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namedSheetViews/namedSheetView4.xml" ContentType="application/vnd.ms-excel.namedsheetview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idetroitmius-my.sharepoint.com/personal/katrina_wheelan_detroitmi_gov/Documents/Desktop/Code/budget-request-demo/sample_data/"/>
    </mc:Choice>
  </mc:AlternateContent>
  <xr:revisionPtr revIDLastSave="55" documentId="8_{4E4805C6-9162-4686-B458-84C1602E948C}" xr6:coauthVersionLast="47" xr6:coauthVersionMax="47" xr10:uidLastSave="{99F37D2E-45F3-4C87-BA2D-541F4512B55F}"/>
  <bookViews>
    <workbookView xWindow="-108" yWindow="-108" windowWidth="23256" windowHeight="12576" tabRatio="766" activeTab="2" xr2:uid="{86C83DAD-CA65-4568-B8C7-0546D3402ABB}"/>
  </bookViews>
  <sheets>
    <sheet name="FTE, Salary-Wage, &amp; Benefits" sheetId="8" r:id="rId1"/>
    <sheet name="Overtime &amp; Other Personnel" sheetId="20" r:id="rId2"/>
    <sheet name="Non-Personnel Operating" sheetId="1" r:id="rId3"/>
    <sheet name="Revenue" sheetId="22" r:id="rId4"/>
    <sheet name="Dept Summary" sheetId="55" r:id="rId5"/>
    <sheet name="Initiatives Summary" sheetId="79" r:id="rId6"/>
    <sheet name="BDH Tables" sheetId="80" r:id="rId7"/>
    <sheet name="Reductions Justification" sheetId="68" state="hidden" r:id="rId8"/>
    <sheet name="Supplemental Justification" sheetId="57" state="hidden" r:id="rId9"/>
    <sheet name="BDH Baseline Target" sheetId="49" state="hidden" r:id="rId10"/>
    <sheet name="BDH Reductions" sheetId="50" state="hidden" r:id="rId11"/>
    <sheet name="BDH Budget by Service" sheetId="51" r:id="rId12"/>
    <sheet name="BDH Supplemental Initiatives" sheetId="52" state="hidden" r:id="rId13"/>
    <sheet name="BDH Capital" sheetId="54" state="hidden" r:id="rId14"/>
    <sheet name="BDH Revenue" sheetId="53" state="hidden" r:id="rId15"/>
    <sheet name="FY25 Fringe Rates" sheetId="15" state="hidden" r:id="rId16"/>
    <sheet name="FY25 Gold Book" sheetId="19" state="hidden" r:id="rId17"/>
    <sheet name="Dept.Meta" sheetId="2" state="hidden" r:id="rId18"/>
    <sheet name="Div.Meta" sheetId="70" state="hidden" r:id="rId19"/>
    <sheet name="Fund.Meta" sheetId="3" r:id="rId20"/>
    <sheet name="Appr.Meta" sheetId="4" state="hidden" r:id="rId21"/>
    <sheet name="CC.Meta" sheetId="5" state="hidden" r:id="rId22"/>
    <sheet name="Obj.Meta" sheetId="6" state="hidden" r:id="rId23"/>
    <sheet name="Commodity.Codes" sheetId="69" state="hidden" r:id="rId24"/>
    <sheet name="Drop-Downs" sheetId="11" r:id="rId25"/>
  </sheets>
  <definedNames>
    <definedName name="_xlnm._FilterDatabase" localSheetId="20" hidden="1">Appr.Meta!$A$3:$E$5296</definedName>
    <definedName name="_xlnm._FilterDatabase" localSheetId="21" hidden="1">'CC.Meta'!$A$3:$E$7075</definedName>
    <definedName name="_xlnm._FilterDatabase" localSheetId="23" hidden="1">'Commodity.Codes'!$A$3:$F$302</definedName>
    <definedName name="_xlnm._FilterDatabase" localSheetId="17" hidden="1">Dept.Meta!$A$3:$G$37</definedName>
    <definedName name="_xlnm._FilterDatabase" localSheetId="18" hidden="1">Div.Meta!$A$3:$H$259</definedName>
    <definedName name="_xlnm._FilterDatabase" localSheetId="0" hidden="1">'FTE, Salary-Wage, &amp; Benefits'!$A$14:$AJ$1000</definedName>
    <definedName name="_xlnm._FilterDatabase" localSheetId="19" hidden="1">Fund.Meta!$A$3:$H$321</definedName>
    <definedName name="_xlnm._FilterDatabase" localSheetId="16" hidden="1">'FY25 Gold Book'!$A$2:$K$2720</definedName>
    <definedName name="_xlnm._FilterDatabase" localSheetId="5" hidden="1">'Initiatives Summary'!$A$17:$M$72</definedName>
    <definedName name="_xlnm._FilterDatabase" localSheetId="2" hidden="1">'Non-Personnel Operating'!$A$18:$AA$3650</definedName>
    <definedName name="_xlnm._FilterDatabase" localSheetId="22" hidden="1">Obj.Meta!$A$3:$S$1819</definedName>
    <definedName name="_xlnm._FilterDatabase" localSheetId="1" hidden="1">'Overtime &amp; Other Personnel'!$A$14:$Z$150</definedName>
    <definedName name="_xlnm._FilterDatabase" localSheetId="7" hidden="1">'Reductions Justification'!$A$6:$L$61</definedName>
    <definedName name="_xlnm._FilterDatabase" localSheetId="3" hidden="1">Revenue!$A$14:$W$500</definedName>
    <definedName name="_xlnm._FilterDatabase" localSheetId="8" hidden="1">'Supplemental Justification'!$A$6:$L$61</definedName>
    <definedName name="Appropriation.Metadata">Appr.Meta!$A:$E</definedName>
    <definedName name="Category.Metadata">Obj.Meta!$U:$V</definedName>
    <definedName name="Commodity.Codes">'Commodity.Codes'!$A:$F</definedName>
    <definedName name="CostCenter.Metadata">'CC.Meta'!$A:$E</definedName>
    <definedName name="Department.Metadata">Dept.Meta!$A:$G</definedName>
    <definedName name="Division.Metadata">Div.Meta!$A:$H</definedName>
    <definedName name="FICA.Fire">'FY25 Fringe Rates'!$N$8</definedName>
    <definedName name="FICA.Judges">'FY25 Fringe Rates'!$H$8</definedName>
    <definedName name="FICA.Police">'FY25 Fringe Rates'!$L$8</definedName>
    <definedName name="FICA.Standard">'FY25 Fringe Rates'!$D$8</definedName>
    <definedName name="Fringe.36D">'FY25 Fringe Rates'!$J$21</definedName>
    <definedName name="Fringe.BSEED">'FY25 Fringe Rates'!$T$21</definedName>
    <definedName name="Fringe.DDoT">'FY25 Fringe Rates'!$P$21</definedName>
    <definedName name="Fringe.DWSD">'FY25 Fringe Rates'!$R$21</definedName>
    <definedName name="Fringe.FICA">'FY25 Fringe Rates'!$F$21</definedName>
    <definedName name="Fringe.Fire">'FY25 Fringe Rates'!$N$21</definedName>
    <definedName name="Fringe.General.City">'FY25 Fringe Rates'!$D$21</definedName>
    <definedName name="Fringe.Judges">'FY25 Fringe Rates'!$H$21</definedName>
    <definedName name="Fringe.Library">'FY25 Fringe Rates'!$V$21</definedName>
    <definedName name="Fringe.Police">'FY25 Fringe Rates'!$L$21</definedName>
    <definedName name="Fringe.Rates">'FY25 Fringe Rates'!$X$6:$Y$15</definedName>
    <definedName name="Fund.Metadata">Fund.Meta!$A:$H</definedName>
    <definedName name="Gold.Book.Metadata">'FY25 Gold Book'!$A:$K</definedName>
    <definedName name="Object.Metadata">Obj.Meta!$A:$S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8" i="79" l="1"/>
  <c r="K29" i="79"/>
  <c r="K30" i="79"/>
  <c r="K31" i="79"/>
  <c r="K32" i="79"/>
  <c r="K33" i="79"/>
  <c r="K34" i="79"/>
  <c r="K35" i="79"/>
  <c r="K36" i="79"/>
  <c r="K37" i="79"/>
  <c r="K38" i="79"/>
  <c r="K39" i="79"/>
  <c r="K40" i="79"/>
  <c r="K41" i="79"/>
  <c r="K42" i="79"/>
  <c r="K43" i="79"/>
  <c r="K44" i="79"/>
  <c r="K45" i="79"/>
  <c r="K46" i="79"/>
  <c r="K47" i="79"/>
  <c r="K48" i="79"/>
  <c r="K49" i="79"/>
  <c r="K50" i="79"/>
  <c r="K51" i="79"/>
  <c r="K52" i="79"/>
  <c r="K53" i="79"/>
  <c r="K54" i="79"/>
  <c r="K55" i="79"/>
  <c r="K56" i="79"/>
  <c r="K57" i="79"/>
  <c r="K58" i="79"/>
  <c r="K59" i="79"/>
  <c r="K60" i="79"/>
  <c r="K61" i="79"/>
  <c r="K62" i="79"/>
  <c r="K63" i="79"/>
  <c r="K64" i="79"/>
  <c r="K65" i="79"/>
  <c r="K66" i="79"/>
  <c r="K67" i="79"/>
  <c r="K68" i="79"/>
  <c r="K69" i="79"/>
  <c r="K70" i="79"/>
  <c r="K71" i="79"/>
  <c r="K72" i="79"/>
  <c r="J28" i="79"/>
  <c r="J29" i="79"/>
  <c r="J30" i="79"/>
  <c r="J31" i="79"/>
  <c r="J32" i="79"/>
  <c r="J33" i="79"/>
  <c r="J34" i="79"/>
  <c r="J35" i="79"/>
  <c r="J36" i="79"/>
  <c r="J37" i="79"/>
  <c r="J38" i="79"/>
  <c r="J39" i="79"/>
  <c r="J40" i="79"/>
  <c r="J41" i="79"/>
  <c r="J42" i="79"/>
  <c r="J43" i="79"/>
  <c r="J44" i="79"/>
  <c r="J45" i="79"/>
  <c r="J46" i="79"/>
  <c r="J47" i="79"/>
  <c r="J48" i="79"/>
  <c r="J49" i="79"/>
  <c r="J50" i="79"/>
  <c r="J51" i="79"/>
  <c r="J52" i="79"/>
  <c r="J53" i="79"/>
  <c r="J54" i="79"/>
  <c r="J55" i="79"/>
  <c r="J56" i="79"/>
  <c r="J57" i="79"/>
  <c r="J58" i="79"/>
  <c r="J59" i="79"/>
  <c r="J60" i="79"/>
  <c r="J61" i="79"/>
  <c r="J62" i="79"/>
  <c r="J63" i="79"/>
  <c r="J64" i="79"/>
  <c r="J65" i="79"/>
  <c r="J66" i="79"/>
  <c r="J67" i="79"/>
  <c r="J68" i="79"/>
  <c r="J69" i="79"/>
  <c r="J70" i="79"/>
  <c r="J71" i="79"/>
  <c r="J72" i="79"/>
  <c r="I28" i="79"/>
  <c r="I29" i="79"/>
  <c r="I30" i="79"/>
  <c r="I31" i="79"/>
  <c r="I32" i="79"/>
  <c r="I33" i="79"/>
  <c r="I34" i="79"/>
  <c r="I35" i="79"/>
  <c r="I36" i="79"/>
  <c r="I37" i="79"/>
  <c r="I38" i="79"/>
  <c r="I39" i="79"/>
  <c r="I40" i="79"/>
  <c r="I41" i="79"/>
  <c r="I42" i="79"/>
  <c r="I43" i="79"/>
  <c r="I44" i="79"/>
  <c r="I45" i="79"/>
  <c r="I46" i="79"/>
  <c r="I47" i="79"/>
  <c r="I48" i="79"/>
  <c r="I49" i="79"/>
  <c r="I50" i="79"/>
  <c r="I51" i="79"/>
  <c r="I52" i="79"/>
  <c r="I53" i="79"/>
  <c r="I54" i="79"/>
  <c r="I55" i="79"/>
  <c r="I56" i="79"/>
  <c r="I57" i="79"/>
  <c r="I58" i="79"/>
  <c r="I59" i="79"/>
  <c r="I60" i="79"/>
  <c r="I61" i="79"/>
  <c r="I62" i="79"/>
  <c r="I63" i="79"/>
  <c r="I64" i="79"/>
  <c r="I65" i="79"/>
  <c r="I66" i="79"/>
  <c r="I67" i="79"/>
  <c r="I68" i="79"/>
  <c r="I69" i="79"/>
  <c r="I70" i="79"/>
  <c r="I71" i="79"/>
  <c r="I72" i="79"/>
  <c r="H28" i="79"/>
  <c r="H29" i="79"/>
  <c r="H30" i="79"/>
  <c r="H31" i="79"/>
  <c r="H32" i="79"/>
  <c r="H33" i="79"/>
  <c r="H34" i="79"/>
  <c r="H35" i="79"/>
  <c r="H36" i="79"/>
  <c r="H37" i="79"/>
  <c r="H38" i="79"/>
  <c r="H39" i="79"/>
  <c r="H40" i="79"/>
  <c r="H41" i="79"/>
  <c r="H42" i="79"/>
  <c r="H43" i="79"/>
  <c r="H44" i="79"/>
  <c r="H45" i="79"/>
  <c r="H46" i="79"/>
  <c r="H47" i="79"/>
  <c r="H48" i="79"/>
  <c r="H49" i="79"/>
  <c r="H50" i="79"/>
  <c r="H51" i="79"/>
  <c r="H52" i="79"/>
  <c r="H53" i="79"/>
  <c r="H54" i="79"/>
  <c r="H55" i="79"/>
  <c r="H56" i="79"/>
  <c r="H57" i="79"/>
  <c r="H58" i="79"/>
  <c r="H59" i="79"/>
  <c r="H60" i="79"/>
  <c r="H61" i="79"/>
  <c r="H62" i="79"/>
  <c r="H63" i="79"/>
  <c r="H64" i="79"/>
  <c r="H65" i="79"/>
  <c r="H66" i="79"/>
  <c r="H67" i="79"/>
  <c r="H68" i="79"/>
  <c r="H69" i="79"/>
  <c r="H70" i="79"/>
  <c r="H71" i="79"/>
  <c r="H72" i="79"/>
  <c r="F28" i="79" a="1"/>
  <c r="F28" i="79" s="1"/>
  <c r="F29" i="79" a="1"/>
  <c r="F29" i="79" s="1"/>
  <c r="F30" i="79" a="1"/>
  <c r="F30" i="79" s="1"/>
  <c r="F31" i="79" a="1"/>
  <c r="F31" i="79" s="1"/>
  <c r="F32" i="79" a="1"/>
  <c r="F32" i="79" s="1"/>
  <c r="F33" i="79" a="1"/>
  <c r="F33" i="79" s="1"/>
  <c r="F34" i="79" a="1"/>
  <c r="F34" i="79" s="1"/>
  <c r="F35" i="79" a="1"/>
  <c r="F35" i="79" s="1"/>
  <c r="F36" i="79" a="1"/>
  <c r="F36" i="79" s="1"/>
  <c r="F37" i="79" a="1"/>
  <c r="F37" i="79" s="1"/>
  <c r="F38" i="79" a="1"/>
  <c r="F38" i="79" s="1"/>
  <c r="F39" i="79" a="1"/>
  <c r="F39" i="79" s="1"/>
  <c r="F40" i="79" a="1"/>
  <c r="F40" i="79" s="1"/>
  <c r="F41" i="79" a="1"/>
  <c r="F41" i="79" s="1"/>
  <c r="F42" i="79" a="1"/>
  <c r="F42" i="79" s="1"/>
  <c r="F43" i="79" a="1"/>
  <c r="F43" i="79" s="1"/>
  <c r="F44" i="79" a="1"/>
  <c r="F44" i="79" s="1"/>
  <c r="F45" i="79" a="1"/>
  <c r="F45" i="79" s="1"/>
  <c r="F46" i="79" a="1"/>
  <c r="F46" i="79" s="1"/>
  <c r="F47" i="79" a="1"/>
  <c r="F47" i="79" s="1"/>
  <c r="F48" i="79" a="1"/>
  <c r="F48" i="79" s="1"/>
  <c r="F49" i="79" a="1"/>
  <c r="F49" i="79" s="1"/>
  <c r="F50" i="79" a="1"/>
  <c r="F50" i="79" s="1"/>
  <c r="F51" i="79" a="1"/>
  <c r="F51" i="79" s="1"/>
  <c r="F52" i="79" a="1"/>
  <c r="F52" i="79" s="1"/>
  <c r="F53" i="79" a="1"/>
  <c r="F53" i="79" s="1"/>
  <c r="F54" i="79" a="1"/>
  <c r="F54" i="79" s="1"/>
  <c r="F55" i="79" a="1"/>
  <c r="F55" i="79" s="1"/>
  <c r="F56" i="79" a="1"/>
  <c r="F56" i="79" s="1"/>
  <c r="F57" i="79" a="1"/>
  <c r="F57" i="79" s="1"/>
  <c r="F58" i="79" a="1"/>
  <c r="F58" i="79" s="1"/>
  <c r="F59" i="79" a="1"/>
  <c r="F59" i="79" s="1"/>
  <c r="F60" i="79" a="1"/>
  <c r="F60" i="79" s="1"/>
  <c r="F61" i="79" a="1"/>
  <c r="F61" i="79" s="1"/>
  <c r="F62" i="79" a="1"/>
  <c r="F62" i="79" s="1"/>
  <c r="F63" i="79" a="1"/>
  <c r="F63" i="79" s="1"/>
  <c r="F64" i="79" a="1"/>
  <c r="F64" i="79" s="1"/>
  <c r="F65" i="79" a="1"/>
  <c r="F65" i="79" s="1"/>
  <c r="F66" i="79" a="1"/>
  <c r="F66" i="79" s="1"/>
  <c r="F67" i="79" a="1"/>
  <c r="F67" i="79" s="1"/>
  <c r="F68" i="79" a="1"/>
  <c r="F68" i="79" s="1"/>
  <c r="F69" i="79" a="1"/>
  <c r="F69" i="79" s="1"/>
  <c r="F70" i="79" a="1"/>
  <c r="F70" i="79" s="1"/>
  <c r="F71" i="79" a="1"/>
  <c r="F71" i="79" s="1"/>
  <c r="F72" i="79" a="1"/>
  <c r="F72" i="79" s="1"/>
  <c r="G28" i="79" a="1"/>
  <c r="G28" i="79" s="1"/>
  <c r="G29" i="79" a="1"/>
  <c r="G29" i="79" s="1"/>
  <c r="G30" i="79" a="1"/>
  <c r="G30" i="79" s="1"/>
  <c r="G31" i="79" a="1"/>
  <c r="G31" i="79" s="1"/>
  <c r="G32" i="79" a="1"/>
  <c r="G32" i="79" s="1"/>
  <c r="G33" i="79" a="1"/>
  <c r="G33" i="79" s="1"/>
  <c r="G34" i="79" a="1"/>
  <c r="G34" i="79" s="1"/>
  <c r="G35" i="79" a="1"/>
  <c r="G35" i="79" s="1"/>
  <c r="G36" i="79" a="1"/>
  <c r="G36" i="79" s="1"/>
  <c r="G37" i="79" a="1"/>
  <c r="G37" i="79" s="1"/>
  <c r="G38" i="79" a="1"/>
  <c r="G38" i="79" s="1"/>
  <c r="G39" i="79" a="1"/>
  <c r="G39" i="79" s="1"/>
  <c r="G40" i="79" a="1"/>
  <c r="G40" i="79" s="1"/>
  <c r="G41" i="79" a="1"/>
  <c r="G41" i="79" s="1"/>
  <c r="G42" i="79" a="1"/>
  <c r="G42" i="79" s="1"/>
  <c r="G43" i="79" a="1"/>
  <c r="G43" i="79" s="1"/>
  <c r="G44" i="79" a="1"/>
  <c r="G44" i="79" s="1"/>
  <c r="G45" i="79" a="1"/>
  <c r="G45" i="79" s="1"/>
  <c r="G46" i="79" a="1"/>
  <c r="G46" i="79" s="1"/>
  <c r="G47" i="79" a="1"/>
  <c r="G47" i="79" s="1"/>
  <c r="G48" i="79" a="1"/>
  <c r="G48" i="79" s="1"/>
  <c r="G49" i="79" a="1"/>
  <c r="G49" i="79" s="1"/>
  <c r="G50" i="79" a="1"/>
  <c r="G50" i="79" s="1"/>
  <c r="G51" i="79" a="1"/>
  <c r="G51" i="79" s="1"/>
  <c r="G52" i="79" a="1"/>
  <c r="G52" i="79" s="1"/>
  <c r="G53" i="79" a="1"/>
  <c r="G53" i="79" s="1"/>
  <c r="G54" i="79" a="1"/>
  <c r="G54" i="79" s="1"/>
  <c r="G55" i="79" a="1"/>
  <c r="G55" i="79" s="1"/>
  <c r="G56" i="79" a="1"/>
  <c r="G56" i="79" s="1"/>
  <c r="G57" i="79" a="1"/>
  <c r="G57" i="79" s="1"/>
  <c r="G58" i="79" a="1"/>
  <c r="G58" i="79" s="1"/>
  <c r="G59" i="79" a="1"/>
  <c r="G59" i="79" s="1"/>
  <c r="G60" i="79" a="1"/>
  <c r="G60" i="79" s="1"/>
  <c r="G61" i="79" a="1"/>
  <c r="G61" i="79" s="1"/>
  <c r="G62" i="79" a="1"/>
  <c r="G62" i="79" s="1"/>
  <c r="G63" i="79" a="1"/>
  <c r="G63" i="79" s="1"/>
  <c r="G64" i="79" a="1"/>
  <c r="G64" i="79" s="1"/>
  <c r="G65" i="79" a="1"/>
  <c r="G65" i="79" s="1"/>
  <c r="G66" i="79" a="1"/>
  <c r="G66" i="79" s="1"/>
  <c r="G67" i="79" a="1"/>
  <c r="G67" i="79" s="1"/>
  <c r="G68" i="79" a="1"/>
  <c r="G68" i="79" s="1"/>
  <c r="G69" i="79" a="1"/>
  <c r="G69" i="79" s="1"/>
  <c r="G70" i="79" a="1"/>
  <c r="G70" i="79" s="1"/>
  <c r="G71" i="79" a="1"/>
  <c r="G71" i="79" s="1"/>
  <c r="G72" i="79" a="1"/>
  <c r="G72" i="79" s="1"/>
  <c r="A28" i="79" a="1"/>
  <c r="A28" i="79" s="1"/>
  <c r="A29" i="79" a="1"/>
  <c r="A29" i="79" s="1"/>
  <c r="A30" i="79" a="1"/>
  <c r="A30" i="79" s="1"/>
  <c r="A31" i="79" a="1"/>
  <c r="A31" i="79" s="1"/>
  <c r="A32" i="79" a="1"/>
  <c r="A32" i="79" s="1"/>
  <c r="A33" i="79" a="1"/>
  <c r="A33" i="79" s="1"/>
  <c r="A34" i="79" a="1"/>
  <c r="A34" i="79" s="1"/>
  <c r="A35" i="79" a="1"/>
  <c r="A35" i="79" s="1"/>
  <c r="A36" i="79" a="1"/>
  <c r="A36" i="79" s="1"/>
  <c r="A37" i="79" a="1"/>
  <c r="A37" i="79" s="1"/>
  <c r="A38" i="79" a="1"/>
  <c r="A38" i="79" s="1"/>
  <c r="A39" i="79" a="1"/>
  <c r="A39" i="79" s="1"/>
  <c r="A40" i="79" a="1"/>
  <c r="A40" i="79" s="1"/>
  <c r="A41" i="79" a="1"/>
  <c r="A41" i="79" s="1"/>
  <c r="A42" i="79" a="1"/>
  <c r="A42" i="79" s="1"/>
  <c r="A43" i="79" a="1"/>
  <c r="A43" i="79" s="1"/>
  <c r="A44" i="79" a="1"/>
  <c r="A44" i="79" s="1"/>
  <c r="A45" i="79" a="1"/>
  <c r="A45" i="79" s="1"/>
  <c r="A46" i="79" a="1"/>
  <c r="A46" i="79" s="1"/>
  <c r="A47" i="79" a="1"/>
  <c r="A47" i="79" s="1"/>
  <c r="A48" i="79" a="1"/>
  <c r="A48" i="79" s="1"/>
  <c r="A49" i="79" a="1"/>
  <c r="A49" i="79" s="1"/>
  <c r="A50" i="79" a="1"/>
  <c r="A50" i="79" s="1"/>
  <c r="A51" i="79" a="1"/>
  <c r="A51" i="79" s="1"/>
  <c r="A52" i="79" a="1"/>
  <c r="A52" i="79" s="1"/>
  <c r="A53" i="79" a="1"/>
  <c r="A53" i="79" s="1"/>
  <c r="A54" i="79" a="1"/>
  <c r="A54" i="79" s="1"/>
  <c r="A55" i="79" a="1"/>
  <c r="A55" i="79" s="1"/>
  <c r="A56" i="79" a="1"/>
  <c r="A56" i="79" s="1"/>
  <c r="A57" i="79" a="1"/>
  <c r="A57" i="79" s="1"/>
  <c r="A58" i="79" a="1"/>
  <c r="A58" i="79" s="1"/>
  <c r="A59" i="79" a="1"/>
  <c r="A59" i="79" s="1"/>
  <c r="A60" i="79" a="1"/>
  <c r="A60" i="79" s="1"/>
  <c r="A61" i="79" a="1"/>
  <c r="A61" i="79" s="1"/>
  <c r="A62" i="79" a="1"/>
  <c r="A62" i="79" s="1"/>
  <c r="A63" i="79" a="1"/>
  <c r="A63" i="79" s="1"/>
  <c r="A64" i="79" a="1"/>
  <c r="A64" i="79" s="1"/>
  <c r="A65" i="79" a="1"/>
  <c r="A65" i="79" s="1"/>
  <c r="A66" i="79" a="1"/>
  <c r="A66" i="79" s="1"/>
  <c r="A67" i="79" a="1"/>
  <c r="A67" i="79" s="1"/>
  <c r="A68" i="79" a="1"/>
  <c r="A68" i="79" s="1"/>
  <c r="A69" i="79" a="1"/>
  <c r="A69" i="79" s="1"/>
  <c r="A70" i="79" a="1"/>
  <c r="A70" i="79" s="1"/>
  <c r="A71" i="79" a="1"/>
  <c r="A71" i="79" s="1"/>
  <c r="A72" i="79" a="1"/>
  <c r="A72" i="79" s="1"/>
  <c r="C28" i="79" a="1"/>
  <c r="C28" i="79" s="1"/>
  <c r="D28" i="79" s="1"/>
  <c r="C29" i="79" a="1"/>
  <c r="C29" i="79" s="1"/>
  <c r="D29" i="79" s="1"/>
  <c r="C30" i="79" a="1"/>
  <c r="C30" i="79" s="1"/>
  <c r="D30" i="79" s="1"/>
  <c r="C31" i="79" a="1"/>
  <c r="C31" i="79" s="1"/>
  <c r="D31" i="79" s="1"/>
  <c r="C32" i="79" a="1"/>
  <c r="C32" i="79" s="1"/>
  <c r="D32" i="79" s="1"/>
  <c r="C33" i="79" a="1"/>
  <c r="C33" i="79" s="1"/>
  <c r="D33" i="79" s="1"/>
  <c r="C34" i="79" a="1"/>
  <c r="C34" i="79" s="1"/>
  <c r="D34" i="79" s="1"/>
  <c r="C35" i="79" a="1"/>
  <c r="C35" i="79" s="1"/>
  <c r="D35" i="79" s="1"/>
  <c r="C36" i="79" a="1"/>
  <c r="C36" i="79" s="1"/>
  <c r="D36" i="79" s="1"/>
  <c r="C37" i="79" a="1"/>
  <c r="C37" i="79" s="1"/>
  <c r="D37" i="79" s="1"/>
  <c r="C38" i="79" a="1"/>
  <c r="C38" i="79" s="1"/>
  <c r="D38" i="79" s="1"/>
  <c r="C39" i="79" a="1"/>
  <c r="C39" i="79" s="1"/>
  <c r="D39" i="79" s="1"/>
  <c r="C40" i="79" a="1"/>
  <c r="C40" i="79" s="1"/>
  <c r="D40" i="79" s="1"/>
  <c r="C41" i="79" a="1"/>
  <c r="C41" i="79" s="1"/>
  <c r="D41" i="79" s="1"/>
  <c r="C42" i="79" a="1"/>
  <c r="C42" i="79" s="1"/>
  <c r="D42" i="79" s="1"/>
  <c r="C43" i="79" a="1"/>
  <c r="C43" i="79" s="1"/>
  <c r="D43" i="79" s="1"/>
  <c r="C44" i="79" a="1"/>
  <c r="C44" i="79" s="1"/>
  <c r="D44" i="79" s="1"/>
  <c r="C45" i="79" a="1"/>
  <c r="C45" i="79" s="1"/>
  <c r="D45" i="79" s="1"/>
  <c r="C46" i="79" a="1"/>
  <c r="C46" i="79" s="1"/>
  <c r="D46" i="79" s="1"/>
  <c r="C47" i="79" a="1"/>
  <c r="C47" i="79" s="1"/>
  <c r="D47" i="79" s="1"/>
  <c r="C48" i="79" a="1"/>
  <c r="C48" i="79" s="1"/>
  <c r="D48" i="79" s="1"/>
  <c r="C49" i="79" a="1"/>
  <c r="C49" i="79" s="1"/>
  <c r="D49" i="79" s="1"/>
  <c r="C50" i="79" a="1"/>
  <c r="C50" i="79" s="1"/>
  <c r="D50" i="79" s="1"/>
  <c r="C51" i="79" a="1"/>
  <c r="C51" i="79" s="1"/>
  <c r="D51" i="79" s="1"/>
  <c r="C52" i="79" a="1"/>
  <c r="C52" i="79" s="1"/>
  <c r="D52" i="79" s="1"/>
  <c r="C53" i="79" a="1"/>
  <c r="C53" i="79" s="1"/>
  <c r="D53" i="79" s="1"/>
  <c r="C54" i="79" a="1"/>
  <c r="C54" i="79" s="1"/>
  <c r="D54" i="79" s="1"/>
  <c r="C55" i="79" a="1"/>
  <c r="C55" i="79" s="1"/>
  <c r="D55" i="79" s="1"/>
  <c r="C56" i="79" a="1"/>
  <c r="C56" i="79" s="1"/>
  <c r="D56" i="79" s="1"/>
  <c r="C57" i="79" a="1"/>
  <c r="C57" i="79" s="1"/>
  <c r="D57" i="79" s="1"/>
  <c r="C58" i="79" a="1"/>
  <c r="C58" i="79" s="1"/>
  <c r="D58" i="79" s="1"/>
  <c r="C59" i="79" a="1"/>
  <c r="C59" i="79" s="1"/>
  <c r="D59" i="79" s="1"/>
  <c r="C60" i="79" a="1"/>
  <c r="C60" i="79" s="1"/>
  <c r="D60" i="79" s="1"/>
  <c r="C61" i="79" a="1"/>
  <c r="C61" i="79" s="1"/>
  <c r="D61" i="79" s="1"/>
  <c r="C62" i="79" a="1"/>
  <c r="C62" i="79" s="1"/>
  <c r="D62" i="79" s="1"/>
  <c r="C63" i="79" a="1"/>
  <c r="C63" i="79" s="1"/>
  <c r="D63" i="79" s="1"/>
  <c r="C64" i="79" a="1"/>
  <c r="C64" i="79" s="1"/>
  <c r="D64" i="79" s="1"/>
  <c r="C65" i="79" a="1"/>
  <c r="C65" i="79" s="1"/>
  <c r="D65" i="79" s="1"/>
  <c r="C66" i="79" a="1"/>
  <c r="C66" i="79" s="1"/>
  <c r="D66" i="79" s="1"/>
  <c r="C67" i="79" a="1"/>
  <c r="C67" i="79" s="1"/>
  <c r="D67" i="79" s="1"/>
  <c r="C68" i="79" a="1"/>
  <c r="C68" i="79" s="1"/>
  <c r="D68" i="79" s="1"/>
  <c r="C69" i="79" a="1"/>
  <c r="C69" i="79" s="1"/>
  <c r="D69" i="79" s="1"/>
  <c r="C70" i="79" a="1"/>
  <c r="C70" i="79" s="1"/>
  <c r="D70" i="79" s="1"/>
  <c r="C71" i="79" a="1"/>
  <c r="C71" i="79" s="1"/>
  <c r="D71" i="79" s="1"/>
  <c r="C72" i="79" a="1"/>
  <c r="C72" i="79" s="1"/>
  <c r="D72" i="79" s="1"/>
  <c r="E18" i="79" a="1"/>
  <c r="E18" i="79" s="1"/>
  <c r="G18" i="79" s="1" a="1"/>
  <c r="G18" i="79" s="1"/>
  <c r="B72" i="79"/>
  <c r="B71" i="79"/>
  <c r="B70" i="79"/>
  <c r="B69" i="79"/>
  <c r="B68" i="79"/>
  <c r="B67" i="79"/>
  <c r="B66" i="79"/>
  <c r="B65" i="79"/>
  <c r="B64" i="79"/>
  <c r="B63" i="79"/>
  <c r="B62" i="79"/>
  <c r="B61" i="79"/>
  <c r="B60" i="79"/>
  <c r="B59" i="79"/>
  <c r="B58" i="79"/>
  <c r="B57" i="79"/>
  <c r="B56" i="79"/>
  <c r="B55" i="79"/>
  <c r="B54" i="79"/>
  <c r="B53" i="79"/>
  <c r="B52" i="79"/>
  <c r="B51" i="79"/>
  <c r="B50" i="79"/>
  <c r="B49" i="79"/>
  <c r="B48" i="79"/>
  <c r="B47" i="79"/>
  <c r="B46" i="79"/>
  <c r="B45" i="79"/>
  <c r="B44" i="79"/>
  <c r="B43" i="79"/>
  <c r="B42" i="79"/>
  <c r="B41" i="79"/>
  <c r="B40" i="79"/>
  <c r="B39" i="79"/>
  <c r="B38" i="79"/>
  <c r="B37" i="79"/>
  <c r="B36" i="79"/>
  <c r="B35" i="79"/>
  <c r="B34" i="79"/>
  <c r="B33" i="79"/>
  <c r="B32" i="79"/>
  <c r="B31" i="79"/>
  <c r="B30" i="79"/>
  <c r="B29" i="79"/>
  <c r="B28" i="79"/>
  <c r="T60" i="55"/>
  <c r="U60" i="55"/>
  <c r="T61" i="55"/>
  <c r="U61" i="55"/>
  <c r="T53" i="55"/>
  <c r="U53" i="55"/>
  <c r="T55" i="55"/>
  <c r="U55" i="55"/>
  <c r="T56" i="55"/>
  <c r="U56" i="55"/>
  <c r="U49" i="55"/>
  <c r="T50" i="55"/>
  <c r="U50" i="55"/>
  <c r="T51" i="55"/>
  <c r="U51" i="55"/>
  <c r="T45" i="55"/>
  <c r="U45" i="55"/>
  <c r="T46" i="55"/>
  <c r="V46" i="55" s="1"/>
  <c r="U46" i="55"/>
  <c r="T40" i="55"/>
  <c r="U40" i="55"/>
  <c r="T41" i="55"/>
  <c r="U41" i="55"/>
  <c r="T35" i="55"/>
  <c r="U35" i="55"/>
  <c r="T36" i="55"/>
  <c r="U36" i="55"/>
  <c r="T30" i="55"/>
  <c r="U30" i="55"/>
  <c r="T31" i="55"/>
  <c r="U31" i="55"/>
  <c r="T23" i="55"/>
  <c r="U23" i="55"/>
  <c r="T25" i="55"/>
  <c r="U25" i="55"/>
  <c r="T26" i="55"/>
  <c r="U26" i="55"/>
  <c r="T19" i="55"/>
  <c r="U19" i="55"/>
  <c r="T20" i="55"/>
  <c r="U20" i="55"/>
  <c r="T21" i="55"/>
  <c r="U21" i="55"/>
  <c r="S57" i="55" a="1"/>
  <c r="S57" i="55" s="1"/>
  <c r="U57" i="55" s="1"/>
  <c r="S52" i="55" a="1"/>
  <c r="S52" i="55" s="1"/>
  <c r="U52" i="55" s="1"/>
  <c r="S47" i="55" a="1"/>
  <c r="S47" i="55" s="1"/>
  <c r="U47" i="55" s="1"/>
  <c r="S42" i="55" a="1"/>
  <c r="S42" i="55" s="1"/>
  <c r="U42" i="55" s="1"/>
  <c r="S37" i="55" a="1"/>
  <c r="S37" i="55" s="1"/>
  <c r="U37" i="55" s="1"/>
  <c r="S32" i="55" a="1"/>
  <c r="S32" i="55" s="1"/>
  <c r="T32" i="55" s="1"/>
  <c r="S27" i="55" a="1"/>
  <c r="S27" i="55" s="1"/>
  <c r="U27" i="55" s="1"/>
  <c r="S22" i="55" a="1"/>
  <c r="S22" i="55" s="1"/>
  <c r="U22" i="55" s="1"/>
  <c r="S17" i="55" a="1"/>
  <c r="S17" i="55" s="1"/>
  <c r="U17" i="55" s="1"/>
  <c r="T10" i="55"/>
  <c r="U10" i="55"/>
  <c r="S7" i="55" a="1"/>
  <c r="S7" i="55" s="1"/>
  <c r="U7" i="55" s="1"/>
  <c r="N11" i="55"/>
  <c r="O11" i="55"/>
  <c r="N12" i="55"/>
  <c r="O12" i="55"/>
  <c r="P12" i="55" s="1"/>
  <c r="I12" i="55"/>
  <c r="H38" i="55"/>
  <c r="I38" i="55"/>
  <c r="I33" i="55"/>
  <c r="H33" i="55"/>
  <c r="G34" i="55" a="1"/>
  <c r="H37" i="55" s="1"/>
  <c r="H52" i="55"/>
  <c r="I52" i="55"/>
  <c r="H53" i="55"/>
  <c r="I53" i="55"/>
  <c r="H54" i="55"/>
  <c r="I54" i="55"/>
  <c r="F45" i="55" a="1"/>
  <c r="F45" i="55" s="1"/>
  <c r="I28" i="55"/>
  <c r="I23" i="55"/>
  <c r="G12" i="55"/>
  <c r="H28" i="55"/>
  <c r="H23" i="55"/>
  <c r="G52" i="55" a="1"/>
  <c r="G52" i="55" s="1"/>
  <c r="G53" i="55" a="1"/>
  <c r="G53" i="55" s="1"/>
  <c r="G54" i="55" a="1"/>
  <c r="G54" i="55" s="1"/>
  <c r="M7" i="55" a="1"/>
  <c r="M7" i="55" s="1"/>
  <c r="O7" i="55" s="1"/>
  <c r="G29" i="55" a="1"/>
  <c r="I31" i="55" s="1"/>
  <c r="G24" i="55" a="1"/>
  <c r="G24" i="55" s="1"/>
  <c r="I24" i="55" s="1"/>
  <c r="G19" i="55" a="1"/>
  <c r="G19" i="55" s="1"/>
  <c r="F7" i="55" a="1"/>
  <c r="F7" i="55" s="1"/>
  <c r="C23" i="55"/>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103" i="22"/>
  <c r="L104" i="22"/>
  <c r="L105" i="22"/>
  <c r="L106" i="22"/>
  <c r="L107" i="22"/>
  <c r="L108" i="22"/>
  <c r="L109" i="22"/>
  <c r="L110" i="22"/>
  <c r="L111" i="22"/>
  <c r="L112" i="22"/>
  <c r="L113" i="22"/>
  <c r="L114" i="22"/>
  <c r="L115" i="22"/>
  <c r="L116" i="22"/>
  <c r="L117" i="22"/>
  <c r="L118" i="22"/>
  <c r="L119" i="22"/>
  <c r="L120" i="22"/>
  <c r="L121" i="22"/>
  <c r="L122" i="22"/>
  <c r="L123" i="22"/>
  <c r="L124" i="22"/>
  <c r="L125" i="22"/>
  <c r="L126" i="22"/>
  <c r="L127" i="22"/>
  <c r="L128" i="22"/>
  <c r="L129" i="22"/>
  <c r="L130" i="22"/>
  <c r="L131" i="22"/>
  <c r="L132" i="22"/>
  <c r="L133" i="22"/>
  <c r="L134" i="22"/>
  <c r="L135" i="22"/>
  <c r="L136" i="22"/>
  <c r="L137" i="22"/>
  <c r="L138" i="22"/>
  <c r="L139" i="22"/>
  <c r="L140" i="22"/>
  <c r="L141" i="22"/>
  <c r="L142" i="22"/>
  <c r="L143" i="22"/>
  <c r="L144" i="22"/>
  <c r="L145" i="22"/>
  <c r="L146" i="22"/>
  <c r="L147" i="22"/>
  <c r="L148" i="22"/>
  <c r="L149" i="22"/>
  <c r="L150" i="22"/>
  <c r="L151" i="22"/>
  <c r="L152" i="22"/>
  <c r="L153" i="22"/>
  <c r="L154" i="22"/>
  <c r="L155" i="22"/>
  <c r="L156" i="22"/>
  <c r="L157" i="22"/>
  <c r="L158" i="22"/>
  <c r="L159" i="22"/>
  <c r="L160" i="22"/>
  <c r="L161" i="22"/>
  <c r="L162" i="22"/>
  <c r="L163" i="22"/>
  <c r="L164" i="22"/>
  <c r="L165" i="22"/>
  <c r="L166" i="22"/>
  <c r="L167" i="22"/>
  <c r="L168" i="22"/>
  <c r="L169" i="22"/>
  <c r="L170" i="22"/>
  <c r="L171" i="22"/>
  <c r="L172" i="22"/>
  <c r="L173" i="22"/>
  <c r="L174" i="22"/>
  <c r="L175" i="22"/>
  <c r="L176" i="22"/>
  <c r="L177" i="22"/>
  <c r="L178" i="22"/>
  <c r="L179" i="22"/>
  <c r="L180" i="22"/>
  <c r="L181" i="22"/>
  <c r="L182" i="22"/>
  <c r="L183" i="22"/>
  <c r="L184" i="22"/>
  <c r="L185" i="22"/>
  <c r="L186" i="22"/>
  <c r="L187" i="22"/>
  <c r="L188" i="22"/>
  <c r="L189" i="22"/>
  <c r="L190" i="22"/>
  <c r="L191" i="22"/>
  <c r="L192" i="22"/>
  <c r="L193" i="22"/>
  <c r="L194" i="22"/>
  <c r="L195" i="22"/>
  <c r="L196" i="22"/>
  <c r="L197" i="22"/>
  <c r="L198" i="22"/>
  <c r="L199" i="22"/>
  <c r="L200" i="22"/>
  <c r="L201" i="22"/>
  <c r="L202" i="22"/>
  <c r="L203" i="22"/>
  <c r="L204" i="22"/>
  <c r="L205" i="22"/>
  <c r="L206" i="22"/>
  <c r="L207" i="22"/>
  <c r="L208" i="22"/>
  <c r="L209" i="22"/>
  <c r="L210" i="22"/>
  <c r="L211" i="22"/>
  <c r="L212" i="22"/>
  <c r="L213" i="22"/>
  <c r="L214" i="22"/>
  <c r="L215" i="22"/>
  <c r="L216" i="22"/>
  <c r="L217" i="22"/>
  <c r="L218" i="22"/>
  <c r="L219" i="22"/>
  <c r="L220" i="22"/>
  <c r="L221" i="22"/>
  <c r="L222" i="22"/>
  <c r="L223" i="22"/>
  <c r="L224" i="22"/>
  <c r="L225" i="22"/>
  <c r="L226" i="22"/>
  <c r="L227" i="22"/>
  <c r="L228" i="22"/>
  <c r="L229" i="22"/>
  <c r="L230" i="22"/>
  <c r="L231" i="22"/>
  <c r="L232" i="22"/>
  <c r="L233" i="22"/>
  <c r="L234" i="22"/>
  <c r="L235" i="22"/>
  <c r="L236" i="22"/>
  <c r="L237" i="22"/>
  <c r="L238" i="22"/>
  <c r="L239" i="22"/>
  <c r="L240" i="22"/>
  <c r="L241" i="22"/>
  <c r="L242" i="22"/>
  <c r="L243" i="22"/>
  <c r="L244" i="22"/>
  <c r="L245" i="22"/>
  <c r="L246" i="22"/>
  <c r="L247" i="22"/>
  <c r="L248" i="22"/>
  <c r="L249" i="22"/>
  <c r="L250" i="22"/>
  <c r="L251" i="22"/>
  <c r="L252" i="22"/>
  <c r="L253" i="22"/>
  <c r="L254" i="22"/>
  <c r="L255" i="22"/>
  <c r="L256" i="22"/>
  <c r="L257" i="22"/>
  <c r="L258" i="22"/>
  <c r="L259" i="22"/>
  <c r="L260" i="22"/>
  <c r="L261" i="22"/>
  <c r="L262" i="22"/>
  <c r="L263" i="22"/>
  <c r="L264" i="22"/>
  <c r="L265" i="22"/>
  <c r="L266" i="22"/>
  <c r="L267" i="22"/>
  <c r="L268" i="22"/>
  <c r="L269" i="22"/>
  <c r="L270" i="22"/>
  <c r="L271" i="22"/>
  <c r="L15" i="22"/>
  <c r="L16" i="22"/>
  <c r="L17" i="22"/>
  <c r="L18" i="22"/>
  <c r="L19" i="22"/>
  <c r="L272" i="22"/>
  <c r="L273" i="22"/>
  <c r="L274" i="22"/>
  <c r="L275" i="22"/>
  <c r="L276" i="22"/>
  <c r="L277" i="22"/>
  <c r="L278" i="22"/>
  <c r="L279" i="22"/>
  <c r="L280" i="22"/>
  <c r="L281" i="22"/>
  <c r="L282" i="22"/>
  <c r="L283" i="22"/>
  <c r="L284" i="22"/>
  <c r="L285" i="22"/>
  <c r="L286" i="22"/>
  <c r="L287" i="22"/>
  <c r="L288" i="22"/>
  <c r="L289" i="22"/>
  <c r="L290" i="22"/>
  <c r="L291" i="22"/>
  <c r="L292" i="22"/>
  <c r="L293" i="22"/>
  <c r="L294" i="22"/>
  <c r="L295" i="22"/>
  <c r="L296" i="22"/>
  <c r="L297" i="22"/>
  <c r="L298" i="22"/>
  <c r="L299" i="22"/>
  <c r="L300" i="22"/>
  <c r="L301" i="22"/>
  <c r="L302" i="22"/>
  <c r="L303" i="22"/>
  <c r="L304" i="22"/>
  <c r="L305" i="22"/>
  <c r="L306" i="22"/>
  <c r="L307" i="22"/>
  <c r="L308" i="22"/>
  <c r="L309" i="22"/>
  <c r="L310" i="22"/>
  <c r="L311" i="22"/>
  <c r="L312" i="22"/>
  <c r="L313" i="22"/>
  <c r="L314" i="22"/>
  <c r="L315" i="22"/>
  <c r="L316" i="22"/>
  <c r="L317" i="22"/>
  <c r="L318" i="22"/>
  <c r="L319" i="22"/>
  <c r="L320" i="22"/>
  <c r="L321" i="22"/>
  <c r="L322" i="22"/>
  <c r="L323" i="22"/>
  <c r="L324" i="22"/>
  <c r="L325" i="22"/>
  <c r="L326" i="22"/>
  <c r="L327" i="22"/>
  <c r="L328" i="22"/>
  <c r="L329" i="22"/>
  <c r="L330" i="22"/>
  <c r="L331" i="22"/>
  <c r="L332" i="22"/>
  <c r="L333" i="22"/>
  <c r="L334" i="22"/>
  <c r="L335" i="22"/>
  <c r="L336" i="22"/>
  <c r="L337" i="22"/>
  <c r="L338" i="22"/>
  <c r="L339" i="22"/>
  <c r="L340" i="22"/>
  <c r="L341" i="22"/>
  <c r="L342" i="22"/>
  <c r="L343" i="22"/>
  <c r="L344" i="22"/>
  <c r="L345" i="22"/>
  <c r="L346" i="22"/>
  <c r="L347" i="22"/>
  <c r="L348" i="22"/>
  <c r="L349" i="22"/>
  <c r="L350" i="22"/>
  <c r="L351" i="22"/>
  <c r="L352" i="22"/>
  <c r="L353" i="22"/>
  <c r="L354" i="22"/>
  <c r="L355" i="22"/>
  <c r="L356" i="22"/>
  <c r="L357" i="22"/>
  <c r="L358" i="22"/>
  <c r="L359" i="22"/>
  <c r="L360" i="22"/>
  <c r="L361" i="22"/>
  <c r="L362" i="22"/>
  <c r="L363" i="22"/>
  <c r="L364" i="22"/>
  <c r="L365" i="22"/>
  <c r="L366" i="22"/>
  <c r="L367" i="22"/>
  <c r="L368" i="22"/>
  <c r="L369" i="22"/>
  <c r="L370" i="22"/>
  <c r="L371" i="22"/>
  <c r="L372" i="22"/>
  <c r="L373" i="22"/>
  <c r="L374" i="22"/>
  <c r="L375" i="22"/>
  <c r="L376" i="22"/>
  <c r="L377" i="22"/>
  <c r="L378" i="22"/>
  <c r="L379" i="22"/>
  <c r="L380" i="22"/>
  <c r="L381" i="22"/>
  <c r="L382" i="22"/>
  <c r="L383" i="22"/>
  <c r="L384" i="22"/>
  <c r="L385" i="22"/>
  <c r="L386" i="22"/>
  <c r="L387" i="22"/>
  <c r="L388" i="22"/>
  <c r="L389" i="22"/>
  <c r="L390" i="22"/>
  <c r="L391" i="22"/>
  <c r="L392" i="22"/>
  <c r="L393" i="22"/>
  <c r="L394" i="22"/>
  <c r="L395" i="22"/>
  <c r="L396" i="22"/>
  <c r="L397" i="22"/>
  <c r="L398" i="22"/>
  <c r="L399" i="22"/>
  <c r="L400" i="22"/>
  <c r="L401" i="22"/>
  <c r="L402" i="22"/>
  <c r="L403" i="22"/>
  <c r="L404" i="22"/>
  <c r="L405" i="22"/>
  <c r="L406" i="22"/>
  <c r="L407" i="22"/>
  <c r="L408" i="22"/>
  <c r="L409" i="22"/>
  <c r="L410" i="22"/>
  <c r="L411" i="22"/>
  <c r="L412" i="22"/>
  <c r="L413" i="22"/>
  <c r="L414" i="22"/>
  <c r="L415" i="22"/>
  <c r="L416" i="22"/>
  <c r="L417" i="22"/>
  <c r="L418" i="22"/>
  <c r="L419" i="22"/>
  <c r="L420" i="22"/>
  <c r="L421" i="22"/>
  <c r="L422" i="22"/>
  <c r="L423" i="22"/>
  <c r="L424" i="22"/>
  <c r="L425" i="22"/>
  <c r="L426" i="22"/>
  <c r="L427" i="22"/>
  <c r="L428" i="22"/>
  <c r="L429" i="22"/>
  <c r="L430" i="22"/>
  <c r="L431" i="22"/>
  <c r="L432" i="22"/>
  <c r="L433" i="22"/>
  <c r="L434" i="22"/>
  <c r="L435" i="22"/>
  <c r="L436" i="22"/>
  <c r="L437" i="22"/>
  <c r="L438" i="22"/>
  <c r="L439" i="22"/>
  <c r="L440" i="22"/>
  <c r="L441" i="22"/>
  <c r="L442" i="22"/>
  <c r="L443" i="22"/>
  <c r="L444" i="22"/>
  <c r="L445" i="22"/>
  <c r="L446" i="22"/>
  <c r="L447" i="22"/>
  <c r="L448" i="22"/>
  <c r="L449" i="22"/>
  <c r="L450" i="22"/>
  <c r="L451" i="22"/>
  <c r="L452" i="22"/>
  <c r="L453" i="22"/>
  <c r="L454" i="22"/>
  <c r="L455" i="22"/>
  <c r="L456" i="22"/>
  <c r="L457" i="22"/>
  <c r="L458" i="22"/>
  <c r="L459" i="22"/>
  <c r="L460" i="22"/>
  <c r="L461" i="22"/>
  <c r="L462" i="22"/>
  <c r="L463" i="22"/>
  <c r="L464" i="22"/>
  <c r="L465" i="22"/>
  <c r="L466" i="22"/>
  <c r="L467" i="22"/>
  <c r="L468" i="22"/>
  <c r="L469" i="22"/>
  <c r="L470" i="22"/>
  <c r="L471" i="22"/>
  <c r="L472" i="22"/>
  <c r="L473" i="22"/>
  <c r="L474" i="22"/>
  <c r="L475" i="22"/>
  <c r="L476" i="22"/>
  <c r="L477" i="22"/>
  <c r="L478" i="22"/>
  <c r="L479" i="22"/>
  <c r="L480" i="22"/>
  <c r="L481" i="22"/>
  <c r="L482" i="22"/>
  <c r="L483" i="22"/>
  <c r="L484" i="22"/>
  <c r="L485" i="22"/>
  <c r="L486" i="22"/>
  <c r="L487" i="22"/>
  <c r="L488" i="22"/>
  <c r="L489" i="22"/>
  <c r="L490" i="22"/>
  <c r="L491" i="22"/>
  <c r="L492" i="22"/>
  <c r="L493" i="22"/>
  <c r="L494" i="22"/>
  <c r="L495" i="22"/>
  <c r="L496" i="22"/>
  <c r="L497" i="22"/>
  <c r="L498" i="22"/>
  <c r="L499" i="22"/>
  <c r="L500" i="22"/>
  <c r="L20" i="22"/>
  <c r="M21" i="22"/>
  <c r="M22" i="22"/>
  <c r="M23" i="22"/>
  <c r="M24" i="22"/>
  <c r="M25" i="22"/>
  <c r="M26" i="22"/>
  <c r="M27" i="22"/>
  <c r="M28" i="22"/>
  <c r="M29" i="22"/>
  <c r="M30" i="22"/>
  <c r="M31" i="22"/>
  <c r="M32" i="22"/>
  <c r="M33" i="22"/>
  <c r="M34" i="22"/>
  <c r="M35" i="22"/>
  <c r="M36" i="22"/>
  <c r="M37" i="22"/>
  <c r="M38" i="22"/>
  <c r="M39" i="22"/>
  <c r="M40" i="22"/>
  <c r="M41" i="22"/>
  <c r="M42" i="22"/>
  <c r="M43" i="22"/>
  <c r="M44" i="22"/>
  <c r="M45" i="22"/>
  <c r="M46" i="22"/>
  <c r="M47" i="22"/>
  <c r="M48" i="22"/>
  <c r="M49" i="22"/>
  <c r="M50" i="22"/>
  <c r="M51" i="22"/>
  <c r="M52" i="22"/>
  <c r="M53" i="22"/>
  <c r="M54" i="22"/>
  <c r="M55" i="22"/>
  <c r="M56" i="22"/>
  <c r="M57" i="22"/>
  <c r="M58" i="22"/>
  <c r="M59" i="22"/>
  <c r="M60" i="22"/>
  <c r="M61" i="22"/>
  <c r="M62" i="22"/>
  <c r="M63" i="22"/>
  <c r="M64" i="22"/>
  <c r="M65" i="22"/>
  <c r="M66" i="22"/>
  <c r="M67" i="22"/>
  <c r="M68" i="22"/>
  <c r="M69" i="22"/>
  <c r="M70" i="22"/>
  <c r="M71" i="22"/>
  <c r="M72" i="22"/>
  <c r="M73" i="22"/>
  <c r="M74" i="22"/>
  <c r="M75" i="22"/>
  <c r="M76" i="22"/>
  <c r="M77" i="22"/>
  <c r="M78" i="22"/>
  <c r="M79" i="22"/>
  <c r="M80" i="22"/>
  <c r="M81" i="22"/>
  <c r="M82" i="22"/>
  <c r="M83" i="22"/>
  <c r="M84" i="22"/>
  <c r="M85" i="22"/>
  <c r="M86" i="22"/>
  <c r="M87" i="22"/>
  <c r="M88" i="22"/>
  <c r="M89" i="22"/>
  <c r="M90" i="22"/>
  <c r="M91" i="22"/>
  <c r="M92" i="22"/>
  <c r="M93" i="22"/>
  <c r="M94" i="22"/>
  <c r="M95" i="22"/>
  <c r="M96" i="22"/>
  <c r="M97" i="22"/>
  <c r="M98" i="22"/>
  <c r="M99" i="22"/>
  <c r="M100" i="22"/>
  <c r="M101" i="22"/>
  <c r="M102" i="22"/>
  <c r="M103" i="22"/>
  <c r="M104" i="22"/>
  <c r="M105" i="22"/>
  <c r="M106" i="22"/>
  <c r="M107" i="22"/>
  <c r="M108" i="22"/>
  <c r="M109" i="22"/>
  <c r="M110" i="22"/>
  <c r="M111" i="22"/>
  <c r="M112" i="22"/>
  <c r="M113" i="22"/>
  <c r="M114" i="22"/>
  <c r="M115" i="22"/>
  <c r="M116" i="22"/>
  <c r="M117" i="22"/>
  <c r="M118" i="22"/>
  <c r="M119" i="22"/>
  <c r="M120" i="22"/>
  <c r="M121" i="22"/>
  <c r="M122" i="22"/>
  <c r="M123" i="22"/>
  <c r="M124" i="22"/>
  <c r="M125" i="22"/>
  <c r="M126" i="22"/>
  <c r="M127" i="22"/>
  <c r="M128" i="22"/>
  <c r="M129" i="22"/>
  <c r="M130" i="22"/>
  <c r="M131" i="22"/>
  <c r="M132" i="22"/>
  <c r="M133" i="22"/>
  <c r="M134" i="22"/>
  <c r="M135" i="22"/>
  <c r="M136" i="22"/>
  <c r="M137" i="22"/>
  <c r="M138" i="22"/>
  <c r="M139" i="22"/>
  <c r="M140" i="22"/>
  <c r="M141" i="22"/>
  <c r="M142" i="22"/>
  <c r="M143" i="22"/>
  <c r="M144" i="22"/>
  <c r="M145" i="22"/>
  <c r="M146" i="22"/>
  <c r="M147" i="22"/>
  <c r="M148" i="22"/>
  <c r="M149" i="22"/>
  <c r="M150" i="22"/>
  <c r="M151" i="22"/>
  <c r="M152" i="22"/>
  <c r="M153" i="22"/>
  <c r="M154" i="22"/>
  <c r="M155" i="22"/>
  <c r="M156" i="22"/>
  <c r="M157" i="22"/>
  <c r="M158" i="22"/>
  <c r="M159" i="22"/>
  <c r="M160" i="22"/>
  <c r="M161" i="22"/>
  <c r="M162" i="22"/>
  <c r="M163" i="22"/>
  <c r="M164" i="22"/>
  <c r="M165" i="22"/>
  <c r="M166" i="22"/>
  <c r="M167" i="22"/>
  <c r="M168" i="22"/>
  <c r="M169" i="22"/>
  <c r="M170" i="22"/>
  <c r="M171" i="22"/>
  <c r="M172" i="22"/>
  <c r="M173" i="22"/>
  <c r="M174" i="22"/>
  <c r="M175" i="22"/>
  <c r="M176" i="22"/>
  <c r="M177" i="22"/>
  <c r="M178" i="22"/>
  <c r="M179" i="22"/>
  <c r="M180" i="22"/>
  <c r="M181" i="22"/>
  <c r="M182" i="22"/>
  <c r="M183" i="22"/>
  <c r="M184" i="22"/>
  <c r="M185" i="22"/>
  <c r="M186" i="22"/>
  <c r="M187" i="22"/>
  <c r="M188" i="22"/>
  <c r="M189" i="22"/>
  <c r="M190" i="22"/>
  <c r="M191" i="22"/>
  <c r="M192" i="22"/>
  <c r="M193" i="22"/>
  <c r="M194" i="22"/>
  <c r="M195" i="22"/>
  <c r="M196" i="22"/>
  <c r="M197" i="22"/>
  <c r="M198" i="22"/>
  <c r="M199" i="22"/>
  <c r="M200" i="22"/>
  <c r="M201" i="22"/>
  <c r="M202" i="22"/>
  <c r="M203" i="22"/>
  <c r="M204" i="22"/>
  <c r="M205" i="22"/>
  <c r="M206" i="22"/>
  <c r="M207" i="22"/>
  <c r="M208" i="22"/>
  <c r="M209" i="22"/>
  <c r="M210" i="22"/>
  <c r="M211" i="22"/>
  <c r="M212" i="22"/>
  <c r="M213" i="22"/>
  <c r="M214" i="22"/>
  <c r="M215" i="22"/>
  <c r="M216" i="22"/>
  <c r="M217" i="22"/>
  <c r="M218" i="22"/>
  <c r="M219" i="22"/>
  <c r="M220" i="22"/>
  <c r="M221" i="22"/>
  <c r="M222" i="22"/>
  <c r="M223" i="22"/>
  <c r="M224" i="22"/>
  <c r="M225" i="22"/>
  <c r="M226" i="22"/>
  <c r="M227" i="22"/>
  <c r="M228" i="22"/>
  <c r="M229" i="22"/>
  <c r="M230" i="22"/>
  <c r="M231" i="22"/>
  <c r="M232" i="22"/>
  <c r="M233" i="22"/>
  <c r="M234" i="22"/>
  <c r="M235" i="22"/>
  <c r="M236" i="22"/>
  <c r="M237" i="22"/>
  <c r="M238" i="22"/>
  <c r="M239" i="22"/>
  <c r="M240" i="22"/>
  <c r="M241" i="22"/>
  <c r="M242" i="22"/>
  <c r="M243" i="22"/>
  <c r="M244" i="22"/>
  <c r="M245" i="22"/>
  <c r="M246" i="22"/>
  <c r="M247" i="22"/>
  <c r="M248" i="22"/>
  <c r="M249" i="22"/>
  <c r="M250" i="22"/>
  <c r="M251" i="22"/>
  <c r="M252" i="22"/>
  <c r="M253" i="22"/>
  <c r="M254" i="22"/>
  <c r="M255" i="22"/>
  <c r="M256" i="22"/>
  <c r="M257" i="22"/>
  <c r="M258" i="22"/>
  <c r="M259" i="22"/>
  <c r="M260" i="22"/>
  <c r="M261" i="22"/>
  <c r="M262" i="22"/>
  <c r="M263" i="22"/>
  <c r="M264" i="22"/>
  <c r="M265" i="22"/>
  <c r="M266" i="22"/>
  <c r="M267" i="22"/>
  <c r="M268" i="22"/>
  <c r="M269" i="22"/>
  <c r="M270" i="22"/>
  <c r="M271" i="22"/>
  <c r="M15" i="22"/>
  <c r="M16" i="22"/>
  <c r="M17" i="22"/>
  <c r="M18" i="22"/>
  <c r="M19" i="22"/>
  <c r="M272" i="22"/>
  <c r="M273" i="22"/>
  <c r="M274" i="22"/>
  <c r="M275" i="22"/>
  <c r="M276" i="22"/>
  <c r="M277" i="22"/>
  <c r="M278" i="22"/>
  <c r="M279" i="22"/>
  <c r="M280" i="22"/>
  <c r="M281" i="22"/>
  <c r="M282" i="22"/>
  <c r="M283" i="22"/>
  <c r="M284" i="22"/>
  <c r="M285" i="22"/>
  <c r="M286" i="22"/>
  <c r="M287" i="22"/>
  <c r="M288" i="22"/>
  <c r="M289" i="22"/>
  <c r="M290" i="22"/>
  <c r="M291" i="22"/>
  <c r="M292" i="22"/>
  <c r="M293" i="22"/>
  <c r="M294" i="22"/>
  <c r="M295" i="22"/>
  <c r="M296" i="22"/>
  <c r="M297" i="22"/>
  <c r="M298" i="22"/>
  <c r="M299" i="22"/>
  <c r="M300" i="22"/>
  <c r="M301" i="22"/>
  <c r="M302" i="22"/>
  <c r="M303" i="22"/>
  <c r="M304" i="22"/>
  <c r="M305" i="22"/>
  <c r="M306" i="22"/>
  <c r="M307" i="22"/>
  <c r="M308" i="22"/>
  <c r="M309" i="22"/>
  <c r="M310" i="22"/>
  <c r="M311" i="22"/>
  <c r="M312" i="22"/>
  <c r="M313" i="22"/>
  <c r="M314" i="22"/>
  <c r="M315" i="22"/>
  <c r="M316" i="22"/>
  <c r="M317" i="22"/>
  <c r="M318" i="22"/>
  <c r="M319" i="22"/>
  <c r="M320" i="22"/>
  <c r="M321" i="22"/>
  <c r="M322" i="22"/>
  <c r="M323" i="22"/>
  <c r="M324" i="22"/>
  <c r="M325" i="22"/>
  <c r="M326" i="22"/>
  <c r="M327" i="22"/>
  <c r="M328" i="22"/>
  <c r="M329" i="22"/>
  <c r="M330" i="22"/>
  <c r="M331" i="22"/>
  <c r="M332" i="22"/>
  <c r="M333" i="22"/>
  <c r="M334" i="22"/>
  <c r="M335" i="22"/>
  <c r="M336" i="22"/>
  <c r="M337" i="22"/>
  <c r="M338" i="22"/>
  <c r="M339" i="22"/>
  <c r="M340" i="22"/>
  <c r="M341" i="22"/>
  <c r="M342" i="22"/>
  <c r="M343" i="22"/>
  <c r="M344" i="22"/>
  <c r="M345" i="22"/>
  <c r="M346" i="22"/>
  <c r="M347" i="22"/>
  <c r="M348" i="22"/>
  <c r="M349" i="22"/>
  <c r="M350" i="22"/>
  <c r="M351" i="22"/>
  <c r="M352" i="22"/>
  <c r="M353" i="22"/>
  <c r="M354" i="22"/>
  <c r="M355" i="22"/>
  <c r="M356" i="22"/>
  <c r="M357" i="22"/>
  <c r="M358" i="22"/>
  <c r="M359" i="22"/>
  <c r="M360" i="22"/>
  <c r="M361" i="22"/>
  <c r="M362" i="22"/>
  <c r="M363" i="22"/>
  <c r="M364" i="22"/>
  <c r="M365" i="22"/>
  <c r="M366" i="22"/>
  <c r="M367" i="22"/>
  <c r="M368" i="22"/>
  <c r="M369" i="22"/>
  <c r="M370" i="22"/>
  <c r="M371" i="22"/>
  <c r="M372" i="22"/>
  <c r="M373" i="22"/>
  <c r="M374" i="22"/>
  <c r="M375" i="22"/>
  <c r="M376" i="22"/>
  <c r="M377" i="22"/>
  <c r="M378" i="22"/>
  <c r="M379" i="22"/>
  <c r="M380" i="22"/>
  <c r="M381" i="22"/>
  <c r="M382" i="22"/>
  <c r="M383" i="22"/>
  <c r="M384" i="22"/>
  <c r="M385" i="22"/>
  <c r="M386" i="22"/>
  <c r="M387" i="22"/>
  <c r="M388" i="22"/>
  <c r="M389" i="22"/>
  <c r="M390" i="22"/>
  <c r="M391" i="22"/>
  <c r="M392" i="22"/>
  <c r="M393" i="22"/>
  <c r="M394" i="22"/>
  <c r="M395" i="22"/>
  <c r="M396" i="22"/>
  <c r="M397" i="22"/>
  <c r="M398" i="22"/>
  <c r="M399" i="22"/>
  <c r="M400" i="22"/>
  <c r="M401" i="22"/>
  <c r="M402" i="22"/>
  <c r="M403" i="22"/>
  <c r="M404" i="22"/>
  <c r="M405" i="22"/>
  <c r="M406" i="22"/>
  <c r="M407" i="22"/>
  <c r="M408" i="22"/>
  <c r="M409" i="22"/>
  <c r="M410" i="22"/>
  <c r="M411" i="22"/>
  <c r="M412" i="22"/>
  <c r="M413" i="22"/>
  <c r="M414" i="22"/>
  <c r="M415" i="22"/>
  <c r="M416" i="22"/>
  <c r="M417" i="22"/>
  <c r="M418" i="22"/>
  <c r="M419" i="22"/>
  <c r="M420" i="22"/>
  <c r="M421" i="22"/>
  <c r="M422" i="22"/>
  <c r="M423" i="22"/>
  <c r="M424" i="22"/>
  <c r="M425" i="22"/>
  <c r="M426" i="22"/>
  <c r="M427" i="22"/>
  <c r="M428" i="22"/>
  <c r="M429" i="22"/>
  <c r="M430" i="22"/>
  <c r="M431" i="22"/>
  <c r="M432" i="22"/>
  <c r="M433" i="22"/>
  <c r="M434" i="22"/>
  <c r="M435" i="22"/>
  <c r="M436" i="22"/>
  <c r="M437" i="22"/>
  <c r="M438" i="22"/>
  <c r="M439" i="22"/>
  <c r="M440" i="22"/>
  <c r="M441" i="22"/>
  <c r="M442" i="22"/>
  <c r="M443" i="22"/>
  <c r="M444" i="22"/>
  <c r="M445" i="22"/>
  <c r="M446" i="22"/>
  <c r="M447" i="22"/>
  <c r="M448" i="22"/>
  <c r="M449" i="22"/>
  <c r="M450" i="22"/>
  <c r="M451" i="22"/>
  <c r="M452" i="22"/>
  <c r="M453" i="22"/>
  <c r="M454" i="22"/>
  <c r="M455" i="22"/>
  <c r="M456" i="22"/>
  <c r="M457" i="22"/>
  <c r="M458" i="22"/>
  <c r="M459" i="22"/>
  <c r="M460" i="22"/>
  <c r="M461" i="22"/>
  <c r="M462" i="22"/>
  <c r="M463" i="22"/>
  <c r="M464" i="22"/>
  <c r="M465" i="22"/>
  <c r="M466" i="22"/>
  <c r="M467" i="22"/>
  <c r="M468" i="22"/>
  <c r="M469" i="22"/>
  <c r="M470" i="22"/>
  <c r="M471" i="22"/>
  <c r="M472" i="22"/>
  <c r="M473" i="22"/>
  <c r="M474" i="22"/>
  <c r="M475" i="22"/>
  <c r="M476" i="22"/>
  <c r="M477" i="22"/>
  <c r="M478" i="22"/>
  <c r="M479" i="22"/>
  <c r="M480" i="22"/>
  <c r="M481" i="22"/>
  <c r="M482" i="22"/>
  <c r="M483" i="22"/>
  <c r="M484" i="22"/>
  <c r="M485" i="22"/>
  <c r="M486" i="22"/>
  <c r="M487" i="22"/>
  <c r="M488" i="22"/>
  <c r="M489" i="22"/>
  <c r="M490" i="22"/>
  <c r="M491" i="22"/>
  <c r="M492" i="22"/>
  <c r="M493" i="22"/>
  <c r="M494" i="22"/>
  <c r="M495" i="22"/>
  <c r="M496" i="22"/>
  <c r="M497" i="22"/>
  <c r="M498" i="22"/>
  <c r="M499" i="22"/>
  <c r="M500" i="22"/>
  <c r="M20" i="22"/>
  <c r="L15" i="20"/>
  <c r="J15" i="20"/>
  <c r="H15" i="20"/>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L19" i="1"/>
  <c r="J19" i="1"/>
  <c r="H19" i="1"/>
  <c r="F19" i="1"/>
  <c r="E19" i="1"/>
  <c r="I27" i="79" l="1"/>
  <c r="C27" i="79" a="1"/>
  <c r="C27" i="79" s="1"/>
  <c r="D27" i="79" s="1"/>
  <c r="H27" i="79"/>
  <c r="B27" i="79"/>
  <c r="F27" i="79" a="1"/>
  <c r="F27" i="79" s="1"/>
  <c r="G27" i="79" a="1"/>
  <c r="G27" i="79" s="1"/>
  <c r="A27" i="79" a="1"/>
  <c r="A27" i="79" s="1"/>
  <c r="K27" i="79"/>
  <c r="I26" i="79"/>
  <c r="H26" i="79"/>
  <c r="F26" i="79" a="1"/>
  <c r="F26" i="79" s="1"/>
  <c r="G26" i="79" a="1"/>
  <c r="G26" i="79" s="1"/>
  <c r="C26" i="79" a="1"/>
  <c r="C26" i="79" s="1"/>
  <c r="D26" i="79" s="1"/>
  <c r="K26" i="79"/>
  <c r="L72" i="79"/>
  <c r="H21" i="79"/>
  <c r="H20" i="79"/>
  <c r="J22" i="79"/>
  <c r="H19" i="79"/>
  <c r="J21" i="79"/>
  <c r="J20" i="79"/>
  <c r="I24" i="79"/>
  <c r="J19" i="79"/>
  <c r="J23" i="79"/>
  <c r="I23" i="79"/>
  <c r="K18" i="79"/>
  <c r="K25" i="79"/>
  <c r="I22" i="79"/>
  <c r="K24" i="79"/>
  <c r="I21" i="79"/>
  <c r="K23" i="79"/>
  <c r="H18" i="79"/>
  <c r="H25" i="79"/>
  <c r="K22" i="79"/>
  <c r="H24" i="79"/>
  <c r="K21" i="79"/>
  <c r="H23" i="79"/>
  <c r="K20" i="79"/>
  <c r="H22" i="79"/>
  <c r="J24" i="79"/>
  <c r="K19" i="79"/>
  <c r="L32" i="79"/>
  <c r="L29" i="79"/>
  <c r="L41" i="79"/>
  <c r="L53" i="79"/>
  <c r="L34" i="79"/>
  <c r="L46" i="79"/>
  <c r="F18" i="79" a="1"/>
  <c r="F18" i="79" s="1"/>
  <c r="F25" i="79" a="1"/>
  <c r="F25" i="79" s="1"/>
  <c r="F24" i="79" a="1"/>
  <c r="F24" i="79" s="1"/>
  <c r="L28" i="79"/>
  <c r="F23" i="79" a="1"/>
  <c r="F23" i="79" s="1"/>
  <c r="F22" i="79" a="1"/>
  <c r="F22" i="79" s="1"/>
  <c r="F21" i="79" a="1"/>
  <c r="F21" i="79" s="1"/>
  <c r="L55" i="79"/>
  <c r="L67" i="79"/>
  <c r="F20" i="79" a="1"/>
  <c r="F20" i="79" s="1"/>
  <c r="L48" i="79"/>
  <c r="L60" i="79"/>
  <c r="F19" i="79" a="1"/>
  <c r="F19" i="79" s="1"/>
  <c r="L38" i="79"/>
  <c r="L51" i="79"/>
  <c r="L49" i="79"/>
  <c r="L61" i="79"/>
  <c r="L30" i="79"/>
  <c r="L37" i="79"/>
  <c r="L54" i="79"/>
  <c r="L47" i="79"/>
  <c r="L59" i="79"/>
  <c r="L71" i="79"/>
  <c r="L40" i="79"/>
  <c r="L68" i="79"/>
  <c r="C22" i="79" a="1"/>
  <c r="C22" i="79" s="1"/>
  <c r="D22" i="79" s="1"/>
  <c r="C23" i="79" a="1"/>
  <c r="C23" i="79" s="1"/>
  <c r="D23" i="79" s="1"/>
  <c r="L33" i="79"/>
  <c r="L52" i="79"/>
  <c r="L66" i="79"/>
  <c r="C21" i="79" a="1"/>
  <c r="C21" i="79" s="1"/>
  <c r="D21" i="79" s="1"/>
  <c r="L56" i="79"/>
  <c r="L31" i="79"/>
  <c r="L45" i="79"/>
  <c r="L64" i="79"/>
  <c r="C20" i="79" a="1"/>
  <c r="C20" i="79" s="1"/>
  <c r="D20" i="79" s="1"/>
  <c r="L36" i="79"/>
  <c r="L43" i="79"/>
  <c r="L57" i="79"/>
  <c r="C19" i="79" a="1"/>
  <c r="C19" i="79" s="1"/>
  <c r="D19" i="79" s="1"/>
  <c r="L69" i="79"/>
  <c r="G25" i="79" a="1"/>
  <c r="G25" i="79" s="1"/>
  <c r="L50" i="79"/>
  <c r="G24" i="79" a="1"/>
  <c r="G24" i="79" s="1"/>
  <c r="L62" i="79"/>
  <c r="G23" i="79" a="1"/>
  <c r="G23" i="79" s="1"/>
  <c r="L58" i="79"/>
  <c r="L65" i="79"/>
  <c r="C18" i="79" a="1"/>
  <c r="C18" i="79" s="1"/>
  <c r="G22" i="79" a="1"/>
  <c r="G22" i="79" s="1"/>
  <c r="L39" i="79"/>
  <c r="L70" i="79"/>
  <c r="G21" i="79" a="1"/>
  <c r="G21" i="79" s="1"/>
  <c r="C25" i="79" a="1"/>
  <c r="C25" i="79" s="1"/>
  <c r="D25" i="79" s="1"/>
  <c r="G20" i="79" a="1"/>
  <c r="G20" i="79" s="1"/>
  <c r="L35" i="79"/>
  <c r="L42" i="79"/>
  <c r="L44" i="79"/>
  <c r="L63" i="79"/>
  <c r="C24" i="79" a="1"/>
  <c r="C24" i="79" s="1"/>
  <c r="G19" i="79" a="1"/>
  <c r="G19" i="79" s="1"/>
  <c r="U32" i="55"/>
  <c r="T49" i="55"/>
  <c r="U18" i="55"/>
  <c r="T27" i="55"/>
  <c r="U44" i="55"/>
  <c r="U48" i="55"/>
  <c r="T57" i="55"/>
  <c r="T18" i="55"/>
  <c r="T44" i="55"/>
  <c r="T48" i="55"/>
  <c r="T22" i="55"/>
  <c r="U39" i="55"/>
  <c r="U43" i="55"/>
  <c r="T52" i="55"/>
  <c r="T39" i="55"/>
  <c r="T43" i="55"/>
  <c r="T17" i="55"/>
  <c r="U34" i="55"/>
  <c r="U38" i="55"/>
  <c r="T47" i="55"/>
  <c r="T34" i="55"/>
  <c r="T38" i="55"/>
  <c r="U29" i="55"/>
  <c r="U33" i="55"/>
  <c r="T42" i="55"/>
  <c r="U59" i="55"/>
  <c r="T29" i="55"/>
  <c r="T33" i="55"/>
  <c r="T59" i="55"/>
  <c r="U24" i="55"/>
  <c r="U28" i="55"/>
  <c r="T37" i="55"/>
  <c r="U54" i="55"/>
  <c r="U58" i="55"/>
  <c r="T24" i="55"/>
  <c r="T28" i="55"/>
  <c r="T54" i="55"/>
  <c r="T58" i="55"/>
  <c r="T7" i="55"/>
  <c r="U9" i="55"/>
  <c r="T9" i="55"/>
  <c r="U8" i="55"/>
  <c r="T8" i="55"/>
  <c r="N7" i="55"/>
  <c r="J38" i="55"/>
  <c r="O10" i="55"/>
  <c r="N10" i="55"/>
  <c r="I11" i="55"/>
  <c r="O9" i="55"/>
  <c r="I10" i="55"/>
  <c r="N9" i="55"/>
  <c r="I9" i="55"/>
  <c r="O8" i="55"/>
  <c r="N8" i="55"/>
  <c r="G11" i="55"/>
  <c r="H32" i="55"/>
  <c r="I32" i="55"/>
  <c r="I37" i="55"/>
  <c r="J37" i="55" s="1"/>
  <c r="H35" i="55"/>
  <c r="I35" i="55"/>
  <c r="H36" i="55"/>
  <c r="I36" i="55"/>
  <c r="G29" i="55"/>
  <c r="H30" i="55"/>
  <c r="I30" i="55"/>
  <c r="H31" i="55"/>
  <c r="G34" i="55"/>
  <c r="G51" i="55" a="1"/>
  <c r="G51" i="55" s="1"/>
  <c r="I51" i="55"/>
  <c r="H51" i="55"/>
  <c r="G45" i="55" a="1"/>
  <c r="G45" i="55" s="1"/>
  <c r="I50" i="55"/>
  <c r="H50" i="55"/>
  <c r="I47" i="55"/>
  <c r="H25" i="55"/>
  <c r="I20" i="55"/>
  <c r="I21" i="55"/>
  <c r="J33" i="55"/>
  <c r="J23" i="55"/>
  <c r="G50" i="55" a="1"/>
  <c r="G50" i="55" s="1"/>
  <c r="H26" i="55"/>
  <c r="G10" i="55"/>
  <c r="I26" i="55"/>
  <c r="G49" i="55" a="1"/>
  <c r="G49" i="55" s="1"/>
  <c r="H27" i="55"/>
  <c r="I27" i="55"/>
  <c r="G48" i="55" a="1"/>
  <c r="G48" i="55" s="1"/>
  <c r="J28" i="55"/>
  <c r="G47" i="55" a="1"/>
  <c r="G47" i="55" s="1"/>
  <c r="G46" i="55" a="1"/>
  <c r="G46" i="55" s="1"/>
  <c r="I22" i="55"/>
  <c r="H22" i="55"/>
  <c r="J12" i="55"/>
  <c r="H15" i="79" l="1" a="1"/>
  <c r="H15" i="79" s="1"/>
  <c r="K14" i="79" a="1"/>
  <c r="K14" i="79" s="1"/>
  <c r="K15" i="79" a="1"/>
  <c r="K15" i="79" s="1"/>
  <c r="H14" i="79" a="1"/>
  <c r="H14" i="79" s="1"/>
  <c r="K10" i="79" a="1"/>
  <c r="K10" i="79" s="1"/>
  <c r="K11" i="79" a="1"/>
  <c r="K11" i="79" s="1"/>
  <c r="K12" i="79" a="1"/>
  <c r="K12" i="79" s="1"/>
  <c r="H13" i="79" a="1"/>
  <c r="H13" i="79" s="1"/>
  <c r="H12" i="79" a="1"/>
  <c r="H12" i="79" s="1"/>
  <c r="H11" i="79" a="1"/>
  <c r="H11" i="79" s="1"/>
  <c r="K13" i="79" a="1"/>
  <c r="K13" i="79" s="1"/>
  <c r="H10" i="79" a="1"/>
  <c r="H10" i="79" s="1"/>
  <c r="H7" i="79"/>
  <c r="H5" i="79"/>
  <c r="H4" i="79"/>
  <c r="K3" i="79"/>
  <c r="H3" i="79"/>
  <c r="K4" i="79"/>
  <c r="I5" i="79"/>
  <c r="J5" i="79"/>
  <c r="K5" i="79"/>
  <c r="H6" i="79"/>
  <c r="I6" i="79"/>
  <c r="K6" i="79"/>
  <c r="J6" i="79"/>
  <c r="K9" i="79"/>
  <c r="K7" i="79"/>
  <c r="K8" i="79"/>
  <c r="H8" i="79"/>
  <c r="D24" i="79"/>
  <c r="L24" i="79"/>
  <c r="L21" i="79"/>
  <c r="L22" i="79"/>
  <c r="L23" i="79"/>
  <c r="D18" i="79"/>
  <c r="J11" i="55"/>
  <c r="J32" i="55"/>
  <c r="J36" i="55"/>
  <c r="J35" i="55"/>
  <c r="I34" i="55"/>
  <c r="H34" i="55"/>
  <c r="I29" i="55"/>
  <c r="H29" i="55"/>
  <c r="J26" i="55"/>
  <c r="J30" i="55"/>
  <c r="J31" i="55"/>
  <c r="J27" i="55"/>
  <c r="J22" i="55"/>
  <c r="J10" i="55"/>
  <c r="H9" i="79" l="1"/>
  <c r="H2" i="79"/>
  <c r="K2" i="79"/>
  <c r="J34" i="55"/>
  <c r="J29" i="55"/>
  <c r="Z13" i="1" l="1" a="1"/>
  <c r="Z13" i="1" s="1"/>
  <c r="Z11" i="1" a="1"/>
  <c r="Z11" i="1" s="1"/>
  <c r="Z12" i="1" a="1"/>
  <c r="Z12" i="1" s="1"/>
  <c r="Z10" i="1" a="1"/>
  <c r="Z10" i="1" s="1"/>
  <c r="Z6" i="1"/>
  <c r="Z4" i="1"/>
  <c r="Z5" i="1"/>
  <c r="Z3" i="1"/>
  <c r="T8" i="22" a="1"/>
  <c r="T8" i="22" s="1"/>
  <c r="U8" i="22" a="1"/>
  <c r="U8" i="22" s="1"/>
  <c r="V8" i="22" a="1"/>
  <c r="V8" i="22" s="1"/>
  <c r="T9" i="22" a="1"/>
  <c r="T9" i="22" s="1"/>
  <c r="U9" i="22" a="1"/>
  <c r="U9" i="22" s="1"/>
  <c r="V9" i="22" a="1"/>
  <c r="V9" i="22" s="1"/>
  <c r="S9" i="22" a="1"/>
  <c r="S9" i="22" s="1"/>
  <c r="S8" i="22" a="1"/>
  <c r="S8" i="22" s="1"/>
  <c r="T3" i="22"/>
  <c r="U3" i="22"/>
  <c r="V3" i="22"/>
  <c r="T4" i="22"/>
  <c r="U4" i="22"/>
  <c r="V4" i="22"/>
  <c r="S4" i="22"/>
  <c r="S3"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15" i="22"/>
  <c r="O16" i="22"/>
  <c r="O17" i="22"/>
  <c r="O18" i="22"/>
  <c r="O19"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20" i="22"/>
  <c r="N21" i="22"/>
  <c r="N22" i="22"/>
  <c r="N23" i="22"/>
  <c r="N24" i="22"/>
  <c r="N25" i="22"/>
  <c r="N26" i="22"/>
  <c r="N27" i="22"/>
  <c r="N28" i="22"/>
  <c r="N29" i="22"/>
  <c r="N30" i="22"/>
  <c r="N31" i="22"/>
  <c r="N32" i="22"/>
  <c r="N33" i="22"/>
  <c r="N34" i="22"/>
  <c r="N35" i="22"/>
  <c r="N36" i="22"/>
  <c r="N37" i="22"/>
  <c r="N38" i="22"/>
  <c r="N39" i="22"/>
  <c r="N40" i="22"/>
  <c r="N41" i="22"/>
  <c r="N42" i="22"/>
  <c r="N43" i="22"/>
  <c r="N44" i="22"/>
  <c r="N45" i="22"/>
  <c r="N46" i="22"/>
  <c r="N47" i="22"/>
  <c r="N48" i="22"/>
  <c r="N49" i="22"/>
  <c r="N50" i="22"/>
  <c r="N51" i="22"/>
  <c r="N52" i="22"/>
  <c r="N53" i="22"/>
  <c r="N54" i="22"/>
  <c r="N55" i="22"/>
  <c r="N56" i="22"/>
  <c r="N57" i="22"/>
  <c r="N58" i="22"/>
  <c r="N59" i="22"/>
  <c r="N60" i="22"/>
  <c r="N61" i="22"/>
  <c r="N62" i="22"/>
  <c r="N63" i="22"/>
  <c r="N64" i="22"/>
  <c r="N65" i="22"/>
  <c r="N66" i="22"/>
  <c r="N67" i="22"/>
  <c r="N68" i="22"/>
  <c r="N69" i="22"/>
  <c r="N70" i="22"/>
  <c r="N71" i="22"/>
  <c r="N72" i="22"/>
  <c r="N73" i="22"/>
  <c r="N74" i="22"/>
  <c r="N75" i="22"/>
  <c r="N76" i="22"/>
  <c r="N77" i="22"/>
  <c r="N78" i="22"/>
  <c r="N79" i="22"/>
  <c r="N80" i="22"/>
  <c r="N81" i="22"/>
  <c r="N82" i="22"/>
  <c r="N83" i="22"/>
  <c r="N84" i="22"/>
  <c r="N85" i="22"/>
  <c r="N86" i="22"/>
  <c r="N87" i="22"/>
  <c r="N88" i="22"/>
  <c r="N89" i="22"/>
  <c r="N90" i="22"/>
  <c r="N91" i="22"/>
  <c r="N92" i="22"/>
  <c r="N93" i="22"/>
  <c r="N94" i="22"/>
  <c r="N95" i="22"/>
  <c r="N96" i="22"/>
  <c r="N97" i="22"/>
  <c r="N98" i="22"/>
  <c r="N99" i="22"/>
  <c r="N100" i="22"/>
  <c r="N101" i="22"/>
  <c r="N102" i="22"/>
  <c r="N103" i="22"/>
  <c r="N104" i="22"/>
  <c r="N105" i="22"/>
  <c r="N106" i="22"/>
  <c r="N107" i="22"/>
  <c r="N108" i="22"/>
  <c r="N109" i="22"/>
  <c r="N110" i="22"/>
  <c r="N111" i="22"/>
  <c r="N112" i="22"/>
  <c r="N113" i="22"/>
  <c r="N114" i="22"/>
  <c r="N115" i="22"/>
  <c r="N116" i="22"/>
  <c r="N117" i="22"/>
  <c r="N118" i="22"/>
  <c r="N119" i="22"/>
  <c r="N120" i="22"/>
  <c r="N121" i="22"/>
  <c r="N122" i="22"/>
  <c r="N123" i="22"/>
  <c r="N124" i="22"/>
  <c r="N125" i="22"/>
  <c r="N126" i="22"/>
  <c r="N127" i="22"/>
  <c r="N128" i="22"/>
  <c r="N129" i="22"/>
  <c r="N130" i="22"/>
  <c r="N131" i="22"/>
  <c r="N132" i="22"/>
  <c r="N133" i="22"/>
  <c r="N134" i="22"/>
  <c r="N135" i="22"/>
  <c r="N136" i="22"/>
  <c r="N137" i="22"/>
  <c r="N138" i="22"/>
  <c r="N139" i="22"/>
  <c r="N140" i="22"/>
  <c r="N141" i="22"/>
  <c r="N142" i="22"/>
  <c r="N143" i="22"/>
  <c r="N144" i="22"/>
  <c r="N145" i="22"/>
  <c r="N146" i="22"/>
  <c r="N147" i="22"/>
  <c r="N148" i="22"/>
  <c r="N149" i="22"/>
  <c r="N150" i="22"/>
  <c r="N151" i="22"/>
  <c r="N152" i="22"/>
  <c r="N153" i="22"/>
  <c r="N154" i="22"/>
  <c r="N155" i="22"/>
  <c r="N156" i="22"/>
  <c r="N157" i="22"/>
  <c r="N158" i="22"/>
  <c r="N159" i="22"/>
  <c r="N160" i="22"/>
  <c r="N161" i="22"/>
  <c r="N162" i="22"/>
  <c r="N163" i="22"/>
  <c r="N164" i="22"/>
  <c r="N165" i="22"/>
  <c r="N166" i="22"/>
  <c r="N167" i="22"/>
  <c r="N168" i="22"/>
  <c r="N169" i="22"/>
  <c r="N170" i="22"/>
  <c r="N171" i="22"/>
  <c r="N172" i="22"/>
  <c r="N173" i="22"/>
  <c r="N174" i="22"/>
  <c r="N175" i="22"/>
  <c r="N176" i="22"/>
  <c r="N177" i="22"/>
  <c r="N178" i="22"/>
  <c r="N179" i="22"/>
  <c r="N180" i="22"/>
  <c r="N181" i="22"/>
  <c r="N182" i="22"/>
  <c r="N183" i="22"/>
  <c r="N184" i="22"/>
  <c r="N185" i="22"/>
  <c r="N186" i="22"/>
  <c r="N187" i="22"/>
  <c r="N188" i="22"/>
  <c r="N189" i="22"/>
  <c r="N190" i="22"/>
  <c r="N191" i="22"/>
  <c r="N192" i="22"/>
  <c r="N193" i="22"/>
  <c r="N194" i="22"/>
  <c r="N195" i="22"/>
  <c r="N196" i="22"/>
  <c r="N197" i="22"/>
  <c r="N198" i="22"/>
  <c r="N199" i="22"/>
  <c r="N200" i="22"/>
  <c r="N201" i="22"/>
  <c r="N202" i="22"/>
  <c r="N203" i="22"/>
  <c r="N204" i="22"/>
  <c r="N205" i="22"/>
  <c r="N206" i="22"/>
  <c r="N207" i="22"/>
  <c r="N208" i="22"/>
  <c r="N209" i="22"/>
  <c r="N210" i="22"/>
  <c r="N211" i="22"/>
  <c r="N212" i="22"/>
  <c r="N213" i="22"/>
  <c r="N214" i="22"/>
  <c r="N215" i="22"/>
  <c r="N216" i="22"/>
  <c r="N217" i="22"/>
  <c r="N218" i="22"/>
  <c r="N219" i="22"/>
  <c r="N220" i="22"/>
  <c r="N221" i="22"/>
  <c r="N222" i="22"/>
  <c r="N223" i="22"/>
  <c r="N224" i="22"/>
  <c r="N225" i="22"/>
  <c r="N226" i="22"/>
  <c r="N227" i="22"/>
  <c r="N228" i="22"/>
  <c r="N229" i="22"/>
  <c r="N230" i="22"/>
  <c r="N231" i="22"/>
  <c r="N232" i="22"/>
  <c r="N233" i="22"/>
  <c r="N234" i="22"/>
  <c r="N235" i="22"/>
  <c r="N236" i="22"/>
  <c r="N237" i="22"/>
  <c r="N238" i="22"/>
  <c r="N239" i="22"/>
  <c r="N240" i="22"/>
  <c r="N241" i="22"/>
  <c r="N242" i="22"/>
  <c r="N243" i="22"/>
  <c r="N244" i="22"/>
  <c r="N245" i="22"/>
  <c r="N246" i="22"/>
  <c r="N247" i="22"/>
  <c r="N248" i="22"/>
  <c r="N249" i="22"/>
  <c r="N250" i="22"/>
  <c r="N251" i="22"/>
  <c r="N252" i="22"/>
  <c r="N253" i="22"/>
  <c r="N254" i="22"/>
  <c r="N255" i="22"/>
  <c r="N256" i="22"/>
  <c r="N257" i="22"/>
  <c r="N258" i="22"/>
  <c r="N259" i="22"/>
  <c r="N260" i="22"/>
  <c r="N261" i="22"/>
  <c r="N262" i="22"/>
  <c r="N263" i="22"/>
  <c r="N264" i="22"/>
  <c r="N265" i="22"/>
  <c r="N266" i="22"/>
  <c r="N267" i="22"/>
  <c r="N268" i="22"/>
  <c r="N269" i="22"/>
  <c r="N270" i="22"/>
  <c r="N271" i="22"/>
  <c r="N15" i="22"/>
  <c r="N16" i="22"/>
  <c r="N17" i="22"/>
  <c r="N18" i="22"/>
  <c r="N19" i="22"/>
  <c r="N272" i="22"/>
  <c r="N273" i="22"/>
  <c r="N274" i="22"/>
  <c r="N275" i="22"/>
  <c r="N276" i="22"/>
  <c r="N277" i="22"/>
  <c r="N278" i="22"/>
  <c r="N279" i="22"/>
  <c r="N280" i="22"/>
  <c r="N281" i="22"/>
  <c r="N282" i="22"/>
  <c r="N283" i="22"/>
  <c r="N284" i="22"/>
  <c r="N285" i="22"/>
  <c r="N286" i="22"/>
  <c r="N287" i="22"/>
  <c r="N288" i="22"/>
  <c r="N289" i="22"/>
  <c r="N290" i="22"/>
  <c r="N291" i="22"/>
  <c r="N292" i="22"/>
  <c r="N293" i="22"/>
  <c r="N294" i="22"/>
  <c r="N295" i="22"/>
  <c r="N296" i="22"/>
  <c r="N297" i="22"/>
  <c r="N298" i="22"/>
  <c r="N299" i="22"/>
  <c r="N300" i="22"/>
  <c r="N301" i="22"/>
  <c r="N302" i="22"/>
  <c r="N303" i="22"/>
  <c r="N304" i="22"/>
  <c r="N305" i="22"/>
  <c r="N306" i="22"/>
  <c r="N307" i="22"/>
  <c r="N308" i="22"/>
  <c r="N309" i="22"/>
  <c r="N310" i="22"/>
  <c r="N311" i="22"/>
  <c r="N312" i="22"/>
  <c r="N313" i="22"/>
  <c r="N314" i="22"/>
  <c r="N315" i="22"/>
  <c r="N316" i="22"/>
  <c r="N317" i="22"/>
  <c r="N318" i="22"/>
  <c r="N319" i="22"/>
  <c r="N320" i="22"/>
  <c r="N321" i="22"/>
  <c r="N322" i="22"/>
  <c r="N323" i="22"/>
  <c r="N324" i="22"/>
  <c r="N325" i="22"/>
  <c r="N326" i="22"/>
  <c r="N327" i="22"/>
  <c r="N328" i="22"/>
  <c r="N329" i="22"/>
  <c r="N330" i="22"/>
  <c r="N331" i="22"/>
  <c r="N332" i="22"/>
  <c r="N333" i="22"/>
  <c r="N334" i="22"/>
  <c r="N335" i="22"/>
  <c r="N336" i="22"/>
  <c r="N337" i="22"/>
  <c r="N338" i="22"/>
  <c r="N339" i="22"/>
  <c r="N340" i="22"/>
  <c r="N341" i="22"/>
  <c r="N342" i="22"/>
  <c r="N343" i="22"/>
  <c r="N344" i="22"/>
  <c r="N345" i="22"/>
  <c r="N346" i="22"/>
  <c r="N347" i="22"/>
  <c r="N348" i="22"/>
  <c r="N349" i="22"/>
  <c r="N350" i="22"/>
  <c r="N351" i="22"/>
  <c r="N352" i="22"/>
  <c r="N353" i="22"/>
  <c r="N354" i="22"/>
  <c r="N355" i="22"/>
  <c r="N356" i="22"/>
  <c r="N357" i="22"/>
  <c r="N358" i="22"/>
  <c r="N359" i="22"/>
  <c r="N360" i="22"/>
  <c r="N361" i="22"/>
  <c r="N362" i="22"/>
  <c r="N363" i="22"/>
  <c r="N364" i="22"/>
  <c r="N365" i="22"/>
  <c r="N366" i="22"/>
  <c r="N367" i="22"/>
  <c r="N368" i="22"/>
  <c r="N369" i="22"/>
  <c r="N370" i="22"/>
  <c r="N371" i="22"/>
  <c r="N372" i="22"/>
  <c r="N373" i="22"/>
  <c r="N374" i="22"/>
  <c r="N375" i="22"/>
  <c r="N376" i="22"/>
  <c r="N377" i="22"/>
  <c r="N378" i="22"/>
  <c r="N379" i="22"/>
  <c r="N380" i="22"/>
  <c r="N381" i="22"/>
  <c r="N382" i="22"/>
  <c r="N383" i="22"/>
  <c r="N384" i="22"/>
  <c r="N385" i="22"/>
  <c r="N386" i="22"/>
  <c r="N387" i="22"/>
  <c r="N388" i="22"/>
  <c r="N389" i="22"/>
  <c r="N390" i="22"/>
  <c r="N391" i="22"/>
  <c r="N392" i="22"/>
  <c r="N393" i="22"/>
  <c r="N394" i="22"/>
  <c r="N395" i="22"/>
  <c r="N396" i="22"/>
  <c r="N397" i="22"/>
  <c r="N398" i="22"/>
  <c r="N399" i="22"/>
  <c r="N400" i="22"/>
  <c r="N401" i="22"/>
  <c r="N402" i="22"/>
  <c r="N403" i="22"/>
  <c r="N404" i="22"/>
  <c r="N405" i="22"/>
  <c r="N406" i="22"/>
  <c r="N407" i="22"/>
  <c r="N408" i="22"/>
  <c r="N409" i="22"/>
  <c r="N410" i="22"/>
  <c r="N411" i="22"/>
  <c r="N412" i="22"/>
  <c r="N413" i="22"/>
  <c r="N414" i="22"/>
  <c r="N415" i="22"/>
  <c r="N416" i="22"/>
  <c r="N417" i="22"/>
  <c r="N418" i="22"/>
  <c r="N419" i="22"/>
  <c r="N420" i="22"/>
  <c r="N421" i="22"/>
  <c r="N422" i="22"/>
  <c r="N423" i="22"/>
  <c r="N424" i="22"/>
  <c r="N425" i="22"/>
  <c r="N426" i="22"/>
  <c r="N427" i="22"/>
  <c r="N428" i="22"/>
  <c r="N429" i="22"/>
  <c r="N430" i="22"/>
  <c r="N431" i="22"/>
  <c r="N432" i="22"/>
  <c r="N433" i="22"/>
  <c r="N434" i="22"/>
  <c r="N435" i="22"/>
  <c r="N436" i="22"/>
  <c r="N437" i="22"/>
  <c r="N438" i="22"/>
  <c r="N439" i="22"/>
  <c r="N440" i="22"/>
  <c r="N441" i="22"/>
  <c r="N442" i="22"/>
  <c r="N443" i="22"/>
  <c r="N444" i="22"/>
  <c r="N445" i="22"/>
  <c r="N446" i="22"/>
  <c r="N447" i="22"/>
  <c r="N448" i="22"/>
  <c r="N449" i="22"/>
  <c r="N450" i="22"/>
  <c r="N451" i="22"/>
  <c r="N452" i="22"/>
  <c r="N453" i="22"/>
  <c r="N454" i="22"/>
  <c r="N455" i="22"/>
  <c r="N456" i="22"/>
  <c r="N457" i="22"/>
  <c r="N458" i="22"/>
  <c r="N459" i="22"/>
  <c r="N460" i="22"/>
  <c r="N461" i="22"/>
  <c r="N462" i="22"/>
  <c r="N463" i="22"/>
  <c r="N464" i="22"/>
  <c r="N465" i="22"/>
  <c r="N466" i="22"/>
  <c r="N467" i="22"/>
  <c r="N468" i="22"/>
  <c r="N469" i="22"/>
  <c r="N470" i="22"/>
  <c r="N471" i="22"/>
  <c r="N472" i="22"/>
  <c r="N473" i="22"/>
  <c r="N474" i="22"/>
  <c r="N475" i="22"/>
  <c r="N476" i="22"/>
  <c r="N477" i="22"/>
  <c r="N478" i="22"/>
  <c r="N479" i="22"/>
  <c r="N480" i="22"/>
  <c r="N481" i="22"/>
  <c r="N482" i="22"/>
  <c r="N483" i="22"/>
  <c r="N484" i="22"/>
  <c r="N485" i="22"/>
  <c r="N486" i="22"/>
  <c r="N487" i="22"/>
  <c r="N488" i="22"/>
  <c r="N489" i="22"/>
  <c r="N490" i="22"/>
  <c r="N491" i="22"/>
  <c r="N492" i="22"/>
  <c r="N493" i="22"/>
  <c r="N494" i="22"/>
  <c r="N495" i="22"/>
  <c r="N496" i="22"/>
  <c r="N497" i="22"/>
  <c r="N498" i="22"/>
  <c r="N499" i="22"/>
  <c r="N500" i="22"/>
  <c r="N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105" i="22"/>
  <c r="J106" i="22"/>
  <c r="J107"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36" i="22"/>
  <c r="J137" i="22"/>
  <c r="J138" i="22"/>
  <c r="J139" i="22"/>
  <c r="J140" i="22"/>
  <c r="J141" i="22"/>
  <c r="J142" i="22"/>
  <c r="J143" i="22"/>
  <c r="J144" i="22"/>
  <c r="J145" i="22"/>
  <c r="J146" i="22"/>
  <c r="J147" i="22"/>
  <c r="J148" i="22"/>
  <c r="J149" i="22"/>
  <c r="J150" i="22"/>
  <c r="J151" i="22"/>
  <c r="J152" i="22"/>
  <c r="J153" i="22"/>
  <c r="J154" i="22"/>
  <c r="J155" i="22"/>
  <c r="J156" i="22"/>
  <c r="J157" i="22"/>
  <c r="J158" i="22"/>
  <c r="J159" i="22"/>
  <c r="J160" i="22"/>
  <c r="J161" i="22"/>
  <c r="J162" i="22"/>
  <c r="J163" i="22"/>
  <c r="J164" i="22"/>
  <c r="J165" i="22"/>
  <c r="J166" i="22"/>
  <c r="J167" i="22"/>
  <c r="J168" i="22"/>
  <c r="J169" i="22"/>
  <c r="J170" i="22"/>
  <c r="J171" i="22"/>
  <c r="J172" i="22"/>
  <c r="J173" i="22"/>
  <c r="J174" i="22"/>
  <c r="J175" i="22"/>
  <c r="J176" i="22"/>
  <c r="J177" i="22"/>
  <c r="J178" i="22"/>
  <c r="J179" i="22"/>
  <c r="J180" i="22"/>
  <c r="J181" i="22"/>
  <c r="J182" i="22"/>
  <c r="J183" i="22"/>
  <c r="J184" i="22"/>
  <c r="J185" i="22"/>
  <c r="J186" i="22"/>
  <c r="J187" i="22"/>
  <c r="J188" i="22"/>
  <c r="J189" i="22"/>
  <c r="J190" i="22"/>
  <c r="J191" i="22"/>
  <c r="J192" i="22"/>
  <c r="J193" i="22"/>
  <c r="J194" i="22"/>
  <c r="J195" i="22"/>
  <c r="J196" i="22"/>
  <c r="J197" i="22"/>
  <c r="J198" i="22"/>
  <c r="J199" i="22"/>
  <c r="J200" i="22"/>
  <c r="J201" i="22"/>
  <c r="J202" i="22"/>
  <c r="J203" i="22"/>
  <c r="J204" i="22"/>
  <c r="J205" i="22"/>
  <c r="J206" i="22"/>
  <c r="J207" i="22"/>
  <c r="J208" i="22"/>
  <c r="J209" i="22"/>
  <c r="J210" i="22"/>
  <c r="J211" i="22"/>
  <c r="J212" i="22"/>
  <c r="J213" i="22"/>
  <c r="J214" i="22"/>
  <c r="J215" i="22"/>
  <c r="J216" i="22"/>
  <c r="J217" i="22"/>
  <c r="J218" i="22"/>
  <c r="J219" i="22"/>
  <c r="J220" i="22"/>
  <c r="J221" i="22"/>
  <c r="J222" i="22"/>
  <c r="J223" i="22"/>
  <c r="J224" i="22"/>
  <c r="J225" i="22"/>
  <c r="J226" i="22"/>
  <c r="J227" i="22"/>
  <c r="J228" i="22"/>
  <c r="J229" i="22"/>
  <c r="J230" i="22"/>
  <c r="J231" i="22"/>
  <c r="J232" i="22"/>
  <c r="J233" i="22"/>
  <c r="J234" i="22"/>
  <c r="J235" i="22"/>
  <c r="J236" i="22"/>
  <c r="J237" i="22"/>
  <c r="J238" i="22"/>
  <c r="J239" i="22"/>
  <c r="J240" i="22"/>
  <c r="J241" i="22"/>
  <c r="J242" i="22"/>
  <c r="J243" i="22"/>
  <c r="J244" i="22"/>
  <c r="J245" i="22"/>
  <c r="J246" i="22"/>
  <c r="J247" i="22"/>
  <c r="J248" i="22"/>
  <c r="J249" i="22"/>
  <c r="J250" i="22"/>
  <c r="J251" i="22"/>
  <c r="J252" i="22"/>
  <c r="J253" i="22"/>
  <c r="J254" i="22"/>
  <c r="J255" i="22"/>
  <c r="J256" i="22"/>
  <c r="J257" i="22"/>
  <c r="J258" i="22"/>
  <c r="J259" i="22"/>
  <c r="J260" i="22"/>
  <c r="J261" i="22"/>
  <c r="J262" i="22"/>
  <c r="J263" i="22"/>
  <c r="J264" i="22"/>
  <c r="J265" i="22"/>
  <c r="J266" i="22"/>
  <c r="J267" i="22"/>
  <c r="J268" i="22"/>
  <c r="J269" i="22"/>
  <c r="J270" i="22"/>
  <c r="J271" i="22"/>
  <c r="J15" i="22"/>
  <c r="J16" i="22"/>
  <c r="J17" i="22"/>
  <c r="J18" i="22"/>
  <c r="J19" i="22"/>
  <c r="J272" i="22"/>
  <c r="J273" i="22"/>
  <c r="J274" i="22"/>
  <c r="J275" i="22"/>
  <c r="J276" i="22"/>
  <c r="J277" i="22"/>
  <c r="J278" i="22"/>
  <c r="J279" i="22"/>
  <c r="J280" i="22"/>
  <c r="J281" i="22"/>
  <c r="J282" i="22"/>
  <c r="J283" i="22"/>
  <c r="J284" i="22"/>
  <c r="J285" i="22"/>
  <c r="J286" i="22"/>
  <c r="J287" i="22"/>
  <c r="J288" i="22"/>
  <c r="J289" i="22"/>
  <c r="J290" i="22"/>
  <c r="J291" i="22"/>
  <c r="J292" i="22"/>
  <c r="J293" i="22"/>
  <c r="J294" i="22"/>
  <c r="J295" i="22"/>
  <c r="J296" i="22"/>
  <c r="J297" i="22"/>
  <c r="J298" i="22"/>
  <c r="J299" i="22"/>
  <c r="J300" i="22"/>
  <c r="J301" i="22"/>
  <c r="J302" i="22"/>
  <c r="J303" i="22"/>
  <c r="J304" i="22"/>
  <c r="J305" i="22"/>
  <c r="J306" i="22"/>
  <c r="J307" i="22"/>
  <c r="J308" i="22"/>
  <c r="J309" i="22"/>
  <c r="J310" i="22"/>
  <c r="J311" i="22"/>
  <c r="J312" i="22"/>
  <c r="J313" i="22"/>
  <c r="J314" i="22"/>
  <c r="J315" i="22"/>
  <c r="J316" i="22"/>
  <c r="J317" i="22"/>
  <c r="J318" i="22"/>
  <c r="J319" i="22"/>
  <c r="J320" i="22"/>
  <c r="J321" i="22"/>
  <c r="J322" i="22"/>
  <c r="J323" i="22"/>
  <c r="J324" i="22"/>
  <c r="J325" i="22"/>
  <c r="J326" i="22"/>
  <c r="J327" i="22"/>
  <c r="J328" i="22"/>
  <c r="J329" i="22"/>
  <c r="J330" i="22"/>
  <c r="J331" i="22"/>
  <c r="J332" i="22"/>
  <c r="J333" i="22"/>
  <c r="J334" i="22"/>
  <c r="J335" i="22"/>
  <c r="J336" i="22"/>
  <c r="J337" i="22"/>
  <c r="J338" i="22"/>
  <c r="J339" i="22"/>
  <c r="J340" i="22"/>
  <c r="J341" i="22"/>
  <c r="J342" i="22"/>
  <c r="J343" i="22"/>
  <c r="J344" i="22"/>
  <c r="J345" i="22"/>
  <c r="J346" i="22"/>
  <c r="J347" i="22"/>
  <c r="J348" i="22"/>
  <c r="J349" i="22"/>
  <c r="J350" i="22"/>
  <c r="J351" i="22"/>
  <c r="J352" i="22"/>
  <c r="J353" i="22"/>
  <c r="J354" i="22"/>
  <c r="J355" i="22"/>
  <c r="J356" i="22"/>
  <c r="J357" i="22"/>
  <c r="J358" i="22"/>
  <c r="J359" i="22"/>
  <c r="J360" i="22"/>
  <c r="J361" i="22"/>
  <c r="J362" i="22"/>
  <c r="J363" i="22"/>
  <c r="J364" i="22"/>
  <c r="J365" i="22"/>
  <c r="J366" i="22"/>
  <c r="J367" i="22"/>
  <c r="J368" i="22"/>
  <c r="J369" i="22"/>
  <c r="J370" i="22"/>
  <c r="J371" i="22"/>
  <c r="J372" i="22"/>
  <c r="J373" i="22"/>
  <c r="J374" i="22"/>
  <c r="J375" i="22"/>
  <c r="J376" i="22"/>
  <c r="J377" i="22"/>
  <c r="J378" i="22"/>
  <c r="J379" i="22"/>
  <c r="J380" i="22"/>
  <c r="J381" i="22"/>
  <c r="J382" i="22"/>
  <c r="J383" i="22"/>
  <c r="J384" i="22"/>
  <c r="J385" i="22"/>
  <c r="J386" i="22"/>
  <c r="J387" i="22"/>
  <c r="J388" i="22"/>
  <c r="J389" i="22"/>
  <c r="J390" i="22"/>
  <c r="J391" i="22"/>
  <c r="J392" i="22"/>
  <c r="J393" i="22"/>
  <c r="J394" i="22"/>
  <c r="J395" i="22"/>
  <c r="J396" i="22"/>
  <c r="J397" i="22"/>
  <c r="J398" i="22"/>
  <c r="J399" i="22"/>
  <c r="J400" i="22"/>
  <c r="J401" i="22"/>
  <c r="J402" i="22"/>
  <c r="J403" i="22"/>
  <c r="J404" i="22"/>
  <c r="J405" i="22"/>
  <c r="J406" i="22"/>
  <c r="J407" i="22"/>
  <c r="J408" i="22"/>
  <c r="J409" i="22"/>
  <c r="J410" i="22"/>
  <c r="J411" i="22"/>
  <c r="J412" i="22"/>
  <c r="J413" i="22"/>
  <c r="J414" i="22"/>
  <c r="J415" i="22"/>
  <c r="J416" i="22"/>
  <c r="J417" i="22"/>
  <c r="J418" i="22"/>
  <c r="J419" i="22"/>
  <c r="J420" i="22"/>
  <c r="J421" i="22"/>
  <c r="J422" i="22"/>
  <c r="J423" i="22"/>
  <c r="J424" i="22"/>
  <c r="J425" i="22"/>
  <c r="J426" i="22"/>
  <c r="J427" i="22"/>
  <c r="J428" i="22"/>
  <c r="J429" i="22"/>
  <c r="J430" i="22"/>
  <c r="J431" i="22"/>
  <c r="J432" i="22"/>
  <c r="J433" i="22"/>
  <c r="J434" i="22"/>
  <c r="J435" i="22"/>
  <c r="J436" i="22"/>
  <c r="J437" i="22"/>
  <c r="J438" i="22"/>
  <c r="J439" i="22"/>
  <c r="J440" i="22"/>
  <c r="J441" i="22"/>
  <c r="J442" i="22"/>
  <c r="J443" i="22"/>
  <c r="J444" i="22"/>
  <c r="J445" i="22"/>
  <c r="J446" i="22"/>
  <c r="J447" i="22"/>
  <c r="J448" i="22"/>
  <c r="J449" i="22"/>
  <c r="J450" i="22"/>
  <c r="J451" i="22"/>
  <c r="J452" i="22"/>
  <c r="J453" i="22"/>
  <c r="J454" i="22"/>
  <c r="J455" i="22"/>
  <c r="J456" i="22"/>
  <c r="J457" i="22"/>
  <c r="J458" i="22"/>
  <c r="J459" i="22"/>
  <c r="J460" i="22"/>
  <c r="J461" i="22"/>
  <c r="J462" i="22"/>
  <c r="J463" i="22"/>
  <c r="J464" i="22"/>
  <c r="J465" i="22"/>
  <c r="J466" i="22"/>
  <c r="J467" i="22"/>
  <c r="J468" i="22"/>
  <c r="J469" i="22"/>
  <c r="J470" i="22"/>
  <c r="J471" i="22"/>
  <c r="J472" i="22"/>
  <c r="J473" i="22"/>
  <c r="J474" i="22"/>
  <c r="J475" i="22"/>
  <c r="J476" i="22"/>
  <c r="J477" i="22"/>
  <c r="J478" i="22"/>
  <c r="J479" i="22"/>
  <c r="J480" i="22"/>
  <c r="J481" i="22"/>
  <c r="J482" i="22"/>
  <c r="J483" i="22"/>
  <c r="J484" i="22"/>
  <c r="J485" i="22"/>
  <c r="J486" i="22"/>
  <c r="J487" i="22"/>
  <c r="J488" i="22"/>
  <c r="J489" i="22"/>
  <c r="J490" i="22"/>
  <c r="J491" i="22"/>
  <c r="J492" i="22"/>
  <c r="J493" i="22"/>
  <c r="J494" i="22"/>
  <c r="J495" i="22"/>
  <c r="J496" i="22"/>
  <c r="J497" i="22"/>
  <c r="J498" i="22"/>
  <c r="J499" i="22"/>
  <c r="J500" i="22"/>
  <c r="J20" i="22"/>
  <c r="H21" i="22"/>
  <c r="H22" i="22"/>
  <c r="H23" i="22"/>
  <c r="H24" i="22"/>
  <c r="H25" i="22"/>
  <c r="H26" i="22"/>
  <c r="H27" i="22"/>
  <c r="H28" i="22"/>
  <c r="H29" i="22"/>
  <c r="H30" i="22"/>
  <c r="H31" i="22"/>
  <c r="H32" i="22"/>
  <c r="H33" i="22"/>
  <c r="H34" i="22"/>
  <c r="H35" i="22"/>
  <c r="H36" i="22"/>
  <c r="H37" i="22"/>
  <c r="H38" i="22"/>
  <c r="H39" i="22"/>
  <c r="H40" i="22"/>
  <c r="H41" i="22"/>
  <c r="H42" i="22"/>
  <c r="H43" i="22"/>
  <c r="H44" i="22"/>
  <c r="H45" i="22"/>
  <c r="H46" i="22"/>
  <c r="H47" i="22"/>
  <c r="H48" i="22"/>
  <c r="H49" i="22"/>
  <c r="H50" i="22"/>
  <c r="H51" i="22"/>
  <c r="H52" i="22"/>
  <c r="H53" i="22"/>
  <c r="H54" i="22"/>
  <c r="H55" i="22"/>
  <c r="H56" i="22"/>
  <c r="H57" i="22"/>
  <c r="H58" i="22"/>
  <c r="H59" i="22"/>
  <c r="H60" i="22"/>
  <c r="H61" i="22"/>
  <c r="H62" i="22"/>
  <c r="H63" i="22"/>
  <c r="H64" i="22"/>
  <c r="H65" i="22"/>
  <c r="H66" i="22"/>
  <c r="H67" i="22"/>
  <c r="H68" i="22"/>
  <c r="H69" i="22"/>
  <c r="H70" i="22"/>
  <c r="H71" i="22"/>
  <c r="H72" i="22"/>
  <c r="H73" i="22"/>
  <c r="H74" i="22"/>
  <c r="H75" i="22"/>
  <c r="H76" i="22"/>
  <c r="H77" i="22"/>
  <c r="H78" i="22"/>
  <c r="H79" i="22"/>
  <c r="H80" i="22"/>
  <c r="H81" i="22"/>
  <c r="H82" i="22"/>
  <c r="H83" i="22"/>
  <c r="H84" i="22"/>
  <c r="H85" i="22"/>
  <c r="H86" i="22"/>
  <c r="H87" i="22"/>
  <c r="H88" i="22"/>
  <c r="H89" i="22"/>
  <c r="H90" i="22"/>
  <c r="H91" i="22"/>
  <c r="H92" i="22"/>
  <c r="H93" i="22"/>
  <c r="H94" i="22"/>
  <c r="H95" i="22"/>
  <c r="H96" i="22"/>
  <c r="H97" i="22"/>
  <c r="H98" i="22"/>
  <c r="H99" i="22"/>
  <c r="H100" i="22"/>
  <c r="H101" i="22"/>
  <c r="H102" i="22"/>
  <c r="H103" i="22"/>
  <c r="H104" i="22"/>
  <c r="H105" i="22"/>
  <c r="H106" i="22"/>
  <c r="H107" i="22"/>
  <c r="H108" i="22"/>
  <c r="H109" i="22"/>
  <c r="H110" i="22"/>
  <c r="H111" i="22"/>
  <c r="H112" i="22"/>
  <c r="H113" i="22"/>
  <c r="H114" i="22"/>
  <c r="H115" i="22"/>
  <c r="H116" i="22"/>
  <c r="H117" i="22"/>
  <c r="H118" i="22"/>
  <c r="H119" i="22"/>
  <c r="H120" i="22"/>
  <c r="H121" i="22"/>
  <c r="H122" i="22"/>
  <c r="H123" i="22"/>
  <c r="H124" i="22"/>
  <c r="H125" i="22"/>
  <c r="H126" i="22"/>
  <c r="H127" i="22"/>
  <c r="H128" i="22"/>
  <c r="H129" i="22"/>
  <c r="H130" i="22"/>
  <c r="H131" i="22"/>
  <c r="H132" i="22"/>
  <c r="H133" i="22"/>
  <c r="H134" i="22"/>
  <c r="H135" i="22"/>
  <c r="H136" i="22"/>
  <c r="H137" i="22"/>
  <c r="H138" i="22"/>
  <c r="H139" i="22"/>
  <c r="H140" i="22"/>
  <c r="H141" i="22"/>
  <c r="H142" i="22"/>
  <c r="H143" i="22"/>
  <c r="H144" i="22"/>
  <c r="H145" i="22"/>
  <c r="H146" i="22"/>
  <c r="H147" i="22"/>
  <c r="H148" i="22"/>
  <c r="H149" i="22"/>
  <c r="H150" i="22"/>
  <c r="H151" i="22"/>
  <c r="H152" i="22"/>
  <c r="H153" i="22"/>
  <c r="H154" i="22"/>
  <c r="H155" i="22"/>
  <c r="H156" i="22"/>
  <c r="H157" i="22"/>
  <c r="H158" i="22"/>
  <c r="H159" i="22"/>
  <c r="H160" i="22"/>
  <c r="H161" i="22"/>
  <c r="H162" i="22"/>
  <c r="H163" i="22"/>
  <c r="H164" i="22"/>
  <c r="H165" i="22"/>
  <c r="H166" i="22"/>
  <c r="H167" i="22"/>
  <c r="H168" i="22"/>
  <c r="H169" i="22"/>
  <c r="H170" i="22"/>
  <c r="H171" i="22"/>
  <c r="H172" i="22"/>
  <c r="H173" i="22"/>
  <c r="H174" i="22"/>
  <c r="H175" i="22"/>
  <c r="H176" i="22"/>
  <c r="H177" i="22"/>
  <c r="H178" i="22"/>
  <c r="H179" i="22"/>
  <c r="H180" i="22"/>
  <c r="H181" i="22"/>
  <c r="H182" i="22"/>
  <c r="H183" i="22"/>
  <c r="H184" i="22"/>
  <c r="H185" i="22"/>
  <c r="H186" i="22"/>
  <c r="H187" i="22"/>
  <c r="H188" i="22"/>
  <c r="H189" i="22"/>
  <c r="H190" i="22"/>
  <c r="H191" i="22"/>
  <c r="H192" i="22"/>
  <c r="H193" i="22"/>
  <c r="H194" i="22"/>
  <c r="H195" i="22"/>
  <c r="H196" i="22"/>
  <c r="H197" i="22"/>
  <c r="H198" i="22"/>
  <c r="H199" i="22"/>
  <c r="H200" i="22"/>
  <c r="H201" i="22"/>
  <c r="H202" i="22"/>
  <c r="H203" i="22"/>
  <c r="H204" i="22"/>
  <c r="H205" i="22"/>
  <c r="H206" i="22"/>
  <c r="H207" i="22"/>
  <c r="H208" i="22"/>
  <c r="H209" i="22"/>
  <c r="H210" i="22"/>
  <c r="H211" i="22"/>
  <c r="H212" i="22"/>
  <c r="H213" i="22"/>
  <c r="H214" i="22"/>
  <c r="H215" i="22"/>
  <c r="H216" i="22"/>
  <c r="H217" i="22"/>
  <c r="H218" i="22"/>
  <c r="H219" i="22"/>
  <c r="H220" i="22"/>
  <c r="H221" i="22"/>
  <c r="H222" i="22"/>
  <c r="H223" i="22"/>
  <c r="H224" i="22"/>
  <c r="H225" i="22"/>
  <c r="H226" i="22"/>
  <c r="H227" i="22"/>
  <c r="H228" i="22"/>
  <c r="H229" i="22"/>
  <c r="H230" i="22"/>
  <c r="H231" i="22"/>
  <c r="H232" i="22"/>
  <c r="H233" i="22"/>
  <c r="H234" i="22"/>
  <c r="H235" i="22"/>
  <c r="H236" i="22"/>
  <c r="H237" i="22"/>
  <c r="H238" i="22"/>
  <c r="H239" i="22"/>
  <c r="H240" i="22"/>
  <c r="H241" i="22"/>
  <c r="H242" i="22"/>
  <c r="H243" i="22"/>
  <c r="H244" i="22"/>
  <c r="H245" i="22"/>
  <c r="H246" i="22"/>
  <c r="H247" i="22"/>
  <c r="H248" i="22"/>
  <c r="H249" i="22"/>
  <c r="H250" i="22"/>
  <c r="H251" i="22"/>
  <c r="H252" i="22"/>
  <c r="H253" i="22"/>
  <c r="H254" i="22"/>
  <c r="H255" i="22"/>
  <c r="H256" i="22"/>
  <c r="H257" i="22"/>
  <c r="H258" i="22"/>
  <c r="H259" i="22"/>
  <c r="H260" i="22"/>
  <c r="H261" i="22"/>
  <c r="H262" i="22"/>
  <c r="H263" i="22"/>
  <c r="H264" i="22"/>
  <c r="H265" i="22"/>
  <c r="H266" i="22"/>
  <c r="H267" i="22"/>
  <c r="H268" i="22"/>
  <c r="H269" i="22"/>
  <c r="H270" i="22"/>
  <c r="H271" i="22"/>
  <c r="H15" i="22"/>
  <c r="H16" i="22"/>
  <c r="H17" i="22"/>
  <c r="H18" i="22"/>
  <c r="H19" i="22"/>
  <c r="H272" i="22"/>
  <c r="H273" i="22"/>
  <c r="H274" i="22"/>
  <c r="H275" i="22"/>
  <c r="H276" i="22"/>
  <c r="H277" i="22"/>
  <c r="H278" i="22"/>
  <c r="H279" i="22"/>
  <c r="H280" i="22"/>
  <c r="H281" i="22"/>
  <c r="H282" i="22"/>
  <c r="H283" i="22"/>
  <c r="H284" i="22"/>
  <c r="H285" i="22"/>
  <c r="H286" i="22"/>
  <c r="H287" i="22"/>
  <c r="H288" i="22"/>
  <c r="H289" i="22"/>
  <c r="H290" i="22"/>
  <c r="H291" i="22"/>
  <c r="H292" i="22"/>
  <c r="H293" i="22"/>
  <c r="H294" i="22"/>
  <c r="H295" i="22"/>
  <c r="H296" i="22"/>
  <c r="H297" i="22"/>
  <c r="H298" i="22"/>
  <c r="H299" i="22"/>
  <c r="H300" i="22"/>
  <c r="H301" i="22"/>
  <c r="H302" i="22"/>
  <c r="H303" i="22"/>
  <c r="H304" i="22"/>
  <c r="H305" i="22"/>
  <c r="H306" i="22"/>
  <c r="H307" i="22"/>
  <c r="H308" i="22"/>
  <c r="H309" i="22"/>
  <c r="H310" i="22"/>
  <c r="H311" i="22"/>
  <c r="H312" i="22"/>
  <c r="H313" i="22"/>
  <c r="H314" i="22"/>
  <c r="H315" i="22"/>
  <c r="H316" i="22"/>
  <c r="H317" i="22"/>
  <c r="H318" i="22"/>
  <c r="H319" i="22"/>
  <c r="H320" i="22"/>
  <c r="H321" i="22"/>
  <c r="H322" i="22"/>
  <c r="H323" i="22"/>
  <c r="H324" i="22"/>
  <c r="H325" i="22"/>
  <c r="H326" i="22"/>
  <c r="H327" i="22"/>
  <c r="H328" i="22"/>
  <c r="H329" i="22"/>
  <c r="H330" i="22"/>
  <c r="H331" i="22"/>
  <c r="H332" i="22"/>
  <c r="H333" i="22"/>
  <c r="H334" i="22"/>
  <c r="H335" i="22"/>
  <c r="H336" i="22"/>
  <c r="H337" i="22"/>
  <c r="H338" i="22"/>
  <c r="H339" i="22"/>
  <c r="H340" i="22"/>
  <c r="H341" i="22"/>
  <c r="H342" i="22"/>
  <c r="H343" i="22"/>
  <c r="H344" i="22"/>
  <c r="H345" i="22"/>
  <c r="H346" i="22"/>
  <c r="H347" i="22"/>
  <c r="H348" i="22"/>
  <c r="H349" i="22"/>
  <c r="H350" i="22"/>
  <c r="H351" i="22"/>
  <c r="H352" i="22"/>
  <c r="H353" i="22"/>
  <c r="H354" i="22"/>
  <c r="H355" i="22"/>
  <c r="H356" i="22"/>
  <c r="H357" i="22"/>
  <c r="H358" i="22"/>
  <c r="H359" i="22"/>
  <c r="H360" i="22"/>
  <c r="H361" i="22"/>
  <c r="H362" i="22"/>
  <c r="H363" i="22"/>
  <c r="H364" i="22"/>
  <c r="H365" i="22"/>
  <c r="H366" i="22"/>
  <c r="H367" i="22"/>
  <c r="H368" i="22"/>
  <c r="H369" i="22"/>
  <c r="H370" i="22"/>
  <c r="H371" i="22"/>
  <c r="H372" i="22"/>
  <c r="H373" i="22"/>
  <c r="H374" i="22"/>
  <c r="H375" i="22"/>
  <c r="H376" i="22"/>
  <c r="H377" i="22"/>
  <c r="H378" i="22"/>
  <c r="H379" i="22"/>
  <c r="H380" i="22"/>
  <c r="H381" i="22"/>
  <c r="H382" i="22"/>
  <c r="H383" i="22"/>
  <c r="H384" i="22"/>
  <c r="H385" i="22"/>
  <c r="H386" i="22"/>
  <c r="H387" i="22"/>
  <c r="H388" i="22"/>
  <c r="H389" i="22"/>
  <c r="H390" i="22"/>
  <c r="H391" i="22"/>
  <c r="H392" i="22"/>
  <c r="H393" i="22"/>
  <c r="H394" i="22"/>
  <c r="H395" i="22"/>
  <c r="H396" i="22"/>
  <c r="H397" i="22"/>
  <c r="H398" i="22"/>
  <c r="H399" i="22"/>
  <c r="H400" i="22"/>
  <c r="H401" i="22"/>
  <c r="H402" i="22"/>
  <c r="H403" i="22"/>
  <c r="H404" i="22"/>
  <c r="H405" i="22"/>
  <c r="H406" i="22"/>
  <c r="H407" i="22"/>
  <c r="H408" i="22"/>
  <c r="H409" i="22"/>
  <c r="H410" i="22"/>
  <c r="H411" i="22"/>
  <c r="H412" i="22"/>
  <c r="H413" i="22"/>
  <c r="H414" i="22"/>
  <c r="H415" i="22"/>
  <c r="H416" i="22"/>
  <c r="H417" i="22"/>
  <c r="H418" i="22"/>
  <c r="H419" i="22"/>
  <c r="H420" i="22"/>
  <c r="H421" i="22"/>
  <c r="H422" i="22"/>
  <c r="H423" i="22"/>
  <c r="H424" i="22"/>
  <c r="H425" i="22"/>
  <c r="H426" i="22"/>
  <c r="H427" i="22"/>
  <c r="H428" i="22"/>
  <c r="H429" i="22"/>
  <c r="H430" i="22"/>
  <c r="H431" i="22"/>
  <c r="H432" i="22"/>
  <c r="H433" i="22"/>
  <c r="H434" i="22"/>
  <c r="H435" i="22"/>
  <c r="H436" i="22"/>
  <c r="H437" i="22"/>
  <c r="H438" i="22"/>
  <c r="H439" i="22"/>
  <c r="H440" i="22"/>
  <c r="H441" i="22"/>
  <c r="H442" i="22"/>
  <c r="H443" i="22"/>
  <c r="H444" i="22"/>
  <c r="H445" i="22"/>
  <c r="H446" i="22"/>
  <c r="H447" i="22"/>
  <c r="H448" i="22"/>
  <c r="H449" i="22"/>
  <c r="H450" i="22"/>
  <c r="H451" i="22"/>
  <c r="H452" i="22"/>
  <c r="H453" i="22"/>
  <c r="H454" i="22"/>
  <c r="H455" i="22"/>
  <c r="H456" i="22"/>
  <c r="H457" i="22"/>
  <c r="H458" i="22"/>
  <c r="H459" i="22"/>
  <c r="H460" i="22"/>
  <c r="H461" i="22"/>
  <c r="H462" i="22"/>
  <c r="H463" i="22"/>
  <c r="H464" i="22"/>
  <c r="H465" i="22"/>
  <c r="H466" i="22"/>
  <c r="H467" i="22"/>
  <c r="H468" i="22"/>
  <c r="H469" i="22"/>
  <c r="H470" i="22"/>
  <c r="H471" i="22"/>
  <c r="H472" i="22"/>
  <c r="H473" i="22"/>
  <c r="H474" i="22"/>
  <c r="H475" i="22"/>
  <c r="H476" i="22"/>
  <c r="H477" i="22"/>
  <c r="H478" i="22"/>
  <c r="H479" i="22"/>
  <c r="H480" i="22"/>
  <c r="H481" i="22"/>
  <c r="H482" i="22"/>
  <c r="H483" i="22"/>
  <c r="H484" i="22"/>
  <c r="H485" i="22"/>
  <c r="H486" i="22"/>
  <c r="H487" i="22"/>
  <c r="H488" i="22"/>
  <c r="H489" i="22"/>
  <c r="H490" i="22"/>
  <c r="H491" i="22"/>
  <c r="H492" i="22"/>
  <c r="H493" i="22"/>
  <c r="H494" i="22"/>
  <c r="H495" i="22"/>
  <c r="H496" i="22"/>
  <c r="H497" i="22"/>
  <c r="H498" i="22"/>
  <c r="H499" i="22"/>
  <c r="H500" i="22"/>
  <c r="H20" i="22"/>
  <c r="E21" i="22"/>
  <c r="F21" i="22"/>
  <c r="E22" i="22"/>
  <c r="F22" i="22"/>
  <c r="E23" i="22"/>
  <c r="F23" i="22"/>
  <c r="E24" i="22"/>
  <c r="F24" i="22"/>
  <c r="E25" i="22"/>
  <c r="F25" i="22"/>
  <c r="E26" i="22"/>
  <c r="F26" i="22"/>
  <c r="E27" i="22"/>
  <c r="F27" i="22"/>
  <c r="E28" i="22"/>
  <c r="F28" i="22"/>
  <c r="E29" i="22"/>
  <c r="F29" i="22"/>
  <c r="E30" i="22"/>
  <c r="F30" i="22"/>
  <c r="E31" i="22"/>
  <c r="F31" i="22"/>
  <c r="E32" i="22"/>
  <c r="F32" i="22"/>
  <c r="E33" i="22"/>
  <c r="F33" i="22"/>
  <c r="E34" i="22"/>
  <c r="F34" i="22"/>
  <c r="E35" i="22"/>
  <c r="F35" i="22"/>
  <c r="E36" i="22"/>
  <c r="F36" i="22"/>
  <c r="E37" i="22"/>
  <c r="F37" i="22"/>
  <c r="E38" i="22"/>
  <c r="F38" i="22"/>
  <c r="E39" i="22"/>
  <c r="F39" i="22"/>
  <c r="E40" i="22"/>
  <c r="F40" i="22"/>
  <c r="E41" i="22"/>
  <c r="F41" i="22"/>
  <c r="E42" i="22"/>
  <c r="F42" i="22"/>
  <c r="E43" i="22"/>
  <c r="F43" i="22"/>
  <c r="E44" i="22"/>
  <c r="F44" i="22"/>
  <c r="E45" i="22"/>
  <c r="F45" i="22"/>
  <c r="E46" i="22"/>
  <c r="F46" i="22"/>
  <c r="E47" i="22"/>
  <c r="F47" i="22"/>
  <c r="E48" i="22"/>
  <c r="F48" i="22"/>
  <c r="E49" i="22"/>
  <c r="F49" i="22"/>
  <c r="E50" i="22"/>
  <c r="F50" i="22"/>
  <c r="E51" i="22"/>
  <c r="F51" i="22"/>
  <c r="E52" i="22"/>
  <c r="F52" i="22"/>
  <c r="E53" i="22"/>
  <c r="F53" i="22"/>
  <c r="E54" i="22"/>
  <c r="F54" i="22"/>
  <c r="E55" i="22"/>
  <c r="F55" i="22"/>
  <c r="E56" i="22"/>
  <c r="F56" i="22"/>
  <c r="E57" i="22"/>
  <c r="F57" i="22"/>
  <c r="E58" i="22"/>
  <c r="F58" i="22"/>
  <c r="E59" i="22"/>
  <c r="F59" i="22"/>
  <c r="E60" i="22"/>
  <c r="F60" i="22"/>
  <c r="E61" i="22"/>
  <c r="F61" i="22"/>
  <c r="E62" i="22"/>
  <c r="F62" i="22"/>
  <c r="E63" i="22"/>
  <c r="F63" i="22"/>
  <c r="E64" i="22"/>
  <c r="F64" i="22"/>
  <c r="E65" i="22"/>
  <c r="F65" i="22"/>
  <c r="E66" i="22"/>
  <c r="F66" i="22"/>
  <c r="E67" i="22"/>
  <c r="F67" i="22"/>
  <c r="E68" i="22"/>
  <c r="F68" i="22"/>
  <c r="E69" i="22"/>
  <c r="F69" i="22"/>
  <c r="E70" i="22"/>
  <c r="F70" i="22"/>
  <c r="E71" i="22"/>
  <c r="F71" i="22"/>
  <c r="E72" i="22"/>
  <c r="F72" i="22"/>
  <c r="E73" i="22"/>
  <c r="F73" i="22"/>
  <c r="E74" i="22"/>
  <c r="F74" i="22"/>
  <c r="E75" i="22"/>
  <c r="F75" i="22"/>
  <c r="E76" i="22"/>
  <c r="F76" i="22"/>
  <c r="E77" i="22"/>
  <c r="F77" i="22"/>
  <c r="E78" i="22"/>
  <c r="F78" i="22"/>
  <c r="E79" i="22"/>
  <c r="F79" i="22"/>
  <c r="E80" i="22"/>
  <c r="F80" i="22"/>
  <c r="E81" i="22"/>
  <c r="F81" i="22"/>
  <c r="E82" i="22"/>
  <c r="F82" i="22"/>
  <c r="E83" i="22"/>
  <c r="F83" i="22"/>
  <c r="E84" i="22"/>
  <c r="F84" i="22"/>
  <c r="E85" i="22"/>
  <c r="F85" i="22"/>
  <c r="E86" i="22"/>
  <c r="F86" i="22"/>
  <c r="E87" i="22"/>
  <c r="F87" i="22"/>
  <c r="E88" i="22"/>
  <c r="F88" i="22"/>
  <c r="E89" i="22"/>
  <c r="F89" i="22"/>
  <c r="E90" i="22"/>
  <c r="F90" i="22"/>
  <c r="E91" i="22"/>
  <c r="F91" i="22"/>
  <c r="E92" i="22"/>
  <c r="F92" i="22"/>
  <c r="E93" i="22"/>
  <c r="F93" i="22"/>
  <c r="E94" i="22"/>
  <c r="F94" i="22"/>
  <c r="E95" i="22"/>
  <c r="F95" i="22"/>
  <c r="E96" i="22"/>
  <c r="F96" i="22"/>
  <c r="E97" i="22"/>
  <c r="F97" i="22"/>
  <c r="E98" i="22"/>
  <c r="F98" i="22"/>
  <c r="E99" i="22"/>
  <c r="F99" i="22"/>
  <c r="E100" i="22"/>
  <c r="F100" i="22"/>
  <c r="E101" i="22"/>
  <c r="F101" i="22"/>
  <c r="E102" i="22"/>
  <c r="F102" i="22"/>
  <c r="E103" i="22"/>
  <c r="F103" i="22"/>
  <c r="E104" i="22"/>
  <c r="F104" i="22"/>
  <c r="E105" i="22"/>
  <c r="F105" i="22"/>
  <c r="E106" i="22"/>
  <c r="F106" i="22"/>
  <c r="E107" i="22"/>
  <c r="F107" i="22"/>
  <c r="E108" i="22"/>
  <c r="F108" i="22"/>
  <c r="E109" i="22"/>
  <c r="F109" i="22"/>
  <c r="E110" i="22"/>
  <c r="F110" i="22"/>
  <c r="E111" i="22"/>
  <c r="F111" i="22"/>
  <c r="E112" i="22"/>
  <c r="F112" i="22"/>
  <c r="E113" i="22"/>
  <c r="F113" i="22"/>
  <c r="E114" i="22"/>
  <c r="F114" i="22"/>
  <c r="E115" i="22"/>
  <c r="F115" i="22"/>
  <c r="E116" i="22"/>
  <c r="F116" i="22"/>
  <c r="E117" i="22"/>
  <c r="F117" i="22"/>
  <c r="E118" i="22"/>
  <c r="F118" i="22"/>
  <c r="E119" i="22"/>
  <c r="F119" i="22"/>
  <c r="E120" i="22"/>
  <c r="F120" i="22"/>
  <c r="E121" i="22"/>
  <c r="F121" i="22"/>
  <c r="E122" i="22"/>
  <c r="F122" i="22"/>
  <c r="E123" i="22"/>
  <c r="F123" i="22"/>
  <c r="E124" i="22"/>
  <c r="F124" i="22"/>
  <c r="E125" i="22"/>
  <c r="F125" i="22"/>
  <c r="E126" i="22"/>
  <c r="F126" i="22"/>
  <c r="E127" i="22"/>
  <c r="F127" i="22"/>
  <c r="E128" i="22"/>
  <c r="F128" i="22"/>
  <c r="E129" i="22"/>
  <c r="F129" i="22"/>
  <c r="E130" i="22"/>
  <c r="F130" i="22"/>
  <c r="E131" i="22"/>
  <c r="F131" i="22"/>
  <c r="E132" i="22"/>
  <c r="F132" i="22"/>
  <c r="E133" i="22"/>
  <c r="F133" i="22"/>
  <c r="E134" i="22"/>
  <c r="F134" i="22"/>
  <c r="E135" i="22"/>
  <c r="F135" i="22"/>
  <c r="E136" i="22"/>
  <c r="F136" i="22"/>
  <c r="E137" i="22"/>
  <c r="F137" i="22"/>
  <c r="E138" i="22"/>
  <c r="F138" i="22"/>
  <c r="E139" i="22"/>
  <c r="F139" i="22"/>
  <c r="E140" i="22"/>
  <c r="F140" i="22"/>
  <c r="E141" i="22"/>
  <c r="F141" i="22"/>
  <c r="E142" i="22"/>
  <c r="F142" i="22"/>
  <c r="E143" i="22"/>
  <c r="F143" i="22"/>
  <c r="E144" i="22"/>
  <c r="F144" i="22"/>
  <c r="E145" i="22"/>
  <c r="F145" i="22"/>
  <c r="E146" i="22"/>
  <c r="F146" i="22"/>
  <c r="E147" i="22"/>
  <c r="F147" i="22"/>
  <c r="E148" i="22"/>
  <c r="F148" i="22"/>
  <c r="E149" i="22"/>
  <c r="F149" i="22"/>
  <c r="E150" i="22"/>
  <c r="F150" i="22"/>
  <c r="E151" i="22"/>
  <c r="F151" i="22"/>
  <c r="E152" i="22"/>
  <c r="F152" i="22"/>
  <c r="E153" i="22"/>
  <c r="F153" i="22"/>
  <c r="E154" i="22"/>
  <c r="F154" i="22"/>
  <c r="E155" i="22"/>
  <c r="F155" i="22"/>
  <c r="E156" i="22"/>
  <c r="F156" i="22"/>
  <c r="E157" i="22"/>
  <c r="F157" i="22"/>
  <c r="E158" i="22"/>
  <c r="F158" i="22"/>
  <c r="E159" i="22"/>
  <c r="F159" i="22"/>
  <c r="E160" i="22"/>
  <c r="F160" i="22"/>
  <c r="E161" i="22"/>
  <c r="F161" i="22"/>
  <c r="E162" i="22"/>
  <c r="F162" i="22"/>
  <c r="E163" i="22"/>
  <c r="F163" i="22"/>
  <c r="E164" i="22"/>
  <c r="F164" i="22"/>
  <c r="E165" i="22"/>
  <c r="F165" i="22"/>
  <c r="E166" i="22"/>
  <c r="F166" i="22"/>
  <c r="E167" i="22"/>
  <c r="F167" i="22"/>
  <c r="E168" i="22"/>
  <c r="F168" i="22"/>
  <c r="E169" i="22"/>
  <c r="F169" i="22"/>
  <c r="E170" i="22"/>
  <c r="F170" i="22"/>
  <c r="E171" i="22"/>
  <c r="F171" i="22"/>
  <c r="E172" i="22"/>
  <c r="F172" i="22"/>
  <c r="E173" i="22"/>
  <c r="F173" i="22"/>
  <c r="E174" i="22"/>
  <c r="F174" i="22"/>
  <c r="E175" i="22"/>
  <c r="F175" i="22"/>
  <c r="E176" i="22"/>
  <c r="F176" i="22"/>
  <c r="E177" i="22"/>
  <c r="F177" i="22"/>
  <c r="E178" i="22"/>
  <c r="F178" i="22"/>
  <c r="E179" i="22"/>
  <c r="F179" i="22"/>
  <c r="E180" i="22"/>
  <c r="F180" i="22"/>
  <c r="E181" i="22"/>
  <c r="F181" i="22"/>
  <c r="E182" i="22"/>
  <c r="F182" i="22"/>
  <c r="E183" i="22"/>
  <c r="F183" i="22"/>
  <c r="E184" i="22"/>
  <c r="F184" i="22"/>
  <c r="E185" i="22"/>
  <c r="F185" i="22"/>
  <c r="E186" i="22"/>
  <c r="F186" i="22"/>
  <c r="E187" i="22"/>
  <c r="F187" i="22"/>
  <c r="E188" i="22"/>
  <c r="F188" i="22"/>
  <c r="E189" i="22"/>
  <c r="F189" i="22"/>
  <c r="E190" i="22"/>
  <c r="F190" i="22"/>
  <c r="E191" i="22"/>
  <c r="F191" i="22"/>
  <c r="E192" i="22"/>
  <c r="F192" i="22"/>
  <c r="E193" i="22"/>
  <c r="F193" i="22"/>
  <c r="E194" i="22"/>
  <c r="F194" i="22"/>
  <c r="E195" i="22"/>
  <c r="F195" i="22"/>
  <c r="E196" i="22"/>
  <c r="F196" i="22"/>
  <c r="E197" i="22"/>
  <c r="F197" i="22"/>
  <c r="E198" i="22"/>
  <c r="F198" i="22"/>
  <c r="E199" i="22"/>
  <c r="F199" i="22"/>
  <c r="E200" i="22"/>
  <c r="F200" i="22"/>
  <c r="E201" i="22"/>
  <c r="F201" i="22"/>
  <c r="E202" i="22"/>
  <c r="F202" i="22"/>
  <c r="E203" i="22"/>
  <c r="F203" i="22"/>
  <c r="E204" i="22"/>
  <c r="F204" i="22"/>
  <c r="E205" i="22"/>
  <c r="F205" i="22"/>
  <c r="E206" i="22"/>
  <c r="F206" i="22"/>
  <c r="E207" i="22"/>
  <c r="F207" i="22"/>
  <c r="E208" i="22"/>
  <c r="F208" i="22"/>
  <c r="E209" i="22"/>
  <c r="F209" i="22"/>
  <c r="E210" i="22"/>
  <c r="F210" i="22"/>
  <c r="E211" i="22"/>
  <c r="F211" i="22"/>
  <c r="E212" i="22"/>
  <c r="F212" i="22"/>
  <c r="E213" i="22"/>
  <c r="F213" i="22"/>
  <c r="E214" i="22"/>
  <c r="F214" i="22"/>
  <c r="E215" i="22"/>
  <c r="F215" i="22"/>
  <c r="E216" i="22"/>
  <c r="F216" i="22"/>
  <c r="E217" i="22"/>
  <c r="F217" i="22"/>
  <c r="E218" i="22"/>
  <c r="F218" i="22"/>
  <c r="E219" i="22"/>
  <c r="F219" i="22"/>
  <c r="E220" i="22"/>
  <c r="F220" i="22"/>
  <c r="E221" i="22"/>
  <c r="F221" i="22"/>
  <c r="E222" i="22"/>
  <c r="F222" i="22"/>
  <c r="E223" i="22"/>
  <c r="F223" i="22"/>
  <c r="E224" i="22"/>
  <c r="F224" i="22"/>
  <c r="E225" i="22"/>
  <c r="F225" i="22"/>
  <c r="E226" i="22"/>
  <c r="F226" i="22"/>
  <c r="E227" i="22"/>
  <c r="F227" i="22"/>
  <c r="E228" i="22"/>
  <c r="F228" i="22"/>
  <c r="E229" i="22"/>
  <c r="F229" i="22"/>
  <c r="E230" i="22"/>
  <c r="F230" i="22"/>
  <c r="E231" i="22"/>
  <c r="F231" i="22"/>
  <c r="E232" i="22"/>
  <c r="F232" i="22"/>
  <c r="E233" i="22"/>
  <c r="F233" i="22"/>
  <c r="E234" i="22"/>
  <c r="F234" i="22"/>
  <c r="E235" i="22"/>
  <c r="F235" i="22"/>
  <c r="E236" i="22"/>
  <c r="F236" i="22"/>
  <c r="E237" i="22"/>
  <c r="F237" i="22"/>
  <c r="E238" i="22"/>
  <c r="F238" i="22"/>
  <c r="E239" i="22"/>
  <c r="F239" i="22"/>
  <c r="E240" i="22"/>
  <c r="F240" i="22"/>
  <c r="E241" i="22"/>
  <c r="F241" i="22"/>
  <c r="E242" i="22"/>
  <c r="F242" i="22"/>
  <c r="E243" i="22"/>
  <c r="F243" i="22"/>
  <c r="E244" i="22"/>
  <c r="F244" i="22"/>
  <c r="E245" i="22"/>
  <c r="F245" i="22"/>
  <c r="E246" i="22"/>
  <c r="F246" i="22"/>
  <c r="E247" i="22"/>
  <c r="F247" i="22"/>
  <c r="E248" i="22"/>
  <c r="F248" i="22"/>
  <c r="E249" i="22"/>
  <c r="F249" i="22"/>
  <c r="E250" i="22"/>
  <c r="F250" i="22"/>
  <c r="E251" i="22"/>
  <c r="F251" i="22"/>
  <c r="E252" i="22"/>
  <c r="F252" i="22"/>
  <c r="E253" i="22"/>
  <c r="F253" i="22"/>
  <c r="E254" i="22"/>
  <c r="F254" i="22"/>
  <c r="E255" i="22"/>
  <c r="F255" i="22"/>
  <c r="E256" i="22"/>
  <c r="F256" i="22"/>
  <c r="E257" i="22"/>
  <c r="F257" i="22"/>
  <c r="E258" i="22"/>
  <c r="F258" i="22"/>
  <c r="E259" i="22"/>
  <c r="F259" i="22"/>
  <c r="E260" i="22"/>
  <c r="F260" i="22"/>
  <c r="E261" i="22"/>
  <c r="F261" i="22"/>
  <c r="E262" i="22"/>
  <c r="F262" i="22"/>
  <c r="E263" i="22"/>
  <c r="F263" i="22"/>
  <c r="E264" i="22"/>
  <c r="F264" i="22"/>
  <c r="E265" i="22"/>
  <c r="F265" i="22"/>
  <c r="E266" i="22"/>
  <c r="F266" i="22"/>
  <c r="E267" i="22"/>
  <c r="F267" i="22"/>
  <c r="E268" i="22"/>
  <c r="F268" i="22"/>
  <c r="E269" i="22"/>
  <c r="F269" i="22"/>
  <c r="E270" i="22"/>
  <c r="F270" i="22"/>
  <c r="E271" i="22"/>
  <c r="F271" i="22"/>
  <c r="E15" i="22"/>
  <c r="F15" i="22"/>
  <c r="E16" i="22"/>
  <c r="F16" i="22"/>
  <c r="E17" i="22"/>
  <c r="F17" i="22"/>
  <c r="E18" i="22"/>
  <c r="F18" i="22"/>
  <c r="E19" i="22"/>
  <c r="F19" i="22"/>
  <c r="E272" i="22"/>
  <c r="F272" i="22"/>
  <c r="E273" i="22"/>
  <c r="F273" i="22"/>
  <c r="E274" i="22"/>
  <c r="F274" i="22"/>
  <c r="E275" i="22"/>
  <c r="F275" i="22"/>
  <c r="E276" i="22"/>
  <c r="F276" i="22"/>
  <c r="E277" i="22"/>
  <c r="F277" i="22"/>
  <c r="E278" i="22"/>
  <c r="F278" i="22"/>
  <c r="E279" i="22"/>
  <c r="F279" i="22"/>
  <c r="E280" i="22"/>
  <c r="F280" i="22"/>
  <c r="E281" i="22"/>
  <c r="F281" i="22"/>
  <c r="E282" i="22"/>
  <c r="F282" i="22"/>
  <c r="E283" i="22"/>
  <c r="F283" i="22"/>
  <c r="E284" i="22"/>
  <c r="F284" i="22"/>
  <c r="E285" i="22"/>
  <c r="F285" i="22"/>
  <c r="E286" i="22"/>
  <c r="F286" i="22"/>
  <c r="E287" i="22"/>
  <c r="F287" i="22"/>
  <c r="E288" i="22"/>
  <c r="F288" i="22"/>
  <c r="E289" i="22"/>
  <c r="F289" i="22"/>
  <c r="E290" i="22"/>
  <c r="F290" i="22"/>
  <c r="E291" i="22"/>
  <c r="F291" i="22"/>
  <c r="E292" i="22"/>
  <c r="F292" i="22"/>
  <c r="E293" i="22"/>
  <c r="F293" i="22"/>
  <c r="E294" i="22"/>
  <c r="F294" i="22"/>
  <c r="E295" i="22"/>
  <c r="F295" i="22"/>
  <c r="E296" i="22"/>
  <c r="F296" i="22"/>
  <c r="E297" i="22"/>
  <c r="F297" i="22"/>
  <c r="E298" i="22"/>
  <c r="F298" i="22"/>
  <c r="E299" i="22"/>
  <c r="F299" i="22"/>
  <c r="E300" i="22"/>
  <c r="F300" i="22"/>
  <c r="E301" i="22"/>
  <c r="F301" i="22"/>
  <c r="E302" i="22"/>
  <c r="F302" i="22"/>
  <c r="E303" i="22"/>
  <c r="F303" i="22"/>
  <c r="E304" i="22"/>
  <c r="F304" i="22"/>
  <c r="E305" i="22"/>
  <c r="F305" i="22"/>
  <c r="E306" i="22"/>
  <c r="F306" i="22"/>
  <c r="E307" i="22"/>
  <c r="F307" i="22"/>
  <c r="E308" i="22"/>
  <c r="F308" i="22"/>
  <c r="E309" i="22"/>
  <c r="F309" i="22"/>
  <c r="E310" i="22"/>
  <c r="F310" i="22"/>
  <c r="E311" i="22"/>
  <c r="F311" i="22"/>
  <c r="E312" i="22"/>
  <c r="F312" i="22"/>
  <c r="E313" i="22"/>
  <c r="F313" i="22"/>
  <c r="E314" i="22"/>
  <c r="F314" i="22"/>
  <c r="E315" i="22"/>
  <c r="F315" i="22"/>
  <c r="E316" i="22"/>
  <c r="F316" i="22"/>
  <c r="E317" i="22"/>
  <c r="F317" i="22"/>
  <c r="E318" i="22"/>
  <c r="F318" i="22"/>
  <c r="E319" i="22"/>
  <c r="F319" i="22"/>
  <c r="E320" i="22"/>
  <c r="F320" i="22"/>
  <c r="E321" i="22"/>
  <c r="F321" i="22"/>
  <c r="E322" i="22"/>
  <c r="F322" i="22"/>
  <c r="E323" i="22"/>
  <c r="F323" i="22"/>
  <c r="E324" i="22"/>
  <c r="F324" i="22"/>
  <c r="E325" i="22"/>
  <c r="F325" i="22"/>
  <c r="E326" i="22"/>
  <c r="F326" i="22"/>
  <c r="E327" i="22"/>
  <c r="F327" i="22"/>
  <c r="E328" i="22"/>
  <c r="F328" i="22"/>
  <c r="E329" i="22"/>
  <c r="F329" i="22"/>
  <c r="E330" i="22"/>
  <c r="F330" i="22"/>
  <c r="E331" i="22"/>
  <c r="F331" i="22"/>
  <c r="E332" i="22"/>
  <c r="F332" i="22"/>
  <c r="E333" i="22"/>
  <c r="F333" i="22"/>
  <c r="E334" i="22"/>
  <c r="F334" i="22"/>
  <c r="E335" i="22"/>
  <c r="F335" i="22"/>
  <c r="E336" i="22"/>
  <c r="F336" i="22"/>
  <c r="E337" i="22"/>
  <c r="F337" i="22"/>
  <c r="E338" i="22"/>
  <c r="F338" i="22"/>
  <c r="E339" i="22"/>
  <c r="F339" i="22"/>
  <c r="E340" i="22"/>
  <c r="F340" i="22"/>
  <c r="E341" i="22"/>
  <c r="F341" i="22"/>
  <c r="E342" i="22"/>
  <c r="F342" i="22"/>
  <c r="E343" i="22"/>
  <c r="F343" i="22"/>
  <c r="E344" i="22"/>
  <c r="F344" i="22"/>
  <c r="E345" i="22"/>
  <c r="F345" i="22"/>
  <c r="E346" i="22"/>
  <c r="F346" i="22"/>
  <c r="E347" i="22"/>
  <c r="F347" i="22"/>
  <c r="E348" i="22"/>
  <c r="F348" i="22"/>
  <c r="E349" i="22"/>
  <c r="F349" i="22"/>
  <c r="E350" i="22"/>
  <c r="F350" i="22"/>
  <c r="E351" i="22"/>
  <c r="F351" i="22"/>
  <c r="E352" i="22"/>
  <c r="F352" i="22"/>
  <c r="E353" i="22"/>
  <c r="F353" i="22"/>
  <c r="E354" i="22"/>
  <c r="F354" i="22"/>
  <c r="E355" i="22"/>
  <c r="F355" i="22"/>
  <c r="E356" i="22"/>
  <c r="F356" i="22"/>
  <c r="E357" i="22"/>
  <c r="F357" i="22"/>
  <c r="E358" i="22"/>
  <c r="F358" i="22"/>
  <c r="E359" i="22"/>
  <c r="F359" i="22"/>
  <c r="E360" i="22"/>
  <c r="F360" i="22"/>
  <c r="E361" i="22"/>
  <c r="F361" i="22"/>
  <c r="E362" i="22"/>
  <c r="F362" i="22"/>
  <c r="E363" i="22"/>
  <c r="F363" i="22"/>
  <c r="E364" i="22"/>
  <c r="F364" i="22"/>
  <c r="E365" i="22"/>
  <c r="F365" i="22"/>
  <c r="E366" i="22"/>
  <c r="F366" i="22"/>
  <c r="E367" i="22"/>
  <c r="F367" i="22"/>
  <c r="E368" i="22"/>
  <c r="F368" i="22"/>
  <c r="E369" i="22"/>
  <c r="F369" i="22"/>
  <c r="E370" i="22"/>
  <c r="F370" i="22"/>
  <c r="E371" i="22"/>
  <c r="F371" i="22"/>
  <c r="E372" i="22"/>
  <c r="F372" i="22"/>
  <c r="E373" i="22"/>
  <c r="F373" i="22"/>
  <c r="E374" i="22"/>
  <c r="F374" i="22"/>
  <c r="E375" i="22"/>
  <c r="F375" i="22"/>
  <c r="E376" i="22"/>
  <c r="F376" i="22"/>
  <c r="E377" i="22"/>
  <c r="F377" i="22"/>
  <c r="E378" i="22"/>
  <c r="F378" i="22"/>
  <c r="E379" i="22"/>
  <c r="F379" i="22"/>
  <c r="E380" i="22"/>
  <c r="F380" i="22"/>
  <c r="E381" i="22"/>
  <c r="F381" i="22"/>
  <c r="E382" i="22"/>
  <c r="F382" i="22"/>
  <c r="E383" i="22"/>
  <c r="F383" i="22"/>
  <c r="E384" i="22"/>
  <c r="F384" i="22"/>
  <c r="E385" i="22"/>
  <c r="F385" i="22"/>
  <c r="E386" i="22"/>
  <c r="F386" i="22"/>
  <c r="E387" i="22"/>
  <c r="F387" i="22"/>
  <c r="E388" i="22"/>
  <c r="F388" i="22"/>
  <c r="E389" i="22"/>
  <c r="F389" i="22"/>
  <c r="E390" i="22"/>
  <c r="F390" i="22"/>
  <c r="E391" i="22"/>
  <c r="F391" i="22"/>
  <c r="E392" i="22"/>
  <c r="F392" i="22"/>
  <c r="E393" i="22"/>
  <c r="F393" i="22"/>
  <c r="E394" i="22"/>
  <c r="F394" i="22"/>
  <c r="E395" i="22"/>
  <c r="F395" i="22"/>
  <c r="E396" i="22"/>
  <c r="F396" i="22"/>
  <c r="E397" i="22"/>
  <c r="F397" i="22"/>
  <c r="E398" i="22"/>
  <c r="F398" i="22"/>
  <c r="E399" i="22"/>
  <c r="F399" i="22"/>
  <c r="E400" i="22"/>
  <c r="F400" i="22"/>
  <c r="E401" i="22"/>
  <c r="F401" i="22"/>
  <c r="E402" i="22"/>
  <c r="F402" i="22"/>
  <c r="E403" i="22"/>
  <c r="F403" i="22"/>
  <c r="E404" i="22"/>
  <c r="F404" i="22"/>
  <c r="E405" i="22"/>
  <c r="F405" i="22"/>
  <c r="E406" i="22"/>
  <c r="F406" i="22"/>
  <c r="E407" i="22"/>
  <c r="F407" i="22"/>
  <c r="E408" i="22"/>
  <c r="F408" i="22"/>
  <c r="E409" i="22"/>
  <c r="F409" i="22"/>
  <c r="E410" i="22"/>
  <c r="F410" i="22"/>
  <c r="E411" i="22"/>
  <c r="F411" i="22"/>
  <c r="E412" i="22"/>
  <c r="F412" i="22"/>
  <c r="E413" i="22"/>
  <c r="F413" i="22"/>
  <c r="E414" i="22"/>
  <c r="F414" i="22"/>
  <c r="E415" i="22"/>
  <c r="F415" i="22"/>
  <c r="E416" i="22"/>
  <c r="F416" i="22"/>
  <c r="E417" i="22"/>
  <c r="F417" i="22"/>
  <c r="E418" i="22"/>
  <c r="F418" i="22"/>
  <c r="E419" i="22"/>
  <c r="F419" i="22"/>
  <c r="E420" i="22"/>
  <c r="F420" i="22"/>
  <c r="E421" i="22"/>
  <c r="F421" i="22"/>
  <c r="E422" i="22"/>
  <c r="F422" i="22"/>
  <c r="E423" i="22"/>
  <c r="F423" i="22"/>
  <c r="E424" i="22"/>
  <c r="F424" i="22"/>
  <c r="E425" i="22"/>
  <c r="F425" i="22"/>
  <c r="E426" i="22"/>
  <c r="F426" i="22"/>
  <c r="E427" i="22"/>
  <c r="F427" i="22"/>
  <c r="E428" i="22"/>
  <c r="F428" i="22"/>
  <c r="E429" i="22"/>
  <c r="F429" i="22"/>
  <c r="E430" i="22"/>
  <c r="F430" i="22"/>
  <c r="E431" i="22"/>
  <c r="F431" i="22"/>
  <c r="E432" i="22"/>
  <c r="F432" i="22"/>
  <c r="E433" i="22"/>
  <c r="F433" i="22"/>
  <c r="E434" i="22"/>
  <c r="F434" i="22"/>
  <c r="E435" i="22"/>
  <c r="F435" i="22"/>
  <c r="E436" i="22"/>
  <c r="F436" i="22"/>
  <c r="E437" i="22"/>
  <c r="F437" i="22"/>
  <c r="E438" i="22"/>
  <c r="F438" i="22"/>
  <c r="E439" i="22"/>
  <c r="F439" i="22"/>
  <c r="E440" i="22"/>
  <c r="F440" i="22"/>
  <c r="E441" i="22"/>
  <c r="F441" i="22"/>
  <c r="E442" i="22"/>
  <c r="F442" i="22"/>
  <c r="E443" i="22"/>
  <c r="F443" i="22"/>
  <c r="E444" i="22"/>
  <c r="F444" i="22"/>
  <c r="E445" i="22"/>
  <c r="F445" i="22"/>
  <c r="E446" i="22"/>
  <c r="F446" i="22"/>
  <c r="E447" i="22"/>
  <c r="F447" i="22"/>
  <c r="E448" i="22"/>
  <c r="F448" i="22"/>
  <c r="E449" i="22"/>
  <c r="F449" i="22"/>
  <c r="E450" i="22"/>
  <c r="F450" i="22"/>
  <c r="E451" i="22"/>
  <c r="F451" i="22"/>
  <c r="E452" i="22"/>
  <c r="F452" i="22"/>
  <c r="E453" i="22"/>
  <c r="F453" i="22"/>
  <c r="E454" i="22"/>
  <c r="F454" i="22"/>
  <c r="E455" i="22"/>
  <c r="F455" i="22"/>
  <c r="E456" i="22"/>
  <c r="F456" i="22"/>
  <c r="E457" i="22"/>
  <c r="F457" i="22"/>
  <c r="E458" i="22"/>
  <c r="F458" i="22"/>
  <c r="E459" i="22"/>
  <c r="F459" i="22"/>
  <c r="E460" i="22"/>
  <c r="F460" i="22"/>
  <c r="E461" i="22"/>
  <c r="F461" i="22"/>
  <c r="E462" i="22"/>
  <c r="F462" i="22"/>
  <c r="E463" i="22"/>
  <c r="F463" i="22"/>
  <c r="E464" i="22"/>
  <c r="F464" i="22"/>
  <c r="E465" i="22"/>
  <c r="F465" i="22"/>
  <c r="E466" i="22"/>
  <c r="F466" i="22"/>
  <c r="E467" i="22"/>
  <c r="F467" i="22"/>
  <c r="E468" i="22"/>
  <c r="F468" i="22"/>
  <c r="E469" i="22"/>
  <c r="F469" i="22"/>
  <c r="E470" i="22"/>
  <c r="F470" i="22"/>
  <c r="E471" i="22"/>
  <c r="F471" i="22"/>
  <c r="E472" i="22"/>
  <c r="F472" i="22"/>
  <c r="E473" i="22"/>
  <c r="F473" i="22"/>
  <c r="E474" i="22"/>
  <c r="F474" i="22"/>
  <c r="E475" i="22"/>
  <c r="F475" i="22"/>
  <c r="E476" i="22"/>
  <c r="F476" i="22"/>
  <c r="E477" i="22"/>
  <c r="F477" i="22"/>
  <c r="E478" i="22"/>
  <c r="F478" i="22"/>
  <c r="E479" i="22"/>
  <c r="F479" i="22"/>
  <c r="E480" i="22"/>
  <c r="F480" i="22"/>
  <c r="E481" i="22"/>
  <c r="F481" i="22"/>
  <c r="E482" i="22"/>
  <c r="F482" i="22"/>
  <c r="E483" i="22"/>
  <c r="F483" i="22"/>
  <c r="E484" i="22"/>
  <c r="F484" i="22"/>
  <c r="E485" i="22"/>
  <c r="F485" i="22"/>
  <c r="E486" i="22"/>
  <c r="F486" i="22"/>
  <c r="E487" i="22"/>
  <c r="F487" i="22"/>
  <c r="E488" i="22"/>
  <c r="F488" i="22"/>
  <c r="E489" i="22"/>
  <c r="F489" i="22"/>
  <c r="E490" i="22"/>
  <c r="F490" i="22"/>
  <c r="E491" i="22"/>
  <c r="F491" i="22"/>
  <c r="E492" i="22"/>
  <c r="F492" i="22"/>
  <c r="E493" i="22"/>
  <c r="F493" i="22"/>
  <c r="E494" i="22"/>
  <c r="F494" i="22"/>
  <c r="E495" i="22"/>
  <c r="F495" i="22"/>
  <c r="E496" i="22"/>
  <c r="F496" i="22"/>
  <c r="E497" i="22"/>
  <c r="F497" i="22"/>
  <c r="E498" i="22"/>
  <c r="F498" i="22"/>
  <c r="E499" i="22"/>
  <c r="F499" i="22"/>
  <c r="E500" i="22"/>
  <c r="F500" i="22"/>
  <c r="F20" i="22"/>
  <c r="E20" i="22"/>
  <c r="A21" i="22"/>
  <c r="B21" i="22" s="1"/>
  <c r="C21" i="22"/>
  <c r="A22" i="22"/>
  <c r="B22" i="22" s="1"/>
  <c r="C22" i="22"/>
  <c r="A23" i="22"/>
  <c r="B23" i="22" s="1"/>
  <c r="C23" i="22"/>
  <c r="A24" i="22"/>
  <c r="B24" i="22" s="1"/>
  <c r="C24" i="22"/>
  <c r="A25" i="22"/>
  <c r="B25" i="22" s="1"/>
  <c r="C25" i="22"/>
  <c r="A26" i="22"/>
  <c r="B26" i="22" s="1"/>
  <c r="C26" i="22"/>
  <c r="A27" i="22"/>
  <c r="B27" i="22" s="1"/>
  <c r="C27" i="22"/>
  <c r="A28" i="22"/>
  <c r="B28" i="22" s="1"/>
  <c r="C28" i="22"/>
  <c r="A29" i="22"/>
  <c r="B29" i="22" s="1"/>
  <c r="C29" i="22"/>
  <c r="A30" i="22"/>
  <c r="B30" i="22" s="1"/>
  <c r="C30" i="22"/>
  <c r="A31" i="22"/>
  <c r="B31" i="22" s="1"/>
  <c r="C31" i="22"/>
  <c r="A32" i="22"/>
  <c r="B32" i="22" s="1"/>
  <c r="C32" i="22"/>
  <c r="A33" i="22"/>
  <c r="B33" i="22" s="1"/>
  <c r="C33" i="22"/>
  <c r="A34" i="22"/>
  <c r="B34" i="22" s="1"/>
  <c r="C34" i="22"/>
  <c r="A35" i="22"/>
  <c r="B35" i="22" s="1"/>
  <c r="C35" i="22"/>
  <c r="A36" i="22"/>
  <c r="B36" i="22" s="1"/>
  <c r="C36" i="22"/>
  <c r="A37" i="22"/>
  <c r="B37" i="22" s="1"/>
  <c r="C37" i="22"/>
  <c r="A38" i="22"/>
  <c r="B38" i="22" s="1"/>
  <c r="C38" i="22"/>
  <c r="A39" i="22"/>
  <c r="B39" i="22" s="1"/>
  <c r="C39" i="22"/>
  <c r="A40" i="22"/>
  <c r="B40" i="22" s="1"/>
  <c r="C40" i="22"/>
  <c r="A41" i="22"/>
  <c r="B41" i="22" s="1"/>
  <c r="C41" i="22"/>
  <c r="A42" i="22"/>
  <c r="B42" i="22" s="1"/>
  <c r="C42" i="22"/>
  <c r="A43" i="22"/>
  <c r="B43" i="22" s="1"/>
  <c r="C43" i="22"/>
  <c r="A44" i="22"/>
  <c r="B44" i="22" s="1"/>
  <c r="C44" i="22"/>
  <c r="A45" i="22"/>
  <c r="B45" i="22" s="1"/>
  <c r="C45" i="22"/>
  <c r="A46" i="22"/>
  <c r="B46" i="22" s="1"/>
  <c r="C46" i="22"/>
  <c r="A47" i="22"/>
  <c r="B47" i="22" s="1"/>
  <c r="C47" i="22"/>
  <c r="A48" i="22"/>
  <c r="B48" i="22" s="1"/>
  <c r="C48" i="22"/>
  <c r="A49" i="22"/>
  <c r="B49" i="22" s="1"/>
  <c r="C49" i="22"/>
  <c r="A50" i="22"/>
  <c r="B50" i="22" s="1"/>
  <c r="C50" i="22"/>
  <c r="A51" i="22"/>
  <c r="B51" i="22" s="1"/>
  <c r="C51" i="22"/>
  <c r="A52" i="22"/>
  <c r="B52" i="22" s="1"/>
  <c r="C52" i="22"/>
  <c r="A53" i="22"/>
  <c r="B53" i="22" s="1"/>
  <c r="C53" i="22"/>
  <c r="A54" i="22"/>
  <c r="B54" i="22" s="1"/>
  <c r="C54" i="22"/>
  <c r="A55" i="22"/>
  <c r="B55" i="22" s="1"/>
  <c r="C55" i="22"/>
  <c r="A56" i="22"/>
  <c r="B56" i="22" s="1"/>
  <c r="C56" i="22"/>
  <c r="A57" i="22"/>
  <c r="B57" i="22" s="1"/>
  <c r="C57" i="22"/>
  <c r="A58" i="22"/>
  <c r="B58" i="22" s="1"/>
  <c r="C58" i="22"/>
  <c r="A59" i="22"/>
  <c r="B59" i="22" s="1"/>
  <c r="C59" i="22"/>
  <c r="A60" i="22"/>
  <c r="B60" i="22" s="1"/>
  <c r="C60" i="22"/>
  <c r="A61" i="22"/>
  <c r="B61" i="22" s="1"/>
  <c r="C61" i="22"/>
  <c r="A62" i="22"/>
  <c r="B62" i="22" s="1"/>
  <c r="C62" i="22"/>
  <c r="A63" i="22"/>
  <c r="B63" i="22" s="1"/>
  <c r="C63" i="22"/>
  <c r="A64" i="22"/>
  <c r="B64" i="22" s="1"/>
  <c r="C64" i="22"/>
  <c r="A65" i="22"/>
  <c r="B65" i="22" s="1"/>
  <c r="C65" i="22"/>
  <c r="A66" i="22"/>
  <c r="B66" i="22" s="1"/>
  <c r="C66" i="22"/>
  <c r="A67" i="22"/>
  <c r="B67" i="22" s="1"/>
  <c r="C67" i="22"/>
  <c r="A68" i="22"/>
  <c r="B68" i="22" s="1"/>
  <c r="C68" i="22"/>
  <c r="A69" i="22"/>
  <c r="B69" i="22" s="1"/>
  <c r="C69" i="22"/>
  <c r="A70" i="22"/>
  <c r="B70" i="22" s="1"/>
  <c r="C70" i="22"/>
  <c r="A71" i="22"/>
  <c r="B71" i="22" s="1"/>
  <c r="C71" i="22"/>
  <c r="A72" i="22"/>
  <c r="B72" i="22" s="1"/>
  <c r="C72" i="22"/>
  <c r="A73" i="22"/>
  <c r="B73" i="22" s="1"/>
  <c r="C73" i="22"/>
  <c r="A74" i="22"/>
  <c r="B74" i="22" s="1"/>
  <c r="C74" i="22"/>
  <c r="A75" i="22"/>
  <c r="B75" i="22" s="1"/>
  <c r="C75" i="22"/>
  <c r="A76" i="22"/>
  <c r="B76" i="22" s="1"/>
  <c r="C76" i="22"/>
  <c r="A77" i="22"/>
  <c r="B77" i="22" s="1"/>
  <c r="C77" i="22"/>
  <c r="A78" i="22"/>
  <c r="B78" i="22" s="1"/>
  <c r="C78" i="22"/>
  <c r="A79" i="22"/>
  <c r="B79" i="22" s="1"/>
  <c r="C79" i="22"/>
  <c r="A80" i="22"/>
  <c r="B80" i="22" s="1"/>
  <c r="C80" i="22"/>
  <c r="A81" i="22"/>
  <c r="B81" i="22" s="1"/>
  <c r="C81" i="22"/>
  <c r="A82" i="22"/>
  <c r="B82" i="22" s="1"/>
  <c r="C82" i="22"/>
  <c r="A83" i="22"/>
  <c r="B83" i="22" s="1"/>
  <c r="C83" i="22"/>
  <c r="A84" i="22"/>
  <c r="B84" i="22" s="1"/>
  <c r="C84" i="22"/>
  <c r="A85" i="22"/>
  <c r="B85" i="22" s="1"/>
  <c r="C85" i="22"/>
  <c r="A86" i="22"/>
  <c r="B86" i="22" s="1"/>
  <c r="C86" i="22"/>
  <c r="A87" i="22"/>
  <c r="B87" i="22" s="1"/>
  <c r="C87" i="22"/>
  <c r="A88" i="22"/>
  <c r="B88" i="22" s="1"/>
  <c r="C88" i="22"/>
  <c r="A89" i="22"/>
  <c r="B89" i="22" s="1"/>
  <c r="C89" i="22"/>
  <c r="A90" i="22"/>
  <c r="B90" i="22" s="1"/>
  <c r="C90" i="22"/>
  <c r="A91" i="22"/>
  <c r="B91" i="22" s="1"/>
  <c r="C91" i="22"/>
  <c r="A92" i="22"/>
  <c r="B92" i="22" s="1"/>
  <c r="C92" i="22"/>
  <c r="A93" i="22"/>
  <c r="B93" i="22" s="1"/>
  <c r="C93" i="22"/>
  <c r="A94" i="22"/>
  <c r="B94" i="22" s="1"/>
  <c r="C94" i="22"/>
  <c r="A95" i="22"/>
  <c r="B95" i="22" s="1"/>
  <c r="C95" i="22"/>
  <c r="A96" i="22"/>
  <c r="B96" i="22" s="1"/>
  <c r="C96" i="22"/>
  <c r="A97" i="22"/>
  <c r="B97" i="22" s="1"/>
  <c r="C97" i="22"/>
  <c r="A98" i="22"/>
  <c r="B98" i="22" s="1"/>
  <c r="C98" i="22"/>
  <c r="A99" i="22"/>
  <c r="B99" i="22" s="1"/>
  <c r="C99" i="22"/>
  <c r="A100" i="22"/>
  <c r="B100" i="22" s="1"/>
  <c r="C100" i="22"/>
  <c r="A101" i="22"/>
  <c r="B101" i="22" s="1"/>
  <c r="C101" i="22"/>
  <c r="A102" i="22"/>
  <c r="B102" i="22" s="1"/>
  <c r="C102" i="22"/>
  <c r="A103" i="22"/>
  <c r="B103" i="22" s="1"/>
  <c r="C103" i="22"/>
  <c r="A104" i="22"/>
  <c r="B104" i="22" s="1"/>
  <c r="C104" i="22"/>
  <c r="A105" i="22"/>
  <c r="B105" i="22" s="1"/>
  <c r="C105" i="22"/>
  <c r="A106" i="22"/>
  <c r="B106" i="22" s="1"/>
  <c r="C106" i="22"/>
  <c r="A107" i="22"/>
  <c r="B107" i="22" s="1"/>
  <c r="C107" i="22"/>
  <c r="A108" i="22"/>
  <c r="B108" i="22" s="1"/>
  <c r="C108" i="22"/>
  <c r="A109" i="22"/>
  <c r="B109" i="22" s="1"/>
  <c r="C109" i="22"/>
  <c r="A110" i="22"/>
  <c r="B110" i="22" s="1"/>
  <c r="C110" i="22"/>
  <c r="A111" i="22"/>
  <c r="B111" i="22" s="1"/>
  <c r="C111" i="22"/>
  <c r="A112" i="22"/>
  <c r="B112" i="22" s="1"/>
  <c r="C112" i="22"/>
  <c r="A113" i="22"/>
  <c r="B113" i="22" s="1"/>
  <c r="C113" i="22"/>
  <c r="A114" i="22"/>
  <c r="B114" i="22" s="1"/>
  <c r="C114" i="22"/>
  <c r="A115" i="22"/>
  <c r="B115" i="22" s="1"/>
  <c r="C115" i="22"/>
  <c r="A116" i="22"/>
  <c r="B116" i="22" s="1"/>
  <c r="C116" i="22"/>
  <c r="A117" i="22"/>
  <c r="B117" i="22" s="1"/>
  <c r="C117" i="22"/>
  <c r="A118" i="22"/>
  <c r="B118" i="22" s="1"/>
  <c r="C118" i="22"/>
  <c r="A119" i="22"/>
  <c r="B119" i="22" s="1"/>
  <c r="C119" i="22"/>
  <c r="A120" i="22"/>
  <c r="B120" i="22" s="1"/>
  <c r="C120" i="22"/>
  <c r="A121" i="22"/>
  <c r="B121" i="22" s="1"/>
  <c r="C121" i="22"/>
  <c r="A122" i="22"/>
  <c r="B122" i="22" s="1"/>
  <c r="C122" i="22"/>
  <c r="A123" i="22"/>
  <c r="B123" i="22" s="1"/>
  <c r="C123" i="22"/>
  <c r="A124" i="22"/>
  <c r="B124" i="22" s="1"/>
  <c r="C124" i="22"/>
  <c r="A125" i="22"/>
  <c r="B125" i="22" s="1"/>
  <c r="C125" i="22"/>
  <c r="A126" i="22"/>
  <c r="B126" i="22" s="1"/>
  <c r="C126" i="22"/>
  <c r="A127" i="22"/>
  <c r="B127" i="22" s="1"/>
  <c r="C127" i="22"/>
  <c r="A128" i="22"/>
  <c r="B128" i="22" s="1"/>
  <c r="C128" i="22"/>
  <c r="A129" i="22"/>
  <c r="B129" i="22" s="1"/>
  <c r="C129" i="22"/>
  <c r="A130" i="22"/>
  <c r="B130" i="22" s="1"/>
  <c r="C130" i="22"/>
  <c r="A131" i="22"/>
  <c r="B131" i="22" s="1"/>
  <c r="C131" i="22"/>
  <c r="A132" i="22"/>
  <c r="B132" i="22" s="1"/>
  <c r="C132" i="22"/>
  <c r="A133" i="22"/>
  <c r="B133" i="22" s="1"/>
  <c r="C133" i="22"/>
  <c r="A134" i="22"/>
  <c r="B134" i="22" s="1"/>
  <c r="C134" i="22"/>
  <c r="A135" i="22"/>
  <c r="B135" i="22" s="1"/>
  <c r="C135" i="22"/>
  <c r="A136" i="22"/>
  <c r="B136" i="22" s="1"/>
  <c r="C136" i="22"/>
  <c r="A137" i="22"/>
  <c r="B137" i="22" s="1"/>
  <c r="C137" i="22"/>
  <c r="A138" i="22"/>
  <c r="B138" i="22" s="1"/>
  <c r="C138" i="22"/>
  <c r="A139" i="22"/>
  <c r="B139" i="22" s="1"/>
  <c r="C139" i="22"/>
  <c r="A140" i="22"/>
  <c r="B140" i="22" s="1"/>
  <c r="C140" i="22"/>
  <c r="A141" i="22"/>
  <c r="B141" i="22" s="1"/>
  <c r="C141" i="22"/>
  <c r="A142" i="22"/>
  <c r="B142" i="22" s="1"/>
  <c r="C142" i="22"/>
  <c r="A143" i="22"/>
  <c r="B143" i="22" s="1"/>
  <c r="C143" i="22"/>
  <c r="A144" i="22"/>
  <c r="B144" i="22" s="1"/>
  <c r="C144" i="22"/>
  <c r="A145" i="22"/>
  <c r="B145" i="22" s="1"/>
  <c r="C145" i="22"/>
  <c r="A146" i="22"/>
  <c r="B146" i="22" s="1"/>
  <c r="C146" i="22"/>
  <c r="A147" i="22"/>
  <c r="B147" i="22" s="1"/>
  <c r="C147" i="22"/>
  <c r="A148" i="22"/>
  <c r="B148" i="22" s="1"/>
  <c r="C148" i="22"/>
  <c r="A149" i="22"/>
  <c r="B149" i="22" s="1"/>
  <c r="C149" i="22"/>
  <c r="A150" i="22"/>
  <c r="B150" i="22" s="1"/>
  <c r="C150" i="22"/>
  <c r="A151" i="22"/>
  <c r="B151" i="22" s="1"/>
  <c r="C151" i="22"/>
  <c r="A152" i="22"/>
  <c r="B152" i="22" s="1"/>
  <c r="C152" i="22"/>
  <c r="A153" i="22"/>
  <c r="B153" i="22" s="1"/>
  <c r="C153" i="22"/>
  <c r="A154" i="22"/>
  <c r="B154" i="22" s="1"/>
  <c r="C154" i="22"/>
  <c r="A155" i="22"/>
  <c r="B155" i="22" s="1"/>
  <c r="C155" i="22"/>
  <c r="A156" i="22"/>
  <c r="B156" i="22" s="1"/>
  <c r="C156" i="22"/>
  <c r="A157" i="22"/>
  <c r="B157" i="22" s="1"/>
  <c r="C157" i="22"/>
  <c r="A158" i="22"/>
  <c r="B158" i="22" s="1"/>
  <c r="C158" i="22"/>
  <c r="A159" i="22"/>
  <c r="B159" i="22" s="1"/>
  <c r="C159" i="22"/>
  <c r="A160" i="22"/>
  <c r="B160" i="22" s="1"/>
  <c r="C160" i="22"/>
  <c r="A161" i="22"/>
  <c r="B161" i="22" s="1"/>
  <c r="C161" i="22"/>
  <c r="A162" i="22"/>
  <c r="B162" i="22" s="1"/>
  <c r="C162" i="22"/>
  <c r="A163" i="22"/>
  <c r="B163" i="22" s="1"/>
  <c r="C163" i="22"/>
  <c r="A164" i="22"/>
  <c r="B164" i="22" s="1"/>
  <c r="C164" i="22"/>
  <c r="A165" i="22"/>
  <c r="B165" i="22" s="1"/>
  <c r="C165" i="22"/>
  <c r="A166" i="22"/>
  <c r="B166" i="22" s="1"/>
  <c r="C166" i="22"/>
  <c r="A167" i="22"/>
  <c r="B167" i="22" s="1"/>
  <c r="C167" i="22"/>
  <c r="A168" i="22"/>
  <c r="B168" i="22" s="1"/>
  <c r="C168" i="22"/>
  <c r="A169" i="22"/>
  <c r="B169" i="22" s="1"/>
  <c r="C169" i="22"/>
  <c r="A170" i="22"/>
  <c r="B170" i="22" s="1"/>
  <c r="C170" i="22"/>
  <c r="A171" i="22"/>
  <c r="B171" i="22" s="1"/>
  <c r="C171" i="22"/>
  <c r="A172" i="22"/>
  <c r="B172" i="22" s="1"/>
  <c r="C172" i="22"/>
  <c r="A173" i="22"/>
  <c r="B173" i="22" s="1"/>
  <c r="C173" i="22"/>
  <c r="A174" i="22"/>
  <c r="B174" i="22" s="1"/>
  <c r="C174" i="22"/>
  <c r="A175" i="22"/>
  <c r="B175" i="22" s="1"/>
  <c r="C175" i="22"/>
  <c r="A176" i="22"/>
  <c r="B176" i="22" s="1"/>
  <c r="C176" i="22"/>
  <c r="A177" i="22"/>
  <c r="B177" i="22" s="1"/>
  <c r="C177" i="22"/>
  <c r="A178" i="22"/>
  <c r="B178" i="22" s="1"/>
  <c r="C178" i="22"/>
  <c r="A179" i="22"/>
  <c r="B179" i="22" s="1"/>
  <c r="C179" i="22"/>
  <c r="A180" i="22"/>
  <c r="B180" i="22" s="1"/>
  <c r="C180" i="22"/>
  <c r="A181" i="22"/>
  <c r="B181" i="22" s="1"/>
  <c r="C181" i="22"/>
  <c r="A182" i="22"/>
  <c r="B182" i="22" s="1"/>
  <c r="C182" i="22"/>
  <c r="A183" i="22"/>
  <c r="B183" i="22" s="1"/>
  <c r="C183" i="22"/>
  <c r="A184" i="22"/>
  <c r="B184" i="22" s="1"/>
  <c r="C184" i="22"/>
  <c r="A185" i="22"/>
  <c r="B185" i="22" s="1"/>
  <c r="C185" i="22"/>
  <c r="A186" i="22"/>
  <c r="B186" i="22" s="1"/>
  <c r="C186" i="22"/>
  <c r="A187" i="22"/>
  <c r="B187" i="22" s="1"/>
  <c r="C187" i="22"/>
  <c r="A188" i="22"/>
  <c r="B188" i="22" s="1"/>
  <c r="C188" i="22"/>
  <c r="A189" i="22"/>
  <c r="B189" i="22" s="1"/>
  <c r="C189" i="22"/>
  <c r="A190" i="22"/>
  <c r="B190" i="22" s="1"/>
  <c r="C190" i="22"/>
  <c r="A191" i="22"/>
  <c r="B191" i="22" s="1"/>
  <c r="C191" i="22"/>
  <c r="A192" i="22"/>
  <c r="B192" i="22" s="1"/>
  <c r="C192" i="22"/>
  <c r="A193" i="22"/>
  <c r="B193" i="22" s="1"/>
  <c r="C193" i="22"/>
  <c r="A194" i="22"/>
  <c r="B194" i="22" s="1"/>
  <c r="C194" i="22"/>
  <c r="A195" i="22"/>
  <c r="B195" i="22" s="1"/>
  <c r="C195" i="22"/>
  <c r="A196" i="22"/>
  <c r="B196" i="22" s="1"/>
  <c r="C196" i="22"/>
  <c r="A197" i="22"/>
  <c r="B197" i="22" s="1"/>
  <c r="C197" i="22"/>
  <c r="A198" i="22"/>
  <c r="B198" i="22" s="1"/>
  <c r="C198" i="22"/>
  <c r="A199" i="22"/>
  <c r="B199" i="22" s="1"/>
  <c r="C199" i="22"/>
  <c r="A200" i="22"/>
  <c r="B200" i="22" s="1"/>
  <c r="C200" i="22"/>
  <c r="A201" i="22"/>
  <c r="B201" i="22" s="1"/>
  <c r="C201" i="22"/>
  <c r="A202" i="22"/>
  <c r="B202" i="22" s="1"/>
  <c r="C202" i="22"/>
  <c r="A203" i="22"/>
  <c r="B203" i="22" s="1"/>
  <c r="C203" i="22"/>
  <c r="A204" i="22"/>
  <c r="B204" i="22" s="1"/>
  <c r="C204" i="22"/>
  <c r="A205" i="22"/>
  <c r="B205" i="22" s="1"/>
  <c r="C205" i="22"/>
  <c r="A206" i="22"/>
  <c r="B206" i="22" s="1"/>
  <c r="C206" i="22"/>
  <c r="A207" i="22"/>
  <c r="B207" i="22" s="1"/>
  <c r="C207" i="22"/>
  <c r="A208" i="22"/>
  <c r="B208" i="22" s="1"/>
  <c r="C208" i="22"/>
  <c r="A209" i="22"/>
  <c r="B209" i="22" s="1"/>
  <c r="C209" i="22"/>
  <c r="A210" i="22"/>
  <c r="B210" i="22" s="1"/>
  <c r="C210" i="22"/>
  <c r="A211" i="22"/>
  <c r="B211" i="22" s="1"/>
  <c r="C211" i="22"/>
  <c r="A212" i="22"/>
  <c r="B212" i="22" s="1"/>
  <c r="C212" i="22"/>
  <c r="A213" i="22"/>
  <c r="B213" i="22" s="1"/>
  <c r="C213" i="22"/>
  <c r="A214" i="22"/>
  <c r="B214" i="22" s="1"/>
  <c r="C214" i="22"/>
  <c r="A215" i="22"/>
  <c r="B215" i="22" s="1"/>
  <c r="C215" i="22"/>
  <c r="A216" i="22"/>
  <c r="B216" i="22" s="1"/>
  <c r="C216" i="22"/>
  <c r="A217" i="22"/>
  <c r="B217" i="22" s="1"/>
  <c r="C217" i="22"/>
  <c r="A218" i="22"/>
  <c r="B218" i="22" s="1"/>
  <c r="C218" i="22"/>
  <c r="A219" i="22"/>
  <c r="B219" i="22" s="1"/>
  <c r="C219" i="22"/>
  <c r="A220" i="22"/>
  <c r="B220" i="22" s="1"/>
  <c r="C220" i="22"/>
  <c r="A221" i="22"/>
  <c r="B221" i="22" s="1"/>
  <c r="C221" i="22"/>
  <c r="A222" i="22"/>
  <c r="B222" i="22" s="1"/>
  <c r="C222" i="22"/>
  <c r="A223" i="22"/>
  <c r="B223" i="22" s="1"/>
  <c r="C223" i="22"/>
  <c r="A224" i="22"/>
  <c r="B224" i="22" s="1"/>
  <c r="C224" i="22"/>
  <c r="A225" i="22"/>
  <c r="B225" i="22" s="1"/>
  <c r="C225" i="22"/>
  <c r="A226" i="22"/>
  <c r="B226" i="22" s="1"/>
  <c r="C226" i="22"/>
  <c r="A227" i="22"/>
  <c r="B227" i="22" s="1"/>
  <c r="C227" i="22"/>
  <c r="A228" i="22"/>
  <c r="B228" i="22" s="1"/>
  <c r="C228" i="22"/>
  <c r="A229" i="22"/>
  <c r="B229" i="22" s="1"/>
  <c r="C229" i="22"/>
  <c r="A230" i="22"/>
  <c r="B230" i="22" s="1"/>
  <c r="C230" i="22"/>
  <c r="A231" i="22"/>
  <c r="B231" i="22" s="1"/>
  <c r="C231" i="22"/>
  <c r="A232" i="22"/>
  <c r="B232" i="22" s="1"/>
  <c r="C232" i="22"/>
  <c r="A233" i="22"/>
  <c r="B233" i="22" s="1"/>
  <c r="C233" i="22"/>
  <c r="A234" i="22"/>
  <c r="B234" i="22" s="1"/>
  <c r="C234" i="22"/>
  <c r="A235" i="22"/>
  <c r="B235" i="22" s="1"/>
  <c r="C235" i="22"/>
  <c r="A236" i="22"/>
  <c r="B236" i="22" s="1"/>
  <c r="C236" i="22"/>
  <c r="A237" i="22"/>
  <c r="B237" i="22" s="1"/>
  <c r="C237" i="22"/>
  <c r="A238" i="22"/>
  <c r="B238" i="22" s="1"/>
  <c r="C238" i="22"/>
  <c r="A239" i="22"/>
  <c r="B239" i="22" s="1"/>
  <c r="C239" i="22"/>
  <c r="A240" i="22"/>
  <c r="B240" i="22" s="1"/>
  <c r="C240" i="22"/>
  <c r="A241" i="22"/>
  <c r="B241" i="22" s="1"/>
  <c r="C241" i="22"/>
  <c r="A242" i="22"/>
  <c r="B242" i="22" s="1"/>
  <c r="C242" i="22"/>
  <c r="A243" i="22"/>
  <c r="B243" i="22" s="1"/>
  <c r="C243" i="22"/>
  <c r="A244" i="22"/>
  <c r="B244" i="22" s="1"/>
  <c r="C244" i="22"/>
  <c r="A245" i="22"/>
  <c r="B245" i="22" s="1"/>
  <c r="C245" i="22"/>
  <c r="A246" i="22"/>
  <c r="B246" i="22" s="1"/>
  <c r="C246" i="22"/>
  <c r="A247" i="22"/>
  <c r="B247" i="22" s="1"/>
  <c r="C247" i="22"/>
  <c r="A248" i="22"/>
  <c r="B248" i="22" s="1"/>
  <c r="C248" i="22"/>
  <c r="A249" i="22"/>
  <c r="B249" i="22" s="1"/>
  <c r="C249" i="22"/>
  <c r="A250" i="22"/>
  <c r="B250" i="22" s="1"/>
  <c r="C250" i="22"/>
  <c r="A251" i="22"/>
  <c r="B251" i="22" s="1"/>
  <c r="C251" i="22"/>
  <c r="A252" i="22"/>
  <c r="B252" i="22" s="1"/>
  <c r="C252" i="22"/>
  <c r="A253" i="22"/>
  <c r="B253" i="22" s="1"/>
  <c r="C253" i="22"/>
  <c r="A254" i="22"/>
  <c r="B254" i="22" s="1"/>
  <c r="C254" i="22"/>
  <c r="A255" i="22"/>
  <c r="B255" i="22" s="1"/>
  <c r="C255" i="22"/>
  <c r="A256" i="22"/>
  <c r="B256" i="22" s="1"/>
  <c r="C256" i="22"/>
  <c r="A257" i="22"/>
  <c r="B257" i="22" s="1"/>
  <c r="C257" i="22"/>
  <c r="A258" i="22"/>
  <c r="B258" i="22" s="1"/>
  <c r="C258" i="22"/>
  <c r="A259" i="22"/>
  <c r="B259" i="22" s="1"/>
  <c r="C259" i="22"/>
  <c r="A260" i="22"/>
  <c r="B260" i="22" s="1"/>
  <c r="C260" i="22"/>
  <c r="A261" i="22"/>
  <c r="B261" i="22" s="1"/>
  <c r="C261" i="22"/>
  <c r="A262" i="22"/>
  <c r="B262" i="22" s="1"/>
  <c r="C262" i="22"/>
  <c r="A263" i="22"/>
  <c r="B263" i="22" s="1"/>
  <c r="C263" i="22"/>
  <c r="A264" i="22"/>
  <c r="B264" i="22" s="1"/>
  <c r="C264" i="22"/>
  <c r="A265" i="22"/>
  <c r="B265" i="22" s="1"/>
  <c r="C265" i="22"/>
  <c r="A266" i="22"/>
  <c r="B266" i="22" s="1"/>
  <c r="C266" i="22"/>
  <c r="A267" i="22"/>
  <c r="B267" i="22" s="1"/>
  <c r="C267" i="22"/>
  <c r="A268" i="22"/>
  <c r="B268" i="22" s="1"/>
  <c r="C268" i="22"/>
  <c r="A269" i="22"/>
  <c r="B269" i="22" s="1"/>
  <c r="C269" i="22"/>
  <c r="A270" i="22"/>
  <c r="B270" i="22" s="1"/>
  <c r="C270" i="22"/>
  <c r="A271" i="22"/>
  <c r="B271" i="22" s="1"/>
  <c r="C271" i="22"/>
  <c r="A15" i="22"/>
  <c r="B15" i="22" s="1"/>
  <c r="C15" i="22"/>
  <c r="A16" i="22"/>
  <c r="B16" i="22" s="1"/>
  <c r="C16" i="22"/>
  <c r="A17" i="22"/>
  <c r="B17" i="22" s="1"/>
  <c r="C17" i="22"/>
  <c r="A18" i="22"/>
  <c r="B18" i="22" s="1"/>
  <c r="C18" i="22"/>
  <c r="A19" i="22"/>
  <c r="B19" i="22" s="1"/>
  <c r="C19" i="22"/>
  <c r="A272" i="22"/>
  <c r="B272" i="22" s="1"/>
  <c r="C272" i="22"/>
  <c r="A273" i="22"/>
  <c r="B273" i="22" s="1"/>
  <c r="C273" i="22"/>
  <c r="A274" i="22"/>
  <c r="B274" i="22" s="1"/>
  <c r="C274" i="22"/>
  <c r="A275" i="22"/>
  <c r="B275" i="22" s="1"/>
  <c r="C275" i="22"/>
  <c r="A276" i="22"/>
  <c r="B276" i="22" s="1"/>
  <c r="C276" i="22"/>
  <c r="A277" i="22"/>
  <c r="B277" i="22" s="1"/>
  <c r="C277" i="22"/>
  <c r="A278" i="22"/>
  <c r="B278" i="22" s="1"/>
  <c r="C278" i="22"/>
  <c r="A279" i="22"/>
  <c r="B279" i="22"/>
  <c r="C279" i="22"/>
  <c r="A280" i="22"/>
  <c r="B280" i="22" s="1"/>
  <c r="C280" i="22"/>
  <c r="A281" i="22"/>
  <c r="B281" i="22" s="1"/>
  <c r="C281" i="22"/>
  <c r="A282" i="22"/>
  <c r="B282" i="22" s="1"/>
  <c r="C282" i="22"/>
  <c r="A283" i="22"/>
  <c r="B283" i="22" s="1"/>
  <c r="C283" i="22"/>
  <c r="A284" i="22"/>
  <c r="B284" i="22" s="1"/>
  <c r="C284" i="22"/>
  <c r="A285" i="22"/>
  <c r="B285" i="22" s="1"/>
  <c r="C285" i="22"/>
  <c r="A286" i="22"/>
  <c r="B286" i="22" s="1"/>
  <c r="C286" i="22"/>
  <c r="A287" i="22"/>
  <c r="B287" i="22" s="1"/>
  <c r="C287" i="22"/>
  <c r="A288" i="22"/>
  <c r="B288" i="22" s="1"/>
  <c r="C288" i="22"/>
  <c r="A289" i="22"/>
  <c r="B289" i="22" s="1"/>
  <c r="C289" i="22"/>
  <c r="A290" i="22"/>
  <c r="B290" i="22" s="1"/>
  <c r="C290" i="22"/>
  <c r="A291" i="22"/>
  <c r="B291" i="22" s="1"/>
  <c r="C291" i="22"/>
  <c r="A292" i="22"/>
  <c r="B292" i="22" s="1"/>
  <c r="C292" i="22"/>
  <c r="A293" i="22"/>
  <c r="B293" i="22" s="1"/>
  <c r="C293" i="22"/>
  <c r="A294" i="22"/>
  <c r="B294" i="22" s="1"/>
  <c r="C294" i="22"/>
  <c r="A295" i="22"/>
  <c r="B295" i="22" s="1"/>
  <c r="C295" i="22"/>
  <c r="A296" i="22"/>
  <c r="B296" i="22" s="1"/>
  <c r="C296" i="22"/>
  <c r="A297" i="22"/>
  <c r="B297" i="22" s="1"/>
  <c r="C297" i="22"/>
  <c r="A298" i="22"/>
  <c r="B298" i="22" s="1"/>
  <c r="C298" i="22"/>
  <c r="A299" i="22"/>
  <c r="B299" i="22" s="1"/>
  <c r="C299" i="22"/>
  <c r="A300" i="22"/>
  <c r="B300" i="22" s="1"/>
  <c r="C300" i="22"/>
  <c r="A301" i="22"/>
  <c r="B301" i="22" s="1"/>
  <c r="C301" i="22"/>
  <c r="A302" i="22"/>
  <c r="B302" i="22" s="1"/>
  <c r="C302" i="22"/>
  <c r="A303" i="22"/>
  <c r="B303" i="22" s="1"/>
  <c r="C303" i="22"/>
  <c r="A304" i="22"/>
  <c r="B304" i="22" s="1"/>
  <c r="C304" i="22"/>
  <c r="A305" i="22"/>
  <c r="B305" i="22" s="1"/>
  <c r="C305" i="22"/>
  <c r="A306" i="22"/>
  <c r="B306" i="22" s="1"/>
  <c r="C306" i="22"/>
  <c r="A307" i="22"/>
  <c r="B307" i="22" s="1"/>
  <c r="C307" i="22"/>
  <c r="A308" i="22"/>
  <c r="B308" i="22" s="1"/>
  <c r="C308" i="22"/>
  <c r="A309" i="22"/>
  <c r="B309" i="22" s="1"/>
  <c r="C309" i="22"/>
  <c r="A310" i="22"/>
  <c r="B310" i="22" s="1"/>
  <c r="C310" i="22"/>
  <c r="A311" i="22"/>
  <c r="B311" i="22" s="1"/>
  <c r="C311" i="22"/>
  <c r="A312" i="22"/>
  <c r="B312" i="22" s="1"/>
  <c r="C312" i="22"/>
  <c r="A313" i="22"/>
  <c r="B313" i="22" s="1"/>
  <c r="C313" i="22"/>
  <c r="A314" i="22"/>
  <c r="B314" i="22" s="1"/>
  <c r="C314" i="22"/>
  <c r="A315" i="22"/>
  <c r="B315" i="22" s="1"/>
  <c r="C315" i="22"/>
  <c r="A316" i="22"/>
  <c r="B316" i="22" s="1"/>
  <c r="C316" i="22"/>
  <c r="A317" i="22"/>
  <c r="B317" i="22" s="1"/>
  <c r="C317" i="22"/>
  <c r="A318" i="22"/>
  <c r="B318" i="22" s="1"/>
  <c r="C318" i="22"/>
  <c r="A319" i="22"/>
  <c r="B319" i="22" s="1"/>
  <c r="C319" i="22"/>
  <c r="A320" i="22"/>
  <c r="B320" i="22" s="1"/>
  <c r="C320" i="22"/>
  <c r="A321" i="22"/>
  <c r="B321" i="22" s="1"/>
  <c r="C321" i="22"/>
  <c r="A322" i="22"/>
  <c r="B322" i="22" s="1"/>
  <c r="C322" i="22"/>
  <c r="A323" i="22"/>
  <c r="B323" i="22" s="1"/>
  <c r="C323" i="22"/>
  <c r="A324" i="22"/>
  <c r="B324" i="22" s="1"/>
  <c r="C324" i="22"/>
  <c r="A325" i="22"/>
  <c r="B325" i="22" s="1"/>
  <c r="C325" i="22"/>
  <c r="A326" i="22"/>
  <c r="B326" i="22" s="1"/>
  <c r="C326" i="22"/>
  <c r="A327" i="22"/>
  <c r="B327" i="22" s="1"/>
  <c r="C327" i="22"/>
  <c r="A328" i="22"/>
  <c r="B328" i="22" s="1"/>
  <c r="C328" i="22"/>
  <c r="A329" i="22"/>
  <c r="B329" i="22" s="1"/>
  <c r="C329" i="22"/>
  <c r="A330" i="22"/>
  <c r="B330" i="22" s="1"/>
  <c r="C330" i="22"/>
  <c r="A331" i="22"/>
  <c r="B331" i="22" s="1"/>
  <c r="C331" i="22"/>
  <c r="A332" i="22"/>
  <c r="B332" i="22" s="1"/>
  <c r="C332" i="22"/>
  <c r="A333" i="22"/>
  <c r="B333" i="22" s="1"/>
  <c r="C333" i="22"/>
  <c r="A334" i="22"/>
  <c r="B334" i="22" s="1"/>
  <c r="C334" i="22"/>
  <c r="A335" i="22"/>
  <c r="B335" i="22" s="1"/>
  <c r="C335" i="22"/>
  <c r="A336" i="22"/>
  <c r="B336" i="22" s="1"/>
  <c r="C336" i="22"/>
  <c r="A337" i="22"/>
  <c r="B337" i="22" s="1"/>
  <c r="C337" i="22"/>
  <c r="A338" i="22"/>
  <c r="B338" i="22" s="1"/>
  <c r="C338" i="22"/>
  <c r="A339" i="22"/>
  <c r="B339" i="22" s="1"/>
  <c r="C339" i="22"/>
  <c r="A340" i="22"/>
  <c r="B340" i="22" s="1"/>
  <c r="C340" i="22"/>
  <c r="A341" i="22"/>
  <c r="B341" i="22" s="1"/>
  <c r="C341" i="22"/>
  <c r="A342" i="22"/>
  <c r="B342" i="22" s="1"/>
  <c r="C342" i="22"/>
  <c r="A343" i="22"/>
  <c r="B343" i="22" s="1"/>
  <c r="C343" i="22"/>
  <c r="A344" i="22"/>
  <c r="B344" i="22" s="1"/>
  <c r="C344" i="22"/>
  <c r="A345" i="22"/>
  <c r="B345" i="22" s="1"/>
  <c r="C345" i="22"/>
  <c r="A346" i="22"/>
  <c r="B346" i="22" s="1"/>
  <c r="C346" i="22"/>
  <c r="A347" i="22"/>
  <c r="B347" i="22" s="1"/>
  <c r="C347" i="22"/>
  <c r="A348" i="22"/>
  <c r="B348" i="22"/>
  <c r="C348" i="22"/>
  <c r="A349" i="22"/>
  <c r="B349" i="22" s="1"/>
  <c r="C349" i="22"/>
  <c r="A350" i="22"/>
  <c r="B350" i="22" s="1"/>
  <c r="C350" i="22"/>
  <c r="A351" i="22"/>
  <c r="B351" i="22" s="1"/>
  <c r="C351" i="22"/>
  <c r="A352" i="22"/>
  <c r="B352" i="22" s="1"/>
  <c r="C352" i="22"/>
  <c r="A353" i="22"/>
  <c r="B353" i="22" s="1"/>
  <c r="C353" i="22"/>
  <c r="A354" i="22"/>
  <c r="B354" i="22" s="1"/>
  <c r="C354" i="22"/>
  <c r="A355" i="22"/>
  <c r="B355" i="22" s="1"/>
  <c r="C355" i="22"/>
  <c r="A356" i="22"/>
  <c r="B356" i="22" s="1"/>
  <c r="C356" i="22"/>
  <c r="A357" i="22"/>
  <c r="B357" i="22" s="1"/>
  <c r="C357" i="22"/>
  <c r="A358" i="22"/>
  <c r="B358" i="22" s="1"/>
  <c r="C358" i="22"/>
  <c r="A359" i="22"/>
  <c r="B359" i="22" s="1"/>
  <c r="C359" i="22"/>
  <c r="A360" i="22"/>
  <c r="B360" i="22" s="1"/>
  <c r="C360" i="22"/>
  <c r="A361" i="22"/>
  <c r="B361" i="22" s="1"/>
  <c r="C361" i="22"/>
  <c r="A362" i="22"/>
  <c r="B362" i="22" s="1"/>
  <c r="C362" i="22"/>
  <c r="A363" i="22"/>
  <c r="B363" i="22" s="1"/>
  <c r="C363" i="22"/>
  <c r="A364" i="22"/>
  <c r="B364" i="22" s="1"/>
  <c r="C364" i="22"/>
  <c r="A365" i="22"/>
  <c r="B365" i="22" s="1"/>
  <c r="C365" i="22"/>
  <c r="A366" i="22"/>
  <c r="B366" i="22" s="1"/>
  <c r="C366" i="22"/>
  <c r="A367" i="22"/>
  <c r="B367" i="22" s="1"/>
  <c r="C367" i="22"/>
  <c r="A368" i="22"/>
  <c r="B368" i="22" s="1"/>
  <c r="C368" i="22"/>
  <c r="A369" i="22"/>
  <c r="B369" i="22" s="1"/>
  <c r="C369" i="22"/>
  <c r="A370" i="22"/>
  <c r="B370" i="22" s="1"/>
  <c r="C370" i="22"/>
  <c r="A371" i="22"/>
  <c r="B371" i="22" s="1"/>
  <c r="C371" i="22"/>
  <c r="A372" i="22"/>
  <c r="B372" i="22" s="1"/>
  <c r="C372" i="22"/>
  <c r="A373" i="22"/>
  <c r="B373" i="22" s="1"/>
  <c r="C373" i="22"/>
  <c r="A374" i="22"/>
  <c r="B374" i="22" s="1"/>
  <c r="C374" i="22"/>
  <c r="A375" i="22"/>
  <c r="B375" i="22" s="1"/>
  <c r="C375" i="22"/>
  <c r="A376" i="22"/>
  <c r="B376" i="22" s="1"/>
  <c r="C376" i="22"/>
  <c r="A377" i="22"/>
  <c r="B377" i="22" s="1"/>
  <c r="C377" i="22"/>
  <c r="A378" i="22"/>
  <c r="B378" i="22" s="1"/>
  <c r="C378" i="22"/>
  <c r="A379" i="22"/>
  <c r="B379" i="22" s="1"/>
  <c r="C379" i="22"/>
  <c r="A380" i="22"/>
  <c r="B380" i="22" s="1"/>
  <c r="C380" i="22"/>
  <c r="A381" i="22"/>
  <c r="B381" i="22" s="1"/>
  <c r="C381" i="22"/>
  <c r="A382" i="22"/>
  <c r="B382" i="22" s="1"/>
  <c r="C382" i="22"/>
  <c r="A383" i="22"/>
  <c r="B383" i="22" s="1"/>
  <c r="C383" i="22"/>
  <c r="A384" i="22"/>
  <c r="B384" i="22" s="1"/>
  <c r="C384" i="22"/>
  <c r="A385" i="22"/>
  <c r="B385" i="22" s="1"/>
  <c r="C385" i="22"/>
  <c r="A386" i="22"/>
  <c r="B386" i="22" s="1"/>
  <c r="C386" i="22"/>
  <c r="A387" i="22"/>
  <c r="B387" i="22" s="1"/>
  <c r="C387" i="22"/>
  <c r="A388" i="22"/>
  <c r="B388" i="22" s="1"/>
  <c r="C388" i="22"/>
  <c r="A389" i="22"/>
  <c r="B389" i="22" s="1"/>
  <c r="C389" i="22"/>
  <c r="A390" i="22"/>
  <c r="B390" i="22" s="1"/>
  <c r="C390" i="22"/>
  <c r="A391" i="22"/>
  <c r="B391" i="22" s="1"/>
  <c r="C391" i="22"/>
  <c r="A392" i="22"/>
  <c r="B392" i="22" s="1"/>
  <c r="C392" i="22"/>
  <c r="A393" i="22"/>
  <c r="B393" i="22" s="1"/>
  <c r="C393" i="22"/>
  <c r="A394" i="22"/>
  <c r="B394" i="22" s="1"/>
  <c r="C394" i="22"/>
  <c r="A395" i="22"/>
  <c r="B395" i="22" s="1"/>
  <c r="C395" i="22"/>
  <c r="A396" i="22"/>
  <c r="B396" i="22" s="1"/>
  <c r="C396" i="22"/>
  <c r="A397" i="22"/>
  <c r="B397" i="22" s="1"/>
  <c r="C397" i="22"/>
  <c r="A398" i="22"/>
  <c r="B398" i="22" s="1"/>
  <c r="C398" i="22"/>
  <c r="A399" i="22"/>
  <c r="B399" i="22" s="1"/>
  <c r="C399" i="22"/>
  <c r="A400" i="22"/>
  <c r="B400" i="22" s="1"/>
  <c r="C400" i="22"/>
  <c r="A401" i="22"/>
  <c r="B401" i="22" s="1"/>
  <c r="C401" i="22"/>
  <c r="A402" i="22"/>
  <c r="B402" i="22" s="1"/>
  <c r="C402" i="22"/>
  <c r="A403" i="22"/>
  <c r="B403" i="22" s="1"/>
  <c r="C403" i="22"/>
  <c r="A404" i="22"/>
  <c r="B404" i="22" s="1"/>
  <c r="C404" i="22"/>
  <c r="A405" i="22"/>
  <c r="B405" i="22" s="1"/>
  <c r="C405" i="22"/>
  <c r="A406" i="22"/>
  <c r="B406" i="22" s="1"/>
  <c r="C406" i="22"/>
  <c r="A407" i="22"/>
  <c r="B407" i="22" s="1"/>
  <c r="C407" i="22"/>
  <c r="A408" i="22"/>
  <c r="B408" i="22" s="1"/>
  <c r="C408" i="22"/>
  <c r="A409" i="22"/>
  <c r="B409" i="22" s="1"/>
  <c r="C409" i="22"/>
  <c r="A410" i="22"/>
  <c r="B410" i="22" s="1"/>
  <c r="C410" i="22"/>
  <c r="A411" i="22"/>
  <c r="B411" i="22" s="1"/>
  <c r="C411" i="22"/>
  <c r="A412" i="22"/>
  <c r="B412" i="22" s="1"/>
  <c r="C412" i="22"/>
  <c r="A413" i="22"/>
  <c r="B413" i="22" s="1"/>
  <c r="C413" i="22"/>
  <c r="A414" i="22"/>
  <c r="B414" i="22" s="1"/>
  <c r="C414" i="22"/>
  <c r="A415" i="22"/>
  <c r="B415" i="22" s="1"/>
  <c r="C415" i="22"/>
  <c r="A416" i="22"/>
  <c r="B416" i="22" s="1"/>
  <c r="C416" i="22"/>
  <c r="A417" i="22"/>
  <c r="B417" i="22" s="1"/>
  <c r="C417" i="22"/>
  <c r="A418" i="22"/>
  <c r="B418" i="22" s="1"/>
  <c r="C418" i="22"/>
  <c r="A419" i="22"/>
  <c r="B419" i="22" s="1"/>
  <c r="C419" i="22"/>
  <c r="A420" i="22"/>
  <c r="B420" i="22" s="1"/>
  <c r="C420" i="22"/>
  <c r="A421" i="22"/>
  <c r="B421" i="22" s="1"/>
  <c r="C421" i="22"/>
  <c r="A422" i="22"/>
  <c r="B422" i="22" s="1"/>
  <c r="C422" i="22"/>
  <c r="A423" i="22"/>
  <c r="B423" i="22" s="1"/>
  <c r="C423" i="22"/>
  <c r="A424" i="22"/>
  <c r="B424" i="22" s="1"/>
  <c r="C424" i="22"/>
  <c r="A425" i="22"/>
  <c r="B425" i="22" s="1"/>
  <c r="C425" i="22"/>
  <c r="A426" i="22"/>
  <c r="B426" i="22" s="1"/>
  <c r="C426" i="22"/>
  <c r="A427" i="22"/>
  <c r="B427" i="22" s="1"/>
  <c r="C427" i="22"/>
  <c r="A428" i="22"/>
  <c r="B428" i="22" s="1"/>
  <c r="C428" i="22"/>
  <c r="A429" i="22"/>
  <c r="B429" i="22" s="1"/>
  <c r="C429" i="22"/>
  <c r="A430" i="22"/>
  <c r="B430" i="22" s="1"/>
  <c r="C430" i="22"/>
  <c r="A431" i="22"/>
  <c r="B431" i="22" s="1"/>
  <c r="C431" i="22"/>
  <c r="A432" i="22"/>
  <c r="B432" i="22" s="1"/>
  <c r="C432" i="22"/>
  <c r="A433" i="22"/>
  <c r="B433" i="22" s="1"/>
  <c r="C433" i="22"/>
  <c r="A434" i="22"/>
  <c r="B434" i="22" s="1"/>
  <c r="C434" i="22"/>
  <c r="A435" i="22"/>
  <c r="B435" i="22" s="1"/>
  <c r="C435" i="22"/>
  <c r="A436" i="22"/>
  <c r="B436" i="22" s="1"/>
  <c r="C436" i="22"/>
  <c r="A437" i="22"/>
  <c r="B437" i="22" s="1"/>
  <c r="C437" i="22"/>
  <c r="A438" i="22"/>
  <c r="B438" i="22" s="1"/>
  <c r="C438" i="22"/>
  <c r="A439" i="22"/>
  <c r="B439" i="22" s="1"/>
  <c r="C439" i="22"/>
  <c r="A440" i="22"/>
  <c r="B440" i="22" s="1"/>
  <c r="C440" i="22"/>
  <c r="A441" i="22"/>
  <c r="B441" i="22" s="1"/>
  <c r="C441" i="22"/>
  <c r="A442" i="22"/>
  <c r="B442" i="22" s="1"/>
  <c r="C442" i="22"/>
  <c r="A443" i="22"/>
  <c r="B443" i="22" s="1"/>
  <c r="C443" i="22"/>
  <c r="A444" i="22"/>
  <c r="B444" i="22" s="1"/>
  <c r="C444" i="22"/>
  <c r="A445" i="22"/>
  <c r="B445" i="22" s="1"/>
  <c r="C445" i="22"/>
  <c r="A446" i="22"/>
  <c r="B446" i="22" s="1"/>
  <c r="C446" i="22"/>
  <c r="A447" i="22"/>
  <c r="B447" i="22" s="1"/>
  <c r="C447" i="22"/>
  <c r="A448" i="22"/>
  <c r="B448" i="22" s="1"/>
  <c r="C448" i="22"/>
  <c r="A449" i="22"/>
  <c r="B449" i="22" s="1"/>
  <c r="C449" i="22"/>
  <c r="A450" i="22"/>
  <c r="B450" i="22" s="1"/>
  <c r="C450" i="22"/>
  <c r="A451" i="22"/>
  <c r="B451" i="22" s="1"/>
  <c r="C451" i="22"/>
  <c r="A452" i="22"/>
  <c r="B452" i="22" s="1"/>
  <c r="C452" i="22"/>
  <c r="A453" i="22"/>
  <c r="B453" i="22" s="1"/>
  <c r="C453" i="22"/>
  <c r="A454" i="22"/>
  <c r="B454" i="22" s="1"/>
  <c r="C454" i="22"/>
  <c r="A455" i="22"/>
  <c r="B455" i="22" s="1"/>
  <c r="C455" i="22"/>
  <c r="A456" i="22"/>
  <c r="B456" i="22" s="1"/>
  <c r="C456" i="22"/>
  <c r="A457" i="22"/>
  <c r="B457" i="22" s="1"/>
  <c r="C457" i="22"/>
  <c r="A458" i="22"/>
  <c r="B458" i="22" s="1"/>
  <c r="C458" i="22"/>
  <c r="A459" i="22"/>
  <c r="B459" i="22" s="1"/>
  <c r="C459" i="22"/>
  <c r="A460" i="22"/>
  <c r="B460" i="22" s="1"/>
  <c r="C460" i="22"/>
  <c r="A461" i="22"/>
  <c r="B461" i="22" s="1"/>
  <c r="C461" i="22"/>
  <c r="A462" i="22"/>
  <c r="B462" i="22" s="1"/>
  <c r="C462" i="22"/>
  <c r="A463" i="22"/>
  <c r="B463" i="22" s="1"/>
  <c r="C463" i="22"/>
  <c r="A464" i="22"/>
  <c r="B464" i="22" s="1"/>
  <c r="C464" i="22"/>
  <c r="A465" i="22"/>
  <c r="B465" i="22" s="1"/>
  <c r="C465" i="22"/>
  <c r="A466" i="22"/>
  <c r="B466" i="22" s="1"/>
  <c r="C466" i="22"/>
  <c r="A467" i="22"/>
  <c r="B467" i="22" s="1"/>
  <c r="C467" i="22"/>
  <c r="A468" i="22"/>
  <c r="B468" i="22" s="1"/>
  <c r="C468" i="22"/>
  <c r="A469" i="22"/>
  <c r="B469" i="22"/>
  <c r="C469" i="22"/>
  <c r="A470" i="22"/>
  <c r="B470" i="22" s="1"/>
  <c r="C470" i="22"/>
  <c r="A471" i="22"/>
  <c r="B471" i="22" s="1"/>
  <c r="C471" i="22"/>
  <c r="A472" i="22"/>
  <c r="B472" i="22" s="1"/>
  <c r="C472" i="22"/>
  <c r="A473" i="22"/>
  <c r="B473" i="22" s="1"/>
  <c r="C473" i="22"/>
  <c r="A474" i="22"/>
  <c r="B474" i="22" s="1"/>
  <c r="C474" i="22"/>
  <c r="A475" i="22"/>
  <c r="B475" i="22" s="1"/>
  <c r="C475" i="22"/>
  <c r="A476" i="22"/>
  <c r="B476" i="22" s="1"/>
  <c r="C476" i="22"/>
  <c r="A477" i="22"/>
  <c r="B477" i="22" s="1"/>
  <c r="C477" i="22"/>
  <c r="A478" i="22"/>
  <c r="B478" i="22" s="1"/>
  <c r="C478" i="22"/>
  <c r="A479" i="22"/>
  <c r="B479" i="22" s="1"/>
  <c r="C479" i="22"/>
  <c r="A480" i="22"/>
  <c r="B480" i="22" s="1"/>
  <c r="C480" i="22"/>
  <c r="A481" i="22"/>
  <c r="B481" i="22" s="1"/>
  <c r="C481" i="22"/>
  <c r="A482" i="22"/>
  <c r="B482" i="22" s="1"/>
  <c r="C482" i="22"/>
  <c r="A483" i="22"/>
  <c r="B483" i="22" s="1"/>
  <c r="C483" i="22"/>
  <c r="A484" i="22"/>
  <c r="B484" i="22" s="1"/>
  <c r="C484" i="22"/>
  <c r="A485" i="22"/>
  <c r="B485" i="22" s="1"/>
  <c r="C485" i="22"/>
  <c r="A486" i="22"/>
  <c r="B486" i="22" s="1"/>
  <c r="C486" i="22"/>
  <c r="A487" i="22"/>
  <c r="B487" i="22" s="1"/>
  <c r="C487" i="22"/>
  <c r="A488" i="22"/>
  <c r="B488" i="22" s="1"/>
  <c r="C488" i="22"/>
  <c r="A489" i="22"/>
  <c r="B489" i="22" s="1"/>
  <c r="C489" i="22"/>
  <c r="A490" i="22"/>
  <c r="B490" i="22" s="1"/>
  <c r="C490" i="22"/>
  <c r="A491" i="22"/>
  <c r="B491" i="22" s="1"/>
  <c r="C491" i="22"/>
  <c r="A492" i="22"/>
  <c r="B492" i="22" s="1"/>
  <c r="C492" i="22"/>
  <c r="A493" i="22"/>
  <c r="B493" i="22" s="1"/>
  <c r="C493" i="22"/>
  <c r="A494" i="22"/>
  <c r="B494" i="22" s="1"/>
  <c r="C494" i="22"/>
  <c r="A495" i="22"/>
  <c r="B495" i="22" s="1"/>
  <c r="C495" i="22"/>
  <c r="A496" i="22"/>
  <c r="B496" i="22" s="1"/>
  <c r="C496" i="22"/>
  <c r="A497" i="22"/>
  <c r="B497" i="22" s="1"/>
  <c r="C497" i="22"/>
  <c r="A498" i="22"/>
  <c r="B498" i="22" s="1"/>
  <c r="C498" i="22"/>
  <c r="A499" i="22"/>
  <c r="B499" i="22" s="1"/>
  <c r="C499" i="22"/>
  <c r="A500" i="22"/>
  <c r="B500" i="22" s="1"/>
  <c r="C500" i="22"/>
  <c r="C20" i="22"/>
  <c r="A20" i="22"/>
  <c r="B20" i="22" s="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E34" i="1"/>
  <c r="F34" i="1"/>
  <c r="E35" i="1"/>
  <c r="F35" i="1"/>
  <c r="E36" i="1"/>
  <c r="F36" i="1"/>
  <c r="E37" i="1"/>
  <c r="F37" i="1"/>
  <c r="E38" i="1"/>
  <c r="F38" i="1"/>
  <c r="E39" i="1"/>
  <c r="F39" i="1"/>
  <c r="E40" i="1"/>
  <c r="F40" i="1"/>
  <c r="E41" i="1"/>
  <c r="F41" i="1"/>
  <c r="E42" i="1"/>
  <c r="F42" i="1"/>
  <c r="E43" i="1"/>
  <c r="F43" i="1"/>
  <c r="E44" i="1"/>
  <c r="F44" i="1"/>
  <c r="E45" i="1"/>
  <c r="F45" i="1"/>
  <c r="E46" i="1"/>
  <c r="F46" i="1"/>
  <c r="E47" i="1"/>
  <c r="F47" i="1"/>
  <c r="E48" i="1"/>
  <c r="F48" i="1"/>
  <c r="E49" i="1"/>
  <c r="F49" i="1"/>
  <c r="E50" i="1"/>
  <c r="F50" i="1"/>
  <c r="E51" i="1"/>
  <c r="F51" i="1"/>
  <c r="E52" i="1"/>
  <c r="F52" i="1"/>
  <c r="E53" i="1"/>
  <c r="F53" i="1"/>
  <c r="E54" i="1"/>
  <c r="F54" i="1"/>
  <c r="E55" i="1"/>
  <c r="F55" i="1"/>
  <c r="E56" i="1"/>
  <c r="F56" i="1"/>
  <c r="E57" i="1"/>
  <c r="F57" i="1"/>
  <c r="E58" i="1"/>
  <c r="F58" i="1"/>
  <c r="E59" i="1"/>
  <c r="F59" i="1"/>
  <c r="E60" i="1"/>
  <c r="F60" i="1"/>
  <c r="E61" i="1"/>
  <c r="F61" i="1"/>
  <c r="E62" i="1"/>
  <c r="F62" i="1"/>
  <c r="E63" i="1"/>
  <c r="F63" i="1"/>
  <c r="E64" i="1"/>
  <c r="F64" i="1"/>
  <c r="E65" i="1"/>
  <c r="F65" i="1"/>
  <c r="E66" i="1"/>
  <c r="F66" i="1"/>
  <c r="E67" i="1"/>
  <c r="F67" i="1"/>
  <c r="E68" i="1"/>
  <c r="F68" i="1"/>
  <c r="E69" i="1"/>
  <c r="F69" i="1"/>
  <c r="E70" i="1"/>
  <c r="F70" i="1"/>
  <c r="E71" i="1"/>
  <c r="F71" i="1"/>
  <c r="E72" i="1"/>
  <c r="F72" i="1"/>
  <c r="E73" i="1"/>
  <c r="F73" i="1"/>
  <c r="E74" i="1"/>
  <c r="F74" i="1"/>
  <c r="E75" i="1"/>
  <c r="F75" i="1"/>
  <c r="E76" i="1"/>
  <c r="F76" i="1"/>
  <c r="E77" i="1"/>
  <c r="F77" i="1"/>
  <c r="E78" i="1"/>
  <c r="F78" i="1"/>
  <c r="E79" i="1"/>
  <c r="F79" i="1"/>
  <c r="E80" i="1"/>
  <c r="F80" i="1"/>
  <c r="E81" i="1"/>
  <c r="F81" i="1"/>
  <c r="E82" i="1"/>
  <c r="F82" i="1"/>
  <c r="E83" i="1"/>
  <c r="F83" i="1"/>
  <c r="E84" i="1"/>
  <c r="F84" i="1"/>
  <c r="E85" i="1"/>
  <c r="F85" i="1"/>
  <c r="E86" i="1"/>
  <c r="F86" i="1"/>
  <c r="E87" i="1"/>
  <c r="F87" i="1"/>
  <c r="E88" i="1"/>
  <c r="F88" i="1"/>
  <c r="E89" i="1"/>
  <c r="F89" i="1"/>
  <c r="E90" i="1"/>
  <c r="F90" i="1"/>
  <c r="E91" i="1"/>
  <c r="F91" i="1"/>
  <c r="E92" i="1"/>
  <c r="F92" i="1"/>
  <c r="E93" i="1"/>
  <c r="F93" i="1"/>
  <c r="E94" i="1"/>
  <c r="F94" i="1"/>
  <c r="E95" i="1"/>
  <c r="F95" i="1"/>
  <c r="E96" i="1"/>
  <c r="F96" i="1"/>
  <c r="E97" i="1"/>
  <c r="F97" i="1"/>
  <c r="E98" i="1"/>
  <c r="F98" i="1"/>
  <c r="E99" i="1"/>
  <c r="F99" i="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F120" i="1"/>
  <c r="E121" i="1"/>
  <c r="F121" i="1"/>
  <c r="E122" i="1"/>
  <c r="F122" i="1"/>
  <c r="E123" i="1"/>
  <c r="F123" i="1"/>
  <c r="E124" i="1"/>
  <c r="F124" i="1"/>
  <c r="E125" i="1"/>
  <c r="F125" i="1"/>
  <c r="E126" i="1"/>
  <c r="F126" i="1"/>
  <c r="E127" i="1"/>
  <c r="F127" i="1"/>
  <c r="E128" i="1"/>
  <c r="F128" i="1"/>
  <c r="E129" i="1"/>
  <c r="F129" i="1"/>
  <c r="E130" i="1"/>
  <c r="F130" i="1"/>
  <c r="E131" i="1"/>
  <c r="F131" i="1"/>
  <c r="E132" i="1"/>
  <c r="F132" i="1"/>
  <c r="E133" i="1"/>
  <c r="F133" i="1"/>
  <c r="E134" i="1"/>
  <c r="F134" i="1"/>
  <c r="E135" i="1"/>
  <c r="F135" i="1"/>
  <c r="E136" i="1"/>
  <c r="F136" i="1"/>
  <c r="E137" i="1"/>
  <c r="F137" i="1"/>
  <c r="E138" i="1"/>
  <c r="F138" i="1"/>
  <c r="E139" i="1"/>
  <c r="F139" i="1"/>
  <c r="E140" i="1"/>
  <c r="F140" i="1"/>
  <c r="E141" i="1"/>
  <c r="F141" i="1"/>
  <c r="E142" i="1"/>
  <c r="F142" i="1"/>
  <c r="E143" i="1"/>
  <c r="F143" i="1"/>
  <c r="E144" i="1"/>
  <c r="F144" i="1"/>
  <c r="E145" i="1"/>
  <c r="F145" i="1"/>
  <c r="E146" i="1"/>
  <c r="F146" i="1"/>
  <c r="E147" i="1"/>
  <c r="F147" i="1"/>
  <c r="E148" i="1"/>
  <c r="F148" i="1"/>
  <c r="E149" i="1"/>
  <c r="F149" i="1"/>
  <c r="E150" i="1"/>
  <c r="F150" i="1"/>
  <c r="E151" i="1"/>
  <c r="F151" i="1"/>
  <c r="E152" i="1"/>
  <c r="F152" i="1"/>
  <c r="E153" i="1"/>
  <c r="F153" i="1"/>
  <c r="E154" i="1"/>
  <c r="F154" i="1"/>
  <c r="E155" i="1"/>
  <c r="F155" i="1"/>
  <c r="E156" i="1"/>
  <c r="F156" i="1"/>
  <c r="E157" i="1"/>
  <c r="F157" i="1"/>
  <c r="E158" i="1"/>
  <c r="F158" i="1"/>
  <c r="E159" i="1"/>
  <c r="F159" i="1"/>
  <c r="E160" i="1"/>
  <c r="F160" i="1"/>
  <c r="E161" i="1"/>
  <c r="F161" i="1"/>
  <c r="E162" i="1"/>
  <c r="F162" i="1"/>
  <c r="E163" i="1"/>
  <c r="F163" i="1"/>
  <c r="E164" i="1"/>
  <c r="F164" i="1"/>
  <c r="E165" i="1"/>
  <c r="F165" i="1"/>
  <c r="E166" i="1"/>
  <c r="F166" i="1"/>
  <c r="E167" i="1"/>
  <c r="F167" i="1"/>
  <c r="E168" i="1"/>
  <c r="F168" i="1"/>
  <c r="E169" i="1"/>
  <c r="F169" i="1"/>
  <c r="E170" i="1"/>
  <c r="F170" i="1"/>
  <c r="E171" i="1"/>
  <c r="F171" i="1"/>
  <c r="E172" i="1"/>
  <c r="F172" i="1"/>
  <c r="E173" i="1"/>
  <c r="F173" i="1"/>
  <c r="E174" i="1"/>
  <c r="F174" i="1"/>
  <c r="E175" i="1"/>
  <c r="F175" i="1"/>
  <c r="E176" i="1"/>
  <c r="F176" i="1"/>
  <c r="E177" i="1"/>
  <c r="F177" i="1"/>
  <c r="E178" i="1"/>
  <c r="F178" i="1"/>
  <c r="E179" i="1"/>
  <c r="F179" i="1"/>
  <c r="E180" i="1"/>
  <c r="F180" i="1"/>
  <c r="E181" i="1"/>
  <c r="F181" i="1"/>
  <c r="E182" i="1"/>
  <c r="F182" i="1"/>
  <c r="E183" i="1"/>
  <c r="F183" i="1"/>
  <c r="E184" i="1"/>
  <c r="F184" i="1"/>
  <c r="E185" i="1"/>
  <c r="F185" i="1"/>
  <c r="E186" i="1"/>
  <c r="F186" i="1"/>
  <c r="E187" i="1"/>
  <c r="F187" i="1"/>
  <c r="E188" i="1"/>
  <c r="F188" i="1"/>
  <c r="E189" i="1"/>
  <c r="F189" i="1"/>
  <c r="E190" i="1"/>
  <c r="F190" i="1"/>
  <c r="E191" i="1"/>
  <c r="F191" i="1"/>
  <c r="E192" i="1"/>
  <c r="F192" i="1"/>
  <c r="E193" i="1"/>
  <c r="F193" i="1"/>
  <c r="E194" i="1"/>
  <c r="F194" i="1"/>
  <c r="E195" i="1"/>
  <c r="F195" i="1"/>
  <c r="E196" i="1"/>
  <c r="F196" i="1"/>
  <c r="E197" i="1"/>
  <c r="F197" i="1"/>
  <c r="E198" i="1"/>
  <c r="F198" i="1"/>
  <c r="E199" i="1"/>
  <c r="F199" i="1"/>
  <c r="E200" i="1"/>
  <c r="F200" i="1"/>
  <c r="E201" i="1"/>
  <c r="F201" i="1"/>
  <c r="E202" i="1"/>
  <c r="F202" i="1"/>
  <c r="E203" i="1"/>
  <c r="F203" i="1"/>
  <c r="E204" i="1"/>
  <c r="F204" i="1"/>
  <c r="E205" i="1"/>
  <c r="F205" i="1"/>
  <c r="E206" i="1"/>
  <c r="F206" i="1"/>
  <c r="E207" i="1"/>
  <c r="F207" i="1"/>
  <c r="E208" i="1"/>
  <c r="F208" i="1"/>
  <c r="E209" i="1"/>
  <c r="F209" i="1"/>
  <c r="E210" i="1"/>
  <c r="F210" i="1"/>
  <c r="E211" i="1"/>
  <c r="F211" i="1"/>
  <c r="E212" i="1"/>
  <c r="F212" i="1"/>
  <c r="E213" i="1"/>
  <c r="F213" i="1"/>
  <c r="E214" i="1"/>
  <c r="F214" i="1"/>
  <c r="E215" i="1"/>
  <c r="F215" i="1"/>
  <c r="E216" i="1"/>
  <c r="F216" i="1"/>
  <c r="E217" i="1"/>
  <c r="F217" i="1"/>
  <c r="E218" i="1"/>
  <c r="F218" i="1"/>
  <c r="E219" i="1"/>
  <c r="F219" i="1"/>
  <c r="E220" i="1"/>
  <c r="F220" i="1"/>
  <c r="E221" i="1"/>
  <c r="F221" i="1"/>
  <c r="E222" i="1"/>
  <c r="F222" i="1"/>
  <c r="E223" i="1"/>
  <c r="F223" i="1"/>
  <c r="E224" i="1"/>
  <c r="F224" i="1"/>
  <c r="E225" i="1"/>
  <c r="F225" i="1"/>
  <c r="E226" i="1"/>
  <c r="F226" i="1"/>
  <c r="E227" i="1"/>
  <c r="F227" i="1"/>
  <c r="E228" i="1"/>
  <c r="F228" i="1"/>
  <c r="E229" i="1"/>
  <c r="F229" i="1"/>
  <c r="E230" i="1"/>
  <c r="F230" i="1"/>
  <c r="E231" i="1"/>
  <c r="F231" i="1"/>
  <c r="E232" i="1"/>
  <c r="F232" i="1"/>
  <c r="E233" i="1"/>
  <c r="F233" i="1"/>
  <c r="E234" i="1"/>
  <c r="F234" i="1"/>
  <c r="E235" i="1"/>
  <c r="F235" i="1"/>
  <c r="E236" i="1"/>
  <c r="F236" i="1"/>
  <c r="E237" i="1"/>
  <c r="F237" i="1"/>
  <c r="E238" i="1"/>
  <c r="F238" i="1"/>
  <c r="E239" i="1"/>
  <c r="F239" i="1"/>
  <c r="E240" i="1"/>
  <c r="F240" i="1"/>
  <c r="E241" i="1"/>
  <c r="F241" i="1"/>
  <c r="E242" i="1"/>
  <c r="F242" i="1"/>
  <c r="E243" i="1"/>
  <c r="F243" i="1"/>
  <c r="E244" i="1"/>
  <c r="F244" i="1"/>
  <c r="E245" i="1"/>
  <c r="F245" i="1"/>
  <c r="E246" i="1"/>
  <c r="F246" i="1"/>
  <c r="E247" i="1"/>
  <c r="F247" i="1"/>
  <c r="E248" i="1"/>
  <c r="F248" i="1"/>
  <c r="E249" i="1"/>
  <c r="F249" i="1"/>
  <c r="E250" i="1"/>
  <c r="F250" i="1"/>
  <c r="E251" i="1"/>
  <c r="F251" i="1"/>
  <c r="E252" i="1"/>
  <c r="F252" i="1"/>
  <c r="E253" i="1"/>
  <c r="F253" i="1"/>
  <c r="E254" i="1"/>
  <c r="F254" i="1"/>
  <c r="E255" i="1"/>
  <c r="F255" i="1"/>
  <c r="E256" i="1"/>
  <c r="F256" i="1"/>
  <c r="E257" i="1"/>
  <c r="F257" i="1"/>
  <c r="E258" i="1"/>
  <c r="F258" i="1"/>
  <c r="E259" i="1"/>
  <c r="F259" i="1"/>
  <c r="E260" i="1"/>
  <c r="F260" i="1"/>
  <c r="E261" i="1"/>
  <c r="F261" i="1"/>
  <c r="E262" i="1"/>
  <c r="F262" i="1"/>
  <c r="E263" i="1"/>
  <c r="F263" i="1"/>
  <c r="E264" i="1"/>
  <c r="F264" i="1"/>
  <c r="E265" i="1"/>
  <c r="F265" i="1"/>
  <c r="E266" i="1"/>
  <c r="F266" i="1"/>
  <c r="E267" i="1"/>
  <c r="F267" i="1"/>
  <c r="E268" i="1"/>
  <c r="F268" i="1"/>
  <c r="E269" i="1"/>
  <c r="F269" i="1"/>
  <c r="E270" i="1"/>
  <c r="F270" i="1"/>
  <c r="E271" i="1"/>
  <c r="F271" i="1"/>
  <c r="E272" i="1"/>
  <c r="F272" i="1"/>
  <c r="E273" i="1"/>
  <c r="F273" i="1"/>
  <c r="E274" i="1"/>
  <c r="F274" i="1"/>
  <c r="E275" i="1"/>
  <c r="F275" i="1"/>
  <c r="E276" i="1"/>
  <c r="F276" i="1"/>
  <c r="E277" i="1"/>
  <c r="F277" i="1"/>
  <c r="E278" i="1"/>
  <c r="F278" i="1"/>
  <c r="E279" i="1"/>
  <c r="F279" i="1"/>
  <c r="E280" i="1"/>
  <c r="F280" i="1"/>
  <c r="E281" i="1"/>
  <c r="F281" i="1"/>
  <c r="E282" i="1"/>
  <c r="F282" i="1"/>
  <c r="E283" i="1"/>
  <c r="F283" i="1"/>
  <c r="E284" i="1"/>
  <c r="F284" i="1"/>
  <c r="E285" i="1"/>
  <c r="F285" i="1"/>
  <c r="E286" i="1"/>
  <c r="F286" i="1"/>
  <c r="E287" i="1"/>
  <c r="F287" i="1"/>
  <c r="E288" i="1"/>
  <c r="F288" i="1"/>
  <c r="E289" i="1"/>
  <c r="F289" i="1"/>
  <c r="E290" i="1"/>
  <c r="F290" i="1"/>
  <c r="E291" i="1"/>
  <c r="F291" i="1"/>
  <c r="E292" i="1"/>
  <c r="F292" i="1"/>
  <c r="E293" i="1"/>
  <c r="F293" i="1"/>
  <c r="E294" i="1"/>
  <c r="F294" i="1"/>
  <c r="E295" i="1"/>
  <c r="F295" i="1"/>
  <c r="E296" i="1"/>
  <c r="F296" i="1"/>
  <c r="E297" i="1"/>
  <c r="F297" i="1"/>
  <c r="E298" i="1"/>
  <c r="F298" i="1"/>
  <c r="E299" i="1"/>
  <c r="F299" i="1"/>
  <c r="E300" i="1"/>
  <c r="F300" i="1"/>
  <c r="E301" i="1"/>
  <c r="F301" i="1"/>
  <c r="E302" i="1"/>
  <c r="F302" i="1"/>
  <c r="E303" i="1"/>
  <c r="F303" i="1"/>
  <c r="E304" i="1"/>
  <c r="F304" i="1"/>
  <c r="E305" i="1"/>
  <c r="F305" i="1"/>
  <c r="E306" i="1"/>
  <c r="F306" i="1"/>
  <c r="E307" i="1"/>
  <c r="F307" i="1"/>
  <c r="E308" i="1"/>
  <c r="F308" i="1"/>
  <c r="E309" i="1"/>
  <c r="F309" i="1"/>
  <c r="E310" i="1"/>
  <c r="F310" i="1"/>
  <c r="E311" i="1"/>
  <c r="F311" i="1"/>
  <c r="E312" i="1"/>
  <c r="F312" i="1"/>
  <c r="E313" i="1"/>
  <c r="F313" i="1"/>
  <c r="E314" i="1"/>
  <c r="F314" i="1"/>
  <c r="E315" i="1"/>
  <c r="F315" i="1"/>
  <c r="E316" i="1"/>
  <c r="F316" i="1"/>
  <c r="E317" i="1"/>
  <c r="F317" i="1"/>
  <c r="E318" i="1"/>
  <c r="F318" i="1"/>
  <c r="E319" i="1"/>
  <c r="F319" i="1"/>
  <c r="E320" i="1"/>
  <c r="F320" i="1"/>
  <c r="E321" i="1"/>
  <c r="F321" i="1"/>
  <c r="E322" i="1"/>
  <c r="F322" i="1"/>
  <c r="E323" i="1"/>
  <c r="F323" i="1"/>
  <c r="E324" i="1"/>
  <c r="F324" i="1"/>
  <c r="E325" i="1"/>
  <c r="F325" i="1"/>
  <c r="E326" i="1"/>
  <c r="F326" i="1"/>
  <c r="E327" i="1"/>
  <c r="F327" i="1"/>
  <c r="E328" i="1"/>
  <c r="F328" i="1"/>
  <c r="E329" i="1"/>
  <c r="F329" i="1"/>
  <c r="E330" i="1"/>
  <c r="F330" i="1"/>
  <c r="E331" i="1"/>
  <c r="F331" i="1"/>
  <c r="E332" i="1"/>
  <c r="F332" i="1"/>
  <c r="E333" i="1"/>
  <c r="F333" i="1"/>
  <c r="E334" i="1"/>
  <c r="F334" i="1"/>
  <c r="E335" i="1"/>
  <c r="F335" i="1"/>
  <c r="E336" i="1"/>
  <c r="F336" i="1"/>
  <c r="E337" i="1"/>
  <c r="F337" i="1"/>
  <c r="E338" i="1"/>
  <c r="F338" i="1"/>
  <c r="E339" i="1"/>
  <c r="F339" i="1"/>
  <c r="E340" i="1"/>
  <c r="F340" i="1"/>
  <c r="E341" i="1"/>
  <c r="F341" i="1"/>
  <c r="E342" i="1"/>
  <c r="F342" i="1"/>
  <c r="E343" i="1"/>
  <c r="F343" i="1"/>
  <c r="E344" i="1"/>
  <c r="F344" i="1"/>
  <c r="E345" i="1"/>
  <c r="F345" i="1"/>
  <c r="E346" i="1"/>
  <c r="F346" i="1"/>
  <c r="E347" i="1"/>
  <c r="F347" i="1"/>
  <c r="E348" i="1"/>
  <c r="F348" i="1"/>
  <c r="E349" i="1"/>
  <c r="F349" i="1"/>
  <c r="E350" i="1"/>
  <c r="F350" i="1"/>
  <c r="E351" i="1"/>
  <c r="F351" i="1"/>
  <c r="E352" i="1"/>
  <c r="F352" i="1"/>
  <c r="E353" i="1"/>
  <c r="F353" i="1"/>
  <c r="E354" i="1"/>
  <c r="F354" i="1"/>
  <c r="E355" i="1"/>
  <c r="F355" i="1"/>
  <c r="E356" i="1"/>
  <c r="F356" i="1"/>
  <c r="E357" i="1"/>
  <c r="F357" i="1"/>
  <c r="E358" i="1"/>
  <c r="F358" i="1"/>
  <c r="E359" i="1"/>
  <c r="F359" i="1"/>
  <c r="E360" i="1"/>
  <c r="F360" i="1"/>
  <c r="E361" i="1"/>
  <c r="F361" i="1"/>
  <c r="E362" i="1"/>
  <c r="F362" i="1"/>
  <c r="E363" i="1"/>
  <c r="F363" i="1"/>
  <c r="E364" i="1"/>
  <c r="F364" i="1"/>
  <c r="E365" i="1"/>
  <c r="F365" i="1"/>
  <c r="E366" i="1"/>
  <c r="F366" i="1"/>
  <c r="E367" i="1"/>
  <c r="F367" i="1"/>
  <c r="E368" i="1"/>
  <c r="F368" i="1"/>
  <c r="E369" i="1"/>
  <c r="F369" i="1"/>
  <c r="E370" i="1"/>
  <c r="F370" i="1"/>
  <c r="E371" i="1"/>
  <c r="F371" i="1"/>
  <c r="E372" i="1"/>
  <c r="F372" i="1"/>
  <c r="E373" i="1"/>
  <c r="F373" i="1"/>
  <c r="E374" i="1"/>
  <c r="F374" i="1"/>
  <c r="E375" i="1"/>
  <c r="F375" i="1"/>
  <c r="E376" i="1"/>
  <c r="F376" i="1"/>
  <c r="E377" i="1"/>
  <c r="F377" i="1"/>
  <c r="E378" i="1"/>
  <c r="F378" i="1"/>
  <c r="E379" i="1"/>
  <c r="F379" i="1"/>
  <c r="E380" i="1"/>
  <c r="F380" i="1"/>
  <c r="E381" i="1"/>
  <c r="F381" i="1"/>
  <c r="E382" i="1"/>
  <c r="F382" i="1"/>
  <c r="E383" i="1"/>
  <c r="F383" i="1"/>
  <c r="E384" i="1"/>
  <c r="F384" i="1"/>
  <c r="E385" i="1"/>
  <c r="F385" i="1"/>
  <c r="E386" i="1"/>
  <c r="F386" i="1"/>
  <c r="E387" i="1"/>
  <c r="F387" i="1"/>
  <c r="E388" i="1"/>
  <c r="F388" i="1"/>
  <c r="E389" i="1"/>
  <c r="F389" i="1"/>
  <c r="E390" i="1"/>
  <c r="F390" i="1"/>
  <c r="E391" i="1"/>
  <c r="F391" i="1"/>
  <c r="E392" i="1"/>
  <c r="F392" i="1"/>
  <c r="E393" i="1"/>
  <c r="F393" i="1"/>
  <c r="E394" i="1"/>
  <c r="F394" i="1"/>
  <c r="E395" i="1"/>
  <c r="F395" i="1"/>
  <c r="E396" i="1"/>
  <c r="F396" i="1"/>
  <c r="E397" i="1"/>
  <c r="F397" i="1"/>
  <c r="E398" i="1"/>
  <c r="F398" i="1"/>
  <c r="E399" i="1"/>
  <c r="F399" i="1"/>
  <c r="E400" i="1"/>
  <c r="F400" i="1"/>
  <c r="E401" i="1"/>
  <c r="F401" i="1"/>
  <c r="E402" i="1"/>
  <c r="F402" i="1"/>
  <c r="E403" i="1"/>
  <c r="F403" i="1"/>
  <c r="E404" i="1"/>
  <c r="F404" i="1"/>
  <c r="E405" i="1"/>
  <c r="F405" i="1"/>
  <c r="E406" i="1"/>
  <c r="F406" i="1"/>
  <c r="E407" i="1"/>
  <c r="F407" i="1"/>
  <c r="E408" i="1"/>
  <c r="F408" i="1"/>
  <c r="E409" i="1"/>
  <c r="F409" i="1"/>
  <c r="E410" i="1"/>
  <c r="F410" i="1"/>
  <c r="E411" i="1"/>
  <c r="F411" i="1"/>
  <c r="E412" i="1"/>
  <c r="F412" i="1"/>
  <c r="E413" i="1"/>
  <c r="F413" i="1"/>
  <c r="E414" i="1"/>
  <c r="F414" i="1"/>
  <c r="E415" i="1"/>
  <c r="F415" i="1"/>
  <c r="E416" i="1"/>
  <c r="F416" i="1"/>
  <c r="E417" i="1"/>
  <c r="F417" i="1"/>
  <c r="E418" i="1"/>
  <c r="F418" i="1"/>
  <c r="E419" i="1"/>
  <c r="F419" i="1"/>
  <c r="E420" i="1"/>
  <c r="F420" i="1"/>
  <c r="E421" i="1"/>
  <c r="F421" i="1"/>
  <c r="E422" i="1"/>
  <c r="F422" i="1"/>
  <c r="E423" i="1"/>
  <c r="F423" i="1"/>
  <c r="E424" i="1"/>
  <c r="F424" i="1"/>
  <c r="E425" i="1"/>
  <c r="F425" i="1"/>
  <c r="E426" i="1"/>
  <c r="F426" i="1"/>
  <c r="E427" i="1"/>
  <c r="F427" i="1"/>
  <c r="E428" i="1"/>
  <c r="F428" i="1"/>
  <c r="E429" i="1"/>
  <c r="F429" i="1"/>
  <c r="E430" i="1"/>
  <c r="F430" i="1"/>
  <c r="E431" i="1"/>
  <c r="F431" i="1"/>
  <c r="E432" i="1"/>
  <c r="F432" i="1"/>
  <c r="E433" i="1"/>
  <c r="F433" i="1"/>
  <c r="E434" i="1"/>
  <c r="F434" i="1"/>
  <c r="E435" i="1"/>
  <c r="F435" i="1"/>
  <c r="E436" i="1"/>
  <c r="F436" i="1"/>
  <c r="E437" i="1"/>
  <c r="F437" i="1"/>
  <c r="E438" i="1"/>
  <c r="F438" i="1"/>
  <c r="E439" i="1"/>
  <c r="F439" i="1"/>
  <c r="E440" i="1"/>
  <c r="F440" i="1"/>
  <c r="E441" i="1"/>
  <c r="F441" i="1"/>
  <c r="E442" i="1"/>
  <c r="F442" i="1"/>
  <c r="E443" i="1"/>
  <c r="F443" i="1"/>
  <c r="E444" i="1"/>
  <c r="F444" i="1"/>
  <c r="E445" i="1"/>
  <c r="F445" i="1"/>
  <c r="E446" i="1"/>
  <c r="F446" i="1"/>
  <c r="E447" i="1"/>
  <c r="F447" i="1"/>
  <c r="E448" i="1"/>
  <c r="F448" i="1"/>
  <c r="E449" i="1"/>
  <c r="F449" i="1"/>
  <c r="E450" i="1"/>
  <c r="F450" i="1"/>
  <c r="E451" i="1"/>
  <c r="F451" i="1"/>
  <c r="E452" i="1"/>
  <c r="F452" i="1"/>
  <c r="E453" i="1"/>
  <c r="F453" i="1"/>
  <c r="E454" i="1"/>
  <c r="F454" i="1"/>
  <c r="E455" i="1"/>
  <c r="F455" i="1"/>
  <c r="E456" i="1"/>
  <c r="F456" i="1"/>
  <c r="E457" i="1"/>
  <c r="F457" i="1"/>
  <c r="E458" i="1"/>
  <c r="F458" i="1"/>
  <c r="E459" i="1"/>
  <c r="F459" i="1"/>
  <c r="E460" i="1"/>
  <c r="F460" i="1"/>
  <c r="E461" i="1"/>
  <c r="F461" i="1"/>
  <c r="E462" i="1"/>
  <c r="F462" i="1"/>
  <c r="E463" i="1"/>
  <c r="F463" i="1"/>
  <c r="E464" i="1"/>
  <c r="F464" i="1"/>
  <c r="E465" i="1"/>
  <c r="F465" i="1"/>
  <c r="E466" i="1"/>
  <c r="F466" i="1"/>
  <c r="E467" i="1"/>
  <c r="F467" i="1"/>
  <c r="E468" i="1"/>
  <c r="F468" i="1"/>
  <c r="E469" i="1"/>
  <c r="F469" i="1"/>
  <c r="E470" i="1"/>
  <c r="F470" i="1"/>
  <c r="E471" i="1"/>
  <c r="F471" i="1"/>
  <c r="E472" i="1"/>
  <c r="F472" i="1"/>
  <c r="E473" i="1"/>
  <c r="F473" i="1"/>
  <c r="E474" i="1"/>
  <c r="F474" i="1"/>
  <c r="E475" i="1"/>
  <c r="F475" i="1"/>
  <c r="E476" i="1"/>
  <c r="F476" i="1"/>
  <c r="E477" i="1"/>
  <c r="F477" i="1"/>
  <c r="E478" i="1"/>
  <c r="F478" i="1"/>
  <c r="E479" i="1"/>
  <c r="F479" i="1"/>
  <c r="E480" i="1"/>
  <c r="F480" i="1"/>
  <c r="E481" i="1"/>
  <c r="F481" i="1"/>
  <c r="E482" i="1"/>
  <c r="F482" i="1"/>
  <c r="E483" i="1"/>
  <c r="F483" i="1"/>
  <c r="E484" i="1"/>
  <c r="F484" i="1"/>
  <c r="E485" i="1"/>
  <c r="F485" i="1"/>
  <c r="E486" i="1"/>
  <c r="F486" i="1"/>
  <c r="E487" i="1"/>
  <c r="F487" i="1"/>
  <c r="E488" i="1"/>
  <c r="F488" i="1"/>
  <c r="E489" i="1"/>
  <c r="F489" i="1"/>
  <c r="E490" i="1"/>
  <c r="F490" i="1"/>
  <c r="E491" i="1"/>
  <c r="F491" i="1"/>
  <c r="E492" i="1"/>
  <c r="F492" i="1"/>
  <c r="E493" i="1"/>
  <c r="F493" i="1"/>
  <c r="E494" i="1"/>
  <c r="F494" i="1"/>
  <c r="E495" i="1"/>
  <c r="F495" i="1"/>
  <c r="E496" i="1"/>
  <c r="F496" i="1"/>
  <c r="E497" i="1"/>
  <c r="F497" i="1"/>
  <c r="E498" i="1"/>
  <c r="F498" i="1"/>
  <c r="E499" i="1"/>
  <c r="F499" i="1"/>
  <c r="E500" i="1"/>
  <c r="F500" i="1"/>
  <c r="E501" i="1"/>
  <c r="F501" i="1"/>
  <c r="E502" i="1"/>
  <c r="F502" i="1"/>
  <c r="E503" i="1"/>
  <c r="F503" i="1"/>
  <c r="E504" i="1"/>
  <c r="F504" i="1"/>
  <c r="E505" i="1"/>
  <c r="F505" i="1"/>
  <c r="E506" i="1"/>
  <c r="F506" i="1"/>
  <c r="E507" i="1"/>
  <c r="F507" i="1"/>
  <c r="E508" i="1"/>
  <c r="F508" i="1"/>
  <c r="E509" i="1"/>
  <c r="F509" i="1"/>
  <c r="E510" i="1"/>
  <c r="F510" i="1"/>
  <c r="E511" i="1"/>
  <c r="F511" i="1"/>
  <c r="E512" i="1"/>
  <c r="F512" i="1"/>
  <c r="E513" i="1"/>
  <c r="F513" i="1"/>
  <c r="E514" i="1"/>
  <c r="F514" i="1"/>
  <c r="E515" i="1"/>
  <c r="F515" i="1"/>
  <c r="E516" i="1"/>
  <c r="F516" i="1"/>
  <c r="E517" i="1"/>
  <c r="F517" i="1"/>
  <c r="E518" i="1"/>
  <c r="F518" i="1"/>
  <c r="E519" i="1"/>
  <c r="F519" i="1"/>
  <c r="E520" i="1"/>
  <c r="F520" i="1"/>
  <c r="E521" i="1"/>
  <c r="F521" i="1"/>
  <c r="E522" i="1"/>
  <c r="F522" i="1"/>
  <c r="E523" i="1"/>
  <c r="F523" i="1"/>
  <c r="E524" i="1"/>
  <c r="F524" i="1"/>
  <c r="E525" i="1"/>
  <c r="F525" i="1"/>
  <c r="E526" i="1"/>
  <c r="F526" i="1"/>
  <c r="E527" i="1"/>
  <c r="F527" i="1"/>
  <c r="E528" i="1"/>
  <c r="F528" i="1"/>
  <c r="E529" i="1"/>
  <c r="F529" i="1"/>
  <c r="E530" i="1"/>
  <c r="F530" i="1"/>
  <c r="E531" i="1"/>
  <c r="F531" i="1"/>
  <c r="E532" i="1"/>
  <c r="F532" i="1"/>
  <c r="E533" i="1"/>
  <c r="F533" i="1"/>
  <c r="E534" i="1"/>
  <c r="F534" i="1"/>
  <c r="E535" i="1"/>
  <c r="F535" i="1"/>
  <c r="E536" i="1"/>
  <c r="F536" i="1"/>
  <c r="E537" i="1"/>
  <c r="F537" i="1"/>
  <c r="E538" i="1"/>
  <c r="F538" i="1"/>
  <c r="E539" i="1"/>
  <c r="F539" i="1"/>
  <c r="E540" i="1"/>
  <c r="F540" i="1"/>
  <c r="E541" i="1"/>
  <c r="F541" i="1"/>
  <c r="E542" i="1"/>
  <c r="F542" i="1"/>
  <c r="E543" i="1"/>
  <c r="F543" i="1"/>
  <c r="E544" i="1"/>
  <c r="F544" i="1"/>
  <c r="E545" i="1"/>
  <c r="F545" i="1"/>
  <c r="E546" i="1"/>
  <c r="F546" i="1"/>
  <c r="E547" i="1"/>
  <c r="F547" i="1"/>
  <c r="E548" i="1"/>
  <c r="F548" i="1"/>
  <c r="E549" i="1"/>
  <c r="F549" i="1"/>
  <c r="E550" i="1"/>
  <c r="F550" i="1"/>
  <c r="E551" i="1"/>
  <c r="F551" i="1"/>
  <c r="E552" i="1"/>
  <c r="F552" i="1"/>
  <c r="E553" i="1"/>
  <c r="F553" i="1"/>
  <c r="E554" i="1"/>
  <c r="F554" i="1"/>
  <c r="E555" i="1"/>
  <c r="F555" i="1"/>
  <c r="E556" i="1"/>
  <c r="F556" i="1"/>
  <c r="E557" i="1"/>
  <c r="F557" i="1"/>
  <c r="E558" i="1"/>
  <c r="F558" i="1"/>
  <c r="E559" i="1"/>
  <c r="F559" i="1"/>
  <c r="E560" i="1"/>
  <c r="F560" i="1"/>
  <c r="E561" i="1"/>
  <c r="F561" i="1"/>
  <c r="E562" i="1"/>
  <c r="F562" i="1"/>
  <c r="E563" i="1"/>
  <c r="F563" i="1"/>
  <c r="E564" i="1"/>
  <c r="F564" i="1"/>
  <c r="E565" i="1"/>
  <c r="F565" i="1"/>
  <c r="E566" i="1"/>
  <c r="F566" i="1"/>
  <c r="E567" i="1"/>
  <c r="F567" i="1"/>
  <c r="E568" i="1"/>
  <c r="F568" i="1"/>
  <c r="E569" i="1"/>
  <c r="F569" i="1"/>
  <c r="E570" i="1"/>
  <c r="F570" i="1"/>
  <c r="E571" i="1"/>
  <c r="F571" i="1"/>
  <c r="E572" i="1"/>
  <c r="F572" i="1"/>
  <c r="E573" i="1"/>
  <c r="F573" i="1"/>
  <c r="E574" i="1"/>
  <c r="F574" i="1"/>
  <c r="E575" i="1"/>
  <c r="F575" i="1"/>
  <c r="E576" i="1"/>
  <c r="F576" i="1"/>
  <c r="E577" i="1"/>
  <c r="F577" i="1"/>
  <c r="E578" i="1"/>
  <c r="F578" i="1"/>
  <c r="E579" i="1"/>
  <c r="F579" i="1"/>
  <c r="E580" i="1"/>
  <c r="F580" i="1"/>
  <c r="E581" i="1"/>
  <c r="F581" i="1"/>
  <c r="E582" i="1"/>
  <c r="F582" i="1"/>
  <c r="E583" i="1"/>
  <c r="F583" i="1"/>
  <c r="E584" i="1"/>
  <c r="F584" i="1"/>
  <c r="E585" i="1"/>
  <c r="F585" i="1"/>
  <c r="E586" i="1"/>
  <c r="F586" i="1"/>
  <c r="E587" i="1"/>
  <c r="F587" i="1"/>
  <c r="E588" i="1"/>
  <c r="F588" i="1"/>
  <c r="E589" i="1"/>
  <c r="F589" i="1"/>
  <c r="E590" i="1"/>
  <c r="F590" i="1"/>
  <c r="E591" i="1"/>
  <c r="F591" i="1"/>
  <c r="E592" i="1"/>
  <c r="F592" i="1"/>
  <c r="E593" i="1"/>
  <c r="F593" i="1"/>
  <c r="E594" i="1"/>
  <c r="F594" i="1"/>
  <c r="E595" i="1"/>
  <c r="F595" i="1"/>
  <c r="E596" i="1"/>
  <c r="F596" i="1"/>
  <c r="E597" i="1"/>
  <c r="F597" i="1"/>
  <c r="E598" i="1"/>
  <c r="F598" i="1"/>
  <c r="E599" i="1"/>
  <c r="F599" i="1"/>
  <c r="E600" i="1"/>
  <c r="F600" i="1"/>
  <c r="E601" i="1"/>
  <c r="F601" i="1"/>
  <c r="E602" i="1"/>
  <c r="F602" i="1"/>
  <c r="E603" i="1"/>
  <c r="F603" i="1"/>
  <c r="E604" i="1"/>
  <c r="F604" i="1"/>
  <c r="E605" i="1"/>
  <c r="F605" i="1"/>
  <c r="E606" i="1"/>
  <c r="F606" i="1"/>
  <c r="E607" i="1"/>
  <c r="F607" i="1"/>
  <c r="E608" i="1"/>
  <c r="F608" i="1"/>
  <c r="E609" i="1"/>
  <c r="F609" i="1"/>
  <c r="E610" i="1"/>
  <c r="F610" i="1"/>
  <c r="E611" i="1"/>
  <c r="F611" i="1"/>
  <c r="E612" i="1"/>
  <c r="F612" i="1"/>
  <c r="E613" i="1"/>
  <c r="F613" i="1"/>
  <c r="E614" i="1"/>
  <c r="F614" i="1"/>
  <c r="E615" i="1"/>
  <c r="F615" i="1"/>
  <c r="E616" i="1"/>
  <c r="F616" i="1"/>
  <c r="E617" i="1"/>
  <c r="F617" i="1"/>
  <c r="E618" i="1"/>
  <c r="F618" i="1"/>
  <c r="E619" i="1"/>
  <c r="F619" i="1"/>
  <c r="E620" i="1"/>
  <c r="F620" i="1"/>
  <c r="E621" i="1"/>
  <c r="F621" i="1"/>
  <c r="E622" i="1"/>
  <c r="F622" i="1"/>
  <c r="E623" i="1"/>
  <c r="F623" i="1"/>
  <c r="E624" i="1"/>
  <c r="F624" i="1"/>
  <c r="E625" i="1"/>
  <c r="F625" i="1"/>
  <c r="E626" i="1"/>
  <c r="F626" i="1"/>
  <c r="E627" i="1"/>
  <c r="F627" i="1"/>
  <c r="E628" i="1"/>
  <c r="F628" i="1"/>
  <c r="E629" i="1"/>
  <c r="F629" i="1"/>
  <c r="E630" i="1"/>
  <c r="F630" i="1"/>
  <c r="E631" i="1"/>
  <c r="F631" i="1"/>
  <c r="E632" i="1"/>
  <c r="F632" i="1"/>
  <c r="E633" i="1"/>
  <c r="F633" i="1"/>
  <c r="E634" i="1"/>
  <c r="F634" i="1"/>
  <c r="E635" i="1"/>
  <c r="F635" i="1"/>
  <c r="E636" i="1"/>
  <c r="F636" i="1"/>
  <c r="E637" i="1"/>
  <c r="F637" i="1"/>
  <c r="E638" i="1"/>
  <c r="F638" i="1"/>
  <c r="E639" i="1"/>
  <c r="F639" i="1"/>
  <c r="E640" i="1"/>
  <c r="F640" i="1"/>
  <c r="E641" i="1"/>
  <c r="F641" i="1"/>
  <c r="E642" i="1"/>
  <c r="F642" i="1"/>
  <c r="E643" i="1"/>
  <c r="F643" i="1"/>
  <c r="E644" i="1"/>
  <c r="F644" i="1"/>
  <c r="E645" i="1"/>
  <c r="F645" i="1"/>
  <c r="E646" i="1"/>
  <c r="F646" i="1"/>
  <c r="E647" i="1"/>
  <c r="F647" i="1"/>
  <c r="E648" i="1"/>
  <c r="F648" i="1"/>
  <c r="E649" i="1"/>
  <c r="F649" i="1"/>
  <c r="E650" i="1"/>
  <c r="F650" i="1"/>
  <c r="E651" i="1"/>
  <c r="F651" i="1"/>
  <c r="E652" i="1"/>
  <c r="F652" i="1"/>
  <c r="E653" i="1"/>
  <c r="F653" i="1"/>
  <c r="E654" i="1"/>
  <c r="F654" i="1"/>
  <c r="E655" i="1"/>
  <c r="F655" i="1"/>
  <c r="E656" i="1"/>
  <c r="F656" i="1"/>
  <c r="E657" i="1"/>
  <c r="F657" i="1"/>
  <c r="E658" i="1"/>
  <c r="F658" i="1"/>
  <c r="E659" i="1"/>
  <c r="F659" i="1"/>
  <c r="E660" i="1"/>
  <c r="F660" i="1"/>
  <c r="E661" i="1"/>
  <c r="F661" i="1"/>
  <c r="E662" i="1"/>
  <c r="F662" i="1"/>
  <c r="E663" i="1"/>
  <c r="F663" i="1"/>
  <c r="E664" i="1"/>
  <c r="F664" i="1"/>
  <c r="E665" i="1"/>
  <c r="F665" i="1"/>
  <c r="E666" i="1"/>
  <c r="F666" i="1"/>
  <c r="E667" i="1"/>
  <c r="F667" i="1"/>
  <c r="E668" i="1"/>
  <c r="F668" i="1"/>
  <c r="E669" i="1"/>
  <c r="F669" i="1"/>
  <c r="E670" i="1"/>
  <c r="F670" i="1"/>
  <c r="E671" i="1"/>
  <c r="F671" i="1"/>
  <c r="E672" i="1"/>
  <c r="F672" i="1"/>
  <c r="E673" i="1"/>
  <c r="F673" i="1"/>
  <c r="E674" i="1"/>
  <c r="F674" i="1"/>
  <c r="E675" i="1"/>
  <c r="F675" i="1"/>
  <c r="E676" i="1"/>
  <c r="F676" i="1"/>
  <c r="E677" i="1"/>
  <c r="F677" i="1"/>
  <c r="E678" i="1"/>
  <c r="F678" i="1"/>
  <c r="E679" i="1"/>
  <c r="F679" i="1"/>
  <c r="E680" i="1"/>
  <c r="F680" i="1"/>
  <c r="E681" i="1"/>
  <c r="F681" i="1"/>
  <c r="E682" i="1"/>
  <c r="F682" i="1"/>
  <c r="E683" i="1"/>
  <c r="F683" i="1"/>
  <c r="E684" i="1"/>
  <c r="F684" i="1"/>
  <c r="E685" i="1"/>
  <c r="F685" i="1"/>
  <c r="E686" i="1"/>
  <c r="F686" i="1"/>
  <c r="E687" i="1"/>
  <c r="F687" i="1"/>
  <c r="E688" i="1"/>
  <c r="F688" i="1"/>
  <c r="E689" i="1"/>
  <c r="F689" i="1"/>
  <c r="E690" i="1"/>
  <c r="F690" i="1"/>
  <c r="E691" i="1"/>
  <c r="F691" i="1"/>
  <c r="E692" i="1"/>
  <c r="F692" i="1"/>
  <c r="E693" i="1"/>
  <c r="F693" i="1"/>
  <c r="E694" i="1"/>
  <c r="F694" i="1"/>
  <c r="E695" i="1"/>
  <c r="F695" i="1"/>
  <c r="E696" i="1"/>
  <c r="F696" i="1"/>
  <c r="E697" i="1"/>
  <c r="F697" i="1"/>
  <c r="E698" i="1"/>
  <c r="F698" i="1"/>
  <c r="E699" i="1"/>
  <c r="F699" i="1"/>
  <c r="E700" i="1"/>
  <c r="F700" i="1"/>
  <c r="E701" i="1"/>
  <c r="F701" i="1"/>
  <c r="E702" i="1"/>
  <c r="F702" i="1"/>
  <c r="E703" i="1"/>
  <c r="F703" i="1"/>
  <c r="E704" i="1"/>
  <c r="F704" i="1"/>
  <c r="E705" i="1"/>
  <c r="F705" i="1"/>
  <c r="E706" i="1"/>
  <c r="F706" i="1"/>
  <c r="E707" i="1"/>
  <c r="F707" i="1"/>
  <c r="E708" i="1"/>
  <c r="F708" i="1"/>
  <c r="E709" i="1"/>
  <c r="F709" i="1"/>
  <c r="E710" i="1"/>
  <c r="F710" i="1"/>
  <c r="E711" i="1"/>
  <c r="F711" i="1"/>
  <c r="E712" i="1"/>
  <c r="F712" i="1"/>
  <c r="E713" i="1"/>
  <c r="F713" i="1"/>
  <c r="E714" i="1"/>
  <c r="F714" i="1"/>
  <c r="E715" i="1"/>
  <c r="F715" i="1"/>
  <c r="E716" i="1"/>
  <c r="F716" i="1"/>
  <c r="E717" i="1"/>
  <c r="F717" i="1"/>
  <c r="E718" i="1"/>
  <c r="F718" i="1"/>
  <c r="E719" i="1"/>
  <c r="F719" i="1"/>
  <c r="E720" i="1"/>
  <c r="F720" i="1"/>
  <c r="E721" i="1"/>
  <c r="F721" i="1"/>
  <c r="E722" i="1"/>
  <c r="F722" i="1"/>
  <c r="E723" i="1"/>
  <c r="F723" i="1"/>
  <c r="E724" i="1"/>
  <c r="F724" i="1"/>
  <c r="E725" i="1"/>
  <c r="F725" i="1"/>
  <c r="E726" i="1"/>
  <c r="F726" i="1"/>
  <c r="E727" i="1"/>
  <c r="F727" i="1"/>
  <c r="E728" i="1"/>
  <c r="F728" i="1"/>
  <c r="E729" i="1"/>
  <c r="F729" i="1"/>
  <c r="E730" i="1"/>
  <c r="F730" i="1"/>
  <c r="E731" i="1"/>
  <c r="F731" i="1"/>
  <c r="E732" i="1"/>
  <c r="F732" i="1"/>
  <c r="E733" i="1"/>
  <c r="F733" i="1"/>
  <c r="E734" i="1"/>
  <c r="F734" i="1"/>
  <c r="E735" i="1"/>
  <c r="F735" i="1"/>
  <c r="E736" i="1"/>
  <c r="F736" i="1"/>
  <c r="E737" i="1"/>
  <c r="F737" i="1"/>
  <c r="E738" i="1"/>
  <c r="F738" i="1"/>
  <c r="E739" i="1"/>
  <c r="F739" i="1"/>
  <c r="E740" i="1"/>
  <c r="F740" i="1"/>
  <c r="E741" i="1"/>
  <c r="F741" i="1"/>
  <c r="E742" i="1"/>
  <c r="F742" i="1"/>
  <c r="E743" i="1"/>
  <c r="F743" i="1"/>
  <c r="E744" i="1"/>
  <c r="F744" i="1"/>
  <c r="E745" i="1"/>
  <c r="F745" i="1"/>
  <c r="E746" i="1"/>
  <c r="F746" i="1"/>
  <c r="E747" i="1"/>
  <c r="F747" i="1"/>
  <c r="E748" i="1"/>
  <c r="F748" i="1"/>
  <c r="E749" i="1"/>
  <c r="F749" i="1"/>
  <c r="E750" i="1"/>
  <c r="F750" i="1"/>
  <c r="E751" i="1"/>
  <c r="F751" i="1"/>
  <c r="E752" i="1"/>
  <c r="F752" i="1"/>
  <c r="E753" i="1"/>
  <c r="F753" i="1"/>
  <c r="E754" i="1"/>
  <c r="F754" i="1"/>
  <c r="E755" i="1"/>
  <c r="F755" i="1"/>
  <c r="E756" i="1"/>
  <c r="F756" i="1"/>
  <c r="E757" i="1"/>
  <c r="F757" i="1"/>
  <c r="E758" i="1"/>
  <c r="F758" i="1"/>
  <c r="E759" i="1"/>
  <c r="F759" i="1"/>
  <c r="E760" i="1"/>
  <c r="F760" i="1"/>
  <c r="E761" i="1"/>
  <c r="F761" i="1"/>
  <c r="E762" i="1"/>
  <c r="F762" i="1"/>
  <c r="E763" i="1"/>
  <c r="F763" i="1"/>
  <c r="E764" i="1"/>
  <c r="F764" i="1"/>
  <c r="E765" i="1"/>
  <c r="F765" i="1"/>
  <c r="E766" i="1"/>
  <c r="F766" i="1"/>
  <c r="E767" i="1"/>
  <c r="F767" i="1"/>
  <c r="E768" i="1"/>
  <c r="F768" i="1"/>
  <c r="E769" i="1"/>
  <c r="F769" i="1"/>
  <c r="E770" i="1"/>
  <c r="F770" i="1"/>
  <c r="E771" i="1"/>
  <c r="F771" i="1"/>
  <c r="E772" i="1"/>
  <c r="F772" i="1"/>
  <c r="E773" i="1"/>
  <c r="F773" i="1"/>
  <c r="E774" i="1"/>
  <c r="F774" i="1"/>
  <c r="E775" i="1"/>
  <c r="F775" i="1"/>
  <c r="E776" i="1"/>
  <c r="F776" i="1"/>
  <c r="E777" i="1"/>
  <c r="F777" i="1"/>
  <c r="E778" i="1"/>
  <c r="F778" i="1"/>
  <c r="E779" i="1"/>
  <c r="F779" i="1"/>
  <c r="E780" i="1"/>
  <c r="F780" i="1"/>
  <c r="E781" i="1"/>
  <c r="F781" i="1"/>
  <c r="E782" i="1"/>
  <c r="F782" i="1"/>
  <c r="E783" i="1"/>
  <c r="F783" i="1"/>
  <c r="E784" i="1"/>
  <c r="F784" i="1"/>
  <c r="E785" i="1"/>
  <c r="F785" i="1"/>
  <c r="E786" i="1"/>
  <c r="F786" i="1"/>
  <c r="E787" i="1"/>
  <c r="F787" i="1"/>
  <c r="E788" i="1"/>
  <c r="F788" i="1"/>
  <c r="E789" i="1"/>
  <c r="F789" i="1"/>
  <c r="E790" i="1"/>
  <c r="F790" i="1"/>
  <c r="E791" i="1"/>
  <c r="F791" i="1"/>
  <c r="E792" i="1"/>
  <c r="F792" i="1"/>
  <c r="E793" i="1"/>
  <c r="F793" i="1"/>
  <c r="E794" i="1"/>
  <c r="F794" i="1"/>
  <c r="E795" i="1"/>
  <c r="F795" i="1"/>
  <c r="E796" i="1"/>
  <c r="F796" i="1"/>
  <c r="E797" i="1"/>
  <c r="F797" i="1"/>
  <c r="E798" i="1"/>
  <c r="F798" i="1"/>
  <c r="E799" i="1"/>
  <c r="F799" i="1"/>
  <c r="E800" i="1"/>
  <c r="F800" i="1"/>
  <c r="E801" i="1"/>
  <c r="F801" i="1"/>
  <c r="E802" i="1"/>
  <c r="F802" i="1"/>
  <c r="E803" i="1"/>
  <c r="F803" i="1"/>
  <c r="E804" i="1"/>
  <c r="F804" i="1"/>
  <c r="E805" i="1"/>
  <c r="F805" i="1"/>
  <c r="E806" i="1"/>
  <c r="F806" i="1"/>
  <c r="E807" i="1"/>
  <c r="F807" i="1"/>
  <c r="E808" i="1"/>
  <c r="F808" i="1"/>
  <c r="E809" i="1"/>
  <c r="F809" i="1"/>
  <c r="E810" i="1"/>
  <c r="F810" i="1"/>
  <c r="E811" i="1"/>
  <c r="F811" i="1"/>
  <c r="E812" i="1"/>
  <c r="F812" i="1"/>
  <c r="E813" i="1"/>
  <c r="F813" i="1"/>
  <c r="E814" i="1"/>
  <c r="F814" i="1"/>
  <c r="E815" i="1"/>
  <c r="F815" i="1"/>
  <c r="E816" i="1"/>
  <c r="F816" i="1"/>
  <c r="E817" i="1"/>
  <c r="F817" i="1"/>
  <c r="E818" i="1"/>
  <c r="F818" i="1"/>
  <c r="E819" i="1"/>
  <c r="F819" i="1"/>
  <c r="E820" i="1"/>
  <c r="F820" i="1"/>
  <c r="E821" i="1"/>
  <c r="F821" i="1"/>
  <c r="E822" i="1"/>
  <c r="F822" i="1"/>
  <c r="E823" i="1"/>
  <c r="F823" i="1"/>
  <c r="E824" i="1"/>
  <c r="F824" i="1"/>
  <c r="E825" i="1"/>
  <c r="F825" i="1"/>
  <c r="E826" i="1"/>
  <c r="F826" i="1"/>
  <c r="E827" i="1"/>
  <c r="F827" i="1"/>
  <c r="E828" i="1"/>
  <c r="F828" i="1"/>
  <c r="E829" i="1"/>
  <c r="F829" i="1"/>
  <c r="E830" i="1"/>
  <c r="F830" i="1"/>
  <c r="E831" i="1"/>
  <c r="F831" i="1"/>
  <c r="E832" i="1"/>
  <c r="F832" i="1"/>
  <c r="E833" i="1"/>
  <c r="F833" i="1"/>
  <c r="E834" i="1"/>
  <c r="F834" i="1"/>
  <c r="E835" i="1"/>
  <c r="F835" i="1"/>
  <c r="E836" i="1"/>
  <c r="F836" i="1"/>
  <c r="E837" i="1"/>
  <c r="F837" i="1"/>
  <c r="E838" i="1"/>
  <c r="F838" i="1"/>
  <c r="E839" i="1"/>
  <c r="F839" i="1"/>
  <c r="E840" i="1"/>
  <c r="F840" i="1"/>
  <c r="E841" i="1"/>
  <c r="F841" i="1"/>
  <c r="E842" i="1"/>
  <c r="F842" i="1"/>
  <c r="E843" i="1"/>
  <c r="F843" i="1"/>
  <c r="E844" i="1"/>
  <c r="F844" i="1"/>
  <c r="E845" i="1"/>
  <c r="F845" i="1"/>
  <c r="E846" i="1"/>
  <c r="F846" i="1"/>
  <c r="E847" i="1"/>
  <c r="F847" i="1"/>
  <c r="E848" i="1"/>
  <c r="F848" i="1"/>
  <c r="E849" i="1"/>
  <c r="F849" i="1"/>
  <c r="E850" i="1"/>
  <c r="F850" i="1"/>
  <c r="E851" i="1"/>
  <c r="F851" i="1"/>
  <c r="E852" i="1"/>
  <c r="F852" i="1"/>
  <c r="E853" i="1"/>
  <c r="F853" i="1"/>
  <c r="E854" i="1"/>
  <c r="F854" i="1"/>
  <c r="E855" i="1"/>
  <c r="F855" i="1"/>
  <c r="E856" i="1"/>
  <c r="F856" i="1"/>
  <c r="E857" i="1"/>
  <c r="F857" i="1"/>
  <c r="E858" i="1"/>
  <c r="F858" i="1"/>
  <c r="E859" i="1"/>
  <c r="F859" i="1"/>
  <c r="E860" i="1"/>
  <c r="F860" i="1"/>
  <c r="E861" i="1"/>
  <c r="F861" i="1"/>
  <c r="E862" i="1"/>
  <c r="F862" i="1"/>
  <c r="E863" i="1"/>
  <c r="F863" i="1"/>
  <c r="E864" i="1"/>
  <c r="F864" i="1"/>
  <c r="E865" i="1"/>
  <c r="F865" i="1"/>
  <c r="E866" i="1"/>
  <c r="F866" i="1"/>
  <c r="E867" i="1"/>
  <c r="F867" i="1"/>
  <c r="E868" i="1"/>
  <c r="F868" i="1"/>
  <c r="E869" i="1"/>
  <c r="F869" i="1"/>
  <c r="E870" i="1"/>
  <c r="F870" i="1"/>
  <c r="E871" i="1"/>
  <c r="F871" i="1"/>
  <c r="E872" i="1"/>
  <c r="F872" i="1"/>
  <c r="E873" i="1"/>
  <c r="F873" i="1"/>
  <c r="E874" i="1"/>
  <c r="F874" i="1"/>
  <c r="E875" i="1"/>
  <c r="F875" i="1"/>
  <c r="E876" i="1"/>
  <c r="F876" i="1"/>
  <c r="E877" i="1"/>
  <c r="F877" i="1"/>
  <c r="E878" i="1"/>
  <c r="F878" i="1"/>
  <c r="E879" i="1"/>
  <c r="F879" i="1"/>
  <c r="E880" i="1"/>
  <c r="F880" i="1"/>
  <c r="E881" i="1"/>
  <c r="F881" i="1"/>
  <c r="E882" i="1"/>
  <c r="F882" i="1"/>
  <c r="E883" i="1"/>
  <c r="F883" i="1"/>
  <c r="E884" i="1"/>
  <c r="F884" i="1"/>
  <c r="E885" i="1"/>
  <c r="F885" i="1"/>
  <c r="E886" i="1"/>
  <c r="F886" i="1"/>
  <c r="E887" i="1"/>
  <c r="F887" i="1"/>
  <c r="E888" i="1"/>
  <c r="F888" i="1"/>
  <c r="E889" i="1"/>
  <c r="F889" i="1"/>
  <c r="E890" i="1"/>
  <c r="F890" i="1"/>
  <c r="E891" i="1"/>
  <c r="F891" i="1"/>
  <c r="E892" i="1"/>
  <c r="F892" i="1"/>
  <c r="E893" i="1"/>
  <c r="F893" i="1"/>
  <c r="E894" i="1"/>
  <c r="F894" i="1"/>
  <c r="E895" i="1"/>
  <c r="F895" i="1"/>
  <c r="E896" i="1"/>
  <c r="F896" i="1"/>
  <c r="E897" i="1"/>
  <c r="F897" i="1"/>
  <c r="E898" i="1"/>
  <c r="F898" i="1"/>
  <c r="E899" i="1"/>
  <c r="F899" i="1"/>
  <c r="E900" i="1"/>
  <c r="F900" i="1"/>
  <c r="E901" i="1"/>
  <c r="F901" i="1"/>
  <c r="E902" i="1"/>
  <c r="F902" i="1"/>
  <c r="E903" i="1"/>
  <c r="F903" i="1"/>
  <c r="E904" i="1"/>
  <c r="F904" i="1"/>
  <c r="E905" i="1"/>
  <c r="F905" i="1"/>
  <c r="E906" i="1"/>
  <c r="F906" i="1"/>
  <c r="E907" i="1"/>
  <c r="F907" i="1"/>
  <c r="E908" i="1"/>
  <c r="F908" i="1"/>
  <c r="E909" i="1"/>
  <c r="F909" i="1"/>
  <c r="E910" i="1"/>
  <c r="F910" i="1"/>
  <c r="E911" i="1"/>
  <c r="F911" i="1"/>
  <c r="E912" i="1"/>
  <c r="F912" i="1"/>
  <c r="E913" i="1"/>
  <c r="F913" i="1"/>
  <c r="E914" i="1"/>
  <c r="F914" i="1"/>
  <c r="E915" i="1"/>
  <c r="F915" i="1"/>
  <c r="E916" i="1"/>
  <c r="F916" i="1"/>
  <c r="E917" i="1"/>
  <c r="F917" i="1"/>
  <c r="E918" i="1"/>
  <c r="F918" i="1"/>
  <c r="E919" i="1"/>
  <c r="F919" i="1"/>
  <c r="E920" i="1"/>
  <c r="F920" i="1"/>
  <c r="E921" i="1"/>
  <c r="F921" i="1"/>
  <c r="E922" i="1"/>
  <c r="F922" i="1"/>
  <c r="E923" i="1"/>
  <c r="F923" i="1"/>
  <c r="E924" i="1"/>
  <c r="F924" i="1"/>
  <c r="E925" i="1"/>
  <c r="F925" i="1"/>
  <c r="E926" i="1"/>
  <c r="F926" i="1"/>
  <c r="E927" i="1"/>
  <c r="F927" i="1"/>
  <c r="E928" i="1"/>
  <c r="F928" i="1"/>
  <c r="E929" i="1"/>
  <c r="F929" i="1"/>
  <c r="E930" i="1"/>
  <c r="F930" i="1"/>
  <c r="E931" i="1"/>
  <c r="F931" i="1"/>
  <c r="E932" i="1"/>
  <c r="F932" i="1"/>
  <c r="E933" i="1"/>
  <c r="F933" i="1"/>
  <c r="E934" i="1"/>
  <c r="F934" i="1"/>
  <c r="E935" i="1"/>
  <c r="F935" i="1"/>
  <c r="E936" i="1"/>
  <c r="F936" i="1"/>
  <c r="E937" i="1"/>
  <c r="F937" i="1"/>
  <c r="E938" i="1"/>
  <c r="F938" i="1"/>
  <c r="E939" i="1"/>
  <c r="F939" i="1"/>
  <c r="E940" i="1"/>
  <c r="F940" i="1"/>
  <c r="E941" i="1"/>
  <c r="F941" i="1"/>
  <c r="E942" i="1"/>
  <c r="F942" i="1"/>
  <c r="E943" i="1"/>
  <c r="F943" i="1"/>
  <c r="E944" i="1"/>
  <c r="F944" i="1"/>
  <c r="E945" i="1"/>
  <c r="F945" i="1"/>
  <c r="E946" i="1"/>
  <c r="F946" i="1"/>
  <c r="E947" i="1"/>
  <c r="F947" i="1"/>
  <c r="E948" i="1"/>
  <c r="F948" i="1"/>
  <c r="E949" i="1"/>
  <c r="F949" i="1"/>
  <c r="E950" i="1"/>
  <c r="F950" i="1"/>
  <c r="E951" i="1"/>
  <c r="F951" i="1"/>
  <c r="E952" i="1"/>
  <c r="F952" i="1"/>
  <c r="E953" i="1"/>
  <c r="F953" i="1"/>
  <c r="E954" i="1"/>
  <c r="F954" i="1"/>
  <c r="E955" i="1"/>
  <c r="F955" i="1"/>
  <c r="E956" i="1"/>
  <c r="F956" i="1"/>
  <c r="E957" i="1"/>
  <c r="F957" i="1"/>
  <c r="E958" i="1"/>
  <c r="F958" i="1"/>
  <c r="E959" i="1"/>
  <c r="F959" i="1"/>
  <c r="E960" i="1"/>
  <c r="F960" i="1"/>
  <c r="E961" i="1"/>
  <c r="F961" i="1"/>
  <c r="E962" i="1"/>
  <c r="F962" i="1"/>
  <c r="E963" i="1"/>
  <c r="F963" i="1"/>
  <c r="E964" i="1"/>
  <c r="F964" i="1"/>
  <c r="E965" i="1"/>
  <c r="F965" i="1"/>
  <c r="E966" i="1"/>
  <c r="F966" i="1"/>
  <c r="E967" i="1"/>
  <c r="F967" i="1"/>
  <c r="E968" i="1"/>
  <c r="F968" i="1"/>
  <c r="E969" i="1"/>
  <c r="F969" i="1"/>
  <c r="E970" i="1"/>
  <c r="F970" i="1"/>
  <c r="E971" i="1"/>
  <c r="F971" i="1"/>
  <c r="E972" i="1"/>
  <c r="F972" i="1"/>
  <c r="E973" i="1"/>
  <c r="F973" i="1"/>
  <c r="E974" i="1"/>
  <c r="F974" i="1"/>
  <c r="E975" i="1"/>
  <c r="F975" i="1"/>
  <c r="E976" i="1"/>
  <c r="F976" i="1"/>
  <c r="E977" i="1"/>
  <c r="F977" i="1"/>
  <c r="E978" i="1"/>
  <c r="F978" i="1"/>
  <c r="E979" i="1"/>
  <c r="F979" i="1"/>
  <c r="E980" i="1"/>
  <c r="F980" i="1"/>
  <c r="E981" i="1"/>
  <c r="F981" i="1"/>
  <c r="E982" i="1"/>
  <c r="F982" i="1"/>
  <c r="E983" i="1"/>
  <c r="F983" i="1"/>
  <c r="E984" i="1"/>
  <c r="F984" i="1"/>
  <c r="E985" i="1"/>
  <c r="F985" i="1"/>
  <c r="E986" i="1"/>
  <c r="F986" i="1"/>
  <c r="E987" i="1"/>
  <c r="F987" i="1"/>
  <c r="E988" i="1"/>
  <c r="F988" i="1"/>
  <c r="E989" i="1"/>
  <c r="F989" i="1"/>
  <c r="E990" i="1"/>
  <c r="F990" i="1"/>
  <c r="E991" i="1"/>
  <c r="F991" i="1"/>
  <c r="E992" i="1"/>
  <c r="F992" i="1"/>
  <c r="E993" i="1"/>
  <c r="F993" i="1"/>
  <c r="E994" i="1"/>
  <c r="F994" i="1"/>
  <c r="E995" i="1"/>
  <c r="F995" i="1"/>
  <c r="E996" i="1"/>
  <c r="F996" i="1"/>
  <c r="E997" i="1"/>
  <c r="F997" i="1"/>
  <c r="E998" i="1"/>
  <c r="F998" i="1"/>
  <c r="E999" i="1"/>
  <c r="F999" i="1"/>
  <c r="E1000" i="1"/>
  <c r="F1000" i="1"/>
  <c r="E1001" i="1"/>
  <c r="F1001" i="1"/>
  <c r="E1002" i="1"/>
  <c r="F1002" i="1"/>
  <c r="E1003" i="1"/>
  <c r="F1003" i="1"/>
  <c r="E1004" i="1"/>
  <c r="F1004" i="1"/>
  <c r="E1005" i="1"/>
  <c r="F1005" i="1"/>
  <c r="E1006" i="1"/>
  <c r="F1006" i="1"/>
  <c r="E1007" i="1"/>
  <c r="F1007" i="1"/>
  <c r="E1008" i="1"/>
  <c r="F1008" i="1"/>
  <c r="E1009" i="1"/>
  <c r="F1009" i="1"/>
  <c r="E1010" i="1"/>
  <c r="F1010" i="1"/>
  <c r="E1011" i="1"/>
  <c r="F1011" i="1"/>
  <c r="E1012" i="1"/>
  <c r="F1012" i="1"/>
  <c r="E1013" i="1"/>
  <c r="F1013" i="1"/>
  <c r="E1014" i="1"/>
  <c r="F1014" i="1"/>
  <c r="E1015" i="1"/>
  <c r="F1015" i="1"/>
  <c r="E1016" i="1"/>
  <c r="F1016" i="1"/>
  <c r="E1017" i="1"/>
  <c r="F1017" i="1"/>
  <c r="E1018" i="1"/>
  <c r="F1018" i="1"/>
  <c r="E1019" i="1"/>
  <c r="F1019" i="1"/>
  <c r="E1020" i="1"/>
  <c r="F1020" i="1"/>
  <c r="E1021" i="1"/>
  <c r="F1021" i="1"/>
  <c r="E1022" i="1"/>
  <c r="F1022" i="1"/>
  <c r="E1023" i="1"/>
  <c r="F1023" i="1"/>
  <c r="E1024" i="1"/>
  <c r="F1024" i="1"/>
  <c r="E1025" i="1"/>
  <c r="F1025" i="1"/>
  <c r="E1026" i="1"/>
  <c r="F1026" i="1"/>
  <c r="E1027" i="1"/>
  <c r="F1027" i="1"/>
  <c r="E1028" i="1"/>
  <c r="F1028" i="1"/>
  <c r="E1029" i="1"/>
  <c r="F1029" i="1"/>
  <c r="E1030" i="1"/>
  <c r="F1030" i="1"/>
  <c r="E1031" i="1"/>
  <c r="F1031" i="1"/>
  <c r="E1032" i="1"/>
  <c r="F1032" i="1"/>
  <c r="E1033" i="1"/>
  <c r="F1033" i="1"/>
  <c r="E1034" i="1"/>
  <c r="F1034" i="1"/>
  <c r="E1035" i="1"/>
  <c r="F1035" i="1"/>
  <c r="E1036" i="1"/>
  <c r="F1036" i="1"/>
  <c r="E1037" i="1"/>
  <c r="F1037" i="1"/>
  <c r="E1038" i="1"/>
  <c r="F1038" i="1"/>
  <c r="E1039" i="1"/>
  <c r="F1039" i="1"/>
  <c r="E1040" i="1"/>
  <c r="F1040" i="1"/>
  <c r="E1041" i="1"/>
  <c r="F1041" i="1"/>
  <c r="E1042" i="1"/>
  <c r="F1042" i="1"/>
  <c r="E1043" i="1"/>
  <c r="F1043" i="1"/>
  <c r="E1044" i="1"/>
  <c r="F1044" i="1"/>
  <c r="E1045" i="1"/>
  <c r="F1045" i="1"/>
  <c r="E1046" i="1"/>
  <c r="F1046" i="1"/>
  <c r="E1047" i="1"/>
  <c r="F1047" i="1"/>
  <c r="E1048" i="1"/>
  <c r="F1048" i="1"/>
  <c r="E1049" i="1"/>
  <c r="F1049" i="1"/>
  <c r="E1050" i="1"/>
  <c r="F1050" i="1"/>
  <c r="E1051" i="1"/>
  <c r="F1051" i="1"/>
  <c r="E1052" i="1"/>
  <c r="F1052" i="1"/>
  <c r="E1053" i="1"/>
  <c r="F1053" i="1"/>
  <c r="E1054" i="1"/>
  <c r="F1054" i="1"/>
  <c r="E1055" i="1"/>
  <c r="F1055" i="1"/>
  <c r="E1056" i="1"/>
  <c r="F1056" i="1"/>
  <c r="E1057" i="1"/>
  <c r="F1057" i="1"/>
  <c r="E1058" i="1"/>
  <c r="F1058" i="1"/>
  <c r="E1059" i="1"/>
  <c r="F1059" i="1"/>
  <c r="E1060" i="1"/>
  <c r="F1060" i="1"/>
  <c r="E1061" i="1"/>
  <c r="F1061" i="1"/>
  <c r="E1062" i="1"/>
  <c r="F1062" i="1"/>
  <c r="E1063" i="1"/>
  <c r="F1063" i="1"/>
  <c r="E1064" i="1"/>
  <c r="F1064" i="1"/>
  <c r="E1065" i="1"/>
  <c r="F1065" i="1"/>
  <c r="E1066" i="1"/>
  <c r="F1066" i="1"/>
  <c r="E1067" i="1"/>
  <c r="F1067" i="1"/>
  <c r="E1068" i="1"/>
  <c r="F1068" i="1"/>
  <c r="E1069" i="1"/>
  <c r="F1069" i="1"/>
  <c r="E1070" i="1"/>
  <c r="F1070" i="1"/>
  <c r="E1071" i="1"/>
  <c r="F1071" i="1"/>
  <c r="E1072" i="1"/>
  <c r="F1072" i="1"/>
  <c r="E1073" i="1"/>
  <c r="F1073" i="1"/>
  <c r="E1074" i="1"/>
  <c r="F1074" i="1"/>
  <c r="E1075" i="1"/>
  <c r="F1075" i="1"/>
  <c r="E1076" i="1"/>
  <c r="F1076" i="1"/>
  <c r="E1077" i="1"/>
  <c r="F1077" i="1"/>
  <c r="E1078" i="1"/>
  <c r="F1078" i="1"/>
  <c r="E1079" i="1"/>
  <c r="F1079" i="1"/>
  <c r="E1080" i="1"/>
  <c r="F1080" i="1"/>
  <c r="E1081" i="1"/>
  <c r="F1081" i="1"/>
  <c r="E1082" i="1"/>
  <c r="F1082" i="1"/>
  <c r="E1083" i="1"/>
  <c r="F1083" i="1"/>
  <c r="E1084" i="1"/>
  <c r="F1084" i="1"/>
  <c r="E1085" i="1"/>
  <c r="F1085" i="1"/>
  <c r="E1086" i="1"/>
  <c r="F1086" i="1"/>
  <c r="E1087" i="1"/>
  <c r="F1087" i="1"/>
  <c r="E1088" i="1"/>
  <c r="F1088" i="1"/>
  <c r="E1089" i="1"/>
  <c r="F1089" i="1"/>
  <c r="E1090" i="1"/>
  <c r="F1090" i="1"/>
  <c r="E1091" i="1"/>
  <c r="F1091" i="1"/>
  <c r="E1092" i="1"/>
  <c r="F1092" i="1"/>
  <c r="E1093" i="1"/>
  <c r="F1093" i="1"/>
  <c r="E1094" i="1"/>
  <c r="F1094" i="1"/>
  <c r="E1095" i="1"/>
  <c r="F1095" i="1"/>
  <c r="E1096" i="1"/>
  <c r="F1096" i="1"/>
  <c r="E1097" i="1"/>
  <c r="F1097" i="1"/>
  <c r="E1098" i="1"/>
  <c r="F1098" i="1"/>
  <c r="E1099" i="1"/>
  <c r="F1099" i="1"/>
  <c r="E1100" i="1"/>
  <c r="F1100" i="1"/>
  <c r="E1101" i="1"/>
  <c r="F1101" i="1"/>
  <c r="E1102" i="1"/>
  <c r="F1102" i="1"/>
  <c r="E1103" i="1"/>
  <c r="F1103" i="1"/>
  <c r="E1104" i="1"/>
  <c r="F1104" i="1"/>
  <c r="E1105" i="1"/>
  <c r="F1105" i="1"/>
  <c r="E1106" i="1"/>
  <c r="F1106" i="1"/>
  <c r="E1107" i="1"/>
  <c r="F1107" i="1"/>
  <c r="E1108" i="1"/>
  <c r="F1108" i="1"/>
  <c r="E1109" i="1"/>
  <c r="F1109" i="1"/>
  <c r="E1110" i="1"/>
  <c r="F1110" i="1"/>
  <c r="E1111" i="1"/>
  <c r="F1111" i="1"/>
  <c r="E1112" i="1"/>
  <c r="F1112" i="1"/>
  <c r="E1113" i="1"/>
  <c r="F1113" i="1"/>
  <c r="E1114" i="1"/>
  <c r="F1114" i="1"/>
  <c r="E1115" i="1"/>
  <c r="F1115" i="1"/>
  <c r="E1116" i="1"/>
  <c r="F1116" i="1"/>
  <c r="E1117" i="1"/>
  <c r="F1117" i="1"/>
  <c r="E1118" i="1"/>
  <c r="F1118" i="1"/>
  <c r="E1119" i="1"/>
  <c r="F1119" i="1"/>
  <c r="E1120" i="1"/>
  <c r="F1120" i="1"/>
  <c r="E1121" i="1"/>
  <c r="F1121" i="1"/>
  <c r="E1122" i="1"/>
  <c r="F1122" i="1"/>
  <c r="E1123" i="1"/>
  <c r="F1123" i="1"/>
  <c r="E1124" i="1"/>
  <c r="F1124" i="1"/>
  <c r="E1125" i="1"/>
  <c r="F1125" i="1"/>
  <c r="E1126" i="1"/>
  <c r="F1126" i="1"/>
  <c r="E1127" i="1"/>
  <c r="F1127" i="1"/>
  <c r="E1128" i="1"/>
  <c r="F1128" i="1"/>
  <c r="E1129" i="1"/>
  <c r="F1129" i="1"/>
  <c r="E1130" i="1"/>
  <c r="F1130" i="1"/>
  <c r="E1131" i="1"/>
  <c r="F1131" i="1"/>
  <c r="E1132" i="1"/>
  <c r="F1132" i="1"/>
  <c r="E1133" i="1"/>
  <c r="F1133" i="1"/>
  <c r="E1134" i="1"/>
  <c r="F1134" i="1"/>
  <c r="E1135" i="1"/>
  <c r="F1135" i="1"/>
  <c r="E1136" i="1"/>
  <c r="F1136" i="1"/>
  <c r="E1137" i="1"/>
  <c r="F1137" i="1"/>
  <c r="E1138" i="1"/>
  <c r="F1138" i="1"/>
  <c r="E1139" i="1"/>
  <c r="F1139" i="1"/>
  <c r="E1140" i="1"/>
  <c r="F1140" i="1"/>
  <c r="E1141" i="1"/>
  <c r="F1141" i="1"/>
  <c r="E1142" i="1"/>
  <c r="F1142" i="1"/>
  <c r="E1143" i="1"/>
  <c r="F1143" i="1"/>
  <c r="E1144" i="1"/>
  <c r="F1144" i="1"/>
  <c r="E1145" i="1"/>
  <c r="F1145" i="1"/>
  <c r="E1146" i="1"/>
  <c r="F1146" i="1"/>
  <c r="E1147" i="1"/>
  <c r="F1147" i="1"/>
  <c r="E1148" i="1"/>
  <c r="F1148" i="1"/>
  <c r="E1149" i="1"/>
  <c r="F1149" i="1"/>
  <c r="E1150" i="1"/>
  <c r="F1150" i="1"/>
  <c r="E1151" i="1"/>
  <c r="F1151" i="1"/>
  <c r="E1152" i="1"/>
  <c r="F1152" i="1"/>
  <c r="E1153" i="1"/>
  <c r="F1153" i="1"/>
  <c r="E1154" i="1"/>
  <c r="F1154" i="1"/>
  <c r="E1155" i="1"/>
  <c r="F1155" i="1"/>
  <c r="E1156" i="1"/>
  <c r="F1156" i="1"/>
  <c r="E1157" i="1"/>
  <c r="F1157" i="1"/>
  <c r="E1158" i="1"/>
  <c r="F1158" i="1"/>
  <c r="E1159" i="1"/>
  <c r="F1159" i="1"/>
  <c r="E1160" i="1"/>
  <c r="F1160" i="1"/>
  <c r="E1161" i="1"/>
  <c r="F1161" i="1"/>
  <c r="E1162" i="1"/>
  <c r="F1162" i="1"/>
  <c r="E1163" i="1"/>
  <c r="F1163" i="1"/>
  <c r="E1164" i="1"/>
  <c r="F1164" i="1"/>
  <c r="E1165" i="1"/>
  <c r="F1165" i="1"/>
  <c r="E1166" i="1"/>
  <c r="F1166" i="1"/>
  <c r="E1167" i="1"/>
  <c r="F1167" i="1"/>
  <c r="E1168" i="1"/>
  <c r="F1168" i="1"/>
  <c r="E1169" i="1"/>
  <c r="F1169" i="1"/>
  <c r="E1170" i="1"/>
  <c r="F1170" i="1"/>
  <c r="E1171" i="1"/>
  <c r="F1171" i="1"/>
  <c r="E1172" i="1"/>
  <c r="F1172" i="1"/>
  <c r="E1173" i="1"/>
  <c r="F1173" i="1"/>
  <c r="E1174" i="1"/>
  <c r="F1174" i="1"/>
  <c r="E1175" i="1"/>
  <c r="F1175" i="1"/>
  <c r="E1176" i="1"/>
  <c r="F1176" i="1"/>
  <c r="E1177" i="1"/>
  <c r="F1177" i="1"/>
  <c r="E1178" i="1"/>
  <c r="F1178" i="1"/>
  <c r="E1179" i="1"/>
  <c r="F1179" i="1"/>
  <c r="E1180" i="1"/>
  <c r="F1180" i="1"/>
  <c r="E1181" i="1"/>
  <c r="F1181" i="1"/>
  <c r="E1182" i="1"/>
  <c r="F1182" i="1"/>
  <c r="E1183" i="1"/>
  <c r="F1183" i="1"/>
  <c r="E1184" i="1"/>
  <c r="F1184" i="1"/>
  <c r="E1185" i="1"/>
  <c r="F1185" i="1"/>
  <c r="E1186" i="1"/>
  <c r="F1186" i="1"/>
  <c r="E1187" i="1"/>
  <c r="F1187" i="1"/>
  <c r="E1188" i="1"/>
  <c r="F1188" i="1"/>
  <c r="E1189" i="1"/>
  <c r="F1189" i="1"/>
  <c r="E1190" i="1"/>
  <c r="F1190" i="1"/>
  <c r="E1191" i="1"/>
  <c r="F1191" i="1"/>
  <c r="E1192" i="1"/>
  <c r="F1192" i="1"/>
  <c r="E1193" i="1"/>
  <c r="F1193" i="1"/>
  <c r="E1194" i="1"/>
  <c r="F1194" i="1"/>
  <c r="E1195" i="1"/>
  <c r="F1195" i="1"/>
  <c r="E1196" i="1"/>
  <c r="F1196" i="1"/>
  <c r="E1197" i="1"/>
  <c r="F1197" i="1"/>
  <c r="E1198" i="1"/>
  <c r="F1198" i="1"/>
  <c r="E1199" i="1"/>
  <c r="F1199" i="1"/>
  <c r="E1200" i="1"/>
  <c r="F1200" i="1"/>
  <c r="E1201" i="1"/>
  <c r="F1201" i="1"/>
  <c r="E1202" i="1"/>
  <c r="F1202" i="1"/>
  <c r="E1203" i="1"/>
  <c r="F1203" i="1"/>
  <c r="E1204" i="1"/>
  <c r="F1204" i="1"/>
  <c r="E1205" i="1"/>
  <c r="F1205" i="1"/>
  <c r="E1206" i="1"/>
  <c r="F1206" i="1"/>
  <c r="E1207" i="1"/>
  <c r="F1207" i="1"/>
  <c r="E1208" i="1"/>
  <c r="F1208" i="1"/>
  <c r="E1209" i="1"/>
  <c r="F1209" i="1"/>
  <c r="E1210" i="1"/>
  <c r="F1210" i="1"/>
  <c r="E1211" i="1"/>
  <c r="F1211" i="1"/>
  <c r="E1212" i="1"/>
  <c r="F1212" i="1"/>
  <c r="E1213" i="1"/>
  <c r="F1213" i="1"/>
  <c r="E1214" i="1"/>
  <c r="F1214" i="1"/>
  <c r="E1215" i="1"/>
  <c r="F1215" i="1"/>
  <c r="E1216" i="1"/>
  <c r="F1216" i="1"/>
  <c r="E1217" i="1"/>
  <c r="F1217" i="1"/>
  <c r="E1218" i="1"/>
  <c r="F1218" i="1"/>
  <c r="E1219" i="1"/>
  <c r="F1219" i="1"/>
  <c r="E1220" i="1"/>
  <c r="F1220" i="1"/>
  <c r="E1221" i="1"/>
  <c r="F1221" i="1"/>
  <c r="E1222" i="1"/>
  <c r="F1222" i="1"/>
  <c r="E1223" i="1"/>
  <c r="F1223" i="1"/>
  <c r="E1224" i="1"/>
  <c r="F1224" i="1"/>
  <c r="E1225" i="1"/>
  <c r="F1225" i="1"/>
  <c r="E1226" i="1"/>
  <c r="F1226" i="1"/>
  <c r="E1227" i="1"/>
  <c r="F1227" i="1"/>
  <c r="E1228" i="1"/>
  <c r="F1228" i="1"/>
  <c r="E1229" i="1"/>
  <c r="F1229" i="1"/>
  <c r="E1230" i="1"/>
  <c r="F1230" i="1"/>
  <c r="E1231" i="1"/>
  <c r="F1231" i="1"/>
  <c r="E1232" i="1"/>
  <c r="F1232" i="1"/>
  <c r="E1233" i="1"/>
  <c r="F1233" i="1"/>
  <c r="E1234" i="1"/>
  <c r="F1234" i="1"/>
  <c r="E1235" i="1"/>
  <c r="F1235" i="1"/>
  <c r="E1236" i="1"/>
  <c r="F1236" i="1"/>
  <c r="E1237" i="1"/>
  <c r="F1237" i="1"/>
  <c r="E1238" i="1"/>
  <c r="F1238" i="1"/>
  <c r="E1239" i="1"/>
  <c r="F1239" i="1"/>
  <c r="E1240" i="1"/>
  <c r="F1240" i="1"/>
  <c r="E1241" i="1"/>
  <c r="F1241" i="1"/>
  <c r="E1242" i="1"/>
  <c r="F1242" i="1"/>
  <c r="E1243" i="1"/>
  <c r="F1243" i="1"/>
  <c r="E1244" i="1"/>
  <c r="F1244" i="1"/>
  <c r="E1245" i="1"/>
  <c r="F1245" i="1"/>
  <c r="E1246" i="1"/>
  <c r="F1246" i="1"/>
  <c r="E1247" i="1"/>
  <c r="F1247" i="1"/>
  <c r="E1248" i="1"/>
  <c r="F1248" i="1"/>
  <c r="E1249" i="1"/>
  <c r="F1249" i="1"/>
  <c r="E1250" i="1"/>
  <c r="F1250" i="1"/>
  <c r="E1251" i="1"/>
  <c r="F1251" i="1"/>
  <c r="E1252" i="1"/>
  <c r="F1252" i="1"/>
  <c r="E1253" i="1"/>
  <c r="F1253" i="1"/>
  <c r="E1254" i="1"/>
  <c r="F1254" i="1"/>
  <c r="E1255" i="1"/>
  <c r="F1255" i="1"/>
  <c r="E1256" i="1"/>
  <c r="F1256" i="1"/>
  <c r="E1257" i="1"/>
  <c r="F1257" i="1"/>
  <c r="E1258" i="1"/>
  <c r="F1258" i="1"/>
  <c r="E1259" i="1"/>
  <c r="F1259" i="1"/>
  <c r="E1260" i="1"/>
  <c r="F1260" i="1"/>
  <c r="E1261" i="1"/>
  <c r="F1261" i="1"/>
  <c r="E1262" i="1"/>
  <c r="F1262" i="1"/>
  <c r="E1263" i="1"/>
  <c r="F1263" i="1"/>
  <c r="E1264" i="1"/>
  <c r="F1264" i="1"/>
  <c r="E1265" i="1"/>
  <c r="F1265" i="1"/>
  <c r="E1266" i="1"/>
  <c r="F1266" i="1"/>
  <c r="E1267" i="1"/>
  <c r="F1267" i="1"/>
  <c r="E1268" i="1"/>
  <c r="F1268" i="1"/>
  <c r="E1269" i="1"/>
  <c r="F1269" i="1"/>
  <c r="E1270" i="1"/>
  <c r="F1270" i="1"/>
  <c r="E1271" i="1"/>
  <c r="F1271" i="1"/>
  <c r="E1272" i="1"/>
  <c r="F1272" i="1"/>
  <c r="E1273" i="1"/>
  <c r="F1273" i="1"/>
  <c r="E1274" i="1"/>
  <c r="F1274" i="1"/>
  <c r="E1275" i="1"/>
  <c r="F1275" i="1"/>
  <c r="E1276" i="1"/>
  <c r="F1276" i="1"/>
  <c r="E1277" i="1"/>
  <c r="F1277" i="1"/>
  <c r="E1278" i="1"/>
  <c r="F1278" i="1"/>
  <c r="E1279" i="1"/>
  <c r="F1279" i="1"/>
  <c r="E1280" i="1"/>
  <c r="F1280" i="1"/>
  <c r="E1281" i="1"/>
  <c r="F1281" i="1"/>
  <c r="E1282" i="1"/>
  <c r="F1282" i="1"/>
  <c r="E1283" i="1"/>
  <c r="F1283" i="1"/>
  <c r="E1284" i="1"/>
  <c r="F1284" i="1"/>
  <c r="E1285" i="1"/>
  <c r="F1285" i="1"/>
  <c r="E1286" i="1"/>
  <c r="F1286" i="1"/>
  <c r="E1287" i="1"/>
  <c r="F1287" i="1"/>
  <c r="E1288" i="1"/>
  <c r="F1288" i="1"/>
  <c r="E1289" i="1"/>
  <c r="F1289" i="1"/>
  <c r="E1290" i="1"/>
  <c r="F1290" i="1"/>
  <c r="E1291" i="1"/>
  <c r="F1291" i="1"/>
  <c r="E1292" i="1"/>
  <c r="F1292" i="1"/>
  <c r="E1293" i="1"/>
  <c r="F1293" i="1"/>
  <c r="E1294" i="1"/>
  <c r="F1294" i="1"/>
  <c r="E1295" i="1"/>
  <c r="F1295" i="1"/>
  <c r="E1296" i="1"/>
  <c r="F1296" i="1"/>
  <c r="E1297" i="1"/>
  <c r="F1297" i="1"/>
  <c r="E1298" i="1"/>
  <c r="F1298" i="1"/>
  <c r="E1299" i="1"/>
  <c r="F1299" i="1"/>
  <c r="E1300" i="1"/>
  <c r="F1300" i="1"/>
  <c r="E1301" i="1"/>
  <c r="F1301" i="1"/>
  <c r="E1302" i="1"/>
  <c r="F1302" i="1"/>
  <c r="E1303" i="1"/>
  <c r="F1303" i="1"/>
  <c r="E1304" i="1"/>
  <c r="F1304" i="1"/>
  <c r="E1305" i="1"/>
  <c r="F1305" i="1"/>
  <c r="E1306" i="1"/>
  <c r="F1306" i="1"/>
  <c r="E1307" i="1"/>
  <c r="F1307" i="1"/>
  <c r="E1308" i="1"/>
  <c r="F1308" i="1"/>
  <c r="E1309" i="1"/>
  <c r="F1309" i="1"/>
  <c r="E1310" i="1"/>
  <c r="F1310" i="1"/>
  <c r="E1311" i="1"/>
  <c r="F1311" i="1"/>
  <c r="E1312" i="1"/>
  <c r="F1312" i="1"/>
  <c r="E1313" i="1"/>
  <c r="F1313" i="1"/>
  <c r="E1314" i="1"/>
  <c r="F1314" i="1"/>
  <c r="E1315" i="1"/>
  <c r="F1315" i="1"/>
  <c r="E1316" i="1"/>
  <c r="F1316" i="1"/>
  <c r="E1317" i="1"/>
  <c r="F1317" i="1"/>
  <c r="E1318" i="1"/>
  <c r="F1318" i="1"/>
  <c r="E1319" i="1"/>
  <c r="F1319" i="1"/>
  <c r="E1320" i="1"/>
  <c r="F1320" i="1"/>
  <c r="E1321" i="1"/>
  <c r="F1321" i="1"/>
  <c r="E1322" i="1"/>
  <c r="F1322" i="1"/>
  <c r="E1323" i="1"/>
  <c r="F1323" i="1"/>
  <c r="E1324" i="1"/>
  <c r="F1324" i="1"/>
  <c r="E1325" i="1"/>
  <c r="F1325" i="1"/>
  <c r="E1326" i="1"/>
  <c r="F1326" i="1"/>
  <c r="E1327" i="1"/>
  <c r="F1327" i="1"/>
  <c r="E1328" i="1"/>
  <c r="F1328" i="1"/>
  <c r="E1329" i="1"/>
  <c r="F1329" i="1"/>
  <c r="E1330" i="1"/>
  <c r="F1330" i="1"/>
  <c r="E1331" i="1"/>
  <c r="F1331" i="1"/>
  <c r="E1332" i="1"/>
  <c r="F1332" i="1"/>
  <c r="E1333" i="1"/>
  <c r="F1333" i="1"/>
  <c r="E1334" i="1"/>
  <c r="F1334" i="1"/>
  <c r="E1335" i="1"/>
  <c r="F1335" i="1"/>
  <c r="E1336" i="1"/>
  <c r="F1336" i="1"/>
  <c r="E1337" i="1"/>
  <c r="F1337" i="1"/>
  <c r="E1338" i="1"/>
  <c r="F1338" i="1"/>
  <c r="E1339" i="1"/>
  <c r="F1339" i="1"/>
  <c r="E1340" i="1"/>
  <c r="F1340" i="1"/>
  <c r="E1341" i="1"/>
  <c r="F1341" i="1"/>
  <c r="E1342" i="1"/>
  <c r="F1342" i="1"/>
  <c r="E1343" i="1"/>
  <c r="F1343" i="1"/>
  <c r="E1344" i="1"/>
  <c r="F1344" i="1"/>
  <c r="E1345" i="1"/>
  <c r="F1345" i="1"/>
  <c r="E1346" i="1"/>
  <c r="F1346" i="1"/>
  <c r="E1347" i="1"/>
  <c r="F1347" i="1"/>
  <c r="E1348" i="1"/>
  <c r="F1348" i="1"/>
  <c r="E1349" i="1"/>
  <c r="F1349" i="1"/>
  <c r="E1350" i="1"/>
  <c r="F1350" i="1"/>
  <c r="E1351" i="1"/>
  <c r="F1351" i="1"/>
  <c r="E1352" i="1"/>
  <c r="F1352" i="1"/>
  <c r="E1353" i="1"/>
  <c r="F1353" i="1"/>
  <c r="E1354" i="1"/>
  <c r="F1354" i="1"/>
  <c r="E1355" i="1"/>
  <c r="F1355" i="1"/>
  <c r="E1356" i="1"/>
  <c r="F1356" i="1"/>
  <c r="E1357" i="1"/>
  <c r="F1357" i="1"/>
  <c r="E1358" i="1"/>
  <c r="F1358" i="1"/>
  <c r="E1359" i="1"/>
  <c r="F1359" i="1"/>
  <c r="E1360" i="1"/>
  <c r="F1360" i="1"/>
  <c r="E1361" i="1"/>
  <c r="F1361" i="1"/>
  <c r="E1362" i="1"/>
  <c r="F1362" i="1"/>
  <c r="E1363" i="1"/>
  <c r="F1363" i="1"/>
  <c r="E1364" i="1"/>
  <c r="F1364" i="1"/>
  <c r="E1365" i="1"/>
  <c r="F1365" i="1"/>
  <c r="E1366" i="1"/>
  <c r="F1366" i="1"/>
  <c r="E1367" i="1"/>
  <c r="F1367" i="1"/>
  <c r="E1368" i="1"/>
  <c r="F1368" i="1"/>
  <c r="E1369" i="1"/>
  <c r="F1369" i="1"/>
  <c r="E1370" i="1"/>
  <c r="F1370" i="1"/>
  <c r="E1371" i="1"/>
  <c r="F1371" i="1"/>
  <c r="E1372" i="1"/>
  <c r="F1372" i="1"/>
  <c r="E1373" i="1"/>
  <c r="F1373" i="1"/>
  <c r="E1374" i="1"/>
  <c r="F1374" i="1"/>
  <c r="E1375" i="1"/>
  <c r="F1375" i="1"/>
  <c r="E1376" i="1"/>
  <c r="F1376" i="1"/>
  <c r="E1377" i="1"/>
  <c r="F1377" i="1"/>
  <c r="E1378" i="1"/>
  <c r="F1378" i="1"/>
  <c r="E1379" i="1"/>
  <c r="F1379" i="1"/>
  <c r="E1380" i="1"/>
  <c r="F1380" i="1"/>
  <c r="E1381" i="1"/>
  <c r="F1381" i="1"/>
  <c r="E1382" i="1"/>
  <c r="F1382" i="1"/>
  <c r="E1383" i="1"/>
  <c r="F1383" i="1"/>
  <c r="E1384" i="1"/>
  <c r="F1384" i="1"/>
  <c r="E1385" i="1"/>
  <c r="F1385" i="1"/>
  <c r="E1386" i="1"/>
  <c r="F1386" i="1"/>
  <c r="E1387" i="1"/>
  <c r="F1387" i="1"/>
  <c r="E1388" i="1"/>
  <c r="F1388" i="1"/>
  <c r="E1389" i="1"/>
  <c r="F1389" i="1"/>
  <c r="E1390" i="1"/>
  <c r="F1390" i="1"/>
  <c r="E1391" i="1"/>
  <c r="F1391" i="1"/>
  <c r="E1392" i="1"/>
  <c r="F1392" i="1"/>
  <c r="E1393" i="1"/>
  <c r="F1393" i="1"/>
  <c r="E1394" i="1"/>
  <c r="F1394" i="1"/>
  <c r="E1395" i="1"/>
  <c r="F1395" i="1"/>
  <c r="E1396" i="1"/>
  <c r="F1396" i="1"/>
  <c r="E1397" i="1"/>
  <c r="F1397" i="1"/>
  <c r="E1398" i="1"/>
  <c r="F1398" i="1"/>
  <c r="E1399" i="1"/>
  <c r="F1399" i="1"/>
  <c r="E1400" i="1"/>
  <c r="F1400" i="1"/>
  <c r="E1401" i="1"/>
  <c r="F1401" i="1"/>
  <c r="E1402" i="1"/>
  <c r="F1402" i="1"/>
  <c r="E1403" i="1"/>
  <c r="F1403" i="1"/>
  <c r="E1404" i="1"/>
  <c r="F1404" i="1"/>
  <c r="E1405" i="1"/>
  <c r="F1405" i="1"/>
  <c r="E1406" i="1"/>
  <c r="F1406" i="1"/>
  <c r="E1407" i="1"/>
  <c r="F1407" i="1"/>
  <c r="E1408" i="1"/>
  <c r="F1408" i="1"/>
  <c r="E1409" i="1"/>
  <c r="F1409" i="1"/>
  <c r="E1410" i="1"/>
  <c r="F1410" i="1"/>
  <c r="E1411" i="1"/>
  <c r="F1411" i="1"/>
  <c r="E1412" i="1"/>
  <c r="F1412" i="1"/>
  <c r="E1413" i="1"/>
  <c r="F1413" i="1"/>
  <c r="E1414" i="1"/>
  <c r="F1414" i="1"/>
  <c r="E1415" i="1"/>
  <c r="F1415" i="1"/>
  <c r="E1416" i="1"/>
  <c r="F1416" i="1"/>
  <c r="E1417" i="1"/>
  <c r="F1417" i="1"/>
  <c r="E1418" i="1"/>
  <c r="F1418" i="1"/>
  <c r="E1419" i="1"/>
  <c r="F1419" i="1"/>
  <c r="E1420" i="1"/>
  <c r="F1420" i="1"/>
  <c r="E1421" i="1"/>
  <c r="F1421" i="1"/>
  <c r="E1422" i="1"/>
  <c r="F1422" i="1"/>
  <c r="E1423" i="1"/>
  <c r="F1423" i="1"/>
  <c r="E1424" i="1"/>
  <c r="F1424" i="1"/>
  <c r="E1425" i="1"/>
  <c r="F1425" i="1"/>
  <c r="E1426" i="1"/>
  <c r="F1426" i="1"/>
  <c r="E1427" i="1"/>
  <c r="F1427" i="1"/>
  <c r="E1428" i="1"/>
  <c r="F1428" i="1"/>
  <c r="E1429" i="1"/>
  <c r="F1429" i="1"/>
  <c r="E1430" i="1"/>
  <c r="F1430" i="1"/>
  <c r="E1431" i="1"/>
  <c r="F1431" i="1"/>
  <c r="E1432" i="1"/>
  <c r="F1432" i="1"/>
  <c r="E1433" i="1"/>
  <c r="F1433" i="1"/>
  <c r="E1434" i="1"/>
  <c r="F1434" i="1"/>
  <c r="E1435" i="1"/>
  <c r="F1435" i="1"/>
  <c r="E1436" i="1"/>
  <c r="F1436" i="1"/>
  <c r="E1437" i="1"/>
  <c r="F1437" i="1"/>
  <c r="E1438" i="1"/>
  <c r="F1438" i="1"/>
  <c r="E1439" i="1"/>
  <c r="F1439" i="1"/>
  <c r="E1440" i="1"/>
  <c r="F1440" i="1"/>
  <c r="E1441" i="1"/>
  <c r="F1441" i="1"/>
  <c r="E1442" i="1"/>
  <c r="F1442" i="1"/>
  <c r="E1443" i="1"/>
  <c r="F1443" i="1"/>
  <c r="E1444" i="1"/>
  <c r="F1444" i="1"/>
  <c r="E1445" i="1"/>
  <c r="F1445" i="1"/>
  <c r="E1446" i="1"/>
  <c r="F1446" i="1"/>
  <c r="E1447" i="1"/>
  <c r="F1447" i="1"/>
  <c r="E1448" i="1"/>
  <c r="F1448" i="1"/>
  <c r="E1449" i="1"/>
  <c r="F1449" i="1"/>
  <c r="E1450" i="1"/>
  <c r="F1450" i="1"/>
  <c r="E1451" i="1"/>
  <c r="F1451" i="1"/>
  <c r="E1452" i="1"/>
  <c r="F1452" i="1"/>
  <c r="E1453" i="1"/>
  <c r="F1453" i="1"/>
  <c r="E1454" i="1"/>
  <c r="F1454" i="1"/>
  <c r="E1455" i="1"/>
  <c r="F1455" i="1"/>
  <c r="E1456" i="1"/>
  <c r="F1456" i="1"/>
  <c r="E1457" i="1"/>
  <c r="F1457" i="1"/>
  <c r="E1458" i="1"/>
  <c r="F1458" i="1"/>
  <c r="E1459" i="1"/>
  <c r="F1459" i="1"/>
  <c r="E1460" i="1"/>
  <c r="F1460" i="1"/>
  <c r="E1461" i="1"/>
  <c r="F1461" i="1"/>
  <c r="E1462" i="1"/>
  <c r="F1462" i="1"/>
  <c r="E1463" i="1"/>
  <c r="F1463" i="1"/>
  <c r="E1464" i="1"/>
  <c r="F1464" i="1"/>
  <c r="E1465" i="1"/>
  <c r="F1465" i="1"/>
  <c r="E1466" i="1"/>
  <c r="F1466" i="1"/>
  <c r="E1467" i="1"/>
  <c r="F1467" i="1"/>
  <c r="E1468" i="1"/>
  <c r="F1468" i="1"/>
  <c r="E1469" i="1"/>
  <c r="F1469" i="1"/>
  <c r="E1470" i="1"/>
  <c r="F1470" i="1"/>
  <c r="E1471" i="1"/>
  <c r="F1471" i="1"/>
  <c r="E1472" i="1"/>
  <c r="F1472" i="1"/>
  <c r="E1473" i="1"/>
  <c r="F1473" i="1"/>
  <c r="E1474" i="1"/>
  <c r="F1474" i="1"/>
  <c r="E1475" i="1"/>
  <c r="F1475" i="1"/>
  <c r="E1476" i="1"/>
  <c r="F1476" i="1"/>
  <c r="E1477" i="1"/>
  <c r="F1477" i="1"/>
  <c r="E1478" i="1"/>
  <c r="F1478" i="1"/>
  <c r="E1479" i="1"/>
  <c r="F1479" i="1"/>
  <c r="E1480" i="1"/>
  <c r="F1480" i="1"/>
  <c r="E1481" i="1"/>
  <c r="F1481" i="1"/>
  <c r="E1482" i="1"/>
  <c r="F1482" i="1"/>
  <c r="E1483" i="1"/>
  <c r="F1483" i="1"/>
  <c r="E1484" i="1"/>
  <c r="F1484" i="1"/>
  <c r="E1485" i="1"/>
  <c r="F1485" i="1"/>
  <c r="E1486" i="1"/>
  <c r="F1486" i="1"/>
  <c r="E1487" i="1"/>
  <c r="F1487" i="1"/>
  <c r="E1488" i="1"/>
  <c r="F1488" i="1"/>
  <c r="E1489" i="1"/>
  <c r="F1489" i="1"/>
  <c r="E1490" i="1"/>
  <c r="F1490" i="1"/>
  <c r="E1491" i="1"/>
  <c r="F1491" i="1"/>
  <c r="E1492" i="1"/>
  <c r="F1492" i="1"/>
  <c r="E1493" i="1"/>
  <c r="F1493" i="1"/>
  <c r="E1494" i="1"/>
  <c r="F1494" i="1"/>
  <c r="E1495" i="1"/>
  <c r="F1495" i="1"/>
  <c r="E1496" i="1"/>
  <c r="F1496" i="1"/>
  <c r="E1497" i="1"/>
  <c r="F1497" i="1"/>
  <c r="E1498" i="1"/>
  <c r="F1498" i="1"/>
  <c r="E1499" i="1"/>
  <c r="F1499" i="1"/>
  <c r="E1500" i="1"/>
  <c r="F1500" i="1"/>
  <c r="E1501" i="1"/>
  <c r="F1501" i="1"/>
  <c r="E1502" i="1"/>
  <c r="F1502" i="1"/>
  <c r="E1503" i="1"/>
  <c r="F1503" i="1"/>
  <c r="E1504" i="1"/>
  <c r="F1504" i="1"/>
  <c r="E1505" i="1"/>
  <c r="F1505" i="1"/>
  <c r="E1506" i="1"/>
  <c r="F1506" i="1"/>
  <c r="E1507" i="1"/>
  <c r="F1507" i="1"/>
  <c r="E1508" i="1"/>
  <c r="F1508" i="1"/>
  <c r="E1509" i="1"/>
  <c r="F1509" i="1"/>
  <c r="E1510" i="1"/>
  <c r="F1510" i="1"/>
  <c r="E1511" i="1"/>
  <c r="F1511" i="1"/>
  <c r="E1512" i="1"/>
  <c r="F1512" i="1"/>
  <c r="E1513" i="1"/>
  <c r="F1513" i="1"/>
  <c r="E1514" i="1"/>
  <c r="F1514" i="1"/>
  <c r="E1515" i="1"/>
  <c r="F1515" i="1"/>
  <c r="E1516" i="1"/>
  <c r="F1516" i="1"/>
  <c r="E1517" i="1"/>
  <c r="F1517" i="1"/>
  <c r="E1518" i="1"/>
  <c r="F1518" i="1"/>
  <c r="E1519" i="1"/>
  <c r="F1519" i="1"/>
  <c r="E1520" i="1"/>
  <c r="F1520" i="1"/>
  <c r="E1521" i="1"/>
  <c r="F1521" i="1"/>
  <c r="E1522" i="1"/>
  <c r="F1522" i="1"/>
  <c r="E1523" i="1"/>
  <c r="F1523" i="1"/>
  <c r="E1524" i="1"/>
  <c r="F1524" i="1"/>
  <c r="E1525" i="1"/>
  <c r="F1525" i="1"/>
  <c r="E1526" i="1"/>
  <c r="F1526" i="1"/>
  <c r="E1527" i="1"/>
  <c r="F1527" i="1"/>
  <c r="E1528" i="1"/>
  <c r="F1528" i="1"/>
  <c r="E1529" i="1"/>
  <c r="F1529" i="1"/>
  <c r="E1530" i="1"/>
  <c r="F1530" i="1"/>
  <c r="E1531" i="1"/>
  <c r="F1531" i="1"/>
  <c r="E1532" i="1"/>
  <c r="F1532" i="1"/>
  <c r="E1533" i="1"/>
  <c r="F1533" i="1"/>
  <c r="E1534" i="1"/>
  <c r="F1534" i="1"/>
  <c r="E1535" i="1"/>
  <c r="F1535" i="1"/>
  <c r="E1536" i="1"/>
  <c r="F1536" i="1"/>
  <c r="E1537" i="1"/>
  <c r="F1537" i="1"/>
  <c r="E1538" i="1"/>
  <c r="F1538" i="1"/>
  <c r="E1539" i="1"/>
  <c r="F1539" i="1"/>
  <c r="E1540" i="1"/>
  <c r="F1540" i="1"/>
  <c r="E1541" i="1"/>
  <c r="F1541" i="1"/>
  <c r="E1542" i="1"/>
  <c r="F1542" i="1"/>
  <c r="E1543" i="1"/>
  <c r="F1543" i="1"/>
  <c r="E1544" i="1"/>
  <c r="F1544" i="1"/>
  <c r="E1545" i="1"/>
  <c r="F1545" i="1"/>
  <c r="E1546" i="1"/>
  <c r="F1546" i="1"/>
  <c r="E1547" i="1"/>
  <c r="F1547" i="1"/>
  <c r="E1548" i="1"/>
  <c r="F1548" i="1"/>
  <c r="E1549" i="1"/>
  <c r="F1549" i="1"/>
  <c r="E1550" i="1"/>
  <c r="F1550" i="1"/>
  <c r="E1551" i="1"/>
  <c r="F1551" i="1"/>
  <c r="E1552" i="1"/>
  <c r="F1552" i="1"/>
  <c r="E1553" i="1"/>
  <c r="F1553" i="1"/>
  <c r="E1554" i="1"/>
  <c r="F1554" i="1"/>
  <c r="E1555" i="1"/>
  <c r="F1555" i="1"/>
  <c r="E1556" i="1"/>
  <c r="F1556" i="1"/>
  <c r="E1557" i="1"/>
  <c r="F1557" i="1"/>
  <c r="E1558" i="1"/>
  <c r="F1558" i="1"/>
  <c r="E1559" i="1"/>
  <c r="F1559" i="1"/>
  <c r="E1560" i="1"/>
  <c r="F1560" i="1"/>
  <c r="E1561" i="1"/>
  <c r="F1561" i="1"/>
  <c r="E1562" i="1"/>
  <c r="F1562" i="1"/>
  <c r="E1563" i="1"/>
  <c r="F1563" i="1"/>
  <c r="E1564" i="1"/>
  <c r="F1564" i="1"/>
  <c r="E1565" i="1"/>
  <c r="F1565" i="1"/>
  <c r="E1566" i="1"/>
  <c r="F1566" i="1"/>
  <c r="E1567" i="1"/>
  <c r="F1567" i="1"/>
  <c r="E1568" i="1"/>
  <c r="F1568" i="1"/>
  <c r="E1569" i="1"/>
  <c r="F1569" i="1"/>
  <c r="E1570" i="1"/>
  <c r="F1570" i="1"/>
  <c r="E1571" i="1"/>
  <c r="F1571" i="1"/>
  <c r="E1572" i="1"/>
  <c r="F1572" i="1"/>
  <c r="E1573" i="1"/>
  <c r="F1573" i="1"/>
  <c r="E1574" i="1"/>
  <c r="F1574" i="1"/>
  <c r="E1575" i="1"/>
  <c r="F1575" i="1"/>
  <c r="E1576" i="1"/>
  <c r="F1576" i="1"/>
  <c r="E1577" i="1"/>
  <c r="F1577" i="1"/>
  <c r="E1578" i="1"/>
  <c r="F1578" i="1"/>
  <c r="E1579" i="1"/>
  <c r="F1579" i="1"/>
  <c r="E1580" i="1"/>
  <c r="F1580" i="1"/>
  <c r="E1581" i="1"/>
  <c r="F1581" i="1"/>
  <c r="E1582" i="1"/>
  <c r="F1582" i="1"/>
  <c r="E1583" i="1"/>
  <c r="F1583" i="1"/>
  <c r="E1584" i="1"/>
  <c r="F1584" i="1"/>
  <c r="E1585" i="1"/>
  <c r="F1585" i="1"/>
  <c r="E1586" i="1"/>
  <c r="F1586" i="1"/>
  <c r="E1587" i="1"/>
  <c r="F1587" i="1"/>
  <c r="E1588" i="1"/>
  <c r="F1588" i="1"/>
  <c r="E1589" i="1"/>
  <c r="F1589" i="1"/>
  <c r="E1590" i="1"/>
  <c r="F1590" i="1"/>
  <c r="E1591" i="1"/>
  <c r="F1591" i="1"/>
  <c r="E1592" i="1"/>
  <c r="F1592" i="1"/>
  <c r="E1593" i="1"/>
  <c r="F1593" i="1"/>
  <c r="E1594" i="1"/>
  <c r="F1594" i="1"/>
  <c r="E1595" i="1"/>
  <c r="F1595" i="1"/>
  <c r="E1596" i="1"/>
  <c r="F1596" i="1"/>
  <c r="E1597" i="1"/>
  <c r="F1597" i="1"/>
  <c r="E1598" i="1"/>
  <c r="F1598" i="1"/>
  <c r="E1599" i="1"/>
  <c r="F1599" i="1"/>
  <c r="E1600" i="1"/>
  <c r="F1600" i="1"/>
  <c r="E1601" i="1"/>
  <c r="F1601" i="1"/>
  <c r="E1602" i="1"/>
  <c r="F1602" i="1"/>
  <c r="E1603" i="1"/>
  <c r="F1603" i="1"/>
  <c r="E1604" i="1"/>
  <c r="F1604" i="1"/>
  <c r="E1605" i="1"/>
  <c r="F1605" i="1"/>
  <c r="E1606" i="1"/>
  <c r="F1606" i="1"/>
  <c r="E1607" i="1"/>
  <c r="F1607" i="1"/>
  <c r="E1608" i="1"/>
  <c r="F1608" i="1"/>
  <c r="E1609" i="1"/>
  <c r="F1609" i="1"/>
  <c r="E1610" i="1"/>
  <c r="F1610" i="1"/>
  <c r="E1611" i="1"/>
  <c r="F1611" i="1"/>
  <c r="E1612" i="1"/>
  <c r="F1612" i="1"/>
  <c r="E1613" i="1"/>
  <c r="F1613" i="1"/>
  <c r="E1614" i="1"/>
  <c r="F1614" i="1"/>
  <c r="E1615" i="1"/>
  <c r="F1615" i="1"/>
  <c r="E1616" i="1"/>
  <c r="F1616" i="1"/>
  <c r="E1617" i="1"/>
  <c r="F1617" i="1"/>
  <c r="E1618" i="1"/>
  <c r="F1618" i="1"/>
  <c r="E1619" i="1"/>
  <c r="F1619" i="1"/>
  <c r="E1620" i="1"/>
  <c r="F1620" i="1"/>
  <c r="E1621" i="1"/>
  <c r="F1621" i="1"/>
  <c r="E1622" i="1"/>
  <c r="F1622" i="1"/>
  <c r="E1623" i="1"/>
  <c r="F1623" i="1"/>
  <c r="E1624" i="1"/>
  <c r="F1624" i="1"/>
  <c r="E1625" i="1"/>
  <c r="F1625" i="1"/>
  <c r="E1626" i="1"/>
  <c r="F1626" i="1"/>
  <c r="E1627" i="1"/>
  <c r="F1627" i="1"/>
  <c r="E1628" i="1"/>
  <c r="F1628" i="1"/>
  <c r="E1629" i="1"/>
  <c r="F1629" i="1"/>
  <c r="E1630" i="1"/>
  <c r="F1630" i="1"/>
  <c r="E1631" i="1"/>
  <c r="F1631" i="1"/>
  <c r="E1632" i="1"/>
  <c r="F1632" i="1"/>
  <c r="E1633" i="1"/>
  <c r="F1633" i="1"/>
  <c r="E1634" i="1"/>
  <c r="F1634" i="1"/>
  <c r="E1635" i="1"/>
  <c r="F1635" i="1"/>
  <c r="E1636" i="1"/>
  <c r="F1636" i="1"/>
  <c r="E1637" i="1"/>
  <c r="F1637" i="1"/>
  <c r="E1638" i="1"/>
  <c r="F1638" i="1"/>
  <c r="E1639" i="1"/>
  <c r="F1639" i="1"/>
  <c r="E1640" i="1"/>
  <c r="F1640" i="1"/>
  <c r="E1641" i="1"/>
  <c r="F1641" i="1"/>
  <c r="E1642" i="1"/>
  <c r="F1642" i="1"/>
  <c r="E1643" i="1"/>
  <c r="F1643" i="1"/>
  <c r="E1644" i="1"/>
  <c r="F1644" i="1"/>
  <c r="E1645" i="1"/>
  <c r="F1645" i="1"/>
  <c r="E1646" i="1"/>
  <c r="F1646" i="1"/>
  <c r="E1647" i="1"/>
  <c r="F1647" i="1"/>
  <c r="E1648" i="1"/>
  <c r="F1648" i="1"/>
  <c r="E1649" i="1"/>
  <c r="F1649" i="1"/>
  <c r="E1650" i="1"/>
  <c r="F1650" i="1"/>
  <c r="E1651" i="1"/>
  <c r="F1651" i="1"/>
  <c r="E1652" i="1"/>
  <c r="F1652" i="1"/>
  <c r="E1653" i="1"/>
  <c r="F1653" i="1"/>
  <c r="E1654" i="1"/>
  <c r="F1654" i="1"/>
  <c r="E1655" i="1"/>
  <c r="F1655" i="1"/>
  <c r="E1656" i="1"/>
  <c r="F1656" i="1"/>
  <c r="E1657" i="1"/>
  <c r="F1657" i="1"/>
  <c r="E1658" i="1"/>
  <c r="F1658" i="1"/>
  <c r="E1659" i="1"/>
  <c r="F1659" i="1"/>
  <c r="E1660" i="1"/>
  <c r="F1660" i="1"/>
  <c r="E1661" i="1"/>
  <c r="F1661" i="1"/>
  <c r="E1662" i="1"/>
  <c r="F1662" i="1"/>
  <c r="E1663" i="1"/>
  <c r="F1663" i="1"/>
  <c r="E1664" i="1"/>
  <c r="F1664" i="1"/>
  <c r="E1665" i="1"/>
  <c r="F1665" i="1"/>
  <c r="E1666" i="1"/>
  <c r="F1666" i="1"/>
  <c r="E1667" i="1"/>
  <c r="F1667" i="1"/>
  <c r="E1668" i="1"/>
  <c r="F1668" i="1"/>
  <c r="E1669" i="1"/>
  <c r="F1669" i="1"/>
  <c r="E1670" i="1"/>
  <c r="F1670" i="1"/>
  <c r="E1671" i="1"/>
  <c r="F1671" i="1"/>
  <c r="E1672" i="1"/>
  <c r="F1672" i="1"/>
  <c r="E1673" i="1"/>
  <c r="F1673" i="1"/>
  <c r="E1674" i="1"/>
  <c r="F1674" i="1"/>
  <c r="E1675" i="1"/>
  <c r="F1675" i="1"/>
  <c r="E1676" i="1"/>
  <c r="F1676" i="1"/>
  <c r="E1677" i="1"/>
  <c r="F1677" i="1"/>
  <c r="E1678" i="1"/>
  <c r="F1678" i="1"/>
  <c r="E1679" i="1"/>
  <c r="F1679" i="1"/>
  <c r="E1680" i="1"/>
  <c r="F1680" i="1"/>
  <c r="E1681" i="1"/>
  <c r="F1681" i="1"/>
  <c r="E1682" i="1"/>
  <c r="F1682" i="1"/>
  <c r="E1683" i="1"/>
  <c r="F1683" i="1"/>
  <c r="E1684" i="1"/>
  <c r="F1684" i="1"/>
  <c r="E1685" i="1"/>
  <c r="F1685" i="1"/>
  <c r="E1686" i="1"/>
  <c r="F1686" i="1"/>
  <c r="E1687" i="1"/>
  <c r="F1687" i="1"/>
  <c r="E1688" i="1"/>
  <c r="F1688" i="1"/>
  <c r="E1689" i="1"/>
  <c r="F1689" i="1"/>
  <c r="E1690" i="1"/>
  <c r="F1690" i="1"/>
  <c r="E1691" i="1"/>
  <c r="F1691" i="1"/>
  <c r="E1692" i="1"/>
  <c r="F1692" i="1"/>
  <c r="E1693" i="1"/>
  <c r="F1693" i="1"/>
  <c r="E1694" i="1"/>
  <c r="F1694" i="1"/>
  <c r="E1695" i="1"/>
  <c r="F1695" i="1"/>
  <c r="E1696" i="1"/>
  <c r="F1696" i="1"/>
  <c r="E1697" i="1"/>
  <c r="F1697" i="1"/>
  <c r="E1698" i="1"/>
  <c r="F1698" i="1"/>
  <c r="E1699" i="1"/>
  <c r="F1699" i="1"/>
  <c r="E1700" i="1"/>
  <c r="F1700" i="1"/>
  <c r="E1701" i="1"/>
  <c r="F1701" i="1"/>
  <c r="E1702" i="1"/>
  <c r="F1702" i="1"/>
  <c r="E1703" i="1"/>
  <c r="F1703" i="1"/>
  <c r="E1704" i="1"/>
  <c r="F1704" i="1"/>
  <c r="E1705" i="1"/>
  <c r="F1705" i="1"/>
  <c r="E1706" i="1"/>
  <c r="F1706" i="1"/>
  <c r="E1707" i="1"/>
  <c r="F1707" i="1"/>
  <c r="E1708" i="1"/>
  <c r="F1708" i="1"/>
  <c r="E1709" i="1"/>
  <c r="F1709" i="1"/>
  <c r="E1710" i="1"/>
  <c r="F1710" i="1"/>
  <c r="E1711" i="1"/>
  <c r="F1711" i="1"/>
  <c r="E1712" i="1"/>
  <c r="F1712" i="1"/>
  <c r="E1713" i="1"/>
  <c r="F1713" i="1"/>
  <c r="E1714" i="1"/>
  <c r="F1714" i="1"/>
  <c r="E1715" i="1"/>
  <c r="F1715" i="1"/>
  <c r="E1716" i="1"/>
  <c r="F1716" i="1"/>
  <c r="E1717" i="1"/>
  <c r="F1717" i="1"/>
  <c r="E1718" i="1"/>
  <c r="F1718" i="1"/>
  <c r="E1719" i="1"/>
  <c r="F1719" i="1"/>
  <c r="E1720" i="1"/>
  <c r="F1720" i="1"/>
  <c r="E1721" i="1"/>
  <c r="F1721" i="1"/>
  <c r="E1722" i="1"/>
  <c r="F1722" i="1"/>
  <c r="E1723" i="1"/>
  <c r="F1723" i="1"/>
  <c r="E1724" i="1"/>
  <c r="F1724" i="1"/>
  <c r="E1725" i="1"/>
  <c r="F1725" i="1"/>
  <c r="E1726" i="1"/>
  <c r="F1726" i="1"/>
  <c r="E1727" i="1"/>
  <c r="F1727" i="1"/>
  <c r="E1728" i="1"/>
  <c r="F1728" i="1"/>
  <c r="E1729" i="1"/>
  <c r="F1729" i="1"/>
  <c r="E1730" i="1"/>
  <c r="F1730" i="1"/>
  <c r="E1731" i="1"/>
  <c r="F1731" i="1"/>
  <c r="E1732" i="1"/>
  <c r="F1732" i="1"/>
  <c r="E1733" i="1"/>
  <c r="F1733" i="1"/>
  <c r="E1734" i="1"/>
  <c r="F1734" i="1"/>
  <c r="E1735" i="1"/>
  <c r="F1735" i="1"/>
  <c r="E1736" i="1"/>
  <c r="F1736" i="1"/>
  <c r="E1737" i="1"/>
  <c r="F1737" i="1"/>
  <c r="E1738" i="1"/>
  <c r="F1738" i="1"/>
  <c r="E1739" i="1"/>
  <c r="F1739" i="1"/>
  <c r="E1740" i="1"/>
  <c r="F1740" i="1"/>
  <c r="E1741" i="1"/>
  <c r="F1741" i="1"/>
  <c r="E1742" i="1"/>
  <c r="F1742" i="1"/>
  <c r="E1743" i="1"/>
  <c r="F1743" i="1"/>
  <c r="E1744" i="1"/>
  <c r="F1744" i="1"/>
  <c r="E1745" i="1"/>
  <c r="F1745" i="1"/>
  <c r="E1746" i="1"/>
  <c r="F1746" i="1"/>
  <c r="E1747" i="1"/>
  <c r="F1747" i="1"/>
  <c r="E1748" i="1"/>
  <c r="F1748" i="1"/>
  <c r="E1749" i="1"/>
  <c r="F1749" i="1"/>
  <c r="E1750" i="1"/>
  <c r="F1750" i="1"/>
  <c r="E1751" i="1"/>
  <c r="F1751" i="1"/>
  <c r="E1752" i="1"/>
  <c r="F1752" i="1"/>
  <c r="E1753" i="1"/>
  <c r="F1753" i="1"/>
  <c r="E1754" i="1"/>
  <c r="F1754" i="1"/>
  <c r="E1755" i="1"/>
  <c r="F1755" i="1"/>
  <c r="E1756" i="1"/>
  <c r="F1756" i="1"/>
  <c r="E1757" i="1"/>
  <c r="F1757" i="1"/>
  <c r="E1758" i="1"/>
  <c r="F1758" i="1"/>
  <c r="E1759" i="1"/>
  <c r="F1759" i="1"/>
  <c r="E1760" i="1"/>
  <c r="F1760" i="1"/>
  <c r="E1761" i="1"/>
  <c r="F1761" i="1"/>
  <c r="E1762" i="1"/>
  <c r="F1762" i="1"/>
  <c r="E1763" i="1"/>
  <c r="F1763" i="1"/>
  <c r="E1764" i="1"/>
  <c r="F1764" i="1"/>
  <c r="E1765" i="1"/>
  <c r="F1765" i="1"/>
  <c r="E1766" i="1"/>
  <c r="F1766" i="1"/>
  <c r="E1767" i="1"/>
  <c r="F1767" i="1"/>
  <c r="E1768" i="1"/>
  <c r="F1768" i="1"/>
  <c r="E1769" i="1"/>
  <c r="F1769" i="1"/>
  <c r="E1770" i="1"/>
  <c r="F1770" i="1"/>
  <c r="E1771" i="1"/>
  <c r="F1771" i="1"/>
  <c r="E1772" i="1"/>
  <c r="F1772" i="1"/>
  <c r="E1773" i="1"/>
  <c r="F1773" i="1"/>
  <c r="E1774" i="1"/>
  <c r="F1774" i="1"/>
  <c r="E1775" i="1"/>
  <c r="F1775" i="1"/>
  <c r="E1776" i="1"/>
  <c r="F1776" i="1"/>
  <c r="E1777" i="1"/>
  <c r="F1777" i="1"/>
  <c r="E1778" i="1"/>
  <c r="F1778" i="1"/>
  <c r="E1779" i="1"/>
  <c r="F1779" i="1"/>
  <c r="E1780" i="1"/>
  <c r="F1780" i="1"/>
  <c r="E1781" i="1"/>
  <c r="F1781" i="1"/>
  <c r="E1782" i="1"/>
  <c r="F1782" i="1"/>
  <c r="E1783" i="1"/>
  <c r="F1783" i="1"/>
  <c r="E1784" i="1"/>
  <c r="F1784" i="1"/>
  <c r="E1785" i="1"/>
  <c r="F1785" i="1"/>
  <c r="E1786" i="1"/>
  <c r="F1786" i="1"/>
  <c r="E1787" i="1"/>
  <c r="F1787" i="1"/>
  <c r="E1788" i="1"/>
  <c r="F1788" i="1"/>
  <c r="E1789" i="1"/>
  <c r="F1789" i="1"/>
  <c r="E1790" i="1"/>
  <c r="F1790" i="1"/>
  <c r="E1791" i="1"/>
  <c r="F1791" i="1"/>
  <c r="E1792" i="1"/>
  <c r="F1792" i="1"/>
  <c r="E1793" i="1"/>
  <c r="F1793" i="1"/>
  <c r="E1794" i="1"/>
  <c r="F1794" i="1"/>
  <c r="E1795" i="1"/>
  <c r="F1795" i="1"/>
  <c r="E1796" i="1"/>
  <c r="F1796" i="1"/>
  <c r="E1797" i="1"/>
  <c r="F1797" i="1"/>
  <c r="E1798" i="1"/>
  <c r="F1798" i="1"/>
  <c r="E1799" i="1"/>
  <c r="F1799" i="1"/>
  <c r="E1800" i="1"/>
  <c r="F1800" i="1"/>
  <c r="E1801" i="1"/>
  <c r="F1801" i="1"/>
  <c r="E1802" i="1"/>
  <c r="F1802" i="1"/>
  <c r="E1803" i="1"/>
  <c r="F1803" i="1"/>
  <c r="E1804" i="1"/>
  <c r="F1804" i="1"/>
  <c r="E1805" i="1"/>
  <c r="F1805" i="1"/>
  <c r="E1806" i="1"/>
  <c r="F1806" i="1"/>
  <c r="E1807" i="1"/>
  <c r="F1807" i="1"/>
  <c r="E1808" i="1"/>
  <c r="F1808" i="1"/>
  <c r="E1809" i="1"/>
  <c r="F1809" i="1"/>
  <c r="E1810" i="1"/>
  <c r="F1810" i="1"/>
  <c r="E1811" i="1"/>
  <c r="F1811" i="1"/>
  <c r="E1812" i="1"/>
  <c r="F1812" i="1"/>
  <c r="E1813" i="1"/>
  <c r="F1813" i="1"/>
  <c r="E1814" i="1"/>
  <c r="F1814" i="1"/>
  <c r="E1815" i="1"/>
  <c r="F1815" i="1"/>
  <c r="E1816" i="1"/>
  <c r="F1816" i="1"/>
  <c r="E1817" i="1"/>
  <c r="F1817" i="1"/>
  <c r="E1818" i="1"/>
  <c r="F1818" i="1"/>
  <c r="E1819" i="1"/>
  <c r="F1819" i="1"/>
  <c r="E1820" i="1"/>
  <c r="F1820" i="1"/>
  <c r="E1821" i="1"/>
  <c r="F1821" i="1"/>
  <c r="E1822" i="1"/>
  <c r="F1822" i="1"/>
  <c r="E1823" i="1"/>
  <c r="F1823" i="1"/>
  <c r="E1824" i="1"/>
  <c r="F1824" i="1"/>
  <c r="E1825" i="1"/>
  <c r="F1825" i="1"/>
  <c r="E1826" i="1"/>
  <c r="F1826" i="1"/>
  <c r="E1827" i="1"/>
  <c r="F1827" i="1"/>
  <c r="E1828" i="1"/>
  <c r="F1828" i="1"/>
  <c r="E1829" i="1"/>
  <c r="F1829" i="1"/>
  <c r="E1830" i="1"/>
  <c r="F1830" i="1"/>
  <c r="E1831" i="1"/>
  <c r="F1831" i="1"/>
  <c r="E1832" i="1"/>
  <c r="F1832" i="1"/>
  <c r="E1833" i="1"/>
  <c r="F1833" i="1"/>
  <c r="E1834" i="1"/>
  <c r="F1834" i="1"/>
  <c r="E1835" i="1"/>
  <c r="F1835" i="1"/>
  <c r="E1836" i="1"/>
  <c r="F1836" i="1"/>
  <c r="E1837" i="1"/>
  <c r="F1837" i="1"/>
  <c r="E1838" i="1"/>
  <c r="F1838" i="1"/>
  <c r="E1839" i="1"/>
  <c r="F1839" i="1"/>
  <c r="E1840" i="1"/>
  <c r="F1840" i="1"/>
  <c r="E1841" i="1"/>
  <c r="F1841" i="1"/>
  <c r="E1842" i="1"/>
  <c r="F1842" i="1"/>
  <c r="E1843" i="1"/>
  <c r="F1843" i="1"/>
  <c r="E1844" i="1"/>
  <c r="F1844" i="1"/>
  <c r="E1845" i="1"/>
  <c r="F1845" i="1"/>
  <c r="E1846" i="1"/>
  <c r="F1846" i="1"/>
  <c r="E1847" i="1"/>
  <c r="F1847" i="1"/>
  <c r="E1848" i="1"/>
  <c r="F1848" i="1"/>
  <c r="E1849" i="1"/>
  <c r="F1849" i="1"/>
  <c r="E1850" i="1"/>
  <c r="F1850" i="1"/>
  <c r="E1851" i="1"/>
  <c r="F1851" i="1"/>
  <c r="E1852" i="1"/>
  <c r="F1852" i="1"/>
  <c r="E1853" i="1"/>
  <c r="F1853" i="1"/>
  <c r="E1854" i="1"/>
  <c r="F1854" i="1"/>
  <c r="E1855" i="1"/>
  <c r="F1855" i="1"/>
  <c r="E1856" i="1"/>
  <c r="F1856" i="1"/>
  <c r="E1857" i="1"/>
  <c r="F1857" i="1"/>
  <c r="E1858" i="1"/>
  <c r="F1858" i="1"/>
  <c r="E1859" i="1"/>
  <c r="F1859" i="1"/>
  <c r="E1860" i="1"/>
  <c r="F1860" i="1"/>
  <c r="E1861" i="1"/>
  <c r="F1861" i="1"/>
  <c r="E1862" i="1"/>
  <c r="F1862" i="1"/>
  <c r="E1863" i="1"/>
  <c r="F1863" i="1"/>
  <c r="E1864" i="1"/>
  <c r="F1864" i="1"/>
  <c r="E1865" i="1"/>
  <c r="F1865" i="1"/>
  <c r="E1866" i="1"/>
  <c r="F1866" i="1"/>
  <c r="E1867" i="1"/>
  <c r="F1867" i="1"/>
  <c r="E1868" i="1"/>
  <c r="F1868" i="1"/>
  <c r="E1869" i="1"/>
  <c r="F1869" i="1"/>
  <c r="E1870" i="1"/>
  <c r="F1870" i="1"/>
  <c r="E1871" i="1"/>
  <c r="F1871" i="1"/>
  <c r="E1872" i="1"/>
  <c r="F1872" i="1"/>
  <c r="E1873" i="1"/>
  <c r="F1873" i="1"/>
  <c r="E1874" i="1"/>
  <c r="F1874" i="1"/>
  <c r="E1875" i="1"/>
  <c r="F1875" i="1"/>
  <c r="E1876" i="1"/>
  <c r="F1876" i="1"/>
  <c r="E1877" i="1"/>
  <c r="F1877" i="1"/>
  <c r="E1878" i="1"/>
  <c r="F1878" i="1"/>
  <c r="E1879" i="1"/>
  <c r="F1879" i="1"/>
  <c r="E1880" i="1"/>
  <c r="F1880" i="1"/>
  <c r="E1881" i="1"/>
  <c r="F1881" i="1"/>
  <c r="E1882" i="1"/>
  <c r="F1882" i="1"/>
  <c r="E1883" i="1"/>
  <c r="F1883" i="1"/>
  <c r="E1884" i="1"/>
  <c r="F1884" i="1"/>
  <c r="E1885" i="1"/>
  <c r="F1885" i="1"/>
  <c r="E1886" i="1"/>
  <c r="F1886" i="1"/>
  <c r="E1887" i="1"/>
  <c r="F1887" i="1"/>
  <c r="E1888" i="1"/>
  <c r="F1888" i="1"/>
  <c r="E1889" i="1"/>
  <c r="F1889" i="1"/>
  <c r="E1890" i="1"/>
  <c r="F1890" i="1"/>
  <c r="E1891" i="1"/>
  <c r="F1891" i="1"/>
  <c r="E1892" i="1"/>
  <c r="F1892" i="1"/>
  <c r="E1893" i="1"/>
  <c r="F1893" i="1"/>
  <c r="E1894" i="1"/>
  <c r="F1894" i="1"/>
  <c r="E1895" i="1"/>
  <c r="F1895" i="1"/>
  <c r="E1896" i="1"/>
  <c r="F1896" i="1"/>
  <c r="E1897" i="1"/>
  <c r="F1897" i="1"/>
  <c r="E1898" i="1"/>
  <c r="F1898" i="1"/>
  <c r="E1899" i="1"/>
  <c r="F1899" i="1"/>
  <c r="E1900" i="1"/>
  <c r="F1900" i="1"/>
  <c r="E1901" i="1"/>
  <c r="F1901" i="1"/>
  <c r="E1902" i="1"/>
  <c r="F1902" i="1"/>
  <c r="E1903" i="1"/>
  <c r="F1903" i="1"/>
  <c r="E1904" i="1"/>
  <c r="F1904" i="1"/>
  <c r="E1905" i="1"/>
  <c r="F1905" i="1"/>
  <c r="E1906" i="1"/>
  <c r="F1906" i="1"/>
  <c r="E1907" i="1"/>
  <c r="F1907" i="1"/>
  <c r="E1908" i="1"/>
  <c r="F1908" i="1"/>
  <c r="E1909" i="1"/>
  <c r="F1909" i="1"/>
  <c r="E1910" i="1"/>
  <c r="F1910" i="1"/>
  <c r="E1911" i="1"/>
  <c r="F1911" i="1"/>
  <c r="E1912" i="1"/>
  <c r="F1912" i="1"/>
  <c r="E1913" i="1"/>
  <c r="F1913" i="1"/>
  <c r="E1914" i="1"/>
  <c r="F1914" i="1"/>
  <c r="E1915" i="1"/>
  <c r="F1915" i="1"/>
  <c r="E1916" i="1"/>
  <c r="F1916" i="1"/>
  <c r="E1917" i="1"/>
  <c r="F1917" i="1"/>
  <c r="E1918" i="1"/>
  <c r="F1918" i="1"/>
  <c r="E1919" i="1"/>
  <c r="F1919" i="1"/>
  <c r="E1920" i="1"/>
  <c r="F1920" i="1"/>
  <c r="E1921" i="1"/>
  <c r="F1921" i="1"/>
  <c r="E1922" i="1"/>
  <c r="F1922" i="1"/>
  <c r="E1923" i="1"/>
  <c r="F1923" i="1"/>
  <c r="E1924" i="1"/>
  <c r="F1924" i="1"/>
  <c r="E1925" i="1"/>
  <c r="F1925" i="1"/>
  <c r="E1926" i="1"/>
  <c r="F1926" i="1"/>
  <c r="E1927" i="1"/>
  <c r="F1927" i="1"/>
  <c r="E1928" i="1"/>
  <c r="F1928" i="1"/>
  <c r="E1929" i="1"/>
  <c r="F1929" i="1"/>
  <c r="E1930" i="1"/>
  <c r="F1930" i="1"/>
  <c r="E1931" i="1"/>
  <c r="F1931" i="1"/>
  <c r="E1932" i="1"/>
  <c r="F1932" i="1"/>
  <c r="E1933" i="1"/>
  <c r="F1933" i="1"/>
  <c r="E1934" i="1"/>
  <c r="F1934" i="1"/>
  <c r="E1935" i="1"/>
  <c r="F1935" i="1"/>
  <c r="E1936" i="1"/>
  <c r="F1936" i="1"/>
  <c r="E1937" i="1"/>
  <c r="F1937" i="1"/>
  <c r="E1938" i="1"/>
  <c r="F1938" i="1"/>
  <c r="E1939" i="1"/>
  <c r="F1939" i="1"/>
  <c r="E1940" i="1"/>
  <c r="F1940" i="1"/>
  <c r="E1941" i="1"/>
  <c r="F1941" i="1"/>
  <c r="E1942" i="1"/>
  <c r="F1942" i="1"/>
  <c r="E1943" i="1"/>
  <c r="F1943" i="1"/>
  <c r="E1944" i="1"/>
  <c r="F1944" i="1"/>
  <c r="E1945" i="1"/>
  <c r="F1945" i="1"/>
  <c r="E1946" i="1"/>
  <c r="F1946" i="1"/>
  <c r="E1947" i="1"/>
  <c r="F1947" i="1"/>
  <c r="E1948" i="1"/>
  <c r="F1948" i="1"/>
  <c r="E1949" i="1"/>
  <c r="F1949" i="1"/>
  <c r="E1950" i="1"/>
  <c r="F1950" i="1"/>
  <c r="E1951" i="1"/>
  <c r="F1951" i="1"/>
  <c r="E1952" i="1"/>
  <c r="F1952" i="1"/>
  <c r="E1953" i="1"/>
  <c r="F1953" i="1"/>
  <c r="E1954" i="1"/>
  <c r="F1954" i="1"/>
  <c r="E1955" i="1"/>
  <c r="F1955" i="1"/>
  <c r="E1956" i="1"/>
  <c r="F1956" i="1"/>
  <c r="E1957" i="1"/>
  <c r="F1957" i="1"/>
  <c r="E1958" i="1"/>
  <c r="F1958" i="1"/>
  <c r="E1959" i="1"/>
  <c r="F1959" i="1"/>
  <c r="E1960" i="1"/>
  <c r="F1960" i="1"/>
  <c r="E1961" i="1"/>
  <c r="F1961" i="1"/>
  <c r="E1962" i="1"/>
  <c r="F1962" i="1"/>
  <c r="E1963" i="1"/>
  <c r="F1963" i="1"/>
  <c r="E1964" i="1"/>
  <c r="F1964" i="1"/>
  <c r="E1965" i="1"/>
  <c r="F1965" i="1"/>
  <c r="E1966" i="1"/>
  <c r="F1966" i="1"/>
  <c r="E1967" i="1"/>
  <c r="F1967" i="1"/>
  <c r="E1968" i="1"/>
  <c r="F1968" i="1"/>
  <c r="E1969" i="1"/>
  <c r="F1969" i="1"/>
  <c r="E1970" i="1"/>
  <c r="F1970" i="1"/>
  <c r="E1971" i="1"/>
  <c r="F1971" i="1"/>
  <c r="E1972" i="1"/>
  <c r="F1972" i="1"/>
  <c r="E1973" i="1"/>
  <c r="F1973" i="1"/>
  <c r="E1974" i="1"/>
  <c r="F1974" i="1"/>
  <c r="E1975" i="1"/>
  <c r="F1975" i="1"/>
  <c r="E1976" i="1"/>
  <c r="F1976" i="1"/>
  <c r="E1977" i="1"/>
  <c r="F1977" i="1"/>
  <c r="E1978" i="1"/>
  <c r="F1978" i="1"/>
  <c r="E1979" i="1"/>
  <c r="F1979" i="1"/>
  <c r="E1980" i="1"/>
  <c r="F1980" i="1"/>
  <c r="E1981" i="1"/>
  <c r="F1981" i="1"/>
  <c r="E1982" i="1"/>
  <c r="F1982" i="1"/>
  <c r="E1983" i="1"/>
  <c r="F1983" i="1"/>
  <c r="E1984" i="1"/>
  <c r="F1984" i="1"/>
  <c r="E1985" i="1"/>
  <c r="F1985" i="1"/>
  <c r="E1986" i="1"/>
  <c r="F1986" i="1"/>
  <c r="E1987" i="1"/>
  <c r="F1987" i="1"/>
  <c r="E1988" i="1"/>
  <c r="F1988" i="1"/>
  <c r="E1989" i="1"/>
  <c r="F1989" i="1"/>
  <c r="E1990" i="1"/>
  <c r="F1990" i="1"/>
  <c r="E1991" i="1"/>
  <c r="F1991" i="1"/>
  <c r="E1992" i="1"/>
  <c r="F1992" i="1"/>
  <c r="E1993" i="1"/>
  <c r="F1993" i="1"/>
  <c r="E1994" i="1"/>
  <c r="F1994" i="1"/>
  <c r="E1995" i="1"/>
  <c r="F1995" i="1"/>
  <c r="E1996" i="1"/>
  <c r="F1996" i="1"/>
  <c r="E1997" i="1"/>
  <c r="F1997" i="1"/>
  <c r="E1998" i="1"/>
  <c r="F1998" i="1"/>
  <c r="E1999" i="1"/>
  <c r="F1999" i="1"/>
  <c r="E2000" i="1"/>
  <c r="F2000" i="1"/>
  <c r="E2001" i="1"/>
  <c r="F2001" i="1"/>
  <c r="E2002" i="1"/>
  <c r="F2002" i="1"/>
  <c r="E2003" i="1"/>
  <c r="F2003" i="1"/>
  <c r="E2004" i="1"/>
  <c r="F2004" i="1"/>
  <c r="E2005" i="1"/>
  <c r="F2005" i="1"/>
  <c r="E2006" i="1"/>
  <c r="F2006" i="1"/>
  <c r="E2007" i="1"/>
  <c r="F2007" i="1"/>
  <c r="E2008" i="1"/>
  <c r="F2008" i="1"/>
  <c r="E2009" i="1"/>
  <c r="F2009" i="1"/>
  <c r="E2010" i="1"/>
  <c r="F2010" i="1"/>
  <c r="E2011" i="1"/>
  <c r="F2011" i="1"/>
  <c r="E2012" i="1"/>
  <c r="F2012" i="1"/>
  <c r="E2013" i="1"/>
  <c r="F2013" i="1"/>
  <c r="E2014" i="1"/>
  <c r="F2014" i="1"/>
  <c r="E2015" i="1"/>
  <c r="F2015" i="1"/>
  <c r="E2016" i="1"/>
  <c r="F2016" i="1"/>
  <c r="E2017" i="1"/>
  <c r="F2017" i="1"/>
  <c r="E2018" i="1"/>
  <c r="F2018" i="1"/>
  <c r="E2019" i="1"/>
  <c r="F2019" i="1"/>
  <c r="E2020" i="1"/>
  <c r="F2020" i="1"/>
  <c r="E2021" i="1"/>
  <c r="F2021" i="1"/>
  <c r="E2022" i="1"/>
  <c r="F2022" i="1"/>
  <c r="E2023" i="1"/>
  <c r="F2023" i="1"/>
  <c r="E2024" i="1"/>
  <c r="F2024" i="1"/>
  <c r="E2025" i="1"/>
  <c r="F2025" i="1"/>
  <c r="E2026" i="1"/>
  <c r="F2026" i="1"/>
  <c r="E2027" i="1"/>
  <c r="F2027" i="1"/>
  <c r="E2028" i="1"/>
  <c r="F2028" i="1"/>
  <c r="E2029" i="1"/>
  <c r="F2029" i="1"/>
  <c r="E2030" i="1"/>
  <c r="F2030" i="1"/>
  <c r="E2031" i="1"/>
  <c r="F2031" i="1"/>
  <c r="E2032" i="1"/>
  <c r="F2032" i="1"/>
  <c r="E2033" i="1"/>
  <c r="F2033" i="1"/>
  <c r="E2034" i="1"/>
  <c r="F2034" i="1"/>
  <c r="E2035" i="1"/>
  <c r="F2035" i="1"/>
  <c r="E2036" i="1"/>
  <c r="F2036" i="1"/>
  <c r="E2037" i="1"/>
  <c r="F2037" i="1"/>
  <c r="E2038" i="1"/>
  <c r="F2038" i="1"/>
  <c r="E2039" i="1"/>
  <c r="F2039" i="1"/>
  <c r="E2040" i="1"/>
  <c r="F2040" i="1"/>
  <c r="E2041" i="1"/>
  <c r="F2041" i="1"/>
  <c r="E2042" i="1"/>
  <c r="F2042" i="1"/>
  <c r="E2043" i="1"/>
  <c r="F2043" i="1"/>
  <c r="E2044" i="1"/>
  <c r="F2044" i="1"/>
  <c r="E2045" i="1"/>
  <c r="F2045" i="1"/>
  <c r="E2046" i="1"/>
  <c r="F2046" i="1"/>
  <c r="E2047" i="1"/>
  <c r="F2047" i="1"/>
  <c r="E2048" i="1"/>
  <c r="F2048" i="1"/>
  <c r="E2049" i="1"/>
  <c r="F2049" i="1"/>
  <c r="E2050" i="1"/>
  <c r="F2050" i="1"/>
  <c r="E2051" i="1"/>
  <c r="F2051" i="1"/>
  <c r="E2052" i="1"/>
  <c r="F2052" i="1"/>
  <c r="E2053" i="1"/>
  <c r="F2053" i="1"/>
  <c r="E2054" i="1"/>
  <c r="F2054" i="1"/>
  <c r="E2055" i="1"/>
  <c r="F2055" i="1"/>
  <c r="E2056" i="1"/>
  <c r="F2056" i="1"/>
  <c r="E2057" i="1"/>
  <c r="F2057" i="1"/>
  <c r="E2058" i="1"/>
  <c r="F2058" i="1"/>
  <c r="E2059" i="1"/>
  <c r="F2059" i="1"/>
  <c r="E2060" i="1"/>
  <c r="F2060" i="1"/>
  <c r="E2061" i="1"/>
  <c r="F2061" i="1"/>
  <c r="E2062" i="1"/>
  <c r="F2062" i="1"/>
  <c r="E2063" i="1"/>
  <c r="F2063" i="1"/>
  <c r="E2064" i="1"/>
  <c r="F2064" i="1"/>
  <c r="E2065" i="1"/>
  <c r="F2065" i="1"/>
  <c r="E2066" i="1"/>
  <c r="F2066" i="1"/>
  <c r="E2067" i="1"/>
  <c r="F2067" i="1"/>
  <c r="E2068" i="1"/>
  <c r="F2068" i="1"/>
  <c r="E2069" i="1"/>
  <c r="F2069" i="1"/>
  <c r="E2070" i="1"/>
  <c r="F2070" i="1"/>
  <c r="E2071" i="1"/>
  <c r="F2071" i="1"/>
  <c r="E2072" i="1"/>
  <c r="F2072" i="1"/>
  <c r="E2073" i="1"/>
  <c r="F2073" i="1"/>
  <c r="E2074" i="1"/>
  <c r="F2074" i="1"/>
  <c r="E2075" i="1"/>
  <c r="F2075" i="1"/>
  <c r="E2076" i="1"/>
  <c r="F2076" i="1"/>
  <c r="E2077" i="1"/>
  <c r="F2077" i="1"/>
  <c r="E2078" i="1"/>
  <c r="F2078" i="1"/>
  <c r="E2079" i="1"/>
  <c r="F2079" i="1"/>
  <c r="E2080" i="1"/>
  <c r="F2080" i="1"/>
  <c r="E2081" i="1"/>
  <c r="F2081" i="1"/>
  <c r="E2082" i="1"/>
  <c r="F2082" i="1"/>
  <c r="E2083" i="1"/>
  <c r="F2083" i="1"/>
  <c r="E2084" i="1"/>
  <c r="F2084" i="1"/>
  <c r="E2085" i="1"/>
  <c r="F2085" i="1"/>
  <c r="E2086" i="1"/>
  <c r="F2086" i="1"/>
  <c r="E2087" i="1"/>
  <c r="F2087" i="1"/>
  <c r="E2088" i="1"/>
  <c r="F2088" i="1"/>
  <c r="E2089" i="1"/>
  <c r="F2089" i="1"/>
  <c r="E2090" i="1"/>
  <c r="F2090" i="1"/>
  <c r="E2091" i="1"/>
  <c r="F2091" i="1"/>
  <c r="E2092" i="1"/>
  <c r="F2092" i="1"/>
  <c r="E2093" i="1"/>
  <c r="F2093" i="1"/>
  <c r="E2094" i="1"/>
  <c r="F2094" i="1"/>
  <c r="E2095" i="1"/>
  <c r="F2095" i="1"/>
  <c r="E2096" i="1"/>
  <c r="F2096" i="1"/>
  <c r="E2097" i="1"/>
  <c r="F2097" i="1"/>
  <c r="E2098" i="1"/>
  <c r="F2098" i="1"/>
  <c r="E2099" i="1"/>
  <c r="F2099" i="1"/>
  <c r="E2100" i="1"/>
  <c r="F2100" i="1"/>
  <c r="E2101" i="1"/>
  <c r="F2101" i="1"/>
  <c r="E2102" i="1"/>
  <c r="F2102" i="1"/>
  <c r="E2103" i="1"/>
  <c r="F2103" i="1"/>
  <c r="E2104" i="1"/>
  <c r="F2104" i="1"/>
  <c r="E2105" i="1"/>
  <c r="F2105" i="1"/>
  <c r="E2106" i="1"/>
  <c r="F2106" i="1"/>
  <c r="E2107" i="1"/>
  <c r="F2107" i="1"/>
  <c r="E2108" i="1"/>
  <c r="F2108" i="1"/>
  <c r="E2109" i="1"/>
  <c r="F2109" i="1"/>
  <c r="E2110" i="1"/>
  <c r="F2110" i="1"/>
  <c r="E2111" i="1"/>
  <c r="F2111" i="1"/>
  <c r="E2112" i="1"/>
  <c r="F2112" i="1"/>
  <c r="E2113" i="1"/>
  <c r="F2113" i="1"/>
  <c r="E2114" i="1"/>
  <c r="F2114" i="1"/>
  <c r="E2115" i="1"/>
  <c r="F2115" i="1"/>
  <c r="E2116" i="1"/>
  <c r="F2116" i="1"/>
  <c r="E2117" i="1"/>
  <c r="F2117" i="1"/>
  <c r="E2118" i="1"/>
  <c r="F2118" i="1"/>
  <c r="E2119" i="1"/>
  <c r="F2119" i="1"/>
  <c r="E2120" i="1"/>
  <c r="F2120" i="1"/>
  <c r="E2121" i="1"/>
  <c r="F2121" i="1"/>
  <c r="E2122" i="1"/>
  <c r="F2122" i="1"/>
  <c r="E2123" i="1"/>
  <c r="F2123" i="1"/>
  <c r="E2124" i="1"/>
  <c r="F2124" i="1"/>
  <c r="E2125" i="1"/>
  <c r="F2125" i="1"/>
  <c r="E2126" i="1"/>
  <c r="F2126" i="1"/>
  <c r="E2127" i="1"/>
  <c r="F2127" i="1"/>
  <c r="E2128" i="1"/>
  <c r="F2128" i="1"/>
  <c r="E2129" i="1"/>
  <c r="F2129" i="1"/>
  <c r="E2130" i="1"/>
  <c r="F2130" i="1"/>
  <c r="E2131" i="1"/>
  <c r="F2131" i="1"/>
  <c r="E2132" i="1"/>
  <c r="F2132" i="1"/>
  <c r="E2133" i="1"/>
  <c r="F2133" i="1"/>
  <c r="E2134" i="1"/>
  <c r="F2134" i="1"/>
  <c r="E2135" i="1"/>
  <c r="F2135" i="1"/>
  <c r="E2136" i="1"/>
  <c r="F2136" i="1"/>
  <c r="E2137" i="1"/>
  <c r="F2137" i="1"/>
  <c r="E2138" i="1"/>
  <c r="F2138" i="1"/>
  <c r="E2139" i="1"/>
  <c r="F2139" i="1"/>
  <c r="E2140" i="1"/>
  <c r="F2140" i="1"/>
  <c r="E2141" i="1"/>
  <c r="F2141" i="1"/>
  <c r="E2142" i="1"/>
  <c r="F2142" i="1"/>
  <c r="E2143" i="1"/>
  <c r="F2143" i="1"/>
  <c r="E2144" i="1"/>
  <c r="F2144" i="1"/>
  <c r="E2145" i="1"/>
  <c r="F2145" i="1"/>
  <c r="E2146" i="1"/>
  <c r="F2146" i="1"/>
  <c r="E2147" i="1"/>
  <c r="F2147" i="1"/>
  <c r="E2148" i="1"/>
  <c r="F2148" i="1"/>
  <c r="E2149" i="1"/>
  <c r="F2149" i="1"/>
  <c r="E2150" i="1"/>
  <c r="F2150" i="1"/>
  <c r="E2151" i="1"/>
  <c r="F2151" i="1"/>
  <c r="E2152" i="1"/>
  <c r="F2152" i="1"/>
  <c r="E2153" i="1"/>
  <c r="F2153" i="1"/>
  <c r="E2154" i="1"/>
  <c r="F2154" i="1"/>
  <c r="E2155" i="1"/>
  <c r="F2155" i="1"/>
  <c r="E2156" i="1"/>
  <c r="F2156" i="1"/>
  <c r="E2157" i="1"/>
  <c r="F2157" i="1"/>
  <c r="E2158" i="1"/>
  <c r="F2158" i="1"/>
  <c r="E2159" i="1"/>
  <c r="F2159" i="1"/>
  <c r="E2160" i="1"/>
  <c r="F2160" i="1"/>
  <c r="E2161" i="1"/>
  <c r="F2161" i="1"/>
  <c r="E2162" i="1"/>
  <c r="F2162" i="1"/>
  <c r="E2163" i="1"/>
  <c r="F2163" i="1"/>
  <c r="E2164" i="1"/>
  <c r="F2164" i="1"/>
  <c r="E2165" i="1"/>
  <c r="F2165" i="1"/>
  <c r="E2166" i="1"/>
  <c r="F2166" i="1"/>
  <c r="E2167" i="1"/>
  <c r="F2167" i="1"/>
  <c r="E2168" i="1"/>
  <c r="F2168" i="1"/>
  <c r="E2169" i="1"/>
  <c r="F2169" i="1"/>
  <c r="E2170" i="1"/>
  <c r="F2170" i="1"/>
  <c r="E2171" i="1"/>
  <c r="F2171" i="1"/>
  <c r="E2172" i="1"/>
  <c r="F2172" i="1"/>
  <c r="E2173" i="1"/>
  <c r="F2173" i="1"/>
  <c r="E2174" i="1"/>
  <c r="F2174" i="1"/>
  <c r="E2175" i="1"/>
  <c r="F2175" i="1"/>
  <c r="E2176" i="1"/>
  <c r="F2176" i="1"/>
  <c r="E2177" i="1"/>
  <c r="F2177" i="1"/>
  <c r="E2178" i="1"/>
  <c r="F2178" i="1"/>
  <c r="E2179" i="1"/>
  <c r="F2179" i="1"/>
  <c r="E2180" i="1"/>
  <c r="F2180" i="1"/>
  <c r="E2181" i="1"/>
  <c r="F2181" i="1"/>
  <c r="E2182" i="1"/>
  <c r="F2182" i="1"/>
  <c r="E2183" i="1"/>
  <c r="F2183" i="1"/>
  <c r="E2184" i="1"/>
  <c r="F2184" i="1"/>
  <c r="E2185" i="1"/>
  <c r="F2185" i="1"/>
  <c r="E2186" i="1"/>
  <c r="F2186" i="1"/>
  <c r="E2187" i="1"/>
  <c r="F2187" i="1"/>
  <c r="E2188" i="1"/>
  <c r="F2188" i="1"/>
  <c r="E2189" i="1"/>
  <c r="F2189" i="1"/>
  <c r="E2190" i="1"/>
  <c r="F2190" i="1"/>
  <c r="E2191" i="1"/>
  <c r="F2191" i="1"/>
  <c r="E2192" i="1"/>
  <c r="F2192" i="1"/>
  <c r="E2193" i="1"/>
  <c r="F2193" i="1"/>
  <c r="E2194" i="1"/>
  <c r="F2194" i="1"/>
  <c r="E2195" i="1"/>
  <c r="F2195" i="1"/>
  <c r="E2196" i="1"/>
  <c r="F2196" i="1"/>
  <c r="E2197" i="1"/>
  <c r="F2197" i="1"/>
  <c r="E2198" i="1"/>
  <c r="F2198" i="1"/>
  <c r="E2199" i="1"/>
  <c r="F2199" i="1"/>
  <c r="E2200" i="1"/>
  <c r="F2200" i="1"/>
  <c r="E2201" i="1"/>
  <c r="F2201" i="1"/>
  <c r="E2202" i="1"/>
  <c r="F2202" i="1"/>
  <c r="E2203" i="1"/>
  <c r="F2203" i="1"/>
  <c r="E2204" i="1"/>
  <c r="F2204" i="1"/>
  <c r="E2205" i="1"/>
  <c r="F2205" i="1"/>
  <c r="E2206" i="1"/>
  <c r="F2206" i="1"/>
  <c r="E2207" i="1"/>
  <c r="F2207" i="1"/>
  <c r="E2208" i="1"/>
  <c r="F2208" i="1"/>
  <c r="E2209" i="1"/>
  <c r="F2209" i="1"/>
  <c r="E2210" i="1"/>
  <c r="F2210" i="1"/>
  <c r="E2211" i="1"/>
  <c r="F2211" i="1"/>
  <c r="E2212" i="1"/>
  <c r="F2212" i="1"/>
  <c r="E2213" i="1"/>
  <c r="F2213" i="1"/>
  <c r="E2214" i="1"/>
  <c r="F2214" i="1"/>
  <c r="E2215" i="1"/>
  <c r="F2215" i="1"/>
  <c r="E2216" i="1"/>
  <c r="F2216" i="1"/>
  <c r="E2217" i="1"/>
  <c r="F2217" i="1"/>
  <c r="E2218" i="1"/>
  <c r="F2218" i="1"/>
  <c r="E2219" i="1"/>
  <c r="F2219" i="1"/>
  <c r="E2220" i="1"/>
  <c r="F2220" i="1"/>
  <c r="E2221" i="1"/>
  <c r="F2221" i="1"/>
  <c r="E2222" i="1"/>
  <c r="F2222" i="1"/>
  <c r="E2223" i="1"/>
  <c r="F2223" i="1"/>
  <c r="E2224" i="1"/>
  <c r="F2224" i="1"/>
  <c r="E2225" i="1"/>
  <c r="F2225" i="1"/>
  <c r="E2226" i="1"/>
  <c r="F2226" i="1"/>
  <c r="E2227" i="1"/>
  <c r="F2227" i="1"/>
  <c r="E2228" i="1"/>
  <c r="F2228" i="1"/>
  <c r="E2229" i="1"/>
  <c r="F2229" i="1"/>
  <c r="E2230" i="1"/>
  <c r="F2230" i="1"/>
  <c r="E2231" i="1"/>
  <c r="F2231" i="1"/>
  <c r="E2232" i="1"/>
  <c r="F2232" i="1"/>
  <c r="E2233" i="1"/>
  <c r="F2233" i="1"/>
  <c r="E2234" i="1"/>
  <c r="F2234" i="1"/>
  <c r="E2235" i="1"/>
  <c r="F2235" i="1"/>
  <c r="E2236" i="1"/>
  <c r="F2236" i="1"/>
  <c r="E2237" i="1"/>
  <c r="F2237" i="1"/>
  <c r="E2238" i="1"/>
  <c r="F2238" i="1"/>
  <c r="E2239" i="1"/>
  <c r="F2239" i="1"/>
  <c r="E2240" i="1"/>
  <c r="F2240" i="1"/>
  <c r="E2241" i="1"/>
  <c r="F2241" i="1"/>
  <c r="E2242" i="1"/>
  <c r="F2242" i="1"/>
  <c r="E2243" i="1"/>
  <c r="F2243" i="1"/>
  <c r="E2244" i="1"/>
  <c r="F2244" i="1"/>
  <c r="E2245" i="1"/>
  <c r="F2245" i="1"/>
  <c r="E2246" i="1"/>
  <c r="F2246" i="1"/>
  <c r="E2247" i="1"/>
  <c r="F2247" i="1"/>
  <c r="E2248" i="1"/>
  <c r="F2248" i="1"/>
  <c r="E2249" i="1"/>
  <c r="F2249" i="1"/>
  <c r="E2250" i="1"/>
  <c r="F2250" i="1"/>
  <c r="E2251" i="1"/>
  <c r="F2251" i="1"/>
  <c r="E2252" i="1"/>
  <c r="F2252" i="1"/>
  <c r="E2253" i="1"/>
  <c r="F2253" i="1"/>
  <c r="E2254" i="1"/>
  <c r="F2254" i="1"/>
  <c r="E2255" i="1"/>
  <c r="F2255" i="1"/>
  <c r="E2256" i="1"/>
  <c r="F2256" i="1"/>
  <c r="E2257" i="1"/>
  <c r="F2257" i="1"/>
  <c r="E2258" i="1"/>
  <c r="F2258" i="1"/>
  <c r="E2259" i="1"/>
  <c r="F2259" i="1"/>
  <c r="E2260" i="1"/>
  <c r="F2260" i="1"/>
  <c r="E2261" i="1"/>
  <c r="F2261" i="1"/>
  <c r="E2262" i="1"/>
  <c r="F2262" i="1"/>
  <c r="E2263" i="1"/>
  <c r="F2263" i="1"/>
  <c r="E2264" i="1"/>
  <c r="F2264" i="1"/>
  <c r="E2265" i="1"/>
  <c r="F2265" i="1"/>
  <c r="E2266" i="1"/>
  <c r="F2266" i="1"/>
  <c r="E2267" i="1"/>
  <c r="F2267" i="1"/>
  <c r="E2268" i="1"/>
  <c r="F2268" i="1"/>
  <c r="E2269" i="1"/>
  <c r="F2269" i="1"/>
  <c r="E2270" i="1"/>
  <c r="F2270" i="1"/>
  <c r="E2271" i="1"/>
  <c r="F2271" i="1"/>
  <c r="E2272" i="1"/>
  <c r="F2272" i="1"/>
  <c r="E2273" i="1"/>
  <c r="F2273" i="1"/>
  <c r="E2274" i="1"/>
  <c r="F2274" i="1"/>
  <c r="E2275" i="1"/>
  <c r="F2275" i="1"/>
  <c r="E2276" i="1"/>
  <c r="F2276" i="1"/>
  <c r="E2277" i="1"/>
  <c r="F2277" i="1"/>
  <c r="E2278" i="1"/>
  <c r="F2278" i="1"/>
  <c r="E2279" i="1"/>
  <c r="F2279" i="1"/>
  <c r="E2280" i="1"/>
  <c r="F2280" i="1"/>
  <c r="E2281" i="1"/>
  <c r="F2281" i="1"/>
  <c r="E2282" i="1"/>
  <c r="F2282" i="1"/>
  <c r="E2283" i="1"/>
  <c r="F2283" i="1"/>
  <c r="E2284" i="1"/>
  <c r="F2284" i="1"/>
  <c r="E2285" i="1"/>
  <c r="F2285" i="1"/>
  <c r="E2286" i="1"/>
  <c r="F2286" i="1"/>
  <c r="E2287" i="1"/>
  <c r="F2287" i="1"/>
  <c r="E2288" i="1"/>
  <c r="F2288" i="1"/>
  <c r="E2289" i="1"/>
  <c r="F2289" i="1"/>
  <c r="E2290" i="1"/>
  <c r="F2290" i="1"/>
  <c r="E2291" i="1"/>
  <c r="F2291" i="1"/>
  <c r="E2292" i="1"/>
  <c r="F2292" i="1"/>
  <c r="E2293" i="1"/>
  <c r="F2293" i="1"/>
  <c r="E2294" i="1"/>
  <c r="F2294" i="1"/>
  <c r="E2295" i="1"/>
  <c r="F2295" i="1"/>
  <c r="E2296" i="1"/>
  <c r="F2296" i="1"/>
  <c r="E2297" i="1"/>
  <c r="F2297" i="1"/>
  <c r="E2298" i="1"/>
  <c r="F2298" i="1"/>
  <c r="E2299" i="1"/>
  <c r="F2299" i="1"/>
  <c r="E2300" i="1"/>
  <c r="F2300" i="1"/>
  <c r="E2301" i="1"/>
  <c r="F2301" i="1"/>
  <c r="E2302" i="1"/>
  <c r="F2302" i="1"/>
  <c r="E2303" i="1"/>
  <c r="F2303" i="1"/>
  <c r="E2304" i="1"/>
  <c r="F2304" i="1"/>
  <c r="E2305" i="1"/>
  <c r="F2305" i="1"/>
  <c r="E2306" i="1"/>
  <c r="F2306" i="1"/>
  <c r="E2307" i="1"/>
  <c r="F2307" i="1"/>
  <c r="E2308" i="1"/>
  <c r="F2308" i="1"/>
  <c r="E2309" i="1"/>
  <c r="F2309" i="1"/>
  <c r="E2310" i="1"/>
  <c r="F2310" i="1"/>
  <c r="E2311" i="1"/>
  <c r="F2311" i="1"/>
  <c r="E2312" i="1"/>
  <c r="F2312" i="1"/>
  <c r="E2313" i="1"/>
  <c r="F2313" i="1"/>
  <c r="E2314" i="1"/>
  <c r="F2314" i="1"/>
  <c r="E2315" i="1"/>
  <c r="F2315" i="1"/>
  <c r="E2316" i="1"/>
  <c r="F2316" i="1"/>
  <c r="E2317" i="1"/>
  <c r="F2317" i="1"/>
  <c r="E2318" i="1"/>
  <c r="F2318" i="1"/>
  <c r="E2319" i="1"/>
  <c r="F2319" i="1"/>
  <c r="E2320" i="1"/>
  <c r="F2320" i="1"/>
  <c r="E2321" i="1"/>
  <c r="F2321" i="1"/>
  <c r="E2322" i="1"/>
  <c r="F2322" i="1"/>
  <c r="E2323" i="1"/>
  <c r="F2323" i="1"/>
  <c r="E2324" i="1"/>
  <c r="F2324" i="1"/>
  <c r="E2325" i="1"/>
  <c r="F2325" i="1"/>
  <c r="E2326" i="1"/>
  <c r="F2326" i="1"/>
  <c r="E2327" i="1"/>
  <c r="F2327" i="1"/>
  <c r="E2328" i="1"/>
  <c r="F2328" i="1"/>
  <c r="E2329" i="1"/>
  <c r="F2329" i="1"/>
  <c r="E2330" i="1"/>
  <c r="F2330" i="1"/>
  <c r="E2331" i="1"/>
  <c r="F2331" i="1"/>
  <c r="E2332" i="1"/>
  <c r="F2332" i="1"/>
  <c r="E2333" i="1"/>
  <c r="F2333" i="1"/>
  <c r="E2334" i="1"/>
  <c r="F2334" i="1"/>
  <c r="E2335" i="1"/>
  <c r="F2335" i="1"/>
  <c r="E2336" i="1"/>
  <c r="F2336" i="1"/>
  <c r="E2337" i="1"/>
  <c r="F2337" i="1"/>
  <c r="E2338" i="1"/>
  <c r="F2338" i="1"/>
  <c r="E2339" i="1"/>
  <c r="F2339" i="1"/>
  <c r="E2340" i="1"/>
  <c r="F2340" i="1"/>
  <c r="E2341" i="1"/>
  <c r="F2341" i="1"/>
  <c r="E2342" i="1"/>
  <c r="F2342" i="1"/>
  <c r="E2343" i="1"/>
  <c r="F2343" i="1"/>
  <c r="E2344" i="1"/>
  <c r="F2344" i="1"/>
  <c r="E2345" i="1"/>
  <c r="F2345" i="1"/>
  <c r="E2346" i="1"/>
  <c r="F2346" i="1"/>
  <c r="E2347" i="1"/>
  <c r="F2347" i="1"/>
  <c r="E2348" i="1"/>
  <c r="F2348" i="1"/>
  <c r="E2349" i="1"/>
  <c r="F2349" i="1"/>
  <c r="E2350" i="1"/>
  <c r="F2350" i="1"/>
  <c r="E2351" i="1"/>
  <c r="F2351" i="1"/>
  <c r="E2352" i="1"/>
  <c r="F2352" i="1"/>
  <c r="E2353" i="1"/>
  <c r="F2353" i="1"/>
  <c r="E2354" i="1"/>
  <c r="F2354" i="1"/>
  <c r="E2355" i="1"/>
  <c r="F2355" i="1"/>
  <c r="E2356" i="1"/>
  <c r="F2356" i="1"/>
  <c r="E2357" i="1"/>
  <c r="F2357" i="1"/>
  <c r="E2358" i="1"/>
  <c r="F2358" i="1"/>
  <c r="E2359" i="1"/>
  <c r="F2359" i="1"/>
  <c r="E2360" i="1"/>
  <c r="F2360" i="1"/>
  <c r="E2361" i="1"/>
  <c r="F2361" i="1"/>
  <c r="E2362" i="1"/>
  <c r="F2362" i="1"/>
  <c r="E2363" i="1"/>
  <c r="F2363" i="1"/>
  <c r="E2364" i="1"/>
  <c r="F2364" i="1"/>
  <c r="E2365" i="1"/>
  <c r="F2365" i="1"/>
  <c r="E2366" i="1"/>
  <c r="F2366" i="1"/>
  <c r="E2367" i="1"/>
  <c r="F2367" i="1"/>
  <c r="E2368" i="1"/>
  <c r="F2368" i="1"/>
  <c r="E2369" i="1"/>
  <c r="F2369" i="1"/>
  <c r="E2370" i="1"/>
  <c r="F2370" i="1"/>
  <c r="E2371" i="1"/>
  <c r="F2371" i="1"/>
  <c r="E2372" i="1"/>
  <c r="F2372" i="1"/>
  <c r="E2373" i="1"/>
  <c r="F2373" i="1"/>
  <c r="E2374" i="1"/>
  <c r="F2374" i="1"/>
  <c r="E2375" i="1"/>
  <c r="F2375" i="1"/>
  <c r="E2376" i="1"/>
  <c r="F2376" i="1"/>
  <c r="E2377" i="1"/>
  <c r="F2377" i="1"/>
  <c r="E2378" i="1"/>
  <c r="F2378" i="1"/>
  <c r="E2379" i="1"/>
  <c r="F2379" i="1"/>
  <c r="E2380" i="1"/>
  <c r="F2380" i="1"/>
  <c r="E2381" i="1"/>
  <c r="F2381" i="1"/>
  <c r="E2382" i="1"/>
  <c r="F2382" i="1"/>
  <c r="E2383" i="1"/>
  <c r="F2383" i="1"/>
  <c r="E2384" i="1"/>
  <c r="F2384" i="1"/>
  <c r="E2385" i="1"/>
  <c r="F2385" i="1"/>
  <c r="E2386" i="1"/>
  <c r="F2386" i="1"/>
  <c r="E2387" i="1"/>
  <c r="F2387" i="1"/>
  <c r="E2388" i="1"/>
  <c r="F2388" i="1"/>
  <c r="E2389" i="1"/>
  <c r="F2389" i="1"/>
  <c r="E2390" i="1"/>
  <c r="F2390" i="1"/>
  <c r="E2391" i="1"/>
  <c r="F2391" i="1"/>
  <c r="E2392" i="1"/>
  <c r="F2392" i="1"/>
  <c r="E2393" i="1"/>
  <c r="F2393" i="1"/>
  <c r="E2394" i="1"/>
  <c r="F2394" i="1"/>
  <c r="E2395" i="1"/>
  <c r="F2395" i="1"/>
  <c r="E2396" i="1"/>
  <c r="F2396" i="1"/>
  <c r="E2397" i="1"/>
  <c r="F2397" i="1"/>
  <c r="E2398" i="1"/>
  <c r="F2398" i="1"/>
  <c r="E2399" i="1"/>
  <c r="F2399" i="1"/>
  <c r="E2400" i="1"/>
  <c r="F2400" i="1"/>
  <c r="E2401" i="1"/>
  <c r="F2401" i="1"/>
  <c r="E2402" i="1"/>
  <c r="F2402" i="1"/>
  <c r="E2403" i="1"/>
  <c r="F2403" i="1"/>
  <c r="E2404" i="1"/>
  <c r="F2404" i="1"/>
  <c r="E2405" i="1"/>
  <c r="F2405" i="1"/>
  <c r="E2406" i="1"/>
  <c r="F2406" i="1"/>
  <c r="E2407" i="1"/>
  <c r="F2407" i="1"/>
  <c r="E2408" i="1"/>
  <c r="F2408" i="1"/>
  <c r="E2409" i="1"/>
  <c r="F2409" i="1"/>
  <c r="E2410" i="1"/>
  <c r="F2410" i="1"/>
  <c r="E2411" i="1"/>
  <c r="F2411" i="1"/>
  <c r="E2412" i="1"/>
  <c r="F2412" i="1"/>
  <c r="E2413" i="1"/>
  <c r="F2413" i="1"/>
  <c r="E2414" i="1"/>
  <c r="F2414" i="1"/>
  <c r="E2415" i="1"/>
  <c r="F2415" i="1"/>
  <c r="E2416" i="1"/>
  <c r="F2416" i="1"/>
  <c r="E2417" i="1"/>
  <c r="F2417" i="1"/>
  <c r="E2418" i="1"/>
  <c r="F2418" i="1"/>
  <c r="E2419" i="1"/>
  <c r="F2419" i="1"/>
  <c r="E2420" i="1"/>
  <c r="F2420" i="1"/>
  <c r="E2421" i="1"/>
  <c r="F2421" i="1"/>
  <c r="E2422" i="1"/>
  <c r="F2422" i="1"/>
  <c r="E2423" i="1"/>
  <c r="F2423" i="1"/>
  <c r="E2424" i="1"/>
  <c r="F2424" i="1"/>
  <c r="E2425" i="1"/>
  <c r="F2425" i="1"/>
  <c r="E2426" i="1"/>
  <c r="F2426" i="1"/>
  <c r="E2427" i="1"/>
  <c r="F2427" i="1"/>
  <c r="E2428" i="1"/>
  <c r="F2428" i="1"/>
  <c r="E2429" i="1"/>
  <c r="F2429" i="1"/>
  <c r="E2430" i="1"/>
  <c r="F2430" i="1"/>
  <c r="E2431" i="1"/>
  <c r="F2431" i="1"/>
  <c r="E2432" i="1"/>
  <c r="F2432" i="1"/>
  <c r="E2433" i="1"/>
  <c r="F2433" i="1"/>
  <c r="E2434" i="1"/>
  <c r="F2434" i="1"/>
  <c r="E2435" i="1"/>
  <c r="F2435" i="1"/>
  <c r="E2436" i="1"/>
  <c r="F2436" i="1"/>
  <c r="E2437" i="1"/>
  <c r="F2437" i="1"/>
  <c r="E2438" i="1"/>
  <c r="F2438" i="1"/>
  <c r="E2439" i="1"/>
  <c r="F2439" i="1"/>
  <c r="E2440" i="1"/>
  <c r="F2440" i="1"/>
  <c r="E2441" i="1"/>
  <c r="F2441" i="1"/>
  <c r="E2442" i="1"/>
  <c r="F2442" i="1"/>
  <c r="E2443" i="1"/>
  <c r="F2443" i="1"/>
  <c r="E2444" i="1"/>
  <c r="F2444" i="1"/>
  <c r="E2445" i="1"/>
  <c r="F2445" i="1"/>
  <c r="E2446" i="1"/>
  <c r="F2446" i="1"/>
  <c r="E2447" i="1"/>
  <c r="F2447" i="1"/>
  <c r="E2448" i="1"/>
  <c r="F2448" i="1"/>
  <c r="E2449" i="1"/>
  <c r="F2449" i="1"/>
  <c r="E2450" i="1"/>
  <c r="F2450" i="1"/>
  <c r="E2451" i="1"/>
  <c r="F2451" i="1"/>
  <c r="E2452" i="1"/>
  <c r="F2452" i="1"/>
  <c r="E2453" i="1"/>
  <c r="F2453" i="1"/>
  <c r="E2454" i="1"/>
  <c r="F2454" i="1"/>
  <c r="E2455" i="1"/>
  <c r="F2455" i="1"/>
  <c r="E2456" i="1"/>
  <c r="F2456" i="1"/>
  <c r="E2457" i="1"/>
  <c r="F2457" i="1"/>
  <c r="E2458" i="1"/>
  <c r="F2458" i="1"/>
  <c r="E2459" i="1"/>
  <c r="F2459" i="1"/>
  <c r="E2460" i="1"/>
  <c r="F2460" i="1"/>
  <c r="E2461" i="1"/>
  <c r="F2461" i="1"/>
  <c r="E2462" i="1"/>
  <c r="F2462" i="1"/>
  <c r="E2463" i="1"/>
  <c r="F2463" i="1"/>
  <c r="E2464" i="1"/>
  <c r="F2464" i="1"/>
  <c r="E2465" i="1"/>
  <c r="F2465" i="1"/>
  <c r="E2466" i="1"/>
  <c r="F2466" i="1"/>
  <c r="E2467" i="1"/>
  <c r="F2467" i="1"/>
  <c r="E2468" i="1"/>
  <c r="F2468" i="1"/>
  <c r="E2469" i="1"/>
  <c r="F2469" i="1"/>
  <c r="E2470" i="1"/>
  <c r="F2470" i="1"/>
  <c r="E2471" i="1"/>
  <c r="F2471" i="1"/>
  <c r="E2472" i="1"/>
  <c r="F2472" i="1"/>
  <c r="E2473" i="1"/>
  <c r="F2473" i="1"/>
  <c r="E2474" i="1"/>
  <c r="F2474" i="1"/>
  <c r="E2475" i="1"/>
  <c r="F2475" i="1"/>
  <c r="E2476" i="1"/>
  <c r="F2476" i="1"/>
  <c r="E2477" i="1"/>
  <c r="F2477" i="1"/>
  <c r="E2478" i="1"/>
  <c r="F2478" i="1"/>
  <c r="E2479" i="1"/>
  <c r="F2479" i="1"/>
  <c r="E2480" i="1"/>
  <c r="F2480" i="1"/>
  <c r="E2481" i="1"/>
  <c r="F2481" i="1"/>
  <c r="E2482" i="1"/>
  <c r="F2482" i="1"/>
  <c r="E2483" i="1"/>
  <c r="F2483" i="1"/>
  <c r="E2484" i="1"/>
  <c r="F2484" i="1"/>
  <c r="E2485" i="1"/>
  <c r="F2485" i="1"/>
  <c r="E2486" i="1"/>
  <c r="F2486" i="1"/>
  <c r="E2487" i="1"/>
  <c r="F2487" i="1"/>
  <c r="E2488" i="1"/>
  <c r="F2488" i="1"/>
  <c r="E2489" i="1"/>
  <c r="F2489" i="1"/>
  <c r="E2490" i="1"/>
  <c r="F2490" i="1"/>
  <c r="E2491" i="1"/>
  <c r="F2491" i="1"/>
  <c r="E2492" i="1"/>
  <c r="F2492" i="1"/>
  <c r="E2493" i="1"/>
  <c r="F2493" i="1"/>
  <c r="E2494" i="1"/>
  <c r="F2494" i="1"/>
  <c r="E2495" i="1"/>
  <c r="F2495" i="1"/>
  <c r="E2496" i="1"/>
  <c r="F2496" i="1"/>
  <c r="E2497" i="1"/>
  <c r="F2497" i="1"/>
  <c r="E2498" i="1"/>
  <c r="F2498" i="1"/>
  <c r="E2499" i="1"/>
  <c r="F2499" i="1"/>
  <c r="E2500" i="1"/>
  <c r="F2500" i="1"/>
  <c r="E2501" i="1"/>
  <c r="F2501" i="1"/>
  <c r="E2502" i="1"/>
  <c r="F2502" i="1"/>
  <c r="E2503" i="1"/>
  <c r="F2503" i="1"/>
  <c r="E2504" i="1"/>
  <c r="F2504" i="1"/>
  <c r="E2505" i="1"/>
  <c r="F2505" i="1"/>
  <c r="E2506" i="1"/>
  <c r="F2506" i="1"/>
  <c r="E2507" i="1"/>
  <c r="F2507" i="1"/>
  <c r="E2508" i="1"/>
  <c r="F2508" i="1"/>
  <c r="E2509" i="1"/>
  <c r="F2509" i="1"/>
  <c r="E2510" i="1"/>
  <c r="F2510" i="1"/>
  <c r="E2511" i="1"/>
  <c r="F2511" i="1"/>
  <c r="E2512" i="1"/>
  <c r="F2512" i="1"/>
  <c r="E2513" i="1"/>
  <c r="F2513" i="1"/>
  <c r="E2514" i="1"/>
  <c r="F2514" i="1"/>
  <c r="E2515" i="1"/>
  <c r="F2515" i="1"/>
  <c r="E2516" i="1"/>
  <c r="F2516" i="1"/>
  <c r="E2517" i="1"/>
  <c r="F2517" i="1"/>
  <c r="E2518" i="1"/>
  <c r="F2518" i="1"/>
  <c r="E2519" i="1"/>
  <c r="F2519" i="1"/>
  <c r="E2520" i="1"/>
  <c r="F2520" i="1"/>
  <c r="E2521" i="1"/>
  <c r="F2521" i="1"/>
  <c r="E2522" i="1"/>
  <c r="F2522" i="1"/>
  <c r="E2523" i="1"/>
  <c r="F2523" i="1"/>
  <c r="E2524" i="1"/>
  <c r="F2524" i="1"/>
  <c r="E2525" i="1"/>
  <c r="F2525" i="1"/>
  <c r="E2526" i="1"/>
  <c r="F2526" i="1"/>
  <c r="E2527" i="1"/>
  <c r="F2527" i="1"/>
  <c r="E2528" i="1"/>
  <c r="F2528" i="1"/>
  <c r="E2529" i="1"/>
  <c r="F2529" i="1"/>
  <c r="E2530" i="1"/>
  <c r="F2530" i="1"/>
  <c r="E2531" i="1"/>
  <c r="F2531" i="1"/>
  <c r="E2532" i="1"/>
  <c r="F2532" i="1"/>
  <c r="E2533" i="1"/>
  <c r="F2533" i="1"/>
  <c r="E2534" i="1"/>
  <c r="F2534" i="1"/>
  <c r="E2535" i="1"/>
  <c r="F2535" i="1"/>
  <c r="E2536" i="1"/>
  <c r="F2536" i="1"/>
  <c r="E2537" i="1"/>
  <c r="F2537" i="1"/>
  <c r="E2538" i="1"/>
  <c r="F2538" i="1"/>
  <c r="E2539" i="1"/>
  <c r="F2539" i="1"/>
  <c r="E2540" i="1"/>
  <c r="F2540" i="1"/>
  <c r="E2541" i="1"/>
  <c r="F2541" i="1"/>
  <c r="E2542" i="1"/>
  <c r="F2542" i="1"/>
  <c r="E2543" i="1"/>
  <c r="F2543" i="1"/>
  <c r="E2544" i="1"/>
  <c r="F2544" i="1"/>
  <c r="E2545" i="1"/>
  <c r="F2545" i="1"/>
  <c r="E2546" i="1"/>
  <c r="F2546" i="1"/>
  <c r="E2547" i="1"/>
  <c r="F2547" i="1"/>
  <c r="E2548" i="1"/>
  <c r="F2548" i="1"/>
  <c r="E2549" i="1"/>
  <c r="F2549" i="1"/>
  <c r="E2550" i="1"/>
  <c r="F2550" i="1"/>
  <c r="E2551" i="1"/>
  <c r="F2551" i="1"/>
  <c r="E2552" i="1"/>
  <c r="F2552" i="1"/>
  <c r="E2553" i="1"/>
  <c r="F2553" i="1"/>
  <c r="E2554" i="1"/>
  <c r="F2554" i="1"/>
  <c r="E2555" i="1"/>
  <c r="F2555" i="1"/>
  <c r="E2556" i="1"/>
  <c r="F2556" i="1"/>
  <c r="E2557" i="1"/>
  <c r="F2557" i="1"/>
  <c r="E2558" i="1"/>
  <c r="F2558" i="1"/>
  <c r="E2559" i="1"/>
  <c r="F2559" i="1"/>
  <c r="E2560" i="1"/>
  <c r="F2560" i="1"/>
  <c r="E2561" i="1"/>
  <c r="F2561" i="1"/>
  <c r="E2562" i="1"/>
  <c r="F2562" i="1"/>
  <c r="E2563" i="1"/>
  <c r="F2563" i="1"/>
  <c r="E2564" i="1"/>
  <c r="F2564" i="1"/>
  <c r="E2565" i="1"/>
  <c r="F2565" i="1"/>
  <c r="E2566" i="1"/>
  <c r="F2566" i="1"/>
  <c r="E2567" i="1"/>
  <c r="F2567" i="1"/>
  <c r="E2568" i="1"/>
  <c r="F2568" i="1"/>
  <c r="E2569" i="1"/>
  <c r="F2569" i="1"/>
  <c r="E2570" i="1"/>
  <c r="F2570" i="1"/>
  <c r="E2571" i="1"/>
  <c r="F2571" i="1"/>
  <c r="E2572" i="1"/>
  <c r="F2572" i="1"/>
  <c r="E2573" i="1"/>
  <c r="F2573" i="1"/>
  <c r="E2574" i="1"/>
  <c r="F2574" i="1"/>
  <c r="E2575" i="1"/>
  <c r="F2575" i="1"/>
  <c r="E2576" i="1"/>
  <c r="F2576" i="1"/>
  <c r="E2577" i="1"/>
  <c r="F2577" i="1"/>
  <c r="E2578" i="1"/>
  <c r="F2578" i="1"/>
  <c r="E2579" i="1"/>
  <c r="F2579" i="1"/>
  <c r="E2580" i="1"/>
  <c r="F2580" i="1"/>
  <c r="E2581" i="1"/>
  <c r="F2581" i="1"/>
  <c r="E2582" i="1"/>
  <c r="F2582" i="1"/>
  <c r="E2583" i="1"/>
  <c r="F2583" i="1"/>
  <c r="E2584" i="1"/>
  <c r="F2584" i="1"/>
  <c r="E2585" i="1"/>
  <c r="F2585" i="1"/>
  <c r="E2586" i="1"/>
  <c r="F2586" i="1"/>
  <c r="E2587" i="1"/>
  <c r="F2587" i="1"/>
  <c r="E2588" i="1"/>
  <c r="F2588" i="1"/>
  <c r="E2589" i="1"/>
  <c r="F2589" i="1"/>
  <c r="E2590" i="1"/>
  <c r="F2590" i="1"/>
  <c r="E2591" i="1"/>
  <c r="F2591" i="1"/>
  <c r="E2592" i="1"/>
  <c r="F2592" i="1"/>
  <c r="E2593" i="1"/>
  <c r="F2593" i="1"/>
  <c r="E2594" i="1"/>
  <c r="F2594" i="1"/>
  <c r="E2595" i="1"/>
  <c r="F2595" i="1"/>
  <c r="E2596" i="1"/>
  <c r="F2596" i="1"/>
  <c r="E2597" i="1"/>
  <c r="F2597" i="1"/>
  <c r="E2598" i="1"/>
  <c r="F2598" i="1"/>
  <c r="E2599" i="1"/>
  <c r="F2599" i="1"/>
  <c r="E2600" i="1"/>
  <c r="F2600" i="1"/>
  <c r="E2601" i="1"/>
  <c r="F2601" i="1"/>
  <c r="E2602" i="1"/>
  <c r="F2602" i="1"/>
  <c r="E2603" i="1"/>
  <c r="F2603" i="1"/>
  <c r="E2604" i="1"/>
  <c r="F2604" i="1"/>
  <c r="E2605" i="1"/>
  <c r="F2605" i="1"/>
  <c r="E2606" i="1"/>
  <c r="F2606" i="1"/>
  <c r="E2607" i="1"/>
  <c r="F2607" i="1"/>
  <c r="E2608" i="1"/>
  <c r="F2608" i="1"/>
  <c r="E2609" i="1"/>
  <c r="F2609" i="1"/>
  <c r="E2610" i="1"/>
  <c r="F2610" i="1"/>
  <c r="E2611" i="1"/>
  <c r="F2611" i="1"/>
  <c r="E2612" i="1"/>
  <c r="F2612" i="1"/>
  <c r="E2613" i="1"/>
  <c r="F2613" i="1"/>
  <c r="E2614" i="1"/>
  <c r="F2614" i="1"/>
  <c r="E2615" i="1"/>
  <c r="F2615" i="1"/>
  <c r="E2616" i="1"/>
  <c r="F2616" i="1"/>
  <c r="E2617" i="1"/>
  <c r="F2617" i="1"/>
  <c r="E2618" i="1"/>
  <c r="F2618" i="1"/>
  <c r="E2619" i="1"/>
  <c r="F2619" i="1"/>
  <c r="E2620" i="1"/>
  <c r="F2620" i="1"/>
  <c r="E2621" i="1"/>
  <c r="F2621" i="1"/>
  <c r="E2622" i="1"/>
  <c r="F2622" i="1"/>
  <c r="E2623" i="1"/>
  <c r="F2623" i="1"/>
  <c r="E2624" i="1"/>
  <c r="F2624" i="1"/>
  <c r="E2625" i="1"/>
  <c r="F2625" i="1"/>
  <c r="E2626" i="1"/>
  <c r="F2626" i="1"/>
  <c r="E2627" i="1"/>
  <c r="F2627" i="1"/>
  <c r="E2628" i="1"/>
  <c r="F2628" i="1"/>
  <c r="E2629" i="1"/>
  <c r="F2629" i="1"/>
  <c r="E2630" i="1"/>
  <c r="F2630" i="1"/>
  <c r="E2631" i="1"/>
  <c r="F2631" i="1"/>
  <c r="E2632" i="1"/>
  <c r="F2632" i="1"/>
  <c r="E2633" i="1"/>
  <c r="F2633" i="1"/>
  <c r="E2634" i="1"/>
  <c r="F2634" i="1"/>
  <c r="E2635" i="1"/>
  <c r="F2635" i="1"/>
  <c r="E2636" i="1"/>
  <c r="F2636" i="1"/>
  <c r="E2637" i="1"/>
  <c r="F2637" i="1"/>
  <c r="E2638" i="1"/>
  <c r="F2638" i="1"/>
  <c r="E2639" i="1"/>
  <c r="F2639" i="1"/>
  <c r="E2640" i="1"/>
  <c r="F2640" i="1"/>
  <c r="E2641" i="1"/>
  <c r="F2641" i="1"/>
  <c r="E2642" i="1"/>
  <c r="F2642" i="1"/>
  <c r="E2643" i="1"/>
  <c r="F2643" i="1"/>
  <c r="E2644" i="1"/>
  <c r="F2644" i="1"/>
  <c r="E2645" i="1"/>
  <c r="F2645" i="1"/>
  <c r="E2646" i="1"/>
  <c r="F2646" i="1"/>
  <c r="E2647" i="1"/>
  <c r="F2647" i="1"/>
  <c r="E2648" i="1"/>
  <c r="F2648" i="1"/>
  <c r="E2649" i="1"/>
  <c r="F2649" i="1"/>
  <c r="E2650" i="1"/>
  <c r="F2650" i="1"/>
  <c r="E2651" i="1"/>
  <c r="F2651" i="1"/>
  <c r="E2652" i="1"/>
  <c r="F2652" i="1"/>
  <c r="E2653" i="1"/>
  <c r="F2653" i="1"/>
  <c r="E2654" i="1"/>
  <c r="F2654" i="1"/>
  <c r="E2655" i="1"/>
  <c r="F2655" i="1"/>
  <c r="E2656" i="1"/>
  <c r="F2656" i="1"/>
  <c r="E2657" i="1"/>
  <c r="F2657" i="1"/>
  <c r="E2658" i="1"/>
  <c r="F2658" i="1"/>
  <c r="E2659" i="1"/>
  <c r="F2659" i="1"/>
  <c r="E2660" i="1"/>
  <c r="F2660" i="1"/>
  <c r="E2661" i="1"/>
  <c r="F2661" i="1"/>
  <c r="E2662" i="1"/>
  <c r="F2662" i="1"/>
  <c r="E2663" i="1"/>
  <c r="F2663" i="1"/>
  <c r="E2664" i="1"/>
  <c r="F2664" i="1"/>
  <c r="E2665" i="1"/>
  <c r="F2665" i="1"/>
  <c r="E2666" i="1"/>
  <c r="F2666" i="1"/>
  <c r="E2667" i="1"/>
  <c r="F2667" i="1"/>
  <c r="E2668" i="1"/>
  <c r="F2668" i="1"/>
  <c r="E2669" i="1"/>
  <c r="F2669" i="1"/>
  <c r="E2670" i="1"/>
  <c r="F2670" i="1"/>
  <c r="E2671" i="1"/>
  <c r="F2671" i="1"/>
  <c r="E2672" i="1"/>
  <c r="F2672" i="1"/>
  <c r="E2673" i="1"/>
  <c r="F2673" i="1"/>
  <c r="E2674" i="1"/>
  <c r="F2674" i="1"/>
  <c r="E2675" i="1"/>
  <c r="F2675" i="1"/>
  <c r="E2676" i="1"/>
  <c r="F2676" i="1"/>
  <c r="E2677" i="1"/>
  <c r="F2677" i="1"/>
  <c r="E2678" i="1"/>
  <c r="F2678" i="1"/>
  <c r="E2679" i="1"/>
  <c r="F2679" i="1"/>
  <c r="E2680" i="1"/>
  <c r="F2680" i="1"/>
  <c r="E2681" i="1"/>
  <c r="F2681" i="1"/>
  <c r="E2682" i="1"/>
  <c r="F2682" i="1"/>
  <c r="E2683" i="1"/>
  <c r="F2683" i="1"/>
  <c r="E2684" i="1"/>
  <c r="F2684" i="1"/>
  <c r="E2685" i="1"/>
  <c r="F2685" i="1"/>
  <c r="E2686" i="1"/>
  <c r="F2686" i="1"/>
  <c r="E2687" i="1"/>
  <c r="F2687" i="1"/>
  <c r="E2688" i="1"/>
  <c r="F2688" i="1"/>
  <c r="E2689" i="1"/>
  <c r="F2689" i="1"/>
  <c r="E2690" i="1"/>
  <c r="F2690" i="1"/>
  <c r="E2691" i="1"/>
  <c r="F2691" i="1"/>
  <c r="E2692" i="1"/>
  <c r="F2692" i="1"/>
  <c r="E2693" i="1"/>
  <c r="F2693" i="1"/>
  <c r="E2694" i="1"/>
  <c r="F2694" i="1"/>
  <c r="E2695" i="1"/>
  <c r="F2695" i="1"/>
  <c r="E2696" i="1"/>
  <c r="F2696" i="1"/>
  <c r="E2697" i="1"/>
  <c r="F2697" i="1"/>
  <c r="E2698" i="1"/>
  <c r="F2698" i="1"/>
  <c r="E2699" i="1"/>
  <c r="F2699" i="1"/>
  <c r="E2700" i="1"/>
  <c r="F2700" i="1"/>
  <c r="E2701" i="1"/>
  <c r="F2701" i="1"/>
  <c r="E2702" i="1"/>
  <c r="F2702" i="1"/>
  <c r="E2703" i="1"/>
  <c r="F2703" i="1"/>
  <c r="E2704" i="1"/>
  <c r="F2704" i="1"/>
  <c r="E2705" i="1"/>
  <c r="F2705" i="1"/>
  <c r="E2706" i="1"/>
  <c r="F2706" i="1"/>
  <c r="E2707" i="1"/>
  <c r="F2707" i="1"/>
  <c r="E2708" i="1"/>
  <c r="F2708" i="1"/>
  <c r="E2709" i="1"/>
  <c r="F2709" i="1"/>
  <c r="E2710" i="1"/>
  <c r="F2710" i="1"/>
  <c r="E2711" i="1"/>
  <c r="F2711" i="1"/>
  <c r="E2712" i="1"/>
  <c r="F2712" i="1"/>
  <c r="E2713" i="1"/>
  <c r="F2713" i="1"/>
  <c r="E2714" i="1"/>
  <c r="F2714" i="1"/>
  <c r="E2715" i="1"/>
  <c r="F2715" i="1"/>
  <c r="E2716" i="1"/>
  <c r="F2716" i="1"/>
  <c r="E2717" i="1"/>
  <c r="F2717" i="1"/>
  <c r="E2718" i="1"/>
  <c r="F2718" i="1"/>
  <c r="E2719" i="1"/>
  <c r="F2719" i="1"/>
  <c r="E2720" i="1"/>
  <c r="F2720" i="1"/>
  <c r="E2721" i="1"/>
  <c r="F2721" i="1"/>
  <c r="E2722" i="1"/>
  <c r="F2722" i="1"/>
  <c r="E2723" i="1"/>
  <c r="F2723" i="1"/>
  <c r="E2724" i="1"/>
  <c r="F2724" i="1"/>
  <c r="E2725" i="1"/>
  <c r="F2725" i="1"/>
  <c r="E2726" i="1"/>
  <c r="F2726" i="1"/>
  <c r="E2727" i="1"/>
  <c r="F2727" i="1"/>
  <c r="E2728" i="1"/>
  <c r="F2728" i="1"/>
  <c r="E2729" i="1"/>
  <c r="F2729" i="1"/>
  <c r="E2730" i="1"/>
  <c r="F2730" i="1"/>
  <c r="E2731" i="1"/>
  <c r="F2731" i="1"/>
  <c r="E2732" i="1"/>
  <c r="F2732" i="1"/>
  <c r="E2733" i="1"/>
  <c r="F2733" i="1"/>
  <c r="E2734" i="1"/>
  <c r="F2734" i="1"/>
  <c r="E2735" i="1"/>
  <c r="F2735" i="1"/>
  <c r="E2736" i="1"/>
  <c r="F2736" i="1"/>
  <c r="E2737" i="1"/>
  <c r="F2737" i="1"/>
  <c r="E2738" i="1"/>
  <c r="F2738" i="1"/>
  <c r="E2739" i="1"/>
  <c r="F2739" i="1"/>
  <c r="E2740" i="1"/>
  <c r="F2740" i="1"/>
  <c r="E2741" i="1"/>
  <c r="F2741" i="1"/>
  <c r="E2742" i="1"/>
  <c r="F2742" i="1"/>
  <c r="E2743" i="1"/>
  <c r="F2743" i="1"/>
  <c r="E2744" i="1"/>
  <c r="F2744" i="1"/>
  <c r="E2745" i="1"/>
  <c r="F2745" i="1"/>
  <c r="E2746" i="1"/>
  <c r="F2746" i="1"/>
  <c r="E2747" i="1"/>
  <c r="F2747" i="1"/>
  <c r="E2748" i="1"/>
  <c r="F2748" i="1"/>
  <c r="E2749" i="1"/>
  <c r="F2749" i="1"/>
  <c r="E2750" i="1"/>
  <c r="F2750" i="1"/>
  <c r="E2751" i="1"/>
  <c r="F2751" i="1"/>
  <c r="E2752" i="1"/>
  <c r="F2752" i="1"/>
  <c r="E2753" i="1"/>
  <c r="F2753" i="1"/>
  <c r="E2754" i="1"/>
  <c r="F2754" i="1"/>
  <c r="E2755" i="1"/>
  <c r="F2755" i="1"/>
  <c r="E2756" i="1"/>
  <c r="F2756" i="1"/>
  <c r="E2757" i="1"/>
  <c r="F2757" i="1"/>
  <c r="E2758" i="1"/>
  <c r="F2758" i="1"/>
  <c r="E2759" i="1"/>
  <c r="F2759" i="1"/>
  <c r="E2760" i="1"/>
  <c r="F2760" i="1"/>
  <c r="E2761" i="1"/>
  <c r="F2761" i="1"/>
  <c r="E2762" i="1"/>
  <c r="F2762" i="1"/>
  <c r="E2763" i="1"/>
  <c r="F2763" i="1"/>
  <c r="E2764" i="1"/>
  <c r="F2764" i="1"/>
  <c r="E2765" i="1"/>
  <c r="F2765" i="1"/>
  <c r="E2766" i="1"/>
  <c r="F2766" i="1"/>
  <c r="E2767" i="1"/>
  <c r="F2767" i="1"/>
  <c r="E2768" i="1"/>
  <c r="F2768" i="1"/>
  <c r="E2769" i="1"/>
  <c r="F2769" i="1"/>
  <c r="E2770" i="1"/>
  <c r="F2770" i="1"/>
  <c r="E2771" i="1"/>
  <c r="F2771" i="1"/>
  <c r="E2772" i="1"/>
  <c r="F2772" i="1"/>
  <c r="E2773" i="1"/>
  <c r="F2773" i="1"/>
  <c r="E2774" i="1"/>
  <c r="F2774" i="1"/>
  <c r="E2775" i="1"/>
  <c r="F2775" i="1"/>
  <c r="E2776" i="1"/>
  <c r="F2776" i="1"/>
  <c r="E2777" i="1"/>
  <c r="F2777" i="1"/>
  <c r="E2778" i="1"/>
  <c r="F2778" i="1"/>
  <c r="E2779" i="1"/>
  <c r="F2779" i="1"/>
  <c r="E2780" i="1"/>
  <c r="F2780" i="1"/>
  <c r="E2781" i="1"/>
  <c r="F2781" i="1"/>
  <c r="E2782" i="1"/>
  <c r="F2782" i="1"/>
  <c r="E2783" i="1"/>
  <c r="F2783" i="1"/>
  <c r="E2784" i="1"/>
  <c r="F2784" i="1"/>
  <c r="E2785" i="1"/>
  <c r="F2785" i="1"/>
  <c r="E2786" i="1"/>
  <c r="F2786" i="1"/>
  <c r="E2787" i="1"/>
  <c r="F2787" i="1"/>
  <c r="E2788" i="1"/>
  <c r="F2788" i="1"/>
  <c r="E2789" i="1"/>
  <c r="F2789" i="1"/>
  <c r="E2790" i="1"/>
  <c r="F2790" i="1"/>
  <c r="E2791" i="1"/>
  <c r="F2791" i="1"/>
  <c r="E2792" i="1"/>
  <c r="F2792" i="1"/>
  <c r="E2793" i="1"/>
  <c r="F2793" i="1"/>
  <c r="E2794" i="1"/>
  <c r="F2794" i="1"/>
  <c r="E2795" i="1"/>
  <c r="F2795" i="1"/>
  <c r="E2796" i="1"/>
  <c r="F2796" i="1"/>
  <c r="E2797" i="1"/>
  <c r="F2797" i="1"/>
  <c r="E2798" i="1"/>
  <c r="F2798" i="1"/>
  <c r="E2799" i="1"/>
  <c r="F2799" i="1"/>
  <c r="E2800" i="1"/>
  <c r="F2800" i="1"/>
  <c r="E2801" i="1"/>
  <c r="F2801" i="1"/>
  <c r="E2802" i="1"/>
  <c r="F2802" i="1"/>
  <c r="E2803" i="1"/>
  <c r="F2803" i="1"/>
  <c r="E2804" i="1"/>
  <c r="F2804" i="1"/>
  <c r="E2805" i="1"/>
  <c r="F2805" i="1"/>
  <c r="E2806" i="1"/>
  <c r="F2806" i="1"/>
  <c r="E2807" i="1"/>
  <c r="F2807" i="1"/>
  <c r="E2808" i="1"/>
  <c r="F2808" i="1"/>
  <c r="E2809" i="1"/>
  <c r="F2809" i="1"/>
  <c r="E2810" i="1"/>
  <c r="F2810" i="1"/>
  <c r="E2811" i="1"/>
  <c r="F2811" i="1"/>
  <c r="E2812" i="1"/>
  <c r="F2812" i="1"/>
  <c r="E2813" i="1"/>
  <c r="F2813" i="1"/>
  <c r="E2814" i="1"/>
  <c r="F2814" i="1"/>
  <c r="E2815" i="1"/>
  <c r="F2815" i="1"/>
  <c r="E2816" i="1"/>
  <c r="F2816" i="1"/>
  <c r="E2817" i="1"/>
  <c r="F2817" i="1"/>
  <c r="E2818" i="1"/>
  <c r="F2818" i="1"/>
  <c r="E2819" i="1"/>
  <c r="F2819" i="1"/>
  <c r="E2820" i="1"/>
  <c r="F2820" i="1"/>
  <c r="E2821" i="1"/>
  <c r="F2821" i="1"/>
  <c r="E2822" i="1"/>
  <c r="F2822" i="1"/>
  <c r="E2823" i="1"/>
  <c r="F2823" i="1"/>
  <c r="E2824" i="1"/>
  <c r="F2824" i="1"/>
  <c r="E2825" i="1"/>
  <c r="F2825" i="1"/>
  <c r="E2826" i="1"/>
  <c r="F2826" i="1"/>
  <c r="E2827" i="1"/>
  <c r="F2827" i="1"/>
  <c r="E2828" i="1"/>
  <c r="F2828" i="1"/>
  <c r="E2829" i="1"/>
  <c r="F2829" i="1"/>
  <c r="E2830" i="1"/>
  <c r="F2830" i="1"/>
  <c r="E2831" i="1"/>
  <c r="F2831" i="1"/>
  <c r="E2832" i="1"/>
  <c r="F2832" i="1"/>
  <c r="E2833" i="1"/>
  <c r="F2833" i="1"/>
  <c r="E2834" i="1"/>
  <c r="F2834" i="1"/>
  <c r="E2835" i="1"/>
  <c r="F2835" i="1"/>
  <c r="E2836" i="1"/>
  <c r="F2836" i="1"/>
  <c r="E2837" i="1"/>
  <c r="F2837" i="1"/>
  <c r="E2838" i="1"/>
  <c r="F2838" i="1"/>
  <c r="E2839" i="1"/>
  <c r="F2839" i="1"/>
  <c r="E2840" i="1"/>
  <c r="F2840" i="1"/>
  <c r="E2841" i="1"/>
  <c r="F2841" i="1"/>
  <c r="E2842" i="1"/>
  <c r="F2842" i="1"/>
  <c r="E2843" i="1"/>
  <c r="F2843" i="1"/>
  <c r="E2844" i="1"/>
  <c r="F2844" i="1"/>
  <c r="E2845" i="1"/>
  <c r="F2845" i="1"/>
  <c r="E2846" i="1"/>
  <c r="F2846" i="1"/>
  <c r="E2847" i="1"/>
  <c r="F2847" i="1"/>
  <c r="E2848" i="1"/>
  <c r="F2848" i="1"/>
  <c r="E2849" i="1"/>
  <c r="F2849" i="1"/>
  <c r="E2850" i="1"/>
  <c r="F2850" i="1"/>
  <c r="E2851" i="1"/>
  <c r="F2851" i="1"/>
  <c r="E2852" i="1"/>
  <c r="F2852" i="1"/>
  <c r="E2853" i="1"/>
  <c r="F2853" i="1"/>
  <c r="E2854" i="1"/>
  <c r="F2854" i="1"/>
  <c r="E2855" i="1"/>
  <c r="F2855" i="1"/>
  <c r="E2856" i="1"/>
  <c r="F2856" i="1"/>
  <c r="E2857" i="1"/>
  <c r="F2857" i="1"/>
  <c r="E2858" i="1"/>
  <c r="F2858" i="1"/>
  <c r="E2859" i="1"/>
  <c r="F2859" i="1"/>
  <c r="E2860" i="1"/>
  <c r="F2860" i="1"/>
  <c r="E2861" i="1"/>
  <c r="F2861" i="1"/>
  <c r="E2862" i="1"/>
  <c r="F2862" i="1"/>
  <c r="E2863" i="1"/>
  <c r="F2863" i="1"/>
  <c r="E2864" i="1"/>
  <c r="F2864" i="1"/>
  <c r="E2865" i="1"/>
  <c r="F2865" i="1"/>
  <c r="E2866" i="1"/>
  <c r="F2866" i="1"/>
  <c r="E2867" i="1"/>
  <c r="F2867" i="1"/>
  <c r="E2868" i="1"/>
  <c r="F2868" i="1"/>
  <c r="E2869" i="1"/>
  <c r="F2869" i="1"/>
  <c r="E2870" i="1"/>
  <c r="F2870" i="1"/>
  <c r="E2871" i="1"/>
  <c r="F2871" i="1"/>
  <c r="E2872" i="1"/>
  <c r="F2872" i="1"/>
  <c r="E2873" i="1"/>
  <c r="F2873" i="1"/>
  <c r="E2874" i="1"/>
  <c r="F2874" i="1"/>
  <c r="E2875" i="1"/>
  <c r="F2875" i="1"/>
  <c r="E2876" i="1"/>
  <c r="F2876" i="1"/>
  <c r="E2877" i="1"/>
  <c r="F2877" i="1"/>
  <c r="E2878" i="1"/>
  <c r="F2878" i="1"/>
  <c r="E2879" i="1"/>
  <c r="F2879" i="1"/>
  <c r="E2880" i="1"/>
  <c r="F2880" i="1"/>
  <c r="E2881" i="1"/>
  <c r="F2881" i="1"/>
  <c r="E2882" i="1"/>
  <c r="F2882" i="1"/>
  <c r="E2883" i="1"/>
  <c r="F2883" i="1"/>
  <c r="E2884" i="1"/>
  <c r="F2884" i="1"/>
  <c r="E2885" i="1"/>
  <c r="F2885" i="1"/>
  <c r="E2886" i="1"/>
  <c r="F2886" i="1"/>
  <c r="E2887" i="1"/>
  <c r="F2887" i="1"/>
  <c r="E2888" i="1"/>
  <c r="F2888" i="1"/>
  <c r="E2889" i="1"/>
  <c r="F2889" i="1"/>
  <c r="E2890" i="1"/>
  <c r="F2890" i="1"/>
  <c r="E2891" i="1"/>
  <c r="F2891" i="1"/>
  <c r="E2892" i="1"/>
  <c r="F2892" i="1"/>
  <c r="E2893" i="1"/>
  <c r="F2893" i="1"/>
  <c r="E2894" i="1"/>
  <c r="F2894" i="1"/>
  <c r="E2895" i="1"/>
  <c r="F2895" i="1"/>
  <c r="E2896" i="1"/>
  <c r="F2896" i="1"/>
  <c r="E2897" i="1"/>
  <c r="F2897" i="1"/>
  <c r="E2898" i="1"/>
  <c r="F2898" i="1"/>
  <c r="E2899" i="1"/>
  <c r="F2899" i="1"/>
  <c r="E2900" i="1"/>
  <c r="F2900" i="1"/>
  <c r="E2901" i="1"/>
  <c r="F2901" i="1"/>
  <c r="E2902" i="1"/>
  <c r="F2902" i="1"/>
  <c r="E2903" i="1"/>
  <c r="F2903" i="1"/>
  <c r="E2904" i="1"/>
  <c r="F2904" i="1"/>
  <c r="E2905" i="1"/>
  <c r="F2905" i="1"/>
  <c r="E2906" i="1"/>
  <c r="F2906" i="1"/>
  <c r="E2907" i="1"/>
  <c r="F2907" i="1"/>
  <c r="E2908" i="1"/>
  <c r="F2908" i="1"/>
  <c r="E2909" i="1"/>
  <c r="F2909" i="1"/>
  <c r="E2910" i="1"/>
  <c r="F2910" i="1"/>
  <c r="E2911" i="1"/>
  <c r="F2911" i="1"/>
  <c r="E2912" i="1"/>
  <c r="F2912" i="1"/>
  <c r="E2913" i="1"/>
  <c r="F2913" i="1"/>
  <c r="E2914" i="1"/>
  <c r="F2914" i="1"/>
  <c r="E2915" i="1"/>
  <c r="F2915" i="1"/>
  <c r="E2916" i="1"/>
  <c r="F2916" i="1"/>
  <c r="E2917" i="1"/>
  <c r="F2917" i="1"/>
  <c r="E2918" i="1"/>
  <c r="F2918" i="1"/>
  <c r="E2919" i="1"/>
  <c r="F2919" i="1"/>
  <c r="E2920" i="1"/>
  <c r="F2920" i="1"/>
  <c r="E2921" i="1"/>
  <c r="F2921" i="1"/>
  <c r="E2922" i="1"/>
  <c r="F2922" i="1"/>
  <c r="E2923" i="1"/>
  <c r="F2923" i="1"/>
  <c r="E2924" i="1"/>
  <c r="F2924" i="1"/>
  <c r="E2925" i="1"/>
  <c r="F2925" i="1"/>
  <c r="E2926" i="1"/>
  <c r="F2926" i="1"/>
  <c r="E2927" i="1"/>
  <c r="F2927" i="1"/>
  <c r="E2928" i="1"/>
  <c r="F2928" i="1"/>
  <c r="E2929" i="1"/>
  <c r="F2929" i="1"/>
  <c r="E2930" i="1"/>
  <c r="F2930" i="1"/>
  <c r="E2931" i="1"/>
  <c r="F2931" i="1"/>
  <c r="E2932" i="1"/>
  <c r="F2932" i="1"/>
  <c r="E2933" i="1"/>
  <c r="F2933" i="1"/>
  <c r="E2934" i="1"/>
  <c r="F2934" i="1"/>
  <c r="E2935" i="1"/>
  <c r="F2935" i="1"/>
  <c r="E2936" i="1"/>
  <c r="F2936" i="1"/>
  <c r="E2937" i="1"/>
  <c r="F2937" i="1"/>
  <c r="E2938" i="1"/>
  <c r="F2938" i="1"/>
  <c r="E2939" i="1"/>
  <c r="F2939" i="1"/>
  <c r="E2940" i="1"/>
  <c r="F2940" i="1"/>
  <c r="E2941" i="1"/>
  <c r="F2941" i="1"/>
  <c r="E2942" i="1"/>
  <c r="F2942" i="1"/>
  <c r="E2943" i="1"/>
  <c r="F2943" i="1"/>
  <c r="E2944" i="1"/>
  <c r="F2944" i="1"/>
  <c r="E2945" i="1"/>
  <c r="F2945" i="1"/>
  <c r="E2946" i="1"/>
  <c r="F2946" i="1"/>
  <c r="E2947" i="1"/>
  <c r="F2947" i="1"/>
  <c r="E2948" i="1"/>
  <c r="F2948" i="1"/>
  <c r="E2949" i="1"/>
  <c r="F2949" i="1"/>
  <c r="E2950" i="1"/>
  <c r="F2950" i="1"/>
  <c r="E2951" i="1"/>
  <c r="F2951" i="1"/>
  <c r="E2952" i="1"/>
  <c r="F2952" i="1"/>
  <c r="E2953" i="1"/>
  <c r="F2953" i="1"/>
  <c r="E2954" i="1"/>
  <c r="F2954" i="1"/>
  <c r="E2955" i="1"/>
  <c r="F2955" i="1"/>
  <c r="E2956" i="1"/>
  <c r="F2956" i="1"/>
  <c r="E2957" i="1"/>
  <c r="F2957" i="1"/>
  <c r="E2958" i="1"/>
  <c r="F2958" i="1"/>
  <c r="E2959" i="1"/>
  <c r="F2959" i="1"/>
  <c r="E2960" i="1"/>
  <c r="F2960" i="1"/>
  <c r="E2961" i="1"/>
  <c r="F2961" i="1"/>
  <c r="E2962" i="1"/>
  <c r="F2962" i="1"/>
  <c r="E2963" i="1"/>
  <c r="F2963" i="1"/>
  <c r="E2964" i="1"/>
  <c r="F2964" i="1"/>
  <c r="E2965" i="1"/>
  <c r="F2965" i="1"/>
  <c r="E2966" i="1"/>
  <c r="F2966" i="1"/>
  <c r="E2967" i="1"/>
  <c r="F2967" i="1"/>
  <c r="E2968" i="1"/>
  <c r="F2968" i="1"/>
  <c r="E2969" i="1"/>
  <c r="F2969" i="1"/>
  <c r="E2970" i="1"/>
  <c r="F2970" i="1"/>
  <c r="E2971" i="1"/>
  <c r="F2971" i="1"/>
  <c r="E2972" i="1"/>
  <c r="F2972" i="1"/>
  <c r="E2973" i="1"/>
  <c r="F2973" i="1"/>
  <c r="E2974" i="1"/>
  <c r="F2974" i="1"/>
  <c r="E2975" i="1"/>
  <c r="F2975" i="1"/>
  <c r="E2976" i="1"/>
  <c r="F2976" i="1"/>
  <c r="E2977" i="1"/>
  <c r="F2977" i="1"/>
  <c r="E2978" i="1"/>
  <c r="F2978" i="1"/>
  <c r="E2979" i="1"/>
  <c r="F2979" i="1"/>
  <c r="E2980" i="1"/>
  <c r="F2980" i="1"/>
  <c r="E2981" i="1"/>
  <c r="F2981" i="1"/>
  <c r="E2982" i="1"/>
  <c r="F2982" i="1"/>
  <c r="E2983" i="1"/>
  <c r="F2983" i="1"/>
  <c r="E2984" i="1"/>
  <c r="F2984" i="1"/>
  <c r="E2985" i="1"/>
  <c r="F2985" i="1"/>
  <c r="E2986" i="1"/>
  <c r="F2986" i="1"/>
  <c r="E2987" i="1"/>
  <c r="F2987" i="1"/>
  <c r="E2988" i="1"/>
  <c r="F2988" i="1"/>
  <c r="E2989" i="1"/>
  <c r="F2989" i="1"/>
  <c r="E2990" i="1"/>
  <c r="F2990" i="1"/>
  <c r="E2991" i="1"/>
  <c r="F2991" i="1"/>
  <c r="E2992" i="1"/>
  <c r="F2992" i="1"/>
  <c r="E2993" i="1"/>
  <c r="F2993" i="1"/>
  <c r="E2994" i="1"/>
  <c r="F2994" i="1"/>
  <c r="E2995" i="1"/>
  <c r="F2995" i="1"/>
  <c r="E2996" i="1"/>
  <c r="F2996" i="1"/>
  <c r="E2997" i="1"/>
  <c r="F2997" i="1"/>
  <c r="E2998" i="1"/>
  <c r="F2998" i="1"/>
  <c r="E2999" i="1"/>
  <c r="F2999" i="1"/>
  <c r="E3000" i="1"/>
  <c r="F3000" i="1"/>
  <c r="E3001" i="1"/>
  <c r="F3001" i="1"/>
  <c r="E3002" i="1"/>
  <c r="F3002" i="1"/>
  <c r="E3003" i="1"/>
  <c r="F3003" i="1"/>
  <c r="E3004" i="1"/>
  <c r="F3004" i="1"/>
  <c r="E3005" i="1"/>
  <c r="F3005" i="1"/>
  <c r="E3006" i="1"/>
  <c r="F3006" i="1"/>
  <c r="E3007" i="1"/>
  <c r="F3007" i="1"/>
  <c r="E3008" i="1"/>
  <c r="F3008" i="1"/>
  <c r="E3009" i="1"/>
  <c r="F3009" i="1"/>
  <c r="E3010" i="1"/>
  <c r="F3010" i="1"/>
  <c r="E3011" i="1"/>
  <c r="F3011" i="1"/>
  <c r="E3012" i="1"/>
  <c r="F3012" i="1"/>
  <c r="E3013" i="1"/>
  <c r="F3013" i="1"/>
  <c r="E3014" i="1"/>
  <c r="F3014" i="1"/>
  <c r="E3015" i="1"/>
  <c r="F3015" i="1"/>
  <c r="E3016" i="1"/>
  <c r="F3016" i="1"/>
  <c r="E3017" i="1"/>
  <c r="F3017" i="1"/>
  <c r="E3018" i="1"/>
  <c r="F3018" i="1"/>
  <c r="E3019" i="1"/>
  <c r="F3019" i="1"/>
  <c r="E3020" i="1"/>
  <c r="F3020" i="1"/>
  <c r="E3021" i="1"/>
  <c r="F3021" i="1"/>
  <c r="E3022" i="1"/>
  <c r="F3022" i="1"/>
  <c r="E3023" i="1"/>
  <c r="F3023" i="1"/>
  <c r="E3024" i="1"/>
  <c r="F3024" i="1"/>
  <c r="E3025" i="1"/>
  <c r="F3025" i="1"/>
  <c r="E3026" i="1"/>
  <c r="F3026" i="1"/>
  <c r="E3027" i="1"/>
  <c r="F3027" i="1"/>
  <c r="E3028" i="1"/>
  <c r="F3028" i="1"/>
  <c r="E3029" i="1"/>
  <c r="F3029" i="1"/>
  <c r="E3030" i="1"/>
  <c r="F3030" i="1"/>
  <c r="E3031" i="1"/>
  <c r="F3031" i="1"/>
  <c r="E3032" i="1"/>
  <c r="F3032" i="1"/>
  <c r="E3033" i="1"/>
  <c r="F3033" i="1"/>
  <c r="E3034" i="1"/>
  <c r="F3034" i="1"/>
  <c r="E3035" i="1"/>
  <c r="F3035" i="1"/>
  <c r="E3036" i="1"/>
  <c r="F3036" i="1"/>
  <c r="E3037" i="1"/>
  <c r="F3037" i="1"/>
  <c r="E3038" i="1"/>
  <c r="F3038" i="1"/>
  <c r="E3039" i="1"/>
  <c r="F3039" i="1"/>
  <c r="E3040" i="1"/>
  <c r="F3040" i="1"/>
  <c r="E3041" i="1"/>
  <c r="F3041" i="1"/>
  <c r="E3042" i="1"/>
  <c r="F3042" i="1"/>
  <c r="E3043" i="1"/>
  <c r="F3043" i="1"/>
  <c r="E3044" i="1"/>
  <c r="F3044" i="1"/>
  <c r="E3045" i="1"/>
  <c r="F3045" i="1"/>
  <c r="E3046" i="1"/>
  <c r="F3046" i="1"/>
  <c r="E3047" i="1"/>
  <c r="F3047" i="1"/>
  <c r="E3048" i="1"/>
  <c r="F3048" i="1"/>
  <c r="E3049" i="1"/>
  <c r="F3049" i="1"/>
  <c r="E3050" i="1"/>
  <c r="F3050" i="1"/>
  <c r="E3051" i="1"/>
  <c r="F3051" i="1"/>
  <c r="E3052" i="1"/>
  <c r="F3052" i="1"/>
  <c r="E3053" i="1"/>
  <c r="F3053" i="1"/>
  <c r="E3054" i="1"/>
  <c r="F3054" i="1"/>
  <c r="E3055" i="1"/>
  <c r="F3055" i="1"/>
  <c r="E3056" i="1"/>
  <c r="F3056" i="1"/>
  <c r="E3057" i="1"/>
  <c r="F3057" i="1"/>
  <c r="E3058" i="1"/>
  <c r="F3058" i="1"/>
  <c r="E3059" i="1"/>
  <c r="F3059" i="1"/>
  <c r="E3060" i="1"/>
  <c r="F3060" i="1"/>
  <c r="E3061" i="1"/>
  <c r="F3061" i="1"/>
  <c r="E3062" i="1"/>
  <c r="F3062" i="1"/>
  <c r="E3063" i="1"/>
  <c r="F3063" i="1"/>
  <c r="E3064" i="1"/>
  <c r="F3064" i="1"/>
  <c r="E3065" i="1"/>
  <c r="F3065" i="1"/>
  <c r="E3066" i="1"/>
  <c r="F3066" i="1"/>
  <c r="E3067" i="1"/>
  <c r="F3067" i="1"/>
  <c r="E3068" i="1"/>
  <c r="F3068" i="1"/>
  <c r="E3069" i="1"/>
  <c r="F3069" i="1"/>
  <c r="E3070" i="1"/>
  <c r="F3070" i="1"/>
  <c r="E3071" i="1"/>
  <c r="F3071" i="1"/>
  <c r="E3072" i="1"/>
  <c r="F3072" i="1"/>
  <c r="E3073" i="1"/>
  <c r="F3073" i="1"/>
  <c r="E3074" i="1"/>
  <c r="F3074" i="1"/>
  <c r="E3075" i="1"/>
  <c r="F3075" i="1"/>
  <c r="E3076" i="1"/>
  <c r="F3076" i="1"/>
  <c r="E3077" i="1"/>
  <c r="F3077" i="1"/>
  <c r="E3078" i="1"/>
  <c r="F3078" i="1"/>
  <c r="E3079" i="1"/>
  <c r="F3079" i="1"/>
  <c r="E3080" i="1"/>
  <c r="F3080" i="1"/>
  <c r="E3081" i="1"/>
  <c r="F3081" i="1"/>
  <c r="E3082" i="1"/>
  <c r="F3082" i="1"/>
  <c r="E3083" i="1"/>
  <c r="F3083" i="1"/>
  <c r="E3084" i="1"/>
  <c r="F3084" i="1"/>
  <c r="E3085" i="1"/>
  <c r="F3085" i="1"/>
  <c r="E3086" i="1"/>
  <c r="F3086" i="1"/>
  <c r="E3087" i="1"/>
  <c r="F3087" i="1"/>
  <c r="E3088" i="1"/>
  <c r="F3088" i="1"/>
  <c r="E3089" i="1"/>
  <c r="F3089" i="1"/>
  <c r="E3090" i="1"/>
  <c r="F3090" i="1"/>
  <c r="E3091" i="1"/>
  <c r="F3091" i="1"/>
  <c r="E3092" i="1"/>
  <c r="F3092" i="1"/>
  <c r="E3093" i="1"/>
  <c r="F3093" i="1"/>
  <c r="E3094" i="1"/>
  <c r="F3094" i="1"/>
  <c r="E3095" i="1"/>
  <c r="F3095" i="1"/>
  <c r="E3096" i="1"/>
  <c r="F3096" i="1"/>
  <c r="E3097" i="1"/>
  <c r="F3097" i="1"/>
  <c r="E3098" i="1"/>
  <c r="F3098" i="1"/>
  <c r="E3099" i="1"/>
  <c r="F3099" i="1"/>
  <c r="E3100" i="1"/>
  <c r="F3100" i="1"/>
  <c r="E3101" i="1"/>
  <c r="F3101" i="1"/>
  <c r="E3102" i="1"/>
  <c r="F3102" i="1"/>
  <c r="E3103" i="1"/>
  <c r="F3103" i="1"/>
  <c r="E3104" i="1"/>
  <c r="F3104" i="1"/>
  <c r="E3105" i="1"/>
  <c r="F3105" i="1"/>
  <c r="E3106" i="1"/>
  <c r="F3106" i="1"/>
  <c r="E3107" i="1"/>
  <c r="F3107" i="1"/>
  <c r="E3108" i="1"/>
  <c r="F3108" i="1"/>
  <c r="E3109" i="1"/>
  <c r="F3109" i="1"/>
  <c r="E3110" i="1"/>
  <c r="F3110" i="1"/>
  <c r="E3111" i="1"/>
  <c r="F3111" i="1"/>
  <c r="E3112" i="1"/>
  <c r="F3112" i="1"/>
  <c r="E3113" i="1"/>
  <c r="F3113" i="1"/>
  <c r="E3114" i="1"/>
  <c r="F3114" i="1"/>
  <c r="E3115" i="1"/>
  <c r="F3115" i="1"/>
  <c r="E3116" i="1"/>
  <c r="F3116" i="1"/>
  <c r="E3117" i="1"/>
  <c r="F3117" i="1"/>
  <c r="E3118" i="1"/>
  <c r="F3118" i="1"/>
  <c r="E3119" i="1"/>
  <c r="F3119" i="1"/>
  <c r="E3120" i="1"/>
  <c r="F3120" i="1"/>
  <c r="E3121" i="1"/>
  <c r="F3121" i="1"/>
  <c r="E3122" i="1"/>
  <c r="F3122" i="1"/>
  <c r="E3123" i="1"/>
  <c r="F3123" i="1"/>
  <c r="E3124" i="1"/>
  <c r="F3124" i="1"/>
  <c r="E3125" i="1"/>
  <c r="F3125" i="1"/>
  <c r="E3126" i="1"/>
  <c r="F3126" i="1"/>
  <c r="E3127" i="1"/>
  <c r="F3127" i="1"/>
  <c r="E3128" i="1"/>
  <c r="F3128" i="1"/>
  <c r="E3129" i="1"/>
  <c r="F3129" i="1"/>
  <c r="E3130" i="1"/>
  <c r="F3130" i="1"/>
  <c r="E3131" i="1"/>
  <c r="F3131" i="1"/>
  <c r="E3132" i="1"/>
  <c r="F3132" i="1"/>
  <c r="E3133" i="1"/>
  <c r="F3133" i="1"/>
  <c r="E3134" i="1"/>
  <c r="F3134" i="1"/>
  <c r="E3135" i="1"/>
  <c r="F3135" i="1"/>
  <c r="E3136" i="1"/>
  <c r="F3136" i="1"/>
  <c r="E3137" i="1"/>
  <c r="F3137" i="1"/>
  <c r="E3138" i="1"/>
  <c r="F3138" i="1"/>
  <c r="E3139" i="1"/>
  <c r="F3139" i="1"/>
  <c r="E3140" i="1"/>
  <c r="F3140" i="1"/>
  <c r="E3141" i="1"/>
  <c r="F3141" i="1"/>
  <c r="E3142" i="1"/>
  <c r="F3142" i="1"/>
  <c r="E3143" i="1"/>
  <c r="F3143" i="1"/>
  <c r="E3144" i="1"/>
  <c r="F3144" i="1"/>
  <c r="E3145" i="1"/>
  <c r="F3145" i="1"/>
  <c r="E3146" i="1"/>
  <c r="F3146" i="1"/>
  <c r="E3147" i="1"/>
  <c r="F3147" i="1"/>
  <c r="E3148" i="1"/>
  <c r="F3148" i="1"/>
  <c r="E3149" i="1"/>
  <c r="F3149" i="1"/>
  <c r="E3150" i="1"/>
  <c r="F3150" i="1"/>
  <c r="E3151" i="1"/>
  <c r="F3151" i="1"/>
  <c r="E3152" i="1"/>
  <c r="F3152" i="1"/>
  <c r="E3153" i="1"/>
  <c r="F3153" i="1"/>
  <c r="E3154" i="1"/>
  <c r="F3154" i="1"/>
  <c r="E3155" i="1"/>
  <c r="F3155" i="1"/>
  <c r="E3156" i="1"/>
  <c r="F3156" i="1"/>
  <c r="E3157" i="1"/>
  <c r="F3157" i="1"/>
  <c r="E3158" i="1"/>
  <c r="F3158" i="1"/>
  <c r="E3159" i="1"/>
  <c r="F3159" i="1"/>
  <c r="E3160" i="1"/>
  <c r="F3160" i="1"/>
  <c r="E3161" i="1"/>
  <c r="F3161" i="1"/>
  <c r="E3162" i="1"/>
  <c r="F3162" i="1"/>
  <c r="E3163" i="1"/>
  <c r="F3163" i="1"/>
  <c r="E3164" i="1"/>
  <c r="F3164" i="1"/>
  <c r="E3165" i="1"/>
  <c r="F3165" i="1"/>
  <c r="E3166" i="1"/>
  <c r="F3166" i="1"/>
  <c r="E3167" i="1"/>
  <c r="F3167" i="1"/>
  <c r="E3168" i="1"/>
  <c r="F3168" i="1"/>
  <c r="E3169" i="1"/>
  <c r="F3169" i="1"/>
  <c r="E3170" i="1"/>
  <c r="F3170" i="1"/>
  <c r="E3171" i="1"/>
  <c r="F3171" i="1"/>
  <c r="E3172" i="1"/>
  <c r="F3172" i="1"/>
  <c r="E3173" i="1"/>
  <c r="F3173" i="1"/>
  <c r="E3174" i="1"/>
  <c r="F3174" i="1"/>
  <c r="E3175" i="1"/>
  <c r="F3175" i="1"/>
  <c r="E3176" i="1"/>
  <c r="F3176" i="1"/>
  <c r="E3177" i="1"/>
  <c r="F3177" i="1"/>
  <c r="E3178" i="1"/>
  <c r="F3178" i="1"/>
  <c r="E3179" i="1"/>
  <c r="F3179" i="1"/>
  <c r="E3180" i="1"/>
  <c r="F3180" i="1"/>
  <c r="E3181" i="1"/>
  <c r="F3181" i="1"/>
  <c r="E3182" i="1"/>
  <c r="F3182" i="1"/>
  <c r="E3183" i="1"/>
  <c r="F3183" i="1"/>
  <c r="E3184" i="1"/>
  <c r="F3184" i="1"/>
  <c r="E3185" i="1"/>
  <c r="F3185" i="1"/>
  <c r="E3186" i="1"/>
  <c r="F3186" i="1"/>
  <c r="E3187" i="1"/>
  <c r="F3187" i="1"/>
  <c r="E3188" i="1"/>
  <c r="F3188" i="1"/>
  <c r="E3189" i="1"/>
  <c r="F3189" i="1"/>
  <c r="E3190" i="1"/>
  <c r="F3190" i="1"/>
  <c r="E3191" i="1"/>
  <c r="F3191" i="1"/>
  <c r="E3192" i="1"/>
  <c r="F3192" i="1"/>
  <c r="E3193" i="1"/>
  <c r="F3193" i="1"/>
  <c r="E3194" i="1"/>
  <c r="F3194" i="1"/>
  <c r="E3195" i="1"/>
  <c r="F3195" i="1"/>
  <c r="E3196" i="1"/>
  <c r="F3196" i="1"/>
  <c r="E3197" i="1"/>
  <c r="F3197" i="1"/>
  <c r="E3198" i="1"/>
  <c r="F3198" i="1"/>
  <c r="E3199" i="1"/>
  <c r="F3199" i="1"/>
  <c r="E3200" i="1"/>
  <c r="F3200" i="1"/>
  <c r="E3201" i="1"/>
  <c r="F3201" i="1"/>
  <c r="E3202" i="1"/>
  <c r="F3202" i="1"/>
  <c r="E3203" i="1"/>
  <c r="F3203" i="1"/>
  <c r="E3204" i="1"/>
  <c r="F3204" i="1"/>
  <c r="E3205" i="1"/>
  <c r="F3205" i="1"/>
  <c r="E3206" i="1"/>
  <c r="F3206" i="1"/>
  <c r="E3207" i="1"/>
  <c r="F3207" i="1"/>
  <c r="E3208" i="1"/>
  <c r="F3208" i="1"/>
  <c r="E3209" i="1"/>
  <c r="F3209" i="1"/>
  <c r="E3210" i="1"/>
  <c r="F3210" i="1"/>
  <c r="E3211" i="1"/>
  <c r="F3211" i="1"/>
  <c r="E3212" i="1"/>
  <c r="F3212" i="1"/>
  <c r="E3213" i="1"/>
  <c r="F3213" i="1"/>
  <c r="E3214" i="1"/>
  <c r="F3214" i="1"/>
  <c r="E3215" i="1"/>
  <c r="F3215" i="1"/>
  <c r="E3216" i="1"/>
  <c r="F3216" i="1"/>
  <c r="E3217" i="1"/>
  <c r="F3217" i="1"/>
  <c r="E3218" i="1"/>
  <c r="F3218" i="1"/>
  <c r="E3219" i="1"/>
  <c r="F3219" i="1"/>
  <c r="E3220" i="1"/>
  <c r="F3220" i="1"/>
  <c r="E3221" i="1"/>
  <c r="F3221" i="1"/>
  <c r="E3222" i="1"/>
  <c r="F3222" i="1"/>
  <c r="E3223" i="1"/>
  <c r="F3223" i="1"/>
  <c r="E3224" i="1"/>
  <c r="F3224" i="1"/>
  <c r="E3225" i="1"/>
  <c r="F3225" i="1"/>
  <c r="E3226" i="1"/>
  <c r="F3226" i="1"/>
  <c r="E3227" i="1"/>
  <c r="F3227" i="1"/>
  <c r="E3228" i="1"/>
  <c r="F3228" i="1"/>
  <c r="E3229" i="1"/>
  <c r="F3229" i="1"/>
  <c r="E3230" i="1"/>
  <c r="F3230" i="1"/>
  <c r="E3231" i="1"/>
  <c r="F3231" i="1"/>
  <c r="E3232" i="1"/>
  <c r="F3232" i="1"/>
  <c r="E3233" i="1"/>
  <c r="F3233" i="1"/>
  <c r="E3234" i="1"/>
  <c r="F3234" i="1"/>
  <c r="E3235" i="1"/>
  <c r="F3235" i="1"/>
  <c r="E3236" i="1"/>
  <c r="F3236" i="1"/>
  <c r="E3237" i="1"/>
  <c r="F3237" i="1"/>
  <c r="E3238" i="1"/>
  <c r="F3238" i="1"/>
  <c r="E3239" i="1"/>
  <c r="F3239" i="1"/>
  <c r="E3240" i="1"/>
  <c r="F3240" i="1"/>
  <c r="E3241" i="1"/>
  <c r="F3241" i="1"/>
  <c r="E3242" i="1"/>
  <c r="F3242" i="1"/>
  <c r="E3243" i="1"/>
  <c r="F3243" i="1"/>
  <c r="E3244" i="1"/>
  <c r="F3244" i="1"/>
  <c r="E3245" i="1"/>
  <c r="F3245" i="1"/>
  <c r="E3246" i="1"/>
  <c r="F3246" i="1"/>
  <c r="E3247" i="1"/>
  <c r="F3247" i="1"/>
  <c r="E3248" i="1"/>
  <c r="F3248" i="1"/>
  <c r="E3249" i="1"/>
  <c r="F3249" i="1"/>
  <c r="E3250" i="1"/>
  <c r="F3250" i="1"/>
  <c r="E3251" i="1"/>
  <c r="F3251" i="1"/>
  <c r="E3252" i="1"/>
  <c r="F3252" i="1"/>
  <c r="E3253" i="1"/>
  <c r="F3253" i="1"/>
  <c r="E3254" i="1"/>
  <c r="F3254" i="1"/>
  <c r="E3255" i="1"/>
  <c r="F3255" i="1"/>
  <c r="E3256" i="1"/>
  <c r="F3256" i="1"/>
  <c r="E3257" i="1"/>
  <c r="F3257" i="1"/>
  <c r="E3258" i="1"/>
  <c r="F3258" i="1"/>
  <c r="E3259" i="1"/>
  <c r="F3259" i="1"/>
  <c r="E3260" i="1"/>
  <c r="F3260" i="1"/>
  <c r="E3261" i="1"/>
  <c r="F3261" i="1"/>
  <c r="E3262" i="1"/>
  <c r="F3262" i="1"/>
  <c r="E3263" i="1"/>
  <c r="F3263" i="1"/>
  <c r="E3264" i="1"/>
  <c r="F3264" i="1"/>
  <c r="E3265" i="1"/>
  <c r="F3265" i="1"/>
  <c r="E3266" i="1"/>
  <c r="F3266" i="1"/>
  <c r="E3267" i="1"/>
  <c r="F3267" i="1"/>
  <c r="E3268" i="1"/>
  <c r="F3268" i="1"/>
  <c r="E3269" i="1"/>
  <c r="F3269" i="1"/>
  <c r="E3270" i="1"/>
  <c r="F3270" i="1"/>
  <c r="E3271" i="1"/>
  <c r="F3271" i="1"/>
  <c r="E3272" i="1"/>
  <c r="F3272" i="1"/>
  <c r="E3273" i="1"/>
  <c r="F3273" i="1"/>
  <c r="E3274" i="1"/>
  <c r="F3274" i="1"/>
  <c r="E3275" i="1"/>
  <c r="F3275" i="1"/>
  <c r="E3276" i="1"/>
  <c r="F3276" i="1"/>
  <c r="E3277" i="1"/>
  <c r="F3277" i="1"/>
  <c r="E3278" i="1"/>
  <c r="F3278" i="1"/>
  <c r="E3279" i="1"/>
  <c r="F3279" i="1"/>
  <c r="E3280" i="1"/>
  <c r="F3280" i="1"/>
  <c r="E3281" i="1"/>
  <c r="F3281" i="1"/>
  <c r="E3282" i="1"/>
  <c r="F3282" i="1"/>
  <c r="E3283" i="1"/>
  <c r="F3283" i="1"/>
  <c r="E3284" i="1"/>
  <c r="F3284" i="1"/>
  <c r="E3285" i="1"/>
  <c r="F3285" i="1"/>
  <c r="E3286" i="1"/>
  <c r="F3286" i="1"/>
  <c r="E3287" i="1"/>
  <c r="F3287" i="1"/>
  <c r="E3288" i="1"/>
  <c r="F3288" i="1"/>
  <c r="E3289" i="1"/>
  <c r="F3289" i="1"/>
  <c r="E3290" i="1"/>
  <c r="F3290" i="1"/>
  <c r="E3291" i="1"/>
  <c r="F3291" i="1"/>
  <c r="E3292" i="1"/>
  <c r="F3292" i="1"/>
  <c r="E3293" i="1"/>
  <c r="F3293" i="1"/>
  <c r="E3294" i="1"/>
  <c r="F3294" i="1"/>
  <c r="E3295" i="1"/>
  <c r="F3295" i="1"/>
  <c r="E3296" i="1"/>
  <c r="F3296" i="1"/>
  <c r="E3297" i="1"/>
  <c r="F3297" i="1"/>
  <c r="E3298" i="1"/>
  <c r="F3298" i="1"/>
  <c r="E3299" i="1"/>
  <c r="F3299" i="1"/>
  <c r="E3300" i="1"/>
  <c r="F3300" i="1"/>
  <c r="E3301" i="1"/>
  <c r="F3301" i="1"/>
  <c r="E3302" i="1"/>
  <c r="F3302" i="1"/>
  <c r="E3303" i="1"/>
  <c r="F3303" i="1"/>
  <c r="E3304" i="1"/>
  <c r="F3304" i="1"/>
  <c r="E3305" i="1"/>
  <c r="F3305" i="1"/>
  <c r="E3306" i="1"/>
  <c r="F3306" i="1"/>
  <c r="E3307" i="1"/>
  <c r="F3307" i="1"/>
  <c r="E3308" i="1"/>
  <c r="F3308" i="1"/>
  <c r="E3309" i="1"/>
  <c r="F3309" i="1"/>
  <c r="E3310" i="1"/>
  <c r="F3310" i="1"/>
  <c r="E3311" i="1"/>
  <c r="F3311" i="1"/>
  <c r="E3312" i="1"/>
  <c r="F3312" i="1"/>
  <c r="E3313" i="1"/>
  <c r="F3313" i="1"/>
  <c r="E3314" i="1"/>
  <c r="F3314" i="1"/>
  <c r="E3315" i="1"/>
  <c r="F3315" i="1"/>
  <c r="E3316" i="1"/>
  <c r="F3316" i="1"/>
  <c r="E3317" i="1"/>
  <c r="F3317" i="1"/>
  <c r="E3318" i="1"/>
  <c r="F3318" i="1"/>
  <c r="E3319" i="1"/>
  <c r="F3319" i="1"/>
  <c r="E3320" i="1"/>
  <c r="F3320" i="1"/>
  <c r="E3321" i="1"/>
  <c r="F3321" i="1"/>
  <c r="E3322" i="1"/>
  <c r="F3322" i="1"/>
  <c r="E3323" i="1"/>
  <c r="F3323" i="1"/>
  <c r="E3324" i="1"/>
  <c r="F3324" i="1"/>
  <c r="E3325" i="1"/>
  <c r="F3325" i="1"/>
  <c r="E3326" i="1"/>
  <c r="F3326" i="1"/>
  <c r="E3327" i="1"/>
  <c r="F3327" i="1"/>
  <c r="E3328" i="1"/>
  <c r="F3328" i="1"/>
  <c r="E3329" i="1"/>
  <c r="F3329" i="1"/>
  <c r="E3330" i="1"/>
  <c r="F3330" i="1"/>
  <c r="E3331" i="1"/>
  <c r="F3331" i="1"/>
  <c r="E3332" i="1"/>
  <c r="F3332" i="1"/>
  <c r="E3333" i="1"/>
  <c r="F3333" i="1"/>
  <c r="E3334" i="1"/>
  <c r="F3334" i="1"/>
  <c r="E3335" i="1"/>
  <c r="F3335" i="1"/>
  <c r="E3336" i="1"/>
  <c r="F3336" i="1"/>
  <c r="E3337" i="1"/>
  <c r="F3337" i="1"/>
  <c r="E3338" i="1"/>
  <c r="F3338" i="1"/>
  <c r="E3339" i="1"/>
  <c r="F3339" i="1"/>
  <c r="E3340" i="1"/>
  <c r="F3340" i="1"/>
  <c r="E3341" i="1"/>
  <c r="F3341" i="1"/>
  <c r="E3342" i="1"/>
  <c r="F3342" i="1"/>
  <c r="E3343" i="1"/>
  <c r="F3343" i="1"/>
  <c r="E3344" i="1"/>
  <c r="F3344" i="1"/>
  <c r="E3345" i="1"/>
  <c r="F3345" i="1"/>
  <c r="E3346" i="1"/>
  <c r="F3346" i="1"/>
  <c r="E3347" i="1"/>
  <c r="F3347" i="1"/>
  <c r="E3348" i="1"/>
  <c r="F3348" i="1"/>
  <c r="E3349" i="1"/>
  <c r="F3349" i="1"/>
  <c r="E3350" i="1"/>
  <c r="F3350" i="1"/>
  <c r="E3351" i="1"/>
  <c r="F3351" i="1"/>
  <c r="E3352" i="1"/>
  <c r="F3352" i="1"/>
  <c r="E3353" i="1"/>
  <c r="F3353" i="1"/>
  <c r="E3354" i="1"/>
  <c r="F3354" i="1"/>
  <c r="E3355" i="1"/>
  <c r="F3355" i="1"/>
  <c r="E3356" i="1"/>
  <c r="F3356" i="1"/>
  <c r="E3357" i="1"/>
  <c r="F3357" i="1"/>
  <c r="E3358" i="1"/>
  <c r="F3358" i="1"/>
  <c r="E3359" i="1"/>
  <c r="F3359" i="1"/>
  <c r="E3360" i="1"/>
  <c r="F3360" i="1"/>
  <c r="E3361" i="1"/>
  <c r="F3361" i="1"/>
  <c r="E3362" i="1"/>
  <c r="F3362" i="1"/>
  <c r="E3363" i="1"/>
  <c r="F3363" i="1"/>
  <c r="E3364" i="1"/>
  <c r="F3364" i="1"/>
  <c r="E3365" i="1"/>
  <c r="F3365" i="1"/>
  <c r="E3366" i="1"/>
  <c r="F3366" i="1"/>
  <c r="E3367" i="1"/>
  <c r="F3367" i="1"/>
  <c r="E3368" i="1"/>
  <c r="F3368" i="1"/>
  <c r="E3369" i="1"/>
  <c r="F3369" i="1"/>
  <c r="E3370" i="1"/>
  <c r="F3370" i="1"/>
  <c r="E3371" i="1"/>
  <c r="F3371" i="1"/>
  <c r="E3372" i="1"/>
  <c r="F3372" i="1"/>
  <c r="E3373" i="1"/>
  <c r="F3373" i="1"/>
  <c r="E3374" i="1"/>
  <c r="F3374" i="1"/>
  <c r="E3375" i="1"/>
  <c r="F3375" i="1"/>
  <c r="E3376" i="1"/>
  <c r="F3376" i="1"/>
  <c r="E3377" i="1"/>
  <c r="F3377" i="1"/>
  <c r="E3378" i="1"/>
  <c r="F3378" i="1"/>
  <c r="E3379" i="1"/>
  <c r="F3379" i="1"/>
  <c r="E3380" i="1"/>
  <c r="F3380" i="1"/>
  <c r="E3381" i="1"/>
  <c r="F3381" i="1"/>
  <c r="E3382" i="1"/>
  <c r="F3382" i="1"/>
  <c r="E3383" i="1"/>
  <c r="F3383" i="1"/>
  <c r="E3384" i="1"/>
  <c r="F3384" i="1"/>
  <c r="E3385" i="1"/>
  <c r="F3385" i="1"/>
  <c r="E3386" i="1"/>
  <c r="F3386" i="1"/>
  <c r="E3387" i="1"/>
  <c r="F3387" i="1"/>
  <c r="E3388" i="1"/>
  <c r="F3388" i="1"/>
  <c r="E3389" i="1"/>
  <c r="F3389" i="1"/>
  <c r="E3390" i="1"/>
  <c r="F3390" i="1"/>
  <c r="E3391" i="1"/>
  <c r="F3391" i="1"/>
  <c r="E3392" i="1"/>
  <c r="F3392" i="1"/>
  <c r="E3393" i="1"/>
  <c r="F3393" i="1"/>
  <c r="E3394" i="1"/>
  <c r="F3394" i="1"/>
  <c r="E3395" i="1"/>
  <c r="F3395" i="1"/>
  <c r="E3396" i="1"/>
  <c r="F3396" i="1"/>
  <c r="E3397" i="1"/>
  <c r="F3397" i="1"/>
  <c r="E3398" i="1"/>
  <c r="F3398" i="1"/>
  <c r="E3399" i="1"/>
  <c r="F3399" i="1"/>
  <c r="E3400" i="1"/>
  <c r="F3400" i="1"/>
  <c r="E3401" i="1"/>
  <c r="F3401" i="1"/>
  <c r="E3402" i="1"/>
  <c r="F3402" i="1"/>
  <c r="E3403" i="1"/>
  <c r="F3403" i="1"/>
  <c r="E3404" i="1"/>
  <c r="F3404" i="1"/>
  <c r="E3405" i="1"/>
  <c r="F3405" i="1"/>
  <c r="E3406" i="1"/>
  <c r="F3406" i="1"/>
  <c r="E3407" i="1"/>
  <c r="F3407" i="1"/>
  <c r="E3408" i="1"/>
  <c r="F3408" i="1"/>
  <c r="E3409" i="1"/>
  <c r="F3409" i="1"/>
  <c r="E3410" i="1"/>
  <c r="F3410" i="1"/>
  <c r="E3411" i="1"/>
  <c r="F3411" i="1"/>
  <c r="E3412" i="1"/>
  <c r="F3412" i="1"/>
  <c r="E3413" i="1"/>
  <c r="F3413" i="1"/>
  <c r="E3414" i="1"/>
  <c r="F3414" i="1"/>
  <c r="E3415" i="1"/>
  <c r="F3415" i="1"/>
  <c r="E3416" i="1"/>
  <c r="F3416" i="1"/>
  <c r="E3417" i="1"/>
  <c r="F3417" i="1"/>
  <c r="E3418" i="1"/>
  <c r="F3418" i="1"/>
  <c r="E3419" i="1"/>
  <c r="F3419" i="1"/>
  <c r="E3420" i="1"/>
  <c r="F3420" i="1"/>
  <c r="E3421" i="1"/>
  <c r="F3421" i="1"/>
  <c r="E3422" i="1"/>
  <c r="F3422" i="1"/>
  <c r="E3423" i="1"/>
  <c r="F3423" i="1"/>
  <c r="E3424" i="1"/>
  <c r="F3424" i="1"/>
  <c r="E3425" i="1"/>
  <c r="F3425" i="1"/>
  <c r="E3426" i="1"/>
  <c r="F3426" i="1"/>
  <c r="E3427" i="1"/>
  <c r="F3427" i="1"/>
  <c r="E3428" i="1"/>
  <c r="F3428" i="1"/>
  <c r="E3429" i="1"/>
  <c r="F3429" i="1"/>
  <c r="E3430" i="1"/>
  <c r="F3430" i="1"/>
  <c r="E3431" i="1"/>
  <c r="F3431" i="1"/>
  <c r="E3432" i="1"/>
  <c r="F3432" i="1"/>
  <c r="E3433" i="1"/>
  <c r="F3433" i="1"/>
  <c r="E3434" i="1"/>
  <c r="F3434" i="1"/>
  <c r="E3435" i="1"/>
  <c r="F3435" i="1"/>
  <c r="E3436" i="1"/>
  <c r="F3436" i="1"/>
  <c r="E3437" i="1"/>
  <c r="F3437" i="1"/>
  <c r="E3438" i="1"/>
  <c r="F3438" i="1"/>
  <c r="E3439" i="1"/>
  <c r="F3439" i="1"/>
  <c r="E3440" i="1"/>
  <c r="F3440" i="1"/>
  <c r="E3441" i="1"/>
  <c r="F3441" i="1"/>
  <c r="E3442" i="1"/>
  <c r="F3442" i="1"/>
  <c r="E3443" i="1"/>
  <c r="F3443" i="1"/>
  <c r="E3444" i="1"/>
  <c r="F3444" i="1"/>
  <c r="E3445" i="1"/>
  <c r="F3445" i="1"/>
  <c r="E3446" i="1"/>
  <c r="F3446" i="1"/>
  <c r="E3447" i="1"/>
  <c r="F3447" i="1"/>
  <c r="E3448" i="1"/>
  <c r="F3448" i="1"/>
  <c r="E3449" i="1"/>
  <c r="F3449" i="1"/>
  <c r="E3450" i="1"/>
  <c r="F3450" i="1"/>
  <c r="E3451" i="1"/>
  <c r="F3451" i="1"/>
  <c r="E3452" i="1"/>
  <c r="F3452" i="1"/>
  <c r="E3453" i="1"/>
  <c r="F3453" i="1"/>
  <c r="E3454" i="1"/>
  <c r="F3454" i="1"/>
  <c r="E3455" i="1"/>
  <c r="F3455" i="1"/>
  <c r="E3456" i="1"/>
  <c r="F3456" i="1"/>
  <c r="E3457" i="1"/>
  <c r="F3457" i="1"/>
  <c r="E3458" i="1"/>
  <c r="F3458" i="1"/>
  <c r="E3459" i="1"/>
  <c r="F3459" i="1"/>
  <c r="E3460" i="1"/>
  <c r="F3460" i="1"/>
  <c r="E3461" i="1"/>
  <c r="F3461" i="1"/>
  <c r="E3462" i="1"/>
  <c r="F3462" i="1"/>
  <c r="E3463" i="1"/>
  <c r="F3463" i="1"/>
  <c r="E3464" i="1"/>
  <c r="F3464" i="1"/>
  <c r="E3465" i="1"/>
  <c r="F3465" i="1"/>
  <c r="E3466" i="1"/>
  <c r="F3466" i="1"/>
  <c r="E3467" i="1"/>
  <c r="F3467" i="1"/>
  <c r="E3468" i="1"/>
  <c r="F3468" i="1"/>
  <c r="E3469" i="1"/>
  <c r="F3469" i="1"/>
  <c r="E3470" i="1"/>
  <c r="F3470" i="1"/>
  <c r="E3471" i="1"/>
  <c r="F3471" i="1"/>
  <c r="E3472" i="1"/>
  <c r="F3472" i="1"/>
  <c r="E3473" i="1"/>
  <c r="F3473" i="1"/>
  <c r="E3474" i="1"/>
  <c r="F3474" i="1"/>
  <c r="E3475" i="1"/>
  <c r="F3475" i="1"/>
  <c r="E3476" i="1"/>
  <c r="F3476" i="1"/>
  <c r="E3477" i="1"/>
  <c r="F3477" i="1"/>
  <c r="E3478" i="1"/>
  <c r="F3478" i="1"/>
  <c r="E3479" i="1"/>
  <c r="F3479" i="1"/>
  <c r="E3480" i="1"/>
  <c r="F3480" i="1"/>
  <c r="E3481" i="1"/>
  <c r="F3481" i="1"/>
  <c r="E3482" i="1"/>
  <c r="F3482" i="1"/>
  <c r="E3483" i="1"/>
  <c r="F3483" i="1"/>
  <c r="E3484" i="1"/>
  <c r="F3484" i="1"/>
  <c r="E3485" i="1"/>
  <c r="F3485" i="1"/>
  <c r="E3486" i="1"/>
  <c r="F3486" i="1"/>
  <c r="E3487" i="1"/>
  <c r="F3487" i="1"/>
  <c r="E3488" i="1"/>
  <c r="F3488" i="1"/>
  <c r="E3489" i="1"/>
  <c r="F3489" i="1"/>
  <c r="E3490" i="1"/>
  <c r="F3490" i="1"/>
  <c r="E3491" i="1"/>
  <c r="F3491" i="1"/>
  <c r="E3492" i="1"/>
  <c r="F3492" i="1"/>
  <c r="E3493" i="1"/>
  <c r="F3493" i="1"/>
  <c r="E3494" i="1"/>
  <c r="F3494" i="1"/>
  <c r="E3495" i="1"/>
  <c r="F3495" i="1"/>
  <c r="E3496" i="1"/>
  <c r="F3496" i="1"/>
  <c r="E3497" i="1"/>
  <c r="F3497" i="1"/>
  <c r="E3498" i="1"/>
  <c r="F3498" i="1"/>
  <c r="E3499" i="1"/>
  <c r="F3499" i="1"/>
  <c r="E3500" i="1"/>
  <c r="F3500" i="1"/>
  <c r="E3501" i="1"/>
  <c r="F3501" i="1"/>
  <c r="E3502" i="1"/>
  <c r="F3502" i="1"/>
  <c r="E3503" i="1"/>
  <c r="F3503" i="1"/>
  <c r="E3504" i="1"/>
  <c r="F3504" i="1"/>
  <c r="E3505" i="1"/>
  <c r="F3505" i="1"/>
  <c r="E3506" i="1"/>
  <c r="F3506" i="1"/>
  <c r="E3507" i="1"/>
  <c r="F3507" i="1"/>
  <c r="E3508" i="1"/>
  <c r="F3508" i="1"/>
  <c r="E3509" i="1"/>
  <c r="F3509" i="1"/>
  <c r="E3510" i="1"/>
  <c r="F3510" i="1"/>
  <c r="E3511" i="1"/>
  <c r="F3511" i="1"/>
  <c r="E3512" i="1"/>
  <c r="F3512" i="1"/>
  <c r="E3513" i="1"/>
  <c r="F3513" i="1"/>
  <c r="E3514" i="1"/>
  <c r="F3514" i="1"/>
  <c r="E3515" i="1"/>
  <c r="F3515" i="1"/>
  <c r="E3516" i="1"/>
  <c r="F3516" i="1"/>
  <c r="E3517" i="1"/>
  <c r="F3517" i="1"/>
  <c r="E3518" i="1"/>
  <c r="F3518" i="1"/>
  <c r="E3519" i="1"/>
  <c r="F3519" i="1"/>
  <c r="E3520" i="1"/>
  <c r="F3520" i="1"/>
  <c r="E3521" i="1"/>
  <c r="F3521" i="1"/>
  <c r="E3522" i="1"/>
  <c r="F3522" i="1"/>
  <c r="E3523" i="1"/>
  <c r="F3523" i="1"/>
  <c r="E3524" i="1"/>
  <c r="F3524" i="1"/>
  <c r="E3525" i="1"/>
  <c r="F3525" i="1"/>
  <c r="E3526" i="1"/>
  <c r="F3526" i="1"/>
  <c r="E3527" i="1"/>
  <c r="F3527" i="1"/>
  <c r="E3528" i="1"/>
  <c r="F3528" i="1"/>
  <c r="E3529" i="1"/>
  <c r="F3529" i="1"/>
  <c r="E3530" i="1"/>
  <c r="F3530" i="1"/>
  <c r="E3531" i="1"/>
  <c r="F3531" i="1"/>
  <c r="E3532" i="1"/>
  <c r="F3532" i="1"/>
  <c r="E3533" i="1"/>
  <c r="F3533" i="1"/>
  <c r="E3534" i="1"/>
  <c r="F3534" i="1"/>
  <c r="E3535" i="1"/>
  <c r="F3535" i="1"/>
  <c r="E3536" i="1"/>
  <c r="F3536" i="1"/>
  <c r="E3537" i="1"/>
  <c r="F3537" i="1"/>
  <c r="E3538" i="1"/>
  <c r="F3538" i="1"/>
  <c r="E3539" i="1"/>
  <c r="F3539" i="1"/>
  <c r="E3540" i="1"/>
  <c r="F3540" i="1"/>
  <c r="E3541" i="1"/>
  <c r="F3541" i="1"/>
  <c r="E3542" i="1"/>
  <c r="F3542" i="1"/>
  <c r="E3543" i="1"/>
  <c r="F3543" i="1"/>
  <c r="E3544" i="1"/>
  <c r="F3544" i="1"/>
  <c r="E3545" i="1"/>
  <c r="F3545" i="1"/>
  <c r="E3546" i="1"/>
  <c r="F3546" i="1"/>
  <c r="E3547" i="1"/>
  <c r="F3547" i="1"/>
  <c r="E3548" i="1"/>
  <c r="F3548" i="1"/>
  <c r="E3549" i="1"/>
  <c r="F3549" i="1"/>
  <c r="E3550" i="1"/>
  <c r="F3550" i="1"/>
  <c r="E3551" i="1"/>
  <c r="F3551" i="1"/>
  <c r="E3552" i="1"/>
  <c r="F3552" i="1"/>
  <c r="E3553" i="1"/>
  <c r="F3553" i="1"/>
  <c r="E3554" i="1"/>
  <c r="F3554" i="1"/>
  <c r="E3555" i="1"/>
  <c r="F3555" i="1"/>
  <c r="E3556" i="1"/>
  <c r="F3556" i="1"/>
  <c r="E3557" i="1"/>
  <c r="F3557" i="1"/>
  <c r="E3558" i="1"/>
  <c r="F3558" i="1"/>
  <c r="E3559" i="1"/>
  <c r="F3559" i="1"/>
  <c r="E3560" i="1"/>
  <c r="F3560" i="1"/>
  <c r="E3561" i="1"/>
  <c r="F3561" i="1"/>
  <c r="E3562" i="1"/>
  <c r="F3562" i="1"/>
  <c r="E3563" i="1"/>
  <c r="F3563" i="1"/>
  <c r="E3564" i="1"/>
  <c r="F3564" i="1"/>
  <c r="E3565" i="1"/>
  <c r="F3565" i="1"/>
  <c r="E3566" i="1"/>
  <c r="F3566" i="1"/>
  <c r="E3567" i="1"/>
  <c r="F3567" i="1"/>
  <c r="E3568" i="1"/>
  <c r="F3568" i="1"/>
  <c r="E3569" i="1"/>
  <c r="F3569" i="1"/>
  <c r="E3570" i="1"/>
  <c r="F3570" i="1"/>
  <c r="E3571" i="1"/>
  <c r="F3571" i="1"/>
  <c r="E3572" i="1"/>
  <c r="F3572" i="1"/>
  <c r="E3573" i="1"/>
  <c r="F3573" i="1"/>
  <c r="E3574" i="1"/>
  <c r="F3574" i="1"/>
  <c r="E3575" i="1"/>
  <c r="F3575" i="1"/>
  <c r="E3576" i="1"/>
  <c r="F3576" i="1"/>
  <c r="E3577" i="1"/>
  <c r="F3577" i="1"/>
  <c r="E3578" i="1"/>
  <c r="F3578" i="1"/>
  <c r="E3579" i="1"/>
  <c r="F3579" i="1"/>
  <c r="E3580" i="1"/>
  <c r="F3580" i="1"/>
  <c r="E3581" i="1"/>
  <c r="F3581" i="1"/>
  <c r="E3582" i="1"/>
  <c r="F3582" i="1"/>
  <c r="E3583" i="1"/>
  <c r="F3583" i="1"/>
  <c r="E3584" i="1"/>
  <c r="F3584" i="1"/>
  <c r="E3585" i="1"/>
  <c r="F3585" i="1"/>
  <c r="E3586" i="1"/>
  <c r="F3586" i="1"/>
  <c r="E3587" i="1"/>
  <c r="F3587" i="1"/>
  <c r="E3588" i="1"/>
  <c r="F3588" i="1"/>
  <c r="E3589" i="1"/>
  <c r="F3589" i="1"/>
  <c r="E3590" i="1"/>
  <c r="F3590" i="1"/>
  <c r="E3591" i="1"/>
  <c r="F3591" i="1"/>
  <c r="E3592" i="1"/>
  <c r="F3592" i="1"/>
  <c r="E3593" i="1"/>
  <c r="F3593" i="1"/>
  <c r="E3594" i="1"/>
  <c r="F3594" i="1"/>
  <c r="E3595" i="1"/>
  <c r="F3595" i="1"/>
  <c r="E3596" i="1"/>
  <c r="F3596" i="1"/>
  <c r="E3597" i="1"/>
  <c r="F3597" i="1"/>
  <c r="E3598" i="1"/>
  <c r="F3598" i="1"/>
  <c r="E3599" i="1"/>
  <c r="F3599" i="1"/>
  <c r="E3600" i="1"/>
  <c r="F3600" i="1"/>
  <c r="E3601" i="1"/>
  <c r="F3601" i="1"/>
  <c r="E3602" i="1"/>
  <c r="F3602" i="1"/>
  <c r="E3603" i="1"/>
  <c r="F3603" i="1"/>
  <c r="E3604" i="1"/>
  <c r="F3604" i="1"/>
  <c r="E3605" i="1"/>
  <c r="F3605" i="1"/>
  <c r="E3606" i="1"/>
  <c r="F3606" i="1"/>
  <c r="E3607" i="1"/>
  <c r="F3607" i="1"/>
  <c r="E3608" i="1"/>
  <c r="F3608" i="1"/>
  <c r="E3609" i="1"/>
  <c r="F3609" i="1"/>
  <c r="E3610" i="1"/>
  <c r="F3610" i="1"/>
  <c r="E3611" i="1"/>
  <c r="F3611" i="1"/>
  <c r="E3612" i="1"/>
  <c r="F3612" i="1"/>
  <c r="E3613" i="1"/>
  <c r="F3613" i="1"/>
  <c r="E3614" i="1"/>
  <c r="F3614" i="1"/>
  <c r="E3615" i="1"/>
  <c r="F3615" i="1"/>
  <c r="E3616" i="1"/>
  <c r="F3616" i="1"/>
  <c r="E3617" i="1"/>
  <c r="F3617" i="1"/>
  <c r="E3618" i="1"/>
  <c r="F3618" i="1"/>
  <c r="E3619" i="1"/>
  <c r="F3619" i="1"/>
  <c r="E3620" i="1"/>
  <c r="F3620" i="1"/>
  <c r="E3621" i="1"/>
  <c r="F3621" i="1"/>
  <c r="E3622" i="1"/>
  <c r="F3622" i="1"/>
  <c r="E3623" i="1"/>
  <c r="F3623" i="1"/>
  <c r="E3624" i="1"/>
  <c r="F3624" i="1"/>
  <c r="E3625" i="1"/>
  <c r="F3625" i="1"/>
  <c r="E3626" i="1"/>
  <c r="F3626" i="1"/>
  <c r="E3627" i="1"/>
  <c r="F3627" i="1"/>
  <c r="E3628" i="1"/>
  <c r="F3628" i="1"/>
  <c r="E3629" i="1"/>
  <c r="F3629" i="1"/>
  <c r="E3630" i="1"/>
  <c r="F3630" i="1"/>
  <c r="E3631" i="1"/>
  <c r="F3631" i="1"/>
  <c r="E3632" i="1"/>
  <c r="F3632" i="1"/>
  <c r="E3633" i="1"/>
  <c r="F3633" i="1"/>
  <c r="E3634" i="1"/>
  <c r="F3634" i="1"/>
  <c r="E3635" i="1"/>
  <c r="F3635" i="1"/>
  <c r="E3636" i="1"/>
  <c r="F3636" i="1"/>
  <c r="E3637" i="1"/>
  <c r="F3637" i="1"/>
  <c r="E3638" i="1"/>
  <c r="F3638" i="1"/>
  <c r="E3639" i="1"/>
  <c r="F3639" i="1"/>
  <c r="E3640" i="1"/>
  <c r="F3640" i="1"/>
  <c r="E3641" i="1"/>
  <c r="F3641" i="1"/>
  <c r="E3642" i="1"/>
  <c r="F3642" i="1"/>
  <c r="E3643" i="1"/>
  <c r="F3643" i="1"/>
  <c r="E3644" i="1"/>
  <c r="F3644" i="1"/>
  <c r="E3645" i="1"/>
  <c r="F3645" i="1"/>
  <c r="E3646" i="1"/>
  <c r="F3646" i="1"/>
  <c r="E3647" i="1"/>
  <c r="F3647" i="1"/>
  <c r="E3648" i="1"/>
  <c r="F3648" i="1"/>
  <c r="E3649" i="1"/>
  <c r="F3649" i="1"/>
  <c r="E3650" i="1"/>
  <c r="F3650" i="1"/>
  <c r="A20" i="1"/>
  <c r="B20" i="1" s="1"/>
  <c r="C20" i="1"/>
  <c r="A21" i="1"/>
  <c r="B21" i="1" s="1"/>
  <c r="C21" i="1"/>
  <c r="A22" i="1"/>
  <c r="B22" i="1" s="1"/>
  <c r="C22" i="1"/>
  <c r="A23" i="1"/>
  <c r="B23" i="1" s="1"/>
  <c r="C23" i="1"/>
  <c r="A24" i="1"/>
  <c r="B24" i="1" s="1"/>
  <c r="C24" i="1"/>
  <c r="A25" i="1"/>
  <c r="B25" i="1" s="1"/>
  <c r="C25" i="1"/>
  <c r="A26" i="1"/>
  <c r="B26" i="1" s="1"/>
  <c r="C26" i="1"/>
  <c r="A27" i="1"/>
  <c r="B27" i="1" s="1"/>
  <c r="C27" i="1"/>
  <c r="A28" i="1"/>
  <c r="B28" i="1" s="1"/>
  <c r="C28" i="1"/>
  <c r="A29" i="1"/>
  <c r="B29" i="1" s="1"/>
  <c r="C29" i="1"/>
  <c r="A30" i="1"/>
  <c r="B30" i="1" s="1"/>
  <c r="C30" i="1"/>
  <c r="A31" i="1"/>
  <c r="B31" i="1" s="1"/>
  <c r="C31" i="1"/>
  <c r="A32" i="1"/>
  <c r="B32" i="1" s="1"/>
  <c r="C32" i="1"/>
  <c r="A33" i="1"/>
  <c r="B33" i="1" s="1"/>
  <c r="C33" i="1"/>
  <c r="A34" i="1"/>
  <c r="B34" i="1" s="1"/>
  <c r="C34" i="1"/>
  <c r="A35" i="1"/>
  <c r="B35" i="1" s="1"/>
  <c r="C35" i="1"/>
  <c r="A36" i="1"/>
  <c r="B36" i="1" s="1"/>
  <c r="C36" i="1"/>
  <c r="A37" i="1"/>
  <c r="B37" i="1" s="1"/>
  <c r="C37" i="1"/>
  <c r="A38" i="1"/>
  <c r="B38" i="1" s="1"/>
  <c r="C38" i="1"/>
  <c r="A39" i="1"/>
  <c r="B39" i="1" s="1"/>
  <c r="C39" i="1"/>
  <c r="A40" i="1"/>
  <c r="B40" i="1" s="1"/>
  <c r="C40" i="1"/>
  <c r="A41" i="1"/>
  <c r="B41" i="1" s="1"/>
  <c r="C41" i="1"/>
  <c r="A42" i="1"/>
  <c r="B42" i="1" s="1"/>
  <c r="C42" i="1"/>
  <c r="A43" i="1"/>
  <c r="B43" i="1" s="1"/>
  <c r="C43" i="1"/>
  <c r="A44" i="1"/>
  <c r="B44" i="1" s="1"/>
  <c r="C44" i="1"/>
  <c r="A45" i="1"/>
  <c r="B45" i="1" s="1"/>
  <c r="C45" i="1"/>
  <c r="A46" i="1"/>
  <c r="B46" i="1" s="1"/>
  <c r="C46" i="1"/>
  <c r="A47" i="1"/>
  <c r="B47" i="1" s="1"/>
  <c r="C47" i="1"/>
  <c r="A48" i="1"/>
  <c r="B48" i="1" s="1"/>
  <c r="C48" i="1"/>
  <c r="A49" i="1"/>
  <c r="B49" i="1" s="1"/>
  <c r="C49" i="1"/>
  <c r="A50" i="1"/>
  <c r="B50" i="1" s="1"/>
  <c r="C50" i="1"/>
  <c r="A51" i="1"/>
  <c r="B51" i="1" s="1"/>
  <c r="C51" i="1"/>
  <c r="A52" i="1"/>
  <c r="B52" i="1" s="1"/>
  <c r="C52" i="1"/>
  <c r="A53" i="1"/>
  <c r="B53" i="1" s="1"/>
  <c r="C53" i="1"/>
  <c r="A54" i="1"/>
  <c r="B54" i="1" s="1"/>
  <c r="C54" i="1"/>
  <c r="A55" i="1"/>
  <c r="B55" i="1" s="1"/>
  <c r="C55" i="1"/>
  <c r="A56" i="1"/>
  <c r="B56" i="1" s="1"/>
  <c r="C56" i="1"/>
  <c r="A57" i="1"/>
  <c r="B57" i="1" s="1"/>
  <c r="C57" i="1"/>
  <c r="A58" i="1"/>
  <c r="B58" i="1" s="1"/>
  <c r="C58" i="1"/>
  <c r="A59" i="1"/>
  <c r="B59" i="1" s="1"/>
  <c r="C59" i="1"/>
  <c r="A60" i="1"/>
  <c r="B60" i="1" s="1"/>
  <c r="C60" i="1"/>
  <c r="A61" i="1"/>
  <c r="B61" i="1" s="1"/>
  <c r="C61" i="1"/>
  <c r="A62" i="1"/>
  <c r="B62" i="1" s="1"/>
  <c r="C62" i="1"/>
  <c r="A63" i="1"/>
  <c r="B63" i="1" s="1"/>
  <c r="C63" i="1"/>
  <c r="A64" i="1"/>
  <c r="B64" i="1" s="1"/>
  <c r="C64" i="1"/>
  <c r="A65" i="1"/>
  <c r="B65" i="1" s="1"/>
  <c r="C65" i="1"/>
  <c r="A66" i="1"/>
  <c r="B66" i="1" s="1"/>
  <c r="C66" i="1"/>
  <c r="A67" i="1"/>
  <c r="C67" i="1"/>
  <c r="A68" i="1"/>
  <c r="B68" i="1" s="1"/>
  <c r="C68" i="1"/>
  <c r="A69" i="1"/>
  <c r="B69" i="1" s="1"/>
  <c r="C69" i="1"/>
  <c r="A70" i="1"/>
  <c r="B70" i="1" s="1"/>
  <c r="C70" i="1"/>
  <c r="A71" i="1"/>
  <c r="B71" i="1" s="1"/>
  <c r="C71" i="1"/>
  <c r="A72" i="1"/>
  <c r="B72" i="1" s="1"/>
  <c r="C72" i="1"/>
  <c r="A73" i="1"/>
  <c r="B73" i="1" s="1"/>
  <c r="C73" i="1"/>
  <c r="A74" i="1"/>
  <c r="B74" i="1" s="1"/>
  <c r="C74" i="1"/>
  <c r="A75" i="1"/>
  <c r="B75" i="1" s="1"/>
  <c r="C75" i="1"/>
  <c r="A76" i="1"/>
  <c r="B76" i="1" s="1"/>
  <c r="C76" i="1"/>
  <c r="A77" i="1"/>
  <c r="B77" i="1" s="1"/>
  <c r="C77" i="1"/>
  <c r="A78" i="1"/>
  <c r="B78" i="1" s="1"/>
  <c r="C78" i="1"/>
  <c r="A79" i="1"/>
  <c r="B79" i="1" s="1"/>
  <c r="C79" i="1"/>
  <c r="A80" i="1"/>
  <c r="B80" i="1" s="1"/>
  <c r="C80" i="1"/>
  <c r="A81" i="1"/>
  <c r="B81" i="1" s="1"/>
  <c r="C81" i="1"/>
  <c r="A82" i="1"/>
  <c r="B82" i="1" s="1"/>
  <c r="C82" i="1"/>
  <c r="A83" i="1"/>
  <c r="B83" i="1" s="1"/>
  <c r="C83" i="1"/>
  <c r="A84" i="1"/>
  <c r="B84" i="1" s="1"/>
  <c r="C84" i="1"/>
  <c r="A85" i="1"/>
  <c r="B85" i="1" s="1"/>
  <c r="C85" i="1"/>
  <c r="A86" i="1"/>
  <c r="B86" i="1" s="1"/>
  <c r="C86" i="1"/>
  <c r="A87" i="1"/>
  <c r="B87" i="1" s="1"/>
  <c r="C87" i="1"/>
  <c r="A88" i="1"/>
  <c r="B88" i="1" s="1"/>
  <c r="C88" i="1"/>
  <c r="A89" i="1"/>
  <c r="B89" i="1" s="1"/>
  <c r="C89" i="1"/>
  <c r="A90" i="1"/>
  <c r="B90" i="1" s="1"/>
  <c r="C90" i="1"/>
  <c r="A91" i="1"/>
  <c r="B91" i="1" s="1"/>
  <c r="C91" i="1"/>
  <c r="A92" i="1"/>
  <c r="B92" i="1" s="1"/>
  <c r="C92" i="1"/>
  <c r="A93" i="1"/>
  <c r="B93" i="1" s="1"/>
  <c r="C93" i="1"/>
  <c r="A94" i="1"/>
  <c r="B94" i="1" s="1"/>
  <c r="C94" i="1"/>
  <c r="A95" i="1"/>
  <c r="B95" i="1" s="1"/>
  <c r="C95" i="1"/>
  <c r="A96" i="1"/>
  <c r="B96" i="1" s="1"/>
  <c r="C96" i="1"/>
  <c r="A97" i="1"/>
  <c r="B97" i="1" s="1"/>
  <c r="C97" i="1"/>
  <c r="A98" i="1"/>
  <c r="B98" i="1" s="1"/>
  <c r="C98" i="1"/>
  <c r="A99" i="1"/>
  <c r="B99" i="1" s="1"/>
  <c r="C99" i="1"/>
  <c r="A100" i="1"/>
  <c r="B100" i="1" s="1"/>
  <c r="C100" i="1"/>
  <c r="A101" i="1"/>
  <c r="B101" i="1" s="1"/>
  <c r="C101" i="1"/>
  <c r="A102" i="1"/>
  <c r="B102" i="1" s="1"/>
  <c r="C102" i="1"/>
  <c r="A103" i="1"/>
  <c r="B103" i="1" s="1"/>
  <c r="C103" i="1"/>
  <c r="A104" i="1"/>
  <c r="B104" i="1" s="1"/>
  <c r="C104" i="1"/>
  <c r="A105" i="1"/>
  <c r="B105" i="1" s="1"/>
  <c r="C105" i="1"/>
  <c r="A106" i="1"/>
  <c r="B106" i="1" s="1"/>
  <c r="C106" i="1"/>
  <c r="A107" i="1"/>
  <c r="B107" i="1" s="1"/>
  <c r="C107" i="1"/>
  <c r="A108" i="1"/>
  <c r="B108" i="1" s="1"/>
  <c r="C108" i="1"/>
  <c r="A109" i="1"/>
  <c r="B109" i="1" s="1"/>
  <c r="C109" i="1"/>
  <c r="A110" i="1"/>
  <c r="B110" i="1" s="1"/>
  <c r="C110" i="1"/>
  <c r="A111" i="1"/>
  <c r="B111" i="1" s="1"/>
  <c r="C111" i="1"/>
  <c r="A112" i="1"/>
  <c r="B112" i="1" s="1"/>
  <c r="C112" i="1"/>
  <c r="A113" i="1"/>
  <c r="B113" i="1" s="1"/>
  <c r="C113" i="1"/>
  <c r="A114" i="1"/>
  <c r="B114" i="1" s="1"/>
  <c r="C114" i="1"/>
  <c r="A115" i="1"/>
  <c r="B115" i="1" s="1"/>
  <c r="C115" i="1"/>
  <c r="A116" i="1"/>
  <c r="B116" i="1" s="1"/>
  <c r="C116" i="1"/>
  <c r="A117" i="1"/>
  <c r="B117" i="1" s="1"/>
  <c r="C117" i="1"/>
  <c r="A118" i="1"/>
  <c r="B118" i="1" s="1"/>
  <c r="C118" i="1"/>
  <c r="A119" i="1"/>
  <c r="B119" i="1" s="1"/>
  <c r="C119" i="1"/>
  <c r="A120" i="1"/>
  <c r="B120" i="1" s="1"/>
  <c r="C120" i="1"/>
  <c r="A121" i="1"/>
  <c r="B121" i="1" s="1"/>
  <c r="C121" i="1"/>
  <c r="A122" i="1"/>
  <c r="B122" i="1" s="1"/>
  <c r="C122" i="1"/>
  <c r="A123" i="1"/>
  <c r="B123" i="1" s="1"/>
  <c r="C123" i="1"/>
  <c r="A124" i="1"/>
  <c r="B124" i="1" s="1"/>
  <c r="C124" i="1"/>
  <c r="A125" i="1"/>
  <c r="B125" i="1" s="1"/>
  <c r="C125" i="1"/>
  <c r="A126" i="1"/>
  <c r="B126" i="1" s="1"/>
  <c r="C126" i="1"/>
  <c r="A127" i="1"/>
  <c r="B127" i="1" s="1"/>
  <c r="C127" i="1"/>
  <c r="A128" i="1"/>
  <c r="B128" i="1" s="1"/>
  <c r="C128" i="1"/>
  <c r="A129" i="1"/>
  <c r="B129" i="1" s="1"/>
  <c r="C129" i="1"/>
  <c r="A130" i="1"/>
  <c r="B130" i="1" s="1"/>
  <c r="C130" i="1"/>
  <c r="A131" i="1"/>
  <c r="B131" i="1" s="1"/>
  <c r="C131" i="1"/>
  <c r="A132" i="1"/>
  <c r="B132" i="1" s="1"/>
  <c r="C132" i="1"/>
  <c r="A133" i="1"/>
  <c r="B133" i="1" s="1"/>
  <c r="C133" i="1"/>
  <c r="A134" i="1"/>
  <c r="B134" i="1" s="1"/>
  <c r="C134" i="1"/>
  <c r="A135" i="1"/>
  <c r="B135" i="1" s="1"/>
  <c r="C135" i="1"/>
  <c r="A136" i="1"/>
  <c r="B136" i="1" s="1"/>
  <c r="C136" i="1"/>
  <c r="A137" i="1"/>
  <c r="B137" i="1" s="1"/>
  <c r="C137" i="1"/>
  <c r="A138" i="1"/>
  <c r="B138" i="1" s="1"/>
  <c r="C138" i="1"/>
  <c r="A139" i="1"/>
  <c r="B139" i="1" s="1"/>
  <c r="C139" i="1"/>
  <c r="A140" i="1"/>
  <c r="B140" i="1" s="1"/>
  <c r="C140" i="1"/>
  <c r="A141" i="1"/>
  <c r="B141" i="1" s="1"/>
  <c r="C141" i="1"/>
  <c r="A142" i="1"/>
  <c r="B142" i="1" s="1"/>
  <c r="C142" i="1"/>
  <c r="A143" i="1"/>
  <c r="B143" i="1" s="1"/>
  <c r="C143" i="1"/>
  <c r="A144" i="1"/>
  <c r="B144" i="1" s="1"/>
  <c r="C144" i="1"/>
  <c r="A145" i="1"/>
  <c r="B145" i="1" s="1"/>
  <c r="C145" i="1"/>
  <c r="A146" i="1"/>
  <c r="B146" i="1" s="1"/>
  <c r="C146" i="1"/>
  <c r="A147" i="1"/>
  <c r="B147" i="1" s="1"/>
  <c r="C147" i="1"/>
  <c r="A148" i="1"/>
  <c r="B148" i="1" s="1"/>
  <c r="C148" i="1"/>
  <c r="A149" i="1"/>
  <c r="B149" i="1" s="1"/>
  <c r="C149" i="1"/>
  <c r="A150" i="1"/>
  <c r="B150" i="1" s="1"/>
  <c r="C150" i="1"/>
  <c r="A151" i="1"/>
  <c r="B151" i="1" s="1"/>
  <c r="C151" i="1"/>
  <c r="A152" i="1"/>
  <c r="B152" i="1" s="1"/>
  <c r="C152" i="1"/>
  <c r="A153" i="1"/>
  <c r="B153" i="1" s="1"/>
  <c r="C153" i="1"/>
  <c r="A154" i="1"/>
  <c r="B154" i="1" s="1"/>
  <c r="C154" i="1"/>
  <c r="A155" i="1"/>
  <c r="B155" i="1" s="1"/>
  <c r="C155" i="1"/>
  <c r="A156" i="1"/>
  <c r="B156" i="1" s="1"/>
  <c r="C156" i="1"/>
  <c r="A157" i="1"/>
  <c r="B157" i="1" s="1"/>
  <c r="C157" i="1"/>
  <c r="A158" i="1"/>
  <c r="B158" i="1" s="1"/>
  <c r="C158" i="1"/>
  <c r="A159" i="1"/>
  <c r="B159" i="1" s="1"/>
  <c r="C159" i="1"/>
  <c r="A160" i="1"/>
  <c r="B160" i="1" s="1"/>
  <c r="C160" i="1"/>
  <c r="A161" i="1"/>
  <c r="B161" i="1" s="1"/>
  <c r="C161" i="1"/>
  <c r="A162" i="1"/>
  <c r="B162" i="1" s="1"/>
  <c r="C162" i="1"/>
  <c r="A163" i="1"/>
  <c r="B163" i="1" s="1"/>
  <c r="C163" i="1"/>
  <c r="A164" i="1"/>
  <c r="B164" i="1" s="1"/>
  <c r="C164" i="1"/>
  <c r="A165" i="1"/>
  <c r="B165" i="1" s="1"/>
  <c r="C165" i="1"/>
  <c r="A166" i="1"/>
  <c r="B166" i="1" s="1"/>
  <c r="C166" i="1"/>
  <c r="A167" i="1"/>
  <c r="B167" i="1" s="1"/>
  <c r="C167" i="1"/>
  <c r="A168" i="1"/>
  <c r="B168" i="1" s="1"/>
  <c r="C168" i="1"/>
  <c r="A169" i="1"/>
  <c r="B169" i="1" s="1"/>
  <c r="C169" i="1"/>
  <c r="A170" i="1"/>
  <c r="B170" i="1" s="1"/>
  <c r="C170" i="1"/>
  <c r="A171" i="1"/>
  <c r="B171" i="1" s="1"/>
  <c r="C171" i="1"/>
  <c r="A172" i="1"/>
  <c r="B172" i="1" s="1"/>
  <c r="C172" i="1"/>
  <c r="A173" i="1"/>
  <c r="B173" i="1" s="1"/>
  <c r="C173" i="1"/>
  <c r="A174" i="1"/>
  <c r="B174" i="1" s="1"/>
  <c r="C174" i="1"/>
  <c r="A175" i="1"/>
  <c r="B175" i="1" s="1"/>
  <c r="C175" i="1"/>
  <c r="A176" i="1"/>
  <c r="B176" i="1" s="1"/>
  <c r="C176" i="1"/>
  <c r="A177" i="1"/>
  <c r="B177" i="1" s="1"/>
  <c r="C177" i="1"/>
  <c r="A178" i="1"/>
  <c r="B178" i="1" s="1"/>
  <c r="C178" i="1"/>
  <c r="A179" i="1"/>
  <c r="B179" i="1" s="1"/>
  <c r="C179" i="1"/>
  <c r="A180" i="1"/>
  <c r="B180" i="1" s="1"/>
  <c r="C180" i="1"/>
  <c r="A181" i="1"/>
  <c r="B181" i="1" s="1"/>
  <c r="C181" i="1"/>
  <c r="A182" i="1"/>
  <c r="B182" i="1" s="1"/>
  <c r="C182" i="1"/>
  <c r="A183" i="1"/>
  <c r="B183" i="1" s="1"/>
  <c r="C183" i="1"/>
  <c r="A184" i="1"/>
  <c r="B184" i="1" s="1"/>
  <c r="C184" i="1"/>
  <c r="A185" i="1"/>
  <c r="B185" i="1" s="1"/>
  <c r="C185" i="1"/>
  <c r="A186" i="1"/>
  <c r="B186" i="1" s="1"/>
  <c r="C186" i="1"/>
  <c r="A187" i="1"/>
  <c r="B187" i="1" s="1"/>
  <c r="C187" i="1"/>
  <c r="A188" i="1"/>
  <c r="B188" i="1" s="1"/>
  <c r="C188" i="1"/>
  <c r="A189" i="1"/>
  <c r="B189" i="1" s="1"/>
  <c r="C189" i="1"/>
  <c r="A190" i="1"/>
  <c r="B190" i="1" s="1"/>
  <c r="C190" i="1"/>
  <c r="A191" i="1"/>
  <c r="B191" i="1" s="1"/>
  <c r="C191" i="1"/>
  <c r="A192" i="1"/>
  <c r="B192" i="1" s="1"/>
  <c r="C192" i="1"/>
  <c r="A193" i="1"/>
  <c r="B193" i="1" s="1"/>
  <c r="C193" i="1"/>
  <c r="A194" i="1"/>
  <c r="B194" i="1" s="1"/>
  <c r="C194" i="1"/>
  <c r="A195" i="1"/>
  <c r="B195" i="1" s="1"/>
  <c r="C195" i="1"/>
  <c r="A196" i="1"/>
  <c r="B196" i="1" s="1"/>
  <c r="C196" i="1"/>
  <c r="A197" i="1"/>
  <c r="B197" i="1" s="1"/>
  <c r="C197" i="1"/>
  <c r="A198" i="1"/>
  <c r="B198" i="1" s="1"/>
  <c r="C198" i="1"/>
  <c r="A199" i="1"/>
  <c r="B199" i="1" s="1"/>
  <c r="C199" i="1"/>
  <c r="A200" i="1"/>
  <c r="B200" i="1" s="1"/>
  <c r="C200" i="1"/>
  <c r="A201" i="1"/>
  <c r="B201" i="1" s="1"/>
  <c r="C201" i="1"/>
  <c r="A202" i="1"/>
  <c r="B202" i="1" s="1"/>
  <c r="C202" i="1"/>
  <c r="A203" i="1"/>
  <c r="B203" i="1" s="1"/>
  <c r="C203" i="1"/>
  <c r="A204" i="1"/>
  <c r="B204" i="1" s="1"/>
  <c r="C204" i="1"/>
  <c r="A205" i="1"/>
  <c r="B205" i="1" s="1"/>
  <c r="C205" i="1"/>
  <c r="A206" i="1"/>
  <c r="B206" i="1" s="1"/>
  <c r="C206" i="1"/>
  <c r="A207" i="1"/>
  <c r="B207" i="1" s="1"/>
  <c r="C207" i="1"/>
  <c r="A208" i="1"/>
  <c r="B208" i="1" s="1"/>
  <c r="C208" i="1"/>
  <c r="A209" i="1"/>
  <c r="B209" i="1" s="1"/>
  <c r="C209" i="1"/>
  <c r="A210" i="1"/>
  <c r="B210" i="1" s="1"/>
  <c r="C210" i="1"/>
  <c r="A211" i="1"/>
  <c r="B211" i="1" s="1"/>
  <c r="C211" i="1"/>
  <c r="A212" i="1"/>
  <c r="B212" i="1" s="1"/>
  <c r="C212" i="1"/>
  <c r="A213" i="1"/>
  <c r="B213" i="1" s="1"/>
  <c r="C213" i="1"/>
  <c r="A214" i="1"/>
  <c r="B214" i="1" s="1"/>
  <c r="C214" i="1"/>
  <c r="A215" i="1"/>
  <c r="B215" i="1" s="1"/>
  <c r="C215" i="1"/>
  <c r="A216" i="1"/>
  <c r="B216" i="1" s="1"/>
  <c r="C216" i="1"/>
  <c r="A217" i="1"/>
  <c r="B217" i="1" s="1"/>
  <c r="C217" i="1"/>
  <c r="A218" i="1"/>
  <c r="B218" i="1" s="1"/>
  <c r="C218" i="1"/>
  <c r="A219" i="1"/>
  <c r="B219" i="1" s="1"/>
  <c r="C219" i="1"/>
  <c r="A220" i="1"/>
  <c r="B220" i="1" s="1"/>
  <c r="C220" i="1"/>
  <c r="A221" i="1"/>
  <c r="B221" i="1" s="1"/>
  <c r="C221" i="1"/>
  <c r="A222" i="1"/>
  <c r="B222" i="1" s="1"/>
  <c r="C222" i="1"/>
  <c r="A223" i="1"/>
  <c r="B223" i="1" s="1"/>
  <c r="C223" i="1"/>
  <c r="A224" i="1"/>
  <c r="B224" i="1" s="1"/>
  <c r="C224" i="1"/>
  <c r="A225" i="1"/>
  <c r="B225" i="1" s="1"/>
  <c r="C225" i="1"/>
  <c r="A226" i="1"/>
  <c r="B226" i="1" s="1"/>
  <c r="C226" i="1"/>
  <c r="A227" i="1"/>
  <c r="B227" i="1" s="1"/>
  <c r="C227" i="1"/>
  <c r="A228" i="1"/>
  <c r="B228" i="1" s="1"/>
  <c r="C228" i="1"/>
  <c r="A229" i="1"/>
  <c r="B229" i="1" s="1"/>
  <c r="C229" i="1"/>
  <c r="A230" i="1"/>
  <c r="B230" i="1" s="1"/>
  <c r="C230" i="1"/>
  <c r="A231" i="1"/>
  <c r="B231" i="1" s="1"/>
  <c r="C231" i="1"/>
  <c r="A232" i="1"/>
  <c r="B232" i="1" s="1"/>
  <c r="C232" i="1"/>
  <c r="A233" i="1"/>
  <c r="B233" i="1" s="1"/>
  <c r="C233" i="1"/>
  <c r="A234" i="1"/>
  <c r="B234" i="1" s="1"/>
  <c r="C234" i="1"/>
  <c r="A235" i="1"/>
  <c r="B235" i="1" s="1"/>
  <c r="C235" i="1"/>
  <c r="A236" i="1"/>
  <c r="B236" i="1" s="1"/>
  <c r="C236" i="1"/>
  <c r="A237" i="1"/>
  <c r="B237" i="1" s="1"/>
  <c r="C237" i="1"/>
  <c r="A238" i="1"/>
  <c r="B238" i="1" s="1"/>
  <c r="C238" i="1"/>
  <c r="A239" i="1"/>
  <c r="B239" i="1" s="1"/>
  <c r="C239" i="1"/>
  <c r="A240" i="1"/>
  <c r="B240" i="1" s="1"/>
  <c r="C240" i="1"/>
  <c r="A241" i="1"/>
  <c r="B241" i="1" s="1"/>
  <c r="C241" i="1"/>
  <c r="A242" i="1"/>
  <c r="B242" i="1" s="1"/>
  <c r="C242" i="1"/>
  <c r="A243" i="1"/>
  <c r="B243" i="1" s="1"/>
  <c r="C243" i="1"/>
  <c r="A244" i="1"/>
  <c r="B244" i="1" s="1"/>
  <c r="C244" i="1"/>
  <c r="A245" i="1"/>
  <c r="B245" i="1" s="1"/>
  <c r="C245" i="1"/>
  <c r="A246" i="1"/>
  <c r="B246" i="1" s="1"/>
  <c r="C246" i="1"/>
  <c r="A247" i="1"/>
  <c r="B247" i="1" s="1"/>
  <c r="C247" i="1"/>
  <c r="A248" i="1"/>
  <c r="B248" i="1" s="1"/>
  <c r="C248" i="1"/>
  <c r="A249" i="1"/>
  <c r="B249" i="1" s="1"/>
  <c r="C249" i="1"/>
  <c r="A250" i="1"/>
  <c r="B250" i="1" s="1"/>
  <c r="C250" i="1"/>
  <c r="A251" i="1"/>
  <c r="B251" i="1" s="1"/>
  <c r="C251" i="1"/>
  <c r="A252" i="1"/>
  <c r="B252" i="1" s="1"/>
  <c r="C252" i="1"/>
  <c r="A253" i="1"/>
  <c r="B253" i="1" s="1"/>
  <c r="C253" i="1"/>
  <c r="A254" i="1"/>
  <c r="B254" i="1" s="1"/>
  <c r="C254" i="1"/>
  <c r="A255" i="1"/>
  <c r="B255" i="1" s="1"/>
  <c r="C255" i="1"/>
  <c r="A256" i="1"/>
  <c r="B256" i="1" s="1"/>
  <c r="C256" i="1"/>
  <c r="A257" i="1"/>
  <c r="B257" i="1" s="1"/>
  <c r="C257" i="1"/>
  <c r="A258" i="1"/>
  <c r="B258" i="1" s="1"/>
  <c r="C258" i="1"/>
  <c r="A259" i="1"/>
  <c r="B259" i="1" s="1"/>
  <c r="C259" i="1"/>
  <c r="A260" i="1"/>
  <c r="B260" i="1" s="1"/>
  <c r="C260" i="1"/>
  <c r="A261" i="1"/>
  <c r="B261" i="1" s="1"/>
  <c r="C261" i="1"/>
  <c r="A262" i="1"/>
  <c r="B262" i="1" s="1"/>
  <c r="C262" i="1"/>
  <c r="A263" i="1"/>
  <c r="B263" i="1" s="1"/>
  <c r="C263" i="1"/>
  <c r="A264" i="1"/>
  <c r="B264" i="1" s="1"/>
  <c r="C264" i="1"/>
  <c r="A265" i="1"/>
  <c r="B265" i="1" s="1"/>
  <c r="C265" i="1"/>
  <c r="A266" i="1"/>
  <c r="B266" i="1" s="1"/>
  <c r="C266" i="1"/>
  <c r="A267" i="1"/>
  <c r="B267" i="1" s="1"/>
  <c r="C267" i="1"/>
  <c r="A268" i="1"/>
  <c r="B268" i="1" s="1"/>
  <c r="C268" i="1"/>
  <c r="A269" i="1"/>
  <c r="B269" i="1" s="1"/>
  <c r="C269" i="1"/>
  <c r="A270" i="1"/>
  <c r="B270" i="1" s="1"/>
  <c r="C270" i="1"/>
  <c r="A271" i="1"/>
  <c r="B271" i="1" s="1"/>
  <c r="C271" i="1"/>
  <c r="A272" i="1"/>
  <c r="B272" i="1" s="1"/>
  <c r="C272" i="1"/>
  <c r="A273" i="1"/>
  <c r="B273" i="1" s="1"/>
  <c r="C273" i="1"/>
  <c r="A274" i="1"/>
  <c r="B274" i="1" s="1"/>
  <c r="C274" i="1"/>
  <c r="A275" i="1"/>
  <c r="B275" i="1" s="1"/>
  <c r="C275" i="1"/>
  <c r="A276" i="1"/>
  <c r="B276" i="1" s="1"/>
  <c r="C276" i="1"/>
  <c r="A277" i="1"/>
  <c r="B277" i="1" s="1"/>
  <c r="C277" i="1"/>
  <c r="A278" i="1"/>
  <c r="B278" i="1" s="1"/>
  <c r="C278" i="1"/>
  <c r="A279" i="1"/>
  <c r="B279" i="1" s="1"/>
  <c r="C279" i="1"/>
  <c r="A280" i="1"/>
  <c r="B280" i="1" s="1"/>
  <c r="C280" i="1"/>
  <c r="A281" i="1"/>
  <c r="B281" i="1" s="1"/>
  <c r="C281" i="1"/>
  <c r="A282" i="1"/>
  <c r="B282" i="1" s="1"/>
  <c r="C282" i="1"/>
  <c r="A283" i="1"/>
  <c r="B283" i="1" s="1"/>
  <c r="C283" i="1"/>
  <c r="A284" i="1"/>
  <c r="B284" i="1" s="1"/>
  <c r="C284" i="1"/>
  <c r="A285" i="1"/>
  <c r="B285" i="1" s="1"/>
  <c r="C285" i="1"/>
  <c r="A286" i="1"/>
  <c r="B286" i="1" s="1"/>
  <c r="C286" i="1"/>
  <c r="A287" i="1"/>
  <c r="B287" i="1" s="1"/>
  <c r="C287" i="1"/>
  <c r="A288" i="1"/>
  <c r="B288" i="1" s="1"/>
  <c r="C288" i="1"/>
  <c r="A289" i="1"/>
  <c r="B289" i="1" s="1"/>
  <c r="C289" i="1"/>
  <c r="A290" i="1"/>
  <c r="B290" i="1" s="1"/>
  <c r="C290" i="1"/>
  <c r="A291" i="1"/>
  <c r="B291" i="1" s="1"/>
  <c r="C291" i="1"/>
  <c r="A292" i="1"/>
  <c r="B292" i="1" s="1"/>
  <c r="C292" i="1"/>
  <c r="A293" i="1"/>
  <c r="B293" i="1" s="1"/>
  <c r="C293" i="1"/>
  <c r="A294" i="1"/>
  <c r="B294" i="1" s="1"/>
  <c r="C294" i="1"/>
  <c r="A295" i="1"/>
  <c r="B295" i="1" s="1"/>
  <c r="C295" i="1"/>
  <c r="A296" i="1"/>
  <c r="B296" i="1" s="1"/>
  <c r="C296" i="1"/>
  <c r="A297" i="1"/>
  <c r="B297" i="1" s="1"/>
  <c r="C297" i="1"/>
  <c r="A298" i="1"/>
  <c r="B298" i="1" s="1"/>
  <c r="C298" i="1"/>
  <c r="A299" i="1"/>
  <c r="B299" i="1" s="1"/>
  <c r="C299" i="1"/>
  <c r="A300" i="1"/>
  <c r="B300" i="1" s="1"/>
  <c r="C300" i="1"/>
  <c r="A301" i="1"/>
  <c r="B301" i="1" s="1"/>
  <c r="C301" i="1"/>
  <c r="A302" i="1"/>
  <c r="B302" i="1" s="1"/>
  <c r="C302" i="1"/>
  <c r="A303" i="1"/>
  <c r="B303" i="1" s="1"/>
  <c r="C303" i="1"/>
  <c r="A304" i="1"/>
  <c r="B304" i="1" s="1"/>
  <c r="C304" i="1"/>
  <c r="A305" i="1"/>
  <c r="B305" i="1" s="1"/>
  <c r="C305" i="1"/>
  <c r="A306" i="1"/>
  <c r="B306" i="1" s="1"/>
  <c r="C306" i="1"/>
  <c r="A307" i="1"/>
  <c r="B307" i="1" s="1"/>
  <c r="C307" i="1"/>
  <c r="A308" i="1"/>
  <c r="B308" i="1" s="1"/>
  <c r="C308" i="1"/>
  <c r="A309" i="1"/>
  <c r="B309" i="1" s="1"/>
  <c r="C309" i="1"/>
  <c r="A310" i="1"/>
  <c r="B310" i="1" s="1"/>
  <c r="C310" i="1"/>
  <c r="A311" i="1"/>
  <c r="B311" i="1" s="1"/>
  <c r="C311" i="1"/>
  <c r="A312" i="1"/>
  <c r="B312" i="1" s="1"/>
  <c r="C312" i="1"/>
  <c r="A313" i="1"/>
  <c r="B313" i="1" s="1"/>
  <c r="C313" i="1"/>
  <c r="A314" i="1"/>
  <c r="B314" i="1" s="1"/>
  <c r="C314" i="1"/>
  <c r="A315" i="1"/>
  <c r="B315" i="1" s="1"/>
  <c r="C315" i="1"/>
  <c r="A316" i="1"/>
  <c r="B316" i="1" s="1"/>
  <c r="C316" i="1"/>
  <c r="A317" i="1"/>
  <c r="B317" i="1" s="1"/>
  <c r="C317" i="1"/>
  <c r="A318" i="1"/>
  <c r="B318" i="1" s="1"/>
  <c r="C318" i="1"/>
  <c r="A319" i="1"/>
  <c r="B319" i="1" s="1"/>
  <c r="C319" i="1"/>
  <c r="A320" i="1"/>
  <c r="B320" i="1" s="1"/>
  <c r="C320" i="1"/>
  <c r="A321" i="1"/>
  <c r="B321" i="1" s="1"/>
  <c r="C321" i="1"/>
  <c r="A322" i="1"/>
  <c r="B322" i="1" s="1"/>
  <c r="C322" i="1"/>
  <c r="A323" i="1"/>
  <c r="B323" i="1" s="1"/>
  <c r="C323" i="1"/>
  <c r="A324" i="1"/>
  <c r="B324" i="1" s="1"/>
  <c r="C324" i="1"/>
  <c r="A325" i="1"/>
  <c r="B325" i="1" s="1"/>
  <c r="C325" i="1"/>
  <c r="A326" i="1"/>
  <c r="B326" i="1" s="1"/>
  <c r="C326" i="1"/>
  <c r="A327" i="1"/>
  <c r="B327" i="1" s="1"/>
  <c r="C327" i="1"/>
  <c r="A328" i="1"/>
  <c r="B328" i="1" s="1"/>
  <c r="C328" i="1"/>
  <c r="A329" i="1"/>
  <c r="B329" i="1" s="1"/>
  <c r="C329" i="1"/>
  <c r="A330" i="1"/>
  <c r="B330" i="1" s="1"/>
  <c r="C330" i="1"/>
  <c r="A331" i="1"/>
  <c r="B331" i="1" s="1"/>
  <c r="C331" i="1"/>
  <c r="A332" i="1"/>
  <c r="B332" i="1" s="1"/>
  <c r="C332" i="1"/>
  <c r="A333" i="1"/>
  <c r="B333" i="1" s="1"/>
  <c r="C333" i="1"/>
  <c r="A334" i="1"/>
  <c r="B334" i="1" s="1"/>
  <c r="C334" i="1"/>
  <c r="A335" i="1"/>
  <c r="B335" i="1" s="1"/>
  <c r="C335" i="1"/>
  <c r="A336" i="1"/>
  <c r="B336" i="1" s="1"/>
  <c r="C336" i="1"/>
  <c r="A337" i="1"/>
  <c r="B337" i="1" s="1"/>
  <c r="C337" i="1"/>
  <c r="A338" i="1"/>
  <c r="B338" i="1" s="1"/>
  <c r="C338" i="1"/>
  <c r="A339" i="1"/>
  <c r="B339" i="1" s="1"/>
  <c r="C339" i="1"/>
  <c r="A340" i="1"/>
  <c r="B340" i="1" s="1"/>
  <c r="C340" i="1"/>
  <c r="A341" i="1"/>
  <c r="B341" i="1" s="1"/>
  <c r="C341" i="1"/>
  <c r="A342" i="1"/>
  <c r="B342" i="1" s="1"/>
  <c r="C342" i="1"/>
  <c r="A343" i="1"/>
  <c r="B343" i="1" s="1"/>
  <c r="C343" i="1"/>
  <c r="A344" i="1"/>
  <c r="B344" i="1" s="1"/>
  <c r="C344" i="1"/>
  <c r="A345" i="1"/>
  <c r="B345" i="1" s="1"/>
  <c r="C345" i="1"/>
  <c r="A346" i="1"/>
  <c r="B346" i="1" s="1"/>
  <c r="C346" i="1"/>
  <c r="A347" i="1"/>
  <c r="B347" i="1" s="1"/>
  <c r="C347" i="1"/>
  <c r="A348" i="1"/>
  <c r="B348" i="1" s="1"/>
  <c r="C348" i="1"/>
  <c r="A349" i="1"/>
  <c r="B349" i="1" s="1"/>
  <c r="C349" i="1"/>
  <c r="A350" i="1"/>
  <c r="B350" i="1" s="1"/>
  <c r="C350" i="1"/>
  <c r="A351" i="1"/>
  <c r="B351" i="1" s="1"/>
  <c r="C351" i="1"/>
  <c r="A352" i="1"/>
  <c r="B352" i="1" s="1"/>
  <c r="C352" i="1"/>
  <c r="A353" i="1"/>
  <c r="B353" i="1" s="1"/>
  <c r="C353" i="1"/>
  <c r="A354" i="1"/>
  <c r="B354" i="1" s="1"/>
  <c r="C354" i="1"/>
  <c r="A355" i="1"/>
  <c r="B355" i="1" s="1"/>
  <c r="C355" i="1"/>
  <c r="A356" i="1"/>
  <c r="B356" i="1" s="1"/>
  <c r="C356" i="1"/>
  <c r="A357" i="1"/>
  <c r="B357" i="1" s="1"/>
  <c r="C357" i="1"/>
  <c r="A358" i="1"/>
  <c r="B358" i="1" s="1"/>
  <c r="C358" i="1"/>
  <c r="A359" i="1"/>
  <c r="B359" i="1" s="1"/>
  <c r="C359" i="1"/>
  <c r="A360" i="1"/>
  <c r="B360" i="1" s="1"/>
  <c r="C360" i="1"/>
  <c r="A361" i="1"/>
  <c r="B361" i="1" s="1"/>
  <c r="C361" i="1"/>
  <c r="A362" i="1"/>
  <c r="B362" i="1" s="1"/>
  <c r="C362" i="1"/>
  <c r="A363" i="1"/>
  <c r="B363" i="1" s="1"/>
  <c r="C363" i="1"/>
  <c r="A364" i="1"/>
  <c r="B364" i="1" s="1"/>
  <c r="C364" i="1"/>
  <c r="A365" i="1"/>
  <c r="B365" i="1" s="1"/>
  <c r="C365" i="1"/>
  <c r="A366" i="1"/>
  <c r="B366" i="1" s="1"/>
  <c r="C366" i="1"/>
  <c r="A367" i="1"/>
  <c r="B367" i="1" s="1"/>
  <c r="C367" i="1"/>
  <c r="A368" i="1"/>
  <c r="B368" i="1" s="1"/>
  <c r="C368" i="1"/>
  <c r="A369" i="1"/>
  <c r="B369" i="1" s="1"/>
  <c r="C369" i="1"/>
  <c r="A370" i="1"/>
  <c r="B370" i="1" s="1"/>
  <c r="C370" i="1"/>
  <c r="A371" i="1"/>
  <c r="B371" i="1" s="1"/>
  <c r="C371" i="1"/>
  <c r="A372" i="1"/>
  <c r="B372" i="1" s="1"/>
  <c r="C372" i="1"/>
  <c r="A373" i="1"/>
  <c r="B373" i="1" s="1"/>
  <c r="C373" i="1"/>
  <c r="A374" i="1"/>
  <c r="B374" i="1" s="1"/>
  <c r="C374" i="1"/>
  <c r="A375" i="1"/>
  <c r="B375" i="1" s="1"/>
  <c r="C375" i="1"/>
  <c r="A376" i="1"/>
  <c r="B376" i="1" s="1"/>
  <c r="C376" i="1"/>
  <c r="A377" i="1"/>
  <c r="B377" i="1" s="1"/>
  <c r="C377" i="1"/>
  <c r="A378" i="1"/>
  <c r="B378" i="1" s="1"/>
  <c r="C378" i="1"/>
  <c r="A379" i="1"/>
  <c r="B379" i="1" s="1"/>
  <c r="C379" i="1"/>
  <c r="A380" i="1"/>
  <c r="B380" i="1" s="1"/>
  <c r="C380" i="1"/>
  <c r="A381" i="1"/>
  <c r="B381" i="1" s="1"/>
  <c r="C381" i="1"/>
  <c r="A382" i="1"/>
  <c r="B382" i="1" s="1"/>
  <c r="C382" i="1"/>
  <c r="A383" i="1"/>
  <c r="B383" i="1" s="1"/>
  <c r="C383" i="1"/>
  <c r="A384" i="1"/>
  <c r="B384" i="1" s="1"/>
  <c r="C384" i="1"/>
  <c r="A385" i="1"/>
  <c r="B385" i="1" s="1"/>
  <c r="C385" i="1"/>
  <c r="A386" i="1"/>
  <c r="B386" i="1" s="1"/>
  <c r="C386" i="1"/>
  <c r="A387" i="1"/>
  <c r="B387" i="1" s="1"/>
  <c r="C387" i="1"/>
  <c r="A388" i="1"/>
  <c r="B388" i="1" s="1"/>
  <c r="C388" i="1"/>
  <c r="A389" i="1"/>
  <c r="B389" i="1" s="1"/>
  <c r="C389" i="1"/>
  <c r="A390" i="1"/>
  <c r="B390" i="1" s="1"/>
  <c r="C390" i="1"/>
  <c r="A391" i="1"/>
  <c r="B391" i="1" s="1"/>
  <c r="C391" i="1"/>
  <c r="A392" i="1"/>
  <c r="B392" i="1" s="1"/>
  <c r="C392" i="1"/>
  <c r="A393" i="1"/>
  <c r="B393" i="1" s="1"/>
  <c r="C393" i="1"/>
  <c r="A394" i="1"/>
  <c r="B394" i="1" s="1"/>
  <c r="C394" i="1"/>
  <c r="A395" i="1"/>
  <c r="B395" i="1" s="1"/>
  <c r="C395" i="1"/>
  <c r="A396" i="1"/>
  <c r="B396" i="1" s="1"/>
  <c r="C396" i="1"/>
  <c r="A397" i="1"/>
  <c r="B397" i="1" s="1"/>
  <c r="C397" i="1"/>
  <c r="A398" i="1"/>
  <c r="B398" i="1" s="1"/>
  <c r="C398" i="1"/>
  <c r="A399" i="1"/>
  <c r="B399" i="1" s="1"/>
  <c r="C399" i="1"/>
  <c r="A400" i="1"/>
  <c r="B400" i="1" s="1"/>
  <c r="C400" i="1"/>
  <c r="A401" i="1"/>
  <c r="B401" i="1" s="1"/>
  <c r="C401" i="1"/>
  <c r="A402" i="1"/>
  <c r="B402" i="1" s="1"/>
  <c r="C402" i="1"/>
  <c r="A403" i="1"/>
  <c r="B403" i="1" s="1"/>
  <c r="C403" i="1"/>
  <c r="A404" i="1"/>
  <c r="B404" i="1" s="1"/>
  <c r="C404" i="1"/>
  <c r="A405" i="1"/>
  <c r="B405" i="1" s="1"/>
  <c r="C405" i="1"/>
  <c r="A406" i="1"/>
  <c r="B406" i="1" s="1"/>
  <c r="C406" i="1"/>
  <c r="A407" i="1"/>
  <c r="B407" i="1" s="1"/>
  <c r="C407" i="1"/>
  <c r="A408" i="1"/>
  <c r="B408" i="1" s="1"/>
  <c r="C408" i="1"/>
  <c r="A409" i="1"/>
  <c r="B409" i="1" s="1"/>
  <c r="C409" i="1"/>
  <c r="A410" i="1"/>
  <c r="B410" i="1" s="1"/>
  <c r="C410" i="1"/>
  <c r="A411" i="1"/>
  <c r="B411" i="1" s="1"/>
  <c r="C411" i="1"/>
  <c r="A412" i="1"/>
  <c r="B412" i="1" s="1"/>
  <c r="C412" i="1"/>
  <c r="A413" i="1"/>
  <c r="B413" i="1" s="1"/>
  <c r="C413" i="1"/>
  <c r="A414" i="1"/>
  <c r="B414" i="1" s="1"/>
  <c r="C414" i="1"/>
  <c r="A415" i="1"/>
  <c r="B415" i="1" s="1"/>
  <c r="C415" i="1"/>
  <c r="A416" i="1"/>
  <c r="B416" i="1" s="1"/>
  <c r="C416" i="1"/>
  <c r="A417" i="1"/>
  <c r="B417" i="1" s="1"/>
  <c r="C417" i="1"/>
  <c r="A418" i="1"/>
  <c r="B418" i="1" s="1"/>
  <c r="C418" i="1"/>
  <c r="A419" i="1"/>
  <c r="B419" i="1" s="1"/>
  <c r="C419" i="1"/>
  <c r="A420" i="1"/>
  <c r="B420" i="1" s="1"/>
  <c r="C420" i="1"/>
  <c r="A421" i="1"/>
  <c r="B421" i="1" s="1"/>
  <c r="C421" i="1"/>
  <c r="A422" i="1"/>
  <c r="B422" i="1" s="1"/>
  <c r="C422" i="1"/>
  <c r="A423" i="1"/>
  <c r="B423" i="1" s="1"/>
  <c r="C423" i="1"/>
  <c r="A424" i="1"/>
  <c r="B424" i="1" s="1"/>
  <c r="C424" i="1"/>
  <c r="A425" i="1"/>
  <c r="B425" i="1" s="1"/>
  <c r="C425" i="1"/>
  <c r="A426" i="1"/>
  <c r="B426" i="1" s="1"/>
  <c r="C426" i="1"/>
  <c r="A427" i="1"/>
  <c r="B427" i="1" s="1"/>
  <c r="C427" i="1"/>
  <c r="A428" i="1"/>
  <c r="B428" i="1" s="1"/>
  <c r="C428" i="1"/>
  <c r="A429" i="1"/>
  <c r="B429" i="1" s="1"/>
  <c r="C429" i="1"/>
  <c r="A430" i="1"/>
  <c r="B430" i="1" s="1"/>
  <c r="C430" i="1"/>
  <c r="A431" i="1"/>
  <c r="B431" i="1" s="1"/>
  <c r="C431" i="1"/>
  <c r="A432" i="1"/>
  <c r="B432" i="1" s="1"/>
  <c r="C432" i="1"/>
  <c r="A433" i="1"/>
  <c r="B433" i="1" s="1"/>
  <c r="C433" i="1"/>
  <c r="A434" i="1"/>
  <c r="B434" i="1" s="1"/>
  <c r="C434" i="1"/>
  <c r="A435" i="1"/>
  <c r="B435" i="1" s="1"/>
  <c r="C435" i="1"/>
  <c r="A436" i="1"/>
  <c r="B436" i="1" s="1"/>
  <c r="C436" i="1"/>
  <c r="A437" i="1"/>
  <c r="B437" i="1" s="1"/>
  <c r="C437" i="1"/>
  <c r="A438" i="1"/>
  <c r="B438" i="1" s="1"/>
  <c r="C438" i="1"/>
  <c r="A439" i="1"/>
  <c r="B439" i="1" s="1"/>
  <c r="C439" i="1"/>
  <c r="A440" i="1"/>
  <c r="B440" i="1" s="1"/>
  <c r="C440" i="1"/>
  <c r="A441" i="1"/>
  <c r="B441" i="1" s="1"/>
  <c r="C441" i="1"/>
  <c r="A442" i="1"/>
  <c r="B442" i="1" s="1"/>
  <c r="C442" i="1"/>
  <c r="A443" i="1"/>
  <c r="B443" i="1" s="1"/>
  <c r="C443" i="1"/>
  <c r="A444" i="1"/>
  <c r="B444" i="1" s="1"/>
  <c r="C444" i="1"/>
  <c r="A445" i="1"/>
  <c r="B445" i="1" s="1"/>
  <c r="C445" i="1"/>
  <c r="A446" i="1"/>
  <c r="B446" i="1" s="1"/>
  <c r="C446" i="1"/>
  <c r="A447" i="1"/>
  <c r="B447" i="1" s="1"/>
  <c r="C447" i="1"/>
  <c r="A448" i="1"/>
  <c r="B448" i="1" s="1"/>
  <c r="C448" i="1"/>
  <c r="A449" i="1"/>
  <c r="B449" i="1" s="1"/>
  <c r="C449" i="1"/>
  <c r="A450" i="1"/>
  <c r="B450" i="1" s="1"/>
  <c r="C450" i="1"/>
  <c r="A451" i="1"/>
  <c r="B451" i="1" s="1"/>
  <c r="C451" i="1"/>
  <c r="A452" i="1"/>
  <c r="B452" i="1" s="1"/>
  <c r="C452" i="1"/>
  <c r="A453" i="1"/>
  <c r="B453" i="1" s="1"/>
  <c r="C453" i="1"/>
  <c r="A454" i="1"/>
  <c r="B454" i="1" s="1"/>
  <c r="C454" i="1"/>
  <c r="A455" i="1"/>
  <c r="B455" i="1" s="1"/>
  <c r="C455" i="1"/>
  <c r="A456" i="1"/>
  <c r="B456" i="1" s="1"/>
  <c r="C456" i="1"/>
  <c r="A457" i="1"/>
  <c r="B457" i="1" s="1"/>
  <c r="C457" i="1"/>
  <c r="A458" i="1"/>
  <c r="B458" i="1" s="1"/>
  <c r="C458" i="1"/>
  <c r="A459" i="1"/>
  <c r="B459" i="1" s="1"/>
  <c r="C459" i="1"/>
  <c r="A460" i="1"/>
  <c r="B460" i="1" s="1"/>
  <c r="C460" i="1"/>
  <c r="A461" i="1"/>
  <c r="B461" i="1" s="1"/>
  <c r="C461" i="1"/>
  <c r="A462" i="1"/>
  <c r="B462" i="1" s="1"/>
  <c r="C462" i="1"/>
  <c r="A463" i="1"/>
  <c r="B463" i="1" s="1"/>
  <c r="C463" i="1"/>
  <c r="A464" i="1"/>
  <c r="B464" i="1" s="1"/>
  <c r="C464" i="1"/>
  <c r="A465" i="1"/>
  <c r="B465" i="1" s="1"/>
  <c r="C465" i="1"/>
  <c r="A466" i="1"/>
  <c r="B466" i="1" s="1"/>
  <c r="C466" i="1"/>
  <c r="A467" i="1"/>
  <c r="B467" i="1" s="1"/>
  <c r="C467" i="1"/>
  <c r="A468" i="1"/>
  <c r="B468" i="1" s="1"/>
  <c r="C468" i="1"/>
  <c r="A469" i="1"/>
  <c r="B469" i="1" s="1"/>
  <c r="C469" i="1"/>
  <c r="A470" i="1"/>
  <c r="B470" i="1" s="1"/>
  <c r="C470" i="1"/>
  <c r="A471" i="1"/>
  <c r="B471" i="1" s="1"/>
  <c r="C471" i="1"/>
  <c r="A472" i="1"/>
  <c r="B472" i="1" s="1"/>
  <c r="C472" i="1"/>
  <c r="A473" i="1"/>
  <c r="B473" i="1" s="1"/>
  <c r="C473" i="1"/>
  <c r="A474" i="1"/>
  <c r="B474" i="1" s="1"/>
  <c r="C474" i="1"/>
  <c r="A475" i="1"/>
  <c r="B475" i="1" s="1"/>
  <c r="C475" i="1"/>
  <c r="A476" i="1"/>
  <c r="B476" i="1" s="1"/>
  <c r="C476" i="1"/>
  <c r="A477" i="1"/>
  <c r="B477" i="1" s="1"/>
  <c r="C477" i="1"/>
  <c r="A478" i="1"/>
  <c r="B478" i="1" s="1"/>
  <c r="C478" i="1"/>
  <c r="A479" i="1"/>
  <c r="B479" i="1" s="1"/>
  <c r="C479" i="1"/>
  <c r="A480" i="1"/>
  <c r="B480" i="1" s="1"/>
  <c r="C480" i="1"/>
  <c r="A481" i="1"/>
  <c r="B481" i="1" s="1"/>
  <c r="C481" i="1"/>
  <c r="A482" i="1"/>
  <c r="B482" i="1" s="1"/>
  <c r="C482" i="1"/>
  <c r="A483" i="1"/>
  <c r="B483" i="1" s="1"/>
  <c r="C483" i="1"/>
  <c r="A484" i="1"/>
  <c r="B484" i="1" s="1"/>
  <c r="C484" i="1"/>
  <c r="A485" i="1"/>
  <c r="B485" i="1" s="1"/>
  <c r="C485" i="1"/>
  <c r="A486" i="1"/>
  <c r="B486" i="1" s="1"/>
  <c r="C486" i="1"/>
  <c r="A487" i="1"/>
  <c r="B487" i="1" s="1"/>
  <c r="C487" i="1"/>
  <c r="A488" i="1"/>
  <c r="B488" i="1" s="1"/>
  <c r="C488" i="1"/>
  <c r="A489" i="1"/>
  <c r="B489" i="1" s="1"/>
  <c r="C489" i="1"/>
  <c r="A490" i="1"/>
  <c r="B490" i="1" s="1"/>
  <c r="C490" i="1"/>
  <c r="A491" i="1"/>
  <c r="B491" i="1" s="1"/>
  <c r="C491" i="1"/>
  <c r="A492" i="1"/>
  <c r="B492" i="1" s="1"/>
  <c r="C492" i="1"/>
  <c r="A493" i="1"/>
  <c r="B493" i="1" s="1"/>
  <c r="C493" i="1"/>
  <c r="A494" i="1"/>
  <c r="B494" i="1" s="1"/>
  <c r="C494" i="1"/>
  <c r="A495" i="1"/>
  <c r="B495" i="1" s="1"/>
  <c r="C495" i="1"/>
  <c r="A496" i="1"/>
  <c r="B496" i="1" s="1"/>
  <c r="C496" i="1"/>
  <c r="A497" i="1"/>
  <c r="B497" i="1" s="1"/>
  <c r="C497" i="1"/>
  <c r="A498" i="1"/>
  <c r="B498" i="1" s="1"/>
  <c r="C498" i="1"/>
  <c r="A499" i="1"/>
  <c r="B499" i="1" s="1"/>
  <c r="C499" i="1"/>
  <c r="A500" i="1"/>
  <c r="B500" i="1" s="1"/>
  <c r="C500" i="1"/>
  <c r="A501" i="1"/>
  <c r="B501" i="1" s="1"/>
  <c r="C501" i="1"/>
  <c r="A502" i="1"/>
  <c r="B502" i="1" s="1"/>
  <c r="C502" i="1"/>
  <c r="A503" i="1"/>
  <c r="B503" i="1" s="1"/>
  <c r="C503" i="1"/>
  <c r="A504" i="1"/>
  <c r="B504" i="1" s="1"/>
  <c r="C504" i="1"/>
  <c r="A505" i="1"/>
  <c r="B505" i="1" s="1"/>
  <c r="C505" i="1"/>
  <c r="A506" i="1"/>
  <c r="B506" i="1" s="1"/>
  <c r="C506" i="1"/>
  <c r="A507" i="1"/>
  <c r="B507" i="1" s="1"/>
  <c r="C507" i="1"/>
  <c r="A508" i="1"/>
  <c r="B508" i="1" s="1"/>
  <c r="C508" i="1"/>
  <c r="A509" i="1"/>
  <c r="B509" i="1" s="1"/>
  <c r="C509" i="1"/>
  <c r="A510" i="1"/>
  <c r="B510" i="1" s="1"/>
  <c r="C510" i="1"/>
  <c r="A511" i="1"/>
  <c r="B511" i="1" s="1"/>
  <c r="C511" i="1"/>
  <c r="A512" i="1"/>
  <c r="B512" i="1" s="1"/>
  <c r="C512" i="1"/>
  <c r="A513" i="1"/>
  <c r="B513" i="1" s="1"/>
  <c r="C513" i="1"/>
  <c r="A514" i="1"/>
  <c r="B514" i="1" s="1"/>
  <c r="C514" i="1"/>
  <c r="A515" i="1"/>
  <c r="B515" i="1" s="1"/>
  <c r="C515" i="1"/>
  <c r="A516" i="1"/>
  <c r="B516" i="1" s="1"/>
  <c r="C516" i="1"/>
  <c r="A517" i="1"/>
  <c r="B517" i="1" s="1"/>
  <c r="C517" i="1"/>
  <c r="A518" i="1"/>
  <c r="B518" i="1" s="1"/>
  <c r="C518" i="1"/>
  <c r="A519" i="1"/>
  <c r="B519" i="1" s="1"/>
  <c r="C519" i="1"/>
  <c r="A520" i="1"/>
  <c r="B520" i="1" s="1"/>
  <c r="C520" i="1"/>
  <c r="A521" i="1"/>
  <c r="B521" i="1" s="1"/>
  <c r="C521" i="1"/>
  <c r="A522" i="1"/>
  <c r="B522" i="1" s="1"/>
  <c r="C522" i="1"/>
  <c r="A523" i="1"/>
  <c r="B523" i="1" s="1"/>
  <c r="C523" i="1"/>
  <c r="A524" i="1"/>
  <c r="B524" i="1" s="1"/>
  <c r="C524" i="1"/>
  <c r="A525" i="1"/>
  <c r="B525" i="1" s="1"/>
  <c r="C525" i="1"/>
  <c r="A526" i="1"/>
  <c r="B526" i="1" s="1"/>
  <c r="C526" i="1"/>
  <c r="A527" i="1"/>
  <c r="B527" i="1" s="1"/>
  <c r="C527" i="1"/>
  <c r="A528" i="1"/>
  <c r="B528" i="1" s="1"/>
  <c r="C528" i="1"/>
  <c r="A529" i="1"/>
  <c r="B529" i="1" s="1"/>
  <c r="C529" i="1"/>
  <c r="A530" i="1"/>
  <c r="B530" i="1" s="1"/>
  <c r="C530" i="1"/>
  <c r="A531" i="1"/>
  <c r="B531" i="1" s="1"/>
  <c r="C531" i="1"/>
  <c r="A532" i="1"/>
  <c r="B532" i="1" s="1"/>
  <c r="C532" i="1"/>
  <c r="A533" i="1"/>
  <c r="B533" i="1" s="1"/>
  <c r="C533" i="1"/>
  <c r="A534" i="1"/>
  <c r="B534" i="1" s="1"/>
  <c r="C534" i="1"/>
  <c r="A535" i="1"/>
  <c r="B535" i="1" s="1"/>
  <c r="C535" i="1"/>
  <c r="A536" i="1"/>
  <c r="B536" i="1" s="1"/>
  <c r="C536" i="1"/>
  <c r="A537" i="1"/>
  <c r="B537" i="1" s="1"/>
  <c r="C537" i="1"/>
  <c r="A538" i="1"/>
  <c r="B538" i="1" s="1"/>
  <c r="C538" i="1"/>
  <c r="A539" i="1"/>
  <c r="B539" i="1" s="1"/>
  <c r="C539" i="1"/>
  <c r="A540" i="1"/>
  <c r="B540" i="1" s="1"/>
  <c r="C540" i="1"/>
  <c r="A541" i="1"/>
  <c r="B541" i="1" s="1"/>
  <c r="C541" i="1"/>
  <c r="A542" i="1"/>
  <c r="B542" i="1" s="1"/>
  <c r="C542" i="1"/>
  <c r="A543" i="1"/>
  <c r="B543" i="1" s="1"/>
  <c r="C543" i="1"/>
  <c r="A544" i="1"/>
  <c r="B544" i="1" s="1"/>
  <c r="C544" i="1"/>
  <c r="A545" i="1"/>
  <c r="B545" i="1" s="1"/>
  <c r="C545" i="1"/>
  <c r="A546" i="1"/>
  <c r="B546" i="1" s="1"/>
  <c r="C546" i="1"/>
  <c r="A547" i="1"/>
  <c r="B547" i="1" s="1"/>
  <c r="C547" i="1"/>
  <c r="A548" i="1"/>
  <c r="B548" i="1" s="1"/>
  <c r="C548" i="1"/>
  <c r="A549" i="1"/>
  <c r="B549" i="1" s="1"/>
  <c r="C549" i="1"/>
  <c r="A550" i="1"/>
  <c r="B550" i="1" s="1"/>
  <c r="C550" i="1"/>
  <c r="A551" i="1"/>
  <c r="B551" i="1" s="1"/>
  <c r="C551" i="1"/>
  <c r="A552" i="1"/>
  <c r="B552" i="1" s="1"/>
  <c r="C552" i="1"/>
  <c r="A553" i="1"/>
  <c r="B553" i="1" s="1"/>
  <c r="C553" i="1"/>
  <c r="A554" i="1"/>
  <c r="B554" i="1" s="1"/>
  <c r="C554" i="1"/>
  <c r="A555" i="1"/>
  <c r="B555" i="1" s="1"/>
  <c r="C555" i="1"/>
  <c r="A556" i="1"/>
  <c r="B556" i="1" s="1"/>
  <c r="C556" i="1"/>
  <c r="A557" i="1"/>
  <c r="B557" i="1" s="1"/>
  <c r="C557" i="1"/>
  <c r="A558" i="1"/>
  <c r="B558" i="1" s="1"/>
  <c r="C558" i="1"/>
  <c r="A559" i="1"/>
  <c r="B559" i="1" s="1"/>
  <c r="C559" i="1"/>
  <c r="A560" i="1"/>
  <c r="B560" i="1" s="1"/>
  <c r="C560" i="1"/>
  <c r="A561" i="1"/>
  <c r="B561" i="1" s="1"/>
  <c r="C561" i="1"/>
  <c r="A562" i="1"/>
  <c r="B562" i="1" s="1"/>
  <c r="C562" i="1"/>
  <c r="A563" i="1"/>
  <c r="B563" i="1" s="1"/>
  <c r="C563" i="1"/>
  <c r="A564" i="1"/>
  <c r="B564" i="1" s="1"/>
  <c r="C564" i="1"/>
  <c r="A565" i="1"/>
  <c r="B565" i="1" s="1"/>
  <c r="C565" i="1"/>
  <c r="A566" i="1"/>
  <c r="B566" i="1" s="1"/>
  <c r="C566" i="1"/>
  <c r="A567" i="1"/>
  <c r="B567" i="1" s="1"/>
  <c r="C567" i="1"/>
  <c r="A568" i="1"/>
  <c r="B568" i="1" s="1"/>
  <c r="C568" i="1"/>
  <c r="A569" i="1"/>
  <c r="B569" i="1" s="1"/>
  <c r="C569" i="1"/>
  <c r="A570" i="1"/>
  <c r="B570" i="1" s="1"/>
  <c r="C570" i="1"/>
  <c r="A571" i="1"/>
  <c r="B571" i="1" s="1"/>
  <c r="C571" i="1"/>
  <c r="A572" i="1"/>
  <c r="B572" i="1" s="1"/>
  <c r="C572" i="1"/>
  <c r="A573" i="1"/>
  <c r="B573" i="1" s="1"/>
  <c r="C573" i="1"/>
  <c r="A574" i="1"/>
  <c r="B574" i="1" s="1"/>
  <c r="C574" i="1"/>
  <c r="A575" i="1"/>
  <c r="B575" i="1" s="1"/>
  <c r="C575" i="1"/>
  <c r="A576" i="1"/>
  <c r="B576" i="1" s="1"/>
  <c r="C576" i="1"/>
  <c r="A577" i="1"/>
  <c r="B577" i="1" s="1"/>
  <c r="C577" i="1"/>
  <c r="A578" i="1"/>
  <c r="B578" i="1" s="1"/>
  <c r="C578" i="1"/>
  <c r="A579" i="1"/>
  <c r="B579" i="1" s="1"/>
  <c r="C579" i="1"/>
  <c r="A580" i="1"/>
  <c r="B580" i="1" s="1"/>
  <c r="C580" i="1"/>
  <c r="A581" i="1"/>
  <c r="B581" i="1" s="1"/>
  <c r="C581" i="1"/>
  <c r="A582" i="1"/>
  <c r="B582" i="1" s="1"/>
  <c r="C582" i="1"/>
  <c r="A583" i="1"/>
  <c r="B583" i="1" s="1"/>
  <c r="C583" i="1"/>
  <c r="A584" i="1"/>
  <c r="B584" i="1" s="1"/>
  <c r="C584" i="1"/>
  <c r="A585" i="1"/>
  <c r="B585" i="1" s="1"/>
  <c r="C585" i="1"/>
  <c r="A586" i="1"/>
  <c r="B586" i="1" s="1"/>
  <c r="C586" i="1"/>
  <c r="A587" i="1"/>
  <c r="B587" i="1" s="1"/>
  <c r="C587" i="1"/>
  <c r="A588" i="1"/>
  <c r="B588" i="1" s="1"/>
  <c r="C588" i="1"/>
  <c r="A589" i="1"/>
  <c r="B589" i="1" s="1"/>
  <c r="C589" i="1"/>
  <c r="A590" i="1"/>
  <c r="B590" i="1" s="1"/>
  <c r="C590" i="1"/>
  <c r="A591" i="1"/>
  <c r="B591" i="1" s="1"/>
  <c r="C591" i="1"/>
  <c r="A592" i="1"/>
  <c r="B592" i="1" s="1"/>
  <c r="C592" i="1"/>
  <c r="A593" i="1"/>
  <c r="B593" i="1" s="1"/>
  <c r="C593" i="1"/>
  <c r="A594" i="1"/>
  <c r="B594" i="1" s="1"/>
  <c r="C594" i="1"/>
  <c r="A595" i="1"/>
  <c r="B595" i="1" s="1"/>
  <c r="C595" i="1"/>
  <c r="A596" i="1"/>
  <c r="B596" i="1" s="1"/>
  <c r="C596" i="1"/>
  <c r="A597" i="1"/>
  <c r="B597" i="1" s="1"/>
  <c r="C597" i="1"/>
  <c r="A598" i="1"/>
  <c r="B598" i="1" s="1"/>
  <c r="C598" i="1"/>
  <c r="A599" i="1"/>
  <c r="B599" i="1" s="1"/>
  <c r="C599" i="1"/>
  <c r="A600" i="1"/>
  <c r="B600" i="1" s="1"/>
  <c r="C600" i="1"/>
  <c r="A601" i="1"/>
  <c r="B601" i="1" s="1"/>
  <c r="C601" i="1"/>
  <c r="A602" i="1"/>
  <c r="B602" i="1" s="1"/>
  <c r="C602" i="1"/>
  <c r="A603" i="1"/>
  <c r="B603" i="1" s="1"/>
  <c r="C603" i="1"/>
  <c r="A604" i="1"/>
  <c r="B604" i="1" s="1"/>
  <c r="C604" i="1"/>
  <c r="A605" i="1"/>
  <c r="B605" i="1" s="1"/>
  <c r="C605" i="1"/>
  <c r="A606" i="1"/>
  <c r="B606" i="1" s="1"/>
  <c r="C606" i="1"/>
  <c r="A607" i="1"/>
  <c r="B607" i="1" s="1"/>
  <c r="C607" i="1"/>
  <c r="A608" i="1"/>
  <c r="B608" i="1" s="1"/>
  <c r="C608" i="1"/>
  <c r="A609" i="1"/>
  <c r="B609" i="1" s="1"/>
  <c r="C609" i="1"/>
  <c r="A610" i="1"/>
  <c r="B610" i="1" s="1"/>
  <c r="C610" i="1"/>
  <c r="A611" i="1"/>
  <c r="B611" i="1" s="1"/>
  <c r="C611" i="1"/>
  <c r="A612" i="1"/>
  <c r="B612" i="1" s="1"/>
  <c r="C612" i="1"/>
  <c r="A613" i="1"/>
  <c r="B613" i="1" s="1"/>
  <c r="C613" i="1"/>
  <c r="A614" i="1"/>
  <c r="B614" i="1" s="1"/>
  <c r="C614" i="1"/>
  <c r="A615" i="1"/>
  <c r="B615" i="1" s="1"/>
  <c r="C615" i="1"/>
  <c r="A616" i="1"/>
  <c r="B616" i="1" s="1"/>
  <c r="C616" i="1"/>
  <c r="A617" i="1"/>
  <c r="B617" i="1" s="1"/>
  <c r="C617" i="1"/>
  <c r="A618" i="1"/>
  <c r="B618" i="1" s="1"/>
  <c r="C618" i="1"/>
  <c r="A619" i="1"/>
  <c r="B619" i="1" s="1"/>
  <c r="C619" i="1"/>
  <c r="A620" i="1"/>
  <c r="B620" i="1" s="1"/>
  <c r="C620" i="1"/>
  <c r="A621" i="1"/>
  <c r="B621" i="1" s="1"/>
  <c r="C621" i="1"/>
  <c r="A622" i="1"/>
  <c r="B622" i="1" s="1"/>
  <c r="C622" i="1"/>
  <c r="A623" i="1"/>
  <c r="B623" i="1" s="1"/>
  <c r="C623" i="1"/>
  <c r="A624" i="1"/>
  <c r="B624" i="1" s="1"/>
  <c r="C624" i="1"/>
  <c r="A625" i="1"/>
  <c r="B625" i="1" s="1"/>
  <c r="C625" i="1"/>
  <c r="A626" i="1"/>
  <c r="B626" i="1" s="1"/>
  <c r="C626" i="1"/>
  <c r="A627" i="1"/>
  <c r="B627" i="1" s="1"/>
  <c r="C627" i="1"/>
  <c r="A628" i="1"/>
  <c r="B628" i="1" s="1"/>
  <c r="C628" i="1"/>
  <c r="A629" i="1"/>
  <c r="B629" i="1" s="1"/>
  <c r="C629" i="1"/>
  <c r="A630" i="1"/>
  <c r="B630" i="1" s="1"/>
  <c r="C630" i="1"/>
  <c r="A631" i="1"/>
  <c r="B631" i="1" s="1"/>
  <c r="C631" i="1"/>
  <c r="A632" i="1"/>
  <c r="B632" i="1" s="1"/>
  <c r="C632" i="1"/>
  <c r="A633" i="1"/>
  <c r="B633" i="1" s="1"/>
  <c r="C633" i="1"/>
  <c r="A634" i="1"/>
  <c r="B634" i="1" s="1"/>
  <c r="C634" i="1"/>
  <c r="A635" i="1"/>
  <c r="B635" i="1" s="1"/>
  <c r="C635" i="1"/>
  <c r="A636" i="1"/>
  <c r="B636" i="1" s="1"/>
  <c r="C636" i="1"/>
  <c r="A637" i="1"/>
  <c r="B637" i="1" s="1"/>
  <c r="C637" i="1"/>
  <c r="A638" i="1"/>
  <c r="B638" i="1" s="1"/>
  <c r="C638" i="1"/>
  <c r="A639" i="1"/>
  <c r="B639" i="1" s="1"/>
  <c r="C639" i="1"/>
  <c r="A640" i="1"/>
  <c r="B640" i="1" s="1"/>
  <c r="C640" i="1"/>
  <c r="A641" i="1"/>
  <c r="B641" i="1" s="1"/>
  <c r="C641" i="1"/>
  <c r="A642" i="1"/>
  <c r="B642" i="1" s="1"/>
  <c r="C642" i="1"/>
  <c r="A643" i="1"/>
  <c r="B643" i="1" s="1"/>
  <c r="C643" i="1"/>
  <c r="A644" i="1"/>
  <c r="B644" i="1" s="1"/>
  <c r="C644" i="1"/>
  <c r="A645" i="1"/>
  <c r="B645" i="1" s="1"/>
  <c r="C645" i="1"/>
  <c r="A646" i="1"/>
  <c r="B646" i="1" s="1"/>
  <c r="C646" i="1"/>
  <c r="A647" i="1"/>
  <c r="B647" i="1" s="1"/>
  <c r="C647" i="1"/>
  <c r="A648" i="1"/>
  <c r="B648" i="1" s="1"/>
  <c r="C648" i="1"/>
  <c r="A649" i="1"/>
  <c r="B649" i="1" s="1"/>
  <c r="C649" i="1"/>
  <c r="A650" i="1"/>
  <c r="B650" i="1" s="1"/>
  <c r="C650" i="1"/>
  <c r="A651" i="1"/>
  <c r="B651" i="1" s="1"/>
  <c r="C651" i="1"/>
  <c r="A652" i="1"/>
  <c r="B652" i="1" s="1"/>
  <c r="C652" i="1"/>
  <c r="A653" i="1"/>
  <c r="B653" i="1" s="1"/>
  <c r="C653" i="1"/>
  <c r="A654" i="1"/>
  <c r="B654" i="1" s="1"/>
  <c r="C654" i="1"/>
  <c r="A655" i="1"/>
  <c r="B655" i="1" s="1"/>
  <c r="C655" i="1"/>
  <c r="A656" i="1"/>
  <c r="B656" i="1" s="1"/>
  <c r="C656" i="1"/>
  <c r="A657" i="1"/>
  <c r="B657" i="1" s="1"/>
  <c r="C657" i="1"/>
  <c r="A658" i="1"/>
  <c r="B658" i="1" s="1"/>
  <c r="C658" i="1"/>
  <c r="A659" i="1"/>
  <c r="B659" i="1" s="1"/>
  <c r="C659" i="1"/>
  <c r="A660" i="1"/>
  <c r="B660" i="1" s="1"/>
  <c r="C660" i="1"/>
  <c r="A661" i="1"/>
  <c r="B661" i="1" s="1"/>
  <c r="C661" i="1"/>
  <c r="A662" i="1"/>
  <c r="B662" i="1" s="1"/>
  <c r="C662" i="1"/>
  <c r="A663" i="1"/>
  <c r="B663" i="1" s="1"/>
  <c r="C663" i="1"/>
  <c r="A664" i="1"/>
  <c r="B664" i="1" s="1"/>
  <c r="C664" i="1"/>
  <c r="A665" i="1"/>
  <c r="B665" i="1" s="1"/>
  <c r="C665" i="1"/>
  <c r="A666" i="1"/>
  <c r="B666" i="1" s="1"/>
  <c r="C666" i="1"/>
  <c r="A667" i="1"/>
  <c r="B667" i="1" s="1"/>
  <c r="C667" i="1"/>
  <c r="A668" i="1"/>
  <c r="B668" i="1" s="1"/>
  <c r="C668" i="1"/>
  <c r="A669" i="1"/>
  <c r="B669" i="1" s="1"/>
  <c r="C669" i="1"/>
  <c r="A670" i="1"/>
  <c r="B670" i="1" s="1"/>
  <c r="C670" i="1"/>
  <c r="A671" i="1"/>
  <c r="B671" i="1" s="1"/>
  <c r="C671" i="1"/>
  <c r="A672" i="1"/>
  <c r="B672" i="1" s="1"/>
  <c r="C672" i="1"/>
  <c r="A673" i="1"/>
  <c r="B673" i="1" s="1"/>
  <c r="C673" i="1"/>
  <c r="A674" i="1"/>
  <c r="B674" i="1" s="1"/>
  <c r="C674" i="1"/>
  <c r="A675" i="1"/>
  <c r="B675" i="1" s="1"/>
  <c r="C675" i="1"/>
  <c r="A676" i="1"/>
  <c r="B676" i="1" s="1"/>
  <c r="C676" i="1"/>
  <c r="A677" i="1"/>
  <c r="B677" i="1" s="1"/>
  <c r="C677" i="1"/>
  <c r="A678" i="1"/>
  <c r="B678" i="1" s="1"/>
  <c r="C678" i="1"/>
  <c r="A679" i="1"/>
  <c r="B679" i="1" s="1"/>
  <c r="C679" i="1"/>
  <c r="A680" i="1"/>
  <c r="B680" i="1" s="1"/>
  <c r="C680" i="1"/>
  <c r="A681" i="1"/>
  <c r="B681" i="1" s="1"/>
  <c r="C681" i="1"/>
  <c r="A682" i="1"/>
  <c r="B682" i="1" s="1"/>
  <c r="C682" i="1"/>
  <c r="A683" i="1"/>
  <c r="B683" i="1" s="1"/>
  <c r="C683" i="1"/>
  <c r="A684" i="1"/>
  <c r="B684" i="1" s="1"/>
  <c r="C684" i="1"/>
  <c r="A685" i="1"/>
  <c r="B685" i="1" s="1"/>
  <c r="C685" i="1"/>
  <c r="A686" i="1"/>
  <c r="B686" i="1" s="1"/>
  <c r="C686" i="1"/>
  <c r="A687" i="1"/>
  <c r="B687" i="1" s="1"/>
  <c r="C687" i="1"/>
  <c r="A688" i="1"/>
  <c r="B688" i="1" s="1"/>
  <c r="C688" i="1"/>
  <c r="A689" i="1"/>
  <c r="B689" i="1" s="1"/>
  <c r="C689" i="1"/>
  <c r="A690" i="1"/>
  <c r="B690" i="1" s="1"/>
  <c r="C690" i="1"/>
  <c r="A691" i="1"/>
  <c r="B691" i="1" s="1"/>
  <c r="C691" i="1"/>
  <c r="A692" i="1"/>
  <c r="B692" i="1" s="1"/>
  <c r="C692" i="1"/>
  <c r="A693" i="1"/>
  <c r="B693" i="1" s="1"/>
  <c r="C693" i="1"/>
  <c r="A694" i="1"/>
  <c r="B694" i="1" s="1"/>
  <c r="C694" i="1"/>
  <c r="A695" i="1"/>
  <c r="B695" i="1" s="1"/>
  <c r="C695" i="1"/>
  <c r="A696" i="1"/>
  <c r="B696" i="1" s="1"/>
  <c r="C696" i="1"/>
  <c r="A697" i="1"/>
  <c r="B697" i="1" s="1"/>
  <c r="C697" i="1"/>
  <c r="A698" i="1"/>
  <c r="B698" i="1" s="1"/>
  <c r="C698" i="1"/>
  <c r="A699" i="1"/>
  <c r="B699" i="1" s="1"/>
  <c r="C699" i="1"/>
  <c r="A700" i="1"/>
  <c r="B700" i="1" s="1"/>
  <c r="C700" i="1"/>
  <c r="A701" i="1"/>
  <c r="B701" i="1" s="1"/>
  <c r="C701" i="1"/>
  <c r="A702" i="1"/>
  <c r="B702" i="1" s="1"/>
  <c r="C702" i="1"/>
  <c r="A703" i="1"/>
  <c r="B703" i="1" s="1"/>
  <c r="C703" i="1"/>
  <c r="A704" i="1"/>
  <c r="B704" i="1" s="1"/>
  <c r="C704" i="1"/>
  <c r="A705" i="1"/>
  <c r="B705" i="1" s="1"/>
  <c r="C705" i="1"/>
  <c r="A706" i="1"/>
  <c r="B706" i="1" s="1"/>
  <c r="C706" i="1"/>
  <c r="A707" i="1"/>
  <c r="B707" i="1" s="1"/>
  <c r="C707" i="1"/>
  <c r="A708" i="1"/>
  <c r="B708" i="1" s="1"/>
  <c r="C708" i="1"/>
  <c r="A709" i="1"/>
  <c r="B709" i="1" s="1"/>
  <c r="C709" i="1"/>
  <c r="A710" i="1"/>
  <c r="B710" i="1" s="1"/>
  <c r="C710" i="1"/>
  <c r="A711" i="1"/>
  <c r="B711" i="1" s="1"/>
  <c r="C711" i="1"/>
  <c r="A712" i="1"/>
  <c r="B712" i="1" s="1"/>
  <c r="C712" i="1"/>
  <c r="A713" i="1"/>
  <c r="B713" i="1" s="1"/>
  <c r="C713" i="1"/>
  <c r="A714" i="1"/>
  <c r="B714" i="1" s="1"/>
  <c r="C714" i="1"/>
  <c r="A715" i="1"/>
  <c r="B715" i="1" s="1"/>
  <c r="C715" i="1"/>
  <c r="A716" i="1"/>
  <c r="B716" i="1" s="1"/>
  <c r="C716" i="1"/>
  <c r="A717" i="1"/>
  <c r="B717" i="1" s="1"/>
  <c r="C717" i="1"/>
  <c r="A718" i="1"/>
  <c r="B718" i="1" s="1"/>
  <c r="C718" i="1"/>
  <c r="A719" i="1"/>
  <c r="B719" i="1" s="1"/>
  <c r="C719" i="1"/>
  <c r="A720" i="1"/>
  <c r="B720" i="1" s="1"/>
  <c r="C720" i="1"/>
  <c r="A721" i="1"/>
  <c r="B721" i="1" s="1"/>
  <c r="C721" i="1"/>
  <c r="A722" i="1"/>
  <c r="B722" i="1" s="1"/>
  <c r="C722" i="1"/>
  <c r="A723" i="1"/>
  <c r="B723" i="1" s="1"/>
  <c r="C723" i="1"/>
  <c r="A724" i="1"/>
  <c r="B724" i="1" s="1"/>
  <c r="C724" i="1"/>
  <c r="A725" i="1"/>
  <c r="B725" i="1" s="1"/>
  <c r="C725" i="1"/>
  <c r="A726" i="1"/>
  <c r="B726" i="1" s="1"/>
  <c r="C726" i="1"/>
  <c r="A727" i="1"/>
  <c r="B727" i="1" s="1"/>
  <c r="C727" i="1"/>
  <c r="A728" i="1"/>
  <c r="B728" i="1" s="1"/>
  <c r="C728" i="1"/>
  <c r="A729" i="1"/>
  <c r="B729" i="1" s="1"/>
  <c r="C729" i="1"/>
  <c r="A730" i="1"/>
  <c r="B730" i="1" s="1"/>
  <c r="C730" i="1"/>
  <c r="A731" i="1"/>
  <c r="B731" i="1" s="1"/>
  <c r="C731" i="1"/>
  <c r="A732" i="1"/>
  <c r="B732" i="1" s="1"/>
  <c r="C732" i="1"/>
  <c r="A733" i="1"/>
  <c r="B733" i="1" s="1"/>
  <c r="C733" i="1"/>
  <c r="A734" i="1"/>
  <c r="B734" i="1" s="1"/>
  <c r="C734" i="1"/>
  <c r="A735" i="1"/>
  <c r="B735" i="1" s="1"/>
  <c r="C735" i="1"/>
  <c r="A736" i="1"/>
  <c r="B736" i="1" s="1"/>
  <c r="C736" i="1"/>
  <c r="A737" i="1"/>
  <c r="B737" i="1" s="1"/>
  <c r="C737" i="1"/>
  <c r="A738" i="1"/>
  <c r="B738" i="1" s="1"/>
  <c r="C738" i="1"/>
  <c r="A739" i="1"/>
  <c r="B739" i="1" s="1"/>
  <c r="C739" i="1"/>
  <c r="A740" i="1"/>
  <c r="B740" i="1" s="1"/>
  <c r="C740" i="1"/>
  <c r="A741" i="1"/>
  <c r="B741" i="1" s="1"/>
  <c r="C741" i="1"/>
  <c r="A742" i="1"/>
  <c r="B742" i="1" s="1"/>
  <c r="C742" i="1"/>
  <c r="A743" i="1"/>
  <c r="B743" i="1" s="1"/>
  <c r="C743" i="1"/>
  <c r="A744" i="1"/>
  <c r="B744" i="1" s="1"/>
  <c r="C744" i="1"/>
  <c r="A745" i="1"/>
  <c r="B745" i="1" s="1"/>
  <c r="C745" i="1"/>
  <c r="A746" i="1"/>
  <c r="B746" i="1" s="1"/>
  <c r="C746" i="1"/>
  <c r="A747" i="1"/>
  <c r="B747" i="1" s="1"/>
  <c r="C747" i="1"/>
  <c r="A748" i="1"/>
  <c r="B748" i="1" s="1"/>
  <c r="C748" i="1"/>
  <c r="A749" i="1"/>
  <c r="B749" i="1" s="1"/>
  <c r="C749" i="1"/>
  <c r="A750" i="1"/>
  <c r="B750" i="1" s="1"/>
  <c r="C750" i="1"/>
  <c r="A751" i="1"/>
  <c r="B751" i="1" s="1"/>
  <c r="C751" i="1"/>
  <c r="A752" i="1"/>
  <c r="B752" i="1" s="1"/>
  <c r="C752" i="1"/>
  <c r="A753" i="1"/>
  <c r="B753" i="1" s="1"/>
  <c r="C753" i="1"/>
  <c r="A754" i="1"/>
  <c r="B754" i="1" s="1"/>
  <c r="C754" i="1"/>
  <c r="A755" i="1"/>
  <c r="B755" i="1" s="1"/>
  <c r="C755" i="1"/>
  <c r="A756" i="1"/>
  <c r="B756" i="1" s="1"/>
  <c r="C756" i="1"/>
  <c r="A757" i="1"/>
  <c r="B757" i="1" s="1"/>
  <c r="C757" i="1"/>
  <c r="A758" i="1"/>
  <c r="B758" i="1" s="1"/>
  <c r="C758" i="1"/>
  <c r="A759" i="1"/>
  <c r="B759" i="1" s="1"/>
  <c r="C759" i="1"/>
  <c r="A760" i="1"/>
  <c r="B760" i="1" s="1"/>
  <c r="C760" i="1"/>
  <c r="A761" i="1"/>
  <c r="B761" i="1" s="1"/>
  <c r="C761" i="1"/>
  <c r="A762" i="1"/>
  <c r="B762" i="1" s="1"/>
  <c r="C762" i="1"/>
  <c r="A763" i="1"/>
  <c r="B763" i="1" s="1"/>
  <c r="C763" i="1"/>
  <c r="A764" i="1"/>
  <c r="B764" i="1" s="1"/>
  <c r="C764" i="1"/>
  <c r="A765" i="1"/>
  <c r="B765" i="1" s="1"/>
  <c r="C765" i="1"/>
  <c r="A766" i="1"/>
  <c r="B766" i="1" s="1"/>
  <c r="C766" i="1"/>
  <c r="A767" i="1"/>
  <c r="B767" i="1" s="1"/>
  <c r="C767" i="1"/>
  <c r="A768" i="1"/>
  <c r="B768" i="1" s="1"/>
  <c r="C768" i="1"/>
  <c r="A769" i="1"/>
  <c r="B769" i="1" s="1"/>
  <c r="C769" i="1"/>
  <c r="A770" i="1"/>
  <c r="B770" i="1" s="1"/>
  <c r="C770" i="1"/>
  <c r="A771" i="1"/>
  <c r="B771" i="1" s="1"/>
  <c r="C771" i="1"/>
  <c r="A772" i="1"/>
  <c r="B772" i="1" s="1"/>
  <c r="C772" i="1"/>
  <c r="A773" i="1"/>
  <c r="B773" i="1" s="1"/>
  <c r="C773" i="1"/>
  <c r="A774" i="1"/>
  <c r="B774" i="1" s="1"/>
  <c r="C774" i="1"/>
  <c r="A775" i="1"/>
  <c r="B775" i="1" s="1"/>
  <c r="C775" i="1"/>
  <c r="A776" i="1"/>
  <c r="B776" i="1" s="1"/>
  <c r="C776" i="1"/>
  <c r="A777" i="1"/>
  <c r="B777" i="1" s="1"/>
  <c r="C777" i="1"/>
  <c r="A778" i="1"/>
  <c r="B778" i="1" s="1"/>
  <c r="C778" i="1"/>
  <c r="A779" i="1"/>
  <c r="B779" i="1" s="1"/>
  <c r="C779" i="1"/>
  <c r="A780" i="1"/>
  <c r="B780" i="1" s="1"/>
  <c r="C780" i="1"/>
  <c r="A781" i="1"/>
  <c r="B781" i="1" s="1"/>
  <c r="C781" i="1"/>
  <c r="A782" i="1"/>
  <c r="B782" i="1" s="1"/>
  <c r="C782" i="1"/>
  <c r="A783" i="1"/>
  <c r="B783" i="1" s="1"/>
  <c r="C783" i="1"/>
  <c r="A784" i="1"/>
  <c r="B784" i="1" s="1"/>
  <c r="C784" i="1"/>
  <c r="A785" i="1"/>
  <c r="B785" i="1" s="1"/>
  <c r="C785" i="1"/>
  <c r="A786" i="1"/>
  <c r="B786" i="1" s="1"/>
  <c r="C786" i="1"/>
  <c r="A787" i="1"/>
  <c r="B787" i="1" s="1"/>
  <c r="C787" i="1"/>
  <c r="A788" i="1"/>
  <c r="B788" i="1" s="1"/>
  <c r="C788" i="1"/>
  <c r="A789" i="1"/>
  <c r="B789" i="1" s="1"/>
  <c r="C789" i="1"/>
  <c r="A790" i="1"/>
  <c r="B790" i="1" s="1"/>
  <c r="C790" i="1"/>
  <c r="A791" i="1"/>
  <c r="B791" i="1" s="1"/>
  <c r="C791" i="1"/>
  <c r="A792" i="1"/>
  <c r="B792" i="1" s="1"/>
  <c r="C792" i="1"/>
  <c r="A793" i="1"/>
  <c r="B793" i="1" s="1"/>
  <c r="C793" i="1"/>
  <c r="A794" i="1"/>
  <c r="B794" i="1" s="1"/>
  <c r="C794" i="1"/>
  <c r="A795" i="1"/>
  <c r="B795" i="1" s="1"/>
  <c r="C795" i="1"/>
  <c r="A796" i="1"/>
  <c r="B796" i="1" s="1"/>
  <c r="C796" i="1"/>
  <c r="A797" i="1"/>
  <c r="B797" i="1" s="1"/>
  <c r="C797" i="1"/>
  <c r="A798" i="1"/>
  <c r="B798" i="1" s="1"/>
  <c r="C798" i="1"/>
  <c r="A799" i="1"/>
  <c r="B799" i="1" s="1"/>
  <c r="C799" i="1"/>
  <c r="A800" i="1"/>
  <c r="B800" i="1" s="1"/>
  <c r="C800" i="1"/>
  <c r="A801" i="1"/>
  <c r="B801" i="1" s="1"/>
  <c r="C801" i="1"/>
  <c r="A802" i="1"/>
  <c r="B802" i="1" s="1"/>
  <c r="C802" i="1"/>
  <c r="A803" i="1"/>
  <c r="B803" i="1" s="1"/>
  <c r="C803" i="1"/>
  <c r="A804" i="1"/>
  <c r="B804" i="1" s="1"/>
  <c r="C804" i="1"/>
  <c r="A805" i="1"/>
  <c r="B805" i="1" s="1"/>
  <c r="C805" i="1"/>
  <c r="A806" i="1"/>
  <c r="B806" i="1" s="1"/>
  <c r="C806" i="1"/>
  <c r="A807" i="1"/>
  <c r="B807" i="1" s="1"/>
  <c r="C807" i="1"/>
  <c r="A808" i="1"/>
  <c r="B808" i="1" s="1"/>
  <c r="C808" i="1"/>
  <c r="A809" i="1"/>
  <c r="B809" i="1" s="1"/>
  <c r="C809" i="1"/>
  <c r="A810" i="1"/>
  <c r="B810" i="1" s="1"/>
  <c r="C810" i="1"/>
  <c r="A811" i="1"/>
  <c r="B811" i="1" s="1"/>
  <c r="C811" i="1"/>
  <c r="A812" i="1"/>
  <c r="B812" i="1" s="1"/>
  <c r="C812" i="1"/>
  <c r="A813" i="1"/>
  <c r="B813" i="1" s="1"/>
  <c r="C813" i="1"/>
  <c r="A814" i="1"/>
  <c r="B814" i="1" s="1"/>
  <c r="C814" i="1"/>
  <c r="A815" i="1"/>
  <c r="B815" i="1" s="1"/>
  <c r="C815" i="1"/>
  <c r="A816" i="1"/>
  <c r="B816" i="1" s="1"/>
  <c r="C816" i="1"/>
  <c r="A817" i="1"/>
  <c r="B817" i="1" s="1"/>
  <c r="C817" i="1"/>
  <c r="A818" i="1"/>
  <c r="B818" i="1" s="1"/>
  <c r="C818" i="1"/>
  <c r="A819" i="1"/>
  <c r="B819" i="1" s="1"/>
  <c r="C819" i="1"/>
  <c r="A820" i="1"/>
  <c r="B820" i="1" s="1"/>
  <c r="C820" i="1"/>
  <c r="A821" i="1"/>
  <c r="B821" i="1" s="1"/>
  <c r="C821" i="1"/>
  <c r="A822" i="1"/>
  <c r="B822" i="1" s="1"/>
  <c r="C822" i="1"/>
  <c r="A823" i="1"/>
  <c r="B823" i="1" s="1"/>
  <c r="C823" i="1"/>
  <c r="A824" i="1"/>
  <c r="B824" i="1" s="1"/>
  <c r="C824" i="1"/>
  <c r="A825" i="1"/>
  <c r="B825" i="1" s="1"/>
  <c r="C825" i="1"/>
  <c r="A826" i="1"/>
  <c r="B826" i="1" s="1"/>
  <c r="C826" i="1"/>
  <c r="A827" i="1"/>
  <c r="B827" i="1" s="1"/>
  <c r="C827" i="1"/>
  <c r="A828" i="1"/>
  <c r="B828" i="1" s="1"/>
  <c r="C828" i="1"/>
  <c r="A829" i="1"/>
  <c r="B829" i="1" s="1"/>
  <c r="C829" i="1"/>
  <c r="A830" i="1"/>
  <c r="B830" i="1" s="1"/>
  <c r="C830" i="1"/>
  <c r="A831" i="1"/>
  <c r="B831" i="1" s="1"/>
  <c r="C831" i="1"/>
  <c r="A832" i="1"/>
  <c r="B832" i="1" s="1"/>
  <c r="C832" i="1"/>
  <c r="A833" i="1"/>
  <c r="B833" i="1" s="1"/>
  <c r="C833" i="1"/>
  <c r="A834" i="1"/>
  <c r="B834" i="1" s="1"/>
  <c r="C834" i="1"/>
  <c r="A835" i="1"/>
  <c r="B835" i="1" s="1"/>
  <c r="C835" i="1"/>
  <c r="A836" i="1"/>
  <c r="B836" i="1" s="1"/>
  <c r="C836" i="1"/>
  <c r="A837" i="1"/>
  <c r="B837" i="1" s="1"/>
  <c r="C837" i="1"/>
  <c r="A838" i="1"/>
  <c r="B838" i="1" s="1"/>
  <c r="C838" i="1"/>
  <c r="A839" i="1"/>
  <c r="B839" i="1" s="1"/>
  <c r="C839" i="1"/>
  <c r="A840" i="1"/>
  <c r="B840" i="1" s="1"/>
  <c r="C840" i="1"/>
  <c r="A841" i="1"/>
  <c r="B841" i="1" s="1"/>
  <c r="C841" i="1"/>
  <c r="A842" i="1"/>
  <c r="B842" i="1" s="1"/>
  <c r="C842" i="1"/>
  <c r="A843" i="1"/>
  <c r="B843" i="1" s="1"/>
  <c r="C843" i="1"/>
  <c r="A844" i="1"/>
  <c r="B844" i="1" s="1"/>
  <c r="C844" i="1"/>
  <c r="A845" i="1"/>
  <c r="B845" i="1" s="1"/>
  <c r="C845" i="1"/>
  <c r="A846" i="1"/>
  <c r="B846" i="1" s="1"/>
  <c r="C846" i="1"/>
  <c r="A847" i="1"/>
  <c r="B847" i="1" s="1"/>
  <c r="C847" i="1"/>
  <c r="A848" i="1"/>
  <c r="B848" i="1" s="1"/>
  <c r="C848" i="1"/>
  <c r="A849" i="1"/>
  <c r="B849" i="1" s="1"/>
  <c r="C849" i="1"/>
  <c r="A850" i="1"/>
  <c r="B850" i="1" s="1"/>
  <c r="C850" i="1"/>
  <c r="A851" i="1"/>
  <c r="B851" i="1" s="1"/>
  <c r="C851" i="1"/>
  <c r="A852" i="1"/>
  <c r="B852" i="1" s="1"/>
  <c r="C852" i="1"/>
  <c r="A853" i="1"/>
  <c r="B853" i="1" s="1"/>
  <c r="C853" i="1"/>
  <c r="A854" i="1"/>
  <c r="B854" i="1" s="1"/>
  <c r="C854" i="1"/>
  <c r="A855" i="1"/>
  <c r="B855" i="1" s="1"/>
  <c r="C855" i="1"/>
  <c r="A856" i="1"/>
  <c r="B856" i="1" s="1"/>
  <c r="C856" i="1"/>
  <c r="A857" i="1"/>
  <c r="B857" i="1" s="1"/>
  <c r="C857" i="1"/>
  <c r="A858" i="1"/>
  <c r="B858" i="1" s="1"/>
  <c r="C858" i="1"/>
  <c r="A859" i="1"/>
  <c r="B859" i="1" s="1"/>
  <c r="C859" i="1"/>
  <c r="A860" i="1"/>
  <c r="B860" i="1" s="1"/>
  <c r="C860" i="1"/>
  <c r="A861" i="1"/>
  <c r="B861" i="1" s="1"/>
  <c r="C861" i="1"/>
  <c r="A862" i="1"/>
  <c r="B862" i="1" s="1"/>
  <c r="C862" i="1"/>
  <c r="A863" i="1"/>
  <c r="B863" i="1" s="1"/>
  <c r="C863" i="1"/>
  <c r="A864" i="1"/>
  <c r="B864" i="1" s="1"/>
  <c r="C864" i="1"/>
  <c r="A865" i="1"/>
  <c r="B865" i="1" s="1"/>
  <c r="C865" i="1"/>
  <c r="A866" i="1"/>
  <c r="B866" i="1" s="1"/>
  <c r="C866" i="1"/>
  <c r="A867" i="1"/>
  <c r="B867" i="1" s="1"/>
  <c r="C867" i="1"/>
  <c r="A868" i="1"/>
  <c r="B868" i="1" s="1"/>
  <c r="C868" i="1"/>
  <c r="A869" i="1"/>
  <c r="B869" i="1" s="1"/>
  <c r="C869" i="1"/>
  <c r="A870" i="1"/>
  <c r="B870" i="1" s="1"/>
  <c r="C870" i="1"/>
  <c r="A871" i="1"/>
  <c r="B871" i="1" s="1"/>
  <c r="C871" i="1"/>
  <c r="A872" i="1"/>
  <c r="B872" i="1" s="1"/>
  <c r="C872" i="1"/>
  <c r="A873" i="1"/>
  <c r="B873" i="1" s="1"/>
  <c r="C873" i="1"/>
  <c r="A874" i="1"/>
  <c r="B874" i="1" s="1"/>
  <c r="C874" i="1"/>
  <c r="A875" i="1"/>
  <c r="B875" i="1" s="1"/>
  <c r="C875" i="1"/>
  <c r="A876" i="1"/>
  <c r="B876" i="1" s="1"/>
  <c r="C876" i="1"/>
  <c r="A877" i="1"/>
  <c r="B877" i="1" s="1"/>
  <c r="C877" i="1"/>
  <c r="A878" i="1"/>
  <c r="B878" i="1" s="1"/>
  <c r="C878" i="1"/>
  <c r="A879" i="1"/>
  <c r="B879" i="1" s="1"/>
  <c r="C879" i="1"/>
  <c r="A880" i="1"/>
  <c r="B880" i="1" s="1"/>
  <c r="C880" i="1"/>
  <c r="A881" i="1"/>
  <c r="B881" i="1" s="1"/>
  <c r="C881" i="1"/>
  <c r="A882" i="1"/>
  <c r="B882" i="1" s="1"/>
  <c r="C882" i="1"/>
  <c r="A883" i="1"/>
  <c r="B883" i="1" s="1"/>
  <c r="C883" i="1"/>
  <c r="A884" i="1"/>
  <c r="B884" i="1" s="1"/>
  <c r="C884" i="1"/>
  <c r="A885" i="1"/>
  <c r="B885" i="1" s="1"/>
  <c r="C885" i="1"/>
  <c r="A886" i="1"/>
  <c r="B886" i="1" s="1"/>
  <c r="C886" i="1"/>
  <c r="A887" i="1"/>
  <c r="B887" i="1" s="1"/>
  <c r="C887" i="1"/>
  <c r="A888" i="1"/>
  <c r="B888" i="1" s="1"/>
  <c r="C888" i="1"/>
  <c r="A889" i="1"/>
  <c r="B889" i="1" s="1"/>
  <c r="C889" i="1"/>
  <c r="A890" i="1"/>
  <c r="B890" i="1" s="1"/>
  <c r="C890" i="1"/>
  <c r="A891" i="1"/>
  <c r="B891" i="1" s="1"/>
  <c r="C891" i="1"/>
  <c r="A892" i="1"/>
  <c r="B892" i="1" s="1"/>
  <c r="C892" i="1"/>
  <c r="A893" i="1"/>
  <c r="B893" i="1" s="1"/>
  <c r="C893" i="1"/>
  <c r="A894" i="1"/>
  <c r="B894" i="1" s="1"/>
  <c r="C894" i="1"/>
  <c r="A895" i="1"/>
  <c r="B895" i="1" s="1"/>
  <c r="C895" i="1"/>
  <c r="A896" i="1"/>
  <c r="B896" i="1" s="1"/>
  <c r="C896" i="1"/>
  <c r="A897" i="1"/>
  <c r="B897" i="1" s="1"/>
  <c r="C897" i="1"/>
  <c r="A898" i="1"/>
  <c r="B898" i="1" s="1"/>
  <c r="C898" i="1"/>
  <c r="A899" i="1"/>
  <c r="B899" i="1" s="1"/>
  <c r="C899" i="1"/>
  <c r="A900" i="1"/>
  <c r="B900" i="1" s="1"/>
  <c r="C900" i="1"/>
  <c r="A901" i="1"/>
  <c r="B901" i="1" s="1"/>
  <c r="C901" i="1"/>
  <c r="A902" i="1"/>
  <c r="B902" i="1" s="1"/>
  <c r="C902" i="1"/>
  <c r="A903" i="1"/>
  <c r="B903" i="1" s="1"/>
  <c r="C903" i="1"/>
  <c r="A904" i="1"/>
  <c r="B904" i="1" s="1"/>
  <c r="C904" i="1"/>
  <c r="A905" i="1"/>
  <c r="B905" i="1" s="1"/>
  <c r="C905" i="1"/>
  <c r="A906" i="1"/>
  <c r="B906" i="1" s="1"/>
  <c r="C906" i="1"/>
  <c r="A907" i="1"/>
  <c r="B907" i="1" s="1"/>
  <c r="C907" i="1"/>
  <c r="A908" i="1"/>
  <c r="B908" i="1" s="1"/>
  <c r="C908" i="1"/>
  <c r="A909" i="1"/>
  <c r="B909" i="1" s="1"/>
  <c r="C909" i="1"/>
  <c r="A910" i="1"/>
  <c r="B910" i="1" s="1"/>
  <c r="C910" i="1"/>
  <c r="A911" i="1"/>
  <c r="B911" i="1" s="1"/>
  <c r="C911" i="1"/>
  <c r="A912" i="1"/>
  <c r="B912" i="1" s="1"/>
  <c r="C912" i="1"/>
  <c r="A913" i="1"/>
  <c r="B913" i="1" s="1"/>
  <c r="C913" i="1"/>
  <c r="A914" i="1"/>
  <c r="B914" i="1" s="1"/>
  <c r="C914" i="1"/>
  <c r="A915" i="1"/>
  <c r="B915" i="1" s="1"/>
  <c r="C915" i="1"/>
  <c r="A916" i="1"/>
  <c r="B916" i="1" s="1"/>
  <c r="C916" i="1"/>
  <c r="A917" i="1"/>
  <c r="B917" i="1" s="1"/>
  <c r="C917" i="1"/>
  <c r="A918" i="1"/>
  <c r="B918" i="1" s="1"/>
  <c r="C918" i="1"/>
  <c r="A919" i="1"/>
  <c r="B919" i="1" s="1"/>
  <c r="C919" i="1"/>
  <c r="A920" i="1"/>
  <c r="B920" i="1" s="1"/>
  <c r="C920" i="1"/>
  <c r="A921" i="1"/>
  <c r="B921" i="1" s="1"/>
  <c r="C921" i="1"/>
  <c r="A922" i="1"/>
  <c r="B922" i="1" s="1"/>
  <c r="C922" i="1"/>
  <c r="A923" i="1"/>
  <c r="B923" i="1" s="1"/>
  <c r="C923" i="1"/>
  <c r="A924" i="1"/>
  <c r="B924" i="1" s="1"/>
  <c r="C924" i="1"/>
  <c r="A925" i="1"/>
  <c r="B925" i="1" s="1"/>
  <c r="C925" i="1"/>
  <c r="A926" i="1"/>
  <c r="B926" i="1" s="1"/>
  <c r="C926" i="1"/>
  <c r="A927" i="1"/>
  <c r="B927" i="1" s="1"/>
  <c r="C927" i="1"/>
  <c r="A928" i="1"/>
  <c r="B928" i="1" s="1"/>
  <c r="C928" i="1"/>
  <c r="A929" i="1"/>
  <c r="B929" i="1" s="1"/>
  <c r="C929" i="1"/>
  <c r="A930" i="1"/>
  <c r="B930" i="1" s="1"/>
  <c r="C930" i="1"/>
  <c r="A931" i="1"/>
  <c r="B931" i="1" s="1"/>
  <c r="C931" i="1"/>
  <c r="A932" i="1"/>
  <c r="B932" i="1" s="1"/>
  <c r="C932" i="1"/>
  <c r="A933" i="1"/>
  <c r="B933" i="1" s="1"/>
  <c r="C933" i="1"/>
  <c r="A934" i="1"/>
  <c r="B934" i="1" s="1"/>
  <c r="C934" i="1"/>
  <c r="A935" i="1"/>
  <c r="B935" i="1" s="1"/>
  <c r="C935" i="1"/>
  <c r="A936" i="1"/>
  <c r="B936" i="1" s="1"/>
  <c r="C936" i="1"/>
  <c r="A937" i="1"/>
  <c r="B937" i="1" s="1"/>
  <c r="C937" i="1"/>
  <c r="A938" i="1"/>
  <c r="B938" i="1" s="1"/>
  <c r="C938" i="1"/>
  <c r="A939" i="1"/>
  <c r="B939" i="1" s="1"/>
  <c r="C939" i="1"/>
  <c r="A940" i="1"/>
  <c r="B940" i="1" s="1"/>
  <c r="C940" i="1"/>
  <c r="A941" i="1"/>
  <c r="B941" i="1" s="1"/>
  <c r="C941" i="1"/>
  <c r="A942" i="1"/>
  <c r="B942" i="1" s="1"/>
  <c r="C942" i="1"/>
  <c r="A943" i="1"/>
  <c r="B943" i="1" s="1"/>
  <c r="C943" i="1"/>
  <c r="A944" i="1"/>
  <c r="B944" i="1" s="1"/>
  <c r="C944" i="1"/>
  <c r="A945" i="1"/>
  <c r="B945" i="1" s="1"/>
  <c r="C945" i="1"/>
  <c r="A946" i="1"/>
  <c r="B946" i="1" s="1"/>
  <c r="C946" i="1"/>
  <c r="A947" i="1"/>
  <c r="B947" i="1" s="1"/>
  <c r="C947" i="1"/>
  <c r="A948" i="1"/>
  <c r="B948" i="1" s="1"/>
  <c r="C948" i="1"/>
  <c r="A949" i="1"/>
  <c r="B949" i="1" s="1"/>
  <c r="C949" i="1"/>
  <c r="A950" i="1"/>
  <c r="B950" i="1" s="1"/>
  <c r="C950" i="1"/>
  <c r="A951" i="1"/>
  <c r="B951" i="1" s="1"/>
  <c r="C951" i="1"/>
  <c r="A952" i="1"/>
  <c r="B952" i="1" s="1"/>
  <c r="C952" i="1"/>
  <c r="A953" i="1"/>
  <c r="B953" i="1" s="1"/>
  <c r="C953" i="1"/>
  <c r="A954" i="1"/>
  <c r="B954" i="1" s="1"/>
  <c r="C954" i="1"/>
  <c r="A955" i="1"/>
  <c r="B955" i="1" s="1"/>
  <c r="C955" i="1"/>
  <c r="A956" i="1"/>
  <c r="B956" i="1" s="1"/>
  <c r="C956" i="1"/>
  <c r="A957" i="1"/>
  <c r="B957" i="1" s="1"/>
  <c r="C957" i="1"/>
  <c r="A958" i="1"/>
  <c r="B958" i="1" s="1"/>
  <c r="C958" i="1"/>
  <c r="A959" i="1"/>
  <c r="B959" i="1" s="1"/>
  <c r="C959" i="1"/>
  <c r="A960" i="1"/>
  <c r="B960" i="1" s="1"/>
  <c r="C960" i="1"/>
  <c r="A961" i="1"/>
  <c r="B961" i="1" s="1"/>
  <c r="C961" i="1"/>
  <c r="A962" i="1"/>
  <c r="B962" i="1" s="1"/>
  <c r="C962" i="1"/>
  <c r="A963" i="1"/>
  <c r="B963" i="1" s="1"/>
  <c r="C963" i="1"/>
  <c r="A964" i="1"/>
  <c r="B964" i="1" s="1"/>
  <c r="C964" i="1"/>
  <c r="A965" i="1"/>
  <c r="B965" i="1" s="1"/>
  <c r="C965" i="1"/>
  <c r="A966" i="1"/>
  <c r="B966" i="1" s="1"/>
  <c r="C966" i="1"/>
  <c r="A967" i="1"/>
  <c r="B967" i="1" s="1"/>
  <c r="C967" i="1"/>
  <c r="A968" i="1"/>
  <c r="B968" i="1" s="1"/>
  <c r="C968" i="1"/>
  <c r="A969" i="1"/>
  <c r="B969" i="1" s="1"/>
  <c r="C969" i="1"/>
  <c r="A970" i="1"/>
  <c r="B970" i="1" s="1"/>
  <c r="C970" i="1"/>
  <c r="A971" i="1"/>
  <c r="B971" i="1" s="1"/>
  <c r="C971" i="1"/>
  <c r="A972" i="1"/>
  <c r="B972" i="1" s="1"/>
  <c r="C972" i="1"/>
  <c r="A973" i="1"/>
  <c r="B973" i="1" s="1"/>
  <c r="C973" i="1"/>
  <c r="A974" i="1"/>
  <c r="B974" i="1" s="1"/>
  <c r="C974" i="1"/>
  <c r="A975" i="1"/>
  <c r="B975" i="1" s="1"/>
  <c r="C975" i="1"/>
  <c r="A976" i="1"/>
  <c r="B976" i="1" s="1"/>
  <c r="C976" i="1"/>
  <c r="A977" i="1"/>
  <c r="B977" i="1" s="1"/>
  <c r="C977" i="1"/>
  <c r="A978" i="1"/>
  <c r="B978" i="1" s="1"/>
  <c r="C978" i="1"/>
  <c r="A979" i="1"/>
  <c r="B979" i="1" s="1"/>
  <c r="C979" i="1"/>
  <c r="A980" i="1"/>
  <c r="B980" i="1" s="1"/>
  <c r="C980" i="1"/>
  <c r="A981" i="1"/>
  <c r="B981" i="1" s="1"/>
  <c r="C981" i="1"/>
  <c r="A982" i="1"/>
  <c r="B982" i="1" s="1"/>
  <c r="C982" i="1"/>
  <c r="A983" i="1"/>
  <c r="B983" i="1" s="1"/>
  <c r="C983" i="1"/>
  <c r="A984" i="1"/>
  <c r="B984" i="1" s="1"/>
  <c r="C984" i="1"/>
  <c r="A985" i="1"/>
  <c r="B985" i="1" s="1"/>
  <c r="C985" i="1"/>
  <c r="A986" i="1"/>
  <c r="B986" i="1" s="1"/>
  <c r="C986" i="1"/>
  <c r="A987" i="1"/>
  <c r="B987" i="1" s="1"/>
  <c r="C987" i="1"/>
  <c r="A988" i="1"/>
  <c r="B988" i="1" s="1"/>
  <c r="C988" i="1"/>
  <c r="A989" i="1"/>
  <c r="B989" i="1" s="1"/>
  <c r="C989" i="1"/>
  <c r="A990" i="1"/>
  <c r="B990" i="1" s="1"/>
  <c r="C990" i="1"/>
  <c r="A991" i="1"/>
  <c r="B991" i="1" s="1"/>
  <c r="C991" i="1"/>
  <c r="A992" i="1"/>
  <c r="B992" i="1" s="1"/>
  <c r="C992" i="1"/>
  <c r="A993" i="1"/>
  <c r="B993" i="1" s="1"/>
  <c r="C993" i="1"/>
  <c r="A994" i="1"/>
  <c r="B994" i="1" s="1"/>
  <c r="C994" i="1"/>
  <c r="A995" i="1"/>
  <c r="B995" i="1" s="1"/>
  <c r="C995" i="1"/>
  <c r="A996" i="1"/>
  <c r="B996" i="1" s="1"/>
  <c r="C996" i="1"/>
  <c r="A997" i="1"/>
  <c r="B997" i="1" s="1"/>
  <c r="C997" i="1"/>
  <c r="A998" i="1"/>
  <c r="B998" i="1" s="1"/>
  <c r="C998" i="1"/>
  <c r="A999" i="1"/>
  <c r="B999" i="1" s="1"/>
  <c r="C999" i="1"/>
  <c r="A1000" i="1"/>
  <c r="B1000" i="1" s="1"/>
  <c r="C1000" i="1"/>
  <c r="A1001" i="1"/>
  <c r="B1001" i="1" s="1"/>
  <c r="C1001" i="1"/>
  <c r="A1002" i="1"/>
  <c r="B1002" i="1" s="1"/>
  <c r="C1002" i="1"/>
  <c r="A1003" i="1"/>
  <c r="B1003" i="1" s="1"/>
  <c r="C1003" i="1"/>
  <c r="A1004" i="1"/>
  <c r="B1004" i="1" s="1"/>
  <c r="C1004" i="1"/>
  <c r="A1005" i="1"/>
  <c r="B1005" i="1" s="1"/>
  <c r="C1005" i="1"/>
  <c r="A1006" i="1"/>
  <c r="B1006" i="1" s="1"/>
  <c r="C1006" i="1"/>
  <c r="A1007" i="1"/>
  <c r="B1007" i="1" s="1"/>
  <c r="C1007" i="1"/>
  <c r="A1008" i="1"/>
  <c r="B1008" i="1" s="1"/>
  <c r="C1008" i="1"/>
  <c r="A1009" i="1"/>
  <c r="B1009" i="1" s="1"/>
  <c r="C1009" i="1"/>
  <c r="A1010" i="1"/>
  <c r="B1010" i="1" s="1"/>
  <c r="C1010" i="1"/>
  <c r="A1011" i="1"/>
  <c r="B1011" i="1" s="1"/>
  <c r="C1011" i="1"/>
  <c r="A1012" i="1"/>
  <c r="B1012" i="1" s="1"/>
  <c r="C1012" i="1"/>
  <c r="A1013" i="1"/>
  <c r="B1013" i="1" s="1"/>
  <c r="C1013" i="1"/>
  <c r="A1014" i="1"/>
  <c r="B1014" i="1" s="1"/>
  <c r="C1014" i="1"/>
  <c r="A1015" i="1"/>
  <c r="B1015" i="1" s="1"/>
  <c r="C1015" i="1"/>
  <c r="A1016" i="1"/>
  <c r="B1016" i="1" s="1"/>
  <c r="C1016" i="1"/>
  <c r="A1017" i="1"/>
  <c r="B1017" i="1" s="1"/>
  <c r="C1017" i="1"/>
  <c r="A1018" i="1"/>
  <c r="B1018" i="1" s="1"/>
  <c r="C1018" i="1"/>
  <c r="A1019" i="1"/>
  <c r="B1019" i="1" s="1"/>
  <c r="C1019" i="1"/>
  <c r="A1020" i="1"/>
  <c r="B1020" i="1" s="1"/>
  <c r="C1020" i="1"/>
  <c r="A1021" i="1"/>
  <c r="B1021" i="1" s="1"/>
  <c r="C1021" i="1"/>
  <c r="A1022" i="1"/>
  <c r="B1022" i="1" s="1"/>
  <c r="C1022" i="1"/>
  <c r="A1023" i="1"/>
  <c r="B1023" i="1" s="1"/>
  <c r="C1023" i="1"/>
  <c r="A1024" i="1"/>
  <c r="B1024" i="1" s="1"/>
  <c r="C1024" i="1"/>
  <c r="A1025" i="1"/>
  <c r="B1025" i="1" s="1"/>
  <c r="C1025" i="1"/>
  <c r="A1026" i="1"/>
  <c r="B1026" i="1" s="1"/>
  <c r="C1026" i="1"/>
  <c r="A1027" i="1"/>
  <c r="B1027" i="1" s="1"/>
  <c r="C1027" i="1"/>
  <c r="A1028" i="1"/>
  <c r="B1028" i="1" s="1"/>
  <c r="C1028" i="1"/>
  <c r="A1029" i="1"/>
  <c r="B1029" i="1" s="1"/>
  <c r="C1029" i="1"/>
  <c r="A1030" i="1"/>
  <c r="B1030" i="1" s="1"/>
  <c r="C1030" i="1"/>
  <c r="A1031" i="1"/>
  <c r="B1031" i="1" s="1"/>
  <c r="C1031" i="1"/>
  <c r="A1032" i="1"/>
  <c r="B1032" i="1" s="1"/>
  <c r="C1032" i="1"/>
  <c r="A1033" i="1"/>
  <c r="B1033" i="1" s="1"/>
  <c r="C1033" i="1"/>
  <c r="A1034" i="1"/>
  <c r="B1034" i="1" s="1"/>
  <c r="C1034" i="1"/>
  <c r="A1035" i="1"/>
  <c r="B1035" i="1" s="1"/>
  <c r="C1035" i="1"/>
  <c r="A1036" i="1"/>
  <c r="B1036" i="1" s="1"/>
  <c r="C1036" i="1"/>
  <c r="A1037" i="1"/>
  <c r="B1037" i="1" s="1"/>
  <c r="C1037" i="1"/>
  <c r="A1038" i="1"/>
  <c r="B1038" i="1" s="1"/>
  <c r="C1038" i="1"/>
  <c r="A1039" i="1"/>
  <c r="B1039" i="1" s="1"/>
  <c r="C1039" i="1"/>
  <c r="A1040" i="1"/>
  <c r="B1040" i="1" s="1"/>
  <c r="C1040" i="1"/>
  <c r="A1041" i="1"/>
  <c r="B1041" i="1" s="1"/>
  <c r="C1041" i="1"/>
  <c r="A1042" i="1"/>
  <c r="B1042" i="1" s="1"/>
  <c r="C1042" i="1"/>
  <c r="A1043" i="1"/>
  <c r="B1043" i="1" s="1"/>
  <c r="C1043" i="1"/>
  <c r="A1044" i="1"/>
  <c r="B1044" i="1" s="1"/>
  <c r="C1044" i="1"/>
  <c r="A1045" i="1"/>
  <c r="B1045" i="1" s="1"/>
  <c r="C1045" i="1"/>
  <c r="A1046" i="1"/>
  <c r="B1046" i="1" s="1"/>
  <c r="C1046" i="1"/>
  <c r="A1047" i="1"/>
  <c r="B1047" i="1" s="1"/>
  <c r="C1047" i="1"/>
  <c r="A1048" i="1"/>
  <c r="B1048" i="1" s="1"/>
  <c r="C1048" i="1"/>
  <c r="A1049" i="1"/>
  <c r="B1049" i="1" s="1"/>
  <c r="C1049" i="1"/>
  <c r="A1050" i="1"/>
  <c r="B1050" i="1" s="1"/>
  <c r="C1050" i="1"/>
  <c r="A1051" i="1"/>
  <c r="B1051" i="1" s="1"/>
  <c r="C1051" i="1"/>
  <c r="A1052" i="1"/>
  <c r="B1052" i="1" s="1"/>
  <c r="C1052" i="1"/>
  <c r="A1053" i="1"/>
  <c r="B1053" i="1" s="1"/>
  <c r="C1053" i="1"/>
  <c r="A1054" i="1"/>
  <c r="B1054" i="1" s="1"/>
  <c r="C1054" i="1"/>
  <c r="A1055" i="1"/>
  <c r="B1055" i="1" s="1"/>
  <c r="C1055" i="1"/>
  <c r="A1056" i="1"/>
  <c r="B1056" i="1" s="1"/>
  <c r="C1056" i="1"/>
  <c r="A1057" i="1"/>
  <c r="B1057" i="1" s="1"/>
  <c r="C1057" i="1"/>
  <c r="A1058" i="1"/>
  <c r="B1058" i="1" s="1"/>
  <c r="C1058" i="1"/>
  <c r="A1059" i="1"/>
  <c r="B1059" i="1" s="1"/>
  <c r="C1059" i="1"/>
  <c r="A1060" i="1"/>
  <c r="B1060" i="1" s="1"/>
  <c r="C1060" i="1"/>
  <c r="A1061" i="1"/>
  <c r="B1061" i="1" s="1"/>
  <c r="C1061" i="1"/>
  <c r="A1062" i="1"/>
  <c r="B1062" i="1" s="1"/>
  <c r="C1062" i="1"/>
  <c r="A1063" i="1"/>
  <c r="B1063" i="1" s="1"/>
  <c r="C1063" i="1"/>
  <c r="A1064" i="1"/>
  <c r="B1064" i="1" s="1"/>
  <c r="C1064" i="1"/>
  <c r="A1065" i="1"/>
  <c r="B1065" i="1" s="1"/>
  <c r="C1065" i="1"/>
  <c r="A1066" i="1"/>
  <c r="B1066" i="1" s="1"/>
  <c r="C1066" i="1"/>
  <c r="A1067" i="1"/>
  <c r="B1067" i="1" s="1"/>
  <c r="C1067" i="1"/>
  <c r="A1068" i="1"/>
  <c r="B1068" i="1" s="1"/>
  <c r="C1068" i="1"/>
  <c r="A1069" i="1"/>
  <c r="B1069" i="1" s="1"/>
  <c r="C1069" i="1"/>
  <c r="A1070" i="1"/>
  <c r="B1070" i="1" s="1"/>
  <c r="C1070" i="1"/>
  <c r="A1071" i="1"/>
  <c r="B1071" i="1" s="1"/>
  <c r="C1071" i="1"/>
  <c r="A1072" i="1"/>
  <c r="B1072" i="1" s="1"/>
  <c r="C1072" i="1"/>
  <c r="A1073" i="1"/>
  <c r="B1073" i="1" s="1"/>
  <c r="C1073" i="1"/>
  <c r="A1074" i="1"/>
  <c r="B1074" i="1" s="1"/>
  <c r="C1074" i="1"/>
  <c r="A1075" i="1"/>
  <c r="B1075" i="1" s="1"/>
  <c r="C1075" i="1"/>
  <c r="A1076" i="1"/>
  <c r="B1076" i="1" s="1"/>
  <c r="C1076" i="1"/>
  <c r="A1077" i="1"/>
  <c r="B1077" i="1" s="1"/>
  <c r="C1077" i="1"/>
  <c r="A1078" i="1"/>
  <c r="B1078" i="1" s="1"/>
  <c r="C1078" i="1"/>
  <c r="A1079" i="1"/>
  <c r="B1079" i="1" s="1"/>
  <c r="C1079" i="1"/>
  <c r="A1080" i="1"/>
  <c r="B1080" i="1" s="1"/>
  <c r="C1080" i="1"/>
  <c r="A1081" i="1"/>
  <c r="B1081" i="1" s="1"/>
  <c r="C1081" i="1"/>
  <c r="A1082" i="1"/>
  <c r="B1082" i="1" s="1"/>
  <c r="C1082" i="1"/>
  <c r="A1083" i="1"/>
  <c r="B1083" i="1" s="1"/>
  <c r="C1083" i="1"/>
  <c r="A1084" i="1"/>
  <c r="B1084" i="1" s="1"/>
  <c r="C1084" i="1"/>
  <c r="A1085" i="1"/>
  <c r="B1085" i="1" s="1"/>
  <c r="C1085" i="1"/>
  <c r="A1086" i="1"/>
  <c r="B1086" i="1" s="1"/>
  <c r="C1086" i="1"/>
  <c r="A1087" i="1"/>
  <c r="B1087" i="1" s="1"/>
  <c r="C1087" i="1"/>
  <c r="A1088" i="1"/>
  <c r="B1088" i="1" s="1"/>
  <c r="C1088" i="1"/>
  <c r="A1089" i="1"/>
  <c r="B1089" i="1" s="1"/>
  <c r="C1089" i="1"/>
  <c r="A1090" i="1"/>
  <c r="B1090" i="1" s="1"/>
  <c r="C1090" i="1"/>
  <c r="A1091" i="1"/>
  <c r="B1091" i="1" s="1"/>
  <c r="C1091" i="1"/>
  <c r="A1092" i="1"/>
  <c r="B1092" i="1" s="1"/>
  <c r="C1092" i="1"/>
  <c r="A1093" i="1"/>
  <c r="B1093" i="1" s="1"/>
  <c r="C1093" i="1"/>
  <c r="A1094" i="1"/>
  <c r="B1094" i="1" s="1"/>
  <c r="C1094" i="1"/>
  <c r="A1095" i="1"/>
  <c r="B1095" i="1" s="1"/>
  <c r="C1095" i="1"/>
  <c r="A1096" i="1"/>
  <c r="B1096" i="1" s="1"/>
  <c r="C1096" i="1"/>
  <c r="A1097" i="1"/>
  <c r="B1097" i="1" s="1"/>
  <c r="C1097" i="1"/>
  <c r="A1098" i="1"/>
  <c r="B1098" i="1" s="1"/>
  <c r="C1098" i="1"/>
  <c r="A1099" i="1"/>
  <c r="B1099" i="1" s="1"/>
  <c r="C1099" i="1"/>
  <c r="A1100" i="1"/>
  <c r="B1100" i="1" s="1"/>
  <c r="C1100" i="1"/>
  <c r="A1101" i="1"/>
  <c r="B1101" i="1" s="1"/>
  <c r="C1101" i="1"/>
  <c r="A1102" i="1"/>
  <c r="B1102" i="1" s="1"/>
  <c r="C1102" i="1"/>
  <c r="A1103" i="1"/>
  <c r="B1103" i="1" s="1"/>
  <c r="C1103" i="1"/>
  <c r="A1104" i="1"/>
  <c r="B1104" i="1" s="1"/>
  <c r="C1104" i="1"/>
  <c r="A1105" i="1"/>
  <c r="B1105" i="1" s="1"/>
  <c r="C1105" i="1"/>
  <c r="A1106" i="1"/>
  <c r="B1106" i="1" s="1"/>
  <c r="C1106" i="1"/>
  <c r="A1107" i="1"/>
  <c r="B1107" i="1" s="1"/>
  <c r="C1107" i="1"/>
  <c r="A1108" i="1"/>
  <c r="B1108" i="1" s="1"/>
  <c r="C1108" i="1"/>
  <c r="A1109" i="1"/>
  <c r="B1109" i="1" s="1"/>
  <c r="C1109" i="1"/>
  <c r="A1110" i="1"/>
  <c r="B1110" i="1" s="1"/>
  <c r="C1110" i="1"/>
  <c r="A1111" i="1"/>
  <c r="B1111" i="1" s="1"/>
  <c r="C1111" i="1"/>
  <c r="A1112" i="1"/>
  <c r="B1112" i="1" s="1"/>
  <c r="C1112" i="1"/>
  <c r="A1113" i="1"/>
  <c r="B1113" i="1" s="1"/>
  <c r="C1113" i="1"/>
  <c r="A1114" i="1"/>
  <c r="B1114" i="1" s="1"/>
  <c r="C1114" i="1"/>
  <c r="A1115" i="1"/>
  <c r="B1115" i="1" s="1"/>
  <c r="C1115" i="1"/>
  <c r="A1116" i="1"/>
  <c r="B1116" i="1" s="1"/>
  <c r="C1116" i="1"/>
  <c r="A1117" i="1"/>
  <c r="B1117" i="1" s="1"/>
  <c r="C1117" i="1"/>
  <c r="A1118" i="1"/>
  <c r="B1118" i="1" s="1"/>
  <c r="C1118" i="1"/>
  <c r="A1119" i="1"/>
  <c r="B1119" i="1" s="1"/>
  <c r="C1119" i="1"/>
  <c r="A1120" i="1"/>
  <c r="B1120" i="1" s="1"/>
  <c r="C1120" i="1"/>
  <c r="A1121" i="1"/>
  <c r="B1121" i="1" s="1"/>
  <c r="C1121" i="1"/>
  <c r="A1122" i="1"/>
  <c r="B1122" i="1" s="1"/>
  <c r="C1122" i="1"/>
  <c r="A1123" i="1"/>
  <c r="B1123" i="1" s="1"/>
  <c r="C1123" i="1"/>
  <c r="A1124" i="1"/>
  <c r="B1124" i="1" s="1"/>
  <c r="C1124" i="1"/>
  <c r="A1125" i="1"/>
  <c r="B1125" i="1" s="1"/>
  <c r="C1125" i="1"/>
  <c r="A1126" i="1"/>
  <c r="B1126" i="1" s="1"/>
  <c r="C1126" i="1"/>
  <c r="A1127" i="1"/>
  <c r="B1127" i="1" s="1"/>
  <c r="C1127" i="1"/>
  <c r="A1128" i="1"/>
  <c r="B1128" i="1" s="1"/>
  <c r="C1128" i="1"/>
  <c r="A1129" i="1"/>
  <c r="B1129" i="1" s="1"/>
  <c r="C1129" i="1"/>
  <c r="A1130" i="1"/>
  <c r="B1130" i="1" s="1"/>
  <c r="C1130" i="1"/>
  <c r="A1131" i="1"/>
  <c r="B1131" i="1" s="1"/>
  <c r="C1131" i="1"/>
  <c r="A1132" i="1"/>
  <c r="B1132" i="1" s="1"/>
  <c r="C1132" i="1"/>
  <c r="A1133" i="1"/>
  <c r="B1133" i="1" s="1"/>
  <c r="C1133" i="1"/>
  <c r="A1134" i="1"/>
  <c r="B1134" i="1" s="1"/>
  <c r="C1134" i="1"/>
  <c r="A1135" i="1"/>
  <c r="B1135" i="1" s="1"/>
  <c r="C1135" i="1"/>
  <c r="A1136" i="1"/>
  <c r="B1136" i="1" s="1"/>
  <c r="C1136" i="1"/>
  <c r="A1137" i="1"/>
  <c r="B1137" i="1" s="1"/>
  <c r="C1137" i="1"/>
  <c r="A1138" i="1"/>
  <c r="B1138" i="1" s="1"/>
  <c r="C1138" i="1"/>
  <c r="A1139" i="1"/>
  <c r="B1139" i="1" s="1"/>
  <c r="C1139" i="1"/>
  <c r="A1140" i="1"/>
  <c r="B1140" i="1" s="1"/>
  <c r="C1140" i="1"/>
  <c r="A1141" i="1"/>
  <c r="B1141" i="1" s="1"/>
  <c r="C1141" i="1"/>
  <c r="A1142" i="1"/>
  <c r="B1142" i="1" s="1"/>
  <c r="C1142" i="1"/>
  <c r="A1143" i="1"/>
  <c r="B1143" i="1" s="1"/>
  <c r="C1143" i="1"/>
  <c r="A1144" i="1"/>
  <c r="B1144" i="1" s="1"/>
  <c r="C1144" i="1"/>
  <c r="A1145" i="1"/>
  <c r="B1145" i="1" s="1"/>
  <c r="C1145" i="1"/>
  <c r="A1146" i="1"/>
  <c r="B1146" i="1" s="1"/>
  <c r="C1146" i="1"/>
  <c r="A1147" i="1"/>
  <c r="B1147" i="1" s="1"/>
  <c r="C1147" i="1"/>
  <c r="A1148" i="1"/>
  <c r="B1148" i="1" s="1"/>
  <c r="C1148" i="1"/>
  <c r="A1149" i="1"/>
  <c r="B1149" i="1" s="1"/>
  <c r="C1149" i="1"/>
  <c r="A1150" i="1"/>
  <c r="B1150" i="1" s="1"/>
  <c r="C1150" i="1"/>
  <c r="A1151" i="1"/>
  <c r="B1151" i="1" s="1"/>
  <c r="C1151" i="1"/>
  <c r="A1152" i="1"/>
  <c r="B1152" i="1" s="1"/>
  <c r="C1152" i="1"/>
  <c r="A1153" i="1"/>
  <c r="B1153" i="1" s="1"/>
  <c r="C1153" i="1"/>
  <c r="A1154" i="1"/>
  <c r="B1154" i="1" s="1"/>
  <c r="C1154" i="1"/>
  <c r="A1155" i="1"/>
  <c r="B1155" i="1" s="1"/>
  <c r="C1155" i="1"/>
  <c r="A1156" i="1"/>
  <c r="B1156" i="1" s="1"/>
  <c r="C1156" i="1"/>
  <c r="A1157" i="1"/>
  <c r="B1157" i="1" s="1"/>
  <c r="C1157" i="1"/>
  <c r="A1158" i="1"/>
  <c r="B1158" i="1" s="1"/>
  <c r="C1158" i="1"/>
  <c r="A1159" i="1"/>
  <c r="B1159" i="1" s="1"/>
  <c r="C1159" i="1"/>
  <c r="A1160" i="1"/>
  <c r="B1160" i="1" s="1"/>
  <c r="C1160" i="1"/>
  <c r="A1161" i="1"/>
  <c r="B1161" i="1" s="1"/>
  <c r="C1161" i="1"/>
  <c r="A1162" i="1"/>
  <c r="B1162" i="1" s="1"/>
  <c r="C1162" i="1"/>
  <c r="A1163" i="1"/>
  <c r="B1163" i="1" s="1"/>
  <c r="C1163" i="1"/>
  <c r="A1164" i="1"/>
  <c r="B1164" i="1" s="1"/>
  <c r="C1164" i="1"/>
  <c r="A1165" i="1"/>
  <c r="B1165" i="1" s="1"/>
  <c r="C1165" i="1"/>
  <c r="A1166" i="1"/>
  <c r="B1166" i="1" s="1"/>
  <c r="C1166" i="1"/>
  <c r="A1167" i="1"/>
  <c r="B1167" i="1" s="1"/>
  <c r="C1167" i="1"/>
  <c r="A1168" i="1"/>
  <c r="B1168" i="1" s="1"/>
  <c r="C1168" i="1"/>
  <c r="A1169" i="1"/>
  <c r="B1169" i="1" s="1"/>
  <c r="C1169" i="1"/>
  <c r="A1170" i="1"/>
  <c r="B1170" i="1" s="1"/>
  <c r="C1170" i="1"/>
  <c r="A1171" i="1"/>
  <c r="B1171" i="1" s="1"/>
  <c r="C1171" i="1"/>
  <c r="A1172" i="1"/>
  <c r="B1172" i="1" s="1"/>
  <c r="C1172" i="1"/>
  <c r="A1173" i="1"/>
  <c r="B1173" i="1" s="1"/>
  <c r="C1173" i="1"/>
  <c r="A1174" i="1"/>
  <c r="B1174" i="1" s="1"/>
  <c r="C1174" i="1"/>
  <c r="A1175" i="1"/>
  <c r="B1175" i="1" s="1"/>
  <c r="C1175" i="1"/>
  <c r="A1176" i="1"/>
  <c r="B1176" i="1" s="1"/>
  <c r="C1176" i="1"/>
  <c r="A1177" i="1"/>
  <c r="B1177" i="1" s="1"/>
  <c r="C1177" i="1"/>
  <c r="A1178" i="1"/>
  <c r="B1178" i="1" s="1"/>
  <c r="C1178" i="1"/>
  <c r="A1179" i="1"/>
  <c r="B1179" i="1" s="1"/>
  <c r="C1179" i="1"/>
  <c r="A1180" i="1"/>
  <c r="B1180" i="1" s="1"/>
  <c r="C1180" i="1"/>
  <c r="A1181" i="1"/>
  <c r="B1181" i="1" s="1"/>
  <c r="C1181" i="1"/>
  <c r="A1182" i="1"/>
  <c r="B1182" i="1" s="1"/>
  <c r="C1182" i="1"/>
  <c r="A1183" i="1"/>
  <c r="B1183" i="1" s="1"/>
  <c r="C1183" i="1"/>
  <c r="A1184" i="1"/>
  <c r="B1184" i="1" s="1"/>
  <c r="C1184" i="1"/>
  <c r="A1185" i="1"/>
  <c r="B1185" i="1" s="1"/>
  <c r="C1185" i="1"/>
  <c r="A1186" i="1"/>
  <c r="B1186" i="1" s="1"/>
  <c r="C1186" i="1"/>
  <c r="A1187" i="1"/>
  <c r="B1187" i="1" s="1"/>
  <c r="C1187" i="1"/>
  <c r="A1188" i="1"/>
  <c r="B1188" i="1" s="1"/>
  <c r="C1188" i="1"/>
  <c r="A1189" i="1"/>
  <c r="B1189" i="1" s="1"/>
  <c r="C1189" i="1"/>
  <c r="A1190" i="1"/>
  <c r="B1190" i="1" s="1"/>
  <c r="C1190" i="1"/>
  <c r="A1191" i="1"/>
  <c r="B1191" i="1" s="1"/>
  <c r="C1191" i="1"/>
  <c r="A1192" i="1"/>
  <c r="B1192" i="1" s="1"/>
  <c r="C1192" i="1"/>
  <c r="A1193" i="1"/>
  <c r="B1193" i="1" s="1"/>
  <c r="C1193" i="1"/>
  <c r="A1194" i="1"/>
  <c r="B1194" i="1" s="1"/>
  <c r="C1194" i="1"/>
  <c r="A1195" i="1"/>
  <c r="B1195" i="1" s="1"/>
  <c r="C1195" i="1"/>
  <c r="A1196" i="1"/>
  <c r="B1196" i="1" s="1"/>
  <c r="C1196" i="1"/>
  <c r="A1197" i="1"/>
  <c r="B1197" i="1" s="1"/>
  <c r="C1197" i="1"/>
  <c r="A1198" i="1"/>
  <c r="B1198" i="1" s="1"/>
  <c r="C1198" i="1"/>
  <c r="A1199" i="1"/>
  <c r="B1199" i="1" s="1"/>
  <c r="C1199" i="1"/>
  <c r="A1200" i="1"/>
  <c r="B1200" i="1" s="1"/>
  <c r="C1200" i="1"/>
  <c r="A1201" i="1"/>
  <c r="B1201" i="1" s="1"/>
  <c r="C1201" i="1"/>
  <c r="A1202" i="1"/>
  <c r="B1202" i="1" s="1"/>
  <c r="C1202" i="1"/>
  <c r="A1203" i="1"/>
  <c r="B1203" i="1" s="1"/>
  <c r="C1203" i="1"/>
  <c r="A1204" i="1"/>
  <c r="B1204" i="1" s="1"/>
  <c r="C1204" i="1"/>
  <c r="A1205" i="1"/>
  <c r="B1205" i="1" s="1"/>
  <c r="C1205" i="1"/>
  <c r="A1206" i="1"/>
  <c r="B1206" i="1" s="1"/>
  <c r="C1206" i="1"/>
  <c r="A1207" i="1"/>
  <c r="B1207" i="1" s="1"/>
  <c r="C1207" i="1"/>
  <c r="A1208" i="1"/>
  <c r="B1208" i="1" s="1"/>
  <c r="C1208" i="1"/>
  <c r="A1209" i="1"/>
  <c r="B1209" i="1" s="1"/>
  <c r="C1209" i="1"/>
  <c r="A1210" i="1"/>
  <c r="B1210" i="1" s="1"/>
  <c r="C1210" i="1"/>
  <c r="A1211" i="1"/>
  <c r="B1211" i="1" s="1"/>
  <c r="C1211" i="1"/>
  <c r="A1212" i="1"/>
  <c r="B1212" i="1" s="1"/>
  <c r="C1212" i="1"/>
  <c r="A1213" i="1"/>
  <c r="B1213" i="1" s="1"/>
  <c r="C1213" i="1"/>
  <c r="A1214" i="1"/>
  <c r="B1214" i="1" s="1"/>
  <c r="C1214" i="1"/>
  <c r="A1215" i="1"/>
  <c r="B1215" i="1" s="1"/>
  <c r="C1215" i="1"/>
  <c r="A1216" i="1"/>
  <c r="B1216" i="1" s="1"/>
  <c r="C1216" i="1"/>
  <c r="A1217" i="1"/>
  <c r="B1217" i="1" s="1"/>
  <c r="C1217" i="1"/>
  <c r="A1218" i="1"/>
  <c r="B1218" i="1" s="1"/>
  <c r="C1218" i="1"/>
  <c r="A1219" i="1"/>
  <c r="B1219" i="1" s="1"/>
  <c r="C1219" i="1"/>
  <c r="A1220" i="1"/>
  <c r="B1220" i="1" s="1"/>
  <c r="C1220" i="1"/>
  <c r="A1221" i="1"/>
  <c r="B1221" i="1" s="1"/>
  <c r="C1221" i="1"/>
  <c r="A1222" i="1"/>
  <c r="B1222" i="1" s="1"/>
  <c r="C1222" i="1"/>
  <c r="A1223" i="1"/>
  <c r="B1223" i="1" s="1"/>
  <c r="C1223" i="1"/>
  <c r="A1224" i="1"/>
  <c r="B1224" i="1" s="1"/>
  <c r="C1224" i="1"/>
  <c r="A1225" i="1"/>
  <c r="B1225" i="1" s="1"/>
  <c r="C1225" i="1"/>
  <c r="A1226" i="1"/>
  <c r="B1226" i="1" s="1"/>
  <c r="C1226" i="1"/>
  <c r="A1227" i="1"/>
  <c r="B1227" i="1" s="1"/>
  <c r="C1227" i="1"/>
  <c r="A1228" i="1"/>
  <c r="B1228" i="1" s="1"/>
  <c r="C1228" i="1"/>
  <c r="A1229" i="1"/>
  <c r="B1229" i="1" s="1"/>
  <c r="C1229" i="1"/>
  <c r="A1230" i="1"/>
  <c r="B1230" i="1" s="1"/>
  <c r="C1230" i="1"/>
  <c r="A1231" i="1"/>
  <c r="B1231" i="1" s="1"/>
  <c r="C1231" i="1"/>
  <c r="A1232" i="1"/>
  <c r="B1232" i="1" s="1"/>
  <c r="C1232" i="1"/>
  <c r="A1233" i="1"/>
  <c r="B1233" i="1" s="1"/>
  <c r="C1233" i="1"/>
  <c r="A1234" i="1"/>
  <c r="B1234" i="1" s="1"/>
  <c r="C1234" i="1"/>
  <c r="A1235" i="1"/>
  <c r="B1235" i="1" s="1"/>
  <c r="C1235" i="1"/>
  <c r="A1236" i="1"/>
  <c r="B1236" i="1" s="1"/>
  <c r="C1236" i="1"/>
  <c r="A1237" i="1"/>
  <c r="B1237" i="1" s="1"/>
  <c r="C1237" i="1"/>
  <c r="A1238" i="1"/>
  <c r="B1238" i="1" s="1"/>
  <c r="C1238" i="1"/>
  <c r="A1239" i="1"/>
  <c r="B1239" i="1" s="1"/>
  <c r="C1239" i="1"/>
  <c r="A1240" i="1"/>
  <c r="B1240" i="1" s="1"/>
  <c r="C1240" i="1"/>
  <c r="A1241" i="1"/>
  <c r="B1241" i="1" s="1"/>
  <c r="C1241" i="1"/>
  <c r="A1242" i="1"/>
  <c r="B1242" i="1" s="1"/>
  <c r="C1242" i="1"/>
  <c r="A1243" i="1"/>
  <c r="B1243" i="1" s="1"/>
  <c r="C1243" i="1"/>
  <c r="A1244" i="1"/>
  <c r="B1244" i="1" s="1"/>
  <c r="C1244" i="1"/>
  <c r="A1245" i="1"/>
  <c r="B1245" i="1" s="1"/>
  <c r="C1245" i="1"/>
  <c r="A1246" i="1"/>
  <c r="B1246" i="1" s="1"/>
  <c r="C1246" i="1"/>
  <c r="A1247" i="1"/>
  <c r="B1247" i="1" s="1"/>
  <c r="C1247" i="1"/>
  <c r="A1248" i="1"/>
  <c r="B1248" i="1" s="1"/>
  <c r="C1248" i="1"/>
  <c r="A1249" i="1"/>
  <c r="B1249" i="1" s="1"/>
  <c r="C1249" i="1"/>
  <c r="A1250" i="1"/>
  <c r="B1250" i="1" s="1"/>
  <c r="C1250" i="1"/>
  <c r="A1251" i="1"/>
  <c r="B1251" i="1" s="1"/>
  <c r="C1251" i="1"/>
  <c r="A1252" i="1"/>
  <c r="B1252" i="1" s="1"/>
  <c r="C1252" i="1"/>
  <c r="A1253" i="1"/>
  <c r="B1253" i="1" s="1"/>
  <c r="C1253" i="1"/>
  <c r="A1254" i="1"/>
  <c r="B1254" i="1" s="1"/>
  <c r="C1254" i="1"/>
  <c r="A1255" i="1"/>
  <c r="B1255" i="1" s="1"/>
  <c r="C1255" i="1"/>
  <c r="A1256" i="1"/>
  <c r="B1256" i="1" s="1"/>
  <c r="C1256" i="1"/>
  <c r="A1257" i="1"/>
  <c r="B1257" i="1" s="1"/>
  <c r="C1257" i="1"/>
  <c r="A1258" i="1"/>
  <c r="B1258" i="1" s="1"/>
  <c r="C1258" i="1"/>
  <c r="A1259" i="1"/>
  <c r="B1259" i="1" s="1"/>
  <c r="C1259" i="1"/>
  <c r="A1260" i="1"/>
  <c r="B1260" i="1" s="1"/>
  <c r="C1260" i="1"/>
  <c r="A1261" i="1"/>
  <c r="B1261" i="1" s="1"/>
  <c r="C1261" i="1"/>
  <c r="A1262" i="1"/>
  <c r="B1262" i="1" s="1"/>
  <c r="C1262" i="1"/>
  <c r="A1263" i="1"/>
  <c r="B1263" i="1" s="1"/>
  <c r="C1263" i="1"/>
  <c r="A1264" i="1"/>
  <c r="B1264" i="1" s="1"/>
  <c r="C1264" i="1"/>
  <c r="A1265" i="1"/>
  <c r="B1265" i="1" s="1"/>
  <c r="C1265" i="1"/>
  <c r="A1266" i="1"/>
  <c r="B1266" i="1" s="1"/>
  <c r="C1266" i="1"/>
  <c r="A1267" i="1"/>
  <c r="B1267" i="1" s="1"/>
  <c r="C1267" i="1"/>
  <c r="A1268" i="1"/>
  <c r="B1268" i="1" s="1"/>
  <c r="C1268" i="1"/>
  <c r="A1269" i="1"/>
  <c r="B1269" i="1" s="1"/>
  <c r="C1269" i="1"/>
  <c r="A1270" i="1"/>
  <c r="B1270" i="1" s="1"/>
  <c r="C1270" i="1"/>
  <c r="A1271" i="1"/>
  <c r="B1271" i="1" s="1"/>
  <c r="C1271" i="1"/>
  <c r="A1272" i="1"/>
  <c r="B1272" i="1" s="1"/>
  <c r="C1272" i="1"/>
  <c r="A1273" i="1"/>
  <c r="B1273" i="1" s="1"/>
  <c r="C1273" i="1"/>
  <c r="A1274" i="1"/>
  <c r="B1274" i="1" s="1"/>
  <c r="C1274" i="1"/>
  <c r="A1275" i="1"/>
  <c r="B1275" i="1" s="1"/>
  <c r="C1275" i="1"/>
  <c r="A1276" i="1"/>
  <c r="B1276" i="1" s="1"/>
  <c r="C1276" i="1"/>
  <c r="A1277" i="1"/>
  <c r="B1277" i="1" s="1"/>
  <c r="C1277" i="1"/>
  <c r="A1278" i="1"/>
  <c r="B1278" i="1" s="1"/>
  <c r="C1278" i="1"/>
  <c r="A1279" i="1"/>
  <c r="B1279" i="1" s="1"/>
  <c r="C1279" i="1"/>
  <c r="A1280" i="1"/>
  <c r="B1280" i="1" s="1"/>
  <c r="C1280" i="1"/>
  <c r="A1281" i="1"/>
  <c r="B1281" i="1" s="1"/>
  <c r="C1281" i="1"/>
  <c r="A1282" i="1"/>
  <c r="B1282" i="1" s="1"/>
  <c r="C1282" i="1"/>
  <c r="A1283" i="1"/>
  <c r="B1283" i="1" s="1"/>
  <c r="C1283" i="1"/>
  <c r="A1284" i="1"/>
  <c r="B1284" i="1" s="1"/>
  <c r="C1284" i="1"/>
  <c r="A1285" i="1"/>
  <c r="B1285" i="1" s="1"/>
  <c r="C1285" i="1"/>
  <c r="A1286" i="1"/>
  <c r="B1286" i="1" s="1"/>
  <c r="C1286" i="1"/>
  <c r="A1287" i="1"/>
  <c r="B1287" i="1" s="1"/>
  <c r="C1287" i="1"/>
  <c r="A1288" i="1"/>
  <c r="B1288" i="1" s="1"/>
  <c r="C1288" i="1"/>
  <c r="A1289" i="1"/>
  <c r="B1289" i="1" s="1"/>
  <c r="C1289" i="1"/>
  <c r="A1290" i="1"/>
  <c r="B1290" i="1" s="1"/>
  <c r="C1290" i="1"/>
  <c r="A1291" i="1"/>
  <c r="B1291" i="1" s="1"/>
  <c r="C1291" i="1"/>
  <c r="A1292" i="1"/>
  <c r="B1292" i="1" s="1"/>
  <c r="C1292" i="1"/>
  <c r="A1293" i="1"/>
  <c r="B1293" i="1" s="1"/>
  <c r="C1293" i="1"/>
  <c r="A1294" i="1"/>
  <c r="B1294" i="1" s="1"/>
  <c r="C1294" i="1"/>
  <c r="A1295" i="1"/>
  <c r="B1295" i="1" s="1"/>
  <c r="C1295" i="1"/>
  <c r="A1296" i="1"/>
  <c r="B1296" i="1" s="1"/>
  <c r="C1296" i="1"/>
  <c r="A1297" i="1"/>
  <c r="B1297" i="1" s="1"/>
  <c r="C1297" i="1"/>
  <c r="A1298" i="1"/>
  <c r="B1298" i="1" s="1"/>
  <c r="C1298" i="1"/>
  <c r="A1299" i="1"/>
  <c r="B1299" i="1" s="1"/>
  <c r="C1299" i="1"/>
  <c r="A1300" i="1"/>
  <c r="B1300" i="1" s="1"/>
  <c r="C1300" i="1"/>
  <c r="A1301" i="1"/>
  <c r="B1301" i="1" s="1"/>
  <c r="C1301" i="1"/>
  <c r="A1302" i="1"/>
  <c r="B1302" i="1" s="1"/>
  <c r="C1302" i="1"/>
  <c r="A1303" i="1"/>
  <c r="B1303" i="1" s="1"/>
  <c r="C1303" i="1"/>
  <c r="A1304" i="1"/>
  <c r="B1304" i="1" s="1"/>
  <c r="C1304" i="1"/>
  <c r="A1305" i="1"/>
  <c r="B1305" i="1" s="1"/>
  <c r="C1305" i="1"/>
  <c r="A1306" i="1"/>
  <c r="B1306" i="1" s="1"/>
  <c r="C1306" i="1"/>
  <c r="A1307" i="1"/>
  <c r="B1307" i="1" s="1"/>
  <c r="C1307" i="1"/>
  <c r="A1308" i="1"/>
  <c r="B1308" i="1" s="1"/>
  <c r="C1308" i="1"/>
  <c r="A1309" i="1"/>
  <c r="B1309" i="1" s="1"/>
  <c r="C1309" i="1"/>
  <c r="A1310" i="1"/>
  <c r="B1310" i="1" s="1"/>
  <c r="C1310" i="1"/>
  <c r="A1311" i="1"/>
  <c r="B1311" i="1" s="1"/>
  <c r="C1311" i="1"/>
  <c r="A1312" i="1"/>
  <c r="B1312" i="1" s="1"/>
  <c r="C1312" i="1"/>
  <c r="A1313" i="1"/>
  <c r="B1313" i="1" s="1"/>
  <c r="C1313" i="1"/>
  <c r="A1314" i="1"/>
  <c r="B1314" i="1" s="1"/>
  <c r="C1314" i="1"/>
  <c r="A1315" i="1"/>
  <c r="B1315" i="1" s="1"/>
  <c r="C1315" i="1"/>
  <c r="A1316" i="1"/>
  <c r="B1316" i="1" s="1"/>
  <c r="C1316" i="1"/>
  <c r="A1317" i="1"/>
  <c r="B1317" i="1" s="1"/>
  <c r="C1317" i="1"/>
  <c r="A1318" i="1"/>
  <c r="B1318" i="1" s="1"/>
  <c r="C1318" i="1"/>
  <c r="A1319" i="1"/>
  <c r="B1319" i="1" s="1"/>
  <c r="C1319" i="1"/>
  <c r="A1320" i="1"/>
  <c r="B1320" i="1" s="1"/>
  <c r="C1320" i="1"/>
  <c r="A1321" i="1"/>
  <c r="B1321" i="1" s="1"/>
  <c r="C1321" i="1"/>
  <c r="A1322" i="1"/>
  <c r="B1322" i="1" s="1"/>
  <c r="C1322" i="1"/>
  <c r="A1323" i="1"/>
  <c r="B1323" i="1" s="1"/>
  <c r="C1323" i="1"/>
  <c r="A1324" i="1"/>
  <c r="B1324" i="1" s="1"/>
  <c r="C1324" i="1"/>
  <c r="A1325" i="1"/>
  <c r="B1325" i="1" s="1"/>
  <c r="C1325" i="1"/>
  <c r="A1326" i="1"/>
  <c r="B1326" i="1" s="1"/>
  <c r="C1326" i="1"/>
  <c r="A1327" i="1"/>
  <c r="B1327" i="1" s="1"/>
  <c r="C1327" i="1"/>
  <c r="A1328" i="1"/>
  <c r="B1328" i="1" s="1"/>
  <c r="C1328" i="1"/>
  <c r="A1329" i="1"/>
  <c r="B1329" i="1" s="1"/>
  <c r="C1329" i="1"/>
  <c r="A1330" i="1"/>
  <c r="B1330" i="1" s="1"/>
  <c r="C1330" i="1"/>
  <c r="A1331" i="1"/>
  <c r="B1331" i="1" s="1"/>
  <c r="C1331" i="1"/>
  <c r="A1332" i="1"/>
  <c r="B1332" i="1" s="1"/>
  <c r="C1332" i="1"/>
  <c r="A1333" i="1"/>
  <c r="B1333" i="1" s="1"/>
  <c r="C1333" i="1"/>
  <c r="A1334" i="1"/>
  <c r="B1334" i="1" s="1"/>
  <c r="C1334" i="1"/>
  <c r="A1335" i="1"/>
  <c r="B1335" i="1" s="1"/>
  <c r="C1335" i="1"/>
  <c r="A1336" i="1"/>
  <c r="B1336" i="1" s="1"/>
  <c r="C1336" i="1"/>
  <c r="A1337" i="1"/>
  <c r="B1337" i="1" s="1"/>
  <c r="C1337" i="1"/>
  <c r="A1338" i="1"/>
  <c r="B1338" i="1" s="1"/>
  <c r="C1338" i="1"/>
  <c r="A1339" i="1"/>
  <c r="B1339" i="1" s="1"/>
  <c r="C1339" i="1"/>
  <c r="A1340" i="1"/>
  <c r="B1340" i="1" s="1"/>
  <c r="C1340" i="1"/>
  <c r="A1341" i="1"/>
  <c r="B1341" i="1" s="1"/>
  <c r="C1341" i="1"/>
  <c r="A1342" i="1"/>
  <c r="B1342" i="1" s="1"/>
  <c r="C1342" i="1"/>
  <c r="A1343" i="1"/>
  <c r="B1343" i="1" s="1"/>
  <c r="C1343" i="1"/>
  <c r="A1344" i="1"/>
  <c r="B1344" i="1" s="1"/>
  <c r="C1344" i="1"/>
  <c r="A1345" i="1"/>
  <c r="B1345" i="1" s="1"/>
  <c r="C1345" i="1"/>
  <c r="A1346" i="1"/>
  <c r="B1346" i="1" s="1"/>
  <c r="C1346" i="1"/>
  <c r="A1347" i="1"/>
  <c r="B1347" i="1" s="1"/>
  <c r="C1347" i="1"/>
  <c r="A1348" i="1"/>
  <c r="B1348" i="1" s="1"/>
  <c r="C1348" i="1"/>
  <c r="A1349" i="1"/>
  <c r="B1349" i="1" s="1"/>
  <c r="C1349" i="1"/>
  <c r="A1350" i="1"/>
  <c r="B1350" i="1" s="1"/>
  <c r="C1350" i="1"/>
  <c r="A1351" i="1"/>
  <c r="B1351" i="1" s="1"/>
  <c r="C1351" i="1"/>
  <c r="A1352" i="1"/>
  <c r="B1352" i="1" s="1"/>
  <c r="C1352" i="1"/>
  <c r="A1353" i="1"/>
  <c r="B1353" i="1" s="1"/>
  <c r="C1353" i="1"/>
  <c r="A1354" i="1"/>
  <c r="B1354" i="1" s="1"/>
  <c r="C1354" i="1"/>
  <c r="A1355" i="1"/>
  <c r="B1355" i="1" s="1"/>
  <c r="C1355" i="1"/>
  <c r="A1356" i="1"/>
  <c r="B1356" i="1" s="1"/>
  <c r="C1356" i="1"/>
  <c r="A1357" i="1"/>
  <c r="B1357" i="1" s="1"/>
  <c r="C1357" i="1"/>
  <c r="A1358" i="1"/>
  <c r="B1358" i="1" s="1"/>
  <c r="C1358" i="1"/>
  <c r="A1359" i="1"/>
  <c r="B1359" i="1" s="1"/>
  <c r="C1359" i="1"/>
  <c r="A1360" i="1"/>
  <c r="B1360" i="1" s="1"/>
  <c r="C1360" i="1"/>
  <c r="A1361" i="1"/>
  <c r="B1361" i="1" s="1"/>
  <c r="C1361" i="1"/>
  <c r="A1362" i="1"/>
  <c r="B1362" i="1" s="1"/>
  <c r="C1362" i="1"/>
  <c r="A1363" i="1"/>
  <c r="B1363" i="1" s="1"/>
  <c r="C1363" i="1"/>
  <c r="A1364" i="1"/>
  <c r="B1364" i="1" s="1"/>
  <c r="C1364" i="1"/>
  <c r="A1365" i="1"/>
  <c r="B1365" i="1" s="1"/>
  <c r="C1365" i="1"/>
  <c r="A1366" i="1"/>
  <c r="B1366" i="1" s="1"/>
  <c r="C1366" i="1"/>
  <c r="A1367" i="1"/>
  <c r="B1367" i="1" s="1"/>
  <c r="C1367" i="1"/>
  <c r="A1368" i="1"/>
  <c r="B1368" i="1" s="1"/>
  <c r="C1368" i="1"/>
  <c r="A1369" i="1"/>
  <c r="B1369" i="1" s="1"/>
  <c r="C1369" i="1"/>
  <c r="A1370" i="1"/>
  <c r="B1370" i="1" s="1"/>
  <c r="C1370" i="1"/>
  <c r="A1371" i="1"/>
  <c r="B1371" i="1" s="1"/>
  <c r="C1371" i="1"/>
  <c r="A1372" i="1"/>
  <c r="B1372" i="1" s="1"/>
  <c r="C1372" i="1"/>
  <c r="A1373" i="1"/>
  <c r="B1373" i="1" s="1"/>
  <c r="C1373" i="1"/>
  <c r="A1374" i="1"/>
  <c r="B1374" i="1" s="1"/>
  <c r="C1374" i="1"/>
  <c r="A1375" i="1"/>
  <c r="B1375" i="1" s="1"/>
  <c r="C1375" i="1"/>
  <c r="A1376" i="1"/>
  <c r="B1376" i="1" s="1"/>
  <c r="C1376" i="1"/>
  <c r="A1377" i="1"/>
  <c r="B1377" i="1" s="1"/>
  <c r="C1377" i="1"/>
  <c r="A1378" i="1"/>
  <c r="B1378" i="1" s="1"/>
  <c r="C1378" i="1"/>
  <c r="A1379" i="1"/>
  <c r="B1379" i="1" s="1"/>
  <c r="C1379" i="1"/>
  <c r="A1380" i="1"/>
  <c r="B1380" i="1" s="1"/>
  <c r="C1380" i="1"/>
  <c r="A1381" i="1"/>
  <c r="B1381" i="1" s="1"/>
  <c r="C1381" i="1"/>
  <c r="A1382" i="1"/>
  <c r="B1382" i="1" s="1"/>
  <c r="C1382" i="1"/>
  <c r="A1383" i="1"/>
  <c r="B1383" i="1" s="1"/>
  <c r="C1383" i="1"/>
  <c r="A1384" i="1"/>
  <c r="B1384" i="1" s="1"/>
  <c r="C1384" i="1"/>
  <c r="A1385" i="1"/>
  <c r="B1385" i="1" s="1"/>
  <c r="C1385" i="1"/>
  <c r="A1386" i="1"/>
  <c r="B1386" i="1" s="1"/>
  <c r="C1386" i="1"/>
  <c r="A1387" i="1"/>
  <c r="B1387" i="1" s="1"/>
  <c r="C1387" i="1"/>
  <c r="A1388" i="1"/>
  <c r="B1388" i="1" s="1"/>
  <c r="C1388" i="1"/>
  <c r="A1389" i="1"/>
  <c r="B1389" i="1" s="1"/>
  <c r="C1389" i="1"/>
  <c r="A1390" i="1"/>
  <c r="B1390" i="1" s="1"/>
  <c r="C1390" i="1"/>
  <c r="A1391" i="1"/>
  <c r="B1391" i="1" s="1"/>
  <c r="C1391" i="1"/>
  <c r="A1392" i="1"/>
  <c r="B1392" i="1" s="1"/>
  <c r="C1392" i="1"/>
  <c r="A1393" i="1"/>
  <c r="B1393" i="1" s="1"/>
  <c r="C1393" i="1"/>
  <c r="A1394" i="1"/>
  <c r="B1394" i="1" s="1"/>
  <c r="C1394" i="1"/>
  <c r="A1395" i="1"/>
  <c r="B1395" i="1" s="1"/>
  <c r="C1395" i="1"/>
  <c r="A1396" i="1"/>
  <c r="B1396" i="1" s="1"/>
  <c r="C1396" i="1"/>
  <c r="A1397" i="1"/>
  <c r="B1397" i="1" s="1"/>
  <c r="C1397" i="1"/>
  <c r="A1398" i="1"/>
  <c r="B1398" i="1" s="1"/>
  <c r="C1398" i="1"/>
  <c r="A1399" i="1"/>
  <c r="B1399" i="1" s="1"/>
  <c r="C1399" i="1"/>
  <c r="A1400" i="1"/>
  <c r="B1400" i="1" s="1"/>
  <c r="C1400" i="1"/>
  <c r="A1401" i="1"/>
  <c r="B1401" i="1" s="1"/>
  <c r="C1401" i="1"/>
  <c r="A1402" i="1"/>
  <c r="B1402" i="1" s="1"/>
  <c r="C1402" i="1"/>
  <c r="A1403" i="1"/>
  <c r="B1403" i="1" s="1"/>
  <c r="C1403" i="1"/>
  <c r="A1404" i="1"/>
  <c r="B1404" i="1" s="1"/>
  <c r="C1404" i="1"/>
  <c r="A1405" i="1"/>
  <c r="B1405" i="1" s="1"/>
  <c r="C1405" i="1"/>
  <c r="A1406" i="1"/>
  <c r="B1406" i="1" s="1"/>
  <c r="C1406" i="1"/>
  <c r="A1407" i="1"/>
  <c r="B1407" i="1" s="1"/>
  <c r="C1407" i="1"/>
  <c r="A1408" i="1"/>
  <c r="B1408" i="1" s="1"/>
  <c r="C1408" i="1"/>
  <c r="A1409" i="1"/>
  <c r="B1409" i="1" s="1"/>
  <c r="C1409" i="1"/>
  <c r="A1410" i="1"/>
  <c r="B1410" i="1" s="1"/>
  <c r="C1410" i="1"/>
  <c r="A1411" i="1"/>
  <c r="B1411" i="1" s="1"/>
  <c r="C1411" i="1"/>
  <c r="A1412" i="1"/>
  <c r="B1412" i="1" s="1"/>
  <c r="C1412" i="1"/>
  <c r="A1413" i="1"/>
  <c r="B1413" i="1" s="1"/>
  <c r="C1413" i="1"/>
  <c r="A1414" i="1"/>
  <c r="B1414" i="1" s="1"/>
  <c r="C1414" i="1"/>
  <c r="A1415" i="1"/>
  <c r="B1415" i="1" s="1"/>
  <c r="C1415" i="1"/>
  <c r="A1416" i="1"/>
  <c r="B1416" i="1" s="1"/>
  <c r="C1416" i="1"/>
  <c r="A1417" i="1"/>
  <c r="B1417" i="1" s="1"/>
  <c r="C1417" i="1"/>
  <c r="A1418" i="1"/>
  <c r="B1418" i="1" s="1"/>
  <c r="C1418" i="1"/>
  <c r="A1419" i="1"/>
  <c r="B1419" i="1" s="1"/>
  <c r="C1419" i="1"/>
  <c r="A1420" i="1"/>
  <c r="B1420" i="1" s="1"/>
  <c r="C1420" i="1"/>
  <c r="A1421" i="1"/>
  <c r="B1421" i="1" s="1"/>
  <c r="C1421" i="1"/>
  <c r="A1422" i="1"/>
  <c r="B1422" i="1" s="1"/>
  <c r="C1422" i="1"/>
  <c r="A1423" i="1"/>
  <c r="B1423" i="1" s="1"/>
  <c r="C1423" i="1"/>
  <c r="A1424" i="1"/>
  <c r="B1424" i="1" s="1"/>
  <c r="C1424" i="1"/>
  <c r="A1425" i="1"/>
  <c r="B1425" i="1" s="1"/>
  <c r="C1425" i="1"/>
  <c r="A1426" i="1"/>
  <c r="B1426" i="1" s="1"/>
  <c r="C1426" i="1"/>
  <c r="A1427" i="1"/>
  <c r="B1427" i="1" s="1"/>
  <c r="C1427" i="1"/>
  <c r="A1428" i="1"/>
  <c r="B1428" i="1" s="1"/>
  <c r="C1428" i="1"/>
  <c r="A1429" i="1"/>
  <c r="B1429" i="1" s="1"/>
  <c r="C1429" i="1"/>
  <c r="A1430" i="1"/>
  <c r="B1430" i="1" s="1"/>
  <c r="C1430" i="1"/>
  <c r="A1431" i="1"/>
  <c r="B1431" i="1" s="1"/>
  <c r="C1431" i="1"/>
  <c r="A1432" i="1"/>
  <c r="B1432" i="1" s="1"/>
  <c r="C1432" i="1"/>
  <c r="A1433" i="1"/>
  <c r="B1433" i="1" s="1"/>
  <c r="C1433" i="1"/>
  <c r="A1434" i="1"/>
  <c r="B1434" i="1" s="1"/>
  <c r="C1434" i="1"/>
  <c r="A1435" i="1"/>
  <c r="B1435" i="1" s="1"/>
  <c r="C1435" i="1"/>
  <c r="A1436" i="1"/>
  <c r="B1436" i="1" s="1"/>
  <c r="C1436" i="1"/>
  <c r="A1437" i="1"/>
  <c r="B1437" i="1" s="1"/>
  <c r="C1437" i="1"/>
  <c r="A1438" i="1"/>
  <c r="B1438" i="1" s="1"/>
  <c r="C1438" i="1"/>
  <c r="A1439" i="1"/>
  <c r="B1439" i="1" s="1"/>
  <c r="C1439" i="1"/>
  <c r="A1440" i="1"/>
  <c r="B1440" i="1" s="1"/>
  <c r="C1440" i="1"/>
  <c r="A1441" i="1"/>
  <c r="B1441" i="1" s="1"/>
  <c r="C1441" i="1"/>
  <c r="A1442" i="1"/>
  <c r="B1442" i="1" s="1"/>
  <c r="C1442" i="1"/>
  <c r="A1443" i="1"/>
  <c r="B1443" i="1" s="1"/>
  <c r="C1443" i="1"/>
  <c r="A1444" i="1"/>
  <c r="B1444" i="1" s="1"/>
  <c r="C1444" i="1"/>
  <c r="A1445" i="1"/>
  <c r="B1445" i="1" s="1"/>
  <c r="C1445" i="1"/>
  <c r="A1446" i="1"/>
  <c r="B1446" i="1" s="1"/>
  <c r="C1446" i="1"/>
  <c r="A1447" i="1"/>
  <c r="B1447" i="1" s="1"/>
  <c r="C1447" i="1"/>
  <c r="A1448" i="1"/>
  <c r="B1448" i="1" s="1"/>
  <c r="C1448" i="1"/>
  <c r="A1449" i="1"/>
  <c r="B1449" i="1" s="1"/>
  <c r="C1449" i="1"/>
  <c r="A1450" i="1"/>
  <c r="B1450" i="1" s="1"/>
  <c r="C1450" i="1"/>
  <c r="A1451" i="1"/>
  <c r="B1451" i="1" s="1"/>
  <c r="C1451" i="1"/>
  <c r="A1452" i="1"/>
  <c r="B1452" i="1" s="1"/>
  <c r="C1452" i="1"/>
  <c r="A1453" i="1"/>
  <c r="B1453" i="1" s="1"/>
  <c r="C1453" i="1"/>
  <c r="A1454" i="1"/>
  <c r="B1454" i="1" s="1"/>
  <c r="C1454" i="1"/>
  <c r="A1455" i="1"/>
  <c r="B1455" i="1" s="1"/>
  <c r="C1455" i="1"/>
  <c r="A1456" i="1"/>
  <c r="B1456" i="1" s="1"/>
  <c r="C1456" i="1"/>
  <c r="A1457" i="1"/>
  <c r="B1457" i="1" s="1"/>
  <c r="C1457" i="1"/>
  <c r="A1458" i="1"/>
  <c r="B1458" i="1" s="1"/>
  <c r="C1458" i="1"/>
  <c r="A1459" i="1"/>
  <c r="B1459" i="1" s="1"/>
  <c r="C1459" i="1"/>
  <c r="A1460" i="1"/>
  <c r="B1460" i="1" s="1"/>
  <c r="C1460" i="1"/>
  <c r="A1461" i="1"/>
  <c r="B1461" i="1" s="1"/>
  <c r="C1461" i="1"/>
  <c r="A1462" i="1"/>
  <c r="B1462" i="1" s="1"/>
  <c r="C1462" i="1"/>
  <c r="A1463" i="1"/>
  <c r="B1463" i="1" s="1"/>
  <c r="C1463" i="1"/>
  <c r="A1464" i="1"/>
  <c r="B1464" i="1" s="1"/>
  <c r="C1464" i="1"/>
  <c r="A1465" i="1"/>
  <c r="B1465" i="1" s="1"/>
  <c r="C1465" i="1"/>
  <c r="A1466" i="1"/>
  <c r="B1466" i="1" s="1"/>
  <c r="C1466" i="1"/>
  <c r="A1467" i="1"/>
  <c r="B1467" i="1" s="1"/>
  <c r="C1467" i="1"/>
  <c r="A1468" i="1"/>
  <c r="B1468" i="1" s="1"/>
  <c r="C1468" i="1"/>
  <c r="A1469" i="1"/>
  <c r="B1469" i="1" s="1"/>
  <c r="C1469" i="1"/>
  <c r="A1470" i="1"/>
  <c r="B1470" i="1" s="1"/>
  <c r="C1470" i="1"/>
  <c r="A1471" i="1"/>
  <c r="B1471" i="1" s="1"/>
  <c r="C1471" i="1"/>
  <c r="A1472" i="1"/>
  <c r="B1472" i="1" s="1"/>
  <c r="C1472" i="1"/>
  <c r="A1473" i="1"/>
  <c r="B1473" i="1" s="1"/>
  <c r="C1473" i="1"/>
  <c r="A1474" i="1"/>
  <c r="B1474" i="1" s="1"/>
  <c r="C1474" i="1"/>
  <c r="A1475" i="1"/>
  <c r="B1475" i="1" s="1"/>
  <c r="C1475" i="1"/>
  <c r="A1476" i="1"/>
  <c r="B1476" i="1" s="1"/>
  <c r="C1476" i="1"/>
  <c r="A1477" i="1"/>
  <c r="B1477" i="1" s="1"/>
  <c r="C1477" i="1"/>
  <c r="A1478" i="1"/>
  <c r="B1478" i="1" s="1"/>
  <c r="C1478" i="1"/>
  <c r="A1479" i="1"/>
  <c r="B1479" i="1" s="1"/>
  <c r="C1479" i="1"/>
  <c r="A1480" i="1"/>
  <c r="B1480" i="1" s="1"/>
  <c r="C1480" i="1"/>
  <c r="A1481" i="1"/>
  <c r="B1481" i="1" s="1"/>
  <c r="C1481" i="1"/>
  <c r="A1482" i="1"/>
  <c r="B1482" i="1" s="1"/>
  <c r="C1482" i="1"/>
  <c r="A1483" i="1"/>
  <c r="B1483" i="1" s="1"/>
  <c r="C1483" i="1"/>
  <c r="A1484" i="1"/>
  <c r="B1484" i="1" s="1"/>
  <c r="C1484" i="1"/>
  <c r="A1485" i="1"/>
  <c r="B1485" i="1" s="1"/>
  <c r="C1485" i="1"/>
  <c r="A1486" i="1"/>
  <c r="B1486" i="1" s="1"/>
  <c r="C1486" i="1"/>
  <c r="A1487" i="1"/>
  <c r="B1487" i="1" s="1"/>
  <c r="C1487" i="1"/>
  <c r="A1488" i="1"/>
  <c r="B1488" i="1" s="1"/>
  <c r="C1488" i="1"/>
  <c r="A1489" i="1"/>
  <c r="B1489" i="1" s="1"/>
  <c r="C1489" i="1"/>
  <c r="A1490" i="1"/>
  <c r="B1490" i="1" s="1"/>
  <c r="C1490" i="1"/>
  <c r="A1491" i="1"/>
  <c r="B1491" i="1" s="1"/>
  <c r="C1491" i="1"/>
  <c r="A1492" i="1"/>
  <c r="B1492" i="1" s="1"/>
  <c r="C1492" i="1"/>
  <c r="A1493" i="1"/>
  <c r="B1493" i="1" s="1"/>
  <c r="C1493" i="1"/>
  <c r="A1494" i="1"/>
  <c r="B1494" i="1" s="1"/>
  <c r="C1494" i="1"/>
  <c r="A1495" i="1"/>
  <c r="B1495" i="1" s="1"/>
  <c r="C1495" i="1"/>
  <c r="A1496" i="1"/>
  <c r="B1496" i="1" s="1"/>
  <c r="C1496" i="1"/>
  <c r="A1497" i="1"/>
  <c r="B1497" i="1" s="1"/>
  <c r="C1497" i="1"/>
  <c r="A1498" i="1"/>
  <c r="B1498" i="1" s="1"/>
  <c r="C1498" i="1"/>
  <c r="A1499" i="1"/>
  <c r="B1499" i="1" s="1"/>
  <c r="C1499" i="1"/>
  <c r="A1500" i="1"/>
  <c r="B1500" i="1" s="1"/>
  <c r="C1500" i="1"/>
  <c r="A1501" i="1"/>
  <c r="B1501" i="1" s="1"/>
  <c r="C1501" i="1"/>
  <c r="A1502" i="1"/>
  <c r="B1502" i="1" s="1"/>
  <c r="C1502" i="1"/>
  <c r="A1503" i="1"/>
  <c r="B1503" i="1" s="1"/>
  <c r="C1503" i="1"/>
  <c r="A1504" i="1"/>
  <c r="B1504" i="1" s="1"/>
  <c r="C1504" i="1"/>
  <c r="A1505" i="1"/>
  <c r="B1505" i="1" s="1"/>
  <c r="C1505" i="1"/>
  <c r="A1506" i="1"/>
  <c r="B1506" i="1" s="1"/>
  <c r="C1506" i="1"/>
  <c r="A1507" i="1"/>
  <c r="B1507" i="1" s="1"/>
  <c r="C1507" i="1"/>
  <c r="A1508" i="1"/>
  <c r="B1508" i="1" s="1"/>
  <c r="C1508" i="1"/>
  <c r="A1509" i="1"/>
  <c r="B1509" i="1" s="1"/>
  <c r="C1509" i="1"/>
  <c r="A1510" i="1"/>
  <c r="B1510" i="1" s="1"/>
  <c r="C1510" i="1"/>
  <c r="A1511" i="1"/>
  <c r="B1511" i="1" s="1"/>
  <c r="C1511" i="1"/>
  <c r="A1512" i="1"/>
  <c r="B1512" i="1" s="1"/>
  <c r="C1512" i="1"/>
  <c r="A1513" i="1"/>
  <c r="B1513" i="1" s="1"/>
  <c r="C1513" i="1"/>
  <c r="A1514" i="1"/>
  <c r="B1514" i="1" s="1"/>
  <c r="C1514" i="1"/>
  <c r="A1515" i="1"/>
  <c r="B1515" i="1" s="1"/>
  <c r="C1515" i="1"/>
  <c r="A1516" i="1"/>
  <c r="B1516" i="1" s="1"/>
  <c r="C1516" i="1"/>
  <c r="A1517" i="1"/>
  <c r="B1517" i="1" s="1"/>
  <c r="C1517" i="1"/>
  <c r="A1518" i="1"/>
  <c r="B1518" i="1" s="1"/>
  <c r="C1518" i="1"/>
  <c r="A1519" i="1"/>
  <c r="B1519" i="1" s="1"/>
  <c r="C1519" i="1"/>
  <c r="A1520" i="1"/>
  <c r="B1520" i="1" s="1"/>
  <c r="C1520" i="1"/>
  <c r="A1521" i="1"/>
  <c r="B1521" i="1" s="1"/>
  <c r="C1521" i="1"/>
  <c r="A1522" i="1"/>
  <c r="B1522" i="1" s="1"/>
  <c r="C1522" i="1"/>
  <c r="A1523" i="1"/>
  <c r="B1523" i="1" s="1"/>
  <c r="C1523" i="1"/>
  <c r="A1524" i="1"/>
  <c r="B1524" i="1" s="1"/>
  <c r="C1524" i="1"/>
  <c r="A1525" i="1"/>
  <c r="B1525" i="1" s="1"/>
  <c r="C1525" i="1"/>
  <c r="A1526" i="1"/>
  <c r="B1526" i="1" s="1"/>
  <c r="C1526" i="1"/>
  <c r="A1527" i="1"/>
  <c r="B1527" i="1" s="1"/>
  <c r="C1527" i="1"/>
  <c r="A1528" i="1"/>
  <c r="B1528" i="1" s="1"/>
  <c r="C1528" i="1"/>
  <c r="A1529" i="1"/>
  <c r="B1529" i="1" s="1"/>
  <c r="C1529" i="1"/>
  <c r="A1530" i="1"/>
  <c r="B1530" i="1" s="1"/>
  <c r="C1530" i="1"/>
  <c r="A1531" i="1"/>
  <c r="B1531" i="1" s="1"/>
  <c r="C1531" i="1"/>
  <c r="A1532" i="1"/>
  <c r="B1532" i="1" s="1"/>
  <c r="C1532" i="1"/>
  <c r="A1533" i="1"/>
  <c r="B1533" i="1" s="1"/>
  <c r="C1533" i="1"/>
  <c r="A1534" i="1"/>
  <c r="B1534" i="1" s="1"/>
  <c r="C1534" i="1"/>
  <c r="A1535" i="1"/>
  <c r="B1535" i="1" s="1"/>
  <c r="C1535" i="1"/>
  <c r="A1536" i="1"/>
  <c r="B1536" i="1" s="1"/>
  <c r="C1536" i="1"/>
  <c r="A1537" i="1"/>
  <c r="B1537" i="1" s="1"/>
  <c r="C1537" i="1"/>
  <c r="A1538" i="1"/>
  <c r="B1538" i="1" s="1"/>
  <c r="C1538" i="1"/>
  <c r="A1539" i="1"/>
  <c r="B1539" i="1" s="1"/>
  <c r="C1539" i="1"/>
  <c r="A1540" i="1"/>
  <c r="B1540" i="1" s="1"/>
  <c r="C1540" i="1"/>
  <c r="A1541" i="1"/>
  <c r="B1541" i="1" s="1"/>
  <c r="C1541" i="1"/>
  <c r="A1542" i="1"/>
  <c r="B1542" i="1" s="1"/>
  <c r="C1542" i="1"/>
  <c r="A1543" i="1"/>
  <c r="B1543" i="1" s="1"/>
  <c r="C1543" i="1"/>
  <c r="A1544" i="1"/>
  <c r="B1544" i="1" s="1"/>
  <c r="C1544" i="1"/>
  <c r="A1545" i="1"/>
  <c r="B1545" i="1" s="1"/>
  <c r="C1545" i="1"/>
  <c r="A1546" i="1"/>
  <c r="B1546" i="1" s="1"/>
  <c r="C1546" i="1"/>
  <c r="A1547" i="1"/>
  <c r="B1547" i="1" s="1"/>
  <c r="C1547" i="1"/>
  <c r="A1548" i="1"/>
  <c r="B1548" i="1" s="1"/>
  <c r="C1548" i="1"/>
  <c r="A1549" i="1"/>
  <c r="B1549" i="1" s="1"/>
  <c r="C1549" i="1"/>
  <c r="A1550" i="1"/>
  <c r="B1550" i="1" s="1"/>
  <c r="C1550" i="1"/>
  <c r="A1551" i="1"/>
  <c r="B1551" i="1" s="1"/>
  <c r="C1551" i="1"/>
  <c r="A1552" i="1"/>
  <c r="B1552" i="1" s="1"/>
  <c r="C1552" i="1"/>
  <c r="A1553" i="1"/>
  <c r="B1553" i="1" s="1"/>
  <c r="C1553" i="1"/>
  <c r="A1554" i="1"/>
  <c r="B1554" i="1" s="1"/>
  <c r="C1554" i="1"/>
  <c r="A1555" i="1"/>
  <c r="B1555" i="1" s="1"/>
  <c r="C1555" i="1"/>
  <c r="A1556" i="1"/>
  <c r="B1556" i="1" s="1"/>
  <c r="C1556" i="1"/>
  <c r="A1557" i="1"/>
  <c r="B1557" i="1" s="1"/>
  <c r="C1557" i="1"/>
  <c r="A1558" i="1"/>
  <c r="B1558" i="1" s="1"/>
  <c r="C1558" i="1"/>
  <c r="A1559" i="1"/>
  <c r="B1559" i="1" s="1"/>
  <c r="C1559" i="1"/>
  <c r="A1560" i="1"/>
  <c r="B1560" i="1" s="1"/>
  <c r="C1560" i="1"/>
  <c r="A1561" i="1"/>
  <c r="B1561" i="1" s="1"/>
  <c r="C1561" i="1"/>
  <c r="A1562" i="1"/>
  <c r="B1562" i="1" s="1"/>
  <c r="C1562" i="1"/>
  <c r="A1563" i="1"/>
  <c r="B1563" i="1" s="1"/>
  <c r="C1563" i="1"/>
  <c r="A1564" i="1"/>
  <c r="B1564" i="1" s="1"/>
  <c r="C1564" i="1"/>
  <c r="A1565" i="1"/>
  <c r="B1565" i="1" s="1"/>
  <c r="C1565" i="1"/>
  <c r="A1566" i="1"/>
  <c r="B1566" i="1" s="1"/>
  <c r="C1566" i="1"/>
  <c r="A1567" i="1"/>
  <c r="B1567" i="1" s="1"/>
  <c r="C1567" i="1"/>
  <c r="A1568" i="1"/>
  <c r="B1568" i="1" s="1"/>
  <c r="C1568" i="1"/>
  <c r="A1569" i="1"/>
  <c r="B1569" i="1" s="1"/>
  <c r="C1569" i="1"/>
  <c r="A1570" i="1"/>
  <c r="B1570" i="1" s="1"/>
  <c r="C1570" i="1"/>
  <c r="A1571" i="1"/>
  <c r="B1571" i="1" s="1"/>
  <c r="C1571" i="1"/>
  <c r="A1572" i="1"/>
  <c r="B1572" i="1" s="1"/>
  <c r="C1572" i="1"/>
  <c r="A1573" i="1"/>
  <c r="B1573" i="1" s="1"/>
  <c r="C1573" i="1"/>
  <c r="A1574" i="1"/>
  <c r="B1574" i="1" s="1"/>
  <c r="C1574" i="1"/>
  <c r="A1575" i="1"/>
  <c r="B1575" i="1" s="1"/>
  <c r="C1575" i="1"/>
  <c r="A1576" i="1"/>
  <c r="B1576" i="1" s="1"/>
  <c r="C1576" i="1"/>
  <c r="A1577" i="1"/>
  <c r="B1577" i="1" s="1"/>
  <c r="C1577" i="1"/>
  <c r="A1578" i="1"/>
  <c r="B1578" i="1" s="1"/>
  <c r="C1578" i="1"/>
  <c r="A1579" i="1"/>
  <c r="B1579" i="1" s="1"/>
  <c r="C1579" i="1"/>
  <c r="A1580" i="1"/>
  <c r="B1580" i="1" s="1"/>
  <c r="C1580" i="1"/>
  <c r="A1581" i="1"/>
  <c r="B1581" i="1" s="1"/>
  <c r="C1581" i="1"/>
  <c r="A1582" i="1"/>
  <c r="B1582" i="1" s="1"/>
  <c r="C1582" i="1"/>
  <c r="A1583" i="1"/>
  <c r="B1583" i="1" s="1"/>
  <c r="C1583" i="1"/>
  <c r="A1584" i="1"/>
  <c r="B1584" i="1" s="1"/>
  <c r="C1584" i="1"/>
  <c r="A1585" i="1"/>
  <c r="B1585" i="1" s="1"/>
  <c r="C1585" i="1"/>
  <c r="A1586" i="1"/>
  <c r="B1586" i="1" s="1"/>
  <c r="C1586" i="1"/>
  <c r="A1587" i="1"/>
  <c r="B1587" i="1" s="1"/>
  <c r="C1587" i="1"/>
  <c r="A1588" i="1"/>
  <c r="B1588" i="1" s="1"/>
  <c r="C1588" i="1"/>
  <c r="A1589" i="1"/>
  <c r="B1589" i="1" s="1"/>
  <c r="C1589" i="1"/>
  <c r="A1590" i="1"/>
  <c r="B1590" i="1" s="1"/>
  <c r="C1590" i="1"/>
  <c r="A1591" i="1"/>
  <c r="B1591" i="1" s="1"/>
  <c r="C1591" i="1"/>
  <c r="A1592" i="1"/>
  <c r="B1592" i="1" s="1"/>
  <c r="C1592" i="1"/>
  <c r="A1593" i="1"/>
  <c r="B1593" i="1" s="1"/>
  <c r="C1593" i="1"/>
  <c r="A1594" i="1"/>
  <c r="B1594" i="1" s="1"/>
  <c r="C1594" i="1"/>
  <c r="A1595" i="1"/>
  <c r="B1595" i="1" s="1"/>
  <c r="C1595" i="1"/>
  <c r="A1596" i="1"/>
  <c r="B1596" i="1" s="1"/>
  <c r="C1596" i="1"/>
  <c r="A1597" i="1"/>
  <c r="B1597" i="1" s="1"/>
  <c r="C1597" i="1"/>
  <c r="A1598" i="1"/>
  <c r="B1598" i="1" s="1"/>
  <c r="C1598" i="1"/>
  <c r="A1599" i="1"/>
  <c r="B1599" i="1" s="1"/>
  <c r="C1599" i="1"/>
  <c r="A1600" i="1"/>
  <c r="B1600" i="1" s="1"/>
  <c r="C1600" i="1"/>
  <c r="A1601" i="1"/>
  <c r="B1601" i="1" s="1"/>
  <c r="C1601" i="1"/>
  <c r="A1602" i="1"/>
  <c r="B1602" i="1" s="1"/>
  <c r="C1602" i="1"/>
  <c r="A1603" i="1"/>
  <c r="B1603" i="1" s="1"/>
  <c r="C1603" i="1"/>
  <c r="A1604" i="1"/>
  <c r="B1604" i="1" s="1"/>
  <c r="C1604" i="1"/>
  <c r="A1605" i="1"/>
  <c r="B1605" i="1" s="1"/>
  <c r="C1605" i="1"/>
  <c r="A1606" i="1"/>
  <c r="B1606" i="1" s="1"/>
  <c r="C1606" i="1"/>
  <c r="A1607" i="1"/>
  <c r="B1607" i="1" s="1"/>
  <c r="C1607" i="1"/>
  <c r="A1608" i="1"/>
  <c r="B1608" i="1" s="1"/>
  <c r="C1608" i="1"/>
  <c r="A1609" i="1"/>
  <c r="B1609" i="1" s="1"/>
  <c r="C1609" i="1"/>
  <c r="A1610" i="1"/>
  <c r="B1610" i="1" s="1"/>
  <c r="C1610" i="1"/>
  <c r="A1611" i="1"/>
  <c r="B1611" i="1" s="1"/>
  <c r="C1611" i="1"/>
  <c r="A1612" i="1"/>
  <c r="B1612" i="1" s="1"/>
  <c r="C1612" i="1"/>
  <c r="A1613" i="1"/>
  <c r="B1613" i="1" s="1"/>
  <c r="C1613" i="1"/>
  <c r="A1614" i="1"/>
  <c r="B1614" i="1" s="1"/>
  <c r="C1614" i="1"/>
  <c r="A1615" i="1"/>
  <c r="B1615" i="1" s="1"/>
  <c r="C1615" i="1"/>
  <c r="A1616" i="1"/>
  <c r="B1616" i="1" s="1"/>
  <c r="C1616" i="1"/>
  <c r="A1617" i="1"/>
  <c r="B1617" i="1" s="1"/>
  <c r="C1617" i="1"/>
  <c r="A1618" i="1"/>
  <c r="B1618" i="1" s="1"/>
  <c r="C1618" i="1"/>
  <c r="A1619" i="1"/>
  <c r="B1619" i="1" s="1"/>
  <c r="C1619" i="1"/>
  <c r="A1620" i="1"/>
  <c r="B1620" i="1" s="1"/>
  <c r="C1620" i="1"/>
  <c r="A1621" i="1"/>
  <c r="B1621" i="1" s="1"/>
  <c r="C1621" i="1"/>
  <c r="A1622" i="1"/>
  <c r="B1622" i="1" s="1"/>
  <c r="C1622" i="1"/>
  <c r="A1623" i="1"/>
  <c r="B1623" i="1" s="1"/>
  <c r="C1623" i="1"/>
  <c r="A1624" i="1"/>
  <c r="B1624" i="1" s="1"/>
  <c r="C1624" i="1"/>
  <c r="A1625" i="1"/>
  <c r="B1625" i="1" s="1"/>
  <c r="C1625" i="1"/>
  <c r="A1626" i="1"/>
  <c r="B1626" i="1" s="1"/>
  <c r="C1626" i="1"/>
  <c r="A1627" i="1"/>
  <c r="B1627" i="1" s="1"/>
  <c r="C1627" i="1"/>
  <c r="A1628" i="1"/>
  <c r="B1628" i="1" s="1"/>
  <c r="C1628" i="1"/>
  <c r="A1629" i="1"/>
  <c r="B1629" i="1" s="1"/>
  <c r="C1629" i="1"/>
  <c r="A1630" i="1"/>
  <c r="B1630" i="1" s="1"/>
  <c r="C1630" i="1"/>
  <c r="A1631" i="1"/>
  <c r="B1631" i="1" s="1"/>
  <c r="C1631" i="1"/>
  <c r="A1632" i="1"/>
  <c r="B1632" i="1" s="1"/>
  <c r="C1632" i="1"/>
  <c r="A1633" i="1"/>
  <c r="B1633" i="1" s="1"/>
  <c r="C1633" i="1"/>
  <c r="A1634" i="1"/>
  <c r="B1634" i="1" s="1"/>
  <c r="C1634" i="1"/>
  <c r="A1635" i="1"/>
  <c r="B1635" i="1" s="1"/>
  <c r="C1635" i="1"/>
  <c r="A1636" i="1"/>
  <c r="B1636" i="1" s="1"/>
  <c r="C1636" i="1"/>
  <c r="A1637" i="1"/>
  <c r="B1637" i="1" s="1"/>
  <c r="C1637" i="1"/>
  <c r="A1638" i="1"/>
  <c r="B1638" i="1" s="1"/>
  <c r="C1638" i="1"/>
  <c r="A1639" i="1"/>
  <c r="B1639" i="1" s="1"/>
  <c r="C1639" i="1"/>
  <c r="A1640" i="1"/>
  <c r="B1640" i="1" s="1"/>
  <c r="C1640" i="1"/>
  <c r="A1641" i="1"/>
  <c r="B1641" i="1" s="1"/>
  <c r="C1641" i="1"/>
  <c r="A1642" i="1"/>
  <c r="B1642" i="1" s="1"/>
  <c r="C1642" i="1"/>
  <c r="A1643" i="1"/>
  <c r="B1643" i="1" s="1"/>
  <c r="C1643" i="1"/>
  <c r="A1644" i="1"/>
  <c r="B1644" i="1" s="1"/>
  <c r="C1644" i="1"/>
  <c r="A1645" i="1"/>
  <c r="B1645" i="1" s="1"/>
  <c r="C1645" i="1"/>
  <c r="A1646" i="1"/>
  <c r="B1646" i="1" s="1"/>
  <c r="C1646" i="1"/>
  <c r="A1647" i="1"/>
  <c r="B1647" i="1" s="1"/>
  <c r="C1647" i="1"/>
  <c r="A1648" i="1"/>
  <c r="B1648" i="1" s="1"/>
  <c r="C1648" i="1"/>
  <c r="A1649" i="1"/>
  <c r="B1649" i="1" s="1"/>
  <c r="C1649" i="1"/>
  <c r="A1650" i="1"/>
  <c r="B1650" i="1" s="1"/>
  <c r="C1650" i="1"/>
  <c r="A1651" i="1"/>
  <c r="B1651" i="1" s="1"/>
  <c r="C1651" i="1"/>
  <c r="A1652" i="1"/>
  <c r="B1652" i="1" s="1"/>
  <c r="C1652" i="1"/>
  <c r="A1653" i="1"/>
  <c r="B1653" i="1" s="1"/>
  <c r="C1653" i="1"/>
  <c r="A1654" i="1"/>
  <c r="B1654" i="1" s="1"/>
  <c r="C1654" i="1"/>
  <c r="A1655" i="1"/>
  <c r="B1655" i="1" s="1"/>
  <c r="C1655" i="1"/>
  <c r="A1656" i="1"/>
  <c r="B1656" i="1" s="1"/>
  <c r="C1656" i="1"/>
  <c r="A1657" i="1"/>
  <c r="B1657" i="1" s="1"/>
  <c r="C1657" i="1"/>
  <c r="A1658" i="1"/>
  <c r="B1658" i="1" s="1"/>
  <c r="C1658" i="1"/>
  <c r="A1659" i="1"/>
  <c r="B1659" i="1" s="1"/>
  <c r="C1659" i="1"/>
  <c r="A1660" i="1"/>
  <c r="B1660" i="1" s="1"/>
  <c r="C1660" i="1"/>
  <c r="A1661" i="1"/>
  <c r="B1661" i="1" s="1"/>
  <c r="C1661" i="1"/>
  <c r="A1662" i="1"/>
  <c r="B1662" i="1" s="1"/>
  <c r="C1662" i="1"/>
  <c r="A1663" i="1"/>
  <c r="B1663" i="1" s="1"/>
  <c r="C1663" i="1"/>
  <c r="A1664" i="1"/>
  <c r="B1664" i="1" s="1"/>
  <c r="C1664" i="1"/>
  <c r="A1665" i="1"/>
  <c r="B1665" i="1" s="1"/>
  <c r="C1665" i="1"/>
  <c r="A1666" i="1"/>
  <c r="B1666" i="1" s="1"/>
  <c r="C1666" i="1"/>
  <c r="A1667" i="1"/>
  <c r="B1667" i="1" s="1"/>
  <c r="C1667" i="1"/>
  <c r="A1668" i="1"/>
  <c r="B1668" i="1" s="1"/>
  <c r="C1668" i="1"/>
  <c r="A1669" i="1"/>
  <c r="B1669" i="1" s="1"/>
  <c r="C1669" i="1"/>
  <c r="A1670" i="1"/>
  <c r="B1670" i="1" s="1"/>
  <c r="C1670" i="1"/>
  <c r="A1671" i="1"/>
  <c r="B1671" i="1" s="1"/>
  <c r="C1671" i="1"/>
  <c r="A1672" i="1"/>
  <c r="B1672" i="1" s="1"/>
  <c r="C1672" i="1"/>
  <c r="A1673" i="1"/>
  <c r="B1673" i="1" s="1"/>
  <c r="C1673" i="1"/>
  <c r="A1674" i="1"/>
  <c r="B1674" i="1" s="1"/>
  <c r="C1674" i="1"/>
  <c r="A1675" i="1"/>
  <c r="B1675" i="1" s="1"/>
  <c r="C1675" i="1"/>
  <c r="A1676" i="1"/>
  <c r="B1676" i="1" s="1"/>
  <c r="C1676" i="1"/>
  <c r="A1677" i="1"/>
  <c r="B1677" i="1" s="1"/>
  <c r="C1677" i="1"/>
  <c r="A1678" i="1"/>
  <c r="B1678" i="1" s="1"/>
  <c r="C1678" i="1"/>
  <c r="A1679" i="1"/>
  <c r="B1679" i="1" s="1"/>
  <c r="C1679" i="1"/>
  <c r="A1680" i="1"/>
  <c r="B1680" i="1" s="1"/>
  <c r="C1680" i="1"/>
  <c r="A1681" i="1"/>
  <c r="B1681" i="1" s="1"/>
  <c r="C1681" i="1"/>
  <c r="A1682" i="1"/>
  <c r="B1682" i="1" s="1"/>
  <c r="C1682" i="1"/>
  <c r="A1683" i="1"/>
  <c r="B1683" i="1" s="1"/>
  <c r="C1683" i="1"/>
  <c r="A1684" i="1"/>
  <c r="B1684" i="1" s="1"/>
  <c r="C1684" i="1"/>
  <c r="A1685" i="1"/>
  <c r="B1685" i="1" s="1"/>
  <c r="C1685" i="1"/>
  <c r="A1686" i="1"/>
  <c r="B1686" i="1" s="1"/>
  <c r="C1686" i="1"/>
  <c r="A1687" i="1"/>
  <c r="B1687" i="1" s="1"/>
  <c r="C1687" i="1"/>
  <c r="A1688" i="1"/>
  <c r="B1688" i="1" s="1"/>
  <c r="C1688" i="1"/>
  <c r="A1689" i="1"/>
  <c r="B1689" i="1" s="1"/>
  <c r="C1689" i="1"/>
  <c r="A1690" i="1"/>
  <c r="B1690" i="1" s="1"/>
  <c r="C1690" i="1"/>
  <c r="A1691" i="1"/>
  <c r="B1691" i="1" s="1"/>
  <c r="C1691" i="1"/>
  <c r="A1692" i="1"/>
  <c r="B1692" i="1" s="1"/>
  <c r="C1692" i="1"/>
  <c r="A1693" i="1"/>
  <c r="B1693" i="1" s="1"/>
  <c r="C1693" i="1"/>
  <c r="A1694" i="1"/>
  <c r="B1694" i="1" s="1"/>
  <c r="C1694" i="1"/>
  <c r="A1695" i="1"/>
  <c r="B1695" i="1" s="1"/>
  <c r="C1695" i="1"/>
  <c r="A1696" i="1"/>
  <c r="B1696" i="1" s="1"/>
  <c r="C1696" i="1"/>
  <c r="A1697" i="1"/>
  <c r="B1697" i="1" s="1"/>
  <c r="C1697" i="1"/>
  <c r="A1698" i="1"/>
  <c r="B1698" i="1" s="1"/>
  <c r="C1698" i="1"/>
  <c r="A1699" i="1"/>
  <c r="B1699" i="1" s="1"/>
  <c r="C1699" i="1"/>
  <c r="A1700" i="1"/>
  <c r="B1700" i="1" s="1"/>
  <c r="C1700" i="1"/>
  <c r="A1701" i="1"/>
  <c r="B1701" i="1" s="1"/>
  <c r="C1701" i="1"/>
  <c r="A1702" i="1"/>
  <c r="B1702" i="1" s="1"/>
  <c r="C1702" i="1"/>
  <c r="A1703" i="1"/>
  <c r="B1703" i="1" s="1"/>
  <c r="C1703" i="1"/>
  <c r="A1704" i="1"/>
  <c r="B1704" i="1" s="1"/>
  <c r="C1704" i="1"/>
  <c r="A1705" i="1"/>
  <c r="B1705" i="1" s="1"/>
  <c r="C1705" i="1"/>
  <c r="A1706" i="1"/>
  <c r="B1706" i="1" s="1"/>
  <c r="C1706" i="1"/>
  <c r="A1707" i="1"/>
  <c r="B1707" i="1" s="1"/>
  <c r="C1707" i="1"/>
  <c r="A1708" i="1"/>
  <c r="B1708" i="1" s="1"/>
  <c r="C1708" i="1"/>
  <c r="A1709" i="1"/>
  <c r="B1709" i="1" s="1"/>
  <c r="C1709" i="1"/>
  <c r="A1710" i="1"/>
  <c r="B1710" i="1" s="1"/>
  <c r="C1710" i="1"/>
  <c r="A1711" i="1"/>
  <c r="B1711" i="1" s="1"/>
  <c r="C1711" i="1"/>
  <c r="A1712" i="1"/>
  <c r="B1712" i="1" s="1"/>
  <c r="C1712" i="1"/>
  <c r="A1713" i="1"/>
  <c r="B1713" i="1" s="1"/>
  <c r="C1713" i="1"/>
  <c r="A1714" i="1"/>
  <c r="B1714" i="1" s="1"/>
  <c r="C1714" i="1"/>
  <c r="A1715" i="1"/>
  <c r="B1715" i="1" s="1"/>
  <c r="C1715" i="1"/>
  <c r="A1716" i="1"/>
  <c r="B1716" i="1" s="1"/>
  <c r="C1716" i="1"/>
  <c r="A1717" i="1"/>
  <c r="B1717" i="1" s="1"/>
  <c r="C1717" i="1"/>
  <c r="A1718" i="1"/>
  <c r="B1718" i="1" s="1"/>
  <c r="C1718" i="1"/>
  <c r="A1719" i="1"/>
  <c r="B1719" i="1" s="1"/>
  <c r="C1719" i="1"/>
  <c r="A1720" i="1"/>
  <c r="B1720" i="1" s="1"/>
  <c r="C1720" i="1"/>
  <c r="A1721" i="1"/>
  <c r="B1721" i="1" s="1"/>
  <c r="C1721" i="1"/>
  <c r="A1722" i="1"/>
  <c r="B1722" i="1" s="1"/>
  <c r="C1722" i="1"/>
  <c r="A1723" i="1"/>
  <c r="B1723" i="1" s="1"/>
  <c r="C1723" i="1"/>
  <c r="A1724" i="1"/>
  <c r="B1724" i="1" s="1"/>
  <c r="C1724" i="1"/>
  <c r="A1725" i="1"/>
  <c r="B1725" i="1" s="1"/>
  <c r="C1725" i="1"/>
  <c r="A1726" i="1"/>
  <c r="B1726" i="1" s="1"/>
  <c r="C1726" i="1"/>
  <c r="A1727" i="1"/>
  <c r="B1727" i="1" s="1"/>
  <c r="C1727" i="1"/>
  <c r="A1728" i="1"/>
  <c r="B1728" i="1" s="1"/>
  <c r="C1728" i="1"/>
  <c r="A1729" i="1"/>
  <c r="B1729" i="1" s="1"/>
  <c r="C1729" i="1"/>
  <c r="A1730" i="1"/>
  <c r="B1730" i="1" s="1"/>
  <c r="C1730" i="1"/>
  <c r="A1731" i="1"/>
  <c r="B1731" i="1" s="1"/>
  <c r="C1731" i="1"/>
  <c r="A1732" i="1"/>
  <c r="B1732" i="1" s="1"/>
  <c r="C1732" i="1"/>
  <c r="A1733" i="1"/>
  <c r="B1733" i="1" s="1"/>
  <c r="C1733" i="1"/>
  <c r="A1734" i="1"/>
  <c r="B1734" i="1" s="1"/>
  <c r="C1734" i="1"/>
  <c r="A1735" i="1"/>
  <c r="B1735" i="1" s="1"/>
  <c r="C1735" i="1"/>
  <c r="A1736" i="1"/>
  <c r="B1736" i="1" s="1"/>
  <c r="C1736" i="1"/>
  <c r="A1737" i="1"/>
  <c r="B1737" i="1" s="1"/>
  <c r="C1737" i="1"/>
  <c r="A1738" i="1"/>
  <c r="B1738" i="1" s="1"/>
  <c r="C1738" i="1"/>
  <c r="A1739" i="1"/>
  <c r="B1739" i="1" s="1"/>
  <c r="C1739" i="1"/>
  <c r="A1740" i="1"/>
  <c r="B1740" i="1" s="1"/>
  <c r="C1740" i="1"/>
  <c r="A1741" i="1"/>
  <c r="B1741" i="1" s="1"/>
  <c r="C1741" i="1"/>
  <c r="A1742" i="1"/>
  <c r="B1742" i="1" s="1"/>
  <c r="C1742" i="1"/>
  <c r="A1743" i="1"/>
  <c r="B1743" i="1" s="1"/>
  <c r="C1743" i="1"/>
  <c r="A1744" i="1"/>
  <c r="B1744" i="1" s="1"/>
  <c r="C1744" i="1"/>
  <c r="A1745" i="1"/>
  <c r="B1745" i="1" s="1"/>
  <c r="C1745" i="1"/>
  <c r="A1746" i="1"/>
  <c r="B1746" i="1" s="1"/>
  <c r="C1746" i="1"/>
  <c r="A1747" i="1"/>
  <c r="B1747" i="1" s="1"/>
  <c r="C1747" i="1"/>
  <c r="A1748" i="1"/>
  <c r="B1748" i="1" s="1"/>
  <c r="C1748" i="1"/>
  <c r="A1749" i="1"/>
  <c r="B1749" i="1" s="1"/>
  <c r="C1749" i="1"/>
  <c r="A1750" i="1"/>
  <c r="B1750" i="1" s="1"/>
  <c r="C1750" i="1"/>
  <c r="A1751" i="1"/>
  <c r="B1751" i="1" s="1"/>
  <c r="C1751" i="1"/>
  <c r="A1752" i="1"/>
  <c r="B1752" i="1" s="1"/>
  <c r="C1752" i="1"/>
  <c r="A1753" i="1"/>
  <c r="B1753" i="1" s="1"/>
  <c r="C1753" i="1"/>
  <c r="A1754" i="1"/>
  <c r="B1754" i="1" s="1"/>
  <c r="C1754" i="1"/>
  <c r="A1755" i="1"/>
  <c r="B1755" i="1" s="1"/>
  <c r="C1755" i="1"/>
  <c r="A1756" i="1"/>
  <c r="B1756" i="1" s="1"/>
  <c r="C1756" i="1"/>
  <c r="A1757" i="1"/>
  <c r="B1757" i="1" s="1"/>
  <c r="C1757" i="1"/>
  <c r="A1758" i="1"/>
  <c r="B1758" i="1" s="1"/>
  <c r="C1758" i="1"/>
  <c r="A1759" i="1"/>
  <c r="B1759" i="1" s="1"/>
  <c r="C1759" i="1"/>
  <c r="A1760" i="1"/>
  <c r="B1760" i="1" s="1"/>
  <c r="C1760" i="1"/>
  <c r="A1761" i="1"/>
  <c r="B1761" i="1" s="1"/>
  <c r="C1761" i="1"/>
  <c r="A1762" i="1"/>
  <c r="B1762" i="1" s="1"/>
  <c r="C1762" i="1"/>
  <c r="A1763" i="1"/>
  <c r="B1763" i="1" s="1"/>
  <c r="C1763" i="1"/>
  <c r="A1764" i="1"/>
  <c r="B1764" i="1" s="1"/>
  <c r="C1764" i="1"/>
  <c r="A1765" i="1"/>
  <c r="B1765" i="1" s="1"/>
  <c r="C1765" i="1"/>
  <c r="A1766" i="1"/>
  <c r="B1766" i="1" s="1"/>
  <c r="C1766" i="1"/>
  <c r="A1767" i="1"/>
  <c r="B1767" i="1" s="1"/>
  <c r="C1767" i="1"/>
  <c r="A1768" i="1"/>
  <c r="B1768" i="1" s="1"/>
  <c r="C1768" i="1"/>
  <c r="A1769" i="1"/>
  <c r="B1769" i="1" s="1"/>
  <c r="C1769" i="1"/>
  <c r="A1770" i="1"/>
  <c r="B1770" i="1" s="1"/>
  <c r="C1770" i="1"/>
  <c r="A1771" i="1"/>
  <c r="B1771" i="1" s="1"/>
  <c r="C1771" i="1"/>
  <c r="A1772" i="1"/>
  <c r="B1772" i="1" s="1"/>
  <c r="C1772" i="1"/>
  <c r="A1773" i="1"/>
  <c r="B1773" i="1" s="1"/>
  <c r="C1773" i="1"/>
  <c r="A1774" i="1"/>
  <c r="B1774" i="1" s="1"/>
  <c r="C1774" i="1"/>
  <c r="A1775" i="1"/>
  <c r="B1775" i="1" s="1"/>
  <c r="C1775" i="1"/>
  <c r="A1776" i="1"/>
  <c r="B1776" i="1" s="1"/>
  <c r="C1776" i="1"/>
  <c r="A1777" i="1"/>
  <c r="B1777" i="1" s="1"/>
  <c r="C1777" i="1"/>
  <c r="A1778" i="1"/>
  <c r="B1778" i="1" s="1"/>
  <c r="C1778" i="1"/>
  <c r="A1779" i="1"/>
  <c r="B1779" i="1" s="1"/>
  <c r="C1779" i="1"/>
  <c r="A1780" i="1"/>
  <c r="B1780" i="1" s="1"/>
  <c r="C1780" i="1"/>
  <c r="A1781" i="1"/>
  <c r="B1781" i="1" s="1"/>
  <c r="C1781" i="1"/>
  <c r="A1782" i="1"/>
  <c r="B1782" i="1" s="1"/>
  <c r="C1782" i="1"/>
  <c r="A1783" i="1"/>
  <c r="B1783" i="1" s="1"/>
  <c r="C1783" i="1"/>
  <c r="A1784" i="1"/>
  <c r="B1784" i="1" s="1"/>
  <c r="C1784" i="1"/>
  <c r="A1785" i="1"/>
  <c r="B1785" i="1" s="1"/>
  <c r="C1785" i="1"/>
  <c r="A1786" i="1"/>
  <c r="B1786" i="1" s="1"/>
  <c r="C1786" i="1"/>
  <c r="A1787" i="1"/>
  <c r="B1787" i="1" s="1"/>
  <c r="C1787" i="1"/>
  <c r="A1788" i="1"/>
  <c r="B1788" i="1" s="1"/>
  <c r="C1788" i="1"/>
  <c r="A1789" i="1"/>
  <c r="B1789" i="1" s="1"/>
  <c r="C1789" i="1"/>
  <c r="A1790" i="1"/>
  <c r="B1790" i="1" s="1"/>
  <c r="C1790" i="1"/>
  <c r="A1791" i="1"/>
  <c r="B1791" i="1" s="1"/>
  <c r="C1791" i="1"/>
  <c r="A1792" i="1"/>
  <c r="B1792" i="1" s="1"/>
  <c r="C1792" i="1"/>
  <c r="A1793" i="1"/>
  <c r="B1793" i="1" s="1"/>
  <c r="C1793" i="1"/>
  <c r="A1794" i="1"/>
  <c r="B1794" i="1" s="1"/>
  <c r="C1794" i="1"/>
  <c r="A1795" i="1"/>
  <c r="B1795" i="1" s="1"/>
  <c r="C1795" i="1"/>
  <c r="A1796" i="1"/>
  <c r="B1796" i="1" s="1"/>
  <c r="C1796" i="1"/>
  <c r="A1797" i="1"/>
  <c r="B1797" i="1" s="1"/>
  <c r="C1797" i="1"/>
  <c r="A1798" i="1"/>
  <c r="B1798" i="1" s="1"/>
  <c r="C1798" i="1"/>
  <c r="A1799" i="1"/>
  <c r="B1799" i="1" s="1"/>
  <c r="C1799" i="1"/>
  <c r="A1800" i="1"/>
  <c r="B1800" i="1" s="1"/>
  <c r="C1800" i="1"/>
  <c r="A1801" i="1"/>
  <c r="B1801" i="1" s="1"/>
  <c r="C1801" i="1"/>
  <c r="A1802" i="1"/>
  <c r="B1802" i="1" s="1"/>
  <c r="C1802" i="1"/>
  <c r="A1803" i="1"/>
  <c r="B1803" i="1" s="1"/>
  <c r="C1803" i="1"/>
  <c r="A1804" i="1"/>
  <c r="B1804" i="1" s="1"/>
  <c r="C1804" i="1"/>
  <c r="A1805" i="1"/>
  <c r="B1805" i="1" s="1"/>
  <c r="C1805" i="1"/>
  <c r="A1806" i="1"/>
  <c r="B1806" i="1" s="1"/>
  <c r="C1806" i="1"/>
  <c r="A1807" i="1"/>
  <c r="B1807" i="1" s="1"/>
  <c r="C1807" i="1"/>
  <c r="A1808" i="1"/>
  <c r="B1808" i="1" s="1"/>
  <c r="C1808" i="1"/>
  <c r="A1809" i="1"/>
  <c r="B1809" i="1" s="1"/>
  <c r="C1809" i="1"/>
  <c r="A1810" i="1"/>
  <c r="B1810" i="1" s="1"/>
  <c r="C1810" i="1"/>
  <c r="A1811" i="1"/>
  <c r="B1811" i="1" s="1"/>
  <c r="C1811" i="1"/>
  <c r="A1812" i="1"/>
  <c r="B1812" i="1" s="1"/>
  <c r="C1812" i="1"/>
  <c r="A1813" i="1"/>
  <c r="B1813" i="1" s="1"/>
  <c r="C1813" i="1"/>
  <c r="A1814" i="1"/>
  <c r="B1814" i="1" s="1"/>
  <c r="C1814" i="1"/>
  <c r="A1815" i="1"/>
  <c r="B1815" i="1" s="1"/>
  <c r="C1815" i="1"/>
  <c r="A1816" i="1"/>
  <c r="B1816" i="1" s="1"/>
  <c r="C1816" i="1"/>
  <c r="A1817" i="1"/>
  <c r="B1817" i="1" s="1"/>
  <c r="C1817" i="1"/>
  <c r="A1818" i="1"/>
  <c r="B1818" i="1" s="1"/>
  <c r="C1818" i="1"/>
  <c r="A1819" i="1"/>
  <c r="B1819" i="1" s="1"/>
  <c r="C1819" i="1"/>
  <c r="A1820" i="1"/>
  <c r="B1820" i="1" s="1"/>
  <c r="C1820" i="1"/>
  <c r="A1821" i="1"/>
  <c r="B1821" i="1" s="1"/>
  <c r="C1821" i="1"/>
  <c r="A1822" i="1"/>
  <c r="B1822" i="1" s="1"/>
  <c r="C1822" i="1"/>
  <c r="A1823" i="1"/>
  <c r="B1823" i="1" s="1"/>
  <c r="C1823" i="1"/>
  <c r="A1824" i="1"/>
  <c r="B1824" i="1" s="1"/>
  <c r="C1824" i="1"/>
  <c r="A1825" i="1"/>
  <c r="B1825" i="1" s="1"/>
  <c r="C1825" i="1"/>
  <c r="A1826" i="1"/>
  <c r="B1826" i="1" s="1"/>
  <c r="C1826" i="1"/>
  <c r="A1827" i="1"/>
  <c r="B1827" i="1" s="1"/>
  <c r="C1827" i="1"/>
  <c r="A1828" i="1"/>
  <c r="B1828" i="1" s="1"/>
  <c r="C1828" i="1"/>
  <c r="A1829" i="1"/>
  <c r="B1829" i="1" s="1"/>
  <c r="C1829" i="1"/>
  <c r="A1830" i="1"/>
  <c r="B1830" i="1" s="1"/>
  <c r="C1830" i="1"/>
  <c r="A1831" i="1"/>
  <c r="B1831" i="1" s="1"/>
  <c r="C1831" i="1"/>
  <c r="A1832" i="1"/>
  <c r="B1832" i="1" s="1"/>
  <c r="C1832" i="1"/>
  <c r="A1833" i="1"/>
  <c r="B1833" i="1" s="1"/>
  <c r="C1833" i="1"/>
  <c r="A1834" i="1"/>
  <c r="B1834" i="1" s="1"/>
  <c r="C1834" i="1"/>
  <c r="A1835" i="1"/>
  <c r="B1835" i="1" s="1"/>
  <c r="C1835" i="1"/>
  <c r="A1836" i="1"/>
  <c r="B1836" i="1" s="1"/>
  <c r="C1836" i="1"/>
  <c r="A1837" i="1"/>
  <c r="B1837" i="1" s="1"/>
  <c r="C1837" i="1"/>
  <c r="A1838" i="1"/>
  <c r="B1838" i="1" s="1"/>
  <c r="C1838" i="1"/>
  <c r="A1839" i="1"/>
  <c r="B1839" i="1" s="1"/>
  <c r="C1839" i="1"/>
  <c r="A1840" i="1"/>
  <c r="B1840" i="1" s="1"/>
  <c r="C1840" i="1"/>
  <c r="A1841" i="1"/>
  <c r="B1841" i="1" s="1"/>
  <c r="C1841" i="1"/>
  <c r="A1842" i="1"/>
  <c r="B1842" i="1" s="1"/>
  <c r="C1842" i="1"/>
  <c r="A1843" i="1"/>
  <c r="B1843" i="1" s="1"/>
  <c r="C1843" i="1"/>
  <c r="A1844" i="1"/>
  <c r="B1844" i="1" s="1"/>
  <c r="C1844" i="1"/>
  <c r="A1845" i="1"/>
  <c r="B1845" i="1" s="1"/>
  <c r="C1845" i="1"/>
  <c r="A1846" i="1"/>
  <c r="B1846" i="1" s="1"/>
  <c r="C1846" i="1"/>
  <c r="A1847" i="1"/>
  <c r="B1847" i="1" s="1"/>
  <c r="C1847" i="1"/>
  <c r="A1848" i="1"/>
  <c r="B1848" i="1" s="1"/>
  <c r="C1848" i="1"/>
  <c r="A1849" i="1"/>
  <c r="B1849" i="1" s="1"/>
  <c r="C1849" i="1"/>
  <c r="A1850" i="1"/>
  <c r="B1850" i="1" s="1"/>
  <c r="C1850" i="1"/>
  <c r="A1851" i="1"/>
  <c r="B1851" i="1" s="1"/>
  <c r="C1851" i="1"/>
  <c r="A1852" i="1"/>
  <c r="B1852" i="1" s="1"/>
  <c r="C1852" i="1"/>
  <c r="A1853" i="1"/>
  <c r="B1853" i="1" s="1"/>
  <c r="C1853" i="1"/>
  <c r="A1854" i="1"/>
  <c r="B1854" i="1" s="1"/>
  <c r="C1854" i="1"/>
  <c r="A1855" i="1"/>
  <c r="B1855" i="1" s="1"/>
  <c r="C1855" i="1"/>
  <c r="A1856" i="1"/>
  <c r="B1856" i="1" s="1"/>
  <c r="C1856" i="1"/>
  <c r="A1857" i="1"/>
  <c r="B1857" i="1" s="1"/>
  <c r="C1857" i="1"/>
  <c r="A1858" i="1"/>
  <c r="B1858" i="1" s="1"/>
  <c r="C1858" i="1"/>
  <c r="A1859" i="1"/>
  <c r="B1859" i="1" s="1"/>
  <c r="C1859" i="1"/>
  <c r="A1860" i="1"/>
  <c r="B1860" i="1" s="1"/>
  <c r="C1860" i="1"/>
  <c r="A1861" i="1"/>
  <c r="B1861" i="1" s="1"/>
  <c r="C1861" i="1"/>
  <c r="A1862" i="1"/>
  <c r="B1862" i="1" s="1"/>
  <c r="C1862" i="1"/>
  <c r="A1863" i="1"/>
  <c r="B1863" i="1" s="1"/>
  <c r="C1863" i="1"/>
  <c r="A1864" i="1"/>
  <c r="B1864" i="1" s="1"/>
  <c r="C1864" i="1"/>
  <c r="A1865" i="1"/>
  <c r="B1865" i="1" s="1"/>
  <c r="C1865" i="1"/>
  <c r="A1866" i="1"/>
  <c r="B1866" i="1" s="1"/>
  <c r="C1866" i="1"/>
  <c r="A1867" i="1"/>
  <c r="B1867" i="1" s="1"/>
  <c r="C1867" i="1"/>
  <c r="A1868" i="1"/>
  <c r="B1868" i="1" s="1"/>
  <c r="C1868" i="1"/>
  <c r="A1869" i="1"/>
  <c r="B1869" i="1" s="1"/>
  <c r="C1869" i="1"/>
  <c r="A1870" i="1"/>
  <c r="B1870" i="1" s="1"/>
  <c r="C1870" i="1"/>
  <c r="A1871" i="1"/>
  <c r="B1871" i="1" s="1"/>
  <c r="C1871" i="1"/>
  <c r="A1872" i="1"/>
  <c r="B1872" i="1" s="1"/>
  <c r="C1872" i="1"/>
  <c r="A1873" i="1"/>
  <c r="B1873" i="1" s="1"/>
  <c r="C1873" i="1"/>
  <c r="A1874" i="1"/>
  <c r="B1874" i="1" s="1"/>
  <c r="C1874" i="1"/>
  <c r="A1875" i="1"/>
  <c r="B1875" i="1" s="1"/>
  <c r="C1875" i="1"/>
  <c r="A1876" i="1"/>
  <c r="B1876" i="1" s="1"/>
  <c r="C1876" i="1"/>
  <c r="A1877" i="1"/>
  <c r="B1877" i="1" s="1"/>
  <c r="C1877" i="1"/>
  <c r="A1878" i="1"/>
  <c r="B1878" i="1" s="1"/>
  <c r="C1878" i="1"/>
  <c r="A1879" i="1"/>
  <c r="B1879" i="1" s="1"/>
  <c r="C1879" i="1"/>
  <c r="A1880" i="1"/>
  <c r="B1880" i="1" s="1"/>
  <c r="C1880" i="1"/>
  <c r="A1881" i="1"/>
  <c r="B1881" i="1" s="1"/>
  <c r="C1881" i="1"/>
  <c r="A1882" i="1"/>
  <c r="B1882" i="1" s="1"/>
  <c r="C1882" i="1"/>
  <c r="A1883" i="1"/>
  <c r="B1883" i="1" s="1"/>
  <c r="C1883" i="1"/>
  <c r="A1884" i="1"/>
  <c r="B1884" i="1" s="1"/>
  <c r="C1884" i="1"/>
  <c r="A1885" i="1"/>
  <c r="B1885" i="1" s="1"/>
  <c r="C1885" i="1"/>
  <c r="A1886" i="1"/>
  <c r="B1886" i="1" s="1"/>
  <c r="C1886" i="1"/>
  <c r="A1887" i="1"/>
  <c r="B1887" i="1" s="1"/>
  <c r="C1887" i="1"/>
  <c r="A1888" i="1"/>
  <c r="B1888" i="1" s="1"/>
  <c r="C1888" i="1"/>
  <c r="A1889" i="1"/>
  <c r="B1889" i="1" s="1"/>
  <c r="C1889" i="1"/>
  <c r="A1890" i="1"/>
  <c r="B1890" i="1" s="1"/>
  <c r="C1890" i="1"/>
  <c r="A1891" i="1"/>
  <c r="B1891" i="1" s="1"/>
  <c r="C1891" i="1"/>
  <c r="A1892" i="1"/>
  <c r="B1892" i="1" s="1"/>
  <c r="C1892" i="1"/>
  <c r="A1893" i="1"/>
  <c r="B1893" i="1" s="1"/>
  <c r="C1893" i="1"/>
  <c r="A1894" i="1"/>
  <c r="B1894" i="1" s="1"/>
  <c r="C1894" i="1"/>
  <c r="A1895" i="1"/>
  <c r="B1895" i="1" s="1"/>
  <c r="C1895" i="1"/>
  <c r="A1896" i="1"/>
  <c r="B1896" i="1" s="1"/>
  <c r="C1896" i="1"/>
  <c r="A1897" i="1"/>
  <c r="B1897" i="1" s="1"/>
  <c r="C1897" i="1"/>
  <c r="A1898" i="1"/>
  <c r="B1898" i="1" s="1"/>
  <c r="C1898" i="1"/>
  <c r="A1899" i="1"/>
  <c r="B1899" i="1" s="1"/>
  <c r="C1899" i="1"/>
  <c r="A1900" i="1"/>
  <c r="B1900" i="1" s="1"/>
  <c r="C1900" i="1"/>
  <c r="A1901" i="1"/>
  <c r="B1901" i="1" s="1"/>
  <c r="C1901" i="1"/>
  <c r="A1902" i="1"/>
  <c r="B1902" i="1" s="1"/>
  <c r="C1902" i="1"/>
  <c r="A1903" i="1"/>
  <c r="B1903" i="1" s="1"/>
  <c r="C1903" i="1"/>
  <c r="A1904" i="1"/>
  <c r="B1904" i="1" s="1"/>
  <c r="C1904" i="1"/>
  <c r="A1905" i="1"/>
  <c r="B1905" i="1" s="1"/>
  <c r="C1905" i="1"/>
  <c r="A1906" i="1"/>
  <c r="B1906" i="1" s="1"/>
  <c r="C1906" i="1"/>
  <c r="A1907" i="1"/>
  <c r="B1907" i="1" s="1"/>
  <c r="C1907" i="1"/>
  <c r="A1908" i="1"/>
  <c r="B1908" i="1" s="1"/>
  <c r="C1908" i="1"/>
  <c r="A1909" i="1"/>
  <c r="B1909" i="1" s="1"/>
  <c r="C1909" i="1"/>
  <c r="A1910" i="1"/>
  <c r="B1910" i="1" s="1"/>
  <c r="C1910" i="1"/>
  <c r="A1911" i="1"/>
  <c r="B1911" i="1" s="1"/>
  <c r="C1911" i="1"/>
  <c r="A1912" i="1"/>
  <c r="B1912" i="1" s="1"/>
  <c r="C1912" i="1"/>
  <c r="A1913" i="1"/>
  <c r="B1913" i="1" s="1"/>
  <c r="C1913" i="1"/>
  <c r="A1914" i="1"/>
  <c r="B1914" i="1" s="1"/>
  <c r="C1914" i="1"/>
  <c r="A1915" i="1"/>
  <c r="B1915" i="1" s="1"/>
  <c r="C1915" i="1"/>
  <c r="A1916" i="1"/>
  <c r="B1916" i="1" s="1"/>
  <c r="C1916" i="1"/>
  <c r="A1917" i="1"/>
  <c r="B1917" i="1" s="1"/>
  <c r="C1917" i="1"/>
  <c r="A1918" i="1"/>
  <c r="B1918" i="1" s="1"/>
  <c r="C1918" i="1"/>
  <c r="A1919" i="1"/>
  <c r="B1919" i="1" s="1"/>
  <c r="C1919" i="1"/>
  <c r="A1920" i="1"/>
  <c r="B1920" i="1" s="1"/>
  <c r="C1920" i="1"/>
  <c r="A1921" i="1"/>
  <c r="B1921" i="1" s="1"/>
  <c r="C1921" i="1"/>
  <c r="A1922" i="1"/>
  <c r="B1922" i="1" s="1"/>
  <c r="C1922" i="1"/>
  <c r="A1923" i="1"/>
  <c r="B1923" i="1" s="1"/>
  <c r="C1923" i="1"/>
  <c r="A1924" i="1"/>
  <c r="B1924" i="1" s="1"/>
  <c r="C1924" i="1"/>
  <c r="A1925" i="1"/>
  <c r="B1925" i="1" s="1"/>
  <c r="C1925" i="1"/>
  <c r="A1926" i="1"/>
  <c r="B1926" i="1" s="1"/>
  <c r="C1926" i="1"/>
  <c r="A1927" i="1"/>
  <c r="B1927" i="1" s="1"/>
  <c r="C1927" i="1"/>
  <c r="A1928" i="1"/>
  <c r="B1928" i="1" s="1"/>
  <c r="C1928" i="1"/>
  <c r="A1929" i="1"/>
  <c r="B1929" i="1" s="1"/>
  <c r="C1929" i="1"/>
  <c r="A1930" i="1"/>
  <c r="B1930" i="1" s="1"/>
  <c r="C1930" i="1"/>
  <c r="A1931" i="1"/>
  <c r="B1931" i="1" s="1"/>
  <c r="C1931" i="1"/>
  <c r="A1932" i="1"/>
  <c r="B1932" i="1" s="1"/>
  <c r="C1932" i="1"/>
  <c r="A1933" i="1"/>
  <c r="B1933" i="1" s="1"/>
  <c r="C1933" i="1"/>
  <c r="A1934" i="1"/>
  <c r="B1934" i="1" s="1"/>
  <c r="C1934" i="1"/>
  <c r="A1935" i="1"/>
  <c r="B1935" i="1" s="1"/>
  <c r="C1935" i="1"/>
  <c r="A1936" i="1"/>
  <c r="B1936" i="1" s="1"/>
  <c r="C1936" i="1"/>
  <c r="A1937" i="1"/>
  <c r="B1937" i="1" s="1"/>
  <c r="C1937" i="1"/>
  <c r="A1938" i="1"/>
  <c r="B1938" i="1" s="1"/>
  <c r="C1938" i="1"/>
  <c r="A1939" i="1"/>
  <c r="B1939" i="1" s="1"/>
  <c r="C1939" i="1"/>
  <c r="A1940" i="1"/>
  <c r="B1940" i="1" s="1"/>
  <c r="C1940" i="1"/>
  <c r="A1941" i="1"/>
  <c r="B1941" i="1" s="1"/>
  <c r="C1941" i="1"/>
  <c r="A1942" i="1"/>
  <c r="B1942" i="1" s="1"/>
  <c r="C1942" i="1"/>
  <c r="A1943" i="1"/>
  <c r="B1943" i="1" s="1"/>
  <c r="C1943" i="1"/>
  <c r="A1944" i="1"/>
  <c r="B1944" i="1" s="1"/>
  <c r="C1944" i="1"/>
  <c r="A1945" i="1"/>
  <c r="B1945" i="1" s="1"/>
  <c r="C1945" i="1"/>
  <c r="A1946" i="1"/>
  <c r="B1946" i="1" s="1"/>
  <c r="C1946" i="1"/>
  <c r="A1947" i="1"/>
  <c r="B1947" i="1" s="1"/>
  <c r="C1947" i="1"/>
  <c r="A1948" i="1"/>
  <c r="B1948" i="1" s="1"/>
  <c r="C1948" i="1"/>
  <c r="A1949" i="1"/>
  <c r="B1949" i="1" s="1"/>
  <c r="C1949" i="1"/>
  <c r="A1950" i="1"/>
  <c r="B1950" i="1" s="1"/>
  <c r="C1950" i="1"/>
  <c r="A1951" i="1"/>
  <c r="B1951" i="1" s="1"/>
  <c r="C1951" i="1"/>
  <c r="A1952" i="1"/>
  <c r="B1952" i="1" s="1"/>
  <c r="C1952" i="1"/>
  <c r="A1953" i="1"/>
  <c r="B1953" i="1" s="1"/>
  <c r="C1953" i="1"/>
  <c r="A1954" i="1"/>
  <c r="B1954" i="1" s="1"/>
  <c r="C1954" i="1"/>
  <c r="A1955" i="1"/>
  <c r="B1955" i="1" s="1"/>
  <c r="C1955" i="1"/>
  <c r="A1956" i="1"/>
  <c r="B1956" i="1" s="1"/>
  <c r="C1956" i="1"/>
  <c r="A1957" i="1"/>
  <c r="B1957" i="1" s="1"/>
  <c r="C1957" i="1"/>
  <c r="A1958" i="1"/>
  <c r="B1958" i="1" s="1"/>
  <c r="C1958" i="1"/>
  <c r="A1959" i="1"/>
  <c r="B1959" i="1" s="1"/>
  <c r="C1959" i="1"/>
  <c r="A1960" i="1"/>
  <c r="B1960" i="1" s="1"/>
  <c r="C1960" i="1"/>
  <c r="A1961" i="1"/>
  <c r="B1961" i="1" s="1"/>
  <c r="C1961" i="1"/>
  <c r="A1962" i="1"/>
  <c r="B1962" i="1" s="1"/>
  <c r="C1962" i="1"/>
  <c r="A1963" i="1"/>
  <c r="B1963" i="1" s="1"/>
  <c r="C1963" i="1"/>
  <c r="A1964" i="1"/>
  <c r="B1964" i="1" s="1"/>
  <c r="C1964" i="1"/>
  <c r="A1965" i="1"/>
  <c r="B1965" i="1" s="1"/>
  <c r="C1965" i="1"/>
  <c r="A1966" i="1"/>
  <c r="B1966" i="1" s="1"/>
  <c r="C1966" i="1"/>
  <c r="A1967" i="1"/>
  <c r="B1967" i="1" s="1"/>
  <c r="C1967" i="1"/>
  <c r="A1968" i="1"/>
  <c r="B1968" i="1" s="1"/>
  <c r="C1968" i="1"/>
  <c r="A1969" i="1"/>
  <c r="B1969" i="1" s="1"/>
  <c r="C1969" i="1"/>
  <c r="A1970" i="1"/>
  <c r="B1970" i="1" s="1"/>
  <c r="C1970" i="1"/>
  <c r="A1971" i="1"/>
  <c r="B1971" i="1" s="1"/>
  <c r="C1971" i="1"/>
  <c r="A1972" i="1"/>
  <c r="B1972" i="1" s="1"/>
  <c r="C1972" i="1"/>
  <c r="A1973" i="1"/>
  <c r="B1973" i="1" s="1"/>
  <c r="C1973" i="1"/>
  <c r="A1974" i="1"/>
  <c r="B1974" i="1" s="1"/>
  <c r="C1974" i="1"/>
  <c r="A1975" i="1"/>
  <c r="B1975" i="1" s="1"/>
  <c r="C1975" i="1"/>
  <c r="A1976" i="1"/>
  <c r="B1976" i="1" s="1"/>
  <c r="C1976" i="1"/>
  <c r="A1977" i="1"/>
  <c r="B1977" i="1" s="1"/>
  <c r="C1977" i="1"/>
  <c r="A1978" i="1"/>
  <c r="B1978" i="1" s="1"/>
  <c r="C1978" i="1"/>
  <c r="A1979" i="1"/>
  <c r="B1979" i="1" s="1"/>
  <c r="C1979" i="1"/>
  <c r="A1980" i="1"/>
  <c r="B1980" i="1" s="1"/>
  <c r="C1980" i="1"/>
  <c r="A1981" i="1"/>
  <c r="B1981" i="1" s="1"/>
  <c r="C1981" i="1"/>
  <c r="A1982" i="1"/>
  <c r="B1982" i="1" s="1"/>
  <c r="C1982" i="1"/>
  <c r="A1983" i="1"/>
  <c r="B1983" i="1" s="1"/>
  <c r="C1983" i="1"/>
  <c r="A1984" i="1"/>
  <c r="B1984" i="1" s="1"/>
  <c r="C1984" i="1"/>
  <c r="A1985" i="1"/>
  <c r="B1985" i="1" s="1"/>
  <c r="C1985" i="1"/>
  <c r="A1986" i="1"/>
  <c r="B1986" i="1" s="1"/>
  <c r="C1986" i="1"/>
  <c r="A1987" i="1"/>
  <c r="B1987" i="1" s="1"/>
  <c r="C1987" i="1"/>
  <c r="A1988" i="1"/>
  <c r="B1988" i="1" s="1"/>
  <c r="C1988" i="1"/>
  <c r="A1989" i="1"/>
  <c r="B1989" i="1" s="1"/>
  <c r="C1989" i="1"/>
  <c r="A1990" i="1"/>
  <c r="B1990" i="1" s="1"/>
  <c r="C1990" i="1"/>
  <c r="A1991" i="1"/>
  <c r="B1991" i="1" s="1"/>
  <c r="C1991" i="1"/>
  <c r="A1992" i="1"/>
  <c r="B1992" i="1" s="1"/>
  <c r="C1992" i="1"/>
  <c r="A1993" i="1"/>
  <c r="B1993" i="1" s="1"/>
  <c r="C1993" i="1"/>
  <c r="A1994" i="1"/>
  <c r="B1994" i="1" s="1"/>
  <c r="C1994" i="1"/>
  <c r="A1995" i="1"/>
  <c r="B1995" i="1" s="1"/>
  <c r="C1995" i="1"/>
  <c r="A1996" i="1"/>
  <c r="B1996" i="1" s="1"/>
  <c r="C1996" i="1"/>
  <c r="A1997" i="1"/>
  <c r="B1997" i="1" s="1"/>
  <c r="C1997" i="1"/>
  <c r="A1998" i="1"/>
  <c r="B1998" i="1" s="1"/>
  <c r="C1998" i="1"/>
  <c r="A1999" i="1"/>
  <c r="B1999" i="1" s="1"/>
  <c r="C1999" i="1"/>
  <c r="A2000" i="1"/>
  <c r="B2000" i="1" s="1"/>
  <c r="C2000" i="1"/>
  <c r="A2001" i="1"/>
  <c r="B2001" i="1" s="1"/>
  <c r="C2001" i="1"/>
  <c r="A2002" i="1"/>
  <c r="B2002" i="1" s="1"/>
  <c r="C2002" i="1"/>
  <c r="A2003" i="1"/>
  <c r="B2003" i="1" s="1"/>
  <c r="C2003" i="1"/>
  <c r="A2004" i="1"/>
  <c r="B2004" i="1" s="1"/>
  <c r="C2004" i="1"/>
  <c r="A2005" i="1"/>
  <c r="B2005" i="1" s="1"/>
  <c r="C2005" i="1"/>
  <c r="A2006" i="1"/>
  <c r="B2006" i="1" s="1"/>
  <c r="C2006" i="1"/>
  <c r="A2007" i="1"/>
  <c r="B2007" i="1" s="1"/>
  <c r="C2007" i="1"/>
  <c r="A2008" i="1"/>
  <c r="B2008" i="1" s="1"/>
  <c r="C2008" i="1"/>
  <c r="A2009" i="1"/>
  <c r="B2009" i="1" s="1"/>
  <c r="C2009" i="1"/>
  <c r="A2010" i="1"/>
  <c r="B2010" i="1" s="1"/>
  <c r="C2010" i="1"/>
  <c r="A2011" i="1"/>
  <c r="B2011" i="1" s="1"/>
  <c r="C2011" i="1"/>
  <c r="A2012" i="1"/>
  <c r="B2012" i="1" s="1"/>
  <c r="C2012" i="1"/>
  <c r="A2013" i="1"/>
  <c r="B2013" i="1" s="1"/>
  <c r="C2013" i="1"/>
  <c r="A2014" i="1"/>
  <c r="B2014" i="1" s="1"/>
  <c r="C2014" i="1"/>
  <c r="A2015" i="1"/>
  <c r="B2015" i="1" s="1"/>
  <c r="C2015" i="1"/>
  <c r="A2016" i="1"/>
  <c r="B2016" i="1" s="1"/>
  <c r="C2016" i="1"/>
  <c r="A2017" i="1"/>
  <c r="B2017" i="1" s="1"/>
  <c r="C2017" i="1"/>
  <c r="A2018" i="1"/>
  <c r="B2018" i="1" s="1"/>
  <c r="C2018" i="1"/>
  <c r="A2019" i="1"/>
  <c r="B2019" i="1" s="1"/>
  <c r="C2019" i="1"/>
  <c r="A2020" i="1"/>
  <c r="B2020" i="1" s="1"/>
  <c r="C2020" i="1"/>
  <c r="A2021" i="1"/>
  <c r="B2021" i="1" s="1"/>
  <c r="C2021" i="1"/>
  <c r="A2022" i="1"/>
  <c r="B2022" i="1" s="1"/>
  <c r="C2022" i="1"/>
  <c r="A2023" i="1"/>
  <c r="B2023" i="1" s="1"/>
  <c r="C2023" i="1"/>
  <c r="A2024" i="1"/>
  <c r="B2024" i="1" s="1"/>
  <c r="C2024" i="1"/>
  <c r="A2025" i="1"/>
  <c r="B2025" i="1" s="1"/>
  <c r="C2025" i="1"/>
  <c r="A2026" i="1"/>
  <c r="B2026" i="1" s="1"/>
  <c r="C2026" i="1"/>
  <c r="A2027" i="1"/>
  <c r="B2027" i="1" s="1"/>
  <c r="C2027" i="1"/>
  <c r="A2028" i="1"/>
  <c r="B2028" i="1" s="1"/>
  <c r="C2028" i="1"/>
  <c r="A2029" i="1"/>
  <c r="B2029" i="1" s="1"/>
  <c r="C2029" i="1"/>
  <c r="A2030" i="1"/>
  <c r="B2030" i="1" s="1"/>
  <c r="C2030" i="1"/>
  <c r="A2031" i="1"/>
  <c r="B2031" i="1" s="1"/>
  <c r="C2031" i="1"/>
  <c r="A2032" i="1"/>
  <c r="B2032" i="1" s="1"/>
  <c r="C2032" i="1"/>
  <c r="A2033" i="1"/>
  <c r="B2033" i="1" s="1"/>
  <c r="C2033" i="1"/>
  <c r="A2034" i="1"/>
  <c r="B2034" i="1" s="1"/>
  <c r="C2034" i="1"/>
  <c r="A2035" i="1"/>
  <c r="B2035" i="1" s="1"/>
  <c r="C2035" i="1"/>
  <c r="A2036" i="1"/>
  <c r="B2036" i="1" s="1"/>
  <c r="C2036" i="1"/>
  <c r="A2037" i="1"/>
  <c r="B2037" i="1" s="1"/>
  <c r="C2037" i="1"/>
  <c r="A2038" i="1"/>
  <c r="B2038" i="1" s="1"/>
  <c r="C2038" i="1"/>
  <c r="A2039" i="1"/>
  <c r="B2039" i="1" s="1"/>
  <c r="C2039" i="1"/>
  <c r="A2040" i="1"/>
  <c r="B2040" i="1" s="1"/>
  <c r="C2040" i="1"/>
  <c r="A2041" i="1"/>
  <c r="B2041" i="1" s="1"/>
  <c r="C2041" i="1"/>
  <c r="A2042" i="1"/>
  <c r="B2042" i="1" s="1"/>
  <c r="C2042" i="1"/>
  <c r="A2043" i="1"/>
  <c r="B2043" i="1" s="1"/>
  <c r="C2043" i="1"/>
  <c r="A2044" i="1"/>
  <c r="B2044" i="1" s="1"/>
  <c r="C2044" i="1"/>
  <c r="A2045" i="1"/>
  <c r="B2045" i="1" s="1"/>
  <c r="C2045" i="1"/>
  <c r="A2046" i="1"/>
  <c r="B2046" i="1" s="1"/>
  <c r="C2046" i="1"/>
  <c r="A2047" i="1"/>
  <c r="B2047" i="1" s="1"/>
  <c r="C2047" i="1"/>
  <c r="A2048" i="1"/>
  <c r="B2048" i="1" s="1"/>
  <c r="C2048" i="1"/>
  <c r="A2049" i="1"/>
  <c r="B2049" i="1" s="1"/>
  <c r="C2049" i="1"/>
  <c r="A2050" i="1"/>
  <c r="B2050" i="1" s="1"/>
  <c r="C2050" i="1"/>
  <c r="A2051" i="1"/>
  <c r="B2051" i="1" s="1"/>
  <c r="C2051" i="1"/>
  <c r="A2052" i="1"/>
  <c r="B2052" i="1" s="1"/>
  <c r="C2052" i="1"/>
  <c r="A2053" i="1"/>
  <c r="B2053" i="1" s="1"/>
  <c r="C2053" i="1"/>
  <c r="A2054" i="1"/>
  <c r="B2054" i="1" s="1"/>
  <c r="C2054" i="1"/>
  <c r="A2055" i="1"/>
  <c r="B2055" i="1" s="1"/>
  <c r="C2055" i="1"/>
  <c r="A2056" i="1"/>
  <c r="B2056" i="1" s="1"/>
  <c r="C2056" i="1"/>
  <c r="A2057" i="1"/>
  <c r="B2057" i="1" s="1"/>
  <c r="C2057" i="1"/>
  <c r="A2058" i="1"/>
  <c r="B2058" i="1" s="1"/>
  <c r="C2058" i="1"/>
  <c r="A2059" i="1"/>
  <c r="B2059" i="1" s="1"/>
  <c r="C2059" i="1"/>
  <c r="A2060" i="1"/>
  <c r="B2060" i="1" s="1"/>
  <c r="C2060" i="1"/>
  <c r="A2061" i="1"/>
  <c r="B2061" i="1" s="1"/>
  <c r="C2061" i="1"/>
  <c r="A2062" i="1"/>
  <c r="B2062" i="1" s="1"/>
  <c r="C2062" i="1"/>
  <c r="A2063" i="1"/>
  <c r="B2063" i="1" s="1"/>
  <c r="C2063" i="1"/>
  <c r="A2064" i="1"/>
  <c r="B2064" i="1" s="1"/>
  <c r="C2064" i="1"/>
  <c r="A2065" i="1"/>
  <c r="B2065" i="1" s="1"/>
  <c r="C2065" i="1"/>
  <c r="A2066" i="1"/>
  <c r="B2066" i="1" s="1"/>
  <c r="C2066" i="1"/>
  <c r="A2067" i="1"/>
  <c r="B2067" i="1" s="1"/>
  <c r="C2067" i="1"/>
  <c r="A2068" i="1"/>
  <c r="B2068" i="1" s="1"/>
  <c r="C2068" i="1"/>
  <c r="A2069" i="1"/>
  <c r="B2069" i="1" s="1"/>
  <c r="C2069" i="1"/>
  <c r="A2070" i="1"/>
  <c r="B2070" i="1" s="1"/>
  <c r="C2070" i="1"/>
  <c r="A2071" i="1"/>
  <c r="B2071" i="1" s="1"/>
  <c r="C2071" i="1"/>
  <c r="A2072" i="1"/>
  <c r="B2072" i="1" s="1"/>
  <c r="C2072" i="1"/>
  <c r="A2073" i="1"/>
  <c r="B2073" i="1" s="1"/>
  <c r="C2073" i="1"/>
  <c r="A2074" i="1"/>
  <c r="B2074" i="1" s="1"/>
  <c r="C2074" i="1"/>
  <c r="A2075" i="1"/>
  <c r="B2075" i="1" s="1"/>
  <c r="C2075" i="1"/>
  <c r="A2076" i="1"/>
  <c r="B2076" i="1" s="1"/>
  <c r="C2076" i="1"/>
  <c r="A2077" i="1"/>
  <c r="B2077" i="1" s="1"/>
  <c r="C2077" i="1"/>
  <c r="A2078" i="1"/>
  <c r="B2078" i="1" s="1"/>
  <c r="C2078" i="1"/>
  <c r="A2079" i="1"/>
  <c r="B2079" i="1" s="1"/>
  <c r="C2079" i="1"/>
  <c r="A2080" i="1"/>
  <c r="B2080" i="1" s="1"/>
  <c r="C2080" i="1"/>
  <c r="A2081" i="1"/>
  <c r="B2081" i="1" s="1"/>
  <c r="C2081" i="1"/>
  <c r="A2082" i="1"/>
  <c r="B2082" i="1" s="1"/>
  <c r="C2082" i="1"/>
  <c r="A2083" i="1"/>
  <c r="B2083" i="1" s="1"/>
  <c r="C2083" i="1"/>
  <c r="A2084" i="1"/>
  <c r="B2084" i="1" s="1"/>
  <c r="C2084" i="1"/>
  <c r="A2085" i="1"/>
  <c r="B2085" i="1" s="1"/>
  <c r="C2085" i="1"/>
  <c r="A2086" i="1"/>
  <c r="B2086" i="1" s="1"/>
  <c r="C2086" i="1"/>
  <c r="A2087" i="1"/>
  <c r="B2087" i="1" s="1"/>
  <c r="C2087" i="1"/>
  <c r="A2088" i="1"/>
  <c r="B2088" i="1" s="1"/>
  <c r="C2088" i="1"/>
  <c r="A2089" i="1"/>
  <c r="B2089" i="1" s="1"/>
  <c r="C2089" i="1"/>
  <c r="A2090" i="1"/>
  <c r="B2090" i="1" s="1"/>
  <c r="C2090" i="1"/>
  <c r="A2091" i="1"/>
  <c r="B2091" i="1" s="1"/>
  <c r="C2091" i="1"/>
  <c r="A2092" i="1"/>
  <c r="B2092" i="1" s="1"/>
  <c r="C2092" i="1"/>
  <c r="A2093" i="1"/>
  <c r="B2093" i="1" s="1"/>
  <c r="C2093" i="1"/>
  <c r="A2094" i="1"/>
  <c r="B2094" i="1" s="1"/>
  <c r="C2094" i="1"/>
  <c r="A2095" i="1"/>
  <c r="B2095" i="1" s="1"/>
  <c r="C2095" i="1"/>
  <c r="A2096" i="1"/>
  <c r="B2096" i="1" s="1"/>
  <c r="C2096" i="1"/>
  <c r="A2097" i="1"/>
  <c r="B2097" i="1" s="1"/>
  <c r="C2097" i="1"/>
  <c r="A2098" i="1"/>
  <c r="B2098" i="1" s="1"/>
  <c r="C2098" i="1"/>
  <c r="A2099" i="1"/>
  <c r="B2099" i="1" s="1"/>
  <c r="C2099" i="1"/>
  <c r="A2100" i="1"/>
  <c r="B2100" i="1" s="1"/>
  <c r="C2100" i="1"/>
  <c r="A2101" i="1"/>
  <c r="B2101" i="1" s="1"/>
  <c r="C2101" i="1"/>
  <c r="A2102" i="1"/>
  <c r="B2102" i="1" s="1"/>
  <c r="C2102" i="1"/>
  <c r="A2103" i="1"/>
  <c r="B2103" i="1" s="1"/>
  <c r="C2103" i="1"/>
  <c r="A2104" i="1"/>
  <c r="B2104" i="1" s="1"/>
  <c r="C2104" i="1"/>
  <c r="A2105" i="1"/>
  <c r="B2105" i="1" s="1"/>
  <c r="C2105" i="1"/>
  <c r="A2106" i="1"/>
  <c r="B2106" i="1" s="1"/>
  <c r="C2106" i="1"/>
  <c r="A2107" i="1"/>
  <c r="B2107" i="1" s="1"/>
  <c r="C2107" i="1"/>
  <c r="A2108" i="1"/>
  <c r="B2108" i="1" s="1"/>
  <c r="C2108" i="1"/>
  <c r="A2109" i="1"/>
  <c r="B2109" i="1" s="1"/>
  <c r="C2109" i="1"/>
  <c r="A2110" i="1"/>
  <c r="B2110" i="1" s="1"/>
  <c r="C2110" i="1"/>
  <c r="A2111" i="1"/>
  <c r="B2111" i="1" s="1"/>
  <c r="C2111" i="1"/>
  <c r="A2112" i="1"/>
  <c r="B2112" i="1" s="1"/>
  <c r="C2112" i="1"/>
  <c r="A2113" i="1"/>
  <c r="B2113" i="1" s="1"/>
  <c r="C2113" i="1"/>
  <c r="A2114" i="1"/>
  <c r="B2114" i="1" s="1"/>
  <c r="C2114" i="1"/>
  <c r="A2115" i="1"/>
  <c r="B2115" i="1" s="1"/>
  <c r="C2115" i="1"/>
  <c r="A2116" i="1"/>
  <c r="B2116" i="1" s="1"/>
  <c r="C2116" i="1"/>
  <c r="A2117" i="1"/>
  <c r="B2117" i="1" s="1"/>
  <c r="C2117" i="1"/>
  <c r="A2118" i="1"/>
  <c r="B2118" i="1" s="1"/>
  <c r="C2118" i="1"/>
  <c r="A2119" i="1"/>
  <c r="B2119" i="1" s="1"/>
  <c r="C2119" i="1"/>
  <c r="A2120" i="1"/>
  <c r="B2120" i="1" s="1"/>
  <c r="C2120" i="1"/>
  <c r="A2121" i="1"/>
  <c r="B2121" i="1" s="1"/>
  <c r="C2121" i="1"/>
  <c r="A2122" i="1"/>
  <c r="B2122" i="1" s="1"/>
  <c r="C2122" i="1"/>
  <c r="A2123" i="1"/>
  <c r="B2123" i="1" s="1"/>
  <c r="C2123" i="1"/>
  <c r="A2124" i="1"/>
  <c r="B2124" i="1" s="1"/>
  <c r="C2124" i="1"/>
  <c r="A2125" i="1"/>
  <c r="B2125" i="1" s="1"/>
  <c r="C2125" i="1"/>
  <c r="A2126" i="1"/>
  <c r="B2126" i="1" s="1"/>
  <c r="C2126" i="1"/>
  <c r="A2127" i="1"/>
  <c r="B2127" i="1" s="1"/>
  <c r="C2127" i="1"/>
  <c r="A2128" i="1"/>
  <c r="B2128" i="1" s="1"/>
  <c r="C2128" i="1"/>
  <c r="A2129" i="1"/>
  <c r="B2129" i="1" s="1"/>
  <c r="C2129" i="1"/>
  <c r="A2130" i="1"/>
  <c r="B2130" i="1" s="1"/>
  <c r="C2130" i="1"/>
  <c r="A2131" i="1"/>
  <c r="B2131" i="1" s="1"/>
  <c r="C2131" i="1"/>
  <c r="A2132" i="1"/>
  <c r="B2132" i="1" s="1"/>
  <c r="C2132" i="1"/>
  <c r="A2133" i="1"/>
  <c r="B2133" i="1" s="1"/>
  <c r="C2133" i="1"/>
  <c r="A2134" i="1"/>
  <c r="B2134" i="1" s="1"/>
  <c r="C2134" i="1"/>
  <c r="A2135" i="1"/>
  <c r="B2135" i="1" s="1"/>
  <c r="C2135" i="1"/>
  <c r="A2136" i="1"/>
  <c r="B2136" i="1" s="1"/>
  <c r="C2136" i="1"/>
  <c r="A2137" i="1"/>
  <c r="B2137" i="1" s="1"/>
  <c r="C2137" i="1"/>
  <c r="A2138" i="1"/>
  <c r="B2138" i="1" s="1"/>
  <c r="C2138" i="1"/>
  <c r="A2139" i="1"/>
  <c r="B2139" i="1" s="1"/>
  <c r="C2139" i="1"/>
  <c r="A2140" i="1"/>
  <c r="B2140" i="1" s="1"/>
  <c r="C2140" i="1"/>
  <c r="A2141" i="1"/>
  <c r="B2141" i="1" s="1"/>
  <c r="C2141" i="1"/>
  <c r="A2142" i="1"/>
  <c r="B2142" i="1" s="1"/>
  <c r="C2142" i="1"/>
  <c r="A2143" i="1"/>
  <c r="B2143" i="1" s="1"/>
  <c r="C2143" i="1"/>
  <c r="A2144" i="1"/>
  <c r="B2144" i="1" s="1"/>
  <c r="C2144" i="1"/>
  <c r="A2145" i="1"/>
  <c r="B2145" i="1" s="1"/>
  <c r="C2145" i="1"/>
  <c r="A2146" i="1"/>
  <c r="B2146" i="1" s="1"/>
  <c r="C2146" i="1"/>
  <c r="A2147" i="1"/>
  <c r="B2147" i="1" s="1"/>
  <c r="C2147" i="1"/>
  <c r="A2148" i="1"/>
  <c r="B2148" i="1" s="1"/>
  <c r="C2148" i="1"/>
  <c r="A2149" i="1"/>
  <c r="B2149" i="1" s="1"/>
  <c r="C2149" i="1"/>
  <c r="A2150" i="1"/>
  <c r="B2150" i="1" s="1"/>
  <c r="C2150" i="1"/>
  <c r="A2151" i="1"/>
  <c r="B2151" i="1" s="1"/>
  <c r="C2151" i="1"/>
  <c r="A2152" i="1"/>
  <c r="B2152" i="1" s="1"/>
  <c r="C2152" i="1"/>
  <c r="A2153" i="1"/>
  <c r="B2153" i="1" s="1"/>
  <c r="C2153" i="1"/>
  <c r="A2154" i="1"/>
  <c r="B2154" i="1" s="1"/>
  <c r="C2154" i="1"/>
  <c r="A2155" i="1"/>
  <c r="B2155" i="1" s="1"/>
  <c r="C2155" i="1"/>
  <c r="A2156" i="1"/>
  <c r="B2156" i="1" s="1"/>
  <c r="C2156" i="1"/>
  <c r="A2157" i="1"/>
  <c r="B2157" i="1" s="1"/>
  <c r="C2157" i="1"/>
  <c r="A2158" i="1"/>
  <c r="B2158" i="1" s="1"/>
  <c r="C2158" i="1"/>
  <c r="A2159" i="1"/>
  <c r="B2159" i="1" s="1"/>
  <c r="C2159" i="1"/>
  <c r="A2160" i="1"/>
  <c r="B2160" i="1" s="1"/>
  <c r="C2160" i="1"/>
  <c r="A2161" i="1"/>
  <c r="B2161" i="1" s="1"/>
  <c r="C2161" i="1"/>
  <c r="A2162" i="1"/>
  <c r="B2162" i="1" s="1"/>
  <c r="C2162" i="1"/>
  <c r="A2163" i="1"/>
  <c r="B2163" i="1" s="1"/>
  <c r="C2163" i="1"/>
  <c r="A2164" i="1"/>
  <c r="B2164" i="1" s="1"/>
  <c r="C2164" i="1"/>
  <c r="A2165" i="1"/>
  <c r="B2165" i="1" s="1"/>
  <c r="C2165" i="1"/>
  <c r="A2166" i="1"/>
  <c r="B2166" i="1" s="1"/>
  <c r="C2166" i="1"/>
  <c r="A2167" i="1"/>
  <c r="B2167" i="1" s="1"/>
  <c r="C2167" i="1"/>
  <c r="A2168" i="1"/>
  <c r="B2168" i="1" s="1"/>
  <c r="C2168" i="1"/>
  <c r="A2169" i="1"/>
  <c r="B2169" i="1" s="1"/>
  <c r="C2169" i="1"/>
  <c r="A2170" i="1"/>
  <c r="B2170" i="1" s="1"/>
  <c r="C2170" i="1"/>
  <c r="A2171" i="1"/>
  <c r="B2171" i="1" s="1"/>
  <c r="C2171" i="1"/>
  <c r="A2172" i="1"/>
  <c r="B2172" i="1" s="1"/>
  <c r="C2172" i="1"/>
  <c r="A2173" i="1"/>
  <c r="B2173" i="1" s="1"/>
  <c r="C2173" i="1"/>
  <c r="A2174" i="1"/>
  <c r="B2174" i="1" s="1"/>
  <c r="C2174" i="1"/>
  <c r="A2175" i="1"/>
  <c r="B2175" i="1" s="1"/>
  <c r="C2175" i="1"/>
  <c r="A2176" i="1"/>
  <c r="B2176" i="1" s="1"/>
  <c r="C2176" i="1"/>
  <c r="A2177" i="1"/>
  <c r="B2177" i="1" s="1"/>
  <c r="C2177" i="1"/>
  <c r="A2178" i="1"/>
  <c r="B2178" i="1" s="1"/>
  <c r="C2178" i="1"/>
  <c r="A2179" i="1"/>
  <c r="B2179" i="1" s="1"/>
  <c r="C2179" i="1"/>
  <c r="A2180" i="1"/>
  <c r="B2180" i="1" s="1"/>
  <c r="C2180" i="1"/>
  <c r="A2181" i="1"/>
  <c r="B2181" i="1" s="1"/>
  <c r="C2181" i="1"/>
  <c r="A2182" i="1"/>
  <c r="B2182" i="1" s="1"/>
  <c r="C2182" i="1"/>
  <c r="A2183" i="1"/>
  <c r="B2183" i="1" s="1"/>
  <c r="C2183" i="1"/>
  <c r="A2184" i="1"/>
  <c r="B2184" i="1" s="1"/>
  <c r="C2184" i="1"/>
  <c r="A2185" i="1"/>
  <c r="B2185" i="1" s="1"/>
  <c r="C2185" i="1"/>
  <c r="A2186" i="1"/>
  <c r="B2186" i="1" s="1"/>
  <c r="C2186" i="1"/>
  <c r="A2187" i="1"/>
  <c r="B2187" i="1" s="1"/>
  <c r="C2187" i="1"/>
  <c r="A2188" i="1"/>
  <c r="B2188" i="1" s="1"/>
  <c r="C2188" i="1"/>
  <c r="A2189" i="1"/>
  <c r="B2189" i="1" s="1"/>
  <c r="C2189" i="1"/>
  <c r="A2190" i="1"/>
  <c r="B2190" i="1" s="1"/>
  <c r="C2190" i="1"/>
  <c r="A2191" i="1"/>
  <c r="B2191" i="1" s="1"/>
  <c r="C2191" i="1"/>
  <c r="A2192" i="1"/>
  <c r="B2192" i="1" s="1"/>
  <c r="C2192" i="1"/>
  <c r="A2193" i="1"/>
  <c r="B2193" i="1" s="1"/>
  <c r="C2193" i="1"/>
  <c r="A2194" i="1"/>
  <c r="B2194" i="1" s="1"/>
  <c r="C2194" i="1"/>
  <c r="A2195" i="1"/>
  <c r="B2195" i="1" s="1"/>
  <c r="C2195" i="1"/>
  <c r="A2196" i="1"/>
  <c r="B2196" i="1" s="1"/>
  <c r="C2196" i="1"/>
  <c r="A2197" i="1"/>
  <c r="B2197" i="1" s="1"/>
  <c r="C2197" i="1"/>
  <c r="A2198" i="1"/>
  <c r="B2198" i="1" s="1"/>
  <c r="C2198" i="1"/>
  <c r="A2199" i="1"/>
  <c r="B2199" i="1" s="1"/>
  <c r="C2199" i="1"/>
  <c r="A2200" i="1"/>
  <c r="B2200" i="1" s="1"/>
  <c r="C2200" i="1"/>
  <c r="A2201" i="1"/>
  <c r="B2201" i="1" s="1"/>
  <c r="C2201" i="1"/>
  <c r="A2202" i="1"/>
  <c r="B2202" i="1" s="1"/>
  <c r="C2202" i="1"/>
  <c r="A2203" i="1"/>
  <c r="B2203" i="1" s="1"/>
  <c r="C2203" i="1"/>
  <c r="A2204" i="1"/>
  <c r="B2204" i="1" s="1"/>
  <c r="C2204" i="1"/>
  <c r="A2205" i="1"/>
  <c r="B2205" i="1" s="1"/>
  <c r="C2205" i="1"/>
  <c r="A2206" i="1"/>
  <c r="B2206" i="1" s="1"/>
  <c r="C2206" i="1"/>
  <c r="A2207" i="1"/>
  <c r="B2207" i="1" s="1"/>
  <c r="C2207" i="1"/>
  <c r="A2208" i="1"/>
  <c r="B2208" i="1" s="1"/>
  <c r="C2208" i="1"/>
  <c r="A2209" i="1"/>
  <c r="B2209" i="1" s="1"/>
  <c r="C2209" i="1"/>
  <c r="A2210" i="1"/>
  <c r="B2210" i="1" s="1"/>
  <c r="C2210" i="1"/>
  <c r="A2211" i="1"/>
  <c r="B2211" i="1" s="1"/>
  <c r="C2211" i="1"/>
  <c r="A2212" i="1"/>
  <c r="B2212" i="1" s="1"/>
  <c r="C2212" i="1"/>
  <c r="A2213" i="1"/>
  <c r="B2213" i="1" s="1"/>
  <c r="C2213" i="1"/>
  <c r="A2214" i="1"/>
  <c r="B2214" i="1" s="1"/>
  <c r="C2214" i="1"/>
  <c r="A2215" i="1"/>
  <c r="B2215" i="1" s="1"/>
  <c r="C2215" i="1"/>
  <c r="A2216" i="1"/>
  <c r="B2216" i="1" s="1"/>
  <c r="C2216" i="1"/>
  <c r="A2217" i="1"/>
  <c r="B2217" i="1" s="1"/>
  <c r="C2217" i="1"/>
  <c r="A2218" i="1"/>
  <c r="B2218" i="1" s="1"/>
  <c r="C2218" i="1"/>
  <c r="A2219" i="1"/>
  <c r="B2219" i="1" s="1"/>
  <c r="C2219" i="1"/>
  <c r="A2220" i="1"/>
  <c r="B2220" i="1" s="1"/>
  <c r="C2220" i="1"/>
  <c r="A2221" i="1"/>
  <c r="B2221" i="1" s="1"/>
  <c r="C2221" i="1"/>
  <c r="A2222" i="1"/>
  <c r="B2222" i="1" s="1"/>
  <c r="C2222" i="1"/>
  <c r="A2223" i="1"/>
  <c r="B2223" i="1" s="1"/>
  <c r="C2223" i="1"/>
  <c r="A2224" i="1"/>
  <c r="B2224" i="1" s="1"/>
  <c r="C2224" i="1"/>
  <c r="A2225" i="1"/>
  <c r="B2225" i="1" s="1"/>
  <c r="C2225" i="1"/>
  <c r="A2226" i="1"/>
  <c r="B2226" i="1" s="1"/>
  <c r="C2226" i="1"/>
  <c r="A2227" i="1"/>
  <c r="B2227" i="1" s="1"/>
  <c r="C2227" i="1"/>
  <c r="A2228" i="1"/>
  <c r="B2228" i="1" s="1"/>
  <c r="C2228" i="1"/>
  <c r="A2229" i="1"/>
  <c r="B2229" i="1" s="1"/>
  <c r="C2229" i="1"/>
  <c r="A2230" i="1"/>
  <c r="B2230" i="1" s="1"/>
  <c r="C2230" i="1"/>
  <c r="A2231" i="1"/>
  <c r="B2231" i="1" s="1"/>
  <c r="C2231" i="1"/>
  <c r="A2232" i="1"/>
  <c r="B2232" i="1" s="1"/>
  <c r="C2232" i="1"/>
  <c r="A2233" i="1"/>
  <c r="B2233" i="1" s="1"/>
  <c r="C2233" i="1"/>
  <c r="A2234" i="1"/>
  <c r="B2234" i="1" s="1"/>
  <c r="C2234" i="1"/>
  <c r="A2235" i="1"/>
  <c r="B2235" i="1" s="1"/>
  <c r="C2235" i="1"/>
  <c r="A2236" i="1"/>
  <c r="B2236" i="1" s="1"/>
  <c r="C2236" i="1"/>
  <c r="A2237" i="1"/>
  <c r="B2237" i="1" s="1"/>
  <c r="C2237" i="1"/>
  <c r="A2238" i="1"/>
  <c r="B2238" i="1" s="1"/>
  <c r="C2238" i="1"/>
  <c r="A2239" i="1"/>
  <c r="B2239" i="1" s="1"/>
  <c r="C2239" i="1"/>
  <c r="A2240" i="1"/>
  <c r="B2240" i="1" s="1"/>
  <c r="C2240" i="1"/>
  <c r="A2241" i="1"/>
  <c r="B2241" i="1" s="1"/>
  <c r="C2241" i="1"/>
  <c r="A2242" i="1"/>
  <c r="B2242" i="1" s="1"/>
  <c r="C2242" i="1"/>
  <c r="A2243" i="1"/>
  <c r="B2243" i="1" s="1"/>
  <c r="C2243" i="1"/>
  <c r="A2244" i="1"/>
  <c r="B2244" i="1" s="1"/>
  <c r="C2244" i="1"/>
  <c r="A2245" i="1"/>
  <c r="B2245" i="1" s="1"/>
  <c r="C2245" i="1"/>
  <c r="A2246" i="1"/>
  <c r="B2246" i="1" s="1"/>
  <c r="C2246" i="1"/>
  <c r="A2247" i="1"/>
  <c r="B2247" i="1" s="1"/>
  <c r="C2247" i="1"/>
  <c r="A2248" i="1"/>
  <c r="B2248" i="1" s="1"/>
  <c r="C2248" i="1"/>
  <c r="A2249" i="1"/>
  <c r="B2249" i="1" s="1"/>
  <c r="C2249" i="1"/>
  <c r="A2250" i="1"/>
  <c r="B2250" i="1" s="1"/>
  <c r="C2250" i="1"/>
  <c r="A2251" i="1"/>
  <c r="B2251" i="1" s="1"/>
  <c r="C2251" i="1"/>
  <c r="A2252" i="1"/>
  <c r="B2252" i="1" s="1"/>
  <c r="C2252" i="1"/>
  <c r="A2253" i="1"/>
  <c r="B2253" i="1" s="1"/>
  <c r="C2253" i="1"/>
  <c r="A2254" i="1"/>
  <c r="B2254" i="1" s="1"/>
  <c r="C2254" i="1"/>
  <c r="A2255" i="1"/>
  <c r="B2255" i="1" s="1"/>
  <c r="C2255" i="1"/>
  <c r="A2256" i="1"/>
  <c r="B2256" i="1" s="1"/>
  <c r="C2256" i="1"/>
  <c r="A2257" i="1"/>
  <c r="B2257" i="1" s="1"/>
  <c r="C2257" i="1"/>
  <c r="A2258" i="1"/>
  <c r="B2258" i="1" s="1"/>
  <c r="C2258" i="1"/>
  <c r="A2259" i="1"/>
  <c r="B2259" i="1" s="1"/>
  <c r="C2259" i="1"/>
  <c r="A2260" i="1"/>
  <c r="B2260" i="1" s="1"/>
  <c r="C2260" i="1"/>
  <c r="A2261" i="1"/>
  <c r="B2261" i="1" s="1"/>
  <c r="C2261" i="1"/>
  <c r="A2262" i="1"/>
  <c r="B2262" i="1" s="1"/>
  <c r="C2262" i="1"/>
  <c r="A2263" i="1"/>
  <c r="B2263" i="1" s="1"/>
  <c r="C2263" i="1"/>
  <c r="A2264" i="1"/>
  <c r="B2264" i="1" s="1"/>
  <c r="C2264" i="1"/>
  <c r="A2265" i="1"/>
  <c r="B2265" i="1" s="1"/>
  <c r="C2265" i="1"/>
  <c r="A2266" i="1"/>
  <c r="B2266" i="1" s="1"/>
  <c r="C2266" i="1"/>
  <c r="A2267" i="1"/>
  <c r="B2267" i="1" s="1"/>
  <c r="C2267" i="1"/>
  <c r="A2268" i="1"/>
  <c r="B2268" i="1" s="1"/>
  <c r="C2268" i="1"/>
  <c r="A2269" i="1"/>
  <c r="B2269" i="1" s="1"/>
  <c r="C2269" i="1"/>
  <c r="A2270" i="1"/>
  <c r="B2270" i="1" s="1"/>
  <c r="C2270" i="1"/>
  <c r="A2271" i="1"/>
  <c r="B2271" i="1" s="1"/>
  <c r="C2271" i="1"/>
  <c r="A2272" i="1"/>
  <c r="B2272" i="1" s="1"/>
  <c r="C2272" i="1"/>
  <c r="A2273" i="1"/>
  <c r="B2273" i="1" s="1"/>
  <c r="C2273" i="1"/>
  <c r="A2274" i="1"/>
  <c r="B2274" i="1" s="1"/>
  <c r="C2274" i="1"/>
  <c r="A2275" i="1"/>
  <c r="B2275" i="1" s="1"/>
  <c r="C2275" i="1"/>
  <c r="A2276" i="1"/>
  <c r="B2276" i="1" s="1"/>
  <c r="C2276" i="1"/>
  <c r="A2277" i="1"/>
  <c r="B2277" i="1" s="1"/>
  <c r="C2277" i="1"/>
  <c r="A2278" i="1"/>
  <c r="B2278" i="1" s="1"/>
  <c r="C2278" i="1"/>
  <c r="A2279" i="1"/>
  <c r="B2279" i="1" s="1"/>
  <c r="C2279" i="1"/>
  <c r="A2280" i="1"/>
  <c r="B2280" i="1" s="1"/>
  <c r="C2280" i="1"/>
  <c r="A2281" i="1"/>
  <c r="B2281" i="1" s="1"/>
  <c r="C2281" i="1"/>
  <c r="A2282" i="1"/>
  <c r="B2282" i="1" s="1"/>
  <c r="C2282" i="1"/>
  <c r="A2283" i="1"/>
  <c r="B2283" i="1" s="1"/>
  <c r="C2283" i="1"/>
  <c r="A2284" i="1"/>
  <c r="B2284" i="1" s="1"/>
  <c r="C2284" i="1"/>
  <c r="A2285" i="1"/>
  <c r="B2285" i="1" s="1"/>
  <c r="C2285" i="1"/>
  <c r="A2286" i="1"/>
  <c r="B2286" i="1" s="1"/>
  <c r="C2286" i="1"/>
  <c r="A2287" i="1"/>
  <c r="B2287" i="1" s="1"/>
  <c r="C2287" i="1"/>
  <c r="A2288" i="1"/>
  <c r="B2288" i="1" s="1"/>
  <c r="C2288" i="1"/>
  <c r="A2289" i="1"/>
  <c r="B2289" i="1" s="1"/>
  <c r="C2289" i="1"/>
  <c r="A2290" i="1"/>
  <c r="B2290" i="1" s="1"/>
  <c r="C2290" i="1"/>
  <c r="A2291" i="1"/>
  <c r="B2291" i="1" s="1"/>
  <c r="C2291" i="1"/>
  <c r="A2292" i="1"/>
  <c r="B2292" i="1" s="1"/>
  <c r="C2292" i="1"/>
  <c r="A2293" i="1"/>
  <c r="B2293" i="1" s="1"/>
  <c r="C2293" i="1"/>
  <c r="A2294" i="1"/>
  <c r="B2294" i="1" s="1"/>
  <c r="C2294" i="1"/>
  <c r="A2295" i="1"/>
  <c r="B2295" i="1" s="1"/>
  <c r="C2295" i="1"/>
  <c r="A2296" i="1"/>
  <c r="B2296" i="1" s="1"/>
  <c r="C2296" i="1"/>
  <c r="A2297" i="1"/>
  <c r="B2297" i="1" s="1"/>
  <c r="C2297" i="1"/>
  <c r="A2298" i="1"/>
  <c r="B2298" i="1" s="1"/>
  <c r="C2298" i="1"/>
  <c r="A2299" i="1"/>
  <c r="B2299" i="1" s="1"/>
  <c r="C2299" i="1"/>
  <c r="A2300" i="1"/>
  <c r="B2300" i="1" s="1"/>
  <c r="C2300" i="1"/>
  <c r="A2301" i="1"/>
  <c r="B2301" i="1" s="1"/>
  <c r="C2301" i="1"/>
  <c r="A2302" i="1"/>
  <c r="B2302" i="1" s="1"/>
  <c r="C2302" i="1"/>
  <c r="A2303" i="1"/>
  <c r="B2303" i="1" s="1"/>
  <c r="C2303" i="1"/>
  <c r="A2304" i="1"/>
  <c r="B2304" i="1" s="1"/>
  <c r="C2304" i="1"/>
  <c r="A2305" i="1"/>
  <c r="B2305" i="1" s="1"/>
  <c r="C2305" i="1"/>
  <c r="A2306" i="1"/>
  <c r="B2306" i="1" s="1"/>
  <c r="C2306" i="1"/>
  <c r="A2307" i="1"/>
  <c r="B2307" i="1" s="1"/>
  <c r="C2307" i="1"/>
  <c r="A2308" i="1"/>
  <c r="B2308" i="1" s="1"/>
  <c r="C2308" i="1"/>
  <c r="A2309" i="1"/>
  <c r="B2309" i="1" s="1"/>
  <c r="C2309" i="1"/>
  <c r="A2310" i="1"/>
  <c r="B2310" i="1" s="1"/>
  <c r="C2310" i="1"/>
  <c r="A2311" i="1"/>
  <c r="B2311" i="1" s="1"/>
  <c r="C2311" i="1"/>
  <c r="A2312" i="1"/>
  <c r="B2312" i="1" s="1"/>
  <c r="C2312" i="1"/>
  <c r="A2313" i="1"/>
  <c r="B2313" i="1" s="1"/>
  <c r="C2313" i="1"/>
  <c r="A2314" i="1"/>
  <c r="B2314" i="1" s="1"/>
  <c r="C2314" i="1"/>
  <c r="A2315" i="1"/>
  <c r="B2315" i="1" s="1"/>
  <c r="C2315" i="1"/>
  <c r="A2316" i="1"/>
  <c r="B2316" i="1" s="1"/>
  <c r="C2316" i="1"/>
  <c r="A2317" i="1"/>
  <c r="B2317" i="1" s="1"/>
  <c r="C2317" i="1"/>
  <c r="A2318" i="1"/>
  <c r="B2318" i="1" s="1"/>
  <c r="C2318" i="1"/>
  <c r="A2319" i="1"/>
  <c r="B2319" i="1" s="1"/>
  <c r="C2319" i="1"/>
  <c r="A2320" i="1"/>
  <c r="B2320" i="1" s="1"/>
  <c r="C2320" i="1"/>
  <c r="A2321" i="1"/>
  <c r="B2321" i="1" s="1"/>
  <c r="C2321" i="1"/>
  <c r="A2322" i="1"/>
  <c r="B2322" i="1" s="1"/>
  <c r="C2322" i="1"/>
  <c r="A2323" i="1"/>
  <c r="B2323" i="1" s="1"/>
  <c r="C2323" i="1"/>
  <c r="A2324" i="1"/>
  <c r="B2324" i="1" s="1"/>
  <c r="C2324" i="1"/>
  <c r="A2325" i="1"/>
  <c r="B2325" i="1" s="1"/>
  <c r="C2325" i="1"/>
  <c r="A2326" i="1"/>
  <c r="B2326" i="1" s="1"/>
  <c r="C2326" i="1"/>
  <c r="A2327" i="1"/>
  <c r="B2327" i="1" s="1"/>
  <c r="C2327" i="1"/>
  <c r="A2328" i="1"/>
  <c r="B2328" i="1" s="1"/>
  <c r="C2328" i="1"/>
  <c r="A2329" i="1"/>
  <c r="B2329" i="1" s="1"/>
  <c r="C2329" i="1"/>
  <c r="A2330" i="1"/>
  <c r="B2330" i="1" s="1"/>
  <c r="C2330" i="1"/>
  <c r="A2331" i="1"/>
  <c r="B2331" i="1" s="1"/>
  <c r="C2331" i="1"/>
  <c r="A2332" i="1"/>
  <c r="B2332" i="1" s="1"/>
  <c r="C2332" i="1"/>
  <c r="A2333" i="1"/>
  <c r="B2333" i="1" s="1"/>
  <c r="C2333" i="1"/>
  <c r="A2334" i="1"/>
  <c r="B2334" i="1" s="1"/>
  <c r="C2334" i="1"/>
  <c r="A2335" i="1"/>
  <c r="B2335" i="1" s="1"/>
  <c r="C2335" i="1"/>
  <c r="A2336" i="1"/>
  <c r="B2336" i="1" s="1"/>
  <c r="C2336" i="1"/>
  <c r="A2337" i="1"/>
  <c r="B2337" i="1" s="1"/>
  <c r="C2337" i="1"/>
  <c r="A2338" i="1"/>
  <c r="B2338" i="1" s="1"/>
  <c r="C2338" i="1"/>
  <c r="A2339" i="1"/>
  <c r="B2339" i="1" s="1"/>
  <c r="C2339" i="1"/>
  <c r="A2340" i="1"/>
  <c r="B2340" i="1" s="1"/>
  <c r="C2340" i="1"/>
  <c r="A2341" i="1"/>
  <c r="B2341" i="1" s="1"/>
  <c r="C2341" i="1"/>
  <c r="A2342" i="1"/>
  <c r="B2342" i="1" s="1"/>
  <c r="C2342" i="1"/>
  <c r="A2343" i="1"/>
  <c r="B2343" i="1" s="1"/>
  <c r="C2343" i="1"/>
  <c r="A2344" i="1"/>
  <c r="B2344" i="1" s="1"/>
  <c r="C2344" i="1"/>
  <c r="A2345" i="1"/>
  <c r="B2345" i="1" s="1"/>
  <c r="C2345" i="1"/>
  <c r="A2346" i="1"/>
  <c r="B2346" i="1" s="1"/>
  <c r="C2346" i="1"/>
  <c r="A2347" i="1"/>
  <c r="B2347" i="1" s="1"/>
  <c r="C2347" i="1"/>
  <c r="A2348" i="1"/>
  <c r="B2348" i="1" s="1"/>
  <c r="C2348" i="1"/>
  <c r="A2349" i="1"/>
  <c r="B2349" i="1" s="1"/>
  <c r="C2349" i="1"/>
  <c r="A2350" i="1"/>
  <c r="B2350" i="1" s="1"/>
  <c r="C2350" i="1"/>
  <c r="A2351" i="1"/>
  <c r="B2351" i="1" s="1"/>
  <c r="C2351" i="1"/>
  <c r="A2352" i="1"/>
  <c r="B2352" i="1" s="1"/>
  <c r="C2352" i="1"/>
  <c r="A2353" i="1"/>
  <c r="B2353" i="1" s="1"/>
  <c r="C2353" i="1"/>
  <c r="A2354" i="1"/>
  <c r="B2354" i="1" s="1"/>
  <c r="C2354" i="1"/>
  <c r="A2355" i="1"/>
  <c r="B2355" i="1" s="1"/>
  <c r="C2355" i="1"/>
  <c r="A2356" i="1"/>
  <c r="B2356" i="1" s="1"/>
  <c r="C2356" i="1"/>
  <c r="A2357" i="1"/>
  <c r="B2357" i="1" s="1"/>
  <c r="C2357" i="1"/>
  <c r="A2358" i="1"/>
  <c r="B2358" i="1" s="1"/>
  <c r="C2358" i="1"/>
  <c r="A2359" i="1"/>
  <c r="B2359" i="1" s="1"/>
  <c r="C2359" i="1"/>
  <c r="A2360" i="1"/>
  <c r="B2360" i="1" s="1"/>
  <c r="C2360" i="1"/>
  <c r="A2361" i="1"/>
  <c r="B2361" i="1" s="1"/>
  <c r="C2361" i="1"/>
  <c r="A2362" i="1"/>
  <c r="B2362" i="1" s="1"/>
  <c r="C2362" i="1"/>
  <c r="A2363" i="1"/>
  <c r="B2363" i="1" s="1"/>
  <c r="C2363" i="1"/>
  <c r="A2364" i="1"/>
  <c r="B2364" i="1" s="1"/>
  <c r="C2364" i="1"/>
  <c r="A2365" i="1"/>
  <c r="B2365" i="1" s="1"/>
  <c r="C2365" i="1"/>
  <c r="A2366" i="1"/>
  <c r="B2366" i="1" s="1"/>
  <c r="C2366" i="1"/>
  <c r="A2367" i="1"/>
  <c r="B2367" i="1" s="1"/>
  <c r="C2367" i="1"/>
  <c r="A2368" i="1"/>
  <c r="B2368" i="1" s="1"/>
  <c r="C2368" i="1"/>
  <c r="A2369" i="1"/>
  <c r="B2369" i="1" s="1"/>
  <c r="C2369" i="1"/>
  <c r="A2370" i="1"/>
  <c r="B2370" i="1" s="1"/>
  <c r="C2370" i="1"/>
  <c r="A2371" i="1"/>
  <c r="B2371" i="1" s="1"/>
  <c r="C2371" i="1"/>
  <c r="A2372" i="1"/>
  <c r="B2372" i="1" s="1"/>
  <c r="C2372" i="1"/>
  <c r="A2373" i="1"/>
  <c r="B2373" i="1" s="1"/>
  <c r="C2373" i="1"/>
  <c r="A2374" i="1"/>
  <c r="B2374" i="1" s="1"/>
  <c r="C2374" i="1"/>
  <c r="A2375" i="1"/>
  <c r="B2375" i="1" s="1"/>
  <c r="C2375" i="1"/>
  <c r="A2376" i="1"/>
  <c r="B2376" i="1" s="1"/>
  <c r="C2376" i="1"/>
  <c r="A2377" i="1"/>
  <c r="B2377" i="1" s="1"/>
  <c r="C2377" i="1"/>
  <c r="A2378" i="1"/>
  <c r="B2378" i="1" s="1"/>
  <c r="C2378" i="1"/>
  <c r="A2379" i="1"/>
  <c r="B2379" i="1" s="1"/>
  <c r="C2379" i="1"/>
  <c r="A2380" i="1"/>
  <c r="B2380" i="1" s="1"/>
  <c r="C2380" i="1"/>
  <c r="A2381" i="1"/>
  <c r="B2381" i="1" s="1"/>
  <c r="C2381" i="1"/>
  <c r="A2382" i="1"/>
  <c r="B2382" i="1" s="1"/>
  <c r="C2382" i="1"/>
  <c r="A2383" i="1"/>
  <c r="B2383" i="1" s="1"/>
  <c r="C2383" i="1"/>
  <c r="A2384" i="1"/>
  <c r="B2384" i="1" s="1"/>
  <c r="C2384" i="1"/>
  <c r="A2385" i="1"/>
  <c r="B2385" i="1" s="1"/>
  <c r="C2385" i="1"/>
  <c r="A2386" i="1"/>
  <c r="B2386" i="1" s="1"/>
  <c r="C2386" i="1"/>
  <c r="A2387" i="1"/>
  <c r="B2387" i="1" s="1"/>
  <c r="C2387" i="1"/>
  <c r="A2388" i="1"/>
  <c r="B2388" i="1" s="1"/>
  <c r="C2388" i="1"/>
  <c r="A2389" i="1"/>
  <c r="B2389" i="1" s="1"/>
  <c r="C2389" i="1"/>
  <c r="A2390" i="1"/>
  <c r="B2390" i="1" s="1"/>
  <c r="C2390" i="1"/>
  <c r="A2391" i="1"/>
  <c r="B2391" i="1" s="1"/>
  <c r="C2391" i="1"/>
  <c r="A2392" i="1"/>
  <c r="B2392" i="1" s="1"/>
  <c r="C2392" i="1"/>
  <c r="A2393" i="1"/>
  <c r="B2393" i="1" s="1"/>
  <c r="C2393" i="1"/>
  <c r="A2394" i="1"/>
  <c r="B2394" i="1" s="1"/>
  <c r="C2394" i="1"/>
  <c r="A2395" i="1"/>
  <c r="B2395" i="1" s="1"/>
  <c r="C2395" i="1"/>
  <c r="A2396" i="1"/>
  <c r="B2396" i="1" s="1"/>
  <c r="C2396" i="1"/>
  <c r="A2397" i="1"/>
  <c r="B2397" i="1" s="1"/>
  <c r="C2397" i="1"/>
  <c r="A2398" i="1"/>
  <c r="B2398" i="1" s="1"/>
  <c r="C2398" i="1"/>
  <c r="A2399" i="1"/>
  <c r="B2399" i="1" s="1"/>
  <c r="C2399" i="1"/>
  <c r="A2400" i="1"/>
  <c r="B2400" i="1" s="1"/>
  <c r="C2400" i="1"/>
  <c r="A2401" i="1"/>
  <c r="B2401" i="1" s="1"/>
  <c r="C2401" i="1"/>
  <c r="A2402" i="1"/>
  <c r="B2402" i="1" s="1"/>
  <c r="C2402" i="1"/>
  <c r="A2403" i="1"/>
  <c r="B2403" i="1" s="1"/>
  <c r="C2403" i="1"/>
  <c r="A2404" i="1"/>
  <c r="B2404" i="1" s="1"/>
  <c r="C2404" i="1"/>
  <c r="A2405" i="1"/>
  <c r="B2405" i="1" s="1"/>
  <c r="C2405" i="1"/>
  <c r="A2406" i="1"/>
  <c r="B2406" i="1" s="1"/>
  <c r="C2406" i="1"/>
  <c r="A2407" i="1"/>
  <c r="B2407" i="1" s="1"/>
  <c r="C2407" i="1"/>
  <c r="A2408" i="1"/>
  <c r="B2408" i="1" s="1"/>
  <c r="C2408" i="1"/>
  <c r="A2409" i="1"/>
  <c r="B2409" i="1" s="1"/>
  <c r="C2409" i="1"/>
  <c r="A2410" i="1"/>
  <c r="B2410" i="1" s="1"/>
  <c r="C2410" i="1"/>
  <c r="A2411" i="1"/>
  <c r="B2411" i="1" s="1"/>
  <c r="C2411" i="1"/>
  <c r="A2412" i="1"/>
  <c r="B2412" i="1" s="1"/>
  <c r="C2412" i="1"/>
  <c r="A2413" i="1"/>
  <c r="B2413" i="1" s="1"/>
  <c r="C2413" i="1"/>
  <c r="A2414" i="1"/>
  <c r="B2414" i="1" s="1"/>
  <c r="C2414" i="1"/>
  <c r="A2415" i="1"/>
  <c r="B2415" i="1" s="1"/>
  <c r="C2415" i="1"/>
  <c r="A2416" i="1"/>
  <c r="B2416" i="1" s="1"/>
  <c r="C2416" i="1"/>
  <c r="A2417" i="1"/>
  <c r="B2417" i="1" s="1"/>
  <c r="C2417" i="1"/>
  <c r="A2418" i="1"/>
  <c r="B2418" i="1" s="1"/>
  <c r="C2418" i="1"/>
  <c r="A2419" i="1"/>
  <c r="B2419" i="1" s="1"/>
  <c r="C2419" i="1"/>
  <c r="A2420" i="1"/>
  <c r="B2420" i="1" s="1"/>
  <c r="C2420" i="1"/>
  <c r="A2421" i="1"/>
  <c r="B2421" i="1" s="1"/>
  <c r="C2421" i="1"/>
  <c r="A2422" i="1"/>
  <c r="B2422" i="1" s="1"/>
  <c r="C2422" i="1"/>
  <c r="A2423" i="1"/>
  <c r="B2423" i="1" s="1"/>
  <c r="C2423" i="1"/>
  <c r="A2424" i="1"/>
  <c r="B2424" i="1" s="1"/>
  <c r="C2424" i="1"/>
  <c r="A2425" i="1"/>
  <c r="B2425" i="1" s="1"/>
  <c r="C2425" i="1"/>
  <c r="A2426" i="1"/>
  <c r="B2426" i="1" s="1"/>
  <c r="C2426" i="1"/>
  <c r="A2427" i="1"/>
  <c r="B2427" i="1" s="1"/>
  <c r="C2427" i="1"/>
  <c r="A2428" i="1"/>
  <c r="B2428" i="1" s="1"/>
  <c r="C2428" i="1"/>
  <c r="A2429" i="1"/>
  <c r="B2429" i="1" s="1"/>
  <c r="C2429" i="1"/>
  <c r="A2430" i="1"/>
  <c r="B2430" i="1" s="1"/>
  <c r="C2430" i="1"/>
  <c r="A2431" i="1"/>
  <c r="B2431" i="1" s="1"/>
  <c r="C2431" i="1"/>
  <c r="A2432" i="1"/>
  <c r="B2432" i="1" s="1"/>
  <c r="C2432" i="1"/>
  <c r="A2433" i="1"/>
  <c r="B2433" i="1" s="1"/>
  <c r="C2433" i="1"/>
  <c r="A2434" i="1"/>
  <c r="B2434" i="1" s="1"/>
  <c r="C2434" i="1"/>
  <c r="A2435" i="1"/>
  <c r="B2435" i="1" s="1"/>
  <c r="C2435" i="1"/>
  <c r="A2436" i="1"/>
  <c r="B2436" i="1" s="1"/>
  <c r="C2436" i="1"/>
  <c r="A2437" i="1"/>
  <c r="B2437" i="1" s="1"/>
  <c r="C2437" i="1"/>
  <c r="A2438" i="1"/>
  <c r="B2438" i="1" s="1"/>
  <c r="C2438" i="1"/>
  <c r="A2439" i="1"/>
  <c r="B2439" i="1" s="1"/>
  <c r="C2439" i="1"/>
  <c r="A2440" i="1"/>
  <c r="B2440" i="1" s="1"/>
  <c r="C2440" i="1"/>
  <c r="A2441" i="1"/>
  <c r="B2441" i="1" s="1"/>
  <c r="C2441" i="1"/>
  <c r="A2442" i="1"/>
  <c r="B2442" i="1" s="1"/>
  <c r="C2442" i="1"/>
  <c r="A2443" i="1"/>
  <c r="B2443" i="1" s="1"/>
  <c r="C2443" i="1"/>
  <c r="A2444" i="1"/>
  <c r="B2444" i="1" s="1"/>
  <c r="C2444" i="1"/>
  <c r="A2445" i="1"/>
  <c r="B2445" i="1" s="1"/>
  <c r="C2445" i="1"/>
  <c r="A2446" i="1"/>
  <c r="B2446" i="1" s="1"/>
  <c r="C2446" i="1"/>
  <c r="A2447" i="1"/>
  <c r="B2447" i="1" s="1"/>
  <c r="C2447" i="1"/>
  <c r="A2448" i="1"/>
  <c r="B2448" i="1" s="1"/>
  <c r="C2448" i="1"/>
  <c r="A2449" i="1"/>
  <c r="B2449" i="1" s="1"/>
  <c r="C2449" i="1"/>
  <c r="A2450" i="1"/>
  <c r="B2450" i="1" s="1"/>
  <c r="C2450" i="1"/>
  <c r="A2451" i="1"/>
  <c r="B2451" i="1" s="1"/>
  <c r="C2451" i="1"/>
  <c r="A2452" i="1"/>
  <c r="B2452" i="1" s="1"/>
  <c r="C2452" i="1"/>
  <c r="A2453" i="1"/>
  <c r="B2453" i="1" s="1"/>
  <c r="C2453" i="1"/>
  <c r="A2454" i="1"/>
  <c r="B2454" i="1" s="1"/>
  <c r="C2454" i="1"/>
  <c r="A2455" i="1"/>
  <c r="B2455" i="1" s="1"/>
  <c r="C2455" i="1"/>
  <c r="A2456" i="1"/>
  <c r="B2456" i="1" s="1"/>
  <c r="C2456" i="1"/>
  <c r="A2457" i="1"/>
  <c r="B2457" i="1" s="1"/>
  <c r="C2457" i="1"/>
  <c r="A2458" i="1"/>
  <c r="B2458" i="1" s="1"/>
  <c r="C2458" i="1"/>
  <c r="A2459" i="1"/>
  <c r="B2459" i="1" s="1"/>
  <c r="C2459" i="1"/>
  <c r="A2460" i="1"/>
  <c r="B2460" i="1" s="1"/>
  <c r="C2460" i="1"/>
  <c r="A2461" i="1"/>
  <c r="B2461" i="1" s="1"/>
  <c r="C2461" i="1"/>
  <c r="A2462" i="1"/>
  <c r="B2462" i="1" s="1"/>
  <c r="C2462" i="1"/>
  <c r="A2463" i="1"/>
  <c r="B2463" i="1" s="1"/>
  <c r="C2463" i="1"/>
  <c r="A2464" i="1"/>
  <c r="B2464" i="1" s="1"/>
  <c r="C2464" i="1"/>
  <c r="A2465" i="1"/>
  <c r="B2465" i="1" s="1"/>
  <c r="C2465" i="1"/>
  <c r="A2466" i="1"/>
  <c r="B2466" i="1" s="1"/>
  <c r="C2466" i="1"/>
  <c r="A2467" i="1"/>
  <c r="B2467" i="1" s="1"/>
  <c r="C2467" i="1"/>
  <c r="A2468" i="1"/>
  <c r="B2468" i="1" s="1"/>
  <c r="C2468" i="1"/>
  <c r="A2469" i="1"/>
  <c r="B2469" i="1" s="1"/>
  <c r="C2469" i="1"/>
  <c r="A2470" i="1"/>
  <c r="B2470" i="1" s="1"/>
  <c r="C2470" i="1"/>
  <c r="A2471" i="1"/>
  <c r="B2471" i="1" s="1"/>
  <c r="C2471" i="1"/>
  <c r="A2472" i="1"/>
  <c r="B2472" i="1" s="1"/>
  <c r="C2472" i="1"/>
  <c r="A2473" i="1"/>
  <c r="B2473" i="1" s="1"/>
  <c r="C2473" i="1"/>
  <c r="A2474" i="1"/>
  <c r="B2474" i="1" s="1"/>
  <c r="C2474" i="1"/>
  <c r="A2475" i="1"/>
  <c r="B2475" i="1" s="1"/>
  <c r="C2475" i="1"/>
  <c r="A2476" i="1"/>
  <c r="B2476" i="1" s="1"/>
  <c r="C2476" i="1"/>
  <c r="A2477" i="1"/>
  <c r="B2477" i="1" s="1"/>
  <c r="C2477" i="1"/>
  <c r="A2478" i="1"/>
  <c r="B2478" i="1" s="1"/>
  <c r="C2478" i="1"/>
  <c r="A2479" i="1"/>
  <c r="B2479" i="1" s="1"/>
  <c r="C2479" i="1"/>
  <c r="A2480" i="1"/>
  <c r="B2480" i="1" s="1"/>
  <c r="C2480" i="1"/>
  <c r="A2481" i="1"/>
  <c r="B2481" i="1" s="1"/>
  <c r="C2481" i="1"/>
  <c r="A2482" i="1"/>
  <c r="B2482" i="1" s="1"/>
  <c r="C2482" i="1"/>
  <c r="A2483" i="1"/>
  <c r="B2483" i="1" s="1"/>
  <c r="C2483" i="1"/>
  <c r="A2484" i="1"/>
  <c r="B2484" i="1" s="1"/>
  <c r="C2484" i="1"/>
  <c r="A2485" i="1"/>
  <c r="B2485" i="1" s="1"/>
  <c r="C2485" i="1"/>
  <c r="A2486" i="1"/>
  <c r="B2486" i="1" s="1"/>
  <c r="C2486" i="1"/>
  <c r="A2487" i="1"/>
  <c r="B2487" i="1" s="1"/>
  <c r="C2487" i="1"/>
  <c r="A2488" i="1"/>
  <c r="B2488" i="1" s="1"/>
  <c r="C2488" i="1"/>
  <c r="A2489" i="1"/>
  <c r="B2489" i="1" s="1"/>
  <c r="C2489" i="1"/>
  <c r="A2490" i="1"/>
  <c r="B2490" i="1" s="1"/>
  <c r="C2490" i="1"/>
  <c r="A2491" i="1"/>
  <c r="B2491" i="1" s="1"/>
  <c r="C2491" i="1"/>
  <c r="A2492" i="1"/>
  <c r="B2492" i="1" s="1"/>
  <c r="C2492" i="1"/>
  <c r="A2493" i="1"/>
  <c r="B2493" i="1" s="1"/>
  <c r="C2493" i="1"/>
  <c r="A2494" i="1"/>
  <c r="B2494" i="1" s="1"/>
  <c r="C2494" i="1"/>
  <c r="A2495" i="1"/>
  <c r="B2495" i="1" s="1"/>
  <c r="C2495" i="1"/>
  <c r="A2496" i="1"/>
  <c r="B2496" i="1" s="1"/>
  <c r="C2496" i="1"/>
  <c r="A2497" i="1"/>
  <c r="B2497" i="1" s="1"/>
  <c r="C2497" i="1"/>
  <c r="A2498" i="1"/>
  <c r="B2498" i="1" s="1"/>
  <c r="C2498" i="1"/>
  <c r="A2499" i="1"/>
  <c r="B2499" i="1" s="1"/>
  <c r="C2499" i="1"/>
  <c r="A2500" i="1"/>
  <c r="B2500" i="1" s="1"/>
  <c r="C2500" i="1"/>
  <c r="A2501" i="1"/>
  <c r="B2501" i="1" s="1"/>
  <c r="C2501" i="1"/>
  <c r="A2502" i="1"/>
  <c r="B2502" i="1" s="1"/>
  <c r="C2502" i="1"/>
  <c r="A2503" i="1"/>
  <c r="B2503" i="1" s="1"/>
  <c r="C2503" i="1"/>
  <c r="A2504" i="1"/>
  <c r="B2504" i="1" s="1"/>
  <c r="C2504" i="1"/>
  <c r="A2505" i="1"/>
  <c r="B2505" i="1" s="1"/>
  <c r="C2505" i="1"/>
  <c r="A2506" i="1"/>
  <c r="B2506" i="1" s="1"/>
  <c r="C2506" i="1"/>
  <c r="A2507" i="1"/>
  <c r="B2507" i="1" s="1"/>
  <c r="C2507" i="1"/>
  <c r="A2508" i="1"/>
  <c r="B2508" i="1" s="1"/>
  <c r="C2508" i="1"/>
  <c r="A2509" i="1"/>
  <c r="B2509" i="1" s="1"/>
  <c r="C2509" i="1"/>
  <c r="A2510" i="1"/>
  <c r="B2510" i="1" s="1"/>
  <c r="C2510" i="1"/>
  <c r="A2511" i="1"/>
  <c r="B2511" i="1" s="1"/>
  <c r="C2511" i="1"/>
  <c r="A2512" i="1"/>
  <c r="B2512" i="1" s="1"/>
  <c r="C2512" i="1"/>
  <c r="A2513" i="1"/>
  <c r="B2513" i="1" s="1"/>
  <c r="C2513" i="1"/>
  <c r="A2514" i="1"/>
  <c r="B2514" i="1" s="1"/>
  <c r="C2514" i="1"/>
  <c r="A2515" i="1"/>
  <c r="B2515" i="1" s="1"/>
  <c r="C2515" i="1"/>
  <c r="A2516" i="1"/>
  <c r="B2516" i="1" s="1"/>
  <c r="C2516" i="1"/>
  <c r="A2517" i="1"/>
  <c r="B2517" i="1" s="1"/>
  <c r="C2517" i="1"/>
  <c r="A2518" i="1"/>
  <c r="B2518" i="1" s="1"/>
  <c r="C2518" i="1"/>
  <c r="A2519" i="1"/>
  <c r="B2519" i="1" s="1"/>
  <c r="C2519" i="1"/>
  <c r="A2520" i="1"/>
  <c r="B2520" i="1" s="1"/>
  <c r="C2520" i="1"/>
  <c r="A2521" i="1"/>
  <c r="B2521" i="1" s="1"/>
  <c r="C2521" i="1"/>
  <c r="A2522" i="1"/>
  <c r="B2522" i="1" s="1"/>
  <c r="C2522" i="1"/>
  <c r="A2523" i="1"/>
  <c r="B2523" i="1" s="1"/>
  <c r="C2523" i="1"/>
  <c r="A2524" i="1"/>
  <c r="B2524" i="1" s="1"/>
  <c r="C2524" i="1"/>
  <c r="A2525" i="1"/>
  <c r="B2525" i="1" s="1"/>
  <c r="C2525" i="1"/>
  <c r="A2526" i="1"/>
  <c r="B2526" i="1" s="1"/>
  <c r="C2526" i="1"/>
  <c r="A2527" i="1"/>
  <c r="B2527" i="1" s="1"/>
  <c r="C2527" i="1"/>
  <c r="A2528" i="1"/>
  <c r="B2528" i="1" s="1"/>
  <c r="C2528" i="1"/>
  <c r="A2529" i="1"/>
  <c r="B2529" i="1" s="1"/>
  <c r="C2529" i="1"/>
  <c r="A2530" i="1"/>
  <c r="B2530" i="1" s="1"/>
  <c r="C2530" i="1"/>
  <c r="A2531" i="1"/>
  <c r="B2531" i="1" s="1"/>
  <c r="C2531" i="1"/>
  <c r="A2532" i="1"/>
  <c r="B2532" i="1" s="1"/>
  <c r="C2532" i="1"/>
  <c r="A2533" i="1"/>
  <c r="B2533" i="1" s="1"/>
  <c r="C2533" i="1"/>
  <c r="A2534" i="1"/>
  <c r="B2534" i="1" s="1"/>
  <c r="C2534" i="1"/>
  <c r="A2535" i="1"/>
  <c r="B2535" i="1" s="1"/>
  <c r="C2535" i="1"/>
  <c r="A2536" i="1"/>
  <c r="B2536" i="1" s="1"/>
  <c r="C2536" i="1"/>
  <c r="A2537" i="1"/>
  <c r="B2537" i="1" s="1"/>
  <c r="C2537" i="1"/>
  <c r="A2538" i="1"/>
  <c r="B2538" i="1" s="1"/>
  <c r="C2538" i="1"/>
  <c r="A2539" i="1"/>
  <c r="B2539" i="1" s="1"/>
  <c r="C2539" i="1"/>
  <c r="A2540" i="1"/>
  <c r="B2540" i="1" s="1"/>
  <c r="C2540" i="1"/>
  <c r="A2541" i="1"/>
  <c r="B2541" i="1" s="1"/>
  <c r="C2541" i="1"/>
  <c r="A2542" i="1"/>
  <c r="B2542" i="1" s="1"/>
  <c r="C2542" i="1"/>
  <c r="A2543" i="1"/>
  <c r="B2543" i="1" s="1"/>
  <c r="C2543" i="1"/>
  <c r="A2544" i="1"/>
  <c r="B2544" i="1" s="1"/>
  <c r="C2544" i="1"/>
  <c r="A2545" i="1"/>
  <c r="B2545" i="1" s="1"/>
  <c r="C2545" i="1"/>
  <c r="A2546" i="1"/>
  <c r="B2546" i="1" s="1"/>
  <c r="C2546" i="1"/>
  <c r="A2547" i="1"/>
  <c r="B2547" i="1" s="1"/>
  <c r="C2547" i="1"/>
  <c r="A2548" i="1"/>
  <c r="B2548" i="1" s="1"/>
  <c r="C2548" i="1"/>
  <c r="A2549" i="1"/>
  <c r="B2549" i="1" s="1"/>
  <c r="C2549" i="1"/>
  <c r="A2550" i="1"/>
  <c r="B2550" i="1" s="1"/>
  <c r="C2550" i="1"/>
  <c r="A2551" i="1"/>
  <c r="B2551" i="1" s="1"/>
  <c r="C2551" i="1"/>
  <c r="A2552" i="1"/>
  <c r="B2552" i="1" s="1"/>
  <c r="C2552" i="1"/>
  <c r="A2553" i="1"/>
  <c r="B2553" i="1" s="1"/>
  <c r="C2553" i="1"/>
  <c r="A2554" i="1"/>
  <c r="B2554" i="1" s="1"/>
  <c r="C2554" i="1"/>
  <c r="A2555" i="1"/>
  <c r="B2555" i="1" s="1"/>
  <c r="C2555" i="1"/>
  <c r="A2556" i="1"/>
  <c r="B2556" i="1" s="1"/>
  <c r="C2556" i="1"/>
  <c r="A2557" i="1"/>
  <c r="B2557" i="1" s="1"/>
  <c r="C2557" i="1"/>
  <c r="A2558" i="1"/>
  <c r="B2558" i="1" s="1"/>
  <c r="C2558" i="1"/>
  <c r="A2559" i="1"/>
  <c r="B2559" i="1" s="1"/>
  <c r="C2559" i="1"/>
  <c r="A2560" i="1"/>
  <c r="B2560" i="1" s="1"/>
  <c r="C2560" i="1"/>
  <c r="A2561" i="1"/>
  <c r="B2561" i="1" s="1"/>
  <c r="C2561" i="1"/>
  <c r="A2562" i="1"/>
  <c r="B2562" i="1" s="1"/>
  <c r="C2562" i="1"/>
  <c r="A2563" i="1"/>
  <c r="B2563" i="1" s="1"/>
  <c r="C2563" i="1"/>
  <c r="A2564" i="1"/>
  <c r="B2564" i="1" s="1"/>
  <c r="C2564" i="1"/>
  <c r="A2565" i="1"/>
  <c r="B2565" i="1" s="1"/>
  <c r="C2565" i="1"/>
  <c r="A2566" i="1"/>
  <c r="B2566" i="1" s="1"/>
  <c r="C2566" i="1"/>
  <c r="A2567" i="1"/>
  <c r="B2567" i="1" s="1"/>
  <c r="C2567" i="1"/>
  <c r="A2568" i="1"/>
  <c r="B2568" i="1" s="1"/>
  <c r="C2568" i="1"/>
  <c r="A2569" i="1"/>
  <c r="B2569" i="1" s="1"/>
  <c r="C2569" i="1"/>
  <c r="A2570" i="1"/>
  <c r="B2570" i="1" s="1"/>
  <c r="C2570" i="1"/>
  <c r="A2571" i="1"/>
  <c r="B2571" i="1" s="1"/>
  <c r="C2571" i="1"/>
  <c r="A2572" i="1"/>
  <c r="B2572" i="1" s="1"/>
  <c r="C2572" i="1"/>
  <c r="A2573" i="1"/>
  <c r="B2573" i="1" s="1"/>
  <c r="C2573" i="1"/>
  <c r="A2574" i="1"/>
  <c r="B2574" i="1" s="1"/>
  <c r="C2574" i="1"/>
  <c r="A2575" i="1"/>
  <c r="B2575" i="1" s="1"/>
  <c r="C2575" i="1"/>
  <c r="A2576" i="1"/>
  <c r="B2576" i="1" s="1"/>
  <c r="C2576" i="1"/>
  <c r="A2577" i="1"/>
  <c r="B2577" i="1" s="1"/>
  <c r="C2577" i="1"/>
  <c r="A2578" i="1"/>
  <c r="B2578" i="1" s="1"/>
  <c r="C2578" i="1"/>
  <c r="A2579" i="1"/>
  <c r="B2579" i="1" s="1"/>
  <c r="C2579" i="1"/>
  <c r="A2580" i="1"/>
  <c r="B2580" i="1" s="1"/>
  <c r="C2580" i="1"/>
  <c r="A2581" i="1"/>
  <c r="B2581" i="1" s="1"/>
  <c r="C2581" i="1"/>
  <c r="A2582" i="1"/>
  <c r="B2582" i="1" s="1"/>
  <c r="C2582" i="1"/>
  <c r="A2583" i="1"/>
  <c r="B2583" i="1" s="1"/>
  <c r="C2583" i="1"/>
  <c r="A2584" i="1"/>
  <c r="B2584" i="1" s="1"/>
  <c r="C2584" i="1"/>
  <c r="A2585" i="1"/>
  <c r="B2585" i="1" s="1"/>
  <c r="C2585" i="1"/>
  <c r="A2586" i="1"/>
  <c r="B2586" i="1" s="1"/>
  <c r="C2586" i="1"/>
  <c r="A2587" i="1"/>
  <c r="B2587" i="1" s="1"/>
  <c r="C2587" i="1"/>
  <c r="A2588" i="1"/>
  <c r="B2588" i="1" s="1"/>
  <c r="C2588" i="1"/>
  <c r="A2589" i="1"/>
  <c r="B2589" i="1" s="1"/>
  <c r="C2589" i="1"/>
  <c r="A2590" i="1"/>
  <c r="B2590" i="1" s="1"/>
  <c r="C2590" i="1"/>
  <c r="A2591" i="1"/>
  <c r="B2591" i="1" s="1"/>
  <c r="C2591" i="1"/>
  <c r="A2592" i="1"/>
  <c r="B2592" i="1" s="1"/>
  <c r="C2592" i="1"/>
  <c r="A2593" i="1"/>
  <c r="B2593" i="1" s="1"/>
  <c r="C2593" i="1"/>
  <c r="A2594" i="1"/>
  <c r="B2594" i="1" s="1"/>
  <c r="C2594" i="1"/>
  <c r="A2595" i="1"/>
  <c r="B2595" i="1" s="1"/>
  <c r="C2595" i="1"/>
  <c r="A2596" i="1"/>
  <c r="B2596" i="1" s="1"/>
  <c r="C2596" i="1"/>
  <c r="A2597" i="1"/>
  <c r="B2597" i="1" s="1"/>
  <c r="C2597" i="1"/>
  <c r="A2598" i="1"/>
  <c r="B2598" i="1" s="1"/>
  <c r="C2598" i="1"/>
  <c r="A2599" i="1"/>
  <c r="B2599" i="1" s="1"/>
  <c r="C2599" i="1"/>
  <c r="A2600" i="1"/>
  <c r="B2600" i="1" s="1"/>
  <c r="C2600" i="1"/>
  <c r="A2601" i="1"/>
  <c r="B2601" i="1" s="1"/>
  <c r="C2601" i="1"/>
  <c r="A2602" i="1"/>
  <c r="B2602" i="1" s="1"/>
  <c r="C2602" i="1"/>
  <c r="A2603" i="1"/>
  <c r="B2603" i="1" s="1"/>
  <c r="C2603" i="1"/>
  <c r="A2604" i="1"/>
  <c r="B2604" i="1" s="1"/>
  <c r="C2604" i="1"/>
  <c r="A2605" i="1"/>
  <c r="B2605" i="1" s="1"/>
  <c r="C2605" i="1"/>
  <c r="A2606" i="1"/>
  <c r="B2606" i="1" s="1"/>
  <c r="C2606" i="1"/>
  <c r="A2607" i="1"/>
  <c r="B2607" i="1" s="1"/>
  <c r="C2607" i="1"/>
  <c r="A2608" i="1"/>
  <c r="B2608" i="1" s="1"/>
  <c r="C2608" i="1"/>
  <c r="A2609" i="1"/>
  <c r="B2609" i="1" s="1"/>
  <c r="C2609" i="1"/>
  <c r="A2610" i="1"/>
  <c r="B2610" i="1" s="1"/>
  <c r="C2610" i="1"/>
  <c r="A2611" i="1"/>
  <c r="B2611" i="1" s="1"/>
  <c r="C2611" i="1"/>
  <c r="A2612" i="1"/>
  <c r="B2612" i="1" s="1"/>
  <c r="C2612" i="1"/>
  <c r="A2613" i="1"/>
  <c r="B2613" i="1" s="1"/>
  <c r="C2613" i="1"/>
  <c r="A2614" i="1"/>
  <c r="B2614" i="1" s="1"/>
  <c r="C2614" i="1"/>
  <c r="A2615" i="1"/>
  <c r="B2615" i="1" s="1"/>
  <c r="C2615" i="1"/>
  <c r="A2616" i="1"/>
  <c r="B2616" i="1" s="1"/>
  <c r="C2616" i="1"/>
  <c r="A2617" i="1"/>
  <c r="B2617" i="1" s="1"/>
  <c r="C2617" i="1"/>
  <c r="A2618" i="1"/>
  <c r="B2618" i="1" s="1"/>
  <c r="C2618" i="1"/>
  <c r="A2619" i="1"/>
  <c r="B2619" i="1" s="1"/>
  <c r="C2619" i="1"/>
  <c r="A2620" i="1"/>
  <c r="B2620" i="1" s="1"/>
  <c r="C2620" i="1"/>
  <c r="A2621" i="1"/>
  <c r="B2621" i="1" s="1"/>
  <c r="C2621" i="1"/>
  <c r="A2622" i="1"/>
  <c r="B2622" i="1" s="1"/>
  <c r="C2622" i="1"/>
  <c r="A2623" i="1"/>
  <c r="B2623" i="1" s="1"/>
  <c r="C2623" i="1"/>
  <c r="A2624" i="1"/>
  <c r="B2624" i="1" s="1"/>
  <c r="C2624" i="1"/>
  <c r="A2625" i="1"/>
  <c r="B2625" i="1" s="1"/>
  <c r="C2625" i="1"/>
  <c r="A2626" i="1"/>
  <c r="B2626" i="1" s="1"/>
  <c r="C2626" i="1"/>
  <c r="A2627" i="1"/>
  <c r="B2627" i="1" s="1"/>
  <c r="C2627" i="1"/>
  <c r="A2628" i="1"/>
  <c r="B2628" i="1" s="1"/>
  <c r="C2628" i="1"/>
  <c r="A2629" i="1"/>
  <c r="B2629" i="1" s="1"/>
  <c r="C2629" i="1"/>
  <c r="A2630" i="1"/>
  <c r="B2630" i="1" s="1"/>
  <c r="C2630" i="1"/>
  <c r="A2631" i="1"/>
  <c r="B2631" i="1" s="1"/>
  <c r="C2631" i="1"/>
  <c r="A2632" i="1"/>
  <c r="B2632" i="1" s="1"/>
  <c r="C2632" i="1"/>
  <c r="A2633" i="1"/>
  <c r="B2633" i="1" s="1"/>
  <c r="C2633" i="1"/>
  <c r="A2634" i="1"/>
  <c r="B2634" i="1" s="1"/>
  <c r="C2634" i="1"/>
  <c r="A2635" i="1"/>
  <c r="B2635" i="1" s="1"/>
  <c r="C2635" i="1"/>
  <c r="A2636" i="1"/>
  <c r="B2636" i="1" s="1"/>
  <c r="C2636" i="1"/>
  <c r="A2637" i="1"/>
  <c r="B2637" i="1" s="1"/>
  <c r="C2637" i="1"/>
  <c r="A2638" i="1"/>
  <c r="B2638" i="1" s="1"/>
  <c r="C2638" i="1"/>
  <c r="A2639" i="1"/>
  <c r="B2639" i="1" s="1"/>
  <c r="C2639" i="1"/>
  <c r="A2640" i="1"/>
  <c r="B2640" i="1" s="1"/>
  <c r="C2640" i="1"/>
  <c r="A2641" i="1"/>
  <c r="B2641" i="1" s="1"/>
  <c r="C2641" i="1"/>
  <c r="A2642" i="1"/>
  <c r="B2642" i="1" s="1"/>
  <c r="C2642" i="1"/>
  <c r="A2643" i="1"/>
  <c r="B2643" i="1" s="1"/>
  <c r="C2643" i="1"/>
  <c r="A2644" i="1"/>
  <c r="B2644" i="1" s="1"/>
  <c r="C2644" i="1"/>
  <c r="A2645" i="1"/>
  <c r="B2645" i="1" s="1"/>
  <c r="C2645" i="1"/>
  <c r="A2646" i="1"/>
  <c r="B2646" i="1" s="1"/>
  <c r="C2646" i="1"/>
  <c r="A2647" i="1"/>
  <c r="B2647" i="1" s="1"/>
  <c r="C2647" i="1"/>
  <c r="A2648" i="1"/>
  <c r="B2648" i="1" s="1"/>
  <c r="C2648" i="1"/>
  <c r="A2649" i="1"/>
  <c r="B2649" i="1" s="1"/>
  <c r="C2649" i="1"/>
  <c r="A2650" i="1"/>
  <c r="B2650" i="1" s="1"/>
  <c r="C2650" i="1"/>
  <c r="A2651" i="1"/>
  <c r="B2651" i="1" s="1"/>
  <c r="C2651" i="1"/>
  <c r="A2652" i="1"/>
  <c r="B2652" i="1" s="1"/>
  <c r="C2652" i="1"/>
  <c r="A2653" i="1"/>
  <c r="B2653" i="1" s="1"/>
  <c r="C2653" i="1"/>
  <c r="A2654" i="1"/>
  <c r="B2654" i="1" s="1"/>
  <c r="C2654" i="1"/>
  <c r="A2655" i="1"/>
  <c r="B2655" i="1" s="1"/>
  <c r="C2655" i="1"/>
  <c r="A2656" i="1"/>
  <c r="B2656" i="1" s="1"/>
  <c r="C2656" i="1"/>
  <c r="A2657" i="1"/>
  <c r="B2657" i="1" s="1"/>
  <c r="C2657" i="1"/>
  <c r="A2658" i="1"/>
  <c r="B2658" i="1" s="1"/>
  <c r="C2658" i="1"/>
  <c r="A2659" i="1"/>
  <c r="B2659" i="1" s="1"/>
  <c r="C2659" i="1"/>
  <c r="A2660" i="1"/>
  <c r="B2660" i="1" s="1"/>
  <c r="C2660" i="1"/>
  <c r="A2661" i="1"/>
  <c r="B2661" i="1" s="1"/>
  <c r="C2661" i="1"/>
  <c r="A2662" i="1"/>
  <c r="B2662" i="1" s="1"/>
  <c r="C2662" i="1"/>
  <c r="A2663" i="1"/>
  <c r="B2663" i="1" s="1"/>
  <c r="C2663" i="1"/>
  <c r="A2664" i="1"/>
  <c r="B2664" i="1" s="1"/>
  <c r="C2664" i="1"/>
  <c r="A2665" i="1"/>
  <c r="B2665" i="1" s="1"/>
  <c r="C2665" i="1"/>
  <c r="A2666" i="1"/>
  <c r="B2666" i="1" s="1"/>
  <c r="C2666" i="1"/>
  <c r="A2667" i="1"/>
  <c r="B2667" i="1" s="1"/>
  <c r="C2667" i="1"/>
  <c r="A2668" i="1"/>
  <c r="B2668" i="1" s="1"/>
  <c r="C2668" i="1"/>
  <c r="A2669" i="1"/>
  <c r="B2669" i="1" s="1"/>
  <c r="C2669" i="1"/>
  <c r="A2670" i="1"/>
  <c r="B2670" i="1" s="1"/>
  <c r="C2670" i="1"/>
  <c r="A2671" i="1"/>
  <c r="B2671" i="1" s="1"/>
  <c r="C2671" i="1"/>
  <c r="A2672" i="1"/>
  <c r="B2672" i="1" s="1"/>
  <c r="C2672" i="1"/>
  <c r="A2673" i="1"/>
  <c r="B2673" i="1" s="1"/>
  <c r="C2673" i="1"/>
  <c r="A2674" i="1"/>
  <c r="B2674" i="1" s="1"/>
  <c r="C2674" i="1"/>
  <c r="A2675" i="1"/>
  <c r="B2675" i="1" s="1"/>
  <c r="C2675" i="1"/>
  <c r="A2676" i="1"/>
  <c r="B2676" i="1" s="1"/>
  <c r="C2676" i="1"/>
  <c r="A2677" i="1"/>
  <c r="B2677" i="1" s="1"/>
  <c r="C2677" i="1"/>
  <c r="A2678" i="1"/>
  <c r="B2678" i="1" s="1"/>
  <c r="C2678" i="1"/>
  <c r="A2679" i="1"/>
  <c r="B2679" i="1" s="1"/>
  <c r="C2679" i="1"/>
  <c r="A2680" i="1"/>
  <c r="B2680" i="1" s="1"/>
  <c r="C2680" i="1"/>
  <c r="A2681" i="1"/>
  <c r="B2681" i="1" s="1"/>
  <c r="C2681" i="1"/>
  <c r="A2682" i="1"/>
  <c r="B2682" i="1" s="1"/>
  <c r="C2682" i="1"/>
  <c r="A2683" i="1"/>
  <c r="B2683" i="1" s="1"/>
  <c r="C2683" i="1"/>
  <c r="A2684" i="1"/>
  <c r="B2684" i="1" s="1"/>
  <c r="C2684" i="1"/>
  <c r="A2685" i="1"/>
  <c r="B2685" i="1" s="1"/>
  <c r="C2685" i="1"/>
  <c r="A2686" i="1"/>
  <c r="B2686" i="1" s="1"/>
  <c r="C2686" i="1"/>
  <c r="A2687" i="1"/>
  <c r="B2687" i="1" s="1"/>
  <c r="C2687" i="1"/>
  <c r="A2688" i="1"/>
  <c r="B2688" i="1" s="1"/>
  <c r="C2688" i="1"/>
  <c r="A2689" i="1"/>
  <c r="B2689" i="1" s="1"/>
  <c r="C2689" i="1"/>
  <c r="A2690" i="1"/>
  <c r="B2690" i="1" s="1"/>
  <c r="C2690" i="1"/>
  <c r="A2691" i="1"/>
  <c r="B2691" i="1" s="1"/>
  <c r="C2691" i="1"/>
  <c r="A2692" i="1"/>
  <c r="B2692" i="1" s="1"/>
  <c r="C2692" i="1"/>
  <c r="A2693" i="1"/>
  <c r="B2693" i="1" s="1"/>
  <c r="C2693" i="1"/>
  <c r="A2694" i="1"/>
  <c r="B2694" i="1" s="1"/>
  <c r="C2694" i="1"/>
  <c r="A2695" i="1"/>
  <c r="B2695" i="1" s="1"/>
  <c r="C2695" i="1"/>
  <c r="A2696" i="1"/>
  <c r="B2696" i="1" s="1"/>
  <c r="C2696" i="1"/>
  <c r="A2697" i="1"/>
  <c r="B2697" i="1" s="1"/>
  <c r="C2697" i="1"/>
  <c r="A2698" i="1"/>
  <c r="B2698" i="1" s="1"/>
  <c r="C2698" i="1"/>
  <c r="A2699" i="1"/>
  <c r="B2699" i="1" s="1"/>
  <c r="C2699" i="1"/>
  <c r="A2700" i="1"/>
  <c r="B2700" i="1" s="1"/>
  <c r="C2700" i="1"/>
  <c r="A2701" i="1"/>
  <c r="B2701" i="1" s="1"/>
  <c r="C2701" i="1"/>
  <c r="A2702" i="1"/>
  <c r="B2702" i="1" s="1"/>
  <c r="C2702" i="1"/>
  <c r="A2703" i="1"/>
  <c r="B2703" i="1" s="1"/>
  <c r="C2703" i="1"/>
  <c r="A2704" i="1"/>
  <c r="B2704" i="1" s="1"/>
  <c r="C2704" i="1"/>
  <c r="A2705" i="1"/>
  <c r="B2705" i="1" s="1"/>
  <c r="C2705" i="1"/>
  <c r="A2706" i="1"/>
  <c r="B2706" i="1" s="1"/>
  <c r="C2706" i="1"/>
  <c r="A2707" i="1"/>
  <c r="B2707" i="1" s="1"/>
  <c r="C2707" i="1"/>
  <c r="A2708" i="1"/>
  <c r="B2708" i="1" s="1"/>
  <c r="C2708" i="1"/>
  <c r="A2709" i="1"/>
  <c r="B2709" i="1" s="1"/>
  <c r="C2709" i="1"/>
  <c r="A2710" i="1"/>
  <c r="B2710" i="1" s="1"/>
  <c r="C2710" i="1"/>
  <c r="A2711" i="1"/>
  <c r="B2711" i="1" s="1"/>
  <c r="C2711" i="1"/>
  <c r="A2712" i="1"/>
  <c r="B2712" i="1" s="1"/>
  <c r="C2712" i="1"/>
  <c r="A2713" i="1"/>
  <c r="B2713" i="1" s="1"/>
  <c r="C2713" i="1"/>
  <c r="A2714" i="1"/>
  <c r="B2714" i="1" s="1"/>
  <c r="C2714" i="1"/>
  <c r="A2715" i="1"/>
  <c r="B2715" i="1" s="1"/>
  <c r="C2715" i="1"/>
  <c r="A2716" i="1"/>
  <c r="B2716" i="1" s="1"/>
  <c r="C2716" i="1"/>
  <c r="A2717" i="1"/>
  <c r="B2717" i="1" s="1"/>
  <c r="C2717" i="1"/>
  <c r="A2718" i="1"/>
  <c r="B2718" i="1" s="1"/>
  <c r="C2718" i="1"/>
  <c r="A2719" i="1"/>
  <c r="B2719" i="1" s="1"/>
  <c r="C2719" i="1"/>
  <c r="A2720" i="1"/>
  <c r="B2720" i="1" s="1"/>
  <c r="C2720" i="1"/>
  <c r="A2721" i="1"/>
  <c r="B2721" i="1" s="1"/>
  <c r="C2721" i="1"/>
  <c r="A2722" i="1"/>
  <c r="B2722" i="1" s="1"/>
  <c r="C2722" i="1"/>
  <c r="A2723" i="1"/>
  <c r="B2723" i="1" s="1"/>
  <c r="C2723" i="1"/>
  <c r="A2724" i="1"/>
  <c r="B2724" i="1" s="1"/>
  <c r="C2724" i="1"/>
  <c r="A2725" i="1"/>
  <c r="B2725" i="1" s="1"/>
  <c r="C2725" i="1"/>
  <c r="A2726" i="1"/>
  <c r="B2726" i="1" s="1"/>
  <c r="C2726" i="1"/>
  <c r="A2727" i="1"/>
  <c r="B2727" i="1" s="1"/>
  <c r="C2727" i="1"/>
  <c r="A2728" i="1"/>
  <c r="B2728" i="1" s="1"/>
  <c r="C2728" i="1"/>
  <c r="A2729" i="1"/>
  <c r="B2729" i="1" s="1"/>
  <c r="C2729" i="1"/>
  <c r="A2730" i="1"/>
  <c r="B2730" i="1" s="1"/>
  <c r="C2730" i="1"/>
  <c r="A2731" i="1"/>
  <c r="B2731" i="1" s="1"/>
  <c r="C2731" i="1"/>
  <c r="A2732" i="1"/>
  <c r="B2732" i="1" s="1"/>
  <c r="C2732" i="1"/>
  <c r="A2733" i="1"/>
  <c r="B2733" i="1" s="1"/>
  <c r="C2733" i="1"/>
  <c r="A2734" i="1"/>
  <c r="B2734" i="1" s="1"/>
  <c r="C2734" i="1"/>
  <c r="A2735" i="1"/>
  <c r="B2735" i="1" s="1"/>
  <c r="C2735" i="1"/>
  <c r="A2736" i="1"/>
  <c r="B2736" i="1" s="1"/>
  <c r="C2736" i="1"/>
  <c r="A2737" i="1"/>
  <c r="B2737" i="1" s="1"/>
  <c r="C2737" i="1"/>
  <c r="A2738" i="1"/>
  <c r="B2738" i="1" s="1"/>
  <c r="C2738" i="1"/>
  <c r="A2739" i="1"/>
  <c r="B2739" i="1" s="1"/>
  <c r="C2739" i="1"/>
  <c r="A2740" i="1"/>
  <c r="B2740" i="1" s="1"/>
  <c r="C2740" i="1"/>
  <c r="A2741" i="1"/>
  <c r="B2741" i="1" s="1"/>
  <c r="C2741" i="1"/>
  <c r="A2742" i="1"/>
  <c r="B2742" i="1" s="1"/>
  <c r="C2742" i="1"/>
  <c r="A2743" i="1"/>
  <c r="B2743" i="1" s="1"/>
  <c r="C2743" i="1"/>
  <c r="A2744" i="1"/>
  <c r="B2744" i="1" s="1"/>
  <c r="C2744" i="1"/>
  <c r="A2745" i="1"/>
  <c r="B2745" i="1" s="1"/>
  <c r="C2745" i="1"/>
  <c r="A2746" i="1"/>
  <c r="B2746" i="1" s="1"/>
  <c r="C2746" i="1"/>
  <c r="A2747" i="1"/>
  <c r="B2747" i="1" s="1"/>
  <c r="C2747" i="1"/>
  <c r="A2748" i="1"/>
  <c r="B2748" i="1" s="1"/>
  <c r="C2748" i="1"/>
  <c r="A2749" i="1"/>
  <c r="B2749" i="1" s="1"/>
  <c r="C2749" i="1"/>
  <c r="A2750" i="1"/>
  <c r="B2750" i="1" s="1"/>
  <c r="C2750" i="1"/>
  <c r="A2751" i="1"/>
  <c r="B2751" i="1" s="1"/>
  <c r="C2751" i="1"/>
  <c r="A2752" i="1"/>
  <c r="B2752" i="1" s="1"/>
  <c r="C2752" i="1"/>
  <c r="A2753" i="1"/>
  <c r="B2753" i="1" s="1"/>
  <c r="C2753" i="1"/>
  <c r="A2754" i="1"/>
  <c r="B2754" i="1" s="1"/>
  <c r="C2754" i="1"/>
  <c r="A2755" i="1"/>
  <c r="B2755" i="1" s="1"/>
  <c r="C2755" i="1"/>
  <c r="A2756" i="1"/>
  <c r="B2756" i="1" s="1"/>
  <c r="C2756" i="1"/>
  <c r="A2757" i="1"/>
  <c r="B2757" i="1" s="1"/>
  <c r="C2757" i="1"/>
  <c r="A2758" i="1"/>
  <c r="B2758" i="1" s="1"/>
  <c r="C2758" i="1"/>
  <c r="A2759" i="1"/>
  <c r="B2759" i="1" s="1"/>
  <c r="C2759" i="1"/>
  <c r="A2760" i="1"/>
  <c r="B2760" i="1" s="1"/>
  <c r="C2760" i="1"/>
  <c r="A2761" i="1"/>
  <c r="B2761" i="1" s="1"/>
  <c r="C2761" i="1"/>
  <c r="A2762" i="1"/>
  <c r="B2762" i="1" s="1"/>
  <c r="C2762" i="1"/>
  <c r="A2763" i="1"/>
  <c r="B2763" i="1" s="1"/>
  <c r="C2763" i="1"/>
  <c r="A2764" i="1"/>
  <c r="B2764" i="1" s="1"/>
  <c r="C2764" i="1"/>
  <c r="A2765" i="1"/>
  <c r="B2765" i="1" s="1"/>
  <c r="C2765" i="1"/>
  <c r="A2766" i="1"/>
  <c r="B2766" i="1" s="1"/>
  <c r="C2766" i="1"/>
  <c r="A2767" i="1"/>
  <c r="B2767" i="1" s="1"/>
  <c r="C2767" i="1"/>
  <c r="A2768" i="1"/>
  <c r="B2768" i="1" s="1"/>
  <c r="C2768" i="1"/>
  <c r="A2769" i="1"/>
  <c r="B2769" i="1" s="1"/>
  <c r="C2769" i="1"/>
  <c r="A2770" i="1"/>
  <c r="B2770" i="1" s="1"/>
  <c r="C2770" i="1"/>
  <c r="A2771" i="1"/>
  <c r="B2771" i="1" s="1"/>
  <c r="C2771" i="1"/>
  <c r="A2772" i="1"/>
  <c r="B2772" i="1" s="1"/>
  <c r="C2772" i="1"/>
  <c r="A2773" i="1"/>
  <c r="B2773" i="1" s="1"/>
  <c r="C2773" i="1"/>
  <c r="A2774" i="1"/>
  <c r="B2774" i="1" s="1"/>
  <c r="C2774" i="1"/>
  <c r="A2775" i="1"/>
  <c r="B2775" i="1" s="1"/>
  <c r="C2775" i="1"/>
  <c r="A2776" i="1"/>
  <c r="B2776" i="1" s="1"/>
  <c r="C2776" i="1"/>
  <c r="A2777" i="1"/>
  <c r="B2777" i="1" s="1"/>
  <c r="C2777" i="1"/>
  <c r="A2778" i="1"/>
  <c r="B2778" i="1" s="1"/>
  <c r="C2778" i="1"/>
  <c r="A2779" i="1"/>
  <c r="B2779" i="1" s="1"/>
  <c r="C2779" i="1"/>
  <c r="A2780" i="1"/>
  <c r="B2780" i="1" s="1"/>
  <c r="C2780" i="1"/>
  <c r="A2781" i="1"/>
  <c r="B2781" i="1" s="1"/>
  <c r="C2781" i="1"/>
  <c r="A2782" i="1"/>
  <c r="B2782" i="1" s="1"/>
  <c r="C2782" i="1"/>
  <c r="A2783" i="1"/>
  <c r="B2783" i="1" s="1"/>
  <c r="C2783" i="1"/>
  <c r="A2784" i="1"/>
  <c r="B2784" i="1" s="1"/>
  <c r="C2784" i="1"/>
  <c r="A2785" i="1"/>
  <c r="B2785" i="1" s="1"/>
  <c r="C2785" i="1"/>
  <c r="A2786" i="1"/>
  <c r="B2786" i="1" s="1"/>
  <c r="C2786" i="1"/>
  <c r="A2787" i="1"/>
  <c r="B2787" i="1" s="1"/>
  <c r="C2787" i="1"/>
  <c r="A2788" i="1"/>
  <c r="B2788" i="1" s="1"/>
  <c r="C2788" i="1"/>
  <c r="A2789" i="1"/>
  <c r="B2789" i="1" s="1"/>
  <c r="C2789" i="1"/>
  <c r="A2790" i="1"/>
  <c r="B2790" i="1" s="1"/>
  <c r="C2790" i="1"/>
  <c r="A2791" i="1"/>
  <c r="B2791" i="1" s="1"/>
  <c r="C2791" i="1"/>
  <c r="A2792" i="1"/>
  <c r="B2792" i="1" s="1"/>
  <c r="C2792" i="1"/>
  <c r="A2793" i="1"/>
  <c r="B2793" i="1" s="1"/>
  <c r="C2793" i="1"/>
  <c r="A2794" i="1"/>
  <c r="B2794" i="1" s="1"/>
  <c r="C2794" i="1"/>
  <c r="A2795" i="1"/>
  <c r="B2795" i="1" s="1"/>
  <c r="C2795" i="1"/>
  <c r="A2796" i="1"/>
  <c r="B2796" i="1" s="1"/>
  <c r="C2796" i="1"/>
  <c r="A2797" i="1"/>
  <c r="B2797" i="1" s="1"/>
  <c r="C2797" i="1"/>
  <c r="A2798" i="1"/>
  <c r="B2798" i="1" s="1"/>
  <c r="C2798" i="1"/>
  <c r="A2799" i="1"/>
  <c r="B2799" i="1" s="1"/>
  <c r="C2799" i="1"/>
  <c r="A2800" i="1"/>
  <c r="B2800" i="1" s="1"/>
  <c r="C2800" i="1"/>
  <c r="A2801" i="1"/>
  <c r="B2801" i="1" s="1"/>
  <c r="C2801" i="1"/>
  <c r="A2802" i="1"/>
  <c r="B2802" i="1" s="1"/>
  <c r="C2802" i="1"/>
  <c r="A2803" i="1"/>
  <c r="B2803" i="1" s="1"/>
  <c r="C2803" i="1"/>
  <c r="A2804" i="1"/>
  <c r="B2804" i="1" s="1"/>
  <c r="C2804" i="1"/>
  <c r="A2805" i="1"/>
  <c r="B2805" i="1" s="1"/>
  <c r="C2805" i="1"/>
  <c r="A2806" i="1"/>
  <c r="B2806" i="1" s="1"/>
  <c r="C2806" i="1"/>
  <c r="A2807" i="1"/>
  <c r="B2807" i="1" s="1"/>
  <c r="C2807" i="1"/>
  <c r="A2808" i="1"/>
  <c r="B2808" i="1" s="1"/>
  <c r="C2808" i="1"/>
  <c r="A2809" i="1"/>
  <c r="B2809" i="1" s="1"/>
  <c r="C2809" i="1"/>
  <c r="A2810" i="1"/>
  <c r="B2810" i="1" s="1"/>
  <c r="C2810" i="1"/>
  <c r="A2811" i="1"/>
  <c r="B2811" i="1" s="1"/>
  <c r="C2811" i="1"/>
  <c r="A2812" i="1"/>
  <c r="B2812" i="1" s="1"/>
  <c r="C2812" i="1"/>
  <c r="A2813" i="1"/>
  <c r="B2813" i="1" s="1"/>
  <c r="C2813" i="1"/>
  <c r="A2814" i="1"/>
  <c r="B2814" i="1" s="1"/>
  <c r="C2814" i="1"/>
  <c r="A2815" i="1"/>
  <c r="B2815" i="1" s="1"/>
  <c r="C2815" i="1"/>
  <c r="A2816" i="1"/>
  <c r="B2816" i="1" s="1"/>
  <c r="C2816" i="1"/>
  <c r="A2817" i="1"/>
  <c r="B2817" i="1" s="1"/>
  <c r="C2817" i="1"/>
  <c r="A2818" i="1"/>
  <c r="B2818" i="1" s="1"/>
  <c r="C2818" i="1"/>
  <c r="A2819" i="1"/>
  <c r="B2819" i="1" s="1"/>
  <c r="C2819" i="1"/>
  <c r="A2820" i="1"/>
  <c r="B2820" i="1" s="1"/>
  <c r="C2820" i="1"/>
  <c r="A2821" i="1"/>
  <c r="B2821" i="1" s="1"/>
  <c r="C2821" i="1"/>
  <c r="A2822" i="1"/>
  <c r="B2822" i="1" s="1"/>
  <c r="C2822" i="1"/>
  <c r="A2823" i="1"/>
  <c r="B2823" i="1" s="1"/>
  <c r="C2823" i="1"/>
  <c r="A2824" i="1"/>
  <c r="B2824" i="1" s="1"/>
  <c r="C2824" i="1"/>
  <c r="A2825" i="1"/>
  <c r="B2825" i="1" s="1"/>
  <c r="C2825" i="1"/>
  <c r="A2826" i="1"/>
  <c r="B2826" i="1" s="1"/>
  <c r="C2826" i="1"/>
  <c r="A2827" i="1"/>
  <c r="B2827" i="1" s="1"/>
  <c r="C2827" i="1"/>
  <c r="A2828" i="1"/>
  <c r="B2828" i="1" s="1"/>
  <c r="C2828" i="1"/>
  <c r="A2829" i="1"/>
  <c r="B2829" i="1" s="1"/>
  <c r="C2829" i="1"/>
  <c r="A2830" i="1"/>
  <c r="B2830" i="1" s="1"/>
  <c r="C2830" i="1"/>
  <c r="A2831" i="1"/>
  <c r="B2831" i="1" s="1"/>
  <c r="C2831" i="1"/>
  <c r="A2832" i="1"/>
  <c r="B2832" i="1" s="1"/>
  <c r="C2832" i="1"/>
  <c r="A2833" i="1"/>
  <c r="B2833" i="1" s="1"/>
  <c r="C2833" i="1"/>
  <c r="A2834" i="1"/>
  <c r="B2834" i="1" s="1"/>
  <c r="C2834" i="1"/>
  <c r="A2835" i="1"/>
  <c r="B2835" i="1" s="1"/>
  <c r="C2835" i="1"/>
  <c r="A2836" i="1"/>
  <c r="B2836" i="1" s="1"/>
  <c r="C2836" i="1"/>
  <c r="A2837" i="1"/>
  <c r="B2837" i="1" s="1"/>
  <c r="C2837" i="1"/>
  <c r="A2838" i="1"/>
  <c r="B2838" i="1" s="1"/>
  <c r="C2838" i="1"/>
  <c r="A2839" i="1"/>
  <c r="B2839" i="1" s="1"/>
  <c r="C2839" i="1"/>
  <c r="A2840" i="1"/>
  <c r="B2840" i="1" s="1"/>
  <c r="C2840" i="1"/>
  <c r="A2841" i="1"/>
  <c r="B2841" i="1" s="1"/>
  <c r="C2841" i="1"/>
  <c r="A2842" i="1"/>
  <c r="B2842" i="1" s="1"/>
  <c r="C2842" i="1"/>
  <c r="A2843" i="1"/>
  <c r="B2843" i="1" s="1"/>
  <c r="C2843" i="1"/>
  <c r="A2844" i="1"/>
  <c r="B2844" i="1" s="1"/>
  <c r="C2844" i="1"/>
  <c r="A2845" i="1"/>
  <c r="B2845" i="1" s="1"/>
  <c r="C2845" i="1"/>
  <c r="A2846" i="1"/>
  <c r="B2846" i="1" s="1"/>
  <c r="C2846" i="1"/>
  <c r="A2847" i="1"/>
  <c r="B2847" i="1" s="1"/>
  <c r="C2847" i="1"/>
  <c r="A2848" i="1"/>
  <c r="B2848" i="1" s="1"/>
  <c r="C2848" i="1"/>
  <c r="A2849" i="1"/>
  <c r="B2849" i="1" s="1"/>
  <c r="C2849" i="1"/>
  <c r="A2850" i="1"/>
  <c r="B2850" i="1" s="1"/>
  <c r="C2850" i="1"/>
  <c r="A2851" i="1"/>
  <c r="B2851" i="1" s="1"/>
  <c r="C2851" i="1"/>
  <c r="A2852" i="1"/>
  <c r="B2852" i="1" s="1"/>
  <c r="C2852" i="1"/>
  <c r="A2853" i="1"/>
  <c r="B2853" i="1" s="1"/>
  <c r="C2853" i="1"/>
  <c r="A2854" i="1"/>
  <c r="B2854" i="1" s="1"/>
  <c r="C2854" i="1"/>
  <c r="A2855" i="1"/>
  <c r="B2855" i="1" s="1"/>
  <c r="C2855" i="1"/>
  <c r="A2856" i="1"/>
  <c r="B2856" i="1" s="1"/>
  <c r="C2856" i="1"/>
  <c r="A2857" i="1"/>
  <c r="B2857" i="1" s="1"/>
  <c r="C2857" i="1"/>
  <c r="A2858" i="1"/>
  <c r="B2858" i="1" s="1"/>
  <c r="C2858" i="1"/>
  <c r="A2859" i="1"/>
  <c r="B2859" i="1" s="1"/>
  <c r="C2859" i="1"/>
  <c r="A2860" i="1"/>
  <c r="B2860" i="1" s="1"/>
  <c r="C2860" i="1"/>
  <c r="A2861" i="1"/>
  <c r="B2861" i="1" s="1"/>
  <c r="C2861" i="1"/>
  <c r="A2862" i="1"/>
  <c r="B2862" i="1" s="1"/>
  <c r="C2862" i="1"/>
  <c r="A2863" i="1"/>
  <c r="B2863" i="1" s="1"/>
  <c r="C2863" i="1"/>
  <c r="A2864" i="1"/>
  <c r="B2864" i="1" s="1"/>
  <c r="C2864" i="1"/>
  <c r="A2865" i="1"/>
  <c r="B2865" i="1" s="1"/>
  <c r="C2865" i="1"/>
  <c r="A2866" i="1"/>
  <c r="B2866" i="1" s="1"/>
  <c r="C2866" i="1"/>
  <c r="A2867" i="1"/>
  <c r="B2867" i="1" s="1"/>
  <c r="C2867" i="1"/>
  <c r="A2868" i="1"/>
  <c r="B2868" i="1" s="1"/>
  <c r="C2868" i="1"/>
  <c r="A2869" i="1"/>
  <c r="B2869" i="1" s="1"/>
  <c r="C2869" i="1"/>
  <c r="A2870" i="1"/>
  <c r="B2870" i="1" s="1"/>
  <c r="C2870" i="1"/>
  <c r="A2871" i="1"/>
  <c r="B2871" i="1" s="1"/>
  <c r="C2871" i="1"/>
  <c r="A2872" i="1"/>
  <c r="B2872" i="1" s="1"/>
  <c r="C2872" i="1"/>
  <c r="A2873" i="1"/>
  <c r="B2873" i="1" s="1"/>
  <c r="C2873" i="1"/>
  <c r="A2874" i="1"/>
  <c r="B2874" i="1" s="1"/>
  <c r="C2874" i="1"/>
  <c r="A2875" i="1"/>
  <c r="B2875" i="1" s="1"/>
  <c r="C2875" i="1"/>
  <c r="A2876" i="1"/>
  <c r="B2876" i="1" s="1"/>
  <c r="C2876" i="1"/>
  <c r="A2877" i="1"/>
  <c r="B2877" i="1" s="1"/>
  <c r="C2877" i="1"/>
  <c r="A2878" i="1"/>
  <c r="B2878" i="1" s="1"/>
  <c r="C2878" i="1"/>
  <c r="A2879" i="1"/>
  <c r="B2879" i="1" s="1"/>
  <c r="C2879" i="1"/>
  <c r="A2880" i="1"/>
  <c r="B2880" i="1" s="1"/>
  <c r="C2880" i="1"/>
  <c r="A2881" i="1"/>
  <c r="B2881" i="1" s="1"/>
  <c r="C2881" i="1"/>
  <c r="A2882" i="1"/>
  <c r="B2882" i="1" s="1"/>
  <c r="C2882" i="1"/>
  <c r="A2883" i="1"/>
  <c r="B2883" i="1" s="1"/>
  <c r="C2883" i="1"/>
  <c r="A2884" i="1"/>
  <c r="B2884" i="1" s="1"/>
  <c r="C2884" i="1"/>
  <c r="A2885" i="1"/>
  <c r="B2885" i="1" s="1"/>
  <c r="C2885" i="1"/>
  <c r="A2886" i="1"/>
  <c r="B2886" i="1" s="1"/>
  <c r="C2886" i="1"/>
  <c r="A2887" i="1"/>
  <c r="B2887" i="1" s="1"/>
  <c r="C2887" i="1"/>
  <c r="A2888" i="1"/>
  <c r="B2888" i="1" s="1"/>
  <c r="C2888" i="1"/>
  <c r="A2889" i="1"/>
  <c r="B2889" i="1" s="1"/>
  <c r="C2889" i="1"/>
  <c r="A2890" i="1"/>
  <c r="B2890" i="1" s="1"/>
  <c r="C2890" i="1"/>
  <c r="A2891" i="1"/>
  <c r="B2891" i="1" s="1"/>
  <c r="C2891" i="1"/>
  <c r="A2892" i="1"/>
  <c r="B2892" i="1" s="1"/>
  <c r="C2892" i="1"/>
  <c r="A2893" i="1"/>
  <c r="B2893" i="1" s="1"/>
  <c r="C2893" i="1"/>
  <c r="A2894" i="1"/>
  <c r="B2894" i="1" s="1"/>
  <c r="C2894" i="1"/>
  <c r="A2895" i="1"/>
  <c r="B2895" i="1" s="1"/>
  <c r="C2895" i="1"/>
  <c r="A2896" i="1"/>
  <c r="B2896" i="1" s="1"/>
  <c r="C2896" i="1"/>
  <c r="A2897" i="1"/>
  <c r="B2897" i="1" s="1"/>
  <c r="C2897" i="1"/>
  <c r="A2898" i="1"/>
  <c r="B2898" i="1" s="1"/>
  <c r="C2898" i="1"/>
  <c r="A2899" i="1"/>
  <c r="B2899" i="1" s="1"/>
  <c r="C2899" i="1"/>
  <c r="A2900" i="1"/>
  <c r="B2900" i="1" s="1"/>
  <c r="C2900" i="1"/>
  <c r="A2901" i="1"/>
  <c r="B2901" i="1" s="1"/>
  <c r="C2901" i="1"/>
  <c r="A2902" i="1"/>
  <c r="B2902" i="1" s="1"/>
  <c r="C2902" i="1"/>
  <c r="A2903" i="1"/>
  <c r="B2903" i="1" s="1"/>
  <c r="C2903" i="1"/>
  <c r="A2904" i="1"/>
  <c r="B2904" i="1" s="1"/>
  <c r="C2904" i="1"/>
  <c r="A2905" i="1"/>
  <c r="B2905" i="1" s="1"/>
  <c r="C2905" i="1"/>
  <c r="A2906" i="1"/>
  <c r="B2906" i="1" s="1"/>
  <c r="C2906" i="1"/>
  <c r="A2907" i="1"/>
  <c r="B2907" i="1" s="1"/>
  <c r="C2907" i="1"/>
  <c r="A2908" i="1"/>
  <c r="B2908" i="1" s="1"/>
  <c r="C2908" i="1"/>
  <c r="A2909" i="1"/>
  <c r="B2909" i="1" s="1"/>
  <c r="C2909" i="1"/>
  <c r="A2910" i="1"/>
  <c r="B2910" i="1" s="1"/>
  <c r="C2910" i="1"/>
  <c r="A2911" i="1"/>
  <c r="B2911" i="1" s="1"/>
  <c r="C2911" i="1"/>
  <c r="A2912" i="1"/>
  <c r="B2912" i="1" s="1"/>
  <c r="C2912" i="1"/>
  <c r="A2913" i="1"/>
  <c r="B2913" i="1" s="1"/>
  <c r="C2913" i="1"/>
  <c r="A2914" i="1"/>
  <c r="B2914" i="1" s="1"/>
  <c r="C2914" i="1"/>
  <c r="A2915" i="1"/>
  <c r="B2915" i="1" s="1"/>
  <c r="C2915" i="1"/>
  <c r="A2916" i="1"/>
  <c r="B2916" i="1" s="1"/>
  <c r="C2916" i="1"/>
  <c r="A2917" i="1"/>
  <c r="B2917" i="1" s="1"/>
  <c r="C2917" i="1"/>
  <c r="A2918" i="1"/>
  <c r="B2918" i="1" s="1"/>
  <c r="C2918" i="1"/>
  <c r="A2919" i="1"/>
  <c r="B2919" i="1" s="1"/>
  <c r="C2919" i="1"/>
  <c r="A2920" i="1"/>
  <c r="B2920" i="1" s="1"/>
  <c r="C2920" i="1"/>
  <c r="A2921" i="1"/>
  <c r="B2921" i="1" s="1"/>
  <c r="C2921" i="1"/>
  <c r="A2922" i="1"/>
  <c r="B2922" i="1" s="1"/>
  <c r="C2922" i="1"/>
  <c r="A2923" i="1"/>
  <c r="B2923" i="1" s="1"/>
  <c r="C2923" i="1"/>
  <c r="A2924" i="1"/>
  <c r="B2924" i="1" s="1"/>
  <c r="C2924" i="1"/>
  <c r="A2925" i="1"/>
  <c r="B2925" i="1" s="1"/>
  <c r="C2925" i="1"/>
  <c r="A2926" i="1"/>
  <c r="B2926" i="1" s="1"/>
  <c r="C2926" i="1"/>
  <c r="A2927" i="1"/>
  <c r="B2927" i="1" s="1"/>
  <c r="C2927" i="1"/>
  <c r="A2928" i="1"/>
  <c r="B2928" i="1" s="1"/>
  <c r="C2928" i="1"/>
  <c r="A2929" i="1"/>
  <c r="B2929" i="1" s="1"/>
  <c r="C2929" i="1"/>
  <c r="A2930" i="1"/>
  <c r="B2930" i="1" s="1"/>
  <c r="C2930" i="1"/>
  <c r="A2931" i="1"/>
  <c r="B2931" i="1" s="1"/>
  <c r="C2931" i="1"/>
  <c r="A2932" i="1"/>
  <c r="B2932" i="1" s="1"/>
  <c r="C2932" i="1"/>
  <c r="A2933" i="1"/>
  <c r="B2933" i="1" s="1"/>
  <c r="C2933" i="1"/>
  <c r="A2934" i="1"/>
  <c r="B2934" i="1" s="1"/>
  <c r="C2934" i="1"/>
  <c r="A2935" i="1"/>
  <c r="B2935" i="1" s="1"/>
  <c r="C2935" i="1"/>
  <c r="A2936" i="1"/>
  <c r="B2936" i="1" s="1"/>
  <c r="C2936" i="1"/>
  <c r="A2937" i="1"/>
  <c r="B2937" i="1" s="1"/>
  <c r="C2937" i="1"/>
  <c r="A2938" i="1"/>
  <c r="B2938" i="1" s="1"/>
  <c r="C2938" i="1"/>
  <c r="A2939" i="1"/>
  <c r="B2939" i="1" s="1"/>
  <c r="C2939" i="1"/>
  <c r="A2940" i="1"/>
  <c r="B2940" i="1" s="1"/>
  <c r="C2940" i="1"/>
  <c r="A2941" i="1"/>
  <c r="B2941" i="1" s="1"/>
  <c r="C2941" i="1"/>
  <c r="A2942" i="1"/>
  <c r="B2942" i="1" s="1"/>
  <c r="C2942" i="1"/>
  <c r="A2943" i="1"/>
  <c r="B2943" i="1" s="1"/>
  <c r="C2943" i="1"/>
  <c r="A2944" i="1"/>
  <c r="B2944" i="1" s="1"/>
  <c r="C2944" i="1"/>
  <c r="A2945" i="1"/>
  <c r="B2945" i="1" s="1"/>
  <c r="C2945" i="1"/>
  <c r="A2946" i="1"/>
  <c r="B2946" i="1" s="1"/>
  <c r="C2946" i="1"/>
  <c r="A2947" i="1"/>
  <c r="B2947" i="1" s="1"/>
  <c r="C2947" i="1"/>
  <c r="A2948" i="1"/>
  <c r="B2948" i="1" s="1"/>
  <c r="C2948" i="1"/>
  <c r="A2949" i="1"/>
  <c r="B2949" i="1" s="1"/>
  <c r="C2949" i="1"/>
  <c r="A2950" i="1"/>
  <c r="B2950" i="1" s="1"/>
  <c r="C2950" i="1"/>
  <c r="A2951" i="1"/>
  <c r="B2951" i="1" s="1"/>
  <c r="C2951" i="1"/>
  <c r="A2952" i="1"/>
  <c r="B2952" i="1" s="1"/>
  <c r="C2952" i="1"/>
  <c r="A2953" i="1"/>
  <c r="B2953" i="1" s="1"/>
  <c r="C2953" i="1"/>
  <c r="A2954" i="1"/>
  <c r="B2954" i="1" s="1"/>
  <c r="C2954" i="1"/>
  <c r="A2955" i="1"/>
  <c r="B2955" i="1" s="1"/>
  <c r="C2955" i="1"/>
  <c r="A2956" i="1"/>
  <c r="B2956" i="1" s="1"/>
  <c r="C2956" i="1"/>
  <c r="A2957" i="1"/>
  <c r="B2957" i="1" s="1"/>
  <c r="C2957" i="1"/>
  <c r="A2958" i="1"/>
  <c r="B2958" i="1" s="1"/>
  <c r="C2958" i="1"/>
  <c r="A2959" i="1"/>
  <c r="B2959" i="1" s="1"/>
  <c r="C2959" i="1"/>
  <c r="A2960" i="1"/>
  <c r="B2960" i="1" s="1"/>
  <c r="C2960" i="1"/>
  <c r="A2961" i="1"/>
  <c r="B2961" i="1" s="1"/>
  <c r="C2961" i="1"/>
  <c r="A2962" i="1"/>
  <c r="B2962" i="1" s="1"/>
  <c r="C2962" i="1"/>
  <c r="A2963" i="1"/>
  <c r="B2963" i="1" s="1"/>
  <c r="C2963" i="1"/>
  <c r="A2964" i="1"/>
  <c r="B2964" i="1" s="1"/>
  <c r="C2964" i="1"/>
  <c r="A2965" i="1"/>
  <c r="B2965" i="1" s="1"/>
  <c r="C2965" i="1"/>
  <c r="A2966" i="1"/>
  <c r="B2966" i="1" s="1"/>
  <c r="C2966" i="1"/>
  <c r="A2967" i="1"/>
  <c r="B2967" i="1" s="1"/>
  <c r="C2967" i="1"/>
  <c r="A2968" i="1"/>
  <c r="B2968" i="1" s="1"/>
  <c r="C2968" i="1"/>
  <c r="A2969" i="1"/>
  <c r="B2969" i="1" s="1"/>
  <c r="C2969" i="1"/>
  <c r="A2970" i="1"/>
  <c r="B2970" i="1" s="1"/>
  <c r="C2970" i="1"/>
  <c r="A2971" i="1"/>
  <c r="B2971" i="1" s="1"/>
  <c r="C2971" i="1"/>
  <c r="A2972" i="1"/>
  <c r="B2972" i="1" s="1"/>
  <c r="C2972" i="1"/>
  <c r="A2973" i="1"/>
  <c r="B2973" i="1" s="1"/>
  <c r="C2973" i="1"/>
  <c r="A2974" i="1"/>
  <c r="B2974" i="1" s="1"/>
  <c r="C2974" i="1"/>
  <c r="A2975" i="1"/>
  <c r="B2975" i="1" s="1"/>
  <c r="C2975" i="1"/>
  <c r="A2976" i="1"/>
  <c r="B2976" i="1" s="1"/>
  <c r="C2976" i="1"/>
  <c r="A2977" i="1"/>
  <c r="B2977" i="1" s="1"/>
  <c r="C2977" i="1"/>
  <c r="A2978" i="1"/>
  <c r="B2978" i="1" s="1"/>
  <c r="C2978" i="1"/>
  <c r="A2979" i="1"/>
  <c r="B2979" i="1" s="1"/>
  <c r="C2979" i="1"/>
  <c r="A2980" i="1"/>
  <c r="B2980" i="1" s="1"/>
  <c r="C2980" i="1"/>
  <c r="A2981" i="1"/>
  <c r="B2981" i="1" s="1"/>
  <c r="C2981" i="1"/>
  <c r="A2982" i="1"/>
  <c r="B2982" i="1" s="1"/>
  <c r="C2982" i="1"/>
  <c r="A2983" i="1"/>
  <c r="B2983" i="1" s="1"/>
  <c r="C2983" i="1"/>
  <c r="A2984" i="1"/>
  <c r="B2984" i="1" s="1"/>
  <c r="C2984" i="1"/>
  <c r="A2985" i="1"/>
  <c r="B2985" i="1" s="1"/>
  <c r="C2985" i="1"/>
  <c r="A2986" i="1"/>
  <c r="B2986" i="1" s="1"/>
  <c r="C2986" i="1"/>
  <c r="A2987" i="1"/>
  <c r="B2987" i="1" s="1"/>
  <c r="C2987" i="1"/>
  <c r="A2988" i="1"/>
  <c r="B2988" i="1" s="1"/>
  <c r="C2988" i="1"/>
  <c r="A2989" i="1"/>
  <c r="B2989" i="1" s="1"/>
  <c r="C2989" i="1"/>
  <c r="A2990" i="1"/>
  <c r="B2990" i="1" s="1"/>
  <c r="C2990" i="1"/>
  <c r="A2991" i="1"/>
  <c r="B2991" i="1" s="1"/>
  <c r="C2991" i="1"/>
  <c r="A2992" i="1"/>
  <c r="B2992" i="1" s="1"/>
  <c r="C2992" i="1"/>
  <c r="A2993" i="1"/>
  <c r="B2993" i="1" s="1"/>
  <c r="C2993" i="1"/>
  <c r="A2994" i="1"/>
  <c r="B2994" i="1" s="1"/>
  <c r="C2994" i="1"/>
  <c r="A2995" i="1"/>
  <c r="B2995" i="1" s="1"/>
  <c r="C2995" i="1"/>
  <c r="A2996" i="1"/>
  <c r="B2996" i="1" s="1"/>
  <c r="C2996" i="1"/>
  <c r="A2997" i="1"/>
  <c r="B2997" i="1" s="1"/>
  <c r="C2997" i="1"/>
  <c r="A2998" i="1"/>
  <c r="B2998" i="1" s="1"/>
  <c r="C2998" i="1"/>
  <c r="A2999" i="1"/>
  <c r="B2999" i="1" s="1"/>
  <c r="C2999" i="1"/>
  <c r="A3000" i="1"/>
  <c r="B3000" i="1" s="1"/>
  <c r="C3000" i="1"/>
  <c r="A3001" i="1"/>
  <c r="B3001" i="1" s="1"/>
  <c r="C3001" i="1"/>
  <c r="A3002" i="1"/>
  <c r="B3002" i="1" s="1"/>
  <c r="C3002" i="1"/>
  <c r="A3003" i="1"/>
  <c r="B3003" i="1" s="1"/>
  <c r="C3003" i="1"/>
  <c r="A3004" i="1"/>
  <c r="B3004" i="1" s="1"/>
  <c r="C3004" i="1"/>
  <c r="A3005" i="1"/>
  <c r="B3005" i="1" s="1"/>
  <c r="C3005" i="1"/>
  <c r="A3006" i="1"/>
  <c r="B3006" i="1" s="1"/>
  <c r="C3006" i="1"/>
  <c r="A3007" i="1"/>
  <c r="B3007" i="1" s="1"/>
  <c r="C3007" i="1"/>
  <c r="A3008" i="1"/>
  <c r="B3008" i="1" s="1"/>
  <c r="C3008" i="1"/>
  <c r="A3009" i="1"/>
  <c r="B3009" i="1" s="1"/>
  <c r="C3009" i="1"/>
  <c r="A3010" i="1"/>
  <c r="B3010" i="1" s="1"/>
  <c r="C3010" i="1"/>
  <c r="A3011" i="1"/>
  <c r="B3011" i="1" s="1"/>
  <c r="C3011" i="1"/>
  <c r="A3012" i="1"/>
  <c r="B3012" i="1" s="1"/>
  <c r="C3012" i="1"/>
  <c r="A3013" i="1"/>
  <c r="B3013" i="1" s="1"/>
  <c r="C3013" i="1"/>
  <c r="A3014" i="1"/>
  <c r="B3014" i="1" s="1"/>
  <c r="C3014" i="1"/>
  <c r="A3015" i="1"/>
  <c r="B3015" i="1" s="1"/>
  <c r="C3015" i="1"/>
  <c r="A3016" i="1"/>
  <c r="B3016" i="1" s="1"/>
  <c r="C3016" i="1"/>
  <c r="A3017" i="1"/>
  <c r="B3017" i="1" s="1"/>
  <c r="C3017" i="1"/>
  <c r="A3018" i="1"/>
  <c r="B3018" i="1" s="1"/>
  <c r="C3018" i="1"/>
  <c r="A3019" i="1"/>
  <c r="B3019" i="1" s="1"/>
  <c r="C3019" i="1"/>
  <c r="A3020" i="1"/>
  <c r="B3020" i="1" s="1"/>
  <c r="C3020" i="1"/>
  <c r="A3021" i="1"/>
  <c r="B3021" i="1" s="1"/>
  <c r="C3021" i="1"/>
  <c r="A3022" i="1"/>
  <c r="B3022" i="1" s="1"/>
  <c r="C3022" i="1"/>
  <c r="A3023" i="1"/>
  <c r="B3023" i="1" s="1"/>
  <c r="C3023" i="1"/>
  <c r="A3024" i="1"/>
  <c r="B3024" i="1" s="1"/>
  <c r="C3024" i="1"/>
  <c r="A3025" i="1"/>
  <c r="B3025" i="1" s="1"/>
  <c r="C3025" i="1"/>
  <c r="A3026" i="1"/>
  <c r="B3026" i="1" s="1"/>
  <c r="C3026" i="1"/>
  <c r="A3027" i="1"/>
  <c r="B3027" i="1" s="1"/>
  <c r="C3027" i="1"/>
  <c r="A3028" i="1"/>
  <c r="B3028" i="1" s="1"/>
  <c r="C3028" i="1"/>
  <c r="A3029" i="1"/>
  <c r="B3029" i="1" s="1"/>
  <c r="C3029" i="1"/>
  <c r="A3030" i="1"/>
  <c r="B3030" i="1" s="1"/>
  <c r="C3030" i="1"/>
  <c r="A3031" i="1"/>
  <c r="B3031" i="1" s="1"/>
  <c r="C3031" i="1"/>
  <c r="A3032" i="1"/>
  <c r="B3032" i="1" s="1"/>
  <c r="C3032" i="1"/>
  <c r="A3033" i="1"/>
  <c r="B3033" i="1" s="1"/>
  <c r="C3033" i="1"/>
  <c r="A3034" i="1"/>
  <c r="B3034" i="1" s="1"/>
  <c r="C3034" i="1"/>
  <c r="A3035" i="1"/>
  <c r="B3035" i="1" s="1"/>
  <c r="C3035" i="1"/>
  <c r="A3036" i="1"/>
  <c r="B3036" i="1" s="1"/>
  <c r="C3036" i="1"/>
  <c r="A3037" i="1"/>
  <c r="B3037" i="1" s="1"/>
  <c r="C3037" i="1"/>
  <c r="A3038" i="1"/>
  <c r="B3038" i="1" s="1"/>
  <c r="C3038" i="1"/>
  <c r="A3039" i="1"/>
  <c r="B3039" i="1" s="1"/>
  <c r="C3039" i="1"/>
  <c r="A3040" i="1"/>
  <c r="B3040" i="1" s="1"/>
  <c r="C3040" i="1"/>
  <c r="A3041" i="1"/>
  <c r="B3041" i="1" s="1"/>
  <c r="C3041" i="1"/>
  <c r="A3042" i="1"/>
  <c r="B3042" i="1" s="1"/>
  <c r="C3042" i="1"/>
  <c r="A3043" i="1"/>
  <c r="B3043" i="1" s="1"/>
  <c r="C3043" i="1"/>
  <c r="A3044" i="1"/>
  <c r="B3044" i="1" s="1"/>
  <c r="C3044" i="1"/>
  <c r="A3045" i="1"/>
  <c r="B3045" i="1" s="1"/>
  <c r="C3045" i="1"/>
  <c r="A3046" i="1"/>
  <c r="B3046" i="1" s="1"/>
  <c r="C3046" i="1"/>
  <c r="A3047" i="1"/>
  <c r="B3047" i="1" s="1"/>
  <c r="C3047" i="1"/>
  <c r="A3048" i="1"/>
  <c r="B3048" i="1" s="1"/>
  <c r="C3048" i="1"/>
  <c r="A3049" i="1"/>
  <c r="B3049" i="1" s="1"/>
  <c r="C3049" i="1"/>
  <c r="A3050" i="1"/>
  <c r="B3050" i="1" s="1"/>
  <c r="C3050" i="1"/>
  <c r="A3051" i="1"/>
  <c r="B3051" i="1" s="1"/>
  <c r="C3051" i="1"/>
  <c r="A3052" i="1"/>
  <c r="B3052" i="1" s="1"/>
  <c r="C3052" i="1"/>
  <c r="A3053" i="1"/>
  <c r="B3053" i="1" s="1"/>
  <c r="C3053" i="1"/>
  <c r="A3054" i="1"/>
  <c r="B3054" i="1" s="1"/>
  <c r="C3054" i="1"/>
  <c r="A3055" i="1"/>
  <c r="B3055" i="1" s="1"/>
  <c r="C3055" i="1"/>
  <c r="A3056" i="1"/>
  <c r="B3056" i="1" s="1"/>
  <c r="C3056" i="1"/>
  <c r="A3057" i="1"/>
  <c r="B3057" i="1" s="1"/>
  <c r="C3057" i="1"/>
  <c r="A3058" i="1"/>
  <c r="B3058" i="1" s="1"/>
  <c r="C3058" i="1"/>
  <c r="A3059" i="1"/>
  <c r="B3059" i="1" s="1"/>
  <c r="C3059" i="1"/>
  <c r="A3060" i="1"/>
  <c r="B3060" i="1" s="1"/>
  <c r="C3060" i="1"/>
  <c r="A3061" i="1"/>
  <c r="B3061" i="1" s="1"/>
  <c r="C3061" i="1"/>
  <c r="A3062" i="1"/>
  <c r="B3062" i="1" s="1"/>
  <c r="C3062" i="1"/>
  <c r="A3063" i="1"/>
  <c r="B3063" i="1" s="1"/>
  <c r="C3063" i="1"/>
  <c r="A3064" i="1"/>
  <c r="B3064" i="1" s="1"/>
  <c r="C3064" i="1"/>
  <c r="A3065" i="1"/>
  <c r="B3065" i="1" s="1"/>
  <c r="C3065" i="1"/>
  <c r="A3066" i="1"/>
  <c r="B3066" i="1" s="1"/>
  <c r="C3066" i="1"/>
  <c r="A3067" i="1"/>
  <c r="B3067" i="1" s="1"/>
  <c r="C3067" i="1"/>
  <c r="A3068" i="1"/>
  <c r="B3068" i="1" s="1"/>
  <c r="C3068" i="1"/>
  <c r="A3069" i="1"/>
  <c r="B3069" i="1" s="1"/>
  <c r="C3069" i="1"/>
  <c r="A3070" i="1"/>
  <c r="B3070" i="1" s="1"/>
  <c r="C3070" i="1"/>
  <c r="A3071" i="1"/>
  <c r="B3071" i="1" s="1"/>
  <c r="C3071" i="1"/>
  <c r="A3072" i="1"/>
  <c r="B3072" i="1" s="1"/>
  <c r="C3072" i="1"/>
  <c r="A3073" i="1"/>
  <c r="B3073" i="1" s="1"/>
  <c r="C3073" i="1"/>
  <c r="A3074" i="1"/>
  <c r="B3074" i="1" s="1"/>
  <c r="C3074" i="1"/>
  <c r="A3075" i="1"/>
  <c r="B3075" i="1" s="1"/>
  <c r="C3075" i="1"/>
  <c r="A3076" i="1"/>
  <c r="B3076" i="1" s="1"/>
  <c r="C3076" i="1"/>
  <c r="A3077" i="1"/>
  <c r="B3077" i="1" s="1"/>
  <c r="C3077" i="1"/>
  <c r="A3078" i="1"/>
  <c r="B3078" i="1" s="1"/>
  <c r="C3078" i="1"/>
  <c r="A3079" i="1"/>
  <c r="B3079" i="1" s="1"/>
  <c r="C3079" i="1"/>
  <c r="A3080" i="1"/>
  <c r="B3080" i="1" s="1"/>
  <c r="C3080" i="1"/>
  <c r="A3081" i="1"/>
  <c r="B3081" i="1" s="1"/>
  <c r="C3081" i="1"/>
  <c r="A3082" i="1"/>
  <c r="B3082" i="1" s="1"/>
  <c r="C3082" i="1"/>
  <c r="A3083" i="1"/>
  <c r="B3083" i="1" s="1"/>
  <c r="C3083" i="1"/>
  <c r="A3084" i="1"/>
  <c r="B3084" i="1" s="1"/>
  <c r="C3084" i="1"/>
  <c r="A3085" i="1"/>
  <c r="B3085" i="1" s="1"/>
  <c r="C3085" i="1"/>
  <c r="A3086" i="1"/>
  <c r="B3086" i="1" s="1"/>
  <c r="C3086" i="1"/>
  <c r="A3087" i="1"/>
  <c r="B3087" i="1" s="1"/>
  <c r="C3087" i="1"/>
  <c r="A3088" i="1"/>
  <c r="B3088" i="1" s="1"/>
  <c r="C3088" i="1"/>
  <c r="A3089" i="1"/>
  <c r="B3089" i="1" s="1"/>
  <c r="C3089" i="1"/>
  <c r="A3090" i="1"/>
  <c r="B3090" i="1" s="1"/>
  <c r="C3090" i="1"/>
  <c r="A3091" i="1"/>
  <c r="B3091" i="1" s="1"/>
  <c r="C3091" i="1"/>
  <c r="A3092" i="1"/>
  <c r="B3092" i="1" s="1"/>
  <c r="C3092" i="1"/>
  <c r="A3093" i="1"/>
  <c r="B3093" i="1" s="1"/>
  <c r="C3093" i="1"/>
  <c r="A3094" i="1"/>
  <c r="B3094" i="1" s="1"/>
  <c r="C3094" i="1"/>
  <c r="A3095" i="1"/>
  <c r="B3095" i="1" s="1"/>
  <c r="C3095" i="1"/>
  <c r="A3096" i="1"/>
  <c r="B3096" i="1" s="1"/>
  <c r="C3096" i="1"/>
  <c r="A3097" i="1"/>
  <c r="B3097" i="1" s="1"/>
  <c r="C3097" i="1"/>
  <c r="A3098" i="1"/>
  <c r="B3098" i="1" s="1"/>
  <c r="C3098" i="1"/>
  <c r="A3099" i="1"/>
  <c r="B3099" i="1" s="1"/>
  <c r="C3099" i="1"/>
  <c r="A3100" i="1"/>
  <c r="B3100" i="1" s="1"/>
  <c r="C3100" i="1"/>
  <c r="A3101" i="1"/>
  <c r="B3101" i="1" s="1"/>
  <c r="C3101" i="1"/>
  <c r="A3102" i="1"/>
  <c r="B3102" i="1" s="1"/>
  <c r="C3102" i="1"/>
  <c r="A3103" i="1"/>
  <c r="B3103" i="1" s="1"/>
  <c r="C3103" i="1"/>
  <c r="A3104" i="1"/>
  <c r="B3104" i="1" s="1"/>
  <c r="C3104" i="1"/>
  <c r="A3105" i="1"/>
  <c r="B3105" i="1" s="1"/>
  <c r="C3105" i="1"/>
  <c r="A3106" i="1"/>
  <c r="B3106" i="1" s="1"/>
  <c r="C3106" i="1"/>
  <c r="A3107" i="1"/>
  <c r="B3107" i="1" s="1"/>
  <c r="C3107" i="1"/>
  <c r="A3108" i="1"/>
  <c r="B3108" i="1" s="1"/>
  <c r="C3108" i="1"/>
  <c r="A3109" i="1"/>
  <c r="B3109" i="1" s="1"/>
  <c r="C3109" i="1"/>
  <c r="A3110" i="1"/>
  <c r="B3110" i="1" s="1"/>
  <c r="C3110" i="1"/>
  <c r="A3111" i="1"/>
  <c r="B3111" i="1" s="1"/>
  <c r="C3111" i="1"/>
  <c r="A3112" i="1"/>
  <c r="B3112" i="1" s="1"/>
  <c r="C3112" i="1"/>
  <c r="A3113" i="1"/>
  <c r="B3113" i="1" s="1"/>
  <c r="C3113" i="1"/>
  <c r="A3114" i="1"/>
  <c r="B3114" i="1" s="1"/>
  <c r="C3114" i="1"/>
  <c r="A3115" i="1"/>
  <c r="B3115" i="1" s="1"/>
  <c r="C3115" i="1"/>
  <c r="A3116" i="1"/>
  <c r="B3116" i="1" s="1"/>
  <c r="C3116" i="1"/>
  <c r="A3117" i="1"/>
  <c r="B3117" i="1" s="1"/>
  <c r="C3117" i="1"/>
  <c r="A3118" i="1"/>
  <c r="B3118" i="1" s="1"/>
  <c r="C3118" i="1"/>
  <c r="A3119" i="1"/>
  <c r="B3119" i="1" s="1"/>
  <c r="C3119" i="1"/>
  <c r="A3120" i="1"/>
  <c r="B3120" i="1" s="1"/>
  <c r="C3120" i="1"/>
  <c r="A3121" i="1"/>
  <c r="B3121" i="1" s="1"/>
  <c r="C3121" i="1"/>
  <c r="A3122" i="1"/>
  <c r="B3122" i="1" s="1"/>
  <c r="C3122" i="1"/>
  <c r="A3123" i="1"/>
  <c r="B3123" i="1" s="1"/>
  <c r="C3123" i="1"/>
  <c r="A3124" i="1"/>
  <c r="B3124" i="1" s="1"/>
  <c r="C3124" i="1"/>
  <c r="A3125" i="1"/>
  <c r="B3125" i="1" s="1"/>
  <c r="C3125" i="1"/>
  <c r="A3126" i="1"/>
  <c r="B3126" i="1" s="1"/>
  <c r="C3126" i="1"/>
  <c r="A3127" i="1"/>
  <c r="B3127" i="1" s="1"/>
  <c r="C3127" i="1"/>
  <c r="A3128" i="1"/>
  <c r="B3128" i="1" s="1"/>
  <c r="C3128" i="1"/>
  <c r="A3129" i="1"/>
  <c r="B3129" i="1" s="1"/>
  <c r="C3129" i="1"/>
  <c r="A3130" i="1"/>
  <c r="B3130" i="1" s="1"/>
  <c r="C3130" i="1"/>
  <c r="A3131" i="1"/>
  <c r="B3131" i="1" s="1"/>
  <c r="C3131" i="1"/>
  <c r="A3132" i="1"/>
  <c r="B3132" i="1" s="1"/>
  <c r="C3132" i="1"/>
  <c r="A3133" i="1"/>
  <c r="B3133" i="1" s="1"/>
  <c r="C3133" i="1"/>
  <c r="A3134" i="1"/>
  <c r="B3134" i="1" s="1"/>
  <c r="C3134" i="1"/>
  <c r="A3135" i="1"/>
  <c r="B3135" i="1" s="1"/>
  <c r="C3135" i="1"/>
  <c r="A3136" i="1"/>
  <c r="B3136" i="1" s="1"/>
  <c r="C3136" i="1"/>
  <c r="A3137" i="1"/>
  <c r="B3137" i="1" s="1"/>
  <c r="C3137" i="1"/>
  <c r="A3138" i="1"/>
  <c r="B3138" i="1" s="1"/>
  <c r="C3138" i="1"/>
  <c r="A3139" i="1"/>
  <c r="B3139" i="1" s="1"/>
  <c r="C3139" i="1"/>
  <c r="A3140" i="1"/>
  <c r="B3140" i="1" s="1"/>
  <c r="C3140" i="1"/>
  <c r="A3141" i="1"/>
  <c r="B3141" i="1" s="1"/>
  <c r="C3141" i="1"/>
  <c r="A3142" i="1"/>
  <c r="B3142" i="1" s="1"/>
  <c r="C3142" i="1"/>
  <c r="A3143" i="1"/>
  <c r="B3143" i="1" s="1"/>
  <c r="C3143" i="1"/>
  <c r="A3144" i="1"/>
  <c r="B3144" i="1" s="1"/>
  <c r="C3144" i="1"/>
  <c r="A3145" i="1"/>
  <c r="B3145" i="1" s="1"/>
  <c r="C3145" i="1"/>
  <c r="A3146" i="1"/>
  <c r="B3146" i="1" s="1"/>
  <c r="C3146" i="1"/>
  <c r="A3147" i="1"/>
  <c r="B3147" i="1" s="1"/>
  <c r="C3147" i="1"/>
  <c r="A3148" i="1"/>
  <c r="B3148" i="1" s="1"/>
  <c r="C3148" i="1"/>
  <c r="A3149" i="1"/>
  <c r="B3149" i="1" s="1"/>
  <c r="C3149" i="1"/>
  <c r="A3150" i="1"/>
  <c r="B3150" i="1" s="1"/>
  <c r="C3150" i="1"/>
  <c r="A3151" i="1"/>
  <c r="B3151" i="1" s="1"/>
  <c r="C3151" i="1"/>
  <c r="A3152" i="1"/>
  <c r="B3152" i="1" s="1"/>
  <c r="C3152" i="1"/>
  <c r="A3153" i="1"/>
  <c r="B3153" i="1" s="1"/>
  <c r="C3153" i="1"/>
  <c r="A3154" i="1"/>
  <c r="B3154" i="1" s="1"/>
  <c r="C3154" i="1"/>
  <c r="A3155" i="1"/>
  <c r="B3155" i="1" s="1"/>
  <c r="C3155" i="1"/>
  <c r="A3156" i="1"/>
  <c r="B3156" i="1" s="1"/>
  <c r="C3156" i="1"/>
  <c r="A3157" i="1"/>
  <c r="B3157" i="1" s="1"/>
  <c r="C3157" i="1"/>
  <c r="A3158" i="1"/>
  <c r="B3158" i="1" s="1"/>
  <c r="C3158" i="1"/>
  <c r="A3159" i="1"/>
  <c r="B3159" i="1" s="1"/>
  <c r="C3159" i="1"/>
  <c r="A3160" i="1"/>
  <c r="B3160" i="1" s="1"/>
  <c r="C3160" i="1"/>
  <c r="A3161" i="1"/>
  <c r="B3161" i="1" s="1"/>
  <c r="C3161" i="1"/>
  <c r="A3162" i="1"/>
  <c r="B3162" i="1" s="1"/>
  <c r="C3162" i="1"/>
  <c r="A3163" i="1"/>
  <c r="B3163" i="1" s="1"/>
  <c r="C3163" i="1"/>
  <c r="A3164" i="1"/>
  <c r="B3164" i="1" s="1"/>
  <c r="C3164" i="1"/>
  <c r="A3165" i="1"/>
  <c r="B3165" i="1" s="1"/>
  <c r="C3165" i="1"/>
  <c r="A3166" i="1"/>
  <c r="B3166" i="1" s="1"/>
  <c r="C3166" i="1"/>
  <c r="A3167" i="1"/>
  <c r="B3167" i="1" s="1"/>
  <c r="C3167" i="1"/>
  <c r="A3168" i="1"/>
  <c r="B3168" i="1" s="1"/>
  <c r="C3168" i="1"/>
  <c r="A3169" i="1"/>
  <c r="B3169" i="1" s="1"/>
  <c r="C3169" i="1"/>
  <c r="A3170" i="1"/>
  <c r="B3170" i="1" s="1"/>
  <c r="C3170" i="1"/>
  <c r="A3171" i="1"/>
  <c r="B3171" i="1" s="1"/>
  <c r="C3171" i="1"/>
  <c r="A3172" i="1"/>
  <c r="B3172" i="1" s="1"/>
  <c r="C3172" i="1"/>
  <c r="A3173" i="1"/>
  <c r="B3173" i="1" s="1"/>
  <c r="C3173" i="1"/>
  <c r="A3174" i="1"/>
  <c r="B3174" i="1" s="1"/>
  <c r="C3174" i="1"/>
  <c r="A3175" i="1"/>
  <c r="B3175" i="1" s="1"/>
  <c r="C3175" i="1"/>
  <c r="A3176" i="1"/>
  <c r="B3176" i="1" s="1"/>
  <c r="C3176" i="1"/>
  <c r="A3177" i="1"/>
  <c r="B3177" i="1" s="1"/>
  <c r="C3177" i="1"/>
  <c r="A3178" i="1"/>
  <c r="B3178" i="1" s="1"/>
  <c r="C3178" i="1"/>
  <c r="A3179" i="1"/>
  <c r="B3179" i="1" s="1"/>
  <c r="C3179" i="1"/>
  <c r="A3180" i="1"/>
  <c r="B3180" i="1" s="1"/>
  <c r="C3180" i="1"/>
  <c r="A3181" i="1"/>
  <c r="B3181" i="1" s="1"/>
  <c r="C3181" i="1"/>
  <c r="A3182" i="1"/>
  <c r="B3182" i="1" s="1"/>
  <c r="C3182" i="1"/>
  <c r="A3183" i="1"/>
  <c r="B3183" i="1" s="1"/>
  <c r="C3183" i="1"/>
  <c r="A3184" i="1"/>
  <c r="B3184" i="1" s="1"/>
  <c r="C3184" i="1"/>
  <c r="A3185" i="1"/>
  <c r="B3185" i="1" s="1"/>
  <c r="C3185" i="1"/>
  <c r="A3186" i="1"/>
  <c r="B3186" i="1" s="1"/>
  <c r="C3186" i="1"/>
  <c r="A3187" i="1"/>
  <c r="B3187" i="1" s="1"/>
  <c r="C3187" i="1"/>
  <c r="A3188" i="1"/>
  <c r="B3188" i="1" s="1"/>
  <c r="C3188" i="1"/>
  <c r="A3189" i="1"/>
  <c r="B3189" i="1" s="1"/>
  <c r="C3189" i="1"/>
  <c r="A3190" i="1"/>
  <c r="B3190" i="1" s="1"/>
  <c r="C3190" i="1"/>
  <c r="A3191" i="1"/>
  <c r="B3191" i="1" s="1"/>
  <c r="C3191" i="1"/>
  <c r="A3192" i="1"/>
  <c r="B3192" i="1" s="1"/>
  <c r="C3192" i="1"/>
  <c r="A3193" i="1"/>
  <c r="B3193" i="1" s="1"/>
  <c r="C3193" i="1"/>
  <c r="A3194" i="1"/>
  <c r="B3194" i="1" s="1"/>
  <c r="C3194" i="1"/>
  <c r="A3195" i="1"/>
  <c r="B3195" i="1" s="1"/>
  <c r="C3195" i="1"/>
  <c r="A3196" i="1"/>
  <c r="B3196" i="1" s="1"/>
  <c r="C3196" i="1"/>
  <c r="A3197" i="1"/>
  <c r="B3197" i="1" s="1"/>
  <c r="C3197" i="1"/>
  <c r="A3198" i="1"/>
  <c r="B3198" i="1" s="1"/>
  <c r="C3198" i="1"/>
  <c r="A3199" i="1"/>
  <c r="B3199" i="1" s="1"/>
  <c r="C3199" i="1"/>
  <c r="A3200" i="1"/>
  <c r="B3200" i="1" s="1"/>
  <c r="C3200" i="1"/>
  <c r="A3201" i="1"/>
  <c r="B3201" i="1" s="1"/>
  <c r="C3201" i="1"/>
  <c r="A3202" i="1"/>
  <c r="B3202" i="1" s="1"/>
  <c r="C3202" i="1"/>
  <c r="A3203" i="1"/>
  <c r="B3203" i="1" s="1"/>
  <c r="C3203" i="1"/>
  <c r="A3204" i="1"/>
  <c r="B3204" i="1" s="1"/>
  <c r="C3204" i="1"/>
  <c r="A3205" i="1"/>
  <c r="B3205" i="1" s="1"/>
  <c r="C3205" i="1"/>
  <c r="A3206" i="1"/>
  <c r="B3206" i="1" s="1"/>
  <c r="C3206" i="1"/>
  <c r="A3207" i="1"/>
  <c r="B3207" i="1" s="1"/>
  <c r="C3207" i="1"/>
  <c r="A3208" i="1"/>
  <c r="B3208" i="1" s="1"/>
  <c r="C3208" i="1"/>
  <c r="A3209" i="1"/>
  <c r="B3209" i="1" s="1"/>
  <c r="C3209" i="1"/>
  <c r="A3210" i="1"/>
  <c r="B3210" i="1" s="1"/>
  <c r="C3210" i="1"/>
  <c r="A3211" i="1"/>
  <c r="B3211" i="1" s="1"/>
  <c r="C3211" i="1"/>
  <c r="A3212" i="1"/>
  <c r="B3212" i="1" s="1"/>
  <c r="C3212" i="1"/>
  <c r="A3213" i="1"/>
  <c r="B3213" i="1" s="1"/>
  <c r="C3213" i="1"/>
  <c r="A3214" i="1"/>
  <c r="B3214" i="1" s="1"/>
  <c r="C3214" i="1"/>
  <c r="A3215" i="1"/>
  <c r="B3215" i="1" s="1"/>
  <c r="C3215" i="1"/>
  <c r="A3216" i="1"/>
  <c r="B3216" i="1" s="1"/>
  <c r="C3216" i="1"/>
  <c r="A3217" i="1"/>
  <c r="B3217" i="1" s="1"/>
  <c r="C3217" i="1"/>
  <c r="A3218" i="1"/>
  <c r="B3218" i="1" s="1"/>
  <c r="C3218" i="1"/>
  <c r="A3219" i="1"/>
  <c r="B3219" i="1" s="1"/>
  <c r="C3219" i="1"/>
  <c r="A3220" i="1"/>
  <c r="B3220" i="1" s="1"/>
  <c r="C3220" i="1"/>
  <c r="A3221" i="1"/>
  <c r="B3221" i="1" s="1"/>
  <c r="C3221" i="1"/>
  <c r="A3222" i="1"/>
  <c r="B3222" i="1" s="1"/>
  <c r="C3222" i="1"/>
  <c r="A3223" i="1"/>
  <c r="B3223" i="1" s="1"/>
  <c r="C3223" i="1"/>
  <c r="A3224" i="1"/>
  <c r="B3224" i="1" s="1"/>
  <c r="C3224" i="1"/>
  <c r="A3225" i="1"/>
  <c r="B3225" i="1" s="1"/>
  <c r="C3225" i="1"/>
  <c r="A3226" i="1"/>
  <c r="B3226" i="1" s="1"/>
  <c r="C3226" i="1"/>
  <c r="A3227" i="1"/>
  <c r="B3227" i="1" s="1"/>
  <c r="C3227" i="1"/>
  <c r="A3228" i="1"/>
  <c r="B3228" i="1" s="1"/>
  <c r="C3228" i="1"/>
  <c r="A3229" i="1"/>
  <c r="B3229" i="1" s="1"/>
  <c r="C3229" i="1"/>
  <c r="A3230" i="1"/>
  <c r="B3230" i="1" s="1"/>
  <c r="C3230" i="1"/>
  <c r="A3231" i="1"/>
  <c r="B3231" i="1" s="1"/>
  <c r="C3231" i="1"/>
  <c r="A3232" i="1"/>
  <c r="B3232" i="1" s="1"/>
  <c r="C3232" i="1"/>
  <c r="A3233" i="1"/>
  <c r="B3233" i="1" s="1"/>
  <c r="C3233" i="1"/>
  <c r="A3234" i="1"/>
  <c r="B3234" i="1" s="1"/>
  <c r="C3234" i="1"/>
  <c r="A3235" i="1"/>
  <c r="B3235" i="1" s="1"/>
  <c r="C3235" i="1"/>
  <c r="A3236" i="1"/>
  <c r="B3236" i="1" s="1"/>
  <c r="C3236" i="1"/>
  <c r="A3237" i="1"/>
  <c r="B3237" i="1" s="1"/>
  <c r="C3237" i="1"/>
  <c r="A3238" i="1"/>
  <c r="B3238" i="1" s="1"/>
  <c r="C3238" i="1"/>
  <c r="A3239" i="1"/>
  <c r="B3239" i="1" s="1"/>
  <c r="C3239" i="1"/>
  <c r="A3240" i="1"/>
  <c r="B3240" i="1" s="1"/>
  <c r="C3240" i="1"/>
  <c r="A3241" i="1"/>
  <c r="B3241" i="1" s="1"/>
  <c r="C3241" i="1"/>
  <c r="A3242" i="1"/>
  <c r="B3242" i="1" s="1"/>
  <c r="C3242" i="1"/>
  <c r="A3243" i="1"/>
  <c r="B3243" i="1" s="1"/>
  <c r="C3243" i="1"/>
  <c r="A3244" i="1"/>
  <c r="B3244" i="1" s="1"/>
  <c r="C3244" i="1"/>
  <c r="A3245" i="1"/>
  <c r="B3245" i="1" s="1"/>
  <c r="C3245" i="1"/>
  <c r="A3246" i="1"/>
  <c r="B3246" i="1" s="1"/>
  <c r="C3246" i="1"/>
  <c r="A3247" i="1"/>
  <c r="B3247" i="1" s="1"/>
  <c r="C3247" i="1"/>
  <c r="A3248" i="1"/>
  <c r="B3248" i="1" s="1"/>
  <c r="C3248" i="1"/>
  <c r="A3249" i="1"/>
  <c r="B3249" i="1" s="1"/>
  <c r="C3249" i="1"/>
  <c r="A3250" i="1"/>
  <c r="B3250" i="1" s="1"/>
  <c r="C3250" i="1"/>
  <c r="A3251" i="1"/>
  <c r="B3251" i="1" s="1"/>
  <c r="C3251" i="1"/>
  <c r="A3252" i="1"/>
  <c r="B3252" i="1" s="1"/>
  <c r="C3252" i="1"/>
  <c r="A3253" i="1"/>
  <c r="B3253" i="1" s="1"/>
  <c r="C3253" i="1"/>
  <c r="A3254" i="1"/>
  <c r="B3254" i="1" s="1"/>
  <c r="C3254" i="1"/>
  <c r="A3255" i="1"/>
  <c r="B3255" i="1" s="1"/>
  <c r="C3255" i="1"/>
  <c r="A3256" i="1"/>
  <c r="B3256" i="1" s="1"/>
  <c r="C3256" i="1"/>
  <c r="A3257" i="1"/>
  <c r="B3257" i="1" s="1"/>
  <c r="C3257" i="1"/>
  <c r="A3258" i="1"/>
  <c r="B3258" i="1" s="1"/>
  <c r="C3258" i="1"/>
  <c r="A3259" i="1"/>
  <c r="B3259" i="1" s="1"/>
  <c r="C3259" i="1"/>
  <c r="A3260" i="1"/>
  <c r="B3260" i="1" s="1"/>
  <c r="C3260" i="1"/>
  <c r="A3261" i="1"/>
  <c r="B3261" i="1" s="1"/>
  <c r="C3261" i="1"/>
  <c r="A3262" i="1"/>
  <c r="B3262" i="1" s="1"/>
  <c r="C3262" i="1"/>
  <c r="A3263" i="1"/>
  <c r="B3263" i="1" s="1"/>
  <c r="C3263" i="1"/>
  <c r="A3264" i="1"/>
  <c r="B3264" i="1" s="1"/>
  <c r="C3264" i="1"/>
  <c r="A3265" i="1"/>
  <c r="B3265" i="1" s="1"/>
  <c r="C3265" i="1"/>
  <c r="A3266" i="1"/>
  <c r="B3266" i="1" s="1"/>
  <c r="C3266" i="1"/>
  <c r="A3267" i="1"/>
  <c r="B3267" i="1" s="1"/>
  <c r="C3267" i="1"/>
  <c r="A3268" i="1"/>
  <c r="B3268" i="1" s="1"/>
  <c r="C3268" i="1"/>
  <c r="A3269" i="1"/>
  <c r="B3269" i="1" s="1"/>
  <c r="C3269" i="1"/>
  <c r="A3270" i="1"/>
  <c r="B3270" i="1" s="1"/>
  <c r="C3270" i="1"/>
  <c r="A3271" i="1"/>
  <c r="B3271" i="1" s="1"/>
  <c r="C3271" i="1"/>
  <c r="A3272" i="1"/>
  <c r="B3272" i="1" s="1"/>
  <c r="C3272" i="1"/>
  <c r="A3273" i="1"/>
  <c r="B3273" i="1" s="1"/>
  <c r="C3273" i="1"/>
  <c r="A3274" i="1"/>
  <c r="B3274" i="1" s="1"/>
  <c r="C3274" i="1"/>
  <c r="A3275" i="1"/>
  <c r="B3275" i="1" s="1"/>
  <c r="C3275" i="1"/>
  <c r="A3276" i="1"/>
  <c r="B3276" i="1" s="1"/>
  <c r="C3276" i="1"/>
  <c r="A3277" i="1"/>
  <c r="B3277" i="1" s="1"/>
  <c r="C3277" i="1"/>
  <c r="A3278" i="1"/>
  <c r="B3278" i="1" s="1"/>
  <c r="C3278" i="1"/>
  <c r="A3279" i="1"/>
  <c r="B3279" i="1" s="1"/>
  <c r="C3279" i="1"/>
  <c r="A3280" i="1"/>
  <c r="B3280" i="1" s="1"/>
  <c r="C3280" i="1"/>
  <c r="A3281" i="1"/>
  <c r="B3281" i="1" s="1"/>
  <c r="C3281" i="1"/>
  <c r="A3282" i="1"/>
  <c r="B3282" i="1" s="1"/>
  <c r="C3282" i="1"/>
  <c r="A3283" i="1"/>
  <c r="B3283" i="1" s="1"/>
  <c r="C3283" i="1"/>
  <c r="A3284" i="1"/>
  <c r="B3284" i="1" s="1"/>
  <c r="C3284" i="1"/>
  <c r="A3285" i="1"/>
  <c r="B3285" i="1" s="1"/>
  <c r="C3285" i="1"/>
  <c r="A3286" i="1"/>
  <c r="B3286" i="1" s="1"/>
  <c r="C3286" i="1"/>
  <c r="A3287" i="1"/>
  <c r="B3287" i="1" s="1"/>
  <c r="C3287" i="1"/>
  <c r="A3288" i="1"/>
  <c r="B3288" i="1" s="1"/>
  <c r="C3288" i="1"/>
  <c r="A3289" i="1"/>
  <c r="B3289" i="1" s="1"/>
  <c r="C3289" i="1"/>
  <c r="A3290" i="1"/>
  <c r="B3290" i="1" s="1"/>
  <c r="C3290" i="1"/>
  <c r="A3291" i="1"/>
  <c r="B3291" i="1" s="1"/>
  <c r="C3291" i="1"/>
  <c r="A3292" i="1"/>
  <c r="B3292" i="1" s="1"/>
  <c r="C3292" i="1"/>
  <c r="A3293" i="1"/>
  <c r="B3293" i="1" s="1"/>
  <c r="C3293" i="1"/>
  <c r="A3294" i="1"/>
  <c r="B3294" i="1" s="1"/>
  <c r="C3294" i="1"/>
  <c r="A3295" i="1"/>
  <c r="B3295" i="1" s="1"/>
  <c r="C3295" i="1"/>
  <c r="A3296" i="1"/>
  <c r="B3296" i="1" s="1"/>
  <c r="C3296" i="1"/>
  <c r="A3297" i="1"/>
  <c r="B3297" i="1" s="1"/>
  <c r="C3297" i="1"/>
  <c r="A3298" i="1"/>
  <c r="B3298" i="1" s="1"/>
  <c r="C3298" i="1"/>
  <c r="A3299" i="1"/>
  <c r="B3299" i="1" s="1"/>
  <c r="C3299" i="1"/>
  <c r="A3300" i="1"/>
  <c r="B3300" i="1" s="1"/>
  <c r="C3300" i="1"/>
  <c r="A3301" i="1"/>
  <c r="B3301" i="1" s="1"/>
  <c r="C3301" i="1"/>
  <c r="A3302" i="1"/>
  <c r="B3302" i="1" s="1"/>
  <c r="C3302" i="1"/>
  <c r="A3303" i="1"/>
  <c r="B3303" i="1" s="1"/>
  <c r="C3303" i="1"/>
  <c r="A3304" i="1"/>
  <c r="B3304" i="1" s="1"/>
  <c r="C3304" i="1"/>
  <c r="A3305" i="1"/>
  <c r="B3305" i="1" s="1"/>
  <c r="C3305" i="1"/>
  <c r="A3306" i="1"/>
  <c r="B3306" i="1" s="1"/>
  <c r="C3306" i="1"/>
  <c r="A3307" i="1"/>
  <c r="B3307" i="1" s="1"/>
  <c r="C3307" i="1"/>
  <c r="A3308" i="1"/>
  <c r="B3308" i="1" s="1"/>
  <c r="C3308" i="1"/>
  <c r="A3309" i="1"/>
  <c r="B3309" i="1" s="1"/>
  <c r="C3309" i="1"/>
  <c r="A3310" i="1"/>
  <c r="B3310" i="1" s="1"/>
  <c r="C3310" i="1"/>
  <c r="A3311" i="1"/>
  <c r="B3311" i="1" s="1"/>
  <c r="C3311" i="1"/>
  <c r="A3312" i="1"/>
  <c r="B3312" i="1" s="1"/>
  <c r="C3312" i="1"/>
  <c r="A3313" i="1"/>
  <c r="B3313" i="1" s="1"/>
  <c r="C3313" i="1"/>
  <c r="A3314" i="1"/>
  <c r="B3314" i="1" s="1"/>
  <c r="C3314" i="1"/>
  <c r="A3315" i="1"/>
  <c r="B3315" i="1" s="1"/>
  <c r="C3315" i="1"/>
  <c r="A3316" i="1"/>
  <c r="B3316" i="1" s="1"/>
  <c r="C3316" i="1"/>
  <c r="A3317" i="1"/>
  <c r="B3317" i="1" s="1"/>
  <c r="C3317" i="1"/>
  <c r="A3318" i="1"/>
  <c r="B3318" i="1" s="1"/>
  <c r="C3318" i="1"/>
  <c r="A3319" i="1"/>
  <c r="B3319" i="1" s="1"/>
  <c r="C3319" i="1"/>
  <c r="A3320" i="1"/>
  <c r="B3320" i="1" s="1"/>
  <c r="C3320" i="1"/>
  <c r="A3321" i="1"/>
  <c r="B3321" i="1" s="1"/>
  <c r="C3321" i="1"/>
  <c r="A3322" i="1"/>
  <c r="B3322" i="1" s="1"/>
  <c r="C3322" i="1"/>
  <c r="A3323" i="1"/>
  <c r="B3323" i="1" s="1"/>
  <c r="C3323" i="1"/>
  <c r="A3324" i="1"/>
  <c r="B3324" i="1" s="1"/>
  <c r="C3324" i="1"/>
  <c r="A3325" i="1"/>
  <c r="B3325" i="1" s="1"/>
  <c r="C3325" i="1"/>
  <c r="A3326" i="1"/>
  <c r="B3326" i="1" s="1"/>
  <c r="C3326" i="1"/>
  <c r="A3327" i="1"/>
  <c r="B3327" i="1" s="1"/>
  <c r="C3327" i="1"/>
  <c r="A3328" i="1"/>
  <c r="B3328" i="1" s="1"/>
  <c r="C3328" i="1"/>
  <c r="A3329" i="1"/>
  <c r="B3329" i="1" s="1"/>
  <c r="C3329" i="1"/>
  <c r="A3330" i="1"/>
  <c r="B3330" i="1" s="1"/>
  <c r="C3330" i="1"/>
  <c r="A3331" i="1"/>
  <c r="B3331" i="1" s="1"/>
  <c r="C3331" i="1"/>
  <c r="A3332" i="1"/>
  <c r="B3332" i="1" s="1"/>
  <c r="C3332" i="1"/>
  <c r="A3333" i="1"/>
  <c r="B3333" i="1" s="1"/>
  <c r="C3333" i="1"/>
  <c r="A3334" i="1"/>
  <c r="B3334" i="1" s="1"/>
  <c r="C3334" i="1"/>
  <c r="A3335" i="1"/>
  <c r="B3335" i="1" s="1"/>
  <c r="C3335" i="1"/>
  <c r="A3336" i="1"/>
  <c r="B3336" i="1" s="1"/>
  <c r="C3336" i="1"/>
  <c r="A3337" i="1"/>
  <c r="B3337" i="1" s="1"/>
  <c r="C3337" i="1"/>
  <c r="A3338" i="1"/>
  <c r="B3338" i="1" s="1"/>
  <c r="C3338" i="1"/>
  <c r="A3339" i="1"/>
  <c r="B3339" i="1" s="1"/>
  <c r="C3339" i="1"/>
  <c r="A3340" i="1"/>
  <c r="B3340" i="1" s="1"/>
  <c r="C3340" i="1"/>
  <c r="A3341" i="1"/>
  <c r="B3341" i="1" s="1"/>
  <c r="C3341" i="1"/>
  <c r="A3342" i="1"/>
  <c r="B3342" i="1" s="1"/>
  <c r="C3342" i="1"/>
  <c r="A3343" i="1"/>
  <c r="B3343" i="1" s="1"/>
  <c r="C3343" i="1"/>
  <c r="A3344" i="1"/>
  <c r="B3344" i="1" s="1"/>
  <c r="C3344" i="1"/>
  <c r="A3345" i="1"/>
  <c r="B3345" i="1" s="1"/>
  <c r="C3345" i="1"/>
  <c r="A3346" i="1"/>
  <c r="B3346" i="1" s="1"/>
  <c r="C3346" i="1"/>
  <c r="A3347" i="1"/>
  <c r="B3347" i="1" s="1"/>
  <c r="C3347" i="1"/>
  <c r="A3348" i="1"/>
  <c r="B3348" i="1" s="1"/>
  <c r="C3348" i="1"/>
  <c r="A3349" i="1"/>
  <c r="B3349" i="1" s="1"/>
  <c r="C3349" i="1"/>
  <c r="A3350" i="1"/>
  <c r="B3350" i="1" s="1"/>
  <c r="C3350" i="1"/>
  <c r="A3351" i="1"/>
  <c r="B3351" i="1" s="1"/>
  <c r="C3351" i="1"/>
  <c r="A3352" i="1"/>
  <c r="B3352" i="1" s="1"/>
  <c r="C3352" i="1"/>
  <c r="A3353" i="1"/>
  <c r="B3353" i="1" s="1"/>
  <c r="C3353" i="1"/>
  <c r="A3354" i="1"/>
  <c r="B3354" i="1" s="1"/>
  <c r="C3354" i="1"/>
  <c r="A3355" i="1"/>
  <c r="B3355" i="1" s="1"/>
  <c r="C3355" i="1"/>
  <c r="A3356" i="1"/>
  <c r="B3356" i="1" s="1"/>
  <c r="C3356" i="1"/>
  <c r="A3357" i="1"/>
  <c r="B3357" i="1" s="1"/>
  <c r="C3357" i="1"/>
  <c r="A3358" i="1"/>
  <c r="B3358" i="1" s="1"/>
  <c r="C3358" i="1"/>
  <c r="A3359" i="1"/>
  <c r="B3359" i="1" s="1"/>
  <c r="C3359" i="1"/>
  <c r="A3360" i="1"/>
  <c r="B3360" i="1" s="1"/>
  <c r="C3360" i="1"/>
  <c r="A3361" i="1"/>
  <c r="B3361" i="1" s="1"/>
  <c r="C3361" i="1"/>
  <c r="A3362" i="1"/>
  <c r="B3362" i="1" s="1"/>
  <c r="C3362" i="1"/>
  <c r="A3363" i="1"/>
  <c r="B3363" i="1" s="1"/>
  <c r="C3363" i="1"/>
  <c r="A3364" i="1"/>
  <c r="B3364" i="1" s="1"/>
  <c r="C3364" i="1"/>
  <c r="A3365" i="1"/>
  <c r="B3365" i="1" s="1"/>
  <c r="C3365" i="1"/>
  <c r="A3366" i="1"/>
  <c r="B3366" i="1" s="1"/>
  <c r="C3366" i="1"/>
  <c r="A3367" i="1"/>
  <c r="B3367" i="1" s="1"/>
  <c r="C3367" i="1"/>
  <c r="A3368" i="1"/>
  <c r="B3368" i="1" s="1"/>
  <c r="C3368" i="1"/>
  <c r="A3369" i="1"/>
  <c r="B3369" i="1" s="1"/>
  <c r="C3369" i="1"/>
  <c r="A3370" i="1"/>
  <c r="B3370" i="1" s="1"/>
  <c r="C3370" i="1"/>
  <c r="A3371" i="1"/>
  <c r="B3371" i="1" s="1"/>
  <c r="C3371" i="1"/>
  <c r="A3372" i="1"/>
  <c r="B3372" i="1" s="1"/>
  <c r="C3372" i="1"/>
  <c r="A3373" i="1"/>
  <c r="B3373" i="1" s="1"/>
  <c r="C3373" i="1"/>
  <c r="A3374" i="1"/>
  <c r="B3374" i="1" s="1"/>
  <c r="C3374" i="1"/>
  <c r="A3375" i="1"/>
  <c r="B3375" i="1" s="1"/>
  <c r="C3375" i="1"/>
  <c r="A3376" i="1"/>
  <c r="B3376" i="1" s="1"/>
  <c r="C3376" i="1"/>
  <c r="A3377" i="1"/>
  <c r="B3377" i="1" s="1"/>
  <c r="C3377" i="1"/>
  <c r="A3378" i="1"/>
  <c r="B3378" i="1" s="1"/>
  <c r="C3378" i="1"/>
  <c r="A3379" i="1"/>
  <c r="B3379" i="1" s="1"/>
  <c r="C3379" i="1"/>
  <c r="A3380" i="1"/>
  <c r="B3380" i="1" s="1"/>
  <c r="C3380" i="1"/>
  <c r="A3381" i="1"/>
  <c r="B3381" i="1" s="1"/>
  <c r="C3381" i="1"/>
  <c r="A3382" i="1"/>
  <c r="B3382" i="1" s="1"/>
  <c r="C3382" i="1"/>
  <c r="A3383" i="1"/>
  <c r="B3383" i="1" s="1"/>
  <c r="C3383" i="1"/>
  <c r="A3384" i="1"/>
  <c r="B3384" i="1" s="1"/>
  <c r="C3384" i="1"/>
  <c r="A3385" i="1"/>
  <c r="B3385" i="1" s="1"/>
  <c r="C3385" i="1"/>
  <c r="A3386" i="1"/>
  <c r="B3386" i="1" s="1"/>
  <c r="C3386" i="1"/>
  <c r="A3387" i="1"/>
  <c r="B3387" i="1" s="1"/>
  <c r="C3387" i="1"/>
  <c r="A3388" i="1"/>
  <c r="B3388" i="1" s="1"/>
  <c r="C3388" i="1"/>
  <c r="A3389" i="1"/>
  <c r="B3389" i="1" s="1"/>
  <c r="C3389" i="1"/>
  <c r="A3390" i="1"/>
  <c r="B3390" i="1" s="1"/>
  <c r="C3390" i="1"/>
  <c r="A3391" i="1"/>
  <c r="B3391" i="1" s="1"/>
  <c r="C3391" i="1"/>
  <c r="A3392" i="1"/>
  <c r="B3392" i="1" s="1"/>
  <c r="C3392" i="1"/>
  <c r="A3393" i="1"/>
  <c r="B3393" i="1" s="1"/>
  <c r="C3393" i="1"/>
  <c r="A3394" i="1"/>
  <c r="B3394" i="1" s="1"/>
  <c r="C3394" i="1"/>
  <c r="A3395" i="1"/>
  <c r="B3395" i="1" s="1"/>
  <c r="C3395" i="1"/>
  <c r="A3396" i="1"/>
  <c r="B3396" i="1" s="1"/>
  <c r="C3396" i="1"/>
  <c r="A3397" i="1"/>
  <c r="B3397" i="1" s="1"/>
  <c r="C3397" i="1"/>
  <c r="A3398" i="1"/>
  <c r="B3398" i="1" s="1"/>
  <c r="C3398" i="1"/>
  <c r="A3399" i="1"/>
  <c r="B3399" i="1" s="1"/>
  <c r="C3399" i="1"/>
  <c r="A3400" i="1"/>
  <c r="B3400" i="1" s="1"/>
  <c r="C3400" i="1"/>
  <c r="A3401" i="1"/>
  <c r="B3401" i="1" s="1"/>
  <c r="C3401" i="1"/>
  <c r="A3402" i="1"/>
  <c r="B3402" i="1" s="1"/>
  <c r="C3402" i="1"/>
  <c r="A3403" i="1"/>
  <c r="B3403" i="1" s="1"/>
  <c r="C3403" i="1"/>
  <c r="A3404" i="1"/>
  <c r="B3404" i="1" s="1"/>
  <c r="C3404" i="1"/>
  <c r="A3405" i="1"/>
  <c r="B3405" i="1" s="1"/>
  <c r="C3405" i="1"/>
  <c r="A3406" i="1"/>
  <c r="B3406" i="1" s="1"/>
  <c r="C3406" i="1"/>
  <c r="A3407" i="1"/>
  <c r="B3407" i="1" s="1"/>
  <c r="C3407" i="1"/>
  <c r="A3408" i="1"/>
  <c r="B3408" i="1" s="1"/>
  <c r="C3408" i="1"/>
  <c r="A3409" i="1"/>
  <c r="B3409" i="1" s="1"/>
  <c r="C3409" i="1"/>
  <c r="A3410" i="1"/>
  <c r="B3410" i="1" s="1"/>
  <c r="C3410" i="1"/>
  <c r="A3411" i="1"/>
  <c r="B3411" i="1" s="1"/>
  <c r="C3411" i="1"/>
  <c r="A3412" i="1"/>
  <c r="B3412" i="1" s="1"/>
  <c r="C3412" i="1"/>
  <c r="A3413" i="1"/>
  <c r="B3413" i="1" s="1"/>
  <c r="C3413" i="1"/>
  <c r="A3414" i="1"/>
  <c r="B3414" i="1" s="1"/>
  <c r="C3414" i="1"/>
  <c r="A3415" i="1"/>
  <c r="B3415" i="1" s="1"/>
  <c r="C3415" i="1"/>
  <c r="A3416" i="1"/>
  <c r="B3416" i="1" s="1"/>
  <c r="C3416" i="1"/>
  <c r="A3417" i="1"/>
  <c r="B3417" i="1" s="1"/>
  <c r="C3417" i="1"/>
  <c r="A3418" i="1"/>
  <c r="B3418" i="1" s="1"/>
  <c r="C3418" i="1"/>
  <c r="A3419" i="1"/>
  <c r="B3419" i="1" s="1"/>
  <c r="C3419" i="1"/>
  <c r="A3420" i="1"/>
  <c r="B3420" i="1" s="1"/>
  <c r="C3420" i="1"/>
  <c r="A3421" i="1"/>
  <c r="B3421" i="1" s="1"/>
  <c r="C3421" i="1"/>
  <c r="A3422" i="1"/>
  <c r="B3422" i="1" s="1"/>
  <c r="C3422" i="1"/>
  <c r="A3423" i="1"/>
  <c r="B3423" i="1" s="1"/>
  <c r="C3423" i="1"/>
  <c r="A3424" i="1"/>
  <c r="B3424" i="1" s="1"/>
  <c r="C3424" i="1"/>
  <c r="A3425" i="1"/>
  <c r="B3425" i="1" s="1"/>
  <c r="C3425" i="1"/>
  <c r="A3426" i="1"/>
  <c r="B3426" i="1" s="1"/>
  <c r="C3426" i="1"/>
  <c r="A3427" i="1"/>
  <c r="B3427" i="1" s="1"/>
  <c r="C3427" i="1"/>
  <c r="A3428" i="1"/>
  <c r="B3428" i="1" s="1"/>
  <c r="C3428" i="1"/>
  <c r="A3429" i="1"/>
  <c r="B3429" i="1" s="1"/>
  <c r="C3429" i="1"/>
  <c r="A3430" i="1"/>
  <c r="B3430" i="1" s="1"/>
  <c r="C3430" i="1"/>
  <c r="A3431" i="1"/>
  <c r="B3431" i="1" s="1"/>
  <c r="C3431" i="1"/>
  <c r="A3432" i="1"/>
  <c r="B3432" i="1" s="1"/>
  <c r="C3432" i="1"/>
  <c r="A3433" i="1"/>
  <c r="B3433" i="1" s="1"/>
  <c r="C3433" i="1"/>
  <c r="A3434" i="1"/>
  <c r="B3434" i="1" s="1"/>
  <c r="C3434" i="1"/>
  <c r="A3435" i="1"/>
  <c r="B3435" i="1" s="1"/>
  <c r="C3435" i="1"/>
  <c r="A3436" i="1"/>
  <c r="B3436" i="1" s="1"/>
  <c r="C3436" i="1"/>
  <c r="A3437" i="1"/>
  <c r="B3437" i="1" s="1"/>
  <c r="C3437" i="1"/>
  <c r="A3438" i="1"/>
  <c r="B3438" i="1" s="1"/>
  <c r="C3438" i="1"/>
  <c r="A3439" i="1"/>
  <c r="B3439" i="1" s="1"/>
  <c r="C3439" i="1"/>
  <c r="A3440" i="1"/>
  <c r="B3440" i="1" s="1"/>
  <c r="C3440" i="1"/>
  <c r="A3441" i="1"/>
  <c r="B3441" i="1" s="1"/>
  <c r="C3441" i="1"/>
  <c r="A3442" i="1"/>
  <c r="B3442" i="1" s="1"/>
  <c r="C3442" i="1"/>
  <c r="A3443" i="1"/>
  <c r="B3443" i="1" s="1"/>
  <c r="C3443" i="1"/>
  <c r="A3444" i="1"/>
  <c r="B3444" i="1" s="1"/>
  <c r="C3444" i="1"/>
  <c r="A3445" i="1"/>
  <c r="B3445" i="1" s="1"/>
  <c r="C3445" i="1"/>
  <c r="A3446" i="1"/>
  <c r="B3446" i="1" s="1"/>
  <c r="C3446" i="1"/>
  <c r="A3447" i="1"/>
  <c r="B3447" i="1" s="1"/>
  <c r="C3447" i="1"/>
  <c r="A3448" i="1"/>
  <c r="B3448" i="1" s="1"/>
  <c r="C3448" i="1"/>
  <c r="A3449" i="1"/>
  <c r="B3449" i="1" s="1"/>
  <c r="C3449" i="1"/>
  <c r="A3450" i="1"/>
  <c r="B3450" i="1" s="1"/>
  <c r="C3450" i="1"/>
  <c r="A3451" i="1"/>
  <c r="B3451" i="1" s="1"/>
  <c r="C3451" i="1"/>
  <c r="A3452" i="1"/>
  <c r="B3452" i="1" s="1"/>
  <c r="C3452" i="1"/>
  <c r="A3453" i="1"/>
  <c r="B3453" i="1" s="1"/>
  <c r="C3453" i="1"/>
  <c r="A3454" i="1"/>
  <c r="B3454" i="1" s="1"/>
  <c r="C3454" i="1"/>
  <c r="A3455" i="1"/>
  <c r="B3455" i="1" s="1"/>
  <c r="C3455" i="1"/>
  <c r="A3456" i="1"/>
  <c r="B3456" i="1" s="1"/>
  <c r="C3456" i="1"/>
  <c r="A3457" i="1"/>
  <c r="B3457" i="1" s="1"/>
  <c r="C3457" i="1"/>
  <c r="A3458" i="1"/>
  <c r="B3458" i="1" s="1"/>
  <c r="C3458" i="1"/>
  <c r="A3459" i="1"/>
  <c r="B3459" i="1" s="1"/>
  <c r="C3459" i="1"/>
  <c r="A3460" i="1"/>
  <c r="B3460" i="1" s="1"/>
  <c r="C3460" i="1"/>
  <c r="A3461" i="1"/>
  <c r="B3461" i="1" s="1"/>
  <c r="C3461" i="1"/>
  <c r="A3462" i="1"/>
  <c r="B3462" i="1" s="1"/>
  <c r="C3462" i="1"/>
  <c r="A3463" i="1"/>
  <c r="B3463" i="1" s="1"/>
  <c r="C3463" i="1"/>
  <c r="A3464" i="1"/>
  <c r="B3464" i="1" s="1"/>
  <c r="C3464" i="1"/>
  <c r="A3465" i="1"/>
  <c r="B3465" i="1" s="1"/>
  <c r="C3465" i="1"/>
  <c r="A3466" i="1"/>
  <c r="B3466" i="1" s="1"/>
  <c r="C3466" i="1"/>
  <c r="A3467" i="1"/>
  <c r="B3467" i="1" s="1"/>
  <c r="C3467" i="1"/>
  <c r="A3468" i="1"/>
  <c r="B3468" i="1" s="1"/>
  <c r="C3468" i="1"/>
  <c r="A3469" i="1"/>
  <c r="B3469" i="1" s="1"/>
  <c r="C3469" i="1"/>
  <c r="A3470" i="1"/>
  <c r="B3470" i="1" s="1"/>
  <c r="C3470" i="1"/>
  <c r="A3471" i="1"/>
  <c r="B3471" i="1" s="1"/>
  <c r="C3471" i="1"/>
  <c r="A3472" i="1"/>
  <c r="B3472" i="1" s="1"/>
  <c r="C3472" i="1"/>
  <c r="A3473" i="1"/>
  <c r="B3473" i="1" s="1"/>
  <c r="C3473" i="1"/>
  <c r="A3474" i="1"/>
  <c r="B3474" i="1" s="1"/>
  <c r="C3474" i="1"/>
  <c r="A3475" i="1"/>
  <c r="B3475" i="1" s="1"/>
  <c r="C3475" i="1"/>
  <c r="A3476" i="1"/>
  <c r="B3476" i="1" s="1"/>
  <c r="C3476" i="1"/>
  <c r="A3477" i="1"/>
  <c r="B3477" i="1" s="1"/>
  <c r="C3477" i="1"/>
  <c r="A3478" i="1"/>
  <c r="B3478" i="1" s="1"/>
  <c r="C3478" i="1"/>
  <c r="A3479" i="1"/>
  <c r="B3479" i="1" s="1"/>
  <c r="C3479" i="1"/>
  <c r="A3480" i="1"/>
  <c r="B3480" i="1" s="1"/>
  <c r="C3480" i="1"/>
  <c r="A3481" i="1"/>
  <c r="B3481" i="1" s="1"/>
  <c r="C3481" i="1"/>
  <c r="A3482" i="1"/>
  <c r="B3482" i="1" s="1"/>
  <c r="C3482" i="1"/>
  <c r="A3483" i="1"/>
  <c r="B3483" i="1" s="1"/>
  <c r="C3483" i="1"/>
  <c r="A3484" i="1"/>
  <c r="B3484" i="1" s="1"/>
  <c r="C3484" i="1"/>
  <c r="A3485" i="1"/>
  <c r="B3485" i="1" s="1"/>
  <c r="C3485" i="1"/>
  <c r="A3486" i="1"/>
  <c r="B3486" i="1" s="1"/>
  <c r="C3486" i="1"/>
  <c r="A3487" i="1"/>
  <c r="B3487" i="1" s="1"/>
  <c r="C3487" i="1"/>
  <c r="A3488" i="1"/>
  <c r="B3488" i="1" s="1"/>
  <c r="C3488" i="1"/>
  <c r="A3489" i="1"/>
  <c r="B3489" i="1" s="1"/>
  <c r="C3489" i="1"/>
  <c r="A3490" i="1"/>
  <c r="B3490" i="1" s="1"/>
  <c r="C3490" i="1"/>
  <c r="A3491" i="1"/>
  <c r="B3491" i="1" s="1"/>
  <c r="C3491" i="1"/>
  <c r="A3492" i="1"/>
  <c r="B3492" i="1" s="1"/>
  <c r="C3492" i="1"/>
  <c r="A3493" i="1"/>
  <c r="B3493" i="1" s="1"/>
  <c r="C3493" i="1"/>
  <c r="A3494" i="1"/>
  <c r="B3494" i="1" s="1"/>
  <c r="C3494" i="1"/>
  <c r="A3495" i="1"/>
  <c r="B3495" i="1" s="1"/>
  <c r="C3495" i="1"/>
  <c r="A3496" i="1"/>
  <c r="B3496" i="1" s="1"/>
  <c r="C3496" i="1"/>
  <c r="A3497" i="1"/>
  <c r="B3497" i="1" s="1"/>
  <c r="C3497" i="1"/>
  <c r="A3498" i="1"/>
  <c r="B3498" i="1" s="1"/>
  <c r="C3498" i="1"/>
  <c r="A3499" i="1"/>
  <c r="B3499" i="1" s="1"/>
  <c r="C3499" i="1"/>
  <c r="A3500" i="1"/>
  <c r="B3500" i="1" s="1"/>
  <c r="C3500" i="1"/>
  <c r="A3501" i="1"/>
  <c r="B3501" i="1" s="1"/>
  <c r="C3501" i="1"/>
  <c r="A3502" i="1"/>
  <c r="B3502" i="1" s="1"/>
  <c r="C3502" i="1"/>
  <c r="A3503" i="1"/>
  <c r="B3503" i="1" s="1"/>
  <c r="C3503" i="1"/>
  <c r="A3504" i="1"/>
  <c r="B3504" i="1" s="1"/>
  <c r="C3504" i="1"/>
  <c r="A3505" i="1"/>
  <c r="B3505" i="1" s="1"/>
  <c r="C3505" i="1"/>
  <c r="A3506" i="1"/>
  <c r="B3506" i="1" s="1"/>
  <c r="C3506" i="1"/>
  <c r="A3507" i="1"/>
  <c r="B3507" i="1" s="1"/>
  <c r="C3507" i="1"/>
  <c r="A3508" i="1"/>
  <c r="B3508" i="1" s="1"/>
  <c r="C3508" i="1"/>
  <c r="A3509" i="1"/>
  <c r="B3509" i="1" s="1"/>
  <c r="C3509" i="1"/>
  <c r="A3510" i="1"/>
  <c r="B3510" i="1" s="1"/>
  <c r="C3510" i="1"/>
  <c r="A3511" i="1"/>
  <c r="B3511" i="1" s="1"/>
  <c r="C3511" i="1"/>
  <c r="A3512" i="1"/>
  <c r="B3512" i="1" s="1"/>
  <c r="C3512" i="1"/>
  <c r="A3513" i="1"/>
  <c r="B3513" i="1" s="1"/>
  <c r="C3513" i="1"/>
  <c r="A3514" i="1"/>
  <c r="B3514" i="1" s="1"/>
  <c r="C3514" i="1"/>
  <c r="A3515" i="1"/>
  <c r="B3515" i="1" s="1"/>
  <c r="C3515" i="1"/>
  <c r="A3516" i="1"/>
  <c r="B3516" i="1" s="1"/>
  <c r="C3516" i="1"/>
  <c r="A3517" i="1"/>
  <c r="B3517" i="1" s="1"/>
  <c r="C3517" i="1"/>
  <c r="A3518" i="1"/>
  <c r="B3518" i="1" s="1"/>
  <c r="C3518" i="1"/>
  <c r="A3519" i="1"/>
  <c r="B3519" i="1" s="1"/>
  <c r="C3519" i="1"/>
  <c r="A3520" i="1"/>
  <c r="B3520" i="1" s="1"/>
  <c r="C3520" i="1"/>
  <c r="A3521" i="1"/>
  <c r="B3521" i="1" s="1"/>
  <c r="C3521" i="1"/>
  <c r="A3522" i="1"/>
  <c r="B3522" i="1" s="1"/>
  <c r="C3522" i="1"/>
  <c r="A3523" i="1"/>
  <c r="B3523" i="1" s="1"/>
  <c r="C3523" i="1"/>
  <c r="A3524" i="1"/>
  <c r="B3524" i="1" s="1"/>
  <c r="C3524" i="1"/>
  <c r="A3525" i="1"/>
  <c r="B3525" i="1" s="1"/>
  <c r="C3525" i="1"/>
  <c r="A3526" i="1"/>
  <c r="B3526" i="1" s="1"/>
  <c r="C3526" i="1"/>
  <c r="A3527" i="1"/>
  <c r="B3527" i="1" s="1"/>
  <c r="C3527" i="1"/>
  <c r="A3528" i="1"/>
  <c r="B3528" i="1" s="1"/>
  <c r="C3528" i="1"/>
  <c r="A3529" i="1"/>
  <c r="B3529" i="1" s="1"/>
  <c r="C3529" i="1"/>
  <c r="A3530" i="1"/>
  <c r="B3530" i="1" s="1"/>
  <c r="C3530" i="1"/>
  <c r="A3531" i="1"/>
  <c r="B3531" i="1" s="1"/>
  <c r="C3531" i="1"/>
  <c r="A3532" i="1"/>
  <c r="B3532" i="1" s="1"/>
  <c r="C3532" i="1"/>
  <c r="A3533" i="1"/>
  <c r="B3533" i="1" s="1"/>
  <c r="C3533" i="1"/>
  <c r="A3534" i="1"/>
  <c r="B3534" i="1" s="1"/>
  <c r="C3534" i="1"/>
  <c r="A3535" i="1"/>
  <c r="B3535" i="1" s="1"/>
  <c r="C3535" i="1"/>
  <c r="A3536" i="1"/>
  <c r="B3536" i="1" s="1"/>
  <c r="C3536" i="1"/>
  <c r="A3537" i="1"/>
  <c r="B3537" i="1" s="1"/>
  <c r="C3537" i="1"/>
  <c r="A3538" i="1"/>
  <c r="B3538" i="1" s="1"/>
  <c r="C3538" i="1"/>
  <c r="A3539" i="1"/>
  <c r="B3539" i="1" s="1"/>
  <c r="C3539" i="1"/>
  <c r="A3540" i="1"/>
  <c r="B3540" i="1" s="1"/>
  <c r="C3540" i="1"/>
  <c r="A3541" i="1"/>
  <c r="B3541" i="1" s="1"/>
  <c r="C3541" i="1"/>
  <c r="A3542" i="1"/>
  <c r="B3542" i="1" s="1"/>
  <c r="C3542" i="1"/>
  <c r="A3543" i="1"/>
  <c r="B3543" i="1" s="1"/>
  <c r="C3543" i="1"/>
  <c r="A3544" i="1"/>
  <c r="B3544" i="1" s="1"/>
  <c r="C3544" i="1"/>
  <c r="A3545" i="1"/>
  <c r="B3545" i="1" s="1"/>
  <c r="C3545" i="1"/>
  <c r="A3546" i="1"/>
  <c r="B3546" i="1" s="1"/>
  <c r="C3546" i="1"/>
  <c r="A3547" i="1"/>
  <c r="B3547" i="1" s="1"/>
  <c r="C3547" i="1"/>
  <c r="A3548" i="1"/>
  <c r="B3548" i="1" s="1"/>
  <c r="C3548" i="1"/>
  <c r="A3549" i="1"/>
  <c r="B3549" i="1" s="1"/>
  <c r="C3549" i="1"/>
  <c r="A3550" i="1"/>
  <c r="B3550" i="1" s="1"/>
  <c r="C3550" i="1"/>
  <c r="A3551" i="1"/>
  <c r="B3551" i="1" s="1"/>
  <c r="C3551" i="1"/>
  <c r="A3552" i="1"/>
  <c r="B3552" i="1" s="1"/>
  <c r="C3552" i="1"/>
  <c r="A3553" i="1"/>
  <c r="B3553" i="1" s="1"/>
  <c r="C3553" i="1"/>
  <c r="A3554" i="1"/>
  <c r="B3554" i="1" s="1"/>
  <c r="C3554" i="1"/>
  <c r="A3555" i="1"/>
  <c r="B3555" i="1" s="1"/>
  <c r="C3555" i="1"/>
  <c r="A3556" i="1"/>
  <c r="B3556" i="1" s="1"/>
  <c r="C3556" i="1"/>
  <c r="A3557" i="1"/>
  <c r="B3557" i="1" s="1"/>
  <c r="C3557" i="1"/>
  <c r="A3558" i="1"/>
  <c r="B3558" i="1" s="1"/>
  <c r="C3558" i="1"/>
  <c r="A3559" i="1"/>
  <c r="B3559" i="1" s="1"/>
  <c r="C3559" i="1"/>
  <c r="A3560" i="1"/>
  <c r="B3560" i="1" s="1"/>
  <c r="C3560" i="1"/>
  <c r="A3561" i="1"/>
  <c r="B3561" i="1" s="1"/>
  <c r="C3561" i="1"/>
  <c r="A3562" i="1"/>
  <c r="B3562" i="1" s="1"/>
  <c r="C3562" i="1"/>
  <c r="A3563" i="1"/>
  <c r="B3563" i="1" s="1"/>
  <c r="C3563" i="1"/>
  <c r="A3564" i="1"/>
  <c r="B3564" i="1" s="1"/>
  <c r="C3564" i="1"/>
  <c r="A3565" i="1"/>
  <c r="B3565" i="1" s="1"/>
  <c r="C3565" i="1"/>
  <c r="A3566" i="1"/>
  <c r="B3566" i="1" s="1"/>
  <c r="C3566" i="1"/>
  <c r="A3567" i="1"/>
  <c r="B3567" i="1" s="1"/>
  <c r="C3567" i="1"/>
  <c r="A3568" i="1"/>
  <c r="B3568" i="1" s="1"/>
  <c r="C3568" i="1"/>
  <c r="A3569" i="1"/>
  <c r="B3569" i="1" s="1"/>
  <c r="C3569" i="1"/>
  <c r="A3570" i="1"/>
  <c r="B3570" i="1" s="1"/>
  <c r="C3570" i="1"/>
  <c r="A3571" i="1"/>
  <c r="B3571" i="1" s="1"/>
  <c r="C3571" i="1"/>
  <c r="A3572" i="1"/>
  <c r="B3572" i="1" s="1"/>
  <c r="C3572" i="1"/>
  <c r="A3573" i="1"/>
  <c r="B3573" i="1" s="1"/>
  <c r="C3573" i="1"/>
  <c r="A3574" i="1"/>
  <c r="B3574" i="1" s="1"/>
  <c r="C3574" i="1"/>
  <c r="A3575" i="1"/>
  <c r="B3575" i="1" s="1"/>
  <c r="C3575" i="1"/>
  <c r="A3576" i="1"/>
  <c r="B3576" i="1" s="1"/>
  <c r="C3576" i="1"/>
  <c r="A3577" i="1"/>
  <c r="B3577" i="1" s="1"/>
  <c r="C3577" i="1"/>
  <c r="A3578" i="1"/>
  <c r="B3578" i="1" s="1"/>
  <c r="C3578" i="1"/>
  <c r="A3579" i="1"/>
  <c r="B3579" i="1" s="1"/>
  <c r="C3579" i="1"/>
  <c r="A3580" i="1"/>
  <c r="B3580" i="1" s="1"/>
  <c r="C3580" i="1"/>
  <c r="A3581" i="1"/>
  <c r="B3581" i="1" s="1"/>
  <c r="C3581" i="1"/>
  <c r="A3582" i="1"/>
  <c r="B3582" i="1" s="1"/>
  <c r="C3582" i="1"/>
  <c r="A3583" i="1"/>
  <c r="B3583" i="1" s="1"/>
  <c r="C3583" i="1"/>
  <c r="A3584" i="1"/>
  <c r="B3584" i="1" s="1"/>
  <c r="C3584" i="1"/>
  <c r="A3585" i="1"/>
  <c r="B3585" i="1" s="1"/>
  <c r="C3585" i="1"/>
  <c r="A3586" i="1"/>
  <c r="B3586" i="1" s="1"/>
  <c r="C3586" i="1"/>
  <c r="A3587" i="1"/>
  <c r="B3587" i="1" s="1"/>
  <c r="C3587" i="1"/>
  <c r="A3588" i="1"/>
  <c r="B3588" i="1" s="1"/>
  <c r="C3588" i="1"/>
  <c r="A3589" i="1"/>
  <c r="B3589" i="1" s="1"/>
  <c r="C3589" i="1"/>
  <c r="A3590" i="1"/>
  <c r="B3590" i="1" s="1"/>
  <c r="C3590" i="1"/>
  <c r="A3591" i="1"/>
  <c r="B3591" i="1" s="1"/>
  <c r="C3591" i="1"/>
  <c r="A3592" i="1"/>
  <c r="B3592" i="1" s="1"/>
  <c r="C3592" i="1"/>
  <c r="A3593" i="1"/>
  <c r="B3593" i="1" s="1"/>
  <c r="C3593" i="1"/>
  <c r="A3594" i="1"/>
  <c r="B3594" i="1" s="1"/>
  <c r="C3594" i="1"/>
  <c r="A3595" i="1"/>
  <c r="B3595" i="1" s="1"/>
  <c r="C3595" i="1"/>
  <c r="A3596" i="1"/>
  <c r="B3596" i="1" s="1"/>
  <c r="C3596" i="1"/>
  <c r="A3597" i="1"/>
  <c r="B3597" i="1" s="1"/>
  <c r="C3597" i="1"/>
  <c r="A3598" i="1"/>
  <c r="B3598" i="1" s="1"/>
  <c r="C3598" i="1"/>
  <c r="A3599" i="1"/>
  <c r="B3599" i="1" s="1"/>
  <c r="C3599" i="1"/>
  <c r="A3600" i="1"/>
  <c r="B3600" i="1" s="1"/>
  <c r="C3600" i="1"/>
  <c r="A3601" i="1"/>
  <c r="B3601" i="1" s="1"/>
  <c r="C3601" i="1"/>
  <c r="A3602" i="1"/>
  <c r="B3602" i="1" s="1"/>
  <c r="C3602" i="1"/>
  <c r="A3603" i="1"/>
  <c r="B3603" i="1" s="1"/>
  <c r="C3603" i="1"/>
  <c r="A3604" i="1"/>
  <c r="B3604" i="1" s="1"/>
  <c r="C3604" i="1"/>
  <c r="A3605" i="1"/>
  <c r="B3605" i="1" s="1"/>
  <c r="C3605" i="1"/>
  <c r="A3606" i="1"/>
  <c r="B3606" i="1" s="1"/>
  <c r="C3606" i="1"/>
  <c r="A3607" i="1"/>
  <c r="B3607" i="1" s="1"/>
  <c r="C3607" i="1"/>
  <c r="A3608" i="1"/>
  <c r="B3608" i="1" s="1"/>
  <c r="C3608" i="1"/>
  <c r="A3609" i="1"/>
  <c r="B3609" i="1" s="1"/>
  <c r="C3609" i="1"/>
  <c r="A3610" i="1"/>
  <c r="B3610" i="1" s="1"/>
  <c r="C3610" i="1"/>
  <c r="A3611" i="1"/>
  <c r="B3611" i="1" s="1"/>
  <c r="C3611" i="1"/>
  <c r="A3612" i="1"/>
  <c r="B3612" i="1" s="1"/>
  <c r="C3612" i="1"/>
  <c r="A3613" i="1"/>
  <c r="B3613" i="1" s="1"/>
  <c r="C3613" i="1"/>
  <c r="A3614" i="1"/>
  <c r="B3614" i="1" s="1"/>
  <c r="C3614" i="1"/>
  <c r="A3615" i="1"/>
  <c r="B3615" i="1" s="1"/>
  <c r="C3615" i="1"/>
  <c r="A3616" i="1"/>
  <c r="B3616" i="1" s="1"/>
  <c r="C3616" i="1"/>
  <c r="A3617" i="1"/>
  <c r="B3617" i="1" s="1"/>
  <c r="C3617" i="1"/>
  <c r="A3618" i="1"/>
  <c r="B3618" i="1" s="1"/>
  <c r="C3618" i="1"/>
  <c r="A3619" i="1"/>
  <c r="B3619" i="1" s="1"/>
  <c r="C3619" i="1"/>
  <c r="A3620" i="1"/>
  <c r="B3620" i="1" s="1"/>
  <c r="C3620" i="1"/>
  <c r="A3621" i="1"/>
  <c r="B3621" i="1" s="1"/>
  <c r="C3621" i="1"/>
  <c r="A3622" i="1"/>
  <c r="B3622" i="1" s="1"/>
  <c r="C3622" i="1"/>
  <c r="A3623" i="1"/>
  <c r="B3623" i="1" s="1"/>
  <c r="C3623" i="1"/>
  <c r="A3624" i="1"/>
  <c r="B3624" i="1" s="1"/>
  <c r="C3624" i="1"/>
  <c r="A3625" i="1"/>
  <c r="B3625" i="1" s="1"/>
  <c r="C3625" i="1"/>
  <c r="A3626" i="1"/>
  <c r="B3626" i="1" s="1"/>
  <c r="C3626" i="1"/>
  <c r="A3627" i="1"/>
  <c r="B3627" i="1" s="1"/>
  <c r="C3627" i="1"/>
  <c r="A3628" i="1"/>
  <c r="B3628" i="1" s="1"/>
  <c r="C3628" i="1"/>
  <c r="A3629" i="1"/>
  <c r="B3629" i="1" s="1"/>
  <c r="C3629" i="1"/>
  <c r="A3630" i="1"/>
  <c r="B3630" i="1" s="1"/>
  <c r="C3630" i="1"/>
  <c r="A3631" i="1"/>
  <c r="B3631" i="1" s="1"/>
  <c r="C3631" i="1"/>
  <c r="A3632" i="1"/>
  <c r="B3632" i="1" s="1"/>
  <c r="C3632" i="1"/>
  <c r="A3633" i="1"/>
  <c r="B3633" i="1" s="1"/>
  <c r="C3633" i="1"/>
  <c r="A3634" i="1"/>
  <c r="B3634" i="1" s="1"/>
  <c r="C3634" i="1"/>
  <c r="A3635" i="1"/>
  <c r="B3635" i="1" s="1"/>
  <c r="C3635" i="1"/>
  <c r="A3636" i="1"/>
  <c r="B3636" i="1" s="1"/>
  <c r="C3636" i="1"/>
  <c r="A3637" i="1"/>
  <c r="B3637" i="1" s="1"/>
  <c r="C3637" i="1"/>
  <c r="A3638" i="1"/>
  <c r="B3638" i="1" s="1"/>
  <c r="C3638" i="1"/>
  <c r="A3639" i="1"/>
  <c r="B3639" i="1" s="1"/>
  <c r="C3639" i="1"/>
  <c r="A3640" i="1"/>
  <c r="B3640" i="1" s="1"/>
  <c r="C3640" i="1"/>
  <c r="A3641" i="1"/>
  <c r="B3641" i="1" s="1"/>
  <c r="C3641" i="1"/>
  <c r="A3642" i="1"/>
  <c r="B3642" i="1" s="1"/>
  <c r="C3642" i="1"/>
  <c r="A3643" i="1"/>
  <c r="B3643" i="1" s="1"/>
  <c r="C3643" i="1"/>
  <c r="A3644" i="1"/>
  <c r="B3644" i="1" s="1"/>
  <c r="C3644" i="1"/>
  <c r="A3645" i="1"/>
  <c r="B3645" i="1" s="1"/>
  <c r="C3645" i="1"/>
  <c r="A3646" i="1"/>
  <c r="B3646" i="1" s="1"/>
  <c r="C3646" i="1"/>
  <c r="A3647" i="1"/>
  <c r="B3647" i="1" s="1"/>
  <c r="C3647" i="1"/>
  <c r="A3648" i="1"/>
  <c r="B3648" i="1" s="1"/>
  <c r="C3648" i="1"/>
  <c r="A3649" i="1"/>
  <c r="B3649" i="1" s="1"/>
  <c r="C3649" i="1"/>
  <c r="A3650" i="1"/>
  <c r="B3650" i="1" s="1"/>
  <c r="C3650" i="1"/>
  <c r="C19" i="1"/>
  <c r="A19" i="1"/>
  <c r="R9" i="20" a="1"/>
  <c r="R9" i="20" s="1"/>
  <c r="R8" i="20" a="1"/>
  <c r="R8" i="20" s="1"/>
  <c r="R4" i="20"/>
  <c r="R3" i="20"/>
  <c r="AG9" i="8" a="1"/>
  <c r="AG9" i="8" s="1"/>
  <c r="AG8" i="8" a="1"/>
  <c r="AG8" i="8" s="1"/>
  <c r="AC9" i="8" a="1"/>
  <c r="AC9" i="8" s="1"/>
  <c r="AC8" i="8" a="1"/>
  <c r="AC8" i="8" s="1"/>
  <c r="X8" i="8" a="1"/>
  <c r="X8" i="8" s="1"/>
  <c r="Y8" i="8" a="1"/>
  <c r="Y8" i="8" s="1"/>
  <c r="X9" i="8" a="1"/>
  <c r="X9" i="8" s="1"/>
  <c r="Y9" i="8" a="1"/>
  <c r="Y9" i="8" s="1"/>
  <c r="W9" i="8" a="1"/>
  <c r="W9" i="8" s="1"/>
  <c r="W8" i="8" a="1"/>
  <c r="W8" i="8" s="1"/>
  <c r="AG4" i="8"/>
  <c r="AG3" i="8"/>
  <c r="AC4" i="8"/>
  <c r="AC3" i="8"/>
  <c r="X3" i="8"/>
  <c r="Y3" i="8"/>
  <c r="X4" i="8"/>
  <c r="Y4" i="8"/>
  <c r="W4" i="8"/>
  <c r="W3" i="8"/>
  <c r="B67" i="1" l="1"/>
  <c r="B19" i="1"/>
  <c r="U16" i="20"/>
  <c r="U17" i="20"/>
  <c r="U18" i="20"/>
  <c r="U19" i="20"/>
  <c r="U20" i="20"/>
  <c r="U21" i="20"/>
  <c r="U22" i="20"/>
  <c r="U23" i="20"/>
  <c r="U24" i="20"/>
  <c r="U25" i="20"/>
  <c r="U26" i="20"/>
  <c r="U27" i="20"/>
  <c r="U28" i="20"/>
  <c r="U29" i="20"/>
  <c r="U30" i="20"/>
  <c r="U31" i="20"/>
  <c r="U32" i="20"/>
  <c r="U33" i="20"/>
  <c r="U34" i="20"/>
  <c r="U35" i="20"/>
  <c r="U36" i="20"/>
  <c r="U37" i="20"/>
  <c r="U38" i="20"/>
  <c r="U39" i="20"/>
  <c r="U40" i="20"/>
  <c r="U41" i="20"/>
  <c r="U42" i="20"/>
  <c r="U43" i="20"/>
  <c r="U44" i="20"/>
  <c r="U45" i="20"/>
  <c r="U46" i="20"/>
  <c r="U47" i="20"/>
  <c r="U48" i="20"/>
  <c r="U49" i="20"/>
  <c r="U50" i="20"/>
  <c r="U51" i="20"/>
  <c r="U52" i="20"/>
  <c r="U53" i="20"/>
  <c r="U54" i="20"/>
  <c r="U55" i="20"/>
  <c r="U56" i="20"/>
  <c r="U57" i="20"/>
  <c r="U58" i="20"/>
  <c r="U59" i="20"/>
  <c r="U60" i="20"/>
  <c r="U61" i="20"/>
  <c r="U62" i="20"/>
  <c r="U63" i="20"/>
  <c r="U64" i="20"/>
  <c r="U65" i="20"/>
  <c r="U66" i="20"/>
  <c r="U67" i="20"/>
  <c r="U68" i="20"/>
  <c r="U69" i="20"/>
  <c r="U70" i="20"/>
  <c r="U71" i="20"/>
  <c r="U72" i="20"/>
  <c r="U73" i="20"/>
  <c r="U74" i="20"/>
  <c r="U75" i="20"/>
  <c r="U76" i="20"/>
  <c r="U77" i="20"/>
  <c r="U78" i="20"/>
  <c r="U79" i="20"/>
  <c r="U80" i="20"/>
  <c r="U81" i="20"/>
  <c r="U82" i="20"/>
  <c r="U83" i="20"/>
  <c r="U84" i="20"/>
  <c r="U85" i="20"/>
  <c r="U86" i="20"/>
  <c r="U87" i="20"/>
  <c r="U88" i="20"/>
  <c r="U89" i="20"/>
  <c r="U90" i="20"/>
  <c r="U91" i="20"/>
  <c r="U92" i="20"/>
  <c r="U93" i="20"/>
  <c r="U94" i="20"/>
  <c r="U95" i="20"/>
  <c r="U96" i="20"/>
  <c r="U97" i="20"/>
  <c r="U98" i="20"/>
  <c r="U99" i="20"/>
  <c r="U100" i="20"/>
  <c r="U101" i="20"/>
  <c r="U102" i="20"/>
  <c r="U103" i="20"/>
  <c r="U104" i="20"/>
  <c r="U105" i="20"/>
  <c r="U106" i="20"/>
  <c r="U107" i="20"/>
  <c r="U108" i="20"/>
  <c r="U109" i="20"/>
  <c r="U110" i="20"/>
  <c r="U111" i="20"/>
  <c r="U112" i="20"/>
  <c r="U113" i="20"/>
  <c r="U114" i="20"/>
  <c r="U115" i="20"/>
  <c r="U116" i="20"/>
  <c r="U117" i="20"/>
  <c r="U118" i="20"/>
  <c r="U119" i="20"/>
  <c r="U120" i="20"/>
  <c r="U121" i="20"/>
  <c r="U122" i="20"/>
  <c r="U123" i="20"/>
  <c r="U124" i="20"/>
  <c r="U125" i="20"/>
  <c r="U126" i="20"/>
  <c r="U127" i="20"/>
  <c r="U128" i="20"/>
  <c r="U129" i="20"/>
  <c r="U130" i="20"/>
  <c r="U131" i="20"/>
  <c r="U132" i="20"/>
  <c r="U133" i="20"/>
  <c r="U134" i="20"/>
  <c r="U135" i="20"/>
  <c r="U136" i="20"/>
  <c r="U137" i="20"/>
  <c r="U138" i="20"/>
  <c r="U139" i="20"/>
  <c r="U140" i="20"/>
  <c r="U141" i="20"/>
  <c r="U142" i="20"/>
  <c r="U143" i="20"/>
  <c r="U144" i="20"/>
  <c r="U145" i="20"/>
  <c r="U146" i="20"/>
  <c r="U147" i="20"/>
  <c r="U148" i="20"/>
  <c r="U149" i="20"/>
  <c r="U150" i="20"/>
  <c r="U15" i="20"/>
  <c r="V15" i="20" s="1"/>
  <c r="S16" i="20"/>
  <c r="T16" i="20" s="1"/>
  <c r="S17" i="20"/>
  <c r="T17" i="20" s="1"/>
  <c r="S18" i="20"/>
  <c r="T18" i="20" s="1"/>
  <c r="S19" i="20"/>
  <c r="T19" i="20" s="1"/>
  <c r="S20" i="20"/>
  <c r="T20" i="20" s="1"/>
  <c r="S21" i="20"/>
  <c r="T21" i="20" s="1"/>
  <c r="S22" i="20"/>
  <c r="T22" i="20" s="1"/>
  <c r="S23" i="20"/>
  <c r="T23" i="20" s="1"/>
  <c r="S24" i="20"/>
  <c r="T24" i="20" s="1"/>
  <c r="S25" i="20"/>
  <c r="T25" i="20" s="1"/>
  <c r="S26" i="20"/>
  <c r="T26" i="20" s="1"/>
  <c r="S27" i="20"/>
  <c r="T27" i="20" s="1"/>
  <c r="S28" i="20"/>
  <c r="T28" i="20" s="1"/>
  <c r="S29" i="20"/>
  <c r="T29" i="20" s="1"/>
  <c r="S30" i="20"/>
  <c r="T30" i="20" s="1"/>
  <c r="S31" i="20"/>
  <c r="T31" i="20" s="1"/>
  <c r="S32" i="20"/>
  <c r="T32" i="20" s="1"/>
  <c r="S33" i="20"/>
  <c r="T33" i="20" s="1"/>
  <c r="S34" i="20"/>
  <c r="T34" i="20" s="1"/>
  <c r="S35" i="20"/>
  <c r="T35" i="20" s="1"/>
  <c r="S36" i="20"/>
  <c r="T36" i="20" s="1"/>
  <c r="S37" i="20"/>
  <c r="T37" i="20" s="1"/>
  <c r="S38" i="20"/>
  <c r="T38" i="20" s="1"/>
  <c r="S39" i="20"/>
  <c r="T39" i="20" s="1"/>
  <c r="S40" i="20"/>
  <c r="T40" i="20" s="1"/>
  <c r="S41" i="20"/>
  <c r="T41" i="20" s="1"/>
  <c r="S42" i="20"/>
  <c r="T42" i="20" s="1"/>
  <c r="S43" i="20"/>
  <c r="T43" i="20" s="1"/>
  <c r="S44" i="20"/>
  <c r="T44" i="20" s="1"/>
  <c r="S45" i="20"/>
  <c r="T45" i="20" s="1"/>
  <c r="S46" i="20"/>
  <c r="T46" i="20" s="1"/>
  <c r="S47" i="20"/>
  <c r="T47" i="20" s="1"/>
  <c r="S48" i="20"/>
  <c r="T48" i="20" s="1"/>
  <c r="S49" i="20"/>
  <c r="T49" i="20" s="1"/>
  <c r="S50" i="20"/>
  <c r="T50" i="20" s="1"/>
  <c r="S51" i="20"/>
  <c r="T51" i="20" s="1"/>
  <c r="S52" i="20"/>
  <c r="T52" i="20" s="1"/>
  <c r="S53" i="20"/>
  <c r="T53" i="20" s="1"/>
  <c r="S54" i="20"/>
  <c r="T54" i="20" s="1"/>
  <c r="S55" i="20"/>
  <c r="T55" i="20" s="1"/>
  <c r="S56" i="20"/>
  <c r="T56" i="20" s="1"/>
  <c r="S57" i="20"/>
  <c r="T57" i="20" s="1"/>
  <c r="S58" i="20"/>
  <c r="T58" i="20" s="1"/>
  <c r="S59" i="20"/>
  <c r="T59" i="20" s="1"/>
  <c r="S60" i="20"/>
  <c r="T60" i="20" s="1"/>
  <c r="S61" i="20"/>
  <c r="T61" i="20" s="1"/>
  <c r="S62" i="20"/>
  <c r="T62" i="20" s="1"/>
  <c r="S63" i="20"/>
  <c r="T63" i="20" s="1"/>
  <c r="S64" i="20"/>
  <c r="T64" i="20" s="1"/>
  <c r="S65" i="20"/>
  <c r="T65" i="20" s="1"/>
  <c r="S66" i="20"/>
  <c r="T66" i="20" s="1"/>
  <c r="S67" i="20"/>
  <c r="T67" i="20" s="1"/>
  <c r="S68" i="20"/>
  <c r="T68" i="20" s="1"/>
  <c r="S69" i="20"/>
  <c r="T69" i="20" s="1"/>
  <c r="S70" i="20"/>
  <c r="T70" i="20" s="1"/>
  <c r="S71" i="20"/>
  <c r="T71" i="20" s="1"/>
  <c r="S72" i="20"/>
  <c r="T72" i="20" s="1"/>
  <c r="S73" i="20"/>
  <c r="T73" i="20" s="1"/>
  <c r="S74" i="20"/>
  <c r="T74" i="20" s="1"/>
  <c r="S75" i="20"/>
  <c r="T75" i="20" s="1"/>
  <c r="S76" i="20"/>
  <c r="T76" i="20" s="1"/>
  <c r="S77" i="20"/>
  <c r="T77" i="20" s="1"/>
  <c r="S78" i="20"/>
  <c r="T78" i="20" s="1"/>
  <c r="S79" i="20"/>
  <c r="T79" i="20" s="1"/>
  <c r="S80" i="20"/>
  <c r="T80" i="20" s="1"/>
  <c r="S81" i="20"/>
  <c r="T81" i="20" s="1"/>
  <c r="S82" i="20"/>
  <c r="T82" i="20" s="1"/>
  <c r="S83" i="20"/>
  <c r="T83" i="20" s="1"/>
  <c r="S84" i="20"/>
  <c r="T84" i="20" s="1"/>
  <c r="S85" i="20"/>
  <c r="T85" i="20" s="1"/>
  <c r="S86" i="20"/>
  <c r="T86" i="20" s="1"/>
  <c r="S87" i="20"/>
  <c r="T87" i="20" s="1"/>
  <c r="S88" i="20"/>
  <c r="T88" i="20" s="1"/>
  <c r="S89" i="20"/>
  <c r="T89" i="20" s="1"/>
  <c r="S90" i="20"/>
  <c r="T90" i="20" s="1"/>
  <c r="S91" i="20"/>
  <c r="T91" i="20" s="1"/>
  <c r="S92" i="20"/>
  <c r="T92" i="20" s="1"/>
  <c r="S93" i="20"/>
  <c r="T93" i="20" s="1"/>
  <c r="S94" i="20"/>
  <c r="T94" i="20" s="1"/>
  <c r="S95" i="20"/>
  <c r="T95" i="20" s="1"/>
  <c r="S96" i="20"/>
  <c r="T96" i="20" s="1"/>
  <c r="S97" i="20"/>
  <c r="T97" i="20" s="1"/>
  <c r="S98" i="20"/>
  <c r="T98" i="20" s="1"/>
  <c r="S99" i="20"/>
  <c r="T99" i="20" s="1"/>
  <c r="S100" i="20"/>
  <c r="T100" i="20" s="1"/>
  <c r="S101" i="20"/>
  <c r="T101" i="20" s="1"/>
  <c r="S102" i="20"/>
  <c r="T102" i="20" s="1"/>
  <c r="S103" i="20"/>
  <c r="T103" i="20" s="1"/>
  <c r="S104" i="20"/>
  <c r="T104" i="20" s="1"/>
  <c r="S105" i="20"/>
  <c r="T105" i="20" s="1"/>
  <c r="S106" i="20"/>
  <c r="T106" i="20" s="1"/>
  <c r="S107" i="20"/>
  <c r="T107" i="20" s="1"/>
  <c r="S108" i="20"/>
  <c r="T108" i="20" s="1"/>
  <c r="S109" i="20"/>
  <c r="T109" i="20" s="1"/>
  <c r="S110" i="20"/>
  <c r="T110" i="20" s="1"/>
  <c r="S111" i="20"/>
  <c r="T111" i="20" s="1"/>
  <c r="S112" i="20"/>
  <c r="T112" i="20" s="1"/>
  <c r="S113" i="20"/>
  <c r="T113" i="20" s="1"/>
  <c r="S114" i="20"/>
  <c r="T114" i="20" s="1"/>
  <c r="S115" i="20"/>
  <c r="T115" i="20" s="1"/>
  <c r="S116" i="20"/>
  <c r="T116" i="20" s="1"/>
  <c r="S117" i="20"/>
  <c r="T117" i="20" s="1"/>
  <c r="S118" i="20"/>
  <c r="T118" i="20" s="1"/>
  <c r="S119" i="20"/>
  <c r="T119" i="20" s="1"/>
  <c r="S120" i="20"/>
  <c r="T120" i="20" s="1"/>
  <c r="S121" i="20"/>
  <c r="T121" i="20" s="1"/>
  <c r="S122" i="20"/>
  <c r="T122" i="20" s="1"/>
  <c r="S123" i="20"/>
  <c r="T123" i="20" s="1"/>
  <c r="S124" i="20"/>
  <c r="T124" i="20" s="1"/>
  <c r="S125" i="20"/>
  <c r="T125" i="20" s="1"/>
  <c r="S126" i="20"/>
  <c r="T126" i="20" s="1"/>
  <c r="S127" i="20"/>
  <c r="T127" i="20" s="1"/>
  <c r="S128" i="20"/>
  <c r="T128" i="20" s="1"/>
  <c r="S129" i="20"/>
  <c r="T129" i="20" s="1"/>
  <c r="S130" i="20"/>
  <c r="T130" i="20" s="1"/>
  <c r="S131" i="20"/>
  <c r="T131" i="20" s="1"/>
  <c r="S132" i="20"/>
  <c r="T132" i="20" s="1"/>
  <c r="S133" i="20"/>
  <c r="T133" i="20" s="1"/>
  <c r="S134" i="20"/>
  <c r="T134" i="20" s="1"/>
  <c r="S135" i="20"/>
  <c r="T135" i="20" s="1"/>
  <c r="S136" i="20"/>
  <c r="T136" i="20" s="1"/>
  <c r="S137" i="20"/>
  <c r="T137" i="20" s="1"/>
  <c r="S138" i="20"/>
  <c r="T138" i="20" s="1"/>
  <c r="S139" i="20"/>
  <c r="T139" i="20" s="1"/>
  <c r="S140" i="20"/>
  <c r="T140" i="20" s="1"/>
  <c r="S141" i="20"/>
  <c r="T141" i="20" s="1"/>
  <c r="S142" i="20"/>
  <c r="T142" i="20" s="1"/>
  <c r="S143" i="20"/>
  <c r="T143" i="20" s="1"/>
  <c r="S144" i="20"/>
  <c r="T144" i="20" s="1"/>
  <c r="S145" i="20"/>
  <c r="T145" i="20" s="1"/>
  <c r="S146" i="20"/>
  <c r="T146" i="20" s="1"/>
  <c r="S147" i="20"/>
  <c r="T147" i="20" s="1"/>
  <c r="S148" i="20"/>
  <c r="T148" i="20" s="1"/>
  <c r="S149" i="20"/>
  <c r="T149" i="20" s="1"/>
  <c r="S150" i="20"/>
  <c r="T150" i="20" s="1"/>
  <c r="S15" i="20"/>
  <c r="T15" i="20" s="1"/>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115" i="20"/>
  <c r="H116" i="20"/>
  <c r="H117" i="20"/>
  <c r="H118" i="20"/>
  <c r="H119" i="20"/>
  <c r="H120" i="20"/>
  <c r="H121" i="20"/>
  <c r="H122" i="20"/>
  <c r="H123" i="20"/>
  <c r="H124" i="20"/>
  <c r="H125" i="20"/>
  <c r="H126" i="20"/>
  <c r="H127" i="20"/>
  <c r="H128" i="20"/>
  <c r="H129" i="20"/>
  <c r="H130" i="20"/>
  <c r="H131" i="20"/>
  <c r="H132" i="20"/>
  <c r="H133" i="20"/>
  <c r="H134" i="20"/>
  <c r="H135" i="20"/>
  <c r="H136" i="20"/>
  <c r="H137" i="20"/>
  <c r="H138" i="20"/>
  <c r="H139" i="20"/>
  <c r="H140" i="20"/>
  <c r="H141" i="20"/>
  <c r="H142" i="20"/>
  <c r="H143" i="20"/>
  <c r="H144" i="20"/>
  <c r="H145" i="20"/>
  <c r="H146" i="20"/>
  <c r="H147" i="20"/>
  <c r="H148" i="20"/>
  <c r="H149" i="20"/>
  <c r="H150" i="20"/>
  <c r="E16" i="20"/>
  <c r="F16" i="20"/>
  <c r="E17" i="20"/>
  <c r="F17" i="20"/>
  <c r="E18" i="20"/>
  <c r="F18" i="20"/>
  <c r="E19" i="20"/>
  <c r="F19" i="20"/>
  <c r="E20" i="20"/>
  <c r="F20" i="20"/>
  <c r="E21" i="20"/>
  <c r="F21" i="20"/>
  <c r="E22" i="20"/>
  <c r="F22" i="20"/>
  <c r="E23" i="20"/>
  <c r="F23" i="20"/>
  <c r="E24" i="20"/>
  <c r="F24" i="20"/>
  <c r="E25" i="20"/>
  <c r="F25" i="20"/>
  <c r="E26" i="20"/>
  <c r="F26" i="20"/>
  <c r="E27" i="20"/>
  <c r="F27" i="20"/>
  <c r="E28" i="20"/>
  <c r="F28" i="20"/>
  <c r="E29" i="20"/>
  <c r="F29" i="20"/>
  <c r="E30" i="20"/>
  <c r="F30" i="20"/>
  <c r="E31" i="20"/>
  <c r="F31" i="20"/>
  <c r="E32" i="20"/>
  <c r="F32" i="20"/>
  <c r="E33" i="20"/>
  <c r="F33" i="20"/>
  <c r="E34" i="20"/>
  <c r="F34" i="20"/>
  <c r="E35" i="20"/>
  <c r="F35" i="20"/>
  <c r="E36" i="20"/>
  <c r="F36" i="20"/>
  <c r="E37" i="20"/>
  <c r="F37" i="20"/>
  <c r="E38" i="20"/>
  <c r="F38" i="20"/>
  <c r="E39" i="20"/>
  <c r="F39" i="20"/>
  <c r="E40" i="20"/>
  <c r="F40" i="20"/>
  <c r="E41" i="20"/>
  <c r="F41" i="20"/>
  <c r="E42" i="20"/>
  <c r="F42" i="20"/>
  <c r="E43" i="20"/>
  <c r="F43" i="20"/>
  <c r="E44" i="20"/>
  <c r="F44" i="20"/>
  <c r="E45" i="20"/>
  <c r="F45" i="20"/>
  <c r="E46" i="20"/>
  <c r="F46" i="20"/>
  <c r="E47" i="20"/>
  <c r="F47" i="20"/>
  <c r="E48" i="20"/>
  <c r="F48" i="20"/>
  <c r="E49" i="20"/>
  <c r="F49" i="20"/>
  <c r="E50" i="20"/>
  <c r="F50" i="20"/>
  <c r="E51" i="20"/>
  <c r="F51" i="20"/>
  <c r="E52" i="20"/>
  <c r="F52" i="20"/>
  <c r="E53" i="20"/>
  <c r="F53" i="20"/>
  <c r="E54" i="20"/>
  <c r="F54" i="20"/>
  <c r="E55" i="20"/>
  <c r="F55" i="20"/>
  <c r="E56" i="20"/>
  <c r="F56" i="20"/>
  <c r="E57" i="20"/>
  <c r="F57" i="20"/>
  <c r="E58" i="20"/>
  <c r="F58" i="20"/>
  <c r="E59" i="20"/>
  <c r="F59" i="20"/>
  <c r="E60" i="20"/>
  <c r="F60" i="20"/>
  <c r="E61" i="20"/>
  <c r="F61" i="20"/>
  <c r="E62" i="20"/>
  <c r="F62" i="20"/>
  <c r="E63" i="20"/>
  <c r="F63" i="20"/>
  <c r="E64" i="20"/>
  <c r="F64" i="20"/>
  <c r="E65" i="20"/>
  <c r="F65" i="20"/>
  <c r="E66" i="20"/>
  <c r="F66" i="20"/>
  <c r="E67" i="20"/>
  <c r="F67" i="20"/>
  <c r="E68" i="20"/>
  <c r="F68" i="20"/>
  <c r="E69" i="20"/>
  <c r="F69" i="20"/>
  <c r="E70" i="20"/>
  <c r="F70" i="20"/>
  <c r="E71" i="20"/>
  <c r="F71" i="20"/>
  <c r="E72" i="20"/>
  <c r="F72" i="20"/>
  <c r="E73" i="20"/>
  <c r="F73" i="20"/>
  <c r="E74" i="20"/>
  <c r="F74" i="20"/>
  <c r="E75" i="20"/>
  <c r="F75" i="20"/>
  <c r="E76" i="20"/>
  <c r="F76" i="20"/>
  <c r="E77" i="20"/>
  <c r="F77" i="20"/>
  <c r="E78" i="20"/>
  <c r="F78" i="20"/>
  <c r="E79" i="20"/>
  <c r="F79" i="20"/>
  <c r="E80" i="20"/>
  <c r="F80" i="20"/>
  <c r="E81" i="20"/>
  <c r="F81" i="20"/>
  <c r="E82" i="20"/>
  <c r="F82" i="20"/>
  <c r="E83" i="20"/>
  <c r="F83" i="20"/>
  <c r="E84" i="20"/>
  <c r="F84" i="20"/>
  <c r="E85" i="20"/>
  <c r="F85" i="20"/>
  <c r="E86" i="20"/>
  <c r="F86" i="20"/>
  <c r="E87" i="20"/>
  <c r="F87" i="20"/>
  <c r="E88" i="20"/>
  <c r="F88" i="20"/>
  <c r="E89" i="20"/>
  <c r="F89" i="20"/>
  <c r="E90" i="20"/>
  <c r="F90" i="20"/>
  <c r="E91" i="20"/>
  <c r="F91" i="20"/>
  <c r="E92" i="20"/>
  <c r="F92" i="20"/>
  <c r="E93" i="20"/>
  <c r="F93" i="20"/>
  <c r="E94" i="20"/>
  <c r="F94" i="20"/>
  <c r="E95" i="20"/>
  <c r="F95" i="20"/>
  <c r="E96" i="20"/>
  <c r="F96" i="20"/>
  <c r="E97" i="20"/>
  <c r="F97" i="20"/>
  <c r="E98" i="20"/>
  <c r="F98" i="20"/>
  <c r="E99" i="20"/>
  <c r="F99" i="20"/>
  <c r="E100" i="20"/>
  <c r="F100" i="20"/>
  <c r="E101" i="20"/>
  <c r="F101" i="20"/>
  <c r="E102" i="20"/>
  <c r="F102" i="20"/>
  <c r="E103" i="20"/>
  <c r="F103" i="20"/>
  <c r="E104" i="20"/>
  <c r="F104" i="20"/>
  <c r="E105" i="20"/>
  <c r="F105" i="20"/>
  <c r="E106" i="20"/>
  <c r="F106" i="20"/>
  <c r="E107" i="20"/>
  <c r="F107" i="20"/>
  <c r="E108" i="20"/>
  <c r="F108" i="20"/>
  <c r="E109" i="20"/>
  <c r="F109" i="20"/>
  <c r="E110" i="20"/>
  <c r="F110" i="20"/>
  <c r="E111" i="20"/>
  <c r="F111" i="20"/>
  <c r="E112" i="20"/>
  <c r="F112" i="20"/>
  <c r="E113" i="20"/>
  <c r="F113" i="20"/>
  <c r="E114" i="20"/>
  <c r="F114" i="20"/>
  <c r="E115" i="20"/>
  <c r="F115" i="20"/>
  <c r="E116" i="20"/>
  <c r="F116" i="20"/>
  <c r="E117" i="20"/>
  <c r="F117" i="20"/>
  <c r="E118" i="20"/>
  <c r="F118" i="20"/>
  <c r="E119" i="20"/>
  <c r="F119" i="20"/>
  <c r="E120" i="20"/>
  <c r="F120" i="20"/>
  <c r="E121" i="20"/>
  <c r="F121" i="20"/>
  <c r="E122" i="20"/>
  <c r="F122" i="20"/>
  <c r="E123" i="20"/>
  <c r="F123" i="20"/>
  <c r="E124" i="20"/>
  <c r="F124" i="20"/>
  <c r="E125" i="20"/>
  <c r="F125" i="20"/>
  <c r="E126" i="20"/>
  <c r="F126" i="20"/>
  <c r="E127" i="20"/>
  <c r="F127" i="20"/>
  <c r="E128" i="20"/>
  <c r="F128" i="20"/>
  <c r="E129" i="20"/>
  <c r="F129" i="20"/>
  <c r="E130" i="20"/>
  <c r="F130" i="20"/>
  <c r="E131" i="20"/>
  <c r="F131" i="20"/>
  <c r="E132" i="20"/>
  <c r="F132" i="20"/>
  <c r="E133" i="20"/>
  <c r="F133" i="20"/>
  <c r="E134" i="20"/>
  <c r="F134" i="20"/>
  <c r="E135" i="20"/>
  <c r="F135" i="20"/>
  <c r="E136" i="20"/>
  <c r="F136" i="20"/>
  <c r="E137" i="20"/>
  <c r="F137" i="20"/>
  <c r="E138" i="20"/>
  <c r="F138" i="20"/>
  <c r="E139" i="20"/>
  <c r="F139" i="20"/>
  <c r="E140" i="20"/>
  <c r="F140" i="20"/>
  <c r="E141" i="20"/>
  <c r="F141" i="20"/>
  <c r="E142" i="20"/>
  <c r="F142" i="20"/>
  <c r="E143" i="20"/>
  <c r="F143" i="20"/>
  <c r="E144" i="20"/>
  <c r="F144" i="20"/>
  <c r="E145" i="20"/>
  <c r="F145" i="20"/>
  <c r="E146" i="20"/>
  <c r="F146" i="20"/>
  <c r="E147" i="20"/>
  <c r="F147" i="20"/>
  <c r="E148" i="20"/>
  <c r="F148" i="20"/>
  <c r="E149" i="20"/>
  <c r="F149" i="20"/>
  <c r="E150" i="20"/>
  <c r="F150" i="20"/>
  <c r="F15" i="20"/>
  <c r="E15" i="20"/>
  <c r="A16" i="20"/>
  <c r="B16" i="20" s="1"/>
  <c r="C16" i="20"/>
  <c r="A17" i="20"/>
  <c r="B17" i="20" s="1"/>
  <c r="C17" i="20"/>
  <c r="A18" i="20"/>
  <c r="B18" i="20" s="1"/>
  <c r="C18" i="20"/>
  <c r="A19" i="20"/>
  <c r="B19" i="20" s="1"/>
  <c r="C19" i="20"/>
  <c r="A20" i="20"/>
  <c r="B20" i="20" s="1"/>
  <c r="C20" i="20"/>
  <c r="A21" i="20"/>
  <c r="B21" i="20" s="1"/>
  <c r="C21" i="20"/>
  <c r="A22" i="20"/>
  <c r="B22" i="20" s="1"/>
  <c r="C22" i="20"/>
  <c r="A23" i="20"/>
  <c r="B23" i="20" s="1"/>
  <c r="C23" i="20"/>
  <c r="A24" i="20"/>
  <c r="B24" i="20" s="1"/>
  <c r="C24" i="20"/>
  <c r="A25" i="20"/>
  <c r="B25" i="20" s="1"/>
  <c r="C25" i="20"/>
  <c r="A26" i="20"/>
  <c r="B26" i="20" s="1"/>
  <c r="C26" i="20"/>
  <c r="A27" i="20"/>
  <c r="B27" i="20" s="1"/>
  <c r="C27" i="20"/>
  <c r="A28" i="20"/>
  <c r="B28" i="20" s="1"/>
  <c r="C28" i="20"/>
  <c r="A29" i="20"/>
  <c r="B29" i="20" s="1"/>
  <c r="C29" i="20"/>
  <c r="A30" i="20"/>
  <c r="B30" i="20" s="1"/>
  <c r="C30" i="20"/>
  <c r="A31" i="20"/>
  <c r="B31" i="20" s="1"/>
  <c r="C31" i="20"/>
  <c r="A32" i="20"/>
  <c r="B32" i="20" s="1"/>
  <c r="C32" i="20"/>
  <c r="A33" i="20"/>
  <c r="B33" i="20" s="1"/>
  <c r="C33" i="20"/>
  <c r="A34" i="20"/>
  <c r="B34" i="20" s="1"/>
  <c r="C34" i="20"/>
  <c r="A35" i="20"/>
  <c r="B35" i="20" s="1"/>
  <c r="C35" i="20"/>
  <c r="A36" i="20"/>
  <c r="B36" i="20" s="1"/>
  <c r="C36" i="20"/>
  <c r="A37" i="20"/>
  <c r="B37" i="20" s="1"/>
  <c r="C37" i="20"/>
  <c r="A38" i="20"/>
  <c r="B38" i="20" s="1"/>
  <c r="C38" i="20"/>
  <c r="A39" i="20"/>
  <c r="B39" i="20" s="1"/>
  <c r="C39" i="20"/>
  <c r="A40" i="20"/>
  <c r="B40" i="20" s="1"/>
  <c r="C40" i="20"/>
  <c r="A41" i="20"/>
  <c r="B41" i="20" s="1"/>
  <c r="C41" i="20"/>
  <c r="A42" i="20"/>
  <c r="B42" i="20" s="1"/>
  <c r="C42" i="20"/>
  <c r="A43" i="20"/>
  <c r="B43" i="20" s="1"/>
  <c r="C43" i="20"/>
  <c r="A44" i="20"/>
  <c r="B44" i="20" s="1"/>
  <c r="C44" i="20"/>
  <c r="A45" i="20"/>
  <c r="B45" i="20" s="1"/>
  <c r="C45" i="20"/>
  <c r="A46" i="20"/>
  <c r="B46" i="20" s="1"/>
  <c r="C46" i="20"/>
  <c r="A47" i="20"/>
  <c r="B47" i="20" s="1"/>
  <c r="C47" i="20"/>
  <c r="A48" i="20"/>
  <c r="B48" i="20" s="1"/>
  <c r="C48" i="20"/>
  <c r="A49" i="20"/>
  <c r="B49" i="20" s="1"/>
  <c r="C49" i="20"/>
  <c r="A50" i="20"/>
  <c r="B50" i="20" s="1"/>
  <c r="C50" i="20"/>
  <c r="A51" i="20"/>
  <c r="B51" i="20" s="1"/>
  <c r="C51" i="20"/>
  <c r="A52" i="20"/>
  <c r="B52" i="20" s="1"/>
  <c r="C52" i="20"/>
  <c r="A53" i="20"/>
  <c r="B53" i="20" s="1"/>
  <c r="C53" i="20"/>
  <c r="A54" i="20"/>
  <c r="B54" i="20" s="1"/>
  <c r="C54" i="20"/>
  <c r="A55" i="20"/>
  <c r="B55" i="20" s="1"/>
  <c r="C55" i="20"/>
  <c r="A56" i="20"/>
  <c r="B56" i="20" s="1"/>
  <c r="C56" i="20"/>
  <c r="A57" i="20"/>
  <c r="B57" i="20" s="1"/>
  <c r="C57" i="20"/>
  <c r="A58" i="20"/>
  <c r="B58" i="20" s="1"/>
  <c r="C58" i="20"/>
  <c r="A59" i="20"/>
  <c r="B59" i="20" s="1"/>
  <c r="C59" i="20"/>
  <c r="A60" i="20"/>
  <c r="B60" i="20" s="1"/>
  <c r="C60" i="20"/>
  <c r="A61" i="20"/>
  <c r="B61" i="20" s="1"/>
  <c r="C61" i="20"/>
  <c r="A62" i="20"/>
  <c r="B62" i="20" s="1"/>
  <c r="C62" i="20"/>
  <c r="A63" i="20"/>
  <c r="B63" i="20" s="1"/>
  <c r="C63" i="20"/>
  <c r="A64" i="20"/>
  <c r="B64" i="20" s="1"/>
  <c r="C64" i="20"/>
  <c r="A65" i="20"/>
  <c r="B65" i="20" s="1"/>
  <c r="C65" i="20"/>
  <c r="A66" i="20"/>
  <c r="B66" i="20" s="1"/>
  <c r="C66" i="20"/>
  <c r="A67" i="20"/>
  <c r="B67" i="20" s="1"/>
  <c r="C67" i="20"/>
  <c r="A68" i="20"/>
  <c r="B68" i="20" s="1"/>
  <c r="C68" i="20"/>
  <c r="A69" i="20"/>
  <c r="B69" i="20" s="1"/>
  <c r="C69" i="20"/>
  <c r="A70" i="20"/>
  <c r="B70" i="20" s="1"/>
  <c r="C70" i="20"/>
  <c r="A71" i="20"/>
  <c r="B71" i="20" s="1"/>
  <c r="C71" i="20"/>
  <c r="A72" i="20"/>
  <c r="B72" i="20" s="1"/>
  <c r="C72" i="20"/>
  <c r="A73" i="20"/>
  <c r="B73" i="20" s="1"/>
  <c r="C73" i="20"/>
  <c r="A74" i="20"/>
  <c r="B74" i="20" s="1"/>
  <c r="C74" i="20"/>
  <c r="A75" i="20"/>
  <c r="B75" i="20" s="1"/>
  <c r="C75" i="20"/>
  <c r="A76" i="20"/>
  <c r="B76" i="20" s="1"/>
  <c r="C76" i="20"/>
  <c r="A77" i="20"/>
  <c r="B77" i="20" s="1"/>
  <c r="C77" i="20"/>
  <c r="A78" i="20"/>
  <c r="B78" i="20" s="1"/>
  <c r="C78" i="20"/>
  <c r="A79" i="20"/>
  <c r="B79" i="20" s="1"/>
  <c r="C79" i="20"/>
  <c r="A80" i="20"/>
  <c r="B80" i="20" s="1"/>
  <c r="C80" i="20"/>
  <c r="A81" i="20"/>
  <c r="B81" i="20"/>
  <c r="C81" i="20"/>
  <c r="A82" i="20"/>
  <c r="B82" i="20" s="1"/>
  <c r="C82" i="20"/>
  <c r="A83" i="20"/>
  <c r="B83" i="20" s="1"/>
  <c r="C83" i="20"/>
  <c r="A84" i="20"/>
  <c r="B84" i="20" s="1"/>
  <c r="C84" i="20"/>
  <c r="A85" i="20"/>
  <c r="B85" i="20" s="1"/>
  <c r="C85" i="20"/>
  <c r="A86" i="20"/>
  <c r="B86" i="20" s="1"/>
  <c r="C86" i="20"/>
  <c r="A87" i="20"/>
  <c r="B87" i="20" s="1"/>
  <c r="C87" i="20"/>
  <c r="A88" i="20"/>
  <c r="B88" i="20" s="1"/>
  <c r="C88" i="20"/>
  <c r="A89" i="20"/>
  <c r="B89" i="20" s="1"/>
  <c r="C89" i="20"/>
  <c r="A90" i="20"/>
  <c r="B90" i="20" s="1"/>
  <c r="C90" i="20"/>
  <c r="A91" i="20"/>
  <c r="B91" i="20" s="1"/>
  <c r="C91" i="20"/>
  <c r="A92" i="20"/>
  <c r="B92" i="20" s="1"/>
  <c r="C92" i="20"/>
  <c r="A93" i="20"/>
  <c r="B93" i="20" s="1"/>
  <c r="C93" i="20"/>
  <c r="A94" i="20"/>
  <c r="B94" i="20" s="1"/>
  <c r="C94" i="20"/>
  <c r="A95" i="20"/>
  <c r="B95" i="20" s="1"/>
  <c r="C95" i="20"/>
  <c r="A96" i="20"/>
  <c r="B96" i="20" s="1"/>
  <c r="C96" i="20"/>
  <c r="A97" i="20"/>
  <c r="B97" i="20" s="1"/>
  <c r="C97" i="20"/>
  <c r="A98" i="20"/>
  <c r="B98" i="20" s="1"/>
  <c r="C98" i="20"/>
  <c r="A99" i="20"/>
  <c r="B99" i="20" s="1"/>
  <c r="C99" i="20"/>
  <c r="A100" i="20"/>
  <c r="B100" i="20" s="1"/>
  <c r="C100" i="20"/>
  <c r="A101" i="20"/>
  <c r="B101" i="20" s="1"/>
  <c r="C101" i="20"/>
  <c r="A102" i="20"/>
  <c r="B102" i="20" s="1"/>
  <c r="C102" i="20"/>
  <c r="A103" i="20"/>
  <c r="B103" i="20" s="1"/>
  <c r="C103" i="20"/>
  <c r="A104" i="20"/>
  <c r="B104" i="20" s="1"/>
  <c r="C104" i="20"/>
  <c r="A105" i="20"/>
  <c r="B105" i="20" s="1"/>
  <c r="C105" i="20"/>
  <c r="A106" i="20"/>
  <c r="B106" i="20" s="1"/>
  <c r="C106" i="20"/>
  <c r="A107" i="20"/>
  <c r="B107" i="20" s="1"/>
  <c r="C107" i="20"/>
  <c r="A108" i="20"/>
  <c r="B108" i="20" s="1"/>
  <c r="C108" i="20"/>
  <c r="A109" i="20"/>
  <c r="B109" i="20" s="1"/>
  <c r="C109" i="20"/>
  <c r="A110" i="20"/>
  <c r="B110" i="20" s="1"/>
  <c r="C110" i="20"/>
  <c r="A111" i="20"/>
  <c r="B111" i="20" s="1"/>
  <c r="C111" i="20"/>
  <c r="A112" i="20"/>
  <c r="B112" i="20" s="1"/>
  <c r="C112" i="20"/>
  <c r="A113" i="20"/>
  <c r="B113" i="20" s="1"/>
  <c r="C113" i="20"/>
  <c r="A114" i="20"/>
  <c r="B114" i="20" s="1"/>
  <c r="C114" i="20"/>
  <c r="A115" i="20"/>
  <c r="B115" i="20" s="1"/>
  <c r="C115" i="20"/>
  <c r="A116" i="20"/>
  <c r="B116" i="20" s="1"/>
  <c r="C116" i="20"/>
  <c r="A117" i="20"/>
  <c r="B117" i="20" s="1"/>
  <c r="C117" i="20"/>
  <c r="A118" i="20"/>
  <c r="B118" i="20" s="1"/>
  <c r="C118" i="20"/>
  <c r="A119" i="20"/>
  <c r="B119" i="20" s="1"/>
  <c r="C119" i="20"/>
  <c r="A120" i="20"/>
  <c r="B120" i="20" s="1"/>
  <c r="C120" i="20"/>
  <c r="A121" i="20"/>
  <c r="B121" i="20" s="1"/>
  <c r="C121" i="20"/>
  <c r="A122" i="20"/>
  <c r="B122" i="20" s="1"/>
  <c r="C122" i="20"/>
  <c r="A123" i="20"/>
  <c r="B123" i="20" s="1"/>
  <c r="C123" i="20"/>
  <c r="A124" i="20"/>
  <c r="B124" i="20" s="1"/>
  <c r="C124" i="20"/>
  <c r="A125" i="20"/>
  <c r="B125" i="20" s="1"/>
  <c r="C125" i="20"/>
  <c r="A126" i="20"/>
  <c r="B126" i="20" s="1"/>
  <c r="C126" i="20"/>
  <c r="A127" i="20"/>
  <c r="B127" i="20" s="1"/>
  <c r="C127" i="20"/>
  <c r="A128" i="20"/>
  <c r="B128" i="20" s="1"/>
  <c r="C128" i="20"/>
  <c r="A129" i="20"/>
  <c r="B129" i="20" s="1"/>
  <c r="C129" i="20"/>
  <c r="A130" i="20"/>
  <c r="B130" i="20" s="1"/>
  <c r="C130" i="20"/>
  <c r="A131" i="20"/>
  <c r="B131" i="20" s="1"/>
  <c r="C131" i="20"/>
  <c r="A132" i="20"/>
  <c r="B132" i="20" s="1"/>
  <c r="C132" i="20"/>
  <c r="A133" i="20"/>
  <c r="B133" i="20" s="1"/>
  <c r="C133" i="20"/>
  <c r="A134" i="20"/>
  <c r="B134" i="20" s="1"/>
  <c r="C134" i="20"/>
  <c r="A135" i="20"/>
  <c r="B135" i="20" s="1"/>
  <c r="C135" i="20"/>
  <c r="A136" i="20"/>
  <c r="B136" i="20" s="1"/>
  <c r="C136" i="20"/>
  <c r="A137" i="20"/>
  <c r="B137" i="20" s="1"/>
  <c r="C137" i="20"/>
  <c r="A138" i="20"/>
  <c r="B138" i="20" s="1"/>
  <c r="C138" i="20"/>
  <c r="A139" i="20"/>
  <c r="B139" i="20" s="1"/>
  <c r="C139" i="20"/>
  <c r="A140" i="20"/>
  <c r="B140" i="20" s="1"/>
  <c r="C140" i="20"/>
  <c r="A141" i="20"/>
  <c r="B141" i="20" s="1"/>
  <c r="C141" i="20"/>
  <c r="A142" i="20"/>
  <c r="B142" i="20" s="1"/>
  <c r="C142" i="20"/>
  <c r="A143" i="20"/>
  <c r="B143" i="20" s="1"/>
  <c r="C143" i="20"/>
  <c r="A144" i="20"/>
  <c r="B144" i="20" s="1"/>
  <c r="C144" i="20"/>
  <c r="A145" i="20"/>
  <c r="B145" i="20" s="1"/>
  <c r="C145" i="20"/>
  <c r="A146" i="20"/>
  <c r="B146" i="20" s="1"/>
  <c r="C146" i="20"/>
  <c r="A147" i="20"/>
  <c r="B147" i="20" s="1"/>
  <c r="C147" i="20"/>
  <c r="A148" i="20"/>
  <c r="B148" i="20" s="1"/>
  <c r="C148" i="20"/>
  <c r="A149" i="20"/>
  <c r="B149" i="20" s="1"/>
  <c r="C149" i="20"/>
  <c r="A150" i="20"/>
  <c r="B150" i="20" s="1"/>
  <c r="C150" i="20"/>
  <c r="C15" i="20"/>
  <c r="A15" i="20"/>
  <c r="A26" i="79" s="1" a="1"/>
  <c r="A26" i="79" s="1"/>
  <c r="B26" i="79" s="1"/>
  <c r="B15" i="20" l="1"/>
  <c r="A25" i="79" a="1"/>
  <c r="A25" i="79" s="1"/>
  <c r="B25" i="79" s="1"/>
  <c r="Y15" i="20"/>
  <c r="S16" i="8" a="1"/>
  <c r="S16" i="8" s="1"/>
  <c r="S17" i="8" a="1"/>
  <c r="S17" i="8" s="1"/>
  <c r="S18" i="8" a="1"/>
  <c r="S18" i="8" s="1"/>
  <c r="S19" i="8" a="1"/>
  <c r="S19" i="8" s="1"/>
  <c r="S20" i="8" a="1"/>
  <c r="S20" i="8" s="1"/>
  <c r="S21" i="8" a="1"/>
  <c r="S21" i="8" s="1"/>
  <c r="S22" i="8" a="1"/>
  <c r="S22" i="8" s="1"/>
  <c r="S23" i="8" a="1"/>
  <c r="S23" i="8" s="1"/>
  <c r="S24" i="8" a="1"/>
  <c r="S24" i="8" s="1"/>
  <c r="S25" i="8" a="1"/>
  <c r="S25" i="8" s="1"/>
  <c r="S26" i="8" a="1"/>
  <c r="S26" i="8" s="1"/>
  <c r="S27" i="8" a="1"/>
  <c r="S27" i="8" s="1"/>
  <c r="S28" i="8" a="1"/>
  <c r="S28" i="8" s="1"/>
  <c r="S29" i="8" a="1"/>
  <c r="S29" i="8" s="1"/>
  <c r="S30" i="8" a="1"/>
  <c r="S30" i="8" s="1"/>
  <c r="S31" i="8" a="1"/>
  <c r="S31" i="8" s="1"/>
  <c r="S32" i="8" a="1"/>
  <c r="S32" i="8" s="1"/>
  <c r="S33" i="8" a="1"/>
  <c r="S33" i="8" s="1"/>
  <c r="S34" i="8" a="1"/>
  <c r="S34" i="8" s="1"/>
  <c r="S35" i="8" a="1"/>
  <c r="S35" i="8" s="1"/>
  <c r="S36" i="8" a="1"/>
  <c r="S36" i="8" s="1"/>
  <c r="S37" i="8" a="1"/>
  <c r="S37" i="8" s="1"/>
  <c r="S38" i="8" a="1"/>
  <c r="S38" i="8" s="1"/>
  <c r="S39" i="8" a="1"/>
  <c r="S39" i="8" s="1"/>
  <c r="S40" i="8" a="1"/>
  <c r="S40" i="8" s="1"/>
  <c r="S41" i="8" a="1"/>
  <c r="S41" i="8" s="1"/>
  <c r="S42" i="8" a="1"/>
  <c r="S42" i="8" s="1"/>
  <c r="S43" i="8" a="1"/>
  <c r="S43" i="8" s="1"/>
  <c r="S44" i="8" a="1"/>
  <c r="S44" i="8" s="1"/>
  <c r="S45" i="8" a="1"/>
  <c r="S45" i="8" s="1"/>
  <c r="S46" i="8" a="1"/>
  <c r="S46" i="8" s="1"/>
  <c r="S47" i="8" a="1"/>
  <c r="S47" i="8" s="1"/>
  <c r="S48" i="8" a="1"/>
  <c r="S48" i="8" s="1"/>
  <c r="S49" i="8" a="1"/>
  <c r="S49" i="8" s="1"/>
  <c r="S50" i="8" a="1"/>
  <c r="S50" i="8" s="1"/>
  <c r="S51" i="8" a="1"/>
  <c r="S51" i="8" s="1"/>
  <c r="S52" i="8" a="1"/>
  <c r="S52" i="8" s="1"/>
  <c r="S53" i="8" a="1"/>
  <c r="S53" i="8" s="1"/>
  <c r="S54" i="8" a="1"/>
  <c r="S54" i="8" s="1"/>
  <c r="S55" i="8" a="1"/>
  <c r="S55" i="8" s="1"/>
  <c r="S56" i="8" a="1"/>
  <c r="S56" i="8" s="1"/>
  <c r="S57" i="8" a="1"/>
  <c r="S57" i="8" s="1"/>
  <c r="S58" i="8" a="1"/>
  <c r="S58" i="8" s="1"/>
  <c r="S59" i="8" a="1"/>
  <c r="S59" i="8" s="1"/>
  <c r="S60" i="8" a="1"/>
  <c r="S60" i="8" s="1"/>
  <c r="S61" i="8" a="1"/>
  <c r="S61" i="8" s="1"/>
  <c r="S62" i="8" a="1"/>
  <c r="S62" i="8" s="1"/>
  <c r="S63" i="8" a="1"/>
  <c r="S63" i="8" s="1"/>
  <c r="S64" i="8" a="1"/>
  <c r="S64" i="8" s="1"/>
  <c r="S65" i="8" a="1"/>
  <c r="S65" i="8" s="1"/>
  <c r="S66" i="8" a="1"/>
  <c r="S66" i="8" s="1"/>
  <c r="S67" i="8" a="1"/>
  <c r="S67" i="8" s="1"/>
  <c r="S68" i="8" a="1"/>
  <c r="S68" i="8" s="1"/>
  <c r="S69" i="8" a="1"/>
  <c r="S69" i="8" s="1"/>
  <c r="S70" i="8" a="1"/>
  <c r="S70" i="8" s="1"/>
  <c r="S71" i="8" a="1"/>
  <c r="S71" i="8" s="1"/>
  <c r="S72" i="8" a="1"/>
  <c r="S72" i="8" s="1"/>
  <c r="S73" i="8" a="1"/>
  <c r="S73" i="8" s="1"/>
  <c r="S74" i="8" a="1"/>
  <c r="S74" i="8" s="1"/>
  <c r="S75" i="8" a="1"/>
  <c r="S75" i="8" s="1"/>
  <c r="S76" i="8" a="1"/>
  <c r="S76" i="8" s="1"/>
  <c r="S77" i="8" a="1"/>
  <c r="S77" i="8" s="1"/>
  <c r="S78" i="8" a="1"/>
  <c r="S78" i="8" s="1"/>
  <c r="S79" i="8" a="1"/>
  <c r="S79" i="8" s="1"/>
  <c r="S80" i="8" a="1"/>
  <c r="S80" i="8" s="1"/>
  <c r="S81" i="8" a="1"/>
  <c r="S81" i="8" s="1"/>
  <c r="S82" i="8" a="1"/>
  <c r="S82" i="8" s="1"/>
  <c r="S83" i="8" a="1"/>
  <c r="S83" i="8" s="1"/>
  <c r="S84" i="8" a="1"/>
  <c r="S84" i="8" s="1"/>
  <c r="S85" i="8" a="1"/>
  <c r="S85" i="8" s="1"/>
  <c r="S86" i="8" a="1"/>
  <c r="S86" i="8" s="1"/>
  <c r="S87" i="8" a="1"/>
  <c r="S87" i="8" s="1"/>
  <c r="S88" i="8" a="1"/>
  <c r="S88" i="8" s="1"/>
  <c r="S89" i="8" a="1"/>
  <c r="S89" i="8" s="1"/>
  <c r="S90" i="8" a="1"/>
  <c r="S90" i="8" s="1"/>
  <c r="S91" i="8" a="1"/>
  <c r="S91" i="8" s="1"/>
  <c r="S92" i="8" a="1"/>
  <c r="S92" i="8" s="1"/>
  <c r="S93" i="8" a="1"/>
  <c r="S93" i="8" s="1"/>
  <c r="S94" i="8" a="1"/>
  <c r="S94" i="8" s="1"/>
  <c r="S95" i="8" a="1"/>
  <c r="S95" i="8" s="1"/>
  <c r="S96" i="8" a="1"/>
  <c r="S96" i="8" s="1"/>
  <c r="S97" i="8" a="1"/>
  <c r="S97" i="8" s="1"/>
  <c r="S98" i="8" a="1"/>
  <c r="S98" i="8" s="1"/>
  <c r="S99" i="8" a="1"/>
  <c r="S99" i="8" s="1"/>
  <c r="S100" i="8" a="1"/>
  <c r="S100" i="8" s="1"/>
  <c r="S101" i="8" a="1"/>
  <c r="S101" i="8" s="1"/>
  <c r="S102" i="8" a="1"/>
  <c r="S102" i="8" s="1"/>
  <c r="S103" i="8" a="1"/>
  <c r="S103" i="8" s="1"/>
  <c r="S104" i="8" a="1"/>
  <c r="S104" i="8" s="1"/>
  <c r="S105" i="8" a="1"/>
  <c r="S105" i="8" s="1"/>
  <c r="S106" i="8" a="1"/>
  <c r="S106" i="8" s="1"/>
  <c r="S107" i="8" a="1"/>
  <c r="S107" i="8" s="1"/>
  <c r="S108" i="8" a="1"/>
  <c r="S108" i="8" s="1"/>
  <c r="S109" i="8" a="1"/>
  <c r="S109" i="8" s="1"/>
  <c r="S110" i="8" a="1"/>
  <c r="S110" i="8" s="1"/>
  <c r="S111" i="8" a="1"/>
  <c r="S111" i="8" s="1"/>
  <c r="S112" i="8" a="1"/>
  <c r="S112" i="8" s="1"/>
  <c r="S113" i="8" a="1"/>
  <c r="S113" i="8" s="1"/>
  <c r="S114" i="8" a="1"/>
  <c r="S114" i="8" s="1"/>
  <c r="S115" i="8" a="1"/>
  <c r="S115" i="8" s="1"/>
  <c r="S116" i="8" a="1"/>
  <c r="S116" i="8" s="1"/>
  <c r="S117" i="8" a="1"/>
  <c r="S117" i="8" s="1"/>
  <c r="S118" i="8" a="1"/>
  <c r="S118" i="8" s="1"/>
  <c r="S119" i="8" a="1"/>
  <c r="S119" i="8" s="1"/>
  <c r="S120" i="8" a="1"/>
  <c r="S120" i="8" s="1"/>
  <c r="S121" i="8" a="1"/>
  <c r="S121" i="8" s="1"/>
  <c r="S122" i="8" a="1"/>
  <c r="S122" i="8" s="1"/>
  <c r="S123" i="8" a="1"/>
  <c r="S123" i="8" s="1"/>
  <c r="S124" i="8" a="1"/>
  <c r="S124" i="8" s="1"/>
  <c r="S125" i="8" a="1"/>
  <c r="S125" i="8" s="1"/>
  <c r="S126" i="8" a="1"/>
  <c r="S126" i="8" s="1"/>
  <c r="S127" i="8" a="1"/>
  <c r="S127" i="8" s="1"/>
  <c r="S128" i="8" a="1"/>
  <c r="S128" i="8" s="1"/>
  <c r="S129" i="8" a="1"/>
  <c r="S129" i="8" s="1"/>
  <c r="S130" i="8" a="1"/>
  <c r="S130" i="8" s="1"/>
  <c r="S131" i="8" a="1"/>
  <c r="S131" i="8" s="1"/>
  <c r="S132" i="8" a="1"/>
  <c r="S132" i="8" s="1"/>
  <c r="S133" i="8" a="1"/>
  <c r="S133" i="8" s="1"/>
  <c r="S134" i="8" a="1"/>
  <c r="S134" i="8" s="1"/>
  <c r="S135" i="8" a="1"/>
  <c r="S135" i="8" s="1"/>
  <c r="S136" i="8" a="1"/>
  <c r="S136" i="8" s="1"/>
  <c r="S137" i="8" a="1"/>
  <c r="S137" i="8" s="1"/>
  <c r="S138" i="8" a="1"/>
  <c r="S138" i="8" s="1"/>
  <c r="S139" i="8" a="1"/>
  <c r="S139" i="8" s="1"/>
  <c r="S140" i="8" a="1"/>
  <c r="S140" i="8" s="1"/>
  <c r="S141" i="8" a="1"/>
  <c r="S141" i="8" s="1"/>
  <c r="S142" i="8" a="1"/>
  <c r="S142" i="8" s="1"/>
  <c r="S143" i="8" a="1"/>
  <c r="S143" i="8" s="1"/>
  <c r="S144" i="8" a="1"/>
  <c r="S144" i="8" s="1"/>
  <c r="S145" i="8" a="1"/>
  <c r="S145" i="8" s="1"/>
  <c r="S146" i="8" a="1"/>
  <c r="S146" i="8" s="1"/>
  <c r="S147" i="8" a="1"/>
  <c r="S147" i="8" s="1"/>
  <c r="S148" i="8" a="1"/>
  <c r="S148" i="8" s="1"/>
  <c r="S149" i="8" a="1"/>
  <c r="S149" i="8" s="1"/>
  <c r="S150" i="8" a="1"/>
  <c r="S150" i="8" s="1"/>
  <c r="S151" i="8" a="1"/>
  <c r="S151" i="8" s="1"/>
  <c r="S152" i="8" a="1"/>
  <c r="S152" i="8" s="1"/>
  <c r="S153" i="8" a="1"/>
  <c r="S153" i="8" s="1"/>
  <c r="S154" i="8" a="1"/>
  <c r="S154" i="8" s="1"/>
  <c r="S155" i="8" a="1"/>
  <c r="S155" i="8" s="1"/>
  <c r="S156" i="8" a="1"/>
  <c r="S156" i="8" s="1"/>
  <c r="S157" i="8" a="1"/>
  <c r="S157" i="8" s="1"/>
  <c r="S158" i="8" a="1"/>
  <c r="S158" i="8" s="1"/>
  <c r="S159" i="8" a="1"/>
  <c r="S159" i="8" s="1"/>
  <c r="S160" i="8" a="1"/>
  <c r="S160" i="8" s="1"/>
  <c r="S161" i="8" a="1"/>
  <c r="S161" i="8" s="1"/>
  <c r="S162" i="8" a="1"/>
  <c r="S162" i="8" s="1"/>
  <c r="S163" i="8" a="1"/>
  <c r="S163" i="8" s="1"/>
  <c r="S164" i="8" a="1"/>
  <c r="S164" i="8" s="1"/>
  <c r="S165" i="8" a="1"/>
  <c r="S165" i="8" s="1"/>
  <c r="S166" i="8" a="1"/>
  <c r="S166" i="8" s="1"/>
  <c r="S167" i="8" a="1"/>
  <c r="S167" i="8" s="1"/>
  <c r="S168" i="8" a="1"/>
  <c r="S168" i="8" s="1"/>
  <c r="S169" i="8" a="1"/>
  <c r="S169" i="8" s="1"/>
  <c r="S170" i="8" a="1"/>
  <c r="S170" i="8" s="1"/>
  <c r="S171" i="8" a="1"/>
  <c r="S171" i="8" s="1"/>
  <c r="S172" i="8" a="1"/>
  <c r="S172" i="8" s="1"/>
  <c r="S173" i="8" a="1"/>
  <c r="S173" i="8" s="1"/>
  <c r="S174" i="8" a="1"/>
  <c r="S174" i="8" s="1"/>
  <c r="S175" i="8" a="1"/>
  <c r="S175" i="8" s="1"/>
  <c r="S176" i="8" a="1"/>
  <c r="S176" i="8" s="1"/>
  <c r="S177" i="8" a="1"/>
  <c r="S177" i="8" s="1"/>
  <c r="S178" i="8" a="1"/>
  <c r="S178" i="8" s="1"/>
  <c r="S179" i="8" a="1"/>
  <c r="S179" i="8" s="1"/>
  <c r="S180" i="8" a="1"/>
  <c r="S180" i="8" s="1"/>
  <c r="S181" i="8" a="1"/>
  <c r="S181" i="8" s="1"/>
  <c r="S182" i="8" a="1"/>
  <c r="S182" i="8" s="1"/>
  <c r="S183" i="8" a="1"/>
  <c r="S183" i="8" s="1"/>
  <c r="S184" i="8" a="1"/>
  <c r="S184" i="8" s="1"/>
  <c r="S185" i="8" a="1"/>
  <c r="S185" i="8" s="1"/>
  <c r="S186" i="8" a="1"/>
  <c r="S186" i="8" s="1"/>
  <c r="S187" i="8" a="1"/>
  <c r="S187" i="8" s="1"/>
  <c r="S188" i="8" a="1"/>
  <c r="S188" i="8" s="1"/>
  <c r="S189" i="8" a="1"/>
  <c r="S189" i="8" s="1"/>
  <c r="S190" i="8" a="1"/>
  <c r="S190" i="8" s="1"/>
  <c r="S191" i="8" a="1"/>
  <c r="S191" i="8" s="1"/>
  <c r="S192" i="8" a="1"/>
  <c r="S192" i="8" s="1"/>
  <c r="S193" i="8" a="1"/>
  <c r="S193" i="8" s="1"/>
  <c r="S194" i="8" a="1"/>
  <c r="S194" i="8" s="1"/>
  <c r="S195" i="8" a="1"/>
  <c r="S195" i="8" s="1"/>
  <c r="S196" i="8" a="1"/>
  <c r="S196" i="8" s="1"/>
  <c r="S197" i="8" a="1"/>
  <c r="S197" i="8" s="1"/>
  <c r="S198" i="8" a="1"/>
  <c r="S198" i="8" s="1"/>
  <c r="S199" i="8" a="1"/>
  <c r="S199" i="8" s="1"/>
  <c r="S200" i="8" a="1"/>
  <c r="S200" i="8" s="1"/>
  <c r="S201" i="8" a="1"/>
  <c r="S201" i="8" s="1"/>
  <c r="S202" i="8" a="1"/>
  <c r="S202" i="8" s="1"/>
  <c r="S203" i="8" a="1"/>
  <c r="S203" i="8" s="1"/>
  <c r="S204" i="8" a="1"/>
  <c r="S204" i="8" s="1"/>
  <c r="S205" i="8" a="1"/>
  <c r="S205" i="8" s="1"/>
  <c r="S206" i="8" a="1"/>
  <c r="S206" i="8" s="1"/>
  <c r="S207" i="8" a="1"/>
  <c r="S207" i="8" s="1"/>
  <c r="S208" i="8" a="1"/>
  <c r="S208" i="8" s="1"/>
  <c r="S209" i="8" a="1"/>
  <c r="S209" i="8" s="1"/>
  <c r="S210" i="8" a="1"/>
  <c r="S210" i="8" s="1"/>
  <c r="S211" i="8" a="1"/>
  <c r="S211" i="8" s="1"/>
  <c r="S212" i="8" a="1"/>
  <c r="S212" i="8" s="1"/>
  <c r="S213" i="8" a="1"/>
  <c r="S213" i="8" s="1"/>
  <c r="S214" i="8" a="1"/>
  <c r="S214" i="8" s="1"/>
  <c r="S215" i="8" a="1"/>
  <c r="S215" i="8" s="1"/>
  <c r="S216" i="8" a="1"/>
  <c r="S216" i="8" s="1"/>
  <c r="S217" i="8" a="1"/>
  <c r="S217" i="8" s="1"/>
  <c r="S218" i="8" a="1"/>
  <c r="S218" i="8" s="1"/>
  <c r="S219" i="8" a="1"/>
  <c r="S219" i="8" s="1"/>
  <c r="S220" i="8" a="1"/>
  <c r="S220" i="8" s="1"/>
  <c r="S221" i="8" a="1"/>
  <c r="S221" i="8" s="1"/>
  <c r="S222" i="8" a="1"/>
  <c r="S222" i="8" s="1"/>
  <c r="S223" i="8" a="1"/>
  <c r="S223" i="8" s="1"/>
  <c r="S224" i="8" a="1"/>
  <c r="S224" i="8" s="1"/>
  <c r="S225" i="8" a="1"/>
  <c r="S225" i="8" s="1"/>
  <c r="S226" i="8" a="1"/>
  <c r="S226" i="8" s="1"/>
  <c r="S227" i="8" a="1"/>
  <c r="S227" i="8" s="1"/>
  <c r="S228" i="8" a="1"/>
  <c r="S228" i="8" s="1"/>
  <c r="S229" i="8" a="1"/>
  <c r="S229" i="8" s="1"/>
  <c r="S230" i="8" a="1"/>
  <c r="S230" i="8" s="1"/>
  <c r="S231" i="8" a="1"/>
  <c r="S231" i="8" s="1"/>
  <c r="S232" i="8" a="1"/>
  <c r="S232" i="8" s="1"/>
  <c r="S233" i="8" a="1"/>
  <c r="S233" i="8" s="1"/>
  <c r="S234" i="8" a="1"/>
  <c r="S234" i="8" s="1"/>
  <c r="S235" i="8" a="1"/>
  <c r="S235" i="8" s="1"/>
  <c r="S236" i="8" a="1"/>
  <c r="S236" i="8" s="1"/>
  <c r="S237" i="8" a="1"/>
  <c r="S237" i="8" s="1"/>
  <c r="S238" i="8" a="1"/>
  <c r="S238" i="8" s="1"/>
  <c r="S239" i="8" a="1"/>
  <c r="S239" i="8" s="1"/>
  <c r="S240" i="8" a="1"/>
  <c r="S240" i="8" s="1"/>
  <c r="S241" i="8" a="1"/>
  <c r="S241" i="8" s="1"/>
  <c r="S242" i="8" a="1"/>
  <c r="S242" i="8" s="1"/>
  <c r="S243" i="8" a="1"/>
  <c r="S243" i="8" s="1"/>
  <c r="S244" i="8" a="1"/>
  <c r="S244" i="8" s="1"/>
  <c r="S245" i="8" a="1"/>
  <c r="S245" i="8" s="1"/>
  <c r="S246" i="8" a="1"/>
  <c r="S246" i="8" s="1"/>
  <c r="S247" i="8" a="1"/>
  <c r="S247" i="8" s="1"/>
  <c r="S248" i="8" a="1"/>
  <c r="S248" i="8" s="1"/>
  <c r="S249" i="8" a="1"/>
  <c r="S249" i="8" s="1"/>
  <c r="S250" i="8" a="1"/>
  <c r="S250" i="8" s="1"/>
  <c r="S251" i="8" a="1"/>
  <c r="S251" i="8" s="1"/>
  <c r="S252" i="8" a="1"/>
  <c r="S252" i="8" s="1"/>
  <c r="S253" i="8" a="1"/>
  <c r="S253" i="8" s="1"/>
  <c r="S254" i="8" a="1"/>
  <c r="S254" i="8" s="1"/>
  <c r="S255" i="8" a="1"/>
  <c r="S255" i="8" s="1"/>
  <c r="S256" i="8" a="1"/>
  <c r="S256" i="8" s="1"/>
  <c r="S257" i="8" a="1"/>
  <c r="S257" i="8" s="1"/>
  <c r="S258" i="8" a="1"/>
  <c r="S258" i="8" s="1"/>
  <c r="S259" i="8" a="1"/>
  <c r="S259" i="8" s="1"/>
  <c r="S260" i="8" a="1"/>
  <c r="S260" i="8" s="1"/>
  <c r="S261" i="8" a="1"/>
  <c r="S261" i="8" s="1"/>
  <c r="S262" i="8" a="1"/>
  <c r="S262" i="8" s="1"/>
  <c r="S263" i="8" a="1"/>
  <c r="S263" i="8" s="1"/>
  <c r="S264" i="8" a="1"/>
  <c r="S264" i="8" s="1"/>
  <c r="S265" i="8" a="1"/>
  <c r="S265" i="8" s="1"/>
  <c r="S266" i="8" a="1"/>
  <c r="S266" i="8" s="1"/>
  <c r="S267" i="8" a="1"/>
  <c r="S267" i="8" s="1"/>
  <c r="S268" i="8" a="1"/>
  <c r="S268" i="8" s="1"/>
  <c r="S269" i="8" a="1"/>
  <c r="S269" i="8" s="1"/>
  <c r="S270" i="8" a="1"/>
  <c r="S270" i="8" s="1"/>
  <c r="S271" i="8" a="1"/>
  <c r="S271" i="8" s="1"/>
  <c r="S272" i="8" a="1"/>
  <c r="S272" i="8" s="1"/>
  <c r="S273" i="8" a="1"/>
  <c r="S273" i="8" s="1"/>
  <c r="S274" i="8" a="1"/>
  <c r="S274" i="8" s="1"/>
  <c r="S275" i="8" a="1"/>
  <c r="S275" i="8" s="1"/>
  <c r="S276" i="8" a="1"/>
  <c r="S276" i="8" s="1"/>
  <c r="S277" i="8" a="1"/>
  <c r="S277" i="8" s="1"/>
  <c r="S278" i="8" a="1"/>
  <c r="S278" i="8" s="1"/>
  <c r="S279" i="8" a="1"/>
  <c r="S279" i="8" s="1"/>
  <c r="S280" i="8" a="1"/>
  <c r="S280" i="8" s="1"/>
  <c r="S281" i="8" a="1"/>
  <c r="S281" i="8" s="1"/>
  <c r="S282" i="8" a="1"/>
  <c r="S282" i="8" s="1"/>
  <c r="S283" i="8" a="1"/>
  <c r="S283" i="8" s="1"/>
  <c r="S284" i="8" a="1"/>
  <c r="S284" i="8" s="1"/>
  <c r="S285" i="8" a="1"/>
  <c r="S285" i="8" s="1"/>
  <c r="S286" i="8" a="1"/>
  <c r="S286" i="8" s="1"/>
  <c r="S287" i="8" a="1"/>
  <c r="S287" i="8" s="1"/>
  <c r="S288" i="8" a="1"/>
  <c r="S288" i="8" s="1"/>
  <c r="S289" i="8" a="1"/>
  <c r="S289" i="8" s="1"/>
  <c r="S290" i="8" a="1"/>
  <c r="S290" i="8" s="1"/>
  <c r="S291" i="8" a="1"/>
  <c r="S291" i="8" s="1"/>
  <c r="S292" i="8" a="1"/>
  <c r="S292" i="8" s="1"/>
  <c r="S293" i="8" a="1"/>
  <c r="S293" i="8" s="1"/>
  <c r="S294" i="8" a="1"/>
  <c r="S294" i="8" s="1"/>
  <c r="S295" i="8" a="1"/>
  <c r="S295" i="8" s="1"/>
  <c r="S296" i="8" a="1"/>
  <c r="S296" i="8" s="1"/>
  <c r="S297" i="8" a="1"/>
  <c r="S297" i="8" s="1"/>
  <c r="S298" i="8" a="1"/>
  <c r="S298" i="8" s="1"/>
  <c r="S299" i="8" a="1"/>
  <c r="S299" i="8" s="1"/>
  <c r="S300" i="8" a="1"/>
  <c r="S300" i="8" s="1"/>
  <c r="S301" i="8" a="1"/>
  <c r="S301" i="8" s="1"/>
  <c r="S302" i="8" a="1"/>
  <c r="S302" i="8" s="1"/>
  <c r="S303" i="8" a="1"/>
  <c r="S303" i="8" s="1"/>
  <c r="S304" i="8" a="1"/>
  <c r="S304" i="8" s="1"/>
  <c r="S305" i="8" a="1"/>
  <c r="S305" i="8" s="1"/>
  <c r="S306" i="8" a="1"/>
  <c r="S306" i="8" s="1"/>
  <c r="S307" i="8" a="1"/>
  <c r="S307" i="8" s="1"/>
  <c r="S308" i="8" a="1"/>
  <c r="S308" i="8" s="1"/>
  <c r="S309" i="8" a="1"/>
  <c r="S309" i="8" s="1"/>
  <c r="S310" i="8" a="1"/>
  <c r="S310" i="8" s="1"/>
  <c r="S311" i="8" a="1"/>
  <c r="S311" i="8" s="1"/>
  <c r="S312" i="8" a="1"/>
  <c r="S312" i="8" s="1"/>
  <c r="S313" i="8" a="1"/>
  <c r="S313" i="8" s="1"/>
  <c r="S314" i="8" a="1"/>
  <c r="S314" i="8" s="1"/>
  <c r="S315" i="8" a="1"/>
  <c r="S315" i="8" s="1"/>
  <c r="S316" i="8" a="1"/>
  <c r="S316" i="8" s="1"/>
  <c r="S317" i="8" a="1"/>
  <c r="S317" i="8" s="1"/>
  <c r="S318" i="8" a="1"/>
  <c r="S318" i="8" s="1"/>
  <c r="S319" i="8" a="1"/>
  <c r="S319" i="8" s="1"/>
  <c r="S320" i="8" a="1"/>
  <c r="S320" i="8" s="1"/>
  <c r="S321" i="8" a="1"/>
  <c r="S321" i="8" s="1"/>
  <c r="S322" i="8" a="1"/>
  <c r="S322" i="8" s="1"/>
  <c r="S323" i="8" a="1"/>
  <c r="S323" i="8" s="1"/>
  <c r="S324" i="8" a="1"/>
  <c r="S324" i="8" s="1"/>
  <c r="S325" i="8" a="1"/>
  <c r="S325" i="8" s="1"/>
  <c r="S326" i="8" a="1"/>
  <c r="S326" i="8" s="1"/>
  <c r="S327" i="8" a="1"/>
  <c r="S327" i="8" s="1"/>
  <c r="S328" i="8" a="1"/>
  <c r="S328" i="8" s="1"/>
  <c r="S329" i="8" a="1"/>
  <c r="S329" i="8" s="1"/>
  <c r="S330" i="8" a="1"/>
  <c r="S330" i="8" s="1"/>
  <c r="S331" i="8" a="1"/>
  <c r="S331" i="8" s="1"/>
  <c r="S332" i="8" a="1"/>
  <c r="S332" i="8" s="1"/>
  <c r="S333" i="8" a="1"/>
  <c r="S333" i="8" s="1"/>
  <c r="S334" i="8" a="1"/>
  <c r="S334" i="8" s="1"/>
  <c r="S335" i="8" a="1"/>
  <c r="S335" i="8" s="1"/>
  <c r="S336" i="8" a="1"/>
  <c r="S336" i="8" s="1"/>
  <c r="S337" i="8" a="1"/>
  <c r="S337" i="8" s="1"/>
  <c r="S338" i="8" a="1"/>
  <c r="S338" i="8" s="1"/>
  <c r="S339" i="8" a="1"/>
  <c r="S339" i="8" s="1"/>
  <c r="S340" i="8" a="1"/>
  <c r="S340" i="8" s="1"/>
  <c r="S341" i="8" a="1"/>
  <c r="S341" i="8" s="1"/>
  <c r="S342" i="8" a="1"/>
  <c r="S342" i="8" s="1"/>
  <c r="S343" i="8" a="1"/>
  <c r="S343" i="8" s="1"/>
  <c r="S344" i="8" a="1"/>
  <c r="S344" i="8" s="1"/>
  <c r="S345" i="8" a="1"/>
  <c r="S345" i="8" s="1"/>
  <c r="S346" i="8" a="1"/>
  <c r="S346" i="8" s="1"/>
  <c r="S347" i="8" a="1"/>
  <c r="S347" i="8" s="1"/>
  <c r="S348" i="8" a="1"/>
  <c r="S348" i="8" s="1"/>
  <c r="S349" i="8" a="1"/>
  <c r="S349" i="8" s="1"/>
  <c r="S350" i="8" a="1"/>
  <c r="S350" i="8" s="1"/>
  <c r="S351" i="8" a="1"/>
  <c r="S351" i="8" s="1"/>
  <c r="S352" i="8" a="1"/>
  <c r="S352" i="8" s="1"/>
  <c r="S353" i="8" a="1"/>
  <c r="S353" i="8" s="1"/>
  <c r="S354" i="8" a="1"/>
  <c r="S354" i="8" s="1"/>
  <c r="S355" i="8" a="1"/>
  <c r="S355" i="8" s="1"/>
  <c r="S356" i="8" a="1"/>
  <c r="S356" i="8" s="1"/>
  <c r="S357" i="8" a="1"/>
  <c r="S357" i="8" s="1"/>
  <c r="S358" i="8" a="1"/>
  <c r="S358" i="8" s="1"/>
  <c r="S359" i="8" a="1"/>
  <c r="S359" i="8" s="1"/>
  <c r="S360" i="8" a="1"/>
  <c r="S360" i="8" s="1"/>
  <c r="S361" i="8" a="1"/>
  <c r="S361" i="8" s="1"/>
  <c r="S362" i="8" a="1"/>
  <c r="S362" i="8" s="1"/>
  <c r="S363" i="8" a="1"/>
  <c r="S363" i="8" s="1"/>
  <c r="S364" i="8" a="1"/>
  <c r="S364" i="8" s="1"/>
  <c r="S365" i="8" a="1"/>
  <c r="S365" i="8" s="1"/>
  <c r="S366" i="8" a="1"/>
  <c r="S366" i="8" s="1"/>
  <c r="S367" i="8" a="1"/>
  <c r="S367" i="8" s="1"/>
  <c r="S368" i="8" a="1"/>
  <c r="S368" i="8" s="1"/>
  <c r="S369" i="8" a="1"/>
  <c r="S369" i="8" s="1"/>
  <c r="S370" i="8" a="1"/>
  <c r="S370" i="8" s="1"/>
  <c r="S371" i="8" a="1"/>
  <c r="S371" i="8" s="1"/>
  <c r="S372" i="8" a="1"/>
  <c r="S372" i="8" s="1"/>
  <c r="S373" i="8" a="1"/>
  <c r="S373" i="8" s="1"/>
  <c r="S374" i="8" a="1"/>
  <c r="S374" i="8" s="1"/>
  <c r="S375" i="8" a="1"/>
  <c r="S375" i="8" s="1"/>
  <c r="S376" i="8" a="1"/>
  <c r="S376" i="8" s="1"/>
  <c r="S377" i="8" a="1"/>
  <c r="S377" i="8" s="1"/>
  <c r="S378" i="8" a="1"/>
  <c r="S378" i="8" s="1"/>
  <c r="S379" i="8" a="1"/>
  <c r="S379" i="8" s="1"/>
  <c r="S380" i="8" a="1"/>
  <c r="S380" i="8" s="1"/>
  <c r="S381" i="8" a="1"/>
  <c r="S381" i="8" s="1"/>
  <c r="S382" i="8" a="1"/>
  <c r="S382" i="8" s="1"/>
  <c r="S383" i="8" a="1"/>
  <c r="S383" i="8" s="1"/>
  <c r="S384" i="8" a="1"/>
  <c r="S384" i="8" s="1"/>
  <c r="S385" i="8" a="1"/>
  <c r="S385" i="8" s="1"/>
  <c r="S386" i="8" a="1"/>
  <c r="S386" i="8" s="1"/>
  <c r="S387" i="8" a="1"/>
  <c r="S387" i="8" s="1"/>
  <c r="S388" i="8" a="1"/>
  <c r="S388" i="8" s="1"/>
  <c r="S389" i="8" a="1"/>
  <c r="S389" i="8" s="1"/>
  <c r="S390" i="8" a="1"/>
  <c r="S390" i="8" s="1"/>
  <c r="S391" i="8" a="1"/>
  <c r="S391" i="8" s="1"/>
  <c r="S392" i="8" a="1"/>
  <c r="S392" i="8" s="1"/>
  <c r="S393" i="8" a="1"/>
  <c r="S393" i="8" s="1"/>
  <c r="S394" i="8" a="1"/>
  <c r="S394" i="8" s="1"/>
  <c r="S395" i="8" a="1"/>
  <c r="S395" i="8" s="1"/>
  <c r="S396" i="8" a="1"/>
  <c r="S396" i="8" s="1"/>
  <c r="S397" i="8" a="1"/>
  <c r="S397" i="8" s="1"/>
  <c r="S398" i="8" a="1"/>
  <c r="S398" i="8" s="1"/>
  <c r="S399" i="8" a="1"/>
  <c r="S399" i="8" s="1"/>
  <c r="S400" i="8" a="1"/>
  <c r="S400" i="8" s="1"/>
  <c r="S401" i="8" a="1"/>
  <c r="S401" i="8" s="1"/>
  <c r="S402" i="8" a="1"/>
  <c r="S402" i="8" s="1"/>
  <c r="S403" i="8" a="1"/>
  <c r="S403" i="8" s="1"/>
  <c r="S404" i="8" a="1"/>
  <c r="S404" i="8" s="1"/>
  <c r="S405" i="8" a="1"/>
  <c r="S405" i="8" s="1"/>
  <c r="S406" i="8" a="1"/>
  <c r="S406" i="8" s="1"/>
  <c r="S407" i="8" a="1"/>
  <c r="S407" i="8" s="1"/>
  <c r="S408" i="8" a="1"/>
  <c r="S408" i="8" s="1"/>
  <c r="S409" i="8" a="1"/>
  <c r="S409" i="8" s="1"/>
  <c r="S410" i="8" a="1"/>
  <c r="S410" i="8" s="1"/>
  <c r="S411" i="8" a="1"/>
  <c r="S411" i="8" s="1"/>
  <c r="S412" i="8" a="1"/>
  <c r="S412" i="8" s="1"/>
  <c r="S413" i="8" a="1"/>
  <c r="S413" i="8" s="1"/>
  <c r="S414" i="8" a="1"/>
  <c r="S414" i="8" s="1"/>
  <c r="S415" i="8" a="1"/>
  <c r="S415" i="8" s="1"/>
  <c r="S416" i="8" a="1"/>
  <c r="S416" i="8" s="1"/>
  <c r="S417" i="8" a="1"/>
  <c r="S417" i="8" s="1"/>
  <c r="S418" i="8" a="1"/>
  <c r="S418" i="8" s="1"/>
  <c r="S419" i="8" a="1"/>
  <c r="S419" i="8" s="1"/>
  <c r="S420" i="8" a="1"/>
  <c r="S420" i="8" s="1"/>
  <c r="S421" i="8" a="1"/>
  <c r="S421" i="8" s="1"/>
  <c r="S422" i="8" a="1"/>
  <c r="S422" i="8" s="1"/>
  <c r="S423" i="8" a="1"/>
  <c r="S423" i="8" s="1"/>
  <c r="S424" i="8" a="1"/>
  <c r="S424" i="8" s="1"/>
  <c r="S425" i="8" a="1"/>
  <c r="S425" i="8" s="1"/>
  <c r="S426" i="8" a="1"/>
  <c r="S426" i="8" s="1"/>
  <c r="S427" i="8" a="1"/>
  <c r="S427" i="8" s="1"/>
  <c r="S428" i="8" a="1"/>
  <c r="S428" i="8" s="1"/>
  <c r="S429" i="8" a="1"/>
  <c r="S429" i="8" s="1"/>
  <c r="S430" i="8" a="1"/>
  <c r="S430" i="8" s="1"/>
  <c r="S431" i="8" a="1"/>
  <c r="S431" i="8" s="1"/>
  <c r="S432" i="8" a="1"/>
  <c r="S432" i="8" s="1"/>
  <c r="S433" i="8" a="1"/>
  <c r="S433" i="8" s="1"/>
  <c r="S434" i="8" a="1"/>
  <c r="S434" i="8" s="1"/>
  <c r="S435" i="8" a="1"/>
  <c r="S435" i="8" s="1"/>
  <c r="S436" i="8" a="1"/>
  <c r="S436" i="8" s="1"/>
  <c r="S437" i="8" a="1"/>
  <c r="S437" i="8" s="1"/>
  <c r="S438" i="8" a="1"/>
  <c r="S438" i="8" s="1"/>
  <c r="S439" i="8" a="1"/>
  <c r="S439" i="8" s="1"/>
  <c r="S440" i="8" a="1"/>
  <c r="S440" i="8" s="1"/>
  <c r="S441" i="8" a="1"/>
  <c r="S441" i="8" s="1"/>
  <c r="S442" i="8" a="1"/>
  <c r="S442" i="8" s="1"/>
  <c r="S443" i="8" a="1"/>
  <c r="S443" i="8" s="1"/>
  <c r="S444" i="8" a="1"/>
  <c r="S444" i="8" s="1"/>
  <c r="S445" i="8" a="1"/>
  <c r="S445" i="8" s="1"/>
  <c r="S446" i="8" a="1"/>
  <c r="S446" i="8" s="1"/>
  <c r="S447" i="8" a="1"/>
  <c r="S447" i="8" s="1"/>
  <c r="S448" i="8" a="1"/>
  <c r="S448" i="8" s="1"/>
  <c r="S449" i="8" a="1"/>
  <c r="S449" i="8" s="1"/>
  <c r="S450" i="8" a="1"/>
  <c r="S450" i="8" s="1"/>
  <c r="S451" i="8" a="1"/>
  <c r="S451" i="8" s="1"/>
  <c r="S452" i="8" a="1"/>
  <c r="S452" i="8" s="1"/>
  <c r="S453" i="8" a="1"/>
  <c r="S453" i="8" s="1"/>
  <c r="S454" i="8" a="1"/>
  <c r="S454" i="8" s="1"/>
  <c r="S455" i="8" a="1"/>
  <c r="S455" i="8" s="1"/>
  <c r="S456" i="8" a="1"/>
  <c r="S456" i="8" s="1"/>
  <c r="S457" i="8" a="1"/>
  <c r="S457" i="8" s="1"/>
  <c r="S458" i="8" a="1"/>
  <c r="S458" i="8" s="1"/>
  <c r="S459" i="8" a="1"/>
  <c r="S459" i="8" s="1"/>
  <c r="S460" i="8" a="1"/>
  <c r="S460" i="8" s="1"/>
  <c r="S461" i="8" a="1"/>
  <c r="S461" i="8" s="1"/>
  <c r="S462" i="8" a="1"/>
  <c r="S462" i="8" s="1"/>
  <c r="S463" i="8" a="1"/>
  <c r="S463" i="8" s="1"/>
  <c r="S464" i="8" a="1"/>
  <c r="S464" i="8" s="1"/>
  <c r="S465" i="8" a="1"/>
  <c r="S465" i="8" s="1"/>
  <c r="S466" i="8" a="1"/>
  <c r="S466" i="8" s="1"/>
  <c r="S467" i="8" a="1"/>
  <c r="S467" i="8" s="1"/>
  <c r="S468" i="8" a="1"/>
  <c r="S468" i="8" s="1"/>
  <c r="S469" i="8" a="1"/>
  <c r="S469" i="8" s="1"/>
  <c r="S470" i="8" a="1"/>
  <c r="S470" i="8" s="1"/>
  <c r="S471" i="8" a="1"/>
  <c r="S471" i="8" s="1"/>
  <c r="S472" i="8" a="1"/>
  <c r="S472" i="8" s="1"/>
  <c r="S473" i="8" a="1"/>
  <c r="S473" i="8" s="1"/>
  <c r="S474" i="8" a="1"/>
  <c r="S474" i="8" s="1"/>
  <c r="S475" i="8" a="1"/>
  <c r="S475" i="8" s="1"/>
  <c r="S476" i="8" a="1"/>
  <c r="S476" i="8" s="1"/>
  <c r="S477" i="8" a="1"/>
  <c r="S477" i="8" s="1"/>
  <c r="S478" i="8" a="1"/>
  <c r="S478" i="8" s="1"/>
  <c r="S479" i="8" a="1"/>
  <c r="S479" i="8" s="1"/>
  <c r="S480" i="8" a="1"/>
  <c r="S480" i="8" s="1"/>
  <c r="S481" i="8" a="1"/>
  <c r="S481" i="8" s="1"/>
  <c r="S482" i="8" a="1"/>
  <c r="S482" i="8" s="1"/>
  <c r="S483" i="8" a="1"/>
  <c r="S483" i="8" s="1"/>
  <c r="S484" i="8" a="1"/>
  <c r="S484" i="8" s="1"/>
  <c r="S485" i="8" a="1"/>
  <c r="S485" i="8" s="1"/>
  <c r="S486" i="8" a="1"/>
  <c r="S486" i="8" s="1"/>
  <c r="S487" i="8" a="1"/>
  <c r="S487" i="8" s="1"/>
  <c r="S488" i="8" a="1"/>
  <c r="S488" i="8" s="1"/>
  <c r="S489" i="8" a="1"/>
  <c r="S489" i="8" s="1"/>
  <c r="S490" i="8" a="1"/>
  <c r="S490" i="8" s="1"/>
  <c r="S491" i="8" a="1"/>
  <c r="S491" i="8" s="1"/>
  <c r="S492" i="8" a="1"/>
  <c r="S492" i="8" s="1"/>
  <c r="S493" i="8" a="1"/>
  <c r="S493" i="8" s="1"/>
  <c r="S494" i="8" a="1"/>
  <c r="S494" i="8" s="1"/>
  <c r="S495" i="8" a="1"/>
  <c r="S495" i="8" s="1"/>
  <c r="S496" i="8" a="1"/>
  <c r="S496" i="8" s="1"/>
  <c r="S497" i="8" a="1"/>
  <c r="S497" i="8" s="1"/>
  <c r="S498" i="8" a="1"/>
  <c r="S498" i="8" s="1"/>
  <c r="S499" i="8" a="1"/>
  <c r="S499" i="8" s="1"/>
  <c r="S500" i="8" a="1"/>
  <c r="S500" i="8" s="1"/>
  <c r="S501" i="8" a="1"/>
  <c r="S501" i="8" s="1"/>
  <c r="S502" i="8" a="1"/>
  <c r="S502" i="8" s="1"/>
  <c r="S503" i="8" a="1"/>
  <c r="S503" i="8" s="1"/>
  <c r="S504" i="8" a="1"/>
  <c r="S504" i="8" s="1"/>
  <c r="S505" i="8" a="1"/>
  <c r="S505" i="8" s="1"/>
  <c r="S506" i="8" a="1"/>
  <c r="S506" i="8" s="1"/>
  <c r="S507" i="8" a="1"/>
  <c r="S507" i="8" s="1"/>
  <c r="S508" i="8" a="1"/>
  <c r="S508" i="8" s="1"/>
  <c r="S509" i="8" a="1"/>
  <c r="S509" i="8" s="1"/>
  <c r="S510" i="8" a="1"/>
  <c r="S510" i="8" s="1"/>
  <c r="S511" i="8" a="1"/>
  <c r="S511" i="8" s="1"/>
  <c r="S512" i="8" a="1"/>
  <c r="S512" i="8" s="1"/>
  <c r="S513" i="8" a="1"/>
  <c r="S513" i="8" s="1"/>
  <c r="S514" i="8" a="1"/>
  <c r="S514" i="8" s="1"/>
  <c r="S515" i="8" a="1"/>
  <c r="S515" i="8" s="1"/>
  <c r="S516" i="8" a="1"/>
  <c r="S516" i="8" s="1"/>
  <c r="S517" i="8" a="1"/>
  <c r="S517" i="8" s="1"/>
  <c r="S518" i="8" a="1"/>
  <c r="S518" i="8" s="1"/>
  <c r="S519" i="8" a="1"/>
  <c r="S519" i="8" s="1"/>
  <c r="S520" i="8" a="1"/>
  <c r="S520" i="8" s="1"/>
  <c r="S521" i="8" a="1"/>
  <c r="S521" i="8" s="1"/>
  <c r="S522" i="8" a="1"/>
  <c r="S522" i="8" s="1"/>
  <c r="S523" i="8" a="1"/>
  <c r="S523" i="8" s="1"/>
  <c r="S524" i="8" a="1"/>
  <c r="S524" i="8" s="1"/>
  <c r="S525" i="8" a="1"/>
  <c r="S525" i="8" s="1"/>
  <c r="S526" i="8" a="1"/>
  <c r="S526" i="8" s="1"/>
  <c r="S527" i="8" a="1"/>
  <c r="S527" i="8" s="1"/>
  <c r="S528" i="8" a="1"/>
  <c r="S528" i="8" s="1"/>
  <c r="S529" i="8" a="1"/>
  <c r="S529" i="8" s="1"/>
  <c r="S530" i="8" a="1"/>
  <c r="S530" i="8" s="1"/>
  <c r="S531" i="8" a="1"/>
  <c r="S531" i="8" s="1"/>
  <c r="S532" i="8" a="1"/>
  <c r="S532" i="8" s="1"/>
  <c r="S533" i="8" a="1"/>
  <c r="S533" i="8" s="1"/>
  <c r="S534" i="8" a="1"/>
  <c r="S534" i="8" s="1"/>
  <c r="S535" i="8" a="1"/>
  <c r="S535" i="8" s="1"/>
  <c r="S536" i="8" a="1"/>
  <c r="S536" i="8" s="1"/>
  <c r="S537" i="8" a="1"/>
  <c r="S537" i="8" s="1"/>
  <c r="S538" i="8" a="1"/>
  <c r="S538" i="8" s="1"/>
  <c r="S539" i="8" a="1"/>
  <c r="S539" i="8" s="1"/>
  <c r="S540" i="8" a="1"/>
  <c r="S540" i="8" s="1"/>
  <c r="S541" i="8" a="1"/>
  <c r="S541" i="8" s="1"/>
  <c r="S542" i="8" a="1"/>
  <c r="S542" i="8" s="1"/>
  <c r="S543" i="8" a="1"/>
  <c r="S543" i="8" s="1"/>
  <c r="S544" i="8" a="1"/>
  <c r="S544" i="8" s="1"/>
  <c r="S545" i="8" a="1"/>
  <c r="S545" i="8" s="1"/>
  <c r="S546" i="8" a="1"/>
  <c r="S546" i="8" s="1"/>
  <c r="S547" i="8" a="1"/>
  <c r="S547" i="8" s="1"/>
  <c r="S548" i="8" a="1"/>
  <c r="S548" i="8" s="1"/>
  <c r="S549" i="8" a="1"/>
  <c r="S549" i="8" s="1"/>
  <c r="S550" i="8" a="1"/>
  <c r="S550" i="8" s="1"/>
  <c r="S551" i="8" a="1"/>
  <c r="S551" i="8" s="1"/>
  <c r="S552" i="8" a="1"/>
  <c r="S552" i="8" s="1"/>
  <c r="S553" i="8" a="1"/>
  <c r="S553" i="8" s="1"/>
  <c r="S554" i="8" a="1"/>
  <c r="S554" i="8" s="1"/>
  <c r="S555" i="8" a="1"/>
  <c r="S555" i="8" s="1"/>
  <c r="S556" i="8" a="1"/>
  <c r="S556" i="8" s="1"/>
  <c r="S557" i="8" a="1"/>
  <c r="S557" i="8" s="1"/>
  <c r="S558" i="8" a="1"/>
  <c r="S558" i="8" s="1"/>
  <c r="S559" i="8" a="1"/>
  <c r="S559" i="8" s="1"/>
  <c r="S560" i="8" a="1"/>
  <c r="S560" i="8" s="1"/>
  <c r="S561" i="8" a="1"/>
  <c r="S561" i="8" s="1"/>
  <c r="S562" i="8" a="1"/>
  <c r="S562" i="8" s="1"/>
  <c r="S563" i="8" a="1"/>
  <c r="S563" i="8" s="1"/>
  <c r="S564" i="8" a="1"/>
  <c r="S564" i="8" s="1"/>
  <c r="S565" i="8" a="1"/>
  <c r="S565" i="8" s="1"/>
  <c r="S566" i="8" a="1"/>
  <c r="S566" i="8" s="1"/>
  <c r="S567" i="8" a="1"/>
  <c r="S567" i="8" s="1"/>
  <c r="S568" i="8" a="1"/>
  <c r="S568" i="8" s="1"/>
  <c r="S569" i="8" a="1"/>
  <c r="S569" i="8" s="1"/>
  <c r="S570" i="8" a="1"/>
  <c r="S570" i="8" s="1"/>
  <c r="S571" i="8" a="1"/>
  <c r="S571" i="8" s="1"/>
  <c r="S572" i="8" a="1"/>
  <c r="S572" i="8" s="1"/>
  <c r="S573" i="8" a="1"/>
  <c r="S573" i="8" s="1"/>
  <c r="S574" i="8" a="1"/>
  <c r="S574" i="8" s="1"/>
  <c r="S575" i="8" a="1"/>
  <c r="S575" i="8" s="1"/>
  <c r="S576" i="8" a="1"/>
  <c r="S576" i="8" s="1"/>
  <c r="S577" i="8" a="1"/>
  <c r="S577" i="8" s="1"/>
  <c r="S578" i="8" a="1"/>
  <c r="S578" i="8" s="1"/>
  <c r="S579" i="8" a="1"/>
  <c r="S579" i="8" s="1"/>
  <c r="S580" i="8" a="1"/>
  <c r="S580" i="8" s="1"/>
  <c r="S581" i="8" a="1"/>
  <c r="S581" i="8" s="1"/>
  <c r="S582" i="8" a="1"/>
  <c r="S582" i="8" s="1"/>
  <c r="S583" i="8" a="1"/>
  <c r="S583" i="8" s="1"/>
  <c r="S584" i="8" a="1"/>
  <c r="S584" i="8" s="1"/>
  <c r="S585" i="8" a="1"/>
  <c r="S585" i="8" s="1"/>
  <c r="S586" i="8" a="1"/>
  <c r="S586" i="8" s="1"/>
  <c r="S587" i="8" a="1"/>
  <c r="S587" i="8" s="1"/>
  <c r="S588" i="8" a="1"/>
  <c r="S588" i="8" s="1"/>
  <c r="S589" i="8" a="1"/>
  <c r="S589" i="8" s="1"/>
  <c r="S590" i="8" a="1"/>
  <c r="S590" i="8" s="1"/>
  <c r="S591" i="8" a="1"/>
  <c r="S591" i="8" s="1"/>
  <c r="S592" i="8" a="1"/>
  <c r="S592" i="8" s="1"/>
  <c r="S593" i="8" a="1"/>
  <c r="S593" i="8" s="1"/>
  <c r="S594" i="8" a="1"/>
  <c r="S594" i="8" s="1"/>
  <c r="S595" i="8" a="1"/>
  <c r="S595" i="8" s="1"/>
  <c r="S596" i="8" a="1"/>
  <c r="S596" i="8" s="1"/>
  <c r="S597" i="8" a="1"/>
  <c r="S597" i="8" s="1"/>
  <c r="S598" i="8" a="1"/>
  <c r="S598" i="8" s="1"/>
  <c r="S599" i="8" a="1"/>
  <c r="S599" i="8" s="1"/>
  <c r="S600" i="8" a="1"/>
  <c r="S600" i="8" s="1"/>
  <c r="S601" i="8" a="1"/>
  <c r="S601" i="8" s="1"/>
  <c r="S602" i="8" a="1"/>
  <c r="S602" i="8" s="1"/>
  <c r="S603" i="8" a="1"/>
  <c r="S603" i="8" s="1"/>
  <c r="S604" i="8" a="1"/>
  <c r="S604" i="8" s="1"/>
  <c r="S605" i="8" a="1"/>
  <c r="S605" i="8" s="1"/>
  <c r="S606" i="8" a="1"/>
  <c r="S606" i="8" s="1"/>
  <c r="S607" i="8" a="1"/>
  <c r="S607" i="8" s="1"/>
  <c r="S608" i="8" a="1"/>
  <c r="S608" i="8" s="1"/>
  <c r="S609" i="8" a="1"/>
  <c r="S609" i="8" s="1"/>
  <c r="S610" i="8" a="1"/>
  <c r="S610" i="8" s="1"/>
  <c r="S611" i="8" a="1"/>
  <c r="S611" i="8" s="1"/>
  <c r="S612" i="8" a="1"/>
  <c r="S612" i="8" s="1"/>
  <c r="S613" i="8" a="1"/>
  <c r="S613" i="8" s="1"/>
  <c r="S614" i="8" a="1"/>
  <c r="S614" i="8" s="1"/>
  <c r="S615" i="8" a="1"/>
  <c r="S615" i="8" s="1"/>
  <c r="S616" i="8" a="1"/>
  <c r="S616" i="8" s="1"/>
  <c r="S617" i="8" a="1"/>
  <c r="S617" i="8" s="1"/>
  <c r="S618" i="8" a="1"/>
  <c r="S618" i="8" s="1"/>
  <c r="S619" i="8" a="1"/>
  <c r="S619" i="8" s="1"/>
  <c r="S620" i="8" a="1"/>
  <c r="S620" i="8" s="1"/>
  <c r="S621" i="8" a="1"/>
  <c r="S621" i="8" s="1"/>
  <c r="S622" i="8" a="1"/>
  <c r="S622" i="8" s="1"/>
  <c r="S623" i="8" a="1"/>
  <c r="S623" i="8" s="1"/>
  <c r="S624" i="8" a="1"/>
  <c r="S624" i="8" s="1"/>
  <c r="S625" i="8" a="1"/>
  <c r="S625" i="8" s="1"/>
  <c r="S626" i="8" a="1"/>
  <c r="S626" i="8" s="1"/>
  <c r="S627" i="8" a="1"/>
  <c r="S627" i="8" s="1"/>
  <c r="S628" i="8" a="1"/>
  <c r="S628" i="8" s="1"/>
  <c r="S629" i="8" a="1"/>
  <c r="S629" i="8" s="1"/>
  <c r="S630" i="8" a="1"/>
  <c r="S630" i="8" s="1"/>
  <c r="S631" i="8" a="1"/>
  <c r="S631" i="8" s="1"/>
  <c r="S632" i="8" a="1"/>
  <c r="S632" i="8" s="1"/>
  <c r="S633" i="8" a="1"/>
  <c r="S633" i="8" s="1"/>
  <c r="S634" i="8" a="1"/>
  <c r="S634" i="8" s="1"/>
  <c r="S635" i="8" a="1"/>
  <c r="S635" i="8" s="1"/>
  <c r="S636" i="8" a="1"/>
  <c r="S636" i="8" s="1"/>
  <c r="S637" i="8" a="1"/>
  <c r="S637" i="8" s="1"/>
  <c r="S638" i="8" a="1"/>
  <c r="S638" i="8" s="1"/>
  <c r="S639" i="8" a="1"/>
  <c r="S639" i="8" s="1"/>
  <c r="S640" i="8" a="1"/>
  <c r="S640" i="8" s="1"/>
  <c r="S641" i="8" a="1"/>
  <c r="S641" i="8" s="1"/>
  <c r="S642" i="8" a="1"/>
  <c r="S642" i="8" s="1"/>
  <c r="S643" i="8" a="1"/>
  <c r="S643" i="8" s="1"/>
  <c r="S644" i="8" a="1"/>
  <c r="S644" i="8" s="1"/>
  <c r="S645" i="8" a="1"/>
  <c r="S645" i="8" s="1"/>
  <c r="S646" i="8" a="1"/>
  <c r="S646" i="8" s="1"/>
  <c r="S647" i="8" a="1"/>
  <c r="S647" i="8" s="1"/>
  <c r="S648" i="8" a="1"/>
  <c r="S648" i="8" s="1"/>
  <c r="S649" i="8" a="1"/>
  <c r="S649" i="8" s="1"/>
  <c r="S650" i="8" a="1"/>
  <c r="S650" i="8" s="1"/>
  <c r="S651" i="8" a="1"/>
  <c r="S651" i="8" s="1"/>
  <c r="S652" i="8" a="1"/>
  <c r="S652" i="8" s="1"/>
  <c r="S653" i="8" a="1"/>
  <c r="S653" i="8" s="1"/>
  <c r="S654" i="8" a="1"/>
  <c r="S654" i="8" s="1"/>
  <c r="S655" i="8" a="1"/>
  <c r="S655" i="8" s="1"/>
  <c r="S656" i="8" a="1"/>
  <c r="S656" i="8" s="1"/>
  <c r="S657" i="8" a="1"/>
  <c r="S657" i="8" s="1"/>
  <c r="S658" i="8" a="1"/>
  <c r="S658" i="8" s="1"/>
  <c r="S659" i="8" a="1"/>
  <c r="S659" i="8" s="1"/>
  <c r="S660" i="8" a="1"/>
  <c r="S660" i="8" s="1"/>
  <c r="S661" i="8" a="1"/>
  <c r="S661" i="8" s="1"/>
  <c r="S662" i="8" a="1"/>
  <c r="S662" i="8" s="1"/>
  <c r="S663" i="8" a="1"/>
  <c r="S663" i="8" s="1"/>
  <c r="S664" i="8" a="1"/>
  <c r="S664" i="8" s="1"/>
  <c r="S665" i="8" a="1"/>
  <c r="S665" i="8" s="1"/>
  <c r="S666" i="8" a="1"/>
  <c r="S666" i="8" s="1"/>
  <c r="S667" i="8" a="1"/>
  <c r="S667" i="8" s="1"/>
  <c r="S668" i="8" a="1"/>
  <c r="S668" i="8" s="1"/>
  <c r="S669" i="8" a="1"/>
  <c r="S669" i="8" s="1"/>
  <c r="S670" i="8" a="1"/>
  <c r="S670" i="8" s="1"/>
  <c r="S671" i="8" a="1"/>
  <c r="S671" i="8" s="1"/>
  <c r="S672" i="8" a="1"/>
  <c r="S672" i="8" s="1"/>
  <c r="S673" i="8" a="1"/>
  <c r="S673" i="8" s="1"/>
  <c r="S674" i="8" a="1"/>
  <c r="S674" i="8" s="1"/>
  <c r="S675" i="8" a="1"/>
  <c r="S675" i="8" s="1"/>
  <c r="S676" i="8" a="1"/>
  <c r="S676" i="8" s="1"/>
  <c r="S677" i="8" a="1"/>
  <c r="S677" i="8" s="1"/>
  <c r="S678" i="8" a="1"/>
  <c r="S678" i="8" s="1"/>
  <c r="S679" i="8" a="1"/>
  <c r="S679" i="8" s="1"/>
  <c r="S680" i="8" a="1"/>
  <c r="S680" i="8" s="1"/>
  <c r="S681" i="8" a="1"/>
  <c r="S681" i="8" s="1"/>
  <c r="S682" i="8" a="1"/>
  <c r="S682" i="8" s="1"/>
  <c r="S683" i="8" a="1"/>
  <c r="S683" i="8" s="1"/>
  <c r="S684" i="8" a="1"/>
  <c r="S684" i="8" s="1"/>
  <c r="S685" i="8" a="1"/>
  <c r="S685" i="8" s="1"/>
  <c r="S686" i="8" a="1"/>
  <c r="S686" i="8" s="1"/>
  <c r="S687" i="8" a="1"/>
  <c r="S687" i="8" s="1"/>
  <c r="S688" i="8" a="1"/>
  <c r="S688" i="8" s="1"/>
  <c r="S689" i="8" a="1"/>
  <c r="S689" i="8" s="1"/>
  <c r="S690" i="8" a="1"/>
  <c r="S690" i="8" s="1"/>
  <c r="S691" i="8" a="1"/>
  <c r="S691" i="8" s="1"/>
  <c r="S692" i="8" a="1"/>
  <c r="S692" i="8" s="1"/>
  <c r="S693" i="8" a="1"/>
  <c r="S693" i="8" s="1"/>
  <c r="S694" i="8" a="1"/>
  <c r="S694" i="8" s="1"/>
  <c r="S695" i="8" a="1"/>
  <c r="S695" i="8" s="1"/>
  <c r="S696" i="8" a="1"/>
  <c r="S696" i="8" s="1"/>
  <c r="S697" i="8" a="1"/>
  <c r="S697" i="8" s="1"/>
  <c r="S698" i="8" a="1"/>
  <c r="S698" i="8" s="1"/>
  <c r="S699" i="8" a="1"/>
  <c r="S699" i="8" s="1"/>
  <c r="S700" i="8" a="1"/>
  <c r="S700" i="8" s="1"/>
  <c r="S701" i="8" a="1"/>
  <c r="S701" i="8" s="1"/>
  <c r="S702" i="8" a="1"/>
  <c r="S702" i="8" s="1"/>
  <c r="S703" i="8" a="1"/>
  <c r="S703" i="8" s="1"/>
  <c r="S704" i="8" a="1"/>
  <c r="S704" i="8" s="1"/>
  <c r="S705" i="8" a="1"/>
  <c r="S705" i="8" s="1"/>
  <c r="S706" i="8" a="1"/>
  <c r="S706" i="8" s="1"/>
  <c r="S707" i="8" a="1"/>
  <c r="S707" i="8" s="1"/>
  <c r="S708" i="8" a="1"/>
  <c r="S708" i="8" s="1"/>
  <c r="S709" i="8" a="1"/>
  <c r="S709" i="8" s="1"/>
  <c r="S710" i="8" a="1"/>
  <c r="S710" i="8" s="1"/>
  <c r="S711" i="8" a="1"/>
  <c r="S711" i="8" s="1"/>
  <c r="S712" i="8" a="1"/>
  <c r="S712" i="8" s="1"/>
  <c r="S713" i="8" a="1"/>
  <c r="S713" i="8" s="1"/>
  <c r="S714" i="8" a="1"/>
  <c r="S714" i="8" s="1"/>
  <c r="S715" i="8" a="1"/>
  <c r="S715" i="8" s="1"/>
  <c r="S716" i="8" a="1"/>
  <c r="S716" i="8" s="1"/>
  <c r="S717" i="8" a="1"/>
  <c r="S717" i="8" s="1"/>
  <c r="S718" i="8" a="1"/>
  <c r="S718" i="8" s="1"/>
  <c r="S719" i="8" a="1"/>
  <c r="S719" i="8" s="1"/>
  <c r="S720" i="8" a="1"/>
  <c r="S720" i="8" s="1"/>
  <c r="S721" i="8" a="1"/>
  <c r="S721" i="8" s="1"/>
  <c r="S722" i="8" a="1"/>
  <c r="S722" i="8" s="1"/>
  <c r="S723" i="8" a="1"/>
  <c r="S723" i="8" s="1"/>
  <c r="S724" i="8" a="1"/>
  <c r="S724" i="8" s="1"/>
  <c r="S725" i="8" a="1"/>
  <c r="S725" i="8" s="1"/>
  <c r="S726" i="8" a="1"/>
  <c r="S726" i="8" s="1"/>
  <c r="S727" i="8" a="1"/>
  <c r="S727" i="8" s="1"/>
  <c r="S728" i="8" a="1"/>
  <c r="S728" i="8" s="1"/>
  <c r="S729" i="8" a="1"/>
  <c r="S729" i="8" s="1"/>
  <c r="S730" i="8" a="1"/>
  <c r="S730" i="8" s="1"/>
  <c r="S731" i="8" a="1"/>
  <c r="S731" i="8" s="1"/>
  <c r="S732" i="8" a="1"/>
  <c r="S732" i="8" s="1"/>
  <c r="S733" i="8" a="1"/>
  <c r="S733" i="8" s="1"/>
  <c r="S734" i="8" a="1"/>
  <c r="S734" i="8" s="1"/>
  <c r="S735" i="8" a="1"/>
  <c r="S735" i="8" s="1"/>
  <c r="S736" i="8" a="1"/>
  <c r="S736" i="8" s="1"/>
  <c r="S737" i="8" a="1"/>
  <c r="S737" i="8" s="1"/>
  <c r="S738" i="8" a="1"/>
  <c r="S738" i="8" s="1"/>
  <c r="S739" i="8" a="1"/>
  <c r="S739" i="8" s="1"/>
  <c r="S740" i="8" a="1"/>
  <c r="S740" i="8" s="1"/>
  <c r="S741" i="8" a="1"/>
  <c r="S741" i="8" s="1"/>
  <c r="S742" i="8" a="1"/>
  <c r="S742" i="8" s="1"/>
  <c r="S743" i="8" a="1"/>
  <c r="S743" i="8" s="1"/>
  <c r="S744" i="8" a="1"/>
  <c r="S744" i="8" s="1"/>
  <c r="S745" i="8" a="1"/>
  <c r="S745" i="8" s="1"/>
  <c r="S746" i="8" a="1"/>
  <c r="S746" i="8" s="1"/>
  <c r="S747" i="8" a="1"/>
  <c r="S747" i="8" s="1"/>
  <c r="S748" i="8" a="1"/>
  <c r="S748" i="8" s="1"/>
  <c r="S749" i="8" a="1"/>
  <c r="S749" i="8" s="1"/>
  <c r="S750" i="8" a="1"/>
  <c r="S750" i="8" s="1"/>
  <c r="S751" i="8" a="1"/>
  <c r="S751" i="8" s="1"/>
  <c r="S752" i="8" a="1"/>
  <c r="S752" i="8" s="1"/>
  <c r="S753" i="8" a="1"/>
  <c r="S753" i="8" s="1"/>
  <c r="S754" i="8" a="1"/>
  <c r="S754" i="8" s="1"/>
  <c r="S755" i="8" a="1"/>
  <c r="S755" i="8" s="1"/>
  <c r="S756" i="8" a="1"/>
  <c r="S756" i="8" s="1"/>
  <c r="S757" i="8" a="1"/>
  <c r="S757" i="8" s="1"/>
  <c r="S758" i="8" a="1"/>
  <c r="S758" i="8" s="1"/>
  <c r="S759" i="8" a="1"/>
  <c r="S759" i="8" s="1"/>
  <c r="S760" i="8" a="1"/>
  <c r="S760" i="8" s="1"/>
  <c r="S761" i="8" a="1"/>
  <c r="S761" i="8" s="1"/>
  <c r="S762" i="8" a="1"/>
  <c r="S762" i="8" s="1"/>
  <c r="S763" i="8" a="1"/>
  <c r="S763" i="8" s="1"/>
  <c r="S764" i="8" a="1"/>
  <c r="S764" i="8" s="1"/>
  <c r="S765" i="8" a="1"/>
  <c r="S765" i="8" s="1"/>
  <c r="S766" i="8" a="1"/>
  <c r="S766" i="8" s="1"/>
  <c r="S767" i="8" a="1"/>
  <c r="S767" i="8" s="1"/>
  <c r="S768" i="8" a="1"/>
  <c r="S768" i="8" s="1"/>
  <c r="S769" i="8" a="1"/>
  <c r="S769" i="8" s="1"/>
  <c r="S770" i="8" a="1"/>
  <c r="S770" i="8" s="1"/>
  <c r="S771" i="8" a="1"/>
  <c r="S771" i="8" s="1"/>
  <c r="S772" i="8" a="1"/>
  <c r="S772" i="8" s="1"/>
  <c r="S773" i="8" a="1"/>
  <c r="S773" i="8" s="1"/>
  <c r="S774" i="8" a="1"/>
  <c r="S774" i="8" s="1"/>
  <c r="S775" i="8" a="1"/>
  <c r="S775" i="8" s="1"/>
  <c r="S776" i="8" a="1"/>
  <c r="S776" i="8" s="1"/>
  <c r="S777" i="8" a="1"/>
  <c r="S777" i="8" s="1"/>
  <c r="S778" i="8" a="1"/>
  <c r="S778" i="8" s="1"/>
  <c r="S779" i="8" a="1"/>
  <c r="S779" i="8" s="1"/>
  <c r="S780" i="8" a="1"/>
  <c r="S780" i="8" s="1"/>
  <c r="S781" i="8" a="1"/>
  <c r="S781" i="8" s="1"/>
  <c r="S782" i="8" a="1"/>
  <c r="S782" i="8" s="1"/>
  <c r="S783" i="8" a="1"/>
  <c r="S783" i="8" s="1"/>
  <c r="S784" i="8" a="1"/>
  <c r="S784" i="8" s="1"/>
  <c r="S785" i="8" a="1"/>
  <c r="S785" i="8" s="1"/>
  <c r="S786" i="8" a="1"/>
  <c r="S786" i="8" s="1"/>
  <c r="S787" i="8" a="1"/>
  <c r="S787" i="8" s="1"/>
  <c r="S788" i="8" a="1"/>
  <c r="S788" i="8" s="1"/>
  <c r="S789" i="8" a="1"/>
  <c r="S789" i="8" s="1"/>
  <c r="S790" i="8" a="1"/>
  <c r="S790" i="8" s="1"/>
  <c r="S791" i="8" a="1"/>
  <c r="S791" i="8" s="1"/>
  <c r="S792" i="8" a="1"/>
  <c r="S792" i="8" s="1"/>
  <c r="S793" i="8" a="1"/>
  <c r="S793" i="8" s="1"/>
  <c r="S794" i="8" a="1"/>
  <c r="S794" i="8" s="1"/>
  <c r="S795" i="8" a="1"/>
  <c r="S795" i="8" s="1"/>
  <c r="S796" i="8" a="1"/>
  <c r="S796" i="8" s="1"/>
  <c r="S797" i="8" a="1"/>
  <c r="S797" i="8" s="1"/>
  <c r="S798" i="8" a="1"/>
  <c r="S798" i="8" s="1"/>
  <c r="S799" i="8" a="1"/>
  <c r="S799" i="8" s="1"/>
  <c r="S800" i="8" a="1"/>
  <c r="S800" i="8" s="1"/>
  <c r="S801" i="8" a="1"/>
  <c r="S801" i="8" s="1"/>
  <c r="S802" i="8" a="1"/>
  <c r="S802" i="8" s="1"/>
  <c r="S803" i="8" a="1"/>
  <c r="S803" i="8" s="1"/>
  <c r="S804" i="8" a="1"/>
  <c r="S804" i="8" s="1"/>
  <c r="S805" i="8" a="1"/>
  <c r="S805" i="8" s="1"/>
  <c r="S806" i="8" a="1"/>
  <c r="S806" i="8" s="1"/>
  <c r="S807" i="8" a="1"/>
  <c r="S807" i="8" s="1"/>
  <c r="S808" i="8" a="1"/>
  <c r="S808" i="8" s="1"/>
  <c r="S809" i="8" a="1"/>
  <c r="S809" i="8" s="1"/>
  <c r="S810" i="8" a="1"/>
  <c r="S810" i="8" s="1"/>
  <c r="S811" i="8" a="1"/>
  <c r="S811" i="8" s="1"/>
  <c r="S812" i="8" a="1"/>
  <c r="S812" i="8" s="1"/>
  <c r="S813" i="8" a="1"/>
  <c r="S813" i="8" s="1"/>
  <c r="S814" i="8" a="1"/>
  <c r="S814" i="8" s="1"/>
  <c r="S815" i="8" a="1"/>
  <c r="S815" i="8" s="1"/>
  <c r="S816" i="8" a="1"/>
  <c r="S816" i="8" s="1"/>
  <c r="S817" i="8" a="1"/>
  <c r="S817" i="8" s="1"/>
  <c r="S818" i="8" a="1"/>
  <c r="S818" i="8" s="1"/>
  <c r="S819" i="8" a="1"/>
  <c r="S819" i="8" s="1"/>
  <c r="S820" i="8" a="1"/>
  <c r="S820" i="8" s="1"/>
  <c r="S821" i="8" a="1"/>
  <c r="S821" i="8" s="1"/>
  <c r="S822" i="8" a="1"/>
  <c r="S822" i="8" s="1"/>
  <c r="S823" i="8" a="1"/>
  <c r="S823" i="8" s="1"/>
  <c r="S824" i="8" a="1"/>
  <c r="S824" i="8" s="1"/>
  <c r="S825" i="8" a="1"/>
  <c r="S825" i="8" s="1"/>
  <c r="S826" i="8" a="1"/>
  <c r="S826" i="8" s="1"/>
  <c r="S827" i="8" a="1"/>
  <c r="S827" i="8" s="1"/>
  <c r="S828" i="8" a="1"/>
  <c r="S828" i="8" s="1"/>
  <c r="S829" i="8" a="1"/>
  <c r="S829" i="8" s="1"/>
  <c r="S830" i="8" a="1"/>
  <c r="S830" i="8" s="1"/>
  <c r="S831" i="8" a="1"/>
  <c r="S831" i="8" s="1"/>
  <c r="S832" i="8" a="1"/>
  <c r="S832" i="8" s="1"/>
  <c r="S833" i="8" a="1"/>
  <c r="S833" i="8" s="1"/>
  <c r="S834" i="8" a="1"/>
  <c r="S834" i="8" s="1"/>
  <c r="S835" i="8" a="1"/>
  <c r="S835" i="8" s="1"/>
  <c r="S836" i="8" a="1"/>
  <c r="S836" i="8" s="1"/>
  <c r="S837" i="8" a="1"/>
  <c r="S837" i="8" s="1"/>
  <c r="S838" i="8" a="1"/>
  <c r="S838" i="8" s="1"/>
  <c r="S839" i="8" a="1"/>
  <c r="S839" i="8" s="1"/>
  <c r="S840" i="8" a="1"/>
  <c r="S840" i="8" s="1"/>
  <c r="S841" i="8" a="1"/>
  <c r="S841" i="8" s="1"/>
  <c r="S842" i="8" a="1"/>
  <c r="S842" i="8" s="1"/>
  <c r="S843" i="8" a="1"/>
  <c r="S843" i="8" s="1"/>
  <c r="S844" i="8" a="1"/>
  <c r="S844" i="8" s="1"/>
  <c r="S845" i="8" a="1"/>
  <c r="S845" i="8" s="1"/>
  <c r="S846" i="8" a="1"/>
  <c r="S846" i="8" s="1"/>
  <c r="S847" i="8" a="1"/>
  <c r="S847" i="8" s="1"/>
  <c r="S848" i="8" a="1"/>
  <c r="S848" i="8" s="1"/>
  <c r="S849" i="8" a="1"/>
  <c r="S849" i="8" s="1"/>
  <c r="S850" i="8" a="1"/>
  <c r="S850" i="8" s="1"/>
  <c r="S851" i="8" a="1"/>
  <c r="S851" i="8" s="1"/>
  <c r="S852" i="8" a="1"/>
  <c r="S852" i="8" s="1"/>
  <c r="S853" i="8" a="1"/>
  <c r="S853" i="8" s="1"/>
  <c r="S854" i="8" a="1"/>
  <c r="S854" i="8" s="1"/>
  <c r="S855" i="8" a="1"/>
  <c r="S855" i="8" s="1"/>
  <c r="S856" i="8" a="1"/>
  <c r="S856" i="8" s="1"/>
  <c r="S857" i="8" a="1"/>
  <c r="S857" i="8" s="1"/>
  <c r="S858" i="8" a="1"/>
  <c r="S858" i="8" s="1"/>
  <c r="S859" i="8" a="1"/>
  <c r="S859" i="8" s="1"/>
  <c r="S860" i="8" a="1"/>
  <c r="S860" i="8" s="1"/>
  <c r="S861" i="8" a="1"/>
  <c r="S861" i="8" s="1"/>
  <c r="S862" i="8" a="1"/>
  <c r="S862" i="8" s="1"/>
  <c r="S863" i="8" a="1"/>
  <c r="S863" i="8" s="1"/>
  <c r="S864" i="8" a="1"/>
  <c r="S864" i="8" s="1"/>
  <c r="S865" i="8" a="1"/>
  <c r="S865" i="8" s="1"/>
  <c r="S866" i="8" a="1"/>
  <c r="S866" i="8" s="1"/>
  <c r="S867" i="8" a="1"/>
  <c r="S867" i="8" s="1"/>
  <c r="S868" i="8" a="1"/>
  <c r="S868" i="8" s="1"/>
  <c r="S869" i="8" a="1"/>
  <c r="S869" i="8" s="1"/>
  <c r="S870" i="8" a="1"/>
  <c r="S870" i="8" s="1"/>
  <c r="S871" i="8" a="1"/>
  <c r="S871" i="8" s="1"/>
  <c r="S872" i="8" a="1"/>
  <c r="S872" i="8" s="1"/>
  <c r="S873" i="8" a="1"/>
  <c r="S873" i="8" s="1"/>
  <c r="S874" i="8" a="1"/>
  <c r="S874" i="8" s="1"/>
  <c r="S875" i="8" a="1"/>
  <c r="S875" i="8" s="1"/>
  <c r="S876" i="8" a="1"/>
  <c r="S876" i="8" s="1"/>
  <c r="S877" i="8" a="1"/>
  <c r="S877" i="8" s="1"/>
  <c r="S878" i="8" a="1"/>
  <c r="S878" i="8" s="1"/>
  <c r="S879" i="8" a="1"/>
  <c r="S879" i="8" s="1"/>
  <c r="S880" i="8" a="1"/>
  <c r="S880" i="8" s="1"/>
  <c r="S881" i="8" a="1"/>
  <c r="S881" i="8" s="1"/>
  <c r="S882" i="8" a="1"/>
  <c r="S882" i="8" s="1"/>
  <c r="S883" i="8" a="1"/>
  <c r="S883" i="8" s="1"/>
  <c r="S884" i="8" a="1"/>
  <c r="S884" i="8" s="1"/>
  <c r="S885" i="8" a="1"/>
  <c r="S885" i="8" s="1"/>
  <c r="S886" i="8" a="1"/>
  <c r="S886" i="8" s="1"/>
  <c r="S887" i="8" a="1"/>
  <c r="S887" i="8" s="1"/>
  <c r="S888" i="8" a="1"/>
  <c r="S888" i="8" s="1"/>
  <c r="S889" i="8" a="1"/>
  <c r="S889" i="8" s="1"/>
  <c r="S890" i="8" a="1"/>
  <c r="S890" i="8" s="1"/>
  <c r="S891" i="8" a="1"/>
  <c r="S891" i="8" s="1"/>
  <c r="S892" i="8" a="1"/>
  <c r="S892" i="8" s="1"/>
  <c r="S893" i="8" a="1"/>
  <c r="S893" i="8" s="1"/>
  <c r="S894" i="8" a="1"/>
  <c r="S894" i="8" s="1"/>
  <c r="S895" i="8" a="1"/>
  <c r="S895" i="8" s="1"/>
  <c r="S896" i="8" a="1"/>
  <c r="S896" i="8" s="1"/>
  <c r="S897" i="8" a="1"/>
  <c r="S897" i="8" s="1"/>
  <c r="S898" i="8" a="1"/>
  <c r="S898" i="8" s="1"/>
  <c r="S899" i="8" a="1"/>
  <c r="S899" i="8" s="1"/>
  <c r="S900" i="8" a="1"/>
  <c r="S900" i="8" s="1"/>
  <c r="S901" i="8" a="1"/>
  <c r="S901" i="8" s="1"/>
  <c r="S902" i="8" a="1"/>
  <c r="S902" i="8" s="1"/>
  <c r="S903" i="8" a="1"/>
  <c r="S903" i="8" s="1"/>
  <c r="S904" i="8" a="1"/>
  <c r="S904" i="8" s="1"/>
  <c r="S905" i="8" a="1"/>
  <c r="S905" i="8" s="1"/>
  <c r="S906" i="8" a="1"/>
  <c r="S906" i="8" s="1"/>
  <c r="S907" i="8" a="1"/>
  <c r="S907" i="8" s="1"/>
  <c r="S908" i="8" a="1"/>
  <c r="S908" i="8" s="1"/>
  <c r="S909" i="8" a="1"/>
  <c r="S909" i="8" s="1"/>
  <c r="S910" i="8" a="1"/>
  <c r="S910" i="8" s="1"/>
  <c r="S911" i="8" a="1"/>
  <c r="S911" i="8" s="1"/>
  <c r="S912" i="8" a="1"/>
  <c r="S912" i="8" s="1"/>
  <c r="S913" i="8" a="1"/>
  <c r="S913" i="8" s="1"/>
  <c r="S914" i="8" a="1"/>
  <c r="S914" i="8" s="1"/>
  <c r="S915" i="8" a="1"/>
  <c r="S915" i="8" s="1"/>
  <c r="S916" i="8" a="1"/>
  <c r="S916" i="8" s="1"/>
  <c r="S917" i="8" a="1"/>
  <c r="S917" i="8" s="1"/>
  <c r="S918" i="8" a="1"/>
  <c r="S918" i="8" s="1"/>
  <c r="S919" i="8" a="1"/>
  <c r="S919" i="8" s="1"/>
  <c r="S920" i="8" a="1"/>
  <c r="S920" i="8" s="1"/>
  <c r="S921" i="8" a="1"/>
  <c r="S921" i="8" s="1"/>
  <c r="S922" i="8" a="1"/>
  <c r="S922" i="8" s="1"/>
  <c r="S923" i="8" a="1"/>
  <c r="S923" i="8" s="1"/>
  <c r="S924" i="8" a="1"/>
  <c r="S924" i="8" s="1"/>
  <c r="S925" i="8" a="1"/>
  <c r="S925" i="8" s="1"/>
  <c r="S926" i="8" a="1"/>
  <c r="S926" i="8" s="1"/>
  <c r="S927" i="8" a="1"/>
  <c r="S927" i="8" s="1"/>
  <c r="S928" i="8" a="1"/>
  <c r="S928" i="8" s="1"/>
  <c r="S929" i="8" a="1"/>
  <c r="S929" i="8" s="1"/>
  <c r="S930" i="8" a="1"/>
  <c r="S930" i="8" s="1"/>
  <c r="S931" i="8" a="1"/>
  <c r="S931" i="8" s="1"/>
  <c r="S932" i="8" a="1"/>
  <c r="S932" i="8" s="1"/>
  <c r="S933" i="8" a="1"/>
  <c r="S933" i="8" s="1"/>
  <c r="S934" i="8" a="1"/>
  <c r="S934" i="8" s="1"/>
  <c r="S935" i="8" a="1"/>
  <c r="S935" i="8" s="1"/>
  <c r="S936" i="8" a="1"/>
  <c r="S936" i="8" s="1"/>
  <c r="S937" i="8" a="1"/>
  <c r="S937" i="8" s="1"/>
  <c r="S938" i="8" a="1"/>
  <c r="S938" i="8" s="1"/>
  <c r="S939" i="8" a="1"/>
  <c r="S939" i="8" s="1"/>
  <c r="S940" i="8" a="1"/>
  <c r="S940" i="8" s="1"/>
  <c r="S941" i="8" a="1"/>
  <c r="S941" i="8" s="1"/>
  <c r="S942" i="8" a="1"/>
  <c r="S942" i="8" s="1"/>
  <c r="S943" i="8" a="1"/>
  <c r="S943" i="8" s="1"/>
  <c r="S944" i="8" a="1"/>
  <c r="S944" i="8" s="1"/>
  <c r="S945" i="8" a="1"/>
  <c r="S945" i="8" s="1"/>
  <c r="S946" i="8" a="1"/>
  <c r="S946" i="8" s="1"/>
  <c r="S947" i="8" a="1"/>
  <c r="S947" i="8" s="1"/>
  <c r="S948" i="8" a="1"/>
  <c r="S948" i="8" s="1"/>
  <c r="S949" i="8" a="1"/>
  <c r="S949" i="8" s="1"/>
  <c r="S950" i="8" a="1"/>
  <c r="S950" i="8" s="1"/>
  <c r="S951" i="8" a="1"/>
  <c r="S951" i="8" s="1"/>
  <c r="S952" i="8" a="1"/>
  <c r="S952" i="8" s="1"/>
  <c r="S953" i="8" a="1"/>
  <c r="S953" i="8" s="1"/>
  <c r="S954" i="8" a="1"/>
  <c r="S954" i="8" s="1"/>
  <c r="S955" i="8" a="1"/>
  <c r="S955" i="8" s="1"/>
  <c r="S956" i="8" a="1"/>
  <c r="S956" i="8" s="1"/>
  <c r="S957" i="8" a="1"/>
  <c r="S957" i="8" s="1"/>
  <c r="S958" i="8" a="1"/>
  <c r="S958" i="8" s="1"/>
  <c r="S959" i="8" a="1"/>
  <c r="S959" i="8" s="1"/>
  <c r="S960" i="8" a="1"/>
  <c r="S960" i="8" s="1"/>
  <c r="S961" i="8" a="1"/>
  <c r="S961" i="8" s="1"/>
  <c r="S962" i="8" a="1"/>
  <c r="S962" i="8" s="1"/>
  <c r="S963" i="8" a="1"/>
  <c r="S963" i="8" s="1"/>
  <c r="S964" i="8" a="1"/>
  <c r="S964" i="8" s="1"/>
  <c r="S965" i="8" a="1"/>
  <c r="S965" i="8" s="1"/>
  <c r="S966" i="8" a="1"/>
  <c r="S966" i="8" s="1"/>
  <c r="S967" i="8" a="1"/>
  <c r="S967" i="8" s="1"/>
  <c r="S968" i="8" a="1"/>
  <c r="S968" i="8" s="1"/>
  <c r="S969" i="8" a="1"/>
  <c r="S969" i="8" s="1"/>
  <c r="S970" i="8" a="1"/>
  <c r="S970" i="8" s="1"/>
  <c r="S971" i="8" a="1"/>
  <c r="S971" i="8" s="1"/>
  <c r="S972" i="8" a="1"/>
  <c r="S972" i="8" s="1"/>
  <c r="S973" i="8" a="1"/>
  <c r="S973" i="8" s="1"/>
  <c r="S974" i="8" a="1"/>
  <c r="S974" i="8" s="1"/>
  <c r="S975" i="8" a="1"/>
  <c r="S975" i="8" s="1"/>
  <c r="S976" i="8" a="1"/>
  <c r="S976" i="8" s="1"/>
  <c r="S977" i="8" a="1"/>
  <c r="S977" i="8" s="1"/>
  <c r="S978" i="8" a="1"/>
  <c r="S978" i="8" s="1"/>
  <c r="S979" i="8" a="1"/>
  <c r="S979" i="8" s="1"/>
  <c r="S980" i="8" a="1"/>
  <c r="S980" i="8" s="1"/>
  <c r="S981" i="8" a="1"/>
  <c r="S981" i="8" s="1"/>
  <c r="S982" i="8" a="1"/>
  <c r="S982" i="8" s="1"/>
  <c r="S983" i="8" a="1"/>
  <c r="S983" i="8" s="1"/>
  <c r="S984" i="8" a="1"/>
  <c r="S984" i="8" s="1"/>
  <c r="S985" i="8" a="1"/>
  <c r="S985" i="8" s="1"/>
  <c r="S986" i="8" a="1"/>
  <c r="S986" i="8" s="1"/>
  <c r="S987" i="8" a="1"/>
  <c r="S987" i="8" s="1"/>
  <c r="S988" i="8" a="1"/>
  <c r="S988" i="8" s="1"/>
  <c r="S989" i="8" a="1"/>
  <c r="S989" i="8" s="1"/>
  <c r="S990" i="8" a="1"/>
  <c r="S990" i="8" s="1"/>
  <c r="S991" i="8" a="1"/>
  <c r="S991" i="8" s="1"/>
  <c r="S992" i="8" a="1"/>
  <c r="S992" i="8" s="1"/>
  <c r="S993" i="8" a="1"/>
  <c r="S993" i="8" s="1"/>
  <c r="S994" i="8" a="1"/>
  <c r="S994" i="8" s="1"/>
  <c r="S995" i="8" a="1"/>
  <c r="S995" i="8" s="1"/>
  <c r="S996" i="8" a="1"/>
  <c r="S996" i="8" s="1"/>
  <c r="S997" i="8" a="1"/>
  <c r="S997" i="8" s="1"/>
  <c r="S998" i="8" a="1"/>
  <c r="S998" i="8" s="1"/>
  <c r="S999" i="8" a="1"/>
  <c r="S999" i="8" s="1"/>
  <c r="S1000" i="8" a="1"/>
  <c r="S1000" i="8" s="1"/>
  <c r="S15" i="8" a="1"/>
  <c r="S15" i="8" s="1"/>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256" i="8"/>
  <c r="Q257" i="8"/>
  <c r="Q258" i="8"/>
  <c r="Q259" i="8"/>
  <c r="Q260" i="8"/>
  <c r="Q261" i="8"/>
  <c r="Q262" i="8"/>
  <c r="Q263" i="8"/>
  <c r="Q264" i="8"/>
  <c r="Q265" i="8"/>
  <c r="Q266" i="8"/>
  <c r="Q267" i="8"/>
  <c r="Q268" i="8"/>
  <c r="Q269" i="8"/>
  <c r="Q270" i="8"/>
  <c r="Q271" i="8"/>
  <c r="Q272" i="8"/>
  <c r="Q273" i="8"/>
  <c r="Q274" i="8"/>
  <c r="Q275" i="8"/>
  <c r="Q276" i="8"/>
  <c r="Q277" i="8"/>
  <c r="Q278" i="8"/>
  <c r="Q279" i="8"/>
  <c r="Q280" i="8"/>
  <c r="Q281" i="8"/>
  <c r="Q282" i="8"/>
  <c r="Q283" i="8"/>
  <c r="Q284" i="8"/>
  <c r="Q285" i="8"/>
  <c r="Q286" i="8"/>
  <c r="Q287" i="8"/>
  <c r="Q288" i="8"/>
  <c r="Q289" i="8"/>
  <c r="Q290" i="8"/>
  <c r="Q291" i="8"/>
  <c r="Q292" i="8"/>
  <c r="Q293" i="8"/>
  <c r="Q294" i="8"/>
  <c r="Q295" i="8"/>
  <c r="Q296" i="8"/>
  <c r="Q297" i="8"/>
  <c r="Q298" i="8"/>
  <c r="Q299" i="8"/>
  <c r="Q300" i="8"/>
  <c r="Q301" i="8"/>
  <c r="Q302" i="8"/>
  <c r="Q303" i="8"/>
  <c r="Q304" i="8"/>
  <c r="Q305" i="8"/>
  <c r="Q306" i="8"/>
  <c r="Q307" i="8"/>
  <c r="Q308" i="8"/>
  <c r="Q309" i="8"/>
  <c r="Q310" i="8"/>
  <c r="Q311" i="8"/>
  <c r="Q312" i="8"/>
  <c r="Q313" i="8"/>
  <c r="Q314" i="8"/>
  <c r="Q315" i="8"/>
  <c r="Q316" i="8"/>
  <c r="Q317" i="8"/>
  <c r="Q318" i="8"/>
  <c r="Q319" i="8"/>
  <c r="Q320" i="8"/>
  <c r="Q321" i="8"/>
  <c r="Q322" i="8"/>
  <c r="Q323" i="8"/>
  <c r="Q324" i="8"/>
  <c r="Q325" i="8"/>
  <c r="Q326" i="8"/>
  <c r="Q327" i="8"/>
  <c r="Q328" i="8"/>
  <c r="Q329" i="8"/>
  <c r="Q330" i="8"/>
  <c r="Q331" i="8"/>
  <c r="Q332" i="8"/>
  <c r="Q333" i="8"/>
  <c r="Q334" i="8"/>
  <c r="Q335" i="8"/>
  <c r="Q336" i="8"/>
  <c r="Q337" i="8"/>
  <c r="Q338" i="8"/>
  <c r="Q339" i="8"/>
  <c r="Q340" i="8"/>
  <c r="Q341" i="8"/>
  <c r="Q342" i="8"/>
  <c r="Q343" i="8"/>
  <c r="Q344" i="8"/>
  <c r="Q345" i="8"/>
  <c r="Q346" i="8"/>
  <c r="Q347" i="8"/>
  <c r="Q348" i="8"/>
  <c r="Q349" i="8"/>
  <c r="Q350" i="8"/>
  <c r="Q351" i="8"/>
  <c r="Q352" i="8"/>
  <c r="Q353" i="8"/>
  <c r="Q354" i="8"/>
  <c r="Q355" i="8"/>
  <c r="Q356" i="8"/>
  <c r="Q357" i="8"/>
  <c r="Q358" i="8"/>
  <c r="Q359" i="8"/>
  <c r="Q360" i="8"/>
  <c r="Q361" i="8"/>
  <c r="Q362" i="8"/>
  <c r="Q363" i="8"/>
  <c r="Q364" i="8"/>
  <c r="Q365" i="8"/>
  <c r="Q366" i="8"/>
  <c r="Q367" i="8"/>
  <c r="Q368" i="8"/>
  <c r="Q369" i="8"/>
  <c r="Q370" i="8"/>
  <c r="Q371" i="8"/>
  <c r="Q372" i="8"/>
  <c r="Q373" i="8"/>
  <c r="Q374" i="8"/>
  <c r="Q375" i="8"/>
  <c r="Q376" i="8"/>
  <c r="Q377" i="8"/>
  <c r="Q378" i="8"/>
  <c r="Q379" i="8"/>
  <c r="Q380" i="8"/>
  <c r="Q381" i="8"/>
  <c r="Q382" i="8"/>
  <c r="Q383" i="8"/>
  <c r="Q384" i="8"/>
  <c r="Q385" i="8"/>
  <c r="Q386" i="8"/>
  <c r="Q387" i="8"/>
  <c r="Q388" i="8"/>
  <c r="Q389" i="8"/>
  <c r="Q390" i="8"/>
  <c r="Q391" i="8"/>
  <c r="Q392" i="8"/>
  <c r="Q393" i="8"/>
  <c r="Q394" i="8"/>
  <c r="Q395" i="8"/>
  <c r="Q396" i="8"/>
  <c r="Q397" i="8"/>
  <c r="Q398" i="8"/>
  <c r="Q399" i="8"/>
  <c r="Q400" i="8"/>
  <c r="Q401" i="8"/>
  <c r="Q402" i="8"/>
  <c r="Q403" i="8"/>
  <c r="Q404" i="8"/>
  <c r="Q405" i="8"/>
  <c r="Q406" i="8"/>
  <c r="Q407" i="8"/>
  <c r="Q408" i="8"/>
  <c r="Q409" i="8"/>
  <c r="Q410" i="8"/>
  <c r="Q411" i="8"/>
  <c r="Q412" i="8"/>
  <c r="Q413" i="8"/>
  <c r="Q414" i="8"/>
  <c r="Q415" i="8"/>
  <c r="Q416" i="8"/>
  <c r="Q417" i="8"/>
  <c r="Q418" i="8"/>
  <c r="Q419" i="8"/>
  <c r="Q420" i="8"/>
  <c r="Q421" i="8"/>
  <c r="Q422" i="8"/>
  <c r="Q423" i="8"/>
  <c r="Q424" i="8"/>
  <c r="Q425" i="8"/>
  <c r="Q426" i="8"/>
  <c r="Q427" i="8"/>
  <c r="Q428" i="8"/>
  <c r="Q429" i="8"/>
  <c r="Q430" i="8"/>
  <c r="Q431" i="8"/>
  <c r="Q432" i="8"/>
  <c r="Q433" i="8"/>
  <c r="Q434" i="8"/>
  <c r="Q435" i="8"/>
  <c r="Q436" i="8"/>
  <c r="Q437" i="8"/>
  <c r="Q438" i="8"/>
  <c r="Q439" i="8"/>
  <c r="Q440" i="8"/>
  <c r="Q441" i="8"/>
  <c r="Q442" i="8"/>
  <c r="Q443" i="8"/>
  <c r="Q444" i="8"/>
  <c r="Q445" i="8"/>
  <c r="Q446" i="8"/>
  <c r="Q447" i="8"/>
  <c r="Q448" i="8"/>
  <c r="Q449" i="8"/>
  <c r="Q450" i="8"/>
  <c r="Q451" i="8"/>
  <c r="Q452" i="8"/>
  <c r="Q453" i="8"/>
  <c r="Q454" i="8"/>
  <c r="Q455" i="8"/>
  <c r="Q456" i="8"/>
  <c r="Q457" i="8"/>
  <c r="Q458" i="8"/>
  <c r="Q459" i="8"/>
  <c r="Q460" i="8"/>
  <c r="Q461" i="8"/>
  <c r="Q462" i="8"/>
  <c r="Q463" i="8"/>
  <c r="Q464" i="8"/>
  <c r="Q465" i="8"/>
  <c r="Q466" i="8"/>
  <c r="Q467" i="8"/>
  <c r="Q468" i="8"/>
  <c r="Q469" i="8"/>
  <c r="Q470" i="8"/>
  <c r="Q471" i="8"/>
  <c r="Q472" i="8"/>
  <c r="Q473" i="8"/>
  <c r="Q474" i="8"/>
  <c r="Q475" i="8"/>
  <c r="Q476" i="8"/>
  <c r="Q477" i="8"/>
  <c r="Q478" i="8"/>
  <c r="Q479" i="8"/>
  <c r="Q480" i="8"/>
  <c r="Q481" i="8"/>
  <c r="Q482" i="8"/>
  <c r="Q483" i="8"/>
  <c r="Q484" i="8"/>
  <c r="Q485" i="8"/>
  <c r="Q486" i="8"/>
  <c r="Q487" i="8"/>
  <c r="Q488" i="8"/>
  <c r="Q489" i="8"/>
  <c r="Q490" i="8"/>
  <c r="Q491" i="8"/>
  <c r="Q492" i="8"/>
  <c r="Q493" i="8"/>
  <c r="Q494" i="8"/>
  <c r="Q495" i="8"/>
  <c r="Q496" i="8"/>
  <c r="Q497" i="8"/>
  <c r="Q498" i="8"/>
  <c r="Q499" i="8"/>
  <c r="Q500" i="8"/>
  <c r="Q501" i="8"/>
  <c r="Q502" i="8"/>
  <c r="Q503" i="8"/>
  <c r="Q504" i="8"/>
  <c r="Q505" i="8"/>
  <c r="Q506" i="8"/>
  <c r="Q507" i="8"/>
  <c r="Q508" i="8"/>
  <c r="Q509" i="8"/>
  <c r="Q510" i="8"/>
  <c r="Q511" i="8"/>
  <c r="Q512" i="8"/>
  <c r="Q513" i="8"/>
  <c r="Q514" i="8"/>
  <c r="Q515" i="8"/>
  <c r="Q516" i="8"/>
  <c r="Q517" i="8"/>
  <c r="Q518" i="8"/>
  <c r="Q519" i="8"/>
  <c r="Q520" i="8"/>
  <c r="Q521" i="8"/>
  <c r="Q522" i="8"/>
  <c r="Q523" i="8"/>
  <c r="Q524" i="8"/>
  <c r="Q525" i="8"/>
  <c r="Q526" i="8"/>
  <c r="Q527" i="8"/>
  <c r="Q528" i="8"/>
  <c r="Q529" i="8"/>
  <c r="Q530" i="8"/>
  <c r="Q531" i="8"/>
  <c r="Q532" i="8"/>
  <c r="Q533" i="8"/>
  <c r="Q534" i="8"/>
  <c r="Q535" i="8"/>
  <c r="Q536" i="8"/>
  <c r="Q537" i="8"/>
  <c r="Q538" i="8"/>
  <c r="Q539" i="8"/>
  <c r="Q540" i="8"/>
  <c r="Q541" i="8"/>
  <c r="Q542" i="8"/>
  <c r="Q543" i="8"/>
  <c r="Q544" i="8"/>
  <c r="Q545" i="8"/>
  <c r="Q546" i="8"/>
  <c r="Q547" i="8"/>
  <c r="Q548" i="8"/>
  <c r="Q549" i="8"/>
  <c r="Q550" i="8"/>
  <c r="Q551" i="8"/>
  <c r="Q552" i="8"/>
  <c r="Q553" i="8"/>
  <c r="Q554" i="8"/>
  <c r="Q555" i="8"/>
  <c r="Q556" i="8"/>
  <c r="Q557" i="8"/>
  <c r="Q558" i="8"/>
  <c r="Q559" i="8"/>
  <c r="Q560" i="8"/>
  <c r="Q561" i="8"/>
  <c r="Q562" i="8"/>
  <c r="Q563" i="8"/>
  <c r="Q564" i="8"/>
  <c r="Q565" i="8"/>
  <c r="Q566" i="8"/>
  <c r="Q567" i="8"/>
  <c r="Q568" i="8"/>
  <c r="Q569" i="8"/>
  <c r="Q570" i="8"/>
  <c r="Q571" i="8"/>
  <c r="Q572" i="8"/>
  <c r="Q573" i="8"/>
  <c r="Q574" i="8"/>
  <c r="Q575" i="8"/>
  <c r="Q576" i="8"/>
  <c r="Q577" i="8"/>
  <c r="Q578" i="8"/>
  <c r="Q579" i="8"/>
  <c r="Q580" i="8"/>
  <c r="Q581" i="8"/>
  <c r="Q582" i="8"/>
  <c r="Q583" i="8"/>
  <c r="Q584" i="8"/>
  <c r="Q585" i="8"/>
  <c r="Q586" i="8"/>
  <c r="Q587" i="8"/>
  <c r="Q588" i="8"/>
  <c r="Q589" i="8"/>
  <c r="Q590" i="8"/>
  <c r="Q591" i="8"/>
  <c r="Q592" i="8"/>
  <c r="Q593" i="8"/>
  <c r="Q594" i="8"/>
  <c r="Q595" i="8"/>
  <c r="Q596" i="8"/>
  <c r="Q597" i="8"/>
  <c r="Q598" i="8"/>
  <c r="Q599" i="8"/>
  <c r="Q600" i="8"/>
  <c r="Q601" i="8"/>
  <c r="Q602" i="8"/>
  <c r="Q603" i="8"/>
  <c r="Q604" i="8"/>
  <c r="Q605" i="8"/>
  <c r="Q606" i="8"/>
  <c r="Q607" i="8"/>
  <c r="Q608" i="8"/>
  <c r="Q609" i="8"/>
  <c r="Q610" i="8"/>
  <c r="Q611" i="8"/>
  <c r="Q612" i="8"/>
  <c r="Q613" i="8"/>
  <c r="Q614" i="8"/>
  <c r="Q615" i="8"/>
  <c r="Q616" i="8"/>
  <c r="Q617" i="8"/>
  <c r="Q618" i="8"/>
  <c r="Q619" i="8"/>
  <c r="Q620" i="8"/>
  <c r="Q621" i="8"/>
  <c r="Q622" i="8"/>
  <c r="Q623" i="8"/>
  <c r="Q624" i="8"/>
  <c r="Q625" i="8"/>
  <c r="Q626" i="8"/>
  <c r="Q627" i="8"/>
  <c r="Q628" i="8"/>
  <c r="Q629" i="8"/>
  <c r="Q630" i="8"/>
  <c r="Q631" i="8"/>
  <c r="Q632" i="8"/>
  <c r="Q633" i="8"/>
  <c r="Q634" i="8"/>
  <c r="Q635" i="8"/>
  <c r="Q636" i="8"/>
  <c r="Q637" i="8"/>
  <c r="Q638" i="8"/>
  <c r="Q639" i="8"/>
  <c r="Q640" i="8"/>
  <c r="Q641" i="8"/>
  <c r="Q642" i="8"/>
  <c r="Q643" i="8"/>
  <c r="Q644" i="8"/>
  <c r="Q645" i="8"/>
  <c r="Q646" i="8"/>
  <c r="Q647" i="8"/>
  <c r="Q648" i="8"/>
  <c r="Q649" i="8"/>
  <c r="Q650" i="8"/>
  <c r="Q651" i="8"/>
  <c r="Q652" i="8"/>
  <c r="Q653" i="8"/>
  <c r="Q654" i="8"/>
  <c r="Q655" i="8"/>
  <c r="Q656" i="8"/>
  <c r="Q657" i="8"/>
  <c r="Q658" i="8"/>
  <c r="Q659" i="8"/>
  <c r="Q660" i="8"/>
  <c r="Q661" i="8"/>
  <c r="Q662" i="8"/>
  <c r="Q663" i="8"/>
  <c r="Q664" i="8"/>
  <c r="Q665" i="8"/>
  <c r="Q666" i="8"/>
  <c r="Q667" i="8"/>
  <c r="Q668" i="8"/>
  <c r="Q669" i="8"/>
  <c r="Q670" i="8"/>
  <c r="Q671" i="8"/>
  <c r="Q672" i="8"/>
  <c r="Q673" i="8"/>
  <c r="Q674" i="8"/>
  <c r="Q675" i="8"/>
  <c r="Q676" i="8"/>
  <c r="Q677" i="8"/>
  <c r="Q678" i="8"/>
  <c r="Q679" i="8"/>
  <c r="Q680" i="8"/>
  <c r="Q681" i="8"/>
  <c r="Q682" i="8"/>
  <c r="Q683" i="8"/>
  <c r="Q684" i="8"/>
  <c r="Q685" i="8"/>
  <c r="Q686" i="8"/>
  <c r="Q687" i="8"/>
  <c r="Q688" i="8"/>
  <c r="Q689" i="8"/>
  <c r="Q690" i="8"/>
  <c r="Q691" i="8"/>
  <c r="Q692" i="8"/>
  <c r="Q693" i="8"/>
  <c r="Q694" i="8"/>
  <c r="Q695" i="8"/>
  <c r="Q696" i="8"/>
  <c r="Q697" i="8"/>
  <c r="Q698" i="8"/>
  <c r="Q699" i="8"/>
  <c r="Q700" i="8"/>
  <c r="Q701" i="8"/>
  <c r="Q702" i="8"/>
  <c r="Q703" i="8"/>
  <c r="Q704" i="8"/>
  <c r="Q705" i="8"/>
  <c r="Q706" i="8"/>
  <c r="Q707" i="8"/>
  <c r="Q708" i="8"/>
  <c r="Q709" i="8"/>
  <c r="Q710" i="8"/>
  <c r="Q711" i="8"/>
  <c r="Q712" i="8"/>
  <c r="Q713" i="8"/>
  <c r="Q714" i="8"/>
  <c r="Q715" i="8"/>
  <c r="Q716" i="8"/>
  <c r="Q717" i="8"/>
  <c r="Q718" i="8"/>
  <c r="Q719" i="8"/>
  <c r="Q720" i="8"/>
  <c r="Q721" i="8"/>
  <c r="Q722" i="8"/>
  <c r="Q723" i="8"/>
  <c r="Q724" i="8"/>
  <c r="Q725" i="8"/>
  <c r="Q726" i="8"/>
  <c r="Q727" i="8"/>
  <c r="Q728" i="8"/>
  <c r="Q729" i="8"/>
  <c r="Q730" i="8"/>
  <c r="Q731" i="8"/>
  <c r="Q732" i="8"/>
  <c r="Q733" i="8"/>
  <c r="Q734" i="8"/>
  <c r="Q735" i="8"/>
  <c r="Q736" i="8"/>
  <c r="Q737" i="8"/>
  <c r="Q738" i="8"/>
  <c r="Q739" i="8"/>
  <c r="Q740" i="8"/>
  <c r="Q741" i="8"/>
  <c r="Q742" i="8"/>
  <c r="Q743" i="8"/>
  <c r="Q744" i="8"/>
  <c r="Q745" i="8"/>
  <c r="Q746" i="8"/>
  <c r="Q747" i="8"/>
  <c r="Q748" i="8"/>
  <c r="Q749" i="8"/>
  <c r="Q750" i="8"/>
  <c r="Q751" i="8"/>
  <c r="Q752" i="8"/>
  <c r="Q753" i="8"/>
  <c r="Q754" i="8"/>
  <c r="Q755" i="8"/>
  <c r="Q756" i="8"/>
  <c r="Q757" i="8"/>
  <c r="Q758" i="8"/>
  <c r="Q759" i="8"/>
  <c r="Q760" i="8"/>
  <c r="Q761" i="8"/>
  <c r="Q762" i="8"/>
  <c r="Q763" i="8"/>
  <c r="Q764" i="8"/>
  <c r="Q765" i="8"/>
  <c r="Q766" i="8"/>
  <c r="Q767" i="8"/>
  <c r="Q768" i="8"/>
  <c r="Q769" i="8"/>
  <c r="Q770" i="8"/>
  <c r="Q771" i="8"/>
  <c r="Q772" i="8"/>
  <c r="Q773" i="8"/>
  <c r="Q774" i="8"/>
  <c r="Q775" i="8"/>
  <c r="Q776" i="8"/>
  <c r="Q777" i="8"/>
  <c r="Q778" i="8"/>
  <c r="Q779" i="8"/>
  <c r="Q780" i="8"/>
  <c r="Q781" i="8"/>
  <c r="Q782" i="8"/>
  <c r="Q783" i="8"/>
  <c r="Q784" i="8"/>
  <c r="Q785" i="8"/>
  <c r="Q786" i="8"/>
  <c r="Q787" i="8"/>
  <c r="Q788" i="8"/>
  <c r="Q789" i="8"/>
  <c r="Q790" i="8"/>
  <c r="Q791" i="8"/>
  <c r="Q792" i="8"/>
  <c r="Q793" i="8"/>
  <c r="Q794" i="8"/>
  <c r="Q795" i="8"/>
  <c r="Q796" i="8"/>
  <c r="Q797" i="8"/>
  <c r="Q798" i="8"/>
  <c r="Q799" i="8"/>
  <c r="Q800" i="8"/>
  <c r="Q801" i="8"/>
  <c r="Q802" i="8"/>
  <c r="Q803" i="8"/>
  <c r="Q804" i="8"/>
  <c r="Q805" i="8"/>
  <c r="Q806" i="8"/>
  <c r="Q807" i="8"/>
  <c r="Q808" i="8"/>
  <c r="Q809" i="8"/>
  <c r="Q810" i="8"/>
  <c r="Q811" i="8"/>
  <c r="Q812" i="8"/>
  <c r="Q813" i="8"/>
  <c r="Q814" i="8"/>
  <c r="Q815" i="8"/>
  <c r="Q816" i="8"/>
  <c r="Q817" i="8"/>
  <c r="Q818" i="8"/>
  <c r="Q819" i="8"/>
  <c r="Q820" i="8"/>
  <c r="Q821" i="8"/>
  <c r="Q822" i="8"/>
  <c r="Q823" i="8"/>
  <c r="Q824" i="8"/>
  <c r="Q825" i="8"/>
  <c r="Q826" i="8"/>
  <c r="Q827" i="8"/>
  <c r="Q828" i="8"/>
  <c r="Q829" i="8"/>
  <c r="Q830" i="8"/>
  <c r="Q831" i="8"/>
  <c r="Q832" i="8"/>
  <c r="Q833" i="8"/>
  <c r="Q834" i="8"/>
  <c r="Q835" i="8"/>
  <c r="Q836" i="8"/>
  <c r="Q837" i="8"/>
  <c r="Q838" i="8"/>
  <c r="Q839" i="8"/>
  <c r="Q840" i="8"/>
  <c r="Q841" i="8"/>
  <c r="Q842" i="8"/>
  <c r="Q843" i="8"/>
  <c r="Q844" i="8"/>
  <c r="Q845" i="8"/>
  <c r="Q846" i="8"/>
  <c r="Q847" i="8"/>
  <c r="Q848" i="8"/>
  <c r="Q849" i="8"/>
  <c r="Q850" i="8"/>
  <c r="Q851" i="8"/>
  <c r="Q852" i="8"/>
  <c r="Q853" i="8"/>
  <c r="Q854" i="8"/>
  <c r="Q855" i="8"/>
  <c r="Q856" i="8"/>
  <c r="Q857" i="8"/>
  <c r="Q858" i="8"/>
  <c r="Q859" i="8"/>
  <c r="Q860" i="8"/>
  <c r="Q861" i="8"/>
  <c r="Q862" i="8"/>
  <c r="Q863" i="8"/>
  <c r="Q864" i="8"/>
  <c r="Q865" i="8"/>
  <c r="Q866" i="8"/>
  <c r="Q867" i="8"/>
  <c r="Q868" i="8"/>
  <c r="Q869" i="8"/>
  <c r="Q870" i="8"/>
  <c r="Q871" i="8"/>
  <c r="Q872" i="8"/>
  <c r="Q873" i="8"/>
  <c r="Q874" i="8"/>
  <c r="Q875" i="8"/>
  <c r="Q876" i="8"/>
  <c r="Q877" i="8"/>
  <c r="Q878" i="8"/>
  <c r="Q879" i="8"/>
  <c r="Q880" i="8"/>
  <c r="Q881" i="8"/>
  <c r="Q882" i="8"/>
  <c r="Q883" i="8"/>
  <c r="Q884" i="8"/>
  <c r="Q885" i="8"/>
  <c r="Q886" i="8"/>
  <c r="Q887" i="8"/>
  <c r="Q888" i="8"/>
  <c r="Q889" i="8"/>
  <c r="Q890" i="8"/>
  <c r="Q891" i="8"/>
  <c r="Q892" i="8"/>
  <c r="Q893" i="8"/>
  <c r="Q894" i="8"/>
  <c r="Q895" i="8"/>
  <c r="Q896" i="8"/>
  <c r="Q897" i="8"/>
  <c r="Q898" i="8"/>
  <c r="Q899" i="8"/>
  <c r="Q900" i="8"/>
  <c r="Q901" i="8"/>
  <c r="Q902" i="8"/>
  <c r="Q903" i="8"/>
  <c r="Q904" i="8"/>
  <c r="Q905" i="8"/>
  <c r="Q906" i="8"/>
  <c r="Q907" i="8"/>
  <c r="Q908" i="8"/>
  <c r="Q909" i="8"/>
  <c r="Q910" i="8"/>
  <c r="Q911" i="8"/>
  <c r="Q912" i="8"/>
  <c r="Q913" i="8"/>
  <c r="Q914" i="8"/>
  <c r="Q915" i="8"/>
  <c r="Q916" i="8"/>
  <c r="Q917" i="8"/>
  <c r="Q918" i="8"/>
  <c r="Q919" i="8"/>
  <c r="Q920" i="8"/>
  <c r="Q921" i="8"/>
  <c r="Q922" i="8"/>
  <c r="Q923" i="8"/>
  <c r="Q924" i="8"/>
  <c r="Q925" i="8"/>
  <c r="Q926" i="8"/>
  <c r="Q927" i="8"/>
  <c r="Q928" i="8"/>
  <c r="Q929" i="8"/>
  <c r="Q930" i="8"/>
  <c r="Q931" i="8"/>
  <c r="Q932" i="8"/>
  <c r="Q933" i="8"/>
  <c r="Q934" i="8"/>
  <c r="Q935" i="8"/>
  <c r="Q936" i="8"/>
  <c r="Q937" i="8"/>
  <c r="Q938" i="8"/>
  <c r="Q939" i="8"/>
  <c r="Q940" i="8"/>
  <c r="Q941" i="8"/>
  <c r="Q942" i="8"/>
  <c r="Q943" i="8"/>
  <c r="Q944" i="8"/>
  <c r="Q945" i="8"/>
  <c r="Q946" i="8"/>
  <c r="Q947" i="8"/>
  <c r="Q948" i="8"/>
  <c r="Q949" i="8"/>
  <c r="Q950" i="8"/>
  <c r="Q951" i="8"/>
  <c r="Q952" i="8"/>
  <c r="Q953" i="8"/>
  <c r="Q954" i="8"/>
  <c r="Q955" i="8"/>
  <c r="Q956" i="8"/>
  <c r="Q957" i="8"/>
  <c r="Q958" i="8"/>
  <c r="Q959" i="8"/>
  <c r="Q960" i="8"/>
  <c r="Q961" i="8"/>
  <c r="Q962" i="8"/>
  <c r="Q963" i="8"/>
  <c r="Q964" i="8"/>
  <c r="Q965" i="8"/>
  <c r="Q966" i="8"/>
  <c r="Q967" i="8"/>
  <c r="Q968" i="8"/>
  <c r="Q969" i="8"/>
  <c r="Q970" i="8"/>
  <c r="Q971" i="8"/>
  <c r="Q972" i="8"/>
  <c r="Q973" i="8"/>
  <c r="Q974" i="8"/>
  <c r="Q975" i="8"/>
  <c r="Q976" i="8"/>
  <c r="Q977" i="8"/>
  <c r="Q978" i="8"/>
  <c r="Q979" i="8"/>
  <c r="Q980" i="8"/>
  <c r="Q981" i="8"/>
  <c r="Q982" i="8"/>
  <c r="Q983" i="8"/>
  <c r="Q984" i="8"/>
  <c r="Q985" i="8"/>
  <c r="Q986" i="8"/>
  <c r="Q987" i="8"/>
  <c r="Q988" i="8"/>
  <c r="Q989" i="8"/>
  <c r="Q990" i="8"/>
  <c r="Q991" i="8"/>
  <c r="Q992" i="8"/>
  <c r="Q993" i="8"/>
  <c r="Q994" i="8"/>
  <c r="Q995" i="8"/>
  <c r="Q996" i="8"/>
  <c r="Q997" i="8"/>
  <c r="Q998" i="8"/>
  <c r="Q999" i="8"/>
  <c r="Q1000" i="8"/>
  <c r="Q15" i="8"/>
  <c r="P16" i="8"/>
  <c r="P1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51" i="8"/>
  <c r="P52" i="8"/>
  <c r="P53" i="8"/>
  <c r="P54" i="8"/>
  <c r="P55" i="8"/>
  <c r="P56" i="8"/>
  <c r="P57" i="8"/>
  <c r="P58" i="8"/>
  <c r="P59" i="8"/>
  <c r="P60" i="8"/>
  <c r="P61" i="8"/>
  <c r="P62" i="8"/>
  <c r="P63" i="8"/>
  <c r="P64" i="8"/>
  <c r="P65" i="8"/>
  <c r="P66" i="8"/>
  <c r="P67" i="8"/>
  <c r="P68" i="8"/>
  <c r="P69" i="8"/>
  <c r="P70" i="8"/>
  <c r="P71" i="8"/>
  <c r="P72" i="8"/>
  <c r="P73" i="8"/>
  <c r="P74" i="8"/>
  <c r="P75" i="8"/>
  <c r="P76" i="8"/>
  <c r="P77" i="8"/>
  <c r="P78" i="8"/>
  <c r="P79" i="8"/>
  <c r="P80" i="8"/>
  <c r="P81" i="8"/>
  <c r="P82" i="8"/>
  <c r="P83" i="8"/>
  <c r="P84" i="8"/>
  <c r="P85" i="8"/>
  <c r="P86" i="8"/>
  <c r="P87" i="8"/>
  <c r="P88" i="8"/>
  <c r="P89" i="8"/>
  <c r="P90" i="8"/>
  <c r="P91" i="8"/>
  <c r="P92" i="8"/>
  <c r="P93" i="8"/>
  <c r="P94" i="8"/>
  <c r="P95" i="8"/>
  <c r="P96" i="8"/>
  <c r="P97" i="8"/>
  <c r="P98" i="8"/>
  <c r="P99" i="8"/>
  <c r="P100" i="8"/>
  <c r="P101" i="8"/>
  <c r="P102" i="8"/>
  <c r="P103" i="8"/>
  <c r="P104" i="8"/>
  <c r="P105" i="8"/>
  <c r="P106" i="8"/>
  <c r="P107" i="8"/>
  <c r="P108" i="8"/>
  <c r="P109" i="8"/>
  <c r="P110" i="8"/>
  <c r="P111" i="8"/>
  <c r="P112" i="8"/>
  <c r="P113" i="8"/>
  <c r="P114" i="8"/>
  <c r="P115" i="8"/>
  <c r="P116" i="8"/>
  <c r="P117" i="8"/>
  <c r="P118" i="8"/>
  <c r="P119" i="8"/>
  <c r="P120" i="8"/>
  <c r="P121" i="8"/>
  <c r="P122" i="8"/>
  <c r="P123" i="8"/>
  <c r="P124" i="8"/>
  <c r="P125" i="8"/>
  <c r="P126" i="8"/>
  <c r="P127" i="8"/>
  <c r="P128" i="8"/>
  <c r="P129" i="8"/>
  <c r="P130" i="8"/>
  <c r="P131" i="8"/>
  <c r="P132" i="8"/>
  <c r="P133" i="8"/>
  <c r="P134" i="8"/>
  <c r="P135" i="8"/>
  <c r="P136" i="8"/>
  <c r="P137" i="8"/>
  <c r="P138" i="8"/>
  <c r="P139" i="8"/>
  <c r="P140" i="8"/>
  <c r="P141" i="8"/>
  <c r="P142" i="8"/>
  <c r="P143" i="8"/>
  <c r="P144" i="8"/>
  <c r="P145" i="8"/>
  <c r="P146" i="8"/>
  <c r="P147" i="8"/>
  <c r="P148" i="8"/>
  <c r="P149" i="8"/>
  <c r="P150" i="8"/>
  <c r="P151" i="8"/>
  <c r="P152" i="8"/>
  <c r="P153" i="8"/>
  <c r="P154" i="8"/>
  <c r="P155" i="8"/>
  <c r="P156" i="8"/>
  <c r="P157" i="8"/>
  <c r="P158" i="8"/>
  <c r="P159" i="8"/>
  <c r="P160" i="8"/>
  <c r="P161" i="8"/>
  <c r="P162" i="8"/>
  <c r="P163" i="8"/>
  <c r="P164" i="8"/>
  <c r="P165" i="8"/>
  <c r="P166" i="8"/>
  <c r="P167" i="8"/>
  <c r="P168" i="8"/>
  <c r="P169" i="8"/>
  <c r="P170" i="8"/>
  <c r="P171" i="8"/>
  <c r="P172" i="8"/>
  <c r="P173" i="8"/>
  <c r="P174" i="8"/>
  <c r="P175" i="8"/>
  <c r="P176" i="8"/>
  <c r="P177" i="8"/>
  <c r="P178" i="8"/>
  <c r="P179" i="8"/>
  <c r="P180" i="8"/>
  <c r="P181" i="8"/>
  <c r="P182" i="8"/>
  <c r="P183" i="8"/>
  <c r="P184" i="8"/>
  <c r="P185" i="8"/>
  <c r="P186" i="8"/>
  <c r="P187" i="8"/>
  <c r="P188" i="8"/>
  <c r="P189" i="8"/>
  <c r="P190" i="8"/>
  <c r="P191" i="8"/>
  <c r="P192" i="8"/>
  <c r="P193" i="8"/>
  <c r="P194" i="8"/>
  <c r="P195" i="8"/>
  <c r="P196" i="8"/>
  <c r="P197" i="8"/>
  <c r="P198" i="8"/>
  <c r="P199" i="8"/>
  <c r="P200" i="8"/>
  <c r="P201" i="8"/>
  <c r="P202" i="8"/>
  <c r="P203" i="8"/>
  <c r="P204" i="8"/>
  <c r="P205" i="8"/>
  <c r="P206" i="8"/>
  <c r="P207" i="8"/>
  <c r="P208" i="8"/>
  <c r="P209" i="8"/>
  <c r="P210" i="8"/>
  <c r="P211" i="8"/>
  <c r="P212" i="8"/>
  <c r="P213" i="8"/>
  <c r="P214" i="8"/>
  <c r="P215" i="8"/>
  <c r="P216" i="8"/>
  <c r="P217" i="8"/>
  <c r="P218" i="8"/>
  <c r="P219" i="8"/>
  <c r="P220" i="8"/>
  <c r="P221" i="8"/>
  <c r="P222" i="8"/>
  <c r="P223" i="8"/>
  <c r="P224" i="8"/>
  <c r="P225" i="8"/>
  <c r="P226" i="8"/>
  <c r="P227" i="8"/>
  <c r="P228" i="8"/>
  <c r="P229" i="8"/>
  <c r="P230" i="8"/>
  <c r="P231" i="8"/>
  <c r="P232" i="8"/>
  <c r="P233" i="8"/>
  <c r="P234" i="8"/>
  <c r="P235" i="8"/>
  <c r="P236" i="8"/>
  <c r="P237" i="8"/>
  <c r="P238" i="8"/>
  <c r="P239" i="8"/>
  <c r="P240" i="8"/>
  <c r="P241" i="8"/>
  <c r="P242" i="8"/>
  <c r="P243" i="8"/>
  <c r="P244" i="8"/>
  <c r="P245" i="8"/>
  <c r="P246" i="8"/>
  <c r="P247" i="8"/>
  <c r="P248" i="8"/>
  <c r="P249" i="8"/>
  <c r="P250" i="8"/>
  <c r="P251" i="8"/>
  <c r="P252" i="8"/>
  <c r="P253" i="8"/>
  <c r="P254" i="8"/>
  <c r="P255" i="8"/>
  <c r="P256" i="8"/>
  <c r="P257" i="8"/>
  <c r="P258" i="8"/>
  <c r="P259" i="8"/>
  <c r="P260" i="8"/>
  <c r="P261" i="8"/>
  <c r="P262" i="8"/>
  <c r="P263" i="8"/>
  <c r="P264" i="8"/>
  <c r="P265" i="8"/>
  <c r="P266" i="8"/>
  <c r="P267" i="8"/>
  <c r="P268" i="8"/>
  <c r="P269" i="8"/>
  <c r="P270" i="8"/>
  <c r="P271" i="8"/>
  <c r="P272" i="8"/>
  <c r="P273" i="8"/>
  <c r="P274" i="8"/>
  <c r="P275" i="8"/>
  <c r="P276" i="8"/>
  <c r="P277" i="8"/>
  <c r="P278" i="8"/>
  <c r="P279" i="8"/>
  <c r="P280" i="8"/>
  <c r="P281" i="8"/>
  <c r="P282" i="8"/>
  <c r="P283" i="8"/>
  <c r="P284" i="8"/>
  <c r="P285" i="8"/>
  <c r="P286" i="8"/>
  <c r="P287" i="8"/>
  <c r="P288" i="8"/>
  <c r="P289" i="8"/>
  <c r="P290" i="8"/>
  <c r="P291" i="8"/>
  <c r="P292" i="8"/>
  <c r="P293" i="8"/>
  <c r="P294" i="8"/>
  <c r="P295" i="8"/>
  <c r="P296" i="8"/>
  <c r="P297" i="8"/>
  <c r="P298" i="8"/>
  <c r="P299" i="8"/>
  <c r="P300" i="8"/>
  <c r="P301" i="8"/>
  <c r="P302" i="8"/>
  <c r="P303" i="8"/>
  <c r="P304" i="8"/>
  <c r="P305" i="8"/>
  <c r="P306" i="8"/>
  <c r="P307" i="8"/>
  <c r="P308" i="8"/>
  <c r="P309" i="8"/>
  <c r="P310" i="8"/>
  <c r="P311" i="8"/>
  <c r="P312" i="8"/>
  <c r="P313" i="8"/>
  <c r="P314" i="8"/>
  <c r="P315" i="8"/>
  <c r="P316" i="8"/>
  <c r="P317" i="8"/>
  <c r="P318" i="8"/>
  <c r="P319" i="8"/>
  <c r="P320" i="8"/>
  <c r="P321" i="8"/>
  <c r="P322" i="8"/>
  <c r="P323" i="8"/>
  <c r="P324" i="8"/>
  <c r="P325" i="8"/>
  <c r="P326" i="8"/>
  <c r="P327" i="8"/>
  <c r="P328" i="8"/>
  <c r="P329" i="8"/>
  <c r="P330" i="8"/>
  <c r="P331" i="8"/>
  <c r="P332" i="8"/>
  <c r="P333" i="8"/>
  <c r="P334" i="8"/>
  <c r="P335" i="8"/>
  <c r="P336" i="8"/>
  <c r="P337" i="8"/>
  <c r="P338" i="8"/>
  <c r="P339" i="8"/>
  <c r="P340" i="8"/>
  <c r="P341" i="8"/>
  <c r="P342" i="8"/>
  <c r="P343" i="8"/>
  <c r="P344" i="8"/>
  <c r="P345" i="8"/>
  <c r="P346" i="8"/>
  <c r="P347" i="8"/>
  <c r="P348" i="8"/>
  <c r="P349" i="8"/>
  <c r="P350" i="8"/>
  <c r="P351" i="8"/>
  <c r="P352" i="8"/>
  <c r="P353" i="8"/>
  <c r="P354" i="8"/>
  <c r="P355" i="8"/>
  <c r="P356" i="8"/>
  <c r="P357" i="8"/>
  <c r="P358" i="8"/>
  <c r="P359" i="8"/>
  <c r="P360" i="8"/>
  <c r="P361" i="8"/>
  <c r="P362" i="8"/>
  <c r="P363" i="8"/>
  <c r="P364" i="8"/>
  <c r="P365" i="8"/>
  <c r="P366" i="8"/>
  <c r="P367" i="8"/>
  <c r="P368" i="8"/>
  <c r="P369" i="8"/>
  <c r="P370" i="8"/>
  <c r="P371" i="8"/>
  <c r="P372" i="8"/>
  <c r="P373" i="8"/>
  <c r="P374" i="8"/>
  <c r="P375" i="8"/>
  <c r="P376" i="8"/>
  <c r="P377" i="8"/>
  <c r="P378" i="8"/>
  <c r="P379" i="8"/>
  <c r="P380" i="8"/>
  <c r="P381" i="8"/>
  <c r="P382" i="8"/>
  <c r="P383" i="8"/>
  <c r="P384" i="8"/>
  <c r="P385" i="8"/>
  <c r="P386" i="8"/>
  <c r="P387" i="8"/>
  <c r="P388" i="8"/>
  <c r="P389" i="8"/>
  <c r="P390" i="8"/>
  <c r="P391" i="8"/>
  <c r="P392" i="8"/>
  <c r="P393" i="8"/>
  <c r="P394" i="8"/>
  <c r="P395" i="8"/>
  <c r="P396" i="8"/>
  <c r="P397" i="8"/>
  <c r="P398" i="8"/>
  <c r="P399" i="8"/>
  <c r="P400" i="8"/>
  <c r="P401" i="8"/>
  <c r="P402" i="8"/>
  <c r="P403" i="8"/>
  <c r="P404" i="8"/>
  <c r="P405" i="8"/>
  <c r="P406" i="8"/>
  <c r="P407" i="8"/>
  <c r="P408" i="8"/>
  <c r="P409" i="8"/>
  <c r="P410" i="8"/>
  <c r="P411" i="8"/>
  <c r="P412" i="8"/>
  <c r="P413" i="8"/>
  <c r="P414" i="8"/>
  <c r="P415" i="8"/>
  <c r="P416" i="8"/>
  <c r="P417" i="8"/>
  <c r="P418" i="8"/>
  <c r="P419" i="8"/>
  <c r="P420" i="8"/>
  <c r="P421" i="8"/>
  <c r="P422" i="8"/>
  <c r="P423" i="8"/>
  <c r="P424" i="8"/>
  <c r="P425" i="8"/>
  <c r="P426" i="8"/>
  <c r="P427" i="8"/>
  <c r="P428" i="8"/>
  <c r="P429" i="8"/>
  <c r="P430" i="8"/>
  <c r="P431" i="8"/>
  <c r="P432" i="8"/>
  <c r="P433" i="8"/>
  <c r="P434" i="8"/>
  <c r="P435" i="8"/>
  <c r="P436" i="8"/>
  <c r="P437" i="8"/>
  <c r="P438" i="8"/>
  <c r="P439" i="8"/>
  <c r="P440" i="8"/>
  <c r="P441" i="8"/>
  <c r="P442" i="8"/>
  <c r="P443" i="8"/>
  <c r="P444" i="8"/>
  <c r="P445" i="8"/>
  <c r="P446" i="8"/>
  <c r="P447" i="8"/>
  <c r="P448" i="8"/>
  <c r="P449" i="8"/>
  <c r="P450" i="8"/>
  <c r="P451" i="8"/>
  <c r="P452" i="8"/>
  <c r="P453" i="8"/>
  <c r="P454" i="8"/>
  <c r="P455" i="8"/>
  <c r="P456" i="8"/>
  <c r="P457" i="8"/>
  <c r="P458" i="8"/>
  <c r="P459" i="8"/>
  <c r="P460" i="8"/>
  <c r="P461" i="8"/>
  <c r="P462" i="8"/>
  <c r="P463" i="8"/>
  <c r="P464" i="8"/>
  <c r="P465" i="8"/>
  <c r="P466" i="8"/>
  <c r="P467" i="8"/>
  <c r="P468" i="8"/>
  <c r="P469" i="8"/>
  <c r="P470" i="8"/>
  <c r="P471" i="8"/>
  <c r="P472" i="8"/>
  <c r="P473" i="8"/>
  <c r="P474" i="8"/>
  <c r="P475" i="8"/>
  <c r="P476" i="8"/>
  <c r="P477" i="8"/>
  <c r="P478" i="8"/>
  <c r="P479" i="8"/>
  <c r="P480" i="8"/>
  <c r="P481" i="8"/>
  <c r="P482" i="8"/>
  <c r="P483" i="8"/>
  <c r="P484" i="8"/>
  <c r="P485" i="8"/>
  <c r="P486" i="8"/>
  <c r="P487" i="8"/>
  <c r="P488" i="8"/>
  <c r="P489" i="8"/>
  <c r="P490" i="8"/>
  <c r="P491" i="8"/>
  <c r="P492" i="8"/>
  <c r="P493" i="8"/>
  <c r="P494" i="8"/>
  <c r="P495" i="8"/>
  <c r="P496" i="8"/>
  <c r="P497" i="8"/>
  <c r="P498" i="8"/>
  <c r="P499" i="8"/>
  <c r="P500" i="8"/>
  <c r="P501" i="8"/>
  <c r="P502" i="8"/>
  <c r="P503" i="8"/>
  <c r="P504" i="8"/>
  <c r="P505" i="8"/>
  <c r="P506" i="8"/>
  <c r="P507" i="8"/>
  <c r="P508" i="8"/>
  <c r="P509" i="8"/>
  <c r="P510" i="8"/>
  <c r="P511" i="8"/>
  <c r="P512" i="8"/>
  <c r="P513" i="8"/>
  <c r="P514" i="8"/>
  <c r="P515" i="8"/>
  <c r="P516" i="8"/>
  <c r="P517" i="8"/>
  <c r="P518" i="8"/>
  <c r="P519" i="8"/>
  <c r="P520" i="8"/>
  <c r="P521" i="8"/>
  <c r="P522" i="8"/>
  <c r="P523" i="8"/>
  <c r="P524" i="8"/>
  <c r="P525" i="8"/>
  <c r="P526" i="8"/>
  <c r="P527" i="8"/>
  <c r="P528" i="8"/>
  <c r="P529" i="8"/>
  <c r="P530" i="8"/>
  <c r="P531" i="8"/>
  <c r="P532" i="8"/>
  <c r="P533" i="8"/>
  <c r="P534" i="8"/>
  <c r="P535" i="8"/>
  <c r="P536" i="8"/>
  <c r="P537" i="8"/>
  <c r="P538" i="8"/>
  <c r="P539" i="8"/>
  <c r="P540" i="8"/>
  <c r="P541" i="8"/>
  <c r="P542" i="8"/>
  <c r="P543" i="8"/>
  <c r="P544" i="8"/>
  <c r="P545" i="8"/>
  <c r="P546" i="8"/>
  <c r="P547" i="8"/>
  <c r="P548" i="8"/>
  <c r="P549" i="8"/>
  <c r="P550" i="8"/>
  <c r="P551" i="8"/>
  <c r="P552" i="8"/>
  <c r="P553" i="8"/>
  <c r="P554" i="8"/>
  <c r="P555" i="8"/>
  <c r="P556" i="8"/>
  <c r="P557" i="8"/>
  <c r="P558" i="8"/>
  <c r="P559" i="8"/>
  <c r="P560" i="8"/>
  <c r="P561" i="8"/>
  <c r="P562" i="8"/>
  <c r="P563" i="8"/>
  <c r="P564" i="8"/>
  <c r="P565" i="8"/>
  <c r="P566" i="8"/>
  <c r="P567" i="8"/>
  <c r="P568" i="8"/>
  <c r="P569" i="8"/>
  <c r="P570" i="8"/>
  <c r="P571" i="8"/>
  <c r="P572" i="8"/>
  <c r="P573" i="8"/>
  <c r="P574" i="8"/>
  <c r="P575" i="8"/>
  <c r="P576" i="8"/>
  <c r="P577" i="8"/>
  <c r="P578" i="8"/>
  <c r="P579" i="8"/>
  <c r="P580" i="8"/>
  <c r="P581" i="8"/>
  <c r="P582" i="8"/>
  <c r="P583" i="8"/>
  <c r="P584" i="8"/>
  <c r="P585" i="8"/>
  <c r="P586" i="8"/>
  <c r="P587" i="8"/>
  <c r="P588" i="8"/>
  <c r="P589" i="8"/>
  <c r="P590" i="8"/>
  <c r="P591" i="8"/>
  <c r="P592" i="8"/>
  <c r="P593" i="8"/>
  <c r="P594" i="8"/>
  <c r="P595" i="8"/>
  <c r="P596" i="8"/>
  <c r="P597" i="8"/>
  <c r="P598" i="8"/>
  <c r="P599" i="8"/>
  <c r="P600" i="8"/>
  <c r="P601" i="8"/>
  <c r="P602" i="8"/>
  <c r="P603" i="8"/>
  <c r="P604" i="8"/>
  <c r="P605" i="8"/>
  <c r="P606" i="8"/>
  <c r="P607" i="8"/>
  <c r="P608" i="8"/>
  <c r="P609" i="8"/>
  <c r="P610" i="8"/>
  <c r="P611" i="8"/>
  <c r="P612" i="8"/>
  <c r="P613" i="8"/>
  <c r="P614" i="8"/>
  <c r="P615" i="8"/>
  <c r="P616" i="8"/>
  <c r="P617" i="8"/>
  <c r="P618" i="8"/>
  <c r="P619" i="8"/>
  <c r="P620" i="8"/>
  <c r="P621" i="8"/>
  <c r="P622" i="8"/>
  <c r="P623" i="8"/>
  <c r="P624" i="8"/>
  <c r="P625" i="8"/>
  <c r="P626" i="8"/>
  <c r="P627" i="8"/>
  <c r="P628" i="8"/>
  <c r="P629" i="8"/>
  <c r="P630" i="8"/>
  <c r="P631" i="8"/>
  <c r="P632" i="8"/>
  <c r="P633" i="8"/>
  <c r="P634" i="8"/>
  <c r="P635" i="8"/>
  <c r="P636" i="8"/>
  <c r="P637" i="8"/>
  <c r="P638" i="8"/>
  <c r="P639" i="8"/>
  <c r="P640" i="8"/>
  <c r="P641" i="8"/>
  <c r="P642" i="8"/>
  <c r="P643" i="8"/>
  <c r="P644" i="8"/>
  <c r="P645" i="8"/>
  <c r="P646" i="8"/>
  <c r="P647" i="8"/>
  <c r="P648" i="8"/>
  <c r="P649" i="8"/>
  <c r="P650" i="8"/>
  <c r="P651" i="8"/>
  <c r="P652" i="8"/>
  <c r="P653" i="8"/>
  <c r="P654" i="8"/>
  <c r="P655" i="8"/>
  <c r="P656" i="8"/>
  <c r="P657" i="8"/>
  <c r="P658" i="8"/>
  <c r="P659" i="8"/>
  <c r="P660" i="8"/>
  <c r="P661" i="8"/>
  <c r="P662" i="8"/>
  <c r="P663" i="8"/>
  <c r="P664" i="8"/>
  <c r="P665" i="8"/>
  <c r="P666" i="8"/>
  <c r="P667" i="8"/>
  <c r="P668" i="8"/>
  <c r="P669" i="8"/>
  <c r="P670" i="8"/>
  <c r="P671" i="8"/>
  <c r="P672" i="8"/>
  <c r="P673" i="8"/>
  <c r="P674" i="8"/>
  <c r="P675" i="8"/>
  <c r="P676" i="8"/>
  <c r="P677" i="8"/>
  <c r="P678" i="8"/>
  <c r="P679" i="8"/>
  <c r="P680" i="8"/>
  <c r="P681" i="8"/>
  <c r="P682" i="8"/>
  <c r="P683" i="8"/>
  <c r="P684" i="8"/>
  <c r="P685" i="8"/>
  <c r="P686" i="8"/>
  <c r="P687" i="8"/>
  <c r="P688" i="8"/>
  <c r="P689" i="8"/>
  <c r="P690" i="8"/>
  <c r="P691" i="8"/>
  <c r="P692" i="8"/>
  <c r="P693" i="8"/>
  <c r="P694" i="8"/>
  <c r="P695" i="8"/>
  <c r="P696" i="8"/>
  <c r="P697" i="8"/>
  <c r="P698" i="8"/>
  <c r="P699" i="8"/>
  <c r="P700" i="8"/>
  <c r="P701" i="8"/>
  <c r="P702" i="8"/>
  <c r="P703" i="8"/>
  <c r="P704" i="8"/>
  <c r="P705" i="8"/>
  <c r="P706" i="8"/>
  <c r="P707" i="8"/>
  <c r="P708" i="8"/>
  <c r="P709" i="8"/>
  <c r="P710" i="8"/>
  <c r="P711" i="8"/>
  <c r="P712" i="8"/>
  <c r="P713" i="8"/>
  <c r="P714" i="8"/>
  <c r="P715" i="8"/>
  <c r="P716" i="8"/>
  <c r="P717" i="8"/>
  <c r="P718" i="8"/>
  <c r="P719" i="8"/>
  <c r="P720" i="8"/>
  <c r="P721" i="8"/>
  <c r="P722" i="8"/>
  <c r="P723" i="8"/>
  <c r="P724" i="8"/>
  <c r="P725" i="8"/>
  <c r="P726" i="8"/>
  <c r="P727" i="8"/>
  <c r="P728" i="8"/>
  <c r="P729" i="8"/>
  <c r="P730" i="8"/>
  <c r="P731" i="8"/>
  <c r="P732" i="8"/>
  <c r="P733" i="8"/>
  <c r="P734" i="8"/>
  <c r="P735" i="8"/>
  <c r="P736" i="8"/>
  <c r="P737" i="8"/>
  <c r="P738" i="8"/>
  <c r="P739" i="8"/>
  <c r="P740" i="8"/>
  <c r="P741" i="8"/>
  <c r="P742" i="8"/>
  <c r="P743" i="8"/>
  <c r="P744" i="8"/>
  <c r="P745" i="8"/>
  <c r="P746" i="8"/>
  <c r="P747" i="8"/>
  <c r="P748" i="8"/>
  <c r="P749" i="8"/>
  <c r="P750" i="8"/>
  <c r="P751" i="8"/>
  <c r="P752" i="8"/>
  <c r="P753" i="8"/>
  <c r="P754" i="8"/>
  <c r="P755" i="8"/>
  <c r="P756" i="8"/>
  <c r="P757" i="8"/>
  <c r="P758" i="8"/>
  <c r="P759" i="8"/>
  <c r="P760" i="8"/>
  <c r="P761" i="8"/>
  <c r="P762" i="8"/>
  <c r="P763" i="8"/>
  <c r="P764" i="8"/>
  <c r="P765" i="8"/>
  <c r="P766" i="8"/>
  <c r="P767" i="8"/>
  <c r="P768" i="8"/>
  <c r="P769" i="8"/>
  <c r="P770" i="8"/>
  <c r="P771" i="8"/>
  <c r="P772" i="8"/>
  <c r="P773" i="8"/>
  <c r="P774" i="8"/>
  <c r="P775" i="8"/>
  <c r="P776" i="8"/>
  <c r="P777" i="8"/>
  <c r="P778" i="8"/>
  <c r="P779" i="8"/>
  <c r="P780" i="8"/>
  <c r="P781" i="8"/>
  <c r="P782" i="8"/>
  <c r="P783" i="8"/>
  <c r="P784" i="8"/>
  <c r="P785" i="8"/>
  <c r="P786" i="8"/>
  <c r="P787" i="8"/>
  <c r="P788" i="8"/>
  <c r="P789" i="8"/>
  <c r="P790" i="8"/>
  <c r="P791" i="8"/>
  <c r="P792" i="8"/>
  <c r="P793" i="8"/>
  <c r="P794" i="8"/>
  <c r="P795" i="8"/>
  <c r="P796" i="8"/>
  <c r="P797" i="8"/>
  <c r="P798" i="8"/>
  <c r="P799" i="8"/>
  <c r="P800" i="8"/>
  <c r="P801" i="8"/>
  <c r="P802" i="8"/>
  <c r="P803" i="8"/>
  <c r="P804" i="8"/>
  <c r="P805" i="8"/>
  <c r="P806" i="8"/>
  <c r="P807" i="8"/>
  <c r="P808" i="8"/>
  <c r="P809" i="8"/>
  <c r="P810" i="8"/>
  <c r="P811" i="8"/>
  <c r="P812" i="8"/>
  <c r="P813" i="8"/>
  <c r="P814" i="8"/>
  <c r="P815" i="8"/>
  <c r="P816" i="8"/>
  <c r="P817" i="8"/>
  <c r="P818" i="8"/>
  <c r="P819" i="8"/>
  <c r="P820" i="8"/>
  <c r="P821" i="8"/>
  <c r="P822" i="8"/>
  <c r="P823" i="8"/>
  <c r="P824" i="8"/>
  <c r="P825" i="8"/>
  <c r="P826" i="8"/>
  <c r="P827" i="8"/>
  <c r="P828" i="8"/>
  <c r="P829" i="8"/>
  <c r="P830" i="8"/>
  <c r="P831" i="8"/>
  <c r="P832" i="8"/>
  <c r="P833" i="8"/>
  <c r="P834" i="8"/>
  <c r="P835" i="8"/>
  <c r="P836" i="8"/>
  <c r="P837" i="8"/>
  <c r="P838" i="8"/>
  <c r="P839" i="8"/>
  <c r="P840" i="8"/>
  <c r="P841" i="8"/>
  <c r="P842" i="8"/>
  <c r="P843" i="8"/>
  <c r="P844" i="8"/>
  <c r="P845" i="8"/>
  <c r="P846" i="8"/>
  <c r="P847" i="8"/>
  <c r="P848" i="8"/>
  <c r="P849" i="8"/>
  <c r="P850" i="8"/>
  <c r="P851" i="8"/>
  <c r="P852" i="8"/>
  <c r="P853" i="8"/>
  <c r="P854" i="8"/>
  <c r="P855" i="8"/>
  <c r="P856" i="8"/>
  <c r="P857" i="8"/>
  <c r="P858" i="8"/>
  <c r="P859" i="8"/>
  <c r="P860" i="8"/>
  <c r="P861" i="8"/>
  <c r="P862" i="8"/>
  <c r="P863" i="8"/>
  <c r="P864" i="8"/>
  <c r="P865" i="8"/>
  <c r="P866" i="8"/>
  <c r="P867" i="8"/>
  <c r="P868" i="8"/>
  <c r="P869" i="8"/>
  <c r="P870" i="8"/>
  <c r="P871" i="8"/>
  <c r="P872" i="8"/>
  <c r="P873" i="8"/>
  <c r="P874" i="8"/>
  <c r="P875" i="8"/>
  <c r="P876" i="8"/>
  <c r="P877" i="8"/>
  <c r="P878" i="8"/>
  <c r="P879" i="8"/>
  <c r="P880" i="8"/>
  <c r="P881" i="8"/>
  <c r="P882" i="8"/>
  <c r="P883" i="8"/>
  <c r="P884" i="8"/>
  <c r="P885" i="8"/>
  <c r="P886" i="8"/>
  <c r="P887" i="8"/>
  <c r="P888" i="8"/>
  <c r="P889" i="8"/>
  <c r="P890" i="8"/>
  <c r="P891" i="8"/>
  <c r="P892" i="8"/>
  <c r="P893" i="8"/>
  <c r="P894" i="8"/>
  <c r="P895" i="8"/>
  <c r="P896" i="8"/>
  <c r="P897" i="8"/>
  <c r="P898" i="8"/>
  <c r="P899" i="8"/>
  <c r="P900" i="8"/>
  <c r="P901" i="8"/>
  <c r="P902" i="8"/>
  <c r="P903" i="8"/>
  <c r="P904" i="8"/>
  <c r="P905" i="8"/>
  <c r="P906" i="8"/>
  <c r="P907" i="8"/>
  <c r="P908" i="8"/>
  <c r="P909" i="8"/>
  <c r="P910" i="8"/>
  <c r="P911" i="8"/>
  <c r="P912" i="8"/>
  <c r="P913" i="8"/>
  <c r="P914" i="8"/>
  <c r="P915" i="8"/>
  <c r="P916" i="8"/>
  <c r="P917" i="8"/>
  <c r="P918" i="8"/>
  <c r="P919" i="8"/>
  <c r="P920" i="8"/>
  <c r="P921" i="8"/>
  <c r="P922" i="8"/>
  <c r="P923" i="8"/>
  <c r="P924" i="8"/>
  <c r="P925" i="8"/>
  <c r="P926" i="8"/>
  <c r="P927" i="8"/>
  <c r="P928" i="8"/>
  <c r="P929" i="8"/>
  <c r="P930" i="8"/>
  <c r="P931" i="8"/>
  <c r="P932" i="8"/>
  <c r="P933" i="8"/>
  <c r="P934" i="8"/>
  <c r="P935" i="8"/>
  <c r="P936" i="8"/>
  <c r="P937" i="8"/>
  <c r="P938" i="8"/>
  <c r="P939" i="8"/>
  <c r="P940" i="8"/>
  <c r="P941" i="8"/>
  <c r="P942" i="8"/>
  <c r="P943" i="8"/>
  <c r="P944" i="8"/>
  <c r="P945" i="8"/>
  <c r="P946" i="8"/>
  <c r="P947" i="8"/>
  <c r="P948" i="8"/>
  <c r="P949" i="8"/>
  <c r="P950" i="8"/>
  <c r="P951" i="8"/>
  <c r="P952" i="8"/>
  <c r="P953" i="8"/>
  <c r="P954" i="8"/>
  <c r="P955" i="8"/>
  <c r="P956" i="8"/>
  <c r="P957" i="8"/>
  <c r="P958" i="8"/>
  <c r="P959" i="8"/>
  <c r="P960" i="8"/>
  <c r="P961" i="8"/>
  <c r="P962" i="8"/>
  <c r="P963" i="8"/>
  <c r="P964" i="8"/>
  <c r="P965" i="8"/>
  <c r="P966" i="8"/>
  <c r="P967" i="8"/>
  <c r="P968" i="8"/>
  <c r="P969" i="8"/>
  <c r="P970" i="8"/>
  <c r="P971" i="8"/>
  <c r="P972" i="8"/>
  <c r="P973" i="8"/>
  <c r="P974" i="8"/>
  <c r="P975" i="8"/>
  <c r="P976" i="8"/>
  <c r="P977" i="8"/>
  <c r="P978" i="8"/>
  <c r="P979" i="8"/>
  <c r="P980" i="8"/>
  <c r="P981" i="8"/>
  <c r="P982" i="8"/>
  <c r="P983" i="8"/>
  <c r="P984" i="8"/>
  <c r="P985" i="8"/>
  <c r="P986" i="8"/>
  <c r="P987" i="8"/>
  <c r="P988" i="8"/>
  <c r="P989" i="8"/>
  <c r="P990" i="8"/>
  <c r="P991" i="8"/>
  <c r="P992" i="8"/>
  <c r="P993" i="8"/>
  <c r="P994" i="8"/>
  <c r="P995" i="8"/>
  <c r="P996" i="8"/>
  <c r="P997" i="8"/>
  <c r="P998" i="8"/>
  <c r="P999" i="8"/>
  <c r="P1000" i="8"/>
  <c r="P15" i="8"/>
  <c r="O15" i="8"/>
  <c r="O16" i="8"/>
  <c r="O1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2" i="8"/>
  <c r="O53" i="8"/>
  <c r="O54" i="8"/>
  <c r="O55" i="8"/>
  <c r="O56" i="8"/>
  <c r="O57" i="8"/>
  <c r="O58" i="8"/>
  <c r="O59" i="8"/>
  <c r="O60" i="8"/>
  <c r="O61" i="8"/>
  <c r="O62" i="8"/>
  <c r="O63" i="8"/>
  <c r="O64" i="8"/>
  <c r="O65" i="8"/>
  <c r="O66" i="8"/>
  <c r="O67" i="8"/>
  <c r="O68" i="8"/>
  <c r="O69" i="8"/>
  <c r="O70" i="8"/>
  <c r="O71" i="8"/>
  <c r="O72" i="8"/>
  <c r="O73" i="8"/>
  <c r="O74" i="8"/>
  <c r="O75" i="8"/>
  <c r="O76" i="8"/>
  <c r="O77" i="8"/>
  <c r="O78" i="8"/>
  <c r="O79" i="8"/>
  <c r="O80" i="8"/>
  <c r="O81" i="8"/>
  <c r="O82" i="8"/>
  <c r="O83" i="8"/>
  <c r="O84" i="8"/>
  <c r="O85" i="8"/>
  <c r="O86" i="8"/>
  <c r="O87" i="8"/>
  <c r="O88" i="8"/>
  <c r="O89" i="8"/>
  <c r="O90" i="8"/>
  <c r="O91" i="8"/>
  <c r="O92" i="8"/>
  <c r="O93" i="8"/>
  <c r="O94" i="8"/>
  <c r="O95" i="8"/>
  <c r="O96" i="8"/>
  <c r="O97" i="8"/>
  <c r="O98" i="8"/>
  <c r="O99" i="8"/>
  <c r="O100" i="8"/>
  <c r="O101" i="8"/>
  <c r="O102" i="8"/>
  <c r="O103" i="8"/>
  <c r="O104" i="8"/>
  <c r="O105" i="8"/>
  <c r="O106" i="8"/>
  <c r="O107" i="8"/>
  <c r="O108" i="8"/>
  <c r="O109" i="8"/>
  <c r="O110" i="8"/>
  <c r="O111" i="8"/>
  <c r="O112" i="8"/>
  <c r="O113" i="8"/>
  <c r="O114" i="8"/>
  <c r="O115" i="8"/>
  <c r="O116" i="8"/>
  <c r="O117" i="8"/>
  <c r="O118" i="8"/>
  <c r="O119" i="8"/>
  <c r="O120" i="8"/>
  <c r="O121" i="8"/>
  <c r="O122" i="8"/>
  <c r="O123" i="8"/>
  <c r="O124" i="8"/>
  <c r="O125" i="8"/>
  <c r="O126" i="8"/>
  <c r="O127" i="8"/>
  <c r="O128" i="8"/>
  <c r="O129" i="8"/>
  <c r="O130" i="8"/>
  <c r="O131" i="8"/>
  <c r="O132" i="8"/>
  <c r="O133" i="8"/>
  <c r="O134" i="8"/>
  <c r="O135" i="8"/>
  <c r="O136" i="8"/>
  <c r="O137" i="8"/>
  <c r="O138" i="8"/>
  <c r="O139" i="8"/>
  <c r="O140" i="8"/>
  <c r="O141" i="8"/>
  <c r="O142" i="8"/>
  <c r="O143" i="8"/>
  <c r="O144" i="8"/>
  <c r="O145" i="8"/>
  <c r="O146" i="8"/>
  <c r="O147" i="8"/>
  <c r="O148" i="8"/>
  <c r="O149" i="8"/>
  <c r="O150" i="8"/>
  <c r="O151" i="8"/>
  <c r="O152" i="8"/>
  <c r="O153" i="8"/>
  <c r="O154" i="8"/>
  <c r="O155" i="8"/>
  <c r="O156" i="8"/>
  <c r="O157" i="8"/>
  <c r="O158" i="8"/>
  <c r="O159" i="8"/>
  <c r="O160" i="8"/>
  <c r="O161" i="8"/>
  <c r="O162" i="8"/>
  <c r="O163" i="8"/>
  <c r="O164" i="8"/>
  <c r="O165" i="8"/>
  <c r="O166" i="8"/>
  <c r="O167" i="8"/>
  <c r="O168" i="8"/>
  <c r="O169" i="8"/>
  <c r="O170" i="8"/>
  <c r="O171" i="8"/>
  <c r="O172" i="8"/>
  <c r="O173" i="8"/>
  <c r="O174" i="8"/>
  <c r="O175" i="8"/>
  <c r="O176" i="8"/>
  <c r="O177" i="8"/>
  <c r="O178" i="8"/>
  <c r="O179" i="8"/>
  <c r="O180" i="8"/>
  <c r="O181" i="8"/>
  <c r="O182" i="8"/>
  <c r="O183" i="8"/>
  <c r="O184" i="8"/>
  <c r="O185" i="8"/>
  <c r="O186" i="8"/>
  <c r="O187" i="8"/>
  <c r="O188" i="8"/>
  <c r="O189" i="8"/>
  <c r="O190" i="8"/>
  <c r="O191" i="8"/>
  <c r="O192" i="8"/>
  <c r="O193" i="8"/>
  <c r="O194" i="8"/>
  <c r="O195" i="8"/>
  <c r="O196" i="8"/>
  <c r="O197" i="8"/>
  <c r="O198" i="8"/>
  <c r="O199" i="8"/>
  <c r="O200" i="8"/>
  <c r="O201" i="8"/>
  <c r="O202" i="8"/>
  <c r="O203" i="8"/>
  <c r="O204" i="8"/>
  <c r="O205" i="8"/>
  <c r="O206" i="8"/>
  <c r="O207" i="8"/>
  <c r="O208" i="8"/>
  <c r="O209" i="8"/>
  <c r="O210" i="8"/>
  <c r="O211" i="8"/>
  <c r="O212" i="8"/>
  <c r="O213" i="8"/>
  <c r="O214" i="8"/>
  <c r="O215" i="8"/>
  <c r="O216" i="8"/>
  <c r="O217" i="8"/>
  <c r="O218" i="8"/>
  <c r="O219" i="8"/>
  <c r="O220" i="8"/>
  <c r="O221" i="8"/>
  <c r="O222" i="8"/>
  <c r="O223" i="8"/>
  <c r="O224" i="8"/>
  <c r="O225" i="8"/>
  <c r="O226" i="8"/>
  <c r="O227" i="8"/>
  <c r="O228" i="8"/>
  <c r="O229" i="8"/>
  <c r="O230" i="8"/>
  <c r="O231" i="8"/>
  <c r="O232" i="8"/>
  <c r="O233" i="8"/>
  <c r="O234" i="8"/>
  <c r="O235" i="8"/>
  <c r="O236" i="8"/>
  <c r="O237" i="8"/>
  <c r="O238" i="8"/>
  <c r="O239" i="8"/>
  <c r="O240" i="8"/>
  <c r="O241" i="8"/>
  <c r="O242" i="8"/>
  <c r="O243" i="8"/>
  <c r="O244" i="8"/>
  <c r="O245" i="8"/>
  <c r="O246" i="8"/>
  <c r="O247" i="8"/>
  <c r="O248" i="8"/>
  <c r="O249" i="8"/>
  <c r="O250" i="8"/>
  <c r="O251" i="8"/>
  <c r="O252" i="8"/>
  <c r="O253" i="8"/>
  <c r="O254" i="8"/>
  <c r="O255" i="8"/>
  <c r="O256" i="8"/>
  <c r="O257" i="8"/>
  <c r="O258" i="8"/>
  <c r="O259" i="8"/>
  <c r="O260" i="8"/>
  <c r="O261" i="8"/>
  <c r="O262" i="8"/>
  <c r="O263" i="8"/>
  <c r="O264" i="8"/>
  <c r="O265" i="8"/>
  <c r="O266" i="8"/>
  <c r="O267" i="8"/>
  <c r="O268" i="8"/>
  <c r="O269" i="8"/>
  <c r="O270" i="8"/>
  <c r="O271" i="8"/>
  <c r="O272" i="8"/>
  <c r="O273" i="8"/>
  <c r="O274" i="8"/>
  <c r="O275" i="8"/>
  <c r="O276" i="8"/>
  <c r="O277" i="8"/>
  <c r="O278" i="8"/>
  <c r="O279" i="8"/>
  <c r="O280" i="8"/>
  <c r="O281" i="8"/>
  <c r="O282" i="8"/>
  <c r="O283" i="8"/>
  <c r="O284" i="8"/>
  <c r="O285" i="8"/>
  <c r="O286" i="8"/>
  <c r="O287" i="8"/>
  <c r="O288" i="8"/>
  <c r="O289" i="8"/>
  <c r="O290" i="8"/>
  <c r="O291" i="8"/>
  <c r="O292" i="8"/>
  <c r="O293" i="8"/>
  <c r="O294" i="8"/>
  <c r="O295" i="8"/>
  <c r="O296" i="8"/>
  <c r="O297" i="8"/>
  <c r="O298" i="8"/>
  <c r="O299" i="8"/>
  <c r="O300" i="8"/>
  <c r="O301" i="8"/>
  <c r="O302" i="8"/>
  <c r="O303" i="8"/>
  <c r="O304" i="8"/>
  <c r="O305" i="8"/>
  <c r="O306" i="8"/>
  <c r="O307" i="8"/>
  <c r="O308" i="8"/>
  <c r="O309" i="8"/>
  <c r="O310" i="8"/>
  <c r="O311" i="8"/>
  <c r="O312" i="8"/>
  <c r="O313" i="8"/>
  <c r="O314" i="8"/>
  <c r="O315" i="8"/>
  <c r="O316" i="8"/>
  <c r="O317" i="8"/>
  <c r="O318" i="8"/>
  <c r="O319" i="8"/>
  <c r="O320" i="8"/>
  <c r="O321" i="8"/>
  <c r="O322" i="8"/>
  <c r="O323" i="8"/>
  <c r="O324" i="8"/>
  <c r="O325" i="8"/>
  <c r="O326" i="8"/>
  <c r="O327" i="8"/>
  <c r="O328" i="8"/>
  <c r="O329" i="8"/>
  <c r="O330" i="8"/>
  <c r="O331" i="8"/>
  <c r="O332" i="8"/>
  <c r="O333" i="8"/>
  <c r="O334" i="8"/>
  <c r="O335" i="8"/>
  <c r="O336" i="8"/>
  <c r="O337" i="8"/>
  <c r="O338" i="8"/>
  <c r="O339" i="8"/>
  <c r="O340" i="8"/>
  <c r="O341" i="8"/>
  <c r="O342" i="8"/>
  <c r="O343" i="8"/>
  <c r="O344" i="8"/>
  <c r="O345" i="8"/>
  <c r="O346" i="8"/>
  <c r="O347" i="8"/>
  <c r="O348" i="8"/>
  <c r="O349" i="8"/>
  <c r="O350" i="8"/>
  <c r="O351" i="8"/>
  <c r="O352" i="8"/>
  <c r="O353" i="8"/>
  <c r="O354" i="8"/>
  <c r="O355" i="8"/>
  <c r="O356" i="8"/>
  <c r="O357" i="8"/>
  <c r="O358" i="8"/>
  <c r="O359" i="8"/>
  <c r="O360" i="8"/>
  <c r="O361" i="8"/>
  <c r="O362" i="8"/>
  <c r="O363" i="8"/>
  <c r="O364" i="8"/>
  <c r="O365" i="8"/>
  <c r="O366" i="8"/>
  <c r="O367" i="8"/>
  <c r="O368" i="8"/>
  <c r="O369" i="8"/>
  <c r="O370" i="8"/>
  <c r="O371" i="8"/>
  <c r="O372" i="8"/>
  <c r="O373" i="8"/>
  <c r="O374" i="8"/>
  <c r="O375" i="8"/>
  <c r="O376" i="8"/>
  <c r="O377" i="8"/>
  <c r="O378" i="8"/>
  <c r="O379" i="8"/>
  <c r="O380" i="8"/>
  <c r="O381" i="8"/>
  <c r="O382" i="8"/>
  <c r="O383" i="8"/>
  <c r="O384" i="8"/>
  <c r="O385" i="8"/>
  <c r="O386" i="8"/>
  <c r="O387" i="8"/>
  <c r="O388" i="8"/>
  <c r="O389" i="8"/>
  <c r="O390" i="8"/>
  <c r="O391" i="8"/>
  <c r="O392" i="8"/>
  <c r="O393" i="8"/>
  <c r="O394" i="8"/>
  <c r="O395" i="8"/>
  <c r="O396" i="8"/>
  <c r="O397" i="8"/>
  <c r="O398" i="8"/>
  <c r="O399" i="8"/>
  <c r="O400" i="8"/>
  <c r="O401" i="8"/>
  <c r="O402" i="8"/>
  <c r="O403" i="8"/>
  <c r="O404" i="8"/>
  <c r="O405" i="8"/>
  <c r="O406" i="8"/>
  <c r="O407" i="8"/>
  <c r="O408" i="8"/>
  <c r="O409" i="8"/>
  <c r="O410" i="8"/>
  <c r="O411" i="8"/>
  <c r="O412" i="8"/>
  <c r="O413" i="8"/>
  <c r="O414" i="8"/>
  <c r="O415" i="8"/>
  <c r="O416" i="8"/>
  <c r="O417" i="8"/>
  <c r="O418" i="8"/>
  <c r="O419" i="8"/>
  <c r="O420" i="8"/>
  <c r="O421" i="8"/>
  <c r="O422" i="8"/>
  <c r="O423" i="8"/>
  <c r="O424" i="8"/>
  <c r="O425" i="8"/>
  <c r="O426" i="8"/>
  <c r="O427" i="8"/>
  <c r="O428" i="8"/>
  <c r="O429" i="8"/>
  <c r="O430" i="8"/>
  <c r="O431" i="8"/>
  <c r="O432" i="8"/>
  <c r="O433" i="8"/>
  <c r="O434" i="8"/>
  <c r="O435" i="8"/>
  <c r="O436" i="8"/>
  <c r="O437" i="8"/>
  <c r="O438" i="8"/>
  <c r="O439" i="8"/>
  <c r="O440" i="8"/>
  <c r="O441" i="8"/>
  <c r="O442" i="8"/>
  <c r="O443" i="8"/>
  <c r="O444" i="8"/>
  <c r="O445" i="8"/>
  <c r="O446" i="8"/>
  <c r="O447" i="8"/>
  <c r="O448" i="8"/>
  <c r="O449" i="8"/>
  <c r="O450" i="8"/>
  <c r="O451" i="8"/>
  <c r="O452" i="8"/>
  <c r="O453" i="8"/>
  <c r="O454" i="8"/>
  <c r="O455" i="8"/>
  <c r="O456" i="8"/>
  <c r="O457" i="8"/>
  <c r="O458" i="8"/>
  <c r="O459" i="8"/>
  <c r="O460" i="8"/>
  <c r="O461" i="8"/>
  <c r="O462" i="8"/>
  <c r="O463" i="8"/>
  <c r="O464" i="8"/>
  <c r="O465" i="8"/>
  <c r="O466" i="8"/>
  <c r="O467" i="8"/>
  <c r="O468" i="8"/>
  <c r="O469" i="8"/>
  <c r="O470" i="8"/>
  <c r="O471" i="8"/>
  <c r="O472" i="8"/>
  <c r="O473" i="8"/>
  <c r="O474" i="8"/>
  <c r="O475" i="8"/>
  <c r="O476" i="8"/>
  <c r="O477" i="8"/>
  <c r="O478" i="8"/>
  <c r="O479" i="8"/>
  <c r="O480" i="8"/>
  <c r="O481" i="8"/>
  <c r="O482" i="8"/>
  <c r="O483" i="8"/>
  <c r="O484" i="8"/>
  <c r="O485" i="8"/>
  <c r="O486" i="8"/>
  <c r="O487" i="8"/>
  <c r="O488" i="8"/>
  <c r="O489" i="8"/>
  <c r="O490" i="8"/>
  <c r="O491" i="8"/>
  <c r="O492" i="8"/>
  <c r="O493" i="8"/>
  <c r="O494" i="8"/>
  <c r="O495" i="8"/>
  <c r="O496" i="8"/>
  <c r="O497" i="8"/>
  <c r="O498" i="8"/>
  <c r="O499" i="8"/>
  <c r="O500" i="8"/>
  <c r="O501" i="8"/>
  <c r="O502" i="8"/>
  <c r="O503" i="8"/>
  <c r="O504" i="8"/>
  <c r="O505" i="8"/>
  <c r="O506" i="8"/>
  <c r="O507" i="8"/>
  <c r="O508" i="8"/>
  <c r="O509" i="8"/>
  <c r="O510" i="8"/>
  <c r="O511" i="8"/>
  <c r="O512" i="8"/>
  <c r="O513" i="8"/>
  <c r="O514" i="8"/>
  <c r="O515" i="8"/>
  <c r="O516" i="8"/>
  <c r="O517" i="8"/>
  <c r="O518" i="8"/>
  <c r="O519" i="8"/>
  <c r="O520" i="8"/>
  <c r="O521" i="8"/>
  <c r="O522" i="8"/>
  <c r="O523" i="8"/>
  <c r="O524" i="8"/>
  <c r="O525" i="8"/>
  <c r="O526" i="8"/>
  <c r="O527" i="8"/>
  <c r="O528" i="8"/>
  <c r="O529" i="8"/>
  <c r="O530" i="8"/>
  <c r="O531" i="8"/>
  <c r="O532" i="8"/>
  <c r="O533" i="8"/>
  <c r="O534" i="8"/>
  <c r="O535" i="8"/>
  <c r="O536" i="8"/>
  <c r="O537" i="8"/>
  <c r="O538" i="8"/>
  <c r="O539" i="8"/>
  <c r="O540" i="8"/>
  <c r="O541" i="8"/>
  <c r="O542" i="8"/>
  <c r="O543" i="8"/>
  <c r="O544" i="8"/>
  <c r="O545" i="8"/>
  <c r="O546" i="8"/>
  <c r="O547" i="8"/>
  <c r="O548" i="8"/>
  <c r="O549" i="8"/>
  <c r="O550" i="8"/>
  <c r="O551" i="8"/>
  <c r="O552" i="8"/>
  <c r="O553" i="8"/>
  <c r="O554" i="8"/>
  <c r="O555" i="8"/>
  <c r="O556" i="8"/>
  <c r="O557" i="8"/>
  <c r="O558" i="8"/>
  <c r="O559" i="8"/>
  <c r="O560" i="8"/>
  <c r="O561" i="8"/>
  <c r="O562" i="8"/>
  <c r="O563" i="8"/>
  <c r="O564" i="8"/>
  <c r="O565" i="8"/>
  <c r="O566" i="8"/>
  <c r="O567" i="8"/>
  <c r="O568" i="8"/>
  <c r="O569" i="8"/>
  <c r="O570" i="8"/>
  <c r="O571" i="8"/>
  <c r="O572" i="8"/>
  <c r="O573" i="8"/>
  <c r="O574" i="8"/>
  <c r="O575" i="8"/>
  <c r="O576" i="8"/>
  <c r="O577" i="8"/>
  <c r="O578" i="8"/>
  <c r="O579" i="8"/>
  <c r="O580" i="8"/>
  <c r="O581" i="8"/>
  <c r="O582" i="8"/>
  <c r="O583" i="8"/>
  <c r="O584" i="8"/>
  <c r="O585" i="8"/>
  <c r="O586" i="8"/>
  <c r="O587" i="8"/>
  <c r="O588" i="8"/>
  <c r="O589" i="8"/>
  <c r="O590" i="8"/>
  <c r="O591" i="8"/>
  <c r="O592" i="8"/>
  <c r="O593" i="8"/>
  <c r="O594" i="8"/>
  <c r="O595" i="8"/>
  <c r="O596" i="8"/>
  <c r="O597" i="8"/>
  <c r="O598" i="8"/>
  <c r="O599" i="8"/>
  <c r="O600" i="8"/>
  <c r="O601" i="8"/>
  <c r="O602" i="8"/>
  <c r="O603" i="8"/>
  <c r="O604" i="8"/>
  <c r="O605" i="8"/>
  <c r="O606" i="8"/>
  <c r="O607" i="8"/>
  <c r="O608" i="8"/>
  <c r="O609" i="8"/>
  <c r="O610" i="8"/>
  <c r="O611" i="8"/>
  <c r="O612" i="8"/>
  <c r="O613" i="8"/>
  <c r="O614" i="8"/>
  <c r="O615" i="8"/>
  <c r="O616" i="8"/>
  <c r="O617" i="8"/>
  <c r="O618" i="8"/>
  <c r="O619" i="8"/>
  <c r="O620" i="8"/>
  <c r="O621" i="8"/>
  <c r="O622" i="8"/>
  <c r="O623" i="8"/>
  <c r="O624" i="8"/>
  <c r="O625" i="8"/>
  <c r="O626" i="8"/>
  <c r="O627" i="8"/>
  <c r="O628" i="8"/>
  <c r="O629" i="8"/>
  <c r="O630" i="8"/>
  <c r="O631" i="8"/>
  <c r="O632" i="8"/>
  <c r="O633" i="8"/>
  <c r="O634" i="8"/>
  <c r="O635" i="8"/>
  <c r="O636" i="8"/>
  <c r="O637" i="8"/>
  <c r="O638" i="8"/>
  <c r="O639" i="8"/>
  <c r="O640" i="8"/>
  <c r="O641" i="8"/>
  <c r="O642" i="8"/>
  <c r="O643" i="8"/>
  <c r="O644" i="8"/>
  <c r="O645" i="8"/>
  <c r="O646" i="8"/>
  <c r="O647" i="8"/>
  <c r="O648" i="8"/>
  <c r="O649" i="8"/>
  <c r="O650" i="8"/>
  <c r="O651" i="8"/>
  <c r="O652" i="8"/>
  <c r="O653" i="8"/>
  <c r="O654" i="8"/>
  <c r="O655" i="8"/>
  <c r="O656" i="8"/>
  <c r="O657" i="8"/>
  <c r="O658" i="8"/>
  <c r="O659" i="8"/>
  <c r="O660" i="8"/>
  <c r="O661" i="8"/>
  <c r="O662" i="8"/>
  <c r="O663" i="8"/>
  <c r="O664" i="8"/>
  <c r="O665" i="8"/>
  <c r="O666" i="8"/>
  <c r="O667" i="8"/>
  <c r="O668" i="8"/>
  <c r="O669" i="8"/>
  <c r="O670" i="8"/>
  <c r="O671" i="8"/>
  <c r="O672" i="8"/>
  <c r="O673" i="8"/>
  <c r="O674" i="8"/>
  <c r="O675" i="8"/>
  <c r="O676" i="8"/>
  <c r="O677" i="8"/>
  <c r="O678" i="8"/>
  <c r="O679" i="8"/>
  <c r="O680" i="8"/>
  <c r="O681" i="8"/>
  <c r="O682" i="8"/>
  <c r="O683" i="8"/>
  <c r="O684" i="8"/>
  <c r="O685" i="8"/>
  <c r="O686" i="8"/>
  <c r="O687" i="8"/>
  <c r="O688" i="8"/>
  <c r="O689" i="8"/>
  <c r="O690" i="8"/>
  <c r="O691" i="8"/>
  <c r="O692" i="8"/>
  <c r="O693" i="8"/>
  <c r="O694" i="8"/>
  <c r="O695" i="8"/>
  <c r="O696" i="8"/>
  <c r="O697" i="8"/>
  <c r="O698" i="8"/>
  <c r="O699" i="8"/>
  <c r="O700" i="8"/>
  <c r="O701" i="8"/>
  <c r="O702" i="8"/>
  <c r="O703" i="8"/>
  <c r="O704" i="8"/>
  <c r="O705" i="8"/>
  <c r="O706" i="8"/>
  <c r="O707" i="8"/>
  <c r="O708" i="8"/>
  <c r="O709" i="8"/>
  <c r="O710" i="8"/>
  <c r="O711" i="8"/>
  <c r="O712" i="8"/>
  <c r="O713" i="8"/>
  <c r="O714" i="8"/>
  <c r="O715" i="8"/>
  <c r="O716" i="8"/>
  <c r="O717" i="8"/>
  <c r="O718" i="8"/>
  <c r="O719" i="8"/>
  <c r="O720" i="8"/>
  <c r="O721" i="8"/>
  <c r="O722" i="8"/>
  <c r="O723" i="8"/>
  <c r="O724" i="8"/>
  <c r="O725" i="8"/>
  <c r="O726" i="8"/>
  <c r="O727" i="8"/>
  <c r="O728" i="8"/>
  <c r="O729" i="8"/>
  <c r="O730" i="8"/>
  <c r="O731" i="8"/>
  <c r="O732" i="8"/>
  <c r="O733" i="8"/>
  <c r="O734" i="8"/>
  <c r="O735" i="8"/>
  <c r="O736" i="8"/>
  <c r="O737" i="8"/>
  <c r="O738" i="8"/>
  <c r="O739" i="8"/>
  <c r="O740" i="8"/>
  <c r="O741" i="8"/>
  <c r="O742" i="8"/>
  <c r="O743" i="8"/>
  <c r="O744" i="8"/>
  <c r="O745" i="8"/>
  <c r="O746" i="8"/>
  <c r="O747" i="8"/>
  <c r="O748" i="8"/>
  <c r="O749" i="8"/>
  <c r="O750" i="8"/>
  <c r="O751" i="8"/>
  <c r="O752" i="8"/>
  <c r="O753" i="8"/>
  <c r="O754" i="8"/>
  <c r="O755" i="8"/>
  <c r="O756" i="8"/>
  <c r="O757" i="8"/>
  <c r="O758" i="8"/>
  <c r="O759" i="8"/>
  <c r="O760" i="8"/>
  <c r="O761" i="8"/>
  <c r="O762" i="8"/>
  <c r="O763" i="8"/>
  <c r="O764" i="8"/>
  <c r="O765" i="8"/>
  <c r="O766" i="8"/>
  <c r="O767" i="8"/>
  <c r="O768" i="8"/>
  <c r="O769" i="8"/>
  <c r="O770" i="8"/>
  <c r="O771" i="8"/>
  <c r="O772" i="8"/>
  <c r="O773" i="8"/>
  <c r="O774" i="8"/>
  <c r="O775" i="8"/>
  <c r="O776" i="8"/>
  <c r="O777" i="8"/>
  <c r="O778" i="8"/>
  <c r="O779" i="8"/>
  <c r="O780" i="8"/>
  <c r="O781" i="8"/>
  <c r="O782" i="8"/>
  <c r="O783" i="8"/>
  <c r="O784" i="8"/>
  <c r="O785" i="8"/>
  <c r="O786" i="8"/>
  <c r="O787" i="8"/>
  <c r="O788" i="8"/>
  <c r="O789" i="8"/>
  <c r="O790" i="8"/>
  <c r="O791" i="8"/>
  <c r="O792" i="8"/>
  <c r="O793" i="8"/>
  <c r="O794" i="8"/>
  <c r="O795" i="8"/>
  <c r="O796" i="8"/>
  <c r="O797" i="8"/>
  <c r="O798" i="8"/>
  <c r="O799" i="8"/>
  <c r="O800" i="8"/>
  <c r="O801" i="8"/>
  <c r="O802" i="8"/>
  <c r="O803" i="8"/>
  <c r="O804" i="8"/>
  <c r="O805" i="8"/>
  <c r="O806" i="8"/>
  <c r="O807" i="8"/>
  <c r="O808" i="8"/>
  <c r="O809" i="8"/>
  <c r="O810" i="8"/>
  <c r="O811" i="8"/>
  <c r="O812" i="8"/>
  <c r="O813" i="8"/>
  <c r="O814" i="8"/>
  <c r="O815" i="8"/>
  <c r="O816" i="8"/>
  <c r="O817" i="8"/>
  <c r="O818" i="8"/>
  <c r="O819" i="8"/>
  <c r="O820" i="8"/>
  <c r="O821" i="8"/>
  <c r="O822" i="8"/>
  <c r="O823" i="8"/>
  <c r="O824" i="8"/>
  <c r="O825" i="8"/>
  <c r="O826" i="8"/>
  <c r="O827" i="8"/>
  <c r="O828" i="8"/>
  <c r="O829" i="8"/>
  <c r="O830" i="8"/>
  <c r="O831" i="8"/>
  <c r="O832" i="8"/>
  <c r="O833" i="8"/>
  <c r="O834" i="8"/>
  <c r="O835" i="8"/>
  <c r="O836" i="8"/>
  <c r="O837" i="8"/>
  <c r="O838" i="8"/>
  <c r="O839" i="8"/>
  <c r="O840" i="8"/>
  <c r="O841" i="8"/>
  <c r="O842" i="8"/>
  <c r="O843" i="8"/>
  <c r="O844" i="8"/>
  <c r="O845" i="8"/>
  <c r="O846" i="8"/>
  <c r="O847" i="8"/>
  <c r="O848" i="8"/>
  <c r="O849" i="8"/>
  <c r="O850" i="8"/>
  <c r="O851" i="8"/>
  <c r="O852" i="8"/>
  <c r="O853" i="8"/>
  <c r="O854" i="8"/>
  <c r="O855" i="8"/>
  <c r="O856" i="8"/>
  <c r="O857" i="8"/>
  <c r="O858" i="8"/>
  <c r="O859" i="8"/>
  <c r="O860" i="8"/>
  <c r="O861" i="8"/>
  <c r="O862" i="8"/>
  <c r="O863" i="8"/>
  <c r="O864" i="8"/>
  <c r="O865" i="8"/>
  <c r="O866" i="8"/>
  <c r="O867" i="8"/>
  <c r="O868" i="8"/>
  <c r="O869" i="8"/>
  <c r="O870" i="8"/>
  <c r="O871" i="8"/>
  <c r="O872" i="8"/>
  <c r="O873" i="8"/>
  <c r="O874" i="8"/>
  <c r="O875" i="8"/>
  <c r="O876" i="8"/>
  <c r="O877" i="8"/>
  <c r="O878" i="8"/>
  <c r="O879" i="8"/>
  <c r="O880" i="8"/>
  <c r="O881" i="8"/>
  <c r="O882" i="8"/>
  <c r="O883" i="8"/>
  <c r="O884" i="8"/>
  <c r="O885" i="8"/>
  <c r="O886" i="8"/>
  <c r="O887" i="8"/>
  <c r="O888" i="8"/>
  <c r="O889" i="8"/>
  <c r="O890" i="8"/>
  <c r="O891" i="8"/>
  <c r="O892" i="8"/>
  <c r="O893" i="8"/>
  <c r="O894" i="8"/>
  <c r="O895" i="8"/>
  <c r="O896" i="8"/>
  <c r="O897" i="8"/>
  <c r="O898" i="8"/>
  <c r="O899" i="8"/>
  <c r="O900" i="8"/>
  <c r="O901" i="8"/>
  <c r="O902" i="8"/>
  <c r="O903" i="8"/>
  <c r="O904" i="8"/>
  <c r="O905" i="8"/>
  <c r="O906" i="8"/>
  <c r="O907" i="8"/>
  <c r="O908" i="8"/>
  <c r="O909" i="8"/>
  <c r="O910" i="8"/>
  <c r="O911" i="8"/>
  <c r="O912" i="8"/>
  <c r="O913" i="8"/>
  <c r="O914" i="8"/>
  <c r="O915" i="8"/>
  <c r="O916" i="8"/>
  <c r="O917" i="8"/>
  <c r="O918" i="8"/>
  <c r="O919" i="8"/>
  <c r="O920" i="8"/>
  <c r="O921" i="8"/>
  <c r="O922" i="8"/>
  <c r="O923" i="8"/>
  <c r="O924" i="8"/>
  <c r="O925" i="8"/>
  <c r="O926" i="8"/>
  <c r="O927" i="8"/>
  <c r="O928" i="8"/>
  <c r="O929" i="8"/>
  <c r="O930" i="8"/>
  <c r="O931" i="8"/>
  <c r="O932" i="8"/>
  <c r="O933" i="8"/>
  <c r="O934" i="8"/>
  <c r="O935" i="8"/>
  <c r="O936" i="8"/>
  <c r="O937" i="8"/>
  <c r="O938" i="8"/>
  <c r="O939" i="8"/>
  <c r="O940" i="8"/>
  <c r="O941" i="8"/>
  <c r="O942" i="8"/>
  <c r="O943" i="8"/>
  <c r="O944" i="8"/>
  <c r="O945" i="8"/>
  <c r="O946" i="8"/>
  <c r="O947" i="8"/>
  <c r="O948" i="8"/>
  <c r="O949" i="8"/>
  <c r="O950" i="8"/>
  <c r="O951" i="8"/>
  <c r="O952" i="8"/>
  <c r="O953" i="8"/>
  <c r="O954" i="8"/>
  <c r="O955" i="8"/>
  <c r="O956" i="8"/>
  <c r="O957" i="8"/>
  <c r="O958" i="8"/>
  <c r="O959" i="8"/>
  <c r="O960" i="8"/>
  <c r="O961" i="8"/>
  <c r="O962" i="8"/>
  <c r="O963" i="8"/>
  <c r="O964" i="8"/>
  <c r="O965" i="8"/>
  <c r="O966" i="8"/>
  <c r="O967" i="8"/>
  <c r="O968" i="8"/>
  <c r="O969" i="8"/>
  <c r="O970" i="8"/>
  <c r="O971" i="8"/>
  <c r="O972" i="8"/>
  <c r="O973" i="8"/>
  <c r="O974" i="8"/>
  <c r="O975" i="8"/>
  <c r="O976" i="8"/>
  <c r="O977" i="8"/>
  <c r="O978" i="8"/>
  <c r="O979" i="8"/>
  <c r="O980" i="8"/>
  <c r="O981" i="8"/>
  <c r="O982" i="8"/>
  <c r="O983" i="8"/>
  <c r="O984" i="8"/>
  <c r="O985" i="8"/>
  <c r="O986" i="8"/>
  <c r="O987" i="8"/>
  <c r="O988" i="8"/>
  <c r="O989" i="8"/>
  <c r="O990" i="8"/>
  <c r="O991" i="8"/>
  <c r="O992" i="8"/>
  <c r="O993" i="8"/>
  <c r="O994" i="8"/>
  <c r="O995" i="8"/>
  <c r="O996" i="8"/>
  <c r="O997" i="8"/>
  <c r="O998" i="8"/>
  <c r="O999" i="8"/>
  <c r="O1000"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J633" i="8"/>
  <c r="J634" i="8"/>
  <c r="J635" i="8"/>
  <c r="J636" i="8"/>
  <c r="J637" i="8"/>
  <c r="J638" i="8"/>
  <c r="J639" i="8"/>
  <c r="J640" i="8"/>
  <c r="J641" i="8"/>
  <c r="J642" i="8"/>
  <c r="J643" i="8"/>
  <c r="J644" i="8"/>
  <c r="J645" i="8"/>
  <c r="J646" i="8"/>
  <c r="J647" i="8"/>
  <c r="J648" i="8"/>
  <c r="J649" i="8"/>
  <c r="J650" i="8"/>
  <c r="J651" i="8"/>
  <c r="J652" i="8"/>
  <c r="J653" i="8"/>
  <c r="J654" i="8"/>
  <c r="J655" i="8"/>
  <c r="J656" i="8"/>
  <c r="J657" i="8"/>
  <c r="J658" i="8"/>
  <c r="J659" i="8"/>
  <c r="J660" i="8"/>
  <c r="J661" i="8"/>
  <c r="J662" i="8"/>
  <c r="J663" i="8"/>
  <c r="J664" i="8"/>
  <c r="J665" i="8"/>
  <c r="J666" i="8"/>
  <c r="J667" i="8"/>
  <c r="J668" i="8"/>
  <c r="J669" i="8"/>
  <c r="J670" i="8"/>
  <c r="J671" i="8"/>
  <c r="J672" i="8"/>
  <c r="J673" i="8"/>
  <c r="J674" i="8"/>
  <c r="J675" i="8"/>
  <c r="J676" i="8"/>
  <c r="J677" i="8"/>
  <c r="J678" i="8"/>
  <c r="J679" i="8"/>
  <c r="J680" i="8"/>
  <c r="J681" i="8"/>
  <c r="J682" i="8"/>
  <c r="J683" i="8"/>
  <c r="J684" i="8"/>
  <c r="J685" i="8"/>
  <c r="J686" i="8"/>
  <c r="J687" i="8"/>
  <c r="J688" i="8"/>
  <c r="J689" i="8"/>
  <c r="J690" i="8"/>
  <c r="J691" i="8"/>
  <c r="J692" i="8"/>
  <c r="J693" i="8"/>
  <c r="J694" i="8"/>
  <c r="J695" i="8"/>
  <c r="J696" i="8"/>
  <c r="J697" i="8"/>
  <c r="J698" i="8"/>
  <c r="J699" i="8"/>
  <c r="J700" i="8"/>
  <c r="J701" i="8"/>
  <c r="J702" i="8"/>
  <c r="J703" i="8"/>
  <c r="J704" i="8"/>
  <c r="J705" i="8"/>
  <c r="J706" i="8"/>
  <c r="J707" i="8"/>
  <c r="J708" i="8"/>
  <c r="J709" i="8"/>
  <c r="J710" i="8"/>
  <c r="J711" i="8"/>
  <c r="J712" i="8"/>
  <c r="J713" i="8"/>
  <c r="J714" i="8"/>
  <c r="J715" i="8"/>
  <c r="J716" i="8"/>
  <c r="J717" i="8"/>
  <c r="J718" i="8"/>
  <c r="J719" i="8"/>
  <c r="J720" i="8"/>
  <c r="J721" i="8"/>
  <c r="J722" i="8"/>
  <c r="J723" i="8"/>
  <c r="J724" i="8"/>
  <c r="J725" i="8"/>
  <c r="J726" i="8"/>
  <c r="J727" i="8"/>
  <c r="J728" i="8"/>
  <c r="J729" i="8"/>
  <c r="J730" i="8"/>
  <c r="J731" i="8"/>
  <c r="J732" i="8"/>
  <c r="J733" i="8"/>
  <c r="J734" i="8"/>
  <c r="J735" i="8"/>
  <c r="J736" i="8"/>
  <c r="J737" i="8"/>
  <c r="J738" i="8"/>
  <c r="J739" i="8"/>
  <c r="J740" i="8"/>
  <c r="J741"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J776" i="8"/>
  <c r="J777" i="8"/>
  <c r="J778" i="8"/>
  <c r="J779" i="8"/>
  <c r="J780" i="8"/>
  <c r="J781" i="8"/>
  <c r="J782" i="8"/>
  <c r="J783" i="8"/>
  <c r="J784" i="8"/>
  <c r="J785" i="8"/>
  <c r="J786" i="8"/>
  <c r="J787" i="8"/>
  <c r="J788" i="8"/>
  <c r="J789" i="8"/>
  <c r="J790" i="8"/>
  <c r="J791" i="8"/>
  <c r="J792" i="8"/>
  <c r="J793" i="8"/>
  <c r="J794" i="8"/>
  <c r="J795" i="8"/>
  <c r="J796" i="8"/>
  <c r="J797" i="8"/>
  <c r="J798" i="8"/>
  <c r="J799" i="8"/>
  <c r="J800" i="8"/>
  <c r="J801" i="8"/>
  <c r="J802" i="8"/>
  <c r="J803" i="8"/>
  <c r="J804" i="8"/>
  <c r="J805" i="8"/>
  <c r="J806" i="8"/>
  <c r="J807" i="8"/>
  <c r="J808" i="8"/>
  <c r="J809" i="8"/>
  <c r="J810" i="8"/>
  <c r="J811" i="8"/>
  <c r="J812" i="8"/>
  <c r="J813" i="8"/>
  <c r="J814" i="8"/>
  <c r="J815" i="8"/>
  <c r="J816" i="8"/>
  <c r="J817" i="8"/>
  <c r="J818" i="8"/>
  <c r="J819" i="8"/>
  <c r="J820" i="8"/>
  <c r="J821" i="8"/>
  <c r="J822" i="8"/>
  <c r="J823" i="8"/>
  <c r="J824" i="8"/>
  <c r="J825" i="8"/>
  <c r="J826" i="8"/>
  <c r="J827" i="8"/>
  <c r="J828" i="8"/>
  <c r="J829" i="8"/>
  <c r="J830" i="8"/>
  <c r="J831" i="8"/>
  <c r="J832" i="8"/>
  <c r="J833" i="8"/>
  <c r="J834" i="8"/>
  <c r="J835" i="8"/>
  <c r="J836" i="8"/>
  <c r="J837" i="8"/>
  <c r="J838" i="8"/>
  <c r="J839" i="8"/>
  <c r="J840" i="8"/>
  <c r="J841" i="8"/>
  <c r="J842" i="8"/>
  <c r="J843" i="8"/>
  <c r="J844" i="8"/>
  <c r="J845" i="8"/>
  <c r="J846" i="8"/>
  <c r="J847" i="8"/>
  <c r="J848" i="8"/>
  <c r="J849" i="8"/>
  <c r="J850" i="8"/>
  <c r="J851" i="8"/>
  <c r="J852" i="8"/>
  <c r="J853" i="8"/>
  <c r="J854" i="8"/>
  <c r="J855" i="8"/>
  <c r="J856" i="8"/>
  <c r="J857" i="8"/>
  <c r="J858" i="8"/>
  <c r="J859" i="8"/>
  <c r="J860" i="8"/>
  <c r="J861" i="8"/>
  <c r="J862" i="8"/>
  <c r="J863" i="8"/>
  <c r="J864" i="8"/>
  <c r="J865" i="8"/>
  <c r="J866" i="8"/>
  <c r="J867" i="8"/>
  <c r="J868" i="8"/>
  <c r="J869" i="8"/>
  <c r="J870" i="8"/>
  <c r="J871" i="8"/>
  <c r="J872" i="8"/>
  <c r="J873" i="8"/>
  <c r="J874" i="8"/>
  <c r="J875" i="8"/>
  <c r="J876" i="8"/>
  <c r="J877" i="8"/>
  <c r="J878" i="8"/>
  <c r="J879" i="8"/>
  <c r="J880" i="8"/>
  <c r="J881" i="8"/>
  <c r="J882" i="8"/>
  <c r="J883" i="8"/>
  <c r="J884" i="8"/>
  <c r="J885"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J936" i="8"/>
  <c r="J937" i="8"/>
  <c r="J938" i="8"/>
  <c r="J939" i="8"/>
  <c r="J940" i="8"/>
  <c r="J941" i="8"/>
  <c r="J942" i="8"/>
  <c r="J943" i="8"/>
  <c r="J944" i="8"/>
  <c r="J945" i="8"/>
  <c r="J946" i="8"/>
  <c r="J947" i="8"/>
  <c r="J948" i="8"/>
  <c r="J949" i="8"/>
  <c r="J950" i="8"/>
  <c r="J951" i="8"/>
  <c r="J952" i="8"/>
  <c r="J953" i="8"/>
  <c r="J954" i="8"/>
  <c r="J955" i="8"/>
  <c r="J956" i="8"/>
  <c r="J957" i="8"/>
  <c r="J958" i="8"/>
  <c r="J959" i="8"/>
  <c r="J960" i="8"/>
  <c r="J961" i="8"/>
  <c r="J962" i="8"/>
  <c r="J963" i="8"/>
  <c r="J964" i="8"/>
  <c r="J965" i="8"/>
  <c r="J966" i="8"/>
  <c r="J967" i="8"/>
  <c r="J968" i="8"/>
  <c r="J969" i="8"/>
  <c r="J970" i="8"/>
  <c r="J971" i="8"/>
  <c r="J972" i="8"/>
  <c r="J973" i="8"/>
  <c r="J974" i="8"/>
  <c r="J975" i="8"/>
  <c r="J976" i="8"/>
  <c r="J977" i="8"/>
  <c r="J978" i="8"/>
  <c r="J979" i="8"/>
  <c r="J980" i="8"/>
  <c r="J981" i="8"/>
  <c r="J982" i="8"/>
  <c r="J983" i="8"/>
  <c r="J984" i="8"/>
  <c r="J985" i="8"/>
  <c r="J986" i="8"/>
  <c r="J987" i="8"/>
  <c r="J988" i="8"/>
  <c r="J989" i="8"/>
  <c r="J990" i="8"/>
  <c r="J991" i="8"/>
  <c r="J992" i="8"/>
  <c r="J993" i="8"/>
  <c r="J994" i="8"/>
  <c r="J995" i="8"/>
  <c r="J996" i="8"/>
  <c r="J997" i="8"/>
  <c r="J998" i="8"/>
  <c r="J999" i="8"/>
  <c r="J1000" i="8"/>
  <c r="J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H508" i="8"/>
  <c r="H509" i="8"/>
  <c r="H510" i="8"/>
  <c r="H511" i="8"/>
  <c r="H512" i="8"/>
  <c r="H513" i="8"/>
  <c r="H514" i="8"/>
  <c r="H515" i="8"/>
  <c r="H516" i="8"/>
  <c r="H517" i="8"/>
  <c r="H518" i="8"/>
  <c r="H519" i="8"/>
  <c r="H520" i="8"/>
  <c r="H521" i="8"/>
  <c r="H522" i="8"/>
  <c r="H523" i="8"/>
  <c r="H524" i="8"/>
  <c r="H525" i="8"/>
  <c r="H526" i="8"/>
  <c r="H527" i="8"/>
  <c r="H528" i="8"/>
  <c r="H529" i="8"/>
  <c r="H530" i="8"/>
  <c r="H531" i="8"/>
  <c r="H532" i="8"/>
  <c r="H533" i="8"/>
  <c r="H534" i="8"/>
  <c r="H535" i="8"/>
  <c r="H536" i="8"/>
  <c r="H537" i="8"/>
  <c r="H538" i="8"/>
  <c r="H539" i="8"/>
  <c r="H540" i="8"/>
  <c r="H541" i="8"/>
  <c r="H542" i="8"/>
  <c r="H543" i="8"/>
  <c r="H544" i="8"/>
  <c r="H545" i="8"/>
  <c r="H546" i="8"/>
  <c r="H547" i="8"/>
  <c r="H548" i="8"/>
  <c r="H549" i="8"/>
  <c r="H550" i="8"/>
  <c r="H551" i="8"/>
  <c r="H552" i="8"/>
  <c r="H553" i="8"/>
  <c r="H554" i="8"/>
  <c r="H555" i="8"/>
  <c r="H556" i="8"/>
  <c r="H557" i="8"/>
  <c r="H558" i="8"/>
  <c r="H559" i="8"/>
  <c r="H560" i="8"/>
  <c r="H561" i="8"/>
  <c r="H562" i="8"/>
  <c r="H563" i="8"/>
  <c r="H564" i="8"/>
  <c r="H565" i="8"/>
  <c r="H566" i="8"/>
  <c r="H567" i="8"/>
  <c r="H568" i="8"/>
  <c r="H569" i="8"/>
  <c r="H570" i="8"/>
  <c r="H571" i="8"/>
  <c r="H572" i="8"/>
  <c r="H573" i="8"/>
  <c r="H574" i="8"/>
  <c r="H575" i="8"/>
  <c r="H576" i="8"/>
  <c r="H577" i="8"/>
  <c r="H578" i="8"/>
  <c r="H579" i="8"/>
  <c r="H580" i="8"/>
  <c r="H581" i="8"/>
  <c r="H582" i="8"/>
  <c r="H583" i="8"/>
  <c r="H584" i="8"/>
  <c r="H585" i="8"/>
  <c r="H586" i="8"/>
  <c r="H587" i="8"/>
  <c r="H588" i="8"/>
  <c r="H589" i="8"/>
  <c r="H590" i="8"/>
  <c r="H591" i="8"/>
  <c r="H592" i="8"/>
  <c r="H593" i="8"/>
  <c r="H594" i="8"/>
  <c r="H595" i="8"/>
  <c r="H596" i="8"/>
  <c r="H597" i="8"/>
  <c r="H598" i="8"/>
  <c r="H599" i="8"/>
  <c r="H600" i="8"/>
  <c r="H601" i="8"/>
  <c r="H602" i="8"/>
  <c r="H603" i="8"/>
  <c r="H604" i="8"/>
  <c r="H605" i="8"/>
  <c r="H606" i="8"/>
  <c r="H607" i="8"/>
  <c r="H608" i="8"/>
  <c r="H609" i="8"/>
  <c r="H610" i="8"/>
  <c r="H611" i="8"/>
  <c r="H612" i="8"/>
  <c r="H613" i="8"/>
  <c r="H614" i="8"/>
  <c r="H615" i="8"/>
  <c r="H616" i="8"/>
  <c r="H617" i="8"/>
  <c r="H618" i="8"/>
  <c r="H619" i="8"/>
  <c r="H620" i="8"/>
  <c r="H621" i="8"/>
  <c r="H622" i="8"/>
  <c r="H623" i="8"/>
  <c r="H624" i="8"/>
  <c r="H625" i="8"/>
  <c r="H626" i="8"/>
  <c r="H627" i="8"/>
  <c r="H628" i="8"/>
  <c r="H629" i="8"/>
  <c r="H630" i="8"/>
  <c r="H631" i="8"/>
  <c r="H632" i="8"/>
  <c r="H633" i="8"/>
  <c r="H634" i="8"/>
  <c r="H635" i="8"/>
  <c r="H636" i="8"/>
  <c r="H637" i="8"/>
  <c r="H638" i="8"/>
  <c r="H639" i="8"/>
  <c r="H640" i="8"/>
  <c r="H641" i="8"/>
  <c r="H642" i="8"/>
  <c r="H643" i="8"/>
  <c r="H644" i="8"/>
  <c r="H645" i="8"/>
  <c r="H646" i="8"/>
  <c r="H647" i="8"/>
  <c r="H648" i="8"/>
  <c r="H649" i="8"/>
  <c r="H650" i="8"/>
  <c r="H651" i="8"/>
  <c r="H652" i="8"/>
  <c r="H653" i="8"/>
  <c r="H654" i="8"/>
  <c r="H655" i="8"/>
  <c r="H656" i="8"/>
  <c r="H657" i="8"/>
  <c r="H658" i="8"/>
  <c r="H659" i="8"/>
  <c r="H660" i="8"/>
  <c r="H661" i="8"/>
  <c r="H662" i="8"/>
  <c r="H663" i="8"/>
  <c r="H664" i="8"/>
  <c r="H665" i="8"/>
  <c r="H666" i="8"/>
  <c r="H667" i="8"/>
  <c r="H668" i="8"/>
  <c r="H669" i="8"/>
  <c r="H670" i="8"/>
  <c r="H671" i="8"/>
  <c r="H672" i="8"/>
  <c r="H673" i="8"/>
  <c r="H674" i="8"/>
  <c r="H675" i="8"/>
  <c r="H676" i="8"/>
  <c r="H677" i="8"/>
  <c r="H678" i="8"/>
  <c r="H679" i="8"/>
  <c r="H680" i="8"/>
  <c r="H681" i="8"/>
  <c r="H682" i="8"/>
  <c r="H683" i="8"/>
  <c r="H684" i="8"/>
  <c r="H685" i="8"/>
  <c r="H686" i="8"/>
  <c r="H687" i="8"/>
  <c r="H688" i="8"/>
  <c r="H689" i="8"/>
  <c r="H690" i="8"/>
  <c r="H691" i="8"/>
  <c r="H692" i="8"/>
  <c r="H693" i="8"/>
  <c r="H694" i="8"/>
  <c r="H695" i="8"/>
  <c r="H696" i="8"/>
  <c r="H697" i="8"/>
  <c r="H698" i="8"/>
  <c r="H699" i="8"/>
  <c r="H700" i="8"/>
  <c r="H701" i="8"/>
  <c r="H702" i="8"/>
  <c r="H703" i="8"/>
  <c r="H704" i="8"/>
  <c r="H705" i="8"/>
  <c r="H706" i="8"/>
  <c r="H707" i="8"/>
  <c r="H708" i="8"/>
  <c r="H709" i="8"/>
  <c r="H710" i="8"/>
  <c r="H711" i="8"/>
  <c r="H712" i="8"/>
  <c r="H713" i="8"/>
  <c r="H714" i="8"/>
  <c r="H715" i="8"/>
  <c r="H716" i="8"/>
  <c r="H717" i="8"/>
  <c r="H718" i="8"/>
  <c r="H719" i="8"/>
  <c r="H720" i="8"/>
  <c r="H721" i="8"/>
  <c r="H722" i="8"/>
  <c r="H723" i="8"/>
  <c r="H724" i="8"/>
  <c r="H725" i="8"/>
  <c r="H726" i="8"/>
  <c r="H727" i="8"/>
  <c r="H728" i="8"/>
  <c r="H729" i="8"/>
  <c r="H730" i="8"/>
  <c r="H731" i="8"/>
  <c r="H732" i="8"/>
  <c r="H733" i="8"/>
  <c r="H734" i="8"/>
  <c r="H735" i="8"/>
  <c r="H736" i="8"/>
  <c r="H737" i="8"/>
  <c r="H738" i="8"/>
  <c r="H739" i="8"/>
  <c r="H740" i="8"/>
  <c r="H741" i="8"/>
  <c r="H742" i="8"/>
  <c r="H743" i="8"/>
  <c r="H744" i="8"/>
  <c r="H745" i="8"/>
  <c r="H746" i="8"/>
  <c r="H747" i="8"/>
  <c r="H748" i="8"/>
  <c r="H749" i="8"/>
  <c r="H750" i="8"/>
  <c r="H751" i="8"/>
  <c r="H752" i="8"/>
  <c r="H753" i="8"/>
  <c r="H754" i="8"/>
  <c r="H755" i="8"/>
  <c r="H756" i="8"/>
  <c r="H757" i="8"/>
  <c r="H758" i="8"/>
  <c r="H759" i="8"/>
  <c r="H760" i="8"/>
  <c r="H761" i="8"/>
  <c r="H762" i="8"/>
  <c r="H763" i="8"/>
  <c r="H764" i="8"/>
  <c r="H765" i="8"/>
  <c r="H766" i="8"/>
  <c r="H767" i="8"/>
  <c r="H768" i="8"/>
  <c r="H769" i="8"/>
  <c r="H770" i="8"/>
  <c r="H771" i="8"/>
  <c r="H772" i="8"/>
  <c r="H773" i="8"/>
  <c r="H774" i="8"/>
  <c r="H775" i="8"/>
  <c r="H776" i="8"/>
  <c r="H777" i="8"/>
  <c r="H778" i="8"/>
  <c r="H779" i="8"/>
  <c r="H780" i="8"/>
  <c r="H781" i="8"/>
  <c r="H782" i="8"/>
  <c r="H783" i="8"/>
  <c r="H784" i="8"/>
  <c r="H785" i="8"/>
  <c r="H786" i="8"/>
  <c r="H787" i="8"/>
  <c r="H788" i="8"/>
  <c r="H789" i="8"/>
  <c r="H790" i="8"/>
  <c r="H791" i="8"/>
  <c r="H792" i="8"/>
  <c r="H793" i="8"/>
  <c r="H794" i="8"/>
  <c r="H795" i="8"/>
  <c r="H796" i="8"/>
  <c r="H797" i="8"/>
  <c r="H798" i="8"/>
  <c r="H799" i="8"/>
  <c r="H800" i="8"/>
  <c r="H801" i="8"/>
  <c r="H802" i="8"/>
  <c r="H803" i="8"/>
  <c r="H804" i="8"/>
  <c r="H805" i="8"/>
  <c r="H806" i="8"/>
  <c r="H807" i="8"/>
  <c r="H808" i="8"/>
  <c r="H809" i="8"/>
  <c r="H810" i="8"/>
  <c r="H811" i="8"/>
  <c r="H812" i="8"/>
  <c r="H813" i="8"/>
  <c r="H814" i="8"/>
  <c r="H815" i="8"/>
  <c r="H816" i="8"/>
  <c r="H817" i="8"/>
  <c r="H818" i="8"/>
  <c r="H819" i="8"/>
  <c r="H820" i="8"/>
  <c r="H821" i="8"/>
  <c r="H822" i="8"/>
  <c r="H823" i="8"/>
  <c r="H824" i="8"/>
  <c r="H825" i="8"/>
  <c r="H826" i="8"/>
  <c r="H827" i="8"/>
  <c r="H828" i="8"/>
  <c r="H829" i="8"/>
  <c r="H830" i="8"/>
  <c r="H831" i="8"/>
  <c r="H832" i="8"/>
  <c r="H833" i="8"/>
  <c r="H834" i="8"/>
  <c r="H835" i="8"/>
  <c r="H836" i="8"/>
  <c r="H837" i="8"/>
  <c r="H838" i="8"/>
  <c r="H839" i="8"/>
  <c r="H840" i="8"/>
  <c r="H841" i="8"/>
  <c r="H842" i="8"/>
  <c r="H843" i="8"/>
  <c r="H844" i="8"/>
  <c r="H845" i="8"/>
  <c r="H846" i="8"/>
  <c r="H847" i="8"/>
  <c r="H848" i="8"/>
  <c r="H849" i="8"/>
  <c r="H850" i="8"/>
  <c r="H851" i="8"/>
  <c r="H852" i="8"/>
  <c r="H853" i="8"/>
  <c r="H854" i="8"/>
  <c r="H855" i="8"/>
  <c r="H856" i="8"/>
  <c r="H857" i="8"/>
  <c r="H858" i="8"/>
  <c r="H859" i="8"/>
  <c r="H860" i="8"/>
  <c r="H861" i="8"/>
  <c r="H862" i="8"/>
  <c r="H863" i="8"/>
  <c r="H864" i="8"/>
  <c r="H865" i="8"/>
  <c r="H866" i="8"/>
  <c r="H867" i="8"/>
  <c r="H868" i="8"/>
  <c r="H869" i="8"/>
  <c r="H870" i="8"/>
  <c r="H871" i="8"/>
  <c r="H872" i="8"/>
  <c r="H873" i="8"/>
  <c r="H874" i="8"/>
  <c r="H875" i="8"/>
  <c r="H876" i="8"/>
  <c r="H877" i="8"/>
  <c r="H878" i="8"/>
  <c r="H879" i="8"/>
  <c r="H880" i="8"/>
  <c r="H881" i="8"/>
  <c r="H882" i="8"/>
  <c r="H883" i="8"/>
  <c r="H884" i="8"/>
  <c r="H885" i="8"/>
  <c r="H886" i="8"/>
  <c r="H887" i="8"/>
  <c r="H888" i="8"/>
  <c r="H889" i="8"/>
  <c r="H890" i="8"/>
  <c r="H891" i="8"/>
  <c r="H892" i="8"/>
  <c r="H893" i="8"/>
  <c r="H894" i="8"/>
  <c r="H895" i="8"/>
  <c r="H896" i="8"/>
  <c r="H897" i="8"/>
  <c r="H898" i="8"/>
  <c r="H899" i="8"/>
  <c r="H900" i="8"/>
  <c r="H901" i="8"/>
  <c r="H902" i="8"/>
  <c r="H903" i="8"/>
  <c r="H904" i="8"/>
  <c r="H905" i="8"/>
  <c r="H906" i="8"/>
  <c r="H907" i="8"/>
  <c r="H908" i="8"/>
  <c r="H909" i="8"/>
  <c r="H910" i="8"/>
  <c r="H911" i="8"/>
  <c r="H912" i="8"/>
  <c r="H913" i="8"/>
  <c r="H914" i="8"/>
  <c r="H915" i="8"/>
  <c r="H916" i="8"/>
  <c r="H917" i="8"/>
  <c r="H918" i="8"/>
  <c r="H919" i="8"/>
  <c r="H920" i="8"/>
  <c r="H921" i="8"/>
  <c r="H922" i="8"/>
  <c r="H923" i="8"/>
  <c r="H924" i="8"/>
  <c r="H925" i="8"/>
  <c r="H926" i="8"/>
  <c r="H927" i="8"/>
  <c r="H928" i="8"/>
  <c r="H929" i="8"/>
  <c r="H930" i="8"/>
  <c r="H931" i="8"/>
  <c r="H932" i="8"/>
  <c r="H933" i="8"/>
  <c r="H934" i="8"/>
  <c r="H935" i="8"/>
  <c r="H936" i="8"/>
  <c r="H937" i="8"/>
  <c r="H938" i="8"/>
  <c r="H939" i="8"/>
  <c r="H940" i="8"/>
  <c r="H941" i="8"/>
  <c r="H942" i="8"/>
  <c r="H943" i="8"/>
  <c r="H944" i="8"/>
  <c r="H945" i="8"/>
  <c r="H946" i="8"/>
  <c r="H947" i="8"/>
  <c r="H948" i="8"/>
  <c r="H949" i="8"/>
  <c r="H950" i="8"/>
  <c r="H951" i="8"/>
  <c r="H952" i="8"/>
  <c r="H953" i="8"/>
  <c r="H954" i="8"/>
  <c r="H955" i="8"/>
  <c r="H956" i="8"/>
  <c r="H957" i="8"/>
  <c r="H958" i="8"/>
  <c r="H959" i="8"/>
  <c r="H960" i="8"/>
  <c r="H961" i="8"/>
  <c r="H962" i="8"/>
  <c r="H963" i="8"/>
  <c r="H964" i="8"/>
  <c r="H965" i="8"/>
  <c r="H966" i="8"/>
  <c r="H967" i="8"/>
  <c r="H968" i="8"/>
  <c r="H969" i="8"/>
  <c r="H970" i="8"/>
  <c r="H971" i="8"/>
  <c r="H972" i="8"/>
  <c r="H973" i="8"/>
  <c r="H974" i="8"/>
  <c r="H975" i="8"/>
  <c r="H976" i="8"/>
  <c r="H977" i="8"/>
  <c r="H978" i="8"/>
  <c r="H979" i="8"/>
  <c r="H980" i="8"/>
  <c r="H981" i="8"/>
  <c r="H982" i="8"/>
  <c r="H983" i="8"/>
  <c r="H984" i="8"/>
  <c r="H985" i="8"/>
  <c r="H986" i="8"/>
  <c r="H987" i="8"/>
  <c r="H988" i="8"/>
  <c r="H989" i="8"/>
  <c r="H990" i="8"/>
  <c r="H991" i="8"/>
  <c r="H992" i="8"/>
  <c r="H993" i="8"/>
  <c r="H994" i="8"/>
  <c r="H995" i="8"/>
  <c r="H996" i="8"/>
  <c r="H997" i="8"/>
  <c r="H998" i="8"/>
  <c r="H999" i="8"/>
  <c r="H1000" i="8"/>
  <c r="H15" i="8"/>
  <c r="F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63" i="8"/>
  <c r="F64" i="8"/>
  <c r="F65" i="8"/>
  <c r="F66" i="8"/>
  <c r="F67" i="8"/>
  <c r="F68" i="8"/>
  <c r="F69" i="8"/>
  <c r="F70" i="8"/>
  <c r="F71" i="8"/>
  <c r="F72" i="8"/>
  <c r="F73" i="8"/>
  <c r="F74" i="8"/>
  <c r="F75" i="8"/>
  <c r="F76" i="8"/>
  <c r="F77" i="8"/>
  <c r="F78" i="8"/>
  <c r="F79" i="8"/>
  <c r="F80" i="8"/>
  <c r="F81" i="8"/>
  <c r="F82" i="8"/>
  <c r="F83" i="8"/>
  <c r="F84" i="8"/>
  <c r="F85" i="8"/>
  <c r="F86" i="8"/>
  <c r="F87" i="8"/>
  <c r="F88" i="8"/>
  <c r="F89" i="8"/>
  <c r="F90" i="8"/>
  <c r="F91" i="8"/>
  <c r="F92" i="8"/>
  <c r="F93" i="8"/>
  <c r="F94" i="8"/>
  <c r="F95" i="8"/>
  <c r="F96" i="8"/>
  <c r="F97" i="8"/>
  <c r="F98" i="8"/>
  <c r="F99"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500" i="8"/>
  <c r="F501" i="8"/>
  <c r="F502" i="8"/>
  <c r="F503" i="8"/>
  <c r="F504" i="8"/>
  <c r="F505" i="8"/>
  <c r="F506" i="8"/>
  <c r="F507" i="8"/>
  <c r="F508" i="8"/>
  <c r="F509" i="8"/>
  <c r="F510" i="8"/>
  <c r="F511" i="8"/>
  <c r="F512" i="8"/>
  <c r="F513" i="8"/>
  <c r="F514" i="8"/>
  <c r="F515" i="8"/>
  <c r="F516" i="8"/>
  <c r="F517" i="8"/>
  <c r="F518" i="8"/>
  <c r="F519" i="8"/>
  <c r="F520" i="8"/>
  <c r="F521" i="8"/>
  <c r="F522" i="8"/>
  <c r="F523" i="8"/>
  <c r="F524" i="8"/>
  <c r="F525" i="8"/>
  <c r="F526" i="8"/>
  <c r="F527" i="8"/>
  <c r="F528" i="8"/>
  <c r="F529" i="8"/>
  <c r="F530" i="8"/>
  <c r="F531" i="8"/>
  <c r="F532" i="8"/>
  <c r="F533" i="8"/>
  <c r="F534" i="8"/>
  <c r="F535" i="8"/>
  <c r="F536" i="8"/>
  <c r="F537" i="8"/>
  <c r="F538" i="8"/>
  <c r="F539" i="8"/>
  <c r="F540" i="8"/>
  <c r="F541" i="8"/>
  <c r="F542" i="8"/>
  <c r="F543" i="8"/>
  <c r="F544" i="8"/>
  <c r="F545" i="8"/>
  <c r="F546" i="8"/>
  <c r="F547" i="8"/>
  <c r="F548" i="8"/>
  <c r="F549" i="8"/>
  <c r="F550" i="8"/>
  <c r="F551" i="8"/>
  <c r="F552" i="8"/>
  <c r="F553" i="8"/>
  <c r="F554" i="8"/>
  <c r="F555" i="8"/>
  <c r="F556" i="8"/>
  <c r="F557" i="8"/>
  <c r="F558" i="8"/>
  <c r="F559" i="8"/>
  <c r="F560" i="8"/>
  <c r="F561" i="8"/>
  <c r="F562" i="8"/>
  <c r="F563" i="8"/>
  <c r="F564" i="8"/>
  <c r="F565" i="8"/>
  <c r="F566" i="8"/>
  <c r="F567" i="8"/>
  <c r="F568" i="8"/>
  <c r="F569" i="8"/>
  <c r="F570" i="8"/>
  <c r="F571" i="8"/>
  <c r="F572" i="8"/>
  <c r="F573" i="8"/>
  <c r="F574" i="8"/>
  <c r="F575" i="8"/>
  <c r="F576" i="8"/>
  <c r="F577" i="8"/>
  <c r="F578" i="8"/>
  <c r="F579" i="8"/>
  <c r="F580" i="8"/>
  <c r="F581" i="8"/>
  <c r="F582" i="8"/>
  <c r="F583" i="8"/>
  <c r="F584" i="8"/>
  <c r="F585" i="8"/>
  <c r="F586" i="8"/>
  <c r="F587" i="8"/>
  <c r="F588" i="8"/>
  <c r="F589" i="8"/>
  <c r="F590" i="8"/>
  <c r="F591" i="8"/>
  <c r="F592" i="8"/>
  <c r="F593" i="8"/>
  <c r="F594" i="8"/>
  <c r="F595" i="8"/>
  <c r="F596" i="8"/>
  <c r="F597" i="8"/>
  <c r="F598" i="8"/>
  <c r="F599" i="8"/>
  <c r="F600" i="8"/>
  <c r="F601" i="8"/>
  <c r="F602" i="8"/>
  <c r="F603" i="8"/>
  <c r="F604" i="8"/>
  <c r="F605" i="8"/>
  <c r="F606" i="8"/>
  <c r="F607" i="8"/>
  <c r="F608" i="8"/>
  <c r="F609" i="8"/>
  <c r="F610" i="8"/>
  <c r="F611" i="8"/>
  <c r="F612" i="8"/>
  <c r="F613" i="8"/>
  <c r="F614" i="8"/>
  <c r="F615" i="8"/>
  <c r="F616" i="8"/>
  <c r="F617" i="8"/>
  <c r="F618" i="8"/>
  <c r="F619" i="8"/>
  <c r="F620" i="8"/>
  <c r="F621" i="8"/>
  <c r="F622" i="8"/>
  <c r="F623" i="8"/>
  <c r="F624" i="8"/>
  <c r="F625" i="8"/>
  <c r="F626" i="8"/>
  <c r="F627" i="8"/>
  <c r="F628" i="8"/>
  <c r="F629" i="8"/>
  <c r="F630" i="8"/>
  <c r="F631" i="8"/>
  <c r="F632" i="8"/>
  <c r="F633" i="8"/>
  <c r="F634" i="8"/>
  <c r="F635" i="8"/>
  <c r="F636" i="8"/>
  <c r="F637" i="8"/>
  <c r="F638" i="8"/>
  <c r="F639" i="8"/>
  <c r="F640" i="8"/>
  <c r="F641" i="8"/>
  <c r="F642" i="8"/>
  <c r="F643" i="8"/>
  <c r="F644" i="8"/>
  <c r="F645" i="8"/>
  <c r="F646" i="8"/>
  <c r="F647" i="8"/>
  <c r="F648" i="8"/>
  <c r="F649" i="8"/>
  <c r="F650" i="8"/>
  <c r="F651" i="8"/>
  <c r="F652" i="8"/>
  <c r="F653" i="8"/>
  <c r="F654" i="8"/>
  <c r="F655" i="8"/>
  <c r="F656" i="8"/>
  <c r="F657" i="8"/>
  <c r="F658" i="8"/>
  <c r="F659" i="8"/>
  <c r="F660" i="8"/>
  <c r="F661" i="8"/>
  <c r="F662" i="8"/>
  <c r="F663" i="8"/>
  <c r="F664" i="8"/>
  <c r="F665" i="8"/>
  <c r="F666" i="8"/>
  <c r="F667" i="8"/>
  <c r="F668" i="8"/>
  <c r="F669" i="8"/>
  <c r="F670" i="8"/>
  <c r="F671" i="8"/>
  <c r="F672" i="8"/>
  <c r="F673" i="8"/>
  <c r="F674" i="8"/>
  <c r="F675" i="8"/>
  <c r="F676" i="8"/>
  <c r="F677" i="8"/>
  <c r="F678" i="8"/>
  <c r="F679" i="8"/>
  <c r="F680" i="8"/>
  <c r="F681" i="8"/>
  <c r="F682" i="8"/>
  <c r="F683" i="8"/>
  <c r="F684" i="8"/>
  <c r="F685" i="8"/>
  <c r="F686" i="8"/>
  <c r="F687" i="8"/>
  <c r="F688" i="8"/>
  <c r="F689" i="8"/>
  <c r="F690" i="8"/>
  <c r="F691" i="8"/>
  <c r="F692" i="8"/>
  <c r="F693" i="8"/>
  <c r="F694" i="8"/>
  <c r="F695" i="8"/>
  <c r="F696" i="8"/>
  <c r="F697" i="8"/>
  <c r="F698" i="8"/>
  <c r="F699" i="8"/>
  <c r="F700" i="8"/>
  <c r="F701" i="8"/>
  <c r="F702" i="8"/>
  <c r="F703" i="8"/>
  <c r="F704" i="8"/>
  <c r="F705" i="8"/>
  <c r="F706" i="8"/>
  <c r="F707" i="8"/>
  <c r="F708" i="8"/>
  <c r="F709" i="8"/>
  <c r="F710" i="8"/>
  <c r="F711" i="8"/>
  <c r="F712" i="8"/>
  <c r="F713" i="8"/>
  <c r="F714" i="8"/>
  <c r="F715" i="8"/>
  <c r="F716" i="8"/>
  <c r="F717" i="8"/>
  <c r="F718" i="8"/>
  <c r="F719" i="8"/>
  <c r="F720" i="8"/>
  <c r="F721" i="8"/>
  <c r="F722" i="8"/>
  <c r="F723" i="8"/>
  <c r="F724" i="8"/>
  <c r="F725" i="8"/>
  <c r="F726" i="8"/>
  <c r="F727" i="8"/>
  <c r="F728" i="8"/>
  <c r="F729" i="8"/>
  <c r="F730" i="8"/>
  <c r="F731" i="8"/>
  <c r="F732" i="8"/>
  <c r="F733" i="8"/>
  <c r="F734" i="8"/>
  <c r="F735" i="8"/>
  <c r="F736" i="8"/>
  <c r="F737" i="8"/>
  <c r="F738" i="8"/>
  <c r="F739" i="8"/>
  <c r="F740" i="8"/>
  <c r="F741" i="8"/>
  <c r="F742" i="8"/>
  <c r="F743" i="8"/>
  <c r="F744" i="8"/>
  <c r="F745" i="8"/>
  <c r="F746" i="8"/>
  <c r="F747" i="8"/>
  <c r="F748" i="8"/>
  <c r="F749" i="8"/>
  <c r="F750" i="8"/>
  <c r="F751" i="8"/>
  <c r="F752" i="8"/>
  <c r="F753" i="8"/>
  <c r="F754" i="8"/>
  <c r="F755" i="8"/>
  <c r="F756" i="8"/>
  <c r="F757" i="8"/>
  <c r="F758" i="8"/>
  <c r="F759" i="8"/>
  <c r="F760" i="8"/>
  <c r="F761" i="8"/>
  <c r="F762" i="8"/>
  <c r="F763" i="8"/>
  <c r="F764" i="8"/>
  <c r="F765" i="8"/>
  <c r="F766" i="8"/>
  <c r="F767" i="8"/>
  <c r="F768" i="8"/>
  <c r="F769" i="8"/>
  <c r="F770" i="8"/>
  <c r="F771" i="8"/>
  <c r="F772" i="8"/>
  <c r="F773" i="8"/>
  <c r="F774" i="8"/>
  <c r="F775" i="8"/>
  <c r="F776" i="8"/>
  <c r="F777" i="8"/>
  <c r="F778" i="8"/>
  <c r="F779" i="8"/>
  <c r="F780" i="8"/>
  <c r="F781" i="8"/>
  <c r="F782" i="8"/>
  <c r="F783" i="8"/>
  <c r="F784" i="8"/>
  <c r="F785" i="8"/>
  <c r="F786" i="8"/>
  <c r="F787" i="8"/>
  <c r="F788" i="8"/>
  <c r="F789" i="8"/>
  <c r="F790" i="8"/>
  <c r="F791" i="8"/>
  <c r="F792" i="8"/>
  <c r="F793" i="8"/>
  <c r="F794" i="8"/>
  <c r="F795" i="8"/>
  <c r="F796" i="8"/>
  <c r="F797" i="8"/>
  <c r="F798" i="8"/>
  <c r="F799" i="8"/>
  <c r="F800" i="8"/>
  <c r="F801" i="8"/>
  <c r="F802" i="8"/>
  <c r="F803" i="8"/>
  <c r="F804" i="8"/>
  <c r="F805" i="8"/>
  <c r="F806" i="8"/>
  <c r="F807" i="8"/>
  <c r="F808" i="8"/>
  <c r="F809" i="8"/>
  <c r="F810" i="8"/>
  <c r="F811" i="8"/>
  <c r="F812" i="8"/>
  <c r="F813" i="8"/>
  <c r="F814" i="8"/>
  <c r="F815" i="8"/>
  <c r="F816" i="8"/>
  <c r="F817" i="8"/>
  <c r="F818" i="8"/>
  <c r="F819" i="8"/>
  <c r="F820" i="8"/>
  <c r="F821" i="8"/>
  <c r="F822" i="8"/>
  <c r="F823" i="8"/>
  <c r="F824" i="8"/>
  <c r="F825" i="8"/>
  <c r="F826" i="8"/>
  <c r="F827" i="8"/>
  <c r="F828" i="8"/>
  <c r="F829" i="8"/>
  <c r="F830" i="8"/>
  <c r="F831" i="8"/>
  <c r="F832" i="8"/>
  <c r="F833" i="8"/>
  <c r="F834" i="8"/>
  <c r="F835" i="8"/>
  <c r="F836" i="8"/>
  <c r="F837" i="8"/>
  <c r="F838" i="8"/>
  <c r="F839" i="8"/>
  <c r="F840" i="8"/>
  <c r="F841" i="8"/>
  <c r="F842" i="8"/>
  <c r="F843" i="8"/>
  <c r="F844" i="8"/>
  <c r="F845" i="8"/>
  <c r="F846" i="8"/>
  <c r="F847" i="8"/>
  <c r="F848" i="8"/>
  <c r="F849" i="8"/>
  <c r="F850" i="8"/>
  <c r="F851" i="8"/>
  <c r="F852" i="8"/>
  <c r="F853" i="8"/>
  <c r="F854" i="8"/>
  <c r="F855" i="8"/>
  <c r="F856" i="8"/>
  <c r="F857" i="8"/>
  <c r="F858" i="8"/>
  <c r="F859" i="8"/>
  <c r="F860" i="8"/>
  <c r="F861" i="8"/>
  <c r="F862" i="8"/>
  <c r="F863" i="8"/>
  <c r="F864" i="8"/>
  <c r="F865" i="8"/>
  <c r="F866" i="8"/>
  <c r="F867" i="8"/>
  <c r="F868" i="8"/>
  <c r="F869" i="8"/>
  <c r="F870" i="8"/>
  <c r="F871" i="8"/>
  <c r="F872" i="8"/>
  <c r="F873" i="8"/>
  <c r="F874" i="8"/>
  <c r="F875" i="8"/>
  <c r="F876" i="8"/>
  <c r="F877" i="8"/>
  <c r="F878" i="8"/>
  <c r="F879" i="8"/>
  <c r="F880" i="8"/>
  <c r="F881" i="8"/>
  <c r="F882" i="8"/>
  <c r="F883" i="8"/>
  <c r="F884" i="8"/>
  <c r="F885" i="8"/>
  <c r="F886" i="8"/>
  <c r="F887" i="8"/>
  <c r="F888" i="8"/>
  <c r="F889" i="8"/>
  <c r="F890" i="8"/>
  <c r="F891" i="8"/>
  <c r="F892" i="8"/>
  <c r="F893" i="8"/>
  <c r="F894" i="8"/>
  <c r="F895" i="8"/>
  <c r="F896" i="8"/>
  <c r="F897" i="8"/>
  <c r="F898" i="8"/>
  <c r="F899" i="8"/>
  <c r="F900" i="8"/>
  <c r="F901" i="8"/>
  <c r="F902" i="8"/>
  <c r="F903" i="8"/>
  <c r="F904" i="8"/>
  <c r="F905" i="8"/>
  <c r="F906" i="8"/>
  <c r="F907" i="8"/>
  <c r="F908" i="8"/>
  <c r="F909" i="8"/>
  <c r="F910" i="8"/>
  <c r="F911" i="8"/>
  <c r="F912" i="8"/>
  <c r="F913" i="8"/>
  <c r="F914" i="8"/>
  <c r="F915" i="8"/>
  <c r="F916" i="8"/>
  <c r="F917" i="8"/>
  <c r="F918" i="8"/>
  <c r="F919" i="8"/>
  <c r="F920" i="8"/>
  <c r="F921" i="8"/>
  <c r="F922" i="8"/>
  <c r="F923" i="8"/>
  <c r="F924" i="8"/>
  <c r="F925" i="8"/>
  <c r="F926" i="8"/>
  <c r="F927" i="8"/>
  <c r="F928" i="8"/>
  <c r="F929" i="8"/>
  <c r="F930" i="8"/>
  <c r="F931" i="8"/>
  <c r="F932" i="8"/>
  <c r="F933" i="8"/>
  <c r="F934" i="8"/>
  <c r="F935" i="8"/>
  <c r="F936" i="8"/>
  <c r="F937" i="8"/>
  <c r="F938" i="8"/>
  <c r="F939" i="8"/>
  <c r="F940" i="8"/>
  <c r="F941" i="8"/>
  <c r="F942" i="8"/>
  <c r="F943" i="8"/>
  <c r="F944" i="8"/>
  <c r="F945" i="8"/>
  <c r="F946" i="8"/>
  <c r="F947" i="8"/>
  <c r="F948" i="8"/>
  <c r="F949" i="8"/>
  <c r="F950" i="8"/>
  <c r="F951" i="8"/>
  <c r="F952" i="8"/>
  <c r="F953" i="8"/>
  <c r="F954" i="8"/>
  <c r="F955" i="8"/>
  <c r="F956" i="8"/>
  <c r="F957" i="8"/>
  <c r="F958" i="8"/>
  <c r="F959" i="8"/>
  <c r="F960" i="8"/>
  <c r="F961" i="8"/>
  <c r="F962" i="8"/>
  <c r="F963" i="8"/>
  <c r="F964" i="8"/>
  <c r="F965" i="8"/>
  <c r="F966" i="8"/>
  <c r="F967" i="8"/>
  <c r="F968" i="8"/>
  <c r="F969" i="8"/>
  <c r="F970" i="8"/>
  <c r="F971" i="8"/>
  <c r="F972" i="8"/>
  <c r="F973" i="8"/>
  <c r="F974" i="8"/>
  <c r="F975" i="8"/>
  <c r="F976" i="8"/>
  <c r="F977" i="8"/>
  <c r="F978" i="8"/>
  <c r="F979" i="8"/>
  <c r="F980" i="8"/>
  <c r="F981" i="8"/>
  <c r="F982" i="8"/>
  <c r="F983" i="8"/>
  <c r="F984" i="8"/>
  <c r="F985" i="8"/>
  <c r="F986" i="8"/>
  <c r="F987" i="8"/>
  <c r="F988" i="8"/>
  <c r="F989" i="8"/>
  <c r="F990" i="8"/>
  <c r="F991" i="8"/>
  <c r="F992" i="8"/>
  <c r="F993" i="8"/>
  <c r="F994" i="8"/>
  <c r="F995" i="8"/>
  <c r="F996" i="8"/>
  <c r="F997" i="8"/>
  <c r="F998" i="8"/>
  <c r="F999" i="8"/>
  <c r="F1000" i="8"/>
  <c r="F15"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A16" i="8"/>
  <c r="T16" i="8" s="1" a="1"/>
  <c r="T16" i="8" s="1"/>
  <c r="A17" i="8"/>
  <c r="A18" i="8"/>
  <c r="A19" i="8"/>
  <c r="T19" i="8" s="1" a="1"/>
  <c r="T19" i="8" s="1"/>
  <c r="A20" i="8"/>
  <c r="A21" i="8"/>
  <c r="A22" i="8"/>
  <c r="T22" i="8" s="1" a="1"/>
  <c r="T22" i="8" s="1"/>
  <c r="A23" i="8"/>
  <c r="A24" i="8"/>
  <c r="A25" i="8"/>
  <c r="T25" i="8" s="1" a="1"/>
  <c r="T25" i="8" s="1"/>
  <c r="A26" i="8"/>
  <c r="A27" i="8"/>
  <c r="A28" i="8"/>
  <c r="A29" i="8"/>
  <c r="A30" i="8"/>
  <c r="T30" i="8" s="1" a="1"/>
  <c r="T30" i="8" s="1"/>
  <c r="A31" i="8"/>
  <c r="A32" i="8"/>
  <c r="A33" i="8"/>
  <c r="A34" i="8"/>
  <c r="T34" i="8" s="1" a="1"/>
  <c r="T34" i="8" s="1"/>
  <c r="A35" i="8"/>
  <c r="A36" i="8"/>
  <c r="A37" i="8"/>
  <c r="A38" i="8"/>
  <c r="A39" i="8"/>
  <c r="A40" i="8"/>
  <c r="A41" i="8"/>
  <c r="A42" i="8"/>
  <c r="T42" i="8" s="1" a="1"/>
  <c r="T42" i="8" s="1"/>
  <c r="AE42" i="8" s="1"/>
  <c r="A43" i="8"/>
  <c r="A44" i="8"/>
  <c r="A45" i="8"/>
  <c r="A46" i="8"/>
  <c r="A47" i="8"/>
  <c r="A48" i="8"/>
  <c r="A49" i="8"/>
  <c r="A50" i="8"/>
  <c r="A51" i="8"/>
  <c r="A52" i="8"/>
  <c r="A53" i="8"/>
  <c r="A54" i="8"/>
  <c r="T54" i="8" s="1" a="1"/>
  <c r="T54" i="8" s="1"/>
  <c r="AE54" i="8" s="1"/>
  <c r="A55" i="8"/>
  <c r="A56" i="8"/>
  <c r="A57" i="8"/>
  <c r="A58" i="8"/>
  <c r="T58" i="8" s="1" a="1"/>
  <c r="T58" i="8" s="1"/>
  <c r="AE58" i="8" s="1"/>
  <c r="A59" i="8"/>
  <c r="A60" i="8"/>
  <c r="A61" i="8"/>
  <c r="A62" i="8"/>
  <c r="A63" i="8"/>
  <c r="A64" i="8"/>
  <c r="A65" i="8"/>
  <c r="A66" i="8"/>
  <c r="T66" i="8" s="1" a="1"/>
  <c r="T66" i="8" s="1"/>
  <c r="AE66" i="8" s="1"/>
  <c r="A67" i="8"/>
  <c r="A68" i="8"/>
  <c r="A69" i="8"/>
  <c r="A70" i="8"/>
  <c r="A71" i="8"/>
  <c r="A72" i="8"/>
  <c r="A73" i="8"/>
  <c r="A74" i="8"/>
  <c r="A75" i="8"/>
  <c r="A76" i="8"/>
  <c r="A77" i="8"/>
  <c r="A78" i="8"/>
  <c r="T78" i="8" s="1" a="1"/>
  <c r="T78" i="8" s="1"/>
  <c r="AE78" i="8" s="1"/>
  <c r="A79" i="8"/>
  <c r="A80" i="8"/>
  <c r="A81" i="8"/>
  <c r="A82" i="8"/>
  <c r="A83" i="8"/>
  <c r="A84" i="8"/>
  <c r="A85" i="8"/>
  <c r="T85" i="8" s="1" a="1"/>
  <c r="T85" i="8" s="1"/>
  <c r="AE85" i="8" s="1"/>
  <c r="A86" i="8"/>
  <c r="A87" i="8"/>
  <c r="A88" i="8"/>
  <c r="A89" i="8"/>
  <c r="A90" i="8"/>
  <c r="T90" i="8" s="1" a="1"/>
  <c r="T90" i="8" s="1"/>
  <c r="AE90" i="8" s="1"/>
  <c r="A91" i="8"/>
  <c r="A92" i="8"/>
  <c r="A93" i="8"/>
  <c r="A94" i="8"/>
  <c r="T94" i="8" s="1" a="1"/>
  <c r="T94" i="8" s="1"/>
  <c r="AE94" i="8" s="1"/>
  <c r="A95" i="8"/>
  <c r="A96" i="8"/>
  <c r="A97" i="8"/>
  <c r="A98" i="8"/>
  <c r="A99" i="8"/>
  <c r="A100" i="8"/>
  <c r="A101" i="8"/>
  <c r="A102" i="8"/>
  <c r="T102" i="8" s="1" a="1"/>
  <c r="T102" i="8" s="1"/>
  <c r="AE102" i="8" s="1"/>
  <c r="A103" i="8"/>
  <c r="A104" i="8"/>
  <c r="A105" i="8"/>
  <c r="A106" i="8"/>
  <c r="A107" i="8"/>
  <c r="A108" i="8"/>
  <c r="A109" i="8"/>
  <c r="A110" i="8"/>
  <c r="A111" i="8"/>
  <c r="A112" i="8"/>
  <c r="A113" i="8"/>
  <c r="A114" i="8"/>
  <c r="A115" i="8"/>
  <c r="A116" i="8"/>
  <c r="A117" i="8"/>
  <c r="A118" i="8"/>
  <c r="A119" i="8"/>
  <c r="A120" i="8"/>
  <c r="A121" i="8"/>
  <c r="A122" i="8"/>
  <c r="A123" i="8"/>
  <c r="A124" i="8"/>
  <c r="A125" i="8"/>
  <c r="A126" i="8"/>
  <c r="T126" i="8" s="1" a="1"/>
  <c r="T126" i="8" s="1"/>
  <c r="AE126" i="8" s="1"/>
  <c r="A127" i="8"/>
  <c r="A128" i="8"/>
  <c r="A129" i="8"/>
  <c r="A130" i="8"/>
  <c r="T130" i="8" s="1" a="1"/>
  <c r="T130" i="8" s="1"/>
  <c r="AE130" i="8" s="1"/>
  <c r="A131" i="8"/>
  <c r="A132" i="8"/>
  <c r="A133" i="8"/>
  <c r="A134" i="8"/>
  <c r="A135" i="8"/>
  <c r="A136" i="8"/>
  <c r="A137" i="8"/>
  <c r="A138" i="8"/>
  <c r="T138" i="8" s="1" a="1"/>
  <c r="T138" i="8" s="1"/>
  <c r="AE138" i="8" s="1"/>
  <c r="A139" i="8"/>
  <c r="A140" i="8"/>
  <c r="T140" i="8" s="1" a="1"/>
  <c r="T140" i="8" s="1"/>
  <c r="AE140" i="8" s="1"/>
  <c r="A141" i="8"/>
  <c r="A142" i="8"/>
  <c r="T142" i="8" s="1" a="1"/>
  <c r="T142" i="8" s="1"/>
  <c r="AE142" i="8" s="1"/>
  <c r="A143" i="8"/>
  <c r="A144" i="8"/>
  <c r="T144" i="8" s="1" a="1"/>
  <c r="T144" i="8" s="1"/>
  <c r="AE144" i="8" s="1"/>
  <c r="A145" i="8"/>
  <c r="A146" i="8"/>
  <c r="A147" i="8"/>
  <c r="A148" i="8"/>
  <c r="A149" i="8"/>
  <c r="A150" i="8"/>
  <c r="T150" i="8" s="1" a="1"/>
  <c r="T150" i="8" s="1"/>
  <c r="AE150" i="8" s="1"/>
  <c r="A151" i="8"/>
  <c r="A152" i="8"/>
  <c r="A153" i="8"/>
  <c r="A154" i="8"/>
  <c r="A155" i="8"/>
  <c r="A156" i="8"/>
  <c r="A157" i="8"/>
  <c r="A158" i="8"/>
  <c r="A159" i="8"/>
  <c r="A160" i="8"/>
  <c r="A161" i="8"/>
  <c r="A162" i="8"/>
  <c r="T162" i="8" s="1" a="1"/>
  <c r="T162" i="8" s="1"/>
  <c r="AE162" i="8" s="1"/>
  <c r="A163" i="8"/>
  <c r="A164" i="8"/>
  <c r="A165" i="8"/>
  <c r="A166" i="8"/>
  <c r="A167" i="8"/>
  <c r="A168" i="8"/>
  <c r="A169" i="8"/>
  <c r="A170" i="8"/>
  <c r="A171" i="8"/>
  <c r="A172" i="8"/>
  <c r="A173" i="8"/>
  <c r="A174" i="8"/>
  <c r="T174" i="8" s="1" a="1"/>
  <c r="T174" i="8" s="1"/>
  <c r="AE174" i="8" s="1"/>
  <c r="A175" i="8"/>
  <c r="A176" i="8"/>
  <c r="A177" i="8"/>
  <c r="A178" i="8"/>
  <c r="T178" i="8" s="1" a="1"/>
  <c r="T178" i="8" s="1"/>
  <c r="AE178" i="8" s="1"/>
  <c r="A179" i="8"/>
  <c r="A180" i="8"/>
  <c r="A181" i="8"/>
  <c r="A182" i="8"/>
  <c r="A183" i="8"/>
  <c r="A184" i="8"/>
  <c r="A185" i="8"/>
  <c r="A186" i="8"/>
  <c r="T186" i="8" s="1" a="1"/>
  <c r="T186" i="8" s="1"/>
  <c r="AE186" i="8" s="1"/>
  <c r="A187" i="8"/>
  <c r="A188" i="8"/>
  <c r="A189" i="8"/>
  <c r="A190" i="8"/>
  <c r="T190" i="8" s="1" a="1"/>
  <c r="T190" i="8" s="1"/>
  <c r="AE190" i="8" s="1"/>
  <c r="A191" i="8"/>
  <c r="A192" i="8"/>
  <c r="A193" i="8"/>
  <c r="A194" i="8"/>
  <c r="A195" i="8"/>
  <c r="A196" i="8"/>
  <c r="A197" i="8"/>
  <c r="A198" i="8"/>
  <c r="T198" i="8" s="1" a="1"/>
  <c r="T198" i="8" s="1"/>
  <c r="AE198" i="8" s="1"/>
  <c r="A199" i="8"/>
  <c r="A200" i="8"/>
  <c r="A201" i="8"/>
  <c r="A202" i="8"/>
  <c r="A203" i="8"/>
  <c r="A204" i="8"/>
  <c r="A205" i="8"/>
  <c r="T205" i="8" s="1" a="1"/>
  <c r="T205" i="8" s="1"/>
  <c r="AE205" i="8" s="1"/>
  <c r="A206" i="8"/>
  <c r="A207" i="8"/>
  <c r="A208" i="8"/>
  <c r="A209" i="8"/>
  <c r="A210" i="8"/>
  <c r="T210" i="8" s="1" a="1"/>
  <c r="T210" i="8" s="1"/>
  <c r="AE210" i="8" s="1"/>
  <c r="A211" i="8"/>
  <c r="A212" i="8"/>
  <c r="A213" i="8"/>
  <c r="A214" i="8"/>
  <c r="A215" i="8"/>
  <c r="A216" i="8"/>
  <c r="A217" i="8"/>
  <c r="A218" i="8"/>
  <c r="A219" i="8"/>
  <c r="A220" i="8"/>
  <c r="A221" i="8"/>
  <c r="A222" i="8"/>
  <c r="T222" i="8" s="1" a="1"/>
  <c r="T222" i="8" s="1"/>
  <c r="AE222" i="8" s="1"/>
  <c r="A223" i="8"/>
  <c r="A224" i="8"/>
  <c r="A225" i="8"/>
  <c r="A226" i="8"/>
  <c r="T226" i="8" s="1" a="1"/>
  <c r="T226" i="8" s="1"/>
  <c r="AE226" i="8" s="1"/>
  <c r="A227" i="8"/>
  <c r="A228" i="8"/>
  <c r="A229" i="8"/>
  <c r="T229" i="8" s="1" a="1"/>
  <c r="T229" i="8" s="1"/>
  <c r="AE229" i="8" s="1"/>
  <c r="A230" i="8"/>
  <c r="A231" i="8"/>
  <c r="A232" i="8"/>
  <c r="A233" i="8"/>
  <c r="A234" i="8"/>
  <c r="T234" i="8" s="1" a="1"/>
  <c r="T234" i="8" s="1"/>
  <c r="AE234" i="8" s="1"/>
  <c r="A235" i="8"/>
  <c r="A236" i="8"/>
  <c r="A237" i="8"/>
  <c r="A238" i="8"/>
  <c r="T238" i="8" s="1" a="1"/>
  <c r="T238" i="8" s="1"/>
  <c r="AE238" i="8" s="1"/>
  <c r="A239" i="8"/>
  <c r="A240" i="8"/>
  <c r="T240" i="8" s="1" a="1"/>
  <c r="T240" i="8" s="1"/>
  <c r="AE240" i="8" s="1"/>
  <c r="A241" i="8"/>
  <c r="A242" i="8"/>
  <c r="A243" i="8"/>
  <c r="A244" i="8"/>
  <c r="T244" i="8" s="1" a="1"/>
  <c r="T244" i="8" s="1"/>
  <c r="AE244" i="8" s="1"/>
  <c r="A245" i="8"/>
  <c r="A246" i="8"/>
  <c r="T246" i="8" s="1" a="1"/>
  <c r="T246" i="8" s="1"/>
  <c r="AE246" i="8" s="1"/>
  <c r="A247" i="8"/>
  <c r="A248" i="8"/>
  <c r="A249" i="8"/>
  <c r="A250" i="8"/>
  <c r="A251" i="8"/>
  <c r="A252" i="8"/>
  <c r="A253" i="8"/>
  <c r="A254" i="8"/>
  <c r="A255" i="8"/>
  <c r="A256" i="8"/>
  <c r="A257" i="8"/>
  <c r="A258" i="8"/>
  <c r="T258" i="8" s="1" a="1"/>
  <c r="T258" i="8" s="1"/>
  <c r="AE258" i="8" s="1"/>
  <c r="A259" i="8"/>
  <c r="A260" i="8"/>
  <c r="A261" i="8"/>
  <c r="A262" i="8"/>
  <c r="A263" i="8"/>
  <c r="A264" i="8"/>
  <c r="A265" i="8"/>
  <c r="A266" i="8"/>
  <c r="A267" i="8"/>
  <c r="A268" i="8"/>
  <c r="A269" i="8"/>
  <c r="A270" i="8"/>
  <c r="A271" i="8"/>
  <c r="A272" i="8"/>
  <c r="A273" i="8"/>
  <c r="A274" i="8"/>
  <c r="A275" i="8"/>
  <c r="A276" i="8"/>
  <c r="A277" i="8"/>
  <c r="A278" i="8"/>
  <c r="A279" i="8"/>
  <c r="A280" i="8"/>
  <c r="A281" i="8"/>
  <c r="A282" i="8"/>
  <c r="T282" i="8" s="1" a="1"/>
  <c r="T282" i="8" s="1"/>
  <c r="AE282" i="8" s="1"/>
  <c r="A283" i="8"/>
  <c r="A284" i="8"/>
  <c r="A285" i="8"/>
  <c r="A286" i="8"/>
  <c r="A287" i="8"/>
  <c r="A288" i="8"/>
  <c r="A289" i="8"/>
  <c r="A290" i="8"/>
  <c r="A291" i="8"/>
  <c r="A292" i="8"/>
  <c r="T292" i="8" s="1" a="1"/>
  <c r="T292" i="8" s="1"/>
  <c r="AE292" i="8" s="1"/>
  <c r="A293" i="8"/>
  <c r="A294" i="8"/>
  <c r="A295" i="8"/>
  <c r="A296" i="8"/>
  <c r="A297" i="8"/>
  <c r="A298" i="8"/>
  <c r="A299" i="8"/>
  <c r="A300" i="8"/>
  <c r="A301" i="8"/>
  <c r="A302" i="8"/>
  <c r="A303" i="8"/>
  <c r="A304" i="8"/>
  <c r="A305" i="8"/>
  <c r="A306" i="8"/>
  <c r="T306" i="8" s="1" a="1"/>
  <c r="T306" i="8" s="1"/>
  <c r="AE306" i="8" s="1"/>
  <c r="A307" i="8"/>
  <c r="A308" i="8"/>
  <c r="A309" i="8"/>
  <c r="A310" i="8"/>
  <c r="A311" i="8"/>
  <c r="A312" i="8"/>
  <c r="A313" i="8"/>
  <c r="T313" i="8" s="1" a="1"/>
  <c r="T313" i="8" s="1"/>
  <c r="AE313" i="8" s="1"/>
  <c r="A314" i="8"/>
  <c r="A315" i="8"/>
  <c r="A316" i="8"/>
  <c r="T316" i="8" s="1" a="1"/>
  <c r="T316" i="8" s="1"/>
  <c r="AE316" i="8" s="1"/>
  <c r="A317" i="8"/>
  <c r="A318" i="8"/>
  <c r="A319" i="8"/>
  <c r="A320" i="8"/>
  <c r="A321" i="8"/>
  <c r="A322" i="8"/>
  <c r="A323" i="8"/>
  <c r="A324" i="8"/>
  <c r="A325" i="8"/>
  <c r="A326" i="8"/>
  <c r="A327" i="8"/>
  <c r="A328" i="8"/>
  <c r="A329" i="8"/>
  <c r="A330" i="8"/>
  <c r="A331" i="8"/>
  <c r="A332" i="8"/>
  <c r="A333" i="8"/>
  <c r="A334" i="8"/>
  <c r="T334" i="8" s="1" a="1"/>
  <c r="T334" i="8" s="1"/>
  <c r="AE334" i="8" s="1"/>
  <c r="A335" i="8"/>
  <c r="A336" i="8"/>
  <c r="A337" i="8"/>
  <c r="A338" i="8"/>
  <c r="A339" i="8"/>
  <c r="A340" i="8"/>
  <c r="A341" i="8"/>
  <c r="A342" i="8"/>
  <c r="T342" i="8" s="1" a="1"/>
  <c r="T342" i="8" s="1"/>
  <c r="AE342" i="8" s="1"/>
  <c r="A343" i="8"/>
  <c r="A344" i="8"/>
  <c r="A345" i="8"/>
  <c r="A346" i="8"/>
  <c r="T346" i="8" s="1" a="1"/>
  <c r="T346" i="8" s="1"/>
  <c r="AE346" i="8" s="1"/>
  <c r="A347" i="8"/>
  <c r="A348" i="8"/>
  <c r="A349" i="8"/>
  <c r="A350" i="8"/>
  <c r="A351" i="8"/>
  <c r="A352" i="8"/>
  <c r="A353" i="8"/>
  <c r="A354" i="8"/>
  <c r="A355" i="8"/>
  <c r="A356" i="8"/>
  <c r="A357" i="8"/>
  <c r="A358" i="8"/>
  <c r="A359" i="8"/>
  <c r="A360" i="8"/>
  <c r="A361" i="8"/>
  <c r="A362" i="8"/>
  <c r="A363" i="8"/>
  <c r="A364" i="8"/>
  <c r="A365" i="8"/>
  <c r="A366" i="8"/>
  <c r="T366" i="8" s="1" a="1"/>
  <c r="T366" i="8" s="1"/>
  <c r="AE366" i="8" s="1"/>
  <c r="A367" i="8"/>
  <c r="A368" i="8"/>
  <c r="A369" i="8"/>
  <c r="A370" i="8"/>
  <c r="A371" i="8"/>
  <c r="A372" i="8"/>
  <c r="A373" i="8"/>
  <c r="A374" i="8"/>
  <c r="A375" i="8"/>
  <c r="A376" i="8"/>
  <c r="A377" i="8"/>
  <c r="A378" i="8"/>
  <c r="T378" i="8" s="1" a="1"/>
  <c r="T378" i="8" s="1"/>
  <c r="AE378" i="8" s="1"/>
  <c r="A379" i="8"/>
  <c r="A380" i="8"/>
  <c r="A381" i="8"/>
  <c r="A382" i="8"/>
  <c r="T382" i="8" s="1" a="1"/>
  <c r="T382" i="8" s="1"/>
  <c r="AE382" i="8" s="1"/>
  <c r="A383" i="8"/>
  <c r="A384" i="8"/>
  <c r="A385" i="8"/>
  <c r="A386" i="8"/>
  <c r="A387" i="8"/>
  <c r="A388" i="8"/>
  <c r="A389" i="8"/>
  <c r="A390" i="8"/>
  <c r="T390" i="8" s="1" a="1"/>
  <c r="T390" i="8" s="1"/>
  <c r="AE390" i="8" s="1"/>
  <c r="A391" i="8"/>
  <c r="A392" i="8"/>
  <c r="A393" i="8"/>
  <c r="A394" i="8"/>
  <c r="T394" i="8" s="1" a="1"/>
  <c r="T394" i="8" s="1"/>
  <c r="AE394" i="8" s="1"/>
  <c r="A395" i="8"/>
  <c r="A396" i="8"/>
  <c r="A397" i="8"/>
  <c r="A398" i="8"/>
  <c r="A399" i="8"/>
  <c r="A400" i="8"/>
  <c r="A401" i="8"/>
  <c r="A402" i="8"/>
  <c r="T402" i="8" s="1" a="1"/>
  <c r="T402" i="8" s="1"/>
  <c r="AE402" i="8" s="1"/>
  <c r="A403" i="8"/>
  <c r="A404" i="8"/>
  <c r="A405" i="8"/>
  <c r="T405" i="8" s="1" a="1"/>
  <c r="T405" i="8" s="1"/>
  <c r="AE405" i="8" s="1"/>
  <c r="A406" i="8"/>
  <c r="T406" i="8" s="1" a="1"/>
  <c r="T406" i="8" s="1"/>
  <c r="AE406" i="8" s="1"/>
  <c r="A407" i="8"/>
  <c r="A408" i="8"/>
  <c r="A409" i="8"/>
  <c r="A410" i="8"/>
  <c r="A411" i="8"/>
  <c r="A412" i="8"/>
  <c r="A413" i="8"/>
  <c r="A414" i="8"/>
  <c r="T414" i="8" s="1" a="1"/>
  <c r="T414" i="8" s="1"/>
  <c r="AE414" i="8" s="1"/>
  <c r="A415" i="8"/>
  <c r="A416" i="8"/>
  <c r="A417" i="8"/>
  <c r="A418" i="8"/>
  <c r="A419" i="8"/>
  <c r="A420" i="8"/>
  <c r="A421" i="8"/>
  <c r="A422" i="8"/>
  <c r="A423" i="8"/>
  <c r="A424" i="8"/>
  <c r="A425" i="8"/>
  <c r="A426" i="8"/>
  <c r="A427" i="8"/>
  <c r="A428" i="8"/>
  <c r="A429" i="8"/>
  <c r="A430" i="8"/>
  <c r="T430" i="8" s="1" a="1"/>
  <c r="T430" i="8" s="1"/>
  <c r="AE430" i="8" s="1"/>
  <c r="A431" i="8"/>
  <c r="A432" i="8"/>
  <c r="A433" i="8"/>
  <c r="T433" i="8" s="1" a="1"/>
  <c r="T433" i="8" s="1"/>
  <c r="AE433" i="8" s="1"/>
  <c r="A434" i="8"/>
  <c r="A435" i="8"/>
  <c r="A436" i="8"/>
  <c r="A437" i="8"/>
  <c r="A438" i="8"/>
  <c r="T438" i="8" s="1" a="1"/>
  <c r="T438" i="8" s="1"/>
  <c r="AE438" i="8" s="1"/>
  <c r="A439" i="8"/>
  <c r="A440" i="8"/>
  <c r="A441" i="8"/>
  <c r="T441" i="8" s="1" a="1"/>
  <c r="T441" i="8" s="1"/>
  <c r="AE441" i="8" s="1"/>
  <c r="A442" i="8"/>
  <c r="T442" i="8" s="1" a="1"/>
  <c r="T442" i="8" s="1"/>
  <c r="AE442" i="8" s="1"/>
  <c r="A443" i="8"/>
  <c r="A444" i="8"/>
  <c r="A445" i="8"/>
  <c r="A446" i="8"/>
  <c r="A447" i="8"/>
  <c r="A448" i="8"/>
  <c r="A449" i="8"/>
  <c r="A450" i="8"/>
  <c r="A451" i="8"/>
  <c r="A452" i="8"/>
  <c r="A453" i="8"/>
  <c r="A454" i="8"/>
  <c r="A455" i="8"/>
  <c r="A456" i="8"/>
  <c r="A457" i="8"/>
  <c r="T457" i="8" s="1" a="1"/>
  <c r="T457" i="8" s="1"/>
  <c r="AE457" i="8" s="1"/>
  <c r="A458" i="8"/>
  <c r="A459" i="8"/>
  <c r="A460" i="8"/>
  <c r="A461" i="8"/>
  <c r="A462" i="8"/>
  <c r="A463" i="8"/>
  <c r="A464" i="8"/>
  <c r="A465" i="8"/>
  <c r="A466" i="8"/>
  <c r="A467" i="8"/>
  <c r="A468" i="8"/>
  <c r="A469" i="8"/>
  <c r="A470" i="8"/>
  <c r="A471" i="8"/>
  <c r="A472" i="8"/>
  <c r="A473" i="8"/>
  <c r="A474" i="8"/>
  <c r="T474" i="8" s="1" a="1"/>
  <c r="T474" i="8" s="1"/>
  <c r="AE474" i="8" s="1"/>
  <c r="A475" i="8"/>
  <c r="A476" i="8"/>
  <c r="A477" i="8"/>
  <c r="A478" i="8"/>
  <c r="T478" i="8" s="1" a="1"/>
  <c r="T478" i="8" s="1"/>
  <c r="AE478" i="8" s="1"/>
  <c r="A479" i="8"/>
  <c r="A480" i="8"/>
  <c r="A481" i="8"/>
  <c r="T481" i="8" s="1" a="1"/>
  <c r="T481" i="8" s="1"/>
  <c r="AE481" i="8" s="1"/>
  <c r="A482" i="8"/>
  <c r="A483" i="8"/>
  <c r="A484" i="8"/>
  <c r="A485" i="8"/>
  <c r="A486" i="8"/>
  <c r="T486" i="8" s="1" a="1"/>
  <c r="T486" i="8" s="1"/>
  <c r="AE486" i="8" s="1"/>
  <c r="A487" i="8"/>
  <c r="A488" i="8"/>
  <c r="A489" i="8"/>
  <c r="A490" i="8"/>
  <c r="T490" i="8" s="1" a="1"/>
  <c r="T490" i="8" s="1"/>
  <c r="AE490" i="8" s="1"/>
  <c r="A491" i="8"/>
  <c r="A492" i="8"/>
  <c r="A493" i="8"/>
  <c r="A494" i="8"/>
  <c r="A495" i="8"/>
  <c r="A496" i="8"/>
  <c r="T496" i="8" s="1" a="1"/>
  <c r="T496" i="8" s="1"/>
  <c r="AE496" i="8" s="1"/>
  <c r="A497" i="8"/>
  <c r="A498" i="8"/>
  <c r="T498" i="8" s="1" a="1"/>
  <c r="T498" i="8" s="1"/>
  <c r="AE498" i="8" s="1"/>
  <c r="A499" i="8"/>
  <c r="T499" i="8" s="1" a="1"/>
  <c r="T499" i="8" s="1"/>
  <c r="AE499" i="8" s="1"/>
  <c r="A500" i="8"/>
  <c r="A501" i="8"/>
  <c r="A502" i="8"/>
  <c r="T502" i="8" s="1" a="1"/>
  <c r="T502" i="8" s="1"/>
  <c r="AE502" i="8" s="1"/>
  <c r="A503" i="8"/>
  <c r="A504" i="8"/>
  <c r="A505" i="8"/>
  <c r="A506" i="8"/>
  <c r="A507" i="8"/>
  <c r="A508" i="8"/>
  <c r="A509" i="8"/>
  <c r="A510" i="8"/>
  <c r="A511" i="8"/>
  <c r="A512" i="8"/>
  <c r="A513" i="8"/>
  <c r="A514" i="8"/>
  <c r="A515" i="8"/>
  <c r="A516" i="8"/>
  <c r="A517" i="8"/>
  <c r="A518" i="8"/>
  <c r="A519" i="8"/>
  <c r="A520" i="8"/>
  <c r="A521" i="8"/>
  <c r="A522" i="8"/>
  <c r="T522" i="8" s="1" a="1"/>
  <c r="T522" i="8" s="1"/>
  <c r="AE522" i="8" s="1"/>
  <c r="A523" i="8"/>
  <c r="A524" i="8"/>
  <c r="A525" i="8"/>
  <c r="A526" i="8"/>
  <c r="T526" i="8" s="1" a="1"/>
  <c r="T526" i="8" s="1"/>
  <c r="AE526" i="8" s="1"/>
  <c r="A527" i="8"/>
  <c r="A528" i="8"/>
  <c r="A529" i="8"/>
  <c r="A530" i="8"/>
  <c r="A531" i="8"/>
  <c r="A532" i="8"/>
  <c r="A533" i="8"/>
  <c r="A534" i="8"/>
  <c r="T534" i="8" s="1" a="1"/>
  <c r="T534" i="8" s="1"/>
  <c r="AE534" i="8" s="1"/>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T570" i="8" s="1" a="1"/>
  <c r="T570" i="8" s="1"/>
  <c r="AE570" i="8" s="1"/>
  <c r="A571" i="8"/>
  <c r="A572" i="8"/>
  <c r="A573" i="8"/>
  <c r="A574" i="8"/>
  <c r="A575" i="8"/>
  <c r="A576" i="8"/>
  <c r="A577" i="8"/>
  <c r="A578" i="8"/>
  <c r="A579" i="8"/>
  <c r="A580" i="8"/>
  <c r="A581" i="8"/>
  <c r="A582" i="8"/>
  <c r="A583" i="8"/>
  <c r="A584" i="8"/>
  <c r="A585" i="8"/>
  <c r="A586" i="8"/>
  <c r="T586" i="8" s="1" a="1"/>
  <c r="T586" i="8" s="1"/>
  <c r="AE586" i="8" s="1"/>
  <c r="A587" i="8"/>
  <c r="A588" i="8"/>
  <c r="A589" i="8"/>
  <c r="A590" i="8"/>
  <c r="A591" i="8"/>
  <c r="A592" i="8"/>
  <c r="A593" i="8"/>
  <c r="A594" i="8"/>
  <c r="A595" i="8"/>
  <c r="A596" i="8"/>
  <c r="A597" i="8"/>
  <c r="A598" i="8"/>
  <c r="T598" i="8" s="1" a="1"/>
  <c r="T598" i="8" s="1"/>
  <c r="AE598" i="8" s="1"/>
  <c r="A599" i="8"/>
  <c r="A600" i="8"/>
  <c r="A601" i="8"/>
  <c r="A602" i="8"/>
  <c r="A603" i="8"/>
  <c r="A604" i="8"/>
  <c r="A605" i="8"/>
  <c r="A606" i="8"/>
  <c r="T606" i="8" s="1" a="1"/>
  <c r="T606" i="8" s="1"/>
  <c r="AE606" i="8" s="1"/>
  <c r="A607" i="8"/>
  <c r="A608" i="8"/>
  <c r="A609" i="8"/>
  <c r="A610" i="8"/>
  <c r="A611" i="8"/>
  <c r="A612" i="8"/>
  <c r="A613" i="8"/>
  <c r="A614" i="8"/>
  <c r="A615" i="8"/>
  <c r="A616" i="8"/>
  <c r="A617" i="8"/>
  <c r="A618" i="8"/>
  <c r="T618" i="8" s="1" a="1"/>
  <c r="T618" i="8" s="1"/>
  <c r="AE618" i="8" s="1"/>
  <c r="A619" i="8"/>
  <c r="A620" i="8"/>
  <c r="A621" i="8"/>
  <c r="A622" i="8"/>
  <c r="A623" i="8"/>
  <c r="A624" i="8"/>
  <c r="A625" i="8"/>
  <c r="A626" i="8"/>
  <c r="A627" i="8"/>
  <c r="A628" i="8"/>
  <c r="A629" i="8"/>
  <c r="A630" i="8"/>
  <c r="T630" i="8" s="1" a="1"/>
  <c r="T630" i="8" s="1"/>
  <c r="AE630" i="8" s="1"/>
  <c r="A631" i="8"/>
  <c r="A632" i="8"/>
  <c r="A633" i="8"/>
  <c r="A634" i="8"/>
  <c r="A635" i="8"/>
  <c r="A636" i="8"/>
  <c r="A637" i="8"/>
  <c r="T637" i="8" s="1" a="1"/>
  <c r="T637" i="8" s="1"/>
  <c r="AE637" i="8" s="1"/>
  <c r="A638" i="8"/>
  <c r="A639" i="8"/>
  <c r="A640" i="8"/>
  <c r="A641" i="8"/>
  <c r="A642" i="8"/>
  <c r="T642" i="8" s="1" a="1"/>
  <c r="T642" i="8" s="1"/>
  <c r="AE642" i="8" s="1"/>
  <c r="A643" i="8"/>
  <c r="A644" i="8"/>
  <c r="A645" i="8"/>
  <c r="A646" i="8"/>
  <c r="T646" i="8" s="1" a="1"/>
  <c r="T646" i="8" s="1"/>
  <c r="AE646" i="8" s="1"/>
  <c r="A647" i="8"/>
  <c r="A648" i="8"/>
  <c r="A649" i="8"/>
  <c r="A650" i="8"/>
  <c r="A651" i="8"/>
  <c r="A652" i="8"/>
  <c r="A653" i="8"/>
  <c r="A654" i="8"/>
  <c r="A655" i="8"/>
  <c r="A656" i="8"/>
  <c r="A657" i="8"/>
  <c r="A658" i="8"/>
  <c r="T658" i="8" s="1" a="1"/>
  <c r="T658" i="8" s="1"/>
  <c r="AE658" i="8" s="1"/>
  <c r="A659" i="8"/>
  <c r="A660" i="8"/>
  <c r="A661" i="8"/>
  <c r="A662" i="8"/>
  <c r="A663" i="8"/>
  <c r="A664" i="8"/>
  <c r="A665" i="8"/>
  <c r="A666" i="8"/>
  <c r="T666" i="8" s="1" a="1"/>
  <c r="T666" i="8" s="1"/>
  <c r="AE666" i="8" s="1"/>
  <c r="A667" i="8"/>
  <c r="A668" i="8"/>
  <c r="A669" i="8"/>
  <c r="A670" i="8"/>
  <c r="A671" i="8"/>
  <c r="A672" i="8"/>
  <c r="A673" i="8"/>
  <c r="A674" i="8"/>
  <c r="A675" i="8"/>
  <c r="A676" i="8"/>
  <c r="A677" i="8"/>
  <c r="A678" i="8"/>
  <c r="T678" i="8" s="1" a="1"/>
  <c r="T678" i="8" s="1"/>
  <c r="AE678" i="8" s="1"/>
  <c r="A679" i="8"/>
  <c r="A680" i="8"/>
  <c r="A681" i="8"/>
  <c r="A682" i="8"/>
  <c r="A683" i="8"/>
  <c r="A684" i="8"/>
  <c r="T684" i="8" s="1" a="1"/>
  <c r="T684" i="8" s="1"/>
  <c r="AE684" i="8" s="1"/>
  <c r="A685" i="8"/>
  <c r="T685" i="8" s="1" a="1"/>
  <c r="T685" i="8" s="1"/>
  <c r="AE685" i="8" s="1"/>
  <c r="A686" i="8"/>
  <c r="A687" i="8"/>
  <c r="A688" i="8"/>
  <c r="A689" i="8"/>
  <c r="A690" i="8"/>
  <c r="T690" i="8" s="1" a="1"/>
  <c r="T690" i="8" s="1"/>
  <c r="AE690" i="8" s="1"/>
  <c r="A691" i="8"/>
  <c r="A692" i="8"/>
  <c r="A693" i="8"/>
  <c r="A694" i="8"/>
  <c r="T694" i="8" s="1" a="1"/>
  <c r="T694" i="8" s="1"/>
  <c r="AE694" i="8" s="1"/>
  <c r="A695" i="8"/>
  <c r="A696" i="8"/>
  <c r="A697" i="8"/>
  <c r="A698" i="8"/>
  <c r="A699" i="8"/>
  <c r="A700" i="8"/>
  <c r="A701" i="8"/>
  <c r="A702" i="8"/>
  <c r="A703" i="8"/>
  <c r="A704" i="8"/>
  <c r="A705" i="8"/>
  <c r="A706" i="8"/>
  <c r="A707" i="8"/>
  <c r="A708" i="8"/>
  <c r="A709" i="8"/>
  <c r="A710" i="8"/>
  <c r="A711" i="8"/>
  <c r="A712" i="8"/>
  <c r="A713" i="8"/>
  <c r="A714" i="8"/>
  <c r="A715" i="8"/>
  <c r="A716" i="8"/>
  <c r="A717" i="8"/>
  <c r="A718" i="8"/>
  <c r="T718" i="8" s="1" a="1"/>
  <c r="T718" i="8" s="1"/>
  <c r="AE718" i="8" s="1"/>
  <c r="A719" i="8"/>
  <c r="A720" i="8"/>
  <c r="A721" i="8"/>
  <c r="T721" i="8" s="1" a="1"/>
  <c r="T721" i="8" s="1"/>
  <c r="AE721" i="8" s="1"/>
  <c r="A722" i="8"/>
  <c r="A723" i="8"/>
  <c r="A724" i="8"/>
  <c r="T724" i="8" s="1" a="1"/>
  <c r="T724" i="8" s="1"/>
  <c r="AE724" i="8" s="1"/>
  <c r="A725" i="8"/>
  <c r="A726" i="8"/>
  <c r="T726" i="8" s="1" a="1"/>
  <c r="T726" i="8" s="1"/>
  <c r="AE726" i="8" s="1"/>
  <c r="A727" i="8"/>
  <c r="A728" i="8"/>
  <c r="A729" i="8"/>
  <c r="A730" i="8"/>
  <c r="A731" i="8"/>
  <c r="A732" i="8"/>
  <c r="A733" i="8"/>
  <c r="A734" i="8"/>
  <c r="A735" i="8"/>
  <c r="A736" i="8"/>
  <c r="A737" i="8"/>
  <c r="A738" i="8"/>
  <c r="T738" i="8" s="1" a="1"/>
  <c r="T738" i="8" s="1"/>
  <c r="AE738" i="8" s="1"/>
  <c r="A739" i="8"/>
  <c r="A740" i="8"/>
  <c r="A741" i="8"/>
  <c r="A742" i="8"/>
  <c r="T742" i="8" s="1" a="1"/>
  <c r="T742" i="8" s="1"/>
  <c r="AE742" i="8" s="1"/>
  <c r="A743" i="8"/>
  <c r="A744" i="8"/>
  <c r="A745" i="8"/>
  <c r="A746" i="8"/>
  <c r="A747" i="8"/>
  <c r="A748" i="8"/>
  <c r="A749" i="8"/>
  <c r="A750" i="8"/>
  <c r="A751" i="8"/>
  <c r="A752" i="8"/>
  <c r="A753" i="8"/>
  <c r="A754" i="8"/>
  <c r="A755" i="8"/>
  <c r="A756" i="8"/>
  <c r="A757" i="8"/>
  <c r="A758" i="8"/>
  <c r="A759" i="8"/>
  <c r="A760" i="8"/>
  <c r="T760" i="8" s="1" a="1"/>
  <c r="T760" i="8" s="1"/>
  <c r="AE760" i="8" s="1"/>
  <c r="A761" i="8"/>
  <c r="A762" i="8"/>
  <c r="A763" i="8"/>
  <c r="A764" i="8"/>
  <c r="A765" i="8"/>
  <c r="A766" i="8"/>
  <c r="T766" i="8" s="1" a="1"/>
  <c r="T766" i="8" s="1"/>
  <c r="AE766" i="8" s="1"/>
  <c r="A767" i="8"/>
  <c r="A768" i="8"/>
  <c r="A769" i="8"/>
  <c r="A770" i="8"/>
  <c r="A771" i="8"/>
  <c r="A772" i="8"/>
  <c r="A773" i="8"/>
  <c r="A774" i="8"/>
  <c r="T774" i="8" s="1" a="1"/>
  <c r="T774" i="8" s="1"/>
  <c r="AE774" i="8" s="1"/>
  <c r="A775" i="8"/>
  <c r="A776" i="8"/>
  <c r="A777" i="8"/>
  <c r="A778" i="8"/>
  <c r="A779" i="8"/>
  <c r="A780" i="8"/>
  <c r="A781" i="8"/>
  <c r="A782" i="8"/>
  <c r="A783" i="8"/>
  <c r="A784" i="8"/>
  <c r="A785" i="8"/>
  <c r="A786" i="8"/>
  <c r="T786" i="8" s="1" a="1"/>
  <c r="T786" i="8" s="1"/>
  <c r="AE786" i="8" s="1"/>
  <c r="A787" i="8"/>
  <c r="A788" i="8"/>
  <c r="A789" i="8"/>
  <c r="A790" i="8"/>
  <c r="A791" i="8"/>
  <c r="A792" i="8"/>
  <c r="A793" i="8"/>
  <c r="A794" i="8"/>
  <c r="A795" i="8"/>
  <c r="A796" i="8"/>
  <c r="A797" i="8"/>
  <c r="A798" i="8"/>
  <c r="A799" i="8"/>
  <c r="A800" i="8"/>
  <c r="A801" i="8"/>
  <c r="A802" i="8"/>
  <c r="A803" i="8"/>
  <c r="A804" i="8"/>
  <c r="A805" i="8"/>
  <c r="A806" i="8"/>
  <c r="A807" i="8"/>
  <c r="A808" i="8"/>
  <c r="A809" i="8"/>
  <c r="A810" i="8"/>
  <c r="T810" i="8" s="1" a="1"/>
  <c r="T810" i="8" s="1"/>
  <c r="AE810" i="8" s="1"/>
  <c r="A811" i="8"/>
  <c r="A812" i="8"/>
  <c r="A813" i="8"/>
  <c r="A814" i="8"/>
  <c r="A815" i="8"/>
  <c r="A816" i="8"/>
  <c r="A817" i="8"/>
  <c r="A818" i="8"/>
  <c r="A819" i="8"/>
  <c r="A820" i="8"/>
  <c r="A821" i="8"/>
  <c r="A822" i="8"/>
  <c r="T822" i="8" s="1" a="1"/>
  <c r="T822" i="8" s="1"/>
  <c r="AE822" i="8" s="1"/>
  <c r="A823" i="8"/>
  <c r="A824" i="8"/>
  <c r="A825" i="8"/>
  <c r="A826" i="8"/>
  <c r="A827" i="8"/>
  <c r="A828" i="8"/>
  <c r="A829" i="8"/>
  <c r="A830" i="8"/>
  <c r="A831" i="8"/>
  <c r="A832" i="8"/>
  <c r="A833" i="8"/>
  <c r="A834" i="8"/>
  <c r="T834" i="8" s="1" a="1"/>
  <c r="T834" i="8" s="1"/>
  <c r="AE834" i="8" s="1"/>
  <c r="A835" i="8"/>
  <c r="A836" i="8"/>
  <c r="A837" i="8"/>
  <c r="A838" i="8"/>
  <c r="A839" i="8"/>
  <c r="A840" i="8"/>
  <c r="A841" i="8"/>
  <c r="A842" i="8"/>
  <c r="A843" i="8"/>
  <c r="A844" i="8"/>
  <c r="A845" i="8"/>
  <c r="A846" i="8"/>
  <c r="A847" i="8"/>
  <c r="A848" i="8"/>
  <c r="A849" i="8"/>
  <c r="A850" i="8"/>
  <c r="A851" i="8"/>
  <c r="A852" i="8"/>
  <c r="A853" i="8"/>
  <c r="T853" i="8" s="1" a="1"/>
  <c r="T853" i="8" s="1"/>
  <c r="AE853" i="8" s="1"/>
  <c r="A854" i="8"/>
  <c r="A855" i="8"/>
  <c r="A856" i="8"/>
  <c r="T856" i="8" s="1" a="1"/>
  <c r="T856" i="8" s="1"/>
  <c r="AE856" i="8" s="1"/>
  <c r="A857" i="8"/>
  <c r="A858" i="8"/>
  <c r="A859" i="8"/>
  <c r="A860" i="8"/>
  <c r="A861" i="8"/>
  <c r="A862" i="8"/>
  <c r="A863" i="8"/>
  <c r="A864" i="8"/>
  <c r="A865" i="8"/>
  <c r="A866" i="8"/>
  <c r="A867" i="8"/>
  <c r="A868" i="8"/>
  <c r="A869" i="8"/>
  <c r="A870" i="8"/>
  <c r="T870" i="8" s="1" a="1"/>
  <c r="T870" i="8" s="1"/>
  <c r="AE870" i="8" s="1"/>
  <c r="A871" i="8"/>
  <c r="A872" i="8"/>
  <c r="A873" i="8"/>
  <c r="A874" i="8"/>
  <c r="A875" i="8"/>
  <c r="A876" i="8"/>
  <c r="T876" i="8" s="1" a="1"/>
  <c r="T876" i="8" s="1"/>
  <c r="AE876" i="8" s="1"/>
  <c r="A877" i="8"/>
  <c r="A878" i="8"/>
  <c r="A879" i="8"/>
  <c r="A880" i="8"/>
  <c r="A881" i="8"/>
  <c r="A882" i="8"/>
  <c r="A883" i="8"/>
  <c r="A884" i="8"/>
  <c r="A885" i="8"/>
  <c r="A886" i="8"/>
  <c r="A887" i="8"/>
  <c r="T887" i="8" s="1" a="1"/>
  <c r="T887" i="8" s="1"/>
  <c r="AE887" i="8" s="1"/>
  <c r="A888" i="8"/>
  <c r="A889" i="8"/>
  <c r="A890" i="8"/>
  <c r="A891" i="8"/>
  <c r="A892" i="8"/>
  <c r="A893" i="8"/>
  <c r="A894" i="8"/>
  <c r="T894" i="8" s="1" a="1"/>
  <c r="T894" i="8" s="1"/>
  <c r="AE894" i="8" s="1"/>
  <c r="A895" i="8"/>
  <c r="A896" i="8"/>
  <c r="A897" i="8"/>
  <c r="A898" i="8"/>
  <c r="T898" i="8" s="1" a="1"/>
  <c r="T898" i="8" s="1"/>
  <c r="AE898" i="8" s="1"/>
  <c r="A899" i="8"/>
  <c r="A900" i="8"/>
  <c r="A901" i="8"/>
  <c r="A902" i="8"/>
  <c r="A903" i="8"/>
  <c r="A904" i="8"/>
  <c r="T904" i="8" s="1" a="1"/>
  <c r="T904" i="8" s="1"/>
  <c r="AE904" i="8" s="1"/>
  <c r="A905" i="8"/>
  <c r="A906" i="8"/>
  <c r="T906" i="8" s="1" a="1"/>
  <c r="T906" i="8" s="1"/>
  <c r="AE906" i="8" s="1"/>
  <c r="A907" i="8"/>
  <c r="A908" i="8"/>
  <c r="A909" i="8"/>
  <c r="T909" i="8" s="1" a="1"/>
  <c r="T909" i="8" s="1"/>
  <c r="AE909" i="8" s="1"/>
  <c r="A910" i="8"/>
  <c r="A911" i="8"/>
  <c r="A912" i="8"/>
  <c r="A913" i="8"/>
  <c r="A914" i="8"/>
  <c r="A915" i="8"/>
  <c r="A916" i="8"/>
  <c r="A917" i="8"/>
  <c r="A918" i="8"/>
  <c r="T918" i="8" s="1" a="1"/>
  <c r="T918" i="8" s="1"/>
  <c r="AE918" i="8" s="1"/>
  <c r="A919" i="8"/>
  <c r="A920" i="8"/>
  <c r="A921" i="8"/>
  <c r="A922" i="8"/>
  <c r="T922" i="8" s="1" a="1"/>
  <c r="T922" i="8" s="1"/>
  <c r="AE922" i="8" s="1"/>
  <c r="A923" i="8"/>
  <c r="A924" i="8"/>
  <c r="A925" i="8"/>
  <c r="A926" i="8"/>
  <c r="A927" i="8"/>
  <c r="A928" i="8"/>
  <c r="A929" i="8"/>
  <c r="A930" i="8"/>
  <c r="T930" i="8" s="1" a="1"/>
  <c r="T930" i="8" s="1"/>
  <c r="AE930" i="8" s="1"/>
  <c r="A931" i="8"/>
  <c r="A932" i="8"/>
  <c r="A933" i="8"/>
  <c r="A934" i="8"/>
  <c r="A935" i="8"/>
  <c r="A936" i="8"/>
  <c r="A937" i="8"/>
  <c r="A938" i="8"/>
  <c r="A939" i="8"/>
  <c r="A940" i="8"/>
  <c r="A941" i="8"/>
  <c r="A942" i="8"/>
  <c r="A943" i="8"/>
  <c r="A944" i="8"/>
  <c r="A945" i="8"/>
  <c r="A946" i="8"/>
  <c r="A947" i="8"/>
  <c r="A948" i="8"/>
  <c r="A949" i="8"/>
  <c r="A950" i="8"/>
  <c r="A951" i="8"/>
  <c r="A952" i="8"/>
  <c r="A953" i="8"/>
  <c r="A954" i="8"/>
  <c r="T954" i="8" s="1" a="1"/>
  <c r="T954" i="8" s="1"/>
  <c r="AE954" i="8" s="1"/>
  <c r="A955" i="8"/>
  <c r="A956" i="8"/>
  <c r="A957" i="8"/>
  <c r="A958" i="8"/>
  <c r="A959" i="8"/>
  <c r="A960" i="8"/>
  <c r="A961" i="8"/>
  <c r="A962" i="8"/>
  <c r="A963" i="8"/>
  <c r="A964" i="8"/>
  <c r="T964" i="8" s="1" a="1"/>
  <c r="T964" i="8" s="1"/>
  <c r="AE964" i="8" s="1"/>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5" i="8"/>
  <c r="B30" i="8"/>
  <c r="B54" i="8"/>
  <c r="B66" i="8"/>
  <c r="B90" i="8"/>
  <c r="B174" i="8"/>
  <c r="B234" i="8"/>
  <c r="B258" i="8"/>
  <c r="B306" i="8"/>
  <c r="B390" i="8"/>
  <c r="B402" i="8"/>
  <c r="B438" i="8"/>
  <c r="B666" i="8"/>
  <c r="B726" i="8"/>
  <c r="B786" i="8"/>
  <c r="B822" i="8"/>
  <c r="B834" i="8"/>
  <c r="B870" i="8"/>
  <c r="AG2" i="8"/>
  <c r="AG5" i="8"/>
  <c r="AG6" i="8"/>
  <c r="AG7" i="8"/>
  <c r="AG10" i="8" a="1"/>
  <c r="AG10" i="8" s="1"/>
  <c r="AG11" i="8" a="1"/>
  <c r="AG11" i="8" s="1"/>
  <c r="AA16" i="8"/>
  <c r="AA1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63" i="8"/>
  <c r="AA64" i="8"/>
  <c r="AA65" i="8"/>
  <c r="AA66" i="8"/>
  <c r="AA67" i="8"/>
  <c r="AA68" i="8"/>
  <c r="AA69" i="8"/>
  <c r="AA70" i="8"/>
  <c r="AA71" i="8"/>
  <c r="AA72" i="8"/>
  <c r="AA73" i="8"/>
  <c r="AA74" i="8"/>
  <c r="AA75" i="8"/>
  <c r="AA76" i="8"/>
  <c r="AA77" i="8"/>
  <c r="AA78" i="8"/>
  <c r="AA79" i="8"/>
  <c r="AA80" i="8"/>
  <c r="AA81" i="8"/>
  <c r="AA82" i="8"/>
  <c r="AA83" i="8"/>
  <c r="AA84" i="8"/>
  <c r="AA85" i="8"/>
  <c r="AA86" i="8"/>
  <c r="AA87" i="8"/>
  <c r="AA88" i="8"/>
  <c r="AA89" i="8"/>
  <c r="AA90" i="8"/>
  <c r="AA91" i="8"/>
  <c r="AA92" i="8"/>
  <c r="AA93" i="8"/>
  <c r="AA94" i="8"/>
  <c r="AA95" i="8"/>
  <c r="AA96" i="8"/>
  <c r="AA97" i="8"/>
  <c r="AA98" i="8"/>
  <c r="AA99" i="8"/>
  <c r="AA100" i="8"/>
  <c r="AA101" i="8"/>
  <c r="AA102" i="8"/>
  <c r="AA103" i="8"/>
  <c r="AA104" i="8"/>
  <c r="AA105" i="8"/>
  <c r="AA106" i="8"/>
  <c r="AA107" i="8"/>
  <c r="AA108" i="8"/>
  <c r="AA109" i="8"/>
  <c r="AA110" i="8"/>
  <c r="AA111" i="8"/>
  <c r="AA112" i="8"/>
  <c r="AA113" i="8"/>
  <c r="AA114" i="8"/>
  <c r="AA115" i="8"/>
  <c r="AA116" i="8"/>
  <c r="AA117" i="8"/>
  <c r="AA118" i="8"/>
  <c r="AA119" i="8"/>
  <c r="AA120" i="8"/>
  <c r="AA121" i="8"/>
  <c r="AA122" i="8"/>
  <c r="AA123" i="8"/>
  <c r="AA124" i="8"/>
  <c r="AA125" i="8"/>
  <c r="AA126" i="8"/>
  <c r="AA127" i="8"/>
  <c r="AA128" i="8"/>
  <c r="AA129" i="8"/>
  <c r="AA130" i="8"/>
  <c r="AA131" i="8"/>
  <c r="AA132" i="8"/>
  <c r="AA133" i="8"/>
  <c r="AA134" i="8"/>
  <c r="AA135" i="8"/>
  <c r="AA136" i="8"/>
  <c r="AA137" i="8"/>
  <c r="AA138" i="8"/>
  <c r="AA139" i="8"/>
  <c r="AA140" i="8"/>
  <c r="AA141" i="8"/>
  <c r="AA142" i="8"/>
  <c r="AA143" i="8"/>
  <c r="AA144" i="8"/>
  <c r="AA145" i="8"/>
  <c r="AA146" i="8"/>
  <c r="AA147" i="8"/>
  <c r="AA148" i="8"/>
  <c r="AA149" i="8"/>
  <c r="AA150" i="8"/>
  <c r="AA151" i="8"/>
  <c r="AA152" i="8"/>
  <c r="AA153" i="8"/>
  <c r="AA154" i="8"/>
  <c r="AA155" i="8"/>
  <c r="AA156" i="8"/>
  <c r="AA157" i="8"/>
  <c r="AA158" i="8"/>
  <c r="AA159" i="8"/>
  <c r="AA160" i="8"/>
  <c r="AA161" i="8"/>
  <c r="AA162" i="8"/>
  <c r="AA163" i="8"/>
  <c r="AA164" i="8"/>
  <c r="AA165" i="8"/>
  <c r="AA166" i="8"/>
  <c r="AA167" i="8"/>
  <c r="AA168" i="8"/>
  <c r="AA169" i="8"/>
  <c r="AA170" i="8"/>
  <c r="AA171" i="8"/>
  <c r="AA172" i="8"/>
  <c r="AA173" i="8"/>
  <c r="AA174" i="8"/>
  <c r="AA175" i="8"/>
  <c r="AA176" i="8"/>
  <c r="AA177" i="8"/>
  <c r="AA178" i="8"/>
  <c r="AA179" i="8"/>
  <c r="AA180" i="8"/>
  <c r="AA181" i="8"/>
  <c r="AA182" i="8"/>
  <c r="AA183" i="8"/>
  <c r="AA184" i="8"/>
  <c r="AA185" i="8"/>
  <c r="AA186" i="8"/>
  <c r="AA187" i="8"/>
  <c r="AA188" i="8"/>
  <c r="AA189" i="8"/>
  <c r="AA190" i="8"/>
  <c r="AA191" i="8"/>
  <c r="AA192" i="8"/>
  <c r="AA193" i="8"/>
  <c r="AA194" i="8"/>
  <c r="AA195" i="8"/>
  <c r="AA196" i="8"/>
  <c r="AA197" i="8"/>
  <c r="AA198" i="8"/>
  <c r="AA199" i="8"/>
  <c r="AA200" i="8"/>
  <c r="AA201" i="8"/>
  <c r="AA202" i="8"/>
  <c r="AA203" i="8"/>
  <c r="AA204" i="8"/>
  <c r="AA205" i="8"/>
  <c r="AA206" i="8"/>
  <c r="AA207" i="8"/>
  <c r="AA208" i="8"/>
  <c r="AA209" i="8"/>
  <c r="AA210" i="8"/>
  <c r="AA211" i="8"/>
  <c r="AA212" i="8"/>
  <c r="AA213" i="8"/>
  <c r="AA214" i="8"/>
  <c r="AA215" i="8"/>
  <c r="AA216" i="8"/>
  <c r="AA217" i="8"/>
  <c r="AA218" i="8"/>
  <c r="AA219" i="8"/>
  <c r="AA220" i="8"/>
  <c r="AA221" i="8"/>
  <c r="AA222" i="8"/>
  <c r="AA223" i="8"/>
  <c r="AA224" i="8"/>
  <c r="AA225" i="8"/>
  <c r="AA226" i="8"/>
  <c r="AA227" i="8"/>
  <c r="AA228" i="8"/>
  <c r="AA229" i="8"/>
  <c r="AA230" i="8"/>
  <c r="AA231" i="8"/>
  <c r="AA232" i="8"/>
  <c r="AA233" i="8"/>
  <c r="AA234" i="8"/>
  <c r="AA235" i="8"/>
  <c r="AA236" i="8"/>
  <c r="AA237" i="8"/>
  <c r="AA238" i="8"/>
  <c r="AA239" i="8"/>
  <c r="AA240" i="8"/>
  <c r="AA241" i="8"/>
  <c r="AA242" i="8"/>
  <c r="AA243" i="8"/>
  <c r="AA244" i="8"/>
  <c r="AA245" i="8"/>
  <c r="AA246" i="8"/>
  <c r="AA247" i="8"/>
  <c r="AA248" i="8"/>
  <c r="AA249" i="8"/>
  <c r="AA250" i="8"/>
  <c r="AA251" i="8"/>
  <c r="AA252" i="8"/>
  <c r="AA253" i="8"/>
  <c r="AA254" i="8"/>
  <c r="AA255" i="8"/>
  <c r="AA256" i="8"/>
  <c r="AA257" i="8"/>
  <c r="AA258" i="8"/>
  <c r="AA259" i="8"/>
  <c r="AA260" i="8"/>
  <c r="AA261" i="8"/>
  <c r="AA262" i="8"/>
  <c r="AA263" i="8"/>
  <c r="AA264" i="8"/>
  <c r="AA265" i="8"/>
  <c r="AA266" i="8"/>
  <c r="AA267" i="8"/>
  <c r="AA268" i="8"/>
  <c r="AA269" i="8"/>
  <c r="AA270" i="8"/>
  <c r="AA271" i="8"/>
  <c r="AA272" i="8"/>
  <c r="AA273" i="8"/>
  <c r="AA274" i="8"/>
  <c r="AA275" i="8"/>
  <c r="AA276" i="8"/>
  <c r="AA277" i="8"/>
  <c r="AA278" i="8"/>
  <c r="AA279" i="8"/>
  <c r="AA280" i="8"/>
  <c r="AA281" i="8"/>
  <c r="AA282" i="8"/>
  <c r="AA283" i="8"/>
  <c r="AA284" i="8"/>
  <c r="AA285" i="8"/>
  <c r="AA286" i="8"/>
  <c r="AA287" i="8"/>
  <c r="AA288" i="8"/>
  <c r="AA289" i="8"/>
  <c r="AA290" i="8"/>
  <c r="AA291" i="8"/>
  <c r="AA292" i="8"/>
  <c r="AA293" i="8"/>
  <c r="AA294" i="8"/>
  <c r="AA295" i="8"/>
  <c r="AA296" i="8"/>
  <c r="AA297" i="8"/>
  <c r="AA298" i="8"/>
  <c r="AA299" i="8"/>
  <c r="AA300" i="8"/>
  <c r="AA301" i="8"/>
  <c r="AA302" i="8"/>
  <c r="AA303" i="8"/>
  <c r="AA304" i="8"/>
  <c r="AA305" i="8"/>
  <c r="AA306" i="8"/>
  <c r="AA307" i="8"/>
  <c r="AA308" i="8"/>
  <c r="AA309" i="8"/>
  <c r="AA310" i="8"/>
  <c r="AA311" i="8"/>
  <c r="AA312" i="8"/>
  <c r="AA313" i="8"/>
  <c r="AA314" i="8"/>
  <c r="AA315" i="8"/>
  <c r="AA316" i="8"/>
  <c r="AA317" i="8"/>
  <c r="AA318" i="8"/>
  <c r="AA319" i="8"/>
  <c r="AA320" i="8"/>
  <c r="AA321" i="8"/>
  <c r="AA322" i="8"/>
  <c r="AA323" i="8"/>
  <c r="AA324" i="8"/>
  <c r="AA325" i="8"/>
  <c r="AA326" i="8"/>
  <c r="AA327" i="8"/>
  <c r="AA328" i="8"/>
  <c r="AA329" i="8"/>
  <c r="AA330" i="8"/>
  <c r="AA331" i="8"/>
  <c r="AA332" i="8"/>
  <c r="AA333" i="8"/>
  <c r="AA334" i="8"/>
  <c r="AA335" i="8"/>
  <c r="AA336" i="8"/>
  <c r="AA337" i="8"/>
  <c r="AA338" i="8"/>
  <c r="AA339" i="8"/>
  <c r="AA340" i="8"/>
  <c r="AA341" i="8"/>
  <c r="AA342" i="8"/>
  <c r="AA343" i="8"/>
  <c r="AA344" i="8"/>
  <c r="AA345" i="8"/>
  <c r="AA346" i="8"/>
  <c r="AA347" i="8"/>
  <c r="AA348" i="8"/>
  <c r="AA349" i="8"/>
  <c r="AA350" i="8"/>
  <c r="AA351" i="8"/>
  <c r="AA352" i="8"/>
  <c r="AA353" i="8"/>
  <c r="AA354" i="8"/>
  <c r="AA355" i="8"/>
  <c r="AA356" i="8"/>
  <c r="AA357" i="8"/>
  <c r="AA358" i="8"/>
  <c r="AA359" i="8"/>
  <c r="AA360" i="8"/>
  <c r="AA361" i="8"/>
  <c r="AA362" i="8"/>
  <c r="AA363" i="8"/>
  <c r="AA364" i="8"/>
  <c r="AA365" i="8"/>
  <c r="AA366" i="8"/>
  <c r="AA367" i="8"/>
  <c r="AA368" i="8"/>
  <c r="AA369" i="8"/>
  <c r="AA370" i="8"/>
  <c r="AA371" i="8"/>
  <c r="AA372" i="8"/>
  <c r="AA373" i="8"/>
  <c r="AA374" i="8"/>
  <c r="AA375" i="8"/>
  <c r="AA376" i="8"/>
  <c r="AA377" i="8"/>
  <c r="AA378" i="8"/>
  <c r="AA379" i="8"/>
  <c r="AA380" i="8"/>
  <c r="AA381" i="8"/>
  <c r="AA382" i="8"/>
  <c r="AA383" i="8"/>
  <c r="AA384" i="8"/>
  <c r="AA385" i="8"/>
  <c r="AA386" i="8"/>
  <c r="AA387" i="8"/>
  <c r="AA388" i="8"/>
  <c r="AA389" i="8"/>
  <c r="AA390" i="8"/>
  <c r="AA391" i="8"/>
  <c r="AA392" i="8"/>
  <c r="AA393" i="8"/>
  <c r="AA394" i="8"/>
  <c r="AA395" i="8"/>
  <c r="AA396" i="8"/>
  <c r="AA397" i="8"/>
  <c r="AA398" i="8"/>
  <c r="AA399" i="8"/>
  <c r="AA400" i="8"/>
  <c r="AA401" i="8"/>
  <c r="AA402" i="8"/>
  <c r="AA403" i="8"/>
  <c r="AA404" i="8"/>
  <c r="AA405" i="8"/>
  <c r="AA406" i="8"/>
  <c r="AA407" i="8"/>
  <c r="AA408" i="8"/>
  <c r="AA409" i="8"/>
  <c r="AA410" i="8"/>
  <c r="AA411" i="8"/>
  <c r="AA412" i="8"/>
  <c r="AA413" i="8"/>
  <c r="AA414" i="8"/>
  <c r="AA415" i="8"/>
  <c r="AA416" i="8"/>
  <c r="AA417" i="8"/>
  <c r="AA418" i="8"/>
  <c r="AA419" i="8"/>
  <c r="AA420" i="8"/>
  <c r="AA421" i="8"/>
  <c r="AA422" i="8"/>
  <c r="AA423" i="8"/>
  <c r="AA424" i="8"/>
  <c r="AA425" i="8"/>
  <c r="AA426" i="8"/>
  <c r="AA427" i="8"/>
  <c r="AA428" i="8"/>
  <c r="AA429" i="8"/>
  <c r="AA430" i="8"/>
  <c r="AA431" i="8"/>
  <c r="AA432" i="8"/>
  <c r="AA433" i="8"/>
  <c r="AA434" i="8"/>
  <c r="AA435" i="8"/>
  <c r="AA436" i="8"/>
  <c r="AA437" i="8"/>
  <c r="AA438" i="8"/>
  <c r="AA439" i="8"/>
  <c r="AA440" i="8"/>
  <c r="AA441" i="8"/>
  <c r="AA442" i="8"/>
  <c r="AA443" i="8"/>
  <c r="AA444" i="8"/>
  <c r="AA445" i="8"/>
  <c r="AA446" i="8"/>
  <c r="AA447" i="8"/>
  <c r="AA448" i="8"/>
  <c r="AA449" i="8"/>
  <c r="AA450" i="8"/>
  <c r="AA451" i="8"/>
  <c r="AA452" i="8"/>
  <c r="AA453" i="8"/>
  <c r="AA454" i="8"/>
  <c r="AA455" i="8"/>
  <c r="AA456" i="8"/>
  <c r="AA457" i="8"/>
  <c r="AA458" i="8"/>
  <c r="AA459" i="8"/>
  <c r="AA460" i="8"/>
  <c r="AA461" i="8"/>
  <c r="AA462" i="8"/>
  <c r="AA463" i="8"/>
  <c r="AA464" i="8"/>
  <c r="AA465" i="8"/>
  <c r="AA466" i="8"/>
  <c r="AA467" i="8"/>
  <c r="AA468" i="8"/>
  <c r="AA469" i="8"/>
  <c r="AA470" i="8"/>
  <c r="AA471" i="8"/>
  <c r="AA472" i="8"/>
  <c r="AA473" i="8"/>
  <c r="AA474" i="8"/>
  <c r="AA475" i="8"/>
  <c r="AA476" i="8"/>
  <c r="AA477" i="8"/>
  <c r="AA478" i="8"/>
  <c r="AA479" i="8"/>
  <c r="AA480" i="8"/>
  <c r="AA481" i="8"/>
  <c r="AA482" i="8"/>
  <c r="AA483" i="8"/>
  <c r="AA484" i="8"/>
  <c r="AA485" i="8"/>
  <c r="AA486" i="8"/>
  <c r="AA487" i="8"/>
  <c r="AA488" i="8"/>
  <c r="AA489" i="8"/>
  <c r="AA490" i="8"/>
  <c r="AA491" i="8"/>
  <c r="AA492" i="8"/>
  <c r="AA493" i="8"/>
  <c r="AA494" i="8"/>
  <c r="AA495" i="8"/>
  <c r="AA496" i="8"/>
  <c r="AA497" i="8"/>
  <c r="AA498" i="8"/>
  <c r="AA499" i="8"/>
  <c r="AA500" i="8"/>
  <c r="AA501" i="8"/>
  <c r="AA502" i="8"/>
  <c r="AA503" i="8"/>
  <c r="AA504" i="8"/>
  <c r="AA505" i="8"/>
  <c r="AA506" i="8"/>
  <c r="AA507" i="8"/>
  <c r="AA508" i="8"/>
  <c r="AA509" i="8"/>
  <c r="AA510" i="8"/>
  <c r="AA511" i="8"/>
  <c r="AA512" i="8"/>
  <c r="AA513" i="8"/>
  <c r="AA514" i="8"/>
  <c r="AA515" i="8"/>
  <c r="AA516" i="8"/>
  <c r="AA517" i="8"/>
  <c r="AA518" i="8"/>
  <c r="AA519" i="8"/>
  <c r="AA520" i="8"/>
  <c r="AA521" i="8"/>
  <c r="AA522" i="8"/>
  <c r="AA523" i="8"/>
  <c r="AA524" i="8"/>
  <c r="AA525" i="8"/>
  <c r="AA526" i="8"/>
  <c r="AA527" i="8"/>
  <c r="AA528" i="8"/>
  <c r="AA529" i="8"/>
  <c r="AA530" i="8"/>
  <c r="AA531" i="8"/>
  <c r="AA532" i="8"/>
  <c r="AA533" i="8"/>
  <c r="AA534" i="8"/>
  <c r="AA535" i="8"/>
  <c r="AA536" i="8"/>
  <c r="AA537" i="8"/>
  <c r="AA538" i="8"/>
  <c r="AA539" i="8"/>
  <c r="AA540" i="8"/>
  <c r="AA541" i="8"/>
  <c r="AA542" i="8"/>
  <c r="AA543" i="8"/>
  <c r="AA544" i="8"/>
  <c r="AA545" i="8"/>
  <c r="AA546" i="8"/>
  <c r="AA547" i="8"/>
  <c r="AA548" i="8"/>
  <c r="AA549" i="8"/>
  <c r="AA550" i="8"/>
  <c r="AA551" i="8"/>
  <c r="AA552" i="8"/>
  <c r="AA553" i="8"/>
  <c r="AA554" i="8"/>
  <c r="AA555" i="8"/>
  <c r="AA556" i="8"/>
  <c r="AA557" i="8"/>
  <c r="AA558" i="8"/>
  <c r="AA559" i="8"/>
  <c r="AA560" i="8"/>
  <c r="AA561" i="8"/>
  <c r="AA562" i="8"/>
  <c r="AA563" i="8"/>
  <c r="AA564" i="8"/>
  <c r="AA565" i="8"/>
  <c r="AA566" i="8"/>
  <c r="AA567" i="8"/>
  <c r="AA568" i="8"/>
  <c r="AA569" i="8"/>
  <c r="AA570" i="8"/>
  <c r="AA571" i="8"/>
  <c r="AA572" i="8"/>
  <c r="AA573" i="8"/>
  <c r="AA574" i="8"/>
  <c r="AA575" i="8"/>
  <c r="AA576" i="8"/>
  <c r="AA577" i="8"/>
  <c r="AA578" i="8"/>
  <c r="AA579" i="8"/>
  <c r="AA580" i="8"/>
  <c r="AA581" i="8"/>
  <c r="AA582" i="8"/>
  <c r="AA583" i="8"/>
  <c r="AA584" i="8"/>
  <c r="AA585" i="8"/>
  <c r="AA586" i="8"/>
  <c r="AA587" i="8"/>
  <c r="AA588" i="8"/>
  <c r="AA589" i="8"/>
  <c r="AA590" i="8"/>
  <c r="AA591" i="8"/>
  <c r="AA592" i="8"/>
  <c r="AA593" i="8"/>
  <c r="AA594" i="8"/>
  <c r="AA595" i="8"/>
  <c r="AA596" i="8"/>
  <c r="AA597" i="8"/>
  <c r="AA598" i="8"/>
  <c r="AA599" i="8"/>
  <c r="AA600" i="8"/>
  <c r="AA601" i="8"/>
  <c r="AA602" i="8"/>
  <c r="AA603" i="8"/>
  <c r="AA604" i="8"/>
  <c r="AA605" i="8"/>
  <c r="AA606" i="8"/>
  <c r="AA607" i="8"/>
  <c r="AA608" i="8"/>
  <c r="AA609" i="8"/>
  <c r="AA610" i="8"/>
  <c r="AA611" i="8"/>
  <c r="AA612" i="8"/>
  <c r="AA613" i="8"/>
  <c r="AA614" i="8"/>
  <c r="AA615" i="8"/>
  <c r="AA616" i="8"/>
  <c r="AA617" i="8"/>
  <c r="AA618" i="8"/>
  <c r="AA619" i="8"/>
  <c r="AA620" i="8"/>
  <c r="AA621" i="8"/>
  <c r="AA622" i="8"/>
  <c r="AA623" i="8"/>
  <c r="AA624" i="8"/>
  <c r="AA625" i="8"/>
  <c r="AA626" i="8"/>
  <c r="AA627" i="8"/>
  <c r="AA628" i="8"/>
  <c r="AA629" i="8"/>
  <c r="AA630" i="8"/>
  <c r="AA631" i="8"/>
  <c r="AA632" i="8"/>
  <c r="AA633" i="8"/>
  <c r="AA634" i="8"/>
  <c r="AA635" i="8"/>
  <c r="AA636" i="8"/>
  <c r="AA637" i="8"/>
  <c r="AA638" i="8"/>
  <c r="AA639" i="8"/>
  <c r="AA640" i="8"/>
  <c r="AA641" i="8"/>
  <c r="AA642" i="8"/>
  <c r="AA643" i="8"/>
  <c r="AA644" i="8"/>
  <c r="AA645" i="8"/>
  <c r="AA646" i="8"/>
  <c r="AA647" i="8"/>
  <c r="AA648" i="8"/>
  <c r="AA649" i="8"/>
  <c r="AA650" i="8"/>
  <c r="AA651" i="8"/>
  <c r="AA652" i="8"/>
  <c r="AA653" i="8"/>
  <c r="AA654" i="8"/>
  <c r="AA655" i="8"/>
  <c r="AA656" i="8"/>
  <c r="AA657" i="8"/>
  <c r="AA658" i="8"/>
  <c r="AA659" i="8"/>
  <c r="AA660" i="8"/>
  <c r="AA661" i="8"/>
  <c r="AA662" i="8"/>
  <c r="AA663" i="8"/>
  <c r="AA664" i="8"/>
  <c r="AA665" i="8"/>
  <c r="AA666" i="8"/>
  <c r="AA667" i="8"/>
  <c r="AA668" i="8"/>
  <c r="AA669" i="8"/>
  <c r="AA670" i="8"/>
  <c r="AA671" i="8"/>
  <c r="AA672" i="8"/>
  <c r="AA673" i="8"/>
  <c r="AA674" i="8"/>
  <c r="AA675" i="8"/>
  <c r="AA676" i="8"/>
  <c r="AA677" i="8"/>
  <c r="AA678" i="8"/>
  <c r="AA679" i="8"/>
  <c r="AA680" i="8"/>
  <c r="AA681" i="8"/>
  <c r="AA682" i="8"/>
  <c r="AA683" i="8"/>
  <c r="AA684" i="8"/>
  <c r="AA685" i="8"/>
  <c r="AA686" i="8"/>
  <c r="AA687" i="8"/>
  <c r="AA688" i="8"/>
  <c r="AA689" i="8"/>
  <c r="AA690" i="8"/>
  <c r="AA691" i="8"/>
  <c r="AA692" i="8"/>
  <c r="AA693" i="8"/>
  <c r="AA694" i="8"/>
  <c r="AA695" i="8"/>
  <c r="AA696" i="8"/>
  <c r="AA697" i="8"/>
  <c r="AA698" i="8"/>
  <c r="AA699" i="8"/>
  <c r="AA700" i="8"/>
  <c r="AA701" i="8"/>
  <c r="AA702" i="8"/>
  <c r="AA703" i="8"/>
  <c r="AA704" i="8"/>
  <c r="AA705" i="8"/>
  <c r="AA706" i="8"/>
  <c r="AA707" i="8"/>
  <c r="AA708" i="8"/>
  <c r="AA709" i="8"/>
  <c r="AA710" i="8"/>
  <c r="AA711" i="8"/>
  <c r="AA712" i="8"/>
  <c r="AA713" i="8"/>
  <c r="AA714" i="8"/>
  <c r="AA715" i="8"/>
  <c r="AA716" i="8"/>
  <c r="AA717" i="8"/>
  <c r="AA718" i="8"/>
  <c r="AA719" i="8"/>
  <c r="AA720" i="8"/>
  <c r="AA721" i="8"/>
  <c r="AA722" i="8"/>
  <c r="AA723" i="8"/>
  <c r="AA724" i="8"/>
  <c r="AA725" i="8"/>
  <c r="AA726" i="8"/>
  <c r="AA727" i="8"/>
  <c r="AA728" i="8"/>
  <c r="AA729" i="8"/>
  <c r="AA730" i="8"/>
  <c r="AA731" i="8"/>
  <c r="AA732" i="8"/>
  <c r="AA733" i="8"/>
  <c r="AA734" i="8"/>
  <c r="AA735" i="8"/>
  <c r="AA736" i="8"/>
  <c r="AA737" i="8"/>
  <c r="AA738" i="8"/>
  <c r="AA739" i="8"/>
  <c r="AA740" i="8"/>
  <c r="AA741" i="8"/>
  <c r="AA742" i="8"/>
  <c r="AA743" i="8"/>
  <c r="AA744" i="8"/>
  <c r="AA745" i="8"/>
  <c r="AA746" i="8"/>
  <c r="AA747" i="8"/>
  <c r="AA748" i="8"/>
  <c r="AA749" i="8"/>
  <c r="AA750" i="8"/>
  <c r="AA751" i="8"/>
  <c r="AA752" i="8"/>
  <c r="AA753" i="8"/>
  <c r="AA754" i="8"/>
  <c r="AA755" i="8"/>
  <c r="AA756" i="8"/>
  <c r="AA757" i="8"/>
  <c r="AA758" i="8"/>
  <c r="AA759" i="8"/>
  <c r="AA760" i="8"/>
  <c r="AA761" i="8"/>
  <c r="AA762" i="8"/>
  <c r="AA763" i="8"/>
  <c r="AA764" i="8"/>
  <c r="AA765" i="8"/>
  <c r="AA766" i="8"/>
  <c r="AA767" i="8"/>
  <c r="AA768" i="8"/>
  <c r="AA769" i="8"/>
  <c r="AA770" i="8"/>
  <c r="AA771" i="8"/>
  <c r="AA772" i="8"/>
  <c r="AA773" i="8"/>
  <c r="AA774" i="8"/>
  <c r="AA775" i="8"/>
  <c r="AA776" i="8"/>
  <c r="AA777" i="8"/>
  <c r="AA778" i="8"/>
  <c r="AA779" i="8"/>
  <c r="AA780" i="8"/>
  <c r="AA781" i="8"/>
  <c r="AA782" i="8"/>
  <c r="AA783" i="8"/>
  <c r="AA784" i="8"/>
  <c r="AA785" i="8"/>
  <c r="AA786" i="8"/>
  <c r="AA787" i="8"/>
  <c r="AA788" i="8"/>
  <c r="AA789" i="8"/>
  <c r="AA790" i="8"/>
  <c r="AA791" i="8"/>
  <c r="AA792" i="8"/>
  <c r="AA793" i="8"/>
  <c r="AA794" i="8"/>
  <c r="AA795" i="8"/>
  <c r="AA796" i="8"/>
  <c r="AA797" i="8"/>
  <c r="AA798" i="8"/>
  <c r="AA799" i="8"/>
  <c r="AA800" i="8"/>
  <c r="AA801" i="8"/>
  <c r="AA802" i="8"/>
  <c r="AA803" i="8"/>
  <c r="AA804" i="8"/>
  <c r="AA805" i="8"/>
  <c r="AA806" i="8"/>
  <c r="AA807" i="8"/>
  <c r="AA808" i="8"/>
  <c r="AA809" i="8"/>
  <c r="AA810" i="8"/>
  <c r="AA811" i="8"/>
  <c r="AA812" i="8"/>
  <c r="AA813" i="8"/>
  <c r="AA814" i="8"/>
  <c r="AA815" i="8"/>
  <c r="AA816" i="8"/>
  <c r="AA817" i="8"/>
  <c r="AA818" i="8"/>
  <c r="AA819" i="8"/>
  <c r="AA820" i="8"/>
  <c r="AA821" i="8"/>
  <c r="AA822" i="8"/>
  <c r="AA823" i="8"/>
  <c r="AA824" i="8"/>
  <c r="AA825" i="8"/>
  <c r="AA826" i="8"/>
  <c r="AA827" i="8"/>
  <c r="AA828" i="8"/>
  <c r="AA829" i="8"/>
  <c r="AA830" i="8"/>
  <c r="AA831" i="8"/>
  <c r="AA832" i="8"/>
  <c r="AA833" i="8"/>
  <c r="AA834" i="8"/>
  <c r="AA835" i="8"/>
  <c r="AA836" i="8"/>
  <c r="AA837" i="8"/>
  <c r="AA838" i="8"/>
  <c r="AA839" i="8"/>
  <c r="AA840" i="8"/>
  <c r="AA841" i="8"/>
  <c r="AA842" i="8"/>
  <c r="AA843" i="8"/>
  <c r="AA844" i="8"/>
  <c r="AA845" i="8"/>
  <c r="AA846" i="8"/>
  <c r="AA847" i="8"/>
  <c r="AA848" i="8"/>
  <c r="AA849" i="8"/>
  <c r="AA850" i="8"/>
  <c r="AA851" i="8"/>
  <c r="AA852" i="8"/>
  <c r="AA853" i="8"/>
  <c r="AA854" i="8"/>
  <c r="AA855" i="8"/>
  <c r="AA856" i="8"/>
  <c r="AA857" i="8"/>
  <c r="AA858" i="8"/>
  <c r="AA859" i="8"/>
  <c r="AA860" i="8"/>
  <c r="AA861" i="8"/>
  <c r="AA862" i="8"/>
  <c r="AA863" i="8"/>
  <c r="AA864" i="8"/>
  <c r="AA865" i="8"/>
  <c r="AA866" i="8"/>
  <c r="AA867" i="8"/>
  <c r="AA868" i="8"/>
  <c r="AA869" i="8"/>
  <c r="AA870" i="8"/>
  <c r="AA871" i="8"/>
  <c r="AA872" i="8"/>
  <c r="AA873" i="8"/>
  <c r="AA874" i="8"/>
  <c r="AA875" i="8"/>
  <c r="AA876" i="8"/>
  <c r="AA877" i="8"/>
  <c r="AA878" i="8"/>
  <c r="AA879" i="8"/>
  <c r="AA880" i="8"/>
  <c r="AA881" i="8"/>
  <c r="AA882" i="8"/>
  <c r="AA883" i="8"/>
  <c r="AA884" i="8"/>
  <c r="AA885" i="8"/>
  <c r="AA886" i="8"/>
  <c r="AA887" i="8"/>
  <c r="AA888" i="8"/>
  <c r="AA889" i="8"/>
  <c r="AA890" i="8"/>
  <c r="AA891" i="8"/>
  <c r="AA892" i="8"/>
  <c r="AA893" i="8"/>
  <c r="AA894" i="8"/>
  <c r="AA895" i="8"/>
  <c r="AA896" i="8"/>
  <c r="AA897" i="8"/>
  <c r="AA898" i="8"/>
  <c r="AA899" i="8"/>
  <c r="AA900" i="8"/>
  <c r="AA901" i="8"/>
  <c r="AA902" i="8"/>
  <c r="AA903" i="8"/>
  <c r="AA904" i="8"/>
  <c r="AA905" i="8"/>
  <c r="AA906" i="8"/>
  <c r="AA907" i="8"/>
  <c r="AA908" i="8"/>
  <c r="AA909" i="8"/>
  <c r="AA910" i="8"/>
  <c r="AA911" i="8"/>
  <c r="AA912" i="8"/>
  <c r="AA913" i="8"/>
  <c r="AA914" i="8"/>
  <c r="AA915" i="8"/>
  <c r="AA916" i="8"/>
  <c r="AA917" i="8"/>
  <c r="AA918" i="8"/>
  <c r="AA919" i="8"/>
  <c r="AA920" i="8"/>
  <c r="AA921" i="8"/>
  <c r="AA922" i="8"/>
  <c r="AA923" i="8"/>
  <c r="AA924" i="8"/>
  <c r="AA925" i="8"/>
  <c r="AA926" i="8"/>
  <c r="AA927" i="8"/>
  <c r="AA928" i="8"/>
  <c r="AA929" i="8"/>
  <c r="AA930" i="8"/>
  <c r="AA931" i="8"/>
  <c r="AA932" i="8"/>
  <c r="AA933" i="8"/>
  <c r="AA934" i="8"/>
  <c r="AA935" i="8"/>
  <c r="AA936" i="8"/>
  <c r="AA937" i="8"/>
  <c r="AA938" i="8"/>
  <c r="AA939" i="8"/>
  <c r="AA940" i="8"/>
  <c r="AA941" i="8"/>
  <c r="AA942" i="8"/>
  <c r="AA943" i="8"/>
  <c r="AA944" i="8"/>
  <c r="AA945" i="8"/>
  <c r="AA946" i="8"/>
  <c r="AA947" i="8"/>
  <c r="AA948" i="8"/>
  <c r="AA949" i="8"/>
  <c r="AA950" i="8"/>
  <c r="AA951" i="8"/>
  <c r="AA952" i="8"/>
  <c r="AA953" i="8"/>
  <c r="AA954" i="8"/>
  <c r="AA955" i="8"/>
  <c r="AA956" i="8"/>
  <c r="AA957" i="8"/>
  <c r="AA958" i="8"/>
  <c r="AA959" i="8"/>
  <c r="AA960" i="8"/>
  <c r="AA961" i="8"/>
  <c r="AA962" i="8"/>
  <c r="AA963" i="8"/>
  <c r="AA964" i="8"/>
  <c r="AA965" i="8"/>
  <c r="AA966" i="8"/>
  <c r="AA967" i="8"/>
  <c r="AA968" i="8"/>
  <c r="AA969" i="8"/>
  <c r="AA970" i="8"/>
  <c r="AA971" i="8"/>
  <c r="AA972" i="8"/>
  <c r="AA973" i="8"/>
  <c r="AA974" i="8"/>
  <c r="AA975" i="8"/>
  <c r="AA976" i="8"/>
  <c r="AA977" i="8"/>
  <c r="AA978" i="8"/>
  <c r="AA979" i="8"/>
  <c r="AA980" i="8"/>
  <c r="AA981" i="8"/>
  <c r="AA982" i="8"/>
  <c r="AA983" i="8"/>
  <c r="AA984" i="8"/>
  <c r="AA985" i="8"/>
  <c r="AA986" i="8"/>
  <c r="AA987" i="8"/>
  <c r="AA988" i="8"/>
  <c r="AA989" i="8"/>
  <c r="AA990" i="8"/>
  <c r="AA991" i="8"/>
  <c r="AA992" i="8"/>
  <c r="AA993" i="8"/>
  <c r="AA994" i="8"/>
  <c r="AA995" i="8"/>
  <c r="AA996" i="8"/>
  <c r="AA997" i="8"/>
  <c r="AA998" i="8"/>
  <c r="AA999" i="8"/>
  <c r="AA1000" i="8"/>
  <c r="AA15" i="8"/>
  <c r="Z16" i="8"/>
  <c r="Z17" i="8"/>
  <c r="Z18" i="8"/>
  <c r="Z19" i="8"/>
  <c r="AB19" i="8" s="1"/>
  <c r="AD19" i="8" s="1"/>
  <c r="Z20" i="8"/>
  <c r="Z21" i="8"/>
  <c r="Z22" i="8"/>
  <c r="Z23" i="8"/>
  <c r="Z24" i="8"/>
  <c r="Z25" i="8"/>
  <c r="Z26" i="8"/>
  <c r="Z27" i="8"/>
  <c r="Z28" i="8"/>
  <c r="Z29" i="8"/>
  <c r="Z30" i="8"/>
  <c r="Z31" i="8"/>
  <c r="AB31" i="8" s="1"/>
  <c r="AD31" i="8" s="1"/>
  <c r="Z32" i="8"/>
  <c r="Z33" i="8"/>
  <c r="Z34" i="8"/>
  <c r="Z35" i="8"/>
  <c r="Z36" i="8"/>
  <c r="Z37" i="8"/>
  <c r="Z38" i="8"/>
  <c r="Z39" i="8"/>
  <c r="Z40" i="8"/>
  <c r="Z41" i="8"/>
  <c r="Z42" i="8"/>
  <c r="Z43" i="8"/>
  <c r="AB43" i="8" s="1"/>
  <c r="AD43" i="8" s="1"/>
  <c r="Z44" i="8"/>
  <c r="Z45" i="8"/>
  <c r="Z46" i="8"/>
  <c r="Z47" i="8"/>
  <c r="AB47" i="8" s="1"/>
  <c r="AD47" i="8" s="1"/>
  <c r="Z48" i="8"/>
  <c r="AB48" i="8" s="1"/>
  <c r="AD48" i="8" s="1"/>
  <c r="Z49" i="8"/>
  <c r="Z50" i="8"/>
  <c r="Z51" i="8"/>
  <c r="Z52" i="8"/>
  <c r="Z53" i="8"/>
  <c r="Z54" i="8"/>
  <c r="Z55" i="8"/>
  <c r="AB55" i="8" s="1"/>
  <c r="AD55" i="8" s="1"/>
  <c r="Z56" i="8"/>
  <c r="Z57" i="8"/>
  <c r="Z58" i="8"/>
  <c r="Z59" i="8"/>
  <c r="AB59" i="8" s="1"/>
  <c r="AD59" i="8" s="1"/>
  <c r="Z60" i="8"/>
  <c r="AB60" i="8" s="1"/>
  <c r="AD60" i="8" s="1"/>
  <c r="Z61" i="8"/>
  <c r="Z62" i="8"/>
  <c r="Z63" i="8"/>
  <c r="Z64" i="8"/>
  <c r="Z65" i="8"/>
  <c r="Z66" i="8"/>
  <c r="Z67" i="8"/>
  <c r="AB67" i="8" s="1"/>
  <c r="AD67" i="8" s="1"/>
  <c r="Z68" i="8"/>
  <c r="Z69" i="8"/>
  <c r="Z70" i="8"/>
  <c r="Z71" i="8"/>
  <c r="AB71" i="8" s="1"/>
  <c r="AD71" i="8" s="1"/>
  <c r="Z72" i="8"/>
  <c r="AB72" i="8" s="1"/>
  <c r="AD72" i="8" s="1"/>
  <c r="Z73" i="8"/>
  <c r="Z74" i="8"/>
  <c r="Z75" i="8"/>
  <c r="Z76" i="8"/>
  <c r="Z77" i="8"/>
  <c r="Z78" i="8"/>
  <c r="Z79" i="8"/>
  <c r="AB79" i="8" s="1"/>
  <c r="AD79" i="8" s="1"/>
  <c r="Z80" i="8"/>
  <c r="Z81" i="8"/>
  <c r="Z82" i="8"/>
  <c r="Z83" i="8"/>
  <c r="AB83" i="8" s="1"/>
  <c r="AD83" i="8" s="1"/>
  <c r="Z84" i="8"/>
  <c r="AB84" i="8" s="1"/>
  <c r="AD84" i="8" s="1"/>
  <c r="Z85" i="8"/>
  <c r="Z86" i="8"/>
  <c r="Z87" i="8"/>
  <c r="Z88" i="8"/>
  <c r="Z89" i="8"/>
  <c r="Z90" i="8"/>
  <c r="Z91" i="8"/>
  <c r="AB91" i="8" s="1"/>
  <c r="AD91" i="8" s="1"/>
  <c r="Z92" i="8"/>
  <c r="Z93" i="8"/>
  <c r="Z94" i="8"/>
  <c r="Z95" i="8"/>
  <c r="AB95" i="8" s="1"/>
  <c r="AD95" i="8" s="1"/>
  <c r="Z96" i="8"/>
  <c r="AB96" i="8" s="1"/>
  <c r="AD96" i="8" s="1"/>
  <c r="Z97" i="8"/>
  <c r="Z98" i="8"/>
  <c r="Z99" i="8"/>
  <c r="Z100" i="8"/>
  <c r="Z101" i="8"/>
  <c r="Z102" i="8"/>
  <c r="Z103" i="8"/>
  <c r="AB103" i="8" s="1"/>
  <c r="AD103" i="8" s="1"/>
  <c r="Z104" i="8"/>
  <c r="Z105" i="8"/>
  <c r="Z106" i="8"/>
  <c r="Z107" i="8"/>
  <c r="AB107" i="8" s="1"/>
  <c r="AD107" i="8" s="1"/>
  <c r="Z108" i="8"/>
  <c r="AB108" i="8" s="1"/>
  <c r="AD108" i="8" s="1"/>
  <c r="Z109" i="8"/>
  <c r="Z110" i="8"/>
  <c r="Z111" i="8"/>
  <c r="Z112" i="8"/>
  <c r="Z113" i="8"/>
  <c r="Z114" i="8"/>
  <c r="Z115" i="8"/>
  <c r="AB115" i="8" s="1"/>
  <c r="AD115" i="8" s="1"/>
  <c r="Z116" i="8"/>
  <c r="Z117" i="8"/>
  <c r="Z118" i="8"/>
  <c r="Z119" i="8"/>
  <c r="AB119" i="8" s="1"/>
  <c r="AD119" i="8" s="1"/>
  <c r="Z120" i="8"/>
  <c r="AB120" i="8" s="1"/>
  <c r="AD120" i="8" s="1"/>
  <c r="Z121" i="8"/>
  <c r="Z122" i="8"/>
  <c r="Z123" i="8"/>
  <c r="Z124" i="8"/>
  <c r="Z125" i="8"/>
  <c r="Z126" i="8"/>
  <c r="Z127" i="8"/>
  <c r="AB127" i="8" s="1"/>
  <c r="AD127" i="8" s="1"/>
  <c r="Z128" i="8"/>
  <c r="Z129" i="8"/>
  <c r="Z130" i="8"/>
  <c r="Z131" i="8"/>
  <c r="AB131" i="8" s="1"/>
  <c r="AD131" i="8" s="1"/>
  <c r="Z132" i="8"/>
  <c r="AB132" i="8" s="1"/>
  <c r="AD132" i="8" s="1"/>
  <c r="Z133" i="8"/>
  <c r="Z134" i="8"/>
  <c r="Z135" i="8"/>
  <c r="Z136" i="8"/>
  <c r="Z137" i="8"/>
  <c r="Z138" i="8"/>
  <c r="Z139" i="8"/>
  <c r="AB139" i="8" s="1"/>
  <c r="AD139" i="8" s="1"/>
  <c r="Z140" i="8"/>
  <c r="Z141" i="8"/>
  <c r="Z142" i="8"/>
  <c r="Z143" i="8"/>
  <c r="AB143" i="8" s="1"/>
  <c r="AD143" i="8" s="1"/>
  <c r="Z144" i="8"/>
  <c r="AB144" i="8" s="1"/>
  <c r="AD144" i="8" s="1"/>
  <c r="Z145" i="8"/>
  <c r="Z146" i="8"/>
  <c r="Z147" i="8"/>
  <c r="Z148" i="8"/>
  <c r="Z149" i="8"/>
  <c r="Z150" i="8"/>
  <c r="Z151" i="8"/>
  <c r="AB151" i="8" s="1"/>
  <c r="AD151" i="8" s="1"/>
  <c r="Z152" i="8"/>
  <c r="Z153" i="8"/>
  <c r="Z154" i="8"/>
  <c r="Z155" i="8"/>
  <c r="AB155" i="8" s="1"/>
  <c r="AD155" i="8" s="1"/>
  <c r="Z156" i="8"/>
  <c r="AB156" i="8" s="1"/>
  <c r="AD156" i="8" s="1"/>
  <c r="Z157" i="8"/>
  <c r="Z158" i="8"/>
  <c r="Z159" i="8"/>
  <c r="Z160" i="8"/>
  <c r="Z161" i="8"/>
  <c r="Z162" i="8"/>
  <c r="Z163" i="8"/>
  <c r="AB163" i="8" s="1"/>
  <c r="AD163" i="8" s="1"/>
  <c r="Z164" i="8"/>
  <c r="Z165" i="8"/>
  <c r="Z166" i="8"/>
  <c r="Z167" i="8"/>
  <c r="AB167" i="8" s="1"/>
  <c r="AD167" i="8" s="1"/>
  <c r="Z168" i="8"/>
  <c r="AB168" i="8" s="1"/>
  <c r="AD168" i="8" s="1"/>
  <c r="Z169" i="8"/>
  <c r="Z170" i="8"/>
  <c r="Z171" i="8"/>
  <c r="Z172" i="8"/>
  <c r="Z173" i="8"/>
  <c r="Z174" i="8"/>
  <c r="Z175" i="8"/>
  <c r="AB175" i="8" s="1"/>
  <c r="AD175" i="8" s="1"/>
  <c r="Z176" i="8"/>
  <c r="Z177" i="8"/>
  <c r="Z178" i="8"/>
  <c r="Z179" i="8"/>
  <c r="AB179" i="8" s="1"/>
  <c r="AD179" i="8" s="1"/>
  <c r="Z180" i="8"/>
  <c r="AB180" i="8" s="1"/>
  <c r="AD180" i="8" s="1"/>
  <c r="Z181" i="8"/>
  <c r="Z182" i="8"/>
  <c r="Z183" i="8"/>
  <c r="Z184" i="8"/>
  <c r="Z185" i="8"/>
  <c r="Z186" i="8"/>
  <c r="Z187" i="8"/>
  <c r="AB187" i="8" s="1"/>
  <c r="AD187" i="8" s="1"/>
  <c r="Z188" i="8"/>
  <c r="Z189" i="8"/>
  <c r="Z190" i="8"/>
  <c r="Z191" i="8"/>
  <c r="AB191" i="8" s="1"/>
  <c r="AD191" i="8" s="1"/>
  <c r="Z192" i="8"/>
  <c r="AB192" i="8" s="1"/>
  <c r="AD192" i="8" s="1"/>
  <c r="Z193" i="8"/>
  <c r="Z194" i="8"/>
  <c r="Z195" i="8"/>
  <c r="Z196" i="8"/>
  <c r="Z197" i="8"/>
  <c r="Z198" i="8"/>
  <c r="Z199" i="8"/>
  <c r="AB199" i="8" s="1"/>
  <c r="AD199" i="8" s="1"/>
  <c r="Z200" i="8"/>
  <c r="Z201" i="8"/>
  <c r="Z202" i="8"/>
  <c r="Z203" i="8"/>
  <c r="AB203" i="8" s="1"/>
  <c r="AD203" i="8" s="1"/>
  <c r="Z204" i="8"/>
  <c r="AB204" i="8" s="1"/>
  <c r="AD204" i="8" s="1"/>
  <c r="Z205" i="8"/>
  <c r="Z206" i="8"/>
  <c r="Z207" i="8"/>
  <c r="Z208" i="8"/>
  <c r="Z209" i="8"/>
  <c r="Z210" i="8"/>
  <c r="Z211" i="8"/>
  <c r="AB211" i="8" s="1"/>
  <c r="AD211" i="8" s="1"/>
  <c r="Z212" i="8"/>
  <c r="Z213" i="8"/>
  <c r="Z214" i="8"/>
  <c r="Z215" i="8"/>
  <c r="AB215" i="8" s="1"/>
  <c r="AD215" i="8" s="1"/>
  <c r="Z216" i="8"/>
  <c r="AB216" i="8" s="1"/>
  <c r="AD216" i="8" s="1"/>
  <c r="Z217" i="8"/>
  <c r="Z218" i="8"/>
  <c r="Z219" i="8"/>
  <c r="Z220" i="8"/>
  <c r="Z221" i="8"/>
  <c r="Z222" i="8"/>
  <c r="Z223" i="8"/>
  <c r="AB223" i="8" s="1"/>
  <c r="AD223" i="8" s="1"/>
  <c r="Z224" i="8"/>
  <c r="Z225" i="8"/>
  <c r="Z226" i="8"/>
  <c r="Z227" i="8"/>
  <c r="AB227" i="8" s="1"/>
  <c r="AD227" i="8" s="1"/>
  <c r="Z228" i="8"/>
  <c r="AB228" i="8" s="1"/>
  <c r="AD228" i="8" s="1"/>
  <c r="Z229" i="8"/>
  <c r="Z230" i="8"/>
  <c r="Z231" i="8"/>
  <c r="Z232" i="8"/>
  <c r="Z233" i="8"/>
  <c r="Z234" i="8"/>
  <c r="Z235" i="8"/>
  <c r="AB235" i="8" s="1"/>
  <c r="AD235" i="8" s="1"/>
  <c r="Z236" i="8"/>
  <c r="Z237" i="8"/>
  <c r="Z238" i="8"/>
  <c r="Z239" i="8"/>
  <c r="AB239" i="8" s="1"/>
  <c r="AD239" i="8" s="1"/>
  <c r="Z240" i="8"/>
  <c r="AB240" i="8" s="1"/>
  <c r="AD240" i="8" s="1"/>
  <c r="Z241" i="8"/>
  <c r="Z242" i="8"/>
  <c r="Z243" i="8"/>
  <c r="Z244" i="8"/>
  <c r="Z245" i="8"/>
  <c r="Z246" i="8"/>
  <c r="Z247" i="8"/>
  <c r="AB247" i="8" s="1"/>
  <c r="AD247" i="8" s="1"/>
  <c r="Z248" i="8"/>
  <c r="Z249" i="8"/>
  <c r="Z250" i="8"/>
  <c r="Z251" i="8"/>
  <c r="AB251" i="8" s="1"/>
  <c r="AD251" i="8" s="1"/>
  <c r="Z252" i="8"/>
  <c r="AB252" i="8" s="1"/>
  <c r="AD252" i="8" s="1"/>
  <c r="Z253" i="8"/>
  <c r="Z254" i="8"/>
  <c r="Z255" i="8"/>
  <c r="Z256" i="8"/>
  <c r="Z257" i="8"/>
  <c r="Z258" i="8"/>
  <c r="Z259" i="8"/>
  <c r="AB259" i="8" s="1"/>
  <c r="AD259" i="8" s="1"/>
  <c r="Z260" i="8"/>
  <c r="Z261" i="8"/>
  <c r="Z262" i="8"/>
  <c r="Z263" i="8"/>
  <c r="AB263" i="8" s="1"/>
  <c r="AD263" i="8" s="1"/>
  <c r="Z264" i="8"/>
  <c r="AB264" i="8" s="1"/>
  <c r="AD264" i="8" s="1"/>
  <c r="Z265" i="8"/>
  <c r="Z266" i="8"/>
  <c r="Z267" i="8"/>
  <c r="Z268" i="8"/>
  <c r="Z269" i="8"/>
  <c r="Z270" i="8"/>
  <c r="Z271" i="8"/>
  <c r="AB271" i="8" s="1"/>
  <c r="AD271" i="8" s="1"/>
  <c r="Z272" i="8"/>
  <c r="Z273" i="8"/>
  <c r="Z274" i="8"/>
  <c r="Z275" i="8"/>
  <c r="AB275" i="8" s="1"/>
  <c r="AD275" i="8" s="1"/>
  <c r="Z276" i="8"/>
  <c r="AB276" i="8" s="1"/>
  <c r="AD276" i="8" s="1"/>
  <c r="Z277" i="8"/>
  <c r="Z278" i="8"/>
  <c r="Z279" i="8"/>
  <c r="Z280" i="8"/>
  <c r="Z281" i="8"/>
  <c r="Z282" i="8"/>
  <c r="Z283" i="8"/>
  <c r="AB283" i="8" s="1"/>
  <c r="AD283" i="8" s="1"/>
  <c r="Z284" i="8"/>
  <c r="Z285" i="8"/>
  <c r="Z286" i="8"/>
  <c r="Z287" i="8"/>
  <c r="AB287" i="8" s="1"/>
  <c r="AD287" i="8" s="1"/>
  <c r="Z288" i="8"/>
  <c r="AB288" i="8" s="1"/>
  <c r="AD288" i="8" s="1"/>
  <c r="Z289" i="8"/>
  <c r="Z290" i="8"/>
  <c r="Z291" i="8"/>
  <c r="Z292" i="8"/>
  <c r="Z293" i="8"/>
  <c r="Z294" i="8"/>
  <c r="Z295" i="8"/>
  <c r="AB295" i="8" s="1"/>
  <c r="AD295" i="8" s="1"/>
  <c r="Z296" i="8"/>
  <c r="Z297" i="8"/>
  <c r="Z298" i="8"/>
  <c r="Z299" i="8"/>
  <c r="AB299" i="8" s="1"/>
  <c r="AD299" i="8" s="1"/>
  <c r="Z300" i="8"/>
  <c r="AB300" i="8" s="1"/>
  <c r="AD300" i="8" s="1"/>
  <c r="Z301" i="8"/>
  <c r="Z302" i="8"/>
  <c r="Z303" i="8"/>
  <c r="Z304" i="8"/>
  <c r="Z305" i="8"/>
  <c r="Z306" i="8"/>
  <c r="Z307" i="8"/>
  <c r="AB307" i="8" s="1"/>
  <c r="AD307" i="8" s="1"/>
  <c r="Z308" i="8"/>
  <c r="Z309" i="8"/>
  <c r="Z310" i="8"/>
  <c r="Z311" i="8"/>
  <c r="AB311" i="8" s="1"/>
  <c r="AD311" i="8" s="1"/>
  <c r="Z312" i="8"/>
  <c r="AB312" i="8" s="1"/>
  <c r="AD312" i="8" s="1"/>
  <c r="Z313" i="8"/>
  <c r="Z314" i="8"/>
  <c r="Z315" i="8"/>
  <c r="Z316" i="8"/>
  <c r="Z317" i="8"/>
  <c r="Z318" i="8"/>
  <c r="Z319" i="8"/>
  <c r="AB319" i="8" s="1"/>
  <c r="AD319" i="8" s="1"/>
  <c r="Z320" i="8"/>
  <c r="Z321" i="8"/>
  <c r="Z322" i="8"/>
  <c r="Z323" i="8"/>
  <c r="AB323" i="8" s="1"/>
  <c r="AD323" i="8" s="1"/>
  <c r="Z324" i="8"/>
  <c r="AB324" i="8" s="1"/>
  <c r="AD324" i="8" s="1"/>
  <c r="Z325" i="8"/>
  <c r="Z326" i="8"/>
  <c r="Z327" i="8"/>
  <c r="Z328" i="8"/>
  <c r="Z329" i="8"/>
  <c r="Z330" i="8"/>
  <c r="Z331" i="8"/>
  <c r="AB331" i="8" s="1"/>
  <c r="AD331" i="8" s="1"/>
  <c r="Z332" i="8"/>
  <c r="Z333" i="8"/>
  <c r="Z334" i="8"/>
  <c r="Z335" i="8"/>
  <c r="AB335" i="8" s="1"/>
  <c r="AD335" i="8" s="1"/>
  <c r="Z336" i="8"/>
  <c r="AB336" i="8" s="1"/>
  <c r="AD336" i="8" s="1"/>
  <c r="Z337" i="8"/>
  <c r="Z338" i="8"/>
  <c r="Z339" i="8"/>
  <c r="Z340" i="8"/>
  <c r="Z341" i="8"/>
  <c r="Z342" i="8"/>
  <c r="Z343" i="8"/>
  <c r="AB343" i="8" s="1"/>
  <c r="AD343" i="8" s="1"/>
  <c r="Z344" i="8"/>
  <c r="Z345" i="8"/>
  <c r="Z346" i="8"/>
  <c r="Z347" i="8"/>
  <c r="AB347" i="8" s="1"/>
  <c r="AD347" i="8" s="1"/>
  <c r="Z348" i="8"/>
  <c r="AB348" i="8" s="1"/>
  <c r="AD348" i="8" s="1"/>
  <c r="Z349" i="8"/>
  <c r="Z350" i="8"/>
  <c r="Z351" i="8"/>
  <c r="Z352" i="8"/>
  <c r="Z353" i="8"/>
  <c r="Z354" i="8"/>
  <c r="Z355" i="8"/>
  <c r="AB355" i="8" s="1"/>
  <c r="AD355" i="8" s="1"/>
  <c r="Z356" i="8"/>
  <c r="Z357" i="8"/>
  <c r="Z358" i="8"/>
  <c r="Z359" i="8"/>
  <c r="AB359" i="8" s="1"/>
  <c r="AD359" i="8" s="1"/>
  <c r="Z360" i="8"/>
  <c r="AB360" i="8" s="1"/>
  <c r="AD360" i="8" s="1"/>
  <c r="Z361" i="8"/>
  <c r="Z362" i="8"/>
  <c r="Z363" i="8"/>
  <c r="Z364" i="8"/>
  <c r="Z365" i="8"/>
  <c r="Z366" i="8"/>
  <c r="Z367" i="8"/>
  <c r="AB367" i="8" s="1"/>
  <c r="AD367" i="8" s="1"/>
  <c r="Z368" i="8"/>
  <c r="Z369" i="8"/>
  <c r="Z370" i="8"/>
  <c r="Z371" i="8"/>
  <c r="AB371" i="8" s="1"/>
  <c r="AD371" i="8" s="1"/>
  <c r="Z372" i="8"/>
  <c r="AB372" i="8" s="1"/>
  <c r="AD372" i="8" s="1"/>
  <c r="Z373" i="8"/>
  <c r="Z374" i="8"/>
  <c r="Z375" i="8"/>
  <c r="Z376" i="8"/>
  <c r="Z377" i="8"/>
  <c r="Z378" i="8"/>
  <c r="Z379" i="8"/>
  <c r="AB379" i="8" s="1"/>
  <c r="AD379" i="8" s="1"/>
  <c r="Z380" i="8"/>
  <c r="Z381" i="8"/>
  <c r="Z382" i="8"/>
  <c r="Z383" i="8"/>
  <c r="AB383" i="8" s="1"/>
  <c r="AD383" i="8" s="1"/>
  <c r="Z384" i="8"/>
  <c r="AB384" i="8" s="1"/>
  <c r="AD384" i="8" s="1"/>
  <c r="Z385" i="8"/>
  <c r="Z386" i="8"/>
  <c r="Z387" i="8"/>
  <c r="Z388" i="8"/>
  <c r="Z389" i="8"/>
  <c r="Z390" i="8"/>
  <c r="Z391" i="8"/>
  <c r="AB391" i="8" s="1"/>
  <c r="AD391" i="8" s="1"/>
  <c r="Z392" i="8"/>
  <c r="Z393" i="8"/>
  <c r="Z394" i="8"/>
  <c r="Z395" i="8"/>
  <c r="AB395" i="8" s="1"/>
  <c r="AD395" i="8" s="1"/>
  <c r="Z396" i="8"/>
  <c r="AB396" i="8" s="1"/>
  <c r="AD396" i="8" s="1"/>
  <c r="Z397" i="8"/>
  <c r="Z398" i="8"/>
  <c r="Z399" i="8"/>
  <c r="Z400" i="8"/>
  <c r="Z401" i="8"/>
  <c r="Z402" i="8"/>
  <c r="Z403" i="8"/>
  <c r="AB403" i="8" s="1"/>
  <c r="AD403" i="8" s="1"/>
  <c r="Z404" i="8"/>
  <c r="Z405" i="8"/>
  <c r="Z406" i="8"/>
  <c r="Z407" i="8"/>
  <c r="AB407" i="8" s="1"/>
  <c r="AD407" i="8" s="1"/>
  <c r="Z408" i="8"/>
  <c r="AB408" i="8" s="1"/>
  <c r="AD408" i="8" s="1"/>
  <c r="Z409" i="8"/>
  <c r="Z410" i="8"/>
  <c r="Z411" i="8"/>
  <c r="Z412" i="8"/>
  <c r="Z413" i="8"/>
  <c r="Z414" i="8"/>
  <c r="Z415" i="8"/>
  <c r="AB415" i="8" s="1"/>
  <c r="AD415" i="8" s="1"/>
  <c r="Z416" i="8"/>
  <c r="Z417" i="8"/>
  <c r="Z418" i="8"/>
  <c r="Z419" i="8"/>
  <c r="AB419" i="8" s="1"/>
  <c r="AD419" i="8" s="1"/>
  <c r="Z420" i="8"/>
  <c r="AB420" i="8" s="1"/>
  <c r="AD420" i="8" s="1"/>
  <c r="Z421" i="8"/>
  <c r="Z422" i="8"/>
  <c r="Z423" i="8"/>
  <c r="Z424" i="8"/>
  <c r="Z425" i="8"/>
  <c r="Z426" i="8"/>
  <c r="Z427" i="8"/>
  <c r="AB427" i="8" s="1"/>
  <c r="AD427" i="8" s="1"/>
  <c r="Z428" i="8"/>
  <c r="Z429" i="8"/>
  <c r="Z430" i="8"/>
  <c r="Z431" i="8"/>
  <c r="AB431" i="8" s="1"/>
  <c r="AD431" i="8" s="1"/>
  <c r="Z432" i="8"/>
  <c r="AB432" i="8" s="1"/>
  <c r="AD432" i="8" s="1"/>
  <c r="Z433" i="8"/>
  <c r="Z434" i="8"/>
  <c r="Z435" i="8"/>
  <c r="Z436" i="8"/>
  <c r="Z437" i="8"/>
  <c r="Z438" i="8"/>
  <c r="Z439" i="8"/>
  <c r="AB439" i="8" s="1"/>
  <c r="AD439" i="8" s="1"/>
  <c r="Z440" i="8"/>
  <c r="Z441" i="8"/>
  <c r="Z442" i="8"/>
  <c r="Z443" i="8"/>
  <c r="AB443" i="8" s="1"/>
  <c r="AD443" i="8" s="1"/>
  <c r="Z444" i="8"/>
  <c r="AB444" i="8" s="1"/>
  <c r="AD444" i="8" s="1"/>
  <c r="Z445" i="8"/>
  <c r="Z446" i="8"/>
  <c r="Z447" i="8"/>
  <c r="Z448" i="8"/>
  <c r="Z449" i="8"/>
  <c r="Z450" i="8"/>
  <c r="Z451" i="8"/>
  <c r="AB451" i="8" s="1"/>
  <c r="AD451" i="8" s="1"/>
  <c r="Z452" i="8"/>
  <c r="Z453" i="8"/>
  <c r="Z454" i="8"/>
  <c r="Z455" i="8"/>
  <c r="AB455" i="8" s="1"/>
  <c r="AD455" i="8" s="1"/>
  <c r="Z456" i="8"/>
  <c r="AB456" i="8" s="1"/>
  <c r="AD456" i="8" s="1"/>
  <c r="Z457" i="8"/>
  <c r="Z458" i="8"/>
  <c r="Z459" i="8"/>
  <c r="Z460" i="8"/>
  <c r="Z461" i="8"/>
  <c r="Z462" i="8"/>
  <c r="Z463" i="8"/>
  <c r="AB463" i="8" s="1"/>
  <c r="AD463" i="8" s="1"/>
  <c r="Z464" i="8"/>
  <c r="Z465" i="8"/>
  <c r="Z466" i="8"/>
  <c r="Z467" i="8"/>
  <c r="AB467" i="8" s="1"/>
  <c r="AD467" i="8" s="1"/>
  <c r="Z468" i="8"/>
  <c r="AB468" i="8" s="1"/>
  <c r="AD468" i="8" s="1"/>
  <c r="Z469" i="8"/>
  <c r="Z470" i="8"/>
  <c r="Z471" i="8"/>
  <c r="Z472" i="8"/>
  <c r="Z473" i="8"/>
  <c r="Z474" i="8"/>
  <c r="Z475" i="8"/>
  <c r="AB475" i="8" s="1"/>
  <c r="AD475" i="8" s="1"/>
  <c r="Z476" i="8"/>
  <c r="Z477" i="8"/>
  <c r="Z478" i="8"/>
  <c r="Z479" i="8"/>
  <c r="AB479" i="8" s="1"/>
  <c r="AD479" i="8" s="1"/>
  <c r="Z480" i="8"/>
  <c r="AB480" i="8" s="1"/>
  <c r="AD480" i="8" s="1"/>
  <c r="Z481" i="8"/>
  <c r="Z482" i="8"/>
  <c r="Z483" i="8"/>
  <c r="Z484" i="8"/>
  <c r="Z485" i="8"/>
  <c r="Z486" i="8"/>
  <c r="Z487" i="8"/>
  <c r="AB487" i="8" s="1"/>
  <c r="AD487" i="8" s="1"/>
  <c r="Z488" i="8"/>
  <c r="Z489" i="8"/>
  <c r="Z490" i="8"/>
  <c r="Z491" i="8"/>
  <c r="AB491" i="8" s="1"/>
  <c r="AD491" i="8" s="1"/>
  <c r="Z492" i="8"/>
  <c r="AB492" i="8" s="1"/>
  <c r="AD492" i="8" s="1"/>
  <c r="Z493" i="8"/>
  <c r="Z494" i="8"/>
  <c r="Z495" i="8"/>
  <c r="Z496" i="8"/>
  <c r="Z497" i="8"/>
  <c r="Z498" i="8"/>
  <c r="Z499" i="8"/>
  <c r="AB499" i="8" s="1"/>
  <c r="AD499" i="8" s="1"/>
  <c r="Z500" i="8"/>
  <c r="Z501" i="8"/>
  <c r="Z502" i="8"/>
  <c r="Z503" i="8"/>
  <c r="AB503" i="8" s="1"/>
  <c r="AD503" i="8" s="1"/>
  <c r="Z504" i="8"/>
  <c r="AB504" i="8" s="1"/>
  <c r="AD504" i="8" s="1"/>
  <c r="Z505" i="8"/>
  <c r="Z506" i="8"/>
  <c r="Z507" i="8"/>
  <c r="Z508" i="8"/>
  <c r="Z509" i="8"/>
  <c r="Z510" i="8"/>
  <c r="Z511" i="8"/>
  <c r="AB511" i="8" s="1"/>
  <c r="AD511" i="8" s="1"/>
  <c r="Z512" i="8"/>
  <c r="Z513" i="8"/>
  <c r="Z514" i="8"/>
  <c r="Z515" i="8"/>
  <c r="AB515" i="8" s="1"/>
  <c r="AD515" i="8" s="1"/>
  <c r="Z516" i="8"/>
  <c r="AB516" i="8" s="1"/>
  <c r="AD516" i="8" s="1"/>
  <c r="Z517" i="8"/>
  <c r="Z518" i="8"/>
  <c r="Z519" i="8"/>
  <c r="Z520" i="8"/>
  <c r="Z521" i="8"/>
  <c r="Z522" i="8"/>
  <c r="Z523" i="8"/>
  <c r="AB523" i="8" s="1"/>
  <c r="AD523" i="8" s="1"/>
  <c r="Z524" i="8"/>
  <c r="Z525" i="8"/>
  <c r="Z526" i="8"/>
  <c r="Z527" i="8"/>
  <c r="AB527" i="8" s="1"/>
  <c r="AD527" i="8" s="1"/>
  <c r="Z528" i="8"/>
  <c r="AB528" i="8" s="1"/>
  <c r="AD528" i="8" s="1"/>
  <c r="Z529" i="8"/>
  <c r="Z530" i="8"/>
  <c r="Z531" i="8"/>
  <c r="Z532" i="8"/>
  <c r="Z533" i="8"/>
  <c r="Z534" i="8"/>
  <c r="Z535" i="8"/>
  <c r="Z536" i="8"/>
  <c r="Z537" i="8"/>
  <c r="Z538" i="8"/>
  <c r="Z539" i="8"/>
  <c r="AB539" i="8" s="1"/>
  <c r="AD539" i="8" s="1"/>
  <c r="Z540" i="8"/>
  <c r="AB540" i="8" s="1"/>
  <c r="AD540" i="8" s="1"/>
  <c r="Z541" i="8"/>
  <c r="Z542" i="8"/>
  <c r="Z543" i="8"/>
  <c r="Z544" i="8"/>
  <c r="Z545" i="8"/>
  <c r="Z546" i="8"/>
  <c r="Z547" i="8"/>
  <c r="Z548" i="8"/>
  <c r="Z549" i="8"/>
  <c r="Z550" i="8"/>
  <c r="Z551" i="8"/>
  <c r="AB551" i="8" s="1"/>
  <c r="AD551" i="8" s="1"/>
  <c r="Z552" i="8"/>
  <c r="AB552" i="8" s="1"/>
  <c r="AD552" i="8" s="1"/>
  <c r="Z553" i="8"/>
  <c r="Z554" i="8"/>
  <c r="Z555" i="8"/>
  <c r="Z556" i="8"/>
  <c r="Z557" i="8"/>
  <c r="Z558" i="8"/>
  <c r="Z559" i="8"/>
  <c r="Z560" i="8"/>
  <c r="Z561" i="8"/>
  <c r="Z562" i="8"/>
  <c r="Z563" i="8"/>
  <c r="AB563" i="8" s="1"/>
  <c r="AD563" i="8" s="1"/>
  <c r="Z564" i="8"/>
  <c r="AB564" i="8" s="1"/>
  <c r="AD564" i="8" s="1"/>
  <c r="Z565" i="8"/>
  <c r="Z566" i="8"/>
  <c r="Z567" i="8"/>
  <c r="Z568" i="8"/>
  <c r="Z569" i="8"/>
  <c r="Z570" i="8"/>
  <c r="Z571" i="8"/>
  <c r="Z572" i="8"/>
  <c r="Z573" i="8"/>
  <c r="Z574" i="8"/>
  <c r="Z575" i="8"/>
  <c r="AB575" i="8" s="1"/>
  <c r="AD575" i="8" s="1"/>
  <c r="Z576" i="8"/>
  <c r="AB576" i="8" s="1"/>
  <c r="AD576" i="8" s="1"/>
  <c r="Z577" i="8"/>
  <c r="Z578" i="8"/>
  <c r="Z579" i="8"/>
  <c r="Z580" i="8"/>
  <c r="Z581" i="8"/>
  <c r="Z582" i="8"/>
  <c r="Z583" i="8"/>
  <c r="Z584" i="8"/>
  <c r="Z585" i="8"/>
  <c r="Z586" i="8"/>
  <c r="Z587" i="8"/>
  <c r="AB587" i="8" s="1"/>
  <c r="AD587" i="8" s="1"/>
  <c r="Z588" i="8"/>
  <c r="AB588" i="8" s="1"/>
  <c r="AD588" i="8" s="1"/>
  <c r="Z589" i="8"/>
  <c r="Z590" i="8"/>
  <c r="Z591" i="8"/>
  <c r="Z592" i="8"/>
  <c r="Z593" i="8"/>
  <c r="Z594" i="8"/>
  <c r="Z595" i="8"/>
  <c r="Z596" i="8"/>
  <c r="Z597" i="8"/>
  <c r="Z598" i="8"/>
  <c r="Z599" i="8"/>
  <c r="AB599" i="8" s="1"/>
  <c r="AD599" i="8" s="1"/>
  <c r="Z600" i="8"/>
  <c r="AB600" i="8" s="1"/>
  <c r="AD600" i="8" s="1"/>
  <c r="Z601" i="8"/>
  <c r="Z602" i="8"/>
  <c r="Z603" i="8"/>
  <c r="Z604" i="8"/>
  <c r="Z605" i="8"/>
  <c r="Z606" i="8"/>
  <c r="Z607" i="8"/>
  <c r="Z608" i="8"/>
  <c r="Z609" i="8"/>
  <c r="Z610" i="8"/>
  <c r="Z611" i="8"/>
  <c r="AB611" i="8" s="1"/>
  <c r="AD611" i="8" s="1"/>
  <c r="Z612" i="8"/>
  <c r="AB612" i="8" s="1"/>
  <c r="AD612" i="8" s="1"/>
  <c r="Z613" i="8"/>
  <c r="Z614" i="8"/>
  <c r="Z615" i="8"/>
  <c r="Z616" i="8"/>
  <c r="Z617" i="8"/>
  <c r="Z618" i="8"/>
  <c r="Z619" i="8"/>
  <c r="Z620" i="8"/>
  <c r="Z621" i="8"/>
  <c r="Z622" i="8"/>
  <c r="Z623" i="8"/>
  <c r="AB623" i="8" s="1"/>
  <c r="AD623" i="8" s="1"/>
  <c r="Z624" i="8"/>
  <c r="AB624" i="8" s="1"/>
  <c r="AD624" i="8" s="1"/>
  <c r="Z625" i="8"/>
  <c r="Z626" i="8"/>
  <c r="Z627" i="8"/>
  <c r="Z628" i="8"/>
  <c r="Z629" i="8"/>
  <c r="Z630" i="8"/>
  <c r="Z631" i="8"/>
  <c r="Z632" i="8"/>
  <c r="Z633" i="8"/>
  <c r="Z634" i="8"/>
  <c r="Z635" i="8"/>
  <c r="AB635" i="8" s="1"/>
  <c r="AD635" i="8" s="1"/>
  <c r="Z636" i="8"/>
  <c r="AB636" i="8" s="1"/>
  <c r="AD636" i="8" s="1"/>
  <c r="Z637" i="8"/>
  <c r="Z638" i="8"/>
  <c r="Z639" i="8"/>
  <c r="Z640" i="8"/>
  <c r="Z641" i="8"/>
  <c r="Z642" i="8"/>
  <c r="Z643" i="8"/>
  <c r="Z644" i="8"/>
  <c r="Z645" i="8"/>
  <c r="Z646" i="8"/>
  <c r="Z647" i="8"/>
  <c r="AB647" i="8" s="1"/>
  <c r="AD647" i="8" s="1"/>
  <c r="Z648" i="8"/>
  <c r="AB648" i="8" s="1"/>
  <c r="AD648" i="8" s="1"/>
  <c r="Z649" i="8"/>
  <c r="Z650" i="8"/>
  <c r="Z651" i="8"/>
  <c r="Z652" i="8"/>
  <c r="Z653" i="8"/>
  <c r="Z654" i="8"/>
  <c r="Z655" i="8"/>
  <c r="Z656" i="8"/>
  <c r="Z657" i="8"/>
  <c r="Z658" i="8"/>
  <c r="Z659" i="8"/>
  <c r="AB659" i="8" s="1"/>
  <c r="AD659" i="8" s="1"/>
  <c r="Z660" i="8"/>
  <c r="AB660" i="8" s="1"/>
  <c r="AD660" i="8" s="1"/>
  <c r="Z661" i="8"/>
  <c r="Z662" i="8"/>
  <c r="Z663" i="8"/>
  <c r="Z664" i="8"/>
  <c r="Z665" i="8"/>
  <c r="Z666" i="8"/>
  <c r="Z667" i="8"/>
  <c r="Z668" i="8"/>
  <c r="Z669" i="8"/>
  <c r="Z670" i="8"/>
  <c r="Z671" i="8"/>
  <c r="AB671" i="8" s="1"/>
  <c r="AD671" i="8" s="1"/>
  <c r="Z672" i="8"/>
  <c r="AB672" i="8" s="1"/>
  <c r="AD672" i="8" s="1"/>
  <c r="Z673" i="8"/>
  <c r="Z674" i="8"/>
  <c r="Z675" i="8"/>
  <c r="Z676" i="8"/>
  <c r="Z677" i="8"/>
  <c r="Z678" i="8"/>
  <c r="Z679" i="8"/>
  <c r="Z680" i="8"/>
  <c r="Z681" i="8"/>
  <c r="Z682" i="8"/>
  <c r="Z683" i="8"/>
  <c r="AB683" i="8" s="1"/>
  <c r="AD683" i="8" s="1"/>
  <c r="Z684" i="8"/>
  <c r="AB684" i="8" s="1"/>
  <c r="AD684" i="8" s="1"/>
  <c r="Z685" i="8"/>
  <c r="Z686" i="8"/>
  <c r="Z687" i="8"/>
  <c r="Z688" i="8"/>
  <c r="Z689" i="8"/>
  <c r="Z690" i="8"/>
  <c r="Z691" i="8"/>
  <c r="Z692" i="8"/>
  <c r="Z693" i="8"/>
  <c r="Z694" i="8"/>
  <c r="Z695" i="8"/>
  <c r="AB695" i="8" s="1"/>
  <c r="AD695" i="8" s="1"/>
  <c r="Z696" i="8"/>
  <c r="AB696" i="8" s="1"/>
  <c r="AD696" i="8" s="1"/>
  <c r="Z697" i="8"/>
  <c r="Z698" i="8"/>
  <c r="Z699" i="8"/>
  <c r="Z700" i="8"/>
  <c r="Z701" i="8"/>
  <c r="Z702" i="8"/>
  <c r="Z703" i="8"/>
  <c r="Z704" i="8"/>
  <c r="Z705" i="8"/>
  <c r="Z706" i="8"/>
  <c r="Z707" i="8"/>
  <c r="AB707" i="8" s="1"/>
  <c r="AD707" i="8" s="1"/>
  <c r="Z708" i="8"/>
  <c r="AB708" i="8" s="1"/>
  <c r="AD708" i="8" s="1"/>
  <c r="Z709" i="8"/>
  <c r="Z710" i="8"/>
  <c r="Z711" i="8"/>
  <c r="Z712" i="8"/>
  <c r="Z713" i="8"/>
  <c r="Z714" i="8"/>
  <c r="Z715" i="8"/>
  <c r="Z716" i="8"/>
  <c r="Z717" i="8"/>
  <c r="Z718" i="8"/>
  <c r="Z719" i="8"/>
  <c r="AB719" i="8" s="1"/>
  <c r="AD719" i="8" s="1"/>
  <c r="Z720" i="8"/>
  <c r="AB720" i="8" s="1"/>
  <c r="AD720" i="8" s="1"/>
  <c r="Z721" i="8"/>
  <c r="Z722" i="8"/>
  <c r="Z723" i="8"/>
  <c r="Z724" i="8"/>
  <c r="Z725" i="8"/>
  <c r="Z726" i="8"/>
  <c r="Z727" i="8"/>
  <c r="Z728" i="8"/>
  <c r="Z729" i="8"/>
  <c r="Z730" i="8"/>
  <c r="Z731" i="8"/>
  <c r="AB731" i="8" s="1"/>
  <c r="AD731" i="8" s="1"/>
  <c r="Z732" i="8"/>
  <c r="AB732" i="8" s="1"/>
  <c r="AD732" i="8" s="1"/>
  <c r="Z733" i="8"/>
  <c r="Z734" i="8"/>
  <c r="Z735" i="8"/>
  <c r="Z736" i="8"/>
  <c r="Z737" i="8"/>
  <c r="Z738" i="8"/>
  <c r="Z739" i="8"/>
  <c r="Z740" i="8"/>
  <c r="Z741" i="8"/>
  <c r="Z742" i="8"/>
  <c r="Z743" i="8"/>
  <c r="AB743" i="8" s="1"/>
  <c r="AD743" i="8" s="1"/>
  <c r="Z744" i="8"/>
  <c r="AB744" i="8" s="1"/>
  <c r="AD744" i="8" s="1"/>
  <c r="Z745" i="8"/>
  <c r="Z746" i="8"/>
  <c r="Z747" i="8"/>
  <c r="Z748" i="8"/>
  <c r="Z749" i="8"/>
  <c r="Z750" i="8"/>
  <c r="Z751" i="8"/>
  <c r="Z752" i="8"/>
  <c r="Z753" i="8"/>
  <c r="Z754" i="8"/>
  <c r="Z755" i="8"/>
  <c r="AB755" i="8" s="1"/>
  <c r="AD755" i="8" s="1"/>
  <c r="Z756" i="8"/>
  <c r="AB756" i="8" s="1"/>
  <c r="AD756" i="8" s="1"/>
  <c r="Z757" i="8"/>
  <c r="Z758" i="8"/>
  <c r="Z759" i="8"/>
  <c r="Z760" i="8"/>
  <c r="Z761" i="8"/>
  <c r="Z762" i="8"/>
  <c r="Z763" i="8"/>
  <c r="Z764" i="8"/>
  <c r="Z765" i="8"/>
  <c r="Z766" i="8"/>
  <c r="Z767" i="8"/>
  <c r="AB767" i="8" s="1"/>
  <c r="AD767" i="8" s="1"/>
  <c r="Z768" i="8"/>
  <c r="AB768" i="8" s="1"/>
  <c r="AD768" i="8" s="1"/>
  <c r="Z769" i="8"/>
  <c r="Z770" i="8"/>
  <c r="Z771" i="8"/>
  <c r="Z772" i="8"/>
  <c r="Z773" i="8"/>
  <c r="Z774" i="8"/>
  <c r="Z775" i="8"/>
  <c r="Z776" i="8"/>
  <c r="Z777" i="8"/>
  <c r="Z778" i="8"/>
  <c r="Z779" i="8"/>
  <c r="AB779" i="8" s="1"/>
  <c r="AD779" i="8" s="1"/>
  <c r="Z780" i="8"/>
  <c r="AB780" i="8" s="1"/>
  <c r="AD780" i="8" s="1"/>
  <c r="Z781" i="8"/>
  <c r="Z782" i="8"/>
  <c r="Z783" i="8"/>
  <c r="Z784" i="8"/>
  <c r="Z785" i="8"/>
  <c r="Z786" i="8"/>
  <c r="Z787" i="8"/>
  <c r="Z788" i="8"/>
  <c r="Z789" i="8"/>
  <c r="Z790" i="8"/>
  <c r="Z791" i="8"/>
  <c r="AB791" i="8" s="1"/>
  <c r="AD791" i="8" s="1"/>
  <c r="Z792" i="8"/>
  <c r="AB792" i="8" s="1"/>
  <c r="AD792" i="8" s="1"/>
  <c r="Z793" i="8"/>
  <c r="Z794" i="8"/>
  <c r="Z795" i="8"/>
  <c r="Z796" i="8"/>
  <c r="Z797" i="8"/>
  <c r="Z798" i="8"/>
  <c r="Z799" i="8"/>
  <c r="Z800" i="8"/>
  <c r="Z801" i="8"/>
  <c r="Z802" i="8"/>
  <c r="Z803" i="8"/>
  <c r="AB803" i="8" s="1"/>
  <c r="AD803" i="8" s="1"/>
  <c r="Z804" i="8"/>
  <c r="AB804" i="8" s="1"/>
  <c r="AD804" i="8" s="1"/>
  <c r="Z805" i="8"/>
  <c r="Z806" i="8"/>
  <c r="Z807" i="8"/>
  <c r="Z808" i="8"/>
  <c r="Z809" i="8"/>
  <c r="Z810" i="8"/>
  <c r="Z811" i="8"/>
  <c r="Z812" i="8"/>
  <c r="Z813" i="8"/>
  <c r="Z814" i="8"/>
  <c r="Z815" i="8"/>
  <c r="AB815" i="8" s="1"/>
  <c r="AD815" i="8" s="1"/>
  <c r="Z816" i="8"/>
  <c r="AB816" i="8" s="1"/>
  <c r="AD816" i="8" s="1"/>
  <c r="Z817" i="8"/>
  <c r="Z818" i="8"/>
  <c r="Z819" i="8"/>
  <c r="Z820" i="8"/>
  <c r="Z821" i="8"/>
  <c r="Z822" i="8"/>
  <c r="Z823" i="8"/>
  <c r="Z824" i="8"/>
  <c r="Z825" i="8"/>
  <c r="Z826" i="8"/>
  <c r="Z827" i="8"/>
  <c r="AB827" i="8" s="1"/>
  <c r="AD827" i="8" s="1"/>
  <c r="Z828" i="8"/>
  <c r="AB828" i="8" s="1"/>
  <c r="AD828" i="8" s="1"/>
  <c r="Z829" i="8"/>
  <c r="Z830" i="8"/>
  <c r="Z831" i="8"/>
  <c r="Z832" i="8"/>
  <c r="Z833" i="8"/>
  <c r="Z834" i="8"/>
  <c r="Z835" i="8"/>
  <c r="Z836" i="8"/>
  <c r="Z837" i="8"/>
  <c r="Z838" i="8"/>
  <c r="Z839" i="8"/>
  <c r="AB839" i="8" s="1"/>
  <c r="AD839" i="8" s="1"/>
  <c r="Z840" i="8"/>
  <c r="AB840" i="8" s="1"/>
  <c r="AD840" i="8" s="1"/>
  <c r="Z841" i="8"/>
  <c r="Z842" i="8"/>
  <c r="Z843" i="8"/>
  <c r="Z844" i="8"/>
  <c r="Z845" i="8"/>
  <c r="Z846" i="8"/>
  <c r="Z847" i="8"/>
  <c r="Z848" i="8"/>
  <c r="Z849" i="8"/>
  <c r="Z850" i="8"/>
  <c r="Z851" i="8"/>
  <c r="AB851" i="8" s="1"/>
  <c r="AD851" i="8" s="1"/>
  <c r="Z852" i="8"/>
  <c r="AB852" i="8" s="1"/>
  <c r="AD852" i="8" s="1"/>
  <c r="Z853" i="8"/>
  <c r="Z854" i="8"/>
  <c r="Z855" i="8"/>
  <c r="Z856" i="8"/>
  <c r="Z857" i="8"/>
  <c r="Z858" i="8"/>
  <c r="Z859" i="8"/>
  <c r="Z860" i="8"/>
  <c r="Z861" i="8"/>
  <c r="Z862" i="8"/>
  <c r="Z863" i="8"/>
  <c r="AB863" i="8" s="1"/>
  <c r="AD863" i="8" s="1"/>
  <c r="Z864" i="8"/>
  <c r="AB864" i="8" s="1"/>
  <c r="AD864" i="8" s="1"/>
  <c r="Z865" i="8"/>
  <c r="Z866" i="8"/>
  <c r="Z867" i="8"/>
  <c r="Z868" i="8"/>
  <c r="Z869" i="8"/>
  <c r="Z870" i="8"/>
  <c r="Z871" i="8"/>
  <c r="Z872" i="8"/>
  <c r="Z873" i="8"/>
  <c r="Z874" i="8"/>
  <c r="Z875" i="8"/>
  <c r="AB875" i="8" s="1"/>
  <c r="AD875" i="8" s="1"/>
  <c r="Z876" i="8"/>
  <c r="AB876" i="8" s="1"/>
  <c r="AD876" i="8" s="1"/>
  <c r="Z877" i="8"/>
  <c r="Z878" i="8"/>
  <c r="Z879" i="8"/>
  <c r="Z880" i="8"/>
  <c r="Z881" i="8"/>
  <c r="Z882" i="8"/>
  <c r="Z883" i="8"/>
  <c r="Z884" i="8"/>
  <c r="Z885" i="8"/>
  <c r="Z886" i="8"/>
  <c r="Z887" i="8"/>
  <c r="AB887" i="8" s="1"/>
  <c r="AD887" i="8" s="1"/>
  <c r="Z888" i="8"/>
  <c r="AB888" i="8" s="1"/>
  <c r="AD888" i="8" s="1"/>
  <c r="Z889" i="8"/>
  <c r="Z890" i="8"/>
  <c r="Z891" i="8"/>
  <c r="Z892" i="8"/>
  <c r="Z893" i="8"/>
  <c r="Z894" i="8"/>
  <c r="Z895" i="8"/>
  <c r="Z896" i="8"/>
  <c r="Z897" i="8"/>
  <c r="Z898" i="8"/>
  <c r="Z899" i="8"/>
  <c r="AB899" i="8" s="1"/>
  <c r="AD899" i="8" s="1"/>
  <c r="Z900" i="8"/>
  <c r="AB900" i="8" s="1"/>
  <c r="AD900" i="8" s="1"/>
  <c r="Z901" i="8"/>
  <c r="Z902" i="8"/>
  <c r="Z903" i="8"/>
  <c r="Z904" i="8"/>
  <c r="Z905" i="8"/>
  <c r="Z906" i="8"/>
  <c r="Z907" i="8"/>
  <c r="Z908" i="8"/>
  <c r="Z909" i="8"/>
  <c r="Z910" i="8"/>
  <c r="Z911" i="8"/>
  <c r="AB911" i="8" s="1"/>
  <c r="AD911" i="8" s="1"/>
  <c r="Z912" i="8"/>
  <c r="AB912" i="8" s="1"/>
  <c r="AD912" i="8" s="1"/>
  <c r="Z913" i="8"/>
  <c r="Z914" i="8"/>
  <c r="Z915" i="8"/>
  <c r="Z916" i="8"/>
  <c r="Z917" i="8"/>
  <c r="Z918" i="8"/>
  <c r="Z919" i="8"/>
  <c r="Z920" i="8"/>
  <c r="Z921" i="8"/>
  <c r="Z922" i="8"/>
  <c r="Z923" i="8"/>
  <c r="AB923" i="8" s="1"/>
  <c r="AD923" i="8" s="1"/>
  <c r="Z924" i="8"/>
  <c r="AB924" i="8" s="1"/>
  <c r="AD924" i="8" s="1"/>
  <c r="Z925" i="8"/>
  <c r="Z926" i="8"/>
  <c r="Z927" i="8"/>
  <c r="Z928" i="8"/>
  <c r="Z929" i="8"/>
  <c r="Z930" i="8"/>
  <c r="Z931" i="8"/>
  <c r="Z932" i="8"/>
  <c r="Z933" i="8"/>
  <c r="Z934" i="8"/>
  <c r="Z935" i="8"/>
  <c r="AB935" i="8" s="1"/>
  <c r="AD935" i="8" s="1"/>
  <c r="Z936" i="8"/>
  <c r="AB936" i="8" s="1"/>
  <c r="AD936" i="8" s="1"/>
  <c r="Z937" i="8"/>
  <c r="Z938" i="8"/>
  <c r="Z939" i="8"/>
  <c r="Z940" i="8"/>
  <c r="Z941" i="8"/>
  <c r="Z942" i="8"/>
  <c r="Z943" i="8"/>
  <c r="Z944" i="8"/>
  <c r="Z945" i="8"/>
  <c r="Z946" i="8"/>
  <c r="Z947" i="8"/>
  <c r="AB947" i="8" s="1"/>
  <c r="AD947" i="8" s="1"/>
  <c r="Z948" i="8"/>
  <c r="AB948" i="8" s="1"/>
  <c r="AD948" i="8" s="1"/>
  <c r="Z949" i="8"/>
  <c r="Z950" i="8"/>
  <c r="Z951" i="8"/>
  <c r="Z952" i="8"/>
  <c r="Z953" i="8"/>
  <c r="Z954" i="8"/>
  <c r="Z955" i="8"/>
  <c r="Z956" i="8"/>
  <c r="Z957" i="8"/>
  <c r="Z958" i="8"/>
  <c r="Z959" i="8"/>
  <c r="AB959" i="8" s="1"/>
  <c r="AD959" i="8" s="1"/>
  <c r="Z960" i="8"/>
  <c r="AB960" i="8" s="1"/>
  <c r="AD960" i="8" s="1"/>
  <c r="Z961" i="8"/>
  <c r="Z962" i="8"/>
  <c r="Z963" i="8"/>
  <c r="Z964" i="8"/>
  <c r="Z965" i="8"/>
  <c r="Z966" i="8"/>
  <c r="Z967" i="8"/>
  <c r="Z968" i="8"/>
  <c r="Z969" i="8"/>
  <c r="Z970" i="8"/>
  <c r="Z971" i="8"/>
  <c r="AB971" i="8" s="1"/>
  <c r="AD971" i="8" s="1"/>
  <c r="Z972" i="8"/>
  <c r="AB972" i="8" s="1"/>
  <c r="AD972" i="8" s="1"/>
  <c r="Z973" i="8"/>
  <c r="Z974" i="8"/>
  <c r="Z975" i="8"/>
  <c r="Z976" i="8"/>
  <c r="Z977" i="8"/>
  <c r="Z978" i="8"/>
  <c r="Z979" i="8"/>
  <c r="Z980" i="8"/>
  <c r="Z981" i="8"/>
  <c r="Z982" i="8"/>
  <c r="Z983" i="8"/>
  <c r="AB983" i="8" s="1"/>
  <c r="AD983" i="8" s="1"/>
  <c r="Z984" i="8"/>
  <c r="AB984" i="8" s="1"/>
  <c r="AD984" i="8" s="1"/>
  <c r="Z985" i="8"/>
  <c r="Z986" i="8"/>
  <c r="Z987" i="8"/>
  <c r="Z988" i="8"/>
  <c r="Z989" i="8"/>
  <c r="Z990" i="8"/>
  <c r="Z991" i="8"/>
  <c r="Z992" i="8"/>
  <c r="Z993" i="8"/>
  <c r="Z994" i="8"/>
  <c r="Z995" i="8"/>
  <c r="AB995" i="8" s="1"/>
  <c r="AD995" i="8" s="1"/>
  <c r="Z996" i="8"/>
  <c r="AB996" i="8" s="1"/>
  <c r="AD996" i="8" s="1"/>
  <c r="Z997" i="8"/>
  <c r="Z998" i="8"/>
  <c r="Z999" i="8"/>
  <c r="Z1000" i="8"/>
  <c r="Z15" i="8"/>
  <c r="T40" i="8" l="1" a="1"/>
  <c r="T40" i="8" s="1"/>
  <c r="AE40" i="8" s="1"/>
  <c r="A24" i="79" a="1"/>
  <c r="A24" i="79" s="1"/>
  <c r="B24" i="79" s="1"/>
  <c r="A18" i="79" a="1"/>
  <c r="A18" i="79" s="1"/>
  <c r="B18" i="79" s="1"/>
  <c r="A21" i="79" a="1"/>
  <c r="A21" i="79" s="1"/>
  <c r="B21" i="79" s="1"/>
  <c r="A20" i="79" a="1"/>
  <c r="A20" i="79" s="1"/>
  <c r="B20" i="79" s="1"/>
  <c r="A22" i="79" a="1"/>
  <c r="A22" i="79" s="1"/>
  <c r="B22" i="79" s="1"/>
  <c r="A23" i="79" a="1"/>
  <c r="A23" i="79" s="1"/>
  <c r="B23" i="79" s="1"/>
  <c r="A19" i="79" a="1"/>
  <c r="A19" i="79" s="1"/>
  <c r="B19" i="79" s="1"/>
  <c r="B534" i="8"/>
  <c r="AB36" i="8"/>
  <c r="AD36" i="8" s="1"/>
  <c r="AB24" i="8"/>
  <c r="AD24" i="8" s="1"/>
  <c r="AB35" i="8"/>
  <c r="AD35" i="8" s="1"/>
  <c r="AB23" i="8"/>
  <c r="AD23" i="8" s="1"/>
  <c r="B34" i="8"/>
  <c r="AB15" i="8"/>
  <c r="AB1000" i="8"/>
  <c r="AD1000" i="8" s="1"/>
  <c r="AB988" i="8"/>
  <c r="AD988" i="8" s="1"/>
  <c r="AB976" i="8"/>
  <c r="AD976" i="8" s="1"/>
  <c r="AB964" i="8"/>
  <c r="AD964" i="8" s="1"/>
  <c r="AB952" i="8"/>
  <c r="AD952" i="8" s="1"/>
  <c r="AB940" i="8"/>
  <c r="AD940" i="8" s="1"/>
  <c r="AB928" i="8"/>
  <c r="AD928" i="8" s="1"/>
  <c r="AB916" i="8"/>
  <c r="AD916" i="8" s="1"/>
  <c r="AB904" i="8"/>
  <c r="AD904" i="8" s="1"/>
  <c r="AB892" i="8"/>
  <c r="AD892" i="8" s="1"/>
  <c r="AB880" i="8"/>
  <c r="AD880" i="8" s="1"/>
  <c r="AB868" i="8"/>
  <c r="AD868" i="8" s="1"/>
  <c r="AB856" i="8"/>
  <c r="AD856" i="8" s="1"/>
  <c r="AB844" i="8"/>
  <c r="AD844" i="8" s="1"/>
  <c r="AB832" i="8"/>
  <c r="AD832" i="8" s="1"/>
  <c r="AB820" i="8"/>
  <c r="AD820" i="8" s="1"/>
  <c r="AB808" i="8"/>
  <c r="AD808" i="8" s="1"/>
  <c r="AB796" i="8"/>
  <c r="AD796" i="8" s="1"/>
  <c r="AB784" i="8"/>
  <c r="AD784" i="8" s="1"/>
  <c r="AB772" i="8"/>
  <c r="AD772" i="8" s="1"/>
  <c r="AB760" i="8"/>
  <c r="AD760" i="8" s="1"/>
  <c r="AB748" i="8"/>
  <c r="AD748" i="8" s="1"/>
  <c r="AB736" i="8"/>
  <c r="AD736" i="8" s="1"/>
  <c r="AB724" i="8"/>
  <c r="AD724" i="8" s="1"/>
  <c r="AB712" i="8"/>
  <c r="AD712" i="8" s="1"/>
  <c r="AB700" i="8"/>
  <c r="AD700" i="8" s="1"/>
  <c r="AB688" i="8"/>
  <c r="AD688" i="8" s="1"/>
  <c r="AB676" i="8"/>
  <c r="AD676" i="8" s="1"/>
  <c r="AB664" i="8"/>
  <c r="AD664" i="8" s="1"/>
  <c r="AB652" i="8"/>
  <c r="AD652" i="8" s="1"/>
  <c r="AB640" i="8"/>
  <c r="AD640" i="8" s="1"/>
  <c r="AB628" i="8"/>
  <c r="AD628" i="8" s="1"/>
  <c r="AB616" i="8"/>
  <c r="AD616" i="8" s="1"/>
  <c r="AB604" i="8"/>
  <c r="AD604" i="8" s="1"/>
  <c r="AB592" i="8"/>
  <c r="AD592" i="8" s="1"/>
  <c r="AB580" i="8"/>
  <c r="AD580" i="8" s="1"/>
  <c r="AB568" i="8"/>
  <c r="AD568" i="8" s="1"/>
  <c r="AB556" i="8"/>
  <c r="AD556" i="8" s="1"/>
  <c r="AB544" i="8"/>
  <c r="AD544" i="8" s="1"/>
  <c r="AB532" i="8"/>
  <c r="AD532" i="8" s="1"/>
  <c r="AB520" i="8"/>
  <c r="AD520" i="8" s="1"/>
  <c r="AB508" i="8"/>
  <c r="AD508" i="8" s="1"/>
  <c r="AB496" i="8"/>
  <c r="AD496" i="8" s="1"/>
  <c r="AB484" i="8"/>
  <c r="AD484" i="8" s="1"/>
  <c r="AB472" i="8"/>
  <c r="AD472" i="8" s="1"/>
  <c r="AB460" i="8"/>
  <c r="AD460" i="8" s="1"/>
  <c r="AB448" i="8"/>
  <c r="AD448" i="8" s="1"/>
  <c r="AB436" i="8"/>
  <c r="AD436" i="8" s="1"/>
  <c r="AB424" i="8"/>
  <c r="AD424" i="8" s="1"/>
  <c r="AB412" i="8"/>
  <c r="AD412" i="8" s="1"/>
  <c r="AB400" i="8"/>
  <c r="AD400" i="8" s="1"/>
  <c r="AB388" i="8"/>
  <c r="AD388" i="8" s="1"/>
  <c r="AB376" i="8"/>
  <c r="AD376" i="8" s="1"/>
  <c r="AB364" i="8"/>
  <c r="AD364" i="8" s="1"/>
  <c r="AB352" i="8"/>
  <c r="AD352" i="8" s="1"/>
  <c r="AB340" i="8"/>
  <c r="AD340" i="8" s="1"/>
  <c r="AB328" i="8"/>
  <c r="AD328" i="8" s="1"/>
  <c r="AB316" i="8"/>
  <c r="AD316" i="8" s="1"/>
  <c r="AB304" i="8"/>
  <c r="AD304" i="8" s="1"/>
  <c r="AB292" i="8"/>
  <c r="AD292" i="8" s="1"/>
  <c r="AB280" i="8"/>
  <c r="AD280" i="8" s="1"/>
  <c r="AB268" i="8"/>
  <c r="AD268" i="8" s="1"/>
  <c r="AB256" i="8"/>
  <c r="AD256" i="8" s="1"/>
  <c r="AB244" i="8"/>
  <c r="AD244" i="8" s="1"/>
  <c r="AB232" i="8"/>
  <c r="AD232" i="8" s="1"/>
  <c r="AB220" i="8"/>
  <c r="AD220" i="8" s="1"/>
  <c r="AB208" i="8"/>
  <c r="AD208" i="8" s="1"/>
  <c r="AB196" i="8"/>
  <c r="AD196" i="8" s="1"/>
  <c r="AB184" i="8"/>
  <c r="AD184" i="8" s="1"/>
  <c r="AB172" i="8"/>
  <c r="AD172" i="8" s="1"/>
  <c r="AB160" i="8"/>
  <c r="AD160" i="8" s="1"/>
  <c r="AB148" i="8"/>
  <c r="AD148" i="8" s="1"/>
  <c r="AB136" i="8"/>
  <c r="AD136" i="8" s="1"/>
  <c r="AB124" i="8"/>
  <c r="AD124" i="8" s="1"/>
  <c r="AB112" i="8"/>
  <c r="AD112" i="8" s="1"/>
  <c r="AB100" i="8"/>
  <c r="AD100" i="8" s="1"/>
  <c r="AB88" i="8"/>
  <c r="AD88" i="8" s="1"/>
  <c r="AB76" i="8"/>
  <c r="AD76" i="8" s="1"/>
  <c r="AB64" i="8"/>
  <c r="AD64" i="8" s="1"/>
  <c r="AB52" i="8"/>
  <c r="AD52" i="8" s="1"/>
  <c r="AB40" i="8"/>
  <c r="AB28" i="8"/>
  <c r="AD28" i="8" s="1"/>
  <c r="AB16" i="8"/>
  <c r="AD16" i="8" s="1"/>
  <c r="B642" i="8"/>
  <c r="B210" i="8"/>
  <c r="AB991" i="8"/>
  <c r="AD991" i="8" s="1"/>
  <c r="AB979" i="8"/>
  <c r="AD979" i="8" s="1"/>
  <c r="AB967" i="8"/>
  <c r="AD967" i="8" s="1"/>
  <c r="AB955" i="8"/>
  <c r="AD955" i="8" s="1"/>
  <c r="AB943" i="8"/>
  <c r="AD943" i="8" s="1"/>
  <c r="AB931" i="8"/>
  <c r="AD931" i="8" s="1"/>
  <c r="AB919" i="8"/>
  <c r="AD919" i="8" s="1"/>
  <c r="AB907" i="8"/>
  <c r="AD907" i="8" s="1"/>
  <c r="AB895" i="8"/>
  <c r="AD895" i="8" s="1"/>
  <c r="AB883" i="8"/>
  <c r="AD883" i="8" s="1"/>
  <c r="AB871" i="8"/>
  <c r="AD871" i="8" s="1"/>
  <c r="AB859" i="8"/>
  <c r="AD859" i="8" s="1"/>
  <c r="AB847" i="8"/>
  <c r="AD847" i="8" s="1"/>
  <c r="AB835" i="8"/>
  <c r="AD835" i="8" s="1"/>
  <c r="AB823" i="8"/>
  <c r="AD823" i="8" s="1"/>
  <c r="AB811" i="8"/>
  <c r="AD811" i="8" s="1"/>
  <c r="AB799" i="8"/>
  <c r="AD799" i="8" s="1"/>
  <c r="AB787" i="8"/>
  <c r="AD787" i="8" s="1"/>
  <c r="AB775" i="8"/>
  <c r="AD775" i="8" s="1"/>
  <c r="AB763" i="8"/>
  <c r="AD763" i="8" s="1"/>
  <c r="AB751" i="8"/>
  <c r="AD751" i="8" s="1"/>
  <c r="AB739" i="8"/>
  <c r="AD739" i="8" s="1"/>
  <c r="AB727" i="8"/>
  <c r="AD727" i="8" s="1"/>
  <c r="AB715" i="8"/>
  <c r="AD715" i="8" s="1"/>
  <c r="AB703" i="8"/>
  <c r="AD703" i="8" s="1"/>
  <c r="AB691" i="8"/>
  <c r="AD691" i="8" s="1"/>
  <c r="AB679" i="8"/>
  <c r="AD679" i="8" s="1"/>
  <c r="AB667" i="8"/>
  <c r="AD667" i="8" s="1"/>
  <c r="AB655" i="8"/>
  <c r="AD655" i="8" s="1"/>
  <c r="AB643" i="8"/>
  <c r="AD643" i="8" s="1"/>
  <c r="AB631" i="8"/>
  <c r="AD631" i="8" s="1"/>
  <c r="AB619" i="8"/>
  <c r="AD619" i="8" s="1"/>
  <c r="AB607" i="8"/>
  <c r="AD607" i="8" s="1"/>
  <c r="AB595" i="8"/>
  <c r="AD595" i="8" s="1"/>
  <c r="AB583" i="8"/>
  <c r="AD583" i="8" s="1"/>
  <c r="AB571" i="8"/>
  <c r="AD571" i="8" s="1"/>
  <c r="AB559" i="8"/>
  <c r="AD559" i="8" s="1"/>
  <c r="AB547" i="8"/>
  <c r="AD547" i="8" s="1"/>
  <c r="AB535" i="8"/>
  <c r="AD535" i="8" s="1"/>
  <c r="B606" i="8"/>
  <c r="B186" i="8"/>
  <c r="B498" i="8"/>
  <c r="B102" i="8"/>
  <c r="B810" i="8"/>
  <c r="B342" i="8"/>
  <c r="B42" i="8"/>
  <c r="B690" i="8"/>
  <c r="B246" i="8"/>
  <c r="T568" i="8" a="1"/>
  <c r="T568" i="8" s="1"/>
  <c r="AE568" i="8" s="1"/>
  <c r="B568" i="8"/>
  <c r="T460" i="8" a="1"/>
  <c r="T460" i="8" s="1"/>
  <c r="AE460" i="8" s="1"/>
  <c r="B460" i="8"/>
  <c r="T100" i="8" a="1"/>
  <c r="T100" i="8" s="1"/>
  <c r="AE100" i="8" s="1"/>
  <c r="B100" i="8"/>
  <c r="T796" i="8" a="1"/>
  <c r="T796" i="8" s="1"/>
  <c r="AE796" i="8" s="1"/>
  <c r="B796" i="8"/>
  <c r="T364" i="8" a="1"/>
  <c r="T364" i="8" s="1"/>
  <c r="AE364" i="8" s="1"/>
  <c r="B364" i="8"/>
  <c r="T148" i="8" a="1"/>
  <c r="T148" i="8" s="1"/>
  <c r="AE148" i="8" s="1"/>
  <c r="B148" i="8"/>
  <c r="T256" i="8" a="1"/>
  <c r="T256" i="8" s="1"/>
  <c r="AE256" i="8" s="1"/>
  <c r="B256" i="8"/>
  <c r="T28" i="8" a="1"/>
  <c r="T28" i="8" s="1"/>
  <c r="B28" i="8"/>
  <c r="T616" i="8" a="1"/>
  <c r="T616" i="8" s="1"/>
  <c r="AE616" i="8" s="1"/>
  <c r="B616" i="8"/>
  <c r="T892" i="8" a="1"/>
  <c r="T892" i="8" s="1"/>
  <c r="AE892" i="8" s="1"/>
  <c r="B892" i="8"/>
  <c r="T64" i="8" a="1"/>
  <c r="T64" i="8" s="1"/>
  <c r="AE64" i="8" s="1"/>
  <c r="B64" i="8"/>
  <c r="T424" i="8" a="1"/>
  <c r="T424" i="8" s="1"/>
  <c r="AE424" i="8" s="1"/>
  <c r="B424" i="8"/>
  <c r="T466" i="8" a="1"/>
  <c r="T466" i="8" s="1"/>
  <c r="AE466" i="8" s="1"/>
  <c r="B466" i="8"/>
  <c r="AB989" i="8"/>
  <c r="AD989" i="8" s="1"/>
  <c r="AB977" i="8"/>
  <c r="AD977" i="8" s="1"/>
  <c r="AB965" i="8"/>
  <c r="AD965" i="8" s="1"/>
  <c r="AB953" i="8"/>
  <c r="AD953" i="8" s="1"/>
  <c r="AB941" i="8"/>
  <c r="AD941" i="8" s="1"/>
  <c r="B930" i="8"/>
  <c r="B630" i="8"/>
  <c r="B378" i="8"/>
  <c r="B126" i="8"/>
  <c r="T702" i="8" a="1"/>
  <c r="T702" i="8" s="1"/>
  <c r="AE702" i="8" s="1"/>
  <c r="B702" i="8"/>
  <c r="T558" i="8" a="1"/>
  <c r="T558" i="8" s="1"/>
  <c r="AE558" i="8" s="1"/>
  <c r="B558" i="8"/>
  <c r="T354" i="8" a="1"/>
  <c r="T354" i="8" s="1"/>
  <c r="AE354" i="8" s="1"/>
  <c r="B354" i="8"/>
  <c r="T294" i="8" a="1"/>
  <c r="T294" i="8" s="1"/>
  <c r="AE294" i="8" s="1"/>
  <c r="B294" i="8"/>
  <c r="T18" i="8" a="1"/>
  <c r="T18" i="8" s="1"/>
  <c r="B18" i="8"/>
  <c r="B678" i="8"/>
  <c r="B414" i="8"/>
  <c r="B198" i="8"/>
  <c r="B742" i="8"/>
  <c r="B238" i="8"/>
  <c r="B382" i="8"/>
  <c r="T934" i="8" a="1"/>
  <c r="T934" i="8" s="1"/>
  <c r="AE934" i="8" s="1"/>
  <c r="B934" i="8"/>
  <c r="B718" i="8"/>
  <c r="T958" i="8" a="1"/>
  <c r="T958" i="8" s="1"/>
  <c r="AE958" i="8" s="1"/>
  <c r="B958" i="8"/>
  <c r="B922" i="8"/>
  <c r="B502" i="8"/>
  <c r="B58" i="8"/>
  <c r="B694" i="8"/>
  <c r="B190" i="8"/>
  <c r="B478" i="8"/>
  <c r="B346" i="8"/>
  <c r="T862" i="8" a="1"/>
  <c r="T862" i="8" s="1"/>
  <c r="AE862" i="8" s="1"/>
  <c r="B862" i="8"/>
  <c r="T850" i="8" a="1"/>
  <c r="T850" i="8" s="1"/>
  <c r="AE850" i="8" s="1"/>
  <c r="B850" i="8"/>
  <c r="T826" i="8" a="1"/>
  <c r="T826" i="8" s="1"/>
  <c r="AE826" i="8" s="1"/>
  <c r="B826" i="8"/>
  <c r="T814" i="8" a="1"/>
  <c r="T814" i="8" s="1"/>
  <c r="AE814" i="8" s="1"/>
  <c r="B814" i="8"/>
  <c r="T634" i="8" a="1"/>
  <c r="T634" i="8" s="1"/>
  <c r="AE634" i="8" s="1"/>
  <c r="B634" i="8"/>
  <c r="T610" i="8" a="1"/>
  <c r="T610" i="8" s="1"/>
  <c r="AE610" i="8" s="1"/>
  <c r="B610" i="8"/>
  <c r="T562" i="8" a="1"/>
  <c r="T562" i="8" s="1"/>
  <c r="AE562" i="8" s="1"/>
  <c r="B562" i="8"/>
  <c r="T514" i="8" a="1"/>
  <c r="T514" i="8" s="1"/>
  <c r="AE514" i="8" s="1"/>
  <c r="B514" i="8"/>
  <c r="T418" i="8" a="1"/>
  <c r="T418" i="8" s="1"/>
  <c r="AE418" i="8" s="1"/>
  <c r="B418" i="8"/>
  <c r="T322" i="8" a="1"/>
  <c r="T322" i="8" s="1"/>
  <c r="AE322" i="8" s="1"/>
  <c r="B322" i="8"/>
  <c r="T298" i="8" a="1"/>
  <c r="T298" i="8" s="1"/>
  <c r="AE298" i="8" s="1"/>
  <c r="B298" i="8"/>
  <c r="T274" i="8" a="1"/>
  <c r="T274" i="8" s="1"/>
  <c r="AE274" i="8" s="1"/>
  <c r="B274" i="8"/>
  <c r="T262" i="8" a="1"/>
  <c r="T262" i="8" s="1"/>
  <c r="AE262" i="8" s="1"/>
  <c r="B262" i="8"/>
  <c r="T250" i="8" a="1"/>
  <c r="T250" i="8" s="1"/>
  <c r="AE250" i="8" s="1"/>
  <c r="B250" i="8"/>
  <c r="T214" i="8" a="1"/>
  <c r="T214" i="8" s="1"/>
  <c r="AE214" i="8" s="1"/>
  <c r="B214" i="8"/>
  <c r="B142" i="8"/>
  <c r="B22" i="8"/>
  <c r="B19" i="8"/>
  <c r="B766" i="8"/>
  <c r="B906" i="8"/>
  <c r="B774" i="8"/>
  <c r="B486" i="8"/>
  <c r="B138" i="8"/>
  <c r="B738" i="8"/>
  <c r="T993" i="8" a="1"/>
  <c r="T993" i="8" s="1"/>
  <c r="AE993" i="8" s="1"/>
  <c r="B993" i="8"/>
  <c r="T981" i="8" a="1"/>
  <c r="T981" i="8" s="1"/>
  <c r="AE981" i="8" s="1"/>
  <c r="B981" i="8"/>
  <c r="T969" i="8" a="1"/>
  <c r="T969" i="8" s="1"/>
  <c r="AE969" i="8" s="1"/>
  <c r="B969" i="8"/>
  <c r="T957" i="8" a="1"/>
  <c r="T957" i="8" s="1"/>
  <c r="AE957" i="8" s="1"/>
  <c r="B957" i="8"/>
  <c r="T945" i="8" a="1"/>
  <c r="T945" i="8" s="1"/>
  <c r="AE945" i="8" s="1"/>
  <c r="B945" i="8"/>
  <c r="T933" i="8" a="1"/>
  <c r="T933" i="8" s="1"/>
  <c r="AE933" i="8" s="1"/>
  <c r="B933" i="8"/>
  <c r="T921" i="8" a="1"/>
  <c r="T921" i="8" s="1"/>
  <c r="AE921" i="8" s="1"/>
  <c r="B921" i="8"/>
  <c r="T897" i="8" a="1"/>
  <c r="T897" i="8" s="1"/>
  <c r="AE897" i="8" s="1"/>
  <c r="B897" i="8"/>
  <c r="T885" i="8" a="1"/>
  <c r="T885" i="8" s="1"/>
  <c r="AE885" i="8" s="1"/>
  <c r="B885" i="8"/>
  <c r="T861" i="8" a="1"/>
  <c r="T861" i="8" s="1"/>
  <c r="AE861" i="8" s="1"/>
  <c r="B861" i="8"/>
  <c r="T849" i="8" a="1"/>
  <c r="T849" i="8" s="1"/>
  <c r="AE849" i="8" s="1"/>
  <c r="B849" i="8"/>
  <c r="T837" i="8" a="1"/>
  <c r="T837" i="8" s="1"/>
  <c r="AE837" i="8" s="1"/>
  <c r="B837" i="8"/>
  <c r="T825" i="8" a="1"/>
  <c r="T825" i="8" s="1"/>
  <c r="AE825" i="8" s="1"/>
  <c r="B825" i="8"/>
  <c r="T801" i="8" a="1"/>
  <c r="T801" i="8" s="1"/>
  <c r="AE801" i="8" s="1"/>
  <c r="B801" i="8"/>
  <c r="T789" i="8" a="1"/>
  <c r="T789" i="8" s="1"/>
  <c r="AE789" i="8" s="1"/>
  <c r="B789" i="8"/>
  <c r="T777" i="8" a="1"/>
  <c r="T777" i="8" s="1"/>
  <c r="AE777" i="8" s="1"/>
  <c r="B777" i="8"/>
  <c r="T765" i="8" a="1"/>
  <c r="T765" i="8" s="1"/>
  <c r="AE765" i="8" s="1"/>
  <c r="B765" i="8"/>
  <c r="T753" i="8" a="1"/>
  <c r="T753" i="8" s="1"/>
  <c r="AE753" i="8" s="1"/>
  <c r="B753" i="8"/>
  <c r="T741" i="8" a="1"/>
  <c r="T741" i="8" s="1"/>
  <c r="AE741" i="8" s="1"/>
  <c r="B741" i="8"/>
  <c r="T729" i="8" a="1"/>
  <c r="T729" i="8" s="1"/>
  <c r="AE729" i="8" s="1"/>
  <c r="B729" i="8"/>
  <c r="T717" i="8" a="1"/>
  <c r="T717" i="8" s="1"/>
  <c r="AE717" i="8" s="1"/>
  <c r="B717" i="8"/>
  <c r="T705" i="8" a="1"/>
  <c r="T705" i="8" s="1"/>
  <c r="AE705" i="8" s="1"/>
  <c r="B705" i="8"/>
  <c r="T681" i="8" a="1"/>
  <c r="T681" i="8" s="1"/>
  <c r="AE681" i="8" s="1"/>
  <c r="B681" i="8"/>
  <c r="T669" i="8" a="1"/>
  <c r="T669" i="8" s="1"/>
  <c r="AE669" i="8" s="1"/>
  <c r="B669" i="8"/>
  <c r="T645" i="8" a="1"/>
  <c r="T645" i="8" s="1"/>
  <c r="AE645" i="8" s="1"/>
  <c r="B645" i="8"/>
  <c r="T633" i="8" a="1"/>
  <c r="T633" i="8" s="1"/>
  <c r="AE633" i="8" s="1"/>
  <c r="B633" i="8"/>
  <c r="T597" i="8" a="1"/>
  <c r="T597" i="8" s="1"/>
  <c r="AE597" i="8" s="1"/>
  <c r="B597" i="8"/>
  <c r="T585" i="8" a="1"/>
  <c r="T585" i="8" s="1"/>
  <c r="AE585" i="8" s="1"/>
  <c r="B585" i="8"/>
  <c r="T573" i="8" a="1"/>
  <c r="T573" i="8" s="1"/>
  <c r="AE573" i="8" s="1"/>
  <c r="B573" i="8"/>
  <c r="T561" i="8" a="1"/>
  <c r="T561" i="8" s="1"/>
  <c r="AE561" i="8" s="1"/>
  <c r="B561" i="8"/>
  <c r="T549" i="8" a="1"/>
  <c r="T549" i="8" s="1"/>
  <c r="AE549" i="8" s="1"/>
  <c r="B549" i="8"/>
  <c r="T537" i="8" a="1"/>
  <c r="T537" i="8" s="1"/>
  <c r="AE537" i="8" s="1"/>
  <c r="B537" i="8"/>
  <c r="T525" i="8" a="1"/>
  <c r="T525" i="8" s="1"/>
  <c r="AE525" i="8" s="1"/>
  <c r="B525" i="8"/>
  <c r="T513" i="8" a="1"/>
  <c r="T513" i="8" s="1"/>
  <c r="AE513" i="8" s="1"/>
  <c r="B513" i="8"/>
  <c r="T501" i="8" a="1"/>
  <c r="T501" i="8" s="1"/>
  <c r="AE501" i="8" s="1"/>
  <c r="B501" i="8"/>
  <c r="T489" i="8" a="1"/>
  <c r="T489" i="8" s="1"/>
  <c r="AE489" i="8" s="1"/>
  <c r="B489" i="8"/>
  <c r="T477" i="8" a="1"/>
  <c r="T477" i="8" s="1"/>
  <c r="AE477" i="8" s="1"/>
  <c r="B477" i="8"/>
  <c r="T465" i="8" a="1"/>
  <c r="T465" i="8" s="1"/>
  <c r="AE465" i="8" s="1"/>
  <c r="B465" i="8"/>
  <c r="T453" i="8" a="1"/>
  <c r="T453" i="8" s="1"/>
  <c r="AE453" i="8" s="1"/>
  <c r="B453" i="8"/>
  <c r="T429" i="8" a="1"/>
  <c r="T429" i="8" s="1"/>
  <c r="AE429" i="8" s="1"/>
  <c r="B429" i="8"/>
  <c r="T417" i="8" a="1"/>
  <c r="T417" i="8" s="1"/>
  <c r="AE417" i="8" s="1"/>
  <c r="B417" i="8"/>
  <c r="T393" i="8" a="1"/>
  <c r="T393" i="8" s="1"/>
  <c r="AE393" i="8" s="1"/>
  <c r="B393" i="8"/>
  <c r="T381" i="8" a="1"/>
  <c r="T381" i="8" s="1"/>
  <c r="AE381" i="8" s="1"/>
  <c r="B381" i="8"/>
  <c r="T369" i="8" a="1"/>
  <c r="T369" i="8" s="1"/>
  <c r="AE369" i="8" s="1"/>
  <c r="B369" i="8"/>
  <c r="T357" i="8" a="1"/>
  <c r="T357" i="8" s="1"/>
  <c r="AE357" i="8" s="1"/>
  <c r="B357" i="8"/>
  <c r="T345" i="8" a="1"/>
  <c r="T345" i="8" s="1"/>
  <c r="AE345" i="8" s="1"/>
  <c r="B345" i="8"/>
  <c r="T333" i="8" a="1"/>
  <c r="T333" i="8" s="1"/>
  <c r="AE333" i="8" s="1"/>
  <c r="B333" i="8"/>
  <c r="T321" i="8" a="1"/>
  <c r="T321" i="8" s="1"/>
  <c r="AE321" i="8" s="1"/>
  <c r="B321" i="8"/>
  <c r="T309" i="8" a="1"/>
  <c r="T309" i="8" s="1"/>
  <c r="AE309" i="8" s="1"/>
  <c r="B309" i="8"/>
  <c r="T297" i="8" a="1"/>
  <c r="T297" i="8" s="1"/>
  <c r="AE297" i="8" s="1"/>
  <c r="B297" i="8"/>
  <c r="T285" i="8" a="1"/>
  <c r="T285" i="8" s="1"/>
  <c r="AE285" i="8" s="1"/>
  <c r="B285" i="8"/>
  <c r="T273" i="8" a="1"/>
  <c r="T273" i="8" s="1"/>
  <c r="AE273" i="8" s="1"/>
  <c r="B273" i="8"/>
  <c r="T261" i="8" a="1"/>
  <c r="T261" i="8" s="1"/>
  <c r="AE261" i="8" s="1"/>
  <c r="B261" i="8"/>
  <c r="T249" i="8" a="1"/>
  <c r="T249" i="8" s="1"/>
  <c r="AE249" i="8" s="1"/>
  <c r="B249" i="8"/>
  <c r="T237" i="8" a="1"/>
  <c r="T237" i="8" s="1"/>
  <c r="AE237" i="8" s="1"/>
  <c r="B237" i="8"/>
  <c r="T225" i="8" a="1"/>
  <c r="T225" i="8" s="1"/>
  <c r="AE225" i="8" s="1"/>
  <c r="B225" i="8"/>
  <c r="T213" i="8" a="1"/>
  <c r="T213" i="8" s="1"/>
  <c r="AE213" i="8" s="1"/>
  <c r="B213" i="8"/>
  <c r="T201" i="8" a="1"/>
  <c r="T201" i="8" s="1"/>
  <c r="AE201" i="8" s="1"/>
  <c r="B201" i="8"/>
  <c r="T189" i="8" a="1"/>
  <c r="T189" i="8" s="1"/>
  <c r="AE189" i="8" s="1"/>
  <c r="B189" i="8"/>
  <c r="T177" i="8" a="1"/>
  <c r="T177" i="8" s="1"/>
  <c r="AE177" i="8" s="1"/>
  <c r="B177" i="8"/>
  <c r="T165" i="8" a="1"/>
  <c r="T165" i="8" s="1"/>
  <c r="AE165" i="8" s="1"/>
  <c r="B165" i="8"/>
  <c r="T153" i="8" a="1"/>
  <c r="T153" i="8" s="1"/>
  <c r="AE153" i="8" s="1"/>
  <c r="B153" i="8"/>
  <c r="T141" i="8" a="1"/>
  <c r="T141" i="8" s="1"/>
  <c r="AE141" i="8" s="1"/>
  <c r="B141" i="8"/>
  <c r="T129" i="8" a="1"/>
  <c r="T129" i="8" s="1"/>
  <c r="AE129" i="8" s="1"/>
  <c r="B129" i="8"/>
  <c r="T117" i="8" a="1"/>
  <c r="T117" i="8" s="1"/>
  <c r="AE117" i="8" s="1"/>
  <c r="B117" i="8"/>
  <c r="T105" i="8" a="1"/>
  <c r="T105" i="8" s="1"/>
  <c r="AE105" i="8" s="1"/>
  <c r="B105" i="8"/>
  <c r="T93" i="8" a="1"/>
  <c r="T93" i="8" s="1"/>
  <c r="AE93" i="8" s="1"/>
  <c r="B93" i="8"/>
  <c r="T81" i="8" a="1"/>
  <c r="T81" i="8" s="1"/>
  <c r="AE81" i="8" s="1"/>
  <c r="B81" i="8"/>
  <c r="T69" i="8" a="1"/>
  <c r="T69" i="8" s="1"/>
  <c r="AE69" i="8" s="1"/>
  <c r="B69" i="8"/>
  <c r="T57" i="8" a="1"/>
  <c r="T57" i="8" s="1"/>
  <c r="AE57" i="8" s="1"/>
  <c r="B57" i="8"/>
  <c r="T45" i="8" a="1"/>
  <c r="T45" i="8" s="1"/>
  <c r="AE45" i="8" s="1"/>
  <c r="B45" i="8"/>
  <c r="T33" i="8" a="1"/>
  <c r="T33" i="8" s="1"/>
  <c r="B33" i="8"/>
  <c r="T21" i="8" a="1"/>
  <c r="T21" i="8" s="1"/>
  <c r="B21" i="8"/>
  <c r="AB998" i="8"/>
  <c r="AD998" i="8" s="1"/>
  <c r="AB986" i="8"/>
  <c r="AD986" i="8" s="1"/>
  <c r="AB974" i="8"/>
  <c r="AD974" i="8" s="1"/>
  <c r="AB962" i="8"/>
  <c r="AD962" i="8" s="1"/>
  <c r="B25" i="8"/>
  <c r="B313" i="8"/>
  <c r="AB929" i="8"/>
  <c r="AD929" i="8" s="1"/>
  <c r="AB917" i="8"/>
  <c r="AD917" i="8" s="1"/>
  <c r="AB905" i="8"/>
  <c r="AD905" i="8" s="1"/>
  <c r="AB893" i="8"/>
  <c r="AD893" i="8" s="1"/>
  <c r="AB881" i="8"/>
  <c r="AD881" i="8" s="1"/>
  <c r="AB869" i="8"/>
  <c r="AD869" i="8" s="1"/>
  <c r="AB857" i="8"/>
  <c r="AD857" i="8" s="1"/>
  <c r="AB845" i="8"/>
  <c r="AD845" i="8" s="1"/>
  <c r="AB833" i="8"/>
  <c r="AD833" i="8" s="1"/>
  <c r="AB821" i="8"/>
  <c r="AD821" i="8" s="1"/>
  <c r="AB809" i="8"/>
  <c r="AD809" i="8" s="1"/>
  <c r="AB797" i="8"/>
  <c r="AD797" i="8" s="1"/>
  <c r="AB785" i="8"/>
  <c r="AD785" i="8" s="1"/>
  <c r="AB773" i="8"/>
  <c r="AD773" i="8" s="1"/>
  <c r="AB761" i="8"/>
  <c r="AD761" i="8" s="1"/>
  <c r="AB749" i="8"/>
  <c r="AD749" i="8" s="1"/>
  <c r="AB737" i="8"/>
  <c r="AD737" i="8" s="1"/>
  <c r="AB725" i="8"/>
  <c r="AD725" i="8" s="1"/>
  <c r="AB713" i="8"/>
  <c r="AD713" i="8" s="1"/>
  <c r="AB701" i="8"/>
  <c r="AD701" i="8" s="1"/>
  <c r="AB689" i="8"/>
  <c r="AD689" i="8" s="1"/>
  <c r="AB677" i="8"/>
  <c r="AD677" i="8" s="1"/>
  <c r="AB665" i="8"/>
  <c r="AD665" i="8" s="1"/>
  <c r="B685" i="8"/>
  <c r="B481" i="8"/>
  <c r="AB950" i="8"/>
  <c r="AD950" i="8" s="1"/>
  <c r="AB938" i="8"/>
  <c r="AD938" i="8" s="1"/>
  <c r="AB926" i="8"/>
  <c r="AD926" i="8" s="1"/>
  <c r="AB914" i="8"/>
  <c r="AD914" i="8" s="1"/>
  <c r="AB902" i="8"/>
  <c r="AD902" i="8" s="1"/>
  <c r="AB890" i="8"/>
  <c r="AD890" i="8" s="1"/>
  <c r="AB878" i="8"/>
  <c r="AD878" i="8" s="1"/>
  <c r="AB866" i="8"/>
  <c r="AD866" i="8" s="1"/>
  <c r="AB854" i="8"/>
  <c r="AD854" i="8" s="1"/>
  <c r="AB842" i="8"/>
  <c r="AD842" i="8" s="1"/>
  <c r="AB830" i="8"/>
  <c r="AD830" i="8" s="1"/>
  <c r="AB818" i="8"/>
  <c r="AD818" i="8" s="1"/>
  <c r="AB806" i="8"/>
  <c r="AD806" i="8" s="1"/>
  <c r="AB794" i="8"/>
  <c r="AD794" i="8" s="1"/>
  <c r="AB782" i="8"/>
  <c r="AD782" i="8" s="1"/>
  <c r="AB770" i="8"/>
  <c r="AD770" i="8" s="1"/>
  <c r="AB758" i="8"/>
  <c r="AD758" i="8" s="1"/>
  <c r="AB746" i="8"/>
  <c r="AD746" i="8" s="1"/>
  <c r="AB734" i="8"/>
  <c r="AD734" i="8" s="1"/>
  <c r="AB722" i="8"/>
  <c r="AD722" i="8" s="1"/>
  <c r="AB710" i="8"/>
  <c r="AD710" i="8" s="1"/>
  <c r="AB698" i="8"/>
  <c r="AD698" i="8" s="1"/>
  <c r="AB686" i="8"/>
  <c r="AD686" i="8" s="1"/>
  <c r="AB674" i="8"/>
  <c r="AD674" i="8" s="1"/>
  <c r="AB662" i="8"/>
  <c r="AD662" i="8" s="1"/>
  <c r="AB650" i="8"/>
  <c r="AD650" i="8" s="1"/>
  <c r="AB638" i="8"/>
  <c r="AD638" i="8" s="1"/>
  <c r="AB626" i="8"/>
  <c r="AD626" i="8" s="1"/>
  <c r="AB614" i="8"/>
  <c r="AD614" i="8" s="1"/>
  <c r="AB602" i="8"/>
  <c r="AD602" i="8" s="1"/>
  <c r="AB590" i="8"/>
  <c r="AD590" i="8" s="1"/>
  <c r="AB578" i="8"/>
  <c r="AD578" i="8" s="1"/>
  <c r="AB566" i="8"/>
  <c r="AD566" i="8" s="1"/>
  <c r="AB554" i="8"/>
  <c r="AD554" i="8" s="1"/>
  <c r="AB542" i="8"/>
  <c r="AD542" i="8" s="1"/>
  <c r="AB530" i="8"/>
  <c r="AD530" i="8" s="1"/>
  <c r="AB518" i="8"/>
  <c r="AD518" i="8" s="1"/>
  <c r="AB506" i="8"/>
  <c r="AD506" i="8" s="1"/>
  <c r="AB494" i="8"/>
  <c r="AD494" i="8" s="1"/>
  <c r="AB482" i="8"/>
  <c r="AD482" i="8" s="1"/>
  <c r="AB470" i="8"/>
  <c r="AD470" i="8" s="1"/>
  <c r="AB458" i="8"/>
  <c r="AD458" i="8" s="1"/>
  <c r="AB446" i="8"/>
  <c r="AD446" i="8" s="1"/>
  <c r="AB434" i="8"/>
  <c r="AD434" i="8" s="1"/>
  <c r="AB422" i="8"/>
  <c r="AD422" i="8" s="1"/>
  <c r="AB410" i="8"/>
  <c r="AD410" i="8" s="1"/>
  <c r="AB398" i="8"/>
  <c r="AD398" i="8" s="1"/>
  <c r="AB386" i="8"/>
  <c r="AD386" i="8" s="1"/>
  <c r="AB374" i="8"/>
  <c r="AD374" i="8" s="1"/>
  <c r="AB362" i="8"/>
  <c r="AD362" i="8" s="1"/>
  <c r="AB350" i="8"/>
  <c r="AD350" i="8" s="1"/>
  <c r="AB338" i="8"/>
  <c r="AD338" i="8" s="1"/>
  <c r="AB326" i="8"/>
  <c r="AD326" i="8" s="1"/>
  <c r="AB314" i="8"/>
  <c r="AD314" i="8" s="1"/>
  <c r="AB302" i="8"/>
  <c r="AD302" i="8" s="1"/>
  <c r="AB290" i="8"/>
  <c r="AD290" i="8" s="1"/>
  <c r="AB278" i="8"/>
  <c r="AD278" i="8" s="1"/>
  <c r="AB266" i="8"/>
  <c r="AD266" i="8" s="1"/>
  <c r="AB254" i="8"/>
  <c r="AD254" i="8" s="1"/>
  <c r="AB242" i="8"/>
  <c r="AD242" i="8" s="1"/>
  <c r="AB230" i="8"/>
  <c r="AD230" i="8" s="1"/>
  <c r="AB218" i="8"/>
  <c r="AD218" i="8" s="1"/>
  <c r="AB206" i="8"/>
  <c r="AD206" i="8" s="1"/>
  <c r="AB194" i="8"/>
  <c r="AD194" i="8" s="1"/>
  <c r="AB182" i="8"/>
  <c r="AD182" i="8" s="1"/>
  <c r="AB170" i="8"/>
  <c r="AD170" i="8" s="1"/>
  <c r="AB158" i="8"/>
  <c r="AD158" i="8" s="1"/>
  <c r="AB146" i="8"/>
  <c r="AD146" i="8" s="1"/>
  <c r="AB134" i="8"/>
  <c r="AD134" i="8" s="1"/>
  <c r="AB122" i="8"/>
  <c r="AD122" i="8" s="1"/>
  <c r="AB110" i="8"/>
  <c r="AD110" i="8" s="1"/>
  <c r="AB98" i="8"/>
  <c r="AD98" i="8" s="1"/>
  <c r="AB86" i="8"/>
  <c r="AD86" i="8" s="1"/>
  <c r="AB74" i="8"/>
  <c r="AD74" i="8" s="1"/>
  <c r="AB62" i="8"/>
  <c r="AD62" i="8" s="1"/>
  <c r="AB50" i="8"/>
  <c r="AD50" i="8" s="1"/>
  <c r="AB38" i="8"/>
  <c r="AD38" i="8" s="1"/>
  <c r="AB26" i="8"/>
  <c r="AD26" i="8" s="1"/>
  <c r="T889" i="8" a="1"/>
  <c r="T889" i="8" s="1"/>
  <c r="AE889" i="8" s="1"/>
  <c r="B889" i="8"/>
  <c r="T841" i="8" a="1"/>
  <c r="T841" i="8" s="1"/>
  <c r="AE841" i="8" s="1"/>
  <c r="B841" i="8"/>
  <c r="T769" i="8" a="1"/>
  <c r="T769" i="8" s="1"/>
  <c r="AE769" i="8" s="1"/>
  <c r="B769" i="8"/>
  <c r="T649" i="8" a="1"/>
  <c r="T649" i="8" s="1"/>
  <c r="AE649" i="8" s="1"/>
  <c r="B649" i="8"/>
  <c r="T625" i="8" a="1"/>
  <c r="T625" i="8" s="1"/>
  <c r="AE625" i="8" s="1"/>
  <c r="B625" i="8"/>
  <c r="T601" i="8" a="1"/>
  <c r="T601" i="8" s="1"/>
  <c r="AE601" i="8" s="1"/>
  <c r="B601" i="8"/>
  <c r="T517" i="8" a="1"/>
  <c r="T517" i="8" s="1"/>
  <c r="AE517" i="8" s="1"/>
  <c r="B517" i="8"/>
  <c r="T289" i="8" a="1"/>
  <c r="T289" i="8" s="1"/>
  <c r="AE289" i="8" s="1"/>
  <c r="B289" i="8"/>
  <c r="T277" i="8" a="1"/>
  <c r="T277" i="8" s="1"/>
  <c r="AE277" i="8" s="1"/>
  <c r="B277" i="8"/>
  <c r="T253" i="8" a="1"/>
  <c r="T253" i="8" s="1"/>
  <c r="AE253" i="8" s="1"/>
  <c r="B253" i="8"/>
  <c r="T217" i="8" a="1"/>
  <c r="T217" i="8" s="1"/>
  <c r="AE217" i="8" s="1"/>
  <c r="B217" i="8"/>
  <c r="T157" i="8" a="1"/>
  <c r="T157" i="8" s="1"/>
  <c r="AE157" i="8" s="1"/>
  <c r="B157" i="8"/>
  <c r="T109" i="8" a="1"/>
  <c r="T109" i="8" s="1"/>
  <c r="AE109" i="8" s="1"/>
  <c r="B109" i="8"/>
  <c r="T61" i="8" a="1"/>
  <c r="T61" i="8" s="1"/>
  <c r="AE61" i="8" s="1"/>
  <c r="B61" i="8"/>
  <c r="B853" i="8"/>
  <c r="B457" i="8"/>
  <c r="B724" i="8"/>
  <c r="B658" i="8"/>
  <c r="B526" i="8"/>
  <c r="B406" i="8"/>
  <c r="B898" i="8"/>
  <c r="B646" i="8"/>
  <c r="B586" i="8"/>
  <c r="B334" i="8"/>
  <c r="AB653" i="8"/>
  <c r="AD653" i="8" s="1"/>
  <c r="AB641" i="8"/>
  <c r="AD641" i="8" s="1"/>
  <c r="AB629" i="8"/>
  <c r="AD629" i="8" s="1"/>
  <c r="AB617" i="8"/>
  <c r="AD617" i="8" s="1"/>
  <c r="AB605" i="8"/>
  <c r="AD605" i="8" s="1"/>
  <c r="AB593" i="8"/>
  <c r="AD593" i="8" s="1"/>
  <c r="AB581" i="8"/>
  <c r="AD581" i="8" s="1"/>
  <c r="AB569" i="8"/>
  <c r="AD569" i="8" s="1"/>
  <c r="AB557" i="8"/>
  <c r="AD557" i="8" s="1"/>
  <c r="AB545" i="8"/>
  <c r="AD545" i="8" s="1"/>
  <c r="AB533" i="8"/>
  <c r="AD533" i="8" s="1"/>
  <c r="AB521" i="8"/>
  <c r="AD521" i="8" s="1"/>
  <c r="AB509" i="8"/>
  <c r="AD509" i="8" s="1"/>
  <c r="AB497" i="8"/>
  <c r="AD497" i="8" s="1"/>
  <c r="AB485" i="8"/>
  <c r="AD485" i="8" s="1"/>
  <c r="AB473" i="8"/>
  <c r="AD473" i="8" s="1"/>
  <c r="AB461" i="8"/>
  <c r="AD461" i="8" s="1"/>
  <c r="AB449" i="8"/>
  <c r="AD449" i="8" s="1"/>
  <c r="AB437" i="8"/>
  <c r="AD437" i="8" s="1"/>
  <c r="AB425" i="8"/>
  <c r="AD425" i="8" s="1"/>
  <c r="AB413" i="8"/>
  <c r="AD413" i="8" s="1"/>
  <c r="AB401" i="8"/>
  <c r="AD401" i="8" s="1"/>
  <c r="AB389" i="8"/>
  <c r="AD389" i="8" s="1"/>
  <c r="AB377" i="8"/>
  <c r="AD377" i="8" s="1"/>
  <c r="AB365" i="8"/>
  <c r="AD365" i="8" s="1"/>
  <c r="AB353" i="8"/>
  <c r="AD353" i="8" s="1"/>
  <c r="AB341" i="8"/>
  <c r="AD341" i="8" s="1"/>
  <c r="AB329" i="8"/>
  <c r="AD329" i="8" s="1"/>
  <c r="AB317" i="8"/>
  <c r="AD317" i="8" s="1"/>
  <c r="AB305" i="8"/>
  <c r="AD305" i="8" s="1"/>
  <c r="AB293" i="8"/>
  <c r="AD293" i="8" s="1"/>
  <c r="AB281" i="8"/>
  <c r="AD281" i="8" s="1"/>
  <c r="AB269" i="8"/>
  <c r="AD269" i="8" s="1"/>
  <c r="AB257" i="8"/>
  <c r="AD257" i="8" s="1"/>
  <c r="AB245" i="8"/>
  <c r="AD245" i="8" s="1"/>
  <c r="AB233" i="8"/>
  <c r="AD233" i="8" s="1"/>
  <c r="AB221" i="8"/>
  <c r="AD221" i="8" s="1"/>
  <c r="AB209" i="8"/>
  <c r="AD209" i="8" s="1"/>
  <c r="AB197" i="8"/>
  <c r="AD197" i="8" s="1"/>
  <c r="AB185" i="8"/>
  <c r="AD185" i="8" s="1"/>
  <c r="AB173" i="8"/>
  <c r="AD173" i="8" s="1"/>
  <c r="AB161" i="8"/>
  <c r="AD161" i="8" s="1"/>
  <c r="AB149" i="8"/>
  <c r="AD149" i="8" s="1"/>
  <c r="AB137" i="8"/>
  <c r="AD137" i="8" s="1"/>
  <c r="AB125" i="8"/>
  <c r="AD125" i="8" s="1"/>
  <c r="AB113" i="8"/>
  <c r="AD113" i="8" s="1"/>
  <c r="AB101" i="8"/>
  <c r="AD101" i="8" s="1"/>
  <c r="AB89" i="8"/>
  <c r="AD89" i="8" s="1"/>
  <c r="AB77" i="8"/>
  <c r="AD77" i="8" s="1"/>
  <c r="AB65" i="8"/>
  <c r="AD65" i="8" s="1"/>
  <c r="AB53" i="8"/>
  <c r="AD53" i="8" s="1"/>
  <c r="AB41" i="8"/>
  <c r="AD41" i="8" s="1"/>
  <c r="AB29" i="8"/>
  <c r="AD29" i="8" s="1"/>
  <c r="AB17" i="8"/>
  <c r="AD17" i="8" s="1"/>
  <c r="T996" i="8" a="1"/>
  <c r="T996" i="8" s="1"/>
  <c r="AE996" i="8" s="1"/>
  <c r="B996" i="8"/>
  <c r="T984" i="8" a="1"/>
  <c r="T984" i="8" s="1"/>
  <c r="AE984" i="8" s="1"/>
  <c r="B984" i="8"/>
  <c r="T972" i="8" a="1"/>
  <c r="T972" i="8" s="1"/>
  <c r="AE972" i="8" s="1"/>
  <c r="B972" i="8"/>
  <c r="T948" i="8" a="1"/>
  <c r="T948" i="8" s="1"/>
  <c r="AE948" i="8" s="1"/>
  <c r="B948" i="8"/>
  <c r="T936" i="8" a="1"/>
  <c r="T936" i="8" s="1"/>
  <c r="AE936" i="8" s="1"/>
  <c r="B936" i="8"/>
  <c r="T924" i="8" a="1"/>
  <c r="T924" i="8" s="1"/>
  <c r="AE924" i="8" s="1"/>
  <c r="B924" i="8"/>
  <c r="T912" i="8" a="1"/>
  <c r="T912" i="8" s="1"/>
  <c r="AE912" i="8" s="1"/>
  <c r="B912" i="8"/>
  <c r="T900" i="8" a="1"/>
  <c r="T900" i="8" s="1"/>
  <c r="AE900" i="8" s="1"/>
  <c r="B900" i="8"/>
  <c r="T888" i="8" a="1"/>
  <c r="T888" i="8" s="1"/>
  <c r="AE888" i="8" s="1"/>
  <c r="B888" i="8"/>
  <c r="T864" i="8" a="1"/>
  <c r="T864" i="8" s="1"/>
  <c r="AE864" i="8" s="1"/>
  <c r="B864" i="8"/>
  <c r="T852" i="8" a="1"/>
  <c r="T852" i="8" s="1"/>
  <c r="AE852" i="8" s="1"/>
  <c r="B852" i="8"/>
  <c r="T840" i="8" a="1"/>
  <c r="T840" i="8" s="1"/>
  <c r="AE840" i="8" s="1"/>
  <c r="B840" i="8"/>
  <c r="T828" i="8" a="1"/>
  <c r="T828" i="8" s="1"/>
  <c r="AE828" i="8" s="1"/>
  <c r="B828" i="8"/>
  <c r="T816" i="8" a="1"/>
  <c r="T816" i="8" s="1"/>
  <c r="AE816" i="8" s="1"/>
  <c r="B816" i="8"/>
  <c r="T804" i="8" a="1"/>
  <c r="T804" i="8" s="1"/>
  <c r="AE804" i="8" s="1"/>
  <c r="B804" i="8"/>
  <c r="T792" i="8" a="1"/>
  <c r="T792" i="8" s="1"/>
  <c r="AE792" i="8" s="1"/>
  <c r="B792" i="8"/>
  <c r="T780" i="8" a="1"/>
  <c r="T780" i="8" s="1"/>
  <c r="AE780" i="8" s="1"/>
  <c r="B780" i="8"/>
  <c r="T768" i="8" a="1"/>
  <c r="T768" i="8" s="1"/>
  <c r="AE768" i="8" s="1"/>
  <c r="B768" i="8"/>
  <c r="T756" i="8" a="1"/>
  <c r="T756" i="8" s="1"/>
  <c r="AE756" i="8" s="1"/>
  <c r="B756" i="8"/>
  <c r="T744" i="8" a="1"/>
  <c r="T744" i="8" s="1"/>
  <c r="AE744" i="8" s="1"/>
  <c r="B744" i="8"/>
  <c r="T732" i="8" a="1"/>
  <c r="T732" i="8" s="1"/>
  <c r="AE732" i="8" s="1"/>
  <c r="B732" i="8"/>
  <c r="T720" i="8" a="1"/>
  <c r="T720" i="8" s="1"/>
  <c r="AE720" i="8" s="1"/>
  <c r="B720" i="8"/>
  <c r="T708" i="8" a="1"/>
  <c r="T708" i="8" s="1"/>
  <c r="AE708" i="8" s="1"/>
  <c r="B708" i="8"/>
  <c r="T696" i="8" a="1"/>
  <c r="T696" i="8" s="1"/>
  <c r="AE696" i="8" s="1"/>
  <c r="B696" i="8"/>
  <c r="T672" i="8" a="1"/>
  <c r="T672" i="8" s="1"/>
  <c r="AE672" i="8" s="1"/>
  <c r="B672" i="8"/>
  <c r="T660" i="8" a="1"/>
  <c r="T660" i="8" s="1"/>
  <c r="AE660" i="8" s="1"/>
  <c r="B660" i="8"/>
  <c r="T636" i="8" a="1"/>
  <c r="T636" i="8" s="1"/>
  <c r="AE636" i="8" s="1"/>
  <c r="B636" i="8"/>
  <c r="T624" i="8" a="1"/>
  <c r="T624" i="8" s="1"/>
  <c r="AE624" i="8" s="1"/>
  <c r="B624" i="8"/>
  <c r="T612" i="8" a="1"/>
  <c r="T612" i="8" s="1"/>
  <c r="AE612" i="8" s="1"/>
  <c r="B612" i="8"/>
  <c r="T600" i="8" a="1"/>
  <c r="T600" i="8" s="1"/>
  <c r="AE600" i="8" s="1"/>
  <c r="B600" i="8"/>
  <c r="T588" i="8" a="1"/>
  <c r="T588" i="8" s="1"/>
  <c r="AE588" i="8" s="1"/>
  <c r="B588" i="8"/>
  <c r="T576" i="8" a="1"/>
  <c r="T576" i="8" s="1"/>
  <c r="AE576" i="8" s="1"/>
  <c r="B576" i="8"/>
  <c r="T564" i="8" a="1"/>
  <c r="T564" i="8" s="1"/>
  <c r="AE564" i="8" s="1"/>
  <c r="B564" i="8"/>
  <c r="T552" i="8" a="1"/>
  <c r="T552" i="8" s="1"/>
  <c r="AE552" i="8" s="1"/>
  <c r="B552" i="8"/>
  <c r="T540" i="8" a="1"/>
  <c r="T540" i="8" s="1"/>
  <c r="AE540" i="8" s="1"/>
  <c r="B540" i="8"/>
  <c r="T528" i="8" a="1"/>
  <c r="T528" i="8" s="1"/>
  <c r="AE528" i="8" s="1"/>
  <c r="B528" i="8"/>
  <c r="T516" i="8" a="1"/>
  <c r="T516" i="8" s="1"/>
  <c r="AE516" i="8" s="1"/>
  <c r="B516" i="8"/>
  <c r="T504" i="8" a="1"/>
  <c r="T504" i="8" s="1"/>
  <c r="AE504" i="8" s="1"/>
  <c r="B504" i="8"/>
  <c r="T492" i="8" a="1"/>
  <c r="T492" i="8" s="1"/>
  <c r="AE492" i="8" s="1"/>
  <c r="B492" i="8"/>
  <c r="T480" i="8" a="1"/>
  <c r="T480" i="8" s="1"/>
  <c r="AE480" i="8" s="1"/>
  <c r="B480" i="8"/>
  <c r="T468" i="8" a="1"/>
  <c r="T468" i="8" s="1"/>
  <c r="AE468" i="8" s="1"/>
  <c r="B468" i="8"/>
  <c r="T456" i="8" a="1"/>
  <c r="T456" i="8" s="1"/>
  <c r="AE456" i="8" s="1"/>
  <c r="B456" i="8"/>
  <c r="T444" i="8" a="1"/>
  <c r="T444" i="8" s="1"/>
  <c r="AE444" i="8" s="1"/>
  <c r="B444" i="8"/>
  <c r="T432" i="8" a="1"/>
  <c r="T432" i="8" s="1"/>
  <c r="AE432" i="8" s="1"/>
  <c r="B432" i="8"/>
  <c r="T420" i="8" a="1"/>
  <c r="T420" i="8" s="1"/>
  <c r="AE420" i="8" s="1"/>
  <c r="B420" i="8"/>
  <c r="T408" i="8" a="1"/>
  <c r="T408" i="8" s="1"/>
  <c r="AE408" i="8" s="1"/>
  <c r="B408" i="8"/>
  <c r="T396" i="8" a="1"/>
  <c r="T396" i="8" s="1"/>
  <c r="AE396" i="8" s="1"/>
  <c r="B396" i="8"/>
  <c r="T384" i="8" a="1"/>
  <c r="T384" i="8" s="1"/>
  <c r="AE384" i="8" s="1"/>
  <c r="B384" i="8"/>
  <c r="T372" i="8" a="1"/>
  <c r="T372" i="8" s="1"/>
  <c r="AE372" i="8" s="1"/>
  <c r="B372" i="8"/>
  <c r="T360" i="8" a="1"/>
  <c r="T360" i="8" s="1"/>
  <c r="AE360" i="8" s="1"/>
  <c r="B360" i="8"/>
  <c r="T348" i="8" a="1"/>
  <c r="T348" i="8" s="1"/>
  <c r="AE348" i="8" s="1"/>
  <c r="B348" i="8"/>
  <c r="T336" i="8" a="1"/>
  <c r="T336" i="8" s="1"/>
  <c r="AE336" i="8" s="1"/>
  <c r="B336" i="8"/>
  <c r="T324" i="8" a="1"/>
  <c r="T324" i="8" s="1"/>
  <c r="AE324" i="8" s="1"/>
  <c r="B324" i="8"/>
  <c r="T312" i="8" a="1"/>
  <c r="T312" i="8" s="1"/>
  <c r="AE312" i="8" s="1"/>
  <c r="B312" i="8"/>
  <c r="T288" i="8" a="1"/>
  <c r="T288" i="8" s="1"/>
  <c r="AE288" i="8" s="1"/>
  <c r="B288" i="8"/>
  <c r="T276" i="8" a="1"/>
  <c r="T276" i="8" s="1"/>
  <c r="AE276" i="8" s="1"/>
  <c r="B276" i="8"/>
  <c r="T264" i="8" a="1"/>
  <c r="T264" i="8" s="1"/>
  <c r="AE264" i="8" s="1"/>
  <c r="B264" i="8"/>
  <c r="T252" i="8" a="1"/>
  <c r="T252" i="8" s="1"/>
  <c r="AE252" i="8" s="1"/>
  <c r="B252" i="8"/>
  <c r="T228" i="8" a="1"/>
  <c r="T228" i="8" s="1"/>
  <c r="AE228" i="8" s="1"/>
  <c r="B228" i="8"/>
  <c r="T216" i="8" a="1"/>
  <c r="T216" i="8" s="1"/>
  <c r="AE216" i="8" s="1"/>
  <c r="B216" i="8"/>
  <c r="T204" i="8" a="1"/>
  <c r="T204" i="8" s="1"/>
  <c r="AE204" i="8" s="1"/>
  <c r="B204" i="8"/>
  <c r="T192" i="8" a="1"/>
  <c r="T192" i="8" s="1"/>
  <c r="AE192" i="8" s="1"/>
  <c r="B192" i="8"/>
  <c r="T180" i="8" a="1"/>
  <c r="T180" i="8" s="1"/>
  <c r="AE180" i="8" s="1"/>
  <c r="B180" i="8"/>
  <c r="T168" i="8" a="1"/>
  <c r="T168" i="8" s="1"/>
  <c r="AE168" i="8" s="1"/>
  <c r="B168" i="8"/>
  <c r="T156" i="8" a="1"/>
  <c r="T156" i="8" s="1"/>
  <c r="AE156" i="8" s="1"/>
  <c r="B156" i="8"/>
  <c r="T132" i="8" a="1"/>
  <c r="T132" i="8" s="1"/>
  <c r="AE132" i="8" s="1"/>
  <c r="B132" i="8"/>
  <c r="T120" i="8" a="1"/>
  <c r="T120" i="8" s="1"/>
  <c r="AE120" i="8" s="1"/>
  <c r="B120" i="8"/>
  <c r="T108" i="8" a="1"/>
  <c r="T108" i="8" s="1"/>
  <c r="AE108" i="8" s="1"/>
  <c r="B108" i="8"/>
  <c r="T96" i="8" a="1"/>
  <c r="T96" i="8" s="1"/>
  <c r="AE96" i="8" s="1"/>
  <c r="B96" i="8"/>
  <c r="T84" i="8" a="1"/>
  <c r="T84" i="8" s="1"/>
  <c r="AE84" i="8" s="1"/>
  <c r="B84" i="8"/>
  <c r="T72" i="8" a="1"/>
  <c r="T72" i="8" s="1"/>
  <c r="AE72" i="8" s="1"/>
  <c r="B72" i="8"/>
  <c r="T60" i="8" a="1"/>
  <c r="T60" i="8" s="1"/>
  <c r="AE60" i="8" s="1"/>
  <c r="B60" i="8"/>
  <c r="T48" i="8" a="1"/>
  <c r="T48" i="8" s="1"/>
  <c r="AE48" i="8" s="1"/>
  <c r="B48" i="8"/>
  <c r="T36" i="8" a="1"/>
  <c r="T36" i="8" s="1"/>
  <c r="B36" i="8"/>
  <c r="T24" i="8" a="1"/>
  <c r="T24" i="8" s="1"/>
  <c r="B24" i="8"/>
  <c r="AB997" i="8"/>
  <c r="AD997" i="8" s="1"/>
  <c r="AB985" i="8"/>
  <c r="AD985" i="8" s="1"/>
  <c r="AB973" i="8"/>
  <c r="AD973" i="8" s="1"/>
  <c r="AB961" i="8"/>
  <c r="AD961" i="8" s="1"/>
  <c r="AB949" i="8"/>
  <c r="AD949" i="8" s="1"/>
  <c r="AB937" i="8"/>
  <c r="AD937" i="8" s="1"/>
  <c r="AB925" i="8"/>
  <c r="AD925" i="8" s="1"/>
  <c r="AB913" i="8"/>
  <c r="AD913" i="8" s="1"/>
  <c r="AB901" i="8"/>
  <c r="AD901" i="8" s="1"/>
  <c r="AB889" i="8"/>
  <c r="AD889" i="8" s="1"/>
  <c r="AB877" i="8"/>
  <c r="AD877" i="8" s="1"/>
  <c r="AB865" i="8"/>
  <c r="AD865" i="8" s="1"/>
  <c r="AB853" i="8"/>
  <c r="AD853" i="8" s="1"/>
  <c r="AB841" i="8"/>
  <c r="AD841" i="8" s="1"/>
  <c r="AB829" i="8"/>
  <c r="AD829" i="8" s="1"/>
  <c r="AB817" i="8"/>
  <c r="AD817" i="8" s="1"/>
  <c r="AB805" i="8"/>
  <c r="AD805" i="8" s="1"/>
  <c r="AB793" i="8"/>
  <c r="AD793" i="8" s="1"/>
  <c r="AB781" i="8"/>
  <c r="AD781" i="8" s="1"/>
  <c r="AB769" i="8"/>
  <c r="AD769" i="8" s="1"/>
  <c r="AB757" i="8"/>
  <c r="AD757" i="8" s="1"/>
  <c r="AB745" i="8"/>
  <c r="AD745" i="8" s="1"/>
  <c r="AB733" i="8"/>
  <c r="AD733" i="8" s="1"/>
  <c r="AB721" i="8"/>
  <c r="AD721" i="8" s="1"/>
  <c r="AB709" i="8"/>
  <c r="AD709" i="8" s="1"/>
  <c r="AB697" i="8"/>
  <c r="AD697" i="8" s="1"/>
  <c r="AB685" i="8"/>
  <c r="AD685" i="8" s="1"/>
  <c r="AB673" i="8"/>
  <c r="AD673" i="8" s="1"/>
  <c r="AB661" i="8"/>
  <c r="AD661" i="8" s="1"/>
  <c r="AB649" i="8"/>
  <c r="AD649" i="8" s="1"/>
  <c r="AB637" i="8"/>
  <c r="AD637" i="8" s="1"/>
  <c r="AB625" i="8"/>
  <c r="AD625" i="8" s="1"/>
  <c r="AB613" i="8"/>
  <c r="AD613" i="8" s="1"/>
  <c r="AB601" i="8"/>
  <c r="AD601" i="8" s="1"/>
  <c r="AB589" i="8"/>
  <c r="AD589" i="8" s="1"/>
  <c r="AB577" i="8"/>
  <c r="AD577" i="8" s="1"/>
  <c r="AB565" i="8"/>
  <c r="AD565" i="8" s="1"/>
  <c r="AB553" i="8"/>
  <c r="AD553" i="8" s="1"/>
  <c r="AB541" i="8"/>
  <c r="AD541" i="8" s="1"/>
  <c r="AB529" i="8"/>
  <c r="AD529" i="8" s="1"/>
  <c r="AB517" i="8"/>
  <c r="AD517" i="8" s="1"/>
  <c r="AB505" i="8"/>
  <c r="AD505" i="8" s="1"/>
  <c r="AB493" i="8"/>
  <c r="AD493" i="8" s="1"/>
  <c r="AB481" i="8"/>
  <c r="AD481" i="8" s="1"/>
  <c r="AB469" i="8"/>
  <c r="AD469" i="8" s="1"/>
  <c r="AB457" i="8"/>
  <c r="AD457" i="8" s="1"/>
  <c r="AB445" i="8"/>
  <c r="AD445" i="8" s="1"/>
  <c r="AB433" i="8"/>
  <c r="AD433" i="8" s="1"/>
  <c r="T47" i="8" a="1"/>
  <c r="T47" i="8" s="1"/>
  <c r="AE47" i="8" s="1"/>
  <c r="B47" i="8"/>
  <c r="AB421" i="8"/>
  <c r="AD421" i="8" s="1"/>
  <c r="AB409" i="8"/>
  <c r="AD409" i="8" s="1"/>
  <c r="AB397" i="8"/>
  <c r="AD397" i="8" s="1"/>
  <c r="AB385" i="8"/>
  <c r="AD385" i="8" s="1"/>
  <c r="AB373" i="8"/>
  <c r="AD373" i="8" s="1"/>
  <c r="AB361" i="8"/>
  <c r="AD361" i="8" s="1"/>
  <c r="AB349" i="8"/>
  <c r="AD349" i="8" s="1"/>
  <c r="AB337" i="8"/>
  <c r="AD337" i="8" s="1"/>
  <c r="AB325" i="8"/>
  <c r="AD325" i="8" s="1"/>
  <c r="AB313" i="8"/>
  <c r="AD313" i="8" s="1"/>
  <c r="AB301" i="8"/>
  <c r="AD301" i="8" s="1"/>
  <c r="AB289" i="8"/>
  <c r="AD289" i="8" s="1"/>
  <c r="AB277" i="8"/>
  <c r="AD277" i="8" s="1"/>
  <c r="AB265" i="8"/>
  <c r="AD265" i="8" s="1"/>
  <c r="AB253" i="8"/>
  <c r="AD253" i="8" s="1"/>
  <c r="AB241" i="8"/>
  <c r="AD241" i="8" s="1"/>
  <c r="AB229" i="8"/>
  <c r="AD229" i="8" s="1"/>
  <c r="AB217" i="8"/>
  <c r="AD217" i="8" s="1"/>
  <c r="AB205" i="8"/>
  <c r="AD205" i="8" s="1"/>
  <c r="AB193" i="8"/>
  <c r="AD193" i="8" s="1"/>
  <c r="AB181" i="8"/>
  <c r="AD181" i="8" s="1"/>
  <c r="AB169" i="8"/>
  <c r="AD169" i="8" s="1"/>
  <c r="AB157" i="8"/>
  <c r="AD157" i="8" s="1"/>
  <c r="AB145" i="8"/>
  <c r="AD145" i="8" s="1"/>
  <c r="AB133" i="8"/>
  <c r="AD133" i="8" s="1"/>
  <c r="AB121" i="8"/>
  <c r="AD121" i="8" s="1"/>
  <c r="AB109" i="8"/>
  <c r="AD109" i="8" s="1"/>
  <c r="AB97" i="8"/>
  <c r="AD97" i="8" s="1"/>
  <c r="AB85" i="8"/>
  <c r="AD85" i="8" s="1"/>
  <c r="AB73" i="8"/>
  <c r="AD73" i="8" s="1"/>
  <c r="AB61" i="8"/>
  <c r="AD61" i="8" s="1"/>
  <c r="AB49" i="8"/>
  <c r="AD49" i="8" s="1"/>
  <c r="AB37" i="8"/>
  <c r="AD37" i="8" s="1"/>
  <c r="AB25" i="8"/>
  <c r="AD25" i="8" s="1"/>
  <c r="B964" i="8"/>
  <c r="B904" i="8"/>
  <c r="B856" i="8"/>
  <c r="B760" i="8"/>
  <c r="B244" i="8"/>
  <c r="T1000" i="8" a="1"/>
  <c r="T1000" i="8" s="1"/>
  <c r="AE1000" i="8" s="1"/>
  <c r="B1000" i="8"/>
  <c r="T976" i="8" a="1"/>
  <c r="T976" i="8" s="1"/>
  <c r="AE976" i="8" s="1"/>
  <c r="B976" i="8"/>
  <c r="T928" i="8" a="1"/>
  <c r="T928" i="8" s="1"/>
  <c r="AE928" i="8" s="1"/>
  <c r="B928" i="8"/>
  <c r="T868" i="8" a="1"/>
  <c r="T868" i="8" s="1"/>
  <c r="AE868" i="8" s="1"/>
  <c r="B868" i="8"/>
  <c r="T832" i="8" a="1"/>
  <c r="T832" i="8" s="1"/>
  <c r="AE832" i="8" s="1"/>
  <c r="B832" i="8"/>
  <c r="T784" i="8" a="1"/>
  <c r="T784" i="8" s="1"/>
  <c r="AE784" i="8" s="1"/>
  <c r="B784" i="8"/>
  <c r="T748" i="8" a="1"/>
  <c r="T748" i="8" s="1"/>
  <c r="AE748" i="8" s="1"/>
  <c r="B748" i="8"/>
  <c r="T688" i="8" a="1"/>
  <c r="T688" i="8" s="1"/>
  <c r="AE688" i="8" s="1"/>
  <c r="B688" i="8"/>
  <c r="T676" i="8" a="1"/>
  <c r="T676" i="8" s="1"/>
  <c r="AE676" i="8" s="1"/>
  <c r="B676" i="8"/>
  <c r="T640" i="8" a="1"/>
  <c r="T640" i="8" s="1"/>
  <c r="AE640" i="8" s="1"/>
  <c r="B640" i="8"/>
  <c r="T580" i="8" a="1"/>
  <c r="T580" i="8" s="1"/>
  <c r="AE580" i="8" s="1"/>
  <c r="B580" i="8"/>
  <c r="T544" i="8" a="1"/>
  <c r="T544" i="8" s="1"/>
  <c r="AE544" i="8" s="1"/>
  <c r="B544" i="8"/>
  <c r="T532" i="8" a="1"/>
  <c r="T532" i="8" s="1"/>
  <c r="AE532" i="8" s="1"/>
  <c r="B532" i="8"/>
  <c r="T472" i="8" a="1"/>
  <c r="T472" i="8" s="1"/>
  <c r="AE472" i="8" s="1"/>
  <c r="B472" i="8"/>
  <c r="T436" i="8" a="1"/>
  <c r="T436" i="8" s="1"/>
  <c r="AE436" i="8" s="1"/>
  <c r="B436" i="8"/>
  <c r="T400" i="8" a="1"/>
  <c r="T400" i="8" s="1"/>
  <c r="AE400" i="8" s="1"/>
  <c r="B400" i="8"/>
  <c r="T352" i="8" a="1"/>
  <c r="T352" i="8" s="1"/>
  <c r="AE352" i="8" s="1"/>
  <c r="B352" i="8"/>
  <c r="T328" i="8" a="1"/>
  <c r="T328" i="8" s="1"/>
  <c r="AE328" i="8" s="1"/>
  <c r="B328" i="8"/>
  <c r="T208" i="8" a="1"/>
  <c r="T208" i="8" s="1"/>
  <c r="AE208" i="8" s="1"/>
  <c r="B208" i="8"/>
  <c r="T184" i="8" a="1"/>
  <c r="T184" i="8" s="1"/>
  <c r="AE184" i="8" s="1"/>
  <c r="B184" i="8"/>
  <c r="T136" i="8" a="1"/>
  <c r="T136" i="8" s="1"/>
  <c r="AE136" i="8" s="1"/>
  <c r="B136" i="8"/>
  <c r="T112" i="8" a="1"/>
  <c r="T112" i="8" s="1"/>
  <c r="AE112" i="8" s="1"/>
  <c r="B112" i="8"/>
  <c r="B598" i="8"/>
  <c r="B226" i="8"/>
  <c r="B94" i="8"/>
  <c r="B442" i="8"/>
  <c r="B394" i="8"/>
  <c r="B178" i="8"/>
  <c r="B130" i="8"/>
  <c r="B40" i="8"/>
  <c r="B16" i="8"/>
  <c r="T949" i="8" a="1"/>
  <c r="T949" i="8" s="1"/>
  <c r="AE949" i="8" s="1"/>
  <c r="B949" i="8"/>
  <c r="T925" i="8" a="1"/>
  <c r="T925" i="8" s="1"/>
  <c r="AE925" i="8" s="1"/>
  <c r="B925" i="8"/>
  <c r="T793" i="8" a="1"/>
  <c r="T793" i="8" s="1"/>
  <c r="AE793" i="8" s="1"/>
  <c r="B793" i="8"/>
  <c r="T577" i="8" a="1"/>
  <c r="T577" i="8" s="1"/>
  <c r="AE577" i="8" s="1"/>
  <c r="B577" i="8"/>
  <c r="T505" i="8" a="1"/>
  <c r="T505" i="8" s="1"/>
  <c r="AE505" i="8" s="1"/>
  <c r="B505" i="8"/>
  <c r="T493" i="8" a="1"/>
  <c r="T493" i="8" s="1"/>
  <c r="AE493" i="8" s="1"/>
  <c r="B493" i="8"/>
  <c r="T337" i="8" a="1"/>
  <c r="T337" i="8" s="1"/>
  <c r="AE337" i="8" s="1"/>
  <c r="B337" i="8"/>
  <c r="T145" i="8" a="1"/>
  <c r="T145" i="8" s="1"/>
  <c r="AE145" i="8" s="1"/>
  <c r="B145" i="8"/>
  <c r="T121" i="8" a="1"/>
  <c r="T121" i="8" s="1"/>
  <c r="AE121" i="8" s="1"/>
  <c r="B121" i="8"/>
  <c r="T49" i="8" a="1"/>
  <c r="T49" i="8" s="1"/>
  <c r="AE49" i="8" s="1"/>
  <c r="B49" i="8"/>
  <c r="T994" i="8" a="1"/>
  <c r="T994" i="8" s="1"/>
  <c r="AE994" i="8" s="1"/>
  <c r="B994" i="8"/>
  <c r="T982" i="8" a="1"/>
  <c r="T982" i="8" s="1"/>
  <c r="AE982" i="8" s="1"/>
  <c r="B982" i="8"/>
  <c r="T970" i="8" a="1"/>
  <c r="T970" i="8" s="1"/>
  <c r="AE970" i="8" s="1"/>
  <c r="B970" i="8"/>
  <c r="T946" i="8" a="1"/>
  <c r="T946" i="8" s="1"/>
  <c r="AE946" i="8" s="1"/>
  <c r="B946" i="8"/>
  <c r="T910" i="8" a="1"/>
  <c r="T910" i="8" s="1"/>
  <c r="AE910" i="8" s="1"/>
  <c r="B910" i="8"/>
  <c r="T886" i="8" a="1"/>
  <c r="T886" i="8" s="1"/>
  <c r="AE886" i="8" s="1"/>
  <c r="B886" i="8"/>
  <c r="T874" i="8" a="1"/>
  <c r="T874" i="8" s="1"/>
  <c r="AE874" i="8" s="1"/>
  <c r="B874" i="8"/>
  <c r="T802" i="8" a="1"/>
  <c r="T802" i="8" s="1"/>
  <c r="AE802" i="8" s="1"/>
  <c r="B802" i="8"/>
  <c r="T790" i="8" a="1"/>
  <c r="T790" i="8" s="1"/>
  <c r="AE790" i="8" s="1"/>
  <c r="B790" i="8"/>
  <c r="T754" i="8" a="1"/>
  <c r="T754" i="8" s="1"/>
  <c r="AE754" i="8" s="1"/>
  <c r="B754" i="8"/>
  <c r="T730" i="8" a="1"/>
  <c r="T730" i="8" s="1"/>
  <c r="AE730" i="8" s="1"/>
  <c r="B730" i="8"/>
  <c r="T706" i="8" a="1"/>
  <c r="T706" i="8" s="1"/>
  <c r="AE706" i="8" s="1"/>
  <c r="B706" i="8"/>
  <c r="T670" i="8" a="1"/>
  <c r="T670" i="8" s="1"/>
  <c r="AE670" i="8" s="1"/>
  <c r="B670" i="8"/>
  <c r="T622" i="8" a="1"/>
  <c r="T622" i="8" s="1"/>
  <c r="AE622" i="8" s="1"/>
  <c r="B622" i="8"/>
  <c r="T574" i="8" a="1"/>
  <c r="T574" i="8" s="1"/>
  <c r="AE574" i="8" s="1"/>
  <c r="B574" i="8"/>
  <c r="T550" i="8" a="1"/>
  <c r="T550" i="8" s="1"/>
  <c r="AE550" i="8" s="1"/>
  <c r="B550" i="8"/>
  <c r="T538" i="8" a="1"/>
  <c r="T538" i="8" s="1"/>
  <c r="AE538" i="8" s="1"/>
  <c r="B538" i="8"/>
  <c r="T454" i="8" a="1"/>
  <c r="T454" i="8" s="1"/>
  <c r="AE454" i="8" s="1"/>
  <c r="B454" i="8"/>
  <c r="T370" i="8" a="1"/>
  <c r="T370" i="8" s="1"/>
  <c r="AE370" i="8" s="1"/>
  <c r="B370" i="8"/>
  <c r="T358" i="8" a="1"/>
  <c r="T358" i="8" s="1"/>
  <c r="AE358" i="8" s="1"/>
  <c r="B358" i="8"/>
  <c r="T310" i="8" a="1"/>
  <c r="T310" i="8" s="1"/>
  <c r="AE310" i="8" s="1"/>
  <c r="B310" i="8"/>
  <c r="T286" i="8" a="1"/>
  <c r="T286" i="8" s="1"/>
  <c r="AE286" i="8" s="1"/>
  <c r="B286" i="8"/>
  <c r="T202" i="8" a="1"/>
  <c r="T202" i="8" s="1"/>
  <c r="AE202" i="8" s="1"/>
  <c r="B202" i="8"/>
  <c r="T166" i="8" a="1"/>
  <c r="T166" i="8" s="1"/>
  <c r="AE166" i="8" s="1"/>
  <c r="B166" i="8"/>
  <c r="T154" i="8" a="1"/>
  <c r="T154" i="8" s="1"/>
  <c r="AE154" i="8" s="1"/>
  <c r="B154" i="8"/>
  <c r="T118" i="8" a="1"/>
  <c r="T118" i="8" s="1"/>
  <c r="AE118" i="8" s="1"/>
  <c r="B118" i="8"/>
  <c r="T106" i="8" a="1"/>
  <c r="T106" i="8" s="1"/>
  <c r="AE106" i="8" s="1"/>
  <c r="B106" i="8"/>
  <c r="T82" i="8" a="1"/>
  <c r="T82" i="8" s="1"/>
  <c r="AE82" i="8" s="1"/>
  <c r="B82" i="8"/>
  <c r="T70" i="8" a="1"/>
  <c r="T70" i="8" s="1"/>
  <c r="AE70" i="8" s="1"/>
  <c r="B70" i="8"/>
  <c r="T46" i="8" a="1"/>
  <c r="T46" i="8" s="1"/>
  <c r="AE46" i="8" s="1"/>
  <c r="B46" i="8"/>
  <c r="T873" i="8" a="1"/>
  <c r="T873" i="8" s="1"/>
  <c r="AE873" i="8" s="1"/>
  <c r="B873" i="8"/>
  <c r="T813" i="8" a="1"/>
  <c r="T813" i="8" s="1"/>
  <c r="AE813" i="8" s="1"/>
  <c r="B813" i="8"/>
  <c r="T693" i="8" a="1"/>
  <c r="T693" i="8" s="1"/>
  <c r="AE693" i="8" s="1"/>
  <c r="B693" i="8"/>
  <c r="T657" i="8" a="1"/>
  <c r="T657" i="8" s="1"/>
  <c r="AE657" i="8" s="1"/>
  <c r="B657" i="8"/>
  <c r="T621" i="8" a="1"/>
  <c r="T621" i="8" s="1"/>
  <c r="AE621" i="8" s="1"/>
  <c r="B621" i="8"/>
  <c r="T609" i="8" a="1"/>
  <c r="T609" i="8" s="1"/>
  <c r="AE609" i="8" s="1"/>
  <c r="B609" i="8"/>
  <c r="B954" i="8"/>
  <c r="B909" i="8"/>
  <c r="T846" i="8" a="1"/>
  <c r="T846" i="8" s="1"/>
  <c r="AE846" i="8" s="1"/>
  <c r="B846" i="8"/>
  <c r="B474" i="8"/>
  <c r="B441" i="8"/>
  <c r="B405" i="8"/>
  <c r="T31" i="8" a="1"/>
  <c r="T31" i="8" s="1"/>
  <c r="B31" i="8"/>
  <c r="AB994" i="8"/>
  <c r="AD994" i="8" s="1"/>
  <c r="AB982" i="8"/>
  <c r="AD982" i="8" s="1"/>
  <c r="AB970" i="8"/>
  <c r="AD970" i="8" s="1"/>
  <c r="AB958" i="8"/>
  <c r="AD958" i="8" s="1"/>
  <c r="AB946" i="8"/>
  <c r="AD946" i="8" s="1"/>
  <c r="AB934" i="8"/>
  <c r="AD934" i="8" s="1"/>
  <c r="AB922" i="8"/>
  <c r="AD922" i="8" s="1"/>
  <c r="AB910" i="8"/>
  <c r="AD910" i="8" s="1"/>
  <c r="AB898" i="8"/>
  <c r="AD898" i="8" s="1"/>
  <c r="AB886" i="8"/>
  <c r="AD886" i="8" s="1"/>
  <c r="AB874" i="8"/>
  <c r="AD874" i="8" s="1"/>
  <c r="AB862" i="8"/>
  <c r="AD862" i="8" s="1"/>
  <c r="AB850" i="8"/>
  <c r="AD850" i="8" s="1"/>
  <c r="AB838" i="8"/>
  <c r="AD838" i="8" s="1"/>
  <c r="AB826" i="8"/>
  <c r="AD826" i="8" s="1"/>
  <c r="AB814" i="8"/>
  <c r="AD814" i="8" s="1"/>
  <c r="AB802" i="8"/>
  <c r="AD802" i="8" s="1"/>
  <c r="AB790" i="8"/>
  <c r="AD790" i="8" s="1"/>
  <c r="AB778" i="8"/>
  <c r="AD778" i="8" s="1"/>
  <c r="AB766" i="8"/>
  <c r="AD766" i="8" s="1"/>
  <c r="AB754" i="8"/>
  <c r="AD754" i="8" s="1"/>
  <c r="AB742" i="8"/>
  <c r="AD742" i="8" s="1"/>
  <c r="AB730" i="8"/>
  <c r="AD730" i="8" s="1"/>
  <c r="AB718" i="8"/>
  <c r="AD718" i="8" s="1"/>
  <c r="AB706" i="8"/>
  <c r="AD706" i="8" s="1"/>
  <c r="AB694" i="8"/>
  <c r="AD694" i="8" s="1"/>
  <c r="AB682" i="8"/>
  <c r="AD682" i="8" s="1"/>
  <c r="AB670" i="8"/>
  <c r="AD670" i="8" s="1"/>
  <c r="AB658" i="8"/>
  <c r="AD658" i="8" s="1"/>
  <c r="AB646" i="8"/>
  <c r="AD646" i="8" s="1"/>
  <c r="AB634" i="8"/>
  <c r="AD634" i="8" s="1"/>
  <c r="AB622" i="8"/>
  <c r="AD622" i="8" s="1"/>
  <c r="AB610" i="8"/>
  <c r="AD610" i="8" s="1"/>
  <c r="AB598" i="8"/>
  <c r="AD598" i="8" s="1"/>
  <c r="AB586" i="8"/>
  <c r="AD586" i="8" s="1"/>
  <c r="AB574" i="8"/>
  <c r="AD574" i="8" s="1"/>
  <c r="AB562" i="8"/>
  <c r="AD562" i="8" s="1"/>
  <c r="AB550" i="8"/>
  <c r="AD550" i="8" s="1"/>
  <c r="AB538" i="8"/>
  <c r="AD538" i="8" s="1"/>
  <c r="AB526" i="8"/>
  <c r="AD526" i="8" s="1"/>
  <c r="AB514" i="8"/>
  <c r="AD514" i="8" s="1"/>
  <c r="AB75" i="8"/>
  <c r="AD75" i="8" s="1"/>
  <c r="AB63" i="8"/>
  <c r="AD63" i="8" s="1"/>
  <c r="AB51" i="8"/>
  <c r="AD51" i="8" s="1"/>
  <c r="AB502" i="8"/>
  <c r="AD502" i="8" s="1"/>
  <c r="AB490" i="8"/>
  <c r="AD490" i="8" s="1"/>
  <c r="AB478" i="8"/>
  <c r="AD478" i="8" s="1"/>
  <c r="AB466" i="8"/>
  <c r="AD466" i="8" s="1"/>
  <c r="AB454" i="8"/>
  <c r="AD454" i="8" s="1"/>
  <c r="AB442" i="8"/>
  <c r="AD442" i="8" s="1"/>
  <c r="AB430" i="8"/>
  <c r="AD430" i="8" s="1"/>
  <c r="AB418" i="8"/>
  <c r="AD418" i="8" s="1"/>
  <c r="AB406" i="8"/>
  <c r="AD406" i="8" s="1"/>
  <c r="AB394" i="8"/>
  <c r="AD394" i="8" s="1"/>
  <c r="AB382" i="8"/>
  <c r="AD382" i="8" s="1"/>
  <c r="AB370" i="8"/>
  <c r="AD370" i="8" s="1"/>
  <c r="AB358" i="8"/>
  <c r="AD358" i="8" s="1"/>
  <c r="AB346" i="8"/>
  <c r="AD346" i="8" s="1"/>
  <c r="AB334" i="8"/>
  <c r="AD334" i="8" s="1"/>
  <c r="AB322" i="8"/>
  <c r="AD322" i="8" s="1"/>
  <c r="AB310" i="8"/>
  <c r="AD310" i="8" s="1"/>
  <c r="AB298" i="8"/>
  <c r="AD298" i="8" s="1"/>
  <c r="AB286" i="8"/>
  <c r="AD286" i="8" s="1"/>
  <c r="AB274" i="8"/>
  <c r="AD274" i="8" s="1"/>
  <c r="AB262" i="8"/>
  <c r="AD262" i="8" s="1"/>
  <c r="AB250" i="8"/>
  <c r="AD250" i="8" s="1"/>
  <c r="AB238" i="8"/>
  <c r="AD238" i="8" s="1"/>
  <c r="AB226" i="8"/>
  <c r="AD226" i="8" s="1"/>
  <c r="AB214" i="8"/>
  <c r="AD214" i="8" s="1"/>
  <c r="AB202" i="8"/>
  <c r="AD202" i="8" s="1"/>
  <c r="AB190" i="8"/>
  <c r="AD190" i="8" s="1"/>
  <c r="AB178" i="8"/>
  <c r="AD178" i="8" s="1"/>
  <c r="AB166" i="8"/>
  <c r="AD166" i="8" s="1"/>
  <c r="AB154" i="8"/>
  <c r="AD154" i="8" s="1"/>
  <c r="AB142" i="8"/>
  <c r="AD142" i="8" s="1"/>
  <c r="AB130" i="8"/>
  <c r="AD130" i="8" s="1"/>
  <c r="AB118" i="8"/>
  <c r="AD118" i="8" s="1"/>
  <c r="AB106" i="8"/>
  <c r="AD106" i="8" s="1"/>
  <c r="AB94" i="8"/>
  <c r="AD94" i="8" s="1"/>
  <c r="AB82" i="8"/>
  <c r="AD82" i="8" s="1"/>
  <c r="AB70" i="8"/>
  <c r="AD70" i="8" s="1"/>
  <c r="AB58" i="8"/>
  <c r="AD58" i="8" s="1"/>
  <c r="AB46" i="8"/>
  <c r="AD46" i="8" s="1"/>
  <c r="AB34" i="8"/>
  <c r="AD34" i="8" s="1"/>
  <c r="AB22" i="8"/>
  <c r="AD22" i="8" s="1"/>
  <c r="T750" i="8" a="1"/>
  <c r="T750" i="8" s="1"/>
  <c r="AE750" i="8" s="1"/>
  <c r="B750" i="8"/>
  <c r="T582" i="8" a="1"/>
  <c r="T582" i="8" s="1"/>
  <c r="AE582" i="8" s="1"/>
  <c r="B582" i="8"/>
  <c r="T462" i="8" a="1"/>
  <c r="T462" i="8" s="1"/>
  <c r="AE462" i="8" s="1"/>
  <c r="B462" i="8"/>
  <c r="T318" i="8" a="1"/>
  <c r="T318" i="8" s="1"/>
  <c r="AE318" i="8" s="1"/>
  <c r="B318" i="8"/>
  <c r="B894" i="8"/>
  <c r="T960" i="8" a="1"/>
  <c r="T960" i="8" s="1"/>
  <c r="AE960" i="8" s="1"/>
  <c r="B960" i="8"/>
  <c r="T648" i="8" a="1"/>
  <c r="T648" i="8" s="1"/>
  <c r="AE648" i="8" s="1"/>
  <c r="B648" i="8"/>
  <c r="T300" i="8" a="1"/>
  <c r="T300" i="8" s="1"/>
  <c r="AE300" i="8" s="1"/>
  <c r="B300" i="8"/>
  <c r="T838" i="8" a="1"/>
  <c r="T838" i="8" s="1"/>
  <c r="AE838" i="8" s="1"/>
  <c r="B838" i="8"/>
  <c r="T778" i="8" a="1"/>
  <c r="T778" i="8" s="1"/>
  <c r="AE778" i="8" s="1"/>
  <c r="B778" i="8"/>
  <c r="T682" i="8" a="1"/>
  <c r="T682" i="8" s="1"/>
  <c r="AE682" i="8" s="1"/>
  <c r="B682" i="8"/>
  <c r="T270" i="8" a="1"/>
  <c r="T270" i="8" s="1"/>
  <c r="AE270" i="8" s="1"/>
  <c r="B270" i="8"/>
  <c r="B876" i="8"/>
  <c r="B684" i="8"/>
  <c r="B150" i="8"/>
  <c r="T865" i="8" a="1"/>
  <c r="T865" i="8" s="1"/>
  <c r="AE865" i="8" s="1"/>
  <c r="B865" i="8"/>
  <c r="T805" i="8" a="1"/>
  <c r="T805" i="8" s="1"/>
  <c r="AE805" i="8" s="1"/>
  <c r="B805" i="8"/>
  <c r="T553" i="8" a="1"/>
  <c r="T553" i="8" s="1"/>
  <c r="AE553" i="8" s="1"/>
  <c r="B553" i="8"/>
  <c r="T397" i="8" a="1"/>
  <c r="T397" i="8" s="1"/>
  <c r="AE397" i="8" s="1"/>
  <c r="B397" i="8"/>
  <c r="B490" i="8"/>
  <c r="B430" i="8"/>
  <c r="B240" i="8"/>
  <c r="B144" i="8"/>
  <c r="B85" i="8"/>
  <c r="T998" i="8" a="1"/>
  <c r="T998" i="8" s="1"/>
  <c r="AE998" i="8" s="1"/>
  <c r="B998" i="8"/>
  <c r="T986" i="8" a="1"/>
  <c r="T986" i="8" s="1"/>
  <c r="AE986" i="8" s="1"/>
  <c r="B986" i="8"/>
  <c r="T974" i="8" a="1"/>
  <c r="T974" i="8" s="1"/>
  <c r="AE974" i="8" s="1"/>
  <c r="B974" i="8"/>
  <c r="T962" i="8" a="1"/>
  <c r="T962" i="8" s="1"/>
  <c r="AE962" i="8" s="1"/>
  <c r="B962" i="8"/>
  <c r="T950" i="8" a="1"/>
  <c r="T950" i="8" s="1"/>
  <c r="AE950" i="8" s="1"/>
  <c r="B950" i="8"/>
  <c r="T938" i="8" a="1"/>
  <c r="T938" i="8" s="1"/>
  <c r="AE938" i="8" s="1"/>
  <c r="B938" i="8"/>
  <c r="T926" i="8" a="1"/>
  <c r="T926" i="8" s="1"/>
  <c r="AE926" i="8" s="1"/>
  <c r="B926" i="8"/>
  <c r="T914" i="8" a="1"/>
  <c r="T914" i="8" s="1"/>
  <c r="AE914" i="8" s="1"/>
  <c r="B914" i="8"/>
  <c r="T902" i="8" a="1"/>
  <c r="T902" i="8" s="1"/>
  <c r="AE902" i="8" s="1"/>
  <c r="B902" i="8"/>
  <c r="T890" i="8" a="1"/>
  <c r="T890" i="8" s="1"/>
  <c r="AE890" i="8" s="1"/>
  <c r="B890" i="8"/>
  <c r="T878" i="8" a="1"/>
  <c r="T878" i="8" s="1"/>
  <c r="AE878" i="8" s="1"/>
  <c r="B878" i="8"/>
  <c r="T866" i="8" a="1"/>
  <c r="T866" i="8" s="1"/>
  <c r="AE866" i="8" s="1"/>
  <c r="B866" i="8"/>
  <c r="T854" i="8" a="1"/>
  <c r="T854" i="8" s="1"/>
  <c r="AE854" i="8" s="1"/>
  <c r="B854" i="8"/>
  <c r="T842" i="8" a="1"/>
  <c r="T842" i="8" s="1"/>
  <c r="AE842" i="8" s="1"/>
  <c r="B842" i="8"/>
  <c r="T830" i="8" a="1"/>
  <c r="T830" i="8" s="1"/>
  <c r="AE830" i="8" s="1"/>
  <c r="B830" i="8"/>
  <c r="T818" i="8" a="1"/>
  <c r="T818" i="8" s="1"/>
  <c r="AE818" i="8" s="1"/>
  <c r="B818" i="8"/>
  <c r="T806" i="8" a="1"/>
  <c r="T806" i="8" s="1"/>
  <c r="AE806" i="8" s="1"/>
  <c r="B806" i="8"/>
  <c r="T794" i="8" a="1"/>
  <c r="T794" i="8" s="1"/>
  <c r="AE794" i="8" s="1"/>
  <c r="B794" i="8"/>
  <c r="T782" i="8" a="1"/>
  <c r="T782" i="8" s="1"/>
  <c r="AE782" i="8" s="1"/>
  <c r="B782" i="8"/>
  <c r="T770" i="8" a="1"/>
  <c r="T770" i="8" s="1"/>
  <c r="AE770" i="8" s="1"/>
  <c r="B770" i="8"/>
  <c r="T758" i="8" a="1"/>
  <c r="T758" i="8" s="1"/>
  <c r="AE758" i="8" s="1"/>
  <c r="B758" i="8"/>
  <c r="T746" i="8" a="1"/>
  <c r="T746" i="8" s="1"/>
  <c r="AE746" i="8" s="1"/>
  <c r="B746" i="8"/>
  <c r="T734" i="8" a="1"/>
  <c r="T734" i="8" s="1"/>
  <c r="AE734" i="8" s="1"/>
  <c r="B734" i="8"/>
  <c r="T722" i="8" a="1"/>
  <c r="T722" i="8" s="1"/>
  <c r="AE722" i="8" s="1"/>
  <c r="B722" i="8"/>
  <c r="T710" i="8" a="1"/>
  <c r="T710" i="8" s="1"/>
  <c r="AE710" i="8" s="1"/>
  <c r="B710" i="8"/>
  <c r="T698" i="8" a="1"/>
  <c r="T698" i="8" s="1"/>
  <c r="AE698" i="8" s="1"/>
  <c r="B698" i="8"/>
  <c r="T686" i="8" a="1"/>
  <c r="T686" i="8" s="1"/>
  <c r="AE686" i="8" s="1"/>
  <c r="B686" i="8"/>
  <c r="T674" i="8" a="1"/>
  <c r="T674" i="8" s="1"/>
  <c r="AE674" i="8" s="1"/>
  <c r="B674" i="8"/>
  <c r="T662" i="8" a="1"/>
  <c r="T662" i="8" s="1"/>
  <c r="AE662" i="8" s="1"/>
  <c r="B662" i="8"/>
  <c r="T650" i="8" a="1"/>
  <c r="T650" i="8" s="1"/>
  <c r="AE650" i="8" s="1"/>
  <c r="B650" i="8"/>
  <c r="T638" i="8" a="1"/>
  <c r="T638" i="8" s="1"/>
  <c r="AE638" i="8" s="1"/>
  <c r="B638" i="8"/>
  <c r="T626" i="8" a="1"/>
  <c r="T626" i="8" s="1"/>
  <c r="AE626" i="8" s="1"/>
  <c r="B626" i="8"/>
  <c r="T614" i="8" a="1"/>
  <c r="T614" i="8" s="1"/>
  <c r="AE614" i="8" s="1"/>
  <c r="B614" i="8"/>
  <c r="T602" i="8" a="1"/>
  <c r="T602" i="8" s="1"/>
  <c r="AE602" i="8" s="1"/>
  <c r="B602" i="8"/>
  <c r="T590" i="8" a="1"/>
  <c r="T590" i="8" s="1"/>
  <c r="AE590" i="8" s="1"/>
  <c r="B590" i="8"/>
  <c r="T578" i="8" a="1"/>
  <c r="T578" i="8" s="1"/>
  <c r="AE578" i="8" s="1"/>
  <c r="B578" i="8"/>
  <c r="T566" i="8" a="1"/>
  <c r="T566" i="8" s="1"/>
  <c r="AE566" i="8" s="1"/>
  <c r="B566" i="8"/>
  <c r="T554" i="8" a="1"/>
  <c r="T554" i="8" s="1"/>
  <c r="AE554" i="8" s="1"/>
  <c r="B554" i="8"/>
  <c r="T542" i="8" a="1"/>
  <c r="T542" i="8" s="1"/>
  <c r="AE542" i="8" s="1"/>
  <c r="B542" i="8"/>
  <c r="T530" i="8" a="1"/>
  <c r="T530" i="8" s="1"/>
  <c r="AE530" i="8" s="1"/>
  <c r="B530" i="8"/>
  <c r="T518" i="8" a="1"/>
  <c r="T518" i="8" s="1"/>
  <c r="AE518" i="8" s="1"/>
  <c r="B518" i="8"/>
  <c r="T506" i="8" a="1"/>
  <c r="T506" i="8" s="1"/>
  <c r="AE506" i="8" s="1"/>
  <c r="B506" i="8"/>
  <c r="T494" i="8" a="1"/>
  <c r="T494" i="8" s="1"/>
  <c r="AE494" i="8" s="1"/>
  <c r="B494" i="8"/>
  <c r="T482" i="8" a="1"/>
  <c r="T482" i="8" s="1"/>
  <c r="AE482" i="8" s="1"/>
  <c r="B482" i="8"/>
  <c r="T470" i="8" a="1"/>
  <c r="T470" i="8" s="1"/>
  <c r="AE470" i="8" s="1"/>
  <c r="B470" i="8"/>
  <c r="T458" i="8" a="1"/>
  <c r="T458" i="8" s="1"/>
  <c r="AE458" i="8" s="1"/>
  <c r="B458" i="8"/>
  <c r="T446" i="8" a="1"/>
  <c r="T446" i="8" s="1"/>
  <c r="AE446" i="8" s="1"/>
  <c r="B446" i="8"/>
  <c r="T434" i="8" a="1"/>
  <c r="T434" i="8" s="1"/>
  <c r="AE434" i="8" s="1"/>
  <c r="B434" i="8"/>
  <c r="T422" i="8" a="1"/>
  <c r="T422" i="8" s="1"/>
  <c r="AE422" i="8" s="1"/>
  <c r="B422" i="8"/>
  <c r="T410" i="8" a="1"/>
  <c r="T410" i="8" s="1"/>
  <c r="AE410" i="8" s="1"/>
  <c r="B410" i="8"/>
  <c r="T398" i="8" a="1"/>
  <c r="T398" i="8" s="1"/>
  <c r="AE398" i="8" s="1"/>
  <c r="B398" i="8"/>
  <c r="T386" i="8" a="1"/>
  <c r="T386" i="8" s="1"/>
  <c r="AE386" i="8" s="1"/>
  <c r="B386" i="8"/>
  <c r="T374" i="8" a="1"/>
  <c r="T374" i="8" s="1"/>
  <c r="AE374" i="8" s="1"/>
  <c r="B374" i="8"/>
  <c r="T362" i="8" a="1"/>
  <c r="T362" i="8" s="1"/>
  <c r="AE362" i="8" s="1"/>
  <c r="B362" i="8"/>
  <c r="T350" i="8" a="1"/>
  <c r="T350" i="8" s="1"/>
  <c r="AE350" i="8" s="1"/>
  <c r="B350" i="8"/>
  <c r="T338" i="8" a="1"/>
  <c r="T338" i="8" s="1"/>
  <c r="AE338" i="8" s="1"/>
  <c r="B338" i="8"/>
  <c r="T326" i="8" a="1"/>
  <c r="T326" i="8" s="1"/>
  <c r="AE326" i="8" s="1"/>
  <c r="B326" i="8"/>
  <c r="T314" i="8" a="1"/>
  <c r="T314" i="8" s="1"/>
  <c r="AE314" i="8" s="1"/>
  <c r="B314" i="8"/>
  <c r="T302" i="8" a="1"/>
  <c r="T302" i="8" s="1"/>
  <c r="AE302" i="8" s="1"/>
  <c r="B302" i="8"/>
  <c r="T290" i="8" a="1"/>
  <c r="T290" i="8" s="1"/>
  <c r="AE290" i="8" s="1"/>
  <c r="B290" i="8"/>
  <c r="T278" i="8" a="1"/>
  <c r="T278" i="8" s="1"/>
  <c r="AE278" i="8" s="1"/>
  <c r="B278" i="8"/>
  <c r="T266" i="8" a="1"/>
  <c r="T266" i="8" s="1"/>
  <c r="AE266" i="8" s="1"/>
  <c r="B266" i="8"/>
  <c r="T254" i="8" a="1"/>
  <c r="T254" i="8" s="1"/>
  <c r="AE254" i="8" s="1"/>
  <c r="B254" i="8"/>
  <c r="T242" i="8" a="1"/>
  <c r="T242" i="8" s="1"/>
  <c r="AE242" i="8" s="1"/>
  <c r="B242" i="8"/>
  <c r="T230" i="8" a="1"/>
  <c r="T230" i="8" s="1"/>
  <c r="AE230" i="8" s="1"/>
  <c r="B230" i="8"/>
  <c r="T218" i="8" a="1"/>
  <c r="T218" i="8" s="1"/>
  <c r="AE218" i="8" s="1"/>
  <c r="B218" i="8"/>
  <c r="T206" i="8" a="1"/>
  <c r="T206" i="8" s="1"/>
  <c r="AE206" i="8" s="1"/>
  <c r="B206" i="8"/>
  <c r="T194" i="8" a="1"/>
  <c r="T194" i="8" s="1"/>
  <c r="AE194" i="8" s="1"/>
  <c r="B194" i="8"/>
  <c r="T182" i="8" a="1"/>
  <c r="T182" i="8" s="1"/>
  <c r="AE182" i="8" s="1"/>
  <c r="B182" i="8"/>
  <c r="T170" i="8" a="1"/>
  <c r="T170" i="8" s="1"/>
  <c r="AE170" i="8" s="1"/>
  <c r="B170" i="8"/>
  <c r="T158" i="8" a="1"/>
  <c r="T158" i="8" s="1"/>
  <c r="AE158" i="8" s="1"/>
  <c r="B158" i="8"/>
  <c r="T146" i="8" a="1"/>
  <c r="T146" i="8" s="1"/>
  <c r="AE146" i="8" s="1"/>
  <c r="B146" i="8"/>
  <c r="T134" i="8" a="1"/>
  <c r="T134" i="8" s="1"/>
  <c r="AE134" i="8" s="1"/>
  <c r="B134" i="8"/>
  <c r="T122" i="8" a="1"/>
  <c r="T122" i="8" s="1"/>
  <c r="AE122" i="8" s="1"/>
  <c r="B122" i="8"/>
  <c r="T110" i="8" a="1"/>
  <c r="T110" i="8" s="1"/>
  <c r="AE110" i="8" s="1"/>
  <c r="B110" i="8"/>
  <c r="T98" i="8" a="1"/>
  <c r="T98" i="8" s="1"/>
  <c r="AE98" i="8" s="1"/>
  <c r="B98" i="8"/>
  <c r="T86" i="8" a="1"/>
  <c r="T86" i="8" s="1"/>
  <c r="AE86" i="8" s="1"/>
  <c r="B86" i="8"/>
  <c r="T74" i="8" a="1"/>
  <c r="T74" i="8" s="1"/>
  <c r="AE74" i="8" s="1"/>
  <c r="B74" i="8"/>
  <c r="T62" i="8" a="1"/>
  <c r="T62" i="8" s="1"/>
  <c r="AE62" i="8" s="1"/>
  <c r="B62" i="8"/>
  <c r="T50" i="8" a="1"/>
  <c r="T50" i="8" s="1"/>
  <c r="AE50" i="8" s="1"/>
  <c r="B50" i="8"/>
  <c r="T38" i="8" a="1"/>
  <c r="T38" i="8" s="1"/>
  <c r="B38" i="8"/>
  <c r="T26" i="8" a="1"/>
  <c r="T26" i="8" s="1"/>
  <c r="B26" i="8"/>
  <c r="T995" i="8" a="1"/>
  <c r="T995" i="8" s="1"/>
  <c r="AE995" i="8" s="1"/>
  <c r="B995" i="8"/>
  <c r="T983" i="8" a="1"/>
  <c r="T983" i="8" s="1"/>
  <c r="AE983" i="8" s="1"/>
  <c r="B983" i="8"/>
  <c r="T971" i="8" a="1"/>
  <c r="T971" i="8" s="1"/>
  <c r="AE971" i="8" s="1"/>
  <c r="B971" i="8"/>
  <c r="T959" i="8" a="1"/>
  <c r="T959" i="8" s="1"/>
  <c r="AE959" i="8" s="1"/>
  <c r="B959" i="8"/>
  <c r="T947" i="8" a="1"/>
  <c r="T947" i="8" s="1"/>
  <c r="AE947" i="8" s="1"/>
  <c r="B947" i="8"/>
  <c r="T935" i="8" a="1"/>
  <c r="T935" i="8" s="1"/>
  <c r="AE935" i="8" s="1"/>
  <c r="B935" i="8"/>
  <c r="T923" i="8" a="1"/>
  <c r="T923" i="8" s="1"/>
  <c r="AE923" i="8" s="1"/>
  <c r="B923" i="8"/>
  <c r="T911" i="8" a="1"/>
  <c r="T911" i="8" s="1"/>
  <c r="AE911" i="8" s="1"/>
  <c r="B911" i="8"/>
  <c r="T899" i="8" a="1"/>
  <c r="T899" i="8" s="1"/>
  <c r="AE899" i="8" s="1"/>
  <c r="B899" i="8"/>
  <c r="T875" i="8" a="1"/>
  <c r="T875" i="8" s="1"/>
  <c r="AE875" i="8" s="1"/>
  <c r="B875" i="8"/>
  <c r="T863" i="8" a="1"/>
  <c r="T863" i="8" s="1"/>
  <c r="AE863" i="8" s="1"/>
  <c r="B863" i="8"/>
  <c r="T851" i="8" a="1"/>
  <c r="T851" i="8" s="1"/>
  <c r="AE851" i="8" s="1"/>
  <c r="B851" i="8"/>
  <c r="T839" i="8" a="1"/>
  <c r="T839" i="8" s="1"/>
  <c r="AE839" i="8" s="1"/>
  <c r="B839" i="8"/>
  <c r="T827" i="8" a="1"/>
  <c r="T827" i="8" s="1"/>
  <c r="AE827" i="8" s="1"/>
  <c r="B827" i="8"/>
  <c r="T815" i="8" a="1"/>
  <c r="T815" i="8" s="1"/>
  <c r="AE815" i="8" s="1"/>
  <c r="B815" i="8"/>
  <c r="T803" i="8" a="1"/>
  <c r="T803" i="8" s="1"/>
  <c r="AE803" i="8" s="1"/>
  <c r="B803" i="8"/>
  <c r="T791" i="8" a="1"/>
  <c r="T791" i="8" s="1"/>
  <c r="AE791" i="8" s="1"/>
  <c r="B791" i="8"/>
  <c r="T779" i="8" a="1"/>
  <c r="T779" i="8" s="1"/>
  <c r="AE779" i="8" s="1"/>
  <c r="B779" i="8"/>
  <c r="T767" i="8" a="1"/>
  <c r="T767" i="8" s="1"/>
  <c r="AE767" i="8" s="1"/>
  <c r="B767" i="8"/>
  <c r="T755" i="8" a="1"/>
  <c r="T755" i="8" s="1"/>
  <c r="AE755" i="8" s="1"/>
  <c r="B755" i="8"/>
  <c r="T743" i="8" a="1"/>
  <c r="T743" i="8" s="1"/>
  <c r="AE743" i="8" s="1"/>
  <c r="B743" i="8"/>
  <c r="T731" i="8" a="1"/>
  <c r="T731" i="8" s="1"/>
  <c r="AE731" i="8" s="1"/>
  <c r="B731" i="8"/>
  <c r="T719" i="8" a="1"/>
  <c r="T719" i="8" s="1"/>
  <c r="AE719" i="8" s="1"/>
  <c r="B719" i="8"/>
  <c r="T707" i="8" a="1"/>
  <c r="T707" i="8" s="1"/>
  <c r="AE707" i="8" s="1"/>
  <c r="B707" i="8"/>
  <c r="T695" i="8" a="1"/>
  <c r="T695" i="8" s="1"/>
  <c r="AE695" i="8" s="1"/>
  <c r="B695" i="8"/>
  <c r="T683" i="8" a="1"/>
  <c r="T683" i="8" s="1"/>
  <c r="AE683" i="8" s="1"/>
  <c r="B683" i="8"/>
  <c r="T671" i="8" a="1"/>
  <c r="T671" i="8" s="1"/>
  <c r="AE671" i="8" s="1"/>
  <c r="B671" i="8"/>
  <c r="T659" i="8" a="1"/>
  <c r="T659" i="8" s="1"/>
  <c r="AE659" i="8" s="1"/>
  <c r="B659" i="8"/>
  <c r="T647" i="8" a="1"/>
  <c r="T647" i="8" s="1"/>
  <c r="AE647" i="8" s="1"/>
  <c r="B647" i="8"/>
  <c r="T635" i="8" a="1"/>
  <c r="T635" i="8" s="1"/>
  <c r="AE635" i="8" s="1"/>
  <c r="B635" i="8"/>
  <c r="T623" i="8" a="1"/>
  <c r="T623" i="8" s="1"/>
  <c r="AE623" i="8" s="1"/>
  <c r="B623" i="8"/>
  <c r="T611" i="8" a="1"/>
  <c r="T611" i="8" s="1"/>
  <c r="AE611" i="8" s="1"/>
  <c r="B611" i="8"/>
  <c r="T599" i="8" a="1"/>
  <c r="T599" i="8" s="1"/>
  <c r="AE599" i="8" s="1"/>
  <c r="B599" i="8"/>
  <c r="T587" i="8" a="1"/>
  <c r="T587" i="8" s="1"/>
  <c r="AE587" i="8" s="1"/>
  <c r="B587" i="8"/>
  <c r="T575" i="8" a="1"/>
  <c r="T575" i="8" s="1"/>
  <c r="AE575" i="8" s="1"/>
  <c r="B575" i="8"/>
  <c r="T563" i="8" a="1"/>
  <c r="T563" i="8" s="1"/>
  <c r="AE563" i="8" s="1"/>
  <c r="B563" i="8"/>
  <c r="T551" i="8" a="1"/>
  <c r="T551" i="8" s="1"/>
  <c r="AE551" i="8" s="1"/>
  <c r="B551" i="8"/>
  <c r="T539" i="8" a="1"/>
  <c r="T539" i="8" s="1"/>
  <c r="AE539" i="8" s="1"/>
  <c r="B539" i="8"/>
  <c r="T527" i="8" a="1"/>
  <c r="T527" i="8" s="1"/>
  <c r="AE527" i="8" s="1"/>
  <c r="B527" i="8"/>
  <c r="T515" i="8" a="1"/>
  <c r="T515" i="8" s="1"/>
  <c r="AE515" i="8" s="1"/>
  <c r="B515" i="8"/>
  <c r="T503" i="8" a="1"/>
  <c r="T503" i="8" s="1"/>
  <c r="AE503" i="8" s="1"/>
  <c r="B503" i="8"/>
  <c r="T491" i="8" a="1"/>
  <c r="T491" i="8" s="1"/>
  <c r="AE491" i="8" s="1"/>
  <c r="B491" i="8"/>
  <c r="T479" i="8" a="1"/>
  <c r="T479" i="8" s="1"/>
  <c r="AE479" i="8" s="1"/>
  <c r="B479" i="8"/>
  <c r="T467" i="8" a="1"/>
  <c r="T467" i="8" s="1"/>
  <c r="AE467" i="8" s="1"/>
  <c r="B467" i="8"/>
  <c r="T455" i="8" a="1"/>
  <c r="T455" i="8" s="1"/>
  <c r="AE455" i="8" s="1"/>
  <c r="B455" i="8"/>
  <c r="T443" i="8" a="1"/>
  <c r="T443" i="8" s="1"/>
  <c r="AE443" i="8" s="1"/>
  <c r="B443" i="8"/>
  <c r="T431" i="8" a="1"/>
  <c r="T431" i="8" s="1"/>
  <c r="AE431" i="8" s="1"/>
  <c r="B431" i="8"/>
  <c r="T419" i="8" a="1"/>
  <c r="T419" i="8" s="1"/>
  <c r="AE419" i="8" s="1"/>
  <c r="B419" i="8"/>
  <c r="T407" i="8" a="1"/>
  <c r="T407" i="8" s="1"/>
  <c r="AE407" i="8" s="1"/>
  <c r="B407" i="8"/>
  <c r="T395" i="8" a="1"/>
  <c r="T395" i="8" s="1"/>
  <c r="AE395" i="8" s="1"/>
  <c r="B395" i="8"/>
  <c r="T383" i="8" a="1"/>
  <c r="T383" i="8" s="1"/>
  <c r="AE383" i="8" s="1"/>
  <c r="B383" i="8"/>
  <c r="T371" i="8" a="1"/>
  <c r="T371" i="8" s="1"/>
  <c r="AE371" i="8" s="1"/>
  <c r="B371" i="8"/>
  <c r="T359" i="8" a="1"/>
  <c r="T359" i="8" s="1"/>
  <c r="AE359" i="8" s="1"/>
  <c r="B359" i="8"/>
  <c r="T347" i="8" a="1"/>
  <c r="T347" i="8" s="1"/>
  <c r="AE347" i="8" s="1"/>
  <c r="B347" i="8"/>
  <c r="T335" i="8" a="1"/>
  <c r="T335" i="8" s="1"/>
  <c r="AE335" i="8" s="1"/>
  <c r="B335" i="8"/>
  <c r="T323" i="8" a="1"/>
  <c r="T323" i="8" s="1"/>
  <c r="AE323" i="8" s="1"/>
  <c r="B323" i="8"/>
  <c r="T311" i="8" a="1"/>
  <c r="T311" i="8" s="1"/>
  <c r="AE311" i="8" s="1"/>
  <c r="B311" i="8"/>
  <c r="T299" i="8" a="1"/>
  <c r="T299" i="8" s="1"/>
  <c r="AE299" i="8" s="1"/>
  <c r="B299" i="8"/>
  <c r="T287" i="8" a="1"/>
  <c r="T287" i="8" s="1"/>
  <c r="AE287" i="8" s="1"/>
  <c r="B287" i="8"/>
  <c r="T275" i="8" a="1"/>
  <c r="T275" i="8" s="1"/>
  <c r="AE275" i="8" s="1"/>
  <c r="B275" i="8"/>
  <c r="T263" i="8" a="1"/>
  <c r="T263" i="8" s="1"/>
  <c r="AE263" i="8" s="1"/>
  <c r="B263" i="8"/>
  <c r="T251" i="8" a="1"/>
  <c r="T251" i="8" s="1"/>
  <c r="AE251" i="8" s="1"/>
  <c r="B251" i="8"/>
  <c r="T239" i="8" a="1"/>
  <c r="T239" i="8" s="1"/>
  <c r="AE239" i="8" s="1"/>
  <c r="B239" i="8"/>
  <c r="T227" i="8" a="1"/>
  <c r="T227" i="8" s="1"/>
  <c r="AE227" i="8" s="1"/>
  <c r="B227" i="8"/>
  <c r="T215" i="8" a="1"/>
  <c r="T215" i="8" s="1"/>
  <c r="AE215" i="8" s="1"/>
  <c r="B215" i="8"/>
  <c r="T203" i="8" a="1"/>
  <c r="T203" i="8" s="1"/>
  <c r="AE203" i="8" s="1"/>
  <c r="B203" i="8"/>
  <c r="T191" i="8" a="1"/>
  <c r="T191" i="8" s="1"/>
  <c r="AE191" i="8" s="1"/>
  <c r="B191" i="8"/>
  <c r="T179" i="8" a="1"/>
  <c r="T179" i="8" s="1"/>
  <c r="AE179" i="8" s="1"/>
  <c r="B179" i="8"/>
  <c r="T167" i="8" a="1"/>
  <c r="T167" i="8" s="1"/>
  <c r="AE167" i="8" s="1"/>
  <c r="B167" i="8"/>
  <c r="T155" i="8" a="1"/>
  <c r="T155" i="8" s="1"/>
  <c r="AE155" i="8" s="1"/>
  <c r="B155" i="8"/>
  <c r="T143" i="8" a="1"/>
  <c r="T143" i="8" s="1"/>
  <c r="AE143" i="8" s="1"/>
  <c r="B143" i="8"/>
  <c r="T131" i="8" a="1"/>
  <c r="T131" i="8" s="1"/>
  <c r="AE131" i="8" s="1"/>
  <c r="B131" i="8"/>
  <c r="T119" i="8" a="1"/>
  <c r="T119" i="8" s="1"/>
  <c r="AE119" i="8" s="1"/>
  <c r="B119" i="8"/>
  <c r="T107" i="8" a="1"/>
  <c r="T107" i="8" s="1"/>
  <c r="AE107" i="8" s="1"/>
  <c r="B107" i="8"/>
  <c r="T95" i="8" a="1"/>
  <c r="T95" i="8" s="1"/>
  <c r="AE95" i="8" s="1"/>
  <c r="B95" i="8"/>
  <c r="T83" i="8" a="1"/>
  <c r="T83" i="8" s="1"/>
  <c r="AE83" i="8" s="1"/>
  <c r="B83" i="8"/>
  <c r="T71" i="8" a="1"/>
  <c r="T71" i="8" s="1"/>
  <c r="AE71" i="8" s="1"/>
  <c r="B71" i="8"/>
  <c r="T59" i="8" a="1"/>
  <c r="T59" i="8" s="1"/>
  <c r="AE59" i="8" s="1"/>
  <c r="B59" i="8"/>
  <c r="T35" i="8" a="1"/>
  <c r="T35" i="8" s="1"/>
  <c r="B35" i="8"/>
  <c r="T23" i="8" a="1"/>
  <c r="T23" i="8" s="1"/>
  <c r="B23" i="8"/>
  <c r="B887" i="8"/>
  <c r="AB992" i="8"/>
  <c r="AD992" i="8" s="1"/>
  <c r="AB980" i="8"/>
  <c r="AD980" i="8" s="1"/>
  <c r="AB968" i="8"/>
  <c r="AD968" i="8" s="1"/>
  <c r="AB956" i="8"/>
  <c r="AD956" i="8" s="1"/>
  <c r="AB944" i="8"/>
  <c r="AD944" i="8" s="1"/>
  <c r="AB932" i="8"/>
  <c r="AD932" i="8" s="1"/>
  <c r="AB920" i="8"/>
  <c r="AD920" i="8" s="1"/>
  <c r="AB908" i="8"/>
  <c r="AD908" i="8" s="1"/>
  <c r="AB896" i="8"/>
  <c r="AD896" i="8" s="1"/>
  <c r="AB884" i="8"/>
  <c r="AD884" i="8" s="1"/>
  <c r="AB872" i="8"/>
  <c r="AD872" i="8" s="1"/>
  <c r="AB860" i="8"/>
  <c r="AD860" i="8" s="1"/>
  <c r="AB848" i="8"/>
  <c r="AD848" i="8" s="1"/>
  <c r="AB836" i="8"/>
  <c r="AD836" i="8" s="1"/>
  <c r="AB824" i="8"/>
  <c r="AD824" i="8" s="1"/>
  <c r="AB812" i="8"/>
  <c r="AD812" i="8" s="1"/>
  <c r="AB800" i="8"/>
  <c r="AD800" i="8" s="1"/>
  <c r="AB788" i="8"/>
  <c r="AD788" i="8" s="1"/>
  <c r="AB776" i="8"/>
  <c r="AD776" i="8" s="1"/>
  <c r="AB764" i="8"/>
  <c r="AD764" i="8" s="1"/>
  <c r="AB752" i="8"/>
  <c r="AD752" i="8" s="1"/>
  <c r="AB740" i="8"/>
  <c r="AD740" i="8" s="1"/>
  <c r="AB728" i="8"/>
  <c r="AD728" i="8" s="1"/>
  <c r="AB716" i="8"/>
  <c r="AD716" i="8" s="1"/>
  <c r="AB704" i="8"/>
  <c r="AD704" i="8" s="1"/>
  <c r="AB692" i="8"/>
  <c r="AD692" i="8" s="1"/>
  <c r="AB680" i="8"/>
  <c r="AD680" i="8" s="1"/>
  <c r="AB39" i="8"/>
  <c r="AD39" i="8" s="1"/>
  <c r="AB27" i="8"/>
  <c r="AD27" i="8" s="1"/>
  <c r="AB668" i="8"/>
  <c r="AD668" i="8" s="1"/>
  <c r="AB656" i="8"/>
  <c r="AD656" i="8" s="1"/>
  <c r="AB644" i="8"/>
  <c r="AD644" i="8" s="1"/>
  <c r="AB632" i="8"/>
  <c r="AD632" i="8" s="1"/>
  <c r="AB620" i="8"/>
  <c r="AD620" i="8" s="1"/>
  <c r="AB608" i="8"/>
  <c r="AD608" i="8" s="1"/>
  <c r="AB596" i="8"/>
  <c r="AD596" i="8" s="1"/>
  <c r="AB584" i="8"/>
  <c r="AD584" i="8" s="1"/>
  <c r="AB572" i="8"/>
  <c r="AD572" i="8" s="1"/>
  <c r="AB560" i="8"/>
  <c r="AD560" i="8" s="1"/>
  <c r="AB548" i="8"/>
  <c r="AD548" i="8" s="1"/>
  <c r="AB536" i="8"/>
  <c r="AD536" i="8" s="1"/>
  <c r="AB524" i="8"/>
  <c r="AD524" i="8" s="1"/>
  <c r="B721" i="8"/>
  <c r="B637" i="8"/>
  <c r="B433" i="8"/>
  <c r="T997" i="8" a="1"/>
  <c r="T997" i="8" s="1"/>
  <c r="AE997" i="8" s="1"/>
  <c r="B997" i="8"/>
  <c r="T985" i="8" a="1"/>
  <c r="T985" i="8" s="1"/>
  <c r="AE985" i="8" s="1"/>
  <c r="B985" i="8"/>
  <c r="T973" i="8" a="1"/>
  <c r="T973" i="8" s="1"/>
  <c r="AE973" i="8" s="1"/>
  <c r="B973" i="8"/>
  <c r="T961" i="8" a="1"/>
  <c r="T961" i="8" s="1"/>
  <c r="AE961" i="8" s="1"/>
  <c r="B961" i="8"/>
  <c r="T937" i="8" a="1"/>
  <c r="T937" i="8" s="1"/>
  <c r="AE937" i="8" s="1"/>
  <c r="B937" i="8"/>
  <c r="T913" i="8" a="1"/>
  <c r="T913" i="8" s="1"/>
  <c r="AE913" i="8" s="1"/>
  <c r="B913" i="8"/>
  <c r="T901" i="8" a="1"/>
  <c r="T901" i="8" s="1"/>
  <c r="AE901" i="8" s="1"/>
  <c r="B901" i="8"/>
  <c r="T877" i="8" a="1"/>
  <c r="T877" i="8" s="1"/>
  <c r="AE877" i="8" s="1"/>
  <c r="B877" i="8"/>
  <c r="T829" i="8" a="1"/>
  <c r="T829" i="8" s="1"/>
  <c r="AE829" i="8" s="1"/>
  <c r="B829" i="8"/>
  <c r="T817" i="8" a="1"/>
  <c r="T817" i="8" s="1"/>
  <c r="AE817" i="8" s="1"/>
  <c r="B817" i="8"/>
  <c r="T781" i="8" a="1"/>
  <c r="T781" i="8" s="1"/>
  <c r="AE781" i="8" s="1"/>
  <c r="B781" i="8"/>
  <c r="T757" i="8" a="1"/>
  <c r="T757" i="8" s="1"/>
  <c r="AE757" i="8" s="1"/>
  <c r="B757" i="8"/>
  <c r="T745" i="8" a="1"/>
  <c r="T745" i="8" s="1"/>
  <c r="AE745" i="8" s="1"/>
  <c r="B745" i="8"/>
  <c r="T733" i="8" a="1"/>
  <c r="T733" i="8" s="1"/>
  <c r="AE733" i="8" s="1"/>
  <c r="B733" i="8"/>
  <c r="T709" i="8" a="1"/>
  <c r="T709" i="8" s="1"/>
  <c r="AE709" i="8" s="1"/>
  <c r="B709" i="8"/>
  <c r="T697" i="8" a="1"/>
  <c r="T697" i="8" s="1"/>
  <c r="AE697" i="8" s="1"/>
  <c r="B697" i="8"/>
  <c r="T673" i="8" a="1"/>
  <c r="T673" i="8" s="1"/>
  <c r="AE673" i="8" s="1"/>
  <c r="B673" i="8"/>
  <c r="T661" i="8" a="1"/>
  <c r="T661" i="8" s="1"/>
  <c r="AE661" i="8" s="1"/>
  <c r="B661" i="8"/>
  <c r="T613" i="8" a="1"/>
  <c r="T613" i="8" s="1"/>
  <c r="AE613" i="8" s="1"/>
  <c r="B613" i="8"/>
  <c r="T589" i="8" a="1"/>
  <c r="T589" i="8" s="1"/>
  <c r="AE589" i="8" s="1"/>
  <c r="B589" i="8"/>
  <c r="T565" i="8" a="1"/>
  <c r="T565" i="8" s="1"/>
  <c r="AE565" i="8" s="1"/>
  <c r="B565" i="8"/>
  <c r="T541" i="8" a="1"/>
  <c r="T541" i="8" s="1"/>
  <c r="AE541" i="8" s="1"/>
  <c r="B541" i="8"/>
  <c r="T529" i="8" a="1"/>
  <c r="T529" i="8" s="1"/>
  <c r="AE529" i="8" s="1"/>
  <c r="B529" i="8"/>
  <c r="T469" i="8" a="1"/>
  <c r="T469" i="8" s="1"/>
  <c r="AE469" i="8" s="1"/>
  <c r="B469" i="8"/>
  <c r="T445" i="8" a="1"/>
  <c r="T445" i="8" s="1"/>
  <c r="AE445" i="8" s="1"/>
  <c r="B445" i="8"/>
  <c r="T421" i="8" a="1"/>
  <c r="T421" i="8" s="1"/>
  <c r="AE421" i="8" s="1"/>
  <c r="B421" i="8"/>
  <c r="T409" i="8" a="1"/>
  <c r="T409" i="8" s="1"/>
  <c r="AE409" i="8" s="1"/>
  <c r="B409" i="8"/>
  <c r="T385" i="8" a="1"/>
  <c r="T385" i="8" s="1"/>
  <c r="AE385" i="8" s="1"/>
  <c r="B385" i="8"/>
  <c r="T373" i="8" a="1"/>
  <c r="T373" i="8" s="1"/>
  <c r="AE373" i="8" s="1"/>
  <c r="B373" i="8"/>
  <c r="T361" i="8" a="1"/>
  <c r="T361" i="8" s="1"/>
  <c r="AE361" i="8" s="1"/>
  <c r="B361" i="8"/>
  <c r="B229" i="8"/>
  <c r="B205" i="8"/>
  <c r="T349" i="8" a="1"/>
  <c r="T349" i="8" s="1"/>
  <c r="AE349" i="8" s="1"/>
  <c r="B349" i="8"/>
  <c r="T325" i="8" a="1"/>
  <c r="T325" i="8" s="1"/>
  <c r="AE325" i="8" s="1"/>
  <c r="B325" i="8"/>
  <c r="T301" i="8" a="1"/>
  <c r="T301" i="8" s="1"/>
  <c r="AE301" i="8" s="1"/>
  <c r="B301" i="8"/>
  <c r="T265" i="8" a="1"/>
  <c r="T265" i="8" s="1"/>
  <c r="AE265" i="8" s="1"/>
  <c r="B265" i="8"/>
  <c r="T241" i="8" a="1"/>
  <c r="T241" i="8" s="1"/>
  <c r="AE241" i="8" s="1"/>
  <c r="B241" i="8"/>
  <c r="T193" i="8" a="1"/>
  <c r="T193" i="8" s="1"/>
  <c r="AE193" i="8" s="1"/>
  <c r="B193" i="8"/>
  <c r="T181" i="8" a="1"/>
  <c r="T181" i="8" s="1"/>
  <c r="AE181" i="8" s="1"/>
  <c r="B181" i="8"/>
  <c r="T169" i="8" a="1"/>
  <c r="T169" i="8" s="1"/>
  <c r="AE169" i="8" s="1"/>
  <c r="B169" i="8"/>
  <c r="T133" i="8" a="1"/>
  <c r="T133" i="8" s="1"/>
  <c r="AE133" i="8" s="1"/>
  <c r="B133" i="8"/>
  <c r="T97" i="8" a="1"/>
  <c r="T97" i="8" s="1"/>
  <c r="AE97" i="8" s="1"/>
  <c r="B97" i="8"/>
  <c r="T73" i="8" a="1"/>
  <c r="T73" i="8" s="1"/>
  <c r="AE73" i="8" s="1"/>
  <c r="B73" i="8"/>
  <c r="T37" i="8" a="1"/>
  <c r="T37" i="8" s="1"/>
  <c r="B37" i="8"/>
  <c r="T990" i="8" a="1"/>
  <c r="T990" i="8" s="1"/>
  <c r="AE990" i="8" s="1"/>
  <c r="B990" i="8"/>
  <c r="T978" i="8" a="1"/>
  <c r="T978" i="8" s="1"/>
  <c r="AE978" i="8" s="1"/>
  <c r="B978" i="8"/>
  <c r="T966" i="8" a="1"/>
  <c r="T966" i="8" s="1"/>
  <c r="AE966" i="8" s="1"/>
  <c r="B966" i="8"/>
  <c r="T988" i="8" a="1"/>
  <c r="T988" i="8" s="1"/>
  <c r="AE988" i="8" s="1"/>
  <c r="B988" i="8"/>
  <c r="T952" i="8" a="1"/>
  <c r="T952" i="8" s="1"/>
  <c r="AE952" i="8" s="1"/>
  <c r="B952" i="8"/>
  <c r="T940" i="8" a="1"/>
  <c r="T940" i="8" s="1"/>
  <c r="AE940" i="8" s="1"/>
  <c r="B940" i="8"/>
  <c r="T916" i="8" a="1"/>
  <c r="T916" i="8" s="1"/>
  <c r="AE916" i="8" s="1"/>
  <c r="B916" i="8"/>
  <c r="T880" i="8" a="1"/>
  <c r="T880" i="8" s="1"/>
  <c r="AE880" i="8" s="1"/>
  <c r="B880" i="8"/>
  <c r="T844" i="8" a="1"/>
  <c r="T844" i="8" s="1"/>
  <c r="AE844" i="8" s="1"/>
  <c r="B844" i="8"/>
  <c r="T820" i="8" a="1"/>
  <c r="T820" i="8" s="1"/>
  <c r="AE820" i="8" s="1"/>
  <c r="B820" i="8"/>
  <c r="T808" i="8" a="1"/>
  <c r="T808" i="8" s="1"/>
  <c r="AE808" i="8" s="1"/>
  <c r="B808" i="8"/>
  <c r="T772" i="8" a="1"/>
  <c r="T772" i="8" s="1"/>
  <c r="AE772" i="8" s="1"/>
  <c r="B772" i="8"/>
  <c r="T736" i="8" a="1"/>
  <c r="T736" i="8" s="1"/>
  <c r="AE736" i="8" s="1"/>
  <c r="B736" i="8"/>
  <c r="T712" i="8" a="1"/>
  <c r="T712" i="8" s="1"/>
  <c r="AE712" i="8" s="1"/>
  <c r="B712" i="8"/>
  <c r="T700" i="8" a="1"/>
  <c r="T700" i="8" s="1"/>
  <c r="AE700" i="8" s="1"/>
  <c r="B700" i="8"/>
  <c r="T664" i="8" a="1"/>
  <c r="T664" i="8" s="1"/>
  <c r="AE664" i="8" s="1"/>
  <c r="B664" i="8"/>
  <c r="T652" i="8" a="1"/>
  <c r="T652" i="8" s="1"/>
  <c r="AE652" i="8" s="1"/>
  <c r="B652" i="8"/>
  <c r="T628" i="8" a="1"/>
  <c r="T628" i="8" s="1"/>
  <c r="AE628" i="8" s="1"/>
  <c r="B628" i="8"/>
  <c r="T604" i="8" a="1"/>
  <c r="T604" i="8" s="1"/>
  <c r="AE604" i="8" s="1"/>
  <c r="B604" i="8"/>
  <c r="T592" i="8" a="1"/>
  <c r="T592" i="8" s="1"/>
  <c r="AE592" i="8" s="1"/>
  <c r="B592" i="8"/>
  <c r="B918" i="8"/>
  <c r="B618" i="8"/>
  <c r="B570" i="8"/>
  <c r="B522" i="8"/>
  <c r="B496" i="8"/>
  <c r="B316" i="8"/>
  <c r="B292" i="8"/>
  <c r="T942" i="8" a="1"/>
  <c r="T942" i="8" s="1"/>
  <c r="AE942" i="8" s="1"/>
  <c r="B942" i="8"/>
  <c r="T882" i="8" a="1"/>
  <c r="T882" i="8" s="1"/>
  <c r="AE882" i="8" s="1"/>
  <c r="B882" i="8"/>
  <c r="T858" i="8" a="1"/>
  <c r="T858" i="8" s="1"/>
  <c r="AE858" i="8" s="1"/>
  <c r="B858" i="8"/>
  <c r="T798" i="8" a="1"/>
  <c r="T798" i="8" s="1"/>
  <c r="AE798" i="8" s="1"/>
  <c r="B798" i="8"/>
  <c r="T762" i="8" a="1"/>
  <c r="T762" i="8" s="1"/>
  <c r="AE762" i="8" s="1"/>
  <c r="B762" i="8"/>
  <c r="T714" i="8" a="1"/>
  <c r="T714" i="8" s="1"/>
  <c r="AE714" i="8" s="1"/>
  <c r="B714" i="8"/>
  <c r="T654" i="8" a="1"/>
  <c r="T654" i="8" s="1"/>
  <c r="AE654" i="8" s="1"/>
  <c r="B654" i="8"/>
  <c r="T594" i="8" a="1"/>
  <c r="T594" i="8" s="1"/>
  <c r="AE594" i="8" s="1"/>
  <c r="B594" i="8"/>
  <c r="T546" i="8" a="1"/>
  <c r="T546" i="8" s="1"/>
  <c r="AE546" i="8" s="1"/>
  <c r="B546" i="8"/>
  <c r="T510" i="8" a="1"/>
  <c r="T510" i="8" s="1"/>
  <c r="AE510" i="8" s="1"/>
  <c r="B510" i="8"/>
  <c r="T450" i="8" a="1"/>
  <c r="T450" i="8" s="1"/>
  <c r="AE450" i="8" s="1"/>
  <c r="B450" i="8"/>
  <c r="T426" i="8" a="1"/>
  <c r="T426" i="8" s="1"/>
  <c r="AE426" i="8" s="1"/>
  <c r="B426" i="8"/>
  <c r="T556" i="8" a="1"/>
  <c r="T556" i="8" s="1"/>
  <c r="AE556" i="8" s="1"/>
  <c r="B556" i="8"/>
  <c r="T520" i="8" a="1"/>
  <c r="T520" i="8" s="1"/>
  <c r="AE520" i="8" s="1"/>
  <c r="B520" i="8"/>
  <c r="T508" i="8" a="1"/>
  <c r="T508" i="8" s="1"/>
  <c r="AE508" i="8" s="1"/>
  <c r="B508" i="8"/>
  <c r="T484" i="8" a="1"/>
  <c r="T484" i="8" s="1"/>
  <c r="AE484" i="8" s="1"/>
  <c r="B484" i="8"/>
  <c r="T448" i="8" a="1"/>
  <c r="T448" i="8" s="1"/>
  <c r="AE448" i="8" s="1"/>
  <c r="B448" i="8"/>
  <c r="T412" i="8" a="1"/>
  <c r="T412" i="8" s="1"/>
  <c r="AE412" i="8" s="1"/>
  <c r="B412" i="8"/>
  <c r="T388" i="8" a="1"/>
  <c r="T388" i="8" s="1"/>
  <c r="AE388" i="8" s="1"/>
  <c r="B388" i="8"/>
  <c r="T376" i="8" a="1"/>
  <c r="T376" i="8" s="1"/>
  <c r="AE376" i="8" s="1"/>
  <c r="B376" i="8"/>
  <c r="T340" i="8" a="1"/>
  <c r="T340" i="8" s="1"/>
  <c r="AE340" i="8" s="1"/>
  <c r="B340" i="8"/>
  <c r="T304" i="8" a="1"/>
  <c r="T304" i="8" s="1"/>
  <c r="AE304" i="8" s="1"/>
  <c r="B304" i="8"/>
  <c r="T280" i="8" a="1"/>
  <c r="T280" i="8" s="1"/>
  <c r="AE280" i="8" s="1"/>
  <c r="B280" i="8"/>
  <c r="T268" i="8" a="1"/>
  <c r="T268" i="8" s="1"/>
  <c r="AE268" i="8" s="1"/>
  <c r="B268" i="8"/>
  <c r="T232" i="8" a="1"/>
  <c r="T232" i="8" s="1"/>
  <c r="AE232" i="8" s="1"/>
  <c r="B232" i="8"/>
  <c r="T220" i="8" a="1"/>
  <c r="T220" i="8" s="1"/>
  <c r="AE220" i="8" s="1"/>
  <c r="B220" i="8"/>
  <c r="T196" i="8" a="1"/>
  <c r="T196" i="8" s="1"/>
  <c r="AE196" i="8" s="1"/>
  <c r="B196" i="8"/>
  <c r="T172" i="8" a="1"/>
  <c r="T172" i="8" s="1"/>
  <c r="AE172" i="8" s="1"/>
  <c r="B172" i="8"/>
  <c r="T160" i="8" a="1"/>
  <c r="T160" i="8" s="1"/>
  <c r="AE160" i="8" s="1"/>
  <c r="B160" i="8"/>
  <c r="T124" i="8" a="1"/>
  <c r="T124" i="8" s="1"/>
  <c r="AE124" i="8" s="1"/>
  <c r="B124" i="8"/>
  <c r="T88" i="8" a="1"/>
  <c r="T88" i="8" s="1"/>
  <c r="AE88" i="8" s="1"/>
  <c r="B88" i="8"/>
  <c r="T76" i="8" a="1"/>
  <c r="T76" i="8" s="1"/>
  <c r="AE76" i="8" s="1"/>
  <c r="B76" i="8"/>
  <c r="B282" i="8"/>
  <c r="B222" i="8"/>
  <c r="B162" i="8"/>
  <c r="B78" i="8"/>
  <c r="B366" i="8"/>
  <c r="T330" i="8" a="1"/>
  <c r="T330" i="8" s="1"/>
  <c r="AE330" i="8" s="1"/>
  <c r="B330" i="8"/>
  <c r="T114" i="8" a="1"/>
  <c r="T114" i="8" s="1"/>
  <c r="AE114" i="8" s="1"/>
  <c r="B114" i="8"/>
  <c r="T52" i="8" a="1"/>
  <c r="T52" i="8" s="1"/>
  <c r="AE52" i="8" s="1"/>
  <c r="B52" i="8"/>
  <c r="T992" i="8" a="1"/>
  <c r="T992" i="8" s="1"/>
  <c r="AE992" i="8" s="1"/>
  <c r="B992" i="8"/>
  <c r="T980" i="8" a="1"/>
  <c r="T980" i="8" s="1"/>
  <c r="AE980" i="8" s="1"/>
  <c r="B980" i="8"/>
  <c r="T968" i="8" a="1"/>
  <c r="T968" i="8" s="1"/>
  <c r="AE968" i="8" s="1"/>
  <c r="B968" i="8"/>
  <c r="T944" i="8" a="1"/>
  <c r="T944" i="8" s="1"/>
  <c r="AE944" i="8" s="1"/>
  <c r="B944" i="8"/>
  <c r="T932" i="8" a="1"/>
  <c r="T932" i="8" s="1"/>
  <c r="AE932" i="8" s="1"/>
  <c r="B932" i="8"/>
  <c r="T920" i="8" a="1"/>
  <c r="T920" i="8" s="1"/>
  <c r="AE920" i="8" s="1"/>
  <c r="B920" i="8"/>
  <c r="T908" i="8" a="1"/>
  <c r="T908" i="8" s="1"/>
  <c r="AE908" i="8" s="1"/>
  <c r="B908" i="8"/>
  <c r="T896" i="8" a="1"/>
  <c r="T896" i="8" s="1"/>
  <c r="AE896" i="8" s="1"/>
  <c r="B896" i="8"/>
  <c r="T884" i="8" a="1"/>
  <c r="T884" i="8" s="1"/>
  <c r="AE884" i="8" s="1"/>
  <c r="B884" i="8"/>
  <c r="T872" i="8" a="1"/>
  <c r="T872" i="8" s="1"/>
  <c r="AE872" i="8" s="1"/>
  <c r="B872" i="8"/>
  <c r="T860" i="8" a="1"/>
  <c r="T860" i="8" s="1"/>
  <c r="AE860" i="8" s="1"/>
  <c r="B860" i="8"/>
  <c r="T848" i="8" a="1"/>
  <c r="T848" i="8" s="1"/>
  <c r="AE848" i="8" s="1"/>
  <c r="B848" i="8"/>
  <c r="T836" i="8" a="1"/>
  <c r="T836" i="8" s="1"/>
  <c r="AE836" i="8" s="1"/>
  <c r="B836" i="8"/>
  <c r="T824" i="8" a="1"/>
  <c r="T824" i="8" s="1"/>
  <c r="AE824" i="8" s="1"/>
  <c r="B824" i="8"/>
  <c r="T800" i="8" a="1"/>
  <c r="T800" i="8" s="1"/>
  <c r="AE800" i="8" s="1"/>
  <c r="B800" i="8"/>
  <c r="T788" i="8" a="1"/>
  <c r="T788" i="8" s="1"/>
  <c r="AE788" i="8" s="1"/>
  <c r="B788" i="8"/>
  <c r="T776" i="8" a="1"/>
  <c r="T776" i="8" s="1"/>
  <c r="AE776" i="8" s="1"/>
  <c r="B776" i="8"/>
  <c r="T764" i="8" a="1"/>
  <c r="T764" i="8" s="1"/>
  <c r="AE764" i="8" s="1"/>
  <c r="B764" i="8"/>
  <c r="T752" i="8" a="1"/>
  <c r="T752" i="8" s="1"/>
  <c r="AE752" i="8" s="1"/>
  <c r="B752" i="8"/>
  <c r="T740" i="8" a="1"/>
  <c r="T740" i="8" s="1"/>
  <c r="AE740" i="8" s="1"/>
  <c r="B740" i="8"/>
  <c r="T728" i="8" a="1"/>
  <c r="T728" i="8" s="1"/>
  <c r="AE728" i="8" s="1"/>
  <c r="B728" i="8"/>
  <c r="T716" i="8" a="1"/>
  <c r="T716" i="8" s="1"/>
  <c r="AE716" i="8" s="1"/>
  <c r="B716" i="8"/>
  <c r="T704" i="8" a="1"/>
  <c r="T704" i="8" s="1"/>
  <c r="AE704" i="8" s="1"/>
  <c r="B704" i="8"/>
  <c r="T692" i="8" a="1"/>
  <c r="T692" i="8" s="1"/>
  <c r="AE692" i="8" s="1"/>
  <c r="B692" i="8"/>
  <c r="T680" i="8" a="1"/>
  <c r="T680" i="8" s="1"/>
  <c r="AE680" i="8" s="1"/>
  <c r="B680" i="8"/>
  <c r="T656" i="8" a="1"/>
  <c r="T656" i="8" s="1"/>
  <c r="AE656" i="8" s="1"/>
  <c r="B656" i="8"/>
  <c r="T644" i="8" a="1"/>
  <c r="T644" i="8" s="1"/>
  <c r="AE644" i="8" s="1"/>
  <c r="B644" i="8"/>
  <c r="T632" i="8" a="1"/>
  <c r="T632" i="8" s="1"/>
  <c r="AE632" i="8" s="1"/>
  <c r="B632" i="8"/>
  <c r="T620" i="8" a="1"/>
  <c r="T620" i="8" s="1"/>
  <c r="AE620" i="8" s="1"/>
  <c r="B620" i="8"/>
  <c r="T608" i="8" a="1"/>
  <c r="T608" i="8" s="1"/>
  <c r="AE608" i="8" s="1"/>
  <c r="B608" i="8"/>
  <c r="T596" i="8" a="1"/>
  <c r="T596" i="8" s="1"/>
  <c r="AE596" i="8" s="1"/>
  <c r="B596" i="8"/>
  <c r="T584" i="8" a="1"/>
  <c r="T584" i="8" s="1"/>
  <c r="AE584" i="8" s="1"/>
  <c r="B584" i="8"/>
  <c r="T572" i="8" a="1"/>
  <c r="T572" i="8" s="1"/>
  <c r="AE572" i="8" s="1"/>
  <c r="B572" i="8"/>
  <c r="T560" i="8" a="1"/>
  <c r="T560" i="8" s="1"/>
  <c r="AE560" i="8" s="1"/>
  <c r="B560" i="8"/>
  <c r="T548" i="8" a="1"/>
  <c r="T548" i="8" s="1"/>
  <c r="AE548" i="8" s="1"/>
  <c r="B548" i="8"/>
  <c r="T536" i="8" a="1"/>
  <c r="T536" i="8" s="1"/>
  <c r="AE536" i="8" s="1"/>
  <c r="B536" i="8"/>
  <c r="T512" i="8" a="1"/>
  <c r="T512" i="8" s="1"/>
  <c r="AE512" i="8" s="1"/>
  <c r="B512" i="8"/>
  <c r="T500" i="8" a="1"/>
  <c r="T500" i="8" s="1"/>
  <c r="AE500" i="8" s="1"/>
  <c r="B500" i="8"/>
  <c r="T488" i="8" a="1"/>
  <c r="T488" i="8" s="1"/>
  <c r="AE488" i="8" s="1"/>
  <c r="B488" i="8"/>
  <c r="T476" i="8" a="1"/>
  <c r="T476" i="8" s="1"/>
  <c r="AE476" i="8" s="1"/>
  <c r="B476" i="8"/>
  <c r="T464" i="8" a="1"/>
  <c r="T464" i="8" s="1"/>
  <c r="AE464" i="8" s="1"/>
  <c r="B464" i="8"/>
  <c r="T452" i="8" a="1"/>
  <c r="T452" i="8" s="1"/>
  <c r="AE452" i="8" s="1"/>
  <c r="B452" i="8"/>
  <c r="T440" i="8" a="1"/>
  <c r="T440" i="8" s="1"/>
  <c r="AE440" i="8" s="1"/>
  <c r="B440" i="8"/>
  <c r="T428" i="8" a="1"/>
  <c r="T428" i="8" s="1"/>
  <c r="AE428" i="8" s="1"/>
  <c r="B428" i="8"/>
  <c r="T416" i="8" a="1"/>
  <c r="T416" i="8" s="1"/>
  <c r="AE416" i="8" s="1"/>
  <c r="B416" i="8"/>
  <c r="T404" i="8" a="1"/>
  <c r="T404" i="8" s="1"/>
  <c r="AE404" i="8" s="1"/>
  <c r="B404" i="8"/>
  <c r="T392" i="8" a="1"/>
  <c r="T392" i="8" s="1"/>
  <c r="AE392" i="8" s="1"/>
  <c r="B392" i="8"/>
  <c r="T368" i="8" a="1"/>
  <c r="T368" i="8" s="1"/>
  <c r="AE368" i="8" s="1"/>
  <c r="B368" i="8"/>
  <c r="T356" i="8" a="1"/>
  <c r="T356" i="8" s="1"/>
  <c r="AE356" i="8" s="1"/>
  <c r="B356" i="8"/>
  <c r="T344" i="8" a="1"/>
  <c r="T344" i="8" s="1"/>
  <c r="AE344" i="8" s="1"/>
  <c r="B344" i="8"/>
  <c r="T332" i="8" a="1"/>
  <c r="T332" i="8" s="1"/>
  <c r="AE332" i="8" s="1"/>
  <c r="B332" i="8"/>
  <c r="T320" i="8" a="1"/>
  <c r="T320" i="8" s="1"/>
  <c r="AE320" i="8" s="1"/>
  <c r="B320" i="8"/>
  <c r="T308" i="8" a="1"/>
  <c r="T308" i="8" s="1"/>
  <c r="AE308" i="8" s="1"/>
  <c r="B308" i="8"/>
  <c r="T296" i="8" a="1"/>
  <c r="T296" i="8" s="1"/>
  <c r="AE296" i="8" s="1"/>
  <c r="B296" i="8"/>
  <c r="T284" i="8" a="1"/>
  <c r="T284" i="8" s="1"/>
  <c r="AE284" i="8" s="1"/>
  <c r="B284" i="8"/>
  <c r="T272" i="8" a="1"/>
  <c r="T272" i="8" s="1"/>
  <c r="AE272" i="8" s="1"/>
  <c r="B272" i="8"/>
  <c r="T260" i="8" a="1"/>
  <c r="T260" i="8" s="1"/>
  <c r="AE260" i="8" s="1"/>
  <c r="B260" i="8"/>
  <c r="T248" i="8" a="1"/>
  <c r="T248" i="8" s="1"/>
  <c r="AE248" i="8" s="1"/>
  <c r="B248" i="8"/>
  <c r="T224" i="8" a="1"/>
  <c r="T224" i="8" s="1"/>
  <c r="AE224" i="8" s="1"/>
  <c r="B224" i="8"/>
  <c r="T212" i="8" a="1"/>
  <c r="T212" i="8" s="1"/>
  <c r="AE212" i="8" s="1"/>
  <c r="B212" i="8"/>
  <c r="T200" i="8" a="1"/>
  <c r="T200" i="8" s="1"/>
  <c r="AE200" i="8" s="1"/>
  <c r="B200" i="8"/>
  <c r="T188" i="8" a="1"/>
  <c r="T188" i="8" s="1"/>
  <c r="AE188" i="8" s="1"/>
  <c r="B188" i="8"/>
  <c r="T176" i="8" a="1"/>
  <c r="T176" i="8" s="1"/>
  <c r="AE176" i="8" s="1"/>
  <c r="B176" i="8"/>
  <c r="T164" i="8" a="1"/>
  <c r="T164" i="8" s="1"/>
  <c r="AE164" i="8" s="1"/>
  <c r="B164" i="8"/>
  <c r="T152" i="8" a="1"/>
  <c r="T152" i="8" s="1"/>
  <c r="AE152" i="8" s="1"/>
  <c r="B152" i="8"/>
  <c r="T128" i="8" a="1"/>
  <c r="T128" i="8" s="1"/>
  <c r="AE128" i="8" s="1"/>
  <c r="B128" i="8"/>
  <c r="T116" i="8" a="1"/>
  <c r="T116" i="8" s="1"/>
  <c r="AE116" i="8" s="1"/>
  <c r="B116" i="8"/>
  <c r="T104" i="8" a="1"/>
  <c r="T104" i="8" s="1"/>
  <c r="AE104" i="8" s="1"/>
  <c r="B104" i="8"/>
  <c r="T80" i="8" a="1"/>
  <c r="T80" i="8" s="1"/>
  <c r="AE80" i="8" s="1"/>
  <c r="B80" i="8"/>
  <c r="T68" i="8" a="1"/>
  <c r="T68" i="8" s="1"/>
  <c r="AE68" i="8" s="1"/>
  <c r="B68" i="8"/>
  <c r="T56" i="8" a="1"/>
  <c r="T56" i="8" s="1"/>
  <c r="AE56" i="8" s="1"/>
  <c r="B56" i="8"/>
  <c r="T44" i="8" a="1"/>
  <c r="T44" i="8" s="1"/>
  <c r="AE44" i="8" s="1"/>
  <c r="B44" i="8"/>
  <c r="T32" i="8" a="1"/>
  <c r="T32" i="8" s="1"/>
  <c r="B32" i="8"/>
  <c r="T20" i="8" a="1"/>
  <c r="T20" i="8" s="1"/>
  <c r="B20" i="8"/>
  <c r="B140" i="8"/>
  <c r="T989" i="8" a="1"/>
  <c r="T989" i="8" s="1"/>
  <c r="AE989" i="8" s="1"/>
  <c r="B989" i="8"/>
  <c r="T977" i="8" a="1"/>
  <c r="T977" i="8" s="1"/>
  <c r="AE977" i="8" s="1"/>
  <c r="B977" i="8"/>
  <c r="T965" i="8" a="1"/>
  <c r="T965" i="8" s="1"/>
  <c r="AE965" i="8" s="1"/>
  <c r="B965" i="8"/>
  <c r="T953" i="8" a="1"/>
  <c r="T953" i="8" s="1"/>
  <c r="AE953" i="8" s="1"/>
  <c r="B953" i="8"/>
  <c r="T941" i="8" a="1"/>
  <c r="T941" i="8" s="1"/>
  <c r="AE941" i="8" s="1"/>
  <c r="B941" i="8"/>
  <c r="T929" i="8" a="1"/>
  <c r="T929" i="8" s="1"/>
  <c r="AE929" i="8" s="1"/>
  <c r="B929" i="8"/>
  <c r="T905" i="8" a="1"/>
  <c r="T905" i="8" s="1"/>
  <c r="AE905" i="8" s="1"/>
  <c r="B905" i="8"/>
  <c r="T893" i="8" a="1"/>
  <c r="T893" i="8" s="1"/>
  <c r="AE893" i="8" s="1"/>
  <c r="B893" i="8"/>
  <c r="T881" i="8" a="1"/>
  <c r="T881" i="8" s="1"/>
  <c r="AE881" i="8" s="1"/>
  <c r="B881" i="8"/>
  <c r="T869" i="8" a="1"/>
  <c r="T869" i="8" s="1"/>
  <c r="AE869" i="8" s="1"/>
  <c r="B869" i="8"/>
  <c r="T857" i="8" a="1"/>
  <c r="T857" i="8" s="1"/>
  <c r="AE857" i="8" s="1"/>
  <c r="B857" i="8"/>
  <c r="T845" i="8" a="1"/>
  <c r="T845" i="8" s="1"/>
  <c r="AE845" i="8" s="1"/>
  <c r="B845" i="8"/>
  <c r="T833" i="8" a="1"/>
  <c r="T833" i="8" s="1"/>
  <c r="AE833" i="8" s="1"/>
  <c r="B833" i="8"/>
  <c r="T821" i="8" a="1"/>
  <c r="T821" i="8" s="1"/>
  <c r="AE821" i="8" s="1"/>
  <c r="B821" i="8"/>
  <c r="T809" i="8" a="1"/>
  <c r="T809" i="8" s="1"/>
  <c r="AE809" i="8" s="1"/>
  <c r="B809" i="8"/>
  <c r="T797" i="8" a="1"/>
  <c r="T797" i="8" s="1"/>
  <c r="AE797" i="8" s="1"/>
  <c r="B797" i="8"/>
  <c r="T785" i="8" a="1"/>
  <c r="T785" i="8" s="1"/>
  <c r="AE785" i="8" s="1"/>
  <c r="B785" i="8"/>
  <c r="T761" i="8" a="1"/>
  <c r="T761" i="8" s="1"/>
  <c r="AE761" i="8" s="1"/>
  <c r="B761" i="8"/>
  <c r="T749" i="8" a="1"/>
  <c r="T749" i="8" s="1"/>
  <c r="AE749" i="8" s="1"/>
  <c r="B749" i="8"/>
  <c r="T737" i="8" a="1"/>
  <c r="T737" i="8" s="1"/>
  <c r="AE737" i="8" s="1"/>
  <c r="B737" i="8"/>
  <c r="T725" i="8" a="1"/>
  <c r="T725" i="8" s="1"/>
  <c r="AE725" i="8" s="1"/>
  <c r="B725" i="8"/>
  <c r="T713" i="8" a="1"/>
  <c r="T713" i="8" s="1"/>
  <c r="AE713" i="8" s="1"/>
  <c r="B713" i="8"/>
  <c r="T701" i="8" a="1"/>
  <c r="T701" i="8" s="1"/>
  <c r="AE701" i="8" s="1"/>
  <c r="B701" i="8"/>
  <c r="T689" i="8" a="1"/>
  <c r="T689" i="8" s="1"/>
  <c r="AE689" i="8" s="1"/>
  <c r="B689" i="8"/>
  <c r="T677" i="8" a="1"/>
  <c r="T677" i="8" s="1"/>
  <c r="AE677" i="8" s="1"/>
  <c r="B677" i="8"/>
  <c r="T665" i="8" a="1"/>
  <c r="T665" i="8" s="1"/>
  <c r="AE665" i="8" s="1"/>
  <c r="B665" i="8"/>
  <c r="T653" i="8" a="1"/>
  <c r="T653" i="8" s="1"/>
  <c r="AE653" i="8" s="1"/>
  <c r="B653" i="8"/>
  <c r="T641" i="8" a="1"/>
  <c r="T641" i="8" s="1"/>
  <c r="AE641" i="8" s="1"/>
  <c r="B641" i="8"/>
  <c r="T617" i="8" a="1"/>
  <c r="T617" i="8" s="1"/>
  <c r="AE617" i="8" s="1"/>
  <c r="B617" i="8"/>
  <c r="T605" i="8" a="1"/>
  <c r="T605" i="8" s="1"/>
  <c r="AE605" i="8" s="1"/>
  <c r="B605" i="8"/>
  <c r="T593" i="8" a="1"/>
  <c r="T593" i="8" s="1"/>
  <c r="AE593" i="8" s="1"/>
  <c r="B593" i="8"/>
  <c r="T581" i="8" a="1"/>
  <c r="T581" i="8" s="1"/>
  <c r="AE581" i="8" s="1"/>
  <c r="B581" i="8"/>
  <c r="T569" i="8" a="1"/>
  <c r="T569" i="8" s="1"/>
  <c r="AE569" i="8" s="1"/>
  <c r="B569" i="8"/>
  <c r="T557" i="8" a="1"/>
  <c r="T557" i="8" s="1"/>
  <c r="AE557" i="8" s="1"/>
  <c r="B557" i="8"/>
  <c r="T545" i="8" a="1"/>
  <c r="T545" i="8" s="1"/>
  <c r="AE545" i="8" s="1"/>
  <c r="B545" i="8"/>
  <c r="T533" i="8" a="1"/>
  <c r="T533" i="8" s="1"/>
  <c r="AE533" i="8" s="1"/>
  <c r="B533" i="8"/>
  <c r="T521" i="8" a="1"/>
  <c r="T521" i="8" s="1"/>
  <c r="AE521" i="8" s="1"/>
  <c r="B521" i="8"/>
  <c r="T509" i="8" a="1"/>
  <c r="T509" i="8" s="1"/>
  <c r="AE509" i="8" s="1"/>
  <c r="B509" i="8"/>
  <c r="T497" i="8" a="1"/>
  <c r="T497" i="8" s="1"/>
  <c r="AE497" i="8" s="1"/>
  <c r="B497" i="8"/>
  <c r="T473" i="8" a="1"/>
  <c r="T473" i="8" s="1"/>
  <c r="AE473" i="8" s="1"/>
  <c r="B473" i="8"/>
  <c r="T461" i="8" a="1"/>
  <c r="T461" i="8" s="1"/>
  <c r="AE461" i="8" s="1"/>
  <c r="B461" i="8"/>
  <c r="T449" i="8" a="1"/>
  <c r="T449" i="8" s="1"/>
  <c r="AE449" i="8" s="1"/>
  <c r="B449" i="8"/>
  <c r="T437" i="8" a="1"/>
  <c r="T437" i="8" s="1"/>
  <c r="AE437" i="8" s="1"/>
  <c r="B437" i="8"/>
  <c r="T425" i="8" a="1"/>
  <c r="T425" i="8" s="1"/>
  <c r="AE425" i="8" s="1"/>
  <c r="B425" i="8"/>
  <c r="T413" i="8" a="1"/>
  <c r="T413" i="8" s="1"/>
  <c r="AE413" i="8" s="1"/>
  <c r="B413" i="8"/>
  <c r="T401" i="8" a="1"/>
  <c r="T401" i="8" s="1"/>
  <c r="AE401" i="8" s="1"/>
  <c r="B401" i="8"/>
  <c r="T389" i="8" a="1"/>
  <c r="T389" i="8" s="1"/>
  <c r="AE389" i="8" s="1"/>
  <c r="B389" i="8"/>
  <c r="T377" i="8" a="1"/>
  <c r="T377" i="8" s="1"/>
  <c r="AE377" i="8" s="1"/>
  <c r="B377" i="8"/>
  <c r="T365" i="8" a="1"/>
  <c r="T365" i="8" s="1"/>
  <c r="AE365" i="8" s="1"/>
  <c r="B365" i="8"/>
  <c r="T353" i="8" a="1"/>
  <c r="T353" i="8" s="1"/>
  <c r="AE353" i="8" s="1"/>
  <c r="B353" i="8"/>
  <c r="T329" i="8" a="1"/>
  <c r="T329" i="8" s="1"/>
  <c r="AE329" i="8" s="1"/>
  <c r="B329" i="8"/>
  <c r="T317" i="8" a="1"/>
  <c r="T317" i="8" s="1"/>
  <c r="AE317" i="8" s="1"/>
  <c r="B317" i="8"/>
  <c r="T305" i="8" a="1"/>
  <c r="T305" i="8" s="1"/>
  <c r="AE305" i="8" s="1"/>
  <c r="B305" i="8"/>
  <c r="T293" i="8" a="1"/>
  <c r="T293" i="8" s="1"/>
  <c r="AE293" i="8" s="1"/>
  <c r="B293" i="8"/>
  <c r="T281" i="8" a="1"/>
  <c r="T281" i="8" s="1"/>
  <c r="AE281" i="8" s="1"/>
  <c r="B281" i="8"/>
  <c r="T269" i="8" a="1"/>
  <c r="T269" i="8" s="1"/>
  <c r="AE269" i="8" s="1"/>
  <c r="B269" i="8"/>
  <c r="T257" i="8" a="1"/>
  <c r="T257" i="8" s="1"/>
  <c r="AE257" i="8" s="1"/>
  <c r="B257" i="8"/>
  <c r="T245" i="8" a="1"/>
  <c r="T245" i="8" s="1"/>
  <c r="AE245" i="8" s="1"/>
  <c r="B245" i="8"/>
  <c r="T233" i="8" a="1"/>
  <c r="T233" i="8" s="1"/>
  <c r="AE233" i="8" s="1"/>
  <c r="B233" i="8"/>
  <c r="T221" i="8" a="1"/>
  <c r="T221" i="8" s="1"/>
  <c r="AE221" i="8" s="1"/>
  <c r="B221" i="8"/>
  <c r="T209" i="8" a="1"/>
  <c r="T209" i="8" s="1"/>
  <c r="AE209" i="8" s="1"/>
  <c r="B209" i="8"/>
  <c r="T185" i="8" a="1"/>
  <c r="T185" i="8" s="1"/>
  <c r="AE185" i="8" s="1"/>
  <c r="B185" i="8"/>
  <c r="T173" i="8" a="1"/>
  <c r="T173" i="8" s="1"/>
  <c r="AE173" i="8" s="1"/>
  <c r="B173" i="8"/>
  <c r="T161" i="8" a="1"/>
  <c r="T161" i="8" s="1"/>
  <c r="AE161" i="8" s="1"/>
  <c r="B161" i="8"/>
  <c r="T149" i="8" a="1"/>
  <c r="T149" i="8" s="1"/>
  <c r="AE149" i="8" s="1"/>
  <c r="B149" i="8"/>
  <c r="T137" i="8" a="1"/>
  <c r="T137" i="8" s="1"/>
  <c r="AE137" i="8" s="1"/>
  <c r="B137" i="8"/>
  <c r="T125" i="8" a="1"/>
  <c r="T125" i="8" s="1"/>
  <c r="AE125" i="8" s="1"/>
  <c r="B125" i="8"/>
  <c r="T113" i="8" a="1"/>
  <c r="T113" i="8" s="1"/>
  <c r="AE113" i="8" s="1"/>
  <c r="B113" i="8"/>
  <c r="T101" i="8" a="1"/>
  <c r="T101" i="8" s="1"/>
  <c r="AE101" i="8" s="1"/>
  <c r="B101" i="8"/>
  <c r="T89" i="8" a="1"/>
  <c r="T89" i="8" s="1"/>
  <c r="AE89" i="8" s="1"/>
  <c r="B89" i="8"/>
  <c r="T77" i="8" a="1"/>
  <c r="T77" i="8" s="1"/>
  <c r="AE77" i="8" s="1"/>
  <c r="B77" i="8"/>
  <c r="T65" i="8" a="1"/>
  <c r="T65" i="8" s="1"/>
  <c r="AE65" i="8" s="1"/>
  <c r="B65" i="8"/>
  <c r="T41" i="8" a="1"/>
  <c r="T41" i="8" s="1"/>
  <c r="AE41" i="8" s="1"/>
  <c r="B41" i="8"/>
  <c r="T29" i="8" a="1"/>
  <c r="T29" i="8" s="1"/>
  <c r="B29" i="8"/>
  <c r="T17" i="8" a="1"/>
  <c r="T17" i="8" s="1"/>
  <c r="B17" i="8"/>
  <c r="T991" i="8" a="1"/>
  <c r="T991" i="8" s="1"/>
  <c r="AE991" i="8" s="1"/>
  <c r="B991" i="8"/>
  <c r="T979" i="8" a="1"/>
  <c r="T979" i="8" s="1"/>
  <c r="AE979" i="8" s="1"/>
  <c r="B979" i="8"/>
  <c r="T967" i="8" a="1"/>
  <c r="T967" i="8" s="1"/>
  <c r="AE967" i="8" s="1"/>
  <c r="B967" i="8"/>
  <c r="T955" i="8" a="1"/>
  <c r="T955" i="8" s="1"/>
  <c r="AE955" i="8" s="1"/>
  <c r="B955" i="8"/>
  <c r="T931" i="8" a="1"/>
  <c r="T931" i="8" s="1"/>
  <c r="AE931" i="8" s="1"/>
  <c r="B931" i="8"/>
  <c r="T919" i="8" a="1"/>
  <c r="T919" i="8" s="1"/>
  <c r="AE919" i="8" s="1"/>
  <c r="B919" i="8"/>
  <c r="T907" i="8" a="1"/>
  <c r="T907" i="8" s="1"/>
  <c r="AE907" i="8" s="1"/>
  <c r="B907" i="8"/>
  <c r="T895" i="8" a="1"/>
  <c r="T895" i="8" s="1"/>
  <c r="AE895" i="8" s="1"/>
  <c r="B895" i="8"/>
  <c r="T883" i="8" a="1"/>
  <c r="T883" i="8" s="1"/>
  <c r="AE883" i="8" s="1"/>
  <c r="B883" i="8"/>
  <c r="T871" i="8" a="1"/>
  <c r="T871" i="8" s="1"/>
  <c r="AE871" i="8" s="1"/>
  <c r="B871" i="8"/>
  <c r="T859" i="8" a="1"/>
  <c r="T859" i="8" s="1"/>
  <c r="AE859" i="8" s="1"/>
  <c r="B859" i="8"/>
  <c r="T847" i="8" a="1"/>
  <c r="T847" i="8" s="1"/>
  <c r="AE847" i="8" s="1"/>
  <c r="B847" i="8"/>
  <c r="T835" i="8" a="1"/>
  <c r="T835" i="8" s="1"/>
  <c r="AE835" i="8" s="1"/>
  <c r="B835" i="8"/>
  <c r="T823" i="8" a="1"/>
  <c r="T823" i="8" s="1"/>
  <c r="AE823" i="8" s="1"/>
  <c r="B823" i="8"/>
  <c r="T811" i="8" a="1"/>
  <c r="T811" i="8" s="1"/>
  <c r="AE811" i="8" s="1"/>
  <c r="B811" i="8"/>
  <c r="T787" i="8" a="1"/>
  <c r="T787" i="8" s="1"/>
  <c r="AE787" i="8" s="1"/>
  <c r="B787" i="8"/>
  <c r="T775" i="8" a="1"/>
  <c r="T775" i="8" s="1"/>
  <c r="AE775" i="8" s="1"/>
  <c r="B775" i="8"/>
  <c r="T763" i="8" a="1"/>
  <c r="T763" i="8" s="1"/>
  <c r="AE763" i="8" s="1"/>
  <c r="B763" i="8"/>
  <c r="T751" i="8" a="1"/>
  <c r="T751" i="8" s="1"/>
  <c r="AE751" i="8" s="1"/>
  <c r="B751" i="8"/>
  <c r="T739" i="8" a="1"/>
  <c r="T739" i="8" s="1"/>
  <c r="AE739" i="8" s="1"/>
  <c r="B739" i="8"/>
  <c r="T727" i="8" a="1"/>
  <c r="T727" i="8" s="1"/>
  <c r="AE727" i="8" s="1"/>
  <c r="B727" i="8"/>
  <c r="T715" i="8" a="1"/>
  <c r="T715" i="8" s="1"/>
  <c r="AE715" i="8" s="1"/>
  <c r="B715" i="8"/>
  <c r="T703" i="8" a="1"/>
  <c r="T703" i="8" s="1"/>
  <c r="AE703" i="8" s="1"/>
  <c r="B703" i="8"/>
  <c r="T691" i="8" a="1"/>
  <c r="T691" i="8" s="1"/>
  <c r="AE691" i="8" s="1"/>
  <c r="B691" i="8"/>
  <c r="T679" i="8" a="1"/>
  <c r="T679" i="8" s="1"/>
  <c r="AE679" i="8" s="1"/>
  <c r="B679" i="8"/>
  <c r="T667" i="8" a="1"/>
  <c r="T667" i="8" s="1"/>
  <c r="AE667" i="8" s="1"/>
  <c r="B667" i="8"/>
  <c r="T643" i="8" a="1"/>
  <c r="T643" i="8" s="1"/>
  <c r="AE643" i="8" s="1"/>
  <c r="B643" i="8"/>
  <c r="T631" i="8" a="1"/>
  <c r="T631" i="8" s="1"/>
  <c r="AE631" i="8" s="1"/>
  <c r="B631" i="8"/>
  <c r="T619" i="8" a="1"/>
  <c r="T619" i="8" s="1"/>
  <c r="AE619" i="8" s="1"/>
  <c r="B619" i="8"/>
  <c r="T607" i="8" a="1"/>
  <c r="T607" i="8" s="1"/>
  <c r="AE607" i="8" s="1"/>
  <c r="B607" i="8"/>
  <c r="T595" i="8" a="1"/>
  <c r="T595" i="8" s="1"/>
  <c r="AE595" i="8" s="1"/>
  <c r="B595" i="8"/>
  <c r="T583" i="8" a="1"/>
  <c r="T583" i="8" s="1"/>
  <c r="AE583" i="8" s="1"/>
  <c r="B583" i="8"/>
  <c r="T571" i="8" a="1"/>
  <c r="T571" i="8" s="1"/>
  <c r="AE571" i="8" s="1"/>
  <c r="B571" i="8"/>
  <c r="T559" i="8" a="1"/>
  <c r="T559" i="8" s="1"/>
  <c r="AE559" i="8" s="1"/>
  <c r="B559" i="8"/>
  <c r="T547" i="8" a="1"/>
  <c r="T547" i="8" s="1"/>
  <c r="AE547" i="8" s="1"/>
  <c r="B547" i="8"/>
  <c r="T535" i="8" a="1"/>
  <c r="T535" i="8" s="1"/>
  <c r="AE535" i="8" s="1"/>
  <c r="B535" i="8"/>
  <c r="T523" i="8" a="1"/>
  <c r="T523" i="8" s="1"/>
  <c r="AE523" i="8" s="1"/>
  <c r="B523" i="8"/>
  <c r="T487" i="8" a="1"/>
  <c r="T487" i="8" s="1"/>
  <c r="AE487" i="8" s="1"/>
  <c r="B487" i="8"/>
  <c r="T475" i="8" a="1"/>
  <c r="T475" i="8" s="1"/>
  <c r="AE475" i="8" s="1"/>
  <c r="B475" i="8"/>
  <c r="T463" i="8" a="1"/>
  <c r="T463" i="8" s="1"/>
  <c r="AE463" i="8" s="1"/>
  <c r="B463" i="8"/>
  <c r="T451" i="8" a="1"/>
  <c r="T451" i="8" s="1"/>
  <c r="AE451" i="8" s="1"/>
  <c r="B451" i="8"/>
  <c r="T439" i="8" a="1"/>
  <c r="T439" i="8" s="1"/>
  <c r="AE439" i="8" s="1"/>
  <c r="B439" i="8"/>
  <c r="T427" i="8" a="1"/>
  <c r="T427" i="8" s="1"/>
  <c r="AE427" i="8" s="1"/>
  <c r="B427" i="8"/>
  <c r="T415" i="8" a="1"/>
  <c r="T415" i="8" s="1"/>
  <c r="AE415" i="8" s="1"/>
  <c r="B415" i="8"/>
  <c r="T403" i="8" a="1"/>
  <c r="T403" i="8" s="1"/>
  <c r="AE403" i="8" s="1"/>
  <c r="B403" i="8"/>
  <c r="T391" i="8" a="1"/>
  <c r="T391" i="8" s="1"/>
  <c r="AE391" i="8" s="1"/>
  <c r="B391" i="8"/>
  <c r="T379" i="8" a="1"/>
  <c r="T379" i="8" s="1"/>
  <c r="AE379" i="8" s="1"/>
  <c r="B379" i="8"/>
  <c r="T355" i="8" a="1"/>
  <c r="T355" i="8" s="1"/>
  <c r="AE355" i="8" s="1"/>
  <c r="B355" i="8"/>
  <c r="T343" i="8" a="1"/>
  <c r="T343" i="8" s="1"/>
  <c r="AE343" i="8" s="1"/>
  <c r="B343" i="8"/>
  <c r="T331" i="8" a="1"/>
  <c r="T331" i="8" s="1"/>
  <c r="AE331" i="8" s="1"/>
  <c r="B331" i="8"/>
  <c r="T319" i="8" a="1"/>
  <c r="T319" i="8" s="1"/>
  <c r="AE319" i="8" s="1"/>
  <c r="B319" i="8"/>
  <c r="T307" i="8" a="1"/>
  <c r="T307" i="8" s="1"/>
  <c r="AE307" i="8" s="1"/>
  <c r="B307" i="8"/>
  <c r="T295" i="8" a="1"/>
  <c r="T295" i="8" s="1"/>
  <c r="AE295" i="8" s="1"/>
  <c r="B295" i="8"/>
  <c r="T283" i="8" a="1"/>
  <c r="T283" i="8" s="1"/>
  <c r="AE283" i="8" s="1"/>
  <c r="B283" i="8"/>
  <c r="T271" i="8" a="1"/>
  <c r="T271" i="8" s="1"/>
  <c r="AE271" i="8" s="1"/>
  <c r="B271" i="8"/>
  <c r="T259" i="8" a="1"/>
  <c r="T259" i="8" s="1"/>
  <c r="AE259" i="8" s="1"/>
  <c r="B259" i="8"/>
  <c r="T247" i="8" a="1"/>
  <c r="T247" i="8" s="1"/>
  <c r="AE247" i="8" s="1"/>
  <c r="B247" i="8"/>
  <c r="T235" i="8" a="1"/>
  <c r="T235" i="8" s="1"/>
  <c r="AE235" i="8" s="1"/>
  <c r="B235" i="8"/>
  <c r="T211" i="8" a="1"/>
  <c r="T211" i="8" s="1"/>
  <c r="AE211" i="8" s="1"/>
  <c r="B211" i="8"/>
  <c r="T199" i="8" a="1"/>
  <c r="T199" i="8" s="1"/>
  <c r="AE199" i="8" s="1"/>
  <c r="B199" i="8"/>
  <c r="T187" i="8" a="1"/>
  <c r="T187" i="8" s="1"/>
  <c r="AE187" i="8" s="1"/>
  <c r="B187" i="8"/>
  <c r="T175" i="8" a="1"/>
  <c r="T175" i="8" s="1"/>
  <c r="AE175" i="8" s="1"/>
  <c r="B175" i="8"/>
  <c r="T163" i="8" a="1"/>
  <c r="T163" i="8" s="1"/>
  <c r="AE163" i="8" s="1"/>
  <c r="B163" i="8"/>
  <c r="T151" i="8" a="1"/>
  <c r="T151" i="8" s="1"/>
  <c r="AE151" i="8" s="1"/>
  <c r="B151" i="8"/>
  <c r="T139" i="8" a="1"/>
  <c r="T139" i="8" s="1"/>
  <c r="AE139" i="8" s="1"/>
  <c r="B139" i="8"/>
  <c r="T127" i="8" a="1"/>
  <c r="T127" i="8" s="1"/>
  <c r="AE127" i="8" s="1"/>
  <c r="B127" i="8"/>
  <c r="T115" i="8" a="1"/>
  <c r="T115" i="8" s="1"/>
  <c r="AE115" i="8" s="1"/>
  <c r="B115" i="8"/>
  <c r="T103" i="8" a="1"/>
  <c r="T103" i="8" s="1"/>
  <c r="AE103" i="8" s="1"/>
  <c r="B103" i="8"/>
  <c r="T91" i="8" a="1"/>
  <c r="T91" i="8" s="1"/>
  <c r="AE91" i="8" s="1"/>
  <c r="B91" i="8"/>
  <c r="T67" i="8" a="1"/>
  <c r="T67" i="8" s="1"/>
  <c r="AE67" i="8" s="1"/>
  <c r="B67" i="8"/>
  <c r="T55" i="8" a="1"/>
  <c r="T55" i="8" s="1"/>
  <c r="AE55" i="8" s="1"/>
  <c r="B55" i="8"/>
  <c r="T43" i="8" a="1"/>
  <c r="T43" i="8" s="1"/>
  <c r="AE43" i="8" s="1"/>
  <c r="B43" i="8"/>
  <c r="B499" i="8"/>
  <c r="T15" i="8" a="1"/>
  <c r="T15" i="8" s="1"/>
  <c r="B15" i="8"/>
  <c r="T956" i="8" a="1"/>
  <c r="T956" i="8" s="1"/>
  <c r="AE956" i="8" s="1"/>
  <c r="B956" i="8"/>
  <c r="T943" i="8" a="1"/>
  <c r="T943" i="8" s="1"/>
  <c r="AE943" i="8" s="1"/>
  <c r="B943" i="8"/>
  <c r="T917" i="8" a="1"/>
  <c r="T917" i="8" s="1"/>
  <c r="AE917" i="8" s="1"/>
  <c r="B917" i="8"/>
  <c r="T812" i="8" a="1"/>
  <c r="T812" i="8" s="1"/>
  <c r="AE812" i="8" s="1"/>
  <c r="B812" i="8"/>
  <c r="T799" i="8" a="1"/>
  <c r="T799" i="8" s="1"/>
  <c r="AE799" i="8" s="1"/>
  <c r="B799" i="8"/>
  <c r="T773" i="8" a="1"/>
  <c r="T773" i="8" s="1"/>
  <c r="AE773" i="8" s="1"/>
  <c r="B773" i="8"/>
  <c r="T668" i="8" a="1"/>
  <c r="T668" i="8" s="1"/>
  <c r="AE668" i="8" s="1"/>
  <c r="B668" i="8"/>
  <c r="T655" i="8" a="1"/>
  <c r="T655" i="8" s="1"/>
  <c r="AE655" i="8" s="1"/>
  <c r="B655" i="8"/>
  <c r="T629" i="8" a="1"/>
  <c r="T629" i="8" s="1"/>
  <c r="AE629" i="8" s="1"/>
  <c r="B629" i="8"/>
  <c r="T524" i="8" a="1"/>
  <c r="T524" i="8" s="1"/>
  <c r="AE524" i="8" s="1"/>
  <c r="B524" i="8"/>
  <c r="T511" i="8" a="1"/>
  <c r="T511" i="8" s="1"/>
  <c r="AE511" i="8" s="1"/>
  <c r="B511" i="8"/>
  <c r="T485" i="8" a="1"/>
  <c r="T485" i="8" s="1"/>
  <c r="AE485" i="8" s="1"/>
  <c r="B485" i="8"/>
  <c r="T380" i="8" a="1"/>
  <c r="T380" i="8" s="1"/>
  <c r="AE380" i="8" s="1"/>
  <c r="B380" i="8"/>
  <c r="T367" i="8" a="1"/>
  <c r="T367" i="8" s="1"/>
  <c r="AE367" i="8" s="1"/>
  <c r="B367" i="8"/>
  <c r="T341" i="8" a="1"/>
  <c r="T341" i="8" s="1"/>
  <c r="AE341" i="8" s="1"/>
  <c r="B341" i="8"/>
  <c r="T236" i="8" a="1"/>
  <c r="T236" i="8" s="1"/>
  <c r="AE236" i="8" s="1"/>
  <c r="B236" i="8"/>
  <c r="T223" i="8" a="1"/>
  <c r="T223" i="8" s="1"/>
  <c r="AE223" i="8" s="1"/>
  <c r="B223" i="8"/>
  <c r="T197" i="8" a="1"/>
  <c r="T197" i="8" s="1"/>
  <c r="AE197" i="8" s="1"/>
  <c r="B197" i="8"/>
  <c r="T92" i="8" a="1"/>
  <c r="T92" i="8" s="1"/>
  <c r="AE92" i="8" s="1"/>
  <c r="B92" i="8"/>
  <c r="T79" i="8" a="1"/>
  <c r="T79" i="8" s="1"/>
  <c r="AE79" i="8" s="1"/>
  <c r="B79" i="8"/>
  <c r="T53" i="8" a="1"/>
  <c r="T53" i="8" s="1"/>
  <c r="AE53" i="8" s="1"/>
  <c r="B53" i="8"/>
  <c r="AB512" i="8"/>
  <c r="AD512" i="8" s="1"/>
  <c r="AB500" i="8"/>
  <c r="AD500" i="8" s="1"/>
  <c r="AB488" i="8"/>
  <c r="AD488" i="8" s="1"/>
  <c r="AB476" i="8"/>
  <c r="AD476" i="8" s="1"/>
  <c r="AB464" i="8"/>
  <c r="AD464" i="8" s="1"/>
  <c r="AB452" i="8"/>
  <c r="AD452" i="8" s="1"/>
  <c r="AB440" i="8"/>
  <c r="AD440" i="8" s="1"/>
  <c r="AB428" i="8"/>
  <c r="AD428" i="8" s="1"/>
  <c r="AB416" i="8"/>
  <c r="AD416" i="8" s="1"/>
  <c r="AB404" i="8"/>
  <c r="AD404" i="8" s="1"/>
  <c r="AB392" i="8"/>
  <c r="AD392" i="8" s="1"/>
  <c r="AB380" i="8"/>
  <c r="AD380" i="8" s="1"/>
  <c r="AB368" i="8"/>
  <c r="AD368" i="8" s="1"/>
  <c r="AB356" i="8"/>
  <c r="AD356" i="8" s="1"/>
  <c r="AB344" i="8"/>
  <c r="AD344" i="8" s="1"/>
  <c r="AB332" i="8"/>
  <c r="AD332" i="8" s="1"/>
  <c r="AB320" i="8"/>
  <c r="AD320" i="8" s="1"/>
  <c r="AB308" i="8"/>
  <c r="AD308" i="8" s="1"/>
  <c r="AB296" i="8"/>
  <c r="AD296" i="8" s="1"/>
  <c r="AB284" i="8"/>
  <c r="AD284" i="8" s="1"/>
  <c r="AB272" i="8"/>
  <c r="AD272" i="8" s="1"/>
  <c r="AB260" i="8"/>
  <c r="AD260" i="8" s="1"/>
  <c r="AB248" i="8"/>
  <c r="AD248" i="8" s="1"/>
  <c r="AB236" i="8"/>
  <c r="AD236" i="8" s="1"/>
  <c r="AB224" i="8"/>
  <c r="AD224" i="8" s="1"/>
  <c r="AB212" i="8"/>
  <c r="AD212" i="8" s="1"/>
  <c r="AB200" i="8"/>
  <c r="AD200" i="8" s="1"/>
  <c r="AB188" i="8"/>
  <c r="AD188" i="8" s="1"/>
  <c r="AB176" i="8"/>
  <c r="AD176" i="8" s="1"/>
  <c r="AB164" i="8"/>
  <c r="AD164" i="8" s="1"/>
  <c r="AB152" i="8"/>
  <c r="AD152" i="8" s="1"/>
  <c r="AB140" i="8"/>
  <c r="AD140" i="8" s="1"/>
  <c r="AB128" i="8"/>
  <c r="AD128" i="8" s="1"/>
  <c r="AB116" i="8"/>
  <c r="AD116" i="8" s="1"/>
  <c r="AB104" i="8"/>
  <c r="AD104" i="8" s="1"/>
  <c r="AB92" i="8"/>
  <c r="AD92" i="8" s="1"/>
  <c r="AB80" i="8"/>
  <c r="AD80" i="8" s="1"/>
  <c r="AB68" i="8"/>
  <c r="AD68" i="8" s="1"/>
  <c r="AB56" i="8"/>
  <c r="AD56" i="8" s="1"/>
  <c r="AB44" i="8"/>
  <c r="AD44" i="8" s="1"/>
  <c r="AB32" i="8"/>
  <c r="AD32" i="8" s="1"/>
  <c r="AB20" i="8"/>
  <c r="AD20" i="8" s="1"/>
  <c r="B999" i="8"/>
  <c r="T999" i="8" a="1"/>
  <c r="T999" i="8" s="1"/>
  <c r="AE999" i="8" s="1"/>
  <c r="B987" i="8"/>
  <c r="T987" i="8" a="1"/>
  <c r="T987" i="8" s="1"/>
  <c r="AE987" i="8" s="1"/>
  <c r="B975" i="8"/>
  <c r="T975" i="8" a="1"/>
  <c r="T975" i="8" s="1"/>
  <c r="AE975" i="8" s="1"/>
  <c r="B963" i="8"/>
  <c r="T963" i="8" a="1"/>
  <c r="T963" i="8" s="1"/>
  <c r="AE963" i="8" s="1"/>
  <c r="B951" i="8"/>
  <c r="T951" i="8" a="1"/>
  <c r="T951" i="8" s="1"/>
  <c r="AE951" i="8" s="1"/>
  <c r="B939" i="8"/>
  <c r="T939" i="8" a="1"/>
  <c r="T939" i="8" s="1"/>
  <c r="AE939" i="8" s="1"/>
  <c r="B927" i="8"/>
  <c r="T927" i="8" a="1"/>
  <c r="T927" i="8" s="1"/>
  <c r="AE927" i="8" s="1"/>
  <c r="B915" i="8"/>
  <c r="T915" i="8" a="1"/>
  <c r="T915" i="8" s="1"/>
  <c r="AE915" i="8" s="1"/>
  <c r="B903" i="8"/>
  <c r="T903" i="8" a="1"/>
  <c r="T903" i="8" s="1"/>
  <c r="AE903" i="8" s="1"/>
  <c r="B891" i="8"/>
  <c r="T891" i="8" a="1"/>
  <c r="T891" i="8" s="1"/>
  <c r="AE891" i="8" s="1"/>
  <c r="B879" i="8"/>
  <c r="T879" i="8" a="1"/>
  <c r="T879" i="8" s="1"/>
  <c r="AE879" i="8" s="1"/>
  <c r="B867" i="8"/>
  <c r="T867" i="8" a="1"/>
  <c r="T867" i="8" s="1"/>
  <c r="AE867" i="8" s="1"/>
  <c r="B855" i="8"/>
  <c r="T855" i="8" a="1"/>
  <c r="T855" i="8" s="1"/>
  <c r="AE855" i="8" s="1"/>
  <c r="B843" i="8"/>
  <c r="T843" i="8" a="1"/>
  <c r="T843" i="8" s="1"/>
  <c r="AE843" i="8" s="1"/>
  <c r="B831" i="8"/>
  <c r="T831" i="8" a="1"/>
  <c r="T831" i="8" s="1"/>
  <c r="AE831" i="8" s="1"/>
  <c r="B819" i="8"/>
  <c r="T819" i="8" a="1"/>
  <c r="T819" i="8" s="1"/>
  <c r="AE819" i="8" s="1"/>
  <c r="B807" i="8"/>
  <c r="T807" i="8" a="1"/>
  <c r="T807" i="8" s="1"/>
  <c r="AE807" i="8" s="1"/>
  <c r="B795" i="8"/>
  <c r="T795" i="8" a="1"/>
  <c r="T795" i="8" s="1"/>
  <c r="AE795" i="8" s="1"/>
  <c r="B783" i="8"/>
  <c r="T783" i="8" a="1"/>
  <c r="T783" i="8" s="1"/>
  <c r="AE783" i="8" s="1"/>
  <c r="B771" i="8"/>
  <c r="T771" i="8" a="1"/>
  <c r="T771" i="8" s="1"/>
  <c r="AE771" i="8" s="1"/>
  <c r="B759" i="8"/>
  <c r="T759" i="8" a="1"/>
  <c r="T759" i="8" s="1"/>
  <c r="AE759" i="8" s="1"/>
  <c r="B747" i="8"/>
  <c r="T747" i="8" a="1"/>
  <c r="T747" i="8" s="1"/>
  <c r="AE747" i="8" s="1"/>
  <c r="B735" i="8"/>
  <c r="T735" i="8" a="1"/>
  <c r="T735" i="8" s="1"/>
  <c r="AE735" i="8" s="1"/>
  <c r="B723" i="8"/>
  <c r="T723" i="8" a="1"/>
  <c r="T723" i="8" s="1"/>
  <c r="AE723" i="8" s="1"/>
  <c r="B711" i="8"/>
  <c r="T711" i="8" a="1"/>
  <c r="T711" i="8" s="1"/>
  <c r="AE711" i="8" s="1"/>
  <c r="B699" i="8"/>
  <c r="T699" i="8" a="1"/>
  <c r="T699" i="8" s="1"/>
  <c r="AE699" i="8" s="1"/>
  <c r="B687" i="8"/>
  <c r="T687" i="8" a="1"/>
  <c r="T687" i="8" s="1"/>
  <c r="AE687" i="8" s="1"/>
  <c r="B675" i="8"/>
  <c r="T675" i="8" a="1"/>
  <c r="T675" i="8" s="1"/>
  <c r="AE675" i="8" s="1"/>
  <c r="B663" i="8"/>
  <c r="T663" i="8" a="1"/>
  <c r="T663" i="8" s="1"/>
  <c r="AE663" i="8" s="1"/>
  <c r="B651" i="8"/>
  <c r="T651" i="8" a="1"/>
  <c r="T651" i="8" s="1"/>
  <c r="AE651" i="8" s="1"/>
  <c r="B639" i="8"/>
  <c r="T639" i="8" a="1"/>
  <c r="T639" i="8" s="1"/>
  <c r="AE639" i="8" s="1"/>
  <c r="B627" i="8"/>
  <c r="T627" i="8" a="1"/>
  <c r="T627" i="8" s="1"/>
  <c r="AE627" i="8" s="1"/>
  <c r="B615" i="8"/>
  <c r="T615" i="8" a="1"/>
  <c r="T615" i="8" s="1"/>
  <c r="AE615" i="8" s="1"/>
  <c r="B603" i="8"/>
  <c r="T603" i="8" a="1"/>
  <c r="T603" i="8" s="1"/>
  <c r="AE603" i="8" s="1"/>
  <c r="B591" i="8"/>
  <c r="T591" i="8" a="1"/>
  <c r="T591" i="8" s="1"/>
  <c r="AE591" i="8" s="1"/>
  <c r="B579" i="8"/>
  <c r="T579" i="8" a="1"/>
  <c r="T579" i="8" s="1"/>
  <c r="AE579" i="8" s="1"/>
  <c r="B567" i="8"/>
  <c r="T567" i="8" a="1"/>
  <c r="T567" i="8" s="1"/>
  <c r="AE567" i="8" s="1"/>
  <c r="B555" i="8"/>
  <c r="T555" i="8" a="1"/>
  <c r="T555" i="8" s="1"/>
  <c r="AE555" i="8" s="1"/>
  <c r="B543" i="8"/>
  <c r="T543" i="8" a="1"/>
  <c r="T543" i="8" s="1"/>
  <c r="AE543" i="8" s="1"/>
  <c r="B531" i="8"/>
  <c r="T531" i="8" a="1"/>
  <c r="T531" i="8" s="1"/>
  <c r="AE531" i="8" s="1"/>
  <c r="B519" i="8"/>
  <c r="T519" i="8" a="1"/>
  <c r="T519" i="8" s="1"/>
  <c r="AE519" i="8" s="1"/>
  <c r="B507" i="8"/>
  <c r="T507" i="8" a="1"/>
  <c r="T507" i="8" s="1"/>
  <c r="AE507" i="8" s="1"/>
  <c r="B495" i="8"/>
  <c r="T495" i="8" a="1"/>
  <c r="T495" i="8" s="1"/>
  <c r="AE495" i="8" s="1"/>
  <c r="B483" i="8"/>
  <c r="T483" i="8" a="1"/>
  <c r="T483" i="8" s="1"/>
  <c r="AE483" i="8" s="1"/>
  <c r="B471" i="8"/>
  <c r="T471" i="8" a="1"/>
  <c r="T471" i="8" s="1"/>
  <c r="AE471" i="8" s="1"/>
  <c r="B459" i="8"/>
  <c r="T459" i="8" a="1"/>
  <c r="T459" i="8" s="1"/>
  <c r="AE459" i="8" s="1"/>
  <c r="B447" i="8"/>
  <c r="T447" i="8" a="1"/>
  <c r="T447" i="8" s="1"/>
  <c r="AE447" i="8" s="1"/>
  <c r="B435" i="8"/>
  <c r="T435" i="8" a="1"/>
  <c r="T435" i="8" s="1"/>
  <c r="AE435" i="8" s="1"/>
  <c r="B423" i="8"/>
  <c r="T423" i="8" a="1"/>
  <c r="T423" i="8" s="1"/>
  <c r="AE423" i="8" s="1"/>
  <c r="B411" i="8"/>
  <c r="T411" i="8" a="1"/>
  <c r="T411" i="8" s="1"/>
  <c r="AE411" i="8" s="1"/>
  <c r="B399" i="8"/>
  <c r="T399" i="8" a="1"/>
  <c r="T399" i="8" s="1"/>
  <c r="AE399" i="8" s="1"/>
  <c r="B387" i="8"/>
  <c r="T387" i="8" a="1"/>
  <c r="T387" i="8" s="1"/>
  <c r="AE387" i="8" s="1"/>
  <c r="B375" i="8"/>
  <c r="T375" i="8" a="1"/>
  <c r="T375" i="8" s="1"/>
  <c r="AE375" i="8" s="1"/>
  <c r="B363" i="8"/>
  <c r="T363" i="8" a="1"/>
  <c r="T363" i="8" s="1"/>
  <c r="AE363" i="8" s="1"/>
  <c r="B351" i="8"/>
  <c r="T351" i="8" a="1"/>
  <c r="T351" i="8" s="1"/>
  <c r="AE351" i="8" s="1"/>
  <c r="B339" i="8"/>
  <c r="T339" i="8" a="1"/>
  <c r="T339" i="8" s="1"/>
  <c r="AE339" i="8" s="1"/>
  <c r="B327" i="8"/>
  <c r="T327" i="8" a="1"/>
  <c r="T327" i="8" s="1"/>
  <c r="AE327" i="8" s="1"/>
  <c r="B315" i="8"/>
  <c r="T315" i="8" a="1"/>
  <c r="T315" i="8" s="1"/>
  <c r="AE315" i="8" s="1"/>
  <c r="B303" i="8"/>
  <c r="T303" i="8" a="1"/>
  <c r="T303" i="8" s="1"/>
  <c r="AE303" i="8" s="1"/>
  <c r="B291" i="8"/>
  <c r="T291" i="8" a="1"/>
  <c r="T291" i="8" s="1"/>
  <c r="AE291" i="8" s="1"/>
  <c r="B279" i="8"/>
  <c r="T279" i="8" a="1"/>
  <c r="T279" i="8" s="1"/>
  <c r="AE279" i="8" s="1"/>
  <c r="B267" i="8"/>
  <c r="T267" i="8" a="1"/>
  <c r="T267" i="8" s="1"/>
  <c r="AE267" i="8" s="1"/>
  <c r="B255" i="8"/>
  <c r="T255" i="8" a="1"/>
  <c r="T255" i="8" s="1"/>
  <c r="AE255" i="8" s="1"/>
  <c r="B243" i="8"/>
  <c r="T243" i="8" a="1"/>
  <c r="T243" i="8" s="1"/>
  <c r="AE243" i="8" s="1"/>
  <c r="B231" i="8"/>
  <c r="T231" i="8" a="1"/>
  <c r="T231" i="8" s="1"/>
  <c r="AE231" i="8" s="1"/>
  <c r="B219" i="8"/>
  <c r="T219" i="8" a="1"/>
  <c r="T219" i="8" s="1"/>
  <c r="AE219" i="8" s="1"/>
  <c r="B207" i="8"/>
  <c r="T207" i="8" a="1"/>
  <c r="T207" i="8" s="1"/>
  <c r="AE207" i="8" s="1"/>
  <c r="B195" i="8"/>
  <c r="T195" i="8" a="1"/>
  <c r="T195" i="8" s="1"/>
  <c r="AE195" i="8" s="1"/>
  <c r="B183" i="8"/>
  <c r="T183" i="8" a="1"/>
  <c r="T183" i="8" s="1"/>
  <c r="AE183" i="8" s="1"/>
  <c r="B171" i="8"/>
  <c r="T171" i="8" a="1"/>
  <c r="T171" i="8" s="1"/>
  <c r="AE171" i="8" s="1"/>
  <c r="B159" i="8"/>
  <c r="T159" i="8" a="1"/>
  <c r="T159" i="8" s="1"/>
  <c r="AE159" i="8" s="1"/>
  <c r="B147" i="8"/>
  <c r="T147" i="8" a="1"/>
  <c r="T147" i="8" s="1"/>
  <c r="AE147" i="8" s="1"/>
  <c r="B135" i="8"/>
  <c r="T135" i="8" a="1"/>
  <c r="T135" i="8" s="1"/>
  <c r="AE135" i="8" s="1"/>
  <c r="B123" i="8"/>
  <c r="T123" i="8" a="1"/>
  <c r="T123" i="8" s="1"/>
  <c r="AE123" i="8" s="1"/>
  <c r="B111" i="8"/>
  <c r="T111" i="8" a="1"/>
  <c r="T111" i="8" s="1"/>
  <c r="AE111" i="8" s="1"/>
  <c r="B99" i="8"/>
  <c r="T99" i="8" a="1"/>
  <c r="T99" i="8" s="1"/>
  <c r="AE99" i="8" s="1"/>
  <c r="B87" i="8"/>
  <c r="T87" i="8" a="1"/>
  <c r="T87" i="8" s="1"/>
  <c r="AE87" i="8" s="1"/>
  <c r="B75" i="8"/>
  <c r="T75" i="8" a="1"/>
  <c r="T75" i="8" s="1"/>
  <c r="AE75" i="8" s="1"/>
  <c r="B63" i="8"/>
  <c r="T63" i="8" a="1"/>
  <c r="T63" i="8" s="1"/>
  <c r="AE63" i="8" s="1"/>
  <c r="B51" i="8"/>
  <c r="T51" i="8" a="1"/>
  <c r="T51" i="8" s="1"/>
  <c r="AE51" i="8" s="1"/>
  <c r="B39" i="8"/>
  <c r="T39" i="8" a="1"/>
  <c r="T39" i="8" s="1"/>
  <c r="B27" i="8"/>
  <c r="T27" i="8" a="1"/>
  <c r="T27" i="8" s="1"/>
  <c r="AD15" i="8"/>
  <c r="AB999" i="8"/>
  <c r="AD999" i="8" s="1"/>
  <c r="AB987" i="8"/>
  <c r="AD987" i="8" s="1"/>
  <c r="AB975" i="8"/>
  <c r="AD975" i="8" s="1"/>
  <c r="AB963" i="8"/>
  <c r="AD963" i="8" s="1"/>
  <c r="AB951" i="8"/>
  <c r="AD951" i="8" s="1"/>
  <c r="AB939" i="8"/>
  <c r="AD939" i="8" s="1"/>
  <c r="AB927" i="8"/>
  <c r="AD927" i="8" s="1"/>
  <c r="AB915" i="8"/>
  <c r="AD915" i="8" s="1"/>
  <c r="AB903" i="8"/>
  <c r="AD903" i="8" s="1"/>
  <c r="AB891" i="8"/>
  <c r="AD891" i="8" s="1"/>
  <c r="AB879" i="8"/>
  <c r="AD879" i="8" s="1"/>
  <c r="AB867" i="8"/>
  <c r="AD867" i="8" s="1"/>
  <c r="AB855" i="8"/>
  <c r="AD855" i="8" s="1"/>
  <c r="AB843" i="8"/>
  <c r="AD843" i="8" s="1"/>
  <c r="AB831" i="8"/>
  <c r="AD831" i="8" s="1"/>
  <c r="AB819" i="8"/>
  <c r="AD819" i="8" s="1"/>
  <c r="AB807" i="8"/>
  <c r="AD807" i="8" s="1"/>
  <c r="AB795" i="8"/>
  <c r="AD795" i="8" s="1"/>
  <c r="AB783" i="8"/>
  <c r="AD783" i="8" s="1"/>
  <c r="AB771" i="8"/>
  <c r="AD771" i="8" s="1"/>
  <c r="AB759" i="8"/>
  <c r="AD759" i="8" s="1"/>
  <c r="AB747" i="8"/>
  <c r="AD747" i="8" s="1"/>
  <c r="AB735" i="8"/>
  <c r="AD735" i="8" s="1"/>
  <c r="AB723" i="8"/>
  <c r="AD723" i="8" s="1"/>
  <c r="AB711" i="8"/>
  <c r="AD711" i="8" s="1"/>
  <c r="AB699" i="8"/>
  <c r="AD699" i="8" s="1"/>
  <c r="AB687" i="8"/>
  <c r="AD687" i="8" s="1"/>
  <c r="AB675" i="8"/>
  <c r="AD675" i="8" s="1"/>
  <c r="AB663" i="8"/>
  <c r="AD663" i="8" s="1"/>
  <c r="AB651" i="8"/>
  <c r="AD651" i="8" s="1"/>
  <c r="AB639" i="8"/>
  <c r="AD639" i="8" s="1"/>
  <c r="AB627" i="8"/>
  <c r="AD627" i="8" s="1"/>
  <c r="AB615" i="8"/>
  <c r="AD615" i="8" s="1"/>
  <c r="AB603" i="8"/>
  <c r="AD603" i="8" s="1"/>
  <c r="AB591" i="8"/>
  <c r="AD591" i="8" s="1"/>
  <c r="AB579" i="8"/>
  <c r="AD579" i="8" s="1"/>
  <c r="AB567" i="8"/>
  <c r="AD567" i="8" s="1"/>
  <c r="AB555" i="8"/>
  <c r="AD555" i="8" s="1"/>
  <c r="AB543" i="8"/>
  <c r="AD543" i="8" s="1"/>
  <c r="AB531" i="8"/>
  <c r="AD531" i="8" s="1"/>
  <c r="AB519" i="8"/>
  <c r="AD519" i="8" s="1"/>
  <c r="AB507" i="8"/>
  <c r="AD507" i="8" s="1"/>
  <c r="AB495" i="8"/>
  <c r="AD495" i="8" s="1"/>
  <c r="AB483" i="8"/>
  <c r="AD483" i="8" s="1"/>
  <c r="AB471" i="8"/>
  <c r="AD471" i="8" s="1"/>
  <c r="AB459" i="8"/>
  <c r="AD459" i="8" s="1"/>
  <c r="AB447" i="8"/>
  <c r="AD447" i="8" s="1"/>
  <c r="AB435" i="8"/>
  <c r="AD435" i="8" s="1"/>
  <c r="AB423" i="8"/>
  <c r="AD423" i="8" s="1"/>
  <c r="AB411" i="8"/>
  <c r="AD411" i="8" s="1"/>
  <c r="AB399" i="8"/>
  <c r="AD399" i="8" s="1"/>
  <c r="AB387" i="8"/>
  <c r="AD387" i="8" s="1"/>
  <c r="AB375" i="8"/>
  <c r="AD375" i="8" s="1"/>
  <c r="AB363" i="8"/>
  <c r="AD363" i="8" s="1"/>
  <c r="AB351" i="8"/>
  <c r="AD351" i="8" s="1"/>
  <c r="AB339" i="8"/>
  <c r="AD339" i="8" s="1"/>
  <c r="AB327" i="8"/>
  <c r="AD327" i="8" s="1"/>
  <c r="AB315" i="8"/>
  <c r="AD315" i="8" s="1"/>
  <c r="AB303" i="8"/>
  <c r="AD303" i="8" s="1"/>
  <c r="AB291" i="8"/>
  <c r="AD291" i="8" s="1"/>
  <c r="AB279" i="8"/>
  <c r="AD279" i="8" s="1"/>
  <c r="AB267" i="8"/>
  <c r="AD267" i="8" s="1"/>
  <c r="AB255" i="8"/>
  <c r="AD255" i="8" s="1"/>
  <c r="AB243" i="8"/>
  <c r="AD243" i="8" s="1"/>
  <c r="AB231" i="8"/>
  <c r="AD231" i="8" s="1"/>
  <c r="AB219" i="8"/>
  <c r="AD219" i="8" s="1"/>
  <c r="AB207" i="8"/>
  <c r="AD207" i="8" s="1"/>
  <c r="AB195" i="8"/>
  <c r="AD195" i="8" s="1"/>
  <c r="AB183" i="8"/>
  <c r="AD183" i="8" s="1"/>
  <c r="AB171" i="8"/>
  <c r="AD171" i="8" s="1"/>
  <c r="AB159" i="8"/>
  <c r="AD159" i="8" s="1"/>
  <c r="AB147" i="8"/>
  <c r="AD147" i="8" s="1"/>
  <c r="AB135" i="8"/>
  <c r="AD135" i="8" s="1"/>
  <c r="AB123" i="8"/>
  <c r="AD123" i="8" s="1"/>
  <c r="AB111" i="8"/>
  <c r="AD111" i="8" s="1"/>
  <c r="AB99" i="8"/>
  <c r="AD99" i="8" s="1"/>
  <c r="AB87" i="8"/>
  <c r="AD87" i="8" s="1"/>
  <c r="AB993" i="8"/>
  <c r="AD993" i="8" s="1"/>
  <c r="AB981" i="8"/>
  <c r="AD981" i="8" s="1"/>
  <c r="AB969" i="8"/>
  <c r="AD969" i="8" s="1"/>
  <c r="AB957" i="8"/>
  <c r="AD957" i="8" s="1"/>
  <c r="AB945" i="8"/>
  <c r="AD945" i="8" s="1"/>
  <c r="AB933" i="8"/>
  <c r="AD933" i="8" s="1"/>
  <c r="AB921" i="8"/>
  <c r="AD921" i="8" s="1"/>
  <c r="AB909" i="8"/>
  <c r="AD909" i="8" s="1"/>
  <c r="AB897" i="8"/>
  <c r="AD897" i="8" s="1"/>
  <c r="AB885" i="8"/>
  <c r="AD885" i="8" s="1"/>
  <c r="AB873" i="8"/>
  <c r="AD873" i="8" s="1"/>
  <c r="AB861" i="8"/>
  <c r="AD861" i="8" s="1"/>
  <c r="AB849" i="8"/>
  <c r="AD849" i="8" s="1"/>
  <c r="AB837" i="8"/>
  <c r="AD837" i="8" s="1"/>
  <c r="AB825" i="8"/>
  <c r="AD825" i="8" s="1"/>
  <c r="AB813" i="8"/>
  <c r="AD813" i="8" s="1"/>
  <c r="AB801" i="8"/>
  <c r="AD801" i="8" s="1"/>
  <c r="AB789" i="8"/>
  <c r="AD789" i="8" s="1"/>
  <c r="AB777" i="8"/>
  <c r="AD777" i="8" s="1"/>
  <c r="AB765" i="8"/>
  <c r="AD765" i="8" s="1"/>
  <c r="AB753" i="8"/>
  <c r="AD753" i="8" s="1"/>
  <c r="AB741" i="8"/>
  <c r="AD741" i="8" s="1"/>
  <c r="AB729" i="8"/>
  <c r="AD729" i="8" s="1"/>
  <c r="AB717" i="8"/>
  <c r="AD717" i="8" s="1"/>
  <c r="AB705" i="8"/>
  <c r="AD705" i="8" s="1"/>
  <c r="AB693" i="8"/>
  <c r="AD693" i="8" s="1"/>
  <c r="AB681" i="8"/>
  <c r="AD681" i="8" s="1"/>
  <c r="AB669" i="8"/>
  <c r="AD669" i="8" s="1"/>
  <c r="AB657" i="8"/>
  <c r="AD657" i="8" s="1"/>
  <c r="AB645" i="8"/>
  <c r="AD645" i="8" s="1"/>
  <c r="AB633" i="8"/>
  <c r="AD633" i="8" s="1"/>
  <c r="AB621" i="8"/>
  <c r="AD621" i="8" s="1"/>
  <c r="AB609" i="8"/>
  <c r="AD609" i="8" s="1"/>
  <c r="AB597" i="8"/>
  <c r="AD597" i="8" s="1"/>
  <c r="AB585" i="8"/>
  <c r="AD585" i="8" s="1"/>
  <c r="AB573" i="8"/>
  <c r="AD573" i="8" s="1"/>
  <c r="AB561" i="8"/>
  <c r="AD561" i="8" s="1"/>
  <c r="AB549" i="8"/>
  <c r="AD549" i="8" s="1"/>
  <c r="AB537" i="8"/>
  <c r="AD537" i="8" s="1"/>
  <c r="AB525" i="8"/>
  <c r="AD525" i="8" s="1"/>
  <c r="AB513" i="8"/>
  <c r="AD513" i="8" s="1"/>
  <c r="AB501" i="8"/>
  <c r="AD501" i="8" s="1"/>
  <c r="AB489" i="8"/>
  <c r="AD489" i="8" s="1"/>
  <c r="AB477" i="8"/>
  <c r="AD477" i="8" s="1"/>
  <c r="AB465" i="8"/>
  <c r="AD465" i="8" s="1"/>
  <c r="AB453" i="8"/>
  <c r="AD453" i="8" s="1"/>
  <c r="AB441" i="8"/>
  <c r="AD441" i="8" s="1"/>
  <c r="AB429" i="8"/>
  <c r="AD429" i="8" s="1"/>
  <c r="AB417" i="8"/>
  <c r="AD417" i="8" s="1"/>
  <c r="AB405" i="8"/>
  <c r="AD405" i="8" s="1"/>
  <c r="AB393" i="8"/>
  <c r="AD393" i="8" s="1"/>
  <c r="AB381" i="8"/>
  <c r="AD381" i="8" s="1"/>
  <c r="AB369" i="8"/>
  <c r="AD369" i="8" s="1"/>
  <c r="AB357" i="8"/>
  <c r="AD357" i="8" s="1"/>
  <c r="AB345" i="8"/>
  <c r="AD345" i="8" s="1"/>
  <c r="AB333" i="8"/>
  <c r="AD333" i="8" s="1"/>
  <c r="AB321" i="8"/>
  <c r="AD321" i="8" s="1"/>
  <c r="AB309" i="8"/>
  <c r="AD309" i="8" s="1"/>
  <c r="AB297" i="8"/>
  <c r="AD297" i="8" s="1"/>
  <c r="AB285" i="8"/>
  <c r="AD285" i="8" s="1"/>
  <c r="AB273" i="8"/>
  <c r="AD273" i="8" s="1"/>
  <c r="AB261" i="8"/>
  <c r="AD261" i="8" s="1"/>
  <c r="AB249" i="8"/>
  <c r="AD249" i="8" s="1"/>
  <c r="AB237" i="8"/>
  <c r="AD237" i="8" s="1"/>
  <c r="AB225" i="8"/>
  <c r="AD225" i="8" s="1"/>
  <c r="AB213" i="8"/>
  <c r="AD213" i="8" s="1"/>
  <c r="AB201" i="8"/>
  <c r="AD201" i="8" s="1"/>
  <c r="AB189" i="8"/>
  <c r="AD189" i="8" s="1"/>
  <c r="AB177" i="8"/>
  <c r="AD177" i="8" s="1"/>
  <c r="AB165" i="8"/>
  <c r="AD165" i="8" s="1"/>
  <c r="AB990" i="8"/>
  <c r="AD990" i="8" s="1"/>
  <c r="AB978" i="8"/>
  <c r="AD978" i="8" s="1"/>
  <c r="AB966" i="8"/>
  <c r="AD966" i="8" s="1"/>
  <c r="AB954" i="8"/>
  <c r="AD954" i="8" s="1"/>
  <c r="AB942" i="8"/>
  <c r="AD942" i="8" s="1"/>
  <c r="AB930" i="8"/>
  <c r="AD930" i="8" s="1"/>
  <c r="AB918" i="8"/>
  <c r="AD918" i="8" s="1"/>
  <c r="AB906" i="8"/>
  <c r="AD906" i="8" s="1"/>
  <c r="AB894" i="8"/>
  <c r="AD894" i="8" s="1"/>
  <c r="AB882" i="8"/>
  <c r="AD882" i="8" s="1"/>
  <c r="AB870" i="8"/>
  <c r="AD870" i="8" s="1"/>
  <c r="AB858" i="8"/>
  <c r="AD858" i="8" s="1"/>
  <c r="AB846" i="8"/>
  <c r="AD846" i="8" s="1"/>
  <c r="AB834" i="8"/>
  <c r="AD834" i="8" s="1"/>
  <c r="AB822" i="8"/>
  <c r="AD822" i="8" s="1"/>
  <c r="AB810" i="8"/>
  <c r="AD810" i="8" s="1"/>
  <c r="AB798" i="8"/>
  <c r="AD798" i="8" s="1"/>
  <c r="AB786" i="8"/>
  <c r="AD786" i="8" s="1"/>
  <c r="AB774" i="8"/>
  <c r="AD774" i="8" s="1"/>
  <c r="AB762" i="8"/>
  <c r="AD762" i="8" s="1"/>
  <c r="AB750" i="8"/>
  <c r="AD750" i="8" s="1"/>
  <c r="AB738" i="8"/>
  <c r="AD738" i="8" s="1"/>
  <c r="AB726" i="8"/>
  <c r="AD726" i="8" s="1"/>
  <c r="AB714" i="8"/>
  <c r="AD714" i="8" s="1"/>
  <c r="AB702" i="8"/>
  <c r="AD702" i="8" s="1"/>
  <c r="AB690" i="8"/>
  <c r="AD690" i="8" s="1"/>
  <c r="AB678" i="8"/>
  <c r="AD678" i="8" s="1"/>
  <c r="AB666" i="8"/>
  <c r="AD666" i="8" s="1"/>
  <c r="AB654" i="8"/>
  <c r="AD654" i="8" s="1"/>
  <c r="AB642" i="8"/>
  <c r="AD642" i="8" s="1"/>
  <c r="AB630" i="8"/>
  <c r="AD630" i="8" s="1"/>
  <c r="AB618" i="8"/>
  <c r="AD618" i="8" s="1"/>
  <c r="AB606" i="8"/>
  <c r="AD606" i="8" s="1"/>
  <c r="AB594" i="8"/>
  <c r="AD594" i="8" s="1"/>
  <c r="AB582" i="8"/>
  <c r="AD582" i="8" s="1"/>
  <c r="AB570" i="8"/>
  <c r="AD570" i="8" s="1"/>
  <c r="AB558" i="8"/>
  <c r="AD558" i="8" s="1"/>
  <c r="AB546" i="8"/>
  <c r="AD546" i="8" s="1"/>
  <c r="AB534" i="8"/>
  <c r="AD534" i="8" s="1"/>
  <c r="AB522" i="8"/>
  <c r="AD522" i="8" s="1"/>
  <c r="AB510" i="8"/>
  <c r="AD510" i="8" s="1"/>
  <c r="AB498" i="8"/>
  <c r="AD498" i="8" s="1"/>
  <c r="AB486" i="8"/>
  <c r="AD486" i="8" s="1"/>
  <c r="AB474" i="8"/>
  <c r="AD474" i="8" s="1"/>
  <c r="AB462" i="8"/>
  <c r="AD462" i="8" s="1"/>
  <c r="AB450" i="8"/>
  <c r="AD450" i="8" s="1"/>
  <c r="AB438" i="8"/>
  <c r="AD438" i="8" s="1"/>
  <c r="AB426" i="8"/>
  <c r="AD426" i="8" s="1"/>
  <c r="AB414" i="8"/>
  <c r="AD414" i="8" s="1"/>
  <c r="AB402" i="8"/>
  <c r="AD402" i="8" s="1"/>
  <c r="AB390" i="8"/>
  <c r="AD390" i="8" s="1"/>
  <c r="AB378" i="8"/>
  <c r="AD378" i="8" s="1"/>
  <c r="AB366" i="8"/>
  <c r="AD366" i="8" s="1"/>
  <c r="AB354" i="8"/>
  <c r="AD354" i="8" s="1"/>
  <c r="AB342" i="8"/>
  <c r="AD342" i="8" s="1"/>
  <c r="AB330" i="8"/>
  <c r="AD330" i="8" s="1"/>
  <c r="AB318" i="8"/>
  <c r="AD318" i="8" s="1"/>
  <c r="AB306" i="8"/>
  <c r="AD306" i="8" s="1"/>
  <c r="AB294" i="8"/>
  <c r="AD294" i="8" s="1"/>
  <c r="AB282" i="8"/>
  <c r="AD282" i="8" s="1"/>
  <c r="AB270" i="8"/>
  <c r="AD270" i="8" s="1"/>
  <c r="AB258" i="8"/>
  <c r="AD258" i="8" s="1"/>
  <c r="AB246" i="8"/>
  <c r="AD246" i="8" s="1"/>
  <c r="AB234" i="8"/>
  <c r="AD234" i="8" s="1"/>
  <c r="AB222" i="8"/>
  <c r="AD222" i="8" s="1"/>
  <c r="AB210" i="8"/>
  <c r="AD210" i="8" s="1"/>
  <c r="AB198" i="8"/>
  <c r="AD198" i="8" s="1"/>
  <c r="AB186" i="8"/>
  <c r="AD186" i="8" s="1"/>
  <c r="AB174" i="8"/>
  <c r="AD174" i="8" s="1"/>
  <c r="AB162" i="8"/>
  <c r="AD162" i="8" s="1"/>
  <c r="AB150" i="8"/>
  <c r="AD150" i="8" s="1"/>
  <c r="AB138" i="8"/>
  <c r="AD138" i="8" s="1"/>
  <c r="AB126" i="8"/>
  <c r="AD126" i="8" s="1"/>
  <c r="AB114" i="8"/>
  <c r="AD114" i="8" s="1"/>
  <c r="AB102" i="8"/>
  <c r="AD102" i="8" s="1"/>
  <c r="AB90" i="8"/>
  <c r="AD90" i="8" s="1"/>
  <c r="AB78" i="8"/>
  <c r="AD78" i="8" s="1"/>
  <c r="AB66" i="8"/>
  <c r="AD66" i="8" s="1"/>
  <c r="AB54" i="8"/>
  <c r="AD54" i="8" s="1"/>
  <c r="AB42" i="8"/>
  <c r="AD42" i="8" s="1"/>
  <c r="AB30" i="8"/>
  <c r="AD30" i="8" s="1"/>
  <c r="AB18" i="8"/>
  <c r="AB153" i="8"/>
  <c r="AD153" i="8" s="1"/>
  <c r="AB141" i="8"/>
  <c r="AD141" i="8" s="1"/>
  <c r="AB129" i="8"/>
  <c r="AD129" i="8" s="1"/>
  <c r="AB117" i="8"/>
  <c r="AD117" i="8" s="1"/>
  <c r="AB105" i="8"/>
  <c r="AD105" i="8" s="1"/>
  <c r="AB93" i="8"/>
  <c r="AD93" i="8" s="1"/>
  <c r="AB81" i="8"/>
  <c r="AD81" i="8" s="1"/>
  <c r="AB69" i="8"/>
  <c r="AD69" i="8" s="1"/>
  <c r="AB57" i="8"/>
  <c r="AD57" i="8" s="1"/>
  <c r="AB45" i="8"/>
  <c r="AD45" i="8" s="1"/>
  <c r="AB33" i="8"/>
  <c r="AD33" i="8" s="1"/>
  <c r="AB21" i="8"/>
  <c r="AD21" i="8" s="1"/>
  <c r="AD40" i="8" l="1"/>
  <c r="AD4" i="8" s="1"/>
  <c r="AB4" i="8"/>
  <c r="AB3" i="8"/>
  <c r="AB9" i="8" a="1"/>
  <c r="AB9" i="8" s="1"/>
  <c r="AB8" i="8" a="1"/>
  <c r="AB8" i="8" s="1"/>
  <c r="AD8" i="8" a="1"/>
  <c r="AD8" i="8" s="1"/>
  <c r="AD9" i="8" a="1"/>
  <c r="AD9" i="8" s="1"/>
  <c r="AB11" i="8" a="1"/>
  <c r="AB11" i="8" s="1"/>
  <c r="AB10" i="8" a="1"/>
  <c r="AB10" i="8" s="1"/>
  <c r="AD18" i="8"/>
  <c r="AD3" i="8" s="1"/>
  <c r="AB6" i="8"/>
  <c r="AB2" i="8"/>
  <c r="AB7" i="8"/>
  <c r="AB5" i="8"/>
  <c r="G211" i="70" l="1"/>
  <c r="H211" i="70"/>
  <c r="E211" i="70"/>
  <c r="A211" i="70"/>
  <c r="B211" i="70" s="1"/>
  <c r="E254" i="70" l="1"/>
  <c r="A254" i="70"/>
  <c r="B254" i="70" s="1"/>
  <c r="G254" i="70"/>
  <c r="H254" i="70"/>
  <c r="D4752" i="5" l="1"/>
  <c r="B4752" i="5"/>
  <c r="G2656" i="19" l="1"/>
  <c r="D5125" i="4" l="1"/>
  <c r="B5125" i="4"/>
  <c r="B21" i="55" l="1" a="1"/>
  <c r="Z15" i="1" a="1"/>
  <c r="Z15" i="1" s="1"/>
  <c r="Z14" i="1" a="1"/>
  <c r="Z14" i="1" s="1"/>
  <c r="Z9" i="1"/>
  <c r="Z8" i="1"/>
  <c r="Z7" i="1"/>
  <c r="Z2" i="1"/>
  <c r="B21" i="55" l="1"/>
  <c r="C22" i="55"/>
  <c r="C21" i="55" l="1"/>
  <c r="H11" i="55" a="1"/>
  <c r="H11" i="55" s="1"/>
  <c r="H12" i="55" a="1"/>
  <c r="H12" i="55" s="1"/>
  <c r="H10" i="55" a="1"/>
  <c r="H10" i="55" s="1"/>
  <c r="D5233" i="4"/>
  <c r="D5234" i="4"/>
  <c r="B5233" i="4"/>
  <c r="B5234" i="4"/>
  <c r="D5070" i="4"/>
  <c r="B5070" i="4"/>
  <c r="D5025" i="4"/>
  <c r="B5025" i="4"/>
  <c r="D125" i="5" l="1"/>
  <c r="B125" i="5"/>
  <c r="G5" i="70" l="1"/>
  <c r="G6" i="70"/>
  <c r="G7" i="70"/>
  <c r="G8" i="70"/>
  <c r="G9" i="70"/>
  <c r="G10" i="70"/>
  <c r="G11" i="70"/>
  <c r="G12" i="70"/>
  <c r="G13" i="70"/>
  <c r="G14" i="70"/>
  <c r="G15" i="70"/>
  <c r="G16" i="70"/>
  <c r="G17" i="70"/>
  <c r="G18" i="70"/>
  <c r="G19" i="70"/>
  <c r="G20" i="70"/>
  <c r="G21" i="70"/>
  <c r="G22" i="70"/>
  <c r="G23" i="70"/>
  <c r="G24" i="70"/>
  <c r="G25" i="70"/>
  <c r="G26" i="70"/>
  <c r="G27" i="70"/>
  <c r="G28" i="70"/>
  <c r="G29" i="70"/>
  <c r="G30" i="70"/>
  <c r="G31" i="70"/>
  <c r="G32" i="70"/>
  <c r="G33" i="70"/>
  <c r="G34" i="70"/>
  <c r="G35" i="70"/>
  <c r="G36" i="70"/>
  <c r="G37" i="70"/>
  <c r="G38" i="70"/>
  <c r="G39" i="70"/>
  <c r="G40" i="70"/>
  <c r="G41" i="70"/>
  <c r="G42" i="70"/>
  <c r="G43" i="70"/>
  <c r="G44" i="70"/>
  <c r="G45" i="70"/>
  <c r="G46" i="70"/>
  <c r="G47" i="70"/>
  <c r="G48" i="70"/>
  <c r="G49" i="70"/>
  <c r="G50" i="70"/>
  <c r="G51" i="70"/>
  <c r="G52" i="70"/>
  <c r="G53" i="70"/>
  <c r="G54" i="70"/>
  <c r="G55" i="70"/>
  <c r="G56" i="70"/>
  <c r="G57" i="70"/>
  <c r="G58" i="70"/>
  <c r="G59" i="70"/>
  <c r="G60" i="70"/>
  <c r="G61" i="70"/>
  <c r="G62" i="70"/>
  <c r="G63" i="70"/>
  <c r="G64" i="70"/>
  <c r="G65" i="70"/>
  <c r="G66" i="70"/>
  <c r="G67" i="70"/>
  <c r="G68" i="70"/>
  <c r="G69" i="70"/>
  <c r="G70" i="70"/>
  <c r="G71" i="70"/>
  <c r="G72" i="70"/>
  <c r="G73" i="70"/>
  <c r="G74" i="70"/>
  <c r="G75" i="70"/>
  <c r="G76" i="70"/>
  <c r="G77" i="70"/>
  <c r="G78" i="70"/>
  <c r="G79" i="70"/>
  <c r="G80" i="70"/>
  <c r="G81" i="70"/>
  <c r="G82" i="70"/>
  <c r="G83" i="70"/>
  <c r="G84" i="70"/>
  <c r="G85" i="70"/>
  <c r="G86" i="70"/>
  <c r="G87" i="70"/>
  <c r="G88" i="70"/>
  <c r="G89" i="70"/>
  <c r="G90" i="70"/>
  <c r="G91" i="70"/>
  <c r="G92" i="70"/>
  <c r="G93" i="70"/>
  <c r="G94" i="70"/>
  <c r="G95" i="70"/>
  <c r="G96" i="70"/>
  <c r="G97" i="70"/>
  <c r="G98" i="70"/>
  <c r="G99" i="70"/>
  <c r="G100" i="70"/>
  <c r="G101" i="70"/>
  <c r="G102" i="70"/>
  <c r="G103" i="70"/>
  <c r="G104" i="70"/>
  <c r="G105" i="70"/>
  <c r="G106" i="70"/>
  <c r="G107" i="70"/>
  <c r="G108" i="70"/>
  <c r="G109" i="70"/>
  <c r="G110" i="70"/>
  <c r="G111" i="70"/>
  <c r="G112" i="70"/>
  <c r="G113" i="70"/>
  <c r="G114" i="70"/>
  <c r="G115" i="70"/>
  <c r="G116" i="70"/>
  <c r="G117" i="70"/>
  <c r="G118" i="70"/>
  <c r="G119" i="70"/>
  <c r="G120" i="70"/>
  <c r="G121" i="70"/>
  <c r="G122" i="70"/>
  <c r="G123" i="70"/>
  <c r="G124" i="70"/>
  <c r="G125" i="70"/>
  <c r="G126" i="70"/>
  <c r="G127" i="70"/>
  <c r="G128" i="70"/>
  <c r="G129" i="70"/>
  <c r="G130" i="70"/>
  <c r="G131" i="70"/>
  <c r="G132" i="70"/>
  <c r="G133" i="70"/>
  <c r="G134" i="70"/>
  <c r="G135" i="70"/>
  <c r="G136" i="70"/>
  <c r="G137" i="70"/>
  <c r="G138" i="70"/>
  <c r="G139" i="70"/>
  <c r="G140" i="70"/>
  <c r="G141" i="70"/>
  <c r="G142" i="70"/>
  <c r="G143" i="70"/>
  <c r="G144" i="70"/>
  <c r="G145" i="70"/>
  <c r="G146" i="70"/>
  <c r="G147" i="70"/>
  <c r="G148" i="70"/>
  <c r="G149" i="70"/>
  <c r="G150" i="70"/>
  <c r="G151" i="70"/>
  <c r="G152" i="70"/>
  <c r="G153" i="70"/>
  <c r="G154" i="70"/>
  <c r="G155" i="70"/>
  <c r="G156" i="70"/>
  <c r="G157" i="70"/>
  <c r="G158" i="70"/>
  <c r="G159" i="70"/>
  <c r="G160" i="70"/>
  <c r="G161" i="70"/>
  <c r="G162" i="70"/>
  <c r="G163" i="70"/>
  <c r="G164" i="70"/>
  <c r="G165" i="70"/>
  <c r="G166" i="70"/>
  <c r="G167" i="70"/>
  <c r="G168" i="70"/>
  <c r="G169" i="70"/>
  <c r="G170" i="70"/>
  <c r="G171" i="70"/>
  <c r="G172" i="70"/>
  <c r="G173" i="70"/>
  <c r="G174" i="70"/>
  <c r="G175" i="70"/>
  <c r="G176" i="70"/>
  <c r="G177" i="70"/>
  <c r="G178" i="70"/>
  <c r="G179" i="70"/>
  <c r="G180" i="70"/>
  <c r="G181" i="70"/>
  <c r="G182" i="70"/>
  <c r="G183" i="70"/>
  <c r="G184" i="70"/>
  <c r="G185" i="70"/>
  <c r="G186" i="70"/>
  <c r="G187" i="70"/>
  <c r="G188" i="70"/>
  <c r="G189" i="70"/>
  <c r="G190" i="70"/>
  <c r="G191" i="70"/>
  <c r="G192" i="70"/>
  <c r="G193" i="70"/>
  <c r="G194" i="70"/>
  <c r="G195" i="70"/>
  <c r="G196" i="70"/>
  <c r="G197" i="70"/>
  <c r="G198" i="70"/>
  <c r="G199" i="70"/>
  <c r="G200" i="70"/>
  <c r="G201" i="70"/>
  <c r="G202" i="70"/>
  <c r="G203" i="70"/>
  <c r="G204" i="70"/>
  <c r="G205" i="70"/>
  <c r="G206" i="70"/>
  <c r="G207" i="70"/>
  <c r="G208" i="70"/>
  <c r="G209" i="70"/>
  <c r="G210" i="70"/>
  <c r="G212" i="70"/>
  <c r="G213" i="70"/>
  <c r="G214" i="70"/>
  <c r="G215" i="70"/>
  <c r="G216" i="70"/>
  <c r="G217" i="70"/>
  <c r="G218" i="70"/>
  <c r="G219" i="70"/>
  <c r="G220" i="70"/>
  <c r="G221" i="70"/>
  <c r="G222" i="70"/>
  <c r="G223" i="70"/>
  <c r="G224" i="70"/>
  <c r="G225" i="70"/>
  <c r="G226" i="70"/>
  <c r="G227" i="70"/>
  <c r="G228" i="70"/>
  <c r="G229" i="70"/>
  <c r="G230" i="70"/>
  <c r="G231" i="70"/>
  <c r="G232" i="70"/>
  <c r="G233" i="70"/>
  <c r="G234" i="70"/>
  <c r="G235" i="70"/>
  <c r="G236" i="70"/>
  <c r="G237" i="70"/>
  <c r="G238" i="70"/>
  <c r="G239" i="70"/>
  <c r="G240" i="70"/>
  <c r="G241" i="70"/>
  <c r="G242" i="70"/>
  <c r="G243" i="70"/>
  <c r="G244" i="70"/>
  <c r="G245" i="70"/>
  <c r="G246" i="70"/>
  <c r="G247" i="70"/>
  <c r="G248" i="70"/>
  <c r="G249" i="70"/>
  <c r="G250" i="70"/>
  <c r="G251" i="70"/>
  <c r="G252" i="70"/>
  <c r="G253" i="70"/>
  <c r="G255" i="70"/>
  <c r="G256" i="70"/>
  <c r="G257" i="70"/>
  <c r="G258" i="70"/>
  <c r="G259" i="70"/>
  <c r="G4" i="70"/>
  <c r="E5" i="70"/>
  <c r="E6" i="70"/>
  <c r="E7" i="70"/>
  <c r="E8" i="70"/>
  <c r="E9" i="70"/>
  <c r="E10" i="70"/>
  <c r="E11" i="70"/>
  <c r="E12" i="70"/>
  <c r="E13" i="70"/>
  <c r="E14" i="70"/>
  <c r="E15" i="70"/>
  <c r="E16" i="70"/>
  <c r="E17" i="70"/>
  <c r="E18" i="70"/>
  <c r="E19" i="70"/>
  <c r="E20" i="70"/>
  <c r="E21" i="70"/>
  <c r="E22" i="70"/>
  <c r="E23" i="70"/>
  <c r="E24" i="70"/>
  <c r="E25" i="70"/>
  <c r="E26" i="70"/>
  <c r="E27" i="70"/>
  <c r="E28" i="70"/>
  <c r="E29" i="70"/>
  <c r="E30" i="70"/>
  <c r="E31" i="70"/>
  <c r="E32" i="70"/>
  <c r="E33" i="70"/>
  <c r="E34" i="70"/>
  <c r="E35" i="70"/>
  <c r="E36" i="70"/>
  <c r="E37" i="70"/>
  <c r="E38" i="70"/>
  <c r="E39" i="70"/>
  <c r="E40" i="70"/>
  <c r="E41" i="70"/>
  <c r="E42" i="70"/>
  <c r="E43" i="70"/>
  <c r="E44" i="70"/>
  <c r="E45" i="70"/>
  <c r="E46" i="70"/>
  <c r="E47" i="70"/>
  <c r="E48" i="70"/>
  <c r="E49" i="70"/>
  <c r="E50" i="70"/>
  <c r="E51" i="70"/>
  <c r="E52" i="70"/>
  <c r="E53" i="70"/>
  <c r="E54" i="70"/>
  <c r="E55" i="70"/>
  <c r="E56" i="70"/>
  <c r="E57" i="70"/>
  <c r="E58" i="70"/>
  <c r="E59" i="70"/>
  <c r="E60" i="70"/>
  <c r="E61" i="70"/>
  <c r="E62" i="70"/>
  <c r="E63" i="70"/>
  <c r="E64" i="70"/>
  <c r="E65" i="70"/>
  <c r="E66" i="70"/>
  <c r="E67" i="70"/>
  <c r="E68" i="70"/>
  <c r="E69" i="70"/>
  <c r="E70" i="70"/>
  <c r="E71" i="70"/>
  <c r="E72" i="70"/>
  <c r="E73" i="70"/>
  <c r="E74" i="70"/>
  <c r="E75" i="70"/>
  <c r="E76" i="70"/>
  <c r="E77" i="70"/>
  <c r="E78" i="70"/>
  <c r="E79" i="70"/>
  <c r="E80" i="70"/>
  <c r="E81" i="70"/>
  <c r="E82" i="70"/>
  <c r="E83" i="70"/>
  <c r="E84" i="70"/>
  <c r="E85" i="70"/>
  <c r="E86" i="70"/>
  <c r="E87" i="70"/>
  <c r="E88" i="70"/>
  <c r="E89" i="70"/>
  <c r="E90" i="70"/>
  <c r="E91" i="70"/>
  <c r="E92" i="70"/>
  <c r="E93" i="70"/>
  <c r="E94" i="70"/>
  <c r="E95" i="70"/>
  <c r="E96" i="70"/>
  <c r="E97" i="70"/>
  <c r="E98" i="70"/>
  <c r="E99" i="70"/>
  <c r="E100" i="70"/>
  <c r="E101" i="70"/>
  <c r="E102" i="70"/>
  <c r="E103" i="70"/>
  <c r="E104" i="70"/>
  <c r="E105" i="70"/>
  <c r="E106" i="70"/>
  <c r="E107" i="70"/>
  <c r="E108" i="70"/>
  <c r="E109" i="70"/>
  <c r="E110" i="70"/>
  <c r="E111" i="70"/>
  <c r="E112" i="70"/>
  <c r="E113" i="70"/>
  <c r="E114" i="70"/>
  <c r="E115" i="70"/>
  <c r="E116" i="70"/>
  <c r="E117" i="70"/>
  <c r="E118" i="70"/>
  <c r="E119" i="70"/>
  <c r="E120" i="70"/>
  <c r="E121" i="70"/>
  <c r="E122" i="70"/>
  <c r="E123" i="70"/>
  <c r="E124" i="70"/>
  <c r="E125" i="70"/>
  <c r="E126" i="70"/>
  <c r="E127" i="70"/>
  <c r="E128" i="70"/>
  <c r="E129" i="70"/>
  <c r="E130" i="70"/>
  <c r="E131" i="70"/>
  <c r="E132" i="70"/>
  <c r="E133" i="70"/>
  <c r="E134" i="70"/>
  <c r="E135" i="70"/>
  <c r="E136" i="70"/>
  <c r="E137" i="70"/>
  <c r="E138" i="70"/>
  <c r="E139" i="70"/>
  <c r="E140" i="70"/>
  <c r="E141" i="70"/>
  <c r="E142" i="70"/>
  <c r="E143" i="70"/>
  <c r="E144" i="70"/>
  <c r="E145" i="70"/>
  <c r="E146" i="70"/>
  <c r="E147" i="70"/>
  <c r="E148" i="70"/>
  <c r="E149" i="70"/>
  <c r="E150" i="70"/>
  <c r="E151" i="70"/>
  <c r="E152" i="70"/>
  <c r="E153" i="70"/>
  <c r="E154" i="70"/>
  <c r="E155" i="70"/>
  <c r="E156" i="70"/>
  <c r="E157" i="70"/>
  <c r="E158" i="70"/>
  <c r="E159" i="70"/>
  <c r="E160" i="70"/>
  <c r="E161" i="70"/>
  <c r="E162" i="70"/>
  <c r="E163" i="70"/>
  <c r="E164" i="70"/>
  <c r="E165" i="70"/>
  <c r="E166" i="70"/>
  <c r="E167" i="70"/>
  <c r="E168" i="70"/>
  <c r="E169" i="70"/>
  <c r="E170" i="70"/>
  <c r="E171" i="70"/>
  <c r="E172" i="70"/>
  <c r="E173" i="70"/>
  <c r="E174" i="70"/>
  <c r="E175" i="70"/>
  <c r="E176" i="70"/>
  <c r="E177" i="70"/>
  <c r="E178" i="70"/>
  <c r="E179" i="70"/>
  <c r="E180" i="70"/>
  <c r="E181" i="70"/>
  <c r="E182" i="70"/>
  <c r="E183" i="70"/>
  <c r="E184" i="70"/>
  <c r="E185" i="70"/>
  <c r="E186" i="70"/>
  <c r="E187" i="70"/>
  <c r="E188" i="70"/>
  <c r="E189" i="70"/>
  <c r="E190" i="70"/>
  <c r="E191" i="70"/>
  <c r="E192" i="70"/>
  <c r="E193" i="70"/>
  <c r="E194" i="70"/>
  <c r="E195" i="70"/>
  <c r="E196" i="70"/>
  <c r="E197" i="70"/>
  <c r="E198" i="70"/>
  <c r="E199" i="70"/>
  <c r="E200" i="70"/>
  <c r="E201" i="70"/>
  <c r="E202" i="70"/>
  <c r="E203" i="70"/>
  <c r="E204" i="70"/>
  <c r="E205" i="70"/>
  <c r="E206" i="70"/>
  <c r="E207" i="70"/>
  <c r="E208" i="70"/>
  <c r="E209" i="70"/>
  <c r="E210" i="70"/>
  <c r="E212" i="70"/>
  <c r="E213" i="70"/>
  <c r="E214" i="70"/>
  <c r="E215" i="70"/>
  <c r="E216" i="70"/>
  <c r="E217" i="70"/>
  <c r="E218" i="70"/>
  <c r="E219" i="70"/>
  <c r="E220" i="70"/>
  <c r="E221" i="70"/>
  <c r="E222" i="70"/>
  <c r="E223" i="70"/>
  <c r="E224" i="70"/>
  <c r="E225" i="70"/>
  <c r="E226" i="70"/>
  <c r="E227" i="70"/>
  <c r="E228" i="70"/>
  <c r="E229" i="70"/>
  <c r="E230" i="70"/>
  <c r="E231" i="70"/>
  <c r="E232" i="70"/>
  <c r="E233" i="70"/>
  <c r="E234" i="70"/>
  <c r="E235" i="70"/>
  <c r="E236" i="70"/>
  <c r="E237" i="70"/>
  <c r="E238" i="70"/>
  <c r="E239" i="70"/>
  <c r="E240" i="70"/>
  <c r="E241" i="70"/>
  <c r="E242" i="70"/>
  <c r="E243" i="70"/>
  <c r="E244" i="70"/>
  <c r="E245" i="70"/>
  <c r="E246" i="70"/>
  <c r="E247" i="70"/>
  <c r="E248" i="70"/>
  <c r="E249" i="70"/>
  <c r="E250" i="70"/>
  <c r="E251" i="70"/>
  <c r="E252" i="70"/>
  <c r="E253" i="70"/>
  <c r="E255" i="70"/>
  <c r="E256" i="70"/>
  <c r="E257" i="70"/>
  <c r="E258" i="70"/>
  <c r="E259" i="70"/>
  <c r="E4" i="70"/>
  <c r="A5" i="70"/>
  <c r="B5" i="70" s="1"/>
  <c r="A6" i="70"/>
  <c r="B6" i="70" s="1"/>
  <c r="A7" i="70"/>
  <c r="B7" i="70" s="1"/>
  <c r="A8" i="70"/>
  <c r="B8" i="70" s="1"/>
  <c r="A9" i="70"/>
  <c r="B9" i="70" s="1"/>
  <c r="A10" i="70"/>
  <c r="B10" i="70" s="1"/>
  <c r="A11" i="70"/>
  <c r="B11" i="70" s="1"/>
  <c r="A12" i="70"/>
  <c r="B12" i="70" s="1"/>
  <c r="A13" i="70"/>
  <c r="B13" i="70" s="1"/>
  <c r="A14" i="70"/>
  <c r="B14" i="70" s="1"/>
  <c r="A15" i="70"/>
  <c r="B15" i="70" s="1"/>
  <c r="A16" i="70"/>
  <c r="B16" i="70" s="1"/>
  <c r="A17" i="70"/>
  <c r="B17" i="70" s="1"/>
  <c r="A18" i="70"/>
  <c r="B18" i="70" s="1"/>
  <c r="A19" i="70"/>
  <c r="B19" i="70" s="1"/>
  <c r="A20" i="70"/>
  <c r="B20" i="70" s="1"/>
  <c r="A21" i="70"/>
  <c r="B21" i="70" s="1"/>
  <c r="A22" i="70"/>
  <c r="B22" i="70" s="1"/>
  <c r="A23" i="70"/>
  <c r="B23" i="70" s="1"/>
  <c r="A24" i="70"/>
  <c r="B24" i="70" s="1"/>
  <c r="A25" i="70"/>
  <c r="B25" i="70" s="1"/>
  <c r="A26" i="70"/>
  <c r="B26" i="70" s="1"/>
  <c r="A27" i="70"/>
  <c r="B27" i="70" s="1"/>
  <c r="A28" i="70"/>
  <c r="B28" i="70" s="1"/>
  <c r="A29" i="70"/>
  <c r="B29" i="70" s="1"/>
  <c r="A30" i="70"/>
  <c r="B30" i="70" s="1"/>
  <c r="A31" i="70"/>
  <c r="B31" i="70" s="1"/>
  <c r="A32" i="70"/>
  <c r="B32" i="70" s="1"/>
  <c r="A33" i="70"/>
  <c r="B33" i="70" s="1"/>
  <c r="A34" i="70"/>
  <c r="B34" i="70" s="1"/>
  <c r="A35" i="70"/>
  <c r="B35" i="70" s="1"/>
  <c r="A36" i="70"/>
  <c r="B36" i="70" s="1"/>
  <c r="A37" i="70"/>
  <c r="B37" i="70" s="1"/>
  <c r="A38" i="70"/>
  <c r="B38" i="70" s="1"/>
  <c r="A39" i="70"/>
  <c r="B39" i="70" s="1"/>
  <c r="A40" i="70"/>
  <c r="B40" i="70" s="1"/>
  <c r="A41" i="70"/>
  <c r="B41" i="70" s="1"/>
  <c r="A42" i="70"/>
  <c r="B42" i="70" s="1"/>
  <c r="A43" i="70"/>
  <c r="B43" i="70" s="1"/>
  <c r="A44" i="70"/>
  <c r="B44" i="70" s="1"/>
  <c r="A45" i="70"/>
  <c r="B45" i="70" s="1"/>
  <c r="A46" i="70"/>
  <c r="B46" i="70" s="1"/>
  <c r="A47" i="70"/>
  <c r="B47" i="70" s="1"/>
  <c r="A48" i="70"/>
  <c r="B48" i="70" s="1"/>
  <c r="A49" i="70"/>
  <c r="B49" i="70" s="1"/>
  <c r="A50" i="70"/>
  <c r="B50" i="70" s="1"/>
  <c r="A51" i="70"/>
  <c r="B51" i="70" s="1"/>
  <c r="A52" i="70"/>
  <c r="B52" i="70" s="1"/>
  <c r="A53" i="70"/>
  <c r="B53" i="70" s="1"/>
  <c r="A54" i="70"/>
  <c r="B54" i="70" s="1"/>
  <c r="A55" i="70"/>
  <c r="B55" i="70" s="1"/>
  <c r="A56" i="70"/>
  <c r="B56" i="70" s="1"/>
  <c r="A57" i="70"/>
  <c r="B57" i="70" s="1"/>
  <c r="A58" i="70"/>
  <c r="B58" i="70" s="1"/>
  <c r="A59" i="70"/>
  <c r="B59" i="70" s="1"/>
  <c r="A60" i="70"/>
  <c r="B60" i="70" s="1"/>
  <c r="A61" i="70"/>
  <c r="B61" i="70" s="1"/>
  <c r="A62" i="70"/>
  <c r="B62" i="70" s="1"/>
  <c r="A63" i="70"/>
  <c r="B63" i="70" s="1"/>
  <c r="A64" i="70"/>
  <c r="B64" i="70" s="1"/>
  <c r="A65" i="70"/>
  <c r="B65" i="70" s="1"/>
  <c r="A66" i="70"/>
  <c r="B66" i="70" s="1"/>
  <c r="A67" i="70"/>
  <c r="B67" i="70" s="1"/>
  <c r="A68" i="70"/>
  <c r="B68" i="70" s="1"/>
  <c r="A69" i="70"/>
  <c r="B69" i="70" s="1"/>
  <c r="A70" i="70"/>
  <c r="B70" i="70" s="1"/>
  <c r="A71" i="70"/>
  <c r="B71" i="70" s="1"/>
  <c r="A72" i="70"/>
  <c r="B72" i="70" s="1"/>
  <c r="A73" i="70"/>
  <c r="B73" i="70" s="1"/>
  <c r="A74" i="70"/>
  <c r="B74" i="70" s="1"/>
  <c r="A75" i="70"/>
  <c r="B75" i="70" s="1"/>
  <c r="A76" i="70"/>
  <c r="B76" i="70" s="1"/>
  <c r="A77" i="70"/>
  <c r="B77" i="70" s="1"/>
  <c r="A78" i="70"/>
  <c r="B78" i="70" s="1"/>
  <c r="A79" i="70"/>
  <c r="B79" i="70" s="1"/>
  <c r="A80" i="70"/>
  <c r="B80" i="70" s="1"/>
  <c r="A81" i="70"/>
  <c r="B81" i="70" s="1"/>
  <c r="A82" i="70"/>
  <c r="B82" i="70" s="1"/>
  <c r="A83" i="70"/>
  <c r="B83" i="70" s="1"/>
  <c r="A84" i="70"/>
  <c r="B84" i="70" s="1"/>
  <c r="A85" i="70"/>
  <c r="B85" i="70" s="1"/>
  <c r="A86" i="70"/>
  <c r="B86" i="70" s="1"/>
  <c r="A87" i="70"/>
  <c r="B87" i="70" s="1"/>
  <c r="A88" i="70"/>
  <c r="B88" i="70" s="1"/>
  <c r="A89" i="70"/>
  <c r="B89" i="70" s="1"/>
  <c r="A90" i="70"/>
  <c r="B90" i="70" s="1"/>
  <c r="A91" i="70"/>
  <c r="B91" i="70" s="1"/>
  <c r="A92" i="70"/>
  <c r="B92" i="70" s="1"/>
  <c r="A93" i="70"/>
  <c r="B93" i="70" s="1"/>
  <c r="A94" i="70"/>
  <c r="B94" i="70" s="1"/>
  <c r="A95" i="70"/>
  <c r="B95" i="70" s="1"/>
  <c r="A96" i="70"/>
  <c r="B96" i="70" s="1"/>
  <c r="A97" i="70"/>
  <c r="B97" i="70" s="1"/>
  <c r="A98" i="70"/>
  <c r="B98" i="70" s="1"/>
  <c r="A99" i="70"/>
  <c r="B99" i="70" s="1"/>
  <c r="A100" i="70"/>
  <c r="B100" i="70" s="1"/>
  <c r="A101" i="70"/>
  <c r="B101" i="70" s="1"/>
  <c r="A102" i="70"/>
  <c r="B102" i="70" s="1"/>
  <c r="A103" i="70"/>
  <c r="B103" i="70" s="1"/>
  <c r="A104" i="70"/>
  <c r="B104" i="70" s="1"/>
  <c r="A105" i="70"/>
  <c r="B105" i="70" s="1"/>
  <c r="A106" i="70"/>
  <c r="B106" i="70" s="1"/>
  <c r="A107" i="70"/>
  <c r="B107" i="70" s="1"/>
  <c r="A108" i="70"/>
  <c r="B108" i="70" s="1"/>
  <c r="A109" i="70"/>
  <c r="B109" i="70" s="1"/>
  <c r="A110" i="70"/>
  <c r="B110" i="70" s="1"/>
  <c r="A111" i="70"/>
  <c r="B111" i="70" s="1"/>
  <c r="A112" i="70"/>
  <c r="B112" i="70" s="1"/>
  <c r="A113" i="70"/>
  <c r="B113" i="70" s="1"/>
  <c r="A114" i="70"/>
  <c r="B114" i="70" s="1"/>
  <c r="A115" i="70"/>
  <c r="B115" i="70" s="1"/>
  <c r="A116" i="70"/>
  <c r="B116" i="70" s="1"/>
  <c r="A117" i="70"/>
  <c r="B117" i="70" s="1"/>
  <c r="A118" i="70"/>
  <c r="B118" i="70" s="1"/>
  <c r="A119" i="70"/>
  <c r="B119" i="70" s="1"/>
  <c r="A120" i="70"/>
  <c r="B120" i="70" s="1"/>
  <c r="A121" i="70"/>
  <c r="B121" i="70" s="1"/>
  <c r="A122" i="70"/>
  <c r="B122" i="70" s="1"/>
  <c r="A123" i="70"/>
  <c r="B123" i="70" s="1"/>
  <c r="A124" i="70"/>
  <c r="B124" i="70" s="1"/>
  <c r="A125" i="70"/>
  <c r="B125" i="70" s="1"/>
  <c r="A126" i="70"/>
  <c r="B126" i="70" s="1"/>
  <c r="A127" i="70"/>
  <c r="B127" i="70" s="1"/>
  <c r="A128" i="70"/>
  <c r="B128" i="70" s="1"/>
  <c r="A129" i="70"/>
  <c r="B129" i="70" s="1"/>
  <c r="A130" i="70"/>
  <c r="B130" i="70" s="1"/>
  <c r="A131" i="70"/>
  <c r="B131" i="70" s="1"/>
  <c r="A132" i="70"/>
  <c r="B132" i="70" s="1"/>
  <c r="A133" i="70"/>
  <c r="B133" i="70" s="1"/>
  <c r="A134" i="70"/>
  <c r="B134" i="70" s="1"/>
  <c r="A135" i="70"/>
  <c r="B135" i="70" s="1"/>
  <c r="A136" i="70"/>
  <c r="B136" i="70" s="1"/>
  <c r="A137" i="70"/>
  <c r="B137" i="70" s="1"/>
  <c r="A138" i="70"/>
  <c r="B138" i="70" s="1"/>
  <c r="A139" i="70"/>
  <c r="B139" i="70" s="1"/>
  <c r="A140" i="70"/>
  <c r="B140" i="70" s="1"/>
  <c r="A141" i="70"/>
  <c r="B141" i="70" s="1"/>
  <c r="A142" i="70"/>
  <c r="B142" i="70" s="1"/>
  <c r="A143" i="70"/>
  <c r="B143" i="70" s="1"/>
  <c r="A144" i="70"/>
  <c r="B144" i="70" s="1"/>
  <c r="A145" i="70"/>
  <c r="B145" i="70" s="1"/>
  <c r="A146" i="70"/>
  <c r="B146" i="70" s="1"/>
  <c r="A147" i="70"/>
  <c r="B147" i="70" s="1"/>
  <c r="A148" i="70"/>
  <c r="B148" i="70" s="1"/>
  <c r="A149" i="70"/>
  <c r="B149" i="70" s="1"/>
  <c r="A150" i="70"/>
  <c r="B150" i="70" s="1"/>
  <c r="A151" i="70"/>
  <c r="B151" i="70" s="1"/>
  <c r="A152" i="70"/>
  <c r="B152" i="70" s="1"/>
  <c r="A153" i="70"/>
  <c r="B153" i="70" s="1"/>
  <c r="A154" i="70"/>
  <c r="B154" i="70" s="1"/>
  <c r="A155" i="70"/>
  <c r="B155" i="70" s="1"/>
  <c r="A156" i="70"/>
  <c r="B156" i="70" s="1"/>
  <c r="A157" i="70"/>
  <c r="B157" i="70" s="1"/>
  <c r="A158" i="70"/>
  <c r="B158" i="70" s="1"/>
  <c r="A159" i="70"/>
  <c r="B159" i="70" s="1"/>
  <c r="A160" i="70"/>
  <c r="B160" i="70" s="1"/>
  <c r="A161" i="70"/>
  <c r="B161" i="70" s="1"/>
  <c r="A162" i="70"/>
  <c r="B162" i="70" s="1"/>
  <c r="A163" i="70"/>
  <c r="B163" i="70" s="1"/>
  <c r="A164" i="70"/>
  <c r="B164" i="70" s="1"/>
  <c r="A165" i="70"/>
  <c r="B165" i="70" s="1"/>
  <c r="A166" i="70"/>
  <c r="B166" i="70" s="1"/>
  <c r="A167" i="70"/>
  <c r="B167" i="70" s="1"/>
  <c r="A168" i="70"/>
  <c r="B168" i="70" s="1"/>
  <c r="A169" i="70"/>
  <c r="B169" i="70" s="1"/>
  <c r="A170" i="70"/>
  <c r="B170" i="70" s="1"/>
  <c r="A171" i="70"/>
  <c r="B171" i="70" s="1"/>
  <c r="A172" i="70"/>
  <c r="B172" i="70" s="1"/>
  <c r="A173" i="70"/>
  <c r="B173" i="70" s="1"/>
  <c r="A174" i="70"/>
  <c r="B174" i="70" s="1"/>
  <c r="A175" i="70"/>
  <c r="B175" i="70" s="1"/>
  <c r="A176" i="70"/>
  <c r="B176" i="70" s="1"/>
  <c r="A177" i="70"/>
  <c r="B177" i="70" s="1"/>
  <c r="A178" i="70"/>
  <c r="B178" i="70" s="1"/>
  <c r="A179" i="70"/>
  <c r="B179" i="70" s="1"/>
  <c r="A180" i="70"/>
  <c r="B180" i="70" s="1"/>
  <c r="A181" i="70"/>
  <c r="B181" i="70" s="1"/>
  <c r="A182" i="70"/>
  <c r="B182" i="70" s="1"/>
  <c r="A183" i="70"/>
  <c r="B183" i="70" s="1"/>
  <c r="A184" i="70"/>
  <c r="B184" i="70" s="1"/>
  <c r="A185" i="70"/>
  <c r="B185" i="70" s="1"/>
  <c r="A186" i="70"/>
  <c r="B186" i="70" s="1"/>
  <c r="A187" i="70"/>
  <c r="B187" i="70" s="1"/>
  <c r="A188" i="70"/>
  <c r="B188" i="70" s="1"/>
  <c r="A189" i="70"/>
  <c r="B189" i="70" s="1"/>
  <c r="A190" i="70"/>
  <c r="B190" i="70" s="1"/>
  <c r="A191" i="70"/>
  <c r="B191" i="70" s="1"/>
  <c r="A192" i="70"/>
  <c r="B192" i="70" s="1"/>
  <c r="A193" i="70"/>
  <c r="B193" i="70" s="1"/>
  <c r="A194" i="70"/>
  <c r="B194" i="70" s="1"/>
  <c r="A195" i="70"/>
  <c r="B195" i="70" s="1"/>
  <c r="A196" i="70"/>
  <c r="B196" i="70" s="1"/>
  <c r="A197" i="70"/>
  <c r="B197" i="70" s="1"/>
  <c r="A198" i="70"/>
  <c r="B198" i="70" s="1"/>
  <c r="A199" i="70"/>
  <c r="B199" i="70" s="1"/>
  <c r="A200" i="70"/>
  <c r="B200" i="70" s="1"/>
  <c r="A201" i="70"/>
  <c r="B201" i="70" s="1"/>
  <c r="A202" i="70"/>
  <c r="B202" i="70" s="1"/>
  <c r="A203" i="70"/>
  <c r="B203" i="70" s="1"/>
  <c r="A204" i="70"/>
  <c r="B204" i="70" s="1"/>
  <c r="A205" i="70"/>
  <c r="B205" i="70" s="1"/>
  <c r="A206" i="70"/>
  <c r="B206" i="70" s="1"/>
  <c r="A207" i="70"/>
  <c r="B207" i="70" s="1"/>
  <c r="A208" i="70"/>
  <c r="B208" i="70" s="1"/>
  <c r="A209" i="70"/>
  <c r="B209" i="70" s="1"/>
  <c r="A210" i="70"/>
  <c r="B210" i="70" s="1"/>
  <c r="A212" i="70"/>
  <c r="B212" i="70" s="1"/>
  <c r="A213" i="70"/>
  <c r="B213" i="70" s="1"/>
  <c r="A214" i="70"/>
  <c r="B214" i="70" s="1"/>
  <c r="A215" i="70"/>
  <c r="B215" i="70" s="1"/>
  <c r="A216" i="70"/>
  <c r="B216" i="70" s="1"/>
  <c r="A217" i="70"/>
  <c r="B217" i="70" s="1"/>
  <c r="A218" i="70"/>
  <c r="B218" i="70" s="1"/>
  <c r="A219" i="70"/>
  <c r="B219" i="70" s="1"/>
  <c r="A220" i="70"/>
  <c r="B220" i="70" s="1"/>
  <c r="A221" i="70"/>
  <c r="B221" i="70" s="1"/>
  <c r="A222" i="70"/>
  <c r="B222" i="70" s="1"/>
  <c r="A223" i="70"/>
  <c r="B223" i="70" s="1"/>
  <c r="A224" i="70"/>
  <c r="B224" i="70" s="1"/>
  <c r="A225" i="70"/>
  <c r="B225" i="70" s="1"/>
  <c r="A226" i="70"/>
  <c r="B226" i="70" s="1"/>
  <c r="A227" i="70"/>
  <c r="B227" i="70" s="1"/>
  <c r="A228" i="70"/>
  <c r="B228" i="70" s="1"/>
  <c r="A229" i="70"/>
  <c r="B229" i="70" s="1"/>
  <c r="A230" i="70"/>
  <c r="B230" i="70" s="1"/>
  <c r="A231" i="70"/>
  <c r="B231" i="70" s="1"/>
  <c r="A232" i="70"/>
  <c r="B232" i="70" s="1"/>
  <c r="A233" i="70"/>
  <c r="B233" i="70" s="1"/>
  <c r="A234" i="70"/>
  <c r="B234" i="70" s="1"/>
  <c r="A235" i="70"/>
  <c r="B235" i="70" s="1"/>
  <c r="A236" i="70"/>
  <c r="B236" i="70" s="1"/>
  <c r="A237" i="70"/>
  <c r="B237" i="70" s="1"/>
  <c r="A238" i="70"/>
  <c r="B238" i="70" s="1"/>
  <c r="A239" i="70"/>
  <c r="B239" i="70" s="1"/>
  <c r="A240" i="70"/>
  <c r="B240" i="70" s="1"/>
  <c r="A241" i="70"/>
  <c r="B241" i="70" s="1"/>
  <c r="A242" i="70"/>
  <c r="B242" i="70" s="1"/>
  <c r="A243" i="70"/>
  <c r="B243" i="70" s="1"/>
  <c r="A244" i="70"/>
  <c r="B244" i="70" s="1"/>
  <c r="A245" i="70"/>
  <c r="B245" i="70" s="1"/>
  <c r="A246" i="70"/>
  <c r="B246" i="70" s="1"/>
  <c r="A247" i="70"/>
  <c r="B247" i="70" s="1"/>
  <c r="A248" i="70"/>
  <c r="B248" i="70" s="1"/>
  <c r="A249" i="70"/>
  <c r="B249" i="70" s="1"/>
  <c r="A250" i="70"/>
  <c r="B250" i="70" s="1"/>
  <c r="A251" i="70"/>
  <c r="B251" i="70" s="1"/>
  <c r="A252" i="70"/>
  <c r="B252" i="70" s="1"/>
  <c r="A253" i="70"/>
  <c r="B253" i="70" s="1"/>
  <c r="A255" i="70"/>
  <c r="B255" i="70" s="1"/>
  <c r="A256" i="70"/>
  <c r="B256" i="70" s="1"/>
  <c r="A257" i="70"/>
  <c r="B257" i="70" s="1"/>
  <c r="A258" i="70"/>
  <c r="B258" i="70" s="1"/>
  <c r="A259" i="70"/>
  <c r="B259" i="70" s="1"/>
  <c r="A4" i="70"/>
  <c r="B4" i="70" s="1"/>
  <c r="D3521" i="5"/>
  <c r="D3522" i="5"/>
  <c r="B3521" i="5"/>
  <c r="B3522" i="5"/>
  <c r="D5285" i="4"/>
  <c r="D5286" i="4"/>
  <c r="B5285" i="4"/>
  <c r="B5286" i="4"/>
  <c r="H259" i="70"/>
  <c r="H258" i="70"/>
  <c r="H257" i="70"/>
  <c r="H256" i="70"/>
  <c r="H255" i="70"/>
  <c r="H253" i="70"/>
  <c r="H252" i="70"/>
  <c r="H251" i="70"/>
  <c r="H250" i="70"/>
  <c r="H249" i="70"/>
  <c r="H248" i="70"/>
  <c r="H247" i="70"/>
  <c r="H246" i="70"/>
  <c r="H245" i="70"/>
  <c r="H244" i="70"/>
  <c r="H243" i="70"/>
  <c r="H242" i="70"/>
  <c r="H241" i="70"/>
  <c r="H240" i="70"/>
  <c r="H239" i="70"/>
  <c r="H238" i="70"/>
  <c r="H237" i="70"/>
  <c r="H236" i="70"/>
  <c r="H235" i="70"/>
  <c r="H234" i="70"/>
  <c r="H233" i="70"/>
  <c r="H232" i="70"/>
  <c r="H231" i="70"/>
  <c r="H230" i="70"/>
  <c r="H229" i="70"/>
  <c r="H228" i="70"/>
  <c r="H227" i="70"/>
  <c r="H226" i="70"/>
  <c r="H225" i="70"/>
  <c r="H224" i="70"/>
  <c r="H223" i="70"/>
  <c r="H222" i="70"/>
  <c r="H221" i="70"/>
  <c r="H220" i="70"/>
  <c r="H219" i="70"/>
  <c r="H218" i="70"/>
  <c r="H217" i="70"/>
  <c r="H216" i="70"/>
  <c r="H215" i="70"/>
  <c r="H214" i="70"/>
  <c r="H213" i="70"/>
  <c r="H212" i="70"/>
  <c r="H210" i="70"/>
  <c r="H209" i="70"/>
  <c r="H208" i="70"/>
  <c r="H207" i="70"/>
  <c r="H206" i="70"/>
  <c r="H205" i="70"/>
  <c r="H204" i="70"/>
  <c r="H203" i="70"/>
  <c r="H202" i="70"/>
  <c r="H201" i="70"/>
  <c r="H200" i="70"/>
  <c r="H199" i="70"/>
  <c r="H198" i="70"/>
  <c r="H197" i="70"/>
  <c r="H196" i="70"/>
  <c r="H195" i="70"/>
  <c r="H194" i="70"/>
  <c r="H193" i="70"/>
  <c r="H192" i="70"/>
  <c r="H191" i="70"/>
  <c r="H190" i="70"/>
  <c r="H189" i="70"/>
  <c r="H188" i="70"/>
  <c r="H187" i="70"/>
  <c r="H186" i="70"/>
  <c r="H185" i="70"/>
  <c r="H184" i="70"/>
  <c r="H183" i="70"/>
  <c r="H182" i="70"/>
  <c r="H181" i="70"/>
  <c r="H180" i="70"/>
  <c r="H179" i="70"/>
  <c r="H178" i="70"/>
  <c r="H177" i="70"/>
  <c r="H176" i="70"/>
  <c r="H175" i="70"/>
  <c r="H174" i="70"/>
  <c r="H173" i="70"/>
  <c r="H172" i="70"/>
  <c r="H171" i="70"/>
  <c r="H170" i="70"/>
  <c r="H169" i="70"/>
  <c r="H168" i="70"/>
  <c r="H167" i="70"/>
  <c r="H166" i="70"/>
  <c r="H165" i="70"/>
  <c r="H164" i="70"/>
  <c r="H163" i="70"/>
  <c r="H162" i="70"/>
  <c r="H161" i="70"/>
  <c r="H160" i="70"/>
  <c r="H159" i="70"/>
  <c r="H158" i="70"/>
  <c r="H157" i="70"/>
  <c r="H156" i="70"/>
  <c r="H155" i="70"/>
  <c r="H154" i="70"/>
  <c r="H153" i="70"/>
  <c r="H152" i="70"/>
  <c r="H151" i="70"/>
  <c r="H150" i="70"/>
  <c r="H149" i="70"/>
  <c r="H148" i="70"/>
  <c r="H147" i="70"/>
  <c r="H146" i="70"/>
  <c r="H145" i="70"/>
  <c r="H144" i="70"/>
  <c r="H143" i="70"/>
  <c r="H142" i="70"/>
  <c r="H141" i="70"/>
  <c r="H140" i="70"/>
  <c r="H139" i="70"/>
  <c r="H138" i="70"/>
  <c r="H137" i="70"/>
  <c r="H136" i="70"/>
  <c r="H135" i="70"/>
  <c r="H134" i="70"/>
  <c r="H133" i="70"/>
  <c r="H132" i="70"/>
  <c r="H131" i="70"/>
  <c r="H130" i="70"/>
  <c r="H129" i="70"/>
  <c r="H128" i="70"/>
  <c r="H127" i="70"/>
  <c r="H126" i="70"/>
  <c r="H125" i="70"/>
  <c r="H124" i="70"/>
  <c r="H123" i="70"/>
  <c r="H122" i="70"/>
  <c r="H121" i="70"/>
  <c r="H120" i="70"/>
  <c r="H119" i="70"/>
  <c r="H118" i="70"/>
  <c r="H117" i="70"/>
  <c r="H116" i="70"/>
  <c r="H115" i="70"/>
  <c r="H114" i="70"/>
  <c r="H113" i="70"/>
  <c r="H112" i="70"/>
  <c r="H111" i="70"/>
  <c r="H110" i="70"/>
  <c r="H109" i="70"/>
  <c r="H108" i="70"/>
  <c r="H107" i="70"/>
  <c r="H106" i="70"/>
  <c r="H105" i="70"/>
  <c r="H104" i="70"/>
  <c r="H103" i="70"/>
  <c r="H102" i="70"/>
  <c r="H101" i="70"/>
  <c r="H100" i="70"/>
  <c r="H99" i="70"/>
  <c r="H98" i="70"/>
  <c r="H97" i="70"/>
  <c r="H96" i="70"/>
  <c r="H95" i="70"/>
  <c r="H94" i="70"/>
  <c r="H93" i="70"/>
  <c r="H92" i="70"/>
  <c r="H91" i="70"/>
  <c r="H90" i="70"/>
  <c r="H89" i="70"/>
  <c r="H88" i="70"/>
  <c r="H87" i="70"/>
  <c r="H86" i="70"/>
  <c r="H85" i="70"/>
  <c r="H84" i="70"/>
  <c r="H83" i="70"/>
  <c r="H82" i="70"/>
  <c r="H81" i="70"/>
  <c r="H80" i="70"/>
  <c r="H79" i="70"/>
  <c r="H78" i="70"/>
  <c r="H77" i="70"/>
  <c r="H76" i="70"/>
  <c r="H75" i="70"/>
  <c r="H74" i="70"/>
  <c r="H73" i="70"/>
  <c r="H72" i="70"/>
  <c r="H71" i="70"/>
  <c r="H70" i="70"/>
  <c r="H69" i="70"/>
  <c r="H68" i="70"/>
  <c r="H67" i="70"/>
  <c r="H66" i="70"/>
  <c r="H65" i="70"/>
  <c r="H64" i="70"/>
  <c r="H63" i="70"/>
  <c r="H62" i="70"/>
  <c r="H61" i="70"/>
  <c r="H60" i="70"/>
  <c r="H59" i="70"/>
  <c r="H58" i="70"/>
  <c r="H57" i="70"/>
  <c r="H56" i="70"/>
  <c r="H55" i="70"/>
  <c r="H54" i="70"/>
  <c r="H53" i="70"/>
  <c r="H52" i="70"/>
  <c r="H51" i="70"/>
  <c r="H50" i="70"/>
  <c r="H49" i="70"/>
  <c r="H48" i="70"/>
  <c r="H47" i="70"/>
  <c r="H46" i="70"/>
  <c r="H45" i="70"/>
  <c r="H44" i="70"/>
  <c r="H43" i="70"/>
  <c r="H42" i="70"/>
  <c r="H41" i="70"/>
  <c r="H40" i="70"/>
  <c r="H39" i="70"/>
  <c r="H38" i="70"/>
  <c r="H37" i="70"/>
  <c r="H36" i="70"/>
  <c r="H35" i="70"/>
  <c r="H34" i="70"/>
  <c r="H33" i="70"/>
  <c r="H32" i="70"/>
  <c r="H31" i="70"/>
  <c r="H30" i="70"/>
  <c r="H29" i="70"/>
  <c r="H28" i="70"/>
  <c r="H27" i="70"/>
  <c r="H26" i="70"/>
  <c r="H25" i="70"/>
  <c r="H24" i="70"/>
  <c r="H23" i="70"/>
  <c r="H22" i="70"/>
  <c r="H21" i="70"/>
  <c r="H20" i="70"/>
  <c r="H19" i="70"/>
  <c r="H18" i="70"/>
  <c r="H17" i="70"/>
  <c r="H16" i="70"/>
  <c r="H15" i="70"/>
  <c r="H14" i="70"/>
  <c r="H13" i="70"/>
  <c r="H12" i="70"/>
  <c r="H11" i="70"/>
  <c r="H10" i="70"/>
  <c r="H9" i="70"/>
  <c r="H8" i="70"/>
  <c r="H7" i="70"/>
  <c r="H6" i="70"/>
  <c r="H5" i="70"/>
  <c r="H4" i="70"/>
  <c r="C13" i="55" l="1"/>
  <c r="D5072" i="4" l="1"/>
  <c r="D5073" i="4"/>
  <c r="D5074" i="4"/>
  <c r="D5075" i="4"/>
  <c r="B5072" i="4"/>
  <c r="B5073" i="4"/>
  <c r="B5074" i="4"/>
  <c r="B5075" i="4"/>
  <c r="D5071" i="4" l="1"/>
  <c r="B5071" i="4"/>
  <c r="G673" i="19" l="1"/>
  <c r="D5026" i="4" l="1"/>
  <c r="D5027" i="4"/>
  <c r="D5046" i="4"/>
  <c r="D5049" i="4"/>
  <c r="D5058" i="4"/>
  <c r="D5062" i="4"/>
  <c r="D5066" i="4"/>
  <c r="D5067" i="4"/>
  <c r="D5068" i="4"/>
  <c r="D5069" i="4"/>
  <c r="B5026" i="4"/>
  <c r="B5027" i="4"/>
  <c r="B5046" i="4"/>
  <c r="B5049" i="4"/>
  <c r="B5058" i="4"/>
  <c r="B5062" i="4"/>
  <c r="B5066" i="4"/>
  <c r="B5067" i="4"/>
  <c r="B5068" i="4"/>
  <c r="B5069" i="4"/>
  <c r="D5028" i="4" l="1"/>
  <c r="B5024" i="4"/>
  <c r="B5028" i="4"/>
  <c r="D5024" i="4"/>
  <c r="B5038" i="4"/>
  <c r="B5039" i="4"/>
  <c r="B5040" i="4"/>
  <c r="B5041" i="4"/>
  <c r="B5042" i="4"/>
  <c r="B5043" i="4"/>
  <c r="B5044" i="4"/>
  <c r="B5045" i="4"/>
  <c r="B5047" i="4"/>
  <c r="B5048" i="4"/>
  <c r="B5050" i="4"/>
  <c r="B5051" i="4"/>
  <c r="B5052" i="4"/>
  <c r="B5053" i="4"/>
  <c r="B5054" i="4"/>
  <c r="B5055" i="4"/>
  <c r="B5056" i="4"/>
  <c r="B5057" i="4"/>
  <c r="B5059" i="4"/>
  <c r="B5060" i="4"/>
  <c r="B5061" i="4"/>
  <c r="B5063" i="4"/>
  <c r="B5064" i="4"/>
  <c r="B5065" i="4"/>
  <c r="D5038" i="4"/>
  <c r="D5039" i="4"/>
  <c r="D5040" i="4"/>
  <c r="D5041" i="4"/>
  <c r="D5042" i="4"/>
  <c r="D5043" i="4"/>
  <c r="D5044" i="4"/>
  <c r="D5045" i="4"/>
  <c r="D5047" i="4"/>
  <c r="D5048" i="4"/>
  <c r="D5050" i="4"/>
  <c r="D5051" i="4"/>
  <c r="D5052" i="4"/>
  <c r="D5053" i="4"/>
  <c r="D5054" i="4"/>
  <c r="D5055" i="4"/>
  <c r="D5056" i="4"/>
  <c r="D5057" i="4"/>
  <c r="D5059" i="4"/>
  <c r="D5060" i="4"/>
  <c r="D5061" i="4"/>
  <c r="D5063" i="4"/>
  <c r="D5064" i="4"/>
  <c r="D5065" i="4"/>
  <c r="D5037" i="4" l="1"/>
  <c r="B5037" i="4"/>
  <c r="D5036" i="4"/>
  <c r="B5036" i="4"/>
  <c r="D5035" i="4"/>
  <c r="B5035" i="4"/>
  <c r="D5034" i="4"/>
  <c r="B5034" i="4"/>
  <c r="D5033" i="4"/>
  <c r="B5033" i="4"/>
  <c r="D5032" i="4"/>
  <c r="B5032" i="4"/>
  <c r="D5031" i="4"/>
  <c r="B5031" i="4"/>
  <c r="D5030" i="4"/>
  <c r="B5030" i="4"/>
  <c r="D5029" i="4"/>
  <c r="B5029" i="4"/>
  <c r="BN15" i="15" l="1"/>
  <c r="BN14" i="15"/>
  <c r="BN13" i="15"/>
  <c r="BN12" i="15"/>
  <c r="BM12" i="15"/>
  <c r="BN11" i="15"/>
  <c r="BN10" i="15"/>
  <c r="BN9" i="15"/>
  <c r="BN8" i="15"/>
  <c r="BN7" i="15"/>
  <c r="BN6" i="15"/>
  <c r="BL15" i="15"/>
  <c r="BK15" i="15"/>
  <c r="BL14" i="15"/>
  <c r="BK14" i="15"/>
  <c r="BL13" i="15"/>
  <c r="BK13" i="15"/>
  <c r="BL12" i="15"/>
  <c r="BK12" i="15"/>
  <c r="BL11" i="15"/>
  <c r="BK11" i="15"/>
  <c r="BL10" i="15"/>
  <c r="BK10" i="15"/>
  <c r="BL9" i="15"/>
  <c r="BK9" i="15"/>
  <c r="BL8" i="15"/>
  <c r="BK8" i="15"/>
  <c r="BL7" i="15"/>
  <c r="BK7" i="15"/>
  <c r="BL6" i="15"/>
  <c r="BK6" i="15"/>
  <c r="BJ15" i="15"/>
  <c r="BI15" i="15"/>
  <c r="BJ14" i="15"/>
  <c r="BI14" i="15"/>
  <c r="BJ13" i="15"/>
  <c r="BI13" i="15"/>
  <c r="BJ12" i="15"/>
  <c r="BI12" i="15"/>
  <c r="BJ11" i="15"/>
  <c r="BI11" i="15"/>
  <c r="BJ10" i="15"/>
  <c r="BI10" i="15"/>
  <c r="BJ9" i="15"/>
  <c r="BI9" i="15"/>
  <c r="BJ8" i="15"/>
  <c r="BI8" i="15"/>
  <c r="BJ7" i="15"/>
  <c r="BI7" i="15"/>
  <c r="BJ6" i="15"/>
  <c r="BI6" i="15"/>
  <c r="BH15" i="15"/>
  <c r="BG15" i="15"/>
  <c r="BH14" i="15"/>
  <c r="BG14" i="15"/>
  <c r="BH13" i="15"/>
  <c r="BG13" i="15"/>
  <c r="BH12" i="15"/>
  <c r="BG12" i="15"/>
  <c r="BH11" i="15"/>
  <c r="BG11" i="15"/>
  <c r="BH10" i="15"/>
  <c r="BG10" i="15"/>
  <c r="BH9" i="15"/>
  <c r="BG9" i="15"/>
  <c r="BH8" i="15"/>
  <c r="BG8" i="15"/>
  <c r="BH7" i="15"/>
  <c r="BG7" i="15"/>
  <c r="BH6" i="15"/>
  <c r="BG6" i="15"/>
  <c r="BF15" i="15"/>
  <c r="BE15" i="15"/>
  <c r="BF14" i="15"/>
  <c r="BE14" i="15"/>
  <c r="BF13" i="15"/>
  <c r="BE13" i="15"/>
  <c r="BF12" i="15"/>
  <c r="BE12" i="15"/>
  <c r="BF11" i="15"/>
  <c r="BE11" i="15"/>
  <c r="BF10" i="15"/>
  <c r="BE10" i="15"/>
  <c r="BF9" i="15"/>
  <c r="BE9" i="15"/>
  <c r="BF8" i="15"/>
  <c r="BE8" i="15"/>
  <c r="BF7" i="15"/>
  <c r="BE7" i="15"/>
  <c r="BF6" i="15"/>
  <c r="BE6" i="15"/>
  <c r="BD15" i="15"/>
  <c r="BC15" i="15"/>
  <c r="BD14" i="15"/>
  <c r="BC14" i="15"/>
  <c r="BD13" i="15"/>
  <c r="BC13" i="15"/>
  <c r="BD12" i="15"/>
  <c r="BC12" i="15"/>
  <c r="BD11" i="15"/>
  <c r="BC11" i="15"/>
  <c r="BD10" i="15"/>
  <c r="BC10" i="15"/>
  <c r="BD9" i="15"/>
  <c r="BC9" i="15"/>
  <c r="BD8" i="15"/>
  <c r="BC8" i="15"/>
  <c r="BD7" i="15"/>
  <c r="BC7" i="15"/>
  <c r="BD6" i="15"/>
  <c r="BC6" i="15"/>
  <c r="BB15" i="15"/>
  <c r="BA15" i="15"/>
  <c r="BB14" i="15"/>
  <c r="BA14" i="15"/>
  <c r="BB13" i="15"/>
  <c r="BA13" i="15"/>
  <c r="BB12" i="15"/>
  <c r="BA12" i="15"/>
  <c r="BB11" i="15"/>
  <c r="BA11" i="15"/>
  <c r="BB10" i="15"/>
  <c r="BA10" i="15"/>
  <c r="BB9" i="15"/>
  <c r="BA9" i="15"/>
  <c r="BB8" i="15"/>
  <c r="BA8" i="15"/>
  <c r="BB7" i="15"/>
  <c r="BA7" i="15"/>
  <c r="BB6" i="15"/>
  <c r="BA6" i="15"/>
  <c r="AZ15" i="15"/>
  <c r="AY15" i="15"/>
  <c r="AZ14" i="15"/>
  <c r="AY14" i="15"/>
  <c r="AZ13" i="15"/>
  <c r="AY13" i="15"/>
  <c r="AZ12" i="15"/>
  <c r="AY12" i="15"/>
  <c r="AZ11" i="15"/>
  <c r="AY11" i="15"/>
  <c r="AZ10" i="15"/>
  <c r="AY10" i="15"/>
  <c r="AZ9" i="15"/>
  <c r="AY9" i="15"/>
  <c r="AZ8" i="15"/>
  <c r="AY8" i="15"/>
  <c r="AZ7" i="15"/>
  <c r="AY7" i="15"/>
  <c r="AZ6" i="15"/>
  <c r="AY6" i="15"/>
  <c r="AX15" i="15"/>
  <c r="AW15" i="15"/>
  <c r="AX14" i="15"/>
  <c r="AW14" i="15"/>
  <c r="AX13" i="15"/>
  <c r="AW13" i="15"/>
  <c r="AX12" i="15"/>
  <c r="AW12" i="15"/>
  <c r="AX11" i="15"/>
  <c r="AW11" i="15"/>
  <c r="AX10" i="15"/>
  <c r="AW10" i="15"/>
  <c r="AX9" i="15"/>
  <c r="AW9" i="15"/>
  <c r="AX8" i="15"/>
  <c r="AW8" i="15"/>
  <c r="AX7" i="15"/>
  <c r="AW7" i="15"/>
  <c r="AX6" i="15"/>
  <c r="AW6" i="15"/>
  <c r="AV15" i="15"/>
  <c r="AU15" i="15"/>
  <c r="AV14" i="15"/>
  <c r="AU14" i="15"/>
  <c r="AV13" i="15"/>
  <c r="AU13" i="15"/>
  <c r="AV12" i="15"/>
  <c r="AU12" i="15"/>
  <c r="AV11" i="15"/>
  <c r="AU11" i="15"/>
  <c r="AV10" i="15"/>
  <c r="AU10" i="15"/>
  <c r="AV9" i="15"/>
  <c r="AU9" i="15"/>
  <c r="AV8" i="15"/>
  <c r="AU8" i="15"/>
  <c r="AV7" i="15"/>
  <c r="AU7" i="15"/>
  <c r="AV6" i="15"/>
  <c r="AU6" i="15"/>
  <c r="AT15" i="15"/>
  <c r="AS15" i="15"/>
  <c r="AT14" i="15"/>
  <c r="AS14" i="15"/>
  <c r="AT13" i="15"/>
  <c r="AS13" i="15"/>
  <c r="AT12" i="15"/>
  <c r="AS12" i="15"/>
  <c r="AT11" i="15"/>
  <c r="AS11" i="15"/>
  <c r="AT10" i="15"/>
  <c r="AS10" i="15"/>
  <c r="AT9" i="15"/>
  <c r="AS9" i="15"/>
  <c r="AT8" i="15"/>
  <c r="AS8" i="15"/>
  <c r="AT7" i="15"/>
  <c r="AS7" i="15"/>
  <c r="AT6" i="15"/>
  <c r="AS6" i="15"/>
  <c r="AR15" i="15"/>
  <c r="AQ15" i="15"/>
  <c r="AR14" i="15"/>
  <c r="AQ14" i="15"/>
  <c r="AR13" i="15"/>
  <c r="AQ13" i="15"/>
  <c r="AR12" i="15"/>
  <c r="AQ12" i="15"/>
  <c r="AR11" i="15"/>
  <c r="AQ11" i="15"/>
  <c r="AR10" i="15"/>
  <c r="AQ10" i="15"/>
  <c r="AR9" i="15"/>
  <c r="AQ9" i="15"/>
  <c r="AR8" i="15"/>
  <c r="AQ8" i="15"/>
  <c r="AR7" i="15"/>
  <c r="AQ7" i="15"/>
  <c r="AR6" i="15"/>
  <c r="AQ6" i="15"/>
  <c r="AP15" i="15"/>
  <c r="AO15" i="15"/>
  <c r="AP14" i="15"/>
  <c r="AO14" i="15"/>
  <c r="AP13" i="15"/>
  <c r="AO13" i="15"/>
  <c r="AP12" i="15"/>
  <c r="AO12" i="15"/>
  <c r="AP11" i="15"/>
  <c r="AO11" i="15"/>
  <c r="AP10" i="15"/>
  <c r="AO10" i="15"/>
  <c r="AP9" i="15"/>
  <c r="AO9" i="15"/>
  <c r="AP8" i="15"/>
  <c r="AO8" i="15"/>
  <c r="AP7" i="15"/>
  <c r="AO7" i="15"/>
  <c r="AP6" i="15"/>
  <c r="AO6" i="15"/>
  <c r="AN15" i="15"/>
  <c r="AM15" i="15"/>
  <c r="AN14" i="15"/>
  <c r="AM14" i="15"/>
  <c r="AN13" i="15"/>
  <c r="AM13" i="15"/>
  <c r="AN12" i="15"/>
  <c r="AM12" i="15"/>
  <c r="AN11" i="15"/>
  <c r="AM11" i="15"/>
  <c r="AN10" i="15"/>
  <c r="AM10" i="15"/>
  <c r="AN9" i="15"/>
  <c r="AM9" i="15"/>
  <c r="AN8" i="15"/>
  <c r="AM8" i="15"/>
  <c r="AN7" i="15"/>
  <c r="AM7" i="15"/>
  <c r="AN6" i="15"/>
  <c r="AM6" i="15"/>
  <c r="AL15" i="15"/>
  <c r="AK15" i="15"/>
  <c r="AL14" i="15"/>
  <c r="AK14" i="15"/>
  <c r="AL13" i="15"/>
  <c r="AK13" i="15"/>
  <c r="AL12" i="15"/>
  <c r="AK12" i="15"/>
  <c r="AL11" i="15"/>
  <c r="AK11" i="15"/>
  <c r="AL10" i="15"/>
  <c r="AK10" i="15"/>
  <c r="AL9" i="15"/>
  <c r="AK9" i="15"/>
  <c r="AL8" i="15"/>
  <c r="AK8" i="15"/>
  <c r="AL7" i="15"/>
  <c r="AK7" i="15"/>
  <c r="AL6" i="15"/>
  <c r="AK6" i="15"/>
  <c r="AI9" i="15" l="1"/>
  <c r="AI13" i="15"/>
  <c r="AI10" i="15"/>
  <c r="AI14" i="15"/>
  <c r="AI7" i="15"/>
  <c r="AI11" i="15"/>
  <c r="AI15" i="15"/>
  <c r="AI8" i="15"/>
  <c r="AI6" i="15"/>
  <c r="AI12" i="15"/>
  <c r="Y7" i="8"/>
  <c r="AC11" i="8" a="1"/>
  <c r="AC11" i="8" s="1"/>
  <c r="Y11" i="8" a="1"/>
  <c r="Y11" i="8" s="1"/>
  <c r="X11" i="8" a="1"/>
  <c r="X11" i="8" s="1"/>
  <c r="W11" i="8" a="1"/>
  <c r="W11" i="8" s="1"/>
  <c r="AC10" i="8" a="1"/>
  <c r="AC10" i="8" s="1"/>
  <c r="Y10" i="8" a="1"/>
  <c r="Y10" i="8" s="1"/>
  <c r="X10" i="8" a="1"/>
  <c r="X10" i="8" s="1"/>
  <c r="W10" i="8" a="1"/>
  <c r="W10" i="8" s="1"/>
  <c r="AC7" i="8"/>
  <c r="X7" i="8"/>
  <c r="W7" i="8"/>
  <c r="AC6" i="8"/>
  <c r="Y6" i="8"/>
  <c r="X6" i="8"/>
  <c r="W6" i="8"/>
  <c r="AC5" i="8"/>
  <c r="Y5" i="8"/>
  <c r="X5" i="8"/>
  <c r="W5" i="8"/>
  <c r="AC2" i="8"/>
  <c r="Y2" i="8"/>
  <c r="X2" i="8"/>
  <c r="W2" i="8"/>
  <c r="G2000" i="19" l="1"/>
  <c r="B1" i="70" l="1"/>
  <c r="C1" i="70" s="1"/>
  <c r="D1" i="70" s="1"/>
  <c r="E1" i="70" s="1"/>
  <c r="F1" i="70" s="1"/>
  <c r="G1" i="70" s="1"/>
  <c r="H1" i="70" s="1"/>
  <c r="C80" i="8" l="1"/>
  <c r="C846" i="8"/>
  <c r="C291" i="8"/>
  <c r="C136" i="8"/>
  <c r="C235" i="8"/>
  <c r="C745" i="8"/>
  <c r="C89" i="8"/>
  <c r="C115" i="8"/>
  <c r="C119" i="8"/>
  <c r="C110" i="8"/>
  <c r="C123" i="8"/>
  <c r="C128" i="8"/>
  <c r="C134" i="8"/>
  <c r="C171" i="8"/>
  <c r="C301" i="8"/>
  <c r="C266" i="8"/>
  <c r="C270" i="8"/>
  <c r="C274" i="8"/>
  <c r="C304" i="8"/>
  <c r="C141" i="8"/>
  <c r="C190" i="8"/>
  <c r="C181" i="8"/>
  <c r="C213" i="8"/>
  <c r="C218" i="8"/>
  <c r="C197" i="8"/>
  <c r="C193" i="8"/>
  <c r="C229" i="8"/>
  <c r="C231" i="8"/>
  <c r="C239" i="8"/>
  <c r="C244" i="8"/>
  <c r="C251" i="8"/>
  <c r="C349" i="8"/>
  <c r="C354" i="8"/>
  <c r="C361" i="8"/>
  <c r="C369" i="8"/>
  <c r="C374" i="8"/>
  <c r="C30" i="8"/>
  <c r="C151" i="8"/>
  <c r="C368" i="8"/>
  <c r="C146" i="8"/>
  <c r="C385" i="8"/>
  <c r="C389" i="8"/>
  <c r="C391" i="8"/>
  <c r="C396" i="8"/>
  <c r="C402" i="8"/>
  <c r="C434" i="8"/>
  <c r="C413" i="8"/>
  <c r="C420" i="8"/>
  <c r="C424" i="8"/>
  <c r="C440" i="8"/>
  <c r="C446" i="8"/>
  <c r="C453" i="8"/>
  <c r="C457" i="8"/>
  <c r="C472" i="8"/>
  <c r="C475" i="8"/>
  <c r="C481" i="8"/>
  <c r="C533" i="8"/>
  <c r="C523" i="8"/>
  <c r="C515" i="8"/>
  <c r="C529" i="8"/>
  <c r="C547" i="8"/>
  <c r="C560" i="8"/>
  <c r="C850" i="8"/>
  <c r="C581" i="8"/>
  <c r="C604" i="8"/>
  <c r="C622" i="8"/>
  <c r="C645" i="8"/>
  <c r="C667" i="8"/>
  <c r="C681" i="8"/>
  <c r="C692" i="8"/>
  <c r="C180" i="8"/>
  <c r="C240" i="8"/>
  <c r="C379" i="8"/>
  <c r="C644" i="8"/>
  <c r="C367" i="8"/>
  <c r="C448" i="8"/>
  <c r="C540" i="8"/>
  <c r="C608" i="8"/>
  <c r="C436" i="8"/>
  <c r="C469" i="8"/>
  <c r="C488" i="8"/>
  <c r="C495" i="8"/>
  <c r="C511" i="8"/>
  <c r="C525" i="8"/>
  <c r="C545" i="8"/>
  <c r="C556" i="8"/>
  <c r="C551" i="8"/>
  <c r="C577" i="8"/>
  <c r="C597" i="8"/>
  <c r="C617" i="8"/>
  <c r="C632" i="8"/>
  <c r="C652" i="8"/>
  <c r="C675" i="8"/>
  <c r="C688" i="8"/>
  <c r="C188" i="8"/>
  <c r="C185" i="8"/>
  <c r="C362" i="8"/>
  <c r="C337" i="8"/>
  <c r="C461" i="8"/>
  <c r="C501" i="8"/>
  <c r="C586" i="8"/>
  <c r="C624" i="8"/>
  <c r="C201" i="8"/>
  <c r="C428" i="8"/>
  <c r="C499" i="8"/>
  <c r="C587" i="8"/>
  <c r="C660" i="8"/>
  <c r="C194" i="8"/>
  <c r="C405" i="8"/>
  <c r="C554" i="8"/>
  <c r="C46" i="8"/>
  <c r="C127" i="8"/>
  <c r="C320" i="8"/>
  <c r="C464" i="8"/>
  <c r="C590" i="8"/>
  <c r="C111" i="8"/>
  <c r="C116" i="8"/>
  <c r="C120" i="8"/>
  <c r="C121" i="8"/>
  <c r="C124" i="8"/>
  <c r="C130" i="8"/>
  <c r="C135" i="8"/>
  <c r="C280" i="8"/>
  <c r="C302" i="8"/>
  <c r="C267" i="8"/>
  <c r="C271" i="8"/>
  <c r="C275" i="8"/>
  <c r="C137" i="8"/>
  <c r="C173" i="8"/>
  <c r="C200" i="8"/>
  <c r="C182" i="8"/>
  <c r="C214" i="8"/>
  <c r="C220" i="8"/>
  <c r="C198" i="8"/>
  <c r="C223" i="8"/>
  <c r="C230" i="8"/>
  <c r="C236" i="8"/>
  <c r="C204" i="8"/>
  <c r="C247" i="8"/>
  <c r="C249" i="8"/>
  <c r="C364" i="8"/>
  <c r="C355" i="8"/>
  <c r="C353" i="8"/>
  <c r="C370" i="8"/>
  <c r="C375" i="8"/>
  <c r="C32" i="8"/>
  <c r="C203" i="8"/>
  <c r="C335" i="8"/>
  <c r="C147" i="8"/>
  <c r="C386" i="8"/>
  <c r="C426" i="8"/>
  <c r="C392" i="8"/>
  <c r="C399" i="8"/>
  <c r="C404" i="8"/>
  <c r="C409" i="8"/>
  <c r="C417" i="8"/>
  <c r="C421" i="8"/>
  <c r="C406" i="8"/>
  <c r="C458" i="8"/>
  <c r="C449" i="8"/>
  <c r="C454" i="8"/>
  <c r="C462" i="8"/>
  <c r="C467" i="8"/>
  <c r="C476" i="8"/>
  <c r="C482" i="8"/>
  <c r="C491" i="8"/>
  <c r="C512" i="8"/>
  <c r="C500" i="8"/>
  <c r="C532" i="8"/>
  <c r="C548" i="8"/>
  <c r="C565" i="8"/>
  <c r="C568" i="8"/>
  <c r="C583" i="8"/>
  <c r="C605" i="8"/>
  <c r="C623" i="8"/>
  <c r="C646" i="8"/>
  <c r="C715" i="8"/>
  <c r="C683" i="8"/>
  <c r="C696" i="8"/>
  <c r="C219" i="8"/>
  <c r="C253" i="8"/>
  <c r="C380" i="8"/>
  <c r="C441" i="8"/>
  <c r="C497" i="8"/>
  <c r="C561" i="8"/>
  <c r="C612" i="8"/>
  <c r="C649" i="8"/>
  <c r="C359" i="8"/>
  <c r="C398" i="8"/>
  <c r="C451" i="8"/>
  <c r="C542" i="8"/>
  <c r="C620" i="8"/>
  <c r="C305" i="8"/>
  <c r="C311" i="8"/>
  <c r="C447" i="8"/>
  <c r="C400" i="8"/>
  <c r="C455" i="8"/>
  <c r="C468" i="8"/>
  <c r="C483" i="8"/>
  <c r="C494" i="8"/>
  <c r="C519" i="8"/>
  <c r="C503" i="8"/>
  <c r="C539" i="8"/>
  <c r="C553" i="8"/>
  <c r="C566" i="8"/>
  <c r="C569" i="8"/>
  <c r="C588" i="8"/>
  <c r="C606" i="8"/>
  <c r="C625" i="8"/>
  <c r="C647" i="8"/>
  <c r="C670" i="8"/>
  <c r="C684" i="8"/>
  <c r="C697" i="8"/>
  <c r="C195" i="8"/>
  <c r="C310" i="8"/>
  <c r="C31" i="8"/>
  <c r="C459" i="8"/>
  <c r="C514" i="8"/>
  <c r="C585" i="8"/>
  <c r="C636" i="8"/>
  <c r="C212" i="8"/>
  <c r="C427" i="8"/>
  <c r="C471" i="8"/>
  <c r="C557" i="8"/>
  <c r="C634" i="8"/>
  <c r="C168" i="8"/>
  <c r="C334" i="8"/>
  <c r="C463" i="8"/>
  <c r="C574" i="8"/>
  <c r="C629" i="8"/>
  <c r="C41" i="8"/>
  <c r="C129" i="8"/>
  <c r="C209" i="8"/>
  <c r="C521" i="8"/>
  <c r="C114" i="8"/>
  <c r="C112" i="8"/>
  <c r="C117" i="8"/>
  <c r="C762" i="8"/>
  <c r="C122" i="8"/>
  <c r="C125" i="8"/>
  <c r="C132" i="8"/>
  <c r="C164" i="8"/>
  <c r="C281" i="8"/>
  <c r="C169" i="8"/>
  <c r="C268" i="8"/>
  <c r="C272" i="8"/>
  <c r="C276" i="8"/>
  <c r="C189" i="8"/>
  <c r="C174" i="8"/>
  <c r="C307" i="8"/>
  <c r="C210" i="8"/>
  <c r="C215" i="8"/>
  <c r="C221" i="8"/>
  <c r="C199" i="8"/>
  <c r="C308" i="8"/>
  <c r="C233" i="8"/>
  <c r="C237" i="8"/>
  <c r="C242" i="8"/>
  <c r="C254" i="8"/>
  <c r="C252" i="8"/>
  <c r="C365" i="8"/>
  <c r="C358" i="8"/>
  <c r="C360" i="8"/>
  <c r="C371" i="8"/>
  <c r="C378" i="8"/>
  <c r="C33" i="8"/>
  <c r="C312" i="8"/>
  <c r="C336" i="8"/>
  <c r="C382" i="8"/>
  <c r="C387" i="8"/>
  <c r="C425" i="8"/>
  <c r="C394" i="8"/>
  <c r="C430" i="8"/>
  <c r="C437" i="8"/>
  <c r="C411" i="8"/>
  <c r="C418" i="8"/>
  <c r="C422" i="8"/>
  <c r="C438" i="8"/>
  <c r="C443" i="8"/>
  <c r="C450" i="8"/>
  <c r="C477" i="8"/>
  <c r="C465" i="8"/>
  <c r="C485" i="8"/>
  <c r="C489" i="8"/>
  <c r="C509" i="8"/>
  <c r="C508" i="8"/>
  <c r="C526" i="8"/>
  <c r="C549" i="8"/>
  <c r="C559" i="8"/>
  <c r="C562" i="8"/>
  <c r="C578" i="8"/>
  <c r="C601" i="8"/>
  <c r="C618" i="8"/>
  <c r="C635" i="8"/>
  <c r="C653" i="8"/>
  <c r="C676" i="8"/>
  <c r="C689" i="8"/>
  <c r="C191" i="8"/>
  <c r="C241" i="8"/>
  <c r="C373" i="8"/>
  <c r="C403" i="8"/>
  <c r="C484" i="8"/>
  <c r="C507" i="8"/>
  <c r="C552" i="8"/>
  <c r="C615" i="8"/>
  <c r="C321" i="8"/>
  <c r="C142" i="8"/>
  <c r="C432" i="8"/>
  <c r="C516" i="8"/>
  <c r="C596" i="8"/>
  <c r="C682" i="8"/>
  <c r="C347" i="8"/>
  <c r="C410" i="8"/>
  <c r="C687" i="8"/>
  <c r="C408" i="8"/>
  <c r="C473" i="8"/>
  <c r="C487" i="8"/>
  <c r="C496" i="8"/>
  <c r="C506" i="8"/>
  <c r="C530" i="8"/>
  <c r="C544" i="8"/>
  <c r="C538" i="8"/>
  <c r="C564" i="8"/>
  <c r="C744" i="8"/>
  <c r="C595" i="8"/>
  <c r="C614" i="8"/>
  <c r="C631" i="8"/>
  <c r="C651" i="8"/>
  <c r="C674" i="8"/>
  <c r="C686" i="8"/>
  <c r="C138" i="8"/>
  <c r="C309" i="8"/>
  <c r="C357" i="8"/>
  <c r="C340" i="8"/>
  <c r="C435" i="8"/>
  <c r="C444" i="8"/>
  <c r="C502" i="8"/>
  <c r="C510" i="8"/>
  <c r="C528" i="8"/>
  <c r="C582" i="8"/>
  <c r="C599" i="8"/>
  <c r="C621" i="8"/>
  <c r="C278" i="8"/>
  <c r="C348" i="8"/>
  <c r="C393" i="8"/>
  <c r="C498" i="8"/>
  <c r="C580" i="8"/>
  <c r="C642" i="8"/>
  <c r="C698" i="8"/>
  <c r="C131" i="8"/>
  <c r="C126" i="8"/>
  <c r="C139" i="8"/>
  <c r="C184" i="8"/>
  <c r="C372" i="8"/>
  <c r="C395" i="8"/>
  <c r="C445" i="8"/>
  <c r="C490" i="8"/>
  <c r="C546" i="8"/>
  <c r="C602" i="8"/>
  <c r="C677" i="8"/>
  <c r="C377" i="8"/>
  <c r="C598" i="8"/>
  <c r="C492" i="8"/>
  <c r="C216" i="8"/>
  <c r="C414" i="8"/>
  <c r="C541" i="8"/>
  <c r="C589" i="8"/>
  <c r="C179" i="8"/>
  <c r="C479" i="8"/>
  <c r="C611" i="8"/>
  <c r="C356" i="8"/>
  <c r="C628" i="8"/>
  <c r="C902" i="8"/>
  <c r="C363" i="8"/>
  <c r="C643" i="8"/>
  <c r="C710" i="8"/>
  <c r="C664" i="8"/>
  <c r="C678" i="8"/>
  <c r="C720" i="8"/>
  <c r="C721" i="8"/>
  <c r="C737" i="8"/>
  <c r="C750" i="8"/>
  <c r="C756" i="8"/>
  <c r="C761" i="8"/>
  <c r="C767" i="8"/>
  <c r="C781" i="8"/>
  <c r="C801" i="8"/>
  <c r="C775" i="8"/>
  <c r="C786" i="8"/>
  <c r="C819" i="8"/>
  <c r="C817" i="8"/>
  <c r="C823" i="8"/>
  <c r="C856" i="8"/>
  <c r="C838" i="8"/>
  <c r="C847" i="8"/>
  <c r="C851" i="8"/>
  <c r="C74" i="8"/>
  <c r="C78" i="8"/>
  <c r="C63" i="8"/>
  <c r="C177" i="8"/>
  <c r="C639" i="8"/>
  <c r="C729" i="8"/>
  <c r="C758" i="8"/>
  <c r="C784" i="8"/>
  <c r="C809" i="8"/>
  <c r="C815" i="8"/>
  <c r="C855" i="8"/>
  <c r="C827" i="8"/>
  <c r="C118" i="8"/>
  <c r="C269" i="8"/>
  <c r="C196" i="8"/>
  <c r="C350" i="8"/>
  <c r="C383" i="8"/>
  <c r="C419" i="8"/>
  <c r="C470" i="8"/>
  <c r="C504" i="8"/>
  <c r="C571" i="8"/>
  <c r="C650" i="8"/>
  <c r="C226" i="8"/>
  <c r="C520" i="8"/>
  <c r="C143" i="8"/>
  <c r="C690" i="8"/>
  <c r="C534" i="8"/>
  <c r="C570" i="8"/>
  <c r="C442" i="8"/>
  <c r="C658" i="8"/>
  <c r="C704" i="8"/>
  <c r="C655" i="8"/>
  <c r="C666" i="8"/>
  <c r="C719" i="8"/>
  <c r="C724" i="8"/>
  <c r="C734" i="8"/>
  <c r="C747" i="8"/>
  <c r="C751" i="8"/>
  <c r="C765" i="8"/>
  <c r="C172" i="8"/>
  <c r="C768" i="8"/>
  <c r="C782" i="8"/>
  <c r="C803" i="8"/>
  <c r="C777" i="8"/>
  <c r="C787" i="8"/>
  <c r="C821" i="8"/>
  <c r="C824" i="8"/>
  <c r="C828" i="8"/>
  <c r="C853" i="8"/>
  <c r="C835" i="8"/>
  <c r="C843" i="8"/>
  <c r="C858" i="8"/>
  <c r="C54" i="8"/>
  <c r="C58" i="8"/>
  <c r="C49" i="8"/>
  <c r="C162" i="8"/>
  <c r="C749" i="8"/>
  <c r="C834" i="8"/>
  <c r="C841" i="8"/>
  <c r="C60" i="8"/>
  <c r="C160" i="8"/>
  <c r="C573" i="8"/>
  <c r="C170" i="8"/>
  <c r="C202" i="8"/>
  <c r="C243" i="8"/>
  <c r="C341" i="8"/>
  <c r="C431" i="8"/>
  <c r="C456" i="8"/>
  <c r="C518" i="8"/>
  <c r="C558" i="8"/>
  <c r="C619" i="8"/>
  <c r="C691" i="8"/>
  <c r="C433" i="8"/>
  <c r="C641" i="8"/>
  <c r="C575" i="8"/>
  <c r="C144" i="8"/>
  <c r="C415" i="8"/>
  <c r="C633" i="8"/>
  <c r="C245" i="8"/>
  <c r="C600" i="8"/>
  <c r="C613" i="8"/>
  <c r="C535" i="8"/>
  <c r="C303" i="8"/>
  <c r="C680" i="8"/>
  <c r="C576" i="8"/>
  <c r="C701" i="8"/>
  <c r="C711" i="8"/>
  <c r="C665" i="8"/>
  <c r="C679" i="8"/>
  <c r="C723" i="8"/>
  <c r="C728" i="8"/>
  <c r="C738" i="8"/>
  <c r="C754" i="8"/>
  <c r="C778" i="8"/>
  <c r="C166" i="8"/>
  <c r="C772" i="8"/>
  <c r="C788" i="8"/>
  <c r="C791" i="8"/>
  <c r="C807" i="8"/>
  <c r="C799" i="8"/>
  <c r="C820" i="8"/>
  <c r="C822" i="8"/>
  <c r="C818" i="8"/>
  <c r="C915" i="8"/>
  <c r="C857" i="8"/>
  <c r="C839" i="8"/>
  <c r="C848" i="8"/>
  <c r="C901" i="8"/>
  <c r="C75" i="8"/>
  <c r="C99" i="8"/>
  <c r="C178" i="8"/>
  <c r="C705" i="8"/>
  <c r="C733" i="8"/>
  <c r="C760" i="8"/>
  <c r="C790" i="8"/>
  <c r="C796" i="8"/>
  <c r="C816" i="8"/>
  <c r="C896" i="8"/>
  <c r="C849" i="8"/>
  <c r="C66" i="8"/>
  <c r="C290" i="8"/>
  <c r="C165" i="8"/>
  <c r="C277" i="8"/>
  <c r="C228" i="8"/>
  <c r="C366" i="8"/>
  <c r="C429" i="8"/>
  <c r="C439" i="8"/>
  <c r="C486" i="8"/>
  <c r="C543" i="8"/>
  <c r="C593" i="8"/>
  <c r="C673" i="8"/>
  <c r="C248" i="8"/>
  <c r="C572" i="8"/>
  <c r="C416" i="8"/>
  <c r="C693" i="8"/>
  <c r="C466" i="8"/>
  <c r="C659" i="8"/>
  <c r="C668" i="8"/>
  <c r="C726" i="8"/>
  <c r="C731" i="8"/>
  <c r="C735" i="8"/>
  <c r="C748" i="8"/>
  <c r="C755" i="8"/>
  <c r="C757" i="8"/>
  <c r="C167" i="8"/>
  <c r="C779" i="8"/>
  <c r="C789" i="8"/>
  <c r="C792" i="8"/>
  <c r="C794" i="8"/>
  <c r="C804" i="8"/>
  <c r="C811" i="8"/>
  <c r="C888" i="8"/>
  <c r="C832" i="8"/>
  <c r="C914" i="8"/>
  <c r="C854" i="8"/>
  <c r="C829" i="8"/>
  <c r="C840" i="8"/>
  <c r="C831" i="8"/>
  <c r="C903" i="8"/>
  <c r="C59" i="8"/>
  <c r="C65" i="8"/>
  <c r="C163" i="8"/>
  <c r="C770" i="8"/>
  <c r="C77" i="8"/>
  <c r="C176" i="8"/>
  <c r="C113" i="8"/>
  <c r="C265" i="8"/>
  <c r="C217" i="8"/>
  <c r="C351" i="8"/>
  <c r="C145" i="8"/>
  <c r="C412" i="8"/>
  <c r="C474" i="8"/>
  <c r="C517" i="8"/>
  <c r="C563" i="8"/>
  <c r="C638" i="8"/>
  <c r="C224" i="8"/>
  <c r="C536" i="8"/>
  <c r="C234" i="8"/>
  <c r="C637" i="8"/>
  <c r="C376" i="8"/>
  <c r="C384" i="8"/>
  <c r="C695" i="8"/>
  <c r="C381" i="8"/>
  <c r="C550" i="8"/>
  <c r="C603" i="8"/>
  <c r="C663" i="8"/>
  <c r="C591" i="8"/>
  <c r="C227" i="8"/>
  <c r="C627" i="8"/>
  <c r="C694" i="8"/>
  <c r="C630" i="8"/>
  <c r="C703" i="8"/>
  <c r="C702" i="8"/>
  <c r="C708" i="8"/>
  <c r="C712" i="8"/>
  <c r="C672" i="8"/>
  <c r="C716" i="8"/>
  <c r="C727" i="8"/>
  <c r="C732" i="8"/>
  <c r="C740" i="8"/>
  <c r="C773" i="8"/>
  <c r="C766" i="8"/>
  <c r="C262" i="8"/>
  <c r="C769" i="8"/>
  <c r="C783" i="8"/>
  <c r="C800" i="8"/>
  <c r="C774" i="8"/>
  <c r="C802" i="8"/>
  <c r="C890" i="8"/>
  <c r="C793" i="8"/>
  <c r="C904" i="8"/>
  <c r="C836" i="8"/>
  <c r="C844" i="8"/>
  <c r="C859" i="8"/>
  <c r="C55" i="8"/>
  <c r="C76" i="8"/>
  <c r="C36" i="8"/>
  <c r="C159" i="8"/>
  <c r="C186" i="8"/>
  <c r="C713" i="8"/>
  <c r="C746" i="8"/>
  <c r="C759" i="8"/>
  <c r="C780" i="8"/>
  <c r="C795" i="8"/>
  <c r="C894" i="8"/>
  <c r="C845" i="8"/>
  <c r="C156" i="8"/>
  <c r="C232" i="8"/>
  <c r="C133" i="8"/>
  <c r="C284" i="8"/>
  <c r="C238" i="8"/>
  <c r="C29" i="8"/>
  <c r="C397" i="8"/>
  <c r="C452" i="8"/>
  <c r="C493" i="8"/>
  <c r="C537" i="8"/>
  <c r="C609" i="8"/>
  <c r="C685" i="8"/>
  <c r="C34" i="8"/>
  <c r="C616" i="8"/>
  <c r="C505" i="8"/>
  <c r="C763" i="8"/>
  <c r="C273" i="8"/>
  <c r="C225" i="8"/>
  <c r="C352" i="8"/>
  <c r="C388" i="8"/>
  <c r="C423" i="8"/>
  <c r="C480" i="8"/>
  <c r="C524" i="8"/>
  <c r="C579" i="8"/>
  <c r="C657" i="8"/>
  <c r="C246" i="8"/>
  <c r="C531" i="8"/>
  <c r="C390" i="8"/>
  <c r="C192" i="8"/>
  <c r="C285" i="8"/>
  <c r="C522" i="8"/>
  <c r="C742" i="8"/>
  <c r="C140" i="8"/>
  <c r="C401" i="8"/>
  <c r="C743" i="8"/>
  <c r="C610" i="8"/>
  <c r="C222" i="8"/>
  <c r="C594" i="8"/>
  <c r="C183" i="8"/>
  <c r="C640" i="8"/>
  <c r="C306" i="8"/>
  <c r="C527" i="8"/>
  <c r="C709" i="8"/>
  <c r="C661" i="8"/>
  <c r="C656" i="8"/>
  <c r="C669" i="8"/>
  <c r="C717" i="8"/>
  <c r="C725" i="8"/>
  <c r="C730" i="8"/>
  <c r="C752" i="8"/>
  <c r="C279" i="8"/>
  <c r="C798" i="8"/>
  <c r="C805" i="8"/>
  <c r="C825" i="8"/>
  <c r="C833" i="8"/>
  <c r="C764" i="8"/>
  <c r="C282" i="8"/>
  <c r="C211" i="8"/>
  <c r="C250" i="8"/>
  <c r="C313" i="8"/>
  <c r="C407" i="8"/>
  <c r="C478" i="8"/>
  <c r="C513" i="8"/>
  <c r="C567" i="8"/>
  <c r="C626" i="8"/>
  <c r="C699" i="8"/>
  <c r="C460" i="8"/>
  <c r="C283" i="8"/>
  <c r="C607" i="8"/>
  <c r="C592" i="8"/>
  <c r="C584" i="8"/>
  <c r="C654" i="8"/>
  <c r="C555" i="8"/>
  <c r="C706" i="8"/>
  <c r="C700" i="8"/>
  <c r="C714" i="8"/>
  <c r="C662" i="8"/>
  <c r="C718" i="8"/>
  <c r="C722" i="8"/>
  <c r="C736" i="8"/>
  <c r="C741" i="8"/>
  <c r="C753" i="8"/>
  <c r="C776" i="8"/>
  <c r="C264" i="8"/>
  <c r="C771" i="8"/>
  <c r="C785" i="8"/>
  <c r="C808" i="8"/>
  <c r="C806" i="8"/>
  <c r="C797" i="8"/>
  <c r="C814" i="8"/>
  <c r="C812" i="8"/>
  <c r="C895" i="8"/>
  <c r="C852" i="8"/>
  <c r="C830" i="8"/>
  <c r="C842" i="8"/>
  <c r="C826" i="8"/>
  <c r="C53" i="8"/>
  <c r="C57" i="8"/>
  <c r="C91" i="8"/>
  <c r="C161" i="8"/>
  <c r="C671" i="8"/>
  <c r="C707" i="8"/>
  <c r="C739" i="8"/>
  <c r="C263" i="8"/>
  <c r="C810" i="8"/>
  <c r="C813" i="8"/>
  <c r="C837" i="8"/>
  <c r="C56" i="8"/>
  <c r="C648" i="8"/>
  <c r="C150" i="8"/>
  <c r="C25" i="8"/>
  <c r="C22" i="8"/>
  <c r="C299" i="8"/>
  <c r="C255" i="8"/>
  <c r="C343" i="8"/>
  <c r="C287" i="8"/>
  <c r="C317" i="8"/>
  <c r="C44" i="8"/>
  <c r="C292" i="8"/>
  <c r="C258" i="8"/>
  <c r="C100" i="8"/>
  <c r="C69" i="8"/>
  <c r="C51" i="8"/>
  <c r="C332" i="8"/>
  <c r="C93" i="8"/>
  <c r="C90" i="8"/>
  <c r="C870" i="8"/>
  <c r="C863" i="8"/>
  <c r="C884" i="8"/>
  <c r="C889" i="8"/>
  <c r="C898" i="8"/>
  <c r="C921" i="8"/>
  <c r="C928" i="8"/>
  <c r="C939" i="8"/>
  <c r="C951" i="8"/>
  <c r="C934" i="8"/>
  <c r="C960" i="8"/>
  <c r="C969" i="8"/>
  <c r="C978" i="8"/>
  <c r="C988" i="8"/>
  <c r="C993" i="8"/>
  <c r="C23" i="8"/>
  <c r="C27" i="8"/>
  <c r="C315" i="8"/>
  <c r="C324" i="8"/>
  <c r="C294" i="8"/>
  <c r="C318" i="8"/>
  <c r="C45" i="8"/>
  <c r="C257" i="8"/>
  <c r="C101" i="8"/>
  <c r="C70" i="8"/>
  <c r="C175" i="8"/>
  <c r="C28" i="8"/>
  <c r="C102" i="8"/>
  <c r="C94" i="8"/>
  <c r="C108" i="8"/>
  <c r="C878" i="8"/>
  <c r="C864" i="8"/>
  <c r="C879" i="8"/>
  <c r="C891" i="8"/>
  <c r="C899" i="8"/>
  <c r="C926" i="8"/>
  <c r="C932" i="8"/>
  <c r="C940" i="8"/>
  <c r="C946" i="8"/>
  <c r="C936" i="8"/>
  <c r="C961" i="8"/>
  <c r="C968" i="8"/>
  <c r="C979" i="8"/>
  <c r="C987" i="8"/>
  <c r="C992" i="8"/>
  <c r="C19" i="8"/>
  <c r="C35" i="8"/>
  <c r="C155" i="8"/>
  <c r="C82" i="8"/>
  <c r="C295" i="8"/>
  <c r="C333" i="8"/>
  <c r="C148" i="8"/>
  <c r="C260" i="8"/>
  <c r="C81" i="8"/>
  <c r="C157" i="8"/>
  <c r="C187" i="8"/>
  <c r="C71" i="8"/>
  <c r="C206" i="8"/>
  <c r="C37" i="8"/>
  <c r="C205" i="8"/>
  <c r="C103" i="8"/>
  <c r="C95" i="8"/>
  <c r="C87" i="8"/>
  <c r="C873" i="8"/>
  <c r="C875" i="8"/>
  <c r="C880" i="8"/>
  <c r="C893" i="8"/>
  <c r="C900" i="8"/>
  <c r="C916" i="8"/>
  <c r="C922" i="8"/>
  <c r="C935" i="8"/>
  <c r="C941" i="8"/>
  <c r="C947" i="8"/>
  <c r="C954" i="8"/>
  <c r="C966" i="8"/>
  <c r="C970" i="8"/>
  <c r="C980" i="8"/>
  <c r="C997" i="8"/>
  <c r="C994" i="8"/>
  <c r="C1000" i="8"/>
  <c r="C20" i="8"/>
  <c r="C286" i="8"/>
  <c r="C293" i="8"/>
  <c r="C83" i="8"/>
  <c r="C296" i="8"/>
  <c r="C344" i="8"/>
  <c r="C338" i="8"/>
  <c r="C52" i="8"/>
  <c r="C158" i="8"/>
  <c r="C207" i="8"/>
  <c r="C72" i="8"/>
  <c r="C256" i="8"/>
  <c r="C38" i="8"/>
  <c r="C40" i="8"/>
  <c r="C104" i="8"/>
  <c r="C96" i="8"/>
  <c r="C867" i="8"/>
  <c r="C871" i="8"/>
  <c r="C876" i="8"/>
  <c r="C882" i="8"/>
  <c r="C906" i="8"/>
  <c r="C910" i="8"/>
  <c r="C917" i="8"/>
  <c r="C973" i="8"/>
  <c r="C937" i="8"/>
  <c r="C942" i="8"/>
  <c r="C948" i="8"/>
  <c r="C955" i="8"/>
  <c r="C967" i="8"/>
  <c r="C971" i="8"/>
  <c r="C981" i="8"/>
  <c r="C995" i="8"/>
  <c r="C26" i="8"/>
  <c r="C314" i="8"/>
  <c r="C48" i="8"/>
  <c r="C84" i="8"/>
  <c r="C297" i="8"/>
  <c r="C345" i="8"/>
  <c r="C339" i="8"/>
  <c r="C64" i="8"/>
  <c r="C208" i="8"/>
  <c r="C73" i="8"/>
  <c r="C328" i="8"/>
  <c r="C325" i="8"/>
  <c r="C105" i="8"/>
  <c r="C97" i="8"/>
  <c r="C868" i="8"/>
  <c r="C872" i="8"/>
  <c r="C877" i="8"/>
  <c r="C885" i="8"/>
  <c r="C907" i="8"/>
  <c r="C911" i="8"/>
  <c r="C918" i="8"/>
  <c r="C924" i="8"/>
  <c r="C952" i="8"/>
  <c r="C943" i="8"/>
  <c r="C931" i="8"/>
  <c r="C956" i="8"/>
  <c r="C962" i="8"/>
  <c r="C972" i="8"/>
  <c r="C982" i="8"/>
  <c r="C999" i="8"/>
  <c r="C996" i="8"/>
  <c r="C15" i="8"/>
  <c r="C21" i="8"/>
  <c r="C342" i="8"/>
  <c r="C152" i="8"/>
  <c r="C85" i="8"/>
  <c r="C298" i="8"/>
  <c r="C346" i="8"/>
  <c r="C149" i="8"/>
  <c r="C39" i="8"/>
  <c r="C319" i="8"/>
  <c r="C326" i="8"/>
  <c r="C329" i="8"/>
  <c r="C79" i="8"/>
  <c r="C259" i="8"/>
  <c r="C106" i="8"/>
  <c r="C98" i="8"/>
  <c r="C869" i="8"/>
  <c r="C861" i="8"/>
  <c r="C874" i="8"/>
  <c r="C886" i="8"/>
  <c r="C908" i="8"/>
  <c r="C905" i="8"/>
  <c r="C919" i="8"/>
  <c r="C925" i="8"/>
  <c r="C929" i="8"/>
  <c r="C944" i="8"/>
  <c r="C933" i="8"/>
  <c r="C957" i="8"/>
  <c r="C963" i="8"/>
  <c r="C975" i="8"/>
  <c r="C983" i="8"/>
  <c r="C989" i="8"/>
  <c r="C986" i="8"/>
  <c r="C16" i="8"/>
  <c r="C24" i="8"/>
  <c r="C322" i="8"/>
  <c r="C153" i="8"/>
  <c r="C86" i="8"/>
  <c r="C300" i="8"/>
  <c r="C42" i="8"/>
  <c r="C288" i="8"/>
  <c r="C61" i="8"/>
  <c r="C67" i="8"/>
  <c r="C327" i="8"/>
  <c r="C330" i="8"/>
  <c r="C107" i="8"/>
  <c r="C88" i="8"/>
  <c r="C865" i="8"/>
  <c r="C860" i="8"/>
  <c r="C881" i="8"/>
  <c r="C887" i="8"/>
  <c r="C909" i="8"/>
  <c r="C912" i="8"/>
  <c r="C920" i="8"/>
  <c r="C974" i="8"/>
  <c r="C949" i="8"/>
  <c r="C945" i="8"/>
  <c r="C930" i="8"/>
  <c r="C958" i="8"/>
  <c r="C964" i="8"/>
  <c r="C976" i="8"/>
  <c r="C984" i="8"/>
  <c r="C990" i="8"/>
  <c r="C998" i="8"/>
  <c r="C17" i="8"/>
  <c r="C18" i="8"/>
  <c r="C323" i="8"/>
  <c r="C47" i="8"/>
  <c r="C154" i="8"/>
  <c r="C261" i="8"/>
  <c r="C316" i="8"/>
  <c r="C43" i="8"/>
  <c r="C289" i="8"/>
  <c r="C62" i="8"/>
  <c r="C68" i="8"/>
  <c r="C50" i="8"/>
  <c r="C331" i="8"/>
  <c r="C92" i="8"/>
  <c r="C109" i="8"/>
  <c r="C866" i="8"/>
  <c r="C862" i="8"/>
  <c r="C883" i="8"/>
  <c r="C892" i="8"/>
  <c r="C897" i="8"/>
  <c r="C913" i="8"/>
  <c r="C923" i="8"/>
  <c r="C927" i="8"/>
  <c r="C938" i="8"/>
  <c r="C950" i="8"/>
  <c r="C953" i="8"/>
  <c r="C959" i="8"/>
  <c r="C965" i="8"/>
  <c r="C977" i="8"/>
  <c r="C985" i="8"/>
  <c r="C991" i="8"/>
  <c r="D21" i="51" l="1"/>
  <c r="C21" i="51"/>
  <c r="D18" i="49"/>
  <c r="D17" i="49"/>
  <c r="C17" i="49"/>
  <c r="D16" i="49"/>
  <c r="J53" i="55" l="1"/>
  <c r="D19" i="49"/>
  <c r="C8" i="49"/>
  <c r="B10" i="49"/>
  <c r="B9" i="49"/>
  <c r="B8" i="49"/>
  <c r="V10" i="55" l="1"/>
  <c r="C12" i="49" l="1"/>
  <c r="C6" i="50" s="1"/>
  <c r="D3308" i="5" l="1"/>
  <c r="D3309" i="5"/>
  <c r="B3308" i="5"/>
  <c r="B3309" i="5"/>
  <c r="D4595" i="4"/>
  <c r="D4596" i="4"/>
  <c r="D4621" i="4"/>
  <c r="D4622" i="4"/>
  <c r="D4637" i="4"/>
  <c r="D4645" i="4"/>
  <c r="D4656" i="4"/>
  <c r="D4657" i="4"/>
  <c r="D4663" i="4"/>
  <c r="D4744" i="4"/>
  <c r="D4749" i="4"/>
  <c r="D4754" i="4"/>
  <c r="D4758" i="4"/>
  <c r="D4760" i="4"/>
  <c r="D4764" i="4"/>
  <c r="D4768" i="4"/>
  <c r="D4769" i="4"/>
  <c r="D4773" i="4"/>
  <c r="D4774" i="4"/>
  <c r="D4775" i="4"/>
  <c r="D4780" i="4"/>
  <c r="D4781" i="4"/>
  <c r="D4783" i="4"/>
  <c r="D4785" i="4"/>
  <c r="D4791" i="4"/>
  <c r="D4796" i="4"/>
  <c r="D4798" i="4"/>
  <c r="D4799" i="4"/>
  <c r="D4800" i="4"/>
  <c r="D4801" i="4"/>
  <c r="D4803" i="4"/>
  <c r="D4805" i="4"/>
  <c r="D4809" i="4"/>
  <c r="D4810" i="4"/>
  <c r="D4860" i="4"/>
  <c r="D4861" i="4"/>
  <c r="D4866" i="4"/>
  <c r="D4867" i="4"/>
  <c r="D4868" i="4"/>
  <c r="D4874" i="4"/>
  <c r="D4875" i="4"/>
  <c r="D4878" i="4"/>
  <c r="D4879" i="4"/>
  <c r="D4881" i="4"/>
  <c r="D4882" i="4"/>
  <c r="D4883" i="4"/>
  <c r="D4884" i="4"/>
  <c r="D4886" i="4"/>
  <c r="D4887" i="4"/>
  <c r="D4888" i="4"/>
  <c r="D4889" i="4"/>
  <c r="D4890" i="4"/>
  <c r="D4891" i="4"/>
  <c r="D4892" i="4"/>
  <c r="D4896" i="4"/>
  <c r="D4897" i="4"/>
  <c r="D4898" i="4"/>
  <c r="D4899" i="4"/>
  <c r="D4900" i="4"/>
  <c r="D4901" i="4"/>
  <c r="D4902" i="4"/>
  <c r="D4903" i="4"/>
  <c r="D4904" i="4"/>
  <c r="D4905" i="4"/>
  <c r="D4906" i="4"/>
  <c r="D4907" i="4"/>
  <c r="D4909" i="4"/>
  <c r="D4910" i="4"/>
  <c r="D4911" i="4"/>
  <c r="D4912" i="4"/>
  <c r="D4913" i="4"/>
  <c r="D4914" i="4"/>
  <c r="D4915" i="4"/>
  <c r="D4916" i="4"/>
  <c r="D4917" i="4"/>
  <c r="D4918" i="4"/>
  <c r="D4919" i="4"/>
  <c r="D4922" i="4"/>
  <c r="D4923" i="4"/>
  <c r="D4924" i="4"/>
  <c r="D4925" i="4"/>
  <c r="D4926" i="4"/>
  <c r="D4970" i="4"/>
  <c r="D4971" i="4"/>
  <c r="D4972" i="4"/>
  <c r="D4973" i="4"/>
  <c r="D4974" i="4"/>
  <c r="D4975" i="4"/>
  <c r="D4976" i="4"/>
  <c r="D4977" i="4"/>
  <c r="D4978" i="4"/>
  <c r="D4979" i="4"/>
  <c r="D4982" i="4"/>
  <c r="D4983" i="4"/>
  <c r="D4984" i="4"/>
  <c r="D4986" i="4"/>
  <c r="D4987" i="4"/>
  <c r="D4988" i="4"/>
  <c r="D4990" i="4"/>
  <c r="D4996" i="4"/>
  <c r="D4997" i="4"/>
  <c r="D4998" i="4"/>
  <c r="D4999" i="4"/>
  <c r="D5000" i="4"/>
  <c r="D5002" i="4"/>
  <c r="D5003" i="4"/>
  <c r="D5004" i="4"/>
  <c r="D5005" i="4"/>
  <c r="D5006" i="4"/>
  <c r="D5007" i="4"/>
  <c r="D5008" i="4"/>
  <c r="D5009" i="4"/>
  <c r="D5010" i="4"/>
  <c r="D5011" i="4"/>
  <c r="D5012" i="4"/>
  <c r="D5013" i="4"/>
  <c r="D5014" i="4"/>
  <c r="D5015" i="4"/>
  <c r="D5016" i="4"/>
  <c r="D5017" i="4"/>
  <c r="D5018" i="4"/>
  <c r="D5019" i="4"/>
  <c r="D5020" i="4"/>
  <c r="D5021" i="4"/>
  <c r="D5022" i="4"/>
  <c r="D5023" i="4"/>
  <c r="D5094" i="4"/>
  <c r="B4595" i="4"/>
  <c r="B4596" i="4"/>
  <c r="B4621" i="4"/>
  <c r="B4622" i="4"/>
  <c r="B4637" i="4"/>
  <c r="B4645" i="4"/>
  <c r="B4656" i="4"/>
  <c r="B4657" i="4"/>
  <c r="B4663" i="4"/>
  <c r="B4744" i="4"/>
  <c r="B4749" i="4"/>
  <c r="B4754" i="4"/>
  <c r="B4758" i="4"/>
  <c r="B4760" i="4"/>
  <c r="B4764" i="4"/>
  <c r="B4768" i="4"/>
  <c r="B4769" i="4"/>
  <c r="B4773" i="4"/>
  <c r="B4774" i="4"/>
  <c r="B4775" i="4"/>
  <c r="B4780" i="4"/>
  <c r="B4781" i="4"/>
  <c r="B4783" i="4"/>
  <c r="B4785" i="4"/>
  <c r="B4791" i="4"/>
  <c r="B4796" i="4"/>
  <c r="B4798" i="4"/>
  <c r="B4799" i="4"/>
  <c r="B4800" i="4"/>
  <c r="B4801" i="4"/>
  <c r="B4803" i="4"/>
  <c r="B4805" i="4"/>
  <c r="B4809" i="4"/>
  <c r="B4810" i="4"/>
  <c r="B4860" i="4"/>
  <c r="B4861" i="4"/>
  <c r="B4866" i="4"/>
  <c r="B4867" i="4"/>
  <c r="B4868" i="4"/>
  <c r="B4874" i="4"/>
  <c r="B4875" i="4"/>
  <c r="B4878" i="4"/>
  <c r="B4879" i="4"/>
  <c r="B4881" i="4"/>
  <c r="B4882" i="4"/>
  <c r="B4883" i="4"/>
  <c r="B4884" i="4"/>
  <c r="B4886" i="4"/>
  <c r="B4887" i="4"/>
  <c r="B4888" i="4"/>
  <c r="B4889" i="4"/>
  <c r="B4890" i="4"/>
  <c r="B4891" i="4"/>
  <c r="B4892" i="4"/>
  <c r="B4896" i="4"/>
  <c r="B4897" i="4"/>
  <c r="B4898" i="4"/>
  <c r="B4899" i="4"/>
  <c r="B4900" i="4"/>
  <c r="B4901" i="4"/>
  <c r="B4902" i="4"/>
  <c r="B4903" i="4"/>
  <c r="B4904" i="4"/>
  <c r="B4905" i="4"/>
  <c r="B4906" i="4"/>
  <c r="B4907" i="4"/>
  <c r="B4909" i="4"/>
  <c r="B4910" i="4"/>
  <c r="B4911" i="4"/>
  <c r="B4912" i="4"/>
  <c r="B4913" i="4"/>
  <c r="B4914" i="4"/>
  <c r="B4915" i="4"/>
  <c r="B4916" i="4"/>
  <c r="B4917" i="4"/>
  <c r="B4918" i="4"/>
  <c r="B4919" i="4"/>
  <c r="B4922" i="4"/>
  <c r="B4923" i="4"/>
  <c r="B4924" i="4"/>
  <c r="B4925" i="4"/>
  <c r="B4926" i="4"/>
  <c r="B4970" i="4"/>
  <c r="B4971" i="4"/>
  <c r="B4972" i="4"/>
  <c r="B4973" i="4"/>
  <c r="B4974" i="4"/>
  <c r="B4975" i="4"/>
  <c r="B4976" i="4"/>
  <c r="B4977" i="4"/>
  <c r="B4978" i="4"/>
  <c r="B4979" i="4"/>
  <c r="B4982" i="4"/>
  <c r="B4983" i="4"/>
  <c r="B4984" i="4"/>
  <c r="B4986" i="4"/>
  <c r="B4987" i="4"/>
  <c r="B4988" i="4"/>
  <c r="B4990" i="4"/>
  <c r="B4996" i="4"/>
  <c r="B4997" i="4"/>
  <c r="B4998" i="4"/>
  <c r="B4999" i="4"/>
  <c r="B5000" i="4"/>
  <c r="B5002" i="4"/>
  <c r="B5003" i="4"/>
  <c r="B5004" i="4"/>
  <c r="B5005" i="4"/>
  <c r="B5006" i="4"/>
  <c r="B5007" i="4"/>
  <c r="B5008" i="4"/>
  <c r="B5009" i="4"/>
  <c r="B5010" i="4"/>
  <c r="B5011" i="4"/>
  <c r="B5012" i="4"/>
  <c r="B5013" i="4"/>
  <c r="B5014" i="4"/>
  <c r="B5015" i="4"/>
  <c r="B5016" i="4"/>
  <c r="B5017" i="4"/>
  <c r="B5018" i="4"/>
  <c r="B5019" i="4"/>
  <c r="B5020" i="4"/>
  <c r="B5021" i="4"/>
  <c r="B5022" i="4"/>
  <c r="B5023" i="4"/>
  <c r="B5094" i="4"/>
  <c r="B1" i="69"/>
  <c r="C1" i="69" s="1"/>
  <c r="D1" i="69" s="1"/>
  <c r="E1" i="69" s="1"/>
  <c r="F1" i="69" s="1"/>
  <c r="F6" i="69"/>
  <c r="F7" i="69"/>
  <c r="F8" i="69"/>
  <c r="F9" i="69"/>
  <c r="F10" i="69"/>
  <c r="F11" i="69"/>
  <c r="F12" i="69"/>
  <c r="F13" i="69"/>
  <c r="F14" i="69"/>
  <c r="F15" i="69"/>
  <c r="F16" i="69"/>
  <c r="F17" i="69"/>
  <c r="F18" i="69"/>
  <c r="F19" i="69"/>
  <c r="F20" i="69"/>
  <c r="F21" i="69"/>
  <c r="F22" i="69"/>
  <c r="F23" i="69"/>
  <c r="F24" i="69"/>
  <c r="F25" i="69"/>
  <c r="F26" i="69"/>
  <c r="F27" i="69"/>
  <c r="F28" i="69"/>
  <c r="F29" i="69"/>
  <c r="F30" i="69"/>
  <c r="F31" i="69"/>
  <c r="F32" i="69"/>
  <c r="F33" i="69"/>
  <c r="F34" i="69"/>
  <c r="F35" i="69"/>
  <c r="F36" i="69"/>
  <c r="F37" i="69"/>
  <c r="F38" i="69"/>
  <c r="F39" i="69"/>
  <c r="F40" i="69"/>
  <c r="F41" i="69"/>
  <c r="F42" i="69"/>
  <c r="F43" i="69"/>
  <c r="F44" i="69"/>
  <c r="F45" i="69"/>
  <c r="F46" i="69"/>
  <c r="F47" i="69"/>
  <c r="F48" i="69"/>
  <c r="F49" i="69"/>
  <c r="F50" i="69"/>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F87" i="69"/>
  <c r="F88" i="69"/>
  <c r="F89" i="69"/>
  <c r="F90" i="69"/>
  <c r="F91" i="69"/>
  <c r="F92" i="69"/>
  <c r="F93" i="69"/>
  <c r="F94" i="69"/>
  <c r="F95" i="69"/>
  <c r="F96" i="69"/>
  <c r="F97" i="69"/>
  <c r="F98" i="69"/>
  <c r="F99" i="69"/>
  <c r="F100" i="69"/>
  <c r="F101" i="69"/>
  <c r="F102" i="69"/>
  <c r="F103" i="69"/>
  <c r="F104" i="69"/>
  <c r="F105" i="69"/>
  <c r="F106" i="69"/>
  <c r="F107" i="69"/>
  <c r="F108" i="69"/>
  <c r="F109" i="69"/>
  <c r="F110" i="69"/>
  <c r="F111" i="69"/>
  <c r="F112" i="69"/>
  <c r="F113" i="69"/>
  <c r="F114" i="69"/>
  <c r="F115" i="69"/>
  <c r="F116" i="69"/>
  <c r="F117" i="69"/>
  <c r="F118" i="69"/>
  <c r="F119" i="69"/>
  <c r="F120" i="69"/>
  <c r="F121" i="69"/>
  <c r="F122" i="69"/>
  <c r="F123" i="69"/>
  <c r="F124" i="69"/>
  <c r="F125" i="69"/>
  <c r="F126" i="69"/>
  <c r="F127" i="69"/>
  <c r="F128" i="69"/>
  <c r="F129" i="69"/>
  <c r="F130" i="69"/>
  <c r="F131" i="69"/>
  <c r="F132" i="69"/>
  <c r="F133" i="69"/>
  <c r="F134" i="69"/>
  <c r="F135" i="69"/>
  <c r="F136" i="69"/>
  <c r="F137" i="69"/>
  <c r="F138" i="69"/>
  <c r="F139" i="69"/>
  <c r="F140" i="69"/>
  <c r="F141" i="69"/>
  <c r="F142" i="69"/>
  <c r="F143" i="69"/>
  <c r="F144" i="69"/>
  <c r="F145" i="69"/>
  <c r="F146" i="69"/>
  <c r="F147" i="69"/>
  <c r="F148" i="69"/>
  <c r="F149" i="69"/>
  <c r="F150" i="69"/>
  <c r="F151" i="69"/>
  <c r="F152" i="69"/>
  <c r="F153" i="69"/>
  <c r="F154" i="69"/>
  <c r="F155" i="69"/>
  <c r="F156" i="69"/>
  <c r="F157" i="69"/>
  <c r="F158" i="69"/>
  <c r="F159" i="69"/>
  <c r="F160" i="69"/>
  <c r="F161" i="69"/>
  <c r="F162" i="69"/>
  <c r="F163" i="69"/>
  <c r="F164" i="69"/>
  <c r="F165" i="69"/>
  <c r="F166" i="69"/>
  <c r="F167" i="69"/>
  <c r="F168" i="69"/>
  <c r="F169" i="69"/>
  <c r="F170" i="69"/>
  <c r="F171" i="69"/>
  <c r="F172" i="69"/>
  <c r="F173" i="69"/>
  <c r="F174" i="69"/>
  <c r="F175" i="69"/>
  <c r="F176" i="69"/>
  <c r="F177" i="69"/>
  <c r="F178" i="69"/>
  <c r="F179" i="69"/>
  <c r="F180" i="69"/>
  <c r="F181" i="69"/>
  <c r="F182" i="69"/>
  <c r="F183" i="69"/>
  <c r="F184" i="69"/>
  <c r="F185" i="69"/>
  <c r="F186" i="69"/>
  <c r="F187" i="69"/>
  <c r="F188" i="69"/>
  <c r="F189" i="69"/>
  <c r="F190" i="69"/>
  <c r="F191" i="69"/>
  <c r="F192" i="69"/>
  <c r="F193" i="69"/>
  <c r="F194" i="69"/>
  <c r="F195" i="69"/>
  <c r="F196" i="69"/>
  <c r="F197" i="69"/>
  <c r="F198" i="69"/>
  <c r="F199" i="69"/>
  <c r="F200" i="69"/>
  <c r="F201" i="69"/>
  <c r="F202" i="69"/>
  <c r="F203" i="69"/>
  <c r="F204" i="69"/>
  <c r="F205" i="69"/>
  <c r="F206" i="69"/>
  <c r="F207" i="69"/>
  <c r="F208" i="69"/>
  <c r="F209" i="69"/>
  <c r="F210" i="69"/>
  <c r="F211" i="69"/>
  <c r="F212" i="69"/>
  <c r="F213" i="69"/>
  <c r="F214" i="69"/>
  <c r="F215" i="69"/>
  <c r="F216" i="69"/>
  <c r="F217" i="69"/>
  <c r="F218" i="69"/>
  <c r="F219" i="69"/>
  <c r="F220" i="69"/>
  <c r="F221" i="69"/>
  <c r="F222" i="69"/>
  <c r="F223" i="69"/>
  <c r="F224" i="69"/>
  <c r="F225" i="69"/>
  <c r="F226" i="69"/>
  <c r="F227" i="69"/>
  <c r="F228" i="69"/>
  <c r="F229" i="69"/>
  <c r="F230" i="69"/>
  <c r="F231" i="69"/>
  <c r="F232" i="69"/>
  <c r="F233" i="69"/>
  <c r="F234" i="69"/>
  <c r="F235" i="69"/>
  <c r="F236" i="69"/>
  <c r="F237" i="69"/>
  <c r="F238" i="69"/>
  <c r="F239" i="69"/>
  <c r="F240" i="69"/>
  <c r="F241" i="69"/>
  <c r="F242" i="69"/>
  <c r="F243" i="69"/>
  <c r="F244" i="69"/>
  <c r="F245" i="69"/>
  <c r="F246" i="69"/>
  <c r="F247" i="69"/>
  <c r="F248" i="69"/>
  <c r="F249" i="69"/>
  <c r="F250" i="69"/>
  <c r="F251" i="69"/>
  <c r="F252" i="69"/>
  <c r="F253" i="69"/>
  <c r="F254" i="69"/>
  <c r="F255" i="69"/>
  <c r="F256" i="69"/>
  <c r="F257" i="69"/>
  <c r="F258" i="69"/>
  <c r="F259" i="69"/>
  <c r="F260" i="69"/>
  <c r="F261" i="69"/>
  <c r="F262" i="69"/>
  <c r="F263" i="69"/>
  <c r="F264" i="69"/>
  <c r="F265" i="69"/>
  <c r="F266" i="69"/>
  <c r="F267" i="69"/>
  <c r="F268" i="69"/>
  <c r="F269" i="69"/>
  <c r="F270" i="69"/>
  <c r="F271" i="69"/>
  <c r="F272" i="69"/>
  <c r="F273" i="69"/>
  <c r="F274" i="69"/>
  <c r="F275" i="69"/>
  <c r="F276" i="69"/>
  <c r="F277" i="69"/>
  <c r="F278" i="69"/>
  <c r="F279" i="69"/>
  <c r="F280" i="69"/>
  <c r="F281" i="69"/>
  <c r="F282" i="69"/>
  <c r="F283" i="69"/>
  <c r="F284" i="69"/>
  <c r="F285" i="69"/>
  <c r="F286" i="69"/>
  <c r="F287" i="69"/>
  <c r="F288" i="69"/>
  <c r="F289" i="69"/>
  <c r="F290" i="69"/>
  <c r="F291" i="69"/>
  <c r="F292" i="69"/>
  <c r="F293" i="69"/>
  <c r="F294" i="69"/>
  <c r="F295" i="69"/>
  <c r="F296" i="69"/>
  <c r="F297" i="69"/>
  <c r="F298" i="69"/>
  <c r="F299" i="69"/>
  <c r="F300" i="69"/>
  <c r="F301" i="69"/>
  <c r="F5" i="69"/>
  <c r="D6" i="69"/>
  <c r="D7" i="69"/>
  <c r="D8" i="69"/>
  <c r="D9" i="69"/>
  <c r="D10" i="69"/>
  <c r="D11" i="69"/>
  <c r="D12" i="69"/>
  <c r="D13" i="69"/>
  <c r="D14" i="69"/>
  <c r="D15" i="69"/>
  <c r="D16" i="69"/>
  <c r="D17" i="69"/>
  <c r="D18" i="69"/>
  <c r="D19" i="69"/>
  <c r="D20" i="69"/>
  <c r="D21" i="69"/>
  <c r="D22" i="69"/>
  <c r="D23" i="69"/>
  <c r="D24" i="69"/>
  <c r="D25" i="69"/>
  <c r="D26" i="69"/>
  <c r="D27" i="69"/>
  <c r="D28" i="69"/>
  <c r="D29" i="69"/>
  <c r="D30" i="69"/>
  <c r="D31" i="69"/>
  <c r="D32" i="69"/>
  <c r="D33" i="69"/>
  <c r="D34" i="69"/>
  <c r="D35" i="69"/>
  <c r="D36" i="69"/>
  <c r="D37" i="69"/>
  <c r="D38" i="69"/>
  <c r="D39" i="69"/>
  <c r="D40" i="69"/>
  <c r="D41" i="69"/>
  <c r="D42" i="69"/>
  <c r="D43" i="69"/>
  <c r="D44" i="69"/>
  <c r="D45" i="69"/>
  <c r="D46" i="69"/>
  <c r="D47" i="69"/>
  <c r="D48" i="69"/>
  <c r="D49" i="69"/>
  <c r="D50" i="69"/>
  <c r="D51" i="69"/>
  <c r="D52" i="69"/>
  <c r="D53" i="69"/>
  <c r="D54" i="69"/>
  <c r="D55" i="69"/>
  <c r="D56" i="69"/>
  <c r="D57" i="69"/>
  <c r="D58" i="69"/>
  <c r="D59" i="69"/>
  <c r="D60" i="69"/>
  <c r="D61" i="69"/>
  <c r="D62" i="69"/>
  <c r="D63" i="69"/>
  <c r="D64" i="69"/>
  <c r="D65" i="69"/>
  <c r="D66" i="69"/>
  <c r="D67" i="69"/>
  <c r="D68" i="69"/>
  <c r="D69" i="69"/>
  <c r="D70" i="69"/>
  <c r="D71" i="69"/>
  <c r="D72" i="69"/>
  <c r="D73" i="69"/>
  <c r="D74" i="69"/>
  <c r="D75" i="69"/>
  <c r="D76" i="69"/>
  <c r="D77" i="69"/>
  <c r="D78" i="69"/>
  <c r="D79" i="69"/>
  <c r="D80" i="69"/>
  <c r="D81" i="69"/>
  <c r="D82" i="69"/>
  <c r="D83" i="69"/>
  <c r="D84" i="69"/>
  <c r="D85" i="69"/>
  <c r="D86" i="69"/>
  <c r="D87" i="69"/>
  <c r="D88" i="69"/>
  <c r="D89" i="69"/>
  <c r="D90" i="69"/>
  <c r="D91" i="69"/>
  <c r="D92" i="69"/>
  <c r="D93" i="69"/>
  <c r="D94" i="69"/>
  <c r="D95" i="69"/>
  <c r="D96" i="69"/>
  <c r="D97" i="69"/>
  <c r="D98" i="69"/>
  <c r="D99" i="69"/>
  <c r="D100" i="69"/>
  <c r="D101" i="69"/>
  <c r="D102" i="69"/>
  <c r="D103" i="69"/>
  <c r="D104" i="69"/>
  <c r="D105" i="69"/>
  <c r="D106" i="69"/>
  <c r="D107" i="69"/>
  <c r="D108" i="69"/>
  <c r="D109" i="69"/>
  <c r="D110" i="69"/>
  <c r="D111" i="69"/>
  <c r="D112" i="69"/>
  <c r="D113" i="69"/>
  <c r="D114" i="69"/>
  <c r="D115" i="69"/>
  <c r="D116" i="69"/>
  <c r="D117" i="69"/>
  <c r="D118" i="69"/>
  <c r="D119" i="69"/>
  <c r="D120" i="69"/>
  <c r="D121" i="69"/>
  <c r="D122" i="69"/>
  <c r="D123" i="69"/>
  <c r="D124" i="69"/>
  <c r="D125" i="69"/>
  <c r="D126" i="69"/>
  <c r="D127" i="69"/>
  <c r="D128" i="69"/>
  <c r="D129" i="69"/>
  <c r="D130" i="69"/>
  <c r="D131" i="69"/>
  <c r="D132" i="69"/>
  <c r="D133" i="69"/>
  <c r="D134" i="69"/>
  <c r="D135" i="69"/>
  <c r="D136" i="69"/>
  <c r="D137" i="69"/>
  <c r="D138" i="69"/>
  <c r="D139" i="69"/>
  <c r="D140" i="69"/>
  <c r="D141" i="69"/>
  <c r="D142" i="69"/>
  <c r="D143" i="69"/>
  <c r="D144" i="69"/>
  <c r="D145" i="69"/>
  <c r="D146" i="69"/>
  <c r="D147" i="69"/>
  <c r="D148" i="69"/>
  <c r="D149" i="69"/>
  <c r="D150" i="69"/>
  <c r="D151" i="69"/>
  <c r="D152" i="69"/>
  <c r="D153" i="69"/>
  <c r="D154" i="69"/>
  <c r="D155" i="69"/>
  <c r="D156" i="69"/>
  <c r="D157" i="69"/>
  <c r="D158" i="69"/>
  <c r="D159" i="69"/>
  <c r="D160" i="69"/>
  <c r="D161" i="69"/>
  <c r="D162" i="69"/>
  <c r="D163" i="69"/>
  <c r="D164" i="69"/>
  <c r="D165" i="69"/>
  <c r="D166" i="69"/>
  <c r="D167" i="69"/>
  <c r="D168" i="69"/>
  <c r="D169" i="69"/>
  <c r="D170" i="69"/>
  <c r="D171" i="69"/>
  <c r="D172" i="69"/>
  <c r="D173" i="69"/>
  <c r="D174" i="69"/>
  <c r="D175" i="69"/>
  <c r="D176" i="69"/>
  <c r="D177" i="69"/>
  <c r="D178" i="69"/>
  <c r="D179" i="69"/>
  <c r="D180" i="69"/>
  <c r="D181" i="69"/>
  <c r="D182" i="69"/>
  <c r="D183" i="69"/>
  <c r="D184" i="69"/>
  <c r="D185" i="69"/>
  <c r="D186" i="69"/>
  <c r="D187" i="69"/>
  <c r="D188" i="69"/>
  <c r="D189" i="69"/>
  <c r="D190" i="69"/>
  <c r="D191" i="69"/>
  <c r="D192" i="69"/>
  <c r="D193" i="69"/>
  <c r="D194" i="69"/>
  <c r="D195" i="69"/>
  <c r="D196" i="69"/>
  <c r="D197" i="69"/>
  <c r="D198" i="69"/>
  <c r="D199" i="69"/>
  <c r="D200" i="69"/>
  <c r="D201" i="69"/>
  <c r="D202" i="69"/>
  <c r="D203" i="69"/>
  <c r="D204" i="69"/>
  <c r="D205" i="69"/>
  <c r="D206" i="69"/>
  <c r="D207" i="69"/>
  <c r="D208" i="69"/>
  <c r="D209" i="69"/>
  <c r="D210" i="69"/>
  <c r="D211" i="69"/>
  <c r="D212" i="69"/>
  <c r="D213" i="69"/>
  <c r="D214" i="69"/>
  <c r="D215" i="69"/>
  <c r="D216" i="69"/>
  <c r="D217" i="69"/>
  <c r="D218" i="69"/>
  <c r="D219" i="69"/>
  <c r="D220" i="69"/>
  <c r="D221" i="69"/>
  <c r="D222" i="69"/>
  <c r="D223" i="69"/>
  <c r="D224" i="69"/>
  <c r="D225" i="69"/>
  <c r="D226" i="69"/>
  <c r="D227" i="69"/>
  <c r="D228" i="69"/>
  <c r="D229" i="69"/>
  <c r="D230" i="69"/>
  <c r="D231" i="69"/>
  <c r="D232" i="69"/>
  <c r="D233" i="69"/>
  <c r="D234" i="69"/>
  <c r="D235" i="69"/>
  <c r="D236" i="69"/>
  <c r="D237" i="69"/>
  <c r="D238" i="69"/>
  <c r="D239" i="69"/>
  <c r="D240" i="69"/>
  <c r="D241" i="69"/>
  <c r="D242" i="69"/>
  <c r="D243" i="69"/>
  <c r="D244" i="69"/>
  <c r="D245" i="69"/>
  <c r="D246" i="69"/>
  <c r="D247" i="69"/>
  <c r="D248" i="69"/>
  <c r="D249" i="69"/>
  <c r="D250" i="69"/>
  <c r="D251" i="69"/>
  <c r="D252" i="69"/>
  <c r="D253" i="69"/>
  <c r="D254" i="69"/>
  <c r="D255" i="69"/>
  <c r="D256" i="69"/>
  <c r="D257" i="69"/>
  <c r="D258" i="69"/>
  <c r="D259" i="69"/>
  <c r="D260" i="69"/>
  <c r="D261" i="69"/>
  <c r="D262" i="69"/>
  <c r="D263" i="69"/>
  <c r="D264" i="69"/>
  <c r="D265" i="69"/>
  <c r="D266" i="69"/>
  <c r="D267" i="69"/>
  <c r="D268" i="69"/>
  <c r="D269" i="69"/>
  <c r="D270" i="69"/>
  <c r="D271" i="69"/>
  <c r="D272" i="69"/>
  <c r="D273" i="69"/>
  <c r="D274" i="69"/>
  <c r="D275" i="69"/>
  <c r="D276" i="69"/>
  <c r="D277" i="69"/>
  <c r="D278" i="69"/>
  <c r="D279" i="69"/>
  <c r="D280" i="69"/>
  <c r="D281" i="69"/>
  <c r="D282" i="69"/>
  <c r="D283" i="69"/>
  <c r="D284" i="69"/>
  <c r="D285" i="69"/>
  <c r="D286" i="69"/>
  <c r="D287" i="69"/>
  <c r="D288" i="69"/>
  <c r="D289" i="69"/>
  <c r="D290" i="69"/>
  <c r="D291" i="69"/>
  <c r="D292" i="69"/>
  <c r="D293" i="69"/>
  <c r="D294" i="69"/>
  <c r="D295" i="69"/>
  <c r="D296" i="69"/>
  <c r="D297" i="69"/>
  <c r="D298" i="69"/>
  <c r="D299" i="69"/>
  <c r="D300" i="69"/>
  <c r="D301" i="69"/>
  <c r="D302" i="69"/>
  <c r="D5" i="69"/>
  <c r="V7" i="55" l="1"/>
  <c r="V9" i="55"/>
  <c r="P8" i="55"/>
  <c r="V8" i="55"/>
  <c r="P9" i="55"/>
  <c r="P11" i="55"/>
  <c r="P10" i="55"/>
  <c r="G4" i="19"/>
  <c r="G5" i="19"/>
  <c r="G6" i="19"/>
  <c r="G7" i="19"/>
  <c r="G8" i="19"/>
  <c r="G9" i="19"/>
  <c r="G10" i="19"/>
  <c r="G11" i="19"/>
  <c r="G12" i="19"/>
  <c r="G13" i="19"/>
  <c r="G14" i="19"/>
  <c r="G15" i="19"/>
  <c r="G16" i="19"/>
  <c r="G17" i="19"/>
  <c r="G18" i="19"/>
  <c r="G19" i="19"/>
  <c r="G20" i="19"/>
  <c r="G21" i="19"/>
  <c r="G22" i="19"/>
  <c r="G23" i="19"/>
  <c r="G24" i="19"/>
  <c r="G25" i="19"/>
  <c r="G26" i="19"/>
  <c r="G27" i="19"/>
  <c r="G28" i="19"/>
  <c r="G29" i="19"/>
  <c r="G30" i="19"/>
  <c r="G31" i="19"/>
  <c r="G32" i="19"/>
  <c r="G33" i="19"/>
  <c r="G34" i="19"/>
  <c r="G35" i="19"/>
  <c r="G36" i="19"/>
  <c r="G37" i="19"/>
  <c r="G38" i="19"/>
  <c r="G39" i="19"/>
  <c r="G40" i="19"/>
  <c r="G41" i="19"/>
  <c r="G42" i="19"/>
  <c r="G43" i="19"/>
  <c r="G44" i="19"/>
  <c r="G45" i="19"/>
  <c r="G46" i="19"/>
  <c r="G47" i="19"/>
  <c r="G48" i="19"/>
  <c r="G49" i="19"/>
  <c r="G50" i="19"/>
  <c r="G51" i="19"/>
  <c r="G52" i="19"/>
  <c r="G53" i="19"/>
  <c r="G54" i="19"/>
  <c r="G55" i="19"/>
  <c r="G56" i="19"/>
  <c r="G57" i="19"/>
  <c r="G58" i="19"/>
  <c r="G59" i="19"/>
  <c r="G60" i="19"/>
  <c r="G61" i="19"/>
  <c r="G62" i="19"/>
  <c r="G63" i="19"/>
  <c r="G64" i="19"/>
  <c r="G65" i="19"/>
  <c r="G66" i="19"/>
  <c r="G67" i="19"/>
  <c r="G68" i="19"/>
  <c r="G69" i="19"/>
  <c r="G70" i="19"/>
  <c r="G71" i="19"/>
  <c r="G72" i="19"/>
  <c r="G73" i="19"/>
  <c r="G74" i="19"/>
  <c r="G75" i="19"/>
  <c r="G76" i="19"/>
  <c r="G77" i="19"/>
  <c r="G78" i="19"/>
  <c r="G79" i="19"/>
  <c r="G80" i="19"/>
  <c r="G81" i="19"/>
  <c r="G82" i="19"/>
  <c r="G83" i="19"/>
  <c r="G84" i="19"/>
  <c r="G85" i="19"/>
  <c r="G86" i="19"/>
  <c r="G87" i="19"/>
  <c r="G88" i="19"/>
  <c r="G89" i="19"/>
  <c r="G90" i="19"/>
  <c r="G91" i="19"/>
  <c r="G92" i="19"/>
  <c r="G93" i="19"/>
  <c r="G94" i="19"/>
  <c r="G95" i="19"/>
  <c r="G96" i="19"/>
  <c r="G97" i="19"/>
  <c r="G98" i="19"/>
  <c r="G99" i="19"/>
  <c r="G100" i="19"/>
  <c r="G101" i="19"/>
  <c r="G102" i="19"/>
  <c r="G103" i="19"/>
  <c r="G104" i="19"/>
  <c r="G105" i="19"/>
  <c r="G106" i="19"/>
  <c r="G107" i="19"/>
  <c r="G108" i="19"/>
  <c r="G109" i="19"/>
  <c r="G110" i="19"/>
  <c r="G111" i="19"/>
  <c r="G112" i="19"/>
  <c r="G113" i="19"/>
  <c r="G114" i="19"/>
  <c r="G115" i="19"/>
  <c r="G116" i="19"/>
  <c r="G117" i="19"/>
  <c r="G118" i="19"/>
  <c r="G119" i="19"/>
  <c r="G120" i="19"/>
  <c r="G121" i="19"/>
  <c r="G122" i="19"/>
  <c r="G123" i="19"/>
  <c r="G124" i="19"/>
  <c r="G125" i="19"/>
  <c r="G126" i="19"/>
  <c r="G127" i="19"/>
  <c r="G128" i="19"/>
  <c r="G129" i="19"/>
  <c r="G130" i="19"/>
  <c r="G131" i="19"/>
  <c r="G132" i="19"/>
  <c r="G133" i="19"/>
  <c r="G134" i="19"/>
  <c r="G135" i="19"/>
  <c r="G136" i="19"/>
  <c r="G137" i="19"/>
  <c r="G138" i="19"/>
  <c r="G139" i="19"/>
  <c r="G140" i="19"/>
  <c r="G141" i="19"/>
  <c r="G142" i="19"/>
  <c r="G143" i="19"/>
  <c r="G144" i="19"/>
  <c r="G145" i="19"/>
  <c r="G146" i="19"/>
  <c r="G147" i="19"/>
  <c r="G148" i="19"/>
  <c r="G149" i="19"/>
  <c r="G150" i="19"/>
  <c r="G151" i="19"/>
  <c r="G152" i="19"/>
  <c r="G153" i="19"/>
  <c r="G154" i="19"/>
  <c r="G155" i="19"/>
  <c r="G156" i="19"/>
  <c r="G157" i="19"/>
  <c r="G158" i="19"/>
  <c r="G159" i="19"/>
  <c r="G160" i="19"/>
  <c r="G161" i="19"/>
  <c r="G162" i="19"/>
  <c r="G163" i="19"/>
  <c r="G164" i="19"/>
  <c r="G165" i="19"/>
  <c r="G166" i="19"/>
  <c r="G167" i="19"/>
  <c r="G168" i="19"/>
  <c r="G169" i="19"/>
  <c r="G170" i="19"/>
  <c r="G171" i="19"/>
  <c r="G172" i="19"/>
  <c r="G173" i="19"/>
  <c r="G174" i="19"/>
  <c r="G175" i="19"/>
  <c r="G176" i="19"/>
  <c r="G177" i="19"/>
  <c r="G178" i="19"/>
  <c r="G179" i="19"/>
  <c r="G180" i="19"/>
  <c r="G181" i="19"/>
  <c r="G182" i="19"/>
  <c r="G183" i="19"/>
  <c r="G184" i="19"/>
  <c r="G185" i="19"/>
  <c r="G186" i="19"/>
  <c r="G187" i="19"/>
  <c r="G188" i="19"/>
  <c r="G189" i="19"/>
  <c r="G190" i="19"/>
  <c r="G191" i="19"/>
  <c r="G192" i="19"/>
  <c r="G193" i="19"/>
  <c r="G194" i="19"/>
  <c r="G195" i="19"/>
  <c r="G196" i="19"/>
  <c r="G197" i="19"/>
  <c r="G198" i="19"/>
  <c r="G199" i="19"/>
  <c r="G200" i="19"/>
  <c r="G201" i="19"/>
  <c r="G202" i="19"/>
  <c r="G203" i="19"/>
  <c r="G204" i="19"/>
  <c r="G205" i="19"/>
  <c r="G206" i="19"/>
  <c r="G207" i="19"/>
  <c r="G208" i="19"/>
  <c r="G209" i="19"/>
  <c r="G210" i="19"/>
  <c r="G211" i="19"/>
  <c r="G212" i="19"/>
  <c r="G213" i="19"/>
  <c r="G214" i="19"/>
  <c r="G215" i="19"/>
  <c r="G216" i="19"/>
  <c r="G217" i="19"/>
  <c r="G218" i="19"/>
  <c r="G219" i="19"/>
  <c r="G220" i="19"/>
  <c r="G221" i="19"/>
  <c r="G222" i="19"/>
  <c r="G223" i="19"/>
  <c r="G224" i="19"/>
  <c r="G225" i="19"/>
  <c r="G226" i="19"/>
  <c r="G227" i="19"/>
  <c r="G228" i="19"/>
  <c r="G229" i="19"/>
  <c r="G230" i="19"/>
  <c r="G231" i="19"/>
  <c r="G232" i="19"/>
  <c r="G233" i="19"/>
  <c r="G234" i="19"/>
  <c r="G235" i="19"/>
  <c r="G236" i="19"/>
  <c r="G237" i="19"/>
  <c r="G238" i="19"/>
  <c r="G239" i="19"/>
  <c r="G240" i="19"/>
  <c r="G241" i="19"/>
  <c r="G242" i="19"/>
  <c r="G243" i="19"/>
  <c r="G244" i="19"/>
  <c r="G245" i="19"/>
  <c r="G246" i="19"/>
  <c r="G247" i="19"/>
  <c r="G248" i="19"/>
  <c r="G249" i="19"/>
  <c r="G250" i="19"/>
  <c r="G251" i="19"/>
  <c r="G252" i="19"/>
  <c r="G253" i="19"/>
  <c r="G254" i="19"/>
  <c r="G255" i="19"/>
  <c r="G256" i="19"/>
  <c r="G257" i="19"/>
  <c r="G258" i="19"/>
  <c r="G259" i="19"/>
  <c r="G260" i="19"/>
  <c r="G261" i="19"/>
  <c r="G262" i="19"/>
  <c r="G263" i="19"/>
  <c r="G264" i="19"/>
  <c r="G265" i="19"/>
  <c r="G266" i="19"/>
  <c r="G267" i="19"/>
  <c r="G268" i="19"/>
  <c r="G269" i="19"/>
  <c r="G270" i="19"/>
  <c r="G271" i="19"/>
  <c r="G272" i="19"/>
  <c r="G273" i="19"/>
  <c r="G274" i="19"/>
  <c r="G275" i="19"/>
  <c r="G276" i="19"/>
  <c r="G277" i="19"/>
  <c r="G278" i="19"/>
  <c r="G279" i="19"/>
  <c r="G280" i="19"/>
  <c r="G281" i="19"/>
  <c r="G282" i="19"/>
  <c r="G283" i="19"/>
  <c r="G284" i="19"/>
  <c r="G285" i="19"/>
  <c r="G286" i="19"/>
  <c r="G287" i="19"/>
  <c r="G288" i="19"/>
  <c r="G289" i="19"/>
  <c r="G290" i="19"/>
  <c r="G291" i="19"/>
  <c r="G292" i="19"/>
  <c r="G293" i="19"/>
  <c r="G294" i="19"/>
  <c r="G295" i="19"/>
  <c r="G296" i="19"/>
  <c r="G297" i="19"/>
  <c r="G298" i="19"/>
  <c r="G299" i="19"/>
  <c r="G300" i="19"/>
  <c r="G301" i="19"/>
  <c r="G302" i="19"/>
  <c r="G303" i="19"/>
  <c r="G304" i="19"/>
  <c r="G305" i="19"/>
  <c r="G306" i="19"/>
  <c r="G307" i="19"/>
  <c r="G308" i="19"/>
  <c r="G309" i="19"/>
  <c r="G310" i="19"/>
  <c r="G311" i="19"/>
  <c r="G312" i="19"/>
  <c r="G313" i="19"/>
  <c r="G314" i="19"/>
  <c r="G315" i="19"/>
  <c r="G316" i="19"/>
  <c r="G317" i="19"/>
  <c r="G318" i="19"/>
  <c r="G319" i="19"/>
  <c r="G320" i="19"/>
  <c r="G321" i="19"/>
  <c r="G322" i="19"/>
  <c r="G323" i="19"/>
  <c r="G324" i="19"/>
  <c r="G325" i="19"/>
  <c r="G326" i="19"/>
  <c r="G327" i="19"/>
  <c r="G328" i="19"/>
  <c r="G329" i="19"/>
  <c r="G330" i="19"/>
  <c r="G331" i="19"/>
  <c r="G332" i="19"/>
  <c r="G333" i="19"/>
  <c r="G334" i="19"/>
  <c r="G335" i="19"/>
  <c r="G336" i="19"/>
  <c r="G337" i="19"/>
  <c r="G338" i="19"/>
  <c r="G339" i="19"/>
  <c r="G340" i="19"/>
  <c r="G341" i="19"/>
  <c r="G342" i="19"/>
  <c r="G343" i="19"/>
  <c r="G344" i="19"/>
  <c r="G345" i="19"/>
  <c r="G346" i="19"/>
  <c r="G347" i="19"/>
  <c r="G348" i="19"/>
  <c r="G349" i="19"/>
  <c r="G350" i="19"/>
  <c r="G351" i="19"/>
  <c r="G352" i="19"/>
  <c r="G353" i="19"/>
  <c r="G354" i="19"/>
  <c r="G355" i="19"/>
  <c r="G356" i="19"/>
  <c r="G357" i="19"/>
  <c r="G358" i="19"/>
  <c r="G359" i="19"/>
  <c r="G360" i="19"/>
  <c r="G361" i="19"/>
  <c r="G362" i="19"/>
  <c r="G363" i="19"/>
  <c r="G364" i="19"/>
  <c r="G365" i="19"/>
  <c r="G366" i="19"/>
  <c r="G367" i="19"/>
  <c r="G368" i="19"/>
  <c r="G369" i="19"/>
  <c r="G370" i="19"/>
  <c r="G371" i="19"/>
  <c r="G372" i="19"/>
  <c r="G373" i="19"/>
  <c r="G374" i="19"/>
  <c r="G375" i="19"/>
  <c r="G376" i="19"/>
  <c r="G377" i="19"/>
  <c r="G378" i="19"/>
  <c r="G379" i="19"/>
  <c r="G380" i="19"/>
  <c r="G381" i="19"/>
  <c r="G382" i="19"/>
  <c r="G383" i="19"/>
  <c r="G384" i="19"/>
  <c r="G385" i="19"/>
  <c r="G386" i="19"/>
  <c r="G387" i="19"/>
  <c r="G388" i="19"/>
  <c r="G389" i="19"/>
  <c r="G390" i="19"/>
  <c r="G391" i="19"/>
  <c r="G392" i="19"/>
  <c r="G393" i="19"/>
  <c r="G394" i="19"/>
  <c r="G395" i="19"/>
  <c r="G396" i="19"/>
  <c r="G397" i="19"/>
  <c r="G398" i="19"/>
  <c r="G399" i="19"/>
  <c r="G400" i="19"/>
  <c r="G401" i="19"/>
  <c r="G402" i="19"/>
  <c r="G403" i="19"/>
  <c r="G404" i="19"/>
  <c r="G405" i="19"/>
  <c r="G406" i="19"/>
  <c r="G407" i="19"/>
  <c r="G408" i="19"/>
  <c r="G409" i="19"/>
  <c r="G410" i="19"/>
  <c r="G411" i="19"/>
  <c r="G412" i="19"/>
  <c r="G413" i="19"/>
  <c r="G414" i="19"/>
  <c r="G415" i="19"/>
  <c r="G416" i="19"/>
  <c r="G417" i="19"/>
  <c r="G418" i="19"/>
  <c r="G419" i="19"/>
  <c r="G420" i="19"/>
  <c r="G421" i="19"/>
  <c r="G422" i="19"/>
  <c r="G423" i="19"/>
  <c r="G424" i="19"/>
  <c r="G425" i="19"/>
  <c r="G426" i="19"/>
  <c r="G427" i="19"/>
  <c r="G428" i="19"/>
  <c r="G429" i="19"/>
  <c r="G430" i="19"/>
  <c r="G431" i="19"/>
  <c r="G432" i="19"/>
  <c r="G433" i="19"/>
  <c r="G434" i="19"/>
  <c r="G435" i="19"/>
  <c r="G436" i="19"/>
  <c r="G437" i="19"/>
  <c r="G438" i="19"/>
  <c r="G439" i="19"/>
  <c r="G440" i="19"/>
  <c r="G441" i="19"/>
  <c r="G442" i="19"/>
  <c r="G443" i="19"/>
  <c r="G444" i="19"/>
  <c r="G445" i="19"/>
  <c r="G446" i="19"/>
  <c r="G447" i="19"/>
  <c r="G448" i="19"/>
  <c r="G449" i="19"/>
  <c r="G450" i="19"/>
  <c r="G451" i="19"/>
  <c r="G452" i="19"/>
  <c r="G453" i="19"/>
  <c r="G454" i="19"/>
  <c r="G455" i="19"/>
  <c r="G456" i="19"/>
  <c r="G457" i="19"/>
  <c r="G458" i="19"/>
  <c r="G459" i="19"/>
  <c r="G460" i="19"/>
  <c r="G461" i="19"/>
  <c r="G462" i="19"/>
  <c r="G463" i="19"/>
  <c r="G464" i="19"/>
  <c r="G465" i="19"/>
  <c r="G466" i="19"/>
  <c r="G467" i="19"/>
  <c r="G468" i="19"/>
  <c r="G469" i="19"/>
  <c r="G470" i="19"/>
  <c r="G471" i="19"/>
  <c r="G472" i="19"/>
  <c r="G473" i="19"/>
  <c r="G474" i="19"/>
  <c r="G475" i="19"/>
  <c r="G476" i="19"/>
  <c r="G477" i="19"/>
  <c r="G478" i="19"/>
  <c r="G479" i="19"/>
  <c r="G480" i="19"/>
  <c r="G481" i="19"/>
  <c r="G482" i="19"/>
  <c r="G483" i="19"/>
  <c r="G484" i="19"/>
  <c r="G485" i="19"/>
  <c r="G486" i="19"/>
  <c r="G487" i="19"/>
  <c r="G488" i="19"/>
  <c r="G489" i="19"/>
  <c r="G490" i="19"/>
  <c r="G491" i="19"/>
  <c r="G492" i="19"/>
  <c r="G493" i="19"/>
  <c r="G494" i="19"/>
  <c r="G495" i="19"/>
  <c r="G496" i="19"/>
  <c r="G497" i="19"/>
  <c r="G498" i="19"/>
  <c r="G499" i="19"/>
  <c r="G500" i="19"/>
  <c r="G501" i="19"/>
  <c r="G502" i="19"/>
  <c r="G503" i="19"/>
  <c r="G504" i="19"/>
  <c r="G505" i="19"/>
  <c r="G506" i="19"/>
  <c r="G507" i="19"/>
  <c r="G508" i="19"/>
  <c r="G509" i="19"/>
  <c r="G510" i="19"/>
  <c r="G511" i="19"/>
  <c r="G512" i="19"/>
  <c r="G513" i="19"/>
  <c r="G514" i="19"/>
  <c r="G515" i="19"/>
  <c r="G516" i="19"/>
  <c r="G517" i="19"/>
  <c r="G518" i="19"/>
  <c r="G519" i="19"/>
  <c r="G520" i="19"/>
  <c r="G521" i="19"/>
  <c r="G522" i="19"/>
  <c r="G523" i="19"/>
  <c r="G524" i="19"/>
  <c r="G525" i="19"/>
  <c r="G526" i="19"/>
  <c r="G527" i="19"/>
  <c r="G528" i="19"/>
  <c r="G529" i="19"/>
  <c r="G530" i="19"/>
  <c r="G531" i="19"/>
  <c r="G532" i="19"/>
  <c r="G533" i="19"/>
  <c r="G534" i="19"/>
  <c r="G535" i="19"/>
  <c r="G536" i="19"/>
  <c r="G537" i="19"/>
  <c r="G538" i="19"/>
  <c r="G539" i="19"/>
  <c r="G540" i="19"/>
  <c r="G541" i="19"/>
  <c r="G542" i="19"/>
  <c r="G543" i="19"/>
  <c r="G544" i="19"/>
  <c r="G545" i="19"/>
  <c r="G546" i="19"/>
  <c r="G547" i="19"/>
  <c r="G548" i="19"/>
  <c r="G549" i="19"/>
  <c r="G550" i="19"/>
  <c r="G551" i="19"/>
  <c r="G552" i="19"/>
  <c r="G553" i="19"/>
  <c r="G554" i="19"/>
  <c r="G555" i="19"/>
  <c r="G556" i="19"/>
  <c r="G557" i="19"/>
  <c r="G558" i="19"/>
  <c r="G559" i="19"/>
  <c r="G560" i="19"/>
  <c r="G561" i="19"/>
  <c r="G562" i="19"/>
  <c r="G563" i="19"/>
  <c r="G564" i="19"/>
  <c r="G565" i="19"/>
  <c r="G566" i="19"/>
  <c r="G567" i="19"/>
  <c r="G568" i="19"/>
  <c r="G569" i="19"/>
  <c r="G570" i="19"/>
  <c r="G571" i="19"/>
  <c r="G572" i="19"/>
  <c r="G573" i="19"/>
  <c r="G574" i="19"/>
  <c r="G575" i="19"/>
  <c r="G576" i="19"/>
  <c r="G577" i="19"/>
  <c r="G578" i="19"/>
  <c r="G579" i="19"/>
  <c r="G580" i="19"/>
  <c r="G581" i="19"/>
  <c r="G582" i="19"/>
  <c r="G583" i="19"/>
  <c r="G584" i="19"/>
  <c r="G585" i="19"/>
  <c r="G586" i="19"/>
  <c r="G587" i="19"/>
  <c r="G588" i="19"/>
  <c r="G589" i="19"/>
  <c r="G590" i="19"/>
  <c r="G591" i="19"/>
  <c r="G592" i="19"/>
  <c r="G593" i="19"/>
  <c r="G594" i="19"/>
  <c r="G595" i="19"/>
  <c r="G596" i="19"/>
  <c r="G597" i="19"/>
  <c r="G598" i="19"/>
  <c r="G599" i="19"/>
  <c r="G600" i="19"/>
  <c r="G601" i="19"/>
  <c r="G602" i="19"/>
  <c r="G603" i="19"/>
  <c r="G604" i="19"/>
  <c r="G605" i="19"/>
  <c r="G606" i="19"/>
  <c r="G607" i="19"/>
  <c r="G608" i="19"/>
  <c r="G609" i="19"/>
  <c r="G610" i="19"/>
  <c r="G611" i="19"/>
  <c r="G612" i="19"/>
  <c r="G613" i="19"/>
  <c r="G614" i="19"/>
  <c r="G615" i="19"/>
  <c r="G616" i="19"/>
  <c r="G617" i="19"/>
  <c r="G618" i="19"/>
  <c r="G619" i="19"/>
  <c r="G620" i="19"/>
  <c r="G621" i="19"/>
  <c r="G622" i="19"/>
  <c r="G623" i="19"/>
  <c r="G624" i="19"/>
  <c r="G625" i="19"/>
  <c r="G626" i="19"/>
  <c r="G627" i="19"/>
  <c r="G628" i="19"/>
  <c r="G629" i="19"/>
  <c r="G630" i="19"/>
  <c r="G631" i="19"/>
  <c r="G632" i="19"/>
  <c r="G633" i="19"/>
  <c r="G634" i="19"/>
  <c r="G635" i="19"/>
  <c r="G636" i="19"/>
  <c r="G637" i="19"/>
  <c r="G638" i="19"/>
  <c r="G639" i="19"/>
  <c r="G640" i="19"/>
  <c r="G641" i="19"/>
  <c r="G642" i="19"/>
  <c r="G643" i="19"/>
  <c r="G644" i="19"/>
  <c r="G645" i="19"/>
  <c r="G646" i="19"/>
  <c r="G647" i="19"/>
  <c r="G648" i="19"/>
  <c r="G649" i="19"/>
  <c r="G650" i="19"/>
  <c r="G651" i="19"/>
  <c r="G652" i="19"/>
  <c r="G653" i="19"/>
  <c r="G654" i="19"/>
  <c r="G655" i="19"/>
  <c r="G656" i="19"/>
  <c r="G657" i="19"/>
  <c r="G658" i="19"/>
  <c r="G659" i="19"/>
  <c r="G660" i="19"/>
  <c r="G661" i="19"/>
  <c r="G662" i="19"/>
  <c r="G663" i="19"/>
  <c r="G664" i="19"/>
  <c r="G665" i="19"/>
  <c r="G666" i="19"/>
  <c r="G667" i="19"/>
  <c r="G668" i="19"/>
  <c r="G669" i="19"/>
  <c r="G670" i="19"/>
  <c r="G671" i="19"/>
  <c r="G672" i="19"/>
  <c r="G674" i="19"/>
  <c r="G675" i="19"/>
  <c r="G676" i="19"/>
  <c r="G677" i="19"/>
  <c r="G678" i="19"/>
  <c r="G679" i="19"/>
  <c r="G680" i="19"/>
  <c r="G681" i="19"/>
  <c r="G682" i="19"/>
  <c r="G683" i="19"/>
  <c r="G684" i="19"/>
  <c r="G685" i="19"/>
  <c r="G686" i="19"/>
  <c r="G687" i="19"/>
  <c r="G688" i="19"/>
  <c r="G689" i="19"/>
  <c r="G690" i="19"/>
  <c r="G691" i="19"/>
  <c r="G692" i="19"/>
  <c r="G693" i="19"/>
  <c r="G694" i="19"/>
  <c r="G695" i="19"/>
  <c r="G696" i="19"/>
  <c r="G697" i="19"/>
  <c r="G698" i="19"/>
  <c r="G699" i="19"/>
  <c r="G700" i="19"/>
  <c r="G701" i="19"/>
  <c r="G702" i="19"/>
  <c r="G703" i="19"/>
  <c r="G704" i="19"/>
  <c r="G705" i="19"/>
  <c r="G706" i="19"/>
  <c r="G707" i="19"/>
  <c r="G708" i="19"/>
  <c r="G709" i="19"/>
  <c r="G710" i="19"/>
  <c r="G711" i="19"/>
  <c r="G712" i="19"/>
  <c r="G713" i="19"/>
  <c r="G714" i="19"/>
  <c r="G715" i="19"/>
  <c r="G716" i="19"/>
  <c r="G717" i="19"/>
  <c r="G718" i="19"/>
  <c r="G719" i="19"/>
  <c r="G720" i="19"/>
  <c r="G721" i="19"/>
  <c r="G722" i="19"/>
  <c r="G723" i="19"/>
  <c r="G724" i="19"/>
  <c r="G725" i="19"/>
  <c r="G726" i="19"/>
  <c r="G727" i="19"/>
  <c r="G728" i="19"/>
  <c r="G729" i="19"/>
  <c r="G730" i="19"/>
  <c r="G731" i="19"/>
  <c r="G732" i="19"/>
  <c r="G733" i="19"/>
  <c r="G734" i="19"/>
  <c r="G735" i="19"/>
  <c r="G736" i="19"/>
  <c r="G737" i="19"/>
  <c r="G738" i="19"/>
  <c r="G739" i="19"/>
  <c r="G740" i="19"/>
  <c r="G741" i="19"/>
  <c r="G742" i="19"/>
  <c r="G743" i="19"/>
  <c r="G744" i="19"/>
  <c r="G745" i="19"/>
  <c r="G746" i="19"/>
  <c r="G747" i="19"/>
  <c r="G748" i="19"/>
  <c r="G749" i="19"/>
  <c r="G750" i="19"/>
  <c r="G751" i="19"/>
  <c r="G752" i="19"/>
  <c r="G753" i="19"/>
  <c r="G754" i="19"/>
  <c r="G755" i="19"/>
  <c r="G756" i="19"/>
  <c r="G757" i="19"/>
  <c r="G758" i="19"/>
  <c r="G759" i="19"/>
  <c r="G760" i="19"/>
  <c r="G761" i="19"/>
  <c r="G762" i="19"/>
  <c r="G763" i="19"/>
  <c r="G764" i="19"/>
  <c r="G765" i="19"/>
  <c r="G766" i="19"/>
  <c r="G767" i="19"/>
  <c r="G768" i="19"/>
  <c r="G769" i="19"/>
  <c r="G770" i="19"/>
  <c r="G771" i="19"/>
  <c r="G772" i="19"/>
  <c r="G773" i="19"/>
  <c r="G774" i="19"/>
  <c r="G775" i="19"/>
  <c r="G776" i="19"/>
  <c r="G777" i="19"/>
  <c r="G778" i="19"/>
  <c r="G779" i="19"/>
  <c r="G780" i="19"/>
  <c r="G781" i="19"/>
  <c r="G782" i="19"/>
  <c r="G783" i="19"/>
  <c r="G784" i="19"/>
  <c r="G785" i="19"/>
  <c r="G786" i="19"/>
  <c r="G787" i="19"/>
  <c r="G788" i="19"/>
  <c r="G789" i="19"/>
  <c r="G790" i="19"/>
  <c r="G791" i="19"/>
  <c r="G792" i="19"/>
  <c r="G793" i="19"/>
  <c r="G794" i="19"/>
  <c r="G795" i="19"/>
  <c r="G796" i="19"/>
  <c r="G797" i="19"/>
  <c r="G798" i="19"/>
  <c r="G799" i="19"/>
  <c r="G800" i="19"/>
  <c r="G801" i="19"/>
  <c r="G802" i="19"/>
  <c r="G803" i="19"/>
  <c r="G804" i="19"/>
  <c r="G805" i="19"/>
  <c r="G806" i="19"/>
  <c r="G807" i="19"/>
  <c r="G808" i="19"/>
  <c r="G809" i="19"/>
  <c r="G810" i="19"/>
  <c r="G811" i="19"/>
  <c r="G812" i="19"/>
  <c r="G813" i="19"/>
  <c r="G814" i="19"/>
  <c r="G815" i="19"/>
  <c r="G816" i="19"/>
  <c r="G817" i="19"/>
  <c r="G818" i="19"/>
  <c r="G819" i="19"/>
  <c r="G820" i="19"/>
  <c r="G821" i="19"/>
  <c r="G822" i="19"/>
  <c r="G823" i="19"/>
  <c r="G824" i="19"/>
  <c r="G825" i="19"/>
  <c r="G826" i="19"/>
  <c r="G827" i="19"/>
  <c r="G828" i="19"/>
  <c r="G829" i="19"/>
  <c r="G830" i="19"/>
  <c r="G831" i="19"/>
  <c r="G832" i="19"/>
  <c r="G833" i="19"/>
  <c r="G834" i="19"/>
  <c r="G835" i="19"/>
  <c r="G836" i="19"/>
  <c r="G837" i="19"/>
  <c r="G838" i="19"/>
  <c r="G839" i="19"/>
  <c r="G840" i="19"/>
  <c r="G841" i="19"/>
  <c r="G842" i="19"/>
  <c r="G843" i="19"/>
  <c r="G844" i="19"/>
  <c r="G845" i="19"/>
  <c r="G846" i="19"/>
  <c r="G847" i="19"/>
  <c r="G848" i="19"/>
  <c r="G849" i="19"/>
  <c r="G850" i="19"/>
  <c r="G851" i="19"/>
  <c r="G852" i="19"/>
  <c r="G853" i="19"/>
  <c r="G854" i="19"/>
  <c r="G855" i="19"/>
  <c r="G856" i="19"/>
  <c r="G857" i="19"/>
  <c r="G858" i="19"/>
  <c r="G859" i="19"/>
  <c r="G860" i="19"/>
  <c r="G861" i="19"/>
  <c r="G862" i="19"/>
  <c r="G863" i="19"/>
  <c r="G864" i="19"/>
  <c r="G865" i="19"/>
  <c r="G866" i="19"/>
  <c r="G867" i="19"/>
  <c r="G868" i="19"/>
  <c r="G869" i="19"/>
  <c r="G870" i="19"/>
  <c r="G871" i="19"/>
  <c r="G872" i="19"/>
  <c r="G873" i="19"/>
  <c r="G874" i="19"/>
  <c r="G875" i="19"/>
  <c r="G876" i="19"/>
  <c r="G877" i="19"/>
  <c r="G878" i="19"/>
  <c r="G879" i="19"/>
  <c r="G880" i="19"/>
  <c r="G881" i="19"/>
  <c r="G882" i="19"/>
  <c r="G883" i="19"/>
  <c r="G884" i="19"/>
  <c r="G885" i="19"/>
  <c r="G886" i="19"/>
  <c r="G887" i="19"/>
  <c r="G888" i="19"/>
  <c r="G889" i="19"/>
  <c r="G890" i="19"/>
  <c r="G891" i="19"/>
  <c r="G892" i="19"/>
  <c r="G893" i="19"/>
  <c r="G894" i="19"/>
  <c r="G895" i="19"/>
  <c r="G896" i="19"/>
  <c r="G897" i="19"/>
  <c r="G898" i="19"/>
  <c r="G899" i="19"/>
  <c r="G900" i="19"/>
  <c r="G901" i="19"/>
  <c r="G902" i="19"/>
  <c r="G903" i="19"/>
  <c r="G904" i="19"/>
  <c r="G905" i="19"/>
  <c r="G906" i="19"/>
  <c r="G907" i="19"/>
  <c r="G908" i="19"/>
  <c r="G909" i="19"/>
  <c r="G910" i="19"/>
  <c r="G911" i="19"/>
  <c r="G912" i="19"/>
  <c r="G913" i="19"/>
  <c r="G914" i="19"/>
  <c r="G915" i="19"/>
  <c r="G916" i="19"/>
  <c r="G917" i="19"/>
  <c r="G918" i="19"/>
  <c r="G919" i="19"/>
  <c r="G920" i="19"/>
  <c r="G921" i="19"/>
  <c r="G922" i="19"/>
  <c r="G923" i="19"/>
  <c r="G924" i="19"/>
  <c r="G925" i="19"/>
  <c r="G926" i="19"/>
  <c r="G927" i="19"/>
  <c r="G928" i="19"/>
  <c r="G929" i="19"/>
  <c r="G930" i="19"/>
  <c r="G931" i="19"/>
  <c r="G932" i="19"/>
  <c r="G933" i="19"/>
  <c r="G934" i="19"/>
  <c r="G935" i="19"/>
  <c r="G936" i="19"/>
  <c r="G937" i="19"/>
  <c r="G938" i="19"/>
  <c r="G939" i="19"/>
  <c r="G940" i="19"/>
  <c r="G941" i="19"/>
  <c r="G942" i="19"/>
  <c r="G943" i="19"/>
  <c r="G944" i="19"/>
  <c r="G945" i="19"/>
  <c r="G946" i="19"/>
  <c r="G947" i="19"/>
  <c r="G948" i="19"/>
  <c r="G949" i="19"/>
  <c r="G950" i="19"/>
  <c r="G951" i="19"/>
  <c r="G952" i="19"/>
  <c r="G953" i="19"/>
  <c r="G954" i="19"/>
  <c r="G955" i="19"/>
  <c r="G956" i="19"/>
  <c r="G957" i="19"/>
  <c r="G958" i="19"/>
  <c r="G959" i="19"/>
  <c r="G960" i="19"/>
  <c r="G961" i="19"/>
  <c r="G962" i="19"/>
  <c r="G963" i="19"/>
  <c r="G964" i="19"/>
  <c r="G965" i="19"/>
  <c r="G966" i="19"/>
  <c r="G967" i="19"/>
  <c r="G968" i="19"/>
  <c r="G969" i="19"/>
  <c r="G970" i="19"/>
  <c r="G971" i="19"/>
  <c r="G972" i="19"/>
  <c r="G973" i="19"/>
  <c r="G974" i="19"/>
  <c r="G975" i="19"/>
  <c r="G976" i="19"/>
  <c r="G977" i="19"/>
  <c r="G978" i="19"/>
  <c r="G979" i="19"/>
  <c r="G980" i="19"/>
  <c r="G981" i="19"/>
  <c r="G982" i="19"/>
  <c r="G983" i="19"/>
  <c r="G984" i="19"/>
  <c r="G985" i="19"/>
  <c r="G986" i="19"/>
  <c r="G987" i="19"/>
  <c r="G988" i="19"/>
  <c r="G989" i="19"/>
  <c r="G990" i="19"/>
  <c r="G991" i="19"/>
  <c r="G992" i="19"/>
  <c r="G993" i="19"/>
  <c r="G994" i="19"/>
  <c r="G995" i="19"/>
  <c r="G996" i="19"/>
  <c r="G997" i="19"/>
  <c r="G998" i="19"/>
  <c r="G999" i="19"/>
  <c r="G1000" i="19"/>
  <c r="G1001" i="19"/>
  <c r="G1002" i="19"/>
  <c r="G1003" i="19"/>
  <c r="G1004" i="19"/>
  <c r="G1005" i="19"/>
  <c r="G1006" i="19"/>
  <c r="G1007" i="19"/>
  <c r="G1008" i="19"/>
  <c r="G1009" i="19"/>
  <c r="G1010" i="19"/>
  <c r="G1011" i="19"/>
  <c r="G1012" i="19"/>
  <c r="G1013" i="19"/>
  <c r="G1014" i="19"/>
  <c r="G1015" i="19"/>
  <c r="G1016" i="19"/>
  <c r="G1017" i="19"/>
  <c r="G1018" i="19"/>
  <c r="G1019" i="19"/>
  <c r="G1020" i="19"/>
  <c r="G1021" i="19"/>
  <c r="G1022" i="19"/>
  <c r="G1023" i="19"/>
  <c r="G1024" i="19"/>
  <c r="G1025" i="19"/>
  <c r="G1026" i="19"/>
  <c r="G1027" i="19"/>
  <c r="G1028" i="19"/>
  <c r="G1029" i="19"/>
  <c r="G1030" i="19"/>
  <c r="G1031" i="19"/>
  <c r="G1032" i="19"/>
  <c r="G1033" i="19"/>
  <c r="G1034" i="19"/>
  <c r="G1035" i="19"/>
  <c r="G1036" i="19"/>
  <c r="G1037" i="19"/>
  <c r="G1038" i="19"/>
  <c r="G1039" i="19"/>
  <c r="G1040" i="19"/>
  <c r="G1041" i="19"/>
  <c r="G1042" i="19"/>
  <c r="G1043" i="19"/>
  <c r="G1044" i="19"/>
  <c r="G1045" i="19"/>
  <c r="G1046" i="19"/>
  <c r="G1047" i="19"/>
  <c r="G1048" i="19"/>
  <c r="G1049" i="19"/>
  <c r="G1050" i="19"/>
  <c r="G1051" i="19"/>
  <c r="G1052" i="19"/>
  <c r="G1053" i="19"/>
  <c r="G1054" i="19"/>
  <c r="G1055" i="19"/>
  <c r="G1056" i="19"/>
  <c r="G1057" i="19"/>
  <c r="G1058" i="19"/>
  <c r="G1059" i="19"/>
  <c r="G1060" i="19"/>
  <c r="G1061" i="19"/>
  <c r="G1062" i="19"/>
  <c r="G1063" i="19"/>
  <c r="G1064" i="19"/>
  <c r="G1065" i="19"/>
  <c r="G1066" i="19"/>
  <c r="G1067" i="19"/>
  <c r="G1068" i="19"/>
  <c r="G1069" i="19"/>
  <c r="G1070" i="19"/>
  <c r="G1071" i="19"/>
  <c r="G1072" i="19"/>
  <c r="G1073" i="19"/>
  <c r="G1074" i="19"/>
  <c r="G1075" i="19"/>
  <c r="G1076" i="19"/>
  <c r="G1077" i="19"/>
  <c r="G1078" i="19"/>
  <c r="G1079" i="19"/>
  <c r="G1080" i="19"/>
  <c r="G1081" i="19"/>
  <c r="G1082" i="19"/>
  <c r="G1083" i="19"/>
  <c r="G1084" i="19"/>
  <c r="G1085" i="19"/>
  <c r="G1086" i="19"/>
  <c r="G1087" i="19"/>
  <c r="G1088" i="19"/>
  <c r="G1089" i="19"/>
  <c r="G1090" i="19"/>
  <c r="G1091" i="19"/>
  <c r="G1092" i="19"/>
  <c r="G1093" i="19"/>
  <c r="G1094" i="19"/>
  <c r="G1095" i="19"/>
  <c r="G1096" i="19"/>
  <c r="G1097" i="19"/>
  <c r="G1098" i="19"/>
  <c r="G1099" i="19"/>
  <c r="G1100" i="19"/>
  <c r="G1101" i="19"/>
  <c r="G1102" i="19"/>
  <c r="G1103" i="19"/>
  <c r="G1104" i="19"/>
  <c r="G1105" i="19"/>
  <c r="G1106" i="19"/>
  <c r="G1107" i="19"/>
  <c r="G1108" i="19"/>
  <c r="G1109" i="19"/>
  <c r="G1110" i="19"/>
  <c r="G1111" i="19"/>
  <c r="G1112" i="19"/>
  <c r="G1113" i="19"/>
  <c r="G1114" i="19"/>
  <c r="G1115" i="19"/>
  <c r="G1116" i="19"/>
  <c r="G1117" i="19"/>
  <c r="G1118" i="19"/>
  <c r="G1119" i="19"/>
  <c r="G1120" i="19"/>
  <c r="G1121" i="19"/>
  <c r="G1122" i="19"/>
  <c r="G1123" i="19"/>
  <c r="G1124" i="19"/>
  <c r="G1125" i="19"/>
  <c r="G1126" i="19"/>
  <c r="G1127" i="19"/>
  <c r="G1128" i="19"/>
  <c r="G1129" i="19"/>
  <c r="G1130" i="19"/>
  <c r="G1131" i="19"/>
  <c r="G1132" i="19"/>
  <c r="G1133" i="19"/>
  <c r="G1134" i="19"/>
  <c r="G1135" i="19"/>
  <c r="G1136" i="19"/>
  <c r="G1137" i="19"/>
  <c r="G1138" i="19"/>
  <c r="G1139" i="19"/>
  <c r="G1140" i="19"/>
  <c r="G1141" i="19"/>
  <c r="G1142" i="19"/>
  <c r="G1143" i="19"/>
  <c r="G1144" i="19"/>
  <c r="G1145" i="19"/>
  <c r="G1146" i="19"/>
  <c r="G1147" i="19"/>
  <c r="G1148" i="19"/>
  <c r="G1149" i="19"/>
  <c r="G1150" i="19"/>
  <c r="G1151" i="19"/>
  <c r="G1152" i="19"/>
  <c r="G1153" i="19"/>
  <c r="G1154" i="19"/>
  <c r="G1155" i="19"/>
  <c r="G1156" i="19"/>
  <c r="G1157" i="19"/>
  <c r="G1158" i="19"/>
  <c r="G1159" i="19"/>
  <c r="G1160" i="19"/>
  <c r="G1161" i="19"/>
  <c r="G1162" i="19"/>
  <c r="G1163" i="19"/>
  <c r="G1164" i="19"/>
  <c r="G1165" i="19"/>
  <c r="G1166" i="19"/>
  <c r="G1167" i="19"/>
  <c r="G1168" i="19"/>
  <c r="G1169" i="19"/>
  <c r="G1170" i="19"/>
  <c r="G1171" i="19"/>
  <c r="G1172" i="19"/>
  <c r="G1173" i="19"/>
  <c r="G1174" i="19"/>
  <c r="G1175" i="19"/>
  <c r="G1176" i="19"/>
  <c r="G1177" i="19"/>
  <c r="G1178" i="19"/>
  <c r="G1179" i="19"/>
  <c r="G1180" i="19"/>
  <c r="G1181" i="19"/>
  <c r="G1182" i="19"/>
  <c r="G1183" i="19"/>
  <c r="G1184" i="19"/>
  <c r="G1185" i="19"/>
  <c r="G1186" i="19"/>
  <c r="G1187" i="19"/>
  <c r="G1188" i="19"/>
  <c r="G1189" i="19"/>
  <c r="G1190" i="19"/>
  <c r="G1191" i="19"/>
  <c r="G1192" i="19"/>
  <c r="G1193" i="19"/>
  <c r="G1194" i="19"/>
  <c r="G1195" i="19"/>
  <c r="G1196" i="19"/>
  <c r="G1197" i="19"/>
  <c r="G1198" i="19"/>
  <c r="G1199" i="19"/>
  <c r="G1200" i="19"/>
  <c r="G1201" i="19"/>
  <c r="G1202" i="19"/>
  <c r="G1203" i="19"/>
  <c r="G1204" i="19"/>
  <c r="G1205" i="19"/>
  <c r="G1206" i="19"/>
  <c r="G1207" i="19"/>
  <c r="G1208" i="19"/>
  <c r="G1209" i="19"/>
  <c r="G1210" i="19"/>
  <c r="G1211" i="19"/>
  <c r="G1212" i="19"/>
  <c r="G1213" i="19"/>
  <c r="G1214" i="19"/>
  <c r="G1215" i="19"/>
  <c r="G1216" i="19"/>
  <c r="G1217" i="19"/>
  <c r="G1218" i="19"/>
  <c r="G1219" i="19"/>
  <c r="G1220" i="19"/>
  <c r="G1221" i="19"/>
  <c r="G1222" i="19"/>
  <c r="G1223" i="19"/>
  <c r="G1224" i="19"/>
  <c r="G1225" i="19"/>
  <c r="G1226" i="19"/>
  <c r="G1227" i="19"/>
  <c r="G1228" i="19"/>
  <c r="G1229" i="19"/>
  <c r="G1230" i="19"/>
  <c r="G1231" i="19"/>
  <c r="G1232" i="19"/>
  <c r="G1233" i="19"/>
  <c r="G1234" i="19"/>
  <c r="G1235" i="19"/>
  <c r="G1236" i="19"/>
  <c r="G1237" i="19"/>
  <c r="G1238" i="19"/>
  <c r="G1239" i="19"/>
  <c r="G1240" i="19"/>
  <c r="G1241" i="19"/>
  <c r="G1242" i="19"/>
  <c r="G1243" i="19"/>
  <c r="G1244" i="19"/>
  <c r="G1245" i="19"/>
  <c r="G1246" i="19"/>
  <c r="G1247" i="19"/>
  <c r="G1248" i="19"/>
  <c r="G1249" i="19"/>
  <c r="G1250" i="19"/>
  <c r="G1251" i="19"/>
  <c r="G1252" i="19"/>
  <c r="G1253" i="19"/>
  <c r="G1254" i="19"/>
  <c r="G1255" i="19"/>
  <c r="G1256" i="19"/>
  <c r="G1257" i="19"/>
  <c r="G1258" i="19"/>
  <c r="G1259" i="19"/>
  <c r="G1260" i="19"/>
  <c r="G1261" i="19"/>
  <c r="G1262" i="19"/>
  <c r="G1263" i="19"/>
  <c r="G1264" i="19"/>
  <c r="G1265" i="19"/>
  <c r="G1266" i="19"/>
  <c r="G1267" i="19"/>
  <c r="G1268" i="19"/>
  <c r="G1269" i="19"/>
  <c r="G1270" i="19"/>
  <c r="G1271" i="19"/>
  <c r="G1272" i="19"/>
  <c r="G1273" i="19"/>
  <c r="G1274" i="19"/>
  <c r="G1275" i="19"/>
  <c r="G1276" i="19"/>
  <c r="G1277" i="19"/>
  <c r="G1278" i="19"/>
  <c r="G1279" i="19"/>
  <c r="G1280" i="19"/>
  <c r="G1281" i="19"/>
  <c r="G1282" i="19"/>
  <c r="G1283" i="19"/>
  <c r="G1284" i="19"/>
  <c r="G1285" i="19"/>
  <c r="G1286" i="19"/>
  <c r="G1287" i="19"/>
  <c r="G1288" i="19"/>
  <c r="G1289" i="19"/>
  <c r="G1290" i="19"/>
  <c r="G1291" i="19"/>
  <c r="G1292" i="19"/>
  <c r="G1293" i="19"/>
  <c r="G1294" i="19"/>
  <c r="G1295" i="19"/>
  <c r="G1296" i="19"/>
  <c r="G1297" i="19"/>
  <c r="G1298" i="19"/>
  <c r="G1299" i="19"/>
  <c r="G1300" i="19"/>
  <c r="G1301" i="19"/>
  <c r="G1302" i="19"/>
  <c r="G1303" i="19"/>
  <c r="G1304" i="19"/>
  <c r="G1305" i="19"/>
  <c r="G1306" i="19"/>
  <c r="G1307" i="19"/>
  <c r="G1308" i="19"/>
  <c r="G1309" i="19"/>
  <c r="G1310" i="19"/>
  <c r="G1311" i="19"/>
  <c r="G1312" i="19"/>
  <c r="G1313" i="19"/>
  <c r="G1314" i="19"/>
  <c r="G1315" i="19"/>
  <c r="G1316" i="19"/>
  <c r="G1317" i="19"/>
  <c r="G1318" i="19"/>
  <c r="G1319" i="19"/>
  <c r="G1320" i="19"/>
  <c r="G1321" i="19"/>
  <c r="G1322" i="19"/>
  <c r="G1323" i="19"/>
  <c r="G1324" i="19"/>
  <c r="G1325" i="19"/>
  <c r="G1326" i="19"/>
  <c r="G1327" i="19"/>
  <c r="G1328" i="19"/>
  <c r="G1329" i="19"/>
  <c r="G1330" i="19"/>
  <c r="G1331" i="19"/>
  <c r="G1332" i="19"/>
  <c r="G1333" i="19"/>
  <c r="G1334" i="19"/>
  <c r="G1335" i="19"/>
  <c r="G1336" i="19"/>
  <c r="G1337" i="19"/>
  <c r="G1338" i="19"/>
  <c r="G1339" i="19"/>
  <c r="G1340" i="19"/>
  <c r="G1341" i="19"/>
  <c r="G1342" i="19"/>
  <c r="G1343" i="19"/>
  <c r="G1344" i="19"/>
  <c r="G1345" i="19"/>
  <c r="G1346" i="19"/>
  <c r="G1347" i="19"/>
  <c r="G1348" i="19"/>
  <c r="G1349" i="19"/>
  <c r="G1350" i="19"/>
  <c r="G1351" i="19"/>
  <c r="G1352" i="19"/>
  <c r="G1353" i="19"/>
  <c r="G1354" i="19"/>
  <c r="G1355" i="19"/>
  <c r="G1356" i="19"/>
  <c r="G1357" i="19"/>
  <c r="G1358" i="19"/>
  <c r="G1359" i="19"/>
  <c r="G1360" i="19"/>
  <c r="G1361" i="19"/>
  <c r="G1362" i="19"/>
  <c r="G1363" i="19"/>
  <c r="G1364" i="19"/>
  <c r="G1365" i="19"/>
  <c r="G1366" i="19"/>
  <c r="G1367" i="19"/>
  <c r="G1368" i="19"/>
  <c r="G1369" i="19"/>
  <c r="G1370" i="19"/>
  <c r="G1371" i="19"/>
  <c r="G1372" i="19"/>
  <c r="G1373" i="19"/>
  <c r="G1374" i="19"/>
  <c r="G1375" i="19"/>
  <c r="G1376" i="19"/>
  <c r="G1377" i="19"/>
  <c r="G1378" i="19"/>
  <c r="G1379" i="19"/>
  <c r="G1380" i="19"/>
  <c r="G1381" i="19"/>
  <c r="G1382" i="19"/>
  <c r="G1383" i="19"/>
  <c r="G1384" i="19"/>
  <c r="G1385" i="19"/>
  <c r="G1386" i="19"/>
  <c r="G1387" i="19"/>
  <c r="G1388" i="19"/>
  <c r="G1389" i="19"/>
  <c r="G1390" i="19"/>
  <c r="G1391" i="19"/>
  <c r="G1392" i="19"/>
  <c r="G1393" i="19"/>
  <c r="G1394" i="19"/>
  <c r="G1395" i="19"/>
  <c r="G1396" i="19"/>
  <c r="G1397" i="19"/>
  <c r="G1398" i="19"/>
  <c r="G1399" i="19"/>
  <c r="G1400" i="19"/>
  <c r="G1401" i="19"/>
  <c r="G1402" i="19"/>
  <c r="G1403" i="19"/>
  <c r="G1404" i="19"/>
  <c r="G1405" i="19"/>
  <c r="G1406" i="19"/>
  <c r="G1407" i="19"/>
  <c r="G1408" i="19"/>
  <c r="G1409" i="19"/>
  <c r="G1410" i="19"/>
  <c r="G1411" i="19"/>
  <c r="G1412" i="19"/>
  <c r="G1413" i="19"/>
  <c r="G1414" i="19"/>
  <c r="G1415" i="19"/>
  <c r="G1416" i="19"/>
  <c r="G1417" i="19"/>
  <c r="G1418" i="19"/>
  <c r="G1419" i="19"/>
  <c r="G1420" i="19"/>
  <c r="G1421" i="19"/>
  <c r="G1422" i="19"/>
  <c r="G1423" i="19"/>
  <c r="G1424" i="19"/>
  <c r="G1425" i="19"/>
  <c r="G1426" i="19"/>
  <c r="G1427" i="19"/>
  <c r="G1428" i="19"/>
  <c r="G1429" i="19"/>
  <c r="G1430" i="19"/>
  <c r="G1431" i="19"/>
  <c r="G1432" i="19"/>
  <c r="G1433" i="19"/>
  <c r="G1434" i="19"/>
  <c r="G1435" i="19"/>
  <c r="G1436" i="19"/>
  <c r="G1437" i="19"/>
  <c r="G1438" i="19"/>
  <c r="G1439" i="19"/>
  <c r="G1440" i="19"/>
  <c r="G1441" i="19"/>
  <c r="G1442" i="19"/>
  <c r="G1443" i="19"/>
  <c r="G1444" i="19"/>
  <c r="G1445" i="19"/>
  <c r="G1446" i="19"/>
  <c r="G1447" i="19"/>
  <c r="G1448" i="19"/>
  <c r="G1449" i="19"/>
  <c r="G1450" i="19"/>
  <c r="G1451" i="19"/>
  <c r="G1452" i="19"/>
  <c r="G1453" i="19"/>
  <c r="G1454" i="19"/>
  <c r="G1455" i="19"/>
  <c r="G1456" i="19"/>
  <c r="G1457" i="19"/>
  <c r="G1458" i="19"/>
  <c r="G1459" i="19"/>
  <c r="G1460" i="19"/>
  <c r="G1461" i="19"/>
  <c r="G1462" i="19"/>
  <c r="G1463" i="19"/>
  <c r="G1464" i="19"/>
  <c r="G1465" i="19"/>
  <c r="G1466" i="19"/>
  <c r="G1467" i="19"/>
  <c r="G1468" i="19"/>
  <c r="G1469" i="19"/>
  <c r="G1470" i="19"/>
  <c r="G1471" i="19"/>
  <c r="G1472" i="19"/>
  <c r="G1473" i="19"/>
  <c r="G1474" i="19"/>
  <c r="G1475" i="19"/>
  <c r="G1476" i="19"/>
  <c r="G1477" i="19"/>
  <c r="G1478" i="19"/>
  <c r="G1479" i="19"/>
  <c r="G1480" i="19"/>
  <c r="G1481" i="19"/>
  <c r="G1482" i="19"/>
  <c r="G1483" i="19"/>
  <c r="G1484" i="19"/>
  <c r="G1485" i="19"/>
  <c r="G1486" i="19"/>
  <c r="G1487" i="19"/>
  <c r="G1488" i="19"/>
  <c r="G1489" i="19"/>
  <c r="G1490" i="19"/>
  <c r="G1491" i="19"/>
  <c r="G1492" i="19"/>
  <c r="G1493" i="19"/>
  <c r="G1494" i="19"/>
  <c r="G1495" i="19"/>
  <c r="G1496" i="19"/>
  <c r="G1497" i="19"/>
  <c r="G1498" i="19"/>
  <c r="G1499" i="19"/>
  <c r="G1500" i="19"/>
  <c r="G1501" i="19"/>
  <c r="G1502" i="19"/>
  <c r="G1503" i="19"/>
  <c r="G1504" i="19"/>
  <c r="G1505" i="19"/>
  <c r="G1506" i="19"/>
  <c r="G1507" i="19"/>
  <c r="G1508" i="19"/>
  <c r="G1509" i="19"/>
  <c r="G1510" i="19"/>
  <c r="G1511" i="19"/>
  <c r="G1512" i="19"/>
  <c r="G1513" i="19"/>
  <c r="G1514" i="19"/>
  <c r="G1515" i="19"/>
  <c r="G1516" i="19"/>
  <c r="G1517" i="19"/>
  <c r="G1518" i="19"/>
  <c r="G1519" i="19"/>
  <c r="G1520" i="19"/>
  <c r="G1521" i="19"/>
  <c r="G1522" i="19"/>
  <c r="G1523" i="19"/>
  <c r="G1524" i="19"/>
  <c r="G1525" i="19"/>
  <c r="G1526" i="19"/>
  <c r="G1527" i="19"/>
  <c r="G1528" i="19"/>
  <c r="G1529" i="19"/>
  <c r="G1530" i="19"/>
  <c r="G1531" i="19"/>
  <c r="G1532" i="19"/>
  <c r="G1533" i="19"/>
  <c r="G1534" i="19"/>
  <c r="G1535" i="19"/>
  <c r="G1536" i="19"/>
  <c r="G1537" i="19"/>
  <c r="G1538" i="19"/>
  <c r="G1539" i="19"/>
  <c r="G1540" i="19"/>
  <c r="G1541" i="19"/>
  <c r="G1542" i="19"/>
  <c r="G1543" i="19"/>
  <c r="G1544" i="19"/>
  <c r="G1545" i="19"/>
  <c r="G1546" i="19"/>
  <c r="G1547" i="19"/>
  <c r="G1548" i="19"/>
  <c r="G1549" i="19"/>
  <c r="G1550" i="19"/>
  <c r="G1551" i="19"/>
  <c r="G1552" i="19"/>
  <c r="G1553" i="19"/>
  <c r="G1554" i="19"/>
  <c r="G1555" i="19"/>
  <c r="G1556" i="19"/>
  <c r="G1557" i="19"/>
  <c r="G1558" i="19"/>
  <c r="G1559" i="19"/>
  <c r="G1560" i="19"/>
  <c r="G1561" i="19"/>
  <c r="G1562" i="19"/>
  <c r="G1563" i="19"/>
  <c r="G1564" i="19"/>
  <c r="G1565" i="19"/>
  <c r="G1566" i="19"/>
  <c r="G1567" i="19"/>
  <c r="G1568" i="19"/>
  <c r="G1569" i="19"/>
  <c r="G1570" i="19"/>
  <c r="G1571" i="19"/>
  <c r="G1572" i="19"/>
  <c r="G1573" i="19"/>
  <c r="G1574" i="19"/>
  <c r="G1575" i="19"/>
  <c r="G1576" i="19"/>
  <c r="G1577" i="19"/>
  <c r="G1578" i="19"/>
  <c r="G1579" i="19"/>
  <c r="G1580" i="19"/>
  <c r="G1581" i="19"/>
  <c r="G1582" i="19"/>
  <c r="G1583" i="19"/>
  <c r="G1584" i="19"/>
  <c r="G1585" i="19"/>
  <c r="G1586" i="19"/>
  <c r="G1587" i="19"/>
  <c r="G1588" i="19"/>
  <c r="G1589" i="19"/>
  <c r="G1590" i="19"/>
  <c r="G1591" i="19"/>
  <c r="G1592" i="19"/>
  <c r="G1593" i="19"/>
  <c r="G1594" i="19"/>
  <c r="G1595" i="19"/>
  <c r="G1596" i="19"/>
  <c r="G1597" i="19"/>
  <c r="G1598" i="19"/>
  <c r="G1599" i="19"/>
  <c r="G1600" i="19"/>
  <c r="G1601" i="19"/>
  <c r="G1602" i="19"/>
  <c r="G1603" i="19"/>
  <c r="G1604" i="19"/>
  <c r="G1605" i="19"/>
  <c r="G1606" i="19"/>
  <c r="G1607" i="19"/>
  <c r="G1608" i="19"/>
  <c r="G1609" i="19"/>
  <c r="G1610" i="19"/>
  <c r="G1611" i="19"/>
  <c r="G1612" i="19"/>
  <c r="G1613" i="19"/>
  <c r="G1614" i="19"/>
  <c r="G1615" i="19"/>
  <c r="G1616" i="19"/>
  <c r="G1617" i="19"/>
  <c r="G1618" i="19"/>
  <c r="G1619" i="19"/>
  <c r="G1620" i="19"/>
  <c r="G1621" i="19"/>
  <c r="G1622" i="19"/>
  <c r="G1623" i="19"/>
  <c r="G1624" i="19"/>
  <c r="G1625" i="19"/>
  <c r="G1626" i="19"/>
  <c r="G1627" i="19"/>
  <c r="G1628" i="19"/>
  <c r="G1629" i="19"/>
  <c r="G1630" i="19"/>
  <c r="G1631" i="19"/>
  <c r="G1632" i="19"/>
  <c r="G1633" i="19"/>
  <c r="G1634" i="19"/>
  <c r="G1635" i="19"/>
  <c r="G1636" i="19"/>
  <c r="G1637" i="19"/>
  <c r="G1638" i="19"/>
  <c r="G1639" i="19"/>
  <c r="G1640" i="19"/>
  <c r="G1641" i="19"/>
  <c r="G1642" i="19"/>
  <c r="G1643" i="19"/>
  <c r="G1644" i="19"/>
  <c r="G1645" i="19"/>
  <c r="G1646" i="19"/>
  <c r="G1647" i="19"/>
  <c r="G1648" i="19"/>
  <c r="G1649" i="19"/>
  <c r="G1650" i="19"/>
  <c r="G1651" i="19"/>
  <c r="G1652" i="19"/>
  <c r="G1653" i="19"/>
  <c r="G1654" i="19"/>
  <c r="G1655" i="19"/>
  <c r="G1656" i="19"/>
  <c r="G1657" i="19"/>
  <c r="G1658" i="19"/>
  <c r="G1659" i="19"/>
  <c r="G1660" i="19"/>
  <c r="G1661" i="19"/>
  <c r="G1662" i="19"/>
  <c r="G1663" i="19"/>
  <c r="G1664" i="19"/>
  <c r="G1665" i="19"/>
  <c r="G1666" i="19"/>
  <c r="G1667" i="19"/>
  <c r="G1668" i="19"/>
  <c r="G1669" i="19"/>
  <c r="G1670" i="19"/>
  <c r="G1671" i="19"/>
  <c r="G1672" i="19"/>
  <c r="G1673" i="19"/>
  <c r="G1674" i="19"/>
  <c r="G1675" i="19"/>
  <c r="G1676" i="19"/>
  <c r="G1677" i="19"/>
  <c r="G1678" i="19"/>
  <c r="G1679" i="19"/>
  <c r="G1680" i="19"/>
  <c r="G1681" i="19"/>
  <c r="G1682" i="19"/>
  <c r="G1683" i="19"/>
  <c r="G1684" i="19"/>
  <c r="G1685" i="19"/>
  <c r="G1686" i="19"/>
  <c r="G1687" i="19"/>
  <c r="G1688" i="19"/>
  <c r="G1689" i="19"/>
  <c r="G1690" i="19"/>
  <c r="G1691" i="19"/>
  <c r="G1692" i="19"/>
  <c r="G1693" i="19"/>
  <c r="G1694" i="19"/>
  <c r="G1695" i="19"/>
  <c r="G1696" i="19"/>
  <c r="G1697" i="19"/>
  <c r="G1698" i="19"/>
  <c r="G1699" i="19"/>
  <c r="G1700" i="19"/>
  <c r="G1701" i="19"/>
  <c r="G1702" i="19"/>
  <c r="G1703" i="19"/>
  <c r="G1704" i="19"/>
  <c r="G1705" i="19"/>
  <c r="G1706" i="19"/>
  <c r="G1707" i="19"/>
  <c r="G1708" i="19"/>
  <c r="G1709" i="19"/>
  <c r="G1710" i="19"/>
  <c r="G1711" i="19"/>
  <c r="G1712" i="19"/>
  <c r="G1713" i="19"/>
  <c r="G1714" i="19"/>
  <c r="G1715" i="19"/>
  <c r="G1716" i="19"/>
  <c r="G1717" i="19"/>
  <c r="G1718" i="19"/>
  <c r="G1719" i="19"/>
  <c r="G1720" i="19"/>
  <c r="G1721" i="19"/>
  <c r="G1722" i="19"/>
  <c r="G1723" i="19"/>
  <c r="G1724" i="19"/>
  <c r="G1725" i="19"/>
  <c r="G1726" i="19"/>
  <c r="G1727" i="19"/>
  <c r="G1728" i="19"/>
  <c r="G1729" i="19"/>
  <c r="G1730" i="19"/>
  <c r="G1731" i="19"/>
  <c r="G1732" i="19"/>
  <c r="G1733" i="19"/>
  <c r="G1734" i="19"/>
  <c r="G1735" i="19"/>
  <c r="G1736" i="19"/>
  <c r="G1737" i="19"/>
  <c r="G1738" i="19"/>
  <c r="G1739" i="19"/>
  <c r="G1740" i="19"/>
  <c r="G1741" i="19"/>
  <c r="G1742" i="19"/>
  <c r="G1743" i="19"/>
  <c r="G1744" i="19"/>
  <c r="G1745" i="19"/>
  <c r="G1746" i="19"/>
  <c r="G1747" i="19"/>
  <c r="G1748" i="19"/>
  <c r="G1749" i="19"/>
  <c r="G1750" i="19"/>
  <c r="G1751" i="19"/>
  <c r="G1752" i="19"/>
  <c r="G1753" i="19"/>
  <c r="G1754" i="19"/>
  <c r="G1755" i="19"/>
  <c r="G1756" i="19"/>
  <c r="G1757" i="19"/>
  <c r="G1758" i="19"/>
  <c r="G1759" i="19"/>
  <c r="G1760" i="19"/>
  <c r="G1761" i="19"/>
  <c r="G1762" i="19"/>
  <c r="G1763" i="19"/>
  <c r="G1764" i="19"/>
  <c r="G1765" i="19"/>
  <c r="G1766" i="19"/>
  <c r="G1767" i="19"/>
  <c r="G1768" i="19"/>
  <c r="G1769" i="19"/>
  <c r="G1770" i="19"/>
  <c r="G1771" i="19"/>
  <c r="G1772" i="19"/>
  <c r="G1773" i="19"/>
  <c r="G1774" i="19"/>
  <c r="G1775" i="19"/>
  <c r="G1776" i="19"/>
  <c r="G1777" i="19"/>
  <c r="G1778" i="19"/>
  <c r="G1779" i="19"/>
  <c r="G1780" i="19"/>
  <c r="G1781" i="19"/>
  <c r="G1782" i="19"/>
  <c r="G1783" i="19"/>
  <c r="G1784" i="19"/>
  <c r="G1785" i="19"/>
  <c r="G1786" i="19"/>
  <c r="G1787" i="19"/>
  <c r="G1788" i="19"/>
  <c r="G1789" i="19"/>
  <c r="G1790" i="19"/>
  <c r="G1791" i="19"/>
  <c r="G1792" i="19"/>
  <c r="G1793" i="19"/>
  <c r="G1794" i="19"/>
  <c r="G1795" i="19"/>
  <c r="G1796" i="19"/>
  <c r="G1797" i="19"/>
  <c r="G1798" i="19"/>
  <c r="G1799" i="19"/>
  <c r="G1800" i="19"/>
  <c r="G1801" i="19"/>
  <c r="G1802" i="19"/>
  <c r="G1803" i="19"/>
  <c r="G1804" i="19"/>
  <c r="G1805" i="19"/>
  <c r="G1806" i="19"/>
  <c r="G1807" i="19"/>
  <c r="G1808" i="19"/>
  <c r="G1809" i="19"/>
  <c r="G1810" i="19"/>
  <c r="G1811" i="19"/>
  <c r="G1812" i="19"/>
  <c r="G1813" i="19"/>
  <c r="G1814" i="19"/>
  <c r="G1815" i="19"/>
  <c r="G1816" i="19"/>
  <c r="G1817" i="19"/>
  <c r="G1818" i="19"/>
  <c r="G1819" i="19"/>
  <c r="G1820" i="19"/>
  <c r="G1821" i="19"/>
  <c r="G1822" i="19"/>
  <c r="G1823" i="19"/>
  <c r="G1824" i="19"/>
  <c r="G1825" i="19"/>
  <c r="G1826" i="19"/>
  <c r="G1827" i="19"/>
  <c r="G1828" i="19"/>
  <c r="G1829" i="19"/>
  <c r="G1830" i="19"/>
  <c r="G1831" i="19"/>
  <c r="G1832" i="19"/>
  <c r="G1833" i="19"/>
  <c r="G1834" i="19"/>
  <c r="G1835" i="19"/>
  <c r="G1836" i="19"/>
  <c r="G1837" i="19"/>
  <c r="G1838" i="19"/>
  <c r="G1839" i="19"/>
  <c r="G1840" i="19"/>
  <c r="G1841" i="19"/>
  <c r="G1842" i="19"/>
  <c r="G1843" i="19"/>
  <c r="G1844" i="19"/>
  <c r="G1845" i="19"/>
  <c r="G1846" i="19"/>
  <c r="G1847" i="19"/>
  <c r="G1848" i="19"/>
  <c r="G1849" i="19"/>
  <c r="G1850" i="19"/>
  <c r="G1851" i="19"/>
  <c r="G1852" i="19"/>
  <c r="G1853" i="19"/>
  <c r="G1854" i="19"/>
  <c r="G1855" i="19"/>
  <c r="G1856" i="19"/>
  <c r="G1857" i="19"/>
  <c r="G1858" i="19"/>
  <c r="G1859" i="19"/>
  <c r="G1860" i="19"/>
  <c r="G1861" i="19"/>
  <c r="G1862" i="19"/>
  <c r="G1863" i="19"/>
  <c r="G1864" i="19"/>
  <c r="G1865" i="19"/>
  <c r="G1866" i="19"/>
  <c r="G1867" i="19"/>
  <c r="G1868" i="19"/>
  <c r="G1869" i="19"/>
  <c r="G1870" i="19"/>
  <c r="G1871" i="19"/>
  <c r="G1872" i="19"/>
  <c r="G1873" i="19"/>
  <c r="G1874" i="19"/>
  <c r="G1875" i="19"/>
  <c r="G1876" i="19"/>
  <c r="G1877" i="19"/>
  <c r="G1878" i="19"/>
  <c r="G1879" i="19"/>
  <c r="G1880" i="19"/>
  <c r="G1881" i="19"/>
  <c r="G1882" i="19"/>
  <c r="G1883" i="19"/>
  <c r="G1884" i="19"/>
  <c r="G1885" i="19"/>
  <c r="G1886" i="19"/>
  <c r="G1887" i="19"/>
  <c r="G1888" i="19"/>
  <c r="G1889" i="19"/>
  <c r="G1890" i="19"/>
  <c r="G1891" i="19"/>
  <c r="G1892" i="19"/>
  <c r="G1893" i="19"/>
  <c r="G1894" i="19"/>
  <c r="G1895" i="19"/>
  <c r="G1896" i="19"/>
  <c r="G1897" i="19"/>
  <c r="G1898" i="19"/>
  <c r="G1899" i="19"/>
  <c r="G1900" i="19"/>
  <c r="G1901" i="19"/>
  <c r="G1902" i="19"/>
  <c r="G1903" i="19"/>
  <c r="G1904" i="19"/>
  <c r="G1905" i="19"/>
  <c r="G1906" i="19"/>
  <c r="G1907" i="19"/>
  <c r="G1908" i="19"/>
  <c r="G1909" i="19"/>
  <c r="G1910" i="19"/>
  <c r="G1911" i="19"/>
  <c r="G1912" i="19"/>
  <c r="G1913" i="19"/>
  <c r="G1914" i="19"/>
  <c r="G1915" i="19"/>
  <c r="G1916" i="19"/>
  <c r="G1917" i="19"/>
  <c r="G1918" i="19"/>
  <c r="G1919" i="19"/>
  <c r="G1920" i="19"/>
  <c r="G1921" i="19"/>
  <c r="G1922" i="19"/>
  <c r="G1923" i="19"/>
  <c r="G1924" i="19"/>
  <c r="G1925" i="19"/>
  <c r="G1926" i="19"/>
  <c r="G1927" i="19"/>
  <c r="G1928" i="19"/>
  <c r="G1929" i="19"/>
  <c r="G1930" i="19"/>
  <c r="G1931" i="19"/>
  <c r="G1932" i="19"/>
  <c r="G1933" i="19"/>
  <c r="G1934" i="19"/>
  <c r="G1935" i="19"/>
  <c r="G1936" i="19"/>
  <c r="G1937" i="19"/>
  <c r="G1938" i="19"/>
  <c r="G1939" i="19"/>
  <c r="G1940" i="19"/>
  <c r="G1941" i="19"/>
  <c r="G1942" i="19"/>
  <c r="G1943" i="19"/>
  <c r="G1944" i="19"/>
  <c r="G1945" i="19"/>
  <c r="G1946" i="19"/>
  <c r="G1947" i="19"/>
  <c r="G1948" i="19"/>
  <c r="G1949" i="19"/>
  <c r="G1950" i="19"/>
  <c r="G1951" i="19"/>
  <c r="G1952" i="19"/>
  <c r="G1953" i="19"/>
  <c r="G1954" i="19"/>
  <c r="G1955" i="19"/>
  <c r="G1956" i="19"/>
  <c r="G1957" i="19"/>
  <c r="G1958" i="19"/>
  <c r="G1959" i="19"/>
  <c r="G1960" i="19"/>
  <c r="G1961" i="19"/>
  <c r="G1962" i="19"/>
  <c r="G1963" i="19"/>
  <c r="G1964" i="19"/>
  <c r="G1965" i="19"/>
  <c r="G1966" i="19"/>
  <c r="G1967" i="19"/>
  <c r="G1968" i="19"/>
  <c r="G1969" i="19"/>
  <c r="G1970" i="19"/>
  <c r="G1971" i="19"/>
  <c r="G1972" i="19"/>
  <c r="G1973" i="19"/>
  <c r="G1974" i="19"/>
  <c r="G1975" i="19"/>
  <c r="G1976" i="19"/>
  <c r="G1977" i="19"/>
  <c r="G1978" i="19"/>
  <c r="G1979" i="19"/>
  <c r="G1980" i="19"/>
  <c r="G1981" i="19"/>
  <c r="G1982" i="19"/>
  <c r="G1983" i="19"/>
  <c r="G1984" i="19"/>
  <c r="G1985" i="19"/>
  <c r="G1986" i="19"/>
  <c r="G1987" i="19"/>
  <c r="G1988" i="19"/>
  <c r="G1989" i="19"/>
  <c r="G1990" i="19"/>
  <c r="G1991" i="19"/>
  <c r="G1992" i="19"/>
  <c r="G1993" i="19"/>
  <c r="G1994" i="19"/>
  <c r="G1995" i="19"/>
  <c r="G1996" i="19"/>
  <c r="G1997" i="19"/>
  <c r="G1998" i="19"/>
  <c r="G1999" i="19"/>
  <c r="G2001" i="19"/>
  <c r="G2002" i="19"/>
  <c r="G2003" i="19"/>
  <c r="G2004" i="19"/>
  <c r="G2005" i="19"/>
  <c r="G2006" i="19"/>
  <c r="G2007" i="19"/>
  <c r="G2008" i="19"/>
  <c r="G2009" i="19"/>
  <c r="G2010" i="19"/>
  <c r="G2011" i="19"/>
  <c r="G2012" i="19"/>
  <c r="G2013" i="19"/>
  <c r="G2014" i="19"/>
  <c r="G2015" i="19"/>
  <c r="G2016" i="19"/>
  <c r="G2017" i="19"/>
  <c r="G2018" i="19"/>
  <c r="G2019" i="19"/>
  <c r="G2020" i="19"/>
  <c r="G2021" i="19"/>
  <c r="G2022" i="19"/>
  <c r="G2023" i="19"/>
  <c r="G2024" i="19"/>
  <c r="G2025" i="19"/>
  <c r="G2026" i="19"/>
  <c r="G2027" i="19"/>
  <c r="G2028" i="19"/>
  <c r="G2029" i="19"/>
  <c r="G2030" i="19"/>
  <c r="G2031" i="19"/>
  <c r="G2032" i="19"/>
  <c r="G2033" i="19"/>
  <c r="G2034" i="19"/>
  <c r="G2035" i="19"/>
  <c r="G2036" i="19"/>
  <c r="G2037" i="19"/>
  <c r="G2038" i="19"/>
  <c r="G2039" i="19"/>
  <c r="G2040" i="19"/>
  <c r="G2041" i="19"/>
  <c r="G2042" i="19"/>
  <c r="G2043" i="19"/>
  <c r="G2044" i="19"/>
  <c r="G2045" i="19"/>
  <c r="G2046" i="19"/>
  <c r="G2047" i="19"/>
  <c r="G2048" i="19"/>
  <c r="G2049" i="19"/>
  <c r="G2050" i="19"/>
  <c r="G2051" i="19"/>
  <c r="G2052" i="19"/>
  <c r="G2053" i="19"/>
  <c r="G2054" i="19"/>
  <c r="G2055" i="19"/>
  <c r="G2056" i="19"/>
  <c r="G2057" i="19"/>
  <c r="G2058" i="19"/>
  <c r="G2059" i="19"/>
  <c r="G2060" i="19"/>
  <c r="G2061" i="19"/>
  <c r="G2062" i="19"/>
  <c r="G2063" i="19"/>
  <c r="G2064" i="19"/>
  <c r="G2065" i="19"/>
  <c r="G2066" i="19"/>
  <c r="G2067" i="19"/>
  <c r="G2068" i="19"/>
  <c r="G2069" i="19"/>
  <c r="G2070" i="19"/>
  <c r="G2071" i="19"/>
  <c r="G2072" i="19"/>
  <c r="G2073" i="19"/>
  <c r="G2074" i="19"/>
  <c r="G2075" i="19"/>
  <c r="G2076" i="19"/>
  <c r="G2077" i="19"/>
  <c r="G2078" i="19"/>
  <c r="G2079" i="19"/>
  <c r="G2080" i="19"/>
  <c r="G2081" i="19"/>
  <c r="G2082" i="19"/>
  <c r="G2083" i="19"/>
  <c r="G2084" i="19"/>
  <c r="G2085" i="19"/>
  <c r="G2086" i="19"/>
  <c r="G2087" i="19"/>
  <c r="G2088" i="19"/>
  <c r="G2089" i="19"/>
  <c r="G2090" i="19"/>
  <c r="G2091" i="19"/>
  <c r="G2092" i="19"/>
  <c r="G2093" i="19"/>
  <c r="G2094" i="19"/>
  <c r="G2095" i="19"/>
  <c r="G2096" i="19"/>
  <c r="G2097" i="19"/>
  <c r="G2098" i="19"/>
  <c r="G2099" i="19"/>
  <c r="G2100" i="19"/>
  <c r="G2101" i="19"/>
  <c r="G2102" i="19"/>
  <c r="G2103" i="19"/>
  <c r="G2104" i="19"/>
  <c r="G2105" i="19"/>
  <c r="G2106" i="19"/>
  <c r="G2107" i="19"/>
  <c r="G2108" i="19"/>
  <c r="G2109" i="19"/>
  <c r="G2110" i="19"/>
  <c r="G2111" i="19"/>
  <c r="G2112" i="19"/>
  <c r="G2113" i="19"/>
  <c r="G2114" i="19"/>
  <c r="G2115" i="19"/>
  <c r="G2116" i="19"/>
  <c r="G2117" i="19"/>
  <c r="G2118" i="19"/>
  <c r="G2119" i="19"/>
  <c r="G2120" i="19"/>
  <c r="G2121" i="19"/>
  <c r="G2122" i="19"/>
  <c r="G2123" i="19"/>
  <c r="G2124" i="19"/>
  <c r="G2125" i="19"/>
  <c r="G2126" i="19"/>
  <c r="G2127" i="19"/>
  <c r="G2128" i="19"/>
  <c r="G2129" i="19"/>
  <c r="G2130" i="19"/>
  <c r="G2131" i="19"/>
  <c r="G2132" i="19"/>
  <c r="G2133" i="19"/>
  <c r="G2134" i="19"/>
  <c r="G2135" i="19"/>
  <c r="G2136" i="19"/>
  <c r="G2137" i="19"/>
  <c r="G2138" i="19"/>
  <c r="G2139" i="19"/>
  <c r="G2140" i="19"/>
  <c r="G2141" i="19"/>
  <c r="G2142" i="19"/>
  <c r="G2143" i="19"/>
  <c r="G2144" i="19"/>
  <c r="G2145" i="19"/>
  <c r="G2146" i="19"/>
  <c r="G2147" i="19"/>
  <c r="G2148" i="19"/>
  <c r="G2149" i="19"/>
  <c r="G2150" i="19"/>
  <c r="G2151" i="19"/>
  <c r="G2152" i="19"/>
  <c r="G2153" i="19"/>
  <c r="G2154" i="19"/>
  <c r="G2155" i="19"/>
  <c r="G2156" i="19"/>
  <c r="G2157" i="19"/>
  <c r="G2158" i="19"/>
  <c r="G2159" i="19"/>
  <c r="G2160" i="19"/>
  <c r="G2161" i="19"/>
  <c r="G2162" i="19"/>
  <c r="G2163" i="19"/>
  <c r="G2164" i="19"/>
  <c r="G2165" i="19"/>
  <c r="G2166" i="19"/>
  <c r="G2167" i="19"/>
  <c r="G2168" i="19"/>
  <c r="G2169" i="19"/>
  <c r="G2170" i="19"/>
  <c r="G2171" i="19"/>
  <c r="G2172" i="19"/>
  <c r="G2173" i="19"/>
  <c r="G2174" i="19"/>
  <c r="G2175" i="19"/>
  <c r="G2176" i="19"/>
  <c r="G2177" i="19"/>
  <c r="G2178" i="19"/>
  <c r="G2179" i="19"/>
  <c r="G2180" i="19"/>
  <c r="G2181" i="19"/>
  <c r="G2182" i="19"/>
  <c r="G2183" i="19"/>
  <c r="G2184" i="19"/>
  <c r="G2185" i="19"/>
  <c r="G2186" i="19"/>
  <c r="G2187" i="19"/>
  <c r="G2188" i="19"/>
  <c r="G2189" i="19"/>
  <c r="G2190" i="19"/>
  <c r="G2191" i="19"/>
  <c r="G2192" i="19"/>
  <c r="G2193" i="19"/>
  <c r="G2194" i="19"/>
  <c r="G2195" i="19"/>
  <c r="G2196" i="19"/>
  <c r="G2197" i="19"/>
  <c r="G2198" i="19"/>
  <c r="G2199" i="19"/>
  <c r="G2200" i="19"/>
  <c r="G2201" i="19"/>
  <c r="G2202" i="19"/>
  <c r="G2203" i="19"/>
  <c r="G2204" i="19"/>
  <c r="G2205" i="19"/>
  <c r="G2206" i="19"/>
  <c r="G2207" i="19"/>
  <c r="G2208" i="19"/>
  <c r="G2209" i="19"/>
  <c r="G2210" i="19"/>
  <c r="G2211" i="19"/>
  <c r="G2212" i="19"/>
  <c r="G2213" i="19"/>
  <c r="G2214" i="19"/>
  <c r="G2215" i="19"/>
  <c r="G2216" i="19"/>
  <c r="G2217" i="19"/>
  <c r="G2218" i="19"/>
  <c r="G2219" i="19"/>
  <c r="G2220" i="19"/>
  <c r="G2221" i="19"/>
  <c r="G2222" i="19"/>
  <c r="G2223" i="19"/>
  <c r="G2224" i="19"/>
  <c r="G2225" i="19"/>
  <c r="G2226" i="19"/>
  <c r="G2227" i="19"/>
  <c r="G2228" i="19"/>
  <c r="G2229" i="19"/>
  <c r="G2230" i="19"/>
  <c r="G2231" i="19"/>
  <c r="G2232" i="19"/>
  <c r="G2233" i="19"/>
  <c r="G2234" i="19"/>
  <c r="G2235" i="19"/>
  <c r="G2236" i="19"/>
  <c r="G2237" i="19"/>
  <c r="G2238" i="19"/>
  <c r="G2239" i="19"/>
  <c r="G2240" i="19"/>
  <c r="G2241" i="19"/>
  <c r="G2242" i="19"/>
  <c r="G2243" i="19"/>
  <c r="G2244" i="19"/>
  <c r="G2245" i="19"/>
  <c r="G2246" i="19"/>
  <c r="G2247" i="19"/>
  <c r="G2248" i="19"/>
  <c r="G2249" i="19"/>
  <c r="G2250" i="19"/>
  <c r="G2251" i="19"/>
  <c r="G2252" i="19"/>
  <c r="G2253" i="19"/>
  <c r="G2254" i="19"/>
  <c r="G2255" i="19"/>
  <c r="G2256" i="19"/>
  <c r="G2257" i="19"/>
  <c r="G2258" i="19"/>
  <c r="G2259" i="19"/>
  <c r="G2260" i="19"/>
  <c r="G2261" i="19"/>
  <c r="G2262" i="19"/>
  <c r="G2263" i="19"/>
  <c r="G2264" i="19"/>
  <c r="G2265" i="19"/>
  <c r="G2266" i="19"/>
  <c r="G2267" i="19"/>
  <c r="G2268" i="19"/>
  <c r="G2269" i="19"/>
  <c r="G2270" i="19"/>
  <c r="G2271" i="19"/>
  <c r="G2272" i="19"/>
  <c r="G2273" i="19"/>
  <c r="G2274" i="19"/>
  <c r="G2275" i="19"/>
  <c r="G2276" i="19"/>
  <c r="G2277" i="19"/>
  <c r="G2278" i="19"/>
  <c r="G2279" i="19"/>
  <c r="G2280" i="19"/>
  <c r="G2281" i="19"/>
  <c r="G2282" i="19"/>
  <c r="G2283" i="19"/>
  <c r="G2284" i="19"/>
  <c r="G2285" i="19"/>
  <c r="G2286" i="19"/>
  <c r="G2287" i="19"/>
  <c r="G2288" i="19"/>
  <c r="G2289" i="19"/>
  <c r="G2290" i="19"/>
  <c r="G2291" i="19"/>
  <c r="G2292" i="19"/>
  <c r="G2293" i="19"/>
  <c r="G2294" i="19"/>
  <c r="G2295" i="19"/>
  <c r="G2296" i="19"/>
  <c r="G2297" i="19"/>
  <c r="G2298" i="19"/>
  <c r="G2299" i="19"/>
  <c r="G2300" i="19"/>
  <c r="G2301" i="19"/>
  <c r="G2302" i="19"/>
  <c r="G2303" i="19"/>
  <c r="G2304" i="19"/>
  <c r="G2305" i="19"/>
  <c r="G2306" i="19"/>
  <c r="G2307" i="19"/>
  <c r="G2308" i="19"/>
  <c r="G2309" i="19"/>
  <c r="G2310" i="19"/>
  <c r="G2311" i="19"/>
  <c r="G2312" i="19"/>
  <c r="G2313" i="19"/>
  <c r="G2314" i="19"/>
  <c r="G2315" i="19"/>
  <c r="G2316" i="19"/>
  <c r="G2317" i="19"/>
  <c r="G2318" i="19"/>
  <c r="G2319" i="19"/>
  <c r="G2320" i="19"/>
  <c r="G2321" i="19"/>
  <c r="G2322" i="19"/>
  <c r="G2323" i="19"/>
  <c r="G2324" i="19"/>
  <c r="G2325" i="19"/>
  <c r="G2326" i="19"/>
  <c r="G2327" i="19"/>
  <c r="G2328" i="19"/>
  <c r="G2329" i="19"/>
  <c r="G2330" i="19"/>
  <c r="G2331" i="19"/>
  <c r="G2332" i="19"/>
  <c r="G2333" i="19"/>
  <c r="G2334" i="19"/>
  <c r="G2335" i="19"/>
  <c r="G2336" i="19"/>
  <c r="G2337" i="19"/>
  <c r="G2338" i="19"/>
  <c r="G2339" i="19"/>
  <c r="G2340" i="19"/>
  <c r="G2341" i="19"/>
  <c r="G2342" i="19"/>
  <c r="G2343" i="19"/>
  <c r="G2344" i="19"/>
  <c r="G2345" i="19"/>
  <c r="G2346" i="19"/>
  <c r="G2347" i="19"/>
  <c r="G2348" i="19"/>
  <c r="G2349" i="19"/>
  <c r="G2350" i="19"/>
  <c r="G2351" i="19"/>
  <c r="G2352" i="19"/>
  <c r="G2353" i="19"/>
  <c r="G2354" i="19"/>
  <c r="G2355" i="19"/>
  <c r="G2356" i="19"/>
  <c r="G2357" i="19"/>
  <c r="G2358" i="19"/>
  <c r="G2359" i="19"/>
  <c r="G2360" i="19"/>
  <c r="G2361" i="19"/>
  <c r="G2362" i="19"/>
  <c r="G2363" i="19"/>
  <c r="G2364" i="19"/>
  <c r="G2365" i="19"/>
  <c r="G2366" i="19"/>
  <c r="G2367" i="19"/>
  <c r="G2368" i="19"/>
  <c r="G2369" i="19"/>
  <c r="G2370" i="19"/>
  <c r="G2371" i="19"/>
  <c r="G2372" i="19"/>
  <c r="G2373" i="19"/>
  <c r="G2374" i="19"/>
  <c r="G2375" i="19"/>
  <c r="G2376" i="19"/>
  <c r="G2377" i="19"/>
  <c r="G2378" i="19"/>
  <c r="G2379" i="19"/>
  <c r="G2380" i="19"/>
  <c r="G2381" i="19"/>
  <c r="G2382" i="19"/>
  <c r="G2383" i="19"/>
  <c r="G2384" i="19"/>
  <c r="G2385" i="19"/>
  <c r="G2386" i="19"/>
  <c r="G2387" i="19"/>
  <c r="G2388" i="19"/>
  <c r="G2389" i="19"/>
  <c r="G2390" i="19"/>
  <c r="G2391" i="19"/>
  <c r="G2392" i="19"/>
  <c r="G2393" i="19"/>
  <c r="G2394" i="19"/>
  <c r="G2395" i="19"/>
  <c r="G2396" i="19"/>
  <c r="G2397" i="19"/>
  <c r="G2398" i="19"/>
  <c r="G2399" i="19"/>
  <c r="G2400" i="19"/>
  <c r="G2401" i="19"/>
  <c r="G2402" i="19"/>
  <c r="G2403" i="19"/>
  <c r="G2404" i="19"/>
  <c r="G2405" i="19"/>
  <c r="G2406" i="19"/>
  <c r="G2407" i="19"/>
  <c r="G2408" i="19"/>
  <c r="G2409" i="19"/>
  <c r="G2410" i="19"/>
  <c r="G2411" i="19"/>
  <c r="G2412" i="19"/>
  <c r="G2413" i="19"/>
  <c r="G2414" i="19"/>
  <c r="G2415" i="19"/>
  <c r="G2416" i="19"/>
  <c r="G2417" i="19"/>
  <c r="G2418" i="19"/>
  <c r="G2419" i="19"/>
  <c r="G2420" i="19"/>
  <c r="G2421" i="19"/>
  <c r="G2422" i="19"/>
  <c r="G2423" i="19"/>
  <c r="G2424" i="19"/>
  <c r="G2425" i="19"/>
  <c r="G2426" i="19"/>
  <c r="G2427" i="19"/>
  <c r="G2428" i="19"/>
  <c r="G2429" i="19"/>
  <c r="G2430" i="19"/>
  <c r="G2431" i="19"/>
  <c r="G2432" i="19"/>
  <c r="G2433" i="19"/>
  <c r="G2434" i="19"/>
  <c r="G2435" i="19"/>
  <c r="G2436" i="19"/>
  <c r="G2437" i="19"/>
  <c r="G2438" i="19"/>
  <c r="G2439" i="19"/>
  <c r="G2440" i="19"/>
  <c r="G2441" i="19"/>
  <c r="G2442" i="19"/>
  <c r="G2443" i="19"/>
  <c r="G2444" i="19"/>
  <c r="G2445" i="19"/>
  <c r="G2446" i="19"/>
  <c r="G2447" i="19"/>
  <c r="G2448" i="19"/>
  <c r="G2449" i="19"/>
  <c r="G2450" i="19"/>
  <c r="G2451" i="19"/>
  <c r="G2452" i="19"/>
  <c r="G2453" i="19"/>
  <c r="G2454" i="19"/>
  <c r="G2455" i="19"/>
  <c r="G2456" i="19"/>
  <c r="G2457" i="19"/>
  <c r="G2458" i="19"/>
  <c r="G2459" i="19"/>
  <c r="G2460" i="19"/>
  <c r="G2461" i="19"/>
  <c r="G2462" i="19"/>
  <c r="G2463" i="19"/>
  <c r="G2464" i="19"/>
  <c r="G2465" i="19"/>
  <c r="G2466" i="19"/>
  <c r="G2467" i="19"/>
  <c r="G2468" i="19"/>
  <c r="G2469" i="19"/>
  <c r="G2470" i="19"/>
  <c r="G2471" i="19"/>
  <c r="G2472" i="19"/>
  <c r="G2473" i="19"/>
  <c r="G2474" i="19"/>
  <c r="G2475" i="19"/>
  <c r="G2476" i="19"/>
  <c r="G2477" i="19"/>
  <c r="G2478" i="19"/>
  <c r="G2479" i="19"/>
  <c r="G2480" i="19"/>
  <c r="G2481" i="19"/>
  <c r="G2482" i="19"/>
  <c r="G2483" i="19"/>
  <c r="G2484" i="19"/>
  <c r="G2485" i="19"/>
  <c r="G2486" i="19"/>
  <c r="G2487" i="19"/>
  <c r="G2488" i="19"/>
  <c r="G2489" i="19"/>
  <c r="G2490" i="19"/>
  <c r="G2491" i="19"/>
  <c r="G2492" i="19"/>
  <c r="G2493" i="19"/>
  <c r="G2494" i="19"/>
  <c r="G2495" i="19"/>
  <c r="G2496" i="19"/>
  <c r="G2497" i="19"/>
  <c r="G2498" i="19"/>
  <c r="G2499" i="19"/>
  <c r="G2500" i="19"/>
  <c r="G2501" i="19"/>
  <c r="G2502" i="19"/>
  <c r="G2503" i="19"/>
  <c r="G2504" i="19"/>
  <c r="G2505" i="19"/>
  <c r="G2506" i="19"/>
  <c r="G2507" i="19"/>
  <c r="G2508" i="19"/>
  <c r="G2509" i="19"/>
  <c r="G2510" i="19"/>
  <c r="G2511" i="19"/>
  <c r="G2512" i="19"/>
  <c r="G2513" i="19"/>
  <c r="G2514" i="19"/>
  <c r="G2515" i="19"/>
  <c r="G2516" i="19"/>
  <c r="G2517" i="19"/>
  <c r="G2518" i="19"/>
  <c r="G2519" i="19"/>
  <c r="G2520" i="19"/>
  <c r="G2521" i="19"/>
  <c r="G2522" i="19"/>
  <c r="G2523" i="19"/>
  <c r="G2524" i="19"/>
  <c r="G2525" i="19"/>
  <c r="G2526" i="19"/>
  <c r="G2527" i="19"/>
  <c r="G2528" i="19"/>
  <c r="G2529" i="19"/>
  <c r="G2530" i="19"/>
  <c r="G2531" i="19"/>
  <c r="G2532" i="19"/>
  <c r="G2533" i="19"/>
  <c r="G2534" i="19"/>
  <c r="G2535" i="19"/>
  <c r="G2536" i="19"/>
  <c r="G2537" i="19"/>
  <c r="G2538" i="19"/>
  <c r="G2539" i="19"/>
  <c r="G2540" i="19"/>
  <c r="G2541" i="19"/>
  <c r="G2542" i="19"/>
  <c r="G2543" i="19"/>
  <c r="G2544" i="19"/>
  <c r="G2545" i="19"/>
  <c r="G2546" i="19"/>
  <c r="G2547" i="19"/>
  <c r="G2548" i="19"/>
  <c r="G2549" i="19"/>
  <c r="G2550" i="19"/>
  <c r="G2551" i="19"/>
  <c r="G2552" i="19"/>
  <c r="G2553" i="19"/>
  <c r="G2554" i="19"/>
  <c r="G2555" i="19"/>
  <c r="G2556" i="19"/>
  <c r="G2557" i="19"/>
  <c r="G2558" i="19"/>
  <c r="G2559" i="19"/>
  <c r="G2560" i="19"/>
  <c r="G2561" i="19"/>
  <c r="G2562" i="19"/>
  <c r="G2563" i="19"/>
  <c r="G2564" i="19"/>
  <c r="G2565" i="19"/>
  <c r="G2566" i="19"/>
  <c r="G2567" i="19"/>
  <c r="G2568" i="19"/>
  <c r="G2569" i="19"/>
  <c r="G2570" i="19"/>
  <c r="G2571" i="19"/>
  <c r="G2572" i="19"/>
  <c r="G2573" i="19"/>
  <c r="G2574" i="19"/>
  <c r="G2575" i="19"/>
  <c r="G2576" i="19"/>
  <c r="G2577" i="19"/>
  <c r="G2578" i="19"/>
  <c r="G2579" i="19"/>
  <c r="G2580" i="19"/>
  <c r="G2581" i="19"/>
  <c r="G2582" i="19"/>
  <c r="G2583" i="19"/>
  <c r="G2584" i="19"/>
  <c r="G2585" i="19"/>
  <c r="G2586" i="19"/>
  <c r="G2587" i="19"/>
  <c r="G2588" i="19"/>
  <c r="G2589" i="19"/>
  <c r="G2590" i="19"/>
  <c r="G2591" i="19"/>
  <c r="G2592" i="19"/>
  <c r="G2593" i="19"/>
  <c r="G2594" i="19"/>
  <c r="G2595" i="19"/>
  <c r="G2596" i="19"/>
  <c r="G2597" i="19"/>
  <c r="G2598" i="19"/>
  <c r="G2599" i="19"/>
  <c r="G2600" i="19"/>
  <c r="G2601" i="19"/>
  <c r="G2602" i="19"/>
  <c r="G2603" i="19"/>
  <c r="G2604" i="19"/>
  <c r="G2605" i="19"/>
  <c r="G2606" i="19"/>
  <c r="G2607" i="19"/>
  <c r="G2608" i="19"/>
  <c r="G2609" i="19"/>
  <c r="G2610" i="19"/>
  <c r="G2611" i="19"/>
  <c r="G2612" i="19"/>
  <c r="G2613" i="19"/>
  <c r="G2614" i="19"/>
  <c r="G2615" i="19"/>
  <c r="G2616" i="19"/>
  <c r="G2617" i="19"/>
  <c r="G2618" i="19"/>
  <c r="G2619" i="19"/>
  <c r="G2620" i="19"/>
  <c r="G2621" i="19"/>
  <c r="G2622" i="19"/>
  <c r="G2623" i="19"/>
  <c r="G2624" i="19"/>
  <c r="G2625" i="19"/>
  <c r="G2626" i="19"/>
  <c r="G2627" i="19"/>
  <c r="G2628" i="19"/>
  <c r="G2629" i="19"/>
  <c r="G2630" i="19"/>
  <c r="G2631" i="19"/>
  <c r="G2632" i="19"/>
  <c r="G2633" i="19"/>
  <c r="G2634" i="19"/>
  <c r="G2635" i="19"/>
  <c r="G2636" i="19"/>
  <c r="G2637" i="19"/>
  <c r="G2638" i="19"/>
  <c r="G2639" i="19"/>
  <c r="G2640" i="19"/>
  <c r="G2641" i="19"/>
  <c r="G2642" i="19"/>
  <c r="G2643" i="19"/>
  <c r="G2644" i="19"/>
  <c r="G2645" i="19"/>
  <c r="G2646" i="19"/>
  <c r="G2647" i="19"/>
  <c r="G2648" i="19"/>
  <c r="G2649" i="19"/>
  <c r="G2650" i="19"/>
  <c r="G2651" i="19"/>
  <c r="G2652" i="19"/>
  <c r="G2653" i="19"/>
  <c r="G2654" i="19"/>
  <c r="G2655" i="19"/>
  <c r="G2657" i="19"/>
  <c r="G2658" i="19"/>
  <c r="G2659" i="19"/>
  <c r="G2660" i="19"/>
  <c r="G2661" i="19"/>
  <c r="G2662" i="19"/>
  <c r="G2663" i="19"/>
  <c r="G3" i="19"/>
  <c r="B21" i="53" l="1" a="1"/>
  <c r="C24" i="53"/>
  <c r="C6" i="54"/>
  <c r="C7" i="54"/>
  <c r="C8" i="54"/>
  <c r="C9" i="54"/>
  <c r="C10" i="54"/>
  <c r="C11" i="54"/>
  <c r="C12" i="54"/>
  <c r="C13" i="54"/>
  <c r="C14" i="54"/>
  <c r="C15" i="54"/>
  <c r="C16" i="54"/>
  <c r="C17" i="54"/>
  <c r="C18" i="54"/>
  <c r="C19" i="54"/>
  <c r="C20" i="54"/>
  <c r="C21" i="54"/>
  <c r="C22" i="54"/>
  <c r="C23" i="54"/>
  <c r="C24" i="54"/>
  <c r="C25" i="54"/>
  <c r="C26" i="54"/>
  <c r="C27" i="54"/>
  <c r="C28" i="54"/>
  <c r="C5" i="54"/>
  <c r="B5" i="52" a="1"/>
  <c r="D19" i="52" s="1" a="1"/>
  <c r="D19" i="52" s="1"/>
  <c r="B5" i="51" a="1"/>
  <c r="F19" i="52" l="1"/>
  <c r="C19" i="52" a="1"/>
  <c r="C19" i="52" s="1"/>
  <c r="E19" i="52"/>
  <c r="B5" i="51"/>
  <c r="D8" i="51"/>
  <c r="D16" i="51"/>
  <c r="C8" i="51"/>
  <c r="C17" i="51"/>
  <c r="D14" i="51"/>
  <c r="D15" i="51"/>
  <c r="C16" i="51"/>
  <c r="D9" i="51"/>
  <c r="D17" i="51"/>
  <c r="C9" i="51"/>
  <c r="C18" i="51"/>
  <c r="D10" i="51"/>
  <c r="D18" i="51"/>
  <c r="C10" i="51"/>
  <c r="C19" i="51"/>
  <c r="D11" i="51"/>
  <c r="D19" i="51"/>
  <c r="C11" i="51"/>
  <c r="C20" i="51"/>
  <c r="C7" i="51"/>
  <c r="D12" i="51"/>
  <c r="D20" i="51"/>
  <c r="C12" i="51"/>
  <c r="D6" i="51"/>
  <c r="D7" i="51"/>
  <c r="D13" i="51"/>
  <c r="C13" i="51"/>
  <c r="C15" i="51"/>
  <c r="D15" i="52" a="1"/>
  <c r="D15" i="52" s="1"/>
  <c r="D7" i="52" a="1"/>
  <c r="D7" i="52" s="1"/>
  <c r="D14" i="52" a="1"/>
  <c r="D14" i="52" s="1"/>
  <c r="D6" i="52" a="1"/>
  <c r="D6" i="52" s="1"/>
  <c r="D13" i="52" a="1"/>
  <c r="D13" i="52" s="1"/>
  <c r="D12" i="52" a="1"/>
  <c r="D12" i="52" s="1"/>
  <c r="D8" i="52" a="1"/>
  <c r="D8" i="52" s="1"/>
  <c r="D16" i="52" a="1"/>
  <c r="D16" i="52" s="1"/>
  <c r="D9" i="52" a="1"/>
  <c r="D9" i="52" s="1"/>
  <c r="D17" i="52" a="1"/>
  <c r="D17" i="52" s="1"/>
  <c r="D10" i="52" a="1"/>
  <c r="D10" i="52" s="1"/>
  <c r="D18" i="52" a="1"/>
  <c r="D18" i="52" s="1"/>
  <c r="D11" i="52" a="1"/>
  <c r="D11" i="52" s="1"/>
  <c r="E12" i="52"/>
  <c r="C23" i="53"/>
  <c r="C22" i="53"/>
  <c r="B21" i="53"/>
  <c r="C21" i="53" s="1"/>
  <c r="E16" i="52"/>
  <c r="E8" i="52"/>
  <c r="E14" i="52"/>
  <c r="E6" i="52"/>
  <c r="E13" i="52"/>
  <c r="B5" i="52"/>
  <c r="E11" i="52"/>
  <c r="E18" i="52"/>
  <c r="E10" i="52"/>
  <c r="E17" i="52"/>
  <c r="B1" i="19"/>
  <c r="C1" i="19" s="1"/>
  <c r="D1" i="19" s="1"/>
  <c r="E1" i="19" s="1"/>
  <c r="F1" i="19" s="1"/>
  <c r="G1" i="19" s="1"/>
  <c r="H1" i="19" s="1"/>
  <c r="I1" i="19" s="1"/>
  <c r="J1" i="19" s="1"/>
  <c r="K1" i="19" s="1"/>
  <c r="D5" i="51" l="1"/>
  <c r="F5" i="51"/>
  <c r="E5" i="51"/>
  <c r="C5" i="51"/>
  <c r="D5" i="52" a="1"/>
  <c r="D5" i="52" s="1"/>
  <c r="E7" i="68" a="1"/>
  <c r="C61" i="68" s="1" a="1"/>
  <c r="C61" i="68" s="1"/>
  <c r="D61" i="68" s="1"/>
  <c r="E7" i="57" a="1"/>
  <c r="F21" i="51"/>
  <c r="E21" i="51"/>
  <c r="F20" i="51"/>
  <c r="E20" i="51"/>
  <c r="F19" i="51"/>
  <c r="E19" i="51"/>
  <c r="F18" i="51"/>
  <c r="E18" i="51"/>
  <c r="F17" i="51"/>
  <c r="E17" i="51"/>
  <c r="F16" i="51"/>
  <c r="E16" i="51"/>
  <c r="F15" i="51"/>
  <c r="E15" i="51"/>
  <c r="F14" i="51"/>
  <c r="F13" i="51"/>
  <c r="E13" i="51"/>
  <c r="F12" i="51"/>
  <c r="E12" i="51"/>
  <c r="F11" i="51"/>
  <c r="E11" i="51"/>
  <c r="F10" i="51"/>
  <c r="E10" i="51"/>
  <c r="F9" i="51"/>
  <c r="F8" i="51"/>
  <c r="E8" i="51"/>
  <c r="F7" i="51"/>
  <c r="E7" i="51"/>
  <c r="F6" i="51"/>
  <c r="I60" i="68" l="1"/>
  <c r="F60" i="68" a="1"/>
  <c r="F60" i="68" s="1"/>
  <c r="G61" i="68"/>
  <c r="C60" i="68" a="1"/>
  <c r="C60" i="68" s="1"/>
  <c r="D60" i="68" s="1"/>
  <c r="I61" i="68"/>
  <c r="J61" i="68"/>
  <c r="F61" i="68" a="1"/>
  <c r="F61" i="68" s="1"/>
  <c r="G60" i="68"/>
  <c r="J60" i="68"/>
  <c r="H60" i="68"/>
  <c r="G5" i="51"/>
  <c r="C59" i="68" a="1"/>
  <c r="C59" i="68" s="1"/>
  <c r="D59" i="68" s="1"/>
  <c r="F59" i="68" a="1"/>
  <c r="F59" i="68" s="1"/>
  <c r="J59" i="68"/>
  <c r="G59" i="68"/>
  <c r="F57" i="68" a="1"/>
  <c r="F57" i="68" s="1"/>
  <c r="C57" i="68" a="1"/>
  <c r="C57" i="68" s="1"/>
  <c r="D57" i="68" s="1"/>
  <c r="J58" i="68"/>
  <c r="G57" i="68"/>
  <c r="I57" i="68"/>
  <c r="F58" i="68" a="1"/>
  <c r="F58" i="68" s="1"/>
  <c r="G58" i="68"/>
  <c r="C58" i="68" a="1"/>
  <c r="C58" i="68" s="1"/>
  <c r="D58" i="68" s="1"/>
  <c r="J57" i="68"/>
  <c r="F56" i="68" a="1"/>
  <c r="F56" i="68" s="1"/>
  <c r="G56" i="68"/>
  <c r="C56" i="68" a="1"/>
  <c r="C56" i="68" s="1"/>
  <c r="D56" i="68" s="1"/>
  <c r="J56" i="68"/>
  <c r="I56" i="68"/>
  <c r="F55" i="68" a="1"/>
  <c r="F55" i="68" s="1"/>
  <c r="C55" i="68" a="1"/>
  <c r="C55" i="68" s="1"/>
  <c r="D55" i="68" s="1"/>
  <c r="G55" i="68"/>
  <c r="H55" i="68"/>
  <c r="I55" i="68"/>
  <c r="J55" i="68"/>
  <c r="F54" i="68" a="1"/>
  <c r="F54" i="68" s="1"/>
  <c r="C54" i="68" a="1"/>
  <c r="C54" i="68" s="1"/>
  <c r="D54" i="68" s="1"/>
  <c r="G54" i="68"/>
  <c r="J54" i="68"/>
  <c r="F53" i="68" a="1"/>
  <c r="F53" i="68" s="1"/>
  <c r="J53" i="68"/>
  <c r="G53" i="68"/>
  <c r="J52" i="68"/>
  <c r="C52" i="68" a="1"/>
  <c r="C52" i="68" s="1"/>
  <c r="D52" i="68" s="1"/>
  <c r="I52" i="68"/>
  <c r="F52" i="68" a="1"/>
  <c r="F52" i="68" s="1"/>
  <c r="H52" i="68"/>
  <c r="C53" i="68" a="1"/>
  <c r="C53" i="68" s="1"/>
  <c r="D53" i="68" s="1"/>
  <c r="G52" i="68"/>
  <c r="C51" i="68" a="1"/>
  <c r="C51" i="68" s="1"/>
  <c r="D51" i="68" s="1"/>
  <c r="I51" i="68"/>
  <c r="F51" i="68" a="1"/>
  <c r="F51" i="68" s="1"/>
  <c r="J51" i="68"/>
  <c r="F50" i="68" a="1"/>
  <c r="F50" i="68" s="1"/>
  <c r="G50" i="68"/>
  <c r="G51" i="68"/>
  <c r="J50" i="68"/>
  <c r="C50" i="68" a="1"/>
  <c r="C50" i="68" s="1"/>
  <c r="D50" i="68" s="1"/>
  <c r="C47" i="68" a="1"/>
  <c r="C47" i="68" s="1"/>
  <c r="D47" i="68" s="1"/>
  <c r="I48" i="68"/>
  <c r="J48" i="68"/>
  <c r="G47" i="68"/>
  <c r="G49" i="68"/>
  <c r="F49" i="68" a="1"/>
  <c r="F49" i="68" s="1"/>
  <c r="C49" i="68" a="1"/>
  <c r="C49" i="68" s="1"/>
  <c r="D49" i="68" s="1"/>
  <c r="I47" i="68"/>
  <c r="I49" i="68"/>
  <c r="F48" i="68" a="1"/>
  <c r="F48" i="68" s="1"/>
  <c r="F47" i="68" a="1"/>
  <c r="F47" i="68" s="1"/>
  <c r="J47" i="68"/>
  <c r="J49" i="68"/>
  <c r="C48" i="68" a="1"/>
  <c r="C48" i="68" s="1"/>
  <c r="D48" i="68" s="1"/>
  <c r="G48" i="68"/>
  <c r="H46" i="68"/>
  <c r="J46" i="68"/>
  <c r="G45" i="68"/>
  <c r="G46" i="68"/>
  <c r="F46" i="68" a="1"/>
  <c r="F46" i="68" s="1"/>
  <c r="F45" i="68" a="1"/>
  <c r="F45" i="68" s="1"/>
  <c r="C45" i="68" a="1"/>
  <c r="C45" i="68" s="1"/>
  <c r="D45" i="68" s="1"/>
  <c r="I45" i="68"/>
  <c r="C46" i="68" a="1"/>
  <c r="C46" i="68" s="1"/>
  <c r="D46" i="68" s="1"/>
  <c r="J45" i="68"/>
  <c r="G44" i="68"/>
  <c r="J44" i="68"/>
  <c r="C44" i="68" a="1"/>
  <c r="C44" i="68" s="1"/>
  <c r="D44" i="68" s="1"/>
  <c r="F44" i="68" a="1"/>
  <c r="F44" i="68" s="1"/>
  <c r="H37" i="68"/>
  <c r="H39" i="68"/>
  <c r="C40" i="68" a="1"/>
  <c r="C40" i="68" s="1"/>
  <c r="D40" i="68" s="1"/>
  <c r="C36" i="68" a="1"/>
  <c r="C36" i="68" s="1"/>
  <c r="D36" i="68" s="1"/>
  <c r="J37" i="68"/>
  <c r="J41" i="68"/>
  <c r="J43" i="68"/>
  <c r="C43" i="68" a="1"/>
  <c r="C43" i="68" s="1"/>
  <c r="D43" i="68" s="1"/>
  <c r="C39" i="68" a="1"/>
  <c r="C39" i="68" s="1"/>
  <c r="D39" i="68" s="1"/>
  <c r="I37" i="68"/>
  <c r="I41" i="68"/>
  <c r="I43" i="68"/>
  <c r="F43" i="68" a="1"/>
  <c r="F43" i="68" s="1"/>
  <c r="F39" i="68" a="1"/>
  <c r="F39" i="68" s="1"/>
  <c r="J39" i="68"/>
  <c r="F42" i="68" a="1"/>
  <c r="F42" i="68" s="1"/>
  <c r="F38" i="68" a="1"/>
  <c r="F38" i="68" s="1"/>
  <c r="G36" i="68"/>
  <c r="G38" i="68"/>
  <c r="G40" i="68"/>
  <c r="G42" i="68"/>
  <c r="G43" i="68"/>
  <c r="G37" i="68"/>
  <c r="C37" i="68" a="1"/>
  <c r="C37" i="68" s="1"/>
  <c r="D37" i="68" s="1"/>
  <c r="C41" i="68" a="1"/>
  <c r="C41" i="68" s="1"/>
  <c r="D41" i="68" s="1"/>
  <c r="J42" i="68"/>
  <c r="J40" i="68"/>
  <c r="J38" i="68"/>
  <c r="J36" i="68"/>
  <c r="F36" i="68" a="1"/>
  <c r="F36" i="68" s="1"/>
  <c r="G41" i="68"/>
  <c r="F37" i="68" a="1"/>
  <c r="F37" i="68" s="1"/>
  <c r="F41" i="68" a="1"/>
  <c r="F41" i="68" s="1"/>
  <c r="I42" i="68"/>
  <c r="I40" i="68"/>
  <c r="I38" i="68"/>
  <c r="I36" i="68"/>
  <c r="F40" i="68" a="1"/>
  <c r="F40" i="68" s="1"/>
  <c r="G39" i="68"/>
  <c r="C38" i="68" a="1"/>
  <c r="C38" i="68" s="1"/>
  <c r="D38" i="68" s="1"/>
  <c r="C42" i="68" a="1"/>
  <c r="C42" i="68" s="1"/>
  <c r="D42" i="68" s="1"/>
  <c r="H42" i="68"/>
  <c r="H40" i="68"/>
  <c r="H38" i="68"/>
  <c r="H36" i="68"/>
  <c r="J34" i="68"/>
  <c r="F35" i="68" a="1"/>
  <c r="F35" i="68" s="1"/>
  <c r="G35" i="68"/>
  <c r="I34" i="68"/>
  <c r="G34" i="68"/>
  <c r="C34" i="68" a="1"/>
  <c r="C34" i="68" s="1"/>
  <c r="D34" i="68" s="1"/>
  <c r="F34" i="68" a="1"/>
  <c r="F34" i="68" s="1"/>
  <c r="C35" i="68" a="1"/>
  <c r="C35" i="68" s="1"/>
  <c r="D35" i="68" s="1"/>
  <c r="J35" i="68"/>
  <c r="J33" i="68"/>
  <c r="C33" i="68" a="1"/>
  <c r="C33" i="68" s="1"/>
  <c r="D33" i="68" s="1"/>
  <c r="F33" i="68" a="1"/>
  <c r="F33" i="68" s="1"/>
  <c r="G33" i="68"/>
  <c r="J32" i="68"/>
  <c r="F32" i="68" a="1"/>
  <c r="F32" i="68" s="1"/>
  <c r="C32" i="68" a="1"/>
  <c r="C32" i="68" s="1"/>
  <c r="D32" i="68" s="1"/>
  <c r="J31" i="68"/>
  <c r="G32" i="68"/>
  <c r="G31" i="68"/>
  <c r="F31" i="68" a="1"/>
  <c r="F31" i="68" s="1"/>
  <c r="I31" i="68"/>
  <c r="C31" i="68" a="1"/>
  <c r="C31" i="68" s="1"/>
  <c r="D31" i="68" s="1"/>
  <c r="H29" i="68"/>
  <c r="F28" i="68" a="1"/>
  <c r="F28" i="68" s="1"/>
  <c r="F27" i="68" a="1"/>
  <c r="F27" i="68" s="1"/>
  <c r="C27" i="68" a="1"/>
  <c r="C27" i="68" s="1"/>
  <c r="D27" i="68" s="1"/>
  <c r="C28" i="68" a="1"/>
  <c r="C28" i="68" s="1"/>
  <c r="D28" i="68" s="1"/>
  <c r="J27" i="68"/>
  <c r="J29" i="68"/>
  <c r="G27" i="68"/>
  <c r="C29" i="68" a="1"/>
  <c r="C29" i="68" s="1"/>
  <c r="D29" i="68" s="1"/>
  <c r="G26" i="68"/>
  <c r="G28" i="68"/>
  <c r="G30" i="68"/>
  <c r="G29" i="68"/>
  <c r="F29" i="68" a="1"/>
  <c r="F29" i="68" s="1"/>
  <c r="J30" i="68"/>
  <c r="J28" i="68"/>
  <c r="J26" i="68"/>
  <c r="I26" i="68"/>
  <c r="C26" i="68" a="1"/>
  <c r="C26" i="68" s="1"/>
  <c r="D26" i="68" s="1"/>
  <c r="C30" i="68" a="1"/>
  <c r="C30" i="68" s="1"/>
  <c r="D30" i="68" s="1"/>
  <c r="F26" i="68" a="1"/>
  <c r="F26" i="68" s="1"/>
  <c r="F30" i="68" a="1"/>
  <c r="F30" i="68" s="1"/>
  <c r="H28" i="68"/>
  <c r="H26" i="68"/>
  <c r="H22" i="68"/>
  <c r="H24" i="68"/>
  <c r="F25" i="68" a="1"/>
  <c r="F25" i="68" s="1"/>
  <c r="F21" i="68" a="1"/>
  <c r="F21" i="68" s="1"/>
  <c r="J22" i="68"/>
  <c r="J24" i="68"/>
  <c r="F24" i="68" a="1"/>
  <c r="F24" i="68" s="1"/>
  <c r="I22" i="68"/>
  <c r="C25" i="68" a="1"/>
  <c r="C25" i="68" s="1"/>
  <c r="D25" i="68" s="1"/>
  <c r="C21" i="68" a="1"/>
  <c r="C21" i="68" s="1"/>
  <c r="D21" i="68" s="1"/>
  <c r="G21" i="68"/>
  <c r="G23" i="68"/>
  <c r="G25" i="68"/>
  <c r="C24" i="68" a="1"/>
  <c r="C24" i="68" s="1"/>
  <c r="D24" i="68" s="1"/>
  <c r="I21" i="68"/>
  <c r="I25" i="68"/>
  <c r="H23" i="68"/>
  <c r="F23" i="68" a="1"/>
  <c r="F23" i="68" s="1"/>
  <c r="C23" i="68" a="1"/>
  <c r="C23" i="68" s="1"/>
  <c r="D23" i="68" s="1"/>
  <c r="C22" i="68" a="1"/>
  <c r="C22" i="68" s="1"/>
  <c r="D22" i="68" s="1"/>
  <c r="J21" i="68"/>
  <c r="J23" i="68"/>
  <c r="J25" i="68"/>
  <c r="F22" i="68" a="1"/>
  <c r="F22" i="68" s="1"/>
  <c r="G22" i="68"/>
  <c r="G24" i="68"/>
  <c r="F20" i="68" a="1"/>
  <c r="F20" i="68" s="1"/>
  <c r="G20" i="68"/>
  <c r="J20" i="68"/>
  <c r="C20" i="68" a="1"/>
  <c r="C20" i="68" s="1"/>
  <c r="D20" i="68" s="1"/>
  <c r="H20" i="68"/>
  <c r="C16" i="68" a="1"/>
  <c r="C16" i="68" s="1"/>
  <c r="D16" i="68" s="1"/>
  <c r="J14" i="68"/>
  <c r="J16" i="68"/>
  <c r="J18" i="68"/>
  <c r="I14" i="68"/>
  <c r="I16" i="68"/>
  <c r="F19" i="68" a="1"/>
  <c r="F19" i="68" s="1"/>
  <c r="F15" i="68" a="1"/>
  <c r="F15" i="68" s="1"/>
  <c r="G13" i="68"/>
  <c r="G15" i="68"/>
  <c r="G17" i="68"/>
  <c r="G19" i="68"/>
  <c r="F18" i="68" a="1"/>
  <c r="F18" i="68" s="1"/>
  <c r="F14" i="68" a="1"/>
  <c r="F14" i="68" s="1"/>
  <c r="G16" i="68"/>
  <c r="F16" i="68" a="1"/>
  <c r="F16" i="68" s="1"/>
  <c r="C18" i="68" a="1"/>
  <c r="C18" i="68" s="1"/>
  <c r="D18" i="68" s="1"/>
  <c r="C14" i="68" a="1"/>
  <c r="C14" i="68" s="1"/>
  <c r="D14" i="68" s="1"/>
  <c r="I15" i="68"/>
  <c r="I17" i="68"/>
  <c r="J19" i="68"/>
  <c r="F17" i="68" a="1"/>
  <c r="F17" i="68" s="1"/>
  <c r="F13" i="68" a="1"/>
  <c r="F13" i="68" s="1"/>
  <c r="C17" i="68" a="1"/>
  <c r="C17" i="68" s="1"/>
  <c r="D17" i="68" s="1"/>
  <c r="C13" i="68" a="1"/>
  <c r="C13" i="68" s="1"/>
  <c r="D13" i="68" s="1"/>
  <c r="G14" i="68"/>
  <c r="G18" i="68"/>
  <c r="C19" i="68" a="1"/>
  <c r="C19" i="68" s="1"/>
  <c r="D19" i="68" s="1"/>
  <c r="C15" i="68" a="1"/>
  <c r="C15" i="68" s="1"/>
  <c r="D15" i="68" s="1"/>
  <c r="J13" i="68"/>
  <c r="J15" i="68"/>
  <c r="J17" i="68"/>
  <c r="F12" i="68" a="1"/>
  <c r="F12" i="68" s="1"/>
  <c r="G12" i="68"/>
  <c r="J12" i="68"/>
  <c r="C12" i="68" a="1"/>
  <c r="C12" i="68" s="1"/>
  <c r="D12" i="68" s="1"/>
  <c r="F11" i="68" a="1"/>
  <c r="F11" i="68" s="1"/>
  <c r="C11" i="68" a="1"/>
  <c r="C11" i="68" s="1"/>
  <c r="D11" i="68" s="1"/>
  <c r="G11" i="68"/>
  <c r="I11" i="68"/>
  <c r="J11" i="68"/>
  <c r="C61" i="57" a="1"/>
  <c r="C61" i="57" s="1"/>
  <c r="D61" i="57" s="1"/>
  <c r="F59" i="57" a="1"/>
  <c r="F59" i="57" s="1"/>
  <c r="G60" i="57"/>
  <c r="C60" i="57" a="1"/>
  <c r="C60" i="57" s="1"/>
  <c r="D60" i="57" s="1"/>
  <c r="C51" i="57" a="1"/>
  <c r="C51" i="57" s="1"/>
  <c r="D51" i="57" s="1"/>
  <c r="F58" i="57" a="1"/>
  <c r="F58" i="57" s="1"/>
  <c r="F46" i="57" a="1"/>
  <c r="F46" i="57" s="1"/>
  <c r="J59" i="57"/>
  <c r="J57" i="57"/>
  <c r="J55" i="57"/>
  <c r="J53" i="57"/>
  <c r="C59" i="57" a="1"/>
  <c r="C59" i="57" s="1"/>
  <c r="D59" i="57" s="1"/>
  <c r="C50" i="57" a="1"/>
  <c r="C50" i="57" s="1"/>
  <c r="D50" i="57" s="1"/>
  <c r="F57" i="57" a="1"/>
  <c r="F57" i="57" s="1"/>
  <c r="F45" i="57" a="1"/>
  <c r="F45" i="57" s="1"/>
  <c r="J61" i="57"/>
  <c r="I59" i="57"/>
  <c r="I57" i="57"/>
  <c r="I55" i="57"/>
  <c r="C53" i="57" a="1"/>
  <c r="C53" i="57" s="1"/>
  <c r="D53" i="57" s="1"/>
  <c r="F49" i="57" a="1"/>
  <c r="F49" i="57" s="1"/>
  <c r="G56" i="57"/>
  <c r="C58" i="57" a="1"/>
  <c r="C58" i="57" s="1"/>
  <c r="D58" i="57" s="1"/>
  <c r="C49" i="57" a="1"/>
  <c r="C49" i="57" s="1"/>
  <c r="D49" i="57" s="1"/>
  <c r="F56" i="57" a="1"/>
  <c r="F56" i="57" s="1"/>
  <c r="F44" i="57" a="1"/>
  <c r="F44" i="57" s="1"/>
  <c r="I61" i="57"/>
  <c r="G58" i="57"/>
  <c r="G54" i="57"/>
  <c r="C57" i="57" a="1"/>
  <c r="C57" i="57" s="1"/>
  <c r="D57" i="57" s="1"/>
  <c r="C46" i="57" a="1"/>
  <c r="C46" i="57" s="1"/>
  <c r="D46" i="57" s="1"/>
  <c r="F55" i="57" a="1"/>
  <c r="F55" i="57" s="1"/>
  <c r="G59" i="57"/>
  <c r="G57" i="57"/>
  <c r="G55" i="57"/>
  <c r="G53" i="57"/>
  <c r="C56" i="57" a="1"/>
  <c r="C56" i="57" s="1"/>
  <c r="D56" i="57" s="1"/>
  <c r="G61" i="57"/>
  <c r="J58" i="57"/>
  <c r="J56" i="57"/>
  <c r="C55" i="57" a="1"/>
  <c r="C55" i="57" s="1"/>
  <c r="D55" i="57" s="1"/>
  <c r="F61" i="57" a="1"/>
  <c r="F61" i="57" s="1"/>
  <c r="F53" i="57" a="1"/>
  <c r="F53" i="57" s="1"/>
  <c r="J60" i="57"/>
  <c r="I58" i="57"/>
  <c r="I54" i="57"/>
  <c r="C43" i="57" a="1"/>
  <c r="C43" i="57" s="1"/>
  <c r="D43" i="57" s="1"/>
  <c r="F54" i="57" a="1"/>
  <c r="F54" i="57" s="1"/>
  <c r="J54" i="57"/>
  <c r="C54" i="57" a="1"/>
  <c r="C54" i="57" s="1"/>
  <c r="D54" i="57" s="1"/>
  <c r="F60" i="57" a="1"/>
  <c r="F60" i="57" s="1"/>
  <c r="F52" i="57" a="1"/>
  <c r="F52" i="57" s="1"/>
  <c r="I60" i="57"/>
  <c r="I42" i="57"/>
  <c r="G43" i="57"/>
  <c r="G45" i="57"/>
  <c r="G47" i="57"/>
  <c r="G49" i="57"/>
  <c r="G51" i="57"/>
  <c r="F50" i="57" a="1"/>
  <c r="F50" i="57" s="1"/>
  <c r="C47" i="57" a="1"/>
  <c r="C47" i="57" s="1"/>
  <c r="D47" i="57" s="1"/>
  <c r="J43" i="57"/>
  <c r="J45" i="57"/>
  <c r="J47" i="57"/>
  <c r="J49" i="57"/>
  <c r="J51" i="57"/>
  <c r="F43" i="57" a="1"/>
  <c r="F43" i="57" s="1"/>
  <c r="F51" i="57" a="1"/>
  <c r="F51" i="57" s="1"/>
  <c r="C48" i="57" a="1"/>
  <c r="C48" i="57" s="1"/>
  <c r="D48" i="57" s="1"/>
  <c r="G44" i="57"/>
  <c r="G46" i="57"/>
  <c r="G48" i="57"/>
  <c r="G50" i="57"/>
  <c r="G52" i="57"/>
  <c r="C45" i="57" a="1"/>
  <c r="C45" i="57" s="1"/>
  <c r="D45" i="57" s="1"/>
  <c r="F48" i="57" a="1"/>
  <c r="F48" i="57" s="1"/>
  <c r="J50" i="57"/>
  <c r="J48" i="57"/>
  <c r="J46" i="57"/>
  <c r="J44" i="57"/>
  <c r="C52" i="57" a="1"/>
  <c r="C52" i="57" s="1"/>
  <c r="D52" i="57" s="1"/>
  <c r="C44" i="57" a="1"/>
  <c r="C44" i="57" s="1"/>
  <c r="D44" i="57" s="1"/>
  <c r="F47" i="57" a="1"/>
  <c r="F47" i="57" s="1"/>
  <c r="J52" i="57"/>
  <c r="C42" i="57" a="1"/>
  <c r="C42" i="57" s="1"/>
  <c r="D42" i="57" s="1"/>
  <c r="F42" i="57" a="1"/>
  <c r="F42" i="57" s="1"/>
  <c r="J42" i="57"/>
  <c r="I40" i="57"/>
  <c r="G42" i="57"/>
  <c r="F10" i="68" a="1"/>
  <c r="F10" i="68" s="1"/>
  <c r="C10" i="68" a="1"/>
  <c r="C10" i="68" s="1"/>
  <c r="D10" i="68" s="1"/>
  <c r="J10" i="68"/>
  <c r="G10" i="68"/>
  <c r="C41" i="57" a="1"/>
  <c r="C41" i="57" s="1"/>
  <c r="D41" i="57" s="1"/>
  <c r="F40" i="57" a="1"/>
  <c r="F40" i="57" s="1"/>
  <c r="J41" i="57"/>
  <c r="J40" i="57"/>
  <c r="F41" i="57" a="1"/>
  <c r="F41" i="57" s="1"/>
  <c r="G40" i="57"/>
  <c r="C40" i="57" a="1"/>
  <c r="C40" i="57" s="1"/>
  <c r="D40" i="57" s="1"/>
  <c r="F38" i="57" a="1"/>
  <c r="F38" i="57" s="1"/>
  <c r="C36" i="57" a="1"/>
  <c r="C36" i="57" s="1"/>
  <c r="D36" i="57" s="1"/>
  <c r="G41" i="57"/>
  <c r="I39" i="57"/>
  <c r="J37" i="57"/>
  <c r="J39" i="57"/>
  <c r="F36" i="57" a="1"/>
  <c r="F36" i="57" s="1"/>
  <c r="G38" i="57"/>
  <c r="F37" i="57" a="1"/>
  <c r="F37" i="57" s="1"/>
  <c r="G36" i="57"/>
  <c r="C39" i="57" a="1"/>
  <c r="C39" i="57" s="1"/>
  <c r="D39" i="57" s="1"/>
  <c r="G39" i="57"/>
  <c r="G37" i="57"/>
  <c r="C38" i="57" a="1"/>
  <c r="C38" i="57" s="1"/>
  <c r="D38" i="57" s="1"/>
  <c r="J38" i="57"/>
  <c r="J36" i="57"/>
  <c r="C37" i="57" a="1"/>
  <c r="C37" i="57" s="1"/>
  <c r="D37" i="57" s="1"/>
  <c r="F39" i="57" a="1"/>
  <c r="F39" i="57" s="1"/>
  <c r="I38" i="57"/>
  <c r="C33" i="57" a="1"/>
  <c r="C33" i="57" s="1"/>
  <c r="D33" i="57" s="1"/>
  <c r="F33" i="57" a="1"/>
  <c r="F33" i="57" s="1"/>
  <c r="F32" i="57" a="1"/>
  <c r="F32" i="57" s="1"/>
  <c r="C34" i="57" a="1"/>
  <c r="C34" i="57" s="1"/>
  <c r="D34" i="57" s="1"/>
  <c r="F35" i="57" a="1"/>
  <c r="F35" i="57" s="1"/>
  <c r="C32" i="57" a="1"/>
  <c r="C32" i="57" s="1"/>
  <c r="D32" i="57" s="1"/>
  <c r="F31" i="57" a="1"/>
  <c r="F31" i="57" s="1"/>
  <c r="J35" i="57"/>
  <c r="J33" i="57"/>
  <c r="J31" i="57"/>
  <c r="C31" i="57" a="1"/>
  <c r="C31" i="57" s="1"/>
  <c r="D31" i="57" s="1"/>
  <c r="G35" i="57"/>
  <c r="G33" i="57"/>
  <c r="G31" i="57"/>
  <c r="J34" i="57"/>
  <c r="J32" i="57"/>
  <c r="C35" i="57" a="1"/>
  <c r="C35" i="57" s="1"/>
  <c r="D35" i="57" s="1"/>
  <c r="F34" i="57" a="1"/>
  <c r="F34" i="57" s="1"/>
  <c r="G34" i="57"/>
  <c r="G32" i="57"/>
  <c r="E7" i="68"/>
  <c r="C7" i="68" s="1" a="1"/>
  <c r="C7" i="68" s="1"/>
  <c r="F30" i="57" a="1"/>
  <c r="F30" i="57" s="1"/>
  <c r="C30" i="57" a="1"/>
  <c r="C30" i="57" s="1"/>
  <c r="D30" i="57" s="1"/>
  <c r="E7" i="57"/>
  <c r="J7" i="57" s="1"/>
  <c r="G30" i="57"/>
  <c r="J30" i="57"/>
  <c r="C11" i="52" a="1"/>
  <c r="C11" i="52" s="1"/>
  <c r="F14" i="52"/>
  <c r="F9" i="52"/>
  <c r="C18" i="52" a="1"/>
  <c r="C18" i="52" s="1"/>
  <c r="C14" i="52" a="1"/>
  <c r="C14" i="52" s="1"/>
  <c r="C10" i="52" a="1"/>
  <c r="C10" i="52" s="1"/>
  <c r="C6" i="52" a="1"/>
  <c r="C6" i="52" s="1"/>
  <c r="F17" i="52"/>
  <c r="C13" i="52" a="1"/>
  <c r="C13" i="52" s="1"/>
  <c r="F16" i="52"/>
  <c r="C12" i="52" a="1"/>
  <c r="C12" i="52" s="1"/>
  <c r="F15" i="52"/>
  <c r="F8" i="52"/>
  <c r="C17" i="52" a="1"/>
  <c r="C17" i="52" s="1"/>
  <c r="C16" i="52" a="1"/>
  <c r="C16" i="52" s="1"/>
  <c r="C8" i="52" a="1"/>
  <c r="C8" i="52" s="1"/>
  <c r="F7" i="52"/>
  <c r="J23" i="57"/>
  <c r="C9" i="52" a="1"/>
  <c r="C9" i="52" s="1"/>
  <c r="C15" i="52" a="1"/>
  <c r="C15" i="52" s="1"/>
  <c r="C7" i="52" a="1"/>
  <c r="C7" i="52" s="1"/>
  <c r="F6" i="52"/>
  <c r="J21" i="57"/>
  <c r="J19" i="57"/>
  <c r="J17" i="57"/>
  <c r="F13" i="52"/>
  <c r="J15" i="57"/>
  <c r="H15" i="51"/>
  <c r="F12" i="52"/>
  <c r="J29" i="57"/>
  <c r="J13" i="57"/>
  <c r="H10" i="51"/>
  <c r="H14" i="51"/>
  <c r="F11" i="52"/>
  <c r="J27" i="57"/>
  <c r="J11" i="57"/>
  <c r="F18" i="52"/>
  <c r="F10" i="52"/>
  <c r="J25" i="57"/>
  <c r="J9" i="57"/>
  <c r="J9" i="68"/>
  <c r="G9" i="68"/>
  <c r="J8" i="68"/>
  <c r="I8" i="68"/>
  <c r="G8" i="68"/>
  <c r="I21" i="57"/>
  <c r="I13" i="57"/>
  <c r="I11" i="57"/>
  <c r="G29" i="57"/>
  <c r="G27" i="57"/>
  <c r="G25" i="57"/>
  <c r="G23" i="57"/>
  <c r="G21" i="57"/>
  <c r="G19" i="57"/>
  <c r="G17" i="57"/>
  <c r="G15" i="57"/>
  <c r="G13" i="57"/>
  <c r="G11" i="57"/>
  <c r="G9" i="57"/>
  <c r="J28" i="57"/>
  <c r="J26" i="57"/>
  <c r="J24" i="57"/>
  <c r="J22" i="57"/>
  <c r="J20" i="57"/>
  <c r="J18" i="57"/>
  <c r="J16" i="57"/>
  <c r="J14" i="57"/>
  <c r="J12" i="57"/>
  <c r="J10" i="57"/>
  <c r="J8" i="57"/>
  <c r="I20" i="57"/>
  <c r="I18" i="57"/>
  <c r="I14" i="57"/>
  <c r="I12" i="57"/>
  <c r="I10" i="57"/>
  <c r="G28" i="57"/>
  <c r="G26" i="57"/>
  <c r="G24" i="57"/>
  <c r="G22" i="57"/>
  <c r="G20" i="57"/>
  <c r="G18" i="57"/>
  <c r="G16" i="57"/>
  <c r="G14" i="57"/>
  <c r="G12" i="57"/>
  <c r="G10" i="57"/>
  <c r="G8" i="57"/>
  <c r="C5" i="52" a="1"/>
  <c r="C5" i="52" s="1"/>
  <c r="F5" i="52"/>
  <c r="C9" i="68" a="1"/>
  <c r="C9" i="68" s="1"/>
  <c r="F9" i="68" a="1"/>
  <c r="F9" i="68" s="1"/>
  <c r="C8" i="68" a="1"/>
  <c r="C8" i="68" s="1"/>
  <c r="D8" i="68" s="1"/>
  <c r="F8" i="68" a="1"/>
  <c r="F8" i="68" s="1"/>
  <c r="C18" i="57" a="1"/>
  <c r="C18" i="57" s="1"/>
  <c r="C10" i="57" a="1"/>
  <c r="C10" i="57" s="1"/>
  <c r="F25" i="57" a="1"/>
  <c r="F25" i="57" s="1"/>
  <c r="F17" i="57" a="1"/>
  <c r="F17" i="57" s="1"/>
  <c r="F10" i="57" a="1"/>
  <c r="F10" i="57" s="1"/>
  <c r="C25" i="57" a="1"/>
  <c r="C25" i="57" s="1"/>
  <c r="D25" i="57" s="1"/>
  <c r="C17" i="57" a="1"/>
  <c r="C17" i="57" s="1"/>
  <c r="C9" i="57" a="1"/>
  <c r="C9" i="57" s="1"/>
  <c r="F24" i="57" a="1"/>
  <c r="F24" i="57" s="1"/>
  <c r="F16" i="57" a="1"/>
  <c r="F16" i="57" s="1"/>
  <c r="F9" i="57" a="1"/>
  <c r="F9" i="57" s="1"/>
  <c r="C26" i="57" a="1"/>
  <c r="C26" i="57" s="1"/>
  <c r="D26" i="57" s="1"/>
  <c r="C24" i="57" a="1"/>
  <c r="C24" i="57" s="1"/>
  <c r="D24" i="57" s="1"/>
  <c r="C16" i="57" a="1"/>
  <c r="C16" i="57" s="1"/>
  <c r="C8" i="57" a="1"/>
  <c r="C8" i="57" s="1"/>
  <c r="F23" i="57" a="1"/>
  <c r="F23" i="57" s="1"/>
  <c r="F15" i="57" a="1"/>
  <c r="F15" i="57" s="1"/>
  <c r="F8" i="57" a="1"/>
  <c r="F8" i="57" s="1"/>
  <c r="C23" i="57" a="1"/>
  <c r="C23" i="57" s="1"/>
  <c r="D23" i="57" s="1"/>
  <c r="C15" i="57" a="1"/>
  <c r="C15" i="57" s="1"/>
  <c r="F22" i="57" a="1"/>
  <c r="F22" i="57" s="1"/>
  <c r="F14" i="57" a="1"/>
  <c r="F14" i="57" s="1"/>
  <c r="C22" i="57" a="1"/>
  <c r="C22" i="57" s="1"/>
  <c r="D22" i="57" s="1"/>
  <c r="C14" i="57" a="1"/>
  <c r="C14" i="57" s="1"/>
  <c r="F29" i="57" a="1"/>
  <c r="F29" i="57" s="1"/>
  <c r="F21" i="57" a="1"/>
  <c r="F21" i="57" s="1"/>
  <c r="F13" i="57" a="1"/>
  <c r="F13" i="57" s="1"/>
  <c r="C29" i="57" a="1"/>
  <c r="C29" i="57" s="1"/>
  <c r="D29" i="57" s="1"/>
  <c r="C21" i="57" a="1"/>
  <c r="C21" i="57" s="1"/>
  <c r="D21" i="57" s="1"/>
  <c r="C13" i="57" a="1"/>
  <c r="C13" i="57" s="1"/>
  <c r="F28" i="57" a="1"/>
  <c r="F28" i="57" s="1"/>
  <c r="F20" i="57" a="1"/>
  <c r="F20" i="57" s="1"/>
  <c r="F12" i="57" a="1"/>
  <c r="F12" i="57" s="1"/>
  <c r="C28" i="57" a="1"/>
  <c r="C28" i="57" s="1"/>
  <c r="D28" i="57" s="1"/>
  <c r="C20" i="57" a="1"/>
  <c r="C20" i="57" s="1"/>
  <c r="D20" i="57" s="1"/>
  <c r="C12" i="57" a="1"/>
  <c r="C12" i="57" s="1"/>
  <c r="F27" i="57" a="1"/>
  <c r="F27" i="57" s="1"/>
  <c r="F19" i="57" a="1"/>
  <c r="F19" i="57" s="1"/>
  <c r="C27" i="57" a="1"/>
  <c r="C27" i="57" s="1"/>
  <c r="D27" i="57" s="1"/>
  <c r="C19" i="57" a="1"/>
  <c r="C19" i="57" s="1"/>
  <c r="C11" i="57" a="1"/>
  <c r="C11" i="57" s="1"/>
  <c r="F26" i="57" a="1"/>
  <c r="F26" i="57" s="1"/>
  <c r="F18" i="57" a="1"/>
  <c r="F18" i="57" s="1"/>
  <c r="F11" i="57" a="1"/>
  <c r="F11" i="57" s="1"/>
  <c r="H18" i="51"/>
  <c r="G7" i="51"/>
  <c r="H9" i="51"/>
  <c r="H13" i="51"/>
  <c r="H16" i="51"/>
  <c r="H21" i="51"/>
  <c r="H20" i="51"/>
  <c r="H12" i="51"/>
  <c r="H17" i="51"/>
  <c r="H11" i="51"/>
  <c r="H8" i="51"/>
  <c r="H19" i="51"/>
  <c r="H7" i="51"/>
  <c r="G10" i="51"/>
  <c r="V11" i="22" a="1"/>
  <c r="V11" i="22" s="1"/>
  <c r="U11" i="22" a="1"/>
  <c r="U11" i="22" s="1"/>
  <c r="T11" i="22" a="1"/>
  <c r="T11" i="22" s="1"/>
  <c r="S11" i="22" a="1"/>
  <c r="S11" i="22" s="1"/>
  <c r="V10" i="22" a="1"/>
  <c r="V10" i="22" s="1"/>
  <c r="U10" i="22" a="1"/>
  <c r="U10" i="22" s="1"/>
  <c r="T10" i="22" a="1"/>
  <c r="T10" i="22" s="1"/>
  <c r="S10" i="22" a="1"/>
  <c r="S10" i="22" s="1"/>
  <c r="V7" i="22"/>
  <c r="U7" i="22"/>
  <c r="T7" i="22"/>
  <c r="S7" i="22"/>
  <c r="V6" i="22"/>
  <c r="U6" i="22"/>
  <c r="T6" i="22"/>
  <c r="S6" i="22"/>
  <c r="V5" i="22"/>
  <c r="U5" i="22"/>
  <c r="T5" i="22"/>
  <c r="S5" i="22"/>
  <c r="V2" i="22"/>
  <c r="U2" i="22"/>
  <c r="T2" i="22"/>
  <c r="S2" i="22"/>
  <c r="C24" i="55" l="1"/>
  <c r="K42" i="68"/>
  <c r="K60" i="68"/>
  <c r="K38" i="68"/>
  <c r="K40" i="68"/>
  <c r="K36" i="68"/>
  <c r="K55" i="68"/>
  <c r="K52" i="68"/>
  <c r="K37" i="68"/>
  <c r="F7" i="68" a="1"/>
  <c r="F7" i="68" s="1"/>
  <c r="G7" i="57"/>
  <c r="F7" i="57" a="1"/>
  <c r="F7" i="57" s="1"/>
  <c r="I7" i="57"/>
  <c r="J7" i="68"/>
  <c r="G7" i="68"/>
  <c r="C7" i="57" a="1"/>
  <c r="C7" i="57" s="1"/>
  <c r="D9" i="68"/>
  <c r="K22" i="68"/>
  <c r="R11" i="20" a="1"/>
  <c r="R11" i="20" s="1"/>
  <c r="R10" i="20" a="1"/>
  <c r="R10" i="20" s="1"/>
  <c r="R7" i="20"/>
  <c r="R6" i="20"/>
  <c r="R5" i="20"/>
  <c r="R2" i="20"/>
  <c r="J5" i="68" l="1"/>
  <c r="J4" i="68"/>
  <c r="G4" i="68"/>
  <c r="G5" i="68"/>
  <c r="J51" i="55" l="1"/>
  <c r="J52" i="55"/>
  <c r="J50" i="55"/>
  <c r="J54" i="55" l="1"/>
  <c r="U11" i="55"/>
  <c r="T11" i="55"/>
  <c r="A61" i="68" l="1" a="1"/>
  <c r="A61" i="68" s="1"/>
  <c r="B61" i="68" s="1"/>
  <c r="A60" i="68" a="1"/>
  <c r="A60" i="68" s="1"/>
  <c r="B60" i="68" s="1"/>
  <c r="A59" i="68" a="1"/>
  <c r="A59" i="68" s="1"/>
  <c r="B59" i="68" s="1"/>
  <c r="A58" i="68" a="1"/>
  <c r="A58" i="68" s="1"/>
  <c r="B58" i="68" s="1"/>
  <c r="A53" i="68" a="1"/>
  <c r="A53" i="68" s="1"/>
  <c r="B53" i="68" s="1"/>
  <c r="A57" i="68" a="1"/>
  <c r="A57" i="68" s="1"/>
  <c r="B57" i="68" s="1"/>
  <c r="A56" i="68" a="1"/>
  <c r="A56" i="68" s="1"/>
  <c r="B56" i="68" s="1"/>
  <c r="A55" i="68" a="1"/>
  <c r="A55" i="68" s="1"/>
  <c r="B55" i="68" s="1"/>
  <c r="A54" i="68" a="1"/>
  <c r="A54" i="68" s="1"/>
  <c r="B54" i="68" s="1"/>
  <c r="A52" i="68" a="1"/>
  <c r="A52" i="68" s="1"/>
  <c r="B52" i="68" s="1"/>
  <c r="A51" i="68" a="1"/>
  <c r="A51" i="68" s="1"/>
  <c r="B51" i="68" s="1"/>
  <c r="A50" i="68" a="1"/>
  <c r="A50" i="68" s="1"/>
  <c r="B50" i="68" s="1"/>
  <c r="A49" i="68" a="1"/>
  <c r="A49" i="68" s="1"/>
  <c r="B49" i="68" s="1"/>
  <c r="A47" i="68" a="1"/>
  <c r="A47" i="68" s="1"/>
  <c r="B47" i="68" s="1"/>
  <c r="A48" i="68" a="1"/>
  <c r="A48" i="68" s="1"/>
  <c r="B48" i="68" s="1"/>
  <c r="A46" i="68" a="1"/>
  <c r="A46" i="68" s="1"/>
  <c r="B46" i="68" s="1"/>
  <c r="A45" i="68" a="1"/>
  <c r="A45" i="68" s="1"/>
  <c r="B45" i="68" s="1"/>
  <c r="A44" i="68" a="1"/>
  <c r="A44" i="68" s="1"/>
  <c r="B44" i="68" s="1"/>
  <c r="A43" i="68" a="1"/>
  <c r="A43" i="68" s="1"/>
  <c r="B43" i="68" s="1"/>
  <c r="A39" i="68" a="1"/>
  <c r="A39" i="68" s="1"/>
  <c r="B39" i="68" s="1"/>
  <c r="A40" i="68" a="1"/>
  <c r="A40" i="68" s="1"/>
  <c r="B40" i="68" s="1"/>
  <c r="A41" i="68" a="1"/>
  <c r="A41" i="68" s="1"/>
  <c r="B41" i="68" s="1"/>
  <c r="A42" i="68" a="1"/>
  <c r="A42" i="68" s="1"/>
  <c r="B42" i="68" s="1"/>
  <c r="A36" i="68" a="1"/>
  <c r="A36" i="68" s="1"/>
  <c r="B36" i="68" s="1"/>
  <c r="A37" i="68" a="1"/>
  <c r="A37" i="68" s="1"/>
  <c r="B37" i="68" s="1"/>
  <c r="A38" i="68" a="1"/>
  <c r="A38" i="68" s="1"/>
  <c r="B38" i="68" s="1"/>
  <c r="A35" i="68" a="1"/>
  <c r="A35" i="68" s="1"/>
  <c r="B35" i="68" s="1"/>
  <c r="A34" i="68" a="1"/>
  <c r="A34" i="68" s="1"/>
  <c r="B34" i="68" s="1"/>
  <c r="A33" i="68" a="1"/>
  <c r="A33" i="68" s="1"/>
  <c r="B33" i="68" s="1"/>
  <c r="A32" i="68" a="1"/>
  <c r="A32" i="68" s="1"/>
  <c r="B32" i="68" s="1"/>
  <c r="A31" i="68" a="1"/>
  <c r="A31" i="68" s="1"/>
  <c r="B31" i="68" s="1"/>
  <c r="A30" i="68" a="1"/>
  <c r="A30" i="68" s="1"/>
  <c r="B30" i="68" s="1"/>
  <c r="A26" i="68" a="1"/>
  <c r="A26" i="68" s="1"/>
  <c r="B26" i="68" s="1"/>
  <c r="A27" i="68" a="1"/>
  <c r="A27" i="68" s="1"/>
  <c r="B27" i="68" s="1"/>
  <c r="A28" i="68" a="1"/>
  <c r="A28" i="68" s="1"/>
  <c r="B28" i="68" s="1"/>
  <c r="A29" i="68" a="1"/>
  <c r="A29" i="68" s="1"/>
  <c r="B29" i="68" s="1"/>
  <c r="A25" i="68" a="1"/>
  <c r="A25" i="68" s="1"/>
  <c r="B25" i="68" s="1"/>
  <c r="A21" i="68" a="1"/>
  <c r="A21" i="68" s="1"/>
  <c r="B21" i="68" s="1"/>
  <c r="A22" i="68" a="1"/>
  <c r="A22" i="68" s="1"/>
  <c r="B22" i="68" s="1"/>
  <c r="A23" i="68" a="1"/>
  <c r="A23" i="68" s="1"/>
  <c r="B23" i="68" s="1"/>
  <c r="A24" i="68" a="1"/>
  <c r="A24" i="68" s="1"/>
  <c r="B24" i="68" s="1"/>
  <c r="A20" i="68" a="1"/>
  <c r="A20" i="68" s="1"/>
  <c r="B20" i="68" s="1"/>
  <c r="A19" i="68" a="1"/>
  <c r="A19" i="68" s="1"/>
  <c r="B19" i="68" s="1"/>
  <c r="A18" i="68" a="1"/>
  <c r="A18" i="68" s="1"/>
  <c r="B18" i="68" s="1"/>
  <c r="A17" i="68" a="1"/>
  <c r="A17" i="68" s="1"/>
  <c r="B17" i="68" s="1"/>
  <c r="A13" i="68" a="1"/>
  <c r="A13" i="68" s="1"/>
  <c r="B13" i="68" s="1"/>
  <c r="A14" i="68" a="1"/>
  <c r="A14" i="68" s="1"/>
  <c r="B14" i="68" s="1"/>
  <c r="A15" i="68" a="1"/>
  <c r="A15" i="68" s="1"/>
  <c r="B15" i="68" s="1"/>
  <c r="A16" i="68" a="1"/>
  <c r="A16" i="68" s="1"/>
  <c r="B16" i="68" s="1"/>
  <c r="A12" i="68" a="1"/>
  <c r="A12" i="68" s="1"/>
  <c r="B12" i="68" s="1"/>
  <c r="A11" i="68" a="1"/>
  <c r="A11" i="68" s="1"/>
  <c r="B11" i="68" s="1"/>
  <c r="A53" i="57" a="1"/>
  <c r="A53" i="57" s="1"/>
  <c r="B53" i="57" s="1"/>
  <c r="A61" i="57" a="1"/>
  <c r="A61" i="57" s="1"/>
  <c r="B61" i="57" s="1"/>
  <c r="A54" i="57" a="1"/>
  <c r="A54" i="57" s="1"/>
  <c r="B54" i="57" s="1"/>
  <c r="A55" i="57" a="1"/>
  <c r="A55" i="57" s="1"/>
  <c r="B55" i="57" s="1"/>
  <c r="A56" i="57" a="1"/>
  <c r="A56" i="57" s="1"/>
  <c r="B56" i="57" s="1"/>
  <c r="A58" i="57" a="1"/>
  <c r="A58" i="57" s="1"/>
  <c r="B58" i="57" s="1"/>
  <c r="A57" i="57" a="1"/>
  <c r="A57" i="57" s="1"/>
  <c r="B57" i="57" s="1"/>
  <c r="A59" i="57" a="1"/>
  <c r="A59" i="57" s="1"/>
  <c r="B59" i="57" s="1"/>
  <c r="A52" i="57" a="1"/>
  <c r="A52" i="57" s="1"/>
  <c r="B52" i="57" s="1"/>
  <c r="A60" i="57" a="1"/>
  <c r="A60" i="57" s="1"/>
  <c r="B60" i="57" s="1"/>
  <c r="A48" i="57" a="1"/>
  <c r="A48" i="57" s="1"/>
  <c r="B48" i="57" s="1"/>
  <c r="A49" i="57" a="1"/>
  <c r="A49" i="57" s="1"/>
  <c r="B49" i="57" s="1"/>
  <c r="A45" i="57" a="1"/>
  <c r="A45" i="57" s="1"/>
  <c r="B45" i="57" s="1"/>
  <c r="A50" i="57" a="1"/>
  <c r="A50" i="57" s="1"/>
  <c r="B50" i="57" s="1"/>
  <c r="A43" i="57" a="1"/>
  <c r="A43" i="57" s="1"/>
  <c r="B43" i="57" s="1"/>
  <c r="A51" i="57" a="1"/>
  <c r="A51" i="57" s="1"/>
  <c r="B51" i="57" s="1"/>
  <c r="A44" i="57" a="1"/>
  <c r="A44" i="57" s="1"/>
  <c r="B44" i="57" s="1"/>
  <c r="A46" i="57" a="1"/>
  <c r="A46" i="57" s="1"/>
  <c r="B46" i="57" s="1"/>
  <c r="A47" i="57" a="1"/>
  <c r="A47" i="57" s="1"/>
  <c r="B47" i="57" s="1"/>
  <c r="A42" i="57" a="1"/>
  <c r="A42" i="57" s="1"/>
  <c r="B42" i="57" s="1"/>
  <c r="A9" i="68" a="1"/>
  <c r="A9" i="68" s="1"/>
  <c r="B9" i="68" s="1"/>
  <c r="A10" i="68" a="1"/>
  <c r="A10" i="68" s="1"/>
  <c r="B10" i="68" s="1"/>
  <c r="A41" i="57" a="1"/>
  <c r="A41" i="57" s="1"/>
  <c r="B41" i="57" s="1"/>
  <c r="A40" i="57" a="1"/>
  <c r="A40" i="57" s="1"/>
  <c r="B40" i="57" s="1"/>
  <c r="A39" i="57" a="1"/>
  <c r="A39" i="57" s="1"/>
  <c r="B39" i="57" s="1"/>
  <c r="A36" i="57" a="1"/>
  <c r="A36" i="57" s="1"/>
  <c r="B36" i="57" s="1"/>
  <c r="A37" i="57" a="1"/>
  <c r="A37" i="57" s="1"/>
  <c r="B37" i="57" s="1"/>
  <c r="A38" i="57" a="1"/>
  <c r="A38" i="57" s="1"/>
  <c r="B38" i="57" s="1"/>
  <c r="A35" i="57" a="1"/>
  <c r="A35" i="57" s="1"/>
  <c r="B35" i="57" s="1"/>
  <c r="A30" i="57" a="1"/>
  <c r="A30" i="57" s="1"/>
  <c r="B30" i="57" s="1"/>
  <c r="A31" i="57" a="1"/>
  <c r="A31" i="57" s="1"/>
  <c r="B31" i="57" s="1"/>
  <c r="A32" i="57" a="1"/>
  <c r="A32" i="57" s="1"/>
  <c r="B32" i="57" s="1"/>
  <c r="A29" i="57" a="1"/>
  <c r="A29" i="57" s="1"/>
  <c r="B29" i="57" s="1"/>
  <c r="A33" i="57" a="1"/>
  <c r="A33" i="57" s="1"/>
  <c r="B33" i="57" s="1"/>
  <c r="A34" i="57" a="1"/>
  <c r="A34" i="57" s="1"/>
  <c r="B34" i="57" s="1"/>
  <c r="A8" i="68" a="1"/>
  <c r="A8" i="68" s="1"/>
  <c r="B8" i="68" s="1"/>
  <c r="A7" i="68" a="1"/>
  <c r="A7" i="68" s="1"/>
  <c r="B7" i="68" s="1"/>
  <c r="A10" i="57" a="1"/>
  <c r="A10" i="57" s="1"/>
  <c r="B10" i="57" s="1"/>
  <c r="A13" i="57" a="1"/>
  <c r="A13" i="57" s="1"/>
  <c r="B13" i="57" s="1"/>
  <c r="A8" i="57" a="1"/>
  <c r="A8" i="57" s="1"/>
  <c r="B8" i="57" s="1"/>
  <c r="A18" i="57" a="1"/>
  <c r="A18" i="57" s="1"/>
  <c r="B18" i="57" s="1"/>
  <c r="A21" i="57" a="1"/>
  <c r="A21" i="57" s="1"/>
  <c r="B21" i="57" s="1"/>
  <c r="A16" i="57" a="1"/>
  <c r="A16" i="57" s="1"/>
  <c r="B16" i="57" s="1"/>
  <c r="A26" i="57" a="1"/>
  <c r="A26" i="57" s="1"/>
  <c r="B26" i="57" s="1"/>
  <c r="A24" i="57" a="1"/>
  <c r="A24" i="57" s="1"/>
  <c r="B24" i="57" s="1"/>
  <c r="A28" i="57" a="1"/>
  <c r="A28" i="57" s="1"/>
  <c r="B28" i="57" s="1"/>
  <c r="A23" i="57" a="1"/>
  <c r="A23" i="57" s="1"/>
  <c r="B23" i="57" s="1"/>
  <c r="A9" i="57" a="1"/>
  <c r="A9" i="57" s="1"/>
  <c r="B9" i="57" s="1"/>
  <c r="A11" i="57" a="1"/>
  <c r="A11" i="57" s="1"/>
  <c r="B11" i="57" s="1"/>
  <c r="A14" i="57" a="1"/>
  <c r="A14" i="57" s="1"/>
  <c r="B14" i="57" s="1"/>
  <c r="A17" i="57" a="1"/>
  <c r="A17" i="57" s="1"/>
  <c r="B17" i="57" s="1"/>
  <c r="A19" i="57" a="1"/>
  <c r="A19" i="57" s="1"/>
  <c r="B19" i="57" s="1"/>
  <c r="A22" i="57" a="1"/>
  <c r="A22" i="57" s="1"/>
  <c r="B22" i="57" s="1"/>
  <c r="A25" i="57" a="1"/>
  <c r="A25" i="57" s="1"/>
  <c r="B25" i="57" s="1"/>
  <c r="A27" i="57" a="1"/>
  <c r="A27" i="57" s="1"/>
  <c r="B27" i="57" s="1"/>
  <c r="A15" i="57" a="1"/>
  <c r="A15" i="57" s="1"/>
  <c r="B15" i="57" s="1"/>
  <c r="A12" i="57" a="1"/>
  <c r="A12" i="57" s="1"/>
  <c r="B12" i="57" s="1"/>
  <c r="A20" i="57" a="1"/>
  <c r="A20" i="57" s="1"/>
  <c r="B20" i="57" s="1"/>
  <c r="A7" i="57" a="1"/>
  <c r="A7" i="57" s="1"/>
  <c r="B7" i="57" s="1"/>
  <c r="V11" i="55"/>
  <c r="O13" i="55"/>
  <c r="P7" i="55"/>
  <c r="U62" i="55" l="1"/>
  <c r="U63" i="55" s="1"/>
  <c r="G5" i="57" l="1"/>
  <c r="J5" i="57"/>
  <c r="G4" i="57"/>
  <c r="J4" i="57"/>
  <c r="D29" i="54" l="1"/>
  <c r="C29" i="54"/>
  <c r="C25" i="53" l="1"/>
  <c r="C18" i="53"/>
  <c r="C27" i="53" l="1"/>
  <c r="F20" i="52"/>
  <c r="D17" i="50"/>
  <c r="C17" i="50"/>
  <c r="H5" i="51" l="1"/>
  <c r="F22" i="51"/>
  <c r="H6" i="51"/>
  <c r="D22" i="51"/>
  <c r="H22" i="51" l="1"/>
  <c r="AB7" i="15" l="1"/>
  <c r="AB8" i="15"/>
  <c r="AB9" i="15"/>
  <c r="AB10" i="15"/>
  <c r="AB11" i="15"/>
  <c r="AB12" i="15"/>
  <c r="AB13" i="15"/>
  <c r="AB14" i="15"/>
  <c r="AB15" i="15"/>
  <c r="AB16" i="15"/>
  <c r="AB6" i="15"/>
  <c r="F38" i="2"/>
  <c r="E38" i="2"/>
  <c r="B38" i="2"/>
  <c r="D11" i="49" l="1"/>
  <c r="D12" i="49" l="1"/>
  <c r="D6" i="50" s="1"/>
  <c r="D5" i="50"/>
  <c r="D7" i="50" l="1"/>
  <c r="D13" i="49"/>
  <c r="AD14" i="15"/>
  <c r="AD16" i="15"/>
  <c r="AD15" i="15"/>
  <c r="AD13" i="15"/>
  <c r="AD12" i="15"/>
  <c r="AD11" i="15"/>
  <c r="AD10" i="15"/>
  <c r="AD9" i="15"/>
  <c r="AD8" i="15"/>
  <c r="AD7" i="15"/>
  <c r="AD6" i="15"/>
  <c r="AD6" i="8" l="1"/>
  <c r="AD10" i="8" a="1"/>
  <c r="AD10" i="8" s="1"/>
  <c r="AD7" i="8"/>
  <c r="AD11" i="8" a="1"/>
  <c r="AD11" i="8" s="1"/>
  <c r="AD5" i="8"/>
  <c r="AD2" i="8"/>
  <c r="V75" i="20"/>
  <c r="Y75" i="20" s="1"/>
  <c r="V82" i="20"/>
  <c r="Y82" i="20" s="1"/>
  <c r="V123" i="20"/>
  <c r="Y123" i="20" s="1"/>
  <c r="V147" i="20"/>
  <c r="Y147" i="20" s="1"/>
  <c r="V108" i="20"/>
  <c r="Y108" i="20" s="1"/>
  <c r="V132" i="20"/>
  <c r="Y132" i="20" s="1"/>
  <c r="V140" i="20"/>
  <c r="Y140" i="20" s="1"/>
  <c r="V69" i="20"/>
  <c r="Y69" i="20" s="1"/>
  <c r="V101" i="20"/>
  <c r="Y101" i="20" s="1"/>
  <c r="V117" i="20"/>
  <c r="Y117" i="20" s="1"/>
  <c r="V133" i="20"/>
  <c r="Y133" i="20" s="1"/>
  <c r="V98" i="20"/>
  <c r="Y98" i="20" s="1"/>
  <c r="V126" i="20"/>
  <c r="Y126" i="20" s="1"/>
  <c r="V134" i="20"/>
  <c r="Y134" i="20" s="1"/>
  <c r="V83" i="20"/>
  <c r="Y83" i="20" s="1"/>
  <c r="V87" i="20"/>
  <c r="Y87" i="20" s="1"/>
  <c r="V111" i="20"/>
  <c r="Y111" i="20" s="1"/>
  <c r="V143" i="20"/>
  <c r="Y143" i="20" s="1"/>
  <c r="V137" i="20"/>
  <c r="Y137" i="20" s="1"/>
  <c r="V72" i="20"/>
  <c r="Y72" i="20" s="1"/>
  <c r="V104" i="20"/>
  <c r="Y104" i="20" s="1"/>
  <c r="V120" i="20"/>
  <c r="Y120" i="20" s="1"/>
  <c r="V129" i="20"/>
  <c r="Y129" i="20" s="1"/>
  <c r="V66" i="20"/>
  <c r="Y66" i="20" s="1"/>
  <c r="V90" i="20"/>
  <c r="Y90" i="20" s="1"/>
  <c r="V97" i="20"/>
  <c r="Y97" i="20" s="1"/>
  <c r="V114" i="20"/>
  <c r="Y114" i="20" s="1"/>
  <c r="V67" i="20"/>
  <c r="Y67" i="20" s="1"/>
  <c r="V91" i="20"/>
  <c r="Y91" i="20" s="1"/>
  <c r="V99" i="20"/>
  <c r="Y99" i="20" s="1"/>
  <c r="V115" i="20"/>
  <c r="Y115" i="20" s="1"/>
  <c r="V76" i="20"/>
  <c r="Y76" i="20" s="1"/>
  <c r="V84" i="20"/>
  <c r="Y84" i="20" s="1"/>
  <c r="V124" i="20"/>
  <c r="Y124" i="20" s="1"/>
  <c r="V148" i="20"/>
  <c r="Y148" i="20" s="1"/>
  <c r="V109" i="20"/>
  <c r="Y109" i="20" s="1"/>
  <c r="V141" i="20"/>
  <c r="Y141" i="20" s="1"/>
  <c r="V70" i="20"/>
  <c r="Y70" i="20" s="1"/>
  <c r="V102" i="20"/>
  <c r="Y102" i="20" s="1"/>
  <c r="V118" i="20"/>
  <c r="Y118" i="20" s="1"/>
  <c r="V94" i="20"/>
  <c r="Y94" i="20" s="1"/>
  <c r="V127" i="20"/>
  <c r="Y127" i="20" s="1"/>
  <c r="V135" i="20"/>
  <c r="Y135" i="20" s="1"/>
  <c r="V105" i="20"/>
  <c r="Y105" i="20" s="1"/>
  <c r="V121" i="20"/>
  <c r="Y121" i="20" s="1"/>
  <c r="V79" i="20"/>
  <c r="Y79" i="20" s="1"/>
  <c r="V88" i="20"/>
  <c r="Y88" i="20" s="1"/>
  <c r="V112" i="20"/>
  <c r="Y112" i="20" s="1"/>
  <c r="V144" i="20"/>
  <c r="Y144" i="20" s="1"/>
  <c r="V73" i="20"/>
  <c r="Y73" i="20" s="1"/>
  <c r="V130" i="20"/>
  <c r="Y130" i="20" s="1"/>
  <c r="V138" i="20"/>
  <c r="Y138" i="20" s="1"/>
  <c r="V131" i="20"/>
  <c r="Y131" i="20" s="1"/>
  <c r="V139" i="20"/>
  <c r="Y139" i="20" s="1"/>
  <c r="V68" i="20"/>
  <c r="Y68" i="20" s="1"/>
  <c r="V92" i="20"/>
  <c r="Y92" i="20" s="1"/>
  <c r="V100" i="20"/>
  <c r="Y100" i="20" s="1"/>
  <c r="V116" i="20"/>
  <c r="Y116" i="20" s="1"/>
  <c r="V77" i="20"/>
  <c r="Y77" i="20" s="1"/>
  <c r="V85" i="20"/>
  <c r="Y85" i="20" s="1"/>
  <c r="V125" i="20"/>
  <c r="Y125" i="20" s="1"/>
  <c r="V149" i="20"/>
  <c r="Y149" i="20" s="1"/>
  <c r="V110" i="20"/>
  <c r="Y110" i="20" s="1"/>
  <c r="V142" i="20"/>
  <c r="Y142" i="20" s="1"/>
  <c r="V71" i="20"/>
  <c r="Y71" i="20" s="1"/>
  <c r="V103" i="20"/>
  <c r="Y103" i="20" s="1"/>
  <c r="V119" i="20"/>
  <c r="Y119" i="20" s="1"/>
  <c r="V65" i="20"/>
  <c r="Y65" i="20" s="1"/>
  <c r="V80" i="20"/>
  <c r="Y80" i="20" s="1"/>
  <c r="V89" i="20"/>
  <c r="Y89" i="20" s="1"/>
  <c r="V95" i="20"/>
  <c r="Y95" i="20" s="1"/>
  <c r="V128" i="20"/>
  <c r="Y128" i="20" s="1"/>
  <c r="V136" i="20"/>
  <c r="Y136" i="20" s="1"/>
  <c r="V113" i="20"/>
  <c r="Y113" i="20" s="1"/>
  <c r="V145" i="20"/>
  <c r="Y145" i="20" s="1"/>
  <c r="V74" i="20"/>
  <c r="Y74" i="20" s="1"/>
  <c r="V106" i="20"/>
  <c r="Y106" i="20" s="1"/>
  <c r="V122" i="20"/>
  <c r="Y122" i="20" s="1"/>
  <c r="V107" i="20"/>
  <c r="Y107" i="20" s="1"/>
  <c r="V93" i="20"/>
  <c r="Y93" i="20" s="1"/>
  <c r="V78" i="20"/>
  <c r="Y78" i="20" s="1"/>
  <c r="V86" i="20"/>
  <c r="Y86" i="20" s="1"/>
  <c r="V150" i="20"/>
  <c r="Y150" i="20" s="1"/>
  <c r="V96" i="20"/>
  <c r="Y96" i="20" s="1"/>
  <c r="V81" i="20"/>
  <c r="Y81" i="20" s="1"/>
  <c r="V146" i="20"/>
  <c r="Y146" i="20" s="1"/>
  <c r="V28" i="20"/>
  <c r="V52" i="20"/>
  <c r="Y52" i="20" s="1"/>
  <c r="V30" i="20"/>
  <c r="V21" i="20"/>
  <c r="V31" i="20"/>
  <c r="V24" i="20"/>
  <c r="V17" i="20"/>
  <c r="V47" i="20"/>
  <c r="Y47" i="20" s="1"/>
  <c r="V48" i="20"/>
  <c r="Y48" i="20" s="1"/>
  <c r="V56" i="20"/>
  <c r="Y56" i="20" s="1"/>
  <c r="V51" i="20"/>
  <c r="Y51" i="20" s="1"/>
  <c r="V19" i="20"/>
  <c r="I28" i="57"/>
  <c r="V45" i="20"/>
  <c r="Y45" i="20" s="1"/>
  <c r="V40" i="20"/>
  <c r="Y40" i="20" s="1"/>
  <c r="V32" i="20"/>
  <c r="Y32" i="20" s="1"/>
  <c r="V43" i="20"/>
  <c r="Y43" i="20" s="1"/>
  <c r="V53" i="20"/>
  <c r="Y53" i="20" s="1"/>
  <c r="V34" i="20"/>
  <c r="Y34" i="20" s="1"/>
  <c r="V46" i="20"/>
  <c r="Y46" i="20" s="1"/>
  <c r="V54" i="20"/>
  <c r="Y54" i="20" s="1"/>
  <c r="V38" i="20"/>
  <c r="Y38" i="20" s="1"/>
  <c r="V44" i="20"/>
  <c r="Y44" i="20" s="1"/>
  <c r="V55" i="20"/>
  <c r="Y55" i="20" s="1"/>
  <c r="V33" i="20"/>
  <c r="V42" i="20"/>
  <c r="Y42" i="20" s="1"/>
  <c r="I27" i="57"/>
  <c r="V36" i="20"/>
  <c r="V35" i="20"/>
  <c r="Y35" i="20" s="1"/>
  <c r="V49" i="20"/>
  <c r="Y49" i="20" s="1"/>
  <c r="V39" i="20"/>
  <c r="V37" i="20"/>
  <c r="Y37" i="20" s="1"/>
  <c r="V50" i="20"/>
  <c r="Y50" i="20" s="1"/>
  <c r="V41" i="20"/>
  <c r="V22" i="20"/>
  <c r="V57" i="20"/>
  <c r="Y57" i="20" s="1"/>
  <c r="I16" i="57"/>
  <c r="I32" i="57"/>
  <c r="V58" i="20"/>
  <c r="Y58" i="20" s="1"/>
  <c r="V63" i="20"/>
  <c r="Y63" i="20" s="1"/>
  <c r="V61" i="20"/>
  <c r="Y61" i="20" s="1"/>
  <c r="V25" i="20"/>
  <c r="V62" i="20"/>
  <c r="Y62" i="20" s="1"/>
  <c r="V18" i="20"/>
  <c r="V4" i="20" s="1"/>
  <c r="V64" i="20"/>
  <c r="Y64" i="20" s="1"/>
  <c r="V29" i="20"/>
  <c r="V60" i="20"/>
  <c r="Y60" i="20" s="1"/>
  <c r="V20" i="20"/>
  <c r="V26" i="20"/>
  <c r="V59" i="20"/>
  <c r="Y59" i="20" s="1"/>
  <c r="V27" i="20"/>
  <c r="V23" i="20"/>
  <c r="Y23" i="20" s="1"/>
  <c r="V16" i="20"/>
  <c r="V9" i="20" l="1" a="1"/>
  <c r="V9" i="20" s="1"/>
  <c r="V8" i="20" a="1"/>
  <c r="V8" i="20" s="1"/>
  <c r="V3" i="20"/>
  <c r="I44" i="57"/>
  <c r="I8" i="57"/>
  <c r="I24" i="57"/>
  <c r="I45" i="57"/>
  <c r="I10" i="68"/>
  <c r="I58" i="68"/>
  <c r="I23" i="68"/>
  <c r="K23" i="68" s="1"/>
  <c r="I47" i="57"/>
  <c r="I23" i="57"/>
  <c r="I19" i="57"/>
  <c r="I15" i="57"/>
  <c r="I50" i="57"/>
  <c r="I46" i="57"/>
  <c r="I26" i="57"/>
  <c r="I48" i="57"/>
  <c r="I34" i="57"/>
  <c r="I49" i="57"/>
  <c r="I37" i="57"/>
  <c r="I35" i="57"/>
  <c r="I36" i="57"/>
  <c r="I33" i="57"/>
  <c r="V6" i="20"/>
  <c r="I54" i="68"/>
  <c r="I59" i="68"/>
  <c r="I31" i="57"/>
  <c r="I51" i="57"/>
  <c r="I53" i="57"/>
  <c r="I35" i="68"/>
  <c r="I39" i="68"/>
  <c r="K39" i="68" s="1"/>
  <c r="I56" i="57"/>
  <c r="V11" i="20" a="1"/>
  <c r="V11" i="20" s="1"/>
  <c r="V5" i="20"/>
  <c r="V10" i="20" a="1"/>
  <c r="V10" i="20" s="1"/>
  <c r="V2" i="20"/>
  <c r="V7" i="20"/>
  <c r="I9" i="68"/>
  <c r="I7" i="68" l="1"/>
  <c r="I30" i="68"/>
  <c r="I43" i="57"/>
  <c r="I46" i="68"/>
  <c r="K46" i="68" s="1"/>
  <c r="I44" i="68"/>
  <c r="I12" i="68"/>
  <c r="I33" i="68"/>
  <c r="I27" i="68"/>
  <c r="I20" i="68"/>
  <c r="K20" i="68" s="1"/>
  <c r="I52" i="57"/>
  <c r="I41" i="57"/>
  <c r="I32" i="68"/>
  <c r="I18" i="68"/>
  <c r="I50" i="68"/>
  <c r="I24" i="68"/>
  <c r="K24" i="68" s="1"/>
  <c r="I53" i="68"/>
  <c r="I13" i="68"/>
  <c r="I9" i="57"/>
  <c r="I25" i="57"/>
  <c r="I22" i="57"/>
  <c r="I28" i="68"/>
  <c r="K28" i="68" s="1"/>
  <c r="I29" i="68"/>
  <c r="I17" i="57"/>
  <c r="I19" i="68"/>
  <c r="I29" i="57"/>
  <c r="I30" i="57"/>
  <c r="F21" i="15"/>
  <c r="Y7" i="15" s="1"/>
  <c r="D21" i="15"/>
  <c r="AE31" i="8" l="1"/>
  <c r="AE21" i="8"/>
  <c r="AE20" i="8"/>
  <c r="I193" i="19"/>
  <c r="I191" i="19"/>
  <c r="I2410" i="19"/>
  <c r="I2418" i="19"/>
  <c r="I2538" i="19"/>
  <c r="I2347" i="19"/>
  <c r="I2395" i="19"/>
  <c r="I2403" i="19"/>
  <c r="I2419" i="19"/>
  <c r="I2507" i="19"/>
  <c r="I2523" i="19"/>
  <c r="I1514" i="19"/>
  <c r="I1951" i="19"/>
  <c r="I2404" i="19"/>
  <c r="I2420" i="19"/>
  <c r="I2457" i="19"/>
  <c r="I2321" i="19"/>
  <c r="I2415" i="19"/>
  <c r="I2456" i="19"/>
  <c r="I2535" i="19"/>
  <c r="I2414" i="19"/>
  <c r="I2536" i="19"/>
  <c r="I2537" i="19"/>
  <c r="I2534" i="19"/>
  <c r="I2539" i="19"/>
  <c r="I2406" i="19"/>
  <c r="I5" i="68"/>
  <c r="I4" i="68"/>
  <c r="Y6" i="15"/>
  <c r="AE19" i="8" l="1"/>
  <c r="AE30" i="8"/>
  <c r="AE16" i="8"/>
  <c r="AE25" i="8"/>
  <c r="AE34" i="8"/>
  <c r="AE22" i="8"/>
  <c r="AE24" i="8"/>
  <c r="AE29" i="8"/>
  <c r="AE15" i="8"/>
  <c r="AE35" i="8"/>
  <c r="AE32" i="8"/>
  <c r="AE28" i="8"/>
  <c r="AE36" i="8"/>
  <c r="AE26" i="8"/>
  <c r="AE18" i="8"/>
  <c r="AE27" i="8"/>
  <c r="AE38" i="8"/>
  <c r="AE17" i="8"/>
  <c r="AE37" i="8"/>
  <c r="AE23" i="8"/>
  <c r="AE33" i="8"/>
  <c r="AE39" i="8"/>
  <c r="I2656" i="19"/>
  <c r="I673" i="19"/>
  <c r="E15" i="52"/>
  <c r="I1676" i="19"/>
  <c r="I2000" i="19"/>
  <c r="I4" i="19"/>
  <c r="I10" i="19"/>
  <c r="I18" i="19"/>
  <c r="I26" i="19"/>
  <c r="I34" i="19"/>
  <c r="I42" i="19"/>
  <c r="I50" i="19"/>
  <c r="I58" i="19"/>
  <c r="I66" i="19"/>
  <c r="I74" i="19"/>
  <c r="I82" i="19"/>
  <c r="I90" i="19"/>
  <c r="I98" i="19"/>
  <c r="I106" i="19"/>
  <c r="I114" i="19"/>
  <c r="I122" i="19"/>
  <c r="I130" i="19"/>
  <c r="I138" i="19"/>
  <c r="I146" i="19"/>
  <c r="I154" i="19"/>
  <c r="I162" i="19"/>
  <c r="I170" i="19"/>
  <c r="I178" i="19"/>
  <c r="I186" i="19"/>
  <c r="I194" i="19"/>
  <c r="I202" i="19"/>
  <c r="I210" i="19"/>
  <c r="I218" i="19"/>
  <c r="I226" i="19"/>
  <c r="I234" i="19"/>
  <c r="I242" i="19"/>
  <c r="I250" i="19"/>
  <c r="I258" i="19"/>
  <c r="I266" i="19"/>
  <c r="I274" i="19"/>
  <c r="I282" i="19"/>
  <c r="I290" i="19"/>
  <c r="I298" i="19"/>
  <c r="I306" i="19"/>
  <c r="I314" i="19"/>
  <c r="I322" i="19"/>
  <c r="I330" i="19"/>
  <c r="I338" i="19"/>
  <c r="I346" i="19"/>
  <c r="I354" i="19"/>
  <c r="I362" i="19"/>
  <c r="I370" i="19"/>
  <c r="I378" i="19"/>
  <c r="I386" i="19"/>
  <c r="I394" i="19"/>
  <c r="I402" i="19"/>
  <c r="I410" i="19"/>
  <c r="I418" i="19"/>
  <c r="I426" i="19"/>
  <c r="I434" i="19"/>
  <c r="I442" i="19"/>
  <c r="I450" i="19"/>
  <c r="I458" i="19"/>
  <c r="I466" i="19"/>
  <c r="I474" i="19"/>
  <c r="I482" i="19"/>
  <c r="I490" i="19"/>
  <c r="I498" i="19"/>
  <c r="I506" i="19"/>
  <c r="I514" i="19"/>
  <c r="I522" i="19"/>
  <c r="I530" i="19"/>
  <c r="I538" i="19"/>
  <c r="I546" i="19"/>
  <c r="I554" i="19"/>
  <c r="I562" i="19"/>
  <c r="I570" i="19"/>
  <c r="I578" i="19"/>
  <c r="I586" i="19"/>
  <c r="I594" i="19"/>
  <c r="I602" i="19"/>
  <c r="I610" i="19"/>
  <c r="I618" i="19"/>
  <c r="I626" i="19"/>
  <c r="I634" i="19"/>
  <c r="I642" i="19"/>
  <c r="I650" i="19"/>
  <c r="I658" i="19"/>
  <c r="I666" i="19"/>
  <c r="I675" i="19"/>
  <c r="I683" i="19"/>
  <c r="I11" i="19"/>
  <c r="I20" i="19"/>
  <c r="I29" i="19"/>
  <c r="I38" i="19"/>
  <c r="I47" i="19"/>
  <c r="I56" i="19"/>
  <c r="I65" i="19"/>
  <c r="I75" i="19"/>
  <c r="I84" i="19"/>
  <c r="I93" i="19"/>
  <c r="I102" i="19"/>
  <c r="I111" i="19"/>
  <c r="I120" i="19"/>
  <c r="I129" i="19"/>
  <c r="I139" i="19"/>
  <c r="I148" i="19"/>
  <c r="I157" i="19"/>
  <c r="I166" i="19"/>
  <c r="I175" i="19"/>
  <c r="I184" i="19"/>
  <c r="I203" i="19"/>
  <c r="I212" i="19"/>
  <c r="I221" i="19"/>
  <c r="I230" i="19"/>
  <c r="I239" i="19"/>
  <c r="I248" i="19"/>
  <c r="I257" i="19"/>
  <c r="I267" i="19"/>
  <c r="I276" i="19"/>
  <c r="I285" i="19"/>
  <c r="I294" i="19"/>
  <c r="I303" i="19"/>
  <c r="I312" i="19"/>
  <c r="I321" i="19"/>
  <c r="I331" i="19"/>
  <c r="I340" i="19"/>
  <c r="I349" i="19"/>
  <c r="I358" i="19"/>
  <c r="I367" i="19"/>
  <c r="I376" i="19"/>
  <c r="I385" i="19"/>
  <c r="I395" i="19"/>
  <c r="I404" i="19"/>
  <c r="I413" i="19"/>
  <c r="I422" i="19"/>
  <c r="I431" i="19"/>
  <c r="I440" i="19"/>
  <c r="I449" i="19"/>
  <c r="I459" i="19"/>
  <c r="I468" i="19"/>
  <c r="I477" i="19"/>
  <c r="I486" i="19"/>
  <c r="I495" i="19"/>
  <c r="I504" i="19"/>
  <c r="I513" i="19"/>
  <c r="I523" i="19"/>
  <c r="I532" i="19"/>
  <c r="I541" i="19"/>
  <c r="I550" i="19"/>
  <c r="I559" i="19"/>
  <c r="I568" i="19"/>
  <c r="I577" i="19"/>
  <c r="I587" i="19"/>
  <c r="I596" i="19"/>
  <c r="I605" i="19"/>
  <c r="I614" i="19"/>
  <c r="I623" i="19"/>
  <c r="I632" i="19"/>
  <c r="I641" i="19"/>
  <c r="I651" i="19"/>
  <c r="I660" i="19"/>
  <c r="I669" i="19"/>
  <c r="I679" i="19"/>
  <c r="I688" i="19"/>
  <c r="I696" i="19"/>
  <c r="I704" i="19"/>
  <c r="I712" i="19"/>
  <c r="I720" i="19"/>
  <c r="I728" i="19"/>
  <c r="I736" i="19"/>
  <c r="I744" i="19"/>
  <c r="I752" i="19"/>
  <c r="I760" i="19"/>
  <c r="I768" i="19"/>
  <c r="I776" i="19"/>
  <c r="I784" i="19"/>
  <c r="I792" i="19"/>
  <c r="I800" i="19"/>
  <c r="I808" i="19"/>
  <c r="I816" i="19"/>
  <c r="I824" i="19"/>
  <c r="I832" i="19"/>
  <c r="I840" i="19"/>
  <c r="I848" i="19"/>
  <c r="I856" i="19"/>
  <c r="I864" i="19"/>
  <c r="I872" i="19"/>
  <c r="I880" i="19"/>
  <c r="I888" i="19"/>
  <c r="I896" i="19"/>
  <c r="I904" i="19"/>
  <c r="I912" i="19"/>
  <c r="I920" i="19"/>
  <c r="I928" i="19"/>
  <c r="I936" i="19"/>
  <c r="I944" i="19"/>
  <c r="I952" i="19"/>
  <c r="I960" i="19"/>
  <c r="I968" i="19"/>
  <c r="I976" i="19"/>
  <c r="I984" i="19"/>
  <c r="I992" i="19"/>
  <c r="I1000" i="19"/>
  <c r="I1008" i="19"/>
  <c r="I1016" i="19"/>
  <c r="I1024" i="19"/>
  <c r="I1032" i="19"/>
  <c r="I1040" i="19"/>
  <c r="I1048" i="19"/>
  <c r="I1056" i="19"/>
  <c r="I1064" i="19"/>
  <c r="I1072" i="19"/>
  <c r="I1080" i="19"/>
  <c r="I1088" i="19"/>
  <c r="I1096" i="19"/>
  <c r="I1104" i="19"/>
  <c r="I1112" i="19"/>
  <c r="I1120" i="19"/>
  <c r="I1128" i="19"/>
  <c r="I1136" i="19"/>
  <c r="I1144" i="19"/>
  <c r="I1152" i="19"/>
  <c r="I1160" i="19"/>
  <c r="I1168" i="19"/>
  <c r="I1176" i="19"/>
  <c r="I1184" i="19"/>
  <c r="I1192" i="19"/>
  <c r="I1200" i="19"/>
  <c r="I1208" i="19"/>
  <c r="I1216" i="19"/>
  <c r="I1224" i="19"/>
  <c r="I1232" i="19"/>
  <c r="I1240" i="19"/>
  <c r="I1248" i="19"/>
  <c r="I1256" i="19"/>
  <c r="I1264" i="19"/>
  <c r="I1272" i="19"/>
  <c r="I1280" i="19"/>
  <c r="I1288" i="19"/>
  <c r="I1296" i="19"/>
  <c r="I1304" i="19"/>
  <c r="I1344" i="19"/>
  <c r="I1352" i="19"/>
  <c r="I1368" i="19"/>
  <c r="I1392" i="19"/>
  <c r="I1400" i="19"/>
  <c r="I1416" i="19"/>
  <c r="I12" i="19"/>
  <c r="I21" i="19"/>
  <c r="I30" i="19"/>
  <c r="I39" i="19"/>
  <c r="I48" i="19"/>
  <c r="I67" i="19"/>
  <c r="I76" i="19"/>
  <c r="I85" i="19"/>
  <c r="I94" i="19"/>
  <c r="I103" i="19"/>
  <c r="I112" i="19"/>
  <c r="I121" i="19"/>
  <c r="I131" i="19"/>
  <c r="I140" i="19"/>
  <c r="I149" i="19"/>
  <c r="I158" i="19"/>
  <c r="I167" i="19"/>
  <c r="I176" i="19"/>
  <c r="I185" i="19"/>
  <c r="I195" i="19"/>
  <c r="I204" i="19"/>
  <c r="I213" i="19"/>
  <c r="I222" i="19"/>
  <c r="I231" i="19"/>
  <c r="I240" i="19"/>
  <c r="I249" i="19"/>
  <c r="I259" i="19"/>
  <c r="I268" i="19"/>
  <c r="I277" i="19"/>
  <c r="I286" i="19"/>
  <c r="I295" i="19"/>
  <c r="I304" i="19"/>
  <c r="I313" i="19"/>
  <c r="I323" i="19"/>
  <c r="I332" i="19"/>
  <c r="I341" i="19"/>
  <c r="I350" i="19"/>
  <c r="I359" i="19"/>
  <c r="I368" i="19"/>
  <c r="I377" i="19"/>
  <c r="I387" i="19"/>
  <c r="I396" i="19"/>
  <c r="I405" i="19"/>
  <c r="I414" i="19"/>
  <c r="I423" i="19"/>
  <c r="I432" i="19"/>
  <c r="I441" i="19"/>
  <c r="I451" i="19"/>
  <c r="I460" i="19"/>
  <c r="I469" i="19"/>
  <c r="I478" i="19"/>
  <c r="I487" i="19"/>
  <c r="I496" i="19"/>
  <c r="I505" i="19"/>
  <c r="I515" i="19"/>
  <c r="I524" i="19"/>
  <c r="I533" i="19"/>
  <c r="I542" i="19"/>
  <c r="I551" i="19"/>
  <c r="I560" i="19"/>
  <c r="I569" i="19"/>
  <c r="I579" i="19"/>
  <c r="I588" i="19"/>
  <c r="I597" i="19"/>
  <c r="I606" i="19"/>
  <c r="I615" i="19"/>
  <c r="I624" i="19"/>
  <c r="I633" i="19"/>
  <c r="I643" i="19"/>
  <c r="I652" i="19"/>
  <c r="I661" i="19"/>
  <c r="I670" i="19"/>
  <c r="I680" i="19"/>
  <c r="I689" i="19"/>
  <c r="I697" i="19"/>
  <c r="I705" i="19"/>
  <c r="I713" i="19"/>
  <c r="I721" i="19"/>
  <c r="I729" i="19"/>
  <c r="I737" i="19"/>
  <c r="I745" i="19"/>
  <c r="I753" i="19"/>
  <c r="I761" i="19"/>
  <c r="I769" i="19"/>
  <c r="I13" i="19"/>
  <c r="I22" i="19"/>
  <c r="I31" i="19"/>
  <c r="I40" i="19"/>
  <c r="I49" i="19"/>
  <c r="I59" i="19"/>
  <c r="I68" i="19"/>
  <c r="I77" i="19"/>
  <c r="I86" i="19"/>
  <c r="I95" i="19"/>
  <c r="I104" i="19"/>
  <c r="I113" i="19"/>
  <c r="I123" i="19"/>
  <c r="I132" i="19"/>
  <c r="I141" i="19"/>
  <c r="I150" i="19"/>
  <c r="I159" i="19"/>
  <c r="I168" i="19"/>
  <c r="I177" i="19"/>
  <c r="I187" i="19"/>
  <c r="I196" i="19"/>
  <c r="I205" i="19"/>
  <c r="I214" i="19"/>
  <c r="I223" i="19"/>
  <c r="I232" i="19"/>
  <c r="I241" i="19"/>
  <c r="I251" i="19"/>
  <c r="I260" i="19"/>
  <c r="I269" i="19"/>
  <c r="I278" i="19"/>
  <c r="I287" i="19"/>
  <c r="I296" i="19"/>
  <c r="I305" i="19"/>
  <c r="I315" i="19"/>
  <c r="I324" i="19"/>
  <c r="I333" i="19"/>
  <c r="I342" i="19"/>
  <c r="I351" i="19"/>
  <c r="I360" i="19"/>
  <c r="I369" i="19"/>
  <c r="I379" i="19"/>
  <c r="I388" i="19"/>
  <c r="I397" i="19"/>
  <c r="I406" i="19"/>
  <c r="I415" i="19"/>
  <c r="I424" i="19"/>
  <c r="I433" i="19"/>
  <c r="I443" i="19"/>
  <c r="I452" i="19"/>
  <c r="I461" i="19"/>
  <c r="I470" i="19"/>
  <c r="I479" i="19"/>
  <c r="I488" i="19"/>
  <c r="I497" i="19"/>
  <c r="I507" i="19"/>
  <c r="I516" i="19"/>
  <c r="I525" i="19"/>
  <c r="I534" i="19"/>
  <c r="I543" i="19"/>
  <c r="I552" i="19"/>
  <c r="I561" i="19"/>
  <c r="I571" i="19"/>
  <c r="I580" i="19"/>
  <c r="I589" i="19"/>
  <c r="I598" i="19"/>
  <c r="I607" i="19"/>
  <c r="I616" i="19"/>
  <c r="I625" i="19"/>
  <c r="I635" i="19"/>
  <c r="I644" i="19"/>
  <c r="I653" i="19"/>
  <c r="I662" i="19"/>
  <c r="I671" i="19"/>
  <c r="I681" i="19"/>
  <c r="I690" i="19"/>
  <c r="I698" i="19"/>
  <c r="I706" i="19"/>
  <c r="I714" i="19"/>
  <c r="I722" i="19"/>
  <c r="I730" i="19"/>
  <c r="I738" i="19"/>
  <c r="I746" i="19"/>
  <c r="I754" i="19"/>
  <c r="I762" i="19"/>
  <c r="I14" i="19"/>
  <c r="I27" i="19"/>
  <c r="I55" i="19"/>
  <c r="I71" i="19"/>
  <c r="I87" i="19"/>
  <c r="I100" i="19"/>
  <c r="I116" i="19"/>
  <c r="I128" i="19"/>
  <c r="I144" i="19"/>
  <c r="I160" i="19"/>
  <c r="I173" i="19"/>
  <c r="I189" i="19"/>
  <c r="I201" i="19"/>
  <c r="I217" i="19"/>
  <c r="I233" i="19"/>
  <c r="I246" i="19"/>
  <c r="I262" i="19"/>
  <c r="I275" i="19"/>
  <c r="I291" i="19"/>
  <c r="I307" i="19"/>
  <c r="I319" i="19"/>
  <c r="I335" i="19"/>
  <c r="I348" i="19"/>
  <c r="I364" i="19"/>
  <c r="I380" i="19"/>
  <c r="I392" i="19"/>
  <c r="I408" i="19"/>
  <c r="I421" i="19"/>
  <c r="I437" i="19"/>
  <c r="I453" i="19"/>
  <c r="I465" i="19"/>
  <c r="I481" i="19"/>
  <c r="I494" i="19"/>
  <c r="I510" i="19"/>
  <c r="I526" i="19"/>
  <c r="I539" i="19"/>
  <c r="I555" i="19"/>
  <c r="I567" i="19"/>
  <c r="I583" i="19"/>
  <c r="I599" i="19"/>
  <c r="I612" i="19"/>
  <c r="I628" i="19"/>
  <c r="I640" i="19"/>
  <c r="I656" i="19"/>
  <c r="I672" i="19"/>
  <c r="I686" i="19"/>
  <c r="I700" i="19"/>
  <c r="I711" i="19"/>
  <c r="I725" i="19"/>
  <c r="I739" i="19"/>
  <c r="I750" i="19"/>
  <c r="I764" i="19"/>
  <c r="I774" i="19"/>
  <c r="I783" i="19"/>
  <c r="I793" i="19"/>
  <c r="I802" i="19"/>
  <c r="I811" i="19"/>
  <c r="I820" i="19"/>
  <c r="I829" i="19"/>
  <c r="I838" i="19"/>
  <c r="I847" i="19"/>
  <c r="I857" i="19"/>
  <c r="I866" i="19"/>
  <c r="I875" i="19"/>
  <c r="I884" i="19"/>
  <c r="I893" i="19"/>
  <c r="I902" i="19"/>
  <c r="I911" i="19"/>
  <c r="I921" i="19"/>
  <c r="I930" i="19"/>
  <c r="I939" i="19"/>
  <c r="I948" i="19"/>
  <c r="I957" i="19"/>
  <c r="I966" i="19"/>
  <c r="I975" i="19"/>
  <c r="I985" i="19"/>
  <c r="I994" i="19"/>
  <c r="I1003" i="19"/>
  <c r="I1012" i="19"/>
  <c r="I1021" i="19"/>
  <c r="I1030" i="19"/>
  <c r="I1039" i="19"/>
  <c r="I1049" i="19"/>
  <c r="I1058" i="19"/>
  <c r="I1067" i="19"/>
  <c r="I15" i="19"/>
  <c r="I44" i="19"/>
  <c r="I60" i="19"/>
  <c r="I72" i="19"/>
  <c r="I88" i="19"/>
  <c r="I101" i="19"/>
  <c r="I117" i="19"/>
  <c r="I133" i="19"/>
  <c r="I145" i="19"/>
  <c r="I161" i="19"/>
  <c r="I174" i="19"/>
  <c r="I190" i="19"/>
  <c r="I206" i="19"/>
  <c r="I219" i="19"/>
  <c r="I235" i="19"/>
  <c r="I247" i="19"/>
  <c r="I263" i="19"/>
  <c r="I279" i="19"/>
  <c r="I292" i="19"/>
  <c r="I308" i="19"/>
  <c r="I320" i="19"/>
  <c r="I336" i="19"/>
  <c r="I352" i="19"/>
  <c r="I365" i="19"/>
  <c r="I381" i="19"/>
  <c r="I393" i="19"/>
  <c r="I409" i="19"/>
  <c r="I425" i="19"/>
  <c r="I438" i="19"/>
  <c r="I454" i="19"/>
  <c r="I467" i="19"/>
  <c r="I483" i="19"/>
  <c r="I499" i="19"/>
  <c r="I511" i="19"/>
  <c r="I527" i="19"/>
  <c r="I540" i="19"/>
  <c r="I556" i="19"/>
  <c r="I572" i="19"/>
  <c r="I584" i="19"/>
  <c r="I600" i="19"/>
  <c r="I613" i="19"/>
  <c r="I629" i="19"/>
  <c r="I645" i="19"/>
  <c r="I657" i="19"/>
  <c r="I674" i="19"/>
  <c r="I687" i="19"/>
  <c r="I701" i="19"/>
  <c r="I715" i="19"/>
  <c r="I726" i="19"/>
  <c r="I740" i="19"/>
  <c r="I751" i="19"/>
  <c r="I765" i="19"/>
  <c r="I775" i="19"/>
  <c r="I785" i="19"/>
  <c r="I794" i="19"/>
  <c r="I803" i="19"/>
  <c r="I812" i="19"/>
  <c r="I821" i="19"/>
  <c r="I830" i="19"/>
  <c r="I839" i="19"/>
  <c r="I849" i="19"/>
  <c r="I858" i="19"/>
  <c r="I867" i="19"/>
  <c r="I876" i="19"/>
  <c r="I885" i="19"/>
  <c r="I894" i="19"/>
  <c r="I903" i="19"/>
  <c r="I913" i="19"/>
  <c r="I922" i="19"/>
  <c r="I931" i="19"/>
  <c r="I940" i="19"/>
  <c r="I949" i="19"/>
  <c r="I958" i="19"/>
  <c r="I967" i="19"/>
  <c r="I977" i="19"/>
  <c r="I986" i="19"/>
  <c r="I995" i="19"/>
  <c r="I1004" i="19"/>
  <c r="I1013" i="19"/>
  <c r="I1022" i="19"/>
  <c r="I1031" i="19"/>
  <c r="I1041" i="19"/>
  <c r="I1050" i="19"/>
  <c r="I1059" i="19"/>
  <c r="I16" i="19"/>
  <c r="I45" i="19"/>
  <c r="I61" i="19"/>
  <c r="I73" i="19"/>
  <c r="I89" i="19"/>
  <c r="I105" i="19"/>
  <c r="I118" i="19"/>
  <c r="I134" i="19"/>
  <c r="I147" i="19"/>
  <c r="I163" i="19"/>
  <c r="I179" i="19"/>
  <c r="I207" i="19"/>
  <c r="I220" i="19"/>
  <c r="I236" i="19"/>
  <c r="I252" i="19"/>
  <c r="I264" i="19"/>
  <c r="I280" i="19"/>
  <c r="I293" i="19"/>
  <c r="I309" i="19"/>
  <c r="I325" i="19"/>
  <c r="I337" i="19"/>
  <c r="I353" i="19"/>
  <c r="I366" i="19"/>
  <c r="I382" i="19"/>
  <c r="I398" i="19"/>
  <c r="I411" i="19"/>
  <c r="I427" i="19"/>
  <c r="I439" i="19"/>
  <c r="I455" i="19"/>
  <c r="I471" i="19"/>
  <c r="I484" i="19"/>
  <c r="I500" i="19"/>
  <c r="I512" i="19"/>
  <c r="I528" i="19"/>
  <c r="I544" i="19"/>
  <c r="I557" i="19"/>
  <c r="I573" i="19"/>
  <c r="I585" i="19"/>
  <c r="I601" i="19"/>
  <c r="I617" i="19"/>
  <c r="I630" i="19"/>
  <c r="I646" i="19"/>
  <c r="I659" i="19"/>
  <c r="I676" i="19"/>
  <c r="I691" i="19"/>
  <c r="I702" i="19"/>
  <c r="I716" i="19"/>
  <c r="I727" i="19"/>
  <c r="I741" i="19"/>
  <c r="I755" i="19"/>
  <c r="I766" i="19"/>
  <c r="I777" i="19"/>
  <c r="I786" i="19"/>
  <c r="I795" i="19"/>
  <c r="I804" i="19"/>
  <c r="I813" i="19"/>
  <c r="I822" i="19"/>
  <c r="I831" i="19"/>
  <c r="I841" i="19"/>
  <c r="I850" i="19"/>
  <c r="I859" i="19"/>
  <c r="I868" i="19"/>
  <c r="I877" i="19"/>
  <c r="I886" i="19"/>
  <c r="I895" i="19"/>
  <c r="I905" i="19"/>
  <c r="I914" i="19"/>
  <c r="I923" i="19"/>
  <c r="I932" i="19"/>
  <c r="I941" i="19"/>
  <c r="I950" i="19"/>
  <c r="I959" i="19"/>
  <c r="I969" i="19"/>
  <c r="I978" i="19"/>
  <c r="I987" i="19"/>
  <c r="I996" i="19"/>
  <c r="I1005" i="19"/>
  <c r="I1014" i="19"/>
  <c r="I1023" i="19"/>
  <c r="I1033" i="19"/>
  <c r="I1042" i="19"/>
  <c r="I1051" i="19"/>
  <c r="I1060" i="19"/>
  <c r="I17" i="19"/>
  <c r="I37" i="19"/>
  <c r="I63" i="19"/>
  <c r="I83" i="19"/>
  <c r="I109" i="19"/>
  <c r="I135" i="19"/>
  <c r="I155" i="19"/>
  <c r="I181" i="19"/>
  <c r="I200" i="19"/>
  <c r="I227" i="19"/>
  <c r="I253" i="19"/>
  <c r="I272" i="19"/>
  <c r="I299" i="19"/>
  <c r="I318" i="19"/>
  <c r="I344" i="19"/>
  <c r="I371" i="19"/>
  <c r="I390" i="19"/>
  <c r="I416" i="19"/>
  <c r="I436" i="19"/>
  <c r="I462" i="19"/>
  <c r="I485" i="19"/>
  <c r="I508" i="19"/>
  <c r="I531" i="19"/>
  <c r="I553" i="19"/>
  <c r="I576" i="19"/>
  <c r="I603" i="19"/>
  <c r="I622" i="19"/>
  <c r="I648" i="19"/>
  <c r="I668" i="19"/>
  <c r="I694" i="19"/>
  <c r="I717" i="19"/>
  <c r="I734" i="19"/>
  <c r="I757" i="19"/>
  <c r="I773" i="19"/>
  <c r="I789" i="19"/>
  <c r="I805" i="19"/>
  <c r="I818" i="19"/>
  <c r="I834" i="19"/>
  <c r="I846" i="19"/>
  <c r="I862" i="19"/>
  <c r="I878" i="19"/>
  <c r="I891" i="19"/>
  <c r="I907" i="19"/>
  <c r="I919" i="19"/>
  <c r="I935" i="19"/>
  <c r="I951" i="19"/>
  <c r="I964" i="19"/>
  <c r="I980" i="19"/>
  <c r="I993" i="19"/>
  <c r="I1009" i="19"/>
  <c r="I1025" i="19"/>
  <c r="I1037" i="19"/>
  <c r="I1053" i="19"/>
  <c r="I1066" i="19"/>
  <c r="I1076" i="19"/>
  <c r="I1085" i="19"/>
  <c r="I1094" i="19"/>
  <c r="I1103" i="19"/>
  <c r="I1113" i="19"/>
  <c r="I1122" i="19"/>
  <c r="I1131" i="19"/>
  <c r="I1140" i="19"/>
  <c r="I1149" i="19"/>
  <c r="I1158" i="19"/>
  <c r="I1167" i="19"/>
  <c r="I1177" i="19"/>
  <c r="I1186" i="19"/>
  <c r="I1195" i="19"/>
  <c r="I1204" i="19"/>
  <c r="I1213" i="19"/>
  <c r="I1222" i="19"/>
  <c r="I1231" i="19"/>
  <c r="I1241" i="19"/>
  <c r="I1250" i="19"/>
  <c r="I1259" i="19"/>
  <c r="I1268" i="19"/>
  <c r="I1277" i="19"/>
  <c r="I1286" i="19"/>
  <c r="I1295" i="19"/>
  <c r="I1323" i="19"/>
  <c r="I1350" i="19"/>
  <c r="I1359" i="19"/>
  <c r="I1369" i="19"/>
  <c r="I1396" i="19"/>
  <c r="I1483" i="19"/>
  <c r="I1491" i="19"/>
  <c r="I1499" i="19"/>
  <c r="I1515" i="19"/>
  <c r="I1523" i="19"/>
  <c r="I1531" i="19"/>
  <c r="I1539" i="19"/>
  <c r="I1547" i="19"/>
  <c r="I1555" i="19"/>
  <c r="I1563" i="19"/>
  <c r="I1571" i="19"/>
  <c r="I1579" i="19"/>
  <c r="I1587" i="19"/>
  <c r="I1595" i="19"/>
  <c r="I1603" i="19"/>
  <c r="I1611" i="19"/>
  <c r="I1619" i="19"/>
  <c r="I1627" i="19"/>
  <c r="I1635" i="19"/>
  <c r="I1643" i="19"/>
  <c r="I1651" i="19"/>
  <c r="I1659" i="19"/>
  <c r="I1667" i="19"/>
  <c r="I1675" i="19"/>
  <c r="I1683" i="19"/>
  <c r="I1691" i="19"/>
  <c r="I1699" i="19"/>
  <c r="I1707" i="19"/>
  <c r="I1715" i="19"/>
  <c r="I1723" i="19"/>
  <c r="I1731" i="19"/>
  <c r="I1739" i="19"/>
  <c r="I1747" i="19"/>
  <c r="I1755" i="19"/>
  <c r="I1763" i="19"/>
  <c r="I1771" i="19"/>
  <c r="I1779" i="19"/>
  <c r="I1787" i="19"/>
  <c r="I1795" i="19"/>
  <c r="I1803" i="19"/>
  <c r="I1811" i="19"/>
  <c r="I1819" i="19"/>
  <c r="I1827" i="19"/>
  <c r="I1835" i="19"/>
  <c r="I1843" i="19"/>
  <c r="I1851" i="19"/>
  <c r="I1859" i="19"/>
  <c r="I1867" i="19"/>
  <c r="I1875" i="19"/>
  <c r="I1883" i="19"/>
  <c r="I1891" i="19"/>
  <c r="I1899" i="19"/>
  <c r="I1907" i="19"/>
  <c r="I1915" i="19"/>
  <c r="I1923" i="19"/>
  <c r="I1931" i="19"/>
  <c r="I1939" i="19"/>
  <c r="I1947" i="19"/>
  <c r="I1955" i="19"/>
  <c r="I1963" i="19"/>
  <c r="I1971" i="19"/>
  <c r="I1979" i="19"/>
  <c r="I1987" i="19"/>
  <c r="I1995" i="19"/>
  <c r="I2003" i="19"/>
  <c r="I2011" i="19"/>
  <c r="I2019" i="19"/>
  <c r="I2027" i="19"/>
  <c r="I2035" i="19"/>
  <c r="I2043" i="19"/>
  <c r="I2051" i="19"/>
  <c r="I19" i="19"/>
  <c r="I41" i="19"/>
  <c r="I64" i="19"/>
  <c r="I91" i="19"/>
  <c r="I110" i="19"/>
  <c r="I136" i="19"/>
  <c r="I156" i="19"/>
  <c r="I182" i="19"/>
  <c r="I208" i="19"/>
  <c r="I228" i="19"/>
  <c r="I254" i="19"/>
  <c r="I273" i="19"/>
  <c r="I300" i="19"/>
  <c r="I326" i="19"/>
  <c r="I345" i="19"/>
  <c r="I372" i="19"/>
  <c r="I391" i="19"/>
  <c r="I417" i="19"/>
  <c r="I444" i="19"/>
  <c r="I463" i="19"/>
  <c r="I489" i="19"/>
  <c r="I509" i="19"/>
  <c r="I535" i="19"/>
  <c r="I558" i="19"/>
  <c r="I581" i="19"/>
  <c r="I604" i="19"/>
  <c r="I627" i="19"/>
  <c r="I649" i="19"/>
  <c r="I677" i="19"/>
  <c r="I695" i="19"/>
  <c r="I718" i="19"/>
  <c r="I735" i="19"/>
  <c r="I758" i="19"/>
  <c r="I778" i="19"/>
  <c r="I790" i="19"/>
  <c r="I806" i="19"/>
  <c r="I819" i="19"/>
  <c r="I835" i="19"/>
  <c r="I851" i="19"/>
  <c r="I863" i="19"/>
  <c r="I879" i="19"/>
  <c r="I892" i="19"/>
  <c r="I908" i="19"/>
  <c r="I924" i="19"/>
  <c r="I937" i="19"/>
  <c r="I953" i="19"/>
  <c r="I965" i="19"/>
  <c r="I981" i="19"/>
  <c r="I997" i="19"/>
  <c r="I1010" i="19"/>
  <c r="I1026" i="19"/>
  <c r="I1038" i="19"/>
  <c r="I1054" i="19"/>
  <c r="I1068" i="19"/>
  <c r="I1077" i="19"/>
  <c r="I1086" i="19"/>
  <c r="I1095" i="19"/>
  <c r="I1105" i="19"/>
  <c r="I1114" i="19"/>
  <c r="I1123" i="19"/>
  <c r="I1132" i="19"/>
  <c r="I1141" i="19"/>
  <c r="I1150" i="19"/>
  <c r="I1159" i="19"/>
  <c r="I1169" i="19"/>
  <c r="I1178" i="19"/>
  <c r="I1187" i="19"/>
  <c r="I1196" i="19"/>
  <c r="I1205" i="19"/>
  <c r="I1214" i="19"/>
  <c r="I1223" i="19"/>
  <c r="I1233" i="19"/>
  <c r="I1242" i="19"/>
  <c r="I1251" i="19"/>
  <c r="I1260" i="19"/>
  <c r="I1269" i="19"/>
  <c r="I1278" i="19"/>
  <c r="I1287" i="19"/>
  <c r="I1297" i="19"/>
  <c r="I1324" i="19"/>
  <c r="I1351" i="19"/>
  <c r="I1388" i="19"/>
  <c r="I1406" i="19"/>
  <c r="I1415" i="19"/>
  <c r="I1425" i="19"/>
  <c r="I1434" i="19"/>
  <c r="I1460" i="19"/>
  <c r="I1484" i="19"/>
  <c r="I1492" i="19"/>
  <c r="I1500" i="19"/>
  <c r="I1508" i="19"/>
  <c r="I1516" i="19"/>
  <c r="I1524" i="19"/>
  <c r="I1532" i="19"/>
  <c r="I1540" i="19"/>
  <c r="I1548" i="19"/>
  <c r="I1556" i="19"/>
  <c r="I1564" i="19"/>
  <c r="I1572" i="19"/>
  <c r="I1580" i="19"/>
  <c r="I1588" i="19"/>
  <c r="I1596" i="19"/>
  <c r="I1604" i="19"/>
  <c r="I1612" i="19"/>
  <c r="I1620" i="19"/>
  <c r="I1628" i="19"/>
  <c r="I1636" i="19"/>
  <c r="I1644" i="19"/>
  <c r="I1652" i="19"/>
  <c r="I1660" i="19"/>
  <c r="I1668" i="19"/>
  <c r="I1684" i="19"/>
  <c r="I1692" i="19"/>
  <c r="I1700" i="19"/>
  <c r="I1708" i="19"/>
  <c r="I1716" i="19"/>
  <c r="I1724" i="19"/>
  <c r="I1732" i="19"/>
  <c r="I1740" i="19"/>
  <c r="I1748" i="19"/>
  <c r="I1756" i="19"/>
  <c r="I1764" i="19"/>
  <c r="I1772" i="19"/>
  <c r="I1780" i="19"/>
  <c r="I1788" i="19"/>
  <c r="I1796" i="19"/>
  <c r="I1804" i="19"/>
  <c r="I1812" i="19"/>
  <c r="I1820" i="19"/>
  <c r="I1828" i="19"/>
  <c r="I1836" i="19"/>
  <c r="I1844" i="19"/>
  <c r="I1852" i="19"/>
  <c r="I1860" i="19"/>
  <c r="I1868" i="19"/>
  <c r="I1876" i="19"/>
  <c r="I1884" i="19"/>
  <c r="I1892" i="19"/>
  <c r="I1900" i="19"/>
  <c r="I1908" i="19"/>
  <c r="I1916" i="19"/>
  <c r="I1924" i="19"/>
  <c r="I1932" i="19"/>
  <c r="I1940" i="19"/>
  <c r="I1948" i="19"/>
  <c r="I1956" i="19"/>
  <c r="I1964" i="19"/>
  <c r="I1972" i="19"/>
  <c r="I1980" i="19"/>
  <c r="I1988" i="19"/>
  <c r="I1996" i="19"/>
  <c r="I2004" i="19"/>
  <c r="I2012" i="19"/>
  <c r="I2020" i="19"/>
  <c r="I2028" i="19"/>
  <c r="I2036" i="19"/>
  <c r="I2044" i="19"/>
  <c r="I23" i="19"/>
  <c r="I46" i="19"/>
  <c r="I69" i="19"/>
  <c r="I92" i="19"/>
  <c r="I115" i="19"/>
  <c r="I137" i="19"/>
  <c r="I164" i="19"/>
  <c r="I183" i="19"/>
  <c r="I209" i="19"/>
  <c r="I229" i="19"/>
  <c r="I255" i="19"/>
  <c r="I281" i="19"/>
  <c r="I301" i="19"/>
  <c r="I327" i="19"/>
  <c r="I347" i="19"/>
  <c r="I373" i="19"/>
  <c r="I399" i="19"/>
  <c r="I419" i="19"/>
  <c r="I445" i="19"/>
  <c r="I464" i="19"/>
  <c r="I491" i="19"/>
  <c r="I517" i="19"/>
  <c r="I536" i="19"/>
  <c r="I563" i="19"/>
  <c r="I582" i="19"/>
  <c r="I608" i="19"/>
  <c r="I631" i="19"/>
  <c r="I654" i="19"/>
  <c r="I678" i="19"/>
  <c r="I699" i="19"/>
  <c r="I719" i="19"/>
  <c r="I742" i="19"/>
  <c r="I759" i="19"/>
  <c r="I779" i="19"/>
  <c r="I791" i="19"/>
  <c r="I807" i="19"/>
  <c r="I823" i="19"/>
  <c r="I836" i="19"/>
  <c r="I852" i="19"/>
  <c r="I865" i="19"/>
  <c r="I881" i="19"/>
  <c r="I897" i="19"/>
  <c r="I909" i="19"/>
  <c r="I925" i="19"/>
  <c r="I938" i="19"/>
  <c r="I954" i="19"/>
  <c r="I970" i="19"/>
  <c r="I982" i="19"/>
  <c r="I998" i="19"/>
  <c r="I1011" i="19"/>
  <c r="I1027" i="19"/>
  <c r="I1043" i="19"/>
  <c r="I1055" i="19"/>
  <c r="I1069" i="19"/>
  <c r="I1078" i="19"/>
  <c r="I1087" i="19"/>
  <c r="I1097" i="19"/>
  <c r="I1106" i="19"/>
  <c r="I1115" i="19"/>
  <c r="I1124" i="19"/>
  <c r="I1133" i="19"/>
  <c r="I1142" i="19"/>
  <c r="I1151" i="19"/>
  <c r="I1161" i="19"/>
  <c r="I1170" i="19"/>
  <c r="I1179" i="19"/>
  <c r="I1188" i="19"/>
  <c r="I1197" i="19"/>
  <c r="I1206" i="19"/>
  <c r="I1215" i="19"/>
  <c r="I1225" i="19"/>
  <c r="I1234" i="19"/>
  <c r="I1243" i="19"/>
  <c r="I1252" i="19"/>
  <c r="I1261" i="19"/>
  <c r="I1270" i="19"/>
  <c r="I1279" i="19"/>
  <c r="I1289" i="19"/>
  <c r="I1298" i="19"/>
  <c r="I1343" i="19"/>
  <c r="I1353" i="19"/>
  <c r="I1362" i="19"/>
  <c r="I1371" i="19"/>
  <c r="I1389" i="19"/>
  <c r="I1398" i="19"/>
  <c r="I1407" i="19"/>
  <c r="I1435" i="19"/>
  <c r="I1485" i="19"/>
  <c r="I1493" i="19"/>
  <c r="I1501" i="19"/>
  <c r="I1509" i="19"/>
  <c r="I1517" i="19"/>
  <c r="I1525" i="19"/>
  <c r="I1533" i="19"/>
  <c r="I1541" i="19"/>
  <c r="I1549" i="19"/>
  <c r="I1557" i="19"/>
  <c r="I1565" i="19"/>
  <c r="I1573" i="19"/>
  <c r="I1581" i="19"/>
  <c r="I1589" i="19"/>
  <c r="I1597" i="19"/>
  <c r="I1605" i="19"/>
  <c r="I1613" i="19"/>
  <c r="I1621" i="19"/>
  <c r="I1629" i="19"/>
  <c r="I1637" i="19"/>
  <c r="I1645" i="19"/>
  <c r="I1653" i="19"/>
  <c r="I1661" i="19"/>
  <c r="I1669" i="19"/>
  <c r="I1677" i="19"/>
  <c r="I1685" i="19"/>
  <c r="I1693" i="19"/>
  <c r="I1701" i="19"/>
  <c r="I1709" i="19"/>
  <c r="I1717" i="19"/>
  <c r="I1725" i="19"/>
  <c r="I1733" i="19"/>
  <c r="I1741" i="19"/>
  <c r="I1749" i="19"/>
  <c r="I1757" i="19"/>
  <c r="I1765" i="19"/>
  <c r="I1773" i="19"/>
  <c r="I1781" i="19"/>
  <c r="I1789" i="19"/>
  <c r="I1797" i="19"/>
  <c r="I1805" i="19"/>
  <c r="I1813" i="19"/>
  <c r="I1821" i="19"/>
  <c r="I1829" i="19"/>
  <c r="I1837" i="19"/>
  <c r="I1845" i="19"/>
  <c r="I1853" i="19"/>
  <c r="I1861" i="19"/>
  <c r="I1869" i="19"/>
  <c r="I1877" i="19"/>
  <c r="I1885" i="19"/>
  <c r="I1893" i="19"/>
  <c r="I1901" i="19"/>
  <c r="I1909" i="19"/>
  <c r="I1917" i="19"/>
  <c r="I1925" i="19"/>
  <c r="I1933" i="19"/>
  <c r="I1941" i="19"/>
  <c r="I1949" i="19"/>
  <c r="I1957" i="19"/>
  <c r="I1965" i="19"/>
  <c r="I1973" i="19"/>
  <c r="I1981" i="19"/>
  <c r="I1989" i="19"/>
  <c r="I1997" i="19"/>
  <c r="I2005" i="19"/>
  <c r="I2013" i="19"/>
  <c r="I2021" i="19"/>
  <c r="I2029" i="19"/>
  <c r="I2037" i="19"/>
  <c r="I2045" i="19"/>
  <c r="I24" i="19"/>
  <c r="I54" i="19"/>
  <c r="I97" i="19"/>
  <c r="I127" i="19"/>
  <c r="I171" i="19"/>
  <c r="I211" i="19"/>
  <c r="I244" i="19"/>
  <c r="I284" i="19"/>
  <c r="I317" i="19"/>
  <c r="I357" i="19"/>
  <c r="I400" i="19"/>
  <c r="I430" i="19"/>
  <c r="I473" i="19"/>
  <c r="I503" i="19"/>
  <c r="I547" i="19"/>
  <c r="I590" i="19"/>
  <c r="I620" i="19"/>
  <c r="I663" i="19"/>
  <c r="I693" i="19"/>
  <c r="I731" i="19"/>
  <c r="I763" i="19"/>
  <c r="I787" i="19"/>
  <c r="I810" i="19"/>
  <c r="I833" i="19"/>
  <c r="I855" i="19"/>
  <c r="I882" i="19"/>
  <c r="I901" i="19"/>
  <c r="I927" i="19"/>
  <c r="I947" i="19"/>
  <c r="I973" i="19"/>
  <c r="I999" i="19"/>
  <c r="I1019" i="19"/>
  <c r="I1045" i="19"/>
  <c r="I1065" i="19"/>
  <c r="I1082" i="19"/>
  <c r="I1098" i="19"/>
  <c r="I1110" i="19"/>
  <c r="I1126" i="19"/>
  <c r="I1139" i="19"/>
  <c r="I1155" i="19"/>
  <c r="I1171" i="19"/>
  <c r="I1183" i="19"/>
  <c r="I1199" i="19"/>
  <c r="I1212" i="19"/>
  <c r="I1228" i="19"/>
  <c r="I1244" i="19"/>
  <c r="I1257" i="19"/>
  <c r="I1273" i="19"/>
  <c r="I1285" i="19"/>
  <c r="I1301" i="19"/>
  <c r="I1374" i="19"/>
  <c r="I1390" i="19"/>
  <c r="I1403" i="19"/>
  <c r="I1419" i="19"/>
  <c r="I1431" i="19"/>
  <c r="I1487" i="19"/>
  <c r="I1498" i="19"/>
  <c r="I1512" i="19"/>
  <c r="I1526" i="19"/>
  <c r="I1537" i="19"/>
  <c r="I1551" i="19"/>
  <c r="I1562" i="19"/>
  <c r="I1576" i="19"/>
  <c r="I1590" i="19"/>
  <c r="I1601" i="19"/>
  <c r="I1615" i="19"/>
  <c r="I1626" i="19"/>
  <c r="I1640" i="19"/>
  <c r="I1654" i="19"/>
  <c r="I1665" i="19"/>
  <c r="I1679" i="19"/>
  <c r="I1690" i="19"/>
  <c r="I1704" i="19"/>
  <c r="I1718" i="19"/>
  <c r="I1729" i="19"/>
  <c r="I1743" i="19"/>
  <c r="I1754" i="19"/>
  <c r="I1768" i="19"/>
  <c r="I1782" i="19"/>
  <c r="I1793" i="19"/>
  <c r="I1807" i="19"/>
  <c r="I1818" i="19"/>
  <c r="I1832" i="19"/>
  <c r="I1846" i="19"/>
  <c r="I1857" i="19"/>
  <c r="I1871" i="19"/>
  <c r="I1882" i="19"/>
  <c r="I1896" i="19"/>
  <c r="I1910" i="19"/>
  <c r="I1921" i="19"/>
  <c r="I1935" i="19"/>
  <c r="I1946" i="19"/>
  <c r="I1960" i="19"/>
  <c r="I1974" i="19"/>
  <c r="I1985" i="19"/>
  <c r="I1999" i="19"/>
  <c r="I2010" i="19"/>
  <c r="I2024" i="19"/>
  <c r="I2038" i="19"/>
  <c r="I2049" i="19"/>
  <c r="I2058" i="19"/>
  <c r="I2066" i="19"/>
  <c r="I2074" i="19"/>
  <c r="I2082" i="19"/>
  <c r="I2090" i="19"/>
  <c r="I2098" i="19"/>
  <c r="I2106" i="19"/>
  <c r="I2114" i="19"/>
  <c r="I2122" i="19"/>
  <c r="I2130" i="19"/>
  <c r="I2138" i="19"/>
  <c r="I2146" i="19"/>
  <c r="I2154" i="19"/>
  <c r="I2162" i="19"/>
  <c r="I2170" i="19"/>
  <c r="I2178" i="19"/>
  <c r="I2186" i="19"/>
  <c r="I2194" i="19"/>
  <c r="I2202" i="19"/>
  <c r="I2210" i="19"/>
  <c r="I2218" i="19"/>
  <c r="I2226" i="19"/>
  <c r="I2234" i="19"/>
  <c r="I2242" i="19"/>
  <c r="I2250" i="19"/>
  <c r="I2258" i="19"/>
  <c r="I2266" i="19"/>
  <c r="I2274" i="19"/>
  <c r="I2282" i="19"/>
  <c r="I2290" i="19"/>
  <c r="I2298" i="19"/>
  <c r="I2306" i="19"/>
  <c r="I2314" i="19"/>
  <c r="I2322" i="19"/>
  <c r="I2330" i="19"/>
  <c r="I2338" i="19"/>
  <c r="I2346" i="19"/>
  <c r="I2354" i="19"/>
  <c r="I2362" i="19"/>
  <c r="I2370" i="19"/>
  <c r="I2378" i="19"/>
  <c r="I2386" i="19"/>
  <c r="I2394" i="19"/>
  <c r="I2402" i="19"/>
  <c r="I2426" i="19"/>
  <c r="I2434" i="19"/>
  <c r="I2442" i="19"/>
  <c r="I2450" i="19"/>
  <c r="I2458" i="19"/>
  <c r="I2466" i="19"/>
  <c r="I2474" i="19"/>
  <c r="I2482" i="19"/>
  <c r="I2490" i="19"/>
  <c r="I2498" i="19"/>
  <c r="I2506" i="19"/>
  <c r="I2514" i="19"/>
  <c r="I2522" i="19"/>
  <c r="I2530" i="19"/>
  <c r="I2546" i="19"/>
  <c r="I2554" i="19"/>
  <c r="I25" i="19"/>
  <c r="I62" i="19"/>
  <c r="I99" i="19"/>
  <c r="I142" i="19"/>
  <c r="I172" i="19"/>
  <c r="I215" i="19"/>
  <c r="I245" i="19"/>
  <c r="I288" i="19"/>
  <c r="I328" i="19"/>
  <c r="I361" i="19"/>
  <c r="I401" i="19"/>
  <c r="I435" i="19"/>
  <c r="I475" i="19"/>
  <c r="I518" i="19"/>
  <c r="I548" i="19"/>
  <c r="I591" i="19"/>
  <c r="I621" i="19"/>
  <c r="I664" i="19"/>
  <c r="I703" i="19"/>
  <c r="I732" i="19"/>
  <c r="I767" i="19"/>
  <c r="I788" i="19"/>
  <c r="I814" i="19"/>
  <c r="I837" i="19"/>
  <c r="I860" i="19"/>
  <c r="I883" i="19"/>
  <c r="I906" i="19"/>
  <c r="I929" i="19"/>
  <c r="I955" i="19"/>
  <c r="I974" i="19"/>
  <c r="I1001" i="19"/>
  <c r="I1020" i="19"/>
  <c r="I1046" i="19"/>
  <c r="I1070" i="19"/>
  <c r="I1083" i="19"/>
  <c r="I1099" i="19"/>
  <c r="I1111" i="19"/>
  <c r="I1127" i="19"/>
  <c r="I1143" i="19"/>
  <c r="I1156" i="19"/>
  <c r="I1172" i="19"/>
  <c r="I1185" i="19"/>
  <c r="I1201" i="19"/>
  <c r="I1217" i="19"/>
  <c r="I1229" i="19"/>
  <c r="I1245" i="19"/>
  <c r="I1258" i="19"/>
  <c r="I1274" i="19"/>
  <c r="I1290" i="19"/>
  <c r="I1302" i="19"/>
  <c r="I1347" i="19"/>
  <c r="I1375" i="19"/>
  <c r="I1391" i="19"/>
  <c r="I1404" i="19"/>
  <c r="I1436" i="19"/>
  <c r="I1488" i="19"/>
  <c r="I1502" i="19"/>
  <c r="I1513" i="19"/>
  <c r="I1527" i="19"/>
  <c r="I1538" i="19"/>
  <c r="I1552" i="19"/>
  <c r="I1566" i="19"/>
  <c r="I1577" i="19"/>
  <c r="I1591" i="19"/>
  <c r="I1602" i="19"/>
  <c r="I1616" i="19"/>
  <c r="I1630" i="19"/>
  <c r="I1641" i="19"/>
  <c r="I1655" i="19"/>
  <c r="I1666" i="19"/>
  <c r="I1680" i="19"/>
  <c r="I1694" i="19"/>
  <c r="I1705" i="19"/>
  <c r="I1719" i="19"/>
  <c r="I1730" i="19"/>
  <c r="I1744" i="19"/>
  <c r="I1758" i="19"/>
  <c r="I1769" i="19"/>
  <c r="I1783" i="19"/>
  <c r="I1794" i="19"/>
  <c r="I1808" i="19"/>
  <c r="I1822" i="19"/>
  <c r="I1833" i="19"/>
  <c r="I1847" i="19"/>
  <c r="I1858" i="19"/>
  <c r="I1872" i="19"/>
  <c r="I1886" i="19"/>
  <c r="I1897" i="19"/>
  <c r="I1911" i="19"/>
  <c r="I1922" i="19"/>
  <c r="I1936" i="19"/>
  <c r="I1950" i="19"/>
  <c r="I1961" i="19"/>
  <c r="I1975" i="19"/>
  <c r="I1986" i="19"/>
  <c r="I2014" i="19"/>
  <c r="I2025" i="19"/>
  <c r="I2039" i="19"/>
  <c r="I2050" i="19"/>
  <c r="I2059" i="19"/>
  <c r="I2067" i="19"/>
  <c r="I2075" i="19"/>
  <c r="I2083" i="19"/>
  <c r="I2091" i="19"/>
  <c r="I2099" i="19"/>
  <c r="I2107" i="19"/>
  <c r="I2115" i="19"/>
  <c r="I2123" i="19"/>
  <c r="I2131" i="19"/>
  <c r="I2139" i="19"/>
  <c r="I2147" i="19"/>
  <c r="I2155" i="19"/>
  <c r="I2163" i="19"/>
  <c r="I2171" i="19"/>
  <c r="I2179" i="19"/>
  <c r="I2187" i="19"/>
  <c r="I2195" i="19"/>
  <c r="I2203" i="19"/>
  <c r="I2211" i="19"/>
  <c r="I2219" i="19"/>
  <c r="I2227" i="19"/>
  <c r="I2235" i="19"/>
  <c r="I2243" i="19"/>
  <c r="I2251" i="19"/>
  <c r="I2259" i="19"/>
  <c r="I2267" i="19"/>
  <c r="I2275" i="19"/>
  <c r="I2283" i="19"/>
  <c r="I2291" i="19"/>
  <c r="I2299" i="19"/>
  <c r="I2307" i="19"/>
  <c r="I2315" i="19"/>
  <c r="I2323" i="19"/>
  <c r="I2331" i="19"/>
  <c r="I2339" i="19"/>
  <c r="I2355" i="19"/>
  <c r="I2363" i="19"/>
  <c r="I2371" i="19"/>
  <c r="I2379" i="19"/>
  <c r="I2387" i="19"/>
  <c r="I2411" i="19"/>
  <c r="I2427" i="19"/>
  <c r="I2435" i="19"/>
  <c r="I2443" i="19"/>
  <c r="I2451" i="19"/>
  <c r="I2459" i="19"/>
  <c r="I2467" i="19"/>
  <c r="I2475" i="19"/>
  <c r="I2483" i="19"/>
  <c r="I2491" i="19"/>
  <c r="I2499" i="19"/>
  <c r="I2515" i="19"/>
  <c r="I2531" i="19"/>
  <c r="I33" i="19"/>
  <c r="I70" i="19"/>
  <c r="I107" i="19"/>
  <c r="I143" i="19"/>
  <c r="I180" i="19"/>
  <c r="I216" i="19"/>
  <c r="I256" i="19"/>
  <c r="I289" i="19"/>
  <c r="I329" i="19"/>
  <c r="I363" i="19"/>
  <c r="I403" i="19"/>
  <c r="I446" i="19"/>
  <c r="I476" i="19"/>
  <c r="I519" i="19"/>
  <c r="I549" i="19"/>
  <c r="I592" i="19"/>
  <c r="I636" i="19"/>
  <c r="I665" i="19"/>
  <c r="I707" i="19"/>
  <c r="I733" i="19"/>
  <c r="I770" i="19"/>
  <c r="I796" i="19"/>
  <c r="I815" i="19"/>
  <c r="I842" i="19"/>
  <c r="I861" i="19"/>
  <c r="I887" i="19"/>
  <c r="I910" i="19"/>
  <c r="I933" i="19"/>
  <c r="I956" i="19"/>
  <c r="I979" i="19"/>
  <c r="I1002" i="19"/>
  <c r="I1028" i="19"/>
  <c r="I1047" i="19"/>
  <c r="I1071" i="19"/>
  <c r="I1084" i="19"/>
  <c r="I1100" i="19"/>
  <c r="I1116" i="19"/>
  <c r="I1129" i="19"/>
  <c r="I1145" i="19"/>
  <c r="I1157" i="19"/>
  <c r="I1173" i="19"/>
  <c r="I1189" i="19"/>
  <c r="I1202" i="19"/>
  <c r="I1218" i="19"/>
  <c r="I1230" i="19"/>
  <c r="I1246" i="19"/>
  <c r="I1262" i="19"/>
  <c r="I1275" i="19"/>
  <c r="I1291" i="19"/>
  <c r="I1303" i="19"/>
  <c r="I1364" i="19"/>
  <c r="I1377" i="19"/>
  <c r="I1393" i="19"/>
  <c r="I1421" i="19"/>
  <c r="I1437" i="19"/>
  <c r="I1489" i="19"/>
  <c r="I1503" i="19"/>
  <c r="I1528" i="19"/>
  <c r="I1542" i="19"/>
  <c r="I1553" i="19"/>
  <c r="I1567" i="19"/>
  <c r="I1578" i="19"/>
  <c r="I1592" i="19"/>
  <c r="I1606" i="19"/>
  <c r="I1617" i="19"/>
  <c r="I1631" i="19"/>
  <c r="I1642" i="19"/>
  <c r="I1656" i="19"/>
  <c r="I1670" i="19"/>
  <c r="I1681" i="19"/>
  <c r="I1695" i="19"/>
  <c r="I1706" i="19"/>
  <c r="I1720" i="19"/>
  <c r="I1734" i="19"/>
  <c r="I1745" i="19"/>
  <c r="I1759" i="19"/>
  <c r="I1770" i="19"/>
  <c r="I1784" i="19"/>
  <c r="I1798" i="19"/>
  <c r="I1809" i="19"/>
  <c r="I1823" i="19"/>
  <c r="I1834" i="19"/>
  <c r="I1848" i="19"/>
  <c r="I1862" i="19"/>
  <c r="I1873" i="19"/>
  <c r="I1887" i="19"/>
  <c r="I1898" i="19"/>
  <c r="I1912" i="19"/>
  <c r="I1926" i="19"/>
  <c r="I1937" i="19"/>
  <c r="I1962" i="19"/>
  <c r="I1976" i="19"/>
  <c r="I1990" i="19"/>
  <c r="I2001" i="19"/>
  <c r="I2015" i="19"/>
  <c r="I2026" i="19"/>
  <c r="I2040" i="19"/>
  <c r="I2052" i="19"/>
  <c r="I2060" i="19"/>
  <c r="I2068" i="19"/>
  <c r="I2076" i="19"/>
  <c r="I2084" i="19"/>
  <c r="I2092" i="19"/>
  <c r="I2100" i="19"/>
  <c r="I2108" i="19"/>
  <c r="I2116" i="19"/>
  <c r="I2124" i="19"/>
  <c r="I2132" i="19"/>
  <c r="I2140" i="19"/>
  <c r="I2148" i="19"/>
  <c r="I2156" i="19"/>
  <c r="I2164" i="19"/>
  <c r="I2172" i="19"/>
  <c r="I2180" i="19"/>
  <c r="I2188" i="19"/>
  <c r="I2196" i="19"/>
  <c r="I2204" i="19"/>
  <c r="I2212" i="19"/>
  <c r="I2220" i="19"/>
  <c r="I2228" i="19"/>
  <c r="I2236" i="19"/>
  <c r="I2244" i="19"/>
  <c r="I2252" i="19"/>
  <c r="I2260" i="19"/>
  <c r="I2268" i="19"/>
  <c r="I2276" i="19"/>
  <c r="I2284" i="19"/>
  <c r="I2292" i="19"/>
  <c r="I2300" i="19"/>
  <c r="I2308" i="19"/>
  <c r="I2316" i="19"/>
  <c r="I2324" i="19"/>
  <c r="I2332" i="19"/>
  <c r="I2340" i="19"/>
  <c r="I2348" i="19"/>
  <c r="I2356" i="19"/>
  <c r="I2364" i="19"/>
  <c r="I2372" i="19"/>
  <c r="I2380" i="19"/>
  <c r="I2388" i="19"/>
  <c r="I2396" i="19"/>
  <c r="I2412" i="19"/>
  <c r="I2428" i="19"/>
  <c r="I2436" i="19"/>
  <c r="I2444" i="19"/>
  <c r="I2452" i="19"/>
  <c r="I2460" i="19"/>
  <c r="I2468" i="19"/>
  <c r="I2476" i="19"/>
  <c r="I2484" i="19"/>
  <c r="I2492" i="19"/>
  <c r="I2500" i="19"/>
  <c r="I2508" i="19"/>
  <c r="I2516" i="19"/>
  <c r="I2524" i="19"/>
  <c r="I2532" i="19"/>
  <c r="I2540" i="19"/>
  <c r="I5" i="19"/>
  <c r="I35" i="19"/>
  <c r="I78" i="19"/>
  <c r="I108" i="19"/>
  <c r="I151" i="19"/>
  <c r="I188" i="19"/>
  <c r="I224" i="19"/>
  <c r="I261" i="19"/>
  <c r="I297" i="19"/>
  <c r="I334" i="19"/>
  <c r="I374" i="19"/>
  <c r="I407" i="19"/>
  <c r="I447" i="19"/>
  <c r="I480" i="19"/>
  <c r="I520" i="19"/>
  <c r="I564" i="19"/>
  <c r="I593" i="19"/>
  <c r="I637" i="19"/>
  <c r="I667" i="19"/>
  <c r="I708" i="19"/>
  <c r="I743" i="19"/>
  <c r="I771" i="19"/>
  <c r="I797" i="19"/>
  <c r="I817" i="19"/>
  <c r="I843" i="19"/>
  <c r="I869" i="19"/>
  <c r="I889" i="19"/>
  <c r="I915" i="19"/>
  <c r="I934" i="19"/>
  <c r="I961" i="19"/>
  <c r="I983" i="19"/>
  <c r="I1006" i="19"/>
  <c r="I1029" i="19"/>
  <c r="I1052" i="19"/>
  <c r="I1073" i="19"/>
  <c r="I1089" i="19"/>
  <c r="I1101" i="19"/>
  <c r="I1117" i="19"/>
  <c r="I1130" i="19"/>
  <c r="I1146" i="19"/>
  <c r="I1162" i="19"/>
  <c r="I1174" i="19"/>
  <c r="I1190" i="19"/>
  <c r="I1203" i="19"/>
  <c r="I1219" i="19"/>
  <c r="I1235" i="19"/>
  <c r="I1247" i="19"/>
  <c r="I1263" i="19"/>
  <c r="I1276" i="19"/>
  <c r="I1292" i="19"/>
  <c r="I7" i="19"/>
  <c r="I51" i="19"/>
  <c r="I80" i="19"/>
  <c r="I124" i="19"/>
  <c r="I153" i="19"/>
  <c r="I197" i="19"/>
  <c r="I237" i="19"/>
  <c r="I270" i="19"/>
  <c r="I310" i="19"/>
  <c r="I343" i="19"/>
  <c r="I383" i="19"/>
  <c r="I420" i="19"/>
  <c r="I456" i="19"/>
  <c r="I493" i="19"/>
  <c r="I529" i="19"/>
  <c r="I566" i="19"/>
  <c r="I609" i="19"/>
  <c r="I639" i="19"/>
  <c r="I684" i="19"/>
  <c r="I710" i="19"/>
  <c r="I748" i="19"/>
  <c r="I780" i="19"/>
  <c r="I799" i="19"/>
  <c r="I826" i="19"/>
  <c r="I845" i="19"/>
  <c r="I871" i="19"/>
  <c r="I898" i="19"/>
  <c r="I917" i="19"/>
  <c r="I943" i="19"/>
  <c r="I963" i="19"/>
  <c r="I989" i="19"/>
  <c r="I1015" i="19"/>
  <c r="I1035" i="19"/>
  <c r="I1061" i="19"/>
  <c r="I1075" i="19"/>
  <c r="I1091" i="19"/>
  <c r="I1107" i="19"/>
  <c r="I1119" i="19"/>
  <c r="I1135" i="19"/>
  <c r="I1148" i="19"/>
  <c r="I1164" i="19"/>
  <c r="I1180" i="19"/>
  <c r="I1193" i="19"/>
  <c r="I1209" i="19"/>
  <c r="I1221" i="19"/>
  <c r="I1237" i="19"/>
  <c r="I1253" i="19"/>
  <c r="I1266" i="19"/>
  <c r="I1282" i="19"/>
  <c r="I1294" i="19"/>
  <c r="I1339" i="19"/>
  <c r="I1355" i="19"/>
  <c r="I1367" i="19"/>
  <c r="I1383" i="19"/>
  <c r="I1412" i="19"/>
  <c r="I1428" i="19"/>
  <c r="I1441" i="19"/>
  <c r="I1495" i="19"/>
  <c r="I1506" i="19"/>
  <c r="I1520" i="19"/>
  <c r="I1534" i="19"/>
  <c r="I1545" i="19"/>
  <c r="I1559" i="19"/>
  <c r="I1570" i="19"/>
  <c r="I1584" i="19"/>
  <c r="I1598" i="19"/>
  <c r="I1609" i="19"/>
  <c r="I1623" i="19"/>
  <c r="I1634" i="19"/>
  <c r="I1648" i="19"/>
  <c r="I1662" i="19"/>
  <c r="I1673" i="19"/>
  <c r="I1687" i="19"/>
  <c r="I1698" i="19"/>
  <c r="I1712" i="19"/>
  <c r="I1726" i="19"/>
  <c r="I1737" i="19"/>
  <c r="I1751" i="19"/>
  <c r="I1762" i="19"/>
  <c r="I53" i="19"/>
  <c r="I165" i="19"/>
  <c r="I265" i="19"/>
  <c r="I356" i="19"/>
  <c r="I457" i="19"/>
  <c r="I565" i="19"/>
  <c r="I655" i="19"/>
  <c r="I749" i="19"/>
  <c r="I825" i="19"/>
  <c r="I874" i="19"/>
  <c r="I945" i="19"/>
  <c r="I1007" i="19"/>
  <c r="I1063" i="19"/>
  <c r="I1108" i="19"/>
  <c r="I1147" i="19"/>
  <c r="I1182" i="19"/>
  <c r="I1226" i="19"/>
  <c r="I1265" i="19"/>
  <c r="I1300" i="19"/>
  <c r="I1365" i="19"/>
  <c r="I1394" i="19"/>
  <c r="I1422" i="19"/>
  <c r="I1504" i="19"/>
  <c r="I1529" i="19"/>
  <c r="I1554" i="19"/>
  <c r="I1582" i="19"/>
  <c r="I1607" i="19"/>
  <c r="I1632" i="19"/>
  <c r="I1657" i="19"/>
  <c r="I1682" i="19"/>
  <c r="I1710" i="19"/>
  <c r="I1735" i="19"/>
  <c r="I1760" i="19"/>
  <c r="I1778" i="19"/>
  <c r="I1801" i="19"/>
  <c r="I1824" i="19"/>
  <c r="I1841" i="19"/>
  <c r="I1864" i="19"/>
  <c r="I1881" i="19"/>
  <c r="I1904" i="19"/>
  <c r="I1927" i="19"/>
  <c r="I1944" i="19"/>
  <c r="I1967" i="19"/>
  <c r="I1984" i="19"/>
  <c r="I2007" i="19"/>
  <c r="I2030" i="19"/>
  <c r="I2047" i="19"/>
  <c r="I2062" i="19"/>
  <c r="I2073" i="19"/>
  <c r="I2087" i="19"/>
  <c r="I2101" i="19"/>
  <c r="I2112" i="19"/>
  <c r="I2126" i="19"/>
  <c r="I2137" i="19"/>
  <c r="I2151" i="19"/>
  <c r="I2165" i="19"/>
  <c r="I2176" i="19"/>
  <c r="I2190" i="19"/>
  <c r="I2201" i="19"/>
  <c r="I2215" i="19"/>
  <c r="I2229" i="19"/>
  <c r="I2240" i="19"/>
  <c r="I2254" i="19"/>
  <c r="I2265" i="19"/>
  <c r="I2279" i="19"/>
  <c r="I2293" i="19"/>
  <c r="I2304" i="19"/>
  <c r="I2318" i="19"/>
  <c r="I2329" i="19"/>
  <c r="I2343" i="19"/>
  <c r="I2357" i="19"/>
  <c r="I2368" i="19"/>
  <c r="I2382" i="19"/>
  <c r="I2393" i="19"/>
  <c r="I2407" i="19"/>
  <c r="I2421" i="19"/>
  <c r="I2432" i="19"/>
  <c r="I2446" i="19"/>
  <c r="I2471" i="19"/>
  <c r="I2485" i="19"/>
  <c r="I79" i="19"/>
  <c r="I169" i="19"/>
  <c r="I271" i="19"/>
  <c r="I375" i="19"/>
  <c r="I472" i="19"/>
  <c r="I574" i="19"/>
  <c r="I682" i="19"/>
  <c r="I756" i="19"/>
  <c r="I827" i="19"/>
  <c r="I890" i="19"/>
  <c r="I946" i="19"/>
  <c r="I1017" i="19"/>
  <c r="I1074" i="19"/>
  <c r="I1109" i="19"/>
  <c r="I1153" i="19"/>
  <c r="I1191" i="19"/>
  <c r="I1227" i="19"/>
  <c r="I1267" i="19"/>
  <c r="I1338" i="19"/>
  <c r="I1395" i="19"/>
  <c r="I1427" i="19"/>
  <c r="I1505" i="19"/>
  <c r="I1530" i="19"/>
  <c r="I1558" i="19"/>
  <c r="I1583" i="19"/>
  <c r="I1608" i="19"/>
  <c r="I1633" i="19"/>
  <c r="I1658" i="19"/>
  <c r="I1686" i="19"/>
  <c r="I1711" i="19"/>
  <c r="I1736" i="19"/>
  <c r="I1761" i="19"/>
  <c r="I1785" i="19"/>
  <c r="I1802" i="19"/>
  <c r="I1825" i="19"/>
  <c r="I1842" i="19"/>
  <c r="I1865" i="19"/>
  <c r="I1888" i="19"/>
  <c r="I1905" i="19"/>
  <c r="I1928" i="19"/>
  <c r="I1945" i="19"/>
  <c r="I1968" i="19"/>
  <c r="I1991" i="19"/>
  <c r="I2008" i="19"/>
  <c r="I2031" i="19"/>
  <c r="I2048" i="19"/>
  <c r="I2063" i="19"/>
  <c r="I2077" i="19"/>
  <c r="I2088" i="19"/>
  <c r="I2102" i="19"/>
  <c r="I2113" i="19"/>
  <c r="I2127" i="19"/>
  <c r="I2141" i="19"/>
  <c r="I2152" i="19"/>
  <c r="I2166" i="19"/>
  <c r="I2177" i="19"/>
  <c r="I2191" i="19"/>
  <c r="I2205" i="19"/>
  <c r="I2216" i="19"/>
  <c r="I2230" i="19"/>
  <c r="I2241" i="19"/>
  <c r="I2255" i="19"/>
  <c r="I2269" i="19"/>
  <c r="I2280" i="19"/>
  <c r="I2294" i="19"/>
  <c r="I2305" i="19"/>
  <c r="I2319" i="19"/>
  <c r="I2333" i="19"/>
  <c r="I2344" i="19"/>
  <c r="I2358" i="19"/>
  <c r="I2369" i="19"/>
  <c r="I2383" i="19"/>
  <c r="I2397" i="19"/>
  <c r="I2408" i="19"/>
  <c r="I2422" i="19"/>
  <c r="I2433" i="19"/>
  <c r="I2447" i="19"/>
  <c r="I2461" i="19"/>
  <c r="I2472" i="19"/>
  <c r="I2486" i="19"/>
  <c r="I2497" i="19"/>
  <c r="I81" i="19"/>
  <c r="I192" i="19"/>
  <c r="I283" i="19"/>
  <c r="I384" i="19"/>
  <c r="I492" i="19"/>
  <c r="I575" i="19"/>
  <c r="I685" i="19"/>
  <c r="I772" i="19"/>
  <c r="I828" i="19"/>
  <c r="I899" i="19"/>
  <c r="I962" i="19"/>
  <c r="I1018" i="19"/>
  <c r="I1079" i="19"/>
  <c r="I1118" i="19"/>
  <c r="I1154" i="19"/>
  <c r="I1194" i="19"/>
  <c r="I1236" i="19"/>
  <c r="I1271" i="19"/>
  <c r="I1401" i="19"/>
  <c r="I1429" i="19"/>
  <c r="I1510" i="19"/>
  <c r="I1535" i="19"/>
  <c r="I1560" i="19"/>
  <c r="I1585" i="19"/>
  <c r="I1610" i="19"/>
  <c r="I1638" i="19"/>
  <c r="I1663" i="19"/>
  <c r="I1688" i="19"/>
  <c r="I1713" i="19"/>
  <c r="I1738" i="19"/>
  <c r="I1766" i="19"/>
  <c r="I1786" i="19"/>
  <c r="I1806" i="19"/>
  <c r="I1826" i="19"/>
  <c r="I1849" i="19"/>
  <c r="I1866" i="19"/>
  <c r="I1889" i="19"/>
  <c r="I1906" i="19"/>
  <c r="I1929" i="19"/>
  <c r="I1952" i="19"/>
  <c r="I1969" i="19"/>
  <c r="I1992" i="19"/>
  <c r="I2009" i="19"/>
  <c r="I2032" i="19"/>
  <c r="I2053" i="19"/>
  <c r="I2064" i="19"/>
  <c r="I2078" i="19"/>
  <c r="I2089" i="19"/>
  <c r="I2103" i="19"/>
  <c r="I2117" i="19"/>
  <c r="I2128" i="19"/>
  <c r="I2142" i="19"/>
  <c r="I2153" i="19"/>
  <c r="I2167" i="19"/>
  <c r="I2181" i="19"/>
  <c r="I2192" i="19"/>
  <c r="I2206" i="19"/>
  <c r="I2217" i="19"/>
  <c r="I2231" i="19"/>
  <c r="I2245" i="19"/>
  <c r="I2256" i="19"/>
  <c r="I2270" i="19"/>
  <c r="I2281" i="19"/>
  <c r="I2295" i="19"/>
  <c r="I2309" i="19"/>
  <c r="I2320" i="19"/>
  <c r="I2334" i="19"/>
  <c r="I2345" i="19"/>
  <c r="I2359" i="19"/>
  <c r="I2373" i="19"/>
  <c r="I2384" i="19"/>
  <c r="I2398" i="19"/>
  <c r="I2409" i="19"/>
  <c r="I2423" i="19"/>
  <c r="I2437" i="19"/>
  <c r="I2448" i="19"/>
  <c r="I2462" i="19"/>
  <c r="I2473" i="19"/>
  <c r="I2487" i="19"/>
  <c r="I2501" i="19"/>
  <c r="I6" i="19"/>
  <c r="I96" i="19"/>
  <c r="I198" i="19"/>
  <c r="I302" i="19"/>
  <c r="I389" i="19"/>
  <c r="I501" i="19"/>
  <c r="I595" i="19"/>
  <c r="I692" i="19"/>
  <c r="I781" i="19"/>
  <c r="I844" i="19"/>
  <c r="I900" i="19"/>
  <c r="I971" i="19"/>
  <c r="I1034" i="19"/>
  <c r="I1081" i="19"/>
  <c r="I1121" i="19"/>
  <c r="I1163" i="19"/>
  <c r="I1198" i="19"/>
  <c r="I1238" i="19"/>
  <c r="I1281" i="19"/>
  <c r="I1373" i="19"/>
  <c r="I1402" i="19"/>
  <c r="I1430" i="19"/>
  <c r="I1486" i="19"/>
  <c r="I1511" i="19"/>
  <c r="I1536" i="19"/>
  <c r="I1561" i="19"/>
  <c r="I1586" i="19"/>
  <c r="I1614" i="19"/>
  <c r="I1639" i="19"/>
  <c r="I1664" i="19"/>
  <c r="I1689" i="19"/>
  <c r="I1714" i="19"/>
  <c r="I1742" i="19"/>
  <c r="I1767" i="19"/>
  <c r="I1790" i="19"/>
  <c r="I1810" i="19"/>
  <c r="I1830" i="19"/>
  <c r="I1850" i="19"/>
  <c r="I1870" i="19"/>
  <c r="I1890" i="19"/>
  <c r="I1913" i="19"/>
  <c r="I1930" i="19"/>
  <c r="I1953" i="19"/>
  <c r="I1970" i="19"/>
  <c r="I1993" i="19"/>
  <c r="I2016" i="19"/>
  <c r="I2033" i="19"/>
  <c r="I2054" i="19"/>
  <c r="I2065" i="19"/>
  <c r="I2079" i="19"/>
  <c r="I2093" i="19"/>
  <c r="I2104" i="19"/>
  <c r="I2118" i="19"/>
  <c r="I2129" i="19"/>
  <c r="I2143" i="19"/>
  <c r="I2157" i="19"/>
  <c r="I2168" i="19"/>
  <c r="I2182" i="19"/>
  <c r="I2193" i="19"/>
  <c r="I2207" i="19"/>
  <c r="I2221" i="19"/>
  <c r="I2232" i="19"/>
  <c r="I2246" i="19"/>
  <c r="I2257" i="19"/>
  <c r="I2271" i="19"/>
  <c r="I2285" i="19"/>
  <c r="I2296" i="19"/>
  <c r="I2310" i="19"/>
  <c r="I2335" i="19"/>
  <c r="I2349" i="19"/>
  <c r="I2360" i="19"/>
  <c r="I2374" i="19"/>
  <c r="I2385" i="19"/>
  <c r="I2399" i="19"/>
  <c r="I2413" i="19"/>
  <c r="I2424" i="19"/>
  <c r="I2438" i="19"/>
  <c r="I2449" i="19"/>
  <c r="I2463" i="19"/>
  <c r="I2477" i="19"/>
  <c r="I2488" i="19"/>
  <c r="I9" i="19"/>
  <c r="I125" i="19"/>
  <c r="I225" i="19"/>
  <c r="I316" i="19"/>
  <c r="I428" i="19"/>
  <c r="I521" i="19"/>
  <c r="I619" i="19"/>
  <c r="I723" i="19"/>
  <c r="I798" i="19"/>
  <c r="I854" i="19"/>
  <c r="I918" i="19"/>
  <c r="I988" i="19"/>
  <c r="I1044" i="19"/>
  <c r="I1092" i="19"/>
  <c r="I1134" i="19"/>
  <c r="I1166" i="19"/>
  <c r="I1210" i="19"/>
  <c r="I1249" i="19"/>
  <c r="I1284" i="19"/>
  <c r="I1322" i="19"/>
  <c r="I1354" i="19"/>
  <c r="I1439" i="19"/>
  <c r="I1494" i="19"/>
  <c r="I1519" i="19"/>
  <c r="I1544" i="19"/>
  <c r="I1569" i="19"/>
  <c r="I1594" i="19"/>
  <c r="I1622" i="19"/>
  <c r="I1647" i="19"/>
  <c r="I1672" i="19"/>
  <c r="I1697" i="19"/>
  <c r="I1722" i="19"/>
  <c r="I1750" i="19"/>
  <c r="I1775" i="19"/>
  <c r="I1792" i="19"/>
  <c r="I1815" i="19"/>
  <c r="I1838" i="19"/>
  <c r="I1855" i="19"/>
  <c r="I1878" i="19"/>
  <c r="I1895" i="19"/>
  <c r="I1918" i="19"/>
  <c r="I1938" i="19"/>
  <c r="I1958" i="19"/>
  <c r="I1978" i="19"/>
  <c r="I1998" i="19"/>
  <c r="I2018" i="19"/>
  <c r="I2041" i="19"/>
  <c r="I2056" i="19"/>
  <c r="I2070" i="19"/>
  <c r="I2081" i="19"/>
  <c r="I2095" i="19"/>
  <c r="I2109" i="19"/>
  <c r="I2120" i="19"/>
  <c r="I2134" i="19"/>
  <c r="I2145" i="19"/>
  <c r="I2159" i="19"/>
  <c r="I2173" i="19"/>
  <c r="I2184" i="19"/>
  <c r="I2198" i="19"/>
  <c r="I2209" i="19"/>
  <c r="I2223" i="19"/>
  <c r="I2237" i="19"/>
  <c r="I2248" i="19"/>
  <c r="I2262" i="19"/>
  <c r="I2273" i="19"/>
  <c r="I2287" i="19"/>
  <c r="I2301" i="19"/>
  <c r="I2312" i="19"/>
  <c r="I2326" i="19"/>
  <c r="I2337" i="19"/>
  <c r="I2351" i="19"/>
  <c r="I2365" i="19"/>
  <c r="I2376" i="19"/>
  <c r="I2390" i="19"/>
  <c r="I2401" i="19"/>
  <c r="I2429" i="19"/>
  <c r="I2440" i="19"/>
  <c r="I2454" i="19"/>
  <c r="I2465" i="19"/>
  <c r="I2479" i="19"/>
  <c r="I2493" i="19"/>
  <c r="I1036" i="19"/>
  <c r="I2149" i="19"/>
  <c r="I2455" i="19"/>
  <c r="I2578" i="19"/>
  <c r="I2650" i="19"/>
  <c r="I1138" i="19"/>
  <c r="I2183" i="19"/>
  <c r="I2489" i="19"/>
  <c r="I2586" i="19"/>
  <c r="I2634" i="19"/>
  <c r="I152" i="19"/>
  <c r="I429" i="19"/>
  <c r="I709" i="19"/>
  <c r="I873" i="19"/>
  <c r="I1057" i="19"/>
  <c r="I1165" i="19"/>
  <c r="I1255" i="19"/>
  <c r="I1356" i="19"/>
  <c r="I1497" i="19"/>
  <c r="I1574" i="19"/>
  <c r="I1646" i="19"/>
  <c r="I1703" i="19"/>
  <c r="I1776" i="19"/>
  <c r="I1831" i="19"/>
  <c r="I1880" i="19"/>
  <c r="I1942" i="19"/>
  <c r="I1994" i="19"/>
  <c r="I2046" i="19"/>
  <c r="I2085" i="19"/>
  <c r="I2119" i="19"/>
  <c r="I2150" i="19"/>
  <c r="I2185" i="19"/>
  <c r="I2222" i="19"/>
  <c r="I2253" i="19"/>
  <c r="I2288" i="19"/>
  <c r="I2325" i="19"/>
  <c r="I2353" i="19"/>
  <c r="I2391" i="19"/>
  <c r="I2425" i="19"/>
  <c r="I2494" i="19"/>
  <c r="I2510" i="19"/>
  <c r="I2521" i="19"/>
  <c r="I2545" i="19"/>
  <c r="I2555" i="19"/>
  <c r="I2563" i="19"/>
  <c r="I2571" i="19"/>
  <c r="I2579" i="19"/>
  <c r="I2587" i="19"/>
  <c r="I2595" i="19"/>
  <c r="I2603" i="19"/>
  <c r="I2611" i="19"/>
  <c r="I2619" i="19"/>
  <c r="I2627" i="19"/>
  <c r="I2635" i="19"/>
  <c r="I2643" i="19"/>
  <c r="I2651" i="19"/>
  <c r="I2660" i="19"/>
  <c r="I545" i="19"/>
  <c r="I1321" i="19"/>
  <c r="I1746" i="19"/>
  <c r="I1966" i="19"/>
  <c r="I2169" i="19"/>
  <c r="I2341" i="19"/>
  <c r="I2503" i="19"/>
  <c r="I2550" i="19"/>
  <c r="I2607" i="19"/>
  <c r="I2623" i="19"/>
  <c r="I339" i="19"/>
  <c r="I1125" i="19"/>
  <c r="I1863" i="19"/>
  <c r="I2071" i="19"/>
  <c r="I2239" i="19"/>
  <c r="I2529" i="19"/>
  <c r="I2568" i="19"/>
  <c r="I2616" i="19"/>
  <c r="I2657" i="19"/>
  <c r="I355" i="19"/>
  <c r="I1239" i="19"/>
  <c r="I1550" i="19"/>
  <c r="I1816" i="19"/>
  <c r="I2072" i="19"/>
  <c r="I2144" i="19"/>
  <c r="I2313" i="19"/>
  <c r="I2519" i="19"/>
  <c r="I2561" i="19"/>
  <c r="I2609" i="19"/>
  <c r="I2649" i="19"/>
  <c r="I412" i="19"/>
  <c r="I1774" i="19"/>
  <c r="I2042" i="19"/>
  <c r="I2249" i="19"/>
  <c r="I2389" i="19"/>
  <c r="I2544" i="19"/>
  <c r="I2610" i="19"/>
  <c r="I199" i="19"/>
  <c r="I448" i="19"/>
  <c r="I724" i="19"/>
  <c r="I916" i="19"/>
  <c r="I1062" i="19"/>
  <c r="I1175" i="19"/>
  <c r="I1283" i="19"/>
  <c r="I1518" i="19"/>
  <c r="I1575" i="19"/>
  <c r="I1649" i="19"/>
  <c r="I1721" i="19"/>
  <c r="I1777" i="19"/>
  <c r="I1839" i="19"/>
  <c r="I1894" i="19"/>
  <c r="I1943" i="19"/>
  <c r="I2002" i="19"/>
  <c r="I2055" i="19"/>
  <c r="I2086" i="19"/>
  <c r="I2121" i="19"/>
  <c r="I2158" i="19"/>
  <c r="I2189" i="19"/>
  <c r="I2224" i="19"/>
  <c r="I2261" i="19"/>
  <c r="I2289" i="19"/>
  <c r="I2327" i="19"/>
  <c r="I2361" i="19"/>
  <c r="I2392" i="19"/>
  <c r="I2430" i="19"/>
  <c r="I2464" i="19"/>
  <c r="I2495" i="19"/>
  <c r="I2511" i="19"/>
  <c r="I2525" i="19"/>
  <c r="I2547" i="19"/>
  <c r="I2556" i="19"/>
  <c r="I2564" i="19"/>
  <c r="I2572" i="19"/>
  <c r="I2580" i="19"/>
  <c r="I2588" i="19"/>
  <c r="I2596" i="19"/>
  <c r="I2604" i="19"/>
  <c r="I2612" i="19"/>
  <c r="I2620" i="19"/>
  <c r="I2628" i="19"/>
  <c r="I2636" i="19"/>
  <c r="I2644" i="19"/>
  <c r="I2652" i="19"/>
  <c r="I2661" i="19"/>
  <c r="I311" i="19"/>
  <c r="I1386" i="19"/>
  <c r="I1674" i="19"/>
  <c r="I1914" i="19"/>
  <c r="I2135" i="19"/>
  <c r="I2303" i="19"/>
  <c r="I2441" i="19"/>
  <c r="I2541" i="19"/>
  <c r="I2575" i="19"/>
  <c r="I2615" i="19"/>
  <c r="I990" i="19"/>
  <c r="I1678" i="19"/>
  <c r="I1919" i="19"/>
  <c r="I2136" i="19"/>
  <c r="I2277" i="19"/>
  <c r="I2480" i="19"/>
  <c r="I2551" i="19"/>
  <c r="I2592" i="19"/>
  <c r="I2624" i="19"/>
  <c r="I853" i="19"/>
  <c r="I1413" i="19"/>
  <c r="I1696" i="19"/>
  <c r="I1982" i="19"/>
  <c r="I2175" i="19"/>
  <c r="I2381" i="19"/>
  <c r="I2453" i="19"/>
  <c r="I2543" i="19"/>
  <c r="I2577" i="19"/>
  <c r="I2617" i="19"/>
  <c r="I2658" i="19"/>
  <c r="I1254" i="19"/>
  <c r="I1625" i="19"/>
  <c r="I1879" i="19"/>
  <c r="I2111" i="19"/>
  <c r="I2286" i="19"/>
  <c r="I2509" i="19"/>
  <c r="I2570" i="19"/>
  <c r="I2618" i="19"/>
  <c r="I238" i="19"/>
  <c r="I502" i="19"/>
  <c r="I747" i="19"/>
  <c r="I926" i="19"/>
  <c r="I1090" i="19"/>
  <c r="I1181" i="19"/>
  <c r="I1293" i="19"/>
  <c r="I1521" i="19"/>
  <c r="I1593" i="19"/>
  <c r="I1650" i="19"/>
  <c r="I1727" i="19"/>
  <c r="I1791" i="19"/>
  <c r="I1840" i="19"/>
  <c r="I1902" i="19"/>
  <c r="I1954" i="19"/>
  <c r="I2006" i="19"/>
  <c r="I2057" i="19"/>
  <c r="I2094" i="19"/>
  <c r="I2125" i="19"/>
  <c r="I2160" i="19"/>
  <c r="I2197" i="19"/>
  <c r="I2225" i="19"/>
  <c r="I2263" i="19"/>
  <c r="I2297" i="19"/>
  <c r="I2328" i="19"/>
  <c r="I2366" i="19"/>
  <c r="I2400" i="19"/>
  <c r="I2431" i="19"/>
  <c r="I2469" i="19"/>
  <c r="I2496" i="19"/>
  <c r="I2526" i="19"/>
  <c r="I2548" i="19"/>
  <c r="I2557" i="19"/>
  <c r="I2565" i="19"/>
  <c r="I2573" i="19"/>
  <c r="I2581" i="19"/>
  <c r="I2589" i="19"/>
  <c r="I2597" i="19"/>
  <c r="I2605" i="19"/>
  <c r="I2613" i="19"/>
  <c r="I2621" i="19"/>
  <c r="I2629" i="19"/>
  <c r="I2637" i="19"/>
  <c r="I2645" i="19"/>
  <c r="I2653" i="19"/>
  <c r="I2662" i="19"/>
  <c r="I972" i="19"/>
  <c r="I1856" i="19"/>
  <c r="I2097" i="19"/>
  <c r="I2272" i="19"/>
  <c r="I2478" i="19"/>
  <c r="I2559" i="19"/>
  <c r="I2591" i="19"/>
  <c r="I2647" i="19"/>
  <c r="I2655" i="19"/>
  <c r="I809" i="19"/>
  <c r="I1752" i="19"/>
  <c r="I2023" i="19"/>
  <c r="I2208" i="19"/>
  <c r="I2377" i="19"/>
  <c r="I2518" i="19"/>
  <c r="I2560" i="19"/>
  <c r="I2600" i="19"/>
  <c r="I2640" i="19"/>
  <c r="I991" i="19"/>
  <c r="I1753" i="19"/>
  <c r="I2034" i="19"/>
  <c r="I2213" i="19"/>
  <c r="I2350" i="19"/>
  <c r="I2481" i="19"/>
  <c r="I2552" i="19"/>
  <c r="I2585" i="19"/>
  <c r="I2625" i="19"/>
  <c r="I870" i="19"/>
  <c r="I1496" i="19"/>
  <c r="I1817" i="19"/>
  <c r="I2080" i="19"/>
  <c r="I2352" i="19"/>
  <c r="I2594" i="19"/>
  <c r="I2642" i="19"/>
  <c r="I8" i="19"/>
  <c r="I243" i="19"/>
  <c r="I537" i="19"/>
  <c r="I782" i="19"/>
  <c r="I942" i="19"/>
  <c r="I1093" i="19"/>
  <c r="I1207" i="19"/>
  <c r="I1299" i="19"/>
  <c r="I1385" i="19"/>
  <c r="I1522" i="19"/>
  <c r="I1599" i="19"/>
  <c r="I1671" i="19"/>
  <c r="I1728" i="19"/>
  <c r="I1799" i="19"/>
  <c r="I1854" i="19"/>
  <c r="I1903" i="19"/>
  <c r="I1959" i="19"/>
  <c r="I2017" i="19"/>
  <c r="I2061" i="19"/>
  <c r="I2096" i="19"/>
  <c r="I2133" i="19"/>
  <c r="I2161" i="19"/>
  <c r="I2199" i="19"/>
  <c r="I2233" i="19"/>
  <c r="I2264" i="19"/>
  <c r="I2302" i="19"/>
  <c r="I2336" i="19"/>
  <c r="I2367" i="19"/>
  <c r="I2405" i="19"/>
  <c r="I2439" i="19"/>
  <c r="I2470" i="19"/>
  <c r="I2502" i="19"/>
  <c r="I2513" i="19"/>
  <c r="I2527" i="19"/>
  <c r="I2549" i="19"/>
  <c r="I2558" i="19"/>
  <c r="I2566" i="19"/>
  <c r="I2574" i="19"/>
  <c r="I2582" i="19"/>
  <c r="I2590" i="19"/>
  <c r="I2598" i="19"/>
  <c r="I2606" i="19"/>
  <c r="I2614" i="19"/>
  <c r="I2622" i="19"/>
  <c r="I2630" i="19"/>
  <c r="I2638" i="19"/>
  <c r="I2646" i="19"/>
  <c r="I2654" i="19"/>
  <c r="I2663" i="19"/>
  <c r="I36" i="19"/>
  <c r="I1102" i="19"/>
  <c r="I1211" i="19"/>
  <c r="I1543" i="19"/>
  <c r="I1800" i="19"/>
  <c r="I2069" i="19"/>
  <c r="I2200" i="19"/>
  <c r="I2375" i="19"/>
  <c r="I2517" i="19"/>
  <c r="I2567" i="19"/>
  <c r="I2599" i="19"/>
  <c r="I2639" i="19"/>
  <c r="I3" i="19"/>
  <c r="I52" i="19"/>
  <c r="I1220" i="19"/>
  <c r="I1546" i="19"/>
  <c r="I1814" i="19"/>
  <c r="I1977" i="19"/>
  <c r="I2174" i="19"/>
  <c r="I2311" i="19"/>
  <c r="I2445" i="19"/>
  <c r="I2542" i="19"/>
  <c r="I2576" i="19"/>
  <c r="I2608" i="19"/>
  <c r="I2648" i="19"/>
  <c r="I638" i="19"/>
  <c r="I1624" i="19"/>
  <c r="I1874" i="19"/>
  <c r="I2110" i="19"/>
  <c r="I2278" i="19"/>
  <c r="I2505" i="19"/>
  <c r="I2569" i="19"/>
  <c r="I2601" i="19"/>
  <c r="I2641" i="19"/>
  <c r="I126" i="19"/>
  <c r="I1702" i="19"/>
  <c r="I1983" i="19"/>
  <c r="I2317" i="19"/>
  <c r="I2520" i="19"/>
  <c r="I2553" i="19"/>
  <c r="I2602" i="19"/>
  <c r="I2659" i="19"/>
  <c r="I801" i="19"/>
  <c r="I1600" i="19"/>
  <c r="I2022" i="19"/>
  <c r="I2238" i="19"/>
  <c r="I2528" i="19"/>
  <c r="I2583" i="19"/>
  <c r="I2631" i="19"/>
  <c r="I611" i="19"/>
  <c r="I1618" i="19"/>
  <c r="I2105" i="19"/>
  <c r="I2342" i="19"/>
  <c r="I2504" i="19"/>
  <c r="I2584" i="19"/>
  <c r="I2632" i="19"/>
  <c r="I119" i="19"/>
  <c r="I1137" i="19"/>
  <c r="I1490" i="19"/>
  <c r="I1920" i="19"/>
  <c r="I2247" i="19"/>
  <c r="I2416" i="19"/>
  <c r="I2533" i="19"/>
  <c r="I2593" i="19"/>
  <c r="I2633" i="19"/>
  <c r="I647" i="19"/>
  <c r="I1568" i="19"/>
  <c r="I1934" i="19"/>
  <c r="I2214" i="19"/>
  <c r="I2417" i="19"/>
  <c r="I2562" i="19"/>
  <c r="I2626" i="19"/>
  <c r="AF557" i="8" l="1"/>
  <c r="AH557" i="8" s="1"/>
  <c r="AI557" i="8" s="1"/>
  <c r="AF682" i="8"/>
  <c r="AH682" i="8" s="1"/>
  <c r="AI682" i="8" s="1"/>
  <c r="AF575" i="8"/>
  <c r="AH575" i="8" s="1"/>
  <c r="AI575" i="8" s="1"/>
  <c r="AF580" i="8"/>
  <c r="AH580" i="8" s="1"/>
  <c r="AI580" i="8" s="1"/>
  <c r="AF587" i="8"/>
  <c r="AH587" i="8" s="1"/>
  <c r="AI587" i="8" s="1"/>
  <c r="K29" i="68"/>
  <c r="H61" i="68" l="1"/>
  <c r="K61" i="68" s="1"/>
  <c r="H34" i="68"/>
  <c r="K34" i="68" s="1"/>
  <c r="H25" i="68"/>
  <c r="K25" i="68" s="1"/>
  <c r="H56" i="68"/>
  <c r="K56" i="68" s="1"/>
  <c r="H51" i="68"/>
  <c r="K51" i="68" s="1"/>
  <c r="H33" i="68"/>
  <c r="K33" i="68" s="1"/>
  <c r="H14" i="68"/>
  <c r="K14" i="68" s="1"/>
  <c r="H32" i="68"/>
  <c r="K32" i="68" s="1"/>
  <c r="H31" i="68"/>
  <c r="K31" i="68" s="1"/>
  <c r="E14" i="51"/>
  <c r="E9" i="52"/>
  <c r="E7" i="52"/>
  <c r="E5" i="52"/>
  <c r="E9" i="51"/>
  <c r="D6443" i="5"/>
  <c r="H17" i="68" l="1"/>
  <c r="K17" i="68" s="1"/>
  <c r="H16" i="68"/>
  <c r="K16" i="68" s="1"/>
  <c r="H43" i="68"/>
  <c r="K43" i="68" s="1"/>
  <c r="H47" i="68"/>
  <c r="K47" i="68" s="1"/>
  <c r="H12" i="68"/>
  <c r="K12" i="68" s="1"/>
  <c r="H41" i="68"/>
  <c r="K41" i="68" s="1"/>
  <c r="H21" i="68"/>
  <c r="K21" i="68" s="1"/>
  <c r="H18" i="68"/>
  <c r="K18" i="68" s="1"/>
  <c r="H44" i="68"/>
  <c r="K44" i="68" s="1"/>
  <c r="H11" i="57"/>
  <c r="K11" i="57" s="1"/>
  <c r="H19" i="68"/>
  <c r="K19" i="68" s="1"/>
  <c r="H59" i="68"/>
  <c r="K59" i="68" s="1"/>
  <c r="H50" i="68"/>
  <c r="K50" i="68" s="1"/>
  <c r="H58" i="68"/>
  <c r="K58" i="68" s="1"/>
  <c r="H49" i="68"/>
  <c r="K49" i="68" s="1"/>
  <c r="H45" i="68"/>
  <c r="K45" i="68" s="1"/>
  <c r="H27" i="68"/>
  <c r="K27" i="68" s="1"/>
  <c r="H35" i="68"/>
  <c r="K35" i="68" s="1"/>
  <c r="H11" i="68"/>
  <c r="K11" i="68" s="1"/>
  <c r="E20" i="52"/>
  <c r="K26" i="68"/>
  <c r="D5152" i="4" l="1"/>
  <c r="B5152" i="4"/>
  <c r="D3307" i="5"/>
  <c r="B3307" i="5"/>
  <c r="D1519" i="5" l="1"/>
  <c r="B1519" i="5"/>
  <c r="D5293" i="4"/>
  <c r="D5294" i="4"/>
  <c r="D5295" i="4"/>
  <c r="D5296" i="4"/>
  <c r="D4928" i="4"/>
  <c r="D4929" i="4"/>
  <c r="D4930" i="4"/>
  <c r="D4931" i="4"/>
  <c r="D4932" i="4"/>
  <c r="D4933" i="4"/>
  <c r="D4934" i="4"/>
  <c r="D4935" i="4"/>
  <c r="D4937" i="4"/>
  <c r="D4938" i="4"/>
  <c r="D4939" i="4"/>
  <c r="D4940" i="4"/>
  <c r="D4941" i="4"/>
  <c r="D4942" i="4"/>
  <c r="D4943" i="4"/>
  <c r="D4944" i="4"/>
  <c r="D4945" i="4"/>
  <c r="D4946" i="4"/>
  <c r="D4947" i="4"/>
  <c r="D4948" i="4"/>
  <c r="D4949" i="4"/>
  <c r="D4950" i="4"/>
  <c r="D4951" i="4"/>
  <c r="D4952" i="4"/>
  <c r="D4953" i="4"/>
  <c r="D4954" i="4"/>
  <c r="D4955" i="4"/>
  <c r="D4956" i="4"/>
  <c r="B4932" i="4"/>
  <c r="B4933" i="4"/>
  <c r="B4934" i="4"/>
  <c r="B4935" i="4"/>
  <c r="B4937" i="4"/>
  <c r="B4938" i="4"/>
  <c r="B4939" i="4"/>
  <c r="B4940" i="4"/>
  <c r="B4941" i="4"/>
  <c r="B4942" i="4"/>
  <c r="B4943" i="4"/>
  <c r="B4944" i="4"/>
  <c r="B4945" i="4"/>
  <c r="B4946" i="4"/>
  <c r="B4947" i="4"/>
  <c r="B4948" i="4"/>
  <c r="B4949" i="4"/>
  <c r="B4950" i="4"/>
  <c r="B4951" i="4"/>
  <c r="B4952" i="4"/>
  <c r="B4953" i="4"/>
  <c r="B4954" i="4"/>
  <c r="B4955" i="4"/>
  <c r="B4956" i="4"/>
  <c r="B4929" i="4"/>
  <c r="B4928" i="4" l="1"/>
  <c r="B4930" i="4"/>
  <c r="B4931" i="4"/>
  <c r="D1749" i="5"/>
  <c r="B1749" i="5"/>
  <c r="D5001" i="4"/>
  <c r="B5001" i="4"/>
  <c r="D5197" i="4" l="1"/>
  <c r="B5197" i="4"/>
  <c r="D162" i="5"/>
  <c r="D161" i="5"/>
  <c r="B162" i="5"/>
  <c r="B161" i="5"/>
  <c r="B4" i="5"/>
  <c r="D4" i="5"/>
  <c r="B5" i="5"/>
  <c r="D5" i="5"/>
  <c r="B6" i="5"/>
  <c r="D6" i="5"/>
  <c r="B7" i="5"/>
  <c r="D7" i="5"/>
  <c r="B8" i="5"/>
  <c r="D8" i="5"/>
  <c r="B9" i="5"/>
  <c r="D9" i="5"/>
  <c r="B10" i="5"/>
  <c r="D10" i="5"/>
  <c r="B11" i="5"/>
  <c r="D11" i="5"/>
  <c r="B12" i="5"/>
  <c r="D12" i="5"/>
  <c r="B13" i="5"/>
  <c r="D13" i="5"/>
  <c r="B14" i="5"/>
  <c r="D14" i="5"/>
  <c r="B15" i="5"/>
  <c r="D15" i="5"/>
  <c r="B16" i="5"/>
  <c r="D16" i="5"/>
  <c r="B17" i="5"/>
  <c r="D17" i="5"/>
  <c r="B18" i="5"/>
  <c r="D18" i="5"/>
  <c r="B19" i="5"/>
  <c r="D19" i="5"/>
  <c r="B20" i="5"/>
  <c r="D20" i="5"/>
  <c r="B21" i="5"/>
  <c r="D21" i="5"/>
  <c r="B22" i="5"/>
  <c r="D22" i="5"/>
  <c r="B23" i="5"/>
  <c r="D23" i="5"/>
  <c r="B24" i="5"/>
  <c r="D24" i="5"/>
  <c r="B25" i="5"/>
  <c r="D25" i="5"/>
  <c r="B26" i="5"/>
  <c r="D26" i="5"/>
  <c r="B27" i="5"/>
  <c r="D27" i="5"/>
  <c r="B28" i="5"/>
  <c r="D28" i="5"/>
  <c r="B29" i="5"/>
  <c r="D29" i="5"/>
  <c r="B30" i="5"/>
  <c r="D30" i="5"/>
  <c r="B31" i="5"/>
  <c r="D31" i="5"/>
  <c r="B32" i="5"/>
  <c r="D32" i="5"/>
  <c r="B33" i="5"/>
  <c r="D33" i="5"/>
  <c r="B34" i="5"/>
  <c r="D34" i="5"/>
  <c r="B35" i="5"/>
  <c r="D35" i="5"/>
  <c r="B36" i="5"/>
  <c r="D36" i="5"/>
  <c r="B37" i="5"/>
  <c r="D37" i="5"/>
  <c r="B38" i="5"/>
  <c r="D38" i="5"/>
  <c r="B39" i="5"/>
  <c r="D39" i="5"/>
  <c r="B40" i="5"/>
  <c r="D40" i="5"/>
  <c r="B41" i="5"/>
  <c r="D41" i="5"/>
  <c r="B42" i="5"/>
  <c r="D42" i="5"/>
  <c r="B43" i="5"/>
  <c r="D43" i="5"/>
  <c r="B44" i="5"/>
  <c r="D44" i="5"/>
  <c r="B45" i="5"/>
  <c r="D45" i="5"/>
  <c r="B46" i="5"/>
  <c r="D46" i="5"/>
  <c r="B47" i="5"/>
  <c r="D47" i="5"/>
  <c r="B48" i="5"/>
  <c r="D48" i="5"/>
  <c r="B49" i="5"/>
  <c r="D49" i="5"/>
  <c r="B50" i="5"/>
  <c r="D50" i="5"/>
  <c r="B51" i="5"/>
  <c r="D51" i="5"/>
  <c r="B52" i="5"/>
  <c r="D52" i="5"/>
  <c r="B53" i="5"/>
  <c r="D53" i="5"/>
  <c r="B54" i="5"/>
  <c r="D54" i="5"/>
  <c r="B55" i="5"/>
  <c r="D55" i="5"/>
  <c r="B56" i="5"/>
  <c r="D56" i="5"/>
  <c r="B57" i="5"/>
  <c r="D57" i="5"/>
  <c r="B58" i="5"/>
  <c r="D58" i="5"/>
  <c r="B59" i="5"/>
  <c r="D59" i="5"/>
  <c r="B60" i="5"/>
  <c r="D60" i="5"/>
  <c r="B61" i="5"/>
  <c r="D61" i="5"/>
  <c r="B62" i="5"/>
  <c r="D62" i="5"/>
  <c r="B63" i="5"/>
  <c r="D63" i="5"/>
  <c r="B64" i="5"/>
  <c r="D64" i="5"/>
  <c r="B65" i="5"/>
  <c r="D65" i="5"/>
  <c r="B66" i="5"/>
  <c r="D66" i="5"/>
  <c r="B67" i="5"/>
  <c r="D67" i="5"/>
  <c r="B68" i="5"/>
  <c r="D68" i="5"/>
  <c r="B69" i="5"/>
  <c r="D69" i="5"/>
  <c r="B70" i="5"/>
  <c r="D70" i="5"/>
  <c r="B71" i="5"/>
  <c r="D71" i="5"/>
  <c r="B72" i="5"/>
  <c r="D72" i="5"/>
  <c r="B73" i="5"/>
  <c r="D73" i="5"/>
  <c r="B74" i="5"/>
  <c r="D74" i="5"/>
  <c r="B75" i="5"/>
  <c r="D75" i="5"/>
  <c r="B76" i="5"/>
  <c r="D76" i="5"/>
  <c r="B77" i="5"/>
  <c r="D77" i="5"/>
  <c r="B78" i="5"/>
  <c r="D78" i="5"/>
  <c r="B79" i="5"/>
  <c r="D79" i="5"/>
  <c r="B80" i="5"/>
  <c r="D80" i="5"/>
  <c r="B81" i="5"/>
  <c r="D81" i="5"/>
  <c r="B82" i="5"/>
  <c r="D82" i="5"/>
  <c r="B83" i="5"/>
  <c r="D83" i="5"/>
  <c r="B84" i="5"/>
  <c r="D84" i="5"/>
  <c r="B85" i="5"/>
  <c r="D85" i="5"/>
  <c r="B86" i="5"/>
  <c r="D86" i="5"/>
  <c r="B87" i="5"/>
  <c r="D87" i="5"/>
  <c r="B88" i="5"/>
  <c r="D88" i="5"/>
  <c r="B89" i="5"/>
  <c r="D89" i="5"/>
  <c r="B90" i="5"/>
  <c r="D90" i="5"/>
  <c r="B91" i="5"/>
  <c r="D91" i="5"/>
  <c r="B92" i="5"/>
  <c r="D92" i="5"/>
  <c r="B93" i="5"/>
  <c r="D93" i="5"/>
  <c r="B94" i="5"/>
  <c r="D94" i="5"/>
  <c r="B95" i="5"/>
  <c r="D95" i="5"/>
  <c r="B96" i="5"/>
  <c r="D96" i="5"/>
  <c r="B97" i="5"/>
  <c r="D97" i="5"/>
  <c r="B98" i="5"/>
  <c r="D98" i="5"/>
  <c r="B99" i="5"/>
  <c r="D99" i="5"/>
  <c r="B100" i="5"/>
  <c r="D100" i="5"/>
  <c r="B101" i="5"/>
  <c r="D101" i="5"/>
  <c r="B102" i="5"/>
  <c r="D102" i="5"/>
  <c r="B103" i="5"/>
  <c r="D103" i="5"/>
  <c r="B104" i="5"/>
  <c r="D104" i="5"/>
  <c r="B105" i="5"/>
  <c r="D105" i="5"/>
  <c r="B106" i="5"/>
  <c r="D106" i="5"/>
  <c r="B107" i="5"/>
  <c r="D107" i="5"/>
  <c r="B108" i="5"/>
  <c r="D108" i="5"/>
  <c r="B109" i="5"/>
  <c r="D109" i="5"/>
  <c r="B110" i="5"/>
  <c r="D110" i="5"/>
  <c r="B111" i="5"/>
  <c r="D111" i="5"/>
  <c r="B112" i="5"/>
  <c r="D112" i="5"/>
  <c r="B113" i="5"/>
  <c r="D113" i="5"/>
  <c r="B114" i="5"/>
  <c r="D114" i="5"/>
  <c r="B115" i="5"/>
  <c r="D115" i="5"/>
  <c r="B116" i="5"/>
  <c r="D116" i="5"/>
  <c r="B117" i="5"/>
  <c r="D117" i="5"/>
  <c r="B118" i="5"/>
  <c r="D118" i="5"/>
  <c r="B119" i="5"/>
  <c r="D119" i="5"/>
  <c r="B120" i="5"/>
  <c r="D120" i="5"/>
  <c r="B121" i="5"/>
  <c r="D121" i="5"/>
  <c r="B122" i="5"/>
  <c r="D122" i="5"/>
  <c r="B123" i="5"/>
  <c r="D123" i="5"/>
  <c r="B124" i="5"/>
  <c r="D124" i="5"/>
  <c r="B126" i="5"/>
  <c r="D126" i="5"/>
  <c r="B127" i="5"/>
  <c r="D127" i="5"/>
  <c r="B128" i="5"/>
  <c r="D128" i="5"/>
  <c r="B129" i="5"/>
  <c r="D129" i="5"/>
  <c r="B130" i="5"/>
  <c r="D130" i="5"/>
  <c r="B131" i="5"/>
  <c r="D131" i="5"/>
  <c r="B132" i="5"/>
  <c r="D132" i="5"/>
  <c r="B133" i="5"/>
  <c r="D133" i="5"/>
  <c r="B134" i="5"/>
  <c r="D134" i="5"/>
  <c r="B135" i="5"/>
  <c r="D135" i="5"/>
  <c r="B136" i="5"/>
  <c r="D136" i="5"/>
  <c r="B137" i="5"/>
  <c r="D137" i="5"/>
  <c r="B138" i="5"/>
  <c r="D138" i="5"/>
  <c r="B139" i="5"/>
  <c r="D139" i="5"/>
  <c r="B140" i="5"/>
  <c r="D140" i="5"/>
  <c r="B141" i="5"/>
  <c r="D141" i="5"/>
  <c r="B142" i="5"/>
  <c r="D142" i="5"/>
  <c r="B143" i="5"/>
  <c r="D143" i="5"/>
  <c r="B144" i="5"/>
  <c r="D144" i="5"/>
  <c r="B145" i="5"/>
  <c r="D145" i="5"/>
  <c r="B146" i="5"/>
  <c r="D146" i="5"/>
  <c r="B147" i="5"/>
  <c r="D147" i="5"/>
  <c r="B148" i="5"/>
  <c r="D148" i="5"/>
  <c r="B149" i="5"/>
  <c r="D149" i="5"/>
  <c r="B150" i="5"/>
  <c r="D150" i="5"/>
  <c r="B151" i="5"/>
  <c r="D151" i="5"/>
  <c r="B152" i="5"/>
  <c r="D152" i="5"/>
  <c r="B153" i="5"/>
  <c r="D153" i="5"/>
  <c r="B154" i="5"/>
  <c r="D154" i="5"/>
  <c r="B155" i="5"/>
  <c r="D155" i="5"/>
  <c r="B156" i="5"/>
  <c r="D156" i="5"/>
  <c r="B157" i="5"/>
  <c r="D157" i="5"/>
  <c r="B158" i="5"/>
  <c r="D158" i="5"/>
  <c r="B159" i="5"/>
  <c r="D159" i="5"/>
  <c r="B160" i="5"/>
  <c r="D160" i="5"/>
  <c r="B163" i="5"/>
  <c r="D163" i="5"/>
  <c r="B164" i="5"/>
  <c r="D164" i="5"/>
  <c r="B165" i="5"/>
  <c r="D165" i="5"/>
  <c r="B166" i="5"/>
  <c r="D166" i="5"/>
  <c r="B167" i="5"/>
  <c r="D167" i="5"/>
  <c r="B168" i="5"/>
  <c r="D168" i="5"/>
  <c r="B169" i="5"/>
  <c r="D169" i="5"/>
  <c r="B170" i="5"/>
  <c r="D170" i="5"/>
  <c r="B171" i="5"/>
  <c r="D171" i="5"/>
  <c r="B172" i="5"/>
  <c r="D172" i="5"/>
  <c r="B173" i="5"/>
  <c r="D173" i="5"/>
  <c r="B174" i="5"/>
  <c r="D174" i="5"/>
  <c r="B175" i="5"/>
  <c r="D175" i="5"/>
  <c r="B176" i="5"/>
  <c r="D176" i="5"/>
  <c r="B177" i="5"/>
  <c r="D177" i="5"/>
  <c r="B178" i="5"/>
  <c r="D178" i="5"/>
  <c r="B179" i="5"/>
  <c r="D179" i="5"/>
  <c r="B180" i="5"/>
  <c r="D180" i="5"/>
  <c r="B181" i="5"/>
  <c r="D181" i="5"/>
  <c r="B182" i="5"/>
  <c r="D182" i="5"/>
  <c r="B183" i="5"/>
  <c r="D183" i="5"/>
  <c r="B184" i="5"/>
  <c r="D184" i="5"/>
  <c r="B185" i="5"/>
  <c r="D185" i="5"/>
  <c r="B186" i="5"/>
  <c r="D186" i="5"/>
  <c r="B187" i="5"/>
  <c r="D187" i="5"/>
  <c r="B188" i="5"/>
  <c r="D188" i="5"/>
  <c r="B189" i="5"/>
  <c r="D189" i="5"/>
  <c r="B190" i="5"/>
  <c r="D190" i="5"/>
  <c r="B191" i="5"/>
  <c r="D191" i="5"/>
  <c r="B192" i="5"/>
  <c r="D192" i="5"/>
  <c r="B193" i="5"/>
  <c r="D193" i="5"/>
  <c r="B194" i="5"/>
  <c r="D194" i="5"/>
  <c r="B195" i="5"/>
  <c r="D195" i="5"/>
  <c r="B196" i="5"/>
  <c r="D196" i="5"/>
  <c r="B197" i="5"/>
  <c r="D197" i="5"/>
  <c r="B198" i="5"/>
  <c r="D198" i="5"/>
  <c r="B199" i="5"/>
  <c r="D199" i="5"/>
  <c r="B200" i="5"/>
  <c r="D200" i="5"/>
  <c r="B201" i="5"/>
  <c r="D201" i="5"/>
  <c r="B202" i="5"/>
  <c r="D202" i="5"/>
  <c r="B203" i="5"/>
  <c r="D203" i="5"/>
  <c r="B204" i="5"/>
  <c r="D204" i="5"/>
  <c r="B205" i="5"/>
  <c r="D205" i="5"/>
  <c r="B206" i="5"/>
  <c r="D206" i="5"/>
  <c r="B207" i="5"/>
  <c r="D207" i="5"/>
  <c r="B208" i="5"/>
  <c r="D208" i="5"/>
  <c r="B209" i="5"/>
  <c r="D209" i="5"/>
  <c r="B210" i="5"/>
  <c r="D210" i="5"/>
  <c r="B211" i="5"/>
  <c r="D211" i="5"/>
  <c r="B212" i="5"/>
  <c r="D212" i="5"/>
  <c r="B213" i="5"/>
  <c r="D213" i="5"/>
  <c r="B214" i="5"/>
  <c r="D214" i="5"/>
  <c r="B215" i="5"/>
  <c r="D215" i="5"/>
  <c r="B216" i="5"/>
  <c r="D216" i="5"/>
  <c r="B217" i="5"/>
  <c r="D217" i="5"/>
  <c r="B218" i="5"/>
  <c r="D218" i="5"/>
  <c r="B219" i="5"/>
  <c r="D219" i="5"/>
  <c r="B220" i="5"/>
  <c r="D220" i="5"/>
  <c r="B221" i="5"/>
  <c r="D221" i="5"/>
  <c r="B222" i="5"/>
  <c r="D222" i="5"/>
  <c r="B223" i="5"/>
  <c r="D223" i="5"/>
  <c r="B224" i="5"/>
  <c r="D224" i="5"/>
  <c r="B225" i="5"/>
  <c r="D225" i="5"/>
  <c r="B226" i="5"/>
  <c r="D226" i="5"/>
  <c r="B227" i="5"/>
  <c r="D227" i="5"/>
  <c r="B228" i="5"/>
  <c r="D228" i="5"/>
  <c r="B229" i="5"/>
  <c r="D229" i="5"/>
  <c r="B230" i="5"/>
  <c r="D230" i="5"/>
  <c r="B231" i="5"/>
  <c r="D231" i="5"/>
  <c r="B232" i="5"/>
  <c r="D232" i="5"/>
  <c r="B233" i="5"/>
  <c r="D233" i="5"/>
  <c r="B234" i="5"/>
  <c r="D234" i="5"/>
  <c r="B235" i="5"/>
  <c r="D235" i="5"/>
  <c r="B236" i="5"/>
  <c r="D236" i="5"/>
  <c r="B237" i="5"/>
  <c r="D237" i="5"/>
  <c r="B238" i="5"/>
  <c r="D238" i="5"/>
  <c r="B239" i="5"/>
  <c r="D239" i="5"/>
  <c r="B240" i="5"/>
  <c r="D240" i="5"/>
  <c r="B241" i="5"/>
  <c r="D241" i="5"/>
  <c r="B242" i="5"/>
  <c r="D242" i="5"/>
  <c r="B243" i="5"/>
  <c r="D243" i="5"/>
  <c r="B244" i="5"/>
  <c r="D244" i="5"/>
  <c r="B245" i="5"/>
  <c r="D245" i="5"/>
  <c r="B246" i="5"/>
  <c r="D246" i="5"/>
  <c r="B247" i="5"/>
  <c r="D247" i="5"/>
  <c r="B248" i="5"/>
  <c r="D248" i="5"/>
  <c r="B249" i="5"/>
  <c r="D249" i="5"/>
  <c r="B250" i="5"/>
  <c r="D250" i="5"/>
  <c r="B251" i="5"/>
  <c r="D251" i="5"/>
  <c r="B252" i="5"/>
  <c r="D252" i="5"/>
  <c r="B253" i="5"/>
  <c r="D253" i="5"/>
  <c r="B254" i="5"/>
  <c r="D254" i="5"/>
  <c r="B255" i="5"/>
  <c r="D255" i="5"/>
  <c r="B256" i="5"/>
  <c r="D256" i="5"/>
  <c r="B257" i="5"/>
  <c r="D257" i="5"/>
  <c r="B258" i="5"/>
  <c r="D258" i="5"/>
  <c r="B259" i="5"/>
  <c r="D259" i="5"/>
  <c r="B260" i="5"/>
  <c r="D260" i="5"/>
  <c r="B261" i="5"/>
  <c r="D261" i="5"/>
  <c r="B262" i="5"/>
  <c r="D262" i="5"/>
  <c r="B263" i="5"/>
  <c r="D263" i="5"/>
  <c r="B264" i="5"/>
  <c r="D264" i="5"/>
  <c r="B265" i="5"/>
  <c r="D265" i="5"/>
  <c r="B266" i="5"/>
  <c r="D266" i="5"/>
  <c r="B267" i="5"/>
  <c r="D267" i="5"/>
  <c r="B268" i="5"/>
  <c r="D268" i="5"/>
  <c r="B269" i="5"/>
  <c r="D269" i="5"/>
  <c r="B270" i="5"/>
  <c r="D270" i="5"/>
  <c r="B271" i="5"/>
  <c r="D271" i="5"/>
  <c r="B272" i="5"/>
  <c r="D272" i="5"/>
  <c r="B273" i="5"/>
  <c r="D273" i="5"/>
  <c r="B274" i="5"/>
  <c r="D274" i="5"/>
  <c r="B275" i="5"/>
  <c r="D275" i="5"/>
  <c r="B276" i="5"/>
  <c r="D276" i="5"/>
  <c r="B277" i="5"/>
  <c r="D277" i="5"/>
  <c r="B278" i="5"/>
  <c r="D278" i="5"/>
  <c r="B279" i="5"/>
  <c r="D279" i="5"/>
  <c r="B280" i="5"/>
  <c r="D280" i="5"/>
  <c r="B281" i="5"/>
  <c r="D281" i="5"/>
  <c r="B282" i="5"/>
  <c r="D282" i="5"/>
  <c r="B283" i="5"/>
  <c r="D283" i="5"/>
  <c r="B284" i="5"/>
  <c r="D284" i="5"/>
  <c r="B285" i="5"/>
  <c r="D285" i="5"/>
  <c r="B286" i="5"/>
  <c r="D286" i="5"/>
  <c r="B287" i="5"/>
  <c r="D287" i="5"/>
  <c r="B288" i="5"/>
  <c r="D288" i="5"/>
  <c r="B289" i="5"/>
  <c r="D289" i="5"/>
  <c r="B290" i="5"/>
  <c r="D290" i="5"/>
  <c r="B291" i="5"/>
  <c r="D291" i="5"/>
  <c r="B292" i="5"/>
  <c r="D292" i="5"/>
  <c r="B293" i="5"/>
  <c r="D293" i="5"/>
  <c r="B294" i="5"/>
  <c r="D294" i="5"/>
  <c r="B295" i="5"/>
  <c r="D295" i="5"/>
  <c r="B296" i="5"/>
  <c r="D296" i="5"/>
  <c r="B297" i="5"/>
  <c r="D297" i="5"/>
  <c r="B298" i="5"/>
  <c r="D298" i="5"/>
  <c r="B299" i="5"/>
  <c r="D299" i="5"/>
  <c r="B300" i="5"/>
  <c r="D300" i="5"/>
  <c r="B301" i="5"/>
  <c r="D301" i="5"/>
  <c r="B302" i="5"/>
  <c r="D302" i="5"/>
  <c r="B303" i="5"/>
  <c r="D303" i="5"/>
  <c r="B304" i="5"/>
  <c r="D304" i="5"/>
  <c r="B305" i="5"/>
  <c r="D305" i="5"/>
  <c r="B306" i="5"/>
  <c r="D306" i="5"/>
  <c r="B307" i="5"/>
  <c r="D307" i="5"/>
  <c r="B308" i="5"/>
  <c r="D308" i="5"/>
  <c r="B309" i="5"/>
  <c r="D309" i="5"/>
  <c r="B310" i="5"/>
  <c r="D310" i="5"/>
  <c r="B311" i="5"/>
  <c r="D311" i="5"/>
  <c r="B312" i="5"/>
  <c r="D312" i="5"/>
  <c r="B313" i="5"/>
  <c r="D313" i="5"/>
  <c r="B314" i="5"/>
  <c r="D314" i="5"/>
  <c r="B315" i="5"/>
  <c r="D315" i="5"/>
  <c r="B316" i="5"/>
  <c r="D316" i="5"/>
  <c r="B317" i="5"/>
  <c r="D317" i="5"/>
  <c r="B318" i="5"/>
  <c r="D318" i="5"/>
  <c r="B319" i="5"/>
  <c r="D319" i="5"/>
  <c r="B320" i="5"/>
  <c r="D320" i="5"/>
  <c r="B321" i="5"/>
  <c r="D321" i="5"/>
  <c r="B322" i="5"/>
  <c r="D322" i="5"/>
  <c r="B323" i="5"/>
  <c r="D323" i="5"/>
  <c r="B324" i="5"/>
  <c r="D324" i="5"/>
  <c r="B325" i="5"/>
  <c r="D325" i="5"/>
  <c r="B326" i="5"/>
  <c r="D326" i="5"/>
  <c r="B327" i="5"/>
  <c r="D327" i="5"/>
  <c r="B328" i="5"/>
  <c r="D328" i="5"/>
  <c r="B329" i="5"/>
  <c r="D329" i="5"/>
  <c r="B330" i="5"/>
  <c r="D330" i="5"/>
  <c r="B331" i="5"/>
  <c r="D331" i="5"/>
  <c r="B332" i="5"/>
  <c r="D332" i="5"/>
  <c r="B333" i="5"/>
  <c r="D333" i="5"/>
  <c r="B334" i="5"/>
  <c r="D334" i="5"/>
  <c r="B335" i="5"/>
  <c r="D335" i="5"/>
  <c r="B336" i="5"/>
  <c r="D336" i="5"/>
  <c r="B337" i="5"/>
  <c r="D337" i="5"/>
  <c r="B338" i="5"/>
  <c r="D338" i="5"/>
  <c r="B339" i="5"/>
  <c r="D339" i="5"/>
  <c r="B340" i="5"/>
  <c r="D340" i="5"/>
  <c r="B341" i="5"/>
  <c r="D341" i="5"/>
  <c r="B342" i="5"/>
  <c r="D342" i="5"/>
  <c r="B343" i="5"/>
  <c r="D343" i="5"/>
  <c r="B344" i="5"/>
  <c r="D344" i="5"/>
  <c r="B345" i="5"/>
  <c r="D345" i="5"/>
  <c r="B346" i="5"/>
  <c r="D346" i="5"/>
  <c r="B347" i="5"/>
  <c r="D347" i="5"/>
  <c r="B348" i="5"/>
  <c r="D348" i="5"/>
  <c r="B349" i="5"/>
  <c r="D349" i="5"/>
  <c r="B350" i="5"/>
  <c r="D350" i="5"/>
  <c r="B351" i="5"/>
  <c r="D351" i="5"/>
  <c r="B352" i="5"/>
  <c r="D352" i="5"/>
  <c r="B353" i="5"/>
  <c r="D353" i="5"/>
  <c r="B354" i="5"/>
  <c r="D354" i="5"/>
  <c r="B355" i="5"/>
  <c r="D355" i="5"/>
  <c r="B356" i="5"/>
  <c r="D356" i="5"/>
  <c r="B357" i="5"/>
  <c r="D357" i="5"/>
  <c r="B358" i="5"/>
  <c r="D358" i="5"/>
  <c r="B359" i="5"/>
  <c r="D359" i="5"/>
  <c r="B360" i="5"/>
  <c r="D360" i="5"/>
  <c r="B361" i="5"/>
  <c r="D361" i="5"/>
  <c r="B362" i="5"/>
  <c r="D362" i="5"/>
  <c r="B363" i="5"/>
  <c r="D363" i="5"/>
  <c r="B364" i="5"/>
  <c r="D364" i="5"/>
  <c r="B365" i="5"/>
  <c r="D365" i="5"/>
  <c r="B366" i="5"/>
  <c r="D366" i="5"/>
  <c r="B367" i="5"/>
  <c r="D367" i="5"/>
  <c r="B368" i="5"/>
  <c r="D368" i="5"/>
  <c r="B369" i="5"/>
  <c r="D369" i="5"/>
  <c r="B370" i="5"/>
  <c r="D370" i="5"/>
  <c r="B371" i="5"/>
  <c r="D371" i="5"/>
  <c r="B372" i="5"/>
  <c r="D372" i="5"/>
  <c r="B373" i="5"/>
  <c r="D373" i="5"/>
  <c r="B374" i="5"/>
  <c r="D374" i="5"/>
  <c r="B375" i="5"/>
  <c r="D375" i="5"/>
  <c r="B376" i="5"/>
  <c r="D376" i="5"/>
  <c r="B377" i="5"/>
  <c r="D377" i="5"/>
  <c r="B378" i="5"/>
  <c r="D378" i="5"/>
  <c r="B379" i="5"/>
  <c r="D379" i="5"/>
  <c r="B380" i="5"/>
  <c r="D380" i="5"/>
  <c r="B381" i="5"/>
  <c r="D381" i="5"/>
  <c r="B382" i="5"/>
  <c r="D382" i="5"/>
  <c r="B383" i="5"/>
  <c r="D383" i="5"/>
  <c r="B384" i="5"/>
  <c r="D384" i="5"/>
  <c r="B385" i="5"/>
  <c r="D385" i="5"/>
  <c r="B386" i="5"/>
  <c r="D386" i="5"/>
  <c r="B387" i="5"/>
  <c r="D387" i="5"/>
  <c r="B388" i="5"/>
  <c r="D388" i="5"/>
  <c r="B389" i="5"/>
  <c r="D389" i="5"/>
  <c r="B390" i="5"/>
  <c r="D390" i="5"/>
  <c r="B391" i="5"/>
  <c r="D391" i="5"/>
  <c r="B392" i="5"/>
  <c r="D392" i="5"/>
  <c r="B393" i="5"/>
  <c r="D393" i="5"/>
  <c r="B394" i="5"/>
  <c r="D394" i="5"/>
  <c r="B395" i="5"/>
  <c r="D395" i="5"/>
  <c r="B396" i="5"/>
  <c r="D396" i="5"/>
  <c r="B397" i="5"/>
  <c r="D397" i="5"/>
  <c r="B398" i="5"/>
  <c r="D398" i="5"/>
  <c r="B399" i="5"/>
  <c r="D399" i="5"/>
  <c r="B400" i="5"/>
  <c r="D400" i="5"/>
  <c r="B401" i="5"/>
  <c r="D401" i="5"/>
  <c r="B402" i="5"/>
  <c r="D402" i="5"/>
  <c r="B403" i="5"/>
  <c r="D403" i="5"/>
  <c r="B404" i="5"/>
  <c r="D404" i="5"/>
  <c r="B405" i="5"/>
  <c r="D405" i="5"/>
  <c r="B406" i="5"/>
  <c r="D406" i="5"/>
  <c r="B407" i="5"/>
  <c r="D407" i="5"/>
  <c r="B408" i="5"/>
  <c r="D408" i="5"/>
  <c r="B409" i="5"/>
  <c r="D409" i="5"/>
  <c r="B410" i="5"/>
  <c r="D410" i="5"/>
  <c r="B411" i="5"/>
  <c r="D411" i="5"/>
  <c r="B412" i="5"/>
  <c r="D412" i="5"/>
  <c r="B413" i="5"/>
  <c r="D413" i="5"/>
  <c r="B414" i="5"/>
  <c r="D414" i="5"/>
  <c r="B415" i="5"/>
  <c r="D415" i="5"/>
  <c r="B416" i="5"/>
  <c r="D416" i="5"/>
  <c r="B417" i="5"/>
  <c r="D417" i="5"/>
  <c r="B418" i="5"/>
  <c r="D418" i="5"/>
  <c r="B419" i="5"/>
  <c r="D419" i="5"/>
  <c r="B420" i="5"/>
  <c r="D420" i="5"/>
  <c r="B421" i="5"/>
  <c r="D421" i="5"/>
  <c r="B422" i="5"/>
  <c r="D422" i="5"/>
  <c r="B423" i="5"/>
  <c r="D423" i="5"/>
  <c r="B424" i="5"/>
  <c r="D424" i="5"/>
  <c r="B425" i="5"/>
  <c r="D425" i="5"/>
  <c r="B426" i="5"/>
  <c r="D426" i="5"/>
  <c r="B427" i="5"/>
  <c r="D427" i="5"/>
  <c r="B428" i="5"/>
  <c r="D428" i="5"/>
  <c r="B429" i="5"/>
  <c r="D429" i="5"/>
  <c r="B430" i="5"/>
  <c r="D430" i="5"/>
  <c r="B431" i="5"/>
  <c r="D431" i="5"/>
  <c r="B432" i="5"/>
  <c r="D432" i="5"/>
  <c r="B433" i="5"/>
  <c r="D433" i="5"/>
  <c r="B434" i="5"/>
  <c r="D434" i="5"/>
  <c r="B435" i="5"/>
  <c r="D435" i="5"/>
  <c r="B436" i="5"/>
  <c r="D436" i="5"/>
  <c r="B437" i="5"/>
  <c r="D437" i="5"/>
  <c r="B438" i="5"/>
  <c r="D438" i="5"/>
  <c r="B439" i="5"/>
  <c r="D439" i="5"/>
  <c r="B440" i="5"/>
  <c r="D440" i="5"/>
  <c r="B441" i="5"/>
  <c r="D441" i="5"/>
  <c r="B442" i="5"/>
  <c r="D442" i="5"/>
  <c r="B443" i="5"/>
  <c r="D443" i="5"/>
  <c r="B444" i="5"/>
  <c r="D444" i="5"/>
  <c r="B445" i="5"/>
  <c r="D445" i="5"/>
  <c r="B446" i="5"/>
  <c r="D446" i="5"/>
  <c r="B447" i="5"/>
  <c r="D447" i="5"/>
  <c r="B448" i="5"/>
  <c r="D448" i="5"/>
  <c r="B449" i="5"/>
  <c r="D449" i="5"/>
  <c r="B450" i="5"/>
  <c r="D450" i="5"/>
  <c r="B451" i="5"/>
  <c r="D451" i="5"/>
  <c r="B452" i="5"/>
  <c r="D452" i="5"/>
  <c r="B453" i="5"/>
  <c r="D453" i="5"/>
  <c r="B454" i="5"/>
  <c r="D454" i="5"/>
  <c r="B455" i="5"/>
  <c r="D455" i="5"/>
  <c r="B456" i="5"/>
  <c r="D456" i="5"/>
  <c r="B457" i="5"/>
  <c r="D457" i="5"/>
  <c r="B458" i="5"/>
  <c r="D458" i="5"/>
  <c r="B459" i="5"/>
  <c r="D459" i="5"/>
  <c r="B460" i="5"/>
  <c r="D460" i="5"/>
  <c r="B461" i="5"/>
  <c r="D461" i="5"/>
  <c r="B462" i="5"/>
  <c r="D462" i="5"/>
  <c r="B463" i="5"/>
  <c r="D463" i="5"/>
  <c r="B464" i="5"/>
  <c r="D464" i="5"/>
  <c r="B465" i="5"/>
  <c r="D465" i="5"/>
  <c r="B466" i="5"/>
  <c r="D466" i="5"/>
  <c r="B467" i="5"/>
  <c r="D467" i="5"/>
  <c r="B468" i="5"/>
  <c r="D468" i="5"/>
  <c r="B469" i="5"/>
  <c r="D469" i="5"/>
  <c r="B470" i="5"/>
  <c r="D470" i="5"/>
  <c r="B471" i="5"/>
  <c r="D471" i="5"/>
  <c r="B472" i="5"/>
  <c r="D472" i="5"/>
  <c r="B473" i="5"/>
  <c r="D473" i="5"/>
  <c r="B474" i="5"/>
  <c r="D474" i="5"/>
  <c r="B475" i="5"/>
  <c r="D475" i="5"/>
  <c r="B476" i="5"/>
  <c r="D476" i="5"/>
  <c r="B477" i="5"/>
  <c r="D477" i="5"/>
  <c r="B478" i="5"/>
  <c r="D478" i="5"/>
  <c r="B479" i="5"/>
  <c r="D479" i="5"/>
  <c r="B480" i="5"/>
  <c r="D480" i="5"/>
  <c r="B481" i="5"/>
  <c r="D481" i="5"/>
  <c r="B482" i="5"/>
  <c r="D482" i="5"/>
  <c r="B483" i="5"/>
  <c r="D483" i="5"/>
  <c r="B484" i="5"/>
  <c r="D484" i="5"/>
  <c r="B485" i="5"/>
  <c r="D485" i="5"/>
  <c r="B486" i="5"/>
  <c r="D486" i="5"/>
  <c r="B487" i="5"/>
  <c r="D487" i="5"/>
  <c r="B488" i="5"/>
  <c r="D488" i="5"/>
  <c r="B489" i="5"/>
  <c r="D489" i="5"/>
  <c r="B490" i="5"/>
  <c r="D490" i="5"/>
  <c r="B491" i="5"/>
  <c r="D491" i="5"/>
  <c r="B492" i="5"/>
  <c r="D492" i="5"/>
  <c r="B493" i="5"/>
  <c r="D493" i="5"/>
  <c r="B494" i="5"/>
  <c r="D494" i="5"/>
  <c r="B495" i="5"/>
  <c r="D495" i="5"/>
  <c r="B496" i="5"/>
  <c r="D496" i="5"/>
  <c r="B497" i="5"/>
  <c r="D497" i="5"/>
  <c r="B498" i="5"/>
  <c r="D498" i="5"/>
  <c r="B499" i="5"/>
  <c r="D499" i="5"/>
  <c r="B500" i="5"/>
  <c r="D500" i="5"/>
  <c r="B501" i="5"/>
  <c r="D501" i="5"/>
  <c r="B502" i="5"/>
  <c r="D502" i="5"/>
  <c r="B503" i="5"/>
  <c r="D503" i="5"/>
  <c r="B504" i="5"/>
  <c r="D504" i="5"/>
  <c r="B505" i="5"/>
  <c r="D505" i="5"/>
  <c r="B506" i="5"/>
  <c r="D506" i="5"/>
  <c r="B507" i="5"/>
  <c r="D507" i="5"/>
  <c r="B508" i="5"/>
  <c r="D508" i="5"/>
  <c r="B509" i="5"/>
  <c r="D509" i="5"/>
  <c r="B510" i="5"/>
  <c r="D510" i="5"/>
  <c r="B511" i="5"/>
  <c r="D511" i="5"/>
  <c r="B512" i="5"/>
  <c r="D512" i="5"/>
  <c r="B513" i="5"/>
  <c r="D513" i="5"/>
  <c r="B514" i="5"/>
  <c r="D514" i="5"/>
  <c r="B515" i="5"/>
  <c r="D515" i="5"/>
  <c r="B516" i="5"/>
  <c r="D516" i="5"/>
  <c r="B517" i="5"/>
  <c r="D517" i="5"/>
  <c r="B518" i="5"/>
  <c r="D518" i="5"/>
  <c r="B519" i="5"/>
  <c r="D519" i="5"/>
  <c r="B520" i="5"/>
  <c r="D520" i="5"/>
  <c r="B521" i="5"/>
  <c r="D521" i="5"/>
  <c r="B522" i="5"/>
  <c r="D522" i="5"/>
  <c r="B523" i="5"/>
  <c r="D523" i="5"/>
  <c r="B524" i="5"/>
  <c r="D524" i="5"/>
  <c r="B525" i="5"/>
  <c r="D525" i="5"/>
  <c r="B526" i="5"/>
  <c r="D526" i="5"/>
  <c r="B527" i="5"/>
  <c r="D527" i="5"/>
  <c r="B528" i="5"/>
  <c r="D528" i="5"/>
  <c r="B529" i="5"/>
  <c r="D529" i="5"/>
  <c r="B530" i="5"/>
  <c r="D530" i="5"/>
  <c r="B531" i="5"/>
  <c r="D531" i="5"/>
  <c r="B532" i="5"/>
  <c r="D532" i="5"/>
  <c r="B533" i="5"/>
  <c r="D533" i="5"/>
  <c r="B534" i="5"/>
  <c r="D534" i="5"/>
  <c r="B535" i="5"/>
  <c r="D535" i="5"/>
  <c r="B536" i="5"/>
  <c r="D536" i="5"/>
  <c r="B537" i="5"/>
  <c r="D537" i="5"/>
  <c r="B538" i="5"/>
  <c r="D538" i="5"/>
  <c r="B539" i="5"/>
  <c r="D539" i="5"/>
  <c r="B540" i="5"/>
  <c r="D540" i="5"/>
  <c r="B541" i="5"/>
  <c r="D541" i="5"/>
  <c r="B542" i="5"/>
  <c r="D542" i="5"/>
  <c r="B543" i="5"/>
  <c r="D543" i="5"/>
  <c r="B544" i="5"/>
  <c r="D544" i="5"/>
  <c r="B545" i="5"/>
  <c r="D545" i="5"/>
  <c r="B546" i="5"/>
  <c r="D546" i="5"/>
  <c r="B547" i="5"/>
  <c r="D547" i="5"/>
  <c r="B548" i="5"/>
  <c r="D548" i="5"/>
  <c r="B549" i="5"/>
  <c r="D549" i="5"/>
  <c r="B550" i="5"/>
  <c r="D550" i="5"/>
  <c r="B551" i="5"/>
  <c r="D551" i="5"/>
  <c r="B552" i="5"/>
  <c r="D552" i="5"/>
  <c r="B553" i="5"/>
  <c r="D553" i="5"/>
  <c r="B554" i="5"/>
  <c r="D554" i="5"/>
  <c r="B555" i="5"/>
  <c r="D555" i="5"/>
  <c r="B556" i="5"/>
  <c r="D556" i="5"/>
  <c r="B557" i="5"/>
  <c r="D557" i="5"/>
  <c r="B558" i="5"/>
  <c r="D558" i="5"/>
  <c r="B559" i="5"/>
  <c r="D559" i="5"/>
  <c r="B560" i="5"/>
  <c r="D560" i="5"/>
  <c r="B561" i="5"/>
  <c r="D561" i="5"/>
  <c r="B562" i="5"/>
  <c r="D562" i="5"/>
  <c r="B563" i="5"/>
  <c r="D563" i="5"/>
  <c r="B564" i="5"/>
  <c r="D564" i="5"/>
  <c r="B565" i="5"/>
  <c r="D565" i="5"/>
  <c r="B566" i="5"/>
  <c r="D566" i="5"/>
  <c r="B567" i="5"/>
  <c r="D567" i="5"/>
  <c r="B568" i="5"/>
  <c r="D568" i="5"/>
  <c r="B569" i="5"/>
  <c r="D569" i="5"/>
  <c r="B570" i="5"/>
  <c r="D570" i="5"/>
  <c r="B571" i="5"/>
  <c r="D571" i="5"/>
  <c r="B572" i="5"/>
  <c r="D572" i="5"/>
  <c r="B573" i="5"/>
  <c r="D573" i="5"/>
  <c r="B574" i="5"/>
  <c r="D574" i="5"/>
  <c r="B575" i="5"/>
  <c r="D575" i="5"/>
  <c r="B576" i="5"/>
  <c r="D576" i="5"/>
  <c r="B577" i="5"/>
  <c r="D577" i="5"/>
  <c r="B578" i="5"/>
  <c r="D578" i="5"/>
  <c r="B579" i="5"/>
  <c r="D579" i="5"/>
  <c r="B580" i="5"/>
  <c r="D580" i="5"/>
  <c r="B581" i="5"/>
  <c r="D581" i="5"/>
  <c r="B582" i="5"/>
  <c r="D582" i="5"/>
  <c r="B583" i="5"/>
  <c r="D583" i="5"/>
  <c r="B584" i="5"/>
  <c r="D584" i="5"/>
  <c r="B585" i="5"/>
  <c r="D585" i="5"/>
  <c r="B586" i="5"/>
  <c r="D586" i="5"/>
  <c r="B587" i="5"/>
  <c r="D587" i="5"/>
  <c r="B588" i="5"/>
  <c r="D588" i="5"/>
  <c r="B589" i="5"/>
  <c r="D589" i="5"/>
  <c r="B590" i="5"/>
  <c r="D590" i="5"/>
  <c r="B591" i="5"/>
  <c r="D591" i="5"/>
  <c r="B592" i="5"/>
  <c r="D592" i="5"/>
  <c r="B593" i="5"/>
  <c r="D593" i="5"/>
  <c r="B594" i="5"/>
  <c r="D594" i="5"/>
  <c r="B595" i="5"/>
  <c r="D595" i="5"/>
  <c r="B596" i="5"/>
  <c r="D596" i="5"/>
  <c r="B597" i="5"/>
  <c r="D597" i="5"/>
  <c r="B598" i="5"/>
  <c r="D598" i="5"/>
  <c r="B599" i="5"/>
  <c r="D599" i="5"/>
  <c r="B600" i="5"/>
  <c r="D600" i="5"/>
  <c r="B601" i="5"/>
  <c r="D601" i="5"/>
  <c r="B602" i="5"/>
  <c r="D602" i="5"/>
  <c r="B603" i="5"/>
  <c r="D603" i="5"/>
  <c r="B604" i="5"/>
  <c r="D604" i="5"/>
  <c r="B605" i="5"/>
  <c r="D605" i="5"/>
  <c r="B606" i="5"/>
  <c r="D606" i="5"/>
  <c r="B607" i="5"/>
  <c r="D607" i="5"/>
  <c r="B608" i="5"/>
  <c r="D608" i="5"/>
  <c r="B609" i="5"/>
  <c r="D609" i="5"/>
  <c r="B610" i="5"/>
  <c r="D610" i="5"/>
  <c r="B611" i="5"/>
  <c r="D611" i="5"/>
  <c r="B612" i="5"/>
  <c r="D612" i="5"/>
  <c r="B613" i="5"/>
  <c r="D613" i="5"/>
  <c r="B614" i="5"/>
  <c r="D614" i="5"/>
  <c r="B615" i="5"/>
  <c r="D615" i="5"/>
  <c r="B616" i="5"/>
  <c r="D616" i="5"/>
  <c r="B617" i="5"/>
  <c r="D617" i="5"/>
  <c r="B618" i="5"/>
  <c r="D618" i="5"/>
  <c r="B619" i="5"/>
  <c r="D619" i="5"/>
  <c r="B620" i="5"/>
  <c r="D620" i="5"/>
  <c r="B621" i="5"/>
  <c r="D621" i="5"/>
  <c r="B622" i="5"/>
  <c r="D622" i="5"/>
  <c r="B623" i="5"/>
  <c r="D623" i="5"/>
  <c r="B624" i="5"/>
  <c r="D624" i="5"/>
  <c r="B625" i="5"/>
  <c r="D625" i="5"/>
  <c r="B626" i="5"/>
  <c r="D626" i="5"/>
  <c r="B627" i="5"/>
  <c r="D627" i="5"/>
  <c r="B628" i="5"/>
  <c r="D628" i="5"/>
  <c r="B629" i="5"/>
  <c r="D629" i="5"/>
  <c r="B630" i="5"/>
  <c r="D630" i="5"/>
  <c r="B631" i="5"/>
  <c r="D631" i="5"/>
  <c r="B632" i="5"/>
  <c r="D632" i="5"/>
  <c r="B633" i="5"/>
  <c r="D633" i="5"/>
  <c r="B634" i="5"/>
  <c r="D634" i="5"/>
  <c r="B635" i="5"/>
  <c r="D635" i="5"/>
  <c r="B636" i="5"/>
  <c r="D636" i="5"/>
  <c r="B637" i="5"/>
  <c r="D637" i="5"/>
  <c r="B638" i="5"/>
  <c r="D638" i="5"/>
  <c r="B639" i="5"/>
  <c r="D639" i="5"/>
  <c r="B640" i="5"/>
  <c r="D640" i="5"/>
  <c r="B641" i="5"/>
  <c r="D641" i="5"/>
  <c r="B642" i="5"/>
  <c r="D642" i="5"/>
  <c r="B643" i="5"/>
  <c r="D643" i="5"/>
  <c r="B644" i="5"/>
  <c r="D644" i="5"/>
  <c r="B645" i="5"/>
  <c r="D645" i="5"/>
  <c r="B646" i="5"/>
  <c r="D646" i="5"/>
  <c r="B647" i="5"/>
  <c r="D647" i="5"/>
  <c r="B648" i="5"/>
  <c r="D648" i="5"/>
  <c r="B649" i="5"/>
  <c r="D649" i="5"/>
  <c r="B650" i="5"/>
  <c r="D650" i="5"/>
  <c r="B651" i="5"/>
  <c r="D651" i="5"/>
  <c r="B652" i="5"/>
  <c r="D652" i="5"/>
  <c r="B653" i="5"/>
  <c r="D653" i="5"/>
  <c r="B654" i="5"/>
  <c r="D654" i="5"/>
  <c r="B655" i="5"/>
  <c r="D655" i="5"/>
  <c r="B656" i="5"/>
  <c r="D656" i="5"/>
  <c r="B657" i="5"/>
  <c r="D657" i="5"/>
  <c r="B658" i="5"/>
  <c r="D658" i="5"/>
  <c r="B659" i="5"/>
  <c r="D659" i="5"/>
  <c r="B660" i="5"/>
  <c r="D660" i="5"/>
  <c r="B661" i="5"/>
  <c r="D661" i="5"/>
  <c r="B662" i="5"/>
  <c r="D662" i="5"/>
  <c r="B663" i="5"/>
  <c r="D663" i="5"/>
  <c r="B664" i="5"/>
  <c r="D664" i="5"/>
  <c r="B665" i="5"/>
  <c r="D665" i="5"/>
  <c r="B666" i="5"/>
  <c r="D666" i="5"/>
  <c r="B667" i="5"/>
  <c r="D667" i="5"/>
  <c r="B668" i="5"/>
  <c r="D668" i="5"/>
  <c r="B669" i="5"/>
  <c r="D669" i="5"/>
  <c r="B670" i="5"/>
  <c r="D670" i="5"/>
  <c r="B671" i="5"/>
  <c r="D671" i="5"/>
  <c r="B672" i="5"/>
  <c r="D672" i="5"/>
  <c r="B673" i="5"/>
  <c r="D673" i="5"/>
  <c r="B674" i="5"/>
  <c r="D674" i="5"/>
  <c r="B675" i="5"/>
  <c r="D675" i="5"/>
  <c r="B676" i="5"/>
  <c r="D676" i="5"/>
  <c r="B677" i="5"/>
  <c r="D677" i="5"/>
  <c r="B678" i="5"/>
  <c r="D678" i="5"/>
  <c r="B679" i="5"/>
  <c r="D679" i="5"/>
  <c r="B680" i="5"/>
  <c r="D680" i="5"/>
  <c r="B681" i="5"/>
  <c r="D681" i="5"/>
  <c r="B682" i="5"/>
  <c r="D682" i="5"/>
  <c r="B683" i="5"/>
  <c r="D683" i="5"/>
  <c r="B684" i="5"/>
  <c r="D684" i="5"/>
  <c r="B685" i="5"/>
  <c r="D685" i="5"/>
  <c r="B686" i="5"/>
  <c r="D686" i="5"/>
  <c r="B687" i="5"/>
  <c r="D687" i="5"/>
  <c r="B688" i="5"/>
  <c r="D688" i="5"/>
  <c r="B689" i="5"/>
  <c r="D689" i="5"/>
  <c r="B690" i="5"/>
  <c r="D690" i="5"/>
  <c r="B691" i="5"/>
  <c r="D691" i="5"/>
  <c r="B692" i="5"/>
  <c r="D692" i="5"/>
  <c r="B693" i="5"/>
  <c r="D693" i="5"/>
  <c r="B694" i="5"/>
  <c r="D694" i="5"/>
  <c r="B695" i="5"/>
  <c r="D695" i="5"/>
  <c r="B696" i="5"/>
  <c r="D696" i="5"/>
  <c r="B697" i="5"/>
  <c r="D697" i="5"/>
  <c r="B698" i="5"/>
  <c r="D698" i="5"/>
  <c r="B699" i="5"/>
  <c r="D699" i="5"/>
  <c r="B700" i="5"/>
  <c r="D700" i="5"/>
  <c r="B701" i="5"/>
  <c r="D701" i="5"/>
  <c r="B702" i="5"/>
  <c r="D702" i="5"/>
  <c r="B703" i="5"/>
  <c r="D703" i="5"/>
  <c r="B704" i="5"/>
  <c r="D704" i="5"/>
  <c r="B705" i="5"/>
  <c r="D705" i="5"/>
  <c r="B706" i="5"/>
  <c r="D706" i="5"/>
  <c r="B707" i="5"/>
  <c r="D707" i="5"/>
  <c r="B708" i="5"/>
  <c r="D708" i="5"/>
  <c r="B709" i="5"/>
  <c r="D709" i="5"/>
  <c r="B710" i="5"/>
  <c r="D710" i="5"/>
  <c r="B711" i="5"/>
  <c r="D711" i="5"/>
  <c r="B712" i="5"/>
  <c r="D712" i="5"/>
  <c r="B713" i="5"/>
  <c r="D713" i="5"/>
  <c r="B714" i="5"/>
  <c r="D714" i="5"/>
  <c r="B715" i="5"/>
  <c r="D715" i="5"/>
  <c r="B716" i="5"/>
  <c r="D716" i="5"/>
  <c r="B717" i="5"/>
  <c r="D717" i="5"/>
  <c r="B718" i="5"/>
  <c r="D718" i="5"/>
  <c r="B719" i="5"/>
  <c r="D719" i="5"/>
  <c r="B720" i="5"/>
  <c r="D720" i="5"/>
  <c r="B721" i="5"/>
  <c r="D721" i="5"/>
  <c r="B722" i="5"/>
  <c r="D722" i="5"/>
  <c r="B723" i="5"/>
  <c r="D723" i="5"/>
  <c r="B724" i="5"/>
  <c r="D724" i="5"/>
  <c r="B725" i="5"/>
  <c r="D725" i="5"/>
  <c r="B726" i="5"/>
  <c r="D726" i="5"/>
  <c r="B727" i="5"/>
  <c r="D727" i="5"/>
  <c r="B728" i="5"/>
  <c r="D728" i="5"/>
  <c r="B729" i="5"/>
  <c r="D729" i="5"/>
  <c r="B730" i="5"/>
  <c r="D730" i="5"/>
  <c r="B731" i="5"/>
  <c r="D731" i="5"/>
  <c r="B732" i="5"/>
  <c r="D732" i="5"/>
  <c r="B733" i="5"/>
  <c r="D733" i="5"/>
  <c r="B734" i="5"/>
  <c r="D734" i="5"/>
  <c r="B735" i="5"/>
  <c r="D735" i="5"/>
  <c r="B736" i="5"/>
  <c r="D736" i="5"/>
  <c r="B737" i="5"/>
  <c r="D737" i="5"/>
  <c r="B738" i="5"/>
  <c r="D738" i="5"/>
  <c r="B739" i="5"/>
  <c r="D739" i="5"/>
  <c r="B740" i="5"/>
  <c r="D740" i="5"/>
  <c r="B741" i="5"/>
  <c r="D741" i="5"/>
  <c r="B742" i="5"/>
  <c r="D742" i="5"/>
  <c r="B743" i="5"/>
  <c r="D743" i="5"/>
  <c r="B744" i="5"/>
  <c r="D744" i="5"/>
  <c r="B745" i="5"/>
  <c r="D745" i="5"/>
  <c r="B746" i="5"/>
  <c r="D746" i="5"/>
  <c r="B747" i="5"/>
  <c r="D747" i="5"/>
  <c r="B748" i="5"/>
  <c r="D748" i="5"/>
  <c r="B749" i="5"/>
  <c r="D749" i="5"/>
  <c r="B750" i="5"/>
  <c r="D750" i="5"/>
  <c r="B751" i="5"/>
  <c r="D751" i="5"/>
  <c r="B752" i="5"/>
  <c r="D752" i="5"/>
  <c r="B753" i="5"/>
  <c r="D753" i="5"/>
  <c r="B754" i="5"/>
  <c r="D754" i="5"/>
  <c r="B755" i="5"/>
  <c r="D755" i="5"/>
  <c r="B756" i="5"/>
  <c r="D756" i="5"/>
  <c r="B757" i="5"/>
  <c r="D757" i="5"/>
  <c r="B758" i="5"/>
  <c r="D758" i="5"/>
  <c r="B759" i="5"/>
  <c r="D759" i="5"/>
  <c r="B760" i="5"/>
  <c r="D760" i="5"/>
  <c r="B761" i="5"/>
  <c r="D761" i="5"/>
  <c r="B762" i="5"/>
  <c r="D762" i="5"/>
  <c r="B763" i="5"/>
  <c r="D763" i="5"/>
  <c r="B764" i="5"/>
  <c r="D764" i="5"/>
  <c r="B765" i="5"/>
  <c r="D765" i="5"/>
  <c r="B766" i="5"/>
  <c r="D766" i="5"/>
  <c r="B767" i="5"/>
  <c r="D767" i="5"/>
  <c r="B768" i="5"/>
  <c r="D768" i="5"/>
  <c r="B769" i="5"/>
  <c r="D769" i="5"/>
  <c r="B770" i="5"/>
  <c r="D770" i="5"/>
  <c r="B771" i="5"/>
  <c r="D771" i="5"/>
  <c r="B772" i="5"/>
  <c r="D772" i="5"/>
  <c r="B773" i="5"/>
  <c r="D773" i="5"/>
  <c r="B774" i="5"/>
  <c r="D774" i="5"/>
  <c r="B775" i="5"/>
  <c r="D775" i="5"/>
  <c r="B776" i="5"/>
  <c r="D776" i="5"/>
  <c r="B777" i="5"/>
  <c r="D777" i="5"/>
  <c r="B778" i="5"/>
  <c r="D778" i="5"/>
  <c r="B779" i="5"/>
  <c r="D779" i="5"/>
  <c r="B780" i="5"/>
  <c r="D780" i="5"/>
  <c r="B781" i="5"/>
  <c r="D781" i="5"/>
  <c r="B782" i="5"/>
  <c r="D782" i="5"/>
  <c r="B783" i="5"/>
  <c r="D783" i="5"/>
  <c r="B784" i="5"/>
  <c r="D784" i="5"/>
  <c r="B785" i="5"/>
  <c r="D785" i="5"/>
  <c r="B786" i="5"/>
  <c r="D786" i="5"/>
  <c r="B787" i="5"/>
  <c r="D787" i="5"/>
  <c r="B788" i="5"/>
  <c r="D788" i="5"/>
  <c r="B789" i="5"/>
  <c r="D789" i="5"/>
  <c r="B790" i="5"/>
  <c r="D790" i="5"/>
  <c r="B791" i="5"/>
  <c r="D791" i="5"/>
  <c r="B792" i="5"/>
  <c r="D792" i="5"/>
  <c r="B793" i="5"/>
  <c r="D793" i="5"/>
  <c r="B794" i="5"/>
  <c r="D794" i="5"/>
  <c r="B795" i="5"/>
  <c r="D795" i="5"/>
  <c r="B796" i="5"/>
  <c r="D796" i="5"/>
  <c r="B797" i="5"/>
  <c r="D797" i="5"/>
  <c r="B798" i="5"/>
  <c r="D798" i="5"/>
  <c r="B799" i="5"/>
  <c r="D799" i="5"/>
  <c r="B800" i="5"/>
  <c r="D800" i="5"/>
  <c r="B801" i="5"/>
  <c r="D801" i="5"/>
  <c r="B802" i="5"/>
  <c r="D802" i="5"/>
  <c r="B803" i="5"/>
  <c r="D803" i="5"/>
  <c r="B804" i="5"/>
  <c r="D804" i="5"/>
  <c r="B805" i="5"/>
  <c r="D805" i="5"/>
  <c r="B806" i="5"/>
  <c r="D806" i="5"/>
  <c r="B807" i="5"/>
  <c r="D807" i="5"/>
  <c r="B808" i="5"/>
  <c r="D808" i="5"/>
  <c r="B809" i="5"/>
  <c r="D809" i="5"/>
  <c r="B810" i="5"/>
  <c r="D810" i="5"/>
  <c r="B811" i="5"/>
  <c r="D811" i="5"/>
  <c r="B812" i="5"/>
  <c r="D812" i="5"/>
  <c r="B813" i="5"/>
  <c r="D813" i="5"/>
  <c r="B814" i="5"/>
  <c r="D814" i="5"/>
  <c r="B815" i="5"/>
  <c r="D815" i="5"/>
  <c r="B816" i="5"/>
  <c r="D816" i="5"/>
  <c r="B817" i="5"/>
  <c r="D817" i="5"/>
  <c r="B818" i="5"/>
  <c r="D818" i="5"/>
  <c r="B819" i="5"/>
  <c r="D819" i="5"/>
  <c r="B820" i="5"/>
  <c r="D820" i="5"/>
  <c r="B821" i="5"/>
  <c r="D821" i="5"/>
  <c r="B822" i="5"/>
  <c r="D822" i="5"/>
  <c r="B823" i="5"/>
  <c r="D823" i="5"/>
  <c r="B824" i="5"/>
  <c r="D824" i="5"/>
  <c r="B825" i="5"/>
  <c r="D825" i="5"/>
  <c r="B826" i="5"/>
  <c r="D826" i="5"/>
  <c r="B827" i="5"/>
  <c r="D827" i="5"/>
  <c r="B828" i="5"/>
  <c r="D828" i="5"/>
  <c r="B829" i="5"/>
  <c r="D829" i="5"/>
  <c r="B830" i="5"/>
  <c r="D830" i="5"/>
  <c r="B831" i="5"/>
  <c r="D831" i="5"/>
  <c r="B832" i="5"/>
  <c r="D832" i="5"/>
  <c r="B833" i="5"/>
  <c r="D833" i="5"/>
  <c r="B834" i="5"/>
  <c r="D834" i="5"/>
  <c r="B835" i="5"/>
  <c r="D835" i="5"/>
  <c r="B836" i="5"/>
  <c r="D836" i="5"/>
  <c r="B837" i="5"/>
  <c r="D837" i="5"/>
  <c r="B838" i="5"/>
  <c r="D838" i="5"/>
  <c r="B839" i="5"/>
  <c r="D839" i="5"/>
  <c r="B840" i="5"/>
  <c r="D840" i="5"/>
  <c r="B841" i="5"/>
  <c r="D841" i="5"/>
  <c r="B842" i="5"/>
  <c r="D842" i="5"/>
  <c r="B843" i="5"/>
  <c r="D843" i="5"/>
  <c r="B844" i="5"/>
  <c r="D844" i="5"/>
  <c r="B845" i="5"/>
  <c r="D845" i="5"/>
  <c r="B846" i="5"/>
  <c r="D846" i="5"/>
  <c r="B847" i="5"/>
  <c r="D847" i="5"/>
  <c r="B848" i="5"/>
  <c r="D848" i="5"/>
  <c r="B849" i="5"/>
  <c r="D849" i="5"/>
  <c r="B850" i="5"/>
  <c r="D850" i="5"/>
  <c r="B851" i="5"/>
  <c r="D851" i="5"/>
  <c r="B852" i="5"/>
  <c r="D852" i="5"/>
  <c r="B853" i="5"/>
  <c r="D853" i="5"/>
  <c r="B854" i="5"/>
  <c r="D854" i="5"/>
  <c r="B855" i="5"/>
  <c r="D855" i="5"/>
  <c r="B856" i="5"/>
  <c r="D856" i="5"/>
  <c r="B857" i="5"/>
  <c r="D857" i="5"/>
  <c r="B858" i="5"/>
  <c r="D858" i="5"/>
  <c r="B859" i="5"/>
  <c r="D859" i="5"/>
  <c r="B860" i="5"/>
  <c r="D860" i="5"/>
  <c r="B861" i="5"/>
  <c r="D861" i="5"/>
  <c r="B862" i="5"/>
  <c r="D862" i="5"/>
  <c r="B863" i="5"/>
  <c r="D863" i="5"/>
  <c r="B864" i="5"/>
  <c r="D864" i="5"/>
  <c r="B865" i="5"/>
  <c r="D865" i="5"/>
  <c r="B866" i="5"/>
  <c r="D866" i="5"/>
  <c r="B867" i="5"/>
  <c r="D867" i="5"/>
  <c r="B868" i="5"/>
  <c r="D868" i="5"/>
  <c r="B869" i="5"/>
  <c r="D869" i="5"/>
  <c r="B870" i="5"/>
  <c r="D870" i="5"/>
  <c r="B871" i="5"/>
  <c r="D871" i="5"/>
  <c r="B872" i="5"/>
  <c r="D872" i="5"/>
  <c r="B873" i="5"/>
  <c r="D873" i="5"/>
  <c r="B874" i="5"/>
  <c r="D874" i="5"/>
  <c r="B875" i="5"/>
  <c r="D875" i="5"/>
  <c r="B876" i="5"/>
  <c r="D876" i="5"/>
  <c r="B877" i="5"/>
  <c r="D877" i="5"/>
  <c r="B878" i="5"/>
  <c r="D878" i="5"/>
  <c r="B879" i="5"/>
  <c r="D879" i="5"/>
  <c r="B880" i="5"/>
  <c r="D880" i="5"/>
  <c r="B881" i="5"/>
  <c r="D881" i="5"/>
  <c r="B882" i="5"/>
  <c r="D882" i="5"/>
  <c r="B883" i="5"/>
  <c r="D883" i="5"/>
  <c r="B884" i="5"/>
  <c r="D884" i="5"/>
  <c r="B885" i="5"/>
  <c r="D885" i="5"/>
  <c r="B886" i="5"/>
  <c r="D886" i="5"/>
  <c r="B887" i="5"/>
  <c r="D887" i="5"/>
  <c r="B888" i="5"/>
  <c r="D888" i="5"/>
  <c r="B889" i="5"/>
  <c r="D889" i="5"/>
  <c r="B890" i="5"/>
  <c r="D890" i="5"/>
  <c r="B891" i="5"/>
  <c r="D891" i="5"/>
  <c r="B892" i="5"/>
  <c r="D892" i="5"/>
  <c r="B893" i="5"/>
  <c r="D893" i="5"/>
  <c r="B894" i="5"/>
  <c r="D894" i="5"/>
  <c r="B895" i="5"/>
  <c r="D895" i="5"/>
  <c r="B896" i="5"/>
  <c r="D896" i="5"/>
  <c r="B897" i="5"/>
  <c r="D897" i="5"/>
  <c r="B898" i="5"/>
  <c r="D898" i="5"/>
  <c r="B899" i="5"/>
  <c r="D899" i="5"/>
  <c r="B900" i="5"/>
  <c r="D900" i="5"/>
  <c r="B901" i="5"/>
  <c r="D901" i="5"/>
  <c r="B902" i="5"/>
  <c r="D902" i="5"/>
  <c r="B903" i="5"/>
  <c r="D903" i="5"/>
  <c r="B904" i="5"/>
  <c r="D904" i="5"/>
  <c r="B905" i="5"/>
  <c r="D905" i="5"/>
  <c r="B906" i="5"/>
  <c r="D906" i="5"/>
  <c r="B907" i="5"/>
  <c r="D907" i="5"/>
  <c r="B908" i="5"/>
  <c r="D908" i="5"/>
  <c r="B909" i="5"/>
  <c r="D909" i="5"/>
  <c r="B910" i="5"/>
  <c r="D910" i="5"/>
  <c r="B911" i="5"/>
  <c r="D911" i="5"/>
  <c r="B912" i="5"/>
  <c r="D912" i="5"/>
  <c r="B913" i="5"/>
  <c r="D913" i="5"/>
  <c r="B914" i="5"/>
  <c r="D914" i="5"/>
  <c r="B915" i="5"/>
  <c r="D915" i="5"/>
  <c r="B916" i="5"/>
  <c r="D916" i="5"/>
  <c r="B917" i="5"/>
  <c r="D917" i="5"/>
  <c r="B918" i="5"/>
  <c r="D918" i="5"/>
  <c r="B919" i="5"/>
  <c r="D919" i="5"/>
  <c r="B920" i="5"/>
  <c r="D920" i="5"/>
  <c r="B921" i="5"/>
  <c r="D921" i="5"/>
  <c r="B922" i="5"/>
  <c r="D922" i="5"/>
  <c r="B923" i="5"/>
  <c r="D923" i="5"/>
  <c r="B924" i="5"/>
  <c r="D924" i="5"/>
  <c r="B925" i="5"/>
  <c r="D925" i="5"/>
  <c r="B926" i="5"/>
  <c r="D926" i="5"/>
  <c r="B927" i="5"/>
  <c r="D927" i="5"/>
  <c r="B928" i="5"/>
  <c r="D928" i="5"/>
  <c r="B929" i="5"/>
  <c r="D929" i="5"/>
  <c r="B930" i="5"/>
  <c r="D930" i="5"/>
  <c r="B931" i="5"/>
  <c r="D931" i="5"/>
  <c r="B932" i="5"/>
  <c r="D932" i="5"/>
  <c r="B933" i="5"/>
  <c r="D933" i="5"/>
  <c r="B934" i="5"/>
  <c r="D934" i="5"/>
  <c r="B935" i="5"/>
  <c r="D935" i="5"/>
  <c r="B936" i="5"/>
  <c r="D936" i="5"/>
  <c r="B937" i="5"/>
  <c r="D937" i="5"/>
  <c r="B938" i="5"/>
  <c r="D938" i="5"/>
  <c r="B939" i="5"/>
  <c r="D939" i="5"/>
  <c r="B940" i="5"/>
  <c r="D940" i="5"/>
  <c r="B941" i="5"/>
  <c r="D941" i="5"/>
  <c r="B942" i="5"/>
  <c r="D942" i="5"/>
  <c r="B943" i="5"/>
  <c r="D943" i="5"/>
  <c r="B944" i="5"/>
  <c r="D944" i="5"/>
  <c r="B945" i="5"/>
  <c r="D945" i="5"/>
  <c r="B946" i="5"/>
  <c r="D946" i="5"/>
  <c r="B947" i="5"/>
  <c r="D947" i="5"/>
  <c r="B948" i="5"/>
  <c r="D948" i="5"/>
  <c r="B949" i="5"/>
  <c r="D949" i="5"/>
  <c r="B950" i="5"/>
  <c r="D950" i="5"/>
  <c r="B951" i="5"/>
  <c r="D951" i="5"/>
  <c r="B952" i="5"/>
  <c r="D952" i="5"/>
  <c r="B953" i="5"/>
  <c r="D953" i="5"/>
  <c r="B954" i="5"/>
  <c r="D954" i="5"/>
  <c r="B955" i="5"/>
  <c r="D955" i="5"/>
  <c r="B956" i="5"/>
  <c r="D956" i="5"/>
  <c r="B957" i="5"/>
  <c r="D957" i="5"/>
  <c r="B958" i="5"/>
  <c r="D958" i="5"/>
  <c r="B959" i="5"/>
  <c r="D959" i="5"/>
  <c r="B960" i="5"/>
  <c r="D960" i="5"/>
  <c r="B961" i="5"/>
  <c r="D961" i="5"/>
  <c r="B962" i="5"/>
  <c r="D962" i="5"/>
  <c r="B963" i="5"/>
  <c r="D963" i="5"/>
  <c r="B964" i="5"/>
  <c r="D964" i="5"/>
  <c r="B965" i="5"/>
  <c r="D965" i="5"/>
  <c r="B966" i="5"/>
  <c r="D966" i="5"/>
  <c r="B967" i="5"/>
  <c r="D967" i="5"/>
  <c r="B968" i="5"/>
  <c r="D968" i="5"/>
  <c r="B969" i="5"/>
  <c r="D969" i="5"/>
  <c r="B970" i="5"/>
  <c r="D970" i="5"/>
  <c r="B971" i="5"/>
  <c r="D971" i="5"/>
  <c r="B972" i="5"/>
  <c r="D972" i="5"/>
  <c r="B973" i="5"/>
  <c r="D973" i="5"/>
  <c r="B974" i="5"/>
  <c r="D974" i="5"/>
  <c r="B975" i="5"/>
  <c r="D975" i="5"/>
  <c r="B976" i="5"/>
  <c r="D976" i="5"/>
  <c r="B977" i="5"/>
  <c r="D977" i="5"/>
  <c r="B978" i="5"/>
  <c r="D978" i="5"/>
  <c r="B979" i="5"/>
  <c r="D979" i="5"/>
  <c r="B980" i="5"/>
  <c r="D980" i="5"/>
  <c r="B981" i="5"/>
  <c r="D981" i="5"/>
  <c r="B982" i="5"/>
  <c r="D982" i="5"/>
  <c r="B983" i="5"/>
  <c r="D983" i="5"/>
  <c r="B984" i="5"/>
  <c r="D984" i="5"/>
  <c r="B985" i="5"/>
  <c r="D985" i="5"/>
  <c r="B986" i="5"/>
  <c r="D986" i="5"/>
  <c r="B987" i="5"/>
  <c r="D987" i="5"/>
  <c r="B988" i="5"/>
  <c r="D988" i="5"/>
  <c r="B989" i="5"/>
  <c r="D989" i="5"/>
  <c r="B990" i="5"/>
  <c r="D990" i="5"/>
  <c r="B991" i="5"/>
  <c r="D991" i="5"/>
  <c r="B992" i="5"/>
  <c r="D992" i="5"/>
  <c r="B993" i="5"/>
  <c r="D993" i="5"/>
  <c r="B994" i="5"/>
  <c r="D994" i="5"/>
  <c r="B995" i="5"/>
  <c r="D995" i="5"/>
  <c r="B996" i="5"/>
  <c r="D996" i="5"/>
  <c r="B997" i="5"/>
  <c r="D997" i="5"/>
  <c r="B998" i="5"/>
  <c r="D998" i="5"/>
  <c r="B999" i="5"/>
  <c r="D999" i="5"/>
  <c r="B1000" i="5"/>
  <c r="D1000" i="5"/>
  <c r="B1001" i="5"/>
  <c r="D1001" i="5"/>
  <c r="B1002" i="5"/>
  <c r="D1002" i="5"/>
  <c r="B1003" i="5"/>
  <c r="D1003" i="5"/>
  <c r="B1004" i="5"/>
  <c r="D1004" i="5"/>
  <c r="B1005" i="5"/>
  <c r="D1005" i="5"/>
  <c r="B1006" i="5"/>
  <c r="D1006" i="5"/>
  <c r="B1007" i="5"/>
  <c r="D1007" i="5"/>
  <c r="B1008" i="5"/>
  <c r="D1008" i="5"/>
  <c r="B1009" i="5"/>
  <c r="D1009" i="5"/>
  <c r="B1010" i="5"/>
  <c r="D1010" i="5"/>
  <c r="B1011" i="5"/>
  <c r="D1011" i="5"/>
  <c r="B1012" i="5"/>
  <c r="D1012" i="5"/>
  <c r="B1013" i="5"/>
  <c r="D1013" i="5"/>
  <c r="B1014" i="5"/>
  <c r="D1014" i="5"/>
  <c r="B1015" i="5"/>
  <c r="D1015" i="5"/>
  <c r="B1016" i="5"/>
  <c r="D1016" i="5"/>
  <c r="B1017" i="5"/>
  <c r="D1017" i="5"/>
  <c r="B1018" i="5"/>
  <c r="D1018" i="5"/>
  <c r="B1019" i="5"/>
  <c r="D1019" i="5"/>
  <c r="B1020" i="5"/>
  <c r="D1020" i="5"/>
  <c r="B1021" i="5"/>
  <c r="D1021" i="5"/>
  <c r="B1022" i="5"/>
  <c r="D1022" i="5"/>
  <c r="B1023" i="5"/>
  <c r="D1023" i="5"/>
  <c r="B1024" i="5"/>
  <c r="D1024" i="5"/>
  <c r="B1025" i="5"/>
  <c r="D1025" i="5"/>
  <c r="B1026" i="5"/>
  <c r="D1026" i="5"/>
  <c r="B1027" i="5"/>
  <c r="D1027" i="5"/>
  <c r="B1028" i="5"/>
  <c r="D1028" i="5"/>
  <c r="B1029" i="5"/>
  <c r="D1029" i="5"/>
  <c r="B1030" i="5"/>
  <c r="D1030" i="5"/>
  <c r="B1031" i="5"/>
  <c r="D1031" i="5"/>
  <c r="B1032" i="5"/>
  <c r="D1032" i="5"/>
  <c r="B1033" i="5"/>
  <c r="D1033" i="5"/>
  <c r="B1034" i="5"/>
  <c r="D1034" i="5"/>
  <c r="B1035" i="5"/>
  <c r="D1035" i="5"/>
  <c r="B1036" i="5"/>
  <c r="D1036" i="5"/>
  <c r="B1037" i="5"/>
  <c r="D1037" i="5"/>
  <c r="B1038" i="5"/>
  <c r="D1038" i="5"/>
  <c r="B1039" i="5"/>
  <c r="D1039" i="5"/>
  <c r="B1040" i="5"/>
  <c r="D1040" i="5"/>
  <c r="B1041" i="5"/>
  <c r="D1041" i="5"/>
  <c r="B1042" i="5"/>
  <c r="D1042" i="5"/>
  <c r="B1043" i="5"/>
  <c r="D1043" i="5"/>
  <c r="B1044" i="5"/>
  <c r="D1044" i="5"/>
  <c r="B1045" i="5"/>
  <c r="D1045" i="5"/>
  <c r="B1046" i="5"/>
  <c r="D1046" i="5"/>
  <c r="B1047" i="5"/>
  <c r="D1047" i="5"/>
  <c r="B1048" i="5"/>
  <c r="D1048" i="5"/>
  <c r="B1049" i="5"/>
  <c r="D1049" i="5"/>
  <c r="B1050" i="5"/>
  <c r="D1050" i="5"/>
  <c r="B1051" i="5"/>
  <c r="D1051" i="5"/>
  <c r="B1052" i="5"/>
  <c r="D1052" i="5"/>
  <c r="B1053" i="5"/>
  <c r="D1053" i="5"/>
  <c r="B1054" i="5"/>
  <c r="D1054" i="5"/>
  <c r="B1055" i="5"/>
  <c r="D1055" i="5"/>
  <c r="B1056" i="5"/>
  <c r="D1056" i="5"/>
  <c r="B1057" i="5"/>
  <c r="D1057" i="5"/>
  <c r="B1058" i="5"/>
  <c r="D1058" i="5"/>
  <c r="B1059" i="5"/>
  <c r="D1059" i="5"/>
  <c r="B1060" i="5"/>
  <c r="D1060" i="5"/>
  <c r="B1061" i="5"/>
  <c r="D1061" i="5"/>
  <c r="B1062" i="5"/>
  <c r="D1062" i="5"/>
  <c r="B1063" i="5"/>
  <c r="D1063" i="5"/>
  <c r="B1064" i="5"/>
  <c r="D1064" i="5"/>
  <c r="B1065" i="5"/>
  <c r="D1065" i="5"/>
  <c r="B1066" i="5"/>
  <c r="D1066" i="5"/>
  <c r="B1067" i="5"/>
  <c r="D1067" i="5"/>
  <c r="B1068" i="5"/>
  <c r="D1068" i="5"/>
  <c r="B1069" i="5"/>
  <c r="D1069" i="5"/>
  <c r="B1070" i="5"/>
  <c r="D1070" i="5"/>
  <c r="B1071" i="5"/>
  <c r="D1071" i="5"/>
  <c r="B1072" i="5"/>
  <c r="D1072" i="5"/>
  <c r="B1073" i="5"/>
  <c r="D1073" i="5"/>
  <c r="B1074" i="5"/>
  <c r="D1074" i="5"/>
  <c r="B1075" i="5"/>
  <c r="D1075" i="5"/>
  <c r="B1076" i="5"/>
  <c r="D1076" i="5"/>
  <c r="B1077" i="5"/>
  <c r="D1077" i="5"/>
  <c r="B1078" i="5"/>
  <c r="D1078" i="5"/>
  <c r="B1079" i="5"/>
  <c r="D1079" i="5"/>
  <c r="B1080" i="5"/>
  <c r="D1080" i="5"/>
  <c r="B1081" i="5"/>
  <c r="D1081" i="5"/>
  <c r="B1082" i="5"/>
  <c r="D1082" i="5"/>
  <c r="B1083" i="5"/>
  <c r="D1083" i="5"/>
  <c r="B1084" i="5"/>
  <c r="D1084" i="5"/>
  <c r="B1085" i="5"/>
  <c r="D1085" i="5"/>
  <c r="B1086" i="5"/>
  <c r="D1086" i="5"/>
  <c r="B1087" i="5"/>
  <c r="D1087" i="5"/>
  <c r="B1088" i="5"/>
  <c r="D1088" i="5"/>
  <c r="B1089" i="5"/>
  <c r="D1089" i="5"/>
  <c r="B1090" i="5"/>
  <c r="D1090" i="5"/>
  <c r="B1091" i="5"/>
  <c r="D1091" i="5"/>
  <c r="B1092" i="5"/>
  <c r="D1092" i="5"/>
  <c r="B1093" i="5"/>
  <c r="D1093" i="5"/>
  <c r="B1094" i="5"/>
  <c r="D1094" i="5"/>
  <c r="B1095" i="5"/>
  <c r="D1095" i="5"/>
  <c r="B1096" i="5"/>
  <c r="D1096" i="5"/>
  <c r="B1097" i="5"/>
  <c r="D1097" i="5"/>
  <c r="B1098" i="5"/>
  <c r="D1098" i="5"/>
  <c r="B1099" i="5"/>
  <c r="D1099" i="5"/>
  <c r="B1100" i="5"/>
  <c r="D1100" i="5"/>
  <c r="B1101" i="5"/>
  <c r="D1101" i="5"/>
  <c r="B1102" i="5"/>
  <c r="D1102" i="5"/>
  <c r="B1103" i="5"/>
  <c r="D1103" i="5"/>
  <c r="B1104" i="5"/>
  <c r="D1104" i="5"/>
  <c r="B1105" i="5"/>
  <c r="D1105" i="5"/>
  <c r="B1106" i="5"/>
  <c r="D1106" i="5"/>
  <c r="B1107" i="5"/>
  <c r="D1107" i="5"/>
  <c r="B1108" i="5"/>
  <c r="D1108" i="5"/>
  <c r="B1109" i="5"/>
  <c r="D1109" i="5"/>
  <c r="B1110" i="5"/>
  <c r="D1110" i="5"/>
  <c r="B1111" i="5"/>
  <c r="D1111" i="5"/>
  <c r="B1112" i="5"/>
  <c r="D1112" i="5"/>
  <c r="B1113" i="5"/>
  <c r="D1113" i="5"/>
  <c r="B1114" i="5"/>
  <c r="D1114" i="5"/>
  <c r="B1115" i="5"/>
  <c r="D1115" i="5"/>
  <c r="B1116" i="5"/>
  <c r="D1116" i="5"/>
  <c r="B1117" i="5"/>
  <c r="D1117" i="5"/>
  <c r="B1118" i="5"/>
  <c r="D1118" i="5"/>
  <c r="B1119" i="5"/>
  <c r="D1119" i="5"/>
  <c r="B1120" i="5"/>
  <c r="D1120" i="5"/>
  <c r="B1121" i="5"/>
  <c r="D1121" i="5"/>
  <c r="B1122" i="5"/>
  <c r="D1122" i="5"/>
  <c r="B1123" i="5"/>
  <c r="D1123" i="5"/>
  <c r="B1124" i="5"/>
  <c r="D1124" i="5"/>
  <c r="B1125" i="5"/>
  <c r="D1125" i="5"/>
  <c r="B1126" i="5"/>
  <c r="D1126" i="5"/>
  <c r="B1127" i="5"/>
  <c r="D1127" i="5"/>
  <c r="B1128" i="5"/>
  <c r="D1128" i="5"/>
  <c r="B1129" i="5"/>
  <c r="D1129" i="5"/>
  <c r="B1130" i="5"/>
  <c r="D1130" i="5"/>
  <c r="B1131" i="5"/>
  <c r="D1131" i="5"/>
  <c r="B1132" i="5"/>
  <c r="D1132" i="5"/>
  <c r="B1133" i="5"/>
  <c r="D1133" i="5"/>
  <c r="B1134" i="5"/>
  <c r="D1134" i="5"/>
  <c r="B1135" i="5"/>
  <c r="D1135" i="5"/>
  <c r="B1136" i="5"/>
  <c r="D1136" i="5"/>
  <c r="B1137" i="5"/>
  <c r="D1137" i="5"/>
  <c r="B1138" i="5"/>
  <c r="D1138" i="5"/>
  <c r="B1139" i="5"/>
  <c r="D1139" i="5"/>
  <c r="B1140" i="5"/>
  <c r="D1140" i="5"/>
  <c r="B1141" i="5"/>
  <c r="D1141" i="5"/>
  <c r="B1142" i="5"/>
  <c r="D1142" i="5"/>
  <c r="B1143" i="5"/>
  <c r="D1143" i="5"/>
  <c r="B1144" i="5"/>
  <c r="D1144" i="5"/>
  <c r="B1145" i="5"/>
  <c r="D1145" i="5"/>
  <c r="B1146" i="5"/>
  <c r="D1146" i="5"/>
  <c r="B1147" i="5"/>
  <c r="D1147" i="5"/>
  <c r="B1148" i="5"/>
  <c r="D1148" i="5"/>
  <c r="B1149" i="5"/>
  <c r="D1149" i="5"/>
  <c r="B1150" i="5"/>
  <c r="D1150" i="5"/>
  <c r="B1151" i="5"/>
  <c r="D1151" i="5"/>
  <c r="B1152" i="5"/>
  <c r="D1152" i="5"/>
  <c r="B1153" i="5"/>
  <c r="D1153" i="5"/>
  <c r="B1154" i="5"/>
  <c r="D1154" i="5"/>
  <c r="B1155" i="5"/>
  <c r="D1155" i="5"/>
  <c r="B1156" i="5"/>
  <c r="D1156" i="5"/>
  <c r="B1157" i="5"/>
  <c r="D1157" i="5"/>
  <c r="B1158" i="5"/>
  <c r="D1158" i="5"/>
  <c r="B1159" i="5"/>
  <c r="D1159" i="5"/>
  <c r="B1160" i="5"/>
  <c r="D1160" i="5"/>
  <c r="B1161" i="5"/>
  <c r="D1161" i="5"/>
  <c r="B1162" i="5"/>
  <c r="D1162" i="5"/>
  <c r="B1163" i="5"/>
  <c r="D1163" i="5"/>
  <c r="B1164" i="5"/>
  <c r="D1164" i="5"/>
  <c r="B1165" i="5"/>
  <c r="D1165" i="5"/>
  <c r="B1166" i="5"/>
  <c r="D1166" i="5"/>
  <c r="B1167" i="5"/>
  <c r="D1167" i="5"/>
  <c r="B1168" i="5"/>
  <c r="D1168" i="5"/>
  <c r="B1169" i="5"/>
  <c r="D1169" i="5"/>
  <c r="B1170" i="5"/>
  <c r="D1170" i="5"/>
  <c r="B1171" i="5"/>
  <c r="D1171" i="5"/>
  <c r="B1172" i="5"/>
  <c r="D1172" i="5"/>
  <c r="B1173" i="5"/>
  <c r="D1173" i="5"/>
  <c r="B1174" i="5"/>
  <c r="D1174" i="5"/>
  <c r="B1175" i="5"/>
  <c r="D1175" i="5"/>
  <c r="B1176" i="5"/>
  <c r="D1176" i="5"/>
  <c r="B1177" i="5"/>
  <c r="D1177" i="5"/>
  <c r="B1178" i="5"/>
  <c r="D1178" i="5"/>
  <c r="B1179" i="5"/>
  <c r="D1179" i="5"/>
  <c r="B1180" i="5"/>
  <c r="D1180" i="5"/>
  <c r="B1181" i="5"/>
  <c r="D1181" i="5"/>
  <c r="B1182" i="5"/>
  <c r="D1182" i="5"/>
  <c r="B1183" i="5"/>
  <c r="D1183" i="5"/>
  <c r="B1184" i="5"/>
  <c r="D1184" i="5"/>
  <c r="B1185" i="5"/>
  <c r="D1185" i="5"/>
  <c r="B1186" i="5"/>
  <c r="D1186" i="5"/>
  <c r="B1187" i="5"/>
  <c r="D1187" i="5"/>
  <c r="B1188" i="5"/>
  <c r="D1188" i="5"/>
  <c r="B1189" i="5"/>
  <c r="D1189" i="5"/>
  <c r="B1190" i="5"/>
  <c r="D1190" i="5"/>
  <c r="B1191" i="5"/>
  <c r="D1191" i="5"/>
  <c r="B1192" i="5"/>
  <c r="D1192" i="5"/>
  <c r="B1193" i="5"/>
  <c r="D1193" i="5"/>
  <c r="B1194" i="5"/>
  <c r="D1194" i="5"/>
  <c r="B1195" i="5"/>
  <c r="D1195" i="5"/>
  <c r="B1196" i="5"/>
  <c r="D1196" i="5"/>
  <c r="B1197" i="5"/>
  <c r="D1197" i="5"/>
  <c r="B1198" i="5"/>
  <c r="D1198" i="5"/>
  <c r="B1199" i="5"/>
  <c r="D1199" i="5"/>
  <c r="B1200" i="5"/>
  <c r="D1200" i="5"/>
  <c r="B1201" i="5"/>
  <c r="D1201" i="5"/>
  <c r="B1202" i="5"/>
  <c r="D1202" i="5"/>
  <c r="B1203" i="5"/>
  <c r="D1203" i="5"/>
  <c r="B1204" i="5"/>
  <c r="D1204" i="5"/>
  <c r="B1205" i="5"/>
  <c r="D1205" i="5"/>
  <c r="B1206" i="5"/>
  <c r="D1206" i="5"/>
  <c r="B1207" i="5"/>
  <c r="D1207" i="5"/>
  <c r="B1208" i="5"/>
  <c r="D1208" i="5"/>
  <c r="B1209" i="5"/>
  <c r="D1209" i="5"/>
  <c r="B1210" i="5"/>
  <c r="D1210" i="5"/>
  <c r="B1211" i="5"/>
  <c r="D1211" i="5"/>
  <c r="B1212" i="5"/>
  <c r="D1212" i="5"/>
  <c r="B1213" i="5"/>
  <c r="D1213" i="5"/>
  <c r="B1214" i="5"/>
  <c r="D1214" i="5"/>
  <c r="B1215" i="5"/>
  <c r="D1215" i="5"/>
  <c r="B1216" i="5"/>
  <c r="D1216" i="5"/>
  <c r="B1217" i="5"/>
  <c r="D1217" i="5"/>
  <c r="B1218" i="5"/>
  <c r="D1218" i="5"/>
  <c r="B1219" i="5"/>
  <c r="D1219" i="5"/>
  <c r="B1220" i="5"/>
  <c r="D1220" i="5"/>
  <c r="B1221" i="5"/>
  <c r="D1221" i="5"/>
  <c r="B1222" i="5"/>
  <c r="D1222" i="5"/>
  <c r="B1223" i="5"/>
  <c r="D1223" i="5"/>
  <c r="B1224" i="5"/>
  <c r="D1224" i="5"/>
  <c r="B1225" i="5"/>
  <c r="D1225" i="5"/>
  <c r="B1226" i="5"/>
  <c r="D1226" i="5"/>
  <c r="B1227" i="5"/>
  <c r="D1227" i="5"/>
  <c r="B1228" i="5"/>
  <c r="D1228" i="5"/>
  <c r="B1229" i="5"/>
  <c r="D1229" i="5"/>
  <c r="B1230" i="5"/>
  <c r="D1230" i="5"/>
  <c r="B1231" i="5"/>
  <c r="D1231" i="5"/>
  <c r="B1232" i="5"/>
  <c r="D1232" i="5"/>
  <c r="B1233" i="5"/>
  <c r="D1233" i="5"/>
  <c r="B1234" i="5"/>
  <c r="D1234" i="5"/>
  <c r="B1235" i="5"/>
  <c r="D1235" i="5"/>
  <c r="B1236" i="5"/>
  <c r="D1236" i="5"/>
  <c r="B1237" i="5"/>
  <c r="D1237" i="5"/>
  <c r="B1238" i="5"/>
  <c r="D1238" i="5"/>
  <c r="B1239" i="5"/>
  <c r="D1239" i="5"/>
  <c r="B1240" i="5"/>
  <c r="D1240" i="5"/>
  <c r="B1241" i="5"/>
  <c r="D1241" i="5"/>
  <c r="B1242" i="5"/>
  <c r="D1242" i="5"/>
  <c r="B1243" i="5"/>
  <c r="D1243" i="5"/>
  <c r="B1244" i="5"/>
  <c r="D1244" i="5"/>
  <c r="B1245" i="5"/>
  <c r="D1245" i="5"/>
  <c r="B1246" i="5"/>
  <c r="D1246" i="5"/>
  <c r="B1247" i="5"/>
  <c r="D1247" i="5"/>
  <c r="B1248" i="5"/>
  <c r="D1248" i="5"/>
  <c r="B1249" i="5"/>
  <c r="D1249" i="5"/>
  <c r="B1250" i="5"/>
  <c r="D1250" i="5"/>
  <c r="B1251" i="5"/>
  <c r="D1251" i="5"/>
  <c r="B1252" i="5"/>
  <c r="D1252" i="5"/>
  <c r="B1253" i="5"/>
  <c r="D1253" i="5"/>
  <c r="B1254" i="5"/>
  <c r="D1254" i="5"/>
  <c r="B1255" i="5"/>
  <c r="D1255" i="5"/>
  <c r="B1256" i="5"/>
  <c r="D1256" i="5"/>
  <c r="B1257" i="5"/>
  <c r="D1257" i="5"/>
  <c r="B1258" i="5"/>
  <c r="D1258" i="5"/>
  <c r="B1259" i="5"/>
  <c r="D1259" i="5"/>
  <c r="B1260" i="5"/>
  <c r="D1260" i="5"/>
  <c r="B1261" i="5"/>
  <c r="D1261" i="5"/>
  <c r="B1262" i="5"/>
  <c r="D1262" i="5"/>
  <c r="B1263" i="5"/>
  <c r="D1263" i="5"/>
  <c r="B1264" i="5"/>
  <c r="D1264" i="5"/>
  <c r="B1265" i="5"/>
  <c r="D1265" i="5"/>
  <c r="B1266" i="5"/>
  <c r="D1266" i="5"/>
  <c r="B1267" i="5"/>
  <c r="D1267" i="5"/>
  <c r="B1268" i="5"/>
  <c r="D1268" i="5"/>
  <c r="B1269" i="5"/>
  <c r="D1269" i="5"/>
  <c r="B1270" i="5"/>
  <c r="D1270" i="5"/>
  <c r="B1271" i="5"/>
  <c r="D1271" i="5"/>
  <c r="B1272" i="5"/>
  <c r="D1272" i="5"/>
  <c r="B1273" i="5"/>
  <c r="D1273" i="5"/>
  <c r="B1274" i="5"/>
  <c r="D1274" i="5"/>
  <c r="B1275" i="5"/>
  <c r="D1275" i="5"/>
  <c r="B1276" i="5"/>
  <c r="D1276" i="5"/>
  <c r="B1277" i="5"/>
  <c r="D1277" i="5"/>
  <c r="B1278" i="5"/>
  <c r="D1278" i="5"/>
  <c r="B1279" i="5"/>
  <c r="D1279" i="5"/>
  <c r="B1280" i="5"/>
  <c r="D1280" i="5"/>
  <c r="B1281" i="5"/>
  <c r="D1281" i="5"/>
  <c r="B1282" i="5"/>
  <c r="D1282" i="5"/>
  <c r="B1283" i="5"/>
  <c r="D1283" i="5"/>
  <c r="B1284" i="5"/>
  <c r="D1284" i="5"/>
  <c r="B1285" i="5"/>
  <c r="D1285" i="5"/>
  <c r="B1286" i="5"/>
  <c r="D1286" i="5"/>
  <c r="B1287" i="5"/>
  <c r="D1287" i="5"/>
  <c r="B1288" i="5"/>
  <c r="D1288" i="5"/>
  <c r="B1289" i="5"/>
  <c r="D1289" i="5"/>
  <c r="B1290" i="5"/>
  <c r="D1290" i="5"/>
  <c r="B1291" i="5"/>
  <c r="D1291" i="5"/>
  <c r="B1292" i="5"/>
  <c r="D1292" i="5"/>
  <c r="B1293" i="5"/>
  <c r="D1293" i="5"/>
  <c r="B1294" i="5"/>
  <c r="D1294" i="5"/>
  <c r="B1295" i="5"/>
  <c r="D1295" i="5"/>
  <c r="B1296" i="5"/>
  <c r="D1296" i="5"/>
  <c r="B1297" i="5"/>
  <c r="D1297" i="5"/>
  <c r="B1298" i="5"/>
  <c r="D1298" i="5"/>
  <c r="B1299" i="5"/>
  <c r="D1299" i="5"/>
  <c r="B1300" i="5"/>
  <c r="D1300" i="5"/>
  <c r="B1301" i="5"/>
  <c r="D1301" i="5"/>
  <c r="B1302" i="5"/>
  <c r="D1302" i="5"/>
  <c r="B1303" i="5"/>
  <c r="D1303" i="5"/>
  <c r="B1304" i="5"/>
  <c r="D1304" i="5"/>
  <c r="B1305" i="5"/>
  <c r="D1305" i="5"/>
  <c r="B1306" i="5"/>
  <c r="D1306" i="5"/>
  <c r="B1307" i="5"/>
  <c r="D1307" i="5"/>
  <c r="B1308" i="5"/>
  <c r="D1308" i="5"/>
  <c r="B1309" i="5"/>
  <c r="D1309" i="5"/>
  <c r="B1310" i="5"/>
  <c r="D1310" i="5"/>
  <c r="B1311" i="5"/>
  <c r="D1311" i="5"/>
  <c r="B1312" i="5"/>
  <c r="D1312" i="5"/>
  <c r="B1313" i="5"/>
  <c r="D1313" i="5"/>
  <c r="B1314" i="5"/>
  <c r="D1314" i="5"/>
  <c r="B1315" i="5"/>
  <c r="D1315" i="5"/>
  <c r="B1316" i="5"/>
  <c r="D1316" i="5"/>
  <c r="B1317" i="5"/>
  <c r="D1317" i="5"/>
  <c r="B1318" i="5"/>
  <c r="D1318" i="5"/>
  <c r="B1319" i="5"/>
  <c r="D1319" i="5"/>
  <c r="B1320" i="5"/>
  <c r="D1320" i="5"/>
  <c r="B1321" i="5"/>
  <c r="D1321" i="5"/>
  <c r="B1322" i="5"/>
  <c r="D1322" i="5"/>
  <c r="B1323" i="5"/>
  <c r="D1323" i="5"/>
  <c r="B1324" i="5"/>
  <c r="D1324" i="5"/>
  <c r="B1325" i="5"/>
  <c r="D1325" i="5"/>
  <c r="B1326" i="5"/>
  <c r="D1326" i="5"/>
  <c r="B1327" i="5"/>
  <c r="D1327" i="5"/>
  <c r="B1328" i="5"/>
  <c r="D1328" i="5"/>
  <c r="B1329" i="5"/>
  <c r="D1329" i="5"/>
  <c r="B1330" i="5"/>
  <c r="D1330" i="5"/>
  <c r="B1331" i="5"/>
  <c r="D1331" i="5"/>
  <c r="B1332" i="5"/>
  <c r="D1332" i="5"/>
  <c r="B1333" i="5"/>
  <c r="D1333" i="5"/>
  <c r="B1334" i="5"/>
  <c r="D1334" i="5"/>
  <c r="B1335" i="5"/>
  <c r="D1335" i="5"/>
  <c r="B1336" i="5"/>
  <c r="D1336" i="5"/>
  <c r="B1337" i="5"/>
  <c r="D1337" i="5"/>
  <c r="B1338" i="5"/>
  <c r="D1338" i="5"/>
  <c r="B1339" i="5"/>
  <c r="D1339" i="5"/>
  <c r="B1340" i="5"/>
  <c r="D1340" i="5"/>
  <c r="B1341" i="5"/>
  <c r="D1341" i="5"/>
  <c r="B1342" i="5"/>
  <c r="D1342" i="5"/>
  <c r="B1343" i="5"/>
  <c r="D1343" i="5"/>
  <c r="B1344" i="5"/>
  <c r="D1344" i="5"/>
  <c r="B1345" i="5"/>
  <c r="D1345" i="5"/>
  <c r="B1346" i="5"/>
  <c r="D1346" i="5"/>
  <c r="B1347" i="5"/>
  <c r="D1347" i="5"/>
  <c r="B1348" i="5"/>
  <c r="D1348" i="5"/>
  <c r="B1349" i="5"/>
  <c r="D1349" i="5"/>
  <c r="B1350" i="5"/>
  <c r="D1350" i="5"/>
  <c r="B1351" i="5"/>
  <c r="D1351" i="5"/>
  <c r="B1352" i="5"/>
  <c r="D1352" i="5"/>
  <c r="B1353" i="5"/>
  <c r="D1353" i="5"/>
  <c r="B1354" i="5"/>
  <c r="D1354" i="5"/>
  <c r="B1355" i="5"/>
  <c r="D1355" i="5"/>
  <c r="B1356" i="5"/>
  <c r="D1356" i="5"/>
  <c r="B1357" i="5"/>
  <c r="D1357" i="5"/>
  <c r="B1358" i="5"/>
  <c r="D1358" i="5"/>
  <c r="B1359" i="5"/>
  <c r="D1359" i="5"/>
  <c r="B1360" i="5"/>
  <c r="D1360" i="5"/>
  <c r="B1361" i="5"/>
  <c r="D1361" i="5"/>
  <c r="B1362" i="5"/>
  <c r="D1362" i="5"/>
  <c r="B1363" i="5"/>
  <c r="D1363" i="5"/>
  <c r="B1364" i="5"/>
  <c r="D1364" i="5"/>
  <c r="B1365" i="5"/>
  <c r="D1365" i="5"/>
  <c r="B1366" i="5"/>
  <c r="D1366" i="5"/>
  <c r="B1367" i="5"/>
  <c r="D1367" i="5"/>
  <c r="B1368" i="5"/>
  <c r="D1368" i="5"/>
  <c r="B1369" i="5"/>
  <c r="D1369" i="5"/>
  <c r="B1370" i="5"/>
  <c r="D1370" i="5"/>
  <c r="B1371" i="5"/>
  <c r="D1371" i="5"/>
  <c r="B1372" i="5"/>
  <c r="D1372" i="5"/>
  <c r="B1373" i="5"/>
  <c r="D1373" i="5"/>
  <c r="B1374" i="5"/>
  <c r="D1374" i="5"/>
  <c r="B1375" i="5"/>
  <c r="D1375" i="5"/>
  <c r="B1376" i="5"/>
  <c r="D1376" i="5"/>
  <c r="B1377" i="5"/>
  <c r="D1377" i="5"/>
  <c r="B1378" i="5"/>
  <c r="D1378" i="5"/>
  <c r="B1379" i="5"/>
  <c r="D1379" i="5"/>
  <c r="B1380" i="5"/>
  <c r="D1380" i="5"/>
  <c r="B1381" i="5"/>
  <c r="D1381" i="5"/>
  <c r="B1382" i="5"/>
  <c r="D1382" i="5"/>
  <c r="B1383" i="5"/>
  <c r="D1383" i="5"/>
  <c r="B1384" i="5"/>
  <c r="D1384" i="5"/>
  <c r="B1385" i="5"/>
  <c r="D1385" i="5"/>
  <c r="B1386" i="5"/>
  <c r="D1386" i="5"/>
  <c r="B1387" i="5"/>
  <c r="D1387" i="5"/>
  <c r="B1388" i="5"/>
  <c r="D1388" i="5"/>
  <c r="B1389" i="5"/>
  <c r="D1389" i="5"/>
  <c r="B1390" i="5"/>
  <c r="D1390" i="5"/>
  <c r="B1391" i="5"/>
  <c r="D1391" i="5"/>
  <c r="B1392" i="5"/>
  <c r="D1392" i="5"/>
  <c r="B1393" i="5"/>
  <c r="D1393" i="5"/>
  <c r="B1394" i="5"/>
  <c r="D1394" i="5"/>
  <c r="B1395" i="5"/>
  <c r="D1395" i="5"/>
  <c r="B1396" i="5"/>
  <c r="D1396" i="5"/>
  <c r="B1397" i="5"/>
  <c r="D1397" i="5"/>
  <c r="B1398" i="5"/>
  <c r="D1398" i="5"/>
  <c r="B1399" i="5"/>
  <c r="D1399" i="5"/>
  <c r="B1400" i="5"/>
  <c r="D1400" i="5"/>
  <c r="B1401" i="5"/>
  <c r="D1401" i="5"/>
  <c r="B1402" i="5"/>
  <c r="D1402" i="5"/>
  <c r="B1403" i="5"/>
  <c r="D1403" i="5"/>
  <c r="B1404" i="5"/>
  <c r="D1404" i="5"/>
  <c r="B1405" i="5"/>
  <c r="D1405" i="5"/>
  <c r="B1406" i="5"/>
  <c r="D1406" i="5"/>
  <c r="B1407" i="5"/>
  <c r="D1407" i="5"/>
  <c r="B1408" i="5"/>
  <c r="D1408" i="5"/>
  <c r="B1409" i="5"/>
  <c r="D1409" i="5"/>
  <c r="B1410" i="5"/>
  <c r="D1410" i="5"/>
  <c r="B1411" i="5"/>
  <c r="D1411" i="5"/>
  <c r="B1412" i="5"/>
  <c r="D1412" i="5"/>
  <c r="B1413" i="5"/>
  <c r="D1413" i="5"/>
  <c r="B1414" i="5"/>
  <c r="D1414" i="5"/>
  <c r="B1415" i="5"/>
  <c r="D1415" i="5"/>
  <c r="B1416" i="5"/>
  <c r="D1416" i="5"/>
  <c r="B1417" i="5"/>
  <c r="D1417" i="5"/>
  <c r="B1418" i="5"/>
  <c r="D1418" i="5"/>
  <c r="B1419" i="5"/>
  <c r="D1419" i="5"/>
  <c r="B1420" i="5"/>
  <c r="D1420" i="5"/>
  <c r="B1421" i="5"/>
  <c r="D1421" i="5"/>
  <c r="B1422" i="5"/>
  <c r="D1422" i="5"/>
  <c r="B1423" i="5"/>
  <c r="D1423" i="5"/>
  <c r="B1424" i="5"/>
  <c r="D1424" i="5"/>
  <c r="B1425" i="5"/>
  <c r="D1425" i="5"/>
  <c r="B1426" i="5"/>
  <c r="D1426" i="5"/>
  <c r="B1427" i="5"/>
  <c r="D1427" i="5"/>
  <c r="B1428" i="5"/>
  <c r="D1428" i="5"/>
  <c r="B1429" i="5"/>
  <c r="D1429" i="5"/>
  <c r="B1430" i="5"/>
  <c r="D1430" i="5"/>
  <c r="B1431" i="5"/>
  <c r="D1431" i="5"/>
  <c r="B1432" i="5"/>
  <c r="D1432" i="5"/>
  <c r="B1433" i="5"/>
  <c r="D1433" i="5"/>
  <c r="B1434" i="5"/>
  <c r="D1434" i="5"/>
  <c r="B1435" i="5"/>
  <c r="D1435" i="5"/>
  <c r="B1436" i="5"/>
  <c r="D1436" i="5"/>
  <c r="B1437" i="5"/>
  <c r="D1437" i="5"/>
  <c r="B1438" i="5"/>
  <c r="D1438" i="5"/>
  <c r="B1439" i="5"/>
  <c r="D1439" i="5"/>
  <c r="B1440" i="5"/>
  <c r="D1440" i="5"/>
  <c r="B1441" i="5"/>
  <c r="D1441" i="5"/>
  <c r="B1442" i="5"/>
  <c r="D1442" i="5"/>
  <c r="B1443" i="5"/>
  <c r="D1443" i="5"/>
  <c r="B1444" i="5"/>
  <c r="D1444" i="5"/>
  <c r="B1445" i="5"/>
  <c r="D1445" i="5"/>
  <c r="B1446" i="5"/>
  <c r="D1446" i="5"/>
  <c r="B1447" i="5"/>
  <c r="D1447" i="5"/>
  <c r="B1448" i="5"/>
  <c r="D1448" i="5"/>
  <c r="B1449" i="5"/>
  <c r="D1449" i="5"/>
  <c r="B1450" i="5"/>
  <c r="D1450" i="5"/>
  <c r="B1451" i="5"/>
  <c r="D1451" i="5"/>
  <c r="B1452" i="5"/>
  <c r="D1452" i="5"/>
  <c r="B1453" i="5"/>
  <c r="D1453" i="5"/>
  <c r="B1454" i="5"/>
  <c r="D1454" i="5"/>
  <c r="B1455" i="5"/>
  <c r="D1455" i="5"/>
  <c r="B1456" i="5"/>
  <c r="D1456" i="5"/>
  <c r="B1457" i="5"/>
  <c r="D1457" i="5"/>
  <c r="B1458" i="5"/>
  <c r="D1458" i="5"/>
  <c r="B1459" i="5"/>
  <c r="D1459" i="5"/>
  <c r="B1460" i="5"/>
  <c r="D1460" i="5"/>
  <c r="B1461" i="5"/>
  <c r="D1461" i="5"/>
  <c r="B1462" i="5"/>
  <c r="D1462" i="5"/>
  <c r="B1463" i="5"/>
  <c r="D1463" i="5"/>
  <c r="B1464" i="5"/>
  <c r="D1464" i="5"/>
  <c r="B1465" i="5"/>
  <c r="D1465" i="5"/>
  <c r="B1466" i="5"/>
  <c r="D1466" i="5"/>
  <c r="B1467" i="5"/>
  <c r="D1467" i="5"/>
  <c r="B1468" i="5"/>
  <c r="D1468" i="5"/>
  <c r="B1469" i="5"/>
  <c r="D1469" i="5"/>
  <c r="B1470" i="5"/>
  <c r="D1470" i="5"/>
  <c r="B1471" i="5"/>
  <c r="D1471" i="5"/>
  <c r="B1472" i="5"/>
  <c r="D1472" i="5"/>
  <c r="B1473" i="5"/>
  <c r="D1473" i="5"/>
  <c r="B1474" i="5"/>
  <c r="D1474" i="5"/>
  <c r="B1475" i="5"/>
  <c r="D1475" i="5"/>
  <c r="B1476" i="5"/>
  <c r="D1476" i="5"/>
  <c r="B1477" i="5"/>
  <c r="D1477" i="5"/>
  <c r="B1478" i="5"/>
  <c r="D1478" i="5"/>
  <c r="B1479" i="5"/>
  <c r="D1479" i="5"/>
  <c r="B1480" i="5"/>
  <c r="D1480" i="5"/>
  <c r="B1481" i="5"/>
  <c r="D1481" i="5"/>
  <c r="B1482" i="5"/>
  <c r="D1482" i="5"/>
  <c r="B1483" i="5"/>
  <c r="D1483" i="5"/>
  <c r="B1484" i="5"/>
  <c r="D1484" i="5"/>
  <c r="B1485" i="5"/>
  <c r="D1485" i="5"/>
  <c r="B1486" i="5"/>
  <c r="D1486" i="5"/>
  <c r="B1487" i="5"/>
  <c r="D1487" i="5"/>
  <c r="B1488" i="5"/>
  <c r="D1488" i="5"/>
  <c r="B1489" i="5"/>
  <c r="D1489" i="5"/>
  <c r="B1490" i="5"/>
  <c r="D1490" i="5"/>
  <c r="B1491" i="5"/>
  <c r="D1491" i="5"/>
  <c r="B1492" i="5"/>
  <c r="D1492" i="5"/>
  <c r="B1493" i="5"/>
  <c r="D1493" i="5"/>
  <c r="B1494" i="5"/>
  <c r="D1494" i="5"/>
  <c r="B1495" i="5"/>
  <c r="D1495" i="5"/>
  <c r="B1496" i="5"/>
  <c r="D1496" i="5"/>
  <c r="B1497" i="5"/>
  <c r="D1497" i="5"/>
  <c r="B1498" i="5"/>
  <c r="D1498" i="5"/>
  <c r="B1499" i="5"/>
  <c r="D1499" i="5"/>
  <c r="B1500" i="5"/>
  <c r="D1500" i="5"/>
  <c r="B1501" i="5"/>
  <c r="D1501" i="5"/>
  <c r="B1502" i="5"/>
  <c r="D1502" i="5"/>
  <c r="B1503" i="5"/>
  <c r="D1503" i="5"/>
  <c r="B1504" i="5"/>
  <c r="D1504" i="5"/>
  <c r="B1505" i="5"/>
  <c r="D1505" i="5"/>
  <c r="B1506" i="5"/>
  <c r="D1506" i="5"/>
  <c r="B1507" i="5"/>
  <c r="D1507" i="5"/>
  <c r="B1508" i="5"/>
  <c r="D1508" i="5"/>
  <c r="B1509" i="5"/>
  <c r="D1509" i="5"/>
  <c r="B1510" i="5"/>
  <c r="D1510" i="5"/>
  <c r="B1511" i="5"/>
  <c r="D1511" i="5"/>
  <c r="B1512" i="5"/>
  <c r="D1512" i="5"/>
  <c r="B1513" i="5"/>
  <c r="D1513" i="5"/>
  <c r="B1514" i="5"/>
  <c r="D1514" i="5"/>
  <c r="B1515" i="5"/>
  <c r="D1515" i="5"/>
  <c r="B1516" i="5"/>
  <c r="D1516" i="5"/>
  <c r="B1517" i="5"/>
  <c r="D1517" i="5"/>
  <c r="B1518" i="5"/>
  <c r="D1518" i="5"/>
  <c r="B1520" i="5"/>
  <c r="D1520" i="5"/>
  <c r="B1521" i="5"/>
  <c r="D1521" i="5"/>
  <c r="B1522" i="5"/>
  <c r="D1522" i="5"/>
  <c r="B1523" i="5"/>
  <c r="D1523" i="5"/>
  <c r="B1524" i="5"/>
  <c r="D1524" i="5"/>
  <c r="B1525" i="5"/>
  <c r="D1525" i="5"/>
  <c r="B1526" i="5"/>
  <c r="D1526" i="5"/>
  <c r="B1527" i="5"/>
  <c r="D1527" i="5"/>
  <c r="B1528" i="5"/>
  <c r="D1528" i="5"/>
  <c r="B1529" i="5"/>
  <c r="D1529" i="5"/>
  <c r="B1530" i="5"/>
  <c r="D1530" i="5"/>
  <c r="B1531" i="5"/>
  <c r="D1531" i="5"/>
  <c r="B1532" i="5"/>
  <c r="D1532" i="5"/>
  <c r="B1533" i="5"/>
  <c r="D1533" i="5"/>
  <c r="B1534" i="5"/>
  <c r="D1534" i="5"/>
  <c r="B1535" i="5"/>
  <c r="D1535" i="5"/>
  <c r="B1536" i="5"/>
  <c r="D1536" i="5"/>
  <c r="B1537" i="5"/>
  <c r="D1537" i="5"/>
  <c r="B1538" i="5"/>
  <c r="D1538" i="5"/>
  <c r="B1539" i="5"/>
  <c r="D1539" i="5"/>
  <c r="B1540" i="5"/>
  <c r="D1540" i="5"/>
  <c r="B1541" i="5"/>
  <c r="D1541" i="5"/>
  <c r="B1542" i="5"/>
  <c r="D1542" i="5"/>
  <c r="B1543" i="5"/>
  <c r="D1543" i="5"/>
  <c r="B1544" i="5"/>
  <c r="D1544" i="5"/>
  <c r="B1545" i="5"/>
  <c r="D1545" i="5"/>
  <c r="B1546" i="5"/>
  <c r="D1546" i="5"/>
  <c r="B1547" i="5"/>
  <c r="D1547" i="5"/>
  <c r="B1548" i="5"/>
  <c r="D1548" i="5"/>
  <c r="B1549" i="5"/>
  <c r="D1549" i="5"/>
  <c r="B1550" i="5"/>
  <c r="D1550" i="5"/>
  <c r="B1551" i="5"/>
  <c r="D1551" i="5"/>
  <c r="B1552" i="5"/>
  <c r="D1552" i="5"/>
  <c r="B1553" i="5"/>
  <c r="D1553" i="5"/>
  <c r="B1554" i="5"/>
  <c r="D1554" i="5"/>
  <c r="B1555" i="5"/>
  <c r="D1555" i="5"/>
  <c r="B1556" i="5"/>
  <c r="D1556" i="5"/>
  <c r="B1557" i="5"/>
  <c r="D1557" i="5"/>
  <c r="B1558" i="5"/>
  <c r="D1558" i="5"/>
  <c r="B1559" i="5"/>
  <c r="D1559" i="5"/>
  <c r="B1560" i="5"/>
  <c r="D1560" i="5"/>
  <c r="B1561" i="5"/>
  <c r="D1561" i="5"/>
  <c r="B1562" i="5"/>
  <c r="D1562" i="5"/>
  <c r="B1563" i="5"/>
  <c r="D1563" i="5"/>
  <c r="B1564" i="5"/>
  <c r="D1564" i="5"/>
  <c r="B1565" i="5"/>
  <c r="D1565" i="5"/>
  <c r="B1566" i="5"/>
  <c r="D1566" i="5"/>
  <c r="B1567" i="5"/>
  <c r="D1567" i="5"/>
  <c r="B1568" i="5"/>
  <c r="D1568" i="5"/>
  <c r="B1569" i="5"/>
  <c r="D1569" i="5"/>
  <c r="B1570" i="5"/>
  <c r="D1570" i="5"/>
  <c r="B1571" i="5"/>
  <c r="D1571" i="5"/>
  <c r="B1572" i="5"/>
  <c r="D1572" i="5"/>
  <c r="B1573" i="5"/>
  <c r="D1573" i="5"/>
  <c r="B1574" i="5"/>
  <c r="D1574" i="5"/>
  <c r="B1575" i="5"/>
  <c r="D1575" i="5"/>
  <c r="B1576" i="5"/>
  <c r="D1576" i="5"/>
  <c r="B1577" i="5"/>
  <c r="D1577" i="5"/>
  <c r="B1578" i="5"/>
  <c r="D1578" i="5"/>
  <c r="B1579" i="5"/>
  <c r="D1579" i="5"/>
  <c r="B1580" i="5"/>
  <c r="D1580" i="5"/>
  <c r="B1581" i="5"/>
  <c r="D1581" i="5"/>
  <c r="B1582" i="5"/>
  <c r="D1582" i="5"/>
  <c r="B1583" i="5"/>
  <c r="D1583" i="5"/>
  <c r="B1584" i="5"/>
  <c r="D1584" i="5"/>
  <c r="B1585" i="5"/>
  <c r="D1585" i="5"/>
  <c r="B1586" i="5"/>
  <c r="D1586" i="5"/>
  <c r="B1587" i="5"/>
  <c r="D1587" i="5"/>
  <c r="B1588" i="5"/>
  <c r="D1588" i="5"/>
  <c r="B1589" i="5"/>
  <c r="D1589" i="5"/>
  <c r="B1590" i="5"/>
  <c r="D1590" i="5"/>
  <c r="B1591" i="5"/>
  <c r="D1591" i="5"/>
  <c r="B1592" i="5"/>
  <c r="D1592" i="5"/>
  <c r="B1593" i="5"/>
  <c r="D1593" i="5"/>
  <c r="B1594" i="5"/>
  <c r="D1594" i="5"/>
  <c r="B1595" i="5"/>
  <c r="D1595" i="5"/>
  <c r="B1596" i="5"/>
  <c r="D1596" i="5"/>
  <c r="B1597" i="5"/>
  <c r="D1597" i="5"/>
  <c r="B1598" i="5"/>
  <c r="D1598" i="5"/>
  <c r="B1599" i="5"/>
  <c r="D1599" i="5"/>
  <c r="B1600" i="5"/>
  <c r="D1600" i="5"/>
  <c r="B1601" i="5"/>
  <c r="D1601" i="5"/>
  <c r="B1602" i="5"/>
  <c r="D1602" i="5"/>
  <c r="B1603" i="5"/>
  <c r="D1603" i="5"/>
  <c r="B1604" i="5"/>
  <c r="D1604" i="5"/>
  <c r="B1605" i="5"/>
  <c r="D1605" i="5"/>
  <c r="B1606" i="5"/>
  <c r="D1606" i="5"/>
  <c r="B1607" i="5"/>
  <c r="D1607" i="5"/>
  <c r="B1608" i="5"/>
  <c r="D1608" i="5"/>
  <c r="B1609" i="5"/>
  <c r="D1609" i="5"/>
  <c r="B1610" i="5"/>
  <c r="D1610" i="5"/>
  <c r="B1611" i="5"/>
  <c r="D1611" i="5"/>
  <c r="B1612" i="5"/>
  <c r="D1612" i="5"/>
  <c r="B1613" i="5"/>
  <c r="D1613" i="5"/>
  <c r="B1614" i="5"/>
  <c r="D1614" i="5"/>
  <c r="B1615" i="5"/>
  <c r="D1615" i="5"/>
  <c r="B1616" i="5"/>
  <c r="D1616" i="5"/>
  <c r="B1617" i="5"/>
  <c r="D1617" i="5"/>
  <c r="B1618" i="5"/>
  <c r="D1618" i="5"/>
  <c r="B1619" i="5"/>
  <c r="D1619" i="5"/>
  <c r="B1620" i="5"/>
  <c r="D1620" i="5"/>
  <c r="B1621" i="5"/>
  <c r="D1621" i="5"/>
  <c r="B1622" i="5"/>
  <c r="D1622" i="5"/>
  <c r="B1623" i="5"/>
  <c r="D1623" i="5"/>
  <c r="B1624" i="5"/>
  <c r="D1624" i="5"/>
  <c r="B1625" i="5"/>
  <c r="D1625" i="5"/>
  <c r="B1626" i="5"/>
  <c r="D1626" i="5"/>
  <c r="B1627" i="5"/>
  <c r="D1627" i="5"/>
  <c r="B1628" i="5"/>
  <c r="D1628" i="5"/>
  <c r="B1629" i="5"/>
  <c r="D1629" i="5"/>
  <c r="B1630" i="5"/>
  <c r="D1630" i="5"/>
  <c r="B1631" i="5"/>
  <c r="D1631" i="5"/>
  <c r="B1632" i="5"/>
  <c r="D1632" i="5"/>
  <c r="B1633" i="5"/>
  <c r="D1633" i="5"/>
  <c r="B1634" i="5"/>
  <c r="D1634" i="5"/>
  <c r="B1635" i="5"/>
  <c r="D1635" i="5"/>
  <c r="B1636" i="5"/>
  <c r="D1636" i="5"/>
  <c r="B1637" i="5"/>
  <c r="D1637" i="5"/>
  <c r="B1638" i="5"/>
  <c r="D1638" i="5"/>
  <c r="B1639" i="5"/>
  <c r="D1639" i="5"/>
  <c r="B1640" i="5"/>
  <c r="D1640" i="5"/>
  <c r="B1641" i="5"/>
  <c r="D1641" i="5"/>
  <c r="B1642" i="5"/>
  <c r="D1642" i="5"/>
  <c r="B1643" i="5"/>
  <c r="D1643" i="5"/>
  <c r="B1644" i="5"/>
  <c r="D1644" i="5"/>
  <c r="B1645" i="5"/>
  <c r="D1645" i="5"/>
  <c r="B1646" i="5"/>
  <c r="D1646" i="5"/>
  <c r="B1647" i="5"/>
  <c r="D1647" i="5"/>
  <c r="B1648" i="5"/>
  <c r="D1648" i="5"/>
  <c r="B1649" i="5"/>
  <c r="D1649" i="5"/>
  <c r="B1650" i="5"/>
  <c r="D1650" i="5"/>
  <c r="B1651" i="5"/>
  <c r="D1651" i="5"/>
  <c r="B1652" i="5"/>
  <c r="D1652" i="5"/>
  <c r="B1653" i="5"/>
  <c r="D1653" i="5"/>
  <c r="B1654" i="5"/>
  <c r="D1654" i="5"/>
  <c r="B1655" i="5"/>
  <c r="D1655" i="5"/>
  <c r="B1656" i="5"/>
  <c r="D1656" i="5"/>
  <c r="B1657" i="5"/>
  <c r="D1657" i="5"/>
  <c r="B1658" i="5"/>
  <c r="D1658" i="5"/>
  <c r="B1659" i="5"/>
  <c r="D1659" i="5"/>
  <c r="B1660" i="5"/>
  <c r="D1660" i="5"/>
  <c r="B1661" i="5"/>
  <c r="D1661" i="5"/>
  <c r="B1662" i="5"/>
  <c r="D1662" i="5"/>
  <c r="B1663" i="5"/>
  <c r="D1663" i="5"/>
  <c r="B1664" i="5"/>
  <c r="D1664" i="5"/>
  <c r="B1665" i="5"/>
  <c r="D1665" i="5"/>
  <c r="B1666" i="5"/>
  <c r="D1666" i="5"/>
  <c r="B1667" i="5"/>
  <c r="D1667" i="5"/>
  <c r="B1668" i="5"/>
  <c r="D1668" i="5"/>
  <c r="B1669" i="5"/>
  <c r="D1669" i="5"/>
  <c r="B1670" i="5"/>
  <c r="D1670" i="5"/>
  <c r="B1671" i="5"/>
  <c r="D1671" i="5"/>
  <c r="B1672" i="5"/>
  <c r="D1672" i="5"/>
  <c r="B1673" i="5"/>
  <c r="D1673" i="5"/>
  <c r="B1674" i="5"/>
  <c r="D1674" i="5"/>
  <c r="B1675" i="5"/>
  <c r="D1675" i="5"/>
  <c r="B1676" i="5"/>
  <c r="D1676" i="5"/>
  <c r="B1677" i="5"/>
  <c r="D1677" i="5"/>
  <c r="B1678" i="5"/>
  <c r="D1678" i="5"/>
  <c r="B1679" i="5"/>
  <c r="D1679" i="5"/>
  <c r="B1680" i="5"/>
  <c r="D1680" i="5"/>
  <c r="B1681" i="5"/>
  <c r="D1681" i="5"/>
  <c r="B1682" i="5"/>
  <c r="D1682" i="5"/>
  <c r="B1683" i="5"/>
  <c r="D1683" i="5"/>
  <c r="B1684" i="5"/>
  <c r="D1684" i="5"/>
  <c r="B1685" i="5"/>
  <c r="D1685" i="5"/>
  <c r="B1686" i="5"/>
  <c r="D1686" i="5"/>
  <c r="B1687" i="5"/>
  <c r="D1687" i="5"/>
  <c r="B1688" i="5"/>
  <c r="D1688" i="5"/>
  <c r="B1689" i="5"/>
  <c r="D1689" i="5"/>
  <c r="B1690" i="5"/>
  <c r="D1690" i="5"/>
  <c r="B1691" i="5"/>
  <c r="D1691" i="5"/>
  <c r="B1692" i="5"/>
  <c r="D1692" i="5"/>
  <c r="B1693" i="5"/>
  <c r="D1693" i="5"/>
  <c r="B1694" i="5"/>
  <c r="D1694" i="5"/>
  <c r="B1695" i="5"/>
  <c r="D1695" i="5"/>
  <c r="B1696" i="5"/>
  <c r="D1696" i="5"/>
  <c r="B1697" i="5"/>
  <c r="D1697" i="5"/>
  <c r="B1698" i="5"/>
  <c r="D1698" i="5"/>
  <c r="B1699" i="5"/>
  <c r="D1699" i="5"/>
  <c r="B1700" i="5"/>
  <c r="D1700" i="5"/>
  <c r="B1701" i="5"/>
  <c r="D1701" i="5"/>
  <c r="B1702" i="5"/>
  <c r="D1702" i="5"/>
  <c r="B1703" i="5"/>
  <c r="D1703" i="5"/>
  <c r="B1704" i="5"/>
  <c r="D1704" i="5"/>
  <c r="B1705" i="5"/>
  <c r="D1705" i="5"/>
  <c r="B1706" i="5"/>
  <c r="D1706" i="5"/>
  <c r="B1707" i="5"/>
  <c r="D1707" i="5"/>
  <c r="B1708" i="5"/>
  <c r="D1708" i="5"/>
  <c r="B1709" i="5"/>
  <c r="D1709" i="5"/>
  <c r="B1710" i="5"/>
  <c r="D1710" i="5"/>
  <c r="B1711" i="5"/>
  <c r="D1711" i="5"/>
  <c r="B1712" i="5"/>
  <c r="D1712" i="5"/>
  <c r="B1713" i="5"/>
  <c r="D1713" i="5"/>
  <c r="B1714" i="5"/>
  <c r="D1714" i="5"/>
  <c r="B1715" i="5"/>
  <c r="D1715" i="5"/>
  <c r="B1716" i="5"/>
  <c r="D1716" i="5"/>
  <c r="B1717" i="5"/>
  <c r="D1717" i="5"/>
  <c r="B1718" i="5"/>
  <c r="D1718" i="5"/>
  <c r="B1719" i="5"/>
  <c r="D1719" i="5"/>
  <c r="B1720" i="5"/>
  <c r="D1720" i="5"/>
  <c r="B1721" i="5"/>
  <c r="D1721" i="5"/>
  <c r="B1722" i="5"/>
  <c r="D1722" i="5"/>
  <c r="B1723" i="5"/>
  <c r="D1723" i="5"/>
  <c r="B1724" i="5"/>
  <c r="D1724" i="5"/>
  <c r="B1725" i="5"/>
  <c r="D1725" i="5"/>
  <c r="B1726" i="5"/>
  <c r="D1726" i="5"/>
  <c r="B1727" i="5"/>
  <c r="D1727" i="5"/>
  <c r="B1728" i="5"/>
  <c r="D1728" i="5"/>
  <c r="B1729" i="5"/>
  <c r="D1729" i="5"/>
  <c r="B1730" i="5"/>
  <c r="D1730" i="5"/>
  <c r="B1731" i="5"/>
  <c r="D1731" i="5"/>
  <c r="B1732" i="5"/>
  <c r="D1732" i="5"/>
  <c r="B1733" i="5"/>
  <c r="D1733" i="5"/>
  <c r="B1734" i="5"/>
  <c r="D1734" i="5"/>
  <c r="B1735" i="5"/>
  <c r="D1735" i="5"/>
  <c r="B1736" i="5"/>
  <c r="D1736" i="5"/>
  <c r="B1737" i="5"/>
  <c r="D1737" i="5"/>
  <c r="B1738" i="5"/>
  <c r="D1738" i="5"/>
  <c r="B1739" i="5"/>
  <c r="D1739" i="5"/>
  <c r="B1740" i="5"/>
  <c r="D1740" i="5"/>
  <c r="B1741" i="5"/>
  <c r="D1741" i="5"/>
  <c r="B1742" i="5"/>
  <c r="D1742" i="5"/>
  <c r="B1743" i="5"/>
  <c r="D1743" i="5"/>
  <c r="B1744" i="5"/>
  <c r="D1744" i="5"/>
  <c r="B1745" i="5"/>
  <c r="D1745" i="5"/>
  <c r="B1746" i="5"/>
  <c r="D1746" i="5"/>
  <c r="B1747" i="5"/>
  <c r="D1747" i="5"/>
  <c r="B1748" i="5"/>
  <c r="D1748" i="5"/>
  <c r="B1750" i="5"/>
  <c r="D1750" i="5"/>
  <c r="B1751" i="5"/>
  <c r="D1751" i="5"/>
  <c r="B1752" i="5"/>
  <c r="D1752" i="5"/>
  <c r="B1753" i="5"/>
  <c r="D1753" i="5"/>
  <c r="B1754" i="5"/>
  <c r="D1754" i="5"/>
  <c r="B1755" i="5"/>
  <c r="D1755" i="5"/>
  <c r="B1756" i="5"/>
  <c r="D1756" i="5"/>
  <c r="B1757" i="5"/>
  <c r="D1757" i="5"/>
  <c r="B1758" i="5"/>
  <c r="D1758" i="5"/>
  <c r="B1759" i="5"/>
  <c r="D1759" i="5"/>
  <c r="B1760" i="5"/>
  <c r="D1760" i="5"/>
  <c r="B1761" i="5"/>
  <c r="D1761" i="5"/>
  <c r="B1762" i="5"/>
  <c r="D1762" i="5"/>
  <c r="B1763" i="5"/>
  <c r="D1763" i="5"/>
  <c r="B1764" i="5"/>
  <c r="D1764" i="5"/>
  <c r="B1765" i="5"/>
  <c r="D1765" i="5"/>
  <c r="B1766" i="5"/>
  <c r="D1766" i="5"/>
  <c r="B1767" i="5"/>
  <c r="D1767" i="5"/>
  <c r="B1768" i="5"/>
  <c r="D1768" i="5"/>
  <c r="B1769" i="5"/>
  <c r="D1769" i="5"/>
  <c r="B1770" i="5"/>
  <c r="D1770" i="5"/>
  <c r="B1771" i="5"/>
  <c r="D1771" i="5"/>
  <c r="B1772" i="5"/>
  <c r="D1772" i="5"/>
  <c r="B1773" i="5"/>
  <c r="D1773" i="5"/>
  <c r="B1774" i="5"/>
  <c r="D1774" i="5"/>
  <c r="B1775" i="5"/>
  <c r="D1775" i="5"/>
  <c r="B1776" i="5"/>
  <c r="D1776" i="5"/>
  <c r="B1777" i="5"/>
  <c r="D1777" i="5"/>
  <c r="B1778" i="5"/>
  <c r="D1778" i="5"/>
  <c r="B1779" i="5"/>
  <c r="D1779" i="5"/>
  <c r="B1780" i="5"/>
  <c r="D1780" i="5"/>
  <c r="B1781" i="5"/>
  <c r="D1781" i="5"/>
  <c r="B1782" i="5"/>
  <c r="D1782" i="5"/>
  <c r="B1783" i="5"/>
  <c r="D1783" i="5"/>
  <c r="B1784" i="5"/>
  <c r="D1784" i="5"/>
  <c r="B1785" i="5"/>
  <c r="D1785" i="5"/>
  <c r="B1786" i="5"/>
  <c r="D1786" i="5"/>
  <c r="B1787" i="5"/>
  <c r="D1787" i="5"/>
  <c r="B1788" i="5"/>
  <c r="D1788" i="5"/>
  <c r="B1789" i="5"/>
  <c r="D1789" i="5"/>
  <c r="B1790" i="5"/>
  <c r="D1790" i="5"/>
  <c r="B1791" i="5"/>
  <c r="D1791" i="5"/>
  <c r="B1792" i="5"/>
  <c r="D1792" i="5"/>
  <c r="B1793" i="5"/>
  <c r="D1793" i="5"/>
  <c r="B1794" i="5"/>
  <c r="D1794" i="5"/>
  <c r="B1795" i="5"/>
  <c r="D1795" i="5"/>
  <c r="B1796" i="5"/>
  <c r="D1796" i="5"/>
  <c r="B1797" i="5"/>
  <c r="D1797" i="5"/>
  <c r="B1798" i="5"/>
  <c r="D1798" i="5"/>
  <c r="B1799" i="5"/>
  <c r="D1799" i="5"/>
  <c r="B1800" i="5"/>
  <c r="D1800" i="5"/>
  <c r="B1801" i="5"/>
  <c r="D1801" i="5"/>
  <c r="B1802" i="5"/>
  <c r="D1802" i="5"/>
  <c r="B1803" i="5"/>
  <c r="D1803" i="5"/>
  <c r="B1804" i="5"/>
  <c r="D1804" i="5"/>
  <c r="B1805" i="5"/>
  <c r="D1805" i="5"/>
  <c r="B1806" i="5"/>
  <c r="D1806" i="5"/>
  <c r="B1807" i="5"/>
  <c r="D1807" i="5"/>
  <c r="B1808" i="5"/>
  <c r="D1808" i="5"/>
  <c r="B1809" i="5"/>
  <c r="D1809" i="5"/>
  <c r="B1810" i="5"/>
  <c r="D1810" i="5"/>
  <c r="B1811" i="5"/>
  <c r="D1811" i="5"/>
  <c r="B1812" i="5"/>
  <c r="D1812" i="5"/>
  <c r="B1813" i="5"/>
  <c r="D1813" i="5"/>
  <c r="B1814" i="5"/>
  <c r="D1814" i="5"/>
  <c r="B1815" i="5"/>
  <c r="D1815" i="5"/>
  <c r="B1816" i="5"/>
  <c r="D1816" i="5"/>
  <c r="B1817" i="5"/>
  <c r="D1817" i="5"/>
  <c r="B1818" i="5"/>
  <c r="D1818" i="5"/>
  <c r="B1819" i="5"/>
  <c r="D1819" i="5"/>
  <c r="B1820" i="5"/>
  <c r="D1820" i="5"/>
  <c r="B1821" i="5"/>
  <c r="D1821" i="5"/>
  <c r="B1822" i="5"/>
  <c r="D1822" i="5"/>
  <c r="B1823" i="5"/>
  <c r="D1823" i="5"/>
  <c r="B1824" i="5"/>
  <c r="D1824" i="5"/>
  <c r="B1825" i="5"/>
  <c r="D1825" i="5"/>
  <c r="B1826" i="5"/>
  <c r="D1826" i="5"/>
  <c r="B1827" i="5"/>
  <c r="D1827" i="5"/>
  <c r="B1828" i="5"/>
  <c r="D1828" i="5"/>
  <c r="B1829" i="5"/>
  <c r="D1829" i="5"/>
  <c r="B1830" i="5"/>
  <c r="D1830" i="5"/>
  <c r="B1831" i="5"/>
  <c r="D1831" i="5"/>
  <c r="B1832" i="5"/>
  <c r="D1832" i="5"/>
  <c r="B1833" i="5"/>
  <c r="D1833" i="5"/>
  <c r="B1834" i="5"/>
  <c r="D1834" i="5"/>
  <c r="B1835" i="5"/>
  <c r="D1835" i="5"/>
  <c r="B1836" i="5"/>
  <c r="D1836" i="5"/>
  <c r="B1837" i="5"/>
  <c r="D1837" i="5"/>
  <c r="B1838" i="5"/>
  <c r="D1838" i="5"/>
  <c r="B1839" i="5"/>
  <c r="D1839" i="5"/>
  <c r="B1840" i="5"/>
  <c r="D1840" i="5"/>
  <c r="B1841" i="5"/>
  <c r="D1841" i="5"/>
  <c r="B1842" i="5"/>
  <c r="D1842" i="5"/>
  <c r="B1843" i="5"/>
  <c r="D1843" i="5"/>
  <c r="B1844" i="5"/>
  <c r="D1844" i="5"/>
  <c r="B1845" i="5"/>
  <c r="D1845" i="5"/>
  <c r="B1846" i="5"/>
  <c r="D1846" i="5"/>
  <c r="B1847" i="5"/>
  <c r="D1847" i="5"/>
  <c r="B1848" i="5"/>
  <c r="D1848" i="5"/>
  <c r="B1849" i="5"/>
  <c r="D1849" i="5"/>
  <c r="B1850" i="5"/>
  <c r="D1850" i="5"/>
  <c r="B1851" i="5"/>
  <c r="D1851" i="5"/>
  <c r="B1852" i="5"/>
  <c r="D1852" i="5"/>
  <c r="B1853" i="5"/>
  <c r="D1853" i="5"/>
  <c r="B1854" i="5"/>
  <c r="D1854" i="5"/>
  <c r="B1855" i="5"/>
  <c r="D1855" i="5"/>
  <c r="B1856" i="5"/>
  <c r="D1856" i="5"/>
  <c r="B1857" i="5"/>
  <c r="D1857" i="5"/>
  <c r="B1858" i="5"/>
  <c r="D1858" i="5"/>
  <c r="B1859" i="5"/>
  <c r="D1859" i="5"/>
  <c r="B1860" i="5"/>
  <c r="D1860" i="5"/>
  <c r="B1861" i="5"/>
  <c r="D1861" i="5"/>
  <c r="B1862" i="5"/>
  <c r="D1862" i="5"/>
  <c r="B1863" i="5"/>
  <c r="D1863" i="5"/>
  <c r="B1864" i="5"/>
  <c r="D1864" i="5"/>
  <c r="B1865" i="5"/>
  <c r="D1865" i="5"/>
  <c r="B1866" i="5"/>
  <c r="D1866" i="5"/>
  <c r="B1867" i="5"/>
  <c r="D1867" i="5"/>
  <c r="B1868" i="5"/>
  <c r="D1868" i="5"/>
  <c r="B1869" i="5"/>
  <c r="D1869" i="5"/>
  <c r="B1870" i="5"/>
  <c r="D1870" i="5"/>
  <c r="B1871" i="5"/>
  <c r="D1871" i="5"/>
  <c r="B1872" i="5"/>
  <c r="D1872" i="5"/>
  <c r="B1873" i="5"/>
  <c r="D1873" i="5"/>
  <c r="B1874" i="5"/>
  <c r="D1874" i="5"/>
  <c r="B1875" i="5"/>
  <c r="D1875" i="5"/>
  <c r="B1876" i="5"/>
  <c r="D1876" i="5"/>
  <c r="B1877" i="5"/>
  <c r="D1877" i="5"/>
  <c r="B1878" i="5"/>
  <c r="D1878" i="5"/>
  <c r="B1879" i="5"/>
  <c r="D1879" i="5"/>
  <c r="B1880" i="5"/>
  <c r="D1880" i="5"/>
  <c r="B1881" i="5"/>
  <c r="D1881" i="5"/>
  <c r="B1882" i="5"/>
  <c r="D1882" i="5"/>
  <c r="B1883" i="5"/>
  <c r="D1883" i="5"/>
  <c r="B1884" i="5"/>
  <c r="D1884" i="5"/>
  <c r="B1885" i="5"/>
  <c r="D1885" i="5"/>
  <c r="B1886" i="5"/>
  <c r="D1886" i="5"/>
  <c r="B1887" i="5"/>
  <c r="D1887" i="5"/>
  <c r="B1888" i="5"/>
  <c r="D1888" i="5"/>
  <c r="B1889" i="5"/>
  <c r="D1889" i="5"/>
  <c r="B1890" i="5"/>
  <c r="D1890" i="5"/>
  <c r="B1891" i="5"/>
  <c r="D1891" i="5"/>
  <c r="B1892" i="5"/>
  <c r="D1892" i="5"/>
  <c r="B1893" i="5"/>
  <c r="D1893" i="5"/>
  <c r="B1894" i="5"/>
  <c r="D1894" i="5"/>
  <c r="B1895" i="5"/>
  <c r="D1895" i="5"/>
  <c r="B1896" i="5"/>
  <c r="D1896" i="5"/>
  <c r="B1897" i="5"/>
  <c r="D1897" i="5"/>
  <c r="B1898" i="5"/>
  <c r="D1898" i="5"/>
  <c r="B1899" i="5"/>
  <c r="D1899" i="5"/>
  <c r="B1900" i="5"/>
  <c r="D1900" i="5"/>
  <c r="B1901" i="5"/>
  <c r="D1901" i="5"/>
  <c r="B1902" i="5"/>
  <c r="D1902" i="5"/>
  <c r="B1903" i="5"/>
  <c r="D1903" i="5"/>
  <c r="B1904" i="5"/>
  <c r="D1904" i="5"/>
  <c r="B1905" i="5"/>
  <c r="D1905" i="5"/>
  <c r="B1906" i="5"/>
  <c r="D1906" i="5"/>
  <c r="B1907" i="5"/>
  <c r="D1907" i="5"/>
  <c r="B1908" i="5"/>
  <c r="D1908" i="5"/>
  <c r="B1909" i="5"/>
  <c r="D1909" i="5"/>
  <c r="B1910" i="5"/>
  <c r="D1910" i="5"/>
  <c r="B1911" i="5"/>
  <c r="D1911" i="5"/>
  <c r="B1912" i="5"/>
  <c r="D1912" i="5"/>
  <c r="B1913" i="5"/>
  <c r="D1913" i="5"/>
  <c r="B1914" i="5"/>
  <c r="D1914" i="5"/>
  <c r="B1915" i="5"/>
  <c r="D1915" i="5"/>
  <c r="B1916" i="5"/>
  <c r="D1916" i="5"/>
  <c r="B1917" i="5"/>
  <c r="D1917" i="5"/>
  <c r="B1918" i="5"/>
  <c r="D1918" i="5"/>
  <c r="B1919" i="5"/>
  <c r="D1919" i="5"/>
  <c r="B1920" i="5"/>
  <c r="D1920" i="5"/>
  <c r="B1921" i="5"/>
  <c r="D1921" i="5"/>
  <c r="B1922" i="5"/>
  <c r="D1922" i="5"/>
  <c r="B1923" i="5"/>
  <c r="D1923" i="5"/>
  <c r="B1924" i="5"/>
  <c r="D1924" i="5"/>
  <c r="B1925" i="5"/>
  <c r="D1925" i="5"/>
  <c r="B1926" i="5"/>
  <c r="D1926" i="5"/>
  <c r="B1927" i="5"/>
  <c r="D1927" i="5"/>
  <c r="B1928" i="5"/>
  <c r="D1928" i="5"/>
  <c r="B1929" i="5"/>
  <c r="D1929" i="5"/>
  <c r="B1930" i="5"/>
  <c r="D1930" i="5"/>
  <c r="B1931" i="5"/>
  <c r="D1931" i="5"/>
  <c r="B1932" i="5"/>
  <c r="D1932" i="5"/>
  <c r="B1933" i="5"/>
  <c r="D1933" i="5"/>
  <c r="B1934" i="5"/>
  <c r="D1934" i="5"/>
  <c r="B1935" i="5"/>
  <c r="D1935" i="5"/>
  <c r="B1936" i="5"/>
  <c r="D1936" i="5"/>
  <c r="B1937" i="5"/>
  <c r="D1937" i="5"/>
  <c r="B1938" i="5"/>
  <c r="D1938" i="5"/>
  <c r="B1939" i="5"/>
  <c r="D1939" i="5"/>
  <c r="B1940" i="5"/>
  <c r="D1940" i="5"/>
  <c r="B1941" i="5"/>
  <c r="D1941" i="5"/>
  <c r="B1942" i="5"/>
  <c r="D1942" i="5"/>
  <c r="B1943" i="5"/>
  <c r="D1943" i="5"/>
  <c r="B1944" i="5"/>
  <c r="D1944" i="5"/>
  <c r="B1945" i="5"/>
  <c r="D1945" i="5"/>
  <c r="B1946" i="5"/>
  <c r="D1946" i="5"/>
  <c r="B1947" i="5"/>
  <c r="D1947" i="5"/>
  <c r="B1948" i="5"/>
  <c r="D1948" i="5"/>
  <c r="B1949" i="5"/>
  <c r="D1949" i="5"/>
  <c r="B1950" i="5"/>
  <c r="D1950" i="5"/>
  <c r="B1951" i="5"/>
  <c r="D1951" i="5"/>
  <c r="B1952" i="5"/>
  <c r="D1952" i="5"/>
  <c r="B1953" i="5"/>
  <c r="D1953" i="5"/>
  <c r="B1954" i="5"/>
  <c r="D1954" i="5"/>
  <c r="B1955" i="5"/>
  <c r="D1955" i="5"/>
  <c r="B1956" i="5"/>
  <c r="D1956" i="5"/>
  <c r="B1957" i="5"/>
  <c r="D1957" i="5"/>
  <c r="B1958" i="5"/>
  <c r="D1958" i="5"/>
  <c r="B1959" i="5"/>
  <c r="D1959" i="5"/>
  <c r="B1960" i="5"/>
  <c r="D1960" i="5"/>
  <c r="B1961" i="5"/>
  <c r="D1961" i="5"/>
  <c r="B1962" i="5"/>
  <c r="D1962" i="5"/>
  <c r="B1963" i="5"/>
  <c r="D1963" i="5"/>
  <c r="B1964" i="5"/>
  <c r="D1964" i="5"/>
  <c r="B1965" i="5"/>
  <c r="D1965" i="5"/>
  <c r="B1966" i="5"/>
  <c r="D1966" i="5"/>
  <c r="B1967" i="5"/>
  <c r="D1967" i="5"/>
  <c r="B1968" i="5"/>
  <c r="D1968" i="5"/>
  <c r="B1969" i="5"/>
  <c r="D1969" i="5"/>
  <c r="B1970" i="5"/>
  <c r="D1970" i="5"/>
  <c r="B1971" i="5"/>
  <c r="D1971" i="5"/>
  <c r="B1972" i="5"/>
  <c r="D1972" i="5"/>
  <c r="B1973" i="5"/>
  <c r="D1973" i="5"/>
  <c r="B1974" i="5"/>
  <c r="D1974" i="5"/>
  <c r="B1975" i="5"/>
  <c r="D1975" i="5"/>
  <c r="B1976" i="5"/>
  <c r="D1976" i="5"/>
  <c r="B1977" i="5"/>
  <c r="D1977" i="5"/>
  <c r="B1978" i="5"/>
  <c r="D1978" i="5"/>
  <c r="B1979" i="5"/>
  <c r="D1979" i="5"/>
  <c r="B1980" i="5"/>
  <c r="D1980" i="5"/>
  <c r="B1981" i="5"/>
  <c r="D1981" i="5"/>
  <c r="B1982" i="5"/>
  <c r="D1982" i="5"/>
  <c r="B1983" i="5"/>
  <c r="D1983" i="5"/>
  <c r="B1984" i="5"/>
  <c r="D1984" i="5"/>
  <c r="B1985" i="5"/>
  <c r="D1985" i="5"/>
  <c r="B1986" i="5"/>
  <c r="D1986" i="5"/>
  <c r="B1987" i="5"/>
  <c r="D1987" i="5"/>
  <c r="B1988" i="5"/>
  <c r="D1988" i="5"/>
  <c r="B1989" i="5"/>
  <c r="D1989" i="5"/>
  <c r="B1990" i="5"/>
  <c r="D1990" i="5"/>
  <c r="B1991" i="5"/>
  <c r="D1991" i="5"/>
  <c r="B1992" i="5"/>
  <c r="D1992" i="5"/>
  <c r="B1993" i="5"/>
  <c r="D1993" i="5"/>
  <c r="B1994" i="5"/>
  <c r="D1994" i="5"/>
  <c r="B1995" i="5"/>
  <c r="D1995" i="5"/>
  <c r="B1996" i="5"/>
  <c r="D1996" i="5"/>
  <c r="B1997" i="5"/>
  <c r="D1997" i="5"/>
  <c r="B1998" i="5"/>
  <c r="D1998" i="5"/>
  <c r="B1999" i="5"/>
  <c r="D1999" i="5"/>
  <c r="B2000" i="5"/>
  <c r="D2000" i="5"/>
  <c r="B2001" i="5"/>
  <c r="D2001" i="5"/>
  <c r="B2002" i="5"/>
  <c r="D2002" i="5"/>
  <c r="B2003" i="5"/>
  <c r="D2003" i="5"/>
  <c r="B2004" i="5"/>
  <c r="D2004" i="5"/>
  <c r="B2005" i="5"/>
  <c r="D2005" i="5"/>
  <c r="B2006" i="5"/>
  <c r="D2006" i="5"/>
  <c r="B2007" i="5"/>
  <c r="D2007" i="5"/>
  <c r="B2008" i="5"/>
  <c r="D2008" i="5"/>
  <c r="B2009" i="5"/>
  <c r="D2009" i="5"/>
  <c r="B2010" i="5"/>
  <c r="D2010" i="5"/>
  <c r="B2011" i="5"/>
  <c r="D2011" i="5"/>
  <c r="B2012" i="5"/>
  <c r="D2012" i="5"/>
  <c r="B2013" i="5"/>
  <c r="D2013" i="5"/>
  <c r="B2014" i="5"/>
  <c r="D2014" i="5"/>
  <c r="B2015" i="5"/>
  <c r="D2015" i="5"/>
  <c r="B2016" i="5"/>
  <c r="D2016" i="5"/>
  <c r="B2017" i="5"/>
  <c r="D2017" i="5"/>
  <c r="B2018" i="5"/>
  <c r="D2018" i="5"/>
  <c r="B2019" i="5"/>
  <c r="D2019" i="5"/>
  <c r="B2020" i="5"/>
  <c r="D2020" i="5"/>
  <c r="B2021" i="5"/>
  <c r="D2021" i="5"/>
  <c r="B2022" i="5"/>
  <c r="D2022" i="5"/>
  <c r="B2023" i="5"/>
  <c r="D2023" i="5"/>
  <c r="B2024" i="5"/>
  <c r="D2024" i="5"/>
  <c r="B2025" i="5"/>
  <c r="D2025" i="5"/>
  <c r="B2026" i="5"/>
  <c r="D2026" i="5"/>
  <c r="B2027" i="5"/>
  <c r="D2027" i="5"/>
  <c r="B2028" i="5"/>
  <c r="D2028" i="5"/>
  <c r="B2029" i="5"/>
  <c r="D2029" i="5"/>
  <c r="B2030" i="5"/>
  <c r="D2030" i="5"/>
  <c r="B2031" i="5"/>
  <c r="D2031" i="5"/>
  <c r="B2032" i="5"/>
  <c r="D2032" i="5"/>
  <c r="B2033" i="5"/>
  <c r="D2033" i="5"/>
  <c r="B2034" i="5"/>
  <c r="D2034" i="5"/>
  <c r="B2035" i="5"/>
  <c r="D2035" i="5"/>
  <c r="B2036" i="5"/>
  <c r="D2036" i="5"/>
  <c r="B2037" i="5"/>
  <c r="D2037" i="5"/>
  <c r="B2038" i="5"/>
  <c r="D2038" i="5"/>
  <c r="B2039" i="5"/>
  <c r="D2039" i="5"/>
  <c r="B2040" i="5"/>
  <c r="D2040" i="5"/>
  <c r="B2041" i="5"/>
  <c r="D2041" i="5"/>
  <c r="B2042" i="5"/>
  <c r="D2042" i="5"/>
  <c r="B2043" i="5"/>
  <c r="D2043" i="5"/>
  <c r="B2044" i="5"/>
  <c r="D2044" i="5"/>
  <c r="B2045" i="5"/>
  <c r="D2045" i="5"/>
  <c r="B2046" i="5"/>
  <c r="D2046" i="5"/>
  <c r="B2047" i="5"/>
  <c r="D2047" i="5"/>
  <c r="B2048" i="5"/>
  <c r="D2048" i="5"/>
  <c r="B2049" i="5"/>
  <c r="D2049" i="5"/>
  <c r="B2050" i="5"/>
  <c r="D2050" i="5"/>
  <c r="B2051" i="5"/>
  <c r="D2051" i="5"/>
  <c r="B2052" i="5"/>
  <c r="D2052" i="5"/>
  <c r="B2053" i="5"/>
  <c r="D2053" i="5"/>
  <c r="B2054" i="5"/>
  <c r="D2054" i="5"/>
  <c r="B2055" i="5"/>
  <c r="D2055" i="5"/>
  <c r="B2056" i="5"/>
  <c r="D2056" i="5"/>
  <c r="B2057" i="5"/>
  <c r="D2057" i="5"/>
  <c r="B2058" i="5"/>
  <c r="D2058" i="5"/>
  <c r="B2059" i="5"/>
  <c r="D2059" i="5"/>
  <c r="B2060" i="5"/>
  <c r="D2060" i="5"/>
  <c r="B2061" i="5"/>
  <c r="D2061" i="5"/>
  <c r="B2062" i="5"/>
  <c r="D2062" i="5"/>
  <c r="B2063" i="5"/>
  <c r="D2063" i="5"/>
  <c r="B2064" i="5"/>
  <c r="D2064" i="5"/>
  <c r="B2065" i="5"/>
  <c r="D2065" i="5"/>
  <c r="B2066" i="5"/>
  <c r="D2066" i="5"/>
  <c r="B2067" i="5"/>
  <c r="D2067" i="5"/>
  <c r="B2068" i="5"/>
  <c r="D2068" i="5"/>
  <c r="B2069" i="5"/>
  <c r="D2069" i="5"/>
  <c r="B2070" i="5"/>
  <c r="D2070" i="5"/>
  <c r="B2071" i="5"/>
  <c r="D2071" i="5"/>
  <c r="B2072" i="5"/>
  <c r="D2072" i="5"/>
  <c r="B2073" i="5"/>
  <c r="D2073" i="5"/>
  <c r="B2074" i="5"/>
  <c r="D2074" i="5"/>
  <c r="B2075" i="5"/>
  <c r="D2075" i="5"/>
  <c r="B2076" i="5"/>
  <c r="D2076" i="5"/>
  <c r="B2077" i="5"/>
  <c r="D2077" i="5"/>
  <c r="B2078" i="5"/>
  <c r="D2078" i="5"/>
  <c r="B2079" i="5"/>
  <c r="D2079" i="5"/>
  <c r="B2080" i="5"/>
  <c r="D2080" i="5"/>
  <c r="B2081" i="5"/>
  <c r="D2081" i="5"/>
  <c r="B2082" i="5"/>
  <c r="D2082" i="5"/>
  <c r="B2083" i="5"/>
  <c r="D2083" i="5"/>
  <c r="B2084" i="5"/>
  <c r="D2084" i="5"/>
  <c r="B2085" i="5"/>
  <c r="D2085" i="5"/>
  <c r="B2086" i="5"/>
  <c r="D2086" i="5"/>
  <c r="B2087" i="5"/>
  <c r="D2087" i="5"/>
  <c r="B2088" i="5"/>
  <c r="D2088" i="5"/>
  <c r="B2089" i="5"/>
  <c r="D2089" i="5"/>
  <c r="B2090" i="5"/>
  <c r="D2090" i="5"/>
  <c r="B2091" i="5"/>
  <c r="D2091" i="5"/>
  <c r="B2092" i="5"/>
  <c r="D2092" i="5"/>
  <c r="B2093" i="5"/>
  <c r="D2093" i="5"/>
  <c r="B2094" i="5"/>
  <c r="D2094" i="5"/>
  <c r="B2095" i="5"/>
  <c r="D2095" i="5"/>
  <c r="B2096" i="5"/>
  <c r="D2096" i="5"/>
  <c r="B2097" i="5"/>
  <c r="D2097" i="5"/>
  <c r="B2098" i="5"/>
  <c r="D2098" i="5"/>
  <c r="B2099" i="5"/>
  <c r="D2099" i="5"/>
  <c r="B2100" i="5"/>
  <c r="D2100" i="5"/>
  <c r="B2101" i="5"/>
  <c r="D2101" i="5"/>
  <c r="B2102" i="5"/>
  <c r="D2102" i="5"/>
  <c r="B2103" i="5"/>
  <c r="D2103" i="5"/>
  <c r="B2104" i="5"/>
  <c r="D2104" i="5"/>
  <c r="B2105" i="5"/>
  <c r="D2105" i="5"/>
  <c r="B2106" i="5"/>
  <c r="D2106" i="5"/>
  <c r="B2107" i="5"/>
  <c r="D2107" i="5"/>
  <c r="B2108" i="5"/>
  <c r="D2108" i="5"/>
  <c r="B2109" i="5"/>
  <c r="D2109" i="5"/>
  <c r="B2110" i="5"/>
  <c r="D2110" i="5"/>
  <c r="B2111" i="5"/>
  <c r="D2111" i="5"/>
  <c r="B2112" i="5"/>
  <c r="D2112" i="5"/>
  <c r="B2113" i="5"/>
  <c r="D2113" i="5"/>
  <c r="B2114" i="5"/>
  <c r="D2114" i="5"/>
  <c r="B2115" i="5"/>
  <c r="D2115" i="5"/>
  <c r="B2116" i="5"/>
  <c r="D2116" i="5"/>
  <c r="B2117" i="5"/>
  <c r="D2117" i="5"/>
  <c r="B2118" i="5"/>
  <c r="D2118" i="5"/>
  <c r="B2119" i="5"/>
  <c r="D2119" i="5"/>
  <c r="B2120" i="5"/>
  <c r="D2120" i="5"/>
  <c r="B2121" i="5"/>
  <c r="D2121" i="5"/>
  <c r="B2122" i="5"/>
  <c r="D2122" i="5"/>
  <c r="B2123" i="5"/>
  <c r="D2123" i="5"/>
  <c r="B2124" i="5"/>
  <c r="D2124" i="5"/>
  <c r="B2125" i="5"/>
  <c r="D2125" i="5"/>
  <c r="B2126" i="5"/>
  <c r="D2126" i="5"/>
  <c r="B2127" i="5"/>
  <c r="D2127" i="5"/>
  <c r="B2128" i="5"/>
  <c r="D2128" i="5"/>
  <c r="B2129" i="5"/>
  <c r="D2129" i="5"/>
  <c r="B2130" i="5"/>
  <c r="D2130" i="5"/>
  <c r="B2131" i="5"/>
  <c r="D2131" i="5"/>
  <c r="B2132" i="5"/>
  <c r="D2132" i="5"/>
  <c r="B2133" i="5"/>
  <c r="D2133" i="5"/>
  <c r="B2134" i="5"/>
  <c r="D2134" i="5"/>
  <c r="B2135" i="5"/>
  <c r="D2135" i="5"/>
  <c r="B2136" i="5"/>
  <c r="D2136" i="5"/>
  <c r="B2137" i="5"/>
  <c r="D2137" i="5"/>
  <c r="B2138" i="5"/>
  <c r="D2138" i="5"/>
  <c r="B2139" i="5"/>
  <c r="D2139" i="5"/>
  <c r="B2140" i="5"/>
  <c r="D2140" i="5"/>
  <c r="B2141" i="5"/>
  <c r="D2141" i="5"/>
  <c r="B2142" i="5"/>
  <c r="D2142" i="5"/>
  <c r="B2143" i="5"/>
  <c r="D2143" i="5"/>
  <c r="B2144" i="5"/>
  <c r="D2144" i="5"/>
  <c r="B2145" i="5"/>
  <c r="D2145" i="5"/>
  <c r="B2146" i="5"/>
  <c r="D2146" i="5"/>
  <c r="B2147" i="5"/>
  <c r="D2147" i="5"/>
  <c r="B2148" i="5"/>
  <c r="D2148" i="5"/>
  <c r="B2149" i="5"/>
  <c r="D2149" i="5"/>
  <c r="B2150" i="5"/>
  <c r="D2150" i="5"/>
  <c r="B2151" i="5"/>
  <c r="D2151" i="5"/>
  <c r="B2152" i="5"/>
  <c r="D2152" i="5"/>
  <c r="B2153" i="5"/>
  <c r="D2153" i="5"/>
  <c r="B2154" i="5"/>
  <c r="D2154" i="5"/>
  <c r="B2155" i="5"/>
  <c r="D2155" i="5"/>
  <c r="B2156" i="5"/>
  <c r="D2156" i="5"/>
  <c r="B2157" i="5"/>
  <c r="D2157" i="5"/>
  <c r="B2158" i="5"/>
  <c r="D2158" i="5"/>
  <c r="B2159" i="5"/>
  <c r="D2159" i="5"/>
  <c r="B2160" i="5"/>
  <c r="D2160" i="5"/>
  <c r="B2161" i="5"/>
  <c r="D2161" i="5"/>
  <c r="B2162" i="5"/>
  <c r="D2162" i="5"/>
  <c r="B2163" i="5"/>
  <c r="D2163" i="5"/>
  <c r="B2164" i="5"/>
  <c r="D2164" i="5"/>
  <c r="B2165" i="5"/>
  <c r="D2165" i="5"/>
  <c r="B2166" i="5"/>
  <c r="D2166" i="5"/>
  <c r="B2167" i="5"/>
  <c r="D2167" i="5"/>
  <c r="B2168" i="5"/>
  <c r="D2168" i="5"/>
  <c r="B2169" i="5"/>
  <c r="D2169" i="5"/>
  <c r="B2170" i="5"/>
  <c r="D2170" i="5"/>
  <c r="B2171" i="5"/>
  <c r="D2171" i="5"/>
  <c r="B2172" i="5"/>
  <c r="D2172" i="5"/>
  <c r="B2173" i="5"/>
  <c r="D2173" i="5"/>
  <c r="B2174" i="5"/>
  <c r="D2174" i="5"/>
  <c r="B2175" i="5"/>
  <c r="D2175" i="5"/>
  <c r="B2176" i="5"/>
  <c r="D2176" i="5"/>
  <c r="B2177" i="5"/>
  <c r="D2177" i="5"/>
  <c r="B2178" i="5"/>
  <c r="D2178" i="5"/>
  <c r="B2179" i="5"/>
  <c r="D2179" i="5"/>
  <c r="B2180" i="5"/>
  <c r="D2180" i="5"/>
  <c r="B2181" i="5"/>
  <c r="D2181" i="5"/>
  <c r="B2182" i="5"/>
  <c r="D2182" i="5"/>
  <c r="B2183" i="5"/>
  <c r="D2183" i="5"/>
  <c r="B2184" i="5"/>
  <c r="D2184" i="5"/>
  <c r="B2185" i="5"/>
  <c r="D2185" i="5"/>
  <c r="B2186" i="5"/>
  <c r="D2186" i="5"/>
  <c r="B2187" i="5"/>
  <c r="D2187" i="5"/>
  <c r="B2188" i="5"/>
  <c r="D2188" i="5"/>
  <c r="B2189" i="5"/>
  <c r="D2189" i="5"/>
  <c r="B2190" i="5"/>
  <c r="D2190" i="5"/>
  <c r="B2191" i="5"/>
  <c r="D2191" i="5"/>
  <c r="B2192" i="5"/>
  <c r="D2192" i="5"/>
  <c r="B2193" i="5"/>
  <c r="D2193" i="5"/>
  <c r="B2194" i="5"/>
  <c r="D2194" i="5"/>
  <c r="B2195" i="5"/>
  <c r="D2195" i="5"/>
  <c r="B2196" i="5"/>
  <c r="D2196" i="5"/>
  <c r="B2197" i="5"/>
  <c r="D2197" i="5"/>
  <c r="B2198" i="5"/>
  <c r="D2198" i="5"/>
  <c r="B2199" i="5"/>
  <c r="D2199" i="5"/>
  <c r="B2200" i="5"/>
  <c r="D2200" i="5"/>
  <c r="B2201" i="5"/>
  <c r="D2201" i="5"/>
  <c r="B2202" i="5"/>
  <c r="D2202" i="5"/>
  <c r="B2203" i="5"/>
  <c r="D2203" i="5"/>
  <c r="B2204" i="5"/>
  <c r="D2204" i="5"/>
  <c r="B2205" i="5"/>
  <c r="D2205" i="5"/>
  <c r="B2206" i="5"/>
  <c r="D2206" i="5"/>
  <c r="B2207" i="5"/>
  <c r="D2207" i="5"/>
  <c r="B2208" i="5"/>
  <c r="D2208" i="5"/>
  <c r="B2209" i="5"/>
  <c r="D2209" i="5"/>
  <c r="B2210" i="5"/>
  <c r="D2210" i="5"/>
  <c r="B2211" i="5"/>
  <c r="D2211" i="5"/>
  <c r="B2212" i="5"/>
  <c r="D2212" i="5"/>
  <c r="B2213" i="5"/>
  <c r="D2213" i="5"/>
  <c r="B2214" i="5"/>
  <c r="D2214" i="5"/>
  <c r="B2215" i="5"/>
  <c r="D2215" i="5"/>
  <c r="B2216" i="5"/>
  <c r="D2216" i="5"/>
  <c r="B2217" i="5"/>
  <c r="D2217" i="5"/>
  <c r="B2218" i="5"/>
  <c r="D2218" i="5"/>
  <c r="B2219" i="5"/>
  <c r="D2219" i="5"/>
  <c r="B2220" i="5"/>
  <c r="D2220" i="5"/>
  <c r="B2221" i="5"/>
  <c r="D2221" i="5"/>
  <c r="B2222" i="5"/>
  <c r="D2222" i="5"/>
  <c r="B2223" i="5"/>
  <c r="D2223" i="5"/>
  <c r="B2224" i="5"/>
  <c r="D2224" i="5"/>
  <c r="B2225" i="5"/>
  <c r="D2225" i="5"/>
  <c r="B2226" i="5"/>
  <c r="D2226" i="5"/>
  <c r="B2227" i="5"/>
  <c r="D2227" i="5"/>
  <c r="B2228" i="5"/>
  <c r="D2228" i="5"/>
  <c r="B2229" i="5"/>
  <c r="D2229" i="5"/>
  <c r="B2230" i="5"/>
  <c r="D2230" i="5"/>
  <c r="B2231" i="5"/>
  <c r="D2231" i="5"/>
  <c r="B2232" i="5"/>
  <c r="D2232" i="5"/>
  <c r="B2233" i="5"/>
  <c r="D2233" i="5"/>
  <c r="B2234" i="5"/>
  <c r="D2234" i="5"/>
  <c r="B2235" i="5"/>
  <c r="D2235" i="5"/>
  <c r="B2236" i="5"/>
  <c r="D2236" i="5"/>
  <c r="B2237" i="5"/>
  <c r="D2237" i="5"/>
  <c r="B2238" i="5"/>
  <c r="D2238" i="5"/>
  <c r="B2239" i="5"/>
  <c r="D2239" i="5"/>
  <c r="B2240" i="5"/>
  <c r="D2240" i="5"/>
  <c r="B2241" i="5"/>
  <c r="D2241" i="5"/>
  <c r="B2242" i="5"/>
  <c r="D2242" i="5"/>
  <c r="B2243" i="5"/>
  <c r="D2243" i="5"/>
  <c r="B2244" i="5"/>
  <c r="D2244" i="5"/>
  <c r="B2245" i="5"/>
  <c r="D2245" i="5"/>
  <c r="B2246" i="5"/>
  <c r="D2246" i="5"/>
  <c r="B2247" i="5"/>
  <c r="D2247" i="5"/>
  <c r="B2248" i="5"/>
  <c r="D2248" i="5"/>
  <c r="B2249" i="5"/>
  <c r="D2249" i="5"/>
  <c r="B2250" i="5"/>
  <c r="D2250" i="5"/>
  <c r="B2251" i="5"/>
  <c r="D2251" i="5"/>
  <c r="B2252" i="5"/>
  <c r="D2252" i="5"/>
  <c r="B2253" i="5"/>
  <c r="D2253" i="5"/>
  <c r="B2254" i="5"/>
  <c r="D2254" i="5"/>
  <c r="B2255" i="5"/>
  <c r="D2255" i="5"/>
  <c r="B2256" i="5"/>
  <c r="D2256" i="5"/>
  <c r="B2257" i="5"/>
  <c r="D2257" i="5"/>
  <c r="B2258" i="5"/>
  <c r="D2258" i="5"/>
  <c r="B2259" i="5"/>
  <c r="D2259" i="5"/>
  <c r="B2260" i="5"/>
  <c r="D2260" i="5"/>
  <c r="B2261" i="5"/>
  <c r="D2261" i="5"/>
  <c r="B2262" i="5"/>
  <c r="D2262" i="5"/>
  <c r="B2263" i="5"/>
  <c r="D2263" i="5"/>
  <c r="B2264" i="5"/>
  <c r="D2264" i="5"/>
  <c r="B2265" i="5"/>
  <c r="D2265" i="5"/>
  <c r="B2266" i="5"/>
  <c r="D2266" i="5"/>
  <c r="B2267" i="5"/>
  <c r="D2267" i="5"/>
  <c r="B2268" i="5"/>
  <c r="D2268" i="5"/>
  <c r="B2269" i="5"/>
  <c r="D2269" i="5"/>
  <c r="B2270" i="5"/>
  <c r="D2270" i="5"/>
  <c r="B2271" i="5"/>
  <c r="D2271" i="5"/>
  <c r="B2272" i="5"/>
  <c r="D2272" i="5"/>
  <c r="B2273" i="5"/>
  <c r="D2273" i="5"/>
  <c r="B2274" i="5"/>
  <c r="D2274" i="5"/>
  <c r="B2275" i="5"/>
  <c r="D2275" i="5"/>
  <c r="B2276" i="5"/>
  <c r="D2276" i="5"/>
  <c r="B2277" i="5"/>
  <c r="D2277" i="5"/>
  <c r="B2278" i="5"/>
  <c r="D2278" i="5"/>
  <c r="B2279" i="5"/>
  <c r="D2279" i="5"/>
  <c r="B2280" i="5"/>
  <c r="D2280" i="5"/>
  <c r="B2281" i="5"/>
  <c r="D2281" i="5"/>
  <c r="B2282" i="5"/>
  <c r="D2282" i="5"/>
  <c r="B2283" i="5"/>
  <c r="D2283" i="5"/>
  <c r="B2284" i="5"/>
  <c r="D2284" i="5"/>
  <c r="B2285" i="5"/>
  <c r="D2285" i="5"/>
  <c r="B2286" i="5"/>
  <c r="D2286" i="5"/>
  <c r="B2287" i="5"/>
  <c r="D2287" i="5"/>
  <c r="B2288" i="5"/>
  <c r="D2288" i="5"/>
  <c r="B2289" i="5"/>
  <c r="D2289" i="5"/>
  <c r="B2290" i="5"/>
  <c r="D2290" i="5"/>
  <c r="B2291" i="5"/>
  <c r="D2291" i="5"/>
  <c r="B2292" i="5"/>
  <c r="D2292" i="5"/>
  <c r="B2293" i="5"/>
  <c r="D2293" i="5"/>
  <c r="B2294" i="5"/>
  <c r="D2294" i="5"/>
  <c r="B2295" i="5"/>
  <c r="D2295" i="5"/>
  <c r="B2296" i="5"/>
  <c r="D2296" i="5"/>
  <c r="B2297" i="5"/>
  <c r="D2297" i="5"/>
  <c r="B2298" i="5"/>
  <c r="D2298" i="5"/>
  <c r="B2299" i="5"/>
  <c r="D2299" i="5"/>
  <c r="B2300" i="5"/>
  <c r="D2300" i="5"/>
  <c r="B2301" i="5"/>
  <c r="D2301" i="5"/>
  <c r="B2302" i="5"/>
  <c r="D2302" i="5"/>
  <c r="B2303" i="5"/>
  <c r="D2303" i="5"/>
  <c r="B2304" i="5"/>
  <c r="D2304" i="5"/>
  <c r="B2305" i="5"/>
  <c r="D2305" i="5"/>
  <c r="B2306" i="5"/>
  <c r="D2306" i="5"/>
  <c r="B2307" i="5"/>
  <c r="D2307" i="5"/>
  <c r="B2308" i="5"/>
  <c r="D2308" i="5"/>
  <c r="B2309" i="5"/>
  <c r="D2309" i="5"/>
  <c r="B2310" i="5"/>
  <c r="D2310" i="5"/>
  <c r="B2311" i="5"/>
  <c r="D2311" i="5"/>
  <c r="B2312" i="5"/>
  <c r="D2312" i="5"/>
  <c r="B2313" i="5"/>
  <c r="D2313" i="5"/>
  <c r="B2314" i="5"/>
  <c r="D2314" i="5"/>
  <c r="B2315" i="5"/>
  <c r="D2315" i="5"/>
  <c r="B2316" i="5"/>
  <c r="D2316" i="5"/>
  <c r="B2317" i="5"/>
  <c r="D2317" i="5"/>
  <c r="B2318" i="5"/>
  <c r="D2318" i="5"/>
  <c r="B2319" i="5"/>
  <c r="D2319" i="5"/>
  <c r="B2320" i="5"/>
  <c r="D2320" i="5"/>
  <c r="B2321" i="5"/>
  <c r="D2321" i="5"/>
  <c r="B2322" i="5"/>
  <c r="D2322" i="5"/>
  <c r="B2323" i="5"/>
  <c r="D2323" i="5"/>
  <c r="B2324" i="5"/>
  <c r="D2324" i="5"/>
  <c r="B2325" i="5"/>
  <c r="D2325" i="5"/>
  <c r="B2326" i="5"/>
  <c r="D2326" i="5"/>
  <c r="B2327" i="5"/>
  <c r="D2327" i="5"/>
  <c r="B2328" i="5"/>
  <c r="D2328" i="5"/>
  <c r="B2329" i="5"/>
  <c r="D2329" i="5"/>
  <c r="B2330" i="5"/>
  <c r="D2330" i="5"/>
  <c r="B2331" i="5"/>
  <c r="D2331" i="5"/>
  <c r="B2332" i="5"/>
  <c r="D2332" i="5"/>
  <c r="B2333" i="5"/>
  <c r="D2333" i="5"/>
  <c r="B2334" i="5"/>
  <c r="D2334" i="5"/>
  <c r="B2335" i="5"/>
  <c r="D2335" i="5"/>
  <c r="B2336" i="5"/>
  <c r="D2336" i="5"/>
  <c r="B2337" i="5"/>
  <c r="D2337" i="5"/>
  <c r="B2338" i="5"/>
  <c r="D2338" i="5"/>
  <c r="B2339" i="5"/>
  <c r="D2339" i="5"/>
  <c r="B2340" i="5"/>
  <c r="D2340" i="5"/>
  <c r="B2341" i="5"/>
  <c r="D2341" i="5"/>
  <c r="B2342" i="5"/>
  <c r="D2342" i="5"/>
  <c r="B2343" i="5"/>
  <c r="D2343" i="5"/>
  <c r="B2344" i="5"/>
  <c r="D2344" i="5"/>
  <c r="B2345" i="5"/>
  <c r="D2345" i="5"/>
  <c r="B2346" i="5"/>
  <c r="D2346" i="5"/>
  <c r="B2347" i="5"/>
  <c r="D2347" i="5"/>
  <c r="B2348" i="5"/>
  <c r="D2348" i="5"/>
  <c r="B2349" i="5"/>
  <c r="D2349" i="5"/>
  <c r="B2350" i="5"/>
  <c r="D2350" i="5"/>
  <c r="B2351" i="5"/>
  <c r="D2351" i="5"/>
  <c r="B2352" i="5"/>
  <c r="D2352" i="5"/>
  <c r="B2353" i="5"/>
  <c r="D2353" i="5"/>
  <c r="B2354" i="5"/>
  <c r="D2354" i="5"/>
  <c r="B2355" i="5"/>
  <c r="D2355" i="5"/>
  <c r="B2356" i="5"/>
  <c r="D2356" i="5"/>
  <c r="B2357" i="5"/>
  <c r="D2357" i="5"/>
  <c r="B2358" i="5"/>
  <c r="D2358" i="5"/>
  <c r="B2359" i="5"/>
  <c r="D2359" i="5"/>
  <c r="B2360" i="5"/>
  <c r="D2360" i="5"/>
  <c r="B2361" i="5"/>
  <c r="D2361" i="5"/>
  <c r="B2362" i="5"/>
  <c r="D2362" i="5"/>
  <c r="B2363" i="5"/>
  <c r="D2363" i="5"/>
  <c r="B2364" i="5"/>
  <c r="D2364" i="5"/>
  <c r="B2365" i="5"/>
  <c r="D2365" i="5"/>
  <c r="B2366" i="5"/>
  <c r="D2366" i="5"/>
  <c r="B2367" i="5"/>
  <c r="D2367" i="5"/>
  <c r="B2368" i="5"/>
  <c r="D2368" i="5"/>
  <c r="B2369" i="5"/>
  <c r="D2369" i="5"/>
  <c r="B2370" i="5"/>
  <c r="D2370" i="5"/>
  <c r="B2371" i="5"/>
  <c r="D2371" i="5"/>
  <c r="B2372" i="5"/>
  <c r="D2372" i="5"/>
  <c r="B2373" i="5"/>
  <c r="D2373" i="5"/>
  <c r="B2374" i="5"/>
  <c r="D2374" i="5"/>
  <c r="B2375" i="5"/>
  <c r="D2375" i="5"/>
  <c r="B2376" i="5"/>
  <c r="D2376" i="5"/>
  <c r="B2377" i="5"/>
  <c r="D2377" i="5"/>
  <c r="B2378" i="5"/>
  <c r="D2378" i="5"/>
  <c r="B2379" i="5"/>
  <c r="D2379" i="5"/>
  <c r="B2380" i="5"/>
  <c r="D2380" i="5"/>
  <c r="B2381" i="5"/>
  <c r="D2381" i="5"/>
  <c r="B2382" i="5"/>
  <c r="D2382" i="5"/>
  <c r="B2383" i="5"/>
  <c r="D2383" i="5"/>
  <c r="B2384" i="5"/>
  <c r="D2384" i="5"/>
  <c r="B2385" i="5"/>
  <c r="D2385" i="5"/>
  <c r="B2386" i="5"/>
  <c r="D2386" i="5"/>
  <c r="B2387" i="5"/>
  <c r="D2387" i="5"/>
  <c r="B2388" i="5"/>
  <c r="D2388" i="5"/>
  <c r="B2389" i="5"/>
  <c r="D2389" i="5"/>
  <c r="B2390" i="5"/>
  <c r="D2390" i="5"/>
  <c r="B2391" i="5"/>
  <c r="D2391" i="5"/>
  <c r="B2392" i="5"/>
  <c r="D2392" i="5"/>
  <c r="B2393" i="5"/>
  <c r="D2393" i="5"/>
  <c r="B2394" i="5"/>
  <c r="D2394" i="5"/>
  <c r="B2395" i="5"/>
  <c r="D2395" i="5"/>
  <c r="B2396" i="5"/>
  <c r="D2396" i="5"/>
  <c r="B2397" i="5"/>
  <c r="D2397" i="5"/>
  <c r="B2398" i="5"/>
  <c r="D2398" i="5"/>
  <c r="B2399" i="5"/>
  <c r="D2399" i="5"/>
  <c r="B2400" i="5"/>
  <c r="D2400" i="5"/>
  <c r="B2401" i="5"/>
  <c r="D2401" i="5"/>
  <c r="B2402" i="5"/>
  <c r="D2402" i="5"/>
  <c r="B2403" i="5"/>
  <c r="D2403" i="5"/>
  <c r="B2404" i="5"/>
  <c r="D2404" i="5"/>
  <c r="B2405" i="5"/>
  <c r="D2405" i="5"/>
  <c r="B2406" i="5"/>
  <c r="D2406" i="5"/>
  <c r="B2407" i="5"/>
  <c r="D2407" i="5"/>
  <c r="B2408" i="5"/>
  <c r="D2408" i="5"/>
  <c r="B2409" i="5"/>
  <c r="D2409" i="5"/>
  <c r="B2410" i="5"/>
  <c r="D2410" i="5"/>
  <c r="B2411" i="5"/>
  <c r="D2411" i="5"/>
  <c r="B2412" i="5"/>
  <c r="D2412" i="5"/>
  <c r="B2413" i="5"/>
  <c r="D2413" i="5"/>
  <c r="B2414" i="5"/>
  <c r="D2414" i="5"/>
  <c r="B2415" i="5"/>
  <c r="D2415" i="5"/>
  <c r="B2416" i="5"/>
  <c r="D2416" i="5"/>
  <c r="B2417" i="5"/>
  <c r="D2417" i="5"/>
  <c r="B2418" i="5"/>
  <c r="D2418" i="5"/>
  <c r="B2419" i="5"/>
  <c r="D2419" i="5"/>
  <c r="B2420" i="5"/>
  <c r="D2420" i="5"/>
  <c r="B2421" i="5"/>
  <c r="D2421" i="5"/>
  <c r="B2422" i="5"/>
  <c r="D2422" i="5"/>
  <c r="B2423" i="5"/>
  <c r="D2423" i="5"/>
  <c r="B2424" i="5"/>
  <c r="D2424" i="5"/>
  <c r="B2425" i="5"/>
  <c r="D2425" i="5"/>
  <c r="B2426" i="5"/>
  <c r="D2426" i="5"/>
  <c r="B2427" i="5"/>
  <c r="D2427" i="5"/>
  <c r="B2428" i="5"/>
  <c r="D2428" i="5"/>
  <c r="B2429" i="5"/>
  <c r="D2429" i="5"/>
  <c r="B2430" i="5"/>
  <c r="D2430" i="5"/>
  <c r="B2431" i="5"/>
  <c r="D2431" i="5"/>
  <c r="B2432" i="5"/>
  <c r="D2432" i="5"/>
  <c r="B2433" i="5"/>
  <c r="D2433" i="5"/>
  <c r="B2434" i="5"/>
  <c r="D2434" i="5"/>
  <c r="B2435" i="5"/>
  <c r="D2435" i="5"/>
  <c r="B2436" i="5"/>
  <c r="D2436" i="5"/>
  <c r="B2437" i="5"/>
  <c r="D2437" i="5"/>
  <c r="B2438" i="5"/>
  <c r="D2438" i="5"/>
  <c r="B2439" i="5"/>
  <c r="D2439" i="5"/>
  <c r="B2440" i="5"/>
  <c r="D2440" i="5"/>
  <c r="B2441" i="5"/>
  <c r="D2441" i="5"/>
  <c r="B2442" i="5"/>
  <c r="D2442" i="5"/>
  <c r="B2443" i="5"/>
  <c r="D2443" i="5"/>
  <c r="B2444" i="5"/>
  <c r="D2444" i="5"/>
  <c r="B2445" i="5"/>
  <c r="D2445" i="5"/>
  <c r="B2446" i="5"/>
  <c r="D2446" i="5"/>
  <c r="B2447" i="5"/>
  <c r="D2447" i="5"/>
  <c r="B2448" i="5"/>
  <c r="D2448" i="5"/>
  <c r="B2449" i="5"/>
  <c r="D2449" i="5"/>
  <c r="B2450" i="5"/>
  <c r="D2450" i="5"/>
  <c r="B2451" i="5"/>
  <c r="D2451" i="5"/>
  <c r="B2452" i="5"/>
  <c r="D2452" i="5"/>
  <c r="B2453" i="5"/>
  <c r="D2453" i="5"/>
  <c r="B2454" i="5"/>
  <c r="D2454" i="5"/>
  <c r="B2455" i="5"/>
  <c r="D2455" i="5"/>
  <c r="B2456" i="5"/>
  <c r="D2456" i="5"/>
  <c r="B2457" i="5"/>
  <c r="D2457" i="5"/>
  <c r="B2458" i="5"/>
  <c r="D2458" i="5"/>
  <c r="B2459" i="5"/>
  <c r="D2459" i="5"/>
  <c r="B2460" i="5"/>
  <c r="D2460" i="5"/>
  <c r="B2461" i="5"/>
  <c r="D2461" i="5"/>
  <c r="B2462" i="5"/>
  <c r="D2462" i="5"/>
  <c r="B2463" i="5"/>
  <c r="D2463" i="5"/>
  <c r="B2464" i="5"/>
  <c r="D2464" i="5"/>
  <c r="B2465" i="5"/>
  <c r="D2465" i="5"/>
  <c r="B2466" i="5"/>
  <c r="D2466" i="5"/>
  <c r="B2467" i="5"/>
  <c r="D2467" i="5"/>
  <c r="B2468" i="5"/>
  <c r="D2468" i="5"/>
  <c r="B2469" i="5"/>
  <c r="D2469" i="5"/>
  <c r="B2470" i="5"/>
  <c r="D2470" i="5"/>
  <c r="B2471" i="5"/>
  <c r="D2471" i="5"/>
  <c r="B2472" i="5"/>
  <c r="D2472" i="5"/>
  <c r="B2473" i="5"/>
  <c r="D2473" i="5"/>
  <c r="B2474" i="5"/>
  <c r="D2474" i="5"/>
  <c r="B2475" i="5"/>
  <c r="D2475" i="5"/>
  <c r="B2476" i="5"/>
  <c r="D2476" i="5"/>
  <c r="B2477" i="5"/>
  <c r="D2477" i="5"/>
  <c r="B2478" i="5"/>
  <c r="D2478" i="5"/>
  <c r="B2479" i="5"/>
  <c r="D2479" i="5"/>
  <c r="B2480" i="5"/>
  <c r="D2480" i="5"/>
  <c r="B2481" i="5"/>
  <c r="D2481" i="5"/>
  <c r="B2482" i="5"/>
  <c r="D2482" i="5"/>
  <c r="B2483" i="5"/>
  <c r="D2483" i="5"/>
  <c r="B2484" i="5"/>
  <c r="D2484" i="5"/>
  <c r="B2485" i="5"/>
  <c r="D2485" i="5"/>
  <c r="B2486" i="5"/>
  <c r="D2486" i="5"/>
  <c r="B2487" i="5"/>
  <c r="D2487" i="5"/>
  <c r="B2488" i="5"/>
  <c r="D2488" i="5"/>
  <c r="B2489" i="5"/>
  <c r="D2489" i="5"/>
  <c r="B2490" i="5"/>
  <c r="D2490" i="5"/>
  <c r="B2491" i="5"/>
  <c r="D2491" i="5"/>
  <c r="B2492" i="5"/>
  <c r="D2492" i="5"/>
  <c r="B2493" i="5"/>
  <c r="D2493" i="5"/>
  <c r="B2494" i="5"/>
  <c r="D2494" i="5"/>
  <c r="B2495" i="5"/>
  <c r="D2495" i="5"/>
  <c r="B2496" i="5"/>
  <c r="D2496" i="5"/>
  <c r="B2497" i="5"/>
  <c r="D2497" i="5"/>
  <c r="B2498" i="5"/>
  <c r="D2498" i="5"/>
  <c r="B2499" i="5"/>
  <c r="D2499" i="5"/>
  <c r="B2500" i="5"/>
  <c r="D2500" i="5"/>
  <c r="B2501" i="5"/>
  <c r="D2501" i="5"/>
  <c r="B2502" i="5"/>
  <c r="D2502" i="5"/>
  <c r="B2503" i="5"/>
  <c r="D2503" i="5"/>
  <c r="B2504" i="5"/>
  <c r="D2504" i="5"/>
  <c r="B2505" i="5"/>
  <c r="D2505" i="5"/>
  <c r="B2506" i="5"/>
  <c r="D2506" i="5"/>
  <c r="B2507" i="5"/>
  <c r="D2507" i="5"/>
  <c r="B2508" i="5"/>
  <c r="D2508" i="5"/>
  <c r="B2509" i="5"/>
  <c r="D2509" i="5"/>
  <c r="B2510" i="5"/>
  <c r="D2510" i="5"/>
  <c r="B2511" i="5"/>
  <c r="D2511" i="5"/>
  <c r="B2512" i="5"/>
  <c r="D2512" i="5"/>
  <c r="B2513" i="5"/>
  <c r="D2513" i="5"/>
  <c r="B2514" i="5"/>
  <c r="D2514" i="5"/>
  <c r="B2515" i="5"/>
  <c r="D2515" i="5"/>
  <c r="B2516" i="5"/>
  <c r="D2516" i="5"/>
  <c r="B2517" i="5"/>
  <c r="D2517" i="5"/>
  <c r="B2518" i="5"/>
  <c r="D2518" i="5"/>
  <c r="B2519" i="5"/>
  <c r="D2519" i="5"/>
  <c r="B2520" i="5"/>
  <c r="D2520" i="5"/>
  <c r="B2521" i="5"/>
  <c r="D2521" i="5"/>
  <c r="B2522" i="5"/>
  <c r="D2522" i="5"/>
  <c r="B2523" i="5"/>
  <c r="D2523" i="5"/>
  <c r="B2524" i="5"/>
  <c r="D2524" i="5"/>
  <c r="B2525" i="5"/>
  <c r="D2525" i="5"/>
  <c r="B2526" i="5"/>
  <c r="D2526" i="5"/>
  <c r="B2527" i="5"/>
  <c r="D2527" i="5"/>
  <c r="B2528" i="5"/>
  <c r="D2528" i="5"/>
  <c r="B2529" i="5"/>
  <c r="D2529" i="5"/>
  <c r="B2530" i="5"/>
  <c r="D2530" i="5"/>
  <c r="B2531" i="5"/>
  <c r="D2531" i="5"/>
  <c r="B2532" i="5"/>
  <c r="D2532" i="5"/>
  <c r="B2533" i="5"/>
  <c r="D2533" i="5"/>
  <c r="B2534" i="5"/>
  <c r="D2534" i="5"/>
  <c r="B2535" i="5"/>
  <c r="D2535" i="5"/>
  <c r="B2536" i="5"/>
  <c r="D2536" i="5"/>
  <c r="B2537" i="5"/>
  <c r="D2537" i="5"/>
  <c r="B2538" i="5"/>
  <c r="D2538" i="5"/>
  <c r="B2539" i="5"/>
  <c r="D2539" i="5"/>
  <c r="B2540" i="5"/>
  <c r="D2540" i="5"/>
  <c r="B2541" i="5"/>
  <c r="D2541" i="5"/>
  <c r="B2542" i="5"/>
  <c r="D2542" i="5"/>
  <c r="B2543" i="5"/>
  <c r="D2543" i="5"/>
  <c r="B2544" i="5"/>
  <c r="D2544" i="5"/>
  <c r="B2545" i="5"/>
  <c r="D2545" i="5"/>
  <c r="B2546" i="5"/>
  <c r="D2546" i="5"/>
  <c r="B2547" i="5"/>
  <c r="D2547" i="5"/>
  <c r="B2548" i="5"/>
  <c r="D2548" i="5"/>
  <c r="B2549" i="5"/>
  <c r="D2549" i="5"/>
  <c r="B2550" i="5"/>
  <c r="D2550" i="5"/>
  <c r="B2551" i="5"/>
  <c r="D2551" i="5"/>
  <c r="B2552" i="5"/>
  <c r="D2552" i="5"/>
  <c r="B2553" i="5"/>
  <c r="D2553" i="5"/>
  <c r="B2554" i="5"/>
  <c r="D2554" i="5"/>
  <c r="B2555" i="5"/>
  <c r="D2555" i="5"/>
  <c r="B2556" i="5"/>
  <c r="D2556" i="5"/>
  <c r="B2557" i="5"/>
  <c r="D2557" i="5"/>
  <c r="B2558" i="5"/>
  <c r="D2558" i="5"/>
  <c r="B2559" i="5"/>
  <c r="D2559" i="5"/>
  <c r="B2560" i="5"/>
  <c r="D2560" i="5"/>
  <c r="B2561" i="5"/>
  <c r="D2561" i="5"/>
  <c r="B2562" i="5"/>
  <c r="D2562" i="5"/>
  <c r="B2563" i="5"/>
  <c r="D2563" i="5"/>
  <c r="B2564" i="5"/>
  <c r="D2564" i="5"/>
  <c r="B2565" i="5"/>
  <c r="D2565" i="5"/>
  <c r="B2566" i="5"/>
  <c r="D2566" i="5"/>
  <c r="B2567" i="5"/>
  <c r="D2567" i="5"/>
  <c r="B2568" i="5"/>
  <c r="D2568" i="5"/>
  <c r="B2569" i="5"/>
  <c r="D2569" i="5"/>
  <c r="B2570" i="5"/>
  <c r="D2570" i="5"/>
  <c r="B2571" i="5"/>
  <c r="D2571" i="5"/>
  <c r="B2572" i="5"/>
  <c r="D2572" i="5"/>
  <c r="B2573" i="5"/>
  <c r="D2573" i="5"/>
  <c r="B2574" i="5"/>
  <c r="D2574" i="5"/>
  <c r="B2575" i="5"/>
  <c r="D2575" i="5"/>
  <c r="B2576" i="5"/>
  <c r="D2576" i="5"/>
  <c r="B2577" i="5"/>
  <c r="D2577" i="5"/>
  <c r="B2578" i="5"/>
  <c r="D2578" i="5"/>
  <c r="B2579" i="5"/>
  <c r="D2579" i="5"/>
  <c r="B2580" i="5"/>
  <c r="D2580" i="5"/>
  <c r="B2581" i="5"/>
  <c r="D2581" i="5"/>
  <c r="B2582" i="5"/>
  <c r="D2582" i="5"/>
  <c r="B2583" i="5"/>
  <c r="D2583" i="5"/>
  <c r="B2584" i="5"/>
  <c r="D2584" i="5"/>
  <c r="B2585" i="5"/>
  <c r="D2585" i="5"/>
  <c r="B2586" i="5"/>
  <c r="D2586" i="5"/>
  <c r="B2587" i="5"/>
  <c r="D2587" i="5"/>
  <c r="B2588" i="5"/>
  <c r="D2588" i="5"/>
  <c r="B2589" i="5"/>
  <c r="D2589" i="5"/>
  <c r="B2590" i="5"/>
  <c r="D2590" i="5"/>
  <c r="B2591" i="5"/>
  <c r="D2591" i="5"/>
  <c r="B2592" i="5"/>
  <c r="D2592" i="5"/>
  <c r="B2593" i="5"/>
  <c r="D2593" i="5"/>
  <c r="B2594" i="5"/>
  <c r="D2594" i="5"/>
  <c r="B2595" i="5"/>
  <c r="D2595" i="5"/>
  <c r="B2596" i="5"/>
  <c r="D2596" i="5"/>
  <c r="B2597" i="5"/>
  <c r="D2597" i="5"/>
  <c r="B2598" i="5"/>
  <c r="D2598" i="5"/>
  <c r="B2599" i="5"/>
  <c r="D2599" i="5"/>
  <c r="B2600" i="5"/>
  <c r="D2600" i="5"/>
  <c r="B2601" i="5"/>
  <c r="D2601" i="5"/>
  <c r="B2602" i="5"/>
  <c r="D2602" i="5"/>
  <c r="B2603" i="5"/>
  <c r="D2603" i="5"/>
  <c r="B2604" i="5"/>
  <c r="D2604" i="5"/>
  <c r="B2605" i="5"/>
  <c r="D2605" i="5"/>
  <c r="B2606" i="5"/>
  <c r="D2606" i="5"/>
  <c r="B2607" i="5"/>
  <c r="D2607" i="5"/>
  <c r="B2608" i="5"/>
  <c r="D2608" i="5"/>
  <c r="B2609" i="5"/>
  <c r="D2609" i="5"/>
  <c r="B2610" i="5"/>
  <c r="D2610" i="5"/>
  <c r="B2611" i="5"/>
  <c r="D2611" i="5"/>
  <c r="B2612" i="5"/>
  <c r="D2612" i="5"/>
  <c r="B2613" i="5"/>
  <c r="D2613" i="5"/>
  <c r="B2614" i="5"/>
  <c r="D2614" i="5"/>
  <c r="B2615" i="5"/>
  <c r="D2615" i="5"/>
  <c r="B2616" i="5"/>
  <c r="D2616" i="5"/>
  <c r="B2617" i="5"/>
  <c r="D2617" i="5"/>
  <c r="B2618" i="5"/>
  <c r="D2618" i="5"/>
  <c r="B2619" i="5"/>
  <c r="D2619" i="5"/>
  <c r="B2620" i="5"/>
  <c r="D2620" i="5"/>
  <c r="B2621" i="5"/>
  <c r="D2621" i="5"/>
  <c r="B2622" i="5"/>
  <c r="D2622" i="5"/>
  <c r="B2623" i="5"/>
  <c r="D2623" i="5"/>
  <c r="B2624" i="5"/>
  <c r="D2624" i="5"/>
  <c r="B2625" i="5"/>
  <c r="D2625" i="5"/>
  <c r="B2626" i="5"/>
  <c r="D2626" i="5"/>
  <c r="B2627" i="5"/>
  <c r="D2627" i="5"/>
  <c r="B2628" i="5"/>
  <c r="D2628" i="5"/>
  <c r="B2629" i="5"/>
  <c r="D2629" i="5"/>
  <c r="B2630" i="5"/>
  <c r="D2630" i="5"/>
  <c r="B2631" i="5"/>
  <c r="D2631" i="5"/>
  <c r="B2632" i="5"/>
  <c r="D2632" i="5"/>
  <c r="B2633" i="5"/>
  <c r="D2633" i="5"/>
  <c r="B2634" i="5"/>
  <c r="D2634" i="5"/>
  <c r="B2635" i="5"/>
  <c r="D2635" i="5"/>
  <c r="B2636" i="5"/>
  <c r="D2636" i="5"/>
  <c r="B2637" i="5"/>
  <c r="D2637" i="5"/>
  <c r="B2638" i="5"/>
  <c r="D2638" i="5"/>
  <c r="B2639" i="5"/>
  <c r="D2639" i="5"/>
  <c r="B2640" i="5"/>
  <c r="D2640" i="5"/>
  <c r="B2641" i="5"/>
  <c r="D2641" i="5"/>
  <c r="B2642" i="5"/>
  <c r="D2642" i="5"/>
  <c r="B2643" i="5"/>
  <c r="D2643" i="5"/>
  <c r="B2644" i="5"/>
  <c r="D2644" i="5"/>
  <c r="B2645" i="5"/>
  <c r="D2645" i="5"/>
  <c r="B2646" i="5"/>
  <c r="D2646" i="5"/>
  <c r="B2647" i="5"/>
  <c r="D2647" i="5"/>
  <c r="B2648" i="5"/>
  <c r="D2648" i="5"/>
  <c r="B2649" i="5"/>
  <c r="D2649" i="5"/>
  <c r="B2650" i="5"/>
  <c r="D2650" i="5"/>
  <c r="B2651" i="5"/>
  <c r="D2651" i="5"/>
  <c r="B2652" i="5"/>
  <c r="D2652" i="5"/>
  <c r="B2653" i="5"/>
  <c r="D2653" i="5"/>
  <c r="B2654" i="5"/>
  <c r="D2654" i="5"/>
  <c r="B2655" i="5"/>
  <c r="D2655" i="5"/>
  <c r="B2656" i="5"/>
  <c r="D2656" i="5"/>
  <c r="B2657" i="5"/>
  <c r="D2657" i="5"/>
  <c r="B2658" i="5"/>
  <c r="D2658" i="5"/>
  <c r="B2659" i="5"/>
  <c r="D2659" i="5"/>
  <c r="B2660" i="5"/>
  <c r="D2660" i="5"/>
  <c r="B2661" i="5"/>
  <c r="D2661" i="5"/>
  <c r="B2662" i="5"/>
  <c r="D2662" i="5"/>
  <c r="B2663" i="5"/>
  <c r="D2663" i="5"/>
  <c r="B2664" i="5"/>
  <c r="D2664" i="5"/>
  <c r="B2665" i="5"/>
  <c r="D2665" i="5"/>
  <c r="B2666" i="5"/>
  <c r="D2666" i="5"/>
  <c r="B2667" i="5"/>
  <c r="D2667" i="5"/>
  <c r="B2668" i="5"/>
  <c r="D2668" i="5"/>
  <c r="B2669" i="5"/>
  <c r="D2669" i="5"/>
  <c r="B2670" i="5"/>
  <c r="D2670" i="5"/>
  <c r="B2671" i="5"/>
  <c r="D2671" i="5"/>
  <c r="B2672" i="5"/>
  <c r="D2672" i="5"/>
  <c r="B2673" i="5"/>
  <c r="D2673" i="5"/>
  <c r="B2674" i="5"/>
  <c r="D2674" i="5"/>
  <c r="B2675" i="5"/>
  <c r="D2675" i="5"/>
  <c r="B2676" i="5"/>
  <c r="D2676" i="5"/>
  <c r="B2677" i="5"/>
  <c r="D2677" i="5"/>
  <c r="B2678" i="5"/>
  <c r="D2678" i="5"/>
  <c r="B2679" i="5"/>
  <c r="D2679" i="5"/>
  <c r="B2680" i="5"/>
  <c r="D2680" i="5"/>
  <c r="B2681" i="5"/>
  <c r="D2681" i="5"/>
  <c r="B2682" i="5"/>
  <c r="D2682" i="5"/>
  <c r="B2683" i="5"/>
  <c r="D2683" i="5"/>
  <c r="B2684" i="5"/>
  <c r="D2684" i="5"/>
  <c r="B2685" i="5"/>
  <c r="D2685" i="5"/>
  <c r="B2686" i="5"/>
  <c r="D2686" i="5"/>
  <c r="B2687" i="5"/>
  <c r="D2687" i="5"/>
  <c r="B2688" i="5"/>
  <c r="D2688" i="5"/>
  <c r="B2689" i="5"/>
  <c r="D2689" i="5"/>
  <c r="B2690" i="5"/>
  <c r="D2690" i="5"/>
  <c r="B2691" i="5"/>
  <c r="D2691" i="5"/>
  <c r="B2692" i="5"/>
  <c r="D2692" i="5"/>
  <c r="B2693" i="5"/>
  <c r="D2693" i="5"/>
  <c r="B2694" i="5"/>
  <c r="D2694" i="5"/>
  <c r="B2695" i="5"/>
  <c r="D2695" i="5"/>
  <c r="B2696" i="5"/>
  <c r="D2696" i="5"/>
  <c r="B2697" i="5"/>
  <c r="D2697" i="5"/>
  <c r="B2698" i="5"/>
  <c r="D2698" i="5"/>
  <c r="B2699" i="5"/>
  <c r="D2699" i="5"/>
  <c r="B2700" i="5"/>
  <c r="D2700" i="5"/>
  <c r="B2701" i="5"/>
  <c r="D2701" i="5"/>
  <c r="B2702" i="5"/>
  <c r="D2702" i="5"/>
  <c r="B2703" i="5"/>
  <c r="D2703" i="5"/>
  <c r="B2704" i="5"/>
  <c r="D2704" i="5"/>
  <c r="B2705" i="5"/>
  <c r="D2705" i="5"/>
  <c r="B2706" i="5"/>
  <c r="D2706" i="5"/>
  <c r="B2707" i="5"/>
  <c r="D2707" i="5"/>
  <c r="B2708" i="5"/>
  <c r="D2708" i="5"/>
  <c r="B2709" i="5"/>
  <c r="D2709" i="5"/>
  <c r="B2710" i="5"/>
  <c r="D2710" i="5"/>
  <c r="B2711" i="5"/>
  <c r="D2711" i="5"/>
  <c r="B2712" i="5"/>
  <c r="D2712" i="5"/>
  <c r="B2713" i="5"/>
  <c r="D2713" i="5"/>
  <c r="B2714" i="5"/>
  <c r="D2714" i="5"/>
  <c r="B2715" i="5"/>
  <c r="D2715" i="5"/>
  <c r="B2716" i="5"/>
  <c r="D2716" i="5"/>
  <c r="B2717" i="5"/>
  <c r="D2717" i="5"/>
  <c r="B2718" i="5"/>
  <c r="D2718" i="5"/>
  <c r="B2719" i="5"/>
  <c r="D2719" i="5"/>
  <c r="B2720" i="5"/>
  <c r="D2720" i="5"/>
  <c r="B2721" i="5"/>
  <c r="D2721" i="5"/>
  <c r="B2722" i="5"/>
  <c r="D2722" i="5"/>
  <c r="B2723" i="5"/>
  <c r="D2723" i="5"/>
  <c r="B2724" i="5"/>
  <c r="D2724" i="5"/>
  <c r="B2725" i="5"/>
  <c r="D2725" i="5"/>
  <c r="B2726" i="5"/>
  <c r="D2726" i="5"/>
  <c r="B2727" i="5"/>
  <c r="D2727" i="5"/>
  <c r="B2728" i="5"/>
  <c r="D2728" i="5"/>
  <c r="B2729" i="5"/>
  <c r="D2729" i="5"/>
  <c r="B2730" i="5"/>
  <c r="D2730" i="5"/>
  <c r="B2731" i="5"/>
  <c r="D2731" i="5"/>
  <c r="B2732" i="5"/>
  <c r="D2732" i="5"/>
  <c r="B2733" i="5"/>
  <c r="D2733" i="5"/>
  <c r="B2734" i="5"/>
  <c r="D2734" i="5"/>
  <c r="B2735" i="5"/>
  <c r="D2735" i="5"/>
  <c r="B2736" i="5"/>
  <c r="D2736" i="5"/>
  <c r="B2737" i="5"/>
  <c r="D2737" i="5"/>
  <c r="B2738" i="5"/>
  <c r="D2738" i="5"/>
  <c r="B2739" i="5"/>
  <c r="D2739" i="5"/>
  <c r="B2740" i="5"/>
  <c r="D2740" i="5"/>
  <c r="B2741" i="5"/>
  <c r="D2741" i="5"/>
  <c r="B2742" i="5"/>
  <c r="D2742" i="5"/>
  <c r="B2743" i="5"/>
  <c r="D2743" i="5"/>
  <c r="B2744" i="5"/>
  <c r="D2744" i="5"/>
  <c r="B2745" i="5"/>
  <c r="D2745" i="5"/>
  <c r="B2746" i="5"/>
  <c r="D2746" i="5"/>
  <c r="B2747" i="5"/>
  <c r="D2747" i="5"/>
  <c r="B2748" i="5"/>
  <c r="D2748" i="5"/>
  <c r="B2749" i="5"/>
  <c r="D2749" i="5"/>
  <c r="B2750" i="5"/>
  <c r="D2750" i="5"/>
  <c r="B2751" i="5"/>
  <c r="D2751" i="5"/>
  <c r="B2752" i="5"/>
  <c r="D2752" i="5"/>
  <c r="B2753" i="5"/>
  <c r="D2753" i="5"/>
  <c r="B2754" i="5"/>
  <c r="D2754" i="5"/>
  <c r="B2755" i="5"/>
  <c r="D2755" i="5"/>
  <c r="B2756" i="5"/>
  <c r="D2756" i="5"/>
  <c r="B2757" i="5"/>
  <c r="D2757" i="5"/>
  <c r="B2758" i="5"/>
  <c r="D2758" i="5"/>
  <c r="B2759" i="5"/>
  <c r="D2759" i="5"/>
  <c r="B2760" i="5"/>
  <c r="D2760" i="5"/>
  <c r="B2761" i="5"/>
  <c r="D2761" i="5"/>
  <c r="B2762" i="5"/>
  <c r="D2762" i="5"/>
  <c r="B2763" i="5"/>
  <c r="D2763" i="5"/>
  <c r="B2764" i="5"/>
  <c r="D2764" i="5"/>
  <c r="B2765" i="5"/>
  <c r="D2765" i="5"/>
  <c r="B2766" i="5"/>
  <c r="D2766" i="5"/>
  <c r="B2767" i="5"/>
  <c r="D2767" i="5"/>
  <c r="B2768" i="5"/>
  <c r="D2768" i="5"/>
  <c r="B2769" i="5"/>
  <c r="D2769" i="5"/>
  <c r="B2770" i="5"/>
  <c r="D2770" i="5"/>
  <c r="B2771" i="5"/>
  <c r="D2771" i="5"/>
  <c r="B2772" i="5"/>
  <c r="D2772" i="5"/>
  <c r="B2773" i="5"/>
  <c r="D2773" i="5"/>
  <c r="B2774" i="5"/>
  <c r="D2774" i="5"/>
  <c r="B2775" i="5"/>
  <c r="D2775" i="5"/>
  <c r="B2776" i="5"/>
  <c r="D2776" i="5"/>
  <c r="B2777" i="5"/>
  <c r="D2777" i="5"/>
  <c r="B2778" i="5"/>
  <c r="D2778" i="5"/>
  <c r="B2779" i="5"/>
  <c r="D2779" i="5"/>
  <c r="B2780" i="5"/>
  <c r="D2780" i="5"/>
  <c r="B2781" i="5"/>
  <c r="D2781" i="5"/>
  <c r="B2782" i="5"/>
  <c r="D2782" i="5"/>
  <c r="B2783" i="5"/>
  <c r="D2783" i="5"/>
  <c r="B2784" i="5"/>
  <c r="D2784" i="5"/>
  <c r="B2785" i="5"/>
  <c r="D2785" i="5"/>
  <c r="B2786" i="5"/>
  <c r="D2786" i="5"/>
  <c r="B2787" i="5"/>
  <c r="D2787" i="5"/>
  <c r="B2788" i="5"/>
  <c r="D2788" i="5"/>
  <c r="B2789" i="5"/>
  <c r="D2789" i="5"/>
  <c r="B2790" i="5"/>
  <c r="D2790" i="5"/>
  <c r="B2791" i="5"/>
  <c r="D2791" i="5"/>
  <c r="B2792" i="5"/>
  <c r="D2792" i="5"/>
  <c r="B2793" i="5"/>
  <c r="D2793" i="5"/>
  <c r="B2794" i="5"/>
  <c r="D2794" i="5"/>
  <c r="B2795" i="5"/>
  <c r="D2795" i="5"/>
  <c r="B2796" i="5"/>
  <c r="D2796" i="5"/>
  <c r="B2797" i="5"/>
  <c r="D2797" i="5"/>
  <c r="B2798" i="5"/>
  <c r="D2798" i="5"/>
  <c r="B2799" i="5"/>
  <c r="D2799" i="5"/>
  <c r="B2800" i="5"/>
  <c r="D2800" i="5"/>
  <c r="B2801" i="5"/>
  <c r="D2801" i="5"/>
  <c r="B2802" i="5"/>
  <c r="D2802" i="5"/>
  <c r="B2803" i="5"/>
  <c r="D2803" i="5"/>
  <c r="B2804" i="5"/>
  <c r="D2804" i="5"/>
  <c r="B2805" i="5"/>
  <c r="D2805" i="5"/>
  <c r="B2806" i="5"/>
  <c r="D2806" i="5"/>
  <c r="B2807" i="5"/>
  <c r="D2807" i="5"/>
  <c r="B2808" i="5"/>
  <c r="D2808" i="5"/>
  <c r="B2809" i="5"/>
  <c r="D2809" i="5"/>
  <c r="B2810" i="5"/>
  <c r="D2810" i="5"/>
  <c r="B2811" i="5"/>
  <c r="D2811" i="5"/>
  <c r="B2812" i="5"/>
  <c r="D2812" i="5"/>
  <c r="B2813" i="5"/>
  <c r="D2813" i="5"/>
  <c r="B2814" i="5"/>
  <c r="D2814" i="5"/>
  <c r="B2815" i="5"/>
  <c r="D2815" i="5"/>
  <c r="B2816" i="5"/>
  <c r="D2816" i="5"/>
  <c r="B2817" i="5"/>
  <c r="D2817" i="5"/>
  <c r="B2818" i="5"/>
  <c r="D2818" i="5"/>
  <c r="B2819" i="5"/>
  <c r="D2819" i="5"/>
  <c r="B2820" i="5"/>
  <c r="D2820" i="5"/>
  <c r="B2821" i="5"/>
  <c r="D2821" i="5"/>
  <c r="B2822" i="5"/>
  <c r="D2822" i="5"/>
  <c r="B2823" i="5"/>
  <c r="D2823" i="5"/>
  <c r="B2824" i="5"/>
  <c r="D2824" i="5"/>
  <c r="B2825" i="5"/>
  <c r="D2825" i="5"/>
  <c r="B2826" i="5"/>
  <c r="D2826" i="5"/>
  <c r="B2827" i="5"/>
  <c r="D2827" i="5"/>
  <c r="B2828" i="5"/>
  <c r="D2828" i="5"/>
  <c r="B2829" i="5"/>
  <c r="D2829" i="5"/>
  <c r="B2830" i="5"/>
  <c r="D2830" i="5"/>
  <c r="B2831" i="5"/>
  <c r="D2831" i="5"/>
  <c r="B2832" i="5"/>
  <c r="D2832" i="5"/>
  <c r="B2833" i="5"/>
  <c r="D2833" i="5"/>
  <c r="B2834" i="5"/>
  <c r="D2834" i="5"/>
  <c r="B2835" i="5"/>
  <c r="D2835" i="5"/>
  <c r="B2836" i="5"/>
  <c r="D2836" i="5"/>
  <c r="B2837" i="5"/>
  <c r="D2837" i="5"/>
  <c r="B2838" i="5"/>
  <c r="D2838" i="5"/>
  <c r="B2839" i="5"/>
  <c r="D2839" i="5"/>
  <c r="B2840" i="5"/>
  <c r="D2840" i="5"/>
  <c r="B2841" i="5"/>
  <c r="D2841" i="5"/>
  <c r="B2842" i="5"/>
  <c r="D2842" i="5"/>
  <c r="B2843" i="5"/>
  <c r="D2843" i="5"/>
  <c r="B2844" i="5"/>
  <c r="D2844" i="5"/>
  <c r="B2845" i="5"/>
  <c r="D2845" i="5"/>
  <c r="B2846" i="5"/>
  <c r="D2846" i="5"/>
  <c r="B2847" i="5"/>
  <c r="D2847" i="5"/>
  <c r="B2848" i="5"/>
  <c r="D2848" i="5"/>
  <c r="B2849" i="5"/>
  <c r="D2849" i="5"/>
  <c r="B2850" i="5"/>
  <c r="D2850" i="5"/>
  <c r="B2851" i="5"/>
  <c r="D2851" i="5"/>
  <c r="B2852" i="5"/>
  <c r="D2852" i="5"/>
  <c r="B2853" i="5"/>
  <c r="D2853" i="5"/>
  <c r="B2854" i="5"/>
  <c r="D2854" i="5"/>
  <c r="B2855" i="5"/>
  <c r="D2855" i="5"/>
  <c r="B2856" i="5"/>
  <c r="D2856" i="5"/>
  <c r="B2857" i="5"/>
  <c r="D2857" i="5"/>
  <c r="B2858" i="5"/>
  <c r="D2858" i="5"/>
  <c r="B2859" i="5"/>
  <c r="D2859" i="5"/>
  <c r="B2860" i="5"/>
  <c r="D2860" i="5"/>
  <c r="B2861" i="5"/>
  <c r="D2861" i="5"/>
  <c r="B2862" i="5"/>
  <c r="D2862" i="5"/>
  <c r="B2863" i="5"/>
  <c r="D2863" i="5"/>
  <c r="B2864" i="5"/>
  <c r="D2864" i="5"/>
  <c r="B2865" i="5"/>
  <c r="D2865" i="5"/>
  <c r="B2866" i="5"/>
  <c r="D2866" i="5"/>
  <c r="B2867" i="5"/>
  <c r="D2867" i="5"/>
  <c r="B2868" i="5"/>
  <c r="D2868" i="5"/>
  <c r="B2869" i="5"/>
  <c r="D2869" i="5"/>
  <c r="B2870" i="5"/>
  <c r="D2870" i="5"/>
  <c r="B2871" i="5"/>
  <c r="D2871" i="5"/>
  <c r="B2872" i="5"/>
  <c r="D2872" i="5"/>
  <c r="B2873" i="5"/>
  <c r="D2873" i="5"/>
  <c r="B2874" i="5"/>
  <c r="D2874" i="5"/>
  <c r="B2875" i="5"/>
  <c r="D2875" i="5"/>
  <c r="B2876" i="5"/>
  <c r="D2876" i="5"/>
  <c r="B2877" i="5"/>
  <c r="D2877" i="5"/>
  <c r="B2878" i="5"/>
  <c r="D2878" i="5"/>
  <c r="B2879" i="5"/>
  <c r="D2879" i="5"/>
  <c r="B2880" i="5"/>
  <c r="D2880" i="5"/>
  <c r="B2881" i="5"/>
  <c r="D2881" i="5"/>
  <c r="B2882" i="5"/>
  <c r="D2882" i="5"/>
  <c r="B2883" i="5"/>
  <c r="D2883" i="5"/>
  <c r="B2884" i="5"/>
  <c r="D2884" i="5"/>
  <c r="B2885" i="5"/>
  <c r="D2885" i="5"/>
  <c r="B2886" i="5"/>
  <c r="D2886" i="5"/>
  <c r="B2887" i="5"/>
  <c r="D2887" i="5"/>
  <c r="B2888" i="5"/>
  <c r="D2888" i="5"/>
  <c r="B2889" i="5"/>
  <c r="D2889" i="5"/>
  <c r="B2890" i="5"/>
  <c r="D2890" i="5"/>
  <c r="B2891" i="5"/>
  <c r="D2891" i="5"/>
  <c r="B2892" i="5"/>
  <c r="D2892" i="5"/>
  <c r="B2893" i="5"/>
  <c r="D2893" i="5"/>
  <c r="B2894" i="5"/>
  <c r="D2894" i="5"/>
  <c r="B2895" i="5"/>
  <c r="D2895" i="5"/>
  <c r="B2896" i="5"/>
  <c r="D2896" i="5"/>
  <c r="B2897" i="5"/>
  <c r="D2897" i="5"/>
  <c r="B2898" i="5"/>
  <c r="D2898" i="5"/>
  <c r="B2899" i="5"/>
  <c r="D2899" i="5"/>
  <c r="B2900" i="5"/>
  <c r="D2900" i="5"/>
  <c r="B2901" i="5"/>
  <c r="D2901" i="5"/>
  <c r="B2902" i="5"/>
  <c r="D2902" i="5"/>
  <c r="B2903" i="5"/>
  <c r="D2903" i="5"/>
  <c r="B2904" i="5"/>
  <c r="D2904" i="5"/>
  <c r="B2905" i="5"/>
  <c r="D2905" i="5"/>
  <c r="B2906" i="5"/>
  <c r="D2906" i="5"/>
  <c r="B2907" i="5"/>
  <c r="D2907" i="5"/>
  <c r="B2908" i="5"/>
  <c r="D2908" i="5"/>
  <c r="B2909" i="5"/>
  <c r="D2909" i="5"/>
  <c r="B2910" i="5"/>
  <c r="D2910" i="5"/>
  <c r="B2911" i="5"/>
  <c r="D2911" i="5"/>
  <c r="B2912" i="5"/>
  <c r="D2912" i="5"/>
  <c r="B2913" i="5"/>
  <c r="D2913" i="5"/>
  <c r="B2914" i="5"/>
  <c r="D2914" i="5"/>
  <c r="B2915" i="5"/>
  <c r="D2915" i="5"/>
  <c r="B2916" i="5"/>
  <c r="D2916" i="5"/>
  <c r="B2917" i="5"/>
  <c r="D2917" i="5"/>
  <c r="B2918" i="5"/>
  <c r="D2918" i="5"/>
  <c r="B2919" i="5"/>
  <c r="D2919" i="5"/>
  <c r="B2920" i="5"/>
  <c r="D2920" i="5"/>
  <c r="B2921" i="5"/>
  <c r="D2921" i="5"/>
  <c r="B2922" i="5"/>
  <c r="D2922" i="5"/>
  <c r="B2923" i="5"/>
  <c r="D2923" i="5"/>
  <c r="B2924" i="5"/>
  <c r="D2924" i="5"/>
  <c r="B2925" i="5"/>
  <c r="D2925" i="5"/>
  <c r="B2926" i="5"/>
  <c r="D2926" i="5"/>
  <c r="B2927" i="5"/>
  <c r="D2927" i="5"/>
  <c r="B2928" i="5"/>
  <c r="D2928" i="5"/>
  <c r="B2929" i="5"/>
  <c r="D2929" i="5"/>
  <c r="B2930" i="5"/>
  <c r="D2930" i="5"/>
  <c r="B2931" i="5"/>
  <c r="D2931" i="5"/>
  <c r="B2932" i="5"/>
  <c r="D2932" i="5"/>
  <c r="B2933" i="5"/>
  <c r="D2933" i="5"/>
  <c r="B2934" i="5"/>
  <c r="D2934" i="5"/>
  <c r="B2935" i="5"/>
  <c r="D2935" i="5"/>
  <c r="B2936" i="5"/>
  <c r="D2936" i="5"/>
  <c r="B2937" i="5"/>
  <c r="D2937" i="5"/>
  <c r="B2938" i="5"/>
  <c r="D2938" i="5"/>
  <c r="B2939" i="5"/>
  <c r="D2939" i="5"/>
  <c r="B2940" i="5"/>
  <c r="D2940" i="5"/>
  <c r="B2941" i="5"/>
  <c r="D2941" i="5"/>
  <c r="B2942" i="5"/>
  <c r="D2942" i="5"/>
  <c r="B2943" i="5"/>
  <c r="D2943" i="5"/>
  <c r="B2944" i="5"/>
  <c r="D2944" i="5"/>
  <c r="B2945" i="5"/>
  <c r="D2945" i="5"/>
  <c r="B2946" i="5"/>
  <c r="D2946" i="5"/>
  <c r="B2947" i="5"/>
  <c r="D2947" i="5"/>
  <c r="B2948" i="5"/>
  <c r="D2948" i="5"/>
  <c r="B2949" i="5"/>
  <c r="D2949" i="5"/>
  <c r="B2950" i="5"/>
  <c r="D2950" i="5"/>
  <c r="B2951" i="5"/>
  <c r="D2951" i="5"/>
  <c r="B2952" i="5"/>
  <c r="D2952" i="5"/>
  <c r="B2953" i="5"/>
  <c r="D2953" i="5"/>
  <c r="B2954" i="5"/>
  <c r="D2954" i="5"/>
  <c r="B2955" i="5"/>
  <c r="D2955" i="5"/>
  <c r="B2956" i="5"/>
  <c r="D2956" i="5"/>
  <c r="B2957" i="5"/>
  <c r="D2957" i="5"/>
  <c r="B2958" i="5"/>
  <c r="D2958" i="5"/>
  <c r="B2959" i="5"/>
  <c r="D2959" i="5"/>
  <c r="B2960" i="5"/>
  <c r="D2960" i="5"/>
  <c r="B2961" i="5"/>
  <c r="D2961" i="5"/>
  <c r="B2962" i="5"/>
  <c r="D2962" i="5"/>
  <c r="B2963" i="5"/>
  <c r="D2963" i="5"/>
  <c r="B2964" i="5"/>
  <c r="D2964" i="5"/>
  <c r="B2965" i="5"/>
  <c r="D2965" i="5"/>
  <c r="B2966" i="5"/>
  <c r="D2966" i="5"/>
  <c r="B2967" i="5"/>
  <c r="D2967" i="5"/>
  <c r="B2968" i="5"/>
  <c r="D2968" i="5"/>
  <c r="B2969" i="5"/>
  <c r="D2969" i="5"/>
  <c r="B2970" i="5"/>
  <c r="D2970" i="5"/>
  <c r="B2971" i="5"/>
  <c r="D2971" i="5"/>
  <c r="B2972" i="5"/>
  <c r="D2972" i="5"/>
  <c r="B2973" i="5"/>
  <c r="D2973" i="5"/>
  <c r="B2974" i="5"/>
  <c r="D2974" i="5"/>
  <c r="B2975" i="5"/>
  <c r="D2975" i="5"/>
  <c r="B2976" i="5"/>
  <c r="D2976" i="5"/>
  <c r="B2977" i="5"/>
  <c r="D2977" i="5"/>
  <c r="B2978" i="5"/>
  <c r="D2978" i="5"/>
  <c r="B2979" i="5"/>
  <c r="D2979" i="5"/>
  <c r="B2980" i="5"/>
  <c r="D2980" i="5"/>
  <c r="B2981" i="5"/>
  <c r="D2981" i="5"/>
  <c r="B2982" i="5"/>
  <c r="D2982" i="5"/>
  <c r="B2983" i="5"/>
  <c r="D2983" i="5"/>
  <c r="B2984" i="5"/>
  <c r="D2984" i="5"/>
  <c r="B2985" i="5"/>
  <c r="D2985" i="5"/>
  <c r="B2986" i="5"/>
  <c r="D2986" i="5"/>
  <c r="B2987" i="5"/>
  <c r="D2987" i="5"/>
  <c r="B2988" i="5"/>
  <c r="D2988" i="5"/>
  <c r="B2989" i="5"/>
  <c r="D2989" i="5"/>
  <c r="B2990" i="5"/>
  <c r="D2990" i="5"/>
  <c r="B2991" i="5"/>
  <c r="D2991" i="5"/>
  <c r="B2992" i="5"/>
  <c r="D2992" i="5"/>
  <c r="B2993" i="5"/>
  <c r="D2993" i="5"/>
  <c r="B2994" i="5"/>
  <c r="D2994" i="5"/>
  <c r="B2995" i="5"/>
  <c r="D2995" i="5"/>
  <c r="B2996" i="5"/>
  <c r="D2996" i="5"/>
  <c r="B2997" i="5"/>
  <c r="D2997" i="5"/>
  <c r="B2998" i="5"/>
  <c r="D2998" i="5"/>
  <c r="B2999" i="5"/>
  <c r="D2999" i="5"/>
  <c r="B3000" i="5"/>
  <c r="D3000" i="5"/>
  <c r="B3001" i="5"/>
  <c r="D3001" i="5"/>
  <c r="B3002" i="5"/>
  <c r="D3002" i="5"/>
  <c r="B3003" i="5"/>
  <c r="D3003" i="5"/>
  <c r="B3004" i="5"/>
  <c r="D3004" i="5"/>
  <c r="B3005" i="5"/>
  <c r="D3005" i="5"/>
  <c r="B3006" i="5"/>
  <c r="D3006" i="5"/>
  <c r="B3007" i="5"/>
  <c r="D3007" i="5"/>
  <c r="B3008" i="5"/>
  <c r="D3008" i="5"/>
  <c r="B3009" i="5"/>
  <c r="D3009" i="5"/>
  <c r="B3010" i="5"/>
  <c r="D3010" i="5"/>
  <c r="B3011" i="5"/>
  <c r="D3011" i="5"/>
  <c r="B3012" i="5"/>
  <c r="D3012" i="5"/>
  <c r="B3013" i="5"/>
  <c r="D3013" i="5"/>
  <c r="B3014" i="5"/>
  <c r="D3014" i="5"/>
  <c r="B3015" i="5"/>
  <c r="D3015" i="5"/>
  <c r="B3016" i="5"/>
  <c r="D3016" i="5"/>
  <c r="B3017" i="5"/>
  <c r="D3017" i="5"/>
  <c r="B3018" i="5"/>
  <c r="D3018" i="5"/>
  <c r="B3019" i="5"/>
  <c r="D3019" i="5"/>
  <c r="B3020" i="5"/>
  <c r="D3020" i="5"/>
  <c r="B3021" i="5"/>
  <c r="D3021" i="5"/>
  <c r="B3022" i="5"/>
  <c r="D3022" i="5"/>
  <c r="B3023" i="5"/>
  <c r="D3023" i="5"/>
  <c r="B3024" i="5"/>
  <c r="D3024" i="5"/>
  <c r="B3025" i="5"/>
  <c r="D3025" i="5"/>
  <c r="B3026" i="5"/>
  <c r="D3026" i="5"/>
  <c r="B3027" i="5"/>
  <c r="D3027" i="5"/>
  <c r="B3028" i="5"/>
  <c r="D3028" i="5"/>
  <c r="B3029" i="5"/>
  <c r="D3029" i="5"/>
  <c r="B3030" i="5"/>
  <c r="D3030" i="5"/>
  <c r="B3031" i="5"/>
  <c r="D3031" i="5"/>
  <c r="B3032" i="5"/>
  <c r="D3032" i="5"/>
  <c r="B3033" i="5"/>
  <c r="D3033" i="5"/>
  <c r="B3034" i="5"/>
  <c r="D3034" i="5"/>
  <c r="B3035" i="5"/>
  <c r="D3035" i="5"/>
  <c r="B3036" i="5"/>
  <c r="D3036" i="5"/>
  <c r="B3037" i="5"/>
  <c r="D3037" i="5"/>
  <c r="B3038" i="5"/>
  <c r="D3038" i="5"/>
  <c r="B3039" i="5"/>
  <c r="D3039" i="5"/>
  <c r="B3040" i="5"/>
  <c r="D3040" i="5"/>
  <c r="B3041" i="5"/>
  <c r="D3041" i="5"/>
  <c r="B3042" i="5"/>
  <c r="D3042" i="5"/>
  <c r="B3043" i="5"/>
  <c r="D3043" i="5"/>
  <c r="B3044" i="5"/>
  <c r="D3044" i="5"/>
  <c r="B3045" i="5"/>
  <c r="D3045" i="5"/>
  <c r="B3046" i="5"/>
  <c r="D3046" i="5"/>
  <c r="B3047" i="5"/>
  <c r="D3047" i="5"/>
  <c r="B3048" i="5"/>
  <c r="D3048" i="5"/>
  <c r="B3049" i="5"/>
  <c r="D3049" i="5"/>
  <c r="B3050" i="5"/>
  <c r="D3050" i="5"/>
  <c r="B3051" i="5"/>
  <c r="D3051" i="5"/>
  <c r="B3052" i="5"/>
  <c r="D3052" i="5"/>
  <c r="B3053" i="5"/>
  <c r="D3053" i="5"/>
  <c r="B3054" i="5"/>
  <c r="D3054" i="5"/>
  <c r="B3055" i="5"/>
  <c r="D3055" i="5"/>
  <c r="B3056" i="5"/>
  <c r="D3056" i="5"/>
  <c r="B3057" i="5"/>
  <c r="D3057" i="5"/>
  <c r="B3058" i="5"/>
  <c r="D3058" i="5"/>
  <c r="B3059" i="5"/>
  <c r="D3059" i="5"/>
  <c r="B3060" i="5"/>
  <c r="D3060" i="5"/>
  <c r="B3061" i="5"/>
  <c r="D3061" i="5"/>
  <c r="B3062" i="5"/>
  <c r="D3062" i="5"/>
  <c r="B3063" i="5"/>
  <c r="D3063" i="5"/>
  <c r="B3064" i="5"/>
  <c r="D3064" i="5"/>
  <c r="B3065" i="5"/>
  <c r="D3065" i="5"/>
  <c r="B3066" i="5"/>
  <c r="D3066" i="5"/>
  <c r="B3067" i="5"/>
  <c r="D3067" i="5"/>
  <c r="B3068" i="5"/>
  <c r="D3068" i="5"/>
  <c r="B3069" i="5"/>
  <c r="D3069" i="5"/>
  <c r="B3070" i="5"/>
  <c r="D3070" i="5"/>
  <c r="B3071" i="5"/>
  <c r="D3071" i="5"/>
  <c r="B3072" i="5"/>
  <c r="D3072" i="5"/>
  <c r="B3073" i="5"/>
  <c r="D3073" i="5"/>
  <c r="B3074" i="5"/>
  <c r="D3074" i="5"/>
  <c r="B3075" i="5"/>
  <c r="D3075" i="5"/>
  <c r="B3076" i="5"/>
  <c r="D3076" i="5"/>
  <c r="B3077" i="5"/>
  <c r="D3077" i="5"/>
  <c r="B3078" i="5"/>
  <c r="D3078" i="5"/>
  <c r="B3079" i="5"/>
  <c r="D3079" i="5"/>
  <c r="B3080" i="5"/>
  <c r="D3080" i="5"/>
  <c r="B3081" i="5"/>
  <c r="D3081" i="5"/>
  <c r="B3082" i="5"/>
  <c r="D3082" i="5"/>
  <c r="B3083" i="5"/>
  <c r="D3083" i="5"/>
  <c r="B3084" i="5"/>
  <c r="D3084" i="5"/>
  <c r="B3085" i="5"/>
  <c r="D3085" i="5"/>
  <c r="B3086" i="5"/>
  <c r="D3086" i="5"/>
  <c r="B3087" i="5"/>
  <c r="D3087" i="5"/>
  <c r="B3088" i="5"/>
  <c r="D3088" i="5"/>
  <c r="B3089" i="5"/>
  <c r="D3089" i="5"/>
  <c r="B3090" i="5"/>
  <c r="D3090" i="5"/>
  <c r="B3091" i="5"/>
  <c r="D3091" i="5"/>
  <c r="B3092" i="5"/>
  <c r="D3092" i="5"/>
  <c r="B3093" i="5"/>
  <c r="D3093" i="5"/>
  <c r="B3094" i="5"/>
  <c r="D3094" i="5"/>
  <c r="B3095" i="5"/>
  <c r="D3095" i="5"/>
  <c r="B3096" i="5"/>
  <c r="D3096" i="5"/>
  <c r="B3097" i="5"/>
  <c r="D3097" i="5"/>
  <c r="B3098" i="5"/>
  <c r="D3098" i="5"/>
  <c r="B3099" i="5"/>
  <c r="D3099" i="5"/>
  <c r="B3100" i="5"/>
  <c r="D3100" i="5"/>
  <c r="B3101" i="5"/>
  <c r="D3101" i="5"/>
  <c r="B3102" i="5"/>
  <c r="D3102" i="5"/>
  <c r="B3103" i="5"/>
  <c r="D3103" i="5"/>
  <c r="B3104" i="5"/>
  <c r="D3104" i="5"/>
  <c r="B3105" i="5"/>
  <c r="D3105" i="5"/>
  <c r="B3106" i="5"/>
  <c r="D3106" i="5"/>
  <c r="B3107" i="5"/>
  <c r="D3107" i="5"/>
  <c r="B3108" i="5"/>
  <c r="D3108" i="5"/>
  <c r="B3109" i="5"/>
  <c r="D3109" i="5"/>
  <c r="B3110" i="5"/>
  <c r="D3110" i="5"/>
  <c r="B3111" i="5"/>
  <c r="D3111" i="5"/>
  <c r="B3112" i="5"/>
  <c r="D3112" i="5"/>
  <c r="B3113" i="5"/>
  <c r="D3113" i="5"/>
  <c r="B3114" i="5"/>
  <c r="D3114" i="5"/>
  <c r="B3115" i="5"/>
  <c r="D3115" i="5"/>
  <c r="B3116" i="5"/>
  <c r="D3116" i="5"/>
  <c r="B3117" i="5"/>
  <c r="D3117" i="5"/>
  <c r="B3118" i="5"/>
  <c r="D3118" i="5"/>
  <c r="B3119" i="5"/>
  <c r="D3119" i="5"/>
  <c r="B3120" i="5"/>
  <c r="D3120" i="5"/>
  <c r="B3121" i="5"/>
  <c r="D3121" i="5"/>
  <c r="B3122" i="5"/>
  <c r="D3122" i="5"/>
  <c r="B3123" i="5"/>
  <c r="D3123" i="5"/>
  <c r="B3124" i="5"/>
  <c r="D3124" i="5"/>
  <c r="B3125" i="5"/>
  <c r="D3125" i="5"/>
  <c r="B3126" i="5"/>
  <c r="D3126" i="5"/>
  <c r="B3127" i="5"/>
  <c r="D3127" i="5"/>
  <c r="B3128" i="5"/>
  <c r="D3128" i="5"/>
  <c r="B3129" i="5"/>
  <c r="D3129" i="5"/>
  <c r="B3130" i="5"/>
  <c r="D3130" i="5"/>
  <c r="B3131" i="5"/>
  <c r="D3131" i="5"/>
  <c r="B3132" i="5"/>
  <c r="D3132" i="5"/>
  <c r="B3133" i="5"/>
  <c r="D3133" i="5"/>
  <c r="B3134" i="5"/>
  <c r="D3134" i="5"/>
  <c r="B3135" i="5"/>
  <c r="D3135" i="5"/>
  <c r="B3136" i="5"/>
  <c r="D3136" i="5"/>
  <c r="B3137" i="5"/>
  <c r="D3137" i="5"/>
  <c r="B3138" i="5"/>
  <c r="D3138" i="5"/>
  <c r="B3139" i="5"/>
  <c r="D3139" i="5"/>
  <c r="B3140" i="5"/>
  <c r="D3140" i="5"/>
  <c r="B3141" i="5"/>
  <c r="D3141" i="5"/>
  <c r="B3142" i="5"/>
  <c r="D3142" i="5"/>
  <c r="B3143" i="5"/>
  <c r="D3143" i="5"/>
  <c r="B3144" i="5"/>
  <c r="D3144" i="5"/>
  <c r="B3145" i="5"/>
  <c r="D3145" i="5"/>
  <c r="B3146" i="5"/>
  <c r="D3146" i="5"/>
  <c r="B3147" i="5"/>
  <c r="D3147" i="5"/>
  <c r="B3148" i="5"/>
  <c r="D3148" i="5"/>
  <c r="B3149" i="5"/>
  <c r="D3149" i="5"/>
  <c r="B3150" i="5"/>
  <c r="D3150" i="5"/>
  <c r="B3151" i="5"/>
  <c r="D3151" i="5"/>
  <c r="B3152" i="5"/>
  <c r="D3152" i="5"/>
  <c r="B3153" i="5"/>
  <c r="D3153" i="5"/>
  <c r="B3154" i="5"/>
  <c r="D3154" i="5"/>
  <c r="B3155" i="5"/>
  <c r="D3155" i="5"/>
  <c r="B3156" i="5"/>
  <c r="D3156" i="5"/>
  <c r="B3157" i="5"/>
  <c r="D3157" i="5"/>
  <c r="B3158" i="5"/>
  <c r="D3158" i="5"/>
  <c r="B3159" i="5"/>
  <c r="D3159" i="5"/>
  <c r="B3160" i="5"/>
  <c r="D3160" i="5"/>
  <c r="B3161" i="5"/>
  <c r="D3161" i="5"/>
  <c r="B3162" i="5"/>
  <c r="D3162" i="5"/>
  <c r="B3163" i="5"/>
  <c r="D3163" i="5"/>
  <c r="B3164" i="5"/>
  <c r="D3164" i="5"/>
  <c r="B3165" i="5"/>
  <c r="D3165" i="5"/>
  <c r="B3166" i="5"/>
  <c r="D3166" i="5"/>
  <c r="B3167" i="5"/>
  <c r="D3167" i="5"/>
  <c r="B3168" i="5"/>
  <c r="D3168" i="5"/>
  <c r="B3169" i="5"/>
  <c r="D3169" i="5"/>
  <c r="B3170" i="5"/>
  <c r="D3170" i="5"/>
  <c r="B3171" i="5"/>
  <c r="D3171" i="5"/>
  <c r="B3172" i="5"/>
  <c r="D3172" i="5"/>
  <c r="B3173" i="5"/>
  <c r="D3173" i="5"/>
  <c r="B3174" i="5"/>
  <c r="D3174" i="5"/>
  <c r="B3175" i="5"/>
  <c r="D3175" i="5"/>
  <c r="B3176" i="5"/>
  <c r="D3176" i="5"/>
  <c r="B3177" i="5"/>
  <c r="D3177" i="5"/>
  <c r="B3178" i="5"/>
  <c r="D3178" i="5"/>
  <c r="B3179" i="5"/>
  <c r="D3179" i="5"/>
  <c r="B3180" i="5"/>
  <c r="D3180" i="5"/>
  <c r="B3181" i="5"/>
  <c r="D3181" i="5"/>
  <c r="B3182" i="5"/>
  <c r="D3182" i="5"/>
  <c r="B3183" i="5"/>
  <c r="D3183" i="5"/>
  <c r="B3184" i="5"/>
  <c r="D3184" i="5"/>
  <c r="B3185" i="5"/>
  <c r="D3185" i="5"/>
  <c r="B3186" i="5"/>
  <c r="D3186" i="5"/>
  <c r="B3187" i="5"/>
  <c r="D3187" i="5"/>
  <c r="B3188" i="5"/>
  <c r="D3188" i="5"/>
  <c r="B3189" i="5"/>
  <c r="D3189" i="5"/>
  <c r="B3190" i="5"/>
  <c r="D3190" i="5"/>
  <c r="B3191" i="5"/>
  <c r="D3191" i="5"/>
  <c r="B3192" i="5"/>
  <c r="D3192" i="5"/>
  <c r="B3193" i="5"/>
  <c r="D3193" i="5"/>
  <c r="B3194" i="5"/>
  <c r="D3194" i="5"/>
  <c r="B3195" i="5"/>
  <c r="D3195" i="5"/>
  <c r="B3196" i="5"/>
  <c r="D3196" i="5"/>
  <c r="B3197" i="5"/>
  <c r="D3197" i="5"/>
  <c r="B3198" i="5"/>
  <c r="D3198" i="5"/>
  <c r="B3199" i="5"/>
  <c r="D3199" i="5"/>
  <c r="B3200" i="5"/>
  <c r="D3200" i="5"/>
  <c r="B3201" i="5"/>
  <c r="D3201" i="5"/>
  <c r="B3202" i="5"/>
  <c r="D3202" i="5"/>
  <c r="B3203" i="5"/>
  <c r="D3203" i="5"/>
  <c r="B3204" i="5"/>
  <c r="D3204" i="5"/>
  <c r="B3205" i="5"/>
  <c r="D3205" i="5"/>
  <c r="B3206" i="5"/>
  <c r="D3206" i="5"/>
  <c r="B3207" i="5"/>
  <c r="D3207" i="5"/>
  <c r="B3208" i="5"/>
  <c r="D3208" i="5"/>
  <c r="B3209" i="5"/>
  <c r="D3209" i="5"/>
  <c r="B3210" i="5"/>
  <c r="D3210" i="5"/>
  <c r="B3211" i="5"/>
  <c r="D3211" i="5"/>
  <c r="B3212" i="5"/>
  <c r="D3212" i="5"/>
  <c r="B3213" i="5"/>
  <c r="D3213" i="5"/>
  <c r="B3214" i="5"/>
  <c r="D3214" i="5"/>
  <c r="B3215" i="5"/>
  <c r="D3215" i="5"/>
  <c r="B3216" i="5"/>
  <c r="D3216" i="5"/>
  <c r="B3217" i="5"/>
  <c r="D3217" i="5"/>
  <c r="B3218" i="5"/>
  <c r="D3218" i="5"/>
  <c r="B3219" i="5"/>
  <c r="D3219" i="5"/>
  <c r="B3220" i="5"/>
  <c r="D3220" i="5"/>
  <c r="B3221" i="5"/>
  <c r="D3221" i="5"/>
  <c r="B3222" i="5"/>
  <c r="D3222" i="5"/>
  <c r="B3223" i="5"/>
  <c r="D3223" i="5"/>
  <c r="B3224" i="5"/>
  <c r="D3224" i="5"/>
  <c r="B3225" i="5"/>
  <c r="D3225" i="5"/>
  <c r="B3226" i="5"/>
  <c r="D3226" i="5"/>
  <c r="B3227" i="5"/>
  <c r="D3227" i="5"/>
  <c r="B3228" i="5"/>
  <c r="D3228" i="5"/>
  <c r="B3229" i="5"/>
  <c r="D3229" i="5"/>
  <c r="B3230" i="5"/>
  <c r="D3230" i="5"/>
  <c r="B3231" i="5"/>
  <c r="D3231" i="5"/>
  <c r="B3232" i="5"/>
  <c r="D3232" i="5"/>
  <c r="B3233" i="5"/>
  <c r="D3233" i="5"/>
  <c r="B3234" i="5"/>
  <c r="D3234" i="5"/>
  <c r="B3235" i="5"/>
  <c r="D3235" i="5"/>
  <c r="B3236" i="5"/>
  <c r="D3236" i="5"/>
  <c r="B3237" i="5"/>
  <c r="D3237" i="5"/>
  <c r="B3238" i="5"/>
  <c r="D3238" i="5"/>
  <c r="B3239" i="5"/>
  <c r="D3239" i="5"/>
  <c r="B3240" i="5"/>
  <c r="D3240" i="5"/>
  <c r="B3241" i="5"/>
  <c r="D3241" i="5"/>
  <c r="B3242" i="5"/>
  <c r="D3242" i="5"/>
  <c r="B3243" i="5"/>
  <c r="D3243" i="5"/>
  <c r="B3244" i="5"/>
  <c r="D3244" i="5"/>
  <c r="B3245" i="5"/>
  <c r="D3245" i="5"/>
  <c r="B3246" i="5"/>
  <c r="D3246" i="5"/>
  <c r="B3247" i="5"/>
  <c r="D3247" i="5"/>
  <c r="B3248" i="5"/>
  <c r="D3248" i="5"/>
  <c r="B3249" i="5"/>
  <c r="D3249" i="5"/>
  <c r="B3250" i="5"/>
  <c r="D3250" i="5"/>
  <c r="B3251" i="5"/>
  <c r="D3251" i="5"/>
  <c r="B3252" i="5"/>
  <c r="D3252" i="5"/>
  <c r="B3253" i="5"/>
  <c r="D3253" i="5"/>
  <c r="B3254" i="5"/>
  <c r="D3254" i="5"/>
  <c r="B3255" i="5"/>
  <c r="D3255" i="5"/>
  <c r="B3256" i="5"/>
  <c r="D3256" i="5"/>
  <c r="B3257" i="5"/>
  <c r="D3257" i="5"/>
  <c r="B3258" i="5"/>
  <c r="D3258" i="5"/>
  <c r="B3259" i="5"/>
  <c r="D3259" i="5"/>
  <c r="B3260" i="5"/>
  <c r="D3260" i="5"/>
  <c r="B3261" i="5"/>
  <c r="D3261" i="5"/>
  <c r="B3262" i="5"/>
  <c r="D3262" i="5"/>
  <c r="B3263" i="5"/>
  <c r="D3263" i="5"/>
  <c r="B3264" i="5"/>
  <c r="D3264" i="5"/>
  <c r="B3265" i="5"/>
  <c r="D3265" i="5"/>
  <c r="B3266" i="5"/>
  <c r="D3266" i="5"/>
  <c r="B3267" i="5"/>
  <c r="D3267" i="5"/>
  <c r="B3268" i="5"/>
  <c r="D3268" i="5"/>
  <c r="B3269" i="5"/>
  <c r="D3269" i="5"/>
  <c r="B3270" i="5"/>
  <c r="D3270" i="5"/>
  <c r="B3271" i="5"/>
  <c r="D3271" i="5"/>
  <c r="B3272" i="5"/>
  <c r="D3272" i="5"/>
  <c r="B3273" i="5"/>
  <c r="D3273" i="5"/>
  <c r="B3274" i="5"/>
  <c r="D3274" i="5"/>
  <c r="B3275" i="5"/>
  <c r="D3275" i="5"/>
  <c r="B3276" i="5"/>
  <c r="D3276" i="5"/>
  <c r="B3277" i="5"/>
  <c r="D3277" i="5"/>
  <c r="B3278" i="5"/>
  <c r="D3278" i="5"/>
  <c r="B3279" i="5"/>
  <c r="D3279" i="5"/>
  <c r="B3280" i="5"/>
  <c r="D3280" i="5"/>
  <c r="B3281" i="5"/>
  <c r="D3281" i="5"/>
  <c r="B3282" i="5"/>
  <c r="D3282" i="5"/>
  <c r="B3283" i="5"/>
  <c r="D3283" i="5"/>
  <c r="B3284" i="5"/>
  <c r="D3284" i="5"/>
  <c r="B3285" i="5"/>
  <c r="D3285" i="5"/>
  <c r="B3286" i="5"/>
  <c r="D3286" i="5"/>
  <c r="B3287" i="5"/>
  <c r="D3287" i="5"/>
  <c r="B3288" i="5"/>
  <c r="D3288" i="5"/>
  <c r="B3289" i="5"/>
  <c r="D3289" i="5"/>
  <c r="B3290" i="5"/>
  <c r="D3290" i="5"/>
  <c r="B3291" i="5"/>
  <c r="D3291" i="5"/>
  <c r="B3292" i="5"/>
  <c r="D3292" i="5"/>
  <c r="B3293" i="5"/>
  <c r="D3293" i="5"/>
  <c r="B3294" i="5"/>
  <c r="D3294" i="5"/>
  <c r="B3295" i="5"/>
  <c r="D3295" i="5"/>
  <c r="B3296" i="5"/>
  <c r="D3296" i="5"/>
  <c r="B3297" i="5"/>
  <c r="D3297" i="5"/>
  <c r="B3298" i="5"/>
  <c r="D3298" i="5"/>
  <c r="B3299" i="5"/>
  <c r="D3299" i="5"/>
  <c r="B3300" i="5"/>
  <c r="D3300" i="5"/>
  <c r="B3301" i="5"/>
  <c r="D3301" i="5"/>
  <c r="B3302" i="5"/>
  <c r="D3302" i="5"/>
  <c r="B3303" i="5"/>
  <c r="D3303" i="5"/>
  <c r="B3304" i="5"/>
  <c r="D3304" i="5"/>
  <c r="B3305" i="5"/>
  <c r="D3305" i="5"/>
  <c r="B3306" i="5"/>
  <c r="D3306" i="5"/>
  <c r="B3310" i="5"/>
  <c r="D3310" i="5"/>
  <c r="B3311" i="5"/>
  <c r="D3311" i="5"/>
  <c r="B3312" i="5"/>
  <c r="D3312" i="5"/>
  <c r="B3313" i="5"/>
  <c r="D3313" i="5"/>
  <c r="B3314" i="5"/>
  <c r="D3314" i="5"/>
  <c r="B3315" i="5"/>
  <c r="D3315" i="5"/>
  <c r="B3316" i="5"/>
  <c r="D3316" i="5"/>
  <c r="B3317" i="5"/>
  <c r="D3317" i="5"/>
  <c r="B3318" i="5"/>
  <c r="D3318" i="5"/>
  <c r="B3319" i="5"/>
  <c r="D3319" i="5"/>
  <c r="B3320" i="5"/>
  <c r="D3320" i="5"/>
  <c r="B3321" i="5"/>
  <c r="D3321" i="5"/>
  <c r="B3322" i="5"/>
  <c r="D3322" i="5"/>
  <c r="B3323" i="5"/>
  <c r="D3323" i="5"/>
  <c r="B3324" i="5"/>
  <c r="D3324" i="5"/>
  <c r="B3325" i="5"/>
  <c r="D3325" i="5"/>
  <c r="B3326" i="5"/>
  <c r="D3326" i="5"/>
  <c r="B3327" i="5"/>
  <c r="D3327" i="5"/>
  <c r="B3328" i="5"/>
  <c r="D3328" i="5"/>
  <c r="B3329" i="5"/>
  <c r="D3329" i="5"/>
  <c r="B3330" i="5"/>
  <c r="D3330" i="5"/>
  <c r="B3331" i="5"/>
  <c r="D3331" i="5"/>
  <c r="B3332" i="5"/>
  <c r="D3332" i="5"/>
  <c r="B3333" i="5"/>
  <c r="D3333" i="5"/>
  <c r="B3334" i="5"/>
  <c r="D3334" i="5"/>
  <c r="B3335" i="5"/>
  <c r="D3335" i="5"/>
  <c r="B3336" i="5"/>
  <c r="D3336" i="5"/>
  <c r="B3337" i="5"/>
  <c r="D3337" i="5"/>
  <c r="B3338" i="5"/>
  <c r="D3338" i="5"/>
  <c r="B3339" i="5"/>
  <c r="D3339" i="5"/>
  <c r="B3340" i="5"/>
  <c r="D3340" i="5"/>
  <c r="B3341" i="5"/>
  <c r="D3341" i="5"/>
  <c r="B3342" i="5"/>
  <c r="D3342" i="5"/>
  <c r="B3343" i="5"/>
  <c r="D3343" i="5"/>
  <c r="B3344" i="5"/>
  <c r="D3344" i="5"/>
  <c r="B3345" i="5"/>
  <c r="D3345" i="5"/>
  <c r="B3346" i="5"/>
  <c r="D3346" i="5"/>
  <c r="B3347" i="5"/>
  <c r="D3347" i="5"/>
  <c r="B3348" i="5"/>
  <c r="D3348" i="5"/>
  <c r="B3349" i="5"/>
  <c r="D3349" i="5"/>
  <c r="B3350" i="5"/>
  <c r="D3350" i="5"/>
  <c r="B3351" i="5"/>
  <c r="D3351" i="5"/>
  <c r="B3352" i="5"/>
  <c r="D3352" i="5"/>
  <c r="B3353" i="5"/>
  <c r="D3353" i="5"/>
  <c r="B3354" i="5"/>
  <c r="D3354" i="5"/>
  <c r="B3355" i="5"/>
  <c r="D3355" i="5"/>
  <c r="B3356" i="5"/>
  <c r="D3356" i="5"/>
  <c r="B3357" i="5"/>
  <c r="D3357" i="5"/>
  <c r="B3358" i="5"/>
  <c r="D3358" i="5"/>
  <c r="B3359" i="5"/>
  <c r="D3359" i="5"/>
  <c r="B3360" i="5"/>
  <c r="D3360" i="5"/>
  <c r="B3361" i="5"/>
  <c r="D3361" i="5"/>
  <c r="B3362" i="5"/>
  <c r="D3362" i="5"/>
  <c r="B3363" i="5"/>
  <c r="D3363" i="5"/>
  <c r="B3364" i="5"/>
  <c r="D3364" i="5"/>
  <c r="B3365" i="5"/>
  <c r="D3365" i="5"/>
  <c r="B3366" i="5"/>
  <c r="D3366" i="5"/>
  <c r="B3367" i="5"/>
  <c r="D3367" i="5"/>
  <c r="B3368" i="5"/>
  <c r="D3368" i="5"/>
  <c r="B3369" i="5"/>
  <c r="D3369" i="5"/>
  <c r="B3370" i="5"/>
  <c r="D3370" i="5"/>
  <c r="B3371" i="5"/>
  <c r="D3371" i="5"/>
  <c r="B3372" i="5"/>
  <c r="D3372" i="5"/>
  <c r="B3373" i="5"/>
  <c r="D3373" i="5"/>
  <c r="B3374" i="5"/>
  <c r="D3374" i="5"/>
  <c r="B3375" i="5"/>
  <c r="D3375" i="5"/>
  <c r="B3376" i="5"/>
  <c r="D3376" i="5"/>
  <c r="B3377" i="5"/>
  <c r="D3377" i="5"/>
  <c r="B3378" i="5"/>
  <c r="D3378" i="5"/>
  <c r="B3379" i="5"/>
  <c r="D3379" i="5"/>
  <c r="B3380" i="5"/>
  <c r="D3380" i="5"/>
  <c r="B3381" i="5"/>
  <c r="D3381" i="5"/>
  <c r="B3382" i="5"/>
  <c r="D3382" i="5"/>
  <c r="B3383" i="5"/>
  <c r="D3383" i="5"/>
  <c r="B3384" i="5"/>
  <c r="D3384" i="5"/>
  <c r="B3385" i="5"/>
  <c r="D3385" i="5"/>
  <c r="B3386" i="5"/>
  <c r="D3386" i="5"/>
  <c r="B3387" i="5"/>
  <c r="D3387" i="5"/>
  <c r="B3388" i="5"/>
  <c r="D3388" i="5"/>
  <c r="B3389" i="5"/>
  <c r="D3389" i="5"/>
  <c r="B3390" i="5"/>
  <c r="D3390" i="5"/>
  <c r="B3391" i="5"/>
  <c r="D3391" i="5"/>
  <c r="B3392" i="5"/>
  <c r="D3392" i="5"/>
  <c r="B3393" i="5"/>
  <c r="D3393" i="5"/>
  <c r="B3394" i="5"/>
  <c r="D3394" i="5"/>
  <c r="B3395" i="5"/>
  <c r="D3395" i="5"/>
  <c r="B3396" i="5"/>
  <c r="D3396" i="5"/>
  <c r="B3397" i="5"/>
  <c r="D3397" i="5"/>
  <c r="B3398" i="5"/>
  <c r="D3398" i="5"/>
  <c r="B3399" i="5"/>
  <c r="D3399" i="5"/>
  <c r="B3400" i="5"/>
  <c r="D3400" i="5"/>
  <c r="B3401" i="5"/>
  <c r="D3401" i="5"/>
  <c r="B3402" i="5"/>
  <c r="D3402" i="5"/>
  <c r="B3403" i="5"/>
  <c r="D3403" i="5"/>
  <c r="B3404" i="5"/>
  <c r="D3404" i="5"/>
  <c r="B3405" i="5"/>
  <c r="D3405" i="5"/>
  <c r="B3406" i="5"/>
  <c r="D3406" i="5"/>
  <c r="B3407" i="5"/>
  <c r="D3407" i="5"/>
  <c r="B3408" i="5"/>
  <c r="D3408" i="5"/>
  <c r="B3409" i="5"/>
  <c r="D3409" i="5"/>
  <c r="B3410" i="5"/>
  <c r="D3410" i="5"/>
  <c r="B3411" i="5"/>
  <c r="D3411" i="5"/>
  <c r="B3412" i="5"/>
  <c r="D3412" i="5"/>
  <c r="B3413" i="5"/>
  <c r="D3413" i="5"/>
  <c r="B3414" i="5"/>
  <c r="D3414" i="5"/>
  <c r="B3415" i="5"/>
  <c r="D3415" i="5"/>
  <c r="B3416" i="5"/>
  <c r="D3416" i="5"/>
  <c r="B3417" i="5"/>
  <c r="D3417" i="5"/>
  <c r="B3418" i="5"/>
  <c r="D3418" i="5"/>
  <c r="B3419" i="5"/>
  <c r="D3419" i="5"/>
  <c r="B3420" i="5"/>
  <c r="D3420" i="5"/>
  <c r="B3421" i="5"/>
  <c r="D3421" i="5"/>
  <c r="B3422" i="5"/>
  <c r="D3422" i="5"/>
  <c r="B3423" i="5"/>
  <c r="D3423" i="5"/>
  <c r="B3424" i="5"/>
  <c r="D3424" i="5"/>
  <c r="B3425" i="5"/>
  <c r="D3425" i="5"/>
  <c r="B3426" i="5"/>
  <c r="D3426" i="5"/>
  <c r="B3427" i="5"/>
  <c r="D3427" i="5"/>
  <c r="B3428" i="5"/>
  <c r="D3428" i="5"/>
  <c r="B3429" i="5"/>
  <c r="D3429" i="5"/>
  <c r="B3430" i="5"/>
  <c r="D3430" i="5"/>
  <c r="B3431" i="5"/>
  <c r="D3431" i="5"/>
  <c r="B3432" i="5"/>
  <c r="D3432" i="5"/>
  <c r="B3433" i="5"/>
  <c r="D3433" i="5"/>
  <c r="B3434" i="5"/>
  <c r="D3434" i="5"/>
  <c r="B3435" i="5"/>
  <c r="D3435" i="5"/>
  <c r="B3436" i="5"/>
  <c r="D3436" i="5"/>
  <c r="B3437" i="5"/>
  <c r="D3437" i="5"/>
  <c r="B3438" i="5"/>
  <c r="D3438" i="5"/>
  <c r="B3439" i="5"/>
  <c r="D3439" i="5"/>
  <c r="B3440" i="5"/>
  <c r="D3440" i="5"/>
  <c r="B3441" i="5"/>
  <c r="D3441" i="5"/>
  <c r="B3442" i="5"/>
  <c r="D3442" i="5"/>
  <c r="B3443" i="5"/>
  <c r="D3443" i="5"/>
  <c r="B3444" i="5"/>
  <c r="D3444" i="5"/>
  <c r="B3445" i="5"/>
  <c r="D3445" i="5"/>
  <c r="B3446" i="5"/>
  <c r="D3446" i="5"/>
  <c r="B3447" i="5"/>
  <c r="D3447" i="5"/>
  <c r="B3448" i="5"/>
  <c r="D3448" i="5"/>
  <c r="B3449" i="5"/>
  <c r="D3449" i="5"/>
  <c r="B3450" i="5"/>
  <c r="D3450" i="5"/>
  <c r="B3451" i="5"/>
  <c r="D3451" i="5"/>
  <c r="B3452" i="5"/>
  <c r="D3452" i="5"/>
  <c r="B3453" i="5"/>
  <c r="D3453" i="5"/>
  <c r="B3454" i="5"/>
  <c r="D3454" i="5"/>
  <c r="B3455" i="5"/>
  <c r="D3455" i="5"/>
  <c r="B3456" i="5"/>
  <c r="D3456" i="5"/>
  <c r="B3457" i="5"/>
  <c r="D3457" i="5"/>
  <c r="B3458" i="5"/>
  <c r="D3458" i="5"/>
  <c r="B3459" i="5"/>
  <c r="D3459" i="5"/>
  <c r="B3460" i="5"/>
  <c r="D3460" i="5"/>
  <c r="B3461" i="5"/>
  <c r="D3461" i="5"/>
  <c r="B3462" i="5"/>
  <c r="D3462" i="5"/>
  <c r="B3463" i="5"/>
  <c r="D3463" i="5"/>
  <c r="B3464" i="5"/>
  <c r="D3464" i="5"/>
  <c r="B3465" i="5"/>
  <c r="D3465" i="5"/>
  <c r="B3466" i="5"/>
  <c r="D3466" i="5"/>
  <c r="B3467" i="5"/>
  <c r="D3467" i="5"/>
  <c r="B3468" i="5"/>
  <c r="D3468" i="5"/>
  <c r="B3469" i="5"/>
  <c r="D3469" i="5"/>
  <c r="B3470" i="5"/>
  <c r="D3470" i="5"/>
  <c r="B3471" i="5"/>
  <c r="D3471" i="5"/>
  <c r="B3472" i="5"/>
  <c r="D3472" i="5"/>
  <c r="B3473" i="5"/>
  <c r="D3473" i="5"/>
  <c r="B3474" i="5"/>
  <c r="D3474" i="5"/>
  <c r="B3475" i="5"/>
  <c r="D3475" i="5"/>
  <c r="B3476" i="5"/>
  <c r="D3476" i="5"/>
  <c r="B3477" i="5"/>
  <c r="D3477" i="5"/>
  <c r="B3478" i="5"/>
  <c r="D3478" i="5"/>
  <c r="B3479" i="5"/>
  <c r="D3479" i="5"/>
  <c r="B3480" i="5"/>
  <c r="D3480" i="5"/>
  <c r="B3481" i="5"/>
  <c r="D3481" i="5"/>
  <c r="B3482" i="5"/>
  <c r="D3482" i="5"/>
  <c r="B3483" i="5"/>
  <c r="D3483" i="5"/>
  <c r="B3484" i="5"/>
  <c r="D3484" i="5"/>
  <c r="B3485" i="5"/>
  <c r="D3485" i="5"/>
  <c r="B3486" i="5"/>
  <c r="D3486" i="5"/>
  <c r="B3487" i="5"/>
  <c r="D3487" i="5"/>
  <c r="B3488" i="5"/>
  <c r="D3488" i="5"/>
  <c r="B3489" i="5"/>
  <c r="D3489" i="5"/>
  <c r="B3490" i="5"/>
  <c r="D3490" i="5"/>
  <c r="B3491" i="5"/>
  <c r="D3491" i="5"/>
  <c r="B3492" i="5"/>
  <c r="D3492" i="5"/>
  <c r="B3493" i="5"/>
  <c r="D3493" i="5"/>
  <c r="B3494" i="5"/>
  <c r="D3494" i="5"/>
  <c r="B3495" i="5"/>
  <c r="D3495" i="5"/>
  <c r="B3496" i="5"/>
  <c r="D3496" i="5"/>
  <c r="B3497" i="5"/>
  <c r="D3497" i="5"/>
  <c r="B3498" i="5"/>
  <c r="D3498" i="5"/>
  <c r="B3499" i="5"/>
  <c r="D3499" i="5"/>
  <c r="B3500" i="5"/>
  <c r="D3500" i="5"/>
  <c r="B3501" i="5"/>
  <c r="D3501" i="5"/>
  <c r="B3502" i="5"/>
  <c r="D3502" i="5"/>
  <c r="B3503" i="5"/>
  <c r="D3503" i="5"/>
  <c r="B3504" i="5"/>
  <c r="D3504" i="5"/>
  <c r="B3505" i="5"/>
  <c r="D3505" i="5"/>
  <c r="B3506" i="5"/>
  <c r="D3506" i="5"/>
  <c r="B3507" i="5"/>
  <c r="D3507" i="5"/>
  <c r="B3508" i="5"/>
  <c r="D3508" i="5"/>
  <c r="B3509" i="5"/>
  <c r="D3509" i="5"/>
  <c r="B3510" i="5"/>
  <c r="D3510" i="5"/>
  <c r="B3511" i="5"/>
  <c r="D3511" i="5"/>
  <c r="B3512" i="5"/>
  <c r="D3512" i="5"/>
  <c r="B3513" i="5"/>
  <c r="D3513" i="5"/>
  <c r="B3514" i="5"/>
  <c r="D3514" i="5"/>
  <c r="B3515" i="5"/>
  <c r="D3515" i="5"/>
  <c r="B3516" i="5"/>
  <c r="D3516" i="5"/>
  <c r="B3517" i="5"/>
  <c r="D3517" i="5"/>
  <c r="B3518" i="5"/>
  <c r="D3518" i="5"/>
  <c r="B3519" i="5"/>
  <c r="D3519" i="5"/>
  <c r="B3520" i="5"/>
  <c r="D3520" i="5"/>
  <c r="B3523" i="5"/>
  <c r="D3523" i="5"/>
  <c r="B3524" i="5"/>
  <c r="D3524" i="5"/>
  <c r="B3525" i="5"/>
  <c r="D3525" i="5"/>
  <c r="B3526" i="5"/>
  <c r="D3526" i="5"/>
  <c r="B3527" i="5"/>
  <c r="D3527" i="5"/>
  <c r="B3528" i="5"/>
  <c r="D3528" i="5"/>
  <c r="B3529" i="5"/>
  <c r="D3529" i="5"/>
  <c r="B3530" i="5"/>
  <c r="D3530" i="5"/>
  <c r="B3531" i="5"/>
  <c r="D3531" i="5"/>
  <c r="B3532" i="5"/>
  <c r="D3532" i="5"/>
  <c r="B3533" i="5"/>
  <c r="D3533" i="5"/>
  <c r="B3534" i="5"/>
  <c r="D3534" i="5"/>
  <c r="B3535" i="5"/>
  <c r="D3535" i="5"/>
  <c r="B3536" i="5"/>
  <c r="D3536" i="5"/>
  <c r="B3537" i="5"/>
  <c r="D3537" i="5"/>
  <c r="B3538" i="5"/>
  <c r="D3538" i="5"/>
  <c r="B3539" i="5"/>
  <c r="D3539" i="5"/>
  <c r="B3540" i="5"/>
  <c r="D3540" i="5"/>
  <c r="B3541" i="5"/>
  <c r="D3541" i="5"/>
  <c r="B3542" i="5"/>
  <c r="D3542" i="5"/>
  <c r="B3543" i="5"/>
  <c r="D3543" i="5"/>
  <c r="B3544" i="5"/>
  <c r="D3544" i="5"/>
  <c r="B3545" i="5"/>
  <c r="D3545" i="5"/>
  <c r="B3546" i="5"/>
  <c r="D3546" i="5"/>
  <c r="B3547" i="5"/>
  <c r="D3547" i="5"/>
  <c r="B3548" i="5"/>
  <c r="D3548" i="5"/>
  <c r="B3549" i="5"/>
  <c r="D3549" i="5"/>
  <c r="B3550" i="5"/>
  <c r="D3550" i="5"/>
  <c r="B3551" i="5"/>
  <c r="D3551" i="5"/>
  <c r="B3552" i="5"/>
  <c r="D3552" i="5"/>
  <c r="B3553" i="5"/>
  <c r="D3553" i="5"/>
  <c r="B3554" i="5"/>
  <c r="D3554" i="5"/>
  <c r="B3555" i="5"/>
  <c r="D3555" i="5"/>
  <c r="B3556" i="5"/>
  <c r="D3556" i="5"/>
  <c r="B3557" i="5"/>
  <c r="D3557" i="5"/>
  <c r="B3558" i="5"/>
  <c r="D3558" i="5"/>
  <c r="B3559" i="5"/>
  <c r="D3559" i="5"/>
  <c r="B3560" i="5"/>
  <c r="D3560" i="5"/>
  <c r="B3561" i="5"/>
  <c r="D3561" i="5"/>
  <c r="B3562" i="5"/>
  <c r="D3562" i="5"/>
  <c r="B3563" i="5"/>
  <c r="D3563" i="5"/>
  <c r="B3564" i="5"/>
  <c r="D3564" i="5"/>
  <c r="B3565" i="5"/>
  <c r="D3565" i="5"/>
  <c r="B3566" i="5"/>
  <c r="D3566" i="5"/>
  <c r="B3567" i="5"/>
  <c r="D3567" i="5"/>
  <c r="B3568" i="5"/>
  <c r="D3568" i="5"/>
  <c r="B3569" i="5"/>
  <c r="D3569" i="5"/>
  <c r="B3570" i="5"/>
  <c r="D3570" i="5"/>
  <c r="B3571" i="5"/>
  <c r="D3571" i="5"/>
  <c r="B3572" i="5"/>
  <c r="D3572" i="5"/>
  <c r="B3573" i="5"/>
  <c r="D3573" i="5"/>
  <c r="B3574" i="5"/>
  <c r="D3574" i="5"/>
  <c r="B3575" i="5"/>
  <c r="D3575" i="5"/>
  <c r="B3576" i="5"/>
  <c r="D3576" i="5"/>
  <c r="B3577" i="5"/>
  <c r="D3577" i="5"/>
  <c r="B3578" i="5"/>
  <c r="D3578" i="5"/>
  <c r="B3579" i="5"/>
  <c r="D3579" i="5"/>
  <c r="B3580" i="5"/>
  <c r="D3580" i="5"/>
  <c r="B3581" i="5"/>
  <c r="D3581" i="5"/>
  <c r="B3582" i="5"/>
  <c r="D3582" i="5"/>
  <c r="B3583" i="5"/>
  <c r="D3583" i="5"/>
  <c r="B3584" i="5"/>
  <c r="D3584" i="5"/>
  <c r="B3585" i="5"/>
  <c r="D3585" i="5"/>
  <c r="B3586" i="5"/>
  <c r="D3586" i="5"/>
  <c r="B3588" i="5"/>
  <c r="D3588" i="5"/>
  <c r="B3589" i="5"/>
  <c r="D3589" i="5"/>
  <c r="B3590" i="5"/>
  <c r="D3590" i="5"/>
  <c r="B3591" i="5"/>
  <c r="D3591" i="5"/>
  <c r="B3592" i="5"/>
  <c r="D3592" i="5"/>
  <c r="B3593" i="5"/>
  <c r="D3593" i="5"/>
  <c r="B3594" i="5"/>
  <c r="D3594" i="5"/>
  <c r="B3595" i="5"/>
  <c r="D3595" i="5"/>
  <c r="B3596" i="5"/>
  <c r="D3596" i="5"/>
  <c r="B3597" i="5"/>
  <c r="D3597" i="5"/>
  <c r="B3598" i="5"/>
  <c r="D3598" i="5"/>
  <c r="B3599" i="5"/>
  <c r="D3599" i="5"/>
  <c r="B3600" i="5"/>
  <c r="D3600" i="5"/>
  <c r="B3601" i="5"/>
  <c r="D3601" i="5"/>
  <c r="B3602" i="5"/>
  <c r="D3602" i="5"/>
  <c r="B3603" i="5"/>
  <c r="D3603" i="5"/>
  <c r="B3604" i="5"/>
  <c r="D3604" i="5"/>
  <c r="B3605" i="5"/>
  <c r="D3605" i="5"/>
  <c r="B3606" i="5"/>
  <c r="D3606" i="5"/>
  <c r="B3607" i="5"/>
  <c r="D3607" i="5"/>
  <c r="B3608" i="5"/>
  <c r="D3608" i="5"/>
  <c r="B3609" i="5"/>
  <c r="D3609" i="5"/>
  <c r="B3610" i="5"/>
  <c r="D3610" i="5"/>
  <c r="B3611" i="5"/>
  <c r="D3611" i="5"/>
  <c r="B3612" i="5"/>
  <c r="D3612" i="5"/>
  <c r="B3613" i="5"/>
  <c r="D3613" i="5"/>
  <c r="B3614" i="5"/>
  <c r="D3614" i="5"/>
  <c r="B3615" i="5"/>
  <c r="D3615" i="5"/>
  <c r="B3616" i="5"/>
  <c r="D3616" i="5"/>
  <c r="B3617" i="5"/>
  <c r="D3617" i="5"/>
  <c r="B3618" i="5"/>
  <c r="D3618" i="5"/>
  <c r="B3619" i="5"/>
  <c r="D3619" i="5"/>
  <c r="B3620" i="5"/>
  <c r="D3620" i="5"/>
  <c r="B3621" i="5"/>
  <c r="D3621" i="5"/>
  <c r="B3622" i="5"/>
  <c r="D3622" i="5"/>
  <c r="B3623" i="5"/>
  <c r="D3623" i="5"/>
  <c r="B3624" i="5"/>
  <c r="D3624" i="5"/>
  <c r="B3625" i="5"/>
  <c r="D3625" i="5"/>
  <c r="B3626" i="5"/>
  <c r="D3626" i="5"/>
  <c r="B3627" i="5"/>
  <c r="D3627" i="5"/>
  <c r="B3628" i="5"/>
  <c r="D3628" i="5"/>
  <c r="B3629" i="5"/>
  <c r="D3629" i="5"/>
  <c r="B3630" i="5"/>
  <c r="D3630" i="5"/>
  <c r="B3631" i="5"/>
  <c r="D3631" i="5"/>
  <c r="B3632" i="5"/>
  <c r="D3632" i="5"/>
  <c r="B3633" i="5"/>
  <c r="D3633" i="5"/>
  <c r="B3634" i="5"/>
  <c r="D3634" i="5"/>
  <c r="B3635" i="5"/>
  <c r="D3635" i="5"/>
  <c r="B3636" i="5"/>
  <c r="D3636" i="5"/>
  <c r="B3637" i="5"/>
  <c r="D3637" i="5"/>
  <c r="B3638" i="5"/>
  <c r="D3638" i="5"/>
  <c r="B3639" i="5"/>
  <c r="D3639" i="5"/>
  <c r="B3640" i="5"/>
  <c r="D3640" i="5"/>
  <c r="B3641" i="5"/>
  <c r="D3641" i="5"/>
  <c r="B3642" i="5"/>
  <c r="D3642" i="5"/>
  <c r="B3643" i="5"/>
  <c r="D3643" i="5"/>
  <c r="B3644" i="5"/>
  <c r="D3644" i="5"/>
  <c r="B3645" i="5"/>
  <c r="D3645" i="5"/>
  <c r="B3646" i="5"/>
  <c r="D3646" i="5"/>
  <c r="B3647" i="5"/>
  <c r="D3647" i="5"/>
  <c r="B3648" i="5"/>
  <c r="D3648" i="5"/>
  <c r="B3649" i="5"/>
  <c r="D3649" i="5"/>
  <c r="B3650" i="5"/>
  <c r="D3650" i="5"/>
  <c r="B3651" i="5"/>
  <c r="D3651" i="5"/>
  <c r="B3652" i="5"/>
  <c r="D3652" i="5"/>
  <c r="B3653" i="5"/>
  <c r="D3653" i="5"/>
  <c r="B3654" i="5"/>
  <c r="D3654" i="5"/>
  <c r="B3655" i="5"/>
  <c r="D3655" i="5"/>
  <c r="B3656" i="5"/>
  <c r="D3656" i="5"/>
  <c r="B3657" i="5"/>
  <c r="D3657" i="5"/>
  <c r="B3658" i="5"/>
  <c r="D3658" i="5"/>
  <c r="B3659" i="5"/>
  <c r="D3659" i="5"/>
  <c r="B3660" i="5"/>
  <c r="D3660" i="5"/>
  <c r="B3661" i="5"/>
  <c r="D3661" i="5"/>
  <c r="B3662" i="5"/>
  <c r="D3662" i="5"/>
  <c r="B3663" i="5"/>
  <c r="D3663" i="5"/>
  <c r="B3664" i="5"/>
  <c r="D3664" i="5"/>
  <c r="B3665" i="5"/>
  <c r="D3665" i="5"/>
  <c r="B3666" i="5"/>
  <c r="D3666" i="5"/>
  <c r="B3667" i="5"/>
  <c r="D3667" i="5"/>
  <c r="B3668" i="5"/>
  <c r="D3668" i="5"/>
  <c r="B3669" i="5"/>
  <c r="D3669" i="5"/>
  <c r="B3670" i="5"/>
  <c r="D3670" i="5"/>
  <c r="B3671" i="5"/>
  <c r="D3671" i="5"/>
  <c r="B3672" i="5"/>
  <c r="D3672" i="5"/>
  <c r="B3673" i="5"/>
  <c r="D3673" i="5"/>
  <c r="B3674" i="5"/>
  <c r="D3674" i="5"/>
  <c r="B3675" i="5"/>
  <c r="D3675" i="5"/>
  <c r="B3676" i="5"/>
  <c r="D3676" i="5"/>
  <c r="B3677" i="5"/>
  <c r="D3677" i="5"/>
  <c r="B3678" i="5"/>
  <c r="D3678" i="5"/>
  <c r="B3679" i="5"/>
  <c r="D3679" i="5"/>
  <c r="B3680" i="5"/>
  <c r="D3680" i="5"/>
  <c r="B3681" i="5"/>
  <c r="D3681" i="5"/>
  <c r="B3682" i="5"/>
  <c r="D3682" i="5"/>
  <c r="B3683" i="5"/>
  <c r="D3683" i="5"/>
  <c r="B3684" i="5"/>
  <c r="D3684" i="5"/>
  <c r="B3685" i="5"/>
  <c r="D3685" i="5"/>
  <c r="B3686" i="5"/>
  <c r="D3686" i="5"/>
  <c r="B3687" i="5"/>
  <c r="D3687" i="5"/>
  <c r="B3688" i="5"/>
  <c r="D3688" i="5"/>
  <c r="B3689" i="5"/>
  <c r="D3689" i="5"/>
  <c r="B3690" i="5"/>
  <c r="D3690" i="5"/>
  <c r="B3691" i="5"/>
  <c r="D3691" i="5"/>
  <c r="B3692" i="5"/>
  <c r="D3692" i="5"/>
  <c r="B3693" i="5"/>
  <c r="D3693" i="5"/>
  <c r="B3694" i="5"/>
  <c r="D3694" i="5"/>
  <c r="B3695" i="5"/>
  <c r="D3695" i="5"/>
  <c r="B3696" i="5"/>
  <c r="D3696" i="5"/>
  <c r="B3697" i="5"/>
  <c r="D3697" i="5"/>
  <c r="B3698" i="5"/>
  <c r="D3698" i="5"/>
  <c r="B3699" i="5"/>
  <c r="D3699" i="5"/>
  <c r="B3700" i="5"/>
  <c r="D3700" i="5"/>
  <c r="B3701" i="5"/>
  <c r="D3701" i="5"/>
  <c r="B3702" i="5"/>
  <c r="D3702" i="5"/>
  <c r="B3703" i="5"/>
  <c r="D3703" i="5"/>
  <c r="B3704" i="5"/>
  <c r="D3704" i="5"/>
  <c r="B3705" i="5"/>
  <c r="D3705" i="5"/>
  <c r="B3706" i="5"/>
  <c r="D3706" i="5"/>
  <c r="B3707" i="5"/>
  <c r="D3707" i="5"/>
  <c r="B3708" i="5"/>
  <c r="D3708" i="5"/>
  <c r="B3709" i="5"/>
  <c r="D3709" i="5"/>
  <c r="B3710" i="5"/>
  <c r="D3710" i="5"/>
  <c r="B3711" i="5"/>
  <c r="D3711" i="5"/>
  <c r="B3712" i="5"/>
  <c r="D3712" i="5"/>
  <c r="B3713" i="5"/>
  <c r="D3713" i="5"/>
  <c r="B3714" i="5"/>
  <c r="D3714" i="5"/>
  <c r="B3715" i="5"/>
  <c r="D3715" i="5"/>
  <c r="B3716" i="5"/>
  <c r="D3716" i="5"/>
  <c r="B3717" i="5"/>
  <c r="D3717" i="5"/>
  <c r="B3718" i="5"/>
  <c r="D3718" i="5"/>
  <c r="B3719" i="5"/>
  <c r="D3719" i="5"/>
  <c r="B3720" i="5"/>
  <c r="D3720" i="5"/>
  <c r="B3721" i="5"/>
  <c r="D3721" i="5"/>
  <c r="B3722" i="5"/>
  <c r="D3722" i="5"/>
  <c r="B3723" i="5"/>
  <c r="D3723" i="5"/>
  <c r="B3724" i="5"/>
  <c r="D3724" i="5"/>
  <c r="B3725" i="5"/>
  <c r="D3725" i="5"/>
  <c r="B3726" i="5"/>
  <c r="D3726" i="5"/>
  <c r="B3727" i="5"/>
  <c r="D3727" i="5"/>
  <c r="B3728" i="5"/>
  <c r="D3728" i="5"/>
  <c r="B3729" i="5"/>
  <c r="D3729" i="5"/>
  <c r="B3730" i="5"/>
  <c r="D3730" i="5"/>
  <c r="B3731" i="5"/>
  <c r="D3731" i="5"/>
  <c r="B3732" i="5"/>
  <c r="D3732" i="5"/>
  <c r="B3733" i="5"/>
  <c r="D3733" i="5"/>
  <c r="B3734" i="5"/>
  <c r="D3734" i="5"/>
  <c r="B3735" i="5"/>
  <c r="D3735" i="5"/>
  <c r="B3736" i="5"/>
  <c r="D3736" i="5"/>
  <c r="B3737" i="5"/>
  <c r="D3737" i="5"/>
  <c r="B3738" i="5"/>
  <c r="D3738" i="5"/>
  <c r="B3739" i="5"/>
  <c r="D3739" i="5"/>
  <c r="B3740" i="5"/>
  <c r="D3740" i="5"/>
  <c r="B3741" i="5"/>
  <c r="D3741" i="5"/>
  <c r="B3742" i="5"/>
  <c r="D3742" i="5"/>
  <c r="B3743" i="5"/>
  <c r="D3743" i="5"/>
  <c r="B3744" i="5"/>
  <c r="D3744" i="5"/>
  <c r="B3745" i="5"/>
  <c r="D3745" i="5"/>
  <c r="B3746" i="5"/>
  <c r="D3746" i="5"/>
  <c r="B3747" i="5"/>
  <c r="D3747" i="5"/>
  <c r="B3748" i="5"/>
  <c r="D3748" i="5"/>
  <c r="B3749" i="5"/>
  <c r="D3749" i="5"/>
  <c r="B3750" i="5"/>
  <c r="D3750" i="5"/>
  <c r="B3751" i="5"/>
  <c r="D3751" i="5"/>
  <c r="B3752" i="5"/>
  <c r="D3752" i="5"/>
  <c r="B3753" i="5"/>
  <c r="D3753" i="5"/>
  <c r="B3754" i="5"/>
  <c r="D3754" i="5"/>
  <c r="B3755" i="5"/>
  <c r="D3755" i="5"/>
  <c r="B3756" i="5"/>
  <c r="D3756" i="5"/>
  <c r="B3757" i="5"/>
  <c r="D3757" i="5"/>
  <c r="B3758" i="5"/>
  <c r="D3758" i="5"/>
  <c r="B3759" i="5"/>
  <c r="D3759" i="5"/>
  <c r="B3760" i="5"/>
  <c r="D3760" i="5"/>
  <c r="B3761" i="5"/>
  <c r="D3761" i="5"/>
  <c r="B3762" i="5"/>
  <c r="D3762" i="5"/>
  <c r="B3763" i="5"/>
  <c r="D3763" i="5"/>
  <c r="B3764" i="5"/>
  <c r="D3764" i="5"/>
  <c r="B3765" i="5"/>
  <c r="D3765" i="5"/>
  <c r="B3766" i="5"/>
  <c r="D3766" i="5"/>
  <c r="B3767" i="5"/>
  <c r="D3767" i="5"/>
  <c r="B3768" i="5"/>
  <c r="D3768" i="5"/>
  <c r="B3769" i="5"/>
  <c r="D3769" i="5"/>
  <c r="B3770" i="5"/>
  <c r="D3770" i="5"/>
  <c r="B3771" i="5"/>
  <c r="D3771" i="5"/>
  <c r="B3772" i="5"/>
  <c r="D3772" i="5"/>
  <c r="B3773" i="5"/>
  <c r="D3773" i="5"/>
  <c r="B3774" i="5"/>
  <c r="D3774" i="5"/>
  <c r="B3775" i="5"/>
  <c r="D3775" i="5"/>
  <c r="B3776" i="5"/>
  <c r="D3776" i="5"/>
  <c r="B3777" i="5"/>
  <c r="D3777" i="5"/>
  <c r="B3778" i="5"/>
  <c r="D3778" i="5"/>
  <c r="B3779" i="5"/>
  <c r="D3779" i="5"/>
  <c r="B3780" i="5"/>
  <c r="D3780" i="5"/>
  <c r="B3781" i="5"/>
  <c r="D3781" i="5"/>
  <c r="B3782" i="5"/>
  <c r="D3782" i="5"/>
  <c r="B3783" i="5"/>
  <c r="D3783" i="5"/>
  <c r="B3784" i="5"/>
  <c r="D3784" i="5"/>
  <c r="B3785" i="5"/>
  <c r="D3785" i="5"/>
  <c r="B3786" i="5"/>
  <c r="D3786" i="5"/>
  <c r="B3787" i="5"/>
  <c r="D3787" i="5"/>
  <c r="B3788" i="5"/>
  <c r="D3788" i="5"/>
  <c r="B3789" i="5"/>
  <c r="D3789" i="5"/>
  <c r="B3790" i="5"/>
  <c r="D3790" i="5"/>
  <c r="B3791" i="5"/>
  <c r="D3791" i="5"/>
  <c r="B3792" i="5"/>
  <c r="D3792" i="5"/>
  <c r="B3793" i="5"/>
  <c r="D3793" i="5"/>
  <c r="B3794" i="5"/>
  <c r="D3794" i="5"/>
  <c r="B3795" i="5"/>
  <c r="D3795" i="5"/>
  <c r="B3796" i="5"/>
  <c r="D3796" i="5"/>
  <c r="B3797" i="5"/>
  <c r="D3797" i="5"/>
  <c r="B3798" i="5"/>
  <c r="D3798" i="5"/>
  <c r="B3799" i="5"/>
  <c r="D3799" i="5"/>
  <c r="B3800" i="5"/>
  <c r="D3800" i="5"/>
  <c r="B3801" i="5"/>
  <c r="D3801" i="5"/>
  <c r="B3802" i="5"/>
  <c r="D3802" i="5"/>
  <c r="B3803" i="5"/>
  <c r="D3803" i="5"/>
  <c r="B3804" i="5"/>
  <c r="D3804" i="5"/>
  <c r="B3805" i="5"/>
  <c r="D3805" i="5"/>
  <c r="B3806" i="5"/>
  <c r="D3806" i="5"/>
  <c r="B3807" i="5"/>
  <c r="D3807" i="5"/>
  <c r="B3808" i="5"/>
  <c r="D3808" i="5"/>
  <c r="B3809" i="5"/>
  <c r="D3809" i="5"/>
  <c r="B3810" i="5"/>
  <c r="D3810" i="5"/>
  <c r="B3811" i="5"/>
  <c r="D3811" i="5"/>
  <c r="B3812" i="5"/>
  <c r="D3812" i="5"/>
  <c r="B3813" i="5"/>
  <c r="D3813" i="5"/>
  <c r="B3814" i="5"/>
  <c r="D3814" i="5"/>
  <c r="B3815" i="5"/>
  <c r="D3815" i="5"/>
  <c r="B3816" i="5"/>
  <c r="D3816" i="5"/>
  <c r="B3817" i="5"/>
  <c r="D3817" i="5"/>
  <c r="B3818" i="5"/>
  <c r="D3818" i="5"/>
  <c r="B3819" i="5"/>
  <c r="D3819" i="5"/>
  <c r="B3820" i="5"/>
  <c r="D3820" i="5"/>
  <c r="B3821" i="5"/>
  <c r="D3821" i="5"/>
  <c r="B3822" i="5"/>
  <c r="D3822" i="5"/>
  <c r="B3823" i="5"/>
  <c r="D3823" i="5"/>
  <c r="B3824" i="5"/>
  <c r="D3824" i="5"/>
  <c r="B3825" i="5"/>
  <c r="D3825" i="5"/>
  <c r="B3826" i="5"/>
  <c r="D3826" i="5"/>
  <c r="B3827" i="5"/>
  <c r="D3827" i="5"/>
  <c r="B3828" i="5"/>
  <c r="D3828" i="5"/>
  <c r="B3829" i="5"/>
  <c r="D3829" i="5"/>
  <c r="B3830" i="5"/>
  <c r="D3830" i="5"/>
  <c r="B3831" i="5"/>
  <c r="D3831" i="5"/>
  <c r="B3832" i="5"/>
  <c r="D3832" i="5"/>
  <c r="B3833" i="5"/>
  <c r="D3833" i="5"/>
  <c r="B3834" i="5"/>
  <c r="D3834" i="5"/>
  <c r="B3835" i="5"/>
  <c r="D3835" i="5"/>
  <c r="B3836" i="5"/>
  <c r="D3836" i="5"/>
  <c r="B3837" i="5"/>
  <c r="D3837" i="5"/>
  <c r="B3838" i="5"/>
  <c r="D3838" i="5"/>
  <c r="B3839" i="5"/>
  <c r="D3839" i="5"/>
  <c r="B3840" i="5"/>
  <c r="D3840" i="5"/>
  <c r="B3841" i="5"/>
  <c r="D3841" i="5"/>
  <c r="B3842" i="5"/>
  <c r="D3842" i="5"/>
  <c r="B3843" i="5"/>
  <c r="D3843" i="5"/>
  <c r="B3844" i="5"/>
  <c r="D3844" i="5"/>
  <c r="B3845" i="5"/>
  <c r="D3845" i="5"/>
  <c r="B3846" i="5"/>
  <c r="D3846" i="5"/>
  <c r="B3847" i="5"/>
  <c r="D3847" i="5"/>
  <c r="B3848" i="5"/>
  <c r="D3848" i="5"/>
  <c r="B3849" i="5"/>
  <c r="D3849" i="5"/>
  <c r="B3850" i="5"/>
  <c r="D3850" i="5"/>
  <c r="B3851" i="5"/>
  <c r="D3851" i="5"/>
  <c r="B3852" i="5"/>
  <c r="D3852" i="5"/>
  <c r="B3853" i="5"/>
  <c r="D3853" i="5"/>
  <c r="B3854" i="5"/>
  <c r="D3854" i="5"/>
  <c r="B3855" i="5"/>
  <c r="D3855" i="5"/>
  <c r="B3856" i="5"/>
  <c r="D3856" i="5"/>
  <c r="B3857" i="5"/>
  <c r="D3857" i="5"/>
  <c r="B3858" i="5"/>
  <c r="D3858" i="5"/>
  <c r="B3859" i="5"/>
  <c r="D3859" i="5"/>
  <c r="B3860" i="5"/>
  <c r="D3860" i="5"/>
  <c r="B3861" i="5"/>
  <c r="D3861" i="5"/>
  <c r="B3862" i="5"/>
  <c r="D3862" i="5"/>
  <c r="B3863" i="5"/>
  <c r="D3863" i="5"/>
  <c r="B3864" i="5"/>
  <c r="D3864" i="5"/>
  <c r="B3865" i="5"/>
  <c r="D3865" i="5"/>
  <c r="B3866" i="5"/>
  <c r="D3866" i="5"/>
  <c r="B3867" i="5"/>
  <c r="D3867" i="5"/>
  <c r="B3868" i="5"/>
  <c r="D3868" i="5"/>
  <c r="B3869" i="5"/>
  <c r="D3869" i="5"/>
  <c r="B3870" i="5"/>
  <c r="D3870" i="5"/>
  <c r="B3871" i="5"/>
  <c r="D3871" i="5"/>
  <c r="B3872" i="5"/>
  <c r="D3872" i="5"/>
  <c r="B3873" i="5"/>
  <c r="D3873" i="5"/>
  <c r="B3874" i="5"/>
  <c r="D3874" i="5"/>
  <c r="B3875" i="5"/>
  <c r="D3875" i="5"/>
  <c r="B3876" i="5"/>
  <c r="D3876" i="5"/>
  <c r="B3877" i="5"/>
  <c r="D3877" i="5"/>
  <c r="B3878" i="5"/>
  <c r="D3878" i="5"/>
  <c r="B3879" i="5"/>
  <c r="D3879" i="5"/>
  <c r="B3880" i="5"/>
  <c r="D3880" i="5"/>
  <c r="B3881" i="5"/>
  <c r="D3881" i="5"/>
  <c r="B3882" i="5"/>
  <c r="D3882" i="5"/>
  <c r="B3883" i="5"/>
  <c r="D3883" i="5"/>
  <c r="B3884" i="5"/>
  <c r="D3884" i="5"/>
  <c r="B3885" i="5"/>
  <c r="D3885" i="5"/>
  <c r="B3886" i="5"/>
  <c r="D3886" i="5"/>
  <c r="B3887" i="5"/>
  <c r="D3887" i="5"/>
  <c r="B3888" i="5"/>
  <c r="D3888" i="5"/>
  <c r="B3889" i="5"/>
  <c r="D3889" i="5"/>
  <c r="B3890" i="5"/>
  <c r="D3890" i="5"/>
  <c r="B3891" i="5"/>
  <c r="D3891" i="5"/>
  <c r="B3892" i="5"/>
  <c r="D3892" i="5"/>
  <c r="B3893" i="5"/>
  <c r="D3893" i="5"/>
  <c r="B3894" i="5"/>
  <c r="D3894" i="5"/>
  <c r="B3895" i="5"/>
  <c r="D3895" i="5"/>
  <c r="B3896" i="5"/>
  <c r="D3896" i="5"/>
  <c r="B3897" i="5"/>
  <c r="D3897" i="5"/>
  <c r="B3898" i="5"/>
  <c r="D3898" i="5"/>
  <c r="B3899" i="5"/>
  <c r="D3899" i="5"/>
  <c r="B3900" i="5"/>
  <c r="D3900" i="5"/>
  <c r="B3901" i="5"/>
  <c r="D3901" i="5"/>
  <c r="B3902" i="5"/>
  <c r="D3902" i="5"/>
  <c r="B3903" i="5"/>
  <c r="D3903" i="5"/>
  <c r="B3904" i="5"/>
  <c r="D3904" i="5"/>
  <c r="B3905" i="5"/>
  <c r="D3905" i="5"/>
  <c r="B3906" i="5"/>
  <c r="D3906" i="5"/>
  <c r="B3907" i="5"/>
  <c r="D3907" i="5"/>
  <c r="B3908" i="5"/>
  <c r="D3908" i="5"/>
  <c r="B3909" i="5"/>
  <c r="D3909" i="5"/>
  <c r="B3910" i="5"/>
  <c r="D3910" i="5"/>
  <c r="B3911" i="5"/>
  <c r="D3911" i="5"/>
  <c r="B3912" i="5"/>
  <c r="D3912" i="5"/>
  <c r="B3913" i="5"/>
  <c r="D3913" i="5"/>
  <c r="B3914" i="5"/>
  <c r="D3914" i="5"/>
  <c r="B3915" i="5"/>
  <c r="D3915" i="5"/>
  <c r="B3916" i="5"/>
  <c r="D3916" i="5"/>
  <c r="B3917" i="5"/>
  <c r="D3917" i="5"/>
  <c r="B3918" i="5"/>
  <c r="D3918" i="5"/>
  <c r="B3919" i="5"/>
  <c r="D3919" i="5"/>
  <c r="B3920" i="5"/>
  <c r="D3920" i="5"/>
  <c r="B3921" i="5"/>
  <c r="D3921" i="5"/>
  <c r="B3922" i="5"/>
  <c r="D3922" i="5"/>
  <c r="B3923" i="5"/>
  <c r="D3923" i="5"/>
  <c r="B3924" i="5"/>
  <c r="D3924" i="5"/>
  <c r="B3925" i="5"/>
  <c r="D3925" i="5"/>
  <c r="B3926" i="5"/>
  <c r="D3926" i="5"/>
  <c r="B3927" i="5"/>
  <c r="D3927" i="5"/>
  <c r="B3928" i="5"/>
  <c r="D3928" i="5"/>
  <c r="B3929" i="5"/>
  <c r="D3929" i="5"/>
  <c r="B3930" i="5"/>
  <c r="D3930" i="5"/>
  <c r="B3931" i="5"/>
  <c r="D3931" i="5"/>
  <c r="B3932" i="5"/>
  <c r="D3932" i="5"/>
  <c r="B3933" i="5"/>
  <c r="D3933" i="5"/>
  <c r="B3934" i="5"/>
  <c r="D3934" i="5"/>
  <c r="B3935" i="5"/>
  <c r="D3935" i="5"/>
  <c r="B3936" i="5"/>
  <c r="D3936" i="5"/>
  <c r="B3937" i="5"/>
  <c r="D3937" i="5"/>
  <c r="B3938" i="5"/>
  <c r="D3938" i="5"/>
  <c r="B3939" i="5"/>
  <c r="D3939" i="5"/>
  <c r="B3940" i="5"/>
  <c r="D3940" i="5"/>
  <c r="B3941" i="5"/>
  <c r="D3941" i="5"/>
  <c r="B3942" i="5"/>
  <c r="D3942" i="5"/>
  <c r="B3943" i="5"/>
  <c r="D3943" i="5"/>
  <c r="B3944" i="5"/>
  <c r="D3944" i="5"/>
  <c r="B3945" i="5"/>
  <c r="D3945" i="5"/>
  <c r="B3946" i="5"/>
  <c r="D3946" i="5"/>
  <c r="B3947" i="5"/>
  <c r="D3947" i="5"/>
  <c r="B3948" i="5"/>
  <c r="D3948" i="5"/>
  <c r="B3949" i="5"/>
  <c r="D3949" i="5"/>
  <c r="B3950" i="5"/>
  <c r="D3950" i="5"/>
  <c r="B3951" i="5"/>
  <c r="D3951" i="5"/>
  <c r="B3952" i="5"/>
  <c r="D3952" i="5"/>
  <c r="B3953" i="5"/>
  <c r="D3953" i="5"/>
  <c r="B3954" i="5"/>
  <c r="D3954" i="5"/>
  <c r="B3955" i="5"/>
  <c r="D3955" i="5"/>
  <c r="B3956" i="5"/>
  <c r="D3956" i="5"/>
  <c r="B3957" i="5"/>
  <c r="D3957" i="5"/>
  <c r="B3958" i="5"/>
  <c r="D3958" i="5"/>
  <c r="B3959" i="5"/>
  <c r="D3959" i="5"/>
  <c r="B3960" i="5"/>
  <c r="D3960" i="5"/>
  <c r="B3961" i="5"/>
  <c r="D3961" i="5"/>
  <c r="B3962" i="5"/>
  <c r="D3962" i="5"/>
  <c r="B3963" i="5"/>
  <c r="D3963" i="5"/>
  <c r="B3964" i="5"/>
  <c r="D3964" i="5"/>
  <c r="B3965" i="5"/>
  <c r="D3965" i="5"/>
  <c r="B3966" i="5"/>
  <c r="D3966" i="5"/>
  <c r="B3967" i="5"/>
  <c r="D3967" i="5"/>
  <c r="B3968" i="5"/>
  <c r="D3968" i="5"/>
  <c r="B3969" i="5"/>
  <c r="D3969" i="5"/>
  <c r="B3970" i="5"/>
  <c r="D3970" i="5"/>
  <c r="B3971" i="5"/>
  <c r="D3971" i="5"/>
  <c r="B3972" i="5"/>
  <c r="D3972" i="5"/>
  <c r="B3973" i="5"/>
  <c r="D3973" i="5"/>
  <c r="B3974" i="5"/>
  <c r="D3974" i="5"/>
  <c r="B3975" i="5"/>
  <c r="D3975" i="5"/>
  <c r="B3976" i="5"/>
  <c r="D3976" i="5"/>
  <c r="B3977" i="5"/>
  <c r="D3977" i="5"/>
  <c r="B3978" i="5"/>
  <c r="D3978" i="5"/>
  <c r="B3979" i="5"/>
  <c r="D3979" i="5"/>
  <c r="B3980" i="5"/>
  <c r="D3980" i="5"/>
  <c r="B3981" i="5"/>
  <c r="D3981" i="5"/>
  <c r="B3982" i="5"/>
  <c r="D3982" i="5"/>
  <c r="B3983" i="5"/>
  <c r="D3983" i="5"/>
  <c r="B3984" i="5"/>
  <c r="D3984" i="5"/>
  <c r="B3985" i="5"/>
  <c r="D3985" i="5"/>
  <c r="B3986" i="5"/>
  <c r="D3986" i="5"/>
  <c r="B3987" i="5"/>
  <c r="D3987" i="5"/>
  <c r="B3988" i="5"/>
  <c r="D3988" i="5"/>
  <c r="B3989" i="5"/>
  <c r="D3989" i="5"/>
  <c r="B3990" i="5"/>
  <c r="D3990" i="5"/>
  <c r="B3991" i="5"/>
  <c r="D3991" i="5"/>
  <c r="B3992" i="5"/>
  <c r="D3992" i="5"/>
  <c r="B3993" i="5"/>
  <c r="D3993" i="5"/>
  <c r="B3994" i="5"/>
  <c r="D3994" i="5"/>
  <c r="B3995" i="5"/>
  <c r="D3995" i="5"/>
  <c r="B3996" i="5"/>
  <c r="D3996" i="5"/>
  <c r="B3997" i="5"/>
  <c r="D3997" i="5"/>
  <c r="B3998" i="5"/>
  <c r="D3998" i="5"/>
  <c r="B3999" i="5"/>
  <c r="D3999" i="5"/>
  <c r="B4000" i="5"/>
  <c r="D4000" i="5"/>
  <c r="B4001" i="5"/>
  <c r="D4001" i="5"/>
  <c r="B4002" i="5"/>
  <c r="D4002" i="5"/>
  <c r="B4003" i="5"/>
  <c r="D4003" i="5"/>
  <c r="B4004" i="5"/>
  <c r="D4004" i="5"/>
  <c r="B4005" i="5"/>
  <c r="D4005" i="5"/>
  <c r="B4006" i="5"/>
  <c r="D4006" i="5"/>
  <c r="B4007" i="5"/>
  <c r="D4007" i="5"/>
  <c r="B4008" i="5"/>
  <c r="D4008" i="5"/>
  <c r="B4009" i="5"/>
  <c r="D4009" i="5"/>
  <c r="B4010" i="5"/>
  <c r="D4010" i="5"/>
  <c r="B4011" i="5"/>
  <c r="D4011" i="5"/>
  <c r="B4012" i="5"/>
  <c r="D4012" i="5"/>
  <c r="B4013" i="5"/>
  <c r="D4013" i="5"/>
  <c r="B4014" i="5"/>
  <c r="D4014" i="5"/>
  <c r="B4015" i="5"/>
  <c r="D4015" i="5"/>
  <c r="B4016" i="5"/>
  <c r="D4016" i="5"/>
  <c r="B4017" i="5"/>
  <c r="D4017" i="5"/>
  <c r="B4018" i="5"/>
  <c r="D4018" i="5"/>
  <c r="B4019" i="5"/>
  <c r="D4019" i="5"/>
  <c r="B4020" i="5"/>
  <c r="D4020" i="5"/>
  <c r="B4021" i="5"/>
  <c r="D4021" i="5"/>
  <c r="B4022" i="5"/>
  <c r="D4022" i="5"/>
  <c r="B4023" i="5"/>
  <c r="D4023" i="5"/>
  <c r="B4024" i="5"/>
  <c r="D4024" i="5"/>
  <c r="B4025" i="5"/>
  <c r="D4025" i="5"/>
  <c r="B4026" i="5"/>
  <c r="D4026" i="5"/>
  <c r="B4027" i="5"/>
  <c r="D4027" i="5"/>
  <c r="B4028" i="5"/>
  <c r="D4028" i="5"/>
  <c r="B4029" i="5"/>
  <c r="D4029" i="5"/>
  <c r="B4030" i="5"/>
  <c r="D4030" i="5"/>
  <c r="B4031" i="5"/>
  <c r="D4031" i="5"/>
  <c r="B4032" i="5"/>
  <c r="D4032" i="5"/>
  <c r="B4033" i="5"/>
  <c r="D4033" i="5"/>
  <c r="B4034" i="5"/>
  <c r="D4034" i="5"/>
  <c r="B4035" i="5"/>
  <c r="D4035" i="5"/>
  <c r="B4036" i="5"/>
  <c r="D4036" i="5"/>
  <c r="B4037" i="5"/>
  <c r="D4037" i="5"/>
  <c r="B4038" i="5"/>
  <c r="D4038" i="5"/>
  <c r="B4039" i="5"/>
  <c r="D4039" i="5"/>
  <c r="B4040" i="5"/>
  <c r="D4040" i="5"/>
  <c r="B4041" i="5"/>
  <c r="D4041" i="5"/>
  <c r="B4042" i="5"/>
  <c r="D4042" i="5"/>
  <c r="B4043" i="5"/>
  <c r="D4043" i="5"/>
  <c r="B4044" i="5"/>
  <c r="D4044" i="5"/>
  <c r="B4045" i="5"/>
  <c r="D4045" i="5"/>
  <c r="B4046" i="5"/>
  <c r="D4046" i="5"/>
  <c r="B4047" i="5"/>
  <c r="D4047" i="5"/>
  <c r="B4048" i="5"/>
  <c r="D4048" i="5"/>
  <c r="B4049" i="5"/>
  <c r="D4049" i="5"/>
  <c r="B4050" i="5"/>
  <c r="D4050" i="5"/>
  <c r="B4051" i="5"/>
  <c r="D4051" i="5"/>
  <c r="B4052" i="5"/>
  <c r="D4052" i="5"/>
  <c r="B4053" i="5"/>
  <c r="D4053" i="5"/>
  <c r="B4054" i="5"/>
  <c r="D4054" i="5"/>
  <c r="B4055" i="5"/>
  <c r="D4055" i="5"/>
  <c r="B4056" i="5"/>
  <c r="D4056" i="5"/>
  <c r="B4057" i="5"/>
  <c r="D4057" i="5"/>
  <c r="B4058" i="5"/>
  <c r="D4058" i="5"/>
  <c r="B4059" i="5"/>
  <c r="D4059" i="5"/>
  <c r="B4060" i="5"/>
  <c r="D4060" i="5"/>
  <c r="B4061" i="5"/>
  <c r="D4061" i="5"/>
  <c r="B4062" i="5"/>
  <c r="D4062" i="5"/>
  <c r="B4063" i="5"/>
  <c r="D4063" i="5"/>
  <c r="B4064" i="5"/>
  <c r="D4064" i="5"/>
  <c r="B4065" i="5"/>
  <c r="D4065" i="5"/>
  <c r="B4066" i="5"/>
  <c r="D4066" i="5"/>
  <c r="B4067" i="5"/>
  <c r="D4067" i="5"/>
  <c r="B4068" i="5"/>
  <c r="D4068" i="5"/>
  <c r="B4069" i="5"/>
  <c r="D4069" i="5"/>
  <c r="B4070" i="5"/>
  <c r="D4070" i="5"/>
  <c r="B4071" i="5"/>
  <c r="D4071" i="5"/>
  <c r="B4072" i="5"/>
  <c r="D4072" i="5"/>
  <c r="B4073" i="5"/>
  <c r="D4073" i="5"/>
  <c r="B4074" i="5"/>
  <c r="D4074" i="5"/>
  <c r="B4075" i="5"/>
  <c r="D4075" i="5"/>
  <c r="B4076" i="5"/>
  <c r="D4076" i="5"/>
  <c r="B4077" i="5"/>
  <c r="D4077" i="5"/>
  <c r="B4078" i="5"/>
  <c r="D4078" i="5"/>
  <c r="B4079" i="5"/>
  <c r="D4079" i="5"/>
  <c r="B4080" i="5"/>
  <c r="D4080" i="5"/>
  <c r="B4081" i="5"/>
  <c r="D4081" i="5"/>
  <c r="B4082" i="5"/>
  <c r="D4082" i="5"/>
  <c r="B4083" i="5"/>
  <c r="D4083" i="5"/>
  <c r="B4084" i="5"/>
  <c r="D4084" i="5"/>
  <c r="B4085" i="5"/>
  <c r="D4085" i="5"/>
  <c r="B4086" i="5"/>
  <c r="D4086" i="5"/>
  <c r="B4087" i="5"/>
  <c r="D4087" i="5"/>
  <c r="B4088" i="5"/>
  <c r="D4088" i="5"/>
  <c r="B4089" i="5"/>
  <c r="D4089" i="5"/>
  <c r="B4090" i="5"/>
  <c r="D4090" i="5"/>
  <c r="B4091" i="5"/>
  <c r="D4091" i="5"/>
  <c r="B4092" i="5"/>
  <c r="D4092" i="5"/>
  <c r="B4093" i="5"/>
  <c r="D4093" i="5"/>
  <c r="B4094" i="5"/>
  <c r="D4094" i="5"/>
  <c r="B4095" i="5"/>
  <c r="D4095" i="5"/>
  <c r="B4096" i="5"/>
  <c r="D4096" i="5"/>
  <c r="B4097" i="5"/>
  <c r="D4097" i="5"/>
  <c r="B4098" i="5"/>
  <c r="D4098" i="5"/>
  <c r="B4099" i="5"/>
  <c r="D4099" i="5"/>
  <c r="B4100" i="5"/>
  <c r="D4100" i="5"/>
  <c r="B4101" i="5"/>
  <c r="D4101" i="5"/>
  <c r="B4102" i="5"/>
  <c r="D4102" i="5"/>
  <c r="B4103" i="5"/>
  <c r="D4103" i="5"/>
  <c r="B4104" i="5"/>
  <c r="D4104" i="5"/>
  <c r="B4105" i="5"/>
  <c r="D4105" i="5"/>
  <c r="B4106" i="5"/>
  <c r="D4106" i="5"/>
  <c r="B4107" i="5"/>
  <c r="D4107" i="5"/>
  <c r="B4108" i="5"/>
  <c r="D4108" i="5"/>
  <c r="B4109" i="5"/>
  <c r="D4109" i="5"/>
  <c r="B4110" i="5"/>
  <c r="D4110" i="5"/>
  <c r="B4111" i="5"/>
  <c r="D4111" i="5"/>
  <c r="B4112" i="5"/>
  <c r="D4112" i="5"/>
  <c r="B4113" i="5"/>
  <c r="D4113" i="5"/>
  <c r="B4114" i="5"/>
  <c r="D4114" i="5"/>
  <c r="B4115" i="5"/>
  <c r="D4115" i="5"/>
  <c r="B4116" i="5"/>
  <c r="D4116" i="5"/>
  <c r="B4117" i="5"/>
  <c r="D4117" i="5"/>
  <c r="B4118" i="5"/>
  <c r="D4118" i="5"/>
  <c r="B4119" i="5"/>
  <c r="D4119" i="5"/>
  <c r="B4120" i="5"/>
  <c r="D4120" i="5"/>
  <c r="B4121" i="5"/>
  <c r="D4121" i="5"/>
  <c r="B4122" i="5"/>
  <c r="D4122" i="5"/>
  <c r="B4123" i="5"/>
  <c r="D4123" i="5"/>
  <c r="B4124" i="5"/>
  <c r="D4124" i="5"/>
  <c r="B4125" i="5"/>
  <c r="D4125" i="5"/>
  <c r="B4126" i="5"/>
  <c r="D4126" i="5"/>
  <c r="B4127" i="5"/>
  <c r="D4127" i="5"/>
  <c r="B4128" i="5"/>
  <c r="D4128" i="5"/>
  <c r="B4129" i="5"/>
  <c r="D4129" i="5"/>
  <c r="B4130" i="5"/>
  <c r="D4130" i="5"/>
  <c r="B4131" i="5"/>
  <c r="D4131" i="5"/>
  <c r="B4132" i="5"/>
  <c r="D4132" i="5"/>
  <c r="B4133" i="5"/>
  <c r="D4133" i="5"/>
  <c r="B4134" i="5"/>
  <c r="D4134" i="5"/>
  <c r="B4135" i="5"/>
  <c r="D4135" i="5"/>
  <c r="B4136" i="5"/>
  <c r="D4136" i="5"/>
  <c r="B4137" i="5"/>
  <c r="D4137" i="5"/>
  <c r="B4138" i="5"/>
  <c r="D4138" i="5"/>
  <c r="B4139" i="5"/>
  <c r="D4139" i="5"/>
  <c r="B4140" i="5"/>
  <c r="D4140" i="5"/>
  <c r="B4141" i="5"/>
  <c r="D4141" i="5"/>
  <c r="B4142" i="5"/>
  <c r="D4142" i="5"/>
  <c r="B4143" i="5"/>
  <c r="D4143" i="5"/>
  <c r="B4144" i="5"/>
  <c r="D4144" i="5"/>
  <c r="B4145" i="5"/>
  <c r="D4145" i="5"/>
  <c r="B4146" i="5"/>
  <c r="D4146" i="5"/>
  <c r="B4147" i="5"/>
  <c r="D4147" i="5"/>
  <c r="B4148" i="5"/>
  <c r="D4148" i="5"/>
  <c r="B4149" i="5"/>
  <c r="D4149" i="5"/>
  <c r="B4150" i="5"/>
  <c r="D4150" i="5"/>
  <c r="B4151" i="5"/>
  <c r="D4151" i="5"/>
  <c r="B4152" i="5"/>
  <c r="D4152" i="5"/>
  <c r="B4153" i="5"/>
  <c r="D4153" i="5"/>
  <c r="B4154" i="5"/>
  <c r="D4154" i="5"/>
  <c r="B4155" i="5"/>
  <c r="D4155" i="5"/>
  <c r="B4156" i="5"/>
  <c r="D4156" i="5"/>
  <c r="B4157" i="5"/>
  <c r="D4157" i="5"/>
  <c r="B4158" i="5"/>
  <c r="D4158" i="5"/>
  <c r="B4159" i="5"/>
  <c r="D4159" i="5"/>
  <c r="B4160" i="5"/>
  <c r="D4160" i="5"/>
  <c r="B4161" i="5"/>
  <c r="D4161" i="5"/>
  <c r="B4162" i="5"/>
  <c r="D4162" i="5"/>
  <c r="B4163" i="5"/>
  <c r="D4163" i="5"/>
  <c r="B4164" i="5"/>
  <c r="D4164" i="5"/>
  <c r="B4165" i="5"/>
  <c r="D4165" i="5"/>
  <c r="B4166" i="5"/>
  <c r="D4166" i="5"/>
  <c r="B4167" i="5"/>
  <c r="D4167" i="5"/>
  <c r="B4168" i="5"/>
  <c r="D4168" i="5"/>
  <c r="B4169" i="5"/>
  <c r="D4169" i="5"/>
  <c r="B4170" i="5"/>
  <c r="D4170" i="5"/>
  <c r="B4171" i="5"/>
  <c r="D4171" i="5"/>
  <c r="B4172" i="5"/>
  <c r="D4172" i="5"/>
  <c r="B4173" i="5"/>
  <c r="D4173" i="5"/>
  <c r="B4174" i="5"/>
  <c r="D4174" i="5"/>
  <c r="B4175" i="5"/>
  <c r="D4175" i="5"/>
  <c r="B4176" i="5"/>
  <c r="D4176" i="5"/>
  <c r="B4177" i="5"/>
  <c r="D4177" i="5"/>
  <c r="B4178" i="5"/>
  <c r="D4178" i="5"/>
  <c r="B4179" i="5"/>
  <c r="D4179" i="5"/>
  <c r="B4180" i="5"/>
  <c r="D4180" i="5"/>
  <c r="B4181" i="5"/>
  <c r="D4181" i="5"/>
  <c r="B4182" i="5"/>
  <c r="D4182" i="5"/>
  <c r="B4183" i="5"/>
  <c r="D4183" i="5"/>
  <c r="B4184" i="5"/>
  <c r="D4184" i="5"/>
  <c r="B4185" i="5"/>
  <c r="D4185" i="5"/>
  <c r="B4186" i="5"/>
  <c r="D4186" i="5"/>
  <c r="B4187" i="5"/>
  <c r="D4187" i="5"/>
  <c r="B4188" i="5"/>
  <c r="D4188" i="5"/>
  <c r="B4189" i="5"/>
  <c r="D4189" i="5"/>
  <c r="B4190" i="5"/>
  <c r="D4190" i="5"/>
  <c r="B4191" i="5"/>
  <c r="D4191" i="5"/>
  <c r="B4192" i="5"/>
  <c r="D4192" i="5"/>
  <c r="B4193" i="5"/>
  <c r="D4193" i="5"/>
  <c r="B4194" i="5"/>
  <c r="D4194" i="5"/>
  <c r="B4195" i="5"/>
  <c r="D4195" i="5"/>
  <c r="B4196" i="5"/>
  <c r="D4196" i="5"/>
  <c r="B4197" i="5"/>
  <c r="D4197" i="5"/>
  <c r="B4198" i="5"/>
  <c r="D4198" i="5"/>
  <c r="B4199" i="5"/>
  <c r="D4199" i="5"/>
  <c r="B4200" i="5"/>
  <c r="D4200" i="5"/>
  <c r="B4201" i="5"/>
  <c r="D4201" i="5"/>
  <c r="B4202" i="5"/>
  <c r="D4202" i="5"/>
  <c r="B4203" i="5"/>
  <c r="D4203" i="5"/>
  <c r="B4204" i="5"/>
  <c r="D4204" i="5"/>
  <c r="B4205" i="5"/>
  <c r="D4205" i="5"/>
  <c r="B4206" i="5"/>
  <c r="D4206" i="5"/>
  <c r="B4207" i="5"/>
  <c r="D4207" i="5"/>
  <c r="B4208" i="5"/>
  <c r="D4208" i="5"/>
  <c r="B4209" i="5"/>
  <c r="D4209" i="5"/>
  <c r="B4210" i="5"/>
  <c r="D4210" i="5"/>
  <c r="B4211" i="5"/>
  <c r="D4211" i="5"/>
  <c r="B4212" i="5"/>
  <c r="D4212" i="5"/>
  <c r="B4213" i="5"/>
  <c r="D4213" i="5"/>
  <c r="B4214" i="5"/>
  <c r="D4214" i="5"/>
  <c r="B4215" i="5"/>
  <c r="D4215" i="5"/>
  <c r="B4216" i="5"/>
  <c r="D4216" i="5"/>
  <c r="B4217" i="5"/>
  <c r="D4217" i="5"/>
  <c r="B4218" i="5"/>
  <c r="D4218" i="5"/>
  <c r="B4219" i="5"/>
  <c r="D4219" i="5"/>
  <c r="B4220" i="5"/>
  <c r="D4220" i="5"/>
  <c r="B4221" i="5"/>
  <c r="D4221" i="5"/>
  <c r="B4222" i="5"/>
  <c r="D4222" i="5"/>
  <c r="B4223" i="5"/>
  <c r="D4223" i="5"/>
  <c r="B4224" i="5"/>
  <c r="D4224" i="5"/>
  <c r="B4225" i="5"/>
  <c r="D4225" i="5"/>
  <c r="B4226" i="5"/>
  <c r="D4226" i="5"/>
  <c r="B4227" i="5"/>
  <c r="D4227" i="5"/>
  <c r="B4228" i="5"/>
  <c r="D4228" i="5"/>
  <c r="B4229" i="5"/>
  <c r="D4229" i="5"/>
  <c r="B4230" i="5"/>
  <c r="D4230" i="5"/>
  <c r="B4231" i="5"/>
  <c r="D4231" i="5"/>
  <c r="B4232" i="5"/>
  <c r="D4232" i="5"/>
  <c r="B4233" i="5"/>
  <c r="D4233" i="5"/>
  <c r="B4234" i="5"/>
  <c r="D4234" i="5"/>
  <c r="B4235" i="5"/>
  <c r="D4235" i="5"/>
  <c r="B4236" i="5"/>
  <c r="D4236" i="5"/>
  <c r="B4237" i="5"/>
  <c r="D4237" i="5"/>
  <c r="B4238" i="5"/>
  <c r="D4238" i="5"/>
  <c r="B4239" i="5"/>
  <c r="D4239" i="5"/>
  <c r="B4240" i="5"/>
  <c r="D4240" i="5"/>
  <c r="B4241" i="5"/>
  <c r="D4241" i="5"/>
  <c r="B4242" i="5"/>
  <c r="D4242" i="5"/>
  <c r="B4243" i="5"/>
  <c r="D4243" i="5"/>
  <c r="B4244" i="5"/>
  <c r="D4244" i="5"/>
  <c r="B4245" i="5"/>
  <c r="D4245" i="5"/>
  <c r="B4246" i="5"/>
  <c r="D4246" i="5"/>
  <c r="B4247" i="5"/>
  <c r="D4247" i="5"/>
  <c r="B4248" i="5"/>
  <c r="D4248" i="5"/>
  <c r="B4249" i="5"/>
  <c r="D4249" i="5"/>
  <c r="B4250" i="5"/>
  <c r="D4250" i="5"/>
  <c r="B4251" i="5"/>
  <c r="D4251" i="5"/>
  <c r="B4252" i="5"/>
  <c r="D4252" i="5"/>
  <c r="B4253" i="5"/>
  <c r="D4253" i="5"/>
  <c r="B4254" i="5"/>
  <c r="D4254" i="5"/>
  <c r="B4255" i="5"/>
  <c r="D4255" i="5"/>
  <c r="B4256" i="5"/>
  <c r="D4256" i="5"/>
  <c r="B4257" i="5"/>
  <c r="D4257" i="5"/>
  <c r="B4258" i="5"/>
  <c r="D4258" i="5"/>
  <c r="B4259" i="5"/>
  <c r="D4259" i="5"/>
  <c r="B4260" i="5"/>
  <c r="D4260" i="5"/>
  <c r="B4261" i="5"/>
  <c r="D4261" i="5"/>
  <c r="B4262" i="5"/>
  <c r="D4262" i="5"/>
  <c r="B4263" i="5"/>
  <c r="D4263" i="5"/>
  <c r="B4264" i="5"/>
  <c r="D4264" i="5"/>
  <c r="B4265" i="5"/>
  <c r="D4265" i="5"/>
  <c r="B4266" i="5"/>
  <c r="D4266" i="5"/>
  <c r="B4267" i="5"/>
  <c r="D4267" i="5"/>
  <c r="B4268" i="5"/>
  <c r="D4268" i="5"/>
  <c r="B4269" i="5"/>
  <c r="D4269" i="5"/>
  <c r="B4270" i="5"/>
  <c r="D4270" i="5"/>
  <c r="B4271" i="5"/>
  <c r="D4271" i="5"/>
  <c r="B4272" i="5"/>
  <c r="D4272" i="5"/>
  <c r="B4273" i="5"/>
  <c r="D4273" i="5"/>
  <c r="B4274" i="5"/>
  <c r="D4274" i="5"/>
  <c r="B4275" i="5"/>
  <c r="D4275" i="5"/>
  <c r="B4276" i="5"/>
  <c r="D4276" i="5"/>
  <c r="B4277" i="5"/>
  <c r="D4277" i="5"/>
  <c r="B4278" i="5"/>
  <c r="D4278" i="5"/>
  <c r="B4279" i="5"/>
  <c r="D4279" i="5"/>
  <c r="B4280" i="5"/>
  <c r="D4280" i="5"/>
  <c r="B4281" i="5"/>
  <c r="D4281" i="5"/>
  <c r="B4282" i="5"/>
  <c r="D4282" i="5"/>
  <c r="B4283" i="5"/>
  <c r="D4283" i="5"/>
  <c r="B4284" i="5"/>
  <c r="D4284" i="5"/>
  <c r="B4285" i="5"/>
  <c r="D4285" i="5"/>
  <c r="B4286" i="5"/>
  <c r="D4286" i="5"/>
  <c r="B4287" i="5"/>
  <c r="D4287" i="5"/>
  <c r="B4288" i="5"/>
  <c r="D4288" i="5"/>
  <c r="B4289" i="5"/>
  <c r="D4289" i="5"/>
  <c r="B4290" i="5"/>
  <c r="D4290" i="5"/>
  <c r="B4291" i="5"/>
  <c r="D4291" i="5"/>
  <c r="B4292" i="5"/>
  <c r="D4292" i="5"/>
  <c r="B4293" i="5"/>
  <c r="D4293" i="5"/>
  <c r="B4294" i="5"/>
  <c r="D4294" i="5"/>
  <c r="B4295" i="5"/>
  <c r="D4295" i="5"/>
  <c r="B4296" i="5"/>
  <c r="D4296" i="5"/>
  <c r="B4297" i="5"/>
  <c r="D4297" i="5"/>
  <c r="B4298" i="5"/>
  <c r="D4298" i="5"/>
  <c r="B4299" i="5"/>
  <c r="D4299" i="5"/>
  <c r="B4300" i="5"/>
  <c r="D4300" i="5"/>
  <c r="B4301" i="5"/>
  <c r="D4301" i="5"/>
  <c r="B4302" i="5"/>
  <c r="D4302" i="5"/>
  <c r="B4303" i="5"/>
  <c r="D4303" i="5"/>
  <c r="B4304" i="5"/>
  <c r="D4304" i="5"/>
  <c r="B4305" i="5"/>
  <c r="D4305" i="5"/>
  <c r="B4306" i="5"/>
  <c r="D4306" i="5"/>
  <c r="B4307" i="5"/>
  <c r="D4307" i="5"/>
  <c r="B4308" i="5"/>
  <c r="D4308" i="5"/>
  <c r="B4309" i="5"/>
  <c r="D4309" i="5"/>
  <c r="B4310" i="5"/>
  <c r="D4310" i="5"/>
  <c r="B4311" i="5"/>
  <c r="D4311" i="5"/>
  <c r="B4312" i="5"/>
  <c r="D4312" i="5"/>
  <c r="B4313" i="5"/>
  <c r="D4313" i="5"/>
  <c r="B4314" i="5"/>
  <c r="D4314" i="5"/>
  <c r="B4315" i="5"/>
  <c r="D4315" i="5"/>
  <c r="B4316" i="5"/>
  <c r="D4316" i="5"/>
  <c r="B4317" i="5"/>
  <c r="D4317" i="5"/>
  <c r="B4318" i="5"/>
  <c r="D4318" i="5"/>
  <c r="B4319" i="5"/>
  <c r="D4319" i="5"/>
  <c r="B4320" i="5"/>
  <c r="D4320" i="5"/>
  <c r="B4321" i="5"/>
  <c r="D4321" i="5"/>
  <c r="B4322" i="5"/>
  <c r="D4322" i="5"/>
  <c r="B4323" i="5"/>
  <c r="D4323" i="5"/>
  <c r="B4324" i="5"/>
  <c r="D4324" i="5"/>
  <c r="B4325" i="5"/>
  <c r="D4325" i="5"/>
  <c r="B4326" i="5"/>
  <c r="D4326" i="5"/>
  <c r="B4327" i="5"/>
  <c r="D4327" i="5"/>
  <c r="B4328" i="5"/>
  <c r="D4328" i="5"/>
  <c r="B4329" i="5"/>
  <c r="D4329" i="5"/>
  <c r="B4330" i="5"/>
  <c r="D4330" i="5"/>
  <c r="B4331" i="5"/>
  <c r="D4331" i="5"/>
  <c r="B4332" i="5"/>
  <c r="D4332" i="5"/>
  <c r="B4333" i="5"/>
  <c r="D4333" i="5"/>
  <c r="B4334" i="5"/>
  <c r="D4334" i="5"/>
  <c r="B4335" i="5"/>
  <c r="D4335" i="5"/>
  <c r="B4336" i="5"/>
  <c r="D4336" i="5"/>
  <c r="B4337" i="5"/>
  <c r="D4337" i="5"/>
  <c r="B4338" i="5"/>
  <c r="D4338" i="5"/>
  <c r="B4339" i="5"/>
  <c r="D4339" i="5"/>
  <c r="B4340" i="5"/>
  <c r="D4340" i="5"/>
  <c r="B4341" i="5"/>
  <c r="D4341" i="5"/>
  <c r="B4342" i="5"/>
  <c r="D4342" i="5"/>
  <c r="B4343" i="5"/>
  <c r="D4343" i="5"/>
  <c r="B4344" i="5"/>
  <c r="D4344" i="5"/>
  <c r="B4345" i="5"/>
  <c r="D4345" i="5"/>
  <c r="B4346" i="5"/>
  <c r="D4346" i="5"/>
  <c r="B4347" i="5"/>
  <c r="D4347" i="5"/>
  <c r="B4348" i="5"/>
  <c r="D4348" i="5"/>
  <c r="B4349" i="5"/>
  <c r="D4349" i="5"/>
  <c r="B4350" i="5"/>
  <c r="D4350" i="5"/>
  <c r="B4351" i="5"/>
  <c r="D4351" i="5"/>
  <c r="B4352" i="5"/>
  <c r="D4352" i="5"/>
  <c r="B4353" i="5"/>
  <c r="D4353" i="5"/>
  <c r="B4354" i="5"/>
  <c r="D4354" i="5"/>
  <c r="B4355" i="5"/>
  <c r="D4355" i="5"/>
  <c r="B4356" i="5"/>
  <c r="D4356" i="5"/>
  <c r="B4357" i="5"/>
  <c r="D4357" i="5"/>
  <c r="B4358" i="5"/>
  <c r="D4358" i="5"/>
  <c r="B4359" i="5"/>
  <c r="D4359" i="5"/>
  <c r="B4360" i="5"/>
  <c r="D4360" i="5"/>
  <c r="B4361" i="5"/>
  <c r="D4361" i="5"/>
  <c r="B4362" i="5"/>
  <c r="D4362" i="5"/>
  <c r="B4363" i="5"/>
  <c r="D4363" i="5"/>
  <c r="B4364" i="5"/>
  <c r="D4364" i="5"/>
  <c r="B4365" i="5"/>
  <c r="D4365" i="5"/>
  <c r="B4366" i="5"/>
  <c r="D4366" i="5"/>
  <c r="B4367" i="5"/>
  <c r="D4367" i="5"/>
  <c r="B4368" i="5"/>
  <c r="D4368" i="5"/>
  <c r="B4369" i="5"/>
  <c r="D4369" i="5"/>
  <c r="B4370" i="5"/>
  <c r="D4370" i="5"/>
  <c r="B4371" i="5"/>
  <c r="D4371" i="5"/>
  <c r="B4372" i="5"/>
  <c r="D4372" i="5"/>
  <c r="B4373" i="5"/>
  <c r="D4373" i="5"/>
  <c r="B4374" i="5"/>
  <c r="D4374" i="5"/>
  <c r="B4375" i="5"/>
  <c r="D4375" i="5"/>
  <c r="B4376" i="5"/>
  <c r="D4376" i="5"/>
  <c r="B4377" i="5"/>
  <c r="D4377" i="5"/>
  <c r="B4378" i="5"/>
  <c r="D4378" i="5"/>
  <c r="B4379" i="5"/>
  <c r="D4379" i="5"/>
  <c r="B4380" i="5"/>
  <c r="D4380" i="5"/>
  <c r="B4381" i="5"/>
  <c r="D4381" i="5"/>
  <c r="B4382" i="5"/>
  <c r="D4382" i="5"/>
  <c r="B4383" i="5"/>
  <c r="D4383" i="5"/>
  <c r="B4384" i="5"/>
  <c r="D4384" i="5"/>
  <c r="B4385" i="5"/>
  <c r="D4385" i="5"/>
  <c r="B4386" i="5"/>
  <c r="D4386" i="5"/>
  <c r="B4387" i="5"/>
  <c r="D4387" i="5"/>
  <c r="B4388" i="5"/>
  <c r="D4388" i="5"/>
  <c r="B4389" i="5"/>
  <c r="D4389" i="5"/>
  <c r="B4390" i="5"/>
  <c r="D4390" i="5"/>
  <c r="B4391" i="5"/>
  <c r="D4391" i="5"/>
  <c r="B4392" i="5"/>
  <c r="D4392" i="5"/>
  <c r="B4393" i="5"/>
  <c r="D4393" i="5"/>
  <c r="B4394" i="5"/>
  <c r="D4394" i="5"/>
  <c r="B4395" i="5"/>
  <c r="D4395" i="5"/>
  <c r="B4396" i="5"/>
  <c r="D4396" i="5"/>
  <c r="B4397" i="5"/>
  <c r="D4397" i="5"/>
  <c r="B4398" i="5"/>
  <c r="D4398" i="5"/>
  <c r="B4399" i="5"/>
  <c r="D4399" i="5"/>
  <c r="B4400" i="5"/>
  <c r="D4400" i="5"/>
  <c r="B4401" i="5"/>
  <c r="D4401" i="5"/>
  <c r="B4402" i="5"/>
  <c r="D4402" i="5"/>
  <c r="B4403" i="5"/>
  <c r="D4403" i="5"/>
  <c r="B4404" i="5"/>
  <c r="D4404" i="5"/>
  <c r="B4405" i="5"/>
  <c r="D4405" i="5"/>
  <c r="B4406" i="5"/>
  <c r="D4406" i="5"/>
  <c r="B4407" i="5"/>
  <c r="D4407" i="5"/>
  <c r="B4408" i="5"/>
  <c r="D4408" i="5"/>
  <c r="B4409" i="5"/>
  <c r="D4409" i="5"/>
  <c r="B4410" i="5"/>
  <c r="D4410" i="5"/>
  <c r="B4411" i="5"/>
  <c r="D4411" i="5"/>
  <c r="B4412" i="5"/>
  <c r="D4412" i="5"/>
  <c r="B4413" i="5"/>
  <c r="D4413" i="5"/>
  <c r="B4414" i="5"/>
  <c r="D4414" i="5"/>
  <c r="B4415" i="5"/>
  <c r="D4415" i="5"/>
  <c r="B4416" i="5"/>
  <c r="D4416" i="5"/>
  <c r="B4417" i="5"/>
  <c r="D4417" i="5"/>
  <c r="B4418" i="5"/>
  <c r="D4418" i="5"/>
  <c r="B4419" i="5"/>
  <c r="D4419" i="5"/>
  <c r="B4420" i="5"/>
  <c r="D4420" i="5"/>
  <c r="B4421" i="5"/>
  <c r="D4421" i="5"/>
  <c r="B4422" i="5"/>
  <c r="D4422" i="5"/>
  <c r="B4423" i="5"/>
  <c r="D4423" i="5"/>
  <c r="B4424" i="5"/>
  <c r="D4424" i="5"/>
  <c r="B4425" i="5"/>
  <c r="D4425" i="5"/>
  <c r="B4426" i="5"/>
  <c r="D4426" i="5"/>
  <c r="B4427" i="5"/>
  <c r="D4427" i="5"/>
  <c r="B4428" i="5"/>
  <c r="D4428" i="5"/>
  <c r="B4429" i="5"/>
  <c r="D4429" i="5"/>
  <c r="B4430" i="5"/>
  <c r="D4430" i="5"/>
  <c r="B4431" i="5"/>
  <c r="D4431" i="5"/>
  <c r="B4432" i="5"/>
  <c r="D4432" i="5"/>
  <c r="B4433" i="5"/>
  <c r="D4433" i="5"/>
  <c r="B4434" i="5"/>
  <c r="D4434" i="5"/>
  <c r="B4435" i="5"/>
  <c r="D4435" i="5"/>
  <c r="B4436" i="5"/>
  <c r="D4436" i="5"/>
  <c r="B4437" i="5"/>
  <c r="D4437" i="5"/>
  <c r="B4438" i="5"/>
  <c r="D4438" i="5"/>
  <c r="B4439" i="5"/>
  <c r="D4439" i="5"/>
  <c r="B4440" i="5"/>
  <c r="D4440" i="5"/>
  <c r="B4441" i="5"/>
  <c r="D4441" i="5"/>
  <c r="B4442" i="5"/>
  <c r="D4442" i="5"/>
  <c r="B4443" i="5"/>
  <c r="D4443" i="5"/>
  <c r="B4444" i="5"/>
  <c r="D4444" i="5"/>
  <c r="B4445" i="5"/>
  <c r="D4445" i="5"/>
  <c r="B4446" i="5"/>
  <c r="D4446" i="5"/>
  <c r="B4447" i="5"/>
  <c r="D4447" i="5"/>
  <c r="B4448" i="5"/>
  <c r="D4448" i="5"/>
  <c r="B4449" i="5"/>
  <c r="D4449" i="5"/>
  <c r="B4450" i="5"/>
  <c r="D4450" i="5"/>
  <c r="B4451" i="5"/>
  <c r="D4451" i="5"/>
  <c r="B4452" i="5"/>
  <c r="D4452" i="5"/>
  <c r="B4453" i="5"/>
  <c r="D4453" i="5"/>
  <c r="B4454" i="5"/>
  <c r="D4454" i="5"/>
  <c r="B4455" i="5"/>
  <c r="D4455" i="5"/>
  <c r="B4456" i="5"/>
  <c r="D4456" i="5"/>
  <c r="B4457" i="5"/>
  <c r="D4457" i="5"/>
  <c r="B4458" i="5"/>
  <c r="D4458" i="5"/>
  <c r="B4459" i="5"/>
  <c r="D4459" i="5"/>
  <c r="B4460" i="5"/>
  <c r="D4460" i="5"/>
  <c r="B4461" i="5"/>
  <c r="D4461" i="5"/>
  <c r="B4462" i="5"/>
  <c r="D4462" i="5"/>
  <c r="B4463" i="5"/>
  <c r="D4463" i="5"/>
  <c r="B4464" i="5"/>
  <c r="D4464" i="5"/>
  <c r="B4465" i="5"/>
  <c r="D4465" i="5"/>
  <c r="B4466" i="5"/>
  <c r="D4466" i="5"/>
  <c r="B4467" i="5"/>
  <c r="D4467" i="5"/>
  <c r="B4468" i="5"/>
  <c r="D4468" i="5"/>
  <c r="B4469" i="5"/>
  <c r="D4469" i="5"/>
  <c r="B4470" i="5"/>
  <c r="D4470" i="5"/>
  <c r="B4471" i="5"/>
  <c r="D4471" i="5"/>
  <c r="B4472" i="5"/>
  <c r="D4472" i="5"/>
  <c r="B4473" i="5"/>
  <c r="D4473" i="5"/>
  <c r="B4474" i="5"/>
  <c r="D4474" i="5"/>
  <c r="B4475" i="5"/>
  <c r="D4475" i="5"/>
  <c r="B4476" i="5"/>
  <c r="D4476" i="5"/>
  <c r="B4477" i="5"/>
  <c r="D4477" i="5"/>
  <c r="B4478" i="5"/>
  <c r="D4478" i="5"/>
  <c r="B4479" i="5"/>
  <c r="D4479" i="5"/>
  <c r="B4480" i="5"/>
  <c r="D4480" i="5"/>
  <c r="B4481" i="5"/>
  <c r="D4481" i="5"/>
  <c r="B4482" i="5"/>
  <c r="D4482" i="5"/>
  <c r="B4483" i="5"/>
  <c r="D4483" i="5"/>
  <c r="B4484" i="5"/>
  <c r="D4484" i="5"/>
  <c r="B4485" i="5"/>
  <c r="D4485" i="5"/>
  <c r="B4486" i="5"/>
  <c r="D4486" i="5"/>
  <c r="B4487" i="5"/>
  <c r="D4487" i="5"/>
  <c r="B4488" i="5"/>
  <c r="D4488" i="5"/>
  <c r="B4489" i="5"/>
  <c r="D4489" i="5"/>
  <c r="B4490" i="5"/>
  <c r="D4490" i="5"/>
  <c r="B4491" i="5"/>
  <c r="D4491" i="5"/>
  <c r="B4492" i="5"/>
  <c r="D4492" i="5"/>
  <c r="B4493" i="5"/>
  <c r="D4493" i="5"/>
  <c r="B4494" i="5"/>
  <c r="D4494" i="5"/>
  <c r="B4495" i="5"/>
  <c r="D4495" i="5"/>
  <c r="B4496" i="5"/>
  <c r="D4496" i="5"/>
  <c r="B4497" i="5"/>
  <c r="D4497" i="5"/>
  <c r="B4498" i="5"/>
  <c r="D4498" i="5"/>
  <c r="B4499" i="5"/>
  <c r="D4499" i="5"/>
  <c r="B4500" i="5"/>
  <c r="D4500" i="5"/>
  <c r="B4501" i="5"/>
  <c r="D4501" i="5"/>
  <c r="B4502" i="5"/>
  <c r="D4502" i="5"/>
  <c r="B4503" i="5"/>
  <c r="D4503" i="5"/>
  <c r="B4504" i="5"/>
  <c r="D4504" i="5"/>
  <c r="B4505" i="5"/>
  <c r="D4505" i="5"/>
  <c r="B4506" i="5"/>
  <c r="D4506" i="5"/>
  <c r="B4507" i="5"/>
  <c r="D4507" i="5"/>
  <c r="B4508" i="5"/>
  <c r="D4508" i="5"/>
  <c r="B4509" i="5"/>
  <c r="D4509" i="5"/>
  <c r="B4510" i="5"/>
  <c r="D4510" i="5"/>
  <c r="B4511" i="5"/>
  <c r="D4511" i="5"/>
  <c r="B4512" i="5"/>
  <c r="D4512" i="5"/>
  <c r="B4513" i="5"/>
  <c r="D4513" i="5"/>
  <c r="B4514" i="5"/>
  <c r="D4514" i="5"/>
  <c r="B4515" i="5"/>
  <c r="D4515" i="5"/>
  <c r="B4516" i="5"/>
  <c r="D4516" i="5"/>
  <c r="B4517" i="5"/>
  <c r="D4517" i="5"/>
  <c r="B4518" i="5"/>
  <c r="D4518" i="5"/>
  <c r="B4519" i="5"/>
  <c r="D4519" i="5"/>
  <c r="B4520" i="5"/>
  <c r="D4520" i="5"/>
  <c r="B4521" i="5"/>
  <c r="D4521" i="5"/>
  <c r="B4522" i="5"/>
  <c r="D4522" i="5"/>
  <c r="B4523" i="5"/>
  <c r="D4523" i="5"/>
  <c r="B4524" i="5"/>
  <c r="D4524" i="5"/>
  <c r="B4525" i="5"/>
  <c r="D4525" i="5"/>
  <c r="B4526" i="5"/>
  <c r="D4526" i="5"/>
  <c r="B4527" i="5"/>
  <c r="D4527" i="5"/>
  <c r="B4528" i="5"/>
  <c r="D4528" i="5"/>
  <c r="B4529" i="5"/>
  <c r="D4529" i="5"/>
  <c r="B4530" i="5"/>
  <c r="D4530" i="5"/>
  <c r="B4531" i="5"/>
  <c r="D4531" i="5"/>
  <c r="B4532" i="5"/>
  <c r="D4532" i="5"/>
  <c r="B4533" i="5"/>
  <c r="D4533" i="5"/>
  <c r="B4534" i="5"/>
  <c r="D4534" i="5"/>
  <c r="B4535" i="5"/>
  <c r="D4535" i="5"/>
  <c r="B4536" i="5"/>
  <c r="D4536" i="5"/>
  <c r="B4537" i="5"/>
  <c r="D4537" i="5"/>
  <c r="B4538" i="5"/>
  <c r="D4538" i="5"/>
  <c r="B4539" i="5"/>
  <c r="D4539" i="5"/>
  <c r="B4540" i="5"/>
  <c r="D4540" i="5"/>
  <c r="B4541" i="5"/>
  <c r="D4541" i="5"/>
  <c r="B4542" i="5"/>
  <c r="D4542" i="5"/>
  <c r="B4543" i="5"/>
  <c r="D4543" i="5"/>
  <c r="B4544" i="5"/>
  <c r="D4544" i="5"/>
  <c r="B4545" i="5"/>
  <c r="D4545" i="5"/>
  <c r="B4546" i="5"/>
  <c r="D4546" i="5"/>
  <c r="B4547" i="5"/>
  <c r="D4547" i="5"/>
  <c r="B4548" i="5"/>
  <c r="D4548" i="5"/>
  <c r="B4549" i="5"/>
  <c r="D4549" i="5"/>
  <c r="B4550" i="5"/>
  <c r="D4550" i="5"/>
  <c r="B4551" i="5"/>
  <c r="D4551" i="5"/>
  <c r="B4552" i="5"/>
  <c r="D4552" i="5"/>
  <c r="B4553" i="5"/>
  <c r="D4553" i="5"/>
  <c r="B4554" i="5"/>
  <c r="D4554" i="5"/>
  <c r="B4555" i="5"/>
  <c r="D4555" i="5"/>
  <c r="B4556" i="5"/>
  <c r="D4556" i="5"/>
  <c r="B4557" i="5"/>
  <c r="D4557" i="5"/>
  <c r="B4558" i="5"/>
  <c r="D4558" i="5"/>
  <c r="B4559" i="5"/>
  <c r="D4559" i="5"/>
  <c r="B4560" i="5"/>
  <c r="D4560" i="5"/>
  <c r="B4561" i="5"/>
  <c r="D4561" i="5"/>
  <c r="B4562" i="5"/>
  <c r="D4562" i="5"/>
  <c r="B4563" i="5"/>
  <c r="D4563" i="5"/>
  <c r="B4564" i="5"/>
  <c r="D4564" i="5"/>
  <c r="B4565" i="5"/>
  <c r="D4565" i="5"/>
  <c r="B4566" i="5"/>
  <c r="D4566" i="5"/>
  <c r="B4567" i="5"/>
  <c r="D4567" i="5"/>
  <c r="B4568" i="5"/>
  <c r="D4568" i="5"/>
  <c r="B4569" i="5"/>
  <c r="D4569" i="5"/>
  <c r="B4570" i="5"/>
  <c r="D4570" i="5"/>
  <c r="B4571" i="5"/>
  <c r="D4571" i="5"/>
  <c r="B4572" i="5"/>
  <c r="D4572" i="5"/>
  <c r="B4573" i="5"/>
  <c r="D4573" i="5"/>
  <c r="B4574" i="5"/>
  <c r="D4574" i="5"/>
  <c r="B4575" i="5"/>
  <c r="D4575" i="5"/>
  <c r="B4576" i="5"/>
  <c r="D4576" i="5"/>
  <c r="B4577" i="5"/>
  <c r="D4577" i="5"/>
  <c r="B4578" i="5"/>
  <c r="D4578" i="5"/>
  <c r="B4579" i="5"/>
  <c r="D4579" i="5"/>
  <c r="B4580" i="5"/>
  <c r="D4580" i="5"/>
  <c r="B4581" i="5"/>
  <c r="D4581" i="5"/>
  <c r="B4582" i="5"/>
  <c r="D4582" i="5"/>
  <c r="B4583" i="5"/>
  <c r="D4583" i="5"/>
  <c r="B4584" i="5"/>
  <c r="D4584" i="5"/>
  <c r="B4585" i="5"/>
  <c r="D4585" i="5"/>
  <c r="B4586" i="5"/>
  <c r="D4586" i="5"/>
  <c r="B4587" i="5"/>
  <c r="D4587" i="5"/>
  <c r="B4588" i="5"/>
  <c r="D4588" i="5"/>
  <c r="B4589" i="5"/>
  <c r="D4589" i="5"/>
  <c r="B4590" i="5"/>
  <c r="D4590" i="5"/>
  <c r="B4591" i="5"/>
  <c r="D4591" i="5"/>
  <c r="B4592" i="5"/>
  <c r="D4592" i="5"/>
  <c r="B4593" i="5"/>
  <c r="D4593" i="5"/>
  <c r="B4594" i="5"/>
  <c r="D4594" i="5"/>
  <c r="B4595" i="5"/>
  <c r="D4595" i="5"/>
  <c r="B4596" i="5"/>
  <c r="D4596" i="5"/>
  <c r="B4597" i="5"/>
  <c r="D4597" i="5"/>
  <c r="B4598" i="5"/>
  <c r="D4598" i="5"/>
  <c r="B4599" i="5"/>
  <c r="D4599" i="5"/>
  <c r="B4600" i="5"/>
  <c r="D4600" i="5"/>
  <c r="B4601" i="5"/>
  <c r="D4601" i="5"/>
  <c r="B4602" i="5"/>
  <c r="D4602" i="5"/>
  <c r="B4603" i="5"/>
  <c r="D4603" i="5"/>
  <c r="B4604" i="5"/>
  <c r="D4604" i="5"/>
  <c r="B4605" i="5"/>
  <c r="D4605" i="5"/>
  <c r="B4606" i="5"/>
  <c r="D4606" i="5"/>
  <c r="B4607" i="5"/>
  <c r="D4607" i="5"/>
  <c r="B4608" i="5"/>
  <c r="D4608" i="5"/>
  <c r="B4609" i="5"/>
  <c r="D4609" i="5"/>
  <c r="B4610" i="5"/>
  <c r="D4610" i="5"/>
  <c r="B4611" i="5"/>
  <c r="D4611" i="5"/>
  <c r="B4612" i="5"/>
  <c r="D4612" i="5"/>
  <c r="B4613" i="5"/>
  <c r="D4613" i="5"/>
  <c r="B4614" i="5"/>
  <c r="D4614" i="5"/>
  <c r="B4615" i="5"/>
  <c r="D4615" i="5"/>
  <c r="B4616" i="5"/>
  <c r="D4616" i="5"/>
  <c r="B4617" i="5"/>
  <c r="D4617" i="5"/>
  <c r="B4618" i="5"/>
  <c r="D4618" i="5"/>
  <c r="B4619" i="5"/>
  <c r="D4619" i="5"/>
  <c r="B4620" i="5"/>
  <c r="D4620" i="5"/>
  <c r="B4621" i="5"/>
  <c r="D4621" i="5"/>
  <c r="B4622" i="5"/>
  <c r="D4622" i="5"/>
  <c r="B4623" i="5"/>
  <c r="D4623" i="5"/>
  <c r="B4624" i="5"/>
  <c r="D4624" i="5"/>
  <c r="B4625" i="5"/>
  <c r="D4625" i="5"/>
  <c r="B4626" i="5"/>
  <c r="D4626" i="5"/>
  <c r="B4627" i="5"/>
  <c r="D4627" i="5"/>
  <c r="B4628" i="5"/>
  <c r="D4628" i="5"/>
  <c r="B4629" i="5"/>
  <c r="D4629" i="5"/>
  <c r="B4630" i="5"/>
  <c r="D4630" i="5"/>
  <c r="B4631" i="5"/>
  <c r="D4631" i="5"/>
  <c r="B4632" i="5"/>
  <c r="D4632" i="5"/>
  <c r="B4633" i="5"/>
  <c r="D4633" i="5"/>
  <c r="B4634" i="5"/>
  <c r="D4634" i="5"/>
  <c r="B4635" i="5"/>
  <c r="D4635" i="5"/>
  <c r="B4636" i="5"/>
  <c r="D4636" i="5"/>
  <c r="B4637" i="5"/>
  <c r="D4637" i="5"/>
  <c r="B4638" i="5"/>
  <c r="D4638" i="5"/>
  <c r="B4639" i="5"/>
  <c r="D4639" i="5"/>
  <c r="B4640" i="5"/>
  <c r="D4640" i="5"/>
  <c r="B4641" i="5"/>
  <c r="D4641" i="5"/>
  <c r="B4642" i="5"/>
  <c r="D4642" i="5"/>
  <c r="B4643" i="5"/>
  <c r="D4643" i="5"/>
  <c r="B4644" i="5"/>
  <c r="D4644" i="5"/>
  <c r="B4645" i="5"/>
  <c r="D4645" i="5"/>
  <c r="B4646" i="5"/>
  <c r="D4646" i="5"/>
  <c r="B4647" i="5"/>
  <c r="D4647" i="5"/>
  <c r="B4648" i="5"/>
  <c r="D4648" i="5"/>
  <c r="B4649" i="5"/>
  <c r="D4649" i="5"/>
  <c r="B4650" i="5"/>
  <c r="D4650" i="5"/>
  <c r="B4651" i="5"/>
  <c r="D4651" i="5"/>
  <c r="B4652" i="5"/>
  <c r="D4652" i="5"/>
  <c r="B4653" i="5"/>
  <c r="D4653" i="5"/>
  <c r="B4654" i="5"/>
  <c r="D4654" i="5"/>
  <c r="B4655" i="5"/>
  <c r="D4655" i="5"/>
  <c r="B4656" i="5"/>
  <c r="D4656" i="5"/>
  <c r="B4657" i="5"/>
  <c r="D4657" i="5"/>
  <c r="B4658" i="5"/>
  <c r="D4658" i="5"/>
  <c r="B4659" i="5"/>
  <c r="D4659" i="5"/>
  <c r="B4660" i="5"/>
  <c r="D4660" i="5"/>
  <c r="B4661" i="5"/>
  <c r="D4661" i="5"/>
  <c r="B4662" i="5"/>
  <c r="D4662" i="5"/>
  <c r="B4663" i="5"/>
  <c r="D4663" i="5"/>
  <c r="B4664" i="5"/>
  <c r="D4664" i="5"/>
  <c r="B4665" i="5"/>
  <c r="D4665" i="5"/>
  <c r="B4666" i="5"/>
  <c r="D4666" i="5"/>
  <c r="B4667" i="5"/>
  <c r="D4667" i="5"/>
  <c r="B4668" i="5"/>
  <c r="D4668" i="5"/>
  <c r="B4669" i="5"/>
  <c r="D4669" i="5"/>
  <c r="B4670" i="5"/>
  <c r="D4670" i="5"/>
  <c r="B4671" i="5"/>
  <c r="D4671" i="5"/>
  <c r="B4672" i="5"/>
  <c r="D4672" i="5"/>
  <c r="B4673" i="5"/>
  <c r="D4673" i="5"/>
  <c r="B4674" i="5"/>
  <c r="D4674" i="5"/>
  <c r="B4675" i="5"/>
  <c r="D4675" i="5"/>
  <c r="B4676" i="5"/>
  <c r="D4676" i="5"/>
  <c r="B4677" i="5"/>
  <c r="D4677" i="5"/>
  <c r="B4678" i="5"/>
  <c r="D4678" i="5"/>
  <c r="B4679" i="5"/>
  <c r="D4679" i="5"/>
  <c r="B4680" i="5"/>
  <c r="D4680" i="5"/>
  <c r="B4681" i="5"/>
  <c r="D4681" i="5"/>
  <c r="B4682" i="5"/>
  <c r="D4682" i="5"/>
  <c r="B4683" i="5"/>
  <c r="D4683" i="5"/>
  <c r="B4684" i="5"/>
  <c r="D4684" i="5"/>
  <c r="B4685" i="5"/>
  <c r="D4685" i="5"/>
  <c r="B4686" i="5"/>
  <c r="D4686" i="5"/>
  <c r="B4687" i="5"/>
  <c r="D4687" i="5"/>
  <c r="B4688" i="5"/>
  <c r="D4688" i="5"/>
  <c r="B4689" i="5"/>
  <c r="D4689" i="5"/>
  <c r="B4690" i="5"/>
  <c r="D4690" i="5"/>
  <c r="B4691" i="5"/>
  <c r="D4691" i="5"/>
  <c r="B4692" i="5"/>
  <c r="D4692" i="5"/>
  <c r="B4693" i="5"/>
  <c r="D4693" i="5"/>
  <c r="B4694" i="5"/>
  <c r="D4694" i="5"/>
  <c r="B4695" i="5"/>
  <c r="D4695" i="5"/>
  <c r="B4696" i="5"/>
  <c r="D4696" i="5"/>
  <c r="B4697" i="5"/>
  <c r="D4697" i="5"/>
  <c r="B4698" i="5"/>
  <c r="D4698" i="5"/>
  <c r="B4699" i="5"/>
  <c r="D4699" i="5"/>
  <c r="B4700" i="5"/>
  <c r="D4700" i="5"/>
  <c r="B4701" i="5"/>
  <c r="D4701" i="5"/>
  <c r="B4702" i="5"/>
  <c r="D4702" i="5"/>
  <c r="B4703" i="5"/>
  <c r="D4703" i="5"/>
  <c r="B4704" i="5"/>
  <c r="D4704" i="5"/>
  <c r="B4705" i="5"/>
  <c r="D4705" i="5"/>
  <c r="B4706" i="5"/>
  <c r="D4706" i="5"/>
  <c r="B4707" i="5"/>
  <c r="D4707" i="5"/>
  <c r="B4708" i="5"/>
  <c r="D4708" i="5"/>
  <c r="B4709" i="5"/>
  <c r="D4709" i="5"/>
  <c r="B4710" i="5"/>
  <c r="D4710" i="5"/>
  <c r="B4711" i="5"/>
  <c r="D4711" i="5"/>
  <c r="B4712" i="5"/>
  <c r="D4712" i="5"/>
  <c r="B4713" i="5"/>
  <c r="D4713" i="5"/>
  <c r="B4714" i="5"/>
  <c r="D4714" i="5"/>
  <c r="B4715" i="5"/>
  <c r="D4715" i="5"/>
  <c r="B4716" i="5"/>
  <c r="D4716" i="5"/>
  <c r="B4717" i="5"/>
  <c r="D4717" i="5"/>
  <c r="B4718" i="5"/>
  <c r="D4718" i="5"/>
  <c r="B4719" i="5"/>
  <c r="D4719" i="5"/>
  <c r="B4720" i="5"/>
  <c r="D4720" i="5"/>
  <c r="B4721" i="5"/>
  <c r="D4721" i="5"/>
  <c r="B4722" i="5"/>
  <c r="D4722" i="5"/>
  <c r="B4723" i="5"/>
  <c r="D4723" i="5"/>
  <c r="B4724" i="5"/>
  <c r="D4724" i="5"/>
  <c r="B4725" i="5"/>
  <c r="D4725" i="5"/>
  <c r="B4726" i="5"/>
  <c r="D4726" i="5"/>
  <c r="B4727" i="5"/>
  <c r="D4727" i="5"/>
  <c r="B4728" i="5"/>
  <c r="D4728" i="5"/>
  <c r="B4729" i="5"/>
  <c r="D4729" i="5"/>
  <c r="B4730" i="5"/>
  <c r="D4730" i="5"/>
  <c r="B4731" i="5"/>
  <c r="D4731" i="5"/>
  <c r="B4732" i="5"/>
  <c r="D4732" i="5"/>
  <c r="B4733" i="5"/>
  <c r="D4733" i="5"/>
  <c r="B4734" i="5"/>
  <c r="D4734" i="5"/>
  <c r="B4735" i="5"/>
  <c r="D4735" i="5"/>
  <c r="B4736" i="5"/>
  <c r="D4736" i="5"/>
  <c r="B4737" i="5"/>
  <c r="D4737" i="5"/>
  <c r="B4738" i="5"/>
  <c r="D4738" i="5"/>
  <c r="B4739" i="5"/>
  <c r="D4739" i="5"/>
  <c r="B4740" i="5"/>
  <c r="D4740" i="5"/>
  <c r="B4741" i="5"/>
  <c r="D4741" i="5"/>
  <c r="B4742" i="5"/>
  <c r="D4742" i="5"/>
  <c r="B4743" i="5"/>
  <c r="D4743" i="5"/>
  <c r="B4744" i="5"/>
  <c r="D4744" i="5"/>
  <c r="B4745" i="5"/>
  <c r="D4745" i="5"/>
  <c r="B4746" i="5"/>
  <c r="D4746" i="5"/>
  <c r="B4747" i="5"/>
  <c r="D4747" i="5"/>
  <c r="B4748" i="5"/>
  <c r="D4748" i="5"/>
  <c r="B4749" i="5"/>
  <c r="D4749" i="5"/>
  <c r="B4750" i="5"/>
  <c r="D4750" i="5"/>
  <c r="B4751" i="5"/>
  <c r="D4751" i="5"/>
  <c r="B4753" i="5"/>
  <c r="D4753" i="5"/>
  <c r="B4754" i="5"/>
  <c r="D4754" i="5"/>
  <c r="B4755" i="5"/>
  <c r="D4755" i="5"/>
  <c r="B4756" i="5"/>
  <c r="D4756" i="5"/>
  <c r="B4757" i="5"/>
  <c r="D4757" i="5"/>
  <c r="B4758" i="5"/>
  <c r="D4758" i="5"/>
  <c r="B4759" i="5"/>
  <c r="D4759" i="5"/>
  <c r="B4760" i="5"/>
  <c r="D4760" i="5"/>
  <c r="B4761" i="5"/>
  <c r="D4761" i="5"/>
  <c r="B4762" i="5"/>
  <c r="D4762" i="5"/>
  <c r="B4763" i="5"/>
  <c r="D4763" i="5"/>
  <c r="B4764" i="5"/>
  <c r="D4764" i="5"/>
  <c r="B4765" i="5"/>
  <c r="D4765" i="5"/>
  <c r="B4766" i="5"/>
  <c r="D4766" i="5"/>
  <c r="B4767" i="5"/>
  <c r="D4767" i="5"/>
  <c r="B4768" i="5"/>
  <c r="D4768" i="5"/>
  <c r="B4769" i="5"/>
  <c r="D4769" i="5"/>
  <c r="B4770" i="5"/>
  <c r="D4770" i="5"/>
  <c r="B4771" i="5"/>
  <c r="D4771" i="5"/>
  <c r="B4772" i="5"/>
  <c r="D4772" i="5"/>
  <c r="B4773" i="5"/>
  <c r="D4773" i="5"/>
  <c r="B4774" i="5"/>
  <c r="D4774" i="5"/>
  <c r="B4775" i="5"/>
  <c r="D4775" i="5"/>
  <c r="B4776" i="5"/>
  <c r="D4776" i="5"/>
  <c r="B4777" i="5"/>
  <c r="D4777" i="5"/>
  <c r="B4778" i="5"/>
  <c r="D4778" i="5"/>
  <c r="B4779" i="5"/>
  <c r="D4779" i="5"/>
  <c r="B4780" i="5"/>
  <c r="D4780" i="5"/>
  <c r="B4781" i="5"/>
  <c r="D4781" i="5"/>
  <c r="B4782" i="5"/>
  <c r="D4782" i="5"/>
  <c r="B4783" i="5"/>
  <c r="D4783" i="5"/>
  <c r="B4784" i="5"/>
  <c r="D4784" i="5"/>
  <c r="B4785" i="5"/>
  <c r="D4785" i="5"/>
  <c r="B4786" i="5"/>
  <c r="D4786" i="5"/>
  <c r="B4787" i="5"/>
  <c r="D4787" i="5"/>
  <c r="B4788" i="5"/>
  <c r="D4788" i="5"/>
  <c r="B4789" i="5"/>
  <c r="D4789" i="5"/>
  <c r="B4790" i="5"/>
  <c r="D4790" i="5"/>
  <c r="B4791" i="5"/>
  <c r="D4791" i="5"/>
  <c r="B4792" i="5"/>
  <c r="D4792" i="5"/>
  <c r="B4793" i="5"/>
  <c r="D4793" i="5"/>
  <c r="B4794" i="5"/>
  <c r="D4794" i="5"/>
  <c r="B4795" i="5"/>
  <c r="D4795" i="5"/>
  <c r="B4796" i="5"/>
  <c r="D4796" i="5"/>
  <c r="B4797" i="5"/>
  <c r="D4797" i="5"/>
  <c r="B4798" i="5"/>
  <c r="D4798" i="5"/>
  <c r="B4799" i="5"/>
  <c r="D4799" i="5"/>
  <c r="B4800" i="5"/>
  <c r="D4800" i="5"/>
  <c r="B4801" i="5"/>
  <c r="D4801" i="5"/>
  <c r="B4802" i="5"/>
  <c r="D4802" i="5"/>
  <c r="B4803" i="5"/>
  <c r="D4803" i="5"/>
  <c r="B4804" i="5"/>
  <c r="D4804" i="5"/>
  <c r="B4805" i="5"/>
  <c r="D4805" i="5"/>
  <c r="B4806" i="5"/>
  <c r="D4806" i="5"/>
  <c r="B4807" i="5"/>
  <c r="D4807" i="5"/>
  <c r="B4808" i="5"/>
  <c r="D4808" i="5"/>
  <c r="B4809" i="5"/>
  <c r="D4809" i="5"/>
  <c r="B4810" i="5"/>
  <c r="D4810" i="5"/>
  <c r="B4811" i="5"/>
  <c r="D4811" i="5"/>
  <c r="B4812" i="5"/>
  <c r="D4812" i="5"/>
  <c r="B4813" i="5"/>
  <c r="D4813" i="5"/>
  <c r="B4814" i="5"/>
  <c r="D4814" i="5"/>
  <c r="B4815" i="5"/>
  <c r="D4815" i="5"/>
  <c r="B4816" i="5"/>
  <c r="D4816" i="5"/>
  <c r="B4817" i="5"/>
  <c r="D4817" i="5"/>
  <c r="B4818" i="5"/>
  <c r="D4818" i="5"/>
  <c r="B4819" i="5"/>
  <c r="D4819" i="5"/>
  <c r="B4820" i="5"/>
  <c r="D4820" i="5"/>
  <c r="B4821" i="5"/>
  <c r="D4821" i="5"/>
  <c r="B4822" i="5"/>
  <c r="D4822" i="5"/>
  <c r="B4823" i="5"/>
  <c r="D4823" i="5"/>
  <c r="B4824" i="5"/>
  <c r="D4824" i="5"/>
  <c r="B4825" i="5"/>
  <c r="D4825" i="5"/>
  <c r="B4826" i="5"/>
  <c r="D4826" i="5"/>
  <c r="B4827" i="5"/>
  <c r="D4827" i="5"/>
  <c r="B4828" i="5"/>
  <c r="D4828" i="5"/>
  <c r="B4829" i="5"/>
  <c r="D4829" i="5"/>
  <c r="B4830" i="5"/>
  <c r="D4830" i="5"/>
  <c r="B4831" i="5"/>
  <c r="D4831" i="5"/>
  <c r="B4832" i="5"/>
  <c r="D4832" i="5"/>
  <c r="B4833" i="5"/>
  <c r="D4833" i="5"/>
  <c r="B4834" i="5"/>
  <c r="D4834" i="5"/>
  <c r="B4835" i="5"/>
  <c r="D4835" i="5"/>
  <c r="B4836" i="5"/>
  <c r="D4836" i="5"/>
  <c r="B4837" i="5"/>
  <c r="D4837" i="5"/>
  <c r="B4838" i="5"/>
  <c r="D4838" i="5"/>
  <c r="B4839" i="5"/>
  <c r="D4839" i="5"/>
  <c r="B4840" i="5"/>
  <c r="D4840" i="5"/>
  <c r="B4841" i="5"/>
  <c r="D4841" i="5"/>
  <c r="B4842" i="5"/>
  <c r="D4842" i="5"/>
  <c r="B4843" i="5"/>
  <c r="D4843" i="5"/>
  <c r="B4844" i="5"/>
  <c r="D4844" i="5"/>
  <c r="B4845" i="5"/>
  <c r="D4845" i="5"/>
  <c r="B4846" i="5"/>
  <c r="D4846" i="5"/>
  <c r="B4847" i="5"/>
  <c r="D4847" i="5"/>
  <c r="B4848" i="5"/>
  <c r="D4848" i="5"/>
  <c r="B4849" i="5"/>
  <c r="D4849" i="5"/>
  <c r="B4850" i="5"/>
  <c r="D4850" i="5"/>
  <c r="B4851" i="5"/>
  <c r="D4851" i="5"/>
  <c r="B4852" i="5"/>
  <c r="D4852" i="5"/>
  <c r="B4853" i="5"/>
  <c r="D4853" i="5"/>
  <c r="B4854" i="5"/>
  <c r="D4854" i="5"/>
  <c r="B4855" i="5"/>
  <c r="D4855" i="5"/>
  <c r="B4856" i="5"/>
  <c r="D4856" i="5"/>
  <c r="B4857" i="5"/>
  <c r="D4857" i="5"/>
  <c r="B4858" i="5"/>
  <c r="D4858" i="5"/>
  <c r="B4859" i="5"/>
  <c r="D4859" i="5"/>
  <c r="B4860" i="5"/>
  <c r="D4860" i="5"/>
  <c r="B4861" i="5"/>
  <c r="D4861" i="5"/>
  <c r="B4862" i="5"/>
  <c r="D4862" i="5"/>
  <c r="B4863" i="5"/>
  <c r="D4863" i="5"/>
  <c r="B4864" i="5"/>
  <c r="D4864" i="5"/>
  <c r="B4865" i="5"/>
  <c r="D4865" i="5"/>
  <c r="B4866" i="5"/>
  <c r="D4866" i="5"/>
  <c r="B4867" i="5"/>
  <c r="D4867" i="5"/>
  <c r="B4868" i="5"/>
  <c r="D4868" i="5"/>
  <c r="B4869" i="5"/>
  <c r="D4869" i="5"/>
  <c r="B4870" i="5"/>
  <c r="D4870" i="5"/>
  <c r="B4871" i="5"/>
  <c r="D4871" i="5"/>
  <c r="B4872" i="5"/>
  <c r="D4872" i="5"/>
  <c r="B4873" i="5"/>
  <c r="D4873" i="5"/>
  <c r="B4874" i="5"/>
  <c r="D4874" i="5"/>
  <c r="B4875" i="5"/>
  <c r="D4875" i="5"/>
  <c r="B4876" i="5"/>
  <c r="D4876" i="5"/>
  <c r="B4877" i="5"/>
  <c r="D4877" i="5"/>
  <c r="B4878" i="5"/>
  <c r="D4878" i="5"/>
  <c r="B4879" i="5"/>
  <c r="D4879" i="5"/>
  <c r="B4880" i="5"/>
  <c r="D4880" i="5"/>
  <c r="B4881" i="5"/>
  <c r="D4881" i="5"/>
  <c r="B4882" i="5"/>
  <c r="D4882" i="5"/>
  <c r="B4883" i="5"/>
  <c r="D4883" i="5"/>
  <c r="B4884" i="5"/>
  <c r="D4884" i="5"/>
  <c r="B4885" i="5"/>
  <c r="D4885" i="5"/>
  <c r="B4886" i="5"/>
  <c r="D4886" i="5"/>
  <c r="B4887" i="5"/>
  <c r="D4887" i="5"/>
  <c r="B4888" i="5"/>
  <c r="D4888" i="5"/>
  <c r="B4889" i="5"/>
  <c r="D4889" i="5"/>
  <c r="B4890" i="5"/>
  <c r="D4890" i="5"/>
  <c r="B4891" i="5"/>
  <c r="D4891" i="5"/>
  <c r="B4892" i="5"/>
  <c r="D4892" i="5"/>
  <c r="B4893" i="5"/>
  <c r="D4893" i="5"/>
  <c r="B4894" i="5"/>
  <c r="D4894" i="5"/>
  <c r="B4895" i="5"/>
  <c r="D4895" i="5"/>
  <c r="B4896" i="5"/>
  <c r="D4896" i="5"/>
  <c r="B4897" i="5"/>
  <c r="D4897" i="5"/>
  <c r="B4898" i="5"/>
  <c r="D4898" i="5"/>
  <c r="B4899" i="5"/>
  <c r="D4899" i="5"/>
  <c r="B4900" i="5"/>
  <c r="D4900" i="5"/>
  <c r="B4901" i="5"/>
  <c r="D4901" i="5"/>
  <c r="B4902" i="5"/>
  <c r="D4902" i="5"/>
  <c r="B4903" i="5"/>
  <c r="D4903" i="5"/>
  <c r="B4904" i="5"/>
  <c r="D4904" i="5"/>
  <c r="B4905" i="5"/>
  <c r="D4905" i="5"/>
  <c r="B4906" i="5"/>
  <c r="D4906" i="5"/>
  <c r="B4907" i="5"/>
  <c r="D4907" i="5"/>
  <c r="B4908" i="5"/>
  <c r="D4908" i="5"/>
  <c r="B4909" i="5"/>
  <c r="D4909" i="5"/>
  <c r="B4910" i="5"/>
  <c r="D4910" i="5"/>
  <c r="B4911" i="5"/>
  <c r="D4911" i="5"/>
  <c r="B4912" i="5"/>
  <c r="D4912" i="5"/>
  <c r="B4913" i="5"/>
  <c r="D4913" i="5"/>
  <c r="B4914" i="5"/>
  <c r="D4914" i="5"/>
  <c r="B4915" i="5"/>
  <c r="D4915" i="5"/>
  <c r="B4916" i="5"/>
  <c r="D4916" i="5"/>
  <c r="B4917" i="5"/>
  <c r="D4917" i="5"/>
  <c r="B4918" i="5"/>
  <c r="D4918" i="5"/>
  <c r="B4919" i="5"/>
  <c r="D4919" i="5"/>
  <c r="B4920" i="5"/>
  <c r="D4920" i="5"/>
  <c r="B4921" i="5"/>
  <c r="D4921" i="5"/>
  <c r="B4922" i="5"/>
  <c r="D4922" i="5"/>
  <c r="B4923" i="5"/>
  <c r="D4923" i="5"/>
  <c r="B4924" i="5"/>
  <c r="D4924" i="5"/>
  <c r="B4925" i="5"/>
  <c r="D4925" i="5"/>
  <c r="B4926" i="5"/>
  <c r="D4926" i="5"/>
  <c r="B4927" i="5"/>
  <c r="D4927" i="5"/>
  <c r="B4928" i="5"/>
  <c r="D4928" i="5"/>
  <c r="B4929" i="5"/>
  <c r="D4929" i="5"/>
  <c r="B4930" i="5"/>
  <c r="D4930" i="5"/>
  <c r="B4931" i="5"/>
  <c r="D4931" i="5"/>
  <c r="B4932" i="5"/>
  <c r="D4932" i="5"/>
  <c r="B4933" i="5"/>
  <c r="D4933" i="5"/>
  <c r="B4934" i="5"/>
  <c r="D4934" i="5"/>
  <c r="B4935" i="5"/>
  <c r="D4935" i="5"/>
  <c r="B4936" i="5"/>
  <c r="D4936" i="5"/>
  <c r="B4937" i="5"/>
  <c r="D4937" i="5"/>
  <c r="B4938" i="5"/>
  <c r="D4938" i="5"/>
  <c r="B4939" i="5"/>
  <c r="D4939" i="5"/>
  <c r="B4940" i="5"/>
  <c r="D4940" i="5"/>
  <c r="B4941" i="5"/>
  <c r="D4941" i="5"/>
  <c r="B4942" i="5"/>
  <c r="D4942" i="5"/>
  <c r="B4943" i="5"/>
  <c r="D4943" i="5"/>
  <c r="B4944" i="5"/>
  <c r="D4944" i="5"/>
  <c r="B4945" i="5"/>
  <c r="D4945" i="5"/>
  <c r="B4946" i="5"/>
  <c r="D4946" i="5"/>
  <c r="B4947" i="5"/>
  <c r="D4947" i="5"/>
  <c r="B4948" i="5"/>
  <c r="D4948" i="5"/>
  <c r="B4949" i="5"/>
  <c r="D4949" i="5"/>
  <c r="B4950" i="5"/>
  <c r="D4950" i="5"/>
  <c r="B4951" i="5"/>
  <c r="D4951" i="5"/>
  <c r="B4952" i="5"/>
  <c r="D4952" i="5"/>
  <c r="B4953" i="5"/>
  <c r="D4953" i="5"/>
  <c r="B4954" i="5"/>
  <c r="D4954" i="5"/>
  <c r="B4955" i="5"/>
  <c r="D4955" i="5"/>
  <c r="B4956" i="5"/>
  <c r="D4956" i="5"/>
  <c r="B4957" i="5"/>
  <c r="D4957" i="5"/>
  <c r="B4958" i="5"/>
  <c r="D4958" i="5"/>
  <c r="B4959" i="5"/>
  <c r="D4959" i="5"/>
  <c r="B4960" i="5"/>
  <c r="D4960" i="5"/>
  <c r="B4961" i="5"/>
  <c r="D4961" i="5"/>
  <c r="B4962" i="5"/>
  <c r="D4962" i="5"/>
  <c r="B4963" i="5"/>
  <c r="D4963" i="5"/>
  <c r="B4964" i="5"/>
  <c r="D4964" i="5"/>
  <c r="B4965" i="5"/>
  <c r="D4965" i="5"/>
  <c r="B4966" i="5"/>
  <c r="D4966" i="5"/>
  <c r="B4967" i="5"/>
  <c r="D4967" i="5"/>
  <c r="B4968" i="5"/>
  <c r="D4968" i="5"/>
  <c r="B4969" i="5"/>
  <c r="D4969" i="5"/>
  <c r="B4970" i="5"/>
  <c r="D4970" i="5"/>
  <c r="B4971" i="5"/>
  <c r="D4971" i="5"/>
  <c r="B4972" i="5"/>
  <c r="D4972" i="5"/>
  <c r="B4973" i="5"/>
  <c r="D4973" i="5"/>
  <c r="B4974" i="5"/>
  <c r="D4974" i="5"/>
  <c r="B4975" i="5"/>
  <c r="D4975" i="5"/>
  <c r="B4976" i="5"/>
  <c r="D4976" i="5"/>
  <c r="B4977" i="5"/>
  <c r="D4977" i="5"/>
  <c r="B4978" i="5"/>
  <c r="D4978" i="5"/>
  <c r="B4979" i="5"/>
  <c r="D4979" i="5"/>
  <c r="B4980" i="5"/>
  <c r="D4980" i="5"/>
  <c r="B4981" i="5"/>
  <c r="D4981" i="5"/>
  <c r="B4982" i="5"/>
  <c r="D4982" i="5"/>
  <c r="B4983" i="5"/>
  <c r="D4983" i="5"/>
  <c r="B4984" i="5"/>
  <c r="D4984" i="5"/>
  <c r="B4985" i="5"/>
  <c r="D4985" i="5"/>
  <c r="B4986" i="5"/>
  <c r="D4986" i="5"/>
  <c r="B4987" i="5"/>
  <c r="D4987" i="5"/>
  <c r="B4988" i="5"/>
  <c r="D4988" i="5"/>
  <c r="B4989" i="5"/>
  <c r="D4989" i="5"/>
  <c r="B4990" i="5"/>
  <c r="D4990" i="5"/>
  <c r="B4991" i="5"/>
  <c r="D4991" i="5"/>
  <c r="B4992" i="5"/>
  <c r="D4992" i="5"/>
  <c r="B4993" i="5"/>
  <c r="D4993" i="5"/>
  <c r="B4994" i="5"/>
  <c r="D4994" i="5"/>
  <c r="B4995" i="5"/>
  <c r="D4995" i="5"/>
  <c r="B4996" i="5"/>
  <c r="D4996" i="5"/>
  <c r="B4997" i="5"/>
  <c r="D4997" i="5"/>
  <c r="B4998" i="5"/>
  <c r="D4998" i="5"/>
  <c r="B4999" i="5"/>
  <c r="D4999" i="5"/>
  <c r="B5000" i="5"/>
  <c r="D5000" i="5"/>
  <c r="B5001" i="5"/>
  <c r="D5001" i="5"/>
  <c r="B5002" i="5"/>
  <c r="D5002" i="5"/>
  <c r="B5003" i="5"/>
  <c r="D5003" i="5"/>
  <c r="B5004" i="5"/>
  <c r="D5004" i="5"/>
  <c r="B5005" i="5"/>
  <c r="D5005" i="5"/>
  <c r="B5006" i="5"/>
  <c r="D5006" i="5"/>
  <c r="B5007" i="5"/>
  <c r="D5007" i="5"/>
  <c r="B5008" i="5"/>
  <c r="D5008" i="5"/>
  <c r="B5009" i="5"/>
  <c r="D5009" i="5"/>
  <c r="B5010" i="5"/>
  <c r="D5010" i="5"/>
  <c r="B5011" i="5"/>
  <c r="D5011" i="5"/>
  <c r="B5012" i="5"/>
  <c r="D5012" i="5"/>
  <c r="B5013" i="5"/>
  <c r="D5013" i="5"/>
  <c r="B5014" i="5"/>
  <c r="D5014" i="5"/>
  <c r="B5015" i="5"/>
  <c r="D5015" i="5"/>
  <c r="B5016" i="5"/>
  <c r="D5016" i="5"/>
  <c r="B5017" i="5"/>
  <c r="D5017" i="5"/>
  <c r="B5018" i="5"/>
  <c r="D5018" i="5"/>
  <c r="B5019" i="5"/>
  <c r="D5019" i="5"/>
  <c r="B5020" i="5"/>
  <c r="D5020" i="5"/>
  <c r="B5021" i="5"/>
  <c r="D5021" i="5"/>
  <c r="B5022" i="5"/>
  <c r="D5022" i="5"/>
  <c r="B5023" i="5"/>
  <c r="D5023" i="5"/>
  <c r="B5024" i="5"/>
  <c r="D5024" i="5"/>
  <c r="B5025" i="5"/>
  <c r="D5025" i="5"/>
  <c r="B5026" i="5"/>
  <c r="D5026" i="5"/>
  <c r="B5027" i="5"/>
  <c r="D5027" i="5"/>
  <c r="B5028" i="5"/>
  <c r="D5028" i="5"/>
  <c r="B5029" i="5"/>
  <c r="D5029" i="5"/>
  <c r="B5030" i="5"/>
  <c r="D5030" i="5"/>
  <c r="B5031" i="5"/>
  <c r="D5031" i="5"/>
  <c r="B5032" i="5"/>
  <c r="D5032" i="5"/>
  <c r="B5033" i="5"/>
  <c r="D5033" i="5"/>
  <c r="B5034" i="5"/>
  <c r="D5034" i="5"/>
  <c r="B5035" i="5"/>
  <c r="D5035" i="5"/>
  <c r="B5036" i="5"/>
  <c r="D5036" i="5"/>
  <c r="B5037" i="5"/>
  <c r="D5037" i="5"/>
  <c r="B5038" i="5"/>
  <c r="D5038" i="5"/>
  <c r="B5039" i="5"/>
  <c r="D5039" i="5"/>
  <c r="B5040" i="5"/>
  <c r="D5040" i="5"/>
  <c r="B5041" i="5"/>
  <c r="D5041" i="5"/>
  <c r="B5042" i="5"/>
  <c r="D5042" i="5"/>
  <c r="B5043" i="5"/>
  <c r="D5043" i="5"/>
  <c r="B5044" i="5"/>
  <c r="D5044" i="5"/>
  <c r="B5045" i="5"/>
  <c r="D5045" i="5"/>
  <c r="B5046" i="5"/>
  <c r="D5046" i="5"/>
  <c r="B5047" i="5"/>
  <c r="D5047" i="5"/>
  <c r="B5048" i="5"/>
  <c r="D5048" i="5"/>
  <c r="B5049" i="5"/>
  <c r="D5049" i="5"/>
  <c r="B5050" i="5"/>
  <c r="D5050" i="5"/>
  <c r="B5051" i="5"/>
  <c r="D5051" i="5"/>
  <c r="B5052" i="5"/>
  <c r="D5052" i="5"/>
  <c r="B5053" i="5"/>
  <c r="D5053" i="5"/>
  <c r="B5054" i="5"/>
  <c r="D5054" i="5"/>
  <c r="B5055" i="5"/>
  <c r="D5055" i="5"/>
  <c r="B5056" i="5"/>
  <c r="D5056" i="5"/>
  <c r="B5057" i="5"/>
  <c r="D5057" i="5"/>
  <c r="B5058" i="5"/>
  <c r="D5058" i="5"/>
  <c r="B5059" i="5"/>
  <c r="D5059" i="5"/>
  <c r="B5060" i="5"/>
  <c r="D5060" i="5"/>
  <c r="B5061" i="5"/>
  <c r="D5061" i="5"/>
  <c r="B5062" i="5"/>
  <c r="D5062" i="5"/>
  <c r="B5063" i="5"/>
  <c r="D5063" i="5"/>
  <c r="B5064" i="5"/>
  <c r="D5064" i="5"/>
  <c r="B5065" i="5"/>
  <c r="D5065" i="5"/>
  <c r="B5066" i="5"/>
  <c r="D5066" i="5"/>
  <c r="B5067" i="5"/>
  <c r="D5067" i="5"/>
  <c r="B5068" i="5"/>
  <c r="D5068" i="5"/>
  <c r="B5069" i="5"/>
  <c r="D5069" i="5"/>
  <c r="B5070" i="5"/>
  <c r="D5070" i="5"/>
  <c r="B5071" i="5"/>
  <c r="D5071" i="5"/>
  <c r="B5072" i="5"/>
  <c r="D5072" i="5"/>
  <c r="B5073" i="5"/>
  <c r="D5073" i="5"/>
  <c r="B5074" i="5"/>
  <c r="D5074" i="5"/>
  <c r="B5075" i="5"/>
  <c r="D5075" i="5"/>
  <c r="B5076" i="5"/>
  <c r="D5076" i="5"/>
  <c r="B5077" i="5"/>
  <c r="D5077" i="5"/>
  <c r="B5078" i="5"/>
  <c r="D5078" i="5"/>
  <c r="B5079" i="5"/>
  <c r="D5079" i="5"/>
  <c r="B5080" i="5"/>
  <c r="D5080" i="5"/>
  <c r="B5081" i="5"/>
  <c r="D5081" i="5"/>
  <c r="B5082" i="5"/>
  <c r="D5082" i="5"/>
  <c r="B5083" i="5"/>
  <c r="D5083" i="5"/>
  <c r="B5084" i="5"/>
  <c r="D5084" i="5"/>
  <c r="B5085" i="5"/>
  <c r="D5085" i="5"/>
  <c r="B5086" i="5"/>
  <c r="D5086" i="5"/>
  <c r="B5087" i="5"/>
  <c r="D5087" i="5"/>
  <c r="B5088" i="5"/>
  <c r="D5088" i="5"/>
  <c r="B5089" i="5"/>
  <c r="D5089" i="5"/>
  <c r="B5090" i="5"/>
  <c r="D5090" i="5"/>
  <c r="B5091" i="5"/>
  <c r="D5091" i="5"/>
  <c r="B5092" i="5"/>
  <c r="D5092" i="5"/>
  <c r="B5093" i="5"/>
  <c r="D5093" i="5"/>
  <c r="B5094" i="5"/>
  <c r="D5094" i="5"/>
  <c r="B5095" i="5"/>
  <c r="D5095" i="5"/>
  <c r="B5096" i="5"/>
  <c r="D5096" i="5"/>
  <c r="B5097" i="5"/>
  <c r="D5097" i="5"/>
  <c r="B5098" i="5"/>
  <c r="D5098" i="5"/>
  <c r="B5099" i="5"/>
  <c r="D5099" i="5"/>
  <c r="B5100" i="5"/>
  <c r="D5100" i="5"/>
  <c r="B5101" i="5"/>
  <c r="D5101" i="5"/>
  <c r="B5102" i="5"/>
  <c r="D5102" i="5"/>
  <c r="B5103" i="5"/>
  <c r="D5103" i="5"/>
  <c r="B5104" i="5"/>
  <c r="D5104" i="5"/>
  <c r="B5105" i="5"/>
  <c r="D5105" i="5"/>
  <c r="B5106" i="5"/>
  <c r="D5106" i="5"/>
  <c r="B5107" i="5"/>
  <c r="D5107" i="5"/>
  <c r="B5108" i="5"/>
  <c r="D5108" i="5"/>
  <c r="B5109" i="5"/>
  <c r="D5109" i="5"/>
  <c r="B5110" i="5"/>
  <c r="D5110" i="5"/>
  <c r="B5111" i="5"/>
  <c r="D5111" i="5"/>
  <c r="B5112" i="5"/>
  <c r="D5112" i="5"/>
  <c r="B5113" i="5"/>
  <c r="D5113" i="5"/>
  <c r="B5114" i="5"/>
  <c r="D5114" i="5"/>
  <c r="B5115" i="5"/>
  <c r="D5115" i="5"/>
  <c r="B5116" i="5"/>
  <c r="D5116" i="5"/>
  <c r="B5117" i="5"/>
  <c r="D5117" i="5"/>
  <c r="B5118" i="5"/>
  <c r="D5118" i="5"/>
  <c r="B5119" i="5"/>
  <c r="D5119" i="5"/>
  <c r="B5120" i="5"/>
  <c r="D5120" i="5"/>
  <c r="B5121" i="5"/>
  <c r="D5121" i="5"/>
  <c r="B5122" i="5"/>
  <c r="D5122" i="5"/>
  <c r="B5123" i="5"/>
  <c r="D5123" i="5"/>
  <c r="B5124" i="5"/>
  <c r="D5124" i="5"/>
  <c r="B5125" i="5"/>
  <c r="D5125" i="5"/>
  <c r="B5126" i="5"/>
  <c r="D5126" i="5"/>
  <c r="B5127" i="5"/>
  <c r="D5127" i="5"/>
  <c r="B5128" i="5"/>
  <c r="D5128" i="5"/>
  <c r="B5129" i="5"/>
  <c r="D5129" i="5"/>
  <c r="B5130" i="5"/>
  <c r="D5130" i="5"/>
  <c r="B5131" i="5"/>
  <c r="D5131" i="5"/>
  <c r="B5132" i="5"/>
  <c r="D5132" i="5"/>
  <c r="B5133" i="5"/>
  <c r="D5133" i="5"/>
  <c r="B5134" i="5"/>
  <c r="D5134" i="5"/>
  <c r="B5135" i="5"/>
  <c r="D5135" i="5"/>
  <c r="B5136" i="5"/>
  <c r="D5136" i="5"/>
  <c r="B5137" i="5"/>
  <c r="D5137" i="5"/>
  <c r="B5138" i="5"/>
  <c r="D5138" i="5"/>
  <c r="B5139" i="5"/>
  <c r="D5139" i="5"/>
  <c r="B5140" i="5"/>
  <c r="D5140" i="5"/>
  <c r="B5141" i="5"/>
  <c r="D5141" i="5"/>
  <c r="B5142" i="5"/>
  <c r="D5142" i="5"/>
  <c r="B5143" i="5"/>
  <c r="D5143" i="5"/>
  <c r="B5144" i="5"/>
  <c r="D5144" i="5"/>
  <c r="B5145" i="5"/>
  <c r="D5145" i="5"/>
  <c r="B5146" i="5"/>
  <c r="D5146" i="5"/>
  <c r="B5147" i="5"/>
  <c r="D5147" i="5"/>
  <c r="B5148" i="5"/>
  <c r="D5148" i="5"/>
  <c r="B5149" i="5"/>
  <c r="D5149" i="5"/>
  <c r="B5150" i="5"/>
  <c r="D5150" i="5"/>
  <c r="B5151" i="5"/>
  <c r="D5151" i="5"/>
  <c r="B5152" i="5"/>
  <c r="D5152" i="5"/>
  <c r="B5153" i="5"/>
  <c r="D5153" i="5"/>
  <c r="B5154" i="5"/>
  <c r="D5154" i="5"/>
  <c r="B5155" i="5"/>
  <c r="D5155" i="5"/>
  <c r="B5156" i="5"/>
  <c r="D5156" i="5"/>
  <c r="B5157" i="5"/>
  <c r="D5157" i="5"/>
  <c r="B5158" i="5"/>
  <c r="D5158" i="5"/>
  <c r="B5159" i="5"/>
  <c r="D5159" i="5"/>
  <c r="B5160" i="5"/>
  <c r="D5160" i="5"/>
  <c r="B5161" i="5"/>
  <c r="D5161" i="5"/>
  <c r="B5162" i="5"/>
  <c r="D5162" i="5"/>
  <c r="B5163" i="5"/>
  <c r="D5163" i="5"/>
  <c r="B5164" i="5"/>
  <c r="D5164" i="5"/>
  <c r="B5165" i="5"/>
  <c r="D5165" i="5"/>
  <c r="B5166" i="5"/>
  <c r="D5166" i="5"/>
  <c r="B5167" i="5"/>
  <c r="D5167" i="5"/>
  <c r="B5168" i="5"/>
  <c r="D5168" i="5"/>
  <c r="B5169" i="5"/>
  <c r="D5169" i="5"/>
  <c r="B5170" i="5"/>
  <c r="D5170" i="5"/>
  <c r="B5171" i="5"/>
  <c r="D5171" i="5"/>
  <c r="B5172" i="5"/>
  <c r="D5172" i="5"/>
  <c r="B5173" i="5"/>
  <c r="D5173" i="5"/>
  <c r="B5174" i="5"/>
  <c r="D5174" i="5"/>
  <c r="B5175" i="5"/>
  <c r="D5175" i="5"/>
  <c r="B5176" i="5"/>
  <c r="D5176" i="5"/>
  <c r="B5177" i="5"/>
  <c r="D5177" i="5"/>
  <c r="B5178" i="5"/>
  <c r="D5178" i="5"/>
  <c r="B5179" i="5"/>
  <c r="D5179" i="5"/>
  <c r="B5180" i="5"/>
  <c r="D5180" i="5"/>
  <c r="B5181" i="5"/>
  <c r="D5181" i="5"/>
  <c r="B5182" i="5"/>
  <c r="D5182" i="5"/>
  <c r="B5183" i="5"/>
  <c r="D5183" i="5"/>
  <c r="B5184" i="5"/>
  <c r="D5184" i="5"/>
  <c r="B5185" i="5"/>
  <c r="D5185" i="5"/>
  <c r="B5186" i="5"/>
  <c r="D5186" i="5"/>
  <c r="B5187" i="5"/>
  <c r="D5187" i="5"/>
  <c r="B5188" i="5"/>
  <c r="D5188" i="5"/>
  <c r="B5189" i="5"/>
  <c r="D5189" i="5"/>
  <c r="B5190" i="5"/>
  <c r="D5190" i="5"/>
  <c r="B5191" i="5"/>
  <c r="D5191" i="5"/>
  <c r="B5192" i="5"/>
  <c r="D5192" i="5"/>
  <c r="B5193" i="5"/>
  <c r="D5193" i="5"/>
  <c r="B5194" i="5"/>
  <c r="D5194" i="5"/>
  <c r="B5195" i="5"/>
  <c r="D5195" i="5"/>
  <c r="B5196" i="5"/>
  <c r="D5196" i="5"/>
  <c r="B5197" i="5"/>
  <c r="D5197" i="5"/>
  <c r="B5198" i="5"/>
  <c r="D5198" i="5"/>
  <c r="B5199" i="5"/>
  <c r="D5199" i="5"/>
  <c r="B5200" i="5"/>
  <c r="D5200" i="5"/>
  <c r="B5201" i="5"/>
  <c r="D5201" i="5"/>
  <c r="B5202" i="5"/>
  <c r="D5202" i="5"/>
  <c r="B5203" i="5"/>
  <c r="D5203" i="5"/>
  <c r="B5204" i="5"/>
  <c r="D5204" i="5"/>
  <c r="B5205" i="5"/>
  <c r="D5205" i="5"/>
  <c r="B5206" i="5"/>
  <c r="D5206" i="5"/>
  <c r="B5207" i="5"/>
  <c r="D5207" i="5"/>
  <c r="B5208" i="5"/>
  <c r="D5208" i="5"/>
  <c r="B5209" i="5"/>
  <c r="D5209" i="5"/>
  <c r="B5210" i="5"/>
  <c r="D5210" i="5"/>
  <c r="B5211" i="5"/>
  <c r="D5211" i="5"/>
  <c r="B5212" i="5"/>
  <c r="D5212" i="5"/>
  <c r="B5213" i="5"/>
  <c r="D5213" i="5"/>
  <c r="B5214" i="5"/>
  <c r="D5214" i="5"/>
  <c r="B5215" i="5"/>
  <c r="D5215" i="5"/>
  <c r="B5216" i="5"/>
  <c r="D5216" i="5"/>
  <c r="B5217" i="5"/>
  <c r="D5217" i="5"/>
  <c r="B5218" i="5"/>
  <c r="D5218" i="5"/>
  <c r="B5219" i="5"/>
  <c r="D5219" i="5"/>
  <c r="B5220" i="5"/>
  <c r="D5220" i="5"/>
  <c r="B5221" i="5"/>
  <c r="D5221" i="5"/>
  <c r="B5222" i="5"/>
  <c r="D5222" i="5"/>
  <c r="B5223" i="5"/>
  <c r="D5223" i="5"/>
  <c r="B5224" i="5"/>
  <c r="D5224" i="5"/>
  <c r="B5225" i="5"/>
  <c r="D5225" i="5"/>
  <c r="B5226" i="5"/>
  <c r="D5226" i="5"/>
  <c r="B5227" i="5"/>
  <c r="D5227" i="5"/>
  <c r="B5228" i="5"/>
  <c r="D5228" i="5"/>
  <c r="B5229" i="5"/>
  <c r="D5229" i="5"/>
  <c r="B5230" i="5"/>
  <c r="D5230" i="5"/>
  <c r="B5231" i="5"/>
  <c r="D5231" i="5"/>
  <c r="B5232" i="5"/>
  <c r="D5232" i="5"/>
  <c r="B5233" i="5"/>
  <c r="D5233" i="5"/>
  <c r="B5234" i="5"/>
  <c r="D5234" i="5"/>
  <c r="B5235" i="5"/>
  <c r="D5235" i="5"/>
  <c r="B5236" i="5"/>
  <c r="D5236" i="5"/>
  <c r="B5237" i="5"/>
  <c r="D5237" i="5"/>
  <c r="B5238" i="5"/>
  <c r="D5238" i="5"/>
  <c r="B5239" i="5"/>
  <c r="D5239" i="5"/>
  <c r="B5240" i="5"/>
  <c r="D5240" i="5"/>
  <c r="B5241" i="5"/>
  <c r="D5241" i="5"/>
  <c r="B5242" i="5"/>
  <c r="D5242" i="5"/>
  <c r="B5243" i="5"/>
  <c r="D5243" i="5"/>
  <c r="B5244" i="5"/>
  <c r="D5244" i="5"/>
  <c r="B5245" i="5"/>
  <c r="D5245" i="5"/>
  <c r="B5246" i="5"/>
  <c r="D5246" i="5"/>
  <c r="B5247" i="5"/>
  <c r="D5247" i="5"/>
  <c r="B5248" i="5"/>
  <c r="D5248" i="5"/>
  <c r="B5249" i="5"/>
  <c r="D5249" i="5"/>
  <c r="B5250" i="5"/>
  <c r="D5250" i="5"/>
  <c r="B5251" i="5"/>
  <c r="D5251" i="5"/>
  <c r="B5252" i="5"/>
  <c r="D5252" i="5"/>
  <c r="B5253" i="5"/>
  <c r="D5253" i="5"/>
  <c r="B5254" i="5"/>
  <c r="D5254" i="5"/>
  <c r="B5255" i="5"/>
  <c r="D5255" i="5"/>
  <c r="B5256" i="5"/>
  <c r="D5256" i="5"/>
  <c r="B5257" i="5"/>
  <c r="D5257" i="5"/>
  <c r="B5258" i="5"/>
  <c r="D5258" i="5"/>
  <c r="B5259" i="5"/>
  <c r="D5259" i="5"/>
  <c r="B5260" i="5"/>
  <c r="D5260" i="5"/>
  <c r="B5261" i="5"/>
  <c r="D5261" i="5"/>
  <c r="B5262" i="5"/>
  <c r="D5262" i="5"/>
  <c r="B5263" i="5"/>
  <c r="D5263" i="5"/>
  <c r="B5264" i="5"/>
  <c r="D5264" i="5"/>
  <c r="B5265" i="5"/>
  <c r="D5265" i="5"/>
  <c r="B5266" i="5"/>
  <c r="D5266" i="5"/>
  <c r="B5267" i="5"/>
  <c r="D5267" i="5"/>
  <c r="B5268" i="5"/>
  <c r="D5268" i="5"/>
  <c r="B5269" i="5"/>
  <c r="D5269" i="5"/>
  <c r="B5270" i="5"/>
  <c r="D5270" i="5"/>
  <c r="B5271" i="5"/>
  <c r="D5271" i="5"/>
  <c r="B5272" i="5"/>
  <c r="D5272" i="5"/>
  <c r="B5273" i="5"/>
  <c r="D5273" i="5"/>
  <c r="B5274" i="5"/>
  <c r="D5274" i="5"/>
  <c r="B5275" i="5"/>
  <c r="D5275" i="5"/>
  <c r="B5276" i="5"/>
  <c r="D5276" i="5"/>
  <c r="B5277" i="5"/>
  <c r="D5277" i="5"/>
  <c r="B5278" i="5"/>
  <c r="D5278" i="5"/>
  <c r="B5279" i="5"/>
  <c r="D5279" i="5"/>
  <c r="B5280" i="5"/>
  <c r="D5280" i="5"/>
  <c r="B5281" i="5"/>
  <c r="D5281" i="5"/>
  <c r="B5282" i="5"/>
  <c r="D5282" i="5"/>
  <c r="B5283" i="5"/>
  <c r="D5283" i="5"/>
  <c r="B5284" i="5"/>
  <c r="D5284" i="5"/>
  <c r="B5285" i="5"/>
  <c r="D5285" i="5"/>
  <c r="B5286" i="5"/>
  <c r="D5286" i="5"/>
  <c r="B5287" i="5"/>
  <c r="D5287" i="5"/>
  <c r="B5288" i="5"/>
  <c r="D5288" i="5"/>
  <c r="B5289" i="5"/>
  <c r="D5289" i="5"/>
  <c r="B5290" i="5"/>
  <c r="D5290" i="5"/>
  <c r="B5291" i="5"/>
  <c r="D5291" i="5"/>
  <c r="B5292" i="5"/>
  <c r="D5292" i="5"/>
  <c r="B5293" i="5"/>
  <c r="D5293" i="5"/>
  <c r="B5294" i="5"/>
  <c r="D5294" i="5"/>
  <c r="B5295" i="5"/>
  <c r="D5295" i="5"/>
  <c r="B5296" i="5"/>
  <c r="D5296" i="5"/>
  <c r="B5297" i="5"/>
  <c r="D5297" i="5"/>
  <c r="B5298" i="5"/>
  <c r="D5298" i="5"/>
  <c r="B5299" i="5"/>
  <c r="D5299" i="5"/>
  <c r="B5300" i="5"/>
  <c r="D5300" i="5"/>
  <c r="B5301" i="5"/>
  <c r="D5301" i="5"/>
  <c r="B5302" i="5"/>
  <c r="D5302" i="5"/>
  <c r="B5303" i="5"/>
  <c r="D5303" i="5"/>
  <c r="B5304" i="5"/>
  <c r="D5304" i="5"/>
  <c r="B5305" i="5"/>
  <c r="D5305" i="5"/>
  <c r="B5306" i="5"/>
  <c r="D5306" i="5"/>
  <c r="B5307" i="5"/>
  <c r="D5307" i="5"/>
  <c r="B5308" i="5"/>
  <c r="D5308" i="5"/>
  <c r="B5309" i="5"/>
  <c r="D5309" i="5"/>
  <c r="B5310" i="5"/>
  <c r="D5310" i="5"/>
  <c r="B5311" i="5"/>
  <c r="D5311" i="5"/>
  <c r="B5312" i="5"/>
  <c r="D5312" i="5"/>
  <c r="B5313" i="5"/>
  <c r="D5313" i="5"/>
  <c r="B5314" i="5"/>
  <c r="D5314" i="5"/>
  <c r="B5315" i="5"/>
  <c r="D5315" i="5"/>
  <c r="B5316" i="5"/>
  <c r="D5316" i="5"/>
  <c r="B5317" i="5"/>
  <c r="D5317" i="5"/>
  <c r="B5318" i="5"/>
  <c r="D5318" i="5"/>
  <c r="B5319" i="5"/>
  <c r="D5319" i="5"/>
  <c r="B5320" i="5"/>
  <c r="D5320" i="5"/>
  <c r="B5321" i="5"/>
  <c r="D5321" i="5"/>
  <c r="B5322" i="5"/>
  <c r="D5322" i="5"/>
  <c r="B5323" i="5"/>
  <c r="D5323" i="5"/>
  <c r="B5324" i="5"/>
  <c r="D5324" i="5"/>
  <c r="B5325" i="5"/>
  <c r="D5325" i="5"/>
  <c r="B5326" i="5"/>
  <c r="D5326" i="5"/>
  <c r="B5327" i="5"/>
  <c r="D5327" i="5"/>
  <c r="B5328" i="5"/>
  <c r="D5328" i="5"/>
  <c r="B5329" i="5"/>
  <c r="D5329" i="5"/>
  <c r="B5330" i="5"/>
  <c r="D5330" i="5"/>
  <c r="B5331" i="5"/>
  <c r="D5331" i="5"/>
  <c r="B5332" i="5"/>
  <c r="D5332" i="5"/>
  <c r="B5333" i="5"/>
  <c r="D5333" i="5"/>
  <c r="B5334" i="5"/>
  <c r="D5334" i="5"/>
  <c r="B5335" i="5"/>
  <c r="D5335" i="5"/>
  <c r="B5336" i="5"/>
  <c r="D5336" i="5"/>
  <c r="B5337" i="5"/>
  <c r="D5337" i="5"/>
  <c r="B5338" i="5"/>
  <c r="D5338" i="5"/>
  <c r="B5339" i="5"/>
  <c r="D5339" i="5"/>
  <c r="B5340" i="5"/>
  <c r="D5340" i="5"/>
  <c r="B5341" i="5"/>
  <c r="D5341" i="5"/>
  <c r="B5342" i="5"/>
  <c r="D5342" i="5"/>
  <c r="B5343" i="5"/>
  <c r="D5343" i="5"/>
  <c r="B5344" i="5"/>
  <c r="D5344" i="5"/>
  <c r="B5345" i="5"/>
  <c r="D5345" i="5"/>
  <c r="B5346" i="5"/>
  <c r="D5346" i="5"/>
  <c r="B5347" i="5"/>
  <c r="D5347" i="5"/>
  <c r="B5348" i="5"/>
  <c r="D5348" i="5"/>
  <c r="B5349" i="5"/>
  <c r="D5349" i="5"/>
  <c r="B5350" i="5"/>
  <c r="D5350" i="5"/>
  <c r="B5351" i="5"/>
  <c r="D5351" i="5"/>
  <c r="B5352" i="5"/>
  <c r="D5352" i="5"/>
  <c r="B5353" i="5"/>
  <c r="D5353" i="5"/>
  <c r="B5354" i="5"/>
  <c r="D5354" i="5"/>
  <c r="B5355" i="5"/>
  <c r="D5355" i="5"/>
  <c r="B5356" i="5"/>
  <c r="D5356" i="5"/>
  <c r="B5357" i="5"/>
  <c r="D5357" i="5"/>
  <c r="B5358" i="5"/>
  <c r="D5358" i="5"/>
  <c r="B5359" i="5"/>
  <c r="D5359" i="5"/>
  <c r="B5360" i="5"/>
  <c r="D5360" i="5"/>
  <c r="B5361" i="5"/>
  <c r="D5361" i="5"/>
  <c r="B5362" i="5"/>
  <c r="D5362" i="5"/>
  <c r="B5363" i="5"/>
  <c r="D5363" i="5"/>
  <c r="B5364" i="5"/>
  <c r="D5364" i="5"/>
  <c r="B5365" i="5"/>
  <c r="D5365" i="5"/>
  <c r="B5366" i="5"/>
  <c r="D5366" i="5"/>
  <c r="B5367" i="5"/>
  <c r="D5367" i="5"/>
  <c r="B5368" i="5"/>
  <c r="D5368" i="5"/>
  <c r="B5369" i="5"/>
  <c r="D5369" i="5"/>
  <c r="B5370" i="5"/>
  <c r="D5370" i="5"/>
  <c r="B5371" i="5"/>
  <c r="D5371" i="5"/>
  <c r="B5372" i="5"/>
  <c r="D5372" i="5"/>
  <c r="B5373" i="5"/>
  <c r="D5373" i="5"/>
  <c r="B5374" i="5"/>
  <c r="D5374" i="5"/>
  <c r="B5375" i="5"/>
  <c r="D5375" i="5"/>
  <c r="B5376" i="5"/>
  <c r="D5376" i="5"/>
  <c r="B5377" i="5"/>
  <c r="D5377" i="5"/>
  <c r="B5378" i="5"/>
  <c r="D5378" i="5"/>
  <c r="B5379" i="5"/>
  <c r="D5379" i="5"/>
  <c r="B5380" i="5"/>
  <c r="D5380" i="5"/>
  <c r="B5381" i="5"/>
  <c r="D5381" i="5"/>
  <c r="B5382" i="5"/>
  <c r="D5382" i="5"/>
  <c r="B5383" i="5"/>
  <c r="D5383" i="5"/>
  <c r="B5384" i="5"/>
  <c r="D5384" i="5"/>
  <c r="B5385" i="5"/>
  <c r="D5385" i="5"/>
  <c r="B5386" i="5"/>
  <c r="D5386" i="5"/>
  <c r="B5387" i="5"/>
  <c r="D5387" i="5"/>
  <c r="B5388" i="5"/>
  <c r="D5388" i="5"/>
  <c r="B5389" i="5"/>
  <c r="D5389" i="5"/>
  <c r="B5390" i="5"/>
  <c r="D5390" i="5"/>
  <c r="B5391" i="5"/>
  <c r="D5391" i="5"/>
  <c r="B5392" i="5"/>
  <c r="D5392" i="5"/>
  <c r="B5393" i="5"/>
  <c r="D5393" i="5"/>
  <c r="B5394" i="5"/>
  <c r="D5394" i="5"/>
  <c r="B5395" i="5"/>
  <c r="D5395" i="5"/>
  <c r="B5396" i="5"/>
  <c r="D5396" i="5"/>
  <c r="B5397" i="5"/>
  <c r="D5397" i="5"/>
  <c r="B5398" i="5"/>
  <c r="D5398" i="5"/>
  <c r="B5399" i="5"/>
  <c r="D5399" i="5"/>
  <c r="B5400" i="5"/>
  <c r="D5400" i="5"/>
  <c r="B5401" i="5"/>
  <c r="D5401" i="5"/>
  <c r="B5402" i="5"/>
  <c r="D5402" i="5"/>
  <c r="B5403" i="5"/>
  <c r="D5403" i="5"/>
  <c r="B5404" i="5"/>
  <c r="D5404" i="5"/>
  <c r="B5405" i="5"/>
  <c r="D5405" i="5"/>
  <c r="B5406" i="5"/>
  <c r="D5406" i="5"/>
  <c r="B5407" i="5"/>
  <c r="D5407" i="5"/>
  <c r="B5408" i="5"/>
  <c r="D5408" i="5"/>
  <c r="B5409" i="5"/>
  <c r="D5409" i="5"/>
  <c r="B5410" i="5"/>
  <c r="D5410" i="5"/>
  <c r="B5411" i="5"/>
  <c r="D5411" i="5"/>
  <c r="B5412" i="5"/>
  <c r="D5412" i="5"/>
  <c r="B5413" i="5"/>
  <c r="D5413" i="5"/>
  <c r="B5414" i="5"/>
  <c r="D5414" i="5"/>
  <c r="B5415" i="5"/>
  <c r="D5415" i="5"/>
  <c r="B5416" i="5"/>
  <c r="D5416" i="5"/>
  <c r="B5417" i="5"/>
  <c r="D5417" i="5"/>
  <c r="B5418" i="5"/>
  <c r="D5418" i="5"/>
  <c r="B5419" i="5"/>
  <c r="D5419" i="5"/>
  <c r="B5420" i="5"/>
  <c r="D5420" i="5"/>
  <c r="B5421" i="5"/>
  <c r="D5421" i="5"/>
  <c r="B5422" i="5"/>
  <c r="D5422" i="5"/>
  <c r="B5423" i="5"/>
  <c r="D5423" i="5"/>
  <c r="B5424" i="5"/>
  <c r="D5424" i="5"/>
  <c r="B5425" i="5"/>
  <c r="D5425" i="5"/>
  <c r="B5426" i="5"/>
  <c r="D5426" i="5"/>
  <c r="B5427" i="5"/>
  <c r="D5427" i="5"/>
  <c r="B5428" i="5"/>
  <c r="D5428" i="5"/>
  <c r="B5429" i="5"/>
  <c r="D5429" i="5"/>
  <c r="B5430" i="5"/>
  <c r="D5430" i="5"/>
  <c r="B5431" i="5"/>
  <c r="D5431" i="5"/>
  <c r="B5432" i="5"/>
  <c r="D5432" i="5"/>
  <c r="B5433" i="5"/>
  <c r="D5433" i="5"/>
  <c r="B5434" i="5"/>
  <c r="D5434" i="5"/>
  <c r="B5435" i="5"/>
  <c r="D5435" i="5"/>
  <c r="B5436" i="5"/>
  <c r="D5436" i="5"/>
  <c r="B5437" i="5"/>
  <c r="D5437" i="5"/>
  <c r="B5438" i="5"/>
  <c r="D5438" i="5"/>
  <c r="B5439" i="5"/>
  <c r="D5439" i="5"/>
  <c r="B5440" i="5"/>
  <c r="D5440" i="5"/>
  <c r="B5441" i="5"/>
  <c r="D5441" i="5"/>
  <c r="B5442" i="5"/>
  <c r="D5442" i="5"/>
  <c r="B5443" i="5"/>
  <c r="D5443" i="5"/>
  <c r="B5444" i="5"/>
  <c r="D5444" i="5"/>
  <c r="B5445" i="5"/>
  <c r="D5445" i="5"/>
  <c r="B5446" i="5"/>
  <c r="D5446" i="5"/>
  <c r="B5447" i="5"/>
  <c r="D5447" i="5"/>
  <c r="B5448" i="5"/>
  <c r="D5448" i="5"/>
  <c r="B5449" i="5"/>
  <c r="D5449" i="5"/>
  <c r="B5450" i="5"/>
  <c r="D5450" i="5"/>
  <c r="B5451" i="5"/>
  <c r="D5451" i="5"/>
  <c r="B5452" i="5"/>
  <c r="D5452" i="5"/>
  <c r="B5453" i="5"/>
  <c r="D5453" i="5"/>
  <c r="B5454" i="5"/>
  <c r="D5454" i="5"/>
  <c r="B5455" i="5"/>
  <c r="D5455" i="5"/>
  <c r="B5456" i="5"/>
  <c r="D5456" i="5"/>
  <c r="B5457" i="5"/>
  <c r="D5457" i="5"/>
  <c r="B5458" i="5"/>
  <c r="D5458" i="5"/>
  <c r="B5459" i="5"/>
  <c r="D5459" i="5"/>
  <c r="B5460" i="5"/>
  <c r="D5460" i="5"/>
  <c r="B5461" i="5"/>
  <c r="D5461" i="5"/>
  <c r="B5462" i="5"/>
  <c r="D5462" i="5"/>
  <c r="B5463" i="5"/>
  <c r="D5463" i="5"/>
  <c r="B5464" i="5"/>
  <c r="D5464" i="5"/>
  <c r="B5465" i="5"/>
  <c r="D5465" i="5"/>
  <c r="B5466" i="5"/>
  <c r="D5466" i="5"/>
  <c r="B5467" i="5"/>
  <c r="D5467" i="5"/>
  <c r="B5468" i="5"/>
  <c r="D5468" i="5"/>
  <c r="B5469" i="5"/>
  <c r="D5469" i="5"/>
  <c r="B5470" i="5"/>
  <c r="D5470" i="5"/>
  <c r="B5471" i="5"/>
  <c r="D5471" i="5"/>
  <c r="B5472" i="5"/>
  <c r="D5472" i="5"/>
  <c r="B5473" i="5"/>
  <c r="D5473" i="5"/>
  <c r="B5474" i="5"/>
  <c r="D5474" i="5"/>
  <c r="B5475" i="5"/>
  <c r="D5475" i="5"/>
  <c r="B5476" i="5"/>
  <c r="D5476" i="5"/>
  <c r="B5477" i="5"/>
  <c r="D5477" i="5"/>
  <c r="B5478" i="5"/>
  <c r="D5478" i="5"/>
  <c r="B5479" i="5"/>
  <c r="D5479" i="5"/>
  <c r="B5480" i="5"/>
  <c r="D5480" i="5"/>
  <c r="B5481" i="5"/>
  <c r="D5481" i="5"/>
  <c r="B5482" i="5"/>
  <c r="D5482" i="5"/>
  <c r="B5483" i="5"/>
  <c r="D5483" i="5"/>
  <c r="B5484" i="5"/>
  <c r="D5484" i="5"/>
  <c r="B5485" i="5"/>
  <c r="D5485" i="5"/>
  <c r="B5486" i="5"/>
  <c r="D5486" i="5"/>
  <c r="B5487" i="5"/>
  <c r="D5487" i="5"/>
  <c r="B5488" i="5"/>
  <c r="D5488" i="5"/>
  <c r="B5489" i="5"/>
  <c r="D5489" i="5"/>
  <c r="B5490" i="5"/>
  <c r="D5490" i="5"/>
  <c r="B5491" i="5"/>
  <c r="D5491" i="5"/>
  <c r="B5492" i="5"/>
  <c r="D5492" i="5"/>
  <c r="B5493" i="5"/>
  <c r="D5493" i="5"/>
  <c r="B5494" i="5"/>
  <c r="D5494" i="5"/>
  <c r="B5495" i="5"/>
  <c r="D5495" i="5"/>
  <c r="B5496" i="5"/>
  <c r="D5496" i="5"/>
  <c r="B5497" i="5"/>
  <c r="D5497" i="5"/>
  <c r="B5498" i="5"/>
  <c r="D5498" i="5"/>
  <c r="B5499" i="5"/>
  <c r="D5499" i="5"/>
  <c r="B5500" i="5"/>
  <c r="D5500" i="5"/>
  <c r="B5501" i="5"/>
  <c r="D5501" i="5"/>
  <c r="B5502" i="5"/>
  <c r="D5502" i="5"/>
  <c r="B5503" i="5"/>
  <c r="D5503" i="5"/>
  <c r="B5504" i="5"/>
  <c r="D5504" i="5"/>
  <c r="B5505" i="5"/>
  <c r="D5505" i="5"/>
  <c r="B5506" i="5"/>
  <c r="D5506" i="5"/>
  <c r="B5507" i="5"/>
  <c r="D5507" i="5"/>
  <c r="B5508" i="5"/>
  <c r="D5508" i="5"/>
  <c r="B5509" i="5"/>
  <c r="D5509" i="5"/>
  <c r="B5510" i="5"/>
  <c r="D5510" i="5"/>
  <c r="B5511" i="5"/>
  <c r="D5511" i="5"/>
  <c r="B5512" i="5"/>
  <c r="D5512" i="5"/>
  <c r="B5513" i="5"/>
  <c r="D5513" i="5"/>
  <c r="B5514" i="5"/>
  <c r="D5514" i="5"/>
  <c r="B5515" i="5"/>
  <c r="D5515" i="5"/>
  <c r="B5516" i="5"/>
  <c r="D5516" i="5"/>
  <c r="B5517" i="5"/>
  <c r="D5517" i="5"/>
  <c r="B5518" i="5"/>
  <c r="D5518" i="5"/>
  <c r="B5519" i="5"/>
  <c r="D5519" i="5"/>
  <c r="B5520" i="5"/>
  <c r="D5520" i="5"/>
  <c r="B5521" i="5"/>
  <c r="D5521" i="5"/>
  <c r="B5522" i="5"/>
  <c r="D5522" i="5"/>
  <c r="B5523" i="5"/>
  <c r="D5523" i="5"/>
  <c r="B5524" i="5"/>
  <c r="D5524" i="5"/>
  <c r="B5525" i="5"/>
  <c r="D5525" i="5"/>
  <c r="B5526" i="5"/>
  <c r="D5526" i="5"/>
  <c r="B5527" i="5"/>
  <c r="D5527" i="5"/>
  <c r="B5528" i="5"/>
  <c r="D5528" i="5"/>
  <c r="B5529" i="5"/>
  <c r="D5529" i="5"/>
  <c r="B5530" i="5"/>
  <c r="D5530" i="5"/>
  <c r="B5531" i="5"/>
  <c r="D5531" i="5"/>
  <c r="B5532" i="5"/>
  <c r="D5532" i="5"/>
  <c r="B5533" i="5"/>
  <c r="D5533" i="5"/>
  <c r="B5534" i="5"/>
  <c r="D5534" i="5"/>
  <c r="B5535" i="5"/>
  <c r="D5535" i="5"/>
  <c r="B5536" i="5"/>
  <c r="D5536" i="5"/>
  <c r="B5537" i="5"/>
  <c r="D5537" i="5"/>
  <c r="B5538" i="5"/>
  <c r="D5538" i="5"/>
  <c r="B5539" i="5"/>
  <c r="D5539" i="5"/>
  <c r="B5540" i="5"/>
  <c r="D5540" i="5"/>
  <c r="B5541" i="5"/>
  <c r="D5541" i="5"/>
  <c r="B5542" i="5"/>
  <c r="D5542" i="5"/>
  <c r="B5543" i="5"/>
  <c r="D5543" i="5"/>
  <c r="B5544" i="5"/>
  <c r="D5544" i="5"/>
  <c r="B5545" i="5"/>
  <c r="D5545" i="5"/>
  <c r="B5546" i="5"/>
  <c r="D5546" i="5"/>
  <c r="B5547" i="5"/>
  <c r="D5547" i="5"/>
  <c r="B5548" i="5"/>
  <c r="D5548" i="5"/>
  <c r="B5549" i="5"/>
  <c r="D5549" i="5"/>
  <c r="B5550" i="5"/>
  <c r="D5550" i="5"/>
  <c r="B5551" i="5"/>
  <c r="D5551" i="5"/>
  <c r="B5552" i="5"/>
  <c r="D5552" i="5"/>
  <c r="B5553" i="5"/>
  <c r="D5553" i="5"/>
  <c r="B5554" i="5"/>
  <c r="D5554" i="5"/>
  <c r="B5555" i="5"/>
  <c r="D5555" i="5"/>
  <c r="B5556" i="5"/>
  <c r="D5556" i="5"/>
  <c r="B5557" i="5"/>
  <c r="D5557" i="5"/>
  <c r="B5558" i="5"/>
  <c r="D5558" i="5"/>
  <c r="B5559" i="5"/>
  <c r="D5559" i="5"/>
  <c r="B5560" i="5"/>
  <c r="D5560" i="5"/>
  <c r="B5561" i="5"/>
  <c r="D5561" i="5"/>
  <c r="B5562" i="5"/>
  <c r="D5562" i="5"/>
  <c r="B5563" i="5"/>
  <c r="D5563" i="5"/>
  <c r="B5564" i="5"/>
  <c r="D5564" i="5"/>
  <c r="B5565" i="5"/>
  <c r="D5565" i="5"/>
  <c r="B5566" i="5"/>
  <c r="D5566" i="5"/>
  <c r="B5567" i="5"/>
  <c r="D5567" i="5"/>
  <c r="B5568" i="5"/>
  <c r="D5568" i="5"/>
  <c r="B5569" i="5"/>
  <c r="D5569" i="5"/>
  <c r="B5570" i="5"/>
  <c r="D5570" i="5"/>
  <c r="B5571" i="5"/>
  <c r="D5571" i="5"/>
  <c r="B5572" i="5"/>
  <c r="D5572" i="5"/>
  <c r="B5573" i="5"/>
  <c r="D5573" i="5"/>
  <c r="B5574" i="5"/>
  <c r="D5574" i="5"/>
  <c r="B5575" i="5"/>
  <c r="D5575" i="5"/>
  <c r="B5576" i="5"/>
  <c r="D5576" i="5"/>
  <c r="B5577" i="5"/>
  <c r="D5577" i="5"/>
  <c r="B5578" i="5"/>
  <c r="D5578" i="5"/>
  <c r="B5579" i="5"/>
  <c r="D5579" i="5"/>
  <c r="B5580" i="5"/>
  <c r="D5580" i="5"/>
  <c r="B5581" i="5"/>
  <c r="D5581" i="5"/>
  <c r="B5582" i="5"/>
  <c r="D5582" i="5"/>
  <c r="B5583" i="5"/>
  <c r="D5583" i="5"/>
  <c r="B5584" i="5"/>
  <c r="D5584" i="5"/>
  <c r="B5585" i="5"/>
  <c r="D5585" i="5"/>
  <c r="B5586" i="5"/>
  <c r="D5586" i="5"/>
  <c r="B5587" i="5"/>
  <c r="D5587" i="5"/>
  <c r="B5588" i="5"/>
  <c r="D5588" i="5"/>
  <c r="B5589" i="5"/>
  <c r="D5589" i="5"/>
  <c r="B5590" i="5"/>
  <c r="D5590" i="5"/>
  <c r="B5591" i="5"/>
  <c r="D5591" i="5"/>
  <c r="B5592" i="5"/>
  <c r="D5592" i="5"/>
  <c r="B5593" i="5"/>
  <c r="D5593" i="5"/>
  <c r="B5594" i="5"/>
  <c r="D5594" i="5"/>
  <c r="B5595" i="5"/>
  <c r="D5595" i="5"/>
  <c r="B5596" i="5"/>
  <c r="D5596" i="5"/>
  <c r="B5597" i="5"/>
  <c r="D5597" i="5"/>
  <c r="B5598" i="5"/>
  <c r="D5598" i="5"/>
  <c r="B5599" i="5"/>
  <c r="D5599" i="5"/>
  <c r="B5600" i="5"/>
  <c r="D5600" i="5"/>
  <c r="B5601" i="5"/>
  <c r="D5601" i="5"/>
  <c r="B5602" i="5"/>
  <c r="D5602" i="5"/>
  <c r="B5603" i="5"/>
  <c r="D5603" i="5"/>
  <c r="B5604" i="5"/>
  <c r="D5604" i="5"/>
  <c r="B5605" i="5"/>
  <c r="D5605" i="5"/>
  <c r="B5606" i="5"/>
  <c r="D5606" i="5"/>
  <c r="B5607" i="5"/>
  <c r="D5607" i="5"/>
  <c r="B5608" i="5"/>
  <c r="D5608" i="5"/>
  <c r="B5609" i="5"/>
  <c r="D5609" i="5"/>
  <c r="B5610" i="5"/>
  <c r="D5610" i="5"/>
  <c r="B5611" i="5"/>
  <c r="D5611" i="5"/>
  <c r="B5612" i="5"/>
  <c r="D5612" i="5"/>
  <c r="B5613" i="5"/>
  <c r="D5613" i="5"/>
  <c r="B5614" i="5"/>
  <c r="D5614" i="5"/>
  <c r="B5615" i="5"/>
  <c r="D5615" i="5"/>
  <c r="B5616" i="5"/>
  <c r="D5616" i="5"/>
  <c r="B5617" i="5"/>
  <c r="D5617" i="5"/>
  <c r="B5618" i="5"/>
  <c r="D5618" i="5"/>
  <c r="B5619" i="5"/>
  <c r="D5619" i="5"/>
  <c r="B5620" i="5"/>
  <c r="D5620" i="5"/>
  <c r="B5621" i="5"/>
  <c r="D5621" i="5"/>
  <c r="B5622" i="5"/>
  <c r="D5622" i="5"/>
  <c r="B5623" i="5"/>
  <c r="D5623" i="5"/>
  <c r="B5624" i="5"/>
  <c r="D5624" i="5"/>
  <c r="B5625" i="5"/>
  <c r="D5625" i="5"/>
  <c r="B5626" i="5"/>
  <c r="D5626" i="5"/>
  <c r="B5627" i="5"/>
  <c r="D5627" i="5"/>
  <c r="B5628" i="5"/>
  <c r="D5628" i="5"/>
  <c r="B5629" i="5"/>
  <c r="D5629" i="5"/>
  <c r="B5630" i="5"/>
  <c r="D5630" i="5"/>
  <c r="B5631" i="5"/>
  <c r="D5631" i="5"/>
  <c r="B5632" i="5"/>
  <c r="D5632" i="5"/>
  <c r="B5633" i="5"/>
  <c r="D5633" i="5"/>
  <c r="B5634" i="5"/>
  <c r="D5634" i="5"/>
  <c r="B5635" i="5"/>
  <c r="D5635" i="5"/>
  <c r="B5636" i="5"/>
  <c r="D5636" i="5"/>
  <c r="B5637" i="5"/>
  <c r="D5637" i="5"/>
  <c r="B5638" i="5"/>
  <c r="D5638" i="5"/>
  <c r="B5639" i="5"/>
  <c r="D5639" i="5"/>
  <c r="B5640" i="5"/>
  <c r="D5640" i="5"/>
  <c r="B5641" i="5"/>
  <c r="D5641" i="5"/>
  <c r="B5642" i="5"/>
  <c r="D5642" i="5"/>
  <c r="B5643" i="5"/>
  <c r="D5643" i="5"/>
  <c r="B5644" i="5"/>
  <c r="D5644" i="5"/>
  <c r="B5645" i="5"/>
  <c r="D5645" i="5"/>
  <c r="B5646" i="5"/>
  <c r="D5646" i="5"/>
  <c r="B5647" i="5"/>
  <c r="D5647" i="5"/>
  <c r="B5648" i="5"/>
  <c r="D5648" i="5"/>
  <c r="B5649" i="5"/>
  <c r="D5649" i="5"/>
  <c r="B5650" i="5"/>
  <c r="D5650" i="5"/>
  <c r="B5651" i="5"/>
  <c r="D5651" i="5"/>
  <c r="B5652" i="5"/>
  <c r="D5652" i="5"/>
  <c r="B5653" i="5"/>
  <c r="D5653" i="5"/>
  <c r="B5654" i="5"/>
  <c r="D5654" i="5"/>
  <c r="B5655" i="5"/>
  <c r="D5655" i="5"/>
  <c r="B5656" i="5"/>
  <c r="D5656" i="5"/>
  <c r="B5657" i="5"/>
  <c r="D5657" i="5"/>
  <c r="B5658" i="5"/>
  <c r="D5658" i="5"/>
  <c r="B5659" i="5"/>
  <c r="D5659" i="5"/>
  <c r="B5660" i="5"/>
  <c r="D5660" i="5"/>
  <c r="B5661" i="5"/>
  <c r="D5661" i="5"/>
  <c r="B5662" i="5"/>
  <c r="D5662" i="5"/>
  <c r="B5663" i="5"/>
  <c r="D5663" i="5"/>
  <c r="B5664" i="5"/>
  <c r="D5664" i="5"/>
  <c r="B5665" i="5"/>
  <c r="D5665" i="5"/>
  <c r="B5666" i="5"/>
  <c r="D5666" i="5"/>
  <c r="B5667" i="5"/>
  <c r="D5667" i="5"/>
  <c r="B5668" i="5"/>
  <c r="D5668" i="5"/>
  <c r="B5669" i="5"/>
  <c r="D5669" i="5"/>
  <c r="B5670" i="5"/>
  <c r="D5670" i="5"/>
  <c r="B5671" i="5"/>
  <c r="D5671" i="5"/>
  <c r="B5672" i="5"/>
  <c r="D5672" i="5"/>
  <c r="B5673" i="5"/>
  <c r="D5673" i="5"/>
  <c r="B5674" i="5"/>
  <c r="D5674" i="5"/>
  <c r="B5675" i="5"/>
  <c r="D5675" i="5"/>
  <c r="B5676" i="5"/>
  <c r="D5676" i="5"/>
  <c r="B5677" i="5"/>
  <c r="D5677" i="5"/>
  <c r="B5678" i="5"/>
  <c r="D5678" i="5"/>
  <c r="B5679" i="5"/>
  <c r="D5679" i="5"/>
  <c r="B5680" i="5"/>
  <c r="D5680" i="5"/>
  <c r="B5681" i="5"/>
  <c r="D5681" i="5"/>
  <c r="B5682" i="5"/>
  <c r="D5682" i="5"/>
  <c r="B5683" i="5"/>
  <c r="D5683" i="5"/>
  <c r="B5684" i="5"/>
  <c r="D5684" i="5"/>
  <c r="B5685" i="5"/>
  <c r="D5685" i="5"/>
  <c r="B5686" i="5"/>
  <c r="D5686" i="5"/>
  <c r="B5687" i="5"/>
  <c r="D5687" i="5"/>
  <c r="B5688" i="5"/>
  <c r="D5688" i="5"/>
  <c r="B5689" i="5"/>
  <c r="D5689" i="5"/>
  <c r="B5690" i="5"/>
  <c r="D5690" i="5"/>
  <c r="B5691" i="5"/>
  <c r="D5691" i="5"/>
  <c r="B5692" i="5"/>
  <c r="D5692" i="5"/>
  <c r="B5693" i="5"/>
  <c r="D5693" i="5"/>
  <c r="B5694" i="5"/>
  <c r="D5694" i="5"/>
  <c r="B5695" i="5"/>
  <c r="D5695" i="5"/>
  <c r="B5696" i="5"/>
  <c r="D5696" i="5"/>
  <c r="B5697" i="5"/>
  <c r="D5697" i="5"/>
  <c r="B5698" i="5"/>
  <c r="D5698" i="5"/>
  <c r="B5699" i="5"/>
  <c r="D5699" i="5"/>
  <c r="B5700" i="5"/>
  <c r="D5700" i="5"/>
  <c r="B5701" i="5"/>
  <c r="D5701" i="5"/>
  <c r="B5702" i="5"/>
  <c r="D5702" i="5"/>
  <c r="B5703" i="5"/>
  <c r="D5703" i="5"/>
  <c r="B5704" i="5"/>
  <c r="D5704" i="5"/>
  <c r="B5705" i="5"/>
  <c r="D5705" i="5"/>
  <c r="B5706" i="5"/>
  <c r="D5706" i="5"/>
  <c r="B5707" i="5"/>
  <c r="D5707" i="5"/>
  <c r="B5708" i="5"/>
  <c r="D5708" i="5"/>
  <c r="B5709" i="5"/>
  <c r="D5709" i="5"/>
  <c r="B5710" i="5"/>
  <c r="D5710" i="5"/>
  <c r="B5711" i="5"/>
  <c r="D5711" i="5"/>
  <c r="B5712" i="5"/>
  <c r="D5712" i="5"/>
  <c r="B5713" i="5"/>
  <c r="D5713" i="5"/>
  <c r="B5714" i="5"/>
  <c r="D5714" i="5"/>
  <c r="B5715" i="5"/>
  <c r="D5715" i="5"/>
  <c r="B5716" i="5"/>
  <c r="D5716" i="5"/>
  <c r="B5717" i="5"/>
  <c r="D5717" i="5"/>
  <c r="B5718" i="5"/>
  <c r="D5718" i="5"/>
  <c r="B5719" i="5"/>
  <c r="D5719" i="5"/>
  <c r="B5720" i="5"/>
  <c r="D5720" i="5"/>
  <c r="B5721" i="5"/>
  <c r="D5721" i="5"/>
  <c r="B5722" i="5"/>
  <c r="D5722" i="5"/>
  <c r="B5723" i="5"/>
  <c r="D5723" i="5"/>
  <c r="B5724" i="5"/>
  <c r="D5724" i="5"/>
  <c r="B5725" i="5"/>
  <c r="D5725" i="5"/>
  <c r="B5726" i="5"/>
  <c r="D5726" i="5"/>
  <c r="B5727" i="5"/>
  <c r="D5727" i="5"/>
  <c r="B5728" i="5"/>
  <c r="D5728" i="5"/>
  <c r="B5729" i="5"/>
  <c r="D5729" i="5"/>
  <c r="B5730" i="5"/>
  <c r="D5730" i="5"/>
  <c r="B5731" i="5"/>
  <c r="D5731" i="5"/>
  <c r="B5732" i="5"/>
  <c r="D5732" i="5"/>
  <c r="B5733" i="5"/>
  <c r="D5733" i="5"/>
  <c r="B5734" i="5"/>
  <c r="D5734" i="5"/>
  <c r="B5735" i="5"/>
  <c r="D5735" i="5"/>
  <c r="B5736" i="5"/>
  <c r="D5736" i="5"/>
  <c r="B5737" i="5"/>
  <c r="D5737" i="5"/>
  <c r="B5738" i="5"/>
  <c r="D5738" i="5"/>
  <c r="B5739" i="5"/>
  <c r="D5739" i="5"/>
  <c r="B5740" i="5"/>
  <c r="D5740" i="5"/>
  <c r="B5741" i="5"/>
  <c r="D5741" i="5"/>
  <c r="B5742" i="5"/>
  <c r="D5742" i="5"/>
  <c r="B5743" i="5"/>
  <c r="D5743" i="5"/>
  <c r="B5744" i="5"/>
  <c r="D5744" i="5"/>
  <c r="B5745" i="5"/>
  <c r="D5745" i="5"/>
  <c r="B5746" i="5"/>
  <c r="D5746" i="5"/>
  <c r="B5747" i="5"/>
  <c r="D5747" i="5"/>
  <c r="B5748" i="5"/>
  <c r="D5748" i="5"/>
  <c r="B5749" i="5"/>
  <c r="D5749" i="5"/>
  <c r="B5750" i="5"/>
  <c r="D5750" i="5"/>
  <c r="B5751" i="5"/>
  <c r="D5751" i="5"/>
  <c r="B5752" i="5"/>
  <c r="D5752" i="5"/>
  <c r="B5753" i="5"/>
  <c r="D5753" i="5"/>
  <c r="B5754" i="5"/>
  <c r="D5754" i="5"/>
  <c r="B5755" i="5"/>
  <c r="D5755" i="5"/>
  <c r="B5756" i="5"/>
  <c r="D5756" i="5"/>
  <c r="B5757" i="5"/>
  <c r="D5757" i="5"/>
  <c r="B5758" i="5"/>
  <c r="D5758" i="5"/>
  <c r="B5759" i="5"/>
  <c r="D5759" i="5"/>
  <c r="B5760" i="5"/>
  <c r="D5760" i="5"/>
  <c r="B5761" i="5"/>
  <c r="D5761" i="5"/>
  <c r="B5762" i="5"/>
  <c r="D5762" i="5"/>
  <c r="B5763" i="5"/>
  <c r="D5763" i="5"/>
  <c r="B5764" i="5"/>
  <c r="D5764" i="5"/>
  <c r="B5765" i="5"/>
  <c r="D5765" i="5"/>
  <c r="B5766" i="5"/>
  <c r="D5766" i="5"/>
  <c r="B5767" i="5"/>
  <c r="D5767" i="5"/>
  <c r="B5768" i="5"/>
  <c r="D5768" i="5"/>
  <c r="B5769" i="5"/>
  <c r="D5769" i="5"/>
  <c r="B5770" i="5"/>
  <c r="D5770" i="5"/>
  <c r="B5771" i="5"/>
  <c r="D5771" i="5"/>
  <c r="B5772" i="5"/>
  <c r="D5772" i="5"/>
  <c r="B5773" i="5"/>
  <c r="D5773" i="5"/>
  <c r="B5774" i="5"/>
  <c r="D5774" i="5"/>
  <c r="B5775" i="5"/>
  <c r="D5775" i="5"/>
  <c r="B5776" i="5"/>
  <c r="D5776" i="5"/>
  <c r="B5777" i="5"/>
  <c r="D5777" i="5"/>
  <c r="B5778" i="5"/>
  <c r="D5778" i="5"/>
  <c r="B5779" i="5"/>
  <c r="D5779" i="5"/>
  <c r="B5780" i="5"/>
  <c r="D5780" i="5"/>
  <c r="B5781" i="5"/>
  <c r="D5781" i="5"/>
  <c r="B5782" i="5"/>
  <c r="D5782" i="5"/>
  <c r="B5783" i="5"/>
  <c r="D5783" i="5"/>
  <c r="B5784" i="5"/>
  <c r="D5784" i="5"/>
  <c r="B5785" i="5"/>
  <c r="D5785" i="5"/>
  <c r="B5786" i="5"/>
  <c r="D5786" i="5"/>
  <c r="B5787" i="5"/>
  <c r="D5787" i="5"/>
  <c r="B5788" i="5"/>
  <c r="D5788" i="5"/>
  <c r="B5789" i="5"/>
  <c r="D5789" i="5"/>
  <c r="B5790" i="5"/>
  <c r="D5790" i="5"/>
  <c r="B5791" i="5"/>
  <c r="D5791" i="5"/>
  <c r="B5792" i="5"/>
  <c r="D5792" i="5"/>
  <c r="B5793" i="5"/>
  <c r="D5793" i="5"/>
  <c r="B5794" i="5"/>
  <c r="D5794" i="5"/>
  <c r="B5795" i="5"/>
  <c r="D5795" i="5"/>
  <c r="B5796" i="5"/>
  <c r="D5796" i="5"/>
  <c r="B5797" i="5"/>
  <c r="D5797" i="5"/>
  <c r="B5798" i="5"/>
  <c r="D5798" i="5"/>
  <c r="B5799" i="5"/>
  <c r="D5799" i="5"/>
  <c r="B5800" i="5"/>
  <c r="D5800" i="5"/>
  <c r="B5801" i="5"/>
  <c r="D5801" i="5"/>
  <c r="B5802" i="5"/>
  <c r="D5802" i="5"/>
  <c r="B5803" i="5"/>
  <c r="D5803" i="5"/>
  <c r="B5804" i="5"/>
  <c r="D5804" i="5"/>
  <c r="B5805" i="5"/>
  <c r="D5805" i="5"/>
  <c r="B5806" i="5"/>
  <c r="D5806" i="5"/>
  <c r="B5807" i="5"/>
  <c r="D5807" i="5"/>
  <c r="B5808" i="5"/>
  <c r="D5808" i="5"/>
  <c r="B5809" i="5"/>
  <c r="D5809" i="5"/>
  <c r="B5810" i="5"/>
  <c r="D5810" i="5"/>
  <c r="B5811" i="5"/>
  <c r="D5811" i="5"/>
  <c r="B5812" i="5"/>
  <c r="D5812" i="5"/>
  <c r="B5813" i="5"/>
  <c r="D5813" i="5"/>
  <c r="B5814" i="5"/>
  <c r="D5814" i="5"/>
  <c r="B5815" i="5"/>
  <c r="D5815" i="5"/>
  <c r="B5816" i="5"/>
  <c r="D5816" i="5"/>
  <c r="B5817" i="5"/>
  <c r="D5817" i="5"/>
  <c r="B5818" i="5"/>
  <c r="D5818" i="5"/>
  <c r="B5819" i="5"/>
  <c r="D5819" i="5"/>
  <c r="B5820" i="5"/>
  <c r="D5820" i="5"/>
  <c r="B5821" i="5"/>
  <c r="D5821" i="5"/>
  <c r="B5822" i="5"/>
  <c r="D5822" i="5"/>
  <c r="B5823" i="5"/>
  <c r="D5823" i="5"/>
  <c r="B5824" i="5"/>
  <c r="D5824" i="5"/>
  <c r="B5825" i="5"/>
  <c r="D5825" i="5"/>
  <c r="B5826" i="5"/>
  <c r="D5826" i="5"/>
  <c r="B5827" i="5"/>
  <c r="D5827" i="5"/>
  <c r="B5828" i="5"/>
  <c r="D5828" i="5"/>
  <c r="B5829" i="5"/>
  <c r="D5829" i="5"/>
  <c r="B5830" i="5"/>
  <c r="D5830" i="5"/>
  <c r="B5831" i="5"/>
  <c r="D5831" i="5"/>
  <c r="B5832" i="5"/>
  <c r="D5832" i="5"/>
  <c r="B5833" i="5"/>
  <c r="D5833" i="5"/>
  <c r="B5834" i="5"/>
  <c r="D5834" i="5"/>
  <c r="B5835" i="5"/>
  <c r="D5835" i="5"/>
  <c r="B5836" i="5"/>
  <c r="D5836" i="5"/>
  <c r="B5837" i="5"/>
  <c r="D5837" i="5"/>
  <c r="B5838" i="5"/>
  <c r="D5838" i="5"/>
  <c r="B5839" i="5"/>
  <c r="D5839" i="5"/>
  <c r="B5840" i="5"/>
  <c r="D5840" i="5"/>
  <c r="B5841" i="5"/>
  <c r="D5841" i="5"/>
  <c r="B5842" i="5"/>
  <c r="D5842" i="5"/>
  <c r="B5843" i="5"/>
  <c r="D5843" i="5"/>
  <c r="B5844" i="5"/>
  <c r="D5844" i="5"/>
  <c r="B5845" i="5"/>
  <c r="D5845" i="5"/>
  <c r="B5846" i="5"/>
  <c r="D5846" i="5"/>
  <c r="B5847" i="5"/>
  <c r="D5847" i="5"/>
  <c r="B5848" i="5"/>
  <c r="D5848" i="5"/>
  <c r="B5849" i="5"/>
  <c r="D5849" i="5"/>
  <c r="B5850" i="5"/>
  <c r="D5850" i="5"/>
  <c r="B5851" i="5"/>
  <c r="D5851" i="5"/>
  <c r="B5852" i="5"/>
  <c r="D5852" i="5"/>
  <c r="B5853" i="5"/>
  <c r="D5853" i="5"/>
  <c r="B5854" i="5"/>
  <c r="D5854" i="5"/>
  <c r="B5855" i="5"/>
  <c r="D5855" i="5"/>
  <c r="B5856" i="5"/>
  <c r="D5856" i="5"/>
  <c r="B5857" i="5"/>
  <c r="D5857" i="5"/>
  <c r="B5858" i="5"/>
  <c r="D5858" i="5"/>
  <c r="B5859" i="5"/>
  <c r="D5859" i="5"/>
  <c r="B5860" i="5"/>
  <c r="D5860" i="5"/>
  <c r="B5861" i="5"/>
  <c r="D5861" i="5"/>
  <c r="B5862" i="5"/>
  <c r="D5862" i="5"/>
  <c r="B5863" i="5"/>
  <c r="D5863" i="5"/>
  <c r="B5864" i="5"/>
  <c r="D5864" i="5"/>
  <c r="B5865" i="5"/>
  <c r="D5865" i="5"/>
  <c r="B5866" i="5"/>
  <c r="D5866" i="5"/>
  <c r="B5867" i="5"/>
  <c r="D5867" i="5"/>
  <c r="B5868" i="5"/>
  <c r="D5868" i="5"/>
  <c r="B5869" i="5"/>
  <c r="D5869" i="5"/>
  <c r="B5870" i="5"/>
  <c r="D5870" i="5"/>
  <c r="B5871" i="5"/>
  <c r="D5871" i="5"/>
  <c r="B5872" i="5"/>
  <c r="D5872" i="5"/>
  <c r="B5873" i="5"/>
  <c r="D5873" i="5"/>
  <c r="B5874" i="5"/>
  <c r="D5874" i="5"/>
  <c r="B5875" i="5"/>
  <c r="D5875" i="5"/>
  <c r="B5876" i="5"/>
  <c r="D5876" i="5"/>
  <c r="B5877" i="5"/>
  <c r="D5877" i="5"/>
  <c r="B5878" i="5"/>
  <c r="D5878" i="5"/>
  <c r="B5879" i="5"/>
  <c r="D5879" i="5"/>
  <c r="B5880" i="5"/>
  <c r="D5880" i="5"/>
  <c r="B5881" i="5"/>
  <c r="D5881" i="5"/>
  <c r="B5882" i="5"/>
  <c r="D5882" i="5"/>
  <c r="B5883" i="5"/>
  <c r="D5883" i="5"/>
  <c r="B5884" i="5"/>
  <c r="D5884" i="5"/>
  <c r="B5885" i="5"/>
  <c r="D5885" i="5"/>
  <c r="B5886" i="5"/>
  <c r="D5886" i="5"/>
  <c r="B5887" i="5"/>
  <c r="D5887" i="5"/>
  <c r="B5888" i="5"/>
  <c r="D5888" i="5"/>
  <c r="B5889" i="5"/>
  <c r="D5889" i="5"/>
  <c r="B5890" i="5"/>
  <c r="D5890" i="5"/>
  <c r="B5891" i="5"/>
  <c r="D5891" i="5"/>
  <c r="B5892" i="5"/>
  <c r="D5892" i="5"/>
  <c r="B5893" i="5"/>
  <c r="D5893" i="5"/>
  <c r="B5894" i="5"/>
  <c r="D5894" i="5"/>
  <c r="B5895" i="5"/>
  <c r="D5895" i="5"/>
  <c r="B5896" i="5"/>
  <c r="D5896" i="5"/>
  <c r="B5897" i="5"/>
  <c r="D5897" i="5"/>
  <c r="B5898" i="5"/>
  <c r="D5898" i="5"/>
  <c r="B5899" i="5"/>
  <c r="D5899" i="5"/>
  <c r="B5900" i="5"/>
  <c r="D5900" i="5"/>
  <c r="B5901" i="5"/>
  <c r="D5901" i="5"/>
  <c r="B5902" i="5"/>
  <c r="D5902" i="5"/>
  <c r="B5903" i="5"/>
  <c r="D5903" i="5"/>
  <c r="B5904" i="5"/>
  <c r="D5904" i="5"/>
  <c r="B5905" i="5"/>
  <c r="D5905" i="5"/>
  <c r="B5906" i="5"/>
  <c r="D5906" i="5"/>
  <c r="B5907" i="5"/>
  <c r="D5907" i="5"/>
  <c r="B5908" i="5"/>
  <c r="D5908" i="5"/>
  <c r="B5909" i="5"/>
  <c r="D5909" i="5"/>
  <c r="B5910" i="5"/>
  <c r="D5910" i="5"/>
  <c r="B5911" i="5"/>
  <c r="D5911" i="5"/>
  <c r="B5912" i="5"/>
  <c r="D5912" i="5"/>
  <c r="B5913" i="5"/>
  <c r="D5913" i="5"/>
  <c r="B5914" i="5"/>
  <c r="D5914" i="5"/>
  <c r="B5915" i="5"/>
  <c r="D5915" i="5"/>
  <c r="B5916" i="5"/>
  <c r="D5916" i="5"/>
  <c r="B5917" i="5"/>
  <c r="D5917" i="5"/>
  <c r="B5918" i="5"/>
  <c r="D5918" i="5"/>
  <c r="B5919" i="5"/>
  <c r="D5919" i="5"/>
  <c r="B5920" i="5"/>
  <c r="D5920" i="5"/>
  <c r="B5921" i="5"/>
  <c r="D5921" i="5"/>
  <c r="B5922" i="5"/>
  <c r="D5922" i="5"/>
  <c r="B5923" i="5"/>
  <c r="D5923" i="5"/>
  <c r="B5924" i="5"/>
  <c r="D5924" i="5"/>
  <c r="B5925" i="5"/>
  <c r="D5925" i="5"/>
  <c r="B5926" i="5"/>
  <c r="D5926" i="5"/>
  <c r="B5927" i="5"/>
  <c r="D5927" i="5"/>
  <c r="B5928" i="5"/>
  <c r="D5928" i="5"/>
  <c r="B5929" i="5"/>
  <c r="D5929" i="5"/>
  <c r="B5930" i="5"/>
  <c r="D5930" i="5"/>
  <c r="B5931" i="5"/>
  <c r="D5931" i="5"/>
  <c r="B5932" i="5"/>
  <c r="D5932" i="5"/>
  <c r="B5933" i="5"/>
  <c r="D5933" i="5"/>
  <c r="B5934" i="5"/>
  <c r="D5934" i="5"/>
  <c r="B5935" i="5"/>
  <c r="D5935" i="5"/>
  <c r="B5936" i="5"/>
  <c r="D5936" i="5"/>
  <c r="B5937" i="5"/>
  <c r="D5937" i="5"/>
  <c r="B5938" i="5"/>
  <c r="D5938" i="5"/>
  <c r="B5939" i="5"/>
  <c r="D5939" i="5"/>
  <c r="B5940" i="5"/>
  <c r="D5940" i="5"/>
  <c r="B5941" i="5"/>
  <c r="D5941" i="5"/>
  <c r="B5942" i="5"/>
  <c r="D5942" i="5"/>
  <c r="B5943" i="5"/>
  <c r="D5943" i="5"/>
  <c r="B5944" i="5"/>
  <c r="D5944" i="5"/>
  <c r="B5945" i="5"/>
  <c r="D5945" i="5"/>
  <c r="B5946" i="5"/>
  <c r="D5946" i="5"/>
  <c r="B5947" i="5"/>
  <c r="D5947" i="5"/>
  <c r="B5948" i="5"/>
  <c r="D5948" i="5"/>
  <c r="B5949" i="5"/>
  <c r="D5949" i="5"/>
  <c r="B5950" i="5"/>
  <c r="D5950" i="5"/>
  <c r="B5951" i="5"/>
  <c r="D5951" i="5"/>
  <c r="B5952" i="5"/>
  <c r="D5952" i="5"/>
  <c r="B5953" i="5"/>
  <c r="D5953" i="5"/>
  <c r="B5954" i="5"/>
  <c r="D5954" i="5"/>
  <c r="B5955" i="5"/>
  <c r="D5955" i="5"/>
  <c r="B5956" i="5"/>
  <c r="D5956" i="5"/>
  <c r="B5957" i="5"/>
  <c r="D5957" i="5"/>
  <c r="B5958" i="5"/>
  <c r="D5958" i="5"/>
  <c r="B5959" i="5"/>
  <c r="D5959" i="5"/>
  <c r="B5960" i="5"/>
  <c r="D5960" i="5"/>
  <c r="B5961" i="5"/>
  <c r="D5961" i="5"/>
  <c r="B5962" i="5"/>
  <c r="D5962" i="5"/>
  <c r="B5963" i="5"/>
  <c r="D5963" i="5"/>
  <c r="B5964" i="5"/>
  <c r="D5964" i="5"/>
  <c r="B5965" i="5"/>
  <c r="D5965" i="5"/>
  <c r="B5966" i="5"/>
  <c r="D5966" i="5"/>
  <c r="B5967" i="5"/>
  <c r="D5967" i="5"/>
  <c r="B5968" i="5"/>
  <c r="D5968" i="5"/>
  <c r="B5969" i="5"/>
  <c r="D5969" i="5"/>
  <c r="B5970" i="5"/>
  <c r="D5970" i="5"/>
  <c r="B5971" i="5"/>
  <c r="D5971" i="5"/>
  <c r="B5972" i="5"/>
  <c r="D5972" i="5"/>
  <c r="B5973" i="5"/>
  <c r="D5973" i="5"/>
  <c r="B5974" i="5"/>
  <c r="D5974" i="5"/>
  <c r="B5975" i="5"/>
  <c r="D5975" i="5"/>
  <c r="B5976" i="5"/>
  <c r="D5976" i="5"/>
  <c r="B5977" i="5"/>
  <c r="D5977" i="5"/>
  <c r="B5978" i="5"/>
  <c r="D5978" i="5"/>
  <c r="B5979" i="5"/>
  <c r="D5979" i="5"/>
  <c r="B5980" i="5"/>
  <c r="D5980" i="5"/>
  <c r="B5981" i="5"/>
  <c r="D5981" i="5"/>
  <c r="B5982" i="5"/>
  <c r="D5982" i="5"/>
  <c r="B5983" i="5"/>
  <c r="D5983" i="5"/>
  <c r="B5984" i="5"/>
  <c r="D5984" i="5"/>
  <c r="B5985" i="5"/>
  <c r="D5985" i="5"/>
  <c r="B5986" i="5"/>
  <c r="D5986" i="5"/>
  <c r="B5987" i="5"/>
  <c r="D5987" i="5"/>
  <c r="B5988" i="5"/>
  <c r="D5988" i="5"/>
  <c r="B5989" i="5"/>
  <c r="D5989" i="5"/>
  <c r="B5990" i="5"/>
  <c r="D5990" i="5"/>
  <c r="B5991" i="5"/>
  <c r="D5991" i="5"/>
  <c r="B5992" i="5"/>
  <c r="D5992" i="5"/>
  <c r="B5993" i="5"/>
  <c r="D5993" i="5"/>
  <c r="B5994" i="5"/>
  <c r="D5994" i="5"/>
  <c r="B5995" i="5"/>
  <c r="D5995" i="5"/>
  <c r="B5996" i="5"/>
  <c r="D5996" i="5"/>
  <c r="B5997" i="5"/>
  <c r="D5997" i="5"/>
  <c r="B5998" i="5"/>
  <c r="D5998" i="5"/>
  <c r="B5999" i="5"/>
  <c r="D5999" i="5"/>
  <c r="B6000" i="5"/>
  <c r="D6000" i="5"/>
  <c r="B6001" i="5"/>
  <c r="D6001" i="5"/>
  <c r="B6002" i="5"/>
  <c r="D6002" i="5"/>
  <c r="B6003" i="5"/>
  <c r="D6003" i="5"/>
  <c r="B6004" i="5"/>
  <c r="D6004" i="5"/>
  <c r="B6005" i="5"/>
  <c r="D6005" i="5"/>
  <c r="B6006" i="5"/>
  <c r="D6006" i="5"/>
  <c r="B6007" i="5"/>
  <c r="D6007" i="5"/>
  <c r="B6008" i="5"/>
  <c r="D6008" i="5"/>
  <c r="B6009" i="5"/>
  <c r="D6009" i="5"/>
  <c r="B6010" i="5"/>
  <c r="D6010" i="5"/>
  <c r="B6011" i="5"/>
  <c r="D6011" i="5"/>
  <c r="B6012" i="5"/>
  <c r="D6012" i="5"/>
  <c r="B6013" i="5"/>
  <c r="D6013" i="5"/>
  <c r="B6014" i="5"/>
  <c r="D6014" i="5"/>
  <c r="B6015" i="5"/>
  <c r="D6015" i="5"/>
  <c r="B6016" i="5"/>
  <c r="D6016" i="5"/>
  <c r="B6017" i="5"/>
  <c r="D6017" i="5"/>
  <c r="B6018" i="5"/>
  <c r="D6018" i="5"/>
  <c r="B6019" i="5"/>
  <c r="D6019" i="5"/>
  <c r="B6020" i="5"/>
  <c r="D6020" i="5"/>
  <c r="B6021" i="5"/>
  <c r="D6021" i="5"/>
  <c r="B6022" i="5"/>
  <c r="D6022" i="5"/>
  <c r="B6023" i="5"/>
  <c r="D6023" i="5"/>
  <c r="B6024" i="5"/>
  <c r="D6024" i="5"/>
  <c r="B6025" i="5"/>
  <c r="D6025" i="5"/>
  <c r="B6026" i="5"/>
  <c r="D6026" i="5"/>
  <c r="B6027" i="5"/>
  <c r="D6027" i="5"/>
  <c r="B6028" i="5"/>
  <c r="D6028" i="5"/>
  <c r="B6029" i="5"/>
  <c r="D6029" i="5"/>
  <c r="B6030" i="5"/>
  <c r="D6030" i="5"/>
  <c r="B6031" i="5"/>
  <c r="D6031" i="5"/>
  <c r="B6032" i="5"/>
  <c r="D6032" i="5"/>
  <c r="B6033" i="5"/>
  <c r="D6033" i="5"/>
  <c r="B6034" i="5"/>
  <c r="D6034" i="5"/>
  <c r="B6035" i="5"/>
  <c r="D6035" i="5"/>
  <c r="B6036" i="5"/>
  <c r="D6036" i="5"/>
  <c r="B6037" i="5"/>
  <c r="D6037" i="5"/>
  <c r="B6038" i="5"/>
  <c r="D6038" i="5"/>
  <c r="B6039" i="5"/>
  <c r="D6039" i="5"/>
  <c r="B6040" i="5"/>
  <c r="D6040" i="5"/>
  <c r="B6041" i="5"/>
  <c r="D6041" i="5"/>
  <c r="B6042" i="5"/>
  <c r="D6042" i="5"/>
  <c r="B6043" i="5"/>
  <c r="D6043" i="5"/>
  <c r="B6044" i="5"/>
  <c r="D6044" i="5"/>
  <c r="B6045" i="5"/>
  <c r="D6045" i="5"/>
  <c r="B6046" i="5"/>
  <c r="D6046" i="5"/>
  <c r="B6047" i="5"/>
  <c r="D6047" i="5"/>
  <c r="B6048" i="5"/>
  <c r="D6048" i="5"/>
  <c r="B6049" i="5"/>
  <c r="D6049" i="5"/>
  <c r="B6050" i="5"/>
  <c r="D6050" i="5"/>
  <c r="B6051" i="5"/>
  <c r="D6051" i="5"/>
  <c r="B6052" i="5"/>
  <c r="D6052" i="5"/>
  <c r="B6053" i="5"/>
  <c r="D6053" i="5"/>
  <c r="B6054" i="5"/>
  <c r="D6054" i="5"/>
  <c r="B6055" i="5"/>
  <c r="D6055" i="5"/>
  <c r="B6056" i="5"/>
  <c r="D6056" i="5"/>
  <c r="B6057" i="5"/>
  <c r="D6057" i="5"/>
  <c r="B6058" i="5"/>
  <c r="D6058" i="5"/>
  <c r="B6059" i="5"/>
  <c r="D6059" i="5"/>
  <c r="B6060" i="5"/>
  <c r="D6060" i="5"/>
  <c r="B6061" i="5"/>
  <c r="D6061" i="5"/>
  <c r="B6062" i="5"/>
  <c r="D6062" i="5"/>
  <c r="B6063" i="5"/>
  <c r="D6063" i="5"/>
  <c r="B6064" i="5"/>
  <c r="D6064" i="5"/>
  <c r="B6065" i="5"/>
  <c r="D6065" i="5"/>
  <c r="B6066" i="5"/>
  <c r="D6066" i="5"/>
  <c r="B6067" i="5"/>
  <c r="D6067" i="5"/>
  <c r="B6068" i="5"/>
  <c r="D6068" i="5"/>
  <c r="B6069" i="5"/>
  <c r="D6069" i="5"/>
  <c r="B6070" i="5"/>
  <c r="D6070" i="5"/>
  <c r="B6071" i="5"/>
  <c r="D6071" i="5"/>
  <c r="B6072" i="5"/>
  <c r="D6072" i="5"/>
  <c r="B6073" i="5"/>
  <c r="D6073" i="5"/>
  <c r="B6074" i="5"/>
  <c r="D6074" i="5"/>
  <c r="B6075" i="5"/>
  <c r="D6075" i="5"/>
  <c r="B6076" i="5"/>
  <c r="D6076" i="5"/>
  <c r="B6077" i="5"/>
  <c r="D6077" i="5"/>
  <c r="B6078" i="5"/>
  <c r="D6078" i="5"/>
  <c r="B6079" i="5"/>
  <c r="D6079" i="5"/>
  <c r="B6080" i="5"/>
  <c r="D6080" i="5"/>
  <c r="B6081" i="5"/>
  <c r="D6081" i="5"/>
  <c r="B6082" i="5"/>
  <c r="D6082" i="5"/>
  <c r="B6083" i="5"/>
  <c r="D6083" i="5"/>
  <c r="B6084" i="5"/>
  <c r="D6084" i="5"/>
  <c r="B6085" i="5"/>
  <c r="D6085" i="5"/>
  <c r="B6086" i="5"/>
  <c r="D6086" i="5"/>
  <c r="B6087" i="5"/>
  <c r="D6087" i="5"/>
  <c r="B6088" i="5"/>
  <c r="D6088" i="5"/>
  <c r="B6089" i="5"/>
  <c r="D6089" i="5"/>
  <c r="B6090" i="5"/>
  <c r="D6090" i="5"/>
  <c r="B6091" i="5"/>
  <c r="D6091" i="5"/>
  <c r="B6092" i="5"/>
  <c r="D6092" i="5"/>
  <c r="B6093" i="5"/>
  <c r="D6093" i="5"/>
  <c r="B6094" i="5"/>
  <c r="D6094" i="5"/>
  <c r="B6095" i="5"/>
  <c r="D6095" i="5"/>
  <c r="B6096" i="5"/>
  <c r="D6096" i="5"/>
  <c r="B6097" i="5"/>
  <c r="D6097" i="5"/>
  <c r="B6098" i="5"/>
  <c r="D6098" i="5"/>
  <c r="B6099" i="5"/>
  <c r="D6099" i="5"/>
  <c r="B6100" i="5"/>
  <c r="D6100" i="5"/>
  <c r="B6101" i="5"/>
  <c r="D6101" i="5"/>
  <c r="B6102" i="5"/>
  <c r="D6102" i="5"/>
  <c r="B6103" i="5"/>
  <c r="D6103" i="5"/>
  <c r="B6104" i="5"/>
  <c r="D6104" i="5"/>
  <c r="B6105" i="5"/>
  <c r="D6105" i="5"/>
  <c r="B6106" i="5"/>
  <c r="D6106" i="5"/>
  <c r="B6107" i="5"/>
  <c r="D6107" i="5"/>
  <c r="B6108" i="5"/>
  <c r="D6108" i="5"/>
  <c r="B6109" i="5"/>
  <c r="D6109" i="5"/>
  <c r="B6110" i="5"/>
  <c r="D6110" i="5"/>
  <c r="B6111" i="5"/>
  <c r="D6111" i="5"/>
  <c r="B6112" i="5"/>
  <c r="D6112" i="5"/>
  <c r="B6113" i="5"/>
  <c r="D6113" i="5"/>
  <c r="B6114" i="5"/>
  <c r="D6114" i="5"/>
  <c r="B6115" i="5"/>
  <c r="D6115" i="5"/>
  <c r="B6116" i="5"/>
  <c r="D6116" i="5"/>
  <c r="B6117" i="5"/>
  <c r="D6117" i="5"/>
  <c r="B6118" i="5"/>
  <c r="D6118" i="5"/>
  <c r="B6119" i="5"/>
  <c r="D6119" i="5"/>
  <c r="B6120" i="5"/>
  <c r="D6120" i="5"/>
  <c r="B6121" i="5"/>
  <c r="D6121" i="5"/>
  <c r="B6122" i="5"/>
  <c r="D6122" i="5"/>
  <c r="B6123" i="5"/>
  <c r="D6123" i="5"/>
  <c r="B6124" i="5"/>
  <c r="D6124" i="5"/>
  <c r="B6125" i="5"/>
  <c r="D6125" i="5"/>
  <c r="B6126" i="5"/>
  <c r="D6126" i="5"/>
  <c r="B6127" i="5"/>
  <c r="D6127" i="5"/>
  <c r="B6128" i="5"/>
  <c r="D6128" i="5"/>
  <c r="B6129" i="5"/>
  <c r="D6129" i="5"/>
  <c r="B6130" i="5"/>
  <c r="D6130" i="5"/>
  <c r="B6131" i="5"/>
  <c r="D6131" i="5"/>
  <c r="B6132" i="5"/>
  <c r="D6132" i="5"/>
  <c r="B6133" i="5"/>
  <c r="D6133" i="5"/>
  <c r="B6134" i="5"/>
  <c r="D6134" i="5"/>
  <c r="B6135" i="5"/>
  <c r="D6135" i="5"/>
  <c r="B6136" i="5"/>
  <c r="D6136" i="5"/>
  <c r="B6137" i="5"/>
  <c r="D6137" i="5"/>
  <c r="B6138" i="5"/>
  <c r="D6138" i="5"/>
  <c r="B6139" i="5"/>
  <c r="D6139" i="5"/>
  <c r="B6140" i="5"/>
  <c r="D6140" i="5"/>
  <c r="B6141" i="5"/>
  <c r="D6141" i="5"/>
  <c r="B6142" i="5"/>
  <c r="D6142" i="5"/>
  <c r="B6143" i="5"/>
  <c r="D6143" i="5"/>
  <c r="B6144" i="5"/>
  <c r="D6144" i="5"/>
  <c r="B6145" i="5"/>
  <c r="D6145" i="5"/>
  <c r="B6146" i="5"/>
  <c r="D6146" i="5"/>
  <c r="B6147" i="5"/>
  <c r="D6147" i="5"/>
  <c r="B6148" i="5"/>
  <c r="D6148" i="5"/>
  <c r="B6149" i="5"/>
  <c r="D6149" i="5"/>
  <c r="B6150" i="5"/>
  <c r="D6150" i="5"/>
  <c r="B6151" i="5"/>
  <c r="D6151" i="5"/>
  <c r="B6152" i="5"/>
  <c r="D6152" i="5"/>
  <c r="B6153" i="5"/>
  <c r="D6153" i="5"/>
  <c r="B6154" i="5"/>
  <c r="D6154" i="5"/>
  <c r="B6155" i="5"/>
  <c r="D6155" i="5"/>
  <c r="B6156" i="5"/>
  <c r="D6156" i="5"/>
  <c r="B6157" i="5"/>
  <c r="D6157" i="5"/>
  <c r="B6158" i="5"/>
  <c r="D6158" i="5"/>
  <c r="B6159" i="5"/>
  <c r="D6159" i="5"/>
  <c r="B6160" i="5"/>
  <c r="D6160" i="5"/>
  <c r="B6161" i="5"/>
  <c r="D6161" i="5"/>
  <c r="B6162" i="5"/>
  <c r="D6162" i="5"/>
  <c r="B6163" i="5"/>
  <c r="D6163" i="5"/>
  <c r="B6164" i="5"/>
  <c r="D6164" i="5"/>
  <c r="B6165" i="5"/>
  <c r="D6165" i="5"/>
  <c r="B6166" i="5"/>
  <c r="D6166" i="5"/>
  <c r="B6167" i="5"/>
  <c r="D6167" i="5"/>
  <c r="B6168" i="5"/>
  <c r="D6168" i="5"/>
  <c r="B6169" i="5"/>
  <c r="D6169" i="5"/>
  <c r="B6170" i="5"/>
  <c r="D6170" i="5"/>
  <c r="B6171" i="5"/>
  <c r="D6171" i="5"/>
  <c r="B6172" i="5"/>
  <c r="D6172" i="5"/>
  <c r="B6173" i="5"/>
  <c r="D6173" i="5"/>
  <c r="B6174" i="5"/>
  <c r="D6174" i="5"/>
  <c r="B6175" i="5"/>
  <c r="D6175" i="5"/>
  <c r="B6176" i="5"/>
  <c r="D6176" i="5"/>
  <c r="B6177" i="5"/>
  <c r="D6177" i="5"/>
  <c r="B6178" i="5"/>
  <c r="D6178" i="5"/>
  <c r="B6179" i="5"/>
  <c r="D6179" i="5"/>
  <c r="B6180" i="5"/>
  <c r="D6180" i="5"/>
  <c r="B6181" i="5"/>
  <c r="D6181" i="5"/>
  <c r="B6182" i="5"/>
  <c r="D6182" i="5"/>
  <c r="B6183" i="5"/>
  <c r="D6183" i="5"/>
  <c r="B6184" i="5"/>
  <c r="D6184" i="5"/>
  <c r="B6185" i="5"/>
  <c r="D6185" i="5"/>
  <c r="B6186" i="5"/>
  <c r="D6186" i="5"/>
  <c r="B6187" i="5"/>
  <c r="D6187" i="5"/>
  <c r="B6188" i="5"/>
  <c r="D6188" i="5"/>
  <c r="B6189" i="5"/>
  <c r="D6189" i="5"/>
  <c r="B6190" i="5"/>
  <c r="D6190" i="5"/>
  <c r="B6191" i="5"/>
  <c r="D6191" i="5"/>
  <c r="B6192" i="5"/>
  <c r="D6192" i="5"/>
  <c r="B6193" i="5"/>
  <c r="D6193" i="5"/>
  <c r="B6194" i="5"/>
  <c r="D6194" i="5"/>
  <c r="B6195" i="5"/>
  <c r="D6195" i="5"/>
  <c r="B6196" i="5"/>
  <c r="D6196" i="5"/>
  <c r="B6197" i="5"/>
  <c r="D6197" i="5"/>
  <c r="B6198" i="5"/>
  <c r="D6198" i="5"/>
  <c r="B6199" i="5"/>
  <c r="D6199" i="5"/>
  <c r="B6200" i="5"/>
  <c r="D6200" i="5"/>
  <c r="B6201" i="5"/>
  <c r="D6201" i="5"/>
  <c r="B6202" i="5"/>
  <c r="D6202" i="5"/>
  <c r="B6203" i="5"/>
  <c r="D6203" i="5"/>
  <c r="B6204" i="5"/>
  <c r="D6204" i="5"/>
  <c r="B6205" i="5"/>
  <c r="D6205" i="5"/>
  <c r="B6206" i="5"/>
  <c r="D6206" i="5"/>
  <c r="B6207" i="5"/>
  <c r="D6207" i="5"/>
  <c r="B6208" i="5"/>
  <c r="D6208" i="5"/>
  <c r="B6209" i="5"/>
  <c r="D6209" i="5"/>
  <c r="B6210" i="5"/>
  <c r="D6210" i="5"/>
  <c r="B6211" i="5"/>
  <c r="D6211" i="5"/>
  <c r="B6212" i="5"/>
  <c r="D6212" i="5"/>
  <c r="B6213" i="5"/>
  <c r="D6213" i="5"/>
  <c r="B6214" i="5"/>
  <c r="D6214" i="5"/>
  <c r="B6215" i="5"/>
  <c r="D6215" i="5"/>
  <c r="B6216" i="5"/>
  <c r="D6216" i="5"/>
  <c r="B6217" i="5"/>
  <c r="D6217" i="5"/>
  <c r="B6218" i="5"/>
  <c r="D6218" i="5"/>
  <c r="B6219" i="5"/>
  <c r="D6219" i="5"/>
  <c r="B6220" i="5"/>
  <c r="D6220" i="5"/>
  <c r="B6221" i="5"/>
  <c r="D6221" i="5"/>
  <c r="B6222" i="5"/>
  <c r="D6222" i="5"/>
  <c r="B6223" i="5"/>
  <c r="D6223" i="5"/>
  <c r="B6224" i="5"/>
  <c r="D6224" i="5"/>
  <c r="B6225" i="5"/>
  <c r="D6225" i="5"/>
  <c r="B6226" i="5"/>
  <c r="D6226" i="5"/>
  <c r="B6227" i="5"/>
  <c r="D6227" i="5"/>
  <c r="B6228" i="5"/>
  <c r="D6228" i="5"/>
  <c r="B6229" i="5"/>
  <c r="D6229" i="5"/>
  <c r="B6230" i="5"/>
  <c r="D6230" i="5"/>
  <c r="B6231" i="5"/>
  <c r="D6231" i="5"/>
  <c r="B6232" i="5"/>
  <c r="D6232" i="5"/>
  <c r="B6233" i="5"/>
  <c r="D6233" i="5"/>
  <c r="B6234" i="5"/>
  <c r="D6234" i="5"/>
  <c r="B6235" i="5"/>
  <c r="D6235" i="5"/>
  <c r="B6236" i="5"/>
  <c r="D6236" i="5"/>
  <c r="B6237" i="5"/>
  <c r="D6237" i="5"/>
  <c r="B6238" i="5"/>
  <c r="D6238" i="5"/>
  <c r="B6239" i="5"/>
  <c r="D6239" i="5"/>
  <c r="B6240" i="5"/>
  <c r="D6240" i="5"/>
  <c r="B6241" i="5"/>
  <c r="D6241" i="5"/>
  <c r="B6242" i="5"/>
  <c r="D6242" i="5"/>
  <c r="B6243" i="5"/>
  <c r="D6243" i="5"/>
  <c r="B6244" i="5"/>
  <c r="D6244" i="5"/>
  <c r="B6245" i="5"/>
  <c r="D6245" i="5"/>
  <c r="B6246" i="5"/>
  <c r="D6246" i="5"/>
  <c r="B6247" i="5"/>
  <c r="D6247" i="5"/>
  <c r="B6248" i="5"/>
  <c r="D6248" i="5"/>
  <c r="B6249" i="5"/>
  <c r="D6249" i="5"/>
  <c r="B6250" i="5"/>
  <c r="D6250" i="5"/>
  <c r="B6251" i="5"/>
  <c r="D6251" i="5"/>
  <c r="B6252" i="5"/>
  <c r="D6252" i="5"/>
  <c r="B6253" i="5"/>
  <c r="D6253" i="5"/>
  <c r="B6254" i="5"/>
  <c r="D6254" i="5"/>
  <c r="B6255" i="5"/>
  <c r="D6255" i="5"/>
  <c r="B6256" i="5"/>
  <c r="D6256" i="5"/>
  <c r="B6257" i="5"/>
  <c r="D6257" i="5"/>
  <c r="B6258" i="5"/>
  <c r="D6258" i="5"/>
  <c r="B6259" i="5"/>
  <c r="D6259" i="5"/>
  <c r="B6260" i="5"/>
  <c r="D6260" i="5"/>
  <c r="B6261" i="5"/>
  <c r="D6261" i="5"/>
  <c r="B6262" i="5"/>
  <c r="D6262" i="5"/>
  <c r="B6263" i="5"/>
  <c r="D6263" i="5"/>
  <c r="B6264" i="5"/>
  <c r="D6264" i="5"/>
  <c r="B6265" i="5"/>
  <c r="D6265" i="5"/>
  <c r="B6266" i="5"/>
  <c r="D6266" i="5"/>
  <c r="B6267" i="5"/>
  <c r="D6267" i="5"/>
  <c r="B6268" i="5"/>
  <c r="D6268" i="5"/>
  <c r="B6269" i="5"/>
  <c r="D6269" i="5"/>
  <c r="B6270" i="5"/>
  <c r="D6270" i="5"/>
  <c r="B6271" i="5"/>
  <c r="D6271" i="5"/>
  <c r="B6272" i="5"/>
  <c r="D6272" i="5"/>
  <c r="B6273" i="5"/>
  <c r="D6273" i="5"/>
  <c r="B6274" i="5"/>
  <c r="D6274" i="5"/>
  <c r="B6275" i="5"/>
  <c r="D6275" i="5"/>
  <c r="B6276" i="5"/>
  <c r="D6276" i="5"/>
  <c r="B6277" i="5"/>
  <c r="D6277" i="5"/>
  <c r="B6278" i="5"/>
  <c r="D6278" i="5"/>
  <c r="B6279" i="5"/>
  <c r="D6279" i="5"/>
  <c r="B6280" i="5"/>
  <c r="D6280" i="5"/>
  <c r="B6281" i="5"/>
  <c r="D6281" i="5"/>
  <c r="B6282" i="5"/>
  <c r="D6282" i="5"/>
  <c r="B6283" i="5"/>
  <c r="D6283" i="5"/>
  <c r="B6284" i="5"/>
  <c r="D6284" i="5"/>
  <c r="B6285" i="5"/>
  <c r="D6285" i="5"/>
  <c r="B6286" i="5"/>
  <c r="D6286" i="5"/>
  <c r="B6287" i="5"/>
  <c r="D6287" i="5"/>
  <c r="B6288" i="5"/>
  <c r="D6288" i="5"/>
  <c r="B6289" i="5"/>
  <c r="D6289" i="5"/>
  <c r="B6290" i="5"/>
  <c r="D6290" i="5"/>
  <c r="B6291" i="5"/>
  <c r="D6291" i="5"/>
  <c r="B6292" i="5"/>
  <c r="D6292" i="5"/>
  <c r="B6293" i="5"/>
  <c r="D6293" i="5"/>
  <c r="B6294" i="5"/>
  <c r="D6294" i="5"/>
  <c r="B6295" i="5"/>
  <c r="D6295" i="5"/>
  <c r="B6296" i="5"/>
  <c r="D6296" i="5"/>
  <c r="B6297" i="5"/>
  <c r="D6297" i="5"/>
  <c r="B6298" i="5"/>
  <c r="D6298" i="5"/>
  <c r="B6299" i="5"/>
  <c r="D6299" i="5"/>
  <c r="B6300" i="5"/>
  <c r="D6300" i="5"/>
  <c r="B6301" i="5"/>
  <c r="D6301" i="5"/>
  <c r="B6302" i="5"/>
  <c r="D6302" i="5"/>
  <c r="B6303" i="5"/>
  <c r="D6303" i="5"/>
  <c r="B6304" i="5"/>
  <c r="D6304" i="5"/>
  <c r="B6305" i="5"/>
  <c r="D6305" i="5"/>
  <c r="B6306" i="5"/>
  <c r="D6306" i="5"/>
  <c r="B6307" i="5"/>
  <c r="D6307" i="5"/>
  <c r="B6308" i="5"/>
  <c r="D6308" i="5"/>
  <c r="B6309" i="5"/>
  <c r="D6309" i="5"/>
  <c r="B6310" i="5"/>
  <c r="D6310" i="5"/>
  <c r="B6311" i="5"/>
  <c r="D6311" i="5"/>
  <c r="B6312" i="5"/>
  <c r="D6312" i="5"/>
  <c r="B6313" i="5"/>
  <c r="D6313" i="5"/>
  <c r="B6314" i="5"/>
  <c r="D6314" i="5"/>
  <c r="B6315" i="5"/>
  <c r="D6315" i="5"/>
  <c r="B6316" i="5"/>
  <c r="D6316" i="5"/>
  <c r="B6317" i="5"/>
  <c r="D6317" i="5"/>
  <c r="B6318" i="5"/>
  <c r="D6318" i="5"/>
  <c r="B6319" i="5"/>
  <c r="D6319" i="5"/>
  <c r="B6320" i="5"/>
  <c r="D6320" i="5"/>
  <c r="B6321" i="5"/>
  <c r="D6321" i="5"/>
  <c r="B6322" i="5"/>
  <c r="D6322" i="5"/>
  <c r="B6323" i="5"/>
  <c r="D6323" i="5"/>
  <c r="B6324" i="5"/>
  <c r="D6324" i="5"/>
  <c r="B6325" i="5"/>
  <c r="D6325" i="5"/>
  <c r="B6326" i="5"/>
  <c r="D6326" i="5"/>
  <c r="B6327" i="5"/>
  <c r="D6327" i="5"/>
  <c r="B6328" i="5"/>
  <c r="D6328" i="5"/>
  <c r="B6329" i="5"/>
  <c r="D6329" i="5"/>
  <c r="B6330" i="5"/>
  <c r="D6330" i="5"/>
  <c r="B6331" i="5"/>
  <c r="D6331" i="5"/>
  <c r="B6332" i="5"/>
  <c r="D6332" i="5"/>
  <c r="B6333" i="5"/>
  <c r="D6333" i="5"/>
  <c r="B6334" i="5"/>
  <c r="D6334" i="5"/>
  <c r="B6335" i="5"/>
  <c r="D6335" i="5"/>
  <c r="B6336" i="5"/>
  <c r="D6336" i="5"/>
  <c r="B6337" i="5"/>
  <c r="D6337" i="5"/>
  <c r="B6338" i="5"/>
  <c r="D6338" i="5"/>
  <c r="B6339" i="5"/>
  <c r="D6339" i="5"/>
  <c r="B6340" i="5"/>
  <c r="D6340" i="5"/>
  <c r="B6341" i="5"/>
  <c r="D6341" i="5"/>
  <c r="B6342" i="5"/>
  <c r="D6342" i="5"/>
  <c r="B6343" i="5"/>
  <c r="D6343" i="5"/>
  <c r="B6344" i="5"/>
  <c r="D6344" i="5"/>
  <c r="B6345" i="5"/>
  <c r="D6345" i="5"/>
  <c r="B6346" i="5"/>
  <c r="D6346" i="5"/>
  <c r="B6347" i="5"/>
  <c r="D6347" i="5"/>
  <c r="B6348" i="5"/>
  <c r="D6348" i="5"/>
  <c r="B6349" i="5"/>
  <c r="D6349" i="5"/>
  <c r="B6350" i="5"/>
  <c r="D6350" i="5"/>
  <c r="B6351" i="5"/>
  <c r="D6351" i="5"/>
  <c r="B6352" i="5"/>
  <c r="D6352" i="5"/>
  <c r="B6353" i="5"/>
  <c r="D6353" i="5"/>
  <c r="B6354" i="5"/>
  <c r="D6354" i="5"/>
  <c r="B6355" i="5"/>
  <c r="D6355" i="5"/>
  <c r="B6356" i="5"/>
  <c r="D6356" i="5"/>
  <c r="B6357" i="5"/>
  <c r="D6357" i="5"/>
  <c r="B6358" i="5"/>
  <c r="D6358" i="5"/>
  <c r="B6359" i="5"/>
  <c r="D6359" i="5"/>
  <c r="B6360" i="5"/>
  <c r="D6360" i="5"/>
  <c r="B6361" i="5"/>
  <c r="D6361" i="5"/>
  <c r="B6362" i="5"/>
  <c r="D6362" i="5"/>
  <c r="B6363" i="5"/>
  <c r="D6363" i="5"/>
  <c r="B6364" i="5"/>
  <c r="D6364" i="5"/>
  <c r="B6365" i="5"/>
  <c r="D6365" i="5"/>
  <c r="B6366" i="5"/>
  <c r="D6366" i="5"/>
  <c r="B6367" i="5"/>
  <c r="D6367" i="5"/>
  <c r="B6368" i="5"/>
  <c r="D6368" i="5"/>
  <c r="B6369" i="5"/>
  <c r="D6369" i="5"/>
  <c r="B6370" i="5"/>
  <c r="D6370" i="5"/>
  <c r="B6371" i="5"/>
  <c r="D6371" i="5"/>
  <c r="B6372" i="5"/>
  <c r="D6372" i="5"/>
  <c r="B6373" i="5"/>
  <c r="D6373" i="5"/>
  <c r="B6374" i="5"/>
  <c r="D6374" i="5"/>
  <c r="B6375" i="5"/>
  <c r="D6375" i="5"/>
  <c r="B6376" i="5"/>
  <c r="D6376" i="5"/>
  <c r="B6377" i="5"/>
  <c r="D6377" i="5"/>
  <c r="B6378" i="5"/>
  <c r="D6378" i="5"/>
  <c r="B6379" i="5"/>
  <c r="D6379" i="5"/>
  <c r="B6380" i="5"/>
  <c r="D6380" i="5"/>
  <c r="B6381" i="5"/>
  <c r="D6381" i="5"/>
  <c r="B6382" i="5"/>
  <c r="D6382" i="5"/>
  <c r="B6383" i="5"/>
  <c r="D6383" i="5"/>
  <c r="B6384" i="5"/>
  <c r="D6384" i="5"/>
  <c r="B6385" i="5"/>
  <c r="D6385" i="5"/>
  <c r="B6386" i="5"/>
  <c r="D6386" i="5"/>
  <c r="B6387" i="5"/>
  <c r="D6387" i="5"/>
  <c r="B6388" i="5"/>
  <c r="D6388" i="5"/>
  <c r="B6389" i="5"/>
  <c r="D6389" i="5"/>
  <c r="B6390" i="5"/>
  <c r="D6390" i="5"/>
  <c r="B6391" i="5"/>
  <c r="D6391" i="5"/>
  <c r="B6392" i="5"/>
  <c r="D6392" i="5"/>
  <c r="B6393" i="5"/>
  <c r="D6393" i="5"/>
  <c r="B6394" i="5"/>
  <c r="D6394" i="5"/>
  <c r="B6395" i="5"/>
  <c r="D6395" i="5"/>
  <c r="B6396" i="5"/>
  <c r="D6396" i="5"/>
  <c r="B6397" i="5"/>
  <c r="D6397" i="5"/>
  <c r="B6398" i="5"/>
  <c r="D6398" i="5"/>
  <c r="B6399" i="5"/>
  <c r="D6399" i="5"/>
  <c r="B6400" i="5"/>
  <c r="D6400" i="5"/>
  <c r="B6401" i="5"/>
  <c r="D6401" i="5"/>
  <c r="B6402" i="5"/>
  <c r="D6402" i="5"/>
  <c r="B6403" i="5"/>
  <c r="D6403" i="5"/>
  <c r="B6404" i="5"/>
  <c r="D6404" i="5"/>
  <c r="B6405" i="5"/>
  <c r="D6405" i="5"/>
  <c r="B6406" i="5"/>
  <c r="D6406" i="5"/>
  <c r="B6407" i="5"/>
  <c r="D6407" i="5"/>
  <c r="B6408" i="5"/>
  <c r="D6408" i="5"/>
  <c r="B6409" i="5"/>
  <c r="D6409" i="5"/>
  <c r="B6410" i="5"/>
  <c r="D6410" i="5"/>
  <c r="B6411" i="5"/>
  <c r="D6411" i="5"/>
  <c r="B6412" i="5"/>
  <c r="D6412" i="5"/>
  <c r="B6413" i="5"/>
  <c r="D6413" i="5"/>
  <c r="B6414" i="5"/>
  <c r="D6414" i="5"/>
  <c r="B6415" i="5"/>
  <c r="D6415" i="5"/>
  <c r="B6416" i="5"/>
  <c r="D6416" i="5"/>
  <c r="B6417" i="5"/>
  <c r="D6417" i="5"/>
  <c r="B6418" i="5"/>
  <c r="D6418" i="5"/>
  <c r="B6419" i="5"/>
  <c r="D6419" i="5"/>
  <c r="B6420" i="5"/>
  <c r="D6420" i="5"/>
  <c r="B6421" i="5"/>
  <c r="D6421" i="5"/>
  <c r="B6422" i="5"/>
  <c r="D6422" i="5"/>
  <c r="B6423" i="5"/>
  <c r="D6423" i="5"/>
  <c r="B6424" i="5"/>
  <c r="D6424" i="5"/>
  <c r="B6425" i="5"/>
  <c r="D6425" i="5"/>
  <c r="B6426" i="5"/>
  <c r="D6426" i="5"/>
  <c r="B6427" i="5"/>
  <c r="D6427" i="5"/>
  <c r="B6428" i="5"/>
  <c r="D6428" i="5"/>
  <c r="B6429" i="5"/>
  <c r="D6429" i="5"/>
  <c r="B6430" i="5"/>
  <c r="D6430" i="5"/>
  <c r="B6431" i="5"/>
  <c r="D6431" i="5"/>
  <c r="B6432" i="5"/>
  <c r="D6432" i="5"/>
  <c r="B6433" i="5"/>
  <c r="D6433" i="5"/>
  <c r="B6434" i="5"/>
  <c r="D6434" i="5"/>
  <c r="B6435" i="5"/>
  <c r="D6435" i="5"/>
  <c r="B6436" i="5"/>
  <c r="D6436" i="5"/>
  <c r="B6437" i="5"/>
  <c r="D6437" i="5"/>
  <c r="B6438" i="5"/>
  <c r="D6438" i="5"/>
  <c r="B6439" i="5"/>
  <c r="D6439" i="5"/>
  <c r="B6440" i="5"/>
  <c r="D6440" i="5"/>
  <c r="B6441" i="5"/>
  <c r="D6441" i="5"/>
  <c r="B6442" i="5"/>
  <c r="D6442" i="5"/>
  <c r="B6444" i="5"/>
  <c r="D6444" i="5"/>
  <c r="B6445" i="5"/>
  <c r="D6445" i="5"/>
  <c r="B6446" i="5"/>
  <c r="D6446" i="5"/>
  <c r="B6447" i="5"/>
  <c r="D6447" i="5"/>
  <c r="B6448" i="5"/>
  <c r="D6448" i="5"/>
  <c r="B6449" i="5"/>
  <c r="D6449" i="5"/>
  <c r="B6450" i="5"/>
  <c r="D6450" i="5"/>
  <c r="B6451" i="5"/>
  <c r="D6451" i="5"/>
  <c r="B6452" i="5"/>
  <c r="D6452" i="5"/>
  <c r="B6453" i="5"/>
  <c r="D6453" i="5"/>
  <c r="B6454" i="5"/>
  <c r="D6454" i="5"/>
  <c r="B6455" i="5"/>
  <c r="D6455" i="5"/>
  <c r="B6456" i="5"/>
  <c r="D6456" i="5"/>
  <c r="B6457" i="5"/>
  <c r="D6457" i="5"/>
  <c r="B6458" i="5"/>
  <c r="D6458" i="5"/>
  <c r="B6459" i="5"/>
  <c r="D6459" i="5"/>
  <c r="B6460" i="5"/>
  <c r="D6460" i="5"/>
  <c r="B6461" i="5"/>
  <c r="D6461" i="5"/>
  <c r="B6462" i="5"/>
  <c r="D6462" i="5"/>
  <c r="B6463" i="5"/>
  <c r="D6463" i="5"/>
  <c r="B6464" i="5"/>
  <c r="D6464" i="5"/>
  <c r="B6465" i="5"/>
  <c r="D6465" i="5"/>
  <c r="B6466" i="5"/>
  <c r="D6466" i="5"/>
  <c r="B6467" i="5"/>
  <c r="D6467" i="5"/>
  <c r="B6468" i="5"/>
  <c r="D6468" i="5"/>
  <c r="B6469" i="5"/>
  <c r="D6469" i="5"/>
  <c r="B6470" i="5"/>
  <c r="D6470" i="5"/>
  <c r="B6471" i="5"/>
  <c r="D6471" i="5"/>
  <c r="B6472" i="5"/>
  <c r="D6472" i="5"/>
  <c r="B6473" i="5"/>
  <c r="D6473" i="5"/>
  <c r="B6474" i="5"/>
  <c r="D6474" i="5"/>
  <c r="B6475" i="5"/>
  <c r="D6475" i="5"/>
  <c r="B6476" i="5"/>
  <c r="D6476" i="5"/>
  <c r="B6477" i="5"/>
  <c r="D6477" i="5"/>
  <c r="B6478" i="5"/>
  <c r="D6478" i="5"/>
  <c r="B6479" i="5"/>
  <c r="D6479" i="5"/>
  <c r="B6480" i="5"/>
  <c r="D6480" i="5"/>
  <c r="B6481" i="5"/>
  <c r="D6481" i="5"/>
  <c r="B6482" i="5"/>
  <c r="D6482" i="5"/>
  <c r="B6483" i="5"/>
  <c r="D6483" i="5"/>
  <c r="B6484" i="5"/>
  <c r="D6484" i="5"/>
  <c r="B6485" i="5"/>
  <c r="D6485" i="5"/>
  <c r="B6486" i="5"/>
  <c r="D6486" i="5"/>
  <c r="B6487" i="5"/>
  <c r="D6487" i="5"/>
  <c r="B6488" i="5"/>
  <c r="D6488" i="5"/>
  <c r="B6489" i="5"/>
  <c r="D6489" i="5"/>
  <c r="B6490" i="5"/>
  <c r="D6490" i="5"/>
  <c r="B6491" i="5"/>
  <c r="D6491" i="5"/>
  <c r="B6492" i="5"/>
  <c r="D6492" i="5"/>
  <c r="B6493" i="5"/>
  <c r="D6493" i="5"/>
  <c r="B6494" i="5"/>
  <c r="D6494" i="5"/>
  <c r="B6495" i="5"/>
  <c r="D6495" i="5"/>
  <c r="B6496" i="5"/>
  <c r="D6496" i="5"/>
  <c r="B6497" i="5"/>
  <c r="D6497" i="5"/>
  <c r="B6498" i="5"/>
  <c r="D6498" i="5"/>
  <c r="B6499" i="5"/>
  <c r="D6499" i="5"/>
  <c r="B6500" i="5"/>
  <c r="D6500" i="5"/>
  <c r="B6501" i="5"/>
  <c r="D6501" i="5"/>
  <c r="B6502" i="5"/>
  <c r="D6502" i="5"/>
  <c r="B6503" i="5"/>
  <c r="D6503" i="5"/>
  <c r="B6504" i="5"/>
  <c r="D6504" i="5"/>
  <c r="B6505" i="5"/>
  <c r="D6505" i="5"/>
  <c r="B6506" i="5"/>
  <c r="D6506" i="5"/>
  <c r="B6507" i="5"/>
  <c r="D6507" i="5"/>
  <c r="B6508" i="5"/>
  <c r="D6508" i="5"/>
  <c r="B6509" i="5"/>
  <c r="D6509" i="5"/>
  <c r="B6510" i="5"/>
  <c r="D6510" i="5"/>
  <c r="B6511" i="5"/>
  <c r="D6511" i="5"/>
  <c r="B6512" i="5"/>
  <c r="D6512" i="5"/>
  <c r="B6513" i="5"/>
  <c r="D6513" i="5"/>
  <c r="B6514" i="5"/>
  <c r="D6514" i="5"/>
  <c r="B6515" i="5"/>
  <c r="D6515" i="5"/>
  <c r="B6516" i="5"/>
  <c r="D6516" i="5"/>
  <c r="B6517" i="5"/>
  <c r="D6517" i="5"/>
  <c r="B6518" i="5"/>
  <c r="D6518" i="5"/>
  <c r="B6519" i="5"/>
  <c r="D6519" i="5"/>
  <c r="B6520" i="5"/>
  <c r="D6520" i="5"/>
  <c r="B6521" i="5"/>
  <c r="D6521" i="5"/>
  <c r="B6522" i="5"/>
  <c r="D6522" i="5"/>
  <c r="B6523" i="5"/>
  <c r="D6523" i="5"/>
  <c r="B6524" i="5"/>
  <c r="D6524" i="5"/>
  <c r="B6525" i="5"/>
  <c r="D6525" i="5"/>
  <c r="B6526" i="5"/>
  <c r="D6526" i="5"/>
  <c r="B6527" i="5"/>
  <c r="D6527" i="5"/>
  <c r="B6528" i="5"/>
  <c r="D6528" i="5"/>
  <c r="B6529" i="5"/>
  <c r="D6529" i="5"/>
  <c r="B6530" i="5"/>
  <c r="D6530" i="5"/>
  <c r="B6531" i="5"/>
  <c r="D6531" i="5"/>
  <c r="B6532" i="5"/>
  <c r="D6532" i="5"/>
  <c r="B6533" i="5"/>
  <c r="D6533" i="5"/>
  <c r="B6534" i="5"/>
  <c r="D6534" i="5"/>
  <c r="B6535" i="5"/>
  <c r="D6535" i="5"/>
  <c r="B6536" i="5"/>
  <c r="D6536" i="5"/>
  <c r="B6537" i="5"/>
  <c r="D6537" i="5"/>
  <c r="B6538" i="5"/>
  <c r="D6538" i="5"/>
  <c r="B6539" i="5"/>
  <c r="D6539" i="5"/>
  <c r="B6540" i="5"/>
  <c r="D6540" i="5"/>
  <c r="B6541" i="5"/>
  <c r="D6541" i="5"/>
  <c r="B6542" i="5"/>
  <c r="D6542" i="5"/>
  <c r="B6543" i="5"/>
  <c r="D6543" i="5"/>
  <c r="B6544" i="5"/>
  <c r="D6544" i="5"/>
  <c r="B6545" i="5"/>
  <c r="D6545" i="5"/>
  <c r="B6546" i="5"/>
  <c r="D6546" i="5"/>
  <c r="B6547" i="5"/>
  <c r="D6547" i="5"/>
  <c r="B6548" i="5"/>
  <c r="D6548" i="5"/>
  <c r="B6549" i="5"/>
  <c r="D6549" i="5"/>
  <c r="B6550" i="5"/>
  <c r="D6550" i="5"/>
  <c r="B6551" i="5"/>
  <c r="D6551" i="5"/>
  <c r="B6552" i="5"/>
  <c r="D6552" i="5"/>
  <c r="B6553" i="5"/>
  <c r="D6553" i="5"/>
  <c r="B6554" i="5"/>
  <c r="D6554" i="5"/>
  <c r="B6555" i="5"/>
  <c r="D6555" i="5"/>
  <c r="B6556" i="5"/>
  <c r="D6556" i="5"/>
  <c r="B6557" i="5"/>
  <c r="D6557" i="5"/>
  <c r="B6558" i="5"/>
  <c r="D6558" i="5"/>
  <c r="B6559" i="5"/>
  <c r="D6559" i="5"/>
  <c r="B6560" i="5"/>
  <c r="D6560" i="5"/>
  <c r="B6561" i="5"/>
  <c r="D6561" i="5"/>
  <c r="B6562" i="5"/>
  <c r="D6562" i="5"/>
  <c r="B6563" i="5"/>
  <c r="D6563" i="5"/>
  <c r="B6564" i="5"/>
  <c r="D6564" i="5"/>
  <c r="B6565" i="5"/>
  <c r="D6565" i="5"/>
  <c r="B6566" i="5"/>
  <c r="D6566" i="5"/>
  <c r="B6567" i="5"/>
  <c r="D6567" i="5"/>
  <c r="B6568" i="5"/>
  <c r="D6568" i="5"/>
  <c r="B6569" i="5"/>
  <c r="D6569" i="5"/>
  <c r="B6570" i="5"/>
  <c r="D6570" i="5"/>
  <c r="B6571" i="5"/>
  <c r="D6571" i="5"/>
  <c r="B6572" i="5"/>
  <c r="D6572" i="5"/>
  <c r="B6573" i="5"/>
  <c r="D6573" i="5"/>
  <c r="B6574" i="5"/>
  <c r="D6574" i="5"/>
  <c r="B6575" i="5"/>
  <c r="D6575" i="5"/>
  <c r="B6576" i="5"/>
  <c r="D6576" i="5"/>
  <c r="B6577" i="5"/>
  <c r="D6577" i="5"/>
  <c r="B6578" i="5"/>
  <c r="D6578" i="5"/>
  <c r="B6579" i="5"/>
  <c r="D6579" i="5"/>
  <c r="B6580" i="5"/>
  <c r="D6580" i="5"/>
  <c r="B6581" i="5"/>
  <c r="D6581" i="5"/>
  <c r="B6582" i="5"/>
  <c r="D6582" i="5"/>
  <c r="B6583" i="5"/>
  <c r="D6583" i="5"/>
  <c r="B6584" i="5"/>
  <c r="D6584" i="5"/>
  <c r="B6585" i="5"/>
  <c r="D6585" i="5"/>
  <c r="B6586" i="5"/>
  <c r="D6586" i="5"/>
  <c r="B6587" i="5"/>
  <c r="D6587" i="5"/>
  <c r="B6588" i="5"/>
  <c r="D6588" i="5"/>
  <c r="B6589" i="5"/>
  <c r="D6589" i="5"/>
  <c r="B6590" i="5"/>
  <c r="D6590" i="5"/>
  <c r="B6591" i="5"/>
  <c r="D6591" i="5"/>
  <c r="B6592" i="5"/>
  <c r="D6592" i="5"/>
  <c r="B6593" i="5"/>
  <c r="D6593" i="5"/>
  <c r="B6594" i="5"/>
  <c r="D6594" i="5"/>
  <c r="B6595" i="5"/>
  <c r="D6595" i="5"/>
  <c r="B6596" i="5"/>
  <c r="D6596" i="5"/>
  <c r="B6597" i="5"/>
  <c r="D6597" i="5"/>
  <c r="B6598" i="5"/>
  <c r="D6598" i="5"/>
  <c r="B6599" i="5"/>
  <c r="D6599" i="5"/>
  <c r="B6600" i="5"/>
  <c r="D6600" i="5"/>
  <c r="B6601" i="5"/>
  <c r="D6601" i="5"/>
  <c r="B6602" i="5"/>
  <c r="D6602" i="5"/>
  <c r="B6603" i="5"/>
  <c r="D6603" i="5"/>
  <c r="B6604" i="5"/>
  <c r="D6604" i="5"/>
  <c r="B6605" i="5"/>
  <c r="D6605" i="5"/>
  <c r="B6606" i="5"/>
  <c r="D6606" i="5"/>
  <c r="B6607" i="5"/>
  <c r="D6607" i="5"/>
  <c r="B6608" i="5"/>
  <c r="D6608" i="5"/>
  <c r="B6609" i="5"/>
  <c r="D6609" i="5"/>
  <c r="B6610" i="5"/>
  <c r="D6610" i="5"/>
  <c r="B6611" i="5"/>
  <c r="D6611" i="5"/>
  <c r="B6612" i="5"/>
  <c r="D6612" i="5"/>
  <c r="B6613" i="5"/>
  <c r="D6613" i="5"/>
  <c r="B6614" i="5"/>
  <c r="D6614" i="5"/>
  <c r="B6615" i="5"/>
  <c r="D6615" i="5"/>
  <c r="B6616" i="5"/>
  <c r="D6616" i="5"/>
  <c r="B6617" i="5"/>
  <c r="D6617" i="5"/>
  <c r="B6618" i="5"/>
  <c r="D6618" i="5"/>
  <c r="B6619" i="5"/>
  <c r="D6619" i="5"/>
  <c r="B6620" i="5"/>
  <c r="D6620" i="5"/>
  <c r="B6621" i="5"/>
  <c r="D6621" i="5"/>
  <c r="B6622" i="5"/>
  <c r="D6622" i="5"/>
  <c r="B6623" i="5"/>
  <c r="D6623" i="5"/>
  <c r="B6624" i="5"/>
  <c r="D6624" i="5"/>
  <c r="B6625" i="5"/>
  <c r="D6625" i="5"/>
  <c r="B6626" i="5"/>
  <c r="D6626" i="5"/>
  <c r="B6627" i="5"/>
  <c r="D6627" i="5"/>
  <c r="B6628" i="5"/>
  <c r="D6628" i="5"/>
  <c r="B6629" i="5"/>
  <c r="D6629" i="5"/>
  <c r="B6630" i="5"/>
  <c r="D6630" i="5"/>
  <c r="B6631" i="5"/>
  <c r="D6631" i="5"/>
  <c r="B6632" i="5"/>
  <c r="D6632" i="5"/>
  <c r="B6633" i="5"/>
  <c r="D6633" i="5"/>
  <c r="B6634" i="5"/>
  <c r="D6634" i="5"/>
  <c r="B6635" i="5"/>
  <c r="D6635" i="5"/>
  <c r="B6636" i="5"/>
  <c r="D6636" i="5"/>
  <c r="B6637" i="5"/>
  <c r="D6637" i="5"/>
  <c r="B6638" i="5"/>
  <c r="D6638" i="5"/>
  <c r="B6639" i="5"/>
  <c r="D6639" i="5"/>
  <c r="B6640" i="5"/>
  <c r="D6640" i="5"/>
  <c r="B6641" i="5"/>
  <c r="D6641" i="5"/>
  <c r="B6642" i="5"/>
  <c r="D6642" i="5"/>
  <c r="B6643" i="5"/>
  <c r="D6643" i="5"/>
  <c r="B6644" i="5"/>
  <c r="D6644" i="5"/>
  <c r="B6645" i="5"/>
  <c r="D6645" i="5"/>
  <c r="B6646" i="5"/>
  <c r="D6646" i="5"/>
  <c r="B6647" i="5"/>
  <c r="D6647" i="5"/>
  <c r="B6648" i="5"/>
  <c r="D6648" i="5"/>
  <c r="B6649" i="5"/>
  <c r="D6649" i="5"/>
  <c r="B6650" i="5"/>
  <c r="D6650" i="5"/>
  <c r="B6651" i="5"/>
  <c r="D6651" i="5"/>
  <c r="B6652" i="5"/>
  <c r="D6652" i="5"/>
  <c r="B6653" i="5"/>
  <c r="D6653" i="5"/>
  <c r="B6654" i="5"/>
  <c r="D6654" i="5"/>
  <c r="B6655" i="5"/>
  <c r="D6655" i="5"/>
  <c r="B6656" i="5"/>
  <c r="D6656" i="5"/>
  <c r="B6657" i="5"/>
  <c r="D6657" i="5"/>
  <c r="B6658" i="5"/>
  <c r="D6658" i="5"/>
  <c r="B6659" i="5"/>
  <c r="D6659" i="5"/>
  <c r="B6660" i="5"/>
  <c r="D6660" i="5"/>
  <c r="B6661" i="5"/>
  <c r="D6661" i="5"/>
  <c r="B6662" i="5"/>
  <c r="D6662" i="5"/>
  <c r="B6663" i="5"/>
  <c r="D6663" i="5"/>
  <c r="B6664" i="5"/>
  <c r="D6664" i="5"/>
  <c r="B6665" i="5"/>
  <c r="D6665" i="5"/>
  <c r="B6666" i="5"/>
  <c r="D6666" i="5"/>
  <c r="B6667" i="5"/>
  <c r="D6667" i="5"/>
  <c r="B6668" i="5"/>
  <c r="D6668" i="5"/>
  <c r="B6669" i="5"/>
  <c r="D6669" i="5"/>
  <c r="B6670" i="5"/>
  <c r="D6670" i="5"/>
  <c r="B6671" i="5"/>
  <c r="D6671" i="5"/>
  <c r="B6672" i="5"/>
  <c r="D6672" i="5"/>
  <c r="B6673" i="5"/>
  <c r="D6673" i="5"/>
  <c r="B6674" i="5"/>
  <c r="D6674" i="5"/>
  <c r="B6675" i="5"/>
  <c r="D6675" i="5"/>
  <c r="B6676" i="5"/>
  <c r="D6676" i="5"/>
  <c r="B6677" i="5"/>
  <c r="D6677" i="5"/>
  <c r="B6678" i="5"/>
  <c r="D6678" i="5"/>
  <c r="B6679" i="5"/>
  <c r="D6679" i="5"/>
  <c r="B6680" i="5"/>
  <c r="D6680" i="5"/>
  <c r="B6681" i="5"/>
  <c r="D6681" i="5"/>
  <c r="B6682" i="5"/>
  <c r="D6682" i="5"/>
  <c r="B6683" i="5"/>
  <c r="D6683" i="5"/>
  <c r="B6684" i="5"/>
  <c r="D6684" i="5"/>
  <c r="B6685" i="5"/>
  <c r="D6685" i="5"/>
  <c r="B6686" i="5"/>
  <c r="D6686" i="5"/>
  <c r="B6687" i="5"/>
  <c r="D6687" i="5"/>
  <c r="B6688" i="5"/>
  <c r="D6688" i="5"/>
  <c r="B6689" i="5"/>
  <c r="D6689" i="5"/>
  <c r="B6690" i="5"/>
  <c r="D6690" i="5"/>
  <c r="B6691" i="5"/>
  <c r="D6691" i="5"/>
  <c r="B6692" i="5"/>
  <c r="D6692" i="5"/>
  <c r="B6693" i="5"/>
  <c r="D6693" i="5"/>
  <c r="B6694" i="5"/>
  <c r="D6694" i="5"/>
  <c r="B6695" i="5"/>
  <c r="D6695" i="5"/>
  <c r="B6696" i="5"/>
  <c r="D6696" i="5"/>
  <c r="B6697" i="5"/>
  <c r="D6697" i="5"/>
  <c r="B6698" i="5"/>
  <c r="D6698" i="5"/>
  <c r="B6699" i="5"/>
  <c r="D6699" i="5"/>
  <c r="B6700" i="5"/>
  <c r="D6700" i="5"/>
  <c r="B6701" i="5"/>
  <c r="D6701" i="5"/>
  <c r="B6702" i="5"/>
  <c r="D6702" i="5"/>
  <c r="B6703" i="5"/>
  <c r="D6703" i="5"/>
  <c r="B6704" i="5"/>
  <c r="D6704" i="5"/>
  <c r="B6705" i="5"/>
  <c r="D6705" i="5"/>
  <c r="B6706" i="5"/>
  <c r="D6706" i="5"/>
  <c r="B6707" i="5"/>
  <c r="D6707" i="5"/>
  <c r="B6708" i="5"/>
  <c r="D6708" i="5"/>
  <c r="B6709" i="5"/>
  <c r="D6709" i="5"/>
  <c r="B6710" i="5"/>
  <c r="D6710" i="5"/>
  <c r="B6711" i="5"/>
  <c r="D6711" i="5"/>
  <c r="B6712" i="5"/>
  <c r="D6712" i="5"/>
  <c r="B6713" i="5"/>
  <c r="D6713" i="5"/>
  <c r="B6714" i="5"/>
  <c r="D6714" i="5"/>
  <c r="B6715" i="5"/>
  <c r="D6715" i="5"/>
  <c r="B6716" i="5"/>
  <c r="D6716" i="5"/>
  <c r="B6717" i="5"/>
  <c r="D6717" i="5"/>
  <c r="B6718" i="5"/>
  <c r="D6718" i="5"/>
  <c r="B6719" i="5"/>
  <c r="D6719" i="5"/>
  <c r="B6720" i="5"/>
  <c r="D6720" i="5"/>
  <c r="B6721" i="5"/>
  <c r="D6721" i="5"/>
  <c r="B6722" i="5"/>
  <c r="D6722" i="5"/>
  <c r="B6723" i="5"/>
  <c r="D6723" i="5"/>
  <c r="B6724" i="5"/>
  <c r="D6724" i="5"/>
  <c r="B6725" i="5"/>
  <c r="D6725" i="5"/>
  <c r="B6726" i="5"/>
  <c r="D6726" i="5"/>
  <c r="B6727" i="5"/>
  <c r="D6727" i="5"/>
  <c r="B6728" i="5"/>
  <c r="D6728" i="5"/>
  <c r="B6729" i="5"/>
  <c r="D6729" i="5"/>
  <c r="B6730" i="5"/>
  <c r="D6730" i="5"/>
  <c r="B6731" i="5"/>
  <c r="D6731" i="5"/>
  <c r="B6732" i="5"/>
  <c r="D6732" i="5"/>
  <c r="B6733" i="5"/>
  <c r="D6733" i="5"/>
  <c r="B6734" i="5"/>
  <c r="D6734" i="5"/>
  <c r="B6735" i="5"/>
  <c r="D6735" i="5"/>
  <c r="B6736" i="5"/>
  <c r="D6736" i="5"/>
  <c r="B6737" i="5"/>
  <c r="D6737" i="5"/>
  <c r="B6738" i="5"/>
  <c r="D6738" i="5"/>
  <c r="B6739" i="5"/>
  <c r="D6739" i="5"/>
  <c r="B6740" i="5"/>
  <c r="D6740" i="5"/>
  <c r="B6741" i="5"/>
  <c r="D6741" i="5"/>
  <c r="B6742" i="5"/>
  <c r="D6742" i="5"/>
  <c r="B6743" i="5"/>
  <c r="D6743" i="5"/>
  <c r="B6744" i="5"/>
  <c r="D6744" i="5"/>
  <c r="B6745" i="5"/>
  <c r="D6745" i="5"/>
  <c r="B6746" i="5"/>
  <c r="D6746" i="5"/>
  <c r="B6747" i="5"/>
  <c r="D6747" i="5"/>
  <c r="B6748" i="5"/>
  <c r="D6748" i="5"/>
  <c r="B6749" i="5"/>
  <c r="D6749" i="5"/>
  <c r="B6750" i="5"/>
  <c r="D6750" i="5"/>
  <c r="B6751" i="5"/>
  <c r="D6751" i="5"/>
  <c r="B6752" i="5"/>
  <c r="D6752" i="5"/>
  <c r="B6753" i="5"/>
  <c r="D6753" i="5"/>
  <c r="B6754" i="5"/>
  <c r="D6754" i="5"/>
  <c r="B6755" i="5"/>
  <c r="D6755" i="5"/>
  <c r="B6756" i="5"/>
  <c r="D6756" i="5"/>
  <c r="B6757" i="5"/>
  <c r="D6757" i="5"/>
  <c r="B6758" i="5"/>
  <c r="D6758" i="5"/>
  <c r="B6759" i="5"/>
  <c r="D6759" i="5"/>
  <c r="B6760" i="5"/>
  <c r="D6760" i="5"/>
  <c r="B6761" i="5"/>
  <c r="D6761" i="5"/>
  <c r="B6762" i="5"/>
  <c r="D6762" i="5"/>
  <c r="B6763" i="5"/>
  <c r="D6763" i="5"/>
  <c r="B6764" i="5"/>
  <c r="D6764" i="5"/>
  <c r="B6765" i="5"/>
  <c r="D6765" i="5"/>
  <c r="B6766" i="5"/>
  <c r="D6766" i="5"/>
  <c r="B6767" i="5"/>
  <c r="D6767" i="5"/>
  <c r="B6768" i="5"/>
  <c r="D6768" i="5"/>
  <c r="B6769" i="5"/>
  <c r="D6769" i="5"/>
  <c r="B6770" i="5"/>
  <c r="D6770" i="5"/>
  <c r="B6771" i="5"/>
  <c r="D6771" i="5"/>
  <c r="B6772" i="5"/>
  <c r="D6772" i="5"/>
  <c r="B6773" i="5"/>
  <c r="D6773" i="5"/>
  <c r="B6774" i="5"/>
  <c r="D6774" i="5"/>
  <c r="B6775" i="5"/>
  <c r="D6775" i="5"/>
  <c r="B6776" i="5"/>
  <c r="D6776" i="5"/>
  <c r="B6777" i="5"/>
  <c r="D6777" i="5"/>
  <c r="B6778" i="5"/>
  <c r="D6778" i="5"/>
  <c r="B6779" i="5"/>
  <c r="D6779" i="5"/>
  <c r="B6780" i="5"/>
  <c r="D6780" i="5"/>
  <c r="B6781" i="5"/>
  <c r="D6781" i="5"/>
  <c r="B6782" i="5"/>
  <c r="D6782" i="5"/>
  <c r="B6783" i="5"/>
  <c r="D6783" i="5"/>
  <c r="B6784" i="5"/>
  <c r="D6784" i="5"/>
  <c r="B6785" i="5"/>
  <c r="D6785" i="5"/>
  <c r="B6786" i="5"/>
  <c r="D6786" i="5"/>
  <c r="B6787" i="5"/>
  <c r="D6787" i="5"/>
  <c r="B6788" i="5"/>
  <c r="D6788" i="5"/>
  <c r="B6789" i="5"/>
  <c r="D6789" i="5"/>
  <c r="B6790" i="5"/>
  <c r="D6790" i="5"/>
  <c r="B6791" i="5"/>
  <c r="D6791" i="5"/>
  <c r="B6792" i="5"/>
  <c r="D6792" i="5"/>
  <c r="B6793" i="5"/>
  <c r="D6793" i="5"/>
  <c r="B6794" i="5"/>
  <c r="D6794" i="5"/>
  <c r="B6795" i="5"/>
  <c r="D6795" i="5"/>
  <c r="B6796" i="5"/>
  <c r="D6796" i="5"/>
  <c r="B6797" i="5"/>
  <c r="D6797" i="5"/>
  <c r="B6798" i="5"/>
  <c r="D6798" i="5"/>
  <c r="B6799" i="5"/>
  <c r="D6799" i="5"/>
  <c r="B6800" i="5"/>
  <c r="D6800" i="5"/>
  <c r="B6801" i="5"/>
  <c r="D6801" i="5"/>
  <c r="B6802" i="5"/>
  <c r="D6802" i="5"/>
  <c r="B6803" i="5"/>
  <c r="D6803" i="5"/>
  <c r="B6804" i="5"/>
  <c r="D6804" i="5"/>
  <c r="B6805" i="5"/>
  <c r="D6805" i="5"/>
  <c r="B6806" i="5"/>
  <c r="D6806" i="5"/>
  <c r="B6807" i="5"/>
  <c r="D6807" i="5"/>
  <c r="B6808" i="5"/>
  <c r="D6808" i="5"/>
  <c r="B6809" i="5"/>
  <c r="D6809" i="5"/>
  <c r="B6810" i="5"/>
  <c r="D6810" i="5"/>
  <c r="B6811" i="5"/>
  <c r="D6811" i="5"/>
  <c r="B6812" i="5"/>
  <c r="D6812" i="5"/>
  <c r="B6813" i="5"/>
  <c r="D6813" i="5"/>
  <c r="B6814" i="5"/>
  <c r="D6814" i="5"/>
  <c r="B6815" i="5"/>
  <c r="D6815" i="5"/>
  <c r="B6816" i="5"/>
  <c r="D6816" i="5"/>
  <c r="B6817" i="5"/>
  <c r="D6817" i="5"/>
  <c r="B6818" i="5"/>
  <c r="D6818" i="5"/>
  <c r="B6819" i="5"/>
  <c r="D6819" i="5"/>
  <c r="B6820" i="5"/>
  <c r="D6820" i="5"/>
  <c r="B6821" i="5"/>
  <c r="D6821" i="5"/>
  <c r="B6822" i="5"/>
  <c r="D6822" i="5"/>
  <c r="B6823" i="5"/>
  <c r="D6823" i="5"/>
  <c r="B6824" i="5"/>
  <c r="D6824" i="5"/>
  <c r="B6825" i="5"/>
  <c r="D6825" i="5"/>
  <c r="B6826" i="5"/>
  <c r="D6826" i="5"/>
  <c r="B6827" i="5"/>
  <c r="D6827" i="5"/>
  <c r="B6828" i="5"/>
  <c r="D6828" i="5"/>
  <c r="B6829" i="5"/>
  <c r="D6829" i="5"/>
  <c r="B6830" i="5"/>
  <c r="D6830" i="5"/>
  <c r="B6831" i="5"/>
  <c r="D6831" i="5"/>
  <c r="B6832" i="5"/>
  <c r="D6832" i="5"/>
  <c r="B6833" i="5"/>
  <c r="D6833" i="5"/>
  <c r="B6834" i="5"/>
  <c r="D6834" i="5"/>
  <c r="B6835" i="5"/>
  <c r="D6835" i="5"/>
  <c r="B6836" i="5"/>
  <c r="D6836" i="5"/>
  <c r="B6837" i="5"/>
  <c r="D6837" i="5"/>
  <c r="B6838" i="5"/>
  <c r="D6838" i="5"/>
  <c r="B6839" i="5"/>
  <c r="D6839" i="5"/>
  <c r="B6840" i="5"/>
  <c r="D6840" i="5"/>
  <c r="B6841" i="5"/>
  <c r="D6841" i="5"/>
  <c r="B6842" i="5"/>
  <c r="D6842" i="5"/>
  <c r="B6843" i="5"/>
  <c r="D6843" i="5"/>
  <c r="B6844" i="5"/>
  <c r="D6844" i="5"/>
  <c r="B6845" i="5"/>
  <c r="D6845" i="5"/>
  <c r="B6846" i="5"/>
  <c r="D6846" i="5"/>
  <c r="B6847" i="5"/>
  <c r="D6847" i="5"/>
  <c r="B6848" i="5"/>
  <c r="D6848" i="5"/>
  <c r="B6849" i="5"/>
  <c r="D6849" i="5"/>
  <c r="B6850" i="5"/>
  <c r="D6850" i="5"/>
  <c r="B6851" i="5"/>
  <c r="D6851" i="5"/>
  <c r="B6852" i="5"/>
  <c r="D6852" i="5"/>
  <c r="B6853" i="5"/>
  <c r="D6853" i="5"/>
  <c r="B6854" i="5"/>
  <c r="D6854" i="5"/>
  <c r="B6855" i="5"/>
  <c r="D6855" i="5"/>
  <c r="B6856" i="5"/>
  <c r="D6856" i="5"/>
  <c r="B6857" i="5"/>
  <c r="D6857" i="5"/>
  <c r="B6858" i="5"/>
  <c r="D6858" i="5"/>
  <c r="B6859" i="5"/>
  <c r="D6859" i="5"/>
  <c r="B6860" i="5"/>
  <c r="D6860" i="5"/>
  <c r="B6861" i="5"/>
  <c r="D6861" i="5"/>
  <c r="B6862" i="5"/>
  <c r="D6862" i="5"/>
  <c r="B6863" i="5"/>
  <c r="D6863" i="5"/>
  <c r="B6864" i="5"/>
  <c r="D6864" i="5"/>
  <c r="B6865" i="5"/>
  <c r="D6865" i="5"/>
  <c r="B6866" i="5"/>
  <c r="D6866" i="5"/>
  <c r="B6867" i="5"/>
  <c r="D6867" i="5"/>
  <c r="B6868" i="5"/>
  <c r="D6868" i="5"/>
  <c r="B6869" i="5"/>
  <c r="D6869" i="5"/>
  <c r="B6870" i="5"/>
  <c r="D6870" i="5"/>
  <c r="B6871" i="5"/>
  <c r="D6871" i="5"/>
  <c r="B6872" i="5"/>
  <c r="D6872" i="5"/>
  <c r="B6873" i="5"/>
  <c r="D6873" i="5"/>
  <c r="B6874" i="5"/>
  <c r="D6874" i="5"/>
  <c r="B6875" i="5"/>
  <c r="D6875" i="5"/>
  <c r="B6876" i="5"/>
  <c r="D6876" i="5"/>
  <c r="B6877" i="5"/>
  <c r="D6877" i="5"/>
  <c r="B6878" i="5"/>
  <c r="D6878" i="5"/>
  <c r="B6879" i="5"/>
  <c r="D6879" i="5"/>
  <c r="B6880" i="5"/>
  <c r="D6880" i="5"/>
  <c r="B6881" i="5"/>
  <c r="D6881" i="5"/>
  <c r="B6882" i="5"/>
  <c r="D6882" i="5"/>
  <c r="B6883" i="5"/>
  <c r="D6883" i="5"/>
  <c r="B6884" i="5"/>
  <c r="D6884" i="5"/>
  <c r="B6885" i="5"/>
  <c r="D6885" i="5"/>
  <c r="B6886" i="5"/>
  <c r="D6886" i="5"/>
  <c r="B6887" i="5"/>
  <c r="D6887" i="5"/>
  <c r="B6888" i="5"/>
  <c r="D6888" i="5"/>
  <c r="B6889" i="5"/>
  <c r="D6889" i="5"/>
  <c r="B6890" i="5"/>
  <c r="D6890" i="5"/>
  <c r="B6891" i="5"/>
  <c r="D6891" i="5"/>
  <c r="B6892" i="5"/>
  <c r="D6892" i="5"/>
  <c r="B6893" i="5"/>
  <c r="D6893" i="5"/>
  <c r="B6894" i="5"/>
  <c r="D6894" i="5"/>
  <c r="B6895" i="5"/>
  <c r="D6895" i="5"/>
  <c r="B6896" i="5"/>
  <c r="D6896" i="5"/>
  <c r="B6897" i="5"/>
  <c r="D6897" i="5"/>
  <c r="B6898" i="5"/>
  <c r="D6898" i="5"/>
  <c r="B6899" i="5"/>
  <c r="D6899" i="5"/>
  <c r="B6900" i="5"/>
  <c r="D6900" i="5"/>
  <c r="B6901" i="5"/>
  <c r="D6901" i="5"/>
  <c r="B6902" i="5"/>
  <c r="D6902" i="5"/>
  <c r="B6903" i="5"/>
  <c r="D6903" i="5"/>
  <c r="B6904" i="5"/>
  <c r="D6904" i="5"/>
  <c r="B6905" i="5"/>
  <c r="D6905" i="5"/>
  <c r="B6906" i="5"/>
  <c r="D6906" i="5"/>
  <c r="B6907" i="5"/>
  <c r="D6907" i="5"/>
  <c r="B6908" i="5"/>
  <c r="D6908" i="5"/>
  <c r="B6909" i="5"/>
  <c r="D6909" i="5"/>
  <c r="B6910" i="5"/>
  <c r="D6910" i="5"/>
  <c r="B6911" i="5"/>
  <c r="D6911" i="5"/>
  <c r="B6912" i="5"/>
  <c r="D6912" i="5"/>
  <c r="B6913" i="5"/>
  <c r="D6913" i="5"/>
  <c r="B6914" i="5"/>
  <c r="D6914" i="5"/>
  <c r="B6915" i="5"/>
  <c r="D6915" i="5"/>
  <c r="B6916" i="5"/>
  <c r="D6916" i="5"/>
  <c r="B6917" i="5"/>
  <c r="D6917" i="5"/>
  <c r="B6918" i="5"/>
  <c r="D6918" i="5"/>
  <c r="B6919" i="5"/>
  <c r="D6919" i="5"/>
  <c r="B6920" i="5"/>
  <c r="D6920" i="5"/>
  <c r="B6921" i="5"/>
  <c r="D6921" i="5"/>
  <c r="B6922" i="5"/>
  <c r="D6922" i="5"/>
  <c r="B6923" i="5"/>
  <c r="D6923" i="5"/>
  <c r="B6924" i="5"/>
  <c r="D6924" i="5"/>
  <c r="B6925" i="5"/>
  <c r="D6925" i="5"/>
  <c r="B6926" i="5"/>
  <c r="D6926" i="5"/>
  <c r="B6927" i="5"/>
  <c r="D6927" i="5"/>
  <c r="B6928" i="5"/>
  <c r="D6928" i="5"/>
  <c r="B6929" i="5"/>
  <c r="D6929" i="5"/>
  <c r="B6930" i="5"/>
  <c r="D6930" i="5"/>
  <c r="B6931" i="5"/>
  <c r="D6931" i="5"/>
  <c r="B6932" i="5"/>
  <c r="D6932" i="5"/>
  <c r="B6933" i="5"/>
  <c r="D6933" i="5"/>
  <c r="B6934" i="5"/>
  <c r="D6934" i="5"/>
  <c r="B6935" i="5"/>
  <c r="D6935" i="5"/>
  <c r="B6936" i="5"/>
  <c r="D6936" i="5"/>
  <c r="B6937" i="5"/>
  <c r="D6937" i="5"/>
  <c r="B6938" i="5"/>
  <c r="D6938" i="5"/>
  <c r="B6939" i="5"/>
  <c r="D6939" i="5"/>
  <c r="B6940" i="5"/>
  <c r="D6940" i="5"/>
  <c r="B6941" i="5"/>
  <c r="D6941" i="5"/>
  <c r="B6942" i="5"/>
  <c r="D6942" i="5"/>
  <c r="B6943" i="5"/>
  <c r="D6943" i="5"/>
  <c r="B6944" i="5"/>
  <c r="D6944" i="5"/>
  <c r="B6945" i="5"/>
  <c r="D6945" i="5"/>
  <c r="B6946" i="5"/>
  <c r="D6946" i="5"/>
  <c r="B6947" i="5"/>
  <c r="D6947" i="5"/>
  <c r="B6948" i="5"/>
  <c r="D6948" i="5"/>
  <c r="B6949" i="5"/>
  <c r="D6949" i="5"/>
  <c r="B6950" i="5"/>
  <c r="D6950" i="5"/>
  <c r="B6951" i="5"/>
  <c r="D6951" i="5"/>
  <c r="B6952" i="5"/>
  <c r="D6952" i="5"/>
  <c r="B6953" i="5"/>
  <c r="D6953" i="5"/>
  <c r="B6954" i="5"/>
  <c r="D6954" i="5"/>
  <c r="B6955" i="5"/>
  <c r="D6955" i="5"/>
  <c r="B6956" i="5"/>
  <c r="D6956" i="5"/>
  <c r="B6957" i="5"/>
  <c r="D6957" i="5"/>
  <c r="B6958" i="5"/>
  <c r="D6958" i="5"/>
  <c r="B6959" i="5"/>
  <c r="D6959" i="5"/>
  <c r="B6960" i="5"/>
  <c r="D6960" i="5"/>
  <c r="B6961" i="5"/>
  <c r="D6961" i="5"/>
  <c r="B6962" i="5"/>
  <c r="D6962" i="5"/>
  <c r="B6963" i="5"/>
  <c r="D6963" i="5"/>
  <c r="B6964" i="5"/>
  <c r="D6964" i="5"/>
  <c r="B6965" i="5"/>
  <c r="D6965" i="5"/>
  <c r="B6966" i="5"/>
  <c r="D6966" i="5"/>
  <c r="B6967" i="5"/>
  <c r="D6967" i="5"/>
  <c r="B6968" i="5"/>
  <c r="D6968" i="5"/>
  <c r="B6969" i="5"/>
  <c r="D6969" i="5"/>
  <c r="B6970" i="5"/>
  <c r="D6970" i="5"/>
  <c r="B6971" i="5"/>
  <c r="D6971" i="5"/>
  <c r="B6972" i="5"/>
  <c r="D6972" i="5"/>
  <c r="B6973" i="5"/>
  <c r="D6973" i="5"/>
  <c r="B6974" i="5"/>
  <c r="D6974" i="5"/>
  <c r="B6975" i="5"/>
  <c r="D6975" i="5"/>
  <c r="B6976" i="5"/>
  <c r="D6976" i="5"/>
  <c r="B6977" i="5"/>
  <c r="D6977" i="5"/>
  <c r="B6978" i="5"/>
  <c r="D6978" i="5"/>
  <c r="B6979" i="5"/>
  <c r="D6979" i="5"/>
  <c r="B6980" i="5"/>
  <c r="D6980" i="5"/>
  <c r="B6981" i="5"/>
  <c r="D6981" i="5"/>
  <c r="B6982" i="5"/>
  <c r="D6982" i="5"/>
  <c r="B6983" i="5"/>
  <c r="D6983" i="5"/>
  <c r="B6984" i="5"/>
  <c r="D6984" i="5"/>
  <c r="B6985" i="5"/>
  <c r="D6985" i="5"/>
  <c r="B6986" i="5"/>
  <c r="D6986" i="5"/>
  <c r="B6987" i="5"/>
  <c r="D6987" i="5"/>
  <c r="B6988" i="5"/>
  <c r="D6988" i="5"/>
  <c r="B6989" i="5"/>
  <c r="D6989" i="5"/>
  <c r="B6990" i="5"/>
  <c r="D6990" i="5"/>
  <c r="B6991" i="5"/>
  <c r="D6991" i="5"/>
  <c r="B6992" i="5"/>
  <c r="D6992" i="5"/>
  <c r="B6993" i="5"/>
  <c r="D6993" i="5"/>
  <c r="B6994" i="5"/>
  <c r="D6994" i="5"/>
  <c r="B6995" i="5"/>
  <c r="D6995" i="5"/>
  <c r="B6996" i="5"/>
  <c r="D6996" i="5"/>
  <c r="B6997" i="5"/>
  <c r="D6997" i="5"/>
  <c r="B6998" i="5"/>
  <c r="D6998" i="5"/>
  <c r="B6999" i="5"/>
  <c r="D6999" i="5"/>
  <c r="B7000" i="5"/>
  <c r="D7000" i="5"/>
  <c r="B7001" i="5"/>
  <c r="D7001" i="5"/>
  <c r="B7002" i="5"/>
  <c r="D7002" i="5"/>
  <c r="B7003" i="5"/>
  <c r="D7003" i="5"/>
  <c r="B7004" i="5"/>
  <c r="D7004" i="5"/>
  <c r="B7005" i="5"/>
  <c r="D7005" i="5"/>
  <c r="B7006" i="5"/>
  <c r="D7006" i="5"/>
  <c r="B7007" i="5"/>
  <c r="D7007" i="5"/>
  <c r="B7008" i="5"/>
  <c r="D7008" i="5"/>
  <c r="B7009" i="5"/>
  <c r="D7009" i="5"/>
  <c r="B7010" i="5"/>
  <c r="D7010" i="5"/>
  <c r="B7011" i="5"/>
  <c r="D7011" i="5"/>
  <c r="B7012" i="5"/>
  <c r="D7012" i="5"/>
  <c r="B7013" i="5"/>
  <c r="D7013" i="5"/>
  <c r="B7014" i="5"/>
  <c r="D7014" i="5"/>
  <c r="B7015" i="5"/>
  <c r="D7015" i="5"/>
  <c r="B7016" i="5"/>
  <c r="D7016" i="5"/>
  <c r="B7017" i="5"/>
  <c r="D7017" i="5"/>
  <c r="B7018" i="5"/>
  <c r="D7018" i="5"/>
  <c r="B7019" i="5"/>
  <c r="D7019" i="5"/>
  <c r="B7020" i="5"/>
  <c r="D7020" i="5"/>
  <c r="B7021" i="5"/>
  <c r="D7021" i="5"/>
  <c r="B7022" i="5"/>
  <c r="D7022" i="5"/>
  <c r="B7023" i="5"/>
  <c r="D7023" i="5"/>
  <c r="B7024" i="5"/>
  <c r="D7024" i="5"/>
  <c r="B7025" i="5"/>
  <c r="D7025" i="5"/>
  <c r="B7026" i="5"/>
  <c r="D7026" i="5"/>
  <c r="B7027" i="5"/>
  <c r="D7027" i="5"/>
  <c r="B7028" i="5"/>
  <c r="D7028" i="5"/>
  <c r="B7029" i="5"/>
  <c r="D7029" i="5"/>
  <c r="B7030" i="5"/>
  <c r="D7030" i="5"/>
  <c r="B7031" i="5"/>
  <c r="D7031" i="5"/>
  <c r="B7032" i="5"/>
  <c r="D7032" i="5"/>
  <c r="B7033" i="5"/>
  <c r="D7033" i="5"/>
  <c r="B7034" i="5"/>
  <c r="D7034" i="5"/>
  <c r="B7035" i="5"/>
  <c r="D7035" i="5"/>
  <c r="B7036" i="5"/>
  <c r="D7036" i="5"/>
  <c r="B7037" i="5"/>
  <c r="D7037" i="5"/>
  <c r="B7038" i="5"/>
  <c r="D7038" i="5"/>
  <c r="B7039" i="5"/>
  <c r="D7039" i="5"/>
  <c r="B7040" i="5"/>
  <c r="D7040" i="5"/>
  <c r="B7041" i="5"/>
  <c r="D7041" i="5"/>
  <c r="B7042" i="5"/>
  <c r="D7042" i="5"/>
  <c r="B7043" i="5"/>
  <c r="D7043" i="5"/>
  <c r="B7044" i="5"/>
  <c r="D7044" i="5"/>
  <c r="B7045" i="5"/>
  <c r="D7045" i="5"/>
  <c r="B7046" i="5"/>
  <c r="D7046" i="5"/>
  <c r="B7047" i="5"/>
  <c r="D7047" i="5"/>
  <c r="B7048" i="5"/>
  <c r="D7048" i="5"/>
  <c r="B7049" i="5"/>
  <c r="D7049" i="5"/>
  <c r="B7050" i="5"/>
  <c r="D7050" i="5"/>
  <c r="B7051" i="5"/>
  <c r="D7051" i="5"/>
  <c r="B7052" i="5"/>
  <c r="D7052" i="5"/>
  <c r="B7053" i="5"/>
  <c r="D7053" i="5"/>
  <c r="B7054" i="5"/>
  <c r="D7054" i="5"/>
  <c r="B7055" i="5"/>
  <c r="D7055" i="5"/>
  <c r="B7056" i="5"/>
  <c r="D7056" i="5"/>
  <c r="B7057" i="5"/>
  <c r="D7057" i="5"/>
  <c r="B7058" i="5"/>
  <c r="D7058" i="5"/>
  <c r="B7059" i="5"/>
  <c r="D7059" i="5"/>
  <c r="B7060" i="5"/>
  <c r="D7060" i="5"/>
  <c r="B7061" i="5"/>
  <c r="D7061" i="5"/>
  <c r="B7062" i="5"/>
  <c r="D7062" i="5"/>
  <c r="B7063" i="5"/>
  <c r="D7063" i="5"/>
  <c r="B7064" i="5"/>
  <c r="D7064" i="5"/>
  <c r="B7065" i="5"/>
  <c r="D7065" i="5"/>
  <c r="B7066" i="5"/>
  <c r="D7066" i="5"/>
  <c r="B7067" i="5"/>
  <c r="D7067" i="5"/>
  <c r="B7068" i="5"/>
  <c r="D7068" i="5"/>
  <c r="B7069" i="5"/>
  <c r="D7069" i="5"/>
  <c r="B7070" i="5"/>
  <c r="D7070" i="5"/>
  <c r="B7071" i="5"/>
  <c r="D7071" i="5"/>
  <c r="B7072" i="5"/>
  <c r="D7072" i="5"/>
  <c r="B7073" i="5"/>
  <c r="D7073" i="5"/>
  <c r="B7074" i="5"/>
  <c r="D7074" i="5"/>
  <c r="B7075" i="5"/>
  <c r="D7075" i="5"/>
  <c r="B4" i="4"/>
  <c r="D4" i="4"/>
  <c r="B5" i="4"/>
  <c r="D5" i="4"/>
  <c r="B6" i="4"/>
  <c r="D6" i="4"/>
  <c r="B7" i="4"/>
  <c r="D7" i="4"/>
  <c r="B8" i="4"/>
  <c r="D8" i="4"/>
  <c r="B9" i="4"/>
  <c r="D9" i="4"/>
  <c r="B10" i="4"/>
  <c r="D10" i="4"/>
  <c r="B11" i="4"/>
  <c r="D11" i="4"/>
  <c r="B12" i="4"/>
  <c r="D12" i="4"/>
  <c r="B13" i="4"/>
  <c r="D13" i="4"/>
  <c r="B14" i="4"/>
  <c r="D14" i="4"/>
  <c r="B15" i="4"/>
  <c r="D15" i="4"/>
  <c r="B16" i="4"/>
  <c r="D16" i="4"/>
  <c r="B17" i="4"/>
  <c r="D17" i="4"/>
  <c r="B18" i="4"/>
  <c r="D18" i="4"/>
  <c r="B19" i="4"/>
  <c r="D19" i="4"/>
  <c r="B20" i="4"/>
  <c r="D20" i="4"/>
  <c r="B21" i="4"/>
  <c r="D21" i="4"/>
  <c r="B22" i="4"/>
  <c r="D22" i="4"/>
  <c r="B23" i="4"/>
  <c r="D23" i="4"/>
  <c r="B24" i="4"/>
  <c r="D24" i="4"/>
  <c r="B25" i="4"/>
  <c r="D25" i="4"/>
  <c r="B26" i="4"/>
  <c r="D26" i="4"/>
  <c r="B27" i="4"/>
  <c r="D27" i="4"/>
  <c r="B28" i="4"/>
  <c r="D28" i="4"/>
  <c r="B29" i="4"/>
  <c r="D29" i="4"/>
  <c r="B30" i="4"/>
  <c r="D30" i="4"/>
  <c r="B31" i="4"/>
  <c r="D31" i="4"/>
  <c r="B32" i="4"/>
  <c r="D32" i="4"/>
  <c r="B33" i="4"/>
  <c r="D33" i="4"/>
  <c r="B34" i="4"/>
  <c r="D34" i="4"/>
  <c r="B35" i="4"/>
  <c r="D35" i="4"/>
  <c r="B36" i="4"/>
  <c r="D36" i="4"/>
  <c r="B37" i="4"/>
  <c r="D37" i="4"/>
  <c r="B38" i="4"/>
  <c r="D38" i="4"/>
  <c r="B39" i="4"/>
  <c r="D39" i="4"/>
  <c r="B40" i="4"/>
  <c r="D40" i="4"/>
  <c r="B41" i="4"/>
  <c r="D41" i="4"/>
  <c r="B42" i="4"/>
  <c r="D42" i="4"/>
  <c r="B43" i="4"/>
  <c r="D43" i="4"/>
  <c r="B44" i="4"/>
  <c r="D44" i="4"/>
  <c r="B45" i="4"/>
  <c r="D45" i="4"/>
  <c r="B46" i="4"/>
  <c r="D46" i="4"/>
  <c r="B47" i="4"/>
  <c r="D47" i="4"/>
  <c r="B48" i="4"/>
  <c r="D48" i="4"/>
  <c r="B49" i="4"/>
  <c r="D49" i="4"/>
  <c r="B50" i="4"/>
  <c r="D50" i="4"/>
  <c r="B51" i="4"/>
  <c r="D51" i="4"/>
  <c r="B52" i="4"/>
  <c r="D52" i="4"/>
  <c r="B53" i="4"/>
  <c r="D53" i="4"/>
  <c r="B54" i="4"/>
  <c r="D54" i="4"/>
  <c r="B55" i="4"/>
  <c r="D55" i="4"/>
  <c r="B56" i="4"/>
  <c r="D56" i="4"/>
  <c r="B57" i="4"/>
  <c r="D57" i="4"/>
  <c r="B58" i="4"/>
  <c r="D58" i="4"/>
  <c r="B59" i="4"/>
  <c r="D59" i="4"/>
  <c r="B60" i="4"/>
  <c r="D60" i="4"/>
  <c r="B61" i="4"/>
  <c r="D61" i="4"/>
  <c r="B62" i="4"/>
  <c r="D62" i="4"/>
  <c r="B63" i="4"/>
  <c r="D63" i="4"/>
  <c r="B64" i="4"/>
  <c r="D64" i="4"/>
  <c r="B65" i="4"/>
  <c r="D65" i="4"/>
  <c r="B66" i="4"/>
  <c r="D66" i="4"/>
  <c r="B67" i="4"/>
  <c r="D67" i="4"/>
  <c r="B68" i="4"/>
  <c r="D68" i="4"/>
  <c r="B69" i="4"/>
  <c r="D69" i="4"/>
  <c r="B70" i="4"/>
  <c r="D70" i="4"/>
  <c r="B71" i="4"/>
  <c r="D71" i="4"/>
  <c r="B72" i="4"/>
  <c r="D72" i="4"/>
  <c r="B73" i="4"/>
  <c r="D73" i="4"/>
  <c r="B74" i="4"/>
  <c r="D74" i="4"/>
  <c r="B75" i="4"/>
  <c r="D75" i="4"/>
  <c r="B76" i="4"/>
  <c r="D76" i="4"/>
  <c r="B77" i="4"/>
  <c r="D77" i="4"/>
  <c r="B78" i="4"/>
  <c r="D78" i="4"/>
  <c r="B79" i="4"/>
  <c r="D79" i="4"/>
  <c r="B80" i="4"/>
  <c r="D80" i="4"/>
  <c r="B81" i="4"/>
  <c r="D81" i="4"/>
  <c r="B82" i="4"/>
  <c r="D82" i="4"/>
  <c r="B83" i="4"/>
  <c r="D83" i="4"/>
  <c r="B84" i="4"/>
  <c r="D84" i="4"/>
  <c r="B85" i="4"/>
  <c r="D85" i="4"/>
  <c r="B86" i="4"/>
  <c r="D86" i="4"/>
  <c r="B87" i="4"/>
  <c r="D87" i="4"/>
  <c r="B88" i="4"/>
  <c r="D88" i="4"/>
  <c r="B89" i="4"/>
  <c r="D89" i="4"/>
  <c r="B90" i="4"/>
  <c r="D90" i="4"/>
  <c r="B91" i="4"/>
  <c r="D91" i="4"/>
  <c r="B92" i="4"/>
  <c r="D92" i="4"/>
  <c r="B93" i="4"/>
  <c r="D93" i="4"/>
  <c r="B94" i="4"/>
  <c r="D94" i="4"/>
  <c r="B95" i="4"/>
  <c r="D95" i="4"/>
  <c r="B96" i="4"/>
  <c r="D96" i="4"/>
  <c r="B97" i="4"/>
  <c r="D97" i="4"/>
  <c r="B98" i="4"/>
  <c r="D98" i="4"/>
  <c r="B99" i="4"/>
  <c r="D99" i="4"/>
  <c r="B100" i="4"/>
  <c r="D100" i="4"/>
  <c r="B101" i="4"/>
  <c r="D101" i="4"/>
  <c r="B102" i="4"/>
  <c r="D102" i="4"/>
  <c r="B103" i="4"/>
  <c r="D103" i="4"/>
  <c r="B104" i="4"/>
  <c r="D104" i="4"/>
  <c r="B105" i="4"/>
  <c r="D105" i="4"/>
  <c r="B106" i="4"/>
  <c r="D106" i="4"/>
  <c r="B107" i="4"/>
  <c r="D107" i="4"/>
  <c r="B108" i="4"/>
  <c r="D108" i="4"/>
  <c r="B109" i="4"/>
  <c r="D109" i="4"/>
  <c r="B110" i="4"/>
  <c r="D110" i="4"/>
  <c r="B111" i="4"/>
  <c r="D111" i="4"/>
  <c r="B112" i="4"/>
  <c r="D112" i="4"/>
  <c r="B113" i="4"/>
  <c r="D113" i="4"/>
  <c r="B114" i="4"/>
  <c r="D114" i="4"/>
  <c r="B115" i="4"/>
  <c r="D115" i="4"/>
  <c r="B116" i="4"/>
  <c r="D116" i="4"/>
  <c r="B117" i="4"/>
  <c r="D117" i="4"/>
  <c r="B118" i="4"/>
  <c r="D118" i="4"/>
  <c r="B119" i="4"/>
  <c r="D119" i="4"/>
  <c r="B120" i="4"/>
  <c r="D120" i="4"/>
  <c r="B121" i="4"/>
  <c r="D121" i="4"/>
  <c r="B122" i="4"/>
  <c r="D122" i="4"/>
  <c r="B123" i="4"/>
  <c r="D123" i="4"/>
  <c r="B124" i="4"/>
  <c r="D124" i="4"/>
  <c r="B125" i="4"/>
  <c r="D125" i="4"/>
  <c r="B126" i="4"/>
  <c r="D126" i="4"/>
  <c r="B127" i="4"/>
  <c r="D127" i="4"/>
  <c r="B128" i="4"/>
  <c r="D128" i="4"/>
  <c r="B129" i="4"/>
  <c r="D129" i="4"/>
  <c r="B130" i="4"/>
  <c r="D130" i="4"/>
  <c r="B131" i="4"/>
  <c r="D131" i="4"/>
  <c r="B132" i="4"/>
  <c r="D132" i="4"/>
  <c r="B133" i="4"/>
  <c r="D133" i="4"/>
  <c r="B134" i="4"/>
  <c r="D134" i="4"/>
  <c r="B135" i="4"/>
  <c r="D135" i="4"/>
  <c r="B136" i="4"/>
  <c r="D136" i="4"/>
  <c r="B137" i="4"/>
  <c r="D137" i="4"/>
  <c r="B138" i="4"/>
  <c r="D138" i="4"/>
  <c r="B139" i="4"/>
  <c r="D139" i="4"/>
  <c r="B140" i="4"/>
  <c r="D140" i="4"/>
  <c r="B141" i="4"/>
  <c r="D141" i="4"/>
  <c r="B142" i="4"/>
  <c r="D142" i="4"/>
  <c r="B143" i="4"/>
  <c r="D143" i="4"/>
  <c r="B144" i="4"/>
  <c r="D144" i="4"/>
  <c r="B145" i="4"/>
  <c r="D145" i="4"/>
  <c r="B146" i="4"/>
  <c r="D146" i="4"/>
  <c r="B147" i="4"/>
  <c r="D147" i="4"/>
  <c r="B148" i="4"/>
  <c r="D148" i="4"/>
  <c r="B149" i="4"/>
  <c r="D149" i="4"/>
  <c r="B150" i="4"/>
  <c r="D150" i="4"/>
  <c r="B151" i="4"/>
  <c r="D151" i="4"/>
  <c r="B152" i="4"/>
  <c r="D152" i="4"/>
  <c r="B153" i="4"/>
  <c r="D153" i="4"/>
  <c r="B154" i="4"/>
  <c r="D154" i="4"/>
  <c r="B155" i="4"/>
  <c r="D155" i="4"/>
  <c r="B156" i="4"/>
  <c r="D156" i="4"/>
  <c r="B157" i="4"/>
  <c r="D157" i="4"/>
  <c r="B158" i="4"/>
  <c r="D158" i="4"/>
  <c r="B159" i="4"/>
  <c r="D159" i="4"/>
  <c r="B160" i="4"/>
  <c r="D160" i="4"/>
  <c r="B161" i="4"/>
  <c r="D161" i="4"/>
  <c r="B162" i="4"/>
  <c r="D162" i="4"/>
  <c r="B163" i="4"/>
  <c r="D163" i="4"/>
  <c r="B164" i="4"/>
  <c r="D164" i="4"/>
  <c r="B165" i="4"/>
  <c r="D165" i="4"/>
  <c r="B166" i="4"/>
  <c r="D166" i="4"/>
  <c r="B167" i="4"/>
  <c r="D167" i="4"/>
  <c r="B168" i="4"/>
  <c r="D168" i="4"/>
  <c r="B169" i="4"/>
  <c r="D169" i="4"/>
  <c r="B170" i="4"/>
  <c r="D170" i="4"/>
  <c r="B171" i="4"/>
  <c r="D171" i="4"/>
  <c r="B172" i="4"/>
  <c r="D172" i="4"/>
  <c r="B173" i="4"/>
  <c r="D173" i="4"/>
  <c r="B174" i="4"/>
  <c r="D174" i="4"/>
  <c r="B175" i="4"/>
  <c r="D175" i="4"/>
  <c r="B176" i="4"/>
  <c r="D176" i="4"/>
  <c r="B177" i="4"/>
  <c r="D177" i="4"/>
  <c r="D178" i="4"/>
  <c r="B179" i="4"/>
  <c r="D179" i="4"/>
  <c r="B180" i="4"/>
  <c r="D180" i="4"/>
  <c r="B181" i="4"/>
  <c r="D181" i="4"/>
  <c r="B182" i="4"/>
  <c r="D182" i="4"/>
  <c r="B183" i="4"/>
  <c r="D183" i="4"/>
  <c r="B184" i="4"/>
  <c r="D184" i="4"/>
  <c r="B185" i="4"/>
  <c r="D185" i="4"/>
  <c r="B186" i="4"/>
  <c r="D186" i="4"/>
  <c r="B187" i="4"/>
  <c r="D187" i="4"/>
  <c r="B188" i="4"/>
  <c r="D188" i="4"/>
  <c r="B189" i="4"/>
  <c r="D189" i="4"/>
  <c r="B190" i="4"/>
  <c r="D190" i="4"/>
  <c r="B191" i="4"/>
  <c r="D191" i="4"/>
  <c r="B192" i="4"/>
  <c r="D192" i="4"/>
  <c r="B193" i="4"/>
  <c r="D193" i="4"/>
  <c r="B194" i="4"/>
  <c r="D194" i="4"/>
  <c r="B195" i="4"/>
  <c r="D195" i="4"/>
  <c r="B196" i="4"/>
  <c r="D196" i="4"/>
  <c r="B197" i="4"/>
  <c r="D197" i="4"/>
  <c r="B198" i="4"/>
  <c r="D198" i="4"/>
  <c r="B199" i="4"/>
  <c r="D199" i="4"/>
  <c r="B200" i="4"/>
  <c r="D200" i="4"/>
  <c r="B201" i="4"/>
  <c r="D201" i="4"/>
  <c r="B202" i="4"/>
  <c r="D202" i="4"/>
  <c r="B203" i="4"/>
  <c r="D203" i="4"/>
  <c r="B204" i="4"/>
  <c r="D204" i="4"/>
  <c r="B205" i="4"/>
  <c r="D205" i="4"/>
  <c r="B206" i="4"/>
  <c r="D206" i="4"/>
  <c r="B207" i="4"/>
  <c r="D207" i="4"/>
  <c r="B208" i="4"/>
  <c r="D208" i="4"/>
  <c r="B209" i="4"/>
  <c r="D209" i="4"/>
  <c r="B210" i="4"/>
  <c r="D210" i="4"/>
  <c r="B211" i="4"/>
  <c r="D211" i="4"/>
  <c r="B212" i="4"/>
  <c r="D212" i="4"/>
  <c r="B213" i="4"/>
  <c r="D213" i="4"/>
  <c r="B214" i="4"/>
  <c r="D214" i="4"/>
  <c r="B215" i="4"/>
  <c r="D215" i="4"/>
  <c r="B216" i="4"/>
  <c r="D216" i="4"/>
  <c r="B217" i="4"/>
  <c r="D217" i="4"/>
  <c r="B218" i="4"/>
  <c r="D218" i="4"/>
  <c r="B219" i="4"/>
  <c r="D219" i="4"/>
  <c r="B220" i="4"/>
  <c r="D220" i="4"/>
  <c r="B221" i="4"/>
  <c r="D221" i="4"/>
  <c r="B222" i="4"/>
  <c r="D222" i="4"/>
  <c r="B223" i="4"/>
  <c r="D223" i="4"/>
  <c r="B224" i="4"/>
  <c r="D224" i="4"/>
  <c r="B225" i="4"/>
  <c r="D225" i="4"/>
  <c r="B226" i="4"/>
  <c r="D226" i="4"/>
  <c r="B227" i="4"/>
  <c r="D227" i="4"/>
  <c r="B228" i="4"/>
  <c r="D228" i="4"/>
  <c r="B229" i="4"/>
  <c r="D229" i="4"/>
  <c r="B230" i="4"/>
  <c r="D230" i="4"/>
  <c r="B231" i="4"/>
  <c r="D231" i="4"/>
  <c r="B232" i="4"/>
  <c r="D232" i="4"/>
  <c r="B233" i="4"/>
  <c r="D233" i="4"/>
  <c r="B234" i="4"/>
  <c r="D234" i="4"/>
  <c r="B235" i="4"/>
  <c r="D235" i="4"/>
  <c r="B236" i="4"/>
  <c r="D236" i="4"/>
  <c r="B237" i="4"/>
  <c r="D237" i="4"/>
  <c r="B238" i="4"/>
  <c r="D238" i="4"/>
  <c r="B239" i="4"/>
  <c r="D239" i="4"/>
  <c r="B240" i="4"/>
  <c r="D240" i="4"/>
  <c r="B241" i="4"/>
  <c r="D241" i="4"/>
  <c r="B242" i="4"/>
  <c r="D242" i="4"/>
  <c r="B243" i="4"/>
  <c r="D243" i="4"/>
  <c r="B244" i="4"/>
  <c r="D244" i="4"/>
  <c r="B245" i="4"/>
  <c r="D245" i="4"/>
  <c r="B246" i="4"/>
  <c r="D246" i="4"/>
  <c r="B247" i="4"/>
  <c r="D247" i="4"/>
  <c r="B248" i="4"/>
  <c r="D248" i="4"/>
  <c r="B249" i="4"/>
  <c r="D249" i="4"/>
  <c r="B250" i="4"/>
  <c r="D250" i="4"/>
  <c r="B251" i="4"/>
  <c r="D251" i="4"/>
  <c r="B252" i="4"/>
  <c r="D252" i="4"/>
  <c r="B253" i="4"/>
  <c r="D253" i="4"/>
  <c r="B254" i="4"/>
  <c r="D254" i="4"/>
  <c r="B255" i="4"/>
  <c r="D255" i="4"/>
  <c r="B256" i="4"/>
  <c r="D256" i="4"/>
  <c r="B257" i="4"/>
  <c r="D257" i="4"/>
  <c r="B258" i="4"/>
  <c r="D258" i="4"/>
  <c r="B259" i="4"/>
  <c r="D259" i="4"/>
  <c r="B260" i="4"/>
  <c r="D260" i="4"/>
  <c r="B261" i="4"/>
  <c r="D261" i="4"/>
  <c r="B262" i="4"/>
  <c r="D262" i="4"/>
  <c r="B263" i="4"/>
  <c r="D263" i="4"/>
  <c r="B264" i="4"/>
  <c r="D264" i="4"/>
  <c r="B265" i="4"/>
  <c r="D265" i="4"/>
  <c r="B266" i="4"/>
  <c r="D266" i="4"/>
  <c r="B267" i="4"/>
  <c r="D267" i="4"/>
  <c r="B268" i="4"/>
  <c r="D268" i="4"/>
  <c r="B269" i="4"/>
  <c r="D269" i="4"/>
  <c r="B270" i="4"/>
  <c r="D270" i="4"/>
  <c r="B271" i="4"/>
  <c r="D271" i="4"/>
  <c r="B272" i="4"/>
  <c r="D272" i="4"/>
  <c r="B273" i="4"/>
  <c r="D273" i="4"/>
  <c r="B274" i="4"/>
  <c r="D274" i="4"/>
  <c r="B275" i="4"/>
  <c r="D275" i="4"/>
  <c r="B276" i="4"/>
  <c r="D276" i="4"/>
  <c r="B277" i="4"/>
  <c r="D277" i="4"/>
  <c r="B278" i="4"/>
  <c r="D278" i="4"/>
  <c r="B279" i="4"/>
  <c r="D279" i="4"/>
  <c r="B280" i="4"/>
  <c r="D280" i="4"/>
  <c r="B281" i="4"/>
  <c r="D281" i="4"/>
  <c r="B282" i="4"/>
  <c r="D282" i="4"/>
  <c r="B283" i="4"/>
  <c r="D283" i="4"/>
  <c r="B284" i="4"/>
  <c r="D284" i="4"/>
  <c r="B285" i="4"/>
  <c r="D285" i="4"/>
  <c r="B286" i="4"/>
  <c r="D286" i="4"/>
  <c r="B287" i="4"/>
  <c r="D287" i="4"/>
  <c r="B288" i="4"/>
  <c r="D288" i="4"/>
  <c r="B289" i="4"/>
  <c r="D289" i="4"/>
  <c r="B290" i="4"/>
  <c r="D290" i="4"/>
  <c r="B291" i="4"/>
  <c r="D291" i="4"/>
  <c r="B292" i="4"/>
  <c r="D292" i="4"/>
  <c r="B293" i="4"/>
  <c r="D293" i="4"/>
  <c r="B294" i="4"/>
  <c r="D294" i="4"/>
  <c r="B295" i="4"/>
  <c r="D295" i="4"/>
  <c r="B296" i="4"/>
  <c r="D296" i="4"/>
  <c r="B297" i="4"/>
  <c r="D297" i="4"/>
  <c r="B298" i="4"/>
  <c r="D298" i="4"/>
  <c r="B299" i="4"/>
  <c r="D299" i="4"/>
  <c r="B300" i="4"/>
  <c r="D300" i="4"/>
  <c r="B301" i="4"/>
  <c r="D301" i="4"/>
  <c r="B302" i="4"/>
  <c r="D302" i="4"/>
  <c r="B303" i="4"/>
  <c r="D303" i="4"/>
  <c r="B304" i="4"/>
  <c r="D304" i="4"/>
  <c r="B305" i="4"/>
  <c r="D305" i="4"/>
  <c r="B306" i="4"/>
  <c r="D306" i="4"/>
  <c r="B307" i="4"/>
  <c r="D307" i="4"/>
  <c r="B308" i="4"/>
  <c r="D308" i="4"/>
  <c r="B309" i="4"/>
  <c r="D309" i="4"/>
  <c r="B310" i="4"/>
  <c r="D310" i="4"/>
  <c r="B311" i="4"/>
  <c r="D311" i="4"/>
  <c r="B312" i="4"/>
  <c r="D312" i="4"/>
  <c r="B313" i="4"/>
  <c r="D313" i="4"/>
  <c r="B314" i="4"/>
  <c r="D314" i="4"/>
  <c r="B315" i="4"/>
  <c r="D315" i="4"/>
  <c r="B316" i="4"/>
  <c r="D316" i="4"/>
  <c r="B317" i="4"/>
  <c r="D317" i="4"/>
  <c r="B318" i="4"/>
  <c r="D318" i="4"/>
  <c r="B319" i="4"/>
  <c r="D319" i="4"/>
  <c r="B320" i="4"/>
  <c r="D320" i="4"/>
  <c r="B321" i="4"/>
  <c r="D321" i="4"/>
  <c r="B322" i="4"/>
  <c r="D322" i="4"/>
  <c r="B323" i="4"/>
  <c r="D323" i="4"/>
  <c r="B324" i="4"/>
  <c r="D324" i="4"/>
  <c r="B325" i="4"/>
  <c r="D325" i="4"/>
  <c r="B326" i="4"/>
  <c r="D326" i="4"/>
  <c r="B327" i="4"/>
  <c r="D327" i="4"/>
  <c r="B328" i="4"/>
  <c r="D328" i="4"/>
  <c r="B329" i="4"/>
  <c r="D329" i="4"/>
  <c r="B330" i="4"/>
  <c r="D330" i="4"/>
  <c r="B331" i="4"/>
  <c r="D331" i="4"/>
  <c r="B332" i="4"/>
  <c r="D332" i="4"/>
  <c r="B333" i="4"/>
  <c r="D333" i="4"/>
  <c r="B334" i="4"/>
  <c r="D334" i="4"/>
  <c r="B335" i="4"/>
  <c r="D335" i="4"/>
  <c r="B336" i="4"/>
  <c r="D336" i="4"/>
  <c r="B337" i="4"/>
  <c r="D337" i="4"/>
  <c r="B338" i="4"/>
  <c r="D338" i="4"/>
  <c r="B339" i="4"/>
  <c r="D339" i="4"/>
  <c r="B340" i="4"/>
  <c r="D340" i="4"/>
  <c r="B341" i="4"/>
  <c r="D341" i="4"/>
  <c r="B342" i="4"/>
  <c r="D342" i="4"/>
  <c r="B343" i="4"/>
  <c r="D343" i="4"/>
  <c r="B344" i="4"/>
  <c r="D344" i="4"/>
  <c r="B345" i="4"/>
  <c r="D345" i="4"/>
  <c r="B346" i="4"/>
  <c r="D346" i="4"/>
  <c r="B347" i="4"/>
  <c r="D347" i="4"/>
  <c r="B348" i="4"/>
  <c r="D348" i="4"/>
  <c r="B349" i="4"/>
  <c r="D349" i="4"/>
  <c r="B350" i="4"/>
  <c r="D350" i="4"/>
  <c r="B351" i="4"/>
  <c r="D351" i="4"/>
  <c r="B352" i="4"/>
  <c r="D352" i="4"/>
  <c r="B353" i="4"/>
  <c r="D353" i="4"/>
  <c r="B354" i="4"/>
  <c r="D354" i="4"/>
  <c r="B355" i="4"/>
  <c r="D355" i="4"/>
  <c r="B356" i="4"/>
  <c r="D356" i="4"/>
  <c r="B357" i="4"/>
  <c r="D357" i="4"/>
  <c r="B358" i="4"/>
  <c r="D358" i="4"/>
  <c r="B359" i="4"/>
  <c r="D359" i="4"/>
  <c r="B360" i="4"/>
  <c r="D360" i="4"/>
  <c r="B361" i="4"/>
  <c r="D361" i="4"/>
  <c r="B362" i="4"/>
  <c r="D362" i="4"/>
  <c r="B363" i="4"/>
  <c r="D363" i="4"/>
  <c r="B364" i="4"/>
  <c r="D364" i="4"/>
  <c r="B365" i="4"/>
  <c r="D365" i="4"/>
  <c r="B366" i="4"/>
  <c r="D366" i="4"/>
  <c r="B367" i="4"/>
  <c r="D367" i="4"/>
  <c r="B368" i="4"/>
  <c r="D368" i="4"/>
  <c r="B369" i="4"/>
  <c r="D369" i="4"/>
  <c r="B370" i="4"/>
  <c r="D370" i="4"/>
  <c r="B371" i="4"/>
  <c r="D371" i="4"/>
  <c r="B372" i="4"/>
  <c r="D372" i="4"/>
  <c r="B373" i="4"/>
  <c r="D373" i="4"/>
  <c r="B374" i="4"/>
  <c r="D374" i="4"/>
  <c r="B375" i="4"/>
  <c r="D375" i="4"/>
  <c r="B376" i="4"/>
  <c r="D376" i="4"/>
  <c r="B377" i="4"/>
  <c r="D377" i="4"/>
  <c r="B378" i="4"/>
  <c r="D378" i="4"/>
  <c r="B379" i="4"/>
  <c r="D379" i="4"/>
  <c r="B380" i="4"/>
  <c r="D380" i="4"/>
  <c r="B381" i="4"/>
  <c r="D381" i="4"/>
  <c r="B382" i="4"/>
  <c r="D382" i="4"/>
  <c r="B383" i="4"/>
  <c r="D383" i="4"/>
  <c r="B384" i="4"/>
  <c r="D384" i="4"/>
  <c r="B385" i="4"/>
  <c r="D385" i="4"/>
  <c r="B386" i="4"/>
  <c r="D386" i="4"/>
  <c r="B387" i="4"/>
  <c r="D387" i="4"/>
  <c r="B388" i="4"/>
  <c r="D388" i="4"/>
  <c r="B389" i="4"/>
  <c r="D389" i="4"/>
  <c r="B390" i="4"/>
  <c r="D390" i="4"/>
  <c r="B391" i="4"/>
  <c r="D391" i="4"/>
  <c r="B392" i="4"/>
  <c r="D392" i="4"/>
  <c r="B393" i="4"/>
  <c r="D393" i="4"/>
  <c r="B394" i="4"/>
  <c r="D394" i="4"/>
  <c r="B395" i="4"/>
  <c r="D395" i="4"/>
  <c r="B396" i="4"/>
  <c r="D396" i="4"/>
  <c r="B397" i="4"/>
  <c r="D397" i="4"/>
  <c r="B398" i="4"/>
  <c r="D398" i="4"/>
  <c r="B399" i="4"/>
  <c r="D399" i="4"/>
  <c r="B400" i="4"/>
  <c r="D400" i="4"/>
  <c r="B401" i="4"/>
  <c r="D401" i="4"/>
  <c r="B402" i="4"/>
  <c r="D402" i="4"/>
  <c r="B403" i="4"/>
  <c r="D403" i="4"/>
  <c r="B404" i="4"/>
  <c r="D404" i="4"/>
  <c r="B405" i="4"/>
  <c r="D405" i="4"/>
  <c r="B406" i="4"/>
  <c r="D406" i="4"/>
  <c r="B407" i="4"/>
  <c r="D407" i="4"/>
  <c r="B408" i="4"/>
  <c r="D408" i="4"/>
  <c r="B409" i="4"/>
  <c r="D409" i="4"/>
  <c r="B410" i="4"/>
  <c r="D410" i="4"/>
  <c r="B411" i="4"/>
  <c r="D411" i="4"/>
  <c r="B412" i="4"/>
  <c r="D412" i="4"/>
  <c r="B413" i="4"/>
  <c r="D413" i="4"/>
  <c r="B414" i="4"/>
  <c r="D414" i="4"/>
  <c r="B415" i="4"/>
  <c r="D415" i="4"/>
  <c r="B416" i="4"/>
  <c r="D416" i="4"/>
  <c r="B417" i="4"/>
  <c r="D417" i="4"/>
  <c r="B418" i="4"/>
  <c r="D418" i="4"/>
  <c r="B419" i="4"/>
  <c r="D419" i="4"/>
  <c r="B420" i="4"/>
  <c r="D420" i="4"/>
  <c r="B421" i="4"/>
  <c r="D421" i="4"/>
  <c r="B422" i="4"/>
  <c r="D422" i="4"/>
  <c r="B423" i="4"/>
  <c r="D423" i="4"/>
  <c r="B424" i="4"/>
  <c r="D424" i="4"/>
  <c r="B425" i="4"/>
  <c r="D425" i="4"/>
  <c r="B426" i="4"/>
  <c r="D426" i="4"/>
  <c r="B427" i="4"/>
  <c r="D427" i="4"/>
  <c r="B428" i="4"/>
  <c r="D428" i="4"/>
  <c r="B429" i="4"/>
  <c r="D429" i="4"/>
  <c r="B430" i="4"/>
  <c r="D430" i="4"/>
  <c r="B431" i="4"/>
  <c r="D431" i="4"/>
  <c r="B432" i="4"/>
  <c r="D432" i="4"/>
  <c r="B433" i="4"/>
  <c r="D433" i="4"/>
  <c r="B434" i="4"/>
  <c r="D434" i="4"/>
  <c r="B435" i="4"/>
  <c r="D435" i="4"/>
  <c r="B436" i="4"/>
  <c r="D436" i="4"/>
  <c r="B437" i="4"/>
  <c r="D437" i="4"/>
  <c r="B438" i="4"/>
  <c r="D438" i="4"/>
  <c r="B439" i="4"/>
  <c r="D439" i="4"/>
  <c r="B440" i="4"/>
  <c r="D440" i="4"/>
  <c r="B441" i="4"/>
  <c r="D441" i="4"/>
  <c r="B442" i="4"/>
  <c r="D442" i="4"/>
  <c r="B443" i="4"/>
  <c r="D443" i="4"/>
  <c r="B444" i="4"/>
  <c r="D444" i="4"/>
  <c r="B445" i="4"/>
  <c r="D445" i="4"/>
  <c r="B446" i="4"/>
  <c r="D446" i="4"/>
  <c r="B447" i="4"/>
  <c r="D447" i="4"/>
  <c r="B448" i="4"/>
  <c r="D448" i="4"/>
  <c r="B449" i="4"/>
  <c r="D449" i="4"/>
  <c r="B450" i="4"/>
  <c r="D450" i="4"/>
  <c r="B451" i="4"/>
  <c r="D451" i="4"/>
  <c r="B452" i="4"/>
  <c r="D452" i="4"/>
  <c r="B453" i="4"/>
  <c r="D453" i="4"/>
  <c r="B454" i="4"/>
  <c r="D454" i="4"/>
  <c r="B455" i="4"/>
  <c r="D455" i="4"/>
  <c r="B456" i="4"/>
  <c r="D456" i="4"/>
  <c r="B457" i="4"/>
  <c r="D457" i="4"/>
  <c r="B458" i="4"/>
  <c r="D458" i="4"/>
  <c r="B459" i="4"/>
  <c r="D459" i="4"/>
  <c r="B460" i="4"/>
  <c r="D460" i="4"/>
  <c r="B461" i="4"/>
  <c r="D461" i="4"/>
  <c r="B462" i="4"/>
  <c r="D462" i="4"/>
  <c r="B463" i="4"/>
  <c r="D463" i="4"/>
  <c r="B464" i="4"/>
  <c r="D464" i="4"/>
  <c r="B465" i="4"/>
  <c r="D465" i="4"/>
  <c r="B466" i="4"/>
  <c r="D466" i="4"/>
  <c r="B467" i="4"/>
  <c r="D467" i="4"/>
  <c r="B468" i="4"/>
  <c r="D468" i="4"/>
  <c r="B469" i="4"/>
  <c r="D469" i="4"/>
  <c r="B470" i="4"/>
  <c r="D470" i="4"/>
  <c r="B471" i="4"/>
  <c r="D471" i="4"/>
  <c r="B472" i="4"/>
  <c r="D472" i="4"/>
  <c r="B473" i="4"/>
  <c r="D473" i="4"/>
  <c r="B474" i="4"/>
  <c r="D474" i="4"/>
  <c r="B475" i="4"/>
  <c r="D475" i="4"/>
  <c r="B476" i="4"/>
  <c r="D476" i="4"/>
  <c r="B477" i="4"/>
  <c r="D477" i="4"/>
  <c r="B478" i="4"/>
  <c r="D478" i="4"/>
  <c r="B479" i="4"/>
  <c r="D479" i="4"/>
  <c r="B480" i="4"/>
  <c r="D480" i="4"/>
  <c r="B481" i="4"/>
  <c r="D481" i="4"/>
  <c r="B482" i="4"/>
  <c r="D482" i="4"/>
  <c r="B483" i="4"/>
  <c r="D483" i="4"/>
  <c r="B484" i="4"/>
  <c r="D484" i="4"/>
  <c r="B485" i="4"/>
  <c r="D485" i="4"/>
  <c r="B486" i="4"/>
  <c r="D486" i="4"/>
  <c r="B487" i="4"/>
  <c r="D487" i="4"/>
  <c r="B488" i="4"/>
  <c r="D488" i="4"/>
  <c r="B489" i="4"/>
  <c r="D489" i="4"/>
  <c r="B490" i="4"/>
  <c r="D490" i="4"/>
  <c r="B491" i="4"/>
  <c r="D491" i="4"/>
  <c r="B492" i="4"/>
  <c r="D492" i="4"/>
  <c r="B493" i="4"/>
  <c r="D493" i="4"/>
  <c r="B494" i="4"/>
  <c r="D494" i="4"/>
  <c r="B495" i="4"/>
  <c r="D495" i="4"/>
  <c r="B496" i="4"/>
  <c r="D496" i="4"/>
  <c r="B497" i="4"/>
  <c r="D497" i="4"/>
  <c r="B498" i="4"/>
  <c r="D498" i="4"/>
  <c r="B499" i="4"/>
  <c r="D499" i="4"/>
  <c r="B500" i="4"/>
  <c r="D500" i="4"/>
  <c r="B501" i="4"/>
  <c r="D501" i="4"/>
  <c r="B502" i="4"/>
  <c r="D502" i="4"/>
  <c r="B503" i="4"/>
  <c r="D503" i="4"/>
  <c r="B504" i="4"/>
  <c r="D504" i="4"/>
  <c r="B505" i="4"/>
  <c r="D505" i="4"/>
  <c r="B506" i="4"/>
  <c r="D506" i="4"/>
  <c r="B507" i="4"/>
  <c r="D507" i="4"/>
  <c r="B508" i="4"/>
  <c r="D508" i="4"/>
  <c r="B509" i="4"/>
  <c r="D509" i="4"/>
  <c r="B510" i="4"/>
  <c r="D510" i="4"/>
  <c r="B511" i="4"/>
  <c r="D511" i="4"/>
  <c r="B512" i="4"/>
  <c r="D512" i="4"/>
  <c r="B513" i="4"/>
  <c r="D513" i="4"/>
  <c r="B514" i="4"/>
  <c r="D514" i="4"/>
  <c r="B515" i="4"/>
  <c r="D515" i="4"/>
  <c r="B516" i="4"/>
  <c r="D516" i="4"/>
  <c r="B517" i="4"/>
  <c r="D517" i="4"/>
  <c r="B518" i="4"/>
  <c r="D518" i="4"/>
  <c r="B519" i="4"/>
  <c r="D519" i="4"/>
  <c r="B520" i="4"/>
  <c r="D520" i="4"/>
  <c r="B521" i="4"/>
  <c r="D521" i="4"/>
  <c r="B522" i="4"/>
  <c r="D522" i="4"/>
  <c r="B523" i="4"/>
  <c r="D523" i="4"/>
  <c r="B524" i="4"/>
  <c r="D524" i="4"/>
  <c r="B525" i="4"/>
  <c r="D525" i="4"/>
  <c r="B526" i="4"/>
  <c r="D526" i="4"/>
  <c r="B527" i="4"/>
  <c r="D527" i="4"/>
  <c r="B528" i="4"/>
  <c r="D528" i="4"/>
  <c r="B529" i="4"/>
  <c r="D529" i="4"/>
  <c r="B530" i="4"/>
  <c r="D530" i="4"/>
  <c r="B531" i="4"/>
  <c r="D531" i="4"/>
  <c r="B532" i="4"/>
  <c r="D532" i="4"/>
  <c r="B533" i="4"/>
  <c r="D533" i="4"/>
  <c r="B534" i="4"/>
  <c r="D534" i="4"/>
  <c r="B535" i="4"/>
  <c r="D535" i="4"/>
  <c r="B536" i="4"/>
  <c r="D536" i="4"/>
  <c r="B537" i="4"/>
  <c r="D537" i="4"/>
  <c r="B538" i="4"/>
  <c r="D538" i="4"/>
  <c r="B539" i="4"/>
  <c r="D539" i="4"/>
  <c r="B540" i="4"/>
  <c r="D540" i="4"/>
  <c r="B541" i="4"/>
  <c r="D541" i="4"/>
  <c r="B542" i="4"/>
  <c r="D542" i="4"/>
  <c r="B543" i="4"/>
  <c r="D543" i="4"/>
  <c r="B544" i="4"/>
  <c r="D544" i="4"/>
  <c r="B545" i="4"/>
  <c r="D545" i="4"/>
  <c r="B546" i="4"/>
  <c r="D546" i="4"/>
  <c r="B547" i="4"/>
  <c r="D547" i="4"/>
  <c r="B548" i="4"/>
  <c r="D548" i="4"/>
  <c r="B549" i="4"/>
  <c r="D549" i="4"/>
  <c r="B550" i="4"/>
  <c r="D550" i="4"/>
  <c r="B551" i="4"/>
  <c r="D551" i="4"/>
  <c r="B552" i="4"/>
  <c r="D552" i="4"/>
  <c r="B553" i="4"/>
  <c r="D553" i="4"/>
  <c r="B554" i="4"/>
  <c r="D554" i="4"/>
  <c r="B555" i="4"/>
  <c r="D555" i="4"/>
  <c r="B556" i="4"/>
  <c r="D556" i="4"/>
  <c r="B557" i="4"/>
  <c r="D557" i="4"/>
  <c r="B558" i="4"/>
  <c r="D558" i="4"/>
  <c r="B559" i="4"/>
  <c r="D559" i="4"/>
  <c r="B560" i="4"/>
  <c r="D560" i="4"/>
  <c r="B561" i="4"/>
  <c r="D561" i="4"/>
  <c r="B562" i="4"/>
  <c r="D562" i="4"/>
  <c r="B563" i="4"/>
  <c r="D563" i="4"/>
  <c r="B564" i="4"/>
  <c r="D564" i="4"/>
  <c r="B565" i="4"/>
  <c r="D565" i="4"/>
  <c r="B566" i="4"/>
  <c r="D566" i="4"/>
  <c r="B567" i="4"/>
  <c r="D567" i="4"/>
  <c r="B568" i="4"/>
  <c r="D568" i="4"/>
  <c r="B569" i="4"/>
  <c r="D569" i="4"/>
  <c r="B570" i="4"/>
  <c r="D570" i="4"/>
  <c r="B571" i="4"/>
  <c r="D571" i="4"/>
  <c r="B572" i="4"/>
  <c r="D572" i="4"/>
  <c r="B573" i="4"/>
  <c r="D573" i="4"/>
  <c r="B574" i="4"/>
  <c r="D574" i="4"/>
  <c r="B575" i="4"/>
  <c r="D575" i="4"/>
  <c r="B576" i="4"/>
  <c r="D576" i="4"/>
  <c r="B577" i="4"/>
  <c r="D577" i="4"/>
  <c r="B578" i="4"/>
  <c r="D578" i="4"/>
  <c r="B579" i="4"/>
  <c r="D579" i="4"/>
  <c r="B580" i="4"/>
  <c r="D580" i="4"/>
  <c r="B581" i="4"/>
  <c r="D581" i="4"/>
  <c r="B582" i="4"/>
  <c r="D582" i="4"/>
  <c r="B583" i="4"/>
  <c r="D583" i="4"/>
  <c r="B584" i="4"/>
  <c r="D584" i="4"/>
  <c r="B585" i="4"/>
  <c r="D585" i="4"/>
  <c r="B586" i="4"/>
  <c r="D586" i="4"/>
  <c r="B587" i="4"/>
  <c r="D587" i="4"/>
  <c r="B588" i="4"/>
  <c r="D588" i="4"/>
  <c r="B589" i="4"/>
  <c r="D589" i="4"/>
  <c r="B590" i="4"/>
  <c r="D590" i="4"/>
  <c r="B591" i="4"/>
  <c r="D591" i="4"/>
  <c r="B592" i="4"/>
  <c r="D592" i="4"/>
  <c r="B593" i="4"/>
  <c r="D593" i="4"/>
  <c r="B594" i="4"/>
  <c r="D594" i="4"/>
  <c r="B595" i="4"/>
  <c r="D595" i="4"/>
  <c r="B596" i="4"/>
  <c r="D596" i="4"/>
  <c r="B597" i="4"/>
  <c r="D597" i="4"/>
  <c r="B598" i="4"/>
  <c r="D598" i="4"/>
  <c r="B599" i="4"/>
  <c r="D599" i="4"/>
  <c r="B600" i="4"/>
  <c r="D600" i="4"/>
  <c r="B601" i="4"/>
  <c r="D601" i="4"/>
  <c r="B602" i="4"/>
  <c r="D602" i="4"/>
  <c r="B603" i="4"/>
  <c r="D603" i="4"/>
  <c r="B604" i="4"/>
  <c r="D604" i="4"/>
  <c r="B605" i="4"/>
  <c r="D605" i="4"/>
  <c r="B606" i="4"/>
  <c r="D606" i="4"/>
  <c r="B607" i="4"/>
  <c r="D607" i="4"/>
  <c r="B608" i="4"/>
  <c r="D608" i="4"/>
  <c r="B609" i="4"/>
  <c r="D609" i="4"/>
  <c r="B610" i="4"/>
  <c r="D610" i="4"/>
  <c r="B611" i="4"/>
  <c r="D611" i="4"/>
  <c r="B612" i="4"/>
  <c r="D612" i="4"/>
  <c r="B613" i="4"/>
  <c r="D613" i="4"/>
  <c r="B614" i="4"/>
  <c r="D614" i="4"/>
  <c r="B615" i="4"/>
  <c r="D615" i="4"/>
  <c r="B616" i="4"/>
  <c r="D616" i="4"/>
  <c r="B617" i="4"/>
  <c r="D617" i="4"/>
  <c r="B618" i="4"/>
  <c r="D618" i="4"/>
  <c r="B619" i="4"/>
  <c r="D619" i="4"/>
  <c r="B620" i="4"/>
  <c r="D620" i="4"/>
  <c r="B621" i="4"/>
  <c r="D621" i="4"/>
  <c r="B622" i="4"/>
  <c r="D622" i="4"/>
  <c r="B623" i="4"/>
  <c r="D623" i="4"/>
  <c r="B624" i="4"/>
  <c r="D624" i="4"/>
  <c r="B625" i="4"/>
  <c r="D625" i="4"/>
  <c r="B626" i="4"/>
  <c r="D626" i="4"/>
  <c r="B627" i="4"/>
  <c r="D627" i="4"/>
  <c r="B628" i="4"/>
  <c r="D628" i="4"/>
  <c r="B629" i="4"/>
  <c r="D629" i="4"/>
  <c r="B630" i="4"/>
  <c r="D630" i="4"/>
  <c r="B631" i="4"/>
  <c r="D631" i="4"/>
  <c r="B632" i="4"/>
  <c r="D632" i="4"/>
  <c r="B633" i="4"/>
  <c r="D633" i="4"/>
  <c r="B634" i="4"/>
  <c r="D634" i="4"/>
  <c r="B635" i="4"/>
  <c r="D635" i="4"/>
  <c r="B636" i="4"/>
  <c r="D636" i="4"/>
  <c r="B637" i="4"/>
  <c r="D637" i="4"/>
  <c r="B638" i="4"/>
  <c r="D638" i="4"/>
  <c r="B639" i="4"/>
  <c r="D639" i="4"/>
  <c r="B640" i="4"/>
  <c r="D640" i="4"/>
  <c r="B641" i="4"/>
  <c r="D641" i="4"/>
  <c r="B642" i="4"/>
  <c r="D642" i="4"/>
  <c r="B643" i="4"/>
  <c r="D643" i="4"/>
  <c r="B644" i="4"/>
  <c r="D644" i="4"/>
  <c r="B645" i="4"/>
  <c r="D645" i="4"/>
  <c r="B646" i="4"/>
  <c r="D646" i="4"/>
  <c r="B647" i="4"/>
  <c r="D647" i="4"/>
  <c r="B648" i="4"/>
  <c r="D648" i="4"/>
  <c r="B649" i="4"/>
  <c r="D649" i="4"/>
  <c r="B650" i="4"/>
  <c r="D650" i="4"/>
  <c r="B651" i="4"/>
  <c r="D651" i="4"/>
  <c r="B652" i="4"/>
  <c r="D652" i="4"/>
  <c r="B653" i="4"/>
  <c r="D653" i="4"/>
  <c r="B654" i="4"/>
  <c r="D654" i="4"/>
  <c r="B655" i="4"/>
  <c r="D655" i="4"/>
  <c r="B656" i="4"/>
  <c r="D656" i="4"/>
  <c r="B657" i="4"/>
  <c r="D657" i="4"/>
  <c r="B658" i="4"/>
  <c r="D658" i="4"/>
  <c r="B659" i="4"/>
  <c r="D659" i="4"/>
  <c r="B660" i="4"/>
  <c r="D660" i="4"/>
  <c r="B661" i="4"/>
  <c r="D661" i="4"/>
  <c r="B662" i="4"/>
  <c r="D662" i="4"/>
  <c r="B663" i="4"/>
  <c r="D663" i="4"/>
  <c r="B664" i="4"/>
  <c r="D664" i="4"/>
  <c r="B665" i="4"/>
  <c r="D665" i="4"/>
  <c r="B666" i="4"/>
  <c r="D666" i="4"/>
  <c r="B667" i="4"/>
  <c r="D667" i="4"/>
  <c r="B668" i="4"/>
  <c r="D668" i="4"/>
  <c r="B669" i="4"/>
  <c r="D669" i="4"/>
  <c r="B670" i="4"/>
  <c r="D670" i="4"/>
  <c r="B671" i="4"/>
  <c r="D671" i="4"/>
  <c r="B672" i="4"/>
  <c r="D672" i="4"/>
  <c r="B673" i="4"/>
  <c r="D673" i="4"/>
  <c r="B674" i="4"/>
  <c r="D674" i="4"/>
  <c r="B675" i="4"/>
  <c r="D675" i="4"/>
  <c r="B676" i="4"/>
  <c r="D676" i="4"/>
  <c r="B677" i="4"/>
  <c r="D677" i="4"/>
  <c r="B678" i="4"/>
  <c r="D678" i="4"/>
  <c r="B679" i="4"/>
  <c r="D679" i="4"/>
  <c r="B680" i="4"/>
  <c r="D680" i="4"/>
  <c r="B681" i="4"/>
  <c r="D681" i="4"/>
  <c r="B682" i="4"/>
  <c r="D682" i="4"/>
  <c r="B683" i="4"/>
  <c r="D683" i="4"/>
  <c r="B684" i="4"/>
  <c r="D684" i="4"/>
  <c r="B685" i="4"/>
  <c r="D685" i="4"/>
  <c r="B686" i="4"/>
  <c r="D686" i="4"/>
  <c r="B687" i="4"/>
  <c r="D687" i="4"/>
  <c r="B688" i="4"/>
  <c r="D688" i="4"/>
  <c r="B689" i="4"/>
  <c r="D689" i="4"/>
  <c r="B690" i="4"/>
  <c r="D690" i="4"/>
  <c r="B691" i="4"/>
  <c r="D691" i="4"/>
  <c r="B692" i="4"/>
  <c r="D692" i="4"/>
  <c r="B693" i="4"/>
  <c r="D693" i="4"/>
  <c r="B694" i="4"/>
  <c r="D694" i="4"/>
  <c r="B695" i="4"/>
  <c r="D695" i="4"/>
  <c r="B696" i="4"/>
  <c r="D696" i="4"/>
  <c r="B697" i="4"/>
  <c r="D697" i="4"/>
  <c r="B698" i="4"/>
  <c r="D698" i="4"/>
  <c r="B699" i="4"/>
  <c r="D699" i="4"/>
  <c r="B700" i="4"/>
  <c r="D700" i="4"/>
  <c r="B701" i="4"/>
  <c r="D701" i="4"/>
  <c r="B702" i="4"/>
  <c r="D702" i="4"/>
  <c r="B703" i="4"/>
  <c r="D703" i="4"/>
  <c r="B704" i="4"/>
  <c r="D704" i="4"/>
  <c r="B705" i="4"/>
  <c r="D705" i="4"/>
  <c r="B706" i="4"/>
  <c r="D706" i="4"/>
  <c r="B707" i="4"/>
  <c r="D707" i="4"/>
  <c r="B708" i="4"/>
  <c r="D708" i="4"/>
  <c r="B709" i="4"/>
  <c r="D709" i="4"/>
  <c r="B710" i="4"/>
  <c r="D710" i="4"/>
  <c r="B711" i="4"/>
  <c r="D711" i="4"/>
  <c r="B712" i="4"/>
  <c r="D712" i="4"/>
  <c r="B713" i="4"/>
  <c r="D713" i="4"/>
  <c r="B714" i="4"/>
  <c r="D714" i="4"/>
  <c r="B715" i="4"/>
  <c r="D715" i="4"/>
  <c r="B716" i="4"/>
  <c r="D716" i="4"/>
  <c r="B717" i="4"/>
  <c r="D717" i="4"/>
  <c r="B718" i="4"/>
  <c r="D718" i="4"/>
  <c r="B719" i="4"/>
  <c r="D719" i="4"/>
  <c r="B720" i="4"/>
  <c r="D720" i="4"/>
  <c r="B721" i="4"/>
  <c r="D721" i="4"/>
  <c r="B722" i="4"/>
  <c r="D722" i="4"/>
  <c r="B723" i="4"/>
  <c r="D723" i="4"/>
  <c r="B724" i="4"/>
  <c r="D724" i="4"/>
  <c r="B725" i="4"/>
  <c r="D725" i="4"/>
  <c r="B726" i="4"/>
  <c r="D726" i="4"/>
  <c r="B727" i="4"/>
  <c r="D727" i="4"/>
  <c r="B728" i="4"/>
  <c r="D728" i="4"/>
  <c r="B729" i="4"/>
  <c r="D729" i="4"/>
  <c r="B730" i="4"/>
  <c r="D730" i="4"/>
  <c r="B731" i="4"/>
  <c r="D731" i="4"/>
  <c r="B732" i="4"/>
  <c r="D732" i="4"/>
  <c r="B733" i="4"/>
  <c r="D733" i="4"/>
  <c r="B734" i="4"/>
  <c r="D734" i="4"/>
  <c r="B735" i="4"/>
  <c r="D735" i="4"/>
  <c r="B736" i="4"/>
  <c r="D736" i="4"/>
  <c r="B737" i="4"/>
  <c r="D737" i="4"/>
  <c r="B738" i="4"/>
  <c r="D738" i="4"/>
  <c r="B739" i="4"/>
  <c r="D739" i="4"/>
  <c r="B740" i="4"/>
  <c r="D740" i="4"/>
  <c r="B741" i="4"/>
  <c r="D741" i="4"/>
  <c r="B742" i="4"/>
  <c r="D742" i="4"/>
  <c r="B743" i="4"/>
  <c r="D743" i="4"/>
  <c r="B744" i="4"/>
  <c r="D744" i="4"/>
  <c r="B745" i="4"/>
  <c r="D745" i="4"/>
  <c r="B746" i="4"/>
  <c r="D746" i="4"/>
  <c r="B747" i="4"/>
  <c r="D747" i="4"/>
  <c r="B748" i="4"/>
  <c r="D748" i="4"/>
  <c r="B749" i="4"/>
  <c r="D749" i="4"/>
  <c r="B750" i="4"/>
  <c r="D750" i="4"/>
  <c r="B751" i="4"/>
  <c r="D751" i="4"/>
  <c r="B752" i="4"/>
  <c r="D752" i="4"/>
  <c r="B753" i="4"/>
  <c r="D753" i="4"/>
  <c r="B754" i="4"/>
  <c r="D754" i="4"/>
  <c r="B755" i="4"/>
  <c r="D755" i="4"/>
  <c r="B756" i="4"/>
  <c r="D756" i="4"/>
  <c r="B757" i="4"/>
  <c r="D757" i="4"/>
  <c r="B758" i="4"/>
  <c r="D758" i="4"/>
  <c r="B759" i="4"/>
  <c r="D759" i="4"/>
  <c r="B760" i="4"/>
  <c r="D760" i="4"/>
  <c r="B761" i="4"/>
  <c r="D761" i="4"/>
  <c r="B762" i="4"/>
  <c r="D762" i="4"/>
  <c r="B763" i="4"/>
  <c r="D763" i="4"/>
  <c r="B764" i="4"/>
  <c r="D764" i="4"/>
  <c r="B765" i="4"/>
  <c r="D765" i="4"/>
  <c r="B766" i="4"/>
  <c r="D766" i="4"/>
  <c r="B767" i="4"/>
  <c r="D767" i="4"/>
  <c r="B768" i="4"/>
  <c r="D768" i="4"/>
  <c r="B769" i="4"/>
  <c r="D769" i="4"/>
  <c r="B770" i="4"/>
  <c r="D770" i="4"/>
  <c r="B771" i="4"/>
  <c r="D771" i="4"/>
  <c r="B772" i="4"/>
  <c r="D772" i="4"/>
  <c r="B773" i="4"/>
  <c r="D773" i="4"/>
  <c r="B774" i="4"/>
  <c r="D774" i="4"/>
  <c r="B775" i="4"/>
  <c r="D775" i="4"/>
  <c r="B776" i="4"/>
  <c r="D776" i="4"/>
  <c r="B777" i="4"/>
  <c r="D777" i="4"/>
  <c r="B778" i="4"/>
  <c r="D778" i="4"/>
  <c r="B779" i="4"/>
  <c r="D779" i="4"/>
  <c r="B780" i="4"/>
  <c r="D780" i="4"/>
  <c r="B781" i="4"/>
  <c r="D781" i="4"/>
  <c r="B782" i="4"/>
  <c r="D782" i="4"/>
  <c r="B783" i="4"/>
  <c r="D783" i="4"/>
  <c r="B784" i="4"/>
  <c r="D784" i="4"/>
  <c r="B785" i="4"/>
  <c r="D785" i="4"/>
  <c r="B786" i="4"/>
  <c r="D786" i="4"/>
  <c r="B787" i="4"/>
  <c r="D787" i="4"/>
  <c r="B788" i="4"/>
  <c r="D788" i="4"/>
  <c r="B789" i="4"/>
  <c r="D789" i="4"/>
  <c r="B790" i="4"/>
  <c r="D790" i="4"/>
  <c r="B791" i="4"/>
  <c r="D791" i="4"/>
  <c r="B792" i="4"/>
  <c r="D792" i="4"/>
  <c r="B793" i="4"/>
  <c r="D793" i="4"/>
  <c r="B794" i="4"/>
  <c r="D794" i="4"/>
  <c r="B795" i="4"/>
  <c r="D795" i="4"/>
  <c r="B796" i="4"/>
  <c r="D796" i="4"/>
  <c r="B797" i="4"/>
  <c r="D797" i="4"/>
  <c r="B798" i="4"/>
  <c r="D798" i="4"/>
  <c r="B799" i="4"/>
  <c r="D799" i="4"/>
  <c r="B800" i="4"/>
  <c r="D800" i="4"/>
  <c r="B801" i="4"/>
  <c r="D801" i="4"/>
  <c r="B802" i="4"/>
  <c r="D802" i="4"/>
  <c r="B803" i="4"/>
  <c r="D803" i="4"/>
  <c r="B804" i="4"/>
  <c r="D804" i="4"/>
  <c r="B805" i="4"/>
  <c r="D805" i="4"/>
  <c r="B806" i="4"/>
  <c r="D806" i="4"/>
  <c r="B807" i="4"/>
  <c r="D807" i="4"/>
  <c r="B808" i="4"/>
  <c r="D808" i="4"/>
  <c r="B809" i="4"/>
  <c r="D809" i="4"/>
  <c r="B810" i="4"/>
  <c r="D810" i="4"/>
  <c r="B811" i="4"/>
  <c r="D811" i="4"/>
  <c r="B812" i="4"/>
  <c r="D812" i="4"/>
  <c r="B813" i="4"/>
  <c r="D813" i="4"/>
  <c r="B814" i="4"/>
  <c r="D814" i="4"/>
  <c r="B815" i="4"/>
  <c r="D815" i="4"/>
  <c r="B816" i="4"/>
  <c r="D816" i="4"/>
  <c r="B817" i="4"/>
  <c r="D817" i="4"/>
  <c r="B818" i="4"/>
  <c r="D818" i="4"/>
  <c r="B819" i="4"/>
  <c r="D819" i="4"/>
  <c r="B820" i="4"/>
  <c r="D820" i="4"/>
  <c r="B821" i="4"/>
  <c r="D821" i="4"/>
  <c r="B822" i="4"/>
  <c r="D822" i="4"/>
  <c r="B823" i="4"/>
  <c r="D823" i="4"/>
  <c r="B824" i="4"/>
  <c r="D824" i="4"/>
  <c r="B825" i="4"/>
  <c r="D825" i="4"/>
  <c r="B826" i="4"/>
  <c r="D826" i="4"/>
  <c r="B827" i="4"/>
  <c r="D827" i="4"/>
  <c r="B828" i="4"/>
  <c r="D828" i="4"/>
  <c r="B829" i="4"/>
  <c r="D829" i="4"/>
  <c r="B830" i="4"/>
  <c r="D830" i="4"/>
  <c r="B831" i="4"/>
  <c r="D831" i="4"/>
  <c r="B832" i="4"/>
  <c r="D832" i="4"/>
  <c r="B833" i="4"/>
  <c r="D833" i="4"/>
  <c r="B834" i="4"/>
  <c r="D834" i="4"/>
  <c r="B835" i="4"/>
  <c r="D835" i="4"/>
  <c r="B836" i="4"/>
  <c r="D836" i="4"/>
  <c r="B837" i="4"/>
  <c r="D837" i="4"/>
  <c r="B838" i="4"/>
  <c r="D838" i="4"/>
  <c r="B839" i="4"/>
  <c r="D839" i="4"/>
  <c r="B840" i="4"/>
  <c r="D840" i="4"/>
  <c r="B841" i="4"/>
  <c r="D841" i="4"/>
  <c r="B842" i="4"/>
  <c r="D842" i="4"/>
  <c r="B843" i="4"/>
  <c r="D843" i="4"/>
  <c r="B844" i="4"/>
  <c r="D844" i="4"/>
  <c r="B845" i="4"/>
  <c r="D845" i="4"/>
  <c r="B846" i="4"/>
  <c r="D846" i="4"/>
  <c r="B847" i="4"/>
  <c r="D847" i="4"/>
  <c r="B848" i="4"/>
  <c r="D848" i="4"/>
  <c r="B849" i="4"/>
  <c r="D849" i="4"/>
  <c r="B850" i="4"/>
  <c r="D850" i="4"/>
  <c r="B851" i="4"/>
  <c r="D851" i="4"/>
  <c r="B852" i="4"/>
  <c r="D852" i="4"/>
  <c r="B853" i="4"/>
  <c r="D853" i="4"/>
  <c r="B854" i="4"/>
  <c r="D854" i="4"/>
  <c r="B855" i="4"/>
  <c r="D855" i="4"/>
  <c r="B856" i="4"/>
  <c r="D856" i="4"/>
  <c r="B857" i="4"/>
  <c r="D857" i="4"/>
  <c r="B858" i="4"/>
  <c r="D858" i="4"/>
  <c r="B859" i="4"/>
  <c r="D859" i="4"/>
  <c r="B860" i="4"/>
  <c r="D860" i="4"/>
  <c r="B861" i="4"/>
  <c r="D861" i="4"/>
  <c r="B862" i="4"/>
  <c r="D862" i="4"/>
  <c r="B863" i="4"/>
  <c r="D863" i="4"/>
  <c r="B864" i="4"/>
  <c r="D864" i="4"/>
  <c r="B865" i="4"/>
  <c r="D865" i="4"/>
  <c r="B866" i="4"/>
  <c r="D866" i="4"/>
  <c r="B867" i="4"/>
  <c r="D867" i="4"/>
  <c r="B868" i="4"/>
  <c r="D868" i="4"/>
  <c r="B869" i="4"/>
  <c r="D869" i="4"/>
  <c r="B870" i="4"/>
  <c r="D870" i="4"/>
  <c r="B871" i="4"/>
  <c r="D871" i="4"/>
  <c r="B872" i="4"/>
  <c r="D872" i="4"/>
  <c r="B873" i="4"/>
  <c r="D873" i="4"/>
  <c r="B874" i="4"/>
  <c r="D874" i="4"/>
  <c r="B875" i="4"/>
  <c r="D875" i="4"/>
  <c r="B876" i="4"/>
  <c r="D876" i="4"/>
  <c r="B877" i="4"/>
  <c r="D877" i="4"/>
  <c r="B878" i="4"/>
  <c r="D878" i="4"/>
  <c r="B879" i="4"/>
  <c r="D879" i="4"/>
  <c r="B880" i="4"/>
  <c r="D880" i="4"/>
  <c r="B881" i="4"/>
  <c r="D881" i="4"/>
  <c r="B882" i="4"/>
  <c r="D882" i="4"/>
  <c r="B883" i="4"/>
  <c r="D883" i="4"/>
  <c r="B884" i="4"/>
  <c r="D884" i="4"/>
  <c r="B885" i="4"/>
  <c r="D885" i="4"/>
  <c r="B886" i="4"/>
  <c r="D886" i="4"/>
  <c r="B887" i="4"/>
  <c r="D887" i="4"/>
  <c r="B888" i="4"/>
  <c r="D888" i="4"/>
  <c r="B889" i="4"/>
  <c r="D889" i="4"/>
  <c r="B890" i="4"/>
  <c r="D890" i="4"/>
  <c r="B891" i="4"/>
  <c r="D891" i="4"/>
  <c r="B892" i="4"/>
  <c r="D892" i="4"/>
  <c r="B893" i="4"/>
  <c r="D893" i="4"/>
  <c r="B894" i="4"/>
  <c r="D894" i="4"/>
  <c r="B895" i="4"/>
  <c r="D895" i="4"/>
  <c r="B896" i="4"/>
  <c r="D896" i="4"/>
  <c r="B897" i="4"/>
  <c r="D897" i="4"/>
  <c r="B898" i="4"/>
  <c r="D898" i="4"/>
  <c r="B899" i="4"/>
  <c r="D899" i="4"/>
  <c r="B900" i="4"/>
  <c r="D900" i="4"/>
  <c r="B901" i="4"/>
  <c r="D901" i="4"/>
  <c r="B902" i="4"/>
  <c r="D902" i="4"/>
  <c r="B903" i="4"/>
  <c r="D903" i="4"/>
  <c r="B904" i="4"/>
  <c r="D904" i="4"/>
  <c r="B905" i="4"/>
  <c r="D905" i="4"/>
  <c r="B906" i="4"/>
  <c r="D906" i="4"/>
  <c r="B907" i="4"/>
  <c r="D907" i="4"/>
  <c r="B908" i="4"/>
  <c r="D908" i="4"/>
  <c r="B909" i="4"/>
  <c r="D909" i="4"/>
  <c r="B910" i="4"/>
  <c r="D910" i="4"/>
  <c r="B911" i="4"/>
  <c r="D911" i="4"/>
  <c r="B912" i="4"/>
  <c r="D912" i="4"/>
  <c r="B913" i="4"/>
  <c r="D913" i="4"/>
  <c r="B914" i="4"/>
  <c r="D914" i="4"/>
  <c r="B915" i="4"/>
  <c r="D915" i="4"/>
  <c r="B916" i="4"/>
  <c r="D916" i="4"/>
  <c r="B917" i="4"/>
  <c r="D917" i="4"/>
  <c r="B918" i="4"/>
  <c r="D918" i="4"/>
  <c r="B919" i="4"/>
  <c r="D919" i="4"/>
  <c r="B920" i="4"/>
  <c r="D920" i="4"/>
  <c r="B921" i="4"/>
  <c r="D921" i="4"/>
  <c r="B922" i="4"/>
  <c r="D922" i="4"/>
  <c r="B923" i="4"/>
  <c r="D923" i="4"/>
  <c r="B924" i="4"/>
  <c r="D924" i="4"/>
  <c r="B925" i="4"/>
  <c r="D925" i="4"/>
  <c r="B926" i="4"/>
  <c r="D926" i="4"/>
  <c r="B927" i="4"/>
  <c r="D927" i="4"/>
  <c r="B928" i="4"/>
  <c r="D928" i="4"/>
  <c r="B929" i="4"/>
  <c r="D929" i="4"/>
  <c r="B930" i="4"/>
  <c r="D930" i="4"/>
  <c r="B931" i="4"/>
  <c r="D931" i="4"/>
  <c r="B932" i="4"/>
  <c r="D932" i="4"/>
  <c r="B933" i="4"/>
  <c r="D933" i="4"/>
  <c r="B934" i="4"/>
  <c r="D934" i="4"/>
  <c r="B935" i="4"/>
  <c r="D935" i="4"/>
  <c r="B936" i="4"/>
  <c r="D936" i="4"/>
  <c r="B937" i="4"/>
  <c r="D937" i="4"/>
  <c r="B938" i="4"/>
  <c r="D938" i="4"/>
  <c r="B939" i="4"/>
  <c r="D939" i="4"/>
  <c r="B940" i="4"/>
  <c r="D940" i="4"/>
  <c r="B941" i="4"/>
  <c r="D941" i="4"/>
  <c r="B942" i="4"/>
  <c r="D942" i="4"/>
  <c r="B943" i="4"/>
  <c r="D943" i="4"/>
  <c r="B944" i="4"/>
  <c r="D944" i="4"/>
  <c r="B945" i="4"/>
  <c r="D945" i="4"/>
  <c r="B946" i="4"/>
  <c r="D946" i="4"/>
  <c r="B947" i="4"/>
  <c r="D947" i="4"/>
  <c r="B948" i="4"/>
  <c r="D948" i="4"/>
  <c r="B949" i="4"/>
  <c r="D949" i="4"/>
  <c r="B950" i="4"/>
  <c r="D950" i="4"/>
  <c r="B951" i="4"/>
  <c r="D951" i="4"/>
  <c r="B952" i="4"/>
  <c r="D952" i="4"/>
  <c r="B953" i="4"/>
  <c r="D953" i="4"/>
  <c r="B954" i="4"/>
  <c r="D954" i="4"/>
  <c r="B955" i="4"/>
  <c r="D955" i="4"/>
  <c r="B956" i="4"/>
  <c r="D956" i="4"/>
  <c r="B957" i="4"/>
  <c r="D957" i="4"/>
  <c r="B958" i="4"/>
  <c r="D958" i="4"/>
  <c r="B959" i="4"/>
  <c r="D959" i="4"/>
  <c r="B960" i="4"/>
  <c r="D960" i="4"/>
  <c r="B961" i="4"/>
  <c r="D961" i="4"/>
  <c r="B962" i="4"/>
  <c r="D962" i="4"/>
  <c r="B963" i="4"/>
  <c r="D963" i="4"/>
  <c r="B964" i="4"/>
  <c r="D964" i="4"/>
  <c r="B965" i="4"/>
  <c r="D965" i="4"/>
  <c r="B966" i="4"/>
  <c r="D966" i="4"/>
  <c r="B967" i="4"/>
  <c r="D967" i="4"/>
  <c r="B968" i="4"/>
  <c r="D968" i="4"/>
  <c r="B969" i="4"/>
  <c r="D969" i="4"/>
  <c r="B970" i="4"/>
  <c r="D970" i="4"/>
  <c r="B971" i="4"/>
  <c r="D971" i="4"/>
  <c r="B972" i="4"/>
  <c r="D972" i="4"/>
  <c r="B973" i="4"/>
  <c r="D973" i="4"/>
  <c r="B974" i="4"/>
  <c r="D974" i="4"/>
  <c r="B975" i="4"/>
  <c r="D975" i="4"/>
  <c r="B976" i="4"/>
  <c r="D976" i="4"/>
  <c r="B977" i="4"/>
  <c r="D977" i="4"/>
  <c r="B978" i="4"/>
  <c r="D978" i="4"/>
  <c r="B979" i="4"/>
  <c r="D979" i="4"/>
  <c r="B980" i="4"/>
  <c r="D980" i="4"/>
  <c r="B981" i="4"/>
  <c r="D981" i="4"/>
  <c r="B982" i="4"/>
  <c r="D982" i="4"/>
  <c r="B983" i="4"/>
  <c r="D983" i="4"/>
  <c r="B984" i="4"/>
  <c r="D984" i="4"/>
  <c r="B985" i="4"/>
  <c r="D985" i="4"/>
  <c r="B986" i="4"/>
  <c r="D986" i="4"/>
  <c r="B987" i="4"/>
  <c r="D987" i="4"/>
  <c r="B988" i="4"/>
  <c r="D988" i="4"/>
  <c r="B989" i="4"/>
  <c r="D989" i="4"/>
  <c r="B990" i="4"/>
  <c r="D990" i="4"/>
  <c r="B991" i="4"/>
  <c r="D991" i="4"/>
  <c r="B992" i="4"/>
  <c r="D992" i="4"/>
  <c r="B993" i="4"/>
  <c r="D993" i="4"/>
  <c r="B994" i="4"/>
  <c r="D994" i="4"/>
  <c r="B995" i="4"/>
  <c r="D995" i="4"/>
  <c r="B996" i="4"/>
  <c r="D996" i="4"/>
  <c r="B997" i="4"/>
  <c r="D997" i="4"/>
  <c r="B998" i="4"/>
  <c r="D998" i="4"/>
  <c r="B999" i="4"/>
  <c r="D999" i="4"/>
  <c r="B1000" i="4"/>
  <c r="D1000" i="4"/>
  <c r="B1001" i="4"/>
  <c r="D1001" i="4"/>
  <c r="B1002" i="4"/>
  <c r="D1002" i="4"/>
  <c r="B1003" i="4"/>
  <c r="D1003" i="4"/>
  <c r="B1004" i="4"/>
  <c r="D1004" i="4"/>
  <c r="B1005" i="4"/>
  <c r="D1005" i="4"/>
  <c r="B1006" i="4"/>
  <c r="D1006" i="4"/>
  <c r="B1007" i="4"/>
  <c r="D1007" i="4"/>
  <c r="B1008" i="4"/>
  <c r="D1008" i="4"/>
  <c r="B1009" i="4"/>
  <c r="D1009" i="4"/>
  <c r="B1010" i="4"/>
  <c r="D1010" i="4"/>
  <c r="B1011" i="4"/>
  <c r="D1011" i="4"/>
  <c r="B1012" i="4"/>
  <c r="D1012" i="4"/>
  <c r="B1013" i="4"/>
  <c r="D1013" i="4"/>
  <c r="B1014" i="4"/>
  <c r="D1014" i="4"/>
  <c r="B1015" i="4"/>
  <c r="D1015" i="4"/>
  <c r="B1016" i="4"/>
  <c r="D1016" i="4"/>
  <c r="B1017" i="4"/>
  <c r="D1017" i="4"/>
  <c r="B1018" i="4"/>
  <c r="D1018" i="4"/>
  <c r="B1019" i="4"/>
  <c r="D1019" i="4"/>
  <c r="B1020" i="4"/>
  <c r="D1020" i="4"/>
  <c r="B1021" i="4"/>
  <c r="D1021" i="4"/>
  <c r="B1022" i="4"/>
  <c r="D1022" i="4"/>
  <c r="B1023" i="4"/>
  <c r="D1023" i="4"/>
  <c r="B1024" i="4"/>
  <c r="D1024" i="4"/>
  <c r="B1025" i="4"/>
  <c r="D1025" i="4"/>
  <c r="B1026" i="4"/>
  <c r="D1026" i="4"/>
  <c r="B1027" i="4"/>
  <c r="D1027" i="4"/>
  <c r="B1028" i="4"/>
  <c r="D1028" i="4"/>
  <c r="B1029" i="4"/>
  <c r="D1029" i="4"/>
  <c r="B1030" i="4"/>
  <c r="D1030" i="4"/>
  <c r="B1031" i="4"/>
  <c r="D1031" i="4"/>
  <c r="B1032" i="4"/>
  <c r="D1032" i="4"/>
  <c r="B1033" i="4"/>
  <c r="D1033" i="4"/>
  <c r="B1034" i="4"/>
  <c r="D1034" i="4"/>
  <c r="B1035" i="4"/>
  <c r="D1035" i="4"/>
  <c r="B1036" i="4"/>
  <c r="D1036" i="4"/>
  <c r="B1037" i="4"/>
  <c r="D1037" i="4"/>
  <c r="B1038" i="4"/>
  <c r="D1038" i="4"/>
  <c r="B1039" i="4"/>
  <c r="D1039" i="4"/>
  <c r="B1040" i="4"/>
  <c r="D1040" i="4"/>
  <c r="B1041" i="4"/>
  <c r="D1041" i="4"/>
  <c r="B1042" i="4"/>
  <c r="D1042" i="4"/>
  <c r="B1043" i="4"/>
  <c r="D1043" i="4"/>
  <c r="B1044" i="4"/>
  <c r="D1044" i="4"/>
  <c r="B1045" i="4"/>
  <c r="D1045" i="4"/>
  <c r="B1046" i="4"/>
  <c r="D1046" i="4"/>
  <c r="B1047" i="4"/>
  <c r="D1047" i="4"/>
  <c r="B1048" i="4"/>
  <c r="D1048" i="4"/>
  <c r="B1049" i="4"/>
  <c r="D1049" i="4"/>
  <c r="B1050" i="4"/>
  <c r="D1050" i="4"/>
  <c r="B1051" i="4"/>
  <c r="D1051" i="4"/>
  <c r="B1052" i="4"/>
  <c r="D1052" i="4"/>
  <c r="B1053" i="4"/>
  <c r="D1053" i="4"/>
  <c r="B1054" i="4"/>
  <c r="D1054" i="4"/>
  <c r="B1055" i="4"/>
  <c r="D1055" i="4"/>
  <c r="B1056" i="4"/>
  <c r="D1056" i="4"/>
  <c r="B1057" i="4"/>
  <c r="D1057" i="4"/>
  <c r="B1058" i="4"/>
  <c r="D1058" i="4"/>
  <c r="B1059" i="4"/>
  <c r="D1059" i="4"/>
  <c r="B1060" i="4"/>
  <c r="D1060" i="4"/>
  <c r="B1061" i="4"/>
  <c r="D1061" i="4"/>
  <c r="B1062" i="4"/>
  <c r="D1062" i="4"/>
  <c r="B1063" i="4"/>
  <c r="D1063" i="4"/>
  <c r="B1064" i="4"/>
  <c r="D1064" i="4"/>
  <c r="B1065" i="4"/>
  <c r="D1065" i="4"/>
  <c r="B1066" i="4"/>
  <c r="D1066" i="4"/>
  <c r="B1067" i="4"/>
  <c r="D1067" i="4"/>
  <c r="B1068" i="4"/>
  <c r="D1068" i="4"/>
  <c r="B1069" i="4"/>
  <c r="D1069" i="4"/>
  <c r="B1070" i="4"/>
  <c r="D1070" i="4"/>
  <c r="B1071" i="4"/>
  <c r="D1071" i="4"/>
  <c r="B1072" i="4"/>
  <c r="D1072" i="4"/>
  <c r="B1073" i="4"/>
  <c r="D1073" i="4"/>
  <c r="B1074" i="4"/>
  <c r="D1074" i="4"/>
  <c r="B1075" i="4"/>
  <c r="D1075" i="4"/>
  <c r="B1076" i="4"/>
  <c r="D1076" i="4"/>
  <c r="B1077" i="4"/>
  <c r="D1077" i="4"/>
  <c r="B1078" i="4"/>
  <c r="D1078" i="4"/>
  <c r="B1079" i="4"/>
  <c r="D1079" i="4"/>
  <c r="B1080" i="4"/>
  <c r="D1080" i="4"/>
  <c r="B1081" i="4"/>
  <c r="D1081" i="4"/>
  <c r="B1082" i="4"/>
  <c r="D1082" i="4"/>
  <c r="B1083" i="4"/>
  <c r="D1083" i="4"/>
  <c r="B1084" i="4"/>
  <c r="D1084" i="4"/>
  <c r="B1085" i="4"/>
  <c r="D1085" i="4"/>
  <c r="B1086" i="4"/>
  <c r="D1086" i="4"/>
  <c r="B1087" i="4"/>
  <c r="D1087" i="4"/>
  <c r="B1088" i="4"/>
  <c r="D1088" i="4"/>
  <c r="B1089" i="4"/>
  <c r="D1089" i="4"/>
  <c r="B1090" i="4"/>
  <c r="D1090" i="4"/>
  <c r="B1091" i="4"/>
  <c r="D1091" i="4"/>
  <c r="B1092" i="4"/>
  <c r="D1092" i="4"/>
  <c r="B1093" i="4"/>
  <c r="D1093" i="4"/>
  <c r="B1094" i="4"/>
  <c r="D1094" i="4"/>
  <c r="B1095" i="4"/>
  <c r="D1095" i="4"/>
  <c r="B1096" i="4"/>
  <c r="D1096" i="4"/>
  <c r="B1097" i="4"/>
  <c r="D1097" i="4"/>
  <c r="B1098" i="4"/>
  <c r="D1098" i="4"/>
  <c r="B1099" i="4"/>
  <c r="D1099" i="4"/>
  <c r="B1100" i="4"/>
  <c r="D1100" i="4"/>
  <c r="B1101" i="4"/>
  <c r="D1101" i="4"/>
  <c r="B1102" i="4"/>
  <c r="D1102" i="4"/>
  <c r="B1103" i="4"/>
  <c r="D1103" i="4"/>
  <c r="B1104" i="4"/>
  <c r="D1104" i="4"/>
  <c r="B1105" i="4"/>
  <c r="D1105" i="4"/>
  <c r="B1106" i="4"/>
  <c r="D1106" i="4"/>
  <c r="B1107" i="4"/>
  <c r="D1107" i="4"/>
  <c r="B1108" i="4"/>
  <c r="D1108" i="4"/>
  <c r="B1109" i="4"/>
  <c r="D1109" i="4"/>
  <c r="B1110" i="4"/>
  <c r="D1110" i="4"/>
  <c r="B1111" i="4"/>
  <c r="D1111" i="4"/>
  <c r="B1112" i="4"/>
  <c r="D1112" i="4"/>
  <c r="B1113" i="4"/>
  <c r="D1113" i="4"/>
  <c r="B1114" i="4"/>
  <c r="D1114" i="4"/>
  <c r="B1115" i="4"/>
  <c r="D1115" i="4"/>
  <c r="B1116" i="4"/>
  <c r="D1116" i="4"/>
  <c r="B1117" i="4"/>
  <c r="D1117" i="4"/>
  <c r="B1118" i="4"/>
  <c r="D1118" i="4"/>
  <c r="B1119" i="4"/>
  <c r="D1119" i="4"/>
  <c r="B1120" i="4"/>
  <c r="D1120" i="4"/>
  <c r="B1121" i="4"/>
  <c r="D1121" i="4"/>
  <c r="B1122" i="4"/>
  <c r="D1122" i="4"/>
  <c r="B1123" i="4"/>
  <c r="D1123" i="4"/>
  <c r="B1124" i="4"/>
  <c r="D1124" i="4"/>
  <c r="B1125" i="4"/>
  <c r="D1125" i="4"/>
  <c r="B1126" i="4"/>
  <c r="D1126" i="4"/>
  <c r="B1127" i="4"/>
  <c r="D1127" i="4"/>
  <c r="B1128" i="4"/>
  <c r="D1128" i="4"/>
  <c r="B1129" i="4"/>
  <c r="D1129" i="4"/>
  <c r="B1130" i="4"/>
  <c r="D1130" i="4"/>
  <c r="B1131" i="4"/>
  <c r="D1131" i="4"/>
  <c r="B1132" i="4"/>
  <c r="D1132" i="4"/>
  <c r="B1133" i="4"/>
  <c r="D1133" i="4"/>
  <c r="B1134" i="4"/>
  <c r="D1134" i="4"/>
  <c r="B1135" i="4"/>
  <c r="D1135" i="4"/>
  <c r="B1136" i="4"/>
  <c r="D1136" i="4"/>
  <c r="B1137" i="4"/>
  <c r="D1137" i="4"/>
  <c r="B1138" i="4"/>
  <c r="D1138" i="4"/>
  <c r="B1139" i="4"/>
  <c r="D1139" i="4"/>
  <c r="B1140" i="4"/>
  <c r="D1140" i="4"/>
  <c r="B1141" i="4"/>
  <c r="D1141" i="4"/>
  <c r="B1142" i="4"/>
  <c r="D1142" i="4"/>
  <c r="B1143" i="4"/>
  <c r="D1143" i="4"/>
  <c r="B1144" i="4"/>
  <c r="D1144" i="4"/>
  <c r="B1145" i="4"/>
  <c r="D1145" i="4"/>
  <c r="B1146" i="4"/>
  <c r="D1146" i="4"/>
  <c r="B1147" i="4"/>
  <c r="D1147" i="4"/>
  <c r="B1148" i="4"/>
  <c r="D1148" i="4"/>
  <c r="B1149" i="4"/>
  <c r="D1149" i="4"/>
  <c r="B1150" i="4"/>
  <c r="D1150" i="4"/>
  <c r="B1151" i="4"/>
  <c r="D1151" i="4"/>
  <c r="B1152" i="4"/>
  <c r="D1152" i="4"/>
  <c r="B1153" i="4"/>
  <c r="D1153" i="4"/>
  <c r="B1154" i="4"/>
  <c r="D1154" i="4"/>
  <c r="B1155" i="4"/>
  <c r="D1155" i="4"/>
  <c r="B1156" i="4"/>
  <c r="D1156" i="4"/>
  <c r="B1157" i="4"/>
  <c r="D1157" i="4"/>
  <c r="B1158" i="4"/>
  <c r="D1158" i="4"/>
  <c r="B1159" i="4"/>
  <c r="D1159" i="4"/>
  <c r="B1160" i="4"/>
  <c r="D1160" i="4"/>
  <c r="B1161" i="4"/>
  <c r="D1161" i="4"/>
  <c r="B1162" i="4"/>
  <c r="D1162" i="4"/>
  <c r="B1163" i="4"/>
  <c r="D1163" i="4"/>
  <c r="B1164" i="4"/>
  <c r="D1164" i="4"/>
  <c r="B1165" i="4"/>
  <c r="D1165" i="4"/>
  <c r="B1166" i="4"/>
  <c r="D1166" i="4"/>
  <c r="B1167" i="4"/>
  <c r="D1167" i="4"/>
  <c r="B1168" i="4"/>
  <c r="D1168" i="4"/>
  <c r="B1169" i="4"/>
  <c r="D1169" i="4"/>
  <c r="B1170" i="4"/>
  <c r="D1170" i="4"/>
  <c r="B1171" i="4"/>
  <c r="D1171" i="4"/>
  <c r="B1172" i="4"/>
  <c r="D1172" i="4"/>
  <c r="B1173" i="4"/>
  <c r="D1173" i="4"/>
  <c r="B1174" i="4"/>
  <c r="D1174" i="4"/>
  <c r="B1175" i="4"/>
  <c r="D1175" i="4"/>
  <c r="B1176" i="4"/>
  <c r="D1176" i="4"/>
  <c r="B1177" i="4"/>
  <c r="D1177" i="4"/>
  <c r="B1178" i="4"/>
  <c r="D1178" i="4"/>
  <c r="B1179" i="4"/>
  <c r="D1179" i="4"/>
  <c r="B1180" i="4"/>
  <c r="D1180" i="4"/>
  <c r="B1181" i="4"/>
  <c r="D1181" i="4"/>
  <c r="B1182" i="4"/>
  <c r="D1182" i="4"/>
  <c r="B1183" i="4"/>
  <c r="D1183" i="4"/>
  <c r="B1184" i="4"/>
  <c r="D1184" i="4"/>
  <c r="B1185" i="4"/>
  <c r="D1185" i="4"/>
  <c r="B1186" i="4"/>
  <c r="D1186" i="4"/>
  <c r="B1187" i="4"/>
  <c r="D1187" i="4"/>
  <c r="B1188" i="4"/>
  <c r="D1188" i="4"/>
  <c r="B1189" i="4"/>
  <c r="D1189" i="4"/>
  <c r="B1190" i="4"/>
  <c r="D1190" i="4"/>
  <c r="B1191" i="4"/>
  <c r="D1191" i="4"/>
  <c r="B1192" i="4"/>
  <c r="D1192" i="4"/>
  <c r="B1193" i="4"/>
  <c r="D1193" i="4"/>
  <c r="B1194" i="4"/>
  <c r="D1194" i="4"/>
  <c r="B1195" i="4"/>
  <c r="D1195" i="4"/>
  <c r="B1196" i="4"/>
  <c r="D1196" i="4"/>
  <c r="B1197" i="4"/>
  <c r="D1197" i="4"/>
  <c r="B1198" i="4"/>
  <c r="D1198" i="4"/>
  <c r="B1199" i="4"/>
  <c r="D1199" i="4"/>
  <c r="B1200" i="4"/>
  <c r="D1200" i="4"/>
  <c r="B1201" i="4"/>
  <c r="D1201" i="4"/>
  <c r="B1202" i="4"/>
  <c r="D1202" i="4"/>
  <c r="B1203" i="4"/>
  <c r="D1203" i="4"/>
  <c r="B1204" i="4"/>
  <c r="D1204" i="4"/>
  <c r="B1205" i="4"/>
  <c r="D1205" i="4"/>
  <c r="B1206" i="4"/>
  <c r="D1206" i="4"/>
  <c r="B1207" i="4"/>
  <c r="D1207" i="4"/>
  <c r="B1208" i="4"/>
  <c r="D1208" i="4"/>
  <c r="B1209" i="4"/>
  <c r="D1209" i="4"/>
  <c r="B1210" i="4"/>
  <c r="D1210" i="4"/>
  <c r="B1211" i="4"/>
  <c r="D1211" i="4"/>
  <c r="B1212" i="4"/>
  <c r="D1212" i="4"/>
  <c r="B1213" i="4"/>
  <c r="D1213" i="4"/>
  <c r="B1214" i="4"/>
  <c r="D1214" i="4"/>
  <c r="B1215" i="4"/>
  <c r="D1215" i="4"/>
  <c r="B1216" i="4"/>
  <c r="D1216" i="4"/>
  <c r="B1217" i="4"/>
  <c r="D1217" i="4"/>
  <c r="B1218" i="4"/>
  <c r="D1218" i="4"/>
  <c r="B1219" i="4"/>
  <c r="D1219" i="4"/>
  <c r="B1220" i="4"/>
  <c r="D1220" i="4"/>
  <c r="B1221" i="4"/>
  <c r="D1221" i="4"/>
  <c r="B1222" i="4"/>
  <c r="D1222" i="4"/>
  <c r="B1223" i="4"/>
  <c r="D1223" i="4"/>
  <c r="B1224" i="4"/>
  <c r="D1224" i="4"/>
  <c r="B1225" i="4"/>
  <c r="D1225" i="4"/>
  <c r="B1226" i="4"/>
  <c r="D1226" i="4"/>
  <c r="B1227" i="4"/>
  <c r="D1227" i="4"/>
  <c r="B1228" i="4"/>
  <c r="D1228" i="4"/>
  <c r="B1229" i="4"/>
  <c r="D1229" i="4"/>
  <c r="B1230" i="4"/>
  <c r="D1230" i="4"/>
  <c r="B1231" i="4"/>
  <c r="D1231" i="4"/>
  <c r="B1232" i="4"/>
  <c r="D1232" i="4"/>
  <c r="B1233" i="4"/>
  <c r="D1233" i="4"/>
  <c r="B1234" i="4"/>
  <c r="D1234" i="4"/>
  <c r="B1235" i="4"/>
  <c r="D1235" i="4"/>
  <c r="B1236" i="4"/>
  <c r="D1236" i="4"/>
  <c r="B1237" i="4"/>
  <c r="D1237" i="4"/>
  <c r="B1238" i="4"/>
  <c r="D1238" i="4"/>
  <c r="B1239" i="4"/>
  <c r="D1239" i="4"/>
  <c r="B1240" i="4"/>
  <c r="D1240" i="4"/>
  <c r="B1241" i="4"/>
  <c r="D1241" i="4"/>
  <c r="B1242" i="4"/>
  <c r="D1242" i="4"/>
  <c r="B1243" i="4"/>
  <c r="D1243" i="4"/>
  <c r="B1244" i="4"/>
  <c r="D1244" i="4"/>
  <c r="B1245" i="4"/>
  <c r="D1245" i="4"/>
  <c r="B1246" i="4"/>
  <c r="D1246" i="4"/>
  <c r="B1247" i="4"/>
  <c r="D1247" i="4"/>
  <c r="B1248" i="4"/>
  <c r="D1248" i="4"/>
  <c r="B1249" i="4"/>
  <c r="D1249" i="4"/>
  <c r="B1250" i="4"/>
  <c r="D1250" i="4"/>
  <c r="B1251" i="4"/>
  <c r="D1251" i="4"/>
  <c r="B1252" i="4"/>
  <c r="D1252" i="4"/>
  <c r="B1253" i="4"/>
  <c r="D1253" i="4"/>
  <c r="B1254" i="4"/>
  <c r="D1254" i="4"/>
  <c r="B1255" i="4"/>
  <c r="D1255" i="4"/>
  <c r="B1256" i="4"/>
  <c r="D1256" i="4"/>
  <c r="B1257" i="4"/>
  <c r="D1257" i="4"/>
  <c r="B1258" i="4"/>
  <c r="D1258" i="4"/>
  <c r="B1259" i="4"/>
  <c r="D1259" i="4"/>
  <c r="B1260" i="4"/>
  <c r="D1260" i="4"/>
  <c r="B1261" i="4"/>
  <c r="D1261" i="4"/>
  <c r="B1262" i="4"/>
  <c r="D1262" i="4"/>
  <c r="B1263" i="4"/>
  <c r="D1263" i="4"/>
  <c r="B1264" i="4"/>
  <c r="D1264" i="4"/>
  <c r="B1265" i="4"/>
  <c r="D1265" i="4"/>
  <c r="B1266" i="4"/>
  <c r="D1266" i="4"/>
  <c r="B1267" i="4"/>
  <c r="D1267" i="4"/>
  <c r="B1268" i="4"/>
  <c r="D1268" i="4"/>
  <c r="B1269" i="4"/>
  <c r="D1269" i="4"/>
  <c r="B1270" i="4"/>
  <c r="D1270" i="4"/>
  <c r="B1271" i="4"/>
  <c r="D1271" i="4"/>
  <c r="B1272" i="4"/>
  <c r="D1272" i="4"/>
  <c r="B1273" i="4"/>
  <c r="D1273" i="4"/>
  <c r="B1274" i="4"/>
  <c r="D1274" i="4"/>
  <c r="B1275" i="4"/>
  <c r="D1275" i="4"/>
  <c r="B1276" i="4"/>
  <c r="D1276" i="4"/>
  <c r="B1277" i="4"/>
  <c r="D1277" i="4"/>
  <c r="B1278" i="4"/>
  <c r="D1278" i="4"/>
  <c r="B1279" i="4"/>
  <c r="D1279" i="4"/>
  <c r="B1280" i="4"/>
  <c r="D1280" i="4"/>
  <c r="B1281" i="4"/>
  <c r="D1281" i="4"/>
  <c r="B1282" i="4"/>
  <c r="D1282" i="4"/>
  <c r="B1283" i="4"/>
  <c r="D1283" i="4"/>
  <c r="B1284" i="4"/>
  <c r="D1284" i="4"/>
  <c r="B1285" i="4"/>
  <c r="D1285" i="4"/>
  <c r="B1286" i="4"/>
  <c r="D1286" i="4"/>
  <c r="B1287" i="4"/>
  <c r="D1287" i="4"/>
  <c r="B1288" i="4"/>
  <c r="D1288" i="4"/>
  <c r="B1289" i="4"/>
  <c r="D1289" i="4"/>
  <c r="B1290" i="4"/>
  <c r="D1290" i="4"/>
  <c r="B1291" i="4"/>
  <c r="D1291" i="4"/>
  <c r="B1292" i="4"/>
  <c r="D1292" i="4"/>
  <c r="B1293" i="4"/>
  <c r="D1293" i="4"/>
  <c r="B1294" i="4"/>
  <c r="D1294" i="4"/>
  <c r="B1295" i="4"/>
  <c r="D1295" i="4"/>
  <c r="B1296" i="4"/>
  <c r="D1296" i="4"/>
  <c r="B1297" i="4"/>
  <c r="D1297" i="4"/>
  <c r="B1298" i="4"/>
  <c r="D1298" i="4"/>
  <c r="B1299" i="4"/>
  <c r="D1299" i="4"/>
  <c r="B1300" i="4"/>
  <c r="D1300" i="4"/>
  <c r="B1301" i="4"/>
  <c r="D1301" i="4"/>
  <c r="B1302" i="4"/>
  <c r="D1302" i="4"/>
  <c r="B1303" i="4"/>
  <c r="D1303" i="4"/>
  <c r="B1304" i="4"/>
  <c r="D1304" i="4"/>
  <c r="B1305" i="4"/>
  <c r="D1305" i="4"/>
  <c r="B1306" i="4"/>
  <c r="D1306" i="4"/>
  <c r="B1307" i="4"/>
  <c r="D1307" i="4"/>
  <c r="B1308" i="4"/>
  <c r="D1308" i="4"/>
  <c r="B1309" i="4"/>
  <c r="D1309" i="4"/>
  <c r="B1310" i="4"/>
  <c r="D1310" i="4"/>
  <c r="B1311" i="4"/>
  <c r="D1311" i="4"/>
  <c r="B1312" i="4"/>
  <c r="D1312" i="4"/>
  <c r="B1313" i="4"/>
  <c r="D1313" i="4"/>
  <c r="B1314" i="4"/>
  <c r="D1314" i="4"/>
  <c r="B1315" i="4"/>
  <c r="D1315" i="4"/>
  <c r="B1316" i="4"/>
  <c r="D1316" i="4"/>
  <c r="B1317" i="4"/>
  <c r="D1317" i="4"/>
  <c r="B1318" i="4"/>
  <c r="D1318" i="4"/>
  <c r="B1319" i="4"/>
  <c r="D1319" i="4"/>
  <c r="B1320" i="4"/>
  <c r="D1320" i="4"/>
  <c r="B1321" i="4"/>
  <c r="D1321" i="4"/>
  <c r="B1322" i="4"/>
  <c r="D1322" i="4"/>
  <c r="B1323" i="4"/>
  <c r="D1323" i="4"/>
  <c r="B1324" i="4"/>
  <c r="D1324" i="4"/>
  <c r="B1325" i="4"/>
  <c r="D1325" i="4"/>
  <c r="B1326" i="4"/>
  <c r="D1326" i="4"/>
  <c r="B1327" i="4"/>
  <c r="D1327" i="4"/>
  <c r="B1328" i="4"/>
  <c r="D1328" i="4"/>
  <c r="B1329" i="4"/>
  <c r="D1329" i="4"/>
  <c r="B1330" i="4"/>
  <c r="D1330" i="4"/>
  <c r="B1331" i="4"/>
  <c r="D1331" i="4"/>
  <c r="B1332" i="4"/>
  <c r="D1332" i="4"/>
  <c r="B1333" i="4"/>
  <c r="D1333" i="4"/>
  <c r="B1334" i="4"/>
  <c r="D1334" i="4"/>
  <c r="B1335" i="4"/>
  <c r="D1335" i="4"/>
  <c r="B1336" i="4"/>
  <c r="D1336" i="4"/>
  <c r="B1337" i="4"/>
  <c r="D1337" i="4"/>
  <c r="B1338" i="4"/>
  <c r="D1338" i="4"/>
  <c r="B1339" i="4"/>
  <c r="D1339" i="4"/>
  <c r="B1340" i="4"/>
  <c r="D1340" i="4"/>
  <c r="B1341" i="4"/>
  <c r="D1341" i="4"/>
  <c r="B1342" i="4"/>
  <c r="D1342" i="4"/>
  <c r="B1343" i="4"/>
  <c r="D1343" i="4"/>
  <c r="B1344" i="4"/>
  <c r="D1344" i="4"/>
  <c r="B1345" i="4"/>
  <c r="D1345" i="4"/>
  <c r="B1346" i="4"/>
  <c r="D1346" i="4"/>
  <c r="B1347" i="4"/>
  <c r="D1347" i="4"/>
  <c r="B1348" i="4"/>
  <c r="D1348" i="4"/>
  <c r="B1349" i="4"/>
  <c r="D1349" i="4"/>
  <c r="B1350" i="4"/>
  <c r="D1350" i="4"/>
  <c r="B1351" i="4"/>
  <c r="D1351" i="4"/>
  <c r="B1352" i="4"/>
  <c r="D1352" i="4"/>
  <c r="B1353" i="4"/>
  <c r="D1353" i="4"/>
  <c r="B1354" i="4"/>
  <c r="D1354" i="4"/>
  <c r="B1355" i="4"/>
  <c r="D1355" i="4"/>
  <c r="B1356" i="4"/>
  <c r="D1356" i="4"/>
  <c r="B1357" i="4"/>
  <c r="D1357" i="4"/>
  <c r="B1358" i="4"/>
  <c r="D1358" i="4"/>
  <c r="B1359" i="4"/>
  <c r="D1359" i="4"/>
  <c r="B1360" i="4"/>
  <c r="D1360" i="4"/>
  <c r="B1361" i="4"/>
  <c r="D1361" i="4"/>
  <c r="B1362" i="4"/>
  <c r="D1362" i="4"/>
  <c r="B1363" i="4"/>
  <c r="D1363" i="4"/>
  <c r="B1364" i="4"/>
  <c r="D1364" i="4"/>
  <c r="B1365" i="4"/>
  <c r="D1365" i="4"/>
  <c r="B1366" i="4"/>
  <c r="D1366" i="4"/>
  <c r="B1367" i="4"/>
  <c r="D1367" i="4"/>
  <c r="B1368" i="4"/>
  <c r="D1368" i="4"/>
  <c r="B1369" i="4"/>
  <c r="D1369" i="4"/>
  <c r="B1370" i="4"/>
  <c r="D1370" i="4"/>
  <c r="B1371" i="4"/>
  <c r="D1371" i="4"/>
  <c r="B1372" i="4"/>
  <c r="D1372" i="4"/>
  <c r="B1373" i="4"/>
  <c r="D1373" i="4"/>
  <c r="B1374" i="4"/>
  <c r="D1374" i="4"/>
  <c r="B1375" i="4"/>
  <c r="D1375" i="4"/>
  <c r="B1376" i="4"/>
  <c r="D1376" i="4"/>
  <c r="B1377" i="4"/>
  <c r="D1377" i="4"/>
  <c r="B1378" i="4"/>
  <c r="D1378" i="4"/>
  <c r="B1379" i="4"/>
  <c r="D1379" i="4"/>
  <c r="B1380" i="4"/>
  <c r="D1380" i="4"/>
  <c r="B1381" i="4"/>
  <c r="D1381" i="4"/>
  <c r="B1382" i="4"/>
  <c r="D1382" i="4"/>
  <c r="B1383" i="4"/>
  <c r="D1383" i="4"/>
  <c r="B1384" i="4"/>
  <c r="D1384" i="4"/>
  <c r="B1385" i="4"/>
  <c r="D1385" i="4"/>
  <c r="B1386" i="4"/>
  <c r="D1386" i="4"/>
  <c r="B1387" i="4"/>
  <c r="D1387" i="4"/>
  <c r="B1388" i="4"/>
  <c r="D1388" i="4"/>
  <c r="B1389" i="4"/>
  <c r="D1389" i="4"/>
  <c r="B1390" i="4"/>
  <c r="D1390" i="4"/>
  <c r="B1391" i="4"/>
  <c r="D1391" i="4"/>
  <c r="B1392" i="4"/>
  <c r="D1392" i="4"/>
  <c r="B1393" i="4"/>
  <c r="D1393" i="4"/>
  <c r="B1394" i="4"/>
  <c r="D1394" i="4"/>
  <c r="B1395" i="4"/>
  <c r="D1395" i="4"/>
  <c r="B1396" i="4"/>
  <c r="D1396" i="4"/>
  <c r="B1397" i="4"/>
  <c r="D1397" i="4"/>
  <c r="B1398" i="4"/>
  <c r="D1398" i="4"/>
  <c r="B1399" i="4"/>
  <c r="D1399" i="4"/>
  <c r="B1400" i="4"/>
  <c r="D1400" i="4"/>
  <c r="B1401" i="4"/>
  <c r="D1401" i="4"/>
  <c r="B1402" i="4"/>
  <c r="D1402" i="4"/>
  <c r="B1403" i="4"/>
  <c r="D1403" i="4"/>
  <c r="B1404" i="4"/>
  <c r="D1404" i="4"/>
  <c r="B1405" i="4"/>
  <c r="D1405" i="4"/>
  <c r="B1406" i="4"/>
  <c r="D1406" i="4"/>
  <c r="B1407" i="4"/>
  <c r="D1407" i="4"/>
  <c r="B1408" i="4"/>
  <c r="D1408" i="4"/>
  <c r="B1409" i="4"/>
  <c r="D1409" i="4"/>
  <c r="B1410" i="4"/>
  <c r="D1410" i="4"/>
  <c r="B1411" i="4"/>
  <c r="D1411" i="4"/>
  <c r="B1412" i="4"/>
  <c r="D1412" i="4"/>
  <c r="B1413" i="4"/>
  <c r="D1413" i="4"/>
  <c r="B1414" i="4"/>
  <c r="D1414" i="4"/>
  <c r="B1415" i="4"/>
  <c r="D1415" i="4"/>
  <c r="B1416" i="4"/>
  <c r="D1416" i="4"/>
  <c r="B1417" i="4"/>
  <c r="D1417" i="4"/>
  <c r="B1418" i="4"/>
  <c r="D1418" i="4"/>
  <c r="B1419" i="4"/>
  <c r="D1419" i="4"/>
  <c r="B1420" i="4"/>
  <c r="D1420" i="4"/>
  <c r="B1421" i="4"/>
  <c r="D1421" i="4"/>
  <c r="B1422" i="4"/>
  <c r="D1422" i="4"/>
  <c r="B1423" i="4"/>
  <c r="D1423" i="4"/>
  <c r="B1424" i="4"/>
  <c r="D1424" i="4"/>
  <c r="B1425" i="4"/>
  <c r="D1425" i="4"/>
  <c r="B1426" i="4"/>
  <c r="D1426" i="4"/>
  <c r="B1427" i="4"/>
  <c r="D1427" i="4"/>
  <c r="B1428" i="4"/>
  <c r="D1428" i="4"/>
  <c r="B1429" i="4"/>
  <c r="D1429" i="4"/>
  <c r="B1430" i="4"/>
  <c r="D1430" i="4"/>
  <c r="B1431" i="4"/>
  <c r="D1431" i="4"/>
  <c r="B1432" i="4"/>
  <c r="D1432" i="4"/>
  <c r="B1433" i="4"/>
  <c r="D1433" i="4"/>
  <c r="B1434" i="4"/>
  <c r="D1434" i="4"/>
  <c r="B1435" i="4"/>
  <c r="D1435" i="4"/>
  <c r="B1436" i="4"/>
  <c r="D1436" i="4"/>
  <c r="B1437" i="4"/>
  <c r="D1437" i="4"/>
  <c r="B1438" i="4"/>
  <c r="D1438" i="4"/>
  <c r="B1439" i="4"/>
  <c r="D1439" i="4"/>
  <c r="B1440" i="4"/>
  <c r="D1440" i="4"/>
  <c r="B1441" i="4"/>
  <c r="D1441" i="4"/>
  <c r="B1442" i="4"/>
  <c r="D1442" i="4"/>
  <c r="B1443" i="4"/>
  <c r="D1443" i="4"/>
  <c r="B1444" i="4"/>
  <c r="D1444" i="4"/>
  <c r="B1445" i="4"/>
  <c r="D1445" i="4"/>
  <c r="B1446" i="4"/>
  <c r="D1446" i="4"/>
  <c r="B1447" i="4"/>
  <c r="D1447" i="4"/>
  <c r="B1448" i="4"/>
  <c r="D1448" i="4"/>
  <c r="B1449" i="4"/>
  <c r="D1449" i="4"/>
  <c r="B1450" i="4"/>
  <c r="D1450" i="4"/>
  <c r="B1451" i="4"/>
  <c r="D1451" i="4"/>
  <c r="B1452" i="4"/>
  <c r="D1452" i="4"/>
  <c r="B1453" i="4"/>
  <c r="D1453" i="4"/>
  <c r="B1454" i="4"/>
  <c r="D1454" i="4"/>
  <c r="B1455" i="4"/>
  <c r="D1455" i="4"/>
  <c r="B1456" i="4"/>
  <c r="D1456" i="4"/>
  <c r="B1457" i="4"/>
  <c r="D1457" i="4"/>
  <c r="B1458" i="4"/>
  <c r="D1458" i="4"/>
  <c r="B1459" i="4"/>
  <c r="D1459" i="4"/>
  <c r="B1460" i="4"/>
  <c r="D1460" i="4"/>
  <c r="B1461" i="4"/>
  <c r="D1461" i="4"/>
  <c r="B1462" i="4"/>
  <c r="D1462" i="4"/>
  <c r="B1463" i="4"/>
  <c r="D1463" i="4"/>
  <c r="B1464" i="4"/>
  <c r="D1464" i="4"/>
  <c r="B1465" i="4"/>
  <c r="D1465" i="4"/>
  <c r="B1466" i="4"/>
  <c r="D1466" i="4"/>
  <c r="B1467" i="4"/>
  <c r="D1467" i="4"/>
  <c r="B1468" i="4"/>
  <c r="D1468" i="4"/>
  <c r="B1469" i="4"/>
  <c r="D1469" i="4"/>
  <c r="B1470" i="4"/>
  <c r="D1470" i="4"/>
  <c r="B1471" i="4"/>
  <c r="D1471" i="4"/>
  <c r="B1472" i="4"/>
  <c r="D1472" i="4"/>
  <c r="B1473" i="4"/>
  <c r="D1473" i="4"/>
  <c r="B1474" i="4"/>
  <c r="D1474" i="4"/>
  <c r="B1475" i="4"/>
  <c r="D1475" i="4"/>
  <c r="B1476" i="4"/>
  <c r="D1476" i="4"/>
  <c r="B1477" i="4"/>
  <c r="D1477" i="4"/>
  <c r="B1478" i="4"/>
  <c r="D1478" i="4"/>
  <c r="B1479" i="4"/>
  <c r="D1479" i="4"/>
  <c r="B1480" i="4"/>
  <c r="D1480" i="4"/>
  <c r="B1481" i="4"/>
  <c r="D1481" i="4"/>
  <c r="B1482" i="4"/>
  <c r="D1482" i="4"/>
  <c r="B1483" i="4"/>
  <c r="D1483" i="4"/>
  <c r="B1484" i="4"/>
  <c r="D1484" i="4"/>
  <c r="B1485" i="4"/>
  <c r="D1485" i="4"/>
  <c r="B1486" i="4"/>
  <c r="D1486" i="4"/>
  <c r="B1487" i="4"/>
  <c r="D1487" i="4"/>
  <c r="B1488" i="4"/>
  <c r="D1488" i="4"/>
  <c r="B1489" i="4"/>
  <c r="D1489" i="4"/>
  <c r="B1490" i="4"/>
  <c r="D1490" i="4"/>
  <c r="B1491" i="4"/>
  <c r="D1491" i="4"/>
  <c r="B1492" i="4"/>
  <c r="D1492" i="4"/>
  <c r="B1493" i="4"/>
  <c r="D1493" i="4"/>
  <c r="B1494" i="4"/>
  <c r="D1494" i="4"/>
  <c r="B1495" i="4"/>
  <c r="D1495" i="4"/>
  <c r="B1496" i="4"/>
  <c r="D1496" i="4"/>
  <c r="B1497" i="4"/>
  <c r="D1497" i="4"/>
  <c r="B1498" i="4"/>
  <c r="D1498" i="4"/>
  <c r="B1499" i="4"/>
  <c r="D1499" i="4"/>
  <c r="B1500" i="4"/>
  <c r="D1500" i="4"/>
  <c r="B1501" i="4"/>
  <c r="D1501" i="4"/>
  <c r="B1502" i="4"/>
  <c r="D1502" i="4"/>
  <c r="B1503" i="4"/>
  <c r="D1503" i="4"/>
  <c r="B1504" i="4"/>
  <c r="D1504" i="4"/>
  <c r="B1505" i="4"/>
  <c r="D1505" i="4"/>
  <c r="B1506" i="4"/>
  <c r="D1506" i="4"/>
  <c r="B1507" i="4"/>
  <c r="D1507" i="4"/>
  <c r="B1508" i="4"/>
  <c r="D1508" i="4"/>
  <c r="B1509" i="4"/>
  <c r="D1509" i="4"/>
  <c r="B1510" i="4"/>
  <c r="D1510" i="4"/>
  <c r="B1511" i="4"/>
  <c r="D1511" i="4"/>
  <c r="B1512" i="4"/>
  <c r="D1512" i="4"/>
  <c r="B1513" i="4"/>
  <c r="D1513" i="4"/>
  <c r="B1514" i="4"/>
  <c r="D1514" i="4"/>
  <c r="B1515" i="4"/>
  <c r="D1515" i="4"/>
  <c r="B1516" i="4"/>
  <c r="D1516" i="4"/>
  <c r="B1517" i="4"/>
  <c r="D1517" i="4"/>
  <c r="B1518" i="4"/>
  <c r="D1518" i="4"/>
  <c r="B1519" i="4"/>
  <c r="D1519" i="4"/>
  <c r="B1520" i="4"/>
  <c r="D1520" i="4"/>
  <c r="B1521" i="4"/>
  <c r="D1521" i="4"/>
  <c r="B1522" i="4"/>
  <c r="D1522" i="4"/>
  <c r="B1523" i="4"/>
  <c r="D1523" i="4"/>
  <c r="B1524" i="4"/>
  <c r="D1524" i="4"/>
  <c r="B1525" i="4"/>
  <c r="D1525" i="4"/>
  <c r="B1526" i="4"/>
  <c r="D1526" i="4"/>
  <c r="B1527" i="4"/>
  <c r="D1527" i="4"/>
  <c r="B1528" i="4"/>
  <c r="D1528" i="4"/>
  <c r="B1529" i="4"/>
  <c r="D1529" i="4"/>
  <c r="B1530" i="4"/>
  <c r="D1530" i="4"/>
  <c r="B1531" i="4"/>
  <c r="D1531" i="4"/>
  <c r="B1532" i="4"/>
  <c r="D1532" i="4"/>
  <c r="B1533" i="4"/>
  <c r="D1533" i="4"/>
  <c r="B1534" i="4"/>
  <c r="D1534" i="4"/>
  <c r="B1535" i="4"/>
  <c r="D1535" i="4"/>
  <c r="B1536" i="4"/>
  <c r="D1536" i="4"/>
  <c r="B1537" i="4"/>
  <c r="D1537" i="4"/>
  <c r="B1538" i="4"/>
  <c r="D1538" i="4"/>
  <c r="B1539" i="4"/>
  <c r="D1539" i="4"/>
  <c r="B1540" i="4"/>
  <c r="D1540" i="4"/>
  <c r="B1541" i="4"/>
  <c r="D1541" i="4"/>
  <c r="B1542" i="4"/>
  <c r="D1542" i="4"/>
  <c r="B1543" i="4"/>
  <c r="D1543" i="4"/>
  <c r="B1544" i="4"/>
  <c r="D1544" i="4"/>
  <c r="B1545" i="4"/>
  <c r="D1545" i="4"/>
  <c r="B1546" i="4"/>
  <c r="D1546" i="4"/>
  <c r="B1547" i="4"/>
  <c r="D1547" i="4"/>
  <c r="B1548" i="4"/>
  <c r="D1548" i="4"/>
  <c r="B1549" i="4"/>
  <c r="D1549" i="4"/>
  <c r="B1550" i="4"/>
  <c r="D1550" i="4"/>
  <c r="B1551" i="4"/>
  <c r="D1551" i="4"/>
  <c r="B1552" i="4"/>
  <c r="D1552" i="4"/>
  <c r="B1553" i="4"/>
  <c r="D1553" i="4"/>
  <c r="B1554" i="4"/>
  <c r="D1554" i="4"/>
  <c r="B1555" i="4"/>
  <c r="D1555" i="4"/>
  <c r="B1556" i="4"/>
  <c r="D1556" i="4"/>
  <c r="B1557" i="4"/>
  <c r="D1557" i="4"/>
  <c r="B1558" i="4"/>
  <c r="D1558" i="4"/>
  <c r="B1559" i="4"/>
  <c r="D1559" i="4"/>
  <c r="B1560" i="4"/>
  <c r="D1560" i="4"/>
  <c r="B1561" i="4"/>
  <c r="D1561" i="4"/>
  <c r="B1562" i="4"/>
  <c r="D1562" i="4"/>
  <c r="B1563" i="4"/>
  <c r="D1563" i="4"/>
  <c r="B1564" i="4"/>
  <c r="D1564" i="4"/>
  <c r="B1565" i="4"/>
  <c r="D1565" i="4"/>
  <c r="B1566" i="4"/>
  <c r="D1566" i="4"/>
  <c r="B1567" i="4"/>
  <c r="D1567" i="4"/>
  <c r="B1568" i="4"/>
  <c r="D1568" i="4"/>
  <c r="B1569" i="4"/>
  <c r="D1569" i="4"/>
  <c r="B1570" i="4"/>
  <c r="D1570" i="4"/>
  <c r="B1571" i="4"/>
  <c r="D1571" i="4"/>
  <c r="B1572" i="4"/>
  <c r="D1572" i="4"/>
  <c r="B1573" i="4"/>
  <c r="D1573" i="4"/>
  <c r="B1574" i="4"/>
  <c r="D1574" i="4"/>
  <c r="B1575" i="4"/>
  <c r="D1575" i="4"/>
  <c r="B1576" i="4"/>
  <c r="D1576" i="4"/>
  <c r="B1577" i="4"/>
  <c r="D1577" i="4"/>
  <c r="B1578" i="4"/>
  <c r="D1578" i="4"/>
  <c r="B1579" i="4"/>
  <c r="D1579" i="4"/>
  <c r="B1580" i="4"/>
  <c r="D1580" i="4"/>
  <c r="B1581" i="4"/>
  <c r="D1581" i="4"/>
  <c r="B1582" i="4"/>
  <c r="D1582" i="4"/>
  <c r="B1583" i="4"/>
  <c r="D1583" i="4"/>
  <c r="B1584" i="4"/>
  <c r="D1584" i="4"/>
  <c r="B1585" i="4"/>
  <c r="D1585" i="4"/>
  <c r="B1586" i="4"/>
  <c r="D1586" i="4"/>
  <c r="B1587" i="4"/>
  <c r="D1587" i="4"/>
  <c r="B1588" i="4"/>
  <c r="D1588" i="4"/>
  <c r="B1589" i="4"/>
  <c r="D1589" i="4"/>
  <c r="B1590" i="4"/>
  <c r="D1590" i="4"/>
  <c r="B1591" i="4"/>
  <c r="D1591" i="4"/>
  <c r="B1592" i="4"/>
  <c r="D1592" i="4"/>
  <c r="B1593" i="4"/>
  <c r="D1593" i="4"/>
  <c r="B1594" i="4"/>
  <c r="D1594" i="4"/>
  <c r="B1595" i="4"/>
  <c r="D1595" i="4"/>
  <c r="B1596" i="4"/>
  <c r="D1596" i="4"/>
  <c r="B1597" i="4"/>
  <c r="D1597" i="4"/>
  <c r="B1598" i="4"/>
  <c r="D1598" i="4"/>
  <c r="B1599" i="4"/>
  <c r="D1599" i="4"/>
  <c r="B1600" i="4"/>
  <c r="D1600" i="4"/>
  <c r="B1601" i="4"/>
  <c r="D1601" i="4"/>
  <c r="B1602" i="4"/>
  <c r="D1602" i="4"/>
  <c r="B1603" i="4"/>
  <c r="D1603" i="4"/>
  <c r="B1604" i="4"/>
  <c r="D1604" i="4"/>
  <c r="B1605" i="4"/>
  <c r="D1605" i="4"/>
  <c r="B1606" i="4"/>
  <c r="D1606" i="4"/>
  <c r="B1607" i="4"/>
  <c r="D1607" i="4"/>
  <c r="B1608" i="4"/>
  <c r="D1608" i="4"/>
  <c r="B1609" i="4"/>
  <c r="D1609" i="4"/>
  <c r="B1610" i="4"/>
  <c r="D1610" i="4"/>
  <c r="B1611" i="4"/>
  <c r="D1611" i="4"/>
  <c r="B1612" i="4"/>
  <c r="D1612" i="4"/>
  <c r="B1613" i="4"/>
  <c r="D1613" i="4"/>
  <c r="B1614" i="4"/>
  <c r="D1614" i="4"/>
  <c r="B1615" i="4"/>
  <c r="D1615" i="4"/>
  <c r="B1616" i="4"/>
  <c r="D1616" i="4"/>
  <c r="B1617" i="4"/>
  <c r="D1617" i="4"/>
  <c r="B1618" i="4"/>
  <c r="D1618" i="4"/>
  <c r="B1619" i="4"/>
  <c r="D1619" i="4"/>
  <c r="B1620" i="4"/>
  <c r="D1620" i="4"/>
  <c r="B1621" i="4"/>
  <c r="D1621" i="4"/>
  <c r="B1622" i="4"/>
  <c r="D1622" i="4"/>
  <c r="B1623" i="4"/>
  <c r="D1623" i="4"/>
  <c r="B1624" i="4"/>
  <c r="D1624" i="4"/>
  <c r="B1625" i="4"/>
  <c r="D1625" i="4"/>
  <c r="B1626" i="4"/>
  <c r="D1626" i="4"/>
  <c r="B1627" i="4"/>
  <c r="D1627" i="4"/>
  <c r="B1628" i="4"/>
  <c r="D1628" i="4"/>
  <c r="B1629" i="4"/>
  <c r="D1629" i="4"/>
  <c r="B1630" i="4"/>
  <c r="D1630" i="4"/>
  <c r="B1631" i="4"/>
  <c r="D1631" i="4"/>
  <c r="B1632" i="4"/>
  <c r="D1632" i="4"/>
  <c r="B1633" i="4"/>
  <c r="D1633" i="4"/>
  <c r="B1634" i="4"/>
  <c r="D1634" i="4"/>
  <c r="B1635" i="4"/>
  <c r="D1635" i="4"/>
  <c r="B1636" i="4"/>
  <c r="D1636" i="4"/>
  <c r="B1637" i="4"/>
  <c r="D1637" i="4"/>
  <c r="B1638" i="4"/>
  <c r="D1638" i="4"/>
  <c r="B1639" i="4"/>
  <c r="D1639" i="4"/>
  <c r="B1640" i="4"/>
  <c r="D1640" i="4"/>
  <c r="B1641" i="4"/>
  <c r="D1641" i="4"/>
  <c r="B1642" i="4"/>
  <c r="D1642" i="4"/>
  <c r="B1643" i="4"/>
  <c r="D1643" i="4"/>
  <c r="B1644" i="4"/>
  <c r="D1644" i="4"/>
  <c r="B1645" i="4"/>
  <c r="D1645" i="4"/>
  <c r="B1646" i="4"/>
  <c r="D1646" i="4"/>
  <c r="B1647" i="4"/>
  <c r="D1647" i="4"/>
  <c r="B1648" i="4"/>
  <c r="D1648" i="4"/>
  <c r="B1649" i="4"/>
  <c r="D1649" i="4"/>
  <c r="B1650" i="4"/>
  <c r="D1650" i="4"/>
  <c r="B1651" i="4"/>
  <c r="D1651" i="4"/>
  <c r="B1652" i="4"/>
  <c r="D1652" i="4"/>
  <c r="B1653" i="4"/>
  <c r="D1653" i="4"/>
  <c r="B1654" i="4"/>
  <c r="D1654" i="4"/>
  <c r="B1655" i="4"/>
  <c r="D1655" i="4"/>
  <c r="B1656" i="4"/>
  <c r="D1656" i="4"/>
  <c r="B1657" i="4"/>
  <c r="D1657" i="4"/>
  <c r="B1658" i="4"/>
  <c r="D1658" i="4"/>
  <c r="B1659" i="4"/>
  <c r="D1659" i="4"/>
  <c r="B1660" i="4"/>
  <c r="D1660" i="4"/>
  <c r="B1661" i="4"/>
  <c r="D1661" i="4"/>
  <c r="B1662" i="4"/>
  <c r="D1662" i="4"/>
  <c r="B1663" i="4"/>
  <c r="D1663" i="4"/>
  <c r="B1664" i="4"/>
  <c r="D1664" i="4"/>
  <c r="B1665" i="4"/>
  <c r="D1665" i="4"/>
  <c r="B1666" i="4"/>
  <c r="D1666" i="4"/>
  <c r="B1667" i="4"/>
  <c r="D1667" i="4"/>
  <c r="B1668" i="4"/>
  <c r="D1668" i="4"/>
  <c r="B1669" i="4"/>
  <c r="D1669" i="4"/>
  <c r="B1670" i="4"/>
  <c r="D1670" i="4"/>
  <c r="B1671" i="4"/>
  <c r="D1671" i="4"/>
  <c r="B1672" i="4"/>
  <c r="D1672" i="4"/>
  <c r="B1673" i="4"/>
  <c r="D1673" i="4"/>
  <c r="B1674" i="4"/>
  <c r="D1674" i="4"/>
  <c r="B1675" i="4"/>
  <c r="D1675" i="4"/>
  <c r="B1676" i="4"/>
  <c r="D1676" i="4"/>
  <c r="B1677" i="4"/>
  <c r="D1677" i="4"/>
  <c r="B1678" i="4"/>
  <c r="D1678" i="4"/>
  <c r="B1679" i="4"/>
  <c r="D1679" i="4"/>
  <c r="B1680" i="4"/>
  <c r="D1680" i="4"/>
  <c r="B1681" i="4"/>
  <c r="D1681" i="4"/>
  <c r="B1682" i="4"/>
  <c r="D1682" i="4"/>
  <c r="B1683" i="4"/>
  <c r="D1683" i="4"/>
  <c r="B1684" i="4"/>
  <c r="D1684" i="4"/>
  <c r="B1685" i="4"/>
  <c r="D1685" i="4"/>
  <c r="B1686" i="4"/>
  <c r="D1686" i="4"/>
  <c r="B1687" i="4"/>
  <c r="D1687" i="4"/>
  <c r="B1688" i="4"/>
  <c r="D1688" i="4"/>
  <c r="B1689" i="4"/>
  <c r="D1689" i="4"/>
  <c r="B1690" i="4"/>
  <c r="D1690" i="4"/>
  <c r="B1691" i="4"/>
  <c r="D1691" i="4"/>
  <c r="B1692" i="4"/>
  <c r="D1692" i="4"/>
  <c r="B1693" i="4"/>
  <c r="D1693" i="4"/>
  <c r="B1694" i="4"/>
  <c r="D1694" i="4"/>
  <c r="B1695" i="4"/>
  <c r="D1695" i="4"/>
  <c r="B1696" i="4"/>
  <c r="D1696" i="4"/>
  <c r="B1697" i="4"/>
  <c r="D1697" i="4"/>
  <c r="B1698" i="4"/>
  <c r="D1698" i="4"/>
  <c r="B1699" i="4"/>
  <c r="D1699" i="4"/>
  <c r="B1700" i="4"/>
  <c r="D1700" i="4"/>
  <c r="B1701" i="4"/>
  <c r="D1701" i="4"/>
  <c r="B1702" i="4"/>
  <c r="D1702" i="4"/>
  <c r="B1703" i="4"/>
  <c r="D1703" i="4"/>
  <c r="B1704" i="4"/>
  <c r="D1704" i="4"/>
  <c r="B1705" i="4"/>
  <c r="D1705" i="4"/>
  <c r="B1706" i="4"/>
  <c r="D1706" i="4"/>
  <c r="B1707" i="4"/>
  <c r="D1707" i="4"/>
  <c r="B1708" i="4"/>
  <c r="D1708" i="4"/>
  <c r="B1709" i="4"/>
  <c r="D1709" i="4"/>
  <c r="B1710" i="4"/>
  <c r="D1710" i="4"/>
  <c r="B1711" i="4"/>
  <c r="D1711" i="4"/>
  <c r="B1712" i="4"/>
  <c r="D1712" i="4"/>
  <c r="B1713" i="4"/>
  <c r="D1713" i="4"/>
  <c r="B1714" i="4"/>
  <c r="D1714" i="4"/>
  <c r="B1715" i="4"/>
  <c r="D1715" i="4"/>
  <c r="B1716" i="4"/>
  <c r="D1716" i="4"/>
  <c r="B1717" i="4"/>
  <c r="D1717" i="4"/>
  <c r="B1718" i="4"/>
  <c r="D1718" i="4"/>
  <c r="B1719" i="4"/>
  <c r="D1719" i="4"/>
  <c r="B1720" i="4"/>
  <c r="D1720" i="4"/>
  <c r="B1721" i="4"/>
  <c r="D1721" i="4"/>
  <c r="B1722" i="4"/>
  <c r="D1722" i="4"/>
  <c r="B1723" i="4"/>
  <c r="D1723" i="4"/>
  <c r="B1724" i="4"/>
  <c r="D1724" i="4"/>
  <c r="B1725" i="4"/>
  <c r="D1725" i="4"/>
  <c r="B1726" i="4"/>
  <c r="D1726" i="4"/>
  <c r="B1727" i="4"/>
  <c r="D1727" i="4"/>
  <c r="B1728" i="4"/>
  <c r="D1728" i="4"/>
  <c r="B1729" i="4"/>
  <c r="D1729" i="4"/>
  <c r="B1730" i="4"/>
  <c r="D1730" i="4"/>
  <c r="B1731" i="4"/>
  <c r="D1731" i="4"/>
  <c r="B1732" i="4"/>
  <c r="D1732" i="4"/>
  <c r="B1733" i="4"/>
  <c r="D1733" i="4"/>
  <c r="B1734" i="4"/>
  <c r="D1734" i="4"/>
  <c r="B1735" i="4"/>
  <c r="D1735" i="4"/>
  <c r="B1736" i="4"/>
  <c r="D1736" i="4"/>
  <c r="B1737" i="4"/>
  <c r="D1737" i="4"/>
  <c r="B1738" i="4"/>
  <c r="D1738" i="4"/>
  <c r="B1739" i="4"/>
  <c r="D1739" i="4"/>
  <c r="B1740" i="4"/>
  <c r="D1740" i="4"/>
  <c r="B1741" i="4"/>
  <c r="D1741" i="4"/>
  <c r="B1742" i="4"/>
  <c r="D1742" i="4"/>
  <c r="B1743" i="4"/>
  <c r="D1743" i="4"/>
  <c r="B1744" i="4"/>
  <c r="D1744" i="4"/>
  <c r="B1745" i="4"/>
  <c r="D1745" i="4"/>
  <c r="B1746" i="4"/>
  <c r="D1746" i="4"/>
  <c r="B1747" i="4"/>
  <c r="D1747" i="4"/>
  <c r="B1748" i="4"/>
  <c r="D1748" i="4"/>
  <c r="B1749" i="4"/>
  <c r="D1749" i="4"/>
  <c r="B1750" i="4"/>
  <c r="D1750" i="4"/>
  <c r="B1751" i="4"/>
  <c r="D1751" i="4"/>
  <c r="B1752" i="4"/>
  <c r="D1752" i="4"/>
  <c r="B1753" i="4"/>
  <c r="D1753" i="4"/>
  <c r="B1754" i="4"/>
  <c r="D1754" i="4"/>
  <c r="B1755" i="4"/>
  <c r="D1755" i="4"/>
  <c r="B1756" i="4"/>
  <c r="D1756" i="4"/>
  <c r="B1757" i="4"/>
  <c r="D1757" i="4"/>
  <c r="B1758" i="4"/>
  <c r="D1758" i="4"/>
  <c r="B1759" i="4"/>
  <c r="D1759" i="4"/>
  <c r="B1760" i="4"/>
  <c r="D1760" i="4"/>
  <c r="B1761" i="4"/>
  <c r="D1761" i="4"/>
  <c r="B1762" i="4"/>
  <c r="D1762" i="4"/>
  <c r="B1763" i="4"/>
  <c r="D1763" i="4"/>
  <c r="B1764" i="4"/>
  <c r="D1764" i="4"/>
  <c r="B1765" i="4"/>
  <c r="D1765" i="4"/>
  <c r="B1766" i="4"/>
  <c r="D1766" i="4"/>
  <c r="B1767" i="4"/>
  <c r="D1767" i="4"/>
  <c r="B1768" i="4"/>
  <c r="D1768" i="4"/>
  <c r="B1769" i="4"/>
  <c r="D1769" i="4"/>
  <c r="B1770" i="4"/>
  <c r="D1770" i="4"/>
  <c r="B1771" i="4"/>
  <c r="D1771" i="4"/>
  <c r="B1772" i="4"/>
  <c r="D1772" i="4"/>
  <c r="B1773" i="4"/>
  <c r="D1773" i="4"/>
  <c r="B1774" i="4"/>
  <c r="D1774" i="4"/>
  <c r="B1775" i="4"/>
  <c r="D1775" i="4"/>
  <c r="B1776" i="4"/>
  <c r="D1776" i="4"/>
  <c r="B1777" i="4"/>
  <c r="D1777" i="4"/>
  <c r="B1778" i="4"/>
  <c r="D1778" i="4"/>
  <c r="B1779" i="4"/>
  <c r="D1779" i="4"/>
  <c r="B1780" i="4"/>
  <c r="D1780" i="4"/>
  <c r="B1781" i="4"/>
  <c r="D1781" i="4"/>
  <c r="B1782" i="4"/>
  <c r="D1782" i="4"/>
  <c r="B1783" i="4"/>
  <c r="D1783" i="4"/>
  <c r="B1784" i="4"/>
  <c r="D1784" i="4"/>
  <c r="B1785" i="4"/>
  <c r="D1785" i="4"/>
  <c r="B1786" i="4"/>
  <c r="D1786" i="4"/>
  <c r="B1787" i="4"/>
  <c r="D1787" i="4"/>
  <c r="B1788" i="4"/>
  <c r="D1788" i="4"/>
  <c r="B1789" i="4"/>
  <c r="D1789" i="4"/>
  <c r="B1790" i="4"/>
  <c r="D1790" i="4"/>
  <c r="B1791" i="4"/>
  <c r="D1791" i="4"/>
  <c r="B1792" i="4"/>
  <c r="D1792" i="4"/>
  <c r="B1793" i="4"/>
  <c r="D1793" i="4"/>
  <c r="B1794" i="4"/>
  <c r="D1794" i="4"/>
  <c r="B1795" i="4"/>
  <c r="D1795" i="4"/>
  <c r="B1796" i="4"/>
  <c r="D1796" i="4"/>
  <c r="B1797" i="4"/>
  <c r="D1797" i="4"/>
  <c r="B1798" i="4"/>
  <c r="D1798" i="4"/>
  <c r="B1799" i="4"/>
  <c r="D1799" i="4"/>
  <c r="B1800" i="4"/>
  <c r="D1800" i="4"/>
  <c r="B1801" i="4"/>
  <c r="D1801" i="4"/>
  <c r="B1802" i="4"/>
  <c r="D1802" i="4"/>
  <c r="B1803" i="4"/>
  <c r="D1803" i="4"/>
  <c r="B1804" i="4"/>
  <c r="D1804" i="4"/>
  <c r="B1805" i="4"/>
  <c r="D1805" i="4"/>
  <c r="B1806" i="4"/>
  <c r="D1806" i="4"/>
  <c r="B1807" i="4"/>
  <c r="D1807" i="4"/>
  <c r="B1808" i="4"/>
  <c r="D1808" i="4"/>
  <c r="B1809" i="4"/>
  <c r="D1809" i="4"/>
  <c r="B1810" i="4"/>
  <c r="D1810" i="4"/>
  <c r="B1811" i="4"/>
  <c r="D1811" i="4"/>
  <c r="B1812" i="4"/>
  <c r="D1812" i="4"/>
  <c r="B1813" i="4"/>
  <c r="D1813" i="4"/>
  <c r="B1814" i="4"/>
  <c r="D1814" i="4"/>
  <c r="B1815" i="4"/>
  <c r="D1815" i="4"/>
  <c r="B1816" i="4"/>
  <c r="D1816" i="4"/>
  <c r="B1817" i="4"/>
  <c r="D1817" i="4"/>
  <c r="B1818" i="4"/>
  <c r="D1818" i="4"/>
  <c r="B1819" i="4"/>
  <c r="D1819" i="4"/>
  <c r="B1820" i="4"/>
  <c r="D1820" i="4"/>
  <c r="B1821" i="4"/>
  <c r="D1821" i="4"/>
  <c r="B1822" i="4"/>
  <c r="D1822" i="4"/>
  <c r="B1823" i="4"/>
  <c r="D1823" i="4"/>
  <c r="B1824" i="4"/>
  <c r="D1824" i="4"/>
  <c r="B1825" i="4"/>
  <c r="D1825" i="4"/>
  <c r="B1826" i="4"/>
  <c r="D1826" i="4"/>
  <c r="B1827" i="4"/>
  <c r="D1827" i="4"/>
  <c r="B1828" i="4"/>
  <c r="D1828" i="4"/>
  <c r="B1829" i="4"/>
  <c r="D1829" i="4"/>
  <c r="B1830" i="4"/>
  <c r="D1830" i="4"/>
  <c r="B1831" i="4"/>
  <c r="D1831" i="4"/>
  <c r="B1832" i="4"/>
  <c r="D1832" i="4"/>
  <c r="B1833" i="4"/>
  <c r="D1833" i="4"/>
  <c r="B1834" i="4"/>
  <c r="D1834" i="4"/>
  <c r="B1835" i="4"/>
  <c r="D1835" i="4"/>
  <c r="B1836" i="4"/>
  <c r="D1836" i="4"/>
  <c r="B1837" i="4"/>
  <c r="D1837" i="4"/>
  <c r="B1838" i="4"/>
  <c r="D1838" i="4"/>
  <c r="B1839" i="4"/>
  <c r="D1839" i="4"/>
  <c r="B1840" i="4"/>
  <c r="D1840" i="4"/>
  <c r="B1841" i="4"/>
  <c r="D1841" i="4"/>
  <c r="B1842" i="4"/>
  <c r="D1842" i="4"/>
  <c r="B1843" i="4"/>
  <c r="D1843" i="4"/>
  <c r="B1844" i="4"/>
  <c r="D1844" i="4"/>
  <c r="B1845" i="4"/>
  <c r="D1845" i="4"/>
  <c r="B1846" i="4"/>
  <c r="D1846" i="4"/>
  <c r="B1847" i="4"/>
  <c r="D1847" i="4"/>
  <c r="B1848" i="4"/>
  <c r="D1848" i="4"/>
  <c r="B1849" i="4"/>
  <c r="D1849" i="4"/>
  <c r="B1850" i="4"/>
  <c r="D1850" i="4"/>
  <c r="B1851" i="4"/>
  <c r="D1851" i="4"/>
  <c r="B1852" i="4"/>
  <c r="D1852" i="4"/>
  <c r="B1853" i="4"/>
  <c r="D1853" i="4"/>
  <c r="B1854" i="4"/>
  <c r="D1854" i="4"/>
  <c r="B1855" i="4"/>
  <c r="D1855" i="4"/>
  <c r="B1856" i="4"/>
  <c r="D1856" i="4"/>
  <c r="B1857" i="4"/>
  <c r="D1857" i="4"/>
  <c r="B1858" i="4"/>
  <c r="D1858" i="4"/>
  <c r="B1859" i="4"/>
  <c r="D1859" i="4"/>
  <c r="B1860" i="4"/>
  <c r="D1860" i="4"/>
  <c r="B1861" i="4"/>
  <c r="D1861" i="4"/>
  <c r="B1862" i="4"/>
  <c r="D1862" i="4"/>
  <c r="B1863" i="4"/>
  <c r="D1863" i="4"/>
  <c r="B1864" i="4"/>
  <c r="D1864" i="4"/>
  <c r="B1865" i="4"/>
  <c r="D1865" i="4"/>
  <c r="B1866" i="4"/>
  <c r="D1866" i="4"/>
  <c r="B1867" i="4"/>
  <c r="D1867" i="4"/>
  <c r="B1868" i="4"/>
  <c r="D1868" i="4"/>
  <c r="B1869" i="4"/>
  <c r="D1869" i="4"/>
  <c r="B1870" i="4"/>
  <c r="D1870" i="4"/>
  <c r="B1871" i="4"/>
  <c r="D1871" i="4"/>
  <c r="B1872" i="4"/>
  <c r="D1872" i="4"/>
  <c r="B1873" i="4"/>
  <c r="D1873" i="4"/>
  <c r="B1874" i="4"/>
  <c r="D1874" i="4"/>
  <c r="B1875" i="4"/>
  <c r="D1875" i="4"/>
  <c r="B1876" i="4"/>
  <c r="D1876" i="4"/>
  <c r="B1877" i="4"/>
  <c r="D1877" i="4"/>
  <c r="B1878" i="4"/>
  <c r="D1878" i="4"/>
  <c r="B1879" i="4"/>
  <c r="D1879" i="4"/>
  <c r="B1880" i="4"/>
  <c r="D1880" i="4"/>
  <c r="B1881" i="4"/>
  <c r="D1881" i="4"/>
  <c r="B1882" i="4"/>
  <c r="D1882" i="4"/>
  <c r="B1883" i="4"/>
  <c r="D1883" i="4"/>
  <c r="B1884" i="4"/>
  <c r="D1884" i="4"/>
  <c r="B1885" i="4"/>
  <c r="D1885" i="4"/>
  <c r="B1886" i="4"/>
  <c r="D1886" i="4"/>
  <c r="B1887" i="4"/>
  <c r="D1887" i="4"/>
  <c r="B1888" i="4"/>
  <c r="D1888" i="4"/>
  <c r="B1889" i="4"/>
  <c r="D1889" i="4"/>
  <c r="B1890" i="4"/>
  <c r="D1890" i="4"/>
  <c r="B1891" i="4"/>
  <c r="D1891" i="4"/>
  <c r="B1892" i="4"/>
  <c r="D1892" i="4"/>
  <c r="B1893" i="4"/>
  <c r="D1893" i="4"/>
  <c r="B1894" i="4"/>
  <c r="D1894" i="4"/>
  <c r="B1895" i="4"/>
  <c r="D1895" i="4"/>
  <c r="B1896" i="4"/>
  <c r="D1896" i="4"/>
  <c r="B1897" i="4"/>
  <c r="D1897" i="4"/>
  <c r="B1898" i="4"/>
  <c r="D1898" i="4"/>
  <c r="B1899" i="4"/>
  <c r="D1899" i="4"/>
  <c r="B1900" i="4"/>
  <c r="D1900" i="4"/>
  <c r="B1901" i="4"/>
  <c r="D1901" i="4"/>
  <c r="B1902" i="4"/>
  <c r="D1902" i="4"/>
  <c r="B1903" i="4"/>
  <c r="D1903" i="4"/>
  <c r="B1904" i="4"/>
  <c r="D1904" i="4"/>
  <c r="B1905" i="4"/>
  <c r="D1905" i="4"/>
  <c r="B1906" i="4"/>
  <c r="D1906" i="4"/>
  <c r="B1907" i="4"/>
  <c r="D1907" i="4"/>
  <c r="B1908" i="4"/>
  <c r="D1908" i="4"/>
  <c r="B1909" i="4"/>
  <c r="D1909" i="4"/>
  <c r="B1910" i="4"/>
  <c r="D1910" i="4"/>
  <c r="B1911" i="4"/>
  <c r="D1911" i="4"/>
  <c r="B1912" i="4"/>
  <c r="D1912" i="4"/>
  <c r="B1913" i="4"/>
  <c r="D1913" i="4"/>
  <c r="B1914" i="4"/>
  <c r="D1914" i="4"/>
  <c r="B1915" i="4"/>
  <c r="D1915" i="4"/>
  <c r="B1916" i="4"/>
  <c r="D1916" i="4"/>
  <c r="B1917" i="4"/>
  <c r="D1917" i="4"/>
  <c r="B1918" i="4"/>
  <c r="D1918" i="4"/>
  <c r="B1919" i="4"/>
  <c r="D1919" i="4"/>
  <c r="B1920" i="4"/>
  <c r="D1920" i="4"/>
  <c r="B1921" i="4"/>
  <c r="D1921" i="4"/>
  <c r="B1922" i="4"/>
  <c r="D1922" i="4"/>
  <c r="B1923" i="4"/>
  <c r="D1923" i="4"/>
  <c r="B1924" i="4"/>
  <c r="D1924" i="4"/>
  <c r="B1925" i="4"/>
  <c r="D1925" i="4"/>
  <c r="B1926" i="4"/>
  <c r="D1926" i="4"/>
  <c r="B1927" i="4"/>
  <c r="D1927" i="4"/>
  <c r="B1928" i="4"/>
  <c r="D1928" i="4"/>
  <c r="B1929" i="4"/>
  <c r="D1929" i="4"/>
  <c r="B1930" i="4"/>
  <c r="D1930" i="4"/>
  <c r="B1931" i="4"/>
  <c r="D1931" i="4"/>
  <c r="B1932" i="4"/>
  <c r="D1932" i="4"/>
  <c r="B1933" i="4"/>
  <c r="D1933" i="4"/>
  <c r="B1934" i="4"/>
  <c r="D1934" i="4"/>
  <c r="B1935" i="4"/>
  <c r="D1935" i="4"/>
  <c r="B1936" i="4"/>
  <c r="D1936" i="4"/>
  <c r="B1937" i="4"/>
  <c r="D1937" i="4"/>
  <c r="B1938" i="4"/>
  <c r="D1938" i="4"/>
  <c r="B1939" i="4"/>
  <c r="D1939" i="4"/>
  <c r="B1940" i="4"/>
  <c r="D1940" i="4"/>
  <c r="B1941" i="4"/>
  <c r="D1941" i="4"/>
  <c r="B1942" i="4"/>
  <c r="D1942" i="4"/>
  <c r="B1943" i="4"/>
  <c r="D1943" i="4"/>
  <c r="B1944" i="4"/>
  <c r="D1944" i="4"/>
  <c r="B1945" i="4"/>
  <c r="D1945" i="4"/>
  <c r="B1946" i="4"/>
  <c r="D1946" i="4"/>
  <c r="B1947" i="4"/>
  <c r="D1947" i="4"/>
  <c r="B1948" i="4"/>
  <c r="D1948" i="4"/>
  <c r="B1949" i="4"/>
  <c r="D1949" i="4"/>
  <c r="B1950" i="4"/>
  <c r="D1950" i="4"/>
  <c r="B1951" i="4"/>
  <c r="D1951" i="4"/>
  <c r="B1952" i="4"/>
  <c r="D1952" i="4"/>
  <c r="B1953" i="4"/>
  <c r="D1953" i="4"/>
  <c r="B1954" i="4"/>
  <c r="D1954" i="4"/>
  <c r="B1955" i="4"/>
  <c r="D1955" i="4"/>
  <c r="B1956" i="4"/>
  <c r="D1956" i="4"/>
  <c r="B1957" i="4"/>
  <c r="D1957" i="4"/>
  <c r="B1958" i="4"/>
  <c r="D1958" i="4"/>
  <c r="B1959" i="4"/>
  <c r="D1959" i="4"/>
  <c r="B1960" i="4"/>
  <c r="D1960" i="4"/>
  <c r="B1961" i="4"/>
  <c r="D1961" i="4"/>
  <c r="B1962" i="4"/>
  <c r="D1962" i="4"/>
  <c r="B1963" i="4"/>
  <c r="D1963" i="4"/>
  <c r="B1964" i="4"/>
  <c r="D1964" i="4"/>
  <c r="B1965" i="4"/>
  <c r="D1965" i="4"/>
  <c r="B1966" i="4"/>
  <c r="D1966" i="4"/>
  <c r="B1967" i="4"/>
  <c r="D1967" i="4"/>
  <c r="B1968" i="4"/>
  <c r="D1968" i="4"/>
  <c r="B1969" i="4"/>
  <c r="D1969" i="4"/>
  <c r="B1970" i="4"/>
  <c r="D1970" i="4"/>
  <c r="B1971" i="4"/>
  <c r="D1971" i="4"/>
  <c r="B1972" i="4"/>
  <c r="D1972" i="4"/>
  <c r="B1973" i="4"/>
  <c r="D1973" i="4"/>
  <c r="B1974" i="4"/>
  <c r="D1974" i="4"/>
  <c r="B1975" i="4"/>
  <c r="D1975" i="4"/>
  <c r="B1976" i="4"/>
  <c r="D1976" i="4"/>
  <c r="B1977" i="4"/>
  <c r="D1977" i="4"/>
  <c r="B1978" i="4"/>
  <c r="D1978" i="4"/>
  <c r="B1979" i="4"/>
  <c r="D1979" i="4"/>
  <c r="B1980" i="4"/>
  <c r="D1980" i="4"/>
  <c r="B1981" i="4"/>
  <c r="D1981" i="4"/>
  <c r="B1982" i="4"/>
  <c r="D1982" i="4"/>
  <c r="B1983" i="4"/>
  <c r="D1983" i="4"/>
  <c r="B1984" i="4"/>
  <c r="D1984" i="4"/>
  <c r="B1985" i="4"/>
  <c r="D1985" i="4"/>
  <c r="B1986" i="4"/>
  <c r="D1986" i="4"/>
  <c r="B1987" i="4"/>
  <c r="D1987" i="4"/>
  <c r="B1988" i="4"/>
  <c r="D1988" i="4"/>
  <c r="B1989" i="4"/>
  <c r="D1989" i="4"/>
  <c r="B1990" i="4"/>
  <c r="D1990" i="4"/>
  <c r="B1991" i="4"/>
  <c r="D1991" i="4"/>
  <c r="B1992" i="4"/>
  <c r="D1992" i="4"/>
  <c r="B1993" i="4"/>
  <c r="D1993" i="4"/>
  <c r="B1994" i="4"/>
  <c r="D1994" i="4"/>
  <c r="B1995" i="4"/>
  <c r="D1995" i="4"/>
  <c r="B1996" i="4"/>
  <c r="D1996" i="4"/>
  <c r="B1997" i="4"/>
  <c r="D1997" i="4"/>
  <c r="B1998" i="4"/>
  <c r="D1998" i="4"/>
  <c r="B1999" i="4"/>
  <c r="D1999" i="4"/>
  <c r="B2000" i="4"/>
  <c r="D2000" i="4"/>
  <c r="B2001" i="4"/>
  <c r="D2001" i="4"/>
  <c r="B2002" i="4"/>
  <c r="D2002" i="4"/>
  <c r="B2003" i="4"/>
  <c r="D2003" i="4"/>
  <c r="B2004" i="4"/>
  <c r="D2004" i="4"/>
  <c r="B2005" i="4"/>
  <c r="D2005" i="4"/>
  <c r="B2006" i="4"/>
  <c r="D2006" i="4"/>
  <c r="B2007" i="4"/>
  <c r="D2007" i="4"/>
  <c r="B2008" i="4"/>
  <c r="D2008" i="4"/>
  <c r="B2009" i="4"/>
  <c r="D2009" i="4"/>
  <c r="B2010" i="4"/>
  <c r="D2010" i="4"/>
  <c r="B2011" i="4"/>
  <c r="D2011" i="4"/>
  <c r="B2012" i="4"/>
  <c r="D2012" i="4"/>
  <c r="B2013" i="4"/>
  <c r="D2013" i="4"/>
  <c r="B2014" i="4"/>
  <c r="D2014" i="4"/>
  <c r="B2015" i="4"/>
  <c r="D2015" i="4"/>
  <c r="B2016" i="4"/>
  <c r="D2016" i="4"/>
  <c r="B2017" i="4"/>
  <c r="D2017" i="4"/>
  <c r="B2018" i="4"/>
  <c r="D2018" i="4"/>
  <c r="B2019" i="4"/>
  <c r="D2019" i="4"/>
  <c r="B2020" i="4"/>
  <c r="D2020" i="4"/>
  <c r="B2021" i="4"/>
  <c r="D2021" i="4"/>
  <c r="B2022" i="4"/>
  <c r="D2022" i="4"/>
  <c r="B2023" i="4"/>
  <c r="D2023" i="4"/>
  <c r="B2024" i="4"/>
  <c r="D2024" i="4"/>
  <c r="B2025" i="4"/>
  <c r="D2025" i="4"/>
  <c r="B2026" i="4"/>
  <c r="D2026" i="4"/>
  <c r="B2027" i="4"/>
  <c r="D2027" i="4"/>
  <c r="B2028" i="4"/>
  <c r="D2028" i="4"/>
  <c r="B2029" i="4"/>
  <c r="D2029" i="4"/>
  <c r="B2030" i="4"/>
  <c r="D2030" i="4"/>
  <c r="B2031" i="4"/>
  <c r="D2031" i="4"/>
  <c r="B2032" i="4"/>
  <c r="D2032" i="4"/>
  <c r="B2033" i="4"/>
  <c r="D2033" i="4"/>
  <c r="B2034" i="4"/>
  <c r="D2034" i="4"/>
  <c r="B2035" i="4"/>
  <c r="D2035" i="4"/>
  <c r="B2036" i="4"/>
  <c r="D2036" i="4"/>
  <c r="B2037" i="4"/>
  <c r="D2037" i="4"/>
  <c r="B2038" i="4"/>
  <c r="D2038" i="4"/>
  <c r="B2039" i="4"/>
  <c r="D2039" i="4"/>
  <c r="B2040" i="4"/>
  <c r="D2040" i="4"/>
  <c r="B2041" i="4"/>
  <c r="D2041" i="4"/>
  <c r="B2042" i="4"/>
  <c r="D2042" i="4"/>
  <c r="B2043" i="4"/>
  <c r="D2043" i="4"/>
  <c r="B2044" i="4"/>
  <c r="D2044" i="4"/>
  <c r="B2045" i="4"/>
  <c r="D2045" i="4"/>
  <c r="B2046" i="4"/>
  <c r="D2046" i="4"/>
  <c r="B2047" i="4"/>
  <c r="D2047" i="4"/>
  <c r="B2048" i="4"/>
  <c r="D2048" i="4"/>
  <c r="B2049" i="4"/>
  <c r="D2049" i="4"/>
  <c r="B2050" i="4"/>
  <c r="D2050" i="4"/>
  <c r="B2051" i="4"/>
  <c r="D2051" i="4"/>
  <c r="B2052" i="4"/>
  <c r="D2052" i="4"/>
  <c r="B2053" i="4"/>
  <c r="D2053" i="4"/>
  <c r="B2054" i="4"/>
  <c r="D2054" i="4"/>
  <c r="B2055" i="4"/>
  <c r="D2055" i="4"/>
  <c r="B2056" i="4"/>
  <c r="D2056" i="4"/>
  <c r="B2057" i="4"/>
  <c r="D2057" i="4"/>
  <c r="B2058" i="4"/>
  <c r="D2058" i="4"/>
  <c r="B2059" i="4"/>
  <c r="D2059" i="4"/>
  <c r="B2060" i="4"/>
  <c r="D2060" i="4"/>
  <c r="B2061" i="4"/>
  <c r="D2061" i="4"/>
  <c r="B2062" i="4"/>
  <c r="D2062" i="4"/>
  <c r="B2063" i="4"/>
  <c r="D2063" i="4"/>
  <c r="B2064" i="4"/>
  <c r="D2064" i="4"/>
  <c r="B2065" i="4"/>
  <c r="D2065" i="4"/>
  <c r="B2066" i="4"/>
  <c r="D2066" i="4"/>
  <c r="B2067" i="4"/>
  <c r="D2067" i="4"/>
  <c r="B2068" i="4"/>
  <c r="D2068" i="4"/>
  <c r="B2069" i="4"/>
  <c r="D2069" i="4"/>
  <c r="B2070" i="4"/>
  <c r="D2070" i="4"/>
  <c r="B2071" i="4"/>
  <c r="D2071" i="4"/>
  <c r="B2072" i="4"/>
  <c r="D2072" i="4"/>
  <c r="B2073" i="4"/>
  <c r="D2073" i="4"/>
  <c r="B2074" i="4"/>
  <c r="D2074" i="4"/>
  <c r="B2075" i="4"/>
  <c r="D2075" i="4"/>
  <c r="B2076" i="4"/>
  <c r="D2076" i="4"/>
  <c r="B2077" i="4"/>
  <c r="D2077" i="4"/>
  <c r="B2078" i="4"/>
  <c r="D2078" i="4"/>
  <c r="B2079" i="4"/>
  <c r="D2079" i="4"/>
  <c r="B2080" i="4"/>
  <c r="D2080" i="4"/>
  <c r="B2081" i="4"/>
  <c r="D2081" i="4"/>
  <c r="B2082" i="4"/>
  <c r="D2082" i="4"/>
  <c r="B2083" i="4"/>
  <c r="D2083" i="4"/>
  <c r="B2084" i="4"/>
  <c r="D2084" i="4"/>
  <c r="B2085" i="4"/>
  <c r="D2085" i="4"/>
  <c r="B2086" i="4"/>
  <c r="D2086" i="4"/>
  <c r="B2087" i="4"/>
  <c r="D2087" i="4"/>
  <c r="B2088" i="4"/>
  <c r="D2088" i="4"/>
  <c r="B2089" i="4"/>
  <c r="D2089" i="4"/>
  <c r="B2090" i="4"/>
  <c r="D2090" i="4"/>
  <c r="B2091" i="4"/>
  <c r="D2091" i="4"/>
  <c r="B2092" i="4"/>
  <c r="D2092" i="4"/>
  <c r="B2093" i="4"/>
  <c r="D2093" i="4"/>
  <c r="B2094" i="4"/>
  <c r="D2094" i="4"/>
  <c r="B2095" i="4"/>
  <c r="D2095" i="4"/>
  <c r="B2096" i="4"/>
  <c r="D2096" i="4"/>
  <c r="B2097" i="4"/>
  <c r="D2097" i="4"/>
  <c r="B2098" i="4"/>
  <c r="D2098" i="4"/>
  <c r="B2099" i="4"/>
  <c r="D2099" i="4"/>
  <c r="B2100" i="4"/>
  <c r="D2100" i="4"/>
  <c r="B2101" i="4"/>
  <c r="D2101" i="4"/>
  <c r="B2102" i="4"/>
  <c r="D2102" i="4"/>
  <c r="B2103" i="4"/>
  <c r="D2103" i="4"/>
  <c r="B2104" i="4"/>
  <c r="D2104" i="4"/>
  <c r="B2105" i="4"/>
  <c r="D2105" i="4"/>
  <c r="B2106" i="4"/>
  <c r="D2106" i="4"/>
  <c r="B2107" i="4"/>
  <c r="D2107" i="4"/>
  <c r="B2108" i="4"/>
  <c r="D2108" i="4"/>
  <c r="B2109" i="4"/>
  <c r="D2109" i="4"/>
  <c r="B2110" i="4"/>
  <c r="D2110" i="4"/>
  <c r="B2111" i="4"/>
  <c r="D2111" i="4"/>
  <c r="B2112" i="4"/>
  <c r="D2112" i="4"/>
  <c r="B2113" i="4"/>
  <c r="D2113" i="4"/>
  <c r="B2114" i="4"/>
  <c r="D2114" i="4"/>
  <c r="B2115" i="4"/>
  <c r="D2115" i="4"/>
  <c r="B2116" i="4"/>
  <c r="D2116" i="4"/>
  <c r="B2117" i="4"/>
  <c r="D2117" i="4"/>
  <c r="B2118" i="4"/>
  <c r="D2118" i="4"/>
  <c r="B2119" i="4"/>
  <c r="D2119" i="4"/>
  <c r="B2120" i="4"/>
  <c r="D2120" i="4"/>
  <c r="B2121" i="4"/>
  <c r="D2121" i="4"/>
  <c r="B2122" i="4"/>
  <c r="D2122" i="4"/>
  <c r="B2123" i="4"/>
  <c r="D2123" i="4"/>
  <c r="B2124" i="4"/>
  <c r="D2124" i="4"/>
  <c r="B2125" i="4"/>
  <c r="D2125" i="4"/>
  <c r="B2126" i="4"/>
  <c r="D2126" i="4"/>
  <c r="B2127" i="4"/>
  <c r="D2127" i="4"/>
  <c r="B2128" i="4"/>
  <c r="D2128" i="4"/>
  <c r="B2129" i="4"/>
  <c r="D2129" i="4"/>
  <c r="B2130" i="4"/>
  <c r="D2130" i="4"/>
  <c r="B2131" i="4"/>
  <c r="D2131" i="4"/>
  <c r="B2132" i="4"/>
  <c r="D2132" i="4"/>
  <c r="B2133" i="4"/>
  <c r="D2133" i="4"/>
  <c r="B2134" i="4"/>
  <c r="D2134" i="4"/>
  <c r="B2135" i="4"/>
  <c r="D2135" i="4"/>
  <c r="B2136" i="4"/>
  <c r="D2136" i="4"/>
  <c r="B2137" i="4"/>
  <c r="D2137" i="4"/>
  <c r="B2138" i="4"/>
  <c r="D2138" i="4"/>
  <c r="B2139" i="4"/>
  <c r="D2139" i="4"/>
  <c r="B2140" i="4"/>
  <c r="D2140" i="4"/>
  <c r="B2141" i="4"/>
  <c r="D2141" i="4"/>
  <c r="B2142" i="4"/>
  <c r="D2142" i="4"/>
  <c r="B2143" i="4"/>
  <c r="D2143" i="4"/>
  <c r="B2144" i="4"/>
  <c r="D2144" i="4"/>
  <c r="B2145" i="4"/>
  <c r="D2145" i="4"/>
  <c r="B2146" i="4"/>
  <c r="D2146" i="4"/>
  <c r="B2147" i="4"/>
  <c r="D2147" i="4"/>
  <c r="B2148" i="4"/>
  <c r="D2148" i="4"/>
  <c r="B2149" i="4"/>
  <c r="D2149" i="4"/>
  <c r="B2150" i="4"/>
  <c r="D2150" i="4"/>
  <c r="B2151" i="4"/>
  <c r="D2151" i="4"/>
  <c r="B2152" i="4"/>
  <c r="D2152" i="4"/>
  <c r="B2153" i="4"/>
  <c r="D2153" i="4"/>
  <c r="B2154" i="4"/>
  <c r="D2154" i="4"/>
  <c r="B2155" i="4"/>
  <c r="D2155" i="4"/>
  <c r="B2156" i="4"/>
  <c r="D2156" i="4"/>
  <c r="B2157" i="4"/>
  <c r="D2157" i="4"/>
  <c r="B2158" i="4"/>
  <c r="D2158" i="4"/>
  <c r="B2159" i="4"/>
  <c r="D2159" i="4"/>
  <c r="B2160" i="4"/>
  <c r="D2160" i="4"/>
  <c r="B2161" i="4"/>
  <c r="D2161" i="4"/>
  <c r="B2162" i="4"/>
  <c r="D2162" i="4"/>
  <c r="B2163" i="4"/>
  <c r="D2163" i="4"/>
  <c r="B2164" i="4"/>
  <c r="D2164" i="4"/>
  <c r="B2165" i="4"/>
  <c r="D2165" i="4"/>
  <c r="B2166" i="4"/>
  <c r="D2166" i="4"/>
  <c r="B2167" i="4"/>
  <c r="D2167" i="4"/>
  <c r="B2168" i="4"/>
  <c r="D2168" i="4"/>
  <c r="B2169" i="4"/>
  <c r="D2169" i="4"/>
  <c r="B2170" i="4"/>
  <c r="D2170" i="4"/>
  <c r="B2171" i="4"/>
  <c r="D2171" i="4"/>
  <c r="B2172" i="4"/>
  <c r="D2172" i="4"/>
  <c r="B2173" i="4"/>
  <c r="D2173" i="4"/>
  <c r="B2174" i="4"/>
  <c r="D2174" i="4"/>
  <c r="B2175" i="4"/>
  <c r="D2175" i="4"/>
  <c r="B2176" i="4"/>
  <c r="D2176" i="4"/>
  <c r="B2177" i="4"/>
  <c r="D2177" i="4"/>
  <c r="B2178" i="4"/>
  <c r="D2178" i="4"/>
  <c r="B2179" i="4"/>
  <c r="D2179" i="4"/>
  <c r="B2180" i="4"/>
  <c r="D2180" i="4"/>
  <c r="B2181" i="4"/>
  <c r="D2181" i="4"/>
  <c r="B2182" i="4"/>
  <c r="D2182" i="4"/>
  <c r="B2183" i="4"/>
  <c r="D2183" i="4"/>
  <c r="B2184" i="4"/>
  <c r="D2184" i="4"/>
  <c r="B2185" i="4"/>
  <c r="D2185" i="4"/>
  <c r="B2186" i="4"/>
  <c r="D2186" i="4"/>
  <c r="B2187" i="4"/>
  <c r="D2187" i="4"/>
  <c r="B2188" i="4"/>
  <c r="D2188" i="4"/>
  <c r="B2189" i="4"/>
  <c r="D2189" i="4"/>
  <c r="B2190" i="4"/>
  <c r="D2190" i="4"/>
  <c r="B2191" i="4"/>
  <c r="D2191" i="4"/>
  <c r="B2192" i="4"/>
  <c r="D2192" i="4"/>
  <c r="B2193" i="4"/>
  <c r="D2193" i="4"/>
  <c r="B2194" i="4"/>
  <c r="D2194" i="4"/>
  <c r="B2195" i="4"/>
  <c r="D2195" i="4"/>
  <c r="B2196" i="4"/>
  <c r="D2196" i="4"/>
  <c r="B2197" i="4"/>
  <c r="D2197" i="4"/>
  <c r="B2198" i="4"/>
  <c r="D2198" i="4"/>
  <c r="B2199" i="4"/>
  <c r="D2199" i="4"/>
  <c r="B2200" i="4"/>
  <c r="D2200" i="4"/>
  <c r="B2201" i="4"/>
  <c r="D2201" i="4"/>
  <c r="B2202" i="4"/>
  <c r="D2202" i="4"/>
  <c r="B2203" i="4"/>
  <c r="D2203" i="4"/>
  <c r="B2204" i="4"/>
  <c r="D2204" i="4"/>
  <c r="B2205" i="4"/>
  <c r="D2205" i="4"/>
  <c r="B2206" i="4"/>
  <c r="D2206" i="4"/>
  <c r="B2207" i="4"/>
  <c r="D2207" i="4"/>
  <c r="B2208" i="4"/>
  <c r="D2208" i="4"/>
  <c r="B2209" i="4"/>
  <c r="D2209" i="4"/>
  <c r="B2210" i="4"/>
  <c r="D2210" i="4"/>
  <c r="B2211" i="4"/>
  <c r="D2211" i="4"/>
  <c r="B2212" i="4"/>
  <c r="D2212" i="4"/>
  <c r="B2213" i="4"/>
  <c r="D2213" i="4"/>
  <c r="B2214" i="4"/>
  <c r="D2214" i="4"/>
  <c r="B2215" i="4"/>
  <c r="D2215" i="4"/>
  <c r="B2216" i="4"/>
  <c r="D2216" i="4"/>
  <c r="B2217" i="4"/>
  <c r="D2217" i="4"/>
  <c r="B2218" i="4"/>
  <c r="D2218" i="4"/>
  <c r="B2219" i="4"/>
  <c r="D2219" i="4"/>
  <c r="B2220" i="4"/>
  <c r="D2220" i="4"/>
  <c r="B2221" i="4"/>
  <c r="D2221" i="4"/>
  <c r="B2222" i="4"/>
  <c r="D2222" i="4"/>
  <c r="B2223" i="4"/>
  <c r="D2223" i="4"/>
  <c r="B2224" i="4"/>
  <c r="D2224" i="4"/>
  <c r="B2225" i="4"/>
  <c r="D2225" i="4"/>
  <c r="B2226" i="4"/>
  <c r="D2226" i="4"/>
  <c r="B2227" i="4"/>
  <c r="D2227" i="4"/>
  <c r="B2228" i="4"/>
  <c r="D2228" i="4"/>
  <c r="B2229" i="4"/>
  <c r="D2229" i="4"/>
  <c r="B2230" i="4"/>
  <c r="D2230" i="4"/>
  <c r="B2231" i="4"/>
  <c r="D2231" i="4"/>
  <c r="B2232" i="4"/>
  <c r="D2232" i="4"/>
  <c r="B2233" i="4"/>
  <c r="D2233" i="4"/>
  <c r="B2234" i="4"/>
  <c r="D2234" i="4"/>
  <c r="B2235" i="4"/>
  <c r="D2235" i="4"/>
  <c r="B2236" i="4"/>
  <c r="D2236" i="4"/>
  <c r="B2237" i="4"/>
  <c r="D2237" i="4"/>
  <c r="B2238" i="4"/>
  <c r="D2238" i="4"/>
  <c r="B2239" i="4"/>
  <c r="D2239" i="4"/>
  <c r="B2240" i="4"/>
  <c r="D2240" i="4"/>
  <c r="B2241" i="4"/>
  <c r="D2241" i="4"/>
  <c r="B2242" i="4"/>
  <c r="D2242" i="4"/>
  <c r="B2243" i="4"/>
  <c r="D2243" i="4"/>
  <c r="B2244" i="4"/>
  <c r="D2244" i="4"/>
  <c r="B2245" i="4"/>
  <c r="D2245" i="4"/>
  <c r="B2246" i="4"/>
  <c r="D2246" i="4"/>
  <c r="B2247" i="4"/>
  <c r="D2247" i="4"/>
  <c r="B2248" i="4"/>
  <c r="D2248" i="4"/>
  <c r="B2249" i="4"/>
  <c r="D2249" i="4"/>
  <c r="B2250" i="4"/>
  <c r="D2250" i="4"/>
  <c r="B2251" i="4"/>
  <c r="D2251" i="4"/>
  <c r="B2252" i="4"/>
  <c r="D2252" i="4"/>
  <c r="B2253" i="4"/>
  <c r="D2253" i="4"/>
  <c r="B2254" i="4"/>
  <c r="D2254" i="4"/>
  <c r="B2255" i="4"/>
  <c r="D2255" i="4"/>
  <c r="B2256" i="4"/>
  <c r="D2256" i="4"/>
  <c r="B2257" i="4"/>
  <c r="D2257" i="4"/>
  <c r="B2258" i="4"/>
  <c r="D2258" i="4"/>
  <c r="B2259" i="4"/>
  <c r="D2259" i="4"/>
  <c r="B2260" i="4"/>
  <c r="D2260" i="4"/>
  <c r="B2261" i="4"/>
  <c r="D2261" i="4"/>
  <c r="B2262" i="4"/>
  <c r="D2262" i="4"/>
  <c r="B2263" i="4"/>
  <c r="D2263" i="4"/>
  <c r="B2264" i="4"/>
  <c r="D2264" i="4"/>
  <c r="B2265" i="4"/>
  <c r="D2265" i="4"/>
  <c r="B2266" i="4"/>
  <c r="D2266" i="4"/>
  <c r="B2267" i="4"/>
  <c r="D2267" i="4"/>
  <c r="B2268" i="4"/>
  <c r="D2268" i="4"/>
  <c r="B2269" i="4"/>
  <c r="D2269" i="4"/>
  <c r="B2270" i="4"/>
  <c r="D2270" i="4"/>
  <c r="B2271" i="4"/>
  <c r="D2271" i="4"/>
  <c r="B2272" i="4"/>
  <c r="D2272" i="4"/>
  <c r="B2273" i="4"/>
  <c r="D2273" i="4"/>
  <c r="B2274" i="4"/>
  <c r="D2274" i="4"/>
  <c r="B2275" i="4"/>
  <c r="D2275" i="4"/>
  <c r="B2276" i="4"/>
  <c r="D2276" i="4"/>
  <c r="B2277" i="4"/>
  <c r="D2277" i="4"/>
  <c r="B2278" i="4"/>
  <c r="D2278" i="4"/>
  <c r="B2279" i="4"/>
  <c r="D2279" i="4"/>
  <c r="B2280" i="4"/>
  <c r="D2280" i="4"/>
  <c r="B2281" i="4"/>
  <c r="D2281" i="4"/>
  <c r="B2282" i="4"/>
  <c r="D2282" i="4"/>
  <c r="B2283" i="4"/>
  <c r="D2283" i="4"/>
  <c r="B2284" i="4"/>
  <c r="D2284" i="4"/>
  <c r="B2285" i="4"/>
  <c r="D2285" i="4"/>
  <c r="B2286" i="4"/>
  <c r="D2286" i="4"/>
  <c r="B2287" i="4"/>
  <c r="D2287" i="4"/>
  <c r="B2288" i="4"/>
  <c r="D2288" i="4"/>
  <c r="B2289" i="4"/>
  <c r="D2289" i="4"/>
  <c r="B2290" i="4"/>
  <c r="D2290" i="4"/>
  <c r="B2291" i="4"/>
  <c r="D2291" i="4"/>
  <c r="B2292" i="4"/>
  <c r="D2292" i="4"/>
  <c r="B2293" i="4"/>
  <c r="D2293" i="4"/>
  <c r="B2294" i="4"/>
  <c r="D2294" i="4"/>
  <c r="B2295" i="4"/>
  <c r="D2295" i="4"/>
  <c r="B2296" i="4"/>
  <c r="D2296" i="4"/>
  <c r="B2297" i="4"/>
  <c r="D2297" i="4"/>
  <c r="B2298" i="4"/>
  <c r="D2298" i="4"/>
  <c r="B2299" i="4"/>
  <c r="D2299" i="4"/>
  <c r="B2300" i="4"/>
  <c r="D2300" i="4"/>
  <c r="B2301" i="4"/>
  <c r="D2301" i="4"/>
  <c r="B2302" i="4"/>
  <c r="D2302" i="4"/>
  <c r="B2303" i="4"/>
  <c r="D2303" i="4"/>
  <c r="B2304" i="4"/>
  <c r="D2304" i="4"/>
  <c r="B2305" i="4"/>
  <c r="D2305" i="4"/>
  <c r="B2306" i="4"/>
  <c r="D2306" i="4"/>
  <c r="B2307" i="4"/>
  <c r="D2307" i="4"/>
  <c r="B2308" i="4"/>
  <c r="D2308" i="4"/>
  <c r="B2309" i="4"/>
  <c r="D2309" i="4"/>
  <c r="B2310" i="4"/>
  <c r="D2310" i="4"/>
  <c r="B2311" i="4"/>
  <c r="D2311" i="4"/>
  <c r="B2312" i="4"/>
  <c r="D2312" i="4"/>
  <c r="B2313" i="4"/>
  <c r="D2313" i="4"/>
  <c r="B2314" i="4"/>
  <c r="D2314" i="4"/>
  <c r="B2315" i="4"/>
  <c r="D2315" i="4"/>
  <c r="B2316" i="4"/>
  <c r="D2316" i="4"/>
  <c r="B2317" i="4"/>
  <c r="D2317" i="4"/>
  <c r="B2318" i="4"/>
  <c r="D2318" i="4"/>
  <c r="B2319" i="4"/>
  <c r="D2319" i="4"/>
  <c r="B2320" i="4"/>
  <c r="D2320" i="4"/>
  <c r="B2321" i="4"/>
  <c r="D2321" i="4"/>
  <c r="B2322" i="4"/>
  <c r="D2322" i="4"/>
  <c r="B2323" i="4"/>
  <c r="D2323" i="4"/>
  <c r="B2324" i="4"/>
  <c r="D2324" i="4"/>
  <c r="B2325" i="4"/>
  <c r="D2325" i="4"/>
  <c r="B2326" i="4"/>
  <c r="D2326" i="4"/>
  <c r="B2327" i="4"/>
  <c r="D2327" i="4"/>
  <c r="B2328" i="4"/>
  <c r="D2328" i="4"/>
  <c r="B2329" i="4"/>
  <c r="D2329" i="4"/>
  <c r="B2330" i="4"/>
  <c r="D2330" i="4"/>
  <c r="B2331" i="4"/>
  <c r="D2331" i="4"/>
  <c r="B2332" i="4"/>
  <c r="D2332" i="4"/>
  <c r="B2333" i="4"/>
  <c r="D2333" i="4"/>
  <c r="B2334" i="4"/>
  <c r="D2334" i="4"/>
  <c r="B2335" i="4"/>
  <c r="D2335" i="4"/>
  <c r="B2336" i="4"/>
  <c r="D2336" i="4"/>
  <c r="B2337" i="4"/>
  <c r="D2337" i="4"/>
  <c r="B2338" i="4"/>
  <c r="D2338" i="4"/>
  <c r="B2339" i="4"/>
  <c r="D2339" i="4"/>
  <c r="B2340" i="4"/>
  <c r="D2340" i="4"/>
  <c r="B2341" i="4"/>
  <c r="D2341" i="4"/>
  <c r="B2342" i="4"/>
  <c r="D2342" i="4"/>
  <c r="B2343" i="4"/>
  <c r="D2343" i="4"/>
  <c r="B2344" i="4"/>
  <c r="D2344" i="4"/>
  <c r="B2345" i="4"/>
  <c r="D2345" i="4"/>
  <c r="B2346" i="4"/>
  <c r="D2346" i="4"/>
  <c r="B2347" i="4"/>
  <c r="D2347" i="4"/>
  <c r="B2348" i="4"/>
  <c r="D2348" i="4"/>
  <c r="B2349" i="4"/>
  <c r="D2349" i="4"/>
  <c r="B2350" i="4"/>
  <c r="D2350" i="4"/>
  <c r="B2351" i="4"/>
  <c r="D2351" i="4"/>
  <c r="B2352" i="4"/>
  <c r="D2352" i="4"/>
  <c r="B2353" i="4"/>
  <c r="D2353" i="4"/>
  <c r="B2354" i="4"/>
  <c r="D2354" i="4"/>
  <c r="B2355" i="4"/>
  <c r="D2355" i="4"/>
  <c r="B2356" i="4"/>
  <c r="D2356" i="4"/>
  <c r="B2357" i="4"/>
  <c r="D2357" i="4"/>
  <c r="B2358" i="4"/>
  <c r="D2358" i="4"/>
  <c r="B2359" i="4"/>
  <c r="D2359" i="4"/>
  <c r="B2360" i="4"/>
  <c r="D2360" i="4"/>
  <c r="B2361" i="4"/>
  <c r="D2361" i="4"/>
  <c r="B2362" i="4"/>
  <c r="D2362" i="4"/>
  <c r="B2363" i="4"/>
  <c r="D2363" i="4"/>
  <c r="B2364" i="4"/>
  <c r="D2364" i="4"/>
  <c r="B2365" i="4"/>
  <c r="D2365" i="4"/>
  <c r="B2366" i="4"/>
  <c r="D2366" i="4"/>
  <c r="B2367" i="4"/>
  <c r="D2367" i="4"/>
  <c r="B2368" i="4"/>
  <c r="D2368" i="4"/>
  <c r="B2369" i="4"/>
  <c r="D2369" i="4"/>
  <c r="B2370" i="4"/>
  <c r="D2370" i="4"/>
  <c r="B2371" i="4"/>
  <c r="D2371" i="4"/>
  <c r="B2372" i="4"/>
  <c r="D2372" i="4"/>
  <c r="B2373" i="4"/>
  <c r="D2373" i="4"/>
  <c r="B2374" i="4"/>
  <c r="D2374" i="4"/>
  <c r="B2375" i="4"/>
  <c r="D2375" i="4"/>
  <c r="B2376" i="4"/>
  <c r="D2376" i="4"/>
  <c r="B2377" i="4"/>
  <c r="D2377" i="4"/>
  <c r="B2378" i="4"/>
  <c r="D2378" i="4"/>
  <c r="B2379" i="4"/>
  <c r="D2379" i="4"/>
  <c r="B2380" i="4"/>
  <c r="D2380" i="4"/>
  <c r="B2381" i="4"/>
  <c r="D2381" i="4"/>
  <c r="B2382" i="4"/>
  <c r="D2382" i="4"/>
  <c r="B2383" i="4"/>
  <c r="D2383" i="4"/>
  <c r="B2384" i="4"/>
  <c r="D2384" i="4"/>
  <c r="B2385" i="4"/>
  <c r="D2385" i="4"/>
  <c r="B2386" i="4"/>
  <c r="D2386" i="4"/>
  <c r="B2387" i="4"/>
  <c r="D2387" i="4"/>
  <c r="B2388" i="4"/>
  <c r="D2388" i="4"/>
  <c r="B2389" i="4"/>
  <c r="D2389" i="4"/>
  <c r="B2390" i="4"/>
  <c r="D2390" i="4"/>
  <c r="B2391" i="4"/>
  <c r="D2391" i="4"/>
  <c r="B2392" i="4"/>
  <c r="D2392" i="4"/>
  <c r="B2393" i="4"/>
  <c r="D2393" i="4"/>
  <c r="B2394" i="4"/>
  <c r="D2394" i="4"/>
  <c r="B2395" i="4"/>
  <c r="D2395" i="4"/>
  <c r="B2396" i="4"/>
  <c r="D2396" i="4"/>
  <c r="B2397" i="4"/>
  <c r="D2397" i="4"/>
  <c r="B2398" i="4"/>
  <c r="D2398" i="4"/>
  <c r="B2399" i="4"/>
  <c r="D2399" i="4"/>
  <c r="B2400" i="4"/>
  <c r="D2400" i="4"/>
  <c r="B2401" i="4"/>
  <c r="D2401" i="4"/>
  <c r="B2402" i="4"/>
  <c r="D2402" i="4"/>
  <c r="B2403" i="4"/>
  <c r="D2403" i="4"/>
  <c r="B2404" i="4"/>
  <c r="D2404" i="4"/>
  <c r="B2405" i="4"/>
  <c r="D2405" i="4"/>
  <c r="B2406" i="4"/>
  <c r="D2406" i="4"/>
  <c r="B2407" i="4"/>
  <c r="D2407" i="4"/>
  <c r="B2408" i="4"/>
  <c r="D2408" i="4"/>
  <c r="B2409" i="4"/>
  <c r="D2409" i="4"/>
  <c r="B2410" i="4"/>
  <c r="D2410" i="4"/>
  <c r="B2411" i="4"/>
  <c r="D2411" i="4"/>
  <c r="B2412" i="4"/>
  <c r="D2412" i="4"/>
  <c r="B2413" i="4"/>
  <c r="D2413" i="4"/>
  <c r="B2414" i="4"/>
  <c r="D2414" i="4"/>
  <c r="B2415" i="4"/>
  <c r="D2415" i="4"/>
  <c r="B2416" i="4"/>
  <c r="D2416" i="4"/>
  <c r="B2417" i="4"/>
  <c r="D2417" i="4"/>
  <c r="B2418" i="4"/>
  <c r="D2418" i="4"/>
  <c r="B2419" i="4"/>
  <c r="D2419" i="4"/>
  <c r="B2420" i="4"/>
  <c r="D2420" i="4"/>
  <c r="B2421" i="4"/>
  <c r="D2421" i="4"/>
  <c r="B2422" i="4"/>
  <c r="D2422" i="4"/>
  <c r="B2423" i="4"/>
  <c r="D2423" i="4"/>
  <c r="B2424" i="4"/>
  <c r="D2424" i="4"/>
  <c r="B2425" i="4"/>
  <c r="D2425" i="4"/>
  <c r="B2426" i="4"/>
  <c r="D2426" i="4"/>
  <c r="B2427" i="4"/>
  <c r="D2427" i="4"/>
  <c r="B2428" i="4"/>
  <c r="D2428" i="4"/>
  <c r="B2429" i="4"/>
  <c r="D2429" i="4"/>
  <c r="B2430" i="4"/>
  <c r="D2430" i="4"/>
  <c r="B2431" i="4"/>
  <c r="D2431" i="4"/>
  <c r="B2432" i="4"/>
  <c r="D2432" i="4"/>
  <c r="B2433" i="4"/>
  <c r="D2433" i="4"/>
  <c r="B2434" i="4"/>
  <c r="D2434" i="4"/>
  <c r="B2435" i="4"/>
  <c r="D2435" i="4"/>
  <c r="B2436" i="4"/>
  <c r="D2436" i="4"/>
  <c r="B2437" i="4"/>
  <c r="D2437" i="4"/>
  <c r="B2438" i="4"/>
  <c r="D2438" i="4"/>
  <c r="B2439" i="4"/>
  <c r="D2439" i="4"/>
  <c r="B2440" i="4"/>
  <c r="D2440" i="4"/>
  <c r="B2441" i="4"/>
  <c r="D2441" i="4"/>
  <c r="B2442" i="4"/>
  <c r="D2442" i="4"/>
  <c r="B2443" i="4"/>
  <c r="D2443" i="4"/>
  <c r="B2444" i="4"/>
  <c r="D2444" i="4"/>
  <c r="B2445" i="4"/>
  <c r="D2445" i="4"/>
  <c r="B2446" i="4"/>
  <c r="D2446" i="4"/>
  <c r="B2447" i="4"/>
  <c r="D2447" i="4"/>
  <c r="B2448" i="4"/>
  <c r="D2448" i="4"/>
  <c r="B2449" i="4"/>
  <c r="D2449" i="4"/>
  <c r="B2450" i="4"/>
  <c r="D2450" i="4"/>
  <c r="B2451" i="4"/>
  <c r="D2451" i="4"/>
  <c r="B2452" i="4"/>
  <c r="D2452" i="4"/>
  <c r="B2453" i="4"/>
  <c r="D2453" i="4"/>
  <c r="B2454" i="4"/>
  <c r="D2454" i="4"/>
  <c r="B2455" i="4"/>
  <c r="D2455" i="4"/>
  <c r="B2456" i="4"/>
  <c r="D2456" i="4"/>
  <c r="B2457" i="4"/>
  <c r="D2457" i="4"/>
  <c r="B2458" i="4"/>
  <c r="D2458" i="4"/>
  <c r="B2459" i="4"/>
  <c r="D2459" i="4"/>
  <c r="B2460" i="4"/>
  <c r="D2460" i="4"/>
  <c r="B2461" i="4"/>
  <c r="D2461" i="4"/>
  <c r="B2462" i="4"/>
  <c r="D2462" i="4"/>
  <c r="B2463" i="4"/>
  <c r="D2463" i="4"/>
  <c r="B2464" i="4"/>
  <c r="D2464" i="4"/>
  <c r="B2465" i="4"/>
  <c r="D2465" i="4"/>
  <c r="B2466" i="4"/>
  <c r="D2466" i="4"/>
  <c r="B2467" i="4"/>
  <c r="D2467" i="4"/>
  <c r="B2468" i="4"/>
  <c r="D2468" i="4"/>
  <c r="B2469" i="4"/>
  <c r="D2469" i="4"/>
  <c r="B2470" i="4"/>
  <c r="D2470" i="4"/>
  <c r="B2471" i="4"/>
  <c r="D2471" i="4"/>
  <c r="B2472" i="4"/>
  <c r="D2472" i="4"/>
  <c r="B2473" i="4"/>
  <c r="D2473" i="4"/>
  <c r="B2474" i="4"/>
  <c r="D2474" i="4"/>
  <c r="B2475" i="4"/>
  <c r="D2475" i="4"/>
  <c r="B2476" i="4"/>
  <c r="D2476" i="4"/>
  <c r="B2477" i="4"/>
  <c r="D2477" i="4"/>
  <c r="B2478" i="4"/>
  <c r="D2478" i="4"/>
  <c r="B2479" i="4"/>
  <c r="D2479" i="4"/>
  <c r="B2480" i="4"/>
  <c r="D2480" i="4"/>
  <c r="B2481" i="4"/>
  <c r="D2481" i="4"/>
  <c r="B2482" i="4"/>
  <c r="D2482" i="4"/>
  <c r="B2483" i="4"/>
  <c r="D2483" i="4"/>
  <c r="B2484" i="4"/>
  <c r="D2484" i="4"/>
  <c r="B2485" i="4"/>
  <c r="D2485" i="4"/>
  <c r="B2486" i="4"/>
  <c r="D2486" i="4"/>
  <c r="B2487" i="4"/>
  <c r="D2487" i="4"/>
  <c r="B2488" i="4"/>
  <c r="D2488" i="4"/>
  <c r="B2489" i="4"/>
  <c r="D2489" i="4"/>
  <c r="B2490" i="4"/>
  <c r="D2490" i="4"/>
  <c r="B2491" i="4"/>
  <c r="D2491" i="4"/>
  <c r="B2492" i="4"/>
  <c r="D2492" i="4"/>
  <c r="B2493" i="4"/>
  <c r="D2493" i="4"/>
  <c r="B2494" i="4"/>
  <c r="D2494" i="4"/>
  <c r="B2495" i="4"/>
  <c r="D2495" i="4"/>
  <c r="B2496" i="4"/>
  <c r="D2496" i="4"/>
  <c r="B2497" i="4"/>
  <c r="D2497" i="4"/>
  <c r="B2498" i="4"/>
  <c r="D2498" i="4"/>
  <c r="B2499" i="4"/>
  <c r="D2499" i="4"/>
  <c r="B2500" i="4"/>
  <c r="D2500" i="4"/>
  <c r="B2501" i="4"/>
  <c r="D2501" i="4"/>
  <c r="B2502" i="4"/>
  <c r="D2502" i="4"/>
  <c r="B2503" i="4"/>
  <c r="D2503" i="4"/>
  <c r="B2504" i="4"/>
  <c r="D2504" i="4"/>
  <c r="B2505" i="4"/>
  <c r="D2505" i="4"/>
  <c r="B2506" i="4"/>
  <c r="D2506" i="4"/>
  <c r="B2507" i="4"/>
  <c r="D2507" i="4"/>
  <c r="B2508" i="4"/>
  <c r="D2508" i="4"/>
  <c r="B2509" i="4"/>
  <c r="D2509" i="4"/>
  <c r="B2510" i="4"/>
  <c r="D2510" i="4"/>
  <c r="B2511" i="4"/>
  <c r="D2511" i="4"/>
  <c r="B2512" i="4"/>
  <c r="D2512" i="4"/>
  <c r="B2513" i="4"/>
  <c r="D2513" i="4"/>
  <c r="B2514" i="4"/>
  <c r="D2514" i="4"/>
  <c r="B2515" i="4"/>
  <c r="D2515" i="4"/>
  <c r="B2516" i="4"/>
  <c r="D2516" i="4"/>
  <c r="B2517" i="4"/>
  <c r="D2517" i="4"/>
  <c r="B2518" i="4"/>
  <c r="D2518" i="4"/>
  <c r="B2519" i="4"/>
  <c r="D2519" i="4"/>
  <c r="B2520" i="4"/>
  <c r="D2520" i="4"/>
  <c r="B2521" i="4"/>
  <c r="D2521" i="4"/>
  <c r="B2522" i="4"/>
  <c r="D2522" i="4"/>
  <c r="B2523" i="4"/>
  <c r="D2523" i="4"/>
  <c r="B2524" i="4"/>
  <c r="D2524" i="4"/>
  <c r="B2525" i="4"/>
  <c r="D2525" i="4"/>
  <c r="B2526" i="4"/>
  <c r="D2526" i="4"/>
  <c r="B2527" i="4"/>
  <c r="D2527" i="4"/>
  <c r="B2528" i="4"/>
  <c r="D2528" i="4"/>
  <c r="B2529" i="4"/>
  <c r="D2529" i="4"/>
  <c r="B2530" i="4"/>
  <c r="D2530" i="4"/>
  <c r="B2531" i="4"/>
  <c r="D2531" i="4"/>
  <c r="B2532" i="4"/>
  <c r="D2532" i="4"/>
  <c r="B2533" i="4"/>
  <c r="D2533" i="4"/>
  <c r="B2534" i="4"/>
  <c r="D2534" i="4"/>
  <c r="B2535" i="4"/>
  <c r="D2535" i="4"/>
  <c r="B2536" i="4"/>
  <c r="D2536" i="4"/>
  <c r="B2537" i="4"/>
  <c r="D2537" i="4"/>
  <c r="B2538" i="4"/>
  <c r="D2538" i="4"/>
  <c r="B2539" i="4"/>
  <c r="D2539" i="4"/>
  <c r="B2540" i="4"/>
  <c r="D2540" i="4"/>
  <c r="B2541" i="4"/>
  <c r="D2541" i="4"/>
  <c r="B2542" i="4"/>
  <c r="D2542" i="4"/>
  <c r="B2543" i="4"/>
  <c r="D2543" i="4"/>
  <c r="B2544" i="4"/>
  <c r="D2544" i="4"/>
  <c r="B2545" i="4"/>
  <c r="D2545" i="4"/>
  <c r="B2546" i="4"/>
  <c r="D2546" i="4"/>
  <c r="B2547" i="4"/>
  <c r="D2547" i="4"/>
  <c r="B2548" i="4"/>
  <c r="D2548" i="4"/>
  <c r="B2549" i="4"/>
  <c r="D2549" i="4"/>
  <c r="B2550" i="4"/>
  <c r="D2550" i="4"/>
  <c r="B2551" i="4"/>
  <c r="D2551" i="4"/>
  <c r="B2552" i="4"/>
  <c r="D2552" i="4"/>
  <c r="B2553" i="4"/>
  <c r="D2553" i="4"/>
  <c r="B2554" i="4"/>
  <c r="D2554" i="4"/>
  <c r="B2555" i="4"/>
  <c r="D2555" i="4"/>
  <c r="B2556" i="4"/>
  <c r="D2556" i="4"/>
  <c r="B2557" i="4"/>
  <c r="D2557" i="4"/>
  <c r="B2558" i="4"/>
  <c r="D2558" i="4"/>
  <c r="B2559" i="4"/>
  <c r="D2559" i="4"/>
  <c r="B2560" i="4"/>
  <c r="D2560" i="4"/>
  <c r="B2561" i="4"/>
  <c r="D2561" i="4"/>
  <c r="B2562" i="4"/>
  <c r="D2562" i="4"/>
  <c r="B2563" i="4"/>
  <c r="D2563" i="4"/>
  <c r="B2564" i="4"/>
  <c r="D2564" i="4"/>
  <c r="B2565" i="4"/>
  <c r="D2565" i="4"/>
  <c r="B2566" i="4"/>
  <c r="D2566" i="4"/>
  <c r="B2567" i="4"/>
  <c r="D2567" i="4"/>
  <c r="B2568" i="4"/>
  <c r="D2568" i="4"/>
  <c r="B2569" i="4"/>
  <c r="D2569" i="4"/>
  <c r="B2570" i="4"/>
  <c r="D2570" i="4"/>
  <c r="B2571" i="4"/>
  <c r="D2571" i="4"/>
  <c r="B2572" i="4"/>
  <c r="D2572" i="4"/>
  <c r="B2573" i="4"/>
  <c r="D2573" i="4"/>
  <c r="B2574" i="4"/>
  <c r="D2574" i="4"/>
  <c r="B2575" i="4"/>
  <c r="D2575" i="4"/>
  <c r="B2576" i="4"/>
  <c r="D2576" i="4"/>
  <c r="B2577" i="4"/>
  <c r="D2577" i="4"/>
  <c r="B2578" i="4"/>
  <c r="D2578" i="4"/>
  <c r="B2579" i="4"/>
  <c r="D2579" i="4"/>
  <c r="B2580" i="4"/>
  <c r="D2580" i="4"/>
  <c r="B2581" i="4"/>
  <c r="D2581" i="4"/>
  <c r="B2582" i="4"/>
  <c r="D2582" i="4"/>
  <c r="B2583" i="4"/>
  <c r="D2583" i="4"/>
  <c r="B2584" i="4"/>
  <c r="D2584" i="4"/>
  <c r="B2585" i="4"/>
  <c r="D2585" i="4"/>
  <c r="B2586" i="4"/>
  <c r="D2586" i="4"/>
  <c r="B2587" i="4"/>
  <c r="D2587" i="4"/>
  <c r="B2588" i="4"/>
  <c r="D2588" i="4"/>
  <c r="B2589" i="4"/>
  <c r="D2589" i="4"/>
  <c r="B2590" i="4"/>
  <c r="D2590" i="4"/>
  <c r="B2591" i="4"/>
  <c r="D2591" i="4"/>
  <c r="B2592" i="4"/>
  <c r="D2592" i="4"/>
  <c r="B2593" i="4"/>
  <c r="D2593" i="4"/>
  <c r="B2594" i="4"/>
  <c r="D2594" i="4"/>
  <c r="B2595" i="4"/>
  <c r="D2595" i="4"/>
  <c r="B2596" i="4"/>
  <c r="D2596" i="4"/>
  <c r="B2597" i="4"/>
  <c r="D2597" i="4"/>
  <c r="B2598" i="4"/>
  <c r="D2598" i="4"/>
  <c r="B2599" i="4"/>
  <c r="D2599" i="4"/>
  <c r="B2600" i="4"/>
  <c r="D2600" i="4"/>
  <c r="B2601" i="4"/>
  <c r="D2601" i="4"/>
  <c r="B2602" i="4"/>
  <c r="D2602" i="4"/>
  <c r="B2603" i="4"/>
  <c r="D2603" i="4"/>
  <c r="B2604" i="4"/>
  <c r="D2604" i="4"/>
  <c r="B2605" i="4"/>
  <c r="D2605" i="4"/>
  <c r="B2606" i="4"/>
  <c r="D2606" i="4"/>
  <c r="B2607" i="4"/>
  <c r="D2607" i="4"/>
  <c r="B2608" i="4"/>
  <c r="D2608" i="4"/>
  <c r="B2609" i="4"/>
  <c r="D2609" i="4"/>
  <c r="B2610" i="4"/>
  <c r="D2610" i="4"/>
  <c r="B2611" i="4"/>
  <c r="D2611" i="4"/>
  <c r="B2612" i="4"/>
  <c r="D2612" i="4"/>
  <c r="B2613" i="4"/>
  <c r="D2613" i="4"/>
  <c r="B2614" i="4"/>
  <c r="D2614" i="4"/>
  <c r="B2615" i="4"/>
  <c r="D2615" i="4"/>
  <c r="B2616" i="4"/>
  <c r="D2616" i="4"/>
  <c r="B2617" i="4"/>
  <c r="D2617" i="4"/>
  <c r="B2618" i="4"/>
  <c r="D2618" i="4"/>
  <c r="B2619" i="4"/>
  <c r="D2619" i="4"/>
  <c r="B2620" i="4"/>
  <c r="D2620" i="4"/>
  <c r="B2621" i="4"/>
  <c r="D2621" i="4"/>
  <c r="B2622" i="4"/>
  <c r="D2622" i="4"/>
  <c r="B2623" i="4"/>
  <c r="D2623" i="4"/>
  <c r="B2624" i="4"/>
  <c r="D2624" i="4"/>
  <c r="B2625" i="4"/>
  <c r="D2625" i="4"/>
  <c r="B2626" i="4"/>
  <c r="D2626" i="4"/>
  <c r="B2627" i="4"/>
  <c r="D2627" i="4"/>
  <c r="B2628" i="4"/>
  <c r="D2628" i="4"/>
  <c r="B2629" i="4"/>
  <c r="D2629" i="4"/>
  <c r="B2630" i="4"/>
  <c r="D2630" i="4"/>
  <c r="B2631" i="4"/>
  <c r="D2631" i="4"/>
  <c r="B2632" i="4"/>
  <c r="D2632" i="4"/>
  <c r="B2633" i="4"/>
  <c r="D2633" i="4"/>
  <c r="B2634" i="4"/>
  <c r="D2634" i="4"/>
  <c r="B2635" i="4"/>
  <c r="D2635" i="4"/>
  <c r="B2636" i="4"/>
  <c r="D2636" i="4"/>
  <c r="B2637" i="4"/>
  <c r="D2637" i="4"/>
  <c r="B2638" i="4"/>
  <c r="D2638" i="4"/>
  <c r="B2639" i="4"/>
  <c r="D2639" i="4"/>
  <c r="B2640" i="4"/>
  <c r="D2640" i="4"/>
  <c r="B2641" i="4"/>
  <c r="D2641" i="4"/>
  <c r="B2642" i="4"/>
  <c r="D2642" i="4"/>
  <c r="B2643" i="4"/>
  <c r="D2643" i="4"/>
  <c r="B2644" i="4"/>
  <c r="D2644" i="4"/>
  <c r="B2645" i="4"/>
  <c r="D2645" i="4"/>
  <c r="B2646" i="4"/>
  <c r="D2646" i="4"/>
  <c r="B2647" i="4"/>
  <c r="D2647" i="4"/>
  <c r="B2648" i="4"/>
  <c r="D2648" i="4"/>
  <c r="B2649" i="4"/>
  <c r="D2649" i="4"/>
  <c r="B2650" i="4"/>
  <c r="D2650" i="4"/>
  <c r="B2651" i="4"/>
  <c r="D2651" i="4"/>
  <c r="B2652" i="4"/>
  <c r="D2652" i="4"/>
  <c r="B2653" i="4"/>
  <c r="D2653" i="4"/>
  <c r="B2654" i="4"/>
  <c r="D2654" i="4"/>
  <c r="B2655" i="4"/>
  <c r="D2655" i="4"/>
  <c r="B2656" i="4"/>
  <c r="D2656" i="4"/>
  <c r="B2657" i="4"/>
  <c r="D2657" i="4"/>
  <c r="B2658" i="4"/>
  <c r="D2658" i="4"/>
  <c r="B2659" i="4"/>
  <c r="D2659" i="4"/>
  <c r="B2660" i="4"/>
  <c r="D2660" i="4"/>
  <c r="B2661" i="4"/>
  <c r="D2661" i="4"/>
  <c r="B2662" i="4"/>
  <c r="D2662" i="4"/>
  <c r="B2663" i="4"/>
  <c r="D2663" i="4"/>
  <c r="B2664" i="4"/>
  <c r="D2664" i="4"/>
  <c r="B2665" i="4"/>
  <c r="D2665" i="4"/>
  <c r="B2666" i="4"/>
  <c r="D2666" i="4"/>
  <c r="B2667" i="4"/>
  <c r="D2667" i="4"/>
  <c r="B2668" i="4"/>
  <c r="D2668" i="4"/>
  <c r="B2669" i="4"/>
  <c r="D2669" i="4"/>
  <c r="B2670" i="4"/>
  <c r="D2670" i="4"/>
  <c r="B2671" i="4"/>
  <c r="D2671" i="4"/>
  <c r="B2672" i="4"/>
  <c r="D2672" i="4"/>
  <c r="B2673" i="4"/>
  <c r="D2673" i="4"/>
  <c r="B2674" i="4"/>
  <c r="D2674" i="4"/>
  <c r="B2675" i="4"/>
  <c r="D2675" i="4"/>
  <c r="B2676" i="4"/>
  <c r="D2676" i="4"/>
  <c r="B2677" i="4"/>
  <c r="D2677" i="4"/>
  <c r="B2678" i="4"/>
  <c r="D2678" i="4"/>
  <c r="B2679" i="4"/>
  <c r="D2679" i="4"/>
  <c r="B2680" i="4"/>
  <c r="D2680" i="4"/>
  <c r="B2681" i="4"/>
  <c r="D2681" i="4"/>
  <c r="B2682" i="4"/>
  <c r="D2682" i="4"/>
  <c r="B2683" i="4"/>
  <c r="D2683" i="4"/>
  <c r="B2684" i="4"/>
  <c r="D2684" i="4"/>
  <c r="B2685" i="4"/>
  <c r="D2685" i="4"/>
  <c r="B2686" i="4"/>
  <c r="D2686" i="4"/>
  <c r="B2687" i="4"/>
  <c r="D2687" i="4"/>
  <c r="B2688" i="4"/>
  <c r="D2688" i="4"/>
  <c r="B2689" i="4"/>
  <c r="D2689" i="4"/>
  <c r="B2690" i="4"/>
  <c r="D2690" i="4"/>
  <c r="B2691" i="4"/>
  <c r="D2691" i="4"/>
  <c r="B2692" i="4"/>
  <c r="D2692" i="4"/>
  <c r="B2693" i="4"/>
  <c r="D2693" i="4"/>
  <c r="B2694" i="4"/>
  <c r="D2694" i="4"/>
  <c r="B2695" i="4"/>
  <c r="D2695" i="4"/>
  <c r="B2696" i="4"/>
  <c r="D2696" i="4"/>
  <c r="B2697" i="4"/>
  <c r="D2697" i="4"/>
  <c r="B2698" i="4"/>
  <c r="D2698" i="4"/>
  <c r="B2699" i="4"/>
  <c r="D2699" i="4"/>
  <c r="B2700" i="4"/>
  <c r="D2700" i="4"/>
  <c r="B2701" i="4"/>
  <c r="D2701" i="4"/>
  <c r="B2702" i="4"/>
  <c r="D2702" i="4"/>
  <c r="B2703" i="4"/>
  <c r="D2703" i="4"/>
  <c r="B2704" i="4"/>
  <c r="D2704" i="4"/>
  <c r="B2705" i="4"/>
  <c r="D2705" i="4"/>
  <c r="B2706" i="4"/>
  <c r="D2706" i="4"/>
  <c r="B2707" i="4"/>
  <c r="D2707" i="4"/>
  <c r="B2708" i="4"/>
  <c r="D2708" i="4"/>
  <c r="B2709" i="4"/>
  <c r="D2709" i="4"/>
  <c r="B2710" i="4"/>
  <c r="D2710" i="4"/>
  <c r="B2711" i="4"/>
  <c r="D2711" i="4"/>
  <c r="B2712" i="4"/>
  <c r="D2712" i="4"/>
  <c r="B2713" i="4"/>
  <c r="D2713" i="4"/>
  <c r="B2714" i="4"/>
  <c r="D2714" i="4"/>
  <c r="B2715" i="4"/>
  <c r="D2715" i="4"/>
  <c r="B2716" i="4"/>
  <c r="D2716" i="4"/>
  <c r="B2717" i="4"/>
  <c r="D2717" i="4"/>
  <c r="B2718" i="4"/>
  <c r="D2718" i="4"/>
  <c r="B2719" i="4"/>
  <c r="D2719" i="4"/>
  <c r="B2720" i="4"/>
  <c r="D2720" i="4"/>
  <c r="B2721" i="4"/>
  <c r="D2721" i="4"/>
  <c r="B2722" i="4"/>
  <c r="D2722" i="4"/>
  <c r="B2723" i="4"/>
  <c r="D2723" i="4"/>
  <c r="B2724" i="4"/>
  <c r="D2724" i="4"/>
  <c r="B2725" i="4"/>
  <c r="D2725" i="4"/>
  <c r="B2726" i="4"/>
  <c r="D2726" i="4"/>
  <c r="B2727" i="4"/>
  <c r="D2727" i="4"/>
  <c r="B2728" i="4"/>
  <c r="D2728" i="4"/>
  <c r="B2729" i="4"/>
  <c r="D2729" i="4"/>
  <c r="B2730" i="4"/>
  <c r="D2730" i="4"/>
  <c r="B2731" i="4"/>
  <c r="D2731" i="4"/>
  <c r="B2732" i="4"/>
  <c r="D2732" i="4"/>
  <c r="B2733" i="4"/>
  <c r="D2733" i="4"/>
  <c r="B2734" i="4"/>
  <c r="D2734" i="4"/>
  <c r="B2735" i="4"/>
  <c r="D2735" i="4"/>
  <c r="B2736" i="4"/>
  <c r="D2736" i="4"/>
  <c r="B2737" i="4"/>
  <c r="D2737" i="4"/>
  <c r="B2738" i="4"/>
  <c r="D2738" i="4"/>
  <c r="B2739" i="4"/>
  <c r="D2739" i="4"/>
  <c r="B2740" i="4"/>
  <c r="D2740" i="4"/>
  <c r="B2741" i="4"/>
  <c r="D2741" i="4"/>
  <c r="B2742" i="4"/>
  <c r="D2742" i="4"/>
  <c r="B2743" i="4"/>
  <c r="D2743" i="4"/>
  <c r="B2744" i="4"/>
  <c r="D2744" i="4"/>
  <c r="B2745" i="4"/>
  <c r="D2745" i="4"/>
  <c r="B2746" i="4"/>
  <c r="D2746" i="4"/>
  <c r="B2747" i="4"/>
  <c r="D2747" i="4"/>
  <c r="B2748" i="4"/>
  <c r="D2748" i="4"/>
  <c r="B2749" i="4"/>
  <c r="D2749" i="4"/>
  <c r="B2750" i="4"/>
  <c r="D2750" i="4"/>
  <c r="B2751" i="4"/>
  <c r="D2751" i="4"/>
  <c r="B2752" i="4"/>
  <c r="D2752" i="4"/>
  <c r="B2753" i="4"/>
  <c r="D2753" i="4"/>
  <c r="B2754" i="4"/>
  <c r="D2754" i="4"/>
  <c r="B2755" i="4"/>
  <c r="D2755" i="4"/>
  <c r="B2756" i="4"/>
  <c r="D2756" i="4"/>
  <c r="B2757" i="4"/>
  <c r="D2757" i="4"/>
  <c r="B2758" i="4"/>
  <c r="D2758" i="4"/>
  <c r="B2759" i="4"/>
  <c r="D2759" i="4"/>
  <c r="B2760" i="4"/>
  <c r="D2760" i="4"/>
  <c r="B2761" i="4"/>
  <c r="D2761" i="4"/>
  <c r="B2762" i="4"/>
  <c r="D2762" i="4"/>
  <c r="B2763" i="4"/>
  <c r="D2763" i="4"/>
  <c r="B2764" i="4"/>
  <c r="D2764" i="4"/>
  <c r="B2765" i="4"/>
  <c r="D2765" i="4"/>
  <c r="B2766" i="4"/>
  <c r="D2766" i="4"/>
  <c r="B2767" i="4"/>
  <c r="D2767" i="4"/>
  <c r="B2768" i="4"/>
  <c r="D2768" i="4"/>
  <c r="B2769" i="4"/>
  <c r="D2769" i="4"/>
  <c r="B2770" i="4"/>
  <c r="D2770" i="4"/>
  <c r="B2771" i="4"/>
  <c r="D2771" i="4"/>
  <c r="B2772" i="4"/>
  <c r="D2772" i="4"/>
  <c r="B2773" i="4"/>
  <c r="D2773" i="4"/>
  <c r="B2774" i="4"/>
  <c r="D2774" i="4"/>
  <c r="B2775" i="4"/>
  <c r="D2775" i="4"/>
  <c r="B2776" i="4"/>
  <c r="D2776" i="4"/>
  <c r="B2777" i="4"/>
  <c r="D2777" i="4"/>
  <c r="B2778" i="4"/>
  <c r="D2778" i="4"/>
  <c r="B2779" i="4"/>
  <c r="D2779" i="4"/>
  <c r="B2780" i="4"/>
  <c r="D2780" i="4"/>
  <c r="B2781" i="4"/>
  <c r="D2781" i="4"/>
  <c r="B2782" i="4"/>
  <c r="D2782" i="4"/>
  <c r="B2783" i="4"/>
  <c r="D2783" i="4"/>
  <c r="B2784" i="4"/>
  <c r="D2784" i="4"/>
  <c r="B2785" i="4"/>
  <c r="D2785" i="4"/>
  <c r="B2786" i="4"/>
  <c r="D2786" i="4"/>
  <c r="B2787" i="4"/>
  <c r="D2787" i="4"/>
  <c r="B2788" i="4"/>
  <c r="D2788" i="4"/>
  <c r="B2789" i="4"/>
  <c r="D2789" i="4"/>
  <c r="B2790" i="4"/>
  <c r="D2790" i="4"/>
  <c r="B2791" i="4"/>
  <c r="D2791" i="4"/>
  <c r="B2792" i="4"/>
  <c r="D2792" i="4"/>
  <c r="B2793" i="4"/>
  <c r="D2793" i="4"/>
  <c r="B2794" i="4"/>
  <c r="D2794" i="4"/>
  <c r="B2795" i="4"/>
  <c r="D2795" i="4"/>
  <c r="B2796" i="4"/>
  <c r="D2796" i="4"/>
  <c r="B2797" i="4"/>
  <c r="D2797" i="4"/>
  <c r="B2798" i="4"/>
  <c r="D2798" i="4"/>
  <c r="B2799" i="4"/>
  <c r="D2799" i="4"/>
  <c r="B2800" i="4"/>
  <c r="D2800" i="4"/>
  <c r="B2801" i="4"/>
  <c r="D2801" i="4"/>
  <c r="B2802" i="4"/>
  <c r="D2802" i="4"/>
  <c r="B2803" i="4"/>
  <c r="D2803" i="4"/>
  <c r="B2804" i="4"/>
  <c r="D2804" i="4"/>
  <c r="B2805" i="4"/>
  <c r="D2805" i="4"/>
  <c r="B2806" i="4"/>
  <c r="D2806" i="4"/>
  <c r="B2807" i="4"/>
  <c r="D2807" i="4"/>
  <c r="B2808" i="4"/>
  <c r="D2808" i="4"/>
  <c r="B2809" i="4"/>
  <c r="D2809" i="4"/>
  <c r="B2810" i="4"/>
  <c r="D2810" i="4"/>
  <c r="B2811" i="4"/>
  <c r="D2811" i="4"/>
  <c r="B2812" i="4"/>
  <c r="D2812" i="4"/>
  <c r="B2813" i="4"/>
  <c r="D2813" i="4"/>
  <c r="B2814" i="4"/>
  <c r="D2814" i="4"/>
  <c r="B2815" i="4"/>
  <c r="D2815" i="4"/>
  <c r="B2816" i="4"/>
  <c r="D2816" i="4"/>
  <c r="B2817" i="4"/>
  <c r="D2817" i="4"/>
  <c r="B2818" i="4"/>
  <c r="D2818" i="4"/>
  <c r="B2819" i="4"/>
  <c r="D2819" i="4"/>
  <c r="B2820" i="4"/>
  <c r="D2820" i="4"/>
  <c r="B2821" i="4"/>
  <c r="D2821" i="4"/>
  <c r="B2822" i="4"/>
  <c r="D2822" i="4"/>
  <c r="B2823" i="4"/>
  <c r="D2823" i="4"/>
  <c r="B2824" i="4"/>
  <c r="D2824" i="4"/>
  <c r="B2825" i="4"/>
  <c r="D2825" i="4"/>
  <c r="B2826" i="4"/>
  <c r="D2826" i="4"/>
  <c r="B2827" i="4"/>
  <c r="D2827" i="4"/>
  <c r="B2828" i="4"/>
  <c r="D2828" i="4"/>
  <c r="B2829" i="4"/>
  <c r="D2829" i="4"/>
  <c r="B2830" i="4"/>
  <c r="D2830" i="4"/>
  <c r="B2831" i="4"/>
  <c r="D2831" i="4"/>
  <c r="B2832" i="4"/>
  <c r="D2832" i="4"/>
  <c r="B2833" i="4"/>
  <c r="D2833" i="4"/>
  <c r="B2834" i="4"/>
  <c r="D2834" i="4"/>
  <c r="B2835" i="4"/>
  <c r="D2835" i="4"/>
  <c r="B2836" i="4"/>
  <c r="D2836" i="4"/>
  <c r="B2837" i="4"/>
  <c r="D2837" i="4"/>
  <c r="B2838" i="4"/>
  <c r="D2838" i="4"/>
  <c r="B2839" i="4"/>
  <c r="D2839" i="4"/>
  <c r="B2840" i="4"/>
  <c r="D2840" i="4"/>
  <c r="B2841" i="4"/>
  <c r="D2841" i="4"/>
  <c r="B2842" i="4"/>
  <c r="D2842" i="4"/>
  <c r="B2843" i="4"/>
  <c r="D2843" i="4"/>
  <c r="B2844" i="4"/>
  <c r="D2844" i="4"/>
  <c r="B2845" i="4"/>
  <c r="D2845" i="4"/>
  <c r="B2846" i="4"/>
  <c r="D2846" i="4"/>
  <c r="B2847" i="4"/>
  <c r="D2847" i="4"/>
  <c r="B2848" i="4"/>
  <c r="D2848" i="4"/>
  <c r="B2849" i="4"/>
  <c r="D2849" i="4"/>
  <c r="B2850" i="4"/>
  <c r="D2850" i="4"/>
  <c r="B2851" i="4"/>
  <c r="D2851" i="4"/>
  <c r="B2852" i="4"/>
  <c r="D2852" i="4"/>
  <c r="B2853" i="4"/>
  <c r="D2853" i="4"/>
  <c r="B2854" i="4"/>
  <c r="D2854" i="4"/>
  <c r="B2855" i="4"/>
  <c r="D2855" i="4"/>
  <c r="B2856" i="4"/>
  <c r="D2856" i="4"/>
  <c r="B2857" i="4"/>
  <c r="D2857" i="4"/>
  <c r="B2858" i="4"/>
  <c r="D2858" i="4"/>
  <c r="B2859" i="4"/>
  <c r="D2859" i="4"/>
  <c r="B2860" i="4"/>
  <c r="D2860" i="4"/>
  <c r="B2861" i="4"/>
  <c r="D2861" i="4"/>
  <c r="B2862" i="4"/>
  <c r="D2862" i="4"/>
  <c r="B2863" i="4"/>
  <c r="D2863" i="4"/>
  <c r="B2864" i="4"/>
  <c r="D2864" i="4"/>
  <c r="B2865" i="4"/>
  <c r="D2865" i="4"/>
  <c r="B2866" i="4"/>
  <c r="D2866" i="4"/>
  <c r="B2867" i="4"/>
  <c r="D2867" i="4"/>
  <c r="B2868" i="4"/>
  <c r="D2868" i="4"/>
  <c r="B2869" i="4"/>
  <c r="D2869" i="4"/>
  <c r="B2870" i="4"/>
  <c r="D2870" i="4"/>
  <c r="B2871" i="4"/>
  <c r="D2871" i="4"/>
  <c r="B2872" i="4"/>
  <c r="D2872" i="4"/>
  <c r="B2873" i="4"/>
  <c r="D2873" i="4"/>
  <c r="B2874" i="4"/>
  <c r="D2874" i="4"/>
  <c r="B2875" i="4"/>
  <c r="D2875" i="4"/>
  <c r="B2876" i="4"/>
  <c r="D2876" i="4"/>
  <c r="B2877" i="4"/>
  <c r="D2877" i="4"/>
  <c r="B2878" i="4"/>
  <c r="D2878" i="4"/>
  <c r="B2879" i="4"/>
  <c r="D2879" i="4"/>
  <c r="B2880" i="4"/>
  <c r="D2880" i="4"/>
  <c r="B2881" i="4"/>
  <c r="D2881" i="4"/>
  <c r="B2882" i="4"/>
  <c r="D2882" i="4"/>
  <c r="B2883" i="4"/>
  <c r="D2883" i="4"/>
  <c r="B2884" i="4"/>
  <c r="D2884" i="4"/>
  <c r="B2885" i="4"/>
  <c r="D2885" i="4"/>
  <c r="B2886" i="4"/>
  <c r="D2886" i="4"/>
  <c r="B2887" i="4"/>
  <c r="D2887" i="4"/>
  <c r="B2888" i="4"/>
  <c r="D2888" i="4"/>
  <c r="B2889" i="4"/>
  <c r="D2889" i="4"/>
  <c r="B2890" i="4"/>
  <c r="D2890" i="4"/>
  <c r="B2891" i="4"/>
  <c r="D2891" i="4"/>
  <c r="B2892" i="4"/>
  <c r="D2892" i="4"/>
  <c r="B2893" i="4"/>
  <c r="D2893" i="4"/>
  <c r="B2894" i="4"/>
  <c r="D2894" i="4"/>
  <c r="B2895" i="4"/>
  <c r="D2895" i="4"/>
  <c r="B2896" i="4"/>
  <c r="D2896" i="4"/>
  <c r="B2897" i="4"/>
  <c r="D2897" i="4"/>
  <c r="B2898" i="4"/>
  <c r="D2898" i="4"/>
  <c r="B2899" i="4"/>
  <c r="D2899" i="4"/>
  <c r="B2900" i="4"/>
  <c r="D2900" i="4"/>
  <c r="B2901" i="4"/>
  <c r="D2901" i="4"/>
  <c r="B2902" i="4"/>
  <c r="D2902" i="4"/>
  <c r="B2903" i="4"/>
  <c r="D2903" i="4"/>
  <c r="B2904" i="4"/>
  <c r="D2904" i="4"/>
  <c r="B2905" i="4"/>
  <c r="D2905" i="4"/>
  <c r="B2906" i="4"/>
  <c r="D2906" i="4"/>
  <c r="B2907" i="4"/>
  <c r="D2907" i="4"/>
  <c r="B2908" i="4"/>
  <c r="D2908" i="4"/>
  <c r="B2909" i="4"/>
  <c r="D2909" i="4"/>
  <c r="B2910" i="4"/>
  <c r="D2910" i="4"/>
  <c r="B2911" i="4"/>
  <c r="D2911" i="4"/>
  <c r="B2912" i="4"/>
  <c r="D2912" i="4"/>
  <c r="B2913" i="4"/>
  <c r="D2913" i="4"/>
  <c r="B2914" i="4"/>
  <c r="D2914" i="4"/>
  <c r="B2915" i="4"/>
  <c r="D2915" i="4"/>
  <c r="B2916" i="4"/>
  <c r="D2916" i="4"/>
  <c r="B2917" i="4"/>
  <c r="D2917" i="4"/>
  <c r="B2918" i="4"/>
  <c r="D2918" i="4"/>
  <c r="B2919" i="4"/>
  <c r="D2919" i="4"/>
  <c r="B2920" i="4"/>
  <c r="D2920" i="4"/>
  <c r="B2921" i="4"/>
  <c r="D2921" i="4"/>
  <c r="B2922" i="4"/>
  <c r="D2922" i="4"/>
  <c r="B2923" i="4"/>
  <c r="D2923" i="4"/>
  <c r="B2924" i="4"/>
  <c r="D2924" i="4"/>
  <c r="B2925" i="4"/>
  <c r="D2925" i="4"/>
  <c r="B2926" i="4"/>
  <c r="D2926" i="4"/>
  <c r="B2927" i="4"/>
  <c r="D2927" i="4"/>
  <c r="B2928" i="4"/>
  <c r="D2928" i="4"/>
  <c r="B2929" i="4"/>
  <c r="D2929" i="4"/>
  <c r="B2930" i="4"/>
  <c r="D2930" i="4"/>
  <c r="B2931" i="4"/>
  <c r="D2931" i="4"/>
  <c r="B2932" i="4"/>
  <c r="D2932" i="4"/>
  <c r="B2933" i="4"/>
  <c r="D2933" i="4"/>
  <c r="B2934" i="4"/>
  <c r="D2934" i="4"/>
  <c r="B2935" i="4"/>
  <c r="D2935" i="4"/>
  <c r="B2936" i="4"/>
  <c r="D2936" i="4"/>
  <c r="B2937" i="4"/>
  <c r="D2937" i="4"/>
  <c r="B2938" i="4"/>
  <c r="D2938" i="4"/>
  <c r="B2939" i="4"/>
  <c r="D2939" i="4"/>
  <c r="B2940" i="4"/>
  <c r="D2940" i="4"/>
  <c r="B2941" i="4"/>
  <c r="D2941" i="4"/>
  <c r="B2942" i="4"/>
  <c r="D2942" i="4"/>
  <c r="B2943" i="4"/>
  <c r="D2943" i="4"/>
  <c r="B2944" i="4"/>
  <c r="D2944" i="4"/>
  <c r="B2945" i="4"/>
  <c r="D2945" i="4"/>
  <c r="B2946" i="4"/>
  <c r="D2946" i="4"/>
  <c r="B2947" i="4"/>
  <c r="D2947" i="4"/>
  <c r="B2948" i="4"/>
  <c r="D2948" i="4"/>
  <c r="B2949" i="4"/>
  <c r="D2949" i="4"/>
  <c r="B2950" i="4"/>
  <c r="D2950" i="4"/>
  <c r="B2951" i="4"/>
  <c r="D2951" i="4"/>
  <c r="B2952" i="4"/>
  <c r="D2952" i="4"/>
  <c r="B2953" i="4"/>
  <c r="D2953" i="4"/>
  <c r="B2954" i="4"/>
  <c r="D2954" i="4"/>
  <c r="B2955" i="4"/>
  <c r="D2955" i="4"/>
  <c r="B2956" i="4"/>
  <c r="D2956" i="4"/>
  <c r="B2957" i="4"/>
  <c r="D2957" i="4"/>
  <c r="B2958" i="4"/>
  <c r="D2958" i="4"/>
  <c r="B2959" i="4"/>
  <c r="D2959" i="4"/>
  <c r="B2960" i="4"/>
  <c r="D2960" i="4"/>
  <c r="B2961" i="4"/>
  <c r="D2961" i="4"/>
  <c r="B2962" i="4"/>
  <c r="D2962" i="4"/>
  <c r="B2963" i="4"/>
  <c r="D2963" i="4"/>
  <c r="B2964" i="4"/>
  <c r="D2964" i="4"/>
  <c r="B2965" i="4"/>
  <c r="D2965" i="4"/>
  <c r="B2966" i="4"/>
  <c r="D2966" i="4"/>
  <c r="B2967" i="4"/>
  <c r="D2967" i="4"/>
  <c r="B2968" i="4"/>
  <c r="D2968" i="4"/>
  <c r="B2969" i="4"/>
  <c r="D2969" i="4"/>
  <c r="B2970" i="4"/>
  <c r="D2970" i="4"/>
  <c r="B2971" i="4"/>
  <c r="D2971" i="4"/>
  <c r="B2972" i="4"/>
  <c r="D2972" i="4"/>
  <c r="B2973" i="4"/>
  <c r="D2973" i="4"/>
  <c r="B2974" i="4"/>
  <c r="D2974" i="4"/>
  <c r="B2975" i="4"/>
  <c r="D2975" i="4"/>
  <c r="B2976" i="4"/>
  <c r="D2976" i="4"/>
  <c r="B2977" i="4"/>
  <c r="D2977" i="4"/>
  <c r="B2978" i="4"/>
  <c r="D2978" i="4"/>
  <c r="B2979" i="4"/>
  <c r="D2979" i="4"/>
  <c r="B2980" i="4"/>
  <c r="D2980" i="4"/>
  <c r="B2981" i="4"/>
  <c r="D2981" i="4"/>
  <c r="B2982" i="4"/>
  <c r="D2982" i="4"/>
  <c r="B2983" i="4"/>
  <c r="D2983" i="4"/>
  <c r="B2984" i="4"/>
  <c r="D2984" i="4"/>
  <c r="B2985" i="4"/>
  <c r="D2985" i="4"/>
  <c r="B2986" i="4"/>
  <c r="D2986" i="4"/>
  <c r="B2987" i="4"/>
  <c r="D2987" i="4"/>
  <c r="B2988" i="4"/>
  <c r="D2988" i="4"/>
  <c r="B2989" i="4"/>
  <c r="D2989" i="4"/>
  <c r="B2990" i="4"/>
  <c r="D2990" i="4"/>
  <c r="B2991" i="4"/>
  <c r="D2991" i="4"/>
  <c r="B2992" i="4"/>
  <c r="D2992" i="4"/>
  <c r="B2993" i="4"/>
  <c r="D2993" i="4"/>
  <c r="B2994" i="4"/>
  <c r="D2994" i="4"/>
  <c r="B2995" i="4"/>
  <c r="D2995" i="4"/>
  <c r="B2996" i="4"/>
  <c r="D2996" i="4"/>
  <c r="B2997" i="4"/>
  <c r="D2997" i="4"/>
  <c r="B2998" i="4"/>
  <c r="D2998" i="4"/>
  <c r="B2999" i="4"/>
  <c r="D2999" i="4"/>
  <c r="B3000" i="4"/>
  <c r="D3000" i="4"/>
  <c r="B3001" i="4"/>
  <c r="D3001" i="4"/>
  <c r="B3002" i="4"/>
  <c r="D3002" i="4"/>
  <c r="B3003" i="4"/>
  <c r="D3003" i="4"/>
  <c r="B3004" i="4"/>
  <c r="D3004" i="4"/>
  <c r="B3005" i="4"/>
  <c r="D3005" i="4"/>
  <c r="B3006" i="4"/>
  <c r="D3006" i="4"/>
  <c r="B3007" i="4"/>
  <c r="D3007" i="4"/>
  <c r="B3008" i="4"/>
  <c r="D3008" i="4"/>
  <c r="B3009" i="4"/>
  <c r="D3009" i="4"/>
  <c r="B3010" i="4"/>
  <c r="D3010" i="4"/>
  <c r="B3011" i="4"/>
  <c r="D3011" i="4"/>
  <c r="B3012" i="4"/>
  <c r="D3012" i="4"/>
  <c r="B3013" i="4"/>
  <c r="D3013" i="4"/>
  <c r="B3014" i="4"/>
  <c r="D3014" i="4"/>
  <c r="B3015" i="4"/>
  <c r="D3015" i="4"/>
  <c r="B3016" i="4"/>
  <c r="D3016" i="4"/>
  <c r="B3017" i="4"/>
  <c r="D3017" i="4"/>
  <c r="B3018" i="4"/>
  <c r="D3018" i="4"/>
  <c r="B3019" i="4"/>
  <c r="D3019" i="4"/>
  <c r="B3020" i="4"/>
  <c r="D3020" i="4"/>
  <c r="B3021" i="4"/>
  <c r="D3021" i="4"/>
  <c r="B3022" i="4"/>
  <c r="D3022" i="4"/>
  <c r="B3023" i="4"/>
  <c r="D3023" i="4"/>
  <c r="B3024" i="4"/>
  <c r="D3024" i="4"/>
  <c r="B3025" i="4"/>
  <c r="D3025" i="4"/>
  <c r="B3026" i="4"/>
  <c r="D3026" i="4"/>
  <c r="B3027" i="4"/>
  <c r="D3027" i="4"/>
  <c r="B3028" i="4"/>
  <c r="D3028" i="4"/>
  <c r="B3029" i="4"/>
  <c r="D3029" i="4"/>
  <c r="B3030" i="4"/>
  <c r="D3030" i="4"/>
  <c r="B3031" i="4"/>
  <c r="D3031" i="4"/>
  <c r="B3032" i="4"/>
  <c r="D3032" i="4"/>
  <c r="B3033" i="4"/>
  <c r="D3033" i="4"/>
  <c r="B3034" i="4"/>
  <c r="D3034" i="4"/>
  <c r="B3035" i="4"/>
  <c r="D3035" i="4"/>
  <c r="B3036" i="4"/>
  <c r="D3036" i="4"/>
  <c r="B3037" i="4"/>
  <c r="D3037" i="4"/>
  <c r="B3038" i="4"/>
  <c r="D3038" i="4"/>
  <c r="B3039" i="4"/>
  <c r="D3039" i="4"/>
  <c r="B3040" i="4"/>
  <c r="D3040" i="4"/>
  <c r="B3041" i="4"/>
  <c r="D3041" i="4"/>
  <c r="B3042" i="4"/>
  <c r="D3042" i="4"/>
  <c r="B3043" i="4"/>
  <c r="D3043" i="4"/>
  <c r="B3044" i="4"/>
  <c r="D3044" i="4"/>
  <c r="B3045" i="4"/>
  <c r="D3045" i="4"/>
  <c r="B3046" i="4"/>
  <c r="D3046" i="4"/>
  <c r="B3047" i="4"/>
  <c r="D3047" i="4"/>
  <c r="B3048" i="4"/>
  <c r="D3048" i="4"/>
  <c r="B3049" i="4"/>
  <c r="D3049" i="4"/>
  <c r="B3050" i="4"/>
  <c r="D3050" i="4"/>
  <c r="B3051" i="4"/>
  <c r="D3051" i="4"/>
  <c r="B3052" i="4"/>
  <c r="D3052" i="4"/>
  <c r="B3053" i="4"/>
  <c r="D3053" i="4"/>
  <c r="B3054" i="4"/>
  <c r="D3054" i="4"/>
  <c r="B3055" i="4"/>
  <c r="D3055" i="4"/>
  <c r="B3056" i="4"/>
  <c r="D3056" i="4"/>
  <c r="B3057" i="4"/>
  <c r="D3057" i="4"/>
  <c r="B3058" i="4"/>
  <c r="D3058" i="4"/>
  <c r="B3059" i="4"/>
  <c r="D3059" i="4"/>
  <c r="B3060" i="4"/>
  <c r="D3060" i="4"/>
  <c r="B3061" i="4"/>
  <c r="D3061" i="4"/>
  <c r="B3062" i="4"/>
  <c r="D3062" i="4"/>
  <c r="B3063" i="4"/>
  <c r="D3063" i="4"/>
  <c r="B3064" i="4"/>
  <c r="D3064" i="4"/>
  <c r="B3065" i="4"/>
  <c r="D3065" i="4"/>
  <c r="B3066" i="4"/>
  <c r="D3066" i="4"/>
  <c r="B3067" i="4"/>
  <c r="D3067" i="4"/>
  <c r="B3068" i="4"/>
  <c r="D3068" i="4"/>
  <c r="B3069" i="4"/>
  <c r="D3069" i="4"/>
  <c r="B3070" i="4"/>
  <c r="D3070" i="4"/>
  <c r="B3071" i="4"/>
  <c r="D3071" i="4"/>
  <c r="B3072" i="4"/>
  <c r="D3072" i="4"/>
  <c r="B3073" i="4"/>
  <c r="D3073" i="4"/>
  <c r="B3074" i="4"/>
  <c r="D3074" i="4"/>
  <c r="B3075" i="4"/>
  <c r="D3075" i="4"/>
  <c r="B3076" i="4"/>
  <c r="D3076" i="4"/>
  <c r="B3077" i="4"/>
  <c r="D3077" i="4"/>
  <c r="B3078" i="4"/>
  <c r="D3078" i="4"/>
  <c r="B3079" i="4"/>
  <c r="D3079" i="4"/>
  <c r="B3080" i="4"/>
  <c r="D3080" i="4"/>
  <c r="B3081" i="4"/>
  <c r="D3081" i="4"/>
  <c r="B3082" i="4"/>
  <c r="D3082" i="4"/>
  <c r="B3083" i="4"/>
  <c r="D3083" i="4"/>
  <c r="B3084" i="4"/>
  <c r="D3084" i="4"/>
  <c r="B3085" i="4"/>
  <c r="D3085" i="4"/>
  <c r="B3086" i="4"/>
  <c r="D3086" i="4"/>
  <c r="B3087" i="4"/>
  <c r="D3087" i="4"/>
  <c r="B3088" i="4"/>
  <c r="D3088" i="4"/>
  <c r="B3089" i="4"/>
  <c r="D3089" i="4"/>
  <c r="B3090" i="4"/>
  <c r="D3090" i="4"/>
  <c r="B3091" i="4"/>
  <c r="D3091" i="4"/>
  <c r="B3092" i="4"/>
  <c r="D3092" i="4"/>
  <c r="B3093" i="4"/>
  <c r="D3093" i="4"/>
  <c r="B3094" i="4"/>
  <c r="D3094" i="4"/>
  <c r="B3095" i="4"/>
  <c r="D3095" i="4"/>
  <c r="B3096" i="4"/>
  <c r="D3096" i="4"/>
  <c r="B3097" i="4"/>
  <c r="D3097" i="4"/>
  <c r="B3098" i="4"/>
  <c r="D3098" i="4"/>
  <c r="B3099" i="4"/>
  <c r="D3099" i="4"/>
  <c r="B3100" i="4"/>
  <c r="D3100" i="4"/>
  <c r="B3101" i="4"/>
  <c r="D3101" i="4"/>
  <c r="B3102" i="4"/>
  <c r="D3102" i="4"/>
  <c r="B3103" i="4"/>
  <c r="D3103" i="4"/>
  <c r="B3104" i="4"/>
  <c r="D3104" i="4"/>
  <c r="B3105" i="4"/>
  <c r="D3105" i="4"/>
  <c r="B3106" i="4"/>
  <c r="D3106" i="4"/>
  <c r="B3107" i="4"/>
  <c r="D3107" i="4"/>
  <c r="B3108" i="4"/>
  <c r="D3108" i="4"/>
  <c r="B3109" i="4"/>
  <c r="D3109" i="4"/>
  <c r="B3110" i="4"/>
  <c r="D3110" i="4"/>
  <c r="B3111" i="4"/>
  <c r="D3111" i="4"/>
  <c r="B3112" i="4"/>
  <c r="D3112" i="4"/>
  <c r="B3113" i="4"/>
  <c r="D3113" i="4"/>
  <c r="B3114" i="4"/>
  <c r="D3114" i="4"/>
  <c r="B3115" i="4"/>
  <c r="D3115" i="4"/>
  <c r="B3116" i="4"/>
  <c r="D3116" i="4"/>
  <c r="B3117" i="4"/>
  <c r="D3117" i="4"/>
  <c r="B3118" i="4"/>
  <c r="D3118" i="4"/>
  <c r="B3119" i="4"/>
  <c r="D3119" i="4"/>
  <c r="B3120" i="4"/>
  <c r="D3120" i="4"/>
  <c r="B3121" i="4"/>
  <c r="D3121" i="4"/>
  <c r="B3122" i="4"/>
  <c r="D3122" i="4"/>
  <c r="B3123" i="4"/>
  <c r="D3123" i="4"/>
  <c r="B3124" i="4"/>
  <c r="D3124" i="4"/>
  <c r="B3125" i="4"/>
  <c r="D3125" i="4"/>
  <c r="B3126" i="4"/>
  <c r="D3126" i="4"/>
  <c r="B3127" i="4"/>
  <c r="D3127" i="4"/>
  <c r="B3128" i="4"/>
  <c r="D3128" i="4"/>
  <c r="B3129" i="4"/>
  <c r="D3129" i="4"/>
  <c r="B3130" i="4"/>
  <c r="D3130" i="4"/>
  <c r="B3131" i="4"/>
  <c r="D3131" i="4"/>
  <c r="B3132" i="4"/>
  <c r="D3132" i="4"/>
  <c r="B3133" i="4"/>
  <c r="D3133" i="4"/>
  <c r="B3134" i="4"/>
  <c r="D3134" i="4"/>
  <c r="B3135" i="4"/>
  <c r="D3135" i="4"/>
  <c r="B3136" i="4"/>
  <c r="D3136" i="4"/>
  <c r="B3137" i="4"/>
  <c r="D3137" i="4"/>
  <c r="B3138" i="4"/>
  <c r="D3138" i="4"/>
  <c r="B3139" i="4"/>
  <c r="D3139" i="4"/>
  <c r="B3140" i="4"/>
  <c r="D3140" i="4"/>
  <c r="B3141" i="4"/>
  <c r="D3141" i="4"/>
  <c r="B3142" i="4"/>
  <c r="D3142" i="4"/>
  <c r="B3143" i="4"/>
  <c r="D3143" i="4"/>
  <c r="B3144" i="4"/>
  <c r="D3144" i="4"/>
  <c r="B3145" i="4"/>
  <c r="D3145" i="4"/>
  <c r="B3146" i="4"/>
  <c r="D3146" i="4"/>
  <c r="B3147" i="4"/>
  <c r="D3147" i="4"/>
  <c r="B3148" i="4"/>
  <c r="D3148" i="4"/>
  <c r="B3149" i="4"/>
  <c r="D3149" i="4"/>
  <c r="B3150" i="4"/>
  <c r="D3150" i="4"/>
  <c r="B3151" i="4"/>
  <c r="D3151" i="4"/>
  <c r="B3152" i="4"/>
  <c r="D3152" i="4"/>
  <c r="B3153" i="4"/>
  <c r="D3153" i="4"/>
  <c r="B3154" i="4"/>
  <c r="D3154" i="4"/>
  <c r="B3155" i="4"/>
  <c r="D3155" i="4"/>
  <c r="B3156" i="4"/>
  <c r="D3156" i="4"/>
  <c r="B3157" i="4"/>
  <c r="D3157" i="4"/>
  <c r="B3158" i="4"/>
  <c r="D3158" i="4"/>
  <c r="B3159" i="4"/>
  <c r="D3159" i="4"/>
  <c r="B3160" i="4"/>
  <c r="D3160" i="4"/>
  <c r="B3161" i="4"/>
  <c r="D3161" i="4"/>
  <c r="B3162" i="4"/>
  <c r="D3162" i="4"/>
  <c r="B3163" i="4"/>
  <c r="D3163" i="4"/>
  <c r="B3164" i="4"/>
  <c r="D3164" i="4"/>
  <c r="B3165" i="4"/>
  <c r="D3165" i="4"/>
  <c r="B3166" i="4"/>
  <c r="D3166" i="4"/>
  <c r="B3167" i="4"/>
  <c r="D3167" i="4"/>
  <c r="B3168" i="4"/>
  <c r="D3168" i="4"/>
  <c r="B3169" i="4"/>
  <c r="D3169" i="4"/>
  <c r="B3170" i="4"/>
  <c r="D3170" i="4"/>
  <c r="B3171" i="4"/>
  <c r="D3171" i="4"/>
  <c r="B3172" i="4"/>
  <c r="D3172" i="4"/>
  <c r="B3173" i="4"/>
  <c r="D3173" i="4"/>
  <c r="B3174" i="4"/>
  <c r="D3174" i="4"/>
  <c r="B3175" i="4"/>
  <c r="D3175" i="4"/>
  <c r="B3176" i="4"/>
  <c r="D3176" i="4"/>
  <c r="B3177" i="4"/>
  <c r="D3177" i="4"/>
  <c r="B3178" i="4"/>
  <c r="D3178" i="4"/>
  <c r="B3179" i="4"/>
  <c r="D3179" i="4"/>
  <c r="B3180" i="4"/>
  <c r="D3180" i="4"/>
  <c r="B3181" i="4"/>
  <c r="D3181" i="4"/>
  <c r="B3182" i="4"/>
  <c r="D3182" i="4"/>
  <c r="B3183" i="4"/>
  <c r="D3183" i="4"/>
  <c r="B3184" i="4"/>
  <c r="D3184" i="4"/>
  <c r="B3185" i="4"/>
  <c r="D3185" i="4"/>
  <c r="B3186" i="4"/>
  <c r="D3186" i="4"/>
  <c r="B3187" i="4"/>
  <c r="D3187" i="4"/>
  <c r="B3188" i="4"/>
  <c r="D3188" i="4"/>
  <c r="B3189" i="4"/>
  <c r="D3189" i="4"/>
  <c r="B3190" i="4"/>
  <c r="D3190" i="4"/>
  <c r="B3191" i="4"/>
  <c r="D3191" i="4"/>
  <c r="B3192" i="4"/>
  <c r="D3192" i="4"/>
  <c r="B3193" i="4"/>
  <c r="D3193" i="4"/>
  <c r="B3194" i="4"/>
  <c r="D3194" i="4"/>
  <c r="B3195" i="4"/>
  <c r="D3195" i="4"/>
  <c r="B3196" i="4"/>
  <c r="D3196" i="4"/>
  <c r="B3197" i="4"/>
  <c r="D3197" i="4"/>
  <c r="B3198" i="4"/>
  <c r="D3198" i="4"/>
  <c r="B3199" i="4"/>
  <c r="D3199" i="4"/>
  <c r="B3200" i="4"/>
  <c r="D3200" i="4"/>
  <c r="B3201" i="4"/>
  <c r="D3201" i="4"/>
  <c r="B3202" i="4"/>
  <c r="D3202" i="4"/>
  <c r="B3203" i="4"/>
  <c r="D3203" i="4"/>
  <c r="B3204" i="4"/>
  <c r="D3204" i="4"/>
  <c r="B3205" i="4"/>
  <c r="D3205" i="4"/>
  <c r="B3206" i="4"/>
  <c r="D3206" i="4"/>
  <c r="B3207" i="4"/>
  <c r="D3207" i="4"/>
  <c r="B3208" i="4"/>
  <c r="D3208" i="4"/>
  <c r="B3209" i="4"/>
  <c r="D3209" i="4"/>
  <c r="B3210" i="4"/>
  <c r="D3210" i="4"/>
  <c r="B3211" i="4"/>
  <c r="D3211" i="4"/>
  <c r="B3212" i="4"/>
  <c r="D3212" i="4"/>
  <c r="B3213" i="4"/>
  <c r="D3213" i="4"/>
  <c r="B3214" i="4"/>
  <c r="D3214" i="4"/>
  <c r="B3215" i="4"/>
  <c r="D3215" i="4"/>
  <c r="B3216" i="4"/>
  <c r="D3216" i="4"/>
  <c r="B3217" i="4"/>
  <c r="D3217" i="4"/>
  <c r="B3218" i="4"/>
  <c r="D3218" i="4"/>
  <c r="B3219" i="4"/>
  <c r="D3219" i="4"/>
  <c r="B3220" i="4"/>
  <c r="D3220" i="4"/>
  <c r="B3221" i="4"/>
  <c r="D3221" i="4"/>
  <c r="B3222" i="4"/>
  <c r="D3222" i="4"/>
  <c r="B3223" i="4"/>
  <c r="D3223" i="4"/>
  <c r="B3224" i="4"/>
  <c r="D3224" i="4"/>
  <c r="B3225" i="4"/>
  <c r="D3225" i="4"/>
  <c r="B3226" i="4"/>
  <c r="D3226" i="4"/>
  <c r="B3227" i="4"/>
  <c r="D3227" i="4"/>
  <c r="B3228" i="4"/>
  <c r="D3228" i="4"/>
  <c r="B3229" i="4"/>
  <c r="D3229" i="4"/>
  <c r="B3230" i="4"/>
  <c r="D3230" i="4"/>
  <c r="B3231" i="4"/>
  <c r="D3231" i="4"/>
  <c r="B3232" i="4"/>
  <c r="D3232" i="4"/>
  <c r="B3233" i="4"/>
  <c r="D3233" i="4"/>
  <c r="B3234" i="4"/>
  <c r="D3234" i="4"/>
  <c r="B3235" i="4"/>
  <c r="D3235" i="4"/>
  <c r="B3236" i="4"/>
  <c r="D3236" i="4"/>
  <c r="B3237" i="4"/>
  <c r="D3237" i="4"/>
  <c r="B3238" i="4"/>
  <c r="D3238" i="4"/>
  <c r="B3239" i="4"/>
  <c r="D3239" i="4"/>
  <c r="B3240" i="4"/>
  <c r="D3240" i="4"/>
  <c r="B3241" i="4"/>
  <c r="D3241" i="4"/>
  <c r="B3242" i="4"/>
  <c r="D3242" i="4"/>
  <c r="B3243" i="4"/>
  <c r="D3243" i="4"/>
  <c r="B3244" i="4"/>
  <c r="D3244" i="4"/>
  <c r="B3245" i="4"/>
  <c r="D3245" i="4"/>
  <c r="B3246" i="4"/>
  <c r="D3246" i="4"/>
  <c r="B3247" i="4"/>
  <c r="D3247" i="4"/>
  <c r="B3248" i="4"/>
  <c r="D3248" i="4"/>
  <c r="B3249" i="4"/>
  <c r="D3249" i="4"/>
  <c r="B3250" i="4"/>
  <c r="D3250" i="4"/>
  <c r="B3251" i="4"/>
  <c r="D3251" i="4"/>
  <c r="B3252" i="4"/>
  <c r="D3252" i="4"/>
  <c r="B3253" i="4"/>
  <c r="D3253" i="4"/>
  <c r="B3254" i="4"/>
  <c r="D3254" i="4"/>
  <c r="B3255" i="4"/>
  <c r="D3255" i="4"/>
  <c r="B3256" i="4"/>
  <c r="D3256" i="4"/>
  <c r="B3257" i="4"/>
  <c r="D3257" i="4"/>
  <c r="B3258" i="4"/>
  <c r="D3258" i="4"/>
  <c r="B3259" i="4"/>
  <c r="D3259" i="4"/>
  <c r="B3260" i="4"/>
  <c r="D3260" i="4"/>
  <c r="B3261" i="4"/>
  <c r="D3261" i="4"/>
  <c r="B3262" i="4"/>
  <c r="D3262" i="4"/>
  <c r="B3263" i="4"/>
  <c r="D3263" i="4"/>
  <c r="B3264" i="4"/>
  <c r="D3264" i="4"/>
  <c r="B3265" i="4"/>
  <c r="D3265" i="4"/>
  <c r="B3266" i="4"/>
  <c r="D3266" i="4"/>
  <c r="B3267" i="4"/>
  <c r="D3267" i="4"/>
  <c r="B3268" i="4"/>
  <c r="D3268" i="4"/>
  <c r="B3269" i="4"/>
  <c r="D3269" i="4"/>
  <c r="B3270" i="4"/>
  <c r="D3270" i="4"/>
  <c r="B3271" i="4"/>
  <c r="D3271" i="4"/>
  <c r="B3272" i="4"/>
  <c r="D3272" i="4"/>
  <c r="B3273" i="4"/>
  <c r="D3273" i="4"/>
  <c r="B3274" i="4"/>
  <c r="D3274" i="4"/>
  <c r="B3275" i="4"/>
  <c r="D3275" i="4"/>
  <c r="B3276" i="4"/>
  <c r="D3276" i="4"/>
  <c r="B3277" i="4"/>
  <c r="D3277" i="4"/>
  <c r="B3278" i="4"/>
  <c r="D3278" i="4"/>
  <c r="B3279" i="4"/>
  <c r="D3279" i="4"/>
  <c r="B3280" i="4"/>
  <c r="D3280" i="4"/>
  <c r="B3281" i="4"/>
  <c r="D3281" i="4"/>
  <c r="B3282" i="4"/>
  <c r="D3282" i="4"/>
  <c r="B3283" i="4"/>
  <c r="D3283" i="4"/>
  <c r="B3284" i="4"/>
  <c r="D3284" i="4"/>
  <c r="B3285" i="4"/>
  <c r="D3285" i="4"/>
  <c r="B3286" i="4"/>
  <c r="D3286" i="4"/>
  <c r="B3287" i="4"/>
  <c r="D3287" i="4"/>
  <c r="B3288" i="4"/>
  <c r="D3288" i="4"/>
  <c r="B3289" i="4"/>
  <c r="D3289" i="4"/>
  <c r="B3290" i="4"/>
  <c r="D3290" i="4"/>
  <c r="B3291" i="4"/>
  <c r="D3291" i="4"/>
  <c r="B3292" i="4"/>
  <c r="D3292" i="4"/>
  <c r="B3293" i="4"/>
  <c r="D3293" i="4"/>
  <c r="B3294" i="4"/>
  <c r="D3294" i="4"/>
  <c r="B3295" i="4"/>
  <c r="D3295" i="4"/>
  <c r="B3296" i="4"/>
  <c r="D3296" i="4"/>
  <c r="B3297" i="4"/>
  <c r="D3297" i="4"/>
  <c r="B3298" i="4"/>
  <c r="D3298" i="4"/>
  <c r="B3299" i="4"/>
  <c r="D3299" i="4"/>
  <c r="B3300" i="4"/>
  <c r="D3300" i="4"/>
  <c r="B3301" i="4"/>
  <c r="D3301" i="4"/>
  <c r="B3302" i="4"/>
  <c r="D3302" i="4"/>
  <c r="B3303" i="4"/>
  <c r="D3303" i="4"/>
  <c r="B3304" i="4"/>
  <c r="D3304" i="4"/>
  <c r="B3305" i="4"/>
  <c r="D3305" i="4"/>
  <c r="B3306" i="4"/>
  <c r="D3306" i="4"/>
  <c r="B3307" i="4"/>
  <c r="D3307" i="4"/>
  <c r="B3308" i="4"/>
  <c r="D3308" i="4"/>
  <c r="B3309" i="4"/>
  <c r="D3309" i="4"/>
  <c r="B3310" i="4"/>
  <c r="D3310" i="4"/>
  <c r="B3311" i="4"/>
  <c r="D3311" i="4"/>
  <c r="B3312" i="4"/>
  <c r="D3312" i="4"/>
  <c r="B3313" i="4"/>
  <c r="D3313" i="4"/>
  <c r="B3314" i="4"/>
  <c r="D3314" i="4"/>
  <c r="B3315" i="4"/>
  <c r="D3315" i="4"/>
  <c r="B3316" i="4"/>
  <c r="D3316" i="4"/>
  <c r="B3317" i="4"/>
  <c r="D3317" i="4"/>
  <c r="B3318" i="4"/>
  <c r="D3318" i="4"/>
  <c r="B3319" i="4"/>
  <c r="D3319" i="4"/>
  <c r="B3320" i="4"/>
  <c r="D3320" i="4"/>
  <c r="B3321" i="4"/>
  <c r="D3321" i="4"/>
  <c r="B3322" i="4"/>
  <c r="D3322" i="4"/>
  <c r="B3323" i="4"/>
  <c r="D3323" i="4"/>
  <c r="B3324" i="4"/>
  <c r="D3324" i="4"/>
  <c r="B3325" i="4"/>
  <c r="D3325" i="4"/>
  <c r="B3326" i="4"/>
  <c r="D3326" i="4"/>
  <c r="B3327" i="4"/>
  <c r="D3327" i="4"/>
  <c r="B3328" i="4"/>
  <c r="D3328" i="4"/>
  <c r="B3329" i="4"/>
  <c r="D3329" i="4"/>
  <c r="B3330" i="4"/>
  <c r="D3330" i="4"/>
  <c r="B3331" i="4"/>
  <c r="D3331" i="4"/>
  <c r="B3332" i="4"/>
  <c r="D3332" i="4"/>
  <c r="B3333" i="4"/>
  <c r="D3333" i="4"/>
  <c r="B3334" i="4"/>
  <c r="D3334" i="4"/>
  <c r="B3335" i="4"/>
  <c r="D3335" i="4"/>
  <c r="B3336" i="4"/>
  <c r="D3336" i="4"/>
  <c r="B3337" i="4"/>
  <c r="D3337" i="4"/>
  <c r="B3338" i="4"/>
  <c r="D3338" i="4"/>
  <c r="B3339" i="4"/>
  <c r="D3339" i="4"/>
  <c r="B3340" i="4"/>
  <c r="D3340" i="4"/>
  <c r="B3341" i="4"/>
  <c r="D3341" i="4"/>
  <c r="B3342" i="4"/>
  <c r="D3342" i="4"/>
  <c r="B3343" i="4"/>
  <c r="D3343" i="4"/>
  <c r="B3344" i="4"/>
  <c r="D3344" i="4"/>
  <c r="B3345" i="4"/>
  <c r="D3345" i="4"/>
  <c r="B3346" i="4"/>
  <c r="D3346" i="4"/>
  <c r="B3347" i="4"/>
  <c r="D3347" i="4"/>
  <c r="B3348" i="4"/>
  <c r="D3348" i="4"/>
  <c r="B3349" i="4"/>
  <c r="D3349" i="4"/>
  <c r="B3350" i="4"/>
  <c r="D3350" i="4"/>
  <c r="B3351" i="4"/>
  <c r="D3351" i="4"/>
  <c r="B3352" i="4"/>
  <c r="D3352" i="4"/>
  <c r="B3353" i="4"/>
  <c r="D3353" i="4"/>
  <c r="B3354" i="4"/>
  <c r="D3354" i="4"/>
  <c r="B3355" i="4"/>
  <c r="D3355" i="4"/>
  <c r="B3356" i="4"/>
  <c r="D3356" i="4"/>
  <c r="B3357" i="4"/>
  <c r="D3357" i="4"/>
  <c r="B3358" i="4"/>
  <c r="D3358" i="4"/>
  <c r="B3359" i="4"/>
  <c r="D3359" i="4"/>
  <c r="B3360" i="4"/>
  <c r="D3360" i="4"/>
  <c r="B3361" i="4"/>
  <c r="D3361" i="4"/>
  <c r="B3362" i="4"/>
  <c r="D3362" i="4"/>
  <c r="B3363" i="4"/>
  <c r="D3363" i="4"/>
  <c r="B3364" i="4"/>
  <c r="D3364" i="4"/>
  <c r="B3365" i="4"/>
  <c r="D3365" i="4"/>
  <c r="B3366" i="4"/>
  <c r="D3366" i="4"/>
  <c r="B3367" i="4"/>
  <c r="D3367" i="4"/>
  <c r="B3368" i="4"/>
  <c r="D3368" i="4"/>
  <c r="B3369" i="4"/>
  <c r="D3369" i="4"/>
  <c r="B3370" i="4"/>
  <c r="D3370" i="4"/>
  <c r="B3371" i="4"/>
  <c r="D3371" i="4"/>
  <c r="B3372" i="4"/>
  <c r="D3372" i="4"/>
  <c r="B3373" i="4"/>
  <c r="D3373" i="4"/>
  <c r="B3374" i="4"/>
  <c r="D3374" i="4"/>
  <c r="B3375" i="4"/>
  <c r="D3375" i="4"/>
  <c r="B3376" i="4"/>
  <c r="D3376" i="4"/>
  <c r="B3377" i="4"/>
  <c r="D3377" i="4"/>
  <c r="B3378" i="4"/>
  <c r="D3378" i="4"/>
  <c r="B3379" i="4"/>
  <c r="D3379" i="4"/>
  <c r="B3380" i="4"/>
  <c r="D3380" i="4"/>
  <c r="B3381" i="4"/>
  <c r="D3381" i="4"/>
  <c r="B3382" i="4"/>
  <c r="D3382" i="4"/>
  <c r="B3383" i="4"/>
  <c r="D3383" i="4"/>
  <c r="B3384" i="4"/>
  <c r="D3384" i="4"/>
  <c r="B3385" i="4"/>
  <c r="D3385" i="4"/>
  <c r="B3386" i="4"/>
  <c r="D3386" i="4"/>
  <c r="B3387" i="4"/>
  <c r="D3387" i="4"/>
  <c r="B3388" i="4"/>
  <c r="D3388" i="4"/>
  <c r="B3389" i="4"/>
  <c r="D3389" i="4"/>
  <c r="B3390" i="4"/>
  <c r="D3390" i="4"/>
  <c r="B3391" i="4"/>
  <c r="D3391" i="4"/>
  <c r="B3392" i="4"/>
  <c r="D3392" i="4"/>
  <c r="B3393" i="4"/>
  <c r="D3393" i="4"/>
  <c r="B3394" i="4"/>
  <c r="D3394" i="4"/>
  <c r="B3395" i="4"/>
  <c r="D3395" i="4"/>
  <c r="B3396" i="4"/>
  <c r="D3396" i="4"/>
  <c r="B3397" i="4"/>
  <c r="D3397" i="4"/>
  <c r="B3398" i="4"/>
  <c r="D3398" i="4"/>
  <c r="B3399" i="4"/>
  <c r="D3399" i="4"/>
  <c r="B3400" i="4"/>
  <c r="D3400" i="4"/>
  <c r="B3401" i="4"/>
  <c r="D3401" i="4"/>
  <c r="B3402" i="4"/>
  <c r="D3402" i="4"/>
  <c r="B3403" i="4"/>
  <c r="D3403" i="4"/>
  <c r="B3404" i="4"/>
  <c r="D3404" i="4"/>
  <c r="B3405" i="4"/>
  <c r="D3405" i="4"/>
  <c r="B3406" i="4"/>
  <c r="D3406" i="4"/>
  <c r="B3407" i="4"/>
  <c r="D3407" i="4"/>
  <c r="B3408" i="4"/>
  <c r="D3408" i="4"/>
  <c r="B3409" i="4"/>
  <c r="D3409" i="4"/>
  <c r="B3410" i="4"/>
  <c r="D3410" i="4"/>
  <c r="B3411" i="4"/>
  <c r="D3411" i="4"/>
  <c r="B3412" i="4"/>
  <c r="D3412" i="4"/>
  <c r="B3413" i="4"/>
  <c r="D3413" i="4"/>
  <c r="B3414" i="4"/>
  <c r="D3414" i="4"/>
  <c r="B3415" i="4"/>
  <c r="D3415" i="4"/>
  <c r="B3416" i="4"/>
  <c r="D3416" i="4"/>
  <c r="B3417" i="4"/>
  <c r="D3417" i="4"/>
  <c r="B3418" i="4"/>
  <c r="D3418" i="4"/>
  <c r="B3419" i="4"/>
  <c r="D3419" i="4"/>
  <c r="B3420" i="4"/>
  <c r="D3420" i="4"/>
  <c r="B3421" i="4"/>
  <c r="D3421" i="4"/>
  <c r="B3422" i="4"/>
  <c r="D3422" i="4"/>
  <c r="B3423" i="4"/>
  <c r="D3423" i="4"/>
  <c r="B3424" i="4"/>
  <c r="D3424" i="4"/>
  <c r="B3425" i="4"/>
  <c r="D3425" i="4"/>
  <c r="B3426" i="4"/>
  <c r="D3426" i="4"/>
  <c r="B3427" i="4"/>
  <c r="D3427" i="4"/>
  <c r="B3428" i="4"/>
  <c r="D3428" i="4"/>
  <c r="B3429" i="4"/>
  <c r="D3429" i="4"/>
  <c r="B3430" i="4"/>
  <c r="D3430" i="4"/>
  <c r="B3431" i="4"/>
  <c r="D3431" i="4"/>
  <c r="B3432" i="4"/>
  <c r="D3432" i="4"/>
  <c r="B3433" i="4"/>
  <c r="D3433" i="4"/>
  <c r="B3434" i="4"/>
  <c r="D3434" i="4"/>
  <c r="B3435" i="4"/>
  <c r="D3435" i="4"/>
  <c r="B3436" i="4"/>
  <c r="D3436" i="4"/>
  <c r="B3437" i="4"/>
  <c r="D3437" i="4"/>
  <c r="B3438" i="4"/>
  <c r="D3438" i="4"/>
  <c r="B3439" i="4"/>
  <c r="D3439" i="4"/>
  <c r="B3440" i="4"/>
  <c r="D3440" i="4"/>
  <c r="B3441" i="4"/>
  <c r="D3441" i="4"/>
  <c r="B3442" i="4"/>
  <c r="D3442" i="4"/>
  <c r="B3443" i="4"/>
  <c r="D3443" i="4"/>
  <c r="B3444" i="4"/>
  <c r="D3444" i="4"/>
  <c r="B3445" i="4"/>
  <c r="D3445" i="4"/>
  <c r="B3446" i="4"/>
  <c r="D3446" i="4"/>
  <c r="B3447" i="4"/>
  <c r="D3447" i="4"/>
  <c r="B3448" i="4"/>
  <c r="D3448" i="4"/>
  <c r="B3449" i="4"/>
  <c r="D3449" i="4"/>
  <c r="B3450" i="4"/>
  <c r="D3450" i="4"/>
  <c r="B3451" i="4"/>
  <c r="D3451" i="4"/>
  <c r="B3452" i="4"/>
  <c r="D3452" i="4"/>
  <c r="B3453" i="4"/>
  <c r="D3453" i="4"/>
  <c r="B3454" i="4"/>
  <c r="D3454" i="4"/>
  <c r="B3455" i="4"/>
  <c r="D3455" i="4"/>
  <c r="B3456" i="4"/>
  <c r="D3456" i="4"/>
  <c r="B3457" i="4"/>
  <c r="D3457" i="4"/>
  <c r="B3458" i="4"/>
  <c r="D3458" i="4"/>
  <c r="B3459" i="4"/>
  <c r="D3459" i="4"/>
  <c r="B3460" i="4"/>
  <c r="D3460" i="4"/>
  <c r="B3461" i="4"/>
  <c r="D3461" i="4"/>
  <c r="B3462" i="4"/>
  <c r="D3462" i="4"/>
  <c r="B3463" i="4"/>
  <c r="D3463" i="4"/>
  <c r="B3464" i="4"/>
  <c r="D3464" i="4"/>
  <c r="B3465" i="4"/>
  <c r="D3465" i="4"/>
  <c r="B3466" i="4"/>
  <c r="D3466" i="4"/>
  <c r="B3467" i="4"/>
  <c r="D3467" i="4"/>
  <c r="B3468" i="4"/>
  <c r="D3468" i="4"/>
  <c r="B3469" i="4"/>
  <c r="D3469" i="4"/>
  <c r="B3470" i="4"/>
  <c r="D3470" i="4"/>
  <c r="B3471" i="4"/>
  <c r="D3471" i="4"/>
  <c r="B3472" i="4"/>
  <c r="D3472" i="4"/>
  <c r="B3473" i="4"/>
  <c r="D3473" i="4"/>
  <c r="B3474" i="4"/>
  <c r="D3474" i="4"/>
  <c r="B3475" i="4"/>
  <c r="D3475" i="4"/>
  <c r="B3476" i="4"/>
  <c r="D3476" i="4"/>
  <c r="B3477" i="4"/>
  <c r="D3477" i="4"/>
  <c r="B3478" i="4"/>
  <c r="D3478" i="4"/>
  <c r="B3479" i="4"/>
  <c r="D3479" i="4"/>
  <c r="B3480" i="4"/>
  <c r="D3480" i="4"/>
  <c r="B3481" i="4"/>
  <c r="D3481" i="4"/>
  <c r="B3482" i="4"/>
  <c r="D3482" i="4"/>
  <c r="B3483" i="4"/>
  <c r="D3483" i="4"/>
  <c r="B3484" i="4"/>
  <c r="D3484" i="4"/>
  <c r="B3485" i="4"/>
  <c r="D3485" i="4"/>
  <c r="B3486" i="4"/>
  <c r="D3486" i="4"/>
  <c r="B3487" i="4"/>
  <c r="D3487" i="4"/>
  <c r="B3488" i="4"/>
  <c r="D3488" i="4"/>
  <c r="B3489" i="4"/>
  <c r="D3489" i="4"/>
  <c r="B3490" i="4"/>
  <c r="D3490" i="4"/>
  <c r="B3491" i="4"/>
  <c r="D3491" i="4"/>
  <c r="B3492" i="4"/>
  <c r="D3492" i="4"/>
  <c r="B3493" i="4"/>
  <c r="D3493" i="4"/>
  <c r="B3494" i="4"/>
  <c r="D3494" i="4"/>
  <c r="B3495" i="4"/>
  <c r="D3495" i="4"/>
  <c r="B3496" i="4"/>
  <c r="D3496" i="4"/>
  <c r="B3497" i="4"/>
  <c r="D3497" i="4"/>
  <c r="B3498" i="4"/>
  <c r="D3498" i="4"/>
  <c r="B3499" i="4"/>
  <c r="D3499" i="4"/>
  <c r="B3500" i="4"/>
  <c r="D3500" i="4"/>
  <c r="B3501" i="4"/>
  <c r="D3501" i="4"/>
  <c r="B3502" i="4"/>
  <c r="D3502" i="4"/>
  <c r="B3503" i="4"/>
  <c r="D3503" i="4"/>
  <c r="B3504" i="4"/>
  <c r="D3504" i="4"/>
  <c r="B3505" i="4"/>
  <c r="D3505" i="4"/>
  <c r="B3506" i="4"/>
  <c r="D3506" i="4"/>
  <c r="B3507" i="4"/>
  <c r="D3507" i="4"/>
  <c r="B3508" i="4"/>
  <c r="D3508" i="4"/>
  <c r="B3509" i="4"/>
  <c r="D3509" i="4"/>
  <c r="B3510" i="4"/>
  <c r="D3510" i="4"/>
  <c r="B3511" i="4"/>
  <c r="D3511" i="4"/>
  <c r="B3512" i="4"/>
  <c r="D3512" i="4"/>
  <c r="B3513" i="4"/>
  <c r="D3513" i="4"/>
  <c r="B3514" i="4"/>
  <c r="D3514" i="4"/>
  <c r="B3515" i="4"/>
  <c r="D3515" i="4"/>
  <c r="B3516" i="4"/>
  <c r="D3516" i="4"/>
  <c r="B3517" i="4"/>
  <c r="D3517" i="4"/>
  <c r="B3518" i="4"/>
  <c r="D3518" i="4"/>
  <c r="B3519" i="4"/>
  <c r="D3519" i="4"/>
  <c r="B3520" i="4"/>
  <c r="D3520" i="4"/>
  <c r="B3521" i="4"/>
  <c r="D3521" i="4"/>
  <c r="B3522" i="4"/>
  <c r="D3522" i="4"/>
  <c r="B3523" i="4"/>
  <c r="D3523" i="4"/>
  <c r="B3524" i="4"/>
  <c r="D3524" i="4"/>
  <c r="B3525" i="4"/>
  <c r="D3525" i="4"/>
  <c r="B3526" i="4"/>
  <c r="D3526" i="4"/>
  <c r="B3527" i="4"/>
  <c r="D3527" i="4"/>
  <c r="B3528" i="4"/>
  <c r="D3528" i="4"/>
  <c r="B3529" i="4"/>
  <c r="D3529" i="4"/>
  <c r="B3530" i="4"/>
  <c r="D3530" i="4"/>
  <c r="B3531" i="4"/>
  <c r="D3531" i="4"/>
  <c r="B3532" i="4"/>
  <c r="D3532" i="4"/>
  <c r="B3533" i="4"/>
  <c r="D3533" i="4"/>
  <c r="B3534" i="4"/>
  <c r="D3534" i="4"/>
  <c r="B3535" i="4"/>
  <c r="D3535" i="4"/>
  <c r="B3536" i="4"/>
  <c r="D3536" i="4"/>
  <c r="B3537" i="4"/>
  <c r="D3537" i="4"/>
  <c r="B3538" i="4"/>
  <c r="D3538" i="4"/>
  <c r="B3539" i="4"/>
  <c r="D3539" i="4"/>
  <c r="B3540" i="4"/>
  <c r="D3540" i="4"/>
  <c r="B3541" i="4"/>
  <c r="D3541" i="4"/>
  <c r="B3542" i="4"/>
  <c r="D3542" i="4"/>
  <c r="B3543" i="4"/>
  <c r="D3543" i="4"/>
  <c r="B3544" i="4"/>
  <c r="D3544" i="4"/>
  <c r="B3545" i="4"/>
  <c r="D3545" i="4"/>
  <c r="B3546" i="4"/>
  <c r="D3546" i="4"/>
  <c r="B3547" i="4"/>
  <c r="D3547" i="4"/>
  <c r="B3548" i="4"/>
  <c r="D3548" i="4"/>
  <c r="B3549" i="4"/>
  <c r="D3549" i="4"/>
  <c r="B3550" i="4"/>
  <c r="D3550" i="4"/>
  <c r="B3551" i="4"/>
  <c r="D3551" i="4"/>
  <c r="B3552" i="4"/>
  <c r="D3552" i="4"/>
  <c r="B3553" i="4"/>
  <c r="D3553" i="4"/>
  <c r="B3554" i="4"/>
  <c r="D3554" i="4"/>
  <c r="B3555" i="4"/>
  <c r="D3555" i="4"/>
  <c r="B3556" i="4"/>
  <c r="D3556" i="4"/>
  <c r="B3557" i="4"/>
  <c r="D3557" i="4"/>
  <c r="B3558" i="4"/>
  <c r="D3558" i="4"/>
  <c r="B3559" i="4"/>
  <c r="D3559" i="4"/>
  <c r="B3560" i="4"/>
  <c r="D3560" i="4"/>
  <c r="B3561" i="4"/>
  <c r="D3561" i="4"/>
  <c r="B3562" i="4"/>
  <c r="D3562" i="4"/>
  <c r="B3563" i="4"/>
  <c r="D3563" i="4"/>
  <c r="B3564" i="4"/>
  <c r="D3564" i="4"/>
  <c r="B3565" i="4"/>
  <c r="D3565" i="4"/>
  <c r="B3566" i="4"/>
  <c r="D3566" i="4"/>
  <c r="B3567" i="4"/>
  <c r="D3567" i="4"/>
  <c r="B3568" i="4"/>
  <c r="D3568" i="4"/>
  <c r="B3569" i="4"/>
  <c r="D3569" i="4"/>
  <c r="B3570" i="4"/>
  <c r="D3570" i="4"/>
  <c r="B3571" i="4"/>
  <c r="D3571" i="4"/>
  <c r="B3572" i="4"/>
  <c r="D3572" i="4"/>
  <c r="B3573" i="4"/>
  <c r="D3573" i="4"/>
  <c r="B3574" i="4"/>
  <c r="D3574" i="4"/>
  <c r="B3575" i="4"/>
  <c r="D3575" i="4"/>
  <c r="B3576" i="4"/>
  <c r="D3576" i="4"/>
  <c r="B3577" i="4"/>
  <c r="D3577" i="4"/>
  <c r="B3578" i="4"/>
  <c r="D3578" i="4"/>
  <c r="B3579" i="4"/>
  <c r="D3579" i="4"/>
  <c r="B3580" i="4"/>
  <c r="D3580" i="4"/>
  <c r="B3581" i="4"/>
  <c r="D3581" i="4"/>
  <c r="B3582" i="4"/>
  <c r="D3582" i="4"/>
  <c r="B3583" i="4"/>
  <c r="D3583" i="4"/>
  <c r="B3584" i="4"/>
  <c r="D3584" i="4"/>
  <c r="B3585" i="4"/>
  <c r="D3585" i="4"/>
  <c r="B3586" i="4"/>
  <c r="D3586" i="4"/>
  <c r="B3587" i="4"/>
  <c r="D3587" i="4"/>
  <c r="B3588" i="4"/>
  <c r="D3588" i="4"/>
  <c r="B3589" i="4"/>
  <c r="D3589" i="4"/>
  <c r="B3590" i="4"/>
  <c r="D3590" i="4"/>
  <c r="B3591" i="4"/>
  <c r="D3591" i="4"/>
  <c r="B3592" i="4"/>
  <c r="D3592" i="4"/>
  <c r="B3593" i="4"/>
  <c r="D3593" i="4"/>
  <c r="B3594" i="4"/>
  <c r="D3594" i="4"/>
  <c r="B3595" i="4"/>
  <c r="D3595" i="4"/>
  <c r="B3596" i="4"/>
  <c r="D3596" i="4"/>
  <c r="B3597" i="4"/>
  <c r="D3597" i="4"/>
  <c r="B3598" i="4"/>
  <c r="D3598" i="4"/>
  <c r="B3599" i="4"/>
  <c r="D3599" i="4"/>
  <c r="B3600" i="4"/>
  <c r="D3600" i="4"/>
  <c r="B3601" i="4"/>
  <c r="D3601" i="4"/>
  <c r="B3602" i="4"/>
  <c r="D3602" i="4"/>
  <c r="B3603" i="4"/>
  <c r="D3603" i="4"/>
  <c r="B3604" i="4"/>
  <c r="D3604" i="4"/>
  <c r="B3605" i="4"/>
  <c r="D3605" i="4"/>
  <c r="B3606" i="4"/>
  <c r="D3606" i="4"/>
  <c r="B3607" i="4"/>
  <c r="D3607" i="4"/>
  <c r="B3608" i="4"/>
  <c r="D3608" i="4"/>
  <c r="B3609" i="4"/>
  <c r="D3609" i="4"/>
  <c r="B3610" i="4"/>
  <c r="D3610" i="4"/>
  <c r="B3611" i="4"/>
  <c r="D3611" i="4"/>
  <c r="B3612" i="4"/>
  <c r="D3612" i="4"/>
  <c r="B3613" i="4"/>
  <c r="D3613" i="4"/>
  <c r="B3614" i="4"/>
  <c r="D3614" i="4"/>
  <c r="B3615" i="4"/>
  <c r="D3615" i="4"/>
  <c r="B3616" i="4"/>
  <c r="D3616" i="4"/>
  <c r="B3617" i="4"/>
  <c r="D3617" i="4"/>
  <c r="B3618" i="4"/>
  <c r="D3618" i="4"/>
  <c r="B3619" i="4"/>
  <c r="D3619" i="4"/>
  <c r="B3620" i="4"/>
  <c r="D3620" i="4"/>
  <c r="B3621" i="4"/>
  <c r="D3621" i="4"/>
  <c r="B3622" i="4"/>
  <c r="D3622" i="4"/>
  <c r="B3623" i="4"/>
  <c r="D3623" i="4"/>
  <c r="B3624" i="4"/>
  <c r="D3624" i="4"/>
  <c r="B3625" i="4"/>
  <c r="D3625" i="4"/>
  <c r="B3626" i="4"/>
  <c r="D3626" i="4"/>
  <c r="B3627" i="4"/>
  <c r="D3627" i="4"/>
  <c r="B3628" i="4"/>
  <c r="D3628" i="4"/>
  <c r="B3629" i="4"/>
  <c r="D3629" i="4"/>
  <c r="B3630" i="4"/>
  <c r="D3630" i="4"/>
  <c r="B3631" i="4"/>
  <c r="D3631" i="4"/>
  <c r="B3632" i="4"/>
  <c r="D3632" i="4"/>
  <c r="B3633" i="4"/>
  <c r="D3633" i="4"/>
  <c r="B3634" i="4"/>
  <c r="D3634" i="4"/>
  <c r="B3635" i="4"/>
  <c r="D3635" i="4"/>
  <c r="B3636" i="4"/>
  <c r="D3636" i="4"/>
  <c r="B3637" i="4"/>
  <c r="D3637" i="4"/>
  <c r="B3638" i="4"/>
  <c r="D3638" i="4"/>
  <c r="B3639" i="4"/>
  <c r="D3639" i="4"/>
  <c r="B3640" i="4"/>
  <c r="D3640" i="4"/>
  <c r="B3641" i="4"/>
  <c r="D3641" i="4"/>
  <c r="B3642" i="4"/>
  <c r="D3642" i="4"/>
  <c r="B3643" i="4"/>
  <c r="D3643" i="4"/>
  <c r="B3644" i="4"/>
  <c r="D3644" i="4"/>
  <c r="B3645" i="4"/>
  <c r="D3645" i="4"/>
  <c r="B3646" i="4"/>
  <c r="D3646" i="4"/>
  <c r="B3647" i="4"/>
  <c r="D3647" i="4"/>
  <c r="B3648" i="4"/>
  <c r="D3648" i="4"/>
  <c r="B3649" i="4"/>
  <c r="D3649" i="4"/>
  <c r="B3650" i="4"/>
  <c r="D3650" i="4"/>
  <c r="B3651" i="4"/>
  <c r="D3651" i="4"/>
  <c r="B3652" i="4"/>
  <c r="D3652" i="4"/>
  <c r="B3653" i="4"/>
  <c r="D3653" i="4"/>
  <c r="B3654" i="4"/>
  <c r="D3654" i="4"/>
  <c r="B3655" i="4"/>
  <c r="D3655" i="4"/>
  <c r="B3656" i="4"/>
  <c r="D3656" i="4"/>
  <c r="B3657" i="4"/>
  <c r="D3657" i="4"/>
  <c r="B3658" i="4"/>
  <c r="D3658" i="4"/>
  <c r="B3659" i="4"/>
  <c r="D3659" i="4"/>
  <c r="B3660" i="4"/>
  <c r="D3660" i="4"/>
  <c r="B3661" i="4"/>
  <c r="D3661" i="4"/>
  <c r="B3662" i="4"/>
  <c r="D3662" i="4"/>
  <c r="B3663" i="4"/>
  <c r="D3663" i="4"/>
  <c r="B3664" i="4"/>
  <c r="D3664" i="4"/>
  <c r="B3665" i="4"/>
  <c r="D3665" i="4"/>
  <c r="B3666" i="4"/>
  <c r="D3666" i="4"/>
  <c r="B3667" i="4"/>
  <c r="D3667" i="4"/>
  <c r="B3668" i="4"/>
  <c r="D3668" i="4"/>
  <c r="B3669" i="4"/>
  <c r="D3669" i="4"/>
  <c r="B3670" i="4"/>
  <c r="D3670" i="4"/>
  <c r="B3671" i="4"/>
  <c r="D3671" i="4"/>
  <c r="B3672" i="4"/>
  <c r="D3672" i="4"/>
  <c r="B3673" i="4"/>
  <c r="D3673" i="4"/>
  <c r="B3674" i="4"/>
  <c r="D3674" i="4"/>
  <c r="B3675" i="4"/>
  <c r="D3675" i="4"/>
  <c r="B3676" i="4"/>
  <c r="D3676" i="4"/>
  <c r="B3677" i="4"/>
  <c r="D3677" i="4"/>
  <c r="B3678" i="4"/>
  <c r="D3678" i="4"/>
  <c r="B3679" i="4"/>
  <c r="D3679" i="4"/>
  <c r="B3680" i="4"/>
  <c r="D3680" i="4"/>
  <c r="B3681" i="4"/>
  <c r="D3681" i="4"/>
  <c r="B3682" i="4"/>
  <c r="D3682" i="4"/>
  <c r="B3683" i="4"/>
  <c r="D3683" i="4"/>
  <c r="B3684" i="4"/>
  <c r="D3684" i="4"/>
  <c r="B3685" i="4"/>
  <c r="D3685" i="4"/>
  <c r="B3686" i="4"/>
  <c r="D3686" i="4"/>
  <c r="B3687" i="4"/>
  <c r="D3687" i="4"/>
  <c r="B3688" i="4"/>
  <c r="D3688" i="4"/>
  <c r="B3689" i="4"/>
  <c r="D3689" i="4"/>
  <c r="B3690" i="4"/>
  <c r="D3690" i="4"/>
  <c r="B3691" i="4"/>
  <c r="D3691" i="4"/>
  <c r="B3692" i="4"/>
  <c r="D3692" i="4"/>
  <c r="B3693" i="4"/>
  <c r="D3693" i="4"/>
  <c r="B3694" i="4"/>
  <c r="D3694" i="4"/>
  <c r="B3695" i="4"/>
  <c r="D3695" i="4"/>
  <c r="B3696" i="4"/>
  <c r="D3696" i="4"/>
  <c r="B3697" i="4"/>
  <c r="D3697" i="4"/>
  <c r="B3698" i="4"/>
  <c r="D3698" i="4"/>
  <c r="B3699" i="4"/>
  <c r="D3699" i="4"/>
  <c r="B3700" i="4"/>
  <c r="D3700" i="4"/>
  <c r="B3701" i="4"/>
  <c r="D3701" i="4"/>
  <c r="B3702" i="4"/>
  <c r="D3702" i="4"/>
  <c r="B3703" i="4"/>
  <c r="D3703" i="4"/>
  <c r="B3704" i="4"/>
  <c r="D3704" i="4"/>
  <c r="B3705" i="4"/>
  <c r="D3705" i="4"/>
  <c r="B3706" i="4"/>
  <c r="D3706" i="4"/>
  <c r="B3707" i="4"/>
  <c r="D3707" i="4"/>
  <c r="B3708" i="4"/>
  <c r="D3708" i="4"/>
  <c r="B3709" i="4"/>
  <c r="D3709" i="4"/>
  <c r="B3710" i="4"/>
  <c r="D3710" i="4"/>
  <c r="B3711" i="4"/>
  <c r="D3711" i="4"/>
  <c r="B3712" i="4"/>
  <c r="D3712" i="4"/>
  <c r="B3713" i="4"/>
  <c r="D3713" i="4"/>
  <c r="B3714" i="4"/>
  <c r="D3714" i="4"/>
  <c r="B3715" i="4"/>
  <c r="D3715" i="4"/>
  <c r="B3716" i="4"/>
  <c r="D3716" i="4"/>
  <c r="B3717" i="4"/>
  <c r="D3717" i="4"/>
  <c r="B3718" i="4"/>
  <c r="D3718" i="4"/>
  <c r="B3719" i="4"/>
  <c r="D3719" i="4"/>
  <c r="B3720" i="4"/>
  <c r="D3720" i="4"/>
  <c r="B3721" i="4"/>
  <c r="D3721" i="4"/>
  <c r="B3722" i="4"/>
  <c r="D3722" i="4"/>
  <c r="B3723" i="4"/>
  <c r="D3723" i="4"/>
  <c r="B3724" i="4"/>
  <c r="D3724" i="4"/>
  <c r="B3725" i="4"/>
  <c r="D3725" i="4"/>
  <c r="B3726" i="4"/>
  <c r="D3726" i="4"/>
  <c r="B3727" i="4"/>
  <c r="D3727" i="4"/>
  <c r="B3728" i="4"/>
  <c r="D3728" i="4"/>
  <c r="B3729" i="4"/>
  <c r="D3729" i="4"/>
  <c r="B3730" i="4"/>
  <c r="D3730" i="4"/>
  <c r="B3731" i="4"/>
  <c r="D3731" i="4"/>
  <c r="B3732" i="4"/>
  <c r="D3732" i="4"/>
  <c r="B3733" i="4"/>
  <c r="D3733" i="4"/>
  <c r="B3734" i="4"/>
  <c r="D3734" i="4"/>
  <c r="B3735" i="4"/>
  <c r="D3735" i="4"/>
  <c r="B3736" i="4"/>
  <c r="D3736" i="4"/>
  <c r="B3737" i="4"/>
  <c r="D3737" i="4"/>
  <c r="B3738" i="4"/>
  <c r="D3738" i="4"/>
  <c r="B3739" i="4"/>
  <c r="D3739" i="4"/>
  <c r="B3740" i="4"/>
  <c r="D3740" i="4"/>
  <c r="B3741" i="4"/>
  <c r="D3741" i="4"/>
  <c r="B3742" i="4"/>
  <c r="D3742" i="4"/>
  <c r="B3743" i="4"/>
  <c r="D3743" i="4"/>
  <c r="B3744" i="4"/>
  <c r="D3744" i="4"/>
  <c r="B3745" i="4"/>
  <c r="D3745" i="4"/>
  <c r="B3746" i="4"/>
  <c r="D3746" i="4"/>
  <c r="B3747" i="4"/>
  <c r="D3747" i="4"/>
  <c r="B3748" i="4"/>
  <c r="D3748" i="4"/>
  <c r="B3749" i="4"/>
  <c r="D3749" i="4"/>
  <c r="B3750" i="4"/>
  <c r="D3750" i="4"/>
  <c r="B3751" i="4"/>
  <c r="D3751" i="4"/>
  <c r="B3752" i="4"/>
  <c r="D3752" i="4"/>
  <c r="B3753" i="4"/>
  <c r="D3753" i="4"/>
  <c r="B3754" i="4"/>
  <c r="D3754" i="4"/>
  <c r="B3755" i="4"/>
  <c r="D3755" i="4"/>
  <c r="B3756" i="4"/>
  <c r="D3756" i="4"/>
  <c r="B3757" i="4"/>
  <c r="D3757" i="4"/>
  <c r="B3758" i="4"/>
  <c r="D3758" i="4"/>
  <c r="B3759" i="4"/>
  <c r="D3759" i="4"/>
  <c r="B3760" i="4"/>
  <c r="D3760" i="4"/>
  <c r="B3761" i="4"/>
  <c r="D3761" i="4"/>
  <c r="B3762" i="4"/>
  <c r="D3762" i="4"/>
  <c r="B3763" i="4"/>
  <c r="D3763" i="4"/>
  <c r="B3764" i="4"/>
  <c r="D3764" i="4"/>
  <c r="B3765" i="4"/>
  <c r="D3765" i="4"/>
  <c r="B3766" i="4"/>
  <c r="D3766" i="4"/>
  <c r="B3767" i="4"/>
  <c r="D3767" i="4"/>
  <c r="B3768" i="4"/>
  <c r="D3768" i="4"/>
  <c r="B3769" i="4"/>
  <c r="D3769" i="4"/>
  <c r="B3770" i="4"/>
  <c r="D3770" i="4"/>
  <c r="B3771" i="4"/>
  <c r="D3771" i="4"/>
  <c r="B3772" i="4"/>
  <c r="D3772" i="4"/>
  <c r="B3773" i="4"/>
  <c r="D3773" i="4"/>
  <c r="B3774" i="4"/>
  <c r="D3774" i="4"/>
  <c r="B3775" i="4"/>
  <c r="D3775" i="4"/>
  <c r="B3776" i="4"/>
  <c r="D3776" i="4"/>
  <c r="B3777" i="4"/>
  <c r="D3777" i="4"/>
  <c r="B3778" i="4"/>
  <c r="D3778" i="4"/>
  <c r="B3779" i="4"/>
  <c r="D3779" i="4"/>
  <c r="B3780" i="4"/>
  <c r="D3780" i="4"/>
  <c r="B3781" i="4"/>
  <c r="D3781" i="4"/>
  <c r="B3782" i="4"/>
  <c r="D3782" i="4"/>
  <c r="B3783" i="4"/>
  <c r="D3783" i="4"/>
  <c r="B3784" i="4"/>
  <c r="D3784" i="4"/>
  <c r="B3785" i="4"/>
  <c r="D3785" i="4"/>
  <c r="B3786" i="4"/>
  <c r="D3786" i="4"/>
  <c r="B3787" i="4"/>
  <c r="D3787" i="4"/>
  <c r="B3788" i="4"/>
  <c r="D3788" i="4"/>
  <c r="B3789" i="4"/>
  <c r="D3789" i="4"/>
  <c r="B3790" i="4"/>
  <c r="D3790" i="4"/>
  <c r="B3791" i="4"/>
  <c r="D3791" i="4"/>
  <c r="B3792" i="4"/>
  <c r="D3792" i="4"/>
  <c r="B3793" i="4"/>
  <c r="D3793" i="4"/>
  <c r="B3794" i="4"/>
  <c r="D3794" i="4"/>
  <c r="B3795" i="4"/>
  <c r="D3795" i="4"/>
  <c r="B3796" i="4"/>
  <c r="D3796" i="4"/>
  <c r="B3797" i="4"/>
  <c r="D3797" i="4"/>
  <c r="B3798" i="4"/>
  <c r="D3798" i="4"/>
  <c r="B3799" i="4"/>
  <c r="D3799" i="4"/>
  <c r="B3800" i="4"/>
  <c r="D3800" i="4"/>
  <c r="B3801" i="4"/>
  <c r="D3801" i="4"/>
  <c r="B3802" i="4"/>
  <c r="D3802" i="4"/>
  <c r="B3803" i="4"/>
  <c r="D3803" i="4"/>
  <c r="B3804" i="4"/>
  <c r="D3804" i="4"/>
  <c r="B3805" i="4"/>
  <c r="D3805" i="4"/>
  <c r="B3806" i="4"/>
  <c r="D3806" i="4"/>
  <c r="B3807" i="4"/>
  <c r="D3807" i="4"/>
  <c r="B3808" i="4"/>
  <c r="D3808" i="4"/>
  <c r="B3809" i="4"/>
  <c r="D3809" i="4"/>
  <c r="B3810" i="4"/>
  <c r="D3810" i="4"/>
  <c r="B3811" i="4"/>
  <c r="D3811" i="4"/>
  <c r="B3812" i="4"/>
  <c r="D3812" i="4"/>
  <c r="B3813" i="4"/>
  <c r="D3813" i="4"/>
  <c r="B3814" i="4"/>
  <c r="D3814" i="4"/>
  <c r="B3815" i="4"/>
  <c r="D3815" i="4"/>
  <c r="B3816" i="4"/>
  <c r="D3816" i="4"/>
  <c r="B3817" i="4"/>
  <c r="D3817" i="4"/>
  <c r="B3818" i="4"/>
  <c r="D3818" i="4"/>
  <c r="B3819" i="4"/>
  <c r="D3819" i="4"/>
  <c r="B3820" i="4"/>
  <c r="D3820" i="4"/>
  <c r="B3821" i="4"/>
  <c r="D3821" i="4"/>
  <c r="B3822" i="4"/>
  <c r="D3822" i="4"/>
  <c r="B3823" i="4"/>
  <c r="D3823" i="4"/>
  <c r="B3824" i="4"/>
  <c r="D3824" i="4"/>
  <c r="B3825" i="4"/>
  <c r="D3825" i="4"/>
  <c r="B3826" i="4"/>
  <c r="D3826" i="4"/>
  <c r="B3827" i="4"/>
  <c r="D3827" i="4"/>
  <c r="B3828" i="4"/>
  <c r="D3828" i="4"/>
  <c r="B3829" i="4"/>
  <c r="D3829" i="4"/>
  <c r="B3830" i="4"/>
  <c r="D3830" i="4"/>
  <c r="B3831" i="4"/>
  <c r="D3831" i="4"/>
  <c r="B3832" i="4"/>
  <c r="D3832" i="4"/>
  <c r="B3833" i="4"/>
  <c r="D3833" i="4"/>
  <c r="B3834" i="4"/>
  <c r="D3834" i="4"/>
  <c r="B3835" i="4"/>
  <c r="D3835" i="4"/>
  <c r="B3836" i="4"/>
  <c r="D3836" i="4"/>
  <c r="B3837" i="4"/>
  <c r="D3837" i="4"/>
  <c r="B3838" i="4"/>
  <c r="D3838" i="4"/>
  <c r="B3839" i="4"/>
  <c r="D3839" i="4"/>
  <c r="B3840" i="4"/>
  <c r="D3840" i="4"/>
  <c r="B3841" i="4"/>
  <c r="D3841" i="4"/>
  <c r="B3842" i="4"/>
  <c r="D3842" i="4"/>
  <c r="B3843" i="4"/>
  <c r="D3843" i="4"/>
  <c r="B3844" i="4"/>
  <c r="D3844" i="4"/>
  <c r="B3845" i="4"/>
  <c r="D3845" i="4"/>
  <c r="B3846" i="4"/>
  <c r="D3846" i="4"/>
  <c r="B3847" i="4"/>
  <c r="D3847" i="4"/>
  <c r="B3848" i="4"/>
  <c r="D3848" i="4"/>
  <c r="B3849" i="4"/>
  <c r="D3849" i="4"/>
  <c r="B3850" i="4"/>
  <c r="D3850" i="4"/>
  <c r="B3851" i="4"/>
  <c r="D3851" i="4"/>
  <c r="B3852" i="4"/>
  <c r="D3852" i="4"/>
  <c r="B3853" i="4"/>
  <c r="D3853" i="4"/>
  <c r="B3854" i="4"/>
  <c r="D3854" i="4"/>
  <c r="B3855" i="4"/>
  <c r="D3855" i="4"/>
  <c r="B3856" i="4"/>
  <c r="D3856" i="4"/>
  <c r="B3857" i="4"/>
  <c r="D3857" i="4"/>
  <c r="B3858" i="4"/>
  <c r="D3858" i="4"/>
  <c r="B3859" i="4"/>
  <c r="D3859" i="4"/>
  <c r="B3860" i="4"/>
  <c r="D3860" i="4"/>
  <c r="B3861" i="4"/>
  <c r="D3861" i="4"/>
  <c r="B3862" i="4"/>
  <c r="D3862" i="4"/>
  <c r="B3863" i="4"/>
  <c r="D3863" i="4"/>
  <c r="B3864" i="4"/>
  <c r="D3864" i="4"/>
  <c r="B3865" i="4"/>
  <c r="D3865" i="4"/>
  <c r="B3866" i="4"/>
  <c r="D3866" i="4"/>
  <c r="B3867" i="4"/>
  <c r="D3867" i="4"/>
  <c r="B3868" i="4"/>
  <c r="D3868" i="4"/>
  <c r="B3869" i="4"/>
  <c r="D3869" i="4"/>
  <c r="B3870" i="4"/>
  <c r="D3870" i="4"/>
  <c r="B3871" i="4"/>
  <c r="D3871" i="4"/>
  <c r="B3872" i="4"/>
  <c r="D3872" i="4"/>
  <c r="B3873" i="4"/>
  <c r="D3873" i="4"/>
  <c r="B3874" i="4"/>
  <c r="D3874" i="4"/>
  <c r="B3875" i="4"/>
  <c r="D3875" i="4"/>
  <c r="B3876" i="4"/>
  <c r="D3876" i="4"/>
  <c r="B3877" i="4"/>
  <c r="D3877" i="4"/>
  <c r="B3878" i="4"/>
  <c r="D3878" i="4"/>
  <c r="B3879" i="4"/>
  <c r="D3879" i="4"/>
  <c r="B3880" i="4"/>
  <c r="D3880" i="4"/>
  <c r="B3881" i="4"/>
  <c r="D3881" i="4"/>
  <c r="B3882" i="4"/>
  <c r="D3882" i="4"/>
  <c r="B3883" i="4"/>
  <c r="D3883" i="4"/>
  <c r="B3884" i="4"/>
  <c r="D3884" i="4"/>
  <c r="B3885" i="4"/>
  <c r="D3885" i="4"/>
  <c r="B3886" i="4"/>
  <c r="D3886" i="4"/>
  <c r="B3887" i="4"/>
  <c r="D3887" i="4"/>
  <c r="B3888" i="4"/>
  <c r="D3888" i="4"/>
  <c r="B3889" i="4"/>
  <c r="D3889" i="4"/>
  <c r="B3890" i="4"/>
  <c r="D3890" i="4"/>
  <c r="B3891" i="4"/>
  <c r="D3891" i="4"/>
  <c r="B3892" i="4"/>
  <c r="D3892" i="4"/>
  <c r="B3893" i="4"/>
  <c r="D3893" i="4"/>
  <c r="B3894" i="4"/>
  <c r="D3894" i="4"/>
  <c r="B3895" i="4"/>
  <c r="D3895" i="4"/>
  <c r="B3896" i="4"/>
  <c r="D3896" i="4"/>
  <c r="B3897" i="4"/>
  <c r="D3897" i="4"/>
  <c r="B3898" i="4"/>
  <c r="D3898" i="4"/>
  <c r="B3899" i="4"/>
  <c r="D3899" i="4"/>
  <c r="B3900" i="4"/>
  <c r="D3900" i="4"/>
  <c r="B3901" i="4"/>
  <c r="D3901" i="4"/>
  <c r="B3902" i="4"/>
  <c r="D3902" i="4"/>
  <c r="B3903" i="4"/>
  <c r="D3903" i="4"/>
  <c r="B3904" i="4"/>
  <c r="D3904" i="4"/>
  <c r="B3905" i="4"/>
  <c r="D3905" i="4"/>
  <c r="B3906" i="4"/>
  <c r="D3906" i="4"/>
  <c r="B3907" i="4"/>
  <c r="D3907" i="4"/>
  <c r="B3908" i="4"/>
  <c r="D3908" i="4"/>
  <c r="B3909" i="4"/>
  <c r="D3909" i="4"/>
  <c r="B3910" i="4"/>
  <c r="D3910" i="4"/>
  <c r="B3911" i="4"/>
  <c r="D3911" i="4"/>
  <c r="B3912" i="4"/>
  <c r="D3912" i="4"/>
  <c r="B3913" i="4"/>
  <c r="D3913" i="4"/>
  <c r="B3914" i="4"/>
  <c r="D3914" i="4"/>
  <c r="B3915" i="4"/>
  <c r="D3915" i="4"/>
  <c r="B3916" i="4"/>
  <c r="D3916" i="4"/>
  <c r="B3917" i="4"/>
  <c r="D3917" i="4"/>
  <c r="B3918" i="4"/>
  <c r="D3918" i="4"/>
  <c r="B3919" i="4"/>
  <c r="D3919" i="4"/>
  <c r="B3920" i="4"/>
  <c r="D3920" i="4"/>
  <c r="B3921" i="4"/>
  <c r="D3921" i="4"/>
  <c r="B3922" i="4"/>
  <c r="D3922" i="4"/>
  <c r="B3923" i="4"/>
  <c r="D3923" i="4"/>
  <c r="B3924" i="4"/>
  <c r="D3924" i="4"/>
  <c r="B3925" i="4"/>
  <c r="D3925" i="4"/>
  <c r="B3926" i="4"/>
  <c r="D3926" i="4"/>
  <c r="B3927" i="4"/>
  <c r="D3927" i="4"/>
  <c r="B3928" i="4"/>
  <c r="D3928" i="4"/>
  <c r="B3929" i="4"/>
  <c r="D3929" i="4"/>
  <c r="B3930" i="4"/>
  <c r="D3930" i="4"/>
  <c r="B3931" i="4"/>
  <c r="D3931" i="4"/>
  <c r="B3932" i="4"/>
  <c r="D3932" i="4"/>
  <c r="B3933" i="4"/>
  <c r="D3933" i="4"/>
  <c r="B3934" i="4"/>
  <c r="D3934" i="4"/>
  <c r="B3935" i="4"/>
  <c r="D3935" i="4"/>
  <c r="B3936" i="4"/>
  <c r="D3936" i="4"/>
  <c r="B3937" i="4"/>
  <c r="D3937" i="4"/>
  <c r="B3938" i="4"/>
  <c r="D3938" i="4"/>
  <c r="B3939" i="4"/>
  <c r="D3939" i="4"/>
  <c r="B3940" i="4"/>
  <c r="D3940" i="4"/>
  <c r="B3941" i="4"/>
  <c r="D3941" i="4"/>
  <c r="B3942" i="4"/>
  <c r="D3942" i="4"/>
  <c r="B3943" i="4"/>
  <c r="D3943" i="4"/>
  <c r="B3944" i="4"/>
  <c r="D3944" i="4"/>
  <c r="B3945" i="4"/>
  <c r="D3945" i="4"/>
  <c r="B3946" i="4"/>
  <c r="D3946" i="4"/>
  <c r="B3947" i="4"/>
  <c r="D3947" i="4"/>
  <c r="B3948" i="4"/>
  <c r="D3948" i="4"/>
  <c r="B3949" i="4"/>
  <c r="D3949" i="4"/>
  <c r="B3950" i="4"/>
  <c r="D3950" i="4"/>
  <c r="B3951" i="4"/>
  <c r="D3951" i="4"/>
  <c r="B3952" i="4"/>
  <c r="D3952" i="4"/>
  <c r="B3953" i="4"/>
  <c r="D3953" i="4"/>
  <c r="B3954" i="4"/>
  <c r="D3954" i="4"/>
  <c r="B3955" i="4"/>
  <c r="D3955" i="4"/>
  <c r="B3956" i="4"/>
  <c r="D3956" i="4"/>
  <c r="B3957" i="4"/>
  <c r="D3957" i="4"/>
  <c r="B3958" i="4"/>
  <c r="D3958" i="4"/>
  <c r="B3959" i="4"/>
  <c r="D3959" i="4"/>
  <c r="B3960" i="4"/>
  <c r="D3960" i="4"/>
  <c r="B3961" i="4"/>
  <c r="D3961" i="4"/>
  <c r="B3962" i="4"/>
  <c r="D3962" i="4"/>
  <c r="B3963" i="4"/>
  <c r="D3963" i="4"/>
  <c r="B3964" i="4"/>
  <c r="D3964" i="4"/>
  <c r="B3965" i="4"/>
  <c r="D3965" i="4"/>
  <c r="B3966" i="4"/>
  <c r="D3966" i="4"/>
  <c r="B3967" i="4"/>
  <c r="D3967" i="4"/>
  <c r="B3968" i="4"/>
  <c r="D3968" i="4"/>
  <c r="B3969" i="4"/>
  <c r="D3969" i="4"/>
  <c r="B3970" i="4"/>
  <c r="D3970" i="4"/>
  <c r="B3971" i="4"/>
  <c r="D3971" i="4"/>
  <c r="B3972" i="4"/>
  <c r="D3972" i="4"/>
  <c r="B3973" i="4"/>
  <c r="D3973" i="4"/>
  <c r="B3974" i="4"/>
  <c r="D3974" i="4"/>
  <c r="B3975" i="4"/>
  <c r="D3975" i="4"/>
  <c r="B3976" i="4"/>
  <c r="D3976" i="4"/>
  <c r="B3977" i="4"/>
  <c r="D3977" i="4"/>
  <c r="B3978" i="4"/>
  <c r="D3978" i="4"/>
  <c r="B3979" i="4"/>
  <c r="D3979" i="4"/>
  <c r="B3980" i="4"/>
  <c r="D3980" i="4"/>
  <c r="B3981" i="4"/>
  <c r="D3981" i="4"/>
  <c r="B3982" i="4"/>
  <c r="D3982" i="4"/>
  <c r="B3983" i="4"/>
  <c r="D3983" i="4"/>
  <c r="B3984" i="4"/>
  <c r="D3984" i="4"/>
  <c r="B3985" i="4"/>
  <c r="D3985" i="4"/>
  <c r="B3986" i="4"/>
  <c r="D3986" i="4"/>
  <c r="B3987" i="4"/>
  <c r="D3987" i="4"/>
  <c r="B3988" i="4"/>
  <c r="D3988" i="4"/>
  <c r="B3989" i="4"/>
  <c r="D3989" i="4"/>
  <c r="B3990" i="4"/>
  <c r="D3990" i="4"/>
  <c r="B3991" i="4"/>
  <c r="D3991" i="4"/>
  <c r="B3992" i="4"/>
  <c r="D3992" i="4"/>
  <c r="B3993" i="4"/>
  <c r="D3993" i="4"/>
  <c r="B3994" i="4"/>
  <c r="D3994" i="4"/>
  <c r="B3995" i="4"/>
  <c r="D3995" i="4"/>
  <c r="B3996" i="4"/>
  <c r="D3996" i="4"/>
  <c r="B3997" i="4"/>
  <c r="D3997" i="4"/>
  <c r="B3998" i="4"/>
  <c r="D3998" i="4"/>
  <c r="B3999" i="4"/>
  <c r="D3999" i="4"/>
  <c r="B4000" i="4"/>
  <c r="D4000" i="4"/>
  <c r="B4001" i="4"/>
  <c r="D4001" i="4"/>
  <c r="B4002" i="4"/>
  <c r="D4002" i="4"/>
  <c r="B4003" i="4"/>
  <c r="D4003" i="4"/>
  <c r="B4004" i="4"/>
  <c r="D4004" i="4"/>
  <c r="B4005" i="4"/>
  <c r="D4005" i="4"/>
  <c r="B4006" i="4"/>
  <c r="D4006" i="4"/>
  <c r="B4007" i="4"/>
  <c r="D4007" i="4"/>
  <c r="B4008" i="4"/>
  <c r="D4008" i="4"/>
  <c r="B4009" i="4"/>
  <c r="D4009" i="4"/>
  <c r="B4010" i="4"/>
  <c r="D4010" i="4"/>
  <c r="B4011" i="4"/>
  <c r="D4011" i="4"/>
  <c r="B4012" i="4"/>
  <c r="D4012" i="4"/>
  <c r="B4013" i="4"/>
  <c r="D4013" i="4"/>
  <c r="B4014" i="4"/>
  <c r="D4014" i="4"/>
  <c r="B4015" i="4"/>
  <c r="D4015" i="4"/>
  <c r="B4016" i="4"/>
  <c r="D4016" i="4"/>
  <c r="B4017" i="4"/>
  <c r="D4017" i="4"/>
  <c r="B4018" i="4"/>
  <c r="D4018" i="4"/>
  <c r="B4019" i="4"/>
  <c r="D4019" i="4"/>
  <c r="B4020" i="4"/>
  <c r="D4020" i="4"/>
  <c r="B4021" i="4"/>
  <c r="D4021" i="4"/>
  <c r="B4022" i="4"/>
  <c r="D4022" i="4"/>
  <c r="B4023" i="4"/>
  <c r="D4023" i="4"/>
  <c r="B4024" i="4"/>
  <c r="D4024" i="4"/>
  <c r="B4025" i="4"/>
  <c r="D4025" i="4"/>
  <c r="B4026" i="4"/>
  <c r="D4026" i="4"/>
  <c r="B4027" i="4"/>
  <c r="D4027" i="4"/>
  <c r="B4028" i="4"/>
  <c r="D4028" i="4"/>
  <c r="B4029" i="4"/>
  <c r="D4029" i="4"/>
  <c r="B4030" i="4"/>
  <c r="D4030" i="4"/>
  <c r="B4031" i="4"/>
  <c r="D4031" i="4"/>
  <c r="B4032" i="4"/>
  <c r="D4032" i="4"/>
  <c r="B4033" i="4"/>
  <c r="D4033" i="4"/>
  <c r="B4034" i="4"/>
  <c r="D4034" i="4"/>
  <c r="B4035" i="4"/>
  <c r="D4035" i="4"/>
  <c r="B4036" i="4"/>
  <c r="D4036" i="4"/>
  <c r="B4037" i="4"/>
  <c r="D4037" i="4"/>
  <c r="B4038" i="4"/>
  <c r="D4038" i="4"/>
  <c r="B4039" i="4"/>
  <c r="D4039" i="4"/>
  <c r="B4040" i="4"/>
  <c r="D4040" i="4"/>
  <c r="B4041" i="4"/>
  <c r="D4041" i="4"/>
  <c r="B4042" i="4"/>
  <c r="D4042" i="4"/>
  <c r="B4043" i="4"/>
  <c r="D4043" i="4"/>
  <c r="B4044" i="4"/>
  <c r="D4044" i="4"/>
  <c r="B4045" i="4"/>
  <c r="D4045" i="4"/>
  <c r="B4046" i="4"/>
  <c r="D4046" i="4"/>
  <c r="B4047" i="4"/>
  <c r="D4047" i="4"/>
  <c r="B4048" i="4"/>
  <c r="D4048" i="4"/>
  <c r="B4049" i="4"/>
  <c r="D4049" i="4"/>
  <c r="B4050" i="4"/>
  <c r="D4050" i="4"/>
  <c r="B4051" i="4"/>
  <c r="D4051" i="4"/>
  <c r="B4052" i="4"/>
  <c r="D4052" i="4"/>
  <c r="B4053" i="4"/>
  <c r="D4053" i="4"/>
  <c r="B4054" i="4"/>
  <c r="D4054" i="4"/>
  <c r="B4055" i="4"/>
  <c r="D4055" i="4"/>
  <c r="B4056" i="4"/>
  <c r="D4056" i="4"/>
  <c r="B4057" i="4"/>
  <c r="D4057" i="4"/>
  <c r="B4058" i="4"/>
  <c r="D4058" i="4"/>
  <c r="B4059" i="4"/>
  <c r="D4059" i="4"/>
  <c r="B4060" i="4"/>
  <c r="D4060" i="4"/>
  <c r="B4061" i="4"/>
  <c r="D4061" i="4"/>
  <c r="B4062" i="4"/>
  <c r="D4062" i="4"/>
  <c r="B4063" i="4"/>
  <c r="D4063" i="4"/>
  <c r="B4064" i="4"/>
  <c r="D4064" i="4"/>
  <c r="B4065" i="4"/>
  <c r="D4065" i="4"/>
  <c r="B4066" i="4"/>
  <c r="D4066" i="4"/>
  <c r="B4067" i="4"/>
  <c r="D4067" i="4"/>
  <c r="B4068" i="4"/>
  <c r="D4068" i="4"/>
  <c r="B4069" i="4"/>
  <c r="D4069" i="4"/>
  <c r="B4070" i="4"/>
  <c r="D4070" i="4"/>
  <c r="B4071" i="4"/>
  <c r="D4071" i="4"/>
  <c r="B4072" i="4"/>
  <c r="D4072" i="4"/>
  <c r="B4073" i="4"/>
  <c r="D4073" i="4"/>
  <c r="B4074" i="4"/>
  <c r="D4074" i="4"/>
  <c r="B4075" i="4"/>
  <c r="D4075" i="4"/>
  <c r="B4076" i="4"/>
  <c r="D4076" i="4"/>
  <c r="B4077" i="4"/>
  <c r="D4077" i="4"/>
  <c r="B4078" i="4"/>
  <c r="D4078" i="4"/>
  <c r="B4079" i="4"/>
  <c r="D4079" i="4"/>
  <c r="B4080" i="4"/>
  <c r="D4080" i="4"/>
  <c r="B4081" i="4"/>
  <c r="D4081" i="4"/>
  <c r="B4082" i="4"/>
  <c r="D4082" i="4"/>
  <c r="B4083" i="4"/>
  <c r="D4083" i="4"/>
  <c r="B4084" i="4"/>
  <c r="D4084" i="4"/>
  <c r="B4085" i="4"/>
  <c r="D4085" i="4"/>
  <c r="B4086" i="4"/>
  <c r="D4086" i="4"/>
  <c r="B4087" i="4"/>
  <c r="D4087" i="4"/>
  <c r="B4088" i="4"/>
  <c r="D4088" i="4"/>
  <c r="B4089" i="4"/>
  <c r="D4089" i="4"/>
  <c r="B4090" i="4"/>
  <c r="D4090" i="4"/>
  <c r="B4091" i="4"/>
  <c r="D4091" i="4"/>
  <c r="B4092" i="4"/>
  <c r="D4092" i="4"/>
  <c r="B4093" i="4"/>
  <c r="D4093" i="4"/>
  <c r="B4094" i="4"/>
  <c r="D4094" i="4"/>
  <c r="B4095" i="4"/>
  <c r="D4095" i="4"/>
  <c r="B4096" i="4"/>
  <c r="D4096" i="4"/>
  <c r="B4097" i="4"/>
  <c r="D4097" i="4"/>
  <c r="B4098" i="4"/>
  <c r="D4098" i="4"/>
  <c r="B4099" i="4"/>
  <c r="D4099" i="4"/>
  <c r="B4100" i="4"/>
  <c r="D4100" i="4"/>
  <c r="B4101" i="4"/>
  <c r="D4101" i="4"/>
  <c r="B4102" i="4"/>
  <c r="D4102" i="4"/>
  <c r="B4103" i="4"/>
  <c r="D4103" i="4"/>
  <c r="B4104" i="4"/>
  <c r="D4104" i="4"/>
  <c r="B4105" i="4"/>
  <c r="D4105" i="4"/>
  <c r="B4106" i="4"/>
  <c r="D4106" i="4"/>
  <c r="B4107" i="4"/>
  <c r="D4107" i="4"/>
  <c r="B4108" i="4"/>
  <c r="D4108" i="4"/>
  <c r="B4109" i="4"/>
  <c r="D4109" i="4"/>
  <c r="B4110" i="4"/>
  <c r="D4110" i="4"/>
  <c r="B4111" i="4"/>
  <c r="D4111" i="4"/>
  <c r="B4112" i="4"/>
  <c r="D4112" i="4"/>
  <c r="B4113" i="4"/>
  <c r="D4113" i="4"/>
  <c r="B4114" i="4"/>
  <c r="D4114" i="4"/>
  <c r="B4115" i="4"/>
  <c r="D4115" i="4"/>
  <c r="B4116" i="4"/>
  <c r="D4116" i="4"/>
  <c r="B4117" i="4"/>
  <c r="D4117" i="4"/>
  <c r="B4118" i="4"/>
  <c r="D4118" i="4"/>
  <c r="B4119" i="4"/>
  <c r="D4119" i="4"/>
  <c r="B4120" i="4"/>
  <c r="D4120" i="4"/>
  <c r="B4121" i="4"/>
  <c r="D4121" i="4"/>
  <c r="B4122" i="4"/>
  <c r="D4122" i="4"/>
  <c r="B4123" i="4"/>
  <c r="D4123" i="4"/>
  <c r="B4124" i="4"/>
  <c r="D4124" i="4"/>
  <c r="B4125" i="4"/>
  <c r="D4125" i="4"/>
  <c r="B4126" i="4"/>
  <c r="D4126" i="4"/>
  <c r="B4127" i="4"/>
  <c r="D4127" i="4"/>
  <c r="B4128" i="4"/>
  <c r="D4128" i="4"/>
  <c r="B4129" i="4"/>
  <c r="D4129" i="4"/>
  <c r="B4130" i="4"/>
  <c r="D4130" i="4"/>
  <c r="B4131" i="4"/>
  <c r="D4131" i="4"/>
  <c r="B4132" i="4"/>
  <c r="D4132" i="4"/>
  <c r="B4133" i="4"/>
  <c r="D4133" i="4"/>
  <c r="B4134" i="4"/>
  <c r="D4134" i="4"/>
  <c r="B4135" i="4"/>
  <c r="D4135" i="4"/>
  <c r="B4136" i="4"/>
  <c r="D4136" i="4"/>
  <c r="B4137" i="4"/>
  <c r="D4137" i="4"/>
  <c r="B4138" i="4"/>
  <c r="D4138" i="4"/>
  <c r="B4139" i="4"/>
  <c r="D4139" i="4"/>
  <c r="B4140" i="4"/>
  <c r="D4140" i="4"/>
  <c r="B4141" i="4"/>
  <c r="D4141" i="4"/>
  <c r="B4142" i="4"/>
  <c r="D4142" i="4"/>
  <c r="B4143" i="4"/>
  <c r="D4143" i="4"/>
  <c r="B4144" i="4"/>
  <c r="D4144" i="4"/>
  <c r="B4145" i="4"/>
  <c r="D4145" i="4"/>
  <c r="B4146" i="4"/>
  <c r="D4146" i="4"/>
  <c r="B4147" i="4"/>
  <c r="D4147" i="4"/>
  <c r="B4148" i="4"/>
  <c r="D4148" i="4"/>
  <c r="B4149" i="4"/>
  <c r="D4149" i="4"/>
  <c r="B4150" i="4"/>
  <c r="D4150" i="4"/>
  <c r="B4151" i="4"/>
  <c r="D4151" i="4"/>
  <c r="B4152" i="4"/>
  <c r="D4152" i="4"/>
  <c r="B4153" i="4"/>
  <c r="D4153" i="4"/>
  <c r="B4154" i="4"/>
  <c r="D4154" i="4"/>
  <c r="B4155" i="4"/>
  <c r="D4155" i="4"/>
  <c r="B4156" i="4"/>
  <c r="D4156" i="4"/>
  <c r="B4157" i="4"/>
  <c r="D4157" i="4"/>
  <c r="B4158" i="4"/>
  <c r="D4158" i="4"/>
  <c r="B4159" i="4"/>
  <c r="D4159" i="4"/>
  <c r="B4160" i="4"/>
  <c r="D4160" i="4"/>
  <c r="B4161" i="4"/>
  <c r="D4161" i="4"/>
  <c r="B4162" i="4"/>
  <c r="D4162" i="4"/>
  <c r="B4163" i="4"/>
  <c r="D4163" i="4"/>
  <c r="B4164" i="4"/>
  <c r="D4164" i="4"/>
  <c r="B4165" i="4"/>
  <c r="D4165" i="4"/>
  <c r="B4166" i="4"/>
  <c r="D4166" i="4"/>
  <c r="B4167" i="4"/>
  <c r="D4167" i="4"/>
  <c r="B4168" i="4"/>
  <c r="D4168" i="4"/>
  <c r="B4169" i="4"/>
  <c r="D4169" i="4"/>
  <c r="B4170" i="4"/>
  <c r="D4170" i="4"/>
  <c r="B4171" i="4"/>
  <c r="D4171" i="4"/>
  <c r="B4172" i="4"/>
  <c r="D4172" i="4"/>
  <c r="B4173" i="4"/>
  <c r="D4173" i="4"/>
  <c r="B4174" i="4"/>
  <c r="D4174" i="4"/>
  <c r="B4175" i="4"/>
  <c r="D4175" i="4"/>
  <c r="B4176" i="4"/>
  <c r="D4176" i="4"/>
  <c r="B4177" i="4"/>
  <c r="D4177" i="4"/>
  <c r="B4178" i="4"/>
  <c r="D4178" i="4"/>
  <c r="B4179" i="4"/>
  <c r="D4179" i="4"/>
  <c r="B4180" i="4"/>
  <c r="D4180" i="4"/>
  <c r="B4181" i="4"/>
  <c r="D4181" i="4"/>
  <c r="B4182" i="4"/>
  <c r="D4182" i="4"/>
  <c r="B4183" i="4"/>
  <c r="D4183" i="4"/>
  <c r="B4184" i="4"/>
  <c r="D4184" i="4"/>
  <c r="B4185" i="4"/>
  <c r="D4185" i="4"/>
  <c r="B4186" i="4"/>
  <c r="D4186" i="4"/>
  <c r="B4187" i="4"/>
  <c r="D4187" i="4"/>
  <c r="B4188" i="4"/>
  <c r="D4188" i="4"/>
  <c r="B4189" i="4"/>
  <c r="D4189" i="4"/>
  <c r="B4190" i="4"/>
  <c r="D4190" i="4"/>
  <c r="B4191" i="4"/>
  <c r="D4191" i="4"/>
  <c r="B4192" i="4"/>
  <c r="D4192" i="4"/>
  <c r="B4193" i="4"/>
  <c r="D4193" i="4"/>
  <c r="B4194" i="4"/>
  <c r="D4194" i="4"/>
  <c r="B4195" i="4"/>
  <c r="D4195" i="4"/>
  <c r="B4196" i="4"/>
  <c r="D4196" i="4"/>
  <c r="B4197" i="4"/>
  <c r="D4197" i="4"/>
  <c r="B4198" i="4"/>
  <c r="D4198" i="4"/>
  <c r="B4199" i="4"/>
  <c r="D4199" i="4"/>
  <c r="B4200" i="4"/>
  <c r="D4200" i="4"/>
  <c r="B4201" i="4"/>
  <c r="D4201" i="4"/>
  <c r="B4202" i="4"/>
  <c r="D4202" i="4"/>
  <c r="B4203" i="4"/>
  <c r="D4203" i="4"/>
  <c r="B4204" i="4"/>
  <c r="D4204" i="4"/>
  <c r="B4205" i="4"/>
  <c r="D4205" i="4"/>
  <c r="B4206" i="4"/>
  <c r="D4206" i="4"/>
  <c r="B4207" i="4"/>
  <c r="D4207" i="4"/>
  <c r="B4208" i="4"/>
  <c r="D4208" i="4"/>
  <c r="B4209" i="4"/>
  <c r="D4209" i="4"/>
  <c r="B4210" i="4"/>
  <c r="D4210" i="4"/>
  <c r="B4211" i="4"/>
  <c r="D4211" i="4"/>
  <c r="B4212" i="4"/>
  <c r="D4212" i="4"/>
  <c r="B4213" i="4"/>
  <c r="D4213" i="4"/>
  <c r="B4214" i="4"/>
  <c r="D4214" i="4"/>
  <c r="B4215" i="4"/>
  <c r="D4215" i="4"/>
  <c r="B4216" i="4"/>
  <c r="D4216" i="4"/>
  <c r="B4217" i="4"/>
  <c r="D4217" i="4"/>
  <c r="B4218" i="4"/>
  <c r="D4218" i="4"/>
  <c r="B4219" i="4"/>
  <c r="D4219" i="4"/>
  <c r="B4220" i="4"/>
  <c r="D4220" i="4"/>
  <c r="B4221" i="4"/>
  <c r="D4221" i="4"/>
  <c r="B4222" i="4"/>
  <c r="D4222" i="4"/>
  <c r="B4223" i="4"/>
  <c r="D4223" i="4"/>
  <c r="B4224" i="4"/>
  <c r="D4224" i="4"/>
  <c r="B4225" i="4"/>
  <c r="D4225" i="4"/>
  <c r="B4226" i="4"/>
  <c r="D4226" i="4"/>
  <c r="B4227" i="4"/>
  <c r="D4227" i="4"/>
  <c r="B4228" i="4"/>
  <c r="D4228" i="4"/>
  <c r="B4229" i="4"/>
  <c r="D4229" i="4"/>
  <c r="B4230" i="4"/>
  <c r="D4230" i="4"/>
  <c r="B4231" i="4"/>
  <c r="D4231" i="4"/>
  <c r="B4232" i="4"/>
  <c r="D4232" i="4"/>
  <c r="B4233" i="4"/>
  <c r="D4233" i="4"/>
  <c r="B4234" i="4"/>
  <c r="D4234" i="4"/>
  <c r="B4235" i="4"/>
  <c r="D4235" i="4"/>
  <c r="B4236" i="4"/>
  <c r="D4236" i="4"/>
  <c r="B4237" i="4"/>
  <c r="D4237" i="4"/>
  <c r="B4238" i="4"/>
  <c r="D4238" i="4"/>
  <c r="B4239" i="4"/>
  <c r="D4239" i="4"/>
  <c r="B4240" i="4"/>
  <c r="D4240" i="4"/>
  <c r="B4241" i="4"/>
  <c r="D4241" i="4"/>
  <c r="B4242" i="4"/>
  <c r="D4242" i="4"/>
  <c r="B4243" i="4"/>
  <c r="D4243" i="4"/>
  <c r="B4244" i="4"/>
  <c r="D4244" i="4"/>
  <c r="B4245" i="4"/>
  <c r="D4245" i="4"/>
  <c r="B4246" i="4"/>
  <c r="D4246" i="4"/>
  <c r="B4247" i="4"/>
  <c r="D4247" i="4"/>
  <c r="B4248" i="4"/>
  <c r="D4248" i="4"/>
  <c r="B4249" i="4"/>
  <c r="D4249" i="4"/>
  <c r="B4250" i="4"/>
  <c r="D4250" i="4"/>
  <c r="B4251" i="4"/>
  <c r="D4251" i="4"/>
  <c r="B4252" i="4"/>
  <c r="D4252" i="4"/>
  <c r="B4253" i="4"/>
  <c r="D4253" i="4"/>
  <c r="B4254" i="4"/>
  <c r="D4254" i="4"/>
  <c r="B4255" i="4"/>
  <c r="D4255" i="4"/>
  <c r="B4256" i="4"/>
  <c r="D4256" i="4"/>
  <c r="B4257" i="4"/>
  <c r="D4257" i="4"/>
  <c r="B4258" i="4"/>
  <c r="D4258" i="4"/>
  <c r="B4259" i="4"/>
  <c r="D4259" i="4"/>
  <c r="B4260" i="4"/>
  <c r="D4260" i="4"/>
  <c r="B4261" i="4"/>
  <c r="D4261" i="4"/>
  <c r="B4262" i="4"/>
  <c r="D4262" i="4"/>
  <c r="B4263" i="4"/>
  <c r="D4263" i="4"/>
  <c r="B4264" i="4"/>
  <c r="D4264" i="4"/>
  <c r="B4265" i="4"/>
  <c r="D4265" i="4"/>
  <c r="B4266" i="4"/>
  <c r="D4266" i="4"/>
  <c r="B4267" i="4"/>
  <c r="D4267" i="4"/>
  <c r="B4268" i="4"/>
  <c r="D4268" i="4"/>
  <c r="B4269" i="4"/>
  <c r="D4269" i="4"/>
  <c r="B4270" i="4"/>
  <c r="D4270" i="4"/>
  <c r="B4271" i="4"/>
  <c r="D4271" i="4"/>
  <c r="B4272" i="4"/>
  <c r="D4272" i="4"/>
  <c r="B4273" i="4"/>
  <c r="D4273" i="4"/>
  <c r="B4274" i="4"/>
  <c r="D4274" i="4"/>
  <c r="B4275" i="4"/>
  <c r="D4275" i="4"/>
  <c r="B4276" i="4"/>
  <c r="D4276" i="4"/>
  <c r="B4277" i="4"/>
  <c r="D4277" i="4"/>
  <c r="B4278" i="4"/>
  <c r="D4278" i="4"/>
  <c r="B4279" i="4"/>
  <c r="D4279" i="4"/>
  <c r="B4280" i="4"/>
  <c r="D4280" i="4"/>
  <c r="B4281" i="4"/>
  <c r="D4281" i="4"/>
  <c r="B4282" i="4"/>
  <c r="D4282" i="4"/>
  <c r="B4283" i="4"/>
  <c r="D4283" i="4"/>
  <c r="B4284" i="4"/>
  <c r="D4284" i="4"/>
  <c r="B4285" i="4"/>
  <c r="D4285" i="4"/>
  <c r="B4286" i="4"/>
  <c r="D4286" i="4"/>
  <c r="B4287" i="4"/>
  <c r="D4287" i="4"/>
  <c r="B4288" i="4"/>
  <c r="D4288" i="4"/>
  <c r="B4289" i="4"/>
  <c r="D4289" i="4"/>
  <c r="B4290" i="4"/>
  <c r="D4290" i="4"/>
  <c r="B4291" i="4"/>
  <c r="D4291" i="4"/>
  <c r="B4292" i="4"/>
  <c r="D4292" i="4"/>
  <c r="B4293" i="4"/>
  <c r="D4293" i="4"/>
  <c r="B4294" i="4"/>
  <c r="D4294" i="4"/>
  <c r="B4295" i="4"/>
  <c r="D4295" i="4"/>
  <c r="B4296" i="4"/>
  <c r="D4296" i="4"/>
  <c r="B4297" i="4"/>
  <c r="D4297" i="4"/>
  <c r="B4298" i="4"/>
  <c r="D4298" i="4"/>
  <c r="B4299" i="4"/>
  <c r="D4299" i="4"/>
  <c r="B4300" i="4"/>
  <c r="D4300" i="4"/>
  <c r="B4301" i="4"/>
  <c r="D4301" i="4"/>
  <c r="B4302" i="4"/>
  <c r="D4302" i="4"/>
  <c r="B4303" i="4"/>
  <c r="D4303" i="4"/>
  <c r="B4304" i="4"/>
  <c r="D4304" i="4"/>
  <c r="B4305" i="4"/>
  <c r="D4305" i="4"/>
  <c r="B4306" i="4"/>
  <c r="D4306" i="4"/>
  <c r="B4307" i="4"/>
  <c r="D4307" i="4"/>
  <c r="B4308" i="4"/>
  <c r="D4308" i="4"/>
  <c r="B4309" i="4"/>
  <c r="D4309" i="4"/>
  <c r="B4310" i="4"/>
  <c r="D4310" i="4"/>
  <c r="B4311" i="4"/>
  <c r="D4311" i="4"/>
  <c r="B4312" i="4"/>
  <c r="D4312" i="4"/>
  <c r="B4313" i="4"/>
  <c r="D4313" i="4"/>
  <c r="B4314" i="4"/>
  <c r="D4314" i="4"/>
  <c r="B4315" i="4"/>
  <c r="D4315" i="4"/>
  <c r="B4316" i="4"/>
  <c r="D4316" i="4"/>
  <c r="B4317" i="4"/>
  <c r="D4317" i="4"/>
  <c r="B4318" i="4"/>
  <c r="D4318" i="4"/>
  <c r="B4319" i="4"/>
  <c r="D4319" i="4"/>
  <c r="B4320" i="4"/>
  <c r="D4320" i="4"/>
  <c r="B4321" i="4"/>
  <c r="D4321" i="4"/>
  <c r="B4322" i="4"/>
  <c r="D4322" i="4"/>
  <c r="B4323" i="4"/>
  <c r="D4323" i="4"/>
  <c r="B4324" i="4"/>
  <c r="D4324" i="4"/>
  <c r="B4325" i="4"/>
  <c r="D4325" i="4"/>
  <c r="B4326" i="4"/>
  <c r="D4326" i="4"/>
  <c r="B4327" i="4"/>
  <c r="D4327" i="4"/>
  <c r="B4328" i="4"/>
  <c r="D4328" i="4"/>
  <c r="B4329" i="4"/>
  <c r="D4329" i="4"/>
  <c r="B4330" i="4"/>
  <c r="D4330" i="4"/>
  <c r="B4331" i="4"/>
  <c r="D4331" i="4"/>
  <c r="B4332" i="4"/>
  <c r="D4332" i="4"/>
  <c r="B4333" i="4"/>
  <c r="D4333" i="4"/>
  <c r="B4334" i="4"/>
  <c r="D4334" i="4"/>
  <c r="B4335" i="4"/>
  <c r="D4335" i="4"/>
  <c r="B4336" i="4"/>
  <c r="D4336" i="4"/>
  <c r="B4337" i="4"/>
  <c r="D4337" i="4"/>
  <c r="B4338" i="4"/>
  <c r="D4338" i="4"/>
  <c r="B4339" i="4"/>
  <c r="D4339" i="4"/>
  <c r="B4340" i="4"/>
  <c r="D4340" i="4"/>
  <c r="B4341" i="4"/>
  <c r="D4341" i="4"/>
  <c r="B4342" i="4"/>
  <c r="D4342" i="4"/>
  <c r="B4343" i="4"/>
  <c r="D4343" i="4"/>
  <c r="B4344" i="4"/>
  <c r="D4344" i="4"/>
  <c r="B4345" i="4"/>
  <c r="D4345" i="4"/>
  <c r="B4346" i="4"/>
  <c r="D4346" i="4"/>
  <c r="B4347" i="4"/>
  <c r="D4347" i="4"/>
  <c r="B4348" i="4"/>
  <c r="D4348" i="4"/>
  <c r="B4349" i="4"/>
  <c r="D4349" i="4"/>
  <c r="B4350" i="4"/>
  <c r="D4350" i="4"/>
  <c r="B4351" i="4"/>
  <c r="D4351" i="4"/>
  <c r="B4352" i="4"/>
  <c r="D4352" i="4"/>
  <c r="B4353" i="4"/>
  <c r="D4353" i="4"/>
  <c r="B4354" i="4"/>
  <c r="D4354" i="4"/>
  <c r="B4355" i="4"/>
  <c r="D4355" i="4"/>
  <c r="B4356" i="4"/>
  <c r="D4356" i="4"/>
  <c r="B4357" i="4"/>
  <c r="D4357" i="4"/>
  <c r="B4358" i="4"/>
  <c r="D4358" i="4"/>
  <c r="B4359" i="4"/>
  <c r="D4359" i="4"/>
  <c r="B4360" i="4"/>
  <c r="D4360" i="4"/>
  <c r="B4361" i="4"/>
  <c r="D4361" i="4"/>
  <c r="B4362" i="4"/>
  <c r="D4362" i="4"/>
  <c r="B4363" i="4"/>
  <c r="D4363" i="4"/>
  <c r="B4364" i="4"/>
  <c r="D4364" i="4"/>
  <c r="B4365" i="4"/>
  <c r="D4365" i="4"/>
  <c r="B4366" i="4"/>
  <c r="D4366" i="4"/>
  <c r="B4367" i="4"/>
  <c r="D4367" i="4"/>
  <c r="B4368" i="4"/>
  <c r="D4368" i="4"/>
  <c r="B4369" i="4"/>
  <c r="D4369" i="4"/>
  <c r="B4370" i="4"/>
  <c r="D4370" i="4"/>
  <c r="B4371" i="4"/>
  <c r="D4371" i="4"/>
  <c r="B4372" i="4"/>
  <c r="D4372" i="4"/>
  <c r="B4373" i="4"/>
  <c r="D4373" i="4"/>
  <c r="B4374" i="4"/>
  <c r="D4374" i="4"/>
  <c r="B4375" i="4"/>
  <c r="D4375" i="4"/>
  <c r="B4376" i="4"/>
  <c r="D4376" i="4"/>
  <c r="B4377" i="4"/>
  <c r="D4377" i="4"/>
  <c r="B4378" i="4"/>
  <c r="D4378" i="4"/>
  <c r="B4379" i="4"/>
  <c r="D4379" i="4"/>
  <c r="B4380" i="4"/>
  <c r="D4380" i="4"/>
  <c r="B4381" i="4"/>
  <c r="D4381" i="4"/>
  <c r="B4382" i="4"/>
  <c r="D4382" i="4"/>
  <c r="B4383" i="4"/>
  <c r="D4383" i="4"/>
  <c r="B4384" i="4"/>
  <c r="D4384" i="4"/>
  <c r="B4385" i="4"/>
  <c r="D4385" i="4"/>
  <c r="B4386" i="4"/>
  <c r="D4386" i="4"/>
  <c r="B4387" i="4"/>
  <c r="D4387" i="4"/>
  <c r="B4388" i="4"/>
  <c r="D4388" i="4"/>
  <c r="B4389" i="4"/>
  <c r="D4389" i="4"/>
  <c r="B4390" i="4"/>
  <c r="D4390" i="4"/>
  <c r="B4391" i="4"/>
  <c r="D4391" i="4"/>
  <c r="B4392" i="4"/>
  <c r="D4392" i="4"/>
  <c r="B4393" i="4"/>
  <c r="D4393" i="4"/>
  <c r="B4394" i="4"/>
  <c r="D4394" i="4"/>
  <c r="B4395" i="4"/>
  <c r="D4395" i="4"/>
  <c r="B4396" i="4"/>
  <c r="D4396" i="4"/>
  <c r="B4397" i="4"/>
  <c r="D4397" i="4"/>
  <c r="B4398" i="4"/>
  <c r="D4398" i="4"/>
  <c r="B4399" i="4"/>
  <c r="D4399" i="4"/>
  <c r="B4400" i="4"/>
  <c r="D4400" i="4"/>
  <c r="B4401" i="4"/>
  <c r="D4401" i="4"/>
  <c r="B4402" i="4"/>
  <c r="D4402" i="4"/>
  <c r="B4403" i="4"/>
  <c r="D4403" i="4"/>
  <c r="B4404" i="4"/>
  <c r="D4404" i="4"/>
  <c r="B4405" i="4"/>
  <c r="D4405" i="4"/>
  <c r="B4406" i="4"/>
  <c r="D4406" i="4"/>
  <c r="B4407" i="4"/>
  <c r="D4407" i="4"/>
  <c r="B4408" i="4"/>
  <c r="D4408" i="4"/>
  <c r="B4409" i="4"/>
  <c r="D4409" i="4"/>
  <c r="B4410" i="4"/>
  <c r="D4410" i="4"/>
  <c r="B4411" i="4"/>
  <c r="D4411" i="4"/>
  <c r="B4412" i="4"/>
  <c r="D4412" i="4"/>
  <c r="B4413" i="4"/>
  <c r="D4413" i="4"/>
  <c r="B4414" i="4"/>
  <c r="D4414" i="4"/>
  <c r="B4415" i="4"/>
  <c r="D4415" i="4"/>
  <c r="B4416" i="4"/>
  <c r="D4416" i="4"/>
  <c r="B4417" i="4"/>
  <c r="D4417" i="4"/>
  <c r="B4418" i="4"/>
  <c r="D4418" i="4"/>
  <c r="B4419" i="4"/>
  <c r="D4419" i="4"/>
  <c r="B4420" i="4"/>
  <c r="D4420" i="4"/>
  <c r="B4421" i="4"/>
  <c r="D4421" i="4"/>
  <c r="B4422" i="4"/>
  <c r="D4422" i="4"/>
  <c r="B4423" i="4"/>
  <c r="D4423" i="4"/>
  <c r="B4424" i="4"/>
  <c r="D4424" i="4"/>
  <c r="B4425" i="4"/>
  <c r="D4425" i="4"/>
  <c r="B4426" i="4"/>
  <c r="D4426" i="4"/>
  <c r="B4427" i="4"/>
  <c r="D4427" i="4"/>
  <c r="B4428" i="4"/>
  <c r="D4428" i="4"/>
  <c r="B4429" i="4"/>
  <c r="D4429" i="4"/>
  <c r="B4430" i="4"/>
  <c r="D4430" i="4"/>
  <c r="B4431" i="4"/>
  <c r="D4431" i="4"/>
  <c r="B4432" i="4"/>
  <c r="D4432" i="4"/>
  <c r="B4433" i="4"/>
  <c r="D4433" i="4"/>
  <c r="B4434" i="4"/>
  <c r="D4434" i="4"/>
  <c r="B4435" i="4"/>
  <c r="D4435" i="4"/>
  <c r="B4436" i="4"/>
  <c r="D4436" i="4"/>
  <c r="B4437" i="4"/>
  <c r="D4437" i="4"/>
  <c r="B4438" i="4"/>
  <c r="D4438" i="4"/>
  <c r="B4439" i="4"/>
  <c r="D4439" i="4"/>
  <c r="B4440" i="4"/>
  <c r="D4440" i="4"/>
  <c r="B4441" i="4"/>
  <c r="D4441" i="4"/>
  <c r="B4442" i="4"/>
  <c r="D4442" i="4"/>
  <c r="B4443" i="4"/>
  <c r="D4443" i="4"/>
  <c r="B4444" i="4"/>
  <c r="D4444" i="4"/>
  <c r="B4445" i="4"/>
  <c r="D4445" i="4"/>
  <c r="B4446" i="4"/>
  <c r="D4446" i="4"/>
  <c r="B4447" i="4"/>
  <c r="D4447" i="4"/>
  <c r="B4448" i="4"/>
  <c r="D4448" i="4"/>
  <c r="B4449" i="4"/>
  <c r="D4449" i="4"/>
  <c r="B4450" i="4"/>
  <c r="D4450" i="4"/>
  <c r="B4451" i="4"/>
  <c r="D4451" i="4"/>
  <c r="B4452" i="4"/>
  <c r="D4452" i="4"/>
  <c r="B4453" i="4"/>
  <c r="D4453" i="4"/>
  <c r="B4454" i="4"/>
  <c r="D4454" i="4"/>
  <c r="B4455" i="4"/>
  <c r="D4455" i="4"/>
  <c r="B4456" i="4"/>
  <c r="D4456" i="4"/>
  <c r="B4457" i="4"/>
  <c r="D4457" i="4"/>
  <c r="B4458" i="4"/>
  <c r="D4458" i="4"/>
  <c r="B4459" i="4"/>
  <c r="D4459" i="4"/>
  <c r="B4460" i="4"/>
  <c r="D4460" i="4"/>
  <c r="B4461" i="4"/>
  <c r="D4461" i="4"/>
  <c r="B4462" i="4"/>
  <c r="D4462" i="4"/>
  <c r="B4463" i="4"/>
  <c r="D4463" i="4"/>
  <c r="B4464" i="4"/>
  <c r="D4464" i="4"/>
  <c r="B4465" i="4"/>
  <c r="D4465" i="4"/>
  <c r="B4466" i="4"/>
  <c r="D4466" i="4"/>
  <c r="B4467" i="4"/>
  <c r="D4467" i="4"/>
  <c r="B4468" i="4"/>
  <c r="D4468" i="4"/>
  <c r="B4469" i="4"/>
  <c r="D4469" i="4"/>
  <c r="B4470" i="4"/>
  <c r="D4470" i="4"/>
  <c r="B4471" i="4"/>
  <c r="D4471" i="4"/>
  <c r="B4472" i="4"/>
  <c r="D4472" i="4"/>
  <c r="B4473" i="4"/>
  <c r="D4473" i="4"/>
  <c r="B4474" i="4"/>
  <c r="D4474" i="4"/>
  <c r="B4475" i="4"/>
  <c r="D4475" i="4"/>
  <c r="B4476" i="4"/>
  <c r="D4476" i="4"/>
  <c r="B4477" i="4"/>
  <c r="D4477" i="4"/>
  <c r="B4478" i="4"/>
  <c r="D4478" i="4"/>
  <c r="B4479" i="4"/>
  <c r="D4479" i="4"/>
  <c r="B4480" i="4"/>
  <c r="D4480" i="4"/>
  <c r="B4481" i="4"/>
  <c r="D4481" i="4"/>
  <c r="B4482" i="4"/>
  <c r="D4482" i="4"/>
  <c r="B4483" i="4"/>
  <c r="D4483" i="4"/>
  <c r="B4484" i="4"/>
  <c r="D4484" i="4"/>
  <c r="B4485" i="4"/>
  <c r="D4485" i="4"/>
  <c r="B4486" i="4"/>
  <c r="D4486" i="4"/>
  <c r="B4487" i="4"/>
  <c r="D4487" i="4"/>
  <c r="B4488" i="4"/>
  <c r="D4488" i="4"/>
  <c r="B4489" i="4"/>
  <c r="D4489" i="4"/>
  <c r="B4490" i="4"/>
  <c r="D4490" i="4"/>
  <c r="B4491" i="4"/>
  <c r="D4491" i="4"/>
  <c r="B4492" i="4"/>
  <c r="D4492" i="4"/>
  <c r="B4493" i="4"/>
  <c r="D4493" i="4"/>
  <c r="B4494" i="4"/>
  <c r="D4494" i="4"/>
  <c r="B4495" i="4"/>
  <c r="D4495" i="4"/>
  <c r="B4496" i="4"/>
  <c r="D4496" i="4"/>
  <c r="B4497" i="4"/>
  <c r="D4497" i="4"/>
  <c r="B4498" i="4"/>
  <c r="D4498" i="4"/>
  <c r="B4499" i="4"/>
  <c r="D4499" i="4"/>
  <c r="B4500" i="4"/>
  <c r="D4500" i="4"/>
  <c r="B4501" i="4"/>
  <c r="D4501" i="4"/>
  <c r="B4502" i="4"/>
  <c r="D4502" i="4"/>
  <c r="B4503" i="4"/>
  <c r="D4503" i="4"/>
  <c r="B4504" i="4"/>
  <c r="D4504" i="4"/>
  <c r="B4505" i="4"/>
  <c r="D4505" i="4"/>
  <c r="B4506" i="4"/>
  <c r="D4506" i="4"/>
  <c r="B4507" i="4"/>
  <c r="D4507" i="4"/>
  <c r="B4508" i="4"/>
  <c r="D4508" i="4"/>
  <c r="B4509" i="4"/>
  <c r="D4509" i="4"/>
  <c r="B4510" i="4"/>
  <c r="D4510" i="4"/>
  <c r="B4511" i="4"/>
  <c r="D4511" i="4"/>
  <c r="B4512" i="4"/>
  <c r="D4512" i="4"/>
  <c r="B4513" i="4"/>
  <c r="D4513" i="4"/>
  <c r="B4514" i="4"/>
  <c r="D4514" i="4"/>
  <c r="B4515" i="4"/>
  <c r="D4515" i="4"/>
  <c r="B4516" i="4"/>
  <c r="D4516" i="4"/>
  <c r="B4517" i="4"/>
  <c r="D4517" i="4"/>
  <c r="B4518" i="4"/>
  <c r="D4518" i="4"/>
  <c r="B4519" i="4"/>
  <c r="D4519" i="4"/>
  <c r="B4520" i="4"/>
  <c r="D4520" i="4"/>
  <c r="B4521" i="4"/>
  <c r="D4521" i="4"/>
  <c r="B4522" i="4"/>
  <c r="D4522" i="4"/>
  <c r="B4523" i="4"/>
  <c r="D4523" i="4"/>
  <c r="B4524" i="4"/>
  <c r="D4524" i="4"/>
  <c r="B4525" i="4"/>
  <c r="D4525" i="4"/>
  <c r="B4526" i="4"/>
  <c r="D4526" i="4"/>
  <c r="B4527" i="4"/>
  <c r="D4527" i="4"/>
  <c r="B4528" i="4"/>
  <c r="D4528" i="4"/>
  <c r="B4529" i="4"/>
  <c r="D4529" i="4"/>
  <c r="B4530" i="4"/>
  <c r="D4530" i="4"/>
  <c r="B4531" i="4"/>
  <c r="D4531" i="4"/>
  <c r="B4532" i="4"/>
  <c r="D4532" i="4"/>
  <c r="B4533" i="4"/>
  <c r="D4533" i="4"/>
  <c r="B4534" i="4"/>
  <c r="D4534" i="4"/>
  <c r="B4535" i="4"/>
  <c r="D4535" i="4"/>
  <c r="B4536" i="4"/>
  <c r="D4536" i="4"/>
  <c r="B4537" i="4"/>
  <c r="D4537" i="4"/>
  <c r="B4538" i="4"/>
  <c r="D4538" i="4"/>
  <c r="B4539" i="4"/>
  <c r="D4539" i="4"/>
  <c r="B4540" i="4"/>
  <c r="D4540" i="4"/>
  <c r="B4541" i="4"/>
  <c r="D4541" i="4"/>
  <c r="B4542" i="4"/>
  <c r="D4542" i="4"/>
  <c r="B4543" i="4"/>
  <c r="D4543" i="4"/>
  <c r="B4544" i="4"/>
  <c r="D4544" i="4"/>
  <c r="B4545" i="4"/>
  <c r="D4545" i="4"/>
  <c r="B4546" i="4"/>
  <c r="D4546" i="4"/>
  <c r="B4547" i="4"/>
  <c r="D4547" i="4"/>
  <c r="B4548" i="4"/>
  <c r="D4548" i="4"/>
  <c r="B4549" i="4"/>
  <c r="D4549" i="4"/>
  <c r="B4550" i="4"/>
  <c r="D4550" i="4"/>
  <c r="B4551" i="4"/>
  <c r="D4551" i="4"/>
  <c r="B4552" i="4"/>
  <c r="D4552" i="4"/>
  <c r="B4553" i="4"/>
  <c r="D4553" i="4"/>
  <c r="B4554" i="4"/>
  <c r="D4554" i="4"/>
  <c r="B4555" i="4"/>
  <c r="D4555" i="4"/>
  <c r="B4556" i="4"/>
  <c r="D4556" i="4"/>
  <c r="B4557" i="4"/>
  <c r="D4557" i="4"/>
  <c r="B4558" i="4"/>
  <c r="D4558" i="4"/>
  <c r="B4559" i="4"/>
  <c r="D4559" i="4"/>
  <c r="B4560" i="4"/>
  <c r="D4560" i="4"/>
  <c r="B4561" i="4"/>
  <c r="D4561" i="4"/>
  <c r="B4562" i="4"/>
  <c r="D4562" i="4"/>
  <c r="B4563" i="4"/>
  <c r="D4563" i="4"/>
  <c r="B4564" i="4"/>
  <c r="D4564" i="4"/>
  <c r="B4565" i="4"/>
  <c r="D4565" i="4"/>
  <c r="B4566" i="4"/>
  <c r="D4566" i="4"/>
  <c r="B4567" i="4"/>
  <c r="D4567" i="4"/>
  <c r="B4568" i="4"/>
  <c r="D4568" i="4"/>
  <c r="B4569" i="4"/>
  <c r="D4569" i="4"/>
  <c r="B4570" i="4"/>
  <c r="D4570" i="4"/>
  <c r="B4571" i="4"/>
  <c r="D4571" i="4"/>
  <c r="B4572" i="4"/>
  <c r="D4572" i="4"/>
  <c r="B4573" i="4"/>
  <c r="D4573" i="4"/>
  <c r="B4574" i="4"/>
  <c r="D4574" i="4"/>
  <c r="B4575" i="4"/>
  <c r="D4575" i="4"/>
  <c r="B4576" i="4"/>
  <c r="D4576" i="4"/>
  <c r="B4577" i="4"/>
  <c r="D4577" i="4"/>
  <c r="B4578" i="4"/>
  <c r="D4578" i="4"/>
  <c r="B4579" i="4"/>
  <c r="D4579" i="4"/>
  <c r="B4580" i="4"/>
  <c r="D4580" i="4"/>
  <c r="B4581" i="4"/>
  <c r="D4581" i="4"/>
  <c r="B4582" i="4"/>
  <c r="D4582" i="4"/>
  <c r="B4583" i="4"/>
  <c r="D4583" i="4"/>
  <c r="B4584" i="4"/>
  <c r="D4584" i="4"/>
  <c r="B4585" i="4"/>
  <c r="D4585" i="4"/>
  <c r="B4586" i="4"/>
  <c r="D4586" i="4"/>
  <c r="B4587" i="4"/>
  <c r="D4587" i="4"/>
  <c r="B4588" i="4"/>
  <c r="D4588" i="4"/>
  <c r="B4589" i="4"/>
  <c r="D4589" i="4"/>
  <c r="B4590" i="4"/>
  <c r="D4590" i="4"/>
  <c r="B4591" i="4"/>
  <c r="D4591" i="4"/>
  <c r="B4592" i="4"/>
  <c r="D4592" i="4"/>
  <c r="B4593" i="4"/>
  <c r="D4593" i="4"/>
  <c r="B4594" i="4"/>
  <c r="D4594" i="4"/>
  <c r="B4597" i="4"/>
  <c r="D4597" i="4"/>
  <c r="B4598" i="4"/>
  <c r="D4598" i="4"/>
  <c r="B4599" i="4"/>
  <c r="D4599" i="4"/>
  <c r="B4600" i="4"/>
  <c r="D4600" i="4"/>
  <c r="B4601" i="4"/>
  <c r="D4601" i="4"/>
  <c r="B4602" i="4"/>
  <c r="D4602" i="4"/>
  <c r="B4603" i="4"/>
  <c r="D4603" i="4"/>
  <c r="B4604" i="4"/>
  <c r="D4604" i="4"/>
  <c r="B4605" i="4"/>
  <c r="D4605" i="4"/>
  <c r="B4606" i="4"/>
  <c r="D4606" i="4"/>
  <c r="B4607" i="4"/>
  <c r="D4607" i="4"/>
  <c r="B4608" i="4"/>
  <c r="D4608" i="4"/>
  <c r="B4609" i="4"/>
  <c r="D4609" i="4"/>
  <c r="B4610" i="4"/>
  <c r="D4610" i="4"/>
  <c r="B4611" i="4"/>
  <c r="D4611" i="4"/>
  <c r="B4612" i="4"/>
  <c r="D4612" i="4"/>
  <c r="B4613" i="4"/>
  <c r="D4613" i="4"/>
  <c r="B4614" i="4"/>
  <c r="D4614" i="4"/>
  <c r="B4615" i="4"/>
  <c r="D4615" i="4"/>
  <c r="B4616" i="4"/>
  <c r="D4616" i="4"/>
  <c r="B4617" i="4"/>
  <c r="D4617" i="4"/>
  <c r="B4618" i="4"/>
  <c r="D4618" i="4"/>
  <c r="B4619" i="4"/>
  <c r="D4619" i="4"/>
  <c r="B4620" i="4"/>
  <c r="D4620" i="4"/>
  <c r="B4623" i="4"/>
  <c r="D4623" i="4"/>
  <c r="B4624" i="4"/>
  <c r="D4624" i="4"/>
  <c r="B4625" i="4"/>
  <c r="D4625" i="4"/>
  <c r="B4626" i="4"/>
  <c r="D4626" i="4"/>
  <c r="B4627" i="4"/>
  <c r="D4627" i="4"/>
  <c r="B4628" i="4"/>
  <c r="D4628" i="4"/>
  <c r="B4629" i="4"/>
  <c r="D4629" i="4"/>
  <c r="B4630" i="4"/>
  <c r="D4630" i="4"/>
  <c r="B4631" i="4"/>
  <c r="D4631" i="4"/>
  <c r="B4632" i="4"/>
  <c r="D4632" i="4"/>
  <c r="B4633" i="4"/>
  <c r="D4633" i="4"/>
  <c r="B4634" i="4"/>
  <c r="D4634" i="4"/>
  <c r="B4635" i="4"/>
  <c r="D4635" i="4"/>
  <c r="B4636" i="4"/>
  <c r="D4636" i="4"/>
  <c r="B4638" i="4"/>
  <c r="D4638" i="4"/>
  <c r="B4639" i="4"/>
  <c r="D4639" i="4"/>
  <c r="B4640" i="4"/>
  <c r="D4640" i="4"/>
  <c r="B4641" i="4"/>
  <c r="D4641" i="4"/>
  <c r="B4642" i="4"/>
  <c r="D4642" i="4"/>
  <c r="B4643" i="4"/>
  <c r="D4643" i="4"/>
  <c r="B4644" i="4"/>
  <c r="D4644" i="4"/>
  <c r="B4646" i="4"/>
  <c r="D4646" i="4"/>
  <c r="B4647" i="4"/>
  <c r="D4647" i="4"/>
  <c r="B4648" i="4"/>
  <c r="D4648" i="4"/>
  <c r="B4649" i="4"/>
  <c r="D4649" i="4"/>
  <c r="B4650" i="4"/>
  <c r="D4650" i="4"/>
  <c r="B4651" i="4"/>
  <c r="D4651" i="4"/>
  <c r="B4652" i="4"/>
  <c r="D4652" i="4"/>
  <c r="B4653" i="4"/>
  <c r="D4653" i="4"/>
  <c r="B4654" i="4"/>
  <c r="D4654" i="4"/>
  <c r="B4655" i="4"/>
  <c r="D4655" i="4"/>
  <c r="B4658" i="4"/>
  <c r="D4658" i="4"/>
  <c r="B4659" i="4"/>
  <c r="D4659" i="4"/>
  <c r="B4660" i="4"/>
  <c r="D4660" i="4"/>
  <c r="B4661" i="4"/>
  <c r="D4661" i="4"/>
  <c r="B4662" i="4"/>
  <c r="D4662" i="4"/>
  <c r="B4664" i="4"/>
  <c r="D4664" i="4"/>
  <c r="B4665" i="4"/>
  <c r="D4665" i="4"/>
  <c r="B4666" i="4"/>
  <c r="D4666" i="4"/>
  <c r="B4667" i="4"/>
  <c r="D4667" i="4"/>
  <c r="B4668" i="4"/>
  <c r="D4668" i="4"/>
  <c r="B4669" i="4"/>
  <c r="D4669" i="4"/>
  <c r="B4670" i="4"/>
  <c r="D4670" i="4"/>
  <c r="B4671" i="4"/>
  <c r="D4671" i="4"/>
  <c r="B4672" i="4"/>
  <c r="D4672" i="4"/>
  <c r="B4673" i="4"/>
  <c r="D4673" i="4"/>
  <c r="B4674" i="4"/>
  <c r="D4674" i="4"/>
  <c r="B4675" i="4"/>
  <c r="D4675" i="4"/>
  <c r="B4676" i="4"/>
  <c r="D4676" i="4"/>
  <c r="B4677" i="4"/>
  <c r="D4677" i="4"/>
  <c r="B4678" i="4"/>
  <c r="D4678" i="4"/>
  <c r="B4679" i="4"/>
  <c r="D4679" i="4"/>
  <c r="B4680" i="4"/>
  <c r="D4680" i="4"/>
  <c r="B4681" i="4"/>
  <c r="D4681" i="4"/>
  <c r="B4682" i="4"/>
  <c r="D4682" i="4"/>
  <c r="B4683" i="4"/>
  <c r="D4683" i="4"/>
  <c r="B4684" i="4"/>
  <c r="D4684" i="4"/>
  <c r="B4685" i="4"/>
  <c r="D4685" i="4"/>
  <c r="B4686" i="4"/>
  <c r="D4686" i="4"/>
  <c r="B4687" i="4"/>
  <c r="D4687" i="4"/>
  <c r="B4688" i="4"/>
  <c r="D4688" i="4"/>
  <c r="B4689" i="4"/>
  <c r="D4689" i="4"/>
  <c r="B4690" i="4"/>
  <c r="D4690" i="4"/>
  <c r="B4691" i="4"/>
  <c r="D4691" i="4"/>
  <c r="B4692" i="4"/>
  <c r="D4692" i="4"/>
  <c r="B4693" i="4"/>
  <c r="D4693" i="4"/>
  <c r="B4694" i="4"/>
  <c r="D4694" i="4"/>
  <c r="B4695" i="4"/>
  <c r="D4695" i="4"/>
  <c r="B4696" i="4"/>
  <c r="D4696" i="4"/>
  <c r="B4697" i="4"/>
  <c r="D4697" i="4"/>
  <c r="B4698" i="4"/>
  <c r="D4698" i="4"/>
  <c r="B4699" i="4"/>
  <c r="D4699" i="4"/>
  <c r="B4700" i="4"/>
  <c r="D4700" i="4"/>
  <c r="B4701" i="4"/>
  <c r="D4701" i="4"/>
  <c r="B4702" i="4"/>
  <c r="D4702" i="4"/>
  <c r="B4703" i="4"/>
  <c r="D4703" i="4"/>
  <c r="B4704" i="4"/>
  <c r="D4704" i="4"/>
  <c r="B4705" i="4"/>
  <c r="D4705" i="4"/>
  <c r="B4706" i="4"/>
  <c r="D4706" i="4"/>
  <c r="B4707" i="4"/>
  <c r="D4707" i="4"/>
  <c r="B4708" i="4"/>
  <c r="D4708" i="4"/>
  <c r="B4709" i="4"/>
  <c r="D4709" i="4"/>
  <c r="B4710" i="4"/>
  <c r="D4710" i="4"/>
  <c r="B4711" i="4"/>
  <c r="D4711" i="4"/>
  <c r="B4712" i="4"/>
  <c r="D4712" i="4"/>
  <c r="B4713" i="4"/>
  <c r="D4713" i="4"/>
  <c r="B4714" i="4"/>
  <c r="D4714" i="4"/>
  <c r="B4715" i="4"/>
  <c r="D4715" i="4"/>
  <c r="B4716" i="4"/>
  <c r="D4716" i="4"/>
  <c r="B4717" i="4"/>
  <c r="D4717" i="4"/>
  <c r="B4718" i="4"/>
  <c r="D4718" i="4"/>
  <c r="B4719" i="4"/>
  <c r="D4719" i="4"/>
  <c r="B4720" i="4"/>
  <c r="D4720" i="4"/>
  <c r="B4721" i="4"/>
  <c r="D4721" i="4"/>
  <c r="B4722" i="4"/>
  <c r="D4722" i="4"/>
  <c r="B4723" i="4"/>
  <c r="D4723" i="4"/>
  <c r="B4724" i="4"/>
  <c r="D4724" i="4"/>
  <c r="B4725" i="4"/>
  <c r="D4725" i="4"/>
  <c r="B4726" i="4"/>
  <c r="D4726" i="4"/>
  <c r="B4727" i="4"/>
  <c r="D4727" i="4"/>
  <c r="B4728" i="4"/>
  <c r="D4728" i="4"/>
  <c r="B4729" i="4"/>
  <c r="D4729" i="4"/>
  <c r="B4730" i="4"/>
  <c r="D4730" i="4"/>
  <c r="B4731" i="4"/>
  <c r="D4731" i="4"/>
  <c r="B4732" i="4"/>
  <c r="D4732" i="4"/>
  <c r="B4733" i="4"/>
  <c r="D4733" i="4"/>
  <c r="B4734" i="4"/>
  <c r="D4734" i="4"/>
  <c r="B4735" i="4"/>
  <c r="D4735" i="4"/>
  <c r="B4736" i="4"/>
  <c r="D4736" i="4"/>
  <c r="B4737" i="4"/>
  <c r="D4737" i="4"/>
  <c r="B4738" i="4"/>
  <c r="D4738" i="4"/>
  <c r="B4739" i="4"/>
  <c r="D4739" i="4"/>
  <c r="B4740" i="4"/>
  <c r="D4740" i="4"/>
  <c r="B4741" i="4"/>
  <c r="D4741" i="4"/>
  <c r="B4742" i="4"/>
  <c r="D4742" i="4"/>
  <c r="B4743" i="4"/>
  <c r="D4743" i="4"/>
  <c r="B4745" i="4"/>
  <c r="D4745" i="4"/>
  <c r="B4746" i="4"/>
  <c r="D4746" i="4"/>
  <c r="B4747" i="4"/>
  <c r="D4747" i="4"/>
  <c r="B4748" i="4"/>
  <c r="D4748" i="4"/>
  <c r="B4750" i="4"/>
  <c r="D4750" i="4"/>
  <c r="B4751" i="4"/>
  <c r="D4751" i="4"/>
  <c r="B4752" i="4"/>
  <c r="D4752" i="4"/>
  <c r="B4753" i="4"/>
  <c r="D4753" i="4"/>
  <c r="B4755" i="4"/>
  <c r="D4755" i="4"/>
  <c r="B4756" i="4"/>
  <c r="D4756" i="4"/>
  <c r="B4757" i="4"/>
  <c r="D4757" i="4"/>
  <c r="B4759" i="4"/>
  <c r="D4759" i="4"/>
  <c r="B4761" i="4"/>
  <c r="D4761" i="4"/>
  <c r="B4762" i="4"/>
  <c r="D4762" i="4"/>
  <c r="B4763" i="4"/>
  <c r="D4763" i="4"/>
  <c r="B4765" i="4"/>
  <c r="D4765" i="4"/>
  <c r="B4766" i="4"/>
  <c r="D4766" i="4"/>
  <c r="B4767" i="4"/>
  <c r="D4767" i="4"/>
  <c r="B4770" i="4"/>
  <c r="D4770" i="4"/>
  <c r="B4771" i="4"/>
  <c r="D4771" i="4"/>
  <c r="B4772" i="4"/>
  <c r="D4772" i="4"/>
  <c r="B4776" i="4"/>
  <c r="D4776" i="4"/>
  <c r="B4777" i="4"/>
  <c r="D4777" i="4"/>
  <c r="B4778" i="4"/>
  <c r="D4778" i="4"/>
  <c r="B4779" i="4"/>
  <c r="D4779" i="4"/>
  <c r="B4782" i="4"/>
  <c r="D4782" i="4"/>
  <c r="B4784" i="4"/>
  <c r="D4784" i="4"/>
  <c r="B4786" i="4"/>
  <c r="D4786" i="4"/>
  <c r="B4787" i="4"/>
  <c r="D4787" i="4"/>
  <c r="B4788" i="4"/>
  <c r="D4788" i="4"/>
  <c r="B4789" i="4"/>
  <c r="D4789" i="4"/>
  <c r="B4790" i="4"/>
  <c r="D4790" i="4"/>
  <c r="B4792" i="4"/>
  <c r="D4792" i="4"/>
  <c r="B4793" i="4"/>
  <c r="D4793" i="4"/>
  <c r="B4794" i="4"/>
  <c r="D4794" i="4"/>
  <c r="B4795" i="4"/>
  <c r="D4795" i="4"/>
  <c r="B4797" i="4"/>
  <c r="D4797" i="4"/>
  <c r="B4802" i="4"/>
  <c r="D4802" i="4"/>
  <c r="B4804" i="4"/>
  <c r="D4804" i="4"/>
  <c r="B4806" i="4"/>
  <c r="D4806" i="4"/>
  <c r="B4807" i="4"/>
  <c r="D4807" i="4"/>
  <c r="B4808" i="4"/>
  <c r="D4808" i="4"/>
  <c r="B4811" i="4"/>
  <c r="D4811" i="4"/>
  <c r="B4812" i="4"/>
  <c r="D4812" i="4"/>
  <c r="B4813" i="4"/>
  <c r="D4813" i="4"/>
  <c r="B4814" i="4"/>
  <c r="D4814" i="4"/>
  <c r="B4815" i="4"/>
  <c r="D4815" i="4"/>
  <c r="B4816" i="4"/>
  <c r="D4816" i="4"/>
  <c r="B4817" i="4"/>
  <c r="D4817" i="4"/>
  <c r="B4818" i="4"/>
  <c r="D4818" i="4"/>
  <c r="B4819" i="4"/>
  <c r="D4819" i="4"/>
  <c r="B4820" i="4"/>
  <c r="D4820" i="4"/>
  <c r="B4821" i="4"/>
  <c r="D4821" i="4"/>
  <c r="B4822" i="4"/>
  <c r="D4822" i="4"/>
  <c r="B4823" i="4"/>
  <c r="D4823" i="4"/>
  <c r="B4824" i="4"/>
  <c r="D4824" i="4"/>
  <c r="B4825" i="4"/>
  <c r="D4825" i="4"/>
  <c r="B4826" i="4"/>
  <c r="D4826" i="4"/>
  <c r="B4827" i="4"/>
  <c r="D4827" i="4"/>
  <c r="B4828" i="4"/>
  <c r="D4828" i="4"/>
  <c r="B4829" i="4"/>
  <c r="D4829" i="4"/>
  <c r="B4830" i="4"/>
  <c r="D4830" i="4"/>
  <c r="B4831" i="4"/>
  <c r="D4831" i="4"/>
  <c r="B4832" i="4"/>
  <c r="D4832" i="4"/>
  <c r="B4833" i="4"/>
  <c r="D4833" i="4"/>
  <c r="B4834" i="4"/>
  <c r="D4834" i="4"/>
  <c r="B4835" i="4"/>
  <c r="D4835" i="4"/>
  <c r="B4836" i="4"/>
  <c r="D4836" i="4"/>
  <c r="B4837" i="4"/>
  <c r="D4837" i="4"/>
  <c r="B4838" i="4"/>
  <c r="D4838" i="4"/>
  <c r="B4839" i="4"/>
  <c r="D4839" i="4"/>
  <c r="B4840" i="4"/>
  <c r="D4840" i="4"/>
  <c r="B4841" i="4"/>
  <c r="D4841" i="4"/>
  <c r="B4842" i="4"/>
  <c r="D4842" i="4"/>
  <c r="B4843" i="4"/>
  <c r="D4843" i="4"/>
  <c r="B4844" i="4"/>
  <c r="D4844" i="4"/>
  <c r="B4845" i="4"/>
  <c r="D4845" i="4"/>
  <c r="B4846" i="4"/>
  <c r="D4846" i="4"/>
  <c r="B4847" i="4"/>
  <c r="D4847" i="4"/>
  <c r="B4848" i="4"/>
  <c r="D4848" i="4"/>
  <c r="B4849" i="4"/>
  <c r="D4849" i="4"/>
  <c r="B4850" i="4"/>
  <c r="D4850" i="4"/>
  <c r="B4851" i="4"/>
  <c r="D4851" i="4"/>
  <c r="B4852" i="4"/>
  <c r="D4852" i="4"/>
  <c r="B4853" i="4"/>
  <c r="D4853" i="4"/>
  <c r="B4854" i="4"/>
  <c r="D4854" i="4"/>
  <c r="B4855" i="4"/>
  <c r="D4855" i="4"/>
  <c r="B4856" i="4"/>
  <c r="D4856" i="4"/>
  <c r="B4857" i="4"/>
  <c r="D4857" i="4"/>
  <c r="B4858" i="4"/>
  <c r="D4858" i="4"/>
  <c r="B4859" i="4"/>
  <c r="D4859" i="4"/>
  <c r="B4862" i="4"/>
  <c r="D4862" i="4"/>
  <c r="B4863" i="4"/>
  <c r="D4863" i="4"/>
  <c r="B4864" i="4"/>
  <c r="D4864" i="4"/>
  <c r="B4865" i="4"/>
  <c r="D4865" i="4"/>
  <c r="B4869" i="4"/>
  <c r="D4869" i="4"/>
  <c r="B4870" i="4"/>
  <c r="D4870" i="4"/>
  <c r="B4871" i="4"/>
  <c r="D4871" i="4"/>
  <c r="B4872" i="4"/>
  <c r="D4872" i="4"/>
  <c r="B4873" i="4"/>
  <c r="D4873" i="4"/>
  <c r="B4876" i="4"/>
  <c r="D4876" i="4"/>
  <c r="B4877" i="4"/>
  <c r="D4877" i="4"/>
  <c r="B4880" i="4"/>
  <c r="D4880" i="4"/>
  <c r="B4885" i="4"/>
  <c r="D4885" i="4"/>
  <c r="B4893" i="4"/>
  <c r="D4893" i="4"/>
  <c r="B4894" i="4"/>
  <c r="D4894" i="4"/>
  <c r="B4895" i="4"/>
  <c r="D4895" i="4"/>
  <c r="B4908" i="4"/>
  <c r="D4908" i="4"/>
  <c r="B4920" i="4"/>
  <c r="D4920" i="4"/>
  <c r="B4921" i="4"/>
  <c r="D4921" i="4"/>
  <c r="B4927" i="4"/>
  <c r="D4927" i="4"/>
  <c r="B4936" i="4"/>
  <c r="D4936" i="4"/>
  <c r="B4957" i="4"/>
  <c r="D4957" i="4"/>
  <c r="B4958" i="4"/>
  <c r="D4958" i="4"/>
  <c r="B4959" i="4"/>
  <c r="D4959" i="4"/>
  <c r="B4960" i="4"/>
  <c r="D4960" i="4"/>
  <c r="B4961" i="4"/>
  <c r="D4961" i="4"/>
  <c r="B4962" i="4"/>
  <c r="D4962" i="4"/>
  <c r="B4963" i="4"/>
  <c r="D4963" i="4"/>
  <c r="B4964" i="4"/>
  <c r="D4964" i="4"/>
  <c r="B4965" i="4"/>
  <c r="D4965" i="4"/>
  <c r="B4966" i="4"/>
  <c r="D4966" i="4"/>
  <c r="B4967" i="4"/>
  <c r="D4967" i="4"/>
  <c r="B4968" i="4"/>
  <c r="D4968" i="4"/>
  <c r="B4969" i="4"/>
  <c r="D4969" i="4"/>
  <c r="B4980" i="4"/>
  <c r="D4980" i="4"/>
  <c r="B4981" i="4"/>
  <c r="D4981" i="4"/>
  <c r="B4985" i="4"/>
  <c r="D4985" i="4"/>
  <c r="B4989" i="4"/>
  <c r="D4989" i="4"/>
  <c r="B4991" i="4"/>
  <c r="D4991" i="4"/>
  <c r="B4992" i="4"/>
  <c r="D4992" i="4"/>
  <c r="B4993" i="4"/>
  <c r="D4993" i="4"/>
  <c r="B4994" i="4"/>
  <c r="D4994" i="4"/>
  <c r="B4995" i="4"/>
  <c r="D4995" i="4"/>
  <c r="B5076" i="4"/>
  <c r="D5076" i="4"/>
  <c r="B5077" i="4"/>
  <c r="D5077" i="4"/>
  <c r="B5078" i="4"/>
  <c r="D5078" i="4"/>
  <c r="B5079" i="4"/>
  <c r="D5079" i="4"/>
  <c r="B5080" i="4"/>
  <c r="D5080" i="4"/>
  <c r="B5081" i="4"/>
  <c r="D5081" i="4"/>
  <c r="B5082" i="4"/>
  <c r="D5082" i="4"/>
  <c r="B5083" i="4"/>
  <c r="D5083" i="4"/>
  <c r="B5084" i="4"/>
  <c r="D5084" i="4"/>
  <c r="B5085" i="4"/>
  <c r="D5085" i="4"/>
  <c r="B5086" i="4"/>
  <c r="D5086" i="4"/>
  <c r="B5087" i="4"/>
  <c r="D5087" i="4"/>
  <c r="B5088" i="4"/>
  <c r="D5088" i="4"/>
  <c r="B5089" i="4"/>
  <c r="D5089" i="4"/>
  <c r="B5090" i="4"/>
  <c r="D5090" i="4"/>
  <c r="B5091" i="4"/>
  <c r="D5091" i="4"/>
  <c r="B5092" i="4"/>
  <c r="D5092" i="4"/>
  <c r="B5093" i="4"/>
  <c r="D5093" i="4"/>
  <c r="B5095" i="4"/>
  <c r="D5095" i="4"/>
  <c r="B5096" i="4"/>
  <c r="D5096" i="4"/>
  <c r="B5097" i="4"/>
  <c r="D5097" i="4"/>
  <c r="B5098" i="4"/>
  <c r="D5098" i="4"/>
  <c r="B5099" i="4"/>
  <c r="D5099" i="4"/>
  <c r="B5100" i="4"/>
  <c r="D5100" i="4"/>
  <c r="B5101" i="4"/>
  <c r="D5101" i="4"/>
  <c r="B5102" i="4"/>
  <c r="D5102" i="4"/>
  <c r="B5103" i="4"/>
  <c r="D5103" i="4"/>
  <c r="B5104" i="4"/>
  <c r="D5104" i="4"/>
  <c r="B5105" i="4"/>
  <c r="D5105" i="4"/>
  <c r="B5106" i="4"/>
  <c r="D5106" i="4"/>
  <c r="B5107" i="4"/>
  <c r="D5107" i="4"/>
  <c r="B5108" i="4"/>
  <c r="D5108" i="4"/>
  <c r="B5109" i="4"/>
  <c r="D5109" i="4"/>
  <c r="B5110" i="4"/>
  <c r="D5110" i="4"/>
  <c r="B5111" i="4"/>
  <c r="D5111" i="4"/>
  <c r="B5112" i="4"/>
  <c r="D5112" i="4"/>
  <c r="B5113" i="4"/>
  <c r="D5113" i="4"/>
  <c r="B5114" i="4"/>
  <c r="D5114" i="4"/>
  <c r="B5115" i="4"/>
  <c r="D5115" i="4"/>
  <c r="B5116" i="4"/>
  <c r="D5116" i="4"/>
  <c r="B5117" i="4"/>
  <c r="D5117" i="4"/>
  <c r="B5118" i="4"/>
  <c r="D5118" i="4"/>
  <c r="B5119" i="4"/>
  <c r="D5119" i="4"/>
  <c r="B5120" i="4"/>
  <c r="D5120" i="4"/>
  <c r="B5121" i="4"/>
  <c r="D5121" i="4"/>
  <c r="B5122" i="4"/>
  <c r="D5122" i="4"/>
  <c r="B5123" i="4"/>
  <c r="D5123" i="4"/>
  <c r="B5124" i="4"/>
  <c r="D5124" i="4"/>
  <c r="B5126" i="4"/>
  <c r="D5126" i="4"/>
  <c r="B5127" i="4"/>
  <c r="D5127" i="4"/>
  <c r="B5128" i="4"/>
  <c r="D5128" i="4"/>
  <c r="B5129" i="4"/>
  <c r="D5129" i="4"/>
  <c r="B5130" i="4"/>
  <c r="D5130" i="4"/>
  <c r="B5131" i="4"/>
  <c r="D5131" i="4"/>
  <c r="B5132" i="4"/>
  <c r="D5132" i="4"/>
  <c r="B5133" i="4"/>
  <c r="D5133" i="4"/>
  <c r="B5134" i="4"/>
  <c r="D5134" i="4"/>
  <c r="B5135" i="4"/>
  <c r="D5135" i="4"/>
  <c r="B5136" i="4"/>
  <c r="D5136" i="4"/>
  <c r="B5137" i="4"/>
  <c r="D5137" i="4"/>
  <c r="B5138" i="4"/>
  <c r="D5138" i="4"/>
  <c r="B5139" i="4"/>
  <c r="D5139" i="4"/>
  <c r="B5140" i="4"/>
  <c r="D5140" i="4"/>
  <c r="B5141" i="4"/>
  <c r="D5141" i="4"/>
  <c r="B5142" i="4"/>
  <c r="D5142" i="4"/>
  <c r="B5143" i="4"/>
  <c r="D5143" i="4"/>
  <c r="B5144" i="4"/>
  <c r="D5144" i="4"/>
  <c r="B5145" i="4"/>
  <c r="D5145" i="4"/>
  <c r="B5146" i="4"/>
  <c r="D5146" i="4"/>
  <c r="B5147" i="4"/>
  <c r="D5147" i="4"/>
  <c r="B5148" i="4"/>
  <c r="D5148" i="4"/>
  <c r="B5149" i="4"/>
  <c r="D5149" i="4"/>
  <c r="B5150" i="4"/>
  <c r="D5150" i="4"/>
  <c r="B5151" i="4"/>
  <c r="D5151" i="4"/>
  <c r="B5153" i="4"/>
  <c r="D5153" i="4"/>
  <c r="B5154" i="4"/>
  <c r="D5154" i="4"/>
  <c r="B5155" i="4"/>
  <c r="D5155" i="4"/>
  <c r="B5156" i="4"/>
  <c r="D5156" i="4"/>
  <c r="B5157" i="4"/>
  <c r="D5157" i="4"/>
  <c r="B5158" i="4"/>
  <c r="D5158" i="4"/>
  <c r="B5159" i="4"/>
  <c r="D5159" i="4"/>
  <c r="B5160" i="4"/>
  <c r="D5160" i="4"/>
  <c r="B5161" i="4"/>
  <c r="D5161" i="4"/>
  <c r="B5162" i="4"/>
  <c r="D5162" i="4"/>
  <c r="B5163" i="4"/>
  <c r="D5163" i="4"/>
  <c r="B5164" i="4"/>
  <c r="D5164" i="4"/>
  <c r="B5165" i="4"/>
  <c r="D5165" i="4"/>
  <c r="B5166" i="4"/>
  <c r="D5166" i="4"/>
  <c r="B5167" i="4"/>
  <c r="D5167" i="4"/>
  <c r="B5168" i="4"/>
  <c r="D5168" i="4"/>
  <c r="B5169" i="4"/>
  <c r="D5169" i="4"/>
  <c r="B5170" i="4"/>
  <c r="D5170" i="4"/>
  <c r="B5171" i="4"/>
  <c r="D5171" i="4"/>
  <c r="B5172" i="4"/>
  <c r="D5172" i="4"/>
  <c r="B5173" i="4"/>
  <c r="D5173" i="4"/>
  <c r="B5174" i="4"/>
  <c r="D5174" i="4"/>
  <c r="B5175" i="4"/>
  <c r="D5175" i="4"/>
  <c r="B5176" i="4"/>
  <c r="D5176" i="4"/>
  <c r="B5177" i="4"/>
  <c r="D5177" i="4"/>
  <c r="B5178" i="4"/>
  <c r="D5178" i="4"/>
  <c r="B5179" i="4"/>
  <c r="D5179" i="4"/>
  <c r="B5180" i="4"/>
  <c r="D5180" i="4"/>
  <c r="B5181" i="4"/>
  <c r="D5181" i="4"/>
  <c r="B5182" i="4"/>
  <c r="D5182" i="4"/>
  <c r="B5183" i="4"/>
  <c r="D5183" i="4"/>
  <c r="B5184" i="4"/>
  <c r="D5184" i="4"/>
  <c r="B5185" i="4"/>
  <c r="D5185" i="4"/>
  <c r="B5186" i="4"/>
  <c r="D5186" i="4"/>
  <c r="B5187" i="4"/>
  <c r="D5187" i="4"/>
  <c r="B5188" i="4"/>
  <c r="D5188" i="4"/>
  <c r="B5189" i="4"/>
  <c r="D5189" i="4"/>
  <c r="B5190" i="4"/>
  <c r="D5190" i="4"/>
  <c r="B5191" i="4"/>
  <c r="D5191" i="4"/>
  <c r="B5192" i="4"/>
  <c r="D5192" i="4"/>
  <c r="B5193" i="4"/>
  <c r="D5193" i="4"/>
  <c r="B5194" i="4"/>
  <c r="D5194" i="4"/>
  <c r="B5195" i="4"/>
  <c r="D5195" i="4"/>
  <c r="B5196" i="4"/>
  <c r="D5196" i="4"/>
  <c r="B5198" i="4"/>
  <c r="D5198" i="4"/>
  <c r="B5199" i="4"/>
  <c r="D5199" i="4"/>
  <c r="B5200" i="4"/>
  <c r="D5200" i="4"/>
  <c r="B5201" i="4"/>
  <c r="D5201" i="4"/>
  <c r="B5202" i="4"/>
  <c r="D5202" i="4"/>
  <c r="B5203" i="4"/>
  <c r="D5203" i="4"/>
  <c r="B5204" i="4"/>
  <c r="D5204" i="4"/>
  <c r="B5205" i="4"/>
  <c r="D5205" i="4"/>
  <c r="B5206" i="4"/>
  <c r="D5206" i="4"/>
  <c r="B5207" i="4"/>
  <c r="D5207" i="4"/>
  <c r="B5208" i="4"/>
  <c r="D5208" i="4"/>
  <c r="B5209" i="4"/>
  <c r="D5209" i="4"/>
  <c r="B5210" i="4"/>
  <c r="D5210" i="4"/>
  <c r="B5211" i="4"/>
  <c r="D5211" i="4"/>
  <c r="B5212" i="4"/>
  <c r="D5212" i="4"/>
  <c r="B5213" i="4"/>
  <c r="D5213" i="4"/>
  <c r="B5214" i="4"/>
  <c r="D5214" i="4"/>
  <c r="B5215" i="4"/>
  <c r="D5215" i="4"/>
  <c r="B5216" i="4"/>
  <c r="D5216" i="4"/>
  <c r="B5217" i="4"/>
  <c r="D5217" i="4"/>
  <c r="B5218" i="4"/>
  <c r="D5218" i="4"/>
  <c r="B5219" i="4"/>
  <c r="D5219" i="4"/>
  <c r="B5220" i="4"/>
  <c r="D5220" i="4"/>
  <c r="B5221" i="4"/>
  <c r="D5221" i="4"/>
  <c r="B5222" i="4"/>
  <c r="D5222" i="4"/>
  <c r="B5223" i="4"/>
  <c r="D5223" i="4"/>
  <c r="B5224" i="4"/>
  <c r="D5224" i="4"/>
  <c r="B5225" i="4"/>
  <c r="D5225" i="4"/>
  <c r="B5226" i="4"/>
  <c r="D5226" i="4"/>
  <c r="B5227" i="4"/>
  <c r="D5227" i="4"/>
  <c r="B5228" i="4"/>
  <c r="D5228" i="4"/>
  <c r="B5229" i="4"/>
  <c r="D5229" i="4"/>
  <c r="B5230" i="4"/>
  <c r="D5230" i="4"/>
  <c r="B5231" i="4"/>
  <c r="D5231" i="4"/>
  <c r="B5232" i="4"/>
  <c r="D5232" i="4"/>
  <c r="B5235" i="4"/>
  <c r="D5235" i="4"/>
  <c r="B5236" i="4"/>
  <c r="D5236" i="4"/>
  <c r="B5237" i="4"/>
  <c r="D5237" i="4"/>
  <c r="B5238" i="4"/>
  <c r="D5238" i="4"/>
  <c r="B5239" i="4"/>
  <c r="D5239" i="4"/>
  <c r="B5240" i="4"/>
  <c r="D5240" i="4"/>
  <c r="B5241" i="4"/>
  <c r="D5241" i="4"/>
  <c r="B5242" i="4"/>
  <c r="D5242" i="4"/>
  <c r="B5243" i="4"/>
  <c r="D5243" i="4"/>
  <c r="B5244" i="4"/>
  <c r="D5244" i="4"/>
  <c r="B5245" i="4"/>
  <c r="D5245" i="4"/>
  <c r="B5246" i="4"/>
  <c r="D5246" i="4"/>
  <c r="B5247" i="4"/>
  <c r="D5247" i="4"/>
  <c r="B5248" i="4"/>
  <c r="D5248" i="4"/>
  <c r="B5249" i="4"/>
  <c r="D5249" i="4"/>
  <c r="B5250" i="4"/>
  <c r="D5250" i="4"/>
  <c r="B5251" i="4"/>
  <c r="D5251" i="4"/>
  <c r="B5252" i="4"/>
  <c r="D5252" i="4"/>
  <c r="B5253" i="4"/>
  <c r="D5253" i="4"/>
  <c r="B5254" i="4"/>
  <c r="D5254" i="4"/>
  <c r="B5255" i="4"/>
  <c r="D5255" i="4"/>
  <c r="B5256" i="4"/>
  <c r="D5256" i="4"/>
  <c r="B5257" i="4"/>
  <c r="D5257" i="4"/>
  <c r="B5258" i="4"/>
  <c r="D5258" i="4"/>
  <c r="B5259" i="4"/>
  <c r="D5259" i="4"/>
  <c r="B5260" i="4"/>
  <c r="D5260" i="4"/>
  <c r="B5261" i="4"/>
  <c r="D5261" i="4"/>
  <c r="B5262" i="4"/>
  <c r="D5262" i="4"/>
  <c r="B5263" i="4"/>
  <c r="D5263" i="4"/>
  <c r="B5264" i="4"/>
  <c r="D5264" i="4"/>
  <c r="B5265" i="4"/>
  <c r="D5265" i="4"/>
  <c r="B5266" i="4"/>
  <c r="D5266" i="4"/>
  <c r="B5267" i="4"/>
  <c r="D5267" i="4"/>
  <c r="B5268" i="4"/>
  <c r="D5268" i="4"/>
  <c r="B5269" i="4"/>
  <c r="D5269" i="4"/>
  <c r="B5270" i="4"/>
  <c r="D5270" i="4"/>
  <c r="B5271" i="4"/>
  <c r="D5271" i="4"/>
  <c r="B5272" i="4"/>
  <c r="D5272" i="4"/>
  <c r="B5273" i="4"/>
  <c r="D5273" i="4"/>
  <c r="B5274" i="4"/>
  <c r="D5274" i="4"/>
  <c r="B5275" i="4"/>
  <c r="D5275" i="4"/>
  <c r="B5276" i="4"/>
  <c r="D5276" i="4"/>
  <c r="B5277" i="4"/>
  <c r="D5277" i="4"/>
  <c r="B5278" i="4"/>
  <c r="D5278" i="4"/>
  <c r="B5279" i="4"/>
  <c r="D5279" i="4"/>
  <c r="B5280" i="4"/>
  <c r="D5280" i="4"/>
  <c r="B5281" i="4"/>
  <c r="D5281" i="4"/>
  <c r="B5282" i="4"/>
  <c r="D5282" i="4"/>
  <c r="B5283" i="4"/>
  <c r="D5283" i="4"/>
  <c r="B5284" i="4"/>
  <c r="D5284" i="4"/>
  <c r="B5287" i="4"/>
  <c r="D5287" i="4"/>
  <c r="B5288" i="4"/>
  <c r="D5288" i="4"/>
  <c r="B5289" i="4"/>
  <c r="D5289" i="4"/>
  <c r="B5290" i="4"/>
  <c r="D5290" i="4"/>
  <c r="B5291" i="4"/>
  <c r="D5291" i="4"/>
  <c r="B5292" i="4"/>
  <c r="D5292" i="4"/>
  <c r="B5293" i="4"/>
  <c r="B5294" i="4"/>
  <c r="B5295" i="4"/>
  <c r="B5296" i="4"/>
  <c r="B4" i="3"/>
  <c r="D4" i="3"/>
  <c r="B5" i="3"/>
  <c r="D5" i="3"/>
  <c r="B6" i="3"/>
  <c r="D6" i="3"/>
  <c r="B7" i="3"/>
  <c r="D7" i="3"/>
  <c r="B8" i="3"/>
  <c r="D8" i="3"/>
  <c r="B9" i="3"/>
  <c r="D9" i="3"/>
  <c r="B10" i="3"/>
  <c r="D10" i="3"/>
  <c r="B11" i="3"/>
  <c r="D11" i="3"/>
  <c r="B12" i="3"/>
  <c r="D12" i="3"/>
  <c r="B13" i="3"/>
  <c r="D13" i="3"/>
  <c r="B14" i="3"/>
  <c r="D14" i="3"/>
  <c r="B15" i="3"/>
  <c r="D15" i="3"/>
  <c r="B16" i="3"/>
  <c r="D16" i="3"/>
  <c r="B17" i="3"/>
  <c r="D17" i="3"/>
  <c r="B18" i="3"/>
  <c r="D18" i="3"/>
  <c r="B19" i="3"/>
  <c r="D19" i="3"/>
  <c r="B20" i="3"/>
  <c r="D20" i="3"/>
  <c r="B21" i="3"/>
  <c r="D21" i="3"/>
  <c r="B22" i="3"/>
  <c r="D22" i="3"/>
  <c r="B23" i="3"/>
  <c r="D23" i="3"/>
  <c r="B24" i="3"/>
  <c r="D24" i="3"/>
  <c r="B25" i="3"/>
  <c r="D25" i="3"/>
  <c r="B26" i="3"/>
  <c r="D26" i="3"/>
  <c r="B27" i="3"/>
  <c r="D27" i="3"/>
  <c r="B28" i="3"/>
  <c r="D28" i="3"/>
  <c r="B29" i="3"/>
  <c r="D29" i="3"/>
  <c r="B30" i="3"/>
  <c r="D30" i="3"/>
  <c r="B31" i="3"/>
  <c r="D31" i="3"/>
  <c r="B32" i="3"/>
  <c r="D32" i="3"/>
  <c r="B33" i="3"/>
  <c r="D33" i="3"/>
  <c r="B34" i="3"/>
  <c r="D34" i="3"/>
  <c r="B35" i="3"/>
  <c r="D35" i="3"/>
  <c r="B36" i="3"/>
  <c r="D36" i="3"/>
  <c r="B37" i="3"/>
  <c r="D37" i="3"/>
  <c r="B38" i="3"/>
  <c r="D38" i="3"/>
  <c r="B39" i="3"/>
  <c r="D39" i="3"/>
  <c r="B40" i="3"/>
  <c r="D40" i="3"/>
  <c r="B41" i="3"/>
  <c r="D41" i="3"/>
  <c r="B42" i="3"/>
  <c r="D42" i="3"/>
  <c r="B43" i="3"/>
  <c r="D43" i="3"/>
  <c r="B44" i="3"/>
  <c r="D44" i="3"/>
  <c r="B45" i="3"/>
  <c r="D45" i="3"/>
  <c r="B46" i="3"/>
  <c r="D46" i="3"/>
  <c r="B47" i="3"/>
  <c r="D47" i="3"/>
  <c r="B48" i="3"/>
  <c r="D48" i="3"/>
  <c r="B49" i="3"/>
  <c r="D49" i="3"/>
  <c r="B50" i="3"/>
  <c r="D50" i="3"/>
  <c r="B51" i="3"/>
  <c r="D51" i="3"/>
  <c r="B52" i="3"/>
  <c r="D52" i="3"/>
  <c r="B53" i="3"/>
  <c r="D53" i="3"/>
  <c r="B54" i="3"/>
  <c r="D54" i="3"/>
  <c r="B55" i="3"/>
  <c r="D55" i="3"/>
  <c r="B56" i="3"/>
  <c r="D56" i="3"/>
  <c r="B57" i="3"/>
  <c r="D57" i="3"/>
  <c r="B58" i="3"/>
  <c r="D58" i="3"/>
  <c r="B59" i="3"/>
  <c r="D59" i="3"/>
  <c r="B60" i="3"/>
  <c r="D60" i="3"/>
  <c r="B61" i="3"/>
  <c r="D61" i="3"/>
  <c r="B62" i="3"/>
  <c r="D62" i="3"/>
  <c r="B63" i="3"/>
  <c r="D63" i="3"/>
  <c r="B64" i="3"/>
  <c r="D64" i="3"/>
  <c r="B65" i="3"/>
  <c r="D65" i="3"/>
  <c r="B66" i="3"/>
  <c r="D66" i="3"/>
  <c r="B67" i="3"/>
  <c r="D67" i="3"/>
  <c r="B68" i="3"/>
  <c r="D68" i="3"/>
  <c r="B69" i="3"/>
  <c r="D69" i="3"/>
  <c r="B70" i="3"/>
  <c r="D70" i="3"/>
  <c r="B71" i="3"/>
  <c r="D71" i="3"/>
  <c r="B72" i="3"/>
  <c r="D72" i="3"/>
  <c r="B73" i="3"/>
  <c r="D73" i="3"/>
  <c r="B74" i="3"/>
  <c r="D74" i="3"/>
  <c r="B75" i="3"/>
  <c r="D75" i="3"/>
  <c r="B76" i="3"/>
  <c r="D76" i="3"/>
  <c r="B77" i="3"/>
  <c r="D77" i="3"/>
  <c r="B78" i="3"/>
  <c r="D78" i="3"/>
  <c r="B79" i="3"/>
  <c r="D79" i="3"/>
  <c r="B80" i="3"/>
  <c r="D80" i="3"/>
  <c r="B81" i="3"/>
  <c r="D81" i="3"/>
  <c r="B82" i="3"/>
  <c r="D82" i="3"/>
  <c r="B83" i="3"/>
  <c r="D83" i="3"/>
  <c r="B84" i="3"/>
  <c r="D84" i="3"/>
  <c r="B85" i="3"/>
  <c r="D85" i="3"/>
  <c r="B86" i="3"/>
  <c r="D86" i="3"/>
  <c r="B87" i="3"/>
  <c r="D87" i="3"/>
  <c r="B88" i="3"/>
  <c r="D88" i="3"/>
  <c r="B89" i="3"/>
  <c r="D89" i="3"/>
  <c r="B90" i="3"/>
  <c r="D90" i="3"/>
  <c r="B91" i="3"/>
  <c r="D91" i="3"/>
  <c r="B92" i="3"/>
  <c r="D92" i="3"/>
  <c r="B93" i="3"/>
  <c r="D93" i="3"/>
  <c r="B94" i="3"/>
  <c r="D94" i="3"/>
  <c r="B95" i="3"/>
  <c r="D95" i="3"/>
  <c r="B96" i="3"/>
  <c r="D96" i="3"/>
  <c r="B97" i="3"/>
  <c r="D97" i="3"/>
  <c r="B98" i="3"/>
  <c r="D98" i="3"/>
  <c r="B99" i="3"/>
  <c r="D99" i="3"/>
  <c r="B100" i="3"/>
  <c r="D100" i="3"/>
  <c r="B101" i="3"/>
  <c r="D101" i="3"/>
  <c r="B102" i="3"/>
  <c r="D102" i="3"/>
  <c r="B103" i="3"/>
  <c r="D103" i="3"/>
  <c r="B104" i="3"/>
  <c r="D104" i="3"/>
  <c r="B105" i="3"/>
  <c r="D105" i="3"/>
  <c r="B106" i="3"/>
  <c r="D106" i="3"/>
  <c r="B107" i="3"/>
  <c r="D107" i="3"/>
  <c r="B108" i="3"/>
  <c r="D108" i="3"/>
  <c r="B109" i="3"/>
  <c r="D109" i="3"/>
  <c r="B110" i="3"/>
  <c r="D110" i="3"/>
  <c r="B111" i="3"/>
  <c r="D111" i="3"/>
  <c r="B112" i="3"/>
  <c r="D112" i="3"/>
  <c r="B113" i="3"/>
  <c r="D113" i="3"/>
  <c r="B114" i="3"/>
  <c r="D114" i="3"/>
  <c r="B115" i="3"/>
  <c r="D115" i="3"/>
  <c r="B116" i="3"/>
  <c r="D116" i="3"/>
  <c r="B117" i="3"/>
  <c r="D117" i="3"/>
  <c r="B118" i="3"/>
  <c r="D118" i="3"/>
  <c r="B119" i="3"/>
  <c r="D119" i="3"/>
  <c r="B120" i="3"/>
  <c r="D120" i="3"/>
  <c r="B121" i="3"/>
  <c r="D121" i="3"/>
  <c r="B122" i="3"/>
  <c r="D122" i="3"/>
  <c r="B123" i="3"/>
  <c r="D123" i="3"/>
  <c r="B124" i="3"/>
  <c r="D124" i="3"/>
  <c r="B125" i="3"/>
  <c r="D125" i="3"/>
  <c r="B126" i="3"/>
  <c r="D126" i="3"/>
  <c r="B127" i="3"/>
  <c r="D127" i="3"/>
  <c r="B128" i="3"/>
  <c r="D128" i="3"/>
  <c r="B129" i="3"/>
  <c r="D129" i="3"/>
  <c r="B130" i="3"/>
  <c r="D130" i="3"/>
  <c r="B131" i="3"/>
  <c r="D131" i="3"/>
  <c r="B132" i="3"/>
  <c r="D132" i="3"/>
  <c r="B133" i="3"/>
  <c r="D133" i="3"/>
  <c r="B134" i="3"/>
  <c r="D134" i="3"/>
  <c r="B135" i="3"/>
  <c r="D135" i="3"/>
  <c r="B136" i="3"/>
  <c r="D136" i="3"/>
  <c r="B137" i="3"/>
  <c r="D137" i="3"/>
  <c r="B138" i="3"/>
  <c r="D138" i="3"/>
  <c r="B139" i="3"/>
  <c r="D139" i="3"/>
  <c r="B140" i="3"/>
  <c r="D140" i="3"/>
  <c r="B141" i="3"/>
  <c r="D141" i="3"/>
  <c r="B142" i="3"/>
  <c r="D142" i="3"/>
  <c r="B143" i="3"/>
  <c r="D143" i="3"/>
  <c r="B144" i="3"/>
  <c r="D144" i="3"/>
  <c r="B145" i="3"/>
  <c r="D145" i="3"/>
  <c r="B146" i="3"/>
  <c r="D146" i="3"/>
  <c r="B147" i="3"/>
  <c r="D147" i="3"/>
  <c r="B148" i="3"/>
  <c r="D148" i="3"/>
  <c r="B149" i="3"/>
  <c r="D149" i="3"/>
  <c r="B150" i="3"/>
  <c r="D150" i="3"/>
  <c r="B151" i="3"/>
  <c r="D151" i="3"/>
  <c r="B152" i="3"/>
  <c r="D152" i="3"/>
  <c r="B153" i="3"/>
  <c r="D153" i="3"/>
  <c r="B154" i="3"/>
  <c r="D154" i="3"/>
  <c r="B155" i="3"/>
  <c r="D155" i="3"/>
  <c r="B156" i="3"/>
  <c r="D156" i="3"/>
  <c r="B157" i="3"/>
  <c r="D157" i="3"/>
  <c r="B158" i="3"/>
  <c r="D158" i="3"/>
  <c r="B159" i="3"/>
  <c r="D159" i="3"/>
  <c r="B160" i="3"/>
  <c r="D160" i="3"/>
  <c r="B161" i="3"/>
  <c r="D161" i="3"/>
  <c r="B162" i="3"/>
  <c r="D162" i="3"/>
  <c r="B163" i="3"/>
  <c r="D163" i="3"/>
  <c r="B164" i="3"/>
  <c r="D164" i="3"/>
  <c r="B165" i="3"/>
  <c r="D165" i="3"/>
  <c r="B166" i="3"/>
  <c r="D166" i="3"/>
  <c r="B167" i="3"/>
  <c r="D167" i="3"/>
  <c r="B168" i="3"/>
  <c r="D168" i="3"/>
  <c r="B169" i="3"/>
  <c r="D169" i="3"/>
  <c r="B170" i="3"/>
  <c r="D170" i="3"/>
  <c r="B171" i="3"/>
  <c r="D171" i="3"/>
  <c r="B172" i="3"/>
  <c r="D172" i="3"/>
  <c r="B173" i="3"/>
  <c r="D173" i="3"/>
  <c r="B174" i="3"/>
  <c r="D174" i="3"/>
  <c r="B175" i="3"/>
  <c r="D175" i="3"/>
  <c r="B176" i="3"/>
  <c r="D176" i="3"/>
  <c r="B177" i="3"/>
  <c r="D177" i="3"/>
  <c r="B178" i="3"/>
  <c r="D178" i="3"/>
  <c r="B179" i="3"/>
  <c r="D179" i="3"/>
  <c r="B180" i="3"/>
  <c r="D180" i="3"/>
  <c r="B181" i="3"/>
  <c r="D181" i="3"/>
  <c r="B182" i="3"/>
  <c r="D182" i="3"/>
  <c r="B183" i="3"/>
  <c r="D183" i="3"/>
  <c r="B184" i="3"/>
  <c r="D184" i="3"/>
  <c r="B185" i="3"/>
  <c r="D185" i="3"/>
  <c r="B186" i="3"/>
  <c r="D186" i="3"/>
  <c r="B187" i="3"/>
  <c r="D187" i="3"/>
  <c r="B188" i="3"/>
  <c r="D188" i="3"/>
  <c r="B189" i="3"/>
  <c r="D189" i="3"/>
  <c r="B190" i="3"/>
  <c r="D190" i="3"/>
  <c r="B191" i="3"/>
  <c r="D191" i="3"/>
  <c r="B192" i="3"/>
  <c r="D192" i="3"/>
  <c r="B193" i="3"/>
  <c r="D193" i="3"/>
  <c r="B194" i="3"/>
  <c r="D194" i="3"/>
  <c r="B195" i="3"/>
  <c r="D195" i="3"/>
  <c r="B196" i="3"/>
  <c r="D196" i="3"/>
  <c r="B197" i="3"/>
  <c r="D197" i="3"/>
  <c r="B198" i="3"/>
  <c r="D198" i="3"/>
  <c r="B199" i="3"/>
  <c r="D199" i="3"/>
  <c r="B200" i="3"/>
  <c r="D200" i="3"/>
  <c r="B201" i="3"/>
  <c r="D201" i="3"/>
  <c r="B202" i="3"/>
  <c r="D202" i="3"/>
  <c r="B203" i="3"/>
  <c r="D203" i="3"/>
  <c r="B204" i="3"/>
  <c r="D204" i="3"/>
  <c r="B205" i="3"/>
  <c r="D205" i="3"/>
  <c r="B206" i="3"/>
  <c r="D206" i="3"/>
  <c r="B207" i="3"/>
  <c r="D207" i="3"/>
  <c r="B208" i="3"/>
  <c r="D208" i="3"/>
  <c r="B209" i="3"/>
  <c r="D209" i="3"/>
  <c r="B210" i="3"/>
  <c r="D210" i="3"/>
  <c r="B211" i="3"/>
  <c r="D211" i="3"/>
  <c r="B212" i="3"/>
  <c r="D212" i="3"/>
  <c r="B213" i="3"/>
  <c r="D213" i="3"/>
  <c r="B214" i="3"/>
  <c r="D214" i="3"/>
  <c r="B215" i="3"/>
  <c r="D215" i="3"/>
  <c r="B216" i="3"/>
  <c r="D216" i="3"/>
  <c r="B217" i="3"/>
  <c r="D217" i="3"/>
  <c r="B218" i="3"/>
  <c r="D218" i="3"/>
  <c r="B219" i="3"/>
  <c r="D219" i="3"/>
  <c r="B220" i="3"/>
  <c r="D220" i="3"/>
  <c r="B221" i="3"/>
  <c r="D221" i="3"/>
  <c r="B222" i="3"/>
  <c r="D222" i="3"/>
  <c r="B223" i="3"/>
  <c r="D223" i="3"/>
  <c r="B224" i="3"/>
  <c r="D224" i="3"/>
  <c r="B225" i="3"/>
  <c r="D225" i="3"/>
  <c r="B226" i="3"/>
  <c r="D226" i="3"/>
  <c r="B227" i="3"/>
  <c r="D227" i="3"/>
  <c r="B228" i="3"/>
  <c r="D228" i="3"/>
  <c r="B229" i="3"/>
  <c r="D229" i="3"/>
  <c r="B230" i="3"/>
  <c r="D230" i="3"/>
  <c r="B231" i="3"/>
  <c r="D231" i="3"/>
  <c r="B232" i="3"/>
  <c r="D232" i="3"/>
  <c r="B233" i="3"/>
  <c r="D233" i="3"/>
  <c r="B234" i="3"/>
  <c r="D234" i="3"/>
  <c r="B235" i="3"/>
  <c r="D235" i="3"/>
  <c r="B236" i="3"/>
  <c r="D236" i="3"/>
  <c r="B237" i="3"/>
  <c r="D237" i="3"/>
  <c r="B238" i="3"/>
  <c r="D238" i="3"/>
  <c r="B239" i="3"/>
  <c r="D239" i="3"/>
  <c r="B240" i="3"/>
  <c r="D240" i="3"/>
  <c r="B241" i="3"/>
  <c r="D241" i="3"/>
  <c r="B242" i="3"/>
  <c r="D242" i="3"/>
  <c r="B243" i="3"/>
  <c r="D243" i="3"/>
  <c r="B244" i="3"/>
  <c r="D244" i="3"/>
  <c r="B245" i="3"/>
  <c r="D245" i="3"/>
  <c r="B246" i="3"/>
  <c r="D246" i="3"/>
  <c r="B247" i="3"/>
  <c r="D247" i="3"/>
  <c r="B248" i="3"/>
  <c r="D248" i="3"/>
  <c r="B249" i="3"/>
  <c r="D249" i="3"/>
  <c r="B250" i="3"/>
  <c r="D250" i="3"/>
  <c r="B251" i="3"/>
  <c r="D251" i="3"/>
  <c r="B252" i="3"/>
  <c r="D252" i="3"/>
  <c r="B253" i="3"/>
  <c r="D253" i="3"/>
  <c r="B254" i="3"/>
  <c r="D254" i="3"/>
  <c r="B255" i="3"/>
  <c r="D255" i="3"/>
  <c r="B256" i="3"/>
  <c r="D256" i="3"/>
  <c r="B257" i="3"/>
  <c r="D257" i="3"/>
  <c r="B258" i="3"/>
  <c r="D258" i="3"/>
  <c r="B259" i="3"/>
  <c r="D259" i="3"/>
  <c r="B260" i="3"/>
  <c r="D260" i="3"/>
  <c r="B261" i="3"/>
  <c r="D261" i="3"/>
  <c r="B262" i="3"/>
  <c r="D262" i="3"/>
  <c r="B263" i="3"/>
  <c r="D263" i="3"/>
  <c r="B264" i="3"/>
  <c r="D264" i="3"/>
  <c r="B265" i="3"/>
  <c r="D265" i="3"/>
  <c r="B266" i="3"/>
  <c r="D266" i="3"/>
  <c r="B267" i="3"/>
  <c r="D267" i="3"/>
  <c r="B268" i="3"/>
  <c r="D268" i="3"/>
  <c r="B269" i="3"/>
  <c r="D269" i="3"/>
  <c r="B270" i="3"/>
  <c r="D270" i="3"/>
  <c r="B271" i="3"/>
  <c r="D271" i="3"/>
  <c r="B272" i="3"/>
  <c r="D272" i="3"/>
  <c r="B273" i="3"/>
  <c r="D273" i="3"/>
  <c r="B274" i="3"/>
  <c r="D274" i="3"/>
  <c r="B275" i="3"/>
  <c r="D275" i="3"/>
  <c r="B276" i="3"/>
  <c r="D276" i="3"/>
  <c r="B277" i="3"/>
  <c r="D277" i="3"/>
  <c r="B278" i="3"/>
  <c r="D278" i="3"/>
  <c r="B279" i="3"/>
  <c r="D279" i="3"/>
  <c r="B280" i="3"/>
  <c r="D280" i="3"/>
  <c r="B281" i="3"/>
  <c r="D281" i="3"/>
  <c r="B282" i="3"/>
  <c r="D282" i="3"/>
  <c r="B283" i="3"/>
  <c r="D283" i="3"/>
  <c r="B284" i="3"/>
  <c r="D284" i="3"/>
  <c r="B285" i="3"/>
  <c r="D285" i="3"/>
  <c r="B286" i="3"/>
  <c r="D286" i="3"/>
  <c r="B287" i="3"/>
  <c r="D287" i="3"/>
  <c r="B288" i="3"/>
  <c r="D288" i="3"/>
  <c r="B289" i="3"/>
  <c r="D289" i="3"/>
  <c r="B290" i="3"/>
  <c r="D290" i="3"/>
  <c r="B291" i="3"/>
  <c r="D291" i="3"/>
  <c r="B292" i="3"/>
  <c r="D292" i="3"/>
  <c r="B293" i="3"/>
  <c r="D293" i="3"/>
  <c r="B294" i="3"/>
  <c r="D294" i="3"/>
  <c r="B295" i="3"/>
  <c r="D295" i="3"/>
  <c r="B296" i="3"/>
  <c r="D296" i="3"/>
  <c r="B297" i="3"/>
  <c r="D297" i="3"/>
  <c r="B298" i="3"/>
  <c r="D298" i="3"/>
  <c r="B299" i="3"/>
  <c r="D299" i="3"/>
  <c r="B300" i="3"/>
  <c r="D300" i="3"/>
  <c r="B301" i="3"/>
  <c r="D301" i="3"/>
  <c r="B302" i="3"/>
  <c r="D302" i="3"/>
  <c r="B303" i="3"/>
  <c r="D303" i="3"/>
  <c r="B304" i="3"/>
  <c r="D304" i="3"/>
  <c r="B305" i="3"/>
  <c r="D305" i="3"/>
  <c r="B306" i="3"/>
  <c r="D306" i="3"/>
  <c r="B307" i="3"/>
  <c r="D307" i="3"/>
  <c r="B308" i="3"/>
  <c r="D308" i="3"/>
  <c r="B309" i="3"/>
  <c r="D309" i="3"/>
  <c r="B310" i="3"/>
  <c r="D310" i="3"/>
  <c r="B311" i="3"/>
  <c r="D311" i="3"/>
  <c r="B312" i="3"/>
  <c r="D312" i="3"/>
  <c r="B313" i="3"/>
  <c r="D313" i="3"/>
  <c r="B314" i="3"/>
  <c r="D314" i="3"/>
  <c r="B315" i="3"/>
  <c r="D315" i="3"/>
  <c r="B316" i="3"/>
  <c r="D316" i="3"/>
  <c r="B317" i="3"/>
  <c r="D317" i="3"/>
  <c r="B318" i="3"/>
  <c r="D318" i="3"/>
  <c r="B319" i="3"/>
  <c r="D319" i="3"/>
  <c r="B320" i="3"/>
  <c r="D320" i="3"/>
  <c r="B321" i="3"/>
  <c r="D321" i="3"/>
  <c r="D11" i="57" l="1"/>
  <c r="D17" i="57"/>
  <c r="D10" i="57"/>
  <c r="D16" i="57"/>
  <c r="D19" i="57"/>
  <c r="D12" i="57"/>
  <c r="D14" i="57"/>
  <c r="D15" i="57"/>
  <c r="D18" i="57"/>
  <c r="D13" i="57"/>
  <c r="D8" i="57"/>
  <c r="D7" i="68"/>
  <c r="D9" i="57"/>
  <c r="D7" i="57"/>
  <c r="N13" i="55" l="1"/>
  <c r="P13" i="55" l="1"/>
  <c r="Y31" i="20" l="1"/>
  <c r="C10" i="49" l="1"/>
  <c r="G1" i="6"/>
  <c r="H1" i="6" s="1"/>
  <c r="I1" i="6" s="1"/>
  <c r="J1" i="6" s="1"/>
  <c r="K1" i="6" s="1"/>
  <c r="L1" i="6" s="1"/>
  <c r="M1" i="6" s="1"/>
  <c r="N1" i="6" s="1"/>
  <c r="O1" i="6" s="1"/>
  <c r="P1" i="6" s="1"/>
  <c r="Q1" i="6" s="1"/>
  <c r="R1" i="6" s="1"/>
  <c r="S1" i="6" s="1"/>
  <c r="C9" i="49" l="1"/>
  <c r="C15" i="55" l="1"/>
  <c r="V21" i="15" l="1"/>
  <c r="Y15" i="15" s="1"/>
  <c r="T21" i="15"/>
  <c r="Y14" i="15" s="1"/>
  <c r="R21" i="15"/>
  <c r="Y13" i="15" s="1"/>
  <c r="P21" i="15"/>
  <c r="Y12" i="15" s="1"/>
  <c r="N21" i="15"/>
  <c r="Y11" i="15" s="1"/>
  <c r="L21" i="15"/>
  <c r="Y10" i="15" s="1"/>
  <c r="J21" i="15"/>
  <c r="Y9" i="15" s="1"/>
  <c r="H21" i="15"/>
  <c r="Y8" i="15" s="1"/>
  <c r="H12" i="57" l="1"/>
  <c r="K12" i="57" s="1"/>
  <c r="AF717" i="8"/>
  <c r="AH717" i="8" s="1"/>
  <c r="AF836" i="8"/>
  <c r="AH836" i="8" s="1"/>
  <c r="AF542" i="8"/>
  <c r="AH542" i="8" s="1"/>
  <c r="AF227" i="8"/>
  <c r="AH227" i="8" s="1"/>
  <c r="AF603" i="8"/>
  <c r="AH603" i="8" s="1"/>
  <c r="AF522" i="8"/>
  <c r="AH522" i="8" s="1"/>
  <c r="AF407" i="8"/>
  <c r="AH407" i="8" s="1"/>
  <c r="AF785" i="8"/>
  <c r="AH785" i="8" s="1"/>
  <c r="AF371" i="8"/>
  <c r="AH371" i="8" s="1"/>
  <c r="AF512" i="8"/>
  <c r="AH512" i="8" s="1"/>
  <c r="AF121" i="8"/>
  <c r="AH121" i="8" s="1"/>
  <c r="AF128" i="8"/>
  <c r="AH128" i="8" s="1"/>
  <c r="AF173" i="8"/>
  <c r="AH173" i="8" s="1"/>
  <c r="AF588" i="8"/>
  <c r="AH588" i="8" s="1"/>
  <c r="AF131" i="8"/>
  <c r="AH131" i="8" s="1"/>
  <c r="AF273" i="8"/>
  <c r="AH273" i="8" s="1"/>
  <c r="AF349" i="8"/>
  <c r="AH349" i="8" s="1"/>
  <c r="AF597" i="8"/>
  <c r="AH597" i="8" s="1"/>
  <c r="AF277" i="8"/>
  <c r="AH277" i="8" s="1"/>
  <c r="AF695" i="8"/>
  <c r="AH695" i="8" s="1"/>
  <c r="AF239" i="8"/>
  <c r="AH239" i="8" s="1"/>
  <c r="AF467" i="8"/>
  <c r="AH467" i="8" s="1"/>
  <c r="AF619" i="8"/>
  <c r="AH619" i="8" s="1"/>
  <c r="AF434" i="8"/>
  <c r="AH434" i="8" s="1"/>
  <c r="AF754" i="8"/>
  <c r="AH754" i="8" s="1"/>
  <c r="AF718" i="8"/>
  <c r="AH718" i="8" s="1"/>
  <c r="AF336" i="8"/>
  <c r="AH336" i="8" s="1"/>
  <c r="AF420" i="8"/>
  <c r="AH420" i="8" s="1"/>
  <c r="AF459" i="8"/>
  <c r="AH459" i="8" s="1"/>
  <c r="AF626" i="8"/>
  <c r="AH626" i="8" s="1"/>
  <c r="AF613" i="8"/>
  <c r="AH613" i="8" s="1"/>
  <c r="AF262" i="8"/>
  <c r="AH262" i="8" s="1"/>
  <c r="AF63" i="8"/>
  <c r="AH63" i="8" s="1"/>
  <c r="AF618" i="8"/>
  <c r="AH618" i="8" s="1"/>
  <c r="AF229" i="8"/>
  <c r="AH229" i="8" s="1"/>
  <c r="AF800" i="8"/>
  <c r="AH800" i="8" s="1"/>
  <c r="AF761" i="8"/>
  <c r="AH761" i="8" s="1"/>
  <c r="AF551" i="8"/>
  <c r="AH551" i="8" s="1"/>
  <c r="AF615" i="8"/>
  <c r="AH615" i="8" s="1"/>
  <c r="AF527" i="8"/>
  <c r="AH527" i="8" s="1"/>
  <c r="AF390" i="8"/>
  <c r="AH390" i="8" s="1"/>
  <c r="AF432" i="8"/>
  <c r="AH432" i="8" s="1"/>
  <c r="AF631" i="8"/>
  <c r="AH631" i="8" s="1"/>
  <c r="AF857" i="8"/>
  <c r="AH857" i="8" s="1"/>
  <c r="AF184" i="8"/>
  <c r="AH184" i="8" s="1"/>
  <c r="AF197" i="8"/>
  <c r="AH197" i="8" s="1"/>
  <c r="AF902" i="8"/>
  <c r="AH902" i="8" s="1"/>
  <c r="AF708" i="8"/>
  <c r="AH708" i="8" s="1"/>
  <c r="AF786" i="8"/>
  <c r="AH786" i="8" s="1"/>
  <c r="AF162" i="8"/>
  <c r="AH162" i="8" s="1"/>
  <c r="AF563" i="8"/>
  <c r="AH563" i="8" s="1"/>
  <c r="AF645" i="8"/>
  <c r="AH645" i="8" s="1"/>
  <c r="AF444" i="8"/>
  <c r="AH444" i="8" s="1"/>
  <c r="AF404" i="8"/>
  <c r="AH404" i="8" s="1"/>
  <c r="AF165" i="8"/>
  <c r="AH165" i="8" s="1"/>
  <c r="AF844" i="8"/>
  <c r="AH844" i="8" s="1"/>
  <c r="AF737" i="8"/>
  <c r="AH737" i="8" s="1"/>
  <c r="AF177" i="8"/>
  <c r="AH177" i="8" s="1"/>
  <c r="AF543" i="8"/>
  <c r="AH543" i="8" s="1"/>
  <c r="AF544" i="8"/>
  <c r="AH544" i="8" s="1"/>
  <c r="AF742" i="8"/>
  <c r="AH742" i="8" s="1"/>
  <c r="AF167" i="8"/>
  <c r="AH167" i="8" s="1"/>
  <c r="AF159" i="8"/>
  <c r="AH159" i="8" s="1"/>
  <c r="AF202" i="8"/>
  <c r="AH202" i="8" s="1"/>
  <c r="AF181" i="8"/>
  <c r="AH181" i="8" s="1"/>
  <c r="AF304" i="8"/>
  <c r="AH304" i="8" s="1"/>
  <c r="AF594" i="8"/>
  <c r="AH594" i="8" s="1"/>
  <c r="AF270" i="8"/>
  <c r="AH270" i="8" s="1"/>
  <c r="AF249" i="8"/>
  <c r="AH249" i="8" s="1"/>
  <c r="AF365" i="8"/>
  <c r="AH365" i="8" s="1"/>
  <c r="AF773" i="8"/>
  <c r="AH773" i="8" s="1"/>
  <c r="AF414" i="8"/>
  <c r="AH414" i="8" s="1"/>
  <c r="AF350" i="8"/>
  <c r="AH350" i="8" s="1"/>
  <c r="AF573" i="8"/>
  <c r="AH573" i="8" s="1"/>
  <c r="AF549" i="8"/>
  <c r="AH549" i="8" s="1"/>
  <c r="AF632" i="8"/>
  <c r="AH632" i="8" s="1"/>
  <c r="AF833" i="8"/>
  <c r="AH833" i="8" s="1"/>
  <c r="AF782" i="8"/>
  <c r="AH782" i="8" s="1"/>
  <c r="AF114" i="8"/>
  <c r="AH114" i="8" s="1"/>
  <c r="AF677" i="8"/>
  <c r="AH677" i="8" s="1"/>
  <c r="AF302" i="8"/>
  <c r="AH302" i="8" s="1"/>
  <c r="AF765" i="8"/>
  <c r="AH765" i="8" s="1"/>
  <c r="AF473" i="8"/>
  <c r="AH473" i="8" s="1"/>
  <c r="AF519" i="8"/>
  <c r="AH519" i="8" s="1"/>
  <c r="AF654" i="8"/>
  <c r="AH654" i="8" s="1"/>
  <c r="AF219" i="8"/>
  <c r="AH219" i="8" s="1"/>
  <c r="AF726" i="8"/>
  <c r="AH726" i="8" s="1"/>
  <c r="AF378" i="8"/>
  <c r="AH378" i="8" s="1"/>
  <c r="AF471" i="8"/>
  <c r="AH471" i="8" s="1"/>
  <c r="AF428" i="8"/>
  <c r="AH428" i="8" s="1"/>
  <c r="AF374" i="8"/>
  <c r="AH374" i="8" s="1"/>
  <c r="AF266" i="8"/>
  <c r="AH266" i="8" s="1"/>
  <c r="AF55" i="8"/>
  <c r="AH55" i="8" s="1"/>
  <c r="AF561" i="8"/>
  <c r="AH561" i="8" s="1"/>
  <c r="AF716" i="8"/>
  <c r="AH716" i="8" s="1"/>
  <c r="AF410" i="8"/>
  <c r="AH410" i="8" s="1"/>
  <c r="AF356" i="8"/>
  <c r="AH356" i="8" s="1"/>
  <c r="AF435" i="8"/>
  <c r="AH435" i="8" s="1"/>
  <c r="AF385" i="8"/>
  <c r="AH385" i="8" s="1"/>
  <c r="AF515" i="8"/>
  <c r="AH515" i="8" s="1"/>
  <c r="AF254" i="8"/>
  <c r="AH254" i="8" s="1"/>
  <c r="AF506" i="8"/>
  <c r="AH506" i="8" s="1"/>
  <c r="AF291" i="8"/>
  <c r="AH291" i="8" s="1"/>
  <c r="AF210" i="8"/>
  <c r="AH210" i="8" s="1"/>
  <c r="AF372" i="8"/>
  <c r="AH372" i="8" s="1"/>
  <c r="AF200" i="8"/>
  <c r="AH200" i="8" s="1"/>
  <c r="AF235" i="8"/>
  <c r="AH235" i="8" s="1"/>
  <c r="AF456" i="8"/>
  <c r="AH456" i="8" s="1"/>
  <c r="AF276" i="8"/>
  <c r="AH276" i="8" s="1"/>
  <c r="AF364" i="8"/>
  <c r="AH364" i="8" s="1"/>
  <c r="AF738" i="8"/>
  <c r="AH738" i="8" s="1"/>
  <c r="AF762" i="8"/>
  <c r="AH762" i="8" s="1"/>
  <c r="AF763" i="8"/>
  <c r="AH763" i="8" s="1"/>
  <c r="AF190" i="8"/>
  <c r="AH190" i="8" s="1"/>
  <c r="AF370" i="8"/>
  <c r="AH370" i="8" s="1"/>
  <c r="AF281" i="8"/>
  <c r="AH281" i="8" s="1"/>
  <c r="AF775" i="8"/>
  <c r="AH775" i="8" s="1"/>
  <c r="AF566" i="8"/>
  <c r="AH566" i="8" s="1"/>
  <c r="AF591" i="8"/>
  <c r="AH591" i="8" s="1"/>
  <c r="AF669" i="8"/>
  <c r="AH669" i="8" s="1"/>
  <c r="AF367" i="8"/>
  <c r="AH367" i="8" s="1"/>
  <c r="AF828" i="8"/>
  <c r="AH828" i="8" s="1"/>
  <c r="AF623" i="8"/>
  <c r="AH623" i="8" s="1"/>
  <c r="AF704" i="8"/>
  <c r="AH704" i="8" s="1"/>
  <c r="AF725" i="8"/>
  <c r="AH725" i="8" s="1"/>
  <c r="AF426" i="8"/>
  <c r="AH426" i="8" s="1"/>
  <c r="AF307" i="8"/>
  <c r="AH307" i="8" s="1"/>
  <c r="AF728" i="8"/>
  <c r="AH728" i="8" s="1"/>
  <c r="AF720" i="8"/>
  <c r="AH720" i="8" s="1"/>
  <c r="AF796" i="8"/>
  <c r="AH796" i="8" s="1"/>
  <c r="AF363" i="8"/>
  <c r="AH363" i="8" s="1"/>
  <c r="AF523" i="8"/>
  <c r="AH523" i="8" s="1"/>
  <c r="AF283" i="8"/>
  <c r="AH283" i="8" s="1"/>
  <c r="AF445" i="8"/>
  <c r="AH445" i="8" s="1"/>
  <c r="AF391" i="8"/>
  <c r="AH391" i="8" s="1"/>
  <c r="AF137" i="8"/>
  <c r="AH137" i="8" s="1"/>
  <c r="AF822" i="8"/>
  <c r="AH822" i="8" s="1"/>
  <c r="AF389" i="8"/>
  <c r="AH389" i="8" s="1"/>
  <c r="AF647" i="8"/>
  <c r="AH647" i="8" s="1"/>
  <c r="AF803" i="8"/>
  <c r="AH803" i="8" s="1"/>
  <c r="AF263" i="8"/>
  <c r="AH263" i="8" s="1"/>
  <c r="AF560" i="8"/>
  <c r="AH560" i="8" s="1"/>
  <c r="AF419" i="8"/>
  <c r="AH419" i="8" s="1"/>
  <c r="AF781" i="8"/>
  <c r="AH781" i="8" s="1"/>
  <c r="AF648" i="8"/>
  <c r="AH648" i="8" s="1"/>
  <c r="AF629" i="8"/>
  <c r="AH629" i="8" s="1"/>
  <c r="AF652" i="8"/>
  <c r="AH652" i="8" s="1"/>
  <c r="AF627" i="8"/>
  <c r="AH627" i="8" s="1"/>
  <c r="AF798" i="8"/>
  <c r="AH798" i="8" s="1"/>
  <c r="AF454" i="8"/>
  <c r="AH454" i="8" s="1"/>
  <c r="AF373" i="8"/>
  <c r="AH373" i="8" s="1"/>
  <c r="AF89" i="8"/>
  <c r="AH89" i="8" s="1"/>
  <c r="AF736" i="8"/>
  <c r="AH736" i="8" s="1"/>
  <c r="AF646" i="8"/>
  <c r="AH646" i="8" s="1"/>
  <c r="AF790" i="8"/>
  <c r="AH790" i="8" s="1"/>
  <c r="AF707" i="8"/>
  <c r="AH707" i="8" s="1"/>
  <c r="AF852" i="8"/>
  <c r="AH852" i="8" s="1"/>
  <c r="AF569" i="8"/>
  <c r="AH569" i="8" s="1"/>
  <c r="AF160" i="8"/>
  <c r="AH160" i="8" s="1"/>
  <c r="AF412" i="8"/>
  <c r="AH412" i="8" s="1"/>
  <c r="AF422" i="8"/>
  <c r="AH422" i="8" s="1"/>
  <c r="AF247" i="8"/>
  <c r="AH247" i="8" s="1"/>
  <c r="AF744" i="8"/>
  <c r="AH744" i="8" s="1"/>
  <c r="AF309" i="8"/>
  <c r="AH309" i="8" s="1"/>
  <c r="AF194" i="8"/>
  <c r="AH194" i="8" s="1"/>
  <c r="AF54" i="8"/>
  <c r="AH54" i="8" s="1"/>
  <c r="AF797" i="8"/>
  <c r="AH797" i="8" s="1"/>
  <c r="AF462" i="8"/>
  <c r="AH462" i="8" s="1"/>
  <c r="AF568" i="8"/>
  <c r="AH568" i="8" s="1"/>
  <c r="AF134" i="8"/>
  <c r="AH134" i="8" s="1"/>
  <c r="AF668" i="8"/>
  <c r="AH668" i="8" s="1"/>
  <c r="AF649" i="8"/>
  <c r="AH649" i="8" s="1"/>
  <c r="AF600" i="8"/>
  <c r="AH600" i="8" s="1"/>
  <c r="AF664" i="8"/>
  <c r="AH664" i="8" s="1"/>
  <c r="AF66" i="8"/>
  <c r="AH66" i="8" s="1"/>
  <c r="AF671" i="8"/>
  <c r="AH671" i="8" s="1"/>
  <c r="AF840" i="8"/>
  <c r="AH840" i="8" s="1"/>
  <c r="AF799" i="8"/>
  <c r="AH799" i="8" s="1"/>
  <c r="AF353" i="8"/>
  <c r="AH353" i="8" s="1"/>
  <c r="AF129" i="8"/>
  <c r="AH129" i="8" s="1"/>
  <c r="AF132" i="8"/>
  <c r="AH132" i="8" s="1"/>
  <c r="AF340" i="8"/>
  <c r="AH340" i="8" s="1"/>
  <c r="AF245" i="8"/>
  <c r="AH245" i="8" s="1"/>
  <c r="AF846" i="8"/>
  <c r="AH846" i="8" s="1"/>
  <c r="AF678" i="8"/>
  <c r="AH678" i="8" s="1"/>
  <c r="AF225" i="8"/>
  <c r="AH225" i="8" s="1"/>
  <c r="AF46" i="8"/>
  <c r="AH46" i="8" s="1"/>
  <c r="AF230" i="8"/>
  <c r="AH230" i="8" s="1"/>
  <c r="AF770" i="8"/>
  <c r="AH770" i="8" s="1"/>
  <c r="AF231" i="8"/>
  <c r="AH231" i="8" s="1"/>
  <c r="AF189" i="8"/>
  <c r="AH189" i="8" s="1"/>
  <c r="AF268" i="8"/>
  <c r="AH268" i="8" s="1"/>
  <c r="AF238" i="8"/>
  <c r="AH238" i="8" s="1"/>
  <c r="AF424" i="8"/>
  <c r="AH424" i="8" s="1"/>
  <c r="AF440" i="8"/>
  <c r="AH440" i="8" s="1"/>
  <c r="AF226" i="8"/>
  <c r="AH226" i="8" s="1"/>
  <c r="AF719" i="8"/>
  <c r="AH719" i="8" s="1"/>
  <c r="AF366" i="8"/>
  <c r="AH366" i="8" s="1"/>
  <c r="AF144" i="8"/>
  <c r="AH144" i="8" s="1"/>
  <c r="AF32" i="8"/>
  <c r="AH32" i="8" s="1"/>
  <c r="AF699" i="8"/>
  <c r="AH699" i="8" s="1"/>
  <c r="AF776" i="8"/>
  <c r="AH776" i="8" s="1"/>
  <c r="AF830" i="8"/>
  <c r="AH830" i="8" s="1"/>
  <c r="AF439" i="8"/>
  <c r="AH439" i="8" s="1"/>
  <c r="AF120" i="8"/>
  <c r="AH120" i="8" s="1"/>
  <c r="AF405" i="8"/>
  <c r="AH405" i="8" s="1"/>
  <c r="AF264" i="8"/>
  <c r="AH264" i="8" s="1"/>
  <c r="AF30" i="8"/>
  <c r="AH30" i="8" s="1"/>
  <c r="AF735" i="8"/>
  <c r="AH735" i="8" s="1"/>
  <c r="AF676" i="8"/>
  <c r="AH676" i="8" s="1"/>
  <c r="AF701" i="8"/>
  <c r="AH701" i="8" s="1"/>
  <c r="AF487" i="8"/>
  <c r="AH487" i="8" s="1"/>
  <c r="AF552" i="8"/>
  <c r="AH552" i="8" s="1"/>
  <c r="AF850" i="8"/>
  <c r="AH850" i="8" s="1"/>
  <c r="AF807" i="8"/>
  <c r="AH807" i="8" s="1"/>
  <c r="AF558" i="8"/>
  <c r="AH558" i="8" s="1"/>
  <c r="AF498" i="8"/>
  <c r="AH498" i="8" s="1"/>
  <c r="AF478" i="8"/>
  <c r="AH478" i="8" s="1"/>
  <c r="AF710" i="8"/>
  <c r="AH710" i="8" s="1"/>
  <c r="AF837" i="8"/>
  <c r="AH837" i="8" s="1"/>
  <c r="AF58" i="8"/>
  <c r="AH58" i="8" s="1"/>
  <c r="AF696" i="8"/>
  <c r="AH696" i="8" s="1"/>
  <c r="AF482" i="8"/>
  <c r="AH482" i="8" s="1"/>
  <c r="AF429" i="8"/>
  <c r="AH429" i="8" s="1"/>
  <c r="AF709" i="8"/>
  <c r="AH709" i="8" s="1"/>
  <c r="AF362" i="8"/>
  <c r="AH362" i="8" s="1"/>
  <c r="AF723" i="8"/>
  <c r="AH723" i="8" s="1"/>
  <c r="AF408" i="8"/>
  <c r="AH408" i="8" s="1"/>
  <c r="AF31" i="8"/>
  <c r="AH31" i="8" s="1"/>
  <c r="AF698" i="8"/>
  <c r="AH698" i="8" s="1"/>
  <c r="AF252" i="8"/>
  <c r="AH252" i="8" s="1"/>
  <c r="AF272" i="8"/>
  <c r="AH272" i="8" s="1"/>
  <c r="AF772" i="8"/>
  <c r="AH772" i="8" s="1"/>
  <c r="AF253" i="8"/>
  <c r="AH253" i="8" s="1"/>
  <c r="AF896" i="8"/>
  <c r="AH896" i="8" s="1"/>
  <c r="AF895" i="8"/>
  <c r="AH895" i="8" s="1"/>
  <c r="AF49" i="8"/>
  <c r="AH49" i="8" s="1"/>
  <c r="AF499" i="8"/>
  <c r="AH499" i="8" s="1"/>
  <c r="AF564" i="8"/>
  <c r="AH564" i="8" s="1"/>
  <c r="AF533" i="8"/>
  <c r="AH533" i="8" s="1"/>
  <c r="AF604" i="8"/>
  <c r="AH604" i="8" s="1"/>
  <c r="AF455" i="8"/>
  <c r="AH455" i="8" s="1"/>
  <c r="AF188" i="8"/>
  <c r="AH188" i="8" s="1"/>
  <c r="AF222" i="8"/>
  <c r="AH222" i="8" s="1"/>
  <c r="AF693" i="8"/>
  <c r="AH693" i="8" s="1"/>
  <c r="AF760" i="8"/>
  <c r="AH760" i="8" s="1"/>
  <c r="AF468" i="8"/>
  <c r="AH468" i="8" s="1"/>
  <c r="AF384" i="8"/>
  <c r="AH384" i="8" s="1"/>
  <c r="AF715" i="8"/>
  <c r="AH715" i="8" s="1"/>
  <c r="AF141" i="8"/>
  <c r="AH141" i="8" s="1"/>
  <c r="AF514" i="8"/>
  <c r="AH514" i="8" s="1"/>
  <c r="AF656" i="8"/>
  <c r="AH656" i="8" s="1"/>
  <c r="AF630" i="8"/>
  <c r="AH630" i="8" s="1"/>
  <c r="AF123" i="8"/>
  <c r="AH123" i="8" s="1"/>
  <c r="AF216" i="8"/>
  <c r="AH216" i="8" s="1"/>
  <c r="AF242" i="8"/>
  <c r="AH242" i="8" s="1"/>
  <c r="AF211" i="8"/>
  <c r="AH211" i="8" s="1"/>
  <c r="AF78" i="8"/>
  <c r="AH78" i="8" s="1"/>
  <c r="AF271" i="8"/>
  <c r="AH271" i="8" s="1"/>
  <c r="AF171" i="8"/>
  <c r="AH171" i="8" s="1"/>
  <c r="AF164" i="8"/>
  <c r="AH164" i="8" s="1"/>
  <c r="AF305" i="8"/>
  <c r="AH305" i="8" s="1"/>
  <c r="AF218" i="8"/>
  <c r="AH218" i="8" s="1"/>
  <c r="AF661" i="8"/>
  <c r="AH661" i="8" s="1"/>
  <c r="AF119" i="8"/>
  <c r="AH119" i="8" s="1"/>
  <c r="AF375" i="8"/>
  <c r="AH375" i="8" s="1"/>
  <c r="AF243" i="8"/>
  <c r="AH243" i="8" s="1"/>
  <c r="AF217" i="8"/>
  <c r="AH217" i="8" s="1"/>
  <c r="AF308" i="8"/>
  <c r="AH308" i="8" s="1"/>
  <c r="AF625" i="8"/>
  <c r="AH625" i="8" s="1"/>
  <c r="AF485" i="8"/>
  <c r="AH485" i="8" s="1"/>
  <c r="AF582" i="8"/>
  <c r="AH582" i="8" s="1"/>
  <c r="AF466" i="8"/>
  <c r="AH466" i="8" s="1"/>
  <c r="AF758" i="8"/>
  <c r="AH758" i="8" s="1"/>
  <c r="AF608" i="8"/>
  <c r="AH608" i="8" s="1"/>
  <c r="AF774" i="8"/>
  <c r="AH774" i="8" s="1"/>
  <c r="AF457" i="8"/>
  <c r="AH457" i="8" s="1"/>
  <c r="AF572" i="8"/>
  <c r="AH572" i="8" s="1"/>
  <c r="AF842" i="8"/>
  <c r="AH842" i="8" s="1"/>
  <c r="AF538" i="8"/>
  <c r="AH538" i="8" s="1"/>
  <c r="AF147" i="8"/>
  <c r="AH147" i="8" s="1"/>
  <c r="AF813" i="8"/>
  <c r="AH813" i="8" s="1"/>
  <c r="AF386" i="8"/>
  <c r="AH386" i="8" s="1"/>
  <c r="AF834" i="8"/>
  <c r="AH834" i="8" s="1"/>
  <c r="AF411" i="8"/>
  <c r="AH411" i="8" s="1"/>
  <c r="AF639" i="8"/>
  <c r="AH639" i="8" s="1"/>
  <c r="AF740" i="8"/>
  <c r="AH740" i="8" s="1"/>
  <c r="AF416" i="8"/>
  <c r="AH416" i="8" s="1"/>
  <c r="AF448" i="8"/>
  <c r="AH448" i="8" s="1"/>
  <c r="AF234" i="8"/>
  <c r="AH234" i="8" s="1"/>
  <c r="AF233" i="8"/>
  <c r="AH233" i="8" s="1"/>
  <c r="AF681" i="8"/>
  <c r="AH681" i="8" s="1"/>
  <c r="AF706" i="8"/>
  <c r="AH706" i="8" s="1"/>
  <c r="AF447" i="8"/>
  <c r="AH447" i="8" s="1"/>
  <c r="AF285" i="8"/>
  <c r="AH285" i="8" s="1"/>
  <c r="AF747" i="8"/>
  <c r="AH747" i="8" s="1"/>
  <c r="AF650" i="8"/>
  <c r="AH650" i="8" s="1"/>
  <c r="AF348" i="8"/>
  <c r="AH348" i="8" s="1"/>
  <c r="AF571" i="8"/>
  <c r="AH571" i="8" s="1"/>
  <c r="AF431" i="8"/>
  <c r="AH431" i="8" s="1"/>
  <c r="AF446" i="8"/>
  <c r="AH446" i="8" s="1"/>
  <c r="AF732" i="8"/>
  <c r="AH732" i="8" s="1"/>
  <c r="AF712" i="8"/>
  <c r="AH712" i="8" s="1"/>
  <c r="AF203" i="8"/>
  <c r="AH203" i="8" s="1"/>
  <c r="AF686" i="8"/>
  <c r="AH686" i="8" s="1"/>
  <c r="AF192" i="8"/>
  <c r="AH192" i="8" s="1"/>
  <c r="AF267" i="8"/>
  <c r="AH267" i="8" s="1"/>
  <c r="AF301" i="8"/>
  <c r="AH301" i="8" s="1"/>
  <c r="AF605" i="8"/>
  <c r="AH605" i="8" s="1"/>
  <c r="AF369" i="8"/>
  <c r="AH369" i="8" s="1"/>
  <c r="AF135" i="8"/>
  <c r="AH135" i="8" s="1"/>
  <c r="AF705" i="8"/>
  <c r="AH705" i="8" s="1"/>
  <c r="AF733" i="8"/>
  <c r="AH733" i="8" s="1"/>
  <c r="AF174" i="8"/>
  <c r="AH174" i="8" s="1"/>
  <c r="AF282" i="8"/>
  <c r="AH282" i="8" s="1"/>
  <c r="AF741" i="8"/>
  <c r="AH741" i="8" s="1"/>
  <c r="AF111" i="8"/>
  <c r="AH111" i="8" s="1"/>
  <c r="AF280" i="8"/>
  <c r="AH280" i="8" s="1"/>
  <c r="AF749" i="8"/>
  <c r="AH749" i="8" s="1"/>
  <c r="AF358" i="8"/>
  <c r="AH358" i="8" s="1"/>
  <c r="AF368" i="8"/>
  <c r="AH368" i="8" s="1"/>
  <c r="AF809" i="8"/>
  <c r="AH809" i="8" s="1"/>
  <c r="AF484" i="8"/>
  <c r="AH484" i="8" s="1"/>
  <c r="AF559" i="8"/>
  <c r="AH559" i="8" s="1"/>
  <c r="AF778" i="8"/>
  <c r="AH778" i="8" s="1"/>
  <c r="AF819" i="8"/>
  <c r="AH819" i="8" s="1"/>
  <c r="AF845" i="8"/>
  <c r="AH845" i="8" s="1"/>
  <c r="AF792" i="8"/>
  <c r="AH792" i="8" s="1"/>
  <c r="AF847" i="8"/>
  <c r="AH847" i="8" s="1"/>
  <c r="AF494" i="8"/>
  <c r="AH494" i="8" s="1"/>
  <c r="AF739" i="8"/>
  <c r="AH739" i="8" s="1"/>
  <c r="AF76" i="8"/>
  <c r="AH76" i="8" s="1"/>
  <c r="AF477" i="8"/>
  <c r="AH477" i="8" s="1"/>
  <c r="AF684" i="8"/>
  <c r="AH684" i="8" s="1"/>
  <c r="AF409" i="8"/>
  <c r="AH409" i="8" s="1"/>
  <c r="AF161" i="8"/>
  <c r="AH161" i="8" s="1"/>
  <c r="AF423" i="8"/>
  <c r="AH423" i="8" s="1"/>
  <c r="AF75" i="8"/>
  <c r="AH75" i="8" s="1"/>
  <c r="AF496" i="8"/>
  <c r="AH496" i="8" s="1"/>
  <c r="AF827" i="8"/>
  <c r="AH827" i="8" s="1"/>
  <c r="AF335" i="8"/>
  <c r="AH335" i="8" s="1"/>
  <c r="AF783" i="8"/>
  <c r="AH783" i="8" s="1"/>
  <c r="AF752" i="8"/>
  <c r="AH752" i="8" s="1"/>
  <c r="AF637" i="8"/>
  <c r="AH637" i="8" s="1"/>
  <c r="AF278" i="8"/>
  <c r="AH278" i="8" s="1"/>
  <c r="AF904" i="8"/>
  <c r="AH904" i="8" s="1"/>
  <c r="AF589" i="8"/>
  <c r="AH589" i="8" s="1"/>
  <c r="AF220" i="8"/>
  <c r="AH220" i="8" s="1"/>
  <c r="AF112" i="8"/>
  <c r="AH112" i="8" s="1"/>
  <c r="AF274" i="8"/>
  <c r="AH274" i="8" s="1"/>
  <c r="AF250" i="8"/>
  <c r="AH250" i="8" s="1"/>
  <c r="AF779" i="8"/>
  <c r="AH779" i="8" s="1"/>
  <c r="AF116" i="8"/>
  <c r="AH116" i="8" s="1"/>
  <c r="AF853" i="8"/>
  <c r="AH853" i="8" s="1"/>
  <c r="AF213" i="8"/>
  <c r="AH213" i="8" s="1"/>
  <c r="AF115" i="8"/>
  <c r="AH115" i="8" s="1"/>
  <c r="AF688" i="8"/>
  <c r="AH688" i="8" s="1"/>
  <c r="AF118" i="8"/>
  <c r="AH118" i="8" s="1"/>
  <c r="AF400" i="8"/>
  <c r="AH400" i="8" s="1"/>
  <c r="AF609" i="8"/>
  <c r="AH609" i="8" s="1"/>
  <c r="AF818" i="8"/>
  <c r="AH818" i="8" s="1"/>
  <c r="AF59" i="8"/>
  <c r="AH59" i="8" s="1"/>
  <c r="AF60" i="8"/>
  <c r="AH60" i="8" s="1"/>
  <c r="AF606" i="8"/>
  <c r="AH606" i="8" s="1"/>
  <c r="AF780" i="8"/>
  <c r="AH780" i="8" s="1"/>
  <c r="AF312" i="8"/>
  <c r="AH312" i="8" s="1"/>
  <c r="AF185" i="8"/>
  <c r="AH185" i="8" s="1"/>
  <c r="AF421" i="8"/>
  <c r="AH421" i="8" s="1"/>
  <c r="AF138" i="8"/>
  <c r="AH138" i="8" s="1"/>
  <c r="AF903" i="8"/>
  <c r="AH903" i="8" s="1"/>
  <c r="AF530" i="8"/>
  <c r="AH530" i="8" s="1"/>
  <c r="AF635" i="8"/>
  <c r="AH635" i="8" s="1"/>
  <c r="AF508" i="8"/>
  <c r="AH508" i="8" s="1"/>
  <c r="AF517" i="8"/>
  <c r="AH517" i="8" s="1"/>
  <c r="AF820" i="8"/>
  <c r="AH820" i="8" s="1"/>
  <c r="AF848" i="8"/>
  <c r="AH848" i="8" s="1"/>
  <c r="AF521" i="8"/>
  <c r="AH521" i="8" s="1"/>
  <c r="AF640" i="8"/>
  <c r="AH640" i="8" s="1"/>
  <c r="AF241" i="8"/>
  <c r="AH241" i="8" s="1"/>
  <c r="AF303" i="8"/>
  <c r="AH303" i="8" s="1"/>
  <c r="AF914" i="8"/>
  <c r="AH914" i="8" s="1"/>
  <c r="AF788" i="8"/>
  <c r="AH788" i="8" s="1"/>
  <c r="AF815" i="8"/>
  <c r="AH815" i="8" s="1"/>
  <c r="AF450" i="8"/>
  <c r="AH450" i="8" s="1"/>
  <c r="AF574" i="8"/>
  <c r="AH574" i="8" s="1"/>
  <c r="AF196" i="8"/>
  <c r="AH196" i="8" s="1"/>
  <c r="AF592" i="8"/>
  <c r="AH592" i="8" s="1"/>
  <c r="AF579" i="8"/>
  <c r="AH579" i="8" s="1"/>
  <c r="AF334" i="8"/>
  <c r="AH334" i="8" s="1"/>
  <c r="AF151" i="8"/>
  <c r="AH151" i="8" s="1"/>
  <c r="AF513" i="8"/>
  <c r="AH513" i="8" s="1"/>
  <c r="AF743" i="8"/>
  <c r="AH743" i="8" s="1"/>
  <c r="AF808" i="8"/>
  <c r="AH808" i="8" s="1"/>
  <c r="AF764" i="8"/>
  <c r="AH764" i="8" s="1"/>
  <c r="AF224" i="8"/>
  <c r="AH224" i="8" s="1"/>
  <c r="AF472" i="8"/>
  <c r="AH472" i="8" s="1"/>
  <c r="AF394" i="8"/>
  <c r="AH394" i="8" s="1"/>
  <c r="AF469" i="8"/>
  <c r="AH469" i="8" s="1"/>
  <c r="AF667" i="8"/>
  <c r="AH667" i="8" s="1"/>
  <c r="AF680" i="8"/>
  <c r="AH680" i="8" s="1"/>
  <c r="AF612" i="8"/>
  <c r="AH612" i="8" s="1"/>
  <c r="AF221" i="8"/>
  <c r="AH221" i="8" s="1"/>
  <c r="AF586" i="8"/>
  <c r="AH586" i="8" s="1"/>
  <c r="AF789" i="8"/>
  <c r="AH789" i="8" s="1"/>
  <c r="AF357" i="8"/>
  <c r="AH357" i="8" s="1"/>
  <c r="AF306" i="8"/>
  <c r="AH306" i="8" s="1"/>
  <c r="AF145" i="8"/>
  <c r="AH145" i="8" s="1"/>
  <c r="AF793" i="8"/>
  <c r="AH793" i="8" s="1"/>
  <c r="AF525" i="8"/>
  <c r="AH525" i="8" s="1"/>
  <c r="AF507" i="8"/>
  <c r="AH507" i="8" s="1"/>
  <c r="AF832" i="8"/>
  <c r="AH832" i="8" s="1"/>
  <c r="AF398" i="8"/>
  <c r="AH398" i="8" s="1"/>
  <c r="AF562" i="8"/>
  <c r="AH562" i="8" s="1"/>
  <c r="AF251" i="8"/>
  <c r="AH251" i="8" s="1"/>
  <c r="AF402" i="8"/>
  <c r="AH402" i="8" s="1"/>
  <c r="AF56" i="8"/>
  <c r="AH56" i="8" s="1"/>
  <c r="AF361" i="8"/>
  <c r="AH361" i="8" s="1"/>
  <c r="AF810" i="8"/>
  <c r="AH810" i="8" s="1"/>
  <c r="AF596" i="8"/>
  <c r="AH596" i="8" s="1"/>
  <c r="AF849" i="8"/>
  <c r="AH849" i="8" s="1"/>
  <c r="AF126" i="8"/>
  <c r="AH126" i="8" s="1"/>
  <c r="AF265" i="8"/>
  <c r="AH265" i="8" s="1"/>
  <c r="AF643" i="8"/>
  <c r="AH643" i="8" s="1"/>
  <c r="AF497" i="8"/>
  <c r="AH497" i="8" s="1"/>
  <c r="AF215" i="8"/>
  <c r="AH215" i="8" s="1"/>
  <c r="AF452" i="8"/>
  <c r="AH452" i="8" s="1"/>
  <c r="AF209" i="8"/>
  <c r="AH209" i="8" s="1"/>
  <c r="AF354" i="8"/>
  <c r="AH354" i="8" s="1"/>
  <c r="AF745" i="8"/>
  <c r="AH745" i="8" s="1"/>
  <c r="AF352" i="8"/>
  <c r="AH352" i="8" s="1"/>
  <c r="AF169" i="8"/>
  <c r="AH169" i="8" s="1"/>
  <c r="AF464" i="8"/>
  <c r="AH464" i="8" s="1"/>
  <c r="AF493" i="8"/>
  <c r="AH493" i="8" s="1"/>
  <c r="AF516" i="8"/>
  <c r="AH516" i="8" s="1"/>
  <c r="AF590" i="8"/>
  <c r="AH590" i="8" s="1"/>
  <c r="AF502" i="8"/>
  <c r="AH502" i="8" s="1"/>
  <c r="AF856" i="8"/>
  <c r="AH856" i="8" s="1"/>
  <c r="AF313" i="8"/>
  <c r="AH313" i="8" s="1"/>
  <c r="AF486" i="8"/>
  <c r="AH486" i="8" s="1"/>
  <c r="AF359" i="8"/>
  <c r="AH359" i="8" s="1"/>
  <c r="AF168" i="8"/>
  <c r="AH168" i="8" s="1"/>
  <c r="AF890" i="8"/>
  <c r="AH890" i="8" s="1"/>
  <c r="AF413" i="8"/>
  <c r="AH413" i="8" s="1"/>
  <c r="AF607" i="8"/>
  <c r="AH607" i="8" s="1"/>
  <c r="AF122" i="8"/>
  <c r="AH122" i="8" s="1"/>
  <c r="AF311" i="8"/>
  <c r="AH311" i="8" s="1"/>
  <c r="AF488" i="8"/>
  <c r="AH488" i="8" s="1"/>
  <c r="AF675" i="8"/>
  <c r="AH675" i="8" s="1"/>
  <c r="AF321" i="8"/>
  <c r="AH321" i="8" s="1"/>
  <c r="AF310" i="8"/>
  <c r="AH310" i="8" s="1"/>
  <c r="AF683" i="8"/>
  <c r="AH683" i="8" s="1"/>
  <c r="AF565" i="8"/>
  <c r="AH565" i="8" s="1"/>
  <c r="AF240" i="8"/>
  <c r="AH240" i="8" s="1"/>
  <c r="AF269" i="8"/>
  <c r="AH269" i="8" s="1"/>
  <c r="AF812" i="8"/>
  <c r="AH812" i="8" s="1"/>
  <c r="AF598" i="8"/>
  <c r="AH598" i="8" s="1"/>
  <c r="AF730" i="8"/>
  <c r="AH730" i="8" s="1"/>
  <c r="AF570" i="8"/>
  <c r="AH570" i="8" s="1"/>
  <c r="AF436" i="8"/>
  <c r="AH436" i="8" s="1"/>
  <c r="AF526" i="8"/>
  <c r="AH526" i="8" s="1"/>
  <c r="AF204" i="8"/>
  <c r="AH204" i="8" s="1"/>
  <c r="AF376" i="8"/>
  <c r="AH376" i="8" s="1"/>
  <c r="AF769" i="8"/>
  <c r="AH769" i="8" s="1"/>
  <c r="AF624" i="8"/>
  <c r="AH624" i="8" s="1"/>
  <c r="AF831" i="8"/>
  <c r="AH831" i="8" s="1"/>
  <c r="AF438" i="8"/>
  <c r="AH438" i="8" s="1"/>
  <c r="AF57" i="8"/>
  <c r="AH57" i="8" s="1"/>
  <c r="AF641" i="8"/>
  <c r="AH641" i="8" s="1"/>
  <c r="AF713" i="8"/>
  <c r="AH713" i="8" s="1"/>
  <c r="AF653" i="8"/>
  <c r="AH653" i="8" s="1"/>
  <c r="AF599" i="8"/>
  <c r="AH599" i="8" s="1"/>
  <c r="AF504" i="8"/>
  <c r="AH504" i="8" s="1"/>
  <c r="AF859" i="8"/>
  <c r="AH859" i="8" s="1"/>
  <c r="AF483" i="8"/>
  <c r="AH483" i="8" s="1"/>
  <c r="AF697" i="8"/>
  <c r="AH697" i="8" s="1"/>
  <c r="AF505" i="8"/>
  <c r="AH505" i="8" s="1"/>
  <c r="AF756" i="8"/>
  <c r="AH756" i="8" s="1"/>
  <c r="AF479" i="8"/>
  <c r="AH479" i="8" s="1"/>
  <c r="AF395" i="8"/>
  <c r="AH395" i="8" s="1"/>
  <c r="AF113" i="8"/>
  <c r="AH113" i="8" s="1"/>
  <c r="AF825" i="8"/>
  <c r="AH825" i="8" s="1"/>
  <c r="AF751" i="8"/>
  <c r="AH751" i="8" s="1"/>
  <c r="AF777" i="8"/>
  <c r="AH777" i="8" s="1"/>
  <c r="AF379" i="8"/>
  <c r="AH379" i="8" s="1"/>
  <c r="AF91" i="8"/>
  <c r="AH91" i="8" s="1"/>
  <c r="AF451" i="8"/>
  <c r="AH451" i="8" s="1"/>
  <c r="AF74" i="8"/>
  <c r="AH74" i="8" s="1"/>
  <c r="AF136" i="8"/>
  <c r="AH136" i="8" s="1"/>
  <c r="AF195" i="8"/>
  <c r="AH195" i="8" s="1"/>
  <c r="AF392" i="8"/>
  <c r="AH392" i="8" s="1"/>
  <c r="AF341" i="8"/>
  <c r="AH341" i="8" s="1"/>
  <c r="AF491" i="8"/>
  <c r="AH491" i="8" s="1"/>
  <c r="AF33" i="8"/>
  <c r="AH33" i="8" s="1"/>
  <c r="AF156" i="8"/>
  <c r="AH156" i="8" s="1"/>
  <c r="AF540" i="8"/>
  <c r="AH540" i="8" s="1"/>
  <c r="AF176" i="8"/>
  <c r="AH176" i="8" s="1"/>
  <c r="AF690" i="8"/>
  <c r="AH690" i="8" s="1"/>
  <c r="AF427" i="8"/>
  <c r="AH427" i="8" s="1"/>
  <c r="AF425" i="8"/>
  <c r="AH425" i="8" s="1"/>
  <c r="AF746" i="8"/>
  <c r="AH746" i="8" s="1"/>
  <c r="AF529" i="8"/>
  <c r="AH529" i="8" s="1"/>
  <c r="AF816" i="8"/>
  <c r="AH816" i="8" s="1"/>
  <c r="AF636" i="8"/>
  <c r="AH636" i="8" s="1"/>
  <c r="AF651" i="8"/>
  <c r="AH651" i="8" s="1"/>
  <c r="AF228" i="8"/>
  <c r="AH228" i="8" s="1"/>
  <c r="AF476" i="8"/>
  <c r="AH476" i="8" s="1"/>
  <c r="AF750" i="8"/>
  <c r="AH750" i="8" s="1"/>
  <c r="AF360" i="8"/>
  <c r="AH360" i="8" s="1"/>
  <c r="AF791" i="8"/>
  <c r="AH791" i="8" s="1"/>
  <c r="AF829" i="8"/>
  <c r="AH829" i="8" s="1"/>
  <c r="AF691" i="8"/>
  <c r="AH691" i="8" s="1"/>
  <c r="AF553" i="8"/>
  <c r="AH553" i="8" s="1"/>
  <c r="AF36" i="8"/>
  <c r="AH36" i="8" s="1"/>
  <c r="AF244" i="8"/>
  <c r="AH244" i="8" s="1"/>
  <c r="AF547" i="8"/>
  <c r="AH547" i="8" s="1"/>
  <c r="AF858" i="8"/>
  <c r="AH858" i="8" s="1"/>
  <c r="AF518" i="8"/>
  <c r="AH518" i="8" s="1"/>
  <c r="AF642" i="8"/>
  <c r="AH642" i="8" s="1"/>
  <c r="AF401" i="8"/>
  <c r="AH401" i="8" s="1"/>
  <c r="AF556" i="8"/>
  <c r="AH556" i="8" s="1"/>
  <c r="AF163" i="8"/>
  <c r="AH163" i="8" s="1"/>
  <c r="AF531" i="8"/>
  <c r="AH531" i="8" s="1"/>
  <c r="AF729" i="8"/>
  <c r="AH729" i="8" s="1"/>
  <c r="AF388" i="8"/>
  <c r="AH388" i="8" s="1"/>
  <c r="AF511" i="8"/>
  <c r="AH511" i="8" s="1"/>
  <c r="AF465" i="8"/>
  <c r="AH465" i="8" s="1"/>
  <c r="AF802" i="8"/>
  <c r="AH802" i="8" s="1"/>
  <c r="AF142" i="8"/>
  <c r="AH142" i="8" s="1"/>
  <c r="AF140" i="8"/>
  <c r="AH140" i="8" s="1"/>
  <c r="AF554" i="8"/>
  <c r="AH554" i="8" s="1"/>
  <c r="AF727" i="8"/>
  <c r="AH727" i="8" s="1"/>
  <c r="AF290" i="8"/>
  <c r="AH290" i="8" s="1"/>
  <c r="AF841" i="8"/>
  <c r="AH841" i="8" s="1"/>
  <c r="AF577" i="8"/>
  <c r="AH577" i="8" s="1"/>
  <c r="AF633" i="8"/>
  <c r="AH633" i="8" s="1"/>
  <c r="AF236" i="8"/>
  <c r="AH236" i="8" s="1"/>
  <c r="AF127" i="8"/>
  <c r="AH127" i="8" s="1"/>
  <c r="AF657" i="8"/>
  <c r="AH657" i="8" s="1"/>
  <c r="AF433" i="8"/>
  <c r="AH433" i="8" s="1"/>
  <c r="AF583" i="8"/>
  <c r="AH583" i="8" s="1"/>
  <c r="AF351" i="8"/>
  <c r="AH351" i="8" s="1"/>
  <c r="AF674" i="8"/>
  <c r="AH674" i="8" s="1"/>
  <c r="AF170" i="8"/>
  <c r="AH170" i="8" s="1"/>
  <c r="AF441" i="8"/>
  <c r="AH441" i="8" s="1"/>
  <c r="AF537" i="8"/>
  <c r="AH537" i="8" s="1"/>
  <c r="AF670" i="8"/>
  <c r="AH670" i="8" s="1"/>
  <c r="AF601" i="8"/>
  <c r="AH601" i="8" s="1"/>
  <c r="AF550" i="8"/>
  <c r="AH550" i="8" s="1"/>
  <c r="AF794" i="8"/>
  <c r="AH794" i="8" s="1"/>
  <c r="AF595" i="8"/>
  <c r="AH595" i="8" s="1"/>
  <c r="AF393" i="8"/>
  <c r="AH393" i="8" s="1"/>
  <c r="AF110" i="8"/>
  <c r="AH110" i="8" s="1"/>
  <c r="AF178" i="8"/>
  <c r="AH178" i="8" s="1"/>
  <c r="AF660" i="8"/>
  <c r="AH660" i="8" s="1"/>
  <c r="AF854" i="8"/>
  <c r="AH854" i="8" s="1"/>
  <c r="AF700" i="8"/>
  <c r="AH700" i="8" s="1"/>
  <c r="AF124" i="8"/>
  <c r="AH124" i="8" s="1"/>
  <c r="AF584" i="8"/>
  <c r="AH584" i="8" s="1"/>
  <c r="AF734" i="8"/>
  <c r="AH734" i="8" s="1"/>
  <c r="AF894" i="8"/>
  <c r="AH894" i="8" s="1"/>
  <c r="AF851" i="8"/>
  <c r="AH851" i="8" s="1"/>
  <c r="AF125" i="8"/>
  <c r="AH125" i="8" s="1"/>
  <c r="AF843" i="8"/>
  <c r="AH843" i="8" s="1"/>
  <c r="AF673" i="8"/>
  <c r="AH673" i="8" s="1"/>
  <c r="AF659" i="8"/>
  <c r="AH659" i="8" s="1"/>
  <c r="AF397" i="8"/>
  <c r="AH397" i="8" s="1"/>
  <c r="AF492" i="8"/>
  <c r="AH492" i="8" s="1"/>
  <c r="AF461" i="8"/>
  <c r="AH461" i="8" s="1"/>
  <c r="AF581" i="8"/>
  <c r="AH581" i="8" s="1"/>
  <c r="AF501" i="8"/>
  <c r="AH501" i="8" s="1"/>
  <c r="AF430" i="8"/>
  <c r="AH430" i="8" s="1"/>
  <c r="AF387" i="8"/>
  <c r="AH387" i="8" s="1"/>
  <c r="AF284" i="8"/>
  <c r="AH284" i="8" s="1"/>
  <c r="AF347" i="8"/>
  <c r="AH347" i="8" s="1"/>
  <c r="AF180" i="8"/>
  <c r="AH180" i="8" s="1"/>
  <c r="AF403" i="8"/>
  <c r="AH403" i="8" s="1"/>
  <c r="AF757" i="8"/>
  <c r="AH757" i="8" s="1"/>
  <c r="AF722" i="8"/>
  <c r="AH722" i="8" s="1"/>
  <c r="AF355" i="8"/>
  <c r="AH355" i="8" s="1"/>
  <c r="AF528" i="8"/>
  <c r="AH528" i="8" s="1"/>
  <c r="AF694" i="8"/>
  <c r="AH694" i="8" s="1"/>
  <c r="AF634" i="8"/>
  <c r="AH634" i="8" s="1"/>
  <c r="AF814" i="8"/>
  <c r="AH814" i="8" s="1"/>
  <c r="AF248" i="8"/>
  <c r="AH248" i="8" s="1"/>
  <c r="AF689" i="8"/>
  <c r="AH689" i="8" s="1"/>
  <c r="AF536" i="8"/>
  <c r="AH536" i="8" s="1"/>
  <c r="AF146" i="8"/>
  <c r="AH146" i="8" s="1"/>
  <c r="AF823" i="8"/>
  <c r="AH823" i="8" s="1"/>
  <c r="AF901" i="8"/>
  <c r="AH901" i="8" s="1"/>
  <c r="AF585" i="8"/>
  <c r="AH585" i="8" s="1"/>
  <c r="AF337" i="8"/>
  <c r="AH337" i="8" s="1"/>
  <c r="AF415" i="8"/>
  <c r="AH415" i="8" s="1"/>
  <c r="AF662" i="8"/>
  <c r="AH662" i="8" s="1"/>
  <c r="AF532" i="8"/>
  <c r="AH532" i="8" s="1"/>
  <c r="AF915" i="8"/>
  <c r="AH915" i="8" s="1"/>
  <c r="AF223" i="8"/>
  <c r="AH223" i="8" s="1"/>
  <c r="AF784" i="8"/>
  <c r="AH784" i="8" s="1"/>
  <c r="AF246" i="8"/>
  <c r="AH246" i="8" s="1"/>
  <c r="AF460" i="8"/>
  <c r="AH460" i="8" s="1"/>
  <c r="AF442" i="8"/>
  <c r="AH442" i="8" s="1"/>
  <c r="AF474" i="8"/>
  <c r="AH474" i="8" s="1"/>
  <c r="AF418" i="8"/>
  <c r="AH418" i="8" s="1"/>
  <c r="AF237" i="8"/>
  <c r="AH237" i="8" s="1"/>
  <c r="AF663" i="8"/>
  <c r="AH663" i="8" s="1"/>
  <c r="AF520" i="8"/>
  <c r="AH520" i="8" s="1"/>
  <c r="AF541" i="8"/>
  <c r="AH541" i="8" s="1"/>
  <c r="AF382" i="8"/>
  <c r="AH382" i="8" s="1"/>
  <c r="AF801" i="8"/>
  <c r="AH801" i="8" s="1"/>
  <c r="AF490" i="8"/>
  <c r="AH490" i="8" s="1"/>
  <c r="AF463" i="8"/>
  <c r="AH463" i="8" s="1"/>
  <c r="AF755" i="8"/>
  <c r="AH755" i="8" s="1"/>
  <c r="AF279" i="8"/>
  <c r="AH279" i="8" s="1"/>
  <c r="AF191" i="8"/>
  <c r="AH191" i="8" s="1"/>
  <c r="AF475" i="8"/>
  <c r="AH475" i="8" s="1"/>
  <c r="AF685" i="8"/>
  <c r="AH685" i="8" s="1"/>
  <c r="AF787" i="8"/>
  <c r="AH787" i="8" s="1"/>
  <c r="AF480" i="8"/>
  <c r="AH480" i="8" s="1"/>
  <c r="AF702" i="8"/>
  <c r="AH702" i="8" s="1"/>
  <c r="AF65" i="8"/>
  <c r="AH65" i="8" s="1"/>
  <c r="AF602" i="8"/>
  <c r="AH602" i="8" s="1"/>
  <c r="AF817" i="8"/>
  <c r="AH817" i="8" s="1"/>
  <c r="AF576" i="8"/>
  <c r="AH576" i="8" s="1"/>
  <c r="AF381" i="8"/>
  <c r="AH381" i="8" s="1"/>
  <c r="AF767" i="8"/>
  <c r="AH767" i="8" s="1"/>
  <c r="AF692" i="8"/>
  <c r="AH692" i="8" s="1"/>
  <c r="AF99" i="8"/>
  <c r="AH99" i="8" s="1"/>
  <c r="AF320" i="8"/>
  <c r="AH320" i="8" s="1"/>
  <c r="AF458" i="8"/>
  <c r="AH458" i="8" s="1"/>
  <c r="AF665" i="8"/>
  <c r="AH665" i="8" s="1"/>
  <c r="AF724" i="8"/>
  <c r="AH724" i="8" s="1"/>
  <c r="AF578" i="8"/>
  <c r="AH578" i="8" s="1"/>
  <c r="AF509" i="8"/>
  <c r="AH509" i="8" s="1"/>
  <c r="AF117" i="8"/>
  <c r="AH117" i="8" s="1"/>
  <c r="AF679" i="8"/>
  <c r="AH679" i="8" s="1"/>
  <c r="AF534" i="8"/>
  <c r="AH534" i="8" s="1"/>
  <c r="AF611" i="8"/>
  <c r="AH611" i="8" s="1"/>
  <c r="AF489" i="8"/>
  <c r="AH489" i="8" s="1"/>
  <c r="AF888" i="8"/>
  <c r="AH888" i="8" s="1"/>
  <c r="AF546" i="8"/>
  <c r="AH546" i="8" s="1"/>
  <c r="AF555" i="8"/>
  <c r="AH555" i="8" s="1"/>
  <c r="AF399" i="8"/>
  <c r="AH399" i="8" s="1"/>
  <c r="AF703" i="8"/>
  <c r="AH703" i="8" s="1"/>
  <c r="AF275" i="8"/>
  <c r="AH275" i="8" s="1"/>
  <c r="AF672" i="8"/>
  <c r="AH672" i="8" s="1"/>
  <c r="AF41" i="8"/>
  <c r="AH41" i="8" s="1"/>
  <c r="AF437" i="8"/>
  <c r="AH437" i="8" s="1"/>
  <c r="AF655" i="8"/>
  <c r="AH655" i="8" s="1"/>
  <c r="AF443" i="8"/>
  <c r="AH443" i="8" s="1"/>
  <c r="AF548" i="8"/>
  <c r="AH548" i="8" s="1"/>
  <c r="AF186" i="8"/>
  <c r="AH186" i="8" s="1"/>
  <c r="AF53" i="8"/>
  <c r="AH53" i="8" s="1"/>
  <c r="AF617" i="8"/>
  <c r="AH617" i="8" s="1"/>
  <c r="AF183" i="8"/>
  <c r="AH183" i="8" s="1"/>
  <c r="AF133" i="8"/>
  <c r="AH133" i="8" s="1"/>
  <c r="AF470" i="8"/>
  <c r="AH470" i="8" s="1"/>
  <c r="AF614" i="8"/>
  <c r="AH614" i="8" s="1"/>
  <c r="AF172" i="8"/>
  <c r="AH172" i="8" s="1"/>
  <c r="AF453" i="8"/>
  <c r="AH453" i="8" s="1"/>
  <c r="AF771" i="8"/>
  <c r="AH771" i="8" s="1"/>
  <c r="AF621" i="8"/>
  <c r="AH621" i="8" s="1"/>
  <c r="AF143" i="8"/>
  <c r="AH143" i="8" s="1"/>
  <c r="AF130" i="8"/>
  <c r="AH130" i="8" s="1"/>
  <c r="AF731" i="8"/>
  <c r="AH731" i="8" s="1"/>
  <c r="AF658" i="8"/>
  <c r="AH658" i="8" s="1"/>
  <c r="AF201" i="8"/>
  <c r="AH201" i="8" s="1"/>
  <c r="AF839" i="8"/>
  <c r="AH839" i="8" s="1"/>
  <c r="AF620" i="8"/>
  <c r="AH620" i="8" s="1"/>
  <c r="AF721" i="8"/>
  <c r="AH721" i="8" s="1"/>
  <c r="AF628" i="8"/>
  <c r="AH628" i="8" s="1"/>
  <c r="AF811" i="8"/>
  <c r="AH811" i="8" s="1"/>
  <c r="AF212" i="8"/>
  <c r="AH212" i="8" s="1"/>
  <c r="AF214" i="8"/>
  <c r="AH214" i="8" s="1"/>
  <c r="AF821" i="8"/>
  <c r="AH821" i="8" s="1"/>
  <c r="AF396" i="8"/>
  <c r="AH396" i="8" s="1"/>
  <c r="AF182" i="8"/>
  <c r="AH182" i="8" s="1"/>
  <c r="AF524" i="8"/>
  <c r="AH524" i="8" s="1"/>
  <c r="AF593" i="8"/>
  <c r="AH593" i="8" s="1"/>
  <c r="AF503" i="8"/>
  <c r="AH503" i="8" s="1"/>
  <c r="AF383" i="8"/>
  <c r="AH383" i="8" s="1"/>
  <c r="AF838" i="8"/>
  <c r="AH838" i="8" s="1"/>
  <c r="AF500" i="8"/>
  <c r="AH500" i="8" s="1"/>
  <c r="AF380" i="8"/>
  <c r="AH380" i="8" s="1"/>
  <c r="AF666" i="8"/>
  <c r="AH666" i="8" s="1"/>
  <c r="AF139" i="8"/>
  <c r="AH139" i="8" s="1"/>
  <c r="AF545" i="8"/>
  <c r="AH545" i="8" s="1"/>
  <c r="AF34" i="8"/>
  <c r="AH34" i="8" s="1"/>
  <c r="AF855" i="8"/>
  <c r="AH855" i="8" s="1"/>
  <c r="AF481" i="8"/>
  <c r="AH481" i="8" s="1"/>
  <c r="AF610" i="8"/>
  <c r="AH610" i="8" s="1"/>
  <c r="AF535" i="8"/>
  <c r="AH535" i="8" s="1"/>
  <c r="AF199" i="8"/>
  <c r="AH199" i="8" s="1"/>
  <c r="AF29" i="8"/>
  <c r="AH29" i="8" s="1"/>
  <c r="AF748" i="8"/>
  <c r="AH748" i="8" s="1"/>
  <c r="AF804" i="8"/>
  <c r="AH804" i="8" s="1"/>
  <c r="AF824" i="8"/>
  <c r="AH824" i="8" s="1"/>
  <c r="AF449" i="8"/>
  <c r="AH449" i="8" s="1"/>
  <c r="AF179" i="8"/>
  <c r="AH179" i="8" s="1"/>
  <c r="AF805" i="8"/>
  <c r="AH805" i="8" s="1"/>
  <c r="AF687" i="8"/>
  <c r="AH687" i="8" s="1"/>
  <c r="AF795" i="8"/>
  <c r="AH795" i="8" s="1"/>
  <c r="AF377" i="8"/>
  <c r="AH377" i="8" s="1"/>
  <c r="AF166" i="8"/>
  <c r="AH166" i="8" s="1"/>
  <c r="AF77" i="8"/>
  <c r="AH77" i="8" s="1"/>
  <c r="AF714" i="8"/>
  <c r="AH714" i="8" s="1"/>
  <c r="AF193" i="8"/>
  <c r="AH193" i="8" s="1"/>
  <c r="AF768" i="8"/>
  <c r="AH768" i="8" s="1"/>
  <c r="AF567" i="8"/>
  <c r="AH567" i="8" s="1"/>
  <c r="AF539" i="8"/>
  <c r="AH539" i="8" s="1"/>
  <c r="AF766" i="8"/>
  <c r="AH766" i="8" s="1"/>
  <c r="AF198" i="8"/>
  <c r="AH198" i="8" s="1"/>
  <c r="AF644" i="8"/>
  <c r="AH644" i="8" s="1"/>
  <c r="AF510" i="8"/>
  <c r="AH510" i="8" s="1"/>
  <c r="AF711" i="8"/>
  <c r="AH711" i="8" s="1"/>
  <c r="AF753" i="8"/>
  <c r="AH753" i="8" s="1"/>
  <c r="AF622" i="8"/>
  <c r="AH622" i="8" s="1"/>
  <c r="AF759" i="8"/>
  <c r="AH759" i="8" s="1"/>
  <c r="AF232" i="8"/>
  <c r="AH232" i="8" s="1"/>
  <c r="AF406" i="8"/>
  <c r="AH406" i="8" s="1"/>
  <c r="AF806" i="8"/>
  <c r="AH806" i="8" s="1"/>
  <c r="AF417" i="8"/>
  <c r="AH417" i="8" s="1"/>
  <c r="AF835" i="8"/>
  <c r="AH835" i="8" s="1"/>
  <c r="AF616" i="8"/>
  <c r="AH616" i="8" s="1"/>
  <c r="AF638" i="8"/>
  <c r="AH638" i="8" s="1"/>
  <c r="AF495" i="8"/>
  <c r="AH495" i="8" s="1"/>
  <c r="AF826" i="8"/>
  <c r="AH826" i="8" s="1"/>
  <c r="I2512" i="19"/>
  <c r="AF150" i="8"/>
  <c r="AH150" i="8" s="1"/>
  <c r="I1312" i="19"/>
  <c r="I1320" i="19"/>
  <c r="I1328" i="19"/>
  <c r="I1336" i="19"/>
  <c r="I1360" i="19"/>
  <c r="I1376" i="19"/>
  <c r="I1384" i="19"/>
  <c r="I1408" i="19"/>
  <c r="I1424" i="19"/>
  <c r="I1432" i="19"/>
  <c r="I1440" i="19"/>
  <c r="I28" i="19"/>
  <c r="I32" i="19"/>
  <c r="I1305" i="19"/>
  <c r="I1314" i="19"/>
  <c r="I1332" i="19"/>
  <c r="I1341" i="19"/>
  <c r="I1378" i="19"/>
  <c r="I1387" i="19"/>
  <c r="I1405" i="19"/>
  <c r="I1414" i="19"/>
  <c r="I1423" i="19"/>
  <c r="I1433" i="19"/>
  <c r="I1306" i="19"/>
  <c r="I1315" i="19"/>
  <c r="I1333" i="19"/>
  <c r="I1342" i="19"/>
  <c r="I1361" i="19"/>
  <c r="I1370" i="19"/>
  <c r="I1379" i="19"/>
  <c r="I1397" i="19"/>
  <c r="I1307" i="19"/>
  <c r="I1316" i="19"/>
  <c r="I1325" i="19"/>
  <c r="I1334" i="19"/>
  <c r="I1380" i="19"/>
  <c r="I1417" i="19"/>
  <c r="I1426" i="19"/>
  <c r="I1317" i="19"/>
  <c r="I1330" i="19"/>
  <c r="I1346" i="19"/>
  <c r="I1358" i="19"/>
  <c r="I1318" i="19"/>
  <c r="I1331" i="19"/>
  <c r="I1363" i="19"/>
  <c r="I1420" i="19"/>
  <c r="I1319" i="19"/>
  <c r="I1335" i="19"/>
  <c r="I1348" i="19"/>
  <c r="I1409" i="19"/>
  <c r="I1308" i="19"/>
  <c r="I1310" i="19"/>
  <c r="I1326" i="19"/>
  <c r="I1399" i="19"/>
  <c r="I1337" i="19"/>
  <c r="I1309" i="19"/>
  <c r="I1366" i="19"/>
  <c r="I1311" i="19"/>
  <c r="I1340" i="19"/>
  <c r="I1372" i="19"/>
  <c r="I1313" i="19"/>
  <c r="I1345" i="19"/>
  <c r="I1382" i="19"/>
  <c r="I1411" i="19"/>
  <c r="I1438" i="19"/>
  <c r="I1418" i="19"/>
  <c r="I1357" i="19"/>
  <c r="I1410" i="19"/>
  <c r="I1381" i="19"/>
  <c r="I1327" i="19"/>
  <c r="I1329" i="19"/>
  <c r="I1349" i="19"/>
  <c r="AF996" i="8"/>
  <c r="AH996" i="8" s="1"/>
  <c r="AF962" i="8"/>
  <c r="AH962" i="8" s="1"/>
  <c r="AF952" i="8"/>
  <c r="AH952" i="8" s="1"/>
  <c r="AF907" i="8"/>
  <c r="AH907" i="8" s="1"/>
  <c r="AF868" i="8"/>
  <c r="AH868" i="8" s="1"/>
  <c r="AF208" i="8"/>
  <c r="AH208" i="8" s="1"/>
  <c r="AF999" i="8"/>
  <c r="AH999" i="8" s="1"/>
  <c r="AF956" i="8"/>
  <c r="AH956" i="8" s="1"/>
  <c r="AF924" i="8"/>
  <c r="AH924" i="8" s="1"/>
  <c r="AF885" i="8"/>
  <c r="AH885" i="8" s="1"/>
  <c r="AF97" i="8"/>
  <c r="AH97" i="8" s="1"/>
  <c r="AF325" i="8"/>
  <c r="AH325" i="8" s="1"/>
  <c r="AF64" i="8"/>
  <c r="AH64" i="8" s="1"/>
  <c r="AF345" i="8"/>
  <c r="AH345" i="8" s="1"/>
  <c r="AF314" i="8"/>
  <c r="AH314" i="8" s="1"/>
  <c r="AF982" i="8"/>
  <c r="AH982" i="8" s="1"/>
  <c r="AF931" i="8"/>
  <c r="AH931" i="8" s="1"/>
  <c r="AF918" i="8"/>
  <c r="AH918" i="8" s="1"/>
  <c r="AF877" i="8"/>
  <c r="AH877" i="8" s="1"/>
  <c r="AF105" i="8"/>
  <c r="AH105" i="8" s="1"/>
  <c r="AF328" i="8"/>
  <c r="AH328" i="8" s="1"/>
  <c r="AF297" i="8"/>
  <c r="AH297" i="8" s="1"/>
  <c r="AF872" i="8"/>
  <c r="AH872" i="8" s="1"/>
  <c r="AF981" i="8"/>
  <c r="AH981" i="8" s="1"/>
  <c r="AF948" i="8"/>
  <c r="AH948" i="8" s="1"/>
  <c r="AF917" i="8"/>
  <c r="AH917" i="8" s="1"/>
  <c r="AF876" i="8"/>
  <c r="AH876" i="8" s="1"/>
  <c r="AF104" i="8"/>
  <c r="AH104" i="8" s="1"/>
  <c r="AF256" i="8"/>
  <c r="AH256" i="8" s="1"/>
  <c r="AF52" i="8"/>
  <c r="AH52" i="8" s="1"/>
  <c r="AF296" i="8"/>
  <c r="AH296" i="8" s="1"/>
  <c r="AF1000" i="8"/>
  <c r="AH1000" i="8" s="1"/>
  <c r="AF980" i="8"/>
  <c r="AH980" i="8" s="1"/>
  <c r="AF947" i="8"/>
  <c r="AH947" i="8" s="1"/>
  <c r="AF916" i="8"/>
  <c r="AH916" i="8" s="1"/>
  <c r="AF875" i="8"/>
  <c r="AH875" i="8" s="1"/>
  <c r="AF103" i="8"/>
  <c r="AH103" i="8" s="1"/>
  <c r="AF206" i="8"/>
  <c r="AH206" i="8" s="1"/>
  <c r="AF81" i="8"/>
  <c r="AH81" i="8" s="1"/>
  <c r="AF295" i="8"/>
  <c r="AH295" i="8" s="1"/>
  <c r="AF979" i="8"/>
  <c r="AH979" i="8" s="1"/>
  <c r="AF946" i="8"/>
  <c r="AH946" i="8" s="1"/>
  <c r="AF864" i="8"/>
  <c r="AH864" i="8" s="1"/>
  <c r="AF102" i="8"/>
  <c r="AH102" i="8" s="1"/>
  <c r="AF175" i="8"/>
  <c r="AH175" i="8" s="1"/>
  <c r="AF257" i="8"/>
  <c r="AH257" i="8" s="1"/>
  <c r="AF294" i="8"/>
  <c r="AH294" i="8" s="1"/>
  <c r="AF972" i="8"/>
  <c r="AH972" i="8" s="1"/>
  <c r="AF73" i="8"/>
  <c r="AH73" i="8" s="1"/>
  <c r="AF971" i="8"/>
  <c r="AH971" i="8" s="1"/>
  <c r="AF942" i="8"/>
  <c r="AH942" i="8" s="1"/>
  <c r="AF910" i="8"/>
  <c r="AH910" i="8" s="1"/>
  <c r="AF871" i="8"/>
  <c r="AH871" i="8" s="1"/>
  <c r="AF72" i="8"/>
  <c r="AH72" i="8" s="1"/>
  <c r="AF83" i="8"/>
  <c r="AH83" i="8" s="1"/>
  <c r="AF970" i="8"/>
  <c r="AH970" i="8" s="1"/>
  <c r="AF941" i="8"/>
  <c r="AH941" i="8" s="1"/>
  <c r="AF900" i="8"/>
  <c r="AH900" i="8" s="1"/>
  <c r="AF873" i="8"/>
  <c r="AH873" i="8" s="1"/>
  <c r="AF71" i="8"/>
  <c r="AH71" i="8" s="1"/>
  <c r="AF260" i="8"/>
  <c r="AH260" i="8" s="1"/>
  <c r="AF82" i="8"/>
  <c r="AH82" i="8" s="1"/>
  <c r="AF968" i="8"/>
  <c r="AH968" i="8" s="1"/>
  <c r="AF940" i="8"/>
  <c r="AH940" i="8" s="1"/>
  <c r="AF899" i="8"/>
  <c r="AH899" i="8" s="1"/>
  <c r="AF878" i="8"/>
  <c r="AH878" i="8" s="1"/>
  <c r="AF324" i="8"/>
  <c r="AH324" i="8" s="1"/>
  <c r="AF911" i="8"/>
  <c r="AH911" i="8" s="1"/>
  <c r="AF995" i="8"/>
  <c r="AH995" i="8" s="1"/>
  <c r="AF967" i="8"/>
  <c r="AH967" i="8" s="1"/>
  <c r="AF937" i="8"/>
  <c r="AH937" i="8" s="1"/>
  <c r="AF906" i="8"/>
  <c r="AH906" i="8" s="1"/>
  <c r="AF867" i="8"/>
  <c r="AH867" i="8" s="1"/>
  <c r="AF40" i="8"/>
  <c r="AF207" i="8"/>
  <c r="AH207" i="8" s="1"/>
  <c r="AF293" i="8"/>
  <c r="AH293" i="8" s="1"/>
  <c r="AF994" i="8"/>
  <c r="AH994" i="8" s="1"/>
  <c r="AF966" i="8"/>
  <c r="AH966" i="8" s="1"/>
  <c r="AF935" i="8"/>
  <c r="AH935" i="8" s="1"/>
  <c r="AF893" i="8"/>
  <c r="AH893" i="8" s="1"/>
  <c r="AF87" i="8"/>
  <c r="AH87" i="8" s="1"/>
  <c r="AF205" i="8"/>
  <c r="AH205" i="8" s="1"/>
  <c r="AF187" i="8"/>
  <c r="AH187" i="8" s="1"/>
  <c r="AF155" i="8"/>
  <c r="AH155" i="8" s="1"/>
  <c r="AF992" i="8"/>
  <c r="AH992" i="8" s="1"/>
  <c r="AF961" i="8"/>
  <c r="AH961" i="8" s="1"/>
  <c r="AF932" i="8"/>
  <c r="AH932" i="8" s="1"/>
  <c r="AF891" i="8"/>
  <c r="AH891" i="8" s="1"/>
  <c r="AF108" i="8"/>
  <c r="AH108" i="8" s="1"/>
  <c r="AF45" i="8"/>
  <c r="AH45" i="8" s="1"/>
  <c r="AF315" i="8"/>
  <c r="AH315" i="8" s="1"/>
  <c r="AF84" i="8"/>
  <c r="AH84" i="8" s="1"/>
  <c r="AF943" i="8"/>
  <c r="AH943" i="8" s="1"/>
  <c r="AF955" i="8"/>
  <c r="AH955" i="8" s="1"/>
  <c r="AF973" i="8"/>
  <c r="AH973" i="8" s="1"/>
  <c r="AF882" i="8"/>
  <c r="AH882" i="8" s="1"/>
  <c r="AF96" i="8"/>
  <c r="AH96" i="8" s="1"/>
  <c r="AF38" i="8"/>
  <c r="AH38" i="8" s="1"/>
  <c r="AF158" i="8"/>
  <c r="AH158" i="8" s="1"/>
  <c r="AF344" i="8"/>
  <c r="AH344" i="8" s="1"/>
  <c r="AF286" i="8"/>
  <c r="AH286" i="8" s="1"/>
  <c r="AF997" i="8"/>
  <c r="AH997" i="8" s="1"/>
  <c r="AF954" i="8"/>
  <c r="AH954" i="8" s="1"/>
  <c r="AF922" i="8"/>
  <c r="AH922" i="8" s="1"/>
  <c r="AF880" i="8"/>
  <c r="AH880" i="8" s="1"/>
  <c r="AF95" i="8"/>
  <c r="AH95" i="8" s="1"/>
  <c r="AF37" i="8"/>
  <c r="AH37" i="8" s="1"/>
  <c r="AF157" i="8"/>
  <c r="AH157" i="8" s="1"/>
  <c r="AF333" i="8"/>
  <c r="AH333" i="8" s="1"/>
  <c r="AF987" i="8"/>
  <c r="AH987" i="8" s="1"/>
  <c r="AF936" i="8"/>
  <c r="AH936" i="8" s="1"/>
  <c r="AF926" i="8"/>
  <c r="AH926" i="8" s="1"/>
  <c r="AF879" i="8"/>
  <c r="AH879" i="8" s="1"/>
  <c r="AF94" i="8"/>
  <c r="AH94" i="8" s="1"/>
  <c r="AF48" i="8"/>
  <c r="AH48" i="8" s="1"/>
  <c r="AF993" i="8"/>
  <c r="AH993" i="8" s="1"/>
  <c r="AF960" i="8"/>
  <c r="AH960" i="8" s="1"/>
  <c r="AF928" i="8"/>
  <c r="AH928" i="8" s="1"/>
  <c r="AF889" i="8"/>
  <c r="AH889" i="8" s="1"/>
  <c r="AF90" i="8"/>
  <c r="AH90" i="8" s="1"/>
  <c r="AF44" i="8"/>
  <c r="AH44" i="8" s="1"/>
  <c r="AF255" i="8"/>
  <c r="AH255" i="8" s="1"/>
  <c r="AF991" i="8"/>
  <c r="AH991" i="8" s="1"/>
  <c r="AF959" i="8"/>
  <c r="AH959" i="8" s="1"/>
  <c r="AF927" i="8"/>
  <c r="AH927" i="8" s="1"/>
  <c r="AF892" i="8"/>
  <c r="AH892" i="8" s="1"/>
  <c r="AF109" i="8"/>
  <c r="AH109" i="8" s="1"/>
  <c r="AF43" i="8"/>
  <c r="AH43" i="8" s="1"/>
  <c r="AF47" i="8"/>
  <c r="AH47" i="8" s="1"/>
  <c r="AF101" i="8"/>
  <c r="AH101" i="8" s="1"/>
  <c r="AF988" i="8"/>
  <c r="AH988" i="8" s="1"/>
  <c r="AF934" i="8"/>
  <c r="AH934" i="8" s="1"/>
  <c r="AF921" i="8"/>
  <c r="AH921" i="8" s="1"/>
  <c r="AF884" i="8"/>
  <c r="AH884" i="8" s="1"/>
  <c r="AF93" i="8"/>
  <c r="AH93" i="8" s="1"/>
  <c r="AF332" i="8"/>
  <c r="AH332" i="8" s="1"/>
  <c r="AF100" i="8"/>
  <c r="AH100" i="8" s="1"/>
  <c r="AF317" i="8"/>
  <c r="AH317" i="8" s="1"/>
  <c r="AF299" i="8"/>
  <c r="AH299" i="8" s="1"/>
  <c r="AF985" i="8"/>
  <c r="AH985" i="8" s="1"/>
  <c r="AF953" i="8"/>
  <c r="AH953" i="8" s="1"/>
  <c r="AF923" i="8"/>
  <c r="AH923" i="8" s="1"/>
  <c r="AF883" i="8"/>
  <c r="AH883" i="8" s="1"/>
  <c r="AF92" i="8"/>
  <c r="AH92" i="8" s="1"/>
  <c r="AF331" i="8"/>
  <c r="AH331" i="8" s="1"/>
  <c r="AF62" i="8"/>
  <c r="AH62" i="8" s="1"/>
  <c r="AF316" i="8"/>
  <c r="AH316" i="8" s="1"/>
  <c r="AF323" i="8"/>
  <c r="AH323" i="8" s="1"/>
  <c r="AF978" i="8"/>
  <c r="AH978" i="8" s="1"/>
  <c r="AF951" i="8"/>
  <c r="AH951" i="8" s="1"/>
  <c r="AF863" i="8"/>
  <c r="AH863" i="8" s="1"/>
  <c r="AF51" i="8"/>
  <c r="AH51" i="8" s="1"/>
  <c r="AF258" i="8"/>
  <c r="AH258" i="8" s="1"/>
  <c r="AF287" i="8"/>
  <c r="AH287" i="8" s="1"/>
  <c r="AF977" i="8"/>
  <c r="AH977" i="8" s="1"/>
  <c r="AF950" i="8"/>
  <c r="AH950" i="8" s="1"/>
  <c r="AF913" i="8"/>
  <c r="AH913" i="8" s="1"/>
  <c r="AF862" i="8"/>
  <c r="AH862" i="8" s="1"/>
  <c r="AF261" i="8"/>
  <c r="AH261" i="8" s="1"/>
  <c r="AF998" i="8"/>
  <c r="AH998" i="8" s="1"/>
  <c r="AF964" i="8"/>
  <c r="AH964" i="8" s="1"/>
  <c r="AF949" i="8"/>
  <c r="AH949" i="8" s="1"/>
  <c r="AF909" i="8"/>
  <c r="AH909" i="8" s="1"/>
  <c r="AF865" i="8"/>
  <c r="AH865" i="8" s="1"/>
  <c r="AF67" i="8"/>
  <c r="AH67" i="8" s="1"/>
  <c r="AF28" i="8"/>
  <c r="AH28" i="8" s="1"/>
  <c r="AF969" i="8"/>
  <c r="AH969" i="8" s="1"/>
  <c r="AF939" i="8"/>
  <c r="AH939" i="8" s="1"/>
  <c r="AF898" i="8"/>
  <c r="AH898" i="8" s="1"/>
  <c r="AF870" i="8"/>
  <c r="AH870" i="8" s="1"/>
  <c r="AF292" i="8"/>
  <c r="AH292" i="8" s="1"/>
  <c r="AF343" i="8"/>
  <c r="AH343" i="8" s="1"/>
  <c r="AF965" i="8"/>
  <c r="AH965" i="8" s="1"/>
  <c r="AF938" i="8"/>
  <c r="AH938" i="8" s="1"/>
  <c r="AF897" i="8"/>
  <c r="AH897" i="8" s="1"/>
  <c r="AF866" i="8"/>
  <c r="AH866" i="8" s="1"/>
  <c r="AF68" i="8"/>
  <c r="AH68" i="8" s="1"/>
  <c r="AF154" i="8"/>
  <c r="AH154" i="8" s="1"/>
  <c r="AF990" i="8"/>
  <c r="AH990" i="8" s="1"/>
  <c r="AF958" i="8"/>
  <c r="AH958" i="8" s="1"/>
  <c r="AF974" i="8"/>
  <c r="AH974" i="8" s="1"/>
  <c r="AF887" i="8"/>
  <c r="AH887" i="8" s="1"/>
  <c r="AF88" i="8"/>
  <c r="AH88" i="8" s="1"/>
  <c r="AF153" i="8"/>
  <c r="AH153" i="8" s="1"/>
  <c r="AF989" i="8"/>
  <c r="AH989" i="8" s="1"/>
  <c r="AF957" i="8"/>
  <c r="AH957" i="8" s="1"/>
  <c r="AF925" i="8"/>
  <c r="AH925" i="8" s="1"/>
  <c r="AF886" i="8"/>
  <c r="AH886" i="8" s="1"/>
  <c r="AF98" i="8"/>
  <c r="AH98" i="8" s="1"/>
  <c r="AF79" i="8"/>
  <c r="AH79" i="8" s="1"/>
  <c r="AF346" i="8"/>
  <c r="AH346" i="8" s="1"/>
  <c r="AF342" i="8"/>
  <c r="AH342" i="8" s="1"/>
  <c r="AF984" i="8"/>
  <c r="AH984" i="8" s="1"/>
  <c r="AF945" i="8"/>
  <c r="AH945" i="8" s="1"/>
  <c r="AF107" i="8"/>
  <c r="AH107" i="8" s="1"/>
  <c r="AF327" i="8"/>
  <c r="AH327" i="8" s="1"/>
  <c r="AF42" i="8"/>
  <c r="AH42" i="8" s="1"/>
  <c r="AF322" i="8"/>
  <c r="AH322" i="8" s="1"/>
  <c r="AF983" i="8"/>
  <c r="AH983" i="8" s="1"/>
  <c r="AF933" i="8"/>
  <c r="AH933" i="8" s="1"/>
  <c r="AF919" i="8"/>
  <c r="AH919" i="8" s="1"/>
  <c r="AF874" i="8"/>
  <c r="AH874" i="8" s="1"/>
  <c r="AF106" i="8"/>
  <c r="AH106" i="8" s="1"/>
  <c r="AF329" i="8"/>
  <c r="AH329" i="8" s="1"/>
  <c r="AF39" i="8"/>
  <c r="AH39" i="8" s="1"/>
  <c r="AF298" i="8"/>
  <c r="AH298" i="8" s="1"/>
  <c r="AF976" i="8"/>
  <c r="AH976" i="8" s="1"/>
  <c r="AF881" i="8"/>
  <c r="AH881" i="8" s="1"/>
  <c r="AF300" i="8"/>
  <c r="AH300" i="8" s="1"/>
  <c r="AF975" i="8"/>
  <c r="AH975" i="8" s="1"/>
  <c r="AF944" i="8"/>
  <c r="AH944" i="8" s="1"/>
  <c r="AF905" i="8"/>
  <c r="AH905" i="8" s="1"/>
  <c r="AF861" i="8"/>
  <c r="AH861" i="8" s="1"/>
  <c r="AF259" i="8"/>
  <c r="AH259" i="8" s="1"/>
  <c r="AF326" i="8"/>
  <c r="AH326" i="8" s="1"/>
  <c r="AF85" i="8"/>
  <c r="AH85" i="8" s="1"/>
  <c r="AF318" i="8"/>
  <c r="AH318" i="8" s="1"/>
  <c r="AF920" i="8"/>
  <c r="AH920" i="8" s="1"/>
  <c r="AF860" i="8"/>
  <c r="AH860" i="8" s="1"/>
  <c r="AF61" i="8"/>
  <c r="AH61" i="8" s="1"/>
  <c r="AF86" i="8"/>
  <c r="AH86" i="8" s="1"/>
  <c r="AF986" i="8"/>
  <c r="AH986" i="8" s="1"/>
  <c r="AF963" i="8"/>
  <c r="AH963" i="8" s="1"/>
  <c r="AF929" i="8"/>
  <c r="AH929" i="8" s="1"/>
  <c r="AF908" i="8"/>
  <c r="AH908" i="8" s="1"/>
  <c r="AF869" i="8"/>
  <c r="AH869" i="8" s="1"/>
  <c r="AF319" i="8"/>
  <c r="AH319" i="8" s="1"/>
  <c r="AF152" i="8"/>
  <c r="AH152" i="8" s="1"/>
  <c r="AF930" i="8"/>
  <c r="AH930" i="8" s="1"/>
  <c r="AF912" i="8"/>
  <c r="AH912" i="8" s="1"/>
  <c r="AF330" i="8"/>
  <c r="AH330" i="8" s="1"/>
  <c r="AF16" i="8"/>
  <c r="AH16" i="8" s="1"/>
  <c r="AF21" i="8"/>
  <c r="AH21" i="8" s="1"/>
  <c r="AF24" i="8"/>
  <c r="AH24" i="8" s="1"/>
  <c r="AF23" i="8"/>
  <c r="AH23" i="8" s="1"/>
  <c r="AF22" i="8"/>
  <c r="AH22" i="8" s="1"/>
  <c r="AF18" i="8"/>
  <c r="AF19" i="8"/>
  <c r="AH19" i="8" s="1"/>
  <c r="AF25" i="8"/>
  <c r="AH25" i="8" s="1"/>
  <c r="AF20" i="8"/>
  <c r="AH20" i="8" s="1"/>
  <c r="AF17" i="8"/>
  <c r="AH17" i="8" s="1"/>
  <c r="AF26" i="8"/>
  <c r="AH26" i="8" s="1"/>
  <c r="AF15" i="8"/>
  <c r="I1448" i="19"/>
  <c r="I57" i="19"/>
  <c r="I43" i="19"/>
  <c r="I1442" i="19"/>
  <c r="I1451" i="19"/>
  <c r="I1459" i="19"/>
  <c r="I1467" i="19"/>
  <c r="I1475" i="19"/>
  <c r="I1507" i="19"/>
  <c r="I1443" i="19"/>
  <c r="I1452" i="19"/>
  <c r="I1468" i="19"/>
  <c r="I1476" i="19"/>
  <c r="I1444" i="19"/>
  <c r="I1453" i="19"/>
  <c r="I1461" i="19"/>
  <c r="I1469" i="19"/>
  <c r="I1477" i="19"/>
  <c r="I1447" i="19"/>
  <c r="I1462" i="19"/>
  <c r="I1473" i="19"/>
  <c r="I1449" i="19"/>
  <c r="I1463" i="19"/>
  <c r="I1474" i="19"/>
  <c r="I1450" i="19"/>
  <c r="I1464" i="19"/>
  <c r="I1478" i="19"/>
  <c r="I1456" i="19"/>
  <c r="I1470" i="19"/>
  <c r="I1481" i="19"/>
  <c r="I1454" i="19"/>
  <c r="I1479" i="19"/>
  <c r="I1455" i="19"/>
  <c r="I1480" i="19"/>
  <c r="I1457" i="19"/>
  <c r="I1482" i="19"/>
  <c r="I1458" i="19"/>
  <c r="I1466" i="19"/>
  <c r="I1472" i="19"/>
  <c r="I1445" i="19"/>
  <c r="I1446" i="19"/>
  <c r="I1471" i="19"/>
  <c r="I1465" i="19"/>
  <c r="Y27" i="20"/>
  <c r="Y24" i="20"/>
  <c r="Y28" i="20"/>
  <c r="Y25" i="20"/>
  <c r="Y36" i="20"/>
  <c r="Y30" i="20"/>
  <c r="Y19" i="20"/>
  <c r="Y26" i="20"/>
  <c r="Y41" i="20"/>
  <c r="Y21" i="20"/>
  <c r="Y29" i="20"/>
  <c r="Y6" i="20" s="1"/>
  <c r="Y39" i="20"/>
  <c r="Y18" i="20"/>
  <c r="Y16" i="20"/>
  <c r="Y20" i="20"/>
  <c r="Y33" i="20"/>
  <c r="Y17" i="20"/>
  <c r="I45" i="55" s="1"/>
  <c r="J26" i="79" l="1"/>
  <c r="L26" i="79" s="1"/>
  <c r="J18" i="79"/>
  <c r="H24" i="55"/>
  <c r="J24" i="55" s="1"/>
  <c r="I8" i="55"/>
  <c r="I25" i="55"/>
  <c r="J25" i="55" s="1"/>
  <c r="I46" i="55"/>
  <c r="Y4" i="20"/>
  <c r="AH40" i="8"/>
  <c r="AH4" i="8" s="1"/>
  <c r="AF4" i="8"/>
  <c r="G18" i="51"/>
  <c r="AH15" i="8"/>
  <c r="AH18" i="8"/>
  <c r="AF6" i="8"/>
  <c r="AF27" i="8"/>
  <c r="AH27" i="8" s="1"/>
  <c r="AI27" i="8" s="1"/>
  <c r="AF289" i="8"/>
  <c r="AH289" i="8" s="1"/>
  <c r="AI289" i="8" s="1"/>
  <c r="AF148" i="8"/>
  <c r="AH148" i="8" s="1"/>
  <c r="AI148" i="8" s="1"/>
  <c r="AF338" i="8"/>
  <c r="AH338" i="8" s="1"/>
  <c r="AI338" i="8" s="1"/>
  <c r="AF50" i="8"/>
  <c r="AH50" i="8" s="1"/>
  <c r="AI50" i="8" s="1"/>
  <c r="AF80" i="8"/>
  <c r="AH80" i="8" s="1"/>
  <c r="AI80" i="8" s="1"/>
  <c r="AF288" i="8"/>
  <c r="AH288" i="8" s="1"/>
  <c r="AI288" i="8" s="1"/>
  <c r="AF339" i="8"/>
  <c r="AH339" i="8" s="1"/>
  <c r="AI339" i="8" s="1"/>
  <c r="AF70" i="8"/>
  <c r="AH70" i="8" s="1"/>
  <c r="AI70" i="8" s="1"/>
  <c r="AF149" i="8"/>
  <c r="AH149" i="8" s="1"/>
  <c r="AI149" i="8" s="1"/>
  <c r="AF35" i="8"/>
  <c r="AH35" i="8" s="1"/>
  <c r="AI35" i="8" s="1"/>
  <c r="AF69" i="8"/>
  <c r="AH69" i="8" s="1"/>
  <c r="AI69" i="8" s="1"/>
  <c r="AH6" i="8"/>
  <c r="H59" i="57"/>
  <c r="K59" i="57" s="1"/>
  <c r="H56" i="57"/>
  <c r="K56" i="57" s="1"/>
  <c r="H60" i="57"/>
  <c r="K60" i="57" s="1"/>
  <c r="H55" i="57"/>
  <c r="K55" i="57" s="1"/>
  <c r="H52" i="57"/>
  <c r="K52" i="57" s="1"/>
  <c r="H28" i="57"/>
  <c r="K28" i="57" s="1"/>
  <c r="AI48" i="8"/>
  <c r="AI872" i="8"/>
  <c r="AI328" i="8"/>
  <c r="AI314" i="8"/>
  <c r="AI999" i="8"/>
  <c r="AI868" i="8"/>
  <c r="AI19" i="8"/>
  <c r="AI18" i="8"/>
  <c r="AI930" i="8"/>
  <c r="AI929" i="8"/>
  <c r="AI86" i="8"/>
  <c r="AI85" i="8"/>
  <c r="AI976" i="8"/>
  <c r="AI106" i="8"/>
  <c r="AI957" i="8"/>
  <c r="AI990" i="8"/>
  <c r="AI154" i="8"/>
  <c r="AI870" i="8"/>
  <c r="AI998" i="8"/>
  <c r="AI316" i="8"/>
  <c r="AI100" i="8"/>
  <c r="AI987" i="8"/>
  <c r="AI157" i="8"/>
  <c r="AI38" i="8"/>
  <c r="AI961" i="8"/>
  <c r="AI205" i="8"/>
  <c r="AI967" i="8"/>
  <c r="AI968" i="8"/>
  <c r="AI71" i="8"/>
  <c r="AI910" i="8"/>
  <c r="AI102" i="8"/>
  <c r="AI947" i="8"/>
  <c r="AI52" i="8"/>
  <c r="AI105" i="8"/>
  <c r="AI345" i="8"/>
  <c r="AI907" i="8"/>
  <c r="AI638" i="8"/>
  <c r="AI766" i="8"/>
  <c r="AI166" i="8"/>
  <c r="AI449" i="8"/>
  <c r="AI481" i="8"/>
  <c r="AI838" i="8"/>
  <c r="AI214" i="8"/>
  <c r="AI658" i="8"/>
  <c r="AI172" i="8"/>
  <c r="AI548" i="8"/>
  <c r="AI703" i="8"/>
  <c r="AI534" i="8"/>
  <c r="AI602" i="8"/>
  <c r="AI279" i="8"/>
  <c r="AI663" i="8"/>
  <c r="AI223" i="8"/>
  <c r="AI901" i="8"/>
  <c r="AI694" i="8"/>
  <c r="AI284" i="8"/>
  <c r="AI397" i="8"/>
  <c r="AI584" i="8"/>
  <c r="AI595" i="8"/>
  <c r="AI674" i="8"/>
  <c r="AI633" i="8"/>
  <c r="AI802" i="8"/>
  <c r="AI401" i="8"/>
  <c r="AI553" i="8"/>
  <c r="AI651" i="8"/>
  <c r="AI176" i="8"/>
  <c r="AI136" i="8"/>
  <c r="AI113" i="8"/>
  <c r="AI504" i="8"/>
  <c r="AI831" i="8"/>
  <c r="AI565" i="8"/>
  <c r="AI607" i="8"/>
  <c r="AI856" i="8"/>
  <c r="AI745" i="8"/>
  <c r="AI126" i="8"/>
  <c r="AI402" i="8"/>
  <c r="AI793" i="8"/>
  <c r="AI680" i="8"/>
  <c r="AI808" i="8"/>
  <c r="AI196" i="8"/>
  <c r="AI241" i="8"/>
  <c r="AI635" i="8"/>
  <c r="AI606" i="8"/>
  <c r="AI118" i="8"/>
  <c r="AI274" i="8"/>
  <c r="AI783" i="8"/>
  <c r="AI684" i="8"/>
  <c r="AI819" i="8"/>
  <c r="AI280" i="8"/>
  <c r="AI369" i="8"/>
  <c r="AI732" i="8"/>
  <c r="AI285" i="8"/>
  <c r="AI740" i="8"/>
  <c r="AI538" i="8"/>
  <c r="AI466" i="8"/>
  <c r="AI119" i="8"/>
  <c r="AI211" i="8"/>
  <c r="AI715" i="8"/>
  <c r="AI455" i="8"/>
  <c r="AI253" i="8"/>
  <c r="AI362" i="8"/>
  <c r="AI710" i="8"/>
  <c r="AI701" i="8"/>
  <c r="AI439" i="8"/>
  <c r="AI226" i="8"/>
  <c r="AI770" i="8"/>
  <c r="AI132" i="8"/>
  <c r="AI600" i="8"/>
  <c r="AI194" i="8"/>
  <c r="AI852" i="8"/>
  <c r="AI560" i="8"/>
  <c r="AI822" i="8"/>
  <c r="AI720" i="8"/>
  <c r="AI828" i="8"/>
  <c r="AI190" i="8"/>
  <c r="AI200" i="8"/>
  <c r="AI435" i="8"/>
  <c r="AI374" i="8"/>
  <c r="AI473" i="8"/>
  <c r="AI549" i="8"/>
  <c r="AI594" i="8"/>
  <c r="AI543" i="8"/>
  <c r="AI563" i="8"/>
  <c r="AI857" i="8"/>
  <c r="AI800" i="8"/>
  <c r="AI420" i="8"/>
  <c r="AI467" i="8"/>
  <c r="AI588" i="8"/>
  <c r="AI522" i="8"/>
  <c r="AI908" i="8"/>
  <c r="AI975" i="8"/>
  <c r="AI261" i="8"/>
  <c r="AI323" i="8"/>
  <c r="AI937" i="8"/>
  <c r="AI260" i="8"/>
  <c r="AI61" i="8"/>
  <c r="AI28" i="8"/>
  <c r="AI37" i="8"/>
  <c r="AI995" i="8"/>
  <c r="AI64" i="8"/>
  <c r="AI616" i="8"/>
  <c r="AI759" i="8"/>
  <c r="AI539" i="8"/>
  <c r="AI377" i="8"/>
  <c r="AI824" i="8"/>
  <c r="AI855" i="8"/>
  <c r="AI383" i="8"/>
  <c r="AI212" i="8"/>
  <c r="AI731" i="8"/>
  <c r="AI614" i="8"/>
  <c r="AI443" i="8"/>
  <c r="AI399" i="8"/>
  <c r="AI679" i="8"/>
  <c r="AI320" i="8"/>
  <c r="AI65" i="8"/>
  <c r="AI755" i="8"/>
  <c r="AI237" i="8"/>
  <c r="AI915" i="8"/>
  <c r="AI823" i="8"/>
  <c r="AI528" i="8"/>
  <c r="AI387" i="8"/>
  <c r="AI659" i="8"/>
  <c r="AI124" i="8"/>
  <c r="AI794" i="8"/>
  <c r="AI351" i="8"/>
  <c r="AI577" i="8"/>
  <c r="AI465" i="8"/>
  <c r="AI642" i="8"/>
  <c r="AI691" i="8"/>
  <c r="AI636" i="8"/>
  <c r="AI540" i="8"/>
  <c r="AI74" i="8"/>
  <c r="AI395" i="8"/>
  <c r="AI599" i="8"/>
  <c r="AI624" i="8"/>
  <c r="AI570" i="8"/>
  <c r="AI683" i="8"/>
  <c r="AI413" i="8"/>
  <c r="AI502" i="8"/>
  <c r="AI354" i="8"/>
  <c r="AI145" i="8"/>
  <c r="AI667" i="8"/>
  <c r="AI743" i="8"/>
  <c r="AI574" i="8"/>
  <c r="AI640" i="8"/>
  <c r="AI530" i="8"/>
  <c r="AI688" i="8"/>
  <c r="AI112" i="8"/>
  <c r="AI335" i="8"/>
  <c r="AI477" i="8"/>
  <c r="AI778" i="8"/>
  <c r="AI111" i="8"/>
  <c r="AI605" i="8"/>
  <c r="AI446" i="8"/>
  <c r="AI447" i="8"/>
  <c r="AI639" i="8"/>
  <c r="AI842" i="8"/>
  <c r="AI582" i="8"/>
  <c r="AI661" i="8"/>
  <c r="AI242" i="8"/>
  <c r="AI384" i="8"/>
  <c r="AI604" i="8"/>
  <c r="AI772" i="8"/>
  <c r="AI709" i="8"/>
  <c r="AI478" i="8"/>
  <c r="AI676" i="8"/>
  <c r="AI830" i="8"/>
  <c r="AI230" i="8"/>
  <c r="AI129" i="8"/>
  <c r="AI649" i="8"/>
  <c r="AI309" i="8"/>
  <c r="AI707" i="8"/>
  <c r="AI798" i="8"/>
  <c r="AI263" i="8"/>
  <c r="AI137" i="8"/>
  <c r="AI728" i="8"/>
  <c r="AI367" i="8"/>
  <c r="AI763" i="8"/>
  <c r="AI372" i="8"/>
  <c r="AI356" i="8"/>
  <c r="AI428" i="8"/>
  <c r="AI765" i="8"/>
  <c r="AI573" i="8"/>
  <c r="AI304" i="8"/>
  <c r="AI177" i="8"/>
  <c r="AI162" i="8"/>
  <c r="AI631" i="8"/>
  <c r="AI229" i="8"/>
  <c r="AI336" i="8"/>
  <c r="AI239" i="8"/>
  <c r="AI173" i="8"/>
  <c r="AI603" i="8"/>
  <c r="AI964" i="8"/>
  <c r="AI985" i="8"/>
  <c r="AI158" i="8"/>
  <c r="AI932" i="8"/>
  <c r="AI874" i="8"/>
  <c r="AI989" i="8"/>
  <c r="AI96" i="8"/>
  <c r="AI24" i="8"/>
  <c r="AI986" i="8"/>
  <c r="AI860" i="8"/>
  <c r="AI326" i="8"/>
  <c r="AI919" i="8"/>
  <c r="AI42" i="8"/>
  <c r="AI346" i="8"/>
  <c r="AI939" i="8"/>
  <c r="AI67" i="8"/>
  <c r="AI862" i="8"/>
  <c r="AI978" i="8"/>
  <c r="AI331" i="8"/>
  <c r="AI93" i="8"/>
  <c r="AI109" i="8"/>
  <c r="AI889" i="8"/>
  <c r="AI95" i="8"/>
  <c r="AI882" i="8"/>
  <c r="AI45" i="8"/>
  <c r="AI893" i="8"/>
  <c r="AI293" i="8"/>
  <c r="AI324" i="8"/>
  <c r="AI873" i="8"/>
  <c r="AI971" i="8"/>
  <c r="AI295" i="8"/>
  <c r="AI1000" i="8"/>
  <c r="AI104" i="8"/>
  <c r="AI918" i="8"/>
  <c r="AI325" i="8"/>
  <c r="AI962" i="8"/>
  <c r="AI835" i="8"/>
  <c r="AI622" i="8"/>
  <c r="AI567" i="8"/>
  <c r="AI795" i="8"/>
  <c r="AI804" i="8"/>
  <c r="AI34" i="8"/>
  <c r="AI503" i="8"/>
  <c r="AI811" i="8"/>
  <c r="AI470" i="8"/>
  <c r="AI655" i="8"/>
  <c r="AI117" i="8"/>
  <c r="AI99" i="8"/>
  <c r="AI702" i="8"/>
  <c r="AI463" i="8"/>
  <c r="AI418" i="8"/>
  <c r="AI532" i="8"/>
  <c r="AI146" i="8"/>
  <c r="AI355" i="8"/>
  <c r="AI430" i="8"/>
  <c r="AI673" i="8"/>
  <c r="AI700" i="8"/>
  <c r="AI550" i="8"/>
  <c r="AI583" i="8"/>
  <c r="AI841" i="8"/>
  <c r="AI511" i="8"/>
  <c r="AI829" i="8"/>
  <c r="AI816" i="8"/>
  <c r="AI156" i="8"/>
  <c r="AI451" i="8"/>
  <c r="AI479" i="8"/>
  <c r="AI653" i="8"/>
  <c r="AI769" i="8"/>
  <c r="AI730" i="8"/>
  <c r="AI310" i="8"/>
  <c r="AI890" i="8"/>
  <c r="AI590" i="8"/>
  <c r="AI209" i="8"/>
  <c r="AI251" i="8"/>
  <c r="AI306" i="8"/>
  <c r="AI469" i="8"/>
  <c r="AI513" i="8"/>
  <c r="AI450" i="8"/>
  <c r="AI521" i="8"/>
  <c r="AI903" i="8"/>
  <c r="AI60" i="8"/>
  <c r="AI115" i="8"/>
  <c r="AI220" i="8"/>
  <c r="AI827" i="8"/>
  <c r="AI76" i="8"/>
  <c r="AI559" i="8"/>
  <c r="AI741" i="8"/>
  <c r="AI301" i="8"/>
  <c r="AI431" i="8"/>
  <c r="AI706" i="8"/>
  <c r="AI485" i="8"/>
  <c r="AI218" i="8"/>
  <c r="AI216" i="8"/>
  <c r="AI533" i="8"/>
  <c r="AI272" i="8"/>
  <c r="AI429" i="8"/>
  <c r="AI498" i="8"/>
  <c r="AI735" i="8"/>
  <c r="AI776" i="8"/>
  <c r="AI440" i="8"/>
  <c r="AI46" i="8"/>
  <c r="AI353" i="8"/>
  <c r="AI668" i="8"/>
  <c r="AI744" i="8"/>
  <c r="AI790" i="8"/>
  <c r="AI627" i="8"/>
  <c r="AI803" i="8"/>
  <c r="AI391" i="8"/>
  <c r="AI669" i="8"/>
  <c r="AI762" i="8"/>
  <c r="AI210" i="8"/>
  <c r="AI410" i="8"/>
  <c r="AI471" i="8"/>
  <c r="AI302" i="8"/>
  <c r="AI350" i="8"/>
  <c r="AI181" i="8"/>
  <c r="AI737" i="8"/>
  <c r="AI786" i="8"/>
  <c r="AI432" i="8"/>
  <c r="AI618" i="8"/>
  <c r="AI718" i="8"/>
  <c r="AI695" i="8"/>
  <c r="AI128" i="8"/>
  <c r="AI958" i="8"/>
  <c r="AI863" i="8"/>
  <c r="AI333" i="8"/>
  <c r="AI187" i="8"/>
  <c r="AI871" i="8"/>
  <c r="AI296" i="8"/>
  <c r="AI951" i="8"/>
  <c r="AI864" i="8"/>
  <c r="AI256" i="8"/>
  <c r="AI952" i="8"/>
  <c r="AI21" i="8"/>
  <c r="AI16" i="8"/>
  <c r="AI152" i="8"/>
  <c r="AI920" i="8"/>
  <c r="AI259" i="8"/>
  <c r="AI933" i="8"/>
  <c r="AI327" i="8"/>
  <c r="AI866" i="8"/>
  <c r="AI969" i="8"/>
  <c r="AI913" i="8"/>
  <c r="AI287" i="8"/>
  <c r="AI92" i="8"/>
  <c r="AI884" i="8"/>
  <c r="AI892" i="8"/>
  <c r="AI928" i="8"/>
  <c r="AI880" i="8"/>
  <c r="AI973" i="8"/>
  <c r="AI935" i="8"/>
  <c r="AI207" i="8"/>
  <c r="AI900" i="8"/>
  <c r="AI83" i="8"/>
  <c r="AI73" i="8"/>
  <c r="AI946" i="8"/>
  <c r="AI81" i="8"/>
  <c r="AI876" i="8"/>
  <c r="AI931" i="8"/>
  <c r="AI97" i="8"/>
  <c r="AI996" i="8"/>
  <c r="AI150" i="8"/>
  <c r="AI417" i="8"/>
  <c r="AI753" i="8"/>
  <c r="AI768" i="8"/>
  <c r="AI687" i="8"/>
  <c r="AI748" i="8"/>
  <c r="AI545" i="8"/>
  <c r="AI593" i="8"/>
  <c r="AI628" i="8"/>
  <c r="AI130" i="8"/>
  <c r="AI133" i="8"/>
  <c r="AI437" i="8"/>
  <c r="AI555" i="8"/>
  <c r="AI509" i="8"/>
  <c r="AI692" i="8"/>
  <c r="AI480" i="8"/>
  <c r="AI490" i="8"/>
  <c r="AI474" i="8"/>
  <c r="AI662" i="8"/>
  <c r="AI536" i="8"/>
  <c r="AI722" i="8"/>
  <c r="AI501" i="8"/>
  <c r="AI843" i="8"/>
  <c r="AI854" i="8"/>
  <c r="AI601" i="8"/>
  <c r="AI433" i="8"/>
  <c r="AI290" i="8"/>
  <c r="AI388" i="8"/>
  <c r="AI518" i="8"/>
  <c r="AI791" i="8"/>
  <c r="AI529" i="8"/>
  <c r="AI33" i="8"/>
  <c r="AI91" i="8"/>
  <c r="AI756" i="8"/>
  <c r="AI376" i="8"/>
  <c r="AI598" i="8"/>
  <c r="AI321" i="8"/>
  <c r="AI168" i="8"/>
  <c r="AI516" i="8"/>
  <c r="AI452" i="8"/>
  <c r="AI849" i="8"/>
  <c r="AI562" i="8"/>
  <c r="AI357" i="8"/>
  <c r="AI394" i="8"/>
  <c r="AI815" i="8"/>
  <c r="AI848" i="8"/>
  <c r="AI138" i="8"/>
  <c r="AI59" i="8"/>
  <c r="AI213" i="8"/>
  <c r="AI589" i="8"/>
  <c r="AI496" i="8"/>
  <c r="AI739" i="8"/>
  <c r="AI484" i="8"/>
  <c r="AI282" i="8"/>
  <c r="AI267" i="8"/>
  <c r="AI571" i="8"/>
  <c r="AI681" i="8"/>
  <c r="AI411" i="8"/>
  <c r="AI572" i="8"/>
  <c r="AI625" i="8"/>
  <c r="AI305" i="8"/>
  <c r="AI123" i="8"/>
  <c r="AI468" i="8"/>
  <c r="AI564" i="8"/>
  <c r="AI252" i="8"/>
  <c r="AI558" i="8"/>
  <c r="AI30" i="8"/>
  <c r="AI699" i="8"/>
  <c r="AI424" i="8"/>
  <c r="AI225" i="8"/>
  <c r="AI799" i="8"/>
  <c r="AI134" i="8"/>
  <c r="AI247" i="8"/>
  <c r="AI646" i="8"/>
  <c r="AI652" i="8"/>
  <c r="AI445" i="8"/>
  <c r="AI307" i="8"/>
  <c r="AI591" i="8"/>
  <c r="AI738" i="8"/>
  <c r="AI291" i="8"/>
  <c r="AI716" i="8"/>
  <c r="AI378" i="8"/>
  <c r="AI677" i="8"/>
  <c r="AI414" i="8"/>
  <c r="AI202" i="8"/>
  <c r="AI844" i="8"/>
  <c r="AI390" i="8"/>
  <c r="AI63" i="8"/>
  <c r="AI754" i="8"/>
  <c r="AI277" i="8"/>
  <c r="AI121" i="8"/>
  <c r="AI227" i="8"/>
  <c r="AI881" i="8"/>
  <c r="AI317" i="8"/>
  <c r="AI936" i="8"/>
  <c r="AI940" i="8"/>
  <c r="AI342" i="8"/>
  <c r="AI62" i="8"/>
  <c r="AI87" i="8"/>
  <c r="AI972" i="8"/>
  <c r="AI980" i="8"/>
  <c r="AI877" i="8"/>
  <c r="AI23" i="8"/>
  <c r="AI319" i="8"/>
  <c r="AI861" i="8"/>
  <c r="AI983" i="8"/>
  <c r="AI107" i="8"/>
  <c r="AI79" i="8"/>
  <c r="AI88" i="8"/>
  <c r="AI897" i="8"/>
  <c r="AI865" i="8"/>
  <c r="AI950" i="8"/>
  <c r="AI258" i="8"/>
  <c r="AI883" i="8"/>
  <c r="AI921" i="8"/>
  <c r="AI927" i="8"/>
  <c r="AI960" i="8"/>
  <c r="AI94" i="8"/>
  <c r="AI922" i="8"/>
  <c r="AI955" i="8"/>
  <c r="AI84" i="8"/>
  <c r="AI966" i="8"/>
  <c r="AI40" i="8"/>
  <c r="AI941" i="8"/>
  <c r="AI979" i="8"/>
  <c r="AI206" i="8"/>
  <c r="AI917" i="8"/>
  <c r="AI982" i="8"/>
  <c r="AI885" i="8"/>
  <c r="AI806" i="8"/>
  <c r="AI711" i="8"/>
  <c r="AI193" i="8"/>
  <c r="AI29" i="8"/>
  <c r="AI139" i="8"/>
  <c r="AI524" i="8"/>
  <c r="AI721" i="8"/>
  <c r="AI143" i="8"/>
  <c r="AI183" i="8"/>
  <c r="AI41" i="8"/>
  <c r="I49" i="55" s="1"/>
  <c r="AI546" i="8"/>
  <c r="AI578" i="8"/>
  <c r="AI767" i="8"/>
  <c r="AI787" i="8"/>
  <c r="AI801" i="8"/>
  <c r="AI442" i="8"/>
  <c r="AI415" i="8"/>
  <c r="AI689" i="8"/>
  <c r="AI757" i="8"/>
  <c r="AI125" i="8"/>
  <c r="AI660" i="8"/>
  <c r="AI670" i="8"/>
  <c r="AI727" i="8"/>
  <c r="AI729" i="8"/>
  <c r="AI858" i="8"/>
  <c r="AI360" i="8"/>
  <c r="AI746" i="8"/>
  <c r="AI491" i="8"/>
  <c r="AI379" i="8"/>
  <c r="AI505" i="8"/>
  <c r="AI713" i="8"/>
  <c r="AI204" i="8"/>
  <c r="AI812" i="8"/>
  <c r="AI675" i="8"/>
  <c r="AI359" i="8"/>
  <c r="AI493" i="8"/>
  <c r="AI215" i="8"/>
  <c r="AI596" i="8"/>
  <c r="AI398" i="8"/>
  <c r="AI789" i="8"/>
  <c r="AI151" i="8"/>
  <c r="AI788" i="8"/>
  <c r="AI820" i="8"/>
  <c r="AI421" i="8"/>
  <c r="AI818" i="8"/>
  <c r="AI853" i="8"/>
  <c r="AI904" i="8"/>
  <c r="AI75" i="8"/>
  <c r="AI494" i="8"/>
  <c r="AI809" i="8"/>
  <c r="AI174" i="8"/>
  <c r="AI192" i="8"/>
  <c r="AI348" i="8"/>
  <c r="AI233" i="8"/>
  <c r="AI834" i="8"/>
  <c r="AI457" i="8"/>
  <c r="AI308" i="8"/>
  <c r="AI164" i="8"/>
  <c r="AI630" i="8"/>
  <c r="AI760" i="8"/>
  <c r="AI499" i="8"/>
  <c r="AI698" i="8"/>
  <c r="AI482" i="8"/>
  <c r="AI807" i="8"/>
  <c r="AI264" i="8"/>
  <c r="AI32" i="8"/>
  <c r="H46" i="55" s="1"/>
  <c r="AI238" i="8"/>
  <c r="AI678" i="8"/>
  <c r="AI840" i="8"/>
  <c r="AI568" i="8"/>
  <c r="AI422" i="8"/>
  <c r="AI736" i="8"/>
  <c r="AI629" i="8"/>
  <c r="AI283" i="8"/>
  <c r="AI426" i="8"/>
  <c r="AI566" i="8"/>
  <c r="AI364" i="8"/>
  <c r="AI506" i="8"/>
  <c r="AI726" i="8"/>
  <c r="AI114" i="8"/>
  <c r="AI773" i="8"/>
  <c r="AI159" i="8"/>
  <c r="AI165" i="8"/>
  <c r="AI708" i="8"/>
  <c r="AI527" i="8"/>
  <c r="AI262" i="8"/>
  <c r="AI597" i="8"/>
  <c r="AI512" i="8"/>
  <c r="AI542" i="8"/>
  <c r="AI17" i="8"/>
  <c r="AI963" i="8"/>
  <c r="AI68" i="8"/>
  <c r="AI898" i="8"/>
  <c r="AI332" i="8"/>
  <c r="AI90" i="8"/>
  <c r="AI315" i="8"/>
  <c r="AI942" i="8"/>
  <c r="AI15" i="8"/>
  <c r="AI26" i="8"/>
  <c r="AI20" i="8"/>
  <c r="AI25" i="8"/>
  <c r="AI22" i="8"/>
  <c r="H49" i="55" s="1"/>
  <c r="AI905" i="8"/>
  <c r="AI300" i="8"/>
  <c r="AI298" i="8"/>
  <c r="AI945" i="8"/>
  <c r="AI98" i="8"/>
  <c r="AI887" i="8"/>
  <c r="AI938" i="8"/>
  <c r="AI343" i="8"/>
  <c r="AI909" i="8"/>
  <c r="AI977" i="8"/>
  <c r="AI51" i="8"/>
  <c r="AI923" i="8"/>
  <c r="AI934" i="8"/>
  <c r="AI101" i="8"/>
  <c r="AI959" i="8"/>
  <c r="AI255" i="8"/>
  <c r="AI993" i="8"/>
  <c r="AI879" i="8"/>
  <c r="AI954" i="8"/>
  <c r="AI286" i="8"/>
  <c r="AI943" i="8"/>
  <c r="AI108" i="8"/>
  <c r="AI994" i="8"/>
  <c r="AI867" i="8"/>
  <c r="AI878" i="8"/>
  <c r="AI970" i="8"/>
  <c r="AI72" i="8"/>
  <c r="AI294" i="8"/>
  <c r="AI103" i="8"/>
  <c r="AI948" i="8"/>
  <c r="AI297" i="8"/>
  <c r="AI924" i="8"/>
  <c r="AI208" i="8"/>
  <c r="AI406" i="8"/>
  <c r="AI510" i="8"/>
  <c r="AI714" i="8"/>
  <c r="AI805" i="8"/>
  <c r="AI199" i="8"/>
  <c r="AI666" i="8"/>
  <c r="AI182" i="8"/>
  <c r="AI620" i="8"/>
  <c r="AI621" i="8"/>
  <c r="AI617" i="8"/>
  <c r="AI672" i="8"/>
  <c r="AI888" i="8"/>
  <c r="AI724" i="8"/>
  <c r="AI381" i="8"/>
  <c r="AI685" i="8"/>
  <c r="AI382" i="8"/>
  <c r="AI460" i="8"/>
  <c r="AI337" i="8"/>
  <c r="AI248" i="8"/>
  <c r="AI403" i="8"/>
  <c r="AI581" i="8"/>
  <c r="AI851" i="8"/>
  <c r="AI178" i="8"/>
  <c r="AI537" i="8"/>
  <c r="AI657" i="8"/>
  <c r="AI554" i="8"/>
  <c r="AI531" i="8"/>
  <c r="AI547" i="8"/>
  <c r="AI750" i="8"/>
  <c r="AI425" i="8"/>
  <c r="AI341" i="8"/>
  <c r="AI777" i="8"/>
  <c r="AI697" i="8"/>
  <c r="AI641" i="8"/>
  <c r="AI526" i="8"/>
  <c r="AI269" i="8"/>
  <c r="AI488" i="8"/>
  <c r="AI486" i="8"/>
  <c r="AI464" i="8"/>
  <c r="AI497" i="8"/>
  <c r="AI810" i="8"/>
  <c r="AI832" i="8"/>
  <c r="AI586" i="8"/>
  <c r="AI472" i="8"/>
  <c r="AI334" i="8"/>
  <c r="AI914" i="8"/>
  <c r="AI517" i="8"/>
  <c r="AI185" i="8"/>
  <c r="AI116" i="8"/>
  <c r="AI278" i="8"/>
  <c r="AI423" i="8"/>
  <c r="AI847" i="8"/>
  <c r="AI368" i="8"/>
  <c r="AI733" i="8"/>
  <c r="AI686" i="8"/>
  <c r="AI650" i="8"/>
  <c r="AI234" i="8"/>
  <c r="AI386" i="8"/>
  <c r="AI774" i="8"/>
  <c r="AI217" i="8"/>
  <c r="AI171" i="8"/>
  <c r="AI656" i="8"/>
  <c r="AI693" i="8"/>
  <c r="AI49" i="8"/>
  <c r="AI31" i="8"/>
  <c r="AI696" i="8"/>
  <c r="AI850" i="8"/>
  <c r="AI144" i="8"/>
  <c r="AI268" i="8"/>
  <c r="AI846" i="8"/>
  <c r="AI671" i="8"/>
  <c r="AI462" i="8"/>
  <c r="AI412" i="8"/>
  <c r="AI89" i="8"/>
  <c r="AI648" i="8"/>
  <c r="AI647" i="8"/>
  <c r="AI523" i="8"/>
  <c r="AI725" i="8"/>
  <c r="AI775" i="8"/>
  <c r="AI276" i="8"/>
  <c r="AI254" i="8"/>
  <c r="AI561" i="8"/>
  <c r="AI219" i="8"/>
  <c r="AI782" i="8"/>
  <c r="AI365" i="8"/>
  <c r="AI167" i="8"/>
  <c r="AI404" i="8"/>
  <c r="AI902" i="8"/>
  <c r="AI615" i="8"/>
  <c r="AI613" i="8"/>
  <c r="AI349" i="8"/>
  <c r="AI371" i="8"/>
  <c r="AI836" i="8"/>
  <c r="AI912" i="8"/>
  <c r="AI329" i="8"/>
  <c r="AI925" i="8"/>
  <c r="AI43" i="8"/>
  <c r="AI911" i="8"/>
  <c r="AI175" i="8"/>
  <c r="AI916" i="8"/>
  <c r="AI322" i="8"/>
  <c r="AI153" i="8"/>
  <c r="AI992" i="8"/>
  <c r="AI330" i="8"/>
  <c r="AI869" i="8"/>
  <c r="AI318" i="8"/>
  <c r="AI944" i="8"/>
  <c r="AI39" i="8"/>
  <c r="AI984" i="8"/>
  <c r="AI886" i="8"/>
  <c r="AI974" i="8"/>
  <c r="AI965" i="8"/>
  <c r="AI292" i="8"/>
  <c r="AI949" i="8"/>
  <c r="AI953" i="8"/>
  <c r="AI299" i="8"/>
  <c r="AI988" i="8"/>
  <c r="AI47" i="8"/>
  <c r="AI991" i="8"/>
  <c r="AI44" i="8"/>
  <c r="AI926" i="8"/>
  <c r="AI997" i="8"/>
  <c r="AI344" i="8"/>
  <c r="AI891" i="8"/>
  <c r="AI155" i="8"/>
  <c r="AI906" i="8"/>
  <c r="AI899" i="8"/>
  <c r="AI82" i="8"/>
  <c r="AI257" i="8"/>
  <c r="AI875" i="8"/>
  <c r="AI981" i="8"/>
  <c r="AI956" i="8"/>
  <c r="AI826" i="8"/>
  <c r="AI232" i="8"/>
  <c r="AI644" i="8"/>
  <c r="AI179" i="8"/>
  <c r="AI535" i="8"/>
  <c r="AI380" i="8"/>
  <c r="AI396" i="8"/>
  <c r="AI839" i="8"/>
  <c r="AI771" i="8"/>
  <c r="AI53" i="8"/>
  <c r="AI489" i="8"/>
  <c r="AI665" i="8"/>
  <c r="AI576" i="8"/>
  <c r="AI475" i="8"/>
  <c r="AI541" i="8"/>
  <c r="AI246" i="8"/>
  <c r="AI585" i="8"/>
  <c r="AI814" i="8"/>
  <c r="AI180" i="8"/>
  <c r="AI461" i="8"/>
  <c r="AI894" i="8"/>
  <c r="AI110" i="8"/>
  <c r="AI441" i="8"/>
  <c r="AI127" i="8"/>
  <c r="AI140" i="8"/>
  <c r="AI163" i="8"/>
  <c r="AI244" i="8"/>
  <c r="AI476" i="8"/>
  <c r="AI427" i="8"/>
  <c r="AI392" i="8"/>
  <c r="AI751" i="8"/>
  <c r="AI483" i="8"/>
  <c r="AI57" i="8"/>
  <c r="AI240" i="8"/>
  <c r="AI311" i="8"/>
  <c r="AI169" i="8"/>
  <c r="AI643" i="8"/>
  <c r="AI361" i="8"/>
  <c r="AI507" i="8"/>
  <c r="AI221" i="8"/>
  <c r="AI224" i="8"/>
  <c r="AI579" i="8"/>
  <c r="AI312" i="8"/>
  <c r="AI609" i="8"/>
  <c r="AI779" i="8"/>
  <c r="AI637" i="8"/>
  <c r="AI161" i="8"/>
  <c r="AI792" i="8"/>
  <c r="AI358" i="8"/>
  <c r="AI705" i="8"/>
  <c r="AI203" i="8"/>
  <c r="AI448" i="8"/>
  <c r="AI813" i="8"/>
  <c r="AI608" i="8"/>
  <c r="AI243" i="8"/>
  <c r="AI271" i="8"/>
  <c r="AI514" i="8"/>
  <c r="AI222" i="8"/>
  <c r="AI895" i="8"/>
  <c r="AI408" i="8"/>
  <c r="AI58" i="8"/>
  <c r="AI552" i="8"/>
  <c r="AI405" i="8"/>
  <c r="AI366" i="8"/>
  <c r="AI189" i="8"/>
  <c r="AI245" i="8"/>
  <c r="AI66" i="8"/>
  <c r="AI797" i="8"/>
  <c r="AI160" i="8"/>
  <c r="AI373" i="8"/>
  <c r="AI781" i="8"/>
  <c r="AI363" i="8"/>
  <c r="AI704" i="8"/>
  <c r="AI281" i="8"/>
  <c r="AI456" i="8"/>
  <c r="AI515" i="8"/>
  <c r="AI55" i="8"/>
  <c r="AI654" i="8"/>
  <c r="AI833" i="8"/>
  <c r="AI249" i="8"/>
  <c r="AI742" i="8"/>
  <c r="AI444" i="8"/>
  <c r="AI197" i="8"/>
  <c r="AI551" i="8"/>
  <c r="AI626" i="8"/>
  <c r="AI434" i="8"/>
  <c r="AI273" i="8"/>
  <c r="AI785" i="8"/>
  <c r="AI717" i="8"/>
  <c r="AI495" i="8"/>
  <c r="AI198" i="8"/>
  <c r="AI77" i="8"/>
  <c r="AI610" i="8"/>
  <c r="AI500" i="8"/>
  <c r="AI821" i="8"/>
  <c r="AI201" i="8"/>
  <c r="AI453" i="8"/>
  <c r="AI186" i="8"/>
  <c r="AI275" i="8"/>
  <c r="AI611" i="8"/>
  <c r="AI458" i="8"/>
  <c r="AI817" i="8"/>
  <c r="AI191" i="8"/>
  <c r="AI520" i="8"/>
  <c r="AI784" i="8"/>
  <c r="AI634" i="8"/>
  <c r="AI347" i="8"/>
  <c r="AI492" i="8"/>
  <c r="AI734" i="8"/>
  <c r="AI393" i="8"/>
  <c r="AI170" i="8"/>
  <c r="AI236" i="8"/>
  <c r="AI142" i="8"/>
  <c r="AI556" i="8"/>
  <c r="AI36" i="8"/>
  <c r="AI228" i="8"/>
  <c r="AI690" i="8"/>
  <c r="AI195" i="8"/>
  <c r="AI825" i="8"/>
  <c r="AI859" i="8"/>
  <c r="AI438" i="8"/>
  <c r="AI436" i="8"/>
  <c r="AI122" i="8"/>
  <c r="AI313" i="8"/>
  <c r="AI352" i="8"/>
  <c r="AI265" i="8"/>
  <c r="AI56" i="8"/>
  <c r="AI525" i="8"/>
  <c r="AI612" i="8"/>
  <c r="AI764" i="8"/>
  <c r="AI592" i="8"/>
  <c r="AI303" i="8"/>
  <c r="AI508" i="8"/>
  <c r="AI780" i="8"/>
  <c r="AI400" i="8"/>
  <c r="AI250" i="8"/>
  <c r="AI752" i="8"/>
  <c r="AI409" i="8"/>
  <c r="AI845" i="8"/>
  <c r="AI749" i="8"/>
  <c r="AI135" i="8"/>
  <c r="AI712" i="8"/>
  <c r="AI747" i="8"/>
  <c r="AI416" i="8"/>
  <c r="AI147" i="8"/>
  <c r="AI758" i="8"/>
  <c r="AI375" i="8"/>
  <c r="AI78" i="8"/>
  <c r="AI141" i="8"/>
  <c r="AI188" i="8"/>
  <c r="AI896" i="8"/>
  <c r="AI723" i="8"/>
  <c r="AI837" i="8"/>
  <c r="AI487" i="8"/>
  <c r="AI120" i="8"/>
  <c r="AI719" i="8"/>
  <c r="AI231" i="8"/>
  <c r="AI340" i="8"/>
  <c r="AI664" i="8"/>
  <c r="AI54" i="8"/>
  <c r="AI569" i="8"/>
  <c r="AI454" i="8"/>
  <c r="AI419" i="8"/>
  <c r="AI389" i="8"/>
  <c r="AI796" i="8"/>
  <c r="AI623" i="8"/>
  <c r="AI370" i="8"/>
  <c r="AI235" i="8"/>
  <c r="AI385" i="8"/>
  <c r="AI266" i="8"/>
  <c r="AI519" i="8"/>
  <c r="AI632" i="8"/>
  <c r="AI270" i="8"/>
  <c r="AI544" i="8"/>
  <c r="AI645" i="8"/>
  <c r="AI184" i="8"/>
  <c r="AI761" i="8"/>
  <c r="AI459" i="8"/>
  <c r="AI619" i="8"/>
  <c r="AI131" i="8"/>
  <c r="AI407" i="8"/>
  <c r="E6" i="51"/>
  <c r="H22" i="57"/>
  <c r="K22" i="57" s="1"/>
  <c r="H36" i="57"/>
  <c r="K36" i="57" s="1"/>
  <c r="H33" i="57"/>
  <c r="K33" i="57" s="1"/>
  <c r="H61" i="57"/>
  <c r="K61" i="57" s="1"/>
  <c r="H15" i="68"/>
  <c r="K15" i="68" s="1"/>
  <c r="H57" i="57"/>
  <c r="K57" i="57" s="1"/>
  <c r="H58" i="57"/>
  <c r="K58" i="57" s="1"/>
  <c r="C14" i="51"/>
  <c r="G14" i="51" s="1"/>
  <c r="G21" i="51"/>
  <c r="G15" i="51"/>
  <c r="G8" i="51"/>
  <c r="G16" i="51"/>
  <c r="G17" i="51"/>
  <c r="G12" i="51"/>
  <c r="G13" i="51"/>
  <c r="G20" i="51"/>
  <c r="G19" i="51"/>
  <c r="G11" i="51"/>
  <c r="Y22" i="20"/>
  <c r="J25" i="79" s="1"/>
  <c r="J27" i="79" l="1"/>
  <c r="L27" i="79" s="1"/>
  <c r="J46" i="55"/>
  <c r="J3" i="79"/>
  <c r="J7" i="79"/>
  <c r="J49" i="55"/>
  <c r="J4" i="79"/>
  <c r="J8" i="79"/>
  <c r="I19" i="55"/>
  <c r="I39" i="55" s="1"/>
  <c r="I48" i="55"/>
  <c r="I55" i="55" s="1"/>
  <c r="I7" i="55"/>
  <c r="I13" i="55" s="1"/>
  <c r="AI4" i="8"/>
  <c r="J10" i="79" a="1"/>
  <c r="J10" i="79" s="1"/>
  <c r="J12" i="79" a="1"/>
  <c r="J12" i="79" s="1"/>
  <c r="I25" i="79"/>
  <c r="I4" i="79" s="1"/>
  <c r="I20" i="79"/>
  <c r="I18" i="79"/>
  <c r="I19" i="79"/>
  <c r="H20" i="55"/>
  <c r="J20" i="55" s="1"/>
  <c r="G8" i="55"/>
  <c r="H45" i="55"/>
  <c r="G9" i="55"/>
  <c r="H47" i="55"/>
  <c r="J47" i="55" s="1"/>
  <c r="H21" i="55"/>
  <c r="J21" i="55" s="1"/>
  <c r="G7" i="55"/>
  <c r="H48" i="55"/>
  <c r="H19" i="55"/>
  <c r="Y8" i="20" a="1"/>
  <c r="Y8" i="20" s="1"/>
  <c r="Y9" i="20" a="1"/>
  <c r="Y9" i="20" s="1"/>
  <c r="Y3" i="20"/>
  <c r="AF8" i="8" a="1"/>
  <c r="AF8" i="8" s="1"/>
  <c r="AF9" i="8" a="1"/>
  <c r="AF9" i="8" s="1"/>
  <c r="AF3" i="8"/>
  <c r="AI9" i="8" a="1"/>
  <c r="AI9" i="8" s="1"/>
  <c r="AI3" i="8"/>
  <c r="AI8" i="8" a="1"/>
  <c r="AI8" i="8" s="1"/>
  <c r="AH3" i="8"/>
  <c r="AH9" i="8" a="1"/>
  <c r="AH9" i="8" s="1"/>
  <c r="AH8" i="8" a="1"/>
  <c r="AH8" i="8" s="1"/>
  <c r="AF11" i="8" a="1"/>
  <c r="AF11" i="8" s="1"/>
  <c r="AF10" i="8" a="1"/>
  <c r="AF10" i="8" s="1"/>
  <c r="AF7" i="8"/>
  <c r="AF5" i="8"/>
  <c r="AF2" i="8"/>
  <c r="AH10" i="8" a="1"/>
  <c r="AH10" i="8" s="1"/>
  <c r="AH11" i="8" a="1"/>
  <c r="AH11" i="8" s="1"/>
  <c r="AH5" i="8"/>
  <c r="AH2" i="8"/>
  <c r="AH7" i="8"/>
  <c r="H44" i="57"/>
  <c r="K44" i="57" s="1"/>
  <c r="H41" i="57"/>
  <c r="K41" i="57" s="1"/>
  <c r="H57" i="68"/>
  <c r="K57" i="68" s="1"/>
  <c r="H37" i="57"/>
  <c r="K37" i="57" s="1"/>
  <c r="H42" i="57"/>
  <c r="K42" i="57" s="1"/>
  <c r="H39" i="57"/>
  <c r="K39" i="57" s="1"/>
  <c r="H40" i="57"/>
  <c r="K40" i="57" s="1"/>
  <c r="H30" i="57"/>
  <c r="K30" i="57" s="1"/>
  <c r="H14" i="57"/>
  <c r="K14" i="57" s="1"/>
  <c r="H21" i="57"/>
  <c r="K21" i="57" s="1"/>
  <c r="H8" i="68"/>
  <c r="K8" i="68" s="1"/>
  <c r="H7" i="68"/>
  <c r="K7" i="68" s="1"/>
  <c r="H7" i="57"/>
  <c r="K7" i="57" s="1"/>
  <c r="H46" i="57"/>
  <c r="K46" i="57" s="1"/>
  <c r="H47" i="57"/>
  <c r="K47" i="57" s="1"/>
  <c r="H25" i="57"/>
  <c r="K25" i="57" s="1"/>
  <c r="H48" i="57"/>
  <c r="K48" i="57" s="1"/>
  <c r="H51" i="57"/>
  <c r="K51" i="57" s="1"/>
  <c r="H53" i="57"/>
  <c r="K53" i="57" s="1"/>
  <c r="H50" i="57"/>
  <c r="K50" i="57" s="1"/>
  <c r="H49" i="57"/>
  <c r="K49" i="57" s="1"/>
  <c r="H8" i="57"/>
  <c r="K8" i="57" s="1"/>
  <c r="H13" i="57"/>
  <c r="K13" i="57" s="1"/>
  <c r="H34" i="57"/>
  <c r="K34" i="57" s="1"/>
  <c r="H26" i="57"/>
  <c r="K26" i="57" s="1"/>
  <c r="H24" i="57"/>
  <c r="K24" i="57" s="1"/>
  <c r="H20" i="57"/>
  <c r="K20" i="57" s="1"/>
  <c r="H10" i="68"/>
  <c r="K10" i="68" s="1"/>
  <c r="H13" i="68"/>
  <c r="K13" i="68" s="1"/>
  <c r="H38" i="57"/>
  <c r="K38" i="57" s="1"/>
  <c r="H15" i="57"/>
  <c r="K15" i="57" s="1"/>
  <c r="H27" i="57"/>
  <c r="K27" i="57" s="1"/>
  <c r="C16" i="49"/>
  <c r="H19" i="57"/>
  <c r="K19" i="57" s="1"/>
  <c r="H16" i="57"/>
  <c r="K16" i="57" s="1"/>
  <c r="H18" i="57"/>
  <c r="K18" i="57" s="1"/>
  <c r="H23" i="57"/>
  <c r="K23" i="57" s="1"/>
  <c r="H17" i="57"/>
  <c r="K17" i="57" s="1"/>
  <c r="AI6" i="8"/>
  <c r="H10" i="57"/>
  <c r="K10" i="57" s="1"/>
  <c r="C18" i="49"/>
  <c r="H9" i="57"/>
  <c r="K9" i="57" s="1"/>
  <c r="H9" i="68"/>
  <c r="K9" i="68" s="1"/>
  <c r="Y2" i="20"/>
  <c r="AI2" i="8"/>
  <c r="H29" i="57"/>
  <c r="K29" i="57" s="1"/>
  <c r="C6" i="51"/>
  <c r="G6" i="51" s="1"/>
  <c r="AI10" i="8" a="1"/>
  <c r="AI10" i="8" s="1"/>
  <c r="AI11" i="8" a="1"/>
  <c r="AI11" i="8" s="1"/>
  <c r="AI7" i="8"/>
  <c r="AI5" i="8"/>
  <c r="H54" i="57"/>
  <c r="K54" i="57" s="1"/>
  <c r="H54" i="68"/>
  <c r="K54" i="68" s="1"/>
  <c r="H53" i="68"/>
  <c r="K53" i="68" s="1"/>
  <c r="H45" i="57"/>
  <c r="K45" i="57" s="1"/>
  <c r="H48" i="68"/>
  <c r="K48" i="68" s="1"/>
  <c r="H43" i="57"/>
  <c r="K43" i="57" s="1"/>
  <c r="H35" i="57"/>
  <c r="K35" i="57" s="1"/>
  <c r="H32" i="57"/>
  <c r="K32" i="57" s="1"/>
  <c r="H30" i="68"/>
  <c r="H31" i="57"/>
  <c r="K31" i="57" s="1"/>
  <c r="G9" i="51"/>
  <c r="Y11" i="20" a="1"/>
  <c r="Y11" i="20" s="1"/>
  <c r="Y5" i="20"/>
  <c r="Y10" i="20" a="1"/>
  <c r="Y10" i="20" s="1"/>
  <c r="Y7" i="20"/>
  <c r="E22" i="51"/>
  <c r="J9" i="79" l="1"/>
  <c r="J13" i="79" a="1"/>
  <c r="J13" i="79" s="1"/>
  <c r="J11" i="79" a="1"/>
  <c r="J11" i="79" s="1"/>
  <c r="J14" i="79" a="1"/>
  <c r="J14" i="79" s="1"/>
  <c r="J15" i="79" a="1"/>
  <c r="J15" i="79" s="1"/>
  <c r="J2" i="79"/>
  <c r="I40" i="55"/>
  <c r="J48" i="55"/>
  <c r="I56" i="55"/>
  <c r="I8" i="79"/>
  <c r="L19" i="79"/>
  <c r="I11" i="79" a="1"/>
  <c r="I11" i="79" s="1"/>
  <c r="I7" i="79"/>
  <c r="I9" i="79"/>
  <c r="I10" i="79" a="1"/>
  <c r="I10" i="79" s="1"/>
  <c r="I3" i="79"/>
  <c r="I2" i="79"/>
  <c r="L18" i="79"/>
  <c r="L20" i="79"/>
  <c r="I12" i="79" a="1"/>
  <c r="I12" i="79" s="1"/>
  <c r="L25" i="79"/>
  <c r="I14" i="79" a="1"/>
  <c r="I14" i="79" s="1"/>
  <c r="I13" i="79" a="1"/>
  <c r="I13" i="79" s="1"/>
  <c r="I15" i="79" a="1"/>
  <c r="I15" i="79" s="1"/>
  <c r="J19" i="55"/>
  <c r="J39" i="55" s="1"/>
  <c r="H39" i="55"/>
  <c r="G13" i="55"/>
  <c r="J7" i="55"/>
  <c r="H7" i="55" a="1"/>
  <c r="H7" i="55" s="1"/>
  <c r="J9" i="55"/>
  <c r="H9" i="55" a="1"/>
  <c r="H9" i="55" s="1"/>
  <c r="H55" i="55"/>
  <c r="J45" i="55"/>
  <c r="J8" i="55"/>
  <c r="H8" i="55" a="1"/>
  <c r="H8" i="55" s="1"/>
  <c r="C19" i="49"/>
  <c r="H4" i="57"/>
  <c r="H5" i="57"/>
  <c r="K30" i="68"/>
  <c r="H4" i="68"/>
  <c r="H5" i="68"/>
  <c r="C22" i="51"/>
  <c r="I4" i="57"/>
  <c r="K5" i="57"/>
  <c r="I5" i="57"/>
  <c r="K4" i="57"/>
  <c r="G22" i="51"/>
  <c r="B1" i="6"/>
  <c r="C1" i="6" s="1"/>
  <c r="D1" i="6" s="1"/>
  <c r="E1" i="6" s="1"/>
  <c r="F1" i="6" s="1"/>
  <c r="B4" i="6"/>
  <c r="D4" i="6"/>
  <c r="B5" i="6"/>
  <c r="D5" i="6"/>
  <c r="B6" i="6"/>
  <c r="D6" i="6"/>
  <c r="B7" i="6"/>
  <c r="D7" i="6"/>
  <c r="B8" i="6"/>
  <c r="D8" i="6"/>
  <c r="B9" i="6"/>
  <c r="D9" i="6"/>
  <c r="B10" i="6"/>
  <c r="D10" i="6"/>
  <c r="B11" i="6"/>
  <c r="D11" i="6"/>
  <c r="B12" i="6"/>
  <c r="D12" i="6"/>
  <c r="B13" i="6"/>
  <c r="D13" i="6"/>
  <c r="B14" i="6"/>
  <c r="D14" i="6"/>
  <c r="B15" i="6"/>
  <c r="D15" i="6"/>
  <c r="B16" i="6"/>
  <c r="D16" i="6"/>
  <c r="B17" i="6"/>
  <c r="D17" i="6"/>
  <c r="B18" i="6"/>
  <c r="D18" i="6"/>
  <c r="B19" i="6"/>
  <c r="D19" i="6"/>
  <c r="B20" i="6"/>
  <c r="D20" i="6"/>
  <c r="B21" i="6"/>
  <c r="D21" i="6"/>
  <c r="B22" i="6"/>
  <c r="D22" i="6"/>
  <c r="B23" i="6"/>
  <c r="D23" i="6"/>
  <c r="B24" i="6"/>
  <c r="D24" i="6"/>
  <c r="B25" i="6"/>
  <c r="D25" i="6"/>
  <c r="B26" i="6"/>
  <c r="D26" i="6"/>
  <c r="B27" i="6"/>
  <c r="D27" i="6"/>
  <c r="B28" i="6"/>
  <c r="D28" i="6"/>
  <c r="B29" i="6"/>
  <c r="D29" i="6"/>
  <c r="B30" i="6"/>
  <c r="D30" i="6"/>
  <c r="B31" i="6"/>
  <c r="D31" i="6"/>
  <c r="B32" i="6"/>
  <c r="D32" i="6"/>
  <c r="B33" i="6"/>
  <c r="D33" i="6"/>
  <c r="B34" i="6"/>
  <c r="D34" i="6"/>
  <c r="B35" i="6"/>
  <c r="D35" i="6"/>
  <c r="B36" i="6"/>
  <c r="D36" i="6"/>
  <c r="B37" i="6"/>
  <c r="D37" i="6"/>
  <c r="B38" i="6"/>
  <c r="D38" i="6"/>
  <c r="B39" i="6"/>
  <c r="D39" i="6"/>
  <c r="B40" i="6"/>
  <c r="D40" i="6"/>
  <c r="B41" i="6"/>
  <c r="D41" i="6"/>
  <c r="B42" i="6"/>
  <c r="D42" i="6"/>
  <c r="B43" i="6"/>
  <c r="D43" i="6"/>
  <c r="B44" i="6"/>
  <c r="D44" i="6"/>
  <c r="B45" i="6"/>
  <c r="D45" i="6"/>
  <c r="B46" i="6"/>
  <c r="D46" i="6"/>
  <c r="B47" i="6"/>
  <c r="D47" i="6"/>
  <c r="B48" i="6"/>
  <c r="D48" i="6"/>
  <c r="B49" i="6"/>
  <c r="D49" i="6"/>
  <c r="B50" i="6"/>
  <c r="D50" i="6"/>
  <c r="B51" i="6"/>
  <c r="D51" i="6"/>
  <c r="B52" i="6"/>
  <c r="D52" i="6"/>
  <c r="B53" i="6"/>
  <c r="D53" i="6"/>
  <c r="B54" i="6"/>
  <c r="D54" i="6"/>
  <c r="B55" i="6"/>
  <c r="D55" i="6"/>
  <c r="B56" i="6"/>
  <c r="D56" i="6"/>
  <c r="B57" i="6"/>
  <c r="D57" i="6"/>
  <c r="B58" i="6"/>
  <c r="D58" i="6"/>
  <c r="B59" i="6"/>
  <c r="D59" i="6"/>
  <c r="B60" i="6"/>
  <c r="D60" i="6"/>
  <c r="B61" i="6"/>
  <c r="D61" i="6"/>
  <c r="B62" i="6"/>
  <c r="D62" i="6"/>
  <c r="B63" i="6"/>
  <c r="D63" i="6"/>
  <c r="B64" i="6"/>
  <c r="D64" i="6"/>
  <c r="B65" i="6"/>
  <c r="D65" i="6"/>
  <c r="B66" i="6"/>
  <c r="D66" i="6"/>
  <c r="B67" i="6"/>
  <c r="D67" i="6"/>
  <c r="B68" i="6"/>
  <c r="D68" i="6"/>
  <c r="B69" i="6"/>
  <c r="D69" i="6"/>
  <c r="B70" i="6"/>
  <c r="D70" i="6"/>
  <c r="B71" i="6"/>
  <c r="D71" i="6"/>
  <c r="B72" i="6"/>
  <c r="D72" i="6"/>
  <c r="B73" i="6"/>
  <c r="D73" i="6"/>
  <c r="B74" i="6"/>
  <c r="D74" i="6"/>
  <c r="B75" i="6"/>
  <c r="D75" i="6"/>
  <c r="B76" i="6"/>
  <c r="D76" i="6"/>
  <c r="B77" i="6"/>
  <c r="D77" i="6"/>
  <c r="B78" i="6"/>
  <c r="D78" i="6"/>
  <c r="B79" i="6"/>
  <c r="D79" i="6"/>
  <c r="B80" i="6"/>
  <c r="D80" i="6"/>
  <c r="B81" i="6"/>
  <c r="D81" i="6"/>
  <c r="B82" i="6"/>
  <c r="D82" i="6"/>
  <c r="B83" i="6"/>
  <c r="D83" i="6"/>
  <c r="B84" i="6"/>
  <c r="D84" i="6"/>
  <c r="B85" i="6"/>
  <c r="D85" i="6"/>
  <c r="B86" i="6"/>
  <c r="D86" i="6"/>
  <c r="B87" i="6"/>
  <c r="D87" i="6"/>
  <c r="B88" i="6"/>
  <c r="D88" i="6"/>
  <c r="B89" i="6"/>
  <c r="D89" i="6"/>
  <c r="B90" i="6"/>
  <c r="D90" i="6"/>
  <c r="B91" i="6"/>
  <c r="D91" i="6"/>
  <c r="B92" i="6"/>
  <c r="D92" i="6"/>
  <c r="B93" i="6"/>
  <c r="D93" i="6"/>
  <c r="B94" i="6"/>
  <c r="D94" i="6"/>
  <c r="B95" i="6"/>
  <c r="D95" i="6"/>
  <c r="B96" i="6"/>
  <c r="D96" i="6"/>
  <c r="B97" i="6"/>
  <c r="D97" i="6"/>
  <c r="B98" i="6"/>
  <c r="D98" i="6"/>
  <c r="B99" i="6"/>
  <c r="D99" i="6"/>
  <c r="B100" i="6"/>
  <c r="D100" i="6"/>
  <c r="B101" i="6"/>
  <c r="D101" i="6"/>
  <c r="B102" i="6"/>
  <c r="D102" i="6"/>
  <c r="B103" i="6"/>
  <c r="D103" i="6"/>
  <c r="B104" i="6"/>
  <c r="D104" i="6"/>
  <c r="B105" i="6"/>
  <c r="D105" i="6"/>
  <c r="B106" i="6"/>
  <c r="D106" i="6"/>
  <c r="B107" i="6"/>
  <c r="D107" i="6"/>
  <c r="B108" i="6"/>
  <c r="D108" i="6"/>
  <c r="B109" i="6"/>
  <c r="D109" i="6"/>
  <c r="B110" i="6"/>
  <c r="D110" i="6"/>
  <c r="B111" i="6"/>
  <c r="D111" i="6"/>
  <c r="B112" i="6"/>
  <c r="D112" i="6"/>
  <c r="B113" i="6"/>
  <c r="D113" i="6"/>
  <c r="B114" i="6"/>
  <c r="D114" i="6"/>
  <c r="B115" i="6"/>
  <c r="D115" i="6"/>
  <c r="B116" i="6"/>
  <c r="D116" i="6"/>
  <c r="B117" i="6"/>
  <c r="D117" i="6"/>
  <c r="B118" i="6"/>
  <c r="D118" i="6"/>
  <c r="B119" i="6"/>
  <c r="D119" i="6"/>
  <c r="B120" i="6"/>
  <c r="D120" i="6"/>
  <c r="B121" i="6"/>
  <c r="D121" i="6"/>
  <c r="B122" i="6"/>
  <c r="D122" i="6"/>
  <c r="B123" i="6"/>
  <c r="D123" i="6"/>
  <c r="B124" i="6"/>
  <c r="D124" i="6"/>
  <c r="B125" i="6"/>
  <c r="D125" i="6"/>
  <c r="B126" i="6"/>
  <c r="D126" i="6"/>
  <c r="B127" i="6"/>
  <c r="D127" i="6"/>
  <c r="B128" i="6"/>
  <c r="D128" i="6"/>
  <c r="B129" i="6"/>
  <c r="D129" i="6"/>
  <c r="B130" i="6"/>
  <c r="D130" i="6"/>
  <c r="B131" i="6"/>
  <c r="D131" i="6"/>
  <c r="B132" i="6"/>
  <c r="D132" i="6"/>
  <c r="B133" i="6"/>
  <c r="D133" i="6"/>
  <c r="B134" i="6"/>
  <c r="D134" i="6"/>
  <c r="B135" i="6"/>
  <c r="D135" i="6"/>
  <c r="B136" i="6"/>
  <c r="D136" i="6"/>
  <c r="B137" i="6"/>
  <c r="D137" i="6"/>
  <c r="B138" i="6"/>
  <c r="D138" i="6"/>
  <c r="B139" i="6"/>
  <c r="D139" i="6"/>
  <c r="B140" i="6"/>
  <c r="D140" i="6"/>
  <c r="B141" i="6"/>
  <c r="D141" i="6"/>
  <c r="B142" i="6"/>
  <c r="D142" i="6"/>
  <c r="B143" i="6"/>
  <c r="D143" i="6"/>
  <c r="B144" i="6"/>
  <c r="D144" i="6"/>
  <c r="B145" i="6"/>
  <c r="D145" i="6"/>
  <c r="B146" i="6"/>
  <c r="D146" i="6"/>
  <c r="B147" i="6"/>
  <c r="D147" i="6"/>
  <c r="B148" i="6"/>
  <c r="D148" i="6"/>
  <c r="B149" i="6"/>
  <c r="D149" i="6"/>
  <c r="B150" i="6"/>
  <c r="D150" i="6"/>
  <c r="B151" i="6"/>
  <c r="D151" i="6"/>
  <c r="B152" i="6"/>
  <c r="D152" i="6"/>
  <c r="B153" i="6"/>
  <c r="D153" i="6"/>
  <c r="B154" i="6"/>
  <c r="D154" i="6"/>
  <c r="B155" i="6"/>
  <c r="D155" i="6"/>
  <c r="B156" i="6"/>
  <c r="D156" i="6"/>
  <c r="B157" i="6"/>
  <c r="D157" i="6"/>
  <c r="B158" i="6"/>
  <c r="D158" i="6"/>
  <c r="B159" i="6"/>
  <c r="D159" i="6"/>
  <c r="B160" i="6"/>
  <c r="D160" i="6"/>
  <c r="B161" i="6"/>
  <c r="D161" i="6"/>
  <c r="B162" i="6"/>
  <c r="D162" i="6"/>
  <c r="B163" i="6"/>
  <c r="D163" i="6"/>
  <c r="B164" i="6"/>
  <c r="D164" i="6"/>
  <c r="B165" i="6"/>
  <c r="D165" i="6"/>
  <c r="B166" i="6"/>
  <c r="D166" i="6"/>
  <c r="B167" i="6"/>
  <c r="D167" i="6"/>
  <c r="B168" i="6"/>
  <c r="D168" i="6"/>
  <c r="B169" i="6"/>
  <c r="D169" i="6"/>
  <c r="B170" i="6"/>
  <c r="D170" i="6"/>
  <c r="B171" i="6"/>
  <c r="D171" i="6"/>
  <c r="B172" i="6"/>
  <c r="D172" i="6"/>
  <c r="B173" i="6"/>
  <c r="D173" i="6"/>
  <c r="B174" i="6"/>
  <c r="D174" i="6"/>
  <c r="B175" i="6"/>
  <c r="D175" i="6"/>
  <c r="B176" i="6"/>
  <c r="D176" i="6"/>
  <c r="B177" i="6"/>
  <c r="D177" i="6"/>
  <c r="B178" i="6"/>
  <c r="D178" i="6"/>
  <c r="B179" i="6"/>
  <c r="D179" i="6"/>
  <c r="B180" i="6"/>
  <c r="D180" i="6"/>
  <c r="B181" i="6"/>
  <c r="D181" i="6"/>
  <c r="B182" i="6"/>
  <c r="D182" i="6"/>
  <c r="B183" i="6"/>
  <c r="D183" i="6"/>
  <c r="B184" i="6"/>
  <c r="D184" i="6"/>
  <c r="B185" i="6"/>
  <c r="D185" i="6"/>
  <c r="B186" i="6"/>
  <c r="D186" i="6"/>
  <c r="B187" i="6"/>
  <c r="D187" i="6"/>
  <c r="B188" i="6"/>
  <c r="D188" i="6"/>
  <c r="B189" i="6"/>
  <c r="D189" i="6"/>
  <c r="B190" i="6"/>
  <c r="D190" i="6"/>
  <c r="B191" i="6"/>
  <c r="D191" i="6"/>
  <c r="B192" i="6"/>
  <c r="D192" i="6"/>
  <c r="B193" i="6"/>
  <c r="D193" i="6"/>
  <c r="B194" i="6"/>
  <c r="D194" i="6"/>
  <c r="B195" i="6"/>
  <c r="D195" i="6"/>
  <c r="B196" i="6"/>
  <c r="D196" i="6"/>
  <c r="B197" i="6"/>
  <c r="D197" i="6"/>
  <c r="B198" i="6"/>
  <c r="D198" i="6"/>
  <c r="B199" i="6"/>
  <c r="D199" i="6"/>
  <c r="B200" i="6"/>
  <c r="D200" i="6"/>
  <c r="B201" i="6"/>
  <c r="D201" i="6"/>
  <c r="B202" i="6"/>
  <c r="D202" i="6"/>
  <c r="B203" i="6"/>
  <c r="D203" i="6"/>
  <c r="B204" i="6"/>
  <c r="D204" i="6"/>
  <c r="B205" i="6"/>
  <c r="D205" i="6"/>
  <c r="B206" i="6"/>
  <c r="D206" i="6"/>
  <c r="B207" i="6"/>
  <c r="D207" i="6"/>
  <c r="B208" i="6"/>
  <c r="D208" i="6"/>
  <c r="B209" i="6"/>
  <c r="D209" i="6"/>
  <c r="B210" i="6"/>
  <c r="D210" i="6"/>
  <c r="B211" i="6"/>
  <c r="D211" i="6"/>
  <c r="B212" i="6"/>
  <c r="D212" i="6"/>
  <c r="B213" i="6"/>
  <c r="D213" i="6"/>
  <c r="B214" i="6"/>
  <c r="D214" i="6"/>
  <c r="B215" i="6"/>
  <c r="D215" i="6"/>
  <c r="B216" i="6"/>
  <c r="D216" i="6"/>
  <c r="B217" i="6"/>
  <c r="D217" i="6"/>
  <c r="B218" i="6"/>
  <c r="D218" i="6"/>
  <c r="B219" i="6"/>
  <c r="D219" i="6"/>
  <c r="B220" i="6"/>
  <c r="D220" i="6"/>
  <c r="B221" i="6"/>
  <c r="D221" i="6"/>
  <c r="B222" i="6"/>
  <c r="D222" i="6"/>
  <c r="B223" i="6"/>
  <c r="D223" i="6"/>
  <c r="B224" i="6"/>
  <c r="D224" i="6"/>
  <c r="B225" i="6"/>
  <c r="D225" i="6"/>
  <c r="B226" i="6"/>
  <c r="D226" i="6"/>
  <c r="B227" i="6"/>
  <c r="D227" i="6"/>
  <c r="B228" i="6"/>
  <c r="D228" i="6"/>
  <c r="B229" i="6"/>
  <c r="D229" i="6"/>
  <c r="B230" i="6"/>
  <c r="D230" i="6"/>
  <c r="B231" i="6"/>
  <c r="D231" i="6"/>
  <c r="B232" i="6"/>
  <c r="D232" i="6"/>
  <c r="B233" i="6"/>
  <c r="D233" i="6"/>
  <c r="B234" i="6"/>
  <c r="D234" i="6"/>
  <c r="B235" i="6"/>
  <c r="D235" i="6"/>
  <c r="B236" i="6"/>
  <c r="D236" i="6"/>
  <c r="B237" i="6"/>
  <c r="D237" i="6"/>
  <c r="B238" i="6"/>
  <c r="D238" i="6"/>
  <c r="B239" i="6"/>
  <c r="D239" i="6"/>
  <c r="B240" i="6"/>
  <c r="D240" i="6"/>
  <c r="B241" i="6"/>
  <c r="D241" i="6"/>
  <c r="B242" i="6"/>
  <c r="D242" i="6"/>
  <c r="B243" i="6"/>
  <c r="D243" i="6"/>
  <c r="B244" i="6"/>
  <c r="D244" i="6"/>
  <c r="B245" i="6"/>
  <c r="D245" i="6"/>
  <c r="B246" i="6"/>
  <c r="D246" i="6"/>
  <c r="B247" i="6"/>
  <c r="D247" i="6"/>
  <c r="B248" i="6"/>
  <c r="D248" i="6"/>
  <c r="B249" i="6"/>
  <c r="D249" i="6"/>
  <c r="B250" i="6"/>
  <c r="D250" i="6"/>
  <c r="B251" i="6"/>
  <c r="D251" i="6"/>
  <c r="B252" i="6"/>
  <c r="D252" i="6"/>
  <c r="B253" i="6"/>
  <c r="D253" i="6"/>
  <c r="B254" i="6"/>
  <c r="D254" i="6"/>
  <c r="B255" i="6"/>
  <c r="D255" i="6"/>
  <c r="B256" i="6"/>
  <c r="D256" i="6"/>
  <c r="B257" i="6"/>
  <c r="D257" i="6"/>
  <c r="B258" i="6"/>
  <c r="D258" i="6"/>
  <c r="B259" i="6"/>
  <c r="D259" i="6"/>
  <c r="B260" i="6"/>
  <c r="D260" i="6"/>
  <c r="B261" i="6"/>
  <c r="D261" i="6"/>
  <c r="B262" i="6"/>
  <c r="D262" i="6"/>
  <c r="B263" i="6"/>
  <c r="D263" i="6"/>
  <c r="B264" i="6"/>
  <c r="D264" i="6"/>
  <c r="B265" i="6"/>
  <c r="D265" i="6"/>
  <c r="B266" i="6"/>
  <c r="D266" i="6"/>
  <c r="B267" i="6"/>
  <c r="D267" i="6"/>
  <c r="B268" i="6"/>
  <c r="D268" i="6"/>
  <c r="B269" i="6"/>
  <c r="D269" i="6"/>
  <c r="B270" i="6"/>
  <c r="D270" i="6"/>
  <c r="B271" i="6"/>
  <c r="D271" i="6"/>
  <c r="B272" i="6"/>
  <c r="D272" i="6"/>
  <c r="B273" i="6"/>
  <c r="D273" i="6"/>
  <c r="B274" i="6"/>
  <c r="D274" i="6"/>
  <c r="B275" i="6"/>
  <c r="D275" i="6"/>
  <c r="B276" i="6"/>
  <c r="D276" i="6"/>
  <c r="B277" i="6"/>
  <c r="D277" i="6"/>
  <c r="B278" i="6"/>
  <c r="D278" i="6"/>
  <c r="B279" i="6"/>
  <c r="D279" i="6"/>
  <c r="B280" i="6"/>
  <c r="D280" i="6"/>
  <c r="B281" i="6"/>
  <c r="D281" i="6"/>
  <c r="B282" i="6"/>
  <c r="D282" i="6"/>
  <c r="B283" i="6"/>
  <c r="D283" i="6"/>
  <c r="B284" i="6"/>
  <c r="D284" i="6"/>
  <c r="B285" i="6"/>
  <c r="D285" i="6"/>
  <c r="B286" i="6"/>
  <c r="D286" i="6"/>
  <c r="B287" i="6"/>
  <c r="D287" i="6"/>
  <c r="B288" i="6"/>
  <c r="D288" i="6"/>
  <c r="B289" i="6"/>
  <c r="D289" i="6"/>
  <c r="B290" i="6"/>
  <c r="D290" i="6"/>
  <c r="B291" i="6"/>
  <c r="D291" i="6"/>
  <c r="B292" i="6"/>
  <c r="D292" i="6"/>
  <c r="B293" i="6"/>
  <c r="D293" i="6"/>
  <c r="B294" i="6"/>
  <c r="D294" i="6"/>
  <c r="B295" i="6"/>
  <c r="D295" i="6"/>
  <c r="B296" i="6"/>
  <c r="D296" i="6"/>
  <c r="B297" i="6"/>
  <c r="D297" i="6"/>
  <c r="B298" i="6"/>
  <c r="D298" i="6"/>
  <c r="B299" i="6"/>
  <c r="D299" i="6"/>
  <c r="B300" i="6"/>
  <c r="D300" i="6"/>
  <c r="B301" i="6"/>
  <c r="D301" i="6"/>
  <c r="B302" i="6"/>
  <c r="D302" i="6"/>
  <c r="B303" i="6"/>
  <c r="D303" i="6"/>
  <c r="B304" i="6"/>
  <c r="D304" i="6"/>
  <c r="B305" i="6"/>
  <c r="D305" i="6"/>
  <c r="B306" i="6"/>
  <c r="D306" i="6"/>
  <c r="B307" i="6"/>
  <c r="D307" i="6"/>
  <c r="B308" i="6"/>
  <c r="D308" i="6"/>
  <c r="B309" i="6"/>
  <c r="D309" i="6"/>
  <c r="B310" i="6"/>
  <c r="D310" i="6"/>
  <c r="B311" i="6"/>
  <c r="D311" i="6"/>
  <c r="B312" i="6"/>
  <c r="D312" i="6"/>
  <c r="B313" i="6"/>
  <c r="D313" i="6"/>
  <c r="B314" i="6"/>
  <c r="D314" i="6"/>
  <c r="B315" i="6"/>
  <c r="D315" i="6"/>
  <c r="B316" i="6"/>
  <c r="D316" i="6"/>
  <c r="B317" i="6"/>
  <c r="D317" i="6"/>
  <c r="B318" i="6"/>
  <c r="D318" i="6"/>
  <c r="B319" i="6"/>
  <c r="D319" i="6"/>
  <c r="B320" i="6"/>
  <c r="D320" i="6"/>
  <c r="B321" i="6"/>
  <c r="D321" i="6"/>
  <c r="B322" i="6"/>
  <c r="D322" i="6"/>
  <c r="B323" i="6"/>
  <c r="D323" i="6"/>
  <c r="B324" i="6"/>
  <c r="D324" i="6"/>
  <c r="B325" i="6"/>
  <c r="D325" i="6"/>
  <c r="B326" i="6"/>
  <c r="D326" i="6"/>
  <c r="B327" i="6"/>
  <c r="D327" i="6"/>
  <c r="B328" i="6"/>
  <c r="D328" i="6"/>
  <c r="B329" i="6"/>
  <c r="D329" i="6"/>
  <c r="B330" i="6"/>
  <c r="D330" i="6"/>
  <c r="B331" i="6"/>
  <c r="D331" i="6"/>
  <c r="B332" i="6"/>
  <c r="D332" i="6"/>
  <c r="B333" i="6"/>
  <c r="D333" i="6"/>
  <c r="B334" i="6"/>
  <c r="D334" i="6"/>
  <c r="B335" i="6"/>
  <c r="D335" i="6"/>
  <c r="B336" i="6"/>
  <c r="D336" i="6"/>
  <c r="B337" i="6"/>
  <c r="D337" i="6"/>
  <c r="B338" i="6"/>
  <c r="D338" i="6"/>
  <c r="B339" i="6"/>
  <c r="D339" i="6"/>
  <c r="B340" i="6"/>
  <c r="D340" i="6"/>
  <c r="B341" i="6"/>
  <c r="D341" i="6"/>
  <c r="B342" i="6"/>
  <c r="D342" i="6"/>
  <c r="B343" i="6"/>
  <c r="D343" i="6"/>
  <c r="B344" i="6"/>
  <c r="D344" i="6"/>
  <c r="B345" i="6"/>
  <c r="D345" i="6"/>
  <c r="B346" i="6"/>
  <c r="D346" i="6"/>
  <c r="B347" i="6"/>
  <c r="D347" i="6"/>
  <c r="B348" i="6"/>
  <c r="D348" i="6"/>
  <c r="B349" i="6"/>
  <c r="D349" i="6"/>
  <c r="B350" i="6"/>
  <c r="D350" i="6"/>
  <c r="B351" i="6"/>
  <c r="D351" i="6"/>
  <c r="B352" i="6"/>
  <c r="D352" i="6"/>
  <c r="B353" i="6"/>
  <c r="D353" i="6"/>
  <c r="B354" i="6"/>
  <c r="D354" i="6"/>
  <c r="B355" i="6"/>
  <c r="D355" i="6"/>
  <c r="B356" i="6"/>
  <c r="D356" i="6"/>
  <c r="B357" i="6"/>
  <c r="D357" i="6"/>
  <c r="B358" i="6"/>
  <c r="D358" i="6"/>
  <c r="B359" i="6"/>
  <c r="D359" i="6"/>
  <c r="B360" i="6"/>
  <c r="D360" i="6"/>
  <c r="B361" i="6"/>
  <c r="D361" i="6"/>
  <c r="B362" i="6"/>
  <c r="D362" i="6"/>
  <c r="B363" i="6"/>
  <c r="D363" i="6"/>
  <c r="B364" i="6"/>
  <c r="D364" i="6"/>
  <c r="B365" i="6"/>
  <c r="D365" i="6"/>
  <c r="B366" i="6"/>
  <c r="D366" i="6"/>
  <c r="B367" i="6"/>
  <c r="D367" i="6"/>
  <c r="B368" i="6"/>
  <c r="D368" i="6"/>
  <c r="B369" i="6"/>
  <c r="D369" i="6"/>
  <c r="B370" i="6"/>
  <c r="D370" i="6"/>
  <c r="B371" i="6"/>
  <c r="D371" i="6"/>
  <c r="B372" i="6"/>
  <c r="D372" i="6"/>
  <c r="B373" i="6"/>
  <c r="D373" i="6"/>
  <c r="B374" i="6"/>
  <c r="D374" i="6"/>
  <c r="B375" i="6"/>
  <c r="D375" i="6"/>
  <c r="B376" i="6"/>
  <c r="D376" i="6"/>
  <c r="B377" i="6"/>
  <c r="D377" i="6"/>
  <c r="B378" i="6"/>
  <c r="D378" i="6"/>
  <c r="B379" i="6"/>
  <c r="D379" i="6"/>
  <c r="B380" i="6"/>
  <c r="D380" i="6"/>
  <c r="B381" i="6"/>
  <c r="D381" i="6"/>
  <c r="B382" i="6"/>
  <c r="D382" i="6"/>
  <c r="B383" i="6"/>
  <c r="D383" i="6"/>
  <c r="B384" i="6"/>
  <c r="D384" i="6"/>
  <c r="B385" i="6"/>
  <c r="D385" i="6"/>
  <c r="B386" i="6"/>
  <c r="D386" i="6"/>
  <c r="B387" i="6"/>
  <c r="D387" i="6"/>
  <c r="B388" i="6"/>
  <c r="D388" i="6"/>
  <c r="B389" i="6"/>
  <c r="D389" i="6"/>
  <c r="B390" i="6"/>
  <c r="D390" i="6"/>
  <c r="B391" i="6"/>
  <c r="D391" i="6"/>
  <c r="B392" i="6"/>
  <c r="D392" i="6"/>
  <c r="B393" i="6"/>
  <c r="D393" i="6"/>
  <c r="B394" i="6"/>
  <c r="D394" i="6"/>
  <c r="B395" i="6"/>
  <c r="D395" i="6"/>
  <c r="B396" i="6"/>
  <c r="D396" i="6"/>
  <c r="B397" i="6"/>
  <c r="D397" i="6"/>
  <c r="B398" i="6"/>
  <c r="D398" i="6"/>
  <c r="B399" i="6"/>
  <c r="D399" i="6"/>
  <c r="B400" i="6"/>
  <c r="D400" i="6"/>
  <c r="B401" i="6"/>
  <c r="D401" i="6"/>
  <c r="B402" i="6"/>
  <c r="D402" i="6"/>
  <c r="B403" i="6"/>
  <c r="D403" i="6"/>
  <c r="B404" i="6"/>
  <c r="D404" i="6"/>
  <c r="B405" i="6"/>
  <c r="D405" i="6"/>
  <c r="B406" i="6"/>
  <c r="D406" i="6"/>
  <c r="B407" i="6"/>
  <c r="D407" i="6"/>
  <c r="B408" i="6"/>
  <c r="D408" i="6"/>
  <c r="B409" i="6"/>
  <c r="D409" i="6"/>
  <c r="B410" i="6"/>
  <c r="D410" i="6"/>
  <c r="B411" i="6"/>
  <c r="D411" i="6"/>
  <c r="B412" i="6"/>
  <c r="D412" i="6"/>
  <c r="B413" i="6"/>
  <c r="D413" i="6"/>
  <c r="B414" i="6"/>
  <c r="D414" i="6"/>
  <c r="B415" i="6"/>
  <c r="D415" i="6"/>
  <c r="B416" i="6"/>
  <c r="D416" i="6"/>
  <c r="B417" i="6"/>
  <c r="D417" i="6"/>
  <c r="B418" i="6"/>
  <c r="D418" i="6"/>
  <c r="B419" i="6"/>
  <c r="D419" i="6"/>
  <c r="B420" i="6"/>
  <c r="D420" i="6"/>
  <c r="B421" i="6"/>
  <c r="D421" i="6"/>
  <c r="B422" i="6"/>
  <c r="D422" i="6"/>
  <c r="B423" i="6"/>
  <c r="D423" i="6"/>
  <c r="B424" i="6"/>
  <c r="D424" i="6"/>
  <c r="B425" i="6"/>
  <c r="D425" i="6"/>
  <c r="B426" i="6"/>
  <c r="D426" i="6"/>
  <c r="B427" i="6"/>
  <c r="D427" i="6"/>
  <c r="B428" i="6"/>
  <c r="D428" i="6"/>
  <c r="B429" i="6"/>
  <c r="D429" i="6"/>
  <c r="B430" i="6"/>
  <c r="D430" i="6"/>
  <c r="B431" i="6"/>
  <c r="D431" i="6"/>
  <c r="B432" i="6"/>
  <c r="D432" i="6"/>
  <c r="B433" i="6"/>
  <c r="D433" i="6"/>
  <c r="B434" i="6"/>
  <c r="D434" i="6"/>
  <c r="B435" i="6"/>
  <c r="D435" i="6"/>
  <c r="B436" i="6"/>
  <c r="D436" i="6"/>
  <c r="B437" i="6"/>
  <c r="D437" i="6"/>
  <c r="B438" i="6"/>
  <c r="D438" i="6"/>
  <c r="B439" i="6"/>
  <c r="D439" i="6"/>
  <c r="B440" i="6"/>
  <c r="D440" i="6"/>
  <c r="B441" i="6"/>
  <c r="D441" i="6"/>
  <c r="B442" i="6"/>
  <c r="D442" i="6"/>
  <c r="B443" i="6"/>
  <c r="D443" i="6"/>
  <c r="B444" i="6"/>
  <c r="D444" i="6"/>
  <c r="B445" i="6"/>
  <c r="D445" i="6"/>
  <c r="B446" i="6"/>
  <c r="D446" i="6"/>
  <c r="B447" i="6"/>
  <c r="D447" i="6"/>
  <c r="B448" i="6"/>
  <c r="D448" i="6"/>
  <c r="B449" i="6"/>
  <c r="D449" i="6"/>
  <c r="B450" i="6"/>
  <c r="D450" i="6"/>
  <c r="B451" i="6"/>
  <c r="D451" i="6"/>
  <c r="B452" i="6"/>
  <c r="D452" i="6"/>
  <c r="B453" i="6"/>
  <c r="D453" i="6"/>
  <c r="B454" i="6"/>
  <c r="D454" i="6"/>
  <c r="B455" i="6"/>
  <c r="D455" i="6"/>
  <c r="B456" i="6"/>
  <c r="D456" i="6"/>
  <c r="B457" i="6"/>
  <c r="D457" i="6"/>
  <c r="B458" i="6"/>
  <c r="D458" i="6"/>
  <c r="B459" i="6"/>
  <c r="D459" i="6"/>
  <c r="B460" i="6"/>
  <c r="D460" i="6"/>
  <c r="B461" i="6"/>
  <c r="D461" i="6"/>
  <c r="B462" i="6"/>
  <c r="D462" i="6"/>
  <c r="B463" i="6"/>
  <c r="D463" i="6"/>
  <c r="B464" i="6"/>
  <c r="D464" i="6"/>
  <c r="B465" i="6"/>
  <c r="D465" i="6"/>
  <c r="B466" i="6"/>
  <c r="D466" i="6"/>
  <c r="B467" i="6"/>
  <c r="D467" i="6"/>
  <c r="B468" i="6"/>
  <c r="D468" i="6"/>
  <c r="B469" i="6"/>
  <c r="D469" i="6"/>
  <c r="B470" i="6"/>
  <c r="D470" i="6"/>
  <c r="B471" i="6"/>
  <c r="D471" i="6"/>
  <c r="B472" i="6"/>
  <c r="D472" i="6"/>
  <c r="B473" i="6"/>
  <c r="D473" i="6"/>
  <c r="B474" i="6"/>
  <c r="D474" i="6"/>
  <c r="B475" i="6"/>
  <c r="D475" i="6"/>
  <c r="B476" i="6"/>
  <c r="D476" i="6"/>
  <c r="B477" i="6"/>
  <c r="D477" i="6"/>
  <c r="B478" i="6"/>
  <c r="D478" i="6"/>
  <c r="B479" i="6"/>
  <c r="D479" i="6"/>
  <c r="B480" i="6"/>
  <c r="D480" i="6"/>
  <c r="B481" i="6"/>
  <c r="D481" i="6"/>
  <c r="B482" i="6"/>
  <c r="D482" i="6"/>
  <c r="B483" i="6"/>
  <c r="D483" i="6"/>
  <c r="B484" i="6"/>
  <c r="D484" i="6"/>
  <c r="B485" i="6"/>
  <c r="D485" i="6"/>
  <c r="B486" i="6"/>
  <c r="D486" i="6"/>
  <c r="B487" i="6"/>
  <c r="D487" i="6"/>
  <c r="B488" i="6"/>
  <c r="D488" i="6"/>
  <c r="B489" i="6"/>
  <c r="D489" i="6"/>
  <c r="B490" i="6"/>
  <c r="D490" i="6"/>
  <c r="B491" i="6"/>
  <c r="D491" i="6"/>
  <c r="B492" i="6"/>
  <c r="D492" i="6"/>
  <c r="B493" i="6"/>
  <c r="D493" i="6"/>
  <c r="B494" i="6"/>
  <c r="D494" i="6"/>
  <c r="B495" i="6"/>
  <c r="D495" i="6"/>
  <c r="B496" i="6"/>
  <c r="D496" i="6"/>
  <c r="B497" i="6"/>
  <c r="D497" i="6"/>
  <c r="B498" i="6"/>
  <c r="D498" i="6"/>
  <c r="B499" i="6"/>
  <c r="D499" i="6"/>
  <c r="B500" i="6"/>
  <c r="D500" i="6"/>
  <c r="B501" i="6"/>
  <c r="D501" i="6"/>
  <c r="B502" i="6"/>
  <c r="D502" i="6"/>
  <c r="B503" i="6"/>
  <c r="D503" i="6"/>
  <c r="B504" i="6"/>
  <c r="D504" i="6"/>
  <c r="B505" i="6"/>
  <c r="D505" i="6"/>
  <c r="B506" i="6"/>
  <c r="D506" i="6"/>
  <c r="B507" i="6"/>
  <c r="D507" i="6"/>
  <c r="B508" i="6"/>
  <c r="D508" i="6"/>
  <c r="B509" i="6"/>
  <c r="D509" i="6"/>
  <c r="B510" i="6"/>
  <c r="D510" i="6"/>
  <c r="B511" i="6"/>
  <c r="D511" i="6"/>
  <c r="B512" i="6"/>
  <c r="D512" i="6"/>
  <c r="B513" i="6"/>
  <c r="D513" i="6"/>
  <c r="B514" i="6"/>
  <c r="D514" i="6"/>
  <c r="B515" i="6"/>
  <c r="D515" i="6"/>
  <c r="B516" i="6"/>
  <c r="D516" i="6"/>
  <c r="B517" i="6"/>
  <c r="D517" i="6"/>
  <c r="B518" i="6"/>
  <c r="D518" i="6"/>
  <c r="B519" i="6"/>
  <c r="D519" i="6"/>
  <c r="B520" i="6"/>
  <c r="D520" i="6"/>
  <c r="B521" i="6"/>
  <c r="D521" i="6"/>
  <c r="B522" i="6"/>
  <c r="D522" i="6"/>
  <c r="B523" i="6"/>
  <c r="D523" i="6"/>
  <c r="B524" i="6"/>
  <c r="D524" i="6"/>
  <c r="B525" i="6"/>
  <c r="D525" i="6"/>
  <c r="B526" i="6"/>
  <c r="D526" i="6"/>
  <c r="B527" i="6"/>
  <c r="D527" i="6"/>
  <c r="B528" i="6"/>
  <c r="D528" i="6"/>
  <c r="B529" i="6"/>
  <c r="D529" i="6"/>
  <c r="B530" i="6"/>
  <c r="D530" i="6"/>
  <c r="B531" i="6"/>
  <c r="D531" i="6"/>
  <c r="B532" i="6"/>
  <c r="D532" i="6"/>
  <c r="B533" i="6"/>
  <c r="D533" i="6"/>
  <c r="B534" i="6"/>
  <c r="D534" i="6"/>
  <c r="B535" i="6"/>
  <c r="D535" i="6"/>
  <c r="B536" i="6"/>
  <c r="D536" i="6"/>
  <c r="B537" i="6"/>
  <c r="D537" i="6"/>
  <c r="B538" i="6"/>
  <c r="D538" i="6"/>
  <c r="B539" i="6"/>
  <c r="D539" i="6"/>
  <c r="B540" i="6"/>
  <c r="D540" i="6"/>
  <c r="B541" i="6"/>
  <c r="D541" i="6"/>
  <c r="B542" i="6"/>
  <c r="D542" i="6"/>
  <c r="B543" i="6"/>
  <c r="D543" i="6"/>
  <c r="B544" i="6"/>
  <c r="D544" i="6"/>
  <c r="B545" i="6"/>
  <c r="D545" i="6"/>
  <c r="B546" i="6"/>
  <c r="D546" i="6"/>
  <c r="B547" i="6"/>
  <c r="D547" i="6"/>
  <c r="B548" i="6"/>
  <c r="D548" i="6"/>
  <c r="B549" i="6"/>
  <c r="D549" i="6"/>
  <c r="B550" i="6"/>
  <c r="D550" i="6"/>
  <c r="B551" i="6"/>
  <c r="D551" i="6"/>
  <c r="B552" i="6"/>
  <c r="D552" i="6"/>
  <c r="B553" i="6"/>
  <c r="D553" i="6"/>
  <c r="B554" i="6"/>
  <c r="D554" i="6"/>
  <c r="B555" i="6"/>
  <c r="D555" i="6"/>
  <c r="B556" i="6"/>
  <c r="D556" i="6"/>
  <c r="B557" i="6"/>
  <c r="D557" i="6"/>
  <c r="B558" i="6"/>
  <c r="D558" i="6"/>
  <c r="B559" i="6"/>
  <c r="D559" i="6"/>
  <c r="B560" i="6"/>
  <c r="D560" i="6"/>
  <c r="B561" i="6"/>
  <c r="D561" i="6"/>
  <c r="B562" i="6"/>
  <c r="D562" i="6"/>
  <c r="B563" i="6"/>
  <c r="D563" i="6"/>
  <c r="B564" i="6"/>
  <c r="D564" i="6"/>
  <c r="B565" i="6"/>
  <c r="D565" i="6"/>
  <c r="B566" i="6"/>
  <c r="D566" i="6"/>
  <c r="B567" i="6"/>
  <c r="D567" i="6"/>
  <c r="B568" i="6"/>
  <c r="D568" i="6"/>
  <c r="B569" i="6"/>
  <c r="D569" i="6"/>
  <c r="B570" i="6"/>
  <c r="D570" i="6"/>
  <c r="B571" i="6"/>
  <c r="D571" i="6"/>
  <c r="B572" i="6"/>
  <c r="D572" i="6"/>
  <c r="B573" i="6"/>
  <c r="D573" i="6"/>
  <c r="B574" i="6"/>
  <c r="D574" i="6"/>
  <c r="B575" i="6"/>
  <c r="D575" i="6"/>
  <c r="B576" i="6"/>
  <c r="D576" i="6"/>
  <c r="B577" i="6"/>
  <c r="D577" i="6"/>
  <c r="B578" i="6"/>
  <c r="D578" i="6"/>
  <c r="B579" i="6"/>
  <c r="D579" i="6"/>
  <c r="B580" i="6"/>
  <c r="D580" i="6"/>
  <c r="B581" i="6"/>
  <c r="D581" i="6"/>
  <c r="B582" i="6"/>
  <c r="D582" i="6"/>
  <c r="B583" i="6"/>
  <c r="D583" i="6"/>
  <c r="B584" i="6"/>
  <c r="D584" i="6"/>
  <c r="B585" i="6"/>
  <c r="D585" i="6"/>
  <c r="B586" i="6"/>
  <c r="D586" i="6"/>
  <c r="B587" i="6"/>
  <c r="D587" i="6"/>
  <c r="B588" i="6"/>
  <c r="D588" i="6"/>
  <c r="B589" i="6"/>
  <c r="D589" i="6"/>
  <c r="B590" i="6"/>
  <c r="D590" i="6"/>
  <c r="B591" i="6"/>
  <c r="D591" i="6"/>
  <c r="B592" i="6"/>
  <c r="D592" i="6"/>
  <c r="B593" i="6"/>
  <c r="D593" i="6"/>
  <c r="B594" i="6"/>
  <c r="D594" i="6"/>
  <c r="B595" i="6"/>
  <c r="D595" i="6"/>
  <c r="B596" i="6"/>
  <c r="D596" i="6"/>
  <c r="B597" i="6"/>
  <c r="D597" i="6"/>
  <c r="B598" i="6"/>
  <c r="D598" i="6"/>
  <c r="B599" i="6"/>
  <c r="D599" i="6"/>
  <c r="B600" i="6"/>
  <c r="D600" i="6"/>
  <c r="B601" i="6"/>
  <c r="D601" i="6"/>
  <c r="B602" i="6"/>
  <c r="D602" i="6"/>
  <c r="B603" i="6"/>
  <c r="D603" i="6"/>
  <c r="B604" i="6"/>
  <c r="D604" i="6"/>
  <c r="B605" i="6"/>
  <c r="D605" i="6"/>
  <c r="B606" i="6"/>
  <c r="D606" i="6"/>
  <c r="B607" i="6"/>
  <c r="D607" i="6"/>
  <c r="B608" i="6"/>
  <c r="D608" i="6"/>
  <c r="B609" i="6"/>
  <c r="D609" i="6"/>
  <c r="B610" i="6"/>
  <c r="D610" i="6"/>
  <c r="B611" i="6"/>
  <c r="D611" i="6"/>
  <c r="B612" i="6"/>
  <c r="D612" i="6"/>
  <c r="B613" i="6"/>
  <c r="D613" i="6"/>
  <c r="B614" i="6"/>
  <c r="D614" i="6"/>
  <c r="B615" i="6"/>
  <c r="D615" i="6"/>
  <c r="B616" i="6"/>
  <c r="D616" i="6"/>
  <c r="B617" i="6"/>
  <c r="D617" i="6"/>
  <c r="B618" i="6"/>
  <c r="D618" i="6"/>
  <c r="B619" i="6"/>
  <c r="D619" i="6"/>
  <c r="B620" i="6"/>
  <c r="D620" i="6"/>
  <c r="B621" i="6"/>
  <c r="D621" i="6"/>
  <c r="B622" i="6"/>
  <c r="D622" i="6"/>
  <c r="B623" i="6"/>
  <c r="D623" i="6"/>
  <c r="B624" i="6"/>
  <c r="D624" i="6"/>
  <c r="B625" i="6"/>
  <c r="D625" i="6"/>
  <c r="B626" i="6"/>
  <c r="D626" i="6"/>
  <c r="B627" i="6"/>
  <c r="D627" i="6"/>
  <c r="B628" i="6"/>
  <c r="D628" i="6"/>
  <c r="B629" i="6"/>
  <c r="D629" i="6"/>
  <c r="B630" i="6"/>
  <c r="D630" i="6"/>
  <c r="B631" i="6"/>
  <c r="D631" i="6"/>
  <c r="B632" i="6"/>
  <c r="D632" i="6"/>
  <c r="B633" i="6"/>
  <c r="D633" i="6"/>
  <c r="B634" i="6"/>
  <c r="D634" i="6"/>
  <c r="B635" i="6"/>
  <c r="D635" i="6"/>
  <c r="B636" i="6"/>
  <c r="D636" i="6"/>
  <c r="B637" i="6"/>
  <c r="D637" i="6"/>
  <c r="B638" i="6"/>
  <c r="D638" i="6"/>
  <c r="B639" i="6"/>
  <c r="D639" i="6"/>
  <c r="B640" i="6"/>
  <c r="D640" i="6"/>
  <c r="B641" i="6"/>
  <c r="D641" i="6"/>
  <c r="B642" i="6"/>
  <c r="D642" i="6"/>
  <c r="B643" i="6"/>
  <c r="D643" i="6"/>
  <c r="B644" i="6"/>
  <c r="D644" i="6"/>
  <c r="B645" i="6"/>
  <c r="D645" i="6"/>
  <c r="B646" i="6"/>
  <c r="D646" i="6"/>
  <c r="B647" i="6"/>
  <c r="D647" i="6"/>
  <c r="B648" i="6"/>
  <c r="D648" i="6"/>
  <c r="B649" i="6"/>
  <c r="D649" i="6"/>
  <c r="B650" i="6"/>
  <c r="D650" i="6"/>
  <c r="B651" i="6"/>
  <c r="D651" i="6"/>
  <c r="B652" i="6"/>
  <c r="D652" i="6"/>
  <c r="B653" i="6"/>
  <c r="D653" i="6"/>
  <c r="B654" i="6"/>
  <c r="D654" i="6"/>
  <c r="B655" i="6"/>
  <c r="D655" i="6"/>
  <c r="B656" i="6"/>
  <c r="D656" i="6"/>
  <c r="B657" i="6"/>
  <c r="D657" i="6"/>
  <c r="B658" i="6"/>
  <c r="D658" i="6"/>
  <c r="B659" i="6"/>
  <c r="D659" i="6"/>
  <c r="B660" i="6"/>
  <c r="D660" i="6"/>
  <c r="B661" i="6"/>
  <c r="D661" i="6"/>
  <c r="B662" i="6"/>
  <c r="D662" i="6"/>
  <c r="B663" i="6"/>
  <c r="D663" i="6"/>
  <c r="B664" i="6"/>
  <c r="D664" i="6"/>
  <c r="B665" i="6"/>
  <c r="D665" i="6"/>
  <c r="B666" i="6"/>
  <c r="D666" i="6"/>
  <c r="B667" i="6"/>
  <c r="D667" i="6"/>
  <c r="B668" i="6"/>
  <c r="D668" i="6"/>
  <c r="B669" i="6"/>
  <c r="D669" i="6"/>
  <c r="B670" i="6"/>
  <c r="D670" i="6"/>
  <c r="B671" i="6"/>
  <c r="D671" i="6"/>
  <c r="B672" i="6"/>
  <c r="D672" i="6"/>
  <c r="B673" i="6"/>
  <c r="D673" i="6"/>
  <c r="B674" i="6"/>
  <c r="D674" i="6"/>
  <c r="B675" i="6"/>
  <c r="D675" i="6"/>
  <c r="B676" i="6"/>
  <c r="D676" i="6"/>
  <c r="B677" i="6"/>
  <c r="D677" i="6"/>
  <c r="B678" i="6"/>
  <c r="D678" i="6"/>
  <c r="B679" i="6"/>
  <c r="D679" i="6"/>
  <c r="B680" i="6"/>
  <c r="D680" i="6"/>
  <c r="B681" i="6"/>
  <c r="D681" i="6"/>
  <c r="B682" i="6"/>
  <c r="D682" i="6"/>
  <c r="B683" i="6"/>
  <c r="D683" i="6"/>
  <c r="B684" i="6"/>
  <c r="D684" i="6"/>
  <c r="B685" i="6"/>
  <c r="D685" i="6"/>
  <c r="B686" i="6"/>
  <c r="D686" i="6"/>
  <c r="B687" i="6"/>
  <c r="D687" i="6"/>
  <c r="B688" i="6"/>
  <c r="D688" i="6"/>
  <c r="B689" i="6"/>
  <c r="D689" i="6"/>
  <c r="B690" i="6"/>
  <c r="D690" i="6"/>
  <c r="B691" i="6"/>
  <c r="D691" i="6"/>
  <c r="B692" i="6"/>
  <c r="D692" i="6"/>
  <c r="B693" i="6"/>
  <c r="D693" i="6"/>
  <c r="B694" i="6"/>
  <c r="D694" i="6"/>
  <c r="B695" i="6"/>
  <c r="D695" i="6"/>
  <c r="B696" i="6"/>
  <c r="D696" i="6"/>
  <c r="B697" i="6"/>
  <c r="D697" i="6"/>
  <c r="B698" i="6"/>
  <c r="D698" i="6"/>
  <c r="B699" i="6"/>
  <c r="D699" i="6"/>
  <c r="B700" i="6"/>
  <c r="D700" i="6"/>
  <c r="B701" i="6"/>
  <c r="D701" i="6"/>
  <c r="B702" i="6"/>
  <c r="D702" i="6"/>
  <c r="B703" i="6"/>
  <c r="D703" i="6"/>
  <c r="B704" i="6"/>
  <c r="D704" i="6"/>
  <c r="B705" i="6"/>
  <c r="D705" i="6"/>
  <c r="B706" i="6"/>
  <c r="D706" i="6"/>
  <c r="B707" i="6"/>
  <c r="D707" i="6"/>
  <c r="B708" i="6"/>
  <c r="D708" i="6"/>
  <c r="B709" i="6"/>
  <c r="D709" i="6"/>
  <c r="B710" i="6"/>
  <c r="D710" i="6"/>
  <c r="B711" i="6"/>
  <c r="D711" i="6"/>
  <c r="B712" i="6"/>
  <c r="D712" i="6"/>
  <c r="B713" i="6"/>
  <c r="D713" i="6"/>
  <c r="B714" i="6"/>
  <c r="D714" i="6"/>
  <c r="B715" i="6"/>
  <c r="D715" i="6"/>
  <c r="B716" i="6"/>
  <c r="D716" i="6"/>
  <c r="B717" i="6"/>
  <c r="D717" i="6"/>
  <c r="B718" i="6"/>
  <c r="D718" i="6"/>
  <c r="B719" i="6"/>
  <c r="D719" i="6"/>
  <c r="B720" i="6"/>
  <c r="D720" i="6"/>
  <c r="B721" i="6"/>
  <c r="D721" i="6"/>
  <c r="B722" i="6"/>
  <c r="D722" i="6"/>
  <c r="B723" i="6"/>
  <c r="D723" i="6"/>
  <c r="B724" i="6"/>
  <c r="D724" i="6"/>
  <c r="B725" i="6"/>
  <c r="D725" i="6"/>
  <c r="B726" i="6"/>
  <c r="D726" i="6"/>
  <c r="B727" i="6"/>
  <c r="D727" i="6"/>
  <c r="B728" i="6"/>
  <c r="D728" i="6"/>
  <c r="B729" i="6"/>
  <c r="D729" i="6"/>
  <c r="B730" i="6"/>
  <c r="D730" i="6"/>
  <c r="B731" i="6"/>
  <c r="D731" i="6"/>
  <c r="B732" i="6"/>
  <c r="D732" i="6"/>
  <c r="B733" i="6"/>
  <c r="D733" i="6"/>
  <c r="B734" i="6"/>
  <c r="D734" i="6"/>
  <c r="B735" i="6"/>
  <c r="D735" i="6"/>
  <c r="B736" i="6"/>
  <c r="D736" i="6"/>
  <c r="B737" i="6"/>
  <c r="D737" i="6"/>
  <c r="B738" i="6"/>
  <c r="D738" i="6"/>
  <c r="B739" i="6"/>
  <c r="D739" i="6"/>
  <c r="B740" i="6"/>
  <c r="D740" i="6"/>
  <c r="B741" i="6"/>
  <c r="D741" i="6"/>
  <c r="B742" i="6"/>
  <c r="D742" i="6"/>
  <c r="B743" i="6"/>
  <c r="D743" i="6"/>
  <c r="B744" i="6"/>
  <c r="D744" i="6"/>
  <c r="B745" i="6"/>
  <c r="D745" i="6"/>
  <c r="B746" i="6"/>
  <c r="D746" i="6"/>
  <c r="B747" i="6"/>
  <c r="D747" i="6"/>
  <c r="B748" i="6"/>
  <c r="D748" i="6"/>
  <c r="B749" i="6"/>
  <c r="D749" i="6"/>
  <c r="B750" i="6"/>
  <c r="D750" i="6"/>
  <c r="B751" i="6"/>
  <c r="D751" i="6"/>
  <c r="B752" i="6"/>
  <c r="D752" i="6"/>
  <c r="B753" i="6"/>
  <c r="D753" i="6"/>
  <c r="B754" i="6"/>
  <c r="D754" i="6"/>
  <c r="B755" i="6"/>
  <c r="D755" i="6"/>
  <c r="B756" i="6"/>
  <c r="D756" i="6"/>
  <c r="B757" i="6"/>
  <c r="D757" i="6"/>
  <c r="B758" i="6"/>
  <c r="D758" i="6"/>
  <c r="B759" i="6"/>
  <c r="D759" i="6"/>
  <c r="B760" i="6"/>
  <c r="D760" i="6"/>
  <c r="B761" i="6"/>
  <c r="D761" i="6"/>
  <c r="B762" i="6"/>
  <c r="D762" i="6"/>
  <c r="B763" i="6"/>
  <c r="D763" i="6"/>
  <c r="B764" i="6"/>
  <c r="D764" i="6"/>
  <c r="B765" i="6"/>
  <c r="D765" i="6"/>
  <c r="B766" i="6"/>
  <c r="D766" i="6"/>
  <c r="B767" i="6"/>
  <c r="D767" i="6"/>
  <c r="B768" i="6"/>
  <c r="D768" i="6"/>
  <c r="B769" i="6"/>
  <c r="D769" i="6"/>
  <c r="B770" i="6"/>
  <c r="D770" i="6"/>
  <c r="B771" i="6"/>
  <c r="D771" i="6"/>
  <c r="B772" i="6"/>
  <c r="D772" i="6"/>
  <c r="B773" i="6"/>
  <c r="D773" i="6"/>
  <c r="B774" i="6"/>
  <c r="D774" i="6"/>
  <c r="B775" i="6"/>
  <c r="D775" i="6"/>
  <c r="B776" i="6"/>
  <c r="D776" i="6"/>
  <c r="B777" i="6"/>
  <c r="D777" i="6"/>
  <c r="B778" i="6"/>
  <c r="D778" i="6"/>
  <c r="B779" i="6"/>
  <c r="D779" i="6"/>
  <c r="B780" i="6"/>
  <c r="D780" i="6"/>
  <c r="B781" i="6"/>
  <c r="D781" i="6"/>
  <c r="B782" i="6"/>
  <c r="D782" i="6"/>
  <c r="B783" i="6"/>
  <c r="D783" i="6"/>
  <c r="B784" i="6"/>
  <c r="D784" i="6"/>
  <c r="B785" i="6"/>
  <c r="D785" i="6"/>
  <c r="B786" i="6"/>
  <c r="D786" i="6"/>
  <c r="B787" i="6"/>
  <c r="D787" i="6"/>
  <c r="B788" i="6"/>
  <c r="D788" i="6"/>
  <c r="B789" i="6"/>
  <c r="D789" i="6"/>
  <c r="B790" i="6"/>
  <c r="D790" i="6"/>
  <c r="B791" i="6"/>
  <c r="D791" i="6"/>
  <c r="B792" i="6"/>
  <c r="D792" i="6"/>
  <c r="B793" i="6"/>
  <c r="D793" i="6"/>
  <c r="B794" i="6"/>
  <c r="D794" i="6"/>
  <c r="B795" i="6"/>
  <c r="D795" i="6"/>
  <c r="B796" i="6"/>
  <c r="D796" i="6"/>
  <c r="B797" i="6"/>
  <c r="D797" i="6"/>
  <c r="B798" i="6"/>
  <c r="D798" i="6"/>
  <c r="B799" i="6"/>
  <c r="D799" i="6"/>
  <c r="B800" i="6"/>
  <c r="D800" i="6"/>
  <c r="B801" i="6"/>
  <c r="D801" i="6"/>
  <c r="B802" i="6"/>
  <c r="D802" i="6"/>
  <c r="B803" i="6"/>
  <c r="D803" i="6"/>
  <c r="B804" i="6"/>
  <c r="D804" i="6"/>
  <c r="B805" i="6"/>
  <c r="D805" i="6"/>
  <c r="B806" i="6"/>
  <c r="D806" i="6"/>
  <c r="B807" i="6"/>
  <c r="D807" i="6"/>
  <c r="B808" i="6"/>
  <c r="D808" i="6"/>
  <c r="B809" i="6"/>
  <c r="D809" i="6"/>
  <c r="B810" i="6"/>
  <c r="D810" i="6"/>
  <c r="B811" i="6"/>
  <c r="D811" i="6"/>
  <c r="B812" i="6"/>
  <c r="D812" i="6"/>
  <c r="B813" i="6"/>
  <c r="D813" i="6"/>
  <c r="B814" i="6"/>
  <c r="D814" i="6"/>
  <c r="B815" i="6"/>
  <c r="D815" i="6"/>
  <c r="B816" i="6"/>
  <c r="D816" i="6"/>
  <c r="B817" i="6"/>
  <c r="D817" i="6"/>
  <c r="B818" i="6"/>
  <c r="D818" i="6"/>
  <c r="B819" i="6"/>
  <c r="D819" i="6"/>
  <c r="B820" i="6"/>
  <c r="D820" i="6"/>
  <c r="B821" i="6"/>
  <c r="D821" i="6"/>
  <c r="B822" i="6"/>
  <c r="D822" i="6"/>
  <c r="B823" i="6"/>
  <c r="D823" i="6"/>
  <c r="B824" i="6"/>
  <c r="D824" i="6"/>
  <c r="B825" i="6"/>
  <c r="D825" i="6"/>
  <c r="B826" i="6"/>
  <c r="D826" i="6"/>
  <c r="B827" i="6"/>
  <c r="D827" i="6"/>
  <c r="B828" i="6"/>
  <c r="D828" i="6"/>
  <c r="B829" i="6"/>
  <c r="D829" i="6"/>
  <c r="B830" i="6"/>
  <c r="D830" i="6"/>
  <c r="B831" i="6"/>
  <c r="D831" i="6"/>
  <c r="B832" i="6"/>
  <c r="D832" i="6"/>
  <c r="B833" i="6"/>
  <c r="D833" i="6"/>
  <c r="B834" i="6"/>
  <c r="D834" i="6"/>
  <c r="B835" i="6"/>
  <c r="D835" i="6"/>
  <c r="B836" i="6"/>
  <c r="D836" i="6"/>
  <c r="B837" i="6"/>
  <c r="D837" i="6"/>
  <c r="B838" i="6"/>
  <c r="D838" i="6"/>
  <c r="B839" i="6"/>
  <c r="D839" i="6"/>
  <c r="B840" i="6"/>
  <c r="D840" i="6"/>
  <c r="B841" i="6"/>
  <c r="D841" i="6"/>
  <c r="B842" i="6"/>
  <c r="D842" i="6"/>
  <c r="B843" i="6"/>
  <c r="D843" i="6"/>
  <c r="B844" i="6"/>
  <c r="D844" i="6"/>
  <c r="B845" i="6"/>
  <c r="D845" i="6"/>
  <c r="B846" i="6"/>
  <c r="D846" i="6"/>
  <c r="B847" i="6"/>
  <c r="D847" i="6"/>
  <c r="B848" i="6"/>
  <c r="D848" i="6"/>
  <c r="B849" i="6"/>
  <c r="D849" i="6"/>
  <c r="B850" i="6"/>
  <c r="D850" i="6"/>
  <c r="B851" i="6"/>
  <c r="D851" i="6"/>
  <c r="B852" i="6"/>
  <c r="D852" i="6"/>
  <c r="B853" i="6"/>
  <c r="D853" i="6"/>
  <c r="B854" i="6"/>
  <c r="D854" i="6"/>
  <c r="B855" i="6"/>
  <c r="D855" i="6"/>
  <c r="B856" i="6"/>
  <c r="D856" i="6"/>
  <c r="B857" i="6"/>
  <c r="D857" i="6"/>
  <c r="B858" i="6"/>
  <c r="D858" i="6"/>
  <c r="B859" i="6"/>
  <c r="D859" i="6"/>
  <c r="B860" i="6"/>
  <c r="D860" i="6"/>
  <c r="B861" i="6"/>
  <c r="D861" i="6"/>
  <c r="B862" i="6"/>
  <c r="D862" i="6"/>
  <c r="B863" i="6"/>
  <c r="D863" i="6"/>
  <c r="B864" i="6"/>
  <c r="D864" i="6"/>
  <c r="B865" i="6"/>
  <c r="D865" i="6"/>
  <c r="B866" i="6"/>
  <c r="D866" i="6"/>
  <c r="B867" i="6"/>
  <c r="D867" i="6"/>
  <c r="B868" i="6"/>
  <c r="D868" i="6"/>
  <c r="B869" i="6"/>
  <c r="D869" i="6"/>
  <c r="B870" i="6"/>
  <c r="D870" i="6"/>
  <c r="B871" i="6"/>
  <c r="D871" i="6"/>
  <c r="B872" i="6"/>
  <c r="D872" i="6"/>
  <c r="B873" i="6"/>
  <c r="D873" i="6"/>
  <c r="B874" i="6"/>
  <c r="D874" i="6"/>
  <c r="B875" i="6"/>
  <c r="D875" i="6"/>
  <c r="B876" i="6"/>
  <c r="D876" i="6"/>
  <c r="B877" i="6"/>
  <c r="D877" i="6"/>
  <c r="B878" i="6"/>
  <c r="D878" i="6"/>
  <c r="B879" i="6"/>
  <c r="D879" i="6"/>
  <c r="B880" i="6"/>
  <c r="D880" i="6"/>
  <c r="B881" i="6"/>
  <c r="D881" i="6"/>
  <c r="B882" i="6"/>
  <c r="D882" i="6"/>
  <c r="B883" i="6"/>
  <c r="D883" i="6"/>
  <c r="B884" i="6"/>
  <c r="D884" i="6"/>
  <c r="B885" i="6"/>
  <c r="D885" i="6"/>
  <c r="B886" i="6"/>
  <c r="D886" i="6"/>
  <c r="B887" i="6"/>
  <c r="D887" i="6"/>
  <c r="B888" i="6"/>
  <c r="D888" i="6"/>
  <c r="B889" i="6"/>
  <c r="D889" i="6"/>
  <c r="B890" i="6"/>
  <c r="D890" i="6"/>
  <c r="B891" i="6"/>
  <c r="D891" i="6"/>
  <c r="B892" i="6"/>
  <c r="D892" i="6"/>
  <c r="B893" i="6"/>
  <c r="D893" i="6"/>
  <c r="B894" i="6"/>
  <c r="D894" i="6"/>
  <c r="B895" i="6"/>
  <c r="D895" i="6"/>
  <c r="B896" i="6"/>
  <c r="D896" i="6"/>
  <c r="B897" i="6"/>
  <c r="D897" i="6"/>
  <c r="B898" i="6"/>
  <c r="D898" i="6"/>
  <c r="B899" i="6"/>
  <c r="D899" i="6"/>
  <c r="B900" i="6"/>
  <c r="D900" i="6"/>
  <c r="B901" i="6"/>
  <c r="D901" i="6"/>
  <c r="B902" i="6"/>
  <c r="D902" i="6"/>
  <c r="B903" i="6"/>
  <c r="D903" i="6"/>
  <c r="B904" i="6"/>
  <c r="D904" i="6"/>
  <c r="B905" i="6"/>
  <c r="D905" i="6"/>
  <c r="B906" i="6"/>
  <c r="D906" i="6"/>
  <c r="B907" i="6"/>
  <c r="D907" i="6"/>
  <c r="B908" i="6"/>
  <c r="D908" i="6"/>
  <c r="B909" i="6"/>
  <c r="D909" i="6"/>
  <c r="B910" i="6"/>
  <c r="D910" i="6"/>
  <c r="B911" i="6"/>
  <c r="D911" i="6"/>
  <c r="B912" i="6"/>
  <c r="D912" i="6"/>
  <c r="B913" i="6"/>
  <c r="D913" i="6"/>
  <c r="B914" i="6"/>
  <c r="D914" i="6"/>
  <c r="B915" i="6"/>
  <c r="D915" i="6"/>
  <c r="B916" i="6"/>
  <c r="D916" i="6"/>
  <c r="B917" i="6"/>
  <c r="D917" i="6"/>
  <c r="B918" i="6"/>
  <c r="D918" i="6"/>
  <c r="B919" i="6"/>
  <c r="D919" i="6"/>
  <c r="B920" i="6"/>
  <c r="D920" i="6"/>
  <c r="B921" i="6"/>
  <c r="D921" i="6"/>
  <c r="B922" i="6"/>
  <c r="D922" i="6"/>
  <c r="B923" i="6"/>
  <c r="D923" i="6"/>
  <c r="B924" i="6"/>
  <c r="D924" i="6"/>
  <c r="B925" i="6"/>
  <c r="D925" i="6"/>
  <c r="B926" i="6"/>
  <c r="D926" i="6"/>
  <c r="B927" i="6"/>
  <c r="D927" i="6"/>
  <c r="B928" i="6"/>
  <c r="D928" i="6"/>
  <c r="B929" i="6"/>
  <c r="D929" i="6"/>
  <c r="B930" i="6"/>
  <c r="D930" i="6"/>
  <c r="B931" i="6"/>
  <c r="D931" i="6"/>
  <c r="B932" i="6"/>
  <c r="D932" i="6"/>
  <c r="B933" i="6"/>
  <c r="D933" i="6"/>
  <c r="B934" i="6"/>
  <c r="D934" i="6"/>
  <c r="B935" i="6"/>
  <c r="D935" i="6"/>
  <c r="B936" i="6"/>
  <c r="D936" i="6"/>
  <c r="B937" i="6"/>
  <c r="D937" i="6"/>
  <c r="B938" i="6"/>
  <c r="D938" i="6"/>
  <c r="B939" i="6"/>
  <c r="D939" i="6"/>
  <c r="B940" i="6"/>
  <c r="D940" i="6"/>
  <c r="B941" i="6"/>
  <c r="D941" i="6"/>
  <c r="B942" i="6"/>
  <c r="D942" i="6"/>
  <c r="B943" i="6"/>
  <c r="D943" i="6"/>
  <c r="B944" i="6"/>
  <c r="D944" i="6"/>
  <c r="B945" i="6"/>
  <c r="D945" i="6"/>
  <c r="B946" i="6"/>
  <c r="D946" i="6"/>
  <c r="B947" i="6"/>
  <c r="D947" i="6"/>
  <c r="B948" i="6"/>
  <c r="D948" i="6"/>
  <c r="B949" i="6"/>
  <c r="D949" i="6"/>
  <c r="B950" i="6"/>
  <c r="D950" i="6"/>
  <c r="B951" i="6"/>
  <c r="D951" i="6"/>
  <c r="B952" i="6"/>
  <c r="D952" i="6"/>
  <c r="B953" i="6"/>
  <c r="D953" i="6"/>
  <c r="B954" i="6"/>
  <c r="D954" i="6"/>
  <c r="B955" i="6"/>
  <c r="D955" i="6"/>
  <c r="B956" i="6"/>
  <c r="D956" i="6"/>
  <c r="B957" i="6"/>
  <c r="D957" i="6"/>
  <c r="B958" i="6"/>
  <c r="D958" i="6"/>
  <c r="B959" i="6"/>
  <c r="D959" i="6"/>
  <c r="B960" i="6"/>
  <c r="D960" i="6"/>
  <c r="B961" i="6"/>
  <c r="D961" i="6"/>
  <c r="B962" i="6"/>
  <c r="D962" i="6"/>
  <c r="B963" i="6"/>
  <c r="D963" i="6"/>
  <c r="B964" i="6"/>
  <c r="D964" i="6"/>
  <c r="B965" i="6"/>
  <c r="D965" i="6"/>
  <c r="B966" i="6"/>
  <c r="D966" i="6"/>
  <c r="B967" i="6"/>
  <c r="D967" i="6"/>
  <c r="B968" i="6"/>
  <c r="D968" i="6"/>
  <c r="B969" i="6"/>
  <c r="D969" i="6"/>
  <c r="B970" i="6"/>
  <c r="D970" i="6"/>
  <c r="B971" i="6"/>
  <c r="D971" i="6"/>
  <c r="B972" i="6"/>
  <c r="D972" i="6"/>
  <c r="B973" i="6"/>
  <c r="D973" i="6"/>
  <c r="B974" i="6"/>
  <c r="D974" i="6"/>
  <c r="B975" i="6"/>
  <c r="D975" i="6"/>
  <c r="B976" i="6"/>
  <c r="D976" i="6"/>
  <c r="B977" i="6"/>
  <c r="D977" i="6"/>
  <c r="B978" i="6"/>
  <c r="D978" i="6"/>
  <c r="B979" i="6"/>
  <c r="D979" i="6"/>
  <c r="B980" i="6"/>
  <c r="D980" i="6"/>
  <c r="B981" i="6"/>
  <c r="D981" i="6"/>
  <c r="B982" i="6"/>
  <c r="D982" i="6"/>
  <c r="B983" i="6"/>
  <c r="D983" i="6"/>
  <c r="B984" i="6"/>
  <c r="D984" i="6"/>
  <c r="B985" i="6"/>
  <c r="D985" i="6"/>
  <c r="B986" i="6"/>
  <c r="D986" i="6"/>
  <c r="B987" i="6"/>
  <c r="D987" i="6"/>
  <c r="B988" i="6"/>
  <c r="D988" i="6"/>
  <c r="B989" i="6"/>
  <c r="D989" i="6"/>
  <c r="B990" i="6"/>
  <c r="D990" i="6"/>
  <c r="B991" i="6"/>
  <c r="D991" i="6"/>
  <c r="B992" i="6"/>
  <c r="D992" i="6"/>
  <c r="B993" i="6"/>
  <c r="D993" i="6"/>
  <c r="B994" i="6"/>
  <c r="D994" i="6"/>
  <c r="B995" i="6"/>
  <c r="D995" i="6"/>
  <c r="B996" i="6"/>
  <c r="D996" i="6"/>
  <c r="B997" i="6"/>
  <c r="D997" i="6"/>
  <c r="B998" i="6"/>
  <c r="D998" i="6"/>
  <c r="B999" i="6"/>
  <c r="D999" i="6"/>
  <c r="B1000" i="6"/>
  <c r="D1000" i="6"/>
  <c r="B1001" i="6"/>
  <c r="D1001" i="6"/>
  <c r="B1002" i="6"/>
  <c r="D1002" i="6"/>
  <c r="B1003" i="6"/>
  <c r="D1003" i="6"/>
  <c r="B1004" i="6"/>
  <c r="D1004" i="6"/>
  <c r="B1005" i="6"/>
  <c r="D1005" i="6"/>
  <c r="B1006" i="6"/>
  <c r="D1006" i="6"/>
  <c r="B1007" i="6"/>
  <c r="D1007" i="6"/>
  <c r="B1008" i="6"/>
  <c r="D1008" i="6"/>
  <c r="B1009" i="6"/>
  <c r="D1009" i="6"/>
  <c r="B1010" i="6"/>
  <c r="D1010" i="6"/>
  <c r="B1011" i="6"/>
  <c r="D1011" i="6"/>
  <c r="B1012" i="6"/>
  <c r="D1012" i="6"/>
  <c r="B1013" i="6"/>
  <c r="D1013" i="6"/>
  <c r="B1014" i="6"/>
  <c r="D1014" i="6"/>
  <c r="B1015" i="6"/>
  <c r="D1015" i="6"/>
  <c r="B1016" i="6"/>
  <c r="D1016" i="6"/>
  <c r="B1017" i="6"/>
  <c r="D1017" i="6"/>
  <c r="B1018" i="6"/>
  <c r="D1018" i="6"/>
  <c r="B1019" i="6"/>
  <c r="D1019" i="6"/>
  <c r="B1020" i="6"/>
  <c r="D1020" i="6"/>
  <c r="B1021" i="6"/>
  <c r="D1021" i="6"/>
  <c r="B1022" i="6"/>
  <c r="D1022" i="6"/>
  <c r="B1023" i="6"/>
  <c r="D1023" i="6"/>
  <c r="B1024" i="6"/>
  <c r="D1024" i="6"/>
  <c r="B1025" i="6"/>
  <c r="D1025" i="6"/>
  <c r="B1026" i="6"/>
  <c r="D1026" i="6"/>
  <c r="B1027" i="6"/>
  <c r="D1027" i="6"/>
  <c r="B1028" i="6"/>
  <c r="D1028" i="6"/>
  <c r="B1029" i="6"/>
  <c r="D1029" i="6"/>
  <c r="B1030" i="6"/>
  <c r="D1030" i="6"/>
  <c r="B1031" i="6"/>
  <c r="D1031" i="6"/>
  <c r="B1032" i="6"/>
  <c r="D1032" i="6"/>
  <c r="B1033" i="6"/>
  <c r="D1033" i="6"/>
  <c r="B1034" i="6"/>
  <c r="D1034" i="6"/>
  <c r="B1035" i="6"/>
  <c r="D1035" i="6"/>
  <c r="B1036" i="6"/>
  <c r="D1036" i="6"/>
  <c r="B1037" i="6"/>
  <c r="D1037" i="6"/>
  <c r="B1038" i="6"/>
  <c r="D1038" i="6"/>
  <c r="B1039" i="6"/>
  <c r="D1039" i="6"/>
  <c r="B1040" i="6"/>
  <c r="D1040" i="6"/>
  <c r="B1041" i="6"/>
  <c r="D1041" i="6"/>
  <c r="B1042" i="6"/>
  <c r="D1042" i="6"/>
  <c r="B1043" i="6"/>
  <c r="D1043" i="6"/>
  <c r="B1044" i="6"/>
  <c r="D1044" i="6"/>
  <c r="B1045" i="6"/>
  <c r="D1045" i="6"/>
  <c r="B1046" i="6"/>
  <c r="D1046" i="6"/>
  <c r="B1047" i="6"/>
  <c r="D1047" i="6"/>
  <c r="B1048" i="6"/>
  <c r="D1048" i="6"/>
  <c r="B1049" i="6"/>
  <c r="D1049" i="6"/>
  <c r="B1050" i="6"/>
  <c r="D1050" i="6"/>
  <c r="B1051" i="6"/>
  <c r="D1051" i="6"/>
  <c r="B1052" i="6"/>
  <c r="D1052" i="6"/>
  <c r="B1053" i="6"/>
  <c r="D1053" i="6"/>
  <c r="B1054" i="6"/>
  <c r="D1054" i="6"/>
  <c r="B1055" i="6"/>
  <c r="D1055" i="6"/>
  <c r="B1056" i="6"/>
  <c r="D1056" i="6"/>
  <c r="B1057" i="6"/>
  <c r="D1057" i="6"/>
  <c r="B1058" i="6"/>
  <c r="D1058" i="6"/>
  <c r="B1059" i="6"/>
  <c r="D1059" i="6"/>
  <c r="B1060" i="6"/>
  <c r="D1060" i="6"/>
  <c r="B1061" i="6"/>
  <c r="D1061" i="6"/>
  <c r="B1062" i="6"/>
  <c r="D1062" i="6"/>
  <c r="B1063" i="6"/>
  <c r="D1063" i="6"/>
  <c r="B1064" i="6"/>
  <c r="D1064" i="6"/>
  <c r="B1065" i="6"/>
  <c r="D1065" i="6"/>
  <c r="B1066" i="6"/>
  <c r="D1066" i="6"/>
  <c r="B1067" i="6"/>
  <c r="D1067" i="6"/>
  <c r="B1068" i="6"/>
  <c r="D1068" i="6"/>
  <c r="B1069" i="6"/>
  <c r="D1069" i="6"/>
  <c r="B1070" i="6"/>
  <c r="D1070" i="6"/>
  <c r="B1071" i="6"/>
  <c r="D1071" i="6"/>
  <c r="B1072" i="6"/>
  <c r="D1072" i="6"/>
  <c r="B1073" i="6"/>
  <c r="D1073" i="6"/>
  <c r="B1074" i="6"/>
  <c r="D1074" i="6"/>
  <c r="B1075" i="6"/>
  <c r="D1075" i="6"/>
  <c r="B1076" i="6"/>
  <c r="D1076" i="6"/>
  <c r="B1077" i="6"/>
  <c r="D1077" i="6"/>
  <c r="B1078" i="6"/>
  <c r="D1078" i="6"/>
  <c r="B1079" i="6"/>
  <c r="D1079" i="6"/>
  <c r="B1080" i="6"/>
  <c r="D1080" i="6"/>
  <c r="B1081" i="6"/>
  <c r="D1081" i="6"/>
  <c r="B1082" i="6"/>
  <c r="D1082" i="6"/>
  <c r="B1083" i="6"/>
  <c r="D1083" i="6"/>
  <c r="B1084" i="6"/>
  <c r="D1084" i="6"/>
  <c r="B1085" i="6"/>
  <c r="D1085" i="6"/>
  <c r="B1086" i="6"/>
  <c r="D1086" i="6"/>
  <c r="B1087" i="6"/>
  <c r="D1087" i="6"/>
  <c r="B1088" i="6"/>
  <c r="D1088" i="6"/>
  <c r="B1089" i="6"/>
  <c r="D1089" i="6"/>
  <c r="B1090" i="6"/>
  <c r="D1090" i="6"/>
  <c r="B1091" i="6"/>
  <c r="D1091" i="6"/>
  <c r="B1092" i="6"/>
  <c r="D1092" i="6"/>
  <c r="B1093" i="6"/>
  <c r="D1093" i="6"/>
  <c r="B1094" i="6"/>
  <c r="D1094" i="6"/>
  <c r="B1095" i="6"/>
  <c r="D1095" i="6"/>
  <c r="B1096" i="6"/>
  <c r="D1096" i="6"/>
  <c r="B1097" i="6"/>
  <c r="D1097" i="6"/>
  <c r="B1098" i="6"/>
  <c r="D1098" i="6"/>
  <c r="B1099" i="6"/>
  <c r="D1099" i="6"/>
  <c r="B1100" i="6"/>
  <c r="D1100" i="6"/>
  <c r="B1101" i="6"/>
  <c r="D1101" i="6"/>
  <c r="B1102" i="6"/>
  <c r="D1102" i="6"/>
  <c r="B1103" i="6"/>
  <c r="D1103" i="6"/>
  <c r="B1104" i="6"/>
  <c r="D1104" i="6"/>
  <c r="B1105" i="6"/>
  <c r="D1105" i="6"/>
  <c r="B1106" i="6"/>
  <c r="D1106" i="6"/>
  <c r="B1107" i="6"/>
  <c r="D1107" i="6"/>
  <c r="B1108" i="6"/>
  <c r="D1108" i="6"/>
  <c r="B1109" i="6"/>
  <c r="D1109" i="6"/>
  <c r="B1110" i="6"/>
  <c r="D1110" i="6"/>
  <c r="B1111" i="6"/>
  <c r="D1111" i="6"/>
  <c r="B1112" i="6"/>
  <c r="D1112" i="6"/>
  <c r="B1113" i="6"/>
  <c r="D1113" i="6"/>
  <c r="B1114" i="6"/>
  <c r="D1114" i="6"/>
  <c r="B1115" i="6"/>
  <c r="D1115" i="6"/>
  <c r="B1116" i="6"/>
  <c r="D1116" i="6"/>
  <c r="B1117" i="6"/>
  <c r="D1117" i="6"/>
  <c r="B1118" i="6"/>
  <c r="D1118" i="6"/>
  <c r="B1119" i="6"/>
  <c r="D1119" i="6"/>
  <c r="B1120" i="6"/>
  <c r="D1120" i="6"/>
  <c r="B1121" i="6"/>
  <c r="D1121" i="6"/>
  <c r="B1122" i="6"/>
  <c r="D1122" i="6"/>
  <c r="B1123" i="6"/>
  <c r="D1123" i="6"/>
  <c r="B1124" i="6"/>
  <c r="D1124" i="6"/>
  <c r="B1125" i="6"/>
  <c r="D1125" i="6"/>
  <c r="B1126" i="6"/>
  <c r="D1126" i="6"/>
  <c r="B1127" i="6"/>
  <c r="D1127" i="6"/>
  <c r="B1128" i="6"/>
  <c r="D1128" i="6"/>
  <c r="B1129" i="6"/>
  <c r="D1129" i="6"/>
  <c r="B1130" i="6"/>
  <c r="D1130" i="6"/>
  <c r="B1131" i="6"/>
  <c r="D1131" i="6"/>
  <c r="B1132" i="6"/>
  <c r="D1132" i="6"/>
  <c r="B1133" i="6"/>
  <c r="D1133" i="6"/>
  <c r="B1134" i="6"/>
  <c r="D1134" i="6"/>
  <c r="B1135" i="6"/>
  <c r="D1135" i="6"/>
  <c r="B1136" i="6"/>
  <c r="D1136" i="6"/>
  <c r="B1137" i="6"/>
  <c r="D1137" i="6"/>
  <c r="B1138" i="6"/>
  <c r="D1138" i="6"/>
  <c r="B1139" i="6"/>
  <c r="D1139" i="6"/>
  <c r="B1140" i="6"/>
  <c r="D1140" i="6"/>
  <c r="B1141" i="6"/>
  <c r="D1141" i="6"/>
  <c r="B1142" i="6"/>
  <c r="D1142" i="6"/>
  <c r="B1143" i="6"/>
  <c r="D1143" i="6"/>
  <c r="B1144" i="6"/>
  <c r="D1144" i="6"/>
  <c r="B1145" i="6"/>
  <c r="D1145" i="6"/>
  <c r="B1146" i="6"/>
  <c r="D1146" i="6"/>
  <c r="B1147" i="6"/>
  <c r="D1147" i="6"/>
  <c r="B1148" i="6"/>
  <c r="D1148" i="6"/>
  <c r="B1149" i="6"/>
  <c r="D1149" i="6"/>
  <c r="B1150" i="6"/>
  <c r="D1150" i="6"/>
  <c r="B1151" i="6"/>
  <c r="D1151" i="6"/>
  <c r="B1152" i="6"/>
  <c r="D1152" i="6"/>
  <c r="B1153" i="6"/>
  <c r="D1153" i="6"/>
  <c r="B1154" i="6"/>
  <c r="D1154" i="6"/>
  <c r="B1155" i="6"/>
  <c r="D1155" i="6"/>
  <c r="B1156" i="6"/>
  <c r="D1156" i="6"/>
  <c r="B1157" i="6"/>
  <c r="D1157" i="6"/>
  <c r="B1158" i="6"/>
  <c r="D1158" i="6"/>
  <c r="B1159" i="6"/>
  <c r="D1159" i="6"/>
  <c r="B1160" i="6"/>
  <c r="D1160" i="6"/>
  <c r="B1161" i="6"/>
  <c r="D1161" i="6"/>
  <c r="B1162" i="6"/>
  <c r="D1162" i="6"/>
  <c r="B1163" i="6"/>
  <c r="D1163" i="6"/>
  <c r="B1164" i="6"/>
  <c r="D1164" i="6"/>
  <c r="B1165" i="6"/>
  <c r="D1165" i="6"/>
  <c r="B1166" i="6"/>
  <c r="D1166" i="6"/>
  <c r="B1167" i="6"/>
  <c r="D1167" i="6"/>
  <c r="B1168" i="6"/>
  <c r="D1168" i="6"/>
  <c r="B1169" i="6"/>
  <c r="D1169" i="6"/>
  <c r="B1170" i="6"/>
  <c r="D1170" i="6"/>
  <c r="B1171" i="6"/>
  <c r="D1171" i="6"/>
  <c r="B1172" i="6"/>
  <c r="D1172" i="6"/>
  <c r="B1173" i="6"/>
  <c r="D1173" i="6"/>
  <c r="B1174" i="6"/>
  <c r="D1174" i="6"/>
  <c r="B1175" i="6"/>
  <c r="D1175" i="6"/>
  <c r="B1176" i="6"/>
  <c r="D1176" i="6"/>
  <c r="B1177" i="6"/>
  <c r="D1177" i="6"/>
  <c r="B1178" i="6"/>
  <c r="D1178" i="6"/>
  <c r="B1179" i="6"/>
  <c r="D1179" i="6"/>
  <c r="B1180" i="6"/>
  <c r="D1180" i="6"/>
  <c r="B1181" i="6"/>
  <c r="D1181" i="6"/>
  <c r="B1182" i="6"/>
  <c r="D1182" i="6"/>
  <c r="B1183" i="6"/>
  <c r="D1183" i="6"/>
  <c r="B1184" i="6"/>
  <c r="D1184" i="6"/>
  <c r="B1185" i="6"/>
  <c r="D1185" i="6"/>
  <c r="B1186" i="6"/>
  <c r="D1186" i="6"/>
  <c r="B1187" i="6"/>
  <c r="D1187" i="6"/>
  <c r="B1188" i="6"/>
  <c r="D1188" i="6"/>
  <c r="B1189" i="6"/>
  <c r="D1189" i="6"/>
  <c r="B1190" i="6"/>
  <c r="D1190" i="6"/>
  <c r="B1191" i="6"/>
  <c r="D1191" i="6"/>
  <c r="B1192" i="6"/>
  <c r="D1192" i="6"/>
  <c r="B1193" i="6"/>
  <c r="D1193" i="6"/>
  <c r="B1194" i="6"/>
  <c r="D1194" i="6"/>
  <c r="B1195" i="6"/>
  <c r="D1195" i="6"/>
  <c r="B1196" i="6"/>
  <c r="D1196" i="6"/>
  <c r="B1197" i="6"/>
  <c r="D1197" i="6"/>
  <c r="B1198" i="6"/>
  <c r="D1198" i="6"/>
  <c r="B1199" i="6"/>
  <c r="D1199" i="6"/>
  <c r="B1200" i="6"/>
  <c r="D1200" i="6"/>
  <c r="B1201" i="6"/>
  <c r="D1201" i="6"/>
  <c r="B1202" i="6"/>
  <c r="D1202" i="6"/>
  <c r="B1203" i="6"/>
  <c r="D1203" i="6"/>
  <c r="B1204" i="6"/>
  <c r="D1204" i="6"/>
  <c r="B1205" i="6"/>
  <c r="D1205" i="6"/>
  <c r="B1206" i="6"/>
  <c r="D1206" i="6"/>
  <c r="B1207" i="6"/>
  <c r="D1207" i="6"/>
  <c r="B1208" i="6"/>
  <c r="D1208" i="6"/>
  <c r="B1209" i="6"/>
  <c r="D1209" i="6"/>
  <c r="B1210" i="6"/>
  <c r="D1210" i="6"/>
  <c r="B1211" i="6"/>
  <c r="D1211" i="6"/>
  <c r="B1212" i="6"/>
  <c r="D1212" i="6"/>
  <c r="B1213" i="6"/>
  <c r="D1213" i="6"/>
  <c r="B1214" i="6"/>
  <c r="D1214" i="6"/>
  <c r="B1215" i="6"/>
  <c r="D1215" i="6"/>
  <c r="B1216" i="6"/>
  <c r="D1216" i="6"/>
  <c r="B1217" i="6"/>
  <c r="D1217" i="6"/>
  <c r="B1218" i="6"/>
  <c r="D1218" i="6"/>
  <c r="B1219" i="6"/>
  <c r="D1219" i="6"/>
  <c r="B1220" i="6"/>
  <c r="D1220" i="6"/>
  <c r="B1221" i="6"/>
  <c r="D1221" i="6"/>
  <c r="B1222" i="6"/>
  <c r="D1222" i="6"/>
  <c r="B1223" i="6"/>
  <c r="D1223" i="6"/>
  <c r="B1224" i="6"/>
  <c r="D1224" i="6"/>
  <c r="B1225" i="6"/>
  <c r="D1225" i="6"/>
  <c r="B1226" i="6"/>
  <c r="D1226" i="6"/>
  <c r="B1227" i="6"/>
  <c r="D1227" i="6"/>
  <c r="B1228" i="6"/>
  <c r="D1228" i="6"/>
  <c r="B1229" i="6"/>
  <c r="D1229" i="6"/>
  <c r="B1230" i="6"/>
  <c r="D1230" i="6"/>
  <c r="B1231" i="6"/>
  <c r="D1231" i="6"/>
  <c r="B1232" i="6"/>
  <c r="D1232" i="6"/>
  <c r="B1233" i="6"/>
  <c r="D1233" i="6"/>
  <c r="B1234" i="6"/>
  <c r="D1234" i="6"/>
  <c r="B1235" i="6"/>
  <c r="D1235" i="6"/>
  <c r="B1236" i="6"/>
  <c r="D1236" i="6"/>
  <c r="B1237" i="6"/>
  <c r="D1237" i="6"/>
  <c r="B1238" i="6"/>
  <c r="D1238" i="6"/>
  <c r="B1239" i="6"/>
  <c r="D1239" i="6"/>
  <c r="B1240" i="6"/>
  <c r="D1240" i="6"/>
  <c r="B1241" i="6"/>
  <c r="D1241" i="6"/>
  <c r="B1242" i="6"/>
  <c r="D1242" i="6"/>
  <c r="B1243" i="6"/>
  <c r="D1243" i="6"/>
  <c r="B1244" i="6"/>
  <c r="D1244" i="6"/>
  <c r="B1245" i="6"/>
  <c r="D1245" i="6"/>
  <c r="B1246" i="6"/>
  <c r="D1246" i="6"/>
  <c r="B1247" i="6"/>
  <c r="D1247" i="6"/>
  <c r="B1248" i="6"/>
  <c r="D1248" i="6"/>
  <c r="B1249" i="6"/>
  <c r="D1249" i="6"/>
  <c r="B1250" i="6"/>
  <c r="D1250" i="6"/>
  <c r="B1251" i="6"/>
  <c r="D1251" i="6"/>
  <c r="B1252" i="6"/>
  <c r="D1252" i="6"/>
  <c r="B1253" i="6"/>
  <c r="D1253" i="6"/>
  <c r="B1254" i="6"/>
  <c r="D1254" i="6"/>
  <c r="B1255" i="6"/>
  <c r="D1255" i="6"/>
  <c r="B1256" i="6"/>
  <c r="D1256" i="6"/>
  <c r="B1257" i="6"/>
  <c r="D1257" i="6"/>
  <c r="B1258" i="6"/>
  <c r="D1258" i="6"/>
  <c r="B1259" i="6"/>
  <c r="D1259" i="6"/>
  <c r="B1260" i="6"/>
  <c r="D1260" i="6"/>
  <c r="B1261" i="6"/>
  <c r="D1261" i="6"/>
  <c r="B1262" i="6"/>
  <c r="D1262" i="6"/>
  <c r="B1263" i="6"/>
  <c r="D1263" i="6"/>
  <c r="B1264" i="6"/>
  <c r="D1264" i="6"/>
  <c r="B1265" i="6"/>
  <c r="D1265" i="6"/>
  <c r="B1266" i="6"/>
  <c r="D1266" i="6"/>
  <c r="B1267" i="6"/>
  <c r="D1267" i="6"/>
  <c r="B1268" i="6"/>
  <c r="D1268" i="6"/>
  <c r="B1269" i="6"/>
  <c r="D1269" i="6"/>
  <c r="B1270" i="6"/>
  <c r="D1270" i="6"/>
  <c r="B1271" i="6"/>
  <c r="D1271" i="6"/>
  <c r="B1272" i="6"/>
  <c r="D1272" i="6"/>
  <c r="B1273" i="6"/>
  <c r="D1273" i="6"/>
  <c r="B1274" i="6"/>
  <c r="D1274" i="6"/>
  <c r="B1275" i="6"/>
  <c r="D1275" i="6"/>
  <c r="B1276" i="6"/>
  <c r="D1276" i="6"/>
  <c r="B1277" i="6"/>
  <c r="D1277" i="6"/>
  <c r="B1278" i="6"/>
  <c r="D1278" i="6"/>
  <c r="B1279" i="6"/>
  <c r="D1279" i="6"/>
  <c r="B1280" i="6"/>
  <c r="D1280" i="6"/>
  <c r="B1281" i="6"/>
  <c r="D1281" i="6"/>
  <c r="B1282" i="6"/>
  <c r="D1282" i="6"/>
  <c r="B1283" i="6"/>
  <c r="D1283" i="6"/>
  <c r="B1284" i="6"/>
  <c r="D1284" i="6"/>
  <c r="B1285" i="6"/>
  <c r="D1285" i="6"/>
  <c r="B1286" i="6"/>
  <c r="D1286" i="6"/>
  <c r="B1287" i="6"/>
  <c r="D1287" i="6"/>
  <c r="B1288" i="6"/>
  <c r="D1288" i="6"/>
  <c r="B1289" i="6"/>
  <c r="D1289" i="6"/>
  <c r="B1290" i="6"/>
  <c r="D1290" i="6"/>
  <c r="B1291" i="6"/>
  <c r="D1291" i="6"/>
  <c r="B1292" i="6"/>
  <c r="D1292" i="6"/>
  <c r="B1293" i="6"/>
  <c r="D1293" i="6"/>
  <c r="B1294" i="6"/>
  <c r="D1294" i="6"/>
  <c r="B1295" i="6"/>
  <c r="D1295" i="6"/>
  <c r="B1296" i="6"/>
  <c r="D1296" i="6"/>
  <c r="B1297" i="6"/>
  <c r="D1297" i="6"/>
  <c r="B1298" i="6"/>
  <c r="D1298" i="6"/>
  <c r="B1299" i="6"/>
  <c r="D1299" i="6"/>
  <c r="B1300" i="6"/>
  <c r="D1300" i="6"/>
  <c r="B1301" i="6"/>
  <c r="D1301" i="6"/>
  <c r="B1302" i="6"/>
  <c r="D1302" i="6"/>
  <c r="B1303" i="6"/>
  <c r="D1303" i="6"/>
  <c r="B1304" i="6"/>
  <c r="D1304" i="6"/>
  <c r="B1305" i="6"/>
  <c r="D1305" i="6"/>
  <c r="B1306" i="6"/>
  <c r="D1306" i="6"/>
  <c r="B1307" i="6"/>
  <c r="D1307" i="6"/>
  <c r="B1308" i="6"/>
  <c r="D1308" i="6"/>
  <c r="B1309" i="6"/>
  <c r="D1309" i="6"/>
  <c r="B1310" i="6"/>
  <c r="D1310" i="6"/>
  <c r="B1311" i="6"/>
  <c r="D1311" i="6"/>
  <c r="B1312" i="6"/>
  <c r="D1312" i="6"/>
  <c r="B1313" i="6"/>
  <c r="D1313" i="6"/>
  <c r="B1314" i="6"/>
  <c r="D1314" i="6"/>
  <c r="B1315" i="6"/>
  <c r="D1315" i="6"/>
  <c r="B1316" i="6"/>
  <c r="D1316" i="6"/>
  <c r="B1317" i="6"/>
  <c r="D1317" i="6"/>
  <c r="B1318" i="6"/>
  <c r="D1318" i="6"/>
  <c r="B1319" i="6"/>
  <c r="D1319" i="6"/>
  <c r="B1320" i="6"/>
  <c r="D1320" i="6"/>
  <c r="B1321" i="6"/>
  <c r="D1321" i="6"/>
  <c r="B1322" i="6"/>
  <c r="D1322" i="6"/>
  <c r="B1323" i="6"/>
  <c r="D1323" i="6"/>
  <c r="B1324" i="6"/>
  <c r="D1324" i="6"/>
  <c r="B1325" i="6"/>
  <c r="D1325" i="6"/>
  <c r="B1326" i="6"/>
  <c r="D1326" i="6"/>
  <c r="B1327" i="6"/>
  <c r="D1327" i="6"/>
  <c r="B1328" i="6"/>
  <c r="D1328" i="6"/>
  <c r="B1329" i="6"/>
  <c r="D1329" i="6"/>
  <c r="B1330" i="6"/>
  <c r="D1330" i="6"/>
  <c r="B1331" i="6"/>
  <c r="D1331" i="6"/>
  <c r="B1332" i="6"/>
  <c r="D1332" i="6"/>
  <c r="B1333" i="6"/>
  <c r="D1333" i="6"/>
  <c r="B1334" i="6"/>
  <c r="D1334" i="6"/>
  <c r="B1335" i="6"/>
  <c r="D1335" i="6"/>
  <c r="B1336" i="6"/>
  <c r="D1336" i="6"/>
  <c r="B1337" i="6"/>
  <c r="D1337" i="6"/>
  <c r="B1338" i="6"/>
  <c r="D1338" i="6"/>
  <c r="B1339" i="6"/>
  <c r="D1339" i="6"/>
  <c r="B1340" i="6"/>
  <c r="D1340" i="6"/>
  <c r="B1341" i="6"/>
  <c r="D1341" i="6"/>
  <c r="B1342" i="6"/>
  <c r="D1342" i="6"/>
  <c r="B1343" i="6"/>
  <c r="D1343" i="6"/>
  <c r="B1344" i="6"/>
  <c r="D1344" i="6"/>
  <c r="B1345" i="6"/>
  <c r="D1345" i="6"/>
  <c r="B1346" i="6"/>
  <c r="D1346" i="6"/>
  <c r="B1347" i="6"/>
  <c r="D1347" i="6"/>
  <c r="B1348" i="6"/>
  <c r="D1348" i="6"/>
  <c r="B1349" i="6"/>
  <c r="D1349" i="6"/>
  <c r="B1350" i="6"/>
  <c r="D1350" i="6"/>
  <c r="B1351" i="6"/>
  <c r="D1351" i="6"/>
  <c r="B1352" i="6"/>
  <c r="D1352" i="6"/>
  <c r="B1353" i="6"/>
  <c r="D1353" i="6"/>
  <c r="B1354" i="6"/>
  <c r="D1354" i="6"/>
  <c r="B1355" i="6"/>
  <c r="D1355" i="6"/>
  <c r="B1356" i="6"/>
  <c r="D1356" i="6"/>
  <c r="B1357" i="6"/>
  <c r="D1357" i="6"/>
  <c r="B1358" i="6"/>
  <c r="D1358" i="6"/>
  <c r="B1359" i="6"/>
  <c r="D1359" i="6"/>
  <c r="B1360" i="6"/>
  <c r="D1360" i="6"/>
  <c r="B1361" i="6"/>
  <c r="D1361" i="6"/>
  <c r="B1362" i="6"/>
  <c r="D1362" i="6"/>
  <c r="B1363" i="6"/>
  <c r="D1363" i="6"/>
  <c r="B1364" i="6"/>
  <c r="D1364" i="6"/>
  <c r="B1365" i="6"/>
  <c r="D1365" i="6"/>
  <c r="B1366" i="6"/>
  <c r="D1366" i="6"/>
  <c r="B1367" i="6"/>
  <c r="D1367" i="6"/>
  <c r="B1368" i="6"/>
  <c r="D1368" i="6"/>
  <c r="B1369" i="6"/>
  <c r="D1369" i="6"/>
  <c r="B1370" i="6"/>
  <c r="D1370" i="6"/>
  <c r="B1371" i="6"/>
  <c r="D1371" i="6"/>
  <c r="B1372" i="6"/>
  <c r="D1372" i="6"/>
  <c r="B1373" i="6"/>
  <c r="D1373" i="6"/>
  <c r="B1374" i="6"/>
  <c r="D1374" i="6"/>
  <c r="B1375" i="6"/>
  <c r="D1375" i="6"/>
  <c r="B1376" i="6"/>
  <c r="D1376" i="6"/>
  <c r="B1377" i="6"/>
  <c r="D1377" i="6"/>
  <c r="B1378" i="6"/>
  <c r="D1378" i="6"/>
  <c r="B1379" i="6"/>
  <c r="D1379" i="6"/>
  <c r="B1380" i="6"/>
  <c r="D1380" i="6"/>
  <c r="B1381" i="6"/>
  <c r="D1381" i="6"/>
  <c r="B1382" i="6"/>
  <c r="D1382" i="6"/>
  <c r="B1383" i="6"/>
  <c r="D1383" i="6"/>
  <c r="B1384" i="6"/>
  <c r="D1384" i="6"/>
  <c r="B1385" i="6"/>
  <c r="D1385" i="6"/>
  <c r="B1386" i="6"/>
  <c r="D1386" i="6"/>
  <c r="B1387" i="6"/>
  <c r="D1387" i="6"/>
  <c r="B1388" i="6"/>
  <c r="D1388" i="6"/>
  <c r="B1389" i="6"/>
  <c r="D1389" i="6"/>
  <c r="B1390" i="6"/>
  <c r="D1390" i="6"/>
  <c r="B1391" i="6"/>
  <c r="D1391" i="6"/>
  <c r="B1392" i="6"/>
  <c r="D1392" i="6"/>
  <c r="B1393" i="6"/>
  <c r="D1393" i="6"/>
  <c r="B1394" i="6"/>
  <c r="D1394" i="6"/>
  <c r="B1395" i="6"/>
  <c r="D1395" i="6"/>
  <c r="B1396" i="6"/>
  <c r="D1396" i="6"/>
  <c r="B1397" i="6"/>
  <c r="D1397" i="6"/>
  <c r="B1398" i="6"/>
  <c r="D1398" i="6"/>
  <c r="B1399" i="6"/>
  <c r="D1399" i="6"/>
  <c r="B1400" i="6"/>
  <c r="D1400" i="6"/>
  <c r="B1401" i="6"/>
  <c r="D1401" i="6"/>
  <c r="B1402" i="6"/>
  <c r="D1402" i="6"/>
  <c r="B1403" i="6"/>
  <c r="D1403" i="6"/>
  <c r="B1404" i="6"/>
  <c r="D1404" i="6"/>
  <c r="B1405" i="6"/>
  <c r="D1405" i="6"/>
  <c r="B1406" i="6"/>
  <c r="D1406" i="6"/>
  <c r="B1407" i="6"/>
  <c r="D1407" i="6"/>
  <c r="B1408" i="6"/>
  <c r="D1408" i="6"/>
  <c r="B1409" i="6"/>
  <c r="D1409" i="6"/>
  <c r="B1410" i="6"/>
  <c r="D1410" i="6"/>
  <c r="B1411" i="6"/>
  <c r="D1411" i="6"/>
  <c r="B1412" i="6"/>
  <c r="D1412" i="6"/>
  <c r="B1413" i="6"/>
  <c r="D1413" i="6"/>
  <c r="B1414" i="6"/>
  <c r="D1414" i="6"/>
  <c r="B1415" i="6"/>
  <c r="D1415" i="6"/>
  <c r="B1416" i="6"/>
  <c r="D1416" i="6"/>
  <c r="B1417" i="6"/>
  <c r="D1417" i="6"/>
  <c r="B1418" i="6"/>
  <c r="D1418" i="6"/>
  <c r="B1419" i="6"/>
  <c r="D1419" i="6"/>
  <c r="B1420" i="6"/>
  <c r="D1420" i="6"/>
  <c r="B1421" i="6"/>
  <c r="D1421" i="6"/>
  <c r="B1422" i="6"/>
  <c r="D1422" i="6"/>
  <c r="B1423" i="6"/>
  <c r="D1423" i="6"/>
  <c r="B1424" i="6"/>
  <c r="D1424" i="6"/>
  <c r="B1425" i="6"/>
  <c r="D1425" i="6"/>
  <c r="B1426" i="6"/>
  <c r="D1426" i="6"/>
  <c r="B1427" i="6"/>
  <c r="D1427" i="6"/>
  <c r="B1428" i="6"/>
  <c r="D1428" i="6"/>
  <c r="B1429" i="6"/>
  <c r="D1429" i="6"/>
  <c r="B1430" i="6"/>
  <c r="D1430" i="6"/>
  <c r="B1431" i="6"/>
  <c r="D1431" i="6"/>
  <c r="B1432" i="6"/>
  <c r="D1432" i="6"/>
  <c r="B1433" i="6"/>
  <c r="D1433" i="6"/>
  <c r="B1434" i="6"/>
  <c r="D1434" i="6"/>
  <c r="B1435" i="6"/>
  <c r="D1435" i="6"/>
  <c r="B1436" i="6"/>
  <c r="D1436" i="6"/>
  <c r="B1437" i="6"/>
  <c r="D1437" i="6"/>
  <c r="B1438" i="6"/>
  <c r="D1438" i="6"/>
  <c r="B1439" i="6"/>
  <c r="D1439" i="6"/>
  <c r="B1440" i="6"/>
  <c r="D1440" i="6"/>
  <c r="B1441" i="6"/>
  <c r="D1441" i="6"/>
  <c r="B1442" i="6"/>
  <c r="D1442" i="6"/>
  <c r="B1443" i="6"/>
  <c r="D1443" i="6"/>
  <c r="B1444" i="6"/>
  <c r="D1444" i="6"/>
  <c r="B1445" i="6"/>
  <c r="D1445" i="6"/>
  <c r="B1446" i="6"/>
  <c r="D1446" i="6"/>
  <c r="B1447" i="6"/>
  <c r="D1447" i="6"/>
  <c r="B1448" i="6"/>
  <c r="D1448" i="6"/>
  <c r="B1449" i="6"/>
  <c r="D1449" i="6"/>
  <c r="B1450" i="6"/>
  <c r="D1450" i="6"/>
  <c r="B1451" i="6"/>
  <c r="D1451" i="6"/>
  <c r="B1452" i="6"/>
  <c r="D1452" i="6"/>
  <c r="B1453" i="6"/>
  <c r="D1453" i="6"/>
  <c r="B1454" i="6"/>
  <c r="D1454" i="6"/>
  <c r="B1455" i="6"/>
  <c r="D1455" i="6"/>
  <c r="B1456" i="6"/>
  <c r="D1456" i="6"/>
  <c r="B1457" i="6"/>
  <c r="D1457" i="6"/>
  <c r="B1458" i="6"/>
  <c r="D1458" i="6"/>
  <c r="B1459" i="6"/>
  <c r="D1459" i="6"/>
  <c r="B1460" i="6"/>
  <c r="D1460" i="6"/>
  <c r="B1461" i="6"/>
  <c r="D1461" i="6"/>
  <c r="B1462" i="6"/>
  <c r="D1462" i="6"/>
  <c r="B1463" i="6"/>
  <c r="D1463" i="6"/>
  <c r="B1464" i="6"/>
  <c r="D1464" i="6"/>
  <c r="B1465" i="6"/>
  <c r="D1465" i="6"/>
  <c r="B1466" i="6"/>
  <c r="D1466" i="6"/>
  <c r="B1467" i="6"/>
  <c r="D1467" i="6"/>
  <c r="B1468" i="6"/>
  <c r="D1468" i="6"/>
  <c r="B1469" i="6"/>
  <c r="D1469" i="6"/>
  <c r="B1470" i="6"/>
  <c r="D1470" i="6"/>
  <c r="B1471" i="6"/>
  <c r="D1471" i="6"/>
  <c r="B1472" i="6"/>
  <c r="D1472" i="6"/>
  <c r="B1473" i="6"/>
  <c r="D1473" i="6"/>
  <c r="B1474" i="6"/>
  <c r="D1474" i="6"/>
  <c r="B1475" i="6"/>
  <c r="D1475" i="6"/>
  <c r="B1476" i="6"/>
  <c r="D1476" i="6"/>
  <c r="B1477" i="6"/>
  <c r="D1477" i="6"/>
  <c r="B1478" i="6"/>
  <c r="D1478" i="6"/>
  <c r="B1479" i="6"/>
  <c r="D1479" i="6"/>
  <c r="B1480" i="6"/>
  <c r="D1480" i="6"/>
  <c r="B1481" i="6"/>
  <c r="D1481" i="6"/>
  <c r="B1482" i="6"/>
  <c r="D1482" i="6"/>
  <c r="B1483" i="6"/>
  <c r="D1483" i="6"/>
  <c r="B1484" i="6"/>
  <c r="D1484" i="6"/>
  <c r="B1485" i="6"/>
  <c r="D1485" i="6"/>
  <c r="B1486" i="6"/>
  <c r="D1486" i="6"/>
  <c r="B1487" i="6"/>
  <c r="D1487" i="6"/>
  <c r="B1488" i="6"/>
  <c r="D1488" i="6"/>
  <c r="B1489" i="6"/>
  <c r="D1489" i="6"/>
  <c r="B1490" i="6"/>
  <c r="D1490" i="6"/>
  <c r="B1491" i="6"/>
  <c r="D1491" i="6"/>
  <c r="B1492" i="6"/>
  <c r="D1492" i="6"/>
  <c r="B1493" i="6"/>
  <c r="D1493" i="6"/>
  <c r="B1494" i="6"/>
  <c r="D1494" i="6"/>
  <c r="B1495" i="6"/>
  <c r="D1495" i="6"/>
  <c r="B1496" i="6"/>
  <c r="D1496" i="6"/>
  <c r="B1497" i="6"/>
  <c r="D1497" i="6"/>
  <c r="B1498" i="6"/>
  <c r="D1498" i="6"/>
  <c r="B1499" i="6"/>
  <c r="D1499" i="6"/>
  <c r="B1500" i="6"/>
  <c r="D1500" i="6"/>
  <c r="B1501" i="6"/>
  <c r="D1501" i="6"/>
  <c r="B1502" i="6"/>
  <c r="D1502" i="6"/>
  <c r="B1503" i="6"/>
  <c r="D1503" i="6"/>
  <c r="B1504" i="6"/>
  <c r="D1504" i="6"/>
  <c r="B1505" i="6"/>
  <c r="D1505" i="6"/>
  <c r="B1506" i="6"/>
  <c r="D1506" i="6"/>
  <c r="B1507" i="6"/>
  <c r="D1507" i="6"/>
  <c r="B1508" i="6"/>
  <c r="D1508" i="6"/>
  <c r="B1509" i="6"/>
  <c r="D1509" i="6"/>
  <c r="B1510" i="6"/>
  <c r="D1510" i="6"/>
  <c r="B1511" i="6"/>
  <c r="D1511" i="6"/>
  <c r="B1512" i="6"/>
  <c r="D1512" i="6"/>
  <c r="B1513" i="6"/>
  <c r="D1513" i="6"/>
  <c r="B1514" i="6"/>
  <c r="D1514" i="6"/>
  <c r="B1515" i="6"/>
  <c r="D1515" i="6"/>
  <c r="B1516" i="6"/>
  <c r="D1516" i="6"/>
  <c r="B1517" i="6"/>
  <c r="D1517" i="6"/>
  <c r="B1518" i="6"/>
  <c r="D1518" i="6"/>
  <c r="B1519" i="6"/>
  <c r="D1519" i="6"/>
  <c r="B1520" i="6"/>
  <c r="D1520" i="6"/>
  <c r="B1521" i="6"/>
  <c r="D1521" i="6"/>
  <c r="B1522" i="6"/>
  <c r="D1522" i="6"/>
  <c r="B1523" i="6"/>
  <c r="D1523" i="6"/>
  <c r="B1524" i="6"/>
  <c r="D1524" i="6"/>
  <c r="B1525" i="6"/>
  <c r="D1525" i="6"/>
  <c r="B1526" i="6"/>
  <c r="D1526" i="6"/>
  <c r="B1527" i="6"/>
  <c r="D1527" i="6"/>
  <c r="B1528" i="6"/>
  <c r="D1528" i="6"/>
  <c r="B1529" i="6"/>
  <c r="D1529" i="6"/>
  <c r="B1530" i="6"/>
  <c r="D1530" i="6"/>
  <c r="B1531" i="6"/>
  <c r="D1531" i="6"/>
  <c r="B1532" i="6"/>
  <c r="D1532" i="6"/>
  <c r="B1533" i="6"/>
  <c r="D1533" i="6"/>
  <c r="B1534" i="6"/>
  <c r="D1534" i="6"/>
  <c r="B1535" i="6"/>
  <c r="D1535" i="6"/>
  <c r="B1536" i="6"/>
  <c r="D1536" i="6"/>
  <c r="B1537" i="6"/>
  <c r="D1537" i="6"/>
  <c r="B1538" i="6"/>
  <c r="D1538" i="6"/>
  <c r="B1539" i="6"/>
  <c r="D1539" i="6"/>
  <c r="B1540" i="6"/>
  <c r="D1540" i="6"/>
  <c r="B1541" i="6"/>
  <c r="D1541" i="6"/>
  <c r="B1542" i="6"/>
  <c r="D1542" i="6"/>
  <c r="B1543" i="6"/>
  <c r="D1543" i="6"/>
  <c r="B1544" i="6"/>
  <c r="D1544" i="6"/>
  <c r="B1545" i="6"/>
  <c r="D1545" i="6"/>
  <c r="B1546" i="6"/>
  <c r="D1546" i="6"/>
  <c r="B1547" i="6"/>
  <c r="D1547" i="6"/>
  <c r="B1548" i="6"/>
  <c r="D1548" i="6"/>
  <c r="B1549" i="6"/>
  <c r="D1549" i="6"/>
  <c r="B1550" i="6"/>
  <c r="D1550" i="6"/>
  <c r="B1551" i="6"/>
  <c r="D1551" i="6"/>
  <c r="B1552" i="6"/>
  <c r="D1552" i="6"/>
  <c r="B1553" i="6"/>
  <c r="D1553" i="6"/>
  <c r="B1554" i="6"/>
  <c r="D1554" i="6"/>
  <c r="B1555" i="6"/>
  <c r="D1555" i="6"/>
  <c r="B1556" i="6"/>
  <c r="D1556" i="6"/>
  <c r="B1557" i="6"/>
  <c r="D1557" i="6"/>
  <c r="B1558" i="6"/>
  <c r="D1558" i="6"/>
  <c r="B1559" i="6"/>
  <c r="D1559" i="6"/>
  <c r="B1560" i="6"/>
  <c r="D1560" i="6"/>
  <c r="B1561" i="6"/>
  <c r="D1561" i="6"/>
  <c r="B1562" i="6"/>
  <c r="D1562" i="6"/>
  <c r="B1563" i="6"/>
  <c r="D1563" i="6"/>
  <c r="B1564" i="6"/>
  <c r="D1564" i="6"/>
  <c r="B1565" i="6"/>
  <c r="D1565" i="6"/>
  <c r="B1566" i="6"/>
  <c r="D1566" i="6"/>
  <c r="B1567" i="6"/>
  <c r="D1567" i="6"/>
  <c r="B1568" i="6"/>
  <c r="D1568" i="6"/>
  <c r="B1569" i="6"/>
  <c r="D1569" i="6"/>
  <c r="B1570" i="6"/>
  <c r="D1570" i="6"/>
  <c r="B1571" i="6"/>
  <c r="D1571" i="6"/>
  <c r="B1572" i="6"/>
  <c r="D1572" i="6"/>
  <c r="B1573" i="6"/>
  <c r="D1573" i="6"/>
  <c r="B1574" i="6"/>
  <c r="D1574" i="6"/>
  <c r="B1575" i="6"/>
  <c r="D1575" i="6"/>
  <c r="B1576" i="6"/>
  <c r="D1576" i="6"/>
  <c r="B1577" i="6"/>
  <c r="D1577" i="6"/>
  <c r="B1578" i="6"/>
  <c r="D1578" i="6"/>
  <c r="B1579" i="6"/>
  <c r="D1579" i="6"/>
  <c r="B1580" i="6"/>
  <c r="D1580" i="6"/>
  <c r="B1581" i="6"/>
  <c r="D1581" i="6"/>
  <c r="B1582" i="6"/>
  <c r="D1582" i="6"/>
  <c r="B1583" i="6"/>
  <c r="D1583" i="6"/>
  <c r="B1584" i="6"/>
  <c r="D1584" i="6"/>
  <c r="B1585" i="6"/>
  <c r="D1585" i="6"/>
  <c r="B1586" i="6"/>
  <c r="D1586" i="6"/>
  <c r="B1587" i="6"/>
  <c r="D1587" i="6"/>
  <c r="B1588" i="6"/>
  <c r="D1588" i="6"/>
  <c r="B1589" i="6"/>
  <c r="D1589" i="6"/>
  <c r="B1590" i="6"/>
  <c r="D1590" i="6"/>
  <c r="B1591" i="6"/>
  <c r="D1591" i="6"/>
  <c r="B1592" i="6"/>
  <c r="D1592" i="6"/>
  <c r="B1593" i="6"/>
  <c r="D1593" i="6"/>
  <c r="B1594" i="6"/>
  <c r="D1594" i="6"/>
  <c r="B1595" i="6"/>
  <c r="D1595" i="6"/>
  <c r="B1596" i="6"/>
  <c r="D1596" i="6"/>
  <c r="B1597" i="6"/>
  <c r="D1597" i="6"/>
  <c r="B1598" i="6"/>
  <c r="D1598" i="6"/>
  <c r="B1599" i="6"/>
  <c r="D1599" i="6"/>
  <c r="B1600" i="6"/>
  <c r="D1600" i="6"/>
  <c r="B1601" i="6"/>
  <c r="D1601" i="6"/>
  <c r="B1602" i="6"/>
  <c r="D1602" i="6"/>
  <c r="B1603" i="6"/>
  <c r="D1603" i="6"/>
  <c r="B1604" i="6"/>
  <c r="D1604" i="6"/>
  <c r="B1605" i="6"/>
  <c r="D1605" i="6"/>
  <c r="B1606" i="6"/>
  <c r="D1606" i="6"/>
  <c r="B1607" i="6"/>
  <c r="D1607" i="6"/>
  <c r="B1608" i="6"/>
  <c r="D1608" i="6"/>
  <c r="B1609" i="6"/>
  <c r="D1609" i="6"/>
  <c r="B1610" i="6"/>
  <c r="D1610" i="6"/>
  <c r="B1611" i="6"/>
  <c r="D1611" i="6"/>
  <c r="B1612" i="6"/>
  <c r="D1612" i="6"/>
  <c r="B1613" i="6"/>
  <c r="D1613" i="6"/>
  <c r="B1614" i="6"/>
  <c r="D1614" i="6"/>
  <c r="B1615" i="6"/>
  <c r="D1615" i="6"/>
  <c r="B1616" i="6"/>
  <c r="D1616" i="6"/>
  <c r="B1617" i="6"/>
  <c r="D1617" i="6"/>
  <c r="B1618" i="6"/>
  <c r="D1618" i="6"/>
  <c r="B1619" i="6"/>
  <c r="D1619" i="6"/>
  <c r="B1620" i="6"/>
  <c r="D1620" i="6"/>
  <c r="B1621" i="6"/>
  <c r="D1621" i="6"/>
  <c r="B1622" i="6"/>
  <c r="D1622" i="6"/>
  <c r="B1623" i="6"/>
  <c r="D1623" i="6"/>
  <c r="B1624" i="6"/>
  <c r="D1624" i="6"/>
  <c r="B1625" i="6"/>
  <c r="D1625" i="6"/>
  <c r="B1626" i="6"/>
  <c r="D1626" i="6"/>
  <c r="B1627" i="6"/>
  <c r="D1627" i="6"/>
  <c r="B1628" i="6"/>
  <c r="D1628" i="6"/>
  <c r="B1629" i="6"/>
  <c r="D1629" i="6"/>
  <c r="B1630" i="6"/>
  <c r="D1630" i="6"/>
  <c r="B1631" i="6"/>
  <c r="D1631" i="6"/>
  <c r="B1632" i="6"/>
  <c r="D1632" i="6"/>
  <c r="B1633" i="6"/>
  <c r="D1633" i="6"/>
  <c r="B1634" i="6"/>
  <c r="D1634" i="6"/>
  <c r="B1635" i="6"/>
  <c r="D1635" i="6"/>
  <c r="B1636" i="6"/>
  <c r="D1636" i="6"/>
  <c r="B1637" i="6"/>
  <c r="D1637" i="6"/>
  <c r="B1638" i="6"/>
  <c r="D1638" i="6"/>
  <c r="B1639" i="6"/>
  <c r="D1639" i="6"/>
  <c r="B1640" i="6"/>
  <c r="D1640" i="6"/>
  <c r="B1641" i="6"/>
  <c r="D1641" i="6"/>
  <c r="B1642" i="6"/>
  <c r="D1642" i="6"/>
  <c r="B1643" i="6"/>
  <c r="D1643" i="6"/>
  <c r="B1644" i="6"/>
  <c r="D1644" i="6"/>
  <c r="B1645" i="6"/>
  <c r="D1645" i="6"/>
  <c r="B1646" i="6"/>
  <c r="D1646" i="6"/>
  <c r="B1647" i="6"/>
  <c r="D1647" i="6"/>
  <c r="B1648" i="6"/>
  <c r="D1648" i="6"/>
  <c r="B1649" i="6"/>
  <c r="D1649" i="6"/>
  <c r="B1650" i="6"/>
  <c r="D1650" i="6"/>
  <c r="B1651" i="6"/>
  <c r="D1651" i="6"/>
  <c r="B1652" i="6"/>
  <c r="D1652" i="6"/>
  <c r="B1653" i="6"/>
  <c r="D1653" i="6"/>
  <c r="B1654" i="6"/>
  <c r="D1654" i="6"/>
  <c r="B1655" i="6"/>
  <c r="D1655" i="6"/>
  <c r="B1656" i="6"/>
  <c r="D1656" i="6"/>
  <c r="B1657" i="6"/>
  <c r="D1657" i="6"/>
  <c r="B1658" i="6"/>
  <c r="D1658" i="6"/>
  <c r="B1659" i="6"/>
  <c r="D1659" i="6"/>
  <c r="B1660" i="6"/>
  <c r="D1660" i="6"/>
  <c r="B1661" i="6"/>
  <c r="D1661" i="6"/>
  <c r="B1662" i="6"/>
  <c r="D1662" i="6"/>
  <c r="B1663" i="6"/>
  <c r="D1663" i="6"/>
  <c r="B1664" i="6"/>
  <c r="D1664" i="6"/>
  <c r="B1665" i="6"/>
  <c r="D1665" i="6"/>
  <c r="B1666" i="6"/>
  <c r="D1666" i="6"/>
  <c r="B1667" i="6"/>
  <c r="D1667" i="6"/>
  <c r="B1668" i="6"/>
  <c r="D1668" i="6"/>
  <c r="B1669" i="6"/>
  <c r="D1669" i="6"/>
  <c r="B1670" i="6"/>
  <c r="D1670" i="6"/>
  <c r="B1671" i="6"/>
  <c r="D1671" i="6"/>
  <c r="B1672" i="6"/>
  <c r="D1672" i="6"/>
  <c r="B1673" i="6"/>
  <c r="D1673" i="6"/>
  <c r="B1674" i="6"/>
  <c r="D1674" i="6"/>
  <c r="B1675" i="6"/>
  <c r="D1675" i="6"/>
  <c r="B1676" i="6"/>
  <c r="D1676" i="6"/>
  <c r="B1677" i="6"/>
  <c r="D1677" i="6"/>
  <c r="B1678" i="6"/>
  <c r="D1678" i="6"/>
  <c r="B1679" i="6"/>
  <c r="D1679" i="6"/>
  <c r="B1680" i="6"/>
  <c r="D1680" i="6"/>
  <c r="B1681" i="6"/>
  <c r="D1681" i="6"/>
  <c r="B1682" i="6"/>
  <c r="D1682" i="6"/>
  <c r="B1683" i="6"/>
  <c r="D1683" i="6"/>
  <c r="B1684" i="6"/>
  <c r="D1684" i="6"/>
  <c r="B1685" i="6"/>
  <c r="D1685" i="6"/>
  <c r="B1686" i="6"/>
  <c r="D1686" i="6"/>
  <c r="B1687" i="6"/>
  <c r="D1687" i="6"/>
  <c r="B1688" i="6"/>
  <c r="D1688" i="6"/>
  <c r="B1689" i="6"/>
  <c r="D1689" i="6"/>
  <c r="B1690" i="6"/>
  <c r="D1690" i="6"/>
  <c r="B1691" i="6"/>
  <c r="D1691" i="6"/>
  <c r="B1692" i="6"/>
  <c r="D1692" i="6"/>
  <c r="B1693" i="6"/>
  <c r="D1693" i="6"/>
  <c r="B1694" i="6"/>
  <c r="D1694" i="6"/>
  <c r="B1695" i="6"/>
  <c r="D1695" i="6"/>
  <c r="B1696" i="6"/>
  <c r="D1696" i="6"/>
  <c r="B1697" i="6"/>
  <c r="D1697" i="6"/>
  <c r="B1698" i="6"/>
  <c r="D1698" i="6"/>
  <c r="B1699" i="6"/>
  <c r="D1699" i="6"/>
  <c r="B1700" i="6"/>
  <c r="D1700" i="6"/>
  <c r="B1701" i="6"/>
  <c r="D1701" i="6"/>
  <c r="B1702" i="6"/>
  <c r="D1702" i="6"/>
  <c r="B1703" i="6"/>
  <c r="D1703" i="6"/>
  <c r="B1704" i="6"/>
  <c r="D1704" i="6"/>
  <c r="B1705" i="6"/>
  <c r="D1705" i="6"/>
  <c r="B1706" i="6"/>
  <c r="D1706" i="6"/>
  <c r="B1707" i="6"/>
  <c r="D1707" i="6"/>
  <c r="B1708" i="6"/>
  <c r="D1708" i="6"/>
  <c r="B1709" i="6"/>
  <c r="D1709" i="6"/>
  <c r="B1710" i="6"/>
  <c r="D1710" i="6"/>
  <c r="B1711" i="6"/>
  <c r="D1711" i="6"/>
  <c r="B1712" i="6"/>
  <c r="D1712" i="6"/>
  <c r="B1713" i="6"/>
  <c r="D1713" i="6"/>
  <c r="B1714" i="6"/>
  <c r="D1714" i="6"/>
  <c r="B1715" i="6"/>
  <c r="D1715" i="6"/>
  <c r="B1716" i="6"/>
  <c r="D1716" i="6"/>
  <c r="B1717" i="6"/>
  <c r="D1717" i="6"/>
  <c r="B1718" i="6"/>
  <c r="D1718" i="6"/>
  <c r="B1719" i="6"/>
  <c r="D1719" i="6"/>
  <c r="B1720" i="6"/>
  <c r="D1720" i="6"/>
  <c r="B1721" i="6"/>
  <c r="D1721" i="6"/>
  <c r="B1722" i="6"/>
  <c r="D1722" i="6"/>
  <c r="B1723" i="6"/>
  <c r="D1723" i="6"/>
  <c r="B1724" i="6"/>
  <c r="D1724" i="6"/>
  <c r="B1725" i="6"/>
  <c r="D1725" i="6"/>
  <c r="B1726" i="6"/>
  <c r="D1726" i="6"/>
  <c r="B1727" i="6"/>
  <c r="D1727" i="6"/>
  <c r="B1728" i="6"/>
  <c r="D1728" i="6"/>
  <c r="B1729" i="6"/>
  <c r="D1729" i="6"/>
  <c r="B1730" i="6"/>
  <c r="D1730" i="6"/>
  <c r="B1731" i="6"/>
  <c r="D1731" i="6"/>
  <c r="B1732" i="6"/>
  <c r="D1732" i="6"/>
  <c r="B1733" i="6"/>
  <c r="D1733" i="6"/>
  <c r="B1734" i="6"/>
  <c r="D1734" i="6"/>
  <c r="B1735" i="6"/>
  <c r="D1735" i="6"/>
  <c r="B1736" i="6"/>
  <c r="D1736" i="6"/>
  <c r="B1737" i="6"/>
  <c r="D1737" i="6"/>
  <c r="B1738" i="6"/>
  <c r="D1738" i="6"/>
  <c r="B1739" i="6"/>
  <c r="D1739" i="6"/>
  <c r="B1740" i="6"/>
  <c r="D1740" i="6"/>
  <c r="B1741" i="6"/>
  <c r="D1741" i="6"/>
  <c r="B1742" i="6"/>
  <c r="D1742" i="6"/>
  <c r="B1743" i="6"/>
  <c r="D1743" i="6"/>
  <c r="B1744" i="6"/>
  <c r="D1744" i="6"/>
  <c r="B1745" i="6"/>
  <c r="D1745" i="6"/>
  <c r="B1746" i="6"/>
  <c r="D1746" i="6"/>
  <c r="B1747" i="6"/>
  <c r="D1747" i="6"/>
  <c r="B1748" i="6"/>
  <c r="D1748" i="6"/>
  <c r="B1749" i="6"/>
  <c r="D1749" i="6"/>
  <c r="B1750" i="6"/>
  <c r="D1750" i="6"/>
  <c r="B1751" i="6"/>
  <c r="D1751" i="6"/>
  <c r="B1752" i="6"/>
  <c r="D1752" i="6"/>
  <c r="B1753" i="6"/>
  <c r="D1753" i="6"/>
  <c r="B1754" i="6"/>
  <c r="D1754" i="6"/>
  <c r="B1755" i="6"/>
  <c r="D1755" i="6"/>
  <c r="B1756" i="6"/>
  <c r="D1756" i="6"/>
  <c r="B1757" i="6"/>
  <c r="D1757" i="6"/>
  <c r="B1758" i="6"/>
  <c r="D1758" i="6"/>
  <c r="B1759" i="6"/>
  <c r="D1759" i="6"/>
  <c r="B1760" i="6"/>
  <c r="D1760" i="6"/>
  <c r="B1761" i="6"/>
  <c r="D1761" i="6"/>
  <c r="B1762" i="6"/>
  <c r="D1762" i="6"/>
  <c r="B1763" i="6"/>
  <c r="D1763" i="6"/>
  <c r="B1764" i="6"/>
  <c r="D1764" i="6"/>
  <c r="B1765" i="6"/>
  <c r="D1765" i="6"/>
  <c r="B1766" i="6"/>
  <c r="D1766" i="6"/>
  <c r="B1767" i="6"/>
  <c r="D1767" i="6"/>
  <c r="B1768" i="6"/>
  <c r="D1768" i="6"/>
  <c r="B1769" i="6"/>
  <c r="D1769" i="6"/>
  <c r="B1770" i="6"/>
  <c r="D1770" i="6"/>
  <c r="B1771" i="6"/>
  <c r="D1771" i="6"/>
  <c r="B1772" i="6"/>
  <c r="D1772" i="6"/>
  <c r="B1773" i="6"/>
  <c r="D1773" i="6"/>
  <c r="B1774" i="6"/>
  <c r="D1774" i="6"/>
  <c r="B1775" i="6"/>
  <c r="D1775" i="6"/>
  <c r="B1776" i="6"/>
  <c r="D1776" i="6"/>
  <c r="B1777" i="6"/>
  <c r="D1777" i="6"/>
  <c r="B1778" i="6"/>
  <c r="D1778" i="6"/>
  <c r="B1779" i="6"/>
  <c r="D1779" i="6"/>
  <c r="B1780" i="6"/>
  <c r="D1780" i="6"/>
  <c r="B1781" i="6"/>
  <c r="D1781" i="6"/>
  <c r="B1782" i="6"/>
  <c r="D1782" i="6"/>
  <c r="B1783" i="6"/>
  <c r="D1783" i="6"/>
  <c r="B1784" i="6"/>
  <c r="D1784" i="6"/>
  <c r="B1785" i="6"/>
  <c r="D1785" i="6"/>
  <c r="B1786" i="6"/>
  <c r="D1786" i="6"/>
  <c r="B1787" i="6"/>
  <c r="D1787" i="6"/>
  <c r="B1788" i="6"/>
  <c r="D1788" i="6"/>
  <c r="B1789" i="6"/>
  <c r="D1789" i="6"/>
  <c r="B1790" i="6"/>
  <c r="D1790" i="6"/>
  <c r="B1791" i="6"/>
  <c r="D1791" i="6"/>
  <c r="B1792" i="6"/>
  <c r="D1792" i="6"/>
  <c r="B1793" i="6"/>
  <c r="D1793" i="6"/>
  <c r="B1794" i="6"/>
  <c r="D1794" i="6"/>
  <c r="B1795" i="6"/>
  <c r="D1795" i="6"/>
  <c r="B1796" i="6"/>
  <c r="D1796" i="6"/>
  <c r="B1797" i="6"/>
  <c r="D1797" i="6"/>
  <c r="B1798" i="6"/>
  <c r="D1798" i="6"/>
  <c r="B1799" i="6"/>
  <c r="D1799" i="6"/>
  <c r="B1800" i="6"/>
  <c r="D1800" i="6"/>
  <c r="B1801" i="6"/>
  <c r="D1801" i="6"/>
  <c r="B1802" i="6"/>
  <c r="D1802" i="6"/>
  <c r="B1803" i="6"/>
  <c r="D1803" i="6"/>
  <c r="B1804" i="6"/>
  <c r="D1804" i="6"/>
  <c r="B1805" i="6"/>
  <c r="D1805" i="6"/>
  <c r="B1806" i="6"/>
  <c r="D1806" i="6"/>
  <c r="B1807" i="6"/>
  <c r="D1807" i="6"/>
  <c r="B1808" i="6"/>
  <c r="D1808" i="6"/>
  <c r="B1809" i="6"/>
  <c r="D1809" i="6"/>
  <c r="B1810" i="6"/>
  <c r="D1810" i="6"/>
  <c r="B1811" i="6"/>
  <c r="D1811" i="6"/>
  <c r="B1812" i="6"/>
  <c r="D1812" i="6"/>
  <c r="B1813" i="6"/>
  <c r="D1813" i="6"/>
  <c r="B1814" i="6"/>
  <c r="D1814" i="6"/>
  <c r="B1815" i="6"/>
  <c r="D1815" i="6"/>
  <c r="B1816" i="6"/>
  <c r="D1816" i="6"/>
  <c r="B1817" i="6"/>
  <c r="D1817" i="6"/>
  <c r="B1818" i="6"/>
  <c r="D1818" i="6"/>
  <c r="B1819" i="6"/>
  <c r="D1819" i="6"/>
  <c r="B1" i="5"/>
  <c r="C1" i="5" s="1"/>
  <c r="D1" i="5" s="1"/>
  <c r="E1" i="5" s="1"/>
  <c r="B1" i="4"/>
  <c r="C1" i="4" s="1"/>
  <c r="D1" i="4" s="1"/>
  <c r="E1" i="4" s="1"/>
  <c r="B1" i="3"/>
  <c r="C1" i="3" s="1"/>
  <c r="D1" i="3" s="1"/>
  <c r="E1" i="3" s="1"/>
  <c r="F1" i="3" s="1"/>
  <c r="G1" i="3" s="1"/>
  <c r="H1" i="3" s="1"/>
  <c r="B1" i="2"/>
  <c r="C1" i="2" s="1"/>
  <c r="D1" i="2" s="1"/>
  <c r="E1" i="2" s="1"/>
  <c r="F1" i="2" s="1"/>
  <c r="G1" i="2" s="1"/>
  <c r="B4" i="2"/>
  <c r="E4" i="2"/>
  <c r="F4" i="2"/>
  <c r="B5" i="2"/>
  <c r="E5" i="2"/>
  <c r="F5" i="2"/>
  <c r="B39" i="2"/>
  <c r="E39" i="2"/>
  <c r="F39" i="2"/>
  <c r="B40" i="2"/>
  <c r="E40" i="2"/>
  <c r="F40" i="2"/>
  <c r="B6" i="2"/>
  <c r="E6" i="2"/>
  <c r="F6" i="2"/>
  <c r="B41" i="2"/>
  <c r="E41" i="2"/>
  <c r="F41" i="2"/>
  <c r="B7" i="2"/>
  <c r="E7" i="2"/>
  <c r="F7" i="2"/>
  <c r="B8" i="2"/>
  <c r="E8" i="2"/>
  <c r="F8" i="2"/>
  <c r="B9" i="2"/>
  <c r="E9" i="2"/>
  <c r="F9" i="2"/>
  <c r="B10" i="2"/>
  <c r="E10" i="2"/>
  <c r="F10" i="2"/>
  <c r="B42" i="2"/>
  <c r="E42" i="2"/>
  <c r="F42" i="2"/>
  <c r="B43" i="2"/>
  <c r="E43" i="2"/>
  <c r="F43" i="2"/>
  <c r="B11" i="2"/>
  <c r="E11" i="2"/>
  <c r="F11" i="2"/>
  <c r="B12" i="2"/>
  <c r="E12" i="2"/>
  <c r="F12" i="2"/>
  <c r="B13" i="2"/>
  <c r="E13" i="2"/>
  <c r="F13" i="2"/>
  <c r="B44" i="2"/>
  <c r="E44" i="2"/>
  <c r="F44" i="2"/>
  <c r="B14" i="2"/>
  <c r="E14" i="2"/>
  <c r="F14" i="2"/>
  <c r="B15" i="2"/>
  <c r="E15" i="2"/>
  <c r="F15" i="2"/>
  <c r="B45" i="2"/>
  <c r="E45" i="2"/>
  <c r="F45" i="2"/>
  <c r="B16" i="2"/>
  <c r="E16" i="2"/>
  <c r="F16" i="2"/>
  <c r="B17" i="2"/>
  <c r="E17" i="2"/>
  <c r="F17" i="2"/>
  <c r="B18" i="2"/>
  <c r="E18" i="2"/>
  <c r="F18" i="2"/>
  <c r="B19" i="2"/>
  <c r="E19" i="2"/>
  <c r="F19" i="2"/>
  <c r="B20" i="2"/>
  <c r="E20" i="2"/>
  <c r="F20" i="2"/>
  <c r="B21" i="2"/>
  <c r="E21" i="2"/>
  <c r="F21" i="2"/>
  <c r="B22" i="2"/>
  <c r="E22" i="2"/>
  <c r="F22" i="2"/>
  <c r="B23" i="2"/>
  <c r="E23" i="2"/>
  <c r="F23" i="2"/>
  <c r="B46" i="2"/>
  <c r="E46" i="2"/>
  <c r="F46" i="2"/>
  <c r="B47" i="2"/>
  <c r="E47" i="2"/>
  <c r="F47" i="2"/>
  <c r="B48" i="2"/>
  <c r="E48" i="2"/>
  <c r="F48" i="2"/>
  <c r="B24" i="2"/>
  <c r="E24" i="2"/>
  <c r="F24" i="2"/>
  <c r="B49" i="2"/>
  <c r="E49" i="2"/>
  <c r="F49" i="2"/>
  <c r="B25" i="2"/>
  <c r="E25" i="2"/>
  <c r="F25" i="2"/>
  <c r="B50" i="2"/>
  <c r="E50" i="2"/>
  <c r="F50" i="2"/>
  <c r="B26" i="2"/>
  <c r="E26" i="2"/>
  <c r="F26" i="2"/>
  <c r="B27" i="2"/>
  <c r="E27" i="2"/>
  <c r="F27" i="2"/>
  <c r="B28" i="2"/>
  <c r="E28" i="2"/>
  <c r="F28" i="2"/>
  <c r="B29" i="2"/>
  <c r="E29" i="2"/>
  <c r="F29" i="2"/>
  <c r="B30" i="2"/>
  <c r="E30" i="2"/>
  <c r="F30" i="2"/>
  <c r="B31" i="2"/>
  <c r="E31" i="2"/>
  <c r="F31" i="2"/>
  <c r="B32" i="2"/>
  <c r="E32" i="2"/>
  <c r="F32" i="2"/>
  <c r="B33" i="2"/>
  <c r="E33" i="2"/>
  <c r="F33" i="2"/>
  <c r="B34" i="2"/>
  <c r="E34" i="2"/>
  <c r="F34" i="2"/>
  <c r="B35" i="2"/>
  <c r="E35" i="2"/>
  <c r="F35" i="2"/>
  <c r="B36" i="2"/>
  <c r="E36" i="2"/>
  <c r="F36" i="2"/>
  <c r="B37" i="2"/>
  <c r="E37" i="2"/>
  <c r="F37" i="2"/>
  <c r="J55" i="55" l="1"/>
  <c r="H56" i="55"/>
  <c r="L4" i="79"/>
  <c r="L11" i="79"/>
  <c r="L9" i="79"/>
  <c r="L2" i="79"/>
  <c r="L14" i="79"/>
  <c r="L6" i="79"/>
  <c r="L12" i="79"/>
  <c r="L7" i="79"/>
  <c r="L8" i="79"/>
  <c r="L15" i="79"/>
  <c r="L5" i="79"/>
  <c r="L13" i="79"/>
  <c r="L3" i="79"/>
  <c r="L10" i="79"/>
  <c r="J13" i="55"/>
  <c r="H40" i="55"/>
  <c r="K4" i="68"/>
  <c r="K5" i="68"/>
  <c r="C11" i="49" l="1"/>
  <c r="C5" i="50" s="1"/>
  <c r="J40" i="55" l="1"/>
  <c r="J56" i="55"/>
  <c r="C13" i="49"/>
  <c r="C7" i="50"/>
  <c r="V59" i="55"/>
  <c r="V20" i="55"/>
  <c r="V18" i="55"/>
  <c r="V30" i="55"/>
  <c r="V40" i="55"/>
  <c r="V39" i="55"/>
  <c r="V53" i="55"/>
  <c r="V19" i="55"/>
  <c r="V48" i="55"/>
  <c r="V54" i="55"/>
  <c r="V55" i="55"/>
  <c r="V28" i="55"/>
  <c r="V26" i="55"/>
  <c r="V49" i="55"/>
  <c r="V50" i="55"/>
  <c r="V43" i="55"/>
  <c r="V29" i="55"/>
  <c r="V45" i="55"/>
  <c r="V23" i="55"/>
  <c r="V44" i="55"/>
  <c r="V25" i="55"/>
  <c r="V58" i="55"/>
  <c r="V33" i="55"/>
  <c r="V35" i="55"/>
  <c r="V24" i="55"/>
  <c r="V60" i="55"/>
  <c r="V38" i="55"/>
  <c r="V41" i="55"/>
  <c r="V32" i="55"/>
  <c r="V34" i="55"/>
  <c r="V36" i="55"/>
  <c r="V31" i="55"/>
  <c r="V21" i="55"/>
  <c r="V22" i="55"/>
  <c r="V42" i="55"/>
  <c r="V27" i="55"/>
  <c r="V37" i="55"/>
  <c r="V51" i="55"/>
  <c r="V47" i="55"/>
  <c r="V56" i="55"/>
  <c r="V52" i="55"/>
  <c r="T62" i="55"/>
  <c r="T63" i="55" s="1"/>
  <c r="V61" i="55"/>
  <c r="V57" i="55"/>
  <c r="V17" i="55"/>
  <c r="V62" i="55" l="1"/>
  <c r="V6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Noah Brandon</author>
  </authors>
  <commentList>
    <comment ref="Y14" authorId="0" shapeId="0" xr:uid="{752622D4-73FF-4C12-8BE4-593FFF805D28}">
      <text>
        <r>
          <rPr>
            <sz val="11"/>
            <color indexed="81"/>
            <rFont val="Roboto Condensed"/>
          </rPr>
          <t>The base FY25 salary for this position, before General and/or Step/Merit increases are added. This should be the current salary from column AD, plus any pay increases expected before the close of FY24.</t>
        </r>
      </text>
    </comment>
    <comment ref="Z14" authorId="0" shapeId="0" xr:uid="{B92DDA05-5EB5-4716-B024-8A0049824AE0}">
      <text>
        <r>
          <rPr>
            <sz val="11"/>
            <color indexed="81"/>
            <rFont val="Roboto Condensed"/>
          </rPr>
          <t>This rate is based on the Bargaining Unit Code in column O, per the FY24 Gold Book</t>
        </r>
      </text>
    </comment>
    <comment ref="AA14" authorId="0" shapeId="0" xr:uid="{DFA53B1B-426F-43CF-BAC3-3A36823D5ACB}">
      <text>
        <r>
          <rPr>
            <sz val="11"/>
            <color indexed="81"/>
            <rFont val="Roboto Condensed"/>
          </rPr>
          <t>Basedon the Job Code in Column M.</t>
        </r>
      </text>
    </comment>
    <comment ref="AC14" authorId="0" shapeId="0" xr:uid="{2DF6D07F-E6AB-400A-A4D8-1DD83FFC3E98}">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D14" authorId="0" shapeId="0" xr:uid="{2A8213EC-E9EA-4B33-87BC-F7B54E5A36CB}">
      <text>
        <r>
          <rPr>
            <sz val="11"/>
            <color indexed="81"/>
            <rFont val="Roboto Condensed"/>
          </rPr>
          <t>The final Salary/Wage request, after General Increase, Step/Merit, and any manual adjustments have been included.</t>
        </r>
      </text>
    </comment>
    <comment ref="AE14" authorId="0" shapeId="0" xr:uid="{7BCEA95B-122A-46AD-A12B-92FB80AA2EA6}">
      <text>
        <r>
          <rPr>
            <sz val="11"/>
            <color indexed="81"/>
            <rFont val="Roboto Condensed"/>
          </rPr>
          <t>This percentage is based on the Fringe Package selected in column W. 
For more details on how the Fringe Package is calculated, see the FY25 Fringe Rates tab. 
If you are unsure which Fringe Package to select, contact your Budget Analyst.</t>
        </r>
      </text>
    </comment>
    <comment ref="AF14" authorId="0" shapeId="0" xr:uid="{8563BB09-2D60-46B2-BC7F-6F928511371F}">
      <text>
        <r>
          <rPr>
            <sz val="11"/>
            <color indexed="81"/>
            <rFont val="Roboto Condensed"/>
          </rPr>
          <t>The final Salary/Wage request (col AM) times the combined Fringe Benefits rate (col AO).</t>
        </r>
      </text>
    </comment>
    <comment ref="AG14" authorId="0" shapeId="0" xr:uid="{924397AA-DF10-4261-ABA2-640779B5224F}">
      <text>
        <r>
          <rPr>
            <sz val="11"/>
            <color indexed="81"/>
            <rFont val="Roboto Condensed"/>
          </rPr>
          <t>A Manual Adjustment can be used to override the FY25 Gold Book salary maximum. 
You may need to override the salary max if the Gold Book data is out-of-date, or does not have the necessary job code.
Any use of Manual Adjustment must be explained in the Notes column AR.</t>
        </r>
      </text>
    </comment>
    <comment ref="AH14" authorId="0" shapeId="0" xr:uid="{19A76AF6-091D-423F-B4E0-817023EEC182}">
      <text>
        <r>
          <rPr>
            <sz val="11"/>
            <color indexed="81"/>
            <rFont val="Roboto Condensed"/>
          </rPr>
          <t>The final Salary/Wage request (col AM) times the combined Fringe Benefits rate (col AO).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<sst xmlns="http://schemas.openxmlformats.org/spreadsheetml/2006/main" count="75820" uniqueCount="25201">
  <si>
    <t>Salary/Wage &amp; Benefits Request</t>
  </si>
  <si>
    <t>hide?</t>
  </si>
  <si>
    <t>Total:</t>
  </si>
  <si>
    <t>Baseline Total:</t>
  </si>
  <si>
    <t>Supplemental Total:</t>
  </si>
  <si>
    <t>Recurring Total:</t>
  </si>
  <si>
    <t>One-Time Total:</t>
  </si>
  <si>
    <t>Subtotal:</t>
  </si>
  <si>
    <t>Possible xlookup by job code if data available</t>
  </si>
  <si>
    <t>lock?</t>
  </si>
  <si>
    <t>Departmental Request</t>
  </si>
  <si>
    <t>Account String Data</t>
  </si>
  <si>
    <t>Position Details</t>
  </si>
  <si>
    <t>Request Details</t>
  </si>
  <si>
    <t>Salary/Wage Increases</t>
  </si>
  <si>
    <t>Fringe Benefits</t>
  </si>
  <si>
    <t>Total Request</t>
  </si>
  <si>
    <t>Department</t>
  </si>
  <si>
    <t>Department Name</t>
  </si>
  <si>
    <t>Division</t>
  </si>
  <si>
    <t>Fund</t>
  </si>
  <si>
    <t>Fund Name</t>
  </si>
  <si>
    <t>Fund Category</t>
  </si>
  <si>
    <t>Appropriation</t>
  </si>
  <si>
    <t>Appropriation Name</t>
  </si>
  <si>
    <t>Cost Center</t>
  </si>
  <si>
    <t>Cost Center Name</t>
  </si>
  <si>
    <t>Account String</t>
  </si>
  <si>
    <t>Baseline
or
Supplemental</t>
  </si>
  <si>
    <t>Recurring
or
One-Time</t>
  </si>
  <si>
    <t>Job Code</t>
  </si>
  <si>
    <t>Job Title</t>
  </si>
  <si>
    <t>BU Code</t>
  </si>
  <si>
    <t>Bargaining Unit Name</t>
  </si>
  <si>
    <t>Employee Type</t>
  </si>
  <si>
    <t>Step/Merit Group</t>
  </si>
  <si>
    <t>Fringe Package</t>
  </si>
  <si>
    <t>Initiative</t>
  </si>
  <si>
    <t>Service</t>
  </si>
  <si>
    <t xml:space="preserve">General 
Increase 
Rate </t>
  </si>
  <si>
    <t xml:space="preserve">Step/Merit 
Increase 
Rate </t>
  </si>
  <si>
    <t>Salary/Wage 
Adjusted 
Request</t>
  </si>
  <si>
    <t xml:space="preserve">Salary/Wage 
Manual 
Adjustment </t>
  </si>
  <si>
    <t xml:space="preserve">Salary/Wage 
Final 
Request </t>
  </si>
  <si>
    <t xml:space="preserve">Fringe 
Benefits 
Rate </t>
  </si>
  <si>
    <t xml:space="preserve">Fringe 
Benefits 
Request </t>
  </si>
  <si>
    <t xml:space="preserve">Fringe Benefits 
Manual 
Adjustment </t>
  </si>
  <si>
    <t xml:space="preserve">Fringe Benefits 
Final 
Request </t>
  </si>
  <si>
    <t>Departmental Request Notes</t>
  </si>
  <si>
    <t>27292</t>
  </si>
  <si>
    <t>Baseline</t>
  </si>
  <si>
    <t>Recurring</t>
  </si>
  <si>
    <t>111003</t>
  </si>
  <si>
    <t>Regular</t>
  </si>
  <si>
    <t>Baseline - Fund 1000</t>
  </si>
  <si>
    <t>Marijuana Ventures &amp; Entrepreneurship</t>
  </si>
  <si>
    <t>13111004</t>
  </si>
  <si>
    <t>222040</t>
  </si>
  <si>
    <t>413050</t>
  </si>
  <si>
    <t>931421</t>
  </si>
  <si>
    <t>Appointed</t>
  </si>
  <si>
    <t>One-Time</t>
  </si>
  <si>
    <t>929101</t>
  </si>
  <si>
    <t>TASS</t>
  </si>
  <si>
    <t>929102</t>
  </si>
  <si>
    <t>28290</t>
  </si>
  <si>
    <t>010180</t>
  </si>
  <si>
    <t>Civil Rights Protections, Workplace Violence, Discrimination &amp; Sexual Harassment</t>
  </si>
  <si>
    <t>010826</t>
  </si>
  <si>
    <t>013375</t>
  </si>
  <si>
    <t>11919911</t>
  </si>
  <si>
    <t>Disability Affairs</t>
  </si>
  <si>
    <t>21127</t>
  </si>
  <si>
    <t>Baseline - Fund 2107</t>
  </si>
  <si>
    <t>Grant Funded Position. Removed the salary but kept the FTE because it is being funded by the grant.</t>
  </si>
  <si>
    <t>21130</t>
  </si>
  <si>
    <t>010722</t>
  </si>
  <si>
    <t>27290</t>
  </si>
  <si>
    <t>Baseline - Fund 3217</t>
  </si>
  <si>
    <t>Procurement Clearances &amp; Executive Order Monitoring</t>
  </si>
  <si>
    <t>43601102</t>
  </si>
  <si>
    <t>Supplemental</t>
  </si>
  <si>
    <t>Supplemental FTE Test</t>
  </si>
  <si>
    <t>Overtime &amp; Other Personnel Items (Holiday, Shift Premium, etc.)</t>
  </si>
  <si>
    <t>Object</t>
  </si>
  <si>
    <t>Object Name</t>
  </si>
  <si>
    <t>Departmental 
Request 
OT/SP/Hol</t>
  </si>
  <si>
    <t>FICA 
Object</t>
  </si>
  <si>
    <t>FICA Object Name</t>
  </si>
  <si>
    <t>FICA 
Rate</t>
  </si>
  <si>
    <t xml:space="preserve">FICA 
Request </t>
  </si>
  <si>
    <t>Supplemental OT Test</t>
  </si>
  <si>
    <t>Non-Personnel Request</t>
  </si>
  <si>
    <t>Baseline Capital Total:</t>
  </si>
  <si>
    <t>Supplemental Capital Total:</t>
  </si>
  <si>
    <t>Baseline Subtotal:</t>
  </si>
  <si>
    <t>Supplemental Subtotal:</t>
  </si>
  <si>
    <t>Baseline Capital Subtotal:</t>
  </si>
  <si>
    <t>Supplemental Capital Subtotal:</t>
  </si>
  <si>
    <t>Recurring Subtotal:</t>
  </si>
  <si>
    <t>One-Time Subtotal:</t>
  </si>
  <si>
    <t>eliminate?</t>
  </si>
  <si>
    <t>Procurement Plan Information</t>
  </si>
  <si>
    <t>Object Category</t>
  </si>
  <si>
    <t>Commodity Code</t>
  </si>
  <si>
    <t>Vendor Name</t>
  </si>
  <si>
    <t>CPA #</t>
  </si>
  <si>
    <t>BPA/CPA Description</t>
  </si>
  <si>
    <t>Anticipated 
Start-of-Work/
Purchase Date</t>
  </si>
  <si>
    <t>Y.2 Consulting Services, Other</t>
  </si>
  <si>
    <t>Detroit Cannabis Project LLC</t>
  </si>
  <si>
    <t>To provide Technical Assistance for Cannabis ventures</t>
  </si>
  <si>
    <t>IGNITION MEDIA GROUP</t>
  </si>
  <si>
    <t>To provide Marketing and communications services to bring awareness and understanding to its new Adult-Use marijuana licensing program.</t>
  </si>
  <si>
    <t>Contract amendement submitted, awaiting approval</t>
  </si>
  <si>
    <t>KIRK, HUTH, LANGE &amp; BADALAMENTI, PLC</t>
  </si>
  <si>
    <t>To provide Third Party Scoring Services.</t>
  </si>
  <si>
    <t>* Is this a carry forward for the 2m?</t>
  </si>
  <si>
    <t>Z.5 Sale of Surplus &amp; Obsolete Items</t>
  </si>
  <si>
    <t>SEHI COMPUTER PRODUCTS INC</t>
  </si>
  <si>
    <t>Detroit Department of Innovation and Technology - Purchase laptop/ desktop computers, accompanying peripherals, compute imaging and staging services.</t>
  </si>
  <si>
    <t>Homegrown - Detroit Opportunity Certification</t>
  </si>
  <si>
    <t>Homegrown - Detroit Opportunity Monitoring (BCA3)</t>
  </si>
  <si>
    <t>Homegrown Suppliers - TBD</t>
  </si>
  <si>
    <t>Dues and Misc</t>
  </si>
  <si>
    <t>Homegrown Auto Reimbursement</t>
  </si>
  <si>
    <t>M.12 Translation, Interpretation, Writing, &amp; Other Language Services</t>
  </si>
  <si>
    <t>DEAF COMMUNITY ADVOCACY NETWORK, INC</t>
  </si>
  <si>
    <t>To provide a 2 year-term contract for the department of Civil Rights, Inclusion &amp; Opportunity (CRIO) with American Sign Language services.</t>
  </si>
  <si>
    <t>Homegrown Travel</t>
  </si>
  <si>
    <t>Bromberg</t>
  </si>
  <si>
    <t xml:space="preserve">Homegrown Training </t>
  </si>
  <si>
    <t>Hispanic Center</t>
  </si>
  <si>
    <t>Budgeted in Cost Center 290035</t>
  </si>
  <si>
    <t>Language</t>
  </si>
  <si>
    <t xml:space="preserve">Interpreter Service </t>
  </si>
  <si>
    <t>H.4 Information Technology Hardware, Accessories, &amp; Supplies</t>
  </si>
  <si>
    <t>CITYWIDE HARDWARE/SOFTWARE EQUIPMENT AND SERVICES</t>
  </si>
  <si>
    <t>Office Supplies</t>
  </si>
  <si>
    <t>H.7 Information Technology Software - Programs &amp; Supplies</t>
  </si>
  <si>
    <t>CDW GOVERNMENT LLC</t>
  </si>
  <si>
    <t>Office Furniture</t>
  </si>
  <si>
    <t>H.6 Information Technology Software - Services</t>
  </si>
  <si>
    <t>WingSwept</t>
  </si>
  <si>
    <t>CRIO - Wingswept Contract Amendment. Increase funding and extend time.  CRIO_Case Management Software</t>
  </si>
  <si>
    <t>Building Repairs and Maintenance</t>
  </si>
  <si>
    <t>P.3 Printing, Copying, &amp; Mailing Services (including mailers, printed envelopes, etc.)</t>
  </si>
  <si>
    <t>ACCUFORM PRINTING &amp; GRAPHICS INC</t>
  </si>
  <si>
    <t xml:space="preserve">This is a three (3) year Citywide printing contract for Business Cards, Envelopes, Letterhead and Memo Pads ONLY. Awarded based on 182785. </t>
  </si>
  <si>
    <t>1 yr contract extension in process</t>
  </si>
  <si>
    <t>CANON FINANCIAL SERVICES INC</t>
  </si>
  <si>
    <t>Copier Expenses - Based on FY 2023 Actuals</t>
  </si>
  <si>
    <t>Cell Phone - Based on FY 2023 Actuals</t>
  </si>
  <si>
    <t>Private Car Reimbursements</t>
  </si>
  <si>
    <t>To Provide a Project Program Administrator for Coordinating and Managing Medical and Supportive Services for Low-Income, Under and Un-Insured Persons Living with HIV in the Detroit Eligible Metropolitan Area (DEMA). Minority Aids Initiative</t>
  </si>
  <si>
    <t>Travel - Contract is for 30k/yr</t>
  </si>
  <si>
    <t>Traning</t>
  </si>
  <si>
    <t>Misc Outreach Purchases</t>
  </si>
  <si>
    <t>DEAF Community Action Network, Inc</t>
  </si>
  <si>
    <t>Health Department Contract</t>
  </si>
  <si>
    <t>What service is this for?</t>
  </si>
  <si>
    <t xml:space="preserve">Office Supplies </t>
  </si>
  <si>
    <t>Hardware Maintence</t>
  </si>
  <si>
    <t>CC.1 CC.1 Education &amp; Training Services</t>
  </si>
  <si>
    <t>Rentals Buildings (Not sure if still needed in FY 2025) - Should funding have been deleted for DESC? Donnie said this definitely seems wrong. So, I'll need to restore it during technical corrections.</t>
  </si>
  <si>
    <t>DETROIT EMPLOYMENT SOLUTIONS CORP</t>
  </si>
  <si>
    <t>To Facilitate the Workforce Training Fund between the City of Detroit and DESC to increase the pool of qualified Detroit applicants for jobs in the skilled construction trades and other high-growth jobs.</t>
  </si>
  <si>
    <t>Rentals Leased Automobiles (Decreased by 18,000) - Was funding reallocated to 627105?</t>
  </si>
  <si>
    <t>Compliance Private car Reimbursements - Was funding reallocated from 626425?</t>
  </si>
  <si>
    <t>Kirks, Huth, Lange</t>
  </si>
  <si>
    <t>Homegrown Detroit (Funded via PY surplus)</t>
  </si>
  <si>
    <t>CRIO cannot sustain Homegrown operations without these services. This is restoring the 2% cut.  https://www.kirkhuthlaw.com/</t>
  </si>
  <si>
    <t>Office of Disability Affairs (Restoration)</t>
  </si>
  <si>
    <t>CRIO cannot sustain the Office of Disablilty operations without these services. This is restoring the 2% cut. There has been an increase in demand. The original contract was for 150,000.</t>
  </si>
  <si>
    <t>29000</t>
  </si>
  <si>
    <t>Baseline Capital</t>
  </si>
  <si>
    <t>Capital Test Baseline</t>
  </si>
  <si>
    <t>Supplemental Capital</t>
  </si>
  <si>
    <t>Capital Test Supplemental</t>
  </si>
  <si>
    <t>Baseline Revenue Request</t>
  </si>
  <si>
    <t>Prior Year</t>
  </si>
  <si>
    <t>Current Year REC</t>
  </si>
  <si>
    <t>Major Rev
or
Non-Major Rev</t>
  </si>
  <si>
    <t>FY24
Adopted</t>
  </si>
  <si>
    <t>FY24
Sept 2023 REC</t>
  </si>
  <si>
    <t>FY25
Sept 2023 REC</t>
  </si>
  <si>
    <t>Departmental 
Request 
Total</t>
  </si>
  <si>
    <t>00250</t>
  </si>
  <si>
    <t>Review collection history.</t>
  </si>
  <si>
    <t>Will need to increase revenue and expenditures to include $15580 Rent that was excluded from Request.</t>
  </si>
  <si>
    <t>Summary Sheet</t>
  </si>
  <si>
    <t>FY25 Request - Expenditure by Fund</t>
  </si>
  <si>
    <t>FY25 Request - FTE by Fund</t>
  </si>
  <si>
    <t>FY25 Request - Revenue by Fund</t>
  </si>
  <si>
    <t>FY25 General Fund</t>
  </si>
  <si>
    <t>Total</t>
  </si>
  <si>
    <t>Baseline Allocation</t>
  </si>
  <si>
    <t>Request</t>
  </si>
  <si>
    <t>Check</t>
  </si>
  <si>
    <t>FTE</t>
  </si>
  <si>
    <t>FY24 Adopted Budget</t>
  </si>
  <si>
    <t>One-Time Expenditures (-)</t>
  </si>
  <si>
    <t>Fringe Adjustments (+/-)</t>
  </si>
  <si>
    <t>General Wage &amp; COLA Increases (+)</t>
  </si>
  <si>
    <t>Step &amp; Merit Increases (+)</t>
  </si>
  <si>
    <t>Known FY25 Supplemental Needs (+/-)</t>
  </si>
  <si>
    <t>FY25 Baseline Allocation</t>
  </si>
  <si>
    <t>FY25 Reduction Target (-2%)</t>
  </si>
  <si>
    <t>FY25 Request - Revenue by Fund &amp; Category</t>
  </si>
  <si>
    <t>FY25 Baseline Target After Reductions</t>
  </si>
  <si>
    <t>FY25 Request - Expenditure by Category</t>
  </si>
  <si>
    <t>Category</t>
  </si>
  <si>
    <t>Grants, Shared Taxes, &amp; Revenues</t>
  </si>
  <si>
    <t>FY25 Non-General Funds Baseline Targets</t>
  </si>
  <si>
    <t>(based on Revenue)</t>
  </si>
  <si>
    <t>Salary/Wage &amp; Benefits</t>
  </si>
  <si>
    <t>Target</t>
  </si>
  <si>
    <t>Revenues from Use of Assets</t>
  </si>
  <si>
    <t>Overtime, etc.</t>
  </si>
  <si>
    <t>Sales of Assets &amp; Compensation for Losses</t>
  </si>
  <si>
    <t>Non-Personnel</t>
  </si>
  <si>
    <t>Sales &amp; Charges for Services</t>
  </si>
  <si>
    <t>Capital</t>
  </si>
  <si>
    <t>Fines, Forfeits, &amp; Penalties</t>
  </si>
  <si>
    <t>check</t>
  </si>
  <si>
    <t>FY25 Request - Expenditure by Appropriation</t>
  </si>
  <si>
    <t>Licenses, Permits, &amp; Inspection Charges</t>
  </si>
  <si>
    <t>Taxes, Assessments, &amp; Interest</t>
  </si>
  <si>
    <t>Contributions &amp; Transfers</t>
  </si>
  <si>
    <t>Miscellaneous</t>
  </si>
  <si>
    <t>Summary of Initiatives</t>
  </si>
  <si>
    <t>Department #</t>
  </si>
  <si>
    <t>Initiative ID Code</t>
  </si>
  <si>
    <t>Supplemental Initiative</t>
  </si>
  <si>
    <t>Baseline or
Supplemental</t>
  </si>
  <si>
    <t>Recurring or
One-Time</t>
  </si>
  <si>
    <t>Personnel 
FTE</t>
  </si>
  <si>
    <t>Personnel 
Salary &amp; Benefits</t>
  </si>
  <si>
    <t>Personnel 
Overtime, etc.</t>
  </si>
  <si>
    <t>Non-Personnel 
Operating</t>
  </si>
  <si>
    <t>Total Initiative 
Request</t>
  </si>
  <si>
    <t>Description &amp; Justification</t>
  </si>
  <si>
    <t>City of Detroit</t>
  </si>
  <si>
    <t>FY25 Budget Request Detail Sheet</t>
  </si>
  <si>
    <t>Summary of Reduction Initiatives</t>
  </si>
  <si>
    <t>Reduction Initiative</t>
  </si>
  <si>
    <t>Total 
Initiative 
Request</t>
  </si>
  <si>
    <t>Reduce Kimley-Horn FY25 Target Reduction</t>
  </si>
  <si>
    <t>Summary of Supplemental Initiatives</t>
  </si>
  <si>
    <t>Acquire Property for Safety</t>
  </si>
  <si>
    <t>Airport Insurance Policy Increase</t>
  </si>
  <si>
    <t>Airport re-development</t>
  </si>
  <si>
    <t>Administrive Assistant request for supplies for (2) additional staff</t>
  </si>
  <si>
    <t>Airport Redevelopment expand to 24/7 operations</t>
  </si>
  <si>
    <t>Current and future operational needs due to expansion</t>
  </si>
  <si>
    <t>Clearing approaches to primary runway</t>
  </si>
  <si>
    <t>Aircraft and Runway safety</t>
  </si>
  <si>
    <t>Airport re-brand (Public Relations-Aviation)</t>
  </si>
  <si>
    <t>FY24 BUDGET</t>
  </si>
  <si>
    <t>CDL licenses for Airport Operations team/Operate Airport fleet</t>
  </si>
  <si>
    <t>Aviation Industry Conference i.e Michigan Airport Executives/National Business Aviation Association</t>
  </si>
  <si>
    <t>Department:</t>
  </si>
  <si>
    <t>10 - Airport Department</t>
  </si>
  <si>
    <t>Fund 5002 - Airport Operations Baseline Target Calculation and Total Budget Request</t>
  </si>
  <si>
    <t>FY25 Airport Operations Fund Baseline Target Breakdown</t>
  </si>
  <si>
    <t>Notes</t>
  </si>
  <si>
    <t xml:space="preserve">&lt; - This table will be hidden in the Detail Sheet and filled out by the BPA Analyst. </t>
  </si>
  <si>
    <t>FY22 Actual</t>
  </si>
  <si>
    <t>&lt;- The Analyst will provide the table to the department at a later date</t>
  </si>
  <si>
    <t>FY23 Actual (preliminary)</t>
  </si>
  <si>
    <t>Reduction Target (-2%)</t>
  </si>
  <si>
    <t>FY25 Budget Request</t>
  </si>
  <si>
    <t>Baseline Request</t>
  </si>
  <si>
    <t>Reductions</t>
  </si>
  <si>
    <t>Supplemental Initiatives</t>
  </si>
  <si>
    <t>FY25 Net Request</t>
  </si>
  <si>
    <t>For use with GF agencies and major non-GF agencies (DDOT, DPW, Airport, BSEED)</t>
  </si>
  <si>
    <t>Will be pre-populated except initatives</t>
  </si>
  <si>
    <t xml:space="preserve">DEPARTMENTS ARE REQUIRED TO COMPLETE THE CUTS TO MEET BASELINE TAB </t>
  </si>
  <si>
    <t>Baseline Calculation</t>
  </si>
  <si>
    <t>NOTE - DEPARTMENTS SHOULD ONLY FILL THIS TABLE OUT IF THERE IS A VALUE IN THE REDUCTION TARGET</t>
  </si>
  <si>
    <t xml:space="preserve">Pre-Cut FY 2025 Baseline </t>
  </si>
  <si>
    <t>Reduction Target (X%)</t>
  </si>
  <si>
    <t>&lt;-- The total cuts to the baseline request should match the reduction target</t>
  </si>
  <si>
    <t>Baseline Target After Reduction</t>
  </si>
  <si>
    <t>Amount</t>
  </si>
  <si>
    <t>Kimley Horn Contract</t>
  </si>
  <si>
    <t>Reduce Kimley Horn Contract</t>
  </si>
  <si>
    <t xml:space="preserve">&lt;-- Insert what was removed from the baseline request to meet reduction target </t>
  </si>
  <si>
    <t>(e.g., personnel/non-personnel cost savings, discontinued programs not serving the departments mission, unessential line items to core operations)</t>
  </si>
  <si>
    <t>Expenses related to core operations should be built into baseline along with cost increases to those expenses</t>
  </si>
  <si>
    <t>FY25 Total Reductions</t>
  </si>
  <si>
    <t>Budget by Service 
(total funds)</t>
  </si>
  <si>
    <t>FY25 
Baseline 
Request</t>
  </si>
  <si>
    <t xml:space="preserve">FY25 
Baseline 
FTE </t>
  </si>
  <si>
    <t>FY25 
Supplemental 
Request</t>
  </si>
  <si>
    <t>FY25 
Supplemental 
FTE</t>
  </si>
  <si>
    <t>FY25 
Total 
Request</t>
  </si>
  <si>
    <t>FY25 
Total 
FTE</t>
  </si>
  <si>
    <t>Services comes from Goals, Services, and Metrics Workbook submitted by departments</t>
  </si>
  <si>
    <t>Noah can pre-fill this table</t>
  </si>
  <si>
    <t>Supplemental Request by Initiative</t>
  </si>
  <si>
    <t xml:space="preserve">Service </t>
  </si>
  <si>
    <t xml:space="preserve">Justification </t>
  </si>
  <si>
    <t>Total Supplemental Request</t>
  </si>
  <si>
    <t>Departments should have their initiatives identified from supplemental line items by the time of the Budget Director Hearing</t>
  </si>
  <si>
    <t>Only include true initiatives here</t>
  </si>
  <si>
    <t>Increases for core services should be built into baseline (.e.g., increase in fuel, essentials, utilities)</t>
  </si>
  <si>
    <t xml:space="preserve">Analyst fills this out after reviewing and consolidating initiatives </t>
  </si>
  <si>
    <t>Capital Budget by Project</t>
  </si>
  <si>
    <t>Initiative/Project Name</t>
  </si>
  <si>
    <t>FY25 Capital Request</t>
  </si>
  <si>
    <t xml:space="preserve">Total Project Cost </t>
  </si>
  <si>
    <t>Description</t>
  </si>
  <si>
    <t>FY25 Total Capital Request</t>
  </si>
  <si>
    <t>Can be prefilled if initiatives same as project name</t>
  </si>
  <si>
    <t>Revenues – Baseline &amp; Supplemental</t>
  </si>
  <si>
    <t>Revenue Category</t>
  </si>
  <si>
    <t>FY 2023 Sept REC</t>
  </si>
  <si>
    <t>Description &amp; Adjustments</t>
  </si>
  <si>
    <t>Sales and Charges for Services</t>
  </si>
  <si>
    <t>Other Fees Landing Fees</t>
  </si>
  <si>
    <t>Rental Public Bldgs and Space</t>
  </si>
  <si>
    <t>Revenues from use of Assets</t>
  </si>
  <si>
    <t>Rental - Bays</t>
  </si>
  <si>
    <t>Rental T - Hangars</t>
  </si>
  <si>
    <t>Fixed Based Operator Flowage (FBO)</t>
  </si>
  <si>
    <t>Contributions and Transfers</t>
  </si>
  <si>
    <t>Total Baseline Revenues</t>
  </si>
  <si>
    <t>Supplemental Request Initiatives</t>
  </si>
  <si>
    <t>FY25 Supplemental Request</t>
  </si>
  <si>
    <t xml:space="preserve">Description &amp; Justification </t>
  </si>
  <si>
    <t>Airport Tiedowns</t>
  </si>
  <si>
    <t xml:space="preserve">General Fund Contribution </t>
  </si>
  <si>
    <t xml:space="preserve">FY25 Total Revenue Request </t>
  </si>
  <si>
    <t xml:space="preserve">Use only as needed when department anticipates changes to revenues sources </t>
  </si>
  <si>
    <t xml:space="preserve">Analyst will fill this out </t>
  </si>
  <si>
    <t>FY25 Fringe Rates</t>
  </si>
  <si>
    <t>Fringe Package →</t>
  </si>
  <si>
    <t>General City Civilian</t>
  </si>
  <si>
    <t>FICA Only</t>
  </si>
  <si>
    <t>36th District Judges</t>
  </si>
  <si>
    <t>36th District Staff</t>
  </si>
  <si>
    <t>Uniform 
Police</t>
  </si>
  <si>
    <t>Uniform 
Fire</t>
  </si>
  <si>
    <t>DDoT</t>
  </si>
  <si>
    <t>DWSD</t>
  </si>
  <si>
    <t>BSEED</t>
  </si>
  <si>
    <t>Library</t>
  </si>
  <si>
    <t>(General City &amp; Library Part-Time)</t>
  </si>
  <si>
    <t xml:space="preserve"> (CC 600010)</t>
  </si>
  <si>
    <t>(CC 600014)</t>
  </si>
  <si>
    <t>Fringe Object ↓</t>
  </si>
  <si>
    <t>Percent</t>
  </si>
  <si>
    <t>Fringe Package Lookup</t>
  </si>
  <si>
    <t>FICA Object Lookup</t>
  </si>
  <si>
    <t>Sal/Wage</t>
  </si>
  <si>
    <t>Pension (DBP/DCP)</t>
  </si>
  <si>
    <t>Hospital</t>
  </si>
  <si>
    <t>Social Security</t>
  </si>
  <si>
    <t>Unemployment</t>
  </si>
  <si>
    <t>Workers' Comp</t>
  </si>
  <si>
    <t>Misc. Benefits</t>
  </si>
  <si>
    <t>Retire Sick Leave</t>
  </si>
  <si>
    <t>Group Life</t>
  </si>
  <si>
    <t>Eye Care</t>
  </si>
  <si>
    <t>Income Protection</t>
  </si>
  <si>
    <t>Dental</t>
  </si>
  <si>
    <t>OPEB</t>
  </si>
  <si>
    <t>WC - Med</t>
  </si>
  <si>
    <t>Longevity</t>
  </si>
  <si>
    <t>DDoT Sick &amp; Accident</t>
  </si>
  <si>
    <t>FICA General City</t>
  </si>
  <si>
    <t>000000</t>
  </si>
  <si>
    <t>TASS / Part-Time (FICA Only)</t>
  </si>
  <si>
    <t>Workers' Compensation</t>
  </si>
  <si>
    <t>Uniform Police</t>
  </si>
  <si>
    <t>FICA Uniform Police</t>
  </si>
  <si>
    <t>Miscellaneous Benefits</t>
  </si>
  <si>
    <t>Uniform Fire</t>
  </si>
  <si>
    <t>Retirement Sick Leave</t>
  </si>
  <si>
    <t>FICA Uniform Fire</t>
  </si>
  <si>
    <t>Healthcare Reserve (OPEB)</t>
  </si>
  <si>
    <t>Workers' Compensation - Medical</t>
  </si>
  <si>
    <t>N/A</t>
  </si>
  <si>
    <t>updated per Matt's email 9/14/2023</t>
  </si>
  <si>
    <t>Job Description</t>
  </si>
  <si>
    <t>Bargaining Unit Code</t>
  </si>
  <si>
    <t>Bargaining Unit Title</t>
  </si>
  <si>
    <t>General Wage Increase</t>
  </si>
  <si>
    <t>Step/Merit Rate</t>
  </si>
  <si>
    <t>Fringe Group</t>
  </si>
  <si>
    <t>Fringe Rate</t>
  </si>
  <si>
    <t>FY24 Gold Book Min</t>
  </si>
  <si>
    <t>FY24 Gold Book Max</t>
  </si>
  <si>
    <t>Merit Group</t>
  </si>
  <si>
    <t>Step/Merit</t>
  </si>
  <si>
    <t>010010</t>
  </si>
  <si>
    <t>City Clerk Election Commission Chairperson $2000</t>
  </si>
  <si>
    <t>Elected Officials</t>
  </si>
  <si>
    <t>General City Civilian (Non-Union)</t>
  </si>
  <si>
    <t>General City Civilian (Union)</t>
  </si>
  <si>
    <t>010030</t>
  </si>
  <si>
    <t>City Council Member</t>
  </si>
  <si>
    <t>010031</t>
  </si>
  <si>
    <t>City Council President Election Commissioner $2000</t>
  </si>
  <si>
    <t>DPOA - Police Uniform</t>
  </si>
  <si>
    <t>010040</t>
  </si>
  <si>
    <t>Mayor</t>
  </si>
  <si>
    <t>DPOA - Police Uniform (Student)</t>
  </si>
  <si>
    <t>010101</t>
  </si>
  <si>
    <t>Deputy Auditor General</t>
  </si>
  <si>
    <t>Non Union Appointees Legislative Agencies</t>
  </si>
  <si>
    <t>DPLSA - Police Uniform</t>
  </si>
  <si>
    <t>010102</t>
  </si>
  <si>
    <t>Project Manager DDOT</t>
  </si>
  <si>
    <t>Non Union Appointees Level II</t>
  </si>
  <si>
    <t>DPCOA - Police Uniform</t>
  </si>
  <si>
    <t>010103</t>
  </si>
  <si>
    <t>Assessor</t>
  </si>
  <si>
    <t>Police Assistant</t>
  </si>
  <si>
    <t>010104</t>
  </si>
  <si>
    <t>Deputy Corporation Counsel</t>
  </si>
  <si>
    <t>Non Union Appointees Level I</t>
  </si>
  <si>
    <t>Fire Uniform</t>
  </si>
  <si>
    <t>010105</t>
  </si>
  <si>
    <t>Chief Assessor</t>
  </si>
  <si>
    <t>Fire Uniform (Student)</t>
  </si>
  <si>
    <t>010106</t>
  </si>
  <si>
    <t>Auditor General</t>
  </si>
  <si>
    <t>EMSOA - Fire Civilian</t>
  </si>
  <si>
    <t>010111</t>
  </si>
  <si>
    <t>Deputy Budget Director</t>
  </si>
  <si>
    <t>Senior Management</t>
  </si>
  <si>
    <t>Emergency Medical Technician</t>
  </si>
  <si>
    <t>010114</t>
  </si>
  <si>
    <t>Director General Services Department</t>
  </si>
  <si>
    <t>36th District Judges (CC 600010)</t>
  </si>
  <si>
    <t>010115</t>
  </si>
  <si>
    <t>Deputy Director General Services Department</t>
  </si>
  <si>
    <t>36th District Staff (CC 600014)</t>
  </si>
  <si>
    <t>010118</t>
  </si>
  <si>
    <t>Director Of Planning And Development Department</t>
  </si>
  <si>
    <t>DDOT TEO</t>
  </si>
  <si>
    <t>010121</t>
  </si>
  <si>
    <t>Director Of Buildings And Safety Engineering</t>
  </si>
  <si>
    <t>DDOT TEO (Student)</t>
  </si>
  <si>
    <t>010122</t>
  </si>
  <si>
    <t>Deputy Director Of Buildings And Safety Engineerin</t>
  </si>
  <si>
    <t>TASS / Part-Time</t>
  </si>
  <si>
    <t>010123</t>
  </si>
  <si>
    <t>Director Department Of Public Works</t>
  </si>
  <si>
    <t>010124</t>
  </si>
  <si>
    <t>Deputy Director Department Of Public Works</t>
  </si>
  <si>
    <t>010126</t>
  </si>
  <si>
    <t>Executive Director Board Of Ethics</t>
  </si>
  <si>
    <t>010127</t>
  </si>
  <si>
    <t>Corporation Counsel Election Commissioner $2000</t>
  </si>
  <si>
    <t>Mayoral Appointees Group Executives</t>
  </si>
  <si>
    <t>010131</t>
  </si>
  <si>
    <t>Deputy City Clerk</t>
  </si>
  <si>
    <t>Non Union City Clerk Appointees</t>
  </si>
  <si>
    <t>010135</t>
  </si>
  <si>
    <t>Inspector General</t>
  </si>
  <si>
    <t>010137</t>
  </si>
  <si>
    <t>Director Of Parks And Open Spaces</t>
  </si>
  <si>
    <t>010138</t>
  </si>
  <si>
    <t>Deputy Director Of Recreation Department</t>
  </si>
  <si>
    <t>010139</t>
  </si>
  <si>
    <t>Director Of Homeland Security</t>
  </si>
  <si>
    <t>010140</t>
  </si>
  <si>
    <t>Fire Commissioner</t>
  </si>
  <si>
    <t>Fire NonUnion Allied</t>
  </si>
  <si>
    <t>010141</t>
  </si>
  <si>
    <t>City Engineer</t>
  </si>
  <si>
    <t>010143</t>
  </si>
  <si>
    <t>Program Management Director</t>
  </si>
  <si>
    <t>010149</t>
  </si>
  <si>
    <t>Deputy Inspector General</t>
  </si>
  <si>
    <t>010151</t>
  </si>
  <si>
    <t>Deputy Fire Commissioner</t>
  </si>
  <si>
    <t>010152</t>
  </si>
  <si>
    <t>Director Municipal Parking Department</t>
  </si>
  <si>
    <t>010153</t>
  </si>
  <si>
    <t>Deputy Director Municipal Parking Department</t>
  </si>
  <si>
    <t>010155</t>
  </si>
  <si>
    <t>Public Health Director</t>
  </si>
  <si>
    <t>010156</t>
  </si>
  <si>
    <t>Deputy Public Health Director</t>
  </si>
  <si>
    <t>010158</t>
  </si>
  <si>
    <t>Director Of Transportation Department</t>
  </si>
  <si>
    <t>010159</t>
  </si>
  <si>
    <t>Deputy Director Of Transportation Department</t>
  </si>
  <si>
    <t>010165</t>
  </si>
  <si>
    <t>Police Commissioner</t>
  </si>
  <si>
    <t>Non Union Appoint Exempt General Pay Incr</t>
  </si>
  <si>
    <t>010166</t>
  </si>
  <si>
    <t>Chairman Of Board Of Police Commissioners</t>
  </si>
  <si>
    <t>010167</t>
  </si>
  <si>
    <t>Deputy Director Employment And Training Department</t>
  </si>
  <si>
    <t>010170</t>
  </si>
  <si>
    <t>Director Of Administrative Hearings</t>
  </si>
  <si>
    <t>010171</t>
  </si>
  <si>
    <t>First Assistant Chief</t>
  </si>
  <si>
    <t>Non Union Police Uniform Inspect and Comm</t>
  </si>
  <si>
    <t>010172</t>
  </si>
  <si>
    <t>Project Manager Fire</t>
  </si>
  <si>
    <t>010173</t>
  </si>
  <si>
    <t>Director Of Targeted Business</t>
  </si>
  <si>
    <t>010176</t>
  </si>
  <si>
    <t>Director Project Management</t>
  </si>
  <si>
    <t>010177</t>
  </si>
  <si>
    <t>Director Department Of Elections</t>
  </si>
  <si>
    <t>010178</t>
  </si>
  <si>
    <t>Deputy Director Department Of Elections</t>
  </si>
  <si>
    <t>010179</t>
  </si>
  <si>
    <t>Airport Director</t>
  </si>
  <si>
    <t>Director Of CRIO Department</t>
  </si>
  <si>
    <t>010182</t>
  </si>
  <si>
    <t>Deputy Director Of CRIO Department</t>
  </si>
  <si>
    <t>010184</t>
  </si>
  <si>
    <t>Deputy Airport Director</t>
  </si>
  <si>
    <t>010187</t>
  </si>
  <si>
    <t>Director Of Public Lighting</t>
  </si>
  <si>
    <t>010188</t>
  </si>
  <si>
    <t>Deputy Director Of Public Lighting</t>
  </si>
  <si>
    <t>010190</t>
  </si>
  <si>
    <t>City Ombudsman</t>
  </si>
  <si>
    <t>010191</t>
  </si>
  <si>
    <t>Deputy City Ombudsman</t>
  </si>
  <si>
    <t>010193</t>
  </si>
  <si>
    <t>Chief Of Police</t>
  </si>
  <si>
    <t>010194</t>
  </si>
  <si>
    <t>Assistant Chief Of Police Civilian</t>
  </si>
  <si>
    <t>010195</t>
  </si>
  <si>
    <t>Zoning Appeal Board Chairperson</t>
  </si>
  <si>
    <t>010196</t>
  </si>
  <si>
    <t>Assistant Chief Of Police Sworn</t>
  </si>
  <si>
    <t>010197</t>
  </si>
  <si>
    <t>Zoning Appeal Board Member</t>
  </si>
  <si>
    <t>010198</t>
  </si>
  <si>
    <t>Project Manager Finance</t>
  </si>
  <si>
    <t>010199</t>
  </si>
  <si>
    <t>Project Manager General Services Department</t>
  </si>
  <si>
    <t>010200</t>
  </si>
  <si>
    <t>Project Manager</t>
  </si>
  <si>
    <t>010210</t>
  </si>
  <si>
    <t>Project Manager Deputy Mayor</t>
  </si>
  <si>
    <t>010221</t>
  </si>
  <si>
    <t>Chief Of Mobility Innovation</t>
  </si>
  <si>
    <t>Non Union Salary Regular Service General</t>
  </si>
  <si>
    <t>010222</t>
  </si>
  <si>
    <t>Deputy Chief Of Mobility Innovation</t>
  </si>
  <si>
    <t>010224</t>
  </si>
  <si>
    <t>Deputy Director Department Of Public Works Complet</t>
  </si>
  <si>
    <t>010225</t>
  </si>
  <si>
    <t>Sustainability Director</t>
  </si>
  <si>
    <t>010228</t>
  </si>
  <si>
    <t>Chief Safety Officer DDOT</t>
  </si>
  <si>
    <t>010271</t>
  </si>
  <si>
    <t>First Assistant Chief Education</t>
  </si>
  <si>
    <t>010294</t>
  </si>
  <si>
    <t>Assistant Chief of Police Civilian Education</t>
  </si>
  <si>
    <t>010296</t>
  </si>
  <si>
    <t>AssistantChief of Police Sworn Education</t>
  </si>
  <si>
    <t>010710</t>
  </si>
  <si>
    <t>General Manager Airport</t>
  </si>
  <si>
    <t>010714</t>
  </si>
  <si>
    <t>General Manager BSEED</t>
  </si>
  <si>
    <t>010719</t>
  </si>
  <si>
    <t>General Manager Pension</t>
  </si>
  <si>
    <t>010720</t>
  </si>
  <si>
    <t>General Manager Health Department</t>
  </si>
  <si>
    <t>010721</t>
  </si>
  <si>
    <t>General Manager Environmental Affairs</t>
  </si>
  <si>
    <t>General Manager CRIO</t>
  </si>
  <si>
    <t>010725</t>
  </si>
  <si>
    <t>General Manager Human Services</t>
  </si>
  <si>
    <t>010727</t>
  </si>
  <si>
    <t>General Manager Elections</t>
  </si>
  <si>
    <t>010729</t>
  </si>
  <si>
    <t>General Manager Municipal Parking</t>
  </si>
  <si>
    <t>010730</t>
  </si>
  <si>
    <t>General Manager Law</t>
  </si>
  <si>
    <t>010731</t>
  </si>
  <si>
    <t>General Manager General Services</t>
  </si>
  <si>
    <t>010732</t>
  </si>
  <si>
    <t>General Manager Planning Development</t>
  </si>
  <si>
    <t>010733</t>
  </si>
  <si>
    <t>General Manager Project Management</t>
  </si>
  <si>
    <t>010734</t>
  </si>
  <si>
    <t>General Manager Public Lighting</t>
  </si>
  <si>
    <t>010736</t>
  </si>
  <si>
    <t>General Manager Public Works</t>
  </si>
  <si>
    <t>010737</t>
  </si>
  <si>
    <t>General Manager Recreation</t>
  </si>
  <si>
    <t>010808</t>
  </si>
  <si>
    <t>Manager 2 Auditor General</t>
  </si>
  <si>
    <t>010809</t>
  </si>
  <si>
    <t>Manager 2 Pension</t>
  </si>
  <si>
    <t>010810</t>
  </si>
  <si>
    <t>Manager 2 Airport</t>
  </si>
  <si>
    <t>010812</t>
  </si>
  <si>
    <t>Manager 2 Benefits</t>
  </si>
  <si>
    <t>010814</t>
  </si>
  <si>
    <t>Manager 2 Buildings Safety Engineering</t>
  </si>
  <si>
    <t>010817</t>
  </si>
  <si>
    <t>Manager 2 City Clerk</t>
  </si>
  <si>
    <t>010819</t>
  </si>
  <si>
    <t>Manager 2 Elections</t>
  </si>
  <si>
    <t>010821</t>
  </si>
  <si>
    <t>Manager 2 Environmental Affairs</t>
  </si>
  <si>
    <t>010823</t>
  </si>
  <si>
    <t>Manager 2 Fire</t>
  </si>
  <si>
    <t>010824</t>
  </si>
  <si>
    <t>Manager 2 Health</t>
  </si>
  <si>
    <t>Manager 2 CRIO</t>
  </si>
  <si>
    <t>010827</t>
  </si>
  <si>
    <t>Manager 2 Elections Information Systems</t>
  </si>
  <si>
    <t>010831</t>
  </si>
  <si>
    <t>Manager 2 General Services</t>
  </si>
  <si>
    <t>010838</t>
  </si>
  <si>
    <t>Manager 2 Municipal Parking</t>
  </si>
  <si>
    <t>010839</t>
  </si>
  <si>
    <t>Manager 2 Civil Rights Integrity Bureau</t>
  </si>
  <si>
    <t>010841</t>
  </si>
  <si>
    <t>Manager 2 Project Management</t>
  </si>
  <si>
    <t>010842</t>
  </si>
  <si>
    <t>Manager 2 Public Lighting</t>
  </si>
  <si>
    <t>010844</t>
  </si>
  <si>
    <t>Manager 2 Public Works</t>
  </si>
  <si>
    <t>010846</t>
  </si>
  <si>
    <t>Manager 2 Recreation</t>
  </si>
  <si>
    <t>010848</t>
  </si>
  <si>
    <t>Manager 2 Transportation</t>
  </si>
  <si>
    <t>010849</t>
  </si>
  <si>
    <t>Manager 2 Police</t>
  </si>
  <si>
    <t>010853</t>
  </si>
  <si>
    <t>Manager 2 Health Bureau Of Clinical Services</t>
  </si>
  <si>
    <t>010854</t>
  </si>
  <si>
    <t>Manager 2 Health Public Health Nursing</t>
  </si>
  <si>
    <t>010855</t>
  </si>
  <si>
    <t>Manager 2 Health Nutrition Services</t>
  </si>
  <si>
    <t>010859</t>
  </si>
  <si>
    <t>Manager 2 Health Substance Abuse</t>
  </si>
  <si>
    <t>010862</t>
  </si>
  <si>
    <t>Manager 2 Contract Operations</t>
  </si>
  <si>
    <t>010908</t>
  </si>
  <si>
    <t>Manager 1 Administrative Hearings</t>
  </si>
  <si>
    <t>010909</t>
  </si>
  <si>
    <t>Manager 1 Pension</t>
  </si>
  <si>
    <t>010910</t>
  </si>
  <si>
    <t>Manager 1 Airport</t>
  </si>
  <si>
    <t>010912</t>
  </si>
  <si>
    <t>Manager 1 Buildings Safety Engineering</t>
  </si>
  <si>
    <t>010915</t>
  </si>
  <si>
    <t>Manager 1 City Clerk</t>
  </si>
  <si>
    <t>010917</t>
  </si>
  <si>
    <t>Manager 1 Human Services Head Start</t>
  </si>
  <si>
    <t>010918</t>
  </si>
  <si>
    <t>Manager 1 Communications</t>
  </si>
  <si>
    <t>Non Union Hourly Regular Service General</t>
  </si>
  <si>
    <t>010919</t>
  </si>
  <si>
    <t>Manager 1 Fire</t>
  </si>
  <si>
    <t>010920</t>
  </si>
  <si>
    <t>Manager 1 Consumer Affairs</t>
  </si>
  <si>
    <t>010924</t>
  </si>
  <si>
    <t>Manager 1 Environmental Affairs</t>
  </si>
  <si>
    <t>010927</t>
  </si>
  <si>
    <t>Manager 1 Elections</t>
  </si>
  <si>
    <t>010930</t>
  </si>
  <si>
    <t>Manager 1 Health</t>
  </si>
  <si>
    <t>010931</t>
  </si>
  <si>
    <t>Manager I Customer Service Dispatch</t>
  </si>
  <si>
    <t>010932</t>
  </si>
  <si>
    <t>Manager 1 Eligibility</t>
  </si>
  <si>
    <t>010934</t>
  </si>
  <si>
    <t>Manager 1 CRIO</t>
  </si>
  <si>
    <t>010939</t>
  </si>
  <si>
    <t>Manager 1 Human Resources Payroll</t>
  </si>
  <si>
    <t>010941</t>
  </si>
  <si>
    <t>Manager 1 General Services</t>
  </si>
  <si>
    <t>010944</t>
  </si>
  <si>
    <t>Manager 1 Municipal Parking</t>
  </si>
  <si>
    <t>010947</t>
  </si>
  <si>
    <t>Manager 1 Recreation</t>
  </si>
  <si>
    <t>010948</t>
  </si>
  <si>
    <t>Manager 1 Police</t>
  </si>
  <si>
    <t>010950</t>
  </si>
  <si>
    <t>Manager 1 Public Lighting</t>
  </si>
  <si>
    <t>010952</t>
  </si>
  <si>
    <t>Manager 1 Public Works</t>
  </si>
  <si>
    <t>010954</t>
  </si>
  <si>
    <t>Manager 1 Transportation</t>
  </si>
  <si>
    <t>010955</t>
  </si>
  <si>
    <t>Manager 1 Targeted Business</t>
  </si>
  <si>
    <t>010960</t>
  </si>
  <si>
    <t>Manager 1 Health Clinic Operations</t>
  </si>
  <si>
    <t>010961</t>
  </si>
  <si>
    <t>Manager 1 Health Wic Program</t>
  </si>
  <si>
    <t>010962</t>
  </si>
  <si>
    <t>Manager 1 Health Lead Program</t>
  </si>
  <si>
    <t>010963</t>
  </si>
  <si>
    <t>Manager 1 Food Service Programs</t>
  </si>
  <si>
    <t>010964</t>
  </si>
  <si>
    <t>Manager 1 Health Animal Control</t>
  </si>
  <si>
    <t>010968</t>
  </si>
  <si>
    <t>Manager 1 Recreation Center</t>
  </si>
  <si>
    <t>011040</t>
  </si>
  <si>
    <t>Executive Manager Buildings Safety Engineering And</t>
  </si>
  <si>
    <t>011047</t>
  </si>
  <si>
    <t>Assistant Director Buildings And Safety Engineerin</t>
  </si>
  <si>
    <t>011056</t>
  </si>
  <si>
    <t>Assistant Director Department Of Transportation Ad</t>
  </si>
  <si>
    <t>011059</t>
  </si>
  <si>
    <t>Assistant Director Parks And Recreation</t>
  </si>
  <si>
    <t>011060</t>
  </si>
  <si>
    <t>Assistant Director General Services Department</t>
  </si>
  <si>
    <t>011061</t>
  </si>
  <si>
    <t>Assistant Director Animal Care Control</t>
  </si>
  <si>
    <t>011062</t>
  </si>
  <si>
    <t>Assistant Director Demolition</t>
  </si>
  <si>
    <t>011069</t>
  </si>
  <si>
    <t>Executive Administrator Department Of Public Works</t>
  </si>
  <si>
    <t>011070</t>
  </si>
  <si>
    <t>Executive Administrator Parking Violations</t>
  </si>
  <si>
    <t>011071</t>
  </si>
  <si>
    <t>Emergency Medical Services Administrator</t>
  </si>
  <si>
    <t>011079</t>
  </si>
  <si>
    <t>Assistant Director Department Of Public Works</t>
  </si>
  <si>
    <t>011101</t>
  </si>
  <si>
    <t>City Council Typist</t>
  </si>
  <si>
    <t>011102</t>
  </si>
  <si>
    <t>City Council Senior Clerk And Receptionist</t>
  </si>
  <si>
    <t>011103</t>
  </si>
  <si>
    <t>City Council Stenographer</t>
  </si>
  <si>
    <t>011104</t>
  </si>
  <si>
    <t>Staff Secretary Fiscal Section City Council</t>
  </si>
  <si>
    <t>011105</t>
  </si>
  <si>
    <t>City Council Secretarial Stenographer</t>
  </si>
  <si>
    <t>011106</t>
  </si>
  <si>
    <t>City Council Secretarial Stenographer Council Pres</t>
  </si>
  <si>
    <t>011107</t>
  </si>
  <si>
    <t>City Council Research And Analysis Secretarial Ste</t>
  </si>
  <si>
    <t>011108</t>
  </si>
  <si>
    <t>City Council Administrative Assistant 1</t>
  </si>
  <si>
    <t>011109</t>
  </si>
  <si>
    <t>City Council Administrative Assistant 2</t>
  </si>
  <si>
    <t>011110</t>
  </si>
  <si>
    <t>City Council Staff Secretary 1</t>
  </si>
  <si>
    <t>011111</t>
  </si>
  <si>
    <t>City Council Staff Secretary 2</t>
  </si>
  <si>
    <t>011112</t>
  </si>
  <si>
    <t>City Council Research And Analysis Staff AnalystLe</t>
  </si>
  <si>
    <t>011113</t>
  </si>
  <si>
    <t>City Council Research And Analysis Staff Analyst 2</t>
  </si>
  <si>
    <t>011114</t>
  </si>
  <si>
    <t>City Council Research Specialist</t>
  </si>
  <si>
    <t>011115</t>
  </si>
  <si>
    <t>City Council Research And Analysis Director</t>
  </si>
  <si>
    <t>011116</t>
  </si>
  <si>
    <t>City Council Research And Analysis Deputy Director</t>
  </si>
  <si>
    <t>011117</t>
  </si>
  <si>
    <t>City Council Executive Administrative Assistant Co</t>
  </si>
  <si>
    <t>011118</t>
  </si>
  <si>
    <t>City Council Fiscal Analysis Director</t>
  </si>
  <si>
    <t>011119</t>
  </si>
  <si>
    <t>Assistant Council Fiscal Analysis4</t>
  </si>
  <si>
    <t>011120</t>
  </si>
  <si>
    <t>Council ResearchAdministrative Recd Mgr</t>
  </si>
  <si>
    <t>011121</t>
  </si>
  <si>
    <t>City Council Research Staff Analyst V</t>
  </si>
  <si>
    <t>011122</t>
  </si>
  <si>
    <t>City Council Research And Analysis Staff Analyst 3</t>
  </si>
  <si>
    <t>011123</t>
  </si>
  <si>
    <t>City Council Research And Analysis Staff Analyst 4</t>
  </si>
  <si>
    <t>011124</t>
  </si>
  <si>
    <t>City Council Administrative Assistant 3</t>
  </si>
  <si>
    <t>011125</t>
  </si>
  <si>
    <t>City Council Administrative Assistant 4</t>
  </si>
  <si>
    <t>011126</t>
  </si>
  <si>
    <t>City Council Research And Analysis Staff AnalystPo</t>
  </si>
  <si>
    <t>011127</t>
  </si>
  <si>
    <t>City Council Advisory Youth Commission Director</t>
  </si>
  <si>
    <t>011128</t>
  </si>
  <si>
    <t>City Council Fiscal Analysis Deputy Director</t>
  </si>
  <si>
    <t>011129</t>
  </si>
  <si>
    <t>City Council Fiscal Staff Analyst</t>
  </si>
  <si>
    <t>011130</t>
  </si>
  <si>
    <t>City Council Research Cable Specialist</t>
  </si>
  <si>
    <t>011131</t>
  </si>
  <si>
    <t>City Council Research Videographer</t>
  </si>
  <si>
    <t>011132</t>
  </si>
  <si>
    <t>City Council Web Editor</t>
  </si>
  <si>
    <t>011133</t>
  </si>
  <si>
    <t>City Council Administrative Assistant 5</t>
  </si>
  <si>
    <t>011135</t>
  </si>
  <si>
    <t>City Council Legal Analyst</t>
  </si>
  <si>
    <t>011140</t>
  </si>
  <si>
    <t>City Council Legislative Policy Division Director</t>
  </si>
  <si>
    <t>011141</t>
  </si>
  <si>
    <t>City Council Legislative Policy Division Deputy Di</t>
  </si>
  <si>
    <t>011142</t>
  </si>
  <si>
    <t>011143</t>
  </si>
  <si>
    <t>City Council Legislative Policy Division Fiscal An</t>
  </si>
  <si>
    <t>011144</t>
  </si>
  <si>
    <t>City Council Legislative Policy Division Legal Ana</t>
  </si>
  <si>
    <t>011145</t>
  </si>
  <si>
    <t>City Council Legislative Policy Division Staff Ana</t>
  </si>
  <si>
    <t>011146</t>
  </si>
  <si>
    <t>City Council Legislative Policy Division Planner 1</t>
  </si>
  <si>
    <t>011147</t>
  </si>
  <si>
    <t>City Council Legislative Policy Division Planner 2</t>
  </si>
  <si>
    <t>011148</t>
  </si>
  <si>
    <t>City Council Legislative Policy Division Planner 3</t>
  </si>
  <si>
    <t>011149</t>
  </si>
  <si>
    <t>City Council Legislative Policy Division Planner 4</t>
  </si>
  <si>
    <t>011150</t>
  </si>
  <si>
    <t>City Council Legislative Policy Division Planner 5</t>
  </si>
  <si>
    <t>011151</t>
  </si>
  <si>
    <t>City Council Legislative Policy Division Historic</t>
  </si>
  <si>
    <t>011152</t>
  </si>
  <si>
    <t>011153</t>
  </si>
  <si>
    <t>City Council Legislative Policy Division Senior Hi</t>
  </si>
  <si>
    <t>011155</t>
  </si>
  <si>
    <t>City Council Legislative Policy Division Administr</t>
  </si>
  <si>
    <t>011156</t>
  </si>
  <si>
    <t>011157</t>
  </si>
  <si>
    <t>011158</t>
  </si>
  <si>
    <t>011165</t>
  </si>
  <si>
    <t>Chief Parks Planner</t>
  </si>
  <si>
    <t>011201</t>
  </si>
  <si>
    <t>Director City Planning Commission</t>
  </si>
  <si>
    <t>011210</t>
  </si>
  <si>
    <t>Secretarial Stenographer City Planning Commission</t>
  </si>
  <si>
    <t>011217</t>
  </si>
  <si>
    <t>Senior Clerk Typist City Planning Commission</t>
  </si>
  <si>
    <t>011219</t>
  </si>
  <si>
    <t>Staff Secretary City Planning Commission</t>
  </si>
  <si>
    <t>011221</t>
  </si>
  <si>
    <t>Administrative Assistant 1 City Planning Commission</t>
  </si>
  <si>
    <t>011223</t>
  </si>
  <si>
    <t>Administrative Assistant 2 City Planning Commissio</t>
  </si>
  <si>
    <t>011225</t>
  </si>
  <si>
    <t>Administrative Assistant 3 City Planning Commissio</t>
  </si>
  <si>
    <t>011355</t>
  </si>
  <si>
    <t>Deputy Director City Planning Commission</t>
  </si>
  <si>
    <t>011360</t>
  </si>
  <si>
    <t>Director Of Board Of Review</t>
  </si>
  <si>
    <t>011415</t>
  </si>
  <si>
    <t>Social Planner 1</t>
  </si>
  <si>
    <t>011425</t>
  </si>
  <si>
    <t>Social Planner 2</t>
  </si>
  <si>
    <t>011435</t>
  </si>
  <si>
    <t>Social Planner 3</t>
  </si>
  <si>
    <t>011440</t>
  </si>
  <si>
    <t>Social Planner 3 Nuisance Abatement</t>
  </si>
  <si>
    <t>011445</t>
  </si>
  <si>
    <t>Social Planner 4</t>
  </si>
  <si>
    <t>011501</t>
  </si>
  <si>
    <t>Assistant Ombudsman Grade 4</t>
  </si>
  <si>
    <t>011502</t>
  </si>
  <si>
    <t>Assistant Ombudsman Grade 3</t>
  </si>
  <si>
    <t>011503</t>
  </si>
  <si>
    <t>Assistant Ombudsman Grade 2</t>
  </si>
  <si>
    <t>011504</t>
  </si>
  <si>
    <t>Assistant Ombudsman Grade 1</t>
  </si>
  <si>
    <t>011621</t>
  </si>
  <si>
    <t>Historical Designation Secretary Stenographer Rese</t>
  </si>
  <si>
    <t>011625</t>
  </si>
  <si>
    <t>Historical Designation Specialist 1</t>
  </si>
  <si>
    <t>011635</t>
  </si>
  <si>
    <t>Historical Designation Specialist 2</t>
  </si>
  <si>
    <t>011637</t>
  </si>
  <si>
    <t>Historic Designation Supervisory Specialist</t>
  </si>
  <si>
    <t>011640</t>
  </si>
  <si>
    <t>Historic Designation Administrative Assistant 2</t>
  </si>
  <si>
    <t>011645</t>
  </si>
  <si>
    <t>Historical Designation Staff Director</t>
  </si>
  <si>
    <t>011647</t>
  </si>
  <si>
    <t>Historic Designation Director</t>
  </si>
  <si>
    <t>011701</t>
  </si>
  <si>
    <t>Executive Manager GSD</t>
  </si>
  <si>
    <t>011702</t>
  </si>
  <si>
    <t>Executive Manager DDOT</t>
  </si>
  <si>
    <t>011703</t>
  </si>
  <si>
    <t>Execuitve Manager of Paratransit</t>
  </si>
  <si>
    <t>011705</t>
  </si>
  <si>
    <t>Executive Manager Law</t>
  </si>
  <si>
    <t>011710</t>
  </si>
  <si>
    <t>Investigator Office Of Inspector General</t>
  </si>
  <si>
    <t>011715</t>
  </si>
  <si>
    <t>Attorney Office Of The Inspector General</t>
  </si>
  <si>
    <t>011716</t>
  </si>
  <si>
    <t>Associate Attorney Office Of the Inspector General</t>
  </si>
  <si>
    <t>Non Union Appointees Level IV</t>
  </si>
  <si>
    <t>011720</t>
  </si>
  <si>
    <t>Forensic Auditor Office Of Inspector General</t>
  </si>
  <si>
    <t>011726</t>
  </si>
  <si>
    <t>Investigator Board Of Ethics</t>
  </si>
  <si>
    <t>011805</t>
  </si>
  <si>
    <t>Executive Manager Police</t>
  </si>
  <si>
    <t>011810</t>
  </si>
  <si>
    <t>Second Deputy Chief</t>
  </si>
  <si>
    <t>011829</t>
  </si>
  <si>
    <t>Deputy Chief Of Police</t>
  </si>
  <si>
    <t>011830</t>
  </si>
  <si>
    <t>Deputy Chief of Police Education</t>
  </si>
  <si>
    <t>011831</t>
  </si>
  <si>
    <t>Police Executive 1</t>
  </si>
  <si>
    <t>011832</t>
  </si>
  <si>
    <t>Police Executive 2</t>
  </si>
  <si>
    <t>011833</t>
  </si>
  <si>
    <t>Police Executive 3</t>
  </si>
  <si>
    <t>011995</t>
  </si>
  <si>
    <t>Head Clerk Police</t>
  </si>
  <si>
    <t>012002</t>
  </si>
  <si>
    <t>Record Systems Specialist 2</t>
  </si>
  <si>
    <t>012006</t>
  </si>
  <si>
    <t>Title Searcher</t>
  </si>
  <si>
    <t>AFSCME NonSupervisory Local 62 Build and Safety En</t>
  </si>
  <si>
    <t>012007</t>
  </si>
  <si>
    <t>Supervising Title Searcher</t>
  </si>
  <si>
    <t>012011</t>
  </si>
  <si>
    <t>Messenger</t>
  </si>
  <si>
    <t>AFSCME NonSupervisory Local 542 - General Servic</t>
  </si>
  <si>
    <t>012013</t>
  </si>
  <si>
    <t>Junior Clerk</t>
  </si>
  <si>
    <t>012014</t>
  </si>
  <si>
    <t>Information Technician</t>
  </si>
  <si>
    <t>012017</t>
  </si>
  <si>
    <t>Principal Clerk Parking Violations</t>
  </si>
  <si>
    <t>International Union of Oper Engin (IUOE) Local 324</t>
  </si>
  <si>
    <t>012019</t>
  </si>
  <si>
    <t>Senior Information Technician</t>
  </si>
  <si>
    <t>012021</t>
  </si>
  <si>
    <t>Clerk</t>
  </si>
  <si>
    <t>AFSCME NonSupervisory Local 542 Fire</t>
  </si>
  <si>
    <t>012023</t>
  </si>
  <si>
    <t>Service Information Clerk</t>
  </si>
  <si>
    <t>012031</t>
  </si>
  <si>
    <t>Senior Clerk</t>
  </si>
  <si>
    <t>AFSCME NonSupervisory Local 2799 Law</t>
  </si>
  <si>
    <t>012033</t>
  </si>
  <si>
    <t>District Clerk</t>
  </si>
  <si>
    <t>Association of City of Detroit Supervisors</t>
  </si>
  <si>
    <t>012036</t>
  </si>
  <si>
    <t>Senior Clerk HOPWA</t>
  </si>
  <si>
    <t>Non Union Confidential Employees</t>
  </si>
  <si>
    <t>012041</t>
  </si>
  <si>
    <t>Principal Clerk</t>
  </si>
  <si>
    <t>012042</t>
  </si>
  <si>
    <t>Senior Civic Center Event Coordinator</t>
  </si>
  <si>
    <t>012046</t>
  </si>
  <si>
    <t>Municipal Code And Ordinance Clerk</t>
  </si>
  <si>
    <t>012047</t>
  </si>
  <si>
    <t>Assistant Administrative Supervisor Of Licenses An</t>
  </si>
  <si>
    <t>012051</t>
  </si>
  <si>
    <t>Head Clerk</t>
  </si>
  <si>
    <t>DOT Foremans Association (DDOT)</t>
  </si>
  <si>
    <t>012053</t>
  </si>
  <si>
    <t>Administrative Supervisor Of Licenses And Permits</t>
  </si>
  <si>
    <t>012058</t>
  </si>
  <si>
    <t>Assistant General Manager DetroitWayne Joint Build</t>
  </si>
  <si>
    <t>012060</t>
  </si>
  <si>
    <t>Second Deputy Fire Commissioner</t>
  </si>
  <si>
    <t>012061</t>
  </si>
  <si>
    <t>Administrative Assistant Grade 2</t>
  </si>
  <si>
    <t>012063</t>
  </si>
  <si>
    <t>Director Board Of Zoning Appeals</t>
  </si>
  <si>
    <t>012066</t>
  </si>
  <si>
    <t>Administrative Sanitation Analyst</t>
  </si>
  <si>
    <t>012067</t>
  </si>
  <si>
    <t>Code And Zoning Coordinator Buildings And Safety</t>
  </si>
  <si>
    <t>012068</t>
  </si>
  <si>
    <t>Administrative Assistant Grade 3 General Services</t>
  </si>
  <si>
    <t>012069</t>
  </si>
  <si>
    <t>Homeless Coordination Manager</t>
  </si>
  <si>
    <t>012072</t>
  </si>
  <si>
    <t>Administrative Assistant Grade 3 Building Safety</t>
  </si>
  <si>
    <t>012073</t>
  </si>
  <si>
    <t>Police Community Relations Coordinator</t>
  </si>
  <si>
    <t>012076</t>
  </si>
  <si>
    <t>Administrative Services Coordinator</t>
  </si>
  <si>
    <t>012077</t>
  </si>
  <si>
    <t>Administrative Assistant Grade 3 Public Lighting</t>
  </si>
  <si>
    <t>012078</t>
  </si>
  <si>
    <t>Head Clerk Municipal Parking</t>
  </si>
  <si>
    <t>012079</t>
  </si>
  <si>
    <t>Grant Coordinator</t>
  </si>
  <si>
    <t>012084</t>
  </si>
  <si>
    <t>Program Planning And Development Administrator</t>
  </si>
  <si>
    <t>012086</t>
  </si>
  <si>
    <t>Records Manager</t>
  </si>
  <si>
    <t>012088</t>
  </si>
  <si>
    <t>Administrative Supervisor Parking Violations</t>
  </si>
  <si>
    <t>012089</t>
  </si>
  <si>
    <t>Assistant Administrative Supervisor Parking Violat</t>
  </si>
  <si>
    <t>012091</t>
  </si>
  <si>
    <t>Senior Clerk Exempted</t>
  </si>
  <si>
    <t>012093</t>
  </si>
  <si>
    <t>Principal Clerk Exempted</t>
  </si>
  <si>
    <t>012094</t>
  </si>
  <si>
    <t>Business Activities Manager</t>
  </si>
  <si>
    <t>012096</t>
  </si>
  <si>
    <t>Mailroom Supervisor</t>
  </si>
  <si>
    <t>012210</t>
  </si>
  <si>
    <t>Administrative Specialist 1</t>
  </si>
  <si>
    <t>012211</t>
  </si>
  <si>
    <t>Administrative Specialist 1 Project Management</t>
  </si>
  <si>
    <t>012215</t>
  </si>
  <si>
    <t>Administrative Specialist 1 Pension</t>
  </si>
  <si>
    <t>012234</t>
  </si>
  <si>
    <t>Administrative Assistant Grade 2 Administrative He</t>
  </si>
  <si>
    <t>0100</t>
  </si>
  <si>
    <t>Association of Professional and Technical Empl</t>
  </si>
  <si>
    <t>012237</t>
  </si>
  <si>
    <t>Administrative Assistant Grade 2 Buildings And Saf</t>
  </si>
  <si>
    <t>012241</t>
  </si>
  <si>
    <t>Administrative Assistant Grade 2 Public Works</t>
  </si>
  <si>
    <t>012242</t>
  </si>
  <si>
    <t>Administrative Assistant Grade 2 Elections Exempte</t>
  </si>
  <si>
    <t>012245</t>
  </si>
  <si>
    <t>Administrative Assistant Grade 2 Health</t>
  </si>
  <si>
    <t>012247</t>
  </si>
  <si>
    <t>Administrative Assistant Grade 2 General Services</t>
  </si>
  <si>
    <t>012248</t>
  </si>
  <si>
    <t>Administrative Assistant Grade 2 Human Resources</t>
  </si>
  <si>
    <t>012249</t>
  </si>
  <si>
    <t>Administrative Assistant Grade 2 Law</t>
  </si>
  <si>
    <t>012258</t>
  </si>
  <si>
    <t>Administrative Assistant Grade 2 Recreation</t>
  </si>
  <si>
    <t>012261</t>
  </si>
  <si>
    <t>Administrative Assistant Grade 2 Municipal Parking</t>
  </si>
  <si>
    <t>012266</t>
  </si>
  <si>
    <t>Administrative Assistant Grade 3 Public Works</t>
  </si>
  <si>
    <t>012272</t>
  </si>
  <si>
    <t>Administrative Assistant 3</t>
  </si>
  <si>
    <t>013111</t>
  </si>
  <si>
    <t>Office Assistant 1</t>
  </si>
  <si>
    <t>013121</t>
  </si>
  <si>
    <t>Office Assistant 2</t>
  </si>
  <si>
    <t>AFSCME NonSupervisory Local 62 DPW Clerical</t>
  </si>
  <si>
    <t>013131</t>
  </si>
  <si>
    <t>Office Assistant 3</t>
  </si>
  <si>
    <t>013132</t>
  </si>
  <si>
    <t>Board Of Ethics Administrative Secretary</t>
  </si>
  <si>
    <t>013134</t>
  </si>
  <si>
    <t>Supervising Constituent Service Representative</t>
  </si>
  <si>
    <t>013139</t>
  </si>
  <si>
    <t>Emergency Services Deployment Operator</t>
  </si>
  <si>
    <t>AFSCME NonSupervisory Local 1023 - Police - E S</t>
  </si>
  <si>
    <t>013142</t>
  </si>
  <si>
    <t>Senior Emergency Services Deployment Operator</t>
  </si>
  <si>
    <t>AFSCME SupvLocal 2394 Sr Emergency Service Operat</t>
  </si>
  <si>
    <t>013143</t>
  </si>
  <si>
    <t>Senior Emergency Services Operator</t>
  </si>
  <si>
    <t>013144</t>
  </si>
  <si>
    <t>Call Center Analyst</t>
  </si>
  <si>
    <t>013153</t>
  </si>
  <si>
    <t>Administrative Supervisor Emergency Telephone Serv</t>
  </si>
  <si>
    <t>013154</t>
  </si>
  <si>
    <t>Call Center Manager</t>
  </si>
  <si>
    <t>013162</t>
  </si>
  <si>
    <t>Telecommunications Operator</t>
  </si>
  <si>
    <t>AFSCME NonSupervisory Local 1023 Police</t>
  </si>
  <si>
    <t>013163</t>
  </si>
  <si>
    <t>Senior Telecommunications Operator</t>
  </si>
  <si>
    <t>AFSCME Supv Local 2394 City Wide Sr/Principal Guards</t>
  </si>
  <si>
    <t>013189</t>
  </si>
  <si>
    <t>Office Assistant 1 Exempted</t>
  </si>
  <si>
    <t>013190</t>
  </si>
  <si>
    <t>Office Assistant 2 Exempted</t>
  </si>
  <si>
    <t>013191</t>
  </si>
  <si>
    <t>Office Assistant 3 Exempted</t>
  </si>
  <si>
    <t>013313</t>
  </si>
  <si>
    <t>Junior Stenographer</t>
  </si>
  <si>
    <t>AFSCME NonSupervisory Local 62 Human Resources</t>
  </si>
  <si>
    <t>013325</t>
  </si>
  <si>
    <t>Legal Secretary</t>
  </si>
  <si>
    <t>013326</t>
  </si>
  <si>
    <t>Senior Legal Secretary</t>
  </si>
  <si>
    <t>013327</t>
  </si>
  <si>
    <t>Executive Legal Secretary</t>
  </si>
  <si>
    <t>013341</t>
  </si>
  <si>
    <t>Recording Secretary Retirement Systems</t>
  </si>
  <si>
    <t>013362</t>
  </si>
  <si>
    <t>Departmental Executive Secretary 2</t>
  </si>
  <si>
    <t>013364</t>
  </si>
  <si>
    <t>Departmental Executive Secretary 4</t>
  </si>
  <si>
    <t>013365</t>
  </si>
  <si>
    <t>Executive Secretary 1</t>
  </si>
  <si>
    <t>Non Union Appointees Level V</t>
  </si>
  <si>
    <t>013366</t>
  </si>
  <si>
    <t>Executive Secretary 2</t>
  </si>
  <si>
    <t>013367</t>
  </si>
  <si>
    <t>Executive Secretary 3</t>
  </si>
  <si>
    <t>013371</t>
  </si>
  <si>
    <t>City Clerk Secretarial Stenographer</t>
  </si>
  <si>
    <t>013373</t>
  </si>
  <si>
    <t>Executive Administrative Assistant 1</t>
  </si>
  <si>
    <t>013374</t>
  </si>
  <si>
    <t>Executive Administrative Assistant 2</t>
  </si>
  <si>
    <t>013376</t>
  </si>
  <si>
    <t>014043</t>
  </si>
  <si>
    <t>Junior Assistant City Council Committee Clerk</t>
  </si>
  <si>
    <t>014045</t>
  </si>
  <si>
    <t>Assistant City Council Committee Clerk</t>
  </si>
  <si>
    <t>014049</t>
  </si>
  <si>
    <t>Senior Assistant City Council Committee Clerk</t>
  </si>
  <si>
    <t>014057</t>
  </si>
  <si>
    <t>City Council Committee Clerk</t>
  </si>
  <si>
    <t>015131</t>
  </si>
  <si>
    <t>Assistant Equipment Dispatcher Field Construction</t>
  </si>
  <si>
    <t>Teamsters Local 214 Craft Unit</t>
  </si>
  <si>
    <t>015132</t>
  </si>
  <si>
    <t>Assistant Equipment Dispatcher Asphalt Plant Opera</t>
  </si>
  <si>
    <t>015141</t>
  </si>
  <si>
    <t>Equipment Dispatch</t>
  </si>
  <si>
    <t>019111</t>
  </si>
  <si>
    <t>Technical AidBusiness Administration</t>
  </si>
  <si>
    <t>AFSCME NonSupervisory Local 214 (DDOT Clerical)</t>
  </si>
  <si>
    <t>019114</t>
  </si>
  <si>
    <t>Technical Aid General Science</t>
  </si>
  <si>
    <t>AFSCME NonSupervisory Local 457 Health</t>
  </si>
  <si>
    <t>019115</t>
  </si>
  <si>
    <t>Technical Aid Social Science</t>
  </si>
  <si>
    <t>019210</t>
  </si>
  <si>
    <t>Office Management Assistant</t>
  </si>
  <si>
    <t>019211</t>
  </si>
  <si>
    <t>Office Management Assistant Exempted</t>
  </si>
  <si>
    <t>019242</t>
  </si>
  <si>
    <t>Recreation Properties Record Technician</t>
  </si>
  <si>
    <t>AFSCME NonSupervisory Local 542 Recreation General</t>
  </si>
  <si>
    <t>019246</t>
  </si>
  <si>
    <t>Citizen Information Service Clerk</t>
  </si>
  <si>
    <t>019252</t>
  </si>
  <si>
    <t>Elections Specialist</t>
  </si>
  <si>
    <t>023011</t>
  </si>
  <si>
    <t>Junior Phonotypist Blind</t>
  </si>
  <si>
    <t>025031</t>
  </si>
  <si>
    <t>Senior Data Processing Equipment Operator</t>
  </si>
  <si>
    <t>Sr Accountants Analysts and Appraisers Association</t>
  </si>
  <si>
    <t>025051</t>
  </si>
  <si>
    <t>Head Data Processing Equipment Operator</t>
  </si>
  <si>
    <t>025061</t>
  </si>
  <si>
    <t>Data Entry Supervisor</t>
  </si>
  <si>
    <t>027041</t>
  </si>
  <si>
    <t>Supervising Duplicating Devices Operator</t>
  </si>
  <si>
    <t>029031</t>
  </si>
  <si>
    <t>Office Automation Support Assistant</t>
  </si>
  <si>
    <t>AFSCME NonSupervisory Local 2799 Elections</t>
  </si>
  <si>
    <t>037121</t>
  </si>
  <si>
    <t>Print Shop Assistant</t>
  </si>
  <si>
    <t>037141</t>
  </si>
  <si>
    <t>Print Shop Supervisor</t>
  </si>
  <si>
    <t>037151</t>
  </si>
  <si>
    <t>Assistant Supervisor Of Printing</t>
  </si>
  <si>
    <t>037337</t>
  </si>
  <si>
    <t>Offset Printer</t>
  </si>
  <si>
    <t>041050</t>
  </si>
  <si>
    <t>Administrative Accountant Grade 3</t>
  </si>
  <si>
    <t>041052</t>
  </si>
  <si>
    <t>Audit Manager</t>
  </si>
  <si>
    <t>041343</t>
  </si>
  <si>
    <t>Business Analyst Municipal Parking Department</t>
  </si>
  <si>
    <t>041451</t>
  </si>
  <si>
    <t>Organization And Process Analyst</t>
  </si>
  <si>
    <t>041511</t>
  </si>
  <si>
    <t>Junior Governmental Analyst</t>
  </si>
  <si>
    <t>041512</t>
  </si>
  <si>
    <t>Junior Governmental Analyst Exempted</t>
  </si>
  <si>
    <t>041521</t>
  </si>
  <si>
    <t>Intermediate Governmental Analyst</t>
  </si>
  <si>
    <t>041541</t>
  </si>
  <si>
    <t>Principal Governmental Analyst</t>
  </si>
  <si>
    <t>041543</t>
  </si>
  <si>
    <t>Principal Governmental Analyst Municipal Parking</t>
  </si>
  <si>
    <t>041547</t>
  </si>
  <si>
    <t>Head Governmental Analyst</t>
  </si>
  <si>
    <t>041635</t>
  </si>
  <si>
    <t>Data Base Administrator</t>
  </si>
  <si>
    <t>041813</t>
  </si>
  <si>
    <t>Information Technology Networks Manager Elections</t>
  </si>
  <si>
    <t>041915</t>
  </si>
  <si>
    <t>Senior Geographic Information Systems Support Tech</t>
  </si>
  <si>
    <t>041930</t>
  </si>
  <si>
    <t>Microcomputer Support Specialist</t>
  </si>
  <si>
    <t>041952</t>
  </si>
  <si>
    <t>Computer Services Manager Transportation Interim</t>
  </si>
  <si>
    <t>041971</t>
  </si>
  <si>
    <t>Business Systems Support Specialist 1</t>
  </si>
  <si>
    <t>041972</t>
  </si>
  <si>
    <t>Business Systems Support Specialist 2</t>
  </si>
  <si>
    <t>041977</t>
  </si>
  <si>
    <t>Business Systems Support Specialist 1 Human Resour</t>
  </si>
  <si>
    <t>041979</t>
  </si>
  <si>
    <t>Business Systems Support Specialist 1 Police</t>
  </si>
  <si>
    <t>041989</t>
  </si>
  <si>
    <t>Business Systems Support Specialist 2 Police</t>
  </si>
  <si>
    <t>042023</t>
  </si>
  <si>
    <t>Accountant 1 Pension</t>
  </si>
  <si>
    <t>042032</t>
  </si>
  <si>
    <t>Auditor</t>
  </si>
  <si>
    <t>042035</t>
  </si>
  <si>
    <t>Risk Manager</t>
  </si>
  <si>
    <t>042039</t>
  </si>
  <si>
    <t>Investment Analyst Pension</t>
  </si>
  <si>
    <t>042041</t>
  </si>
  <si>
    <t>Principal Accountant</t>
  </si>
  <si>
    <t>042042</t>
  </si>
  <si>
    <t>Senior Auditor</t>
  </si>
  <si>
    <t>045011</t>
  </si>
  <si>
    <t>Junior Statistician</t>
  </si>
  <si>
    <t>045023</t>
  </si>
  <si>
    <t>Intermediate Statistician</t>
  </si>
  <si>
    <t>045024</t>
  </si>
  <si>
    <t>Intermediate Statistician Biomedical</t>
  </si>
  <si>
    <t>045045</t>
  </si>
  <si>
    <t>Principal Statistician Public Health</t>
  </si>
  <si>
    <t>045046</t>
  </si>
  <si>
    <t>Epidemiologist</t>
  </si>
  <si>
    <t>046003</t>
  </si>
  <si>
    <t>Crime Analyst 1 Real Time Crime Center</t>
  </si>
  <si>
    <t>Service Employees International Union Local 517M</t>
  </si>
  <si>
    <t>046004</t>
  </si>
  <si>
    <t>Crime Analyst 2 Real Time Crime Center</t>
  </si>
  <si>
    <t>046008</t>
  </si>
  <si>
    <t>Virtual Patrol Operator</t>
  </si>
  <si>
    <t>046166</t>
  </si>
  <si>
    <t>Cashier</t>
  </si>
  <si>
    <t>Foremans Association of DOT Supervisory Chapter</t>
  </si>
  <si>
    <t>047323</t>
  </si>
  <si>
    <t>Parking Meter Collections Assistant</t>
  </si>
  <si>
    <t>AFSCME  Forestry &amp; Landscape Foremen Local 1206</t>
  </si>
  <si>
    <t>047333</t>
  </si>
  <si>
    <t>Senior Parking Meter Collections Assistant</t>
  </si>
  <si>
    <t>047342</t>
  </si>
  <si>
    <t>Parking Meter Revenue Collector</t>
  </si>
  <si>
    <t>AFSCME NonSupervisory Local 62 Municipal Parking</t>
  </si>
  <si>
    <t>051052</t>
  </si>
  <si>
    <t>Materials Manager General Services Department</t>
  </si>
  <si>
    <t>055021</t>
  </si>
  <si>
    <t>Storekeeper</t>
  </si>
  <si>
    <t>AFSCME NonSupervisory Local 312 (DDOT General)</t>
  </si>
  <si>
    <t>055031</t>
  </si>
  <si>
    <t>Senior Storekeeper</t>
  </si>
  <si>
    <t>055041</t>
  </si>
  <si>
    <t>Head Storekeeper</t>
  </si>
  <si>
    <t>055042</t>
  </si>
  <si>
    <t>Stores And Custodial Services Supervisor</t>
  </si>
  <si>
    <t>055043</t>
  </si>
  <si>
    <t>Stores Operations Supervisor</t>
  </si>
  <si>
    <t>057011</t>
  </si>
  <si>
    <t>Election Service Technician</t>
  </si>
  <si>
    <t>057031</t>
  </si>
  <si>
    <t>Senior Election Service Technician</t>
  </si>
  <si>
    <t>AFSCME Supv Local 2394 Elections Unit E</t>
  </si>
  <si>
    <t>057041</t>
  </si>
  <si>
    <t>Supervising Election Service Technician</t>
  </si>
  <si>
    <t>071050</t>
  </si>
  <si>
    <t>Talent Development And Performance Management Anal</t>
  </si>
  <si>
    <t>072044</t>
  </si>
  <si>
    <t>Organizational Development Specialist</t>
  </si>
  <si>
    <t>072064</t>
  </si>
  <si>
    <t>Consultant Organizational Development</t>
  </si>
  <si>
    <t>075501</t>
  </si>
  <si>
    <t>Junior Training Specialist</t>
  </si>
  <si>
    <t>075511</t>
  </si>
  <si>
    <t>Associate Training Specialist</t>
  </si>
  <si>
    <t>075521</t>
  </si>
  <si>
    <t>Senior Training Specialist</t>
  </si>
  <si>
    <t>075531</t>
  </si>
  <si>
    <t>Principal Training Specialist</t>
  </si>
  <si>
    <t>075561</t>
  </si>
  <si>
    <t>Elections Training Coordinator</t>
  </si>
  <si>
    <t>076013</t>
  </si>
  <si>
    <t>Instructor Transportation Equipment Operation</t>
  </si>
  <si>
    <t>076015</t>
  </si>
  <si>
    <t>Supervising Instructor Transportation Equipment Op</t>
  </si>
  <si>
    <t>076017</t>
  </si>
  <si>
    <t>Vehicle Maintenance Instructor</t>
  </si>
  <si>
    <t>076022</t>
  </si>
  <si>
    <t>Project Manager And Analytics Specialist 3</t>
  </si>
  <si>
    <t>076053</t>
  </si>
  <si>
    <t>Instructor Public Works Equipment</t>
  </si>
  <si>
    <t>079027</t>
  </si>
  <si>
    <t>Assistant Safety Officer</t>
  </si>
  <si>
    <t>079037</t>
  </si>
  <si>
    <t>Safety Officer</t>
  </si>
  <si>
    <t>079047</t>
  </si>
  <si>
    <t>Supervising Safety Officer</t>
  </si>
  <si>
    <t>079062</t>
  </si>
  <si>
    <t>Senior Emergency Management Specialist</t>
  </si>
  <si>
    <t>081002</t>
  </si>
  <si>
    <t>Customer Service Specialist 2 Health</t>
  </si>
  <si>
    <t>081004</t>
  </si>
  <si>
    <t>Customer Service Supervisor</t>
  </si>
  <si>
    <t>081006</t>
  </si>
  <si>
    <t>Customer Service Representative 1 BSEED</t>
  </si>
  <si>
    <t>081007</t>
  </si>
  <si>
    <t>Customer Service Supervisor Municipal Parking</t>
  </si>
  <si>
    <t>081008</t>
  </si>
  <si>
    <t>Complaint Investigator</t>
  </si>
  <si>
    <t>081009</t>
  </si>
  <si>
    <t>Customer Service Representative 3 BSEED</t>
  </si>
  <si>
    <t>081013</t>
  </si>
  <si>
    <t>Administrative Supervisor Field Operations</t>
  </si>
  <si>
    <t>081021</t>
  </si>
  <si>
    <t>Customer Service Representative I Paratransit</t>
  </si>
  <si>
    <t>081022</t>
  </si>
  <si>
    <t>Customer Service Representative II Paratransit</t>
  </si>
  <si>
    <t>081023</t>
  </si>
  <si>
    <t>Supervisor Of Mail Operations</t>
  </si>
  <si>
    <t>081041</t>
  </si>
  <si>
    <t>Commercial Operations Specialist 2</t>
  </si>
  <si>
    <t>081061</t>
  </si>
  <si>
    <t>Eligibility Representative I Paratransit</t>
  </si>
  <si>
    <t>081062</t>
  </si>
  <si>
    <t>Eligibility Represenative II Paratransit</t>
  </si>
  <si>
    <t>091133</t>
  </si>
  <si>
    <t>Associate Assistant Corporation Counsel</t>
  </si>
  <si>
    <t>Public Attorneys Association UAW 2211</t>
  </si>
  <si>
    <t>091142</t>
  </si>
  <si>
    <t>Assistant Corporation Counsel</t>
  </si>
  <si>
    <t>091152</t>
  </si>
  <si>
    <t>Senior Assistant Corporation Counsel</t>
  </si>
  <si>
    <t>091157</t>
  </si>
  <si>
    <t>Supervising Assistant Corporation Counsel</t>
  </si>
  <si>
    <t>091158</t>
  </si>
  <si>
    <t>Legislative Assistant Corporation Counsel</t>
  </si>
  <si>
    <t>091159</t>
  </si>
  <si>
    <t>Supervising Assistant Corporation Counsel   Blight Liti</t>
  </si>
  <si>
    <t>091171</t>
  </si>
  <si>
    <t>Chief Assistant Corporation Counsel</t>
  </si>
  <si>
    <t>091191</t>
  </si>
  <si>
    <t>Assistant Corporation Counsel Exempted</t>
  </si>
  <si>
    <t>091192</t>
  </si>
  <si>
    <t>Senior Assistant Corporation Counsel Exempted</t>
  </si>
  <si>
    <t>091193</t>
  </si>
  <si>
    <t>Principal Assistant Corporation Counsel Exempted</t>
  </si>
  <si>
    <t>091194</t>
  </si>
  <si>
    <t>Associate Assistant Corporation Counsel Exempted</t>
  </si>
  <si>
    <t>091198</t>
  </si>
  <si>
    <t>Manager Of Administrative Hearings</t>
  </si>
  <si>
    <t>091941</t>
  </si>
  <si>
    <t>Legal Assistant</t>
  </si>
  <si>
    <t>Law Department Paralegals UAW 412 Unit 86</t>
  </si>
  <si>
    <t>092033</t>
  </si>
  <si>
    <t>Workers Compensation Specialist</t>
  </si>
  <si>
    <t>AFSCME NonSupervisory Local 2799 Finance</t>
  </si>
  <si>
    <t>092037</t>
  </si>
  <si>
    <t>Legal Investigator</t>
  </si>
  <si>
    <t>093015</t>
  </si>
  <si>
    <t>Community Health Assistant</t>
  </si>
  <si>
    <t>093017</t>
  </si>
  <si>
    <t>Senior Community Health Assistant</t>
  </si>
  <si>
    <t>093019</t>
  </si>
  <si>
    <t>Supervising Community Health Assistant</t>
  </si>
  <si>
    <t>093021</t>
  </si>
  <si>
    <t>Health Program Coordinator</t>
  </si>
  <si>
    <t>093341</t>
  </si>
  <si>
    <t>Supervising Assessment Technician</t>
  </si>
  <si>
    <t>095038</t>
  </si>
  <si>
    <t>Supervisor Of Maps And Records</t>
  </si>
  <si>
    <t>095045</t>
  </si>
  <si>
    <t>Construction Permit Coordinator</t>
  </si>
  <si>
    <t>096025</t>
  </si>
  <si>
    <t>Senior Electrical Meter Reader</t>
  </si>
  <si>
    <t>099131</t>
  </si>
  <si>
    <t>Commercial And Residential License Investigator</t>
  </si>
  <si>
    <t>099133</t>
  </si>
  <si>
    <t>Traffic Investigator</t>
  </si>
  <si>
    <t>Teamsters Local 214 NonCraft Unit Public Work Sign</t>
  </si>
  <si>
    <t>099144</t>
  </si>
  <si>
    <t>Supervising Traffic Investigator</t>
  </si>
  <si>
    <t>099150</t>
  </si>
  <si>
    <t>Utilities Claims Investigator Public Lighting</t>
  </si>
  <si>
    <t>099156</t>
  </si>
  <si>
    <t>Senior Commercial And Residential License Investig</t>
  </si>
  <si>
    <t>099159</t>
  </si>
  <si>
    <t>Voter Registration Investigator</t>
  </si>
  <si>
    <t>099160</t>
  </si>
  <si>
    <t>Senior Voter Registration Investigator</t>
  </si>
  <si>
    <t>099168</t>
  </si>
  <si>
    <t>Parking Enforcement Investigator</t>
  </si>
  <si>
    <t>099170</t>
  </si>
  <si>
    <t>Supervising Parking Enforcement Investigator</t>
  </si>
  <si>
    <t>099240</t>
  </si>
  <si>
    <t>DPW District Relationship Coordinator</t>
  </si>
  <si>
    <t>099315</t>
  </si>
  <si>
    <t>Assistant Social Planning And Development Specialist</t>
  </si>
  <si>
    <t>099355</t>
  </si>
  <si>
    <t>Head Social Planning And Development Specialist</t>
  </si>
  <si>
    <t>099357</t>
  </si>
  <si>
    <t>Chief Social Planning And Development Specialist</t>
  </si>
  <si>
    <t>099410</t>
  </si>
  <si>
    <t>Program Development And Evaluation Specialist Subs</t>
  </si>
  <si>
    <t>099420</t>
  </si>
  <si>
    <t>Senior Program Development And Evaluation Speciali</t>
  </si>
  <si>
    <t>099430</t>
  </si>
  <si>
    <t>Principal Program Development And Evaluation Speci</t>
  </si>
  <si>
    <t>099445</t>
  </si>
  <si>
    <t>Assistant Planning And Development Administrator</t>
  </si>
  <si>
    <t>099451</t>
  </si>
  <si>
    <t>Planning And Development Administrator</t>
  </si>
  <si>
    <t>099515</t>
  </si>
  <si>
    <t>Publicist 1</t>
  </si>
  <si>
    <t>099525</t>
  </si>
  <si>
    <t>Publicist 2</t>
  </si>
  <si>
    <t>099532</t>
  </si>
  <si>
    <t>Senior Promotional Activities Assistant</t>
  </si>
  <si>
    <t>099533</t>
  </si>
  <si>
    <t>Promotional Activities Assistant</t>
  </si>
  <si>
    <t>099535</t>
  </si>
  <si>
    <t>Supervising Publicist 1</t>
  </si>
  <si>
    <t>099536</t>
  </si>
  <si>
    <t>Public Information Manager</t>
  </si>
  <si>
    <t>099538</t>
  </si>
  <si>
    <t>Special Events Promotional Coordinator</t>
  </si>
  <si>
    <t>099539</t>
  </si>
  <si>
    <t>Reservation And Event Coordinator</t>
  </si>
  <si>
    <t>099545</t>
  </si>
  <si>
    <t>Public Affairs Manager</t>
  </si>
  <si>
    <t>099631</t>
  </si>
  <si>
    <t>Senior Industrial And Commercial Development Speci</t>
  </si>
  <si>
    <t>099641</t>
  </si>
  <si>
    <t>Principal Industrial And Commercial Development Sp</t>
  </si>
  <si>
    <t>099642</t>
  </si>
  <si>
    <t>099643</t>
  </si>
  <si>
    <t>099651</t>
  </si>
  <si>
    <t>Head Industrial And Commercial Development Special</t>
  </si>
  <si>
    <t>099661</t>
  </si>
  <si>
    <t>Chief Industrial And Commercial Development Specia</t>
  </si>
  <si>
    <t>099673</t>
  </si>
  <si>
    <t>Engineering Services Coordinator</t>
  </si>
  <si>
    <t>101011</t>
  </si>
  <si>
    <t>Call Center Supervisor</t>
  </si>
  <si>
    <t>102304</t>
  </si>
  <si>
    <t>Contract Procurement Specialist 4</t>
  </si>
  <si>
    <t>102313</t>
  </si>
  <si>
    <t>Supervisory Contract Procurement Specialist 3</t>
  </si>
  <si>
    <t>102323</t>
  </si>
  <si>
    <t>Contract Procurement Manager 3</t>
  </si>
  <si>
    <t>102324</t>
  </si>
  <si>
    <t>Contract Procurement Manager 4</t>
  </si>
  <si>
    <t>104112</t>
  </si>
  <si>
    <t>Housing Compliance Inspector Supervisor 2</t>
  </si>
  <si>
    <t>107101</t>
  </si>
  <si>
    <t>Human Resources Specialist 1</t>
  </si>
  <si>
    <t>107104</t>
  </si>
  <si>
    <t>Human Resources Specialist 4</t>
  </si>
  <si>
    <t>107501</t>
  </si>
  <si>
    <t>Administrator Of Labor Relations 1</t>
  </si>
  <si>
    <t>107502</t>
  </si>
  <si>
    <t>Administrator Of Labor Relations 2</t>
  </si>
  <si>
    <t>107522</t>
  </si>
  <si>
    <t>Labor Relations Manager 2</t>
  </si>
  <si>
    <t>11010183</t>
  </si>
  <si>
    <t>Deputy Director Grants</t>
  </si>
  <si>
    <t>11010310</t>
  </si>
  <si>
    <t>Deputy Director Financial Planning and Anaylsis</t>
  </si>
  <si>
    <t>11010958</t>
  </si>
  <si>
    <t>Manager 1  Communications OCFO</t>
  </si>
  <si>
    <t>111001</t>
  </si>
  <si>
    <t>Project Manager Analytics Specialist 1</t>
  </si>
  <si>
    <t>Project Manager Analytics Specialist 3</t>
  </si>
  <si>
    <t>11101111</t>
  </si>
  <si>
    <t>Assistant Executive Director General Retirement Sy</t>
  </si>
  <si>
    <t>11101112</t>
  </si>
  <si>
    <t>Assistant Executive Director Police and Fire Retir</t>
  </si>
  <si>
    <t>11101201</t>
  </si>
  <si>
    <t>Executive Director Pension</t>
  </si>
  <si>
    <t>111041</t>
  </si>
  <si>
    <t>Production Control Engineering Coordinator</t>
  </si>
  <si>
    <t>111053</t>
  </si>
  <si>
    <t>Superintendent Of Engineering Water And Sewerage</t>
  </si>
  <si>
    <t>111057</t>
  </si>
  <si>
    <t>Associate City Engineer</t>
  </si>
  <si>
    <t>111058</t>
  </si>
  <si>
    <t>Assoc City Engineer  DDOT</t>
  </si>
  <si>
    <t>111113</t>
  </si>
  <si>
    <t>Supervisory Program Analyst 3</t>
  </si>
  <si>
    <t>111403</t>
  </si>
  <si>
    <t>Program Analyst 3 Community Development Specialist</t>
  </si>
  <si>
    <t>111404</t>
  </si>
  <si>
    <t>Program Analyst 4 Community Developement Specialis</t>
  </si>
  <si>
    <t>111408</t>
  </si>
  <si>
    <t>Program Analyst 4 Housing Development Specialist 4</t>
  </si>
  <si>
    <t>111411</t>
  </si>
  <si>
    <t>Program Analyst 2 DDOT</t>
  </si>
  <si>
    <t>111412</t>
  </si>
  <si>
    <t>Program Analyst 3 DDOT</t>
  </si>
  <si>
    <t>111414</t>
  </si>
  <si>
    <t>Supervisory Program Analyst 4 Community Developmen</t>
  </si>
  <si>
    <t>111423</t>
  </si>
  <si>
    <t>Program Analyst Manager 3 Community Development Ma</t>
  </si>
  <si>
    <t>111425</t>
  </si>
  <si>
    <t>Program Analyst Manager 3 Housing Development Mana</t>
  </si>
  <si>
    <t>111507</t>
  </si>
  <si>
    <t>Program Analyst 3 Public Private Partnership Speci</t>
  </si>
  <si>
    <t>111514</t>
  </si>
  <si>
    <t>Supervisory Program Analyst 4 Labor Standards Offi</t>
  </si>
  <si>
    <t>111523</t>
  </si>
  <si>
    <t>Program Analyst Manager 3 Labor Standards Manager</t>
  </si>
  <si>
    <t>111525</t>
  </si>
  <si>
    <t>Program Analyst Manager 3 Public Private Partnersh</t>
  </si>
  <si>
    <t>111526</t>
  </si>
  <si>
    <t>Program Analyst Manager 4 Public Private Partnersh</t>
  </si>
  <si>
    <t>111601</t>
  </si>
  <si>
    <t>Program Analyst 1 Records And Compliance Specialis</t>
  </si>
  <si>
    <t>111608</t>
  </si>
  <si>
    <t>Program Analyst 4 Reporting And Compliance Special</t>
  </si>
  <si>
    <t>111614</t>
  </si>
  <si>
    <t>Supervisory Program Analyst 4 Records And Complian</t>
  </si>
  <si>
    <t>111616</t>
  </si>
  <si>
    <t>Supervisory Program Analyst 4 Reporting And Compli</t>
  </si>
  <si>
    <t>111623</t>
  </si>
  <si>
    <t>Program Analyst Manager 3 Records And Compliance M</t>
  </si>
  <si>
    <t>111624</t>
  </si>
  <si>
    <t>Program Analyst Manager 4 Records And Compliance M</t>
  </si>
  <si>
    <t>111625</t>
  </si>
  <si>
    <t>Program Analyst Manager 3 Reporting And Compliance</t>
  </si>
  <si>
    <t>111626</t>
  </si>
  <si>
    <t>Program Analyst Manager 4 Reporting And Compliance</t>
  </si>
  <si>
    <t>111701</t>
  </si>
  <si>
    <t>Public Private Partnership Specialist 1 Program An</t>
  </si>
  <si>
    <t>111706</t>
  </si>
  <si>
    <t>Program Analyst 2 Homelessness Specialist 2</t>
  </si>
  <si>
    <t>111707</t>
  </si>
  <si>
    <t>Program Analyst 3 Homelessness Specialist 3</t>
  </si>
  <si>
    <t>111724</t>
  </si>
  <si>
    <t>Public Private Partnership Manager 4</t>
  </si>
  <si>
    <t>112113</t>
  </si>
  <si>
    <t>Supervisory Information Technology Specialist Syst</t>
  </si>
  <si>
    <t>112114</t>
  </si>
  <si>
    <t>112123</t>
  </si>
  <si>
    <t>Information Technology Specialist Systems Analyst</t>
  </si>
  <si>
    <t>112124</t>
  </si>
  <si>
    <t>112213</t>
  </si>
  <si>
    <t>Supervisory Information Technology Specialist Info</t>
  </si>
  <si>
    <t>112214</t>
  </si>
  <si>
    <t>112223</t>
  </si>
  <si>
    <t>Information Technology Specialist Information Secu</t>
  </si>
  <si>
    <t>112224</t>
  </si>
  <si>
    <t>11301011</t>
  </si>
  <si>
    <t>Chief of Staff HRD</t>
  </si>
  <si>
    <t>11302101</t>
  </si>
  <si>
    <t>Director Enterprise Technicial Operations</t>
  </si>
  <si>
    <t>11302102</t>
  </si>
  <si>
    <t>Director Of Enterprise Technology Operations</t>
  </si>
  <si>
    <t>11302103</t>
  </si>
  <si>
    <t>Director Of Public Safety And Cyber Security</t>
  </si>
  <si>
    <t>11302104</t>
  </si>
  <si>
    <t>Director Of Emerging Technology And Innovation</t>
  </si>
  <si>
    <t>11302106</t>
  </si>
  <si>
    <t>Program Management Officer</t>
  </si>
  <si>
    <t>11302107</t>
  </si>
  <si>
    <t>Deputy Director of Digital Inclusion</t>
  </si>
  <si>
    <t>11303002</t>
  </si>
  <si>
    <t>Chief Deputy Chief Financial Officer</t>
  </si>
  <si>
    <t>11303006</t>
  </si>
  <si>
    <t>Deputy Chief Financial Officer Assessor</t>
  </si>
  <si>
    <t>11303008</t>
  </si>
  <si>
    <t>Deputy Treasurer For Operations</t>
  </si>
  <si>
    <t>11303011</t>
  </si>
  <si>
    <t>Deputy Chief Financial Officer Departmental Financ</t>
  </si>
  <si>
    <t>11303091</t>
  </si>
  <si>
    <t>Chief Accounting Officer</t>
  </si>
  <si>
    <t>11306001</t>
  </si>
  <si>
    <t>Deputy Chief Financial Officer Chief Contracting A</t>
  </si>
  <si>
    <t>11306002</t>
  </si>
  <si>
    <t>Deputy Chief Procurement Officer</t>
  </si>
  <si>
    <t>11311001</t>
  </si>
  <si>
    <t>Chief Classification Compensation Officer</t>
  </si>
  <si>
    <t>11312001</t>
  </si>
  <si>
    <t>Human Resources Director</t>
  </si>
  <si>
    <t>11312002</t>
  </si>
  <si>
    <t>Labor Relations Director</t>
  </si>
  <si>
    <t>11312003</t>
  </si>
  <si>
    <t>Deputy Labor Relations Director</t>
  </si>
  <si>
    <t>11312004</t>
  </si>
  <si>
    <t>Chief Employee Services Officer</t>
  </si>
  <si>
    <t>11312005</t>
  </si>
  <si>
    <t>Chief Recruitment Officer</t>
  </si>
  <si>
    <t>11312006</t>
  </si>
  <si>
    <t>Chief Policy Planning Officer</t>
  </si>
  <si>
    <t>11312009</t>
  </si>
  <si>
    <t>Chief Development Officer</t>
  </si>
  <si>
    <t>11313101</t>
  </si>
  <si>
    <t>Chief Learning Officer</t>
  </si>
  <si>
    <t>113313</t>
  </si>
  <si>
    <t>Supervisory Information Technology Specialist Soft</t>
  </si>
  <si>
    <t>113323</t>
  </si>
  <si>
    <t>Information Technology Specialist Software Enginee</t>
  </si>
  <si>
    <t>113324</t>
  </si>
  <si>
    <t>113411</t>
  </si>
  <si>
    <t>Supervisory Web Developer 1</t>
  </si>
  <si>
    <t>113412</t>
  </si>
  <si>
    <t>Supervisory Web Developer 2</t>
  </si>
  <si>
    <t>113413</t>
  </si>
  <si>
    <t>Supervisory Web Developer 3</t>
  </si>
  <si>
    <t>113421</t>
  </si>
  <si>
    <t>Web Developer Manager 1</t>
  </si>
  <si>
    <t>113422</t>
  </si>
  <si>
    <t>Web Developer Manager 2</t>
  </si>
  <si>
    <t>113423</t>
  </si>
  <si>
    <t>Web Developer Manager 3</t>
  </si>
  <si>
    <t>113424</t>
  </si>
  <si>
    <t>Web Developer Manager 4</t>
  </si>
  <si>
    <t>114051</t>
  </si>
  <si>
    <t>Head City Planner</t>
  </si>
  <si>
    <t>114111</t>
  </si>
  <si>
    <t>Junior City Planner Research</t>
  </si>
  <si>
    <t>114141</t>
  </si>
  <si>
    <t>Principal City Planner Research</t>
  </si>
  <si>
    <t>114142</t>
  </si>
  <si>
    <t>Benefits Supervisor 2</t>
  </si>
  <si>
    <t>114144</t>
  </si>
  <si>
    <t>Benefits Supervisor 1 Deferred Compensation</t>
  </si>
  <si>
    <t>114145</t>
  </si>
  <si>
    <t>Benefits Supervisor 2 Deferred Compensation</t>
  </si>
  <si>
    <t>114211</t>
  </si>
  <si>
    <t>Junior City Planner Design</t>
  </si>
  <si>
    <t>114223</t>
  </si>
  <si>
    <t>Information Technology Specialist Systems Administ</t>
  </si>
  <si>
    <t>114224</t>
  </si>
  <si>
    <t>114231</t>
  </si>
  <si>
    <t>Senior City Planner Design</t>
  </si>
  <si>
    <t>114313</t>
  </si>
  <si>
    <t>Supervisory Information Technology Specialist Netw</t>
  </si>
  <si>
    <t>114323</t>
  </si>
  <si>
    <t>Information Technology Specialist NetworkEnterpris</t>
  </si>
  <si>
    <t>115001</t>
  </si>
  <si>
    <t>Talent Development And Performance Specialist 1</t>
  </si>
  <si>
    <t>115004</t>
  </si>
  <si>
    <t>Talent Development And Performance Specialist 4</t>
  </si>
  <si>
    <t>119013</t>
  </si>
  <si>
    <t>119014</t>
  </si>
  <si>
    <t>119023</t>
  </si>
  <si>
    <t>Information Technology Specialist Systems Engineer</t>
  </si>
  <si>
    <t>119024</t>
  </si>
  <si>
    <t>119113</t>
  </si>
  <si>
    <t>Supervisory Information Technology Specialist Gis</t>
  </si>
  <si>
    <t>119114</t>
  </si>
  <si>
    <t>119123</t>
  </si>
  <si>
    <t>Information Technology Specialist Gis Analyst Mana</t>
  </si>
  <si>
    <t>119124</t>
  </si>
  <si>
    <t>11919901</t>
  </si>
  <si>
    <t>Planning and Development Director</t>
  </si>
  <si>
    <t>11919902</t>
  </si>
  <si>
    <t>Planning And Development Deputy Director</t>
  </si>
  <si>
    <t>11919903</t>
  </si>
  <si>
    <t>Associate Director Of Design</t>
  </si>
  <si>
    <t>11919906</t>
  </si>
  <si>
    <t>Associate Director Of Administration</t>
  </si>
  <si>
    <t>11919908</t>
  </si>
  <si>
    <t>Associate Director Of Programmatic Underwriting</t>
  </si>
  <si>
    <t>11919909</t>
  </si>
  <si>
    <t>Associate Director Of Public Private Partnership</t>
  </si>
  <si>
    <t>Associate Director Of Strategic Affairs</t>
  </si>
  <si>
    <t>11919912</t>
  </si>
  <si>
    <t>Deputy Associate Director Of Strategic Affairs</t>
  </si>
  <si>
    <t>11919913</t>
  </si>
  <si>
    <t>Associate Director of Public Private Partnership M</t>
  </si>
  <si>
    <t>11931424</t>
  </si>
  <si>
    <t>Chief Of Criminal Enforcement And Quality Of Life</t>
  </si>
  <si>
    <t>119921</t>
  </si>
  <si>
    <t>Employee Services Manager 1</t>
  </si>
  <si>
    <t>119922</t>
  </si>
  <si>
    <t>Employee Services Manager 2</t>
  </si>
  <si>
    <t>119931</t>
  </si>
  <si>
    <t>Recruiter 1</t>
  </si>
  <si>
    <t>119934</t>
  </si>
  <si>
    <t>Recruiter 4</t>
  </si>
  <si>
    <t>119935</t>
  </si>
  <si>
    <t>Recruiting General Manager</t>
  </si>
  <si>
    <t>119941</t>
  </si>
  <si>
    <t>Test Development And Scoring Specialist 1</t>
  </si>
  <si>
    <t>119944</t>
  </si>
  <si>
    <t>Test Development And Scoring Specialist 4</t>
  </si>
  <si>
    <t>119961</t>
  </si>
  <si>
    <t>Human Resources Information Systems Manager 1</t>
  </si>
  <si>
    <t>122010</t>
  </si>
  <si>
    <t>Assistant Civil Engineer</t>
  </si>
  <si>
    <t>Association of Detroit Engineers</t>
  </si>
  <si>
    <t>122324</t>
  </si>
  <si>
    <t>Supervising Survey Technician</t>
  </si>
  <si>
    <t>122336</t>
  </si>
  <si>
    <t>Senior Associate Surveyor</t>
  </si>
  <si>
    <t>Association of Municipal Engineers</t>
  </si>
  <si>
    <t>122511</t>
  </si>
  <si>
    <t>Construction Project Coordinator</t>
  </si>
  <si>
    <t>122512</t>
  </si>
  <si>
    <t>Construction Project Coordinator Dpw Permits</t>
  </si>
  <si>
    <t>124023</t>
  </si>
  <si>
    <t>Senior Assistant Civil Engineer Design</t>
  </si>
  <si>
    <t>124025</t>
  </si>
  <si>
    <t>Senior Assistant Civil Engineer Field</t>
  </si>
  <si>
    <t>124033</t>
  </si>
  <si>
    <t>Associate Civil Engineer Design</t>
  </si>
  <si>
    <t>124035</t>
  </si>
  <si>
    <t>Associate Civil Engineer Advance Planning Coordina</t>
  </si>
  <si>
    <t>124052</t>
  </si>
  <si>
    <t>Engineer Of Streets</t>
  </si>
  <si>
    <t>124053</t>
  </si>
  <si>
    <t>Engineer Of Surveys</t>
  </si>
  <si>
    <t>124054</t>
  </si>
  <si>
    <t>Engineer Of Inspection</t>
  </si>
  <si>
    <t>124055</t>
  </si>
  <si>
    <t>Field Engineer</t>
  </si>
  <si>
    <t>124065</t>
  </si>
  <si>
    <t>Head Civil Engineer Field</t>
  </si>
  <si>
    <t>124066</t>
  </si>
  <si>
    <t>Head Engineer Design And Field Services</t>
  </si>
  <si>
    <t>124070</t>
  </si>
  <si>
    <t>Head Engineer Transportation</t>
  </si>
  <si>
    <t>13010918</t>
  </si>
  <si>
    <t>Communications Manager</t>
  </si>
  <si>
    <t>13102301</t>
  </si>
  <si>
    <t>Contract Procurement Specialist 1</t>
  </si>
  <si>
    <t>13102302</t>
  </si>
  <si>
    <t>Contract Procurement Specialist 2</t>
  </si>
  <si>
    <t>13102303</t>
  </si>
  <si>
    <t>Contract Procurement Specialist 3</t>
  </si>
  <si>
    <t>13102304</t>
  </si>
  <si>
    <t>13102305</t>
  </si>
  <si>
    <t>13102306</t>
  </si>
  <si>
    <t>13102314</t>
  </si>
  <si>
    <t>Supervisory Contract Procurement Specialist 4</t>
  </si>
  <si>
    <t>13104102</t>
  </si>
  <si>
    <t>Housing Compliance Inspector 2</t>
  </si>
  <si>
    <t>AFSCME Non Supervisory Local 1227 Hous and Revit</t>
  </si>
  <si>
    <t>13104103</t>
  </si>
  <si>
    <t>Housing Compliance Inspector 3</t>
  </si>
  <si>
    <t>13104104</t>
  </si>
  <si>
    <t>Housing Compliance Inspector 4</t>
  </si>
  <si>
    <t>13107102</t>
  </si>
  <si>
    <t>Human Resources Specialist 2</t>
  </si>
  <si>
    <t>13107103</t>
  </si>
  <si>
    <t>Human Resources Specialist 3</t>
  </si>
  <si>
    <t>13107113</t>
  </si>
  <si>
    <t>Human Resources Specialist 3 Employee Services</t>
  </si>
  <si>
    <t>13107503</t>
  </si>
  <si>
    <t>Administrator Of Labor Relations 3</t>
  </si>
  <si>
    <t>13107504</t>
  </si>
  <si>
    <t>Administrator Of Labor Relations 4</t>
  </si>
  <si>
    <t>13107521</t>
  </si>
  <si>
    <t>Labor Relations Manager 1</t>
  </si>
  <si>
    <t>13111002</t>
  </si>
  <si>
    <t>Project Manager Analytics Specialist 2</t>
  </si>
  <si>
    <t>Project Manager Analytics Specialist 4</t>
  </si>
  <si>
    <t>13111043</t>
  </si>
  <si>
    <t>Project Manager Analytics Specialist 3 Retirement</t>
  </si>
  <si>
    <t>13111063</t>
  </si>
  <si>
    <t>Digital Inclusion Policy Fellow</t>
  </si>
  <si>
    <t>13111101</t>
  </si>
  <si>
    <t>Program Analyst 1</t>
  </si>
  <si>
    <t>13111102</t>
  </si>
  <si>
    <t>Program Analyst 2</t>
  </si>
  <si>
    <t>13111103</t>
  </si>
  <si>
    <t>Program Analyst 3</t>
  </si>
  <si>
    <t>13111104</t>
  </si>
  <si>
    <t>Program Analyst 4</t>
  </si>
  <si>
    <t>13111105</t>
  </si>
  <si>
    <t>Prog Analyst 1  Dept Fin Serv</t>
  </si>
  <si>
    <t>13111106</t>
  </si>
  <si>
    <t>Program Analyst 2 Grants Management</t>
  </si>
  <si>
    <t>13111109</t>
  </si>
  <si>
    <t>Program Analyst 3 Grants Management</t>
  </si>
  <si>
    <t>13111111</t>
  </si>
  <si>
    <t>Program Analyst 1Contract and Procurement</t>
  </si>
  <si>
    <t>13111112</t>
  </si>
  <si>
    <t>Program Analyst II - Tax Incentives Specialist</t>
  </si>
  <si>
    <t>13111114</t>
  </si>
  <si>
    <t>Supervisory Program Analyst 4</t>
  </si>
  <si>
    <t>13111115</t>
  </si>
  <si>
    <t>Program Analyst 4 Grants Management</t>
  </si>
  <si>
    <t>13111116</t>
  </si>
  <si>
    <t>Program Analyst 4 Contracting and Procurement</t>
  </si>
  <si>
    <t>13111117</t>
  </si>
  <si>
    <t>Program Analyst 4 OCFO ERP</t>
  </si>
  <si>
    <t>13111120</t>
  </si>
  <si>
    <t>Program Analyst 1 OCFO ERP</t>
  </si>
  <si>
    <t>13111123</t>
  </si>
  <si>
    <t>Program Analyst Manager 3</t>
  </si>
  <si>
    <t>13111133</t>
  </si>
  <si>
    <t>Program Analyst 3  Ryan White</t>
  </si>
  <si>
    <t>13111136</t>
  </si>
  <si>
    <t>Program Analyst 1 Grants Management</t>
  </si>
  <si>
    <t>13111138</t>
  </si>
  <si>
    <t>Supvry Prog Analyst 4  Grants Mgt</t>
  </si>
  <si>
    <t>13111141</t>
  </si>
  <si>
    <t>Operations General Manager</t>
  </si>
  <si>
    <t>13111142</t>
  </si>
  <si>
    <t>Program Analyst 1 PPP Specialist Grants Management</t>
  </si>
  <si>
    <t>13111145</t>
  </si>
  <si>
    <t>Prog Anlst 4 Pub Pri Prtnr Spec  Gt Mgt</t>
  </si>
  <si>
    <t>13111150</t>
  </si>
  <si>
    <t>Program Analyst 1 Housing Development Officer Gran</t>
  </si>
  <si>
    <t>13111153</t>
  </si>
  <si>
    <t>Program Analyst 3  Economic Development Specialist</t>
  </si>
  <si>
    <t>13111155</t>
  </si>
  <si>
    <t>Supervisory Program Analyst3 Housing Development O</t>
  </si>
  <si>
    <t>13111159</t>
  </si>
  <si>
    <t>Program Analyst 1 OCFO Administration</t>
  </si>
  <si>
    <t>13111160</t>
  </si>
  <si>
    <t>Prog Analyst 2  OCFO Admin</t>
  </si>
  <si>
    <t>13111162</t>
  </si>
  <si>
    <t>Program Analyst 4 OCFO Administration</t>
  </si>
  <si>
    <t>13111163</t>
  </si>
  <si>
    <t>Supervisory Program Analyst 3 Detroit Housing Services</t>
  </si>
  <si>
    <t>13111165</t>
  </si>
  <si>
    <t>Program Analyst Manager 3 OCFO Administration</t>
  </si>
  <si>
    <t>13111167</t>
  </si>
  <si>
    <t>Program Analyst 1 Asr Land Maintenance GIS</t>
  </si>
  <si>
    <t>13111169</t>
  </si>
  <si>
    <t>Program Analyst 3 ASSR Land Maintenance / GIS</t>
  </si>
  <si>
    <t>13111170</t>
  </si>
  <si>
    <t>Prog Analyst 4  Assr Lnd Maint/GIS</t>
  </si>
  <si>
    <t>13111175</t>
  </si>
  <si>
    <t>Program Analyst 1 Grants Development</t>
  </si>
  <si>
    <t>13111178</t>
  </si>
  <si>
    <t>Program Analyst 4 Grants Development</t>
  </si>
  <si>
    <t>13111183</t>
  </si>
  <si>
    <t>Program Analyst 1 PPP Specialist Grants Developmen</t>
  </si>
  <si>
    <t>13111184</t>
  </si>
  <si>
    <t>Program Analyst Manager 4 OCFO Administration</t>
  </si>
  <si>
    <t>13111186</t>
  </si>
  <si>
    <t>Program Analyst 4 Public Private Partnership Speci</t>
  </si>
  <si>
    <t>13111201</t>
  </si>
  <si>
    <t>Program Analyst 4 Associate Director Of Administra</t>
  </si>
  <si>
    <t>13111211</t>
  </si>
  <si>
    <t>Program Analyst 1 Detroit Housing Services</t>
  </si>
  <si>
    <t>13111212</t>
  </si>
  <si>
    <t>Program Analyst 2 Detroit Housing Services</t>
  </si>
  <si>
    <t>13111213</t>
  </si>
  <si>
    <t>Program Analyst 3 Detroit Housing Services</t>
  </si>
  <si>
    <t>13111214</t>
  </si>
  <si>
    <t>Program Analyst 4 Detroit Housing Services</t>
  </si>
  <si>
    <t>13111224</t>
  </si>
  <si>
    <t>Program Analyst Manager 4 Detroit Housing Services</t>
  </si>
  <si>
    <t>13111401</t>
  </si>
  <si>
    <t>Program Analyst 1 Community Development Specialist</t>
  </si>
  <si>
    <t>13111402</t>
  </si>
  <si>
    <t>Program Analyst 2 Community Development Specialist</t>
  </si>
  <si>
    <t>13111403</t>
  </si>
  <si>
    <t>13111405</t>
  </si>
  <si>
    <t>Program Analyst 2 Housing Development Specialist 2</t>
  </si>
  <si>
    <t>13111406</t>
  </si>
  <si>
    <t>13111407</t>
  </si>
  <si>
    <t>Program Analyst 3 Housing Development Specialist 3</t>
  </si>
  <si>
    <t>13111413</t>
  </si>
  <si>
    <t>Supervisory Program Analyst 3 Community Developmen</t>
  </si>
  <si>
    <t>13111414</t>
  </si>
  <si>
    <t>13111415</t>
  </si>
  <si>
    <t>Supervisory Program Analyst 3 Housing Development</t>
  </si>
  <si>
    <t>13111416</t>
  </si>
  <si>
    <t>Supervisory Program Analyst 4 Housing Development</t>
  </si>
  <si>
    <t>13111417</t>
  </si>
  <si>
    <t>13111418</t>
  </si>
  <si>
    <t>13111424</t>
  </si>
  <si>
    <t>Program Analyst Manager 4 Community Development Ma</t>
  </si>
  <si>
    <t>13111426</t>
  </si>
  <si>
    <t>Program Analyst Manager 4 Housing Development Mana</t>
  </si>
  <si>
    <t>13111502</t>
  </si>
  <si>
    <t>Program Analyst 2 Labor Standards Specialist 2</t>
  </si>
  <si>
    <t>13111503</t>
  </si>
  <si>
    <t>Program Analyst 3 Labor Standards Specialist 3</t>
  </si>
  <si>
    <t>13111504</t>
  </si>
  <si>
    <t>Program Analyst 4 Labor Standards Specialist 4</t>
  </si>
  <si>
    <t>13111505</t>
  </si>
  <si>
    <t>Program Analyst 1 Public Private Partnership Speci</t>
  </si>
  <si>
    <t>13111506</t>
  </si>
  <si>
    <t>Program Analyst 2 Public Private Partnership Speci</t>
  </si>
  <si>
    <t>13111507</t>
  </si>
  <si>
    <t>13111508</t>
  </si>
  <si>
    <t>13111509</t>
  </si>
  <si>
    <t>Program Analyst 3 Policy Development Implementatio</t>
  </si>
  <si>
    <t>13111516</t>
  </si>
  <si>
    <t>Supervisory Program Analyst 4 Public Private Partn</t>
  </si>
  <si>
    <t>13111526</t>
  </si>
  <si>
    <t>13111534</t>
  </si>
  <si>
    <t>Program Analyst 4 Development Group</t>
  </si>
  <si>
    <t>13111603</t>
  </si>
  <si>
    <t>Program Analyst 3 Records And Compliance Specialis</t>
  </si>
  <si>
    <t>13111604</t>
  </si>
  <si>
    <t>Program Analyst 4 Records And Compliance Specialis</t>
  </si>
  <si>
    <t>13111606</t>
  </si>
  <si>
    <t>Program Analyst 2 Reporting And Compliance Special</t>
  </si>
  <si>
    <t>13111607</t>
  </si>
  <si>
    <t>Program Analyst 3 Reporting And Compliance Special</t>
  </si>
  <si>
    <t>13111628</t>
  </si>
  <si>
    <t>Supervisory Records Management Specialist Program</t>
  </si>
  <si>
    <t>13111704</t>
  </si>
  <si>
    <t>Program Analyst 4 Homelessness Specialist</t>
  </si>
  <si>
    <t>13111705</t>
  </si>
  <si>
    <t>13113001</t>
  </si>
  <si>
    <t>Deputy Chief Development Officer</t>
  </si>
  <si>
    <t>13114001</t>
  </si>
  <si>
    <t>Classification Compensation Analyst 1</t>
  </si>
  <si>
    <t>13114002</t>
  </si>
  <si>
    <t>Classification Compensation Analyst 2</t>
  </si>
  <si>
    <t>13114003</t>
  </si>
  <si>
    <t>Classification Compensation Analyst 3</t>
  </si>
  <si>
    <t>13114004</t>
  </si>
  <si>
    <t>Classification Compensation Analyst 4</t>
  </si>
  <si>
    <t>13114143</t>
  </si>
  <si>
    <t>Benefits Supervisor 1</t>
  </si>
  <si>
    <t>13114151</t>
  </si>
  <si>
    <t>Benefits Manager 1</t>
  </si>
  <si>
    <t>13114152</t>
  </si>
  <si>
    <t>Benefits Manager 2</t>
  </si>
  <si>
    <t>13114324</t>
  </si>
  <si>
    <t>13115002</t>
  </si>
  <si>
    <t>Talent Development And Performance Specialist 2</t>
  </si>
  <si>
    <t>13115003</t>
  </si>
  <si>
    <t>Talent Development And Performance Specialist 3</t>
  </si>
  <si>
    <t>13115012</t>
  </si>
  <si>
    <t>Quality Coach 2</t>
  </si>
  <si>
    <t>13115013</t>
  </si>
  <si>
    <t>Quality Coach 3</t>
  </si>
  <si>
    <t>13115051</t>
  </si>
  <si>
    <t>Talent Development and Performance Management Anal</t>
  </si>
  <si>
    <t>13115052</t>
  </si>
  <si>
    <t>13115053</t>
  </si>
  <si>
    <t>13115054</t>
  </si>
  <si>
    <t>13119901</t>
  </si>
  <si>
    <t>Employee Services Consultant 1</t>
  </si>
  <si>
    <t>13119902</t>
  </si>
  <si>
    <t>Employee Services Consultant 2</t>
  </si>
  <si>
    <t>13119903</t>
  </si>
  <si>
    <t>Employee Services Consultant 3</t>
  </si>
  <si>
    <t>13119904</t>
  </si>
  <si>
    <t>Employee Services Consultant 4</t>
  </si>
  <si>
    <t>13119925</t>
  </si>
  <si>
    <t>Employee Services General Manager</t>
  </si>
  <si>
    <t>13119932</t>
  </si>
  <si>
    <t>Recruiter 2</t>
  </si>
  <si>
    <t>13119933</t>
  </si>
  <si>
    <t>Recruiter 3</t>
  </si>
  <si>
    <t>13119936</t>
  </si>
  <si>
    <t>Recruitment Manager 1</t>
  </si>
  <si>
    <t>13119942</t>
  </si>
  <si>
    <t>Test Development And Scoring Specialist 2</t>
  </si>
  <si>
    <t>13119943</t>
  </si>
  <si>
    <t>Test Development And Scoring Specialist 3</t>
  </si>
  <si>
    <t>13119945</t>
  </si>
  <si>
    <t>Test Development Manager 1</t>
  </si>
  <si>
    <t>13119951</t>
  </si>
  <si>
    <t>Human Resources Information Systems Administrator</t>
  </si>
  <si>
    <t>13119952</t>
  </si>
  <si>
    <t>13119962</t>
  </si>
  <si>
    <t>Human Resources Information Systems Manager 2</t>
  </si>
  <si>
    <t>132010</t>
  </si>
  <si>
    <t>Assistant Electrical Engineer</t>
  </si>
  <si>
    <t>13201001</t>
  </si>
  <si>
    <t>Accountant 1</t>
  </si>
  <si>
    <t>13201002</t>
  </si>
  <si>
    <t>Accountant 2</t>
  </si>
  <si>
    <t>13201003</t>
  </si>
  <si>
    <t>Accountant 3</t>
  </si>
  <si>
    <t>13201004</t>
  </si>
  <si>
    <t>Accountant 4</t>
  </si>
  <si>
    <t>13201005</t>
  </si>
  <si>
    <t>Accountant 1 General Accounting</t>
  </si>
  <si>
    <t>13201006</t>
  </si>
  <si>
    <t>Accountant 2 Accounts Payable</t>
  </si>
  <si>
    <t>13201007</t>
  </si>
  <si>
    <t>Accountant 2 Bank Reconciliation</t>
  </si>
  <si>
    <t>13201008</t>
  </si>
  <si>
    <t>Accountant 2 Cash Management</t>
  </si>
  <si>
    <t>13201009</t>
  </si>
  <si>
    <t>Accountant 2 Financial Reporting</t>
  </si>
  <si>
    <t>13201010</t>
  </si>
  <si>
    <t>Accountant 2 General Accounting</t>
  </si>
  <si>
    <t>13201011</t>
  </si>
  <si>
    <t>Supervisory Accountant 3</t>
  </si>
  <si>
    <t>13201012</t>
  </si>
  <si>
    <t>Supervisory Accountant 4</t>
  </si>
  <si>
    <t>13201013</t>
  </si>
  <si>
    <t>Supervisory Accountant 3 Bank Reconciliation</t>
  </si>
  <si>
    <t>13201014</t>
  </si>
  <si>
    <t>Supervisory Accountant 3 Grant Accountg</t>
  </si>
  <si>
    <t>13201015</t>
  </si>
  <si>
    <t>Supervisory Accountant 3 ODFS</t>
  </si>
  <si>
    <t>13201016</t>
  </si>
  <si>
    <t>Supervisory Accountant 4 Accounts Payable</t>
  </si>
  <si>
    <t>13201017</t>
  </si>
  <si>
    <t>Supervisory Accountant 4 Cash Management</t>
  </si>
  <si>
    <t>13201018</t>
  </si>
  <si>
    <t>Supervisory Accountant 4 ODFS</t>
  </si>
  <si>
    <t>13201019</t>
  </si>
  <si>
    <t>13201020</t>
  </si>
  <si>
    <t>Supervisory Accountant 4 Treasury Tax</t>
  </si>
  <si>
    <t>13201021</t>
  </si>
  <si>
    <t>Accountant 4 Office of Departmental Financial Serv</t>
  </si>
  <si>
    <t>13201022</t>
  </si>
  <si>
    <t>Accountant 4 Payroll</t>
  </si>
  <si>
    <t>13201023</t>
  </si>
  <si>
    <t>Accountant Manager 3</t>
  </si>
  <si>
    <t>13201024</t>
  </si>
  <si>
    <t>Accountant Manager 4</t>
  </si>
  <si>
    <t>13201025</t>
  </si>
  <si>
    <t>Accountant Manager 4 Financial Reporting</t>
  </si>
  <si>
    <t>13201026</t>
  </si>
  <si>
    <t>Accountant 2 Office of Departmental Financial Serv</t>
  </si>
  <si>
    <t>13201027</t>
  </si>
  <si>
    <t>Accountant 2 Treasury Tax</t>
  </si>
  <si>
    <t>13201028</t>
  </si>
  <si>
    <t>Accountant 3 Cash Management</t>
  </si>
  <si>
    <t>13201029</t>
  </si>
  <si>
    <t>Accountant 3 General Accounting</t>
  </si>
  <si>
    <t>13201030</t>
  </si>
  <si>
    <t>Accountant 3 Grant Accounting</t>
  </si>
  <si>
    <t>13201031</t>
  </si>
  <si>
    <t>Accountant 3 Office of Departmental Financial Serv</t>
  </si>
  <si>
    <t>13201032</t>
  </si>
  <si>
    <t>Accountant 3 Treasury Tax</t>
  </si>
  <si>
    <t>13201033</t>
  </si>
  <si>
    <t>Accountant 4 General Accounting</t>
  </si>
  <si>
    <t>13201042</t>
  </si>
  <si>
    <t>Supervisory Accountant 4 Retirement Systems</t>
  </si>
  <si>
    <t>13201051</t>
  </si>
  <si>
    <t>Accountant 1 Retirement Systems</t>
  </si>
  <si>
    <t>13201052</t>
  </si>
  <si>
    <t>Accountant 2 Retirement Systems</t>
  </si>
  <si>
    <t>13201053</t>
  </si>
  <si>
    <t>Accountant 3 Retirement Systems</t>
  </si>
  <si>
    <t>13201101</t>
  </si>
  <si>
    <t>Auditor 1</t>
  </si>
  <si>
    <t>13201102</t>
  </si>
  <si>
    <t>Auditor 2</t>
  </si>
  <si>
    <t>13201103</t>
  </si>
  <si>
    <t>Auditor 3</t>
  </si>
  <si>
    <t>13201104</t>
  </si>
  <si>
    <t>Auditor 4</t>
  </si>
  <si>
    <t>13201105</t>
  </si>
  <si>
    <t>13201106</t>
  </si>
  <si>
    <t>Auditor 1 Treasury Tax</t>
  </si>
  <si>
    <t>13201107</t>
  </si>
  <si>
    <t>Auditor 2 Internal Audit and Risk Management</t>
  </si>
  <si>
    <t>13201108</t>
  </si>
  <si>
    <t>Auditor 3 Internal Audit and Risk Management</t>
  </si>
  <si>
    <t>13201109</t>
  </si>
  <si>
    <t>Auditor 4 Contracting and Procurement</t>
  </si>
  <si>
    <t>13201110</t>
  </si>
  <si>
    <t>Auditor 4 Internal Audit and Risk Management</t>
  </si>
  <si>
    <t>13201111</t>
  </si>
  <si>
    <t>Suervisory Auditor 3</t>
  </si>
  <si>
    <t>13201112</t>
  </si>
  <si>
    <t>Supervisory Auditor 4</t>
  </si>
  <si>
    <t>13201113</t>
  </si>
  <si>
    <t>Supervisory Auditor 4 Contract &amp; Procure</t>
  </si>
  <si>
    <t>13201114</t>
  </si>
  <si>
    <t>Auditor 4 Treasury Tax</t>
  </si>
  <si>
    <t>13201115</t>
  </si>
  <si>
    <t>Supervisory Auditor 4 Treasury Tax</t>
  </si>
  <si>
    <t>13201123</t>
  </si>
  <si>
    <t>Auditor Manager 3</t>
  </si>
  <si>
    <t>13201124</t>
  </si>
  <si>
    <t>Auditor Manager 4</t>
  </si>
  <si>
    <t>13201125</t>
  </si>
  <si>
    <t>Auditor Manager 4 Treasury Administration</t>
  </si>
  <si>
    <t>13201126</t>
  </si>
  <si>
    <t>Supervisory Audito 4 Treasury Admin</t>
  </si>
  <si>
    <t>13201127</t>
  </si>
  <si>
    <t>Auditor Manager 4 Auditor General</t>
  </si>
  <si>
    <t>13201128</t>
  </si>
  <si>
    <t>Auditor Manager 3 - Auditor General</t>
  </si>
  <si>
    <t>13202001</t>
  </si>
  <si>
    <t>Appraiser 1</t>
  </si>
  <si>
    <t>13202002</t>
  </si>
  <si>
    <t>Appraiser 2</t>
  </si>
  <si>
    <t>13202003</t>
  </si>
  <si>
    <t>Appraiser 3</t>
  </si>
  <si>
    <t>13202004</t>
  </si>
  <si>
    <t>Appraiser 4</t>
  </si>
  <si>
    <t>13202013</t>
  </si>
  <si>
    <t>Supervisory Appraiser 3</t>
  </si>
  <si>
    <t>13202014</t>
  </si>
  <si>
    <t>Supervisory Appraiser 4</t>
  </si>
  <si>
    <t>13202021</t>
  </si>
  <si>
    <t>Supervisory Appraiser 1</t>
  </si>
  <si>
    <t>13202022</t>
  </si>
  <si>
    <t>Supervisory Appraiser 2</t>
  </si>
  <si>
    <t>13202023</t>
  </si>
  <si>
    <t>Appraiser Manager 3</t>
  </si>
  <si>
    <t>13202024</t>
  </si>
  <si>
    <t>Appraiser Manager 4</t>
  </si>
  <si>
    <t>13203102</t>
  </si>
  <si>
    <t>Budget Analyst 2</t>
  </si>
  <si>
    <t>13203103</t>
  </si>
  <si>
    <t>Budget Analyst 3</t>
  </si>
  <si>
    <t>13203104</t>
  </si>
  <si>
    <t>Budget Analyst 4</t>
  </si>
  <si>
    <t>13203114</t>
  </si>
  <si>
    <t>Supervisory Budget Analyst 4</t>
  </si>
  <si>
    <t>13203124</t>
  </si>
  <si>
    <t>Budget Analyst Manager 4</t>
  </si>
  <si>
    <t>13205100</t>
  </si>
  <si>
    <t>Financial Analyst 1  ASSR Land Maintenace / GIS</t>
  </si>
  <si>
    <t>13205101</t>
  </si>
  <si>
    <t>Financial Analyst 1</t>
  </si>
  <si>
    <t>13205102</t>
  </si>
  <si>
    <t>Financial Analyst 2</t>
  </si>
  <si>
    <t>13205103</t>
  </si>
  <si>
    <t>Financial Analyst 3</t>
  </si>
  <si>
    <t>13205104</t>
  </si>
  <si>
    <t>Financial Analyst 4</t>
  </si>
  <si>
    <t>13205105</t>
  </si>
  <si>
    <t>Financial Analyst 2 ASSR Land Maintenance / GIS</t>
  </si>
  <si>
    <t>13205106</t>
  </si>
  <si>
    <t>Financial Anaylst 3 Assr Land Maintenance GIS</t>
  </si>
  <si>
    <t>13205107</t>
  </si>
  <si>
    <t>Financial Anaylst 4 Assr Land Maintenance GIS</t>
  </si>
  <si>
    <t>13205108</t>
  </si>
  <si>
    <t>Supervisory Financial Analyst 3 Asst Land Maintena</t>
  </si>
  <si>
    <t>13205112</t>
  </si>
  <si>
    <t>Financial Analyst 1 Departmental Financial Service</t>
  </si>
  <si>
    <t>13205113</t>
  </si>
  <si>
    <t>Supervisory Financial Analyst 3</t>
  </si>
  <si>
    <t>13205114</t>
  </si>
  <si>
    <t>Supervisory Financial Analyst 4</t>
  </si>
  <si>
    <t>13205115</t>
  </si>
  <si>
    <t>Financial Analyst 2 Departmental Financial Service</t>
  </si>
  <si>
    <t>13205116</t>
  </si>
  <si>
    <t>Financial Analyst 3 Departmental Financial Service</t>
  </si>
  <si>
    <t>13205117</t>
  </si>
  <si>
    <t>Financial Analyst 4 Departmental Financial Service</t>
  </si>
  <si>
    <t>13205118</t>
  </si>
  <si>
    <t>Supervisory Financial Analyst 3 Office of Departme</t>
  </si>
  <si>
    <t>13205121</t>
  </si>
  <si>
    <t>Financial Analyst Manager 4 Departmental Financial</t>
  </si>
  <si>
    <t>13205122</t>
  </si>
  <si>
    <t>Financial Analyst 1 Assessor Val and Field Operati</t>
  </si>
  <si>
    <t>13205123</t>
  </si>
  <si>
    <t>Financial Analyst Manager 3</t>
  </si>
  <si>
    <t>13205124</t>
  </si>
  <si>
    <t>Financial Analyst Manager 4</t>
  </si>
  <si>
    <t>13205125</t>
  </si>
  <si>
    <t>Financial Analyst 2 ASSR Valuation and Field Opera</t>
  </si>
  <si>
    <t>13205126</t>
  </si>
  <si>
    <t>Financial Analyst 3 ASSR Valuation and Field Opera</t>
  </si>
  <si>
    <t>13205127</t>
  </si>
  <si>
    <t>Financial Anaylst 4 Assr Val and Field Operations</t>
  </si>
  <si>
    <t>13205128</t>
  </si>
  <si>
    <t>Supervisory Financial Analyst 3 Assr Val and Field</t>
  </si>
  <si>
    <t>13205132</t>
  </si>
  <si>
    <t>Financial Analyst 1 Cash Management</t>
  </si>
  <si>
    <t>13205133</t>
  </si>
  <si>
    <t>Financial Analyst 2 Cash Management</t>
  </si>
  <si>
    <t>13205134</t>
  </si>
  <si>
    <t>Financial Analyst 3 Cash Management</t>
  </si>
  <si>
    <t>13205135</t>
  </si>
  <si>
    <t>Financial Anaylst 4 Cash Management</t>
  </si>
  <si>
    <t>13205136</t>
  </si>
  <si>
    <t>Supervisory Financial Analyst 3 Cash Management</t>
  </si>
  <si>
    <t>13205140</t>
  </si>
  <si>
    <t>Pension Investment Officer</t>
  </si>
  <si>
    <t>13205141</t>
  </si>
  <si>
    <t>Chief Investment Officer</t>
  </si>
  <si>
    <t>13205142</t>
  </si>
  <si>
    <t>Deputy Chief Investment Officer</t>
  </si>
  <si>
    <t>13205143</t>
  </si>
  <si>
    <t>Financial Analyst 1 Internal Audit and Risk Manage</t>
  </si>
  <si>
    <t>13205144</t>
  </si>
  <si>
    <t>Financal Analyst 2 Internal Audit and Risk Managem</t>
  </si>
  <si>
    <t>13205145</t>
  </si>
  <si>
    <t>Financial Anaylst 3 Internal Audit and Risk Manage</t>
  </si>
  <si>
    <t>13205146</t>
  </si>
  <si>
    <t>Financial Anaylst 4 Internal Audit and Risk Manage</t>
  </si>
  <si>
    <t>13205147</t>
  </si>
  <si>
    <t>Supervisory Financial Analyst 3 Internal Audit and</t>
  </si>
  <si>
    <t>13205148</t>
  </si>
  <si>
    <t>Supervisory Financial Analyst 4 Internal Audit and</t>
  </si>
  <si>
    <t>13205150</t>
  </si>
  <si>
    <t>Financial Analyst Manager 4 Internal Audit and Ris</t>
  </si>
  <si>
    <t>13205151</t>
  </si>
  <si>
    <t>Financial Analyst 1 Treasury Tax</t>
  </si>
  <si>
    <t>13205152</t>
  </si>
  <si>
    <t>Financial Analyst 2 Retirement Systems</t>
  </si>
  <si>
    <t>13205153</t>
  </si>
  <si>
    <t>Financial Analyst 2 Treasury Tax</t>
  </si>
  <si>
    <t>13205154</t>
  </si>
  <si>
    <t>Financial Analyst 3 Treasury Tax</t>
  </si>
  <si>
    <t>13205155</t>
  </si>
  <si>
    <t>Financial Anaylst 4 Treasury Tax</t>
  </si>
  <si>
    <t>13205156</t>
  </si>
  <si>
    <t>Supervisory Financial Analyst 3 Treasury Tax</t>
  </si>
  <si>
    <t>13205158</t>
  </si>
  <si>
    <t>Financial Analyst Manager 3 Treasury Tax</t>
  </si>
  <si>
    <t>13205159</t>
  </si>
  <si>
    <t>Financial Analyst Manager 3 TreasuryTax</t>
  </si>
  <si>
    <t>13205160</t>
  </si>
  <si>
    <t>Financial Analyst 1 Contract and Procurement</t>
  </si>
  <si>
    <t>13205161</t>
  </si>
  <si>
    <t>Financial Analyst 2 Contract and Procurement</t>
  </si>
  <si>
    <t>13205162</t>
  </si>
  <si>
    <t>Financial Analyst 3 Contracting and Procurement</t>
  </si>
  <si>
    <t>13205163</t>
  </si>
  <si>
    <t>Financial Analyst 2 Treasury Property Tax</t>
  </si>
  <si>
    <t>13205164</t>
  </si>
  <si>
    <t>Financial Analyst 2 TreasuryTax</t>
  </si>
  <si>
    <t>13205165</t>
  </si>
  <si>
    <t>Financial Analyst 3 Trasury Tax</t>
  </si>
  <si>
    <t>13205166</t>
  </si>
  <si>
    <t>Supervisory Program Analyst 3 Grants Management</t>
  </si>
  <si>
    <t>13205168</t>
  </si>
  <si>
    <t>Financial Analyst 1 Debt Management</t>
  </si>
  <si>
    <t>13205169</t>
  </si>
  <si>
    <t>Financial Analyst 2 Debt Management</t>
  </si>
  <si>
    <t>13205170</t>
  </si>
  <si>
    <t>Financial Analyst 3 Debt Management</t>
  </si>
  <si>
    <t>13205171</t>
  </si>
  <si>
    <t>Financial Anaylst 4 Debt Management</t>
  </si>
  <si>
    <t>13205172</t>
  </si>
  <si>
    <t>Supervisory Financial Analyst 3 Debt Management</t>
  </si>
  <si>
    <t>13205173</t>
  </si>
  <si>
    <t>Supervisoy Financial Analyst4 Debt Management</t>
  </si>
  <si>
    <t>13205176</t>
  </si>
  <si>
    <t>Financial Analyst 1 OCFO ERP</t>
  </si>
  <si>
    <t>13205177</t>
  </si>
  <si>
    <t>Financial Analyst 2 OCFO ERP</t>
  </si>
  <si>
    <t>13205178</t>
  </si>
  <si>
    <t>Financial Analyst 3 OCFO ERP</t>
  </si>
  <si>
    <t>13205179</t>
  </si>
  <si>
    <t>Financial Analyst 4 OCFO ERP</t>
  </si>
  <si>
    <t>13205180</t>
  </si>
  <si>
    <t>Supervisory Financial Analyst 3 OCFO ERP</t>
  </si>
  <si>
    <t>13205184</t>
  </si>
  <si>
    <t>Financial Analyst 1 Program and Performance Manage</t>
  </si>
  <si>
    <t>13205185</t>
  </si>
  <si>
    <t>Financial Analyst 2 Program and Performance Manage</t>
  </si>
  <si>
    <t>13205186</t>
  </si>
  <si>
    <t>Fin Analyst 3  Prog &amp; Perform Mgt</t>
  </si>
  <si>
    <t>13205187</t>
  </si>
  <si>
    <t>Fin Analyst 4  Prog &amp; Perform Mgt</t>
  </si>
  <si>
    <t>13205188</t>
  </si>
  <si>
    <t>Supervisory Financial Analyst 3 Program and Perfor</t>
  </si>
  <si>
    <t>13205192</t>
  </si>
  <si>
    <t>Financial Analyst 1 Revenue Collection</t>
  </si>
  <si>
    <t>13205193</t>
  </si>
  <si>
    <t>Financial Analyst 2 Revenue Collections</t>
  </si>
  <si>
    <t>13205194</t>
  </si>
  <si>
    <t>Financial Analyst 3 Revenue Collections</t>
  </si>
  <si>
    <t>13205195</t>
  </si>
  <si>
    <t>Financial Anaylst 4 Revenue Collections</t>
  </si>
  <si>
    <t>13205196</t>
  </si>
  <si>
    <t>Supervisory Financial Analyst 3 Revenue Collection</t>
  </si>
  <si>
    <t>13205198</t>
  </si>
  <si>
    <t>Fin Analyst Mgr 3  Rev Collect</t>
  </si>
  <si>
    <t>13207203</t>
  </si>
  <si>
    <t>Underwriter 3</t>
  </si>
  <si>
    <t>13208001</t>
  </si>
  <si>
    <t>Tax Examiner 1</t>
  </si>
  <si>
    <t>13208002</t>
  </si>
  <si>
    <t>Tax Examiner 2</t>
  </si>
  <si>
    <t>13208003</t>
  </si>
  <si>
    <t>13208004</t>
  </si>
  <si>
    <t>13208022</t>
  </si>
  <si>
    <t>Supervisory Tax Examiner 2</t>
  </si>
  <si>
    <t>13303009</t>
  </si>
  <si>
    <t>Deputy Treasurer For Tax Administration</t>
  </si>
  <si>
    <t>13303122</t>
  </si>
  <si>
    <t>Accounting Technician Manager 2</t>
  </si>
  <si>
    <t>13303124</t>
  </si>
  <si>
    <t>Accounting Technician Manager 2 Payroll</t>
  </si>
  <si>
    <t>13303152</t>
  </si>
  <si>
    <t>Accounting Technician 2 Retirement Systems</t>
  </si>
  <si>
    <t>13303162</t>
  </si>
  <si>
    <t>Supervisory Accounting Technician 2 Retirement Sys</t>
  </si>
  <si>
    <t>13306105</t>
  </si>
  <si>
    <t>Procurement Assistant 5</t>
  </si>
  <si>
    <t>13309922</t>
  </si>
  <si>
    <t>Clerk Manager 2</t>
  </si>
  <si>
    <t>13309932</t>
  </si>
  <si>
    <t>Clerk Manager 2 DTSC</t>
  </si>
  <si>
    <t>13313121</t>
  </si>
  <si>
    <t>Talent Development And Performance Management Mana</t>
  </si>
  <si>
    <t>13313122</t>
  </si>
  <si>
    <t>134021</t>
  </si>
  <si>
    <t>Senior Assistant Electrical Engineer Design</t>
  </si>
  <si>
    <t>134023</t>
  </si>
  <si>
    <t>Senior Assistant Electrical Engineer Inspection</t>
  </si>
  <si>
    <t>134029</t>
  </si>
  <si>
    <t>Senior Assistant Electrical Engineer Operation</t>
  </si>
  <si>
    <t>134031</t>
  </si>
  <si>
    <t>Associate Electrical Engineer Design</t>
  </si>
  <si>
    <t>134035</t>
  </si>
  <si>
    <t>Associate Electrical Engineer Inspection</t>
  </si>
  <si>
    <t>134037</t>
  </si>
  <si>
    <t>Associate Electrical Engineer Operation</t>
  </si>
  <si>
    <t>134051</t>
  </si>
  <si>
    <t>Electrical Engineer Design</t>
  </si>
  <si>
    <t>134052</t>
  </si>
  <si>
    <t>Electrical Engineer System Operation</t>
  </si>
  <si>
    <t>134053</t>
  </si>
  <si>
    <t>Electrical Engineer Power Production</t>
  </si>
  <si>
    <t>134061</t>
  </si>
  <si>
    <t>Head Electrical Engineer</t>
  </si>
  <si>
    <t>13601152</t>
  </si>
  <si>
    <t>Administrative Assistant 2 Retirement Systems</t>
  </si>
  <si>
    <t>13601153</t>
  </si>
  <si>
    <t>Administrative Assistant 3 Retirement Systems</t>
  </si>
  <si>
    <t>142010</t>
  </si>
  <si>
    <t>Assistant Mechanical Engineer</t>
  </si>
  <si>
    <t>144021</t>
  </si>
  <si>
    <t>Senior Assistant Mechanical Engineer Combustion</t>
  </si>
  <si>
    <t>144024</t>
  </si>
  <si>
    <t>Senior Assistant Mechanical Engineer Design</t>
  </si>
  <si>
    <t>144029</t>
  </si>
  <si>
    <t>Senior Assistant Mechanical Engineer Safety</t>
  </si>
  <si>
    <t>144033</t>
  </si>
  <si>
    <t>Associate Mechanical Engineer Maintenance</t>
  </si>
  <si>
    <t>144034</t>
  </si>
  <si>
    <t>Associate Mechanical Engineer Combustion</t>
  </si>
  <si>
    <t>144036</t>
  </si>
  <si>
    <t>Associate Mechanical Engineer Design</t>
  </si>
  <si>
    <t>144051</t>
  </si>
  <si>
    <t>Mechanical Engineer</t>
  </si>
  <si>
    <t>144052</t>
  </si>
  <si>
    <t>Mechanical Engineer Power Production</t>
  </si>
  <si>
    <t>144501</t>
  </si>
  <si>
    <t>Junior Industrial Engineer</t>
  </si>
  <si>
    <t>144511</t>
  </si>
  <si>
    <t>Assistant Industrial Engineer</t>
  </si>
  <si>
    <t>144521</t>
  </si>
  <si>
    <t>Senior Assistant Industrial Engineer</t>
  </si>
  <si>
    <t>144531</t>
  </si>
  <si>
    <t>Associate Industrial Engineer</t>
  </si>
  <si>
    <t>144541</t>
  </si>
  <si>
    <t>Senior Associate Industrial Engineer</t>
  </si>
  <si>
    <t>15111004</t>
  </si>
  <si>
    <t>15111433</t>
  </si>
  <si>
    <t>Information Technology Specialist Data Engineer 3</t>
  </si>
  <si>
    <t>15111434</t>
  </si>
  <si>
    <t>Information Technology Specialist Data Engineer 4</t>
  </si>
  <si>
    <t>15111443</t>
  </si>
  <si>
    <t>Information Technology Specialist Data Librarian /</t>
  </si>
  <si>
    <t>15111444</t>
  </si>
  <si>
    <t>15111453</t>
  </si>
  <si>
    <t>Information Technology Specialist Data Scientist 3</t>
  </si>
  <si>
    <t>15111454</t>
  </si>
  <si>
    <t>Information Technology Specialist Data Scientist 4</t>
  </si>
  <si>
    <t>15111463</t>
  </si>
  <si>
    <t>Information Technology Specialist Data Visualizati</t>
  </si>
  <si>
    <t>15111464</t>
  </si>
  <si>
    <t>15111603</t>
  </si>
  <si>
    <t>15112102</t>
  </si>
  <si>
    <t>15112112</t>
  </si>
  <si>
    <t>Info Tech Spec (Systems Analyst) 2Health</t>
  </si>
  <si>
    <t>15112233</t>
  </si>
  <si>
    <t>15113302</t>
  </si>
  <si>
    <t>15113304</t>
  </si>
  <si>
    <t>15113314</t>
  </si>
  <si>
    <t>15113333</t>
  </si>
  <si>
    <t>15113403</t>
  </si>
  <si>
    <t>Web Developer 3</t>
  </si>
  <si>
    <t>15113404</t>
  </si>
  <si>
    <t>Web Developer 4</t>
  </si>
  <si>
    <t>15113414</t>
  </si>
  <si>
    <t>Supervisory Web Developer 4</t>
  </si>
  <si>
    <t>15114102</t>
  </si>
  <si>
    <t>Information Technology Specialist Database Adminis</t>
  </si>
  <si>
    <t>15114103</t>
  </si>
  <si>
    <t>15114104</t>
  </si>
  <si>
    <t>15114122</t>
  </si>
  <si>
    <t>15114202</t>
  </si>
  <si>
    <t>15114203</t>
  </si>
  <si>
    <t>15114204</t>
  </si>
  <si>
    <t>15114214</t>
  </si>
  <si>
    <t>15114234</t>
  </si>
  <si>
    <t>Information Technology Special Systems Administrat</t>
  </si>
  <si>
    <t>15114235</t>
  </si>
  <si>
    <t>Information Technology Special Systems Administrator Ma</t>
  </si>
  <si>
    <t>15114302</t>
  </si>
  <si>
    <t>15114304</t>
  </si>
  <si>
    <t>15114314</t>
  </si>
  <si>
    <t>15114333</t>
  </si>
  <si>
    <t>15115101</t>
  </si>
  <si>
    <t>Information Technology Technician 1</t>
  </si>
  <si>
    <t>15115102</t>
  </si>
  <si>
    <t>Information Technology Technician 2</t>
  </si>
  <si>
    <t>15115103</t>
  </si>
  <si>
    <t>Information Technology Technician 3</t>
  </si>
  <si>
    <t>15115104</t>
  </si>
  <si>
    <t>Information Technology Technician 4</t>
  </si>
  <si>
    <t>15115105</t>
  </si>
  <si>
    <t>15115112</t>
  </si>
  <si>
    <t>Supervisory Information Technology Technician 2</t>
  </si>
  <si>
    <t>15115122</t>
  </si>
  <si>
    <t>Information Technology Technician Manager 2</t>
  </si>
  <si>
    <t>15115224</t>
  </si>
  <si>
    <t>Service Level Manager</t>
  </si>
  <si>
    <t>15119003</t>
  </si>
  <si>
    <t>15119004</t>
  </si>
  <si>
    <t>Information Technician Specialist System Engineeri</t>
  </si>
  <si>
    <t>15119104</t>
  </si>
  <si>
    <t>Information Technology Specialist 4</t>
  </si>
  <si>
    <t>15119112</t>
  </si>
  <si>
    <t>Information Technology Specialist Gis Analyst 2</t>
  </si>
  <si>
    <t>15119133</t>
  </si>
  <si>
    <t>Information Technology Specialist Gis Analyst 3</t>
  </si>
  <si>
    <t>154021</t>
  </si>
  <si>
    <t>Senior Assistant Structural Engineer Building Insp</t>
  </si>
  <si>
    <t>154023</t>
  </si>
  <si>
    <t>Senior Assistant Structural Engineer Design</t>
  </si>
  <si>
    <t>154033</t>
  </si>
  <si>
    <t>Associate Structural Engineer Design</t>
  </si>
  <si>
    <t>154051</t>
  </si>
  <si>
    <t>Structural Engineer</t>
  </si>
  <si>
    <t>162010</t>
  </si>
  <si>
    <t>Assistant Architect</t>
  </si>
  <si>
    <t>164121</t>
  </si>
  <si>
    <t>Senior Assistant Architectural Engineer Design</t>
  </si>
  <si>
    <t>164131</t>
  </si>
  <si>
    <t>Associate Architectural Engineer</t>
  </si>
  <si>
    <t>164141</t>
  </si>
  <si>
    <t>Senior Associate Architect</t>
  </si>
  <si>
    <t>164153</t>
  </si>
  <si>
    <t>Architect</t>
  </si>
  <si>
    <t>164303</t>
  </si>
  <si>
    <t>Junior Landscape Architect</t>
  </si>
  <si>
    <t>164313</t>
  </si>
  <si>
    <t>Assistant Landscape Architect</t>
  </si>
  <si>
    <t>164323</t>
  </si>
  <si>
    <t>Senior Assistant Landscape Architect</t>
  </si>
  <si>
    <t>164333</t>
  </si>
  <si>
    <t>Associate Landscape Architect</t>
  </si>
  <si>
    <t>164338</t>
  </si>
  <si>
    <t>Assistant Chief Of Landscape Architecture</t>
  </si>
  <si>
    <t>164343</t>
  </si>
  <si>
    <t>Chief Of Landscape Architecture</t>
  </si>
  <si>
    <t>171051</t>
  </si>
  <si>
    <t>Chemical Engineer</t>
  </si>
  <si>
    <t>172010</t>
  </si>
  <si>
    <t>Assistant Chemical Engineer</t>
  </si>
  <si>
    <t>174521</t>
  </si>
  <si>
    <t>Senior Assistant Sanitary Engineer Health Inspecti</t>
  </si>
  <si>
    <t>182031</t>
  </si>
  <si>
    <t>Senior Traffic Planner</t>
  </si>
  <si>
    <t>184011</t>
  </si>
  <si>
    <t>Assistant Traffic Engineer</t>
  </si>
  <si>
    <t>184021</t>
  </si>
  <si>
    <t>Senior Assistant Traffic Engineer</t>
  </si>
  <si>
    <t>184031</t>
  </si>
  <si>
    <t>Associate Traffic Engineer</t>
  </si>
  <si>
    <t>184050</t>
  </si>
  <si>
    <t>Traffic Engineer</t>
  </si>
  <si>
    <t>184061</t>
  </si>
  <si>
    <t>City Traffic Engineer</t>
  </si>
  <si>
    <t>191048</t>
  </si>
  <si>
    <t>Sewer Systems Supervising Inspector</t>
  </si>
  <si>
    <t>191052</t>
  </si>
  <si>
    <t>Supervising Inspector Of Overhead Lines And Safety</t>
  </si>
  <si>
    <t>191055</t>
  </si>
  <si>
    <t>Administrative Engineer City Engineering</t>
  </si>
  <si>
    <t>191057</t>
  </si>
  <si>
    <t>Inspector Of Overhead Lines And Safety</t>
  </si>
  <si>
    <t>191059</t>
  </si>
  <si>
    <t>Engineer Of Building Maintenance And Operations</t>
  </si>
  <si>
    <t>192021</t>
  </si>
  <si>
    <t>Engineering Support Specialist 1</t>
  </si>
  <si>
    <t>192031</t>
  </si>
  <si>
    <t>Engineering Support Specialist 2</t>
  </si>
  <si>
    <t>19204104</t>
  </si>
  <si>
    <t>Environmental Compliance Specialist 4</t>
  </si>
  <si>
    <t>193005</t>
  </si>
  <si>
    <t>Drafting Technician 1</t>
  </si>
  <si>
    <t>AFSCME NonSupervisory Local 2920 Public Light Dft</t>
  </si>
  <si>
    <t>19301104</t>
  </si>
  <si>
    <t>Economist 4</t>
  </si>
  <si>
    <t>193013</t>
  </si>
  <si>
    <t>Drafting Technician 2</t>
  </si>
  <si>
    <t>193014</t>
  </si>
  <si>
    <t>Line Systems Investigator</t>
  </si>
  <si>
    <t>193015</t>
  </si>
  <si>
    <t>Illustrator</t>
  </si>
  <si>
    <t>193016</t>
  </si>
  <si>
    <t>Illustrator Photocompositor</t>
  </si>
  <si>
    <t>193023</t>
  </si>
  <si>
    <t>Drafting Technician 3</t>
  </si>
  <si>
    <t>193025</t>
  </si>
  <si>
    <t>Graphic Designer</t>
  </si>
  <si>
    <t>193034</t>
  </si>
  <si>
    <t>Drafting Technician 4</t>
  </si>
  <si>
    <t>193035</t>
  </si>
  <si>
    <t>Principal Graphic Designer</t>
  </si>
  <si>
    <t>193040</t>
  </si>
  <si>
    <t>Principal Graphic Designer DDOT</t>
  </si>
  <si>
    <t>19305102</t>
  </si>
  <si>
    <t>Planner 2 General And Strategic Planning</t>
  </si>
  <si>
    <t>19305104</t>
  </si>
  <si>
    <t>Planner 4 General And Strategic Planning</t>
  </si>
  <si>
    <t>19305114</t>
  </si>
  <si>
    <t>Supervisory Planner 4 General And Strategic Planni</t>
  </si>
  <si>
    <t>19305124</t>
  </si>
  <si>
    <t>Planner Manager 4 General And Strategic Planning</t>
  </si>
  <si>
    <t>19305201</t>
  </si>
  <si>
    <t>Planner 1 Urban Design</t>
  </si>
  <si>
    <t>19305202</t>
  </si>
  <si>
    <t>Planner 2 Urban Design</t>
  </si>
  <si>
    <t>19305203</t>
  </si>
  <si>
    <t>Planner 3 Urban Design</t>
  </si>
  <si>
    <t>19305204</t>
  </si>
  <si>
    <t>Planner 4 Urban Design</t>
  </si>
  <si>
    <t>19305302</t>
  </si>
  <si>
    <t>Planner 2 Architecture</t>
  </si>
  <si>
    <t>19305402</t>
  </si>
  <si>
    <t>Planner 2 Landscape Architecture</t>
  </si>
  <si>
    <t>19305404</t>
  </si>
  <si>
    <t>Planner 4 Landscape Architecture</t>
  </si>
  <si>
    <t>193055</t>
  </si>
  <si>
    <t>Senior Designer</t>
  </si>
  <si>
    <t>19305502</t>
  </si>
  <si>
    <t>Planner 2 Historic Preservation</t>
  </si>
  <si>
    <t>19305503</t>
  </si>
  <si>
    <t>Planner 3 Historic Preservation</t>
  </si>
  <si>
    <t>19305504</t>
  </si>
  <si>
    <t>Planner 4 Historic Preservation</t>
  </si>
  <si>
    <t>19305505</t>
  </si>
  <si>
    <t>193091</t>
  </si>
  <si>
    <t>Drafting Technician 3 Exempted</t>
  </si>
  <si>
    <t>194021</t>
  </si>
  <si>
    <t>Senior Assistant Safety Engineer</t>
  </si>
  <si>
    <t>195011</t>
  </si>
  <si>
    <t>Sewer Safety Helper</t>
  </si>
  <si>
    <t>195021</t>
  </si>
  <si>
    <t>Assistant Sewer Safety Inspector</t>
  </si>
  <si>
    <t>196022</t>
  </si>
  <si>
    <t>Construction Inspector</t>
  </si>
  <si>
    <t>AFSCME Non Supervisory Local 1227 Public Works</t>
  </si>
  <si>
    <t>196032</t>
  </si>
  <si>
    <t>Senior Construction Inspector</t>
  </si>
  <si>
    <t>196040</t>
  </si>
  <si>
    <t>Principal Construction Inspector Structures</t>
  </si>
  <si>
    <t>196041</t>
  </si>
  <si>
    <t>Principal Construction Inspector Paving</t>
  </si>
  <si>
    <t>196045</t>
  </si>
  <si>
    <t>Principal Construction Inspector Investigation</t>
  </si>
  <si>
    <t>196052</t>
  </si>
  <si>
    <t>Head Construction Inspector Paving</t>
  </si>
  <si>
    <t>196054</t>
  </si>
  <si>
    <t>Head Construction Inspector Structures</t>
  </si>
  <si>
    <t>198041</t>
  </si>
  <si>
    <t>Supervising Housing Rehabilitation Specialist</t>
  </si>
  <si>
    <t>199021</t>
  </si>
  <si>
    <t>Assistant Sewer Inspector Video Equipment</t>
  </si>
  <si>
    <t>199025</t>
  </si>
  <si>
    <t>Overhead Utility Plan Permit Examiner</t>
  </si>
  <si>
    <t>199031</t>
  </si>
  <si>
    <t>Sewer Inspector Video Equipment</t>
  </si>
  <si>
    <t>199034</t>
  </si>
  <si>
    <t>Zoning Inspector Zoning Appeals</t>
  </si>
  <si>
    <t>AFSCME NonSupervisory Local 1227 Building Inspect</t>
  </si>
  <si>
    <t>199035</t>
  </si>
  <si>
    <t>Zoning Inspector</t>
  </si>
  <si>
    <t>199036</t>
  </si>
  <si>
    <t>Assistant To The Director Zoning Appeals</t>
  </si>
  <si>
    <t>199038</t>
  </si>
  <si>
    <t>Project Traffic Adjuster</t>
  </si>
  <si>
    <t>199121</t>
  </si>
  <si>
    <t>Housing Inspector</t>
  </si>
  <si>
    <t>199122</t>
  </si>
  <si>
    <t>Housing Inspector State Registered</t>
  </si>
  <si>
    <t>199155</t>
  </si>
  <si>
    <t>Assistant Chief Of Property Maintenance</t>
  </si>
  <si>
    <t>199161</t>
  </si>
  <si>
    <t>Manager of Housing Inspections</t>
  </si>
  <si>
    <t>199171</t>
  </si>
  <si>
    <t>Chief Of Property Maintenance And Municipal Code A</t>
  </si>
  <si>
    <t>199211</t>
  </si>
  <si>
    <t>Building Inspection Aid</t>
  </si>
  <si>
    <t>199221</t>
  </si>
  <si>
    <t>Building Inspector</t>
  </si>
  <si>
    <t>199231</t>
  </si>
  <si>
    <t>Supervising Building Inspector</t>
  </si>
  <si>
    <t>AFSCME Supv Local 2394 Building and Safety En Unit</t>
  </si>
  <si>
    <t>199241</t>
  </si>
  <si>
    <t>Assistant Chief Of Building Inspections</t>
  </si>
  <si>
    <t>199251</t>
  </si>
  <si>
    <t>Chief Of Building Inspections</t>
  </si>
  <si>
    <t>199321</t>
  </si>
  <si>
    <t>Plumbing Inspector</t>
  </si>
  <si>
    <t>Building &amp; Trades Council Plumbers Local 98 Insp</t>
  </si>
  <si>
    <t>199331</t>
  </si>
  <si>
    <t>Supervising Plumbing Inspector</t>
  </si>
  <si>
    <t>199421</t>
  </si>
  <si>
    <t>Electrical Inspector</t>
  </si>
  <si>
    <t>Building &amp; Const Trades Council IBEW Local 58 Insp</t>
  </si>
  <si>
    <t>199430</t>
  </si>
  <si>
    <t>Licences Examiner Electrical</t>
  </si>
  <si>
    <t>199431</t>
  </si>
  <si>
    <t>Supervising Electrical Inspector</t>
  </si>
  <si>
    <t>199451</t>
  </si>
  <si>
    <t>Chief Of Electrical Inspections</t>
  </si>
  <si>
    <t>199521</t>
  </si>
  <si>
    <t>Boiler Inspector</t>
  </si>
  <si>
    <t>199523</t>
  </si>
  <si>
    <t>Elevator Inspector</t>
  </si>
  <si>
    <t>199526</t>
  </si>
  <si>
    <t>Mechanical Inspector</t>
  </si>
  <si>
    <t>199530</t>
  </si>
  <si>
    <t>Licenses Examiner Mechanical</t>
  </si>
  <si>
    <t>199531</t>
  </si>
  <si>
    <t>Supervising Boiler Inspector</t>
  </si>
  <si>
    <t>199533</t>
  </si>
  <si>
    <t>Supervising Elevator Inspector</t>
  </si>
  <si>
    <t>199535</t>
  </si>
  <si>
    <t>Supervising Mechanical Inspector</t>
  </si>
  <si>
    <t>199551</t>
  </si>
  <si>
    <t>Chief Of Mechanical And Elecrical Inspections</t>
  </si>
  <si>
    <t>202031</t>
  </si>
  <si>
    <t>Appraiser Manager 1</t>
  </si>
  <si>
    <t>203102</t>
  </si>
  <si>
    <t>203113</t>
  </si>
  <si>
    <t>Supervisory Budget Analyst 3</t>
  </si>
  <si>
    <t>203123</t>
  </si>
  <si>
    <t>Budget Analyst Manager 3</t>
  </si>
  <si>
    <t>204114</t>
  </si>
  <si>
    <t>Supervisory Environmental Compliance Specialist 4</t>
  </si>
  <si>
    <t>205152</t>
  </si>
  <si>
    <t>207202</t>
  </si>
  <si>
    <t>Underwriter 2</t>
  </si>
  <si>
    <t>207214</t>
  </si>
  <si>
    <t>Supervisory Underwriter 4</t>
  </si>
  <si>
    <t>208001</t>
  </si>
  <si>
    <t>208002</t>
  </si>
  <si>
    <t>208021</t>
  </si>
  <si>
    <t>Supervisory Tax Examiner 1</t>
  </si>
  <si>
    <t>208031</t>
  </si>
  <si>
    <t>Tax Examiner Manager 1</t>
  </si>
  <si>
    <t>211058</t>
  </si>
  <si>
    <t>Medical Director</t>
  </si>
  <si>
    <t>221011</t>
  </si>
  <si>
    <t>Clinic Nurse</t>
  </si>
  <si>
    <t>AFSCME NonSupervisory Local 273 Health - RN</t>
  </si>
  <si>
    <t>221014</t>
  </si>
  <si>
    <t>Clinic Nurse Venereal Disease</t>
  </si>
  <si>
    <t>221049</t>
  </si>
  <si>
    <t>Administrative Clinic Nursing Coordinator</t>
  </si>
  <si>
    <t>222011</t>
  </si>
  <si>
    <t>Junior Public Health Nurse</t>
  </si>
  <si>
    <t>222013</t>
  </si>
  <si>
    <t>Public Health Nurse</t>
  </si>
  <si>
    <t>222022</t>
  </si>
  <si>
    <t>Senior Public Health Nurse</t>
  </si>
  <si>
    <t>222023</t>
  </si>
  <si>
    <t>Supervising Public Health Nurse Field</t>
  </si>
  <si>
    <t>222024</t>
  </si>
  <si>
    <t>Public Health Nurse Clinician</t>
  </si>
  <si>
    <t>222025</t>
  </si>
  <si>
    <t>Supervising Public Health Nurse Clinic</t>
  </si>
  <si>
    <t>222030</t>
  </si>
  <si>
    <t>Clinical Operations Manager</t>
  </si>
  <si>
    <t>222033</t>
  </si>
  <si>
    <t>Public Health Center Administrator</t>
  </si>
  <si>
    <t>222039</t>
  </si>
  <si>
    <t>Data Analyst  Epidemiology</t>
  </si>
  <si>
    <t>Data Analyst</t>
  </si>
  <si>
    <t>222041</t>
  </si>
  <si>
    <t>Public Health Nurse Consultant School Health</t>
  </si>
  <si>
    <t>222042</t>
  </si>
  <si>
    <t>Public Health Nurse Consultant Maternal And Child</t>
  </si>
  <si>
    <t>222043</t>
  </si>
  <si>
    <t>Public Health Nurse Consultant Communicable Diseas</t>
  </si>
  <si>
    <t>222044</t>
  </si>
  <si>
    <t>Public Health Nurse Consultant Industrial Health</t>
  </si>
  <si>
    <t>222045</t>
  </si>
  <si>
    <t>Public Health Nurse Consultant Health Project Prom</t>
  </si>
  <si>
    <t>222046</t>
  </si>
  <si>
    <t>Public Health Nurse Consultant Nursing Education</t>
  </si>
  <si>
    <t>222048</t>
  </si>
  <si>
    <t>Senior Health Data Analyst</t>
  </si>
  <si>
    <t>222049</t>
  </si>
  <si>
    <t>Public Health Nurse Consultant Geriatrics And Chro</t>
  </si>
  <si>
    <t>222050</t>
  </si>
  <si>
    <t>Data Quality Management Specialist</t>
  </si>
  <si>
    <t>222051</t>
  </si>
  <si>
    <t>Assistant Director Of Public Health Nurses</t>
  </si>
  <si>
    <t>222055</t>
  </si>
  <si>
    <t>Senior Data Quality Management Specialist</t>
  </si>
  <si>
    <t>222059</t>
  </si>
  <si>
    <t>Assistant Public Health Services Administrator</t>
  </si>
  <si>
    <t>222060</t>
  </si>
  <si>
    <t>Public Health Services Administrator</t>
  </si>
  <si>
    <t>222065</t>
  </si>
  <si>
    <t>Health Information Officer</t>
  </si>
  <si>
    <t>222068</t>
  </si>
  <si>
    <t>Nursing Director</t>
  </si>
  <si>
    <t>222069</t>
  </si>
  <si>
    <t>Health Information Manager</t>
  </si>
  <si>
    <t>222070</t>
  </si>
  <si>
    <t>Public Health Division Administrator</t>
  </si>
  <si>
    <t>222072</t>
  </si>
  <si>
    <t>Public Health Division Administrator Healthier Chi</t>
  </si>
  <si>
    <t>222074</t>
  </si>
  <si>
    <t>Public Health Division Administrator Healthier Mat</t>
  </si>
  <si>
    <t>222076</t>
  </si>
  <si>
    <t>Public Health Division Administrator Special Proje</t>
  </si>
  <si>
    <t>222078</t>
  </si>
  <si>
    <t>Health Data Reporting And Visualization Analyst</t>
  </si>
  <si>
    <t>222080</t>
  </si>
  <si>
    <t>Public Health Project Leader</t>
  </si>
  <si>
    <t>222081</t>
  </si>
  <si>
    <t>Public Health Project Leader Healthier Places</t>
  </si>
  <si>
    <t>222083</t>
  </si>
  <si>
    <t>Public Health Project Leader Special Projects</t>
  </si>
  <si>
    <t>222084</t>
  </si>
  <si>
    <t>Public Health Project Leader HIV Care</t>
  </si>
  <si>
    <t>222086</t>
  </si>
  <si>
    <t>Public Health Project Leader  Field Operations Man</t>
  </si>
  <si>
    <t>222087</t>
  </si>
  <si>
    <t>Public Health Project Leader  Shelter Manager</t>
  </si>
  <si>
    <t>222088</t>
  </si>
  <si>
    <t>Public Health Project LeaderEnd the HIV Epidemic</t>
  </si>
  <si>
    <t>222089</t>
  </si>
  <si>
    <t>Public Health Project Leader  HOPWA</t>
  </si>
  <si>
    <t>222090</t>
  </si>
  <si>
    <t>Public Health Project Coordinator</t>
  </si>
  <si>
    <t>222091</t>
  </si>
  <si>
    <t>Public Health Project Coordinator Healthier Childh</t>
  </si>
  <si>
    <t>222092</t>
  </si>
  <si>
    <t>Public Health Project Coordinator Healthier Lives</t>
  </si>
  <si>
    <t>222093</t>
  </si>
  <si>
    <t>Public Health Project Coordinator Data to Care</t>
  </si>
  <si>
    <t>222094</t>
  </si>
  <si>
    <t>Public Health Project Coordinator Planning Council</t>
  </si>
  <si>
    <t>222095</t>
  </si>
  <si>
    <t>Public Health Project Coordinator Physician Detail</t>
  </si>
  <si>
    <t>222096</t>
  </si>
  <si>
    <t>Public Health Project Coordinator Administration</t>
  </si>
  <si>
    <t>222097</t>
  </si>
  <si>
    <t>Public Health Project Coordinator  HOPWA Program</t>
  </si>
  <si>
    <t>222098</t>
  </si>
  <si>
    <t>Public Health Project Coordinator  HOPWA Life Skil</t>
  </si>
  <si>
    <t>222099</t>
  </si>
  <si>
    <t>Public Health Project Coordinator  HOPWA</t>
  </si>
  <si>
    <t>222401</t>
  </si>
  <si>
    <t>Nurse Practitioner Family</t>
  </si>
  <si>
    <t>222402</t>
  </si>
  <si>
    <t>Nurse Practitioner Pediatrics</t>
  </si>
  <si>
    <t>222403</t>
  </si>
  <si>
    <t>Nurse Practitioner ObstetricsGynecology</t>
  </si>
  <si>
    <t>222410</t>
  </si>
  <si>
    <t>Nurse Practitioner</t>
  </si>
  <si>
    <t>222511</t>
  </si>
  <si>
    <t>Licensed Practical Nurse</t>
  </si>
  <si>
    <t>222515</t>
  </si>
  <si>
    <t>Medications Licensed Practical Nurse</t>
  </si>
  <si>
    <t>223521</t>
  </si>
  <si>
    <t>Medical Assistant</t>
  </si>
  <si>
    <t>224021</t>
  </si>
  <si>
    <t>Emergency Medical Technician Basic</t>
  </si>
  <si>
    <t>Detroit Fire Fighters Association, Local 344 EMS</t>
  </si>
  <si>
    <t>224022</t>
  </si>
  <si>
    <t>Emergency Medical Technician Basic Attendance 1</t>
  </si>
  <si>
    <t>224023</t>
  </si>
  <si>
    <t>Emergency Medical Technician Basic Attendance 2</t>
  </si>
  <si>
    <t>224026</t>
  </si>
  <si>
    <t>Emergency Medical Technician Basic Attendance 3</t>
  </si>
  <si>
    <t>224031</t>
  </si>
  <si>
    <t>Paramedic</t>
  </si>
  <si>
    <t>224032</t>
  </si>
  <si>
    <t>Paramedic Attendance 1</t>
  </si>
  <si>
    <t>224033</t>
  </si>
  <si>
    <t>Paramedic Attendance 2</t>
  </si>
  <si>
    <t>224034</t>
  </si>
  <si>
    <t>Paramedic Attendance 3</t>
  </si>
  <si>
    <t>224035</t>
  </si>
  <si>
    <t>Assistant Emergency Medical Service Supervisor Gra</t>
  </si>
  <si>
    <t>Emergency Mobile Medical Services Officers Assoc</t>
  </si>
  <si>
    <t>224037</t>
  </si>
  <si>
    <t>Assistant Emergency Medical Supervisor Grade 2</t>
  </si>
  <si>
    <t>224038</t>
  </si>
  <si>
    <t>EMS Training School Instructor Lieutenant - Grade 1</t>
  </si>
  <si>
    <t>224039</t>
  </si>
  <si>
    <t>EMS Training School Instructor Lieutenant - Grade 2</t>
  </si>
  <si>
    <t>224041</t>
  </si>
  <si>
    <t>Emergency Medical Service Supervisor Grade 1 Inter</t>
  </si>
  <si>
    <t>224045</t>
  </si>
  <si>
    <t>Emergency Medical Service Supervisor Grade 2</t>
  </si>
  <si>
    <t>224051</t>
  </si>
  <si>
    <t>Assistant Superintendent Of Emergency Medical Serv</t>
  </si>
  <si>
    <t>224061</t>
  </si>
  <si>
    <t>Superintendent Of Emergency Medical Service</t>
  </si>
  <si>
    <t>225021</t>
  </si>
  <si>
    <t>Physician Assistant General</t>
  </si>
  <si>
    <t>226021</t>
  </si>
  <si>
    <t>Medical Case Manager</t>
  </si>
  <si>
    <t>226031</t>
  </si>
  <si>
    <t>Supervising Medical Case Manager</t>
  </si>
  <si>
    <t>D Fire Fighters Assoc Local 344</t>
  </si>
  <si>
    <t>226032</t>
  </si>
  <si>
    <t>Supervising Medical Case Manager Medical First Res</t>
  </si>
  <si>
    <t>229024</t>
  </si>
  <si>
    <t>Recreation Therapist</t>
  </si>
  <si>
    <t>23101101</t>
  </si>
  <si>
    <t>Tax Attorney</t>
  </si>
  <si>
    <t>242121</t>
  </si>
  <si>
    <t>Dietitian</t>
  </si>
  <si>
    <t>242309</t>
  </si>
  <si>
    <t>Community Nutrition Assistant</t>
  </si>
  <si>
    <t>242311</t>
  </si>
  <si>
    <t>Nutritionist</t>
  </si>
  <si>
    <t>242331</t>
  </si>
  <si>
    <t>Supervising Nutritionist Grade 1</t>
  </si>
  <si>
    <t>242335</t>
  </si>
  <si>
    <t>Supervising Nutritionist Grade 2</t>
  </si>
  <si>
    <t>242341</t>
  </si>
  <si>
    <t>Administrative Nutritionist</t>
  </si>
  <si>
    <t>243120</t>
  </si>
  <si>
    <t>Veterinarian Technician</t>
  </si>
  <si>
    <t>243224</t>
  </si>
  <si>
    <t>Vision And Hearing Tester</t>
  </si>
  <si>
    <t>243234</t>
  </si>
  <si>
    <t>Supervisor Of Vision And Hearing Testing</t>
  </si>
  <si>
    <t>252011</t>
  </si>
  <si>
    <t>Materials Laboratory Aid</t>
  </si>
  <si>
    <t>252021</t>
  </si>
  <si>
    <t>Materials Laboratory Technician</t>
  </si>
  <si>
    <t>252032</t>
  </si>
  <si>
    <t>Materials Laboratory Supervisor</t>
  </si>
  <si>
    <t>252053</t>
  </si>
  <si>
    <t>Senior Materials Chemist</t>
  </si>
  <si>
    <t>253041</t>
  </si>
  <si>
    <t>Senior Chemist General</t>
  </si>
  <si>
    <t>254061</t>
  </si>
  <si>
    <t>Supervisor Of Filtration</t>
  </si>
  <si>
    <t>255031</t>
  </si>
  <si>
    <t>Arson Investigations Chemist</t>
  </si>
  <si>
    <t>255041</t>
  </si>
  <si>
    <t>Senior Arson Investigations Chemist</t>
  </si>
  <si>
    <t>256055</t>
  </si>
  <si>
    <t>Principal Analytical Chemist</t>
  </si>
  <si>
    <t>258521</t>
  </si>
  <si>
    <t>Forensic Technician Trainee</t>
  </si>
  <si>
    <t>258531</t>
  </si>
  <si>
    <t>Forensic Technician</t>
  </si>
  <si>
    <t>259051</t>
  </si>
  <si>
    <t>Senior Forensic Biologist</t>
  </si>
  <si>
    <t>263031</t>
  </si>
  <si>
    <t>Senior Veterinarian</t>
  </si>
  <si>
    <t>263047</t>
  </si>
  <si>
    <t>Veterinarian Animal Control</t>
  </si>
  <si>
    <t>264021</t>
  </si>
  <si>
    <t>Environmental Health Specialist 1</t>
  </si>
  <si>
    <t>264022</t>
  </si>
  <si>
    <t>Environmental Health Specialist 2</t>
  </si>
  <si>
    <t>264023</t>
  </si>
  <si>
    <t>Environmental Health Specialist 3</t>
  </si>
  <si>
    <t>264221</t>
  </si>
  <si>
    <t>Environmental Control Inspector</t>
  </si>
  <si>
    <t>264231</t>
  </si>
  <si>
    <t>Senior Environmental Control Inspector</t>
  </si>
  <si>
    <t>264241</t>
  </si>
  <si>
    <t>Principal Environmental Control Inspector</t>
  </si>
  <si>
    <t>264251</t>
  </si>
  <si>
    <t>Assistant Supervisor Of Environmental Control</t>
  </si>
  <si>
    <t>264261</t>
  </si>
  <si>
    <t>Supervisor Of Environmental Control</t>
  </si>
  <si>
    <t>272021</t>
  </si>
  <si>
    <t>Environmental Specialist 1</t>
  </si>
  <si>
    <t>272022</t>
  </si>
  <si>
    <t>Environmental Specialist 2</t>
  </si>
  <si>
    <t>272023</t>
  </si>
  <si>
    <t>Environmental Specialist 3</t>
  </si>
  <si>
    <t>272024</t>
  </si>
  <si>
    <t>Environmental Specialist 1 Environmental Assessmen</t>
  </si>
  <si>
    <t>272025</t>
  </si>
  <si>
    <t>Environmental Specialist 1 Environmental Managemen</t>
  </si>
  <si>
    <t>272027</t>
  </si>
  <si>
    <t>Environmental Specialist 1 Solid Waste Management</t>
  </si>
  <si>
    <t>272028</t>
  </si>
  <si>
    <t>Environmental Specialist 2 Envir. Assessment Respo</t>
  </si>
  <si>
    <t>272029</t>
  </si>
  <si>
    <t>Environmental Specialist 2 Environmental Managemen</t>
  </si>
  <si>
    <t>272032</t>
  </si>
  <si>
    <t>Environmental Specialist 3 Environmental Assessmen</t>
  </si>
  <si>
    <t>272033</t>
  </si>
  <si>
    <t>Environmental Specialist 3 Environmental Managemen</t>
  </si>
  <si>
    <t>291020</t>
  </si>
  <si>
    <t>Assistant Program Administrator</t>
  </si>
  <si>
    <t>291030</t>
  </si>
  <si>
    <t>Program Administrator Grade 1 Disease Prevention A</t>
  </si>
  <si>
    <t>291031</t>
  </si>
  <si>
    <t>Lead Program Enviromental Supervisor</t>
  </si>
  <si>
    <t>291035</t>
  </si>
  <si>
    <t>Program Administrator Grade 2 Disease Prevention A</t>
  </si>
  <si>
    <t>291040</t>
  </si>
  <si>
    <t>Hearing Consultant</t>
  </si>
  <si>
    <t>291050</t>
  </si>
  <si>
    <t>Assistant Director Of Clinical Laboratories</t>
  </si>
  <si>
    <t>292011</t>
  </si>
  <si>
    <t>Junior Public Health Educator</t>
  </si>
  <si>
    <t>292021</t>
  </si>
  <si>
    <t>Public Health Educator</t>
  </si>
  <si>
    <t>292022</t>
  </si>
  <si>
    <t>Public Health Educator HIV/STI</t>
  </si>
  <si>
    <t>292031</t>
  </si>
  <si>
    <t>Senior Public Health Educator</t>
  </si>
  <si>
    <t>292032</t>
  </si>
  <si>
    <t>Senior Health Public Educator HIV/STI</t>
  </si>
  <si>
    <t>292041</t>
  </si>
  <si>
    <t>Supervisor Of Public Health Education</t>
  </si>
  <si>
    <t>294045</t>
  </si>
  <si>
    <t>Program Administrator Grade 1 Substance Abuse Trea</t>
  </si>
  <si>
    <t>294051</t>
  </si>
  <si>
    <t>Program Administrator Grade 2 Substance Abuse Trea</t>
  </si>
  <si>
    <t>301101</t>
  </si>
  <si>
    <t>Economist 1</t>
  </si>
  <si>
    <t>301102</t>
  </si>
  <si>
    <t>Economist 2</t>
  </si>
  <si>
    <t>301103</t>
  </si>
  <si>
    <t>Economist 3</t>
  </si>
  <si>
    <t>301113</t>
  </si>
  <si>
    <t>Supervisory Economist 3</t>
  </si>
  <si>
    <t>301114</t>
  </si>
  <si>
    <t>Supervisory Economist 4</t>
  </si>
  <si>
    <t>301123</t>
  </si>
  <si>
    <t>Economist Manager 3</t>
  </si>
  <si>
    <t>301124</t>
  </si>
  <si>
    <t>Economist Manager 4</t>
  </si>
  <si>
    <t>303001</t>
  </si>
  <si>
    <t>Chief Financial Officer</t>
  </si>
  <si>
    <t>303003</t>
  </si>
  <si>
    <t>Deputy Chief Financial Officer Budget Director</t>
  </si>
  <si>
    <t>303004</t>
  </si>
  <si>
    <t>Deputy Chief Financial Officer Controller</t>
  </si>
  <si>
    <t>303005</t>
  </si>
  <si>
    <t>Deputy Chief Financial Officer Treasurer</t>
  </si>
  <si>
    <t>303007</t>
  </si>
  <si>
    <t>Deputy Chief Financial Officer Financial Planning</t>
  </si>
  <si>
    <t>303104</t>
  </si>
  <si>
    <t>Accounting Technician 4</t>
  </si>
  <si>
    <t>303111</t>
  </si>
  <si>
    <t>Supervisory Accounting Technician 1</t>
  </si>
  <si>
    <t>303121</t>
  </si>
  <si>
    <t>Accounting Technician Manager 1</t>
  </si>
  <si>
    <t>303131</t>
  </si>
  <si>
    <t>Accounting Technician Manager I HR Payroll</t>
  </si>
  <si>
    <t>303154</t>
  </si>
  <si>
    <t>Accounting Technician 4 Retirement Systems</t>
  </si>
  <si>
    <t>305123</t>
  </si>
  <si>
    <t>Planner Manager 3 General And Strategic Planning</t>
  </si>
  <si>
    <t>305214</t>
  </si>
  <si>
    <t>Supervisory Planner 4 Urban Design</t>
  </si>
  <si>
    <t>305223</t>
  </si>
  <si>
    <t>Planner Manager 3 Urban Design</t>
  </si>
  <si>
    <t>305224</t>
  </si>
  <si>
    <t>Planner Manager 4 Urban Design</t>
  </si>
  <si>
    <t>305301</t>
  </si>
  <si>
    <t>Planner 1 Architecture</t>
  </si>
  <si>
    <t>305314</t>
  </si>
  <si>
    <t>Supervisory Planner 4 Architecture</t>
  </si>
  <si>
    <t>305323</t>
  </si>
  <si>
    <t>Planner Manager 3 Architecture</t>
  </si>
  <si>
    <t>305324</t>
  </si>
  <si>
    <t>Planner Manager 4 Architecture</t>
  </si>
  <si>
    <t>305414</t>
  </si>
  <si>
    <t>Supervisory Planner 4 Landscape Architect</t>
  </si>
  <si>
    <t>305423</t>
  </si>
  <si>
    <t>Planner Manager 3 Landscape Architect</t>
  </si>
  <si>
    <t>305424</t>
  </si>
  <si>
    <t>Planner Manager 4 Landscape Architect</t>
  </si>
  <si>
    <t>305514</t>
  </si>
  <si>
    <t>Supervisory Planner 4 Historic Preservation</t>
  </si>
  <si>
    <t>305523</t>
  </si>
  <si>
    <t>Planner Manager 3 Historic Preservation Specialist</t>
  </si>
  <si>
    <t>305524</t>
  </si>
  <si>
    <t>Planner Manager 4 Historic Preservation Specialist</t>
  </si>
  <si>
    <t>305601</t>
  </si>
  <si>
    <t>Planner 1 DDOT</t>
  </si>
  <si>
    <t>305602</t>
  </si>
  <si>
    <t>Planner 2 DDOT</t>
  </si>
  <si>
    <t>306101</t>
  </si>
  <si>
    <t>Procurement Assistant 1</t>
  </si>
  <si>
    <t>306102</t>
  </si>
  <si>
    <t>Procurement Assistant 2</t>
  </si>
  <si>
    <t>306104</t>
  </si>
  <si>
    <t>Procurement Assistant 4</t>
  </si>
  <si>
    <t>306121</t>
  </si>
  <si>
    <t>Supervisory Procurement Assistant 1</t>
  </si>
  <si>
    <t>306122</t>
  </si>
  <si>
    <t>Supervisory Procurement Assistant 2</t>
  </si>
  <si>
    <t>306131</t>
  </si>
  <si>
    <t>Procurement Assistant Manager 1</t>
  </si>
  <si>
    <t>307022</t>
  </si>
  <si>
    <t>Supervisory Teller 2</t>
  </si>
  <si>
    <t>307031</t>
  </si>
  <si>
    <t>Teller Manager 1</t>
  </si>
  <si>
    <t>309911</t>
  </si>
  <si>
    <t>Supervisory Clerk 1</t>
  </si>
  <si>
    <t>309921</t>
  </si>
  <si>
    <t>Clerk Manager 1</t>
  </si>
  <si>
    <t>311053</t>
  </si>
  <si>
    <t>Police Department Legal Advisor</t>
  </si>
  <si>
    <t>322001</t>
  </si>
  <si>
    <t>Fire Fighter Student</t>
  </si>
  <si>
    <t>D Fire Fighters Assoc Loc 344 DPOA Allied 24 Hr</t>
  </si>
  <si>
    <t>322002</t>
  </si>
  <si>
    <t>Fire Fighter Student EMT</t>
  </si>
  <si>
    <t>322003</t>
  </si>
  <si>
    <t>Fire Fighter Student Paramedic</t>
  </si>
  <si>
    <t>322004</t>
  </si>
  <si>
    <t>Fire Fighter Student EMT Merged Role</t>
  </si>
  <si>
    <t>322005</t>
  </si>
  <si>
    <t>Fire Fighter Student Paramedic Merged Role</t>
  </si>
  <si>
    <t>322011</t>
  </si>
  <si>
    <t>Fire Fighter</t>
  </si>
  <si>
    <t>322012</t>
  </si>
  <si>
    <t>Fire Fighter EMT</t>
  </si>
  <si>
    <t>322013</t>
  </si>
  <si>
    <t>Fire Fighter Paramedic</t>
  </si>
  <si>
    <t>322014</t>
  </si>
  <si>
    <t>Fire Fighter EMT Merged Role</t>
  </si>
  <si>
    <t>322015</t>
  </si>
  <si>
    <t>Fire Fighter Paramedic Merged Role</t>
  </si>
  <si>
    <t>322021</t>
  </si>
  <si>
    <t>Fire Fighter 4th Year</t>
  </si>
  <si>
    <t>322022</t>
  </si>
  <si>
    <t>Fire Fighter 4th Year EMT</t>
  </si>
  <si>
    <t>322023</t>
  </si>
  <si>
    <t>Fire Fighter 4th Year Paramedic</t>
  </si>
  <si>
    <t>322024</t>
  </si>
  <si>
    <t>Fire Fighter 4th Year EMT Merged Role</t>
  </si>
  <si>
    <t>322025</t>
  </si>
  <si>
    <t>Fire Fighter 4th Year Paramedic Merged Role</t>
  </si>
  <si>
    <t>322031</t>
  </si>
  <si>
    <t>Fire Fighter Driver</t>
  </si>
  <si>
    <t>322032</t>
  </si>
  <si>
    <t>Fire Fighter Driver EMT</t>
  </si>
  <si>
    <t>322033</t>
  </si>
  <si>
    <t>Fire Fighter Driver Paramedic</t>
  </si>
  <si>
    <t>322034</t>
  </si>
  <si>
    <t>Fire Fighter Driver EMT Merged Role</t>
  </si>
  <si>
    <t>322035</t>
  </si>
  <si>
    <t>Fire Fighter Driver Paramedic Merged Role</t>
  </si>
  <si>
    <t>322041</t>
  </si>
  <si>
    <t>Fire Engine Operator</t>
  </si>
  <si>
    <t>D Fire Fighters Assoc Loc 344 DPLSA Allied 24 Hr</t>
  </si>
  <si>
    <t>322042</t>
  </si>
  <si>
    <t>Fire Engine Operator EMT</t>
  </si>
  <si>
    <t>322043</t>
  </si>
  <si>
    <t>Fire Engine Operator Paramedic</t>
  </si>
  <si>
    <t>322044</t>
  </si>
  <si>
    <t>Fire Engine Operator EMT Merged Role</t>
  </si>
  <si>
    <t>322045</t>
  </si>
  <si>
    <t>Fire Engine Operator Paramedic Merged Role</t>
  </si>
  <si>
    <t>322051</t>
  </si>
  <si>
    <t>Fire Sergeant</t>
  </si>
  <si>
    <t>322052</t>
  </si>
  <si>
    <t>Fire Sergeant EMT</t>
  </si>
  <si>
    <t>322053</t>
  </si>
  <si>
    <t>Fire Sergeant Paramedic</t>
  </si>
  <si>
    <t>322054</t>
  </si>
  <si>
    <t>Fire Sergeant EMT Merged Role</t>
  </si>
  <si>
    <t>322055</t>
  </si>
  <si>
    <t>Fire Sergeant Paramedic Merged Role</t>
  </si>
  <si>
    <t>322061</t>
  </si>
  <si>
    <t>Fire Lieutenant</t>
  </si>
  <si>
    <t>322062</t>
  </si>
  <si>
    <t>Fire Lieutenant EMT</t>
  </si>
  <si>
    <t>322063</t>
  </si>
  <si>
    <t>Fire Lieutenant Paramedic</t>
  </si>
  <si>
    <t>322064</t>
  </si>
  <si>
    <t>Fire Lieutenant EMT Merged Role</t>
  </si>
  <si>
    <t>322065</t>
  </si>
  <si>
    <t>Fire Lieutenant Paramedic Merged Role</t>
  </si>
  <si>
    <t>322071</t>
  </si>
  <si>
    <t>Fire Captain</t>
  </si>
  <si>
    <t>322072</t>
  </si>
  <si>
    <t>Fire Captain EMT</t>
  </si>
  <si>
    <t>322073</t>
  </si>
  <si>
    <t>Fire Captain Paramedic</t>
  </si>
  <si>
    <t>322074</t>
  </si>
  <si>
    <t>Fire Captain EMT Merged Role</t>
  </si>
  <si>
    <t>322075</t>
  </si>
  <si>
    <t>Fire Captain Paramedic Merged Role</t>
  </si>
  <si>
    <t>322081</t>
  </si>
  <si>
    <t>Battalion Fire Chief</t>
  </si>
  <si>
    <t>D Fire Fighters Assoc Loc 344 Inspector Allied 24</t>
  </si>
  <si>
    <t>322082</t>
  </si>
  <si>
    <t>Battalion Fire Chief EMT</t>
  </si>
  <si>
    <t>322083</t>
  </si>
  <si>
    <t>Battalion Fire Chief Paramedic</t>
  </si>
  <si>
    <t>322091</t>
  </si>
  <si>
    <t>Senior Chief</t>
  </si>
  <si>
    <t>322092</t>
  </si>
  <si>
    <t>Senior Chief EMT</t>
  </si>
  <si>
    <t>322093</t>
  </si>
  <si>
    <t>Senior Chief Paramedic</t>
  </si>
  <si>
    <t>322096</t>
  </si>
  <si>
    <t>Duty Fire Chief</t>
  </si>
  <si>
    <t>322097</t>
  </si>
  <si>
    <t>Duty Fire Chief EMT</t>
  </si>
  <si>
    <t>322098</t>
  </si>
  <si>
    <t>Duty Fire Chief Paramedic</t>
  </si>
  <si>
    <t>322101</t>
  </si>
  <si>
    <t>Deputy Fire Chief</t>
  </si>
  <si>
    <t>D Fire Fighters Assoc Loc 344 Deputy Chief Allied</t>
  </si>
  <si>
    <t>322102</t>
  </si>
  <si>
    <t>Deputy Fire Chief EMT</t>
  </si>
  <si>
    <t>322103</t>
  </si>
  <si>
    <t>Deputy Fire Chief Paramedic</t>
  </si>
  <si>
    <t>322161</t>
  </si>
  <si>
    <t>Fire Lieutenant Training School Instructor</t>
  </si>
  <si>
    <t>D Fire Fighters Assoc Loc 344 DPLSA Allied 8 Hour</t>
  </si>
  <si>
    <t>322162</t>
  </si>
  <si>
    <t>Fire Lieutenant Training School Instructor EMT</t>
  </si>
  <si>
    <t>322163</t>
  </si>
  <si>
    <t>Fire Lieutenant Training School Instructor Paramed</t>
  </si>
  <si>
    <t>322171</t>
  </si>
  <si>
    <t>Fire Captain Training School Instructor</t>
  </si>
  <si>
    <t>322172</t>
  </si>
  <si>
    <t>Fire Captain Training School Instructor EMT</t>
  </si>
  <si>
    <t>322173</t>
  </si>
  <si>
    <t>Fire Captain Training School Instructor Paramedic</t>
  </si>
  <si>
    <t>322181</t>
  </si>
  <si>
    <t>Chief of Fire Training</t>
  </si>
  <si>
    <t>D Fire Fighters Assoc Loc 344 Inspector Allied 8</t>
  </si>
  <si>
    <t>322182</t>
  </si>
  <si>
    <t>Chief of Fire Training EMT</t>
  </si>
  <si>
    <t>322183</t>
  </si>
  <si>
    <t>Chief of Fire Training Paramedic</t>
  </si>
  <si>
    <t>322201</t>
  </si>
  <si>
    <t>Chief Of Fire Department</t>
  </si>
  <si>
    <t>322202</t>
  </si>
  <si>
    <t>Chief Of Fire Department EMT</t>
  </si>
  <si>
    <t>322203</t>
  </si>
  <si>
    <t>Chief Of Fire Department Paramedic</t>
  </si>
  <si>
    <t>322211</t>
  </si>
  <si>
    <t>Chief of Fire Prevention</t>
  </si>
  <si>
    <t>322212</t>
  </si>
  <si>
    <t>Chief of Fire Prevention EMT</t>
  </si>
  <si>
    <t>322213</t>
  </si>
  <si>
    <t>Chief of Fire Prevention Paramedic</t>
  </si>
  <si>
    <t>322221</t>
  </si>
  <si>
    <t>Chief Of Plans And Examination</t>
  </si>
  <si>
    <t>322222</t>
  </si>
  <si>
    <t>Chief Of Plans And Examination EMT</t>
  </si>
  <si>
    <t>322223</t>
  </si>
  <si>
    <t>Chief Of Plans And Examination Paramedic</t>
  </si>
  <si>
    <t>322231</t>
  </si>
  <si>
    <t>Chief of Fire Arson</t>
  </si>
  <si>
    <t>322232</t>
  </si>
  <si>
    <t>Chief of Fire Arson EMT</t>
  </si>
  <si>
    <t>322233</t>
  </si>
  <si>
    <t>Chief of Fire Arson Paramedic</t>
  </si>
  <si>
    <t>322261</t>
  </si>
  <si>
    <t>Fire Lieutenant Investigator</t>
  </si>
  <si>
    <t>322262</t>
  </si>
  <si>
    <t>Fire Lieutenant Investigator EMT</t>
  </si>
  <si>
    <t>322263</t>
  </si>
  <si>
    <t>Fire Lieutenant Investigator Paramedic</t>
  </si>
  <si>
    <t>322271</t>
  </si>
  <si>
    <t>Fire Captain Investigator</t>
  </si>
  <si>
    <t>322272</t>
  </si>
  <si>
    <t>Fire Captain Investigator EMT</t>
  </si>
  <si>
    <t>322273</t>
  </si>
  <si>
    <t>Fire Captain Investigator Paramedic</t>
  </si>
  <si>
    <t>322301</t>
  </si>
  <si>
    <t>Fire Marshal</t>
  </si>
  <si>
    <t>322302</t>
  </si>
  <si>
    <t>Fire Marshal EMT</t>
  </si>
  <si>
    <t>322303</t>
  </si>
  <si>
    <t>Fire Marshal Paramedic</t>
  </si>
  <si>
    <t>322401</t>
  </si>
  <si>
    <t>Fire Communications Captain</t>
  </si>
  <si>
    <t>D Fire Fighters Assoc Loc 344 DPLSA Allied Dispat</t>
  </si>
  <si>
    <t>322402</t>
  </si>
  <si>
    <t>Fire Communications Captain EMT</t>
  </si>
  <si>
    <t>322403</t>
  </si>
  <si>
    <t>Fire Communications Captain Paramedic</t>
  </si>
  <si>
    <t>322411</t>
  </si>
  <si>
    <t>Fire Communications Lieutenant</t>
  </si>
  <si>
    <t>322412</t>
  </si>
  <si>
    <t>Fire Communications Lieutenant EMT</t>
  </si>
  <si>
    <t>322413</t>
  </si>
  <si>
    <t>Fire Communications Lieutenant Paramedic</t>
  </si>
  <si>
    <t>322421</t>
  </si>
  <si>
    <t>Fire Communications Sergeant</t>
  </si>
  <si>
    <t>322422</t>
  </si>
  <si>
    <t>Fire Communications Sergeant EMT</t>
  </si>
  <si>
    <t>322423</t>
  </si>
  <si>
    <t>Fire Communications Sergeant Paramedic</t>
  </si>
  <si>
    <t>322431</t>
  </si>
  <si>
    <t>Chief of Communications</t>
  </si>
  <si>
    <t>D Fire Fighters Assoc Loc 344 Inspector Allied Dis</t>
  </si>
  <si>
    <t>322432</t>
  </si>
  <si>
    <t>Chief of Communications EMT</t>
  </si>
  <si>
    <t>322433</t>
  </si>
  <si>
    <t>Chief of Communications Paramedic</t>
  </si>
  <si>
    <t>322441</t>
  </si>
  <si>
    <t>Fire Dispatcher 4th Year</t>
  </si>
  <si>
    <t>D Fire Fighters Assoc Loc 344 DPOA Allied Dispat</t>
  </si>
  <si>
    <t>322442</t>
  </si>
  <si>
    <t>Fire Dispatcher 4th Year EMT</t>
  </si>
  <si>
    <t>322443</t>
  </si>
  <si>
    <t>Fire Dispatcher 4th Year Paramedic</t>
  </si>
  <si>
    <t>322451</t>
  </si>
  <si>
    <t>Fire Dispatcher</t>
  </si>
  <si>
    <t>322452</t>
  </si>
  <si>
    <t>Fire Dispatcher EMT</t>
  </si>
  <si>
    <t>322453</t>
  </si>
  <si>
    <t>Fire Dispatcher Paramedic</t>
  </si>
  <si>
    <t>322461</t>
  </si>
  <si>
    <t>Assistant Chief of Communication</t>
  </si>
  <si>
    <t>322462</t>
  </si>
  <si>
    <t>Assistant Chief of Communication Para</t>
  </si>
  <si>
    <t>322463</t>
  </si>
  <si>
    <t>Assistant Chief of Communication Paramedic</t>
  </si>
  <si>
    <t>322501</t>
  </si>
  <si>
    <t>Fire Prevention Inspector Lieutenant</t>
  </si>
  <si>
    <t>322502</t>
  </si>
  <si>
    <t>Fire Prevention Inspector EMT Lieutenant</t>
  </si>
  <si>
    <t>322503</t>
  </si>
  <si>
    <t>Fire Prevention Inspector Paramedic Lieutenant</t>
  </si>
  <si>
    <t>322511</t>
  </si>
  <si>
    <t>Fire Prevention Inspector Senior Captain</t>
  </si>
  <si>
    <t>322512</t>
  </si>
  <si>
    <t>Fire Prevention Inspector Senior EMT Captain</t>
  </si>
  <si>
    <t>322513</t>
  </si>
  <si>
    <t>Fire Prevention Inspector Senior Paramedic Captain</t>
  </si>
  <si>
    <t>322521</t>
  </si>
  <si>
    <t>Fire Prevention Instructor Senior Captain</t>
  </si>
  <si>
    <t>322522</t>
  </si>
  <si>
    <t>Fire Prevention Instructor Senior EMT Captain</t>
  </si>
  <si>
    <t>322523</t>
  </si>
  <si>
    <t>Fire Prevention Instructor Senior Paramedic Captai</t>
  </si>
  <si>
    <t>322601</t>
  </si>
  <si>
    <t>Fire Protection Plan Examiner</t>
  </si>
  <si>
    <t>322602</t>
  </si>
  <si>
    <t>Fire Protection Plan Examiner EMT</t>
  </si>
  <si>
    <t>322603</t>
  </si>
  <si>
    <t>Fire Protection Plan Examiner Paramedic</t>
  </si>
  <si>
    <t>322701</t>
  </si>
  <si>
    <t>Chief of Fire Community Relations</t>
  </si>
  <si>
    <t>322702</t>
  </si>
  <si>
    <t>Chief of Fire Community Relations EMT</t>
  </si>
  <si>
    <t>322703</t>
  </si>
  <si>
    <t>Chief of Fire Community Relations Paramedic</t>
  </si>
  <si>
    <t>322711</t>
  </si>
  <si>
    <t>Fire Lieutenant Department Community Relations</t>
  </si>
  <si>
    <t>322712</t>
  </si>
  <si>
    <t>Fire Lieutenant Department Community Relations EMT</t>
  </si>
  <si>
    <t>322713</t>
  </si>
  <si>
    <t>Fire Lieutenant Department Community Relations Par</t>
  </si>
  <si>
    <t>322721</t>
  </si>
  <si>
    <t>Fire Department Community Relations Coordinator</t>
  </si>
  <si>
    <t>322722</t>
  </si>
  <si>
    <t>Fire Department Community Relations Coordinator EM</t>
  </si>
  <si>
    <t>322723</t>
  </si>
  <si>
    <t>Fire Department Community Relations Coordinator Pa</t>
  </si>
  <si>
    <t>322801</t>
  </si>
  <si>
    <t>Fire Boat Deckhand</t>
  </si>
  <si>
    <t>D Fire Fighters Assoc Loc 344 NonCivilian 24 Hr Ap</t>
  </si>
  <si>
    <t>322802</t>
  </si>
  <si>
    <t>Fire Boat Deckhand EMT</t>
  </si>
  <si>
    <t>322803</t>
  </si>
  <si>
    <t>Fire Boad Deckhand Paramedic</t>
  </si>
  <si>
    <t>322811</t>
  </si>
  <si>
    <t>Fire Boat Deckhand MFR</t>
  </si>
  <si>
    <t>322812</t>
  </si>
  <si>
    <t>Fire Boat Deckhand MFR EMT</t>
  </si>
  <si>
    <t>322813</t>
  </si>
  <si>
    <t>Fire Boat Deckhand MFR Paramedic</t>
  </si>
  <si>
    <t>322821</t>
  </si>
  <si>
    <t>Fire Boat Operator</t>
  </si>
  <si>
    <t>322822</t>
  </si>
  <si>
    <t>Fire Boat Operator EMT</t>
  </si>
  <si>
    <t>322823</t>
  </si>
  <si>
    <t>Fire Boat Operator Paramedic</t>
  </si>
  <si>
    <t>322831</t>
  </si>
  <si>
    <t>Fire Boat Operator MFR</t>
  </si>
  <si>
    <t>322832</t>
  </si>
  <si>
    <t>Fire Boat Operator MFR EMT</t>
  </si>
  <si>
    <t>322833</t>
  </si>
  <si>
    <t>Fire Boat Operator MFR Paramedic</t>
  </si>
  <si>
    <t>322901</t>
  </si>
  <si>
    <t>Fire Auto Repair Foreman</t>
  </si>
  <si>
    <t>D Fire Fighters Assoc Loc 344 Civilian Apparatus</t>
  </si>
  <si>
    <t>331005</t>
  </si>
  <si>
    <t>Police Officer Education</t>
  </si>
  <si>
    <t>Detroit Police Officers Association</t>
  </si>
  <si>
    <t>331006</t>
  </si>
  <si>
    <t>Police Officer 2 20 95 Education</t>
  </si>
  <si>
    <t>331008</t>
  </si>
  <si>
    <t>Neighborhood Police Officer Education</t>
  </si>
  <si>
    <t>331012</t>
  </si>
  <si>
    <t>Police Officer 2 20 95</t>
  </si>
  <si>
    <t>331015</t>
  </si>
  <si>
    <t>Neighborhood Police Officer</t>
  </si>
  <si>
    <t>331017</t>
  </si>
  <si>
    <t>Police Investigator Merc Case C06080</t>
  </si>
  <si>
    <t>D Police Lieutenants and Sergeants Association</t>
  </si>
  <si>
    <t>331020</t>
  </si>
  <si>
    <t>Police Detective</t>
  </si>
  <si>
    <t>331021</t>
  </si>
  <si>
    <t>Police Sergeant</t>
  </si>
  <si>
    <t>331024</t>
  </si>
  <si>
    <t>Police Officer Seniority Corporal</t>
  </si>
  <si>
    <t>331029</t>
  </si>
  <si>
    <t>Police Investigator Merc Case C06080 Education</t>
  </si>
  <si>
    <t>331030</t>
  </si>
  <si>
    <t>Police Detective Education</t>
  </si>
  <si>
    <t>331031</t>
  </si>
  <si>
    <t>Police Lieutenant</t>
  </si>
  <si>
    <t>331032</t>
  </si>
  <si>
    <t>Police Sergeant Education</t>
  </si>
  <si>
    <t>331034</t>
  </si>
  <si>
    <t>Police Lieutenant Education</t>
  </si>
  <si>
    <t>331039</t>
  </si>
  <si>
    <t>Communications Officer Police Officer Seniority Co</t>
  </si>
  <si>
    <t>331042</t>
  </si>
  <si>
    <t>331047</t>
  </si>
  <si>
    <t>Police Officer Education Seniority Corporal</t>
  </si>
  <si>
    <t>331050</t>
  </si>
  <si>
    <t>Police Captain Dpcoa</t>
  </si>
  <si>
    <t>Police Command Officers Association  - Captains</t>
  </si>
  <si>
    <t>331052</t>
  </si>
  <si>
    <t>Police Commander Non Union Police Uniform</t>
  </si>
  <si>
    <t>331053</t>
  </si>
  <si>
    <t>Police Commander PCOA</t>
  </si>
  <si>
    <t>Police Command Officers Association - Commanders</t>
  </si>
  <si>
    <t>331055</t>
  </si>
  <si>
    <t>Police Commander Education</t>
  </si>
  <si>
    <t>331056</t>
  </si>
  <si>
    <t>Police Captain Education</t>
  </si>
  <si>
    <t>331057</t>
  </si>
  <si>
    <t>Police Officer 2 20 95 Seniority Corporal</t>
  </si>
  <si>
    <t>331060</t>
  </si>
  <si>
    <t>Police Sergeant Senior Patrol Response</t>
  </si>
  <si>
    <t>331061</t>
  </si>
  <si>
    <t>Police Sergeant Senior Patrol Response Education</t>
  </si>
  <si>
    <t>331062</t>
  </si>
  <si>
    <t>Police Officer 2 20 95 Education Seniority Corpora</t>
  </si>
  <si>
    <t>331064</t>
  </si>
  <si>
    <t>Police Seniority Corporal Npo</t>
  </si>
  <si>
    <t>331070</t>
  </si>
  <si>
    <t>Police Seniority Corporal Npo Education</t>
  </si>
  <si>
    <t>331138</t>
  </si>
  <si>
    <t>Student Police Officer</t>
  </si>
  <si>
    <t>331139</t>
  </si>
  <si>
    <t>Field Training Officer</t>
  </si>
  <si>
    <t>331140</t>
  </si>
  <si>
    <t>Field Training Officer Education</t>
  </si>
  <si>
    <t>331141</t>
  </si>
  <si>
    <t>Field Training Officer Seniority Corporal</t>
  </si>
  <si>
    <t>331142</t>
  </si>
  <si>
    <t>Field Training Officer Seniority Corporal Education</t>
  </si>
  <si>
    <t>331143</t>
  </si>
  <si>
    <t>Academy Instructor Police Officer</t>
  </si>
  <si>
    <t>331144</t>
  </si>
  <si>
    <t>Academy Instructor Police Officer Education</t>
  </si>
  <si>
    <t>331145</t>
  </si>
  <si>
    <t>Academy Instructor Police Officer Seniority Corporal</t>
  </si>
  <si>
    <t>331146</t>
  </si>
  <si>
    <t>Academy Instructor Police Officer Seniority Corporal Ed</t>
  </si>
  <si>
    <t>331147</t>
  </si>
  <si>
    <t>Neighborhood Police Officer Field Training Officer</t>
  </si>
  <si>
    <t>331148</t>
  </si>
  <si>
    <t>Neighborhood Police Officer Field Training Officer Educ</t>
  </si>
  <si>
    <t>331153</t>
  </si>
  <si>
    <t>Communications Officer Field Training Officer Seniority</t>
  </si>
  <si>
    <t>331154</t>
  </si>
  <si>
    <t>333504</t>
  </si>
  <si>
    <t>Detention Facility Officer Female Prisoner</t>
  </si>
  <si>
    <t>333506</t>
  </si>
  <si>
    <t>Detention Facility Officer Male Prisoner</t>
  </si>
  <si>
    <t>334013</t>
  </si>
  <si>
    <t>Senior Detention Facility Officer Female Prisoner</t>
  </si>
  <si>
    <t>334014</t>
  </si>
  <si>
    <t>Senior Detention Facility Officer Male Prisoner</t>
  </si>
  <si>
    <t>337021</t>
  </si>
  <si>
    <t>Weights And Measures Inspector</t>
  </si>
  <si>
    <t>Teamsters Local 214 NonCraft Unit Police</t>
  </si>
  <si>
    <t>337031</t>
  </si>
  <si>
    <t>Supervising Weights And Measures Inspector</t>
  </si>
  <si>
    <t>338511</t>
  </si>
  <si>
    <t>Identification Technician Trainee</t>
  </si>
  <si>
    <t>338521</t>
  </si>
  <si>
    <t>Identification Technician</t>
  </si>
  <si>
    <t>338531</t>
  </si>
  <si>
    <t>Senior Records And Identification Technician</t>
  </si>
  <si>
    <t>338532</t>
  </si>
  <si>
    <t>Latent Fingerprint Technician</t>
  </si>
  <si>
    <t>338533</t>
  </si>
  <si>
    <t>Latent Fingerprint Technician Trainee</t>
  </si>
  <si>
    <t>338541</t>
  </si>
  <si>
    <t>Supervising Identification Technician</t>
  </si>
  <si>
    <t>338561</t>
  </si>
  <si>
    <t>Administrative Supervisor Police Identification</t>
  </si>
  <si>
    <t>338870</t>
  </si>
  <si>
    <t>Performance And Compliance Analyst Civil Rights In</t>
  </si>
  <si>
    <t>338875</t>
  </si>
  <si>
    <t>Senior Performance And Compliance Analyst Civil Ri</t>
  </si>
  <si>
    <t>338880</t>
  </si>
  <si>
    <t>Performance And Compliance Manager Civil Rights In</t>
  </si>
  <si>
    <t>339010</t>
  </si>
  <si>
    <t>Live Release Coordinator</t>
  </si>
  <si>
    <t>339011</t>
  </si>
  <si>
    <t>Animal Care Technician</t>
  </si>
  <si>
    <t>339013</t>
  </si>
  <si>
    <t>Animal Care Technician II</t>
  </si>
  <si>
    <t>339021</t>
  </si>
  <si>
    <t>Animal Control Officer</t>
  </si>
  <si>
    <t>Teamsters Local 214 NonCraft Unit Health Animal</t>
  </si>
  <si>
    <t>339025</t>
  </si>
  <si>
    <t>Animal Shelter Assistant</t>
  </si>
  <si>
    <t>339027</t>
  </si>
  <si>
    <t>Animal Control Investigator</t>
  </si>
  <si>
    <t>339031</t>
  </si>
  <si>
    <t>Supervising Animal Care and Control Officer Field</t>
  </si>
  <si>
    <t>339032</t>
  </si>
  <si>
    <t>Supervising Animal Care and Control Officer Care</t>
  </si>
  <si>
    <t>339055</t>
  </si>
  <si>
    <t>Detroit Police Officers Association Police Assist</t>
  </si>
  <si>
    <t>339061</t>
  </si>
  <si>
    <t>Administrative Supervisor Animal Control</t>
  </si>
  <si>
    <t>339210</t>
  </si>
  <si>
    <t>Parking Enforcement Control Specialist</t>
  </si>
  <si>
    <t>Teamsters Local 214 NonCraft Unit Municipal Park</t>
  </si>
  <si>
    <t>339220</t>
  </si>
  <si>
    <t>Parking Enforcement Officer</t>
  </si>
  <si>
    <t>339230</t>
  </si>
  <si>
    <t>Senior Parking Enforcement Officer</t>
  </si>
  <si>
    <t>AFSCME Supv Local 2394 Municipal Parking</t>
  </si>
  <si>
    <t>339240</t>
  </si>
  <si>
    <t>Principal Parking Enforcement Officer</t>
  </si>
  <si>
    <t>339245</t>
  </si>
  <si>
    <t>Head Parking Enforcement Officer</t>
  </si>
  <si>
    <t>339301</t>
  </si>
  <si>
    <t>Traffic Control Officer Special Service</t>
  </si>
  <si>
    <t>Special Service-Police</t>
  </si>
  <si>
    <t>339302</t>
  </si>
  <si>
    <t>Traffic Control Officer</t>
  </si>
  <si>
    <t>Detroit Police Traffic Control Officers Union</t>
  </si>
  <si>
    <t>351001</t>
  </si>
  <si>
    <t>Transit Electronics Manager</t>
  </si>
  <si>
    <t>351005</t>
  </si>
  <si>
    <t>Maintenance Management Information System Administ</t>
  </si>
  <si>
    <t>351010</t>
  </si>
  <si>
    <t>Fleet Engineer</t>
  </si>
  <si>
    <t>351015</t>
  </si>
  <si>
    <t>Transit Scheduling Coordinator</t>
  </si>
  <si>
    <t>351020</t>
  </si>
  <si>
    <t>Marketing And Outreach Coordinator</t>
  </si>
  <si>
    <t>351021</t>
  </si>
  <si>
    <t>Outreach Direct Services Specialist</t>
  </si>
  <si>
    <t>351101</t>
  </si>
  <si>
    <t>Transit General Manager</t>
  </si>
  <si>
    <t>351110</t>
  </si>
  <si>
    <t>Transportation Service Quality Supervisor 1</t>
  </si>
  <si>
    <t>351111</t>
  </si>
  <si>
    <t>Transportation Service Quality Supervisor 2</t>
  </si>
  <si>
    <t>351112</t>
  </si>
  <si>
    <t>Transportation Service Quality Supervisor 3</t>
  </si>
  <si>
    <t>351136</t>
  </si>
  <si>
    <t>Senior Transportation Service Inspector</t>
  </si>
  <si>
    <t>351145</t>
  </si>
  <si>
    <t>Customer Services Transportation Supervisor</t>
  </si>
  <si>
    <t>351326</t>
  </si>
  <si>
    <t>Transportation Terminal Assistant</t>
  </si>
  <si>
    <t>351336</t>
  </si>
  <si>
    <t>Transportation Terminal Supervisor</t>
  </si>
  <si>
    <t>351348</t>
  </si>
  <si>
    <t>Transportation District Superintendent</t>
  </si>
  <si>
    <t>351358</t>
  </si>
  <si>
    <t>Assistant Superintendent Of Transportation Operati</t>
  </si>
  <si>
    <t>351371</t>
  </si>
  <si>
    <t>Superintendent Of Transportation Operations</t>
  </si>
  <si>
    <t>351525</t>
  </si>
  <si>
    <t>Transportation Station Worker</t>
  </si>
  <si>
    <t>353026</t>
  </si>
  <si>
    <t>Transportation Schedule Maker</t>
  </si>
  <si>
    <t>353028</t>
  </si>
  <si>
    <t>Transportation Schedule Analyst</t>
  </si>
  <si>
    <t>359015</t>
  </si>
  <si>
    <t>Transportation Passenger Data Collector</t>
  </si>
  <si>
    <t>359017</t>
  </si>
  <si>
    <t>Transportation Information Clerk</t>
  </si>
  <si>
    <t>359026</t>
  </si>
  <si>
    <t>Traffic Survey Checker</t>
  </si>
  <si>
    <t>359027</t>
  </si>
  <si>
    <t>Motor Vehicle Dispatcher</t>
  </si>
  <si>
    <t>359030</t>
  </si>
  <si>
    <t>Senior Motor Vehicle Dispatcher</t>
  </si>
  <si>
    <t>359032</t>
  </si>
  <si>
    <t>Transportation Emergency Dispatcher</t>
  </si>
  <si>
    <t>359033</t>
  </si>
  <si>
    <t>Transit Customer Service Representative</t>
  </si>
  <si>
    <t>359034</t>
  </si>
  <si>
    <t>Senior Transportation Emergency Dispatcher</t>
  </si>
  <si>
    <t>359041</t>
  </si>
  <si>
    <t>Transportation Operations Assistant</t>
  </si>
  <si>
    <t>359061</t>
  </si>
  <si>
    <t>Dispatcher I Paratransit</t>
  </si>
  <si>
    <t>359062</t>
  </si>
  <si>
    <t>Dispatcher II Paratransit</t>
  </si>
  <si>
    <t>412011</t>
  </si>
  <si>
    <t>Student Social Worker</t>
  </si>
  <si>
    <t>412021</t>
  </si>
  <si>
    <t>Social Worker</t>
  </si>
  <si>
    <t>412031</t>
  </si>
  <si>
    <t>Senior Social Worker</t>
  </si>
  <si>
    <t>412041</t>
  </si>
  <si>
    <t>Principal Social Worker</t>
  </si>
  <si>
    <t>412051</t>
  </si>
  <si>
    <t>Head Social Worker</t>
  </si>
  <si>
    <t>412121</t>
  </si>
  <si>
    <t>Social Counselor</t>
  </si>
  <si>
    <t>413011</t>
  </si>
  <si>
    <t>Junior Community Services Assistant</t>
  </si>
  <si>
    <t>413021</t>
  </si>
  <si>
    <t>Community Services Assistant</t>
  </si>
  <si>
    <t>413024</t>
  </si>
  <si>
    <t>Community Services Assiant  HIV/STI</t>
  </si>
  <si>
    <t>413031</t>
  </si>
  <si>
    <t>Senior Community Services Assistant</t>
  </si>
  <si>
    <t>413032</t>
  </si>
  <si>
    <t>Senior Community Services Assistant Exempt</t>
  </si>
  <si>
    <t>413034</t>
  </si>
  <si>
    <t>Senior Community Services Assistant HIV/STI</t>
  </si>
  <si>
    <t>413035</t>
  </si>
  <si>
    <t>Principal Community Services Assistant</t>
  </si>
  <si>
    <t>413036</t>
  </si>
  <si>
    <t>Senior Community Services Assistant HOPWA Life Ski</t>
  </si>
  <si>
    <t>413041</t>
  </si>
  <si>
    <t>Housing Coordinator  HOPWA</t>
  </si>
  <si>
    <t>413042</t>
  </si>
  <si>
    <t>Senior Housing Coordinator</t>
  </si>
  <si>
    <t>413044</t>
  </si>
  <si>
    <t>Housing Coordinator</t>
  </si>
  <si>
    <t>413045</t>
  </si>
  <si>
    <t>Affirmative Action Supervisor CRIO Department</t>
  </si>
  <si>
    <t>413046</t>
  </si>
  <si>
    <t>Contract Compliance Manager</t>
  </si>
  <si>
    <t>413047</t>
  </si>
  <si>
    <t>Regulatory Compliance Officer</t>
  </si>
  <si>
    <t>CRIO Specialist</t>
  </si>
  <si>
    <t>413931</t>
  </si>
  <si>
    <t>Community Services Worker General</t>
  </si>
  <si>
    <t>413932</t>
  </si>
  <si>
    <t>Community Services Worker Spanish Speaking</t>
  </si>
  <si>
    <t>413941</t>
  </si>
  <si>
    <t>Supervising Community Services Worker</t>
  </si>
  <si>
    <t>414020</t>
  </si>
  <si>
    <t>Head Work Program Administrator</t>
  </si>
  <si>
    <t>414201</t>
  </si>
  <si>
    <t>Community Aid General</t>
  </si>
  <si>
    <t>414202</t>
  </si>
  <si>
    <t>Community Aid Recreation</t>
  </si>
  <si>
    <t>414203</t>
  </si>
  <si>
    <t>Community Aid Spanish Speaking</t>
  </si>
  <si>
    <t>414205</t>
  </si>
  <si>
    <t>Community Aid Home Services</t>
  </si>
  <si>
    <t>414206</t>
  </si>
  <si>
    <t>Community Aid Cultural Arts Program</t>
  </si>
  <si>
    <t>414225</t>
  </si>
  <si>
    <t>Supervising Counselor Aid</t>
  </si>
  <si>
    <t>414245</t>
  </si>
  <si>
    <t>Community Action Center Counselor</t>
  </si>
  <si>
    <t>414505</t>
  </si>
  <si>
    <t>Substance Abuse Counselor</t>
  </si>
  <si>
    <t>414506</t>
  </si>
  <si>
    <t>Senior Substance Abuse Counselor</t>
  </si>
  <si>
    <t>414531</t>
  </si>
  <si>
    <t>Supervising Substance Abuse Counselor</t>
  </si>
  <si>
    <t>418001</t>
  </si>
  <si>
    <t>Social Services Aid</t>
  </si>
  <si>
    <t>418002</t>
  </si>
  <si>
    <t>Community Program Helper Spanish Speaking</t>
  </si>
  <si>
    <t>418006</t>
  </si>
  <si>
    <t>Community Program Helper General</t>
  </si>
  <si>
    <t>418011</t>
  </si>
  <si>
    <t>Social Services Aid Spanish Speaking</t>
  </si>
  <si>
    <t>418013</t>
  </si>
  <si>
    <t>Social Services Aid American Indian</t>
  </si>
  <si>
    <t>418025</t>
  </si>
  <si>
    <t>Neighborhood Services Representative</t>
  </si>
  <si>
    <t>422011</t>
  </si>
  <si>
    <t>Development Specialist</t>
  </si>
  <si>
    <t>422048</t>
  </si>
  <si>
    <t>Chief Development Specialist</t>
  </si>
  <si>
    <t>422051</t>
  </si>
  <si>
    <t>Urban Development Administrator</t>
  </si>
  <si>
    <t>422063</t>
  </si>
  <si>
    <t>Urban Development Coordinator</t>
  </si>
  <si>
    <t>43013376</t>
  </si>
  <si>
    <t>43013377</t>
  </si>
  <si>
    <t>Executive Administrative Assistant 3</t>
  </si>
  <si>
    <t>43013378</t>
  </si>
  <si>
    <t>Executive Administrative Assistant 3 - Police Law Unit</t>
  </si>
  <si>
    <t>43303100</t>
  </si>
  <si>
    <t>Accounting Technician 1 Payroll</t>
  </si>
  <si>
    <t>43303101</t>
  </si>
  <si>
    <t>Accounting Technician 1</t>
  </si>
  <si>
    <t>43303102</t>
  </si>
  <si>
    <t>Accounting Technician 2</t>
  </si>
  <si>
    <t>43303103</t>
  </si>
  <si>
    <t>Accounting Technician 3</t>
  </si>
  <si>
    <t>43303104</t>
  </si>
  <si>
    <t>43303105</t>
  </si>
  <si>
    <t>43303106</t>
  </si>
  <si>
    <t>43303107</t>
  </si>
  <si>
    <t>43303108</t>
  </si>
  <si>
    <t>43303112</t>
  </si>
  <si>
    <t>Supervisory Accounting Technician 2</t>
  </si>
  <si>
    <t>43303113</t>
  </si>
  <si>
    <t>Supervisory Accounting Tech 2 Payroll</t>
  </si>
  <si>
    <t>43303114</t>
  </si>
  <si>
    <t>Accounting Technician 2 Accounts Payable</t>
  </si>
  <si>
    <t>43303116</t>
  </si>
  <si>
    <t>Accounting Technician 4 Accounts Payable</t>
  </si>
  <si>
    <t>43303126</t>
  </si>
  <si>
    <t>43303134</t>
  </si>
  <si>
    <t>Payroll Technician 4</t>
  </si>
  <si>
    <t>43305114</t>
  </si>
  <si>
    <t>43305153</t>
  </si>
  <si>
    <t>Clerk 3 Human Resources</t>
  </si>
  <si>
    <t>43306103</t>
  </si>
  <si>
    <t>Procurement Assistant 3</t>
  </si>
  <si>
    <t>43307001</t>
  </si>
  <si>
    <t>Teller 1</t>
  </si>
  <si>
    <t>43307002</t>
  </si>
  <si>
    <t>Teller 2</t>
  </si>
  <si>
    <t>43307003</t>
  </si>
  <si>
    <t>Teller 3</t>
  </si>
  <si>
    <t>43307004</t>
  </si>
  <si>
    <t>Teller 1 ODFS</t>
  </si>
  <si>
    <t>43307005</t>
  </si>
  <si>
    <t>Teller 2 ODFS</t>
  </si>
  <si>
    <t>43307006</t>
  </si>
  <si>
    <t>Teller 3 DTSC</t>
  </si>
  <si>
    <t>43307007</t>
  </si>
  <si>
    <t>Teller 3 ODFS</t>
  </si>
  <si>
    <t>43307021</t>
  </si>
  <si>
    <t>Supervisory Teller 1</t>
  </si>
  <si>
    <t>43309901</t>
  </si>
  <si>
    <t>Clerk 1</t>
  </si>
  <si>
    <t>43309902</t>
  </si>
  <si>
    <t>Clerk 2</t>
  </si>
  <si>
    <t>43309903</t>
  </si>
  <si>
    <t>Clerk 3</t>
  </si>
  <si>
    <t>43309904</t>
  </si>
  <si>
    <t>Clerk 4</t>
  </si>
  <si>
    <t>43309905</t>
  </si>
  <si>
    <t>Clerk 1 DTSC</t>
  </si>
  <si>
    <t>43309906</t>
  </si>
  <si>
    <t>Clerk 1 Office of Departmental Financial Services</t>
  </si>
  <si>
    <t>43309907</t>
  </si>
  <si>
    <t>Clerk 1 Revenue Collections</t>
  </si>
  <si>
    <t>43309908</t>
  </si>
  <si>
    <t>Clerk 2 DTSC</t>
  </si>
  <si>
    <t>43309909</t>
  </si>
  <si>
    <t>Clerk 2 Office of Departmental Financial Services</t>
  </si>
  <si>
    <t>43309910</t>
  </si>
  <si>
    <t>Clerk 2 Revenue Collections</t>
  </si>
  <si>
    <t>43309912</t>
  </si>
  <si>
    <t>Supervisory Clerk 2</t>
  </si>
  <si>
    <t>43309914</t>
  </si>
  <si>
    <t>Clerk 3 Asr Op Admn Ser</t>
  </si>
  <si>
    <t>43309915</t>
  </si>
  <si>
    <t>Clerk 3  DTSC</t>
  </si>
  <si>
    <t>43309916</t>
  </si>
  <si>
    <t>Clerk 3Grant Accounting</t>
  </si>
  <si>
    <t>43309917</t>
  </si>
  <si>
    <t>Clerk 3  ODFS</t>
  </si>
  <si>
    <t>43309918</t>
  </si>
  <si>
    <t>Clerk 3  Payroll</t>
  </si>
  <si>
    <t>43309919</t>
  </si>
  <si>
    <t>Clerk 3  Revenue Collections</t>
  </si>
  <si>
    <t>43309920</t>
  </si>
  <si>
    <t>Supervisory Clerk 2 DTSC</t>
  </si>
  <si>
    <t>43309923</t>
  </si>
  <si>
    <t>Supervisory Clerk 2 ODFS</t>
  </si>
  <si>
    <t>43309924</t>
  </si>
  <si>
    <t>Supervisory Clerk 2 Treasury Tax</t>
  </si>
  <si>
    <t>43309925</t>
  </si>
  <si>
    <t>Supervisory Clerk 1 DTSC</t>
  </si>
  <si>
    <t>43309926</t>
  </si>
  <si>
    <t>Supervisory Clerk 1 ODFS</t>
  </si>
  <si>
    <t>43309927</t>
  </si>
  <si>
    <t>Clerk 4 Payroll</t>
  </si>
  <si>
    <t>43309928</t>
  </si>
  <si>
    <t>Clerk 4 Treasury Tax</t>
  </si>
  <si>
    <t>43309930</t>
  </si>
  <si>
    <t>Clerk 3 SSR Valuation and Field Operations</t>
  </si>
  <si>
    <t>43309931</t>
  </si>
  <si>
    <t>Supvry Clerk 2ASSR Valuation &amp; Field Operations</t>
  </si>
  <si>
    <t>43309933</t>
  </si>
  <si>
    <t>Clerk 4 Asr Op Admn Ser</t>
  </si>
  <si>
    <t>43309935</t>
  </si>
  <si>
    <t>Clerk 4 ODFS</t>
  </si>
  <si>
    <t>43309936</t>
  </si>
  <si>
    <t>Clerk 3 Treasury Tax</t>
  </si>
  <si>
    <t>43309937</t>
  </si>
  <si>
    <t>Clerk 4 DTSC</t>
  </si>
  <si>
    <t>43309954</t>
  </si>
  <si>
    <t>Clerk 4 Retirement Systems</t>
  </si>
  <si>
    <t>434031</t>
  </si>
  <si>
    <t>Marine Museum Exhibitor</t>
  </si>
  <si>
    <t>43416101</t>
  </si>
  <si>
    <t>Human Resources Assistant 1</t>
  </si>
  <si>
    <t>43416102</t>
  </si>
  <si>
    <t>Human Resources Assistant 2</t>
  </si>
  <si>
    <t>43416103</t>
  </si>
  <si>
    <t>Human Resources Assistant 3</t>
  </si>
  <si>
    <t>43416104</t>
  </si>
  <si>
    <t>Human Resources Assistant 4</t>
  </si>
  <si>
    <t>43417101</t>
  </si>
  <si>
    <t>Benefits Clerk 1</t>
  </si>
  <si>
    <t>43417102</t>
  </si>
  <si>
    <t>Benefits Clerk 2</t>
  </si>
  <si>
    <t>43417103</t>
  </si>
  <si>
    <t>Benefits Clerk 3</t>
  </si>
  <si>
    <t>43417104</t>
  </si>
  <si>
    <t>Benefits Clerk 4</t>
  </si>
  <si>
    <t>Administrative Assistant 2</t>
  </si>
  <si>
    <t>43601103</t>
  </si>
  <si>
    <t>43601104</t>
  </si>
  <si>
    <t>Administrative Assistant 4</t>
  </si>
  <si>
    <t>43601105</t>
  </si>
  <si>
    <t>43601106</t>
  </si>
  <si>
    <t>43601107</t>
  </si>
  <si>
    <t>AFSCME NonSupervisory Local 23 Planning and Devel</t>
  </si>
  <si>
    <t>43601108</t>
  </si>
  <si>
    <t>43601109</t>
  </si>
  <si>
    <t>43601112</t>
  </si>
  <si>
    <t>Administrative Assistant 2 Detroit Housing Services</t>
  </si>
  <si>
    <t>43601121</t>
  </si>
  <si>
    <t>Administrative Assistant 1 HIV/STI</t>
  </si>
  <si>
    <t>43601124</t>
  </si>
  <si>
    <t>Administrative Assistant 4 HIV/STI</t>
  </si>
  <si>
    <t>43601131</t>
  </si>
  <si>
    <t>Administrative Assistant 1 Planning Council</t>
  </si>
  <si>
    <t>43601141</t>
  </si>
  <si>
    <t>Administrative Assistant 1 HOPWA</t>
  </si>
  <si>
    <t>43601154</t>
  </si>
  <si>
    <t>Administrative Assistant 4 Retirement Systems</t>
  </si>
  <si>
    <t>439130</t>
  </si>
  <si>
    <t>Fire Photographer</t>
  </si>
  <si>
    <t>439131</t>
  </si>
  <si>
    <t>Photographer General</t>
  </si>
  <si>
    <t>439135</t>
  </si>
  <si>
    <t>Photographer Police Investigation Support</t>
  </si>
  <si>
    <t>439142</t>
  </si>
  <si>
    <t>Supervising Photographer</t>
  </si>
  <si>
    <t>439220</t>
  </si>
  <si>
    <t>Audio Visual Technician 1</t>
  </si>
  <si>
    <t>439225</t>
  </si>
  <si>
    <t>Audio Visual Technician 2</t>
  </si>
  <si>
    <t>439235</t>
  </si>
  <si>
    <t>Audio Visual Technician 3</t>
  </si>
  <si>
    <t>439240</t>
  </si>
  <si>
    <t>Audio Visual Technician 4</t>
  </si>
  <si>
    <t>439245</t>
  </si>
  <si>
    <t>Audio Visual Services Supervisor</t>
  </si>
  <si>
    <t>441001</t>
  </si>
  <si>
    <t>Library PreProfessional Assistant</t>
  </si>
  <si>
    <t>Professional  Organization of Librarians UAW 2200</t>
  </si>
  <si>
    <t>441002</t>
  </si>
  <si>
    <t>Library Customer Support Representative 1 Hourly</t>
  </si>
  <si>
    <t>AFSCME NonSupervisory Local 1231 Library SA</t>
  </si>
  <si>
    <t>441003</t>
  </si>
  <si>
    <t>Library Social Attendant</t>
  </si>
  <si>
    <t>AFSCME NonSupervisory Local 1259 Library General</t>
  </si>
  <si>
    <t>441011</t>
  </si>
  <si>
    <t>Librarian 1</t>
  </si>
  <si>
    <t>441028</t>
  </si>
  <si>
    <t>Librarian 2</t>
  </si>
  <si>
    <t>441037</t>
  </si>
  <si>
    <t>Library Librarian 4 Specialist</t>
  </si>
  <si>
    <t>441038</t>
  </si>
  <si>
    <t>Librarian 3</t>
  </si>
  <si>
    <t>441041</t>
  </si>
  <si>
    <t>Library Hackley Collection Specalist</t>
  </si>
  <si>
    <t>441043</t>
  </si>
  <si>
    <t>Library Collection Development Specialist</t>
  </si>
  <si>
    <t>Association of Professional Librarians UAW 2200</t>
  </si>
  <si>
    <t>441053</t>
  </si>
  <si>
    <t>Library Department Manager</t>
  </si>
  <si>
    <t>441055</t>
  </si>
  <si>
    <t>Library Coordinator Of Major Library Activity Grad</t>
  </si>
  <si>
    <t>441056</t>
  </si>
  <si>
    <t>Library Assistant Director</t>
  </si>
  <si>
    <t>Supervisory Exempt (Library)</t>
  </si>
  <si>
    <t>441057</t>
  </si>
  <si>
    <t>Library Director Of Technical Services</t>
  </si>
  <si>
    <t>Library Administrative</t>
  </si>
  <si>
    <t>441058</t>
  </si>
  <si>
    <t>Library Director Of Main Library</t>
  </si>
  <si>
    <t>441059</t>
  </si>
  <si>
    <t>Library Director Of Branch Services</t>
  </si>
  <si>
    <t>441060</t>
  </si>
  <si>
    <t>Library Director Of Marketing</t>
  </si>
  <si>
    <t>441065</t>
  </si>
  <si>
    <t>Library Director Of Public Services</t>
  </si>
  <si>
    <t>441085</t>
  </si>
  <si>
    <t>Library Executive Director</t>
  </si>
  <si>
    <t>Executives (Library)</t>
  </si>
  <si>
    <t>441086</t>
  </si>
  <si>
    <t>Library Chief Officer Of Operations And Customer Experi</t>
  </si>
  <si>
    <t>441088</t>
  </si>
  <si>
    <t>Library Chief Financial Officer</t>
  </si>
  <si>
    <t>441090</t>
  </si>
  <si>
    <t>Library Director of Human  Resources</t>
  </si>
  <si>
    <t>441125</t>
  </si>
  <si>
    <t>Library Print Shop Manager</t>
  </si>
  <si>
    <t>441150</t>
  </si>
  <si>
    <t>Library Human Resources Assistant</t>
  </si>
  <si>
    <t>Non-Supervisory Exempt (Library)</t>
  </si>
  <si>
    <t>441151</t>
  </si>
  <si>
    <t>Library Human Resources Generalist</t>
  </si>
  <si>
    <t>441152</t>
  </si>
  <si>
    <t>Library Human Resources Manager</t>
  </si>
  <si>
    <t>441155</t>
  </si>
  <si>
    <t>Library Senior Accountant</t>
  </si>
  <si>
    <t>441163</t>
  </si>
  <si>
    <t>Library Director Of Business And Financial Operati</t>
  </si>
  <si>
    <t>441165</t>
  </si>
  <si>
    <t>Library Director Of Human Resources</t>
  </si>
  <si>
    <t>441171</t>
  </si>
  <si>
    <t>Library Customer Experience Manager</t>
  </si>
  <si>
    <t>441172</t>
  </si>
  <si>
    <t>Library Tech Processing Manager</t>
  </si>
  <si>
    <t>441175</t>
  </si>
  <si>
    <t>Library Accounts Payable Manager</t>
  </si>
  <si>
    <t>441178</t>
  </si>
  <si>
    <t>Library Technicial Training Associate</t>
  </si>
  <si>
    <t>441180</t>
  </si>
  <si>
    <t>Library Information Systems Technical Liaison</t>
  </si>
  <si>
    <t>441182</t>
  </si>
  <si>
    <t>Library Director Of Information Systems</t>
  </si>
  <si>
    <t>441183</t>
  </si>
  <si>
    <t>Library Information Systems Support Specialist</t>
  </si>
  <si>
    <t>441184</t>
  </si>
  <si>
    <t>Library Digital Programs Administrator</t>
  </si>
  <si>
    <t>441190</t>
  </si>
  <si>
    <t>Library Development Officer</t>
  </si>
  <si>
    <t>441195</t>
  </si>
  <si>
    <t>Library Public Affairs Coordinator</t>
  </si>
  <si>
    <t>449002</t>
  </si>
  <si>
    <t>Library Senior Customer Representative</t>
  </si>
  <si>
    <t>449003</t>
  </si>
  <si>
    <t>Library Office Support Assistant 2</t>
  </si>
  <si>
    <t>449005</t>
  </si>
  <si>
    <t>Library Principal Clerk</t>
  </si>
  <si>
    <t>449006</t>
  </si>
  <si>
    <t>Library Senior Finance Assistant</t>
  </si>
  <si>
    <t>449009</t>
  </si>
  <si>
    <t>Library Administrative Assistant 1</t>
  </si>
  <si>
    <t>449010</t>
  </si>
  <si>
    <t>Library Administrative Assistant 2</t>
  </si>
  <si>
    <t>449011</t>
  </si>
  <si>
    <t>Library Junior Clerk</t>
  </si>
  <si>
    <t>449012</t>
  </si>
  <si>
    <t>Library Head Clerk</t>
  </si>
  <si>
    <t>449013</t>
  </si>
  <si>
    <t>Library Executive Secretary 3</t>
  </si>
  <si>
    <t>449014</t>
  </si>
  <si>
    <t>Library Junior Data Processing Equipment Operator</t>
  </si>
  <si>
    <t>449015</t>
  </si>
  <si>
    <t>Library Senior Data Processing Equipment Operator</t>
  </si>
  <si>
    <t>449016</t>
  </si>
  <si>
    <t>Library Senior Duplicating Devices Operator</t>
  </si>
  <si>
    <t>449017</t>
  </si>
  <si>
    <t>Library Duplicating Devices Operator</t>
  </si>
  <si>
    <t>449023</t>
  </si>
  <si>
    <t>Library Delivery Driver</t>
  </si>
  <si>
    <t>449024</t>
  </si>
  <si>
    <t>Library Bookmobile Operator</t>
  </si>
  <si>
    <t>449025</t>
  </si>
  <si>
    <t>Library Security Officer</t>
  </si>
  <si>
    <t>449026</t>
  </si>
  <si>
    <t>Library Shipping Room Assistant</t>
  </si>
  <si>
    <t>449029</t>
  </si>
  <si>
    <t>Library Assistant Security Manager</t>
  </si>
  <si>
    <t>449030</t>
  </si>
  <si>
    <t>Library Facilities Supervisor</t>
  </si>
  <si>
    <t>449032</t>
  </si>
  <si>
    <t>Library Supervising Security Officer</t>
  </si>
  <si>
    <t>449033</t>
  </si>
  <si>
    <t>Library Facilities Manager</t>
  </si>
  <si>
    <t>449035</t>
  </si>
  <si>
    <t>Library Graphic Designer 1</t>
  </si>
  <si>
    <t>449036</t>
  </si>
  <si>
    <t>Library Supervisor Payroll Services</t>
  </si>
  <si>
    <t>449039</t>
  </si>
  <si>
    <t>Library Public Relations Specialist</t>
  </si>
  <si>
    <t>449040</t>
  </si>
  <si>
    <t>Library Graphic Artist</t>
  </si>
  <si>
    <t>449042</t>
  </si>
  <si>
    <t>Library Technical Services Assistant</t>
  </si>
  <si>
    <t>449043</t>
  </si>
  <si>
    <t>Library Chief Refrigeration Equipment Operator Fir</t>
  </si>
  <si>
    <t>449044</t>
  </si>
  <si>
    <t>Library Security Manager</t>
  </si>
  <si>
    <t>449045</t>
  </si>
  <si>
    <t>Library Publications Manager</t>
  </si>
  <si>
    <t>449046</t>
  </si>
  <si>
    <t>Library Networks Administrator</t>
  </si>
  <si>
    <t>449047</t>
  </si>
  <si>
    <t>Library Senior PcNetwork Maintenance Technician</t>
  </si>
  <si>
    <t>449048</t>
  </si>
  <si>
    <t>Library Building Trades Worker Asbestos</t>
  </si>
  <si>
    <t>Library Skilled Trades (Library)</t>
  </si>
  <si>
    <t>449049</t>
  </si>
  <si>
    <t>Library General Automotive Mechanic</t>
  </si>
  <si>
    <t>449050</t>
  </si>
  <si>
    <t>Library Assistant Purchases Agent</t>
  </si>
  <si>
    <t>449051</t>
  </si>
  <si>
    <t>Library Hvac Technician</t>
  </si>
  <si>
    <t>449052</t>
  </si>
  <si>
    <t>Library Digital Services Assistant</t>
  </si>
  <si>
    <t>449053</t>
  </si>
  <si>
    <t>Library Data Processing Equipment Operator</t>
  </si>
  <si>
    <t>449056</t>
  </si>
  <si>
    <t>Library Park Maintenance Worker</t>
  </si>
  <si>
    <t>449057</t>
  </si>
  <si>
    <t>Library Park Maintenance Foreman</t>
  </si>
  <si>
    <t>449060</t>
  </si>
  <si>
    <t>Library Branch Custodian</t>
  </si>
  <si>
    <t>449063</t>
  </si>
  <si>
    <t>Library Building Trades Worker General</t>
  </si>
  <si>
    <t>449065</t>
  </si>
  <si>
    <t>Library Finish Carpenter</t>
  </si>
  <si>
    <t>449066</t>
  </si>
  <si>
    <t>Library Finish PainterAsbestos Handler</t>
  </si>
  <si>
    <t>449067</t>
  </si>
  <si>
    <t>Library Finish Painter</t>
  </si>
  <si>
    <t>449068</t>
  </si>
  <si>
    <t>Library Master Plumber</t>
  </si>
  <si>
    <t>449069</t>
  </si>
  <si>
    <t>Library Plumber</t>
  </si>
  <si>
    <t>449070</t>
  </si>
  <si>
    <t>Library Electrician</t>
  </si>
  <si>
    <t>449071</t>
  </si>
  <si>
    <t>Library Director Of Facilities</t>
  </si>
  <si>
    <t>449072</t>
  </si>
  <si>
    <t>Library Master Electrician</t>
  </si>
  <si>
    <t>449080</t>
  </si>
  <si>
    <t>Library Systems Specialist</t>
  </si>
  <si>
    <t>449081</t>
  </si>
  <si>
    <t>Library Wan Administrator</t>
  </si>
  <si>
    <t>449082</t>
  </si>
  <si>
    <t>Library UnixSybase Administrator</t>
  </si>
  <si>
    <t>449083</t>
  </si>
  <si>
    <t>Library Lead Help Desk Assistant</t>
  </si>
  <si>
    <t>449084</t>
  </si>
  <si>
    <t>Library Help Desk Assistant</t>
  </si>
  <si>
    <t>449085</t>
  </si>
  <si>
    <t>Library Webmaster</t>
  </si>
  <si>
    <t>449087</t>
  </si>
  <si>
    <t>Library Storekeeper</t>
  </si>
  <si>
    <t>449088</t>
  </si>
  <si>
    <t>Library Senior Payroll Specialist</t>
  </si>
  <si>
    <t>449089</t>
  </si>
  <si>
    <t>Library Purchasing Manager</t>
  </si>
  <si>
    <t>449090</t>
  </si>
  <si>
    <t>Library Procurement Agent</t>
  </si>
  <si>
    <t>449092</t>
  </si>
  <si>
    <t>Library Marketing Project Planner</t>
  </si>
  <si>
    <t>449093</t>
  </si>
  <si>
    <t>Library Refrigeration Equipment Opertor First Clas</t>
  </si>
  <si>
    <t>449094</t>
  </si>
  <si>
    <t>Library Boiler Operator Low Pressure</t>
  </si>
  <si>
    <t>449096</t>
  </si>
  <si>
    <t>Library Payroll Specialist</t>
  </si>
  <si>
    <t>449097</t>
  </si>
  <si>
    <t>Library PcNetwork Maintenance Technician</t>
  </si>
  <si>
    <t>449098</t>
  </si>
  <si>
    <t>Library Administrative Projects Specialist</t>
  </si>
  <si>
    <t>449099</t>
  </si>
  <si>
    <t>Library Branch Services Specialist</t>
  </si>
  <si>
    <t>449112</t>
  </si>
  <si>
    <t>Library Office Support Assistant 1</t>
  </si>
  <si>
    <t>449113</t>
  </si>
  <si>
    <t>Library Collection Services Assistant</t>
  </si>
  <si>
    <t>449223</t>
  </si>
  <si>
    <t>Library Finance Assistant</t>
  </si>
  <si>
    <t>451057</t>
  </si>
  <si>
    <t>Assistant Park Superintendent</t>
  </si>
  <si>
    <t>451058</t>
  </si>
  <si>
    <t>Park Superintentdent</t>
  </si>
  <si>
    <t>451521</t>
  </si>
  <si>
    <t>Site Coordinator</t>
  </si>
  <si>
    <t>AFSCME Supv Local 2394 Recreation</t>
  </si>
  <si>
    <t>451522</t>
  </si>
  <si>
    <t>Site Leader</t>
  </si>
  <si>
    <t>AFSCME NonSupervisory Local 836 Recreation Profess</t>
  </si>
  <si>
    <t>451523</t>
  </si>
  <si>
    <t>Program Leader</t>
  </si>
  <si>
    <t>AFSCME NonSupervisory Local 542 Motor City Seas</t>
  </si>
  <si>
    <t>451545</t>
  </si>
  <si>
    <t>Recreation District Supervisor</t>
  </si>
  <si>
    <t>451547</t>
  </si>
  <si>
    <t>Assistant Recreation Activities Coordinator Specia</t>
  </si>
  <si>
    <t>451549</t>
  </si>
  <si>
    <t>451553</t>
  </si>
  <si>
    <t>Recreation Activities Coordinator</t>
  </si>
  <si>
    <t>451555</t>
  </si>
  <si>
    <t>Recreation Coordinator Aquatics</t>
  </si>
  <si>
    <t>451557</t>
  </si>
  <si>
    <t>Recreation Activities CoordinatorSpecialized Servi</t>
  </si>
  <si>
    <t>452021</t>
  </si>
  <si>
    <t>Recreation Program Coordinator</t>
  </si>
  <si>
    <t>452029</t>
  </si>
  <si>
    <t>Recreation Area Instructor Seasonal</t>
  </si>
  <si>
    <t>452030</t>
  </si>
  <si>
    <t>Assistant Recreation Activities Specialist</t>
  </si>
  <si>
    <t>452033</t>
  </si>
  <si>
    <t>Recreation Center Supervisor Grade 1</t>
  </si>
  <si>
    <t>452041</t>
  </si>
  <si>
    <t>Recreation Center Supervisor Grade 2</t>
  </si>
  <si>
    <t>452043</t>
  </si>
  <si>
    <t>Recreation Center Supervisor Grade 3</t>
  </si>
  <si>
    <t>453012</t>
  </si>
  <si>
    <t>Playleader</t>
  </si>
  <si>
    <t>453026</t>
  </si>
  <si>
    <t>Recreation Leader</t>
  </si>
  <si>
    <t>459021</t>
  </si>
  <si>
    <t>Swimming Instructor</t>
  </si>
  <si>
    <t>459033</t>
  </si>
  <si>
    <t>Senior Swimming Instructor Summer Program</t>
  </si>
  <si>
    <t>459036</t>
  </si>
  <si>
    <t>Recreation Facilities Coordinator</t>
  </si>
  <si>
    <t>501001</t>
  </si>
  <si>
    <t>General Manager</t>
  </si>
  <si>
    <t>Non Union Appointees (DWSD)</t>
  </si>
  <si>
    <t>501002</t>
  </si>
  <si>
    <t>Chief Administrative Officer</t>
  </si>
  <si>
    <t>501003</t>
  </si>
  <si>
    <t>Chief Operating Officer</t>
  </si>
  <si>
    <t>501004</t>
  </si>
  <si>
    <t>Chief Customer Service Officer</t>
  </si>
  <si>
    <t>501005</t>
  </si>
  <si>
    <t>501006</t>
  </si>
  <si>
    <t>Gen Counsel</t>
  </si>
  <si>
    <t>501007</t>
  </si>
  <si>
    <t>IT Director</t>
  </si>
  <si>
    <t>501008</t>
  </si>
  <si>
    <t>Organizational Development Director</t>
  </si>
  <si>
    <t>501010</t>
  </si>
  <si>
    <t>Water Operations Director</t>
  </si>
  <si>
    <t>501011</t>
  </si>
  <si>
    <t>IT Manager Applications Delivery</t>
  </si>
  <si>
    <t>501012</t>
  </si>
  <si>
    <t>IT Manager Infrastructure Delivery</t>
  </si>
  <si>
    <t>501013</t>
  </si>
  <si>
    <t>IT Manager Customer Service Delivery</t>
  </si>
  <si>
    <t>501014</t>
  </si>
  <si>
    <t>Manager</t>
  </si>
  <si>
    <t>501015</t>
  </si>
  <si>
    <t>Systems Planning Officer</t>
  </si>
  <si>
    <t>501016</t>
  </si>
  <si>
    <t>Applications Analyst 1</t>
  </si>
  <si>
    <t>501017</t>
  </si>
  <si>
    <t>Public Affairs Officer</t>
  </si>
  <si>
    <t>501018</t>
  </si>
  <si>
    <t>Associate General Counsel 1</t>
  </si>
  <si>
    <t>501019</t>
  </si>
  <si>
    <t>Data Base Administrator 1</t>
  </si>
  <si>
    <t>501020</t>
  </si>
  <si>
    <t>Infrastructure Administrator 1</t>
  </si>
  <si>
    <t>501021</t>
  </si>
  <si>
    <t>IT Project Manager 1</t>
  </si>
  <si>
    <t>501022</t>
  </si>
  <si>
    <t>501023</t>
  </si>
  <si>
    <t>Environmental Health Safety Coordinator 1</t>
  </si>
  <si>
    <t>501024</t>
  </si>
  <si>
    <t>Human Resources Generalist</t>
  </si>
  <si>
    <t>501025</t>
  </si>
  <si>
    <t>Professional Administrative Analyst 1</t>
  </si>
  <si>
    <t>501026</t>
  </si>
  <si>
    <t>Training Specialist 1</t>
  </si>
  <si>
    <t>501027</t>
  </si>
  <si>
    <t>Procurement Specialist 1</t>
  </si>
  <si>
    <t>501028</t>
  </si>
  <si>
    <t>Public Affairs Specialist 1</t>
  </si>
  <si>
    <t>501029</t>
  </si>
  <si>
    <t>Customer Service Specialist 1</t>
  </si>
  <si>
    <t>AFSCME NonSupervisory Local 2920 (DWSD Clerical)</t>
  </si>
  <si>
    <t>501030</t>
  </si>
  <si>
    <t>Service Desk Analyst 1</t>
  </si>
  <si>
    <t>501031</t>
  </si>
  <si>
    <t>Office Support Specialist 1</t>
  </si>
  <si>
    <t>501032</t>
  </si>
  <si>
    <t>501033</t>
  </si>
  <si>
    <t>501034</t>
  </si>
  <si>
    <t>Applications Analyst 2</t>
  </si>
  <si>
    <t>501035</t>
  </si>
  <si>
    <t>Applications Analyst 3</t>
  </si>
  <si>
    <t>501036</t>
  </si>
  <si>
    <t>Associate General Counsel 2</t>
  </si>
  <si>
    <t>501037</t>
  </si>
  <si>
    <t>Customer Service Specialist 2</t>
  </si>
  <si>
    <t>501038</t>
  </si>
  <si>
    <t>Customer Service Specialist 3</t>
  </si>
  <si>
    <t>501039</t>
  </si>
  <si>
    <t>Data Base Administrator 2</t>
  </si>
  <si>
    <t>501040</t>
  </si>
  <si>
    <t>Data Base Administrator 3</t>
  </si>
  <si>
    <t>501041</t>
  </si>
  <si>
    <t>Environmental Health Safety Coordinator 2</t>
  </si>
  <si>
    <t>501042</t>
  </si>
  <si>
    <t>Infrastructure Administrator 2</t>
  </si>
  <si>
    <t>501043</t>
  </si>
  <si>
    <t>Infrastructure Administrator 3</t>
  </si>
  <si>
    <t>501044</t>
  </si>
  <si>
    <t>IT Project Manager 2</t>
  </si>
  <si>
    <t>501045</t>
  </si>
  <si>
    <t>IT Project Manager 3</t>
  </si>
  <si>
    <t>501046</t>
  </si>
  <si>
    <t>Office Support Specialist 2</t>
  </si>
  <si>
    <t>501047</t>
  </si>
  <si>
    <t>Office Support Specialist 3</t>
  </si>
  <si>
    <t>501048</t>
  </si>
  <si>
    <t>Customer Service Specialist 4</t>
  </si>
  <si>
    <t>501049</t>
  </si>
  <si>
    <t>Procurement Specialist 2</t>
  </si>
  <si>
    <t>501050</t>
  </si>
  <si>
    <t>Procurement Specialist 3</t>
  </si>
  <si>
    <t>501051</t>
  </si>
  <si>
    <t>Professional Administrative Analyst 2</t>
  </si>
  <si>
    <t>501052</t>
  </si>
  <si>
    <t>Professional Administrative Analyst 3</t>
  </si>
  <si>
    <t>501053</t>
  </si>
  <si>
    <t>Public Affairs Specialist 2</t>
  </si>
  <si>
    <t>501054</t>
  </si>
  <si>
    <t>Public Affairs Specialist 3</t>
  </si>
  <si>
    <t>501055</t>
  </si>
  <si>
    <t>Service Desk Analyst 2</t>
  </si>
  <si>
    <t>501056</t>
  </si>
  <si>
    <t>Service Desk Analyst 3</t>
  </si>
  <si>
    <t>501057</t>
  </si>
  <si>
    <t>Training Specialist 2</t>
  </si>
  <si>
    <t>501058</t>
  </si>
  <si>
    <t>Office Support Specialist</t>
  </si>
  <si>
    <t>501059</t>
  </si>
  <si>
    <t>Customer Service Specialist 2 - Health</t>
  </si>
  <si>
    <t>502001</t>
  </si>
  <si>
    <t>Security Integrity Officer</t>
  </si>
  <si>
    <t>502002</t>
  </si>
  <si>
    <t>Field Services Director</t>
  </si>
  <si>
    <t>502003</t>
  </si>
  <si>
    <t>Engineer 1</t>
  </si>
  <si>
    <t>502004</t>
  </si>
  <si>
    <t>Gis Analyst 1</t>
  </si>
  <si>
    <t>502005</t>
  </si>
  <si>
    <t>Team Leader</t>
  </si>
  <si>
    <t>502006</t>
  </si>
  <si>
    <t>Electrical Instrumentation Control Tech 1</t>
  </si>
  <si>
    <t>Detroit Building and Construction Trade Coun Gen</t>
  </si>
  <si>
    <t>502011</t>
  </si>
  <si>
    <t>Inspector 1</t>
  </si>
  <si>
    <t>Association of Professional Construction Inspec</t>
  </si>
  <si>
    <t>502013</t>
  </si>
  <si>
    <t>Automotive Fleet Technician 1</t>
  </si>
  <si>
    <t>502014</t>
  </si>
  <si>
    <t>Engineering Technician 1</t>
  </si>
  <si>
    <t>502015</t>
  </si>
  <si>
    <t>Maintenance Technician AFSCME</t>
  </si>
  <si>
    <t>502016</t>
  </si>
  <si>
    <t>Field Services Technician AFSCME 1</t>
  </si>
  <si>
    <t>502018</t>
  </si>
  <si>
    <t>Materials Management Specialist</t>
  </si>
  <si>
    <t>502019</t>
  </si>
  <si>
    <t>Field Services Coordinations Specialist</t>
  </si>
  <si>
    <t>Utility Workers Union of America Local 504 (DWSD)</t>
  </si>
  <si>
    <t>502020</t>
  </si>
  <si>
    <t>Special Projects Technician</t>
  </si>
  <si>
    <t>502021</t>
  </si>
  <si>
    <t>502022</t>
  </si>
  <si>
    <t>502023</t>
  </si>
  <si>
    <t>502024</t>
  </si>
  <si>
    <t>502025</t>
  </si>
  <si>
    <t>D Senior Water Systems Chemists Assoc</t>
  </si>
  <si>
    <t>502026</t>
  </si>
  <si>
    <t>Teamsters Local 214 Craft Unit (DWSD)</t>
  </si>
  <si>
    <t>502027</t>
  </si>
  <si>
    <t>502029</t>
  </si>
  <si>
    <t>Field Services Coordination Specialist 2</t>
  </si>
  <si>
    <t>502030</t>
  </si>
  <si>
    <t>Automotive Fleet Technician 2</t>
  </si>
  <si>
    <t>502031</t>
  </si>
  <si>
    <t>Automotive Fleet Technician 3</t>
  </si>
  <si>
    <t>502032</t>
  </si>
  <si>
    <t>Electrical Instrumentation Control Tech 2</t>
  </si>
  <si>
    <t>502033</t>
  </si>
  <si>
    <t>Electrical Instrumentation Control Tech 3</t>
  </si>
  <si>
    <t>502034</t>
  </si>
  <si>
    <t>Engineer 2</t>
  </si>
  <si>
    <t>502035</t>
  </si>
  <si>
    <t>Engineer 3</t>
  </si>
  <si>
    <t>502036</t>
  </si>
  <si>
    <t>Engineer 4</t>
  </si>
  <si>
    <t>502037</t>
  </si>
  <si>
    <t>Engineering Technician 2</t>
  </si>
  <si>
    <t>502038</t>
  </si>
  <si>
    <t>Engineering Technician 3</t>
  </si>
  <si>
    <t>502039</t>
  </si>
  <si>
    <t>Field Services Technician MBTC 1</t>
  </si>
  <si>
    <t>502040</t>
  </si>
  <si>
    <t>Field Services Technician Teamsters 2</t>
  </si>
  <si>
    <t>502041</t>
  </si>
  <si>
    <t>Gis Analyst 2</t>
  </si>
  <si>
    <t>502042</t>
  </si>
  <si>
    <t>Gis Analyst 3</t>
  </si>
  <si>
    <t>502043</t>
  </si>
  <si>
    <t>Inspector 2</t>
  </si>
  <si>
    <t>502044</t>
  </si>
  <si>
    <t>Maintenance Technician MBTC</t>
  </si>
  <si>
    <t>502045</t>
  </si>
  <si>
    <t>Field Service Technician AFSCME 1A</t>
  </si>
  <si>
    <t>502046</t>
  </si>
  <si>
    <t>Field Service Technician MBTC 1A</t>
  </si>
  <si>
    <t>503001</t>
  </si>
  <si>
    <t>Security Training CoordinatorInvesigator</t>
  </si>
  <si>
    <t>503002</t>
  </si>
  <si>
    <t>Security Project Manager</t>
  </si>
  <si>
    <t>503003</t>
  </si>
  <si>
    <t>Security Lieutenant</t>
  </si>
  <si>
    <t>503004</t>
  </si>
  <si>
    <t>Security Sergeant</t>
  </si>
  <si>
    <t>503005</t>
  </si>
  <si>
    <t>Security Specialist</t>
  </si>
  <si>
    <t>503006</t>
  </si>
  <si>
    <t>Security Officer</t>
  </si>
  <si>
    <t>512021</t>
  </si>
  <si>
    <t>Assistant Floriculturist</t>
  </si>
  <si>
    <t>512051</t>
  </si>
  <si>
    <t>Floriculture Supervisor</t>
  </si>
  <si>
    <t>521013</t>
  </si>
  <si>
    <t>Tree Artisan Helper</t>
  </si>
  <si>
    <t>521021</t>
  </si>
  <si>
    <t>Tree Artisan</t>
  </si>
  <si>
    <t>521031</t>
  </si>
  <si>
    <t>Senior Tree Artisan</t>
  </si>
  <si>
    <t>AFSCME NonSupervisory Local 229 DPW Maintenance</t>
  </si>
  <si>
    <t>521041</t>
  </si>
  <si>
    <t>Forestry And Landscape Foreman</t>
  </si>
  <si>
    <t>522011</t>
  </si>
  <si>
    <t>Junior Forester</t>
  </si>
  <si>
    <t>522017</t>
  </si>
  <si>
    <t>Assistant Forester</t>
  </si>
  <si>
    <t>522022</t>
  </si>
  <si>
    <t>Senior Assistant Forester</t>
  </si>
  <si>
    <t>522038</t>
  </si>
  <si>
    <t>Associate Forester</t>
  </si>
  <si>
    <t>522039</t>
  </si>
  <si>
    <t>Park Development Coordinator</t>
  </si>
  <si>
    <t>522041</t>
  </si>
  <si>
    <t>Senior Associate Forester</t>
  </si>
  <si>
    <t>522051</t>
  </si>
  <si>
    <t>Assistant Superintendent Of Grounds Maintenance</t>
  </si>
  <si>
    <t>522061</t>
  </si>
  <si>
    <t>Superintendent Of Grounds Maintenance</t>
  </si>
  <si>
    <t>523021</t>
  </si>
  <si>
    <t>Naturalist</t>
  </si>
  <si>
    <t>523031</t>
  </si>
  <si>
    <t>Senior Naturalist</t>
  </si>
  <si>
    <t>523041</t>
  </si>
  <si>
    <t>Supervisor Of Nature Center</t>
  </si>
  <si>
    <t>531032</t>
  </si>
  <si>
    <t>Park Development SubForeman</t>
  </si>
  <si>
    <t>531042</t>
  </si>
  <si>
    <t>Park Development Foreman</t>
  </si>
  <si>
    <t>531051</t>
  </si>
  <si>
    <t>Park Maintenance Supervisor Grade 1</t>
  </si>
  <si>
    <t>531052</t>
  </si>
  <si>
    <t>Park Development Supervisor</t>
  </si>
  <si>
    <t>531053</t>
  </si>
  <si>
    <t>Park Maintenance Supervisor Grade 2</t>
  </si>
  <si>
    <t>531054</t>
  </si>
  <si>
    <t>Park Maintenance Operations Assistant</t>
  </si>
  <si>
    <t>533011</t>
  </si>
  <si>
    <t>Assistant Greenskeeper</t>
  </si>
  <si>
    <t>533021</t>
  </si>
  <si>
    <t>Greenskeeper</t>
  </si>
  <si>
    <t>533031</t>
  </si>
  <si>
    <t>Supervising Greenskeeper</t>
  </si>
  <si>
    <t>541011</t>
  </si>
  <si>
    <t>Public Service Attendant Merchandising</t>
  </si>
  <si>
    <t>541014</t>
  </si>
  <si>
    <t>Public Service Attendant General</t>
  </si>
  <si>
    <t>541015</t>
  </si>
  <si>
    <t>Elevator Operations Assistant</t>
  </si>
  <si>
    <t>AFSCME NonSupervisory Local 542 Public Works</t>
  </si>
  <si>
    <t>541021</t>
  </si>
  <si>
    <t>Senior Public Service Attendant Merchandising</t>
  </si>
  <si>
    <t>AFSCME Supv Local 2394 Recreation Unit B</t>
  </si>
  <si>
    <t>541022</t>
  </si>
  <si>
    <t>Senior Public Service Attendant General</t>
  </si>
  <si>
    <t>541030</t>
  </si>
  <si>
    <t>Marina Operations Assistant Grade 1</t>
  </si>
  <si>
    <t>541035</t>
  </si>
  <si>
    <t>Marina Operations Assistant Grade 2</t>
  </si>
  <si>
    <t>541049</t>
  </si>
  <si>
    <t>Public Service Supervisor</t>
  </si>
  <si>
    <t>541050</t>
  </si>
  <si>
    <t>Golf Course Manager</t>
  </si>
  <si>
    <t>541051</t>
  </si>
  <si>
    <t>Bath House Manager Summer Program</t>
  </si>
  <si>
    <t>541052</t>
  </si>
  <si>
    <t>Senior Public Service Supervisor</t>
  </si>
  <si>
    <t>541053</t>
  </si>
  <si>
    <t>Marine Operations Supervisor</t>
  </si>
  <si>
    <t>541054</t>
  </si>
  <si>
    <t>Golf Operations Supervisor</t>
  </si>
  <si>
    <t>541068</t>
  </si>
  <si>
    <t>Superintendent Of Public Service</t>
  </si>
  <si>
    <t>544011</t>
  </si>
  <si>
    <t>Airport Operations Assistant</t>
  </si>
  <si>
    <t>Teamsters Local 214 NonCraft Unit Airport</t>
  </si>
  <si>
    <t>544021</t>
  </si>
  <si>
    <t>Airport Service Worker</t>
  </si>
  <si>
    <t>544026</t>
  </si>
  <si>
    <t>Senior Airport Service Worker</t>
  </si>
  <si>
    <t>544031</t>
  </si>
  <si>
    <t>Airport Service SubForeman</t>
  </si>
  <si>
    <t>544041</t>
  </si>
  <si>
    <t>Airport Service Foreman</t>
  </si>
  <si>
    <t>544046</t>
  </si>
  <si>
    <t>Assistant Airport Operations Manager</t>
  </si>
  <si>
    <t>544051</t>
  </si>
  <si>
    <t>Airport Operations Manager</t>
  </si>
  <si>
    <t>551008</t>
  </si>
  <si>
    <t>General Manager Public Housing Management Informat</t>
  </si>
  <si>
    <t>551218</t>
  </si>
  <si>
    <t>Elective Appointed Administrative Clerical Legal</t>
  </si>
  <si>
    <t>551219</t>
  </si>
  <si>
    <t>551613</t>
  </si>
  <si>
    <t>Social Worker Public Housing</t>
  </si>
  <si>
    <t>552112</t>
  </si>
  <si>
    <t>Elevator Maintenance Foreman Public Housing</t>
  </si>
  <si>
    <t>552135</t>
  </si>
  <si>
    <t>Painter Foreman Public Housing Special Service Lim</t>
  </si>
  <si>
    <t>Detroit Building and Construction Trade Coun Spec</t>
  </si>
  <si>
    <t>601101</t>
  </si>
  <si>
    <t>Administrative Assistant 1</t>
  </si>
  <si>
    <t>601102</t>
  </si>
  <si>
    <t>601103</t>
  </si>
  <si>
    <t>611163</t>
  </si>
  <si>
    <t>Assistant Manager Street Maintenance And Construct</t>
  </si>
  <si>
    <t>611173</t>
  </si>
  <si>
    <t>Superintendent Of Street Maintenance And Construct</t>
  </si>
  <si>
    <t>612031</t>
  </si>
  <si>
    <t>Senior Street Maintenance Worker</t>
  </si>
  <si>
    <t>612033</t>
  </si>
  <si>
    <t>Asphalt Finisher</t>
  </si>
  <si>
    <t>612131</t>
  </si>
  <si>
    <t>Street Maintenance SubForeman</t>
  </si>
  <si>
    <t>612143</t>
  </si>
  <si>
    <t>Street Maintenance Foreman</t>
  </si>
  <si>
    <t>612145</t>
  </si>
  <si>
    <t>Assistant Supervisor Of Street Maintenance And Con</t>
  </si>
  <si>
    <t>Assistant Supervisors of Street Maint and Constr</t>
  </si>
  <si>
    <t>612151</t>
  </si>
  <si>
    <t>Supervisor Of Demolition And Special Projects</t>
  </si>
  <si>
    <t>612161</t>
  </si>
  <si>
    <t>Supervisor Of Street Maintenance And Construction</t>
  </si>
  <si>
    <t>616011</t>
  </si>
  <si>
    <t>Underground Conduit Construction Helper</t>
  </si>
  <si>
    <t>616031</t>
  </si>
  <si>
    <t>Underground Conduit Installer</t>
  </si>
  <si>
    <t>616041</t>
  </si>
  <si>
    <t>Underground Conduit Construction SubForeman</t>
  </si>
  <si>
    <t>616051</t>
  </si>
  <si>
    <t>Underground Conduit Construction Foreman</t>
  </si>
  <si>
    <t>616061</t>
  </si>
  <si>
    <t>Assistant Supervisor Of Underground Conduit Constr</t>
  </si>
  <si>
    <t>617024</t>
  </si>
  <si>
    <t>Pitometer Technician</t>
  </si>
  <si>
    <t>617034</t>
  </si>
  <si>
    <t>Senior Pitometer Technician</t>
  </si>
  <si>
    <t>617581</t>
  </si>
  <si>
    <t>Superintendent Of Water Systems Maintenance And</t>
  </si>
  <si>
    <t>618007</t>
  </si>
  <si>
    <t>Sanitation Laborer</t>
  </si>
  <si>
    <t>618010</t>
  </si>
  <si>
    <t>Sanitation Laborer Operations</t>
  </si>
  <si>
    <t>AFSCME Non-Supervisory Local 26 Pubic Works</t>
  </si>
  <si>
    <t>618061</t>
  </si>
  <si>
    <t>Assistant Superintendent Of Solid Waste</t>
  </si>
  <si>
    <t>618071</t>
  </si>
  <si>
    <t>Superintendent Of Solid Waste</t>
  </si>
  <si>
    <t>618111</t>
  </si>
  <si>
    <t>Refuse Collection Packer Operator</t>
  </si>
  <si>
    <t>618121</t>
  </si>
  <si>
    <t>Refuse Collection Foreman</t>
  </si>
  <si>
    <t>618141</t>
  </si>
  <si>
    <t>Refuse Collection Supervisor</t>
  </si>
  <si>
    <t>618151</t>
  </si>
  <si>
    <t>Senior Refuse Collection Supervisor</t>
  </si>
  <si>
    <t>619025</t>
  </si>
  <si>
    <t>Environmental Technician</t>
  </si>
  <si>
    <t>619033</t>
  </si>
  <si>
    <t>Concrete Finisher</t>
  </si>
  <si>
    <t>619034</t>
  </si>
  <si>
    <t>Sign Stencil Preparator</t>
  </si>
  <si>
    <t>Detroit Building and Construction Trade Coun Sign</t>
  </si>
  <si>
    <t>619121</t>
  </si>
  <si>
    <t>General Environmental Technician 1</t>
  </si>
  <si>
    <t>619122</t>
  </si>
  <si>
    <t>General Environmental Technician 2</t>
  </si>
  <si>
    <t>619123</t>
  </si>
  <si>
    <t>General Environmental Technician 3</t>
  </si>
  <si>
    <t>619124</t>
  </si>
  <si>
    <t>General Environmental Technician Foreman</t>
  </si>
  <si>
    <t>619131</t>
  </si>
  <si>
    <t>Graffiti Removal Attendant</t>
  </si>
  <si>
    <t>619132</t>
  </si>
  <si>
    <t>General Environment Technician 1 DPW</t>
  </si>
  <si>
    <t>619133</t>
  </si>
  <si>
    <t>General Environment Technician 2 - DPW</t>
  </si>
  <si>
    <t>619134</t>
  </si>
  <si>
    <t>General Environment Technician 3 - DPW</t>
  </si>
  <si>
    <t>AFSCME Supv Local 2394 City Wide Sr Service Guards</t>
  </si>
  <si>
    <t>619142</t>
  </si>
  <si>
    <t>General Environmental Technician 1 MPD</t>
  </si>
  <si>
    <t>619143</t>
  </si>
  <si>
    <t>General Environmental Technician 2 MPD</t>
  </si>
  <si>
    <t>619144</t>
  </si>
  <si>
    <t>General Environmental Technician 3 MPD</t>
  </si>
  <si>
    <t>619221</t>
  </si>
  <si>
    <t>General Environmental Technician 1 GSD   DL</t>
  </si>
  <si>
    <t>AFSCME NonSupervisory Local 542 - General Services</t>
  </si>
  <si>
    <t>619231</t>
  </si>
  <si>
    <t>General Environmental Technician 1 DPW  DL</t>
  </si>
  <si>
    <t>619241</t>
  </si>
  <si>
    <t>General Environmental Technician 1 MPD   DL</t>
  </si>
  <si>
    <t>621014</t>
  </si>
  <si>
    <t>Building Trades Helper</t>
  </si>
  <si>
    <t>621020</t>
  </si>
  <si>
    <t>Bldg Trades Worker General DDOT</t>
  </si>
  <si>
    <t>621030</t>
  </si>
  <si>
    <t>Building Trades Worker Carpentry</t>
  </si>
  <si>
    <t>621031</t>
  </si>
  <si>
    <t>Building Trades Worker General</t>
  </si>
  <si>
    <t>621032</t>
  </si>
  <si>
    <t>Building Trades Worker Bricklaying</t>
  </si>
  <si>
    <t>Detroit Building and Construction Trade Coun Brick</t>
  </si>
  <si>
    <t>621033</t>
  </si>
  <si>
    <t>Building Trades Worker Plastering</t>
  </si>
  <si>
    <t>621034</t>
  </si>
  <si>
    <t>Building Trades Worker Painting</t>
  </si>
  <si>
    <t>Detroit Building and Construction Trade Coun Pain</t>
  </si>
  <si>
    <t>621037</t>
  </si>
  <si>
    <t>Building Trades Worker Steamfitting</t>
  </si>
  <si>
    <t>Detroit Building and Construction Trade Coun Pipe</t>
  </si>
  <si>
    <t>621039</t>
  </si>
  <si>
    <t>Building Trades Worker Sheet Metal</t>
  </si>
  <si>
    <t>Detroit Building and Construction Trade Sheet Met</t>
  </si>
  <si>
    <t>621040</t>
  </si>
  <si>
    <t>Building Trades Worker Refrigeration</t>
  </si>
  <si>
    <t>621041</t>
  </si>
  <si>
    <t>Building Maintenance SubForeman</t>
  </si>
  <si>
    <t>Detroit Building and Construction Trade Coun Fore</t>
  </si>
  <si>
    <t>621051</t>
  </si>
  <si>
    <t>Building Maintenance Foreman</t>
  </si>
  <si>
    <t>621062</t>
  </si>
  <si>
    <t>Supervisor Of Building Maintenance</t>
  </si>
  <si>
    <t>621063</t>
  </si>
  <si>
    <t>Assistant Supervisor Of Building Maintenance</t>
  </si>
  <si>
    <t>621065</t>
  </si>
  <si>
    <t>Building And Grounds Maintenance Supervisor</t>
  </si>
  <si>
    <t>621070</t>
  </si>
  <si>
    <t>Weatherization Coordinator</t>
  </si>
  <si>
    <t>621073</t>
  </si>
  <si>
    <t>Assistant Superintendent Of Building Maintenance</t>
  </si>
  <si>
    <t>621080</t>
  </si>
  <si>
    <t>Assistant Superintendent Of Building And Mechanica</t>
  </si>
  <si>
    <t>621081</t>
  </si>
  <si>
    <t>Superintendent Of Building Maintenance</t>
  </si>
  <si>
    <t>621085</t>
  </si>
  <si>
    <t>Superintendent Of Building And Mechanical Maintena</t>
  </si>
  <si>
    <t>622031</t>
  </si>
  <si>
    <t>Building Operator 1</t>
  </si>
  <si>
    <t>622033</t>
  </si>
  <si>
    <t>Building Operator 2</t>
  </si>
  <si>
    <t>622035</t>
  </si>
  <si>
    <t>Recreation Facilities Operator</t>
  </si>
  <si>
    <t>623001</t>
  </si>
  <si>
    <t>Carpenter Apprentice</t>
  </si>
  <si>
    <t>Detroit Building and Construction Trade Coun Carp</t>
  </si>
  <si>
    <t>623041</t>
  </si>
  <si>
    <t>Finish Carpenter</t>
  </si>
  <si>
    <t>623043</t>
  </si>
  <si>
    <t>Carpenter SubForeman</t>
  </si>
  <si>
    <t>623051</t>
  </si>
  <si>
    <t>Carpenter Foreman</t>
  </si>
  <si>
    <t>624041</t>
  </si>
  <si>
    <t>Plasterer</t>
  </si>
  <si>
    <t>Detroit Building and Construction Trade Coun Plas</t>
  </si>
  <si>
    <t>624043</t>
  </si>
  <si>
    <t>Bricklayer</t>
  </si>
  <si>
    <t>624046</t>
  </si>
  <si>
    <t>Plasterer SubForeman</t>
  </si>
  <si>
    <t>624048</t>
  </si>
  <si>
    <t>Bricklayer SubForeman</t>
  </si>
  <si>
    <t>624055</t>
  </si>
  <si>
    <t>Bricklayer Foreman</t>
  </si>
  <si>
    <t>625001</t>
  </si>
  <si>
    <t>Finish Painter Apprentice</t>
  </si>
  <si>
    <t>625041</t>
  </si>
  <si>
    <t>Finish Painter</t>
  </si>
  <si>
    <t>625042</t>
  </si>
  <si>
    <t>Finish Painter Swing Stage</t>
  </si>
  <si>
    <t>625043</t>
  </si>
  <si>
    <t>Finish Painter Building Spray</t>
  </si>
  <si>
    <t>625047</t>
  </si>
  <si>
    <t>Painter SubForeman</t>
  </si>
  <si>
    <t>625051</t>
  </si>
  <si>
    <t>Painter Foreman</t>
  </si>
  <si>
    <t>626001</t>
  </si>
  <si>
    <t>Plumber Apprentice</t>
  </si>
  <si>
    <t>Detroit Building and Construction Trade Coun Plum</t>
  </si>
  <si>
    <t>626041</t>
  </si>
  <si>
    <t>Plumber</t>
  </si>
  <si>
    <t>626051</t>
  </si>
  <si>
    <t>Master Plumber</t>
  </si>
  <si>
    <t>627001</t>
  </si>
  <si>
    <t>Steamfitter Apprentice</t>
  </si>
  <si>
    <t>627041</t>
  </si>
  <si>
    <t>Steamfitter</t>
  </si>
  <si>
    <t>627048</t>
  </si>
  <si>
    <t>Steamfitter SubForeman</t>
  </si>
  <si>
    <t>627051</t>
  </si>
  <si>
    <t>Steamfitter Foreman</t>
  </si>
  <si>
    <t>629031</t>
  </si>
  <si>
    <t>Glazier</t>
  </si>
  <si>
    <t>Detroit Building and Construction Trade Coun Glaz</t>
  </si>
  <si>
    <t>629035</t>
  </si>
  <si>
    <t>Roofer</t>
  </si>
  <si>
    <t>629046</t>
  </si>
  <si>
    <t>Roofer SubForeman</t>
  </si>
  <si>
    <t>631011</t>
  </si>
  <si>
    <t>Coach Service Attendant Operations</t>
  </si>
  <si>
    <t>631014</t>
  </si>
  <si>
    <t>Coach Service Attendant</t>
  </si>
  <si>
    <t>631015</t>
  </si>
  <si>
    <t>Garage Attendant</t>
  </si>
  <si>
    <t>631016</t>
  </si>
  <si>
    <t>Senior Coach Service Attendant</t>
  </si>
  <si>
    <t>631017</t>
  </si>
  <si>
    <t>Property Guard</t>
  </si>
  <si>
    <t>631018</t>
  </si>
  <si>
    <t>Senior Property Guard</t>
  </si>
  <si>
    <t>631020</t>
  </si>
  <si>
    <t>Supervising Coach Service Attendant</t>
  </si>
  <si>
    <t>631023</t>
  </si>
  <si>
    <t>Automotive Service Attendant</t>
  </si>
  <si>
    <t>631024</t>
  </si>
  <si>
    <t>Senior Garage Attendant</t>
  </si>
  <si>
    <t>Teamsters Local 214 NonCraft Unit Recreation</t>
  </si>
  <si>
    <t>631025</t>
  </si>
  <si>
    <t>Garage Attendant DPD</t>
  </si>
  <si>
    <t>631026</t>
  </si>
  <si>
    <t>Comfort Station Attendant</t>
  </si>
  <si>
    <t>631035</t>
  </si>
  <si>
    <t>Building Services Operations Assistant</t>
  </si>
  <si>
    <t>631038</t>
  </si>
  <si>
    <t>Head Property Guard</t>
  </si>
  <si>
    <t>631048</t>
  </si>
  <si>
    <t>Assistant Building Services Supervisor</t>
  </si>
  <si>
    <t>631052</t>
  </si>
  <si>
    <t>Building Service Supervisor</t>
  </si>
  <si>
    <t>632011</t>
  </si>
  <si>
    <t>Airport Police Officer</t>
  </si>
  <si>
    <t>Teamsters Local 214 NonCraft Unit Airport Service</t>
  </si>
  <si>
    <t>632016</t>
  </si>
  <si>
    <t>Service Guard General</t>
  </si>
  <si>
    <t>632017</t>
  </si>
  <si>
    <t>Service Guard Public Utility</t>
  </si>
  <si>
    <t>632018</t>
  </si>
  <si>
    <t>Interim Senior Service Guard</t>
  </si>
  <si>
    <t>632019</t>
  </si>
  <si>
    <t>Senior Service Guard General</t>
  </si>
  <si>
    <t>632021</t>
  </si>
  <si>
    <t>Airport Police Sergeant</t>
  </si>
  <si>
    <t>632025</t>
  </si>
  <si>
    <t>632031</t>
  </si>
  <si>
    <t>Supervising Service Guard Grade 1</t>
  </si>
  <si>
    <t>632041</t>
  </si>
  <si>
    <t>Supervising Service Guard Grade 2</t>
  </si>
  <si>
    <t>632050</t>
  </si>
  <si>
    <t>Assistant Security Administrator General Services</t>
  </si>
  <si>
    <t>632053</t>
  </si>
  <si>
    <t>Security Administrator</t>
  </si>
  <si>
    <t>641021</t>
  </si>
  <si>
    <t>Building Operations SubForeman</t>
  </si>
  <si>
    <t>641041</t>
  </si>
  <si>
    <t>Building Operations Supervisor Grade 1</t>
  </si>
  <si>
    <t>641045</t>
  </si>
  <si>
    <t>Building Maintenance Operations Supervisor</t>
  </si>
  <si>
    <t>641051</t>
  </si>
  <si>
    <t>Building Operations Supervisor Grade 2</t>
  </si>
  <si>
    <t>641055</t>
  </si>
  <si>
    <t>Building Operations Supervisor Central Services Fa</t>
  </si>
  <si>
    <t>653080</t>
  </si>
  <si>
    <t>Executive Management Team</t>
  </si>
  <si>
    <t>711361</t>
  </si>
  <si>
    <t>711531</t>
  </si>
  <si>
    <t>Plant Maintenance Mechanic</t>
  </si>
  <si>
    <t>711535</t>
  </si>
  <si>
    <t>Plant Maintenance SubForeman</t>
  </si>
  <si>
    <t>711541</t>
  </si>
  <si>
    <t>Plant Maintenance Foreman</t>
  </si>
  <si>
    <t>711551</t>
  </si>
  <si>
    <t>Plant Maintenance Senior Foreman</t>
  </si>
  <si>
    <t>711561</t>
  </si>
  <si>
    <t>Plant Maintenance General Foreman</t>
  </si>
  <si>
    <t>712011</t>
  </si>
  <si>
    <t>Mechanical Helper</t>
  </si>
  <si>
    <t>712030</t>
  </si>
  <si>
    <t>Repair Mechanic</t>
  </si>
  <si>
    <t>712032</t>
  </si>
  <si>
    <t>Senior Repair Mechanic</t>
  </si>
  <si>
    <t>712041</t>
  </si>
  <si>
    <t>Mechanical Maintenance SubForeman</t>
  </si>
  <si>
    <t>712059</t>
  </si>
  <si>
    <t>Assistant Supervisor Of Mechanical Maintenance</t>
  </si>
  <si>
    <t>712060</t>
  </si>
  <si>
    <t>Assistant Superintendent Of Plant Building And</t>
  </si>
  <si>
    <t>712061</t>
  </si>
  <si>
    <t>Mechanical Maintenance Supervisor</t>
  </si>
  <si>
    <t>712062</t>
  </si>
  <si>
    <t>Assistant Superintendent Of Meter Operations</t>
  </si>
  <si>
    <t>712064</t>
  </si>
  <si>
    <t>Superintendent Of Plant Building And Mechanical Ma</t>
  </si>
  <si>
    <t>712065</t>
  </si>
  <si>
    <t>Senior Supervisor Of Mechanical Maintenance</t>
  </si>
  <si>
    <t>712066</t>
  </si>
  <si>
    <t>Superintendent Of Meter Operations</t>
  </si>
  <si>
    <t>712070</t>
  </si>
  <si>
    <t>Preventive Maintenance Coordinator</t>
  </si>
  <si>
    <t>712132</t>
  </si>
  <si>
    <t>Traffic Sign Mechanic</t>
  </si>
  <si>
    <t>712133</t>
  </si>
  <si>
    <t>Laner Truck Operations Mechanic</t>
  </si>
  <si>
    <t>712141</t>
  </si>
  <si>
    <t>Sign Shop Foreman</t>
  </si>
  <si>
    <t>712147</t>
  </si>
  <si>
    <t>Assistant Traffic Sign Shop Supervisor</t>
  </si>
  <si>
    <t>712161</t>
  </si>
  <si>
    <t>Traffic Sign Shop Supervisor</t>
  </si>
  <si>
    <t>712231</t>
  </si>
  <si>
    <t>Senior Water Meter Mechanic</t>
  </si>
  <si>
    <t>712331</t>
  </si>
  <si>
    <t>Parking Meter Repair Worker</t>
  </si>
  <si>
    <t>712337</t>
  </si>
  <si>
    <t>Parking Meter Service SubForeman</t>
  </si>
  <si>
    <t>712341</t>
  </si>
  <si>
    <t>Parking Meter Service Foreman</t>
  </si>
  <si>
    <t>713121</t>
  </si>
  <si>
    <t>Tool Dresser</t>
  </si>
  <si>
    <t>713133</t>
  </si>
  <si>
    <t>General Blacksmith</t>
  </si>
  <si>
    <t>713301</t>
  </si>
  <si>
    <t>Machinist Apprentice</t>
  </si>
  <si>
    <t>713331</t>
  </si>
  <si>
    <t>Machinist</t>
  </si>
  <si>
    <t>713341</t>
  </si>
  <si>
    <t>General Machinist</t>
  </si>
  <si>
    <t>713347</t>
  </si>
  <si>
    <t>Machinist SubForeman</t>
  </si>
  <si>
    <t>714001</t>
  </si>
  <si>
    <t>Sheet Metal Apprentice</t>
  </si>
  <si>
    <t>714031</t>
  </si>
  <si>
    <t>Sheet Metal Mechanic</t>
  </si>
  <si>
    <t>714041</t>
  </si>
  <si>
    <t>Sheet Metal Worker</t>
  </si>
  <si>
    <t>714046</t>
  </si>
  <si>
    <t>Sheet Metal SubForeman</t>
  </si>
  <si>
    <t>714301</t>
  </si>
  <si>
    <t>Maintenance Millwright Apprentice</t>
  </si>
  <si>
    <t>Detroit Building and Construction Trade Coun Mill</t>
  </si>
  <si>
    <t>714331</t>
  </si>
  <si>
    <t>Maintenance Millwright</t>
  </si>
  <si>
    <t>714351</t>
  </si>
  <si>
    <t>Millwright Foreman</t>
  </si>
  <si>
    <t>715033</t>
  </si>
  <si>
    <t>General Welder</t>
  </si>
  <si>
    <t>715221</t>
  </si>
  <si>
    <t>Elevator Mechanic</t>
  </si>
  <si>
    <t>Detroit Building and Construction Trade Coun Elev</t>
  </si>
  <si>
    <t>715231</t>
  </si>
  <si>
    <t>Elevator Maintenance Foreman</t>
  </si>
  <si>
    <t>715631</t>
  </si>
  <si>
    <t>Furnace Equipment Installer</t>
  </si>
  <si>
    <t>719002</t>
  </si>
  <si>
    <t>Electrical Systems Control Instrument Technician A</t>
  </si>
  <si>
    <t>719030</t>
  </si>
  <si>
    <t>Air Equipment Mechanic</t>
  </si>
  <si>
    <t>719033</t>
  </si>
  <si>
    <t>Cutting Tool Mechanic</t>
  </si>
  <si>
    <t>719034</t>
  </si>
  <si>
    <t>Hvac Systems Repair Technician</t>
  </si>
  <si>
    <t>719037</t>
  </si>
  <si>
    <t>Refrigeration Mechanic</t>
  </si>
  <si>
    <t>719038</t>
  </si>
  <si>
    <t>Electrical Systems Control Instrument Technician</t>
  </si>
  <si>
    <t>719052</t>
  </si>
  <si>
    <t>Aircraft Mechanic</t>
  </si>
  <si>
    <t>719053</t>
  </si>
  <si>
    <t>Control Instrument Technician SubForeman Electrica</t>
  </si>
  <si>
    <t>719066</t>
  </si>
  <si>
    <t>Supervising Aircraft Mechanic</t>
  </si>
  <si>
    <t>721175</t>
  </si>
  <si>
    <t>Assistant Superintendent Of Motor Transportation</t>
  </si>
  <si>
    <t>721176</t>
  </si>
  <si>
    <t>Auto Repair Superintendent</t>
  </si>
  <si>
    <t>721185</t>
  </si>
  <si>
    <t>Superintendent Of Motor Transportation</t>
  </si>
  <si>
    <t>721186</t>
  </si>
  <si>
    <t>Superintendent Of Transportation Rolling Stock</t>
  </si>
  <si>
    <t>721523</t>
  </si>
  <si>
    <t>Vehicle Operator 1</t>
  </si>
  <si>
    <t>721525</t>
  </si>
  <si>
    <t>Vehicle Operator 2</t>
  </si>
  <si>
    <t>721529</t>
  </si>
  <si>
    <t>Vehicle Operator 3</t>
  </si>
  <si>
    <t>721535</t>
  </si>
  <si>
    <t>Construction Equipment Operator</t>
  </si>
  <si>
    <t>721538</t>
  </si>
  <si>
    <t>Construction Equipment Operator 50 Ton Crane</t>
  </si>
  <si>
    <t>721545</t>
  </si>
  <si>
    <t>Construction Equipment Foreman</t>
  </si>
  <si>
    <t>721831</t>
  </si>
  <si>
    <t>Sanitation Yard Dispatcher</t>
  </si>
  <si>
    <t>722021</t>
  </si>
  <si>
    <t>Delivery Driver</t>
  </si>
  <si>
    <t>722027</t>
  </si>
  <si>
    <t>Transportation Equipment Operator-In-Training 2</t>
  </si>
  <si>
    <t>Amalgamated Transit Union Division #26 (DDOT)</t>
  </si>
  <si>
    <t>DDoT TEO</t>
  </si>
  <si>
    <t>722028</t>
  </si>
  <si>
    <t>Transportation Equipment Operator-In-Training 1</t>
  </si>
  <si>
    <t>722033</t>
  </si>
  <si>
    <t>Transportation Equipment Operator Attendance 5</t>
  </si>
  <si>
    <t>722034</t>
  </si>
  <si>
    <t>Transportation Equipment Operator Attendance 4</t>
  </si>
  <si>
    <t>722035</t>
  </si>
  <si>
    <t>Transportation Equipment Operator Attendance 3</t>
  </si>
  <si>
    <t>722036</t>
  </si>
  <si>
    <t>Transportation Equipment Operator Attendance 2</t>
  </si>
  <si>
    <t>722037</t>
  </si>
  <si>
    <t>Transportation Equipment Operator Attendance 1</t>
  </si>
  <si>
    <t>722038</t>
  </si>
  <si>
    <t>Transportation Equipment Operator</t>
  </si>
  <si>
    <t>722039</t>
  </si>
  <si>
    <t>Transportation Equipment Student</t>
  </si>
  <si>
    <t>DDoT TEO (Student)</t>
  </si>
  <si>
    <t>722091</t>
  </si>
  <si>
    <t>Delivery Driver Exempted</t>
  </si>
  <si>
    <t>723101</t>
  </si>
  <si>
    <t>Automotive Repair Apprentice</t>
  </si>
  <si>
    <t>723111</t>
  </si>
  <si>
    <t>Auto Repair Helper</t>
  </si>
  <si>
    <t>723121</t>
  </si>
  <si>
    <t>Automotive Repair Foreman Assistant</t>
  </si>
  <si>
    <t>723131</t>
  </si>
  <si>
    <t>Auto Mechanic</t>
  </si>
  <si>
    <t>723138</t>
  </si>
  <si>
    <t>General Auto Mechanic</t>
  </si>
  <si>
    <t>723139</t>
  </si>
  <si>
    <t>723141</t>
  </si>
  <si>
    <t>Auto Repair SubForeman</t>
  </si>
  <si>
    <t>723151</t>
  </si>
  <si>
    <t>Auto Repair Foreman</t>
  </si>
  <si>
    <t>723156</t>
  </si>
  <si>
    <t>Senior Auto Repair Foreman</t>
  </si>
  <si>
    <t>723161</t>
  </si>
  <si>
    <t>Auto Repair Supervisor</t>
  </si>
  <si>
    <t>723171</t>
  </si>
  <si>
    <t>Emergency Vehicle Technician 1</t>
  </si>
  <si>
    <t>723172</t>
  </si>
  <si>
    <t>Emergency Vehicle Technician 2</t>
  </si>
  <si>
    <t>723175</t>
  </si>
  <si>
    <t>Automotive Service Technician</t>
  </si>
  <si>
    <t>723531</t>
  </si>
  <si>
    <t>Auto Electric Mechanic</t>
  </si>
  <si>
    <t>724125</t>
  </si>
  <si>
    <t>Equipment Painter</t>
  </si>
  <si>
    <t>724133</t>
  </si>
  <si>
    <t>Vehicle Painter And Letterer</t>
  </si>
  <si>
    <t>724147</t>
  </si>
  <si>
    <t>Equipment Painting And Maintenance Foreman</t>
  </si>
  <si>
    <t>725531</t>
  </si>
  <si>
    <t>General Auto Body Mechanic</t>
  </si>
  <si>
    <t>725532</t>
  </si>
  <si>
    <t>Auto Body Mechanic</t>
  </si>
  <si>
    <t>725551</t>
  </si>
  <si>
    <t>Body Shop Foreman Transit</t>
  </si>
  <si>
    <t>726036</t>
  </si>
  <si>
    <t>Body Upholsterer</t>
  </si>
  <si>
    <t>729042</t>
  </si>
  <si>
    <t>Automotive Research Assistant</t>
  </si>
  <si>
    <t>729062</t>
  </si>
  <si>
    <t>Supervisor Of Technical Services And Supplies</t>
  </si>
  <si>
    <t>731082</t>
  </si>
  <si>
    <t>Superintendent Of Electrical Distribution</t>
  </si>
  <si>
    <t>731085</t>
  </si>
  <si>
    <t>Superintendent Of Street Lighting Maintenance And</t>
  </si>
  <si>
    <t>732311</t>
  </si>
  <si>
    <t>Line Helper</t>
  </si>
  <si>
    <t>Detroit Building and Construction Trade Coun Line</t>
  </si>
  <si>
    <t>732313</t>
  </si>
  <si>
    <t>Line Helper Driver 1</t>
  </si>
  <si>
    <t>732321</t>
  </si>
  <si>
    <t>Line Helper Driver 2</t>
  </si>
  <si>
    <t>733101</t>
  </si>
  <si>
    <t>Line Worker Apprentice</t>
  </si>
  <si>
    <t>733131</t>
  </si>
  <si>
    <t>Line Worker</t>
  </si>
  <si>
    <t>733141</t>
  </si>
  <si>
    <t>Senior Line Worker</t>
  </si>
  <si>
    <t>733145</t>
  </si>
  <si>
    <t>Line SubForeman</t>
  </si>
  <si>
    <t>733151</t>
  </si>
  <si>
    <t>Line Foreman</t>
  </si>
  <si>
    <t>733161</t>
  </si>
  <si>
    <t>Assistant Line Supervisor</t>
  </si>
  <si>
    <t>733171</t>
  </si>
  <si>
    <t>Line Supervisor</t>
  </si>
  <si>
    <t>733801</t>
  </si>
  <si>
    <t>Cable Splicer Apprentice</t>
  </si>
  <si>
    <t>733831</t>
  </si>
  <si>
    <t>Cable Splicer</t>
  </si>
  <si>
    <t>733851</t>
  </si>
  <si>
    <t>Cable Splicer Foreman</t>
  </si>
  <si>
    <t>733861</t>
  </si>
  <si>
    <t>Assistant Cable Splicer General Foreman</t>
  </si>
  <si>
    <t>735143</t>
  </si>
  <si>
    <t>Assistant Electrical System Supervisor</t>
  </si>
  <si>
    <t>735151</t>
  </si>
  <si>
    <t>Electrical System Supervisor</t>
  </si>
  <si>
    <t>735161</t>
  </si>
  <si>
    <t>Chief Electrical System Supervisor</t>
  </si>
  <si>
    <t>735336</t>
  </si>
  <si>
    <t>Building Control Station Operator</t>
  </si>
  <si>
    <t>737021</t>
  </si>
  <si>
    <t>Electronic Equipment Repair Worker</t>
  </si>
  <si>
    <t>737031</t>
  </si>
  <si>
    <t>Electronic Equipment Technician</t>
  </si>
  <si>
    <t>737041</t>
  </si>
  <si>
    <t>Supervisor Of Electronic Maintenance Department Of</t>
  </si>
  <si>
    <t>738101</t>
  </si>
  <si>
    <t>Electrical Substation Worker Apprentice</t>
  </si>
  <si>
    <t>Detroit Building and Construction Trade Coun Ele</t>
  </si>
  <si>
    <t>738131</t>
  </si>
  <si>
    <t>Electrical Substation Worker</t>
  </si>
  <si>
    <t>738141</t>
  </si>
  <si>
    <t>Electrical Substation Worker SubForeman</t>
  </si>
  <si>
    <t>738161</t>
  </si>
  <si>
    <t>Electrical Substation Supervisor</t>
  </si>
  <si>
    <t>738311</t>
  </si>
  <si>
    <t>Electrical Helper</t>
  </si>
  <si>
    <t>738331</t>
  </si>
  <si>
    <t>Electrical Repair Worker General</t>
  </si>
  <si>
    <t>738338</t>
  </si>
  <si>
    <t>Electrical Repair Worker Shop</t>
  </si>
  <si>
    <t>738341</t>
  </si>
  <si>
    <t>Electrical Worker General</t>
  </si>
  <si>
    <t>738349</t>
  </si>
  <si>
    <t>Electrical Worker SubForeman</t>
  </si>
  <si>
    <t>738351</t>
  </si>
  <si>
    <t>Electrical Worker Foreman</t>
  </si>
  <si>
    <t>738353</t>
  </si>
  <si>
    <t>Master Electrician Of Record</t>
  </si>
  <si>
    <t>738361</t>
  </si>
  <si>
    <t>Electrical Systems Construction Supervisor</t>
  </si>
  <si>
    <t>739805</t>
  </si>
  <si>
    <t>Radio Maintenance Helper</t>
  </si>
  <si>
    <t>739815</t>
  </si>
  <si>
    <t>Radio Maintenance Worker</t>
  </si>
  <si>
    <t>739825</t>
  </si>
  <si>
    <t>Radio Maintenance Technician</t>
  </si>
  <si>
    <t>739835</t>
  </si>
  <si>
    <t>Senior Radio Maintenance Technician</t>
  </si>
  <si>
    <t>739845</t>
  </si>
  <si>
    <t>Supervising Radio Maintenance Technician</t>
  </si>
  <si>
    <t>739901</t>
  </si>
  <si>
    <t>Street Lighting Maintenance Apprentice</t>
  </si>
  <si>
    <t>AFSCME NonSupervisory Local 207 Public Lighting</t>
  </si>
  <si>
    <t>739911</t>
  </si>
  <si>
    <t>Street Lighting Maintenance Assistant Interim</t>
  </si>
  <si>
    <t>739923</t>
  </si>
  <si>
    <t>Street Lighting Maintenance Worker</t>
  </si>
  <si>
    <t>739932</t>
  </si>
  <si>
    <t>Street Lighting Maintenance Foreman</t>
  </si>
  <si>
    <t>739941</t>
  </si>
  <si>
    <t>Street Lighting Maintenance Supervisor</t>
  </si>
  <si>
    <t>739942</t>
  </si>
  <si>
    <t>Traffic Signal Installation And Maintenance Superv</t>
  </si>
  <si>
    <t>741062</t>
  </si>
  <si>
    <t>Assistant Chief Wastewater Treatment PlantAdminist</t>
  </si>
  <si>
    <t>741081</t>
  </si>
  <si>
    <t>General Manager Power Plant</t>
  </si>
  <si>
    <t>742001</t>
  </si>
  <si>
    <t>Building Operating Apprentice</t>
  </si>
  <si>
    <t>742023</t>
  </si>
  <si>
    <t>Refrigeration Equipment Operator Third Class Ice R</t>
  </si>
  <si>
    <t>742024</t>
  </si>
  <si>
    <t>Refrigeration Equipment Operator Third Class Gener</t>
  </si>
  <si>
    <t>742025</t>
  </si>
  <si>
    <t>Building Mechanic</t>
  </si>
  <si>
    <t>742026</t>
  </si>
  <si>
    <t>Rink And Boiler Operator Skating Season</t>
  </si>
  <si>
    <t>742027</t>
  </si>
  <si>
    <t>Plant Equipment Operation Mechanic</t>
  </si>
  <si>
    <t>742032</t>
  </si>
  <si>
    <t>Refrigeration Equipment Operator Second Class</t>
  </si>
  <si>
    <t>742042</t>
  </si>
  <si>
    <t>Refrigeration Equipment Operator First Class</t>
  </si>
  <si>
    <t>742211</t>
  </si>
  <si>
    <t>Power Plant Trainee</t>
  </si>
  <si>
    <t>742221</t>
  </si>
  <si>
    <t>Assistant Power Plant Operator</t>
  </si>
  <si>
    <t>742231</t>
  </si>
  <si>
    <t>Power Plant Operator</t>
  </si>
  <si>
    <t>742241</t>
  </si>
  <si>
    <t>Senior Power Plant Operator</t>
  </si>
  <si>
    <t>742251</t>
  </si>
  <si>
    <t>Assistant Head Power Plant Operator</t>
  </si>
  <si>
    <t>742261</t>
  </si>
  <si>
    <t>Head Power Plant Operator</t>
  </si>
  <si>
    <t>744021</t>
  </si>
  <si>
    <t>Boiler Operator High Pressure</t>
  </si>
  <si>
    <t>744031</t>
  </si>
  <si>
    <t>Boiler And Furnace Repair Worker</t>
  </si>
  <si>
    <t>744221</t>
  </si>
  <si>
    <t>Assistant Heating Plant Operator</t>
  </si>
  <si>
    <t>744231</t>
  </si>
  <si>
    <t>Heating Plant Operator</t>
  </si>
  <si>
    <t>744241</t>
  </si>
  <si>
    <t>Senior Heating Plant Operator</t>
  </si>
  <si>
    <t>744251</t>
  </si>
  <si>
    <t>Heating Plant Supervisor</t>
  </si>
  <si>
    <t>744261</t>
  </si>
  <si>
    <t>Head Operating Engineer Recreation Facilities</t>
  </si>
  <si>
    <t>745020</t>
  </si>
  <si>
    <t>Climate Control Operations Technician</t>
  </si>
  <si>
    <t>746141</t>
  </si>
  <si>
    <t>Senior Sewage Plant Operator</t>
  </si>
  <si>
    <t>747041</t>
  </si>
  <si>
    <t>Process Control Center Operator</t>
  </si>
  <si>
    <t>747051</t>
  </si>
  <si>
    <t>Process Control Center Supervisor</t>
  </si>
  <si>
    <t>749011</t>
  </si>
  <si>
    <t>Power Plant Helper</t>
  </si>
  <si>
    <t>749041</t>
  </si>
  <si>
    <t>Power Plant Yard Foreman</t>
  </si>
  <si>
    <t>81012011</t>
  </si>
  <si>
    <t>81012013</t>
  </si>
  <si>
    <t>81012031</t>
  </si>
  <si>
    <t>81012033</t>
  </si>
  <si>
    <t>81012041</t>
  </si>
  <si>
    <t>81012051</t>
  </si>
  <si>
    <t>81012061</t>
  </si>
  <si>
    <t>81012071</t>
  </si>
  <si>
    <t>Administrative Assistant Grade 3</t>
  </si>
  <si>
    <t>81012079</t>
  </si>
  <si>
    <t>81012081</t>
  </si>
  <si>
    <t>Administrative Assistant Grade 4</t>
  </si>
  <si>
    <t>81012210</t>
  </si>
  <si>
    <t>81013111</t>
  </si>
  <si>
    <t>81013121</t>
  </si>
  <si>
    <t>81013131</t>
  </si>
  <si>
    <t>81013191</t>
  </si>
  <si>
    <t>81013367</t>
  </si>
  <si>
    <t>81019111</t>
  </si>
  <si>
    <t>81019114</t>
  </si>
  <si>
    <t>81019115</t>
  </si>
  <si>
    <t>81019242</t>
  </si>
  <si>
    <t>81029031</t>
  </si>
  <si>
    <t>81037141</t>
  </si>
  <si>
    <t>81037161</t>
  </si>
  <si>
    <t>Supervisor Of Printing</t>
  </si>
  <si>
    <t>81041521</t>
  </si>
  <si>
    <t>81041547</t>
  </si>
  <si>
    <t>81041742</t>
  </si>
  <si>
    <t>Principal Data Processing Programmer Analyst</t>
  </si>
  <si>
    <t>0101</t>
  </si>
  <si>
    <t>Association of Professional and Technical  (DWSD)</t>
  </si>
  <si>
    <t>81041915</t>
  </si>
  <si>
    <t>81041930</t>
  </si>
  <si>
    <t>81045045</t>
  </si>
  <si>
    <t>81055011</t>
  </si>
  <si>
    <t>Assistant Storekeeper</t>
  </si>
  <si>
    <t>81055021</t>
  </si>
  <si>
    <t>81055031</t>
  </si>
  <si>
    <t>81055041</t>
  </si>
  <si>
    <t>81055043</t>
  </si>
  <si>
    <t>81079037</t>
  </si>
  <si>
    <t>81091941</t>
  </si>
  <si>
    <t>81093341</t>
  </si>
  <si>
    <t>81099315</t>
  </si>
  <si>
    <t>81099325</t>
  </si>
  <si>
    <t>Associate Social Planning And Development Speciali</t>
  </si>
  <si>
    <t>81099533</t>
  </si>
  <si>
    <t>81111041</t>
  </si>
  <si>
    <t>81124023</t>
  </si>
  <si>
    <t>81124043</t>
  </si>
  <si>
    <t>Senior Associate Civil Engineer Design</t>
  </si>
  <si>
    <t>8113121</t>
  </si>
  <si>
    <t>Office Assistant 2 DPW</t>
  </si>
  <si>
    <t>8113131</t>
  </si>
  <si>
    <t>81134021</t>
  </si>
  <si>
    <t>81144024</t>
  </si>
  <si>
    <t>81154043</t>
  </si>
  <si>
    <t>Senior Associate Structural Engineer Design</t>
  </si>
  <si>
    <t>81184011</t>
  </si>
  <si>
    <t>81184021</t>
  </si>
  <si>
    <t>81184041</t>
  </si>
  <si>
    <t>Senior Associate Traffic Engineer</t>
  </si>
  <si>
    <t>81193015</t>
  </si>
  <si>
    <t>81193025</t>
  </si>
  <si>
    <t>81199331</t>
  </si>
  <si>
    <t>812001</t>
  </si>
  <si>
    <t>Election Service Worker Extra Service</t>
  </si>
  <si>
    <t>Administrative Special Service-Non-Exempt</t>
  </si>
  <si>
    <t>81208001</t>
  </si>
  <si>
    <t>81208002</t>
  </si>
  <si>
    <t>8124025</t>
  </si>
  <si>
    <t>8124033</t>
  </si>
  <si>
    <t>8124047</t>
  </si>
  <si>
    <t>Senior Associate Civil Engineer Field</t>
  </si>
  <si>
    <t>81264241</t>
  </si>
  <si>
    <t>81293015</t>
  </si>
  <si>
    <t>Medical Record Technician</t>
  </si>
  <si>
    <t>81301001</t>
  </si>
  <si>
    <t>Chief Of Staff</t>
  </si>
  <si>
    <t>81303101</t>
  </si>
  <si>
    <t>81303102</t>
  </si>
  <si>
    <t>81303103</t>
  </si>
  <si>
    <t>81303109</t>
  </si>
  <si>
    <t>Accounting Technician 1 Office of Departmental Fin</t>
  </si>
  <si>
    <t>81303115</t>
  </si>
  <si>
    <t>Accounting Technician 2 Office of Departmental Fin</t>
  </si>
  <si>
    <t>81303117</t>
  </si>
  <si>
    <t>Accounting Technician 3 Cash Management</t>
  </si>
  <si>
    <t>81303118</t>
  </si>
  <si>
    <t>Accounting Technician 3 Office of Departmental Fin</t>
  </si>
  <si>
    <t>81303119</t>
  </si>
  <si>
    <t>Accounting Technician 3 Payroll</t>
  </si>
  <si>
    <t>81303120</t>
  </si>
  <si>
    <t>Accounting Technician 3 Revenue Collections</t>
  </si>
  <si>
    <t>81303123</t>
  </si>
  <si>
    <t>Accounting Technician 3 Treasury Tax</t>
  </si>
  <si>
    <t>81303125</t>
  </si>
  <si>
    <t>Accounting Technician 2 Payroll</t>
  </si>
  <si>
    <t>81305114</t>
  </si>
  <si>
    <t>813121</t>
  </si>
  <si>
    <t>Office Assistant 2 Election</t>
  </si>
  <si>
    <t>813131</t>
  </si>
  <si>
    <t>81338533</t>
  </si>
  <si>
    <t>81338541</t>
  </si>
  <si>
    <t>8134040</t>
  </si>
  <si>
    <t>Senior Associate Electrical Engineer Design</t>
  </si>
  <si>
    <t>814005</t>
  </si>
  <si>
    <t>Radio Maintenance Helper Extra Service</t>
  </si>
  <si>
    <t>81412121</t>
  </si>
  <si>
    <t>81413031</t>
  </si>
  <si>
    <t>81413035</t>
  </si>
  <si>
    <t>81414225</t>
  </si>
  <si>
    <t>81418002</t>
  </si>
  <si>
    <t>81418006</t>
  </si>
  <si>
    <t>81439220</t>
  </si>
  <si>
    <t>81502003</t>
  </si>
  <si>
    <t>Engineer</t>
  </si>
  <si>
    <t>81502016</t>
  </si>
  <si>
    <t>Field Services Technician</t>
  </si>
  <si>
    <t>81541011</t>
  </si>
  <si>
    <t>81601102</t>
  </si>
  <si>
    <t>81601103</t>
  </si>
  <si>
    <t>81622033</t>
  </si>
  <si>
    <t>81623041</t>
  </si>
  <si>
    <t>81631017</t>
  </si>
  <si>
    <t>81632016</t>
  </si>
  <si>
    <t>81632019</t>
  </si>
  <si>
    <t>Teamsters Local 214 NonCraft Unit Airport Sr Serv</t>
  </si>
  <si>
    <t>81712011</t>
  </si>
  <si>
    <t>81723131</t>
  </si>
  <si>
    <t>81723141</t>
  </si>
  <si>
    <t>81723151</t>
  </si>
  <si>
    <t>81723156</t>
  </si>
  <si>
    <t>81738353</t>
  </si>
  <si>
    <t>81747051</t>
  </si>
  <si>
    <t>8184041</t>
  </si>
  <si>
    <t>81932503</t>
  </si>
  <si>
    <t>Investigator Police Commission</t>
  </si>
  <si>
    <t>81932505</t>
  </si>
  <si>
    <t>Deputy Director Of Police Personnel</t>
  </si>
  <si>
    <t>820115</t>
  </si>
  <si>
    <t>Junior Clerk Part Time Special Service</t>
  </si>
  <si>
    <t>Non Union Special Service Hourly</t>
  </si>
  <si>
    <t>820116</t>
  </si>
  <si>
    <t>Clerk Part Time Special Service</t>
  </si>
  <si>
    <t>820117</t>
  </si>
  <si>
    <t>Office Assistant 1 Part Time Special Service</t>
  </si>
  <si>
    <t>82012051</t>
  </si>
  <si>
    <t>82012071</t>
  </si>
  <si>
    <t>82013121</t>
  </si>
  <si>
    <t>82013131</t>
  </si>
  <si>
    <t>82013366</t>
  </si>
  <si>
    <t>82019210</t>
  </si>
  <si>
    <t>82055031</t>
  </si>
  <si>
    <t>82055041</t>
  </si>
  <si>
    <t>82055043</t>
  </si>
  <si>
    <t>82193023</t>
  </si>
  <si>
    <t>822220</t>
  </si>
  <si>
    <t>Junior Public Health Nurse Special Service</t>
  </si>
  <si>
    <t>822221</t>
  </si>
  <si>
    <t>Public Health Nurse Special Service</t>
  </si>
  <si>
    <t>822222</t>
  </si>
  <si>
    <t>Senior Public Health Nurse Special Service</t>
  </si>
  <si>
    <t>822406</t>
  </si>
  <si>
    <t>Audiometric Technician Special Service</t>
  </si>
  <si>
    <t>822414</t>
  </si>
  <si>
    <t>Vision And Hearing Tester Special Service</t>
  </si>
  <si>
    <t>823139</t>
  </si>
  <si>
    <t>Emergency Services Deployment Operator - Special S</t>
  </si>
  <si>
    <t>823601</t>
  </si>
  <si>
    <t>Transp Pass Data Coll SS</t>
  </si>
  <si>
    <t>824504</t>
  </si>
  <si>
    <t>Playleader Special Service</t>
  </si>
  <si>
    <t>824540</t>
  </si>
  <si>
    <t>Baseball Instructor Special Service</t>
  </si>
  <si>
    <t>824541</t>
  </si>
  <si>
    <t>Senior Seasonal Sports Instructor Baseball Special</t>
  </si>
  <si>
    <t>824563</t>
  </si>
  <si>
    <t>Basketball Instructor Special Service</t>
  </si>
  <si>
    <t>824564</t>
  </si>
  <si>
    <t>Senior Seasonal Sports Instructor Basketball Specialist</t>
  </si>
  <si>
    <t>824565</t>
  </si>
  <si>
    <t>Tennis Instructor Special Service</t>
  </si>
  <si>
    <t>824566</t>
  </si>
  <si>
    <t>Senior Seasonal Sports Instructor Tennis Special S</t>
  </si>
  <si>
    <t>824570</t>
  </si>
  <si>
    <t>Nature Center Aide Special Service</t>
  </si>
  <si>
    <t>824701</t>
  </si>
  <si>
    <t>Junior Lifeguard Special Service</t>
  </si>
  <si>
    <t>824713</t>
  </si>
  <si>
    <t>Lifeguard Special Service</t>
  </si>
  <si>
    <t>824715</t>
  </si>
  <si>
    <t>Swimming Leader Special Service</t>
  </si>
  <si>
    <t>824724</t>
  </si>
  <si>
    <t>Senior Lifeguard Special Service</t>
  </si>
  <si>
    <t>824901</t>
  </si>
  <si>
    <t>Assistant Public Service Attendant Extra Labor</t>
  </si>
  <si>
    <t>824902</t>
  </si>
  <si>
    <t>Public Service Attendant Extra Labor</t>
  </si>
  <si>
    <t>824903</t>
  </si>
  <si>
    <t>Skating Attendant Ice Rink Extra Labor</t>
  </si>
  <si>
    <t>824904</t>
  </si>
  <si>
    <t>Recreation Trainee Extra Labor</t>
  </si>
  <si>
    <t>Administrative Special Service-Exempt</t>
  </si>
  <si>
    <t>825202</t>
  </si>
  <si>
    <t>Tree Artisan Helper Special Service</t>
  </si>
  <si>
    <t>825301</t>
  </si>
  <si>
    <t>Park Maintenance Assistant Special Service</t>
  </si>
  <si>
    <t>825401</t>
  </si>
  <si>
    <t>Assistant Public Service Attendant Special Service</t>
  </si>
  <si>
    <t>825403</t>
  </si>
  <si>
    <t>Public Service Attendant Merchandising Special Ser</t>
  </si>
  <si>
    <t>825404</t>
  </si>
  <si>
    <t>Public Service Attendant General Special Service</t>
  </si>
  <si>
    <t>825405</t>
  </si>
  <si>
    <t>Senior Public Service Attendant Merchandising Spec</t>
  </si>
  <si>
    <t>825406</t>
  </si>
  <si>
    <t>Senior Public Service Attendant General Special Se</t>
  </si>
  <si>
    <t>825407</t>
  </si>
  <si>
    <t>Skating Attendant Ice Rink Special Service</t>
  </si>
  <si>
    <t>825408</t>
  </si>
  <si>
    <t>Locker Facilities Attendant Female Special Service</t>
  </si>
  <si>
    <t>825409</t>
  </si>
  <si>
    <t>Locker Facilities Attendant Male Special Service</t>
  </si>
  <si>
    <t>825410</t>
  </si>
  <si>
    <t>Golf Course Ranger Starter Special Service</t>
  </si>
  <si>
    <t>825443</t>
  </si>
  <si>
    <t>Guest Relations Assistant Special Service</t>
  </si>
  <si>
    <t>825605</t>
  </si>
  <si>
    <t>Radio Maintenance Helper Special Service</t>
  </si>
  <si>
    <t>826202</t>
  </si>
  <si>
    <t>Bricklayer General Special Service Limited Term</t>
  </si>
  <si>
    <t>826203</t>
  </si>
  <si>
    <t>Electrical Worker General Special Service Limited</t>
  </si>
  <si>
    <t>826204</t>
  </si>
  <si>
    <t>826205</t>
  </si>
  <si>
    <t>Electrical Worker Foreman Special Service Limited</t>
  </si>
  <si>
    <t>826206</t>
  </si>
  <si>
    <t>Finish Carpenter Special Service Limited Term</t>
  </si>
  <si>
    <t>826207</t>
  </si>
  <si>
    <t>826208</t>
  </si>
  <si>
    <t>Finish Painter Special Service Limited Term</t>
  </si>
  <si>
    <t>826209</t>
  </si>
  <si>
    <t>Glazier Special Service Limited Term</t>
  </si>
  <si>
    <t>826210</t>
  </si>
  <si>
    <t>Plasterer Special Service Limited Term</t>
  </si>
  <si>
    <t>826212</t>
  </si>
  <si>
    <t>Plumber Special Service Limited Term</t>
  </si>
  <si>
    <t>826216</t>
  </si>
  <si>
    <t>Sheet Metal Worker Special Service Limited Term</t>
  </si>
  <si>
    <t>826218</t>
  </si>
  <si>
    <t>Steamfitter Special Service Limited Term</t>
  </si>
  <si>
    <t>826220</t>
  </si>
  <si>
    <t>Line Worker Special Service Limited Term</t>
  </si>
  <si>
    <t>826221</t>
  </si>
  <si>
    <t>Maintenance Millwright Special Service Limited Ter</t>
  </si>
  <si>
    <t>826222</t>
  </si>
  <si>
    <t>Electrical Substation Worker Special Service Limit</t>
  </si>
  <si>
    <t>826225</t>
  </si>
  <si>
    <t>Elevator MechanicSpecial ServicesLimited Term</t>
  </si>
  <si>
    <t>826226</t>
  </si>
  <si>
    <t>Cable SplicerSpecial ServiceLimited Term</t>
  </si>
  <si>
    <t>82625041</t>
  </si>
  <si>
    <t>826304</t>
  </si>
  <si>
    <t>Building Attendant A Special Service</t>
  </si>
  <si>
    <t>82723156</t>
  </si>
  <si>
    <t>830101</t>
  </si>
  <si>
    <t>Student Engineer Grade 1 Limited Service</t>
  </si>
  <si>
    <t>830110</t>
  </si>
  <si>
    <t>Student Engineer Grade 2 Architectural Limited Ser</t>
  </si>
  <si>
    <t>830112</t>
  </si>
  <si>
    <t>Student Engineer Grade 2 Chemical Limited Service</t>
  </si>
  <si>
    <t>830114</t>
  </si>
  <si>
    <t>Student Engineer Grade 2 Civil Limited Service</t>
  </si>
  <si>
    <t>830116</t>
  </si>
  <si>
    <t>Student Engineer Grade 2 Electrical Limited Servic</t>
  </si>
  <si>
    <t>830118</t>
  </si>
  <si>
    <t>Student Engineer Grade 2 Industrial Limited Servic</t>
  </si>
  <si>
    <t>830120</t>
  </si>
  <si>
    <t>Student Engineer Grade 2 Mechanical Limited Servic</t>
  </si>
  <si>
    <t>83019210</t>
  </si>
  <si>
    <t>830315</t>
  </si>
  <si>
    <t>Student Assistant Urban Corps Limited Service</t>
  </si>
  <si>
    <t>830316</t>
  </si>
  <si>
    <t>Student Assistant Urban Corps Law Limited Service</t>
  </si>
  <si>
    <t>830317</t>
  </si>
  <si>
    <t>Student Assistant Urban Corps Engineering Limited</t>
  </si>
  <si>
    <t>830318</t>
  </si>
  <si>
    <t>Urban Government Intern 1 Limited Service</t>
  </si>
  <si>
    <t>830320</t>
  </si>
  <si>
    <t>Urban Government Intern 2 Limited Service</t>
  </si>
  <si>
    <t>831101</t>
  </si>
  <si>
    <t>Elections Clerical Assistant Limited Service</t>
  </si>
  <si>
    <t>8413021</t>
  </si>
  <si>
    <t>8413047</t>
  </si>
  <si>
    <t>849922</t>
  </si>
  <si>
    <t>Supervising Area Service Aid Senior Citizens Speci</t>
  </si>
  <si>
    <t>8601101</t>
  </si>
  <si>
    <t>8601102</t>
  </si>
  <si>
    <t>8601103</t>
  </si>
  <si>
    <t>861001</t>
  </si>
  <si>
    <t>Election Commissioner</t>
  </si>
  <si>
    <t>8619033</t>
  </si>
  <si>
    <t>Detroit Building and Construction Trade Coun CM</t>
  </si>
  <si>
    <t>8621014</t>
  </si>
  <si>
    <t>Detroit Building and Construction Trade Coun Lab</t>
  </si>
  <si>
    <t>8621030</t>
  </si>
  <si>
    <t>8621031</t>
  </si>
  <si>
    <t>8621041</t>
  </si>
  <si>
    <t>8621051</t>
  </si>
  <si>
    <t>8623041</t>
  </si>
  <si>
    <t>8623051</t>
  </si>
  <si>
    <t>8624043</t>
  </si>
  <si>
    <t>8625041</t>
  </si>
  <si>
    <t>8625042</t>
  </si>
  <si>
    <t>8625043</t>
  </si>
  <si>
    <t>8626001</t>
  </si>
  <si>
    <t>8626041</t>
  </si>
  <si>
    <t>8626051</t>
  </si>
  <si>
    <t>8627041</t>
  </si>
  <si>
    <t>8631017</t>
  </si>
  <si>
    <t>8631024</t>
  </si>
  <si>
    <t>8631029</t>
  </si>
  <si>
    <t>Senior Building Attendant</t>
  </si>
  <si>
    <t>8631038</t>
  </si>
  <si>
    <t>8632016</t>
  </si>
  <si>
    <t>8632017</t>
  </si>
  <si>
    <t>Teamsters Local 214 NonCraft Unit Public Lighting</t>
  </si>
  <si>
    <t>8632019</t>
  </si>
  <si>
    <t>8632041</t>
  </si>
  <si>
    <t>8641041</t>
  </si>
  <si>
    <t>8641051</t>
  </si>
  <si>
    <t>8653080</t>
  </si>
  <si>
    <t>8711551</t>
  </si>
  <si>
    <t>8712011</t>
  </si>
  <si>
    <t>8712030</t>
  </si>
  <si>
    <t>8712051</t>
  </si>
  <si>
    <t>Mechanical Maintenance Foreman</t>
  </si>
  <si>
    <t>8714331</t>
  </si>
  <si>
    <t>8715033</t>
  </si>
  <si>
    <t>8723141</t>
  </si>
  <si>
    <t>8723156</t>
  </si>
  <si>
    <t>8737021</t>
  </si>
  <si>
    <t>8737031</t>
  </si>
  <si>
    <t>8738351</t>
  </si>
  <si>
    <t>8739835</t>
  </si>
  <si>
    <t>8739845</t>
  </si>
  <si>
    <t>8744031</t>
  </si>
  <si>
    <t>8744251</t>
  </si>
  <si>
    <t>8823610</t>
  </si>
  <si>
    <t>Transportation Equipment Operator Special Service</t>
  </si>
  <si>
    <t>8825403</t>
  </si>
  <si>
    <t>8825404</t>
  </si>
  <si>
    <t>911066</t>
  </si>
  <si>
    <t>Judge Recorders Court County</t>
  </si>
  <si>
    <t>911067</t>
  </si>
  <si>
    <t>Judge Recorders Court Daily Basis</t>
  </si>
  <si>
    <t>Contractual Hourly</t>
  </si>
  <si>
    <t>913051</t>
  </si>
  <si>
    <t>Judge 36Th District Court</t>
  </si>
  <si>
    <t>919001</t>
  </si>
  <si>
    <t>Deputy Chief Financial Officer Development And Gra</t>
  </si>
  <si>
    <t>919904</t>
  </si>
  <si>
    <t>Housing And Revitalization Director</t>
  </si>
  <si>
    <t>919905</t>
  </si>
  <si>
    <t>Housing And Revitalization Deputy Director</t>
  </si>
  <si>
    <t>919907</t>
  </si>
  <si>
    <t>Associate Director Of Housing Underwriting</t>
  </si>
  <si>
    <t>919910</t>
  </si>
  <si>
    <t>Immigration Affairs Officer</t>
  </si>
  <si>
    <t>920904</t>
  </si>
  <si>
    <t>Legislative Agent Contractual</t>
  </si>
  <si>
    <t>921001</t>
  </si>
  <si>
    <t>City Council Special Project Assistant Contractual</t>
  </si>
  <si>
    <t>922126</t>
  </si>
  <si>
    <t>Fire Examining Physician Contractual</t>
  </si>
  <si>
    <t>922128</t>
  </si>
  <si>
    <t>Fire Department EEOC Coordinator Contractual</t>
  </si>
  <si>
    <t>922133</t>
  </si>
  <si>
    <t>Senior Fire Examining Physician Contractual</t>
  </si>
  <si>
    <t>923302</t>
  </si>
  <si>
    <t>School Crossing Guard Contractual</t>
  </si>
  <si>
    <t>AFSCME NonSupervisory Local 1863 School Cross Grd</t>
  </si>
  <si>
    <t>923319</t>
  </si>
  <si>
    <t>Police Academy Instructor Contractual</t>
  </si>
  <si>
    <t>Contractual Salary</t>
  </si>
  <si>
    <t>929001</t>
  </si>
  <si>
    <t>Personal Service Contractor Grade 1 Per Hour</t>
  </si>
  <si>
    <t>929002</t>
  </si>
  <si>
    <t>Personal Service Contractor Grade 2 Per Hour</t>
  </si>
  <si>
    <t>929003</t>
  </si>
  <si>
    <t>Personal Service Contractor Grade 3 Per Hour</t>
  </si>
  <si>
    <t>929004</t>
  </si>
  <si>
    <t>Personal Service Contractor Grade 1 Per Day</t>
  </si>
  <si>
    <t>929005</t>
  </si>
  <si>
    <t>Personal Service Contractor Grade 2 Per Day</t>
  </si>
  <si>
    <t>929006</t>
  </si>
  <si>
    <t>Personal Service Contractor Grade 3 Per Day</t>
  </si>
  <si>
    <t>929007</t>
  </si>
  <si>
    <t>Personal Service Contractor Grade 1 Per Week</t>
  </si>
  <si>
    <t>929008</t>
  </si>
  <si>
    <t>Personal Service Contractor Grade 2 Per Week</t>
  </si>
  <si>
    <t>929009</t>
  </si>
  <si>
    <t>Personal Service Contractor Per Session</t>
  </si>
  <si>
    <t>Administrative Special Services Staff 1</t>
  </si>
  <si>
    <t>Administrative Special Services Staff 2</t>
  </si>
  <si>
    <t>929103</t>
  </si>
  <si>
    <t>Administrative Special Services Staff 3</t>
  </si>
  <si>
    <t>929106</t>
  </si>
  <si>
    <t>Administrative Special Services Staff 1 Exempt</t>
  </si>
  <si>
    <t>929107</t>
  </si>
  <si>
    <t>Administrative Special Services Staff 2 Exempt</t>
  </si>
  <si>
    <t>929108</t>
  </si>
  <si>
    <t>Administrative Special Services Staff 3 Exempt</t>
  </si>
  <si>
    <t>930203</t>
  </si>
  <si>
    <t>Summer Program Planning Coordinator</t>
  </si>
  <si>
    <t>931101</t>
  </si>
  <si>
    <t>General Manager DetroitWayne Joint Building Author</t>
  </si>
  <si>
    <t>931105</t>
  </si>
  <si>
    <t>Staff Secretary Detroit-Wayne Joint Building Author</t>
  </si>
  <si>
    <t>931110</t>
  </si>
  <si>
    <t>Chief Operating Officer Mayors Office</t>
  </si>
  <si>
    <t>931201</t>
  </si>
  <si>
    <t>Administrative Hearings Officer</t>
  </si>
  <si>
    <t>931205</t>
  </si>
  <si>
    <t>Senior Governmental Analyst Elections</t>
  </si>
  <si>
    <t>931211</t>
  </si>
  <si>
    <t>Special Assistant To The Director Elections</t>
  </si>
  <si>
    <t>931303</t>
  </si>
  <si>
    <t>Director City Of Detroit Building Authority</t>
  </si>
  <si>
    <t>931304</t>
  </si>
  <si>
    <t>Superintendent Of Capital Projects Detroit Buildin</t>
  </si>
  <si>
    <t>931324</t>
  </si>
  <si>
    <t>Special Area Maintenance Project Superintendent De</t>
  </si>
  <si>
    <t>931401</t>
  </si>
  <si>
    <t>Administrative Specialist 3</t>
  </si>
  <si>
    <t>931407</t>
  </si>
  <si>
    <t>Chief Public Health Officer</t>
  </si>
  <si>
    <t>931408</t>
  </si>
  <si>
    <t>Chief Operating Officer Health</t>
  </si>
  <si>
    <t>931419</t>
  </si>
  <si>
    <t>Chief Legal Counsel Capital Infrastructure</t>
  </si>
  <si>
    <t>931420</t>
  </si>
  <si>
    <t>Chief Legal Counsel For Transactional And Economic</t>
  </si>
  <si>
    <t>Chief Administrative Corporation Counsel</t>
  </si>
  <si>
    <t>931422</t>
  </si>
  <si>
    <t>Chief Of Staff Law</t>
  </si>
  <si>
    <t>931423</t>
  </si>
  <si>
    <t>Chief Of Litigation</t>
  </si>
  <si>
    <t>931440</t>
  </si>
  <si>
    <t>Administrative Assistant Board Of Police Commissio</t>
  </si>
  <si>
    <t>931441</t>
  </si>
  <si>
    <t>Administrative Assistant Police</t>
  </si>
  <si>
    <t>931450</t>
  </si>
  <si>
    <t>Executive Manager Public Private Partnerships</t>
  </si>
  <si>
    <t>931455</t>
  </si>
  <si>
    <t>Associate Director Health</t>
  </si>
  <si>
    <t>931456</t>
  </si>
  <si>
    <t>Animal Care Control Director</t>
  </si>
  <si>
    <t>931501</t>
  </si>
  <si>
    <t>Director Detroit Cable Communications Commission</t>
  </si>
  <si>
    <t>931502</t>
  </si>
  <si>
    <t>Deputy Director Detroit Cable Communications Commi</t>
  </si>
  <si>
    <t>931503</t>
  </si>
  <si>
    <t>Communications Specialist 4 Detroit Cable Communic</t>
  </si>
  <si>
    <t>931504</t>
  </si>
  <si>
    <t>Communications Specialist 3 Detroit Cable Communic</t>
  </si>
  <si>
    <t>931505</t>
  </si>
  <si>
    <t>Communications Specialist 2 Detroit Cable Communic</t>
  </si>
  <si>
    <t>931506</t>
  </si>
  <si>
    <t>Communications Specialist 1 Detroit Cable Communic</t>
  </si>
  <si>
    <t>931507</t>
  </si>
  <si>
    <t>Telecommunications Contract And Compliance Manager</t>
  </si>
  <si>
    <t>931510</t>
  </si>
  <si>
    <t>Secretary Detroit Cable Communications Commission</t>
  </si>
  <si>
    <t>931511</t>
  </si>
  <si>
    <t>Senior Stenographer Detroit Cable Communications C</t>
  </si>
  <si>
    <t>931512</t>
  </si>
  <si>
    <t>Chief Engineer Detroit Cable Communications Commis</t>
  </si>
  <si>
    <t>931523</t>
  </si>
  <si>
    <t>Communications Specialist 4 Media Services</t>
  </si>
  <si>
    <t>931524</t>
  </si>
  <si>
    <t>Communications Specialist 3 Media Services</t>
  </si>
  <si>
    <t>931525</t>
  </si>
  <si>
    <t>Communications Specialist 2 Media Services</t>
  </si>
  <si>
    <t>931526</t>
  </si>
  <si>
    <t>Communications Specialist 1 Media Services</t>
  </si>
  <si>
    <t>931531</t>
  </si>
  <si>
    <t>Manager of Media Production</t>
  </si>
  <si>
    <t>931534</t>
  </si>
  <si>
    <t>Communications Specialist 3 - Police</t>
  </si>
  <si>
    <t>931550</t>
  </si>
  <si>
    <t>Digital and Social Media Manager</t>
  </si>
  <si>
    <t>931551</t>
  </si>
  <si>
    <t>Digital and Social Media Specialist</t>
  </si>
  <si>
    <t>931553</t>
  </si>
  <si>
    <t>Managing Editor</t>
  </si>
  <si>
    <t>931554</t>
  </si>
  <si>
    <t>Special Events Administrator</t>
  </si>
  <si>
    <t>931555</t>
  </si>
  <si>
    <t>Writer Producer</t>
  </si>
  <si>
    <t>931601</t>
  </si>
  <si>
    <t>Director Greater Detroit Resource Recovery Authori</t>
  </si>
  <si>
    <t>931602</t>
  </si>
  <si>
    <t>Deputy Director Greater Detroit Resource Recovery</t>
  </si>
  <si>
    <t>931603</t>
  </si>
  <si>
    <t>Head Accountant And Office Manager Greater Detroit</t>
  </si>
  <si>
    <t>931605</t>
  </si>
  <si>
    <t>Principal Accountant And Office Manager Greater De</t>
  </si>
  <si>
    <t>931606</t>
  </si>
  <si>
    <t>Senior Governmental Analyst Greater Detroit Resour</t>
  </si>
  <si>
    <t>931608</t>
  </si>
  <si>
    <t>Secretary 3 Greater Detroit Resource Recovery Auth</t>
  </si>
  <si>
    <t>931610</t>
  </si>
  <si>
    <t>Senior Stenographer Greater Detroit Resource Recov</t>
  </si>
  <si>
    <t>931611</t>
  </si>
  <si>
    <t>Junior Accountant Greater Detroit Resource Recover</t>
  </si>
  <si>
    <t>931612</t>
  </si>
  <si>
    <t>SemiSenior Accountant Greater Detroit Resource Rec</t>
  </si>
  <si>
    <t>931613</t>
  </si>
  <si>
    <t>Senior Accountant Greater Detroit Resource Recover</t>
  </si>
  <si>
    <t>931614</t>
  </si>
  <si>
    <t>Stenographer Greater Detorit Resource Recovery Aut</t>
  </si>
  <si>
    <t>931615</t>
  </si>
  <si>
    <t>Administrative Assistant Grade 1 Greater Detroit R</t>
  </si>
  <si>
    <t>931616</t>
  </si>
  <si>
    <t>Administrative Assistant Grade 2 Greater Detroit R</t>
  </si>
  <si>
    <t>931617</t>
  </si>
  <si>
    <t>Administrative Assistant Grade 3 Greater Detroit R</t>
  </si>
  <si>
    <t>931619</t>
  </si>
  <si>
    <t>Staff Secretary Greater Detroit Resource Recovery</t>
  </si>
  <si>
    <t>931626</t>
  </si>
  <si>
    <t>Administrative Assistant Grade 2 Detroit Building</t>
  </si>
  <si>
    <t>931628</t>
  </si>
  <si>
    <t>Administrative Assistant Grade 2 Board of Ethnics</t>
  </si>
  <si>
    <t>931630</t>
  </si>
  <si>
    <t>Chief of Services and Infrastructure</t>
  </si>
  <si>
    <t>931640</t>
  </si>
  <si>
    <t>Chief Information Officer</t>
  </si>
  <si>
    <t>931801</t>
  </si>
  <si>
    <t>Director Neighborhood Commercial Revitalization</t>
  </si>
  <si>
    <t>931803</t>
  </si>
  <si>
    <t>Administrative AssistantNeighborhood Commercial Re</t>
  </si>
  <si>
    <t>931805</t>
  </si>
  <si>
    <t>Secretary Neighborhood Commercial Revitalization</t>
  </si>
  <si>
    <t>932001</t>
  </si>
  <si>
    <t>932002</t>
  </si>
  <si>
    <t>Executive Assistant To The Mayor 3</t>
  </si>
  <si>
    <t>Mayoral Appointees Exempt Level 3 and 4</t>
  </si>
  <si>
    <t>932003</t>
  </si>
  <si>
    <t>Executive Assistant To The Mayor 2</t>
  </si>
  <si>
    <t>Mayoral Appointees Level 2</t>
  </si>
  <si>
    <t>932004</t>
  </si>
  <si>
    <t>Executive Assistant To The Mayor 1</t>
  </si>
  <si>
    <t>Mayoral Appointees Level 1</t>
  </si>
  <si>
    <t>932005</t>
  </si>
  <si>
    <t>Assistant To The Mayor 2</t>
  </si>
  <si>
    <t>932006</t>
  </si>
  <si>
    <t>Deputy Mayor</t>
  </si>
  <si>
    <t>932007</t>
  </si>
  <si>
    <t>Assistant To The Mayor 1</t>
  </si>
  <si>
    <t>932008</t>
  </si>
  <si>
    <t>Executive Assistant To The Mayor 4</t>
  </si>
  <si>
    <t>932009</t>
  </si>
  <si>
    <t>Stenographer Receptionist</t>
  </si>
  <si>
    <t>932010</t>
  </si>
  <si>
    <t>Press Secretary</t>
  </si>
  <si>
    <t>932011</t>
  </si>
  <si>
    <t>Assistant To The Mayor 3</t>
  </si>
  <si>
    <t>932012</t>
  </si>
  <si>
    <t>932013</t>
  </si>
  <si>
    <t>Chief Of Staff DDOT</t>
  </si>
  <si>
    <t>932014</t>
  </si>
  <si>
    <t>Executive Management Team Mayors Office</t>
  </si>
  <si>
    <t>932015</t>
  </si>
  <si>
    <t>Executive Management Team Detroit Building Authority</t>
  </si>
  <si>
    <t>932020</t>
  </si>
  <si>
    <t>Call Center Director</t>
  </si>
  <si>
    <t>932030</t>
  </si>
  <si>
    <t>ITeam Executive Director</t>
  </si>
  <si>
    <t>932031</t>
  </si>
  <si>
    <t>ITeam Director Of Stakeholder Engagement And Polic</t>
  </si>
  <si>
    <t>932032</t>
  </si>
  <si>
    <t>Senior Strategist</t>
  </si>
  <si>
    <t>932033</t>
  </si>
  <si>
    <t>Senior Data Scientist</t>
  </si>
  <si>
    <t>932034</t>
  </si>
  <si>
    <t>Interdisciplinary Analyst</t>
  </si>
  <si>
    <t>932041</t>
  </si>
  <si>
    <t>Mayors Staff Secretary 1</t>
  </si>
  <si>
    <t>932042</t>
  </si>
  <si>
    <t>Coordinator Of Administrative Services</t>
  </si>
  <si>
    <t>932043</t>
  </si>
  <si>
    <t>Mayors Staff Secretary 2</t>
  </si>
  <si>
    <t>932044</t>
  </si>
  <si>
    <t>Mayors Staff Secretary 3</t>
  </si>
  <si>
    <t>932048</t>
  </si>
  <si>
    <t>Executive Assistant To The Mayor 5</t>
  </si>
  <si>
    <t>932080</t>
  </si>
  <si>
    <t>Director Butzel Family Center</t>
  </si>
  <si>
    <t>932081</t>
  </si>
  <si>
    <t>Service Coordinator Butzel Family Center</t>
  </si>
  <si>
    <t>932083</t>
  </si>
  <si>
    <t>Emergency Management Coordinator</t>
  </si>
  <si>
    <t>932201</t>
  </si>
  <si>
    <t>Fiscal Processing Manager Fire</t>
  </si>
  <si>
    <t>932206</t>
  </si>
  <si>
    <t>Budget Operations Manager Fire</t>
  </si>
  <si>
    <t>932301</t>
  </si>
  <si>
    <t>Director Of Neighborhood City Halls</t>
  </si>
  <si>
    <t>932302</t>
  </si>
  <si>
    <t>Deputy Director Of Neighborhood City Halls</t>
  </si>
  <si>
    <t>932304</t>
  </si>
  <si>
    <t>Community Affairs Manager</t>
  </si>
  <si>
    <t>932305</t>
  </si>
  <si>
    <t>Assistant Neighborhood City Hall Manager</t>
  </si>
  <si>
    <t>932306</t>
  </si>
  <si>
    <t>Administrative Aid Neighborhood City Halls</t>
  </si>
  <si>
    <t>932501</t>
  </si>
  <si>
    <t>Secretary To Board Of Police Commissioners</t>
  </si>
  <si>
    <t>932502</t>
  </si>
  <si>
    <t>Chief Investigator Police Commission</t>
  </si>
  <si>
    <t>932503</t>
  </si>
  <si>
    <t>Civilian Police Investigators UAW Local 212</t>
  </si>
  <si>
    <t>932504</t>
  </si>
  <si>
    <t>Director Of Police Personnel</t>
  </si>
  <si>
    <t>932505</t>
  </si>
  <si>
    <t>932506</t>
  </si>
  <si>
    <t>Investigator Police Commission Contractual</t>
  </si>
  <si>
    <t>932507</t>
  </si>
  <si>
    <t>Supervising Investigator Police Commission Citizen</t>
  </si>
  <si>
    <t>932508</t>
  </si>
  <si>
    <t>Supervising Investigator Police Commission</t>
  </si>
  <si>
    <t>932509</t>
  </si>
  <si>
    <t>Supervising Investigator Police Commission Quality</t>
  </si>
  <si>
    <t>932510</t>
  </si>
  <si>
    <t>Senior Investigator Police Commission</t>
  </si>
  <si>
    <t>932512</t>
  </si>
  <si>
    <t>Attorney To The Board Of Police Commissioners</t>
  </si>
  <si>
    <t>932610</t>
  </si>
  <si>
    <t>Intelligence Specialist</t>
  </si>
  <si>
    <t>941003</t>
  </si>
  <si>
    <t>Assistant Director DDOT OperationsMaintenance</t>
  </si>
  <si>
    <t>941004</t>
  </si>
  <si>
    <t>Assistant Director DDOT Administration</t>
  </si>
  <si>
    <t>950101</t>
  </si>
  <si>
    <t>Detroit Judicial Council Staff</t>
  </si>
  <si>
    <t>Field Engineers - Supervisor Unit</t>
  </si>
  <si>
    <t>999903</t>
  </si>
  <si>
    <t>Hired Equipment Overtime Rate</t>
  </si>
  <si>
    <t>999920</t>
  </si>
  <si>
    <t>OWL Regular Run</t>
  </si>
  <si>
    <t>999921</t>
  </si>
  <si>
    <t>Instructor Run</t>
  </si>
  <si>
    <t>999922</t>
  </si>
  <si>
    <t>OWL Instructor Run</t>
  </si>
  <si>
    <t>999931</t>
  </si>
  <si>
    <t>Truck Construction Five Cubic Yards Water Level</t>
  </si>
  <si>
    <t>999935</t>
  </si>
  <si>
    <t>Truck Construction And Maintenance Five Cubic Yard</t>
  </si>
  <si>
    <t>999998</t>
  </si>
  <si>
    <t>Contract Worker</t>
  </si>
  <si>
    <t>Department Metadata</t>
  </si>
  <si>
    <t>Department Code</t>
  </si>
  <si>
    <t>Department Nickname</t>
  </si>
  <si>
    <t>Department # - Department Name</t>
  </si>
  <si>
    <t>Department # - Department Nickname</t>
  </si>
  <si>
    <t>Department Category</t>
  </si>
  <si>
    <t>00</t>
  </si>
  <si>
    <t>Undesignated</t>
  </si>
  <si>
    <t>Airport Department</t>
  </si>
  <si>
    <t>Airport</t>
  </si>
  <si>
    <t>Enterprise</t>
  </si>
  <si>
    <t>Buildings, Safety, Engineering, &amp; Environmental Department</t>
  </si>
  <si>
    <t>Construction &amp; Demolition Department</t>
  </si>
  <si>
    <t>CAD</t>
  </si>
  <si>
    <t>Executive</t>
  </si>
  <si>
    <t>Debt Service &amp; Legacy Pension</t>
  </si>
  <si>
    <t>DSLP</t>
  </si>
  <si>
    <t>Department of Public Works</t>
  </si>
  <si>
    <t>DPW</t>
  </si>
  <si>
    <t>Detroit Department of Transportation</t>
  </si>
  <si>
    <t xml:space="preserve">Office of the Chief Financial Officer </t>
  </si>
  <si>
    <t>OCFO</t>
  </si>
  <si>
    <t>Detroit Fire Department</t>
  </si>
  <si>
    <t>Fire</t>
  </si>
  <si>
    <t>Detroit Health Department</t>
  </si>
  <si>
    <t>Health</t>
  </si>
  <si>
    <t>Human Resources Department</t>
  </si>
  <si>
    <t>Human Resources</t>
  </si>
  <si>
    <t>Civil Rights, Inclusion, &amp; Opportunity</t>
  </si>
  <si>
    <t>CRIO</t>
  </si>
  <si>
    <t>Department of Innovation &amp; Technology</t>
  </si>
  <si>
    <t>DoIT</t>
  </si>
  <si>
    <t>Law Department</t>
  </si>
  <si>
    <t>Law</t>
  </si>
  <si>
    <t>Mayor's Office</t>
  </si>
  <si>
    <t>Municipal Parking Department</t>
  </si>
  <si>
    <t>Parking</t>
  </si>
  <si>
    <t>Non-Departmental</t>
  </si>
  <si>
    <t>Non-Dept</t>
  </si>
  <si>
    <t>Housing &amp; Revitalization Department</t>
  </si>
  <si>
    <t>Housing</t>
  </si>
  <si>
    <t>Detroit Police Department</t>
  </si>
  <si>
    <t>Police</t>
  </si>
  <si>
    <t>Public Lighting Department</t>
  </si>
  <si>
    <t>PLD</t>
  </si>
  <si>
    <t>Planning &amp; Development Department</t>
  </si>
  <si>
    <t>PDD</t>
  </si>
  <si>
    <t>Department of Appeals &amp; Hearings</t>
  </si>
  <si>
    <t>DAH</t>
  </si>
  <si>
    <t>General Services Department</t>
  </si>
  <si>
    <t>GSD</t>
  </si>
  <si>
    <t>Water Department - Retail</t>
  </si>
  <si>
    <t>Water</t>
  </si>
  <si>
    <t>Sewerage Department - Retail</t>
  </si>
  <si>
    <t>Sewer</t>
  </si>
  <si>
    <t>Office of the Auditor General</t>
  </si>
  <si>
    <t>OAG</t>
  </si>
  <si>
    <t>Legislative</t>
  </si>
  <si>
    <t>Board of Zoning Appeals</t>
  </si>
  <si>
    <t>Zoning</t>
  </si>
  <si>
    <t>City Council</t>
  </si>
  <si>
    <t>Council</t>
  </si>
  <si>
    <t>Ombudsman</t>
  </si>
  <si>
    <t>Ombud</t>
  </si>
  <si>
    <t>Office of the Inspector General</t>
  </si>
  <si>
    <t>OIG</t>
  </si>
  <si>
    <t>36th District Court</t>
  </si>
  <si>
    <t>36D</t>
  </si>
  <si>
    <t>Judicial</t>
  </si>
  <si>
    <t>City Clerk</t>
  </si>
  <si>
    <t>Department of Elections</t>
  </si>
  <si>
    <t>Elections</t>
  </si>
  <si>
    <t>Detroit Public Library</t>
  </si>
  <si>
    <t>Strategic Hazard Intervention Espionage Logistics Directorate</t>
  </si>
  <si>
    <t>SHIELD</t>
  </si>
  <si>
    <t>Sample</t>
  </si>
  <si>
    <t>Arts Department</t>
  </si>
  <si>
    <t>Arts</t>
  </si>
  <si>
    <t>defunct</t>
  </si>
  <si>
    <t>Office of Budget</t>
  </si>
  <si>
    <t>Budget</t>
  </si>
  <si>
    <t>Civic Center Department</t>
  </si>
  <si>
    <t>Civic Center</t>
  </si>
  <si>
    <t>Detroit's Workforce Development Department</t>
  </si>
  <si>
    <t>DWDD</t>
  </si>
  <si>
    <t>Environmental Affairs</t>
  </si>
  <si>
    <t>Environment</t>
  </si>
  <si>
    <t>Detroit Historical Society</t>
  </si>
  <si>
    <t>Historical</t>
  </si>
  <si>
    <t>Human Services Department</t>
  </si>
  <si>
    <t>HSD</t>
  </si>
  <si>
    <t>Recreation Department</t>
  </si>
  <si>
    <t>Recreation</t>
  </si>
  <si>
    <t>Water Department</t>
  </si>
  <si>
    <t>H2O</t>
  </si>
  <si>
    <t>Sewerage Department</t>
  </si>
  <si>
    <t>Detroit Zoo</t>
  </si>
  <si>
    <t>Zoo</t>
  </si>
  <si>
    <t>Homeland Security Department</t>
  </si>
  <si>
    <t>Approp-CC</t>
  </si>
  <si>
    <t>Office of Mobility Innovation</t>
  </si>
  <si>
    <t>00146</t>
  </si>
  <si>
    <t>29201</t>
  </si>
  <si>
    <t>Office of the Assessor</t>
  </si>
  <si>
    <t>00060</t>
  </si>
  <si>
    <t>13824</t>
  </si>
  <si>
    <t>22002</t>
  </si>
  <si>
    <t>22009</t>
  </si>
  <si>
    <t>29231</t>
  </si>
  <si>
    <t>29232</t>
  </si>
  <si>
    <t>29234</t>
  </si>
  <si>
    <t>00059</t>
  </si>
  <si>
    <t>CFO's Office</t>
  </si>
  <si>
    <t>00058</t>
  </si>
  <si>
    <t>22004</t>
  </si>
  <si>
    <t>29230</t>
  </si>
  <si>
    <t>Office of the Controller</t>
  </si>
  <si>
    <t>00247</t>
  </si>
  <si>
    <t>Office of Contracting &amp; Procurement (OCP)</t>
  </si>
  <si>
    <t>00061</t>
  </si>
  <si>
    <t>21003</t>
  </si>
  <si>
    <t>29233</t>
  </si>
  <si>
    <t>00245</t>
  </si>
  <si>
    <t>14058</t>
  </si>
  <si>
    <t>29235</t>
  </si>
  <si>
    <t>29370</t>
  </si>
  <si>
    <t>Demolition Financial Team</t>
  </si>
  <si>
    <t>21200</t>
  </si>
  <si>
    <t>Demolition OCP Team</t>
  </si>
  <si>
    <t>Office of Development &amp; Grants</t>
  </si>
  <si>
    <t>13909</t>
  </si>
  <si>
    <t>20285</t>
  </si>
  <si>
    <t>20686</t>
  </si>
  <si>
    <t>20785</t>
  </si>
  <si>
    <t>20820</t>
  </si>
  <si>
    <t>22001</t>
  </si>
  <si>
    <t>29236</t>
  </si>
  <si>
    <t>OCFO GASB</t>
  </si>
  <si>
    <t>90004</t>
  </si>
  <si>
    <t>Office of Departmental Financial Services (ODFS)</t>
  </si>
  <si>
    <t>14057</t>
  </si>
  <si>
    <t>20507</t>
  </si>
  <si>
    <t>Office of the Treasury</t>
  </si>
  <si>
    <t>00063</t>
  </si>
  <si>
    <t>29352</t>
  </si>
  <si>
    <t>Project Clean Slate: Law Dept Grants</t>
  </si>
  <si>
    <t>21152</t>
  </si>
  <si>
    <t>21262</t>
  </si>
  <si>
    <t>Board of Ethics (BoE)</t>
  </si>
  <si>
    <t>10397</t>
  </si>
  <si>
    <t>28351</t>
  </si>
  <si>
    <t>Board of Police Commissioners (BoPC)</t>
  </si>
  <si>
    <t>20539</t>
  </si>
  <si>
    <t>25350</t>
  </si>
  <si>
    <t>Cultural Institutions Support: Charles H. Wright Museum</t>
  </si>
  <si>
    <t>05414</t>
  </si>
  <si>
    <t>20311</t>
  </si>
  <si>
    <t>21001</t>
  </si>
  <si>
    <t>21002</t>
  </si>
  <si>
    <t>26350</t>
  </si>
  <si>
    <t>Community Institutions Support: Childhood Education &amp; Enrichment Support (Goal Line)</t>
  </si>
  <si>
    <t>27352</t>
  </si>
  <si>
    <t>Cultural Institutions Support: Detroit Historical Museum</t>
  </si>
  <si>
    <t>12162</t>
  </si>
  <si>
    <t>20312</t>
  </si>
  <si>
    <t>20315</t>
  </si>
  <si>
    <t>Cultural Institutions Support: Detroit Zoo</t>
  </si>
  <si>
    <t>12161</t>
  </si>
  <si>
    <t>Cultural Institutions Support: Eastern Market</t>
  </si>
  <si>
    <t>13141</t>
  </si>
  <si>
    <t>Community Institutions Support: Income Tax Preparation for Residents (EITC)</t>
  </si>
  <si>
    <t>Media Services</t>
  </si>
  <si>
    <t>13125</t>
  </si>
  <si>
    <t>13366</t>
  </si>
  <si>
    <t>28352</t>
  </si>
  <si>
    <t>28353</t>
  </si>
  <si>
    <t>Non-Dept - Other</t>
  </si>
  <si>
    <t>00204</t>
  </si>
  <si>
    <t>04739</t>
  </si>
  <si>
    <t>05185</t>
  </si>
  <si>
    <t>10543</t>
  </si>
  <si>
    <t>11452</t>
  </si>
  <si>
    <t>13608</t>
  </si>
  <si>
    <t>20253</t>
  </si>
  <si>
    <t>20255</t>
  </si>
  <si>
    <t>20314</t>
  </si>
  <si>
    <t>20316</t>
  </si>
  <si>
    <t>20317</t>
  </si>
  <si>
    <t>20318</t>
  </si>
  <si>
    <t>20319</t>
  </si>
  <si>
    <t>20320</t>
  </si>
  <si>
    <t>20322</t>
  </si>
  <si>
    <t>20323</t>
  </si>
  <si>
    <t>20328</t>
  </si>
  <si>
    <t>20331</t>
  </si>
  <si>
    <t>20787</t>
  </si>
  <si>
    <t>20842</t>
  </si>
  <si>
    <t>20976</t>
  </si>
  <si>
    <t>20986</t>
  </si>
  <si>
    <t>21099</t>
  </si>
  <si>
    <t>Opioid Settlement</t>
  </si>
  <si>
    <t>21243</t>
  </si>
  <si>
    <t>22003</t>
  </si>
  <si>
    <t>22005</t>
  </si>
  <si>
    <t>22006</t>
  </si>
  <si>
    <t>22007</t>
  </si>
  <si>
    <t>22008</t>
  </si>
  <si>
    <t>22010</t>
  </si>
  <si>
    <t>22011</t>
  </si>
  <si>
    <t>22012</t>
  </si>
  <si>
    <t>22013</t>
  </si>
  <si>
    <t>22014</t>
  </si>
  <si>
    <t>22015</t>
  </si>
  <si>
    <t>22016</t>
  </si>
  <si>
    <t>Blight Remediation: Land Bank Operations</t>
  </si>
  <si>
    <t>26351</t>
  </si>
  <si>
    <t>Solide Waste Services Support</t>
  </si>
  <si>
    <t>26352</t>
  </si>
  <si>
    <t>Transportation Services Support: DTC Contributions for Operations</t>
  </si>
  <si>
    <t>27351</t>
  </si>
  <si>
    <t>Transportation Services Support: DDoT Contribution for Operations</t>
  </si>
  <si>
    <t>Transportation Services Support: DDoT Contribution for Legacy Debt</t>
  </si>
  <si>
    <t>Transportation Services Support: Airport Contribution for Operations</t>
  </si>
  <si>
    <t>Transportation Services Support: Detroit Port Authority</t>
  </si>
  <si>
    <t>28354</t>
  </si>
  <si>
    <t>29130</t>
  </si>
  <si>
    <t>29310</t>
  </si>
  <si>
    <t>29350</t>
  </si>
  <si>
    <t>Detroit Building Authority (DBA)</t>
  </si>
  <si>
    <t>29351</t>
  </si>
  <si>
    <t>29353</t>
  </si>
  <si>
    <t>90060</t>
  </si>
  <si>
    <t>90061</t>
  </si>
  <si>
    <t>Project Clean Slate: Operations</t>
  </si>
  <si>
    <t>27350</t>
  </si>
  <si>
    <t>Project Clean Slate: Immigration Task Force</t>
  </si>
  <si>
    <t>Project Clean Slate: Reparations Task Force</t>
  </si>
  <si>
    <t>28320</t>
  </si>
  <si>
    <t>Retiree Protection Fund</t>
  </si>
  <si>
    <t>Over-Assessment Program</t>
  </si>
  <si>
    <t>20866</t>
  </si>
  <si>
    <t>Affordable Housing Fund</t>
  </si>
  <si>
    <t>26364</t>
  </si>
  <si>
    <t>JET Team</t>
  </si>
  <si>
    <t>00595</t>
  </si>
  <si>
    <t>00597</t>
  </si>
  <si>
    <t>13837</t>
  </si>
  <si>
    <t>20494</t>
  </si>
  <si>
    <t>20619</t>
  </si>
  <si>
    <t>27360</t>
  </si>
  <si>
    <t>JET Team: DEGC</t>
  </si>
  <si>
    <t>27361</t>
  </si>
  <si>
    <t>JET Team: Detroit at Work</t>
  </si>
  <si>
    <t>Fund Metadata</t>
  </si>
  <si>
    <t>Fund #</t>
  </si>
  <si>
    <t>Fund Code</t>
  </si>
  <si>
    <t>Fund # - Fund Name</t>
  </si>
  <si>
    <t>Fund Type</t>
  </si>
  <si>
    <t>Fund Group</t>
  </si>
  <si>
    <t>Fund Class</t>
  </si>
  <si>
    <t>0195</t>
  </si>
  <si>
    <t>GASB 34 AIR Grant</t>
  </si>
  <si>
    <t>Non-General</t>
  </si>
  <si>
    <t>0295</t>
  </si>
  <si>
    <t>GASB 34 FIR Grant</t>
  </si>
  <si>
    <t>0395</t>
  </si>
  <si>
    <t>GASB 34 GSD Grant</t>
  </si>
  <si>
    <t>0495</t>
  </si>
  <si>
    <t>GASB 34 HLT Grant</t>
  </si>
  <si>
    <t>0595</t>
  </si>
  <si>
    <t>GASB 34 HLS Grant</t>
  </si>
  <si>
    <t>0695</t>
  </si>
  <si>
    <t>GASB 34 MAY-OFF Grant</t>
  </si>
  <si>
    <t>0895</t>
  </si>
  <si>
    <t>GASB 34 H&amp;RD Grant 2108</t>
  </si>
  <si>
    <t>General Fund</t>
  </si>
  <si>
    <t>General</t>
  </si>
  <si>
    <t>Governmental Fund Type</t>
  </si>
  <si>
    <t>General Fund Group</t>
  </si>
  <si>
    <t>General Fund Class</t>
  </si>
  <si>
    <t>Risk Management Fund</t>
  </si>
  <si>
    <t>Quality of Life Fund</t>
  </si>
  <si>
    <t>Blight Remediation Fund</t>
  </si>
  <si>
    <t>Blight</t>
  </si>
  <si>
    <t>Gordie Howe International Bridge (GHIB) Project</t>
  </si>
  <si>
    <t>Budget Stabilization Reserve</t>
  </si>
  <si>
    <t>PLD Decommissioning Reserve Fund</t>
  </si>
  <si>
    <t>General GASB34 Fund</t>
  </si>
  <si>
    <t>GASB 34 GHIB Project Fund 1004</t>
  </si>
  <si>
    <t>GASB 34 DPW Grant</t>
  </si>
  <si>
    <t>GASB 34 REC Grant</t>
  </si>
  <si>
    <t>GASB 34 ENVAFFRS Grant</t>
  </si>
  <si>
    <t>GASB 34 Qulty of Life</t>
  </si>
  <si>
    <t>GASB 34 H&amp;RD Grant 2116</t>
  </si>
  <si>
    <t>Block Grant</t>
  </si>
  <si>
    <t>Special Revenue Fund Group</t>
  </si>
  <si>
    <t>Community Dev Block Grant Fund Class</t>
  </si>
  <si>
    <t>UDAG and Discretionary Grants</t>
  </si>
  <si>
    <t>Sec 108 Loans-Developments</t>
  </si>
  <si>
    <t>Capital Projects Fund Group</t>
  </si>
  <si>
    <t>Urban Renewal Fund Class</t>
  </si>
  <si>
    <t>Neighborhood Stabilization Program</t>
  </si>
  <si>
    <t>Neighborhood Stabilization Program III</t>
  </si>
  <si>
    <t>Choice Neighborhoods Implementation Grant</t>
  </si>
  <si>
    <t>BLOCK GRANT GASB34 FUND</t>
  </si>
  <si>
    <t>UDAG GASB34 FUND</t>
  </si>
  <si>
    <t>Airport Grants Fund</t>
  </si>
  <si>
    <t>OGM Grants Fund Class</t>
  </si>
  <si>
    <t>Fire Grants Fund</t>
  </si>
  <si>
    <t>General Services Dept. Grants Fund</t>
  </si>
  <si>
    <t>Health Grants Fund</t>
  </si>
  <si>
    <t>Homeland Security Grants Fund</t>
  </si>
  <si>
    <t>Mayor's Office Grants Fund</t>
  </si>
  <si>
    <t>Office of Grants Management Grants Fund</t>
  </si>
  <si>
    <t>Planning &amp; Development Dept. Grants Fund</t>
  </si>
  <si>
    <t>Public Lighting Dept. Grants Fund</t>
  </si>
  <si>
    <t>Police Grants Fund</t>
  </si>
  <si>
    <t>Dept. of Public Works Grants Fund</t>
  </si>
  <si>
    <t>Detroit Dept. of Transportation Grants Fund</t>
  </si>
  <si>
    <t>Environmental Affairs Grants</t>
  </si>
  <si>
    <t>HRD CDBG</t>
  </si>
  <si>
    <t>Planning &amp; Development Grants</t>
  </si>
  <si>
    <t>Dept of Elections</t>
  </si>
  <si>
    <t>City Council Grants</t>
  </si>
  <si>
    <t>FY2020 MIDC GRANT</t>
  </si>
  <si>
    <t>GASB34 Police Grant</t>
  </si>
  <si>
    <t>Construction Code Fund</t>
  </si>
  <si>
    <t>Construction Code Fund Class</t>
  </si>
  <si>
    <t>Fire Escrow Demolitions</t>
  </si>
  <si>
    <t>Fire Recovery Fund</t>
  </si>
  <si>
    <t>B&amp;S GASB34 FUND</t>
  </si>
  <si>
    <t>Drug Law Enforcement Fund</t>
  </si>
  <si>
    <t>Drug Law Enforcement Fund Class</t>
  </si>
  <si>
    <t>Federal Forfeitures Funds</t>
  </si>
  <si>
    <t>GASB34 Fund Drug Law Enforcement</t>
  </si>
  <si>
    <t>Empowerment Zone-Title XX</t>
  </si>
  <si>
    <t>Empowerment Zone Fund Class</t>
  </si>
  <si>
    <t>Library Fund Class</t>
  </si>
  <si>
    <t>Burton Endowment Fund</t>
  </si>
  <si>
    <t>Biddle Endowment Fund</t>
  </si>
  <si>
    <t>Louise Webber O'brien Endowment Fund</t>
  </si>
  <si>
    <t>Walus Endowment Fund</t>
  </si>
  <si>
    <t>Ulveling Endowment Fund</t>
  </si>
  <si>
    <t>Grants &amp; Gift Account Fund</t>
  </si>
  <si>
    <t>State of Michigan Coop-Grant Fund</t>
  </si>
  <si>
    <t>JEBA-Financial</t>
  </si>
  <si>
    <t>-</t>
  </si>
  <si>
    <t>LIB GASB34 FUND</t>
  </si>
  <si>
    <t>Quality of Life – Special Revenue</t>
  </si>
  <si>
    <t>Quality of Life Loan</t>
  </si>
  <si>
    <t>Quality of Life GASB 34 FUND</t>
  </si>
  <si>
    <t>Job Training Partnership Act New</t>
  </si>
  <si>
    <t>Federal Employment and Training Fund Class</t>
  </si>
  <si>
    <t>Wayne County-Dept of Soc Srvcs</t>
  </si>
  <si>
    <t>HUD-Youth Build 94-95</t>
  </si>
  <si>
    <t>Welfare Reform Grant</t>
  </si>
  <si>
    <t>Employment Services Grant</t>
  </si>
  <si>
    <t>Special Emp &amp; Train Proj</t>
  </si>
  <si>
    <t>WORKFORCE INVESTMENT ACT</t>
  </si>
  <si>
    <t>Reed Act Grant</t>
  </si>
  <si>
    <t>Temporary Assistance for Needy Families (TANF)</t>
  </si>
  <si>
    <t>Detroit Workforce Development Department (DWDD)-Federal Funds</t>
  </si>
  <si>
    <t>Wagner Peyer</t>
  </si>
  <si>
    <t>Non-Compliance Fees</t>
  </si>
  <si>
    <t>Workforce Investment Act (WIA)</t>
  </si>
  <si>
    <t>Reed Act II</t>
  </si>
  <si>
    <t>Compliance Fees</t>
  </si>
  <si>
    <t>GASB34 Federal Employment and Training Fund</t>
  </si>
  <si>
    <t>Major Street</t>
  </si>
  <si>
    <t>Major and Local Streets Fund Class</t>
  </si>
  <si>
    <t>Local Streets</t>
  </si>
  <si>
    <t>PA 48 2002 Fund</t>
  </si>
  <si>
    <t>Solid Waste Mngmnt Class</t>
  </si>
  <si>
    <t>GASB34 Major Streets</t>
  </si>
  <si>
    <t>GASB34 Local Streets</t>
  </si>
  <si>
    <t>Solid Waste Management</t>
  </si>
  <si>
    <t>GASB34 DPW Solid Waste Fund</t>
  </si>
  <si>
    <t>NSD General Programs July-83</t>
  </si>
  <si>
    <t>Human Services Development Fund Class</t>
  </si>
  <si>
    <t>General Program Grants</t>
  </si>
  <si>
    <t>Head Start</t>
  </si>
  <si>
    <t>NSD Drug Treatment Prog 81-82</t>
  </si>
  <si>
    <t>Head Start Program</t>
  </si>
  <si>
    <t>NSD Heat Bank</t>
  </si>
  <si>
    <t>Community Programs 85-86</t>
  </si>
  <si>
    <t>Drug Treatment 85-86</t>
  </si>
  <si>
    <t>Headstart 85-86</t>
  </si>
  <si>
    <t>NSD Main CSA Grant</t>
  </si>
  <si>
    <t>CSA Main Grant PY 80-81</t>
  </si>
  <si>
    <t>CSBG Main Grant PY 81-82</t>
  </si>
  <si>
    <t>CSBG Main Grant PY 82-83</t>
  </si>
  <si>
    <t>CSBG Main Grant 83-84</t>
  </si>
  <si>
    <t>CSBG Main Grant 85-86</t>
  </si>
  <si>
    <t>CSBG Main Grant 94-95</t>
  </si>
  <si>
    <t>Senior Aides Program-Manpower Sr Citizen</t>
  </si>
  <si>
    <t>UCACFP(United Children &amp; Adult Care Food Program)</t>
  </si>
  <si>
    <t>General Grants</t>
  </si>
  <si>
    <t>General Grants Fund Class</t>
  </si>
  <si>
    <t>Skillman Grant-Parent Educ</t>
  </si>
  <si>
    <t>Skillman Grant-Leisure Educ</t>
  </si>
  <si>
    <t>Skillman Grant-Info Tech Plan</t>
  </si>
  <si>
    <t>Local Law Enforcement Grant</t>
  </si>
  <si>
    <t>Environmental Response Program</t>
  </si>
  <si>
    <t>Michigan Community Health Grants</t>
  </si>
  <si>
    <t>Targeted Business Development Fund</t>
  </si>
  <si>
    <t>Recreation Activity Fund</t>
  </si>
  <si>
    <t>General Grants GASB34 Fund</t>
  </si>
  <si>
    <t>ARRA-DOE WEATHERIZATION</t>
  </si>
  <si>
    <t>ARRA-09 Fund Class</t>
  </si>
  <si>
    <t>ARRA-DHHS HEADSTART/EARLY HEADSTART</t>
  </si>
  <si>
    <t>ARRA-DHHS COMMUNITY SERVICE BLOCK GRANT(CSBG)</t>
  </si>
  <si>
    <t>ARRA-HUD HPRP</t>
  </si>
  <si>
    <t>ARRA-MDLEG-WIA</t>
  </si>
  <si>
    <t>ARRA-DCH-BJA-2009 Police</t>
  </si>
  <si>
    <t>ARRA -DOJ-COPS Hiring 2009 Police</t>
  </si>
  <si>
    <t>ARRA-HUD-CDBG-R Grant -PDD</t>
  </si>
  <si>
    <t>ARRA -DOE-EECBG-GSD-DBA</t>
  </si>
  <si>
    <t>ARRA-Neighborhood Stabilization Program II</t>
  </si>
  <si>
    <t>ARRA GASB34 Fund</t>
  </si>
  <si>
    <t>Renewable Energy &amp; Energy Optimization PA 295 Fund</t>
  </si>
  <si>
    <t>Renewable Energy &amp; Energy Optimization PA 295 Fund Class</t>
  </si>
  <si>
    <t>Clean Energy Coalition Grant</t>
  </si>
  <si>
    <t>EnergyWise Rebates</t>
  </si>
  <si>
    <t>Homeless Initiatives Project</t>
  </si>
  <si>
    <t>Support Housing and Homeles Intiatives Fund Class</t>
  </si>
  <si>
    <t>Supportive Housing Program</t>
  </si>
  <si>
    <t>Shelter Care Plus Grant</t>
  </si>
  <si>
    <t>Other Special Revenue Fund</t>
  </si>
  <si>
    <t>Covid-19 Revenue Fund</t>
  </si>
  <si>
    <t>American Rescue Plan Act-ARP</t>
  </si>
  <si>
    <t>GASB 34 COVID-19 Grants</t>
  </si>
  <si>
    <t>Sinking Interest &amp; Redemption</t>
  </si>
  <si>
    <t>General Debt Service Fund Group</t>
  </si>
  <si>
    <t>General Debt Service Fund Class</t>
  </si>
  <si>
    <t>Convention Facility Debt Service</t>
  </si>
  <si>
    <t>Non G. O. Bond Debt Service Activities Fund</t>
  </si>
  <si>
    <t>Gen Public Improvement-Bonds</t>
  </si>
  <si>
    <t>General Capital Projects Fund Class</t>
  </si>
  <si>
    <t>Gen Public Imp-Tax, Rev &amp; Grant</t>
  </si>
  <si>
    <t>General Obligation Bond Fund</t>
  </si>
  <si>
    <t>Gen Obl Bond Fund-Series 1988A</t>
  </si>
  <si>
    <t>Capital Imp Fund-Tiger Stadium</t>
  </si>
  <si>
    <t>Gen Obl Bond Fund-Series 1989A</t>
  </si>
  <si>
    <t>Gen Obl Bond Fund-Series 1990A</t>
  </si>
  <si>
    <t>Gen Obl Bond Fund-Series 1991</t>
  </si>
  <si>
    <t>MSHDA Housing Development</t>
  </si>
  <si>
    <t>Gen Obl Bond Fund-Series 1993</t>
  </si>
  <si>
    <t>Casino Land Acquisition Fund #1</t>
  </si>
  <si>
    <t>Gen Obl Bond Fund-Series 2007</t>
  </si>
  <si>
    <t>General Obligation Bonds - Series 2010</t>
  </si>
  <si>
    <t>Gen Obl Bond Fund-Series 2009</t>
  </si>
  <si>
    <t>GO Bond FY 2009-10</t>
  </si>
  <si>
    <t>Charles H Wright Museum Improvements</t>
  </si>
  <si>
    <t>Detroit Historical Museum Improvements</t>
  </si>
  <si>
    <t>Municipal Facilities</t>
  </si>
  <si>
    <t>Museums, Libraries, Recreation, &amp; Other Cultural Facilities</t>
  </si>
  <si>
    <t>Neighborhood Redev, Housing Rehab, &amp; Econ Dev</t>
  </si>
  <si>
    <t>Public Lighting Improvements Fund</t>
  </si>
  <si>
    <t>Public Lighting Improvements</t>
  </si>
  <si>
    <t>Public Safety Facilities Fund</t>
  </si>
  <si>
    <t>Public Safety Facilities - Police, Fire, EMS, Health</t>
  </si>
  <si>
    <t>Public Safety Facilities - Other Municipal</t>
  </si>
  <si>
    <t>Recreation, Zoo, &amp; Cultural Facilities Improvements</t>
  </si>
  <si>
    <t>Transportation Facilities &amp; Vehicle Procurement</t>
  </si>
  <si>
    <t>Transportation Facilities</t>
  </si>
  <si>
    <t>City of Detroit Capital Projects</t>
  </si>
  <si>
    <t>Sidewalk - Revolving</t>
  </si>
  <si>
    <t>CED Urban Renewal</t>
  </si>
  <si>
    <t>Consol CED Project Expenditure</t>
  </si>
  <si>
    <t>CED Special Rehab Loan and Grant</t>
  </si>
  <si>
    <t>Central Business District No 1</t>
  </si>
  <si>
    <t>Elmwood Park No 1</t>
  </si>
  <si>
    <t>Wholesale Distribution No 1</t>
  </si>
  <si>
    <t>Research Park West</t>
  </si>
  <si>
    <t>Central Business District No 5</t>
  </si>
  <si>
    <t>West Side Industrial No 2</t>
  </si>
  <si>
    <t>University City No 2</t>
  </si>
  <si>
    <t>Medical Center No 3</t>
  </si>
  <si>
    <t>North Industrial</t>
  </si>
  <si>
    <t>Elmwood Park No 3</t>
  </si>
  <si>
    <t>Sheridan Place</t>
  </si>
  <si>
    <t>Myrtle Humboldt</t>
  </si>
  <si>
    <t>Jefferson Chalmers</t>
  </si>
  <si>
    <t>Virginia Park</t>
  </si>
  <si>
    <t>Forest Park No 2</t>
  </si>
  <si>
    <t>Central Industrial Park Project</t>
  </si>
  <si>
    <t>Special Hsg Rehab Programs</t>
  </si>
  <si>
    <t>Jefferson/Conner Project</t>
  </si>
  <si>
    <t>Jeff/Conner Acquisition Escrow</t>
  </si>
  <si>
    <t>Airport Receiving</t>
  </si>
  <si>
    <t>Proprietary Fund Type</t>
  </si>
  <si>
    <t>Enterprise Fund Group</t>
  </si>
  <si>
    <t>Airport Fund Class</t>
  </si>
  <si>
    <t>Airport Operation and Maint</t>
  </si>
  <si>
    <t>Airport Improvement</t>
  </si>
  <si>
    <t>Airport Land Aquisition Project</t>
  </si>
  <si>
    <t>Airport GASB34 Fund</t>
  </si>
  <si>
    <t>Parking Revenue</t>
  </si>
  <si>
    <t>Municipal Parking Fund Class</t>
  </si>
  <si>
    <t>Parking Rev</t>
  </si>
  <si>
    <t>Parking Operating</t>
  </si>
  <si>
    <t>Parking Acquisition</t>
  </si>
  <si>
    <t>Parking System Program Reserve</t>
  </si>
  <si>
    <t>Parking Debt Service Fund</t>
  </si>
  <si>
    <t>Operations and Contingency Reser</t>
  </si>
  <si>
    <t>Parking Debt Service Reserve</t>
  </si>
  <si>
    <t>MPD GASB34 Fund</t>
  </si>
  <si>
    <t>Housing Fund Class</t>
  </si>
  <si>
    <t>Housing Genl Fd Modernization</t>
  </si>
  <si>
    <t>Housing Drug Elimination Prog</t>
  </si>
  <si>
    <t>Section 8-Exist/Mod Rehab/Prog</t>
  </si>
  <si>
    <t>Transportation Operation</t>
  </si>
  <si>
    <t>Transportation Fund Class</t>
  </si>
  <si>
    <t>Trans Equip Purchase &amp; Constr</t>
  </si>
  <si>
    <t>Transportation Grants Fund</t>
  </si>
  <si>
    <t>DDOT GASB34 FUND</t>
  </si>
  <si>
    <t>Sewage Bond Reserve Fund</t>
  </si>
  <si>
    <t>Sewage Disposal Fund Class</t>
  </si>
  <si>
    <t>Sewage Receiving</t>
  </si>
  <si>
    <t>Sewage Operation and Maintenance</t>
  </si>
  <si>
    <t>Sewage Bond and Intrerest</t>
  </si>
  <si>
    <t>Sewage Improvement</t>
  </si>
  <si>
    <t>Sewage Bond</t>
  </si>
  <si>
    <t>Swge-Extraord Repairs and Replmt</t>
  </si>
  <si>
    <t>Sewage Bond Fund-Series 1989</t>
  </si>
  <si>
    <t>Sewage Bond Fund-Series 1991</t>
  </si>
  <si>
    <t>Sewage Escrow Fund-Ord 27-86</t>
  </si>
  <si>
    <t>State Revolving Loan Fund</t>
  </si>
  <si>
    <t>Sewage Bond Fund-Series 1993A</t>
  </si>
  <si>
    <t>Sewage Bond Fund-Series 1995</t>
  </si>
  <si>
    <t>Sewage Bond Fund-Series 1997A</t>
  </si>
  <si>
    <t>Escrow-Condemnation</t>
  </si>
  <si>
    <t>Sewage Bond Fund-Series 1999</t>
  </si>
  <si>
    <t>Sewage Bond Fund-Series 2001</t>
  </si>
  <si>
    <t>Sewerage Bond Fund Series 2003</t>
  </si>
  <si>
    <t>SEWERAGE BOND FUND SERIES 2005</t>
  </si>
  <si>
    <t>Sewerage Bond Fund Series 2006</t>
  </si>
  <si>
    <t>Sewer Operating Reserve Fund</t>
  </si>
  <si>
    <t>Sewerage Bond Fund 2012</t>
  </si>
  <si>
    <t>Sewerage Bond Fund Series 2015</t>
  </si>
  <si>
    <t>DWSD PAYROLL-SEASONAL</t>
  </si>
  <si>
    <t>SEWER SECOND LIEN BOND RESERVE FUND</t>
  </si>
  <si>
    <t>SEWER SRF JR LIEN RESERVE FUND</t>
  </si>
  <si>
    <t>Sewer Surplus Fund</t>
  </si>
  <si>
    <t>Water Bond Reserve Fund</t>
  </si>
  <si>
    <t>Water Fund Class</t>
  </si>
  <si>
    <t>Water Receiving</t>
  </si>
  <si>
    <t>Water Operation and Maintenance</t>
  </si>
  <si>
    <t>Water Bond and Interest</t>
  </si>
  <si>
    <t>Water Cons Bond Fund-Series 1998</t>
  </si>
  <si>
    <t>Water Construction Bond</t>
  </si>
  <si>
    <t>Water Improvement &amp; Extension</t>
  </si>
  <si>
    <t>Water Bond Fund-Series 1993</t>
  </si>
  <si>
    <t>Water Extraord Repair and Replmt</t>
  </si>
  <si>
    <t>Water Escrow Fund-Ord 32-85</t>
  </si>
  <si>
    <t>Water Bond Fund-Series 1990</t>
  </si>
  <si>
    <t>Water Bond Fund-Series 1992</t>
  </si>
  <si>
    <t>Water Bond Fund-Series 1995</t>
  </si>
  <si>
    <t>Water Bond Fund-Series 1997</t>
  </si>
  <si>
    <t>Water Bond Fund-Series 1999</t>
  </si>
  <si>
    <t>Water Bond Fund-Series 2001</t>
  </si>
  <si>
    <t>Water Bond Fund-Series 2003</t>
  </si>
  <si>
    <t>WATER BOND FUND SERIES 2005</t>
  </si>
  <si>
    <t>Water Bond Fund Series 2006</t>
  </si>
  <si>
    <t>Water Bond Fund Series 2011</t>
  </si>
  <si>
    <t>Water Operating Reserve Fund</t>
  </si>
  <si>
    <t>Drinking Water Revolving Fund</t>
  </si>
  <si>
    <t>WATER SECOND LIEN BOND RESERVE FUND</t>
  </si>
  <si>
    <t>Water Surplus Fund</t>
  </si>
  <si>
    <t>PLD GASB34 FUND</t>
  </si>
  <si>
    <t>Lighting Fund Class</t>
  </si>
  <si>
    <t>DWSD - R - Water</t>
  </si>
  <si>
    <t>DWSD - R - Water Fund Class</t>
  </si>
  <si>
    <t>WDWSD-R Imp &amp; Ext</t>
  </si>
  <si>
    <t>WDWSDR 2011 Bond Fund</t>
  </si>
  <si>
    <t>WDWSD-R W  Bond Fund  2016</t>
  </si>
  <si>
    <t>WDWSD- R Wtr 2020 Bond Fund</t>
  </si>
  <si>
    <t>DWSD-R Wtr GASB34</t>
  </si>
  <si>
    <t>DWSD - R - Sewer</t>
  </si>
  <si>
    <t>DWSD - R - Sewer Fund Class</t>
  </si>
  <si>
    <t>SDWSD-R Imp &amp; Ext</t>
  </si>
  <si>
    <t>SDWSDR 2015 Bond Fund</t>
  </si>
  <si>
    <t>SDWSD -R Swr Bond Fund</t>
  </si>
  <si>
    <t>DWSD-R Swr GASB34</t>
  </si>
  <si>
    <t>Fleet Management Fund</t>
  </si>
  <si>
    <t>Internal Service Fund Group</t>
  </si>
  <si>
    <t>Internal Service Fund Class</t>
  </si>
  <si>
    <t>Motor Vehicle Fund</t>
  </si>
  <si>
    <t>GASB34 Motor Vehicle Fund</t>
  </si>
  <si>
    <t>Cemetary</t>
  </si>
  <si>
    <t>Permanent Fund Group</t>
  </si>
  <si>
    <t>Permanent Fund Class</t>
  </si>
  <si>
    <t>General Retirement</t>
  </si>
  <si>
    <t>Fudiciary Fund Type</t>
  </si>
  <si>
    <t>Pension Fund Group</t>
  </si>
  <si>
    <t>General Retirement Fund</t>
  </si>
  <si>
    <t>Prop Tax Receiving Fund</t>
  </si>
  <si>
    <t>GENERAL RETIREMENT SYSTEM SERVICE CORPORATION</t>
  </si>
  <si>
    <t>Police and Firemen Retirement</t>
  </si>
  <si>
    <t>Police and Firemen Fund Class</t>
  </si>
  <si>
    <t>POLICE &amp; FIRE RETIREMENT SYSTEM SERVICE CORPORATION</t>
  </si>
  <si>
    <t>Employees Benefit Plan</t>
  </si>
  <si>
    <t>Trust and Agency Fund Group</t>
  </si>
  <si>
    <t>Trust Fund Class</t>
  </si>
  <si>
    <t>Disability Income Protection Plan</t>
  </si>
  <si>
    <t>Employee Death Benefit</t>
  </si>
  <si>
    <t>Other Trust and Agency</t>
  </si>
  <si>
    <t>Cemetery Trust</t>
  </si>
  <si>
    <t>Fire Insurance Escrow-Pa 495</t>
  </si>
  <si>
    <t>Retiree Protection Trust Fund</t>
  </si>
  <si>
    <t>Condemnation Awards Fund</t>
  </si>
  <si>
    <t>Deffered Compensation Fund</t>
  </si>
  <si>
    <t>General Long Term Debt Account Group</t>
  </si>
  <si>
    <t>Account Groups Type</t>
  </si>
  <si>
    <t>General LTD Account Group</t>
  </si>
  <si>
    <t>General Long Term Debt Account Class</t>
  </si>
  <si>
    <t>General Fixed Asset Account Group</t>
  </si>
  <si>
    <t>General FA Account Group</t>
  </si>
  <si>
    <t>General Fixed Asset Account Class</t>
  </si>
  <si>
    <t>Downtown Development Auth</t>
  </si>
  <si>
    <t>Component Units Type</t>
  </si>
  <si>
    <t>Component Units Fund Group</t>
  </si>
  <si>
    <t>Component Units - Special Reserve</t>
  </si>
  <si>
    <t>Economic Development Auth</t>
  </si>
  <si>
    <t>Local Devl Finance Auth</t>
  </si>
  <si>
    <t>Museum of African Amer Hist</t>
  </si>
  <si>
    <t>Tax Increment Financing Authority</t>
  </si>
  <si>
    <t>LOCAL DEVELOPMENT FINANCING AUTHORITY</t>
  </si>
  <si>
    <t>Detroit Transp Corporation</t>
  </si>
  <si>
    <t>Component Units - Proprietary</t>
  </si>
  <si>
    <t>Greater Det Res Recov Auth</t>
  </si>
  <si>
    <t>DBA -Governmental Capital Projects</t>
  </si>
  <si>
    <t>Component Units - Blended</t>
  </si>
  <si>
    <t>DBA -Adm. &amp; S.A.M. Projects</t>
  </si>
  <si>
    <t>DBA -Airport Capital Projects</t>
  </si>
  <si>
    <t>DBA -Parking Capital Projects</t>
  </si>
  <si>
    <t>DBA -Debt Service-Madison Court Building</t>
  </si>
  <si>
    <t>GDRRA Financials</t>
  </si>
  <si>
    <t>Public Lighting Authority</t>
  </si>
  <si>
    <t>GASB 34 GDRRA FUND</t>
  </si>
  <si>
    <t>Pooled Cash Disbursement Fund</t>
  </si>
  <si>
    <t>Appropriation Metadata</t>
  </si>
  <si>
    <t>Appropriation #</t>
  </si>
  <si>
    <t>Appropriation Code</t>
  </si>
  <si>
    <t>Appropriation # - Appropriation Name</t>
  </si>
  <si>
    <t>Outcome Category</t>
  </si>
  <si>
    <t>00000</t>
  </si>
  <si>
    <t>Undefined Appropriations</t>
  </si>
  <si>
    <t>Not Yet Reclassified</t>
  </si>
  <si>
    <t>00005</t>
  </si>
  <si>
    <t>Arts Museum Programs</t>
  </si>
  <si>
    <t>00008</t>
  </si>
  <si>
    <t>Administration_old</t>
  </si>
  <si>
    <t>00011</t>
  </si>
  <si>
    <t>Cobo Center</t>
  </si>
  <si>
    <t>00014</t>
  </si>
  <si>
    <t>HRD Community Development</t>
  </si>
  <si>
    <t>00015</t>
  </si>
  <si>
    <t>HRD Real Estate</t>
  </si>
  <si>
    <t>00024</t>
  </si>
  <si>
    <t>DoIT Administration &amp; Operations</t>
  </si>
  <si>
    <t>00028</t>
  </si>
  <si>
    <t>DPW Administration</t>
  </si>
  <si>
    <t>00034</t>
  </si>
  <si>
    <t>Solid Waste Management_old</t>
  </si>
  <si>
    <t>00035</t>
  </si>
  <si>
    <t>DPW Refuse Collection</t>
  </si>
  <si>
    <t>00037</t>
  </si>
  <si>
    <t>Street Cleaning</t>
  </si>
  <si>
    <t>00038</t>
  </si>
  <si>
    <t>DPW Vacant Lot Clean-up</t>
  </si>
  <si>
    <t>00039</t>
  </si>
  <si>
    <t>Rodent Control</t>
  </si>
  <si>
    <t>00040</t>
  </si>
  <si>
    <t>Refuse Disposal 40</t>
  </si>
  <si>
    <t>00041</t>
  </si>
  <si>
    <t>Street Maintenance</t>
  </si>
  <si>
    <t>00042</t>
  </si>
  <si>
    <t>Paved Street Maintenance</t>
  </si>
  <si>
    <t>00043</t>
  </si>
  <si>
    <t>Transportation Engineering Division</t>
  </si>
  <si>
    <t>00044</t>
  </si>
  <si>
    <t>Transportation Sign Shop</t>
  </si>
  <si>
    <t>00046</t>
  </si>
  <si>
    <t>Equipment Maintenance</t>
  </si>
  <si>
    <t>00047</t>
  </si>
  <si>
    <t>Yard Operation</t>
  </si>
  <si>
    <t>00048</t>
  </si>
  <si>
    <t>Special Projects</t>
  </si>
  <si>
    <t>00049</t>
  </si>
  <si>
    <t>Reimbursed</t>
  </si>
  <si>
    <t>00051</t>
  </si>
  <si>
    <t>Vehicle Management</t>
  </si>
  <si>
    <t>00052</t>
  </si>
  <si>
    <t>Stores and Supplies</t>
  </si>
  <si>
    <t>00055</t>
  </si>
  <si>
    <t>Automotive Purchases</t>
  </si>
  <si>
    <t>OCFO Office of the Chief Financial Officer</t>
  </si>
  <si>
    <t>OCFO Office of Budget</t>
  </si>
  <si>
    <t>OCFO Office of the Assessor</t>
  </si>
  <si>
    <t>OCFO Office of Contracting &amp; Procurement</t>
  </si>
  <si>
    <t>OCFO Office of the Treasury</t>
  </si>
  <si>
    <t>00064</t>
  </si>
  <si>
    <t>Fire Executive Management &amp; Support</t>
  </si>
  <si>
    <t>00065</t>
  </si>
  <si>
    <t>Fire Ordinance Enforcement</t>
  </si>
  <si>
    <t>00067</t>
  </si>
  <si>
    <t>Fire Emergency Medical Services</t>
  </si>
  <si>
    <t>00068</t>
  </si>
  <si>
    <t>Health Department Administration</t>
  </si>
  <si>
    <t>00069</t>
  </si>
  <si>
    <t>Employee Blood Pathogen Program</t>
  </si>
  <si>
    <t>00070</t>
  </si>
  <si>
    <t>Communicable Disease Control</t>
  </si>
  <si>
    <t>00071</t>
  </si>
  <si>
    <t>Environmental Health Services</t>
  </si>
  <si>
    <t>00073</t>
  </si>
  <si>
    <t>Technical Support Services</t>
  </si>
  <si>
    <t>00074</t>
  </si>
  <si>
    <t>Primary Family Care</t>
  </si>
  <si>
    <t>00076</t>
  </si>
  <si>
    <t>Drug Education</t>
  </si>
  <si>
    <t>00077</t>
  </si>
  <si>
    <t>Community Health Services</t>
  </si>
  <si>
    <t>00078</t>
  </si>
  <si>
    <t>Substance Abuse</t>
  </si>
  <si>
    <t>00081</t>
  </si>
  <si>
    <t>Plant Operation and Maintenance</t>
  </si>
  <si>
    <t>00082</t>
  </si>
  <si>
    <t>Main Museum and Administration</t>
  </si>
  <si>
    <t>00085</t>
  </si>
  <si>
    <t>WAT Administration</t>
  </si>
  <si>
    <t>00086</t>
  </si>
  <si>
    <t>WAT Water Financial Services Group</t>
  </si>
  <si>
    <t>00087</t>
  </si>
  <si>
    <t>WAT Water Facilities Management</t>
  </si>
  <si>
    <t>00088</t>
  </si>
  <si>
    <t>WAT Water Operations Group</t>
  </si>
  <si>
    <t>00089</t>
  </si>
  <si>
    <t>SEW Administration</t>
  </si>
  <si>
    <t>00090</t>
  </si>
  <si>
    <t>SEW Financial Services Group</t>
  </si>
  <si>
    <t>00096</t>
  </si>
  <si>
    <t>Mayor's Executive Office</t>
  </si>
  <si>
    <t>00097</t>
  </si>
  <si>
    <t>Neighborhood City Halls</t>
  </si>
  <si>
    <t>00102</t>
  </si>
  <si>
    <t>MPD Parking Violations Bureau</t>
  </si>
  <si>
    <t>00105</t>
  </si>
  <si>
    <t>HR Administration</t>
  </si>
  <si>
    <t>00106</t>
  </si>
  <si>
    <t>HR Personnel Selection</t>
  </si>
  <si>
    <t>00107</t>
  </si>
  <si>
    <t>HR Supportive Services</t>
  </si>
  <si>
    <t>00108</t>
  </si>
  <si>
    <t>HR Labor Relations</t>
  </si>
  <si>
    <t>00111</t>
  </si>
  <si>
    <t>Police Commission</t>
  </si>
  <si>
    <t>00112</t>
  </si>
  <si>
    <t>Police Executive</t>
  </si>
  <si>
    <t>00113</t>
  </si>
  <si>
    <t>Professional Accountability Bureau</t>
  </si>
  <si>
    <t>00115</t>
  </si>
  <si>
    <t>Police Human Resources Bureau</t>
  </si>
  <si>
    <t>00116</t>
  </si>
  <si>
    <t>Police Eastern Operations Bureau</t>
  </si>
  <si>
    <t>00117</t>
  </si>
  <si>
    <t>Police Western Operations Bureau</t>
  </si>
  <si>
    <t>00118</t>
  </si>
  <si>
    <t>Police Criminal Investigation Bureau</t>
  </si>
  <si>
    <t>00119</t>
  </si>
  <si>
    <t>Police Support Services Bureau</t>
  </si>
  <si>
    <t>00120</t>
  </si>
  <si>
    <t>Public Information and Promotional Service</t>
  </si>
  <si>
    <t>00123</t>
  </si>
  <si>
    <t>Public Lighting Administration</t>
  </si>
  <si>
    <t>00127</t>
  </si>
  <si>
    <t>PLD Engineering</t>
  </si>
  <si>
    <t>00128</t>
  </si>
  <si>
    <t>PLD Street Lighting</t>
  </si>
  <si>
    <t>00129</t>
  </si>
  <si>
    <t>PLD Operating Division</t>
  </si>
  <si>
    <t>00131</t>
  </si>
  <si>
    <t>PLD Heat and Power Plant Operations</t>
  </si>
  <si>
    <t>00133</t>
  </si>
  <si>
    <t>Management 133</t>
  </si>
  <si>
    <t>00134</t>
  </si>
  <si>
    <t>Recreation 134</t>
  </si>
  <si>
    <t>00136</t>
  </si>
  <si>
    <t>Maintenance</t>
  </si>
  <si>
    <t>00137</t>
  </si>
  <si>
    <t>Forestry and Landscape</t>
  </si>
  <si>
    <t>00138</t>
  </si>
  <si>
    <t>Belle Isle</t>
  </si>
  <si>
    <t>00145</t>
  </si>
  <si>
    <t>Senior Citizens Advocacy</t>
  </si>
  <si>
    <t>DDOT Departmental Operations</t>
  </si>
  <si>
    <t>00149</t>
  </si>
  <si>
    <t>DDOT Plant Maintenance</t>
  </si>
  <si>
    <t>00150</t>
  </si>
  <si>
    <t>DDOT Vehicle Maintenance</t>
  </si>
  <si>
    <t>00151</t>
  </si>
  <si>
    <t>DDOT Transportation</t>
  </si>
  <si>
    <t>00159</t>
  </si>
  <si>
    <t>Maintenance and Repair _ Water</t>
  </si>
  <si>
    <t>00161</t>
  </si>
  <si>
    <t>SEW Facilities Management</t>
  </si>
  <si>
    <t>00162</t>
  </si>
  <si>
    <t>SEW Wastewater Plant Operations</t>
  </si>
  <si>
    <t>00163</t>
  </si>
  <si>
    <t>WAT Debt Service and Maintenance</t>
  </si>
  <si>
    <t>00164</t>
  </si>
  <si>
    <t>WAT Water System Improvements</t>
  </si>
  <si>
    <t>00165</t>
  </si>
  <si>
    <t>SEW Plant Operations</t>
  </si>
  <si>
    <t>00167</t>
  </si>
  <si>
    <t>SEW Sewer Operations</t>
  </si>
  <si>
    <t>00168</t>
  </si>
  <si>
    <t>SEW Interest and Bond Redemption</t>
  </si>
  <si>
    <t>00169</t>
  </si>
  <si>
    <t>SEW Sewerage System Improvements</t>
  </si>
  <si>
    <t>00171</t>
  </si>
  <si>
    <t>General Administration</t>
  </si>
  <si>
    <t>00172</t>
  </si>
  <si>
    <t>Main Zoo Operations</t>
  </si>
  <si>
    <t>00175</t>
  </si>
  <si>
    <t>Belle Isle Activities</t>
  </si>
  <si>
    <t>00181</t>
  </si>
  <si>
    <t>Elections Conduct of Elections</t>
  </si>
  <si>
    <t>00182</t>
  </si>
  <si>
    <t>Ombudsperson Investigation of Complaints</t>
  </si>
  <si>
    <t>00183</t>
  </si>
  <si>
    <t>Zoning Land Use Controls</t>
  </si>
  <si>
    <t>00188</t>
  </si>
  <si>
    <t>Library Central Administration</t>
  </si>
  <si>
    <t>00189</t>
  </si>
  <si>
    <t>Library Music, Arts, &amp; Literature (MAL)</t>
  </si>
  <si>
    <t>00190</t>
  </si>
  <si>
    <t>Library Branch Services</t>
  </si>
  <si>
    <t>00199</t>
  </si>
  <si>
    <t>Non Dept Public Commemorations</t>
  </si>
  <si>
    <t>Other Operations Services</t>
  </si>
  <si>
    <t>00212</t>
  </si>
  <si>
    <t>Debt Service General Bond Redemption</t>
  </si>
  <si>
    <t>00222</t>
  </si>
  <si>
    <t>Administration 10</t>
  </si>
  <si>
    <t>00223</t>
  </si>
  <si>
    <t>Airport Operations</t>
  </si>
  <si>
    <t>00226</t>
  </si>
  <si>
    <t>Budget Department Operations</t>
  </si>
  <si>
    <t>00229</t>
  </si>
  <si>
    <t>BSEED Administration and Licenses</t>
  </si>
  <si>
    <t>00231</t>
  </si>
  <si>
    <t>Inspections</t>
  </si>
  <si>
    <t>00239</t>
  </si>
  <si>
    <t>Consumer Advocacy</t>
  </si>
  <si>
    <t>OCFO Office of the Controller</t>
  </si>
  <si>
    <t>00246</t>
  </si>
  <si>
    <t>OCFO Pension and Employee Benefits</t>
  </si>
  <si>
    <t>OCFO City Income Tax Operations</t>
  </si>
  <si>
    <t>CRIO Department Administration</t>
  </si>
  <si>
    <t>00255</t>
  </si>
  <si>
    <t>Law Legislative Liaison</t>
  </si>
  <si>
    <t>00261</t>
  </si>
  <si>
    <t>OAG Auditing Operations</t>
  </si>
  <si>
    <t>00265</t>
  </si>
  <si>
    <t>City Clerk Operations</t>
  </si>
  <si>
    <t>00269</t>
  </si>
  <si>
    <t>City Legislative Functions</t>
  </si>
  <si>
    <t>00276</t>
  </si>
  <si>
    <t>Greater Detroit Resource Recovery Authority</t>
  </si>
  <si>
    <t>00277</t>
  </si>
  <si>
    <t>Non Dept Detroit Building Authority</t>
  </si>
  <si>
    <t>00299</t>
  </si>
  <si>
    <t>Sidewalk Intersection</t>
  </si>
  <si>
    <t>00300</t>
  </si>
  <si>
    <t>Cobo HVAC and Lighting Renovation</t>
  </si>
  <si>
    <t>00321</t>
  </si>
  <si>
    <t>Police Secret Service Fund</t>
  </si>
  <si>
    <t>Efficient and Innovative Operations</t>
  </si>
  <si>
    <t>00335</t>
  </si>
  <si>
    <t>Non Dept Parking Programs</t>
  </si>
  <si>
    <t>00341</t>
  </si>
  <si>
    <t>Non Dept Tax Support</t>
  </si>
  <si>
    <t>00347</t>
  </si>
  <si>
    <t>Non Dept Airport Support</t>
  </si>
  <si>
    <t>00362</t>
  </si>
  <si>
    <t>Non Dept Tax Increment Districts</t>
  </si>
  <si>
    <t>00380</t>
  </si>
  <si>
    <t>Police Grant Contributions</t>
  </si>
  <si>
    <t>00393</t>
  </si>
  <si>
    <t>36th District Court Direct Costs</t>
  </si>
  <si>
    <t>00396</t>
  </si>
  <si>
    <t>Non Dept World Trade Program</t>
  </si>
  <si>
    <t>00404</t>
  </si>
  <si>
    <t>Licenses Permits Weight Measures</t>
  </si>
  <si>
    <t>00410</t>
  </si>
  <si>
    <t>Nutrition Services</t>
  </si>
  <si>
    <t>00443</t>
  </si>
  <si>
    <t>SEW Extraordinary Repairs and Replacement</t>
  </si>
  <si>
    <t>00444</t>
  </si>
  <si>
    <t>Prior Year's Deficit</t>
  </si>
  <si>
    <t>00468</t>
  </si>
  <si>
    <t>Parks</t>
  </si>
  <si>
    <t>00490</t>
  </si>
  <si>
    <t>Debt Service Other Distributions</t>
  </si>
  <si>
    <t>00527</t>
  </si>
  <si>
    <t>Law Administration &amp; Operations</t>
  </si>
  <si>
    <t>00537</t>
  </si>
  <si>
    <t>Police Rape Counseling Unit</t>
  </si>
  <si>
    <t>00551</t>
  </si>
  <si>
    <t>Non Dept Prisoner Care</t>
  </si>
  <si>
    <t>00578</t>
  </si>
  <si>
    <t>Non Dept Parking Systems Operating Advance</t>
  </si>
  <si>
    <t>00579</t>
  </si>
  <si>
    <t>Non Dept Cobo Hall Expansion Project</t>
  </si>
  <si>
    <t>00580</t>
  </si>
  <si>
    <t>Police Public Acts 301</t>
  </si>
  <si>
    <t>00583</t>
  </si>
  <si>
    <t>WAT Water Extraordinary Repair and Replacement</t>
  </si>
  <si>
    <t>HRD Economic Development Corporation</t>
  </si>
  <si>
    <t>HRD Economic Growth Corporation</t>
  </si>
  <si>
    <t>00624</t>
  </si>
  <si>
    <t>Contribution to Housing Fund Reserve</t>
  </si>
  <si>
    <t>00643</t>
  </si>
  <si>
    <t>Wholesale District Expansion 643</t>
  </si>
  <si>
    <t>00648</t>
  </si>
  <si>
    <t>Police Enhanced Drug Enforcement Program</t>
  </si>
  <si>
    <t>00650</t>
  </si>
  <si>
    <t>Non Dept General Bond Fund Investment Earning</t>
  </si>
  <si>
    <t>00663</t>
  </si>
  <si>
    <t>36th District Court Security Reimbursement</t>
  </si>
  <si>
    <t>00664</t>
  </si>
  <si>
    <t>Non Dept CAYMC Building Rent &amp; Rehabilitation</t>
  </si>
  <si>
    <t>00675</t>
  </si>
  <si>
    <t>Capital Improvement Bonds 675</t>
  </si>
  <si>
    <t>00683</t>
  </si>
  <si>
    <t>Capital Improvement Bonds 683</t>
  </si>
  <si>
    <t>00686</t>
  </si>
  <si>
    <t>G O Bonds Series 1988A Investment Earning</t>
  </si>
  <si>
    <t>00699</t>
  </si>
  <si>
    <t>Capital Reinvestment 699</t>
  </si>
  <si>
    <t>00702</t>
  </si>
  <si>
    <t>Capital Reinvestment</t>
  </si>
  <si>
    <t>00705</t>
  </si>
  <si>
    <t>Wholesale District Expansion</t>
  </si>
  <si>
    <t>00715</t>
  </si>
  <si>
    <t>Fire Vehicle Management &amp; Supply</t>
  </si>
  <si>
    <t>00718</t>
  </si>
  <si>
    <t>Fire Fighting Operations</t>
  </si>
  <si>
    <t>00744</t>
  </si>
  <si>
    <t>1989 _ Sewerage Bond Series</t>
  </si>
  <si>
    <t>00747</t>
  </si>
  <si>
    <t>G O Bonds Series 1989A Investment Earning</t>
  </si>
  <si>
    <t>00758</t>
  </si>
  <si>
    <t>WAT Water Bond Reserve</t>
  </si>
  <si>
    <t>00759</t>
  </si>
  <si>
    <t>SEW Sewage Bond Reserve</t>
  </si>
  <si>
    <t>00760</t>
  </si>
  <si>
    <t>Fire Communications &amp; Systems Support</t>
  </si>
  <si>
    <t>00767</t>
  </si>
  <si>
    <t>G O Bonds Series 1990A Investment Earning</t>
  </si>
  <si>
    <t>00771</t>
  </si>
  <si>
    <t>Capital Improvement Bonds 771</t>
  </si>
  <si>
    <t>00774</t>
  </si>
  <si>
    <t>Capital Improvement Bonds 774</t>
  </si>
  <si>
    <t>00776</t>
  </si>
  <si>
    <t>Fort Wayne Visitor and Information Center</t>
  </si>
  <si>
    <t>00780</t>
  </si>
  <si>
    <t>Downtown Development Auth SBT</t>
  </si>
  <si>
    <t>00815</t>
  </si>
  <si>
    <t>1991 Sewerage Bond Series</t>
  </si>
  <si>
    <t>00816</t>
  </si>
  <si>
    <t>Non Dept G O Bonds Series 1991 Investment Earning</t>
  </si>
  <si>
    <t>00823</t>
  </si>
  <si>
    <t>Main Street Lighting 91</t>
  </si>
  <si>
    <t>00832</t>
  </si>
  <si>
    <t>OCFO Departmental Accounting Operations</t>
  </si>
  <si>
    <t>00833</t>
  </si>
  <si>
    <t>HR Employee Services</t>
  </si>
  <si>
    <t>00838</t>
  </si>
  <si>
    <t>SEW State Revenue Sharing</t>
  </si>
  <si>
    <t>00839</t>
  </si>
  <si>
    <t>Non Dept G O Bonds Series 1993 Investment Earning</t>
  </si>
  <si>
    <t>00844</t>
  </si>
  <si>
    <t>AP00844</t>
  </si>
  <si>
    <t>Charter Commission</t>
  </si>
  <si>
    <t>00845</t>
  </si>
  <si>
    <t>1994 Zoo Capital Improvements</t>
  </si>
  <si>
    <t>00849</t>
  </si>
  <si>
    <t>State Funded Demolition Grant</t>
  </si>
  <si>
    <t>00851</t>
  </si>
  <si>
    <t>Water Bond Proceeds Series 93</t>
  </si>
  <si>
    <t>00852</t>
  </si>
  <si>
    <t>Non Dept Claims Fund (Insurance Premium)</t>
  </si>
  <si>
    <t>00854</t>
  </si>
  <si>
    <t>HR Hearings and Policy Development</t>
  </si>
  <si>
    <t>00855</t>
  </si>
  <si>
    <t>Planning and Development Bonds</t>
  </si>
  <si>
    <t>00859</t>
  </si>
  <si>
    <t>00862</t>
  </si>
  <si>
    <t>Youth Activity_old</t>
  </si>
  <si>
    <t>00870</t>
  </si>
  <si>
    <t>Non Dept Centralized Payments</t>
  </si>
  <si>
    <t>00871</t>
  </si>
  <si>
    <t>Recreation Gethsemane Cemetery</t>
  </si>
  <si>
    <t>00872</t>
  </si>
  <si>
    <t>Halloween Initiative</t>
  </si>
  <si>
    <t>00879</t>
  </si>
  <si>
    <t>Contract Compliance</t>
  </si>
  <si>
    <t>00880</t>
  </si>
  <si>
    <t>Police Detroit Pal</t>
  </si>
  <si>
    <t>00883</t>
  </si>
  <si>
    <t>HRD Development</t>
  </si>
  <si>
    <t>00890</t>
  </si>
  <si>
    <t>Cobo - Renewal and Replacement</t>
  </si>
  <si>
    <t>00891</t>
  </si>
  <si>
    <t>Sewage Bond Fund Series 1993A</t>
  </si>
  <si>
    <t>00900</t>
  </si>
  <si>
    <t>Urban Land Reclamation_old</t>
  </si>
  <si>
    <t>00905</t>
  </si>
  <si>
    <t>Recreation 1994 Capital Improvements</t>
  </si>
  <si>
    <t>00909</t>
  </si>
  <si>
    <t>Victoria Park 93</t>
  </si>
  <si>
    <t>00910</t>
  </si>
  <si>
    <t>DPW City Engineer</t>
  </si>
  <si>
    <t>00922</t>
  </si>
  <si>
    <t>City Council Council President Office</t>
  </si>
  <si>
    <t>00923</t>
  </si>
  <si>
    <t>Council Member Office 1</t>
  </si>
  <si>
    <t>00924</t>
  </si>
  <si>
    <t>Council Member Office 2</t>
  </si>
  <si>
    <t>00925</t>
  </si>
  <si>
    <t>City Council Council Member Office 3</t>
  </si>
  <si>
    <t>00926</t>
  </si>
  <si>
    <t>City Council Council Member Office 4</t>
  </si>
  <si>
    <t>00927</t>
  </si>
  <si>
    <t>City Council Council Member Office 5</t>
  </si>
  <si>
    <t>00928</t>
  </si>
  <si>
    <t>City Council Council Member Office 6</t>
  </si>
  <si>
    <t>00929</t>
  </si>
  <si>
    <t>City Council Council Member Office 7</t>
  </si>
  <si>
    <t>00930</t>
  </si>
  <si>
    <t>City Council Council Member Office 8</t>
  </si>
  <si>
    <t>00934</t>
  </si>
  <si>
    <t>Seekwell Community Development NOF_00934</t>
  </si>
  <si>
    <t>00935</t>
  </si>
  <si>
    <t>EA Environmental Affairs Administration</t>
  </si>
  <si>
    <t>00937</t>
  </si>
  <si>
    <t>DDOT Claims Fund (Insurance Premium)</t>
  </si>
  <si>
    <t>00939</t>
  </si>
  <si>
    <t>Supplemental Fees (G D R R A)</t>
  </si>
  <si>
    <t>00941</t>
  </si>
  <si>
    <t>HRD Brush Park</t>
  </si>
  <si>
    <t>00944</t>
  </si>
  <si>
    <t>HRD Residential Sites</t>
  </si>
  <si>
    <t>00945</t>
  </si>
  <si>
    <t>HRD Commercial - Industrial Sites</t>
  </si>
  <si>
    <t>00947</t>
  </si>
  <si>
    <t>Trafficways Development</t>
  </si>
  <si>
    <t>00948</t>
  </si>
  <si>
    <t>HRD Chrysler Mack Avenue</t>
  </si>
  <si>
    <t>00949</t>
  </si>
  <si>
    <t>Woodward Corridor</t>
  </si>
  <si>
    <t>00950</t>
  </si>
  <si>
    <t>Jefferson Chalmers 950</t>
  </si>
  <si>
    <t>00951</t>
  </si>
  <si>
    <t>Ford Auditorium</t>
  </si>
  <si>
    <t>00952</t>
  </si>
  <si>
    <t>Fire Station Replacement</t>
  </si>
  <si>
    <t>00953</t>
  </si>
  <si>
    <t>Health Facilities</t>
  </si>
  <si>
    <t>00954</t>
  </si>
  <si>
    <t>Police Building and Sites</t>
  </si>
  <si>
    <t>00955</t>
  </si>
  <si>
    <t>Water Bond Fund Series 1995A</t>
  </si>
  <si>
    <t>00956</t>
  </si>
  <si>
    <t>Sewage Bond Fund Series 1995A</t>
  </si>
  <si>
    <t>00959</t>
  </si>
  <si>
    <t>Urban Land Reclamation</t>
  </si>
  <si>
    <t>00963</t>
  </si>
  <si>
    <t>SW Industrial and Port</t>
  </si>
  <si>
    <t>00965</t>
  </si>
  <si>
    <t>Fire Environmental Response Hazard Material</t>
  </si>
  <si>
    <t>00966</t>
  </si>
  <si>
    <t>PLD System Improvements</t>
  </si>
  <si>
    <t>00967</t>
  </si>
  <si>
    <t>Capital Improvement Bonds Arts</t>
  </si>
  <si>
    <t>00972</t>
  </si>
  <si>
    <t>Non Dept Cable Communications Commission</t>
  </si>
  <si>
    <t>00973</t>
  </si>
  <si>
    <t>Government Access</t>
  </si>
  <si>
    <t>00980</t>
  </si>
  <si>
    <t>Madison Center Improvements</t>
  </si>
  <si>
    <t>00982</t>
  </si>
  <si>
    <t>DRMS 982</t>
  </si>
  <si>
    <t>00984</t>
  </si>
  <si>
    <t>Sewage Bond Fund Series 1997A</t>
  </si>
  <si>
    <t>00985</t>
  </si>
  <si>
    <t>Water Revenue Bond Proceeds 97</t>
  </si>
  <si>
    <t>00987</t>
  </si>
  <si>
    <t>Library Capital Improvements</t>
  </si>
  <si>
    <t>00988</t>
  </si>
  <si>
    <t>Historical Capital Improvement</t>
  </si>
  <si>
    <t>00989</t>
  </si>
  <si>
    <t>Non Dept Employee Death Benefit Plan</t>
  </si>
  <si>
    <t>00990</t>
  </si>
  <si>
    <t>Police Capital Improvement</t>
  </si>
  <si>
    <t>00992</t>
  </si>
  <si>
    <t>Capital Improvement Bonds</t>
  </si>
  <si>
    <t>00993</t>
  </si>
  <si>
    <t>Non Dept Downtown Development Authority Bonds 1997</t>
  </si>
  <si>
    <t>00995</t>
  </si>
  <si>
    <t>DRMS</t>
  </si>
  <si>
    <t>00996</t>
  </si>
  <si>
    <t>Hired Trucks</t>
  </si>
  <si>
    <t>00997</t>
  </si>
  <si>
    <t>Neighborhood Development Corp Project No 1</t>
  </si>
  <si>
    <t>04003</t>
  </si>
  <si>
    <t>Substance Abuse Coordinating Agency 4003</t>
  </si>
  <si>
    <t>04004</t>
  </si>
  <si>
    <t>Food and Friendship</t>
  </si>
  <si>
    <t>04005</t>
  </si>
  <si>
    <t>WIC Supplemental Food_old</t>
  </si>
  <si>
    <t>04009</t>
  </si>
  <si>
    <t>Lead Poison Control</t>
  </si>
  <si>
    <t>04011</t>
  </si>
  <si>
    <t>Maternal and Infant Care (MIC)</t>
  </si>
  <si>
    <t>04012</t>
  </si>
  <si>
    <t>Immunization Registry 1</t>
  </si>
  <si>
    <t>04015</t>
  </si>
  <si>
    <t>PHC Outreach and Advocacy 9_97</t>
  </si>
  <si>
    <t>04020</t>
  </si>
  <si>
    <t>Family Planning_old</t>
  </si>
  <si>
    <t>04021</t>
  </si>
  <si>
    <t>Central Business District 4021</t>
  </si>
  <si>
    <t>04023</t>
  </si>
  <si>
    <t>Lafayette 4023</t>
  </si>
  <si>
    <t>04025</t>
  </si>
  <si>
    <t>Clean Teams</t>
  </si>
  <si>
    <t>04028</t>
  </si>
  <si>
    <t>Cacaco 108 Loan</t>
  </si>
  <si>
    <t>04030</t>
  </si>
  <si>
    <t>Adolescent Alternative Models</t>
  </si>
  <si>
    <t>04033</t>
  </si>
  <si>
    <t>Sexually Transmitted Disease Control</t>
  </si>
  <si>
    <t>04035</t>
  </si>
  <si>
    <t>Aids_HIV Prevention and Planning</t>
  </si>
  <si>
    <t>04037</t>
  </si>
  <si>
    <t>Jefferson Chalmers 4037</t>
  </si>
  <si>
    <t>04040</t>
  </si>
  <si>
    <t>Unallocated Costs</t>
  </si>
  <si>
    <t>04041</t>
  </si>
  <si>
    <t>Children's Special Health Care</t>
  </si>
  <si>
    <t>04045</t>
  </si>
  <si>
    <t>Larned</t>
  </si>
  <si>
    <t>04047</t>
  </si>
  <si>
    <t>Immunization</t>
  </si>
  <si>
    <t>04050</t>
  </si>
  <si>
    <t>Medical Center</t>
  </si>
  <si>
    <t>04052</t>
  </si>
  <si>
    <t>Lakeside 108 Loan</t>
  </si>
  <si>
    <t>04054</t>
  </si>
  <si>
    <t>Vaccine Distribution 9</t>
  </si>
  <si>
    <t>04056</t>
  </si>
  <si>
    <t>Central Business District</t>
  </si>
  <si>
    <t>04057</t>
  </si>
  <si>
    <t>Lafayette</t>
  </si>
  <si>
    <t>04058</t>
  </si>
  <si>
    <t>Streetscaping W Grand Boulevard</t>
  </si>
  <si>
    <t>04063</t>
  </si>
  <si>
    <t>Elmwood Park</t>
  </si>
  <si>
    <t>04074</t>
  </si>
  <si>
    <t>Crime Laboratory</t>
  </si>
  <si>
    <t>04078</t>
  </si>
  <si>
    <t>Vaccine Distribution 9 4078</t>
  </si>
  <si>
    <t>04079</t>
  </si>
  <si>
    <t>Traffic Signal Modernization 4079</t>
  </si>
  <si>
    <t>04081</t>
  </si>
  <si>
    <t>Traffic Signal Modernization</t>
  </si>
  <si>
    <t>04083</t>
  </si>
  <si>
    <t>CSBG Administration 9</t>
  </si>
  <si>
    <t>04091</t>
  </si>
  <si>
    <t>Drug Treatment Program 9 4091</t>
  </si>
  <si>
    <t>04092</t>
  </si>
  <si>
    <t>Head Start Program 9</t>
  </si>
  <si>
    <t>04093</t>
  </si>
  <si>
    <t>Handicap Services 9</t>
  </si>
  <si>
    <t>04105</t>
  </si>
  <si>
    <t>Aids Prevention 9</t>
  </si>
  <si>
    <t>04108</t>
  </si>
  <si>
    <t>MPD Operations &amp; Maintenance</t>
  </si>
  <si>
    <t>04111</t>
  </si>
  <si>
    <t>MPD Parking System Programs</t>
  </si>
  <si>
    <t>04126</t>
  </si>
  <si>
    <t>Home Program 93 Project 4126</t>
  </si>
  <si>
    <t>04137</t>
  </si>
  <si>
    <t>B T Washington Business Association NOF</t>
  </si>
  <si>
    <t>04139</t>
  </si>
  <si>
    <t>HRD Detroit Area Pre-College Engineering Program NOF</t>
  </si>
  <si>
    <t>04140</t>
  </si>
  <si>
    <t>Detroit Association of Black Organizations NOF</t>
  </si>
  <si>
    <t>04143</t>
  </si>
  <si>
    <t>Home Program 94 Project</t>
  </si>
  <si>
    <t>04145</t>
  </si>
  <si>
    <t>Blackstone Park Association</t>
  </si>
  <si>
    <t>04148</t>
  </si>
  <si>
    <t>Brush Park Development Corporation</t>
  </si>
  <si>
    <t>04149</t>
  </si>
  <si>
    <t>Cadillac Area Community Council</t>
  </si>
  <si>
    <t>04150</t>
  </si>
  <si>
    <t>Evergreen_Lahser_7_8 Comm Council</t>
  </si>
  <si>
    <t>04151</t>
  </si>
  <si>
    <t>Hope Park Association</t>
  </si>
  <si>
    <t>04152</t>
  </si>
  <si>
    <t>LDLO Block Club Association</t>
  </si>
  <si>
    <t>04156</t>
  </si>
  <si>
    <t>Art Center Music School NOF</t>
  </si>
  <si>
    <t>04157</t>
  </si>
  <si>
    <t>Bethune Community Council NOF</t>
  </si>
  <si>
    <t>04160</t>
  </si>
  <si>
    <t>Northend Community Council</t>
  </si>
  <si>
    <t>04162</t>
  </si>
  <si>
    <t>Community Food Depot NOF</t>
  </si>
  <si>
    <t>04168</t>
  </si>
  <si>
    <t>Sewage Bond Fund</t>
  </si>
  <si>
    <t>04171</t>
  </si>
  <si>
    <t>Project Save NOF</t>
  </si>
  <si>
    <t>04172</t>
  </si>
  <si>
    <t>Family Service Detroit_Wayne NOF</t>
  </si>
  <si>
    <t>04178</t>
  </si>
  <si>
    <t>HRD World Medical Relief</t>
  </si>
  <si>
    <t>04179</t>
  </si>
  <si>
    <t>Northeast Council of Block Club</t>
  </si>
  <si>
    <t>04181</t>
  </si>
  <si>
    <t>Hgmse Community Council NOF</t>
  </si>
  <si>
    <t>04182</t>
  </si>
  <si>
    <t>Hartwell and Neighborhoods Association NOF</t>
  </si>
  <si>
    <t>04184</t>
  </si>
  <si>
    <t>Resurface Schaefer Rd</t>
  </si>
  <si>
    <t>04185</t>
  </si>
  <si>
    <t>Airport Improvements Appropriation</t>
  </si>
  <si>
    <t>04186</t>
  </si>
  <si>
    <t>Northeast Guidance Center NOF</t>
  </si>
  <si>
    <t>04189</t>
  </si>
  <si>
    <t>Major Street Fund Capital</t>
  </si>
  <si>
    <t>04190</t>
  </si>
  <si>
    <t>Local Street Fund - Capital</t>
  </si>
  <si>
    <t>04191</t>
  </si>
  <si>
    <t>Resurface 4191</t>
  </si>
  <si>
    <t>04192</t>
  </si>
  <si>
    <t>Project Seed NOF</t>
  </si>
  <si>
    <t>04193</t>
  </si>
  <si>
    <t>Rock Incorporated NOF</t>
  </si>
  <si>
    <t>04196</t>
  </si>
  <si>
    <t>Home_old</t>
  </si>
  <si>
    <t>04197</t>
  </si>
  <si>
    <t>Sobriety House NOF</t>
  </si>
  <si>
    <t>04198</t>
  </si>
  <si>
    <t>Lead Paint Abatement 3_98</t>
  </si>
  <si>
    <t>04199</t>
  </si>
  <si>
    <t>Training Aids and Material</t>
  </si>
  <si>
    <t>04200</t>
  </si>
  <si>
    <t>Forestry Nature Study</t>
  </si>
  <si>
    <t>04201</t>
  </si>
  <si>
    <t>St Gregory Parish Council NOF</t>
  </si>
  <si>
    <t>04204</t>
  </si>
  <si>
    <t>Crime Bill</t>
  </si>
  <si>
    <t>04206</t>
  </si>
  <si>
    <t>Hubbard Richard Community Council NOF</t>
  </si>
  <si>
    <t>04208</t>
  </si>
  <si>
    <t>Parenting Education and Advocacy 7</t>
  </si>
  <si>
    <t>04209</t>
  </si>
  <si>
    <t>Spinoza Dr Over Rouge River</t>
  </si>
  <si>
    <t>04210</t>
  </si>
  <si>
    <t>Tireman Ave Bridge Replacement and Removal</t>
  </si>
  <si>
    <t>04213</t>
  </si>
  <si>
    <t>613 Abbott</t>
  </si>
  <si>
    <t>04215</t>
  </si>
  <si>
    <t>Wayne County Unified Service System</t>
  </si>
  <si>
    <t>04222</t>
  </si>
  <si>
    <t>Monroe Cadillac Mixed Use Project</t>
  </si>
  <si>
    <t>04223</t>
  </si>
  <si>
    <t>Theatre District</t>
  </si>
  <si>
    <t>04230</t>
  </si>
  <si>
    <t>Alpha Kappa Alpha NOF</t>
  </si>
  <si>
    <t>04232</t>
  </si>
  <si>
    <t>Nuisance Abatement Ordinance BG</t>
  </si>
  <si>
    <t>04239</t>
  </si>
  <si>
    <t>Boniface Human Services NOF</t>
  </si>
  <si>
    <t>04242</t>
  </si>
  <si>
    <t>Detroit Snap NOF</t>
  </si>
  <si>
    <t>04254</t>
  </si>
  <si>
    <t>Emmanuel Community Services NOF</t>
  </si>
  <si>
    <t>04255</t>
  </si>
  <si>
    <t>School of Dentistry (U of D) NOF</t>
  </si>
  <si>
    <t>04262</t>
  </si>
  <si>
    <t>Mason Drummer Boys Booster Club</t>
  </si>
  <si>
    <t>04263</t>
  </si>
  <si>
    <t>Michigan Theatre and Dance Citywide</t>
  </si>
  <si>
    <t>04264</t>
  </si>
  <si>
    <t>PNC Enroll and Coordinate 9_97</t>
  </si>
  <si>
    <t>04269</t>
  </si>
  <si>
    <t>Case Coordination and Support_old</t>
  </si>
  <si>
    <t>04271</t>
  </si>
  <si>
    <t>Operation Helping Hand NOF</t>
  </si>
  <si>
    <t>04274</t>
  </si>
  <si>
    <t>Project Transition NOF</t>
  </si>
  <si>
    <t>04275</t>
  </si>
  <si>
    <t>Team for Justice NOF</t>
  </si>
  <si>
    <t>04278</t>
  </si>
  <si>
    <t>Warm Training Program NOF</t>
  </si>
  <si>
    <t>04279</t>
  </si>
  <si>
    <t>Cabaat_Mack Alive BG</t>
  </si>
  <si>
    <t>04280</t>
  </si>
  <si>
    <t>Corktown Citizens District Council</t>
  </si>
  <si>
    <t>04282</t>
  </si>
  <si>
    <t>Demolition_Boarding EZ</t>
  </si>
  <si>
    <t>04296</t>
  </si>
  <si>
    <t>Forest Park Citizens District Council</t>
  </si>
  <si>
    <t>04312</t>
  </si>
  <si>
    <t>Non Dept Income Protection Plan</t>
  </si>
  <si>
    <t>04313</t>
  </si>
  <si>
    <t>Non Dept Police and Fire - Payrolls - Refunds and Contrib</t>
  </si>
  <si>
    <t>04314</t>
  </si>
  <si>
    <t>Non Dept General Retiree - Payroll - Refunds and Contrib</t>
  </si>
  <si>
    <t>04315</t>
  </si>
  <si>
    <t>Non Dept Employees Benefit Plan</t>
  </si>
  <si>
    <t>04320</t>
  </si>
  <si>
    <t>Hubbard Richard Citizens District Council</t>
  </si>
  <si>
    <t>04328</t>
  </si>
  <si>
    <t>Island View Development Corporation</t>
  </si>
  <si>
    <t>04335</t>
  </si>
  <si>
    <t>Jefferson Chalmers Citizens District Council</t>
  </si>
  <si>
    <t>04336</t>
  </si>
  <si>
    <t>Low Moderate Income Home Repair EZ</t>
  </si>
  <si>
    <t>04338</t>
  </si>
  <si>
    <t>Low Moderate Income Home Repair</t>
  </si>
  <si>
    <t>04339</t>
  </si>
  <si>
    <t>Mid_City Citizens District Council</t>
  </si>
  <si>
    <t>04340</t>
  </si>
  <si>
    <t>Northern Area Association BG</t>
  </si>
  <si>
    <t>04343</t>
  </si>
  <si>
    <t>Virginia Park Citizens District Council BG</t>
  </si>
  <si>
    <t>04356</t>
  </si>
  <si>
    <t>Nuisance Abatement BG</t>
  </si>
  <si>
    <t>04357</t>
  </si>
  <si>
    <t>Dietetic Intern Program_04357</t>
  </si>
  <si>
    <t>04358</t>
  </si>
  <si>
    <t>Empowerment Zone Administration BG</t>
  </si>
  <si>
    <t>04362</t>
  </si>
  <si>
    <t>Resurface Evergreen and W Chicago</t>
  </si>
  <si>
    <t>04366</t>
  </si>
  <si>
    <t>Resurface_Joy_Clairmount</t>
  </si>
  <si>
    <t>04374</t>
  </si>
  <si>
    <t>Junior Police Cadet Program NOF</t>
  </si>
  <si>
    <t>04376</t>
  </si>
  <si>
    <t>Hunger Action Coalition NOF</t>
  </si>
  <si>
    <t>04377</t>
  </si>
  <si>
    <t>Westside Cultural and Athletic Club NOF</t>
  </si>
  <si>
    <t>04378</t>
  </si>
  <si>
    <t>Rutherford Block Club NOF</t>
  </si>
  <si>
    <t>04387</t>
  </si>
  <si>
    <t>Vacant Housing Rescue_Demolition Program</t>
  </si>
  <si>
    <t>04396</t>
  </si>
  <si>
    <t>WIC Supplemental Food 9 4396</t>
  </si>
  <si>
    <t>04397</t>
  </si>
  <si>
    <t>Your Heritage House Museum NOF</t>
  </si>
  <si>
    <t>04409</t>
  </si>
  <si>
    <t>Bewick Block Club NOF</t>
  </si>
  <si>
    <t>04411</t>
  </si>
  <si>
    <t>Broadside Press NOF</t>
  </si>
  <si>
    <t>04427</t>
  </si>
  <si>
    <t>Detroit Center City Comm Mental Hlth Inc NOF</t>
  </si>
  <si>
    <t>04428</t>
  </si>
  <si>
    <t>Summer Basketball</t>
  </si>
  <si>
    <t>04429</t>
  </si>
  <si>
    <t>U S Youth Games</t>
  </si>
  <si>
    <t>04430</t>
  </si>
  <si>
    <t>Christmas Carnival</t>
  </si>
  <si>
    <t>04432</t>
  </si>
  <si>
    <t>Effective Alternative Community Hsg (Each) NOF</t>
  </si>
  <si>
    <t>04434</t>
  </si>
  <si>
    <t>Pediatric Aids 7_96</t>
  </si>
  <si>
    <t>04435</t>
  </si>
  <si>
    <t>Gleaners Community Food Bank NOF</t>
  </si>
  <si>
    <t>04437</t>
  </si>
  <si>
    <t>Parkside Intergeneration Center NOF</t>
  </si>
  <si>
    <t>04439</t>
  </si>
  <si>
    <t>J T Jaxon Foundation NOF</t>
  </si>
  <si>
    <t>04440</t>
  </si>
  <si>
    <t>Kabaz (Black Jewels)</t>
  </si>
  <si>
    <t>04441</t>
  </si>
  <si>
    <t>Kim Logan Community Clinic Inc</t>
  </si>
  <si>
    <t>04443</t>
  </si>
  <si>
    <t>Non Dept Adjustments and Undistributed Costs</t>
  </si>
  <si>
    <t>04448</t>
  </si>
  <si>
    <t>Meyer</t>
  </si>
  <si>
    <t>04452</t>
  </si>
  <si>
    <t>Patton Community Block Association NOF</t>
  </si>
  <si>
    <t>04456</t>
  </si>
  <si>
    <t>Renaissance Health Care Incorporated NOF</t>
  </si>
  <si>
    <t>04458</t>
  </si>
  <si>
    <t>Aids Counseling_old</t>
  </si>
  <si>
    <t>04459</t>
  </si>
  <si>
    <t>Seekwell Community Development NOF_04459</t>
  </si>
  <si>
    <t>04461</t>
  </si>
  <si>
    <t>Todd_Phillips Children's Home NOF</t>
  </si>
  <si>
    <t>04465</t>
  </si>
  <si>
    <t>United Generation Council NOF</t>
  </si>
  <si>
    <t>04467</t>
  </si>
  <si>
    <t>Wolverine Human Services NOF</t>
  </si>
  <si>
    <t>04470</t>
  </si>
  <si>
    <t>Young Adults Asserting NOF</t>
  </si>
  <si>
    <t>04473</t>
  </si>
  <si>
    <t>Vacant House Rescue_Boarding</t>
  </si>
  <si>
    <t>04475</t>
  </si>
  <si>
    <t>Vaccine Distribution 9_96</t>
  </si>
  <si>
    <t>04476</t>
  </si>
  <si>
    <t>Maternal and Infant Care (MIC) 9_96</t>
  </si>
  <si>
    <t>04477</t>
  </si>
  <si>
    <t>04478</t>
  </si>
  <si>
    <t>04481</t>
  </si>
  <si>
    <t>04482</t>
  </si>
  <si>
    <t>04483</t>
  </si>
  <si>
    <t>04484</t>
  </si>
  <si>
    <t>North Industrial_old</t>
  </si>
  <si>
    <t>04485</t>
  </si>
  <si>
    <t>04486</t>
  </si>
  <si>
    <t>04487</t>
  </si>
  <si>
    <t>04488</t>
  </si>
  <si>
    <t>04489</t>
  </si>
  <si>
    <t>04490</t>
  </si>
  <si>
    <t>04501</t>
  </si>
  <si>
    <t>Primary Care 4501</t>
  </si>
  <si>
    <t>04513</t>
  </si>
  <si>
    <t>Dietetic Intern Program 8</t>
  </si>
  <si>
    <t>04520</t>
  </si>
  <si>
    <t>Teen Health Centers</t>
  </si>
  <si>
    <t>04534</t>
  </si>
  <si>
    <t>School Based Health Care 9_96</t>
  </si>
  <si>
    <t>04537</t>
  </si>
  <si>
    <t>Sexually Transmitted Disease Control 4537</t>
  </si>
  <si>
    <t>04549</t>
  </si>
  <si>
    <t>HIV Emergency Support Relief 4</t>
  </si>
  <si>
    <t>04551</t>
  </si>
  <si>
    <t>Persons W_Aids Housing 5_96</t>
  </si>
  <si>
    <t>04553</t>
  </si>
  <si>
    <t>Healthy Start Initiative 4553</t>
  </si>
  <si>
    <t>04555</t>
  </si>
  <si>
    <t>Pregnant Adolescent Sa 8_96</t>
  </si>
  <si>
    <t>04556</t>
  </si>
  <si>
    <t>Urban Health Initiative 12_96</t>
  </si>
  <si>
    <t>04560</t>
  </si>
  <si>
    <t>Art Center</t>
  </si>
  <si>
    <t>04581</t>
  </si>
  <si>
    <t>Drug Treatment Program</t>
  </si>
  <si>
    <t>04582</t>
  </si>
  <si>
    <t>Northwest Project</t>
  </si>
  <si>
    <t>04585</t>
  </si>
  <si>
    <t>TB Prevention and Control 1_97</t>
  </si>
  <si>
    <t>04593</t>
  </si>
  <si>
    <t>Resurface _ Dequindre Nevada</t>
  </si>
  <si>
    <t>04594</t>
  </si>
  <si>
    <t>Resurface _ McGraw Road and Rosa Parks</t>
  </si>
  <si>
    <t>04620</t>
  </si>
  <si>
    <t>Resident Youth Council</t>
  </si>
  <si>
    <t>04634</t>
  </si>
  <si>
    <t>Victim Assistance_04634</t>
  </si>
  <si>
    <t>04642</t>
  </si>
  <si>
    <t>Kercheval McClellan</t>
  </si>
  <si>
    <t>04671</t>
  </si>
  <si>
    <t>Auto Theft 8</t>
  </si>
  <si>
    <t>04680</t>
  </si>
  <si>
    <t>Corinthian Development Incorporated NOF</t>
  </si>
  <si>
    <t>04681</t>
  </si>
  <si>
    <t>Muslim Center NOF</t>
  </si>
  <si>
    <t>04683</t>
  </si>
  <si>
    <t>Alzheimer Association Detroit Area NOF</t>
  </si>
  <si>
    <t>04686</t>
  </si>
  <si>
    <t>Downtown Senior Citizens Center NOF</t>
  </si>
  <si>
    <t>04703</t>
  </si>
  <si>
    <t>Barney McCosky Baseball_Basketball NOF</t>
  </si>
  <si>
    <t>04704</t>
  </si>
  <si>
    <t>Berg_Lasher Community Association NOF</t>
  </si>
  <si>
    <t>04705</t>
  </si>
  <si>
    <t>Citizens Against Neighborhood Deterioration NOF</t>
  </si>
  <si>
    <t>04714</t>
  </si>
  <si>
    <t>Grand Shaft Community Association NOF</t>
  </si>
  <si>
    <t>04715</t>
  </si>
  <si>
    <t>Hope Unity and Growth NOF</t>
  </si>
  <si>
    <t>04720</t>
  </si>
  <si>
    <t>Margaret's Manor NOF</t>
  </si>
  <si>
    <t>04722</t>
  </si>
  <si>
    <t>Michigan Lesbian and Gay Antiviolence NOF</t>
  </si>
  <si>
    <t>04726</t>
  </si>
  <si>
    <t>Trinity Community Development NOF</t>
  </si>
  <si>
    <t>04734</t>
  </si>
  <si>
    <t>Detroit Health Care Homeless BG</t>
  </si>
  <si>
    <t>04735</t>
  </si>
  <si>
    <t>HRD Adult Well-Being Services NOF</t>
  </si>
  <si>
    <t>04737</t>
  </si>
  <si>
    <t>PLD General Revenue Public Lighting</t>
  </si>
  <si>
    <t>04738</t>
  </si>
  <si>
    <t>W Village Community Development Corporation BG</t>
  </si>
  <si>
    <t>Non Dept General Revenue</t>
  </si>
  <si>
    <t>04749</t>
  </si>
  <si>
    <t>Information and Referral N</t>
  </si>
  <si>
    <t>04764</t>
  </si>
  <si>
    <t>Belle Isle Canal Phase II</t>
  </si>
  <si>
    <t>04772</t>
  </si>
  <si>
    <t>Belle Isle Canal Phase II Local</t>
  </si>
  <si>
    <t>04777</t>
  </si>
  <si>
    <t>Parenting Matters Conference</t>
  </si>
  <si>
    <t>04780</t>
  </si>
  <si>
    <t>NOF Control NOF</t>
  </si>
  <si>
    <t>04802</t>
  </si>
  <si>
    <t>Adult Day Care</t>
  </si>
  <si>
    <t>04805</t>
  </si>
  <si>
    <t>Weatherization 03</t>
  </si>
  <si>
    <t>04826</t>
  </si>
  <si>
    <t>WAT Revenue Water Receiving</t>
  </si>
  <si>
    <t>04827</t>
  </si>
  <si>
    <t>WAT Revenue Water Operation Maintenance</t>
  </si>
  <si>
    <t>04828</t>
  </si>
  <si>
    <t>SEW Revenue Sewerage Receiving</t>
  </si>
  <si>
    <t>04829</t>
  </si>
  <si>
    <t>SEW Revenue Sewerage Operation Maintenance</t>
  </si>
  <si>
    <t>04834</t>
  </si>
  <si>
    <t>Mayor's Summer Basketball</t>
  </si>
  <si>
    <t>04840</t>
  </si>
  <si>
    <t>Brewer_Crowell Centers 12_91</t>
  </si>
  <si>
    <t>04849</t>
  </si>
  <si>
    <t>Resurface and Lighting Improvement US10 Serv Dr</t>
  </si>
  <si>
    <t>04852</t>
  </si>
  <si>
    <t>Rockwell Site</t>
  </si>
  <si>
    <t>04856</t>
  </si>
  <si>
    <t>Unity Community and Concerned Citizen NOF</t>
  </si>
  <si>
    <t>04857</t>
  </si>
  <si>
    <t>Grants Management</t>
  </si>
  <si>
    <t>04861</t>
  </si>
  <si>
    <t>CSBG Administration_Center Operations 9</t>
  </si>
  <si>
    <t>04862</t>
  </si>
  <si>
    <t>Heat Bank Program 9</t>
  </si>
  <si>
    <t>04863</t>
  </si>
  <si>
    <t>LIHEA Weatherization</t>
  </si>
  <si>
    <t>04864</t>
  </si>
  <si>
    <t>Peoples Community Church NOF</t>
  </si>
  <si>
    <t>04866</t>
  </si>
  <si>
    <t>Belle Isle Water Main III 12</t>
  </si>
  <si>
    <t>04867</t>
  </si>
  <si>
    <t>Head Start 10</t>
  </si>
  <si>
    <t>04868</t>
  </si>
  <si>
    <t>New Bethel Baptist Church NOF</t>
  </si>
  <si>
    <t>04869</t>
  </si>
  <si>
    <t>Handicapped</t>
  </si>
  <si>
    <t>04870</t>
  </si>
  <si>
    <t>Early Head Start 10</t>
  </si>
  <si>
    <t>04871</t>
  </si>
  <si>
    <t>Training and Technical Assistance</t>
  </si>
  <si>
    <t>04873</t>
  </si>
  <si>
    <t>Wilshire Drive Block Club NOF</t>
  </si>
  <si>
    <t>04874</t>
  </si>
  <si>
    <t>Vacant Lot Clean</t>
  </si>
  <si>
    <t>04878</t>
  </si>
  <si>
    <t>Drug Treatment Program_old</t>
  </si>
  <si>
    <t>04883</t>
  </si>
  <si>
    <t>Arcadia Park Association NOF</t>
  </si>
  <si>
    <t>04884</t>
  </si>
  <si>
    <t>Bagley Community Council NOF</t>
  </si>
  <si>
    <t>04885</t>
  </si>
  <si>
    <t>Detroit Area Council Boy Scouts NOF</t>
  </si>
  <si>
    <t>04890</t>
  </si>
  <si>
    <t>Goal Audit Day Care NOF</t>
  </si>
  <si>
    <t>04891</t>
  </si>
  <si>
    <t>Holcomb Fisher NOF</t>
  </si>
  <si>
    <t>04892</t>
  </si>
  <si>
    <t>Kelley Morgan Center NOF</t>
  </si>
  <si>
    <t>04896</t>
  </si>
  <si>
    <t>Mexicantown Commercial Development NOF</t>
  </si>
  <si>
    <t>04898</t>
  </si>
  <si>
    <t>HRD Ser Metro</t>
  </si>
  <si>
    <t>04900</t>
  </si>
  <si>
    <t>Kabaz (Black Jewels) NOF</t>
  </si>
  <si>
    <t>04901</t>
  </si>
  <si>
    <t>Aids Counseling and Testing_old</t>
  </si>
  <si>
    <t>04923</t>
  </si>
  <si>
    <t>Managed Care Ombudsman 9</t>
  </si>
  <si>
    <t>04926</t>
  </si>
  <si>
    <t>MIC_Prescad 9</t>
  </si>
  <si>
    <t>04956</t>
  </si>
  <si>
    <t>Site Assessment Grant</t>
  </si>
  <si>
    <t>04957</t>
  </si>
  <si>
    <t>Mt Elliot Park Phase II 12</t>
  </si>
  <si>
    <t>04958</t>
  </si>
  <si>
    <t>Brennan Pool Renovations 12</t>
  </si>
  <si>
    <t>04964</t>
  </si>
  <si>
    <t>Corrections Parolee Program 9</t>
  </si>
  <si>
    <t>04974</t>
  </si>
  <si>
    <t>Resurface _ Joy Rd _ E Vernor</t>
  </si>
  <si>
    <t>04975</t>
  </si>
  <si>
    <t>EPSDT Medicaid Outreach 9</t>
  </si>
  <si>
    <t>04981</t>
  </si>
  <si>
    <t>Resurfacing</t>
  </si>
  <si>
    <t>04996</t>
  </si>
  <si>
    <t>Leisure Education Program</t>
  </si>
  <si>
    <t>05001</t>
  </si>
  <si>
    <t>Healthy Start Initiative 9</t>
  </si>
  <si>
    <t>05007</t>
  </si>
  <si>
    <t>Empowerment Zone 5007</t>
  </si>
  <si>
    <t>05008</t>
  </si>
  <si>
    <t>Youth Programs</t>
  </si>
  <si>
    <t>05010</t>
  </si>
  <si>
    <t>Homeless Assistance BG</t>
  </si>
  <si>
    <t>05025</t>
  </si>
  <si>
    <t>Senior_Homeless Strategic Plan</t>
  </si>
  <si>
    <t>05029</t>
  </si>
  <si>
    <t>Drug Treatment Program 9_93</t>
  </si>
  <si>
    <t>05030</t>
  </si>
  <si>
    <t>Arson Prevention Grant Michigan</t>
  </si>
  <si>
    <t>05040</t>
  </si>
  <si>
    <t>Family Service Center 1992</t>
  </si>
  <si>
    <t>05047</t>
  </si>
  <si>
    <t>Emergency Shelter Improvement EZ</t>
  </si>
  <si>
    <t>05048</t>
  </si>
  <si>
    <t>Emergency Shelter Year II</t>
  </si>
  <si>
    <t>05049</t>
  </si>
  <si>
    <t>Home Program 96</t>
  </si>
  <si>
    <t>05050</t>
  </si>
  <si>
    <t>Home 5050</t>
  </si>
  <si>
    <t>05052</t>
  </si>
  <si>
    <t>Belle Isle Piers Fish Habitat</t>
  </si>
  <si>
    <t>05054</t>
  </si>
  <si>
    <t>Porterfield Marina VIll Bond 91</t>
  </si>
  <si>
    <t>05056</t>
  </si>
  <si>
    <t>Jefferson Chalmers Bond 91</t>
  </si>
  <si>
    <t>05059</t>
  </si>
  <si>
    <t>Park and Landscape</t>
  </si>
  <si>
    <t>05067</t>
  </si>
  <si>
    <t>Detroit Edison Project Care 5067</t>
  </si>
  <si>
    <t>05071</t>
  </si>
  <si>
    <t>Juvenile Justice 96</t>
  </si>
  <si>
    <t>05073</t>
  </si>
  <si>
    <t>S E L E C T 2000</t>
  </si>
  <si>
    <t>05080</t>
  </si>
  <si>
    <t>Non Dept Cable Franchise Fee</t>
  </si>
  <si>
    <t>05081</t>
  </si>
  <si>
    <t>Historic Designation Advisory Board BG</t>
  </si>
  <si>
    <t>05082</t>
  </si>
  <si>
    <t>State Emergency Relief Program 5082</t>
  </si>
  <si>
    <t>05088</t>
  </si>
  <si>
    <t>Leland Orleans City</t>
  </si>
  <si>
    <t>05091</t>
  </si>
  <si>
    <t>05092</t>
  </si>
  <si>
    <t>Riverside Park Extension State</t>
  </si>
  <si>
    <t>05104</t>
  </si>
  <si>
    <t>MCA _ Administration 9_96</t>
  </si>
  <si>
    <t>05110</t>
  </si>
  <si>
    <t>MCA _ Mini Grants 9_96</t>
  </si>
  <si>
    <t>05112</t>
  </si>
  <si>
    <t>MCA _ Technical Assistance 96</t>
  </si>
  <si>
    <t>05114</t>
  </si>
  <si>
    <t>Mini Grant _ Administration</t>
  </si>
  <si>
    <t>05115</t>
  </si>
  <si>
    <t>Mini Grant_05115</t>
  </si>
  <si>
    <t>05119</t>
  </si>
  <si>
    <t>COPS _ Universal Hiring</t>
  </si>
  <si>
    <t>05120</t>
  </si>
  <si>
    <t>Major Demolition</t>
  </si>
  <si>
    <t>05122</t>
  </si>
  <si>
    <t>Detroit_Windsor Dance Academy NOF</t>
  </si>
  <si>
    <t>05124</t>
  </si>
  <si>
    <t>Association of Chinese</t>
  </si>
  <si>
    <t>05125</t>
  </si>
  <si>
    <t>Bagley Housing Association NOF</t>
  </si>
  <si>
    <t>05131</t>
  </si>
  <si>
    <t>Deaf Hearing and Speech Center NOF</t>
  </si>
  <si>
    <t>05134</t>
  </si>
  <si>
    <t>Proliteracy Detroit</t>
  </si>
  <si>
    <t>05135</t>
  </si>
  <si>
    <t>Hammond Senior Services NOF</t>
  </si>
  <si>
    <t>05137</t>
  </si>
  <si>
    <t>Davison Association Neighborhood Block Club</t>
  </si>
  <si>
    <t>05138</t>
  </si>
  <si>
    <t>Field Street Community NOF</t>
  </si>
  <si>
    <t>05139</t>
  </si>
  <si>
    <t>Charles Spivey Community Center NOF</t>
  </si>
  <si>
    <t>05140</t>
  </si>
  <si>
    <t>Boysville of Michigan Incorporated NOF</t>
  </si>
  <si>
    <t>05144</t>
  </si>
  <si>
    <t>Home Technical Assistance BG</t>
  </si>
  <si>
    <t>05146</t>
  </si>
  <si>
    <t>NSO Guide</t>
  </si>
  <si>
    <t>05147</t>
  </si>
  <si>
    <t>One Stop Capital Shop</t>
  </si>
  <si>
    <t>05149</t>
  </si>
  <si>
    <t>HRD St Patrick Senior Center</t>
  </si>
  <si>
    <t>05157</t>
  </si>
  <si>
    <t>Caring Together Services NOF</t>
  </si>
  <si>
    <t>05159</t>
  </si>
  <si>
    <t>Assist Project</t>
  </si>
  <si>
    <t>05166</t>
  </si>
  <si>
    <t>Cornerstone Community Development NOF</t>
  </si>
  <si>
    <t>05167</t>
  </si>
  <si>
    <t>Kellog Grant</t>
  </si>
  <si>
    <t>05169</t>
  </si>
  <si>
    <t>Gray and Gray Productions NOF</t>
  </si>
  <si>
    <t>05170</t>
  </si>
  <si>
    <t>Greater Detroit Community Outreach NOF</t>
  </si>
  <si>
    <t>05171</t>
  </si>
  <si>
    <t>Hospice Southeast Michigan NOF</t>
  </si>
  <si>
    <t>05175</t>
  </si>
  <si>
    <t>SEMCOSH NOF</t>
  </si>
  <si>
    <t>05177</t>
  </si>
  <si>
    <t>Detroit Self Employment NOF</t>
  </si>
  <si>
    <t>05178</t>
  </si>
  <si>
    <t>HRD Wellspring</t>
  </si>
  <si>
    <t>05179</t>
  </si>
  <si>
    <t>Home Rehabilitation Program</t>
  </si>
  <si>
    <t>05180</t>
  </si>
  <si>
    <t>Home Ownership Program</t>
  </si>
  <si>
    <t>05182</t>
  </si>
  <si>
    <t>Non Dept Expenses Funded By Earning</t>
  </si>
  <si>
    <t>05183</t>
  </si>
  <si>
    <t>Non Dept Expenses Funded By Earnings</t>
  </si>
  <si>
    <t>Non Dept Risk Management</t>
  </si>
  <si>
    <t>05186</t>
  </si>
  <si>
    <t>Damons_House Services NOF</t>
  </si>
  <si>
    <t>05187</t>
  </si>
  <si>
    <t>Detroit Radio Information Service NOF</t>
  </si>
  <si>
    <t>05188</t>
  </si>
  <si>
    <t>Don Bosco Hall Services NOF</t>
  </si>
  <si>
    <t>05200</t>
  </si>
  <si>
    <t>Harmony Park</t>
  </si>
  <si>
    <t>05235</t>
  </si>
  <si>
    <t>JTPA Training IIA 78% 6</t>
  </si>
  <si>
    <t>05236</t>
  </si>
  <si>
    <t>JTPA IIB Summer Youth 9</t>
  </si>
  <si>
    <t>05239</t>
  </si>
  <si>
    <t>Sidewalk Intersections BG</t>
  </si>
  <si>
    <t>05242</t>
  </si>
  <si>
    <t>Euphrates Neighborhood NOF</t>
  </si>
  <si>
    <t>05250</t>
  </si>
  <si>
    <t>Jewish Vocational Services NOF</t>
  </si>
  <si>
    <t>05252</t>
  </si>
  <si>
    <t>Lake Frances '92 MNRTF</t>
  </si>
  <si>
    <t>05255</t>
  </si>
  <si>
    <t>Childhood Lead Prevention_old</t>
  </si>
  <si>
    <t>05256</t>
  </si>
  <si>
    <t>Mendota_Birwood_Griggs NOF</t>
  </si>
  <si>
    <t>05267</t>
  </si>
  <si>
    <t>ETF Year14 Energy Options Project 12-93</t>
  </si>
  <si>
    <t>05274</t>
  </si>
  <si>
    <t>Grand River_Greenfield NOF</t>
  </si>
  <si>
    <t>05275</t>
  </si>
  <si>
    <t>Northwest Community Action Committee NOF</t>
  </si>
  <si>
    <t>05277</t>
  </si>
  <si>
    <t>People United as One NOF</t>
  </si>
  <si>
    <t>05283</t>
  </si>
  <si>
    <t>Pittman Memorial NOF</t>
  </si>
  <si>
    <t>05284</t>
  </si>
  <si>
    <t>Plymouth_Chicago Improvement Association NOF</t>
  </si>
  <si>
    <t>05287</t>
  </si>
  <si>
    <t>JTPA Title IIB</t>
  </si>
  <si>
    <t>05289</t>
  </si>
  <si>
    <t>Neighborhood Opportunity Fund BG 4</t>
  </si>
  <si>
    <t>05291</t>
  </si>
  <si>
    <t>Summer Feeding Program 9</t>
  </si>
  <si>
    <t>05299</t>
  </si>
  <si>
    <t>Project Lift Services NOF</t>
  </si>
  <si>
    <t>05306</t>
  </si>
  <si>
    <t>St Clair Block Club NOF</t>
  </si>
  <si>
    <t>05331</t>
  </si>
  <si>
    <t>CSBG Administration\Center Operation 9_94</t>
  </si>
  <si>
    <t>05332</t>
  </si>
  <si>
    <t>TEFAP Commodities 9_94</t>
  </si>
  <si>
    <t>05334</t>
  </si>
  <si>
    <t>Weatherization 3</t>
  </si>
  <si>
    <t>05338</t>
  </si>
  <si>
    <t>Linked Riverfront Parks</t>
  </si>
  <si>
    <t>05339</t>
  </si>
  <si>
    <t>Head Start 10_94</t>
  </si>
  <si>
    <t>05341</t>
  </si>
  <si>
    <t>Parent Child Center</t>
  </si>
  <si>
    <t>05342</t>
  </si>
  <si>
    <t>Training and Technical Assistance_old</t>
  </si>
  <si>
    <t>05347</t>
  </si>
  <si>
    <t>Aids Counseling and Testing 9_</t>
  </si>
  <si>
    <t>05349</t>
  </si>
  <si>
    <t>Riverside Park DNR</t>
  </si>
  <si>
    <t>05355</t>
  </si>
  <si>
    <t>Family Service Center</t>
  </si>
  <si>
    <t>05359</t>
  </si>
  <si>
    <t>Cardiovascular Disease Prevention</t>
  </si>
  <si>
    <t>05364</t>
  </si>
  <si>
    <t>Conversational Spanish</t>
  </si>
  <si>
    <t>05380</t>
  </si>
  <si>
    <t>HIV Emergency Relief_old</t>
  </si>
  <si>
    <t>05387</t>
  </si>
  <si>
    <t>EPA Brownfields Pilot Grant</t>
  </si>
  <si>
    <t>05388</t>
  </si>
  <si>
    <t>Parenting Education and Advocacy 7_97</t>
  </si>
  <si>
    <t>05392</t>
  </si>
  <si>
    <t>Community Recreation Services BG</t>
  </si>
  <si>
    <t>05395</t>
  </si>
  <si>
    <t>Grand Circus Park</t>
  </si>
  <si>
    <t>05398</t>
  </si>
  <si>
    <t>Carmelite Care Center NOF</t>
  </si>
  <si>
    <t>05399</t>
  </si>
  <si>
    <t>College Park Community Organization NOF</t>
  </si>
  <si>
    <t>05400</t>
  </si>
  <si>
    <t>Detroit Omega Foundation NOF</t>
  </si>
  <si>
    <t>05401</t>
  </si>
  <si>
    <t>Eastside YMCA NOF</t>
  </si>
  <si>
    <t>05406</t>
  </si>
  <si>
    <t>J and J Development Program NOF</t>
  </si>
  <si>
    <t>05407</t>
  </si>
  <si>
    <t>Leroy Dues Swim Club NOF</t>
  </si>
  <si>
    <t>05408</t>
  </si>
  <si>
    <t>Livernois_7 Shoppers Coop NOF</t>
  </si>
  <si>
    <t>05410</t>
  </si>
  <si>
    <t>New Hope Nonprofit Housing Corporation NOF</t>
  </si>
  <si>
    <t>Non Dept African American History Museum</t>
  </si>
  <si>
    <t>05417</t>
  </si>
  <si>
    <t>West Side Cubs Organization Incorporated NOF</t>
  </si>
  <si>
    <t>05423</t>
  </si>
  <si>
    <t>East Side Raiders Youth Football NOF</t>
  </si>
  <si>
    <t>05425</t>
  </si>
  <si>
    <t>Southwest Detroit Little League NOF</t>
  </si>
  <si>
    <t>05428</t>
  </si>
  <si>
    <t>HRD People's Community Services Metro Detroit NOF</t>
  </si>
  <si>
    <t>05429</t>
  </si>
  <si>
    <t>Bethel E Crosstown Development NOF</t>
  </si>
  <si>
    <t>05436</t>
  </si>
  <si>
    <t>St Joseph Hospital</t>
  </si>
  <si>
    <t>05437</t>
  </si>
  <si>
    <t>Section 8 Program</t>
  </si>
  <si>
    <t>05442</t>
  </si>
  <si>
    <t>Screen Door I</t>
  </si>
  <si>
    <t>05457</t>
  </si>
  <si>
    <t>Genesis Community Development Corporation NOF</t>
  </si>
  <si>
    <t>05459</t>
  </si>
  <si>
    <t>University City 2</t>
  </si>
  <si>
    <t>05473</t>
  </si>
  <si>
    <t>Women's Justice Center 2 BG</t>
  </si>
  <si>
    <t>05475</t>
  </si>
  <si>
    <t>Juvenile Justice Delinquency Prevention</t>
  </si>
  <si>
    <t>05477</t>
  </si>
  <si>
    <t>Neighborhood Services 0rganization 3 BG</t>
  </si>
  <si>
    <t>05478</t>
  </si>
  <si>
    <t>HRD Effective Alternate Community Housing BG</t>
  </si>
  <si>
    <t>05480</t>
  </si>
  <si>
    <t>Interim House BG</t>
  </si>
  <si>
    <t>05484</t>
  </si>
  <si>
    <t>Operation Get Down 2 BG</t>
  </si>
  <si>
    <t>05492</t>
  </si>
  <si>
    <t>Communities That Care Pilot Program</t>
  </si>
  <si>
    <t>05496</t>
  </si>
  <si>
    <t>University Development Corporation BG</t>
  </si>
  <si>
    <t>05502</t>
  </si>
  <si>
    <t>Grand Circus Park Renovation</t>
  </si>
  <si>
    <t>05504</t>
  </si>
  <si>
    <t>Urban Youth Soccer 6</t>
  </si>
  <si>
    <t>05505</t>
  </si>
  <si>
    <t>Childhood Lead Prevention 6_97</t>
  </si>
  <si>
    <t>05510</t>
  </si>
  <si>
    <t>Immunization Registry 6_97</t>
  </si>
  <si>
    <t>05511</t>
  </si>
  <si>
    <t>Rouge Park Improvement</t>
  </si>
  <si>
    <t>05512</t>
  </si>
  <si>
    <t>Construction Reland Widening St Jean</t>
  </si>
  <si>
    <t>05513</t>
  </si>
  <si>
    <t>Senior Feeding Program</t>
  </si>
  <si>
    <t>05515</t>
  </si>
  <si>
    <t>Summer Food Service 1997</t>
  </si>
  <si>
    <t>05516</t>
  </si>
  <si>
    <t>Lead Poison Control 9_97</t>
  </si>
  <si>
    <t>05517</t>
  </si>
  <si>
    <t>Aids_HIV Family Services 7_97</t>
  </si>
  <si>
    <t>05519</t>
  </si>
  <si>
    <t>Aids_HIV Prevention and Planning 9_97</t>
  </si>
  <si>
    <t>05520</t>
  </si>
  <si>
    <t>Assist Project 9_97</t>
  </si>
  <si>
    <t>05521</t>
  </si>
  <si>
    <t>Breast Cancer</t>
  </si>
  <si>
    <t>05522</t>
  </si>
  <si>
    <t>Children's Special Health Services 9_97</t>
  </si>
  <si>
    <t>05523</t>
  </si>
  <si>
    <t>EPSDT Outreach 9_97</t>
  </si>
  <si>
    <t>05525</t>
  </si>
  <si>
    <t>Family Planning 9_97</t>
  </si>
  <si>
    <t>05528</t>
  </si>
  <si>
    <t>Maternal and Infant Care(MIC) 9_97</t>
  </si>
  <si>
    <t>05529</t>
  </si>
  <si>
    <t>McDougall_Hunt</t>
  </si>
  <si>
    <t>05532</t>
  </si>
  <si>
    <t>Persons W_Aids Housing</t>
  </si>
  <si>
    <t>05533</t>
  </si>
  <si>
    <t>Home Program 93 Administration</t>
  </si>
  <si>
    <t>05534</t>
  </si>
  <si>
    <t>Home Program 93 Project</t>
  </si>
  <si>
    <t>05537</t>
  </si>
  <si>
    <t>HRD Investor Owned Rehabilitation</t>
  </si>
  <si>
    <t>05544</t>
  </si>
  <si>
    <t>HRD SWDBA</t>
  </si>
  <si>
    <t>05546</t>
  </si>
  <si>
    <t>Fair Banking Alliance BG</t>
  </si>
  <si>
    <t>05553</t>
  </si>
  <si>
    <t>Teen Health Centers 9_97</t>
  </si>
  <si>
    <t>05554</t>
  </si>
  <si>
    <t>Adolescent Alternative Models 9_97</t>
  </si>
  <si>
    <t>05556</t>
  </si>
  <si>
    <t>J C _Victory Park Soft 2nd Mortgage Program</t>
  </si>
  <si>
    <t>05559</t>
  </si>
  <si>
    <t>05561</t>
  </si>
  <si>
    <t>Cardiovascular Disease Prevention 9_97</t>
  </si>
  <si>
    <t>05564</t>
  </si>
  <si>
    <t>Persons W_Aids Housing 5_97</t>
  </si>
  <si>
    <t>05568</t>
  </si>
  <si>
    <t>Healthy Start Initiative 8_98</t>
  </si>
  <si>
    <t>05571</t>
  </si>
  <si>
    <t>Information and Referral</t>
  </si>
  <si>
    <t>05573</t>
  </si>
  <si>
    <t>Home Program 92 Administration</t>
  </si>
  <si>
    <t>05578</t>
  </si>
  <si>
    <t>Cathedral Community Center NOF</t>
  </si>
  <si>
    <t>05579</t>
  </si>
  <si>
    <t>Crary</t>
  </si>
  <si>
    <t>05584</t>
  </si>
  <si>
    <t>TB Prevention and Control 12_97</t>
  </si>
  <si>
    <t>05585</t>
  </si>
  <si>
    <t>Urban Health Initiative 12_97</t>
  </si>
  <si>
    <t>05586</t>
  </si>
  <si>
    <t>Resurface _ Jefferson _ Conner _ Alter</t>
  </si>
  <si>
    <t>05587</t>
  </si>
  <si>
    <t>Resurface _ Springwell Scotten</t>
  </si>
  <si>
    <t>05592</t>
  </si>
  <si>
    <t>DSS</t>
  </si>
  <si>
    <t>05593</t>
  </si>
  <si>
    <t>Resurface Chalmers</t>
  </si>
  <si>
    <t>05594</t>
  </si>
  <si>
    <t>Rogell Drain_old</t>
  </si>
  <si>
    <t>05596</t>
  </si>
  <si>
    <t>Rogell Drain</t>
  </si>
  <si>
    <t>05597</t>
  </si>
  <si>
    <t>Manz Playfield Renovations</t>
  </si>
  <si>
    <t>05599</t>
  </si>
  <si>
    <t>Domestic Violence Project</t>
  </si>
  <si>
    <t>05600</t>
  </si>
  <si>
    <t>Victim Assistance 5600</t>
  </si>
  <si>
    <t>05601</t>
  </si>
  <si>
    <t>Garfield Project Section 108 Loan</t>
  </si>
  <si>
    <t>05607</t>
  </si>
  <si>
    <t>Aids Counseling 5607</t>
  </si>
  <si>
    <t>05610</t>
  </si>
  <si>
    <t>Resurface J C Lodge Srv Dr</t>
  </si>
  <si>
    <t>05614</t>
  </si>
  <si>
    <t>Rental Rehabilitation Loan Program BG</t>
  </si>
  <si>
    <t>05628</t>
  </si>
  <si>
    <t>Eliza Howell Park</t>
  </si>
  <si>
    <t>05637</t>
  </si>
  <si>
    <t>Resurface _ Fullerton _ Hubbell _ Elmhurst</t>
  </si>
  <si>
    <t>05638</t>
  </si>
  <si>
    <t>Resurface _ Joy Road and W Chicago</t>
  </si>
  <si>
    <t>05643</t>
  </si>
  <si>
    <t>HRD Riverbend Plaza Section 108 Loan</t>
  </si>
  <si>
    <t>05644</t>
  </si>
  <si>
    <t>Scrap Tire Removal</t>
  </si>
  <si>
    <t>05647</t>
  </si>
  <si>
    <t>Resurface _ Dickerson and Charlevoix</t>
  </si>
  <si>
    <t>05649</t>
  </si>
  <si>
    <t>Recreation Empowerment - Recreation</t>
  </si>
  <si>
    <t>05651</t>
  </si>
  <si>
    <t>Detroit Science Center BG</t>
  </si>
  <si>
    <t>05652</t>
  </si>
  <si>
    <t>Woodward Ave Area Improvement BG</t>
  </si>
  <si>
    <t>05653</t>
  </si>
  <si>
    <t>Fitzgerald Community Council NOF</t>
  </si>
  <si>
    <t>05657</t>
  </si>
  <si>
    <t>American G I Forum of Detroit NOF</t>
  </si>
  <si>
    <t>05658</t>
  </si>
  <si>
    <t>Buoy 3 NOF</t>
  </si>
  <si>
    <t>05660</t>
  </si>
  <si>
    <t>Domestic Violence Training</t>
  </si>
  <si>
    <t>05661</t>
  </si>
  <si>
    <t>Elmhurst Home Incorporated NOF</t>
  </si>
  <si>
    <t>05662</t>
  </si>
  <si>
    <t>HRD LASED</t>
  </si>
  <si>
    <t>05663</t>
  </si>
  <si>
    <t>Anti_Gang Initiative</t>
  </si>
  <si>
    <t>05664</t>
  </si>
  <si>
    <t>Pavement Marking and Various Location</t>
  </si>
  <si>
    <t>05668</t>
  </si>
  <si>
    <t>Franklin Park Community Council NOF</t>
  </si>
  <si>
    <t>05670</t>
  </si>
  <si>
    <t>Information and Referral 9_97</t>
  </si>
  <si>
    <t>05681</t>
  </si>
  <si>
    <t>Head Start PY 1997</t>
  </si>
  <si>
    <t>05683</t>
  </si>
  <si>
    <t>Early Head Start In Kind PY 98</t>
  </si>
  <si>
    <t>05684</t>
  </si>
  <si>
    <t>Early Head Start PY 1997</t>
  </si>
  <si>
    <t>05687</t>
  </si>
  <si>
    <t>Training Technical Assistance PY 98</t>
  </si>
  <si>
    <t>05689</t>
  </si>
  <si>
    <t>Cause NOF</t>
  </si>
  <si>
    <t>05690</t>
  </si>
  <si>
    <t>05693</t>
  </si>
  <si>
    <t>Brightmoor Community Center NOF</t>
  </si>
  <si>
    <t>05697</t>
  </si>
  <si>
    <t>Parenting Education and Advocacy 6</t>
  </si>
  <si>
    <t>05698</t>
  </si>
  <si>
    <t>CSBG Administration_Center Operation</t>
  </si>
  <si>
    <t>05706</t>
  </si>
  <si>
    <t>Head Start and Handicapped 10</t>
  </si>
  <si>
    <t>05707</t>
  </si>
  <si>
    <t>Aids Counseling and Testing 5707</t>
  </si>
  <si>
    <t>05711</t>
  </si>
  <si>
    <t>Head Start In Kind 97</t>
  </si>
  <si>
    <t>05715</t>
  </si>
  <si>
    <t>36th District Court State Transferred Functions</t>
  </si>
  <si>
    <t>05718</t>
  </si>
  <si>
    <t>Michigan Legal Services NOF</t>
  </si>
  <si>
    <t>05728</t>
  </si>
  <si>
    <t>Aids_HIV Consortia 9_97</t>
  </si>
  <si>
    <t>05730</t>
  </si>
  <si>
    <t>Minority Health Program 9_97</t>
  </si>
  <si>
    <t>05733</t>
  </si>
  <si>
    <t>WAT Reserve Deposit</t>
  </si>
  <si>
    <t>05735</t>
  </si>
  <si>
    <t>SEW Sewerage Reserve Deposit</t>
  </si>
  <si>
    <t>05738</t>
  </si>
  <si>
    <t>Michael Searcy Community Center</t>
  </si>
  <si>
    <t>05740</t>
  </si>
  <si>
    <t>Zeta Phi Beta Sorority NOF</t>
  </si>
  <si>
    <t>05742</t>
  </si>
  <si>
    <t>Housing Counsel</t>
  </si>
  <si>
    <t>05746</t>
  </si>
  <si>
    <t>Landlord Tenant Counsel</t>
  </si>
  <si>
    <t>05761</t>
  </si>
  <si>
    <t>Adult Day Care 5761</t>
  </si>
  <si>
    <t>05765</t>
  </si>
  <si>
    <t>Senior Center Staffing 9</t>
  </si>
  <si>
    <t>05766</t>
  </si>
  <si>
    <t>Poly Pavement Marking at Appx 325 Intersections</t>
  </si>
  <si>
    <t>05767</t>
  </si>
  <si>
    <t>HIV Emergency Relief 12</t>
  </si>
  <si>
    <t>05787</t>
  </si>
  <si>
    <t>Bituminous Resurfacing Meyers Street</t>
  </si>
  <si>
    <t>05788</t>
  </si>
  <si>
    <t>Landscaping of Medians</t>
  </si>
  <si>
    <t>05789</t>
  </si>
  <si>
    <t>Prior Year Deficit(Float) BG</t>
  </si>
  <si>
    <t>05796</t>
  </si>
  <si>
    <t>Picnic Area Access Improvement</t>
  </si>
  <si>
    <t>05797</t>
  </si>
  <si>
    <t>HRD Eight Mile Boulevard BG</t>
  </si>
  <si>
    <t>05802</t>
  </si>
  <si>
    <t>Handicapped Center</t>
  </si>
  <si>
    <t>05806</t>
  </si>
  <si>
    <t>City Arts Program 97</t>
  </si>
  <si>
    <t>05808</t>
  </si>
  <si>
    <t>Surface Mt Elliot_8 Mile</t>
  </si>
  <si>
    <t>05809</t>
  </si>
  <si>
    <t>Founders PFR Grant</t>
  </si>
  <si>
    <t>05810</t>
  </si>
  <si>
    <t>At Risk Youth Prevention 9_97</t>
  </si>
  <si>
    <t>05814</t>
  </si>
  <si>
    <t>Rouge Park Improvements</t>
  </si>
  <si>
    <t>05816</t>
  </si>
  <si>
    <t>Renovate Hard Surface Courts</t>
  </si>
  <si>
    <t>05817</t>
  </si>
  <si>
    <t>Engineering Services Water</t>
  </si>
  <si>
    <t>05819</t>
  </si>
  <si>
    <t>Emergency Shelter Grant Program 9</t>
  </si>
  <si>
    <t>05831</t>
  </si>
  <si>
    <t>Engineering Services</t>
  </si>
  <si>
    <t>05832</t>
  </si>
  <si>
    <t>Youth Advocacy BG</t>
  </si>
  <si>
    <t>05847</t>
  </si>
  <si>
    <t>JTPA IIA 77% Adult 6_5847</t>
  </si>
  <si>
    <t>05852</t>
  </si>
  <si>
    <t>JTPA Title IIC Youth 6</t>
  </si>
  <si>
    <t>05859</t>
  </si>
  <si>
    <t>Resurface E Warren Connor Outer Drive</t>
  </si>
  <si>
    <t>05863</t>
  </si>
  <si>
    <t>Resurface Grand Boulevard</t>
  </si>
  <si>
    <t>05864</t>
  </si>
  <si>
    <t>American Indian Health</t>
  </si>
  <si>
    <t>05866</t>
  </si>
  <si>
    <t>Chaldean Federation of Americans</t>
  </si>
  <si>
    <t>05870</t>
  </si>
  <si>
    <t>Northwest Branch YMCA</t>
  </si>
  <si>
    <t>05877</t>
  </si>
  <si>
    <t>Nortown Citizens District Council</t>
  </si>
  <si>
    <t>05879</t>
  </si>
  <si>
    <t>WDI FCO</t>
  </si>
  <si>
    <t>05888</t>
  </si>
  <si>
    <t>Eastside Cowboys Athletic</t>
  </si>
  <si>
    <t>05892</t>
  </si>
  <si>
    <t>Burns Cooley Association</t>
  </si>
  <si>
    <t>05897</t>
  </si>
  <si>
    <t>HRD Mosaic Youth Theatre</t>
  </si>
  <si>
    <t>05899</t>
  </si>
  <si>
    <t>S E L E C T</t>
  </si>
  <si>
    <t>05900</t>
  </si>
  <si>
    <t>Motor City Blight Busters</t>
  </si>
  <si>
    <t>05906</t>
  </si>
  <si>
    <t>Pitcher McKenney East Community Organization</t>
  </si>
  <si>
    <t>05907</t>
  </si>
  <si>
    <t>Planned Parenthood League</t>
  </si>
  <si>
    <t>05910</t>
  </si>
  <si>
    <t>Wayne County Neighborhood Legal Service</t>
  </si>
  <si>
    <t>05911</t>
  </si>
  <si>
    <t>Wayne County NLS</t>
  </si>
  <si>
    <t>05914</t>
  </si>
  <si>
    <t>Bethel AME Church Summer Programs</t>
  </si>
  <si>
    <t>05915</t>
  </si>
  <si>
    <t>Chapel Hill Missionary Baptist Church</t>
  </si>
  <si>
    <t>05941</t>
  </si>
  <si>
    <t>Youth Crime Information System</t>
  </si>
  <si>
    <t>05950</t>
  </si>
  <si>
    <t>Traffic Signal Modernization at 12 Locations</t>
  </si>
  <si>
    <t>05951</t>
  </si>
  <si>
    <t>Traffic Signal Modernization at 13 Locations</t>
  </si>
  <si>
    <t>05956</t>
  </si>
  <si>
    <t>Cityarts Grant Program</t>
  </si>
  <si>
    <t>05958</t>
  </si>
  <si>
    <t>Office Computerization</t>
  </si>
  <si>
    <t>05963</t>
  </si>
  <si>
    <t>Entrepreneurial Training Program</t>
  </si>
  <si>
    <t>05966</t>
  </si>
  <si>
    <t>TEFAP Commodities</t>
  </si>
  <si>
    <t>05967</t>
  </si>
  <si>
    <t>Muriel Siebert Grant (SEPP)</t>
  </si>
  <si>
    <t>05970</t>
  </si>
  <si>
    <t>Weatherization LIHEAP 98</t>
  </si>
  <si>
    <t>05972</t>
  </si>
  <si>
    <t>Warming Center Carmelite</t>
  </si>
  <si>
    <t>05974</t>
  </si>
  <si>
    <t>Cops</t>
  </si>
  <si>
    <t>05976</t>
  </si>
  <si>
    <t>MPD Auto Parking Operations</t>
  </si>
  <si>
    <t>05980</t>
  </si>
  <si>
    <t>Big Brother Big Sisters</t>
  </si>
  <si>
    <t>05981</t>
  </si>
  <si>
    <t>Central UMC</t>
  </si>
  <si>
    <t>05982</t>
  </si>
  <si>
    <t>Detroit Entrepreneurial Institute</t>
  </si>
  <si>
    <t>05983</t>
  </si>
  <si>
    <t>HRD Dominican Literacy Youth Center</t>
  </si>
  <si>
    <t>05984</t>
  </si>
  <si>
    <t>Greater Corktown Citizens District Council</t>
  </si>
  <si>
    <t>05988</t>
  </si>
  <si>
    <t>Metro Matrix Metro Retiree</t>
  </si>
  <si>
    <t>05990</t>
  </si>
  <si>
    <t>National Council on Alcoholism</t>
  </si>
  <si>
    <t>05991</t>
  </si>
  <si>
    <t>DPW Major Street Fund - In Kind</t>
  </si>
  <si>
    <t>05992</t>
  </si>
  <si>
    <t>DPW Local Street Fund -In Kind</t>
  </si>
  <si>
    <t>05994</t>
  </si>
  <si>
    <t>Garfield 108 Loan</t>
  </si>
  <si>
    <t>05995</t>
  </si>
  <si>
    <t>Riverbend 108 Loan</t>
  </si>
  <si>
    <t>05996</t>
  </si>
  <si>
    <t>Persons W_Aids Housing 6_98</t>
  </si>
  <si>
    <t>05997</t>
  </si>
  <si>
    <t>Northwest Detroit Neighborhood Development Corp</t>
  </si>
  <si>
    <t>06007</t>
  </si>
  <si>
    <t>Pediatric Aids 7</t>
  </si>
  <si>
    <t>06009</t>
  </si>
  <si>
    <t>Hold for Funds Releases</t>
  </si>
  <si>
    <t>06010</t>
  </si>
  <si>
    <t>Hazardous Material Transportation Act Plan</t>
  </si>
  <si>
    <t>06013</t>
  </si>
  <si>
    <t>Fire Administration NFIRS Grant</t>
  </si>
  <si>
    <t>06019</t>
  </si>
  <si>
    <t>Information and Referral 9</t>
  </si>
  <si>
    <t>06024</t>
  </si>
  <si>
    <t>Aids Counseling</t>
  </si>
  <si>
    <t>06030</t>
  </si>
  <si>
    <t>DHWP Immunization 9-95</t>
  </si>
  <si>
    <t>06031</t>
  </si>
  <si>
    <t>Art Center NSA BG</t>
  </si>
  <si>
    <t>06032</t>
  </si>
  <si>
    <t>Maternal and Infant Care (MIC) 9</t>
  </si>
  <si>
    <t>06033</t>
  </si>
  <si>
    <t>Cadillac Center BG 6</t>
  </si>
  <si>
    <t>06034</t>
  </si>
  <si>
    <t>Cass Corridor NSA BG</t>
  </si>
  <si>
    <t>06035</t>
  </si>
  <si>
    <t>Central Business District NSA BG 6</t>
  </si>
  <si>
    <t>06036</t>
  </si>
  <si>
    <t>Citizens District Council Activity BG</t>
  </si>
  <si>
    <t>06037</t>
  </si>
  <si>
    <t>Commercial Area Stabilization BG</t>
  </si>
  <si>
    <t>06039</t>
  </si>
  <si>
    <t>Integrated Phys Data System BG 6</t>
  </si>
  <si>
    <t>06040</t>
  </si>
  <si>
    <t>HRD PDD Administration BG</t>
  </si>
  <si>
    <t>06041</t>
  </si>
  <si>
    <t>Economic Development Corporation BG</t>
  </si>
  <si>
    <t>06043</t>
  </si>
  <si>
    <t>Block Grant Audit</t>
  </si>
  <si>
    <t>06044</t>
  </si>
  <si>
    <t>Development BG</t>
  </si>
  <si>
    <t>06045</t>
  </si>
  <si>
    <t>Planning Administration BG</t>
  </si>
  <si>
    <t>06052</t>
  </si>
  <si>
    <t>Community Development Planning BG 6052</t>
  </si>
  <si>
    <t>06053</t>
  </si>
  <si>
    <t>Sexually Transmitted Disease Control 9</t>
  </si>
  <si>
    <t>06057</t>
  </si>
  <si>
    <t>Corktown NSA BG</t>
  </si>
  <si>
    <t>06064</t>
  </si>
  <si>
    <t>Energy Audit_Rehabilitation BG 6</t>
  </si>
  <si>
    <t>06067</t>
  </si>
  <si>
    <t>Grayhaven BG 6</t>
  </si>
  <si>
    <t>06068</t>
  </si>
  <si>
    <t>Historic Building Protection BG</t>
  </si>
  <si>
    <t>06069</t>
  </si>
  <si>
    <t>Neighborhood Rehabilitation BG</t>
  </si>
  <si>
    <t>06070</t>
  </si>
  <si>
    <t>Hubbard 6070</t>
  </si>
  <si>
    <t>06071</t>
  </si>
  <si>
    <t>Jefferson</t>
  </si>
  <si>
    <t>06072</t>
  </si>
  <si>
    <t>Kercheval</t>
  </si>
  <si>
    <t>06075</t>
  </si>
  <si>
    <t>McDougall</t>
  </si>
  <si>
    <t>06076</t>
  </si>
  <si>
    <t>Mid_City NSA BG</t>
  </si>
  <si>
    <t>06078</t>
  </si>
  <si>
    <t>Neighborhood Housing Service BG</t>
  </si>
  <si>
    <t>06079</t>
  </si>
  <si>
    <t>Neighborhood Improvement Program BG</t>
  </si>
  <si>
    <t>06080</t>
  </si>
  <si>
    <t>Neighborhood Opportunity Fund BG</t>
  </si>
  <si>
    <t>06087</t>
  </si>
  <si>
    <t>HRD Senior Citizens Repair Program BG</t>
  </si>
  <si>
    <t>06090</t>
  </si>
  <si>
    <t>Street Lighting</t>
  </si>
  <si>
    <t>06092</t>
  </si>
  <si>
    <t>Supportive Neighborhood Services BG</t>
  </si>
  <si>
    <t>06093</t>
  </si>
  <si>
    <t>University City #2 NSA BG</t>
  </si>
  <si>
    <t>06095</t>
  </si>
  <si>
    <t>Real Estate BG</t>
  </si>
  <si>
    <t>06096</t>
  </si>
  <si>
    <t>Virginia Park NSA BG</t>
  </si>
  <si>
    <t>06100</t>
  </si>
  <si>
    <t>Woodbridge NSA BG</t>
  </si>
  <si>
    <t>06102</t>
  </si>
  <si>
    <t>HRD Letter of Credit BG old</t>
  </si>
  <si>
    <t>06103</t>
  </si>
  <si>
    <t>Letter of Credit BG</t>
  </si>
  <si>
    <t>06106</t>
  </si>
  <si>
    <t>Home Program 94 Administration</t>
  </si>
  <si>
    <t>06111</t>
  </si>
  <si>
    <t>Skillman</t>
  </si>
  <si>
    <t>06121</t>
  </si>
  <si>
    <t>CSBG Administration_Center Operation 9</t>
  </si>
  <si>
    <t>06124</t>
  </si>
  <si>
    <t>Brush Park_Woodward East BG</t>
  </si>
  <si>
    <t>06126</t>
  </si>
  <si>
    <t>Public Rehabilitation BG 6</t>
  </si>
  <si>
    <t>06129</t>
  </si>
  <si>
    <t>HRD Urban Renewal - Revenue</t>
  </si>
  <si>
    <t>06130</t>
  </si>
  <si>
    <t>State Supplement Assistance 9</t>
  </si>
  <si>
    <t>06133</t>
  </si>
  <si>
    <t>Head Start 6133</t>
  </si>
  <si>
    <t>06134</t>
  </si>
  <si>
    <t>Handicap Services 6134</t>
  </si>
  <si>
    <t>06135</t>
  </si>
  <si>
    <t>Parent Child Center 10</t>
  </si>
  <si>
    <t>06136</t>
  </si>
  <si>
    <t>Training and Technical Assistance 10</t>
  </si>
  <si>
    <t>06137</t>
  </si>
  <si>
    <t>Drug Treatment Program 9</t>
  </si>
  <si>
    <t>06138</t>
  </si>
  <si>
    <t>Homeless Intervention 9</t>
  </si>
  <si>
    <t>06142</t>
  </si>
  <si>
    <t>Aids Counseling and Test 9</t>
  </si>
  <si>
    <t>06153</t>
  </si>
  <si>
    <t>Belle Isle Capital Improvement</t>
  </si>
  <si>
    <t>06154</t>
  </si>
  <si>
    <t>Skillman Found and Technical Assistance</t>
  </si>
  <si>
    <t>06161</t>
  </si>
  <si>
    <t>Russell Ferry Yard</t>
  </si>
  <si>
    <t>06186</t>
  </si>
  <si>
    <t>HRD Warren Conner Development Coalition II</t>
  </si>
  <si>
    <t>06190</t>
  </si>
  <si>
    <t>JTPA Title IIB 9</t>
  </si>
  <si>
    <t>06194</t>
  </si>
  <si>
    <t>Promise Land Warming Center</t>
  </si>
  <si>
    <t>06195</t>
  </si>
  <si>
    <t>Youth Arts Brigade</t>
  </si>
  <si>
    <t>06196</t>
  </si>
  <si>
    <t>Summer Program 6196</t>
  </si>
  <si>
    <t>06198</t>
  </si>
  <si>
    <t>Project Rap 9</t>
  </si>
  <si>
    <t>06199</t>
  </si>
  <si>
    <t>Rap In Kind</t>
  </si>
  <si>
    <t>06201</t>
  </si>
  <si>
    <t>JTPA Title III</t>
  </si>
  <si>
    <t>06203</t>
  </si>
  <si>
    <t>JTPA IIA 77% Adult 6</t>
  </si>
  <si>
    <t>06204</t>
  </si>
  <si>
    <t>JTPA IIB 9</t>
  </si>
  <si>
    <t>06205</t>
  </si>
  <si>
    <t>JTPA IIC Youth 6</t>
  </si>
  <si>
    <t>06209</t>
  </si>
  <si>
    <t>Hispanic Lead (EPA) 6_98</t>
  </si>
  <si>
    <t>06212</t>
  </si>
  <si>
    <t>Home Program</t>
  </si>
  <si>
    <t>06225</t>
  </si>
  <si>
    <t>Emergency Home Repair 6225</t>
  </si>
  <si>
    <t>06227</t>
  </si>
  <si>
    <t>Work First_old</t>
  </si>
  <si>
    <t>06228</t>
  </si>
  <si>
    <t>HUD Youthbuild 95</t>
  </si>
  <si>
    <t>06234</t>
  </si>
  <si>
    <t>JTPA IIA 5% Older Workers</t>
  </si>
  <si>
    <t>06238</t>
  </si>
  <si>
    <t>JTPA Title III MESC Profile</t>
  </si>
  <si>
    <t>06241</t>
  </si>
  <si>
    <t>Development - Replace &amp; Improve</t>
  </si>
  <si>
    <t>06243</t>
  </si>
  <si>
    <t>MPD Repayment of Revenue Bond</t>
  </si>
  <si>
    <t>06244</t>
  </si>
  <si>
    <t>MPD Trustee and Contingency Reserve</t>
  </si>
  <si>
    <t>06248</t>
  </si>
  <si>
    <t>Title III EDWAAA 6</t>
  </si>
  <si>
    <t>06249</t>
  </si>
  <si>
    <t>Title III MESC 9</t>
  </si>
  <si>
    <t>06250</t>
  </si>
  <si>
    <t>Workfirst 9</t>
  </si>
  <si>
    <t>06255</t>
  </si>
  <si>
    <t>HUD Youthbuild 6</t>
  </si>
  <si>
    <t>06259</t>
  </si>
  <si>
    <t>No Wrong Door Planning Grant</t>
  </si>
  <si>
    <t>06260</t>
  </si>
  <si>
    <t>No Wrong Door 6</t>
  </si>
  <si>
    <t>06261</t>
  </si>
  <si>
    <t>St Anne's Gate</t>
  </si>
  <si>
    <t>06262</t>
  </si>
  <si>
    <t>EDWAAA</t>
  </si>
  <si>
    <t>06265</t>
  </si>
  <si>
    <t>JTPA Title 11A 5% Older Worker 6</t>
  </si>
  <si>
    <t>06268</t>
  </si>
  <si>
    <t>JTPA Title IIC</t>
  </si>
  <si>
    <t>06269</t>
  </si>
  <si>
    <t>JPTA Title III</t>
  </si>
  <si>
    <t>06271</t>
  </si>
  <si>
    <t>State of Michigan</t>
  </si>
  <si>
    <t>06273</t>
  </si>
  <si>
    <t>HUD Youthbuild Program 6</t>
  </si>
  <si>
    <t>06275</t>
  </si>
  <si>
    <t>No Wrong Door</t>
  </si>
  <si>
    <t>06278</t>
  </si>
  <si>
    <t>Strong Family</t>
  </si>
  <si>
    <t>06279</t>
  </si>
  <si>
    <t>School to Work</t>
  </si>
  <si>
    <t>06281</t>
  </si>
  <si>
    <t>Auto Theft 1997</t>
  </si>
  <si>
    <t>06282</t>
  </si>
  <si>
    <t>Homeless Veterans Reintroduction</t>
  </si>
  <si>
    <t>06283</t>
  </si>
  <si>
    <t>Comm Reclamation 97</t>
  </si>
  <si>
    <t>06285</t>
  </si>
  <si>
    <t>Western Wayne</t>
  </si>
  <si>
    <t>06286</t>
  </si>
  <si>
    <t>Screen Door II</t>
  </si>
  <si>
    <t>06287</t>
  </si>
  <si>
    <t>06290</t>
  </si>
  <si>
    <t>Hearing Impaired Awareness</t>
  </si>
  <si>
    <t>06294</t>
  </si>
  <si>
    <t>CSBG Center Operations_Administration</t>
  </si>
  <si>
    <t>06296</t>
  </si>
  <si>
    <t>Eastside Community Restoration Housing</t>
  </si>
  <si>
    <t>06297</t>
  </si>
  <si>
    <t>Weatherization 98</t>
  </si>
  <si>
    <t>06299</t>
  </si>
  <si>
    <t>State Emergency Relief Program 6299</t>
  </si>
  <si>
    <t>06300</t>
  </si>
  <si>
    <t>Metro Matrix_Barat Child Services</t>
  </si>
  <si>
    <t>06301</t>
  </si>
  <si>
    <t>Metro Matrix_Fam and Youth Services</t>
  </si>
  <si>
    <t>06302</t>
  </si>
  <si>
    <t>Michigan Conference of SDA Detroit Yorba Svs</t>
  </si>
  <si>
    <t>06303</t>
  </si>
  <si>
    <t>New Life Home _ Recovering Women</t>
  </si>
  <si>
    <t>06306</t>
  </si>
  <si>
    <t>Safe Center Services</t>
  </si>
  <si>
    <t>06309</t>
  </si>
  <si>
    <t>HRD Young Detroit Builders</t>
  </si>
  <si>
    <t>06310</t>
  </si>
  <si>
    <t>Campaign Safe and Sober 6310</t>
  </si>
  <si>
    <t>06311</t>
  </si>
  <si>
    <t>Urban Space Initiative Title XX</t>
  </si>
  <si>
    <t>06313</t>
  </si>
  <si>
    <t>Technical Assistance Program</t>
  </si>
  <si>
    <t>06314</t>
  </si>
  <si>
    <t>BJA Local Law Enforcement</t>
  </si>
  <si>
    <t>06316</t>
  </si>
  <si>
    <t>Home Repair For Southwest Detroit Area</t>
  </si>
  <si>
    <t>06318</t>
  </si>
  <si>
    <t>Youth Enrichment is Success Incorporated</t>
  </si>
  <si>
    <t>06319</t>
  </si>
  <si>
    <t>Ravendale Community Incorporated PS and HR</t>
  </si>
  <si>
    <t>06321</t>
  </si>
  <si>
    <t>Milling Resurface</t>
  </si>
  <si>
    <t>06322</t>
  </si>
  <si>
    <t>Traffic</t>
  </si>
  <si>
    <t>06324</t>
  </si>
  <si>
    <t>Bagley Recreation Center</t>
  </si>
  <si>
    <t>06325</t>
  </si>
  <si>
    <t>Cable Commission Public Benefit Corp Services</t>
  </si>
  <si>
    <t>06328</t>
  </si>
  <si>
    <t>Resurface Along Larned and Lafayette</t>
  </si>
  <si>
    <t>06329</t>
  </si>
  <si>
    <t>Summer Program _ Career Works _ DPW</t>
  </si>
  <si>
    <t>06333</t>
  </si>
  <si>
    <t>Summer Program _ Career Works _ Housing</t>
  </si>
  <si>
    <t>06334</t>
  </si>
  <si>
    <t>Summer Program _ Career Works _ Police</t>
  </si>
  <si>
    <t>06335</t>
  </si>
  <si>
    <t>Highway Safety Project 9_98</t>
  </si>
  <si>
    <t>06337</t>
  </si>
  <si>
    <t>Detroit Edison Project Care</t>
  </si>
  <si>
    <t>06338</t>
  </si>
  <si>
    <t>DHWP Substance Abuse Coordinating Agency 9/98</t>
  </si>
  <si>
    <t>06339</t>
  </si>
  <si>
    <t>Senior Feeding Program 9_98</t>
  </si>
  <si>
    <t>06341</t>
  </si>
  <si>
    <t>Summer Food Service 9_98</t>
  </si>
  <si>
    <t>06342</t>
  </si>
  <si>
    <t>Lead Poison Control 9_98</t>
  </si>
  <si>
    <t>06343</t>
  </si>
  <si>
    <t>Adolescent Alternative Models 9_98</t>
  </si>
  <si>
    <t>06344</t>
  </si>
  <si>
    <t>Aids_HIV Family Services 7_98</t>
  </si>
  <si>
    <t>06345</t>
  </si>
  <si>
    <t>Aids_HIV Prevention and Planning 9_98</t>
  </si>
  <si>
    <t>06348</t>
  </si>
  <si>
    <t>Cardiovascular Disease Prevention 9_98</t>
  </si>
  <si>
    <t>06350</t>
  </si>
  <si>
    <t>Children Special Health Care 9_98</t>
  </si>
  <si>
    <t>06351</t>
  </si>
  <si>
    <t>EPSDT Outreach 9_98</t>
  </si>
  <si>
    <t>06352</t>
  </si>
  <si>
    <t>Family Planning 9_8</t>
  </si>
  <si>
    <t>06353</t>
  </si>
  <si>
    <t>Immunization 9_98</t>
  </si>
  <si>
    <t>06354</t>
  </si>
  <si>
    <t>Immunization Registry 6_98</t>
  </si>
  <si>
    <t>06355</t>
  </si>
  <si>
    <t>Maternal and Infant Care (MIC) 9_98</t>
  </si>
  <si>
    <t>06356</t>
  </si>
  <si>
    <t>Maternal and Infant Health Advocacy 9_98</t>
  </si>
  <si>
    <t>06357</t>
  </si>
  <si>
    <t>PNC Enroll and Coordinate 9_98</t>
  </si>
  <si>
    <t>06358</t>
  </si>
  <si>
    <t>PNC Outreach and Advocacy 9_98</t>
  </si>
  <si>
    <t>06360</t>
  </si>
  <si>
    <t>Refugee Health Screening 9_98</t>
  </si>
  <si>
    <t>06361</t>
  </si>
  <si>
    <t>Sexually Transmitted Disease Control 9_98</t>
  </si>
  <si>
    <t>06363</t>
  </si>
  <si>
    <t>HIV Emergency Support Relief 2_98</t>
  </si>
  <si>
    <t>06364</t>
  </si>
  <si>
    <t>TB Prevention and Control 12_98</t>
  </si>
  <si>
    <t>06368</t>
  </si>
  <si>
    <t>Sister to Sister Program</t>
  </si>
  <si>
    <t>06369</t>
  </si>
  <si>
    <t>Community Policing</t>
  </si>
  <si>
    <t>06371</t>
  </si>
  <si>
    <t>DHC Apprentice Program E and T 6_98</t>
  </si>
  <si>
    <t>06372</t>
  </si>
  <si>
    <t>Early Intervention Project</t>
  </si>
  <si>
    <t>06376</t>
  </si>
  <si>
    <t>Burroughs</t>
  </si>
  <si>
    <t>06378</t>
  </si>
  <si>
    <t>Substance Abuse Coordinating Agency 9_98</t>
  </si>
  <si>
    <t>06383</t>
  </si>
  <si>
    <t>Edison Energy Management Program</t>
  </si>
  <si>
    <t>06389</t>
  </si>
  <si>
    <t>Helping Unite Mothers and Child</t>
  </si>
  <si>
    <t>06391</t>
  </si>
  <si>
    <t>Reconstruction</t>
  </si>
  <si>
    <t>06392</t>
  </si>
  <si>
    <t>Resurface _ Vernor _ Livernois _ Mack</t>
  </si>
  <si>
    <t>06395</t>
  </si>
  <si>
    <t>Information and Referral 9_98</t>
  </si>
  <si>
    <t>06398</t>
  </si>
  <si>
    <t>Information and Referral Non Cash 9_9</t>
  </si>
  <si>
    <t>06401</t>
  </si>
  <si>
    <t>Resurface _ Mt Elliot _ Schoenherr</t>
  </si>
  <si>
    <t>06402</t>
  </si>
  <si>
    <t>Hudson</t>
  </si>
  <si>
    <t>06403</t>
  </si>
  <si>
    <t>HRD Delray United Action Council</t>
  </si>
  <si>
    <t>06404</t>
  </si>
  <si>
    <t>Drug Court Planning Initiative</t>
  </si>
  <si>
    <t>06407</t>
  </si>
  <si>
    <t>JTPA Title IIA Adult 6</t>
  </si>
  <si>
    <t>06408</t>
  </si>
  <si>
    <t>Non Dept Trusts</t>
  </si>
  <si>
    <t>06410</t>
  </si>
  <si>
    <t>JTPA Title IIA8% 6</t>
  </si>
  <si>
    <t>06413</t>
  </si>
  <si>
    <t>JTPA Title III EDWAAA 6</t>
  </si>
  <si>
    <t>06414</t>
  </si>
  <si>
    <t>Workfirst 9_99</t>
  </si>
  <si>
    <t>06424</t>
  </si>
  <si>
    <t>Major Street Fund Operations</t>
  </si>
  <si>
    <t>06425</t>
  </si>
  <si>
    <t>Local Street Fund - Operations</t>
  </si>
  <si>
    <t>06426</t>
  </si>
  <si>
    <t>Minority Health Program 9_98</t>
  </si>
  <si>
    <t>06427</t>
  </si>
  <si>
    <t>Recreation Perpetual Endowment - Cemeteries</t>
  </si>
  <si>
    <t>06430</t>
  </si>
  <si>
    <t>Campaign Safe and Sober 6430</t>
  </si>
  <si>
    <t>06431</t>
  </si>
  <si>
    <t>Victim Assistance 6431</t>
  </si>
  <si>
    <t>06432</t>
  </si>
  <si>
    <t>Residential Substance Abuse</t>
  </si>
  <si>
    <t>06435</t>
  </si>
  <si>
    <t>Aids_HIV Consortia 9_98</t>
  </si>
  <si>
    <t>06436</t>
  </si>
  <si>
    <t>Weed and Seed 1996</t>
  </si>
  <si>
    <t>06437</t>
  </si>
  <si>
    <t>Weed and Seed 1997</t>
  </si>
  <si>
    <t>06438</t>
  </si>
  <si>
    <t>Senior Center Staffing_old</t>
  </si>
  <si>
    <t>06443</t>
  </si>
  <si>
    <t>Community Voice Mail In Kind</t>
  </si>
  <si>
    <t>06466</t>
  </si>
  <si>
    <t>Joseph Tireman Community Council Area NOF</t>
  </si>
  <si>
    <t>06467</t>
  </si>
  <si>
    <t>Voice of The People NOF</t>
  </si>
  <si>
    <t>06468</t>
  </si>
  <si>
    <t>New Center Civic Association NOF</t>
  </si>
  <si>
    <t>06471</t>
  </si>
  <si>
    <t>Burlingame Etc Neighborhood Association NOF</t>
  </si>
  <si>
    <t>06472</t>
  </si>
  <si>
    <t>Davison</t>
  </si>
  <si>
    <t>06473</t>
  </si>
  <si>
    <t>Outer Drive</t>
  </si>
  <si>
    <t>06475</t>
  </si>
  <si>
    <t>Barton</t>
  </si>
  <si>
    <t>06476</t>
  </si>
  <si>
    <t>Wyoming</t>
  </si>
  <si>
    <t>06480</t>
  </si>
  <si>
    <t>Northwest Goldberg Community Imp Assn NOF</t>
  </si>
  <si>
    <t>06481</t>
  </si>
  <si>
    <t>West Village Association NOF</t>
  </si>
  <si>
    <t>06482</t>
  </si>
  <si>
    <t>Hubbard _ King Community Council NOF</t>
  </si>
  <si>
    <t>06486</t>
  </si>
  <si>
    <t>City Airport Renaissance Association NOF</t>
  </si>
  <si>
    <t>06487</t>
  </si>
  <si>
    <t>HRD Moore Community Council NOF</t>
  </si>
  <si>
    <t>06488</t>
  </si>
  <si>
    <t>Domestic Violence Project 97_98</t>
  </si>
  <si>
    <t>06490</t>
  </si>
  <si>
    <t>Brightmoor NOF</t>
  </si>
  <si>
    <t>06492</t>
  </si>
  <si>
    <t>Semi</t>
  </si>
  <si>
    <t>06497</t>
  </si>
  <si>
    <t>Grandmont_Rosedale Development Cor NOF</t>
  </si>
  <si>
    <t>06498</t>
  </si>
  <si>
    <t>Island View Association NOF</t>
  </si>
  <si>
    <t>06499</t>
  </si>
  <si>
    <t>Inner City Sub Center NOF</t>
  </si>
  <si>
    <t>06501</t>
  </si>
  <si>
    <t>Pilgrim Village Community Council NOF</t>
  </si>
  <si>
    <t>06502</t>
  </si>
  <si>
    <t>Kemeny Center Community Counci NOF</t>
  </si>
  <si>
    <t>06503</t>
  </si>
  <si>
    <t>Cass Corridor Youth Advocacy NOF</t>
  </si>
  <si>
    <t>06504</t>
  </si>
  <si>
    <t>Petoskey Advisory Council NOF</t>
  </si>
  <si>
    <t>06505</t>
  </si>
  <si>
    <t>HRD Legal Aid and Defender Association NOF</t>
  </si>
  <si>
    <t>06507</t>
  </si>
  <si>
    <t>Unity Communities NOF</t>
  </si>
  <si>
    <t>06509</t>
  </si>
  <si>
    <t>CSBG _ Federal Administration</t>
  </si>
  <si>
    <t>06511</t>
  </si>
  <si>
    <t>Operation Get Down NOF</t>
  </si>
  <si>
    <t>06512</t>
  </si>
  <si>
    <t>Russell Woods</t>
  </si>
  <si>
    <t>06513</t>
  </si>
  <si>
    <t>Northwest Area Business Association NOF</t>
  </si>
  <si>
    <t>06514</t>
  </si>
  <si>
    <t>Franklin Wright Building Rehabilitation NOF</t>
  </si>
  <si>
    <t>06518</t>
  </si>
  <si>
    <t>HRD Detroit Association of Women's Club NOF</t>
  </si>
  <si>
    <t>06519</t>
  </si>
  <si>
    <t>Dav</t>
  </si>
  <si>
    <t>06520</t>
  </si>
  <si>
    <t>Northend Citizens Association Council NOF</t>
  </si>
  <si>
    <t>06521</t>
  </si>
  <si>
    <t>Weatherization 1998</t>
  </si>
  <si>
    <t>06522</t>
  </si>
  <si>
    <t>Chene Park Development L W</t>
  </si>
  <si>
    <t>06523</t>
  </si>
  <si>
    <t>State Emergency Relief Program</t>
  </si>
  <si>
    <t>06524</t>
  </si>
  <si>
    <t>MACO Area BG</t>
  </si>
  <si>
    <t>06530</t>
  </si>
  <si>
    <t>Historical Survey BG 7</t>
  </si>
  <si>
    <t>06531</t>
  </si>
  <si>
    <t>Packaged Meals Program</t>
  </si>
  <si>
    <t>06535</t>
  </si>
  <si>
    <t>Head Start 1998</t>
  </si>
  <si>
    <t>06536</t>
  </si>
  <si>
    <t>Recreation Gift Catalogue Donations</t>
  </si>
  <si>
    <t>06537</t>
  </si>
  <si>
    <t>Early Head Start 1998</t>
  </si>
  <si>
    <t>06538</t>
  </si>
  <si>
    <t>Training and Technical Assistance Program 98</t>
  </si>
  <si>
    <t>06539</t>
  </si>
  <si>
    <t>Drug Treatment Program 1998</t>
  </si>
  <si>
    <t>06541</t>
  </si>
  <si>
    <t>Aids Counseling and Test 1998</t>
  </si>
  <si>
    <t>06555</t>
  </si>
  <si>
    <t>Belle Isle Nature Center Great Lake Ec</t>
  </si>
  <si>
    <t>06556</t>
  </si>
  <si>
    <t>Belle Isle Nature Center Great Lakes E</t>
  </si>
  <si>
    <t>06557</t>
  </si>
  <si>
    <t>Elections Citizens District Council BG</t>
  </si>
  <si>
    <t>06560</t>
  </si>
  <si>
    <t>Lakewood East Park Site Design_old</t>
  </si>
  <si>
    <t>06562</t>
  </si>
  <si>
    <t>Lakewood East Park Site Design</t>
  </si>
  <si>
    <t>06567</t>
  </si>
  <si>
    <t>Motorcity Building Material</t>
  </si>
  <si>
    <t>06568</t>
  </si>
  <si>
    <t>Brownfield Cleanup Revolving Loan</t>
  </si>
  <si>
    <t>06574</t>
  </si>
  <si>
    <t>Community Policing for Juveniles</t>
  </si>
  <si>
    <t>06575</t>
  </si>
  <si>
    <t>Community Reclamation 98</t>
  </si>
  <si>
    <t>06580</t>
  </si>
  <si>
    <t>MCAAA 6580</t>
  </si>
  <si>
    <t>06581</t>
  </si>
  <si>
    <t>Cultural Access Program 6581</t>
  </si>
  <si>
    <t>06583</t>
  </si>
  <si>
    <t>Stuberstone Project Section 108</t>
  </si>
  <si>
    <t>06585</t>
  </si>
  <si>
    <t>Adult Day Care 6585</t>
  </si>
  <si>
    <t>06586</t>
  </si>
  <si>
    <t>Adult Day Care In Kind</t>
  </si>
  <si>
    <t>06589</t>
  </si>
  <si>
    <t>Cultural Access Program</t>
  </si>
  <si>
    <t>06591</t>
  </si>
  <si>
    <t>Operation Safe Home</t>
  </si>
  <si>
    <t>06592</t>
  </si>
  <si>
    <t>06593</t>
  </si>
  <si>
    <t>Parenting Education and Advocacy 12_98</t>
  </si>
  <si>
    <t>06594</t>
  </si>
  <si>
    <t>Maternal Child Health BG 9</t>
  </si>
  <si>
    <t>06597</t>
  </si>
  <si>
    <t>Employment Services 6597</t>
  </si>
  <si>
    <t>06599</t>
  </si>
  <si>
    <t>Bonds</t>
  </si>
  <si>
    <t>06600</t>
  </si>
  <si>
    <t>Murl Grant 7_31_98</t>
  </si>
  <si>
    <t>06604</t>
  </si>
  <si>
    <t>Bureau of Justice Grant Year 2</t>
  </si>
  <si>
    <t>06607</t>
  </si>
  <si>
    <t>Park Development BG</t>
  </si>
  <si>
    <t>06608</t>
  </si>
  <si>
    <t>Queen's Community Development</t>
  </si>
  <si>
    <t>06613</t>
  </si>
  <si>
    <t>Illegal Dumping Pilot Project</t>
  </si>
  <si>
    <t>06614</t>
  </si>
  <si>
    <t>Illegal Dumping Pilot In Kind</t>
  </si>
  <si>
    <t>06622</t>
  </si>
  <si>
    <t>Police Auto Theft</t>
  </si>
  <si>
    <t>06623</t>
  </si>
  <si>
    <t>Community Development Planning BG</t>
  </si>
  <si>
    <t>06624</t>
  </si>
  <si>
    <t>Screen Door III</t>
  </si>
  <si>
    <t>06626</t>
  </si>
  <si>
    <t>MDOT</t>
  </si>
  <si>
    <t>06638</t>
  </si>
  <si>
    <t>Urban and Community Fore Grant In Kind</t>
  </si>
  <si>
    <t>06642</t>
  </si>
  <si>
    <t>Black Family Development Service</t>
  </si>
  <si>
    <t>06647</t>
  </si>
  <si>
    <t>Genesis House I Services</t>
  </si>
  <si>
    <t>06648</t>
  </si>
  <si>
    <t>Lift Women's Resources Center</t>
  </si>
  <si>
    <t>06649</t>
  </si>
  <si>
    <t>HRD Detroit Catholic Pastoral</t>
  </si>
  <si>
    <t>06651</t>
  </si>
  <si>
    <t>Triangle Community Association</t>
  </si>
  <si>
    <t>06652</t>
  </si>
  <si>
    <t>Resurface</t>
  </si>
  <si>
    <t>06656</t>
  </si>
  <si>
    <t>Disaster Recovery Initiative</t>
  </si>
  <si>
    <t>06658</t>
  </si>
  <si>
    <t>06660</t>
  </si>
  <si>
    <t>Campaign Safe and Sober</t>
  </si>
  <si>
    <t>06662</t>
  </si>
  <si>
    <t>Work First Etvt 9</t>
  </si>
  <si>
    <t>06667</t>
  </si>
  <si>
    <t>HRD NRR Rehabilitation Program Staff BG</t>
  </si>
  <si>
    <t>06670</t>
  </si>
  <si>
    <t>NRR Brush Park_Woodward Rehabilitation BG</t>
  </si>
  <si>
    <t>06672</t>
  </si>
  <si>
    <t>NRR Corktown Rehabilitation BG</t>
  </si>
  <si>
    <t>06676</t>
  </si>
  <si>
    <t>NRR _ MACO Area Rehabilitation BG</t>
  </si>
  <si>
    <t>06677</t>
  </si>
  <si>
    <t>NRR _ McDougal Hunt Rehabilitation BG</t>
  </si>
  <si>
    <t>06686</t>
  </si>
  <si>
    <t>Hubbard</t>
  </si>
  <si>
    <t>06688</t>
  </si>
  <si>
    <t>Aware Community Organization NOF</t>
  </si>
  <si>
    <t>06692</t>
  </si>
  <si>
    <t>Chalfonte Community Council NOF</t>
  </si>
  <si>
    <t>06693</t>
  </si>
  <si>
    <t>Conant Gardens Property Owners NOF</t>
  </si>
  <si>
    <t>06695</t>
  </si>
  <si>
    <t>Detroit Repertory Theater NOF</t>
  </si>
  <si>
    <t>06696</t>
  </si>
  <si>
    <t>Downtown Branch YWCA NOF</t>
  </si>
  <si>
    <t>06698</t>
  </si>
  <si>
    <t>HRD Focus Hope</t>
  </si>
  <si>
    <t>06699</t>
  </si>
  <si>
    <t>Get It Together Block Club NOF</t>
  </si>
  <si>
    <t>06700</t>
  </si>
  <si>
    <t>Youth Summer Arts Program 98</t>
  </si>
  <si>
    <t>06703</t>
  </si>
  <si>
    <t>JTPC SYEP 98</t>
  </si>
  <si>
    <t>06704</t>
  </si>
  <si>
    <t>Mayors Best Thoughts</t>
  </si>
  <si>
    <t>06707</t>
  </si>
  <si>
    <t>Work First E T V T</t>
  </si>
  <si>
    <t>06708</t>
  </si>
  <si>
    <t>Help Elderly Maintain Dignity NOF</t>
  </si>
  <si>
    <t>06709</t>
  </si>
  <si>
    <t>HRD International Institute</t>
  </si>
  <si>
    <t>06711</t>
  </si>
  <si>
    <t>Casa Maria NOF</t>
  </si>
  <si>
    <t>06712</t>
  </si>
  <si>
    <t>Linwood Community Organization NOF</t>
  </si>
  <si>
    <t>06713</t>
  </si>
  <si>
    <t>Boys and Girls Club of SE Michigan</t>
  </si>
  <si>
    <t>06714</t>
  </si>
  <si>
    <t>Central Detroit Christian Citizens Dist Council</t>
  </si>
  <si>
    <t>06715</t>
  </si>
  <si>
    <t>Midwest Civic Council NOF</t>
  </si>
  <si>
    <t>06720</t>
  </si>
  <si>
    <t>Children Hospital Poison Control</t>
  </si>
  <si>
    <t>06721</t>
  </si>
  <si>
    <t>Queen's Community Workers NOF</t>
  </si>
  <si>
    <t>06722</t>
  </si>
  <si>
    <t>Old Redford Association NOF</t>
  </si>
  <si>
    <t>06724</t>
  </si>
  <si>
    <t>Children Hospital Pediatric</t>
  </si>
  <si>
    <t>06725</t>
  </si>
  <si>
    <t>Church of the Messiah Blvd Har</t>
  </si>
  <si>
    <t>06726</t>
  </si>
  <si>
    <t>Clergy United_Hsta</t>
  </si>
  <si>
    <t>06727</t>
  </si>
  <si>
    <t>Council of Islamic Organization of Michigan</t>
  </si>
  <si>
    <t>06729</t>
  </si>
  <si>
    <t>HRD Courville Concert Choir Service</t>
  </si>
  <si>
    <t>06730</t>
  </si>
  <si>
    <t>Southwest Detroit Community Mental Health NOF</t>
  </si>
  <si>
    <t>06731</t>
  </si>
  <si>
    <t>Detroit Community Initiative</t>
  </si>
  <si>
    <t>06732</t>
  </si>
  <si>
    <t>United Citizens Southwest Detroit NOF</t>
  </si>
  <si>
    <t>06733</t>
  </si>
  <si>
    <t>Heat and Warmth Fund Service</t>
  </si>
  <si>
    <t>06736</t>
  </si>
  <si>
    <t>Van Dyke Taxpayers Association NOF</t>
  </si>
  <si>
    <t>06738</t>
  </si>
  <si>
    <t>Westside Interested Neighbors NOF</t>
  </si>
  <si>
    <t>06739</t>
  </si>
  <si>
    <t>Holistic Development Center Service</t>
  </si>
  <si>
    <t>06740</t>
  </si>
  <si>
    <t>Jefferson Ave Housing Development Corp</t>
  </si>
  <si>
    <t>06741</t>
  </si>
  <si>
    <t>Life Choice</t>
  </si>
  <si>
    <t>06742</t>
  </si>
  <si>
    <t>M and S Human Service Agency Incorporated</t>
  </si>
  <si>
    <t>06746</t>
  </si>
  <si>
    <t>Fire Insurance Escrow</t>
  </si>
  <si>
    <t>06747</t>
  </si>
  <si>
    <t>Hold For Funds Release</t>
  </si>
  <si>
    <t>06748</t>
  </si>
  <si>
    <t>Metro East Drug Services</t>
  </si>
  <si>
    <t>06752</t>
  </si>
  <si>
    <t>North End Community Development</t>
  </si>
  <si>
    <t>06755</t>
  </si>
  <si>
    <t>People Missionary Baptist Services</t>
  </si>
  <si>
    <t>06761</t>
  </si>
  <si>
    <t>HRD Think Detroit Services</t>
  </si>
  <si>
    <t>06763</t>
  </si>
  <si>
    <t>Virginia Park Citizens Service</t>
  </si>
  <si>
    <t>06765</t>
  </si>
  <si>
    <t>Advances</t>
  </si>
  <si>
    <t>06766</t>
  </si>
  <si>
    <t>Reconstruction of St Aubin</t>
  </si>
  <si>
    <t>06767</t>
  </si>
  <si>
    <t>HRD Graystone International Jazz Museum NOF</t>
  </si>
  <si>
    <t>06772</t>
  </si>
  <si>
    <t>MDPH</t>
  </si>
  <si>
    <t>06773</t>
  </si>
  <si>
    <t>Landscaping 1</t>
  </si>
  <si>
    <t>06774</t>
  </si>
  <si>
    <t>Wtw Competitive 2_99</t>
  </si>
  <si>
    <t>06775</t>
  </si>
  <si>
    <t>Bituminous Resurface_old</t>
  </si>
  <si>
    <t>06778</t>
  </si>
  <si>
    <t>Welfare to Work Match</t>
  </si>
  <si>
    <t>06780</t>
  </si>
  <si>
    <t>Piston Palace Foundation</t>
  </si>
  <si>
    <t>06783</t>
  </si>
  <si>
    <t>Midtown Development</t>
  </si>
  <si>
    <t>06784</t>
  </si>
  <si>
    <t>Bituminous Resurface</t>
  </si>
  <si>
    <t>06787</t>
  </si>
  <si>
    <t>Senior Feeding Program 9</t>
  </si>
  <si>
    <t>06788</t>
  </si>
  <si>
    <t>WIC Supplemental Food 9</t>
  </si>
  <si>
    <t>06789</t>
  </si>
  <si>
    <t>Summer Food Service 9</t>
  </si>
  <si>
    <t>06791</t>
  </si>
  <si>
    <t>Childhood Lead (MDCH) 9</t>
  </si>
  <si>
    <t>06792</t>
  </si>
  <si>
    <t>Addl Hlth</t>
  </si>
  <si>
    <t>06793</t>
  </si>
  <si>
    <t>Reserve For Approved Insurance Claim</t>
  </si>
  <si>
    <t>06797</t>
  </si>
  <si>
    <t>Mayor's Emergency Relief Fund</t>
  </si>
  <si>
    <t>06798</t>
  </si>
  <si>
    <t>Aids_HIV Consortia 9</t>
  </si>
  <si>
    <t>06799</t>
  </si>
  <si>
    <t>CIP</t>
  </si>
  <si>
    <t>06801</t>
  </si>
  <si>
    <t>Major Building Maintenance BG</t>
  </si>
  <si>
    <t>06808</t>
  </si>
  <si>
    <t>Charles C Diggs Homes BG</t>
  </si>
  <si>
    <t>06810</t>
  </si>
  <si>
    <t>Aids_HIV Prev &amp; Planning 9</t>
  </si>
  <si>
    <t>06811</t>
  </si>
  <si>
    <t>Recreation Center Renovations</t>
  </si>
  <si>
    <t>06815</t>
  </si>
  <si>
    <t>Assist Project 9</t>
  </si>
  <si>
    <t>06817</t>
  </si>
  <si>
    <t>Cardiovas Disease Prev 9</t>
  </si>
  <si>
    <t>06825</t>
  </si>
  <si>
    <t>Recreation Land Sales</t>
  </si>
  <si>
    <t>06826</t>
  </si>
  <si>
    <t>Child Health</t>
  </si>
  <si>
    <t>06827</t>
  </si>
  <si>
    <t>Family Planning 9</t>
  </si>
  <si>
    <t>06829</t>
  </si>
  <si>
    <t>Immunization 9</t>
  </si>
  <si>
    <t>06831</t>
  </si>
  <si>
    <t>Center Operations CSBG 83</t>
  </si>
  <si>
    <t>06837</t>
  </si>
  <si>
    <t>Mat Inf Health Advoc 9</t>
  </si>
  <si>
    <t>06842</t>
  </si>
  <si>
    <t>Minority Health 9</t>
  </si>
  <si>
    <t>06843</t>
  </si>
  <si>
    <t>DNC Outreach &amp; Advocacy 9</t>
  </si>
  <si>
    <t>06844</t>
  </si>
  <si>
    <t>Primary Care 6844</t>
  </si>
  <si>
    <t>06845</t>
  </si>
  <si>
    <t>Refugee Health Screening 9</t>
  </si>
  <si>
    <t>06847</t>
  </si>
  <si>
    <t>STD Control 9</t>
  </si>
  <si>
    <t>06849</t>
  </si>
  <si>
    <t>Persons w_Aids Housing 6</t>
  </si>
  <si>
    <t>06850</t>
  </si>
  <si>
    <t>Island View BG</t>
  </si>
  <si>
    <t>06851</t>
  </si>
  <si>
    <t>Healthy Start Initiative 8</t>
  </si>
  <si>
    <t>06852</t>
  </si>
  <si>
    <t>TB Prev &amp; Control 12</t>
  </si>
  <si>
    <t>06854</t>
  </si>
  <si>
    <t>CSHCS Outreach &amp; Advo</t>
  </si>
  <si>
    <t>06856</t>
  </si>
  <si>
    <t>Medicaid Outreach &amp; Advoc 9</t>
  </si>
  <si>
    <t>06857</t>
  </si>
  <si>
    <t>East Central Residents Coal NOF</t>
  </si>
  <si>
    <t>06861</t>
  </si>
  <si>
    <t>Afro_American Museum of Detroit BG</t>
  </si>
  <si>
    <t>06862</t>
  </si>
  <si>
    <t>Moderate Multi_Family Rehabilitation BG</t>
  </si>
  <si>
    <t>06863</t>
  </si>
  <si>
    <t>JJDP _ Noble Community Development Initiative</t>
  </si>
  <si>
    <t>06868</t>
  </si>
  <si>
    <t>Stop Violence Against Women 98</t>
  </si>
  <si>
    <t>06869</t>
  </si>
  <si>
    <t>School to Work FY99</t>
  </si>
  <si>
    <t>06871</t>
  </si>
  <si>
    <t>Detroit Urban League NOF</t>
  </si>
  <si>
    <t>06873</t>
  </si>
  <si>
    <t>Pav Mrkg @ 347 Intersections</t>
  </si>
  <si>
    <t>06874</t>
  </si>
  <si>
    <t>Eastside Reg Housing Association NOF</t>
  </si>
  <si>
    <t>06877</t>
  </si>
  <si>
    <t>Traffic Signal Modernization at 26 Intersections</t>
  </si>
  <si>
    <t>06878</t>
  </si>
  <si>
    <t>Noble Community Development Init</t>
  </si>
  <si>
    <t>06880</t>
  </si>
  <si>
    <t>Hubbard Farms Community Group NOF</t>
  </si>
  <si>
    <t>06881</t>
  </si>
  <si>
    <t>Consumer Res and Assistance Center NOF</t>
  </si>
  <si>
    <t>06883</t>
  </si>
  <si>
    <t>League of Catholic Women NOF</t>
  </si>
  <si>
    <t>06884</t>
  </si>
  <si>
    <t>Lin_Dav_Parks_Tux Community Council NOF</t>
  </si>
  <si>
    <t>06889</t>
  </si>
  <si>
    <t>Plymouth Rd Business Association NOF</t>
  </si>
  <si>
    <t>06891</t>
  </si>
  <si>
    <t>Detroit Southeast Little League NOF</t>
  </si>
  <si>
    <t>06898</t>
  </si>
  <si>
    <t>We Care About Van Dyke_Seven Mile NOF</t>
  </si>
  <si>
    <t>06899</t>
  </si>
  <si>
    <t>Moments of Truth NOF</t>
  </si>
  <si>
    <t>06902</t>
  </si>
  <si>
    <t>Sub_Abuse Coordin Agcy 9_99</t>
  </si>
  <si>
    <t>06903</t>
  </si>
  <si>
    <t>Brightmoor Community Organization NOF</t>
  </si>
  <si>
    <t>06906</t>
  </si>
  <si>
    <t>WAT Depreciation and Bad Debts</t>
  </si>
  <si>
    <t>06907</t>
  </si>
  <si>
    <t>SEW Depreciation and Bad Debts</t>
  </si>
  <si>
    <t>06913</t>
  </si>
  <si>
    <t>WAT Cost Clearing - Water Stores</t>
  </si>
  <si>
    <t>06914</t>
  </si>
  <si>
    <t>SEW Cost Clearing - Sewage Stores</t>
  </si>
  <si>
    <t>06915</t>
  </si>
  <si>
    <t>Bryne Memorial Formula Grant</t>
  </si>
  <si>
    <t>06916</t>
  </si>
  <si>
    <t>Information Referral N_C 98</t>
  </si>
  <si>
    <t>06920</t>
  </si>
  <si>
    <t>Information Referral 98</t>
  </si>
  <si>
    <t>06921</t>
  </si>
  <si>
    <t>Governor's Scholarship Grant</t>
  </si>
  <si>
    <t>06924</t>
  </si>
  <si>
    <t>Whisk NOF</t>
  </si>
  <si>
    <t>06925</t>
  </si>
  <si>
    <t>Non Dept Casino Site Support &amp; Infrastructure Improvement</t>
  </si>
  <si>
    <t>06926</t>
  </si>
  <si>
    <t>Repl</t>
  </si>
  <si>
    <t>06929</t>
  </si>
  <si>
    <t>Youth Arts Brigade Yr2</t>
  </si>
  <si>
    <t>06931</t>
  </si>
  <si>
    <t>Illegal Dumping Site Security</t>
  </si>
  <si>
    <t>06953</t>
  </si>
  <si>
    <t>Demo_Neighborhood Rest</t>
  </si>
  <si>
    <t>06958</t>
  </si>
  <si>
    <t>Medicaid Substance Abuse 9</t>
  </si>
  <si>
    <t>06960</t>
  </si>
  <si>
    <t>Project Rap _ Yr III</t>
  </si>
  <si>
    <t>06961</t>
  </si>
  <si>
    <t>Rap III</t>
  </si>
  <si>
    <t>06965</t>
  </si>
  <si>
    <t>Emergency Shelter Grant_</t>
  </si>
  <si>
    <t>06971</t>
  </si>
  <si>
    <t>CDBG Homeless Activities</t>
  </si>
  <si>
    <t>06973</t>
  </si>
  <si>
    <t>Supportive Housing</t>
  </si>
  <si>
    <t>06981</t>
  </si>
  <si>
    <t>Senior Center Staffing_</t>
  </si>
  <si>
    <t>06982</t>
  </si>
  <si>
    <t>Senior Center Staffing 6982</t>
  </si>
  <si>
    <t>06983</t>
  </si>
  <si>
    <t>Adult Day Care 9</t>
  </si>
  <si>
    <t>06990</t>
  </si>
  <si>
    <t>Adult Day Care In Kind 9</t>
  </si>
  <si>
    <t>07014</t>
  </si>
  <si>
    <t>Uniroyal Demolition Detroit Renaissance</t>
  </si>
  <si>
    <t>07024</t>
  </si>
  <si>
    <t>GREAT</t>
  </si>
  <si>
    <t>07025</t>
  </si>
  <si>
    <t>Integrated Booking System_</t>
  </si>
  <si>
    <t>07026</t>
  </si>
  <si>
    <t>D.H.C. Peter Claver</t>
  </si>
  <si>
    <t>07036</t>
  </si>
  <si>
    <t>Resurf_Clark, Porter &amp; Scotten</t>
  </si>
  <si>
    <t>07043</t>
  </si>
  <si>
    <t>Resurf_Charlevoix, Dickerson</t>
  </si>
  <si>
    <t>07048</t>
  </si>
  <si>
    <t>Victim Assistance</t>
  </si>
  <si>
    <t>07049</t>
  </si>
  <si>
    <t>SELECT</t>
  </si>
  <si>
    <t>07050</t>
  </si>
  <si>
    <t>SOYBEAN</t>
  </si>
  <si>
    <t>07052</t>
  </si>
  <si>
    <t>HUD Safe Neighborhood</t>
  </si>
  <si>
    <t>07053</t>
  </si>
  <si>
    <t>Domestic Violence Proj 98</t>
  </si>
  <si>
    <t>07059</t>
  </si>
  <si>
    <t>07060</t>
  </si>
  <si>
    <t>Wholesale Distribution #1</t>
  </si>
  <si>
    <t>07085</t>
  </si>
  <si>
    <t>Crowell Recreation Center OSA</t>
  </si>
  <si>
    <t>07108</t>
  </si>
  <si>
    <t>Krainzwood Community Council NOF</t>
  </si>
  <si>
    <t>07109</t>
  </si>
  <si>
    <t>Pavement Marking @ Inter</t>
  </si>
  <si>
    <t>07110</t>
  </si>
  <si>
    <t>Resurf_Along W Gd Blvd_Goddard</t>
  </si>
  <si>
    <t>07113</t>
  </si>
  <si>
    <t>U_Snap_Bac BG</t>
  </si>
  <si>
    <t>07115</t>
  </si>
  <si>
    <t>Resurf_Along Burt Rd_Greenfield</t>
  </si>
  <si>
    <t>07116</t>
  </si>
  <si>
    <t>Resurf_Along Dickerson Harper</t>
  </si>
  <si>
    <t>07122</t>
  </si>
  <si>
    <t>Western Wayne Auto Theft IV</t>
  </si>
  <si>
    <t>07125</t>
  </si>
  <si>
    <t>Screen Door</t>
  </si>
  <si>
    <t>07131</t>
  </si>
  <si>
    <t>Michigan Metro Girl Scout Council NOF</t>
  </si>
  <si>
    <t>07132</t>
  </si>
  <si>
    <t>Otsego Area Neighborhood Association NOF</t>
  </si>
  <si>
    <t>07136</t>
  </si>
  <si>
    <t>Sw Community and Neighborhood Dev NOF</t>
  </si>
  <si>
    <t>07153</t>
  </si>
  <si>
    <t>Headstart Program 85</t>
  </si>
  <si>
    <t>07163</t>
  </si>
  <si>
    <t>Church of Messiah Housing Corporation</t>
  </si>
  <si>
    <t>07164</t>
  </si>
  <si>
    <t>Auto Theft_</t>
  </si>
  <si>
    <t>07165</t>
  </si>
  <si>
    <t>Stop Violence Against Women 99</t>
  </si>
  <si>
    <t>07169</t>
  </si>
  <si>
    <t>Substance Abuse Assessment</t>
  </si>
  <si>
    <t>07171</t>
  </si>
  <si>
    <t>Bit Resurf</t>
  </si>
  <si>
    <t>07174</t>
  </si>
  <si>
    <t>BJA II</t>
  </si>
  <si>
    <t>07177</t>
  </si>
  <si>
    <t>DPW Sidewalk Construction</t>
  </si>
  <si>
    <t>07237</t>
  </si>
  <si>
    <t>Opera_Theater Apprenticeship</t>
  </si>
  <si>
    <t>07291</t>
  </si>
  <si>
    <t>City Wide Residential Rehabilitation BG</t>
  </si>
  <si>
    <t>07296</t>
  </si>
  <si>
    <t>Self Help Addiction Rehabilitation NOF</t>
  </si>
  <si>
    <t>07298</t>
  </si>
  <si>
    <t>Art Center_Med Center UDI BG</t>
  </si>
  <si>
    <t>07301</t>
  </si>
  <si>
    <t>Development Disposition Service BG</t>
  </si>
  <si>
    <t>07303</t>
  </si>
  <si>
    <t>Wholesale District</t>
  </si>
  <si>
    <t>07325</t>
  </si>
  <si>
    <t>Charlevoix Village Association NOF</t>
  </si>
  <si>
    <t>07326</t>
  </si>
  <si>
    <t>Core City Neighborhoods NOF</t>
  </si>
  <si>
    <t>07327</t>
  </si>
  <si>
    <t>Detroit Institute for Children NOF</t>
  </si>
  <si>
    <t>07328</t>
  </si>
  <si>
    <t>Experimental Movement Incorporated NOF</t>
  </si>
  <si>
    <t>07329</t>
  </si>
  <si>
    <t>James Wadsworth Community Center NOF</t>
  </si>
  <si>
    <t>07334</t>
  </si>
  <si>
    <t>Inner City Alano Club NOF</t>
  </si>
  <si>
    <t>07335</t>
  </si>
  <si>
    <t>07337</t>
  </si>
  <si>
    <t>Latino Family Services Incorporated NOF</t>
  </si>
  <si>
    <t>07342</t>
  </si>
  <si>
    <t>Mt Elliott</t>
  </si>
  <si>
    <t>07344</t>
  </si>
  <si>
    <t>New Day Church of Deliverance NOF</t>
  </si>
  <si>
    <t>07351</t>
  </si>
  <si>
    <t>St John Community Center NOF</t>
  </si>
  <si>
    <t>07352</t>
  </si>
  <si>
    <t>United Sisters of Charity NOF</t>
  </si>
  <si>
    <t>07354</t>
  </si>
  <si>
    <t>Warrendale Community Organization NOF</t>
  </si>
  <si>
    <t>07356</t>
  </si>
  <si>
    <t>W Eight Mile_Wyoming Citizens District Cl NOF</t>
  </si>
  <si>
    <t>07410</t>
  </si>
  <si>
    <t>Neighborhood Services Organization Svcs NOF</t>
  </si>
  <si>
    <t>07413</t>
  </si>
  <si>
    <t>Jefferson_Conner BG</t>
  </si>
  <si>
    <t>07418</t>
  </si>
  <si>
    <t>Heat Bank Program 6</t>
  </si>
  <si>
    <t>07420</t>
  </si>
  <si>
    <t>Economic Studies Central Business District</t>
  </si>
  <si>
    <t>07424</t>
  </si>
  <si>
    <t>St Aubin Park</t>
  </si>
  <si>
    <t>07503</t>
  </si>
  <si>
    <t>Monte Vista_7 Mile Block Club NOF</t>
  </si>
  <si>
    <t>07506</t>
  </si>
  <si>
    <t>Fishhorn Community Organization NOF</t>
  </si>
  <si>
    <t>07508</t>
  </si>
  <si>
    <t>Schaefer 7 and 8 Mile Association N0F</t>
  </si>
  <si>
    <t>07509</t>
  </si>
  <si>
    <t>Hartford Agape House NOF</t>
  </si>
  <si>
    <t>07511</t>
  </si>
  <si>
    <t>Detroit Assisted Transportation Coal NOF</t>
  </si>
  <si>
    <t>07512</t>
  </si>
  <si>
    <t>Medical Outreach to the Blind</t>
  </si>
  <si>
    <t>07513</t>
  </si>
  <si>
    <t>Peter Claver Neighborhood Service NOF</t>
  </si>
  <si>
    <t>07519</t>
  </si>
  <si>
    <t>New Center Community Mental Health</t>
  </si>
  <si>
    <t>07523</t>
  </si>
  <si>
    <t>HRD Accounting Aid Society</t>
  </si>
  <si>
    <t>07525</t>
  </si>
  <si>
    <t>Children's Center of Wayne County NOF</t>
  </si>
  <si>
    <t>07526</t>
  </si>
  <si>
    <t>C I D Child Immunity Disorder NOF</t>
  </si>
  <si>
    <t>07529</t>
  </si>
  <si>
    <t>Detroit Renaissance Amateur Athletic NOF</t>
  </si>
  <si>
    <t>07530</t>
  </si>
  <si>
    <t>Eastside Mothers Club NOF</t>
  </si>
  <si>
    <t>07534</t>
  </si>
  <si>
    <t>Hollywood Golf Institute NOF</t>
  </si>
  <si>
    <t>07537</t>
  </si>
  <si>
    <t>Manhood NOF</t>
  </si>
  <si>
    <t>07539</t>
  </si>
  <si>
    <t>Midwest Labor Institute NOF</t>
  </si>
  <si>
    <t>07542</t>
  </si>
  <si>
    <t>North Woodward Commons NOF</t>
  </si>
  <si>
    <t>07544</t>
  </si>
  <si>
    <t>Reach Inc NOF</t>
  </si>
  <si>
    <t>07545</t>
  </si>
  <si>
    <t>Detroit Neighborhood Recon Center</t>
  </si>
  <si>
    <t>07553</t>
  </si>
  <si>
    <t>Heat Bank</t>
  </si>
  <si>
    <t>07615</t>
  </si>
  <si>
    <t>Motown Historical Museum NOF</t>
  </si>
  <si>
    <t>09112</t>
  </si>
  <si>
    <t>Police Enhanced E-911</t>
  </si>
  <si>
    <t>10001</t>
  </si>
  <si>
    <t>CSBG Administration_</t>
  </si>
  <si>
    <t>10002</t>
  </si>
  <si>
    <t>Weatherization_DOE_10002</t>
  </si>
  <si>
    <t>10003</t>
  </si>
  <si>
    <t>Weatherization_LIHEAP_10003</t>
  </si>
  <si>
    <t>10004</t>
  </si>
  <si>
    <t>State Emergency Relief Fund</t>
  </si>
  <si>
    <t>10005</t>
  </si>
  <si>
    <t>Packaged Meals_</t>
  </si>
  <si>
    <t>10006</t>
  </si>
  <si>
    <t>Headstart</t>
  </si>
  <si>
    <t>10007</t>
  </si>
  <si>
    <t>Training and Technical Assistance_</t>
  </si>
  <si>
    <t>10008</t>
  </si>
  <si>
    <t>Early Headstart</t>
  </si>
  <si>
    <t>10009</t>
  </si>
  <si>
    <t>Drug Treatment_</t>
  </si>
  <si>
    <t>10010</t>
  </si>
  <si>
    <t>Aids Counseling_</t>
  </si>
  <si>
    <t>10011</t>
  </si>
  <si>
    <t>JTPA IIA 8%</t>
  </si>
  <si>
    <t>10012</t>
  </si>
  <si>
    <t>JTPA IIA Adult</t>
  </si>
  <si>
    <t>10013</t>
  </si>
  <si>
    <t>JTPA IIB</t>
  </si>
  <si>
    <t>10014</t>
  </si>
  <si>
    <t>JTPA III EDWAAA</t>
  </si>
  <si>
    <t>10015</t>
  </si>
  <si>
    <t>JTPA IIC</t>
  </si>
  <si>
    <t>10016</t>
  </si>
  <si>
    <t>JTPA IIA 5%</t>
  </si>
  <si>
    <t>10017</t>
  </si>
  <si>
    <t>Work First 10017</t>
  </si>
  <si>
    <t>10024</t>
  </si>
  <si>
    <t>Employment Services</t>
  </si>
  <si>
    <t>10029</t>
  </si>
  <si>
    <t>Far East Side RFP PH I _ BG</t>
  </si>
  <si>
    <t>10035</t>
  </si>
  <si>
    <t>10036</t>
  </si>
  <si>
    <t>Senior Citizens Aides Admin</t>
  </si>
  <si>
    <t>10037</t>
  </si>
  <si>
    <t>Sub Abuse Coordin Agency</t>
  </si>
  <si>
    <t>10038</t>
  </si>
  <si>
    <t>Medicaid Substance Abuse</t>
  </si>
  <si>
    <t>10039</t>
  </si>
  <si>
    <t>Assessment &amp; Home Del'y</t>
  </si>
  <si>
    <t>10041</t>
  </si>
  <si>
    <t>WIC Supplemental Food</t>
  </si>
  <si>
    <t>10042</t>
  </si>
  <si>
    <t>Summer Food Service_10042</t>
  </si>
  <si>
    <t>10044</t>
  </si>
  <si>
    <t>Childhood Lead Prev_10044</t>
  </si>
  <si>
    <t>10050</t>
  </si>
  <si>
    <t>AIDS_HIV Prev &amp; Planning</t>
  </si>
  <si>
    <t>10053</t>
  </si>
  <si>
    <t>Case Coord &amp; Support</t>
  </si>
  <si>
    <t>10054</t>
  </si>
  <si>
    <t>Local Maternal &amp; Children</t>
  </si>
  <si>
    <t>10055</t>
  </si>
  <si>
    <t>CHSCS Outreach &amp; Advocacy</t>
  </si>
  <si>
    <t>10062</t>
  </si>
  <si>
    <t>Primary Care</t>
  </si>
  <si>
    <t>10064</t>
  </si>
  <si>
    <t>STD Control</t>
  </si>
  <si>
    <t>10070</t>
  </si>
  <si>
    <t>Stuberstone 108 Loan</t>
  </si>
  <si>
    <t>10071</t>
  </si>
  <si>
    <t>Demolition Float</t>
  </si>
  <si>
    <t>10072</t>
  </si>
  <si>
    <t>10074</t>
  </si>
  <si>
    <t>Senior Center Staffing</t>
  </si>
  <si>
    <t>10077</t>
  </si>
  <si>
    <t>Emergency Shelter Grant</t>
  </si>
  <si>
    <t>10082</t>
  </si>
  <si>
    <t>Police Operations</t>
  </si>
  <si>
    <t>10084</t>
  </si>
  <si>
    <t>S.O.Y.B.E.A.N.</t>
  </si>
  <si>
    <t>10085</t>
  </si>
  <si>
    <t>HUD Safe Neighborhoods</t>
  </si>
  <si>
    <t>10086</t>
  </si>
  <si>
    <t>G.R.E.A.T.</t>
  </si>
  <si>
    <t>10090</t>
  </si>
  <si>
    <t>Fire Capital Reinvestment</t>
  </si>
  <si>
    <t>10091</t>
  </si>
  <si>
    <t>Capital Improvements _ Health</t>
  </si>
  <si>
    <t>10092</t>
  </si>
  <si>
    <t>Mini Grant_10092</t>
  </si>
  <si>
    <t>10093</t>
  </si>
  <si>
    <t>Mini Grant Administration_10093</t>
  </si>
  <si>
    <t>10094</t>
  </si>
  <si>
    <t>Technical Assistance</t>
  </si>
  <si>
    <t>10095</t>
  </si>
  <si>
    <t>Belmont Community Council Home Repair</t>
  </si>
  <si>
    <t>10096</t>
  </si>
  <si>
    <t>Corktown Consumer Housing Home Repair</t>
  </si>
  <si>
    <t>10097</t>
  </si>
  <si>
    <t>Detroit Neighborhood Services Home Repair</t>
  </si>
  <si>
    <t>10099</t>
  </si>
  <si>
    <t>North Star Community Dev Corp Improvements</t>
  </si>
  <si>
    <t>10100</t>
  </si>
  <si>
    <t>Schoolcraft Improvement Assoc Home Repair</t>
  </si>
  <si>
    <t>10102</t>
  </si>
  <si>
    <t>Health Care Improvement</t>
  </si>
  <si>
    <t>10104</t>
  </si>
  <si>
    <t>Zoo Special Projects</t>
  </si>
  <si>
    <t>10105</t>
  </si>
  <si>
    <t>HRD Alkebu-Lan Village</t>
  </si>
  <si>
    <t>10106</t>
  </si>
  <si>
    <t>American Red Cross</t>
  </si>
  <si>
    <t>10108</t>
  </si>
  <si>
    <t>Children's Hospital: Horizon Project</t>
  </si>
  <si>
    <t>10109</t>
  </si>
  <si>
    <t>Communities In Schools of Detroit</t>
  </si>
  <si>
    <t>10110</t>
  </si>
  <si>
    <t>Community Services Community Development Corp</t>
  </si>
  <si>
    <t>10111</t>
  </si>
  <si>
    <t>Community Treehouse Human Service</t>
  </si>
  <si>
    <t>10112</t>
  </si>
  <si>
    <t>Detroit Cheeta Track Club</t>
  </si>
  <si>
    <t>10113</t>
  </si>
  <si>
    <t>HRD Police Athletic League</t>
  </si>
  <si>
    <t>10114</t>
  </si>
  <si>
    <t>Eastside Unity Association</t>
  </si>
  <si>
    <t>10115</t>
  </si>
  <si>
    <t>Heart of the City</t>
  </si>
  <si>
    <t>10119</t>
  </si>
  <si>
    <t>Neighborhood Centers Inc</t>
  </si>
  <si>
    <t>10120</t>
  </si>
  <si>
    <t>North Woodward Empowerment Center</t>
  </si>
  <si>
    <t>10123</t>
  </si>
  <si>
    <t>Southeastern MI Health Assoc</t>
  </si>
  <si>
    <t>10124</t>
  </si>
  <si>
    <t>St. Vincent and Sarah Fisher Center</t>
  </si>
  <si>
    <t>10130</t>
  </si>
  <si>
    <t>COTS_Coalition of Temporary Shelter</t>
  </si>
  <si>
    <t>10136</t>
  </si>
  <si>
    <t>Genesis House III (Detroit Rescue Mission)</t>
  </si>
  <si>
    <t>10139</t>
  </si>
  <si>
    <t>NSO 24 Hr Walk</t>
  </si>
  <si>
    <t>10141</t>
  </si>
  <si>
    <t>People United as One</t>
  </si>
  <si>
    <t>10147</t>
  </si>
  <si>
    <t>YWCA Homeless Services</t>
  </si>
  <si>
    <t>10150</t>
  </si>
  <si>
    <t>HFW</t>
  </si>
  <si>
    <t>10151</t>
  </si>
  <si>
    <t>Fire Casino Municipal Services Fire</t>
  </si>
  <si>
    <t>10152</t>
  </si>
  <si>
    <t>Police Casino Municipal Services Police</t>
  </si>
  <si>
    <t>10153</t>
  </si>
  <si>
    <t>Belle Caregivers</t>
  </si>
  <si>
    <t>10154</t>
  </si>
  <si>
    <t>Bridging Communities</t>
  </si>
  <si>
    <t>10155</t>
  </si>
  <si>
    <t>Northeast Renewal Association</t>
  </si>
  <si>
    <t>10156</t>
  </si>
  <si>
    <t>SWAN Housing</t>
  </si>
  <si>
    <t>10157</t>
  </si>
  <si>
    <t>I_94 Industrial Park Project</t>
  </si>
  <si>
    <t>10161</t>
  </si>
  <si>
    <t>Ferry St Inn</t>
  </si>
  <si>
    <t>10162</t>
  </si>
  <si>
    <t>COPS Universal II</t>
  </si>
  <si>
    <t>10163</t>
  </si>
  <si>
    <t>COPS UHP_Housing</t>
  </si>
  <si>
    <t>10164</t>
  </si>
  <si>
    <t>COPS UHP_DDOT</t>
  </si>
  <si>
    <t>10175</t>
  </si>
  <si>
    <t>Resident Youth Council_Skillman Grant</t>
  </si>
  <si>
    <t>10176</t>
  </si>
  <si>
    <t>Resident Youth Council_BUF Grant</t>
  </si>
  <si>
    <t>10177</t>
  </si>
  <si>
    <t>Henderson Marina Renovations Grant</t>
  </si>
  <si>
    <t>10181</t>
  </si>
  <si>
    <t>Casino Land Aquisition</t>
  </si>
  <si>
    <t>10182</t>
  </si>
  <si>
    <t>Memorial &amp; Statue Restoration &amp; Maintenance</t>
  </si>
  <si>
    <t>10184</t>
  </si>
  <si>
    <t>Domestic Preparedness Grant</t>
  </si>
  <si>
    <t>10186</t>
  </si>
  <si>
    <t>Repeat Burglary Victimization</t>
  </si>
  <si>
    <t>10199</t>
  </si>
  <si>
    <t>Youth Sports &amp; Recreation Commision Grant</t>
  </si>
  <si>
    <t>10200</t>
  </si>
  <si>
    <t>Juvinile Accountability Incentive Block Grant (JAIBG)</t>
  </si>
  <si>
    <t>10203</t>
  </si>
  <si>
    <t>Warren_Conner</t>
  </si>
  <si>
    <t>10206</t>
  </si>
  <si>
    <t>Drug Enforcement Prosecution</t>
  </si>
  <si>
    <t>10213</t>
  </si>
  <si>
    <t>State of MI FIA</t>
  </si>
  <si>
    <t>10220</t>
  </si>
  <si>
    <t>Welfare To Work_WFII</t>
  </si>
  <si>
    <t>10227</t>
  </si>
  <si>
    <t>Welfare To Work Federal</t>
  </si>
  <si>
    <t>10228</t>
  </si>
  <si>
    <t>Court Mandated Parenting Program_</t>
  </si>
  <si>
    <t>10230</t>
  </si>
  <si>
    <t>Work First(WtWA98 Carry In)</t>
  </si>
  <si>
    <t>10233</t>
  </si>
  <si>
    <t>WIA Adult_</t>
  </si>
  <si>
    <t>10235</t>
  </si>
  <si>
    <t>WIA Dislocated Worker Program</t>
  </si>
  <si>
    <t>10236</t>
  </si>
  <si>
    <t>Enhanced Trans Mobility</t>
  </si>
  <si>
    <t>10238</t>
  </si>
  <si>
    <t>CSBG Administration_10238</t>
  </si>
  <si>
    <t>10239</t>
  </si>
  <si>
    <t>Community Police for Juveniles Yr2</t>
  </si>
  <si>
    <t>10240</t>
  </si>
  <si>
    <t>Training</t>
  </si>
  <si>
    <t>10241</t>
  </si>
  <si>
    <t>State Emergency Fund_</t>
  </si>
  <si>
    <t>10242</t>
  </si>
  <si>
    <t>Packaged Meals_10242</t>
  </si>
  <si>
    <t>10244</t>
  </si>
  <si>
    <t>Head Start_</t>
  </si>
  <si>
    <t>10246</t>
  </si>
  <si>
    <t>Training Technical Assistance</t>
  </si>
  <si>
    <t>10247</t>
  </si>
  <si>
    <t>Handicapped Services_</t>
  </si>
  <si>
    <t>10248</t>
  </si>
  <si>
    <t>Weatherization DOE_</t>
  </si>
  <si>
    <t>10249</t>
  </si>
  <si>
    <t>Weatherization LIHEAP_</t>
  </si>
  <si>
    <t>10250</t>
  </si>
  <si>
    <t>Drug Treatment_10250</t>
  </si>
  <si>
    <t>10251</t>
  </si>
  <si>
    <t>AIDS Counseling_10251</t>
  </si>
  <si>
    <t>10252</t>
  </si>
  <si>
    <t>St. Joe Econ Assist Payment</t>
  </si>
  <si>
    <t>10254</t>
  </si>
  <si>
    <t>MCAA</t>
  </si>
  <si>
    <t>10256</t>
  </si>
  <si>
    <t>Resurf &amp; Street Lighting Along I</t>
  </si>
  <si>
    <t>10257</t>
  </si>
  <si>
    <t>Water Construction Bond Fund Series 1999</t>
  </si>
  <si>
    <t>10258</t>
  </si>
  <si>
    <t>CPC D.O.C.T.O.R. Program</t>
  </si>
  <si>
    <t>10259</t>
  </si>
  <si>
    <t>Airport Executive Terminal</t>
  </si>
  <si>
    <t>10260</t>
  </si>
  <si>
    <t>Senior Center Staffing Grant</t>
  </si>
  <si>
    <t>10261</t>
  </si>
  <si>
    <t>Adult Day Care Program Grant</t>
  </si>
  <si>
    <t>10266</t>
  </si>
  <si>
    <t>Information and Rererral 2000_01</t>
  </si>
  <si>
    <t>10267</t>
  </si>
  <si>
    <t>1999 _ Sewerage Bond Series</t>
  </si>
  <si>
    <t>10268</t>
  </si>
  <si>
    <t>Project Rap</t>
  </si>
  <si>
    <t>10272</t>
  </si>
  <si>
    <t>Home Program 00</t>
  </si>
  <si>
    <t>10273</t>
  </si>
  <si>
    <t>Home Investor Rehab</t>
  </si>
  <si>
    <t>10275</t>
  </si>
  <si>
    <t>Empowerment Zone</t>
  </si>
  <si>
    <t>10276</t>
  </si>
  <si>
    <t>NTSA</t>
  </si>
  <si>
    <t>10277</t>
  </si>
  <si>
    <t>Integrated Booking System</t>
  </si>
  <si>
    <t>10278</t>
  </si>
  <si>
    <t>Ser Casa</t>
  </si>
  <si>
    <t>10279</t>
  </si>
  <si>
    <t>Airport General Grants</t>
  </si>
  <si>
    <t>10280</t>
  </si>
  <si>
    <t>Airport G.O. Bonds_10280</t>
  </si>
  <si>
    <t>10281</t>
  </si>
  <si>
    <t>Substance Abuse Coordinating Agency_9_2001</t>
  </si>
  <si>
    <t>10282</t>
  </si>
  <si>
    <t>Medicaid Substance Abuse_9_2001</t>
  </si>
  <si>
    <t>10283</t>
  </si>
  <si>
    <t>WIC Supplemental Food 9_2001</t>
  </si>
  <si>
    <t>10286</t>
  </si>
  <si>
    <t>Childhood Lead Prevention 6_2001</t>
  </si>
  <si>
    <t>10287</t>
  </si>
  <si>
    <t>Childhood Lead (MDCH) 9_2001</t>
  </si>
  <si>
    <t>10288</t>
  </si>
  <si>
    <t>Adolescent Health Alternative Models 9_2001</t>
  </si>
  <si>
    <t>10289</t>
  </si>
  <si>
    <t>Adolescent Health _Teen Health 9_2001</t>
  </si>
  <si>
    <t>10292</t>
  </si>
  <si>
    <t>AIDS_HIV Prevention and Planning 9_2001</t>
  </si>
  <si>
    <t>10295</t>
  </si>
  <si>
    <t>Case Coordination and Support 9_2001</t>
  </si>
  <si>
    <t>10297</t>
  </si>
  <si>
    <t>CHCS Outreach and Advocacy 9_2001</t>
  </si>
  <si>
    <t>10302</t>
  </si>
  <si>
    <t>Minority Health 9_2001</t>
  </si>
  <si>
    <t>10306</t>
  </si>
  <si>
    <t>STD Control 9_2001</t>
  </si>
  <si>
    <t>10309</t>
  </si>
  <si>
    <t>Court Mandated Parenting Program 6_2001</t>
  </si>
  <si>
    <t>10310</t>
  </si>
  <si>
    <t>Medicaid Waiver Telephone Screening</t>
  </si>
  <si>
    <t>10314</t>
  </si>
  <si>
    <t>Healthy Start Initiative 8_2001</t>
  </si>
  <si>
    <t>10315</t>
  </si>
  <si>
    <t>TB Prevention and Control 12_2001</t>
  </si>
  <si>
    <t>10316</t>
  </si>
  <si>
    <t>Capital Improvements_Bonds_DOT</t>
  </si>
  <si>
    <t>10317</t>
  </si>
  <si>
    <t>Victim Assistance 199_2000</t>
  </si>
  <si>
    <t>10318</t>
  </si>
  <si>
    <t>Capital Improvements_Bonds_Civic Center</t>
  </si>
  <si>
    <t>10319</t>
  </si>
  <si>
    <t>Belle Isle Zoo Capital Improvements</t>
  </si>
  <si>
    <t>10320</t>
  </si>
  <si>
    <t>Detroit Health Care for the Homeless</t>
  </si>
  <si>
    <t>10321</t>
  </si>
  <si>
    <t>Eastside Emergency Center</t>
  </si>
  <si>
    <t>10322</t>
  </si>
  <si>
    <t>Freedom House_2000_01</t>
  </si>
  <si>
    <t>10323</t>
  </si>
  <si>
    <t>LADA_Landlord Tenant_2000_01</t>
  </si>
  <si>
    <t>10324</t>
  </si>
  <si>
    <t>Michigan Veterans Foundation_2000_01</t>
  </si>
  <si>
    <t>10325</t>
  </si>
  <si>
    <t>Mt Nebo Resource Center</t>
  </si>
  <si>
    <t>10326</t>
  </si>
  <si>
    <t>New Day Multi</t>
  </si>
  <si>
    <t>10327</t>
  </si>
  <si>
    <t>Wayne County Neighborhood LS</t>
  </si>
  <si>
    <t>10329</t>
  </si>
  <si>
    <t>Capital Grants</t>
  </si>
  <si>
    <t>10330</t>
  </si>
  <si>
    <t>DDOT Capital Grants Federal State</t>
  </si>
  <si>
    <t>10331</t>
  </si>
  <si>
    <t>New Services_Specialized Services Grants</t>
  </si>
  <si>
    <t>10332</t>
  </si>
  <si>
    <t>SEMCOG</t>
  </si>
  <si>
    <t>10333</t>
  </si>
  <si>
    <t>U S Department of Justice</t>
  </si>
  <si>
    <t>10334</t>
  </si>
  <si>
    <t>SEction_3 State Grants</t>
  </si>
  <si>
    <t>10335</t>
  </si>
  <si>
    <t>Passenger Facility Charge</t>
  </si>
  <si>
    <t>10336</t>
  </si>
  <si>
    <t>Bureau Justice Assistance III</t>
  </si>
  <si>
    <t>10338</t>
  </si>
  <si>
    <t>Resurfacing of NB Chrysler_ EB Ford_ Forest State #99</t>
  </si>
  <si>
    <t>10339</t>
  </si>
  <si>
    <t>Resurfacing of Chicago Blvd_ Davison_ Fullerton State #99</t>
  </si>
  <si>
    <t>10340</t>
  </si>
  <si>
    <t>Resurfacing of Bagley_Baltimore_Cass State #99</t>
  </si>
  <si>
    <t>10341</t>
  </si>
  <si>
    <t>Resurfacing of Hubbell_ Southfield_ Puritan State #99</t>
  </si>
  <si>
    <t>10342</t>
  </si>
  <si>
    <t>Pavement Marking</t>
  </si>
  <si>
    <t>10344</t>
  </si>
  <si>
    <t>Screen Door V</t>
  </si>
  <si>
    <t>10345</t>
  </si>
  <si>
    <t>Auto Theft 13</t>
  </si>
  <si>
    <t>10346</t>
  </si>
  <si>
    <t>Stop Violence Against Women</t>
  </si>
  <si>
    <t>10347</t>
  </si>
  <si>
    <t>Domestic Violence_Byrne Grant</t>
  </si>
  <si>
    <t>10348</t>
  </si>
  <si>
    <t>Genesis House II</t>
  </si>
  <si>
    <t>10349</t>
  </si>
  <si>
    <t>Mariners Inn</t>
  </si>
  <si>
    <t>10350</t>
  </si>
  <si>
    <t>Detroit Rescue Mission</t>
  </si>
  <si>
    <t>10351</t>
  </si>
  <si>
    <t>Alberta King</t>
  </si>
  <si>
    <t>10352</t>
  </si>
  <si>
    <t>Detroit Hispanic Development</t>
  </si>
  <si>
    <t>10355</t>
  </si>
  <si>
    <t>Fair Housing</t>
  </si>
  <si>
    <t>10356</t>
  </si>
  <si>
    <t>Federation of Youth Services</t>
  </si>
  <si>
    <t>10361</t>
  </si>
  <si>
    <t>Matrix_Vista Nuevas</t>
  </si>
  <si>
    <t>10365</t>
  </si>
  <si>
    <t>NOW Detroit Community Organization</t>
  </si>
  <si>
    <t>10370</t>
  </si>
  <si>
    <t>Subrecipient Technical Assistance</t>
  </si>
  <si>
    <t>10372</t>
  </si>
  <si>
    <t>HRD Ferry Street Inn Section 108</t>
  </si>
  <si>
    <t>10373</t>
  </si>
  <si>
    <t>Habitat for Humanity</t>
  </si>
  <si>
    <t>10374</t>
  </si>
  <si>
    <t>Life Directions</t>
  </si>
  <si>
    <t>10375</t>
  </si>
  <si>
    <t>Triangle Foundation</t>
  </si>
  <si>
    <t>10377</t>
  </si>
  <si>
    <t>HRD NSO</t>
  </si>
  <si>
    <t>10379</t>
  </si>
  <si>
    <t>Lula Belle Stewart Center</t>
  </si>
  <si>
    <t>10380</t>
  </si>
  <si>
    <t>Northend Commons</t>
  </si>
  <si>
    <t>10382</t>
  </si>
  <si>
    <t>JTPA Title IV</t>
  </si>
  <si>
    <t>10383</t>
  </si>
  <si>
    <t>Islandview Infrastructure Improvements</t>
  </si>
  <si>
    <t>10385</t>
  </si>
  <si>
    <t>10386</t>
  </si>
  <si>
    <t>Workforce Investment Act_Youth</t>
  </si>
  <si>
    <t>10394</t>
  </si>
  <si>
    <t>Workforce Investment Act_Administration</t>
  </si>
  <si>
    <t>10395</t>
  </si>
  <si>
    <t>Senior Citizen Program Equipment</t>
  </si>
  <si>
    <t>Non Dept Board of Ethics</t>
  </si>
  <si>
    <t>10400</t>
  </si>
  <si>
    <t>Chene Community Providence Alliance</t>
  </si>
  <si>
    <t>10401</t>
  </si>
  <si>
    <t>Citizens for Better Care</t>
  </si>
  <si>
    <t>10403</t>
  </si>
  <si>
    <t>Creekside Community Development</t>
  </si>
  <si>
    <t>10404</t>
  </si>
  <si>
    <t>Fort Street Presbyterian Church_Open Door</t>
  </si>
  <si>
    <t>10406</t>
  </si>
  <si>
    <t>Love Outreach Service Center</t>
  </si>
  <si>
    <t>10407</t>
  </si>
  <si>
    <t>Metro Empowerment Center</t>
  </si>
  <si>
    <t>10408</t>
  </si>
  <si>
    <t>St John Community Center</t>
  </si>
  <si>
    <t>10409</t>
  </si>
  <si>
    <t>HRD Economic Development Small Business Development</t>
  </si>
  <si>
    <t>10410</t>
  </si>
  <si>
    <t>True House of God</t>
  </si>
  <si>
    <t>10411</t>
  </si>
  <si>
    <t>Von Stueben Community Council</t>
  </si>
  <si>
    <t>10413</t>
  </si>
  <si>
    <t>Brush Park CDC</t>
  </si>
  <si>
    <t>10415</t>
  </si>
  <si>
    <t>Effective Community Alternative Housing</t>
  </si>
  <si>
    <t>10417</t>
  </si>
  <si>
    <t>Traffic Signal Improvements</t>
  </si>
  <si>
    <t>10418</t>
  </si>
  <si>
    <t>Resurfacing_Dix_Military_Oakwood_Martin_Waterman_AG 00_5144 MA 95_0576</t>
  </si>
  <si>
    <t>10419</t>
  </si>
  <si>
    <t>Resurfacing_Burns_Canfield_Cass_Harper_Holbrook AG 00_5208 MA 95_0576</t>
  </si>
  <si>
    <t>10421</t>
  </si>
  <si>
    <t>SEMHA Grant</t>
  </si>
  <si>
    <t>10422</t>
  </si>
  <si>
    <t>Noble Community Development Initiative OJJDP_10_00_9_01</t>
  </si>
  <si>
    <t>10423</t>
  </si>
  <si>
    <t>Job Access and Reverse Commute Grant</t>
  </si>
  <si>
    <t>10424</t>
  </si>
  <si>
    <t>Noble Community Development Initiative Skillman 10_00</t>
  </si>
  <si>
    <t>10425</t>
  </si>
  <si>
    <t>Juvenile Justice Deliquency Prevention</t>
  </si>
  <si>
    <t>10427</t>
  </si>
  <si>
    <t>Junior Police Cadet Summer Youth Employment Program</t>
  </si>
  <si>
    <t>10428</t>
  </si>
  <si>
    <t>Strategic Planning</t>
  </si>
  <si>
    <t>10430</t>
  </si>
  <si>
    <t>Car_Jacking Task Force_2000</t>
  </si>
  <si>
    <t>10431</t>
  </si>
  <si>
    <t>Western Wayne Auto Theft Elimination</t>
  </si>
  <si>
    <t>10434</t>
  </si>
  <si>
    <t>National Alliance for Preservation Commission Scholarships</t>
  </si>
  <si>
    <t>10437</t>
  </si>
  <si>
    <t>Regional Adult Education Program</t>
  </si>
  <si>
    <t>10439</t>
  </si>
  <si>
    <t>Masters Commission</t>
  </si>
  <si>
    <t>10440</t>
  </si>
  <si>
    <t>Youth Mapping</t>
  </si>
  <si>
    <t>10441</t>
  </si>
  <si>
    <t>JAIBG Safety Program</t>
  </si>
  <si>
    <t>10442</t>
  </si>
  <si>
    <t>Resident Youth Council_Skillman_7_00_6_01</t>
  </si>
  <si>
    <t>10443</t>
  </si>
  <si>
    <t>Fetal Infant Mortality Review Program</t>
  </si>
  <si>
    <t>10444</t>
  </si>
  <si>
    <t>Bureau of Justice Assistance IV</t>
  </si>
  <si>
    <t>10445</t>
  </si>
  <si>
    <t>Bureau of Justice Assistance_ V</t>
  </si>
  <si>
    <t>10446</t>
  </si>
  <si>
    <t>Traffic Signal Modernization_E 7Mi at Hull Goddard Fenelon Mound_St Ag 00_5387</t>
  </si>
  <si>
    <t>10447</t>
  </si>
  <si>
    <t>Traffic Signal Modernization_Conner at Harper_Cadieux at Harper_Cadieux at I_94_St Ag 00_5376</t>
  </si>
  <si>
    <t>10448</t>
  </si>
  <si>
    <t>Bitum Resurfacing</t>
  </si>
  <si>
    <t>10449</t>
  </si>
  <si>
    <t>Resident Youth Council_Housing and City_7_00_6_01</t>
  </si>
  <si>
    <t>10450</t>
  </si>
  <si>
    <t>Youth Mapping 10_00</t>
  </si>
  <si>
    <t>10454</t>
  </si>
  <si>
    <t>Library Administrative Management</t>
  </si>
  <si>
    <t>10455</t>
  </si>
  <si>
    <t>DPL_Human Resources_Personnel</t>
  </si>
  <si>
    <t>10456</t>
  </si>
  <si>
    <t>DPL_Finance and Business Operations</t>
  </si>
  <si>
    <t>10457</t>
  </si>
  <si>
    <t>DPL_Public Service Operations</t>
  </si>
  <si>
    <t>10458</t>
  </si>
  <si>
    <t>DPL_Marketing Services</t>
  </si>
  <si>
    <t>10459</t>
  </si>
  <si>
    <t>DPL_Technical Service Operations</t>
  </si>
  <si>
    <t>10460</t>
  </si>
  <si>
    <t>DPL_Facilities Maintenance Operations</t>
  </si>
  <si>
    <t>10461</t>
  </si>
  <si>
    <t>Library Information System Operations</t>
  </si>
  <si>
    <t>10462</t>
  </si>
  <si>
    <t>Vaccine Replacement_Handling</t>
  </si>
  <si>
    <t>10463</t>
  </si>
  <si>
    <t>Empowerment 10_00</t>
  </si>
  <si>
    <t>10464</t>
  </si>
  <si>
    <t>Corrections</t>
  </si>
  <si>
    <t>10465</t>
  </si>
  <si>
    <t>Work First_</t>
  </si>
  <si>
    <t>10466</t>
  </si>
  <si>
    <t>Welfare To Work__</t>
  </si>
  <si>
    <t>10468</t>
  </si>
  <si>
    <t>Employment Service</t>
  </si>
  <si>
    <t>10469</t>
  </si>
  <si>
    <t>One Stop Relivery Servics</t>
  </si>
  <si>
    <t>10470</t>
  </si>
  <si>
    <t>Higher Adult Education</t>
  </si>
  <si>
    <t>10471</t>
  </si>
  <si>
    <t>Workforce Investment Act</t>
  </si>
  <si>
    <t>10473</t>
  </si>
  <si>
    <t>10474</t>
  </si>
  <si>
    <t>Youth Opportunity</t>
  </si>
  <si>
    <t>10478</t>
  </si>
  <si>
    <t>Food Stamp Only_Supportive Service</t>
  </si>
  <si>
    <t>10479</t>
  </si>
  <si>
    <t>CSBG Administration_10479</t>
  </si>
  <si>
    <t>10480</t>
  </si>
  <si>
    <t>W Z_DOE</t>
  </si>
  <si>
    <t>10481</t>
  </si>
  <si>
    <t>W Z_LIHEAP</t>
  </si>
  <si>
    <t>10482</t>
  </si>
  <si>
    <t>Drug Treatment_10482</t>
  </si>
  <si>
    <t>10483</t>
  </si>
  <si>
    <t>AIDS Counseling_10483</t>
  </si>
  <si>
    <t>10484</t>
  </si>
  <si>
    <t>State E_R</t>
  </si>
  <si>
    <t>10485</t>
  </si>
  <si>
    <t>Packaged MLS</t>
  </si>
  <si>
    <t>10486</t>
  </si>
  <si>
    <t>Head Start_10486</t>
  </si>
  <si>
    <t>10487</t>
  </si>
  <si>
    <t>10488</t>
  </si>
  <si>
    <t>Early Head Start_10488</t>
  </si>
  <si>
    <t>10489</t>
  </si>
  <si>
    <t>H S_ In_Kind</t>
  </si>
  <si>
    <t>10491</t>
  </si>
  <si>
    <t>Sub Abuse Coord Agency</t>
  </si>
  <si>
    <t>10492</t>
  </si>
  <si>
    <t>Medicaid Substance Abuse_9_2002</t>
  </si>
  <si>
    <t>10493</t>
  </si>
  <si>
    <t>WIC Supplemental Food_9_2002</t>
  </si>
  <si>
    <t>10494</t>
  </si>
  <si>
    <t>Summer Food Service_9_2002</t>
  </si>
  <si>
    <t>10498</t>
  </si>
  <si>
    <t>Adol Hlth_Alter Models_9_2002</t>
  </si>
  <si>
    <t>10499</t>
  </si>
  <si>
    <t>Adol Hlth_Teen Health Ctrs_9_2002</t>
  </si>
  <si>
    <t>10501</t>
  </si>
  <si>
    <t>AIDS_HIV Family Services_7_2002</t>
  </si>
  <si>
    <t>10507</t>
  </si>
  <si>
    <t>CHSCS Outreach and Advocacy_9_2002</t>
  </si>
  <si>
    <t>10508</t>
  </si>
  <si>
    <t>Medicaid Outreach and Advocacy_9_2002</t>
  </si>
  <si>
    <t>10515</t>
  </si>
  <si>
    <t>Refugee Health Screening_7_2002</t>
  </si>
  <si>
    <t>10517</t>
  </si>
  <si>
    <t>Laboratory Services_9_2002</t>
  </si>
  <si>
    <t>10519</t>
  </si>
  <si>
    <t>Court Mandated Parenting Program</t>
  </si>
  <si>
    <t>10520</t>
  </si>
  <si>
    <t>Michigan Childrens Trust Fund</t>
  </si>
  <si>
    <t>10522</t>
  </si>
  <si>
    <t>Infant Mortality Review Program (FIMR)</t>
  </si>
  <si>
    <t>10526</t>
  </si>
  <si>
    <t>Healthy Start Initiative_8_2002</t>
  </si>
  <si>
    <t>10527</t>
  </si>
  <si>
    <t>TB Prev and Control_12_2002</t>
  </si>
  <si>
    <t>10528</t>
  </si>
  <si>
    <t>Western Wayne_ 2002</t>
  </si>
  <si>
    <t>10529</t>
  </si>
  <si>
    <t>Auto Theft 15</t>
  </si>
  <si>
    <t>10530</t>
  </si>
  <si>
    <t>Carjacking Task Force</t>
  </si>
  <si>
    <t>10531</t>
  </si>
  <si>
    <t>Screen Door VII</t>
  </si>
  <si>
    <t>10532</t>
  </si>
  <si>
    <t>Bureau of Justice Assistance VI</t>
  </si>
  <si>
    <t>10533</t>
  </si>
  <si>
    <t>10534</t>
  </si>
  <si>
    <t>Victim Assistance_2001_02</t>
  </si>
  <si>
    <t>10536</t>
  </si>
  <si>
    <t>Domestic Violence_Byrne Grant_Yr 2</t>
  </si>
  <si>
    <t>10537</t>
  </si>
  <si>
    <t>Integrated Model of Addiction Treatment for Substance Abusers</t>
  </si>
  <si>
    <t>10539</t>
  </si>
  <si>
    <t>Grayhaven Marina Dredging</t>
  </si>
  <si>
    <t>10540</t>
  </si>
  <si>
    <t>Office of Neighborhood Commercial Revitalization_10540</t>
  </si>
  <si>
    <t>10541</t>
  </si>
  <si>
    <t>Management</t>
  </si>
  <si>
    <t>10542</t>
  </si>
  <si>
    <t>Development and Support</t>
  </si>
  <si>
    <t>Operations Support</t>
  </si>
  <si>
    <t>10544</t>
  </si>
  <si>
    <t>North District Operations</t>
  </si>
  <si>
    <t>10545</t>
  </si>
  <si>
    <t>South District Operations</t>
  </si>
  <si>
    <t>10547</t>
  </si>
  <si>
    <t>East District Operations</t>
  </si>
  <si>
    <t>10548</t>
  </si>
  <si>
    <t>Belle Isle District</t>
  </si>
  <si>
    <t>10549</t>
  </si>
  <si>
    <t>Apprentice Training Program</t>
  </si>
  <si>
    <t>10550</t>
  </si>
  <si>
    <t>New Amsterdam_State</t>
  </si>
  <si>
    <t>10551</t>
  </si>
  <si>
    <t>TANF Funds_2000_01</t>
  </si>
  <si>
    <t>10552</t>
  </si>
  <si>
    <t>State Community Assistance</t>
  </si>
  <si>
    <t>10554</t>
  </si>
  <si>
    <t>Employment &amp; Training Work First Program</t>
  </si>
  <si>
    <t>10555</t>
  </si>
  <si>
    <t>Information and Assistance_2001_02</t>
  </si>
  <si>
    <t>10559</t>
  </si>
  <si>
    <t>Noble Community Development Initiative Skillman</t>
  </si>
  <si>
    <t>10560</t>
  </si>
  <si>
    <t>Noble Community Development Initiative OJJDP</t>
  </si>
  <si>
    <t>10562</t>
  </si>
  <si>
    <t>Youth Mapping_old</t>
  </si>
  <si>
    <t>10563</t>
  </si>
  <si>
    <t>Successful Accountability for Evaluating Troubled Youth_Juvenile Assessment Center_6_01_5_02</t>
  </si>
  <si>
    <t>10564</t>
  </si>
  <si>
    <t>Resident Youth Council_Skillman_7_01_6_02</t>
  </si>
  <si>
    <t>10565</t>
  </si>
  <si>
    <t>Resident Youth Council_General Fund and Housing_7_01_6_02</t>
  </si>
  <si>
    <t>10566</t>
  </si>
  <si>
    <t>Cooper Community Development Initiative</t>
  </si>
  <si>
    <t>10570</t>
  </si>
  <si>
    <t>Youth Department SAFETY Program_</t>
  </si>
  <si>
    <t>10572</t>
  </si>
  <si>
    <t>Victim Assistance_2000_01</t>
  </si>
  <si>
    <t>10574</t>
  </si>
  <si>
    <t>New Amsterdam</t>
  </si>
  <si>
    <t>10579</t>
  </si>
  <si>
    <t>Project RAP</t>
  </si>
  <si>
    <t>10580</t>
  </si>
  <si>
    <t>Emergency Management</t>
  </si>
  <si>
    <t>10585</t>
  </si>
  <si>
    <t>Home_2001_02</t>
  </si>
  <si>
    <t>10586</t>
  </si>
  <si>
    <t>Home_EZ_2001_02</t>
  </si>
  <si>
    <t>10587</t>
  </si>
  <si>
    <t>Comm Dev Block Grant</t>
  </si>
  <si>
    <t>10589</t>
  </si>
  <si>
    <t>Airport Projects</t>
  </si>
  <si>
    <t>10590</t>
  </si>
  <si>
    <t>Uniroyal Site Reclaimation</t>
  </si>
  <si>
    <t>10591</t>
  </si>
  <si>
    <t>Fire Public Safety Mall - Bond</t>
  </si>
  <si>
    <t>10592</t>
  </si>
  <si>
    <t>Drain Fee</t>
  </si>
  <si>
    <t>10594</t>
  </si>
  <si>
    <t>Construction_Bates from Jefferson to Atwater_Agreement No 00_5483</t>
  </si>
  <si>
    <t>10595</t>
  </si>
  <si>
    <t>Bit</t>
  </si>
  <si>
    <t>10597</t>
  </si>
  <si>
    <t>NW Weed and Seed</t>
  </si>
  <si>
    <t>10598</t>
  </si>
  <si>
    <t>Weed and Seed_FY_2000_Eleventh Precinct</t>
  </si>
  <si>
    <t>10599</t>
  </si>
  <si>
    <t>Weed and Seed_FY_2000_8th and 12th Precincts</t>
  </si>
  <si>
    <t>10600</t>
  </si>
  <si>
    <t>Recreation Business Operations</t>
  </si>
  <si>
    <t>10601</t>
  </si>
  <si>
    <t>Enhanced Transportation Mobility_</t>
  </si>
  <si>
    <t>10602</t>
  </si>
  <si>
    <t>Michigan Avenue Old West End</t>
  </si>
  <si>
    <t>10604</t>
  </si>
  <si>
    <t>State Community Assistance Program</t>
  </si>
  <si>
    <t>10605</t>
  </si>
  <si>
    <t>Auto Theft_14</t>
  </si>
  <si>
    <t>10607</t>
  </si>
  <si>
    <t>JOB 53780</t>
  </si>
  <si>
    <t>10608</t>
  </si>
  <si>
    <t>JOB 49972</t>
  </si>
  <si>
    <t>10609</t>
  </si>
  <si>
    <t>DPW Job#5264-Clark Street Reconstruction</t>
  </si>
  <si>
    <t>10610</t>
  </si>
  <si>
    <t>JOB 49986</t>
  </si>
  <si>
    <t>10611</t>
  </si>
  <si>
    <t>Acupuncture Treatment Corp</t>
  </si>
  <si>
    <t>10612</t>
  </si>
  <si>
    <t>HRD Abayomi Community Development Corp</t>
  </si>
  <si>
    <t>10613</t>
  </si>
  <si>
    <t>Detroit Homeownership Counseling Collaboration</t>
  </si>
  <si>
    <t>10615</t>
  </si>
  <si>
    <t>Empowerment Zone Coalition</t>
  </si>
  <si>
    <t>10616</t>
  </si>
  <si>
    <t>Healthy Homes_Healthy Kids</t>
  </si>
  <si>
    <t>10617</t>
  </si>
  <si>
    <t>Holy Redeemer Arts and Cultural Center</t>
  </si>
  <si>
    <t>10619</t>
  </si>
  <si>
    <t>JAZZ Network Foundation</t>
  </si>
  <si>
    <t>10620</t>
  </si>
  <si>
    <t>HRD Jefferson East Business Association</t>
  </si>
  <si>
    <t>10621</t>
  </si>
  <si>
    <t>HRD L&amp;L Adult Daycare</t>
  </si>
  <si>
    <t>10623</t>
  </si>
  <si>
    <t>Matrix Off The Streets</t>
  </si>
  <si>
    <t>10624</t>
  </si>
  <si>
    <t>10625</t>
  </si>
  <si>
    <t>Renaissance Dev and Non</t>
  </si>
  <si>
    <t>10626</t>
  </si>
  <si>
    <t>Southwest Counseling and Development Services</t>
  </si>
  <si>
    <t>10627</t>
  </si>
  <si>
    <t>Southwest Detroit Enviornmental vision Project</t>
  </si>
  <si>
    <t>10629</t>
  </si>
  <si>
    <t>Volunteers in Prevention Probation and Prisons</t>
  </si>
  <si>
    <t>10630</t>
  </si>
  <si>
    <t>Diversified Youth Services</t>
  </si>
  <si>
    <t>10632</t>
  </si>
  <si>
    <t>Screen Door VI</t>
  </si>
  <si>
    <t>10633</t>
  </si>
  <si>
    <t>Internal Service Fund</t>
  </si>
  <si>
    <t>10634</t>
  </si>
  <si>
    <t>City Vechicles</t>
  </si>
  <si>
    <t>10635</t>
  </si>
  <si>
    <t>JOB_56101_Resurfacing_Miller_Morane_7 Mile_etc</t>
  </si>
  <si>
    <t>10636</t>
  </si>
  <si>
    <t>JOB_56104_Resurfacing_Evergreen_Jefferies_Lesure_etc</t>
  </si>
  <si>
    <t>10637</t>
  </si>
  <si>
    <t>JOB_56100_Resurfacing_Beaubien_Brush_Chrysler_Fisher_Holbrook_John R_Rivard</t>
  </si>
  <si>
    <t>10638</t>
  </si>
  <si>
    <t>JOB_56102_Resurfacing_Adams_Addison_Bagley_Certral_Clifford_Harbaugh_Jefferies_Ledyard_etc</t>
  </si>
  <si>
    <t>10639</t>
  </si>
  <si>
    <t>JOB_56103_Resurfacing_Bethune_Delaware_Euclid_Lodge_Jefferies_Lawton_Pallister_etc</t>
  </si>
  <si>
    <t>10640</t>
  </si>
  <si>
    <t>JOB_49914_Pavement Marking at 179KM _Various Locations</t>
  </si>
  <si>
    <t>10641</t>
  </si>
  <si>
    <t>Riverside Park Seawall and Promenade</t>
  </si>
  <si>
    <t>10642</t>
  </si>
  <si>
    <t>Farwell Recreation Center</t>
  </si>
  <si>
    <t>10643</t>
  </si>
  <si>
    <t>MDNR</t>
  </si>
  <si>
    <t>10644</t>
  </si>
  <si>
    <t>Empowerment 4_01</t>
  </si>
  <si>
    <t>10645</t>
  </si>
  <si>
    <t>Operation Fast Break</t>
  </si>
  <si>
    <t>10646</t>
  </si>
  <si>
    <t>Ferry Street Inn</t>
  </si>
  <si>
    <t>10647</t>
  </si>
  <si>
    <t>Water Bond Fund</t>
  </si>
  <si>
    <t>10650</t>
  </si>
  <si>
    <t>Academic Enterprises Inc</t>
  </si>
  <si>
    <t>10652</t>
  </si>
  <si>
    <t>All Saints Housing</t>
  </si>
  <si>
    <t>10653</t>
  </si>
  <si>
    <t>Detroit Hobby Club</t>
  </si>
  <si>
    <t>10654</t>
  </si>
  <si>
    <t>Eastside Jaguars</t>
  </si>
  <si>
    <t>10655</t>
  </si>
  <si>
    <t>Flowery Mount Community Training</t>
  </si>
  <si>
    <t>10656</t>
  </si>
  <si>
    <t>Joyfield Caregivers</t>
  </si>
  <si>
    <t>10657</t>
  </si>
  <si>
    <t>Marygrove Institute of Music and Dance</t>
  </si>
  <si>
    <t>10659</t>
  </si>
  <si>
    <t>United Youth Sports Organization</t>
  </si>
  <si>
    <t>10660</t>
  </si>
  <si>
    <t>Lead Control Activities</t>
  </si>
  <si>
    <t>10662</t>
  </si>
  <si>
    <t>Lead Abatement_2002</t>
  </si>
  <si>
    <t>10663</t>
  </si>
  <si>
    <t>HRD Neighborhood Legal Services Michigan</t>
  </si>
  <si>
    <t>10676</t>
  </si>
  <si>
    <t>Jr Police Cadets_Careerworks</t>
  </si>
  <si>
    <t>10677</t>
  </si>
  <si>
    <t>Western Wayne Auto Theft</t>
  </si>
  <si>
    <t>10678</t>
  </si>
  <si>
    <t>Gang Resistance Education and Training</t>
  </si>
  <si>
    <t>10679</t>
  </si>
  <si>
    <t>Successful Accountibility for Evaluating Troubled Youth</t>
  </si>
  <si>
    <t>10680</t>
  </si>
  <si>
    <t>Lead Based Paint Home Repair</t>
  </si>
  <si>
    <t>10681</t>
  </si>
  <si>
    <t>Youth and Community Allied for Action</t>
  </si>
  <si>
    <t>10682</t>
  </si>
  <si>
    <t>Housing Rehab Project</t>
  </si>
  <si>
    <t>10683</t>
  </si>
  <si>
    <t>Critical Decision Making</t>
  </si>
  <si>
    <t>10684</t>
  </si>
  <si>
    <t>Nature on Wheels Program Grant</t>
  </si>
  <si>
    <t>10692</t>
  </si>
  <si>
    <t>DOCTOR Program</t>
  </si>
  <si>
    <t>10696</t>
  </si>
  <si>
    <t>Recreation_Heilmann_Board of Ed</t>
  </si>
  <si>
    <t>10697</t>
  </si>
  <si>
    <t>Recreation_Farwell_Board of Ed</t>
  </si>
  <si>
    <t>10698</t>
  </si>
  <si>
    <t>RAP Year VI</t>
  </si>
  <si>
    <t>10701</t>
  </si>
  <si>
    <t>FEMA</t>
  </si>
  <si>
    <t>10705</t>
  </si>
  <si>
    <t>CSBG Center Operations</t>
  </si>
  <si>
    <t>10706</t>
  </si>
  <si>
    <t>Substance Abuse Model Treatment_2001_02</t>
  </si>
  <si>
    <t>10707</t>
  </si>
  <si>
    <t>Weatherization_LIHEAP</t>
  </si>
  <si>
    <t>10708</t>
  </si>
  <si>
    <t>State Emergency Fund_10708</t>
  </si>
  <si>
    <t>10709</t>
  </si>
  <si>
    <t>Packaged Meals_10709</t>
  </si>
  <si>
    <t>10710</t>
  </si>
  <si>
    <t>Handicapped Services</t>
  </si>
  <si>
    <t>10711</t>
  </si>
  <si>
    <t>Early Head Start_10711</t>
  </si>
  <si>
    <t>10712</t>
  </si>
  <si>
    <t>HS_Training and Technical Assistance</t>
  </si>
  <si>
    <t>10716</t>
  </si>
  <si>
    <t>Drug Treatment_10716</t>
  </si>
  <si>
    <t>10717</t>
  </si>
  <si>
    <t>AIDS Counseling and Testing</t>
  </si>
  <si>
    <t>10718</t>
  </si>
  <si>
    <t>SEMHA</t>
  </si>
  <si>
    <t>10719</t>
  </si>
  <si>
    <t>Interim Office of the Mayor</t>
  </si>
  <si>
    <t>10720</t>
  </si>
  <si>
    <t>Weatherization_DOE</t>
  </si>
  <si>
    <t>10722</t>
  </si>
  <si>
    <t>Pollution Prevention Pilot Program</t>
  </si>
  <si>
    <t>10723</t>
  </si>
  <si>
    <t>Southwest Detroit Greenway Project Grant</t>
  </si>
  <si>
    <t>10724</t>
  </si>
  <si>
    <t>Musuem of African American History</t>
  </si>
  <si>
    <t>10725</t>
  </si>
  <si>
    <t>TANF_10725</t>
  </si>
  <si>
    <t>10726</t>
  </si>
  <si>
    <t>Sewer Bond Fund</t>
  </si>
  <si>
    <t>10727</t>
  </si>
  <si>
    <t>Acupuncture Treatment</t>
  </si>
  <si>
    <t>10728</t>
  </si>
  <si>
    <t>St Ignatius Catholic</t>
  </si>
  <si>
    <t>10729</t>
  </si>
  <si>
    <t>Women and Children Expansion_Enhancement Grant</t>
  </si>
  <si>
    <t>10730</t>
  </si>
  <si>
    <t>Work First</t>
  </si>
  <si>
    <t>10731</t>
  </si>
  <si>
    <t>Youth Opportunity Grant YO (IV)</t>
  </si>
  <si>
    <t>10738</t>
  </si>
  <si>
    <t>Reemployment Services Initiative</t>
  </si>
  <si>
    <t>10739</t>
  </si>
  <si>
    <t>One stop Operation GF_GP</t>
  </si>
  <si>
    <t>10741</t>
  </si>
  <si>
    <t>DWSD Compact_FY 03</t>
  </si>
  <si>
    <t>10742</t>
  </si>
  <si>
    <t>Partnership for Adult Learning</t>
  </si>
  <si>
    <t>10745</t>
  </si>
  <si>
    <t>WIA Adult</t>
  </si>
  <si>
    <t>10746</t>
  </si>
  <si>
    <t>WIA Dislocated Workers</t>
  </si>
  <si>
    <t>10747</t>
  </si>
  <si>
    <t>WIA Youth</t>
  </si>
  <si>
    <t>10750</t>
  </si>
  <si>
    <t>WIA</t>
  </si>
  <si>
    <t>10753</t>
  </si>
  <si>
    <t>MEDC State Loans</t>
  </si>
  <si>
    <t>10754</t>
  </si>
  <si>
    <t>Child Abuse</t>
  </si>
  <si>
    <t>10755</t>
  </si>
  <si>
    <t>Police Victim Assistance 2002-2003</t>
  </si>
  <si>
    <t>10756</t>
  </si>
  <si>
    <t>Auto Theft</t>
  </si>
  <si>
    <t>10757</t>
  </si>
  <si>
    <t>Western Wayne_2003</t>
  </si>
  <si>
    <t>10758</t>
  </si>
  <si>
    <t>Police SCREEN DOOR VIII</t>
  </si>
  <si>
    <t>10759</t>
  </si>
  <si>
    <t>Gang Resistance Education and Training(GREAT)</t>
  </si>
  <si>
    <t>10760</t>
  </si>
  <si>
    <t>Child Abuse Year II</t>
  </si>
  <si>
    <t>10761</t>
  </si>
  <si>
    <t>Bureau of Justice Assistance</t>
  </si>
  <si>
    <t>10762</t>
  </si>
  <si>
    <t>Domestic Violence</t>
  </si>
  <si>
    <t>10763</t>
  </si>
  <si>
    <t>Carjacking Taskforce</t>
  </si>
  <si>
    <t>10764</t>
  </si>
  <si>
    <t>One Stop Operation</t>
  </si>
  <si>
    <t>10765</t>
  </si>
  <si>
    <t>Substance Abuse Coordinating Agency</t>
  </si>
  <si>
    <t>10766</t>
  </si>
  <si>
    <t>Medicaid Substance abuse_9_2003</t>
  </si>
  <si>
    <t>10767</t>
  </si>
  <si>
    <t>WIC Supplemental Food_9_2003</t>
  </si>
  <si>
    <t>10768</t>
  </si>
  <si>
    <t>Summer Food Service_9_2003</t>
  </si>
  <si>
    <t>10769</t>
  </si>
  <si>
    <t>Dietetic Intern Program_10769</t>
  </si>
  <si>
    <t>10770</t>
  </si>
  <si>
    <t>Childhood Lead Prevention</t>
  </si>
  <si>
    <t>10771</t>
  </si>
  <si>
    <t>Childhood Lead</t>
  </si>
  <si>
    <t>10772</t>
  </si>
  <si>
    <t>Adolescent Health Alternative Models</t>
  </si>
  <si>
    <t>10773</t>
  </si>
  <si>
    <t>Adolescent Health Teen Health Centers</t>
  </si>
  <si>
    <t>10774</t>
  </si>
  <si>
    <t>AIDS_HIV Consortia</t>
  </si>
  <si>
    <t>10775</t>
  </si>
  <si>
    <t>AIDS_HIV Family Services</t>
  </si>
  <si>
    <t>10776</t>
  </si>
  <si>
    <t>AIDS_HIV Prevention and Planning</t>
  </si>
  <si>
    <t>10777</t>
  </si>
  <si>
    <t>Local Tobacco Reduction_10777</t>
  </si>
  <si>
    <t>10779</t>
  </si>
  <si>
    <t>Case Coordination and Support</t>
  </si>
  <si>
    <t>10780</t>
  </si>
  <si>
    <t>Local Maternal and Children</t>
  </si>
  <si>
    <t>10781</t>
  </si>
  <si>
    <t>CHSCS Outreach and Advocacy</t>
  </si>
  <si>
    <t>10782</t>
  </si>
  <si>
    <t>Medicaid Outreach and Advocacy</t>
  </si>
  <si>
    <t>10783</t>
  </si>
  <si>
    <t>Family Planning</t>
  </si>
  <si>
    <t>10784</t>
  </si>
  <si>
    <t>Immunization Action Plan</t>
  </si>
  <si>
    <t>10785</t>
  </si>
  <si>
    <t>Maternal and Infant Health Advocacy</t>
  </si>
  <si>
    <t>10786</t>
  </si>
  <si>
    <t>Minority Health_9_2003</t>
  </si>
  <si>
    <t>10787</t>
  </si>
  <si>
    <t>PNC Outreach and Advocacy</t>
  </si>
  <si>
    <t>10788</t>
  </si>
  <si>
    <t>Primary Care_CHASS_9_2003</t>
  </si>
  <si>
    <t>10790</t>
  </si>
  <si>
    <t>STD Control_9_2003</t>
  </si>
  <si>
    <t>10791</t>
  </si>
  <si>
    <t>Laboratory Services_9_2003</t>
  </si>
  <si>
    <t>10792</t>
  </si>
  <si>
    <t>Bio_Terrorism Laboratory_9_2003</t>
  </si>
  <si>
    <t>10797</t>
  </si>
  <si>
    <t>Vaccine Replacement and Handling</t>
  </si>
  <si>
    <t>10798</t>
  </si>
  <si>
    <t>HIV Emergency Relief</t>
  </si>
  <si>
    <t>10799</t>
  </si>
  <si>
    <t>HOPWA_AIDS Housing</t>
  </si>
  <si>
    <t>10800</t>
  </si>
  <si>
    <t>Healthy Start Initiative_8_2003</t>
  </si>
  <si>
    <t>10801</t>
  </si>
  <si>
    <t>TB Prevention and Control</t>
  </si>
  <si>
    <t>10802</t>
  </si>
  <si>
    <t>Substance Abuse Model Treatment</t>
  </si>
  <si>
    <t>10803</t>
  </si>
  <si>
    <t>Women and Children Expansion_Enhancement</t>
  </si>
  <si>
    <t>10805</t>
  </si>
  <si>
    <t>Information and Assistance</t>
  </si>
  <si>
    <t>10806</t>
  </si>
  <si>
    <t>Job # 49910</t>
  </si>
  <si>
    <t>10807</t>
  </si>
  <si>
    <t>Job # 54475</t>
  </si>
  <si>
    <t>10808</t>
  </si>
  <si>
    <t>Engine House 11 Rehabilitation</t>
  </si>
  <si>
    <t>10810</t>
  </si>
  <si>
    <t>Welfare to Work</t>
  </si>
  <si>
    <t>10811</t>
  </si>
  <si>
    <t>Enhanced Transportation Mobility Grant</t>
  </si>
  <si>
    <t>10812</t>
  </si>
  <si>
    <t>MDCD Marketing Grant</t>
  </si>
  <si>
    <t>10814</t>
  </si>
  <si>
    <t>BSEED Administration</t>
  </si>
  <si>
    <t>10815</t>
  </si>
  <si>
    <t>BSEED Mechanical</t>
  </si>
  <si>
    <t>10817</t>
  </si>
  <si>
    <t>BSEED Administration &amp; Operations</t>
  </si>
  <si>
    <t>10820</t>
  </si>
  <si>
    <t>TANF_10820</t>
  </si>
  <si>
    <t>10821</t>
  </si>
  <si>
    <t>HRD HOME  02 03</t>
  </si>
  <si>
    <t>10822</t>
  </si>
  <si>
    <t>HRD HOME EZ 02-03</t>
  </si>
  <si>
    <t>10823</t>
  </si>
  <si>
    <t>CTV Award_Redford Theater</t>
  </si>
  <si>
    <t>10824</t>
  </si>
  <si>
    <t>MMRS</t>
  </si>
  <si>
    <t>10827</t>
  </si>
  <si>
    <t>Eastside Flood Plain</t>
  </si>
  <si>
    <t>10829</t>
  </si>
  <si>
    <t>BSEED Demolition</t>
  </si>
  <si>
    <t>10831</t>
  </si>
  <si>
    <t>Michigan Public Service Commission Fund_</t>
  </si>
  <si>
    <t>10836</t>
  </si>
  <si>
    <t>Lead Abatement</t>
  </si>
  <si>
    <t>10837</t>
  </si>
  <si>
    <t>Youth Activity</t>
  </si>
  <si>
    <t>10838</t>
  </si>
  <si>
    <t>Youth Mapping Project_10838</t>
  </si>
  <si>
    <t>10839</t>
  </si>
  <si>
    <t>Leaders for Life_Skillman</t>
  </si>
  <si>
    <t>10840</t>
  </si>
  <si>
    <t>Successful Accountability for Evaluating_10840</t>
  </si>
  <si>
    <t>10841</t>
  </si>
  <si>
    <t>Leaders for Life</t>
  </si>
  <si>
    <t>10843</t>
  </si>
  <si>
    <t>YCAA</t>
  </si>
  <si>
    <t>10844</t>
  </si>
  <si>
    <t>EA Environmental Code Enforcement</t>
  </si>
  <si>
    <t>10847</t>
  </si>
  <si>
    <t>HRD Eastern Market Development Corporation</t>
  </si>
  <si>
    <t>10849</t>
  </si>
  <si>
    <t>HRD Peoples Housing &amp; Community Development Corp</t>
  </si>
  <si>
    <t>10850</t>
  </si>
  <si>
    <t>South West Detroit Business Association</t>
  </si>
  <si>
    <t>10851</t>
  </si>
  <si>
    <t>Targeted Business Development</t>
  </si>
  <si>
    <t>10854</t>
  </si>
  <si>
    <t>Dearborn Heights</t>
  </si>
  <si>
    <t>10855</t>
  </si>
  <si>
    <t>JOB#53781</t>
  </si>
  <si>
    <t>10856</t>
  </si>
  <si>
    <t>JOB#58715</t>
  </si>
  <si>
    <t>10857</t>
  </si>
  <si>
    <t>JOB#49845</t>
  </si>
  <si>
    <t>10860</t>
  </si>
  <si>
    <t>JR Police Cadets</t>
  </si>
  <si>
    <t>10861</t>
  </si>
  <si>
    <t>Friends of Martz Park</t>
  </si>
  <si>
    <t>10862</t>
  </si>
  <si>
    <t>Wise Steward Ministries</t>
  </si>
  <si>
    <t>10863</t>
  </si>
  <si>
    <t>The Eye Organization</t>
  </si>
  <si>
    <t>10865</t>
  </si>
  <si>
    <t>Sacred Heart_St Elizabeth Comm Dev Corp</t>
  </si>
  <si>
    <t>10866</t>
  </si>
  <si>
    <t>Rescue City Inc</t>
  </si>
  <si>
    <t>10867</t>
  </si>
  <si>
    <t>Muslim Family Services</t>
  </si>
  <si>
    <t>10868</t>
  </si>
  <si>
    <t>HRD Inside Out Literary Arts</t>
  </si>
  <si>
    <t>10869</t>
  </si>
  <si>
    <t>HSTA</t>
  </si>
  <si>
    <t>10870</t>
  </si>
  <si>
    <t>Cornerstone Faith Carpentry Services</t>
  </si>
  <si>
    <t>10871</t>
  </si>
  <si>
    <t>Goodwill Industries</t>
  </si>
  <si>
    <t>10872</t>
  </si>
  <si>
    <t>Ellington White Project</t>
  </si>
  <si>
    <t>10873</t>
  </si>
  <si>
    <t>Camp Fire USA</t>
  </si>
  <si>
    <t>10875</t>
  </si>
  <si>
    <t>S West Housing Corporation</t>
  </si>
  <si>
    <t>10878</t>
  </si>
  <si>
    <t>Clear Corps of Detroit</t>
  </si>
  <si>
    <t>10879</t>
  </si>
  <si>
    <t>Coalition of Integrate Tech and Education (ON CITE)</t>
  </si>
  <si>
    <t>10881</t>
  </si>
  <si>
    <t>Gtr Corktown Development Corp</t>
  </si>
  <si>
    <t>10886</t>
  </si>
  <si>
    <t>Domestic Violence Unit</t>
  </si>
  <si>
    <t>10889</t>
  </si>
  <si>
    <t>Grace</t>
  </si>
  <si>
    <t>10890</t>
  </si>
  <si>
    <t>Northeast Center</t>
  </si>
  <si>
    <t>10892</t>
  </si>
  <si>
    <t>Herman Kiefer Family Center</t>
  </si>
  <si>
    <t>10893</t>
  </si>
  <si>
    <t>DHD Animal Care</t>
  </si>
  <si>
    <t>10894</t>
  </si>
  <si>
    <t>DHD Community &amp; Industrial Hygiene</t>
  </si>
  <si>
    <t>10895</t>
  </si>
  <si>
    <t>DHD Food Sanitation</t>
  </si>
  <si>
    <t>10897</t>
  </si>
  <si>
    <t>N West Neighborhood Empowerment Center</t>
  </si>
  <si>
    <t>10898</t>
  </si>
  <si>
    <t>S West Community Recreation League</t>
  </si>
  <si>
    <t>10899</t>
  </si>
  <si>
    <t>HRD Major Building Demolition</t>
  </si>
  <si>
    <t>10900</t>
  </si>
  <si>
    <t>JOB# 59980</t>
  </si>
  <si>
    <t>10901</t>
  </si>
  <si>
    <t>ITA_EPL Demonstration Grant</t>
  </si>
  <si>
    <t>10902</t>
  </si>
  <si>
    <t>Job# 60112</t>
  </si>
  <si>
    <t>10903</t>
  </si>
  <si>
    <t>Job# 56165</t>
  </si>
  <si>
    <t>10907</t>
  </si>
  <si>
    <t>Fort Wayne Roof Restoration</t>
  </si>
  <si>
    <t>10908</t>
  </si>
  <si>
    <t>Historic East Jefferson Commercial Corridor</t>
  </si>
  <si>
    <t>10910</t>
  </si>
  <si>
    <t>JOB#60325</t>
  </si>
  <si>
    <t>10911</t>
  </si>
  <si>
    <t>JOB#60340</t>
  </si>
  <si>
    <t>10912</t>
  </si>
  <si>
    <t>JOB#49900</t>
  </si>
  <si>
    <t>10913</t>
  </si>
  <si>
    <t>JOB#58564</t>
  </si>
  <si>
    <t>10914</t>
  </si>
  <si>
    <t>JOB#55592</t>
  </si>
  <si>
    <t>10915</t>
  </si>
  <si>
    <t>DOT</t>
  </si>
  <si>
    <t>10956</t>
  </si>
  <si>
    <t>CSBG Administration_10956</t>
  </si>
  <si>
    <t>10957</t>
  </si>
  <si>
    <t>Temporary Assistance for Families</t>
  </si>
  <si>
    <t>10958</t>
  </si>
  <si>
    <t>State Emergency Fund</t>
  </si>
  <si>
    <t>10959</t>
  </si>
  <si>
    <t>Packaged Meals_10959</t>
  </si>
  <si>
    <t>10960</t>
  </si>
  <si>
    <t>Mich Comm Action Agency Assoc</t>
  </si>
  <si>
    <t>10961</t>
  </si>
  <si>
    <t>Head Start _ Handicap</t>
  </si>
  <si>
    <t>10962</t>
  </si>
  <si>
    <t>Head Start _ Training Technical Assistance</t>
  </si>
  <si>
    <t>10963</t>
  </si>
  <si>
    <t>Early Head Start_10963</t>
  </si>
  <si>
    <t>10964</t>
  </si>
  <si>
    <t>Youth Mapping Project</t>
  </si>
  <si>
    <t>10965</t>
  </si>
  <si>
    <t>Leaders for Life _ Skillman</t>
  </si>
  <si>
    <t>10966</t>
  </si>
  <si>
    <t>Successful Accountability For Evaluating Troubled Youth</t>
  </si>
  <si>
    <t>10967</t>
  </si>
  <si>
    <t>10968</t>
  </si>
  <si>
    <t>Weatherization _ DOE</t>
  </si>
  <si>
    <t>10969</t>
  </si>
  <si>
    <t>Weatherization _ LIHEAP</t>
  </si>
  <si>
    <t>10970</t>
  </si>
  <si>
    <t>Drug Treatment_10970</t>
  </si>
  <si>
    <t>10971</t>
  </si>
  <si>
    <t>AIDS Counseling</t>
  </si>
  <si>
    <t>10973</t>
  </si>
  <si>
    <t>Michigan Public Service Commission Fund (MPSC)</t>
  </si>
  <si>
    <t>10976</t>
  </si>
  <si>
    <t>59936_Traffic Signal Mod and Pavement Mrkg,Etc</t>
  </si>
  <si>
    <t>10977</t>
  </si>
  <si>
    <t>60332_Resurf_Twentieth St_ Dearborn St_HWY_I_94_Jefferies</t>
  </si>
  <si>
    <t>10978</t>
  </si>
  <si>
    <t>60334_Resurf_Central_John Kronk St_Livernois</t>
  </si>
  <si>
    <t>10979</t>
  </si>
  <si>
    <t>WIA Incumbent Worker Program Grant</t>
  </si>
  <si>
    <t>10980</t>
  </si>
  <si>
    <t>HRD New Amsterdam Project/Section 108</t>
  </si>
  <si>
    <t>10981</t>
  </si>
  <si>
    <t>Reed Act_Work First_Administration</t>
  </si>
  <si>
    <t>10983</t>
  </si>
  <si>
    <t>Reed Act_Work First_Program</t>
  </si>
  <si>
    <t>10984</t>
  </si>
  <si>
    <t>Reed Act_Work First_MWA Program</t>
  </si>
  <si>
    <t>10986</t>
  </si>
  <si>
    <t>Byrne Memorial</t>
  </si>
  <si>
    <t>10988</t>
  </si>
  <si>
    <t>INCUMBENT WORKER</t>
  </si>
  <si>
    <t>10990</t>
  </si>
  <si>
    <t>ENHANCED TRANSPORTATION MOBILITY</t>
  </si>
  <si>
    <t>10991</t>
  </si>
  <si>
    <t>WIA STATE WIDE ACTIVITY</t>
  </si>
  <si>
    <t>10992</t>
  </si>
  <si>
    <t>State GFGP</t>
  </si>
  <si>
    <t>10993</t>
  </si>
  <si>
    <t>Reed Act One Stop Program</t>
  </si>
  <si>
    <t>10995</t>
  </si>
  <si>
    <t>Reed_Act WIAA Adult Fiscal 2003</t>
  </si>
  <si>
    <t>10998</t>
  </si>
  <si>
    <t>Reed Act Service Center Fiscal 2002</t>
  </si>
  <si>
    <t>11000</t>
  </si>
  <si>
    <t>Sub Abuse Coordinating Agency 9_2004</t>
  </si>
  <si>
    <t>11001</t>
  </si>
  <si>
    <t>Medicaid Substance Abuse 9_2004</t>
  </si>
  <si>
    <t>11002</t>
  </si>
  <si>
    <t>WIC Supplemental Food 9_2004</t>
  </si>
  <si>
    <t>11003</t>
  </si>
  <si>
    <t>Summer Food Service 9_2004</t>
  </si>
  <si>
    <t>11004</t>
  </si>
  <si>
    <t>Dietetic Intern Program 8_2004</t>
  </si>
  <si>
    <t>11005</t>
  </si>
  <si>
    <t>Childhood Lead Prev_CDC 7_2004</t>
  </si>
  <si>
    <t>11006</t>
  </si>
  <si>
    <t>Childhood Lead (MDCH) 9_2004</t>
  </si>
  <si>
    <t>11007</t>
  </si>
  <si>
    <t>Adolescent Health_Alter Models 9_2004</t>
  </si>
  <si>
    <t>11008</t>
  </si>
  <si>
    <t>Adolescent Health_Teen Health Centers 9_2004</t>
  </si>
  <si>
    <t>11009</t>
  </si>
  <si>
    <t>Aids_HIV Consortia 9_2004</t>
  </si>
  <si>
    <t>11010</t>
  </si>
  <si>
    <t>Aids_HIV Family Services 9_2004</t>
  </si>
  <si>
    <t>11011</t>
  </si>
  <si>
    <t>Aids_HIV Prevention and Planning 9_2004</t>
  </si>
  <si>
    <t>11012</t>
  </si>
  <si>
    <t>Local Tobacco Reduction 9_2004</t>
  </si>
  <si>
    <t>11013</t>
  </si>
  <si>
    <t>Case Coordination and Support 9_2004_11013</t>
  </si>
  <si>
    <t>11014</t>
  </si>
  <si>
    <t>Local Maternal and Children BG 9_2004</t>
  </si>
  <si>
    <t>11015</t>
  </si>
  <si>
    <t>CHSCS Outreach and Advocacy 9_2004</t>
  </si>
  <si>
    <t>11016</t>
  </si>
  <si>
    <t>Maternal &amp; Child Outreach, Enrollment</t>
  </si>
  <si>
    <t>11017</t>
  </si>
  <si>
    <t>Family Planning 9_2004</t>
  </si>
  <si>
    <t>11018</t>
  </si>
  <si>
    <t>Immunization Action Plan 9_2004</t>
  </si>
  <si>
    <t>11021</t>
  </si>
  <si>
    <t>PNC Outreach and Advocacy 9_2004</t>
  </si>
  <si>
    <t>11022</t>
  </si>
  <si>
    <t>Primary Cane</t>
  </si>
  <si>
    <t>11023</t>
  </si>
  <si>
    <t>STD Control 9_2004</t>
  </si>
  <si>
    <t>11024</t>
  </si>
  <si>
    <t>Laboratory Services 9_2004</t>
  </si>
  <si>
    <t>11025</t>
  </si>
  <si>
    <t>Bio_Terrorism Laboratory 9_2004</t>
  </si>
  <si>
    <t>11026</t>
  </si>
  <si>
    <t>Vaccine Replacement and Handling 9_2004</t>
  </si>
  <si>
    <t>11027</t>
  </si>
  <si>
    <t>Children's Trust Fund</t>
  </si>
  <si>
    <t>11028</t>
  </si>
  <si>
    <t>Employment &amp; Training Work First Program FY 2003</t>
  </si>
  <si>
    <t>11029</t>
  </si>
  <si>
    <t>Youth Department Safety Program</t>
  </si>
  <si>
    <t>11030</t>
  </si>
  <si>
    <t>HIV Emerg Relief 2 _2004</t>
  </si>
  <si>
    <t>11031</t>
  </si>
  <si>
    <t>HOPWA AIDS Housing 6_2004</t>
  </si>
  <si>
    <t>11032</t>
  </si>
  <si>
    <t>Healthy Start Initiative 6_2004</t>
  </si>
  <si>
    <t>11033</t>
  </si>
  <si>
    <t>TB Prevention and Control 12_2004</t>
  </si>
  <si>
    <t>11034</t>
  </si>
  <si>
    <t>Substance Abusse Model Treatment 9_2004</t>
  </si>
  <si>
    <t>11035</t>
  </si>
  <si>
    <t>Women &amp; Children Expansion_Enhancement</t>
  </si>
  <si>
    <t>11039</t>
  </si>
  <si>
    <t>Drug Free Community Support Program</t>
  </si>
  <si>
    <t>11040</t>
  </si>
  <si>
    <t>Police Office of Administrative Operations</t>
  </si>
  <si>
    <t>11041</t>
  </si>
  <si>
    <t>Police Technology Bureau</t>
  </si>
  <si>
    <t>11042</t>
  </si>
  <si>
    <t>Police Administrative Services Bureau</t>
  </si>
  <si>
    <t>11043</t>
  </si>
  <si>
    <t>Auto Theft 17</t>
  </si>
  <si>
    <t>11044</t>
  </si>
  <si>
    <t>Western Wayne 2004</t>
  </si>
  <si>
    <t>11045</t>
  </si>
  <si>
    <t>Screen Door IX</t>
  </si>
  <si>
    <t>11046</t>
  </si>
  <si>
    <t>Child Abuse Year III</t>
  </si>
  <si>
    <t>11047</t>
  </si>
  <si>
    <t>Domestic Violence Byrne Grant Year 4</t>
  </si>
  <si>
    <t>11048</t>
  </si>
  <si>
    <t>Carjacking Task Force 2004</t>
  </si>
  <si>
    <t>11049</t>
  </si>
  <si>
    <t>Bureau of Justice Assistance VIII</t>
  </si>
  <si>
    <t>11050</t>
  </si>
  <si>
    <t>Gang Resistance Education and Training 2004</t>
  </si>
  <si>
    <t>11051</t>
  </si>
  <si>
    <t>Victim Assistance 2003 2004</t>
  </si>
  <si>
    <t>11054</t>
  </si>
  <si>
    <t>Informaton and Assistance 10_03 9_04</t>
  </si>
  <si>
    <t>11058</t>
  </si>
  <si>
    <t>Work First Direct Training_11058</t>
  </si>
  <si>
    <t>11060</t>
  </si>
  <si>
    <t>11061</t>
  </si>
  <si>
    <t>YO V Program</t>
  </si>
  <si>
    <t>11065</t>
  </si>
  <si>
    <t>Employment Services Administration</t>
  </si>
  <si>
    <t>11066</t>
  </si>
  <si>
    <t>Re Employment Service Program</t>
  </si>
  <si>
    <t>11067</t>
  </si>
  <si>
    <t>DWSD Compact_11067</t>
  </si>
  <si>
    <t>11070</t>
  </si>
  <si>
    <t>WIA Adult FY 04</t>
  </si>
  <si>
    <t>11072</t>
  </si>
  <si>
    <t>WIA Youth in School_11072</t>
  </si>
  <si>
    <t>11073</t>
  </si>
  <si>
    <t>WIA Youth Statewide FY 04</t>
  </si>
  <si>
    <t>11074</t>
  </si>
  <si>
    <t>WIA Administration_11074</t>
  </si>
  <si>
    <t>11075</t>
  </si>
  <si>
    <t>WIA Statewide Activity</t>
  </si>
  <si>
    <t>11076</t>
  </si>
  <si>
    <t>Reed _ One Stop Delivery Program</t>
  </si>
  <si>
    <t>11077</t>
  </si>
  <si>
    <t>Reed _ WIA Adult</t>
  </si>
  <si>
    <t>11078</t>
  </si>
  <si>
    <t>Reed _ Work First Program</t>
  </si>
  <si>
    <t>11082</t>
  </si>
  <si>
    <t>Job# 60584</t>
  </si>
  <si>
    <t>11083</t>
  </si>
  <si>
    <t>Job# 60583</t>
  </si>
  <si>
    <t>11101</t>
  </si>
  <si>
    <t>State Domestic Preparedness Equipment Grant</t>
  </si>
  <si>
    <t>11102</t>
  </si>
  <si>
    <t>Adult Accessibility Issue FY04</t>
  </si>
  <si>
    <t>11103</t>
  </si>
  <si>
    <t>Enhanced Mobility FY04</t>
  </si>
  <si>
    <t>11104</t>
  </si>
  <si>
    <t>WIA Incumbent Worker FY04</t>
  </si>
  <si>
    <t>11107</t>
  </si>
  <si>
    <t>Reed Act Accessibility Grant FY 03</t>
  </si>
  <si>
    <t>11108</t>
  </si>
  <si>
    <t>NAFTA TAA</t>
  </si>
  <si>
    <t>11109</t>
  </si>
  <si>
    <t>Transitional Adjustment Assistance (TAA)</t>
  </si>
  <si>
    <t>11110</t>
  </si>
  <si>
    <t>BSEED Property Maintenance</t>
  </si>
  <si>
    <t>11117</t>
  </si>
  <si>
    <t>Restoration of Peterson Playfield</t>
  </si>
  <si>
    <t>11118</t>
  </si>
  <si>
    <t>Blue Heron Lagoon Natural Area Restoration Grant</t>
  </si>
  <si>
    <t>11119</t>
  </si>
  <si>
    <t>WAT Water Bond Fund Series 2003</t>
  </si>
  <si>
    <t>11126</t>
  </si>
  <si>
    <t>MWA Accessibility</t>
  </si>
  <si>
    <t>11129</t>
  </si>
  <si>
    <t>Emmanuel House Recovery Program</t>
  </si>
  <si>
    <t>11130</t>
  </si>
  <si>
    <t>Adult Disability Grant</t>
  </si>
  <si>
    <t>11134</t>
  </si>
  <si>
    <t>Office of Neighborhood Development</t>
  </si>
  <si>
    <t>11137</t>
  </si>
  <si>
    <t>Drug Free Community Support Program 9_2004</t>
  </si>
  <si>
    <t>11138</t>
  </si>
  <si>
    <t>WIA Statewide GF_GP FY</t>
  </si>
  <si>
    <t>11139</t>
  </si>
  <si>
    <t>Human Rights Grants</t>
  </si>
  <si>
    <t>11144</t>
  </si>
  <si>
    <t>Michigan Public Service Commission Fund (MPSC) _ Winter Warmth Project</t>
  </si>
  <si>
    <t>11145</t>
  </si>
  <si>
    <t>Michigan Public Service Commission Fund (MPSC) _ Emergency Energy Assistance</t>
  </si>
  <si>
    <t>11148</t>
  </si>
  <si>
    <t>2003 Recreation Grants Program Grant</t>
  </si>
  <si>
    <t>11150</t>
  </si>
  <si>
    <t>Property Management</t>
  </si>
  <si>
    <t>11159</t>
  </si>
  <si>
    <t>DAH Blight Violation Adjudication</t>
  </si>
  <si>
    <t>11160</t>
  </si>
  <si>
    <t>Successful Accountability For Evaluating Teenaged Youth</t>
  </si>
  <si>
    <t>11162</t>
  </si>
  <si>
    <t>Campbell Academic Services</t>
  </si>
  <si>
    <t>11164</t>
  </si>
  <si>
    <t>HRD City Year</t>
  </si>
  <si>
    <t>11166</t>
  </si>
  <si>
    <t>Detroit Working For Environmental</t>
  </si>
  <si>
    <t>11167</t>
  </si>
  <si>
    <t>HRD Greening of Detroit</t>
  </si>
  <si>
    <t>11168</t>
  </si>
  <si>
    <t>Mediation Service of NRC</t>
  </si>
  <si>
    <t>11172</t>
  </si>
  <si>
    <t>Twenty First Century Sisterhood</t>
  </si>
  <si>
    <t>11176</t>
  </si>
  <si>
    <t>Grants Acquisition Office</t>
  </si>
  <si>
    <t>11177</t>
  </si>
  <si>
    <t>Program Management Office</t>
  </si>
  <si>
    <t>11178</t>
  </si>
  <si>
    <t>Job # 53783</t>
  </si>
  <si>
    <t>11179</t>
  </si>
  <si>
    <t>Youth Opportunity Movement Program 2003</t>
  </si>
  <si>
    <t>11180</t>
  </si>
  <si>
    <t>Elections Voter Education Donations.</t>
  </si>
  <si>
    <t>11181</t>
  </si>
  <si>
    <t>Employment &amp; Training Work First Program FY 2002</t>
  </si>
  <si>
    <t>11182</t>
  </si>
  <si>
    <t>Empowerment</t>
  </si>
  <si>
    <t>11184</t>
  </si>
  <si>
    <t>Human Services Youth Division S.T.E.P.S. Program</t>
  </si>
  <si>
    <t>11186</t>
  </si>
  <si>
    <t>Drug Recovery Project Partnership</t>
  </si>
  <si>
    <t>11187</t>
  </si>
  <si>
    <t>Ford Auditorium Removal</t>
  </si>
  <si>
    <t>11188</t>
  </si>
  <si>
    <t>HRD Low and Moderate Income Housing</t>
  </si>
  <si>
    <t>11194</t>
  </si>
  <si>
    <t>36th District Court - Drug Court</t>
  </si>
  <si>
    <t>11195</t>
  </si>
  <si>
    <t>OAG Risk Management Council</t>
  </si>
  <si>
    <t>11287</t>
  </si>
  <si>
    <t>Eastside Industrial Council</t>
  </si>
  <si>
    <t>11288</t>
  </si>
  <si>
    <t>ICLL Industrial Park</t>
  </si>
  <si>
    <t>11289</t>
  </si>
  <si>
    <t>Michigan Avenue Business Assoc</t>
  </si>
  <si>
    <t>11290</t>
  </si>
  <si>
    <t>Open Hand Comm Dev Non_Profit</t>
  </si>
  <si>
    <t>11291</t>
  </si>
  <si>
    <t>HRD Riverbend Community Association</t>
  </si>
  <si>
    <t>11292</t>
  </si>
  <si>
    <t>Care First Comm Health</t>
  </si>
  <si>
    <t>11293</t>
  </si>
  <si>
    <t>Chosen Generation Center</t>
  </si>
  <si>
    <t>11294</t>
  </si>
  <si>
    <t>Destiny &amp; Purpose Comm Out Reach</t>
  </si>
  <si>
    <t>11295</t>
  </si>
  <si>
    <t>Independent Living Housing</t>
  </si>
  <si>
    <t>11296</t>
  </si>
  <si>
    <t>Partnership for a Drug Free Detroit_</t>
  </si>
  <si>
    <t>11297</t>
  </si>
  <si>
    <t>Rehab Institute of MI Pioneers for Peace</t>
  </si>
  <si>
    <t>11298</t>
  </si>
  <si>
    <t>Van Club Association of MI</t>
  </si>
  <si>
    <t>11299</t>
  </si>
  <si>
    <t>Visiting Nurse Association</t>
  </si>
  <si>
    <t>11300</t>
  </si>
  <si>
    <t>Targeted Minor Home Repair</t>
  </si>
  <si>
    <t>11302</t>
  </si>
  <si>
    <t>ONCR Project</t>
  </si>
  <si>
    <t>11317</t>
  </si>
  <si>
    <t>DPW PA 48 of 2002</t>
  </si>
  <si>
    <t>11318</t>
  </si>
  <si>
    <t>Art Center Citizens District Council</t>
  </si>
  <si>
    <t>11319</t>
  </si>
  <si>
    <t>Woodbridge CDC</t>
  </si>
  <si>
    <t>11320</t>
  </si>
  <si>
    <t>11321</t>
  </si>
  <si>
    <t>Mayor's Time Program</t>
  </si>
  <si>
    <t>11322</t>
  </si>
  <si>
    <t>Job # 56182</t>
  </si>
  <si>
    <t>11323</t>
  </si>
  <si>
    <t>Job # 56186</t>
  </si>
  <si>
    <t>11324</t>
  </si>
  <si>
    <t>Job # 74447</t>
  </si>
  <si>
    <t>11325</t>
  </si>
  <si>
    <t>Job # 74446</t>
  </si>
  <si>
    <t>11327</t>
  </si>
  <si>
    <t>REACH 2003</t>
  </si>
  <si>
    <t>11328</t>
  </si>
  <si>
    <t>USDOL Worker Incentive Grant</t>
  </si>
  <si>
    <t>11329</t>
  </si>
  <si>
    <t>Traffic Safety Equipment Grant</t>
  </si>
  <si>
    <t>11330</t>
  </si>
  <si>
    <t>Job # 73995</t>
  </si>
  <si>
    <t>11331</t>
  </si>
  <si>
    <t>Job # 56184</t>
  </si>
  <si>
    <t>11332</t>
  </si>
  <si>
    <t>Job # 49909</t>
  </si>
  <si>
    <t>11333</t>
  </si>
  <si>
    <t>WIA National Emergency Grant FY 03</t>
  </si>
  <si>
    <t>11337</t>
  </si>
  <si>
    <t>YCAA 09_2004</t>
  </si>
  <si>
    <t>11340</t>
  </si>
  <si>
    <t>Homeland Security</t>
  </si>
  <si>
    <t>11342</t>
  </si>
  <si>
    <t>COPS MORE 2002</t>
  </si>
  <si>
    <t>11343</t>
  </si>
  <si>
    <t>Creating A Culture of Integrity</t>
  </si>
  <si>
    <t>11345</t>
  </si>
  <si>
    <t>Job # 74565</t>
  </si>
  <si>
    <t>11346</t>
  </si>
  <si>
    <t>Job # 74566</t>
  </si>
  <si>
    <t>11347</t>
  </si>
  <si>
    <t>Job # 74859</t>
  </si>
  <si>
    <t>11348</t>
  </si>
  <si>
    <t>LIHEAP Crisis Assistance</t>
  </si>
  <si>
    <t>11350</t>
  </si>
  <si>
    <t>Jr. Police Cadet Careerworks 2003</t>
  </si>
  <si>
    <t>11352</t>
  </si>
  <si>
    <t>South Rosedale Park</t>
  </si>
  <si>
    <t>11353</t>
  </si>
  <si>
    <t>Work First Direct Training</t>
  </si>
  <si>
    <t>11354</t>
  </si>
  <si>
    <t>YO VI Program Costs</t>
  </si>
  <si>
    <t>11355</t>
  </si>
  <si>
    <t>Food Stamp Only_</t>
  </si>
  <si>
    <t>11356</t>
  </si>
  <si>
    <t>Food Stamp Only SS</t>
  </si>
  <si>
    <t>11357</t>
  </si>
  <si>
    <t>Employment Service Administration</t>
  </si>
  <si>
    <t>11358</t>
  </si>
  <si>
    <t>Reemployment Service Program</t>
  </si>
  <si>
    <t>11361</t>
  </si>
  <si>
    <t>Adult Accessibility Issues</t>
  </si>
  <si>
    <t>11362</t>
  </si>
  <si>
    <t>DWSD Compact</t>
  </si>
  <si>
    <t>11363</t>
  </si>
  <si>
    <t>Job Access Reverse Commute (JARC)</t>
  </si>
  <si>
    <t>11366</t>
  </si>
  <si>
    <t>WIA Adult_11366</t>
  </si>
  <si>
    <t>11367</t>
  </si>
  <si>
    <t>WIA Dislocated Worker</t>
  </si>
  <si>
    <t>11368</t>
  </si>
  <si>
    <t>WIA Incumbent Worker</t>
  </si>
  <si>
    <t>11369</t>
  </si>
  <si>
    <t>WIA Youth In School</t>
  </si>
  <si>
    <t>11370</t>
  </si>
  <si>
    <t>WIA Youth Statewide</t>
  </si>
  <si>
    <t>11371</t>
  </si>
  <si>
    <t>WIA Administration</t>
  </si>
  <si>
    <t>11372</t>
  </si>
  <si>
    <t>11373</t>
  </si>
  <si>
    <t>Reed_One Stop Delivery Program</t>
  </si>
  <si>
    <t>11374</t>
  </si>
  <si>
    <t>Reed_WIA Adult Program</t>
  </si>
  <si>
    <t>11376</t>
  </si>
  <si>
    <t>Police Office of Field Operations</t>
  </si>
  <si>
    <t>11377</t>
  </si>
  <si>
    <t>Civil Rights Integrity Bureau</t>
  </si>
  <si>
    <t>11378</t>
  </si>
  <si>
    <t>Auto Theft 18</t>
  </si>
  <si>
    <t>11379</t>
  </si>
  <si>
    <t>Western Wayne 2005</t>
  </si>
  <si>
    <t>11380</t>
  </si>
  <si>
    <t>Screen Door X</t>
  </si>
  <si>
    <t>11381</t>
  </si>
  <si>
    <t>Child Abuse Year IV</t>
  </si>
  <si>
    <t>11382</t>
  </si>
  <si>
    <t>Bureau of Justice Assistance IX</t>
  </si>
  <si>
    <t>11383</t>
  </si>
  <si>
    <t>Gang Resistance Education and Training 2005</t>
  </si>
  <si>
    <t>11384</t>
  </si>
  <si>
    <t>Victim Assistance 2004</t>
  </si>
  <si>
    <t>11388</t>
  </si>
  <si>
    <t>Substance Abuse Coordinating Agency 9_2005</t>
  </si>
  <si>
    <t>11389</t>
  </si>
  <si>
    <t>Medicaid Substance Abuse 9_2005</t>
  </si>
  <si>
    <t>11390</t>
  </si>
  <si>
    <t>WIC Supplemental Food 9_2005</t>
  </si>
  <si>
    <t>11391</t>
  </si>
  <si>
    <t>Summer Food Service 9_2005</t>
  </si>
  <si>
    <t>11392</t>
  </si>
  <si>
    <t>Dietetic Intern Service_</t>
  </si>
  <si>
    <t>11393</t>
  </si>
  <si>
    <t>11394</t>
  </si>
  <si>
    <t>Childhood Lead MDCH 9_2005</t>
  </si>
  <si>
    <t>11395</t>
  </si>
  <si>
    <t>Adolescent Health _ Alternative Models 09_2005</t>
  </si>
  <si>
    <t>11396</t>
  </si>
  <si>
    <t>Adolescent Health _ Teen Health Centres 09_2005</t>
  </si>
  <si>
    <t>11397</t>
  </si>
  <si>
    <t>AIDS_HIV Consortia 09_2005</t>
  </si>
  <si>
    <t>11398</t>
  </si>
  <si>
    <t>AIDS_HIV Family Services 07_2005</t>
  </si>
  <si>
    <t>11399</t>
  </si>
  <si>
    <t>AIDS_HIV Prevention and Planning 09_2005</t>
  </si>
  <si>
    <t>11400</t>
  </si>
  <si>
    <t>Local Tobacco Reduction_11400</t>
  </si>
  <si>
    <t>11401</t>
  </si>
  <si>
    <t>DHWP Case Coordination and Support 9/2004</t>
  </si>
  <si>
    <t>11402</t>
  </si>
  <si>
    <t>Local Maternal &amp; Child BG 9_2004</t>
  </si>
  <si>
    <t>11403</t>
  </si>
  <si>
    <t>CSHCS Outreach &amp; Advocacy 9_2005</t>
  </si>
  <si>
    <t>11405</t>
  </si>
  <si>
    <t>Family Planning 9_2005</t>
  </si>
  <si>
    <t>11406</t>
  </si>
  <si>
    <t>Immunization Action Plan 9_2005</t>
  </si>
  <si>
    <t>11408</t>
  </si>
  <si>
    <t>Minority Health 9_2005</t>
  </si>
  <si>
    <t>11410</t>
  </si>
  <si>
    <t>Primary Care _ CHASS 9_2005</t>
  </si>
  <si>
    <t>11411</t>
  </si>
  <si>
    <t>STD Control 9_2005</t>
  </si>
  <si>
    <t>11412</t>
  </si>
  <si>
    <t>Laboratory Services 9_2005</t>
  </si>
  <si>
    <t>11413</t>
  </si>
  <si>
    <t>Bio_Terrorism 2005</t>
  </si>
  <si>
    <t>11414</t>
  </si>
  <si>
    <t>Vaccine Replacement &amp; Handling 9_2005</t>
  </si>
  <si>
    <t>11415</t>
  </si>
  <si>
    <t>Children's Trust Fund 9_2005</t>
  </si>
  <si>
    <t>11416</t>
  </si>
  <si>
    <t>Employment &amp; Training "Work First" Program 6_05</t>
  </si>
  <si>
    <t>11417</t>
  </si>
  <si>
    <t>Youth Department SAFETY Program 6_2005</t>
  </si>
  <si>
    <t>11418</t>
  </si>
  <si>
    <t>HIV Emergency Support Relief 2_2006</t>
  </si>
  <si>
    <t>11419</t>
  </si>
  <si>
    <t>HOPWA AIDS Housing 6_2005</t>
  </si>
  <si>
    <t>11420</t>
  </si>
  <si>
    <t>Healthy Start Initiative 8_2005</t>
  </si>
  <si>
    <t>11421</t>
  </si>
  <si>
    <t>TB Prevention &amp; Control 12_2005</t>
  </si>
  <si>
    <t>11422</t>
  </si>
  <si>
    <t>Substance Abuse Model Treatment 9_2005</t>
  </si>
  <si>
    <t>11423</t>
  </si>
  <si>
    <t>Women &amp; Children Expansion_Enhancement 9_2005</t>
  </si>
  <si>
    <t>11424</t>
  </si>
  <si>
    <t>Drug Free Community Support 9_2005</t>
  </si>
  <si>
    <t>11426</t>
  </si>
  <si>
    <t>Office of Targeted Business Development</t>
  </si>
  <si>
    <t>11427</t>
  </si>
  <si>
    <t>Scrap Tire Removal II</t>
  </si>
  <si>
    <t>11428</t>
  </si>
  <si>
    <t>CSBG Administration_11428</t>
  </si>
  <si>
    <t>11429</t>
  </si>
  <si>
    <t>Center Operations</t>
  </si>
  <si>
    <t>11430</t>
  </si>
  <si>
    <t>Specific Assistance Individuals</t>
  </si>
  <si>
    <t>11431</t>
  </si>
  <si>
    <t>Michigan Public Service Commission Fund_Winter Warmth</t>
  </si>
  <si>
    <t>11432</t>
  </si>
  <si>
    <t>TANF Funds_11432</t>
  </si>
  <si>
    <t>11433</t>
  </si>
  <si>
    <t>Michigan Public Service Commission Fund_MCAAA WX</t>
  </si>
  <si>
    <t>11434</t>
  </si>
  <si>
    <t>Michigan Public Service Commission Fund_FIA</t>
  </si>
  <si>
    <t>11435</t>
  </si>
  <si>
    <t>Weatherization_DOE_</t>
  </si>
  <si>
    <t>11436</t>
  </si>
  <si>
    <t>Weatherization_LIHEAP_</t>
  </si>
  <si>
    <t>11437</t>
  </si>
  <si>
    <t>Packaged Meals</t>
  </si>
  <si>
    <t>11438</t>
  </si>
  <si>
    <t>Head Start_11438</t>
  </si>
  <si>
    <t>11439</t>
  </si>
  <si>
    <t>Handicap Services11439</t>
  </si>
  <si>
    <t>11441</t>
  </si>
  <si>
    <t>HS _ Training &amp; Technical Assistance</t>
  </si>
  <si>
    <t>11442</t>
  </si>
  <si>
    <t>Early Head Start_</t>
  </si>
  <si>
    <t>11443</t>
  </si>
  <si>
    <t>Drug Treatment_11443</t>
  </si>
  <si>
    <t>11444</t>
  </si>
  <si>
    <t>MCCCA</t>
  </si>
  <si>
    <t>11445</t>
  </si>
  <si>
    <t>Early Head Start In</t>
  </si>
  <si>
    <t>11446</t>
  </si>
  <si>
    <t>AIDS Counseling &amp; Testing_</t>
  </si>
  <si>
    <t>11447</t>
  </si>
  <si>
    <t>FIA_LIHEAP Crisis Assistance</t>
  </si>
  <si>
    <t>11448</t>
  </si>
  <si>
    <t>Youth Mapping Project (STEPS)</t>
  </si>
  <si>
    <t>11450</t>
  </si>
  <si>
    <t>Successful Accountability For Evaluating_</t>
  </si>
  <si>
    <t>11451</t>
  </si>
  <si>
    <t>Dreaming While Achieving (Empowerment)</t>
  </si>
  <si>
    <t>Cobo Acquisition Fund 2003</t>
  </si>
  <si>
    <t>11455</t>
  </si>
  <si>
    <t>Education Improvement Program FY 04</t>
  </si>
  <si>
    <t>11456</t>
  </si>
  <si>
    <t>Information &amp; Outreach</t>
  </si>
  <si>
    <t>11457</t>
  </si>
  <si>
    <t>FY04 WIA Rapid Response</t>
  </si>
  <si>
    <t>11459</t>
  </si>
  <si>
    <t>Flynn Pavillion Restoration Grant</t>
  </si>
  <si>
    <t>11460</t>
  </si>
  <si>
    <t>Call Center</t>
  </si>
  <si>
    <t>11462</t>
  </si>
  <si>
    <t>Firefighters Training Program</t>
  </si>
  <si>
    <t>11470</t>
  </si>
  <si>
    <t>Job #75945</t>
  </si>
  <si>
    <t>11471</t>
  </si>
  <si>
    <t>Strategic Management Center</t>
  </si>
  <si>
    <t>11475</t>
  </si>
  <si>
    <t>Eastern Market</t>
  </si>
  <si>
    <t>11476</t>
  </si>
  <si>
    <t>Nurse</t>
  </si>
  <si>
    <t>11477</t>
  </si>
  <si>
    <t>Community Prosecution &amp; Project Safe Neighborhoods</t>
  </si>
  <si>
    <t>11478</t>
  </si>
  <si>
    <t>Personal Property Audit Program</t>
  </si>
  <si>
    <t>11479</t>
  </si>
  <si>
    <t>Job #76006,76633</t>
  </si>
  <si>
    <t>11480</t>
  </si>
  <si>
    <t>Job #75941, Conc. Paving &amp; Traffic Signal Mod. along Linwood</t>
  </si>
  <si>
    <t>11486</t>
  </si>
  <si>
    <t>Substantial Residential Rehabitation</t>
  </si>
  <si>
    <t>11487</t>
  </si>
  <si>
    <t>WAT Water Bond Fund Series 2005</t>
  </si>
  <si>
    <t>11488</t>
  </si>
  <si>
    <t>Sewerage Bond Fund Series 2005</t>
  </si>
  <si>
    <t>11489</t>
  </si>
  <si>
    <t>Supplemental Assistance Grant_CERT</t>
  </si>
  <si>
    <t>11492</t>
  </si>
  <si>
    <t>PLD Job #54939 Michigan Ave Lighting Removal/Replace</t>
  </si>
  <si>
    <t>11494</t>
  </si>
  <si>
    <t>Neighborhood Dev</t>
  </si>
  <si>
    <t>11495</t>
  </si>
  <si>
    <t>Capacity Building</t>
  </si>
  <si>
    <t>11496</t>
  </si>
  <si>
    <t>HRD Public Facility Rehabilitation</t>
  </si>
  <si>
    <t>11497</t>
  </si>
  <si>
    <t>Public Improvements</t>
  </si>
  <si>
    <t>11498</t>
  </si>
  <si>
    <t>Job Training Services</t>
  </si>
  <si>
    <t>11499</t>
  </si>
  <si>
    <t>HRD Educational Services</t>
  </si>
  <si>
    <t>11500</t>
  </si>
  <si>
    <t>Emergency Services</t>
  </si>
  <si>
    <t>11501</t>
  </si>
  <si>
    <t>Health Services</t>
  </si>
  <si>
    <t>11502</t>
  </si>
  <si>
    <t>Public Safety Services</t>
  </si>
  <si>
    <t>11503</t>
  </si>
  <si>
    <t>Recreation Services</t>
  </si>
  <si>
    <t>11504</t>
  </si>
  <si>
    <t>Transportation Services</t>
  </si>
  <si>
    <t>11506</t>
  </si>
  <si>
    <t>New Housing Community Based Organizations</t>
  </si>
  <si>
    <t>11507</t>
  </si>
  <si>
    <t>HRD Economic Development</t>
  </si>
  <si>
    <t>11509</t>
  </si>
  <si>
    <t>American Dream Home Down Payment Program</t>
  </si>
  <si>
    <t>11510</t>
  </si>
  <si>
    <t>Far East Area Project</t>
  </si>
  <si>
    <t>11511</t>
  </si>
  <si>
    <t>Youth &amp; Communities Allied for Action (YCAA) Program</t>
  </si>
  <si>
    <t>11512</t>
  </si>
  <si>
    <t>TRADE</t>
  </si>
  <si>
    <t>11513</t>
  </si>
  <si>
    <t>COPS Homeland Security Overtime Program</t>
  </si>
  <si>
    <t>11515</t>
  </si>
  <si>
    <t>DOHS Detroit Office of Homeland Security</t>
  </si>
  <si>
    <t>11516</t>
  </si>
  <si>
    <t>Economic Development Services</t>
  </si>
  <si>
    <t>11517</t>
  </si>
  <si>
    <t>Minor Home Repair</t>
  </si>
  <si>
    <t>11520</t>
  </si>
  <si>
    <t>New Amsterdam EDI Project</t>
  </si>
  <si>
    <t>11521</t>
  </si>
  <si>
    <t>Caraco Section 108</t>
  </si>
  <si>
    <t>11522</t>
  </si>
  <si>
    <t>11523</t>
  </si>
  <si>
    <t>MPSC_MCAAA Weatherization &amp; Client Education Program</t>
  </si>
  <si>
    <t>11524</t>
  </si>
  <si>
    <t>CAA Earned Income Tax Credit Initiative_</t>
  </si>
  <si>
    <t>11526</t>
  </si>
  <si>
    <t>Job #78821 _ Resurf. Burt, Southfield, Puritan, Etc.</t>
  </si>
  <si>
    <t>11527</t>
  </si>
  <si>
    <t>Job #78822 _ Resurf. Jeffries, Oakman, Puritan, Etc.</t>
  </si>
  <si>
    <t>11528</t>
  </si>
  <si>
    <t>Job #78823 _ Resurf. Jeffries, Lodge, Trumbull, Etc.</t>
  </si>
  <si>
    <t>11529</t>
  </si>
  <si>
    <t>DPW Job#78824-Resurf Clifford, Congress, First Bea</t>
  </si>
  <si>
    <t>11530</t>
  </si>
  <si>
    <t>Job #78825 _ Resurf. Hayes, Alter Road, Cadieux, Etc.</t>
  </si>
  <si>
    <t>11531</t>
  </si>
  <si>
    <t>Job #56194 _ Pavement Marking at 125 Locations</t>
  </si>
  <si>
    <t>11532</t>
  </si>
  <si>
    <t>Job #78352 _ Pavement Marking @ Various Locations</t>
  </si>
  <si>
    <t>11533</t>
  </si>
  <si>
    <t>Drive Michigan Safely Task Force 2004_</t>
  </si>
  <si>
    <t>11534</t>
  </si>
  <si>
    <t>Shelter Plus Care</t>
  </si>
  <si>
    <t>11535</t>
  </si>
  <si>
    <t>Job #43554</t>
  </si>
  <si>
    <t>11536</t>
  </si>
  <si>
    <t>Youth Opportunity Movement</t>
  </si>
  <si>
    <t>11537</t>
  </si>
  <si>
    <t>Drug Court</t>
  </si>
  <si>
    <t>11538</t>
  </si>
  <si>
    <t>Explorer Program</t>
  </si>
  <si>
    <t>11539</t>
  </si>
  <si>
    <t>Youth Program</t>
  </si>
  <si>
    <t>11540</t>
  </si>
  <si>
    <t>Paradise Valley Memorial Park</t>
  </si>
  <si>
    <t>11541</t>
  </si>
  <si>
    <t>Targeted Business</t>
  </si>
  <si>
    <t>11547</t>
  </si>
  <si>
    <t>HRD Clark Park</t>
  </si>
  <si>
    <t>11551</t>
  </si>
  <si>
    <t>HRD Eastern Market Adv Coal</t>
  </si>
  <si>
    <t>11552</t>
  </si>
  <si>
    <t>Homeless Action Network</t>
  </si>
  <si>
    <t>11554</t>
  </si>
  <si>
    <t>HRD Mercy Education Project</t>
  </si>
  <si>
    <t>11557</t>
  </si>
  <si>
    <t>NSO</t>
  </si>
  <si>
    <t>11561</t>
  </si>
  <si>
    <t>Phoenix Detroit Fire Department</t>
  </si>
  <si>
    <t>11563</t>
  </si>
  <si>
    <t>Prevailing Comm Dev Corp Home Repair</t>
  </si>
  <si>
    <t>11564</t>
  </si>
  <si>
    <t>Prevailing Comm Dev Corp Public Services</t>
  </si>
  <si>
    <t>11583</t>
  </si>
  <si>
    <t>Job Access Reverse Commute Grant (JARC)</t>
  </si>
  <si>
    <t>11584</t>
  </si>
  <si>
    <t>Clean Diesel Project (USEPA)</t>
  </si>
  <si>
    <t>11585</t>
  </si>
  <si>
    <t>Develop A Non</t>
  </si>
  <si>
    <t>11586</t>
  </si>
  <si>
    <t>Henderson Marina Pump Out</t>
  </si>
  <si>
    <t>11588</t>
  </si>
  <si>
    <t>NAFTA_TAA</t>
  </si>
  <si>
    <t>11589</t>
  </si>
  <si>
    <t>WIA Statewide Activities _ Displaced Homemakers Program _ FY 2005</t>
  </si>
  <si>
    <t>11590</t>
  </si>
  <si>
    <t>Youth Works! Payroll Account</t>
  </si>
  <si>
    <t>11591</t>
  </si>
  <si>
    <t>Conner Avenue Reconstruction</t>
  </si>
  <si>
    <t>11593</t>
  </si>
  <si>
    <t>MI Dept. of Agriculture</t>
  </si>
  <si>
    <t>11594</t>
  </si>
  <si>
    <t>Healthy Connections</t>
  </si>
  <si>
    <t>11595</t>
  </si>
  <si>
    <t>Brightmoor III New Housing</t>
  </si>
  <si>
    <t>11596</t>
  </si>
  <si>
    <t>Job # 78442</t>
  </si>
  <si>
    <t>11597</t>
  </si>
  <si>
    <t>Jr. Police Cadets</t>
  </si>
  <si>
    <t>11598</t>
  </si>
  <si>
    <t>Policing In The 21st Century</t>
  </si>
  <si>
    <t>11599</t>
  </si>
  <si>
    <t>DPW Job #56190 - Traffic Signal Upgrading Work</t>
  </si>
  <si>
    <t>11600</t>
  </si>
  <si>
    <t>Pre</t>
  </si>
  <si>
    <t>11601</t>
  </si>
  <si>
    <t>Job #56196</t>
  </si>
  <si>
    <t>11602</t>
  </si>
  <si>
    <t>D.C.A.T. Special Events and Contributions</t>
  </si>
  <si>
    <t>11603</t>
  </si>
  <si>
    <t>SEMHA Ryan White Title I_</t>
  </si>
  <si>
    <t>11604</t>
  </si>
  <si>
    <t>SEMHA Ryan White Title II</t>
  </si>
  <si>
    <t>11605</t>
  </si>
  <si>
    <t>Urban Area Security Initiative 2003</t>
  </si>
  <si>
    <t>11606</t>
  </si>
  <si>
    <t>Urban Area Security Initiative 2004</t>
  </si>
  <si>
    <t>11607</t>
  </si>
  <si>
    <t>DHS CSBG Administration</t>
  </si>
  <si>
    <t>11610</t>
  </si>
  <si>
    <t>MI Public Service Commission Fund _ Winter Warmer</t>
  </si>
  <si>
    <t>11611</t>
  </si>
  <si>
    <t>TANF Funds_11611</t>
  </si>
  <si>
    <t>11612</t>
  </si>
  <si>
    <t>MI Public Service Commission Fund</t>
  </si>
  <si>
    <t>11613</t>
  </si>
  <si>
    <t>MI Public Service Commission Fund_FIA</t>
  </si>
  <si>
    <t>11614</t>
  </si>
  <si>
    <t>Weatherization_11614</t>
  </si>
  <si>
    <t>11615</t>
  </si>
  <si>
    <t>Weatherization</t>
  </si>
  <si>
    <t>11616</t>
  </si>
  <si>
    <t>Package Meals_11616</t>
  </si>
  <si>
    <t>11617</t>
  </si>
  <si>
    <t>Head Start_11617</t>
  </si>
  <si>
    <t>11618</t>
  </si>
  <si>
    <t>Handicap Services_11618</t>
  </si>
  <si>
    <t>11619</t>
  </si>
  <si>
    <t>Early Head Start_11619</t>
  </si>
  <si>
    <t>11620</t>
  </si>
  <si>
    <t>HS Training &amp; Technical Assistance_11620</t>
  </si>
  <si>
    <t>11621</t>
  </si>
  <si>
    <t>Drug Treatment_11620</t>
  </si>
  <si>
    <t>11623</t>
  </si>
  <si>
    <t>MCAAA</t>
  </si>
  <si>
    <t>11625</t>
  </si>
  <si>
    <t>AIDS Counseling &amp; Testing</t>
  </si>
  <si>
    <t>11627</t>
  </si>
  <si>
    <t>11628</t>
  </si>
  <si>
    <t>Successful Accountability For Evaluating</t>
  </si>
  <si>
    <t>11629</t>
  </si>
  <si>
    <t>Dreaming While Achieving</t>
  </si>
  <si>
    <t>11630</t>
  </si>
  <si>
    <t>Job #80283</t>
  </si>
  <si>
    <t>11631</t>
  </si>
  <si>
    <t>Auto Theft 19</t>
  </si>
  <si>
    <t>11633</t>
  </si>
  <si>
    <t>Gang Resistance Education &amp; Training 2006</t>
  </si>
  <si>
    <t>11634</t>
  </si>
  <si>
    <t>Screen Door XI</t>
  </si>
  <si>
    <t>11635</t>
  </si>
  <si>
    <t>Victim Assistance 2005</t>
  </si>
  <si>
    <t>11636</t>
  </si>
  <si>
    <t>Western Wayne 2006</t>
  </si>
  <si>
    <t>11637</t>
  </si>
  <si>
    <t>Work First FY 06</t>
  </si>
  <si>
    <t>11638</t>
  </si>
  <si>
    <t>Food Stamp Only FY 06</t>
  </si>
  <si>
    <t>11639</t>
  </si>
  <si>
    <t>Food Stamp Only SS FY 06</t>
  </si>
  <si>
    <t>11642</t>
  </si>
  <si>
    <t>NAFTA_TAA FY 06</t>
  </si>
  <si>
    <t>11643</t>
  </si>
  <si>
    <t>DWSD COMPACT FY 06</t>
  </si>
  <si>
    <t>11644</t>
  </si>
  <si>
    <t>Enhanced Mobility FY 06</t>
  </si>
  <si>
    <t>11645</t>
  </si>
  <si>
    <t>One Stop Operation GF_GP FY 06</t>
  </si>
  <si>
    <t>11646</t>
  </si>
  <si>
    <t>WIA Adult FY 06</t>
  </si>
  <si>
    <t>11647</t>
  </si>
  <si>
    <t>WIA Dislocated Worker FY 06</t>
  </si>
  <si>
    <t>11648</t>
  </si>
  <si>
    <t>WIA Incumbent Worker FY 06</t>
  </si>
  <si>
    <t>11649</t>
  </si>
  <si>
    <t>WIA Youth FY 06</t>
  </si>
  <si>
    <t>11651</t>
  </si>
  <si>
    <t>WIA Administration FY 06</t>
  </si>
  <si>
    <t>11652</t>
  </si>
  <si>
    <t>General Fund Account</t>
  </si>
  <si>
    <t>11653</t>
  </si>
  <si>
    <t>11654</t>
  </si>
  <si>
    <t>Adult Day Care Grant</t>
  </si>
  <si>
    <t>11656</t>
  </si>
  <si>
    <t>Recreation Management</t>
  </si>
  <si>
    <t>11657</t>
  </si>
  <si>
    <t>Recreation Business Operations &amp; Support Services</t>
  </si>
  <si>
    <t>11658</t>
  </si>
  <si>
    <t>Recreation Planning, Design &amp; Construction Management</t>
  </si>
  <si>
    <t>11659</t>
  </si>
  <si>
    <t>Buildings &amp; Ground Maintenance</t>
  </si>
  <si>
    <t>11660</t>
  </si>
  <si>
    <t>Huber Facility &amp; Storeroom</t>
  </si>
  <si>
    <t>11661</t>
  </si>
  <si>
    <t>Forestry Operations</t>
  </si>
  <si>
    <t>11663</t>
  </si>
  <si>
    <t>Recreation Operations Appropriation</t>
  </si>
  <si>
    <t>11664</t>
  </si>
  <si>
    <t>Recreation Programming</t>
  </si>
  <si>
    <t>11665</t>
  </si>
  <si>
    <t>Recreation Belle Isle Operations</t>
  </si>
  <si>
    <t>11666</t>
  </si>
  <si>
    <t>Youth</t>
  </si>
  <si>
    <t>11667</t>
  </si>
  <si>
    <t>11668</t>
  </si>
  <si>
    <t>Youth Mapping Projects (STEPS) 2005</t>
  </si>
  <si>
    <t>11671</t>
  </si>
  <si>
    <t>Nurse Family Partnership 09_05</t>
  </si>
  <si>
    <t>11672</t>
  </si>
  <si>
    <t>Bio_Terrorism Emergency Preparation 09_2005</t>
  </si>
  <si>
    <t>11673</t>
  </si>
  <si>
    <t>Work First State GF_GP Program</t>
  </si>
  <si>
    <t>11674</t>
  </si>
  <si>
    <t>Sub Abuse Coordin Agency 9_2006</t>
  </si>
  <si>
    <t>11675</t>
  </si>
  <si>
    <t>Medicaid Substance Abuse 9_2006</t>
  </si>
  <si>
    <t>11676</t>
  </si>
  <si>
    <t>WIC Supplemental Food 9_2006</t>
  </si>
  <si>
    <t>11677</t>
  </si>
  <si>
    <t>Summer Food Service 9_2006</t>
  </si>
  <si>
    <t>11678</t>
  </si>
  <si>
    <t>Dietetic Intern Service_11678</t>
  </si>
  <si>
    <t>11679</t>
  </si>
  <si>
    <t>Childhood Lead Prev _ CDC 7_2006</t>
  </si>
  <si>
    <t>11680</t>
  </si>
  <si>
    <t>Childhood Lead MDCH 9_2006</t>
  </si>
  <si>
    <t>11681</t>
  </si>
  <si>
    <t>Adol Health _ Alter Models 9_2006</t>
  </si>
  <si>
    <t>11682</t>
  </si>
  <si>
    <t>Adol Health _ Teen Health Ctrs 9_2006</t>
  </si>
  <si>
    <t>11683</t>
  </si>
  <si>
    <t>AIDS_HIV Consortia 9_2006</t>
  </si>
  <si>
    <t>11684</t>
  </si>
  <si>
    <t>AIDS_HIV Family Services 9_2006</t>
  </si>
  <si>
    <t>11685</t>
  </si>
  <si>
    <t>AIDS_HIV Prev &amp; Planning 9_2006</t>
  </si>
  <si>
    <t>11686</t>
  </si>
  <si>
    <t>Local Tobacco Reduction 9_2006</t>
  </si>
  <si>
    <t>11688</t>
  </si>
  <si>
    <t>Local Maternal &amp; Children BG 9_2006</t>
  </si>
  <si>
    <t>11689</t>
  </si>
  <si>
    <t>CSHCS Outreach &amp; Advocacy 9_2006</t>
  </si>
  <si>
    <t>11690</t>
  </si>
  <si>
    <t>Family Planning 9_2006</t>
  </si>
  <si>
    <t>11691</t>
  </si>
  <si>
    <t>Immunization Action Plan 9_2006</t>
  </si>
  <si>
    <t>11692</t>
  </si>
  <si>
    <t>Minority Health 9_2006</t>
  </si>
  <si>
    <t>11693</t>
  </si>
  <si>
    <t>Primary Care_11693</t>
  </si>
  <si>
    <t>11694</t>
  </si>
  <si>
    <t>STD Control 9_2006</t>
  </si>
  <si>
    <t>11695</t>
  </si>
  <si>
    <t>Laboratory Services 9_2006</t>
  </si>
  <si>
    <t>11696</t>
  </si>
  <si>
    <t>Primary Care _ CHASS 9_2006</t>
  </si>
  <si>
    <t>11697</t>
  </si>
  <si>
    <t>Vaccine Replacement &amp; Handling 9_2006</t>
  </si>
  <si>
    <t>11698</t>
  </si>
  <si>
    <t>Children's Trust Fund 9_2006</t>
  </si>
  <si>
    <t>11699</t>
  </si>
  <si>
    <t>MSU Breast Cancer Literacy 4_2009</t>
  </si>
  <si>
    <t>11700</t>
  </si>
  <si>
    <t>Project Helping Hand 2008</t>
  </si>
  <si>
    <t>11701</t>
  </si>
  <si>
    <t>Nurse_Partnership 9_2006</t>
  </si>
  <si>
    <t>11702</t>
  </si>
  <si>
    <t>Bio_Terrorism Emergency Preparation 9_2006</t>
  </si>
  <si>
    <t>11703</t>
  </si>
  <si>
    <t>HIV Emer Support Relief 2_2007</t>
  </si>
  <si>
    <t>11704</t>
  </si>
  <si>
    <t>HOPWA AIDS Housing 6_2006</t>
  </si>
  <si>
    <t>11705</t>
  </si>
  <si>
    <t>Healthy Start Initiative 8_2006</t>
  </si>
  <si>
    <t>11706</t>
  </si>
  <si>
    <t>TB Prevention &amp; Control 12_2006</t>
  </si>
  <si>
    <t>11708</t>
  </si>
  <si>
    <t>Women &amp; Children Expansion_Enhancement 9_2006</t>
  </si>
  <si>
    <t>11709</t>
  </si>
  <si>
    <t>Drug Free Community Support 9_2006</t>
  </si>
  <si>
    <t>11710</t>
  </si>
  <si>
    <t>Drug Recovery Project Partnership 4_07</t>
  </si>
  <si>
    <t>11711</t>
  </si>
  <si>
    <t>Reed Act</t>
  </si>
  <si>
    <t>11712</t>
  </si>
  <si>
    <t>Environmental Health_Asthma 8_05</t>
  </si>
  <si>
    <t>11713</t>
  </si>
  <si>
    <t>HOPWA _ Community Living 9_07</t>
  </si>
  <si>
    <t>11714</t>
  </si>
  <si>
    <t>TRADE_</t>
  </si>
  <si>
    <t>11716</t>
  </si>
  <si>
    <t>FY 05 MiRSA_MI Regional Skills Alliance</t>
  </si>
  <si>
    <t>11718</t>
  </si>
  <si>
    <t>Job # 46656</t>
  </si>
  <si>
    <t>11719</t>
  </si>
  <si>
    <t>Ryan White _ Title I</t>
  </si>
  <si>
    <t>11720</t>
  </si>
  <si>
    <t>Ryan White _ Title II</t>
  </si>
  <si>
    <t>11721</t>
  </si>
  <si>
    <t>Job # 39741</t>
  </si>
  <si>
    <t>11722</t>
  </si>
  <si>
    <t>Work First State GF_GP FY 06</t>
  </si>
  <si>
    <t>11723</t>
  </si>
  <si>
    <t>DPW Job # 78289-78291 - Traffic Signal &amp; Pavement</t>
  </si>
  <si>
    <t>11724</t>
  </si>
  <si>
    <t>Lead Hazard Demonstration</t>
  </si>
  <si>
    <t>11727</t>
  </si>
  <si>
    <t>WIA DW National Reserve</t>
  </si>
  <si>
    <t>11728</t>
  </si>
  <si>
    <t>WIA DW National Reserve Local Administration</t>
  </si>
  <si>
    <t>11730</t>
  </si>
  <si>
    <t>Outreach &amp; Assistance_DAAA 9_06</t>
  </si>
  <si>
    <t>11734</t>
  </si>
  <si>
    <t>Focus Hope State GF_GP FY 06</t>
  </si>
  <si>
    <t>11737</t>
  </si>
  <si>
    <t>2003 Domestic Preparedness (CBRNE)</t>
  </si>
  <si>
    <t>11740</t>
  </si>
  <si>
    <t>Anna Scripps Whitcomb Conservatory Renovations</t>
  </si>
  <si>
    <t>11741</t>
  </si>
  <si>
    <t>FY 05 TANF</t>
  </si>
  <si>
    <t>11742</t>
  </si>
  <si>
    <t>Job #81657</t>
  </si>
  <si>
    <t>11743</t>
  </si>
  <si>
    <t>Job #81577</t>
  </si>
  <si>
    <t>11744</t>
  </si>
  <si>
    <t>Cobo</t>
  </si>
  <si>
    <t>11746</t>
  </si>
  <si>
    <t>2004 Metropolitan Medical Response System</t>
  </si>
  <si>
    <t>11747</t>
  </si>
  <si>
    <t>HRD Mexicantown WC - Section 108 Repayment</t>
  </si>
  <si>
    <t>11749</t>
  </si>
  <si>
    <t>CAA Earned Income Tax Credit Initiative</t>
  </si>
  <si>
    <t>11750</t>
  </si>
  <si>
    <t>TANF</t>
  </si>
  <si>
    <t>11752</t>
  </si>
  <si>
    <t>Great Cities Riverfront Project (USEPA)</t>
  </si>
  <si>
    <t>11753</t>
  </si>
  <si>
    <t>Far Eastside Redevelopment Project (MDEQ)</t>
  </si>
  <si>
    <t>11754</t>
  </si>
  <si>
    <t>Wireless Kiosk Project (DOJ)</t>
  </si>
  <si>
    <t>11755</t>
  </si>
  <si>
    <t>Challenge Award Grant</t>
  </si>
  <si>
    <t>11756</t>
  </si>
  <si>
    <t>Youth Alcohol Enforcement Grant</t>
  </si>
  <si>
    <t>11757</t>
  </si>
  <si>
    <t>Book Cadillac Sec 108</t>
  </si>
  <si>
    <t>11760</t>
  </si>
  <si>
    <t>MPSC</t>
  </si>
  <si>
    <t>11762</t>
  </si>
  <si>
    <t>Encourage Arrest Policies and Enforcement of Protection Orders Program</t>
  </si>
  <si>
    <t>11765</t>
  </si>
  <si>
    <t>Job #80248</t>
  </si>
  <si>
    <t>11766</t>
  </si>
  <si>
    <t>Job #75618</t>
  </si>
  <si>
    <t>11767</t>
  </si>
  <si>
    <t>WC Child and Family Substance Abuse</t>
  </si>
  <si>
    <t>11770</t>
  </si>
  <si>
    <t>HRD Book Cadillac Sec 108 Repayment</t>
  </si>
  <si>
    <t>11771</t>
  </si>
  <si>
    <t>Vernor Lawndale Sec 108 Repayment</t>
  </si>
  <si>
    <t>11772</t>
  </si>
  <si>
    <t>LIHEAP</t>
  </si>
  <si>
    <t>11774</t>
  </si>
  <si>
    <t>HRD Garfield Sec 108</t>
  </si>
  <si>
    <t>11776</t>
  </si>
  <si>
    <t>Caraco Sec 108</t>
  </si>
  <si>
    <t>11777</t>
  </si>
  <si>
    <t>Childhood Obesity Initiative 06_2005</t>
  </si>
  <si>
    <t>11778</t>
  </si>
  <si>
    <t>Fire Emergency Operation Center</t>
  </si>
  <si>
    <t>11779</t>
  </si>
  <si>
    <t>Cultural Access Program_</t>
  </si>
  <si>
    <t>11780</t>
  </si>
  <si>
    <t>Mini Grant_</t>
  </si>
  <si>
    <t>11781</t>
  </si>
  <si>
    <t>Mini Grant Administration_</t>
  </si>
  <si>
    <t>11782</t>
  </si>
  <si>
    <t>Mini Grant Technical Assistance</t>
  </si>
  <si>
    <t>11784</t>
  </si>
  <si>
    <t>Alternatives for Girls</t>
  </si>
  <si>
    <t>11785</t>
  </si>
  <si>
    <t>HRD COTS</t>
  </si>
  <si>
    <t>11786</t>
  </si>
  <si>
    <t>HRD Covenant House</t>
  </si>
  <si>
    <t>11787</t>
  </si>
  <si>
    <t>HRD Detroit Central City</t>
  </si>
  <si>
    <t>11788</t>
  </si>
  <si>
    <t>Advantage Homeless Center</t>
  </si>
  <si>
    <t>11790</t>
  </si>
  <si>
    <t>Emmanuel House Recovery</t>
  </si>
  <si>
    <t>11791</t>
  </si>
  <si>
    <t>HRD Freedom House</t>
  </si>
  <si>
    <t>11792</t>
  </si>
  <si>
    <t>Fort Street Presbyterian Church</t>
  </si>
  <si>
    <t>11797</t>
  </si>
  <si>
    <t>Project LIFT Women's Resource Center</t>
  </si>
  <si>
    <t>11798</t>
  </si>
  <si>
    <t>HRD Mariner's Inn</t>
  </si>
  <si>
    <t>11799</t>
  </si>
  <si>
    <t>Michigan Legal Services</t>
  </si>
  <si>
    <t>11800</t>
  </si>
  <si>
    <t>HRD Michigan Veterans Foundation</t>
  </si>
  <si>
    <t>11801</t>
  </si>
  <si>
    <t>HRD NSO 24 Hr Walk In Center</t>
  </si>
  <si>
    <t>11802</t>
  </si>
  <si>
    <t>NSO Emergency Telephone</t>
  </si>
  <si>
    <t>11804</t>
  </si>
  <si>
    <t>Simon House</t>
  </si>
  <si>
    <t>11805</t>
  </si>
  <si>
    <t>Traveler's Aid Society</t>
  </si>
  <si>
    <t>11806</t>
  </si>
  <si>
    <t>HRD United Community Housing Coalition</t>
  </si>
  <si>
    <t>11807</t>
  </si>
  <si>
    <t>Wellness House</t>
  </si>
  <si>
    <t>11808</t>
  </si>
  <si>
    <t>Women's Justice Center</t>
  </si>
  <si>
    <t>11809</t>
  </si>
  <si>
    <t>HRD YWCA - Interim House</t>
  </si>
  <si>
    <t>11811</t>
  </si>
  <si>
    <t>Job #82796</t>
  </si>
  <si>
    <t>11812</t>
  </si>
  <si>
    <t>Job #82799</t>
  </si>
  <si>
    <t>11813</t>
  </si>
  <si>
    <t>Job #49717</t>
  </si>
  <si>
    <t>11814</t>
  </si>
  <si>
    <t>Job #78185, 79752, 82831</t>
  </si>
  <si>
    <t>11815</t>
  </si>
  <si>
    <t>HRD Emergency Shelter Staff - PDD</t>
  </si>
  <si>
    <t>11825</t>
  </si>
  <si>
    <t>GSD Administration</t>
  </si>
  <si>
    <t>11827</t>
  </si>
  <si>
    <t>Publishing Services</t>
  </si>
  <si>
    <t>11830</t>
  </si>
  <si>
    <t>GSD Facilities &amp; Grounds Maintenance</t>
  </si>
  <si>
    <t>11831</t>
  </si>
  <si>
    <t>GSD Inventory Management</t>
  </si>
  <si>
    <t>11838</t>
  </si>
  <si>
    <t>Cass Community Social Services</t>
  </si>
  <si>
    <t>11839</t>
  </si>
  <si>
    <t>HRD Operation Get Down</t>
  </si>
  <si>
    <t>11850</t>
  </si>
  <si>
    <t>Be Prepared! The Conference For Proactive Policing</t>
  </si>
  <si>
    <t>11851</t>
  </si>
  <si>
    <t>DNA Capacity Enhancement Program FY 04</t>
  </si>
  <si>
    <t>11853</t>
  </si>
  <si>
    <t>Office of Neighborhood Commercial Revitalization_11853</t>
  </si>
  <si>
    <t>11854</t>
  </si>
  <si>
    <t>African American Business District</t>
  </si>
  <si>
    <t>11855</t>
  </si>
  <si>
    <t>Job #83313A</t>
  </si>
  <si>
    <t>11856</t>
  </si>
  <si>
    <t>Job #82798</t>
  </si>
  <si>
    <t>11857</t>
  </si>
  <si>
    <t>Job #75621</t>
  </si>
  <si>
    <t>11859</t>
  </si>
  <si>
    <t>Targeted Business Developments</t>
  </si>
  <si>
    <t>11860</t>
  </si>
  <si>
    <t>Law State Legislative Services</t>
  </si>
  <si>
    <t>11861</t>
  </si>
  <si>
    <t>Partnership for a Drug Free Detroit</t>
  </si>
  <si>
    <t>11862</t>
  </si>
  <si>
    <t>Drug Prevention_Leadership Development</t>
  </si>
  <si>
    <t>11869</t>
  </si>
  <si>
    <t>Amandla Community Development</t>
  </si>
  <si>
    <t>11870</t>
  </si>
  <si>
    <t>Eastside LAND</t>
  </si>
  <si>
    <t>11871</t>
  </si>
  <si>
    <t>Vanguard Community Development Corporation</t>
  </si>
  <si>
    <t>11872</t>
  </si>
  <si>
    <t>Beulah Land Institute</t>
  </si>
  <si>
    <t>11873</t>
  </si>
  <si>
    <t>Matrix _ Theater Company</t>
  </si>
  <si>
    <t>11875</t>
  </si>
  <si>
    <t>Sphinx Organization, Inc.</t>
  </si>
  <si>
    <t>11876</t>
  </si>
  <si>
    <t>Train Up a Child</t>
  </si>
  <si>
    <t>11877</t>
  </si>
  <si>
    <t>Twenty</t>
  </si>
  <si>
    <t>11878</t>
  </si>
  <si>
    <t>VSA Arts</t>
  </si>
  <si>
    <t>11879</t>
  </si>
  <si>
    <t>St John Community Health</t>
  </si>
  <si>
    <t>11880</t>
  </si>
  <si>
    <t>Corinthian Baptist Church</t>
  </si>
  <si>
    <t>11881</t>
  </si>
  <si>
    <t>Rebuilding Communities</t>
  </si>
  <si>
    <t>11882</t>
  </si>
  <si>
    <t>HRD DRMM Genesis House</t>
  </si>
  <si>
    <t>11884</t>
  </si>
  <si>
    <t>CDC Admin Operations</t>
  </si>
  <si>
    <t>11885</t>
  </si>
  <si>
    <t>Urban Solutions, Inc</t>
  </si>
  <si>
    <t>11887</t>
  </si>
  <si>
    <t>Detroit Inner City Drill Team, Inc</t>
  </si>
  <si>
    <t>11888</t>
  </si>
  <si>
    <t>Southeastern Village</t>
  </si>
  <si>
    <t>11889</t>
  </si>
  <si>
    <t>Community and Educational Services for Youth</t>
  </si>
  <si>
    <t>11890</t>
  </si>
  <si>
    <t>Detroit Center for Youth Development</t>
  </si>
  <si>
    <t>11891</t>
  </si>
  <si>
    <t>Detroit Recovery Project</t>
  </si>
  <si>
    <t>11892</t>
  </si>
  <si>
    <t>HRD Living Arts</t>
  </si>
  <si>
    <t>11893</t>
  </si>
  <si>
    <t>HRD Matrix Human Services</t>
  </si>
  <si>
    <t>11894</t>
  </si>
  <si>
    <t>Melton Community Services</t>
  </si>
  <si>
    <t>11895</t>
  </si>
  <si>
    <t>Moms and Babes Too, MSSP and ISSP, Inc.</t>
  </si>
  <si>
    <t>11896</t>
  </si>
  <si>
    <t>HRD NOAH</t>
  </si>
  <si>
    <t>11897</t>
  </si>
  <si>
    <t>Project Hope</t>
  </si>
  <si>
    <t>11898</t>
  </si>
  <si>
    <t>Cass Community UMC and Center</t>
  </si>
  <si>
    <t>11899</t>
  </si>
  <si>
    <t>Joy Community Association</t>
  </si>
  <si>
    <t>11901</t>
  </si>
  <si>
    <t>We Care Senior Meals Program</t>
  </si>
  <si>
    <t>11902</t>
  </si>
  <si>
    <t>Woodbridge Neighborhood Dev Corp</t>
  </si>
  <si>
    <t>11903</t>
  </si>
  <si>
    <t>World Changers</t>
  </si>
  <si>
    <t>11904</t>
  </si>
  <si>
    <t>HRD Paradise Valley Business District</t>
  </si>
  <si>
    <t>11907</t>
  </si>
  <si>
    <t>NSO Youth Initiative Program</t>
  </si>
  <si>
    <t>11908</t>
  </si>
  <si>
    <t>Original Citizens for Southwest Detroit</t>
  </si>
  <si>
    <t>11909</t>
  </si>
  <si>
    <t>In Town Youth Camp At Rouge Park 2005</t>
  </si>
  <si>
    <t>11910</t>
  </si>
  <si>
    <t>MPSC MCAAA Weatherization_Client Education</t>
  </si>
  <si>
    <t>11911</t>
  </si>
  <si>
    <t>Michigan Avenue: Cass to Griswold</t>
  </si>
  <si>
    <t>11912</t>
  </si>
  <si>
    <t>Job # 81205</t>
  </si>
  <si>
    <t>11913</t>
  </si>
  <si>
    <t>800 MHZ Project</t>
  </si>
  <si>
    <t>11914</t>
  </si>
  <si>
    <t>Dad Butler Playfield Renovation</t>
  </si>
  <si>
    <t>11916</t>
  </si>
  <si>
    <t>EA Environmental Response</t>
  </si>
  <si>
    <t>11917</t>
  </si>
  <si>
    <t>Wayne County Intergovernmental Project</t>
  </si>
  <si>
    <t>11918</t>
  </si>
  <si>
    <t>Displaced Homemaker</t>
  </si>
  <si>
    <t>11920</t>
  </si>
  <si>
    <t>Job #84474 &amp; 82618</t>
  </si>
  <si>
    <t>11921</t>
  </si>
  <si>
    <t>Eastern Market Boundary Expansion</t>
  </si>
  <si>
    <t>11922</t>
  </si>
  <si>
    <t>WAT Water Second Lien Bond Reserve Fund</t>
  </si>
  <si>
    <t>11924</t>
  </si>
  <si>
    <t>SEW Sewerage Second Lien Bond Reserve Fund</t>
  </si>
  <si>
    <t>11925</t>
  </si>
  <si>
    <t>Job # 80210</t>
  </si>
  <si>
    <t>11926</t>
  </si>
  <si>
    <t>Senior Center Staffing 2007</t>
  </si>
  <si>
    <t>11927</t>
  </si>
  <si>
    <t>Job # 85277</t>
  </si>
  <si>
    <t>11928</t>
  </si>
  <si>
    <t>Job #82619</t>
  </si>
  <si>
    <t>11929</t>
  </si>
  <si>
    <t>VICTIM ASSISTANCE 2006</t>
  </si>
  <si>
    <t>11930</t>
  </si>
  <si>
    <t>Automotive Property Crimes 2007</t>
  </si>
  <si>
    <t>11931</t>
  </si>
  <si>
    <t>Western Wayne 2007</t>
  </si>
  <si>
    <t>11932</t>
  </si>
  <si>
    <t>Screen Door 2007</t>
  </si>
  <si>
    <t>11933</t>
  </si>
  <si>
    <t>Forensic Lab Fund 2006</t>
  </si>
  <si>
    <t>11935</t>
  </si>
  <si>
    <t>CSBG Administration, Center Operations, Specific Assistance Individuals</t>
  </si>
  <si>
    <t>11938</t>
  </si>
  <si>
    <t>Michigan Public Service Commission Fund _ Winter Warmer</t>
  </si>
  <si>
    <t>11939</t>
  </si>
  <si>
    <t>Michigan Public Service Commission Fund _ MCAA WX</t>
  </si>
  <si>
    <t>11940</t>
  </si>
  <si>
    <t>Michigan Public Service Commission Fund</t>
  </si>
  <si>
    <t>11941</t>
  </si>
  <si>
    <t>Michigan Public Service Commission Fund_MDHS</t>
  </si>
  <si>
    <t>11942</t>
  </si>
  <si>
    <t>Weatherization _</t>
  </si>
  <si>
    <t>11943</t>
  </si>
  <si>
    <t>11944</t>
  </si>
  <si>
    <t>SEMHA _</t>
  </si>
  <si>
    <t>11946</t>
  </si>
  <si>
    <t>Head Start_11946</t>
  </si>
  <si>
    <t>11947</t>
  </si>
  <si>
    <t>Handicap Services</t>
  </si>
  <si>
    <t>11948</t>
  </si>
  <si>
    <t>Early Head Start_11948</t>
  </si>
  <si>
    <t>11949</t>
  </si>
  <si>
    <t>HS _ Training &amp; Technical Assistance_</t>
  </si>
  <si>
    <t>11950</t>
  </si>
  <si>
    <t>Drug Treatment_11950</t>
  </si>
  <si>
    <t>11951</t>
  </si>
  <si>
    <t>MCAAA _</t>
  </si>
  <si>
    <t>11952</t>
  </si>
  <si>
    <t>AIDS</t>
  </si>
  <si>
    <t>11954</t>
  </si>
  <si>
    <t>11961</t>
  </si>
  <si>
    <t>Work First FY 07</t>
  </si>
  <si>
    <t>11962</t>
  </si>
  <si>
    <t>Sub Abuse Coordin Agency 9_2007</t>
  </si>
  <si>
    <t>11963</t>
  </si>
  <si>
    <t>Work First State GF_GP FY 07</t>
  </si>
  <si>
    <t>11964</t>
  </si>
  <si>
    <t>Medicaid Substance Abuse 9_2007</t>
  </si>
  <si>
    <t>11965</t>
  </si>
  <si>
    <t>Food Stamp Only FY 07</t>
  </si>
  <si>
    <t>11966</t>
  </si>
  <si>
    <t>Food Stamp Only SS FY 07</t>
  </si>
  <si>
    <t>11967</t>
  </si>
  <si>
    <t>WIC Supplemental Food 9_2007</t>
  </si>
  <si>
    <t>12019</t>
  </si>
  <si>
    <t>Employment Service FY 07</t>
  </si>
  <si>
    <t>12020</t>
  </si>
  <si>
    <t>Summer Food Service 9_2007</t>
  </si>
  <si>
    <t>12021</t>
  </si>
  <si>
    <t>Remployment Service Initiative FY 07</t>
  </si>
  <si>
    <t>12022</t>
  </si>
  <si>
    <t>NAFTA</t>
  </si>
  <si>
    <t>12023</t>
  </si>
  <si>
    <t>Job Access Reverse Commute FY 07</t>
  </si>
  <si>
    <t>12027</t>
  </si>
  <si>
    <t>WIA Adult FY 07</t>
  </si>
  <si>
    <t>12028</t>
  </si>
  <si>
    <t>Dietetic Intern Service_12028</t>
  </si>
  <si>
    <t>12029</t>
  </si>
  <si>
    <t>Childhood Lead Prev</t>
  </si>
  <si>
    <t>12036</t>
  </si>
  <si>
    <t>Reed Act Work First</t>
  </si>
  <si>
    <t>12037</t>
  </si>
  <si>
    <t>Drive Michigan Safely Task Force 2004</t>
  </si>
  <si>
    <t>12039</t>
  </si>
  <si>
    <t>Distance Learning Pilot Program</t>
  </si>
  <si>
    <t>12040</t>
  </si>
  <si>
    <t>Statewide Focus Hope</t>
  </si>
  <si>
    <t>12041</t>
  </si>
  <si>
    <t>Childhood Lead MDCH 9_2007</t>
  </si>
  <si>
    <t>12042</t>
  </si>
  <si>
    <t>Childhood Lead Prev_CDC 6_2007</t>
  </si>
  <si>
    <t>12043</t>
  </si>
  <si>
    <t>Adol Health_Alter Models 9_2007</t>
  </si>
  <si>
    <t>12044</t>
  </si>
  <si>
    <t>Adol Health_Teen Health Centers 9_2007</t>
  </si>
  <si>
    <t>12045</t>
  </si>
  <si>
    <t>Adol Health_Teen Health Centers 9_2007_</t>
  </si>
  <si>
    <t>12046</t>
  </si>
  <si>
    <t>Bio_Terrorism Laboratory 9_2007</t>
  </si>
  <si>
    <t>12048</t>
  </si>
  <si>
    <t>WIA Administration FY 07</t>
  </si>
  <si>
    <t>12050</t>
  </si>
  <si>
    <t>AIDS_HIV Consortia 9_2007</t>
  </si>
  <si>
    <t>12051</t>
  </si>
  <si>
    <t>AIDS_HIV Family Services 9_2007</t>
  </si>
  <si>
    <t>12052</t>
  </si>
  <si>
    <t>AIDS_HIV Prev &amp; Planning 9_2007</t>
  </si>
  <si>
    <t>12053</t>
  </si>
  <si>
    <t>Bio_Terrorism Emerg Prep 9_2007</t>
  </si>
  <si>
    <t>12054</t>
  </si>
  <si>
    <t>Bio_Terrorism Laboratory 9_2007_</t>
  </si>
  <si>
    <t>12055</t>
  </si>
  <si>
    <t>Children's Trust Fund 9_2007</t>
  </si>
  <si>
    <t>12056</t>
  </si>
  <si>
    <t>Cities Readiness Initiatives 9_2006</t>
  </si>
  <si>
    <t>12057</t>
  </si>
  <si>
    <t>CSHCS Outreach &amp; Advocacy 9_2007</t>
  </si>
  <si>
    <t>12058</t>
  </si>
  <si>
    <t>Family Planning 9_2007</t>
  </si>
  <si>
    <t>12059</t>
  </si>
  <si>
    <t>Immunization Action Plan 9_2007</t>
  </si>
  <si>
    <t>12060</t>
  </si>
  <si>
    <t>Laboratory Services 9_2007</t>
  </si>
  <si>
    <t>12061</t>
  </si>
  <si>
    <t>Local Maternal &amp; Children BG 9_2007</t>
  </si>
  <si>
    <t>12062</t>
  </si>
  <si>
    <t>Local Tobacco Reduction 9_2007</t>
  </si>
  <si>
    <t>12063</t>
  </si>
  <si>
    <t>Minority Health 9_2007</t>
  </si>
  <si>
    <t>12064</t>
  </si>
  <si>
    <t>Nurse_Partnership 9_2007</t>
  </si>
  <si>
    <t>12065</t>
  </si>
  <si>
    <t>12066</t>
  </si>
  <si>
    <t>STD Control 9_2007</t>
  </si>
  <si>
    <t>12067</t>
  </si>
  <si>
    <t>Vaccine Replacement &amp; Handling 9_2007</t>
  </si>
  <si>
    <t>12068</t>
  </si>
  <si>
    <t>E &amp; T Work First Program 6_2007</t>
  </si>
  <si>
    <t>12069</t>
  </si>
  <si>
    <t>Youth Dept Safety Program 6_2007</t>
  </si>
  <si>
    <t>12070</t>
  </si>
  <si>
    <t>HIV Emerg Sipp Relief 2_2008</t>
  </si>
  <si>
    <t>12071</t>
  </si>
  <si>
    <t>HOPWA AIDS Housing 6_2007</t>
  </si>
  <si>
    <t>12072</t>
  </si>
  <si>
    <t>Healthy Start Initiative 5_2007</t>
  </si>
  <si>
    <t>12073</t>
  </si>
  <si>
    <t>TB Prev &amp; Control 12_2007</t>
  </si>
  <si>
    <t>12074</t>
  </si>
  <si>
    <t>Women &amp; Children Expansion_Enhancement 9_07</t>
  </si>
  <si>
    <t>12075</t>
  </si>
  <si>
    <t>Drug Free Community Support 9_2007</t>
  </si>
  <si>
    <t>12076</t>
  </si>
  <si>
    <t>Drug Recovery Project Partnership 4_2007</t>
  </si>
  <si>
    <t>12082</t>
  </si>
  <si>
    <t>MDHS MPSC Weatherization</t>
  </si>
  <si>
    <t>12083</t>
  </si>
  <si>
    <t>MDHS MPSC Client Education</t>
  </si>
  <si>
    <t>12084</t>
  </si>
  <si>
    <t>Job #83661 Conner Avenue Pathway</t>
  </si>
  <si>
    <t>12085</t>
  </si>
  <si>
    <t>Job #84714 Pavement Marking Work</t>
  </si>
  <si>
    <t>12087</t>
  </si>
  <si>
    <t>WIA S_W</t>
  </si>
  <si>
    <t>12088</t>
  </si>
  <si>
    <t>Job #80319</t>
  </si>
  <si>
    <t>12091</t>
  </si>
  <si>
    <t>Successful Accountability for Evaluation Teens_Youth (Safety)</t>
  </si>
  <si>
    <t>12092</t>
  </si>
  <si>
    <t>Dreaming While Achieving Organization</t>
  </si>
  <si>
    <t>12093</t>
  </si>
  <si>
    <t>12094</t>
  </si>
  <si>
    <t>Mini Grant_12094</t>
  </si>
  <si>
    <t>12095</t>
  </si>
  <si>
    <t>Mini Grant Administration</t>
  </si>
  <si>
    <t>12098</t>
  </si>
  <si>
    <t>Non Dept General Retirement System Service Corp</t>
  </si>
  <si>
    <t>12099</t>
  </si>
  <si>
    <t>Non Dept Police &amp; Fire Retirement System Service Corp</t>
  </si>
  <si>
    <t>12101</t>
  </si>
  <si>
    <t>WAT Drinking Water Revolving Fund</t>
  </si>
  <si>
    <t>12104</t>
  </si>
  <si>
    <t>DRIVE MICHIGAN SAFE</t>
  </si>
  <si>
    <t>12105</t>
  </si>
  <si>
    <t>YOUTH ALCOHOL REDUCTION</t>
  </si>
  <si>
    <t>12106</t>
  </si>
  <si>
    <t>BE PREPARED _ 2007</t>
  </si>
  <si>
    <t>12107</t>
  </si>
  <si>
    <t>CHALLENGE AWARD GRANT _ 2007</t>
  </si>
  <si>
    <t>12108</t>
  </si>
  <si>
    <t>CHILD ABUSE _ 2007</t>
  </si>
  <si>
    <t>12109</t>
  </si>
  <si>
    <t>DNA ENHANCEMENT _ 2007</t>
  </si>
  <si>
    <t>12110</t>
  </si>
  <si>
    <t>ENCOURAGE TO ARREST _ 2007</t>
  </si>
  <si>
    <t>12111</t>
  </si>
  <si>
    <t>NATIONAL CRIME VICTIM RIGHTS _ 2007</t>
  </si>
  <si>
    <t>12112</t>
  </si>
  <si>
    <t>SAFE NEIGHBOURHOOD SAFE STREET _ 2007</t>
  </si>
  <si>
    <t>12114</t>
  </si>
  <si>
    <t>OPERATION TAKE BACK</t>
  </si>
  <si>
    <t>12115</t>
  </si>
  <si>
    <t>HOMELAND SECURITY COPS</t>
  </si>
  <si>
    <t>12121</t>
  </si>
  <si>
    <t>12122</t>
  </si>
  <si>
    <t>BULLET PROOF VEST _ 2007</t>
  </si>
  <si>
    <t>12123</t>
  </si>
  <si>
    <t>Job # 85395</t>
  </si>
  <si>
    <t>12124</t>
  </si>
  <si>
    <t>DPW Job #85361 Led Traffic Signal work @95 locations</t>
  </si>
  <si>
    <t>12125</t>
  </si>
  <si>
    <t>DPW Job #85432 Traffic Signal Mod @ 66 locations</t>
  </si>
  <si>
    <t>12129</t>
  </si>
  <si>
    <t>800 MHZ Project Debt Service</t>
  </si>
  <si>
    <t>12130</t>
  </si>
  <si>
    <t>WIA Statewide Performance Incentive Program</t>
  </si>
  <si>
    <t>12131</t>
  </si>
  <si>
    <t>WIA FOSTER CARE DEMONSTRATION PROJECT</t>
  </si>
  <si>
    <t>12132</t>
  </si>
  <si>
    <t>DNA Capacity Enhancement Program FY 05</t>
  </si>
  <si>
    <t>12133</t>
  </si>
  <si>
    <t>Drive Michigan Safely Task Force 2005_2006</t>
  </si>
  <si>
    <t>12134</t>
  </si>
  <si>
    <t>Job #83024</t>
  </si>
  <si>
    <t>12135</t>
  </si>
  <si>
    <t>Job #80637, 80638, 80639</t>
  </si>
  <si>
    <t>12136</t>
  </si>
  <si>
    <t>MDHS_MPSC WEATHERIZATION AND CLIENT EDUCATION</t>
  </si>
  <si>
    <t>12137</t>
  </si>
  <si>
    <t>Bulletproof Vest Partnership Program FY 2005</t>
  </si>
  <si>
    <t>12139</t>
  </si>
  <si>
    <t>SEW Sewerage Bond Fund Series 2006</t>
  </si>
  <si>
    <t>12140</t>
  </si>
  <si>
    <t>WAT Water Bond Fund Series 2006</t>
  </si>
  <si>
    <t>12141</t>
  </si>
  <si>
    <t>Recreation Historic Fort Wayne</t>
  </si>
  <si>
    <t>12142</t>
  </si>
  <si>
    <t>WIA Adult Disability</t>
  </si>
  <si>
    <t>12143</t>
  </si>
  <si>
    <t>Job #86171</t>
  </si>
  <si>
    <t>12144</t>
  </si>
  <si>
    <t>Fiscal Year '04 Assistance to Firefighters</t>
  </si>
  <si>
    <t>12145</t>
  </si>
  <si>
    <t>Goodwill TANF Pilot Project FYO6</t>
  </si>
  <si>
    <t>12146</t>
  </si>
  <si>
    <t>BSEED Business License Center</t>
  </si>
  <si>
    <t>12151</t>
  </si>
  <si>
    <t>FY 06 DHS Supportive Services</t>
  </si>
  <si>
    <t>12152</t>
  </si>
  <si>
    <t>Zoo Capital</t>
  </si>
  <si>
    <t>12153</t>
  </si>
  <si>
    <t>GSD Fleet Management</t>
  </si>
  <si>
    <t>12154</t>
  </si>
  <si>
    <t>GSD General Services</t>
  </si>
  <si>
    <t>12155</t>
  </si>
  <si>
    <t>Traffic Signals</t>
  </si>
  <si>
    <t>12156</t>
  </si>
  <si>
    <t>DPW Job # 84857 - Installation Work - Livernois</t>
  </si>
  <si>
    <t>12157</t>
  </si>
  <si>
    <t>Safe Neigborhoods and Strong Neighborhoods</t>
  </si>
  <si>
    <t>12158</t>
  </si>
  <si>
    <t>311 Call Center</t>
  </si>
  <si>
    <t>12159</t>
  </si>
  <si>
    <t>Citizen Radio Patrol</t>
  </si>
  <si>
    <t>Non Dept Zoo Operations</t>
  </si>
  <si>
    <t>Non Dept Detroit Historical Museum</t>
  </si>
  <si>
    <t>12163</t>
  </si>
  <si>
    <t>Historical Capital (Bonds)</t>
  </si>
  <si>
    <t>12168</t>
  </si>
  <si>
    <t>HRD Homeless Public Services</t>
  </si>
  <si>
    <t>12171</t>
  </si>
  <si>
    <t>Park Development Workforce in General Services</t>
  </si>
  <si>
    <t>12173</t>
  </si>
  <si>
    <t>Fort Shelby Section 108 Repymt</t>
  </si>
  <si>
    <t>12174</t>
  </si>
  <si>
    <t>Rouge Park Clean Up Grant</t>
  </si>
  <si>
    <t>12176</t>
  </si>
  <si>
    <t>New Recreation Facilities</t>
  </si>
  <si>
    <t>12177</t>
  </si>
  <si>
    <t>Job #86727</t>
  </si>
  <si>
    <t>12179</t>
  </si>
  <si>
    <t>Center for Community Access</t>
  </si>
  <si>
    <t>12180</t>
  </si>
  <si>
    <t>Community Development Advocates of Detroit</t>
  </si>
  <si>
    <t>12181</t>
  </si>
  <si>
    <t>HRD Community Health Awareness Group</t>
  </si>
  <si>
    <t>12182</t>
  </si>
  <si>
    <t>Detroit Youth Foundation</t>
  </si>
  <si>
    <t>12183</t>
  </si>
  <si>
    <t>Development Centers, Inc</t>
  </si>
  <si>
    <t>12184</t>
  </si>
  <si>
    <t>Gratiot McDougal United Community Development Corp.</t>
  </si>
  <si>
    <t>12185</t>
  </si>
  <si>
    <t>Hartford Agape House</t>
  </si>
  <si>
    <t>12186</t>
  </si>
  <si>
    <t>Hawthorn Park Neighborhood Association</t>
  </si>
  <si>
    <t>12187</t>
  </si>
  <si>
    <t>Keep It Moving</t>
  </si>
  <si>
    <t>12188</t>
  </si>
  <si>
    <t>Kheper</t>
  </si>
  <si>
    <t>12189</t>
  </si>
  <si>
    <t>Kimberly's Helping Hand</t>
  </si>
  <si>
    <t>12190</t>
  </si>
  <si>
    <t>Mayor's Time</t>
  </si>
  <si>
    <t>12192</t>
  </si>
  <si>
    <t>Nigerian Foundation</t>
  </si>
  <si>
    <t>12193</t>
  </si>
  <si>
    <t>Perfecting Community Development Corp.</t>
  </si>
  <si>
    <t>12194</t>
  </si>
  <si>
    <t>St. Christine Parish</t>
  </si>
  <si>
    <t>12195</t>
  </si>
  <si>
    <t>Rohns, Rolfs and Holcomb Block club</t>
  </si>
  <si>
    <t>12196</t>
  </si>
  <si>
    <t>Youth on the Edge of Greatness</t>
  </si>
  <si>
    <t>12197</t>
  </si>
  <si>
    <t>Caregivers: Senior Services</t>
  </si>
  <si>
    <t>12198</t>
  </si>
  <si>
    <t>Southwest Subzone Community Policing</t>
  </si>
  <si>
    <t>12199</t>
  </si>
  <si>
    <t>FY 2005 FEMA Reimbursement_Hurricane Katrina</t>
  </si>
  <si>
    <t>12200</t>
  </si>
  <si>
    <t>2005 CityArts Grant Program</t>
  </si>
  <si>
    <t>12221</t>
  </si>
  <si>
    <t>Project Fresh Start</t>
  </si>
  <si>
    <t>12223</t>
  </si>
  <si>
    <t>Senior Advocacy_</t>
  </si>
  <si>
    <t>12225</t>
  </si>
  <si>
    <t>Outreach and Assistance</t>
  </si>
  <si>
    <t>12227</t>
  </si>
  <si>
    <t>C.A.L. Community Basketball_Softball Program Grant</t>
  </si>
  <si>
    <t>12228</t>
  </si>
  <si>
    <t>CSBGT</t>
  </si>
  <si>
    <t>12229</t>
  </si>
  <si>
    <t>Outreach and Assistance (O&amp;A) 07_08</t>
  </si>
  <si>
    <t>12230</t>
  </si>
  <si>
    <t>Job #81192 Streetscaping E. Jefferson</t>
  </si>
  <si>
    <t>12231</t>
  </si>
  <si>
    <t>2005_06 Regional Regranting _ Migrants</t>
  </si>
  <si>
    <t>12232</t>
  </si>
  <si>
    <t>2005_06 Administration Regional Regranting _ Migrants</t>
  </si>
  <si>
    <t>12234</t>
  </si>
  <si>
    <t>HRD Garfield II Section 108</t>
  </si>
  <si>
    <t>12235</t>
  </si>
  <si>
    <t>Historic Preservation Building Arts Lab A. Philip Randolph</t>
  </si>
  <si>
    <t>12236</t>
  </si>
  <si>
    <t>DWDD Reallocation Clearing FY07</t>
  </si>
  <si>
    <t>12237</t>
  </si>
  <si>
    <t>Mayor's Youth Summer Empoyment Initiative FY07</t>
  </si>
  <si>
    <t>12239</t>
  </si>
  <si>
    <t>Job #87563</t>
  </si>
  <si>
    <t>12240</t>
  </si>
  <si>
    <t>DPW Job # 87286 - Traffic Signal @ 39 locations</t>
  </si>
  <si>
    <t>12241</t>
  </si>
  <si>
    <t>WIA DIPLACED HOMEMAKER PROGRAM</t>
  </si>
  <si>
    <t>12244</t>
  </si>
  <si>
    <t>2005 Paul Coverdell Forensic Science Improvement Program</t>
  </si>
  <si>
    <t>12247</t>
  </si>
  <si>
    <t>Job #87287 Traffic Signal</t>
  </si>
  <si>
    <t>12248</t>
  </si>
  <si>
    <t>Butzel Playfield Improvements 2006</t>
  </si>
  <si>
    <t>12249</t>
  </si>
  <si>
    <t>Job#87288</t>
  </si>
  <si>
    <t>12250</t>
  </si>
  <si>
    <t>Job #87811</t>
  </si>
  <si>
    <t>12251</t>
  </si>
  <si>
    <t>DWDD Work First FY08</t>
  </si>
  <si>
    <t>12252</t>
  </si>
  <si>
    <t>Work First State GF_GP</t>
  </si>
  <si>
    <t>12253</t>
  </si>
  <si>
    <t>Food Stamp Only</t>
  </si>
  <si>
    <t>12254</t>
  </si>
  <si>
    <t>Food Stamp Only SS FY08</t>
  </si>
  <si>
    <t>12255</t>
  </si>
  <si>
    <t>Employment Service FY08</t>
  </si>
  <si>
    <t>12256</t>
  </si>
  <si>
    <t>Trade FY08</t>
  </si>
  <si>
    <t>12257</t>
  </si>
  <si>
    <t>Job Access Reverse Commute FY 08</t>
  </si>
  <si>
    <t>12258</t>
  </si>
  <si>
    <t>One Stop Operation GF_GP FY 08</t>
  </si>
  <si>
    <t>12260</t>
  </si>
  <si>
    <t>WIA Adult FY08</t>
  </si>
  <si>
    <t>12261</t>
  </si>
  <si>
    <t>WIA Dislocated Worker FY08</t>
  </si>
  <si>
    <t>12262</t>
  </si>
  <si>
    <t>WIA Incumbent Worker FY08</t>
  </si>
  <si>
    <t>12263</t>
  </si>
  <si>
    <t>WIA Youth FY08</t>
  </si>
  <si>
    <t>12265</t>
  </si>
  <si>
    <t>WIA Administration FY08</t>
  </si>
  <si>
    <t>12268</t>
  </si>
  <si>
    <t>CSBG_12268</t>
  </si>
  <si>
    <t>12269</t>
  </si>
  <si>
    <t>MPSC_MCAAA Winter Warmer_12269</t>
  </si>
  <si>
    <t>12270</t>
  </si>
  <si>
    <t>12271</t>
  </si>
  <si>
    <t>MPSC_MCAAA WX ED_12271</t>
  </si>
  <si>
    <t>12272</t>
  </si>
  <si>
    <t>MPSC_MDHS</t>
  </si>
  <si>
    <t>12273</t>
  </si>
  <si>
    <t>Weatherizaion DOE</t>
  </si>
  <si>
    <t>12274</t>
  </si>
  <si>
    <t>Weatherization LIHEAP_12274</t>
  </si>
  <si>
    <t>12275</t>
  </si>
  <si>
    <t>SEMHA Ryan White Title I_12275</t>
  </si>
  <si>
    <t>12276</t>
  </si>
  <si>
    <t>Package Meals_12276</t>
  </si>
  <si>
    <t>12277</t>
  </si>
  <si>
    <t>Head Start_12277</t>
  </si>
  <si>
    <t>12279</t>
  </si>
  <si>
    <t>Early Head Start_12279</t>
  </si>
  <si>
    <t>12280</t>
  </si>
  <si>
    <t>HS</t>
  </si>
  <si>
    <t>12281</t>
  </si>
  <si>
    <t>Drug Treatment_12281</t>
  </si>
  <si>
    <t>12283</t>
  </si>
  <si>
    <t>MCAAA _ Managed Care</t>
  </si>
  <si>
    <t>12286</t>
  </si>
  <si>
    <t>FY 2005 Urban Area Security Initiative Grant</t>
  </si>
  <si>
    <t>12287</t>
  </si>
  <si>
    <t>12288</t>
  </si>
  <si>
    <t>Sub Abuse Coordin Agency 9_2008</t>
  </si>
  <si>
    <t>12289</t>
  </si>
  <si>
    <t>Medicaid Substance Abuse 9_2008</t>
  </si>
  <si>
    <t>12290</t>
  </si>
  <si>
    <t>WIC Supplemental Food 9_2008</t>
  </si>
  <si>
    <t>12291</t>
  </si>
  <si>
    <t>Summer Food Service 9_2008</t>
  </si>
  <si>
    <t>12292</t>
  </si>
  <si>
    <t>Dietetic Intern Service</t>
  </si>
  <si>
    <t>12293</t>
  </si>
  <si>
    <t>Childhood Lead Pre</t>
  </si>
  <si>
    <t>12294</t>
  </si>
  <si>
    <t>Childhood Lead MDCH 9_2008</t>
  </si>
  <si>
    <t>12296</t>
  </si>
  <si>
    <t>Adol Hlth</t>
  </si>
  <si>
    <t>12297</t>
  </si>
  <si>
    <t>AIDS_HIV Consortia 9_2008</t>
  </si>
  <si>
    <t>12298</t>
  </si>
  <si>
    <t>AIDS_HIV Family Services 9_2008</t>
  </si>
  <si>
    <t>12299</t>
  </si>
  <si>
    <t>AIDS_HIV Prev &amp; Planning 9_2008</t>
  </si>
  <si>
    <t>12300</t>
  </si>
  <si>
    <t>AIDS_HIV Rapid Testing 9_2008</t>
  </si>
  <si>
    <t>12301</t>
  </si>
  <si>
    <t>Bio_Terrorism Emer Prep 9_2008</t>
  </si>
  <si>
    <t>12302</t>
  </si>
  <si>
    <t>Bio_Terrorism Laboratory 9_2008</t>
  </si>
  <si>
    <t>12303</t>
  </si>
  <si>
    <t>Children's Trust Fund 9_2008</t>
  </si>
  <si>
    <t>12304</t>
  </si>
  <si>
    <t>2007_08 SAFETY (Successful Alliance for Educating Talented Youth)</t>
  </si>
  <si>
    <t>12305</t>
  </si>
  <si>
    <t>2007_08 SAFETY Local (Successful Alliance for Educating Talented Youth)</t>
  </si>
  <si>
    <t>12306</t>
  </si>
  <si>
    <t>Family Planning 9_2008</t>
  </si>
  <si>
    <t>12307</t>
  </si>
  <si>
    <t>Immunization Action Plan 9_2008</t>
  </si>
  <si>
    <t>12308</t>
  </si>
  <si>
    <t>Infant Mortality Coalition Support 9_2008</t>
  </si>
  <si>
    <t>12309</t>
  </si>
  <si>
    <t>Laboratory Service 9_2008</t>
  </si>
  <si>
    <t>12310</t>
  </si>
  <si>
    <t>Local Maternal &amp; Children BG 9_2008</t>
  </si>
  <si>
    <t>12311</t>
  </si>
  <si>
    <t>Local Tobacco Reduction 9_2008</t>
  </si>
  <si>
    <t>12312</t>
  </si>
  <si>
    <t>Minority Health 9_2008</t>
  </si>
  <si>
    <t>12313</t>
  </si>
  <si>
    <t>DHWP Nurse/Partnership 9/2008</t>
  </si>
  <si>
    <t>12314</t>
  </si>
  <si>
    <t>Pandemic Flu Supplement 9_2008</t>
  </si>
  <si>
    <t>12316</t>
  </si>
  <si>
    <t>STD Control 9_2008</t>
  </si>
  <si>
    <t>12317</t>
  </si>
  <si>
    <t>Vaccine Replacement &amp; Handling 9_2008</t>
  </si>
  <si>
    <t>12318</t>
  </si>
  <si>
    <t>Employment &amp; Training Work First Program 6_2008</t>
  </si>
  <si>
    <t>12319</t>
  </si>
  <si>
    <t>Youth Department SAFETY Program 6_2008</t>
  </si>
  <si>
    <t>12320</t>
  </si>
  <si>
    <t>HIV Emerg Supp Relief 2_2009</t>
  </si>
  <si>
    <t>12321</t>
  </si>
  <si>
    <t>HOPWA AIDS Housing 6_2008</t>
  </si>
  <si>
    <t>12322</t>
  </si>
  <si>
    <t>Healthy Start Initiative</t>
  </si>
  <si>
    <t>12323</t>
  </si>
  <si>
    <t>TB Prev &amp; Control 12_2008</t>
  </si>
  <si>
    <t>12324</t>
  </si>
  <si>
    <t>Womens &amp; Children Expansion_Enhancement 9_08</t>
  </si>
  <si>
    <t>12325</t>
  </si>
  <si>
    <t>Drug Free Community Support 9_2008</t>
  </si>
  <si>
    <t>12326</t>
  </si>
  <si>
    <t>Asthma Health Services 8_2008</t>
  </si>
  <si>
    <t>12327</t>
  </si>
  <si>
    <t>Head Start Performance Grant 06</t>
  </si>
  <si>
    <t>12328</t>
  </si>
  <si>
    <t>Head Start Performance Grant Training and Technical Assistance 06</t>
  </si>
  <si>
    <t>12330</t>
  </si>
  <si>
    <t>2007_08 Dreaming While Achieving</t>
  </si>
  <si>
    <t>12331</t>
  </si>
  <si>
    <t>2007_08 SAFETY (Successful Alliance for Educating Talented Youth)__</t>
  </si>
  <si>
    <t>12332</t>
  </si>
  <si>
    <t>2007_08 SAFETY Local (Successful Alliance for Educating Talented Youth)_</t>
  </si>
  <si>
    <t>12333</t>
  </si>
  <si>
    <t>Victim Assistance 2007</t>
  </si>
  <si>
    <t>12334</t>
  </si>
  <si>
    <t>Automobile Property Crimes 2008</t>
  </si>
  <si>
    <t>12335</t>
  </si>
  <si>
    <t>Western Wayne 2008</t>
  </si>
  <si>
    <t>12336</t>
  </si>
  <si>
    <t>Screen Door 2008</t>
  </si>
  <si>
    <t>12337</t>
  </si>
  <si>
    <t>Forensic Lab Fund 2007</t>
  </si>
  <si>
    <t>12338</t>
  </si>
  <si>
    <t>Forensic DNA Backlog Reduction Program</t>
  </si>
  <si>
    <t>12339</t>
  </si>
  <si>
    <t>G.R.E.A.T. 2008</t>
  </si>
  <si>
    <t>12340</t>
  </si>
  <si>
    <t>Encourage to Arrest 2007_2008</t>
  </si>
  <si>
    <t>12341</t>
  </si>
  <si>
    <t>Challenge Award Grant 2008</t>
  </si>
  <si>
    <t>12342</t>
  </si>
  <si>
    <t>Safe Communities: Underage Drinking Grant</t>
  </si>
  <si>
    <t>12343</t>
  </si>
  <si>
    <t>Bulletproof Vest Program 2008</t>
  </si>
  <si>
    <t>12344</t>
  </si>
  <si>
    <t>Be Prepared 2007_2008</t>
  </si>
  <si>
    <t>12345</t>
  </si>
  <si>
    <t>Community Policing Outreach 2007_2008</t>
  </si>
  <si>
    <t>12346</t>
  </si>
  <si>
    <t>Project Safe Neighborhoods 2007_2008</t>
  </si>
  <si>
    <t>12347</t>
  </si>
  <si>
    <t>Operation Take Back 2008</t>
  </si>
  <si>
    <t>12348</t>
  </si>
  <si>
    <t>Drive Michigan Safely 2007</t>
  </si>
  <si>
    <t>12349</t>
  </si>
  <si>
    <t>JAG 2007</t>
  </si>
  <si>
    <t>12350</t>
  </si>
  <si>
    <t>Job# 84966</t>
  </si>
  <si>
    <t>12351</t>
  </si>
  <si>
    <t>2007 Park Improvements</t>
  </si>
  <si>
    <t>12352</t>
  </si>
  <si>
    <t>Fatherhood Initiative</t>
  </si>
  <si>
    <t>12353</t>
  </si>
  <si>
    <t>2007 Paul Coverdell forensic Science Improvement Program</t>
  </si>
  <si>
    <t>12354</t>
  </si>
  <si>
    <t>Job #87959</t>
  </si>
  <si>
    <t>12355</t>
  </si>
  <si>
    <t>CSBGT _ Tax Preparation Assistance</t>
  </si>
  <si>
    <t>12356</t>
  </si>
  <si>
    <t>12357</t>
  </si>
  <si>
    <t>Single Point of Entry (SPE) 06_07</t>
  </si>
  <si>
    <t>12358</t>
  </si>
  <si>
    <t>Single Point of Entry (SPE) 07_08</t>
  </si>
  <si>
    <t>12359</t>
  </si>
  <si>
    <t>Promoting Responsible Fatherhood</t>
  </si>
  <si>
    <t>12360</t>
  </si>
  <si>
    <t>WIA Disability Program Navigator Initiative</t>
  </si>
  <si>
    <t>12362</t>
  </si>
  <si>
    <t>Community Policing , Education and Outreach Program</t>
  </si>
  <si>
    <t>12363</t>
  </si>
  <si>
    <t>Youth Citizens Academy 2007_2008</t>
  </si>
  <si>
    <t>12364</t>
  </si>
  <si>
    <t>Detroit Comprehensive Traffic Safety 2007_2008</t>
  </si>
  <si>
    <t>12365</t>
  </si>
  <si>
    <t>MCOLES_ENOTA 2007_2008</t>
  </si>
  <si>
    <t>12366</t>
  </si>
  <si>
    <t>DPW Job #88495 - Resurf, etc @Schaefer, Schoolcraft</t>
  </si>
  <si>
    <t>12367</t>
  </si>
  <si>
    <t>DPW Job # 88494 - Resurf. etc @ Fullerton, Lodge, et</t>
  </si>
  <si>
    <t>12368</t>
  </si>
  <si>
    <t>HRD DTC Loan Repayment</t>
  </si>
  <si>
    <t>12370</t>
  </si>
  <si>
    <t>Non Dept Internal Service Fund Vehicle Debt Service</t>
  </si>
  <si>
    <t>12372</t>
  </si>
  <si>
    <t>2007-08 Minigrants Program Administration</t>
  </si>
  <si>
    <t>12380</t>
  </si>
  <si>
    <t>Demolition</t>
  </si>
  <si>
    <t>12382</t>
  </si>
  <si>
    <t>Detroit Comprehensive Traffic Safety Project 2006</t>
  </si>
  <si>
    <t>12383</t>
  </si>
  <si>
    <t>Youth Citizens Academy 2006</t>
  </si>
  <si>
    <t>12384</t>
  </si>
  <si>
    <t>WIA Rapid Response Dislocated Worker Scholarship</t>
  </si>
  <si>
    <t>12387</t>
  </si>
  <si>
    <t>Eastern Market Capital</t>
  </si>
  <si>
    <t>12388</t>
  </si>
  <si>
    <t>FY 07 DHS</t>
  </si>
  <si>
    <t>12389</t>
  </si>
  <si>
    <t>FY 07 Goodwill Pilot</t>
  </si>
  <si>
    <t>12390</t>
  </si>
  <si>
    <t>WIA _ Statewide Goodwill</t>
  </si>
  <si>
    <t>12396</t>
  </si>
  <si>
    <t>DPW Solid Waste Management</t>
  </si>
  <si>
    <t>12397</t>
  </si>
  <si>
    <t>DPW Refuse Collections</t>
  </si>
  <si>
    <t>12398</t>
  </si>
  <si>
    <t>DPW Refuse Disposal</t>
  </si>
  <si>
    <t>12399</t>
  </si>
  <si>
    <t>Youth Alcohol Reduction 2006</t>
  </si>
  <si>
    <t>12400</t>
  </si>
  <si>
    <t>Job # 87997</t>
  </si>
  <si>
    <t>12403</t>
  </si>
  <si>
    <t>At</t>
  </si>
  <si>
    <t>12404</t>
  </si>
  <si>
    <t>Eastern Market Revitalization</t>
  </si>
  <si>
    <t>12405</t>
  </si>
  <si>
    <t>Anti</t>
  </si>
  <si>
    <t>12406</t>
  </si>
  <si>
    <t>12407</t>
  </si>
  <si>
    <t>FY 07 WIA Statewide Performance Incentive</t>
  </si>
  <si>
    <t>12408</t>
  </si>
  <si>
    <t>2005 Justice Assistance Grant Program</t>
  </si>
  <si>
    <t>12409</t>
  </si>
  <si>
    <t>2006 Justice Assistance Grant Program</t>
  </si>
  <si>
    <t>12410</t>
  </si>
  <si>
    <t>Abudant Care Training Services (ACTS)</t>
  </si>
  <si>
    <t>12411</t>
  </si>
  <si>
    <t>Architectural Salvage Warehouse of Detroit</t>
  </si>
  <si>
    <t>12412</t>
  </si>
  <si>
    <t>At the Lighthouse Corporation</t>
  </si>
  <si>
    <t>12413</t>
  </si>
  <si>
    <t>Black Leadership Commission on AIDS of Detroit</t>
  </si>
  <si>
    <t>12414</t>
  </si>
  <si>
    <t>Central Detroit Christian CDC</t>
  </si>
  <si>
    <t>12415</t>
  </si>
  <si>
    <t>Lead Hazard Demo II Grant</t>
  </si>
  <si>
    <t>12416</t>
  </si>
  <si>
    <t>Considine Little Rock Baptist Family Life Center</t>
  </si>
  <si>
    <t>12417</t>
  </si>
  <si>
    <t>Detroit East, Inc</t>
  </si>
  <si>
    <t>12418</t>
  </si>
  <si>
    <t>Detroit Housing Group, Inc</t>
  </si>
  <si>
    <t>12419</t>
  </si>
  <si>
    <t>Detroit Midtown Micro</t>
  </si>
  <si>
    <t>12420</t>
  </si>
  <si>
    <t>HRD Joy-Southfield CDC</t>
  </si>
  <si>
    <t>12421</t>
  </si>
  <si>
    <t>HRD Kendall CDC</t>
  </si>
  <si>
    <t>12422</t>
  </si>
  <si>
    <t>12424</t>
  </si>
  <si>
    <t>New Creations Community Outreach, Inc.</t>
  </si>
  <si>
    <t>12425</t>
  </si>
  <si>
    <t>DPW Job 89422-Resurfacing Lafayette, Cadillac, French</t>
  </si>
  <si>
    <t>12426</t>
  </si>
  <si>
    <t>HRD St. John Community Center</t>
  </si>
  <si>
    <t>12427</t>
  </si>
  <si>
    <t>Wisdom Institute</t>
  </si>
  <si>
    <t>12428</t>
  </si>
  <si>
    <t>African Dance</t>
  </si>
  <si>
    <t>12429</t>
  </si>
  <si>
    <t>Arc Detroit</t>
  </si>
  <si>
    <t>12431</t>
  </si>
  <si>
    <t>MLK</t>
  </si>
  <si>
    <t>12432</t>
  </si>
  <si>
    <t>Samaritan Center</t>
  </si>
  <si>
    <t>12433</t>
  </si>
  <si>
    <t>St. Mary's Block Club</t>
  </si>
  <si>
    <t>12434</t>
  </si>
  <si>
    <t>City Council Youth Employment</t>
  </si>
  <si>
    <t>12435</t>
  </si>
  <si>
    <t>Cornerstone Faith Services: Trades Training</t>
  </si>
  <si>
    <t>12436</t>
  </si>
  <si>
    <t>Job # 89898</t>
  </si>
  <si>
    <t>12437</t>
  </si>
  <si>
    <t>Job # 83945</t>
  </si>
  <si>
    <t>12438</t>
  </si>
  <si>
    <t>Job # 89826</t>
  </si>
  <si>
    <t>12439</t>
  </si>
  <si>
    <t>Job # 86119</t>
  </si>
  <si>
    <t>12440</t>
  </si>
  <si>
    <t>Job # 86116</t>
  </si>
  <si>
    <t>12441</t>
  </si>
  <si>
    <t>Paul Coverdell Forensics Science Grant</t>
  </si>
  <si>
    <t>12442</t>
  </si>
  <si>
    <t>Demolition MSHDa Cities of Promise Blight Elimination Program Grant</t>
  </si>
  <si>
    <t>12447</t>
  </si>
  <si>
    <t>WIA Statewide M</t>
  </si>
  <si>
    <t>12448</t>
  </si>
  <si>
    <t>WAT Information Technology &amp; System Integration &amp; Organization</t>
  </si>
  <si>
    <t>12449</t>
  </si>
  <si>
    <t>SEW Information Technology &amp; System Integration &amp; rganization</t>
  </si>
  <si>
    <t>12450</t>
  </si>
  <si>
    <t>WIA Dislocated Worker No Worker Left Behind</t>
  </si>
  <si>
    <t>12451</t>
  </si>
  <si>
    <t>CSBG Administration_12451</t>
  </si>
  <si>
    <t>12453</t>
  </si>
  <si>
    <t>Disability Program Navigator Incentive Grant</t>
  </si>
  <si>
    <t>12454</t>
  </si>
  <si>
    <t>MPSC_MCAAA Winter Warmer_</t>
  </si>
  <si>
    <t>12455</t>
  </si>
  <si>
    <t>TANF_12455</t>
  </si>
  <si>
    <t>12456</t>
  </si>
  <si>
    <t>MPSC_MCAAA WX ED_12456</t>
  </si>
  <si>
    <t>12457</t>
  </si>
  <si>
    <t>MPSC_MDHS_12457</t>
  </si>
  <si>
    <t>12458</t>
  </si>
  <si>
    <t>Weatherization DOE_12458</t>
  </si>
  <si>
    <t>12459</t>
  </si>
  <si>
    <t>Weatherization LIHEAP_12459</t>
  </si>
  <si>
    <t>12460</t>
  </si>
  <si>
    <t>Airport G.O. Bonds</t>
  </si>
  <si>
    <t>12463</t>
  </si>
  <si>
    <t>Package Meals_12463</t>
  </si>
  <si>
    <t>12464</t>
  </si>
  <si>
    <t>Head Start_12464</t>
  </si>
  <si>
    <t>12466</t>
  </si>
  <si>
    <t>Early Head Start_12466</t>
  </si>
  <si>
    <t>12467</t>
  </si>
  <si>
    <t>HS _ Training Technical Asst.</t>
  </si>
  <si>
    <t>12468</t>
  </si>
  <si>
    <t>Drug Treatment</t>
  </si>
  <si>
    <t>12470</t>
  </si>
  <si>
    <t>12474</t>
  </si>
  <si>
    <t>CSBG</t>
  </si>
  <si>
    <t>12475</t>
  </si>
  <si>
    <t>MPSC WX</t>
  </si>
  <si>
    <t>12476</t>
  </si>
  <si>
    <t>SEMHA Ryan White Title I</t>
  </si>
  <si>
    <t>12477</t>
  </si>
  <si>
    <t>Jet Direct Training</t>
  </si>
  <si>
    <t>12478</t>
  </si>
  <si>
    <t>Jet State Program</t>
  </si>
  <si>
    <t>12479</t>
  </si>
  <si>
    <t>Food Stamp Program</t>
  </si>
  <si>
    <t>12480</t>
  </si>
  <si>
    <t>Food Stamp Only SS FY 09</t>
  </si>
  <si>
    <t>12481</t>
  </si>
  <si>
    <t>Promoting Responsible Fatherhood FY 09</t>
  </si>
  <si>
    <t>12482</t>
  </si>
  <si>
    <t>Employment Service Program</t>
  </si>
  <si>
    <t>12483</t>
  </si>
  <si>
    <t>Trade FY 09</t>
  </si>
  <si>
    <t>12484</t>
  </si>
  <si>
    <t>Job Access Reverse Commute FY 09</t>
  </si>
  <si>
    <t>12485</t>
  </si>
  <si>
    <t>WIA One Stop Operation GF_GP FY 09</t>
  </si>
  <si>
    <t>12486</t>
  </si>
  <si>
    <t>WIA Statewide Capacity Building FY 09</t>
  </si>
  <si>
    <t>12487</t>
  </si>
  <si>
    <t>WIA Adult FY 09</t>
  </si>
  <si>
    <t>12488</t>
  </si>
  <si>
    <t>WIA Dislocated Worker FY 09</t>
  </si>
  <si>
    <t>12489</t>
  </si>
  <si>
    <t>WIA Incumbent Worker FY 09</t>
  </si>
  <si>
    <t>12490</t>
  </si>
  <si>
    <t>WIA Youth FY 09</t>
  </si>
  <si>
    <t>12492</t>
  </si>
  <si>
    <t>WIA Administration FY 09</t>
  </si>
  <si>
    <t>12493</t>
  </si>
  <si>
    <t>No Worker Left Behind FY 09</t>
  </si>
  <si>
    <t>12494</t>
  </si>
  <si>
    <t>Sub Sbuse Coordin Agency 9_2009</t>
  </si>
  <si>
    <t>12495</t>
  </si>
  <si>
    <t>Medicaid Substance Abuse 9_2009</t>
  </si>
  <si>
    <t>12496</t>
  </si>
  <si>
    <t>DHWP WIC Supplemental Food 9/2009</t>
  </si>
  <si>
    <t>12497</t>
  </si>
  <si>
    <t>Summer Food Service</t>
  </si>
  <si>
    <t>12498</t>
  </si>
  <si>
    <t>Dietetic Intern Service 2009</t>
  </si>
  <si>
    <t>12499</t>
  </si>
  <si>
    <t>12500</t>
  </si>
  <si>
    <t>Childhood Lead (MDCH) 9_2009</t>
  </si>
  <si>
    <t>12501</t>
  </si>
  <si>
    <t>Adol Hlth Alter Models 9_2009</t>
  </si>
  <si>
    <t>12502</t>
  </si>
  <si>
    <t>Adol Hlth Teen Health Ctrs 9_2009</t>
  </si>
  <si>
    <t>12503</t>
  </si>
  <si>
    <t>Aids_Hiv Consortia 9_2009</t>
  </si>
  <si>
    <t>12504</t>
  </si>
  <si>
    <t>Aids_HIV Family Services 9_2009</t>
  </si>
  <si>
    <t>12505</t>
  </si>
  <si>
    <t>Aids_Hiv Prev &amp; Planning 9_2009</t>
  </si>
  <si>
    <t>12506</t>
  </si>
  <si>
    <t>Aids_Hiv Rapid Testing 9_2009</t>
  </si>
  <si>
    <t>12507</t>
  </si>
  <si>
    <t>Bio_Terrorism Emerg Prep 9_2009</t>
  </si>
  <si>
    <t>12508</t>
  </si>
  <si>
    <t>Bio_Terrorism Laboratory 9_2009</t>
  </si>
  <si>
    <t>12509</t>
  </si>
  <si>
    <t>Children's Trust Fund 9_2009</t>
  </si>
  <si>
    <t>12510</t>
  </si>
  <si>
    <t>Cities Readiness Inititives</t>
  </si>
  <si>
    <t>12511</t>
  </si>
  <si>
    <t>CSHCS Outreach &amp; Advocacy 9_2009</t>
  </si>
  <si>
    <t>12512</t>
  </si>
  <si>
    <t>Early Warning infectious Disease 9_2009</t>
  </si>
  <si>
    <t>12513</t>
  </si>
  <si>
    <t>Family Planning 9_2009</t>
  </si>
  <si>
    <t>12514</t>
  </si>
  <si>
    <t>Immunization Action Plan 9_2009</t>
  </si>
  <si>
    <t>12515</t>
  </si>
  <si>
    <t>Infant Mortality Coalition Support 9_2009</t>
  </si>
  <si>
    <t>12516</t>
  </si>
  <si>
    <t>Laboratory Services 9_2009</t>
  </si>
  <si>
    <t>12517</t>
  </si>
  <si>
    <t>Local Maternal &amp; Children BD 9_2009</t>
  </si>
  <si>
    <t>12518</t>
  </si>
  <si>
    <t>Local Tobacco Reduction 9_2009</t>
  </si>
  <si>
    <t>12519</t>
  </si>
  <si>
    <t>Minority Health 9_2009</t>
  </si>
  <si>
    <t>12520</t>
  </si>
  <si>
    <t>Nurse_Partnership 9_2009</t>
  </si>
  <si>
    <t>12521</t>
  </si>
  <si>
    <t>Oral Health Varnish Program 9_2009</t>
  </si>
  <si>
    <t>12523</t>
  </si>
  <si>
    <t>STD Control 9_2009</t>
  </si>
  <si>
    <t>12524</t>
  </si>
  <si>
    <t>Vaccine Replacement &amp; Handling 9_2009</t>
  </si>
  <si>
    <t>12525</t>
  </si>
  <si>
    <t>Employment &amp; training "Work First' Program 6_2009</t>
  </si>
  <si>
    <t>12526</t>
  </si>
  <si>
    <t>Youth Department Safety Program 6_2009</t>
  </si>
  <si>
    <t>12527</t>
  </si>
  <si>
    <t>HIV Emerg Supp Relief 2_2010</t>
  </si>
  <si>
    <t>12528</t>
  </si>
  <si>
    <t>HOPWA Aids Housing 6_2009</t>
  </si>
  <si>
    <t>12529</t>
  </si>
  <si>
    <t>Healthy Start Initative 7_2009</t>
  </si>
  <si>
    <t>12530</t>
  </si>
  <si>
    <t>TB Prev &amp; Control 12_2009</t>
  </si>
  <si>
    <t>12531</t>
  </si>
  <si>
    <t>Women &amp; Children Expansion_Enhancement 9_2009</t>
  </si>
  <si>
    <t>12532</t>
  </si>
  <si>
    <t>Drug Free Community Support 9_2009</t>
  </si>
  <si>
    <t>12533</t>
  </si>
  <si>
    <t>Single Point of Entry (LTC) 08_09</t>
  </si>
  <si>
    <t>12534</t>
  </si>
  <si>
    <t>Outreach &amp; Assistance 08_09</t>
  </si>
  <si>
    <t>12535</t>
  </si>
  <si>
    <t>Victim Assistance 2008</t>
  </si>
  <si>
    <t>12536</t>
  </si>
  <si>
    <t>Preventing Auto Theft 2009</t>
  </si>
  <si>
    <t>12537</t>
  </si>
  <si>
    <t>12538</t>
  </si>
  <si>
    <t>Screen Door 2009</t>
  </si>
  <si>
    <t>12539</t>
  </si>
  <si>
    <t>Forensic Lab Fund 2008_2009</t>
  </si>
  <si>
    <t>12540</t>
  </si>
  <si>
    <t>2008 Forensic DNA Backlog Reduction Program</t>
  </si>
  <si>
    <t>12541</t>
  </si>
  <si>
    <t>G.R.E.A.T. 2009</t>
  </si>
  <si>
    <t>12542</t>
  </si>
  <si>
    <t>Encourage To Arrest 2008</t>
  </si>
  <si>
    <t>12543</t>
  </si>
  <si>
    <t>Youth Alcohol Reduction 2009</t>
  </si>
  <si>
    <t>12544</t>
  </si>
  <si>
    <t>Bulletproof Vest Program</t>
  </si>
  <si>
    <t>12545</t>
  </si>
  <si>
    <t>Comp Anti</t>
  </si>
  <si>
    <t>12546</t>
  </si>
  <si>
    <t>Drive Michigan Safely 2008</t>
  </si>
  <si>
    <t>12547</t>
  </si>
  <si>
    <t>JAG 2008</t>
  </si>
  <si>
    <t>12548</t>
  </si>
  <si>
    <t>2008 Paul Coverdell Forensic Science Improvement Program</t>
  </si>
  <si>
    <t>12549</t>
  </si>
  <si>
    <t>MCOLES_ENOTA 2008_2009</t>
  </si>
  <si>
    <t>12550</t>
  </si>
  <si>
    <t>2008_09 Minigrants Program Administration</t>
  </si>
  <si>
    <t>12551</t>
  </si>
  <si>
    <t>2008_09 Minigrants Program</t>
  </si>
  <si>
    <t>12553</t>
  </si>
  <si>
    <t>2008_09 National Arts</t>
  </si>
  <si>
    <t>12554</t>
  </si>
  <si>
    <t>2008_09 Dream While Achieving</t>
  </si>
  <si>
    <t>12555</t>
  </si>
  <si>
    <t>2008_09 S.A.F.E.T.Y</t>
  </si>
  <si>
    <t>12556</t>
  </si>
  <si>
    <t>2008_09 S.A.F.E.T.Y Local</t>
  </si>
  <si>
    <t>12557</t>
  </si>
  <si>
    <t>JOB#100818 Resurf. ETC Jefferson, Central</t>
  </si>
  <si>
    <t>12558</t>
  </si>
  <si>
    <t>JOB# 100821 Resurf. ETC Canfield, Cass ETC</t>
  </si>
  <si>
    <t>12559</t>
  </si>
  <si>
    <t>JOB# 100822 Resurfacing 24th St., Asbury Park ETC.</t>
  </si>
  <si>
    <t>12560</t>
  </si>
  <si>
    <t>Emerald Ash Borer Tree Planning 08</t>
  </si>
  <si>
    <t>12561</t>
  </si>
  <si>
    <t>Forensic Science Backlog &amp; Video Conferencing</t>
  </si>
  <si>
    <t>12562</t>
  </si>
  <si>
    <t>Solving Cold Cases with DNA Cold No More</t>
  </si>
  <si>
    <t>12564</t>
  </si>
  <si>
    <t>Community Policing Outreach 2008_2009</t>
  </si>
  <si>
    <t>12565</t>
  </si>
  <si>
    <t>Detroit Comprehensive Traffic Safety 2008</t>
  </si>
  <si>
    <t>12566</t>
  </si>
  <si>
    <t>Youth Citizens Academy 2008_2009</t>
  </si>
  <si>
    <t>12567</t>
  </si>
  <si>
    <t>Anti Gang Init: Proj Safe Neighborhoods 2008_2009 Eastern District</t>
  </si>
  <si>
    <t>12568</t>
  </si>
  <si>
    <t>Solving Cold Cases with DNA_Cold No More 2008_2009</t>
  </si>
  <si>
    <t>12569</t>
  </si>
  <si>
    <t>Detroit Residential Water Assistance Program (Water Affordability Program)</t>
  </si>
  <si>
    <t>12570</t>
  </si>
  <si>
    <t>Sears Site Clean</t>
  </si>
  <si>
    <t>12571</t>
  </si>
  <si>
    <t>Globe Building Site Clean</t>
  </si>
  <si>
    <t>12572</t>
  </si>
  <si>
    <t>Eastern Market Brownfield Assessment Project</t>
  </si>
  <si>
    <t>12573</t>
  </si>
  <si>
    <t>Wagner Peyser No Worker Left Behind_</t>
  </si>
  <si>
    <t>12574</t>
  </si>
  <si>
    <t>Non Dept GO Bond Series 2008 - Investment Earnings</t>
  </si>
  <si>
    <t>12576</t>
  </si>
  <si>
    <t>No Worker Left Behind Statewide</t>
  </si>
  <si>
    <t>12577</t>
  </si>
  <si>
    <t>Job# 83657</t>
  </si>
  <si>
    <t>12578</t>
  </si>
  <si>
    <t>Metropolitan Medical Response System (MMRS)</t>
  </si>
  <si>
    <t>12579</t>
  </si>
  <si>
    <t>2007 Anti Gang Init: Proj Safe Neighborhoods</t>
  </si>
  <si>
    <t>12580</t>
  </si>
  <si>
    <t>Domestic Violence Stalking Grants</t>
  </si>
  <si>
    <t>12581</t>
  </si>
  <si>
    <t>Parks Improvement _ Wayne County Round I</t>
  </si>
  <si>
    <t>12582</t>
  </si>
  <si>
    <t>Parks Improvement _ Wayne County Round 4 II</t>
  </si>
  <si>
    <t>12584</t>
  </si>
  <si>
    <t>Police Federal Forfeiture</t>
  </si>
  <si>
    <t>12586</t>
  </si>
  <si>
    <t>Michigan Prisoner Reentry Initiative</t>
  </si>
  <si>
    <t>12619</t>
  </si>
  <si>
    <t>2010 GO Bonds DIA Capital</t>
  </si>
  <si>
    <t>12620</t>
  </si>
  <si>
    <t>2010 GO Bonds Zoo Capital</t>
  </si>
  <si>
    <t>12622</t>
  </si>
  <si>
    <t>Non Dept GO Bonds - Eastern Market 07-08</t>
  </si>
  <si>
    <t>12635</t>
  </si>
  <si>
    <t>Southwest Detroit Weed and Seed Community</t>
  </si>
  <si>
    <t>12637</t>
  </si>
  <si>
    <t>HRD Woodward Garden Section 108</t>
  </si>
  <si>
    <t>12638</t>
  </si>
  <si>
    <t>Woodward Garden Section 108 Repymt</t>
  </si>
  <si>
    <t>12640</t>
  </si>
  <si>
    <t>DPW Job#86170 - Median Install Work Along Livernois</t>
  </si>
  <si>
    <t>12641</t>
  </si>
  <si>
    <t>Wal_Mart Safe Neighborhood Heros Grant</t>
  </si>
  <si>
    <t>12642</t>
  </si>
  <si>
    <t>Enhanced Accident Scene Investigation Training</t>
  </si>
  <si>
    <t>12643</t>
  </si>
  <si>
    <t>G.O. Bond Program Expense</t>
  </si>
  <si>
    <t>12659</t>
  </si>
  <si>
    <t>GO Bonds</t>
  </si>
  <si>
    <t>12666</t>
  </si>
  <si>
    <t>Raod Construction Apprenticeship Readiness (RCAR) Program</t>
  </si>
  <si>
    <t>12668</t>
  </si>
  <si>
    <t>FY 08 DHS Supportive Services</t>
  </si>
  <si>
    <t>12669</t>
  </si>
  <si>
    <t>FY 08 Jet Goodwill Pilot</t>
  </si>
  <si>
    <t>12670</t>
  </si>
  <si>
    <t>FY 08 WIA Statewide Goodwill</t>
  </si>
  <si>
    <t>12671</t>
  </si>
  <si>
    <t>Far East Side</t>
  </si>
  <si>
    <t>12673</t>
  </si>
  <si>
    <t>DPW Job#88469 - Woodward Streetscaping</t>
  </si>
  <si>
    <t>12674</t>
  </si>
  <si>
    <t>Detroit East Medical Control Authority Donations</t>
  </si>
  <si>
    <t>12677</t>
  </si>
  <si>
    <t>Police Too Many Guns (2mg)</t>
  </si>
  <si>
    <t>12679</t>
  </si>
  <si>
    <t>FY 07 UASI Grant</t>
  </si>
  <si>
    <t>12680</t>
  </si>
  <si>
    <t>OAG Auditing</t>
  </si>
  <si>
    <t>12683</t>
  </si>
  <si>
    <t>DPW Job#101317 - Median Constn. Work Along Livernois</t>
  </si>
  <si>
    <t>12684</t>
  </si>
  <si>
    <t>Job#102495</t>
  </si>
  <si>
    <t>12685</t>
  </si>
  <si>
    <t>Job#100417</t>
  </si>
  <si>
    <t>12693</t>
  </si>
  <si>
    <t>ARRA DCH BJA Dettoit State Byrne JAG Grant 2009 Police</t>
  </si>
  <si>
    <t>12694</t>
  </si>
  <si>
    <t>ARRA DCH BJA Detroit Technology Grant 2009 Police</t>
  </si>
  <si>
    <t>12695</t>
  </si>
  <si>
    <t>ARRA DOJ Cops Hiring 2009 Police</t>
  </si>
  <si>
    <t>12696</t>
  </si>
  <si>
    <t>Jet GF_GP No Worker Left Behind</t>
  </si>
  <si>
    <t>12697</t>
  </si>
  <si>
    <t>FY 08 JET TANF</t>
  </si>
  <si>
    <t>12698</t>
  </si>
  <si>
    <t>Pilot Recycling Program</t>
  </si>
  <si>
    <t>12700</t>
  </si>
  <si>
    <t>Tree Trimming &amp; Removal</t>
  </si>
  <si>
    <t>12701</t>
  </si>
  <si>
    <t>Recreation Northwest Activity Center</t>
  </si>
  <si>
    <t>12702</t>
  </si>
  <si>
    <t>DCDHS</t>
  </si>
  <si>
    <t>12704</t>
  </si>
  <si>
    <t>L.E.A.P. Program 10_09</t>
  </si>
  <si>
    <t>12705</t>
  </si>
  <si>
    <t>FY10 Adult Access to Education (AATE)</t>
  </si>
  <si>
    <t>12707</t>
  </si>
  <si>
    <t>DPW Scrap Tire Grant Appropriation</t>
  </si>
  <si>
    <t>12708</t>
  </si>
  <si>
    <t>HRD Catholic Social Services</t>
  </si>
  <si>
    <t>12709</t>
  </si>
  <si>
    <t>Children's Aid Society</t>
  </si>
  <si>
    <t>12710</t>
  </si>
  <si>
    <t>Community and Educational Services</t>
  </si>
  <si>
    <t>12711</t>
  </si>
  <si>
    <t>Core City Neighborhoods</t>
  </si>
  <si>
    <t>12712</t>
  </si>
  <si>
    <t>Dorothy Project, Inc.</t>
  </si>
  <si>
    <t>12713</t>
  </si>
  <si>
    <t>Greenwich Park Association</t>
  </si>
  <si>
    <t>12714</t>
  </si>
  <si>
    <t>Looking For My Sister</t>
  </si>
  <si>
    <t>12715</t>
  </si>
  <si>
    <t>Matrix</t>
  </si>
  <si>
    <t>12716</t>
  </si>
  <si>
    <t>Michigan Neighborhood Partnership</t>
  </si>
  <si>
    <t>12717</t>
  </si>
  <si>
    <t>Mt. Moriah CDC</t>
  </si>
  <si>
    <t>12718</t>
  </si>
  <si>
    <t>Serenity Services Legal Services</t>
  </si>
  <si>
    <t>12719</t>
  </si>
  <si>
    <t>HRD Society of St. Vincent de Paul</t>
  </si>
  <si>
    <t>12720</t>
  </si>
  <si>
    <t>United Block Club Council</t>
  </si>
  <si>
    <t>12721</t>
  </si>
  <si>
    <t>Virginia Park Henry Ford Hospital NPHC</t>
  </si>
  <si>
    <t>12722</t>
  </si>
  <si>
    <t>Westmoreland Road Block Club</t>
  </si>
  <si>
    <t>12723</t>
  </si>
  <si>
    <t>Youth Emergency Shelter Services</t>
  </si>
  <si>
    <t>12724</t>
  </si>
  <si>
    <t>Special Economic Development</t>
  </si>
  <si>
    <t>12726</t>
  </si>
  <si>
    <t>Job Program</t>
  </si>
  <si>
    <t>12728</t>
  </si>
  <si>
    <t>Home Repair</t>
  </si>
  <si>
    <t>12729</t>
  </si>
  <si>
    <t>JET TANF FY11</t>
  </si>
  <si>
    <t>12730</t>
  </si>
  <si>
    <t>Jet State GF_GP FY11</t>
  </si>
  <si>
    <t>12732</t>
  </si>
  <si>
    <t>Food Assistance FY11</t>
  </si>
  <si>
    <t>12733</t>
  </si>
  <si>
    <t>2006 Buffer Zone Protection Program</t>
  </si>
  <si>
    <t>12734</t>
  </si>
  <si>
    <t>Job#86173</t>
  </si>
  <si>
    <t>12735</t>
  </si>
  <si>
    <t>Job#80553</t>
  </si>
  <si>
    <t>12736</t>
  </si>
  <si>
    <t>Job#80552</t>
  </si>
  <si>
    <t>12737</t>
  </si>
  <si>
    <t>Job# 102596</t>
  </si>
  <si>
    <t>12739</t>
  </si>
  <si>
    <t>Workforce Dev Dept Summer Yth Employment</t>
  </si>
  <si>
    <t>12745</t>
  </si>
  <si>
    <t>WIA Statewide Career Advancement Account</t>
  </si>
  <si>
    <t>12746</t>
  </si>
  <si>
    <t>Summer Youth</t>
  </si>
  <si>
    <t>12747</t>
  </si>
  <si>
    <t>WIA Statewide Performance Incentive</t>
  </si>
  <si>
    <t>12748</t>
  </si>
  <si>
    <t>Job# 86129 Attenuator Installation Work</t>
  </si>
  <si>
    <t>12749</t>
  </si>
  <si>
    <t>Job# 102128 Bridge Attenuator</t>
  </si>
  <si>
    <t>12750</t>
  </si>
  <si>
    <t>Disability Program Navigator 09</t>
  </si>
  <si>
    <t>12752</t>
  </si>
  <si>
    <t>Bond Sale 2008 Series Refunding Issuance Costs</t>
  </si>
  <si>
    <t>12754</t>
  </si>
  <si>
    <t>Community Based Job Training</t>
  </si>
  <si>
    <t>12755</t>
  </si>
  <si>
    <t>DPW Job#100801 - Lower Woodward Streetscape</t>
  </si>
  <si>
    <t>12756</t>
  </si>
  <si>
    <t>Survey &amp; Thematic Nat'l Register Nomination DPS</t>
  </si>
  <si>
    <t>12757</t>
  </si>
  <si>
    <t>Parents of Newborns Lead Prevention</t>
  </si>
  <si>
    <t>12758</t>
  </si>
  <si>
    <t>WAT Public Affairs Group</t>
  </si>
  <si>
    <t>12759</t>
  </si>
  <si>
    <t>SEW Public Affairs Group</t>
  </si>
  <si>
    <t>12761</t>
  </si>
  <si>
    <t>CSBG Administration_12761</t>
  </si>
  <si>
    <t>12763</t>
  </si>
  <si>
    <t>ARRA MDLEG Employment Services MI NCRC DWDD Program</t>
  </si>
  <si>
    <t>12764</t>
  </si>
  <si>
    <t>Michigan Public Service Commission Fund Winter Warmer</t>
  </si>
  <si>
    <t>12765</t>
  </si>
  <si>
    <t>The Emergency Food Assistance Program</t>
  </si>
  <si>
    <t>12766</t>
  </si>
  <si>
    <t>MI PSC Fund</t>
  </si>
  <si>
    <t>12767</t>
  </si>
  <si>
    <t>Michigan Public Service Commission Funds MDHS</t>
  </si>
  <si>
    <t>12768</t>
  </si>
  <si>
    <t>Weatherization Doe_12768</t>
  </si>
  <si>
    <t>12769</t>
  </si>
  <si>
    <t>Weatherization LIHEAP_12769</t>
  </si>
  <si>
    <t>12771</t>
  </si>
  <si>
    <t>Package Meals_12771</t>
  </si>
  <si>
    <t>12772</t>
  </si>
  <si>
    <t>Head Start_12772</t>
  </si>
  <si>
    <t>12774</t>
  </si>
  <si>
    <t>Early Head Start_12774</t>
  </si>
  <si>
    <t>12775</t>
  </si>
  <si>
    <t>HS Training &amp; Technical Assistance</t>
  </si>
  <si>
    <t>12778</t>
  </si>
  <si>
    <t>MCAAA Managed Care_</t>
  </si>
  <si>
    <t>12782</t>
  </si>
  <si>
    <t>CSBG TPA_</t>
  </si>
  <si>
    <t>12784</t>
  </si>
  <si>
    <t>Jet FY10</t>
  </si>
  <si>
    <t>12785</t>
  </si>
  <si>
    <t>Jet State GF_GP FY10</t>
  </si>
  <si>
    <t>12787</t>
  </si>
  <si>
    <t>Food Stamp Only FY10</t>
  </si>
  <si>
    <t>12788</t>
  </si>
  <si>
    <t>Food Stamp Only SS FY10</t>
  </si>
  <si>
    <t>12789</t>
  </si>
  <si>
    <t>Promoting Responsible Fatherhood FY10</t>
  </si>
  <si>
    <t>12790</t>
  </si>
  <si>
    <t>Employment Service FY10</t>
  </si>
  <si>
    <t>12792</t>
  </si>
  <si>
    <t>Trade FY10</t>
  </si>
  <si>
    <t>12793</t>
  </si>
  <si>
    <t>WIA One Stop Operation GF_GP FY10</t>
  </si>
  <si>
    <t>12794</t>
  </si>
  <si>
    <t>WIA Statewide Capacity Building FY10</t>
  </si>
  <si>
    <t>12795</t>
  </si>
  <si>
    <t>WIA Adult FY10</t>
  </si>
  <si>
    <t>12796</t>
  </si>
  <si>
    <t>WIA Dislocated Worker FY10</t>
  </si>
  <si>
    <t>12797</t>
  </si>
  <si>
    <t>WIA Incumbent Worker FY10</t>
  </si>
  <si>
    <t>12798</t>
  </si>
  <si>
    <t>WIA Disability Program Navigator FY10</t>
  </si>
  <si>
    <t>12799</t>
  </si>
  <si>
    <t>WIA Youth FY10</t>
  </si>
  <si>
    <t>12801</t>
  </si>
  <si>
    <t>WIA Administration FY10</t>
  </si>
  <si>
    <t>12805</t>
  </si>
  <si>
    <t>DPW Job#103464 Asphalt Paving Work</t>
  </si>
  <si>
    <t>12806</t>
  </si>
  <si>
    <t>2009_10 Minigrants Program Administration</t>
  </si>
  <si>
    <t>12808</t>
  </si>
  <si>
    <t>2009_10 Minigrants Program</t>
  </si>
  <si>
    <t>12809</t>
  </si>
  <si>
    <t>2009_10 Dream While Achieving</t>
  </si>
  <si>
    <t>12814</t>
  </si>
  <si>
    <t>Sub Abuse Coord Agency 9_2010</t>
  </si>
  <si>
    <t>12815</t>
  </si>
  <si>
    <t>Medicaid Substance Abuse 9_2010</t>
  </si>
  <si>
    <t>12816</t>
  </si>
  <si>
    <t>WIC Supplemental Food 9_2010</t>
  </si>
  <si>
    <t>12817</t>
  </si>
  <si>
    <t>Summer Food Service 9_2010</t>
  </si>
  <si>
    <t>12818</t>
  </si>
  <si>
    <t>After School Food Service 9_2010</t>
  </si>
  <si>
    <t>12819</t>
  </si>
  <si>
    <t>Dieretic Intern Service 9_2010</t>
  </si>
  <si>
    <t>12820</t>
  </si>
  <si>
    <t>Childhood Lead Prev _ CDC 6_2010</t>
  </si>
  <si>
    <t>12821</t>
  </si>
  <si>
    <t>Childhood Lead (MDCH) 9_2010</t>
  </si>
  <si>
    <t>12822</t>
  </si>
  <si>
    <t>Adol Hlth Alter Models 9_2010</t>
  </si>
  <si>
    <t>12823</t>
  </si>
  <si>
    <t>Adol Hlth Teen Hlth Ctrs 9_2010</t>
  </si>
  <si>
    <t>12824</t>
  </si>
  <si>
    <t>H1N1_Phase I &amp; II 9_2010</t>
  </si>
  <si>
    <t>12825</t>
  </si>
  <si>
    <t>Aids_HIV Family Service 9_2010</t>
  </si>
  <si>
    <t>12826</t>
  </si>
  <si>
    <t>Aids_HIV Prev &amp; Planning 9_2010</t>
  </si>
  <si>
    <t>12827</t>
  </si>
  <si>
    <t>Aids_HIV Rapid Testing 9_2010</t>
  </si>
  <si>
    <t>12828</t>
  </si>
  <si>
    <t>Bio_Terrorism Emerg Prep 9_2010</t>
  </si>
  <si>
    <t>12829</t>
  </si>
  <si>
    <t>Bio_Terrorism Laboratory 9_2010</t>
  </si>
  <si>
    <t>12830</t>
  </si>
  <si>
    <t>Children's Trust Fund 9_2010</t>
  </si>
  <si>
    <t>12831</t>
  </si>
  <si>
    <t>Cities Readiness Initiative 9_2010</t>
  </si>
  <si>
    <t>12832</t>
  </si>
  <si>
    <t>CSHCS Outreach &amp; Advocacy 9_2010</t>
  </si>
  <si>
    <t>12833</t>
  </si>
  <si>
    <t>Early Warning Infectious Disease 9_2010</t>
  </si>
  <si>
    <t>12834</t>
  </si>
  <si>
    <t>Family Planning 9_2010</t>
  </si>
  <si>
    <t>12835</t>
  </si>
  <si>
    <t>Generations With Promise 9_2010</t>
  </si>
  <si>
    <t>12836</t>
  </si>
  <si>
    <t>Immunization Action Plan 9_2010</t>
  </si>
  <si>
    <t>12837</t>
  </si>
  <si>
    <t>Immunization Reaching More 9_2010</t>
  </si>
  <si>
    <t>12838</t>
  </si>
  <si>
    <t>Laboratory Services 9_2010</t>
  </si>
  <si>
    <t>12839</t>
  </si>
  <si>
    <t>Local Maternal &amp; Children BG 9_2010</t>
  </si>
  <si>
    <t>12840</t>
  </si>
  <si>
    <t>Local Tobacco Reduction 9_2010</t>
  </si>
  <si>
    <t>12841</t>
  </si>
  <si>
    <t>Minority Health 9_2010</t>
  </si>
  <si>
    <t>12842</t>
  </si>
  <si>
    <t>H1N1 Phase III 9_2010</t>
  </si>
  <si>
    <t>12843</t>
  </si>
  <si>
    <t>Oral Health Varnish Program 9_2010</t>
  </si>
  <si>
    <t>12844</t>
  </si>
  <si>
    <t>Oral Health Sealant Program 9_2010</t>
  </si>
  <si>
    <t>12845</t>
  </si>
  <si>
    <t>STd Control 9_2010</t>
  </si>
  <si>
    <t>12846</t>
  </si>
  <si>
    <t>Vaccine Replacement &amp; Handling 9_2010</t>
  </si>
  <si>
    <t>12847</t>
  </si>
  <si>
    <t>Employment &amp; Training "Work First" Program 6_2010</t>
  </si>
  <si>
    <t>12848</t>
  </si>
  <si>
    <t>Youth Department Safety Program 6_2010</t>
  </si>
  <si>
    <t>12849</t>
  </si>
  <si>
    <t>HIV Emerg Supp Relief 2_2011</t>
  </si>
  <si>
    <t>12850</t>
  </si>
  <si>
    <t>HOPWA Aids Housing 6_2010</t>
  </si>
  <si>
    <t>12851</t>
  </si>
  <si>
    <t>Healthy start Initiative 7_2010</t>
  </si>
  <si>
    <t>12852</t>
  </si>
  <si>
    <t>TB Prev &amp; Control 12_2010</t>
  </si>
  <si>
    <t>12853</t>
  </si>
  <si>
    <t>Women &amp; Children Expansion_Enhancement 9_2010</t>
  </si>
  <si>
    <t>12854</t>
  </si>
  <si>
    <t>Detroit Re_Entry Initiative 9_2010</t>
  </si>
  <si>
    <t>12855</t>
  </si>
  <si>
    <t>Safe &amp; Drug Free Schools 6_2010</t>
  </si>
  <si>
    <t>12856</t>
  </si>
  <si>
    <t>Fire State of Mi Auto Theft Prevention Authority</t>
  </si>
  <si>
    <t>12857</t>
  </si>
  <si>
    <t>Treasury Cash Management Project</t>
  </si>
  <si>
    <t>12858</t>
  </si>
  <si>
    <t>Detroit Police Missing Persons Project</t>
  </si>
  <si>
    <t>12859</t>
  </si>
  <si>
    <t>2008_09 Dream While Achieving DWDD</t>
  </si>
  <si>
    <t>12860</t>
  </si>
  <si>
    <t>Caraco</t>
  </si>
  <si>
    <t>12861</t>
  </si>
  <si>
    <t>2007 Michigan Citizen Corps Program</t>
  </si>
  <si>
    <t>12862</t>
  </si>
  <si>
    <t>Victim Assistance 2009</t>
  </si>
  <si>
    <t>12863</t>
  </si>
  <si>
    <t>Police Preventing Auto Theft 2010</t>
  </si>
  <si>
    <t>12864</t>
  </si>
  <si>
    <t>Western Wayne 2010</t>
  </si>
  <si>
    <t>12865</t>
  </si>
  <si>
    <t>Screen Door 2010</t>
  </si>
  <si>
    <t>12866</t>
  </si>
  <si>
    <t>G.R.E.A.T. 2010</t>
  </si>
  <si>
    <t>12867</t>
  </si>
  <si>
    <t>Safe Communities: Underage Drinking Grant 2010</t>
  </si>
  <si>
    <t>12868</t>
  </si>
  <si>
    <t>Bulletproof Vest Program 2010</t>
  </si>
  <si>
    <t>12869</t>
  </si>
  <si>
    <t>Anti Gang Init: PSN NW District 2009_2010</t>
  </si>
  <si>
    <t>12870</t>
  </si>
  <si>
    <t>Anti Gang Init: PSN Eastern District 2009_2010</t>
  </si>
  <si>
    <t>12871</t>
  </si>
  <si>
    <t>Safe Communities Grant DPD 2009</t>
  </si>
  <si>
    <t>12872</t>
  </si>
  <si>
    <t>Police JAG 2009-2010</t>
  </si>
  <si>
    <t>12874</t>
  </si>
  <si>
    <t>FY09 Jet Tanf Plus Community Outreach</t>
  </si>
  <si>
    <t>12875</t>
  </si>
  <si>
    <t>Outreach and Assistance 2009</t>
  </si>
  <si>
    <t>12876</t>
  </si>
  <si>
    <t>Long Term Care Single Point of Entry 2009</t>
  </si>
  <si>
    <t>12878</t>
  </si>
  <si>
    <t>Community Policing Outreach 2009_2010</t>
  </si>
  <si>
    <t>12879</t>
  </si>
  <si>
    <t>Youth Citizens Academy 2009_2010</t>
  </si>
  <si>
    <t>12880</t>
  </si>
  <si>
    <t>Detroit Comprehensive Traffic Safety 2009</t>
  </si>
  <si>
    <t>12881</t>
  </si>
  <si>
    <t>Drug Violence Enforcement Project 2009_2010</t>
  </si>
  <si>
    <t>12882</t>
  </si>
  <si>
    <t>SW Detroit Business Assoc _ LISC 2009_10</t>
  </si>
  <si>
    <t>12883</t>
  </si>
  <si>
    <t>Enhanced Accident Scene Inv Trng 2009_2010</t>
  </si>
  <si>
    <t>12884</t>
  </si>
  <si>
    <t>Focus State_City Pedestrian Safety Efforts 2009_10</t>
  </si>
  <si>
    <t>12889</t>
  </si>
  <si>
    <t>FY 09 Jet TANF Plus Program Campus Centered</t>
  </si>
  <si>
    <t>12890</t>
  </si>
  <si>
    <t>Recreation Butzel Playfield Renovation 2008-10</t>
  </si>
  <si>
    <t>12896</t>
  </si>
  <si>
    <t>ARRA BJA JAG Vehicle Enchancements 2009 Police</t>
  </si>
  <si>
    <t>12906</t>
  </si>
  <si>
    <t>Job#80634 Guardrail Pavement Marking</t>
  </si>
  <si>
    <t>12910</t>
  </si>
  <si>
    <t>Wagner Peyser No Worker Left Behind</t>
  </si>
  <si>
    <t>12911</t>
  </si>
  <si>
    <t>2008_09 Flag Football Expansion Program</t>
  </si>
  <si>
    <t>12912</t>
  </si>
  <si>
    <t>2006 Urban Area Security Initiative Grant</t>
  </si>
  <si>
    <t>12913</t>
  </si>
  <si>
    <t>2007 Metropolitan Medical Response System Grant</t>
  </si>
  <si>
    <t>12914</t>
  </si>
  <si>
    <t>No Worker Left Behind Chrysler</t>
  </si>
  <si>
    <t>12915</t>
  </si>
  <si>
    <t>Recreation Block Grant 2011</t>
  </si>
  <si>
    <t>12916</t>
  </si>
  <si>
    <t>FY09 WIA Workfirst Support</t>
  </si>
  <si>
    <t>12917</t>
  </si>
  <si>
    <t>WIA National Emergency Grant Auto</t>
  </si>
  <si>
    <t>12923</t>
  </si>
  <si>
    <t>WIA Rapid Response Program FY 09</t>
  </si>
  <si>
    <t>12924</t>
  </si>
  <si>
    <t>Safe Routes to School Grant</t>
  </si>
  <si>
    <t>12925</t>
  </si>
  <si>
    <t>2009 Nat'l Crime Victom's Rights Week Community Awareness Project</t>
  </si>
  <si>
    <t>12926</t>
  </si>
  <si>
    <t>Mid</t>
  </si>
  <si>
    <t>12927</t>
  </si>
  <si>
    <t>Youth Mentoring Program FY 09</t>
  </si>
  <si>
    <t>12928</t>
  </si>
  <si>
    <t>Bridge To Success Program FY 09</t>
  </si>
  <si>
    <t>12929</t>
  </si>
  <si>
    <t>Det MI Prof For Parolees Tech Parole Violators, Etc., Program FY09</t>
  </si>
  <si>
    <t>12931</t>
  </si>
  <si>
    <t>ARRA DOE</t>
  </si>
  <si>
    <t>12932</t>
  </si>
  <si>
    <t>Job# 100782 Traffic Signal &amp; Interconnection Work</t>
  </si>
  <si>
    <t>12933</t>
  </si>
  <si>
    <t>Job#86343 Ridge Rd Over Rough River</t>
  </si>
  <si>
    <t>12934</t>
  </si>
  <si>
    <t>NSP Acquisition</t>
  </si>
  <si>
    <t>12935</t>
  </si>
  <si>
    <t>HRD NSP Administration</t>
  </si>
  <si>
    <t>12936</t>
  </si>
  <si>
    <t>HRD NSP Demolition</t>
  </si>
  <si>
    <t>12937</t>
  </si>
  <si>
    <t>NSP New Construction</t>
  </si>
  <si>
    <t>12938</t>
  </si>
  <si>
    <t>NSP Public Improvements_</t>
  </si>
  <si>
    <t>12939</t>
  </si>
  <si>
    <t>HRD NSP Rehabilitation</t>
  </si>
  <si>
    <t>12940</t>
  </si>
  <si>
    <t>Mayor's Spring Cleaning Initiative</t>
  </si>
  <si>
    <t>12942</t>
  </si>
  <si>
    <t>Food Stamp Nutrition Education Program 9_2009</t>
  </si>
  <si>
    <t>12943</t>
  </si>
  <si>
    <t>DPW Environmental Inspection Division</t>
  </si>
  <si>
    <t>12944</t>
  </si>
  <si>
    <t>HRD NSP Disposition</t>
  </si>
  <si>
    <t>12945</t>
  </si>
  <si>
    <t>HRD Unassigned Projects</t>
  </si>
  <si>
    <t>12946</t>
  </si>
  <si>
    <t>Palm Live Scan Grant</t>
  </si>
  <si>
    <t>12947</t>
  </si>
  <si>
    <t>Correct Course Diversion Program</t>
  </si>
  <si>
    <t>12948</t>
  </si>
  <si>
    <t>2008 Operation Stonegarden Grant</t>
  </si>
  <si>
    <t>12949</t>
  </si>
  <si>
    <t>Non Dept POC Swap Hedge Payment 2009</t>
  </si>
  <si>
    <t>12953</t>
  </si>
  <si>
    <t>ARRA MDLEG WIA Adult Training</t>
  </si>
  <si>
    <t>12954</t>
  </si>
  <si>
    <t>ARRA MDLEG WIA Dislocated Worker</t>
  </si>
  <si>
    <t>12956</t>
  </si>
  <si>
    <t>ARRA MDLEG WIA Administration</t>
  </si>
  <si>
    <t>12957</t>
  </si>
  <si>
    <t>WIA Youth ARRA</t>
  </si>
  <si>
    <t>12958</t>
  </si>
  <si>
    <t>Countrywide Settlement</t>
  </si>
  <si>
    <t>12959</t>
  </si>
  <si>
    <t>ARRA DHHS Headstart_Early Headstart COLA IQ Human Services</t>
  </si>
  <si>
    <t>12960</t>
  </si>
  <si>
    <t>ARRA DHHS CSBG Community Service Block Grant Human Services</t>
  </si>
  <si>
    <t>12961</t>
  </si>
  <si>
    <t>FY09 MDHS Supportive Services</t>
  </si>
  <si>
    <t>12962</t>
  </si>
  <si>
    <t>ARRA HUD HPRP Administration PDD</t>
  </si>
  <si>
    <t>12963</t>
  </si>
  <si>
    <t>Non GO Bonds Debt Service Activities</t>
  </si>
  <si>
    <t>12964</t>
  </si>
  <si>
    <t>ARRA USDOT FTA Department of Transportation</t>
  </si>
  <si>
    <t>12965</t>
  </si>
  <si>
    <t>DOHS Urban Area Security Initiative (FY09-10)</t>
  </si>
  <si>
    <t>12966</t>
  </si>
  <si>
    <t>WIA Rapid Response DPS Program FY09</t>
  </si>
  <si>
    <t>12967</t>
  </si>
  <si>
    <t>Sub Abuse Coordin Agency 9_2011</t>
  </si>
  <si>
    <t>12968</t>
  </si>
  <si>
    <t>Medicaid Substance Abuse 9_2011</t>
  </si>
  <si>
    <t>12969</t>
  </si>
  <si>
    <t>Helping Hands 9_2011</t>
  </si>
  <si>
    <t>12970</t>
  </si>
  <si>
    <t>WIC Supplemental Food 9_2011</t>
  </si>
  <si>
    <t>12971</t>
  </si>
  <si>
    <t>DHWP Summer Food Service 9/2011</t>
  </si>
  <si>
    <t>12972</t>
  </si>
  <si>
    <t>After School Food Service 9_2011</t>
  </si>
  <si>
    <t>12973</t>
  </si>
  <si>
    <t>Food Stamp Nutrition Education 9_2011</t>
  </si>
  <si>
    <t>12974</t>
  </si>
  <si>
    <t>Dietetic Intern Service 2011</t>
  </si>
  <si>
    <t>12975</t>
  </si>
  <si>
    <t>Childhood Lead Prev_CDC 6_2011</t>
  </si>
  <si>
    <t>12976</t>
  </si>
  <si>
    <t>Bio_Terrorism Emerg Prep 9_2011</t>
  </si>
  <si>
    <t>12977</t>
  </si>
  <si>
    <t>Bio_Terrorism Laboratory 9_2011</t>
  </si>
  <si>
    <t>12978</t>
  </si>
  <si>
    <t>Laboratory Svcs _ STD 9_2011</t>
  </si>
  <si>
    <t>12979</t>
  </si>
  <si>
    <t>Laboratory Svcs _ EPI AIDS 9_2011</t>
  </si>
  <si>
    <t>12980</t>
  </si>
  <si>
    <t>Immunication Reaching More Children &amp; Adults 9_2011</t>
  </si>
  <si>
    <t>12981</t>
  </si>
  <si>
    <t>HIV_AIDS Maternal Care 9_2011</t>
  </si>
  <si>
    <t>12982</t>
  </si>
  <si>
    <t>HIV_ADIS Prevention 9_2011</t>
  </si>
  <si>
    <t>12983</t>
  </si>
  <si>
    <t>HIV_AIDS Rapid Testing 9_2011</t>
  </si>
  <si>
    <t>12984</t>
  </si>
  <si>
    <t>Bio_Terrorism Emerg Prep 9_2011_</t>
  </si>
  <si>
    <t>12985</t>
  </si>
  <si>
    <t>Bio_Terrorism Laboratory 9_2011_12985</t>
  </si>
  <si>
    <t>12986</t>
  </si>
  <si>
    <t>Building Healthy Communities 9_2011</t>
  </si>
  <si>
    <t>12987</t>
  </si>
  <si>
    <t>Children's Trust Fund 9_2011</t>
  </si>
  <si>
    <t>12988</t>
  </si>
  <si>
    <t>Cities Readiness Inititives 9_2011</t>
  </si>
  <si>
    <t>12989</t>
  </si>
  <si>
    <t>CSHCS Outreach &amp; Advocacy 9_2011</t>
  </si>
  <si>
    <t>12990</t>
  </si>
  <si>
    <t>Early Warning Infectious Disease 9_2011</t>
  </si>
  <si>
    <t>12991</t>
  </si>
  <si>
    <t>Family Planning 9_2011</t>
  </si>
  <si>
    <t>12992</t>
  </si>
  <si>
    <t>Generations with Promise 9_2011</t>
  </si>
  <si>
    <t>12993</t>
  </si>
  <si>
    <t>Freedom Institute for Economic Social Justice and Political Empowerment</t>
  </si>
  <si>
    <t>12994</t>
  </si>
  <si>
    <t>Immunizations Action Plan 9_2011</t>
  </si>
  <si>
    <t>12995</t>
  </si>
  <si>
    <t>Infant Mortality Coalition Support 9_2011</t>
  </si>
  <si>
    <t>12996</t>
  </si>
  <si>
    <t>DHWP Laboratory Svcs - STD 9/2011</t>
  </si>
  <si>
    <t>12997</t>
  </si>
  <si>
    <t>Laboratory Svcs _ EPI AIDS 9_2011_</t>
  </si>
  <si>
    <t>12998</t>
  </si>
  <si>
    <t>HRD Greater Detroit Agency for the Blind</t>
  </si>
  <si>
    <t>12999</t>
  </si>
  <si>
    <t>Local Maternal &amp; Children BG 9_2011</t>
  </si>
  <si>
    <t>13000</t>
  </si>
  <si>
    <t>Green Meadows Outreach Ministries</t>
  </si>
  <si>
    <t>13001</t>
  </si>
  <si>
    <t>Greenbrier Community Council</t>
  </si>
  <si>
    <t>13002</t>
  </si>
  <si>
    <t>Local Tobacco Reduction 9_2011</t>
  </si>
  <si>
    <t>13003</t>
  </si>
  <si>
    <t>HIV Surveilange Support 9_2011</t>
  </si>
  <si>
    <t>13004</t>
  </si>
  <si>
    <t>Oral Health Sealant Program 2_2011</t>
  </si>
  <si>
    <t>13006</t>
  </si>
  <si>
    <t>Pandemic Flu 9_2011</t>
  </si>
  <si>
    <t>13007</t>
  </si>
  <si>
    <t>STD Control 9_2011</t>
  </si>
  <si>
    <t>13008</t>
  </si>
  <si>
    <t>Vaccine Replacement &amp; Handling 9_2011</t>
  </si>
  <si>
    <t>13009</t>
  </si>
  <si>
    <t>Vision and hearing MDCH 9_2011</t>
  </si>
  <si>
    <t>13010</t>
  </si>
  <si>
    <t>Wisewoman 9_2011</t>
  </si>
  <si>
    <t>13011</t>
  </si>
  <si>
    <t>DWDD WIA Youth Services 6_2011</t>
  </si>
  <si>
    <t>13012</t>
  </si>
  <si>
    <t>SAFETY Program 6_2011</t>
  </si>
  <si>
    <t>13013</t>
  </si>
  <si>
    <t>HIV Emerg Supp Relief 2_2012</t>
  </si>
  <si>
    <t>13014</t>
  </si>
  <si>
    <t>HRD Matrix The Center Green</t>
  </si>
  <si>
    <t>13015</t>
  </si>
  <si>
    <t>Healthy Start Initiative 5_2011</t>
  </si>
  <si>
    <t>13016</t>
  </si>
  <si>
    <t>TB Prev &amp; Control 12_2011</t>
  </si>
  <si>
    <t>13017</t>
  </si>
  <si>
    <t>Women &amp; Children Expansion_Enhancement 9_2011</t>
  </si>
  <si>
    <t>13018</t>
  </si>
  <si>
    <t>Detroit Re_entry Initiative 9_2011</t>
  </si>
  <si>
    <t>13019</t>
  </si>
  <si>
    <t>Safe and Drug Free Schools 6_2011</t>
  </si>
  <si>
    <t>13020</t>
  </si>
  <si>
    <t>HOWPA Aids Housing 6_2011</t>
  </si>
  <si>
    <t>13021</t>
  </si>
  <si>
    <t>Northwest Youth Organization</t>
  </si>
  <si>
    <t>13024</t>
  </si>
  <si>
    <t>Department of Justice _ Technology Program Grant_</t>
  </si>
  <si>
    <t>13025</t>
  </si>
  <si>
    <t>Department of Justice _ Technology Program Grant</t>
  </si>
  <si>
    <t>13026</t>
  </si>
  <si>
    <t>Presbyterian Villages of Michigan</t>
  </si>
  <si>
    <t>13027</t>
  </si>
  <si>
    <t>PW Community Development Nonprofit Housing Corporation</t>
  </si>
  <si>
    <t>13029</t>
  </si>
  <si>
    <t>Food Assistance SS FY11</t>
  </si>
  <si>
    <t>13030</t>
  </si>
  <si>
    <t>Promoting Responsible Fatherhood FY11</t>
  </si>
  <si>
    <t>13033</t>
  </si>
  <si>
    <t>Trade FY11</t>
  </si>
  <si>
    <t>13034</t>
  </si>
  <si>
    <t>WIA Service Center Operations FY11</t>
  </si>
  <si>
    <t>13035</t>
  </si>
  <si>
    <t>WIA Statewide Capacity Building FY11</t>
  </si>
  <si>
    <t>13036</t>
  </si>
  <si>
    <t>WIA Adult FY11</t>
  </si>
  <si>
    <t>13037</t>
  </si>
  <si>
    <t>WIA Dislocated Worker FY11</t>
  </si>
  <si>
    <t>13038</t>
  </si>
  <si>
    <t>WIA Incumbent Worker FY11</t>
  </si>
  <si>
    <t>13039</t>
  </si>
  <si>
    <t>WIA Disability Program Navigator FY11</t>
  </si>
  <si>
    <t>13040</t>
  </si>
  <si>
    <t>WIA Youth FY11</t>
  </si>
  <si>
    <t>13041</t>
  </si>
  <si>
    <t>HRD West Grand Boulevard Collaborative</t>
  </si>
  <si>
    <t>13043</t>
  </si>
  <si>
    <t>Word of Truth Community Hosuing Association</t>
  </si>
  <si>
    <t>13044</t>
  </si>
  <si>
    <t>WIA Administration FY11</t>
  </si>
  <si>
    <t>13045</t>
  </si>
  <si>
    <t>Detroit Parent Network</t>
  </si>
  <si>
    <t>13047</t>
  </si>
  <si>
    <t>NWLB WIA Statewide Activities FY11</t>
  </si>
  <si>
    <t>13048</t>
  </si>
  <si>
    <t>ARRA MDLEG ECAR Wagner Peyser DWDD</t>
  </si>
  <si>
    <t>13049</t>
  </si>
  <si>
    <t>ARRA MDLEG ECAR WIA Statewide DWDD</t>
  </si>
  <si>
    <t>13053</t>
  </si>
  <si>
    <t>Senior Advocacy</t>
  </si>
  <si>
    <t>13055</t>
  </si>
  <si>
    <t>ARRA HUD CDBG</t>
  </si>
  <si>
    <t>13059</t>
  </si>
  <si>
    <t>2009 National Arts Program Operations</t>
  </si>
  <si>
    <t>13060</t>
  </si>
  <si>
    <t>Road Construction Apprecticeship Readiness</t>
  </si>
  <si>
    <t>13061</t>
  </si>
  <si>
    <t>PLD Renewable and Clean Energy</t>
  </si>
  <si>
    <t>13062</t>
  </si>
  <si>
    <t>Police Secret Service UCV</t>
  </si>
  <si>
    <t>13064</t>
  </si>
  <si>
    <t>Dreaming While Achieving DHWP 09</t>
  </si>
  <si>
    <t>13065</t>
  </si>
  <si>
    <t>S.A.F.E.T.Y DHWP 4_10</t>
  </si>
  <si>
    <t>13066</t>
  </si>
  <si>
    <t>S.A.F.E.T.Y Local DHWP 4_10</t>
  </si>
  <si>
    <t>13067</t>
  </si>
  <si>
    <t>Job # 105072 Countdown Pedestrian Signal Work</t>
  </si>
  <si>
    <t>13068</t>
  </si>
  <si>
    <t>Job # 106091 Pavement Marking Lane Lines</t>
  </si>
  <si>
    <t>13069</t>
  </si>
  <si>
    <t>Job # 103483 Traffic Signal Interconnection Work</t>
  </si>
  <si>
    <t>13070</t>
  </si>
  <si>
    <t>Job # 106089 Intersection Pavement Marking</t>
  </si>
  <si>
    <t>13071</t>
  </si>
  <si>
    <t>Police Narcotics Forfeiture UCV</t>
  </si>
  <si>
    <t>13073</t>
  </si>
  <si>
    <t>WIA Statewide Activities MI</t>
  </si>
  <si>
    <t>13074</t>
  </si>
  <si>
    <t>Job # 104602</t>
  </si>
  <si>
    <t>13075</t>
  </si>
  <si>
    <t>DPW Job #105541 - ADA Ramps at 102 Intersections</t>
  </si>
  <si>
    <t>13076</t>
  </si>
  <si>
    <t>Job # 105542</t>
  </si>
  <si>
    <t>13077</t>
  </si>
  <si>
    <t>DPW Job #105546 - ADA Ramps at 114 Intersections</t>
  </si>
  <si>
    <t>13079</t>
  </si>
  <si>
    <t>FY10 Welfare to Opportunity Thru Individual Development</t>
  </si>
  <si>
    <t>13080</t>
  </si>
  <si>
    <t>CSBG Administration</t>
  </si>
  <si>
    <t>13081</t>
  </si>
  <si>
    <t>MPSC_MCAAA Winter Warmer_13081</t>
  </si>
  <si>
    <t>13083</t>
  </si>
  <si>
    <t>MPSC_MCAAA WX ED</t>
  </si>
  <si>
    <t>13085</t>
  </si>
  <si>
    <t>Weatherization Doe_13085</t>
  </si>
  <si>
    <t>13086</t>
  </si>
  <si>
    <t>Weatherization LIHEAP_13086</t>
  </si>
  <si>
    <t>13088</t>
  </si>
  <si>
    <t>Package Meals</t>
  </si>
  <si>
    <t>13089</t>
  </si>
  <si>
    <t>13091</t>
  </si>
  <si>
    <t>Early Head Start</t>
  </si>
  <si>
    <t>13092</t>
  </si>
  <si>
    <t>HS Training Technical Asst</t>
  </si>
  <si>
    <t>13095</t>
  </si>
  <si>
    <t>MCAAA Managed Care</t>
  </si>
  <si>
    <t>13098</t>
  </si>
  <si>
    <t>CSBG TPA</t>
  </si>
  <si>
    <t>13099</t>
  </si>
  <si>
    <t>MPSC WX Client Ed</t>
  </si>
  <si>
    <t>13101</t>
  </si>
  <si>
    <t>GSD Security Improvements</t>
  </si>
  <si>
    <t>13102</t>
  </si>
  <si>
    <t>Police We're Here and We Care Program</t>
  </si>
  <si>
    <t>13103</t>
  </si>
  <si>
    <t>Police Victim Assistance 2010-2011</t>
  </si>
  <si>
    <t>13104</t>
  </si>
  <si>
    <t>Police Preventing Auto Theft 2011</t>
  </si>
  <si>
    <t>13105</t>
  </si>
  <si>
    <t>Western Wayne 2011</t>
  </si>
  <si>
    <t>13106</t>
  </si>
  <si>
    <t>Police Screen Door 2011</t>
  </si>
  <si>
    <t>13107</t>
  </si>
  <si>
    <t>G.R.E.A.T. 2011</t>
  </si>
  <si>
    <t>13108</t>
  </si>
  <si>
    <t>Safe Communities Grant</t>
  </si>
  <si>
    <t>13109</t>
  </si>
  <si>
    <t>Safe Comm: Underage Drinking Grant 2011</t>
  </si>
  <si>
    <t>13110</t>
  </si>
  <si>
    <t>Bulletproof Vest Program 2011</t>
  </si>
  <si>
    <t>13111</t>
  </si>
  <si>
    <t>Southwest Detroit Weed &amp; Seed Yr3</t>
  </si>
  <si>
    <t>13112</t>
  </si>
  <si>
    <t>JAG 2010</t>
  </si>
  <si>
    <t>13113</t>
  </si>
  <si>
    <t>Police Detroit Comprehensive Traffic Safety 2010-2011</t>
  </si>
  <si>
    <t>13114</t>
  </si>
  <si>
    <t>Job #107116 Resurf of Streets Meyers Road</t>
  </si>
  <si>
    <t>13115</t>
  </si>
  <si>
    <t>Resurf of Streets East of Congress Street</t>
  </si>
  <si>
    <t>13116</t>
  </si>
  <si>
    <t>Resurf Streets Seven Mile Road</t>
  </si>
  <si>
    <t>13118</t>
  </si>
  <si>
    <t>2010-11 Minigrants Program Administration</t>
  </si>
  <si>
    <t>13120</t>
  </si>
  <si>
    <t>2011 National Arts Program Awards</t>
  </si>
  <si>
    <t>13123</t>
  </si>
  <si>
    <t>Outreach &amp; Assistance 2010</t>
  </si>
  <si>
    <t>Non Dept Media Services &amp; Communications</t>
  </si>
  <si>
    <t>13126</t>
  </si>
  <si>
    <t>East Side Action Team 2010</t>
  </si>
  <si>
    <t>13127</t>
  </si>
  <si>
    <t>TEFAP 2010</t>
  </si>
  <si>
    <t>13129</t>
  </si>
  <si>
    <t>Weatherization DOE</t>
  </si>
  <si>
    <t>13130</t>
  </si>
  <si>
    <t>Energy &amp; Optimization 2010</t>
  </si>
  <si>
    <t>13131</t>
  </si>
  <si>
    <t>Head Start USDA 2010</t>
  </si>
  <si>
    <t>13132</t>
  </si>
  <si>
    <t>GSD ARRA DOE EECBG GSD DBA Energy Efficiency</t>
  </si>
  <si>
    <t>13133</t>
  </si>
  <si>
    <t>Michigan Energy Office</t>
  </si>
  <si>
    <t>13134</t>
  </si>
  <si>
    <t>Scour Countermeasure Installation Job 113971</t>
  </si>
  <si>
    <t>13135</t>
  </si>
  <si>
    <t>DPW Sidewalk Ramp Work</t>
  </si>
  <si>
    <t>13136</t>
  </si>
  <si>
    <t>Hot Asphalt Mix Job 113935</t>
  </si>
  <si>
    <t>13137</t>
  </si>
  <si>
    <t>DPW Hot Mix Asphalt Job 114416</t>
  </si>
  <si>
    <t>13138</t>
  </si>
  <si>
    <t>Reid Ramp St. Jean Boating Access Site I</t>
  </si>
  <si>
    <t>13139</t>
  </si>
  <si>
    <t>Reid Ramp St. Jean Boating Access Site II</t>
  </si>
  <si>
    <t>13140</t>
  </si>
  <si>
    <t>Erma Henderson Playscape</t>
  </si>
  <si>
    <t>Non Dept Eastern Market Corporation</t>
  </si>
  <si>
    <t>13142</t>
  </si>
  <si>
    <t>Cities of Service Leadership Grant</t>
  </si>
  <si>
    <t>13143</t>
  </si>
  <si>
    <t>DPW Greater Detroit Resource Recovery Authority (GDRRA)</t>
  </si>
  <si>
    <t>13144</t>
  </si>
  <si>
    <t>Sponsor a Swim Lesson Program 2010</t>
  </si>
  <si>
    <t>13145</t>
  </si>
  <si>
    <t>WIA Statewide Activities</t>
  </si>
  <si>
    <t>13146</t>
  </si>
  <si>
    <t>SWERVE</t>
  </si>
  <si>
    <t>13147</t>
  </si>
  <si>
    <t>2005 &amp; 2006 JAG Interest Earnings</t>
  </si>
  <si>
    <t>13148</t>
  </si>
  <si>
    <t>Hot Asphalt Mix Job 113933</t>
  </si>
  <si>
    <t>13149</t>
  </si>
  <si>
    <t>DPW Traffic Signal Modification</t>
  </si>
  <si>
    <t>13150</t>
  </si>
  <si>
    <t>DOHS Urban Area Security Initiative (FY10-11) Grant</t>
  </si>
  <si>
    <t>13151</t>
  </si>
  <si>
    <t>2009 DCDHS United Children &amp; Adult Care Food Program</t>
  </si>
  <si>
    <t>13152</t>
  </si>
  <si>
    <t>GSD Street Maintenance Garage</t>
  </si>
  <si>
    <t>13153</t>
  </si>
  <si>
    <t>JET Supportive Services</t>
  </si>
  <si>
    <t>13154</t>
  </si>
  <si>
    <t>Job# 80449 Reconstruction Work Along Atwater</t>
  </si>
  <si>
    <t>13155</t>
  </si>
  <si>
    <t>Mayor's Community Access Center</t>
  </si>
  <si>
    <t>13157</t>
  </si>
  <si>
    <t>107132 Resurfacing Streets 9.57 Miles</t>
  </si>
  <si>
    <t>13158</t>
  </si>
  <si>
    <t>Job #106851 Larned Bridge Rehabilitation</t>
  </si>
  <si>
    <t>13159</t>
  </si>
  <si>
    <t>DPW Job #89390 Mid Town Green Way Loop Project ARRA</t>
  </si>
  <si>
    <t>13160</t>
  </si>
  <si>
    <t>Job #106023 Greektown Streetscape</t>
  </si>
  <si>
    <t>13161</t>
  </si>
  <si>
    <t>BSEED Environmental Affairs</t>
  </si>
  <si>
    <t>13162</t>
  </si>
  <si>
    <t>BSEED Construction</t>
  </si>
  <si>
    <t>13163</t>
  </si>
  <si>
    <t>Oakland County Auto Theft Squad</t>
  </si>
  <si>
    <t>13164</t>
  </si>
  <si>
    <t>Project Safe Neighborhoods</t>
  </si>
  <si>
    <t>13165</t>
  </si>
  <si>
    <t>Lead Hazard Demo III Grant</t>
  </si>
  <si>
    <t>13166</t>
  </si>
  <si>
    <t>Business Outreach</t>
  </si>
  <si>
    <t>13167</t>
  </si>
  <si>
    <t>Administration 36</t>
  </si>
  <si>
    <t>13168</t>
  </si>
  <si>
    <t>HRD Real Estate &amp; GIS</t>
  </si>
  <si>
    <t>13169</t>
  </si>
  <si>
    <t>HRD Planning</t>
  </si>
  <si>
    <t>13170</t>
  </si>
  <si>
    <t>HRD Neighborhood Outreach &amp; Administration</t>
  </si>
  <si>
    <t>13171</t>
  </si>
  <si>
    <t>HRD HOME Administration</t>
  </si>
  <si>
    <t>13174</t>
  </si>
  <si>
    <t>Recreation Strategic Planning &amp; Grants</t>
  </si>
  <si>
    <t>13176</t>
  </si>
  <si>
    <t>Recreation IGA/Wayne County 5 (1)</t>
  </si>
  <si>
    <t>13177</t>
  </si>
  <si>
    <t>WSU Streetscape Enchancements Project</t>
  </si>
  <si>
    <t>13178</t>
  </si>
  <si>
    <t>Road Construction Apprenticeship readiness (RCAR) YR 3</t>
  </si>
  <si>
    <t>13180</t>
  </si>
  <si>
    <t>Keep America Beautiful Target City Award</t>
  </si>
  <si>
    <t>13181</t>
  </si>
  <si>
    <t>Non Dept Distributable State Aid Bond</t>
  </si>
  <si>
    <t>13183</t>
  </si>
  <si>
    <t>2010 National Arts Program Operation</t>
  </si>
  <si>
    <t>13184</t>
  </si>
  <si>
    <t>Dix and Oakwood Traffic Signal Improvement</t>
  </si>
  <si>
    <t>13186</t>
  </si>
  <si>
    <t>Undistributed Revenues</t>
  </si>
  <si>
    <t>13187</t>
  </si>
  <si>
    <t>Streetscaping &amp; Irrigation Improvements along Monroe from St. Antoine to Randolph</t>
  </si>
  <si>
    <t>13188</t>
  </si>
  <si>
    <t>DPW DCC Tranpsortation Enhancement Program</t>
  </si>
  <si>
    <t>13189</t>
  </si>
  <si>
    <t>Wayne County</t>
  </si>
  <si>
    <t>13191</t>
  </si>
  <si>
    <t>Senior Citizens Services</t>
  </si>
  <si>
    <t>13193</t>
  </si>
  <si>
    <t>Employment Services ARRA Disability Program Navigator</t>
  </si>
  <si>
    <t>13194</t>
  </si>
  <si>
    <t>WIA Statewide Service Center Operations, ARRA</t>
  </si>
  <si>
    <t>13195</t>
  </si>
  <si>
    <t>2008 HSGP Urban Area Security Initiative Grant</t>
  </si>
  <si>
    <t>13196</t>
  </si>
  <si>
    <t>2008 HSGP Metropolitian Medical Response System Grant</t>
  </si>
  <si>
    <t>13197</t>
  </si>
  <si>
    <t>DOHS FY 2009 HSGP UASI</t>
  </si>
  <si>
    <t>13198</t>
  </si>
  <si>
    <t>DOHS FY 2009 HSGP MMRS</t>
  </si>
  <si>
    <t>13199</t>
  </si>
  <si>
    <t>Foster Care Summer Youth Employment Program</t>
  </si>
  <si>
    <t>13201</t>
  </si>
  <si>
    <t>Traffic Signal Timing Optimization</t>
  </si>
  <si>
    <t>13202</t>
  </si>
  <si>
    <t>ARRA WIA Capacity Building and Professional Development</t>
  </si>
  <si>
    <t>13203</t>
  </si>
  <si>
    <t>BSEED Far Eastside Grant</t>
  </si>
  <si>
    <t>13204</t>
  </si>
  <si>
    <t>Eastside Districts Firearms Reduction Initiative</t>
  </si>
  <si>
    <t>13205</t>
  </si>
  <si>
    <t>JET TANF</t>
  </si>
  <si>
    <t>13206</t>
  </si>
  <si>
    <t>Jet State GF_GP</t>
  </si>
  <si>
    <t>13207</t>
  </si>
  <si>
    <t>Food Assistance</t>
  </si>
  <si>
    <t>13208</t>
  </si>
  <si>
    <t>Food Assistance SS</t>
  </si>
  <si>
    <t>13209</t>
  </si>
  <si>
    <t>13210</t>
  </si>
  <si>
    <t>Trade</t>
  </si>
  <si>
    <t>13211</t>
  </si>
  <si>
    <t>WIA Service Center Operations</t>
  </si>
  <si>
    <t>13213</t>
  </si>
  <si>
    <t>13214</t>
  </si>
  <si>
    <t>13215</t>
  </si>
  <si>
    <t>13216</t>
  </si>
  <si>
    <t>13221</t>
  </si>
  <si>
    <t>Traffic Sognal Modernization</t>
  </si>
  <si>
    <t>13222</t>
  </si>
  <si>
    <t>DPW Job 107477 Resurfacing Work and Cold Milling</t>
  </si>
  <si>
    <t>13223</t>
  </si>
  <si>
    <t>Economic Development Initiative Special Project Grant</t>
  </si>
  <si>
    <t>13224</t>
  </si>
  <si>
    <t>Non Dept Restructuring Consolidation</t>
  </si>
  <si>
    <t>13225</t>
  </si>
  <si>
    <t>WIA ARRA National Emergency Grant</t>
  </si>
  <si>
    <t>13226</t>
  </si>
  <si>
    <t>MDHS Energy Optimization</t>
  </si>
  <si>
    <t>13227</t>
  </si>
  <si>
    <t>High Intensity Activated Crosswalk (HAWK)</t>
  </si>
  <si>
    <t>13228</t>
  </si>
  <si>
    <t>Traffic Signal Upgrading</t>
  </si>
  <si>
    <t>13229</t>
  </si>
  <si>
    <t>13230</t>
  </si>
  <si>
    <t>MPSC_MCAAA Winter Warmer</t>
  </si>
  <si>
    <t>13232</t>
  </si>
  <si>
    <t>13233</t>
  </si>
  <si>
    <t>Weatherization LIHEAP</t>
  </si>
  <si>
    <t>13234</t>
  </si>
  <si>
    <t>Package Meals_13234</t>
  </si>
  <si>
    <t>13235</t>
  </si>
  <si>
    <t>Head Start_13235</t>
  </si>
  <si>
    <t>13237</t>
  </si>
  <si>
    <t>Early Head Start_13237</t>
  </si>
  <si>
    <t>13238</t>
  </si>
  <si>
    <t>HS Training Technical Asst_</t>
  </si>
  <si>
    <t>13240</t>
  </si>
  <si>
    <t>MCAAA _ Managed Care_</t>
  </si>
  <si>
    <t>13242</t>
  </si>
  <si>
    <t>TEFAP</t>
  </si>
  <si>
    <t>13243</t>
  </si>
  <si>
    <t>MPSC_MCAAA Energy Assistance Program</t>
  </si>
  <si>
    <t>13244</t>
  </si>
  <si>
    <t>Detroit Child Dev Head Start</t>
  </si>
  <si>
    <t>13245</t>
  </si>
  <si>
    <t>CSBG_</t>
  </si>
  <si>
    <t>13246</t>
  </si>
  <si>
    <t>MPSC WX Client Ed_</t>
  </si>
  <si>
    <t>13248</t>
  </si>
  <si>
    <t>East Side Action Team 2011</t>
  </si>
  <si>
    <t>13249</t>
  </si>
  <si>
    <t>Oakland County Auto Theft Squad 2011</t>
  </si>
  <si>
    <t>13250</t>
  </si>
  <si>
    <t>Sub Abuse Coordin Agency 9_2012</t>
  </si>
  <si>
    <t>13251</t>
  </si>
  <si>
    <t>Medicaid Substance Abuse 9_2012</t>
  </si>
  <si>
    <t>13252</t>
  </si>
  <si>
    <t>Helping Hands 9_2012</t>
  </si>
  <si>
    <t>13253</t>
  </si>
  <si>
    <t>WIC Supplemental Food 9_2012</t>
  </si>
  <si>
    <t>13254</t>
  </si>
  <si>
    <t>WIC Breastfeeding 9_2012</t>
  </si>
  <si>
    <t>13255</t>
  </si>
  <si>
    <t>Summer Food Service 9_2012</t>
  </si>
  <si>
    <t>13256</t>
  </si>
  <si>
    <t>After School Food Service 9_2012</t>
  </si>
  <si>
    <t>13257</t>
  </si>
  <si>
    <t>Food Stamp Nutrition Education 9_2012</t>
  </si>
  <si>
    <t>13259</t>
  </si>
  <si>
    <t>Childhood Lead Prev_CDC 6_2012</t>
  </si>
  <si>
    <t>13260</t>
  </si>
  <si>
    <t>Childhood Lead (MDCH) 9_2012</t>
  </si>
  <si>
    <t>13263</t>
  </si>
  <si>
    <t>Bio_Terrorism Emerg Prep 9_2012</t>
  </si>
  <si>
    <t>13264</t>
  </si>
  <si>
    <t>Building Healthy Communities 9_2012</t>
  </si>
  <si>
    <t>13265</t>
  </si>
  <si>
    <t>Cities Readiness Inititives 9_2012</t>
  </si>
  <si>
    <t>13266</t>
  </si>
  <si>
    <t>CSHCS Outreach &amp; Advocacy 9_2012</t>
  </si>
  <si>
    <t>13267</t>
  </si>
  <si>
    <t>Early Warning Infectious Disease 9_2012</t>
  </si>
  <si>
    <t>13268</t>
  </si>
  <si>
    <t>Family Planning 9_2012</t>
  </si>
  <si>
    <t>13270</t>
  </si>
  <si>
    <t>HIV_AIDS Maternal Care 9_2012</t>
  </si>
  <si>
    <t>13271</t>
  </si>
  <si>
    <t>HIV_AIDS Prevention 9_2012</t>
  </si>
  <si>
    <t>13272</t>
  </si>
  <si>
    <t>HIV_AIDS Rapid Testing 9_2012</t>
  </si>
  <si>
    <t>13273</t>
  </si>
  <si>
    <t>HIV_AIDS Referral and Care 9_2012</t>
  </si>
  <si>
    <t>13274</t>
  </si>
  <si>
    <t>HIV_AIDS Surveillance 9_2012</t>
  </si>
  <si>
    <t>13275</t>
  </si>
  <si>
    <t>Immunization Action Plan 9_2012</t>
  </si>
  <si>
    <t>13276</t>
  </si>
  <si>
    <t>Immunization Reaching More 9_2012</t>
  </si>
  <si>
    <t>13277</t>
  </si>
  <si>
    <t>Infant Mortality Coalition Support 9_2012</t>
  </si>
  <si>
    <t>13278</t>
  </si>
  <si>
    <t>Laboratory Svcs _ Bio 9_2012</t>
  </si>
  <si>
    <t>13279</t>
  </si>
  <si>
    <t>laboratory Svcs _ ELE 9_2012</t>
  </si>
  <si>
    <t>13280</t>
  </si>
  <si>
    <t>Laboratory Svcs _ Starhs 9_2012</t>
  </si>
  <si>
    <t>13281</t>
  </si>
  <si>
    <t>Laboratory Svcs</t>
  </si>
  <si>
    <t>13282</t>
  </si>
  <si>
    <t>Local Maternal &amp; Children BG 9_2012</t>
  </si>
  <si>
    <t>13283</t>
  </si>
  <si>
    <t>Local Tobacco Reduction 9_2012</t>
  </si>
  <si>
    <t>13284</t>
  </si>
  <si>
    <t>Minority Health 9_2012</t>
  </si>
  <si>
    <t>13285</t>
  </si>
  <si>
    <t>Oral Health Sealant 9_2012</t>
  </si>
  <si>
    <t>13287</t>
  </si>
  <si>
    <t>DHWP STD Control 9/2012</t>
  </si>
  <si>
    <t>13288</t>
  </si>
  <si>
    <t>DHWP Vaccine Replacement &amp; Handling 9/2012</t>
  </si>
  <si>
    <t>13289</t>
  </si>
  <si>
    <t>Vision and hearing</t>
  </si>
  <si>
    <t>13290</t>
  </si>
  <si>
    <t>Wisewoman 9_2012</t>
  </si>
  <si>
    <t>13291</t>
  </si>
  <si>
    <t>Children's Trust Fund 9_2012</t>
  </si>
  <si>
    <t>13292</t>
  </si>
  <si>
    <t>13293</t>
  </si>
  <si>
    <t>DHWP SAFETY Program 3/2013</t>
  </si>
  <si>
    <t>13294</t>
  </si>
  <si>
    <t>HIV Emerg Supp Relief 2_2013</t>
  </si>
  <si>
    <t>13295</t>
  </si>
  <si>
    <t>HOPWA Aids Housing 6_2012</t>
  </si>
  <si>
    <t>13296</t>
  </si>
  <si>
    <t>Healthy Start Initiative 5_2012</t>
  </si>
  <si>
    <t>13297</t>
  </si>
  <si>
    <t>TB Prev &amp; Control 12_2012</t>
  </si>
  <si>
    <t>13300</t>
  </si>
  <si>
    <t>DHWP Safe and Drug Free Schools 6/2012</t>
  </si>
  <si>
    <t>13302</t>
  </si>
  <si>
    <t>2011_12 Minigrants Program Administration</t>
  </si>
  <si>
    <t>13303</t>
  </si>
  <si>
    <t>2011_12 Minigrants Program</t>
  </si>
  <si>
    <t>13304</t>
  </si>
  <si>
    <t>Dequindre Trail Project</t>
  </si>
  <si>
    <t>13305</t>
  </si>
  <si>
    <t>Detroit Jail Based Reentry Project</t>
  </si>
  <si>
    <t>13306</t>
  </si>
  <si>
    <t>Det. Mi Prog for Parolees Tech Parole Violators</t>
  </si>
  <si>
    <t>13307</t>
  </si>
  <si>
    <t>DPW Job#110472 Hot Mix Asphalt Resurfacing Work</t>
  </si>
  <si>
    <t>13308</t>
  </si>
  <si>
    <t>DPW Job#110473 Hot Mix Asphalt Resurfacing Work</t>
  </si>
  <si>
    <t>13309</t>
  </si>
  <si>
    <t>DPW Job#104601 I-96 West Bound over Rough River</t>
  </si>
  <si>
    <t>13310</t>
  </si>
  <si>
    <t>I_96 Service Drive, East Bound over Rouge River</t>
  </si>
  <si>
    <t>13311</t>
  </si>
  <si>
    <t>Job #106971 Corktown and Mexicantown Neighborhoods</t>
  </si>
  <si>
    <t>13312</t>
  </si>
  <si>
    <t>13313</t>
  </si>
  <si>
    <t>WIA Rapid Response JAC DWDD 10</t>
  </si>
  <si>
    <t>13314</t>
  </si>
  <si>
    <t>WAT Process and Quality Control Group</t>
  </si>
  <si>
    <t>13315</t>
  </si>
  <si>
    <t>SEW Process and Quality Control Group</t>
  </si>
  <si>
    <t>13316</t>
  </si>
  <si>
    <t>DPW Job#106817 Hot Mix Asphalt Paving Work</t>
  </si>
  <si>
    <t>13318</t>
  </si>
  <si>
    <t>GSD Madison Center Capital Improvements</t>
  </si>
  <si>
    <t>13320</t>
  </si>
  <si>
    <t>Non Dept Detroit Public Safety Headquarters MGM</t>
  </si>
  <si>
    <t>13323</t>
  </si>
  <si>
    <t>Scour Countermeasure Installation Job 113969</t>
  </si>
  <si>
    <t>13324</t>
  </si>
  <si>
    <t>Police Victim Assistance 2011-2012</t>
  </si>
  <si>
    <t>13325</t>
  </si>
  <si>
    <t>Preventing Auto Theft 2012</t>
  </si>
  <si>
    <t>13326</t>
  </si>
  <si>
    <t>Western Wayne 2012</t>
  </si>
  <si>
    <t>13327</t>
  </si>
  <si>
    <t>Screen Door 2012</t>
  </si>
  <si>
    <t>13328</t>
  </si>
  <si>
    <t>G.R.E.A.T. 2012</t>
  </si>
  <si>
    <t>13329</t>
  </si>
  <si>
    <t>Safe Communities Grant DPD 2011</t>
  </si>
  <si>
    <t>13330</t>
  </si>
  <si>
    <t>Safe Comm Underage Drinking Grant 2012</t>
  </si>
  <si>
    <t>13331</t>
  </si>
  <si>
    <t>Bulletproof Vest Program 2011_2012</t>
  </si>
  <si>
    <t>13332</t>
  </si>
  <si>
    <t>Police JAG 2011-2012</t>
  </si>
  <si>
    <t>13333</t>
  </si>
  <si>
    <t>Comp Anti_Gant Initiative 2011_2012</t>
  </si>
  <si>
    <t>13334</t>
  </si>
  <si>
    <t>East Side Action Team 2012</t>
  </si>
  <si>
    <t>13335</t>
  </si>
  <si>
    <t>Oakland County Auto Theft Squad 2012</t>
  </si>
  <si>
    <t>13336</t>
  </si>
  <si>
    <t>GSD Ground Maintenance</t>
  </si>
  <si>
    <t>13338</t>
  </si>
  <si>
    <t>Milwaukee Investment Company</t>
  </si>
  <si>
    <t>13339</t>
  </si>
  <si>
    <t>Non Dept Non Departmental 2010 GO Bond Series</t>
  </si>
  <si>
    <t>13340</t>
  </si>
  <si>
    <t>HRD Emergency Solutions Grant</t>
  </si>
  <si>
    <t>13341</t>
  </si>
  <si>
    <t>Recreation 2011 Exchange Revenue for DRD Demo. Use</t>
  </si>
  <si>
    <t>13343</t>
  </si>
  <si>
    <t>Electronic Crash Capture &amp; Submission Grant</t>
  </si>
  <si>
    <t>13345</t>
  </si>
  <si>
    <t>HRD Ford Auditorium Demolition Project EDI Grant</t>
  </si>
  <si>
    <t>13346</t>
  </si>
  <si>
    <t>Ford Auditorium Demolition Project EDI Grant</t>
  </si>
  <si>
    <t>13348</t>
  </si>
  <si>
    <t>WIA Rapid Response HMSA Incumbent Worker</t>
  </si>
  <si>
    <t>13349</t>
  </si>
  <si>
    <t>WIA Statewide ARRA</t>
  </si>
  <si>
    <t>13350</t>
  </si>
  <si>
    <t>Madison Center</t>
  </si>
  <si>
    <t>13351</t>
  </si>
  <si>
    <t>GSD 36th District Madison Center</t>
  </si>
  <si>
    <t>13352</t>
  </si>
  <si>
    <t>2008 Citizen Corps Program (CCP)</t>
  </si>
  <si>
    <t>13353</t>
  </si>
  <si>
    <t>2009 Citizen Corps Program (CCP)</t>
  </si>
  <si>
    <t>13354</t>
  </si>
  <si>
    <t>2010 Citizen Corps Program (CCP)</t>
  </si>
  <si>
    <t>13355</t>
  </si>
  <si>
    <t>2008 Bufferzone Protection Plan (BZPP)</t>
  </si>
  <si>
    <t>13356</t>
  </si>
  <si>
    <t>2009 Bufferzone Protection Plan (BZPP)</t>
  </si>
  <si>
    <t>13357</t>
  </si>
  <si>
    <t>DOHS 2010 Metropolitan Medical Response System</t>
  </si>
  <si>
    <t>13358</t>
  </si>
  <si>
    <t>DOHS Medical Reserve Corps (MRC) Initiative #2</t>
  </si>
  <si>
    <t>13359</t>
  </si>
  <si>
    <t>Bank on Detroit</t>
  </si>
  <si>
    <t>13360</t>
  </si>
  <si>
    <t>Proj Safe Neighborhoods 2011 6th &amp; 8th PCTS</t>
  </si>
  <si>
    <t>13361</t>
  </si>
  <si>
    <t>City Council Media Services</t>
  </si>
  <si>
    <t>13362</t>
  </si>
  <si>
    <t>2011 GM Foundation Williams &amp; Lasky Renovation</t>
  </si>
  <si>
    <t>13363</t>
  </si>
  <si>
    <t>GSD Smart Building Detroit Program EDC Grant</t>
  </si>
  <si>
    <t>13364</t>
  </si>
  <si>
    <t>Pedestrian Signal Countdown Timer</t>
  </si>
  <si>
    <t>13365</t>
  </si>
  <si>
    <t>WIA Statewide Activities _ ECAR</t>
  </si>
  <si>
    <t>Non Dept P.E.G. Fees</t>
  </si>
  <si>
    <t>13367</t>
  </si>
  <si>
    <t>EMS Vehicles</t>
  </si>
  <si>
    <t>13369</t>
  </si>
  <si>
    <t>Detroit Transit Corporation Capital 2010</t>
  </si>
  <si>
    <t>13370</t>
  </si>
  <si>
    <t>Fire Capital 2010</t>
  </si>
  <si>
    <t>13371</t>
  </si>
  <si>
    <t>Health Capital 2010</t>
  </si>
  <si>
    <t>13372</t>
  </si>
  <si>
    <t>PLD Capital 2010</t>
  </si>
  <si>
    <t>13373</t>
  </si>
  <si>
    <t>Recreation Capital 2010</t>
  </si>
  <si>
    <t>13375</t>
  </si>
  <si>
    <t>Police COPS Technology Program</t>
  </si>
  <si>
    <t>13376</t>
  </si>
  <si>
    <t>Eastern Market Site Assessment</t>
  </si>
  <si>
    <t>13377</t>
  </si>
  <si>
    <t>Belle Isle Natural Zoo Project</t>
  </si>
  <si>
    <t>13379</t>
  </si>
  <si>
    <t>P.E.G. Fees</t>
  </si>
  <si>
    <t>13380</t>
  </si>
  <si>
    <t>Detroit Police Dept 2012 In</t>
  </si>
  <si>
    <t>13381</t>
  </si>
  <si>
    <t>Belle Isle Aquarium Building</t>
  </si>
  <si>
    <t>13382</t>
  </si>
  <si>
    <t>2012 Recreation Passport Local Grant Program</t>
  </si>
  <si>
    <t>13383</t>
  </si>
  <si>
    <t>FY12 WIA Statewide Earn &amp; Learn</t>
  </si>
  <si>
    <t>13384</t>
  </si>
  <si>
    <t>Michigan Green Fleets</t>
  </si>
  <si>
    <t>13385</t>
  </si>
  <si>
    <t>2011 Patton Park Improvements</t>
  </si>
  <si>
    <t>13386</t>
  </si>
  <si>
    <t>2011 Balduck Park In</t>
  </si>
  <si>
    <t>13388</t>
  </si>
  <si>
    <t>WIA Statewide Activities RCAR Yr4 FY12</t>
  </si>
  <si>
    <t>13389</t>
  </si>
  <si>
    <t>Eden Gardens Block Club</t>
  </si>
  <si>
    <t>13390</t>
  </si>
  <si>
    <t>Good Neighbors Block Club</t>
  </si>
  <si>
    <t>13391</t>
  </si>
  <si>
    <t>Kingdom Creations Enterprises</t>
  </si>
  <si>
    <t>13392</t>
  </si>
  <si>
    <t>Meyers, 7 Mile, Wyoming Ave, Community Council</t>
  </si>
  <si>
    <t>13393</t>
  </si>
  <si>
    <t>Next Detroit Neighborhood Initiative</t>
  </si>
  <si>
    <t>13394</t>
  </si>
  <si>
    <t>North Central Community Mental Health Center</t>
  </si>
  <si>
    <t>13395</t>
  </si>
  <si>
    <t>Pulaski Community Council</t>
  </si>
  <si>
    <t>13396</t>
  </si>
  <si>
    <t>Sickle Cell Disease Assoc. of America</t>
  </si>
  <si>
    <t>13397</t>
  </si>
  <si>
    <t>HRD Teen Hype</t>
  </si>
  <si>
    <t>13398</t>
  </si>
  <si>
    <t>HRD The Yunion</t>
  </si>
  <si>
    <t>13399</t>
  </si>
  <si>
    <t>Tiger Sharks Swim Team of Detroit</t>
  </si>
  <si>
    <t>13400</t>
  </si>
  <si>
    <t>We Care Nonprofit Housing</t>
  </si>
  <si>
    <t>13401</t>
  </si>
  <si>
    <t>Yellow Tigers, Inc.</t>
  </si>
  <si>
    <t>13403</t>
  </si>
  <si>
    <t>Youth Violence Prevention</t>
  </si>
  <si>
    <t>13404</t>
  </si>
  <si>
    <t>Keep Detroit Beautiful</t>
  </si>
  <si>
    <t>13405</t>
  </si>
  <si>
    <t>Traffic Signal Job 112436</t>
  </si>
  <si>
    <t>13406</t>
  </si>
  <si>
    <t>Dequindre Cut North</t>
  </si>
  <si>
    <t>13407</t>
  </si>
  <si>
    <t>Pavement Marking Work</t>
  </si>
  <si>
    <t>13408</t>
  </si>
  <si>
    <t>Hot Mix Asphalt</t>
  </si>
  <si>
    <t>13409</t>
  </si>
  <si>
    <t>DPW Mid Town Greenway Phase II</t>
  </si>
  <si>
    <t>13410</t>
  </si>
  <si>
    <t>Proj Safe Neighborhoods 2011 SW District</t>
  </si>
  <si>
    <t>13412</t>
  </si>
  <si>
    <t>2009 Emergency Operation Center (EOC) Grant Program</t>
  </si>
  <si>
    <t>13413</t>
  </si>
  <si>
    <t>DOHS 2010 Emergency Operation Center Grant</t>
  </si>
  <si>
    <t>13414</t>
  </si>
  <si>
    <t>BSEED Michigan Housing Development Authority</t>
  </si>
  <si>
    <t>13415</t>
  </si>
  <si>
    <t>NSP II Administration</t>
  </si>
  <si>
    <t>13416</t>
  </si>
  <si>
    <t>NSP II Demolition</t>
  </si>
  <si>
    <t>13418</t>
  </si>
  <si>
    <t>Wagner Peyser</t>
  </si>
  <si>
    <t>13421</t>
  </si>
  <si>
    <t>Energy Efficiency and Conservation</t>
  </si>
  <si>
    <t>13422</t>
  </si>
  <si>
    <t>Rehabilitation Master Plan</t>
  </si>
  <si>
    <t>13423</t>
  </si>
  <si>
    <t>Belle Isle Histroic Nomination</t>
  </si>
  <si>
    <t>13424</t>
  </si>
  <si>
    <t>2009 Operation Stonegarden Grant</t>
  </si>
  <si>
    <t>13425</t>
  </si>
  <si>
    <t>Detroit Modern Resources Tours</t>
  </si>
  <si>
    <t>13426</t>
  </si>
  <si>
    <t>2011 Tree Enhancement Project</t>
  </si>
  <si>
    <t>13427</t>
  </si>
  <si>
    <t>Jet TANF FY13</t>
  </si>
  <si>
    <t>13428</t>
  </si>
  <si>
    <t>Jet State GF_GP FY13</t>
  </si>
  <si>
    <t>13429</t>
  </si>
  <si>
    <t>Food Assistance FY13</t>
  </si>
  <si>
    <t>13430</t>
  </si>
  <si>
    <t>Food Assistance SS FY13</t>
  </si>
  <si>
    <t>13431</t>
  </si>
  <si>
    <t>Employment Services FY13</t>
  </si>
  <si>
    <t>13432</t>
  </si>
  <si>
    <t>Trade FY13</t>
  </si>
  <si>
    <t>13433</t>
  </si>
  <si>
    <t>WIA Adult FY13</t>
  </si>
  <si>
    <t>13434</t>
  </si>
  <si>
    <t>WIA Dislocated Worker FY13</t>
  </si>
  <si>
    <t>13435</t>
  </si>
  <si>
    <t>WIA Youth FY13</t>
  </si>
  <si>
    <t>13436</t>
  </si>
  <si>
    <t>WIA Administration FY13</t>
  </si>
  <si>
    <t>13438</t>
  </si>
  <si>
    <t>2012_13 Minigrants Program Administration</t>
  </si>
  <si>
    <t>13439</t>
  </si>
  <si>
    <t>2012_13 Minigrants Program Awards</t>
  </si>
  <si>
    <t>13440</t>
  </si>
  <si>
    <t>2013 National Arts Program Awards</t>
  </si>
  <si>
    <t>13441</t>
  </si>
  <si>
    <t>Section 108 Project Administration</t>
  </si>
  <si>
    <t>13443</t>
  </si>
  <si>
    <t>Police 2011 COPS Hiring Grant Program</t>
  </si>
  <si>
    <t>13444</t>
  </si>
  <si>
    <t>DHWP Sub Abuse coordin Agency 9/2013</t>
  </si>
  <si>
    <t>13445</t>
  </si>
  <si>
    <t>DHWP Medicaid Substance Abuse 9/2013</t>
  </si>
  <si>
    <t>13446</t>
  </si>
  <si>
    <t>DHWP Health Michigan Program</t>
  </si>
  <si>
    <t>13447</t>
  </si>
  <si>
    <t>Sub Abuse Adult Benefit Waiver 9_2013</t>
  </si>
  <si>
    <t>13448</t>
  </si>
  <si>
    <t>DHWP WIC Resident Services 9/2013</t>
  </si>
  <si>
    <t>13449</t>
  </si>
  <si>
    <t>DHWP WIC Breast Feeding 9/2013</t>
  </si>
  <si>
    <t>13454</t>
  </si>
  <si>
    <t>DHWP Bio terrorism Emerg Prep 9/2013</t>
  </si>
  <si>
    <t>13455</t>
  </si>
  <si>
    <t>DHWP Cities Readiness Initiatives 9/2013</t>
  </si>
  <si>
    <t>13456</t>
  </si>
  <si>
    <t>DHWP CSHCS Outreach &amp; Advocacy 9/2013</t>
  </si>
  <si>
    <t>13457</t>
  </si>
  <si>
    <t>DHWP Family Planning 9/2013</t>
  </si>
  <si>
    <t>13458</t>
  </si>
  <si>
    <t>Lead Education &amp; Outreach 9_2013</t>
  </si>
  <si>
    <t>13459</t>
  </si>
  <si>
    <t>DHWP HIV/AIDS Prevention 9/2013</t>
  </si>
  <si>
    <t>13460</t>
  </si>
  <si>
    <t>DHWP HIV/AIDS Rapid Testing 9/2013</t>
  </si>
  <si>
    <t>13461</t>
  </si>
  <si>
    <t>DHWP Lead Intervention 9/2013</t>
  </si>
  <si>
    <t>13462</t>
  </si>
  <si>
    <t>DHWP Immunization Action Plan 9/2013</t>
  </si>
  <si>
    <t>13463</t>
  </si>
  <si>
    <t>DHWP Childhood Lead Poisoning Prevention 9/2013</t>
  </si>
  <si>
    <t>13464</t>
  </si>
  <si>
    <t>ELPHS Food 9_2013</t>
  </si>
  <si>
    <t>13465</t>
  </si>
  <si>
    <t>DHWP ELPHS Mach Other 9/2013</t>
  </si>
  <si>
    <t>13466</t>
  </si>
  <si>
    <t>DHWP Local Maternal &amp; Child Hlth 9/2013</t>
  </si>
  <si>
    <t>13468</t>
  </si>
  <si>
    <t>DHWP Infant Safe Sleep 9/2013</t>
  </si>
  <si>
    <t>13470</t>
  </si>
  <si>
    <t>DHWP Fetal Infant Review 9/2013</t>
  </si>
  <si>
    <t>13471</t>
  </si>
  <si>
    <t>DHWP STD Control 9/2013</t>
  </si>
  <si>
    <t>13472</t>
  </si>
  <si>
    <t>DHWP Vaccine Quality Assurance 9/2013</t>
  </si>
  <si>
    <t>13473</t>
  </si>
  <si>
    <t>DHWP Vision &amp; Hearing MDCH 9/2013</t>
  </si>
  <si>
    <t>13474</t>
  </si>
  <si>
    <t>Wise Woman 9_2013</t>
  </si>
  <si>
    <t>13476</t>
  </si>
  <si>
    <t>DHWP Hardest Hit Fund</t>
  </si>
  <si>
    <t>13477</t>
  </si>
  <si>
    <t>DHWP Safety Program 3/2014</t>
  </si>
  <si>
    <t>13478</t>
  </si>
  <si>
    <t>HIV Emerg Supp Relief 2_2014</t>
  </si>
  <si>
    <t>13479</t>
  </si>
  <si>
    <t>DHWP HOPWA Aids Housing 6/2013</t>
  </si>
  <si>
    <t>13480</t>
  </si>
  <si>
    <t>DHWP Healthy Start Initiative 5/2013</t>
  </si>
  <si>
    <t>13481</t>
  </si>
  <si>
    <t>DHWP TB Prev &amp; Control 12/2013</t>
  </si>
  <si>
    <t>13483</t>
  </si>
  <si>
    <t>CSBG Admin</t>
  </si>
  <si>
    <t>13488</t>
  </si>
  <si>
    <t>Package Meals_</t>
  </si>
  <si>
    <t>13489</t>
  </si>
  <si>
    <t>Head Start_13489</t>
  </si>
  <si>
    <t>13494</t>
  </si>
  <si>
    <t>MCAAA _ Managed Care_13494</t>
  </si>
  <si>
    <t>13496</t>
  </si>
  <si>
    <t>TEFAP_</t>
  </si>
  <si>
    <t>13499</t>
  </si>
  <si>
    <t>CSBG _ TPA</t>
  </si>
  <si>
    <t>13501</t>
  </si>
  <si>
    <t>Pavement Marking work at various intersections</t>
  </si>
  <si>
    <t>13502</t>
  </si>
  <si>
    <t>Pavement Marking work at various Federal Aid Routes</t>
  </si>
  <si>
    <t>13503</t>
  </si>
  <si>
    <t>Police Victim Assistance 2012-2013</t>
  </si>
  <si>
    <t>13504</t>
  </si>
  <si>
    <t>Police Preventing Auto Theft 2013</t>
  </si>
  <si>
    <t>13505</t>
  </si>
  <si>
    <t>Western Wayne 2013</t>
  </si>
  <si>
    <t>13506</t>
  </si>
  <si>
    <t>Police SCREEN Door 2013</t>
  </si>
  <si>
    <t>13507</t>
  </si>
  <si>
    <t>G.R.E.A.T. 2013</t>
  </si>
  <si>
    <t>13508</t>
  </si>
  <si>
    <t>Bullerproof Vest Program</t>
  </si>
  <si>
    <t>13509</t>
  </si>
  <si>
    <t>Police JAG 2012-2013</t>
  </si>
  <si>
    <t>13510</t>
  </si>
  <si>
    <t>East Side Action Team 2013</t>
  </si>
  <si>
    <t>13511</t>
  </si>
  <si>
    <t>Oakland County Auto Theft Squad 2013</t>
  </si>
  <si>
    <t>13512</t>
  </si>
  <si>
    <t>Hot Mix Job 113836</t>
  </si>
  <si>
    <t>13513</t>
  </si>
  <si>
    <t>Hot Mix Job 113936</t>
  </si>
  <si>
    <t>13514</t>
  </si>
  <si>
    <t>Hot Mix Job 113934</t>
  </si>
  <si>
    <t>13515</t>
  </si>
  <si>
    <t>DOHS FY2010 Buffer Zone Protection Plan (BZPP)</t>
  </si>
  <si>
    <t>13516</t>
  </si>
  <si>
    <t>Det Comprehensive Traffic Safety Grant 2011</t>
  </si>
  <si>
    <t>13517</t>
  </si>
  <si>
    <t>Elec Crash Capture &amp; Submission 2011</t>
  </si>
  <si>
    <t>13518</t>
  </si>
  <si>
    <t>EASE Program 2012 Presidential Election</t>
  </si>
  <si>
    <t>13520</t>
  </si>
  <si>
    <t>Youth Alcohol Enforcement 2012</t>
  </si>
  <si>
    <t>13521</t>
  </si>
  <si>
    <t>Strategic Traffic Enforcement Prog 2012</t>
  </si>
  <si>
    <t>13522</t>
  </si>
  <si>
    <t>13523</t>
  </si>
  <si>
    <t>DPW Trumbull Streetscape</t>
  </si>
  <si>
    <t>13524</t>
  </si>
  <si>
    <t>Marathon Petroleum</t>
  </si>
  <si>
    <t>13525</t>
  </si>
  <si>
    <t>Fire 2011 Safer Grant</t>
  </si>
  <si>
    <t>13527</t>
  </si>
  <si>
    <t>WIA Statewide Earn &amp; Learn FY12</t>
  </si>
  <si>
    <t>13528</t>
  </si>
  <si>
    <t>Wagner Peyser EUC</t>
  </si>
  <si>
    <t>13529</t>
  </si>
  <si>
    <t>HRD Section 108 Loans</t>
  </si>
  <si>
    <t>13530</t>
  </si>
  <si>
    <t>OIG Office of the Inspector General</t>
  </si>
  <si>
    <t>13531</t>
  </si>
  <si>
    <t>Non Dept Financial Review Board</t>
  </si>
  <si>
    <t>13532</t>
  </si>
  <si>
    <t>Police Homeland Security Bureau</t>
  </si>
  <si>
    <t>13533</t>
  </si>
  <si>
    <t>UASI Grant 12</t>
  </si>
  <si>
    <t>13534</t>
  </si>
  <si>
    <t>2012_13 Williams &amp; Crowell Support Programs</t>
  </si>
  <si>
    <t>13545</t>
  </si>
  <si>
    <t>Disproportionate Minority Contact Prog 2012</t>
  </si>
  <si>
    <t>13550</t>
  </si>
  <si>
    <t>PSN</t>
  </si>
  <si>
    <t>13551</t>
  </si>
  <si>
    <t>DOHS 2010 Urban Area Security Initiative (UASI)</t>
  </si>
  <si>
    <t>13553</t>
  </si>
  <si>
    <t>2010 Assistance to Firefighter Grant</t>
  </si>
  <si>
    <t>13554</t>
  </si>
  <si>
    <t>Fire 2011 Assistance to Firefighter Grant</t>
  </si>
  <si>
    <t>13555</t>
  </si>
  <si>
    <t>GSD Park Improvements</t>
  </si>
  <si>
    <t>13556</t>
  </si>
  <si>
    <t>HRD Urban Neighborhood Initiatives</t>
  </si>
  <si>
    <t>13557</t>
  </si>
  <si>
    <t>HRD Live N Kindness CDC</t>
  </si>
  <si>
    <t>13558</t>
  </si>
  <si>
    <t>HRD Emergency Home Repair</t>
  </si>
  <si>
    <t>13559</t>
  </si>
  <si>
    <t>HRD East Michigan Christian Community Devel Assoc.</t>
  </si>
  <si>
    <t>13560</t>
  </si>
  <si>
    <t>Green Door Initiative</t>
  </si>
  <si>
    <t>13561</t>
  </si>
  <si>
    <t>Section 108 Workout Loan Contract</t>
  </si>
  <si>
    <t>13562</t>
  </si>
  <si>
    <t>HRD The Youth Connection</t>
  </si>
  <si>
    <t>13564</t>
  </si>
  <si>
    <t>HRD NSP III Admin</t>
  </si>
  <si>
    <t>13565</t>
  </si>
  <si>
    <t>Detroit Sak II Action Research Project</t>
  </si>
  <si>
    <t>13566</t>
  </si>
  <si>
    <t>DPW Job 114979C Traffic Signal Optimization Retiming</t>
  </si>
  <si>
    <t>13567</t>
  </si>
  <si>
    <t>Police Animal Control</t>
  </si>
  <si>
    <t>13568</t>
  </si>
  <si>
    <t>Police Det Community Based Violence Prevention Grant</t>
  </si>
  <si>
    <t>13569</t>
  </si>
  <si>
    <t>Police Animal Control Cap Improvement Project.</t>
  </si>
  <si>
    <t>13570</t>
  </si>
  <si>
    <t>Police Animal Control Capital Improvement Project</t>
  </si>
  <si>
    <t>13571</t>
  </si>
  <si>
    <t>Fire 2011 Assistance to Firefighters Grant</t>
  </si>
  <si>
    <t>13572</t>
  </si>
  <si>
    <t>Recreation 2012-13 Belle Isle Livingston Lighthouse</t>
  </si>
  <si>
    <t>13573</t>
  </si>
  <si>
    <t>13574</t>
  </si>
  <si>
    <t>HRD Demolition Arnold House and WSU Comm Properties</t>
  </si>
  <si>
    <t>13575</t>
  </si>
  <si>
    <t>Fire 2012 Safer Grant</t>
  </si>
  <si>
    <t>13576</t>
  </si>
  <si>
    <t>2012 Jayne Lasky Playfield Improvements</t>
  </si>
  <si>
    <t>13577</t>
  </si>
  <si>
    <t>DPW Link Detroit Multi-Modal Enhancement Project</t>
  </si>
  <si>
    <t>13580</t>
  </si>
  <si>
    <t>Police Victim Assistance 2013-2014</t>
  </si>
  <si>
    <t>13581</t>
  </si>
  <si>
    <t>Police Preventing Auot Theft 2014</t>
  </si>
  <si>
    <t>13582</t>
  </si>
  <si>
    <t>Police Western Wayne 2014</t>
  </si>
  <si>
    <t>13583</t>
  </si>
  <si>
    <t>Police SCREEN Door 2014</t>
  </si>
  <si>
    <t>13584</t>
  </si>
  <si>
    <t>Bulletproof Vest Program 2013</t>
  </si>
  <si>
    <t>13585</t>
  </si>
  <si>
    <t>JAG 2013</t>
  </si>
  <si>
    <t>13586</t>
  </si>
  <si>
    <t>Police East Side Action Team 2014</t>
  </si>
  <si>
    <t>13587</t>
  </si>
  <si>
    <t>Oakland County Auto Theft Squad 2014</t>
  </si>
  <si>
    <t>13588</t>
  </si>
  <si>
    <t>Police Strategic Traffic Enforcement Prog 2013-2014</t>
  </si>
  <si>
    <t>13589</t>
  </si>
  <si>
    <t>Police Youth Alcohol Enforcement 2013-2014</t>
  </si>
  <si>
    <t>13590</t>
  </si>
  <si>
    <t>Police PSN - Children's Aid Society</t>
  </si>
  <si>
    <t>13591</t>
  </si>
  <si>
    <t>Police Byrne Crim Justice Init-Det East Dist Init</t>
  </si>
  <si>
    <t>13593</t>
  </si>
  <si>
    <t>Det Police Dept DDACTS Project</t>
  </si>
  <si>
    <t>13594</t>
  </si>
  <si>
    <t>HRD FRM</t>
  </si>
  <si>
    <t>13595</t>
  </si>
  <si>
    <t>2013_14 Mini_Grants Program Administration</t>
  </si>
  <si>
    <t>13596</t>
  </si>
  <si>
    <t>2013_14 Minigrants Program Awards</t>
  </si>
  <si>
    <t>13597</t>
  </si>
  <si>
    <t>2014 National Arts Program Awards</t>
  </si>
  <si>
    <t>13598</t>
  </si>
  <si>
    <t>Cobo Project</t>
  </si>
  <si>
    <t>13605</t>
  </si>
  <si>
    <t>DHWP HIV Emerg Supp relief 2/2015</t>
  </si>
  <si>
    <t>13606</t>
  </si>
  <si>
    <t>DHWP HOPWA Aids housing 6/2014</t>
  </si>
  <si>
    <t>13607</t>
  </si>
  <si>
    <t>Orion Music &amp; More Festival</t>
  </si>
  <si>
    <t>Non Dept Pension &amp; Employee Benefits Pension</t>
  </si>
  <si>
    <t>13609</t>
  </si>
  <si>
    <t>HRD CDBG Housing Rehabilitation</t>
  </si>
  <si>
    <t>13611</t>
  </si>
  <si>
    <t>HRD Sec 106 Clearances</t>
  </si>
  <si>
    <t>13612</t>
  </si>
  <si>
    <t>DHWP TB Prev &amp; Control 12/2014</t>
  </si>
  <si>
    <t>13613</t>
  </si>
  <si>
    <t>Urban Area Security Initiative FY 2013</t>
  </si>
  <si>
    <t>13614</t>
  </si>
  <si>
    <t>Fire Public Act 289-Fire Protection Grant</t>
  </si>
  <si>
    <t>13615</t>
  </si>
  <si>
    <t>DPD Juvenile Focused Community Project</t>
  </si>
  <si>
    <t>13616</t>
  </si>
  <si>
    <t>2010 Operation Stonegarden Grant</t>
  </si>
  <si>
    <t>13617</t>
  </si>
  <si>
    <t>DPW Intelligent Transportation System - CBD</t>
  </si>
  <si>
    <t>13618</t>
  </si>
  <si>
    <t>Police 2011 Homeland Security Grant Program - UASI/SHSP</t>
  </si>
  <si>
    <t>13619</t>
  </si>
  <si>
    <t>2012 Homeland Security Grant Program UASI SHSP</t>
  </si>
  <si>
    <t>13620</t>
  </si>
  <si>
    <t>Police 2011 Metropolitan Medical Response System MMRS</t>
  </si>
  <si>
    <t>13621</t>
  </si>
  <si>
    <t>2011 Pre</t>
  </si>
  <si>
    <t>13622</t>
  </si>
  <si>
    <t>Traffic Signal Upgrade</t>
  </si>
  <si>
    <t>13625</t>
  </si>
  <si>
    <t>Fire 2012 Assistance to Firefighters Grant</t>
  </si>
  <si>
    <t>13626</t>
  </si>
  <si>
    <t>DPW 12-5343 Hot Mix Asphalt Cold Milling</t>
  </si>
  <si>
    <t>13627</t>
  </si>
  <si>
    <t>DPW 12-5344 Hot Mix Asphalt Cold Milling</t>
  </si>
  <si>
    <t>13628</t>
  </si>
  <si>
    <t>DPW 12-5382 Hot Mix Asphalt Cold Milling</t>
  </si>
  <si>
    <t>13629</t>
  </si>
  <si>
    <t>DPW 12-5385 Hot Mix Asphalt Cold Milling</t>
  </si>
  <si>
    <t>13630</t>
  </si>
  <si>
    <t>DPW 12-5503 Sidewalk Ramp Work at Various Inter</t>
  </si>
  <si>
    <t>13631</t>
  </si>
  <si>
    <t>DPW 12-5565 AG STP Seven Projects</t>
  </si>
  <si>
    <t>13632</t>
  </si>
  <si>
    <t>Police Building Project - DYVPC</t>
  </si>
  <si>
    <t>13633</t>
  </si>
  <si>
    <t>Police Undistributed Grant Proceeds</t>
  </si>
  <si>
    <t>13634</t>
  </si>
  <si>
    <t>Office of Emergency Manager</t>
  </si>
  <si>
    <t>13635</t>
  </si>
  <si>
    <t>HRD CDBG Department Allocations</t>
  </si>
  <si>
    <t>13636</t>
  </si>
  <si>
    <t>General Grants Bates Garage Demo EDI Grant</t>
  </si>
  <si>
    <t>13637</t>
  </si>
  <si>
    <t>Non Dept Elected Officials' Compensation</t>
  </si>
  <si>
    <t>13638</t>
  </si>
  <si>
    <t>2009 Port Authority Grant</t>
  </si>
  <si>
    <t>13640</t>
  </si>
  <si>
    <t>DPW AG 13-5241 HMA Resurfacing JN 119304</t>
  </si>
  <si>
    <t>13641</t>
  </si>
  <si>
    <t>DPW AG 13-5203 HMA Resurfacing JN 119308</t>
  </si>
  <si>
    <t>13642</t>
  </si>
  <si>
    <t>DPW AG 13-5282 Pavement Marking @ 174 Inter 120526</t>
  </si>
  <si>
    <t>13643</t>
  </si>
  <si>
    <t>DPW AG 13-5240 HMA Resurfacing JN 119302</t>
  </si>
  <si>
    <t>13644</t>
  </si>
  <si>
    <t>HRD The Salvation Army</t>
  </si>
  <si>
    <t>13645</t>
  </si>
  <si>
    <t>HRD North Rosedale Park Civic Association</t>
  </si>
  <si>
    <t>13646</t>
  </si>
  <si>
    <t>HRD YMCA</t>
  </si>
  <si>
    <t>13647</t>
  </si>
  <si>
    <t>DPW AG 13-5242 HMA Resurfacing JN 119306</t>
  </si>
  <si>
    <t>13648</t>
  </si>
  <si>
    <t>DPW AG 13-5281 Pavement Marking @ 74 RR Crossing</t>
  </si>
  <si>
    <t>13649</t>
  </si>
  <si>
    <t>Recreation Brighter Future Summer Day Camp</t>
  </si>
  <si>
    <t>13650</t>
  </si>
  <si>
    <t>2013 Farwell Youth Baseball_Softball Program</t>
  </si>
  <si>
    <t>13652</t>
  </si>
  <si>
    <t>2013 Day Camp &amp; Late Night Programming</t>
  </si>
  <si>
    <t>13653</t>
  </si>
  <si>
    <t>HRD Grass Cutting Interim Assistance Public Improv</t>
  </si>
  <si>
    <t>13654</t>
  </si>
  <si>
    <t>EMB</t>
  </si>
  <si>
    <t>13655</t>
  </si>
  <si>
    <t>HRD Brush Park infrastructure - EDI Grant</t>
  </si>
  <si>
    <t>13657</t>
  </si>
  <si>
    <t>13658</t>
  </si>
  <si>
    <t>HRD NSP I Program Income HUD Neigh Stab Prog</t>
  </si>
  <si>
    <t>13659</t>
  </si>
  <si>
    <t>HRD NSP III Program Income HUD Neigh Stab Prog</t>
  </si>
  <si>
    <t>13660</t>
  </si>
  <si>
    <t>2013 Summer Youth Employment Program</t>
  </si>
  <si>
    <t>13661</t>
  </si>
  <si>
    <t>Fire Recovery</t>
  </si>
  <si>
    <t>13662</t>
  </si>
  <si>
    <t>DPW West Vernor Streetscaping Project</t>
  </si>
  <si>
    <t>13663</t>
  </si>
  <si>
    <t>Non Dept Towing Fees Administration</t>
  </si>
  <si>
    <t>13664</t>
  </si>
  <si>
    <t>DPW AG 13-5544 Traffic Conversion JN 121107</t>
  </si>
  <si>
    <t>13665</t>
  </si>
  <si>
    <t>DPW AG 13-5653 82 Miles Crack Seal JN 121106</t>
  </si>
  <si>
    <t>13666</t>
  </si>
  <si>
    <t>DPW AG 13-5509 Sidewalk Ramp Work JN 121504</t>
  </si>
  <si>
    <t>13667</t>
  </si>
  <si>
    <t>City Council Council Member At Large 1</t>
  </si>
  <si>
    <t>13668</t>
  </si>
  <si>
    <t>City Council Council Member At Large 2</t>
  </si>
  <si>
    <t>13669</t>
  </si>
  <si>
    <t>City Council District 1 Council Member</t>
  </si>
  <si>
    <t>13670</t>
  </si>
  <si>
    <t>City Council District 2 Council Member</t>
  </si>
  <si>
    <t>13671</t>
  </si>
  <si>
    <t>City Council District 3 Council Member</t>
  </si>
  <si>
    <t>13672</t>
  </si>
  <si>
    <t>City Council District 4 Council Member</t>
  </si>
  <si>
    <t>13673</t>
  </si>
  <si>
    <t>City Council District 5 Council Member</t>
  </si>
  <si>
    <t>13674</t>
  </si>
  <si>
    <t>City Council District 6 Council Member</t>
  </si>
  <si>
    <t>13675</t>
  </si>
  <si>
    <t>City Council District 7 Council Member</t>
  </si>
  <si>
    <t>13676</t>
  </si>
  <si>
    <t>Police DPD School Safety Program</t>
  </si>
  <si>
    <t>13677</t>
  </si>
  <si>
    <t>WIC Resident Services 9_2015_13677</t>
  </si>
  <si>
    <t>13678</t>
  </si>
  <si>
    <t>WIC Breastfeeding 9_2015_13678</t>
  </si>
  <si>
    <t>13679</t>
  </si>
  <si>
    <t>Lead Poisoning Prev(MDCH) 9_2015</t>
  </si>
  <si>
    <t>13680</t>
  </si>
  <si>
    <t>Lead Intervention(MDCH) 9_2015</t>
  </si>
  <si>
    <t>13681</t>
  </si>
  <si>
    <t>ELPHS Food 9_2015_13681</t>
  </si>
  <si>
    <t>13682</t>
  </si>
  <si>
    <t>ELPHS MDCH other 9_2015_13682</t>
  </si>
  <si>
    <t>13683</t>
  </si>
  <si>
    <t>Bio_Terrorism Emerg Prep 9_2015_13683</t>
  </si>
  <si>
    <t>13684</t>
  </si>
  <si>
    <t>Cities Readiness Inititives 9_2015_13684</t>
  </si>
  <si>
    <t>13685</t>
  </si>
  <si>
    <t>CSHCS Outreach &amp; Advocacy 9_2015_13685</t>
  </si>
  <si>
    <t>13686</t>
  </si>
  <si>
    <t>Family Planning 9_2015</t>
  </si>
  <si>
    <t>13687</t>
  </si>
  <si>
    <t>Fetal infant Mortality Review 9_2015_13687</t>
  </si>
  <si>
    <t>13688</t>
  </si>
  <si>
    <t>HIV_AIDS Prevention 9_2015_13688</t>
  </si>
  <si>
    <t>13689</t>
  </si>
  <si>
    <t>HIV_AIDS Testing Dental 9_2015</t>
  </si>
  <si>
    <t>13690</t>
  </si>
  <si>
    <t>Immunization Action Plan 9_2015_13690</t>
  </si>
  <si>
    <t>13691</t>
  </si>
  <si>
    <t>Infant Safe Sleep 9_2015_13691</t>
  </si>
  <si>
    <t>13692</t>
  </si>
  <si>
    <t>Local Maternal &amp; Child Hlth 9_2015_13692</t>
  </si>
  <si>
    <t>13693</t>
  </si>
  <si>
    <t>STD Control 9_2015</t>
  </si>
  <si>
    <t>13694</t>
  </si>
  <si>
    <t>Vaccine Quality Assurance 9_2015</t>
  </si>
  <si>
    <t>13695</t>
  </si>
  <si>
    <t>Vision and Hearing NDCH 9_2015</t>
  </si>
  <si>
    <t>13696</t>
  </si>
  <si>
    <t>Wisewoman 9_2015</t>
  </si>
  <si>
    <t>13697</t>
  </si>
  <si>
    <t>Youth SAFETY Program 3_2016</t>
  </si>
  <si>
    <t>13698</t>
  </si>
  <si>
    <t>HIV Emerg Supp Relief 2_2016_13698</t>
  </si>
  <si>
    <t>13699</t>
  </si>
  <si>
    <t>HOPWA Aids Housing 6_2015_13699</t>
  </si>
  <si>
    <t>13700</t>
  </si>
  <si>
    <t>Police 2013 COPS Hiring Program</t>
  </si>
  <si>
    <t>13701</t>
  </si>
  <si>
    <t>2014_15 Minigrants Program Administration</t>
  </si>
  <si>
    <t>13702</t>
  </si>
  <si>
    <t>2014_15 Minigrants Program Awards</t>
  </si>
  <si>
    <t>13703</t>
  </si>
  <si>
    <t>2015 National Arts Program Awards</t>
  </si>
  <si>
    <t>13704</t>
  </si>
  <si>
    <t>Police Victim Assistance 2014-2015</t>
  </si>
  <si>
    <t>13705</t>
  </si>
  <si>
    <t>Police Preventing Auto Theft 2015</t>
  </si>
  <si>
    <t>13706</t>
  </si>
  <si>
    <t>South East auto theft Team 2015</t>
  </si>
  <si>
    <t>13707</t>
  </si>
  <si>
    <t>Screen Door 2015</t>
  </si>
  <si>
    <t>13708</t>
  </si>
  <si>
    <t>JAG 2014</t>
  </si>
  <si>
    <t>13709</t>
  </si>
  <si>
    <t>East Side Action Team 2015</t>
  </si>
  <si>
    <t>13710</t>
  </si>
  <si>
    <t>Oakland County Auto Theft Squad 2015</t>
  </si>
  <si>
    <t>13711</t>
  </si>
  <si>
    <t>Police Strategic Traffic Enforcement Prog 2014</t>
  </si>
  <si>
    <t>13712</t>
  </si>
  <si>
    <t>Police Communications Bureau</t>
  </si>
  <si>
    <t>13713</t>
  </si>
  <si>
    <t>Police Budget Fiscal Operations Bureau</t>
  </si>
  <si>
    <t>13714</t>
  </si>
  <si>
    <t>Police Media Relations Bureau</t>
  </si>
  <si>
    <t>13716</t>
  </si>
  <si>
    <t>TB Prev &amp; Control 12_2015_13716</t>
  </si>
  <si>
    <t>13717</t>
  </si>
  <si>
    <t>Airport Land Acquisition Project Appropriation</t>
  </si>
  <si>
    <t>13718</t>
  </si>
  <si>
    <t>Fire 2013 Safer Grant (General)</t>
  </si>
  <si>
    <t>13719</t>
  </si>
  <si>
    <t>DPW AG 13-5690 Signal Upgrades on Plymouth JN 121508</t>
  </si>
  <si>
    <t>13720</t>
  </si>
  <si>
    <t>Police 800 MHz System</t>
  </si>
  <si>
    <t>13721</t>
  </si>
  <si>
    <t>2014 Wayne County 13</t>
  </si>
  <si>
    <t>13722</t>
  </si>
  <si>
    <t>Police Detroit Americorps Urban Safety Bike Watch</t>
  </si>
  <si>
    <t>13723</t>
  </si>
  <si>
    <t>SEW Sewerage Bond Fund Series 2015</t>
  </si>
  <si>
    <t>13724</t>
  </si>
  <si>
    <t>Recreation 2015 16 Minigrant Program Administration</t>
  </si>
  <si>
    <t>13725</t>
  </si>
  <si>
    <t>Recreation 2015 16 Minigrants Program Awards</t>
  </si>
  <si>
    <t>13726</t>
  </si>
  <si>
    <t>Recreation 2016 National Arts Program Awards</t>
  </si>
  <si>
    <t>13727</t>
  </si>
  <si>
    <t>Recreation 2016-17 Minigrants Program Administration</t>
  </si>
  <si>
    <t>13728</t>
  </si>
  <si>
    <t>Recreation 2016-17 Minigrants Program Awards</t>
  </si>
  <si>
    <t>13729</t>
  </si>
  <si>
    <t>Recreation 2017 National Arts Program Awards</t>
  </si>
  <si>
    <t>13734</t>
  </si>
  <si>
    <t>Police Victim Assistance 2015 2016</t>
  </si>
  <si>
    <t>13735</t>
  </si>
  <si>
    <t>Police Preventing Auto Theft 2016</t>
  </si>
  <si>
    <t>13736</t>
  </si>
  <si>
    <t>Police Screen Door 2016</t>
  </si>
  <si>
    <t>13737</t>
  </si>
  <si>
    <t>Police South East Auto theft Team 2016</t>
  </si>
  <si>
    <t>13738</t>
  </si>
  <si>
    <t>Police East Side Action Team 2016</t>
  </si>
  <si>
    <t>13739</t>
  </si>
  <si>
    <t>Police Oakland county Auto Theft Squad 2016</t>
  </si>
  <si>
    <t>13740</t>
  </si>
  <si>
    <t>Police JAG 2015-2016</t>
  </si>
  <si>
    <t>13741</t>
  </si>
  <si>
    <t>Police Strategic Traffic Enforcement Program 2015-2016</t>
  </si>
  <si>
    <t>13742</t>
  </si>
  <si>
    <t>Police 2014 Urban Area Security Init Grant - Local</t>
  </si>
  <si>
    <t>13743</t>
  </si>
  <si>
    <t>Police 2014 Urban Area Security Init Grant - Regional</t>
  </si>
  <si>
    <t>13744</t>
  </si>
  <si>
    <t>Police 2015 Hazardous Mitigation Grant</t>
  </si>
  <si>
    <t>13745</t>
  </si>
  <si>
    <t>Police 2015 Emergency Mgmt Performance Grant</t>
  </si>
  <si>
    <t>13746</t>
  </si>
  <si>
    <t>Police Victim Assistance 2016-2017</t>
  </si>
  <si>
    <t>13747</t>
  </si>
  <si>
    <t>Police Preventing Auto Theft 2017</t>
  </si>
  <si>
    <t>13748</t>
  </si>
  <si>
    <t>Police Screen Door 2017</t>
  </si>
  <si>
    <t>13749</t>
  </si>
  <si>
    <t>Police South East Auto Theft Team 2017</t>
  </si>
  <si>
    <t>13750</t>
  </si>
  <si>
    <t>Police East Side Action Team 2017</t>
  </si>
  <si>
    <t>13751</t>
  </si>
  <si>
    <t>Police Oakland County Auto Theft Squad 2017</t>
  </si>
  <si>
    <t>13752</t>
  </si>
  <si>
    <t>Police JAG 2016-2017</t>
  </si>
  <si>
    <t>13753</t>
  </si>
  <si>
    <t>Police Strategic Traffic Enforcement Program 2016-2017</t>
  </si>
  <si>
    <t>13754</t>
  </si>
  <si>
    <t>Police Urban Area Security Init Grant - Local</t>
  </si>
  <si>
    <t>13755</t>
  </si>
  <si>
    <t>Police Urban Area Security Init Grant - Regional</t>
  </si>
  <si>
    <t>13756</t>
  </si>
  <si>
    <t>Police Hazardous Mitigation Grant</t>
  </si>
  <si>
    <t>13757</t>
  </si>
  <si>
    <t>Police Emergency Mgmt Performance Grant</t>
  </si>
  <si>
    <t>13758</t>
  </si>
  <si>
    <t>HRD FRM   Indirect Staffing Costs</t>
  </si>
  <si>
    <t>13759</t>
  </si>
  <si>
    <t>Lead Collaboration (MDCH) 9_2015_13759</t>
  </si>
  <si>
    <t>13760</t>
  </si>
  <si>
    <t>DHWP WIC Resident Services 9 2016</t>
  </si>
  <si>
    <t>13761</t>
  </si>
  <si>
    <t>DHWP WIC Breastfeeding 9 2016</t>
  </si>
  <si>
    <t>13762</t>
  </si>
  <si>
    <t>DHWP Lead Poisoning Prev MDCH 9 2016</t>
  </si>
  <si>
    <t>13763</t>
  </si>
  <si>
    <t>DHWP Lead Intervention MDCH 9 2016</t>
  </si>
  <si>
    <t>13764</t>
  </si>
  <si>
    <t>DHWP Lead Collaboration MDCH 9 2016</t>
  </si>
  <si>
    <t>13765</t>
  </si>
  <si>
    <t>DHWP ELPHS Food 9 2016</t>
  </si>
  <si>
    <t>13766</t>
  </si>
  <si>
    <t>DHWP ELPHS MDCH Other 9 2016</t>
  </si>
  <si>
    <t>13767</t>
  </si>
  <si>
    <t>DHWP Bio Terrorism Emerg Prep 9 2016</t>
  </si>
  <si>
    <t>13768</t>
  </si>
  <si>
    <t>DHWP Cities Readiness Initiatives 9 2016</t>
  </si>
  <si>
    <t>13769</t>
  </si>
  <si>
    <t>DHWP CSHCS Outreach &amp; Advocacy 9 2016</t>
  </si>
  <si>
    <t>13770</t>
  </si>
  <si>
    <t>DHWP Family Planning 9 2016</t>
  </si>
  <si>
    <t>13771</t>
  </si>
  <si>
    <t>DHWP Fetal Infant Mortality Review 9 2016</t>
  </si>
  <si>
    <t>13772</t>
  </si>
  <si>
    <t>DHWP HIV AIDS Prevention 9 2016</t>
  </si>
  <si>
    <t>13773</t>
  </si>
  <si>
    <t>DHWP HIV AIDS Testing Dental 9 2016</t>
  </si>
  <si>
    <t>13774</t>
  </si>
  <si>
    <t>DHWP Immunization Action Plan 9 2016</t>
  </si>
  <si>
    <t>13775</t>
  </si>
  <si>
    <t>DHWP Infant Safe Sleep 9 2016</t>
  </si>
  <si>
    <t>13776</t>
  </si>
  <si>
    <t>DHWP Local Maternal &amp; Child Health 9 2016</t>
  </si>
  <si>
    <t>13777</t>
  </si>
  <si>
    <t>DHWP STD Control 9 2016</t>
  </si>
  <si>
    <t>13778</t>
  </si>
  <si>
    <t>DHWP Vaccine Quality Assurance 9 2016</t>
  </si>
  <si>
    <t>13779</t>
  </si>
  <si>
    <t>DHWP Vision and Hearing MDCH 9 2016</t>
  </si>
  <si>
    <t>13780</t>
  </si>
  <si>
    <t>DHWP Wisewoman 9 2016</t>
  </si>
  <si>
    <t>13781</t>
  </si>
  <si>
    <t>DHWP Youth SAFETY Program 3 2017</t>
  </si>
  <si>
    <t>13782</t>
  </si>
  <si>
    <t>DHWP HIV Emerg Supp Relief 2 2017</t>
  </si>
  <si>
    <t>13783</t>
  </si>
  <si>
    <t>DHWP HOPWA AIDS Housing 6 2016</t>
  </si>
  <si>
    <t>13784</t>
  </si>
  <si>
    <t>DHWP TB Prev &amp; Control 12 2016</t>
  </si>
  <si>
    <t>13785</t>
  </si>
  <si>
    <t>DHWP WIC Resident Services 9/2017</t>
  </si>
  <si>
    <t>13786</t>
  </si>
  <si>
    <t>DHWP WIC Breastfeeding 9/2017</t>
  </si>
  <si>
    <t>13787</t>
  </si>
  <si>
    <t>DHWP Lead Poisoning Prev (MDCH) 9/2017</t>
  </si>
  <si>
    <t>13788</t>
  </si>
  <si>
    <t>DHWP Lead Intervention (MDCH) 9/2017</t>
  </si>
  <si>
    <t>13789</t>
  </si>
  <si>
    <t>DHWP Lead Collaboration (MDCH) 9/2017</t>
  </si>
  <si>
    <t>13790</t>
  </si>
  <si>
    <t>DHWP ELPHS Food 9/2017</t>
  </si>
  <si>
    <t>13791</t>
  </si>
  <si>
    <t>DHWP ELPHS MDCH Other 9/2017</t>
  </si>
  <si>
    <t>13792</t>
  </si>
  <si>
    <t>Health Bioterrorism Emerg Prep 9/2017</t>
  </si>
  <si>
    <t>13793</t>
  </si>
  <si>
    <t>DHWP Cities Readiness Initiatives 9/2017</t>
  </si>
  <si>
    <t>13794</t>
  </si>
  <si>
    <t>DHWP CSHCS Outreach &amp; Advocacy 9/2017</t>
  </si>
  <si>
    <t>13795</t>
  </si>
  <si>
    <t>DHWP Family Planning 9/2017</t>
  </si>
  <si>
    <t>13796</t>
  </si>
  <si>
    <t>DHWP Fetal Infant Mortality Review 9/2017</t>
  </si>
  <si>
    <t>13797</t>
  </si>
  <si>
    <t>DHWP HIV/AIDS Prevention 9/2017</t>
  </si>
  <si>
    <t>13798</t>
  </si>
  <si>
    <t>DHWP HIV/AIDS Testing Dental 9/2017</t>
  </si>
  <si>
    <t>13799</t>
  </si>
  <si>
    <t>DHWP Immunization Action Plan 9/2017</t>
  </si>
  <si>
    <t>13800</t>
  </si>
  <si>
    <t>DHWP Infant Safe Sleep 9/2017</t>
  </si>
  <si>
    <t>13801</t>
  </si>
  <si>
    <t>DHWP Local Maternal &amp; Child Health 9/2017</t>
  </si>
  <si>
    <t>13802</t>
  </si>
  <si>
    <t>DHWP STD Control 9/2017</t>
  </si>
  <si>
    <t>13803</t>
  </si>
  <si>
    <t>DHWP Vaccine Quality Assurance 9/2017</t>
  </si>
  <si>
    <t>13804</t>
  </si>
  <si>
    <t>DHWP Vision and Hearing-MDCH 9/2017</t>
  </si>
  <si>
    <t>13805</t>
  </si>
  <si>
    <t>DHWP Wisewoman 9/2017</t>
  </si>
  <si>
    <t>13806</t>
  </si>
  <si>
    <t>DHWP Youth SAFETY Program 3/2018</t>
  </si>
  <si>
    <t>13807</t>
  </si>
  <si>
    <t>DHWP HIV Emerg Supp Relief 2/2018</t>
  </si>
  <si>
    <t>13808</t>
  </si>
  <si>
    <t>DHWP HOPWA AIDS Housing 6/2017</t>
  </si>
  <si>
    <t>13809</t>
  </si>
  <si>
    <t>DHWP TB Prev &amp; Control 12/2017</t>
  </si>
  <si>
    <t>13810</t>
  </si>
  <si>
    <t>AG 14</t>
  </si>
  <si>
    <t>13811</t>
  </si>
  <si>
    <t>Job 121503 removal of Livernois Retaining Wall</t>
  </si>
  <si>
    <t>13812</t>
  </si>
  <si>
    <t>DPW Job 121575 Concrete paving repairs at 15 locatio</t>
  </si>
  <si>
    <t>13813</t>
  </si>
  <si>
    <t>Congestion Mitigation and Air Quality</t>
  </si>
  <si>
    <t>13814</t>
  </si>
  <si>
    <t>Non Dept Retiree Health Care</t>
  </si>
  <si>
    <t>13815</t>
  </si>
  <si>
    <t>2014 Coca</t>
  </si>
  <si>
    <t>13816</t>
  </si>
  <si>
    <t>Recreation 2014 Rouge Park Brennan Pool</t>
  </si>
  <si>
    <t>13817</t>
  </si>
  <si>
    <t>Inner Circle Greenway</t>
  </si>
  <si>
    <t>13818</t>
  </si>
  <si>
    <t>Non Dept Non Departmental Restructuring Projects</t>
  </si>
  <si>
    <t>13819</t>
  </si>
  <si>
    <t>OCFO Income Tax Restructuring Projects</t>
  </si>
  <si>
    <t>13820</t>
  </si>
  <si>
    <t>OCFO Treasury Restructuring Projects</t>
  </si>
  <si>
    <t>13821</t>
  </si>
  <si>
    <t>MPD Municipal Parking</t>
  </si>
  <si>
    <t>13822</t>
  </si>
  <si>
    <t>13823</t>
  </si>
  <si>
    <t>2014 Farwell</t>
  </si>
  <si>
    <t>Exit Financing</t>
  </si>
  <si>
    <t>13825</t>
  </si>
  <si>
    <t>CMAQ Diesel Retrofit</t>
  </si>
  <si>
    <t>13827</t>
  </si>
  <si>
    <t>AG 14_5086 660 Miles Pavement Marking JN123175</t>
  </si>
  <si>
    <t>13828</t>
  </si>
  <si>
    <t>AG 14_5114 HMA Resurfacing locations JN123169</t>
  </si>
  <si>
    <t>13829</t>
  </si>
  <si>
    <t>DPW AG 14-5100 Signak Upgrading Work JN 119578</t>
  </si>
  <si>
    <t>13830</t>
  </si>
  <si>
    <t>DPW AG 14-5208 Pavement Marking, 169 JN123176</t>
  </si>
  <si>
    <t>13831</t>
  </si>
  <si>
    <t>AG 14_5209 HMA Resurfacing locations JN 123844</t>
  </si>
  <si>
    <t>13832</t>
  </si>
  <si>
    <t>Special Elections</t>
  </si>
  <si>
    <t>13833</t>
  </si>
  <si>
    <t>2013 Assistance to Firefighters Grant 05188</t>
  </si>
  <si>
    <t>13834</t>
  </si>
  <si>
    <t>DPW M 1 Rail Streetcar System Construction Operation</t>
  </si>
  <si>
    <t>Summer Jobs &amp; Small Business Dev</t>
  </si>
  <si>
    <t>13838</t>
  </si>
  <si>
    <t>HRD Charles H. Wright Museum of African American History</t>
  </si>
  <si>
    <t>13839</t>
  </si>
  <si>
    <t>HRD Liberty Temple Baptist Church Senior Project</t>
  </si>
  <si>
    <t>13840</t>
  </si>
  <si>
    <t>SEED</t>
  </si>
  <si>
    <t>13841</t>
  </si>
  <si>
    <t>East Michigan Christian</t>
  </si>
  <si>
    <t>13842</t>
  </si>
  <si>
    <t>Wayne State University</t>
  </si>
  <si>
    <t>13843</t>
  </si>
  <si>
    <t>City Council CB Radio Patrol</t>
  </si>
  <si>
    <t>13844</t>
  </si>
  <si>
    <t>Local Initiatives Support Corporation</t>
  </si>
  <si>
    <t>13845</t>
  </si>
  <si>
    <t>Non Dept Wireless Tower Site Committee</t>
  </si>
  <si>
    <t>13846</t>
  </si>
  <si>
    <t>DPW AG 135519 Traffic Pedestrian Signal Upgrading</t>
  </si>
  <si>
    <t>13847</t>
  </si>
  <si>
    <t>DPW AG145013 Traffic Signal Installation 20 location</t>
  </si>
  <si>
    <t>13848</t>
  </si>
  <si>
    <t>Jefferson Avenue Streetscape</t>
  </si>
  <si>
    <t>13849</t>
  </si>
  <si>
    <t>DPW Livernois Streetscape</t>
  </si>
  <si>
    <t>13850</t>
  </si>
  <si>
    <t>DPW Mark Avenue Bridge St Jean to Algonquin</t>
  </si>
  <si>
    <t>13851</t>
  </si>
  <si>
    <t>DPW Cass Avenue Non Motorized Project</t>
  </si>
  <si>
    <t>13852</t>
  </si>
  <si>
    <t>Elections Voter Education Donation</t>
  </si>
  <si>
    <t>13853</t>
  </si>
  <si>
    <t>Non Dept Note B Payment</t>
  </si>
  <si>
    <t>13854</t>
  </si>
  <si>
    <t>Non Dept Retirement Systems</t>
  </si>
  <si>
    <t>13855</t>
  </si>
  <si>
    <t>Elections Special Elections Revolving</t>
  </si>
  <si>
    <t>13856</t>
  </si>
  <si>
    <t>Madison Avenue Streetscape Improvement</t>
  </si>
  <si>
    <t>13857</t>
  </si>
  <si>
    <t>13858</t>
  </si>
  <si>
    <t>Library Louise Webber O'Brien Endowment Fund</t>
  </si>
  <si>
    <t>13859</t>
  </si>
  <si>
    <t>Library Walus Endowment Fund</t>
  </si>
  <si>
    <t>13861</t>
  </si>
  <si>
    <t>Gift Account</t>
  </si>
  <si>
    <t>13862</t>
  </si>
  <si>
    <t>13862-Appropriation</t>
  </si>
  <si>
    <t>13863</t>
  </si>
  <si>
    <t>Library Burton Endowment Fund</t>
  </si>
  <si>
    <t>13864</t>
  </si>
  <si>
    <t>FY09 Sec 5309 MI 04 0054</t>
  </si>
  <si>
    <t>13866</t>
  </si>
  <si>
    <t>DDOT FY11 Sec 5309 MI 05 0070</t>
  </si>
  <si>
    <t>13867</t>
  </si>
  <si>
    <t>DDOT FY13 Sec 5309 MI 04 0093</t>
  </si>
  <si>
    <t>13868</t>
  </si>
  <si>
    <t>DDOT FY13 Sec 5339 MI 34 0006</t>
  </si>
  <si>
    <t>13869</t>
  </si>
  <si>
    <t>DDOT FY14 Sec 5339 MI 34 0006 01</t>
  </si>
  <si>
    <t>13870</t>
  </si>
  <si>
    <t>DDOT FY04 Sec 5316 MI 37 X014</t>
  </si>
  <si>
    <t>13871</t>
  </si>
  <si>
    <t>DDOT FY05 Sec 5316 MI 37 X020</t>
  </si>
  <si>
    <t>13872</t>
  </si>
  <si>
    <t>DDOT FY06 Sec 5316 MI 37 X030</t>
  </si>
  <si>
    <t>13873</t>
  </si>
  <si>
    <t>FY07 Sec 5316 MI 37 X035</t>
  </si>
  <si>
    <t>13874</t>
  </si>
  <si>
    <t>DDOT FY08-10 Sec 5316 MI 37 X041</t>
  </si>
  <si>
    <t>13875</t>
  </si>
  <si>
    <t>FY11 Sec 5316 MI 37 X041 01</t>
  </si>
  <si>
    <t>13876</t>
  </si>
  <si>
    <t>FY12 Sec 5316 MI 37 X041 02</t>
  </si>
  <si>
    <t>13877</t>
  </si>
  <si>
    <t>DDOT FY06 Sec 5317 MI 57 X005</t>
  </si>
  <si>
    <t>13878</t>
  </si>
  <si>
    <t>FY07 Sec 5317 MI 57 X013</t>
  </si>
  <si>
    <t>13879</t>
  </si>
  <si>
    <t>FY08_10 Sec 5317 MI 57 X015</t>
  </si>
  <si>
    <t>13882</t>
  </si>
  <si>
    <t>DDOT FY01 8 Mile Rd MI 90 X374</t>
  </si>
  <si>
    <t>13883</t>
  </si>
  <si>
    <t>FY08 Sec 5307 MI 90 X563</t>
  </si>
  <si>
    <t>13884</t>
  </si>
  <si>
    <t>DDOT FY09 Sec 5307 MI 90 X604</t>
  </si>
  <si>
    <t>13885</t>
  </si>
  <si>
    <t>DDOT FY10 Sec 5307 MI 90 X605</t>
  </si>
  <si>
    <t>13886</t>
  </si>
  <si>
    <t>DDOT FY11 Sec 5307 MI 90 X605 01</t>
  </si>
  <si>
    <t>13888</t>
  </si>
  <si>
    <t>FY12</t>
  </si>
  <si>
    <t>13889</t>
  </si>
  <si>
    <t>DDOT FY13 Sec 5307 MI 90 X605 04</t>
  </si>
  <si>
    <t>13890</t>
  </si>
  <si>
    <t>FY14 Sec 5307 MI 90 X605 05</t>
  </si>
  <si>
    <t>13892</t>
  </si>
  <si>
    <t>FY10 Sec 5307 MI 90 X642 01</t>
  </si>
  <si>
    <t>13893</t>
  </si>
  <si>
    <t>FY09 TE Project MI 95 X034</t>
  </si>
  <si>
    <t>13895</t>
  </si>
  <si>
    <t>FY12 Sec 5307 MI 95 X062 01</t>
  </si>
  <si>
    <t>13896</t>
  </si>
  <si>
    <t>DDOT FY13-14 Sec 5307 MI 95 X062 02</t>
  </si>
  <si>
    <t>13897</t>
  </si>
  <si>
    <t>DDOT FY14 Sec 5307 MI 95 X062 03</t>
  </si>
  <si>
    <t>13899</t>
  </si>
  <si>
    <t>FY13 Specialized Services</t>
  </si>
  <si>
    <t>13900</t>
  </si>
  <si>
    <t>DDOT FY14 Specialized Services</t>
  </si>
  <si>
    <t>13901</t>
  </si>
  <si>
    <t>FY15 Specialized Services</t>
  </si>
  <si>
    <t>13905</t>
  </si>
  <si>
    <t>DDOT FY15 SEMCOG UWP</t>
  </si>
  <si>
    <t>13906</t>
  </si>
  <si>
    <t>Mayor's Detroit Children's Fund Skillman</t>
  </si>
  <si>
    <t>13907</t>
  </si>
  <si>
    <t>DPW Improvements to Mt Elliott</t>
  </si>
  <si>
    <t>13908</t>
  </si>
  <si>
    <t>Improvements to Schoolcraft Avenue</t>
  </si>
  <si>
    <t>OCFO Office of Development and Grants</t>
  </si>
  <si>
    <t>13910</t>
  </si>
  <si>
    <t>2015 Lipke Playfield TF11-076</t>
  </si>
  <si>
    <t>13911</t>
  </si>
  <si>
    <t>Fire New - Fees</t>
  </si>
  <si>
    <t>13912</t>
  </si>
  <si>
    <t>MPD Reinvestment Project</t>
  </si>
  <si>
    <t>13914</t>
  </si>
  <si>
    <t>DHWP WIC Resident Services 9/2015</t>
  </si>
  <si>
    <t>13915</t>
  </si>
  <si>
    <t>DHWP WIC Breastfeeding 9/2015</t>
  </si>
  <si>
    <t>13916</t>
  </si>
  <si>
    <t>DHWP Lead Poisoning Prev (MDCH) 9/2015</t>
  </si>
  <si>
    <t>13917</t>
  </si>
  <si>
    <t>DHWP Lead Intervention (MDCH) 9/2015</t>
  </si>
  <si>
    <t>13918</t>
  </si>
  <si>
    <t>DHWP Lead Collaboration (MDCH) 9/2015</t>
  </si>
  <si>
    <t>13919</t>
  </si>
  <si>
    <t>DHWP ElPHS Food 9/2015</t>
  </si>
  <si>
    <t>13920</t>
  </si>
  <si>
    <t>ELPHS MDCH other 9_2015_13920</t>
  </si>
  <si>
    <t>13921</t>
  </si>
  <si>
    <t>Bio_Terrorism Emerg Prep 9_2015_13921</t>
  </si>
  <si>
    <t>13922</t>
  </si>
  <si>
    <t>DHWP Cities Readiness Inititives 9/2015</t>
  </si>
  <si>
    <t>13923</t>
  </si>
  <si>
    <t>DHWP CSHCS Outreach &amp; Advocacy 9/2015</t>
  </si>
  <si>
    <t>13925</t>
  </si>
  <si>
    <t>DHWP Fetal Infant Mortality Review 9/2015</t>
  </si>
  <si>
    <t>13926</t>
  </si>
  <si>
    <t>DHWP HIV/AIDS Prevention 9/2015</t>
  </si>
  <si>
    <t>13927</t>
  </si>
  <si>
    <t>HIV-STD Testing and Prevention 9-2017</t>
  </si>
  <si>
    <t>13928</t>
  </si>
  <si>
    <t>DHWP Immunization Action Plan 9/2015</t>
  </si>
  <si>
    <t>13929</t>
  </si>
  <si>
    <t>Infant Safe Sleep 9_2015_13929</t>
  </si>
  <si>
    <t>13930</t>
  </si>
  <si>
    <t>DHWP Local Maternal &amp; Child Hlth 9/2015</t>
  </si>
  <si>
    <t>13931</t>
  </si>
  <si>
    <t>13931-Appropriation</t>
  </si>
  <si>
    <t>13933</t>
  </si>
  <si>
    <t>Hearing MDCH 9_2015</t>
  </si>
  <si>
    <t>13934</t>
  </si>
  <si>
    <t>DHWP Vision MDCH 9/2015</t>
  </si>
  <si>
    <t>13936</t>
  </si>
  <si>
    <t>DHWP HIV Emerg Supp Relief 2/2016</t>
  </si>
  <si>
    <t>13937</t>
  </si>
  <si>
    <t>HOPWA Aids Housing 6_2015_13937</t>
  </si>
  <si>
    <t>13938</t>
  </si>
  <si>
    <t>TB Prev &amp; Control 12_2015_13938</t>
  </si>
  <si>
    <t>13939</t>
  </si>
  <si>
    <t>Mayor's Office of Homeland Security</t>
  </si>
  <si>
    <t>13940</t>
  </si>
  <si>
    <t>13940-Appropriation</t>
  </si>
  <si>
    <t>13941</t>
  </si>
  <si>
    <t>Economic Development Initiative Project - EDI Grant - Infrastructure</t>
  </si>
  <si>
    <t>13942</t>
  </si>
  <si>
    <t>BSEED USEPA Environmental Training Grant</t>
  </si>
  <si>
    <t>13943</t>
  </si>
  <si>
    <t>DPW 13-5542 Pedestrian/Traffic Signal Upgrade</t>
  </si>
  <si>
    <t>13947</t>
  </si>
  <si>
    <t>PLD Decommissioning Reserve</t>
  </si>
  <si>
    <t>13948</t>
  </si>
  <si>
    <t>FY15 Sec 5309_MI_03_0241 Ladder of Opportunity</t>
  </si>
  <si>
    <t>13949</t>
  </si>
  <si>
    <t>Mayor's 2011 Homeland Security Grant Program-SHSP</t>
  </si>
  <si>
    <t>13950</t>
  </si>
  <si>
    <t>Mayor's Homeland Security Grant Program FY2012</t>
  </si>
  <si>
    <t>13951</t>
  </si>
  <si>
    <t>Mayor's Homeland Security Grant Program FY2013</t>
  </si>
  <si>
    <t>13952</t>
  </si>
  <si>
    <t>Medical Reserve Corps MRC _ NACCHO</t>
  </si>
  <si>
    <t>13953</t>
  </si>
  <si>
    <t>Medical Reserve Corps MRC _ Region 2 South</t>
  </si>
  <si>
    <t>13954</t>
  </si>
  <si>
    <t>Mayor's 2011 Pre-Disaster Mitigation</t>
  </si>
  <si>
    <t>13955</t>
  </si>
  <si>
    <t>Autombile Theft Prevention Authority Grant(ATPA)FY2015</t>
  </si>
  <si>
    <t>13956</t>
  </si>
  <si>
    <t>Police 2015 Strategic Traffic Enforcement-Seatbelt</t>
  </si>
  <si>
    <t>13957</t>
  </si>
  <si>
    <t>GSD 2014 CMAQ Program</t>
  </si>
  <si>
    <t>13958</t>
  </si>
  <si>
    <t>2014 CMAQ Diesel Retrofit</t>
  </si>
  <si>
    <t>13959</t>
  </si>
  <si>
    <t>Recreation 2010 Reld Ramp Site I</t>
  </si>
  <si>
    <t>13960</t>
  </si>
  <si>
    <t>2011 Reld Ramp Site II</t>
  </si>
  <si>
    <t>13961</t>
  </si>
  <si>
    <t>2012 Peterson Playfield Improve</t>
  </si>
  <si>
    <t>13962</t>
  </si>
  <si>
    <t>Recreation 2010 Patto Park Improvements</t>
  </si>
  <si>
    <t>13964</t>
  </si>
  <si>
    <t>Projected Post Bankruptcy Fund Balance</t>
  </si>
  <si>
    <t>13965</t>
  </si>
  <si>
    <t>Non Dept Quality of Life Exit Financing Debt Service</t>
  </si>
  <si>
    <t>13966</t>
  </si>
  <si>
    <t>Non Dept Note A2 Debt Service</t>
  </si>
  <si>
    <t>13967</t>
  </si>
  <si>
    <t>Non Dept Contingency Funds</t>
  </si>
  <si>
    <t>13968</t>
  </si>
  <si>
    <t>Note C Debt Service</t>
  </si>
  <si>
    <t>13969</t>
  </si>
  <si>
    <t>Non Dept PLD Decommissioning Costs</t>
  </si>
  <si>
    <t>13970</t>
  </si>
  <si>
    <t>Debt Service Pension</t>
  </si>
  <si>
    <t>13974</t>
  </si>
  <si>
    <t>MPD Municipal Parking Restructuring Projects</t>
  </si>
  <si>
    <t>13975</t>
  </si>
  <si>
    <t>HRD Planning and Development Restructuring Projects</t>
  </si>
  <si>
    <t>13976</t>
  </si>
  <si>
    <t>HR Human Resources Restructuring Projects</t>
  </si>
  <si>
    <t>13977</t>
  </si>
  <si>
    <t>36D 36th District Court Restructuring Projects</t>
  </si>
  <si>
    <t>13978</t>
  </si>
  <si>
    <t>DHWP DHWP Restructuring Projects</t>
  </si>
  <si>
    <t>13979</t>
  </si>
  <si>
    <t>OCFO Finance Restructuring Projects</t>
  </si>
  <si>
    <t>13980</t>
  </si>
  <si>
    <t>DAH Department of Administrative Hearing Restructuring</t>
  </si>
  <si>
    <t>13981</t>
  </si>
  <si>
    <t>DPW Department of Public Works Restructuring Projects</t>
  </si>
  <si>
    <t>13982</t>
  </si>
  <si>
    <t>Police Restructuring Projects.</t>
  </si>
  <si>
    <t>13983</t>
  </si>
  <si>
    <t>Fire Restructuring Projects</t>
  </si>
  <si>
    <t>13985</t>
  </si>
  <si>
    <t>Non Dept Restructuring Projects</t>
  </si>
  <si>
    <t>13986</t>
  </si>
  <si>
    <t>Recreation Restructuring Projects</t>
  </si>
  <si>
    <t>13987</t>
  </si>
  <si>
    <t>Airport Restructuring Projects</t>
  </si>
  <si>
    <t>13989</t>
  </si>
  <si>
    <t>HRts Human Rights Restructuring Projects</t>
  </si>
  <si>
    <t>13990</t>
  </si>
  <si>
    <t>GSD Restructuring Projects</t>
  </si>
  <si>
    <t>13991</t>
  </si>
  <si>
    <t>Law Restructuring Projects</t>
  </si>
  <si>
    <t>13992</t>
  </si>
  <si>
    <t>Mayor's Mayor's Office Restructuring Projects</t>
  </si>
  <si>
    <t>13993</t>
  </si>
  <si>
    <t>City Council City Council Restructuring Projects</t>
  </si>
  <si>
    <t>13994</t>
  </si>
  <si>
    <t>CC City Clerk Restructuring Projects</t>
  </si>
  <si>
    <t>13995</t>
  </si>
  <si>
    <t>BSEED Restructuring Projects</t>
  </si>
  <si>
    <t>13996</t>
  </si>
  <si>
    <t>Elections Restructuring Projects</t>
  </si>
  <si>
    <t>13997</t>
  </si>
  <si>
    <t>Omb Ombudsperson Restructuring Projects</t>
  </si>
  <si>
    <t>13998</t>
  </si>
  <si>
    <t>OoAG Auditor General Restructuring Projects</t>
  </si>
  <si>
    <t>13999</t>
  </si>
  <si>
    <t>ZAB Zoning Appeals Board Restructuring Projects</t>
  </si>
  <si>
    <t>14000</t>
  </si>
  <si>
    <t>DoIT Restructuring Projects</t>
  </si>
  <si>
    <t>14001</t>
  </si>
  <si>
    <t>Non Dept Budget Reserve</t>
  </si>
  <si>
    <t>14002</t>
  </si>
  <si>
    <t>Fire 2012 Assistance to Firefighters AFG</t>
  </si>
  <si>
    <t>14003</t>
  </si>
  <si>
    <t>Fire 2013 SAFER Grant</t>
  </si>
  <si>
    <t>14004</t>
  </si>
  <si>
    <t>Airfield Generator</t>
  </si>
  <si>
    <t>14005</t>
  </si>
  <si>
    <t>Rehab of Taxiway Connectors</t>
  </si>
  <si>
    <t>14006</t>
  </si>
  <si>
    <t>Airport Rehab Runway 15/33</t>
  </si>
  <si>
    <t>14007</t>
  </si>
  <si>
    <t>Land Reimbursement(3811)</t>
  </si>
  <si>
    <t>14008</t>
  </si>
  <si>
    <t>Land Reimbursement(4014)</t>
  </si>
  <si>
    <t>14009</t>
  </si>
  <si>
    <t>Airport Runway Safety Area Study</t>
  </si>
  <si>
    <t>14010</t>
  </si>
  <si>
    <t>2011 Balduck Park Youth Camp</t>
  </si>
  <si>
    <t>14011</t>
  </si>
  <si>
    <t>2014 Jayne Lasky Playfield Improvvement</t>
  </si>
  <si>
    <t>14012</t>
  </si>
  <si>
    <t>Police 2015 Youth Alcohol Enforcement</t>
  </si>
  <si>
    <t>14014</t>
  </si>
  <si>
    <t>Police 2015 National Crime Victims Rights Week</t>
  </si>
  <si>
    <t>14015</t>
  </si>
  <si>
    <t>2013 AFG Fire Prevention_00717</t>
  </si>
  <si>
    <t>14016</t>
  </si>
  <si>
    <t>2015 ATPA Eest Side ACTION Team</t>
  </si>
  <si>
    <t>14017</t>
  </si>
  <si>
    <t>2015 ATPA Preventing Auto Theft</t>
  </si>
  <si>
    <t>14018</t>
  </si>
  <si>
    <t>2015 ATPA SE Auto Theft Team</t>
  </si>
  <si>
    <t>14019</t>
  </si>
  <si>
    <t>2015 ATPA Oakland County Auto Theft</t>
  </si>
  <si>
    <t>14020</t>
  </si>
  <si>
    <t>Police 2015 Strategic Traffic Enforcement-OWI</t>
  </si>
  <si>
    <t>14021</t>
  </si>
  <si>
    <t>2015 VOCA</t>
  </si>
  <si>
    <t>14022</t>
  </si>
  <si>
    <t>Detroit Youth Violence Prevention</t>
  </si>
  <si>
    <t>14026</t>
  </si>
  <si>
    <t>PDD Administration &amp; Operations</t>
  </si>
  <si>
    <t>14027</t>
  </si>
  <si>
    <t>Planning &amp; Development Department CDBG</t>
  </si>
  <si>
    <t>14028</t>
  </si>
  <si>
    <t>LINK Detroit _ TIGER Grant</t>
  </si>
  <si>
    <t>14029</t>
  </si>
  <si>
    <t>Budget Dept Training</t>
  </si>
  <si>
    <t>14030</t>
  </si>
  <si>
    <t>Oakwood Const Roadway_Traffic Signal</t>
  </si>
  <si>
    <t>14034</t>
  </si>
  <si>
    <t>Recreation 2014 Mini-Grant Award Program</t>
  </si>
  <si>
    <t>14035</t>
  </si>
  <si>
    <t>Recreation 2014 Mini-Grant Admin</t>
  </si>
  <si>
    <t>14036</t>
  </si>
  <si>
    <t>AG 14_5392 Jefferson Ave Bridge Replacement</t>
  </si>
  <si>
    <t>14037</t>
  </si>
  <si>
    <t>Public Act 252 of 2014</t>
  </si>
  <si>
    <t>14038</t>
  </si>
  <si>
    <t>Mayor's Urban Area Security Initiative(UASI)</t>
  </si>
  <si>
    <t>14039</t>
  </si>
  <si>
    <t>2015 Out of School Time Programs</t>
  </si>
  <si>
    <t>14040</t>
  </si>
  <si>
    <t>2015 Make a Splash</t>
  </si>
  <si>
    <t>14045</t>
  </si>
  <si>
    <t>Coleman A. Young Playground Improvements Grant</t>
  </si>
  <si>
    <t>14046</t>
  </si>
  <si>
    <t>Dorais Playfield Improvements</t>
  </si>
  <si>
    <t>14055</t>
  </si>
  <si>
    <t>2015-16 Belle Isle Aquar and Anna Scripps Whitcomb Conservatory</t>
  </si>
  <si>
    <t>14056</t>
  </si>
  <si>
    <t>2015-16 Scarab Club</t>
  </si>
  <si>
    <t>OCFO Office of Departmental Financial Services</t>
  </si>
  <si>
    <t>OCFO Office of Program &amp; Performance Management</t>
  </si>
  <si>
    <t>14059</t>
  </si>
  <si>
    <t>Rouge River Clean-up Grant</t>
  </si>
  <si>
    <t>14061</t>
  </si>
  <si>
    <t>2015 Summer Food Program</t>
  </si>
  <si>
    <t>14098</t>
  </si>
  <si>
    <t>14098-Appropriation</t>
  </si>
  <si>
    <t>14099</t>
  </si>
  <si>
    <t>14099-Appropriation</t>
  </si>
  <si>
    <t>14101</t>
  </si>
  <si>
    <t>Recreation Brighter Future Summer Day Camp 2015</t>
  </si>
  <si>
    <t>14102</t>
  </si>
  <si>
    <t>14102-Appropriation</t>
  </si>
  <si>
    <t>14103</t>
  </si>
  <si>
    <t>14103-Appropriation</t>
  </si>
  <si>
    <t>14104</t>
  </si>
  <si>
    <t>14104-Appropriation</t>
  </si>
  <si>
    <t>14105</t>
  </si>
  <si>
    <t>CDBG Multifamily Housing Dev. &amp; Related Instructure</t>
  </si>
  <si>
    <t>14106</t>
  </si>
  <si>
    <t>14106-Appropriation</t>
  </si>
  <si>
    <t>14108</t>
  </si>
  <si>
    <t>Environmental Assess Riverside Park</t>
  </si>
  <si>
    <t>14109</t>
  </si>
  <si>
    <t>14109-Appropriation</t>
  </si>
  <si>
    <t>14110</t>
  </si>
  <si>
    <t>14110-Appropriation</t>
  </si>
  <si>
    <t>14111</t>
  </si>
  <si>
    <t>DPW 2015 Mich Pollution Grant</t>
  </si>
  <si>
    <t>14112</t>
  </si>
  <si>
    <t>Detroit Children's Fund -Skillman FY16</t>
  </si>
  <si>
    <t>14113</t>
  </si>
  <si>
    <t>DPW AG 14-5476 HMA Mack Ave JN123182</t>
  </si>
  <si>
    <t>14114</t>
  </si>
  <si>
    <t>14114-Appropriation</t>
  </si>
  <si>
    <t>14115</t>
  </si>
  <si>
    <t>Recreation AT &amp; T Clark Park</t>
  </si>
  <si>
    <t>14116</t>
  </si>
  <si>
    <t>Recreation 2015 NRPA Grow Your Park</t>
  </si>
  <si>
    <t>14119</t>
  </si>
  <si>
    <t>DPW AG 15-5153 HMA Resurfacing, 3 Lications</t>
  </si>
  <si>
    <t>14120</t>
  </si>
  <si>
    <t>14120-Appropriation</t>
  </si>
  <si>
    <t>14121</t>
  </si>
  <si>
    <t>DPW AG 15-5143 Traffic Signal Work @ 42 Locations</t>
  </si>
  <si>
    <t>14122</t>
  </si>
  <si>
    <t>14122-Appropriation</t>
  </si>
  <si>
    <t>14123</t>
  </si>
  <si>
    <t>14123-Appropriation</t>
  </si>
  <si>
    <t>14124</t>
  </si>
  <si>
    <t>14124-Appropriation</t>
  </si>
  <si>
    <t>20125</t>
  </si>
  <si>
    <t>2014 Assistance to Firefighters Grant</t>
  </si>
  <si>
    <t>20126</t>
  </si>
  <si>
    <t>Public Act of 2015</t>
  </si>
  <si>
    <t>20127</t>
  </si>
  <si>
    <t>20127-Appropriation</t>
  </si>
  <si>
    <t>20131</t>
  </si>
  <si>
    <t>20131-Appropriation</t>
  </si>
  <si>
    <t>20132</t>
  </si>
  <si>
    <t>20132-Appropriation</t>
  </si>
  <si>
    <t>20133</t>
  </si>
  <si>
    <t>20133-Appropriation</t>
  </si>
  <si>
    <t>20134</t>
  </si>
  <si>
    <t>20134-Appropriation</t>
  </si>
  <si>
    <t>20135</t>
  </si>
  <si>
    <t>Lead Collaboration (MDCH) 9/2016</t>
  </si>
  <si>
    <t>20136</t>
  </si>
  <si>
    <t>20136-Appropriation</t>
  </si>
  <si>
    <t>20137</t>
  </si>
  <si>
    <t>20137-Appropriation</t>
  </si>
  <si>
    <t>20138</t>
  </si>
  <si>
    <t>20138-Appropriation</t>
  </si>
  <si>
    <t>20139</t>
  </si>
  <si>
    <t>20139-Appropriation</t>
  </si>
  <si>
    <t>20140</t>
  </si>
  <si>
    <t>20140-Appropriation</t>
  </si>
  <si>
    <t>20141</t>
  </si>
  <si>
    <t>20141-Appropriation</t>
  </si>
  <si>
    <t>20142</t>
  </si>
  <si>
    <t>20142-Appropriation</t>
  </si>
  <si>
    <t>20143</t>
  </si>
  <si>
    <t>20143-Appropriation</t>
  </si>
  <si>
    <t>20144</t>
  </si>
  <si>
    <t>20144-Appropriation</t>
  </si>
  <si>
    <t>20145</t>
  </si>
  <si>
    <t>20145-Appropriation</t>
  </si>
  <si>
    <t>20146</t>
  </si>
  <si>
    <t>20146-Appropriation</t>
  </si>
  <si>
    <t>20147</t>
  </si>
  <si>
    <t>20147-Appropriation</t>
  </si>
  <si>
    <t>20148</t>
  </si>
  <si>
    <t>20148-Appropriation</t>
  </si>
  <si>
    <t>20149</t>
  </si>
  <si>
    <t>HIV Emergency Supp. Relief 2/2017</t>
  </si>
  <si>
    <t>20150</t>
  </si>
  <si>
    <t>20150-Appropriation</t>
  </si>
  <si>
    <t>20152</t>
  </si>
  <si>
    <t>Techtown Det.</t>
  </si>
  <si>
    <t>20153</t>
  </si>
  <si>
    <t>HRD Conventional Home Repairs</t>
  </si>
  <si>
    <t>20154</t>
  </si>
  <si>
    <t>East Michigan Environmental Action Council</t>
  </si>
  <si>
    <t>20155</t>
  </si>
  <si>
    <t>Shar, Inc</t>
  </si>
  <si>
    <t>20156</t>
  </si>
  <si>
    <t>Siena Literacy Center</t>
  </si>
  <si>
    <t>20157</t>
  </si>
  <si>
    <t>Greater Families for Detroit</t>
  </si>
  <si>
    <t>20158</t>
  </si>
  <si>
    <t>2016 SEMCOG UPW Grant_AP20158</t>
  </si>
  <si>
    <t>20160</t>
  </si>
  <si>
    <t>2015-16 Preventing Auto Theft</t>
  </si>
  <si>
    <t>20161</t>
  </si>
  <si>
    <t>2015-16 SE Auto Theft Team</t>
  </si>
  <si>
    <t>20162</t>
  </si>
  <si>
    <t>2015-16 Oakland County Auto Theft</t>
  </si>
  <si>
    <t>20163</t>
  </si>
  <si>
    <t>2015-16 East Side Action Team</t>
  </si>
  <si>
    <t>20164</t>
  </si>
  <si>
    <t>Police 2015-16 Victim Assistance</t>
  </si>
  <si>
    <t>20166</t>
  </si>
  <si>
    <t>WDWSD-R Administration</t>
  </si>
  <si>
    <t>20167</t>
  </si>
  <si>
    <t>WDWSD-R Operations</t>
  </si>
  <si>
    <t>20168</t>
  </si>
  <si>
    <t>WDWSD-R Compliance</t>
  </si>
  <si>
    <t>20169</t>
  </si>
  <si>
    <t>WDWSD-R Finance</t>
  </si>
  <si>
    <t>20170</t>
  </si>
  <si>
    <t>WDWSD-R Customer Service</t>
  </si>
  <si>
    <t>20172</t>
  </si>
  <si>
    <t>WDWSD-R Non Operating Expense</t>
  </si>
  <si>
    <t>20173</t>
  </si>
  <si>
    <t>WDWSD-R Operating Revenue</t>
  </si>
  <si>
    <t>20174</t>
  </si>
  <si>
    <t>WDWSD-R Long Term Planning</t>
  </si>
  <si>
    <t>20175</t>
  </si>
  <si>
    <t>WDWSD-R Reserves</t>
  </si>
  <si>
    <t>20176</t>
  </si>
  <si>
    <t>WDWSD-R Non Operating Revenue</t>
  </si>
  <si>
    <t>20177</t>
  </si>
  <si>
    <t>SDWSD-R Administration</t>
  </si>
  <si>
    <t>20178</t>
  </si>
  <si>
    <t>SDWSD-R Operations</t>
  </si>
  <si>
    <t>20179</t>
  </si>
  <si>
    <t>SDWSD-R Compliance</t>
  </si>
  <si>
    <t>20180</t>
  </si>
  <si>
    <t>SDWSD-R Finance</t>
  </si>
  <si>
    <t>20181</t>
  </si>
  <si>
    <t>SDWSD-R Customer Service</t>
  </si>
  <si>
    <t>20182</t>
  </si>
  <si>
    <t>SDWSD-R Planning</t>
  </si>
  <si>
    <t>20183</t>
  </si>
  <si>
    <t>SDWSD-R Non Operating  Expense</t>
  </si>
  <si>
    <t>20184</t>
  </si>
  <si>
    <t>SDWSD-R Operating Revenue</t>
  </si>
  <si>
    <t>20185</t>
  </si>
  <si>
    <t>SDWSD-R Long Term Planning</t>
  </si>
  <si>
    <t>20186</t>
  </si>
  <si>
    <t>SDWSD-R Reserves</t>
  </si>
  <si>
    <t>20187</t>
  </si>
  <si>
    <t>SDWSD-R Non Operating Revenue</t>
  </si>
  <si>
    <t>20188</t>
  </si>
  <si>
    <t>SDWSD-R Stores</t>
  </si>
  <si>
    <t>20189</t>
  </si>
  <si>
    <t>2015 Port Security Grant Fire Aw</t>
  </si>
  <si>
    <t>20190</t>
  </si>
  <si>
    <t>2015-16 Youth Tennis Summer Camp Grant</t>
  </si>
  <si>
    <t>20191</t>
  </si>
  <si>
    <t>FY2016 MDNR Appropriations-Earmarks and Special Grants</t>
  </si>
  <si>
    <t>20192</t>
  </si>
  <si>
    <t>Police 2012 Justice Assistance</t>
  </si>
  <si>
    <t>20193</t>
  </si>
  <si>
    <t>Police 2013 Justice Assistance</t>
  </si>
  <si>
    <t>20194</t>
  </si>
  <si>
    <t>Police 2009 COPS CB Patrol</t>
  </si>
  <si>
    <t>20195</t>
  </si>
  <si>
    <t>Police 2012 Detroit Community - Based Violence Prevention</t>
  </si>
  <si>
    <t>20196</t>
  </si>
  <si>
    <t>Police 2013 COPS Hiring Recovery Program</t>
  </si>
  <si>
    <t>20197</t>
  </si>
  <si>
    <t>Police 2014 COPS Micro Community Bike</t>
  </si>
  <si>
    <t>20199</t>
  </si>
  <si>
    <t>Police 2015-17 Technology Innovation for Public Safety</t>
  </si>
  <si>
    <t>20200</t>
  </si>
  <si>
    <t>2015-17 Body Worn Camera Policy and Implementation Program</t>
  </si>
  <si>
    <t>20201</t>
  </si>
  <si>
    <t>Detroit Domestic Violence Reduction</t>
  </si>
  <si>
    <t>20202</t>
  </si>
  <si>
    <t>2015-18 COPS Hiring Program</t>
  </si>
  <si>
    <t>20203</t>
  </si>
  <si>
    <t>2015-16 HSP-Underage Enforcement</t>
  </si>
  <si>
    <t>20204</t>
  </si>
  <si>
    <t>DHWP WIC Resident Services 9/2017 FD2104</t>
  </si>
  <si>
    <t>20205</t>
  </si>
  <si>
    <t>DHWP WIC Breastfeeding 9/2017 FD2104</t>
  </si>
  <si>
    <t>20206</t>
  </si>
  <si>
    <t>DHWP Lead Poisoning Prev(MDCH) 9/2017 FD2104</t>
  </si>
  <si>
    <t>20207</t>
  </si>
  <si>
    <t>DHWP Lead Intervention(MDCH) 9/2017 FD2104</t>
  </si>
  <si>
    <t>20208</t>
  </si>
  <si>
    <t>DHWP Lead Collaboration(MDCH) 9/2017 FD2104</t>
  </si>
  <si>
    <t>20209</t>
  </si>
  <si>
    <t>DHWP ELPHS Food 9/2017 FD2104</t>
  </si>
  <si>
    <t>20210</t>
  </si>
  <si>
    <t>DHWP ELPHS MDCH other 9/2017 FD2104</t>
  </si>
  <si>
    <t>20211</t>
  </si>
  <si>
    <t>Health Bioterrorism Emerg Prep 9/2017 FD2104</t>
  </si>
  <si>
    <t>20212</t>
  </si>
  <si>
    <t>DHWP Cities Readiness Inititives 9/2017 FD2104</t>
  </si>
  <si>
    <t>20213</t>
  </si>
  <si>
    <t>DHWP Ebola Emergency Prep 9/2017 FD2104</t>
  </si>
  <si>
    <t>20214</t>
  </si>
  <si>
    <t>DHWP CSHCS Outreach &amp; Advocacy 9/2017 FD2104</t>
  </si>
  <si>
    <t>20215</t>
  </si>
  <si>
    <t>DHWP Fetal Infant Mortality Review 9/2017 FD2104</t>
  </si>
  <si>
    <t>20216</t>
  </si>
  <si>
    <t>DHWP HIV/Ryan White 9/2017 FD2104</t>
  </si>
  <si>
    <t>20217</t>
  </si>
  <si>
    <t>DHWP Immunization Action Plan 9/2017 FD2104</t>
  </si>
  <si>
    <t>20218</t>
  </si>
  <si>
    <t>DHWP Infant Safe Sleep 9/2017 FD2104</t>
  </si>
  <si>
    <t>20219</t>
  </si>
  <si>
    <t>DHWP Local Maternal &amp; Child Hlth 9/2017 FD2104</t>
  </si>
  <si>
    <t>20220</t>
  </si>
  <si>
    <t>DHWP Hearing-MDCH 9/2017 FD2104</t>
  </si>
  <si>
    <t>20221</t>
  </si>
  <si>
    <t>DHWP Vision-MDCH 9/2017 FD2104</t>
  </si>
  <si>
    <t>20222</t>
  </si>
  <si>
    <t>DHWP HIV Emerg Supp Relief 2/2018 FD2104</t>
  </si>
  <si>
    <t>20223</t>
  </si>
  <si>
    <t>DHWP HOPWA Aids Housing 6/2017 FD2104</t>
  </si>
  <si>
    <t>20225</t>
  </si>
  <si>
    <t>2015-16 High Safety Project</t>
  </si>
  <si>
    <t>20226</t>
  </si>
  <si>
    <t>Police Preventing Auto Theft 2016-17</t>
  </si>
  <si>
    <t>20227</t>
  </si>
  <si>
    <t>Police SE Auto Theft Team 2016-17</t>
  </si>
  <si>
    <t>20228</t>
  </si>
  <si>
    <t>Police Oakland County Auto Theft Squad 2016-17</t>
  </si>
  <si>
    <t>20229</t>
  </si>
  <si>
    <t>Police East Side Action Team 2016-17</t>
  </si>
  <si>
    <t>20230</t>
  </si>
  <si>
    <t>Police Victim Assistance 2016-17</t>
  </si>
  <si>
    <t>20231</t>
  </si>
  <si>
    <t>Police JAG 2016-17</t>
  </si>
  <si>
    <t>20232</t>
  </si>
  <si>
    <t>Police Youth Alcohol Enforcement 2016-17</t>
  </si>
  <si>
    <t>20233</t>
  </si>
  <si>
    <t>Police Strategic Taffic Enforcement Prog 2016-17</t>
  </si>
  <si>
    <t>20234</t>
  </si>
  <si>
    <t>HRD Administration Direct - Reporting &amp; Compliance</t>
  </si>
  <si>
    <t>20235</t>
  </si>
  <si>
    <t>HRD Administration (Indirect) - Records/Audit &amp; Admin Support</t>
  </si>
  <si>
    <t>20236</t>
  </si>
  <si>
    <t>HRD OPPP Direct - Tax Incentives, Policy, &amp; Development</t>
  </si>
  <si>
    <t>20237</t>
  </si>
  <si>
    <t>HRD Housing Underwriting - Single Family</t>
  </si>
  <si>
    <t>20238</t>
  </si>
  <si>
    <t>HRD Housing Underwriting - Multi Family</t>
  </si>
  <si>
    <t>20239</t>
  </si>
  <si>
    <t>Declared Disaster Recovery</t>
  </si>
  <si>
    <t>20240</t>
  </si>
  <si>
    <t>Mayor's 2016 Urban Area Security Initiative</t>
  </si>
  <si>
    <t>20241</t>
  </si>
  <si>
    <t>2016-18 Howarth Playground Improvement Project</t>
  </si>
  <si>
    <t>20242</t>
  </si>
  <si>
    <t>Mayor's Detroit Childrens Fund - Skillman Foundation FY17</t>
  </si>
  <si>
    <t>20243</t>
  </si>
  <si>
    <t>SDWSD-R Improvement &amp; Extension</t>
  </si>
  <si>
    <t>20244</t>
  </si>
  <si>
    <t>WDWSD-R Improvement &amp; Extension</t>
  </si>
  <si>
    <t>20246</t>
  </si>
  <si>
    <t>DPW AG 15-5507 Mt Elliott Bridge</t>
  </si>
  <si>
    <t>20247</t>
  </si>
  <si>
    <t>Elections Voter Education Donations Appropriation</t>
  </si>
  <si>
    <t>20249</t>
  </si>
  <si>
    <t>Recreation 2016-2017 Summer Food Program Appropriation</t>
  </si>
  <si>
    <t>20250</t>
  </si>
  <si>
    <t>Consolidated Legislative Services</t>
  </si>
  <si>
    <t>20251</t>
  </si>
  <si>
    <t>Capital Restructuring Initiative</t>
  </si>
  <si>
    <t>20252</t>
  </si>
  <si>
    <t>PLA Revenue Bond Transfer</t>
  </si>
  <si>
    <t>Blight Remediation Projects</t>
  </si>
  <si>
    <t>20254</t>
  </si>
  <si>
    <t>Reinvest Project</t>
  </si>
  <si>
    <t>Prior Year Activity</t>
  </si>
  <si>
    <t>20256</t>
  </si>
  <si>
    <t>Nondept Citywide</t>
  </si>
  <si>
    <t>20257</t>
  </si>
  <si>
    <t>Scrap Tires Grant</t>
  </si>
  <si>
    <t>20258</t>
  </si>
  <si>
    <t>2018 SAFER Grant</t>
  </si>
  <si>
    <t>20259</t>
  </si>
  <si>
    <t>2015-16 Justice Assistance Grant (JAG)</t>
  </si>
  <si>
    <t>20260</t>
  </si>
  <si>
    <t>2015-16 CHASS Grant</t>
  </si>
  <si>
    <t>20261</t>
  </si>
  <si>
    <t>FY2015 Homeland Security Grant Program</t>
  </si>
  <si>
    <t>20262</t>
  </si>
  <si>
    <t>Natl Crime Vict Rights Comm</t>
  </si>
  <si>
    <t>20263</t>
  </si>
  <si>
    <t>New Amsterdam 1&amp;2 Section 108 Loan</t>
  </si>
  <si>
    <t>20265</t>
  </si>
  <si>
    <t>Capital Improvements Municipal Parking</t>
  </si>
  <si>
    <t>20266</t>
  </si>
  <si>
    <t>2016 Summer Food Program</t>
  </si>
  <si>
    <t>20267</t>
  </si>
  <si>
    <t>WDWSD- R GLWA Allocations</t>
  </si>
  <si>
    <t>20268</t>
  </si>
  <si>
    <t>SDWSD- R GLWA Allocations</t>
  </si>
  <si>
    <t>20269</t>
  </si>
  <si>
    <t>Interfund Accounting Adjustments</t>
  </si>
  <si>
    <t>20270</t>
  </si>
  <si>
    <t>PDD Special</t>
  </si>
  <si>
    <t>20272</t>
  </si>
  <si>
    <t>FY2016 Cities of Service Leadership Grant</t>
  </si>
  <si>
    <t>20274</t>
  </si>
  <si>
    <t>2016 Make a Splash</t>
  </si>
  <si>
    <t>20276</t>
  </si>
  <si>
    <t>WDWSD-R Stores</t>
  </si>
  <si>
    <t>20277</t>
  </si>
  <si>
    <t>FY2016 NFL Play 60 Afterschool Grant</t>
  </si>
  <si>
    <t>20278</t>
  </si>
  <si>
    <t>FY2016 NRPA Out of School Time</t>
  </si>
  <si>
    <t>20280</t>
  </si>
  <si>
    <t>2016 Federal Aid Projects</t>
  </si>
  <si>
    <t>20281</t>
  </si>
  <si>
    <t>2016 Mental Health First Responder</t>
  </si>
  <si>
    <t>20283</t>
  </si>
  <si>
    <t>Certified Local Government Grant for Fort Wayne</t>
  </si>
  <si>
    <t>Regents of the University of Michigan</t>
  </si>
  <si>
    <t>20287</t>
  </si>
  <si>
    <t>FY 2015 SEC 5307 Grant MI-2016-006</t>
  </si>
  <si>
    <t>20291</t>
  </si>
  <si>
    <t>2016 Automobile Theft Prevention Authority Grant</t>
  </si>
  <si>
    <t>20292</t>
  </si>
  <si>
    <t>FY2015 Assistance to Firefighters Grant</t>
  </si>
  <si>
    <t>20293</t>
  </si>
  <si>
    <t>2016 Port Security Program</t>
  </si>
  <si>
    <t>20294</t>
  </si>
  <si>
    <t>Office of the Chief Financial Officer</t>
  </si>
  <si>
    <t>20295</t>
  </si>
  <si>
    <t>2017 Automobile Theft Prevention Authority 04-17</t>
  </si>
  <si>
    <t>20296</t>
  </si>
  <si>
    <t>FY17 SEMGOG Unified Works Program Grant 17006</t>
  </si>
  <si>
    <t>20297</t>
  </si>
  <si>
    <t>FY15 SEC 5307 Grant-MI-2016-006-01</t>
  </si>
  <si>
    <t>20298</t>
  </si>
  <si>
    <t>FY13 SEC 5307_5339 Grant MI-2016-024-00</t>
  </si>
  <si>
    <t>20299</t>
  </si>
  <si>
    <t>Parolees_Technical Violators and Ex-Offenders Project</t>
  </si>
  <si>
    <t>20300</t>
  </si>
  <si>
    <t>WDWSDR Bond Fund 2011</t>
  </si>
  <si>
    <t>20301</t>
  </si>
  <si>
    <t>WDWSD-R W Bond Fund 2016</t>
  </si>
  <si>
    <t>20302</t>
  </si>
  <si>
    <t>FY17 Learn to Swim Program</t>
  </si>
  <si>
    <t>20303</t>
  </si>
  <si>
    <t>20304</t>
  </si>
  <si>
    <t>Wayne County Park Milage Funding FY2013/2014</t>
  </si>
  <si>
    <t>20305</t>
  </si>
  <si>
    <t>Wayne County Park Milage Funding FY2014/2015</t>
  </si>
  <si>
    <t>20306</t>
  </si>
  <si>
    <t>FY2016 Hazard Mitigation Grant</t>
  </si>
  <si>
    <t>20307</t>
  </si>
  <si>
    <t>FY2016 Smart Policing Initiative Grant</t>
  </si>
  <si>
    <t>20308</t>
  </si>
  <si>
    <t>FY2016 COPS Hiring Program Grant</t>
  </si>
  <si>
    <t>20309</t>
  </si>
  <si>
    <t>FY2016 Violent Gang &amp; Gun Crime Reduction (PSN)</t>
  </si>
  <si>
    <t>20310</t>
  </si>
  <si>
    <t>SDWSDR 2015 Bond</t>
  </si>
  <si>
    <t>Charles H. Wright GO Bond Projects 20311</t>
  </si>
  <si>
    <t>Detroit Historical Museum GO Bond Projects 20312</t>
  </si>
  <si>
    <t>20313</t>
  </si>
  <si>
    <t>COD Municipal Facilities GO Bond Projects 20313</t>
  </si>
  <si>
    <t>COD Cultural Facilities GO Bond Projects 20314</t>
  </si>
  <si>
    <t>Neighborhood Redev &amp; Housing Rehab GO Bond Projects 20315</t>
  </si>
  <si>
    <t>COD Public Lighting Improvements GO Bond Projects 20316</t>
  </si>
  <si>
    <t>COD Public Lighting Service Extensions GO Bond Projects 20317</t>
  </si>
  <si>
    <t>COD Public Safety Facilities GO Bond Projects 20318</t>
  </si>
  <si>
    <t>COD Public Safety Facilities DOJ GO Bond Projects 20319</t>
  </si>
  <si>
    <t>COD Public Safety Facilities Other GO Bond Projects 20320</t>
  </si>
  <si>
    <t>20321</t>
  </si>
  <si>
    <t>COD Cultural Facilities GO Bond Projects 20321</t>
  </si>
  <si>
    <t>COD Transportation Facilities Vehicle Procurement GO Bond Projects 20322</t>
  </si>
  <si>
    <t>COD Transportation Facilities GO Bond Projects 20323</t>
  </si>
  <si>
    <t>20324</t>
  </si>
  <si>
    <t>COD Cultural Facilities GO Bond Projects 20324</t>
  </si>
  <si>
    <t>20325</t>
  </si>
  <si>
    <t>COD Public Lighting Improvements GO Bond Projects 20325</t>
  </si>
  <si>
    <t>20326</t>
  </si>
  <si>
    <t>COD Public Lighting Service Extensions GO Bond Projects 20326</t>
  </si>
  <si>
    <t>20327</t>
  </si>
  <si>
    <t>COD Public Safety Facilities GO Bond Projects 20317</t>
  </si>
  <si>
    <t>COD Public Safety Facilities DOJ GO Bond Projects 20328</t>
  </si>
  <si>
    <t>20329</t>
  </si>
  <si>
    <t>COD Public Safety Facilities Other GO Bond Projects 20329</t>
  </si>
  <si>
    <t>20330</t>
  </si>
  <si>
    <t>COD Cultural Facilities GO Bond Projects 20330</t>
  </si>
  <si>
    <t>COD Transportation Facilities Vehicle Procurement GO Bond Projects 20331</t>
  </si>
  <si>
    <t>20332</t>
  </si>
  <si>
    <t>FY2017 CSHCS-Medical Elevated Blood Level Lead Case Management</t>
  </si>
  <si>
    <t>20333</t>
  </si>
  <si>
    <t>FY2017 Local Tobacco Reduction Award</t>
  </si>
  <si>
    <t>20334</t>
  </si>
  <si>
    <t>WDWSD-R Wtr 2020 Bond Fund</t>
  </si>
  <si>
    <t>20335</t>
  </si>
  <si>
    <t>FY 2014 Assistance to Firefighters Grant</t>
  </si>
  <si>
    <t>20336</t>
  </si>
  <si>
    <t>Detroit Rescue Mission (DRMM Genesis House III) Mack</t>
  </si>
  <si>
    <t>20337</t>
  </si>
  <si>
    <t>Matrix Off the Streets Appr</t>
  </si>
  <si>
    <t>20338</t>
  </si>
  <si>
    <t>DRMM Genesis House II Chicago Appr</t>
  </si>
  <si>
    <t>20339</t>
  </si>
  <si>
    <t>DRMM 3rd Street Appr</t>
  </si>
  <si>
    <t>20340</t>
  </si>
  <si>
    <t>Community Home Support Appr</t>
  </si>
  <si>
    <t>20341</t>
  </si>
  <si>
    <t>DRMM Street Outreach Appr</t>
  </si>
  <si>
    <t>20342</t>
  </si>
  <si>
    <t>Housing Pre-Development Rehab Appr</t>
  </si>
  <si>
    <t>20343</t>
  </si>
  <si>
    <t>Housing Pre-Development Construction Appr</t>
  </si>
  <si>
    <t>20344</t>
  </si>
  <si>
    <t>Detroit Hispanic Development Corp Appr</t>
  </si>
  <si>
    <t>20345</t>
  </si>
  <si>
    <t>Holy Cross Services, Inc. Appr</t>
  </si>
  <si>
    <t>20346</t>
  </si>
  <si>
    <t>Immanuel Lutheran Appr</t>
  </si>
  <si>
    <t>20347</t>
  </si>
  <si>
    <t>Restaurant Opportunity Center of Michigan Appr</t>
  </si>
  <si>
    <t>20348</t>
  </si>
  <si>
    <t>FY2017 Health Innovation Grant</t>
  </si>
  <si>
    <t>20350</t>
  </si>
  <si>
    <t>PUB Summer Food Service Program FY 2017</t>
  </si>
  <si>
    <t>20351</t>
  </si>
  <si>
    <t>Vista Grant Mileage Cost Reimbursement</t>
  </si>
  <si>
    <t>20353</t>
  </si>
  <si>
    <t>WIC Resident Services 9/2018</t>
  </si>
  <si>
    <t>20354</t>
  </si>
  <si>
    <t>WIC Breastfeeding 9/2018</t>
  </si>
  <si>
    <t>20355</t>
  </si>
  <si>
    <t>Lead Poisoning Prev 9/2018</t>
  </si>
  <si>
    <t>20356</t>
  </si>
  <si>
    <t>Lead Intervention - EBL 9/2018</t>
  </si>
  <si>
    <t>20357</t>
  </si>
  <si>
    <t>Prime Local Learning Collaborative 9/2018</t>
  </si>
  <si>
    <t>20358</t>
  </si>
  <si>
    <t>ELPHS Other 9/2018</t>
  </si>
  <si>
    <t>20359</t>
  </si>
  <si>
    <t>Bioterrorism Emerg Prep 9/2018</t>
  </si>
  <si>
    <t>20360</t>
  </si>
  <si>
    <t>Cities Readiness Inititives 9/2018</t>
  </si>
  <si>
    <t>20361</t>
  </si>
  <si>
    <t>Ebola Virus Phase II 9/2018</t>
  </si>
  <si>
    <t>20362</t>
  </si>
  <si>
    <t>CSHCS Outreach &amp; Advocacy 9/2018</t>
  </si>
  <si>
    <t>20363</t>
  </si>
  <si>
    <t>Fetal Infant Mortality Review 9/2018</t>
  </si>
  <si>
    <t>20364</t>
  </si>
  <si>
    <t>HIV Intergrated Planning 9/2018</t>
  </si>
  <si>
    <t>20365</t>
  </si>
  <si>
    <t>Immunization Action Plan 9/2018</t>
  </si>
  <si>
    <t>20366</t>
  </si>
  <si>
    <t>Infant Safe Sleep 9/2018</t>
  </si>
  <si>
    <t>20367</t>
  </si>
  <si>
    <t>Local Maternal &amp; Child Hlth 9/2018</t>
  </si>
  <si>
    <t>20368</t>
  </si>
  <si>
    <t>Local Tobbacco Reduction 9/2018</t>
  </si>
  <si>
    <t>20369</t>
  </si>
  <si>
    <t>Hearing-MDCH 9/2018</t>
  </si>
  <si>
    <t>20370</t>
  </si>
  <si>
    <t>Vision-MDCH 9/2018</t>
  </si>
  <si>
    <t>20371</t>
  </si>
  <si>
    <t>HIV Emerg Supp Relief 2/2019</t>
  </si>
  <si>
    <t>20372</t>
  </si>
  <si>
    <t>HOPWA Aids Housing 6/2018</t>
  </si>
  <si>
    <t>20373</t>
  </si>
  <si>
    <t>FY2017 Ryan White Part B MAI</t>
  </si>
  <si>
    <t>20374</t>
  </si>
  <si>
    <t>West Nile Virus</t>
  </si>
  <si>
    <t>20375</t>
  </si>
  <si>
    <t>FY2017 ZIKA Virus Community Support</t>
  </si>
  <si>
    <t>20376</t>
  </si>
  <si>
    <t>FY2017 ZIKA Virus Mosquito Surveillance</t>
  </si>
  <si>
    <t>20377</t>
  </si>
  <si>
    <t>FY17 System Maintenance of Knowledge &amp; Education (SMOKE) Grant</t>
  </si>
  <si>
    <t>20378</t>
  </si>
  <si>
    <t>Fire Grants and Appn</t>
  </si>
  <si>
    <t>20379</t>
  </si>
  <si>
    <t>FY17 Detroit Wayne Mental Authority Training Grant</t>
  </si>
  <si>
    <t>20386</t>
  </si>
  <si>
    <t>FDCVT-Finacially Distressed Cities, Villages and Townships</t>
  </si>
  <si>
    <t>20387</t>
  </si>
  <si>
    <t>iTeam Program Grant FY17</t>
  </si>
  <si>
    <t>20388</t>
  </si>
  <si>
    <t>Non Compliance Fees</t>
  </si>
  <si>
    <t>20389</t>
  </si>
  <si>
    <t>Senior Home Repair</t>
  </si>
  <si>
    <t>20392</t>
  </si>
  <si>
    <t>FY 18 Historic Fort Wayne Strategic Planning 2016/18</t>
  </si>
  <si>
    <t>20393</t>
  </si>
  <si>
    <t>Legislative Pre-Disaster Mitigation Program</t>
  </si>
  <si>
    <t>20395</t>
  </si>
  <si>
    <t>FY17 Make a Splash Swin Grant</t>
  </si>
  <si>
    <t>20396</t>
  </si>
  <si>
    <t>Shoemaker Building Repair</t>
  </si>
  <si>
    <t>20397</t>
  </si>
  <si>
    <t>FY17 Climate Health Adaptation</t>
  </si>
  <si>
    <t>20398</t>
  </si>
  <si>
    <t>FY2017 Volunteer Reception Grant</t>
  </si>
  <si>
    <t>20399</t>
  </si>
  <si>
    <t>UDAG Acquisition</t>
  </si>
  <si>
    <t>20400</t>
  </si>
  <si>
    <t>Wayne County Park Milage Funding FY2015/2016</t>
  </si>
  <si>
    <t>20401</t>
  </si>
  <si>
    <t>FY17 Summer Mini Grant</t>
  </si>
  <si>
    <t>20402</t>
  </si>
  <si>
    <t>MI-2017-005/TRANSIT ORIENTED DEVELOPMENT STUDY</t>
  </si>
  <si>
    <t>20403</t>
  </si>
  <si>
    <t>FY 18 HIV Data to Care</t>
  </si>
  <si>
    <t>20404</t>
  </si>
  <si>
    <t>FY 18 Ryan White MAI</t>
  </si>
  <si>
    <t>20406</t>
  </si>
  <si>
    <t>FY 18 West Nile Virus</t>
  </si>
  <si>
    <t>20407</t>
  </si>
  <si>
    <t>FY 18 ZIKA Virus Community Support</t>
  </si>
  <si>
    <t>20408</t>
  </si>
  <si>
    <t>FY18 ZIKA Virus Mosquito Surveillance</t>
  </si>
  <si>
    <t>20409</t>
  </si>
  <si>
    <t>FY 18 Climate Health Adaptation</t>
  </si>
  <si>
    <t>20410</t>
  </si>
  <si>
    <t>FY18 Smart City Grant</t>
  </si>
  <si>
    <t>20411</t>
  </si>
  <si>
    <t>Sudden Unexplained Infant Death (SUID) FY17</t>
  </si>
  <si>
    <t>20413</t>
  </si>
  <si>
    <t>Bridging Neighborhoods Fund</t>
  </si>
  <si>
    <t>20414</t>
  </si>
  <si>
    <t>CDBG Relocation</t>
  </si>
  <si>
    <t>20415</t>
  </si>
  <si>
    <t>FY18 Historic Preservation - Hart Plaza</t>
  </si>
  <si>
    <t>20416</t>
  </si>
  <si>
    <t>Job Training Initiative</t>
  </si>
  <si>
    <t>20417</t>
  </si>
  <si>
    <t>Health &amp; Emissions Monitoring</t>
  </si>
  <si>
    <t>20418</t>
  </si>
  <si>
    <t>FY18 Balduck Park</t>
  </si>
  <si>
    <t>20419</t>
  </si>
  <si>
    <t>BSEED Code Enforcement</t>
  </si>
  <si>
    <t>20421</t>
  </si>
  <si>
    <t>FY 18 Community Foundation</t>
  </si>
  <si>
    <t>20422</t>
  </si>
  <si>
    <t>FY16 Operation Stonegarden</t>
  </si>
  <si>
    <t>20423</t>
  </si>
  <si>
    <t>FY 2018 SEMCOG GRANT CPG18-18006</t>
  </si>
  <si>
    <t>20424</t>
  </si>
  <si>
    <t>FY2018 Auto Theft Prevention Authority PAT 21-18</t>
  </si>
  <si>
    <t>20425</t>
  </si>
  <si>
    <t>FY18 STOP Violence Against Women</t>
  </si>
  <si>
    <t>20426</t>
  </si>
  <si>
    <t>FY18 Crime Victim Assistance VOCA</t>
  </si>
  <si>
    <t>20427</t>
  </si>
  <si>
    <t>FY18 Youth Alcohol Enforcement activity</t>
  </si>
  <si>
    <t>20428</t>
  </si>
  <si>
    <t>FY18 Strategic Traffic Enforcement</t>
  </si>
  <si>
    <t>20429</t>
  </si>
  <si>
    <t>FY16 AFG Operations and Safety</t>
  </si>
  <si>
    <t>20430</t>
  </si>
  <si>
    <t>FY16 AFG regional Request</t>
  </si>
  <si>
    <t>20432</t>
  </si>
  <si>
    <t>FY2018 Combating Vehicle Arson ATPA 4-18</t>
  </si>
  <si>
    <t>20433</t>
  </si>
  <si>
    <t>FY2018 Auto Theft Prevention Authority OCAT 08-18</t>
  </si>
  <si>
    <t>20434</t>
  </si>
  <si>
    <t>FY18 Port Security Grant</t>
  </si>
  <si>
    <t>20435</t>
  </si>
  <si>
    <t>Pistons Basketball Court Improvements</t>
  </si>
  <si>
    <t>20436</t>
  </si>
  <si>
    <t>FY2018 Auto Theft Prevention Authority SEATT 17-18</t>
  </si>
  <si>
    <t>20437</t>
  </si>
  <si>
    <t>DEGA'S TIGER GRANT APPLICATION SUPPORT</t>
  </si>
  <si>
    <t>20438</t>
  </si>
  <si>
    <t>Make A Splash 2019</t>
  </si>
  <si>
    <t>20439</t>
  </si>
  <si>
    <t>Summer Food Service Program 2019</t>
  </si>
  <si>
    <t>20440</t>
  </si>
  <si>
    <t>Child &amp; Adult Care Food Program 2019</t>
  </si>
  <si>
    <t>20441</t>
  </si>
  <si>
    <t>ATPA East Side ACTION Team FY 19</t>
  </si>
  <si>
    <t>20442</t>
  </si>
  <si>
    <t>ATPA Oakland County Auto Theft Team FY 19</t>
  </si>
  <si>
    <t>20443</t>
  </si>
  <si>
    <t>ATPA South East Auto Theft Team FY 19</t>
  </si>
  <si>
    <t>20444</t>
  </si>
  <si>
    <t>ATPA Preventing Auto Theft FY 19</t>
  </si>
  <si>
    <t>20445</t>
  </si>
  <si>
    <t>Strategic Traffic Enforcement FY 19</t>
  </si>
  <si>
    <t>20446</t>
  </si>
  <si>
    <t>Youth and Alcohol Enforcement FY 19</t>
  </si>
  <si>
    <t>20447</t>
  </si>
  <si>
    <t>Justice Assistance Grant (JAG) FY 18</t>
  </si>
  <si>
    <t>20448</t>
  </si>
  <si>
    <t>Operation Stone Garden FY 18</t>
  </si>
  <si>
    <t>20449</t>
  </si>
  <si>
    <t>Port Security Grant FY 18</t>
  </si>
  <si>
    <t>20450</t>
  </si>
  <si>
    <t>Victims of Crime Assistance FY18/19</t>
  </si>
  <si>
    <t>20451</t>
  </si>
  <si>
    <t>Community Oriented Policing Services Hiring 18</t>
  </si>
  <si>
    <t>20452</t>
  </si>
  <si>
    <t>Volunteer Coordination</t>
  </si>
  <si>
    <t>20453</t>
  </si>
  <si>
    <t>DPW Major Street Improvement Bond 2017</t>
  </si>
  <si>
    <t>20454</t>
  </si>
  <si>
    <t>LOCAL STREET BOND FUND 2017</t>
  </si>
  <si>
    <t>20455</t>
  </si>
  <si>
    <t>WIC Resident Services 9/2019</t>
  </si>
  <si>
    <t>20456</t>
  </si>
  <si>
    <t>WIC Breasfeeding 9/2019</t>
  </si>
  <si>
    <t>20457</t>
  </si>
  <si>
    <t>Lead Poison Prevention 9/2019</t>
  </si>
  <si>
    <t>20458</t>
  </si>
  <si>
    <t>Lead Intervention/EBL 9/2019</t>
  </si>
  <si>
    <t>20459</t>
  </si>
  <si>
    <t>ELPHS MDCH Other 9/2019</t>
  </si>
  <si>
    <t>20460</t>
  </si>
  <si>
    <t>Bioterrorism Emerg Prep 9/2019</t>
  </si>
  <si>
    <t>20461</t>
  </si>
  <si>
    <t>Cities Readiness Initiatives 9/2019</t>
  </si>
  <si>
    <t>20462</t>
  </si>
  <si>
    <t>CSHCS Outreach &amp; Advocacy 9/2019</t>
  </si>
  <si>
    <t>20463</t>
  </si>
  <si>
    <t>Fetal Infant Mortality Review 9/2019</t>
  </si>
  <si>
    <t>20464</t>
  </si>
  <si>
    <t>HIV Ryan White Data to Care 9/2019</t>
  </si>
  <si>
    <t>20465</t>
  </si>
  <si>
    <t>Immunization Action Plan 9/2019</t>
  </si>
  <si>
    <t>20466</t>
  </si>
  <si>
    <t>Infant Safe Sleep 9/2019</t>
  </si>
  <si>
    <t>20467</t>
  </si>
  <si>
    <t>Local Maternal &amp; Child Hlth 9/2019</t>
  </si>
  <si>
    <t>20468</t>
  </si>
  <si>
    <t>Hearing 9/2019</t>
  </si>
  <si>
    <t>20469</t>
  </si>
  <si>
    <t>Vision 9/2019</t>
  </si>
  <si>
    <t>20470</t>
  </si>
  <si>
    <t>HIV Ryan White Part B MAI 9/2019</t>
  </si>
  <si>
    <t>20471</t>
  </si>
  <si>
    <t>West Nile Virus 9/2019</t>
  </si>
  <si>
    <t>20472</t>
  </si>
  <si>
    <t>Zika Community Support 9/2019</t>
  </si>
  <si>
    <t>20473</t>
  </si>
  <si>
    <t>Zika Virus Surveillance 9/2019</t>
  </si>
  <si>
    <t>20474</t>
  </si>
  <si>
    <t>Climate Adaptation Health 9/2019</t>
  </si>
  <si>
    <t>20475</t>
  </si>
  <si>
    <t>Loca Tobacco Reduction 9/2019</t>
  </si>
  <si>
    <t>20476</t>
  </si>
  <si>
    <t>HIV Emerg Supp Relief 2/2020</t>
  </si>
  <si>
    <t>20477</t>
  </si>
  <si>
    <t>HOPWA Aids Housing 6/2019</t>
  </si>
  <si>
    <t>20478</t>
  </si>
  <si>
    <t>HIV &amp; STD Testing and Prev 9/2019</t>
  </si>
  <si>
    <t>20479</t>
  </si>
  <si>
    <t>Sudden Unexplained Infant Death</t>
  </si>
  <si>
    <t>20481</t>
  </si>
  <si>
    <t>FY18 ATPA East Side Action Team</t>
  </si>
  <si>
    <t>20482</t>
  </si>
  <si>
    <t>FY18 Sudden Unexplained Infant Death (SUID)</t>
  </si>
  <si>
    <t>20483</t>
  </si>
  <si>
    <t>FY18 2017 COPS Hiring</t>
  </si>
  <si>
    <t>20484</t>
  </si>
  <si>
    <t>Grants Contribution Cash Match</t>
  </si>
  <si>
    <t>20485</t>
  </si>
  <si>
    <t xml:space="preserve">Mural Program </t>
  </si>
  <si>
    <t>20486</t>
  </si>
  <si>
    <t>20487</t>
  </si>
  <si>
    <t>Matrix Human Svcs-Youth Leadership</t>
  </si>
  <si>
    <t>20488</t>
  </si>
  <si>
    <t>Luella Hannan Memorial</t>
  </si>
  <si>
    <t>20489</t>
  </si>
  <si>
    <t>Financial Empowerment Coordination</t>
  </si>
  <si>
    <t>20490</t>
  </si>
  <si>
    <t>FY18 Surge Capacity for Targeted Intervention of Hepatitis A</t>
  </si>
  <si>
    <t>20491</t>
  </si>
  <si>
    <t>HSEM UASI 2019</t>
  </si>
  <si>
    <t>HRD General Fund Summer Jobs Program</t>
  </si>
  <si>
    <t>20499</t>
  </si>
  <si>
    <t>Recreation Grant Match</t>
  </si>
  <si>
    <t>20500</t>
  </si>
  <si>
    <t>20501</t>
  </si>
  <si>
    <t>Summer Food Service Program 2020</t>
  </si>
  <si>
    <t>20502</t>
  </si>
  <si>
    <t>Child and Adult Care Food Program 2019</t>
  </si>
  <si>
    <t>CoD Capital Projects</t>
  </si>
  <si>
    <t>20508</t>
  </si>
  <si>
    <t>GSD Capital Projects</t>
  </si>
  <si>
    <t>20509</t>
  </si>
  <si>
    <t>Planning Capital Projects</t>
  </si>
  <si>
    <t>20514</t>
  </si>
  <si>
    <t>Wayne County Park Milage Funding FY2016/2017</t>
  </si>
  <si>
    <t>20515</t>
  </si>
  <si>
    <t>AVAILABLE FOR USE</t>
  </si>
  <si>
    <t>20516</t>
  </si>
  <si>
    <t>Forest Park Improvements</t>
  </si>
  <si>
    <t>20517</t>
  </si>
  <si>
    <t>Neighborhood Improvement Fund</t>
  </si>
  <si>
    <t>20518</t>
  </si>
  <si>
    <t>HRD Housing Affordability Fund</t>
  </si>
  <si>
    <t>20519</t>
  </si>
  <si>
    <t>CRIO Skilled Trade Readiness</t>
  </si>
  <si>
    <t>20521</t>
  </si>
  <si>
    <t>Non-Departmental Tax Support BSEED</t>
  </si>
  <si>
    <t>20522</t>
  </si>
  <si>
    <t>Non-Departmental Tax Support Library</t>
  </si>
  <si>
    <t>20523</t>
  </si>
  <si>
    <t>City Council President Admin Support</t>
  </si>
  <si>
    <t>20524</t>
  </si>
  <si>
    <t>DHWP Public Health Fund</t>
  </si>
  <si>
    <t>20525</t>
  </si>
  <si>
    <t>Recreation Center-Pop Up Libraries</t>
  </si>
  <si>
    <t>20526</t>
  </si>
  <si>
    <t>African American Civil Rights Preservation Grant</t>
  </si>
  <si>
    <t>20527</t>
  </si>
  <si>
    <t>FY18 2018 Detroit Mental Health Grant</t>
  </si>
  <si>
    <t>20528</t>
  </si>
  <si>
    <t>PA82 of 2018</t>
  </si>
  <si>
    <t>20529</t>
  </si>
  <si>
    <t>O'Hair Memorial Park</t>
  </si>
  <si>
    <t>20531</t>
  </si>
  <si>
    <t>FY18 Child Lead Exposure Elimination Innovation</t>
  </si>
  <si>
    <t>20532</t>
  </si>
  <si>
    <t>FY18 Child Lead Exposure Elimination Innovation Grant: Head Start</t>
  </si>
  <si>
    <t>20533</t>
  </si>
  <si>
    <t>FY18 Summer Mini Grant-Meet Up and Eat Up</t>
  </si>
  <si>
    <t>20534</t>
  </si>
  <si>
    <t>FY18 Detroit Pedestrian/Bike Enforcement Pilot Project</t>
  </si>
  <si>
    <t>20535</t>
  </si>
  <si>
    <t>Genyouth Program</t>
  </si>
  <si>
    <t>20536</t>
  </si>
  <si>
    <t>FY19 Rouge Park Sorenson Renovation Grant</t>
  </si>
  <si>
    <t>20537</t>
  </si>
  <si>
    <t>FY17 Rouge Park - Brennan Pool Splash Pad Grant</t>
  </si>
  <si>
    <t>20538</t>
  </si>
  <si>
    <t>FY17 MDNR Trust Fund Grant- Chandler Park</t>
  </si>
  <si>
    <t>Non Dept Board of Police Commissioners</t>
  </si>
  <si>
    <t>20540</t>
  </si>
  <si>
    <t>Wayne County Park Millage Funding FY2017/2018</t>
  </si>
  <si>
    <t>20541</t>
  </si>
  <si>
    <t>FY18 Pre-Development Affordable Housing</t>
  </si>
  <si>
    <t>20542</t>
  </si>
  <si>
    <t>FY18 for Single Family Ownership Plan</t>
  </si>
  <si>
    <t>20543</t>
  </si>
  <si>
    <t>FY18 for DESC- Growing Detroit's Young Talent- Administration</t>
  </si>
  <si>
    <t>20544</t>
  </si>
  <si>
    <t>FY18 for Demolition Non-HHF Schools and Parks</t>
  </si>
  <si>
    <t>20545</t>
  </si>
  <si>
    <t>FY 18 Ruth Ellis Public Service Program</t>
  </si>
  <si>
    <t>20546</t>
  </si>
  <si>
    <t>FY18 for Detroit Safe Clean and Decent Team Public Service Program</t>
  </si>
  <si>
    <t>20548</t>
  </si>
  <si>
    <t>FY2018 Planning Assistance Program</t>
  </si>
  <si>
    <t>20550</t>
  </si>
  <si>
    <t>FY18 Built to Play Grant</t>
  </si>
  <si>
    <t>20551</t>
  </si>
  <si>
    <t>FY19 Hepatitis A Response Program</t>
  </si>
  <si>
    <t>20552</t>
  </si>
  <si>
    <t>FY19 Brownfield Redevelopment Program</t>
  </si>
  <si>
    <t>20553</t>
  </si>
  <si>
    <t>2017 Clean Diesel Funding Assistance Program</t>
  </si>
  <si>
    <t>20554</t>
  </si>
  <si>
    <t>2017 Emergency Management Performance Grant (EMPG)</t>
  </si>
  <si>
    <t>20555</t>
  </si>
  <si>
    <t>FY17 Justice Assistance Grant</t>
  </si>
  <si>
    <t>20556</t>
  </si>
  <si>
    <t>2017-0043-P2/ TRANSIT OPERATIONS MODERNIZTION (TOD-TD)</t>
  </si>
  <si>
    <t>20557</t>
  </si>
  <si>
    <t>MI-2018-013/ FY 2018 FTA SECTION(s) 5307 CMAQ/ 5339 GRANT</t>
  </si>
  <si>
    <t>20558</t>
  </si>
  <si>
    <t>FY19 First Responders Comprehensive Addiction &amp; Recovery Act Grant</t>
  </si>
  <si>
    <t>20559</t>
  </si>
  <si>
    <t>Midtown West Project</t>
  </si>
  <si>
    <t>20560</t>
  </si>
  <si>
    <t>Lifebuilders Project</t>
  </si>
  <si>
    <t>20561</t>
  </si>
  <si>
    <t>FY19 Medicaid Children's Health Insurance Program (CHIP) Grant</t>
  </si>
  <si>
    <t>20563</t>
  </si>
  <si>
    <t>FY18 Port Security Program Grant</t>
  </si>
  <si>
    <t>20564</t>
  </si>
  <si>
    <t>FY18 Health Education and Community Benefits Grant</t>
  </si>
  <si>
    <t>20565</t>
  </si>
  <si>
    <t>FY18 ATPA 04-19</t>
  </si>
  <si>
    <t>20566</t>
  </si>
  <si>
    <t>FY18 Comprehensive Opioid Abuse Site-base Grant</t>
  </si>
  <si>
    <t>20567</t>
  </si>
  <si>
    <t>MDOT-Advanced Transportation and Congestion Management Technologies Deployment(ATCMTD)</t>
  </si>
  <si>
    <t>20568</t>
  </si>
  <si>
    <t>FY18 AmeriCorps VISTA Program Grant</t>
  </si>
  <si>
    <t>20569</t>
  </si>
  <si>
    <t>MI-2018-014/ FY 2018 FTA SECTION 5307 FORMULA GRANT</t>
  </si>
  <si>
    <t>20570</t>
  </si>
  <si>
    <t>FY17 LWCF Mariner Park</t>
  </si>
  <si>
    <t>20571</t>
  </si>
  <si>
    <t>20572</t>
  </si>
  <si>
    <t>DDOT SEMCOG Grant</t>
  </si>
  <si>
    <t>20573</t>
  </si>
  <si>
    <t>FY18 Coastal Zone Management</t>
  </si>
  <si>
    <t>20575</t>
  </si>
  <si>
    <t>WIC Resident Services 9/2020</t>
  </si>
  <si>
    <t>20576</t>
  </si>
  <si>
    <t>WIC Breastfeeding 9/2020</t>
  </si>
  <si>
    <t>20577</t>
  </si>
  <si>
    <t>Lead Poison Prevention 9/2020</t>
  </si>
  <si>
    <t>20578</t>
  </si>
  <si>
    <t>Lead Intervention/EBL 9/2020</t>
  </si>
  <si>
    <t>20579</t>
  </si>
  <si>
    <t>ELPHS MDCH Other 9/2020</t>
  </si>
  <si>
    <t>20580</t>
  </si>
  <si>
    <t>Bioterrorism Emerg Prep 9/2020</t>
  </si>
  <si>
    <t>20581</t>
  </si>
  <si>
    <t>Cities Readiness Initiatives 9/2020</t>
  </si>
  <si>
    <t>20582</t>
  </si>
  <si>
    <t>CSHCS Outreach &amp; Advocacy 9/2020</t>
  </si>
  <si>
    <t>20583</t>
  </si>
  <si>
    <t>DHD Fetal Infant Mortality Review 9/2020</t>
  </si>
  <si>
    <t>20584</t>
  </si>
  <si>
    <t>HIV Ryan White Data to Care 9/2020</t>
  </si>
  <si>
    <t>20585</t>
  </si>
  <si>
    <t>Immunization Action Plan 9/2020</t>
  </si>
  <si>
    <t>20586</t>
  </si>
  <si>
    <t>Infant Safe Sleep 9/2020</t>
  </si>
  <si>
    <t>20587</t>
  </si>
  <si>
    <t>Local Maternal &amp; Child Health 9/2020</t>
  </si>
  <si>
    <t>20588</t>
  </si>
  <si>
    <t>Hearing 9/2020</t>
  </si>
  <si>
    <t>20589</t>
  </si>
  <si>
    <t>Vision 9/2020</t>
  </si>
  <si>
    <t>20590</t>
  </si>
  <si>
    <t>HIV Ryan White Part B MAI 9/2020</t>
  </si>
  <si>
    <t>20591</t>
  </si>
  <si>
    <t>West Nile Virus 9/2020</t>
  </si>
  <si>
    <t>20592</t>
  </si>
  <si>
    <t>Hepatitis A Response 9/2020</t>
  </si>
  <si>
    <t>20593</t>
  </si>
  <si>
    <t>Climate Adaptation Health 9/2020</t>
  </si>
  <si>
    <t>20594</t>
  </si>
  <si>
    <t>Local Tobacco Reduction 9/2020</t>
  </si>
  <si>
    <t>20595</t>
  </si>
  <si>
    <t>HIV Emerg Supp Relief 2/2021</t>
  </si>
  <si>
    <t>20596</t>
  </si>
  <si>
    <t>HOPWA Aids Housing 6/2020</t>
  </si>
  <si>
    <t>20597</t>
  </si>
  <si>
    <t>HIV &amp; STD Testing and Prev 9/2020</t>
  </si>
  <si>
    <t>20598</t>
  </si>
  <si>
    <t>Sudden Unexplained Infant Death 9/2020</t>
  </si>
  <si>
    <t>20599</t>
  </si>
  <si>
    <t>Towing Operations</t>
  </si>
  <si>
    <t>20601</t>
  </si>
  <si>
    <t>FY19 Detroit Safe Routers Ambassador PS-19-02</t>
  </si>
  <si>
    <t>20602</t>
  </si>
  <si>
    <t>Port Security Grant Program FY20</t>
  </si>
  <si>
    <t>20603</t>
  </si>
  <si>
    <t>ATPA East Side Action Team FY20</t>
  </si>
  <si>
    <t>20604</t>
  </si>
  <si>
    <t>ATPA Oakland County Auto Theft Unit FY20</t>
  </si>
  <si>
    <t>20605</t>
  </si>
  <si>
    <t>ATPA Preventing Auto Theft FY20</t>
  </si>
  <si>
    <t>20606</t>
  </si>
  <si>
    <t>ATPA South East Auto Theft Team(SEATT)</t>
  </si>
  <si>
    <t>20607</t>
  </si>
  <si>
    <t>State of MI Youth and Alcohol FY20</t>
  </si>
  <si>
    <t>20608</t>
  </si>
  <si>
    <t>Strategic Traffic Enforcement Program FY20</t>
  </si>
  <si>
    <t>20609</t>
  </si>
  <si>
    <t>Justice Assistance Grant (JAG) FY20</t>
  </si>
  <si>
    <t>20610</t>
  </si>
  <si>
    <t>VOCA FY20</t>
  </si>
  <si>
    <t>20611</t>
  </si>
  <si>
    <t>Midtown West Park Project</t>
  </si>
  <si>
    <t>20613</t>
  </si>
  <si>
    <t>2018 Homeland Security Grant Program</t>
  </si>
  <si>
    <t>20615</t>
  </si>
  <si>
    <t>20616</t>
  </si>
  <si>
    <t>Child and Adult Care Food Program</t>
  </si>
  <si>
    <t>20617</t>
  </si>
  <si>
    <t>DDOT Specialized Services Grant</t>
  </si>
  <si>
    <t>20618</t>
  </si>
  <si>
    <t>Motor City Match</t>
  </si>
  <si>
    <t>Job Development &amp; Employer Outreach</t>
  </si>
  <si>
    <t>20620</t>
  </si>
  <si>
    <t>FY18 Advancing Health Equity through Housing Grant</t>
  </si>
  <si>
    <t>20621</t>
  </si>
  <si>
    <t>FY18 Crime Gun Intelligence Center CGIC</t>
  </si>
  <si>
    <t>20622</t>
  </si>
  <si>
    <t>FY 2018 Detroit/Philadephia Preservation Exchange Project Grant</t>
  </si>
  <si>
    <t>20623</t>
  </si>
  <si>
    <t>FY18 AAA Grant</t>
  </si>
  <si>
    <t>20624</t>
  </si>
  <si>
    <t>FY 2019 Arts in the Plaza Grant</t>
  </si>
  <si>
    <t>20627</t>
  </si>
  <si>
    <t>FY19 Opioid Academic Detailing Initiative Grant</t>
  </si>
  <si>
    <t>20628</t>
  </si>
  <si>
    <t>FY18 Byrne Justice Assistance (JAG)</t>
  </si>
  <si>
    <t>20629</t>
  </si>
  <si>
    <t>FY19 Emerging Threats-Hepatitis C Program</t>
  </si>
  <si>
    <t>20630</t>
  </si>
  <si>
    <t>My Community Dental Center</t>
  </si>
  <si>
    <t>20633</t>
  </si>
  <si>
    <t>MDOT 2019 HRP&amp;C Grant 18-5493 JN 202277</t>
  </si>
  <si>
    <t>20634</t>
  </si>
  <si>
    <t>MDOT-State Planning &amp; Research</t>
  </si>
  <si>
    <t>20635</t>
  </si>
  <si>
    <t>DESC Training</t>
  </si>
  <si>
    <t>20636</t>
  </si>
  <si>
    <t>Community Development Housing Activities</t>
  </si>
  <si>
    <t>20637</t>
  </si>
  <si>
    <t>FY19 Leadership Fellow Program Grant</t>
  </si>
  <si>
    <t>20639</t>
  </si>
  <si>
    <t>FY19 Lead Hazard Reduction Program</t>
  </si>
  <si>
    <t>20640</t>
  </si>
  <si>
    <t>FY19 Detroit Pedestrian/Bike Overtime Enforcement Grant</t>
  </si>
  <si>
    <t>20641</t>
  </si>
  <si>
    <t>FY2019 Mental Health First Aid Training Grant</t>
  </si>
  <si>
    <t>20643</t>
  </si>
  <si>
    <t>FY2019 Scrap Tire Market Development Grant</t>
  </si>
  <si>
    <t>20645</t>
  </si>
  <si>
    <t>DPS Schools Re-Purposing Contribution Funds</t>
  </si>
  <si>
    <t>20646</t>
  </si>
  <si>
    <t>FY2019 Local Health Comprehensive Opioid Response Grant</t>
  </si>
  <si>
    <t>20647</t>
  </si>
  <si>
    <t>Center For Employment Opportunities</t>
  </si>
  <si>
    <t>20648</t>
  </si>
  <si>
    <t>Cody Rouge Community Action Alliance</t>
  </si>
  <si>
    <t>20649</t>
  </si>
  <si>
    <t>Surveillance Technology</t>
  </si>
  <si>
    <t>20650</t>
  </si>
  <si>
    <t>DLBA - Rehabbed &amp; Ready GF</t>
  </si>
  <si>
    <t>20651</t>
  </si>
  <si>
    <t>DBA - Secure View GF</t>
  </si>
  <si>
    <t>20652</t>
  </si>
  <si>
    <t>GSD - Secure &amp; Stabilize Site Beautification GF</t>
  </si>
  <si>
    <t>20653</t>
  </si>
  <si>
    <t>Knight Mobility Pilot Program Grant</t>
  </si>
  <si>
    <t>20655</t>
  </si>
  <si>
    <t>GHIB Utility Relocation Work</t>
  </si>
  <si>
    <t>20656</t>
  </si>
  <si>
    <t>FY2019 Strategic Neighborhood Fund</t>
  </si>
  <si>
    <t>20657</t>
  </si>
  <si>
    <t>FY19 Forest Service Challenge Cost Share Grant</t>
  </si>
  <si>
    <t>20659</t>
  </si>
  <si>
    <t>FY19 Vector-Borne Surveillance and Prevention Grant</t>
  </si>
  <si>
    <t>20660</t>
  </si>
  <si>
    <t>FY19 Skilled Foundation Youth Development Grant</t>
  </si>
  <si>
    <t>20661</t>
  </si>
  <si>
    <t>FY 2018 Trust Fund Grant-Romanowski Park Renovations</t>
  </si>
  <si>
    <t>20662</t>
  </si>
  <si>
    <t>FY2019 Summer Mini Grant</t>
  </si>
  <si>
    <t>20663</t>
  </si>
  <si>
    <t>Brownfield Cleanup Revolving Loan Fund</t>
  </si>
  <si>
    <t>20664</t>
  </si>
  <si>
    <t>FY2019 Head Start Program CLEEI Grant</t>
  </si>
  <si>
    <t>20665</t>
  </si>
  <si>
    <t>FY2019 Child Lead Exposure Elimination Innovation Grant</t>
  </si>
  <si>
    <t>20666</t>
  </si>
  <si>
    <t>FY 16 Police Prosecutor Partnership Initiative Grant</t>
  </si>
  <si>
    <t>20668</t>
  </si>
  <si>
    <t>FY19 Pistons-Palace Parks-Pingree Park</t>
  </si>
  <si>
    <t>20669</t>
  </si>
  <si>
    <t>FY19 National Training &amp; Technical Assistance Grant</t>
  </si>
  <si>
    <t>20670</t>
  </si>
  <si>
    <t>FCO CBO Home Repair Program</t>
  </si>
  <si>
    <t>20672</t>
  </si>
  <si>
    <t>FY19 Certified Local Government (CLG) Grant-Fort Wayne</t>
  </si>
  <si>
    <t>20673</t>
  </si>
  <si>
    <t>FY19 Certified Local Government (CLG) Grant-Cass Corridor</t>
  </si>
  <si>
    <t>20674</t>
  </si>
  <si>
    <t>RECYCLING PARTNERSHIP</t>
  </si>
  <si>
    <t>20675</t>
  </si>
  <si>
    <t>Section 5307 CMAX &amp; Section 5339 Bus Replacement Grant MI-2019-022</t>
  </si>
  <si>
    <t>20676</t>
  </si>
  <si>
    <t>FY19 Emerging City Champions Grant</t>
  </si>
  <si>
    <t>20677</t>
  </si>
  <si>
    <t>Clean Diesel Funding Assistance Grant</t>
  </si>
  <si>
    <t>20678</t>
  </si>
  <si>
    <t>FY19 AmeriCorps VISTA Grant</t>
  </si>
  <si>
    <t>20679</t>
  </si>
  <si>
    <t>RECYCLING INFRASTRUCTURE</t>
  </si>
  <si>
    <t>20681</t>
  </si>
  <si>
    <t>FY 2019 Financial Empowerment Center Implementation Grant</t>
  </si>
  <si>
    <t>20682</t>
  </si>
  <si>
    <t>FY19 Underrepresented Community (URC) Grant</t>
  </si>
  <si>
    <t>20683</t>
  </si>
  <si>
    <t>SEMGOG Unified Work Program Grant-CPG20-20006</t>
  </si>
  <si>
    <t>20684</t>
  </si>
  <si>
    <t>Wayne Metro Community Action</t>
  </si>
  <si>
    <t>20685</t>
  </si>
  <si>
    <t>FY2018 Fire Prevention &amp; Safety Grant</t>
  </si>
  <si>
    <t>Property Tax Exemption Software Grant</t>
  </si>
  <si>
    <t>20687</t>
  </si>
  <si>
    <t>FY19 Brownfield Cleanup Part-C Grant</t>
  </si>
  <si>
    <t>20688</t>
  </si>
  <si>
    <t>FY20 Woodsy owl Conservation Corps Grant</t>
  </si>
  <si>
    <t>20689</t>
  </si>
  <si>
    <t>FY2020 Pedestrian &amp; Bicycles Overtime Enforcement Grant</t>
  </si>
  <si>
    <t>20690</t>
  </si>
  <si>
    <t>Automated Driving System Grant</t>
  </si>
  <si>
    <t>20691</t>
  </si>
  <si>
    <t>FY19 Brownfield Redevelopment Program Assessment Grant</t>
  </si>
  <si>
    <t>20692</t>
  </si>
  <si>
    <t>FY19 ATPA 04-20</t>
  </si>
  <si>
    <t>20693</t>
  </si>
  <si>
    <t>FY19 Innovations in Community-Based Crime Reduction Grant</t>
  </si>
  <si>
    <t>20694</t>
  </si>
  <si>
    <t>FY20 Medicaid Children's Health Insurance Program (CHIP) Grant</t>
  </si>
  <si>
    <t>20695</t>
  </si>
  <si>
    <t>HRD Infrastructure</t>
  </si>
  <si>
    <t>20696</t>
  </si>
  <si>
    <t>FY18 Project Safe Neighborhoods Grant</t>
  </si>
  <si>
    <t>20697</t>
  </si>
  <si>
    <t>DHD WIC Resident Services  9/2021</t>
  </si>
  <si>
    <t>20698</t>
  </si>
  <si>
    <t>DHD WIC Breastfeeding  9/2021</t>
  </si>
  <si>
    <t>20699</t>
  </si>
  <si>
    <t>DHD Lead Poisoning Prevention 9/2021</t>
  </si>
  <si>
    <t>20700</t>
  </si>
  <si>
    <t>DHD Lead Intervention  9/2021</t>
  </si>
  <si>
    <t>20701</t>
  </si>
  <si>
    <t>DHD CLEEG - Lead HeadStart 5/2021</t>
  </si>
  <si>
    <t>20702</t>
  </si>
  <si>
    <t>DHD CLEEI - Lead Innovation 5/2021</t>
  </si>
  <si>
    <t>20703</t>
  </si>
  <si>
    <t>DHD ELPHS Other 9/2021</t>
  </si>
  <si>
    <t>20704</t>
  </si>
  <si>
    <t>DHD Bioterrorism Emerg Prep 9/2021</t>
  </si>
  <si>
    <t>20705</t>
  </si>
  <si>
    <t>DHD Cities Readiness Initiatives 9/2021</t>
  </si>
  <si>
    <t>20706</t>
  </si>
  <si>
    <t>DHD CSHCS Outreach &amp; Advocacy 9/2021</t>
  </si>
  <si>
    <t>20707</t>
  </si>
  <si>
    <t>DHD Fetal Infant Mortality Review 9/2021</t>
  </si>
  <si>
    <t>20708</t>
  </si>
  <si>
    <t>DHD HIV Integrated Planning/Data to Care 9/2021</t>
  </si>
  <si>
    <t>20709</t>
  </si>
  <si>
    <t>DHD Immunization Action Plan  9/2021</t>
  </si>
  <si>
    <t>20710</t>
  </si>
  <si>
    <t>DHD Infant Safe Sleep 9/2021</t>
  </si>
  <si>
    <t>20711</t>
  </si>
  <si>
    <t>DHD Local Maternal &amp; Child Health 9/2021</t>
  </si>
  <si>
    <t>20712</t>
  </si>
  <si>
    <t>DHD Hearing - MDHHS  9/2021</t>
  </si>
  <si>
    <t>20713</t>
  </si>
  <si>
    <t>DHD Vision - MDHHS  9/2021</t>
  </si>
  <si>
    <t>20714</t>
  </si>
  <si>
    <t>DHD West Nile Virus 9/2021</t>
  </si>
  <si>
    <t>20715</t>
  </si>
  <si>
    <t>DHD Vector Surveillance 9/2021</t>
  </si>
  <si>
    <t>20716</t>
  </si>
  <si>
    <t>DHD Hepatitis A Response 9/2021</t>
  </si>
  <si>
    <t>20717</t>
  </si>
  <si>
    <t>DHD Hepatitis C Program  9/2021</t>
  </si>
  <si>
    <t>20718</t>
  </si>
  <si>
    <t>DHD Opioid Response</t>
  </si>
  <si>
    <t>20719</t>
  </si>
  <si>
    <t>DHD Sudden Unexplained Infant Death 9/21</t>
  </si>
  <si>
    <t>20720</t>
  </si>
  <si>
    <t>DHD HIV &amp; STD Testing &amp; Prevention 9/21</t>
  </si>
  <si>
    <t>20721</t>
  </si>
  <si>
    <t>DHD HIV Emerg Supp Relief 2/2022</t>
  </si>
  <si>
    <t>20722</t>
  </si>
  <si>
    <t>DHD HOPWA Housing 6/2021</t>
  </si>
  <si>
    <t>20723</t>
  </si>
  <si>
    <t>DHD Local Health Opioid Response</t>
  </si>
  <si>
    <t>20724</t>
  </si>
  <si>
    <t>DHD HIV Housing Assistance</t>
  </si>
  <si>
    <t>20726</t>
  </si>
  <si>
    <t>FY20 Byrne Justice Assistance Grant</t>
  </si>
  <si>
    <t>20727</t>
  </si>
  <si>
    <t>Summer Food Service Program 2021</t>
  </si>
  <si>
    <t>20728</t>
  </si>
  <si>
    <t>Child and Adult Care Food Program 2021</t>
  </si>
  <si>
    <t>20729</t>
  </si>
  <si>
    <t>FY2020 Local Comprehensive HIV Housing Assistance Grant</t>
  </si>
  <si>
    <t>20730</t>
  </si>
  <si>
    <t>FY20 Vector-Borne Surveillance Grant</t>
  </si>
  <si>
    <t>20731</t>
  </si>
  <si>
    <t>FY2020 Local Comprehensive Emerging Threats-Hepatitis C</t>
  </si>
  <si>
    <t>20732</t>
  </si>
  <si>
    <t>FY18-Pre-Disaster Mitigation Grant</t>
  </si>
  <si>
    <t>20733</t>
  </si>
  <si>
    <t>FY2020 Local Comprehensive Health Opioid Response Grant</t>
  </si>
  <si>
    <t>20734</t>
  </si>
  <si>
    <t>2019 Homeland Security Grant Program</t>
  </si>
  <si>
    <t>20735</t>
  </si>
  <si>
    <t>2020 Lead Hazard Reduction Grant</t>
  </si>
  <si>
    <t>20736</t>
  </si>
  <si>
    <t>Strategic Traffic Enforcement Program FY 21</t>
  </si>
  <si>
    <t>20737</t>
  </si>
  <si>
    <t>VOCA FY 21</t>
  </si>
  <si>
    <t>20738</t>
  </si>
  <si>
    <t>Pedestrian and Bicycle Overtime Enforcement FY 21</t>
  </si>
  <si>
    <t>20739</t>
  </si>
  <si>
    <t>Justice Assistance Grant FY 20</t>
  </si>
  <si>
    <t>20740</t>
  </si>
  <si>
    <t>ATPA EAST Side Action Team FY 21</t>
  </si>
  <si>
    <t>20741</t>
  </si>
  <si>
    <t>ATPA Oakland County Auto Theft Unit FY 21</t>
  </si>
  <si>
    <t>20742</t>
  </si>
  <si>
    <t>ATPA Preventing Auto Theft FY 21</t>
  </si>
  <si>
    <t>20743</t>
  </si>
  <si>
    <t>ATPA South East Auto Theft Team  FY 21</t>
  </si>
  <si>
    <t>20744</t>
  </si>
  <si>
    <t>Mental Health First Aid Training Grant FY 20</t>
  </si>
  <si>
    <t>20745</t>
  </si>
  <si>
    <t>FY20 Immunization Action Outreach Pilot Grant</t>
  </si>
  <si>
    <t>20746</t>
  </si>
  <si>
    <t>DHD Title X Grant</t>
  </si>
  <si>
    <t>20748</t>
  </si>
  <si>
    <t>Byrne JAG - Juvenile-Focused Community Policing FY 20</t>
  </si>
  <si>
    <t>20749</t>
  </si>
  <si>
    <t>Scrap Tire Law Enforcement FY 20</t>
  </si>
  <si>
    <t>20750</t>
  </si>
  <si>
    <t>Law Enforcement-Based Victim Specialist Program FY 19</t>
  </si>
  <si>
    <t>20751</t>
  </si>
  <si>
    <t>Resolving Homicide Cold Cases FY 19</t>
  </si>
  <si>
    <t>20752</t>
  </si>
  <si>
    <t>TEDA Grant 1323 Mt Elliott</t>
  </si>
  <si>
    <t>20753</t>
  </si>
  <si>
    <t>FY20 Local Comprehensive Title X Family Planning Grant</t>
  </si>
  <si>
    <t>20754</t>
  </si>
  <si>
    <t>Detroit Animal Care &amp; Control (DACC)</t>
  </si>
  <si>
    <t>20755</t>
  </si>
  <si>
    <t>Institute for Urban Parks Grant FY 2020</t>
  </si>
  <si>
    <t>20756</t>
  </si>
  <si>
    <t>Fire 2019 Port Security Grant - Grantor Homeland</t>
  </si>
  <si>
    <t>20757</t>
  </si>
  <si>
    <t>Fire 2019 AFG - Grantor - FEMA- Health and Wellness</t>
  </si>
  <si>
    <t>20758</t>
  </si>
  <si>
    <t>HRD Housing Underwriting GF Staffing</t>
  </si>
  <si>
    <t>20759</t>
  </si>
  <si>
    <t>Fy 2020 Specialized Services Grant 2017-0043-P8</t>
  </si>
  <si>
    <t>20760</t>
  </si>
  <si>
    <t>Fy 2019 Section 5310 Ada Paratransit Grant -Mi-2019-040</t>
  </si>
  <si>
    <t>20761</t>
  </si>
  <si>
    <t>Office of Performance Improvement (Lean Team)</t>
  </si>
  <si>
    <t>20762</t>
  </si>
  <si>
    <t>FY 2018 Section 5307 TAP Grant MI-2020-002</t>
  </si>
  <si>
    <t>20763</t>
  </si>
  <si>
    <t>TEDA Grant 1373 Van Dyke</t>
  </si>
  <si>
    <t>20764</t>
  </si>
  <si>
    <t>FY19 MDNR-Perrien Park-TF19-0031</t>
  </si>
  <si>
    <t>20765</t>
  </si>
  <si>
    <t>Safe Routes FY20 Grant</t>
  </si>
  <si>
    <t>20766</t>
  </si>
  <si>
    <t>2021 May. Off. Volunteer Coord</t>
  </si>
  <si>
    <t>20767</t>
  </si>
  <si>
    <t>2021 May. Off. Fin. Empower. Coord</t>
  </si>
  <si>
    <t>20768</t>
  </si>
  <si>
    <t>Multi Sport Park Investments-Rouge Park- FY 2019</t>
  </si>
  <si>
    <t>20769</t>
  </si>
  <si>
    <t>FY2018 Skillman Community Education Commission Grant</t>
  </si>
  <si>
    <t>20770</t>
  </si>
  <si>
    <t>Intimate Partner Violence Intervention Grant</t>
  </si>
  <si>
    <t>20771</t>
  </si>
  <si>
    <t>Veterinary Surgical Equipment</t>
  </si>
  <si>
    <t>20772</t>
  </si>
  <si>
    <t>FY 2019 5307 Formula Grant MI-2020-001</t>
  </si>
  <si>
    <t>20773</t>
  </si>
  <si>
    <t>SFSP Consolidated Revenue</t>
  </si>
  <si>
    <t>20774</t>
  </si>
  <si>
    <t>Fitzgeral Revitalization</t>
  </si>
  <si>
    <t>20776</t>
  </si>
  <si>
    <t>Arts Culture and Entrepreneurship Funding</t>
  </si>
  <si>
    <t>20777</t>
  </si>
  <si>
    <t>Michigan Indigent Defense Commission Grant</t>
  </si>
  <si>
    <t>20778</t>
  </si>
  <si>
    <t>FY 2020 Coastal Zone Management Grant for Maheras-Gentry Park</t>
  </si>
  <si>
    <t>20779</t>
  </si>
  <si>
    <t>2020 Dollar Wise Innovation Grant</t>
  </si>
  <si>
    <t>20780</t>
  </si>
  <si>
    <t>FY20 Ryan White HIV-AIDs RWHAP-Program A,B</t>
  </si>
  <si>
    <t>20781</t>
  </si>
  <si>
    <t>Opioid Misuse Prevention Community Grant-Project B</t>
  </si>
  <si>
    <t>20782</t>
  </si>
  <si>
    <t>Opioid Misuse Prevention Community Grant-Project A</t>
  </si>
  <si>
    <t>20783</t>
  </si>
  <si>
    <t>FY20 Naloxone Kits</t>
  </si>
  <si>
    <t>COVID-19 Response</t>
  </si>
  <si>
    <t>COVID-19 DR4494MI Vaccine Grant</t>
  </si>
  <si>
    <t>20788</t>
  </si>
  <si>
    <t xml:space="preserve">Sugar Hill Debt Service Reserve </t>
  </si>
  <si>
    <t>20789</t>
  </si>
  <si>
    <t xml:space="preserve">Fy 2019 Section 5339b Fare Collection System Replacement Grant </t>
  </si>
  <si>
    <t>20790</t>
  </si>
  <si>
    <t>FY20 COVID-19 for medical supplies</t>
  </si>
  <si>
    <t>20791</t>
  </si>
  <si>
    <t>FY2020 McGregor Fund Grant</t>
  </si>
  <si>
    <t>20792</t>
  </si>
  <si>
    <t>Project Healthy Community</t>
  </si>
  <si>
    <t>20793</t>
  </si>
  <si>
    <t>Heritage Literacy</t>
  </si>
  <si>
    <t>20794</t>
  </si>
  <si>
    <t>SOAR</t>
  </si>
  <si>
    <t>20796</t>
  </si>
  <si>
    <t>FY20 COVID19 Emergency Response Grant</t>
  </si>
  <si>
    <t>20797</t>
  </si>
  <si>
    <t>Clinical Staffing Support</t>
  </si>
  <si>
    <t>20798</t>
  </si>
  <si>
    <t>United Way COVID-19</t>
  </si>
  <si>
    <t>20799</t>
  </si>
  <si>
    <t xml:space="preserve">Quicken COVID-19 </t>
  </si>
  <si>
    <t>20800</t>
  </si>
  <si>
    <t xml:space="preserve">FY 2020 United Way Family &amp; Covid-19 Test Site Transportation Grant </t>
  </si>
  <si>
    <t>20801</t>
  </si>
  <si>
    <t>FY20 Community Foundation-Gary H Torgow Covid-19 Test Site Transport Grant</t>
  </si>
  <si>
    <t>20802</t>
  </si>
  <si>
    <t>DMC Foundation-COVID-19</t>
  </si>
  <si>
    <t>20803</t>
  </si>
  <si>
    <t xml:space="preserve">FY20 HIV-AIDS Program Part A COVID19 Response </t>
  </si>
  <si>
    <t>20806</t>
  </si>
  <si>
    <t xml:space="preserve">FY 2020 United Way Covid -19 Emergency Response Fund Grant </t>
  </si>
  <si>
    <t>20808</t>
  </si>
  <si>
    <t xml:space="preserve">Fy 2020 Local Consumer Protection Initiative Planning Grant </t>
  </si>
  <si>
    <t>20809</t>
  </si>
  <si>
    <t>FY20 Local Comprehensive CAREWare Support Grant</t>
  </si>
  <si>
    <t>20810</t>
  </si>
  <si>
    <t>FY 2020 Unanticipated School Closure Food Program Grant</t>
  </si>
  <si>
    <t>20812</t>
  </si>
  <si>
    <t>Wayne Metro Public Service</t>
  </si>
  <si>
    <t>20813</t>
  </si>
  <si>
    <t>CDBG-CV CARES ACT funds</t>
  </si>
  <si>
    <t>20814</t>
  </si>
  <si>
    <t>ESG-CV CARES ACT funds</t>
  </si>
  <si>
    <t>20815</t>
  </si>
  <si>
    <t>HOPWA-CV-CARES ACT</t>
  </si>
  <si>
    <t>20816</t>
  </si>
  <si>
    <t>FY2020 CARES ACT 5307 Urbanized Area Formula Grant-MI2020 022</t>
  </si>
  <si>
    <t>20817</t>
  </si>
  <si>
    <t>Fy 2020 Mental Health First Aid Training Grant</t>
  </si>
  <si>
    <t>20818</t>
  </si>
  <si>
    <t>SE. Michi.Resilience Grant-Palmer Par</t>
  </si>
  <si>
    <t>20819</t>
  </si>
  <si>
    <t>MDOT 2020 HRP&amp;C Grant 20-5247 JN 202830</t>
  </si>
  <si>
    <t>DOJ BJA Coronavirus Emergency Supplemental Funding Program</t>
  </si>
  <si>
    <t>20821</t>
  </si>
  <si>
    <t>COVID-19 Homeless Match Grant</t>
  </si>
  <si>
    <t>20822</t>
  </si>
  <si>
    <t>TEDA Grant 1383 Conner St</t>
  </si>
  <si>
    <t>20824</t>
  </si>
  <si>
    <t>2020 COPS Hiring Program Grant</t>
  </si>
  <si>
    <t>20825</t>
  </si>
  <si>
    <t>Civil Rights, Inclusion and Opportunity Grant Donation</t>
  </si>
  <si>
    <t>20826</t>
  </si>
  <si>
    <t>FY 2020 Airport CARES Act Operational Grant</t>
  </si>
  <si>
    <t>20827</t>
  </si>
  <si>
    <t>FY 20 for Pope Francis</t>
  </si>
  <si>
    <t>20828</t>
  </si>
  <si>
    <t>FY 20 for Central City Integrated Health</t>
  </si>
  <si>
    <t>20829</t>
  </si>
  <si>
    <t>Fy 20 For Pearl Transit</t>
  </si>
  <si>
    <t>20830</t>
  </si>
  <si>
    <t>Fy 20 For 150 Bagley</t>
  </si>
  <si>
    <t>20831</t>
  </si>
  <si>
    <t>2020 NACTO Streets for Pandemic Response</t>
  </si>
  <si>
    <t>20832</t>
  </si>
  <si>
    <t>Recycling Leadership Grant</t>
  </si>
  <si>
    <t>20833</t>
  </si>
  <si>
    <t>Election Administration Grant</t>
  </si>
  <si>
    <t>20836</t>
  </si>
  <si>
    <t>Detroit Safe Voting Plan Grant</t>
  </si>
  <si>
    <t>20837</t>
  </si>
  <si>
    <t>Summer Meals Emergency Funding Grant</t>
  </si>
  <si>
    <t>20838</t>
  </si>
  <si>
    <t xml:space="preserve">Fy20 Comprehensive Covid 19 Epi </t>
  </si>
  <si>
    <t>20839</t>
  </si>
  <si>
    <t>FY21 Medicaid Chip Lead Hazard Control Program</t>
  </si>
  <si>
    <t>20840</t>
  </si>
  <si>
    <t>Epi Lab Capacity Testing</t>
  </si>
  <si>
    <t>20841</t>
  </si>
  <si>
    <t>FY20 Michigan Brownfield Redevelopment Grant</t>
  </si>
  <si>
    <t>FY20 Coronavirus Relief Fund Grant</t>
  </si>
  <si>
    <t>20844</t>
  </si>
  <si>
    <t>FY21 Invest Detroit Fund-Ford Motor Pass Through</t>
  </si>
  <si>
    <t>20845</t>
  </si>
  <si>
    <t>2019 Operation StoneGarden Grant</t>
  </si>
  <si>
    <t>20848</t>
  </si>
  <si>
    <t>Setup CRF Flu Vaccines Immunization Grant</t>
  </si>
  <si>
    <t>20849</t>
  </si>
  <si>
    <t>2021 Detroit Safe Routes Ambassador Program Grant –PS-21-02</t>
  </si>
  <si>
    <t>20850</t>
  </si>
  <si>
    <t>Contract Tracing Testing Coordination Violation Monitoring</t>
  </si>
  <si>
    <t>20852</t>
  </si>
  <si>
    <t>FY21 Coronavirus Relief Fund Testing</t>
  </si>
  <si>
    <t>20853</t>
  </si>
  <si>
    <t>Overdose Prevention Safer Systems of Care Grant</t>
  </si>
  <si>
    <t>20854</t>
  </si>
  <si>
    <t>Detroit Save Voting Plan 2 Grant</t>
  </si>
  <si>
    <t>20855</t>
  </si>
  <si>
    <t>Immunization Action Plan Pilot</t>
  </si>
  <si>
    <t>20858</t>
  </si>
  <si>
    <t>City of Detroit Distracted Driving Overtime Enforcement Grant</t>
  </si>
  <si>
    <t>20859</t>
  </si>
  <si>
    <t>CRF Racial Disparities</t>
  </si>
  <si>
    <t>20860</t>
  </si>
  <si>
    <t>2021 Michigan Indigent Defense Commission Planning Grant</t>
  </si>
  <si>
    <t>20861</t>
  </si>
  <si>
    <t>Wayne County park Millage Funding FY2018/2019</t>
  </si>
  <si>
    <t>20862</t>
  </si>
  <si>
    <t>Coronavirus Relief Local Government Grant</t>
  </si>
  <si>
    <t>20863</t>
  </si>
  <si>
    <t>Conract Tracing</t>
  </si>
  <si>
    <t>20864</t>
  </si>
  <si>
    <t>2019 Clean Diesel Program Grant</t>
  </si>
  <si>
    <t>20865</t>
  </si>
  <si>
    <t>Simon Foundation Criminal Record Expungement Grant</t>
  </si>
  <si>
    <t>20867</t>
  </si>
  <si>
    <t>WIC Resident Services 9/2022</t>
  </si>
  <si>
    <t>20868</t>
  </si>
  <si>
    <t>WIC Breastfeeding 9/2022</t>
  </si>
  <si>
    <t>20869</t>
  </si>
  <si>
    <t>Lead Poisoning Prevention 9/2022</t>
  </si>
  <si>
    <t>20870</t>
  </si>
  <si>
    <t>Lead Intervention 9/2022</t>
  </si>
  <si>
    <t>20871</t>
  </si>
  <si>
    <t>ELPHS Other 9/2022</t>
  </si>
  <si>
    <t>20872</t>
  </si>
  <si>
    <t>BioTerrorism Emerg Prep 9/2022</t>
  </si>
  <si>
    <t>20873</t>
  </si>
  <si>
    <t>Cities Readiness Initiatives 9/2022</t>
  </si>
  <si>
    <t>20874</t>
  </si>
  <si>
    <t>CSHCS Outreach &amp; Advocacy 9/2022</t>
  </si>
  <si>
    <t>20875</t>
  </si>
  <si>
    <t>Fetal Infant Mortality Review 9/2022</t>
  </si>
  <si>
    <t>20876</t>
  </si>
  <si>
    <t>HIV Intergrated Plng/Data to Care 9/2022</t>
  </si>
  <si>
    <t>20877</t>
  </si>
  <si>
    <t>Immunization Action Plan 9/2022</t>
  </si>
  <si>
    <t>20878</t>
  </si>
  <si>
    <t>Immunization Action Plan Pilot 9/2022</t>
  </si>
  <si>
    <t>20879</t>
  </si>
  <si>
    <t>Infant Safe Sleep 9/2022</t>
  </si>
  <si>
    <t>20880</t>
  </si>
  <si>
    <t>Local Maternal &amp; Child Health 9/2022</t>
  </si>
  <si>
    <t>20881</t>
  </si>
  <si>
    <t>Hearing - MDHHS 9/2022</t>
  </si>
  <si>
    <t>20882</t>
  </si>
  <si>
    <t>Vision - MDHHS 9/2022</t>
  </si>
  <si>
    <t>20883</t>
  </si>
  <si>
    <t>West Nile Viirus 9/20222</t>
  </si>
  <si>
    <t>20884</t>
  </si>
  <si>
    <t>Vector Surveillance 9/2022</t>
  </si>
  <si>
    <t>20885</t>
  </si>
  <si>
    <t>Title X Family Planning</t>
  </si>
  <si>
    <t>20886</t>
  </si>
  <si>
    <t>Hepatitis A Response 9/2022</t>
  </si>
  <si>
    <t>20887</t>
  </si>
  <si>
    <t>Hepatitis C Program 9/2022</t>
  </si>
  <si>
    <t>20888</t>
  </si>
  <si>
    <t>Opioid Response 9/2022</t>
  </si>
  <si>
    <t>20889</t>
  </si>
  <si>
    <t>Sudden Unexplained Infant Death 9/2022</t>
  </si>
  <si>
    <t>20890</t>
  </si>
  <si>
    <t>HIV &amp; STD Testing and Prevention 9/2022</t>
  </si>
  <si>
    <t>20891</t>
  </si>
  <si>
    <t>HIV Emerg Supp Relief 2/2023</t>
  </si>
  <si>
    <t>20892</t>
  </si>
  <si>
    <t>HOPWA Aids Housing 6/2022</t>
  </si>
  <si>
    <t>20893</t>
  </si>
  <si>
    <t>Local Health Opioid Response 9/2022</t>
  </si>
  <si>
    <t>20894</t>
  </si>
  <si>
    <t>HIV Housing Assistance 9/2022</t>
  </si>
  <si>
    <t>20895</t>
  </si>
  <si>
    <t>Vaccine Distribution MDHHS 9/2022</t>
  </si>
  <si>
    <t>20896</t>
  </si>
  <si>
    <t>Ending the HIV Epidemic 9/2022</t>
  </si>
  <si>
    <t>20897</t>
  </si>
  <si>
    <t>Detroit Safe Route OSHP FY22</t>
  </si>
  <si>
    <t>20898</t>
  </si>
  <si>
    <t>Summer Food Service Program 2022</t>
  </si>
  <si>
    <t>20899</t>
  </si>
  <si>
    <t>Child &amp; Adult Care Food Program 2022</t>
  </si>
  <si>
    <t>20900</t>
  </si>
  <si>
    <t>FY22 MIDC GRANT</t>
  </si>
  <si>
    <t>20901</t>
  </si>
  <si>
    <t>Homeland Security Grant Program</t>
  </si>
  <si>
    <t>20902</t>
  </si>
  <si>
    <t>FY22 Harvard Leadership Fellows Grant</t>
  </si>
  <si>
    <t>20903</t>
  </si>
  <si>
    <t>2022 Mayor's Office Volunteer Coord</t>
  </si>
  <si>
    <t>20904</t>
  </si>
  <si>
    <t>2022 Mayor's Office Fin. Empower. Coord</t>
  </si>
  <si>
    <t>20905</t>
  </si>
  <si>
    <t>Financial Empowerment Center</t>
  </si>
  <si>
    <t>20906</t>
  </si>
  <si>
    <t>911 Grant Program</t>
  </si>
  <si>
    <t>20907</t>
  </si>
  <si>
    <t>Strategic Traffic Enforcement Program FY 22</t>
  </si>
  <si>
    <t>20908</t>
  </si>
  <si>
    <t>VOCA FY 22</t>
  </si>
  <si>
    <t>20909</t>
  </si>
  <si>
    <t>Pedestrian &amp; Bicycle Overtime Enforcement FY 22</t>
  </si>
  <si>
    <t>20910</t>
  </si>
  <si>
    <t>Justice Assistance Grant (JAG) FY 21</t>
  </si>
  <si>
    <t>20911</t>
  </si>
  <si>
    <t>ATPA EAST Side Action Team FY 22</t>
  </si>
  <si>
    <t>20912</t>
  </si>
  <si>
    <t>ATPA Oakland County Auto Theft Unit FY 22</t>
  </si>
  <si>
    <t>20913</t>
  </si>
  <si>
    <t>ATPA Preventing Auto Theft FY 22</t>
  </si>
  <si>
    <t>20914</t>
  </si>
  <si>
    <t>ATPA South East Auto Theft Team (SEATT) FY 22</t>
  </si>
  <si>
    <t>20915</t>
  </si>
  <si>
    <t>Mental Health First Aid Training FY 22</t>
  </si>
  <si>
    <t>20916</t>
  </si>
  <si>
    <t>Operation Stonegarden FY 21</t>
  </si>
  <si>
    <t>20917</t>
  </si>
  <si>
    <t>Distracted Driving Overtime Enforcement FY 22</t>
  </si>
  <si>
    <t>20918</t>
  </si>
  <si>
    <t>STOP</t>
  </si>
  <si>
    <t>20919</t>
  </si>
  <si>
    <t>FY20 BJA Supervision Innovations Grant</t>
  </si>
  <si>
    <t>20920</t>
  </si>
  <si>
    <t>FY21 Fire Auto Theft Prevention Authority-ATPA</t>
  </si>
  <si>
    <t>20921</t>
  </si>
  <si>
    <t>DPD Culturally Specific Underserved 2021-Stop Grant</t>
  </si>
  <si>
    <t>20924</t>
  </si>
  <si>
    <t>FY21 Covid19 Infection Prevention</t>
  </si>
  <si>
    <t>20925</t>
  </si>
  <si>
    <t>FY2021 Summer Jobs Connect Grant</t>
  </si>
  <si>
    <t>20926</t>
  </si>
  <si>
    <t>MDOT 2021 HRP&amp;C Grant 20-5356 JN 202984</t>
  </si>
  <si>
    <t>20927</t>
  </si>
  <si>
    <t>First Responders Hazard Pay Premium Grant</t>
  </si>
  <si>
    <t>20928</t>
  </si>
  <si>
    <t>HRD HOPWA Administration</t>
  </si>
  <si>
    <t>20929</t>
  </si>
  <si>
    <t>FY21 Ending HIV Epidemic Implementation</t>
  </si>
  <si>
    <t>20931</t>
  </si>
  <si>
    <t>Single Family Home Ownership Program</t>
  </si>
  <si>
    <t>20932</t>
  </si>
  <si>
    <t>2022 ATPA – Grantor – State of Michigan</t>
  </si>
  <si>
    <t>20933</t>
  </si>
  <si>
    <t>Fy21 Detroit Id Grant</t>
  </si>
  <si>
    <t>20934</t>
  </si>
  <si>
    <t>FY21 COVID Immunizations</t>
  </si>
  <si>
    <t>20935</t>
  </si>
  <si>
    <t>2021 Program Year-Port Security Grant-Grantor Homeland</t>
  </si>
  <si>
    <t>20936</t>
  </si>
  <si>
    <t>2020 Program Year-AFG-FEMA Health &amp; Wellness</t>
  </si>
  <si>
    <t>20940</t>
  </si>
  <si>
    <t>Mayor’s Detroit Children’s Fund‐Skillman FY22</t>
  </si>
  <si>
    <t>20942</t>
  </si>
  <si>
    <t xml:space="preserve">2020 Recycling Infrastructure </t>
  </si>
  <si>
    <t>20943</t>
  </si>
  <si>
    <t>DDOT Section 5307 CRRSAA Operating Assistance Grant MI-2021-016</t>
  </si>
  <si>
    <t>20944</t>
  </si>
  <si>
    <t>Detroit Public Art Fund</t>
  </si>
  <si>
    <t>20945</t>
  </si>
  <si>
    <t>COVID-19 Vaccine Supplemental</t>
  </si>
  <si>
    <t>20946</t>
  </si>
  <si>
    <t>Wayne County Park Millage Funding Fy2019-2021</t>
  </si>
  <si>
    <t>20947</t>
  </si>
  <si>
    <t>FY21 FASTTRACK PILOT PROGRAM GRANT</t>
  </si>
  <si>
    <t>20948</t>
  </si>
  <si>
    <t xml:space="preserve">Coastal Zone Management -Maheras-Gentry </t>
  </si>
  <si>
    <t>20949</t>
  </si>
  <si>
    <t>Merck for Mothers Safer Childbirth Cities Grant</t>
  </si>
  <si>
    <t>20950</t>
  </si>
  <si>
    <t>PDD-Sign Waiver Project</t>
  </si>
  <si>
    <t>20951</t>
  </si>
  <si>
    <t>Public Health Fund</t>
  </si>
  <si>
    <t>20952</t>
  </si>
  <si>
    <t>2021 Americorps Volunteers In Service To America-Vista-Grant</t>
  </si>
  <si>
    <t>20953</t>
  </si>
  <si>
    <t>Fair Housing Center of Metro Detroit</t>
  </si>
  <si>
    <t>20954</t>
  </si>
  <si>
    <t>Southwest Economic Solution Corp</t>
  </si>
  <si>
    <t>20956</t>
  </si>
  <si>
    <t>Community Foundation for SE Michigan Project Clean Slate Grant</t>
  </si>
  <si>
    <t>20957</t>
  </si>
  <si>
    <t>Detroit Lead Technical Study Grant</t>
  </si>
  <si>
    <t>20959</t>
  </si>
  <si>
    <t>Opioid Overdose Surveillance</t>
  </si>
  <si>
    <t>20960</t>
  </si>
  <si>
    <t>FY2021 SNF-HSP-Single Family Gap Sub-Grant</t>
  </si>
  <si>
    <t>20962</t>
  </si>
  <si>
    <t>CDBG Homeless for Motor City Mitten Mission</t>
  </si>
  <si>
    <t>20963</t>
  </si>
  <si>
    <t>COVID-19 Influenza Vaccination Supplemental</t>
  </si>
  <si>
    <t>20964</t>
  </si>
  <si>
    <t>Epi Lab Capacity Contact Tracing And Wrap Around Services</t>
  </si>
  <si>
    <t>20965</t>
  </si>
  <si>
    <t>Dlead Cleaning Study Grant</t>
  </si>
  <si>
    <t>20966</t>
  </si>
  <si>
    <t>Resilient Park Access Grant</t>
  </si>
  <si>
    <t>20967</t>
  </si>
  <si>
    <t>2021 HBS Leadership Fellows Program Grant</t>
  </si>
  <si>
    <t>20968</t>
  </si>
  <si>
    <t>Reducing COVID-19 Related health Disparities in Detroit Grant</t>
  </si>
  <si>
    <t>20970</t>
  </si>
  <si>
    <t>FTA GRANT MI-2021-013 HOPE TRNSPORTATION ACCESS STUDY</t>
  </si>
  <si>
    <t>20971</t>
  </si>
  <si>
    <t>FY 21 for Choice Neighborhoods Implementation Grant</t>
  </si>
  <si>
    <t>20972</t>
  </si>
  <si>
    <t>Fy21-Nfwh-Patton Park-Installing Green Infrastructure</t>
  </si>
  <si>
    <t>20973</t>
  </si>
  <si>
    <t>Meet Up And Eat Up Plus</t>
  </si>
  <si>
    <t>20974</t>
  </si>
  <si>
    <t>FY21 for CDBG-CV3 Grant Funds</t>
  </si>
  <si>
    <t>20975</t>
  </si>
  <si>
    <t>Dmc Fellowship Foundation Grant</t>
  </si>
  <si>
    <t>2021 Food Response Funds</t>
  </si>
  <si>
    <t>20977</t>
  </si>
  <si>
    <t>Malph Staff Well Being Grant</t>
  </si>
  <si>
    <t>20978</t>
  </si>
  <si>
    <t>MDOT Airport Improvement Block Noncash Grant 2021-0669</t>
  </si>
  <si>
    <t>20980</t>
  </si>
  <si>
    <t>Expanding Municipal Fnancial Empowerment in Detroit Grant</t>
  </si>
  <si>
    <t>20981</t>
  </si>
  <si>
    <t>FY22 Medicaid CHIP Lead Hazard Control Program Grant</t>
  </si>
  <si>
    <t>20983</t>
  </si>
  <si>
    <t>Disaster Relief Funding Grant</t>
  </si>
  <si>
    <t>20984</t>
  </si>
  <si>
    <t>Section 5339C Batery Electric Buses and Associated Infrastructure Grant MI-2021-037</t>
  </si>
  <si>
    <t>20985</t>
  </si>
  <si>
    <t>Fy 2017 &amp; 2018 Section 5339b Coolidge Terminal And Maintenance Facility Reconstruction Grant Mi</t>
  </si>
  <si>
    <t>FY 2022 CDC COVID IMMUNIZATIONS</t>
  </si>
  <si>
    <t>20987</t>
  </si>
  <si>
    <t>FY22 ELC Contact Tracing and Infection Prevention</t>
  </si>
  <si>
    <t>20988</t>
  </si>
  <si>
    <t>MDOT 2022 HRP&amp;C Grant 21-53334 JN 208808</t>
  </si>
  <si>
    <t>20989</t>
  </si>
  <si>
    <t>FY22 ELC Covid 19 Infection Prevention</t>
  </si>
  <si>
    <t>20990</t>
  </si>
  <si>
    <t>Fy2021 Erma Henderson Park &amp; Marina Engineering Project</t>
  </si>
  <si>
    <t>20991</t>
  </si>
  <si>
    <t>Home-ARP Project Costs</t>
  </si>
  <si>
    <t>20992</t>
  </si>
  <si>
    <t>Save Americas Treasures</t>
  </si>
  <si>
    <t>20993</t>
  </si>
  <si>
    <t>Teda Grant 1389 Detroit-Hamtramck</t>
  </si>
  <si>
    <t>20994</t>
  </si>
  <si>
    <t>Fy2020 Historic Context Study Latinx Communities</t>
  </si>
  <si>
    <t>20995</t>
  </si>
  <si>
    <t xml:space="preserve">Fy2020 Fire Prevention &amp; Safety Grant </t>
  </si>
  <si>
    <t>20996</t>
  </si>
  <si>
    <t>Rocket Community Fund-Streetscape Banners Grant</t>
  </si>
  <si>
    <t>20997</t>
  </si>
  <si>
    <t>2021 Community Policing Development Crisis Intervention Teams</t>
  </si>
  <si>
    <t>20998</t>
  </si>
  <si>
    <t>FY2022 Early Education Grant</t>
  </si>
  <si>
    <t>20999</t>
  </si>
  <si>
    <t>Erma Henderson Marina-Harbors &amp; Docks-Mooring Construction Grant</t>
  </si>
  <si>
    <t>2018 UTGO Bonds - Series A</t>
  </si>
  <si>
    <t>2018 UTGO Bonds - Series B</t>
  </si>
  <si>
    <t>Neighborhood Improvement Bonds</t>
  </si>
  <si>
    <t>21004</t>
  </si>
  <si>
    <t>2023-Neighborhood Improvement Bonds</t>
  </si>
  <si>
    <t>21005</t>
  </si>
  <si>
    <t xml:space="preserve">2023-Capital Projects </t>
  </si>
  <si>
    <t>21026</t>
  </si>
  <si>
    <t>WIC Resident svcs 9/23</t>
  </si>
  <si>
    <t>21027</t>
  </si>
  <si>
    <t>WIC Breastfeeding 9/23</t>
  </si>
  <si>
    <t>21028</t>
  </si>
  <si>
    <t>Lead Poison Prev 9/23</t>
  </si>
  <si>
    <t>21029</t>
  </si>
  <si>
    <t>Lead Intervention 9/23</t>
  </si>
  <si>
    <t>21030</t>
  </si>
  <si>
    <t>ELPHS Other  9/23</t>
  </si>
  <si>
    <t>21031</t>
  </si>
  <si>
    <t>BioTerrorism Emer 9/23</t>
  </si>
  <si>
    <t>21032</t>
  </si>
  <si>
    <t>Cities Readiness Ini 9/23</t>
  </si>
  <si>
    <t>21033</t>
  </si>
  <si>
    <t>CSHCS Outreach  9/23</t>
  </si>
  <si>
    <t>21034</t>
  </si>
  <si>
    <t>Fetal Infant Mort.  9/23</t>
  </si>
  <si>
    <t>21035</t>
  </si>
  <si>
    <t>HIV Data 2 Care 9/23</t>
  </si>
  <si>
    <t>21036</t>
  </si>
  <si>
    <t>Immunization IAP 9/23</t>
  </si>
  <si>
    <t>21037</t>
  </si>
  <si>
    <t>Immunization Pilot 9/23</t>
  </si>
  <si>
    <t>21038</t>
  </si>
  <si>
    <t>Infant Safe Sleep 9/23</t>
  </si>
  <si>
    <t>21039</t>
  </si>
  <si>
    <t>Local Mat &amp; Child 9/23</t>
  </si>
  <si>
    <t>21040</t>
  </si>
  <si>
    <t>Hearing - MDHHS 9/23</t>
  </si>
  <si>
    <t>21041</t>
  </si>
  <si>
    <t>Vision - MDHHS 9/23</t>
  </si>
  <si>
    <t>21042</t>
  </si>
  <si>
    <t>West Nile Virus 9/23</t>
  </si>
  <si>
    <t>21043</t>
  </si>
  <si>
    <t>Vector Surveilance 9/23</t>
  </si>
  <si>
    <t>21044</t>
  </si>
  <si>
    <t>Title X Family Plng  9/23</t>
  </si>
  <si>
    <t>21045</t>
  </si>
  <si>
    <t>Hepatitis C  Prog  9/23</t>
  </si>
  <si>
    <t>21046</t>
  </si>
  <si>
    <t>Opioid Response 9/23</t>
  </si>
  <si>
    <t>21047</t>
  </si>
  <si>
    <t>SUIDS  9/23</t>
  </si>
  <si>
    <t>21048</t>
  </si>
  <si>
    <t>HIV &amp; STD Prevent  9/23</t>
  </si>
  <si>
    <t>21049</t>
  </si>
  <si>
    <t>HIV Emegency Rel 2/24</t>
  </si>
  <si>
    <t>21050</t>
  </si>
  <si>
    <t>HOPWA Housing 6/23</t>
  </si>
  <si>
    <t>21051</t>
  </si>
  <si>
    <t>Local Hlth Opioid  9/23</t>
  </si>
  <si>
    <t>21052</t>
  </si>
  <si>
    <t>HIV Housing Assist 9/23</t>
  </si>
  <si>
    <t>21053</t>
  </si>
  <si>
    <t>Vaccine distribution9/23</t>
  </si>
  <si>
    <t>21054</t>
  </si>
  <si>
    <t>Ending HIV Epid mi 9/23</t>
  </si>
  <si>
    <t>21055</t>
  </si>
  <si>
    <t>Det Safe Routes 9/23</t>
  </si>
  <si>
    <t>21056</t>
  </si>
  <si>
    <t>HIV Part B</t>
  </si>
  <si>
    <t>21057</t>
  </si>
  <si>
    <t>Summer Food Service Program FY23</t>
  </si>
  <si>
    <t>21058</t>
  </si>
  <si>
    <t>Child &amp; Adult Care Food Program FY23</t>
  </si>
  <si>
    <t>21059</t>
  </si>
  <si>
    <t>Mayor's Office Volunteer Coord FY23</t>
  </si>
  <si>
    <t>21060</t>
  </si>
  <si>
    <t>Mayor's Office Fin Empower Coord FY23</t>
  </si>
  <si>
    <t>21062</t>
  </si>
  <si>
    <t>21067</t>
  </si>
  <si>
    <t>Strategic Traffic Enforcement Program FY23</t>
  </si>
  <si>
    <t>21068</t>
  </si>
  <si>
    <t>VOCA FY23</t>
  </si>
  <si>
    <t>21069</t>
  </si>
  <si>
    <t>Pedestrian &amp; Bicycle Overtime Enforcement FY23</t>
  </si>
  <si>
    <t>21070</t>
  </si>
  <si>
    <t>Justice Assistance Grant (JAG) FY 22</t>
  </si>
  <si>
    <t>21071</t>
  </si>
  <si>
    <t>ATPA EAST Side Action Team FY23</t>
  </si>
  <si>
    <t>21072</t>
  </si>
  <si>
    <t>ATPA Oakland County Auto Theft Unit FY23</t>
  </si>
  <si>
    <t>21073</t>
  </si>
  <si>
    <t>ATPA Preventing Auto Theft FY23</t>
  </si>
  <si>
    <t>21074</t>
  </si>
  <si>
    <t>ATPA South East Auto Theft Team (SEATT) FY23</t>
  </si>
  <si>
    <t>21075</t>
  </si>
  <si>
    <t>Operation Stonegarden FY 22</t>
  </si>
  <si>
    <t>21077</t>
  </si>
  <si>
    <t>STOP - Culturally Specific Underserved Grant FY23</t>
  </si>
  <si>
    <t>21079</t>
  </si>
  <si>
    <t>Paper Cup Alliance Grant</t>
  </si>
  <si>
    <t>21080</t>
  </si>
  <si>
    <t>FY 21 Detroit Food Commons - Economic Development</t>
  </si>
  <si>
    <t>21081</t>
  </si>
  <si>
    <t>FY 21 Life Builders Detroit Phase II- Housing Rehab Single-Family</t>
  </si>
  <si>
    <t>21082</t>
  </si>
  <si>
    <t xml:space="preserve">Fy 21 Uchc Gratiot Mcdougall- Homeownership Assistance </t>
  </si>
  <si>
    <t>21083</t>
  </si>
  <si>
    <t>Fy 21 Acquisition Land Of Owen Community Empowerment Hub</t>
  </si>
  <si>
    <t>21087</t>
  </si>
  <si>
    <t>FY23 Highway Research &amp; Planning Grant</t>
  </si>
  <si>
    <t>21088</t>
  </si>
  <si>
    <t>FY22 CSHCS Vaccine</t>
  </si>
  <si>
    <t>21090</t>
  </si>
  <si>
    <t>CDO/CDC Homebuyer Rehab</t>
  </si>
  <si>
    <t>21091</t>
  </si>
  <si>
    <t>Choice Neighborhoods Grant Match - $1.5M</t>
  </si>
  <si>
    <t>21092</t>
  </si>
  <si>
    <t>U Of M Covid - 19 Community Health Senior Intervention</t>
  </si>
  <si>
    <t>21093</t>
  </si>
  <si>
    <t>Fy2022 Clean Diesel - Red Head</t>
  </si>
  <si>
    <t>21094</t>
  </si>
  <si>
    <t xml:space="preserve">2021 Bja Fy21 Byrne Criminal Justice Innovation Program </t>
  </si>
  <si>
    <t>21095</t>
  </si>
  <si>
    <t>Infrastructure</t>
  </si>
  <si>
    <t>21096</t>
  </si>
  <si>
    <t>AFG 2023 Assistance to FF Grant</t>
  </si>
  <si>
    <t>21097</t>
  </si>
  <si>
    <t>ATPA 2023</t>
  </si>
  <si>
    <t>21098</t>
  </si>
  <si>
    <t>FEMA 2020 Fire Prevention &amp; Safety Grant</t>
  </si>
  <si>
    <t>City of Detroit Testing</t>
  </si>
  <si>
    <t>21100</t>
  </si>
  <si>
    <t>2021 Bja Fy21 Smart Policing Intiative</t>
  </si>
  <si>
    <t>21101</t>
  </si>
  <si>
    <t>Financial Empowerment Center Estate Planning Pilot Grant</t>
  </si>
  <si>
    <t>21102</t>
  </si>
  <si>
    <t>FY22 LBPHR-Healthy Home Production HHP- Grant</t>
  </si>
  <si>
    <t>21104</t>
  </si>
  <si>
    <t>Lead Health Safety-2022 Grant</t>
  </si>
  <si>
    <t>21105</t>
  </si>
  <si>
    <t>Michigan Enhancement-Palmer Park Habitat Restoration Grant</t>
  </si>
  <si>
    <t>21106</t>
  </si>
  <si>
    <t>Sales Proceeds For Snf Homes</t>
  </si>
  <si>
    <t>21107</t>
  </si>
  <si>
    <t>2022 Michigan Indigent Defense Commission Planning Grant</t>
  </si>
  <si>
    <t>21108</t>
  </si>
  <si>
    <t>Meade Cut-Through &amp; Knapp Library Connection Grant</t>
  </si>
  <si>
    <t>21109</t>
  </si>
  <si>
    <t>2022 Hbs Leadership Fellows Program Grant</t>
  </si>
  <si>
    <t>21110</t>
  </si>
  <si>
    <t>Fy22 Nvrp Development Grant</t>
  </si>
  <si>
    <t>21111</t>
  </si>
  <si>
    <t>Fy22 Nvrp Training Grant</t>
  </si>
  <si>
    <t>21112</t>
  </si>
  <si>
    <t>21113</t>
  </si>
  <si>
    <t>Teda Grant 13412 Athens-Devine</t>
  </si>
  <si>
    <t>21114</t>
  </si>
  <si>
    <t>Bja Fy20 Solicited- Operation Legend</t>
  </si>
  <si>
    <t>21115</t>
  </si>
  <si>
    <t>Fy 2022 Community Testing Site Nursing Staff</t>
  </si>
  <si>
    <t>21116</t>
  </si>
  <si>
    <t xml:space="preserve">Russell Woods/Nardin Park Dexter Pop-Up Grant </t>
  </si>
  <si>
    <t>21117</t>
  </si>
  <si>
    <t>Jlg Donations And External Revenue</t>
  </si>
  <si>
    <t>21118</t>
  </si>
  <si>
    <t>Fy 2022 Childhood Lead Poisoning Prevention Program Grant</t>
  </si>
  <si>
    <t>21119</t>
  </si>
  <si>
    <t>Emergency Response Planning</t>
  </si>
  <si>
    <t>21120</t>
  </si>
  <si>
    <t>Family Assistance for Renaissance Men</t>
  </si>
  <si>
    <t>21121</t>
  </si>
  <si>
    <t>Disability Network</t>
  </si>
  <si>
    <t>21122</t>
  </si>
  <si>
    <t>IFF</t>
  </si>
  <si>
    <t>21123</t>
  </si>
  <si>
    <t>Financial Empowerment Center Property Tax Research Grant</t>
  </si>
  <si>
    <t>21124</t>
  </si>
  <si>
    <t>2021 Recycling Infrastructure Grant</t>
  </si>
  <si>
    <t>21125</t>
  </si>
  <si>
    <t>Prosecuting Cold Cases Using Dna Evidence</t>
  </si>
  <si>
    <t>21126</t>
  </si>
  <si>
    <t>The Middle East Community Detroit Fy21</t>
  </si>
  <si>
    <t>Fy 2022 Policy Research Assistant Grant</t>
  </si>
  <si>
    <t>21128</t>
  </si>
  <si>
    <t>Fy22 The Kresge Foundation Early Learning Grant - R-2203-291828</t>
  </si>
  <si>
    <t>21129</t>
  </si>
  <si>
    <t>Snf Grant Lahser-Old Redford Triangle</t>
  </si>
  <si>
    <t>Fy 2022 Early Learning Grant - W K Kellogg Foundation</t>
  </si>
  <si>
    <t>21131</t>
  </si>
  <si>
    <t>Fy22 Wilson Legacy Fund-Design And Access For Joe Louis Greenway</t>
  </si>
  <si>
    <t>21132</t>
  </si>
  <si>
    <t>Oral Health Kindergarten Assessment Program Grant</t>
  </si>
  <si>
    <t>21133</t>
  </si>
  <si>
    <t>Tactical Preservation Design Grant</t>
  </si>
  <si>
    <t>21137</t>
  </si>
  <si>
    <t>Charge Up Michigan Grant</t>
  </si>
  <si>
    <t>21138</t>
  </si>
  <si>
    <t>FY 2021 Section 5307 ARPA Grant MI-2022-026-00</t>
  </si>
  <si>
    <t>21141</t>
  </si>
  <si>
    <t>Firearms Technical Assistance Project Grant</t>
  </si>
  <si>
    <t>21142</t>
  </si>
  <si>
    <t>American Indian Health And Family Services New Facility Grant</t>
  </si>
  <si>
    <t>21143</t>
  </si>
  <si>
    <t>Piety Hill Ii Grant</t>
  </si>
  <si>
    <t>21144</t>
  </si>
  <si>
    <t>Fy22 Se Mi Infant Vitality</t>
  </si>
  <si>
    <t>21145</t>
  </si>
  <si>
    <t>Fy 21 Romanowski Park Jl Development – Tf21‐0125</t>
  </si>
  <si>
    <t>21146</t>
  </si>
  <si>
    <t>Patton Park Tf21‐0124</t>
  </si>
  <si>
    <t>21147</t>
  </si>
  <si>
    <t>Fy22 Airport 2022-0841</t>
  </si>
  <si>
    <t>21148</t>
  </si>
  <si>
    <t>Fy22 Covid Wrkforce Dev</t>
  </si>
  <si>
    <t>21149</t>
  </si>
  <si>
    <t>Fy22 Mi Safer School Hra</t>
  </si>
  <si>
    <t>21150</t>
  </si>
  <si>
    <t>Byrne Discretionary Community Project Grant - Ceasefire</t>
  </si>
  <si>
    <t>21151</t>
  </si>
  <si>
    <t>Leveraging Pharmacies For Sti Services And Care</t>
  </si>
  <si>
    <t>Byrne Discretionary Community Project Grant - Project Clean Slate</t>
  </si>
  <si>
    <t>21153</t>
  </si>
  <si>
    <t>Medicaid CHIP Community Development Lead Hazard Control Program</t>
  </si>
  <si>
    <t>21154</t>
  </si>
  <si>
    <t>Lead Health Safety-2023</t>
  </si>
  <si>
    <t>21155</t>
  </si>
  <si>
    <t>Monkeypox Grant</t>
  </si>
  <si>
    <t>21156</t>
  </si>
  <si>
    <t>2022 Fuel Transformation Grant</t>
  </si>
  <si>
    <t>21157</t>
  </si>
  <si>
    <t>Pistons-Palace Priority Park Grant</t>
  </si>
  <si>
    <t>21158</t>
  </si>
  <si>
    <t>Detroit Votes 2022</t>
  </si>
  <si>
    <t>21159</t>
  </si>
  <si>
    <t>WIC Resident Services 9/2024</t>
  </si>
  <si>
    <t>21160</t>
  </si>
  <si>
    <t>WIC Breastfeeding 9/2024</t>
  </si>
  <si>
    <t>21161</t>
  </si>
  <si>
    <t>Lead Poisoning Prevention 9/2024</t>
  </si>
  <si>
    <t>21162</t>
  </si>
  <si>
    <t>Lead Intervention 9/2024</t>
  </si>
  <si>
    <t>21163</t>
  </si>
  <si>
    <t>ELPHS Other 9/2024</t>
  </si>
  <si>
    <t>21164</t>
  </si>
  <si>
    <t>BioTerrorism Emerg Prep 9/2024</t>
  </si>
  <si>
    <t>21165</t>
  </si>
  <si>
    <t>Cities Readiness Initiatives 9/2024</t>
  </si>
  <si>
    <t>21166</t>
  </si>
  <si>
    <t>CSHCS Outreach &amp; Advocacy 9/2024</t>
  </si>
  <si>
    <t>21167</t>
  </si>
  <si>
    <t>Fetal Infant Mortality Review 9/2024</t>
  </si>
  <si>
    <t>21168</t>
  </si>
  <si>
    <t>HIV Intergrated Plng/Data to Care 9/2024</t>
  </si>
  <si>
    <t>21169</t>
  </si>
  <si>
    <t>Immunization Action Plan 9/2024</t>
  </si>
  <si>
    <t>21170</t>
  </si>
  <si>
    <t>Immunization Pilot 9/2024</t>
  </si>
  <si>
    <t>21171</t>
  </si>
  <si>
    <t>Infant Safe Sleep 9/2024</t>
  </si>
  <si>
    <t>21172</t>
  </si>
  <si>
    <t>Local Maternal &amp; Child Hlth 9/2024</t>
  </si>
  <si>
    <t>21173</t>
  </si>
  <si>
    <t>Hearing - MDHHS 9/2024</t>
  </si>
  <si>
    <t>21174</t>
  </si>
  <si>
    <t>MDHHS 9/2024</t>
  </si>
  <si>
    <t>21175</t>
  </si>
  <si>
    <t>West Nile Virus 9/2024</t>
  </si>
  <si>
    <t>21176</t>
  </si>
  <si>
    <t>Vector Surveillance 9/2024</t>
  </si>
  <si>
    <t>21177</t>
  </si>
  <si>
    <t>Title X Family Planning 9/2024</t>
  </si>
  <si>
    <t>21178</t>
  </si>
  <si>
    <t>Hepatitis C Program 9/2024</t>
  </si>
  <si>
    <t>21179</t>
  </si>
  <si>
    <t>Opioid Response 9/2024</t>
  </si>
  <si>
    <t>21180</t>
  </si>
  <si>
    <t>Sudden Unexplained Infant Death 9/2024</t>
  </si>
  <si>
    <t>21181</t>
  </si>
  <si>
    <t>HIV &amp; STD Testing and Prevention 9/2024</t>
  </si>
  <si>
    <t>21182</t>
  </si>
  <si>
    <t>HIV Emergency Support Relief 9/2024</t>
  </si>
  <si>
    <t>21183</t>
  </si>
  <si>
    <t>HOPWA Aids Housing 9/2024</t>
  </si>
  <si>
    <t>21184</t>
  </si>
  <si>
    <t>Local Health Opioid Response 9/2024</t>
  </si>
  <si>
    <t>21185</t>
  </si>
  <si>
    <t>Vaccine Distribution MDHHS 9/2024</t>
  </si>
  <si>
    <t>21186</t>
  </si>
  <si>
    <t>Ending the HIV Epidemic MDHHS 9/2024</t>
  </si>
  <si>
    <t>21187</t>
  </si>
  <si>
    <t>Detroit Safe Route OSHP 9/2024</t>
  </si>
  <si>
    <t>21188</t>
  </si>
  <si>
    <t>21189</t>
  </si>
  <si>
    <t>Summer Food Service Program 2024</t>
  </si>
  <si>
    <t>21190</t>
  </si>
  <si>
    <t>Strategic Traffic Enforcement Program FY24</t>
  </si>
  <si>
    <t>21191</t>
  </si>
  <si>
    <t>21192</t>
  </si>
  <si>
    <t>VOCA FY24</t>
  </si>
  <si>
    <t>21193</t>
  </si>
  <si>
    <t>Pedestrian &amp; Bicycle Overtime Enforcement FY24</t>
  </si>
  <si>
    <t>21194</t>
  </si>
  <si>
    <t>Justice Assistance Grant (JAG) FY24</t>
  </si>
  <si>
    <t>21195</t>
  </si>
  <si>
    <t>ATPA Oakland County Auto Theft Unit FY24</t>
  </si>
  <si>
    <t>21196</t>
  </si>
  <si>
    <t>ATPA Preventing Auto Theft FY24</t>
  </si>
  <si>
    <t>21197</t>
  </si>
  <si>
    <t>ATPA South East Auto Theft Team (SEATT) FY24</t>
  </si>
  <si>
    <t>21199</t>
  </si>
  <si>
    <t>Operation Stonegarden FY24</t>
  </si>
  <si>
    <t>Detroit Demolition</t>
  </si>
  <si>
    <t>21201</t>
  </si>
  <si>
    <t>STOP - Culturally Specific Underserved Grant FY24</t>
  </si>
  <si>
    <t>21205</t>
  </si>
  <si>
    <t>FY24 Highway Research &amp; Planning TOC Mngmt Grant</t>
  </si>
  <si>
    <t>21206</t>
  </si>
  <si>
    <t>2023 Michigan Indigent Defense Commission Grant</t>
  </si>
  <si>
    <t>21207</t>
  </si>
  <si>
    <t>Fy 2023 Emerging Threats For Elc Contract Tracing</t>
  </si>
  <si>
    <t>21208</t>
  </si>
  <si>
    <t>Fy 2023 Covid Immunization</t>
  </si>
  <si>
    <t>21209</t>
  </si>
  <si>
    <t>Fy 2022 Section 5307 Cmaq Grant Mi-2022-044-00</t>
  </si>
  <si>
    <t>21210</t>
  </si>
  <si>
    <t>Wayne County Millage Park Improvement Grant</t>
  </si>
  <si>
    <t>21212</t>
  </si>
  <si>
    <t>Fy 2023 Childhood Lead Poisoning Prevention Expansion</t>
  </si>
  <si>
    <t>21213</t>
  </si>
  <si>
    <t>Fy 2023 Cshcs Vaccine Initiative</t>
  </si>
  <si>
    <t>21214</t>
  </si>
  <si>
    <t>Fy23 Oral Health Kindergarten Assessment Program</t>
  </si>
  <si>
    <t>21215</t>
  </si>
  <si>
    <t>Fy23 Se Mi Infant Vitality</t>
  </si>
  <si>
    <t>21216</t>
  </si>
  <si>
    <t>Body-Worn Camera Policy &amp; Implementation Grant</t>
  </si>
  <si>
    <t>21217</t>
  </si>
  <si>
    <t>CDBG Public Facility Rehab/Infrastructure</t>
  </si>
  <si>
    <t>21218</t>
  </si>
  <si>
    <t>CDBG Programmatic Operations</t>
  </si>
  <si>
    <t>21219</t>
  </si>
  <si>
    <t>Fy23 -West Warren Open Plaza</t>
  </si>
  <si>
    <t>21220</t>
  </si>
  <si>
    <t>Artists Stipend Support Grant</t>
  </si>
  <si>
    <t>21221</t>
  </si>
  <si>
    <t>Expand Public Hlth Wrkfrce Fy23</t>
  </si>
  <si>
    <t>21222</t>
  </si>
  <si>
    <t>Homeland Security Grant Program-UASI FY24</t>
  </si>
  <si>
    <t>21223</t>
  </si>
  <si>
    <t>Fy22 Lead-Based Paint Hazard Reduction Grant</t>
  </si>
  <si>
    <t>21225</t>
  </si>
  <si>
    <t>Gff Park Project Gap Funding Grant</t>
  </si>
  <si>
    <t>21226</t>
  </si>
  <si>
    <t>Fy23 Sdoh Planning</t>
  </si>
  <si>
    <t>21228</t>
  </si>
  <si>
    <t>Harvard Business School Leadership FY24</t>
  </si>
  <si>
    <t>21231</t>
  </si>
  <si>
    <t>Fy 23 Monkeypox Response</t>
  </si>
  <si>
    <t>21232</t>
  </si>
  <si>
    <t>Safer Grant - Safer 2022</t>
  </si>
  <si>
    <t>21233</t>
  </si>
  <si>
    <t>Port Security Grant - AFG 2023</t>
  </si>
  <si>
    <t>21234</t>
  </si>
  <si>
    <t>Fire Prevention &amp; Safety Grant - FPS 2023</t>
  </si>
  <si>
    <t>21235</t>
  </si>
  <si>
    <t>ATPA Grant 2022</t>
  </si>
  <si>
    <t>21236</t>
  </si>
  <si>
    <t>AFG - External Defibrillators 2022</t>
  </si>
  <si>
    <t>21240</t>
  </si>
  <si>
    <t>Eastern Market Project Grant</t>
  </si>
  <si>
    <t>21241</t>
  </si>
  <si>
    <t>Joe Louis Greenway Grant-370757</t>
  </si>
  <si>
    <t>21242</t>
  </si>
  <si>
    <t>Supplemental Fvpsa</t>
  </si>
  <si>
    <t>Opioid Settlement Proceeds</t>
  </si>
  <si>
    <t>21244</t>
  </si>
  <si>
    <t>Project Healthy Community Grant</t>
  </si>
  <si>
    <t>21245</t>
  </si>
  <si>
    <t>Community Violence Intervention</t>
  </si>
  <si>
    <t>21246</t>
  </si>
  <si>
    <t>Slba Blight Elimination Grant</t>
  </si>
  <si>
    <t>21247</t>
  </si>
  <si>
    <t>Contractor Development - Economic Development</t>
  </si>
  <si>
    <t>21248</t>
  </si>
  <si>
    <t>Nears Training Grant</t>
  </si>
  <si>
    <t>21249</t>
  </si>
  <si>
    <t>Project Safe Neighborhoods Grant</t>
  </si>
  <si>
    <t>21250</t>
  </si>
  <si>
    <t>Voices For Life Grant</t>
  </si>
  <si>
    <t>21251</t>
  </si>
  <si>
    <t>Brilliant Detroit</t>
  </si>
  <si>
    <t>21252</t>
  </si>
  <si>
    <t>Give Merit</t>
  </si>
  <si>
    <t>21253</t>
  </si>
  <si>
    <t>Detroit Phoenix Center (Dpc)</t>
  </si>
  <si>
    <t>21254</t>
  </si>
  <si>
    <t>Detroit Horsepower</t>
  </si>
  <si>
    <t>21255</t>
  </si>
  <si>
    <t>Animal Welfare Fund Spay/Neuter Services Grant</t>
  </si>
  <si>
    <t>21256</t>
  </si>
  <si>
    <t>Airport Rescue Grant Det-13222</t>
  </si>
  <si>
    <t>21257</t>
  </si>
  <si>
    <t>2023 Americorps Volunteers In Service To America</t>
  </si>
  <si>
    <t>21258</t>
  </si>
  <si>
    <t>Hpf-Historic Context Study Of Women In Detroit Grant</t>
  </si>
  <si>
    <t>21259</t>
  </si>
  <si>
    <t>2022-2023 Wayne County Millage Park Improvement Grant</t>
  </si>
  <si>
    <t>21260</t>
  </si>
  <si>
    <t>Hpf-Her-Women'S Clubs Building Grant</t>
  </si>
  <si>
    <t>2023 Simon Foundation Project Clean Slate Grant</t>
  </si>
  <si>
    <t>21263</t>
  </si>
  <si>
    <t>National League Of Cities' Cie Program</t>
  </si>
  <si>
    <t>21264</t>
  </si>
  <si>
    <t>Fire Prevention And Safety Grant</t>
  </si>
  <si>
    <t>21271</t>
  </si>
  <si>
    <t>U.S. Alliance For Excellence Grant</t>
  </si>
  <si>
    <t>21273</t>
  </si>
  <si>
    <t>Heilmann Park Revitalization Grant</t>
  </si>
  <si>
    <t>21274</t>
  </si>
  <si>
    <t>Fy2023 Mpox Mobile Unit Grant</t>
  </si>
  <si>
    <t>21276</t>
  </si>
  <si>
    <t>Napc Forum 2022 Conference Scholarship Grant</t>
  </si>
  <si>
    <t>21293</t>
  </si>
  <si>
    <t>FY24 LEAD CHIP</t>
  </si>
  <si>
    <t>21295</t>
  </si>
  <si>
    <t>Smart Detroit Modes Federal Grant</t>
  </si>
  <si>
    <t>21296</t>
  </si>
  <si>
    <t>Summer Food Service Program 2025</t>
  </si>
  <si>
    <t>21297</t>
  </si>
  <si>
    <t>Child &amp; Adult Care Food Program 2025</t>
  </si>
  <si>
    <t>21299</t>
  </si>
  <si>
    <t>VOCA FY25</t>
  </si>
  <si>
    <t>21300</t>
  </si>
  <si>
    <t>ATPA Oakland County Auto Theft Unit FY25</t>
  </si>
  <si>
    <t>21301</t>
  </si>
  <si>
    <t>ATPA Preventing Auto Theft FY25</t>
  </si>
  <si>
    <t>21302</t>
  </si>
  <si>
    <t>ATPA South East Auto Theft Team FY25</t>
  </si>
  <si>
    <t>21303</t>
  </si>
  <si>
    <t>STOP – Culturally Specific Underserved Grant FY25</t>
  </si>
  <si>
    <t>21304</t>
  </si>
  <si>
    <t>FVPSA-Supplemental Family Violence Prevention and Service Act-Mitigation FY25</t>
  </si>
  <si>
    <t>21305</t>
  </si>
  <si>
    <t>Justice Assistance Grant (JAG) FY25</t>
  </si>
  <si>
    <t>21306</t>
  </si>
  <si>
    <t>Strategic Traffic Enforcement Program FY25</t>
  </si>
  <si>
    <t>21307</t>
  </si>
  <si>
    <t>Pedestrian &amp; Bicycle Overtime Enforcement FY25</t>
  </si>
  <si>
    <t>21308</t>
  </si>
  <si>
    <t>Operation Stonegarden FY25</t>
  </si>
  <si>
    <t>21310</t>
  </si>
  <si>
    <t>WIC Resident Services 9/2025</t>
  </si>
  <si>
    <t>21311</t>
  </si>
  <si>
    <t>WIC Breastfeeding 9/2025</t>
  </si>
  <si>
    <t>21312</t>
  </si>
  <si>
    <t>Lead Poisoning Prevention 9/2025</t>
  </si>
  <si>
    <t>21313</t>
  </si>
  <si>
    <t>Lead Intervention  9/2025</t>
  </si>
  <si>
    <t>21314</t>
  </si>
  <si>
    <t>ELPHS Other 9/2025</t>
  </si>
  <si>
    <t>21315</t>
  </si>
  <si>
    <t>BioTerrorism Emerg Prep 9/2025</t>
  </si>
  <si>
    <t>21316</t>
  </si>
  <si>
    <t>Cities Readiness Initiatives 9/2025</t>
  </si>
  <si>
    <t>21317</t>
  </si>
  <si>
    <t>CSHCS Outreach &amp; Advocacy 9/2025</t>
  </si>
  <si>
    <t>21318</t>
  </si>
  <si>
    <t>Fetal Infant Mortality Review 9/2025</t>
  </si>
  <si>
    <t>21319</t>
  </si>
  <si>
    <t>HIV Intergrated Plng/Data to Care 9/2025</t>
  </si>
  <si>
    <t>21320</t>
  </si>
  <si>
    <t>Immunization Action Plan  9/2025</t>
  </si>
  <si>
    <t>21321</t>
  </si>
  <si>
    <t>Immunization Pilot 9/2025</t>
  </si>
  <si>
    <t>21322</t>
  </si>
  <si>
    <t>Infant Safe Sleep  9/2025</t>
  </si>
  <si>
    <t>21323</t>
  </si>
  <si>
    <t>Local Maternal &amp; Child Hlth 9/2025</t>
  </si>
  <si>
    <t>21324</t>
  </si>
  <si>
    <t>Hearing - MDHHS  9/2025</t>
  </si>
  <si>
    <t>21325</t>
  </si>
  <si>
    <t>Vision - MDHHS  9/2025</t>
  </si>
  <si>
    <t>21326</t>
  </si>
  <si>
    <t>West Nile Virus  9/2025</t>
  </si>
  <si>
    <t>21327</t>
  </si>
  <si>
    <t>Vector Surveillance  9/2025</t>
  </si>
  <si>
    <t>21328</t>
  </si>
  <si>
    <t>Title X Family Planning 9/2025</t>
  </si>
  <si>
    <t>21329</t>
  </si>
  <si>
    <t>Hepatitis C Program  9/2025</t>
  </si>
  <si>
    <t>21330</t>
  </si>
  <si>
    <t>Sudden Unexplained Infant Death  9/2025</t>
  </si>
  <si>
    <t>21331</t>
  </si>
  <si>
    <t>HIV &amp; STD Testing and Prevention 9/2025</t>
  </si>
  <si>
    <t>21332</t>
  </si>
  <si>
    <t>HIV Emergency Support Relief 2/2026</t>
  </si>
  <si>
    <t>21333</t>
  </si>
  <si>
    <t>HOPWA Aids Housing 6/2025</t>
  </si>
  <si>
    <t>21334</t>
  </si>
  <si>
    <t>Vaccine Distribution MDHHS 9/2025</t>
  </si>
  <si>
    <t>21335</t>
  </si>
  <si>
    <t>Ending the HIV Epidemic MDHHS 9/2025</t>
  </si>
  <si>
    <t>21336</t>
  </si>
  <si>
    <t>Detroit Safe Route OSHP 9/2025</t>
  </si>
  <si>
    <t>21337</t>
  </si>
  <si>
    <t>CLLP Lead Expansion  9/2024</t>
  </si>
  <si>
    <t>21339</t>
  </si>
  <si>
    <t>CSHCS Vaccine Initiative 9/2024</t>
  </si>
  <si>
    <t>21340</t>
  </si>
  <si>
    <t>Kindergarten Assessment 9/2024</t>
  </si>
  <si>
    <t>21341</t>
  </si>
  <si>
    <t>HIV Housing Assistance 9/2025</t>
  </si>
  <si>
    <t>21342</t>
  </si>
  <si>
    <t>SDOH Planning 9/2025</t>
  </si>
  <si>
    <t>21358</t>
  </si>
  <si>
    <t>Homeland Security Grant Program-UASI FY25</t>
  </si>
  <si>
    <t>21371</t>
  </si>
  <si>
    <t>Harvard Business School Leadership FY25</t>
  </si>
  <si>
    <t>21372</t>
  </si>
  <si>
    <t>Port Security Grant - AFG COD FY25</t>
  </si>
  <si>
    <t>21373</t>
  </si>
  <si>
    <t>Fire Prevention &amp; Safety Grant - COD FY25</t>
  </si>
  <si>
    <t>21374</t>
  </si>
  <si>
    <t>ATPA Grant - COD FY25</t>
  </si>
  <si>
    <t>21375</t>
  </si>
  <si>
    <t>AFG-External Defibrillators - COD FY25</t>
  </si>
  <si>
    <t>ARPA - Emergency Rental Assistance Grant</t>
  </si>
  <si>
    <t>ARPA - City Services &amp; Infrasructure</t>
  </si>
  <si>
    <t>ARPA - Blight Remediation</t>
  </si>
  <si>
    <t>ARPA - Match Funding</t>
  </si>
  <si>
    <t>ARPA - Neighborhood Investments 1</t>
  </si>
  <si>
    <t>ARPA - Neighborhood Investments 2</t>
  </si>
  <si>
    <t>ARPA - Neighborhood Investments 3</t>
  </si>
  <si>
    <t>ARPA - Parks Recreation &amp; Culture</t>
  </si>
  <si>
    <t>ARPA - Employment &amp; Job Creation</t>
  </si>
  <si>
    <t>ARPA - Intergenerational Poverty 1</t>
  </si>
  <si>
    <t>ARPA - Intergenerational Poverty 2</t>
  </si>
  <si>
    <t>ARPA - Intergenerational Poverty 3</t>
  </si>
  <si>
    <t>ARPA - Neighborhood Beautification</t>
  </si>
  <si>
    <t>ARPA - Public Safety</t>
  </si>
  <si>
    <t>ARPA - Digital Divide</t>
  </si>
  <si>
    <t>ARPA - Small Business Support</t>
  </si>
  <si>
    <t>22017</t>
  </si>
  <si>
    <t>ARPA - JLG Project S-recipient</t>
  </si>
  <si>
    <t>22018</t>
  </si>
  <si>
    <t>ARPA - Joe Louis Greenway Project State of MI</t>
  </si>
  <si>
    <t>22019</t>
  </si>
  <si>
    <t>Mi Hope Renew Detroit</t>
  </si>
  <si>
    <t>24024</t>
  </si>
  <si>
    <t>Automobile Theft Prev. Auth. Grant (ATPA) FY2015</t>
  </si>
  <si>
    <t>25130</t>
  </si>
  <si>
    <t>BSEED Safe Buildings</t>
  </si>
  <si>
    <t>Safer Neighborhoods</t>
  </si>
  <si>
    <t>25190</t>
  </si>
  <si>
    <t>Streets &amp; Rights of Way Management</t>
  </si>
  <si>
    <t>25240</t>
  </si>
  <si>
    <t>Fire - Ordinance Enforcement</t>
  </si>
  <si>
    <t>25241</t>
  </si>
  <si>
    <t>Casino Customer Response Services</t>
  </si>
  <si>
    <t>25242</t>
  </si>
  <si>
    <t>Fire Fighting and Response</t>
  </si>
  <si>
    <t>25243</t>
  </si>
  <si>
    <t>Safer Neighborhoods - HazMat Response</t>
  </si>
  <si>
    <t>25250</t>
  </si>
  <si>
    <t>Communicable Disease Management</t>
  </si>
  <si>
    <t>25251</t>
  </si>
  <si>
    <t>Food Service Code Enforcement</t>
  </si>
  <si>
    <t>25252</t>
  </si>
  <si>
    <t>Stray Animal Management</t>
  </si>
  <si>
    <t>25310</t>
  </si>
  <si>
    <t>Safer Neighborhoods - DoIT</t>
  </si>
  <si>
    <t>25330</t>
  </si>
  <si>
    <t>Mayor's Office - Homeland Security</t>
  </si>
  <si>
    <t>25331</t>
  </si>
  <si>
    <t>Mayor's Office - Halloween Initiative</t>
  </si>
  <si>
    <t>Board of Police Commissioners</t>
  </si>
  <si>
    <t>25370</t>
  </si>
  <si>
    <t>Criminal Code Enforcement</t>
  </si>
  <si>
    <t>25372</t>
  </si>
  <si>
    <t>Police Emergency Response</t>
  </si>
  <si>
    <t>25373</t>
  </si>
  <si>
    <t>Public Services</t>
  </si>
  <si>
    <t>25374</t>
  </si>
  <si>
    <t>Police Towing Operations</t>
  </si>
  <si>
    <t>25470</t>
  </si>
  <si>
    <t>Safe Neighborhoods - GSD</t>
  </si>
  <si>
    <t>25601</t>
  </si>
  <si>
    <t>Safe Neighborhoods - Traffic Court</t>
  </si>
  <si>
    <t>26130</t>
  </si>
  <si>
    <t>BSEED Environmental Protection</t>
  </si>
  <si>
    <t>Vibrant and Beautiful City</t>
  </si>
  <si>
    <t>26131</t>
  </si>
  <si>
    <t>BSEED - Code Enforcement</t>
  </si>
  <si>
    <t>26132</t>
  </si>
  <si>
    <t>BSEED Environmental Protection SW Fund</t>
  </si>
  <si>
    <t>26190</t>
  </si>
  <si>
    <t>Solid Waste Collection</t>
  </si>
  <si>
    <t>26192</t>
  </si>
  <si>
    <t>Solid Waste Disposal Costs</t>
  </si>
  <si>
    <t>26240</t>
  </si>
  <si>
    <t>Vibrant and Beautiful City - DFD</t>
  </si>
  <si>
    <t>26310</t>
  </si>
  <si>
    <t>Vibrant and Beautiful City - DoIT</t>
  </si>
  <si>
    <t>26330</t>
  </si>
  <si>
    <t>Mayor's Office - Spring Cleaning Initiative</t>
  </si>
  <si>
    <t>Cultural Institutions Support</t>
  </si>
  <si>
    <t>Blight Remediation Projects.</t>
  </si>
  <si>
    <t>Solid Waste Services Support</t>
  </si>
  <si>
    <t>26360</t>
  </si>
  <si>
    <t>Community Development</t>
  </si>
  <si>
    <t>26361</t>
  </si>
  <si>
    <t>Detroit Housing Network</t>
  </si>
  <si>
    <t>26362</t>
  </si>
  <si>
    <t>Affordable Housing Development Policy</t>
  </si>
  <si>
    <t>26363</t>
  </si>
  <si>
    <t>Senior Home Repairs</t>
  </si>
  <si>
    <t>Affordable Housing Development and Preservation Fund</t>
  </si>
  <si>
    <t>26365</t>
  </si>
  <si>
    <t>26430</t>
  </si>
  <si>
    <t>Arts &amp; Culture Opportunities</t>
  </si>
  <si>
    <t>26450</t>
  </si>
  <si>
    <t>Code Enforcement Adjudication</t>
  </si>
  <si>
    <t>26470</t>
  </si>
  <si>
    <t>Parks and Public Space Management</t>
  </si>
  <si>
    <t>26520</t>
  </si>
  <si>
    <t>Historic Property Designation</t>
  </si>
  <si>
    <t>26720</t>
  </si>
  <si>
    <t>Library Collections Management</t>
  </si>
  <si>
    <t>27100</t>
  </si>
  <si>
    <t>City Airport Operations</t>
  </si>
  <si>
    <t>Economic Equity and Opportunity</t>
  </si>
  <si>
    <t>27130</t>
  </si>
  <si>
    <t>BSEED - Business License Center</t>
  </si>
  <si>
    <t>27131</t>
  </si>
  <si>
    <t>BSEED Development Support</t>
  </si>
  <si>
    <t>27190</t>
  </si>
  <si>
    <t>Development Support - Street Design</t>
  </si>
  <si>
    <t>27191</t>
  </si>
  <si>
    <t>Telecommunications on Rights of Way</t>
  </si>
  <si>
    <t>27200</t>
  </si>
  <si>
    <t>Rider Services</t>
  </si>
  <si>
    <t>27240</t>
  </si>
  <si>
    <t>Increase Opportunity &amp; Decrease Poverty - DFD</t>
  </si>
  <si>
    <t>27250</t>
  </si>
  <si>
    <t>Resident Health Services</t>
  </si>
  <si>
    <t>Development Support - CRIO</t>
  </si>
  <si>
    <t>27291</t>
  </si>
  <si>
    <t>Development Support - Skilled Trade Readiness - CRIO</t>
  </si>
  <si>
    <t>Homegrown Detroit</t>
  </si>
  <si>
    <t>27310</t>
  </si>
  <si>
    <t>Increase Opportunity &amp; Decrease Poverty - DoIT</t>
  </si>
  <si>
    <t>27330</t>
  </si>
  <si>
    <t>Development Support - Mayor's Office</t>
  </si>
  <si>
    <t>27340</t>
  </si>
  <si>
    <t>Code Enforcement - Parking</t>
  </si>
  <si>
    <t>27341</t>
  </si>
  <si>
    <t>Parking Garages</t>
  </si>
  <si>
    <t>Project Clean Slate</t>
  </si>
  <si>
    <t>Transportation Services Support</t>
  </si>
  <si>
    <t>Community Programs Support</t>
  </si>
  <si>
    <t>Economic Development Programs</t>
  </si>
  <si>
    <t>Workforce Development Programs</t>
  </si>
  <si>
    <t>27362</t>
  </si>
  <si>
    <t>Motor City Match.</t>
  </si>
  <si>
    <t>27370</t>
  </si>
  <si>
    <t>27470</t>
  </si>
  <si>
    <t>Recreation - GSD</t>
  </si>
  <si>
    <t>27510</t>
  </si>
  <si>
    <t>Zoning &amp; Land Use Controls</t>
  </si>
  <si>
    <t>27600</t>
  </si>
  <si>
    <t>Economic Equity and Opportunity - Courts</t>
  </si>
  <si>
    <t>27720</t>
  </si>
  <si>
    <t>Library Enrichment Programs</t>
  </si>
  <si>
    <t>27721</t>
  </si>
  <si>
    <t>Library - Branch Services</t>
  </si>
  <si>
    <t>28240</t>
  </si>
  <si>
    <t>Fire Department Community Engagement</t>
  </si>
  <si>
    <t>Effective Governance</t>
  </si>
  <si>
    <t>Human Rights Advocacy</t>
  </si>
  <si>
    <t>28310</t>
  </si>
  <si>
    <t>Strengthened City Services - DoIT</t>
  </si>
  <si>
    <t>Effective Governance - Legislative Services</t>
  </si>
  <si>
    <t>28330</t>
  </si>
  <si>
    <t>Effective Governance - City of Detroit</t>
  </si>
  <si>
    <t>28350</t>
  </si>
  <si>
    <t>Special Public Programs</t>
  </si>
  <si>
    <t>Board of Ethics</t>
  </si>
  <si>
    <t>Media Services &amp; Communications</t>
  </si>
  <si>
    <t>Cable TV</t>
  </si>
  <si>
    <t>Elected Officials Compensation</t>
  </si>
  <si>
    <t>28370</t>
  </si>
  <si>
    <t>Community Engagement - Police</t>
  </si>
  <si>
    <t>28371</t>
  </si>
  <si>
    <t>Executive Protection Unit</t>
  </si>
  <si>
    <t>28372</t>
  </si>
  <si>
    <t>Public Acts 301-302 Training</t>
  </si>
  <si>
    <t>28470</t>
  </si>
  <si>
    <t>Strengthened City Services - GSD</t>
  </si>
  <si>
    <t>28500</t>
  </si>
  <si>
    <t>Internal Controls Auditing</t>
  </si>
  <si>
    <t>28520</t>
  </si>
  <si>
    <t>Legislative Administration</t>
  </si>
  <si>
    <t>28521</t>
  </si>
  <si>
    <t>City Council Member At Large 1</t>
  </si>
  <si>
    <t>28522</t>
  </si>
  <si>
    <t>City Council Member At Large 2</t>
  </si>
  <si>
    <t>28523</t>
  </si>
  <si>
    <t>City Council - District 1 Council Member</t>
  </si>
  <si>
    <t>28524</t>
  </si>
  <si>
    <t>City Council - District 2 Council Member</t>
  </si>
  <si>
    <t>28525</t>
  </si>
  <si>
    <t>City Council - District 3 Council Member</t>
  </si>
  <si>
    <t>28526</t>
  </si>
  <si>
    <t>City Council - District 4 Council Member</t>
  </si>
  <si>
    <t>28527</t>
  </si>
  <si>
    <t>City Council - District 5 Council Member</t>
  </si>
  <si>
    <t>28528</t>
  </si>
  <si>
    <t>City Council - District 6 Council Member</t>
  </si>
  <si>
    <t>28529</t>
  </si>
  <si>
    <t>City Council - District 7 Council Member</t>
  </si>
  <si>
    <t>28530</t>
  </si>
  <si>
    <t>Community Engagement - Ombudsperson</t>
  </si>
  <si>
    <t>28540</t>
  </si>
  <si>
    <t>OIG Investigations &amp; Accountability</t>
  </si>
  <si>
    <t>28700</t>
  </si>
  <si>
    <t>City Clerk Administration</t>
  </si>
  <si>
    <t>28710</t>
  </si>
  <si>
    <t>Effective Governance - City Elections</t>
  </si>
  <si>
    <t>28711</t>
  </si>
  <si>
    <t>Voter Education</t>
  </si>
  <si>
    <t>BSEED - Administration</t>
  </si>
  <si>
    <t>29160</t>
  </si>
  <si>
    <t>Demolition Shared Services</t>
  </si>
  <si>
    <t>29180</t>
  </si>
  <si>
    <t>Debt Service - General Bond Redemption</t>
  </si>
  <si>
    <t>29181</t>
  </si>
  <si>
    <t>Legacy Pension Obligations</t>
  </si>
  <si>
    <t>29190</t>
  </si>
  <si>
    <t>29200</t>
  </si>
  <si>
    <t>DDOT Administration</t>
  </si>
  <si>
    <t>DDOT Planning</t>
  </si>
  <si>
    <t>29202</t>
  </si>
  <si>
    <t>DDOT - Claims Fund (Insurance Premium)</t>
  </si>
  <si>
    <t>29203</t>
  </si>
  <si>
    <t>DDOT Legacy Liabilities</t>
  </si>
  <si>
    <t>OCFO Administration</t>
  </si>
  <si>
    <t>Resource Planning</t>
  </si>
  <si>
    <t>Property Valuation</t>
  </si>
  <si>
    <t>Contracting &amp; Procurement</t>
  </si>
  <si>
    <t>Revenue Management</t>
  </si>
  <si>
    <t>Accounting Controls</t>
  </si>
  <si>
    <t>Fund Development and Oversight</t>
  </si>
  <si>
    <t>29240</t>
  </si>
  <si>
    <t>Fire Department Administration</t>
  </si>
  <si>
    <t>29241</t>
  </si>
  <si>
    <t>Fire Services Infrastructure</t>
  </si>
  <si>
    <t>29250</t>
  </si>
  <si>
    <t>Health Department - Administration</t>
  </si>
  <si>
    <t>29280</t>
  </si>
  <si>
    <t>Human Resources Department Administration</t>
  </si>
  <si>
    <t>29281</t>
  </si>
  <si>
    <t>Workforce Management</t>
  </si>
  <si>
    <t>Efficient and Innovative Operations Support - DoIT</t>
  </si>
  <si>
    <t>29320</t>
  </si>
  <si>
    <t>Efficient and Innovative Operations Support - Law</t>
  </si>
  <si>
    <t>29330</t>
  </si>
  <si>
    <t>Efficient and Innovative Operations Support - Lean Team</t>
  </si>
  <si>
    <t>29340</t>
  </si>
  <si>
    <t>MPD Administration</t>
  </si>
  <si>
    <t>Citywide Overhead</t>
  </si>
  <si>
    <t>Pension-Related Payments</t>
  </si>
  <si>
    <t>Major Taxes and Other Revenues</t>
  </si>
  <si>
    <t>Debt Repayment</t>
  </si>
  <si>
    <t>29360</t>
  </si>
  <si>
    <t>Housing &amp; Revitalization Dept Administration</t>
  </si>
  <si>
    <t>Police Department Administration</t>
  </si>
  <si>
    <t>29371</t>
  </si>
  <si>
    <t>Policing Services Infrastructure</t>
  </si>
  <si>
    <t>29380</t>
  </si>
  <si>
    <t>Public Lighting - Administration</t>
  </si>
  <si>
    <t>29381</t>
  </si>
  <si>
    <t>Public Lighting Decommissioning</t>
  </si>
  <si>
    <t>29430</t>
  </si>
  <si>
    <t>PDD Administration</t>
  </si>
  <si>
    <t>29470</t>
  </si>
  <si>
    <t>GSD Shared Services</t>
  </si>
  <si>
    <t>29471</t>
  </si>
  <si>
    <t>GSD - Administration</t>
  </si>
  <si>
    <t>29600</t>
  </si>
  <si>
    <t>36th District Court Administration</t>
  </si>
  <si>
    <t>29720</t>
  </si>
  <si>
    <t>Detroit Public Library Administration</t>
  </si>
  <si>
    <t>29721</t>
  </si>
  <si>
    <t>29722</t>
  </si>
  <si>
    <t>90000</t>
  </si>
  <si>
    <t>WTR GASB34 Appropriation</t>
  </si>
  <si>
    <t>90001</t>
  </si>
  <si>
    <t>SWG GASB34 Appropriation</t>
  </si>
  <si>
    <t>90002</t>
  </si>
  <si>
    <t>Airport GASB34 Appropriation</t>
  </si>
  <si>
    <t>90003</t>
  </si>
  <si>
    <t>DDOT GASB34 Appropriation</t>
  </si>
  <si>
    <t>General Fund GASB34 Appropriation</t>
  </si>
  <si>
    <t>90005</t>
  </si>
  <si>
    <t>Block Grant GASB34 Appropriation</t>
  </si>
  <si>
    <t>90006</t>
  </si>
  <si>
    <t>Library GASB34 Appropriation</t>
  </si>
  <si>
    <t>90007</t>
  </si>
  <si>
    <t>90008</t>
  </si>
  <si>
    <t>Major Street GASB34 Appropriation</t>
  </si>
  <si>
    <t>90009</t>
  </si>
  <si>
    <t>Local Streets GASB34 Appropriation</t>
  </si>
  <si>
    <t>90010</t>
  </si>
  <si>
    <t>General Grants GASB34 Appropriation</t>
  </si>
  <si>
    <t>90014</t>
  </si>
  <si>
    <t>MPD GASB34 Appropriation</t>
  </si>
  <si>
    <t>90015</t>
  </si>
  <si>
    <t>HOU GASB34 Appropriation</t>
  </si>
  <si>
    <t>90016</t>
  </si>
  <si>
    <t>GASB34 Motor Vehicle Appropriation</t>
  </si>
  <si>
    <t>90017</t>
  </si>
  <si>
    <t>GASB34 Federal Employment and Training Appropriation</t>
  </si>
  <si>
    <t>90019</t>
  </si>
  <si>
    <t>Economic Development GASB34 Appropriation</t>
  </si>
  <si>
    <t>90020</t>
  </si>
  <si>
    <t>UDAG GASB34 and Discretionary Grants Appropriation</t>
  </si>
  <si>
    <t>90022</t>
  </si>
  <si>
    <t>B&amp;S GASB34 Appropriation</t>
  </si>
  <si>
    <t>90023</t>
  </si>
  <si>
    <t>Drug Law Enforcement GASB34 Appropriation</t>
  </si>
  <si>
    <t>90025</t>
  </si>
  <si>
    <t>PLD GASB34 Appropriation</t>
  </si>
  <si>
    <t>90026</t>
  </si>
  <si>
    <t>GSD GASB34 Approrpriation</t>
  </si>
  <si>
    <t>90027</t>
  </si>
  <si>
    <t>Solid Waste GASB34 Appropriation</t>
  </si>
  <si>
    <t>90031</t>
  </si>
  <si>
    <t>GRSSC GASB 34</t>
  </si>
  <si>
    <t>90032</t>
  </si>
  <si>
    <t>P&amp;FRSSC GASB 34</t>
  </si>
  <si>
    <t>90033</t>
  </si>
  <si>
    <t>ARRA GASB34 Appropriation</t>
  </si>
  <si>
    <t>90034</t>
  </si>
  <si>
    <t>Quality of Life GASB 34</t>
  </si>
  <si>
    <t>90035</t>
  </si>
  <si>
    <t>GASB 34 AIR Fund 2101</t>
  </si>
  <si>
    <t>90036</t>
  </si>
  <si>
    <t>GASB 34 FIR Fund 2102</t>
  </si>
  <si>
    <t>90037</t>
  </si>
  <si>
    <t>GASB 34 GSD Grant Fund 0395</t>
  </si>
  <si>
    <t>90038</t>
  </si>
  <si>
    <t>GASB 34 HLT Grant Fund 0495</t>
  </si>
  <si>
    <t>90039</t>
  </si>
  <si>
    <t>GASB 34 HLS Grant Fund 0595</t>
  </si>
  <si>
    <t>90040</t>
  </si>
  <si>
    <t>GASB 34 MAY-OFF Grant Fund 0695</t>
  </si>
  <si>
    <t>90041</t>
  </si>
  <si>
    <t>GASB 34 OGM Grant Fund 0795</t>
  </si>
  <si>
    <t>90042</t>
  </si>
  <si>
    <t>GASB 34 H&amp;RD Grant 0895</t>
  </si>
  <si>
    <t>90043</t>
  </si>
  <si>
    <t>GASB 34 PLD Grant Fund 0995</t>
  </si>
  <si>
    <t>90044</t>
  </si>
  <si>
    <t>GASB 34 POLICE Grant Fund 2195</t>
  </si>
  <si>
    <t>90045</t>
  </si>
  <si>
    <t>GASB 34 DPW Fund 2111</t>
  </si>
  <si>
    <t>90046</t>
  </si>
  <si>
    <t>GASB 34 REC Fund 2112</t>
  </si>
  <si>
    <t>90047</t>
  </si>
  <si>
    <t>GASB 34 DOT Grant Fund 1395</t>
  </si>
  <si>
    <t>90048</t>
  </si>
  <si>
    <t>GASB 34 ENV Afair Grant Fund 1495</t>
  </si>
  <si>
    <t>90049</t>
  </si>
  <si>
    <t>DWSD-R Wtr GASB34 Appropriation</t>
  </si>
  <si>
    <t>90050</t>
  </si>
  <si>
    <t>DWSD-R Swr GASB34 Appropriation</t>
  </si>
  <si>
    <t>90051</t>
  </si>
  <si>
    <t>90052</t>
  </si>
  <si>
    <t>GASB 34 HUR CDBG Grant Fund 1695</t>
  </si>
  <si>
    <t>90053</t>
  </si>
  <si>
    <t>GASB 34 H&amp;RD GRANT 1795</t>
  </si>
  <si>
    <t>90054</t>
  </si>
  <si>
    <t>GASB 34 ELECTION DEPT Grant 1895</t>
  </si>
  <si>
    <t>90055</t>
  </si>
  <si>
    <t>GASB 34 City Council Grant 1995</t>
  </si>
  <si>
    <t>90056</t>
  </si>
  <si>
    <t>GASB 34 NON-DEPT Fund 3195</t>
  </si>
  <si>
    <t>90057</t>
  </si>
  <si>
    <t>GASB 34 GDRRA FUND 9295</t>
  </si>
  <si>
    <t>90059</t>
  </si>
  <si>
    <t>GASB 34 ARPA FUND 3923</t>
  </si>
  <si>
    <t>GASB 87 Leases</t>
  </si>
  <si>
    <t>GASB 96 SBITA</t>
  </si>
  <si>
    <t>91000</t>
  </si>
  <si>
    <t>Duplicate Payment Appropriation for Fund 1000</t>
  </si>
  <si>
    <t>92001</t>
  </si>
  <si>
    <t>Appropriation 92001</t>
  </si>
  <si>
    <t>92601</t>
  </si>
  <si>
    <t>Duplicate Payment Appropriation for Fund 2601</t>
  </si>
  <si>
    <t>92801</t>
  </si>
  <si>
    <t>Duplicate Payment Appropriation for Fund 2801</t>
  </si>
  <si>
    <t>93601</t>
  </si>
  <si>
    <t>Appropriation 93601</t>
  </si>
  <si>
    <t>94510</t>
  </si>
  <si>
    <t>Appropriation 94510</t>
  </si>
  <si>
    <t>96010</t>
  </si>
  <si>
    <t>DBA _Governmental Capital Projects</t>
  </si>
  <si>
    <t>96011</t>
  </si>
  <si>
    <t>96012</t>
  </si>
  <si>
    <t>Discrete Component Units-Except Liabrary</t>
  </si>
  <si>
    <t>240242</t>
  </si>
  <si>
    <t>Automobile Theft Previous Authorization Grant (ATPA) FY2015</t>
  </si>
  <si>
    <t>Cost Center Metadata</t>
  </si>
  <si>
    <t>Cost Center #</t>
  </si>
  <si>
    <t>Cost Center Code</t>
  </si>
  <si>
    <t>Cost Center # - Cost Center Name</t>
  </si>
  <si>
    <t>Default Cost Center</t>
  </si>
  <si>
    <t>Airport Administration</t>
  </si>
  <si>
    <t>Airport Maintenance</t>
  </si>
  <si>
    <t>Public Safety_100040</t>
  </si>
  <si>
    <t>Airport Improvements</t>
  </si>
  <si>
    <t>Land Acquisition _French Rd Mini Take</t>
  </si>
  <si>
    <t>Airport Undistributed Fringe Adjustment</t>
  </si>
  <si>
    <t>Airport Land Acquisition Project</t>
  </si>
  <si>
    <t>MDOT _ Baggage X_ray Scanner</t>
  </si>
  <si>
    <t>Airport Executive</t>
  </si>
  <si>
    <t>Heliport Upgrade _ GO</t>
  </si>
  <si>
    <t>T_Hangar _ GO</t>
  </si>
  <si>
    <t>Airport Local Match</t>
  </si>
  <si>
    <t>Mini_Take Land Acquisition</t>
  </si>
  <si>
    <t>Executive Terminal Rehabilitation _ GO 04_05</t>
  </si>
  <si>
    <t>Tuskegee Airmen Display _ Infrastructure</t>
  </si>
  <si>
    <t>Airport Airfield Generator Award</t>
  </si>
  <si>
    <t>Rehab of Taxiway Connectors Award</t>
  </si>
  <si>
    <t>Rehab Runway 15/33 Award</t>
  </si>
  <si>
    <t>Land Reimbursement(4014) Award</t>
  </si>
  <si>
    <t>Runway Safety Area Study Award</t>
  </si>
  <si>
    <t>Land Reimbursement(3811) Award</t>
  </si>
  <si>
    <t>Airfield Generator Match</t>
  </si>
  <si>
    <t>Rehab Taxiway Connectors State Match</t>
  </si>
  <si>
    <t>Rehab Taxiway Connectors City Match</t>
  </si>
  <si>
    <t>Rehab Runway 15/33 State Match</t>
  </si>
  <si>
    <t>Rehab Runway 15/33 City Match</t>
  </si>
  <si>
    <t>Land Reimbursement(3811) State Match</t>
  </si>
  <si>
    <t>Land Reimbursement(3811) City Match</t>
  </si>
  <si>
    <t>Land Reimbursement(4014) State Match</t>
  </si>
  <si>
    <t>Land Reimbursement(4014) City Match</t>
  </si>
  <si>
    <t>Runway Safety Area Study State Match</t>
  </si>
  <si>
    <t>Runway Safety Area Study City Match</t>
  </si>
  <si>
    <t>Grants-CAY Municipal Airport</t>
  </si>
  <si>
    <t>Airport FAA Compliance and MDOT Standards</t>
  </si>
  <si>
    <t>Airport Upgrades Exec Bay Terminal &amp; Jetway</t>
  </si>
  <si>
    <t>Airport Purchased Services</t>
  </si>
  <si>
    <t>Airport Other Maintenance</t>
  </si>
  <si>
    <t>Airport Training</t>
  </si>
  <si>
    <t>GASB34AIR_5095</t>
  </si>
  <si>
    <t>GASB34AIR_3695</t>
  </si>
  <si>
    <t>GASB 34 AIR 2101</t>
  </si>
  <si>
    <t>Arts Conservation</t>
  </si>
  <si>
    <t>Building Expansion - Arts</t>
  </si>
  <si>
    <t>Founders - PFR</t>
  </si>
  <si>
    <t>GASB34ART-1095</t>
  </si>
  <si>
    <t>Budget Operations</t>
  </si>
  <si>
    <t>Budget July 97 Storm Damage Expenses</t>
  </si>
  <si>
    <t>Budget ERP</t>
  </si>
  <si>
    <t>Budget Training</t>
  </si>
  <si>
    <t>AR-GLWA-Water-sb Object</t>
  </si>
  <si>
    <t>AR-GLWA-Sewer-sb Object</t>
  </si>
  <si>
    <t>Reserve Budget Department Operations</t>
  </si>
  <si>
    <t>GASB34BUD-1095</t>
  </si>
  <si>
    <t>Show Cause Hearings</t>
  </si>
  <si>
    <t>BSEED Buildings</t>
  </si>
  <si>
    <t>Mechanical_130040</t>
  </si>
  <si>
    <t>Housing _ BG</t>
  </si>
  <si>
    <t>BSEED Demolition - Administration</t>
  </si>
  <si>
    <t>Demolition_130072</t>
  </si>
  <si>
    <t>Demolition _ EDI _ E. Seven Mile</t>
  </si>
  <si>
    <t>Demolition _ EDI _ W. Grand River</t>
  </si>
  <si>
    <t>Demolition MSHDA Cities of Promise Blight Elim_130075</t>
  </si>
  <si>
    <t>Demolition MSHDA Cities of Promise Blight Elim_130076</t>
  </si>
  <si>
    <t>Demolition - MSHDA NSP 2 Blight Elim Program</t>
  </si>
  <si>
    <t>Fire Insurance Escrow_PA 495</t>
  </si>
  <si>
    <t>ETF YR14 Energy Project 12-93</t>
  </si>
  <si>
    <t>Energy Audit_Rehab BG 6</t>
  </si>
  <si>
    <t>Far Eastside Redevelopment Project</t>
  </si>
  <si>
    <t>BSEED Administration &amp; Operations Revenue</t>
  </si>
  <si>
    <t>BSEED Plan Review</t>
  </si>
  <si>
    <t>Licenses and Permits</t>
  </si>
  <si>
    <t>Property Maintenance Enforcement</t>
  </si>
  <si>
    <t>Dangerous Building Administration</t>
  </si>
  <si>
    <t>Electrical</t>
  </si>
  <si>
    <t>BSEED Housing Inspections</t>
  </si>
  <si>
    <t>BSEED Zoning</t>
  </si>
  <si>
    <t>Business License Center</t>
  </si>
  <si>
    <t>Environmental Assessment Riverside Park</t>
  </si>
  <si>
    <t>Environmental Enforcement</t>
  </si>
  <si>
    <t>BSEED Permits</t>
  </si>
  <si>
    <t>Plan Review</t>
  </si>
  <si>
    <t>Development Resource Center - One Stop Shop Plan Review</t>
  </si>
  <si>
    <t>USEPA Environmental Training Grant</t>
  </si>
  <si>
    <t>Grants-Building Safety Engineering &amp; Envir. Dept.</t>
  </si>
  <si>
    <t>QOL Revenue</t>
  </si>
  <si>
    <t>QOL Labor Savings</t>
  </si>
  <si>
    <t>QOL Training</t>
  </si>
  <si>
    <t>GASB34B&amp;S-1095</t>
  </si>
  <si>
    <t>GASB34B&amp;S-2495</t>
  </si>
  <si>
    <t>GASB34B&amp;S-3695</t>
  </si>
  <si>
    <t>Administration</t>
  </si>
  <si>
    <t>Sales &amp; Marketing</t>
  </si>
  <si>
    <t>Renewal &amp; Replacement</t>
  </si>
  <si>
    <t>Capital Improvements-Bonds-Civic Center</t>
  </si>
  <si>
    <t>Cobo Center Maintenance</t>
  </si>
  <si>
    <t>Cobo HVAC &amp; Lighting Renovation</t>
  </si>
  <si>
    <t>Security Cobo Org</t>
  </si>
  <si>
    <t>Hart Plaza Management_140370</t>
  </si>
  <si>
    <t>Consideration Wat AR GLWA-sb Object</t>
  </si>
  <si>
    <t>Consideration Sew AR GLWA-sb Object</t>
  </si>
  <si>
    <t>GASB34CIV-1095</t>
  </si>
  <si>
    <t>Communication &amp; Creative Services</t>
  </si>
  <si>
    <t>Communication &amp; Creative Services-TCC</t>
  </si>
  <si>
    <t>GASB34CCS-1095</t>
  </si>
  <si>
    <t>Demolition Administration</t>
  </si>
  <si>
    <t>Residential Demolition</t>
  </si>
  <si>
    <t>Commercial Demolition</t>
  </si>
  <si>
    <t>Demolition Environmental</t>
  </si>
  <si>
    <t>Demolition Compliance</t>
  </si>
  <si>
    <t>ARPA Industrial &amp; Commercial Demolition</t>
  </si>
  <si>
    <t>Facilities Management</t>
  </si>
  <si>
    <t>DDoT Facilities Management</t>
  </si>
  <si>
    <t>Gallery Crawl</t>
  </si>
  <si>
    <t>City Arts Program</t>
  </si>
  <si>
    <t>City Arts Grants Program</t>
  </si>
  <si>
    <t>Mini Grant - Administration</t>
  </si>
  <si>
    <t>Mini Grant</t>
  </si>
  <si>
    <t>Mini Grant - Technical Assistance</t>
  </si>
  <si>
    <t>Cultural Access Program 97-98</t>
  </si>
  <si>
    <t>Culture Access Program</t>
  </si>
  <si>
    <t>Cultural Access Program - State 97-98</t>
  </si>
  <si>
    <t>Opera Theater Apprenticeship Program</t>
  </si>
  <si>
    <t>Mini Grant_170200</t>
  </si>
  <si>
    <t>Minigrant Regranting Program</t>
  </si>
  <si>
    <t>Minigrant Administration</t>
  </si>
  <si>
    <t>Minigrant Technical Assistance</t>
  </si>
  <si>
    <t>CTV Award/Redford Theater</t>
  </si>
  <si>
    <t>CTV Award/Historic Renovation (Museum School)</t>
  </si>
  <si>
    <t>Eastern Market - Capital Improvements</t>
  </si>
  <si>
    <t>Reserve Cultural Access Program</t>
  </si>
  <si>
    <t>GASB34CUL-1095</t>
  </si>
  <si>
    <t>General Bond Redemption</t>
  </si>
  <si>
    <t>Pension-Income Stablization Fund</t>
  </si>
  <si>
    <t>D.D.A Tax Increment District</t>
  </si>
  <si>
    <t>GM Tax Increment District</t>
  </si>
  <si>
    <t>Local Development Authority</t>
  </si>
  <si>
    <t>Other Captured Taxes</t>
  </si>
  <si>
    <t>Exit Financing Debt Service</t>
  </si>
  <si>
    <t>B Note Debt Service</t>
  </si>
  <si>
    <t>DSA Debt Service</t>
  </si>
  <si>
    <t>JLA Debt Service</t>
  </si>
  <si>
    <t>Cobo Debt Service</t>
  </si>
  <si>
    <t>IPA Debt Service</t>
  </si>
  <si>
    <t>Legacy Pension - DIA Foundations</t>
  </si>
  <si>
    <t xml:space="preserve">Legacy Pension </t>
  </si>
  <si>
    <t>Non GO Bond Debt Service Activities</t>
  </si>
  <si>
    <t>2014 A1-K2 Bankrupcy General Obligation Bonds Settlements</t>
  </si>
  <si>
    <t>Contribution to DDOT Operations</t>
  </si>
  <si>
    <t>Street Maintenance _ Stores</t>
  </si>
  <si>
    <t>Street Maintenance Hired Truck Clearing</t>
  </si>
  <si>
    <t>Russell - Ferry Complex</t>
  </si>
  <si>
    <t>Woodward Mall - Maintenance</t>
  </si>
  <si>
    <t>Resurface _ Dequindre _ Grinnell Etc</t>
  </si>
  <si>
    <t>Landscaping 1_75 Service Drive</t>
  </si>
  <si>
    <t>Reconstruction _ St Aubin _ Clay to Denton</t>
  </si>
  <si>
    <t>Bit. Resurface _ Hayes, Kercheval Et</t>
  </si>
  <si>
    <t>Public Works Administration</t>
  </si>
  <si>
    <t>Training_190103</t>
  </si>
  <si>
    <t>Guard Services</t>
  </si>
  <si>
    <t>Summer Program _ Career Works DPW</t>
  </si>
  <si>
    <t>Arson Prevention Grant MI</t>
  </si>
  <si>
    <t>Bit. Resurf._Dexter, Jeff.</t>
  </si>
  <si>
    <t>Traffic Engineering</t>
  </si>
  <si>
    <t>Signs and Street Markings</t>
  </si>
  <si>
    <t>Divisional Administrative Services_190300</t>
  </si>
  <si>
    <t>Yard Opers</t>
  </si>
  <si>
    <t>Bonds_Capital Improvements</t>
  </si>
  <si>
    <t>Scrap Tire Grant</t>
  </si>
  <si>
    <t>Trf signal mod_@ 26 Intersec</t>
  </si>
  <si>
    <t>Repl. Structure_Inselruhe_NAS</t>
  </si>
  <si>
    <t>Resurf _ Clark, Porter_Scotten</t>
  </si>
  <si>
    <t>Resurf_Charlevoix_Dickerson</t>
  </si>
  <si>
    <t>Pavement Mark @ 100 Int</t>
  </si>
  <si>
    <t>Resurf_Along Wgd Blvd_Goddard</t>
  </si>
  <si>
    <t>Resurf_Along Burt_Greenfield</t>
  </si>
  <si>
    <t>Resurf_Along Dickerson_Harper</t>
  </si>
  <si>
    <t>Major Street Cleaning</t>
  </si>
  <si>
    <t>CEC Michigan Green Fleets</t>
  </si>
  <si>
    <t>Vacant Lot Clean Up</t>
  </si>
  <si>
    <t>Administration And Support Services</t>
  </si>
  <si>
    <t>Production Data Center</t>
  </si>
  <si>
    <t>Supervision and Field Office</t>
  </si>
  <si>
    <t>Courville Commercial Revenue</t>
  </si>
  <si>
    <t>Courville Bulk Collection</t>
  </si>
  <si>
    <t>Courville Refuse Collection (Residential)</t>
  </si>
  <si>
    <t>Business District Cleanup</t>
  </si>
  <si>
    <t>Container Services</t>
  </si>
  <si>
    <t>Yard Operations</t>
  </si>
  <si>
    <t>Disposal Activities</t>
  </si>
  <si>
    <t>Environmental Inspection Division</t>
  </si>
  <si>
    <t>Greater Detroit Resource Recovery Authority (GDRRA)</t>
  </si>
  <si>
    <t>Divisional Administrative Services</t>
  </si>
  <si>
    <t>District Maintenance</t>
  </si>
  <si>
    <t>Vehicle _ Tool Maintenance</t>
  </si>
  <si>
    <t>Supervision-Maintenance</t>
  </si>
  <si>
    <t>Street Construction _ Paving</t>
  </si>
  <si>
    <t>Administration And General Office</t>
  </si>
  <si>
    <t>Building Maintenance_190601</t>
  </si>
  <si>
    <t>Stores And Supplies</t>
  </si>
  <si>
    <t>Gas Station</t>
  </si>
  <si>
    <t>Vehicle Maintenance_190605</t>
  </si>
  <si>
    <t>Automotive Purchases_190620</t>
  </si>
  <si>
    <t>ADA Handicap Ramps</t>
  </si>
  <si>
    <t>Sidewalk Assessment</t>
  </si>
  <si>
    <t>Sidewalk Inter _ City Portion</t>
  </si>
  <si>
    <t>Street and Highway Design</t>
  </si>
  <si>
    <t>Survey Office</t>
  </si>
  <si>
    <t>Building &amp; Bridge Inspection</t>
  </si>
  <si>
    <t>Permits</t>
  </si>
  <si>
    <t>Pavement Mgmt. System</t>
  </si>
  <si>
    <t>Roads-Bridges City Parks</t>
  </si>
  <si>
    <t>Highway Bridges</t>
  </si>
  <si>
    <t>Spinoza Drive over Rouge River</t>
  </si>
  <si>
    <t>Traffic Control Improvement</t>
  </si>
  <si>
    <t>Railroad Improvement</t>
  </si>
  <si>
    <t>Trunkline Improvement</t>
  </si>
  <si>
    <t>Non-Motorized Transportation</t>
  </si>
  <si>
    <t>Street Sign</t>
  </si>
  <si>
    <t>New Street Construction</t>
  </si>
  <si>
    <t>Relocation Widen St. Jean</t>
  </si>
  <si>
    <t>Ackley_Elmira: Reconstruction</t>
  </si>
  <si>
    <t>Poly. Pavement. MARKINGS @ 325 locations</t>
  </si>
  <si>
    <t>Pavement Markings</t>
  </si>
  <si>
    <t>G &amp; W Tax Revenue-LOCAL</t>
  </si>
  <si>
    <t>Unallocated_Capital_LOCAL</t>
  </si>
  <si>
    <t>Local Mowing &amp; Tree Trimming</t>
  </si>
  <si>
    <t>Local Street Maintenance</t>
  </si>
  <si>
    <t>DPW-Street Cleaning</t>
  </si>
  <si>
    <t>Transportation-Sign &amp; Markings</t>
  </si>
  <si>
    <t>Local Street Fund Contribution In-Kind</t>
  </si>
  <si>
    <t>Administration Charges</t>
  </si>
  <si>
    <t>DPW - Snow &amp; Ice - Local</t>
  </si>
  <si>
    <t>Local Streets City Engineering</t>
  </si>
  <si>
    <t>Local Street Fund Equipment</t>
  </si>
  <si>
    <t>Street Resurfacing Program_City Crew</t>
  </si>
  <si>
    <t>Local Street Resurfacing Contracts</t>
  </si>
  <si>
    <t>Garden View Estate Project</t>
  </si>
  <si>
    <t>State Funded Demo. Grant</t>
  </si>
  <si>
    <t>Vacant House Rescue_Demolition</t>
  </si>
  <si>
    <t>Vacant Lot Clean_up</t>
  </si>
  <si>
    <t>Sidewalk Intersections</t>
  </si>
  <si>
    <t>BIT Resurface Along Livernois, Lonyo</t>
  </si>
  <si>
    <t>Pavement Markings _ Citywide State # 95_0576</t>
  </si>
  <si>
    <t>Resurf &amp; Street Lighting along I_75</t>
  </si>
  <si>
    <t>Resurfacing: NB Chrysler, etc. State # 99_5563</t>
  </si>
  <si>
    <t>Resurfacing: Chicago, etc. State # 99_5564</t>
  </si>
  <si>
    <t>Resurfacing: Bagley, etc. State # 99_5598</t>
  </si>
  <si>
    <t>Resurfacing: Hubbell, etc. State # 99_5599</t>
  </si>
  <si>
    <t>Traffic Signal Improvements _ Wyoming _ AG005210</t>
  </si>
  <si>
    <t>Resurfacing _ Dix, Military, Oakwood, Martin,etc</t>
  </si>
  <si>
    <t>Resurfacing_Burns, Canfield, Cass, Harper, etc</t>
  </si>
  <si>
    <t>Resurfacing_Glendale_Linwood_Oakland_AG00_5377</t>
  </si>
  <si>
    <t>Construction_Bates from Jefferson to Atwater</t>
  </si>
  <si>
    <t>Bit Resurfacing Chicago_Lyndon # 00_5483</t>
  </si>
  <si>
    <t>Job 49972_Pavement Marking @ 215 locations City</t>
  </si>
  <si>
    <t>Job 52624 Clark St Reconstruction Work</t>
  </si>
  <si>
    <t>Job #56101_Resurfacing Miller, Morang, 7 Mile Rd</t>
  </si>
  <si>
    <t>Job # 56104_Resurfacing Evergreen, Jeffries, etc</t>
  </si>
  <si>
    <t>Job # 56100 _ Resurfacing Beaubien, Brush, etc</t>
  </si>
  <si>
    <t>Job # 56102 _ Resurfacing Adams, Addison, etc</t>
  </si>
  <si>
    <t>Job # 56103 _ Resurfacing Bethune, Delaware, etc</t>
  </si>
  <si>
    <t>Job # 49914 _ Pavement Marking at 179 locations</t>
  </si>
  <si>
    <t>Job #54475_Traffic Signal Mod &amp; Pavement Marking</t>
  </si>
  <si>
    <t>Job #49910_Pavement Marking at Railroad Xing</t>
  </si>
  <si>
    <t>Dearborn Heights _ Resurfacing _ Evergreen</t>
  </si>
  <si>
    <t>Job # 59980 _ Campus Martius Road Project</t>
  </si>
  <si>
    <t>Job #60340_Resurf M_39 Ser Dr, Burt, Evergreen</t>
  </si>
  <si>
    <t>Job #49900 Resurf Conner, Dickerson, Harper, Hay</t>
  </si>
  <si>
    <t>Job #60325 Resurf Mt. Elliot, Beaubien, etc</t>
  </si>
  <si>
    <t>Job #58564 Jefferson Avenue Landscape Renovation</t>
  </si>
  <si>
    <t>60332_Resurf Twentieth St, Dearborn St, Hwy 1_94</t>
  </si>
  <si>
    <t>60334_Resurf, Central, Kronk St, Livernois, Scha</t>
  </si>
  <si>
    <t>Job # 55592 _ Reconst, New Const _ Rivard , etc.</t>
  </si>
  <si>
    <t>Job #60583_Cold Milling and Bit Resurf_Dequindre</t>
  </si>
  <si>
    <t>Job #60584_Cold Milling and Bit Resurf_Plymount</t>
  </si>
  <si>
    <t>Job # 74446 _ Resurf Evergreen, Hubbell, Etc.</t>
  </si>
  <si>
    <t>Job # 74447 _ Resurface Cloverlawn, etc.</t>
  </si>
  <si>
    <t>Job # 74565 _ Resurface Bagley &amp; Clark</t>
  </si>
  <si>
    <t>Job # 74566 _ Resurface Charlevoix, Chrysler</t>
  </si>
  <si>
    <t>Job # 74859 _ Resurface Cadieux, Caniff, etc.</t>
  </si>
  <si>
    <t>Job # 49909 _ Resurf Schaefer Hwy.</t>
  </si>
  <si>
    <t>Job #78821_Resurf Burt, Southfield, Puritan, etc</t>
  </si>
  <si>
    <t>Job #78822_Resurf Jeffries, Oakman, Puritan, etc</t>
  </si>
  <si>
    <t>Job #78823_Resurf Jeffries, Lodge, Trumbull, etc</t>
  </si>
  <si>
    <t>Job #78824-Resurf Clifford, Congress, First, Bea</t>
  </si>
  <si>
    <t>Job #78825_Resurf Hayes, Alter Rd, Cadiuex, etc</t>
  </si>
  <si>
    <t>Job #43554_Historic Street Light Harmonie Park</t>
  </si>
  <si>
    <t>Develop a Non Motorized Urban Transportation Sys</t>
  </si>
  <si>
    <t>Job #78442 _ Streetscaping Work Woodward Ave</t>
  </si>
  <si>
    <t>Job # 80283_Resurfacing etc. Conant, 3rd, etc.</t>
  </si>
  <si>
    <t>Job # 46556 _ Bagley Street Scaping Work</t>
  </si>
  <si>
    <t>Job # 39741 _ Bagley_21st Street Streetscaping</t>
  </si>
  <si>
    <t>Cobo _ Bridge &amp; Streetscaping Work</t>
  </si>
  <si>
    <t>Job # 80248 _ Streetscaping Woodward Ave</t>
  </si>
  <si>
    <t>Job #82796 _ Resurfacing Work @ Various St.</t>
  </si>
  <si>
    <t>Job # 82799 _ Resurfacing Carpenter Road</t>
  </si>
  <si>
    <t>Job # 49717 _ Jefferson Avenue Bridge</t>
  </si>
  <si>
    <t>Job # 78185, 79752, 82831 Gratiot Avenue</t>
  </si>
  <si>
    <t>Job # 82798 _ Resurf Asbury Park etc.</t>
  </si>
  <si>
    <t>Michigan Avenue Cass to Griswold</t>
  </si>
  <si>
    <t>Job # 81205 _ Construction Blvd _ along Hwy M3</t>
  </si>
  <si>
    <t>Job # 84474 _ Street Light_Woodward</t>
  </si>
  <si>
    <t>Job # 85277 _ Directional Signs</t>
  </si>
  <si>
    <t>Job # 80210 _ 80212 _ At Water</t>
  </si>
  <si>
    <t>Job # 82619 Dequindre Cut Project</t>
  </si>
  <si>
    <t>Job # 83661 _ Conner Ave Pathway</t>
  </si>
  <si>
    <t>Job #85395 Rersurfacing work Berg, W. Chicago</t>
  </si>
  <si>
    <t>Job # 84857 - Installation Work - Livernois</t>
  </si>
  <si>
    <t>Job # 86727_Resurfacing Work _ Temple, Fisher</t>
  </si>
  <si>
    <t>Job #81192 _ Streetscaping E. Jefferson</t>
  </si>
  <si>
    <t>Job #87811 _ Resurf etc. Oakland, Nevada</t>
  </si>
  <si>
    <t>Job # 88494 - Resurf. etc @ Fullerton, Lodge, et</t>
  </si>
  <si>
    <t>Job #88495 - Resurf, etc @Schaefer, Schoolcraft</t>
  </si>
  <si>
    <t>Job# 83945 _ Antietam Ave. Bridge</t>
  </si>
  <si>
    <t>Job #89422 Resurfacing Lafayette,Cadillac, French</t>
  </si>
  <si>
    <t>JOB # 100818 Resurf ETC. Jerrerson, Central</t>
  </si>
  <si>
    <t>JOB # 100821 Resurf ETC. Canfield, Cass</t>
  </si>
  <si>
    <t>JOB # 100822 Resurfacing 24th St., Asbury Park E</t>
  </si>
  <si>
    <t>Job #83657 _ Streetscaping Improvement</t>
  </si>
  <si>
    <t>Job #86170 Median Install Work Along Livernois</t>
  </si>
  <si>
    <t>Job #88469 - Woodward Streetscaping</t>
  </si>
  <si>
    <t>Job#101317 - Median Constn. Work Along Livernois</t>
  </si>
  <si>
    <t>Job# 86173 - Rehab and deck rep. E GD Blvd.</t>
  </si>
  <si>
    <t>Job#100801 - Lower Woodward Streetscape</t>
  </si>
  <si>
    <t>Job# 103464 - Asphalt Paving Work</t>
  </si>
  <si>
    <t>Mid_Town Greenway Project</t>
  </si>
  <si>
    <t>Grants - Department of Public Works</t>
  </si>
  <si>
    <t>Building &amp; Equipment Maintenance</t>
  </si>
  <si>
    <t>General Inspection</t>
  </si>
  <si>
    <t>Engineering Design Reimbursement</t>
  </si>
  <si>
    <t>Consultant Services</t>
  </si>
  <si>
    <t>City Engineering Seasonals</t>
  </si>
  <si>
    <t>Tireman Ave. Bridge Rem. &amp; Rep.</t>
  </si>
  <si>
    <t>Resurface _ Evergreen &amp; W. Chicago</t>
  </si>
  <si>
    <t>Resurface _ Joy _ Clairmount</t>
  </si>
  <si>
    <t>Resurface _ Dickerson &amp; Charlevoix</t>
  </si>
  <si>
    <t>Resurface _ Dequindre _ Nevada</t>
  </si>
  <si>
    <t>Resurface _ McGraw &amp; Rosa Parks</t>
  </si>
  <si>
    <t>Bitumen Resurface _ Meyers Street</t>
  </si>
  <si>
    <t>Resurface _ Mt. Elliott_8 Mile _ Caniff</t>
  </si>
  <si>
    <t>Resurface _ Gd Blvd: Congress _ S_O 1_9</t>
  </si>
  <si>
    <t>Resurface _ E. Warren, Connor Outer Dr.</t>
  </si>
  <si>
    <t>Job #106971 Corktown and Mexicantown</t>
  </si>
  <si>
    <t>Hot Mix Asphalt Paving Work Along Michigan Ave</t>
  </si>
  <si>
    <t>DPW Training</t>
  </si>
  <si>
    <t>Resurface _ Jefferson Ave, Conner, Alter</t>
  </si>
  <si>
    <t>Resurface _ JC Lodge Ser. ML King</t>
  </si>
  <si>
    <t>Resurface _ Chalmer Rd. _ Harper Rd.</t>
  </si>
  <si>
    <t>Resurface _ Larned &amp; Lafayette</t>
  </si>
  <si>
    <t>Resurface _ Along Livernois</t>
  </si>
  <si>
    <t>Resurface _ Vernor_Livernois_Mack</t>
  </si>
  <si>
    <t>Resurface _ Mt.Elliott_Schoenherr</t>
  </si>
  <si>
    <t>Resurface _ Vandyke_E. Vernor</t>
  </si>
  <si>
    <t>Pav. Marking @ 347 Intersections</t>
  </si>
  <si>
    <t>Demo_Neighborhood Rest Project</t>
  </si>
  <si>
    <t>Trumbull Streetscape</t>
  </si>
  <si>
    <t>Job 114979C Traffic Signal Optimization Retiming</t>
  </si>
  <si>
    <t>Link Detroit Multi-Modal Enhancement Project</t>
  </si>
  <si>
    <t>Job 117609C ITS Infrastructure - CBD</t>
  </si>
  <si>
    <t>Signal Upgrade</t>
  </si>
  <si>
    <t>Job 116141 Hot Mix Asphalt Resurfacing</t>
  </si>
  <si>
    <t>Hot Mix Asphalt Cold Milling Resurf Job 116322</t>
  </si>
  <si>
    <t>Hot Mix Asphalt Cold Milling Resurf Job 116321</t>
  </si>
  <si>
    <t>Hot Mix Asphalt Cold Milling resurf Job 116319</t>
  </si>
  <si>
    <t>Sidewalk Ramp Work at Various Inter Job 116119</t>
  </si>
  <si>
    <t>Major Street Bond Capital Projects</t>
  </si>
  <si>
    <t>AG 13-5241 HMA Resurfacing JN 119304</t>
  </si>
  <si>
    <t>AG 13-5203 HMA Resurfacing JN 119308</t>
  </si>
  <si>
    <t>AG 13-5282 Pavement Marking Intersection 120526</t>
  </si>
  <si>
    <t>AG 13-5240 HMA Resurfacing JN 119302</t>
  </si>
  <si>
    <t>AG 13-5242 HMA Resurfacing JN 119306</t>
  </si>
  <si>
    <t>AG 13_5281 Pavement Markings @ 74 RR Crossings JN 120525</t>
  </si>
  <si>
    <t>West Vernor Streetscaping Trumbull Project</t>
  </si>
  <si>
    <t>AG 13_5544 Traffic Conversion JN 121107</t>
  </si>
  <si>
    <t>AG 13_5653 82 Miles crack Seal JN 121106</t>
  </si>
  <si>
    <t>AG 13_5509 Sidewalk Ramp Work JN 121504</t>
  </si>
  <si>
    <t>AG 13_5690 Upgrades on Plymouth JN 121508</t>
  </si>
  <si>
    <t>AG145078 Traffic Pedestrian Signal Upgrade Work</t>
  </si>
  <si>
    <t>Removal of Livernois Retaining Wall JN 121503</t>
  </si>
  <si>
    <t>Concrete Pavement Repairs JN 121575</t>
  </si>
  <si>
    <t>AG 14_5086 660 Miles Pavement Marking JN 123175</t>
  </si>
  <si>
    <t>AG 14_5114 HMA Resurfacing 7 Locations JN 123169</t>
  </si>
  <si>
    <t>AG 14_5100 Signal Upgrading Work JN 119578</t>
  </si>
  <si>
    <t>AG 14_5209 HMA Resurfacing 6 Locations JN 123844</t>
  </si>
  <si>
    <t>AG 14_5208 Pavement Marking JN 123176</t>
  </si>
  <si>
    <t>M_1 Rail Construction, O &amp; M Agreement</t>
  </si>
  <si>
    <t>AG 135519 Traffic Pedestrian Signal Upgrading</t>
  </si>
  <si>
    <t>AG145013 Traffic Signal Installation 20 location</t>
  </si>
  <si>
    <t>Livernois Streetscape</t>
  </si>
  <si>
    <t>Mack Avenue Bridge St Jean to Algonquin</t>
  </si>
  <si>
    <t>Cass Avenue Non Motorized Project</t>
  </si>
  <si>
    <t>Improvements to Mt Elliott</t>
  </si>
  <si>
    <t>13_5542 Pedestrian_Traffic Signal Upgrade</t>
  </si>
  <si>
    <t>AG 15-55247 HMA E Warren JN127355</t>
  </si>
  <si>
    <t>AG 15-5153 HMA Resurfacing, 3 locations</t>
  </si>
  <si>
    <t>AG 13-5190 Pavement Marking 583 Miles</t>
  </si>
  <si>
    <t>AG 15-5143 Traffic Signal Work @ 42 Locations</t>
  </si>
  <si>
    <t>AG 15-5159 649 miles of pavement marking</t>
  </si>
  <si>
    <t>AG 15-5189 Intersection marking @ 124 locations</t>
  </si>
  <si>
    <t>AG 15-5191 Zebra Croswalks Adams/Cass/Woodward/Park</t>
  </si>
  <si>
    <t>Public Act 84 of 2015</t>
  </si>
  <si>
    <t>AG 15-5141 Traffic/Pedestrian Signal Upgrade</t>
  </si>
  <si>
    <t>AG 15-5507 Mt Elliott Bridge</t>
  </si>
  <si>
    <t>ITS Work at 49 Traffic Signal Locations-Job 130526A</t>
  </si>
  <si>
    <t>Rehabiliation Work for Structure 12370 &amp; 12373-Job 128087A</t>
  </si>
  <si>
    <t>Pavement Marking-Job 129567A</t>
  </si>
  <si>
    <t>Signal Upgrades JN's 127426-29</t>
  </si>
  <si>
    <t>Signal Modernization at 53 Locations JN 127711</t>
  </si>
  <si>
    <t>ITS Integration 17 Corridors JN 131154</t>
  </si>
  <si>
    <t>HMA Resurfacing-West JN 131161</t>
  </si>
  <si>
    <t>HMA Resurfacing-East JN 131174</t>
  </si>
  <si>
    <t>HMA Resurfacing-CBD JN 131202</t>
  </si>
  <si>
    <t>HMA Jefferson Lakewood to E Grand Blvd</t>
  </si>
  <si>
    <t>Resurfacing work along several federal-aid locations Job#131192A</t>
  </si>
  <si>
    <t>Mount Elliot St Over GTW RR &amp; Caniff St</t>
  </si>
  <si>
    <t>G&amp;W Tax Revenue-Major</t>
  </si>
  <si>
    <t>Unalloc._Capital_Major</t>
  </si>
  <si>
    <t>Median Grass Cutting _ General Services</t>
  </si>
  <si>
    <t>Non-Parks Ground Maintenance - General Services</t>
  </si>
  <si>
    <t>Lighting Signal Maintenance - PLD</t>
  </si>
  <si>
    <t>DPW Street Maintenance</t>
  </si>
  <si>
    <t>Civic Center Street Maint.</t>
  </si>
  <si>
    <t>DPW_Street Cleaning</t>
  </si>
  <si>
    <t>Transportation Planning</t>
  </si>
  <si>
    <t>Transportation-Signs &amp; Markings</t>
  </si>
  <si>
    <t>Major Street Fund Contribution In-Kind</t>
  </si>
  <si>
    <t>City Engineers</t>
  </si>
  <si>
    <t>DPW Snow &amp; Ice Removal</t>
  </si>
  <si>
    <t>Admin. Charges</t>
  </si>
  <si>
    <t>Street Fund Capital</t>
  </si>
  <si>
    <t>Sign Shop</t>
  </si>
  <si>
    <t>Salt Domes</t>
  </si>
  <si>
    <t>St. Maintenance_St. Traffic Adm. Bldg.</t>
  </si>
  <si>
    <t>DPW _ District Maintenance Building</t>
  </si>
  <si>
    <t>Street Resurfacing Contract</t>
  </si>
  <si>
    <t>Traffic Control Roadways-FED AID</t>
  </si>
  <si>
    <t>Resurface &amp; Light Improvement _ US_10 Service Dr</t>
  </si>
  <si>
    <t>Resurface _ Lynch Rd._ Van Dyke</t>
  </si>
  <si>
    <t>Resurface _ Fullerton, Hubbell &amp; El</t>
  </si>
  <si>
    <t>Resurface _ Joy Rd. &amp; W. Chicago</t>
  </si>
  <si>
    <t>Resurface _ Schafer Rd._ 7 mi. _ Joy Rd.</t>
  </si>
  <si>
    <t>Resurface _ Mack Ave _ St. Jean st.</t>
  </si>
  <si>
    <t>Traffic Signals Urban System</t>
  </si>
  <si>
    <t>Traffic Signals Modernization @ 12 locations</t>
  </si>
  <si>
    <t>Traffic Signals Modernization @ 13 locations</t>
  </si>
  <si>
    <t>Traffic Signals Modernization _ Pavement Marking</t>
  </si>
  <si>
    <t>Traffic Signals Extension</t>
  </si>
  <si>
    <t>Traffic Signals Modernization @ 18 locations</t>
  </si>
  <si>
    <t>Traffic Signals Modernization @ 7 locations</t>
  </si>
  <si>
    <t>Traffic Signal Modern_E. 7 Mile @ Holly_Goddard</t>
  </si>
  <si>
    <t>Traffic Signal Modern_Conner @ Harper_Cadieux</t>
  </si>
  <si>
    <t>Job #49986_Traffic Signal Modernization @ 26 loc</t>
  </si>
  <si>
    <t>Job # 53780_Traffic Signal Modernization</t>
  </si>
  <si>
    <t>Job #49485 _ Traffic Signal Mod and Pav Marking</t>
  </si>
  <si>
    <t>Job #53781 _ Traffic Signal Mod and Pav Marking</t>
  </si>
  <si>
    <t>Job #58715 _ Pav Marking at Various Locations</t>
  </si>
  <si>
    <t>Job #60112 _ Pavement Markings City_wide</t>
  </si>
  <si>
    <t>Job #56165_Pavement Markings at 125 Intersection</t>
  </si>
  <si>
    <t>59936 _Traffic Signal Mod and Pavement Mrkg, etc</t>
  </si>
  <si>
    <t>Traffic Signal Modernization Work @ 26 locations</t>
  </si>
  <si>
    <t>Job # 56186 _ Approx 398 miles of Pavement Mark</t>
  </si>
  <si>
    <t>Job # 56182_Pavement Marking work at 125 interse</t>
  </si>
  <si>
    <t>Job # 73995_73998_Traffic Signal and Pavement</t>
  </si>
  <si>
    <t>Job #56184_Traffic Signal Mod at 22 locations</t>
  </si>
  <si>
    <t>Widening &amp; Traffic Signal Modification At Hayes</t>
  </si>
  <si>
    <t>Job # 75941, Conc Paving &amp; Traffic Signal Mod</t>
  </si>
  <si>
    <t>Job # 76006, 76633 _ Trf Signal Imp_Pav_Mrk</t>
  </si>
  <si>
    <t>Job #78352_Pavement Markings at Various location</t>
  </si>
  <si>
    <t>Job #56194_Pavement Marking at 125 locations</t>
  </si>
  <si>
    <t>Job #56190 Traffic Signal Upgrading Work - Frenc</t>
  </si>
  <si>
    <t>Job #56196 Traffic Signal Work @ 31 Locations</t>
  </si>
  <si>
    <t>Job # 78289-78291-Traffic Signal &amp; Pavement</t>
  </si>
  <si>
    <t>Job #81657 Pavement Marking</t>
  </si>
  <si>
    <t>Job # 81577 Traffic Signal @ Railroad Crossing</t>
  </si>
  <si>
    <t>Job #75618 _ Pavement Marking @ Various Int</t>
  </si>
  <si>
    <t>Job # 83313A _ TMA, EOC and ITS</t>
  </si>
  <si>
    <t>Job #75621 _ Traffic Signal @ 45 Locations</t>
  </si>
  <si>
    <t>Job # 84714 _ Pavement Marking Work</t>
  </si>
  <si>
    <t>Job # 80319 _ Traffic Signal Improvement</t>
  </si>
  <si>
    <t>Job #85432 Traffic Signal Mod @ 66 locations</t>
  </si>
  <si>
    <t>Job #85361 Led Traffic Signal Work @ 95 location</t>
  </si>
  <si>
    <t>Job #83024_Traffic Signal Mod work along Warren</t>
  </si>
  <si>
    <t>Job #80637,80638,80639 Trf Signal Upgrading</t>
  </si>
  <si>
    <t>Job # 86171 _ Pavement marking approx 400 miles</t>
  </si>
  <si>
    <t>Job # 87563 _ Pavement Marking @ 151 int</t>
  </si>
  <si>
    <t>Job # 87286 - Traffic Signal @ 39 locations</t>
  </si>
  <si>
    <t>Job # 87287 _ Traffic Signal _ 50 locations</t>
  </si>
  <si>
    <t>Job # 87288 _ Traffic Signal 46 locations</t>
  </si>
  <si>
    <t>Job #84966_84967_Trf Signal and Pavement Marking</t>
  </si>
  <si>
    <t>Job # 87959 _ Traffic Signal Upgrading</t>
  </si>
  <si>
    <t>Job # 87997 _ Traffic Signal Upgrading</t>
  </si>
  <si>
    <t>Job# 86116 _ Pedestrain Countdown Signal @60 LOC</t>
  </si>
  <si>
    <t>Job#86119 _ Dynamic Driver Feed Back Signs</t>
  </si>
  <si>
    <t>Job#89826 _ Intersection Pavement Marking</t>
  </si>
  <si>
    <t>Job#89898 Pavement Marking Work @Appx 510 Miles</t>
  </si>
  <si>
    <t>Job#102495 _ Pavement Marking</t>
  </si>
  <si>
    <t>Job# 100417 _ Traffic Signal Upgrade</t>
  </si>
  <si>
    <t>Job# 80553 _ Pavement Marking ETC.</t>
  </si>
  <si>
    <t>Job# 80552 _ Traffic Signal Timing at 75 INT.</t>
  </si>
  <si>
    <t>Job# 102596 _ Pavement Marking</t>
  </si>
  <si>
    <t>Job#100782 Traffic Signal Upgrade Interconn Work</t>
  </si>
  <si>
    <t>Job# 104602 - Lafayette St. Bridge</t>
  </si>
  <si>
    <t>Job # 105541 ADA Ramps at 102 Intersections</t>
  </si>
  <si>
    <t>Job # 105542 ADA Ramps at 134 Intersections</t>
  </si>
  <si>
    <t>Job # 105546 ADA Ramps at 114 Intersections</t>
  </si>
  <si>
    <t>Job #107116 Resurf of Streets Meyer Road</t>
  </si>
  <si>
    <t>Job #107111 Resurf of Streets East Congress St.</t>
  </si>
  <si>
    <t>Job #107105 Resurf Streets Seven Mile Road</t>
  </si>
  <si>
    <t>Job #80449 Reconstruction Work Along Atwater</t>
  </si>
  <si>
    <t>Job #106851 Larned Bridge Rehabilitation ARRA</t>
  </si>
  <si>
    <t>Job #89390 Mid Town Green Way Loop Project ARRA</t>
  </si>
  <si>
    <t>Job #106023 Greektown Streetscape ARRA</t>
  </si>
  <si>
    <t>107132 Resurfacing Streets 9.57 Miles ARRA</t>
  </si>
  <si>
    <t>Streetscaping &amp; Irrigation Improve along Monroe</t>
  </si>
  <si>
    <t>Transportation Enhancement Program of the Conner</t>
  </si>
  <si>
    <t>Resurfacing Work and Cold Milling</t>
  </si>
  <si>
    <t>Hot Mix Asphalt Resurfacing Work</t>
  </si>
  <si>
    <t>Hot Mix Asphalt Resurfacing</t>
  </si>
  <si>
    <t>I-96 Service Drive West Bound over Rouge River</t>
  </si>
  <si>
    <t>I_96 Service Drive East Bound over Rouge River</t>
  </si>
  <si>
    <t>Mid Town Greenway Phase II</t>
  </si>
  <si>
    <t>Traffic Signal Optimization</t>
  </si>
  <si>
    <t>Pavement Mark work along Federal Aid Routes</t>
  </si>
  <si>
    <t>Hot Mix Asphalt Cold Milling &amp; Resurfacing Work_193991</t>
  </si>
  <si>
    <t>Hot Mix Asphalt Cold Milling &amp; Resurfacing Work_193992</t>
  </si>
  <si>
    <t>Hot Mix Asphalt Cold Milling &amp; Resurfacing Work_193993</t>
  </si>
  <si>
    <t>Sidewalk Ramp Work Job 114484</t>
  </si>
  <si>
    <t>Wyoming Road Job 113935</t>
  </si>
  <si>
    <t>Hot Mix Asphalt Job 114416</t>
  </si>
  <si>
    <t>Hot Mix Asphalt Job 113933</t>
  </si>
  <si>
    <t>Conversion From One Way to Two Way Job 114148</t>
  </si>
  <si>
    <t>Public Act 48 of 2002</t>
  </si>
  <si>
    <t>LINK Detroit _ Federal Highway Bridge</t>
  </si>
  <si>
    <t>LINK Detroit _ STP Funds</t>
  </si>
  <si>
    <t>LINK Detroit _Enhancement</t>
  </si>
  <si>
    <t>LINK Detroit - Sttate Bridge Funds</t>
  </si>
  <si>
    <t>LINK Detroit _ City Match</t>
  </si>
  <si>
    <t>LINK Detroit - Third Party match</t>
  </si>
  <si>
    <t>2015 Mich Pollution Prevention Grant</t>
  </si>
  <si>
    <t>2015 Mich Pollution Prevention Match</t>
  </si>
  <si>
    <t>DPW Scrap Tire Grant</t>
  </si>
  <si>
    <t>Railroad Pavement Marking-Job#129756A</t>
  </si>
  <si>
    <t>Pavement Marking-Job#129715A</t>
  </si>
  <si>
    <t>Reserve Stores and Support</t>
  </si>
  <si>
    <t>GASB34DPW_1095</t>
  </si>
  <si>
    <t>GASB34DPW Solid Waste Fund_1095</t>
  </si>
  <si>
    <t>GASB34DPW Solid Waste Fund_3495</t>
  </si>
  <si>
    <t>GASB34DPW_3601</t>
  </si>
  <si>
    <t>GASB 34 DPW 2111</t>
  </si>
  <si>
    <t>199955-Cost Center</t>
  </si>
  <si>
    <t>GASB34DPW _ 3396_199960</t>
  </si>
  <si>
    <t>GASB34DPW_3395</t>
  </si>
  <si>
    <t>GASB34DPW _ 3396</t>
  </si>
  <si>
    <t>DDOT Strategic Planning Division</t>
  </si>
  <si>
    <t>DDOT Capital Projects Division</t>
  </si>
  <si>
    <t>DDOT Compliance</t>
  </si>
  <si>
    <t>DDOT Marketing</t>
  </si>
  <si>
    <t>DDOT Mobility Innovation</t>
  </si>
  <si>
    <t>DDOT Management Information Services</t>
  </si>
  <si>
    <t>DDOT Finance</t>
  </si>
  <si>
    <t>DDOT Customer Programs &amp; Communications</t>
  </si>
  <si>
    <t>DDOT Human Resources</t>
  </si>
  <si>
    <t>DDOT Purchase &amp; Contract Administration</t>
  </si>
  <si>
    <t>DDOT Claims Fund</t>
  </si>
  <si>
    <t>DDOT Building Maintenance</t>
  </si>
  <si>
    <t>DDOT Risk Management</t>
  </si>
  <si>
    <t>DDOT Materials Management</t>
  </si>
  <si>
    <t>DDOT Vehicle Operation</t>
  </si>
  <si>
    <t>DDOT ADA Transportation Services</t>
  </si>
  <si>
    <t>DDOT Service Development</t>
  </si>
  <si>
    <t>DDOT Operations Support - DTC</t>
  </si>
  <si>
    <t>DTC _ Capital Improvement Bonds</t>
  </si>
  <si>
    <t>DDOT Current Claims</t>
  </si>
  <si>
    <t>Capital Improvements _ Bonds_ DOT</t>
  </si>
  <si>
    <t>DDOT Grants</t>
  </si>
  <si>
    <t>Detroit Transit Corporation 2010</t>
  </si>
  <si>
    <t>Fare Collection System_207002</t>
  </si>
  <si>
    <t>Asses Management System</t>
  </si>
  <si>
    <t>Rehab_Rebuild 40 Ft buses_207006</t>
  </si>
  <si>
    <t>Acquire Mobile Surveilance_ Security Equipments</t>
  </si>
  <si>
    <t>Acquire ADP Hardware_207008</t>
  </si>
  <si>
    <t>Acquire_Renovate Facilities</t>
  </si>
  <si>
    <t>Buy 40 Ft Replacement Buses_207010</t>
  </si>
  <si>
    <t>Buy 40 Ft Replacement Buses_207011</t>
  </si>
  <si>
    <t>Job Access &amp; Reverse Commute_207012</t>
  </si>
  <si>
    <t>Job Access &amp; Reverse Commute_207013</t>
  </si>
  <si>
    <t>Job Access _ Service Operation_207014</t>
  </si>
  <si>
    <t>Job Access _ Program Administration_207015</t>
  </si>
  <si>
    <t>Job Access _ Mobility Management_207016</t>
  </si>
  <si>
    <t>Job Access _ Service Operation_207017</t>
  </si>
  <si>
    <t>Job Access _ Program Administration_207018</t>
  </si>
  <si>
    <t>Job Access _ Mobility Management_207019</t>
  </si>
  <si>
    <t>Job Access _ Service Operation_207020</t>
  </si>
  <si>
    <t>Job Access _ Program Administration_207021</t>
  </si>
  <si>
    <t>Job Access _ Mobility Management_207022</t>
  </si>
  <si>
    <t>Job Access _ 30 Ft Buses</t>
  </si>
  <si>
    <t>Job Access _ Support Equipments</t>
  </si>
  <si>
    <t>Job Access _ Service Operation_207025</t>
  </si>
  <si>
    <t>Job Access Service Operation_207026</t>
  </si>
  <si>
    <t>Job Access Program Administration_207027</t>
  </si>
  <si>
    <t>New Freedom _ Service Operation_207028</t>
  </si>
  <si>
    <t>New Freedom _ Program Administration_207029</t>
  </si>
  <si>
    <t>New Freedom _ Mobility Management_207030</t>
  </si>
  <si>
    <t>New Freedom _ Service Operation_207031</t>
  </si>
  <si>
    <t>New Freedom _ Mobility Management_207032</t>
  </si>
  <si>
    <t>New Freedom _ Buy Vans for Expansion_207033</t>
  </si>
  <si>
    <t>New Freedom _ Support Equipments_207034</t>
  </si>
  <si>
    <t>New Freedom _ Program Administration_207035</t>
  </si>
  <si>
    <t>New Freedom _ Service Operation_207036</t>
  </si>
  <si>
    <t>New Freedom _ Mobility Management_207037</t>
  </si>
  <si>
    <t>New Freedom _ Buy Vans for Expansion_207038</t>
  </si>
  <si>
    <t>New Freedom _ Support Equipments_207039</t>
  </si>
  <si>
    <t>New Freedom _ Program Administration_207040</t>
  </si>
  <si>
    <t>Bus Shelters &amp; Bus Stops</t>
  </si>
  <si>
    <t>Acquire ADP Hardware_207049</t>
  </si>
  <si>
    <t>Computer Equipments_207055</t>
  </si>
  <si>
    <t>Office Equipment_207056</t>
  </si>
  <si>
    <t>Service_Support Equipment_207064</t>
  </si>
  <si>
    <t>Transit Enhancements_Bus Shelters</t>
  </si>
  <si>
    <t>Preventive Maintenence</t>
  </si>
  <si>
    <t>Bus Shelters_207074</t>
  </si>
  <si>
    <t>Preventive Maintenance_207077</t>
  </si>
  <si>
    <t>Rehab_Renovate Admin Facilities</t>
  </si>
  <si>
    <t>Service_Support Vehicles</t>
  </si>
  <si>
    <t>Acquire Misc Support Equipments</t>
  </si>
  <si>
    <t>Acquire Misc Communication Equipments</t>
  </si>
  <si>
    <t>Employee Education_Training_207082</t>
  </si>
  <si>
    <t>Acquire Surveilance Security Equipments</t>
  </si>
  <si>
    <t>Rehab_Rebuild 40 Ft Buses</t>
  </si>
  <si>
    <t>Buy 40 Ft Replacement Buses</t>
  </si>
  <si>
    <t>Buy Capital Spare parts Items</t>
  </si>
  <si>
    <t>Bus Shelters_207087</t>
  </si>
  <si>
    <t>Comprehensive Planning_207088</t>
  </si>
  <si>
    <t>Preventive Maintenance</t>
  </si>
  <si>
    <t>Employee Education/Training</t>
  </si>
  <si>
    <t>Bus Shelters_207091</t>
  </si>
  <si>
    <t>Comprehensive Planning</t>
  </si>
  <si>
    <t>Program Support Administration</t>
  </si>
  <si>
    <t>Bike Racks_207097</t>
  </si>
  <si>
    <t>Lease 40 Ft Buses</t>
  </si>
  <si>
    <t>Buy 40 Ft Replacemen Buses_207100</t>
  </si>
  <si>
    <t>Buy 40 Ft Replacemen Buses</t>
  </si>
  <si>
    <t>Specialized Service Transportation_207103</t>
  </si>
  <si>
    <t>Specialized Service Transportation_207104</t>
  </si>
  <si>
    <t>Specialized Service Transportation_207109</t>
  </si>
  <si>
    <t>FY15 Sec 5309_MI_03_0241 Ladder of Opportunity _ 60 FT Buses</t>
  </si>
  <si>
    <t>FY15 Sec 5309_MI_03_0241 Ladder of Opportunity _ 40 FT Hybrid Buses</t>
  </si>
  <si>
    <t>FY15 Sec 5309_MI_03_0241 Ladder of Opportunity _ 40 FT Buses</t>
  </si>
  <si>
    <t>FY15 Sec 5309_MI_03_0241 Ladder of Opportunity _ Portable Hydraulic Lift</t>
  </si>
  <si>
    <t>2016 SEMCOG UPW Grant</t>
  </si>
  <si>
    <t>FY15 Section 5339 Grant MI-34-0006-02_Buy 40FT Buses</t>
  </si>
  <si>
    <t>FY15 Section 5307 CMAQ Grant MI-95-X062-04_Buy 40FT Buses</t>
  </si>
  <si>
    <t>FY15 Section 5307 Grant MI-95-X034-01_TAP Bike Share</t>
  </si>
  <si>
    <t>Communications Equipment _ MI _ 90 _ X255</t>
  </si>
  <si>
    <t>Transit Security _ MI _ 90 _ X255</t>
  </si>
  <si>
    <t>Safety at the Bus Stop MDOT_97_0924</t>
  </si>
  <si>
    <t>SEMCOG UWP_Technical Studies Grant 99_00</t>
  </si>
  <si>
    <t>Shelter and Signage MI _ 90 _ X299</t>
  </si>
  <si>
    <t>Communication Equipment MI _ 90 _ X299</t>
  </si>
  <si>
    <t>Communications Equipment MI _ 90 _ X318</t>
  </si>
  <si>
    <t>SMART_DOT Merger Grant MI _ 03 _ 0144</t>
  </si>
  <si>
    <t>City Suburban Job Connection MI_37_X001</t>
  </si>
  <si>
    <t>MI_90_X337_Preventive Maintenance</t>
  </si>
  <si>
    <t>MI_90_X337_Transit Enhancement _ Computer</t>
  </si>
  <si>
    <t>MI_90_X337_Communication Equipment</t>
  </si>
  <si>
    <t>MI_90_X337_Service Equipment</t>
  </si>
  <si>
    <t>MI_90_X337_Facility Improvements</t>
  </si>
  <si>
    <t>MI_90_X337_Engineering Services</t>
  </si>
  <si>
    <t>MI_03_170 _ CRAC _ ASD System</t>
  </si>
  <si>
    <t>MI_80_X009_SEMCOG Unified Work Program</t>
  </si>
  <si>
    <t>MI_90 X347_MDOT 2001_0324_CNG Facility Construct</t>
  </si>
  <si>
    <t>MI_90 X347_MDOT 2001_0324_Outreach Activities</t>
  </si>
  <si>
    <t>MI_90 X359_Coach Purchase _ 56 Buses</t>
  </si>
  <si>
    <t>MI_90 X359_Facility Improvements</t>
  </si>
  <si>
    <t>MI_90 X359_Preventive Maintenance</t>
  </si>
  <si>
    <t>MI_90 X359_Transit Enhancement _ Shelter</t>
  </si>
  <si>
    <t>MI_90 X359_Communication Equipment</t>
  </si>
  <si>
    <t>MI_90 X359_Service_Support _ Equipment</t>
  </si>
  <si>
    <t>MI_90 X359_Service_Support _ Vehicle</t>
  </si>
  <si>
    <t>MI_90 X359_General Dev Compr Planning</t>
  </si>
  <si>
    <t>SEMCOG _ Unified Work Program Grant _ MI_80_X010</t>
  </si>
  <si>
    <t>Vehicles for Specialized Services Providers</t>
  </si>
  <si>
    <t>New Services Grant _ 2001_02</t>
  </si>
  <si>
    <t>Specialized Services Grant_ 2001_02</t>
  </si>
  <si>
    <t>Service_Support Equipment (Rail)</t>
  </si>
  <si>
    <t>Buses _ 40 Ft. _ MI_90_X373</t>
  </si>
  <si>
    <t>Bus Shelters and Bus Stops</t>
  </si>
  <si>
    <t>Communication Equipment</t>
  </si>
  <si>
    <t>Service Operations</t>
  </si>
  <si>
    <t>Timed Transfer Center Construction</t>
  </si>
  <si>
    <t>Buses _ 40 Ft. _ MI_03_0177</t>
  </si>
  <si>
    <t>Clean Fuel Facility Construction</t>
  </si>
  <si>
    <t>Unified Work Program</t>
  </si>
  <si>
    <t>Facilities Improvement</t>
  </si>
  <si>
    <t>Preventive Maintenance_208233</t>
  </si>
  <si>
    <t>Commuication Equipment</t>
  </si>
  <si>
    <t>Comprehensive Engineering Services_208235</t>
  </si>
  <si>
    <t>Enhancement _ Engineering_Design</t>
  </si>
  <si>
    <t>Rehab_Rebuild _ Rail_Cars</t>
  </si>
  <si>
    <t>Service_Support Equipment</t>
  </si>
  <si>
    <t>Rehab_Rebuild Wheel Chair Lifts</t>
  </si>
  <si>
    <t>Pass Through _ Buses_Vans_Comm Equip</t>
  </si>
  <si>
    <t>Lease Van_Service Operations</t>
  </si>
  <si>
    <t>Preventive Maintenance_208246</t>
  </si>
  <si>
    <t>Comprehensive Engineering Services</t>
  </si>
  <si>
    <t>Buses _ 40 Ft</t>
  </si>
  <si>
    <t>Rehab_Renovate Garages &amp; Terminals</t>
  </si>
  <si>
    <t>Detroit Center City Loop Rail Study</t>
  </si>
  <si>
    <t>Job Access _ Service Operation</t>
  </si>
  <si>
    <t>Pass Through _ Buses_Vans_Computer Equipment</t>
  </si>
  <si>
    <t>Downtown Transit Center</t>
  </si>
  <si>
    <t>Transit Safety_Security</t>
  </si>
  <si>
    <t>DDOT Preventive Maintenance</t>
  </si>
  <si>
    <t>MI_90_X434_MDOT 02_0033_Z16_Communication Equip</t>
  </si>
  <si>
    <t>MI_37_X014_Job Access_Reverse Commute Grant</t>
  </si>
  <si>
    <t>MDOT 2004_0449_Buses For ECRAC &amp; Detroit East</t>
  </si>
  <si>
    <t>Facility Improvement_Admin_Garages</t>
  </si>
  <si>
    <t>MI_03_0219_Lease of 40 Ft. Buses</t>
  </si>
  <si>
    <t>MI_90_X463_Lease of 40 ft buses</t>
  </si>
  <si>
    <t>Communication Equipment_Services</t>
  </si>
  <si>
    <t>Comprehensive Planning_Engineering_208278</t>
  </si>
  <si>
    <t>MI _03_0231_Lease of 40ft. buses</t>
  </si>
  <si>
    <t>MDOT_2005_0421_Pass Through Grant_Buses &amp; Vans</t>
  </si>
  <si>
    <t>MI_37_X020_Job Access Grant</t>
  </si>
  <si>
    <t>Preventive Maintenance_208282</t>
  </si>
  <si>
    <t>Bus Rehab_Rebuild</t>
  </si>
  <si>
    <t>Communication Equipment &amp; Services</t>
  </si>
  <si>
    <t>Public Participation &amp; Involvement</t>
  </si>
  <si>
    <t>Comprehensive Planning_Engineering_208287</t>
  </si>
  <si>
    <t>General Development &amp; Comprehensive Planning</t>
  </si>
  <si>
    <t>Lease_Purchase Buses</t>
  </si>
  <si>
    <t>Detroit Center City Loop_General Dev &amp; Comp Plan</t>
  </si>
  <si>
    <t>Pass Through Buses &amp; Vans</t>
  </si>
  <si>
    <t>MI _ 90 _ X533 Preventive Maintenance</t>
  </si>
  <si>
    <t>MI_90_X533 Services Support Vehicles</t>
  </si>
  <si>
    <t>MI_90_X533 Communication Equipment Services</t>
  </si>
  <si>
    <t>MI _ 90 _ X533 _ Bus Stop Amenities</t>
  </si>
  <si>
    <t>MI _ 90 _X533 Comprehensive Planning Engineering</t>
  </si>
  <si>
    <t>MI_97_X075_ Transit Security CCTV</t>
  </si>
  <si>
    <t>mi_97_x175_ Security Training</t>
  </si>
  <si>
    <t>MI_97_X176_ Security Training</t>
  </si>
  <si>
    <t>Preventive Maintenance_208311</t>
  </si>
  <si>
    <t>Rehab_Renov. Administrative Facilities</t>
  </si>
  <si>
    <t>Services_Support Equipment</t>
  </si>
  <si>
    <t>Services_Support Vehicles</t>
  </si>
  <si>
    <t>Acquire ADP Hardware_208315</t>
  </si>
  <si>
    <t>Acquire ADP Software</t>
  </si>
  <si>
    <t>Signage_208317</t>
  </si>
  <si>
    <t>DTOGS Compehensive Planning</t>
  </si>
  <si>
    <t>General Dev_Compehensive Planning</t>
  </si>
  <si>
    <t>Eng_Design Maintenance Facilities</t>
  </si>
  <si>
    <t>Fare Equipment</t>
  </si>
  <si>
    <t>Lease Purchase 40ft. Buses</t>
  </si>
  <si>
    <t>ARRA USDOT TFA Acquire Computer Eq Applic DDOT</t>
  </si>
  <si>
    <t>ARRA USDOT TFA Shoemaker Facil Improv Phase 3</t>
  </si>
  <si>
    <t>ARRA USDOT TFA Rehab Renovate Adm Main Fac DOT</t>
  </si>
  <si>
    <t>ARRA USDOT TFA Purchase bus Signage DDOT</t>
  </si>
  <si>
    <t>ARRA USDOT TFA Preventive Maintenance DDOT</t>
  </si>
  <si>
    <t>New _freedon Service Operation</t>
  </si>
  <si>
    <t>New Freedom Program Administration_208341</t>
  </si>
  <si>
    <t>New Freedom Mobility Management_208342</t>
  </si>
  <si>
    <t>Job Access Service Operation_208343</t>
  </si>
  <si>
    <t>Job Access Program Administration_208344</t>
  </si>
  <si>
    <t>Job Access Mobility Management_208345</t>
  </si>
  <si>
    <t>New Freedom Purchase Vans</t>
  </si>
  <si>
    <t>New Freedom Support Equipment_208347</t>
  </si>
  <si>
    <t>New Freedom Program Administration_208348</t>
  </si>
  <si>
    <t>New Freedom Mobility Management_208349</t>
  </si>
  <si>
    <t>Preventive Maintenance_208354</t>
  </si>
  <si>
    <t>Rehab_Renov Admin. Facilities</t>
  </si>
  <si>
    <t>Computer Equipment</t>
  </si>
  <si>
    <t>Office Equipment</t>
  </si>
  <si>
    <t>Support Vehicles</t>
  </si>
  <si>
    <t>Employee Education_Training</t>
  </si>
  <si>
    <t>Compehensive Planning</t>
  </si>
  <si>
    <t>Signage</t>
  </si>
  <si>
    <t>Lease_Purchase 40 FT Buses_208363</t>
  </si>
  <si>
    <t>Lease_Purchase 40 FT Buses_208365</t>
  </si>
  <si>
    <t>Fare Collection System</t>
  </si>
  <si>
    <t>Rehab_Renovate Maintenance Facilities</t>
  </si>
  <si>
    <t>Bike Racks</t>
  </si>
  <si>
    <t>ARRA USDOT FTA Operating Assistance</t>
  </si>
  <si>
    <t>Lease_Purchase 40FT Buses_208371</t>
  </si>
  <si>
    <t>Preventive Maintenance_208372</t>
  </si>
  <si>
    <t>Rehab_Renov Admin Facilities</t>
  </si>
  <si>
    <t>Service Support Equipment</t>
  </si>
  <si>
    <t>Computr Equipment Applications</t>
  </si>
  <si>
    <t>Service Support Vehicles_208376</t>
  </si>
  <si>
    <t>Transit Enchancement Bus Shelters</t>
  </si>
  <si>
    <t>Geneal Dev Compehensive Planning</t>
  </si>
  <si>
    <t>Operating Assistance</t>
  </si>
  <si>
    <t>Lease Purchase 40FT Buses</t>
  </si>
  <si>
    <t>Job Access Service Operation_208382</t>
  </si>
  <si>
    <t>Job Access Program Administration_208383</t>
  </si>
  <si>
    <t>Job Access Mobility Management_208384</t>
  </si>
  <si>
    <t>Job Access 30 FT Buses for Expansion</t>
  </si>
  <si>
    <t>Job Access Support Equipment</t>
  </si>
  <si>
    <t>New Freedom Service Operation_208387</t>
  </si>
  <si>
    <t>New Freedom Program Administration_208388</t>
  </si>
  <si>
    <t>New Freedom Mobility Management_208389</t>
  </si>
  <si>
    <t>New Freedom Buy Van For Expansion_208390</t>
  </si>
  <si>
    <t>New Freedom Support Equipment_208391</t>
  </si>
  <si>
    <t>New Freedom Service Operation_208392</t>
  </si>
  <si>
    <t>New Freedom Program Administration_208393</t>
  </si>
  <si>
    <t>New Freedom Mobility Management_208394</t>
  </si>
  <si>
    <t>New Freedom Buy Van for Expansion_208395</t>
  </si>
  <si>
    <t>New Freedom Support Equipment_208396</t>
  </si>
  <si>
    <t>Job Access Service Operation</t>
  </si>
  <si>
    <t>Job Access Program Administration</t>
  </si>
  <si>
    <t>Job Access Mobility Management</t>
  </si>
  <si>
    <t>Construct people Mover_Light Rail System</t>
  </si>
  <si>
    <t>Engineering &amp; Design of Light Rail System_208401</t>
  </si>
  <si>
    <t>Project Administration of Light Rail System_208402</t>
  </si>
  <si>
    <t>Engineering &amp; Design of Light Rail System_208403</t>
  </si>
  <si>
    <t>Project Administration of Light Rail System_208404</t>
  </si>
  <si>
    <t>Lease 40ft Buses</t>
  </si>
  <si>
    <t>Lease_Purchase 40ft Buses</t>
  </si>
  <si>
    <t>Rehab Renovate Admin Facilities</t>
  </si>
  <si>
    <t>Service Support Vehicles</t>
  </si>
  <si>
    <t>Bus Shelters</t>
  </si>
  <si>
    <t>Computer Equipments</t>
  </si>
  <si>
    <t>Replacement Vans with Lifts_208413</t>
  </si>
  <si>
    <t>Replacement Vans without Lifts</t>
  </si>
  <si>
    <t>Replacement Buses with Lifts</t>
  </si>
  <si>
    <t>Expansion Buses with Lifts</t>
  </si>
  <si>
    <t>Expansion Vans with Lifts</t>
  </si>
  <si>
    <t>Expansion Vans without Lifts</t>
  </si>
  <si>
    <t>Replacement Vans with Lifts</t>
  </si>
  <si>
    <t>Fuel For Vehicle Operations</t>
  </si>
  <si>
    <t>Acquire Misc. Support Equipment</t>
  </si>
  <si>
    <t>Acquire Misc. Communication Equipment</t>
  </si>
  <si>
    <t>Employee Education Training</t>
  </si>
  <si>
    <t>Acquire Surveilance Security Equipment</t>
  </si>
  <si>
    <t>Rehab Rebuild 40 Ft Buses_208425</t>
  </si>
  <si>
    <t>Rehab Rebuild 40 Ft Buses_208426</t>
  </si>
  <si>
    <t>Acquire Mobile Surveilance Security Equipment</t>
  </si>
  <si>
    <t>Acquire ADP Hardware</t>
  </si>
  <si>
    <t>Rehab Renote Facilites</t>
  </si>
  <si>
    <t>Asset Management System</t>
  </si>
  <si>
    <t>Rehab Rebuild 40Ft Buses</t>
  </si>
  <si>
    <t>DDOT GAAP Organization</t>
  </si>
  <si>
    <t>GASB 34 DDOT Grant Fund 2113</t>
  </si>
  <si>
    <t>Work First-ETVT 9/99</t>
  </si>
  <si>
    <t>State of MI FIA-Work First-Training Related</t>
  </si>
  <si>
    <t>WTW Federal-Administration</t>
  </si>
  <si>
    <t>WTW-WFII-Administration</t>
  </si>
  <si>
    <t>Enhanced Trans Mobility - Administration</t>
  </si>
  <si>
    <t>WIA Adult-Program</t>
  </si>
  <si>
    <t>WIA Adult-Administration</t>
  </si>
  <si>
    <t>WIA Dislocated Worker-Program</t>
  </si>
  <si>
    <t>Corrections Parolee Program Admin 98</t>
  </si>
  <si>
    <t>Corrections Par - Train 9-30-92</t>
  </si>
  <si>
    <t>JTPA Train Active IIA 6-30-93</t>
  </si>
  <si>
    <t>JTPA IIA 77% 6-95</t>
  </si>
  <si>
    <t>Title III Thorn Apple Valley</t>
  </si>
  <si>
    <t>WTW Competitive Dir Trng 2/99</t>
  </si>
  <si>
    <t>Welfare to Work - GF</t>
  </si>
  <si>
    <t>WTW Competitive Admin 2/99</t>
  </si>
  <si>
    <t>JTPA IIB - Sum Yth Emp Prog Trng Related</t>
  </si>
  <si>
    <t>JTPA IIA - Adult Program</t>
  </si>
  <si>
    <t>JTPA IIB - Summer Youth Employment Program</t>
  </si>
  <si>
    <t>JTPA IIC - Youth Program Admin</t>
  </si>
  <si>
    <t>JTPA IIA-5% Older Workers Administration</t>
  </si>
  <si>
    <t>JTPA IIB - SYEP Youth In The Arts\Rec.</t>
  </si>
  <si>
    <t>JTPA III - EDWAAA Admin</t>
  </si>
  <si>
    <t>EDWAAA - Nat'l Reserve Account Grant</t>
  </si>
  <si>
    <t>JTPA III - MESC Worker Profile</t>
  </si>
  <si>
    <t>JTPA III - EDWAAA</t>
  </si>
  <si>
    <t>JTPA TITLE IIA 5% - O.W.-Administration</t>
  </si>
  <si>
    <t>JTPA 8% -DHC - JOBnet</t>
  </si>
  <si>
    <t>JTPA TITLE III - Administration</t>
  </si>
  <si>
    <t>JTPA TITLE IIC - Youth Dept.</t>
  </si>
  <si>
    <t>JTPA IIA 8% - Occ. Trng. &amp; Coor. Trng.</t>
  </si>
  <si>
    <t>JTPA Title IIA Dir Trg-6/99</t>
  </si>
  <si>
    <t>JTPA III EDWAAA Administration</t>
  </si>
  <si>
    <t>DSS - Workfirst Admin 9/95</t>
  </si>
  <si>
    <t>Wayne County Dept of Social Services - Work First</t>
  </si>
  <si>
    <t>Strong Families/Safe Children Training/Admin.</t>
  </si>
  <si>
    <t>State of Michigan Work First</t>
  </si>
  <si>
    <t>HUD Youthbuild Direct Training</t>
  </si>
  <si>
    <t>HUD Youthbuild Housing Dept.</t>
  </si>
  <si>
    <t>HUD Youth Build Admin 9/99</t>
  </si>
  <si>
    <t>Wagner Peyser Grant Admin</t>
  </si>
  <si>
    <t>No Wrong Door Planning - Administration</t>
  </si>
  <si>
    <t>No Wrong Door Training Support</t>
  </si>
  <si>
    <t>No Wrong Door Admin 9/99</t>
  </si>
  <si>
    <t>State Of MI. - STW - Administration</t>
  </si>
  <si>
    <t>JTPA Title IIC-Trng Rel 6-95</t>
  </si>
  <si>
    <t>Training-Peter Claver</t>
  </si>
  <si>
    <t>JTPA IIA Adult - Training Support</t>
  </si>
  <si>
    <t>JTPA IIA Adult - Admin</t>
  </si>
  <si>
    <t>JTPA IIB - DWSD Comp Training</t>
  </si>
  <si>
    <t>JTPA III EDWAAA - Basic Re-Adj</t>
  </si>
  <si>
    <t>JTPA III EDWAAA - Retraining</t>
  </si>
  <si>
    <t>JTPA III EDWAAA - Supportive Svcs</t>
  </si>
  <si>
    <t>JTPA III EDWAAA - Admin</t>
  </si>
  <si>
    <t>Employment Services - Direct Training</t>
  </si>
  <si>
    <t>Employment Services - Admin</t>
  </si>
  <si>
    <t>JTPA IIC - Admin</t>
  </si>
  <si>
    <t>Work First - Project Zero</t>
  </si>
  <si>
    <t>Work First - Direct Training</t>
  </si>
  <si>
    <t>State of MI FIA-Work First-Informaiton Technology</t>
  </si>
  <si>
    <t>Work First - Training Support</t>
  </si>
  <si>
    <t>Work First - Admin</t>
  </si>
  <si>
    <t>D.H.C Peter Claver 6/99</t>
  </si>
  <si>
    <t>Governors Scholarship Adm 6/99</t>
  </si>
  <si>
    <t>Governors Scholarship 6/99</t>
  </si>
  <si>
    <t>Work First II(WtW AY98 Carry In)-Administration</t>
  </si>
  <si>
    <t>Detroit Water &amp; Sewerage Compac</t>
  </si>
  <si>
    <t>Workforce Investment Act-Youth-Out of School</t>
  </si>
  <si>
    <t>Workforce Investment Act-Youth-Summer Program</t>
  </si>
  <si>
    <t>JTPA Title IV-Direct Training</t>
  </si>
  <si>
    <t>JTPA Title IV-Administration</t>
  </si>
  <si>
    <t>Workforce Investment Act-Administration-PY00</t>
  </si>
  <si>
    <t>Strategic Planning-Administration</t>
  </si>
  <si>
    <t>EBRG - Detroit Medical Center</t>
  </si>
  <si>
    <t>Work First-Direct Training</t>
  </si>
  <si>
    <t>Work First-Training Related</t>
  </si>
  <si>
    <t>Work First-Information Technology_218023</t>
  </si>
  <si>
    <t>Work First-Administration</t>
  </si>
  <si>
    <t>Regional Adult Education-Direct Training</t>
  </si>
  <si>
    <t>Regional Adult Education-Administration</t>
  </si>
  <si>
    <t>Welfare to Work-Direct Training</t>
  </si>
  <si>
    <t>Welfare to Work-Training Related</t>
  </si>
  <si>
    <t>Welfare to Work-Administration</t>
  </si>
  <si>
    <t>Youth Opportunity II-Administration</t>
  </si>
  <si>
    <t>Food Stamp Only-Supportive Service</t>
  </si>
  <si>
    <t>MDCD Marketing Grant-01/02</t>
  </si>
  <si>
    <t>Employment Service-Direct Training</t>
  </si>
  <si>
    <t>Employment Service-Administration</t>
  </si>
  <si>
    <t>Enhanced Transportation Mobility-Program Costs</t>
  </si>
  <si>
    <t>Enhanced Transportation Mobility-Administration</t>
  </si>
  <si>
    <t>Operation Fast Break-Administration</t>
  </si>
  <si>
    <t>DWSD-Compact</t>
  </si>
  <si>
    <t>Corrections-Administration</t>
  </si>
  <si>
    <t>One Stop Delivery Service-Administration</t>
  </si>
  <si>
    <t>Higher Adult Education-Administration</t>
  </si>
  <si>
    <t>Workforce Investment Act-Adult</t>
  </si>
  <si>
    <t>Welfare to Work-State GF/GP-FY-02-Program Costs</t>
  </si>
  <si>
    <t>One Stop Operation GF/GP-Administration-FY02</t>
  </si>
  <si>
    <t>ITA/EPL Demonstration Grant</t>
  </si>
  <si>
    <t>Reed Act Service Center Fiscal 2002 Operations Administration</t>
  </si>
  <si>
    <t>Focus Hope Tobacco Grant Program</t>
  </si>
  <si>
    <t>Focus Hope Tobacco Grant Administration</t>
  </si>
  <si>
    <t>Work First-Information Technology_218102</t>
  </si>
  <si>
    <t>Youth Opportunity Grant YO(IV)-FY 03</t>
  </si>
  <si>
    <t>Youth Opportunity Grant YO(IV)-FY 03-Administration</t>
  </si>
  <si>
    <t>Reemployment Services Initiative-Program Costs</t>
  </si>
  <si>
    <t>Reemployment Services Initiative-Administration</t>
  </si>
  <si>
    <t>Transitional Adjustment Assistance (TAA) Program</t>
  </si>
  <si>
    <t>NAFTA TAA Program</t>
  </si>
  <si>
    <t>One stop Operation GF/GP-Administration-FY03</t>
  </si>
  <si>
    <t>Partnership for Adult Learning-FY 03-Program Costs</t>
  </si>
  <si>
    <t>Partnership for Adult Learning-Administration-FY 03</t>
  </si>
  <si>
    <t>Adult Disability Program Grant</t>
  </si>
  <si>
    <t>DWSD Compact-FY 03-Program Costs</t>
  </si>
  <si>
    <t>Enhanced Transportation Mobility Grant-FY 03-Program Costs</t>
  </si>
  <si>
    <t>State GFGP - Focus Hope fiscal 2003 Program Cost</t>
  </si>
  <si>
    <t>State GFGP - Focus Hope fiscal 2003 Adminstration Cost</t>
  </si>
  <si>
    <t>Transportation-Airport Shuttle</t>
  </si>
  <si>
    <t>MWA Accessibility - Information Technology Computerization</t>
  </si>
  <si>
    <t>WIA Adult-Program Costs</t>
  </si>
  <si>
    <t>WIA Dislocated Workers-Program Costs</t>
  </si>
  <si>
    <t>WIA Youth-In School-Program Costs</t>
  </si>
  <si>
    <t>WIA Youth-Out of School-Program Costs</t>
  </si>
  <si>
    <t>WIA STATE WIDE ACTIVITY-Focus Hope-Administration</t>
  </si>
  <si>
    <t>WIA Statewide Activities-Displaced Homemakers</t>
  </si>
  <si>
    <t>WIA Incentive - Incumbent Worker</t>
  </si>
  <si>
    <t>WIA Statewide GF/GP FY-03</t>
  </si>
  <si>
    <t>WIA - SPI (COEP) FY 04</t>
  </si>
  <si>
    <t>Reed Act Service Center Operation Program</t>
  </si>
  <si>
    <t>Reed Act Service Center Operation Administration</t>
  </si>
  <si>
    <t>Reed Act-Work First-Administration</t>
  </si>
  <si>
    <t>Reed Act WIA Adult Administration</t>
  </si>
  <si>
    <t>Reed Act WIA Adult Program</t>
  </si>
  <si>
    <t>Work First Direct Training FY 04</t>
  </si>
  <si>
    <t>Work First Training Related FY 04</t>
  </si>
  <si>
    <t>Work First Info Tech_218202</t>
  </si>
  <si>
    <t>Work First Administration FY 04</t>
  </si>
  <si>
    <t>Work First MWA Direct Training FY 04</t>
  </si>
  <si>
    <t>Work First - FIA Supportive Service FY 04</t>
  </si>
  <si>
    <t>Youth Opportunity Grant FY 04</t>
  </si>
  <si>
    <t>Youth Opportunity Grant Administration FY 04</t>
  </si>
  <si>
    <t>Employment Services Program FY 04</t>
  </si>
  <si>
    <t>Employment Services Administration FY 04</t>
  </si>
  <si>
    <t>Re - Employment Service Program FY 04</t>
  </si>
  <si>
    <t>Re - Employment Service Administration FY 04</t>
  </si>
  <si>
    <t>NAFTA-TAA</t>
  </si>
  <si>
    <t>GF/GP WtW Administration</t>
  </si>
  <si>
    <t>Job Access Reverse Commute Grant - Program</t>
  </si>
  <si>
    <t>Job Access Reverse Commute Grant - Administration</t>
  </si>
  <si>
    <t>WIA Adult Program FY04</t>
  </si>
  <si>
    <t>WIA Youth in School</t>
  </si>
  <si>
    <t>WIA Youth out of School</t>
  </si>
  <si>
    <t>WIA Youth Statewide Program FY 04</t>
  </si>
  <si>
    <t>WIA Statewide Activity - Focus Hope Program</t>
  </si>
  <si>
    <t>WIA Statewide Activity - Focus Hope Adm</t>
  </si>
  <si>
    <t>USDOL Worker Incentive Grant - PRG</t>
  </si>
  <si>
    <t>USDOL Worker Incentive Grant - Admin</t>
  </si>
  <si>
    <t>WIA Adult Intensive Services</t>
  </si>
  <si>
    <t>Reed - One Stop Delivery Admin</t>
  </si>
  <si>
    <t>Reed - Work First Program</t>
  </si>
  <si>
    <t>Reed - Work First MWA Program</t>
  </si>
  <si>
    <t>Reed - Work First Supportive Service</t>
  </si>
  <si>
    <t>Reed - Work First Administration</t>
  </si>
  <si>
    <t>Reed - WIA Adult Program</t>
  </si>
  <si>
    <t>Reed - WIA Adult Admin</t>
  </si>
  <si>
    <t>Work First Training Related</t>
  </si>
  <si>
    <t>Work First Info Tech</t>
  </si>
  <si>
    <t>Work First Administration_218303</t>
  </si>
  <si>
    <t>Work First MWA Program</t>
  </si>
  <si>
    <t>FY 05 TANF-WF FIA Supportive Services</t>
  </si>
  <si>
    <t>Work First State GF/GP Administration</t>
  </si>
  <si>
    <t>YO VI Administration</t>
  </si>
  <si>
    <t>Employment Service ADM</t>
  </si>
  <si>
    <t>Reemployment Service Administration</t>
  </si>
  <si>
    <t>TRADE Program</t>
  </si>
  <si>
    <t>FY 05 MiRSA/MI Regional Skills Alliance</t>
  </si>
  <si>
    <t>WIA Youth in School_218352</t>
  </si>
  <si>
    <t>WIA Youth Out of School_218353</t>
  </si>
  <si>
    <t>WIA Statewide Activity-Focus Hope Administration</t>
  </si>
  <si>
    <t>WIA Displaced Homemaker Program</t>
  </si>
  <si>
    <t>Reed-One Stop Delivery Program</t>
  </si>
  <si>
    <t>Reed-One Stop Delivery Administration</t>
  </si>
  <si>
    <t>Reed-Work First Program</t>
  </si>
  <si>
    <t>Reed-Work First MWA Program</t>
  </si>
  <si>
    <t>Reed-Work First Administration</t>
  </si>
  <si>
    <t>Reed Act-WIA Adult Program</t>
  </si>
  <si>
    <t>Reed Act-WIA Adult Administration</t>
  </si>
  <si>
    <t>WIA DW National Reserve Adult</t>
  </si>
  <si>
    <t>Work First FY 06 - Direct Training</t>
  </si>
  <si>
    <t>Work First FY 06 - Training Related</t>
  </si>
  <si>
    <t>Work First FY 06 - Info Tech</t>
  </si>
  <si>
    <t>Work First FY 06 - Administration</t>
  </si>
  <si>
    <t>Work First FY 06 - MWA Program</t>
  </si>
  <si>
    <t>Work First State GF/GP FY 06 - Program</t>
  </si>
  <si>
    <t>Work First State GF/GP FY 06 - Administration</t>
  </si>
  <si>
    <t>FYO6 Goodwill Pilot Project Support Services</t>
  </si>
  <si>
    <t>Food Stamp Only SS FY 06 - Support Services</t>
  </si>
  <si>
    <t>Food Stamp Only FY 06 - Administration</t>
  </si>
  <si>
    <t>NAFTA - TAA FY 06 - Program</t>
  </si>
  <si>
    <t>One Stop Operation GF/GP FY 06 - Program</t>
  </si>
  <si>
    <t>One Stop Operation GF/GP FY 06 - Administration</t>
  </si>
  <si>
    <t>DWDS Compact FY 06 - Program</t>
  </si>
  <si>
    <t>Focus Hope State GF/GP FY 06 - Program</t>
  </si>
  <si>
    <t>Focus Hope State GF/GP FY 06 - Administration</t>
  </si>
  <si>
    <t>Enhanced Mobility FY 06 - Program</t>
  </si>
  <si>
    <t>WIA Adult FY 06 - Training</t>
  </si>
  <si>
    <t>WIA Dislocated Worker FY 06 - Training</t>
  </si>
  <si>
    <t>WIA Youth In School FY 06 - Program</t>
  </si>
  <si>
    <t>WIA Youth Out of School FY 06 - Program</t>
  </si>
  <si>
    <t>WIA Administration FY 06 - Administration</t>
  </si>
  <si>
    <t>WIA Statewide Activities Displaced Homemaker - Program</t>
  </si>
  <si>
    <t>General Fund Account FY 06 - Late Fees</t>
  </si>
  <si>
    <t>WIA S/W - One Stop Operations</t>
  </si>
  <si>
    <t>WIA Incumbent Worker FY 06 - Program</t>
  </si>
  <si>
    <t>Distance Learning Pilot Program - Program Cost</t>
  </si>
  <si>
    <t>Distance Learning Pilot Program- Administration</t>
  </si>
  <si>
    <t>WIA Adult FY 06 - Core</t>
  </si>
  <si>
    <t>WIA Adult FY 06 - Intensive</t>
  </si>
  <si>
    <t>WIA Dislocated Worker FY 06 - Core</t>
  </si>
  <si>
    <t>WIA Dislocated Worker FY 06 - Intensive</t>
  </si>
  <si>
    <t>WIA Statewide Performance Incentive-Program</t>
  </si>
  <si>
    <t>Reed Act First - Program</t>
  </si>
  <si>
    <t>Reed Act Work First-Administration</t>
  </si>
  <si>
    <t>Work First FY 07 - Direct Training</t>
  </si>
  <si>
    <t>Work First FY 07 - Training Related</t>
  </si>
  <si>
    <t>Work First FY 07 - Info Tech</t>
  </si>
  <si>
    <t>Work First FY 07 - Administration</t>
  </si>
  <si>
    <t>Work First FY 07 - MWA Program</t>
  </si>
  <si>
    <t>FY 07 DHS - Supportive Services</t>
  </si>
  <si>
    <t>Work First State GF/GP FY 07 Program</t>
  </si>
  <si>
    <t>Work First State GF/GP FY 07 Administration</t>
  </si>
  <si>
    <t>Food Stamp Only FY 07 Program</t>
  </si>
  <si>
    <t>Food Stamp Only FY 07 Administration</t>
  </si>
  <si>
    <t>Employment Service FY 07 Program</t>
  </si>
  <si>
    <t>Employment Service FY 07 Administration</t>
  </si>
  <si>
    <t>Remployment Service Initiative FY 07 Program</t>
  </si>
  <si>
    <t>Remployment Service Initiative FY 07 Administration</t>
  </si>
  <si>
    <t>NAFTA-TAA FY 07 Program</t>
  </si>
  <si>
    <t>Fatherhood Initiative FY07</t>
  </si>
  <si>
    <t>Job Access Reverse Commute (JARC) Administration</t>
  </si>
  <si>
    <t>Job Access Reverse Commute (JARC) - (FTA)</t>
  </si>
  <si>
    <t>Job Access Reverse Commute FY 07 Program</t>
  </si>
  <si>
    <t>WIA One Stop Operation Program</t>
  </si>
  <si>
    <t>WIA Adult FY 07 Training</t>
  </si>
  <si>
    <t>WIA Adult FY 07 Core</t>
  </si>
  <si>
    <t>WIA Adult FY 07 Intensive</t>
  </si>
  <si>
    <t>WIA Dislocated Worker FY 07 Training</t>
  </si>
  <si>
    <t>WIA Dislocated Worker FY 07 Core</t>
  </si>
  <si>
    <t>WIA Dislocated Worker FY 07 Intensive</t>
  </si>
  <si>
    <t>WIA Incumbent Worker FY 07 Program</t>
  </si>
  <si>
    <t>WIA Youth in School FY 07 Program</t>
  </si>
  <si>
    <t>WIA Youth out of School FY 07 Program</t>
  </si>
  <si>
    <t>WIA Administration FY 07 Administration</t>
  </si>
  <si>
    <t>WIA - Statewide - Goodwill</t>
  </si>
  <si>
    <t>FY 07 WIA Statewide Performance Incentive - Program</t>
  </si>
  <si>
    <t>DWDD Reallocat Clear FY07</t>
  </si>
  <si>
    <t>WORK FIRST DIRECT TRAINING</t>
  </si>
  <si>
    <t>WORK FIRST TRAINING REALATED</t>
  </si>
  <si>
    <t>WORK FIRST INFO TECH_218602</t>
  </si>
  <si>
    <t>WORK FIRST ADMINISTRATION_218603</t>
  </si>
  <si>
    <t>WORK FIRST MWA PROGRAM</t>
  </si>
  <si>
    <t>WORK FIRST STATE GF/GP PROGRAM</t>
  </si>
  <si>
    <t>WORK FIRST STATE GF/GP ADMINISTRATION</t>
  </si>
  <si>
    <t>FY 08 Jet Goodwill Pilo</t>
  </si>
  <si>
    <t>FY 08 JET TANF NWLB</t>
  </si>
  <si>
    <t>Jet GF/GP No Worker Left Behind</t>
  </si>
  <si>
    <t>FOOD STAMP ONLY PROGRAM</t>
  </si>
  <si>
    <t>FOOD STAMP ONLY ADMINISTRATION</t>
  </si>
  <si>
    <t>FOOD STAMP ONLY SS FY08 SUPPORTIVE SERVICES</t>
  </si>
  <si>
    <t>EMPLOYEE SERVICE PROGRAM</t>
  </si>
  <si>
    <t>EMPLOYEE SERVICE ADM</t>
  </si>
  <si>
    <t>Wagner Peyser No Worker Left Behind - Program</t>
  </si>
  <si>
    <t>Wagner Peyser No Worker Left Behind - Administration</t>
  </si>
  <si>
    <t>Job Access Reverse Commute FY 08 - Program</t>
  </si>
  <si>
    <t>One Stop Operation GF/GP FY 08 - Program</t>
  </si>
  <si>
    <t>One Stop Operation GF/GP FY 08 - Administration</t>
  </si>
  <si>
    <t>WIA Statewide Career Advancement Account - Program</t>
  </si>
  <si>
    <t>WIA Statewide Career Advancement Account - Administration</t>
  </si>
  <si>
    <t>WIA Disability Program Navigator Incentive</t>
  </si>
  <si>
    <t>Road Construction Apprenticeship Readiness (RCAR) - Program</t>
  </si>
  <si>
    <t>Road Construction Apprenticeship Readiness (RCAR) - Administration</t>
  </si>
  <si>
    <t>WIA Statewide M-WF Support</t>
  </si>
  <si>
    <t>WIA Adult FY08 - Training</t>
  </si>
  <si>
    <t>WIA Adult FY08 - Core</t>
  </si>
  <si>
    <t>WIA Adult FY08 - Intensive</t>
  </si>
  <si>
    <t>WIA Dislocated Worker FY08 - Training</t>
  </si>
  <si>
    <t>WIA Dislocated Worker FY08 - Core</t>
  </si>
  <si>
    <t>WIA Dislocated Worker FY08 - Intensive</t>
  </si>
  <si>
    <t>WIA Incumbent Worker FY08 - Program</t>
  </si>
  <si>
    <t>WIA Youth In School FY08 - Program</t>
  </si>
  <si>
    <t>WIA Youth Out of School FY08 - Program</t>
  </si>
  <si>
    <t>WIA Administration FY08 - Administration</t>
  </si>
  <si>
    <t>WIA Dislocated Worker No Worker Left Behind - Training</t>
  </si>
  <si>
    <t>WIA Dislocated Worker No Worker Left Behind - Core</t>
  </si>
  <si>
    <t>WIA Dislocated Worker No Worker Left Behind - Intensive</t>
  </si>
  <si>
    <t>FY08 WIA Statewide Goodwill</t>
  </si>
  <si>
    <t>Workforce Dev Dept Summer Yth Employment - BG</t>
  </si>
  <si>
    <t>Community Based Job Training - Administration</t>
  </si>
  <si>
    <t>JET FY 09 - Direct Training</t>
  </si>
  <si>
    <t>JET FY 09 - Training Related</t>
  </si>
  <si>
    <t>JET FY 09 - Info Tech</t>
  </si>
  <si>
    <t>JET FY 09 - Administration</t>
  </si>
  <si>
    <t>JET FY 09 - MWA Program</t>
  </si>
  <si>
    <t>JET State GF/GP FY 09 - Program</t>
  </si>
  <si>
    <t>JET State GF/GP FY 09 - Administration</t>
  </si>
  <si>
    <t>FY09 Jet TANF Plus Community Outreach</t>
  </si>
  <si>
    <t>MDHS Supportive Services</t>
  </si>
  <si>
    <t>Food Stamp Only FY 09 - Program</t>
  </si>
  <si>
    <t>Food Stamp Only FY 09 - Administration</t>
  </si>
  <si>
    <t>Food Stamp Only SS FY 09 - Support Services</t>
  </si>
  <si>
    <t>Det Mi Prog For Parolees Tech Parole Violators, Etc. Program FY09</t>
  </si>
  <si>
    <t>Promoting Responsible Fatherhood FY 09 - Program</t>
  </si>
  <si>
    <t>Employment Service FY 09 - Program</t>
  </si>
  <si>
    <t>Employment Service FY 09 - Administration</t>
  </si>
  <si>
    <t>Wanger Peyser No Worker Left Behind Program</t>
  </si>
  <si>
    <t>Wagner Peyser No Worker Left Behind Administration</t>
  </si>
  <si>
    <t>Job Access Reverse Commute FY 09 - FTA</t>
  </si>
  <si>
    <t>Job Access Reverse Commute FY 09 - MDOT</t>
  </si>
  <si>
    <t>Job Access Reverse Commute FY 09 - ADMIN</t>
  </si>
  <si>
    <t>WIA One Stop Operation GF/GP FY 09 - Program</t>
  </si>
  <si>
    <t>WIA One Stop Operation GF/GP FY 09 - Administration</t>
  </si>
  <si>
    <t>Road Construction Apprecticeship Readiness Program</t>
  </si>
  <si>
    <t>Road Construction Apprenticeship Readiness Admin</t>
  </si>
  <si>
    <t>WIA Adult FY 09 - Training</t>
  </si>
  <si>
    <t>WIA Adult FY 09 - Core</t>
  </si>
  <si>
    <t>WIA Adult FY 09 - Intensive</t>
  </si>
  <si>
    <t>WIA Dislocated Worker FY 09 - Training</t>
  </si>
  <si>
    <t>WIA Dislocated Worker FY 09 - Core</t>
  </si>
  <si>
    <t>WIA Dislocated Worker FY 09 - Intensive</t>
  </si>
  <si>
    <t>WIA Incumbent Worker FY 09 - Program</t>
  </si>
  <si>
    <t>WIA Youth In School FY 09 - Program</t>
  </si>
  <si>
    <t>WIA Youth Out of School FY 09 - Program</t>
  </si>
  <si>
    <t>WIA Administration FY 09 - Administration</t>
  </si>
  <si>
    <t>No Worker Left behind FY 09 - Training</t>
  </si>
  <si>
    <t>No Worker Left Behind FY 09 - Core</t>
  </si>
  <si>
    <t>No Worker Left behind FY 09 - Intensive</t>
  </si>
  <si>
    <t>No Worker Left Behind Chrysler Program</t>
  </si>
  <si>
    <t>No Worker Left Behind Chrysler Administration</t>
  </si>
  <si>
    <t>Caraco - Program</t>
  </si>
  <si>
    <t>Caraco - Administration</t>
  </si>
  <si>
    <t>WIA National Emergency Grant Auto Program</t>
  </si>
  <si>
    <t>WIA National Emergency Grant Auto Administration</t>
  </si>
  <si>
    <t>ARRA MDLEG WIA Adult Core</t>
  </si>
  <si>
    <t>ARRA MDLEG WIA Adult Intensive</t>
  </si>
  <si>
    <t>ARRA MDLEG WIA Dislocated Worker Training</t>
  </si>
  <si>
    <t>ARRA MDLEG WIA Dislocated Worker Core</t>
  </si>
  <si>
    <t>ARRA MDLEG WIA Dislocated Worker Intensive</t>
  </si>
  <si>
    <t>ARRA MDLEG WIA Youth In School</t>
  </si>
  <si>
    <t>ARRA MDLEG WIA Youth Out School</t>
  </si>
  <si>
    <t>Jet FY10 Direct Training</t>
  </si>
  <si>
    <t>Jet FY10 -Training Related</t>
  </si>
  <si>
    <t>Jet FY10 - Info Tech</t>
  </si>
  <si>
    <t>Jet FY10 - Administration</t>
  </si>
  <si>
    <t>Jet FY10 - MWA Program</t>
  </si>
  <si>
    <t>Jet State GF/GP FY10 - Program</t>
  </si>
  <si>
    <t>Jet State GF/GP FY10 - Administration</t>
  </si>
  <si>
    <t>Food Stamp Only FY10 - Program</t>
  </si>
  <si>
    <t>Food Stamp Only FY10 - Administration</t>
  </si>
  <si>
    <t>Food Stamp Only SS FY10 - Support Services</t>
  </si>
  <si>
    <t>Promoting Responsible Fatherhood FY10 - Program</t>
  </si>
  <si>
    <t>FY10 Welfare to Opprotunity thru Individual Development</t>
  </si>
  <si>
    <t>Employment Service FY10 - Program</t>
  </si>
  <si>
    <t>Employment Service FY10 - Administration</t>
  </si>
  <si>
    <t>ARRA MDLEG Employment Services MI NCRC DWDD Admin</t>
  </si>
  <si>
    <t>WIA One Stop Operation GF/GP FY10 - Program</t>
  </si>
  <si>
    <t>WIA One Stop Operation GF/GP FY10 - Administration</t>
  </si>
  <si>
    <t>WIA Statewide Activities - JET</t>
  </si>
  <si>
    <t>WIA Adult FY10 - Training</t>
  </si>
  <si>
    <t>WIA Adult FY10 - Core</t>
  </si>
  <si>
    <t>WIA Adult FY10 - Intensive</t>
  </si>
  <si>
    <t>WIA Dislocated Worker FY10 - Training</t>
  </si>
  <si>
    <t>WIA dislocated Worker FY10 - Core</t>
  </si>
  <si>
    <t>WIA Dislocated Worker FY10 - Intensive</t>
  </si>
  <si>
    <t>WIA Incumbent Worker FY10 - Program</t>
  </si>
  <si>
    <t>WIA Disability Program Navigator FY10 - Program</t>
  </si>
  <si>
    <t>WIA Youth In School FY10 - Program</t>
  </si>
  <si>
    <t>WIA Out of School FY10 - Program</t>
  </si>
  <si>
    <t>WIA Administration FY10 - Administration</t>
  </si>
  <si>
    <t>WIA Statewide Activities MI-NCRC - Program</t>
  </si>
  <si>
    <t>Road Construction Apprenticeshio Readiness (RCAR) YR 3</t>
  </si>
  <si>
    <t>Road Construction Apprenticeship Readiness (RCAR) YR 3</t>
  </si>
  <si>
    <t>WIA ARRA National Emergency Grants_218881</t>
  </si>
  <si>
    <t>WIA ARRA National Emergency Grants_218882</t>
  </si>
  <si>
    <t>Jet Training Related</t>
  </si>
  <si>
    <t>Jet Info Tech</t>
  </si>
  <si>
    <t>Jet Administration</t>
  </si>
  <si>
    <t>Jet MWA Program</t>
  </si>
  <si>
    <t>Jet State GF/GP Program</t>
  </si>
  <si>
    <t>Jet State GF/GP Administration</t>
  </si>
  <si>
    <t>Food Stamp Only Program</t>
  </si>
  <si>
    <t>Food Stamp Only Administration</t>
  </si>
  <si>
    <t>Food Stmp Only SS</t>
  </si>
  <si>
    <t>Det MI Prog for Parolees Tech Parole Violators</t>
  </si>
  <si>
    <t>Wagner Peyser - Earn &amp; Learn</t>
  </si>
  <si>
    <t>Trade FY11 - Case Management</t>
  </si>
  <si>
    <t>WIA Rapid Response JAC DWDD 10-11 Program FY11</t>
  </si>
  <si>
    <t>FY12 WIA Statewide Earn &amp; Learn - Program</t>
  </si>
  <si>
    <t>FY12 WIA Statewide Earn &amp; Learn - Admin</t>
  </si>
  <si>
    <t>WIA Service Center Operations Program</t>
  </si>
  <si>
    <t>WIA Service Center Operations Admin</t>
  </si>
  <si>
    <t>WIA Statewide Activities ECAR</t>
  </si>
  <si>
    <t>WIA Statewide Capacity Building</t>
  </si>
  <si>
    <t>WIA Adult Training_218950</t>
  </si>
  <si>
    <t>WIA Adult Core</t>
  </si>
  <si>
    <t>WIA Adult Intensive</t>
  </si>
  <si>
    <t>WIA Dislocated Worker Training</t>
  </si>
  <si>
    <t>WIA Dislocated Worker Core</t>
  </si>
  <si>
    <t>WIA Dislocated Worker Intensive</t>
  </si>
  <si>
    <t>WIA Disability Program Navigator</t>
  </si>
  <si>
    <t>WIA Youth in School_218966</t>
  </si>
  <si>
    <t>WIA Youth out of School_218967</t>
  </si>
  <si>
    <t>NWLB WIA Statewide Activities Program</t>
  </si>
  <si>
    <t>WIA Statewide ARRA - NWLB - Adult</t>
  </si>
  <si>
    <t>WIA Statewide ARRA NWLB Admin</t>
  </si>
  <si>
    <t>Food Assistance Program</t>
  </si>
  <si>
    <t>Food Assistance Administration</t>
  </si>
  <si>
    <t>Employment Service Adm</t>
  </si>
  <si>
    <t>Wagner Peyser EUC-RES FY12</t>
  </si>
  <si>
    <t>Trade FY12 - Case Management</t>
  </si>
  <si>
    <t>WIA Adult Training_219050</t>
  </si>
  <si>
    <t>WIA Youth In School_219058</t>
  </si>
  <si>
    <t>WIA Youth Out of School_219059</t>
  </si>
  <si>
    <t>FY12 DWDB Summer Youth Initiative</t>
  </si>
  <si>
    <t>WIA Statewide Activities RCAR YR4 FY12 Program</t>
  </si>
  <si>
    <t>WIA Statewide Activities RCAR YR4 FY12 Administration</t>
  </si>
  <si>
    <t>Jet FY13 - Direct Training</t>
  </si>
  <si>
    <t>Jet FY13 - Training Related</t>
  </si>
  <si>
    <t>Jet FY13 - Info Tech</t>
  </si>
  <si>
    <t>Jet FY13 - Administration</t>
  </si>
  <si>
    <t>Jet FY13 - MWA Program</t>
  </si>
  <si>
    <t>Jet State GF/GP FY13 - Program</t>
  </si>
  <si>
    <t>Jet State GF/GP FY13 - Administration</t>
  </si>
  <si>
    <t>Food Assistance FY13 - Program</t>
  </si>
  <si>
    <t>Food Assistance FY13 - Administration</t>
  </si>
  <si>
    <t>Food Assistance SS FY13 - Support Services</t>
  </si>
  <si>
    <t>Enployment Service FY13 - Program</t>
  </si>
  <si>
    <t>Employment Service FY13 - Administration</t>
  </si>
  <si>
    <t>WIA Adult FY13 - Training</t>
  </si>
  <si>
    <t>WIA Adult FY13 - Core</t>
  </si>
  <si>
    <t>WIA Adult FY13 - Intensive</t>
  </si>
  <si>
    <t>WIA Dislocated Worker FY13 - Training</t>
  </si>
  <si>
    <t>WIA Dislocated Worker FY13 - Core</t>
  </si>
  <si>
    <t>WIA Dislocated Worker FY13 - Intensive</t>
  </si>
  <si>
    <t>WIA Youth In School FY13 - Program</t>
  </si>
  <si>
    <t>WIA Youth Out of School FY13 - Program</t>
  </si>
  <si>
    <t>WIA Administration FY13 - Administration</t>
  </si>
  <si>
    <t>GASB34E&amp;T-3295</t>
  </si>
  <si>
    <t>Administration_220010</t>
  </si>
  <si>
    <t>2001 Brownfields Supplemental Pilot</t>
  </si>
  <si>
    <t>Compliance and Enforcement</t>
  </si>
  <si>
    <t>Illegal Dumping Pilot Grant - Project</t>
  </si>
  <si>
    <t>Illegal Dumping Pilot Grant - In Kind</t>
  </si>
  <si>
    <t>Brownfield Cleanup Revolving</t>
  </si>
  <si>
    <t>Sears Site Clean-Up Project</t>
  </si>
  <si>
    <t>Globe Building Site Clean-Up Project</t>
  </si>
  <si>
    <t>Environmental Response</t>
  </si>
  <si>
    <t>AP-GLWA-Sewer-sb Object</t>
  </si>
  <si>
    <t>AP-GLWA-Water-sb Object</t>
  </si>
  <si>
    <t>GASB 34 ENV Afair Grant Fund 2114</t>
  </si>
  <si>
    <t>Office of the Chief Development Officer</t>
  </si>
  <si>
    <t>Project Administration</t>
  </si>
  <si>
    <t>Targeted Business Development_230025</t>
  </si>
  <si>
    <t>Accounts Payable</t>
  </si>
  <si>
    <t>Pension</t>
  </si>
  <si>
    <t>Departmental Accounting Operations</t>
  </si>
  <si>
    <t>Payroll Audit</t>
  </si>
  <si>
    <t>Treasury</t>
  </si>
  <si>
    <t>Tax Policy &amp; Compliance</t>
  </si>
  <si>
    <t>Property Tax Branch</t>
  </si>
  <si>
    <t>Revenue Collections Branch</t>
  </si>
  <si>
    <t>Detroit Taxpayer Service Center</t>
  </si>
  <si>
    <t>Debt Management</t>
  </si>
  <si>
    <t>Cash Forecast</t>
  </si>
  <si>
    <t>Cash Management</t>
  </si>
  <si>
    <t>Tax Accounting</t>
  </si>
  <si>
    <t>Procurement</t>
  </si>
  <si>
    <t>Compliance &amp; Audit Division</t>
  </si>
  <si>
    <t>Procurement Policies &amp; Procedures</t>
  </si>
  <si>
    <t>Detroit Procurement Opportunity Administration</t>
  </si>
  <si>
    <t>Detroit Procurement Opportunity Marketing and Outreach</t>
  </si>
  <si>
    <t>Risk Management</t>
  </si>
  <si>
    <t>Income Tax</t>
  </si>
  <si>
    <t>Valuation &amp; Field Operations</t>
  </si>
  <si>
    <t>CBD &amp; Major Buildings Valuation</t>
  </si>
  <si>
    <t>Special Processing Division</t>
  </si>
  <si>
    <t>GIS/Land Maintenance Division</t>
  </si>
  <si>
    <t>Board of Review</t>
  </si>
  <si>
    <t>General Accounting</t>
  </si>
  <si>
    <t>Financial Reporting</t>
  </si>
  <si>
    <t>Grant Accounting</t>
  </si>
  <si>
    <t>Office of Development and Grants</t>
  </si>
  <si>
    <t>Bank Reconciliation</t>
  </si>
  <si>
    <t>ERP Transition &amp; Implementation</t>
  </si>
  <si>
    <t>Forecasting &amp; Economic Analysis</t>
  </si>
  <si>
    <t>ODFS - Public Safety Police</t>
  </si>
  <si>
    <t>ODFS - Public Infrastructure</t>
  </si>
  <si>
    <t>ODFS - Neighborhood, Community, &amp; Econ Dev</t>
  </si>
  <si>
    <t>ODFS - Government Operations</t>
  </si>
  <si>
    <t>ODFS - Legislative Operations</t>
  </si>
  <si>
    <t>Program &amp; Performance Management</t>
  </si>
  <si>
    <t>ERP Division</t>
  </si>
  <si>
    <t>ODFS - Administration</t>
  </si>
  <si>
    <t>ODFS - Public Space</t>
  </si>
  <si>
    <t>ODFS - Public Safety - Fire</t>
  </si>
  <si>
    <t>Block Grant Audit _ BG6</t>
  </si>
  <si>
    <t>Grants-OCFO/OGM</t>
  </si>
  <si>
    <t>Finance - Revenue</t>
  </si>
  <si>
    <t>Finance - Data Center Back-Up</t>
  </si>
  <si>
    <t>Finance - Labor &amp; Benefits</t>
  </si>
  <si>
    <t>Finance - Labor Cost Savings Treasury</t>
  </si>
  <si>
    <t>Finance - Labor Cost Savings Income Tax</t>
  </si>
  <si>
    <t>Finance - Labor Cost Savings Risk Management</t>
  </si>
  <si>
    <t>Finance - Labor Cost Savings Accounting</t>
  </si>
  <si>
    <t>Finance - Labor Cost Savings CityTax Implement</t>
  </si>
  <si>
    <t>Finance - Reorganization Costs Assessments</t>
  </si>
  <si>
    <t>Finance - CityTax Software System</t>
  </si>
  <si>
    <t>Finance - Info Tech Enhancements</t>
  </si>
  <si>
    <t>Finance - ERP System Implementation</t>
  </si>
  <si>
    <t>Finance - Citywide Hardware Upgrades</t>
  </si>
  <si>
    <t>Finance - Document Management System</t>
  </si>
  <si>
    <t>Finance - Facility Security Systems Upgrade</t>
  </si>
  <si>
    <t>Finance - Citywide Software Upgrade</t>
  </si>
  <si>
    <t>Finance - Materials &amp; Supplies</t>
  </si>
  <si>
    <t>Finance - Utilities</t>
  </si>
  <si>
    <t>Finance - Purchased Services</t>
  </si>
  <si>
    <t>Finance - Risk Management/Insurance Savings</t>
  </si>
  <si>
    <t>Finance - Other Savings</t>
  </si>
  <si>
    <t>Finance - Training</t>
  </si>
  <si>
    <t>Treasury - Restructuring Projects</t>
  </si>
  <si>
    <t>Income Tax - Restructuring Projects</t>
  </si>
  <si>
    <t>GASB34FIN_1095</t>
  </si>
  <si>
    <t>Emergency Management_240005</t>
  </si>
  <si>
    <t>Fire Community Relations</t>
  </si>
  <si>
    <t>Fire Budget Operations</t>
  </si>
  <si>
    <t>Administration_Medical Services</t>
  </si>
  <si>
    <t>Fire Communications Administration</t>
  </si>
  <si>
    <t>Fire Cost Recovery USA</t>
  </si>
  <si>
    <t>Fire Communications Dispatch</t>
  </si>
  <si>
    <t>Fire Systems Support</t>
  </si>
  <si>
    <t>Fire Legal &amp; Labor</t>
  </si>
  <si>
    <t>Fire Apparatus Repair</t>
  </si>
  <si>
    <t>Fire Apparatus Stores</t>
  </si>
  <si>
    <t>Fire Facilities Management</t>
  </si>
  <si>
    <t>Fire Apparatus Vehicle &amp; Repair</t>
  </si>
  <si>
    <t>Fire Fighting Administration</t>
  </si>
  <si>
    <t>Fireboat Marine Operations</t>
  </si>
  <si>
    <t>Airport Fire Operations</t>
  </si>
  <si>
    <t>Domestic Preparedness Grant_2</t>
  </si>
  <si>
    <t>FEMA _ Grant Program_240218</t>
  </si>
  <si>
    <t>Fire Training</t>
  </si>
  <si>
    <t>State Homeland Security Grant Program</t>
  </si>
  <si>
    <t>FEMA _ Grant Program</t>
  </si>
  <si>
    <t>Assistance to Fire Fighters Grant Program</t>
  </si>
  <si>
    <t>Assistance to Fire Fighters Prevention and Safet</t>
  </si>
  <si>
    <t>Department of Justice Tech Program 2009CSWX0549</t>
  </si>
  <si>
    <t>Department of Justice Tech Program 2009CKWX0557</t>
  </si>
  <si>
    <t>Fire Marshal Administration</t>
  </si>
  <si>
    <t>State of Mi. Auto Theft Prevention Authority</t>
  </si>
  <si>
    <t>Fire Marshal Inspection</t>
  </si>
  <si>
    <t>Fire Marshal Arson Investigation</t>
  </si>
  <si>
    <t>Fire Marshal - Plan &amp; Exam</t>
  </si>
  <si>
    <t>Fire Marshal General Office</t>
  </si>
  <si>
    <t>Fire Capital Improvements</t>
  </si>
  <si>
    <t>Emergency Operation Center</t>
  </si>
  <si>
    <t>E.M.S. Administration</t>
  </si>
  <si>
    <t>E.M.S. Field Operations</t>
  </si>
  <si>
    <t>Det East Medical Control Auth Donation EMS</t>
  </si>
  <si>
    <t>E.M.S. Training</t>
  </si>
  <si>
    <t>Fire _ Public Safety Mall _ Bond</t>
  </si>
  <si>
    <t>Fire Station Replacements _ 1990A</t>
  </si>
  <si>
    <t>Fire Capital Improvement Replacement 89A</t>
  </si>
  <si>
    <t>Hazardous Material Incident Mitigation</t>
  </si>
  <si>
    <t>Hazard Material Transportation Act PL</t>
  </si>
  <si>
    <t>Administration NFIRS Grant</t>
  </si>
  <si>
    <t>Fire Fighting Div _ Operations</t>
  </si>
  <si>
    <t>FS - 111 Montcalm E1 T2</t>
  </si>
  <si>
    <t>FS - 433 W Alexandrine E5 L20 S2</t>
  </si>
  <si>
    <t>FS - 3050 Russell L1 Hazmat</t>
  </si>
  <si>
    <t>FS _ 1625 W Lafayette E8</t>
  </si>
  <si>
    <t>FS - 3737 E Lafayette E9 L6</t>
  </si>
  <si>
    <t>FS _ 3396 Vinewood E10</t>
  </si>
  <si>
    <t>FS - 6100 Second Blvd E17 L7</t>
  </si>
  <si>
    <t>FS _ 3812 Mt Elliott L10</t>
  </si>
  <si>
    <t>FS - 10325 Linwood E21 L28</t>
  </si>
  <si>
    <t>FS - 1818 E Grand Blvd E23 S3</t>
  </si>
  <si>
    <t>FS - 2200 Crane L14</t>
  </si>
  <si>
    <t>FS - 4700 Fort St E27 L8</t>
  </si>
  <si>
    <t>FS - 7600 W Jefferson E29</t>
  </si>
  <si>
    <t>FS - 16543 Meyers RD E30</t>
  </si>
  <si>
    <t>FS - 1697 W Grand Blvd E31 S4</t>
  </si>
  <si>
    <t>FS - 11740 E Jefferson E32</t>
  </si>
  <si>
    <t>FS - 1041 Lawndale E33 L13</t>
  </si>
  <si>
    <t>FS - 6535 Livernois E34</t>
  </si>
  <si>
    <t>FS - 111 Kenilworth E35</t>
  </si>
  <si>
    <t>FS _ 1113 Coplin E38</t>
  </si>
  <si>
    <t>FS - 8700 14th St E39</t>
  </si>
  <si>
    <t>FS _ 6900 Miller L16</t>
  </si>
  <si>
    <t>FS - 13939 Dexter E40 L17 S5</t>
  </si>
  <si>
    <t>FS - 10700 Shoemaker L19</t>
  </si>
  <si>
    <t>FS - 5000 Rohns E41</t>
  </si>
  <si>
    <t>FS - 6324 W Chicago E42 L21</t>
  </si>
  <si>
    <t>FS - 6830 McGraw L22</t>
  </si>
  <si>
    <t>FS - 35 W Seven Mile E44 L18</t>
  </si>
  <si>
    <t>FS - 10101 Knodell E46</t>
  </si>
  <si>
    <t>FS - 17475 Mt Elloitt E47 L30</t>
  </si>
  <si>
    <t>FS - 2300 S Fort St E48</t>
  </si>
  <si>
    <t>FS _ 12515 Grand River E49</t>
  </si>
  <si>
    <t>FS - 12985 Houston E50 L23</t>
  </si>
  <si>
    <t>FS - 18236 Livernois E51 L24</t>
  </si>
  <si>
    <t>FS - 5029 Manistique E52 L31</t>
  </si>
  <si>
    <t>FS - 15127 Greenfield E53 L25</t>
  </si>
  <si>
    <t>FS - 16825 Trinity E54 L26</t>
  </si>
  <si>
    <t>FS - 18140 Joy Road E55 L27</t>
  </si>
  <si>
    <t>FS - 18601 Ryan Road E56</t>
  </si>
  <si>
    <t>FS - 13960 Burt Road E57</t>
  </si>
  <si>
    <t>FS - 10801 Whittier E58 S6</t>
  </si>
  <si>
    <t>FS - 17800 Curtis E59 S1</t>
  </si>
  <si>
    <t>FS - 19701 Hoover E60</t>
  </si>
  <si>
    <t>2010 Assistance to Firefighter Grant _ Fire Prev</t>
  </si>
  <si>
    <t>2011 Assistance to Firefighter Grant_240701</t>
  </si>
  <si>
    <t>2011 Assistance to Firefighter Grant</t>
  </si>
  <si>
    <t>2012 Assistance to Firefighters Grant _ Fire Operations</t>
  </si>
  <si>
    <t>2012 Assistance to Firefighters AFG Match</t>
  </si>
  <si>
    <t>2012 Assistance to Firefighters AFG Award</t>
  </si>
  <si>
    <t>2013 AFG Fire Prevention_00717 Award</t>
  </si>
  <si>
    <t>Casinos - Fire Fighting</t>
  </si>
  <si>
    <t>Casinos - Fire Marshal</t>
  </si>
  <si>
    <t>Casinos - EMS</t>
  </si>
  <si>
    <t>Fire Grants</t>
  </si>
  <si>
    <t>Fire _ Capital Reinvestment</t>
  </si>
  <si>
    <t>Fire Revenue</t>
  </si>
  <si>
    <t>Fire Apparatus Replacement Implementation</t>
  </si>
  <si>
    <t>Fire Labor &amp; Benefits</t>
  </si>
  <si>
    <t>Fire Labor Cost Savings</t>
  </si>
  <si>
    <t>Fire Existing Facilities Repairs &amp; Maintenance</t>
  </si>
  <si>
    <t>Fire Fleet Equpmnt Gear &amp; Breath Unit Replcmnt</t>
  </si>
  <si>
    <t>Fire Technology Infrastructure</t>
  </si>
  <si>
    <t>Fire New Firehouses</t>
  </si>
  <si>
    <t>Public Act 289_Fire Protection Grant</t>
  </si>
  <si>
    <t>2011 Safer Grant</t>
  </si>
  <si>
    <t>2012 Safer Grant</t>
  </si>
  <si>
    <t>2013 Safer Grant</t>
  </si>
  <si>
    <t>2013 SAFER Grant Award</t>
  </si>
  <si>
    <t>Fire 2018 SAFER Grant</t>
  </si>
  <si>
    <t>GASB34FIR_1095</t>
  </si>
  <si>
    <t>GASBFIR_3695</t>
  </si>
  <si>
    <t>GASB 34 FIR 2102</t>
  </si>
  <si>
    <t>249953- Cost Center</t>
  </si>
  <si>
    <t>Health Administration</t>
  </si>
  <si>
    <t>Substance Abuse Coordin Agency 9_98</t>
  </si>
  <si>
    <t>Summer Feeding Program 9_93</t>
  </si>
  <si>
    <t>Maternal and Child Health</t>
  </si>
  <si>
    <t>WIC Supplemental Food 9_96</t>
  </si>
  <si>
    <t>Assessment &amp; Home Del'y 9_97</t>
  </si>
  <si>
    <t>Assessment &amp; Home Delivery_250027</t>
  </si>
  <si>
    <t>Health Data Management</t>
  </si>
  <si>
    <t>Lead Poison Control_250035</t>
  </si>
  <si>
    <t>Health Special Projects</t>
  </si>
  <si>
    <t>EPSDT Medicaid Outreach 9_96</t>
  </si>
  <si>
    <t>Health Quality &amp; Accreditation</t>
  </si>
  <si>
    <t>AIDS_HIV Family Services_250052</t>
  </si>
  <si>
    <t>AIDS_HIV Prevention &amp; Planning 9_97</t>
  </si>
  <si>
    <t>Mat &amp; Infant Care (MIC)</t>
  </si>
  <si>
    <t>PNC Outreach &amp; Advocacy 9_97</t>
  </si>
  <si>
    <t>Health Operations</t>
  </si>
  <si>
    <t>Family Planning_250062</t>
  </si>
  <si>
    <t>Adolescent Alter Models _ Body</t>
  </si>
  <si>
    <t>STD Control_250067</t>
  </si>
  <si>
    <t>Children's Spec Hlth Care</t>
  </si>
  <si>
    <t>Immunization_250072</t>
  </si>
  <si>
    <t>Vaccine Distribution_250073</t>
  </si>
  <si>
    <t>Mat &amp; Infant Care (MIC) 9_97</t>
  </si>
  <si>
    <t>AIDS_HIV Consurtia 9_97</t>
  </si>
  <si>
    <t>Clinical Services</t>
  </si>
  <si>
    <t>PNC Enroll &amp; Coord 9_97</t>
  </si>
  <si>
    <t>Case Coordinating and Support</t>
  </si>
  <si>
    <t>Teen Centers 9_97</t>
  </si>
  <si>
    <t>Adolescent Alter Modles 9_97</t>
  </si>
  <si>
    <t>STD Control 9_97</t>
  </si>
  <si>
    <t>Teen Health Centers _ Budget Development</t>
  </si>
  <si>
    <t>Facilities</t>
  </si>
  <si>
    <t>Paraprofessional Outreach 9_91</t>
  </si>
  <si>
    <t>Animal Control Center</t>
  </si>
  <si>
    <t>MIC _ PRESCAD 9_92</t>
  </si>
  <si>
    <t>Food Sanitatn</t>
  </si>
  <si>
    <t>Cardiovascular Deisease _ BUD DEV</t>
  </si>
  <si>
    <t>Persons w_AIDS Housing</t>
  </si>
  <si>
    <t>AIDS Counseling _ Testing 9_94</t>
  </si>
  <si>
    <t>Pediatric AIDS 7_95</t>
  </si>
  <si>
    <t>AIDS Counseling _ Testing 9_95</t>
  </si>
  <si>
    <t>Lead Paint Abatement</t>
  </si>
  <si>
    <t>Immunization 9_95</t>
  </si>
  <si>
    <t>Mat &amp; Infant Care (MIC) 9_95</t>
  </si>
  <si>
    <t>STD Control 9_95</t>
  </si>
  <si>
    <t>Immunization Registry 1_96</t>
  </si>
  <si>
    <t>Pediatric AIDS 7_96</t>
  </si>
  <si>
    <t>AIDS Counseling _ Testing 9_96</t>
  </si>
  <si>
    <t>Immunization 9_96</t>
  </si>
  <si>
    <t>Mat &amp; Infant Care (MIC) 9_96</t>
  </si>
  <si>
    <t>School Based HC 9_96</t>
  </si>
  <si>
    <t>Hispanic Lead Poisoning Ends 6_98</t>
  </si>
  <si>
    <t>STD Control 9_96</t>
  </si>
  <si>
    <t>Vaccine Distribution 9_88</t>
  </si>
  <si>
    <t>HIV Emergency Relief 12_94</t>
  </si>
  <si>
    <t>Public Nursing_Admin_Community</t>
  </si>
  <si>
    <t>HIV Emergency Relief 4_96</t>
  </si>
  <si>
    <t>Persons w_AIDS Housing 4_96</t>
  </si>
  <si>
    <t>Healthy Start Initiative 9_96</t>
  </si>
  <si>
    <t>UHI Bruce Douglas HC 12_96</t>
  </si>
  <si>
    <t>TB Prevention &amp; Control_250187</t>
  </si>
  <si>
    <t>Persons w_AIDS Housing 5_97</t>
  </si>
  <si>
    <t>Community Nursing Services_Community</t>
  </si>
  <si>
    <t>TB Prevention &amp; Control 12_97</t>
  </si>
  <si>
    <t>Food &amp; Friendship_250203</t>
  </si>
  <si>
    <t>Healthy Start Initiative 9 _ 92</t>
  </si>
  <si>
    <t>Medicaid Screening_Community</t>
  </si>
  <si>
    <t>Cardiovascular Disease Prevention_Community</t>
  </si>
  <si>
    <t>CSHCS Outreach &amp; Advocacy _ BG</t>
  </si>
  <si>
    <t>Medicaid Outreach &amp; advocacy _ BG</t>
  </si>
  <si>
    <t>Maternal &amp; Infant Health Advocacy_Community</t>
  </si>
  <si>
    <t>School Vision &amp; Hearing</t>
  </si>
  <si>
    <t>Substance Abuse Administration</t>
  </si>
  <si>
    <t>Substance Abuse Coordinating</t>
  </si>
  <si>
    <t>Epidemiology</t>
  </si>
  <si>
    <t>Immunization _ General Fund</t>
  </si>
  <si>
    <t>STD Control Grant</t>
  </si>
  <si>
    <t>AIDS_HIV Family Services_250370</t>
  </si>
  <si>
    <t>AIDS_HIV Prevention &amp; Planning</t>
  </si>
  <si>
    <t>Persons With Aids Housing</t>
  </si>
  <si>
    <t>HIV Emergency Supplemental Relief</t>
  </si>
  <si>
    <t>TB Control</t>
  </si>
  <si>
    <t>TB Prevention &amp; Control</t>
  </si>
  <si>
    <t>Vaccine Distribution</t>
  </si>
  <si>
    <t>Immunization Registry</t>
  </si>
  <si>
    <t>Laboratory</t>
  </si>
  <si>
    <t>Pharmacy</t>
  </si>
  <si>
    <t>Radiology</t>
  </si>
  <si>
    <t>Personal Services Administration</t>
  </si>
  <si>
    <t>Grace Ross Center_250520</t>
  </si>
  <si>
    <t>Child Health _ BG</t>
  </si>
  <si>
    <t>Uhi Bruce Douglas Hc End 3_98</t>
  </si>
  <si>
    <t>City Bruce Douglas End 3_98</t>
  </si>
  <si>
    <t>Uhi Eastside End 3_98</t>
  </si>
  <si>
    <t>City Eastside</t>
  </si>
  <si>
    <t>Grace Ross Center</t>
  </si>
  <si>
    <t>Herman Keifer Family Center</t>
  </si>
  <si>
    <t>Health Animal Control</t>
  </si>
  <si>
    <t>Community &amp; Industrial Hygiene</t>
  </si>
  <si>
    <t>Food Sanitation</t>
  </si>
  <si>
    <t>Assessment &amp; Home Delivery</t>
  </si>
  <si>
    <t>Food &amp; Friendship</t>
  </si>
  <si>
    <t>Dietetic Intern Program</t>
  </si>
  <si>
    <t>Medical Social Work</t>
  </si>
  <si>
    <t>PNC Outreach &amp; Advocacy</t>
  </si>
  <si>
    <t>Refugee Screening</t>
  </si>
  <si>
    <t>Advances_State of Michigan</t>
  </si>
  <si>
    <t>At Risk Youth_Prevention</t>
  </si>
  <si>
    <t>Breast Cancer Control</t>
  </si>
  <si>
    <t>Children's Spec Care</t>
  </si>
  <si>
    <t>Highway Safety Product</t>
  </si>
  <si>
    <t>BG6 Letter of Credit</t>
  </si>
  <si>
    <t>Managed Care Ombudsman</t>
  </si>
  <si>
    <t>MDPH_BSAS Advances</t>
  </si>
  <si>
    <t>Minority Program 09_97</t>
  </si>
  <si>
    <t>Minority Program 09_98</t>
  </si>
  <si>
    <t>Parenting Education &amp; Advocacy 06_95</t>
  </si>
  <si>
    <t>Parenting Education &amp; Advocacy 07_96</t>
  </si>
  <si>
    <t>Parenting Education &amp; Advocacy 07_97</t>
  </si>
  <si>
    <t>Parenting Education &amp; Advocacy 12_98</t>
  </si>
  <si>
    <t>Pregnant Adolescent SA 8_96</t>
  </si>
  <si>
    <t>Warming Center Personnel</t>
  </si>
  <si>
    <t>Children's Special Care_Community</t>
  </si>
  <si>
    <t>EPSDT Outreach 9_99</t>
  </si>
  <si>
    <t>Maternal &amp; Infant Care</t>
  </si>
  <si>
    <t>Pnc Enrollment &amp; Coordination</t>
  </si>
  <si>
    <t>Health Primary</t>
  </si>
  <si>
    <t>Food &amp; Friendship 9_99</t>
  </si>
  <si>
    <t>Assessment &amp; Delivery 9_99</t>
  </si>
  <si>
    <t>Health Grants</t>
  </si>
  <si>
    <t>AIDS_HIV Prev &amp; Planning BDDV</t>
  </si>
  <si>
    <t>Sub_Abuse Coordin Agency</t>
  </si>
  <si>
    <t>Immunization 9_99</t>
  </si>
  <si>
    <t>Persons w_AIDS Housing 6_99</t>
  </si>
  <si>
    <t>Child Health _ BU 9_99</t>
  </si>
  <si>
    <t>CSHCS Outreach and Advo BG 9_99</t>
  </si>
  <si>
    <t>Medicaid Outreach and Advocacy 9_99</t>
  </si>
  <si>
    <t>Sub_Abuse Coordin Agency 9_99</t>
  </si>
  <si>
    <t>Family Planning 9_99</t>
  </si>
  <si>
    <t>Primary Care _ Chass 9_99</t>
  </si>
  <si>
    <t>Mat and Inf Health Advoc 9_99</t>
  </si>
  <si>
    <t>Minority Health 9_99</t>
  </si>
  <si>
    <t>DNC Outreach and Advocacy 9_99</t>
  </si>
  <si>
    <t>Refugee Health Screening 9_99</t>
  </si>
  <si>
    <t>STD Control 9_99</t>
  </si>
  <si>
    <t>Healthy Start Initiative 8_99</t>
  </si>
  <si>
    <t>TB Prevention Control 12_99</t>
  </si>
  <si>
    <t>Target Cities 9_99</t>
  </si>
  <si>
    <t>WIC Supplemental Food 9_99</t>
  </si>
  <si>
    <t>Summer Food Service 9_99</t>
  </si>
  <si>
    <t>Childhood Lead (MDCH) 9_99</t>
  </si>
  <si>
    <t>Addl Health_Alter Models 9_99</t>
  </si>
  <si>
    <t>AIDS_HIV Consortia 9_99</t>
  </si>
  <si>
    <t>AIDS_HIV Prev and Planning 9_99</t>
  </si>
  <si>
    <t>Assist Project 9_99</t>
  </si>
  <si>
    <t>Cardiovas Disease Prev 9_99</t>
  </si>
  <si>
    <t>Adol Hlth _ Alter Models 9_2011</t>
  </si>
  <si>
    <t>WIC Breastfeeding 9_2011</t>
  </si>
  <si>
    <t>Immunization Reach More Children &amp; Adults 9_2011</t>
  </si>
  <si>
    <t>HIV_AIDS Prevention 9_2011</t>
  </si>
  <si>
    <t>Generation with Promise 9_2011</t>
  </si>
  <si>
    <t>Immunization Action Plan 9_2011</t>
  </si>
  <si>
    <t>Laboratory Svcd _ EPS AIDS 9_2011</t>
  </si>
  <si>
    <t>HIV Surveilance Support 9_2011</t>
  </si>
  <si>
    <t>DHWP Capital Expenditures</t>
  </si>
  <si>
    <t>DHWP Purchased Services</t>
  </si>
  <si>
    <t>DHWP Training</t>
  </si>
  <si>
    <t>ELPHS Food 9/2016</t>
  </si>
  <si>
    <t>ELPHS MDCH Other 9/2016</t>
  </si>
  <si>
    <t>Bio-Terrorism Emerg Prep 9/2016</t>
  </si>
  <si>
    <t>Cities Readiness Initiatives 9/2016</t>
  </si>
  <si>
    <t>Ebola Emergency Prep 9/2016</t>
  </si>
  <si>
    <t>CSHCS Outreach &amp; Advocacy 9/2016</t>
  </si>
  <si>
    <t>Fetal Infant Mortality Review 9/2016</t>
  </si>
  <si>
    <t>HIV/Ryan White 9/2016</t>
  </si>
  <si>
    <t>Immunization Action Plan 9/2016</t>
  </si>
  <si>
    <t>Infant Safe Sleep 9/2016</t>
  </si>
  <si>
    <t>Local Maternal &amp; Child Health 9/2016</t>
  </si>
  <si>
    <t>Hearing MDCH 9/2016</t>
  </si>
  <si>
    <t>Vision MDCH 9/2016</t>
  </si>
  <si>
    <t>ELPHS Food 9/2017_FD2104</t>
  </si>
  <si>
    <t>ELPHS MDCH other 9/2017_FD2104</t>
  </si>
  <si>
    <t>Bio-Terrorism Emerg Prep 9/2017_FD2104</t>
  </si>
  <si>
    <t>Cities Readiness Inititives 9/2017_FD2104</t>
  </si>
  <si>
    <t>Ebola Emergency Prep 9/2017_FD2104</t>
  </si>
  <si>
    <t>CSHCS Outreach &amp; Advocacy 9/2017_FD2104</t>
  </si>
  <si>
    <t>Fetal Infant Mortality Review 9/2017_FD2104</t>
  </si>
  <si>
    <t>HIV/Ryan White 9/2017_FD2104</t>
  </si>
  <si>
    <t>Immunization Action Plan 9/2017_FD2104</t>
  </si>
  <si>
    <t>Infant Safe Sleep 9/2017_FD2104</t>
  </si>
  <si>
    <t>Local Maternal &amp; Child Hlth 9/2017_FD2104</t>
  </si>
  <si>
    <t>Hearing-MDCH 9/2017_FD2104</t>
  </si>
  <si>
    <t>Vision-MDCH 9/2017_FD2104</t>
  </si>
  <si>
    <t>ELPHS Food 9_2015_252974</t>
  </si>
  <si>
    <t>ELPHS MDCH other 9_2015_252975</t>
  </si>
  <si>
    <t>Bio_Terrorism Emerg Prep 9_2015_252976</t>
  </si>
  <si>
    <t>Cities Readiness Inititives 9_2015_252977</t>
  </si>
  <si>
    <t>CSHCS Outreach &amp; Advocacy 9_2015_252978</t>
  </si>
  <si>
    <t>Fetal infant Morality Review 9_2015</t>
  </si>
  <si>
    <t>HIV_AIDS Prevention 9_2015_252981</t>
  </si>
  <si>
    <t>HIV-STD Test and Prevent 9-2017</t>
  </si>
  <si>
    <t>Immunization Action Plan 9_2015_252983</t>
  </si>
  <si>
    <t>Infant Safe Sleep 9_2015_252984</t>
  </si>
  <si>
    <t>Local Maternal &amp; Child Hlth 9_2015_252985</t>
  </si>
  <si>
    <t>Ebola Emerg Prep 9/15</t>
  </si>
  <si>
    <t>Vision MDCH 9_2015</t>
  </si>
  <si>
    <t>Laboratory Svcs _ ELC 9_2012</t>
  </si>
  <si>
    <t>Laboratory Svcs _ STD 9_2012</t>
  </si>
  <si>
    <t>STD Control 9_2012</t>
  </si>
  <si>
    <t>Vaccine Replacement &amp; Handling 9_2012</t>
  </si>
  <si>
    <t>Vision and Hearing _ MDCH 9_2012</t>
  </si>
  <si>
    <t>DWDD_WIA Youth Services 6_2012</t>
  </si>
  <si>
    <t>SAFETY Program 3_2013</t>
  </si>
  <si>
    <t>Bio Terrorism emerg Prep 9_2013</t>
  </si>
  <si>
    <t>Cities Readiness Initiatives 9_2013</t>
  </si>
  <si>
    <t>CSHCS Outreach &amp; Advocacy 9_2013</t>
  </si>
  <si>
    <t>Family Planning 9_2013</t>
  </si>
  <si>
    <t>HIV_AIDS Maternal Care 9_2013</t>
  </si>
  <si>
    <t>HIV_AIDS Prevention 9_2013</t>
  </si>
  <si>
    <t>HIV_AIDS Rapid Testing 9_2013</t>
  </si>
  <si>
    <t>HIV_AIDS Surveillance 9_2013</t>
  </si>
  <si>
    <t>Immunization Action Plan 9_2013</t>
  </si>
  <si>
    <t>Laboratory Svcs Bio 9_2013</t>
  </si>
  <si>
    <t>Laboratory Svcs Starhs 9_2013</t>
  </si>
  <si>
    <t>Laboratory Svcs STD 9_2013</t>
  </si>
  <si>
    <t>Local Maternal &amp; Child Hlth 9_2013</t>
  </si>
  <si>
    <t>Minority Health 9_2013</t>
  </si>
  <si>
    <t>Pandemic Flu 9_2013</t>
  </si>
  <si>
    <t>STD Control 9_2013</t>
  </si>
  <si>
    <t>Vaccine Quality Assurance 9_2013</t>
  </si>
  <si>
    <t>Vision &amp; Hearing MDCH 9_2013</t>
  </si>
  <si>
    <t>Youth Services 6_2013</t>
  </si>
  <si>
    <t>Safety Program 3_2014</t>
  </si>
  <si>
    <t>ELPHS Food 9_2015</t>
  </si>
  <si>
    <t>ELPHS MDCH other 9_2015</t>
  </si>
  <si>
    <t>Bio_Terrorism Emerg Prep 9_2015</t>
  </si>
  <si>
    <t>Cities Readiness Inititives 9_2015</t>
  </si>
  <si>
    <t>CSHCS Outreach &amp; Advocacy 9_2015</t>
  </si>
  <si>
    <t>Fetal Infant Mortality Review 9_2015</t>
  </si>
  <si>
    <t>HIV_AIDS Prevention 9_2015</t>
  </si>
  <si>
    <t>Immunization Action Plan 9_2015</t>
  </si>
  <si>
    <t>Infant Safe Sleep 9_2015</t>
  </si>
  <si>
    <t>Local maternal &amp; Child Hlth 9_2015</t>
  </si>
  <si>
    <t>Vaccine Qualtiy Assurance 9_2015</t>
  </si>
  <si>
    <t>Vision and Hearing MDCH 9_2015</t>
  </si>
  <si>
    <t>Bio_Terrorism Emerg Prep 9/2016</t>
  </si>
  <si>
    <t>Family Planning 9/2016</t>
  </si>
  <si>
    <t>HIV/AIDS Prevention 9/2016</t>
  </si>
  <si>
    <t>HIV/AIDS Testing Dental 9/2016</t>
  </si>
  <si>
    <t>STD Control 9/2016</t>
  </si>
  <si>
    <t>Vaccine Quality Assurance 9/2016</t>
  </si>
  <si>
    <t>Vision and Hearing_MDCH 9/2016</t>
  </si>
  <si>
    <t>Wisewoman 9/2016</t>
  </si>
  <si>
    <t>Youth SAFETY Program 3/2017</t>
  </si>
  <si>
    <t>ELPHS Food 9/2017</t>
  </si>
  <si>
    <t>ELPHS MDCH Other 9/2017</t>
  </si>
  <si>
    <t>Bio_Terrorism Emerg Prep 9/2017</t>
  </si>
  <si>
    <t>Cities Readiness Initiatives 9/2017</t>
  </si>
  <si>
    <t>CSHCS Outreach &amp; Advocacy 9/2017</t>
  </si>
  <si>
    <t>Family Planning 9/2017</t>
  </si>
  <si>
    <t>Fetal Infant Mortality Review 9/2017</t>
  </si>
  <si>
    <t>HIV/AIDS Prevention 9/2017</t>
  </si>
  <si>
    <t>HIV/AIDS Testing Dental 9/2017</t>
  </si>
  <si>
    <t>Immunization Action Plan 9/2017</t>
  </si>
  <si>
    <t>Infant Safe Sleep 9/2017</t>
  </si>
  <si>
    <t>Local Maternal &amp; Child Health 9/2017</t>
  </si>
  <si>
    <t>STD Control 9/2017</t>
  </si>
  <si>
    <t>Vaccine Quality Assurance 9/2017</t>
  </si>
  <si>
    <t>Vision and Hearing MDCH 9/2017</t>
  </si>
  <si>
    <t>Wisewoman 9/2017</t>
  </si>
  <si>
    <t>Youth SAFETY Program 3/2018</t>
  </si>
  <si>
    <t>HOPWA Aids housing 6_2012</t>
  </si>
  <si>
    <t>Safe and Drug Free Schools 6_2012</t>
  </si>
  <si>
    <t>HIV emerg Supp Relief 2_2014</t>
  </si>
  <si>
    <t>HOPWA Aids Housing 6_2013</t>
  </si>
  <si>
    <t>Healthy Start Initiative 5_2013</t>
  </si>
  <si>
    <t>TB Prev &amp; Control 12_2013</t>
  </si>
  <si>
    <t>HIV Emerg Supp Relief 2_2015</t>
  </si>
  <si>
    <t>HOPWA Aids Housing 6_2014</t>
  </si>
  <si>
    <t>TB Prev &amp; Control 12_2014</t>
  </si>
  <si>
    <t>HIV Emerg Supp Relief 2_2016_256015</t>
  </si>
  <si>
    <t>HOPWA Aids Housing 6_2015_256016</t>
  </si>
  <si>
    <t>TB Prev &amp; Control 12_2015_256017</t>
  </si>
  <si>
    <t>HIV Emerg Supp Relief 2/2017</t>
  </si>
  <si>
    <t>HOPWA AIDS Housing 6/2016</t>
  </si>
  <si>
    <t>TB Prev &amp; Control 12/2016</t>
  </si>
  <si>
    <t>HIV Emerg Supp Relief 2/2018</t>
  </si>
  <si>
    <t>HOPWA AIDS Housing 6/2017</t>
  </si>
  <si>
    <t>TB Prev &amp; Control 12/2017</t>
  </si>
  <si>
    <t>Health Lead Remediation Grant Match Funding</t>
  </si>
  <si>
    <t>Sub Abuse Coordin Agency 9_2000</t>
  </si>
  <si>
    <t>Substance Abuse Coordinating Agency 9_2001</t>
  </si>
  <si>
    <t>Medicaid Substance Abuse 9_2001</t>
  </si>
  <si>
    <t>Sub Abuse Coordin Agency 9_2002</t>
  </si>
  <si>
    <t>Medicaid Substance Abuse 2001_2002</t>
  </si>
  <si>
    <t>Sub Abuse Coord Agency 9_2003</t>
  </si>
  <si>
    <t>Medicaid Substance Abuse 9_2003</t>
  </si>
  <si>
    <t>Substance Abuse Coordinating Agency 9_2004</t>
  </si>
  <si>
    <t>Sub Abuse Coordin Agency 9_2009</t>
  </si>
  <si>
    <t>Medicaid Suibstance Abuse 9_2009</t>
  </si>
  <si>
    <t>Sub Abuse Coordin Agency 9_2010</t>
  </si>
  <si>
    <t>Helping Hands Sub Abuse Svcs 9_2010</t>
  </si>
  <si>
    <t>Sub Abuse Coordin Agency 9_2013</t>
  </si>
  <si>
    <t>Medicaid Substance Abuse 9_2013</t>
  </si>
  <si>
    <t>Helping Hands 9_2013</t>
  </si>
  <si>
    <t>WIC Resident Service 9/2016</t>
  </si>
  <si>
    <t>WIC Breast Feeding 9/2016</t>
  </si>
  <si>
    <t>WIC Resident Services 9_2015</t>
  </si>
  <si>
    <t>WIC Breastfeeding 9_2015_258329</t>
  </si>
  <si>
    <t>Assessment &amp; Home Del'y 9_2000</t>
  </si>
  <si>
    <t>WIC Supplemental Food 9_2000</t>
  </si>
  <si>
    <t>Summer Food Service 9_2000</t>
  </si>
  <si>
    <t>WIC Resident Services 9/2017_FD2104</t>
  </si>
  <si>
    <t>WIC Breastfeeding 9/2017_FD2104</t>
  </si>
  <si>
    <t>WIC Supplemental Food 9_2002</t>
  </si>
  <si>
    <t>Summer Food Service 9_2002</t>
  </si>
  <si>
    <t>WIC Supplemental Food 9_2003</t>
  </si>
  <si>
    <t>Summer Food Service 9_2003</t>
  </si>
  <si>
    <t>Dietetic Intern Program 8_2003</t>
  </si>
  <si>
    <t>Dietetic Intern Srvice 9_2005</t>
  </si>
  <si>
    <t>Dietetic Intern Service_258354</t>
  </si>
  <si>
    <t>Dietetic Intern Service_258357</t>
  </si>
  <si>
    <t>WIC Supplemental Food 9_2009</t>
  </si>
  <si>
    <t>Summer Food Service 9_2009</t>
  </si>
  <si>
    <t>Dietetic Intern Service 9_2009</t>
  </si>
  <si>
    <t>Dietetic Intern Service 2010</t>
  </si>
  <si>
    <t>Food Stamp Nutrition Education program 9_2009</t>
  </si>
  <si>
    <t>Summer Food Service 9_2011</t>
  </si>
  <si>
    <t>WIC Resident Service 9_2013</t>
  </si>
  <si>
    <t>WIC Breast Feeding 9_2013</t>
  </si>
  <si>
    <t>WIC Residnet Services 9_2015</t>
  </si>
  <si>
    <t>WIC Breastfeeding 9_2015</t>
  </si>
  <si>
    <t>WIC Resident Services 9/2016</t>
  </si>
  <si>
    <t>WIC Breastfeeding 9/2016</t>
  </si>
  <si>
    <t>WIC Resident Services 9/2017</t>
  </si>
  <si>
    <t>WIC Breastfeeding 9/2017</t>
  </si>
  <si>
    <t>Childhood Lead Prev _ CDC 6_2011</t>
  </si>
  <si>
    <t>Childhood Lead (MDCH) 9_2011</t>
  </si>
  <si>
    <t>Lead Collaboration (MDCH) 9_2015_258407</t>
  </si>
  <si>
    <t>Lead Poisoning Prev (MDCH) 9/2016</t>
  </si>
  <si>
    <t>Lead Intervention (MDCH) 9/2016</t>
  </si>
  <si>
    <t>Lead Poisoning Prev (MDCH) 9/2017</t>
  </si>
  <si>
    <t>Lead Intervention (MDCH) 9/2017</t>
  </si>
  <si>
    <t>Lead Collaboration (MDCH) 9/2017</t>
  </si>
  <si>
    <t>Lead Intervention(MDCH) 9/2016</t>
  </si>
  <si>
    <t>Lead Poisoning Prev(MDCH) 9/2017_FD2104</t>
  </si>
  <si>
    <t>Lead Intervention(MDCH) 9/2017_FD2104</t>
  </si>
  <si>
    <t>Lead Collaboration(MDCH) 9/2017_FD2104</t>
  </si>
  <si>
    <t>Lead Poisoning Prev (MDCH) 9_2015</t>
  </si>
  <si>
    <t>Lead Intervention (MDCH) 9_2015</t>
  </si>
  <si>
    <t>Lead Collaboration (MDCH) 9_2015</t>
  </si>
  <si>
    <t>Childhood Lead Prev_CDC 6_2000</t>
  </si>
  <si>
    <t>Childhood Lead Prev _ CDC 6_2001</t>
  </si>
  <si>
    <t>Childhood Lead Prev _ CDC 7_2003</t>
  </si>
  <si>
    <t>Childhood Lead (MDCH) 9_2003</t>
  </si>
  <si>
    <t>CDC Childhood Lead Prevention 5_2004</t>
  </si>
  <si>
    <t>Childhood Lead Prevention _ CDC 7_2005</t>
  </si>
  <si>
    <t>Childhood Lead (MDCH) 9_2005</t>
  </si>
  <si>
    <t>Childhood Lead (MDCH) 9_2006</t>
  </si>
  <si>
    <t>Childhood Lead (MDCH) 9_2007</t>
  </si>
  <si>
    <t>Childhood Lead Prev_CDC 6_2008</t>
  </si>
  <si>
    <t>Childhood Lead (MDCH) 9_2008</t>
  </si>
  <si>
    <t>Childhood Lead Prev _ CDC 6_2009</t>
  </si>
  <si>
    <t>Parents of Newborns Lead Prevention _ EPA 8_2009</t>
  </si>
  <si>
    <t>Bio_Terrorism Laboratory 9_2006</t>
  </si>
  <si>
    <t>Primary Care _ CHASS 9_2007</t>
  </si>
  <si>
    <t>Adol Hlth_Teen Health Centers 9_2008</t>
  </si>
  <si>
    <t>Cities Readiness Initiatives 9_2008</t>
  </si>
  <si>
    <t>CSHCS Outreach &amp; Advocacy 9_2008</t>
  </si>
  <si>
    <t>Nurse_Partnership 9_2008</t>
  </si>
  <si>
    <t>Employment &amp; Training Work First Program 6_08</t>
  </si>
  <si>
    <t>Aids_HIV Family Services</t>
  </si>
  <si>
    <t>Aids_HIV Prev &amp; Planning 9_2009</t>
  </si>
  <si>
    <t>Aids_HIV Rapid Testing 9_2009</t>
  </si>
  <si>
    <t>Cities Readiness Initiatives 9_2009</t>
  </si>
  <si>
    <t>Early Warning Infectious Disease 9_2009</t>
  </si>
  <si>
    <t>Local Maternal &amp; Children BG 9_2009</t>
  </si>
  <si>
    <t>Oral Health _ Varnish Program 9_2009</t>
  </si>
  <si>
    <t>Employment &amp; Training "Work First" Program 6_09</t>
  </si>
  <si>
    <t>Adol Hlth Teen Health Ctrs 9_2010</t>
  </si>
  <si>
    <t>H1N1 Phase I &amp; II 9_2010</t>
  </si>
  <si>
    <t>Aids_HIV Family Services 9_2010</t>
  </si>
  <si>
    <t>Cities Readiness Inititives 9_2010</t>
  </si>
  <si>
    <t>Local Meternal &amp; Children BG 9_2010</t>
  </si>
  <si>
    <t>STD Control 9_2010</t>
  </si>
  <si>
    <t>Employment &amp; Training "Work First" Prog 6_2010</t>
  </si>
  <si>
    <t>Youth Department SAFETY Program 6_2010</t>
  </si>
  <si>
    <t>Generations with Promise 9_2010</t>
  </si>
  <si>
    <t>AIDS_HIV Prev &amp; Planning 9_2000</t>
  </si>
  <si>
    <t>Case Coord &amp; Support 9_2000</t>
  </si>
  <si>
    <t>Local Maternal &amp; Children BG 9_2000</t>
  </si>
  <si>
    <t>CHSDC Outreach &amp; Advocacy 9_2000</t>
  </si>
  <si>
    <t>Primary Care_CHASS 9_2000</t>
  </si>
  <si>
    <t>STD Control 9_2000</t>
  </si>
  <si>
    <t>Court Mandated Parenting Program_258643</t>
  </si>
  <si>
    <t>Adol Health_Alter Models 9_2001</t>
  </si>
  <si>
    <t>Adol Health_Teen Health Centers 9_2001</t>
  </si>
  <si>
    <t>AIDS_HIV Prev &amp; Planning 9_2001</t>
  </si>
  <si>
    <t>Case Coord &amp; Support 9_2001</t>
  </si>
  <si>
    <t>CHSCS Outreach &amp; Advocacy 9_2001</t>
  </si>
  <si>
    <t>Medicaid Waiver Telephone Screening Program</t>
  </si>
  <si>
    <t>Fetal Infant Mortality Review Program 9_2001</t>
  </si>
  <si>
    <t>Detroit Workforce Develop _ "Work First" Program</t>
  </si>
  <si>
    <t>Youth Department S.A.F.E.T.Y Program</t>
  </si>
  <si>
    <t>Adol Health _ Alter Models 9_2002</t>
  </si>
  <si>
    <t>Adol Health _ Teen Health Centers 9_2002</t>
  </si>
  <si>
    <t>AIDS_HIV Family Services 7_2002</t>
  </si>
  <si>
    <t>CHSCS Outreach &amp; Advocacy 9_2002</t>
  </si>
  <si>
    <t>Medicaid Outreach &amp; Advocacy 9_2002</t>
  </si>
  <si>
    <t>Refugee Health Screning 7_2002</t>
  </si>
  <si>
    <t>Bio_Terrorism Laboratory 9_2002</t>
  </si>
  <si>
    <t>Court Mandated Parenting Program 2001_2002</t>
  </si>
  <si>
    <t>Michigan's Trust Fund 9_02</t>
  </si>
  <si>
    <t>Infant Mortality Review Program 2001_2002</t>
  </si>
  <si>
    <t>Adol Health _ Alter Models 9_2003</t>
  </si>
  <si>
    <t>Adol Health _ Teen Health Centers 9_2003</t>
  </si>
  <si>
    <t>AIDS_HIV Consortia 9_2003</t>
  </si>
  <si>
    <t>AIDS_HIV Family Services 7_2003</t>
  </si>
  <si>
    <t>AIDS_HIV Prevention and Planning 9_2003</t>
  </si>
  <si>
    <t>Local Tobacco Reduction</t>
  </si>
  <si>
    <t>Case Coord &amp; Support 9_2003</t>
  </si>
  <si>
    <t>Local Maternal &amp; Children BG 9_2003</t>
  </si>
  <si>
    <t>CHSCS Outreach &amp; Advocacy 9_2003</t>
  </si>
  <si>
    <t>Medicaid Outreach &amp; Advocacy 9_2003</t>
  </si>
  <si>
    <t>Family Planning 9_2003</t>
  </si>
  <si>
    <t>Immunization Action Plan 9_2003</t>
  </si>
  <si>
    <t>Maternal &amp; Infant Health Advocacy 9_2003</t>
  </si>
  <si>
    <t>PNC Outreach &amp; Advocacy 9_2003</t>
  </si>
  <si>
    <t>Primary Care _ CHASS 9_2003</t>
  </si>
  <si>
    <t>STD Control 9_2003</t>
  </si>
  <si>
    <t>Laboratory Services 9_2003</t>
  </si>
  <si>
    <t>Bio_Terrorism Laboratory 9_2003</t>
  </si>
  <si>
    <t>Vaccine Replacement &amp; Handling</t>
  </si>
  <si>
    <t>AIDS_HIV Consortium 9_2004</t>
  </si>
  <si>
    <t>AIDS_HIV Family Services 9_2004</t>
  </si>
  <si>
    <t>AIDS_HIV Prevention &amp; Planning 9_2004</t>
  </si>
  <si>
    <t>Case Coordinating &amp; Support 9_2004_258738</t>
  </si>
  <si>
    <t>Local Maternal &amp; Children BG 9_2004_258739</t>
  </si>
  <si>
    <t>CHSCS Outreach &amp; Advocacy 9_2004</t>
  </si>
  <si>
    <t>Maternal &amp; Child Outreach Enrollment 9_2004</t>
  </si>
  <si>
    <t>PNC Outreach &amp; Advocacy 9_2004</t>
  </si>
  <si>
    <t>Primary Care _ CHASS 9_2004</t>
  </si>
  <si>
    <t>Vaccine Replacement &amp; Handling 9_2004</t>
  </si>
  <si>
    <t>Children's Trust Fund 9_2004</t>
  </si>
  <si>
    <t>E &amp; T Work First Program 6_2004</t>
  </si>
  <si>
    <t>Youth Department Safety Program 6_2004</t>
  </si>
  <si>
    <t>Adolescent Health Alternative Model 9_2004</t>
  </si>
  <si>
    <t>Adolescent Health _ Teen Health Centers 9_2004</t>
  </si>
  <si>
    <t>Adol Health _ Alter Models 9_2005</t>
  </si>
  <si>
    <t>Adol Health _ Teen Health Centers 9_2005</t>
  </si>
  <si>
    <t>E &amp; T Work First Program FY 02_03</t>
  </si>
  <si>
    <t>Human Services Youth Division STEPS Program</t>
  </si>
  <si>
    <t>Local Tobacco Production</t>
  </si>
  <si>
    <t>Case Coordinating &amp; Support 9_2004</t>
  </si>
  <si>
    <t>Local Maternal &amp; Children BG 9_2004</t>
  </si>
  <si>
    <t>Bio_Terrorism Laboratory 9_2005</t>
  </si>
  <si>
    <t>Detroit Workforce Dev Work First Program 6_2005</t>
  </si>
  <si>
    <t>Nurse _ Family Partnership Project 01_2007</t>
  </si>
  <si>
    <t>AIDS_HIV Consortia 9_2005</t>
  </si>
  <si>
    <t>AIDS_HIV Prev &amp; Planning 9_2005</t>
  </si>
  <si>
    <t>Healthy Connections _ Village Health Worker Proj</t>
  </si>
  <si>
    <t>Nurse_Partnership 9_2005</t>
  </si>
  <si>
    <t>AIDS_HIV Family Services 7_2005</t>
  </si>
  <si>
    <t>Bio_Terrorism Emergency Preparation 9_2005</t>
  </si>
  <si>
    <t>WC Child and Family Substance Abuse 9_2007</t>
  </si>
  <si>
    <t>Environmental Health_Asthma 8_2005</t>
  </si>
  <si>
    <t>HOPWA _ Community Living 9_2007</t>
  </si>
  <si>
    <t>HIV Emerg Supp Relief 2/2018_FD2104</t>
  </si>
  <si>
    <t>HOPWA Aids Housing 6/2017_FD2104</t>
  </si>
  <si>
    <t>HIV Emerg Supp Relief 2_2008</t>
  </si>
  <si>
    <t>Healthy Start Initiative 7_2008</t>
  </si>
  <si>
    <t>Women &amp; Children Expansion_Enhancement 9_08</t>
  </si>
  <si>
    <t>HIV Emergency Supp Relief 2_2010</t>
  </si>
  <si>
    <t>Healthy Start Initiative 7_2009</t>
  </si>
  <si>
    <t>Womens &amp; Childrens Expansion_Enchancement 9_09</t>
  </si>
  <si>
    <t>Healthy Start Initiative 7_2010</t>
  </si>
  <si>
    <t>Womens &amp; Children Expansion_Enhancement 9_2010</t>
  </si>
  <si>
    <t>Detroit Re_entry Initiative 9_2010</t>
  </si>
  <si>
    <t>Safe and Drug Free Schools 6_2010</t>
  </si>
  <si>
    <t>Dreaming While Achieving DHWP 09_10</t>
  </si>
  <si>
    <t>S.A.F.E.T.Y DHWP 4_10 _ 3_11</t>
  </si>
  <si>
    <t>S.A.F.E.T.Y Local DHWP 4_10 _ 3_11</t>
  </si>
  <si>
    <t>HOPWA Aids Hosuing 6_2011</t>
  </si>
  <si>
    <t>HIV Emerg Supp Relief 2_2016</t>
  </si>
  <si>
    <t>HOPWA Aids housing 6_2015</t>
  </si>
  <si>
    <t>TB Prev &amp; Control 12_2015</t>
  </si>
  <si>
    <t>Medicaid Substance Abuse 9_99</t>
  </si>
  <si>
    <t>TB Prev &amp; Control 12_2001</t>
  </si>
  <si>
    <t>Health Start Initiative 8_2002</t>
  </si>
  <si>
    <t>TB Prev &amp; Control 12_2002</t>
  </si>
  <si>
    <t>Integrated Model of Addiction Treatment</t>
  </si>
  <si>
    <t>Substance Abuse Model Treatment 2002_2003</t>
  </si>
  <si>
    <t>Women &amp; Children Expansion_Enhancement Grant</t>
  </si>
  <si>
    <t>HOPWA AIDS Housing 6_2003</t>
  </si>
  <si>
    <t>Healthy Start Initiative 6_2003</t>
  </si>
  <si>
    <t>TB Prevention &amp; Control 12_2003</t>
  </si>
  <si>
    <t>Substance Abuse Model Treatment 9_2003</t>
  </si>
  <si>
    <t>HIV Emergency Support Relief 2_2003</t>
  </si>
  <si>
    <t>Women &amp; Children Expansion_Enhancemen Grant 9_03</t>
  </si>
  <si>
    <t>HIV Emergency Relief 2_2004</t>
  </si>
  <si>
    <t>TB Prevention &amp; Control 12_2004</t>
  </si>
  <si>
    <t>Substance Abuse Model Treatment 9_2004</t>
  </si>
  <si>
    <t>Women &amp; Children Expansion Enhancement 9_2004</t>
  </si>
  <si>
    <t>Drug Free Community Support Program 9_2003</t>
  </si>
  <si>
    <t>GASB34HEA_1095</t>
  </si>
  <si>
    <t>GASB34HEA_3695</t>
  </si>
  <si>
    <t>GASB 34 HLT Grant Fund 2104</t>
  </si>
  <si>
    <t>Administration_260010</t>
  </si>
  <si>
    <t>Museum Administration</t>
  </si>
  <si>
    <t>DHM - Main Museum Capital Improvements - ADA - 04/05</t>
  </si>
  <si>
    <t>Main Museum-Expansion-A/E</t>
  </si>
  <si>
    <t>Historical Fort Wayne Visitor &amp; Info Center</t>
  </si>
  <si>
    <t>Historic Fort Wayne Collections Improvements - GO - 04/05</t>
  </si>
  <si>
    <t>Historic Fort Wayne Renovations - ADA - GO - 04/05</t>
  </si>
  <si>
    <t>Education and Interpretation</t>
  </si>
  <si>
    <t>Fort Wayne Museum</t>
  </si>
  <si>
    <t>HFW - State Art, Cultural Grant</t>
  </si>
  <si>
    <t>Dbt Pyt Due to GLWA-Water-sb Object</t>
  </si>
  <si>
    <t>Dbt Pyt Due to GLWA-Sewer</t>
  </si>
  <si>
    <t>GASB34HIS-1095</t>
  </si>
  <si>
    <t>Summer Program - Career Works - Housing</t>
  </si>
  <si>
    <t>Public Housing Rehab BG6</t>
  </si>
  <si>
    <t>Charles Diggs Homes - BG</t>
  </si>
  <si>
    <t>Lead Abatement-2002</t>
  </si>
  <si>
    <t>Lead Based Paint Home Repair-2000-01</t>
  </si>
  <si>
    <t>GASB34HOU-5295</t>
  </si>
  <si>
    <t>HRMS</t>
  </si>
  <si>
    <t>Employee Services Administration</t>
  </si>
  <si>
    <t>Employee Services _ Water</t>
  </si>
  <si>
    <t>Employee Payroll</t>
  </si>
  <si>
    <t>Emp. Srvcs. Cust./Comm Svcs</t>
  </si>
  <si>
    <t>Emp Svcs. _ Municipal Srvcs</t>
  </si>
  <si>
    <t>Emp Svcs _ Administrative Svcs</t>
  </si>
  <si>
    <t>Human Resources Administration</t>
  </si>
  <si>
    <t>Civil Service Commission</t>
  </si>
  <si>
    <t>Records</t>
  </si>
  <si>
    <t>HR Risk Management Operations</t>
  </si>
  <si>
    <t>Employee Development</t>
  </si>
  <si>
    <t>Employee Development_280311</t>
  </si>
  <si>
    <t>Talent Development &amp; Performance Management</t>
  </si>
  <si>
    <t>Apprentice Administration</t>
  </si>
  <si>
    <t>Central HR Services</t>
  </si>
  <si>
    <t>Recruitment &amp; Selection</t>
  </si>
  <si>
    <t>Test Development</t>
  </si>
  <si>
    <t>Employment Certification</t>
  </si>
  <si>
    <t>Classification &amp; Compensation</t>
  </si>
  <si>
    <t>Economic Union Contract Provisions</t>
  </si>
  <si>
    <t>Benefits Administration</t>
  </si>
  <si>
    <t>Labor Relations Administration</t>
  </si>
  <si>
    <t>Policy, Planning, &amp; Operations</t>
  </si>
  <si>
    <t>Non Union Hearings</t>
  </si>
  <si>
    <t>Employee Services _ Sewerage</t>
  </si>
  <si>
    <t>Employee Services - Department of Transportation</t>
  </si>
  <si>
    <t>F.O. DIA</t>
  </si>
  <si>
    <t>Human Resources Labor &amp; Benefits</t>
  </si>
  <si>
    <t>Human Resources Materials Supplies &amp; Training</t>
  </si>
  <si>
    <t>Human Resources Purchased Services</t>
  </si>
  <si>
    <t>Human Resources Technology Infrastructure</t>
  </si>
  <si>
    <t>Human Resources Capital Expenditures</t>
  </si>
  <si>
    <t>Human Resources Reorganization Costs</t>
  </si>
  <si>
    <t>Labor Relations Labor &amp; Benefits</t>
  </si>
  <si>
    <t>GASB34HUR-1095</t>
  </si>
  <si>
    <t>GASB 34 HUR CDBG Grant Fund 2115</t>
  </si>
  <si>
    <t>Detroit Opportunity Certification</t>
  </si>
  <si>
    <t>Detroit Opportunity Monitoring</t>
  </si>
  <si>
    <t>Human Rights Contract Compliance</t>
  </si>
  <si>
    <t>Contract Compliance Violation Fees</t>
  </si>
  <si>
    <t>Office of Disability Affairs</t>
  </si>
  <si>
    <t>HR Ad Grant Jan 03</t>
  </si>
  <si>
    <t>Skilled Trade Readiness - Basic Skills Contextualized Program</t>
  </si>
  <si>
    <t>Skilled Trade Readiness - Barrier Removal &amp; Gender Diversification</t>
  </si>
  <si>
    <t>Skilled Trade Readiness - Detroit Opportunity Training</t>
  </si>
  <si>
    <t>Workforce Development</t>
  </si>
  <si>
    <t>Human Rights Revenue</t>
  </si>
  <si>
    <t>Human Rights/Bd of Ethics Labor &amp; Benefits</t>
  </si>
  <si>
    <t>Human Rights Training</t>
  </si>
  <si>
    <t>GASB34HRS-1095</t>
  </si>
  <si>
    <t>Administrative &amp; Support Services</t>
  </si>
  <si>
    <t>Community Programs</t>
  </si>
  <si>
    <t>Weatherization &amp; Energy Asst.</t>
  </si>
  <si>
    <t>Drug Treatment Program 9-98</t>
  </si>
  <si>
    <t>Supportive Neighborhood Services</t>
  </si>
  <si>
    <t>Training &amp; Technical Assistance</t>
  </si>
  <si>
    <t>AIDS Counseling/ Testing</t>
  </si>
  <si>
    <t>Heat Bank Program 86-87</t>
  </si>
  <si>
    <t>Mayor's Relief Fund</t>
  </si>
  <si>
    <t>Heat Bank Program 87-88</t>
  </si>
  <si>
    <t>Center Operations 83-84</t>
  </si>
  <si>
    <t>Drug Treatment Program 88-89</t>
  </si>
  <si>
    <t>Headstart Program 88-89</t>
  </si>
  <si>
    <t>Welfare to Work - Head Start</t>
  </si>
  <si>
    <t>Head Start In-Kind-99-00</t>
  </si>
  <si>
    <t>Handicap Services 88-89</t>
  </si>
  <si>
    <t>Early Head Start-In-Kind-99-00</t>
  </si>
  <si>
    <t>AIDS Outreach</t>
  </si>
  <si>
    <t>Drug Treatment Program 90-91</t>
  </si>
  <si>
    <t>Weatherization 91-92</t>
  </si>
  <si>
    <t>Drug Treatment Program. 92-93</t>
  </si>
  <si>
    <t>Family Service Center 92-93</t>
  </si>
  <si>
    <t>CSBG Center Operations 93-94</t>
  </si>
  <si>
    <t>TEFAP Commodities 93-94</t>
  </si>
  <si>
    <t>Weatherization 93-94</t>
  </si>
  <si>
    <t>Headstart 93-94</t>
  </si>
  <si>
    <t>Handicapped Services 93-94</t>
  </si>
  <si>
    <t>Parent Child Center 93-94</t>
  </si>
  <si>
    <t>Training &amp; Technical Asst. 93-94</t>
  </si>
  <si>
    <t>AIDS Counseling &amp; Testing 93-94</t>
  </si>
  <si>
    <t>Family Service Center 93-94</t>
  </si>
  <si>
    <t>CSBG Main Grant 93-94</t>
  </si>
  <si>
    <t>Six Mile 94-95</t>
  </si>
  <si>
    <t>W. Grand Blvd. 94-95</t>
  </si>
  <si>
    <t>Head Start Program 94-95</t>
  </si>
  <si>
    <t>Drug Abuse Support</t>
  </si>
  <si>
    <t>C.E.R.V 95-96</t>
  </si>
  <si>
    <t>Emergency Food Hotline 95-96</t>
  </si>
  <si>
    <t>Community Programs 95-96</t>
  </si>
  <si>
    <t>State Suppl. Asst. 95-96</t>
  </si>
  <si>
    <t>Head Start Program 95-96</t>
  </si>
  <si>
    <t>Handicap Services 95-96</t>
  </si>
  <si>
    <t>Parent Child Center 95-96</t>
  </si>
  <si>
    <t>Training &amp; Technical Asst. 95-96</t>
  </si>
  <si>
    <t>Drug Treatment Program 95-96</t>
  </si>
  <si>
    <t>Homeless Intervention 95-96</t>
  </si>
  <si>
    <t>AIDS Counseling &amp; Testing 95-96</t>
  </si>
  <si>
    <t>State Emergency Relief Program. 95-96</t>
  </si>
  <si>
    <t>CSBG Main Grant 95-96</t>
  </si>
  <si>
    <t>CSBG Admin-Alloc. 95-96</t>
  </si>
  <si>
    <t>Administrative Services 95-96</t>
  </si>
  <si>
    <t>Accounting 95-96</t>
  </si>
  <si>
    <t>CSBG Admin/Center Operation 95-96</t>
  </si>
  <si>
    <t>Six Mile 95-96</t>
  </si>
  <si>
    <t>W. Grand Blvd. 95-96</t>
  </si>
  <si>
    <t>Kercheval 95-96</t>
  </si>
  <si>
    <t>CSBG Administration 96-97</t>
  </si>
  <si>
    <t>CSBG Admin-Allocation 96-97</t>
  </si>
  <si>
    <t>Administrative Svcs 96-97</t>
  </si>
  <si>
    <t>Accounting 96-97</t>
  </si>
  <si>
    <t>CSBG Ctr Operations 96-97</t>
  </si>
  <si>
    <t>Six Mile 96-97</t>
  </si>
  <si>
    <t>W. Grand Blvd. 96-97</t>
  </si>
  <si>
    <t>Kercheval 96-97</t>
  </si>
  <si>
    <t>Drug Abuse Support 96-97</t>
  </si>
  <si>
    <t>C.E.R.V. 96-97</t>
  </si>
  <si>
    <t>Emergency Food Hotline 96-97</t>
  </si>
  <si>
    <t>Community Programs 96-97</t>
  </si>
  <si>
    <t>Warming Center Carmelite 96-97</t>
  </si>
  <si>
    <t>TEFAP Commodities 96-97</t>
  </si>
  <si>
    <t>Heat Bank Program 96-97</t>
  </si>
  <si>
    <t>DOE Weatherization 96-97</t>
  </si>
  <si>
    <t>Weatherization LIHEAP 96-97</t>
  </si>
  <si>
    <t>Head Start Program 96-97</t>
  </si>
  <si>
    <t>Handicapped Services 96-97</t>
  </si>
  <si>
    <t>Early Head Start 96-97</t>
  </si>
  <si>
    <t>Training &amp; Technical Asst. 96-97</t>
  </si>
  <si>
    <t>Drug Treatment Program 96-97</t>
  </si>
  <si>
    <t>Homeless Veterans Reint. 96-97</t>
  </si>
  <si>
    <t>AIDS Counseling &amp; Testing 96-97</t>
  </si>
  <si>
    <t>Promise Land Warming Center 96-97</t>
  </si>
  <si>
    <t>Detroit Edison Project Care 96-97</t>
  </si>
  <si>
    <t>Early Intervention Project 96-97</t>
  </si>
  <si>
    <t>Weatherization Stripper Well 97-98</t>
  </si>
  <si>
    <t>Headstart In Kind 97-98</t>
  </si>
  <si>
    <t>Early Head Start 97-98</t>
  </si>
  <si>
    <t>Edison Energy Management Program. 97-98</t>
  </si>
  <si>
    <t>CSBG Admin. 98-99</t>
  </si>
  <si>
    <t>CSBG Center Operations 98-99</t>
  </si>
  <si>
    <t>CSBG Spec. Asst. to Ind. 98-99</t>
  </si>
  <si>
    <t>Weatherization 98-99</t>
  </si>
  <si>
    <t>State Emergency Relief 98-99</t>
  </si>
  <si>
    <t>Packaged Meals Program 98-99</t>
  </si>
  <si>
    <t>Head Start 98-99</t>
  </si>
  <si>
    <t>Handicapped Services 98-99</t>
  </si>
  <si>
    <t>Early Head Start 98-99</t>
  </si>
  <si>
    <t>Training &amp; Technical Asst. 98-99</t>
  </si>
  <si>
    <t>Drug Treatment Program 98-99</t>
  </si>
  <si>
    <t>AIDS Counseling &amp; Testing 98-99</t>
  </si>
  <si>
    <t>MCAAA-Michigan Managed Care 98-99</t>
  </si>
  <si>
    <t>CSBG - Center Operations</t>
  </si>
  <si>
    <t>CSBG - Specific Assistance</t>
  </si>
  <si>
    <t>TANF Funds-2000-01</t>
  </si>
  <si>
    <t>Weatherization - DOE</t>
  </si>
  <si>
    <t>Weatherization - LIHEAP</t>
  </si>
  <si>
    <t>SEMHA Grant-2000/01</t>
  </si>
  <si>
    <t>Headstart - Handicapped Services</t>
  </si>
  <si>
    <t>Training and Technical Assist</t>
  </si>
  <si>
    <t>Drug Treatment_303026</t>
  </si>
  <si>
    <t>MCAAA-Managed Care</t>
  </si>
  <si>
    <t>Third 9-95</t>
  </si>
  <si>
    <t>CSBG Administration-2000-01</t>
  </si>
  <si>
    <t>Center Operations-2000-01</t>
  </si>
  <si>
    <t>Specific Assistance Individuals-2000-01</t>
  </si>
  <si>
    <t>State Community Assistance Program-2001-02</t>
  </si>
  <si>
    <t>Weatherization DOE-2000-01</t>
  </si>
  <si>
    <t>Weatherization LIHEAP-2000-01</t>
  </si>
  <si>
    <t>State Emergency Fund-2000-01</t>
  </si>
  <si>
    <t>Packaged Meals-2000-01</t>
  </si>
  <si>
    <t>Head Start-2000-01</t>
  </si>
  <si>
    <t>Handicapped Services-2000-01</t>
  </si>
  <si>
    <t>Early Head Start-2000-01</t>
  </si>
  <si>
    <t>Training Technical Assistance-2000-01</t>
  </si>
  <si>
    <t>Drug Treatment-2000-01</t>
  </si>
  <si>
    <t>AIDS Counseling-2000-01</t>
  </si>
  <si>
    <t>Head Start-Handicapped</t>
  </si>
  <si>
    <t>Head Start-T and T A</t>
  </si>
  <si>
    <t>CSBG-Administration</t>
  </si>
  <si>
    <t>State Emergency Relief</t>
  </si>
  <si>
    <t>Head Start_303222</t>
  </si>
  <si>
    <t>Drug Treatment_303226</t>
  </si>
  <si>
    <t>Head Start- In-Kind</t>
  </si>
  <si>
    <t>CSBG Center Administration</t>
  </si>
  <si>
    <t>CSBG Specific Assistance to Individuals</t>
  </si>
  <si>
    <t>Michigan Public Service Commission Fund (MPSC) - Winter Warmth Project</t>
  </si>
  <si>
    <t>Michigan Public Service Commission Fund (MPSC) - Emergency Energy Assistance</t>
  </si>
  <si>
    <t>Weatherization-DOE</t>
  </si>
  <si>
    <t>Weatherization-LIHEAP</t>
  </si>
  <si>
    <t>Head Start_303322</t>
  </si>
  <si>
    <t>HS Training and Technical Assistance</t>
  </si>
  <si>
    <t>Drug Treatment_303326</t>
  </si>
  <si>
    <t>CSBG Administration_303400</t>
  </si>
  <si>
    <t>Center Operations_303401</t>
  </si>
  <si>
    <t>Specific Assistance individuals</t>
  </si>
  <si>
    <t>MPSC/MCAAA Weatherization &amp; Client Education Program</t>
  </si>
  <si>
    <t>Head Start - Handicap</t>
  </si>
  <si>
    <t>Head Start - Traning Technical Assistance</t>
  </si>
  <si>
    <t>Drug Treatment_303426</t>
  </si>
  <si>
    <t>Mich Comm Action Agency Assoc- Managed Care</t>
  </si>
  <si>
    <t>CSBG Administration_303500</t>
  </si>
  <si>
    <t>Michigan Public Service Commission Fund-Winter Warmth</t>
  </si>
  <si>
    <t>TANF Funds</t>
  </si>
  <si>
    <t>Michigan Public Service Commission Fund-MCAAA WX</t>
  </si>
  <si>
    <t>Michigan Public Service Commission Fund/FIA</t>
  </si>
  <si>
    <t>TANF - Earned Income Tax Credit Initiative</t>
  </si>
  <si>
    <t>MPSC MCAAA Weatherization/Client Education</t>
  </si>
  <si>
    <t>WEATHERIZATION-DOE</t>
  </si>
  <si>
    <t>WEATHERIZATION-LIHEAP</t>
  </si>
  <si>
    <t>HS - Training &amp; Technical Assistance</t>
  </si>
  <si>
    <t>Drug Treatment_303526</t>
  </si>
  <si>
    <t>Early Head Start In-Kind</t>
  </si>
  <si>
    <t>FIA/LIHEAP Crisis Assistance</t>
  </si>
  <si>
    <t>MPSC-FIA-Weatherization-Client Education</t>
  </si>
  <si>
    <t>CSBG Administration_303600</t>
  </si>
  <si>
    <t>Center Operations_303601</t>
  </si>
  <si>
    <t>MI Public Service Commission Fund - Winter Warmer</t>
  </si>
  <si>
    <t>MI Public Service Commission Fund-MCAAA WX</t>
  </si>
  <si>
    <t>MI Public Service Commission/FIA</t>
  </si>
  <si>
    <t>CSBGT - Tax Preparation Assistance</t>
  </si>
  <si>
    <t>Ryan White - Title I</t>
  </si>
  <si>
    <t>Head Start_303622</t>
  </si>
  <si>
    <t>Handicap Services_303623</t>
  </si>
  <si>
    <t>HS-Training &amp; Technical Assistance</t>
  </si>
  <si>
    <t>Drug Treatment_303626</t>
  </si>
  <si>
    <t>MDHS MPSC-WEATHERIZATION AND CLIENT EDUCATION</t>
  </si>
  <si>
    <t>IN 2005-06 BUDGET LOAD</t>
  </si>
  <si>
    <t>CSBG Administration_303700</t>
  </si>
  <si>
    <t>Center Operations_303701</t>
  </si>
  <si>
    <t>Michigan Public Service Commission Fund-Winter Warmer</t>
  </si>
  <si>
    <t>Michigan Public Service Commission Fund-MCAA WX</t>
  </si>
  <si>
    <t>Michigan Public Service Commission Fund/MDHS</t>
  </si>
  <si>
    <t>SEMHA - Ryan White Title I</t>
  </si>
  <si>
    <t>Ryan White - Title II</t>
  </si>
  <si>
    <t>Head Start_303722</t>
  </si>
  <si>
    <t>Handicap Services_303723</t>
  </si>
  <si>
    <t>Drug Treatment_303726</t>
  </si>
  <si>
    <t>MCAAA - Managed Care</t>
  </si>
  <si>
    <t>AIDS - Counseling &amp; Testing</t>
  </si>
  <si>
    <t>SEMHA - Ryan White Title II</t>
  </si>
  <si>
    <t>HS-Program Performance Grant Regular 06-07</t>
  </si>
  <si>
    <t>HS PPG Training &amp; Technical Assistance 06-07</t>
  </si>
  <si>
    <t>CSBG Administration_303800</t>
  </si>
  <si>
    <t>CSBG Programs - Specific Asst/ID_303802</t>
  </si>
  <si>
    <t>MPSC/MCAAA Winter Warmer</t>
  </si>
  <si>
    <t>MPSC/MCAAA WX ED</t>
  </si>
  <si>
    <t>MPSC/MDHS</t>
  </si>
  <si>
    <t>Head Start_303822</t>
  </si>
  <si>
    <t>HS - Training Technical Asst</t>
  </si>
  <si>
    <t>Drug Treatment_303826</t>
  </si>
  <si>
    <t>MPSC WX/Client Education</t>
  </si>
  <si>
    <t>Detroit Residential Water Assistance Program</t>
  </si>
  <si>
    <t>CSBG Administration_303900</t>
  </si>
  <si>
    <t>Center Operations_303901</t>
  </si>
  <si>
    <t>Michigan Public Service Commission Fund - Winter Warmer</t>
  </si>
  <si>
    <t>Michigan Public Service Commission Fund - MCAAA WX</t>
  </si>
  <si>
    <t>CSBG - TPA</t>
  </si>
  <si>
    <t>ARRA DHHS CSBG Community Service Block Grant Human Services Human Services Program</t>
  </si>
  <si>
    <t>ARRA DHHS CSBG Community Service Block Grant Human Services Administration</t>
  </si>
  <si>
    <t>ARRA DHHS Early Headstart QI Human Services</t>
  </si>
  <si>
    <t>ARRA DHHS Early Headstart COLA Human Services</t>
  </si>
  <si>
    <t>ARRA DHHS Headstart QI Human Services</t>
  </si>
  <si>
    <t>ARRA DHHS Headstart COLA Human Services</t>
  </si>
  <si>
    <t>ARRA DOE-09 Weatherization - Human Services Administration</t>
  </si>
  <si>
    <t>ARRA DOE-09 Weatherization - Human Services Program</t>
  </si>
  <si>
    <t>Head Start_303922</t>
  </si>
  <si>
    <t>Drug Treatment_303926</t>
  </si>
  <si>
    <t>Head Start UCACFP 2009</t>
  </si>
  <si>
    <t>Michigan Public Service Commission - WX Client ED</t>
  </si>
  <si>
    <t>Alternative for Girls</t>
  </si>
  <si>
    <t>Weatherization Doe</t>
  </si>
  <si>
    <t>CSBG Administration_304031</t>
  </si>
  <si>
    <t>MI PSC Fund - MDHS</t>
  </si>
  <si>
    <t>Head Start UCACFP 2010</t>
  </si>
  <si>
    <t>Outreach and Assistance 09-10</t>
  </si>
  <si>
    <t>Long Term Care Single Pt of Entry 09-10</t>
  </si>
  <si>
    <t>Youth Mapping-2003</t>
  </si>
  <si>
    <t>Leaders for Life-Skillman</t>
  </si>
  <si>
    <t>Successful Accountability for Evaluating</t>
  </si>
  <si>
    <t>Successful Accountability for Evaluating Teenaged Youth</t>
  </si>
  <si>
    <t>Leaders for Life-Housing</t>
  </si>
  <si>
    <t>Center Operations_304101</t>
  </si>
  <si>
    <t>CSBG programs Specific Asst/Id_304102</t>
  </si>
  <si>
    <t>MPSC/MCAAA Winter warmer</t>
  </si>
  <si>
    <t>TEFAP 2010-11</t>
  </si>
  <si>
    <t>Weatherization DOE - 2</t>
  </si>
  <si>
    <t>Weatherization White Title I</t>
  </si>
  <si>
    <t>Head Start_304122</t>
  </si>
  <si>
    <t>HS Training Technical Asst_304125</t>
  </si>
  <si>
    <t>CSBG Administration_304131</t>
  </si>
  <si>
    <t>Energy Optimization 2010-11</t>
  </si>
  <si>
    <t>Head Start USDA 2010-11</t>
  </si>
  <si>
    <t>Outreach &amp; Assistance 10-11 DHS</t>
  </si>
  <si>
    <t>Center Opertaions</t>
  </si>
  <si>
    <t>CSBG Programs Specific Asst/Id_304202</t>
  </si>
  <si>
    <t>Head Start_304222</t>
  </si>
  <si>
    <t>HS Training Technical Asst_304225</t>
  </si>
  <si>
    <t>CSBG Administration_304231</t>
  </si>
  <si>
    <t>MPSC/MCAAA Energy Assistance Program</t>
  </si>
  <si>
    <t>Center Operations_304301</t>
  </si>
  <si>
    <t>CSBG Programs - Specific Asst/Id_304302</t>
  </si>
  <si>
    <t>Emergency Shelter Year II_304310</t>
  </si>
  <si>
    <t>Emergency Shelter Year II_304311</t>
  </si>
  <si>
    <t>Emergency Shelter Staff</t>
  </si>
  <si>
    <t>CSBG Administration_304331</t>
  </si>
  <si>
    <t>Emergency Shelter Grant_304340</t>
  </si>
  <si>
    <t>Leaders for Life - Skillman</t>
  </si>
  <si>
    <t>Leaders for Life - Housing</t>
  </si>
  <si>
    <t>Positive Images</t>
  </si>
  <si>
    <t>CDBG-Homeless-Revenue</t>
  </si>
  <si>
    <t>Michigan Veterans Foundation</t>
  </si>
  <si>
    <t>St Johns Community Center-2000-01</t>
  </si>
  <si>
    <t>COTS-Coalition of Temporary Shelter</t>
  </si>
  <si>
    <t>Love Outreach Service Center-2000-01</t>
  </si>
  <si>
    <t>Detroit Health Care for the Homeless-2000-01</t>
  </si>
  <si>
    <t>Eastside Emergency Center-2000-01</t>
  </si>
  <si>
    <t>Freedom House-2000-01</t>
  </si>
  <si>
    <t>Effective Community Alternative Housing-2000-01</t>
  </si>
  <si>
    <t>LADA/Landlord Tenant -2000-01</t>
  </si>
  <si>
    <t>Michigan Veterans Foundation-2000-01</t>
  </si>
  <si>
    <t>NSO 24 Hr Walk-in Center</t>
  </si>
  <si>
    <t>Mt. Nebo Resource Center-2000-01</t>
  </si>
  <si>
    <t>New Day Multi-Purpose Center</t>
  </si>
  <si>
    <t>Detroit Rescue Mission-1999-00</t>
  </si>
  <si>
    <t>Wayne County Neighborhood L.S.-2000-01</t>
  </si>
  <si>
    <t>Genesis House II-1999-00</t>
  </si>
  <si>
    <t>Mariners Inn-1999-00</t>
  </si>
  <si>
    <t>GASB34HUS-3595</t>
  </si>
  <si>
    <t>GASB34HUS-3695</t>
  </si>
  <si>
    <t>Office of the CIO</t>
  </si>
  <si>
    <t>Departmental Technical Services</t>
  </si>
  <si>
    <t>Detroit Resource Management Systems</t>
  </si>
  <si>
    <t>Enterprise Application Support Team</t>
  </si>
  <si>
    <t>Education &amp; Training</t>
  </si>
  <si>
    <t>DoIT Transportation &amp; Public Works</t>
  </si>
  <si>
    <t>DoIT Neighborhood, Community, &amp; Econ Dev</t>
  </si>
  <si>
    <t>DoIT Government Operations</t>
  </si>
  <si>
    <t>DoIT Legislative &amp; Individual Agency Operations</t>
  </si>
  <si>
    <t>DoIT Client Services</t>
  </si>
  <si>
    <t>DoIT Auxiliary Services</t>
  </si>
  <si>
    <t>Data Strategy &amp; Analytics</t>
  </si>
  <si>
    <t>DoIT Program Management</t>
  </si>
  <si>
    <t>Enterprise Technology Operations</t>
  </si>
  <si>
    <t>Data &amp; Server Management</t>
  </si>
  <si>
    <t>Network Services</t>
  </si>
  <si>
    <t>Enterprise Applications Management</t>
  </si>
  <si>
    <t>Enterprise Applications Support</t>
  </si>
  <si>
    <t>Geospatial Information Systems</t>
  </si>
  <si>
    <t>Web Administration</t>
  </si>
  <si>
    <t>Enterprise Information Management</t>
  </si>
  <si>
    <t>DoIT Public Safety &amp; Cyber Security</t>
  </si>
  <si>
    <t>Public Safety</t>
  </si>
  <si>
    <t>Cyber Security</t>
  </si>
  <si>
    <t>Special Projects &amp; Initiatives</t>
  </si>
  <si>
    <t>Geographic Information Services</t>
  </si>
  <si>
    <t>Voice Communications</t>
  </si>
  <si>
    <t>Mailroom and Delivery</t>
  </si>
  <si>
    <t>Dedicated Services</t>
  </si>
  <si>
    <t>Integrated Physical Data System BG6</t>
  </si>
  <si>
    <t>Call Center_COPS</t>
  </si>
  <si>
    <t>Wireless Kiosk Project</t>
  </si>
  <si>
    <t>Grants- DoIT</t>
  </si>
  <si>
    <t>ITS Restructuring Project Material and Supplies</t>
  </si>
  <si>
    <t>Data Back Up</t>
  </si>
  <si>
    <t>DoIT Labor</t>
  </si>
  <si>
    <t>IT Enhancements</t>
  </si>
  <si>
    <t>ERP Implementation</t>
  </si>
  <si>
    <t>Citywide Hardware Upgrades</t>
  </si>
  <si>
    <t>Workbrain HR Software Upgrade</t>
  </si>
  <si>
    <t>Citywide Network Update Infrastructure</t>
  </si>
  <si>
    <t>Workbrain HR Software Upgrades</t>
  </si>
  <si>
    <t>City-wide Network Update Infrastructure</t>
  </si>
  <si>
    <t>Document Management System</t>
  </si>
  <si>
    <t>Upgrade Facility Security Systems</t>
  </si>
  <si>
    <t>GASB34ITS_1095</t>
  </si>
  <si>
    <t>ITS_Non_Active Status</t>
  </si>
  <si>
    <t>Law Administration</t>
  </si>
  <si>
    <t>Casino Gaming</t>
  </si>
  <si>
    <t>Lansing Office</t>
  </si>
  <si>
    <t>Federal Legislative Services</t>
  </si>
  <si>
    <t>State Legislative Services</t>
  </si>
  <si>
    <t>Legislative Services</t>
  </si>
  <si>
    <t>Property Filings</t>
  </si>
  <si>
    <t>Byrne Memorial Prosecution Grant 1999</t>
  </si>
  <si>
    <t>Byrne Memorial Grant</t>
  </si>
  <si>
    <t>Byrne Memorial Grant _ Year IV</t>
  </si>
  <si>
    <t>Byrne Memorial _ Blitz and Broom</t>
  </si>
  <si>
    <t>Byrne Memorial _ Blitz and Broom 05</t>
  </si>
  <si>
    <t>Quality of Life Funding New Position</t>
  </si>
  <si>
    <t>Law Department Grants</t>
  </si>
  <si>
    <t>LAW QOL REVENUE</t>
  </si>
  <si>
    <t>LAW QOL PURCHASED SERVICES</t>
  </si>
  <si>
    <t>LAW QOL LABOR</t>
  </si>
  <si>
    <t>LAW QOL TRAINING</t>
  </si>
  <si>
    <t>GASB34LAW_1095</t>
  </si>
  <si>
    <t>Office of the Mayor</t>
  </si>
  <si>
    <t>Mayor's Residence</t>
  </si>
  <si>
    <t>Neighborhood City Halls_Administration</t>
  </si>
  <si>
    <t>Community Access Center _ Administration</t>
  </si>
  <si>
    <t>Emergency Management Awareness</t>
  </si>
  <si>
    <t>Community Access Center _ Offices</t>
  </si>
  <si>
    <t>Detroit 311 Call Center</t>
  </si>
  <si>
    <t>Foundation Liaison_Grants Management</t>
  </si>
  <si>
    <t>Citizen's Patrol Support</t>
  </si>
  <si>
    <t>Spring Cleaning Initiative</t>
  </si>
  <si>
    <t>Outreach and Assistance 06_07</t>
  </si>
  <si>
    <t>Outreach and Assistance 07_08</t>
  </si>
  <si>
    <t>Hudson Webber Computer Grant</t>
  </si>
  <si>
    <t>McGregor Fund Computer Grant</t>
  </si>
  <si>
    <t>Neighborhoods</t>
  </si>
  <si>
    <t>Skillman Foundation Technical Assistant</t>
  </si>
  <si>
    <t>Lean Processing</t>
  </si>
  <si>
    <t>Jobs &amp; Economy</t>
  </si>
  <si>
    <t>Detroit Children Fund _ Skillman</t>
  </si>
  <si>
    <t>Detroit Childrens Fund - Skillman FY17</t>
  </si>
  <si>
    <t>Office of Neighborhood Commercial Revitalization</t>
  </si>
  <si>
    <t>FY2016 Cities of Service Leadership Grant Award</t>
  </si>
  <si>
    <t>Single Point of Entry 06_07</t>
  </si>
  <si>
    <t>Single Point of Entry 07_08</t>
  </si>
  <si>
    <t>Building Project _ DYVPC</t>
  </si>
  <si>
    <t>Mayor's Office Grants</t>
  </si>
  <si>
    <t>Mayor's Office Initiatives</t>
  </si>
  <si>
    <t>MAYOR'S OFFICE QOL SAVINGS _ LEAN</t>
  </si>
  <si>
    <t>MAYOR'S OFFICE QOL TRAINING</t>
  </si>
  <si>
    <t>2015 Port Security Grant Fire</t>
  </si>
  <si>
    <t>2015 Port Security Grant Fire Match</t>
  </si>
  <si>
    <t>2013 Homeland Security Grant Program _ SHSP</t>
  </si>
  <si>
    <t>2014 State Homeland Security Program</t>
  </si>
  <si>
    <t>FY2015 State Homeland Security Program</t>
  </si>
  <si>
    <t>2016 State Homeland Security Program</t>
  </si>
  <si>
    <t>2011 Homeland Security Grant Program _ UASI</t>
  </si>
  <si>
    <t>2012 Homeland Security Grant Program _ UASI</t>
  </si>
  <si>
    <t>2013 Homeland Security Grant Program _ UASI</t>
  </si>
  <si>
    <t>Urb Area Sec Init(UASI)</t>
  </si>
  <si>
    <t>FY2015 Urban Area Security Initiative</t>
  </si>
  <si>
    <t>2016 Urban Area Security Initiative (USA)</t>
  </si>
  <si>
    <t>2014 Medical Reserve Corps MRC _ NACCHO</t>
  </si>
  <si>
    <t>2014 Medical Reserve Corps MRC _ Region 2 South</t>
  </si>
  <si>
    <t>2011 Pre_Disaster Mitigation</t>
  </si>
  <si>
    <t>2015 Port Security Grant Police Award</t>
  </si>
  <si>
    <t>2015 Port Security Grant Police Match</t>
  </si>
  <si>
    <t>GASB34MAY-1095</t>
  </si>
  <si>
    <t>GASB 34 MAY-OFF Grant Fund 2106</t>
  </si>
  <si>
    <t>Parking Administration</t>
  </si>
  <si>
    <t>Parking Maintenance</t>
  </si>
  <si>
    <t>Parking Operations</t>
  </si>
  <si>
    <t>Parking Meter Maintenance</t>
  </si>
  <si>
    <t>Parking Meter Collection</t>
  </si>
  <si>
    <t>Administration Costs Allocated to Parking Bureau</t>
  </si>
  <si>
    <t>Parking Violation Bureau - Administration</t>
  </si>
  <si>
    <t>Parking Violation Bureau - Towing &amp; Storage</t>
  </si>
  <si>
    <t>Parking Violation Bureau - Processing &amp; Collection</t>
  </si>
  <si>
    <t>Enforcement Unit</t>
  </si>
  <si>
    <t>Municipal Parking JB-BG FW Parking Structure</t>
  </si>
  <si>
    <t>Municipal Parking Operation And Maintenance Reim</t>
  </si>
  <si>
    <t>Detroit Authority Bonds</t>
  </si>
  <si>
    <t>System Program Reserve</t>
  </si>
  <si>
    <t>Municipal Replacements &amp; Improvements</t>
  </si>
  <si>
    <t>Revenue Bond Principal &amp; Interest</t>
  </si>
  <si>
    <t>Operation &amp; Contingency Reserve</t>
  </si>
  <si>
    <t>Revenue Fund Trustee</t>
  </si>
  <si>
    <t>On Street Meter Collections</t>
  </si>
  <si>
    <t>Municipal Parking Arena Operations-Joe Louis</t>
  </si>
  <si>
    <t>CBD Lots</t>
  </si>
  <si>
    <t>Reinvestment Project</t>
  </si>
  <si>
    <t>Municipal Parking Revenue</t>
  </si>
  <si>
    <t>Municipal Parking Capital Expenditures</t>
  </si>
  <si>
    <t>Municipal Parking Other Infrastructure</t>
  </si>
  <si>
    <t>Municipal Parking Labor &amp; Benefits</t>
  </si>
  <si>
    <t>Labor Cost Savings</t>
  </si>
  <si>
    <t>Municipal Parking Materials Supplies &amp; Trng</t>
  </si>
  <si>
    <t>Capital Expenditures Municipal Parking</t>
  </si>
  <si>
    <t>GASB34MPD-1095</t>
  </si>
  <si>
    <t>GASB34MPD-5195</t>
  </si>
  <si>
    <t>Non Departmental - Restructuring Projects</t>
  </si>
  <si>
    <t>Blight Reinvestment</t>
  </si>
  <si>
    <t>Financial Advisory Board</t>
  </si>
  <si>
    <t>Elected Officials' Compensation</t>
  </si>
  <si>
    <t>DIP Financing</t>
  </si>
  <si>
    <t>Retiree Health Care_Non Dept</t>
  </si>
  <si>
    <t>Public Commemorations</t>
  </si>
  <si>
    <t>Blight Remediation</t>
  </si>
  <si>
    <t>DBA Commercial Demolition-Blight Reinvestment</t>
  </si>
  <si>
    <t>DPLA Non HHF Blight Abatement Working Capital-Blight Reinvestment</t>
  </si>
  <si>
    <t>Land Bank Operations</t>
  </si>
  <si>
    <t>Pension Benefits Administration</t>
  </si>
  <si>
    <t>Blight Reinvestment - Fire Escrow</t>
  </si>
  <si>
    <t>Wireless Technology Site Review Committee</t>
  </si>
  <si>
    <t>Dues &amp; Memberships</t>
  </si>
  <si>
    <t>Interim Office of the Mayor_Elect</t>
  </si>
  <si>
    <t>DTC Contribution for Operations</t>
  </si>
  <si>
    <t>EITC Program</t>
  </si>
  <si>
    <t>CET Implementations</t>
  </si>
  <si>
    <t>Restructuring Consolidation</t>
  </si>
  <si>
    <t>Restructuring _ Reimbursable Costs</t>
  </si>
  <si>
    <t>HR Payroll System Project</t>
  </si>
  <si>
    <t>QofL _ 2014 Financial Recovery Bonds</t>
  </si>
  <si>
    <t>Quality of Life Projects_350049</t>
  </si>
  <si>
    <t>Neighborhood Parking Lots</t>
  </si>
  <si>
    <t>Master Plan Quality of Life</t>
  </si>
  <si>
    <t>GSD Quality of Life Grounds Maintenance</t>
  </si>
  <si>
    <t>Fire Quality of Life</t>
  </si>
  <si>
    <t>GSD Qualality of Life Lease Consolidation</t>
  </si>
  <si>
    <t>GSD Quality of Life Vacant Lot Maintenance</t>
  </si>
  <si>
    <t>Quality of Life Projects</t>
  </si>
  <si>
    <t>Special Parking Programs</t>
  </si>
  <si>
    <t>Finance Assessments Quality for Life Corrective</t>
  </si>
  <si>
    <t>Fire Quality of Life EMS Equipment</t>
  </si>
  <si>
    <t>Law Quality of Life</t>
  </si>
  <si>
    <t>Police Quality of Life</t>
  </si>
  <si>
    <t>Grants Management Quality of Life</t>
  </si>
  <si>
    <t>GSD Quality of Life Vehicle Acquisition Grants M</t>
  </si>
  <si>
    <t>Finance Assessments Quality of Life Corrective A</t>
  </si>
  <si>
    <t>Land Bank Quality of Life</t>
  </si>
  <si>
    <t>ITS Quality of Life System Upgrades</t>
  </si>
  <si>
    <t>Eastern Market Garage</t>
  </si>
  <si>
    <t>Fire Quality of Life Partial Fleet Replacement</t>
  </si>
  <si>
    <t>Finance Quality of Life ERP System</t>
  </si>
  <si>
    <t>GSD Quality of Life Park Site Amenities</t>
  </si>
  <si>
    <t>City Vehicles _ Lease_Purchase</t>
  </si>
  <si>
    <t>Human Resources Quality of Life Training</t>
  </si>
  <si>
    <t>Internal Service Fund Vehicle Debt Service</t>
  </si>
  <si>
    <t>Internal Service Fund _ Vehicles</t>
  </si>
  <si>
    <t>Solid Waste Contribution for Operations</t>
  </si>
  <si>
    <t>DDOT Contribution for Operations</t>
  </si>
  <si>
    <t>DDOT Contribution for Legacy Debt</t>
  </si>
  <si>
    <t>GSD Quality of Life Dangerous Tree Removal</t>
  </si>
  <si>
    <t>Police Quality of Life Civilianization Plan</t>
  </si>
  <si>
    <t>Fire Quality of Life Apparatus Repair</t>
  </si>
  <si>
    <t>Land Bank Quality of Life Residential Blight Rem</t>
  </si>
  <si>
    <t>Human Rights Quality of Life Business Compliance</t>
  </si>
  <si>
    <t>Airport Contribution for Operations</t>
  </si>
  <si>
    <t>DDOT Quality of Life Transit Police</t>
  </si>
  <si>
    <t>GSD Quality of Life Building Maintenance Staff</t>
  </si>
  <si>
    <t>Detroit Historical Museum</t>
  </si>
  <si>
    <t>Zoo Operations</t>
  </si>
  <si>
    <t>Eastern Market Corporation</t>
  </si>
  <si>
    <t>GSD Quality of Life Fleet Management Reorganizat</t>
  </si>
  <si>
    <t>GSD Quality of Life Fleet Maintenance Telematics</t>
  </si>
  <si>
    <t>DDA Tax Increment District</t>
  </si>
  <si>
    <t>Police Quality of Life Fleet Replacement</t>
  </si>
  <si>
    <t>Miscellaneous Captured Taxes</t>
  </si>
  <si>
    <t>Fire Quality of Life Medical First Responder Tra</t>
  </si>
  <si>
    <t>Finance Quality of Life Restructuring Project Ad</t>
  </si>
  <si>
    <t>Finance Quality of Life Restructuring Treasury L</t>
  </si>
  <si>
    <t>Finance Quality of Life Restructuring Purchasing</t>
  </si>
  <si>
    <t>Chrysler-LDFA</t>
  </si>
  <si>
    <t>POC Transaction (eff. CY 2009)</t>
  </si>
  <si>
    <t>POC Swap Hedge Payment 2009</t>
  </si>
  <si>
    <t>POC Transaction 2009 Custodian Fees</t>
  </si>
  <si>
    <t>Finance Quality of Life Restructuring Risk Manag</t>
  </si>
  <si>
    <t>Finance Quality of Life Restructuring Income Tax</t>
  </si>
  <si>
    <t>Finance Quality of Life Restructuring Assessment</t>
  </si>
  <si>
    <t>GM Tax Increment Dist-Income Tax</t>
  </si>
  <si>
    <t>Finance Quality of Life Restructuring General Ac</t>
  </si>
  <si>
    <t>ITS Quality of Life Restructuring Labor</t>
  </si>
  <si>
    <t>Finance Quality of Life Restructuring Budget_Fin</t>
  </si>
  <si>
    <t>Finance Quality of Life Actuarial Valuation Anal</t>
  </si>
  <si>
    <t>GM _ TIFA Revenue Distribution</t>
  </si>
  <si>
    <t>GSD Quality of Life Facilities Capital</t>
  </si>
  <si>
    <t>Finance QOL #067 OCFO Restructuring-Labor Amendment</t>
  </si>
  <si>
    <t>Finance Quality of Life GASB 53 Derivatives Anal</t>
  </si>
  <si>
    <t>Fire Quality of Life Grant Match</t>
  </si>
  <si>
    <t>Detroit Port Authority</t>
  </si>
  <si>
    <t>Mayor's Office Quality of Life 3_1_1 _See Click Fix 064</t>
  </si>
  <si>
    <t>Interest Short_Term Borrowing_RAN_TAN</t>
  </si>
  <si>
    <t>Department of Public Works Quality of Life Train</t>
  </si>
  <si>
    <t>Human Resources QOL Training and test developmen</t>
  </si>
  <si>
    <t>Human Resources QOL Advertising expenses related</t>
  </si>
  <si>
    <t>Human Resources QOL Technology Infrastructure</t>
  </si>
  <si>
    <t>Human Resources QOL HR Reorganization</t>
  </si>
  <si>
    <t>Human Resources QOL LR Labor (Wages &amp; Benefits)</t>
  </si>
  <si>
    <t>Human Rights QOL Technology Infrastructure</t>
  </si>
  <si>
    <t>Municipal Parking Quality of Life Capital Expend</t>
  </si>
  <si>
    <t>Municipal Parking Quality of Life vehicle replac</t>
  </si>
  <si>
    <t>Municipal Parking Quality of Life additional par</t>
  </si>
  <si>
    <t>Municipal Parking Quality of Life Longterm strat</t>
  </si>
  <si>
    <t>Municipal Parking Quality of Life Materials &amp; Su</t>
  </si>
  <si>
    <t>Prisoner Care</t>
  </si>
  <si>
    <t>Parking Sys. Operating Adv.</t>
  </si>
  <si>
    <t>Towing Administrative Fees</t>
  </si>
  <si>
    <t>CAYMC Building Rent &amp; Rehabilitation</t>
  </si>
  <si>
    <t>D.D.A. SBT_Inventory Reim</t>
  </si>
  <si>
    <t>Claims Fund (Insurance Premiums)</t>
  </si>
  <si>
    <t>CEC Goal Line</t>
  </si>
  <si>
    <t>EITC Support</t>
  </si>
  <si>
    <t>Charles H. Wright Museum of African American History</t>
  </si>
  <si>
    <t>Grt Det Resource Recovery Authority</t>
  </si>
  <si>
    <t>Detroit Building Authority</t>
  </si>
  <si>
    <t>DBA Governmental Capital Projects</t>
  </si>
  <si>
    <t>Communications Services</t>
  </si>
  <si>
    <t>Cable Commission</t>
  </si>
  <si>
    <t>PEG Fees _ Media Services</t>
  </si>
  <si>
    <t>Property Tax &amp; Other Related Revenue</t>
  </si>
  <si>
    <t>Secondary Naming of Street</t>
  </si>
  <si>
    <t>State Shared Taxes</t>
  </si>
  <si>
    <t>Immigration Task Force</t>
  </si>
  <si>
    <t>Reparations Task Force</t>
  </si>
  <si>
    <t>Investment &amp; Other Interest Earnings</t>
  </si>
  <si>
    <t>Cable Franchise Fees</t>
  </si>
  <si>
    <t>Pingree Memorial</t>
  </si>
  <si>
    <t>Contributions _ Members &amp; City_350550</t>
  </si>
  <si>
    <t>Contributions _ Members &amp; City</t>
  </si>
  <si>
    <t>Cobo Hall Expansion Project</t>
  </si>
  <si>
    <t>Cobo Aquisition Fund 2003</t>
  </si>
  <si>
    <t>Hart Plaza Improvements</t>
  </si>
  <si>
    <t>Museum of African American History</t>
  </si>
  <si>
    <t>Centralized Payments</t>
  </si>
  <si>
    <t>Undistributed Fringe Adjustment_350880</t>
  </si>
  <si>
    <t>Long Term Disability Plan</t>
  </si>
  <si>
    <t>Expenses Funded by Earnings_350915</t>
  </si>
  <si>
    <t>Expenses Funded by Earnings</t>
  </si>
  <si>
    <t>Employee Death Benefit Plan</t>
  </si>
  <si>
    <t>Employee Benefits FSA</t>
  </si>
  <si>
    <t>Group Life Insurance</t>
  </si>
  <si>
    <t>Eye Care _ Active</t>
  </si>
  <si>
    <t>Hospitalization</t>
  </si>
  <si>
    <t>ERRP Hospitalization</t>
  </si>
  <si>
    <t>Death Benefits</t>
  </si>
  <si>
    <t>Dental Care Benefits</t>
  </si>
  <si>
    <t>Paid Family Leave</t>
  </si>
  <si>
    <t>Prior Year Surplus</t>
  </si>
  <si>
    <t>Prior Year's Deficit Deferred to Future Periods</t>
  </si>
  <si>
    <t>Projected Post Bankrupcy Fund Balance</t>
  </si>
  <si>
    <t>General Expenditures Non Departmental</t>
  </si>
  <si>
    <t>Quality of Life Exit Financing Debt Service</t>
  </si>
  <si>
    <t>Note A2 Debt Service</t>
  </si>
  <si>
    <t>Note B Payment</t>
  </si>
  <si>
    <t>Retirement Systems</t>
  </si>
  <si>
    <t>Note B2 Debt Servce</t>
  </si>
  <si>
    <t>3rd Lien DSA</t>
  </si>
  <si>
    <t>1st Lien DSA</t>
  </si>
  <si>
    <t>DSA Debt</t>
  </si>
  <si>
    <t>Note C Debt</t>
  </si>
  <si>
    <t>PLD Decommissioning Costs</t>
  </si>
  <si>
    <t>Contingency Funds</t>
  </si>
  <si>
    <t>Drain Fee _ Oakland County</t>
  </si>
  <si>
    <t>Wagering Tax</t>
  </si>
  <si>
    <t>Foundations - DIA Pension Contributions</t>
  </si>
  <si>
    <t>Greektown Temp Casino_ Infrastructure</t>
  </si>
  <si>
    <t>MGM Grand Temp Casino Infrastructure</t>
  </si>
  <si>
    <t>Motor City Casino - Municipal Services</t>
  </si>
  <si>
    <t>Greektown Casino - Municipal Services</t>
  </si>
  <si>
    <t>MGM Grand Casino - Municipal Services</t>
  </si>
  <si>
    <t>DDA Bonds 1997</t>
  </si>
  <si>
    <t>Detroit Human Resources Management System</t>
  </si>
  <si>
    <t>DRMS Operations</t>
  </si>
  <si>
    <t>Restructuring Deferrals</t>
  </si>
  <si>
    <t>DIA Improvements</t>
  </si>
  <si>
    <t>GO Bonds _ Eastern Market 07_08</t>
  </si>
  <si>
    <t>Detroit Public Safety Headquarters (MGM)</t>
  </si>
  <si>
    <t>Eighth Precinct Purchase &amp; Renovations Capital</t>
  </si>
  <si>
    <t>Non Departmental 2010 GO Bond Series</t>
  </si>
  <si>
    <t>Charter Revision Commission</t>
  </si>
  <si>
    <t>GO Bond Fund Investment Earn</t>
  </si>
  <si>
    <t>GO Bond Series 1988A Inv Earn</t>
  </si>
  <si>
    <t>GO Bond Series 1989A Inv Earn</t>
  </si>
  <si>
    <t>GO Bond Series 1990A Inv Earn</t>
  </si>
  <si>
    <t>GO Bond Series 1991 Inv Earn</t>
  </si>
  <si>
    <t>2018 UTGO Bonds</t>
  </si>
  <si>
    <t>GO Bond Series 2009 Investment Earnings</t>
  </si>
  <si>
    <t>GO Bond Program Expense</t>
  </si>
  <si>
    <t>Zoo Capital _ Facility Improvements</t>
  </si>
  <si>
    <t>Employee Benefit Plan</t>
  </si>
  <si>
    <t>Support Neighborhood Services BG</t>
  </si>
  <si>
    <t>Economic Studies</t>
  </si>
  <si>
    <t>Medicare Part D Reimbursement</t>
  </si>
  <si>
    <t>Casino Land Acquisition</t>
  </si>
  <si>
    <t>800MHZ Project GO Bonds Limited FY 06_07</t>
  </si>
  <si>
    <t>800 Megahertz Debt Service</t>
  </si>
  <si>
    <t>General Retirement System Service Corporation</t>
  </si>
  <si>
    <t>Police and Fire Retirement System Service Corp</t>
  </si>
  <si>
    <t>DHWP Quality of Life Training</t>
  </si>
  <si>
    <t>DHWP Quality of Life Public Health Record manage</t>
  </si>
  <si>
    <t>Recreation Quality of Life Repair and maintenanc</t>
  </si>
  <si>
    <t>Recreation Quality of Life Park and recreation f</t>
  </si>
  <si>
    <t>Recreation Quality of Life Training</t>
  </si>
  <si>
    <t>DAH Quality of Life Technology Infrastructure_ I</t>
  </si>
  <si>
    <t>DAH Quality of Life Training</t>
  </si>
  <si>
    <t>AG_IG Quality of Life Labor and benefits</t>
  </si>
  <si>
    <t>AG_IG Quality of Life Technology Infrastructure</t>
  </si>
  <si>
    <t>AG_IG Quality of Life Training</t>
  </si>
  <si>
    <t>Board of Zoning Appeals Quality of Life Training</t>
  </si>
  <si>
    <t>City Council Quality of Life CPC/HDAB to PDD</t>
  </si>
  <si>
    <t>City Council Quality of Life Technology Infrastr</t>
  </si>
  <si>
    <t>Ombudsman Quality of Life Training</t>
  </si>
  <si>
    <t>City Clerk Quality of Life blight remediation no</t>
  </si>
  <si>
    <t>City Clerk Quality of Life Professional &amp; Contr</t>
  </si>
  <si>
    <t>City Clerk Quality of Life Training</t>
  </si>
  <si>
    <t>Elections Quality of Life Elections Technology</t>
  </si>
  <si>
    <t>Elections Quality of Life Training</t>
  </si>
  <si>
    <t>36th District Court Quality of Ljfe Cost Savings</t>
  </si>
  <si>
    <t>Airport Quality of Life compliance with FAA</t>
  </si>
  <si>
    <t>Airport Quality of Life Executive bay upgrades,</t>
  </si>
  <si>
    <t>Airport Quality of Life compliance Security</t>
  </si>
  <si>
    <t>Airport Quality of Life Airport maintenance</t>
  </si>
  <si>
    <t>Airport Quality of Life Airport _ Technology Inf</t>
  </si>
  <si>
    <t>Airport Quality of Life Training</t>
  </si>
  <si>
    <t>BSEED Quality of Life Labor efficiency savings</t>
  </si>
  <si>
    <t>BSEED Quality of Life facility build_out and co</t>
  </si>
  <si>
    <t>BSEED Quality of Life Training</t>
  </si>
  <si>
    <t>Human Rights QOL Training</t>
  </si>
  <si>
    <t>GSD Quality of Life Other Infrastructure</t>
  </si>
  <si>
    <t>GSD Quality of Life Capital Expenditures</t>
  </si>
  <si>
    <t>GSD Quality of Life Materials &amp; supplies</t>
  </si>
  <si>
    <t>GSD Quality of Life Utilities</t>
  </si>
  <si>
    <t>GSD Quality of Life Purchased services _ Increme</t>
  </si>
  <si>
    <t>GSD Quality of Life Reorganization costs</t>
  </si>
  <si>
    <t>GSD Quality of Life Labor Wages &amp; Benefits</t>
  </si>
  <si>
    <t>GSD Quality of Life Training</t>
  </si>
  <si>
    <t>Fire Quality of Life Labor Wages &amp; Benefits</t>
  </si>
  <si>
    <t>Fire Quality of Life Repairs &amp; Maintenance</t>
  </si>
  <si>
    <t>Fire Quality of Life Fleet equipment, turnout ge</t>
  </si>
  <si>
    <t>Fire Quality of Life Technology Infrastructure</t>
  </si>
  <si>
    <t>Fire Quality of Life Reorganization Costs _ TriD</t>
  </si>
  <si>
    <t>Fire Quality of Life Training</t>
  </si>
  <si>
    <t>Municipal Parking Quality of Life Training</t>
  </si>
  <si>
    <t>Police Quality of Life New precincts</t>
  </si>
  <si>
    <t>Police Quality of Life Labor Wages &amp; Benefits Un</t>
  </si>
  <si>
    <t>Police Quality of Life Purchased Services _ pro</t>
  </si>
  <si>
    <t>Police Quality of Life facility improvements</t>
  </si>
  <si>
    <t>Police Quality of Life Materials and Supplies _</t>
  </si>
  <si>
    <t>Police Quality of Life Other Improvements</t>
  </si>
  <si>
    <t>Finance Quality of Life Cost Savings _ Treasury</t>
  </si>
  <si>
    <t>Finance Quality of Life Cost Savings _ Income Ta</t>
  </si>
  <si>
    <t>Finance Quality of Life Cost Savings _Risk Manag</t>
  </si>
  <si>
    <t>Finance Quality of Life Cost Savings _ Accountin</t>
  </si>
  <si>
    <t>Finance Quality of Life New income tax software</t>
  </si>
  <si>
    <t>Finance Quality of Life IT enhancements</t>
  </si>
  <si>
    <t>Finance Quality of Life City_wide hardware upgra</t>
  </si>
  <si>
    <t>Finance Quality of Life Workbrain update</t>
  </si>
  <si>
    <t>Finance Quality of Life etwork infrastructure up</t>
  </si>
  <si>
    <t>Finance Quality of Life Document management syst</t>
  </si>
  <si>
    <t>Finance Quality of Life City_wide software upgra</t>
  </si>
  <si>
    <t>Finance Quality of Life Purchasing Division rest</t>
  </si>
  <si>
    <t>Non-Depart Quality of Life Increased Collection</t>
  </si>
  <si>
    <t>Budget Reserve</t>
  </si>
  <si>
    <t>Mayor's Office Quality of Life Lean Team</t>
  </si>
  <si>
    <t>Non Dept - Revenue</t>
  </si>
  <si>
    <t>Non Dept _ Purchased Services</t>
  </si>
  <si>
    <t>Non Dept _ Demolition Hardest Hit Fund</t>
  </si>
  <si>
    <t>Emergency Residential Demolitions</t>
  </si>
  <si>
    <t>Police QOL New Precincts</t>
  </si>
  <si>
    <t>GSD Quality of Life #013 Seasonal Ground Maintenance Staffing</t>
  </si>
  <si>
    <t>ITS Quality of Life SQL Server Upgrade</t>
  </si>
  <si>
    <t>GSD Quality of Life 90 DPS Ground Maintenance</t>
  </si>
  <si>
    <t>GSD Quality of Life Graffiti Removal</t>
  </si>
  <si>
    <t>Fire Quality of Life #093 Change Management Training</t>
  </si>
  <si>
    <t>121 Park Site Amenities-PIPNP Phase 1</t>
  </si>
  <si>
    <t>COD Cultural Facilities GO Bond Projects 353001</t>
  </si>
  <si>
    <t>COD Public Lighting Improvements GO Bond Projects</t>
  </si>
  <si>
    <t>COD Public Lighting Service Extensions GO Bond Projects</t>
  </si>
  <si>
    <t>COD Public Safety Facilities GO Bond Projects</t>
  </si>
  <si>
    <t>COD Public Safety Facilities DOJ GO Bond Projects</t>
  </si>
  <si>
    <t>COD Public Safety Facilities Other GO Bond Projects</t>
  </si>
  <si>
    <t>COD Cultural Facilities GO Bond Projects</t>
  </si>
  <si>
    <t>COD Transportation Facilities Vehicle Procurement GO Bond Projects</t>
  </si>
  <si>
    <t>Charles H. Wright GO Bond Projects</t>
  </si>
  <si>
    <t>Detroit Historical Museum GO Bond Projects</t>
  </si>
  <si>
    <t>COD Municipal Facilities GO Bond Projects</t>
  </si>
  <si>
    <t>COD Cultural Facilities GO Bond Projects 353400</t>
  </si>
  <si>
    <t>COD Neighborhood Redev. and Housing Rehab GO Bond Projects</t>
  </si>
  <si>
    <t>COD Public Lighting Improvements GO Bond Projects 353600</t>
  </si>
  <si>
    <t>COD Public Lighting Service Extensions GO Bond Projects 353610</t>
  </si>
  <si>
    <t>COD Public Safety Facilities GO Bond Projects 353700</t>
  </si>
  <si>
    <t>COD Public Safety Facilities DOJ GO Bond Projects 353710</t>
  </si>
  <si>
    <t>COD Public Safety Facilities Other GO Bond Projects 353720</t>
  </si>
  <si>
    <t>COD Cultural Facilities GO Bond Projects 353800</t>
  </si>
  <si>
    <t>COD Transportation Facilities Vehicle Procurement GO Bond Projects 353900</t>
  </si>
  <si>
    <t>COD Transportation Facilities GO Bond Projects</t>
  </si>
  <si>
    <t>Capital Restructuring Initiative - Airport</t>
  </si>
  <si>
    <t>Capital Restructuring Initiative - OCFO</t>
  </si>
  <si>
    <t>Capital Restructuring Initiative - Fire</t>
  </si>
  <si>
    <t>Capital Restructuring Initiative - Dept of Health and Wellness Promotion</t>
  </si>
  <si>
    <t>Capital Restructuring Initiative - Human Resources</t>
  </si>
  <si>
    <t>Capital Restructuring Initiative - Department of Innovation &amp; Technology</t>
  </si>
  <si>
    <t>Capital Resturcturing Initiative - Municipal Parking</t>
  </si>
  <si>
    <t>Capital Restructuring Initiative - Non Departmental</t>
  </si>
  <si>
    <t>Capital Resturcturing Initiative - Housing Revitalization</t>
  </si>
  <si>
    <t>Capital Restructuring Initiative - Police</t>
  </si>
  <si>
    <t>Capital Restructuring Initiative - Recreation</t>
  </si>
  <si>
    <t>Capital Restructuring Initiative - GSD</t>
  </si>
  <si>
    <t>Capital Initiative Project - Fleet Acquisition</t>
  </si>
  <si>
    <t>Capital Restructuring Initiative - Election Commission</t>
  </si>
  <si>
    <t>GASB34NON_1095</t>
  </si>
  <si>
    <t>GASB34NON_6095</t>
  </si>
  <si>
    <t>GRSSC GASB34</t>
  </si>
  <si>
    <t>P&amp;FRSSC GASB34</t>
  </si>
  <si>
    <t>GASB 34 OGM Grant Fund 2107</t>
  </si>
  <si>
    <t>GASB 34 Non-3195</t>
  </si>
  <si>
    <t>FRM - Indirect Staffing Costs</t>
  </si>
  <si>
    <t>FRM - Direct Staffing Costs</t>
  </si>
  <si>
    <t>Administration_360010</t>
  </si>
  <si>
    <t>Grants_MIS</t>
  </si>
  <si>
    <t>Financial Management</t>
  </si>
  <si>
    <t>Distributed Costs</t>
  </si>
  <si>
    <t>Cost Allocated_Other Accts</t>
  </si>
  <si>
    <t>Administrative Services</t>
  </si>
  <si>
    <t>Ser Casa _ GM Partnership</t>
  </si>
  <si>
    <t>Emergency Shelter Year II_360030</t>
  </si>
  <si>
    <t>Pittman New Housing</t>
  </si>
  <si>
    <t>Neighborhood Development _ Admin_Planning_360036</t>
  </si>
  <si>
    <t>Neighborhood Development _ Public Service</t>
  </si>
  <si>
    <t>Comm Based Org_Eco Dev Tech Assistance_360038</t>
  </si>
  <si>
    <t>Community and Public Service</t>
  </si>
  <si>
    <t>Public Service</t>
  </si>
  <si>
    <t>Ferry Street Inn _ UDAG</t>
  </si>
  <si>
    <t>New Amsterdam _ State</t>
  </si>
  <si>
    <t>St. Ignatius Catholic</t>
  </si>
  <si>
    <t>Administration Indirect Costs</t>
  </si>
  <si>
    <t>Indirect Costs</t>
  </si>
  <si>
    <t>Indirect Costs Reimbursements</t>
  </si>
  <si>
    <t>Development</t>
  </si>
  <si>
    <t>Housing Affordability</t>
  </si>
  <si>
    <t>Detroit Association of Black Organizations</t>
  </si>
  <si>
    <t>Public Service Homeless Projects</t>
  </si>
  <si>
    <t>Mexicantown Community Development Corporation</t>
  </si>
  <si>
    <t>Home Administration_360080</t>
  </si>
  <si>
    <t>Sothwest Detroit Business Association</t>
  </si>
  <si>
    <t>Warren Conner Development Coalition</t>
  </si>
  <si>
    <t>Goodwill Industries_360086</t>
  </si>
  <si>
    <t>Literacy Volunteers of America</t>
  </si>
  <si>
    <t>Mercy Education_360089</t>
  </si>
  <si>
    <t>Housing Services_360090</t>
  </si>
  <si>
    <t>Young Detroit Builders Youthbuild</t>
  </si>
  <si>
    <t>Lula Belle Stewart</t>
  </si>
  <si>
    <t>St Patrick Senior Center_360096</t>
  </si>
  <si>
    <t>Planning_360100</t>
  </si>
  <si>
    <t>Children's Hospital Pediatric Mobile Team</t>
  </si>
  <si>
    <t>Citizens for Better Care_360102</t>
  </si>
  <si>
    <t>HOME ARP</t>
  </si>
  <si>
    <t>Visiting Nurses Association_360104</t>
  </si>
  <si>
    <t>PDD Planning - City</t>
  </si>
  <si>
    <t>World Medical Relief_360106</t>
  </si>
  <si>
    <t>Habitat for Humanity_360109</t>
  </si>
  <si>
    <t>Bagley Community Council</t>
  </si>
  <si>
    <t>Barlow Enhancers</t>
  </si>
  <si>
    <t>Blackstone Park Association_360117</t>
  </si>
  <si>
    <t>Bridging Communities_360118</t>
  </si>
  <si>
    <t>Charlevoix Village Association</t>
  </si>
  <si>
    <t>Real Estate BG App 6044</t>
  </si>
  <si>
    <t>Davison Joy Linwood Dexter</t>
  </si>
  <si>
    <t>Housing Underwriting GF Staffing</t>
  </si>
  <si>
    <t>Eastside Community Resource NPHC</t>
  </si>
  <si>
    <t>Real Estate_City</t>
  </si>
  <si>
    <t>AG360133</t>
  </si>
  <si>
    <t>Jobs &amp; Economy Team</t>
  </si>
  <si>
    <t>360133 - Jobs &amp; Economy Team</t>
  </si>
  <si>
    <t>Economic Development Corporation</t>
  </si>
  <si>
    <t>Economic Growth Corporation</t>
  </si>
  <si>
    <t>Homeless Services</t>
  </si>
  <si>
    <t>Capital Reinvestment P&amp;DD</t>
  </si>
  <si>
    <t>Wholesale District Expansion Bond 89A</t>
  </si>
  <si>
    <t>Planning &amp; Development Bonds</t>
  </si>
  <si>
    <t>Bridging Neighborhoods Program</t>
  </si>
  <si>
    <t>Victoria Park 93 Bond</t>
  </si>
  <si>
    <t>Brush Park</t>
  </si>
  <si>
    <t>Residential Sites</t>
  </si>
  <si>
    <t>Commercial Industrial Sites</t>
  </si>
  <si>
    <t>Chrysler Mack Avenue</t>
  </si>
  <si>
    <t>Jefferson Chalmers Appr 950</t>
  </si>
  <si>
    <t>Urban Land Reclamation Bonds</t>
  </si>
  <si>
    <t>Southwest Industrial and Port</t>
  </si>
  <si>
    <t>Central Business District 1</t>
  </si>
  <si>
    <t>Jefferson Chalmers Appr 4037</t>
  </si>
  <si>
    <t>Larned Bates</t>
  </si>
  <si>
    <t>Medical Center 4</t>
  </si>
  <si>
    <t>Central Business District 3</t>
  </si>
  <si>
    <t>Lafayette Appr 4057</t>
  </si>
  <si>
    <t>Elmwood Park #2</t>
  </si>
  <si>
    <t>613 Abbott UDAG</t>
  </si>
  <si>
    <t>Wholesale Distribution #1 Appr 4477</t>
  </si>
  <si>
    <t>West Side Industrial #2</t>
  </si>
  <si>
    <t>University City #2</t>
  </si>
  <si>
    <t>Medical Center #3</t>
  </si>
  <si>
    <t>North Industrial Appr 4484</t>
  </si>
  <si>
    <t>Elmwood Park #3</t>
  </si>
  <si>
    <t>Jefferson Chalmers Appr 4488</t>
  </si>
  <si>
    <t>Forest Park #2</t>
  </si>
  <si>
    <t>Art Center Rehabilitation</t>
  </si>
  <si>
    <t>Kercheval McClellan City</t>
  </si>
  <si>
    <t>Empowerment Zone Title XX</t>
  </si>
  <si>
    <t>Porterfield Marina VIllA Bond 91</t>
  </si>
  <si>
    <t>Virginia Park City</t>
  </si>
  <si>
    <t>Harmony Park UDAG</t>
  </si>
  <si>
    <t>University City 2 City</t>
  </si>
  <si>
    <t>JC_VIC PK Soft 2nd MTGE Program</t>
  </si>
  <si>
    <t>Riverbend Plaza Section 108 Loan</t>
  </si>
  <si>
    <t>Urban Renewal Revenue</t>
  </si>
  <si>
    <t>St. Anne's Gate</t>
  </si>
  <si>
    <t>CARACO 108 Loan</t>
  </si>
  <si>
    <t>B.T. Washington Business Association NOF</t>
  </si>
  <si>
    <t>DAPCEP</t>
  </si>
  <si>
    <t>Bethune Community Council</t>
  </si>
  <si>
    <t>World Medical Relief</t>
  </si>
  <si>
    <t>HGMSE Community Council NOF</t>
  </si>
  <si>
    <t>Hartwell and Neighborhood Association NOF</t>
  </si>
  <si>
    <t>Rock Inc NOF</t>
  </si>
  <si>
    <t>Home Empowerment Zone</t>
  </si>
  <si>
    <t>CABAAT_Mack Alive BG</t>
  </si>
  <si>
    <t>Low Moderate Income Home Repair Outside EZ</t>
  </si>
  <si>
    <t>Childrens Hospital Poison PS</t>
  </si>
  <si>
    <t>Northend Community Development Planning</t>
  </si>
  <si>
    <t>Detroit Central City Comm Health Facility Rehab</t>
  </si>
  <si>
    <t>Effective Alternative Comm Hsg Facility Rehab</t>
  </si>
  <si>
    <t>Parkside Intergenerational Center Services</t>
  </si>
  <si>
    <t>J. T. Jaxon Foundation NOF</t>
  </si>
  <si>
    <t>Kabaz(Black Jewels) Inc NOF_360349</t>
  </si>
  <si>
    <t>Meyer 7 Mile Wyoming Street Maintenance NOF</t>
  </si>
  <si>
    <t>Renaissance Health Care Inc NOF</t>
  </si>
  <si>
    <t>Todd Phillips Children's NOF</t>
  </si>
  <si>
    <t>Young Adults Asserting the NOF</t>
  </si>
  <si>
    <t>HOPWA Housing 5_100</t>
  </si>
  <si>
    <t>Corinthian Development Inc NOF</t>
  </si>
  <si>
    <t>Alzheimers Association Detroit Area NOF</t>
  </si>
  <si>
    <t>Citizens Against Neigh Deter Home Repair</t>
  </si>
  <si>
    <t>Adult Well Being Services NOF</t>
  </si>
  <si>
    <t>West Village Commercial Development Corporation</t>
  </si>
  <si>
    <t>Goal Adult Day Care NOF</t>
  </si>
  <si>
    <t>Kelly Morang Center NOF</t>
  </si>
  <si>
    <t>Church of Messiah Harabu PS</t>
  </si>
  <si>
    <t>Ser Metro</t>
  </si>
  <si>
    <t>Emergency Shelter Improvement EZ DEV</t>
  </si>
  <si>
    <t>Emergency Shelter</t>
  </si>
  <si>
    <t>Home Program 96 97</t>
  </si>
  <si>
    <t>Home Empowerment Zone 96 97</t>
  </si>
  <si>
    <t>Detroit Windsor Dance Academy NOF</t>
  </si>
  <si>
    <t>Association Of Chinese _ Americans NOF</t>
  </si>
  <si>
    <t>Pro_Literacy Detroit</t>
  </si>
  <si>
    <t>Charles Spivey Community Development</t>
  </si>
  <si>
    <t>Boysville of Michigan Inc NOF</t>
  </si>
  <si>
    <t>Neighborhood Service Organization Guide</t>
  </si>
  <si>
    <t>St Patrick Senior Center</t>
  </si>
  <si>
    <t>Gray &amp; Gray Productions NOF</t>
  </si>
  <si>
    <t>SEMCOSH _ Community Lead Abatement NOF</t>
  </si>
  <si>
    <t>Wellspring</t>
  </si>
  <si>
    <t>NOF Home Rehabilitation Program Home</t>
  </si>
  <si>
    <t>Home Ownership Program Home</t>
  </si>
  <si>
    <t>Detroit Radio Information Services NOF</t>
  </si>
  <si>
    <t>Council of Islamic Organization PFR</t>
  </si>
  <si>
    <t>Mendota_Birwood_Griggs_NOF</t>
  </si>
  <si>
    <t>Northwest Community Action Committee</t>
  </si>
  <si>
    <t>Project Lift Services _ NOF</t>
  </si>
  <si>
    <t>St. Clair Block Club _ NOF</t>
  </si>
  <si>
    <t>Life Choice Services</t>
  </si>
  <si>
    <t>J &amp; J Development Program NOF</t>
  </si>
  <si>
    <t>New Hope Non_Profit Housing Corporation NOF</t>
  </si>
  <si>
    <t>West Side Cubs Organization Inc NOF</t>
  </si>
  <si>
    <t>Eastside Raiders Youth Football NOF</t>
  </si>
  <si>
    <t>Peoples Community Services Metro Detroit NOF</t>
  </si>
  <si>
    <t>Bethel East Crosstown Development NOF</t>
  </si>
  <si>
    <t>Womens Justice Center 2 BG</t>
  </si>
  <si>
    <t>Neighborhood Service Organization 3 BG</t>
  </si>
  <si>
    <t>Effective Alternative Community Housing 2 BG</t>
  </si>
  <si>
    <t>Kabaz(Black Jewels) Inc NOF</t>
  </si>
  <si>
    <t>Neighborhood Opportunity Fund_360555</t>
  </si>
  <si>
    <t>SWDBA</t>
  </si>
  <si>
    <t>Crary St Mary's Community Council NOF</t>
  </si>
  <si>
    <t>Fitzgerald Community Council BG</t>
  </si>
  <si>
    <t>American GI Forum of Detroit NOF</t>
  </si>
  <si>
    <t>Lift Womens Resources Center</t>
  </si>
  <si>
    <t>Elmhurst Home Inc NOF</t>
  </si>
  <si>
    <t>LASED</t>
  </si>
  <si>
    <t>Council Action United for Service Efforts NOF</t>
  </si>
  <si>
    <t>Housing Counsel Detroit Non Profit HC BG</t>
  </si>
  <si>
    <t>Landlord Tenant Council UCHC NOF</t>
  </si>
  <si>
    <t>Central Industrial Park Sec 108 Loan Float Repay</t>
  </si>
  <si>
    <t>Eight Mile Boulevard BG</t>
  </si>
  <si>
    <t>Chaldean Federation of America Services</t>
  </si>
  <si>
    <t>Northwestern Branch YMCA</t>
  </si>
  <si>
    <t>West Detroit Interfaith Comm Org Resident Rehab</t>
  </si>
  <si>
    <t>Mosaic Youth Theatre</t>
  </si>
  <si>
    <t>NESCO Pitcher McKinney Home Repair</t>
  </si>
  <si>
    <t>Wayne County NLS Aids Law Center</t>
  </si>
  <si>
    <t>Wayne County NLS COPS Advocacy Service</t>
  </si>
  <si>
    <t>Big Brothers_Big Sisters</t>
  </si>
  <si>
    <t>Central United Methodist Church</t>
  </si>
  <si>
    <t>Detroit Entrepreneuship Institute</t>
  </si>
  <si>
    <t>Dominican Literacy Center</t>
  </si>
  <si>
    <t>Metropolitan Retiree Service Center</t>
  </si>
  <si>
    <t>Central Business District NSA BG6</t>
  </si>
  <si>
    <t>Citizen District Council Planning</t>
  </si>
  <si>
    <t>Community Area Stabilization BG</t>
  </si>
  <si>
    <t>Boys &amp; Girls Clubs of SE Michigan</t>
  </si>
  <si>
    <t>Hubbard Richard NSA BG</t>
  </si>
  <si>
    <t>Jefferson Chalmers NSA BG</t>
  </si>
  <si>
    <t>Childrens Hospital Pediatric PS</t>
  </si>
  <si>
    <t>Kercheval McClellan BG</t>
  </si>
  <si>
    <t>Mid City NSA BG</t>
  </si>
  <si>
    <t>Senior Citizen Repair Program BG</t>
  </si>
  <si>
    <t>University City NSA Home Repair</t>
  </si>
  <si>
    <t>Real Estate BG App 6095</t>
  </si>
  <si>
    <t>Virginia Park NSA Improvements</t>
  </si>
  <si>
    <t>Detroit Catholic Pastoral</t>
  </si>
  <si>
    <t>Emergency Home Repair_360686</t>
  </si>
  <si>
    <t>Eastside Community Resource NPHC Housing</t>
  </si>
  <si>
    <t>Barat Child and Family Services Facility</t>
  </si>
  <si>
    <t>Family and Youth Resources Services</t>
  </si>
  <si>
    <t>Michigan Conference Of SDA Detroit Yorba Svcs</t>
  </si>
  <si>
    <t>New Life Home For Recovering Women</t>
  </si>
  <si>
    <t>Young Detroit Builders_360696</t>
  </si>
  <si>
    <t>Home Repair for Southwest Detroit Area</t>
  </si>
  <si>
    <t>Youth Enrichment is Success Services</t>
  </si>
  <si>
    <t>Courville Concert Choir PS</t>
  </si>
  <si>
    <t>Cable Communication Public Benefit Corp Services</t>
  </si>
  <si>
    <t>Helping Unite Mother &amp; Child</t>
  </si>
  <si>
    <t>Delray United Action Council</t>
  </si>
  <si>
    <t>Voice Of The People</t>
  </si>
  <si>
    <t>Davision Grixdale Home Association NOF</t>
  </si>
  <si>
    <t>Outer Drive Chandler Park NOF</t>
  </si>
  <si>
    <t>Barton McFar Neighborhood Association NOF</t>
  </si>
  <si>
    <t>WYOM Schoolcraft Community Council NOF</t>
  </si>
  <si>
    <t>NW Goldberg Comm Imp Association NOF CAPS</t>
  </si>
  <si>
    <t>West Village Association NOF DEV</t>
  </si>
  <si>
    <t>Hubbard King Community Council NOF</t>
  </si>
  <si>
    <t>Moore Community Council NOF</t>
  </si>
  <si>
    <t>Semi Quois Neighborhood Improvement NOF HS</t>
  </si>
  <si>
    <t>Grandmont_Rosedale Development Corporation NOF</t>
  </si>
  <si>
    <t>Inner City Sub Center_NOF</t>
  </si>
  <si>
    <t>Legal Aid &amp; Defendant Association NOF</t>
  </si>
  <si>
    <t>Russell Woods Sull Association NOF</t>
  </si>
  <si>
    <t>Detroit Association of Women's Club NOF</t>
  </si>
  <si>
    <t>Dav Joy Lin Dex Community Council NOF</t>
  </si>
  <si>
    <t>Black Family Development Services</t>
  </si>
  <si>
    <t>Heat and Warmth Fund Services</t>
  </si>
  <si>
    <t>Holistic Development Center PS</t>
  </si>
  <si>
    <t>AWARE Community Organization NOF</t>
  </si>
  <si>
    <t>Downtown Branch YMCA NOF</t>
  </si>
  <si>
    <t>Focus Hope</t>
  </si>
  <si>
    <t>International Institute</t>
  </si>
  <si>
    <t>SW Detroit Community Mental Health NOF</t>
  </si>
  <si>
    <t>Van Dyke Taxpayer's Association NOF</t>
  </si>
  <si>
    <t>Graystone International Jazz Museum NOF</t>
  </si>
  <si>
    <t>Central Detroit Christian HR</t>
  </si>
  <si>
    <t>MOD Multi Family Rehabilitation BG</t>
  </si>
  <si>
    <t>Detroit Youth Urban League NOF</t>
  </si>
  <si>
    <t>Consumer Resource and Assistance Center NOF</t>
  </si>
  <si>
    <t>League Of Catholic Women NOF</t>
  </si>
  <si>
    <t>Lin Dav Parks Tux Community Council NOF</t>
  </si>
  <si>
    <t>Plymouth Road Business Association NOF</t>
  </si>
  <si>
    <t>WE Care About Van Dyke_Sev NOF</t>
  </si>
  <si>
    <t>Moments Of Truth NOF</t>
  </si>
  <si>
    <t>Peoples Missionary Baptist PS</t>
  </si>
  <si>
    <t>WHISK NOF</t>
  </si>
  <si>
    <t>Jefferson Avenue HDC Planning</t>
  </si>
  <si>
    <t>Citywide Residential Rehabilitation BG</t>
  </si>
  <si>
    <t>Virginia Park Citizens PS</t>
  </si>
  <si>
    <t>Art Center Medical Center UDI BG</t>
  </si>
  <si>
    <t>Development Disposition</t>
  </si>
  <si>
    <t>Experimental Movement Inc NOF</t>
  </si>
  <si>
    <t>Latino Family Services Inc NOF</t>
  </si>
  <si>
    <t>Mt Elliott Conant Triangle Association</t>
  </si>
  <si>
    <t>New Day Multi Purpose Center NOF</t>
  </si>
  <si>
    <t>West Eight Mile Wyoming Community District CL NOF</t>
  </si>
  <si>
    <t>Detroit Community Initiative PS</t>
  </si>
  <si>
    <t>Neighborhood Services Organization NOF</t>
  </si>
  <si>
    <t>Jefferson Conner BG</t>
  </si>
  <si>
    <t>Clergy United HSTA ATS PS</t>
  </si>
  <si>
    <t>Detroit Inner City Alano Club</t>
  </si>
  <si>
    <t>Fiskhorn Community Organization NOF</t>
  </si>
  <si>
    <t>Schaefer 7&amp;8 Mile Association NOF</t>
  </si>
  <si>
    <t>Detroit Assisted Transportation Coalition_360897</t>
  </si>
  <si>
    <t>Med Outreach to Blind NOF</t>
  </si>
  <si>
    <t>Accounting Aid Society</t>
  </si>
  <si>
    <t>Childrens Center of Wayne County NOF</t>
  </si>
  <si>
    <t>Childrens Immune Disorder NOF</t>
  </si>
  <si>
    <t>Detroit Neighborhood Reconciliation Center NOF</t>
  </si>
  <si>
    <t>Brush Park Woodward Rehabilitation NRR</t>
  </si>
  <si>
    <t>Cadillac Center BG6</t>
  </si>
  <si>
    <t>Central Industrial Park 108 Loan Repayment BG</t>
  </si>
  <si>
    <t>Corktown Rehabilitation NRR</t>
  </si>
  <si>
    <t>Hubbard Richard Public Service</t>
  </si>
  <si>
    <t>Jefferson Chalmers Community Development Corp</t>
  </si>
  <si>
    <t>McDougall Hunt Rehabilitation NRR</t>
  </si>
  <si>
    <t>McDougall Hunt NSA 2</t>
  </si>
  <si>
    <t>Islandview Association</t>
  </si>
  <si>
    <t>Woodward Avenue Area Improvement</t>
  </si>
  <si>
    <t>Afro American Museum FCC9093</t>
  </si>
  <si>
    <t>Afro _ American Museum FCC9714</t>
  </si>
  <si>
    <t>Detroit Neighborhood Investment Corporation</t>
  </si>
  <si>
    <t>DNIC _ PHASE II BG</t>
  </si>
  <si>
    <t>DNIC _ PHASE III BG</t>
  </si>
  <si>
    <t>Brightmoor Community NOF</t>
  </si>
  <si>
    <t>Queens Community Workers NOF</t>
  </si>
  <si>
    <t>NOF Control</t>
  </si>
  <si>
    <t>NOF Technical Assistance</t>
  </si>
  <si>
    <t>Citizens District Council Service Delivery</t>
  </si>
  <si>
    <t>Home Administration 2</t>
  </si>
  <si>
    <t>Home CHDO Administration 93</t>
  </si>
  <si>
    <t>Home CHDO Administration 94</t>
  </si>
  <si>
    <t>Home CHDO Project 93</t>
  </si>
  <si>
    <t>Home Program Administration_Technical Asst 92_93</t>
  </si>
  <si>
    <t>Home Rehabilitation Single Family EZ</t>
  </si>
  <si>
    <t>Home Revolving Fund</t>
  </si>
  <si>
    <t>M and S Human Services Agency PS</t>
  </si>
  <si>
    <t>Metro East Drug Treatment PS</t>
  </si>
  <si>
    <t>Think Detroit Services</t>
  </si>
  <si>
    <t>Evergreen Lahser 7_8 Mile Community Council</t>
  </si>
  <si>
    <t>Grandmont Rosedale Development Corporation</t>
  </si>
  <si>
    <t>Greater Corktown Development Corporation</t>
  </si>
  <si>
    <t>Joy Community Association_360992</t>
  </si>
  <si>
    <t>Grand Circus North BG DEV</t>
  </si>
  <si>
    <t>HRD Grants</t>
  </si>
  <si>
    <t>St Phillips Missionary Baptist Church DEV</t>
  </si>
  <si>
    <t>U Snap Bac BG 1</t>
  </si>
  <si>
    <t>Neighborhood Opportunity Fund BG4</t>
  </si>
  <si>
    <t>St Clair Block Club HR</t>
  </si>
  <si>
    <t>McDougall Hunt NSA BG CAPS</t>
  </si>
  <si>
    <t>BG - Program Income</t>
  </si>
  <si>
    <t>Letter of Credit BG6</t>
  </si>
  <si>
    <t>Neighborhood Development Corp.</t>
  </si>
  <si>
    <t>Home_1st Time Buyer 93</t>
  </si>
  <si>
    <t>Distributed Costs BG</t>
  </si>
  <si>
    <t>Block Grant Program Income</t>
  </si>
  <si>
    <t>Field Street Community _ NOF</t>
  </si>
  <si>
    <t>Elm Wood Park #3</t>
  </si>
  <si>
    <t>Residential Sites Fund</t>
  </si>
  <si>
    <t>Commerical Sites Fund</t>
  </si>
  <si>
    <t>Home Tenant Based Assist_361482</t>
  </si>
  <si>
    <t>Home Rehab Single Family 96_97</t>
  </si>
  <si>
    <t>Home Ownership</t>
  </si>
  <si>
    <t>Home Investor Rehab 96_97</t>
  </si>
  <si>
    <t>Home CHDO Operating Support</t>
  </si>
  <si>
    <t>Emergency Shelter Grant_361498</t>
  </si>
  <si>
    <t>New Bethel Baptist Church_NOF</t>
  </si>
  <si>
    <t>MACO Area_BG</t>
  </si>
  <si>
    <t>Mid Town Development</t>
  </si>
  <si>
    <t>Emergency Solutions Grant - Staff</t>
  </si>
  <si>
    <t>Emergency Solutions Grant - Projects</t>
  </si>
  <si>
    <t>Kemeny Center Comm CL_NOF</t>
  </si>
  <si>
    <t>St. Joseph Econ Assist Program</t>
  </si>
  <si>
    <t>Monte Vista_7mile Blk CB NOF</t>
  </si>
  <si>
    <t>Economic Dev Corp BG</t>
  </si>
  <si>
    <t>NRR_MACO Area Rehab BG</t>
  </si>
  <si>
    <t>Unity Commun &amp; Conc Citz_NOF</t>
  </si>
  <si>
    <t>Operation Get Down</t>
  </si>
  <si>
    <t>Hold For Funds Release 96_97</t>
  </si>
  <si>
    <t>Mendota Birwood Griggs Pinehurst Washburn</t>
  </si>
  <si>
    <t>Michigan Livernois Neighborhood Council</t>
  </si>
  <si>
    <t>Northeast Renewal</t>
  </si>
  <si>
    <t>Northend Citizens Association Council</t>
  </si>
  <si>
    <t>Northwest Community Neighborhood Resource</t>
  </si>
  <si>
    <t>Original United Citizens of Southwest Detroit</t>
  </si>
  <si>
    <t>Pilgrim Village Community Council</t>
  </si>
  <si>
    <t>Plymouth Chicago Improvement Association</t>
  </si>
  <si>
    <t>Hold for Funds Release</t>
  </si>
  <si>
    <t>Russell Woods Sullivan Area Association</t>
  </si>
  <si>
    <t>Southwest Housing Corporation_361668</t>
  </si>
  <si>
    <t>Von Stueben Community Council_361672</t>
  </si>
  <si>
    <t>Warrendale Community Organization</t>
  </si>
  <si>
    <t>Detroit Institute for Children</t>
  </si>
  <si>
    <t>Detroit Omega Foundation</t>
  </si>
  <si>
    <t>Federation of Youth Services_361677</t>
  </si>
  <si>
    <t>Triangle Foundation_361683</t>
  </si>
  <si>
    <t>Bagley Housing Association</t>
  </si>
  <si>
    <t>Detroiters Working for Environmental Justice_361687</t>
  </si>
  <si>
    <t>Greater Detroit Area Health Council Northwest</t>
  </si>
  <si>
    <t>Neighborhood Reconciliation Center</t>
  </si>
  <si>
    <t>NSO Youth</t>
  </si>
  <si>
    <t>U SNAP BAC</t>
  </si>
  <si>
    <t>Boys and Girls Club</t>
  </si>
  <si>
    <t>Think Detroit</t>
  </si>
  <si>
    <t>Community Resource and Assistance Center</t>
  </si>
  <si>
    <t>Detroit Assisted Transportation Coalition</t>
  </si>
  <si>
    <t>Northeast Guidance Center Transportation</t>
  </si>
  <si>
    <t>Abayomi CDC</t>
  </si>
  <si>
    <t>Bethel AME Church</t>
  </si>
  <si>
    <t>Broadside Press</t>
  </si>
  <si>
    <t>Cable Communications Public Benefit Corp</t>
  </si>
  <si>
    <t>Casa De Unidad</t>
  </si>
  <si>
    <t>Detroit Science Center</t>
  </si>
  <si>
    <t>Dove Christian Center</t>
  </si>
  <si>
    <t>Federation of Youth Services_361711</t>
  </si>
  <si>
    <t>Inside Out Literary Arts_361713</t>
  </si>
  <si>
    <t>James Wadsworth Jr Community Center</t>
  </si>
  <si>
    <t>Kabaz</t>
  </si>
  <si>
    <t>Messiah Housing Corporation</t>
  </si>
  <si>
    <t>Michigan Metro Girl Scout Council</t>
  </si>
  <si>
    <t>Neighborhood Centers</t>
  </si>
  <si>
    <t>Open Arms</t>
  </si>
  <si>
    <t>Pewabic Pottery</t>
  </si>
  <si>
    <t>Prevailing Community Development Corporation</t>
  </si>
  <si>
    <t>Safe Center</t>
  </si>
  <si>
    <t>St Paul CDC</t>
  </si>
  <si>
    <t>Train Up A Child_361728</t>
  </si>
  <si>
    <t>Vanguard Community Development Corporation_361729</t>
  </si>
  <si>
    <t>Volunteers in Prevention Probation Prisons</t>
  </si>
  <si>
    <t>Wayne County NLS Parent Youth Enrichment</t>
  </si>
  <si>
    <t>Wise Steward Ministries_361733</t>
  </si>
  <si>
    <t>College Park CDC</t>
  </si>
  <si>
    <t>Creekside Community Development_361735</t>
  </si>
  <si>
    <t>New Amsterdam EDI</t>
  </si>
  <si>
    <t>Mercy Education Project</t>
  </si>
  <si>
    <t>ARRA HUD HPRP Data Collection &amp; Evaluation PDD</t>
  </si>
  <si>
    <t>ARRA HUD HPRP Financial Assistance PDD</t>
  </si>
  <si>
    <t>ARRA HUD HPRP Hosuing Relocation &amp; Stab PDD</t>
  </si>
  <si>
    <t>ARRA HUD CDBG R Administration PDD</t>
  </si>
  <si>
    <t>ARRA HUD CDBG_R Mircoloan Program PDD</t>
  </si>
  <si>
    <t>ARRA HUD CDBG R Crowell Community Center PDD</t>
  </si>
  <si>
    <t>ARRA HUD CDBG R Davison Facade Improving Mat</t>
  </si>
  <si>
    <t>Unassigned Projects</t>
  </si>
  <si>
    <t>ARRA HUD CDBG Green Jobs Training &amp; Placement</t>
  </si>
  <si>
    <t>ARRA HUD Mortgage Assistance PDD</t>
  </si>
  <si>
    <t>ARRA HUD Target Areas Public Improvements PDD</t>
  </si>
  <si>
    <t>ARRA HUD Resdential Energy Efficiency PDD</t>
  </si>
  <si>
    <t>ARRA HUD CDBG_R Small Business Energy Efficiency Audits and Improvements</t>
  </si>
  <si>
    <t>ARRA University Commons Facade Improve PDD</t>
  </si>
  <si>
    <t>CDBG R Repaving of 10m of Class C in NSP Areas</t>
  </si>
  <si>
    <t>CDBG_R Lenox recreation Center Energy Efficient Upgrades</t>
  </si>
  <si>
    <t>CDBG R Lasky Rec Center Energy Efficient Upgrade</t>
  </si>
  <si>
    <t>CDBG_R Demolition</t>
  </si>
  <si>
    <t>Home Program 00_01</t>
  </si>
  <si>
    <t>HOME CHDO Project Financing_362401</t>
  </si>
  <si>
    <t>HOME Tenant Based 01_02</t>
  </si>
  <si>
    <t>HOME Ownership 01_02</t>
  </si>
  <si>
    <t>HOME Investor Rehab 01_02</t>
  </si>
  <si>
    <t>Home Tenant Based Assist</t>
  </si>
  <si>
    <t>HOME CHDO Operation Support 01_02</t>
  </si>
  <si>
    <t>HOME Investor Rehab _ EZ 01_02</t>
  </si>
  <si>
    <t>HOME CHDO Project Financing _ EZ 01_02</t>
  </si>
  <si>
    <t>Home Ownership 00_01</t>
  </si>
  <si>
    <t>Home Investor Rehab 00_01</t>
  </si>
  <si>
    <t>Home Down Payment Assist 00_01</t>
  </si>
  <si>
    <t>Home Investor Rehab _ EZ 00_01</t>
  </si>
  <si>
    <t>Home Ownership _ EZ 00_01</t>
  </si>
  <si>
    <t>Home Investor Rehab_EZ</t>
  </si>
  <si>
    <t>Home CHDO Operating Support_EZ</t>
  </si>
  <si>
    <t>Home Tech Asst</t>
  </si>
  <si>
    <t>Alkebu-Lan Village</t>
  </si>
  <si>
    <t>Community Treehouse Human Services</t>
  </si>
  <si>
    <t>Police Athletic League</t>
  </si>
  <si>
    <t>Islandview _ Bonds</t>
  </si>
  <si>
    <t>Hubbard _ Richard Infrastructure _ Bonds</t>
  </si>
  <si>
    <t>Master's Commission</t>
  </si>
  <si>
    <t>St. Vincent &amp; Sarah Fisher Center</t>
  </si>
  <si>
    <t>Bridging Communities_362660</t>
  </si>
  <si>
    <t>Alberta_King Neighborhood Shopping Center</t>
  </si>
  <si>
    <t>Detroit Hispanic Dev</t>
  </si>
  <si>
    <t>Ferry Street Inn Section 108</t>
  </si>
  <si>
    <t>Life Directions_362724</t>
  </si>
  <si>
    <t>Northend Commons _ CDC</t>
  </si>
  <si>
    <t>Citizens For Better Care_362738</t>
  </si>
  <si>
    <t>Housing CDBG Match - Lead Grant</t>
  </si>
  <si>
    <t>Fort Street Presbyterian Church _ Open Door</t>
  </si>
  <si>
    <t>Eastern Market Development Corporation</t>
  </si>
  <si>
    <t>Peoples Housing &amp; Community Develop Corp</t>
  </si>
  <si>
    <t>Southwest Detroit Business Association</t>
  </si>
  <si>
    <t>Eastern Market Adv Coal</t>
  </si>
  <si>
    <t>Uniroyal Site Reclamation</t>
  </si>
  <si>
    <t>P &amp; DD Reorganization Costs</t>
  </si>
  <si>
    <t>P &amp; DD Labor &amp; Benefits</t>
  </si>
  <si>
    <t>P &amp; DD Other Savings</t>
  </si>
  <si>
    <t>P &amp; DD Technology Infrastructure</t>
  </si>
  <si>
    <t>P &amp; DD Training</t>
  </si>
  <si>
    <t>Reorganization Cost</t>
  </si>
  <si>
    <t>HRD Economic Development Case# 105</t>
  </si>
  <si>
    <t>PDD Economic Development Case# 105</t>
  </si>
  <si>
    <t>Technology</t>
  </si>
  <si>
    <t>P&amp;DD Training</t>
  </si>
  <si>
    <t>HOME CHDO Project Financing</t>
  </si>
  <si>
    <t>HOME Homeownership 02-03</t>
  </si>
  <si>
    <t>HOME Investor Rehabilitation</t>
  </si>
  <si>
    <t>HOME Operating Support 02_03</t>
  </si>
  <si>
    <t>HOME Rental Assistance 02_03</t>
  </si>
  <si>
    <t>HOME Down Payment Assistance 02_03</t>
  </si>
  <si>
    <t>HOME CHDO Project 02_03</t>
  </si>
  <si>
    <t>HOME Investor Loan 02_03</t>
  </si>
  <si>
    <t>Abayomi Community Development Corp</t>
  </si>
  <si>
    <t>Healthy Homes Healthy Kids</t>
  </si>
  <si>
    <t>Jefferson East Business Association</t>
  </si>
  <si>
    <t>L&amp;L Adult Daycare</t>
  </si>
  <si>
    <t>Matrix Off the Streets</t>
  </si>
  <si>
    <t>Renaissance Dev &amp; Non Profit Housing Corp.</t>
  </si>
  <si>
    <t>Southwest Solutions</t>
  </si>
  <si>
    <t>Southwest Detroit Environmental Vision Project</t>
  </si>
  <si>
    <t>Academic Enterprises, Inc.</t>
  </si>
  <si>
    <t>Springwells Community Housing</t>
  </si>
  <si>
    <t>Marygrove Institutes of Music and Dance</t>
  </si>
  <si>
    <t>Neighborhood Legal Services Michigan</t>
  </si>
  <si>
    <t>Coalition of Integrate Tech &amp; Education (ONCITE)</t>
  </si>
  <si>
    <t>Hammond Carpentry Services</t>
  </si>
  <si>
    <t>HSTA _ ATS</t>
  </si>
  <si>
    <t>Inside Out Literary Arts_363090</t>
  </si>
  <si>
    <t>Rescue City, Inc.</t>
  </si>
  <si>
    <t>Southwest Housing Corporation</t>
  </si>
  <si>
    <t>Northwest Neighborhood Empowerment Center</t>
  </si>
  <si>
    <t>Southwest Detroit Community Recreation League</t>
  </si>
  <si>
    <t>Greater Corktown Development Corp</t>
  </si>
  <si>
    <t>Major Building Demolition</t>
  </si>
  <si>
    <t>New Amsterdam Project_Section 108</t>
  </si>
  <si>
    <t>MEDC State Loan_ULA</t>
  </si>
  <si>
    <t>Detroit Working for Environmental</t>
  </si>
  <si>
    <t>Greening of Detroit</t>
  </si>
  <si>
    <t>Office of Neighborhood Development _ PDD</t>
  </si>
  <si>
    <t>City Year_363220</t>
  </si>
  <si>
    <t>Caraco Section 108 Debt Repayment</t>
  </si>
  <si>
    <t>Liberty Temple Baptist Church Senior Project</t>
  </si>
  <si>
    <t>Michigan Avenue Business Association</t>
  </si>
  <si>
    <t>Riverbend Community Association</t>
  </si>
  <si>
    <t>Destiny &amp; Purpose Community Outreach</t>
  </si>
  <si>
    <t>Partnership for a Drug Free Detroit_364009</t>
  </si>
  <si>
    <t>Rehab Institute of MI Pioneers of Peace</t>
  </si>
  <si>
    <t>Van Club Assoc of MI</t>
  </si>
  <si>
    <t>Visiting Nurses Association</t>
  </si>
  <si>
    <t>Low and Moderate Income Housing</t>
  </si>
  <si>
    <t>Substantial Residential Rehabilitation</t>
  </si>
  <si>
    <t>Mexicantown WC _ Section 108 Repayment</t>
  </si>
  <si>
    <t>Book Cadillac Sec 108 Repayment</t>
  </si>
  <si>
    <t>Garfield Sec 108 Repayment</t>
  </si>
  <si>
    <t>CARACO Sec 108</t>
  </si>
  <si>
    <t>Fort Shelby Section 108 Repayment</t>
  </si>
  <si>
    <t>Woodward Garden Section 108</t>
  </si>
  <si>
    <t>Public Facility Rehabilitation</t>
  </si>
  <si>
    <t>Economic Development</t>
  </si>
  <si>
    <t>Garfield Section 108 Loan</t>
  </si>
  <si>
    <t>DTC Loan Repayment</t>
  </si>
  <si>
    <t>General Grants _ Detroit Riverfront _ EDI</t>
  </si>
  <si>
    <t>Far East Side _ EDI Grant</t>
  </si>
  <si>
    <t>Homeless Public Service</t>
  </si>
  <si>
    <t>NSP Administration</t>
  </si>
  <si>
    <t>NSP Demolition</t>
  </si>
  <si>
    <t>NSp New Construction</t>
  </si>
  <si>
    <t>NSP Public Improvements</t>
  </si>
  <si>
    <t>NSP Rehabilitation</t>
  </si>
  <si>
    <t>NSP Disposition</t>
  </si>
  <si>
    <t>NSP II Project Activites</t>
  </si>
  <si>
    <t>NSP III Admin</t>
  </si>
  <si>
    <t>NSP III Acquisition Rehabiliatation</t>
  </si>
  <si>
    <t>NSP III Demolition</t>
  </si>
  <si>
    <t>NSP III Redevelopments New Construction</t>
  </si>
  <si>
    <t>CDBG Housing Rehabilitation</t>
  </si>
  <si>
    <t>Sec 106 Clearances</t>
  </si>
  <si>
    <t>General Grants Bates Garage Demo EDI Grant_364070</t>
  </si>
  <si>
    <t>NSP I Program Income HUD Neigh Stab Prog</t>
  </si>
  <si>
    <t>NSP III Program Income HUD Neigh Stab Prog</t>
  </si>
  <si>
    <t>Ford Auditorium Demolition Project EDI Grant_364078</t>
  </si>
  <si>
    <t>Garfield Sec 108 Loan</t>
  </si>
  <si>
    <t>Stuberstone Sec 108 Loan</t>
  </si>
  <si>
    <t>Ferry Street Inn Sce 108 Loan</t>
  </si>
  <si>
    <t>New Amsterdam Sec 108 Loan</t>
  </si>
  <si>
    <t>Mexicantown Mercado Sec 108 Loan</t>
  </si>
  <si>
    <t>Garfield II Sec 108 Loan</t>
  </si>
  <si>
    <t>Vernor Lawndale Sec 108 Loan</t>
  </si>
  <si>
    <t>Book Cadillac Sec 108 Loan</t>
  </si>
  <si>
    <t>Fort Shelby Sec 108 Loan</t>
  </si>
  <si>
    <t>Woodward Garden Sec 108 Loan</t>
  </si>
  <si>
    <t>Garfield Geothermal Sec 108 Loan</t>
  </si>
  <si>
    <t>Garfield Sugar Hill Sec 108 Loan</t>
  </si>
  <si>
    <t>General Grant Economic Dev Initiative EDI_SP</t>
  </si>
  <si>
    <t>Demolition Arnold House &amp; WSU Comm Properties</t>
  </si>
  <si>
    <t>Bank on Detroit Public Service</t>
  </si>
  <si>
    <t>Grass Cutting Interin Assistance _ Public Improvement</t>
  </si>
  <si>
    <t>The Salvation Army</t>
  </si>
  <si>
    <t>North Rosedale Civic Association</t>
  </si>
  <si>
    <t>YMCA</t>
  </si>
  <si>
    <t>Brush Park Infrastructure _ EDI Grant</t>
  </si>
  <si>
    <t>Economic Development Initiative Project - EDI Grant Demolition/Redevelopment</t>
  </si>
  <si>
    <t>Infrastructure Project</t>
  </si>
  <si>
    <t>Lead Grant IV</t>
  </si>
  <si>
    <t>NSP1 Closeout Activity</t>
  </si>
  <si>
    <t>DBA Demolition General Fund</t>
  </si>
  <si>
    <t>NSP3 Program Income Closeout</t>
  </si>
  <si>
    <t>Techtown Det</t>
  </si>
  <si>
    <t>Conventional Home Repairs</t>
  </si>
  <si>
    <t>East MI Environmental Action Council</t>
  </si>
  <si>
    <t>Shar, Incorporate</t>
  </si>
  <si>
    <t>Greater Families for Det.</t>
  </si>
  <si>
    <t>CDBG DDR Admin</t>
  </si>
  <si>
    <t>CDBG DDR Plan</t>
  </si>
  <si>
    <t>CDBG DDR Demo</t>
  </si>
  <si>
    <t>CDBG DDR ED</t>
  </si>
  <si>
    <t>CDBG DDR IMP</t>
  </si>
  <si>
    <t>DRMM Genesis House II Chicago</t>
  </si>
  <si>
    <t>DRMM 3rd Street</t>
  </si>
  <si>
    <t>DRMM Street Outreach</t>
  </si>
  <si>
    <t>Community Home Support</t>
  </si>
  <si>
    <t>Detroit Hispanic Development Corp</t>
  </si>
  <si>
    <t>Holy Cross Services, Inc.</t>
  </si>
  <si>
    <t>Immanuel Lutheran</t>
  </si>
  <si>
    <t>Restaurant Opportunity Center of Michigan</t>
  </si>
  <si>
    <t>Housing Pre-Development Rehab</t>
  </si>
  <si>
    <t>Housing Pre-Development Construction</t>
  </si>
  <si>
    <t>Buildings Safety Engineering &amp; Environmental Allocations</t>
  </si>
  <si>
    <t>Department of Elections Allocation</t>
  </si>
  <si>
    <t>City Planning Commission/Historic Designation Allocation</t>
  </si>
  <si>
    <t>General Services Department Allocation</t>
  </si>
  <si>
    <t>Recreation Center Rehab</t>
  </si>
  <si>
    <t>PDD Demolition</t>
  </si>
  <si>
    <t>Summer Jobs Program</t>
  </si>
  <si>
    <t>HRD Economic Dev &amp; Small Business Dev</t>
  </si>
  <si>
    <t>Economic Development Commerical Development</t>
  </si>
  <si>
    <t>Welcome Center_Business Administration</t>
  </si>
  <si>
    <t>Detroit Supplier Opportunity Support</t>
  </si>
  <si>
    <t>Detroit Employment Solutions Corp</t>
  </si>
  <si>
    <t>HRD Policy Development &amp; Implementation</t>
  </si>
  <si>
    <t>GIS Services</t>
  </si>
  <si>
    <t>Housing &amp; Revitalization Planning</t>
  </si>
  <si>
    <t>Housing Services</t>
  </si>
  <si>
    <t>Neighborhood Development - Admin/Planning</t>
  </si>
  <si>
    <t>Comm Based Org_Eco Dev Tech Assistance</t>
  </si>
  <si>
    <t>HOME Administration</t>
  </si>
  <si>
    <t>Adult Well Being Services_365502</t>
  </si>
  <si>
    <t>Black Family Development</t>
  </si>
  <si>
    <t>CareFirst Community Health Services</t>
  </si>
  <si>
    <t>Cass Community Health Services</t>
  </si>
  <si>
    <t>Catholic Social Services of Wayne County</t>
  </si>
  <si>
    <t>N.O.A.H</t>
  </si>
  <si>
    <t>Churches Intervention Evengelical Ministries</t>
  </si>
  <si>
    <t>Coalition on Temporary Shelter (COTS)_365509</t>
  </si>
  <si>
    <t>Detroit Rescue Mission_Genesis House III</t>
  </si>
  <si>
    <t>Detroit Resuce Mission</t>
  </si>
  <si>
    <t>Detroit Rescue Mission_Genesis House I</t>
  </si>
  <si>
    <t>Forgotten Harvest</t>
  </si>
  <si>
    <t>Fort St Presbysterian Church</t>
  </si>
  <si>
    <t>Freedom House_365518</t>
  </si>
  <si>
    <t>Legal Aid And Defendet Association</t>
  </si>
  <si>
    <t>L.I.F.T Women's Resource Center</t>
  </si>
  <si>
    <t>Michigan Legal Service</t>
  </si>
  <si>
    <t>New Hope Community Development NPHC</t>
  </si>
  <si>
    <t>NSO 24 Hour Walk_In Center</t>
  </si>
  <si>
    <t>Operation Get Down, Inc.</t>
  </si>
  <si>
    <t>Simon House_365527</t>
  </si>
  <si>
    <t>Southwest Housing Solutions corporation</t>
  </si>
  <si>
    <t>St. Christine Christian Services</t>
  </si>
  <si>
    <t>St. John Community Center_365530</t>
  </si>
  <si>
    <t>United Community Housing Coalition_365531</t>
  </si>
  <si>
    <t>United Sisters of Charity</t>
  </si>
  <si>
    <t>Wayne County Neigh Legal Services</t>
  </si>
  <si>
    <t>Detroit Catholic Pastoral Alliance</t>
  </si>
  <si>
    <t>Joy Southfield Development Corporation, Inc.</t>
  </si>
  <si>
    <t>University Commons Organization</t>
  </si>
  <si>
    <t>Warren_Conner Developemt Coalition</t>
  </si>
  <si>
    <t>Warren_Conner development Coalition_365538</t>
  </si>
  <si>
    <t>Woodward Avenue Action Association</t>
  </si>
  <si>
    <t>Detroit Affordable Homes, Inc.</t>
  </si>
  <si>
    <t>Detroiters Working for Environmental Justice</t>
  </si>
  <si>
    <t>Eastern Market Advancement Coalition</t>
  </si>
  <si>
    <t>Jefferson East Inc</t>
  </si>
  <si>
    <t>Southwest Detroit Business Assoc</t>
  </si>
  <si>
    <t>Union Grace Community Development corporation</t>
  </si>
  <si>
    <t>Young Detroit builders</t>
  </si>
  <si>
    <t>Adult Well Being Services</t>
  </si>
  <si>
    <t>Holy Cross Children's Services</t>
  </si>
  <si>
    <t>Coalition on Temporary Shelter (COTS)</t>
  </si>
  <si>
    <t>Fellowship on Non Profit Housing Corporation</t>
  </si>
  <si>
    <t>Focus: HOPE</t>
  </si>
  <si>
    <t>Homes For Black Children</t>
  </si>
  <si>
    <t>Samaritan Homes, Inc.</t>
  </si>
  <si>
    <t>St. John Community Center_365554</t>
  </si>
  <si>
    <t>Warren_Conner Development Coalition</t>
  </si>
  <si>
    <t>Sickle Cell PFR</t>
  </si>
  <si>
    <t>Amandia Community Development Corporation</t>
  </si>
  <si>
    <t>City Year</t>
  </si>
  <si>
    <t>Coleman A. Young Foundation</t>
  </si>
  <si>
    <t>Detroit Alliance For Fair Banking</t>
  </si>
  <si>
    <t>Detroit Area Pre College Engineering Program Inc</t>
  </si>
  <si>
    <t>Detroit Parent Network_365562</t>
  </si>
  <si>
    <t>Dexter Elmhurst Community Center</t>
  </si>
  <si>
    <t>International Foundation for Teaching</t>
  </si>
  <si>
    <t>Matrix Human Services Connecting Families</t>
  </si>
  <si>
    <t>Peoples Community Service of Metro Detroit</t>
  </si>
  <si>
    <t>Project Seed</t>
  </si>
  <si>
    <t>Pro Literacy Detroit</t>
  </si>
  <si>
    <t>Sickle Cell Disease Association</t>
  </si>
  <si>
    <t>Teen HYPE Youth Development Program</t>
  </si>
  <si>
    <t>The Architectural Salvage Warehouse of Detroit</t>
  </si>
  <si>
    <t>Urban Neighborhood Initiatives_365576</t>
  </si>
  <si>
    <t>Volunteers in Prevention, Probation &amp; Prisons</t>
  </si>
  <si>
    <t>VSA Michigan</t>
  </si>
  <si>
    <t>Detroit East</t>
  </si>
  <si>
    <t>New Center Community Mental Health Services</t>
  </si>
  <si>
    <t>The Society of St. Vincent De Paul</t>
  </si>
  <si>
    <t>Jefferson Avenue Business Association</t>
  </si>
  <si>
    <t>Next Detroit Neighborhood Initiative_365585</t>
  </si>
  <si>
    <t>NSO Youth Initiatives Project</t>
  </si>
  <si>
    <t>Clark Park Coalition</t>
  </si>
  <si>
    <t>Courville Concert Choir Inc</t>
  </si>
  <si>
    <t>Millan Theater Company</t>
  </si>
  <si>
    <t>Detroit Youth Foundation DBA Youthville Detroit</t>
  </si>
  <si>
    <t>Living Arts_365592</t>
  </si>
  <si>
    <t>Mosaic Youth Theater of Detroit</t>
  </si>
  <si>
    <t>Sphinx Organization</t>
  </si>
  <si>
    <t>Alzheimers Disease &amp; Related Disorders</t>
  </si>
  <si>
    <t>Goal Adult Day Care Inc.</t>
  </si>
  <si>
    <t>L &amp; L Adult Day Care, Inc.</t>
  </si>
  <si>
    <t>Matrix Human Services_Reuther Older Adult &amp; Well</t>
  </si>
  <si>
    <t>St. Patricks Senior Center</t>
  </si>
  <si>
    <t>Administration Direct - Reporting &amp; Compliance</t>
  </si>
  <si>
    <t>Administration (Indirect) - Records/Audit &amp; Admin Support</t>
  </si>
  <si>
    <t>OPPP Direct - Tax Incentives, Policy, &amp; Development</t>
  </si>
  <si>
    <t>Housing Underwriting - Single Family</t>
  </si>
  <si>
    <t>Housing Underwriting - Multi Family</t>
  </si>
  <si>
    <t>Housing Underwriting - Supportive Housing</t>
  </si>
  <si>
    <t>Programmatic Underwriting - NOF &amp; CDBG</t>
  </si>
  <si>
    <t>HRD Demolition Task Force Staffing</t>
  </si>
  <si>
    <t>HRD Indirect Cost</t>
  </si>
  <si>
    <t>ARPA Renew Detroit Program</t>
  </si>
  <si>
    <t>COTS</t>
  </si>
  <si>
    <t>Covenant House</t>
  </si>
  <si>
    <t>Detroit Central City</t>
  </si>
  <si>
    <t>Advantage Health Center</t>
  </si>
  <si>
    <t>Freedom House</t>
  </si>
  <si>
    <t>Mariner's Inn</t>
  </si>
  <si>
    <t>NSO 24 Hr Walk In Center</t>
  </si>
  <si>
    <t>United Community Housing Coalition</t>
  </si>
  <si>
    <t>YWCA _ Interim House</t>
  </si>
  <si>
    <t>Emergency Shelter Staff _ PDD</t>
  </si>
  <si>
    <t>Emergency Shelter Year II _ PDD</t>
  </si>
  <si>
    <t>Oasis Detroit</t>
  </si>
  <si>
    <t>Operation Getdown</t>
  </si>
  <si>
    <t>Beulah Land Institute _ Gideon Comm Dev Corp</t>
  </si>
  <si>
    <t>St John Community Health _ Open Arms</t>
  </si>
  <si>
    <t>Twenty_First Century Sisterhood</t>
  </si>
  <si>
    <t>DRMM Genesis House III - Fairview</t>
  </si>
  <si>
    <t>Eastside LAND _ Mack_Conner Project</t>
  </si>
  <si>
    <t>Joy Community Association_366890</t>
  </si>
  <si>
    <t>Living Arts</t>
  </si>
  <si>
    <t>Matrix Human Services</t>
  </si>
  <si>
    <t>NOAH</t>
  </si>
  <si>
    <t>World Changers _ Community Alliance</t>
  </si>
  <si>
    <t>Paradise Valley Business District</t>
  </si>
  <si>
    <t>Clark Park</t>
  </si>
  <si>
    <t>Community Health Awareness Group</t>
  </si>
  <si>
    <t>Development Centers, Inc.</t>
  </si>
  <si>
    <t>Gratiot McDougall United Comm Development Corp</t>
  </si>
  <si>
    <t>Kheper_ra Institute</t>
  </si>
  <si>
    <t>Perfecting Community Development Corp</t>
  </si>
  <si>
    <t>Rohns, Rolfs and Holcomb Block Club</t>
  </si>
  <si>
    <t>Abundant Care Training Services (ACTS)</t>
  </si>
  <si>
    <t>Detroit Midtown Micro_Enterprise Fund Corp</t>
  </si>
  <si>
    <t>Joy_Southfield CDC</t>
  </si>
  <si>
    <t>Kendall CDC</t>
  </si>
  <si>
    <t>Legal Education and Advocacy Center</t>
  </si>
  <si>
    <t>New Creations Community Outreach, Inc</t>
  </si>
  <si>
    <t>MLK_Buchanan CDC</t>
  </si>
  <si>
    <t>Cornerstone Faith Services _ Trade Training</t>
  </si>
  <si>
    <t>St. John Community Center</t>
  </si>
  <si>
    <t>NSO _ Youth Initiatives</t>
  </si>
  <si>
    <t>Catholic Social Services</t>
  </si>
  <si>
    <t>Matrix _ Life House</t>
  </si>
  <si>
    <t>Society of St. Vincent de Paul</t>
  </si>
  <si>
    <t>Job Program _ Youth</t>
  </si>
  <si>
    <t>Community Aid &amp; Development Corporation</t>
  </si>
  <si>
    <t>Freed Institute for Econ Social Justice &amp; Pol Em</t>
  </si>
  <si>
    <t>Greater Detroit Agency for the Blind</t>
  </si>
  <si>
    <t>Matrix The Center Green Improvement Project</t>
  </si>
  <si>
    <t>PW Community Development &amp; Nonprofit Housing Corporation</t>
  </si>
  <si>
    <t>West Grand Boulevard Collaborative</t>
  </si>
  <si>
    <t>Word of Truth Comm Housing Association WOTHA</t>
  </si>
  <si>
    <t>The Muslim Center</t>
  </si>
  <si>
    <t>Meyers, 7 Mile, Wyoming Ave, Comm Council</t>
  </si>
  <si>
    <t>Teen Hype</t>
  </si>
  <si>
    <t>The Yunion</t>
  </si>
  <si>
    <t>Urban Neighborhood Initiatives</t>
  </si>
  <si>
    <t>Live N Kindness CDC</t>
  </si>
  <si>
    <t>Emergency Home Repair</t>
  </si>
  <si>
    <t>East Michigan Christian Comm Dev Assoc</t>
  </si>
  <si>
    <t>The Youth Connection</t>
  </si>
  <si>
    <t>HRD Residential Demolition</t>
  </si>
  <si>
    <t>HRD Commercial Demolition</t>
  </si>
  <si>
    <t>HRD Emergency Demolition</t>
  </si>
  <si>
    <t>GASB34 H&amp;RD FUND 2095</t>
  </si>
  <si>
    <t>GASB 34 H&amp;RD FUND 1795</t>
  </si>
  <si>
    <t>GASB 34 H&amp;RD GRANT 2115</t>
  </si>
  <si>
    <t>GASB34 H&amp;RD FUND 1095</t>
  </si>
  <si>
    <t>GASB34 H&amp;RD FUND 3795</t>
  </si>
  <si>
    <t>GASB34 H&amp;RD Fund 3695</t>
  </si>
  <si>
    <t>GASB 34 H&amp;RD Fund 0895</t>
  </si>
  <si>
    <t>GASB 34 Fund 3923</t>
  </si>
  <si>
    <t>Office of the Chief</t>
  </si>
  <si>
    <t>Planning and Inspection</t>
  </si>
  <si>
    <t>Police Legal Advisor</t>
  </si>
  <si>
    <t>Community &amp; Corporate Services</t>
  </si>
  <si>
    <t>Executive Protection</t>
  </si>
  <si>
    <t>City Council Security</t>
  </si>
  <si>
    <t>Office of Public Information</t>
  </si>
  <si>
    <t>Disciplinary Admin Unit</t>
  </si>
  <si>
    <t>Chief Investigator Unit</t>
  </si>
  <si>
    <t>Internal Affairs</t>
  </si>
  <si>
    <t>Internal Affairs Section</t>
  </si>
  <si>
    <t>Force Investigation</t>
  </si>
  <si>
    <t>Police Community Services</t>
  </si>
  <si>
    <t>Auxiliary Services</t>
  </si>
  <si>
    <t>Transit Police Operations</t>
  </si>
  <si>
    <t>Gaming Unit</t>
  </si>
  <si>
    <t>Internal Controls Division</t>
  </si>
  <si>
    <t>Police Human Resources</t>
  </si>
  <si>
    <t>Personnel Services</t>
  </si>
  <si>
    <t>Police Academy</t>
  </si>
  <si>
    <t>Police Medical</t>
  </si>
  <si>
    <t>Office of the Dep Chief_Eastern Operations Burea</t>
  </si>
  <si>
    <t>Recruit Training _ East</t>
  </si>
  <si>
    <t>First Precinct</t>
  </si>
  <si>
    <t>Third Precinct_370270</t>
  </si>
  <si>
    <t>Seventh Precinct</t>
  </si>
  <si>
    <t>Eleventh Precinct</t>
  </si>
  <si>
    <t>Thirteenth Precinct</t>
  </si>
  <si>
    <t>Ninth Precinct</t>
  </si>
  <si>
    <t>Office of the Dep Chief_Western Operations Burea</t>
  </si>
  <si>
    <t>Recruit Training _ West</t>
  </si>
  <si>
    <t>Fourth Precinct</t>
  </si>
  <si>
    <t>Third Precinct</t>
  </si>
  <si>
    <t>Sixth Precinct</t>
  </si>
  <si>
    <t>Tenth Precinct_370390</t>
  </si>
  <si>
    <t>Twelfth Precinct_370400</t>
  </si>
  <si>
    <t>Eighth Precinct</t>
  </si>
  <si>
    <t>Office of the Dep Chief-Criminal Investigation</t>
  </si>
  <si>
    <t>Organized Crime</t>
  </si>
  <si>
    <t>Narcotics Enforcement Section</t>
  </si>
  <si>
    <t>Specialized Enforcement</t>
  </si>
  <si>
    <t>Major Crimes</t>
  </si>
  <si>
    <t>Court</t>
  </si>
  <si>
    <t>Investigative Operations Division</t>
  </si>
  <si>
    <t>Criminal Investigations</t>
  </si>
  <si>
    <t>Commercial Auto Theft</t>
  </si>
  <si>
    <t>Special Investigations Section</t>
  </si>
  <si>
    <t>Homicide</t>
  </si>
  <si>
    <t>Metropolitan</t>
  </si>
  <si>
    <t>Tactical Support</t>
  </si>
  <si>
    <t>Mobile Support</t>
  </si>
  <si>
    <t>Aviation</t>
  </si>
  <si>
    <t>Crime Scene Services</t>
  </si>
  <si>
    <t>Records and Identification</t>
  </si>
  <si>
    <t>Victims Assistance</t>
  </si>
  <si>
    <t>Fiscal Operations - Admin</t>
  </si>
  <si>
    <t>City Income Tax (PA 394 of 2012)</t>
  </si>
  <si>
    <t>Fiscal Operations</t>
  </si>
  <si>
    <t>Payroll Section</t>
  </si>
  <si>
    <t>Evidence Control/Property</t>
  </si>
  <si>
    <t>Information Systems</t>
  </si>
  <si>
    <t>Communication Operations</t>
  </si>
  <si>
    <t>Communication Systems</t>
  </si>
  <si>
    <t>Support Services</t>
  </si>
  <si>
    <t>Resource Management Division</t>
  </si>
  <si>
    <t>Police Fleet Management</t>
  </si>
  <si>
    <t>Facilities Management Section</t>
  </si>
  <si>
    <t>Assets &amp; Inventory Control Section</t>
  </si>
  <si>
    <t>Civil Rights Division</t>
  </si>
  <si>
    <t>Training Section</t>
  </si>
  <si>
    <t>Detroit Detention Center</t>
  </si>
  <si>
    <t>Animal Control_370695</t>
  </si>
  <si>
    <t>E-911 Improvements</t>
  </si>
  <si>
    <t>E_911 Telephone Operators</t>
  </si>
  <si>
    <t>Telephone Crime Reporting Surcharge</t>
  </si>
  <si>
    <t>Grant Contribution-Cash</t>
  </si>
  <si>
    <t>Secret Service Operation</t>
  </si>
  <si>
    <t>Secret Service UCV</t>
  </si>
  <si>
    <t>Narcotics Forfeiture Activity</t>
  </si>
  <si>
    <t>Drug Court_370761</t>
  </si>
  <si>
    <t>Drug Prevention_Leadership Development_10th Pct</t>
  </si>
  <si>
    <t>Narcotics Forfeitire UCV</t>
  </si>
  <si>
    <t>Narcotics Forfeiture Activity_Fed.</t>
  </si>
  <si>
    <t>Federal Forfeiture</t>
  </si>
  <si>
    <t>Buildings and Sites_Police Bond 89A</t>
  </si>
  <si>
    <t>New Center Precinct_Match</t>
  </si>
  <si>
    <t>Buildings and Sites_Bond</t>
  </si>
  <si>
    <t>Police Animal Control Capital Improv Project</t>
  </si>
  <si>
    <t>Police Animal Control Captial Improve Project</t>
  </si>
  <si>
    <t>Existing Facility Upgrades</t>
  </si>
  <si>
    <t>Training Facilities</t>
  </si>
  <si>
    <t>Jr Cadet SYEP 94</t>
  </si>
  <si>
    <t>Jr Cadet SYEP 95</t>
  </si>
  <si>
    <t>Think Detroit PAL</t>
  </si>
  <si>
    <t>Weed and Seed</t>
  </si>
  <si>
    <t>Weed and Seed FY_2000 Eleventh Precinct</t>
  </si>
  <si>
    <t>Weed and Seed FY_2000 8th and 12th Precincts</t>
  </si>
  <si>
    <t>Southwest Detroit Weed &amp; Seed Yr 3</t>
  </si>
  <si>
    <t>Campaign Safe &amp; Sober _ 1996</t>
  </si>
  <si>
    <t>Campaign Safe &amp; Sober _ 1997</t>
  </si>
  <si>
    <t>Campaign Safe &amp; Sober _ 1998</t>
  </si>
  <si>
    <t>Drug Violence Enforcement Project 2009_10</t>
  </si>
  <si>
    <t>Comm Reclamation 98</t>
  </si>
  <si>
    <t>Community Policing, Education and Outreach Progr</t>
  </si>
  <si>
    <t>2009 Nat'l Crime Victoms Rights Wk Comm Aware</t>
  </si>
  <si>
    <t>2015 National Crime Victims Rights Week</t>
  </si>
  <si>
    <t>Victim Assistance_97</t>
  </si>
  <si>
    <t>Victim Assistance _ 1998</t>
  </si>
  <si>
    <t>Victim Assistance 1999_2000</t>
  </si>
  <si>
    <t>Victim Assistance 2000_2001</t>
  </si>
  <si>
    <t>Victim Assistance 2001_2002</t>
  </si>
  <si>
    <t>Victim Assistance 2002_2003</t>
  </si>
  <si>
    <t>Victim Assistance 2003_2004</t>
  </si>
  <si>
    <t>Victim Assistance 2004_2005</t>
  </si>
  <si>
    <t>Victim's Assistance 2005_2006</t>
  </si>
  <si>
    <t>Victim's Assistance 2006_2007</t>
  </si>
  <si>
    <t>Victim Assistance 2007_2008</t>
  </si>
  <si>
    <t>Domestic Violence Stalking Kits Grant</t>
  </si>
  <si>
    <t>Stop Violence Against Women 2000</t>
  </si>
  <si>
    <t>Domestic Violence Trng _ MJTC</t>
  </si>
  <si>
    <t>Police Grants</t>
  </si>
  <si>
    <t>Auto Theft _ 1997</t>
  </si>
  <si>
    <t>Auto Theft_371170</t>
  </si>
  <si>
    <t>Auto Theft_371171</t>
  </si>
  <si>
    <t>Auto Theft _ 14</t>
  </si>
  <si>
    <t>Auto Theft _ 16</t>
  </si>
  <si>
    <t>Automobile Property Crimes 2007</t>
  </si>
  <si>
    <t>Western Wayne _ 3rd Year</t>
  </si>
  <si>
    <t>Western Wayne Auto Theft_4th Year</t>
  </si>
  <si>
    <t>Western Wayne Auto Theft Elimination _ 2000</t>
  </si>
  <si>
    <t>Western Wayne Auto Theft _ 2001</t>
  </si>
  <si>
    <t>Western Wayne 2002</t>
  </si>
  <si>
    <t>Western Wayne 2003</t>
  </si>
  <si>
    <t>Screen Door VI_371210</t>
  </si>
  <si>
    <t>Screen Door IV</t>
  </si>
  <si>
    <t>Screen Door VIII</t>
  </si>
  <si>
    <t>SCREEN DOOR X</t>
  </si>
  <si>
    <t>SCREEN DOOR XI</t>
  </si>
  <si>
    <t>SCREEN DOOR 2007</t>
  </si>
  <si>
    <t>2006 Paul Coverdell Forensics Science Grant</t>
  </si>
  <si>
    <t>2007 Paul Coverdell Forensic Science Improvement Program</t>
  </si>
  <si>
    <t>Forensic Lab Fund 2006_2007</t>
  </si>
  <si>
    <t>Forensic Lab Fund 2007_2008</t>
  </si>
  <si>
    <t>DNA Enhancement _ 2007</t>
  </si>
  <si>
    <t>DNA Capacity Enhancement Program Fy 05</t>
  </si>
  <si>
    <t>S.E.L.E.C.T. _ 97</t>
  </si>
  <si>
    <t>S.E.L.E.C.T. _ 98</t>
  </si>
  <si>
    <t>Too Many Guns (2mg)</t>
  </si>
  <si>
    <t>Comm Policing for Juveniles</t>
  </si>
  <si>
    <t>Comm Pol for Juveniles _ YR 2</t>
  </si>
  <si>
    <t>Community Policing for Juveniles Yr 4</t>
  </si>
  <si>
    <t>Juv. Justice 96</t>
  </si>
  <si>
    <t>Clean Team _ Third Year</t>
  </si>
  <si>
    <t>COPS Ahead _ Third Year</t>
  </si>
  <si>
    <t>Youth Citizens Academy 2006_2007</t>
  </si>
  <si>
    <t>COPS Technology Program</t>
  </si>
  <si>
    <t>COPS_Universal Hiring</t>
  </si>
  <si>
    <t>Summer Prm _ Career Wks Police</t>
  </si>
  <si>
    <t>JPC SYEP 98</t>
  </si>
  <si>
    <t>Junior Police Cadet Summer Youth Emp Prog 2000</t>
  </si>
  <si>
    <t>Junior Police Cadets _ Careerworks</t>
  </si>
  <si>
    <t>Junior Police Cadets _ Careerworks 2002</t>
  </si>
  <si>
    <t>Junior Police Cadet _ Careerworks 2003</t>
  </si>
  <si>
    <t>Jr. Police Cadets _ Careerworks 2004</t>
  </si>
  <si>
    <t>BJA IV</t>
  </si>
  <si>
    <t>Operation Take Back _ 2007</t>
  </si>
  <si>
    <t>Special Duty Unit</t>
  </si>
  <si>
    <t>Public Housing Unit</t>
  </si>
  <si>
    <t>Capital Reinvestment _ Police</t>
  </si>
  <si>
    <t>Comm Policing _ Empowerment Zone</t>
  </si>
  <si>
    <t>Empowerment Zone _ Public Safety Mall</t>
  </si>
  <si>
    <t>SW Detroit Business assoc _ LISC 2009_10</t>
  </si>
  <si>
    <t>Victim Assistance 10</t>
  </si>
  <si>
    <t>S.E.L.E.C.T. 96</t>
  </si>
  <si>
    <t>Cops _ More '96</t>
  </si>
  <si>
    <t>2011 COPS Hiring Grant Program</t>
  </si>
  <si>
    <t>2013 COPS Hiring Program</t>
  </si>
  <si>
    <t>Repeat Burglary Victimization Grant</t>
  </si>
  <si>
    <t>HUD. Safe Neighborhoods</t>
  </si>
  <si>
    <t>Safe Routes To School Grant</t>
  </si>
  <si>
    <t>DPD _ School safety Program</t>
  </si>
  <si>
    <t>GREAT._371940</t>
  </si>
  <si>
    <t>Gang Resistance Education and Training _ 2001</t>
  </si>
  <si>
    <t>Gang Resistance Education and Training 2002</t>
  </si>
  <si>
    <t>Gang Resistance Education and Training 2006</t>
  </si>
  <si>
    <t>G.R.E.A.T. _ 2007</t>
  </si>
  <si>
    <t>Policing in the 21st Century</t>
  </si>
  <si>
    <t>Be Prepared! The Conference for Proactive Policy</t>
  </si>
  <si>
    <t>Be Prepared _ 2007</t>
  </si>
  <si>
    <t>Child Abuse _ Year I</t>
  </si>
  <si>
    <t>Child Abuse _ Year II</t>
  </si>
  <si>
    <t>Child Abuse _ Year III</t>
  </si>
  <si>
    <t>Child Abuse _ 2007</t>
  </si>
  <si>
    <t>Office of the Asst Chief Operations</t>
  </si>
  <si>
    <t>Office of the Deputy Chief Patrol Operat Bureau</t>
  </si>
  <si>
    <t>Homeland Security Coordinator</t>
  </si>
  <si>
    <t>Incident Response_372005</t>
  </si>
  <si>
    <t>Mobile Support Section</t>
  </si>
  <si>
    <t>Central District</t>
  </si>
  <si>
    <t>7th Precinct</t>
  </si>
  <si>
    <t>5th Precinct</t>
  </si>
  <si>
    <t>8th Precinct</t>
  </si>
  <si>
    <t>2nd Precinct</t>
  </si>
  <si>
    <t>12th Precinct</t>
  </si>
  <si>
    <t>6th Precinct</t>
  </si>
  <si>
    <t>10th Precinct</t>
  </si>
  <si>
    <t>Forensic Services</t>
  </si>
  <si>
    <t>11th Precinct</t>
  </si>
  <si>
    <t>9th Precinct</t>
  </si>
  <si>
    <t>Citizens Patrol</t>
  </si>
  <si>
    <t>4th Precinct</t>
  </si>
  <si>
    <t>3rd Precinct</t>
  </si>
  <si>
    <t>Domestic Violence Proj 98_99</t>
  </si>
  <si>
    <t>S.E.L.E.C.T. 99</t>
  </si>
  <si>
    <t>Integrated Booking System _ Phase 2</t>
  </si>
  <si>
    <t>G.R.E.A.T 2012</t>
  </si>
  <si>
    <t>S.O.Y.B.E.A.N</t>
  </si>
  <si>
    <t>Victim Assistance _ 1999</t>
  </si>
  <si>
    <t>Bureau Justice Assistance _ III</t>
  </si>
  <si>
    <t>Bureau Justice Assistance _ IV</t>
  </si>
  <si>
    <t>Bureau of Justice Assistance V</t>
  </si>
  <si>
    <t>Bureau of Justice Assistance VII</t>
  </si>
  <si>
    <t>Domestic Violence _ Byrne Grant</t>
  </si>
  <si>
    <t>Domestic Violence _ Byrne Grant Yr 2</t>
  </si>
  <si>
    <t>Domestic Violence _ Byrne Grant Yr 3</t>
  </si>
  <si>
    <t>Domestic Violence _ Byrne Grant Yr 4</t>
  </si>
  <si>
    <t>Encourage Arrest Policies and Enforcement of Pro</t>
  </si>
  <si>
    <t>unknown</t>
  </si>
  <si>
    <t>Encourage To Arrest 2008_2009</t>
  </si>
  <si>
    <t>Carjacking Task Force 2000</t>
  </si>
  <si>
    <t>Carjacking Task Force 2002</t>
  </si>
  <si>
    <t>Carjacking Task Force 2003</t>
  </si>
  <si>
    <t>Detroit Comprehensive Traffic Safety Project 07</t>
  </si>
  <si>
    <t>Detroit Comprehensive Traffic Safety 2008_2009</t>
  </si>
  <si>
    <t>Detroit Comprehensive Traffic Safety 09_10</t>
  </si>
  <si>
    <t>Detroit Comprehensive Traffic Safety 2010_2011</t>
  </si>
  <si>
    <t>Det Comprehensive Traffic Safety Grant 2011_2012</t>
  </si>
  <si>
    <t>NTSA _ Buckle_Up Detroit</t>
  </si>
  <si>
    <t>Elec Crash Capture &amp; Submission 2011_2012</t>
  </si>
  <si>
    <t>NW Detroit Weed and Seed_2000</t>
  </si>
  <si>
    <t>Challenge Award Grant_ 2007</t>
  </si>
  <si>
    <t>Youth Alcohol Reduction _ 2007</t>
  </si>
  <si>
    <t>Safe Communities Underage Drinking Grant 2011</t>
  </si>
  <si>
    <t>Safe Community Underage Drinking Grant 2012</t>
  </si>
  <si>
    <t>Youth Alcohol Enforcement 2012_2013</t>
  </si>
  <si>
    <t>Youth Alcohol Enforcement 2013_2014</t>
  </si>
  <si>
    <t>Office of the Asst Chief-Administration</t>
  </si>
  <si>
    <t>Training Bureau</t>
  </si>
  <si>
    <t>Training Center</t>
  </si>
  <si>
    <t>Grants and Contracts</t>
  </si>
  <si>
    <t>Tactical Operations_372297</t>
  </si>
  <si>
    <t>Legal Advisor</t>
  </si>
  <si>
    <t>Office of Deputy Chief Technical Services Bureau</t>
  </si>
  <si>
    <t>Technology Support</t>
  </si>
  <si>
    <t>Technical Support</t>
  </si>
  <si>
    <t>Records &amp; Identification</t>
  </si>
  <si>
    <t>Forensics Services</t>
  </si>
  <si>
    <t>Crime Scene Services Unit</t>
  </si>
  <si>
    <t>Emergency Communications</t>
  </si>
  <si>
    <t>Communications Systems Unit</t>
  </si>
  <si>
    <t>Communications Operations_372322</t>
  </si>
  <si>
    <t>Telephone Crime Reporting_372323</t>
  </si>
  <si>
    <t>Resource Management</t>
  </si>
  <si>
    <t>Office of the Deputy Chief_Risk Management Burea</t>
  </si>
  <si>
    <t>Risk and Policy Management Division</t>
  </si>
  <si>
    <t>Medical Section</t>
  </si>
  <si>
    <t>Planning &amp; Accreditation Section</t>
  </si>
  <si>
    <t>Legal Affairs</t>
  </si>
  <si>
    <t>Office of Civil Rights</t>
  </si>
  <si>
    <t>Training_372345</t>
  </si>
  <si>
    <t>Office of the Asst. Chief-Investigations Portfolio</t>
  </si>
  <si>
    <t>Tactical Operations</t>
  </si>
  <si>
    <t>Incident Response</t>
  </si>
  <si>
    <t>Crime Control Strategies Section</t>
  </si>
  <si>
    <t>Communications Operations</t>
  </si>
  <si>
    <t>Telephone Crime Reporting</t>
  </si>
  <si>
    <t>Tactical Operations Unit</t>
  </si>
  <si>
    <t>Secondary Employment Unit</t>
  </si>
  <si>
    <t>Central Events Unit</t>
  </si>
  <si>
    <t>Media Relations Bureau - Admin</t>
  </si>
  <si>
    <t>Budget Police</t>
  </si>
  <si>
    <t>Police Payroll</t>
  </si>
  <si>
    <t>Bureau of Justice Assistance _ IX</t>
  </si>
  <si>
    <t>JAG 2007_2008</t>
  </si>
  <si>
    <t>JAG 2008_2009</t>
  </si>
  <si>
    <t>JAG 2009_2010</t>
  </si>
  <si>
    <t>JAG 2010_2011</t>
  </si>
  <si>
    <t>JAG 2011_2012</t>
  </si>
  <si>
    <t>JAG 2012_2013</t>
  </si>
  <si>
    <t>JAG 2013_2014</t>
  </si>
  <si>
    <t>JAG 2014_2015</t>
  </si>
  <si>
    <t>JAG 2015_2016</t>
  </si>
  <si>
    <t>JAG 2016_2017</t>
  </si>
  <si>
    <t>Bullet Proof Vest _ 2007</t>
  </si>
  <si>
    <t>Bulletproof Vest Program 2009</t>
  </si>
  <si>
    <t>Bulletproof Vest Program 2012_2013</t>
  </si>
  <si>
    <t>Bulletproof Vest Program 2013_2014</t>
  </si>
  <si>
    <t>National Crime Victim Rights _ 2007</t>
  </si>
  <si>
    <t>Homeland Security Cops _ 2007</t>
  </si>
  <si>
    <t>Eastside Districts Firearm Reduction Initiative</t>
  </si>
  <si>
    <t>Community Prosecution &amp; Project Safe Neighborhoo</t>
  </si>
  <si>
    <t>Safe Neighborhood Safe Streets _ 2007</t>
  </si>
  <si>
    <t>Anti_Gang Initiative Project Safe Neighorhood</t>
  </si>
  <si>
    <t>'07 Anti Gang Init Proj Safe Neigh. Eastern Dist</t>
  </si>
  <si>
    <t>Drive Michigan Safely Task Force 2004_2005</t>
  </si>
  <si>
    <t>Drive Michigan Safe _ 2007</t>
  </si>
  <si>
    <t>Drive Michigan Safely 2007_2008</t>
  </si>
  <si>
    <t>Drive Michigan Safely 2008_2009</t>
  </si>
  <si>
    <t>Safe Communities Grant DPD 2009_2010</t>
  </si>
  <si>
    <t>Safe Communities Grant DPD 2010_2011</t>
  </si>
  <si>
    <t>Safe Communities Grant _ DPD 2011_2012</t>
  </si>
  <si>
    <t>Strategic Traffic Enforcement Prog 2012_2013</t>
  </si>
  <si>
    <t>Strategic Traffic Enforcement Prog 2013_2014</t>
  </si>
  <si>
    <t>Strategic Traffic Enforcement Prog 2014-2015</t>
  </si>
  <si>
    <t>Strategic Traffic Enforcement Prog 2015_2016</t>
  </si>
  <si>
    <t>Strategic Traffic Enforcement Prog 2016_2017</t>
  </si>
  <si>
    <t>Comp Anti_Gang Init: NW &amp; SW Districts</t>
  </si>
  <si>
    <t>Anti Gang Init: PSN NW District 2009_10</t>
  </si>
  <si>
    <t>Anti Gang Init: PSN Eastern District 2009_10</t>
  </si>
  <si>
    <t>Project Safe Neighborhoods _ Southwest</t>
  </si>
  <si>
    <t>Comp Anti_Gang Initiative 2011_2012</t>
  </si>
  <si>
    <t>Proj Safe Neighborhoods 2011 _ SW District</t>
  </si>
  <si>
    <t>PSN Reducing gun Violence in Detroit &amp; Dearborn</t>
  </si>
  <si>
    <t>Preventing Auto Theft 2010</t>
  </si>
  <si>
    <t>Preventing Auto Theft 2011</t>
  </si>
  <si>
    <t>Preventing Auto Theft 2013</t>
  </si>
  <si>
    <t>Preventing Auto Theft 2014</t>
  </si>
  <si>
    <t>Preventing Auto Theft 2015</t>
  </si>
  <si>
    <t>Preventing Auto Theft 2016</t>
  </si>
  <si>
    <t>Preventing Auto Theft 2017</t>
  </si>
  <si>
    <t>Western Wayne 2009</t>
  </si>
  <si>
    <t>Western Wayne 2014</t>
  </si>
  <si>
    <t>South East Auto Theft Team 2015</t>
  </si>
  <si>
    <t>South East Auto Theft Team 2016</t>
  </si>
  <si>
    <t>South East Auto Theft Team 2017</t>
  </si>
  <si>
    <t>SCREEN DOOR 2008</t>
  </si>
  <si>
    <t>Screen Door 2011</t>
  </si>
  <si>
    <t>Screen Door 2013</t>
  </si>
  <si>
    <t>Screen Door 2014</t>
  </si>
  <si>
    <t>Screen Door 2016</t>
  </si>
  <si>
    <t>Screen Door 2017</t>
  </si>
  <si>
    <t>At_One Cultural Sensitivity Training</t>
  </si>
  <si>
    <t>Detroit Police Dept 2012 In_Service Training</t>
  </si>
  <si>
    <t>Victim Assistance 2008_2009</t>
  </si>
  <si>
    <t>Victim Assistance 2009_2010</t>
  </si>
  <si>
    <t>Victim Assistance 2010_2011</t>
  </si>
  <si>
    <t>Victim Assistance 2011_2012</t>
  </si>
  <si>
    <t>Victim Assistance 2012_2013</t>
  </si>
  <si>
    <t>Victim Assistance 2013_2014</t>
  </si>
  <si>
    <t>Victim Assistance 2014_2015</t>
  </si>
  <si>
    <t>Victim Assistance 2015_2016</t>
  </si>
  <si>
    <t>Victim Assistance 2016_2017</t>
  </si>
  <si>
    <t>Solving Cold Cases w_DNA Cold No More</t>
  </si>
  <si>
    <t>Disproportionate Minority Contact prog 2012_13</t>
  </si>
  <si>
    <t>We're Here and We Care Program</t>
  </si>
  <si>
    <t>East Side Action Team 2014</t>
  </si>
  <si>
    <t>East Side Action Team 2016</t>
  </si>
  <si>
    <t>East Side Action Team 2017</t>
  </si>
  <si>
    <t>Oakland County Auto Theft Squad 2016</t>
  </si>
  <si>
    <t>Oakland County Auto Theft Squad 2017</t>
  </si>
  <si>
    <t>Animal Control</t>
  </si>
  <si>
    <t>Detainee Services</t>
  </si>
  <si>
    <t>QOL New Positions/Promo</t>
  </si>
  <si>
    <t>Detroit Community Based Violence Prevention Gran</t>
  </si>
  <si>
    <t>Det Youth Viol Prev Capacity Building Proj</t>
  </si>
  <si>
    <t>PSN _ Children's Aid Society</t>
  </si>
  <si>
    <t>Byrne Crim Justice Init_Det East Dist Init</t>
  </si>
  <si>
    <t>Detroit Americorps Urban Safety Bike Watch</t>
  </si>
  <si>
    <t>800 MHz System</t>
  </si>
  <si>
    <t>2015 ATPA Preventing Auto Theft match</t>
  </si>
  <si>
    <t>2015-16 Preventing Auto Theft-Award</t>
  </si>
  <si>
    <t>2015-16 Preventing Auto Theft-Match</t>
  </si>
  <si>
    <t>Preventing Auto Theft 2016-17-Award</t>
  </si>
  <si>
    <t>Preventing Auto Theft 2016-17-Match</t>
  </si>
  <si>
    <t>2015 ATPA SEATT award</t>
  </si>
  <si>
    <t>2015 ATPA SEATT match</t>
  </si>
  <si>
    <t>2015-16 SE Auto Theft Team-Award</t>
  </si>
  <si>
    <t>2015-16 SE Auto Theft Team-Match</t>
  </si>
  <si>
    <t>SE Auto Theft Team 2016-17-Match</t>
  </si>
  <si>
    <t>SE Auto Theft Team 2016-17-Award</t>
  </si>
  <si>
    <t>2015 ATPA Oakland County Auto Theft award</t>
  </si>
  <si>
    <t>2015 ATPA Oakland County Auto Theft match</t>
  </si>
  <si>
    <t>2015-16 Oakland County Auto Theft-Award</t>
  </si>
  <si>
    <t>2015-16 Oakland County Auto Theft-Match</t>
  </si>
  <si>
    <t>Oakland County Auto Theft Squad 2016-17-Award</t>
  </si>
  <si>
    <t>Oakland County Auto Theft Squad 2016-17-Match</t>
  </si>
  <si>
    <t>2015 ATPA Eest Side ACTION Team award</t>
  </si>
  <si>
    <t>2015 ATPA Eest Side ACTION Team match</t>
  </si>
  <si>
    <t>2015-16 East Side Action Team-Award</t>
  </si>
  <si>
    <t>2015-16 East Side Action Team-Match</t>
  </si>
  <si>
    <t>East Side Action Team 2016-17-Award</t>
  </si>
  <si>
    <t>East Side Action Team 2016-17-Match</t>
  </si>
  <si>
    <t>2015 Strategic Traffic Enforcement_OWI</t>
  </si>
  <si>
    <t>Strategic Taffic Enforcement Prog 2016-17</t>
  </si>
  <si>
    <t>2015 Strategic Traffic Enforcement_Seabelt</t>
  </si>
  <si>
    <t>2015-16 Victim Assistance Grant</t>
  </si>
  <si>
    <t>FY2015-16 Victim Of Crime Assistance Match</t>
  </si>
  <si>
    <t>Victim Assistance 2016-17</t>
  </si>
  <si>
    <t>FY2017 Victim of Crime Assistance Match</t>
  </si>
  <si>
    <t>2015 Youth Alcohol Enforcement</t>
  </si>
  <si>
    <t>2009 COPS CB Patrol Grant</t>
  </si>
  <si>
    <t>2012 Justice Assistance Grant</t>
  </si>
  <si>
    <t>2012 Detroit Community - Based Violence Prevention Grant</t>
  </si>
  <si>
    <t>2013 Justice Assistance Grant</t>
  </si>
  <si>
    <t>2013 COPS Hiring Recovery Program Grant</t>
  </si>
  <si>
    <t>2014 COPS Micro Community Bike Grant</t>
  </si>
  <si>
    <t>2015-17 Technology Innovation Public Safety</t>
  </si>
  <si>
    <t>2015-18 Detroit Domestic Violence Reduction Project</t>
  </si>
  <si>
    <t>2015-16 HSP-Underage Enforce</t>
  </si>
  <si>
    <t>2015-18 COPS Hiring Program (CHP) Award</t>
  </si>
  <si>
    <t>2015-16 Highway Safety</t>
  </si>
  <si>
    <t>2015-16 CHASS</t>
  </si>
  <si>
    <t>2015-16 Justice Assistance Grant</t>
  </si>
  <si>
    <t>Natl Crime Vict Rights Week CAP 2016</t>
  </si>
  <si>
    <t>2015-17 Body Worn Camera Policy and Implementation Program Award</t>
  </si>
  <si>
    <t>2015-17 Body Worn Camera Policy and Implementation Program Match</t>
  </si>
  <si>
    <t>2015-18 COPS Hiring Program (CHP) Match</t>
  </si>
  <si>
    <t>Mental Health First Repsonder Training</t>
  </si>
  <si>
    <t>JAG 2016-17</t>
  </si>
  <si>
    <t>Youth Alcohol Enforcement 2016-17</t>
  </si>
  <si>
    <t>ARRA DCH BJA Detroti State Byrne JAG Grant 09</t>
  </si>
  <si>
    <t>ARRA DCH BJA Detroti Technology Grant 09 Police</t>
  </si>
  <si>
    <t>ARRA BJA JAG Vehicle Enhancement 2009 Police</t>
  </si>
  <si>
    <t>Undistributed Grant Proceeds</t>
  </si>
  <si>
    <t>Police - Revenue</t>
  </si>
  <si>
    <t>Police - Fleet Vehicle Replacement</t>
  </si>
  <si>
    <t>Police - New Precincts and Training Facility</t>
  </si>
  <si>
    <t>Police - Labor &amp; Benefits</t>
  </si>
  <si>
    <t>Police - Labor Cost Savings Attrition</t>
  </si>
  <si>
    <t>Police - Purchased Services</t>
  </si>
  <si>
    <t>Police - Existing Precinct Improvements</t>
  </si>
  <si>
    <t>Police - Handheld Radio Replacement</t>
  </si>
  <si>
    <t>Police - Integrated Public Safety IT System</t>
  </si>
  <si>
    <t>Police - Materials &amp; Supplies</t>
  </si>
  <si>
    <t>Police - Body Cameras Case#103</t>
  </si>
  <si>
    <t>Police - Facility Maintenance and Security</t>
  </si>
  <si>
    <t>Police - Reorganization Costs</t>
  </si>
  <si>
    <t>Police - Department Wide Improvements</t>
  </si>
  <si>
    <t>Police - Other IT Costs</t>
  </si>
  <si>
    <t>Police - Training</t>
  </si>
  <si>
    <t>Urban Area Security Initiative FY12_13</t>
  </si>
  <si>
    <t>Urban Area Security Initiative FY2013_2014</t>
  </si>
  <si>
    <t>2014 Urban Area Security Init Grant _ Local</t>
  </si>
  <si>
    <t>2015 Urban Area Security Init Grant _ Local</t>
  </si>
  <si>
    <t>2014 Urban Area Security Init Grant _ Regional</t>
  </si>
  <si>
    <t>2015 Urban Area Security Init Grant _ Regional</t>
  </si>
  <si>
    <t>2011 Homeland Security Grant Program UASI SHSP</t>
  </si>
  <si>
    <t>2011 Metropolitan Medical Response Ssystem MMRS</t>
  </si>
  <si>
    <t>2015 Hazardous Mitigation Grant</t>
  </si>
  <si>
    <t>2016 Hazardous Mitigation Grant</t>
  </si>
  <si>
    <t>2015 Emergency Mgmt Performance Grant</t>
  </si>
  <si>
    <t>2016 Emergency Mgmt Performance Grant</t>
  </si>
  <si>
    <t>2011 Pre_Disaster Mitigation Grant Program PDM</t>
  </si>
  <si>
    <t>GASB34POL_1095</t>
  </si>
  <si>
    <t>GASB34POL_2695</t>
  </si>
  <si>
    <t>GASB34POL_3695</t>
  </si>
  <si>
    <t>GASB34POL_3795</t>
  </si>
  <si>
    <t>GASB34POL_2695 for Fund 2602</t>
  </si>
  <si>
    <t>GASB 34 POLICE Grant Fund 2110</t>
  </si>
  <si>
    <t>379959-Cost Center</t>
  </si>
  <si>
    <t>GASB 34 DPD Qulty of Life</t>
  </si>
  <si>
    <t>PLD Administration</t>
  </si>
  <si>
    <t>Utility Users Tax (PA 393 of 2012)</t>
  </si>
  <si>
    <t>PLD Inspection &amp; Control</t>
  </si>
  <si>
    <t>Claims Office</t>
  </si>
  <si>
    <t>Data Management</t>
  </si>
  <si>
    <t>Stores &amp; Warehouse</t>
  </si>
  <si>
    <t>System Improvements</t>
  </si>
  <si>
    <t>PLD Engineering Administration</t>
  </si>
  <si>
    <t>Street Lighting Design_380100</t>
  </si>
  <si>
    <t>Street Lighting Design</t>
  </si>
  <si>
    <t>Transmission &amp; Dist. Design</t>
  </si>
  <si>
    <t>Substation Design</t>
  </si>
  <si>
    <t>Underground Fac. Maps &amp; Records</t>
  </si>
  <si>
    <t>Supervision</t>
  </si>
  <si>
    <t>Construction</t>
  </si>
  <si>
    <t>Maintenance_380170</t>
  </si>
  <si>
    <t>Cables</t>
  </si>
  <si>
    <t>Conduit</t>
  </si>
  <si>
    <t>Street Lighting Maintenance</t>
  </si>
  <si>
    <t>Operating Administration</t>
  </si>
  <si>
    <t>Electrical System Control</t>
  </si>
  <si>
    <t>Electrical Maintenance</t>
  </si>
  <si>
    <t>Building Maintenance</t>
  </si>
  <si>
    <t>Traffic Signal Maintenance</t>
  </si>
  <si>
    <t>Heat and Power Administration</t>
  </si>
  <si>
    <t>Testing &amp; Instrument Maintenance</t>
  </si>
  <si>
    <t>Mechanical Operations</t>
  </si>
  <si>
    <t>Mechanical Maintenance_380310</t>
  </si>
  <si>
    <t>Fuel Accounts</t>
  </si>
  <si>
    <t>Kiefer Heating Plant</t>
  </si>
  <si>
    <t>Electric &amp; Steam _ Revenue</t>
  </si>
  <si>
    <t>Miscellaneous Revenues</t>
  </si>
  <si>
    <t>PLA - Lighting Improvements Transfer</t>
  </si>
  <si>
    <t>PLA - Act 392 Debt Service Transfer</t>
  </si>
  <si>
    <t>Street Lighting Bg6</t>
  </si>
  <si>
    <t>Renewable and Clean Energy</t>
  </si>
  <si>
    <t>Job #54939_Michigan Ave Lighting Removal_Replace</t>
  </si>
  <si>
    <t>Energy Optimization Program Surcharges</t>
  </si>
  <si>
    <t>Energency Efficiency and Conservation</t>
  </si>
  <si>
    <t>Public Lighting Department _ Transition</t>
  </si>
  <si>
    <t>Alternative Lighting Grant</t>
  </si>
  <si>
    <t>PLD Decommissioning</t>
  </si>
  <si>
    <t>GASB34PLD_5695</t>
  </si>
  <si>
    <t>GASB34PLD_3695</t>
  </si>
  <si>
    <t>GASB 34 PLD Grant Fund 2109</t>
  </si>
  <si>
    <t>General Administration And Program Development</t>
  </si>
  <si>
    <t>Youth Crime Information System (Y.C.I.S.)</t>
  </si>
  <si>
    <t>District Operations _ North</t>
  </si>
  <si>
    <t>District Operations _ West</t>
  </si>
  <si>
    <t>Gift Catalogue Donations</t>
  </si>
  <si>
    <t>Kellogg L.E.S.S. Grant 6_94</t>
  </si>
  <si>
    <t>City Arts Grant Program</t>
  </si>
  <si>
    <t>Senior Center Staffing 9_97</t>
  </si>
  <si>
    <t>Senior Center Staffing 9_98</t>
  </si>
  <si>
    <t>Adult Day Care 9_96</t>
  </si>
  <si>
    <t>Adult Day Care 9_97</t>
  </si>
  <si>
    <t>Adult Day Care 9_98</t>
  </si>
  <si>
    <t>Adult Day Care In Kind 9_98</t>
  </si>
  <si>
    <t>MCA Mini_Grant Administration 9_97</t>
  </si>
  <si>
    <t>MCA Mini_Grants 9_96</t>
  </si>
  <si>
    <t>MCA Technical Assistance 9_96</t>
  </si>
  <si>
    <t>Urban Youth Soccer Initiative</t>
  </si>
  <si>
    <t>Urban Youth Soccer Initiative Grant</t>
  </si>
  <si>
    <t>Youth Arts Brigade _ 9_98</t>
  </si>
  <si>
    <t>Summer Program Career Works _ Recreation</t>
  </si>
  <si>
    <t>Project Rap 9_98</t>
  </si>
  <si>
    <t>Project Rap _ In Kind 9_98</t>
  </si>
  <si>
    <t>Summer Basketball _ Donated</t>
  </si>
  <si>
    <t>United States Youth Games _ Donated</t>
  </si>
  <si>
    <t>Handicapped Center _ Donations</t>
  </si>
  <si>
    <t>Leisure Ed Program _ Skillman Grant</t>
  </si>
  <si>
    <t>Recreation Facilities Enhancement N7.1 Emp. Zone</t>
  </si>
  <si>
    <t>Arts Access N7.4</t>
  </si>
  <si>
    <t>Sch As The Hrt Of The Com _ Emp. Zone</t>
  </si>
  <si>
    <t>Skillman Management Information System</t>
  </si>
  <si>
    <t>Community Services Bldg Maintenance &amp; Projects</t>
  </si>
  <si>
    <t>Recapitalization Project</t>
  </si>
  <si>
    <t>Equipment Repair</t>
  </si>
  <si>
    <t>Forestry</t>
  </si>
  <si>
    <t>Belle Isle &amp; Riverfront Parks Admin.</t>
  </si>
  <si>
    <t>Grants-Detroit Recreation Dept.</t>
  </si>
  <si>
    <t>Memorial &amp; Statue Maintenance &amp; Restoration</t>
  </si>
  <si>
    <t>Henderson Marina ll</t>
  </si>
  <si>
    <t>Belle Isle _ Floriculture</t>
  </si>
  <si>
    <t>Belle Isle Capital Improvements _ 96</t>
  </si>
  <si>
    <t>Rogell Drain Stabilization _ County</t>
  </si>
  <si>
    <t>Capital Operations</t>
  </si>
  <si>
    <t>GO Bonds Capital Operations 08_09</t>
  </si>
  <si>
    <t>Parks &amp; Landscapes</t>
  </si>
  <si>
    <t>Belle Isle &amp; Rouge Park</t>
  </si>
  <si>
    <t>Nature Zoo</t>
  </si>
  <si>
    <t>Recreation Facility Improvements</t>
  </si>
  <si>
    <t>Riverfront Parks _ Capital</t>
  </si>
  <si>
    <t>Land Acquisition _ Recreation Capital</t>
  </si>
  <si>
    <t>Regional Facility _ Land Improvement</t>
  </si>
  <si>
    <t>Rouge Park _ Capital</t>
  </si>
  <si>
    <t>Eastern Market _ Capital</t>
  </si>
  <si>
    <t>Belle Isle Piers Fish Habitat _ Local</t>
  </si>
  <si>
    <t>Rouge Park Improvements _ Local</t>
  </si>
  <si>
    <t>Reserve Fund _ Approved Ins Claims</t>
  </si>
  <si>
    <t>Park Improvements_391560</t>
  </si>
  <si>
    <t>Belle Isle Water Mains</t>
  </si>
  <si>
    <t>Chene Park Development State</t>
  </si>
  <si>
    <t>St. Aubin Park _Uw_87</t>
  </si>
  <si>
    <t>Brewer _ Crowell Centers 12_91</t>
  </si>
  <si>
    <t>Mt. Elliot Park Phase Ii 12_93</t>
  </si>
  <si>
    <t>Belle Isle Water Main Iii 12_93</t>
  </si>
  <si>
    <t>Brennan Pool Renovation 12_93</t>
  </si>
  <si>
    <t>Lake Francis 1992 Mnrtf</t>
  </si>
  <si>
    <t>Picnic Area Access Improvements _ State</t>
  </si>
  <si>
    <t>Renovation Hard Surface Courts</t>
  </si>
  <si>
    <t>Street Landscaping _ W. Grand Boulevard</t>
  </si>
  <si>
    <t>Belle Isle Canal Phase II _ Local</t>
  </si>
  <si>
    <t>Grand Circus Park Improvement</t>
  </si>
  <si>
    <t>Riverside Park Extension</t>
  </si>
  <si>
    <t>Linked Riverfront Parks _ State</t>
  </si>
  <si>
    <t>Riverside Park _ DNR</t>
  </si>
  <si>
    <t>Capital Reinvestment_Facility</t>
  </si>
  <si>
    <t>Recr. Facility Improvement</t>
  </si>
  <si>
    <t>Recr Fac Imprvmnt_Bond (90A)</t>
  </si>
  <si>
    <t>Park And Landscape 91</t>
  </si>
  <si>
    <t>Planning &amp; Grant _ Block Grant</t>
  </si>
  <si>
    <t>Bagley Recreation Center _ Uparr 2 _ City</t>
  </si>
  <si>
    <t>Park Development _ Block Grant</t>
  </si>
  <si>
    <t>Recreation - Revenue</t>
  </si>
  <si>
    <t>Recreation - Facilities Repair &amp; Maintenance</t>
  </si>
  <si>
    <t>Recreation - Facility Improvements Parks and Rec</t>
  </si>
  <si>
    <t>Recreation - Training</t>
  </si>
  <si>
    <t>Recreation Center Renovation _ Block Grant</t>
  </si>
  <si>
    <t>Summer Recreation Program _ Block Grant</t>
  </si>
  <si>
    <t>Riverfront Parks Seawalls 93</t>
  </si>
  <si>
    <t>JTPA Summer Program Festival</t>
  </si>
  <si>
    <t>Landscaping of Medians _ City</t>
  </si>
  <si>
    <t>SYEAP 95 _ Administration</t>
  </si>
  <si>
    <t>SYEAP 95 _ Training and Service</t>
  </si>
  <si>
    <t>Rogell Drain Stabilization</t>
  </si>
  <si>
    <t>Belle Isle Nature Center Great L_392870</t>
  </si>
  <si>
    <t>Belle Isle Nature Center Great L</t>
  </si>
  <si>
    <t>Lakewood East Park Site Design_392890</t>
  </si>
  <si>
    <t>Urban &amp; Community Forestry Grant</t>
  </si>
  <si>
    <t>Urban &amp; Community Forestry Grant In_Kind</t>
  </si>
  <si>
    <t>Adult Day Care 9_99</t>
  </si>
  <si>
    <t>Adult Day Care In_Kind 9_99</t>
  </si>
  <si>
    <t>Youth Arts Brigade Year II</t>
  </si>
  <si>
    <t>Manz Playfield Renovation</t>
  </si>
  <si>
    <t>FEMA Reimbursement</t>
  </si>
  <si>
    <t>Project Rap _ Year III</t>
  </si>
  <si>
    <t>Project RAP _ Year IV</t>
  </si>
  <si>
    <t>Project RAP _ Year V</t>
  </si>
  <si>
    <t>Project RAP Year VI</t>
  </si>
  <si>
    <t>Adult Day Care 2000_2001</t>
  </si>
  <si>
    <t>Adult Day Care Grant _ 2006</t>
  </si>
  <si>
    <t>Rap III In Kind</t>
  </si>
  <si>
    <t>General Adminstration</t>
  </si>
  <si>
    <t>Butzel Family Center_393920</t>
  </si>
  <si>
    <t>Recreation Camp_393930</t>
  </si>
  <si>
    <t>Building Repairs and Improvements</t>
  </si>
  <si>
    <t>Administration Support Unit_394050</t>
  </si>
  <si>
    <t>Huber Storerooms</t>
  </si>
  <si>
    <t>Administration _ North District</t>
  </si>
  <si>
    <t>Ground Maintenance_North District</t>
  </si>
  <si>
    <t>Building Operations _ North District</t>
  </si>
  <si>
    <t>Recreation Operations _ North District</t>
  </si>
  <si>
    <t>Ground Maintenance _ South District</t>
  </si>
  <si>
    <t>Recreation Operations _ South District</t>
  </si>
  <si>
    <t>Administration _ East District</t>
  </si>
  <si>
    <t>Belle Isle Administration</t>
  </si>
  <si>
    <t>Henderson Marina_394752</t>
  </si>
  <si>
    <t>Rogell Golf Course</t>
  </si>
  <si>
    <t>Floriculture</t>
  </si>
  <si>
    <t>Physically Challenged Program</t>
  </si>
  <si>
    <t>Late Night Basketball</t>
  </si>
  <si>
    <t>Forest Hills Cemetary Trust</t>
  </si>
  <si>
    <t>Mt. Hazel Cemetary Trust</t>
  </si>
  <si>
    <t>Gethsemane Cemetery Trust</t>
  </si>
  <si>
    <t>Recreation Administration</t>
  </si>
  <si>
    <t>Butzel Family Center</t>
  </si>
  <si>
    <t>Northwest Activity Center</t>
  </si>
  <si>
    <t>Recreation Camp</t>
  </si>
  <si>
    <t>Technology &amp; Information Systems</t>
  </si>
  <si>
    <t>Administration Support Unit</t>
  </si>
  <si>
    <t>Golf Course Operations</t>
  </si>
  <si>
    <t>Chene Park</t>
  </si>
  <si>
    <t>Landscape Design Unit</t>
  </si>
  <si>
    <t>Strategic Planning &amp; Grants</t>
  </si>
  <si>
    <t>Building Repairs &amp; Improvements</t>
  </si>
  <si>
    <t>Huber Storeroom</t>
  </si>
  <si>
    <t>Forestry Operations Administration</t>
  </si>
  <si>
    <t>Recreation Operations Administration</t>
  </si>
  <si>
    <t>Recreation Operations</t>
  </si>
  <si>
    <t>Recreation Operations - Summer Only - Motor City Seasonals</t>
  </si>
  <si>
    <t>North Recreation Operations</t>
  </si>
  <si>
    <t>West Recreation Operations</t>
  </si>
  <si>
    <t>Special Programs</t>
  </si>
  <si>
    <t>Historic Fort Wayne</t>
  </si>
  <si>
    <t>Belle Isle Operations Administration</t>
  </si>
  <si>
    <t>B. I. Rec Oper_Summer Only_Motor City Seasonals</t>
  </si>
  <si>
    <t>Flynn Pavillion</t>
  </si>
  <si>
    <t>Cultural Access Program_398200</t>
  </si>
  <si>
    <t>Mini Grant_398201</t>
  </si>
  <si>
    <t>Senior Center Staffing_398339</t>
  </si>
  <si>
    <t>Senior Center Staffing In Kind</t>
  </si>
  <si>
    <t>Senior Center Staffing 2000_2001</t>
  </si>
  <si>
    <t>Senior Center Staffing _ 2006</t>
  </si>
  <si>
    <t>Sr Citizen Prog Equip _ Kemeny Center 2000_01</t>
  </si>
  <si>
    <t>Sr Citizen Prog Equip _ BI Senior Center 2000_01</t>
  </si>
  <si>
    <t>Sr Citizen Prog Equip _Williams Rec Center 00_01</t>
  </si>
  <si>
    <t>Grayhaven Marina Dredging 2000</t>
  </si>
  <si>
    <t>Grayhaven Marina Dredging Grant _ In Kind 2000</t>
  </si>
  <si>
    <t>Riverside Park Seawall and Promenade 99_00</t>
  </si>
  <si>
    <t>MDNR_ Riverside Park Access Project_Great Lakes</t>
  </si>
  <si>
    <t>Restoration of Peterson Playfield Grant</t>
  </si>
  <si>
    <t>Restoration of Peterson Playfield (Local)</t>
  </si>
  <si>
    <t>Blue Heron Lagoon Natural Area Restoration Match</t>
  </si>
  <si>
    <t>03 Recreation Grant Program MI DNR Grant</t>
  </si>
  <si>
    <t>03 Recreation Grant Program MI DNR Local Match</t>
  </si>
  <si>
    <t>Youth Opportunity Movement_398420</t>
  </si>
  <si>
    <t>Flynn Pavillion Restoration Local</t>
  </si>
  <si>
    <t>Youth and Communities Allied for Action (YCAA)</t>
  </si>
  <si>
    <t>Henderson Marina Pump Out Grant</t>
  </si>
  <si>
    <t>MI Dept of Agriculture _ Ash Borer Trees</t>
  </si>
  <si>
    <t>Anna Scrips Whitcomb Conservatory Renovation Gra</t>
  </si>
  <si>
    <t>Anna Scrips Whitcomb Conservatory Renovation Loc</t>
  </si>
  <si>
    <t>Henderson Marina Pumpout Grant</t>
  </si>
  <si>
    <t>In Town Youth Camp _ Rouge Park 2005</t>
  </si>
  <si>
    <t>In Town Youth Camp _ Rouge Park 2005 Matching</t>
  </si>
  <si>
    <t>DAD" Butler Playfield Renovations _ Matching</t>
  </si>
  <si>
    <t>Wayne Co. Intergovernmental Project 2005</t>
  </si>
  <si>
    <t>SAFETY_398443</t>
  </si>
  <si>
    <t>Dreaming While Achieving_398444</t>
  </si>
  <si>
    <t>Mini Grant Organization</t>
  </si>
  <si>
    <t>Mini Grant Administration Organization</t>
  </si>
  <si>
    <t>Youth Mapping Projects (STEPS)</t>
  </si>
  <si>
    <t>2006 Rouge Park Clean Up Grant</t>
  </si>
  <si>
    <t>2006 CAL Community Baseball_Softball Prog Grant</t>
  </si>
  <si>
    <t>2005_06 Regional Regranting _ Minigrants</t>
  </si>
  <si>
    <t>2005_06 Admin Regional Regranting _ Minigrants</t>
  </si>
  <si>
    <t>Butzel Playfield Improvements 2006_08</t>
  </si>
  <si>
    <t>Butzel Playfield Improvements 2006_08 City Match</t>
  </si>
  <si>
    <t>SAFETY (Successful Alliance for Educating Talent</t>
  </si>
  <si>
    <t>SAFETY Local</t>
  </si>
  <si>
    <t>2007 Park Improvemens _ Wayne County Round 3</t>
  </si>
  <si>
    <t>2007_08 Minigrants Program Administration</t>
  </si>
  <si>
    <t>Eastern Market Revitalization _ Shed No 2</t>
  </si>
  <si>
    <t>Eastern Market _ Shed No 2 _ MEDC</t>
  </si>
  <si>
    <t>2008_09 Dreaming While Achieving</t>
  </si>
  <si>
    <t>2008_09 S.A.F.E.T.Y.</t>
  </si>
  <si>
    <t>2008_09 S.A.F.E.T.Y. Local</t>
  </si>
  <si>
    <t>Parks Improvement Wayne County Round 4 I</t>
  </si>
  <si>
    <t>Parks Improvement Wayne County Round 4 II</t>
  </si>
  <si>
    <t>L.E.A.P. Program 10_09 _ 09_10</t>
  </si>
  <si>
    <t>2010_11 Mini Grant Program Administration</t>
  </si>
  <si>
    <t>2009_10 Dreaming While Achieving (07_09_06_10)</t>
  </si>
  <si>
    <t>YCAA OJJDP After School Programs 02_03</t>
  </si>
  <si>
    <t>YCAA 9_2004_8_2005</t>
  </si>
  <si>
    <t>Butzel Playfield Renovations 2008_10</t>
  </si>
  <si>
    <t>2009 National arts Program Operations</t>
  </si>
  <si>
    <t>Wayne County _ Round 5 (1)</t>
  </si>
  <si>
    <t>Wayne County _ Round 5 (2)</t>
  </si>
  <si>
    <t>2011_12 Mini_Grant Program Administration</t>
  </si>
  <si>
    <t>2011_12 Mini_Grant Program</t>
  </si>
  <si>
    <t>2011 Exchange Revenue for DRD Demo Use</t>
  </si>
  <si>
    <t>2011 GM Foundation Williams &amp; Lasky Renovations</t>
  </si>
  <si>
    <t>2011 Balduck Park In_Town Youth Camp</t>
  </si>
  <si>
    <t>2012_13 Mini_Grant Program Administration</t>
  </si>
  <si>
    <t>2012_13 Mini_Grant Progam Awards</t>
  </si>
  <si>
    <t>2012 Recreation Passport Local Grant Progran</t>
  </si>
  <si>
    <t>2012_13 Belle Isle Livingstone Lighthouse</t>
  </si>
  <si>
    <t>2013 The Brighter Future Summer Day Camp_398538</t>
  </si>
  <si>
    <t>2013 The Brighter Future Summer Day Camp</t>
  </si>
  <si>
    <t>2014 Wayne county 13_60_038</t>
  </si>
  <si>
    <t>2013 Day Camps &amp; late Night Programming</t>
  </si>
  <si>
    <t>2015-16 Minigrant Program Administration</t>
  </si>
  <si>
    <t>2015-16 Minigrant Program Awards</t>
  </si>
  <si>
    <t>2016 National Arts Program Awards</t>
  </si>
  <si>
    <t>2016-17 Minigrant Program Administration</t>
  </si>
  <si>
    <t>2016-17 Minigrant Program Awards</t>
  </si>
  <si>
    <t>2017 National Arts Program Awards</t>
  </si>
  <si>
    <t>2014 Coca_Cola Troops for Fitness Program</t>
  </si>
  <si>
    <t>2014 Rouge Park Brennan Pool</t>
  </si>
  <si>
    <t>2014 Farwell Det Walk Your Heart Capacity Build</t>
  </si>
  <si>
    <t>2010 Reld Ramp Site I(Award)</t>
  </si>
  <si>
    <t>2010 Reld Ramp Site II(Award)</t>
  </si>
  <si>
    <t>2010 Reld Ramp Site II(Match)</t>
  </si>
  <si>
    <t>2012 Peterson Playfield(Award)</t>
  </si>
  <si>
    <t>2012 Peterson Playfield(Match)</t>
  </si>
  <si>
    <t>2011 Patton Park(Award)</t>
  </si>
  <si>
    <t>2011 Patton Park(Match)</t>
  </si>
  <si>
    <t>2011 BalDuck Youth Camp Award</t>
  </si>
  <si>
    <t>2011 BalDuck Youth Camp Match</t>
  </si>
  <si>
    <t>2014 Jayne Lasky Playfield Award</t>
  </si>
  <si>
    <t>2014 Jayne Lasky Playfield Match</t>
  </si>
  <si>
    <t>2014 Mini_Grant Admin</t>
  </si>
  <si>
    <t>2014 Mini-Grant Award Program Grant</t>
  </si>
  <si>
    <t>2015 Out of School Programs</t>
  </si>
  <si>
    <t>2015 Lipke Playfield TF11-076(Award)</t>
  </si>
  <si>
    <t>2015 Lipke Playfield TF11-076(Match)</t>
  </si>
  <si>
    <t>Coleman A. Young Playground Improvements Grant(Award)</t>
  </si>
  <si>
    <t>Coleman A. Young Playground Improvements Grant(Match)</t>
  </si>
  <si>
    <t>2015 Farwell-Detroit Walk Your Heart Capacity Building Program_</t>
  </si>
  <si>
    <t>2015 Brighter Future Summer Day Camp</t>
  </si>
  <si>
    <t>Private Contribution for Riverside Park</t>
  </si>
  <si>
    <t>Pathway to a Healthier Michigan</t>
  </si>
  <si>
    <t>MDCH Active Living Grant - Obesity Prevention Grant</t>
  </si>
  <si>
    <t>Grow Your Park</t>
  </si>
  <si>
    <t>AT &amp; T Clark Park</t>
  </si>
  <si>
    <t>2015-16 Youth Tennis Summer Camp</t>
  </si>
  <si>
    <t>2016-18 Howarth Playground Improvement Project Match</t>
  </si>
  <si>
    <t>Stein Park Improvement Project Award</t>
  </si>
  <si>
    <t>FY2016 Palmer Park Improvement Project Award</t>
  </si>
  <si>
    <t>FY2016 Farwell Park Recreation Project Award</t>
  </si>
  <si>
    <t>Viola Luizzo Park Project Award</t>
  </si>
  <si>
    <t>2016-18 Howarth Playground Improvement Project Award</t>
  </si>
  <si>
    <t>FY16 Summer Food Program</t>
  </si>
  <si>
    <t>FY16 Make a Splash</t>
  </si>
  <si>
    <t>FY2016 NFL Play 60 Afterschool</t>
  </si>
  <si>
    <t>FY16 NRPA Out of School Time</t>
  </si>
  <si>
    <t>Recreation 2016-2017 Summer Food Program</t>
  </si>
  <si>
    <t>Recreation _ Heilmann _ Board of Education</t>
  </si>
  <si>
    <t>Recreation _ Farwell _ Board of Education</t>
  </si>
  <si>
    <t>Reserve - Administration</t>
  </si>
  <si>
    <t>Reserve - NWAC</t>
  </si>
  <si>
    <t>Reserve - Strategic Planning &amp; Grants</t>
  </si>
  <si>
    <t>Reserve - Butzel Family Center</t>
  </si>
  <si>
    <t>Reserve - Recreation Operations</t>
  </si>
  <si>
    <t>GASB34REC_1095</t>
  </si>
  <si>
    <t>GASB34REC_3695</t>
  </si>
  <si>
    <t>GASB34REC-2895</t>
  </si>
  <si>
    <t>GASB34REC-2095</t>
  </si>
  <si>
    <t>GASB34REC-1095 for Fund 4510</t>
  </si>
  <si>
    <t>GASB 34 REC 2112</t>
  </si>
  <si>
    <t>GASB 34 REC Fund 3195</t>
  </si>
  <si>
    <t>GASB 34 REC QLIY LF 1595</t>
  </si>
  <si>
    <t>GASB 34 GSD Grant Fund 2103</t>
  </si>
  <si>
    <t>REC-Non-Active Status</t>
  </si>
  <si>
    <t>Senior Citizen Advocacy</t>
  </si>
  <si>
    <t>Information Referral _ Program</t>
  </si>
  <si>
    <t>Senior/Homeless Strategic Plan</t>
  </si>
  <si>
    <t>Community Voice Mail - In Kind</t>
  </si>
  <si>
    <t>Information and Referral 9/97</t>
  </si>
  <si>
    <t>Information and Referral N-C 9/</t>
  </si>
  <si>
    <t>Information &amp; Referral N/C 9/94</t>
  </si>
  <si>
    <t>Senior Citizens Aides Training Support</t>
  </si>
  <si>
    <t>Information Referral 9/99</t>
  </si>
  <si>
    <t>Information Referral NC 9/99</t>
  </si>
  <si>
    <t>Senior Center Staffing InKind</t>
  </si>
  <si>
    <t>Information &amp; Referral 9-95</t>
  </si>
  <si>
    <t>Information and Referral 2000/01</t>
  </si>
  <si>
    <t>Information and Assistance- 2001/02</t>
  </si>
  <si>
    <t>Information and Assistance-10/02-03</t>
  </si>
  <si>
    <t>Informaton and Assistance 10/03 9/04</t>
  </si>
  <si>
    <t>Information and Outreach</t>
  </si>
  <si>
    <t>GASB34SEC-1095</t>
  </si>
  <si>
    <t>Depreciation Expense-Water</t>
  </si>
  <si>
    <t>Director's Office_411001</t>
  </si>
  <si>
    <t>Water Office of the Director</t>
  </si>
  <si>
    <t>Water Office of Assistance Director - IT &amp; SI &amp; O</t>
  </si>
  <si>
    <t>Water Geographic Information Systems (GIS) Services</t>
  </si>
  <si>
    <t>Process Networks and Scada Systems_411015</t>
  </si>
  <si>
    <t>Water Process Neworks and SCADA Systems</t>
  </si>
  <si>
    <t>Radio/SCADA Infrastructure Support</t>
  </si>
  <si>
    <t>Public Relations_411020</t>
  </si>
  <si>
    <t>Water Office of the Assistant Director - Public Affairs</t>
  </si>
  <si>
    <t>Document Management_411030</t>
  </si>
  <si>
    <t>Water Document Management</t>
  </si>
  <si>
    <t>Water General Staff Services</t>
  </si>
  <si>
    <t>Water Office of General Counsel</t>
  </si>
  <si>
    <t>Water General Departmental Services</t>
  </si>
  <si>
    <t>Water Affordability Program _ Water</t>
  </si>
  <si>
    <t>Water Human Resources</t>
  </si>
  <si>
    <t>Water Board of Water Commissioners</t>
  </si>
  <si>
    <t>Water Training</t>
  </si>
  <si>
    <t>Safety_411070</t>
  </si>
  <si>
    <t>Water Safety</t>
  </si>
  <si>
    <t>Water Security</t>
  </si>
  <si>
    <t>Office of Program Management Assistance</t>
  </si>
  <si>
    <t>Water Environmental and Regulatory Affairs Division</t>
  </si>
  <si>
    <t>Capital Management</t>
  </si>
  <si>
    <t>Water Print Shop</t>
  </si>
  <si>
    <t>Public Affairs</t>
  </si>
  <si>
    <t>Information Systems Administrative Services_411110</t>
  </si>
  <si>
    <t>Water Information Systems Administrative Services</t>
  </si>
  <si>
    <t>Application Support_411120</t>
  </si>
  <si>
    <t>Water Applications Support</t>
  </si>
  <si>
    <t>Software Support</t>
  </si>
  <si>
    <t>411140-Cost Center</t>
  </si>
  <si>
    <t>Water Hardware Support</t>
  </si>
  <si>
    <t>Water Strategic Planning</t>
  </si>
  <si>
    <t>Water Network Support</t>
  </si>
  <si>
    <t>Service Assurance Section_411170</t>
  </si>
  <si>
    <t>Contracts and Grants_411200</t>
  </si>
  <si>
    <t>Security_411201</t>
  </si>
  <si>
    <t>Customer Outreach_411210</t>
  </si>
  <si>
    <t>Water Customer Outreach</t>
  </si>
  <si>
    <t>Commercial Operations_411220</t>
  </si>
  <si>
    <t>Water Customer Service</t>
  </si>
  <si>
    <t>Customer Billing_411225</t>
  </si>
  <si>
    <t>Water Customer Billing</t>
  </si>
  <si>
    <t>Customer Service _ Detroit_411230</t>
  </si>
  <si>
    <t>Water Customer Service - Detroit</t>
  </si>
  <si>
    <t>Collections_411235</t>
  </si>
  <si>
    <t>Water Collections</t>
  </si>
  <si>
    <t>411240-Cost Center</t>
  </si>
  <si>
    <t>Water Addressograph</t>
  </si>
  <si>
    <t>Water Meter Reading</t>
  </si>
  <si>
    <t>Meter Operations_411250</t>
  </si>
  <si>
    <t>Water Meter Operations</t>
  </si>
  <si>
    <t>Water Meter Records</t>
  </si>
  <si>
    <t>Meter Shop_411260</t>
  </si>
  <si>
    <t>Water Meter Shop</t>
  </si>
  <si>
    <t>Water Meter Instrumentation Shop</t>
  </si>
  <si>
    <t>Water Meter Instrumentation Shops</t>
  </si>
  <si>
    <t>Systems Operations Control_411280</t>
  </si>
  <si>
    <t>Water Systems Operations Control</t>
  </si>
  <si>
    <t>Water Technical Services</t>
  </si>
  <si>
    <t>System Planning</t>
  </si>
  <si>
    <t>Water Operational Services</t>
  </si>
  <si>
    <t>Water Pumping Station - Ford Road</t>
  </si>
  <si>
    <t>Pumping Station _ Eastside_411315</t>
  </si>
  <si>
    <t>Water Pumping Station - Eastside</t>
  </si>
  <si>
    <t>Pumping Station _ Northwest_411320</t>
  </si>
  <si>
    <t>Water Pumping Station - Northwest</t>
  </si>
  <si>
    <t>Water Pumping Station - West Service Center</t>
  </si>
  <si>
    <t>Water Pumping Station - Michigan Avenue</t>
  </si>
  <si>
    <t>Water Pumping Station - West Chicago Road</t>
  </si>
  <si>
    <t>Water Pumping Station - Elecric Avenue</t>
  </si>
  <si>
    <t>Water Pumping Station - Orion Township</t>
  </si>
  <si>
    <t>Pumping Station _ North Service Center_411350</t>
  </si>
  <si>
    <t>Water Pumping Station - North Service Center</t>
  </si>
  <si>
    <t>Pumping Station _ Adams Road_411355</t>
  </si>
  <si>
    <t>Water Pumping Station - Adams Road</t>
  </si>
  <si>
    <t>Water Pumping Station - Newburgh</t>
  </si>
  <si>
    <t>Pumping Station _ Franklin Road_411365</t>
  </si>
  <si>
    <t>Water Pumping Station - Franklin Road</t>
  </si>
  <si>
    <t>Water Pumping Station - Roseville</t>
  </si>
  <si>
    <t>Pumping Station _ Saint Clair Shores</t>
  </si>
  <si>
    <t>Pumping Station _ Farmington</t>
  </si>
  <si>
    <t>Water Pumping Station - Wick Road</t>
  </si>
  <si>
    <t>Water Pumping Station - Joy Road</t>
  </si>
  <si>
    <t>Water Pumping Station - Schoolcraft</t>
  </si>
  <si>
    <t>Water Pumping Station - Ypsilanti</t>
  </si>
  <si>
    <t>Pumping Station _ Imlay_411405</t>
  </si>
  <si>
    <t>Water Pumping Station - Imlay</t>
  </si>
  <si>
    <t>Water Pumping Station - Rochester</t>
  </si>
  <si>
    <t>Water Pumping Station - Haggerty Road</t>
  </si>
  <si>
    <t>Water Restructuring</t>
  </si>
  <si>
    <t>Transition_411510</t>
  </si>
  <si>
    <t>Asset Management</t>
  </si>
  <si>
    <t>DWSD-R Water</t>
  </si>
  <si>
    <t>Water Chief Financial Officer</t>
  </si>
  <si>
    <t>Water Finance</t>
  </si>
  <si>
    <t>Budget_Fiscal Reporting_412030</t>
  </si>
  <si>
    <t>Rates_412040</t>
  </si>
  <si>
    <t>Water Treasury</t>
  </si>
  <si>
    <t>Financial Reporting_412090</t>
  </si>
  <si>
    <t>Fixed Assets_Inventory_Payables_412100</t>
  </si>
  <si>
    <t>Water Director</t>
  </si>
  <si>
    <t>Cash Management_412110</t>
  </si>
  <si>
    <t>Water Engineering</t>
  </si>
  <si>
    <t>Commercial Operations Administrative Services</t>
  </si>
  <si>
    <t>Water Quality_412121</t>
  </si>
  <si>
    <t>CBMS Support_412130</t>
  </si>
  <si>
    <t>Water Works Park_412131</t>
  </si>
  <si>
    <t>Springwells_412141</t>
  </si>
  <si>
    <t>Collections_412150</t>
  </si>
  <si>
    <t>Northeast_412151</t>
  </si>
  <si>
    <t>412160-Cost Center</t>
  </si>
  <si>
    <t>Southwest_412161</t>
  </si>
  <si>
    <t>Meter Reading_412170</t>
  </si>
  <si>
    <t>Lake Huron_412171</t>
  </si>
  <si>
    <t>Water Procurement</t>
  </si>
  <si>
    <t>Material Management_412230</t>
  </si>
  <si>
    <t>Water Plant Stores_412235</t>
  </si>
  <si>
    <t>West Yard Warehouse_412240</t>
  </si>
  <si>
    <t>CSF _ Warehouse</t>
  </si>
  <si>
    <t>Operations Support_412250</t>
  </si>
  <si>
    <t>Inventory Audit_412255</t>
  </si>
  <si>
    <t>Automotive Stores_412260</t>
  </si>
  <si>
    <t>Systems Operations Contrl</t>
  </si>
  <si>
    <t>Ford Rd PS</t>
  </si>
  <si>
    <t>Eastside PS</t>
  </si>
  <si>
    <t>Northwest PS</t>
  </si>
  <si>
    <t>West Service Ctr PS</t>
  </si>
  <si>
    <t>Michigan Ave PS</t>
  </si>
  <si>
    <t>West Chicago Rd PS</t>
  </si>
  <si>
    <t>Electric Ave PS</t>
  </si>
  <si>
    <t>Orion Township PS</t>
  </si>
  <si>
    <t>North Service Ctr PS</t>
  </si>
  <si>
    <t>Adams Road PS</t>
  </si>
  <si>
    <t>Newburgh PS</t>
  </si>
  <si>
    <t>Franklin Road PS</t>
  </si>
  <si>
    <t>Roseville PS</t>
  </si>
  <si>
    <t>Wick Road PS</t>
  </si>
  <si>
    <t>Joy Road PS_412335</t>
  </si>
  <si>
    <t>Schoolcraft PS</t>
  </si>
  <si>
    <t>Ypsilanti PS</t>
  </si>
  <si>
    <t>Imlay PS</t>
  </si>
  <si>
    <t>Rochester PS</t>
  </si>
  <si>
    <t>Haggerty Road PS</t>
  </si>
  <si>
    <t>Field Engineering</t>
  </si>
  <si>
    <t>Facility Operations</t>
  </si>
  <si>
    <t>Fleet Operations_412422</t>
  </si>
  <si>
    <t>Field Service Operations</t>
  </si>
  <si>
    <t>Central Yard</t>
  </si>
  <si>
    <t>West Yard</t>
  </si>
  <si>
    <t>East Yard</t>
  </si>
  <si>
    <t>Chief Admin &amp; Compliance Officer</t>
  </si>
  <si>
    <t>Office of Assistant Director of Engineering Services_413010</t>
  </si>
  <si>
    <t>Engineering Administrative Support</t>
  </si>
  <si>
    <t>Field Engineering Group_413030</t>
  </si>
  <si>
    <t>Water System</t>
  </si>
  <si>
    <t>Facilities Design_413050</t>
  </si>
  <si>
    <t>413060-Cost Center</t>
  </si>
  <si>
    <t>General Counsel_413101</t>
  </si>
  <si>
    <t>Organizational Developmnt</t>
  </si>
  <si>
    <t>Information Technology</t>
  </si>
  <si>
    <t>IT Administration</t>
  </si>
  <si>
    <t>IT Service Desk_413321</t>
  </si>
  <si>
    <t>IT Infrastructure_413331</t>
  </si>
  <si>
    <t>IT Enterprise Applications</t>
  </si>
  <si>
    <t>IT Business Applications_413351</t>
  </si>
  <si>
    <t>Chief Financial Officer_414001</t>
  </si>
  <si>
    <t>Water Office of Assistant Director Asset Maintenance</t>
  </si>
  <si>
    <t>Material Management Administration</t>
  </si>
  <si>
    <t>Water Plant Stores</t>
  </si>
  <si>
    <t>West Yard Warehouse</t>
  </si>
  <si>
    <t>Central Services Facility Warehouse</t>
  </si>
  <si>
    <t>Meter Operations_414090</t>
  </si>
  <si>
    <t>Meter Records</t>
  </si>
  <si>
    <t>Meter Shop_414110</t>
  </si>
  <si>
    <t>Finance_414111</t>
  </si>
  <si>
    <t>Meters Instrumentation Shop</t>
  </si>
  <si>
    <t>Procurement_414121</t>
  </si>
  <si>
    <t>Water Mechanical Operations Administration</t>
  </si>
  <si>
    <t>Treasury_414131</t>
  </si>
  <si>
    <t>Water Ground Maintenance</t>
  </si>
  <si>
    <t>Public Finance</t>
  </si>
  <si>
    <t>Water Field Operations</t>
  </si>
  <si>
    <t>Water Mechanical Maintenance</t>
  </si>
  <si>
    <t>Purchase-Automotive</t>
  </si>
  <si>
    <t>Purchase General Equipment</t>
  </si>
  <si>
    <t>Water Water Board Building</t>
  </si>
  <si>
    <t>Fleet Maintenance</t>
  </si>
  <si>
    <t>Maintenance &amp; Repair</t>
  </si>
  <si>
    <t>Water Maintenance &amp; Repair 2004</t>
  </si>
  <si>
    <t>East Yard_414250</t>
  </si>
  <si>
    <t>West Yard_414260</t>
  </si>
  <si>
    <t>North Yard_414270</t>
  </si>
  <si>
    <t>Heavy Repair Construction</t>
  </si>
  <si>
    <t>Water Other Operations and Maintenance Expense</t>
  </si>
  <si>
    <t>Fire Hydrant Maintenance</t>
  </si>
  <si>
    <t>Water Central Services Facility</t>
  </si>
  <si>
    <t>Water Office of Assistant Director of Water Operations</t>
  </si>
  <si>
    <t>Water Field Engineering</t>
  </si>
  <si>
    <t>Water Water Works Park</t>
  </si>
  <si>
    <t>Water Springwells Plant</t>
  </si>
  <si>
    <t>Water Facilities Design</t>
  </si>
  <si>
    <t>Water Northeast Plant</t>
  </si>
  <si>
    <t>Water Southwest Plant</t>
  </si>
  <si>
    <t>Water Lake Huron Plant</t>
  </si>
  <si>
    <t>Water Design</t>
  </si>
  <si>
    <t>Systems Control</t>
  </si>
  <si>
    <t>Operational Srvcs</t>
  </si>
  <si>
    <t>Pumping Stations-Ford Road</t>
  </si>
  <si>
    <t>Customer Service_415111</t>
  </si>
  <si>
    <t>MOB Payment Center</t>
  </si>
  <si>
    <t>West Payment Center</t>
  </si>
  <si>
    <t>East Payment Center</t>
  </si>
  <si>
    <t>415120-Cost Center</t>
  </si>
  <si>
    <t>Meter Operations_415121</t>
  </si>
  <si>
    <t>Pumping Stations_Adams Road</t>
  </si>
  <si>
    <t>Pumping Stations_Joy Road</t>
  </si>
  <si>
    <t>Central Yard_415310</t>
  </si>
  <si>
    <t>East Yard_415320</t>
  </si>
  <si>
    <t>West Yard_415330</t>
  </si>
  <si>
    <t>Maintenance Heavy Repair</t>
  </si>
  <si>
    <t>Central Service Facility</t>
  </si>
  <si>
    <t>Water Quality</t>
  </si>
  <si>
    <t>Water Receiving Revenue Center</t>
  </si>
  <si>
    <t>Water Oper-Maint Revenue Center</t>
  </si>
  <si>
    <t>Water Bond Principle &amp; Interest Redemption Fund</t>
  </si>
  <si>
    <t>Water Debt Service Reserve</t>
  </si>
  <si>
    <t>Water Bond Reserve</t>
  </si>
  <si>
    <t>Water Improvement and Extension Water System</t>
  </si>
  <si>
    <t>Water Service Installations</t>
  </si>
  <si>
    <t>Water Extraordinary Repair and Replacement</t>
  </si>
  <si>
    <t>Water Construction and Refunding Bond Ser 1993</t>
  </si>
  <si>
    <t>Water Revenue Bond Proceeds_97</t>
  </si>
  <si>
    <t>Water Construction Bond Fund</t>
  </si>
  <si>
    <t>Engineering Overhead</t>
  </si>
  <si>
    <t>Water Bond Fund_Series 2001</t>
  </si>
  <si>
    <t>Cost Clearing_General Stores_417150</t>
  </si>
  <si>
    <t>Water Bond Series 2003</t>
  </si>
  <si>
    <t>Water Bond Funds Series 2005</t>
  </si>
  <si>
    <t>Water Bond Fund Series 2006.</t>
  </si>
  <si>
    <t>Water Bond Fund Series 2011.</t>
  </si>
  <si>
    <t>Drinking Water Revolving Fund.</t>
  </si>
  <si>
    <t>99 Cost Clearing _ Chemical Stores</t>
  </si>
  <si>
    <t>Bad Debt Expense_417240</t>
  </si>
  <si>
    <t>Cost Clearing_Fuel</t>
  </si>
  <si>
    <t>Water Second Lien Bond Reserves Fund</t>
  </si>
  <si>
    <t>Materials Mngmnt</t>
  </si>
  <si>
    <t>WTR GAAP Organization</t>
  </si>
  <si>
    <t>Director's Office_421001</t>
  </si>
  <si>
    <t>Sewerage Office of the Director</t>
  </si>
  <si>
    <t>Sewerage Assistant Director - ITS &amp;Integration &amp; Operations</t>
  </si>
  <si>
    <t>Sewerage Geographic Information Systems (GIS) Services</t>
  </si>
  <si>
    <t>Process Networks and Scada Systems</t>
  </si>
  <si>
    <t>Sewerage Process Networks and SCADA Systems</t>
  </si>
  <si>
    <t>Sewerage Radio/SCADA Infrastructure Support</t>
  </si>
  <si>
    <t>Public Relations</t>
  </si>
  <si>
    <t>Sewerage Office of the Assistant Director - Public Affairs</t>
  </si>
  <si>
    <t>Document Management</t>
  </si>
  <si>
    <t>Sewerage Document Management</t>
  </si>
  <si>
    <t>Sewerage General Staff Services</t>
  </si>
  <si>
    <t>Sewerage Office of General Counsel</t>
  </si>
  <si>
    <t>Sewerage General Departmental Services</t>
  </si>
  <si>
    <t>Water Affordability Program_Sewerage</t>
  </si>
  <si>
    <t>Sewerage Human Resources</t>
  </si>
  <si>
    <t>Sewerage Board of Water Commissioners</t>
  </si>
  <si>
    <t>Sewerage Training</t>
  </si>
  <si>
    <t>Sewerage Safety.</t>
  </si>
  <si>
    <t>Sewerage Safety</t>
  </si>
  <si>
    <t>Sewerage Security</t>
  </si>
  <si>
    <t>Sewerage Environmental and Regulatory Affairs Division</t>
  </si>
  <si>
    <t>Sewerage Print Shop</t>
  </si>
  <si>
    <t>Information Systems Administrative Services</t>
  </si>
  <si>
    <t>Sewerage Information Systems Administrative Service</t>
  </si>
  <si>
    <t>Application Support</t>
  </si>
  <si>
    <t>Sewerage Applications Support</t>
  </si>
  <si>
    <t>Sewerage Software Support</t>
  </si>
  <si>
    <t>Hardware Support_421140</t>
  </si>
  <si>
    <t>Sewerage Hardware Support</t>
  </si>
  <si>
    <t>Sewerage Strategic Planning</t>
  </si>
  <si>
    <t>Sewerage Network Support</t>
  </si>
  <si>
    <t>Service Assurance Section</t>
  </si>
  <si>
    <t>Contracts and Grants</t>
  </si>
  <si>
    <t>Security</t>
  </si>
  <si>
    <t>Sewerage Customer Outreach</t>
  </si>
  <si>
    <t>Commercial Operations</t>
  </si>
  <si>
    <t>Sewerage Commerical Operations</t>
  </si>
  <si>
    <t>Customer Billing</t>
  </si>
  <si>
    <t>Sewerage Customer Billing</t>
  </si>
  <si>
    <t>Customer Service - Detroit</t>
  </si>
  <si>
    <t>Sewerage Customer Service - Detroit</t>
  </si>
  <si>
    <t>Collections</t>
  </si>
  <si>
    <t>Sewerage Collections</t>
  </si>
  <si>
    <t>Addressograph</t>
  </si>
  <si>
    <t>Sewerage Addressograph</t>
  </si>
  <si>
    <t>Meter Reading</t>
  </si>
  <si>
    <t>Sewerage Meter Reading</t>
  </si>
  <si>
    <t>Meter Operations</t>
  </si>
  <si>
    <t>Sewerage Meter Operations</t>
  </si>
  <si>
    <t>Sewerage Meter Records</t>
  </si>
  <si>
    <t>Meter Shops</t>
  </si>
  <si>
    <t>Sewerage Meter Shop</t>
  </si>
  <si>
    <t>Sewerage Meter Instrumentations Shop</t>
  </si>
  <si>
    <t>Sewerage Meter Instrumentation Shop</t>
  </si>
  <si>
    <t>Systems Operations Control</t>
  </si>
  <si>
    <t>Sewerage Systems Operations Control</t>
  </si>
  <si>
    <t>Operational Services</t>
  </si>
  <si>
    <t>Sewerage Operational Services</t>
  </si>
  <si>
    <t>Pumping Station - Belle Isle</t>
  </si>
  <si>
    <t>Sewerage Pumping Station - Belle Isle</t>
  </si>
  <si>
    <t>Sewerage Pumping Station - Blue Hill</t>
  </si>
  <si>
    <t>Sewerage Pumping Station - Brennan Pools</t>
  </si>
  <si>
    <t>Pumping Station _ Clintondale</t>
  </si>
  <si>
    <t>Pumping Station _ Conner_421335</t>
  </si>
  <si>
    <t>Sewerage Pumping Station - Conner</t>
  </si>
  <si>
    <t>Sewerage Pumping Station - Fairview</t>
  </si>
  <si>
    <t>Sewerage Pumping Station - Fisher</t>
  </si>
  <si>
    <t>Pumping Station - Fox Creek</t>
  </si>
  <si>
    <t>Sewerage Pumping Station - Fox Creek</t>
  </si>
  <si>
    <t>Pumping Station _ Freud_421355</t>
  </si>
  <si>
    <t>Sewerage Pumping Station - Freud</t>
  </si>
  <si>
    <t>Pumping Station _ Garfield</t>
  </si>
  <si>
    <t>Pumping Station - Northeast</t>
  </si>
  <si>
    <t>Sewerage Pumping Station - Northeast</t>
  </si>
  <si>
    <t>Pumping Station - Oakwood</t>
  </si>
  <si>
    <t>Sewerage Pumping Station - Oakwood</t>
  </si>
  <si>
    <t>Sewerage Pumping Station - Puritan</t>
  </si>
  <si>
    <t>Pumping Station _ Woodmere_421380</t>
  </si>
  <si>
    <t>Sewerage Pumping Station - Woodmere</t>
  </si>
  <si>
    <t>Sewerage Restructuring</t>
  </si>
  <si>
    <t>Transition</t>
  </si>
  <si>
    <t>Sewerage Office of Assist Director Financial Services Group</t>
  </si>
  <si>
    <t>Sewerage Financial Administrative Services</t>
  </si>
  <si>
    <t>Budget/Fiscal Reporting</t>
  </si>
  <si>
    <t>Rates</t>
  </si>
  <si>
    <t>Sewerage General Accounting Administrative Services</t>
  </si>
  <si>
    <t>Fixed Assets_Inventory_Payables</t>
  </si>
  <si>
    <t>CBMS Support</t>
  </si>
  <si>
    <t>Wastewater Director</t>
  </si>
  <si>
    <t>Wastewater Engineering</t>
  </si>
  <si>
    <t>Sewerage Purchasing</t>
  </si>
  <si>
    <t>Wastewater Operations_422221</t>
  </si>
  <si>
    <t>Process Control_422222</t>
  </si>
  <si>
    <t>Primary_422223</t>
  </si>
  <si>
    <t>Secondary_422224</t>
  </si>
  <si>
    <t>Dewatering</t>
  </si>
  <si>
    <t>Incineration</t>
  </si>
  <si>
    <t>Materials Management</t>
  </si>
  <si>
    <t>Industrial Waste Control_422231</t>
  </si>
  <si>
    <t>Wastewater Plant Stores</t>
  </si>
  <si>
    <t>Sewerage Secondary Stores</t>
  </si>
  <si>
    <t>Inventory Audit</t>
  </si>
  <si>
    <t>Automotive Stores</t>
  </si>
  <si>
    <t>CSO</t>
  </si>
  <si>
    <t>Puritan/Fenkell CSO</t>
  </si>
  <si>
    <t>7 Mile CSO_422272</t>
  </si>
  <si>
    <t>Hubble/Southfield CSO</t>
  </si>
  <si>
    <t>Leib CSO</t>
  </si>
  <si>
    <t>St Aubin CSO</t>
  </si>
  <si>
    <t>Connor Creek CSO</t>
  </si>
  <si>
    <t>Baby Creek CSO_422277</t>
  </si>
  <si>
    <t>Oakwood CSO</t>
  </si>
  <si>
    <t>Belle Isle CSO</t>
  </si>
  <si>
    <t>Systems Operations Control_422301</t>
  </si>
  <si>
    <t>Belle Isle PS</t>
  </si>
  <si>
    <t>Blue Hill PS</t>
  </si>
  <si>
    <t>Brennan Pools PS</t>
  </si>
  <si>
    <t>Conner PS</t>
  </si>
  <si>
    <t>Fairview PS</t>
  </si>
  <si>
    <t>Fisher PS</t>
  </si>
  <si>
    <t>Fox Creek PS_422348</t>
  </si>
  <si>
    <t>Freud PS_422349</t>
  </si>
  <si>
    <t>Northeast PS</t>
  </si>
  <si>
    <t>Oakwood PS</t>
  </si>
  <si>
    <t>Woodmere PS</t>
  </si>
  <si>
    <t>Fleet Operations_422422</t>
  </si>
  <si>
    <t>North Yard</t>
  </si>
  <si>
    <t>Office of Assistant Director of Engineering Services</t>
  </si>
  <si>
    <t>Sewerage Engineering Administrative Services</t>
  </si>
  <si>
    <t>Sewerage Field Engineering Group</t>
  </si>
  <si>
    <t>Sewerage Wastewater Design</t>
  </si>
  <si>
    <t>Sewerage System</t>
  </si>
  <si>
    <t>General Counsel_423101</t>
  </si>
  <si>
    <t>Organizational Development_423201</t>
  </si>
  <si>
    <t>IT Service Desk_423321</t>
  </si>
  <si>
    <t>IT Infrastucture</t>
  </si>
  <si>
    <t>IT Business Applications_423351</t>
  </si>
  <si>
    <t>Sewerage Office of Assistant Director Asset Maintenance</t>
  </si>
  <si>
    <t>Materials Management Administration</t>
  </si>
  <si>
    <t>Wastewater Treatment Plant Stores</t>
  </si>
  <si>
    <t>Inventory Control</t>
  </si>
  <si>
    <t>Meter Instrumentation Shop</t>
  </si>
  <si>
    <t>Finance_424111</t>
  </si>
  <si>
    <t>Sewerage Mechanical Operations Administration</t>
  </si>
  <si>
    <t>Procurement_424121</t>
  </si>
  <si>
    <t>Sewerage Ground Maintenance</t>
  </si>
  <si>
    <t>Sewerage Field Operations</t>
  </si>
  <si>
    <t>Public Finance_424141</t>
  </si>
  <si>
    <t>Sewerage Mechanical Maintenance</t>
  </si>
  <si>
    <t>Purchases-Automotive</t>
  </si>
  <si>
    <t>Purchases_General</t>
  </si>
  <si>
    <t>Sewerage Water Board Building</t>
  </si>
  <si>
    <t>Sewerage Maintenance and Repair 2004</t>
  </si>
  <si>
    <t>Sewer Other Operations and Maintenance Expense</t>
  </si>
  <si>
    <t>Sewerage Central Services Facility</t>
  </si>
  <si>
    <t>Sewerage Office of Assistant Director of Wastewater Operations</t>
  </si>
  <si>
    <t>Sewerage Plant Administration</t>
  </si>
  <si>
    <t>Sewerage Analytical Laboratory</t>
  </si>
  <si>
    <t>Control System Engineering</t>
  </si>
  <si>
    <t>Sewerage Document Control</t>
  </si>
  <si>
    <t>Sewerage Treatment Maintenance</t>
  </si>
  <si>
    <t>WWTP-Maint</t>
  </si>
  <si>
    <t>Sewerage Operations Laboratory</t>
  </si>
  <si>
    <t>Operating Technical Group</t>
  </si>
  <si>
    <t>Sewerage Process Engineering</t>
  </si>
  <si>
    <t>Training_425110</t>
  </si>
  <si>
    <t>Customer Service</t>
  </si>
  <si>
    <t>Sewerage Treatment Operations</t>
  </si>
  <si>
    <t>Meter Operations_425121</t>
  </si>
  <si>
    <t>Sewerage Industrial Waste Control Administration</t>
  </si>
  <si>
    <t>Sewerage Field Monitoring</t>
  </si>
  <si>
    <t>Sewerage Program Operations</t>
  </si>
  <si>
    <t>Conner</t>
  </si>
  <si>
    <t>425180-Cost Center</t>
  </si>
  <si>
    <t>Oakwood</t>
  </si>
  <si>
    <t>Puritan</t>
  </si>
  <si>
    <t>Blue Hill</t>
  </si>
  <si>
    <t>Freud</t>
  </si>
  <si>
    <t>Northeast</t>
  </si>
  <si>
    <t>Maint &amp; Rep-Sewerage</t>
  </si>
  <si>
    <t>Sewerage Puritan / Fenkell</t>
  </si>
  <si>
    <t>Sewerage 7 Mile</t>
  </si>
  <si>
    <t>Sewerage Hubble / Southfield</t>
  </si>
  <si>
    <t>Sewerage Lieb CSO</t>
  </si>
  <si>
    <t>Sewerage St. Aubin - CSO</t>
  </si>
  <si>
    <t>Sewerage Inspections &amp; Permits</t>
  </si>
  <si>
    <t>Sewerage Enforcement, Field Investigation &amp; Monitoring</t>
  </si>
  <si>
    <t>Sewerage Revenue Programs &amp; Pollution Prevention</t>
  </si>
  <si>
    <t>Sewerage Connor Creek CSO Basin</t>
  </si>
  <si>
    <t>Sewerage Baby Creek CSO Basin</t>
  </si>
  <si>
    <t>Sewerage Oakwood CSO Basin</t>
  </si>
  <si>
    <t>Sewerage Belle Isle CSO Basin</t>
  </si>
  <si>
    <t>Sewerage Green Infrastruture</t>
  </si>
  <si>
    <t>Sewerage Receiving Revenue Center</t>
  </si>
  <si>
    <t>Sewerage Opr Maint Revenue Center</t>
  </si>
  <si>
    <t>Sewerage Bond Principle &amp; Interest Redemption Fund</t>
  </si>
  <si>
    <t>Sewage Debt Service Reserve</t>
  </si>
  <si>
    <t>Sewerage Reserve Deposit</t>
  </si>
  <si>
    <t>Sewerage System Improvements</t>
  </si>
  <si>
    <t>Sewerage Extraordinary Repair &amp; Replacement</t>
  </si>
  <si>
    <t>Central Air Comp.</t>
  </si>
  <si>
    <t>Sewerage Bond Fund Construction</t>
  </si>
  <si>
    <t>Sewer Construction Bond Fund Ser 1989</t>
  </si>
  <si>
    <t>Sewer Construction &amp; Refunding Bond Fund Ser 1993</t>
  </si>
  <si>
    <t>Sewer Construction &amp; Refunding Bond Fund Ser 1995</t>
  </si>
  <si>
    <t>Sewer Construction &amp; Refunding Bond Fund Ser 1997</t>
  </si>
  <si>
    <t>Sewerage Sewer State Revolving Loan Fund</t>
  </si>
  <si>
    <t>Sewer Construction Bond Fund Series 1991</t>
  </si>
  <si>
    <t>Sewerage Construction Bond Fund Series 1999</t>
  </si>
  <si>
    <t>Sewer Bond Fund-Series 2001</t>
  </si>
  <si>
    <t>Sewerage Cost Clearing-General Stores</t>
  </si>
  <si>
    <t>Sewerage Cost Clearing-Chemical Stores</t>
  </si>
  <si>
    <t>Sewerage Bad Expense</t>
  </si>
  <si>
    <t>Sewerage Bond Fund Series 2006.</t>
  </si>
  <si>
    <t>Sewerage Bond Fund 2012.</t>
  </si>
  <si>
    <t>Sewerage Bond Fund Series 2015.</t>
  </si>
  <si>
    <t>Sewerage Second Lien Bond Reserve Fund</t>
  </si>
  <si>
    <t>SWG GAAP Organization</t>
  </si>
  <si>
    <t>DTE O'Shea</t>
  </si>
  <si>
    <t>PDD Services</t>
  </si>
  <si>
    <t>Resident Youth Council-Skillman Grant</t>
  </si>
  <si>
    <t>Resident Youth Council-BUF Grant</t>
  </si>
  <si>
    <t>Youth Advocacy Block Grant</t>
  </si>
  <si>
    <t>Youth Piston Palace Foundation</t>
  </si>
  <si>
    <t>Youth Juvenile Justice and Prevention Act</t>
  </si>
  <si>
    <t>Juvinile Accountibility Incentive Block Grant (JAIBG)</t>
  </si>
  <si>
    <t>Juvenile Justice Delinquency Prevention-FIA-Southwest Detroit</t>
  </si>
  <si>
    <t>JAIBG Safety Program- 6/00-5/01</t>
  </si>
  <si>
    <t>Youth JJDP - Noble Comm Dev Initiative</t>
  </si>
  <si>
    <t>Youth Sports &amp; Recreation Commission Grant</t>
  </si>
  <si>
    <t>Empowerment Program (Warren-Connor EZ)</t>
  </si>
  <si>
    <t>Youth Communities That Care Pilot PS</t>
  </si>
  <si>
    <t>Youth Muriel Siebert Grant (SEPP)</t>
  </si>
  <si>
    <t>Youth Sister to Sister Program</t>
  </si>
  <si>
    <t>Youth Burroughs - 8th Gd Girls Club</t>
  </si>
  <si>
    <t>Youth Mapping SAPP-6/00-9/00</t>
  </si>
  <si>
    <t>Youth Mayors Best Thoughts - Kellogg</t>
  </si>
  <si>
    <t>Youth Noble Comm Dev Init - Skillman</t>
  </si>
  <si>
    <t>Noble Comm. Dev. Init-Skillman</t>
  </si>
  <si>
    <t>Resident Youth Council-Housing and City-7/00-6/01</t>
  </si>
  <si>
    <t>Resident Youth Council-Skillman-7/00-6/01</t>
  </si>
  <si>
    <t>Noble Community Development Initiative-OJJDP-10/00-9/01</t>
  </si>
  <si>
    <t>Empowerment 10/00-3/01</t>
  </si>
  <si>
    <t>Empowerment 4/01-9/01</t>
  </si>
  <si>
    <t>Cooper Comm Develop Initiative-Skillman-12/00-9/01</t>
  </si>
  <si>
    <t>PDD Grants</t>
  </si>
  <si>
    <t>Youth Mapping 10/00-9/01</t>
  </si>
  <si>
    <t>Noble Community Development Initiative-Skillman-10/00-9/01</t>
  </si>
  <si>
    <t>Resident Youth Council-General Fund and Housing-7/01-6/02</t>
  </si>
  <si>
    <t>Resident Youth Council-Skillman-7/01-6/02</t>
  </si>
  <si>
    <t>Successful Accountability for Evaluating Troubled Youth-Juvenile Assessment Center-6/01-5/02</t>
  </si>
  <si>
    <t>Successful Accountibility for Evaluating Troubled Youth-Juvenile Assessment Center-4/01-8/01</t>
  </si>
  <si>
    <t>Noble Community Development Initiative OJJDP-10/01-9/02</t>
  </si>
  <si>
    <t>Youth and Community Allied for Action-10/01-9/02</t>
  </si>
  <si>
    <t>Youth Mapping-10/01-9/02</t>
  </si>
  <si>
    <t>Noble Community Development Initiative-Skillman-10/01-9/02</t>
  </si>
  <si>
    <t>Planning &amp; Development Operations</t>
  </si>
  <si>
    <t>Planning &amp; Development CDBG</t>
  </si>
  <si>
    <t>Arts, Culture, &amp; Entrepreneurship Office</t>
  </si>
  <si>
    <t>GASB34 P&amp;DD 1095</t>
  </si>
  <si>
    <t>Sales/Advertising</t>
  </si>
  <si>
    <t>Business Activities</t>
  </si>
  <si>
    <t>Guest Relations</t>
  </si>
  <si>
    <t>Buildings_440150</t>
  </si>
  <si>
    <t>WIG</t>
  </si>
  <si>
    <t>Mammals</t>
  </si>
  <si>
    <t>Animal Care Administration</t>
  </si>
  <si>
    <t>BIA Maintenance</t>
  </si>
  <si>
    <t>Aquarium</t>
  </si>
  <si>
    <t>BIZ Security</t>
  </si>
  <si>
    <t>BIZ Animal Care</t>
  </si>
  <si>
    <t>Capital Imp. Bonds</t>
  </si>
  <si>
    <t>GASB34ZOO-1095</t>
  </si>
  <si>
    <t>DAH Administration</t>
  </si>
  <si>
    <t>Administrative Hearings Training</t>
  </si>
  <si>
    <t>GASB34DAH-1095</t>
  </si>
  <si>
    <t>Homeland Security Administration</t>
  </si>
  <si>
    <t>Supplemental Assistance Grant/CERT</t>
  </si>
  <si>
    <t>Pre-Mitigation Disaster Plan</t>
  </si>
  <si>
    <t>Urban Area Security Initiative (FY09-10)</t>
  </si>
  <si>
    <t>FY 2005 FEMA Reimbursement/Hurricane Katrina</t>
  </si>
  <si>
    <t>2009 HSGP Urban Area Security Initiative Grant</t>
  </si>
  <si>
    <t>Urban Area Security Initiative FY 2010-11</t>
  </si>
  <si>
    <t>2009 HSGP Metropolitian Medical Response Grant</t>
  </si>
  <si>
    <t>2010 Metropolitan Medical Response System</t>
  </si>
  <si>
    <t>2010 Bufferzone Protection Plan (BZPP)</t>
  </si>
  <si>
    <t>2010 Emergency Operation Center (EOC) Grant</t>
  </si>
  <si>
    <t>2010 HSGP Urban Area Security Initiative Grant</t>
  </si>
  <si>
    <t>Medical Reserve Corps (MRC) Initiative #2</t>
  </si>
  <si>
    <t>GASB34DHS-1095</t>
  </si>
  <si>
    <t>GASB34-3695</t>
  </si>
  <si>
    <t>GASB 34 HLT 2105</t>
  </si>
  <si>
    <t>General Services Administration</t>
  </si>
  <si>
    <t>Administrative Support Unit</t>
  </si>
  <si>
    <t>Landscape Design</t>
  </si>
  <si>
    <t>Park Development</t>
  </si>
  <si>
    <t>General Services Ground Maintenance</t>
  </si>
  <si>
    <t>Building Services</t>
  </si>
  <si>
    <t>Building Services _ Seasonal</t>
  </si>
  <si>
    <t>D_DOT Security</t>
  </si>
  <si>
    <t>Hart Plaza Management</t>
  </si>
  <si>
    <t>Inventory Management</t>
  </si>
  <si>
    <t>DPW Stores</t>
  </si>
  <si>
    <t>Recreation Stores</t>
  </si>
  <si>
    <t>Police Stores</t>
  </si>
  <si>
    <t>Other Stores</t>
  </si>
  <si>
    <t>Fleet Management</t>
  </si>
  <si>
    <t>Solid Waste Fleet</t>
  </si>
  <si>
    <t>Detroit Wayne Joint Building Authority</t>
  </si>
  <si>
    <t>Street Maintenance Garage - Street Fund</t>
  </si>
  <si>
    <t>36th District Court Madison Center</t>
  </si>
  <si>
    <t>Fire Apparatus Garage</t>
  </si>
  <si>
    <t>Park Development Workforce</t>
  </si>
  <si>
    <t>Facilities Improvements</t>
  </si>
  <si>
    <t>Grounds Trash</t>
  </si>
  <si>
    <t>Grounds Maintenance</t>
  </si>
  <si>
    <t>Grounds Maintenance Seasonals</t>
  </si>
  <si>
    <t>Non Park Forestry - Street Fund</t>
  </si>
  <si>
    <t>Median Grass Cutting</t>
  </si>
  <si>
    <t>Freeway Berm Grass Cutting</t>
  </si>
  <si>
    <t>Freeway Berm Grass Cutting - Seasonals</t>
  </si>
  <si>
    <t>Board Up Program</t>
  </si>
  <si>
    <t>Tree Trimming &amp; Removal _ Street Fund</t>
  </si>
  <si>
    <t>Security Improvements</t>
  </si>
  <si>
    <t>Madison Center Capital Improvements</t>
  </si>
  <si>
    <t>GSD Grants</t>
  </si>
  <si>
    <t>Park Improvements</t>
  </si>
  <si>
    <t>2014 CMAQ Program.</t>
  </si>
  <si>
    <t>2014 CMAQ Diesel Retrofit.</t>
  </si>
  <si>
    <t>2014 CMAQ Program</t>
  </si>
  <si>
    <t>2014 CMAQ Diesel Retrofit Cash Match</t>
  </si>
  <si>
    <t>ARRA DOE EECBG GSD DBA Energy Efficient</t>
  </si>
  <si>
    <t>Smart Building Detroit Program EDC Grant</t>
  </si>
  <si>
    <t>2011 Tree Enhancements Project</t>
  </si>
  <si>
    <t>GSD QOL REVENUE</t>
  </si>
  <si>
    <t>GSD QOL INFRASTRUCTURE OTHER</t>
  </si>
  <si>
    <t>GSD QOL CAPITAL OUTLAYS</t>
  </si>
  <si>
    <t>GSD QOL MATERIALS &amp; SUPPLIES</t>
  </si>
  <si>
    <t>GSD QOL UTILITIES</t>
  </si>
  <si>
    <t>GSD QOL SAVINGS RISK MGT.</t>
  </si>
  <si>
    <t>GSD QOL LABOR</t>
  </si>
  <si>
    <t>GSD QOL SAVINGS LABOR</t>
  </si>
  <si>
    <t>Neighborhood Trades Unit</t>
  </si>
  <si>
    <t>GSD QOL TRAINING</t>
  </si>
  <si>
    <t>City Walls Mural Program</t>
  </si>
  <si>
    <t>DLBA Grounds Maintenance</t>
  </si>
  <si>
    <t>Corridor Cleaning</t>
  </si>
  <si>
    <t>Graffiti Removal GF</t>
  </si>
  <si>
    <t>Bus Shelter Cleaning</t>
  </si>
  <si>
    <t>Office of Sustainability</t>
  </si>
  <si>
    <t>GSD QOL - Fire Apparatus</t>
  </si>
  <si>
    <t>Recreation Center Operations</t>
  </si>
  <si>
    <t>Recreation Center Seasonal</t>
  </si>
  <si>
    <t>Recreation Community Based Programming</t>
  </si>
  <si>
    <t>Recreation Community Based Programming Seasonals</t>
  </si>
  <si>
    <t>Arts Culture &amp; Entrepreneurship</t>
  </si>
  <si>
    <t>AG472290</t>
  </si>
  <si>
    <t>Joe Louis Greenway</t>
  </si>
  <si>
    <t>Fleet Telematic</t>
  </si>
  <si>
    <t>Emerald Ash Borer tree Palnning 08_07</t>
  </si>
  <si>
    <t>GASB34GSD_1000</t>
  </si>
  <si>
    <t>GASB34GSD_4510</t>
  </si>
  <si>
    <t>GASB34GSD_3601</t>
  </si>
  <si>
    <t>GASB 34 GSD 2103</t>
  </si>
  <si>
    <t>GASB 34 GSD Fund 3195</t>
  </si>
  <si>
    <t>GASB 34 GSD QLIY LF 1595</t>
  </si>
  <si>
    <t>WDWSD-R Chief Exec Officer</t>
  </si>
  <si>
    <t>WDWSD-R Deputy Director</t>
  </si>
  <si>
    <t>WDWSD-R Public Affairs</t>
  </si>
  <si>
    <t>WDWSD-R Security</t>
  </si>
  <si>
    <t>WDWSD-R Wholesale Charges</t>
  </si>
  <si>
    <t>WDWSD-R Asset Management</t>
  </si>
  <si>
    <t>WDWSD- R  BOWC</t>
  </si>
  <si>
    <t>WDWSD-R Chief Oper Officer</t>
  </si>
  <si>
    <t>WDWSD-R Water Director</t>
  </si>
  <si>
    <t>WDWSD-R Water Engineering</t>
  </si>
  <si>
    <t>WDWSD-R Water Quality</t>
  </si>
  <si>
    <t>WDWSD-R Water Works Park</t>
  </si>
  <si>
    <t>WDWSD-R Springwells</t>
  </si>
  <si>
    <t>WDWSD-R Northeast</t>
  </si>
  <si>
    <t>WDWSD-R Southwest</t>
  </si>
  <si>
    <t>WDWSD-R Lake Huron</t>
  </si>
  <si>
    <t>Not in DRMS 482211</t>
  </si>
  <si>
    <t>Not in DRMS 482221</t>
  </si>
  <si>
    <t>WDWSD-R Stormwater Drainage</t>
  </si>
  <si>
    <t>WDWSD-R Sys Oper Control</t>
  </si>
  <si>
    <t>WDWSD-R Ford Rd PS</t>
  </si>
  <si>
    <t>WDWSD-R Eastside PS</t>
  </si>
  <si>
    <t>WDWSD-R Northwest PS</t>
  </si>
  <si>
    <t>WDWSD-R West Svc Ctr PS</t>
  </si>
  <si>
    <t>WDWSD-R Michigan Ave PS</t>
  </si>
  <si>
    <t>WDWSD-R W Chicago Rd PS</t>
  </si>
  <si>
    <t>WDWSD-R Electric Ave PS</t>
  </si>
  <si>
    <t>WDWSD-R Orion Township PS</t>
  </si>
  <si>
    <t>WDWSD-R North Svc Ctr PS</t>
  </si>
  <si>
    <t>WDWSD-R Adams Road PS</t>
  </si>
  <si>
    <t>WDWSD-R Newburgh PS</t>
  </si>
  <si>
    <t>WDWSD-R Franklin Road PS</t>
  </si>
  <si>
    <t>WDWSD-R Roseville PS</t>
  </si>
  <si>
    <t>WDWSD-R Wick Road PS</t>
  </si>
  <si>
    <t>WDWSD-R Joy Road PS</t>
  </si>
  <si>
    <t>WDWSD-R Schoolcraft PS</t>
  </si>
  <si>
    <t>WDWSD-R Ypsilanti PS</t>
  </si>
  <si>
    <t>WDWSD-R Imlay PS</t>
  </si>
  <si>
    <t>WDWSD-R Rochester PS</t>
  </si>
  <si>
    <t>WDWSD-R Haggerty Road PS</t>
  </si>
  <si>
    <t>WDWSD-R Deputy Director Administration</t>
  </si>
  <si>
    <t>WDWSD-R Field Engineering</t>
  </si>
  <si>
    <t>WDWSD-R Facility Oper</t>
  </si>
  <si>
    <t>WDWSD-R Fleet Operations</t>
  </si>
  <si>
    <t>WDWSD-R MOB</t>
  </si>
  <si>
    <t>WDWSD-R CSF</t>
  </si>
  <si>
    <t>WDWSD-R Maint &amp; Repair</t>
  </si>
  <si>
    <t>WDWSD- R Meter Operations</t>
  </si>
  <si>
    <t>WDWSD-R Central Yard</t>
  </si>
  <si>
    <t>WDWSD-R West Yard</t>
  </si>
  <si>
    <t>WDWSD-R Lead Service</t>
  </si>
  <si>
    <t>WDWSD-R Chf Admin Officer</t>
  </si>
  <si>
    <t>WDWSD-R General Counsel</t>
  </si>
  <si>
    <t>WDWSD-R Org Development</t>
  </si>
  <si>
    <t>WDWSD-R Info Technology</t>
  </si>
  <si>
    <t>WDWSD-R IT Administration</t>
  </si>
  <si>
    <t>WDWSD-R IT Service Desk</t>
  </si>
  <si>
    <t>WDWSD-R IT Infrastructure</t>
  </si>
  <si>
    <t>WDWSD-R IT Enterprise App</t>
  </si>
  <si>
    <t>WDWSD-R IT Business App</t>
  </si>
  <si>
    <t>WDWSD-R Risk Mgt &amp; Safety</t>
  </si>
  <si>
    <t>WDWSD-R Compliance-Security</t>
  </si>
  <si>
    <t>WDWSD-R Compliance-Public Affairs</t>
  </si>
  <si>
    <t>WDWSD-R Chief Financial Officer</t>
  </si>
  <si>
    <t>WDWSD-R Finance.</t>
  </si>
  <si>
    <t>WDWSD-R Procurement</t>
  </si>
  <si>
    <t>WDWSD-R Treasury</t>
  </si>
  <si>
    <t>WDWSD-R Public Finance</t>
  </si>
  <si>
    <t>WDWSD- R Budget</t>
  </si>
  <si>
    <t>WDWSD-R Billing &amp; Collect</t>
  </si>
  <si>
    <t>WDWSD-R Internal Audit</t>
  </si>
  <si>
    <t>WDWSD-R Chf Cust Svc Ofcr</t>
  </si>
  <si>
    <t>WDWSD-R Customer Service.</t>
  </si>
  <si>
    <t>Fleet Operations-Water</t>
  </si>
  <si>
    <t>Facilities Operations-Water</t>
  </si>
  <si>
    <t>Main Office Building-Water</t>
  </si>
  <si>
    <t>Central Services Facility-Water</t>
  </si>
  <si>
    <t>WDWSD-R Meter Operations</t>
  </si>
  <si>
    <t>WDWSD-R Chf Planning Ofcr</t>
  </si>
  <si>
    <t>WDWSD-R Wtr Oper_Maint Revenue Center</t>
  </si>
  <si>
    <t>WDWSD-R System Planning</t>
  </si>
  <si>
    <t>WDWSD-R Asset Mgt &amp; CIP</t>
  </si>
  <si>
    <t>WDWSD-R Energy Management</t>
  </si>
  <si>
    <t>WDWSD-R System Analytics</t>
  </si>
  <si>
    <t>WDWSD-R Debt Service Reserve</t>
  </si>
  <si>
    <t>WDWSD-R Non-Operating Exp</t>
  </si>
  <si>
    <t>WDWSD-R Debt Svc Reserve</t>
  </si>
  <si>
    <t>WDWSD-R Bond Fund</t>
  </si>
  <si>
    <t>WDWSD-R Receiving Revenue</t>
  </si>
  <si>
    <t>WDWSD-R Oper-Maint Rev</t>
  </si>
  <si>
    <t>WDWSD-R Improve &amp; Exten</t>
  </si>
  <si>
    <t>WDWSD-R Extra Rep and Rep</t>
  </si>
  <si>
    <t>WDWSD-R Reserve Deposit</t>
  </si>
  <si>
    <t>WDWSD-R Invest Earnings</t>
  </si>
  <si>
    <t>WDWSD-R Cost Cl-Gen Stores</t>
  </si>
  <si>
    <t>WDWSD-R Cost Clear-Chem Stores</t>
  </si>
  <si>
    <t>WDWSD-R Cost Clear-Fuel</t>
  </si>
  <si>
    <t>WDWSD-R Improvement &amp; Extension Wtr</t>
  </si>
  <si>
    <t>I&amp;E Wtr Retainage</t>
  </si>
  <si>
    <t>WDWSDR 2011 Bond</t>
  </si>
  <si>
    <t>WDWSDR 2011 Bond Retain</t>
  </si>
  <si>
    <t>WDWSD-R GLWA Alloc</t>
  </si>
  <si>
    <t>ARPA Basement Flooding Protection</t>
  </si>
  <si>
    <t>GASB34 DWSD-R Wtr 5795</t>
  </si>
  <si>
    <t>SDWSD-R Chief Exec Officer</t>
  </si>
  <si>
    <t>SDWSD-R Deputy Director</t>
  </si>
  <si>
    <t>SDWSD-R Public Affairs</t>
  </si>
  <si>
    <t>SDWSD-R Security</t>
  </si>
  <si>
    <t>SDWSD- R BOWC</t>
  </si>
  <si>
    <t>SDWSD-R Chief Oper Officer</t>
  </si>
  <si>
    <t>SDWSD-R Wastewater Dir</t>
  </si>
  <si>
    <t>SDWSD-R WW Engineering</t>
  </si>
  <si>
    <t>SDWSD-R WW Oper</t>
  </si>
  <si>
    <t>SDWSD-R Process Control</t>
  </si>
  <si>
    <t>SDWSD- R Storm Drainage</t>
  </si>
  <si>
    <t>SDWSD-R Secondary</t>
  </si>
  <si>
    <t>SDWSD-R Dewatering</t>
  </si>
  <si>
    <t>SDWSD-R Incineration</t>
  </si>
  <si>
    <t>SDWSD-R Ind Waste Control</t>
  </si>
  <si>
    <t>Puritan_Fenkell CSO</t>
  </si>
  <si>
    <t>7 Mile CSO_492242</t>
  </si>
  <si>
    <t>Hubble_Southfield CSO</t>
  </si>
  <si>
    <t>Baby Creek CSO_492247</t>
  </si>
  <si>
    <t>SDWSD-R Belle Isle CSO</t>
  </si>
  <si>
    <t>SDWSD-R CSO</t>
  </si>
  <si>
    <t>SDWSD-R Pur/Fenkell CSO</t>
  </si>
  <si>
    <t>SDWSD-R 7 Mile CSO</t>
  </si>
  <si>
    <t>SDWSD-R Hubble/Sthfld CSO</t>
  </si>
  <si>
    <t>SDWSD-R Leib CSO</t>
  </si>
  <si>
    <t>SDWSD-R St Aubin CSO</t>
  </si>
  <si>
    <t>SDWSD-R Connor Creek CSO</t>
  </si>
  <si>
    <t>SDWSD-R Baby Creek CSO</t>
  </si>
  <si>
    <t>SDWSD-R Oakwood CSO</t>
  </si>
  <si>
    <t>SDWSD-R Sys Oper Control</t>
  </si>
  <si>
    <t>SDWSD-R Belle Isle PS</t>
  </si>
  <si>
    <t>SDWSD-R Blue Hill PS</t>
  </si>
  <si>
    <t>SDWSD-R Brennan Pools PS</t>
  </si>
  <si>
    <t>SDWSD-R Conner PS</t>
  </si>
  <si>
    <t>SDWSD-R Fairview PS</t>
  </si>
  <si>
    <t>SDWSD-R Fisher PS</t>
  </si>
  <si>
    <t>SDWSD-R Fox Creek PS</t>
  </si>
  <si>
    <t>SDWSD-R Freud PS</t>
  </si>
  <si>
    <t>SDWSD-R Northeast PS</t>
  </si>
  <si>
    <t>SDWSD-R Oakwood PS</t>
  </si>
  <si>
    <t>SDWSD-R Woodmere PS</t>
  </si>
  <si>
    <t>SDWSD-R Deputy Director Administration</t>
  </si>
  <si>
    <t>SDWSD-R Field Engineering</t>
  </si>
  <si>
    <t>SDWSD-R Facility Oper</t>
  </si>
  <si>
    <t>SDWSD-R Fleet Operations</t>
  </si>
  <si>
    <t>SDWSD-R MOB</t>
  </si>
  <si>
    <t>SDWSD-R CSF</t>
  </si>
  <si>
    <t>SDWSD-R Maint &amp; Repair</t>
  </si>
  <si>
    <t>SDWSD-R Meter Operations</t>
  </si>
  <si>
    <t>SDWSD-R Central Yard</t>
  </si>
  <si>
    <t>SDWSD-R West Yard</t>
  </si>
  <si>
    <t>SDWSD-R Lead Service</t>
  </si>
  <si>
    <t>SDWSD-R Chf Admin Officer</t>
  </si>
  <si>
    <t>SDWSD-R General Counsel</t>
  </si>
  <si>
    <t>SDWSD-R Org Development</t>
  </si>
  <si>
    <t>SDWSD-R Info Technology</t>
  </si>
  <si>
    <t>SDWSD-R IT-Administration</t>
  </si>
  <si>
    <t>SDWSD-R IT-Service Desk</t>
  </si>
  <si>
    <t>SDWSD-R IT-Infrastructure</t>
  </si>
  <si>
    <t>SDWSD-R IT-Enterprise App</t>
  </si>
  <si>
    <t>SDWSD-R IT-Business App</t>
  </si>
  <si>
    <t>SDWSD-R Risk Mgt &amp; Safety</t>
  </si>
  <si>
    <t>SDWSD-R Compliance-Security</t>
  </si>
  <si>
    <t>SDWSD-R Compliance-Public Affairs</t>
  </si>
  <si>
    <t>SDWSD-R Chief Financial Officer</t>
  </si>
  <si>
    <t>SDWSD-R Procurement</t>
  </si>
  <si>
    <t>SDWSD-R Treasury</t>
  </si>
  <si>
    <t>SDWSD-R Public Finance</t>
  </si>
  <si>
    <t>SDWSD- R Budget</t>
  </si>
  <si>
    <t>SDWSD-R Billing &amp; Collect</t>
  </si>
  <si>
    <t>SDWSD-R Internal Audit</t>
  </si>
  <si>
    <t>SDWSD-R Chf Cust Serv Ofcr</t>
  </si>
  <si>
    <t>SDWSD-R Customer  Service</t>
  </si>
  <si>
    <t>Fleet Operations-Sewer</t>
  </si>
  <si>
    <t>Facility Operations-Sewer</t>
  </si>
  <si>
    <t>Main Office Building-Sewer</t>
  </si>
  <si>
    <t>Central Services Facility-Sewer</t>
  </si>
  <si>
    <t>SDWSD-R Chief Plan Ofcr</t>
  </si>
  <si>
    <t>Swg Oper_Maint Revenue Center</t>
  </si>
  <si>
    <t>SDWSD-R System Planning</t>
  </si>
  <si>
    <t>SDWSD-R Asset Mgt &amp; CIP</t>
  </si>
  <si>
    <t>SDWSD-R Energy Management</t>
  </si>
  <si>
    <t>SDWSD-R System Analytics</t>
  </si>
  <si>
    <t>Operating Reserve</t>
  </si>
  <si>
    <t>SDWSD-R Non-Operating Exp</t>
  </si>
  <si>
    <t>N/A Can't find in Production</t>
  </si>
  <si>
    <t>SDWSD-R Debt Svc Reserve</t>
  </si>
  <si>
    <t>N/A Does not exist in Production 497130</t>
  </si>
  <si>
    <t>SDWSD-R Bond Fund</t>
  </si>
  <si>
    <t>SDWSD-R Receiving Revenue</t>
  </si>
  <si>
    <t>SDWSD-R Oper-Maint Rev</t>
  </si>
  <si>
    <t>SDWSD-R Improve &amp; Exten</t>
  </si>
  <si>
    <t>SDWSD-R Extra Rep and Rep</t>
  </si>
  <si>
    <t>SDWSD-R Reserve Deposit</t>
  </si>
  <si>
    <t>SDWSD-R Invest Earnings</t>
  </si>
  <si>
    <t>SDWSD-R Cost Cl-Gen Stores</t>
  </si>
  <si>
    <t>SDWSD-R Cost Cl-Chem Stores</t>
  </si>
  <si>
    <t>SDWSD-R Improvement &amp; Extension Swr</t>
  </si>
  <si>
    <t>I&amp;E Swr Retainage</t>
  </si>
  <si>
    <t>SDWSDR Bond 2015</t>
  </si>
  <si>
    <t>SDWSDR 2015 Bond Retain</t>
  </si>
  <si>
    <t>SDWSD- R GLWA Alloc</t>
  </si>
  <si>
    <t>GASB34 DWSD-R Swr 5895</t>
  </si>
  <si>
    <t>OAG Administration</t>
  </si>
  <si>
    <t>Auditing Operations</t>
  </si>
  <si>
    <t>Auditing - CAFR</t>
  </si>
  <si>
    <t>Automotive Purchases_500030</t>
  </si>
  <si>
    <t>Reserve_Special Wage Increase</t>
  </si>
  <si>
    <t>Claims Settlement</t>
  </si>
  <si>
    <t>Auditing _ Operational</t>
  </si>
  <si>
    <t>Auditing Grants</t>
  </si>
  <si>
    <t>Outside Audits</t>
  </si>
  <si>
    <t>Risk Management Council</t>
  </si>
  <si>
    <t>AG QOL LABOR</t>
  </si>
  <si>
    <t>AG QOL TECHNOLOGY</t>
  </si>
  <si>
    <t>AG QOL TRAINING</t>
  </si>
  <si>
    <t>Reserve Auditing Operations</t>
  </si>
  <si>
    <t>GASB34AUD_1095</t>
  </si>
  <si>
    <t>Board of Zoning Appeals Administration</t>
  </si>
  <si>
    <t>BZA QOL TRAINING</t>
  </si>
  <si>
    <t>Reserve Land Use Controls</t>
  </si>
  <si>
    <t>GASB34ZON_1095</t>
  </si>
  <si>
    <t>Legislative Policy Division</t>
  </si>
  <si>
    <t>City Council Appointed Board of Review</t>
  </si>
  <si>
    <t>City Council Legislative Support Functions</t>
  </si>
  <si>
    <t>City Council Research and Analysis</t>
  </si>
  <si>
    <t>Casino Gaming Consultants</t>
  </si>
  <si>
    <t>City Council Administration</t>
  </si>
  <si>
    <t>City Council Fiscal Analysis</t>
  </si>
  <si>
    <t>Historic Designation Advisory Board</t>
  </si>
  <si>
    <t>City Planning Commission</t>
  </si>
  <si>
    <t>City Council President Office</t>
  </si>
  <si>
    <t>Temporary Council Member Office _ Conyers</t>
  </si>
  <si>
    <t>Temporary Council President Office</t>
  </si>
  <si>
    <t>City Council Member Office 1</t>
  </si>
  <si>
    <t>City Council Member Office 2</t>
  </si>
  <si>
    <t>Temporary Council Member Office 2</t>
  </si>
  <si>
    <t>City Council Member Office 3</t>
  </si>
  <si>
    <t>Temporary CC Member Office 3</t>
  </si>
  <si>
    <t>City Council Member Office 4</t>
  </si>
  <si>
    <t>Temp CC Member Office #4</t>
  </si>
  <si>
    <t>City Council Member Office 5</t>
  </si>
  <si>
    <t>Temporary Council Member Office 5</t>
  </si>
  <si>
    <t>P.E.G. Fees _ City Council</t>
  </si>
  <si>
    <t>City Council Member Office 6</t>
  </si>
  <si>
    <t>Temp CC Member Office #6</t>
  </si>
  <si>
    <t>City Council Member Office 7</t>
  </si>
  <si>
    <t>City Council Member Office 8</t>
  </si>
  <si>
    <t>Temporary CC Member Office 8</t>
  </si>
  <si>
    <t>Empowerment Zone Admin_Block Grant</t>
  </si>
  <si>
    <t>Community Develop Planning Block Grant</t>
  </si>
  <si>
    <t>City Council Members</t>
  </si>
  <si>
    <t>Wayne State University CPC Evaluation CDBG_NOF</t>
  </si>
  <si>
    <t>City Council Summer Youth Employment</t>
  </si>
  <si>
    <t>Special Economic Development _ Job Creation</t>
  </si>
  <si>
    <t>Community Toolbox</t>
  </si>
  <si>
    <t>Historical Survey BG7</t>
  </si>
  <si>
    <t>CB Radio Patrol</t>
  </si>
  <si>
    <t>Historic E. Jefferson Comm. Corr.</t>
  </si>
  <si>
    <t>Ft. Wayne Roof Restoration</t>
  </si>
  <si>
    <t>Rehab Master Plan for the Yamasaki Reflect Pools</t>
  </si>
  <si>
    <t>National Register of Historic Places Nomination</t>
  </si>
  <si>
    <t>Historic Preservation Bldg Arts Lab</t>
  </si>
  <si>
    <t>DOCTOR Program BG</t>
  </si>
  <si>
    <t>Nat'l Alliance for Prevention Commissions Schola</t>
  </si>
  <si>
    <t>Council Member At Large 1</t>
  </si>
  <si>
    <t>Council Member At Large 2</t>
  </si>
  <si>
    <t>District 1 Council Member</t>
  </si>
  <si>
    <t>District 2 Council Member</t>
  </si>
  <si>
    <t>District 3 Council Member</t>
  </si>
  <si>
    <t>District 4 Council Member</t>
  </si>
  <si>
    <t>District 5 Council Member</t>
  </si>
  <si>
    <t>District 6 Council Member</t>
  </si>
  <si>
    <t>District 7 Council Member</t>
  </si>
  <si>
    <t>Newly Elected Council Member at Large 1</t>
  </si>
  <si>
    <t>Newly Elected Council Member at Large 2</t>
  </si>
  <si>
    <t>Newly Elected Distric 1 Council Member</t>
  </si>
  <si>
    <t>Newly Elected Distric 2 Council Member</t>
  </si>
  <si>
    <t>Newly Elected Distric 4 Council Member</t>
  </si>
  <si>
    <t>Newly Elected Distric 6 Council Member</t>
  </si>
  <si>
    <t>Newly Elected Distric 7 Council Member</t>
  </si>
  <si>
    <t>2015-16 Belle Isle Anna Scripps Conserv Award</t>
  </si>
  <si>
    <t>2015-16 Belle Isle Anna Scripps Conserv Match</t>
  </si>
  <si>
    <t>2015-16 Belle Isle Anna Scripps Conserv In-Kind</t>
  </si>
  <si>
    <t>2015-16 Scarab Club Award</t>
  </si>
  <si>
    <t>2015-16 Scarab Club Match</t>
  </si>
  <si>
    <t>2015-16 Scarab Club In-Kind</t>
  </si>
  <si>
    <t>COUNCIL QOL CONTRACT SERVICES</t>
  </si>
  <si>
    <t>COUNCIL QOL TECHNOLOGY</t>
  </si>
  <si>
    <t>GASB34CCL_1095</t>
  </si>
  <si>
    <t>GASB 34 City Council Grant 2118</t>
  </si>
  <si>
    <t>Ombudsperson Administration &amp; Operations</t>
  </si>
  <si>
    <t>Call Us First</t>
  </si>
  <si>
    <t>OMBUDSPERSON QOL 311 LABOR</t>
  </si>
  <si>
    <t>OMBUDSPERSON QOL 311 TECHNOLOGY</t>
  </si>
  <si>
    <t>OMBUDSPERSON QOL TRAINING</t>
  </si>
  <si>
    <t>Reserve Ombudsperson _ Investigation of Complaints</t>
  </si>
  <si>
    <t>GASB34OMB-1095</t>
  </si>
  <si>
    <t>549950-Cost Center</t>
  </si>
  <si>
    <t>Direct Costs</t>
  </si>
  <si>
    <t>36th District Court Base Incidental Costs</t>
  </si>
  <si>
    <t>District Court Operations</t>
  </si>
  <si>
    <t>Civil</t>
  </si>
  <si>
    <t>Docket Control</t>
  </si>
  <si>
    <t>Probation</t>
  </si>
  <si>
    <t>Court Security Reimbursement</t>
  </si>
  <si>
    <t>Information Services</t>
  </si>
  <si>
    <t>Real Estate</t>
  </si>
  <si>
    <t>Criminal</t>
  </si>
  <si>
    <t>Chief Judge</t>
  </si>
  <si>
    <t>Personnel</t>
  </si>
  <si>
    <t>Judicial Assistant</t>
  </si>
  <si>
    <t>Fiscal Services</t>
  </si>
  <si>
    <t>Central Records</t>
  </si>
  <si>
    <t>Webber Domestic Violence Grant_600097</t>
  </si>
  <si>
    <t>Hudson Webber Closed Circuit T.V._600098</t>
  </si>
  <si>
    <t>Drug Court Planning Initiative_600099</t>
  </si>
  <si>
    <t>Court Administration</t>
  </si>
  <si>
    <t>Employee Relations</t>
  </si>
  <si>
    <t>Court Judges Salary Supplement</t>
  </si>
  <si>
    <t>Court Post Reorganization Costs</t>
  </si>
  <si>
    <t>Fixed City Obligation</t>
  </si>
  <si>
    <t>Rev. Payment To Site</t>
  </si>
  <si>
    <t>Domestic Violence Program</t>
  </si>
  <si>
    <t>36th District Court QOL Capital Expenditure</t>
  </si>
  <si>
    <t>36th District Court QOL Tech Infrastructure</t>
  </si>
  <si>
    <t>36th District Court QOL Reorg and Training Costs</t>
  </si>
  <si>
    <t>36th District Court QOL Labor Cost Savings</t>
  </si>
  <si>
    <t>Webber Domestic Violence Grant</t>
  </si>
  <si>
    <t>Hudson Webber Closed Circuit T.V.</t>
  </si>
  <si>
    <t>Specialized Services FY 9_99</t>
  </si>
  <si>
    <t>Reserve _ State Transferred Functions</t>
  </si>
  <si>
    <t>Reserve _ District Court</t>
  </si>
  <si>
    <t>GASB3436D_1095</t>
  </si>
  <si>
    <t>Office of the City Clerk</t>
  </si>
  <si>
    <t>Citizens Patrol Support</t>
  </si>
  <si>
    <t>City Council Support Staff</t>
  </si>
  <si>
    <t>City Clerk QOL Material Supply and Training</t>
  </si>
  <si>
    <t>CITY CLERK QOL LABOR SAVINGS</t>
  </si>
  <si>
    <t>Reserve City Clerk Operations</t>
  </si>
  <si>
    <t>GASB34CCK-1095</t>
  </si>
  <si>
    <t>Elections Administration</t>
  </si>
  <si>
    <t>Computer Systems Support</t>
  </si>
  <si>
    <t>Registration</t>
  </si>
  <si>
    <t>Equipment Management Support</t>
  </si>
  <si>
    <t>Computerized Registration and Tabulation</t>
  </si>
  <si>
    <t>Elections Training</t>
  </si>
  <si>
    <t>Primary Election_710017</t>
  </si>
  <si>
    <t>General Election 11_3_98</t>
  </si>
  <si>
    <t>Primary Election 3_21_00</t>
  </si>
  <si>
    <t>Conduct Of Elections</t>
  </si>
  <si>
    <t>Primary Election 8_8_00</t>
  </si>
  <si>
    <t>PresidentIal Primary 2004</t>
  </si>
  <si>
    <t>Presidential Election 11_7_00</t>
  </si>
  <si>
    <t>Municipal Primary Election_9_11_01</t>
  </si>
  <si>
    <t>Municipal General Election_11_6_01</t>
  </si>
  <si>
    <t>Primary Election_8_6_02</t>
  </si>
  <si>
    <t>General Election_11_5_02</t>
  </si>
  <si>
    <t>Technical Service &amp; Supply Support</t>
  </si>
  <si>
    <t>Special Election Primary 3_18_03</t>
  </si>
  <si>
    <t>Costs Allocated To Other Projects</t>
  </si>
  <si>
    <t>Voter Education Donations.</t>
  </si>
  <si>
    <t>Voter Education Donation</t>
  </si>
  <si>
    <t>Special Election General 4_29_03</t>
  </si>
  <si>
    <t>Citizens District Council BG</t>
  </si>
  <si>
    <t>Primary Election</t>
  </si>
  <si>
    <t>General Election</t>
  </si>
  <si>
    <t>Presidential Primary Election</t>
  </si>
  <si>
    <t>Special Election - May 5, 2015</t>
  </si>
  <si>
    <t>February 28, 2012 Presidential Primary Election</t>
  </si>
  <si>
    <t>Special Elections Revolving</t>
  </si>
  <si>
    <t>ADA Polling Loc Project</t>
  </si>
  <si>
    <t>Grants-Dept. of Elections</t>
  </si>
  <si>
    <t>Elections QOL Capital Outlays</t>
  </si>
  <si>
    <t>Elections QOL Labor</t>
  </si>
  <si>
    <t>Elections QOL Labor Savings</t>
  </si>
  <si>
    <t>ELECTIONS QOL TRAINING</t>
  </si>
  <si>
    <t>Elections Voter Education Donations</t>
  </si>
  <si>
    <t>Reserve Conduct of Elections</t>
  </si>
  <si>
    <t>GASB34ELE_1095</t>
  </si>
  <si>
    <t>GASB 34 ELECTION DEPT Grant 2117</t>
  </si>
  <si>
    <t>DPL - Administrative Services</t>
  </si>
  <si>
    <t>Burton Endowment Fund.</t>
  </si>
  <si>
    <t>Biddle Endowment Fund.</t>
  </si>
  <si>
    <t>Louise Webber O'Brien Endowment Funds</t>
  </si>
  <si>
    <t>Walus Endowment Fund.</t>
  </si>
  <si>
    <t>DPL - Gift Account</t>
  </si>
  <si>
    <t>State of Midhigan Cooperative Grant</t>
  </si>
  <si>
    <t>DPL - Assc. Director - Public Services</t>
  </si>
  <si>
    <t>DPL - Director of Public Services</t>
  </si>
  <si>
    <t>Library Administration</t>
  </si>
  <si>
    <t>Library _ Director of Main Library</t>
  </si>
  <si>
    <t>Library Circulation</t>
  </si>
  <si>
    <t>Children's Library</t>
  </si>
  <si>
    <t>Childrens_Youth Services</t>
  </si>
  <si>
    <t>DPL_Childrens Youth Services</t>
  </si>
  <si>
    <t>Children's Library Services</t>
  </si>
  <si>
    <t>Children &amp; Young Adult Services</t>
  </si>
  <si>
    <t>TIP Database &amp; Subscriptions</t>
  </si>
  <si>
    <t>Detroit Public Library_TIP,GI andBusiness and Finance</t>
  </si>
  <si>
    <t>Popular Library</t>
  </si>
  <si>
    <t>TIP &amp;TRC</t>
  </si>
  <si>
    <t>Clerical Asistance - Main</t>
  </si>
  <si>
    <t>Sociology &amp; Economics</t>
  </si>
  <si>
    <t>Detroit Public Library_Sociology Economics and PRE</t>
  </si>
  <si>
    <t>Social Services, Education, &amp; Religion (SSER)</t>
  </si>
  <si>
    <t>Philosophy, Religion &amp; Education</t>
  </si>
  <si>
    <t>Business &amp; Finance</t>
  </si>
  <si>
    <t>Browsing</t>
  </si>
  <si>
    <t>Art &amp; Literature</t>
  </si>
  <si>
    <t>Music &amp; Performing Arts</t>
  </si>
  <si>
    <t>Detroit Public Library_Music Performing Arts and Art and Literature</t>
  </si>
  <si>
    <t>Technology &amp; Science</t>
  </si>
  <si>
    <t>Business, Science, &amp; Technology (BST)</t>
  </si>
  <si>
    <t>National Automotive History Collection</t>
  </si>
  <si>
    <t>InterLoan</t>
  </si>
  <si>
    <t>General Information Dept</t>
  </si>
  <si>
    <t>History &amp; Travel</t>
  </si>
  <si>
    <t>MAL</t>
  </si>
  <si>
    <t>Burton Historical Collection</t>
  </si>
  <si>
    <t>Burton Historical Collection_2002_03</t>
  </si>
  <si>
    <t>Detroit Public Library_Burton Historical and History and Travel</t>
  </si>
  <si>
    <t>Detroit Public Library_Rare Books</t>
  </si>
  <si>
    <t>Circulation_720170</t>
  </si>
  <si>
    <t>DPL - Circulation</t>
  </si>
  <si>
    <t>Circulation</t>
  </si>
  <si>
    <t>Film Department</t>
  </si>
  <si>
    <t>Municipal Reference</t>
  </si>
  <si>
    <t>DPL_Municipal Reference</t>
  </si>
  <si>
    <t>Asst. Director Branch</t>
  </si>
  <si>
    <t>DPL - Director of Branch Services</t>
  </si>
  <si>
    <t>Chaney</t>
  </si>
  <si>
    <t>Redford</t>
  </si>
  <si>
    <t>Campbell</t>
  </si>
  <si>
    <t>Lincoln</t>
  </si>
  <si>
    <t>Special Collections: Burton, MRL, Automotive</t>
  </si>
  <si>
    <t>Chase</t>
  </si>
  <si>
    <t>Clerical Assistance Branches</t>
  </si>
  <si>
    <t>Monteith</t>
  </si>
  <si>
    <t>Franklin</t>
  </si>
  <si>
    <t>SIR/Douglass</t>
  </si>
  <si>
    <t>Parkman</t>
  </si>
  <si>
    <t>Wilder</t>
  </si>
  <si>
    <t>Conely</t>
  </si>
  <si>
    <t>Chandler Park</t>
  </si>
  <si>
    <t>Bowen</t>
  </si>
  <si>
    <t>Knapp</t>
  </si>
  <si>
    <t>Edison</t>
  </si>
  <si>
    <t>Duffield</t>
  </si>
  <si>
    <t>Sherwood Forest</t>
  </si>
  <si>
    <t>Downtown</t>
  </si>
  <si>
    <t>Richard</t>
  </si>
  <si>
    <t>Mark Twain</t>
  </si>
  <si>
    <t>Gray</t>
  </si>
  <si>
    <t>Lothrop</t>
  </si>
  <si>
    <t>Marketing</t>
  </si>
  <si>
    <t>DPL - Marketing Operations</t>
  </si>
  <si>
    <t>DPL - Library Marketing Services</t>
  </si>
  <si>
    <t>Asst. Dir. Technical Services</t>
  </si>
  <si>
    <t>DPL - Asst. Director - Tech Service Operations</t>
  </si>
  <si>
    <t>DPL - Director of Technical Services</t>
  </si>
  <si>
    <t>Government Documents</t>
  </si>
  <si>
    <t>DPL - Clerical Assistance Administrative Services</t>
  </si>
  <si>
    <t>Bibliographic Division</t>
  </si>
  <si>
    <t>DPL - Bibliographic</t>
  </si>
  <si>
    <t>Print Shop_720490</t>
  </si>
  <si>
    <t>DPL - Print Shop.</t>
  </si>
  <si>
    <t>DPL - Print Shop</t>
  </si>
  <si>
    <t>Technical Processing</t>
  </si>
  <si>
    <t>DPL - Technical Processing Services.</t>
  </si>
  <si>
    <t>DPL - Technical Processing Services</t>
  </si>
  <si>
    <t>Library Data Processing</t>
  </si>
  <si>
    <t>Database Management</t>
  </si>
  <si>
    <t>DPL_Database Management Services</t>
  </si>
  <si>
    <t>DPL _ Database Management Services</t>
  </si>
  <si>
    <t>Asst. Dir. Information Systems</t>
  </si>
  <si>
    <t>DPL - Assc. Director - Information Systems</t>
  </si>
  <si>
    <t>DPL - Director of Information Systems</t>
  </si>
  <si>
    <t>DPL - Digital Lab</t>
  </si>
  <si>
    <t>Assoc. Dir. Human Resources</t>
  </si>
  <si>
    <t>DPL - Library Human Resources</t>
  </si>
  <si>
    <t>DPL - Human Resources</t>
  </si>
  <si>
    <t>Assoc. Dir. Business &amp; Financial Operations</t>
  </si>
  <si>
    <t>Business Office</t>
  </si>
  <si>
    <t>Purchasing</t>
  </si>
  <si>
    <t>DPL - Assc. Director - Finance &amp; Business</t>
  </si>
  <si>
    <t>DPL - Director of Business &amp; Financial Operations</t>
  </si>
  <si>
    <t>Research &amp; Grants</t>
  </si>
  <si>
    <t>Murl Grant</t>
  </si>
  <si>
    <t>Metro Grant</t>
  </si>
  <si>
    <t>Detroit Associated Libraries Grant</t>
  </si>
  <si>
    <t>Superintendent of Facilities</t>
  </si>
  <si>
    <t>DPL - Facilities Maintenance Operations</t>
  </si>
  <si>
    <t>DPL - Facilities Maintenance</t>
  </si>
  <si>
    <t>Skilled Trades</t>
  </si>
  <si>
    <t>Contract Maintenance_720640</t>
  </si>
  <si>
    <t>DPL_Contract Maintenance</t>
  </si>
  <si>
    <t>DPL - Contract Maintenance</t>
  </si>
  <si>
    <t>Security, Maintenance, &amp; Shipping</t>
  </si>
  <si>
    <t>Shipping</t>
  </si>
  <si>
    <t>DPL - Shipping Services.</t>
  </si>
  <si>
    <t>DPL - Shipping Services</t>
  </si>
  <si>
    <t>DPL Digital Lab</t>
  </si>
  <si>
    <t>Main Security</t>
  </si>
  <si>
    <t>Grounds Maintenance_720680</t>
  </si>
  <si>
    <t>DPL_Grounds Maintenance</t>
  </si>
  <si>
    <t>Main Capital Improvements</t>
  </si>
  <si>
    <t>Library Roofing Improvements</t>
  </si>
  <si>
    <t>Library_Facility Improvements</t>
  </si>
  <si>
    <t>GO Bonds _ DPL Improvements _ Main 08_09</t>
  </si>
  <si>
    <t>Branch Capital Improvements</t>
  </si>
  <si>
    <t>GO Bonds DPL Improvements _ Branches 08_09</t>
  </si>
  <si>
    <t>Flood_Fire Restoration</t>
  </si>
  <si>
    <t>Undistributed Fringe Adjustment</t>
  </si>
  <si>
    <t>Maintenance Security</t>
  </si>
  <si>
    <t>Automotive Purchases_720730</t>
  </si>
  <si>
    <t>DPL_Automotive Purchases</t>
  </si>
  <si>
    <t>Exterior Security Rem</t>
  </si>
  <si>
    <t>Education Information Center Grant</t>
  </si>
  <si>
    <t>SIR Grant 1987_88</t>
  </si>
  <si>
    <t>Metro Grant 7_91</t>
  </si>
  <si>
    <t>LSCA I Murl Grant 9_91</t>
  </si>
  <si>
    <t>SIR Grant 9_93</t>
  </si>
  <si>
    <t>SIR Grant 9_94</t>
  </si>
  <si>
    <t>MURL Grant 7_31_97</t>
  </si>
  <si>
    <t>MURL Grant 7_95</t>
  </si>
  <si>
    <t>Library ADA Renovations</t>
  </si>
  <si>
    <t>GASB34LIB_3095</t>
  </si>
  <si>
    <t>WGLWA Security</t>
  </si>
  <si>
    <t>WGLWA Transition</t>
  </si>
  <si>
    <t>WGLWA Chief Oper Officer</t>
  </si>
  <si>
    <t>WGLWA Water Engineering</t>
  </si>
  <si>
    <t>WGLWA Water Quality</t>
  </si>
  <si>
    <t>WGLWA Water Works Park</t>
  </si>
  <si>
    <t>WGLWA Springwells</t>
  </si>
  <si>
    <t>WGLWA Northeast</t>
  </si>
  <si>
    <t>WGLWA Southwest</t>
  </si>
  <si>
    <t>WGLWA Lake Huron</t>
  </si>
  <si>
    <t>WGLWA Sys Oper Control</t>
  </si>
  <si>
    <t>WGLWA Facility Oper</t>
  </si>
  <si>
    <t>WGLWA Field Svc Oper</t>
  </si>
  <si>
    <t>WGLWA Org Development</t>
  </si>
  <si>
    <t>WGLWA IT Service Desk</t>
  </si>
  <si>
    <t>WGLWA IT Infrastructure</t>
  </si>
  <si>
    <t>WGLWA IT Business App</t>
  </si>
  <si>
    <t>WGLWA Finance</t>
  </si>
  <si>
    <t>WGLWA Procurement</t>
  </si>
  <si>
    <t>WGLWA Treasury</t>
  </si>
  <si>
    <t>WGLWA Cost Cl-Gen Stores</t>
  </si>
  <si>
    <t>SGLWA Security</t>
  </si>
  <si>
    <t>SGLWA Transition</t>
  </si>
  <si>
    <t>SGLWA WW Operations</t>
  </si>
  <si>
    <t>SGLWA Process Control</t>
  </si>
  <si>
    <t>SGLWA Primary</t>
  </si>
  <si>
    <t>SGLWA Secondary</t>
  </si>
  <si>
    <t>SGLWA Dewatering</t>
  </si>
  <si>
    <t>SGLWA Incineration</t>
  </si>
  <si>
    <t>SGLWA Ind Waste Control</t>
  </si>
  <si>
    <t>SGLWA Pur_Fenkell CSO</t>
  </si>
  <si>
    <t>SGLWA Connor Creek CSO</t>
  </si>
  <si>
    <t>SGLWA Baby Creek CSO</t>
  </si>
  <si>
    <t>SGLWA Conner PS</t>
  </si>
  <si>
    <t>SGLWA Facility Oper</t>
  </si>
  <si>
    <t>SGLWA Org Development</t>
  </si>
  <si>
    <t>SGLWA IT Service Desk</t>
  </si>
  <si>
    <t>SGLWA IT Infrastructure</t>
  </si>
  <si>
    <t>SGLWA IT Business App</t>
  </si>
  <si>
    <t>SGLWA Finance</t>
  </si>
  <si>
    <t>SGLWA Procurement</t>
  </si>
  <si>
    <t>SGLWA Cst Cl-Gen Stores</t>
  </si>
  <si>
    <t>SGLWA Cst Cl-Chem St</t>
  </si>
  <si>
    <t>Duplicate Payment Organization for Fund 2001</t>
  </si>
  <si>
    <t>Duplicate Payment Organization for Fund 3601</t>
  </si>
  <si>
    <t>Duplicate Payment Organization for Fund 4510</t>
  </si>
  <si>
    <t>Object Metadata</t>
  </si>
  <si>
    <t>Category List</t>
  </si>
  <si>
    <t>Object #</t>
  </si>
  <si>
    <t>Object Code</t>
  </si>
  <si>
    <t>Object # - Object Name</t>
  </si>
  <si>
    <t>Shorthand Category</t>
  </si>
  <si>
    <t>Plain Language Category</t>
  </si>
  <si>
    <t>Discretion Code</t>
  </si>
  <si>
    <t>Discretion Category</t>
  </si>
  <si>
    <t>Parent 1</t>
  </si>
  <si>
    <t>Parent 1 Description</t>
  </si>
  <si>
    <t>Parent 2</t>
  </si>
  <si>
    <t>Parent 2 Description</t>
  </si>
  <si>
    <t>Parent 3</t>
  </si>
  <si>
    <t>Parent 3 Description</t>
  </si>
  <si>
    <t>Major/Non-Major</t>
  </si>
  <si>
    <t>Parent 4</t>
  </si>
  <si>
    <t>Parent 4 Description</t>
  </si>
  <si>
    <t>Parent 5</t>
  </si>
  <si>
    <t>Parent 5 Description</t>
  </si>
  <si>
    <t>Current Year Property Taxes</t>
  </si>
  <si>
    <t>TXASINTSL</t>
  </si>
  <si>
    <t>TOTREV</t>
  </si>
  <si>
    <t>Total Revenue</t>
  </si>
  <si>
    <t>R10010</t>
  </si>
  <si>
    <t>Taxes, Assessments, and Interest</t>
  </si>
  <si>
    <t>R20010</t>
  </si>
  <si>
    <t>Property Taxes</t>
  </si>
  <si>
    <t>Major</t>
  </si>
  <si>
    <t>R30010</t>
  </si>
  <si>
    <t>R40010</t>
  </si>
  <si>
    <t>CAPEQUPSL</t>
  </si>
  <si>
    <t>Equipment Acquisition</t>
  </si>
  <si>
    <t>Uncollectible Property Tax</t>
  </si>
  <si>
    <t>CAPOUTLSL</t>
  </si>
  <si>
    <t>Capital Outlays</t>
  </si>
  <si>
    <t>Current Drain District Taxes</t>
  </si>
  <si>
    <t>CONTRANSL</t>
  </si>
  <si>
    <t>Prior Years Real Property Tax</t>
  </si>
  <si>
    <t>EMPBENESL</t>
  </si>
  <si>
    <t>Employee Benefits</t>
  </si>
  <si>
    <t>Prior Years Pers Property Tax</t>
  </si>
  <si>
    <t>FIXEDCHGSL</t>
  </si>
  <si>
    <t>Fixed Charges</t>
  </si>
  <si>
    <t>Prior Years Personal Tax (GF) Audit</t>
  </si>
  <si>
    <t>FNFFPLTSL</t>
  </si>
  <si>
    <t>Prior Years Real Property Tax – Scheduled Retainer</t>
  </si>
  <si>
    <t>GRTSHTXSL</t>
  </si>
  <si>
    <t>Prior Years Personal Property Tax – Scheduled Retainer</t>
  </si>
  <si>
    <t>LCPMINSSL</t>
  </si>
  <si>
    <t>Municipal Income Tax</t>
  </si>
  <si>
    <t>R20000</t>
  </si>
  <si>
    <t>R30000</t>
  </si>
  <si>
    <t>R40000</t>
  </si>
  <si>
    <t>MISCELLSL</t>
  </si>
  <si>
    <t>Individual Income Tax Receipts</t>
  </si>
  <si>
    <t>OPERSUPSL</t>
  </si>
  <si>
    <t>Operating Supplies</t>
  </si>
  <si>
    <t>Corporation/Other Income Tax Receipts</t>
  </si>
  <si>
    <t>OPERSVCSL</t>
  </si>
  <si>
    <t>Operating Services</t>
  </si>
  <si>
    <t>Prior Years Municipal Income Tax</t>
  </si>
  <si>
    <t>OTHEXPSSL</t>
  </si>
  <si>
    <t>Other Expenses</t>
  </si>
  <si>
    <t>Municipal Income Tax – Refunds</t>
  </si>
  <si>
    <t>PROFSVCSL</t>
  </si>
  <si>
    <t>Professional &amp; Contractual Services</t>
  </si>
  <si>
    <t>Municipal Income Tax – Contra Account</t>
  </si>
  <si>
    <t>SALEASTSL</t>
  </si>
  <si>
    <t>Income Tax Year End Accrual/Reversal</t>
  </si>
  <si>
    <t>SALECHGSL</t>
  </si>
  <si>
    <t>Income Tax Bad Checks</t>
  </si>
  <si>
    <t>SALWAGESL</t>
  </si>
  <si>
    <t>Salaries &amp; Wages</t>
  </si>
  <si>
    <t>Individual Returns</t>
  </si>
  <si>
    <t>Corporate Returns</t>
  </si>
  <si>
    <t>USEASSTSL</t>
  </si>
  <si>
    <t>Partnership Returns</t>
  </si>
  <si>
    <t>Extension Payments</t>
  </si>
  <si>
    <t>Estates &amp; Trusts</t>
  </si>
  <si>
    <t>DW3 Returns</t>
  </si>
  <si>
    <t>Estimated Payments</t>
  </si>
  <si>
    <t>Assessments</t>
  </si>
  <si>
    <t>Non-Filers Returns</t>
  </si>
  <si>
    <t>Utility Users Tax</t>
  </si>
  <si>
    <t>R20030</t>
  </si>
  <si>
    <t>Utility Users' Tax</t>
  </si>
  <si>
    <t>R30030</t>
  </si>
  <si>
    <t>R40030</t>
  </si>
  <si>
    <t>Utility Users Tax Refunds</t>
  </si>
  <si>
    <t>Utility Users Year End Accrual/Reversal</t>
  </si>
  <si>
    <t>Utility Users Tax Bad Checks</t>
  </si>
  <si>
    <t>Utility Users Tax Contra Account</t>
  </si>
  <si>
    <t>Wagering Excise Tax - Casino</t>
  </si>
  <si>
    <t>R20020</t>
  </si>
  <si>
    <t>Wagering Taxes</t>
  </si>
  <si>
    <t>R30020</t>
  </si>
  <si>
    <t>R40020</t>
  </si>
  <si>
    <t>Percentage Payment - Casino</t>
  </si>
  <si>
    <t>Gas And Weight</t>
  </si>
  <si>
    <t>R20040</t>
  </si>
  <si>
    <t>Gas And Weight Taxes</t>
  </si>
  <si>
    <t>Non-Major</t>
  </si>
  <si>
    <t>R30040</t>
  </si>
  <si>
    <t>R40040</t>
  </si>
  <si>
    <t>Gas &amp; Weight – Departmental</t>
  </si>
  <si>
    <t>Street Paving Assessments</t>
  </si>
  <si>
    <t>R20050</t>
  </si>
  <si>
    <t>Other Taxes, Assessments, and Interest</t>
  </si>
  <si>
    <t>R30051</t>
  </si>
  <si>
    <t>Other Taxes/Assessments (NEZ, Renaissance Zone, PILOT, IFT, Etc.)</t>
  </si>
  <si>
    <t>R40051</t>
  </si>
  <si>
    <t>Other Assessments</t>
  </si>
  <si>
    <t>Alley Paving Assessments</t>
  </si>
  <si>
    <t>Lateral Sewer Assessments</t>
  </si>
  <si>
    <t>Private Sewer Assessments</t>
  </si>
  <si>
    <t>Development Improvement Assessment</t>
  </si>
  <si>
    <t>Sidewalk Construction Assessments</t>
  </si>
  <si>
    <t>Current Special Assessments – Other</t>
  </si>
  <si>
    <t>Delinquent Street Paving Assessments</t>
  </si>
  <si>
    <t>Delinquent Alley Paving Assessments</t>
  </si>
  <si>
    <t>Delinquent Sewer Assessments</t>
  </si>
  <si>
    <t>Delinquent Private Sewer &amp; Drain Assessments</t>
  </si>
  <si>
    <t>Delinquent Street Opening Assessments</t>
  </si>
  <si>
    <t>Delinquent Alley Resurfacing Assessments</t>
  </si>
  <si>
    <t>Other Delinquent Special Assessment</t>
  </si>
  <si>
    <t>Sidewalk Construction</t>
  </si>
  <si>
    <t>Delinq Special Asmts-Other</t>
  </si>
  <si>
    <t>Payment In Lieu Of Taxes</t>
  </si>
  <si>
    <t>R40052</t>
  </si>
  <si>
    <t>Other Taxes (NEZ, Renaissance Zone, PILOT, IFT, Etc.)</t>
  </si>
  <si>
    <t>Payment In Lieu Taxes-State</t>
  </si>
  <si>
    <t>Payment in Lieu of Taxes – Departmental</t>
  </si>
  <si>
    <t>Industrial Facilities Tax</t>
  </si>
  <si>
    <t>Other Miscellaneous Taxes</t>
  </si>
  <si>
    <t>Commercial Facilities Tax</t>
  </si>
  <si>
    <t>Neigh Enterprise Zone Tax</t>
  </si>
  <si>
    <t>Renaissance Zone Tax</t>
  </si>
  <si>
    <t>Land Bank Sales Revenue</t>
  </si>
  <si>
    <t>OPRA Property Tax Revenue</t>
  </si>
  <si>
    <t>Prepared Foods</t>
  </si>
  <si>
    <t>Transfer Tax</t>
  </si>
  <si>
    <t>Interest – Property Tax</t>
  </si>
  <si>
    <t>R30050</t>
  </si>
  <si>
    <t>Interest and Penalties on Taxes</t>
  </si>
  <si>
    <t>R40050</t>
  </si>
  <si>
    <t>Int-Current Real Prop Tax</t>
  </si>
  <si>
    <t>Int-Current Personal Prop Tax</t>
  </si>
  <si>
    <t>Int-Prior Years Real Prop Tax</t>
  </si>
  <si>
    <t>Int-Prior Years Pers Prop Tax</t>
  </si>
  <si>
    <t>Interest – Special Assessments</t>
  </si>
  <si>
    <t>Interest – Delinquent Special Assessment</t>
  </si>
  <si>
    <t>Other Interest On Taxes</t>
  </si>
  <si>
    <t>Property Tax Penalty</t>
  </si>
  <si>
    <t>R10020</t>
  </si>
  <si>
    <t>Fines, Forfeits and Penalties</t>
  </si>
  <si>
    <t>R20080</t>
  </si>
  <si>
    <t>R30084</t>
  </si>
  <si>
    <t>Other Fines, Forfeits and Penalties</t>
  </si>
  <si>
    <t>R40084</t>
  </si>
  <si>
    <t>Business Licenses</t>
  </si>
  <si>
    <t>R10030</t>
  </si>
  <si>
    <t>Licenses, Permits, and Inspection Charges</t>
  </si>
  <si>
    <t>R20090</t>
  </si>
  <si>
    <t>R30090</t>
  </si>
  <si>
    <t>R40090</t>
  </si>
  <si>
    <t>General Street Use Permits</t>
  </si>
  <si>
    <t>R30091</t>
  </si>
  <si>
    <t>R40091</t>
  </si>
  <si>
    <t>General Street Use Permits – Other</t>
  </si>
  <si>
    <t>Curb Reset Permits</t>
  </si>
  <si>
    <t>Sidewalk Permits</t>
  </si>
  <si>
    <t>Spur Track Permits</t>
  </si>
  <si>
    <t>Sewer Drainage Permits</t>
  </si>
  <si>
    <t>Ford Tunnel Permits</t>
  </si>
  <si>
    <t>House Number Fees</t>
  </si>
  <si>
    <t>Other Licen, Perm-Street Use</t>
  </si>
  <si>
    <t>Food Handlers Permits</t>
  </si>
  <si>
    <t>Safety Inspection Charges</t>
  </si>
  <si>
    <t>R30092</t>
  </si>
  <si>
    <t>Inspection Charges</t>
  </si>
  <si>
    <t>R40092</t>
  </si>
  <si>
    <t>Safety Inspection Charges – Departmental</t>
  </si>
  <si>
    <t>Construction Inspection Charg</t>
  </si>
  <si>
    <t>Construction Inspection Charges – Other</t>
  </si>
  <si>
    <t>Construction Inspection Charges – Departmental</t>
  </si>
  <si>
    <t>Construction Inspection Charges – Engineer</t>
  </si>
  <si>
    <t>Construction Inspection Charges – CEDD</t>
  </si>
  <si>
    <t>Construction Inspection Charges – DPW</t>
  </si>
  <si>
    <t>Construction Inspection Charges – Recreation</t>
  </si>
  <si>
    <t>Sewer Tap Charges</t>
  </si>
  <si>
    <t>Sewer Tap Fees</t>
  </si>
  <si>
    <t>Construction Inspection Other</t>
  </si>
  <si>
    <t>Construction Inspection Other – Departmental</t>
  </si>
  <si>
    <t>Construction Inspection Other – Engineer</t>
  </si>
  <si>
    <t>Construction Inspection Other – CEDD</t>
  </si>
  <si>
    <t>Construction Inspection Other – DPW</t>
  </si>
  <si>
    <t>Construction Inspection Other – Recreation</t>
  </si>
  <si>
    <t>Weights &amp; Measures Inspection</t>
  </si>
  <si>
    <t>Bedding Inspection Charges</t>
  </si>
  <si>
    <t>Other Health Inspect Charges</t>
  </si>
  <si>
    <t>Trailer Coach Licenses</t>
  </si>
  <si>
    <t>R30093</t>
  </si>
  <si>
    <t>Other Licenses</t>
  </si>
  <si>
    <t>R40093</t>
  </si>
  <si>
    <t>Other Regulatory Licenses</t>
  </si>
  <si>
    <t>Other Profess-Occup Licenses</t>
  </si>
  <si>
    <t>Dog Licenses</t>
  </si>
  <si>
    <t>Other Non-Business Licenses</t>
  </si>
  <si>
    <t>Other Licenses,Permits,Charges</t>
  </si>
  <si>
    <t>City Income Tax Contra Account</t>
  </si>
  <si>
    <t>Liquor &amp; Beer Licenses</t>
  </si>
  <si>
    <t>R10040</t>
  </si>
  <si>
    <t>Grants, Shared Taxes, and Revenues</t>
  </si>
  <si>
    <t>R20100</t>
  </si>
  <si>
    <t>Grants and Other Revenues</t>
  </si>
  <si>
    <t>R30060</t>
  </si>
  <si>
    <t>State Shared Tax</t>
  </si>
  <si>
    <t>R40060</t>
  </si>
  <si>
    <t>Liquor and Beer Licenses</t>
  </si>
  <si>
    <t>Withholding Collections</t>
  </si>
  <si>
    <t>State Income Tax</t>
  </si>
  <si>
    <t>State Intangibles Tax</t>
  </si>
  <si>
    <t>R4EA60</t>
  </si>
  <si>
    <t>State Sales Tax – Per Capita</t>
  </si>
  <si>
    <t>State Sales Tax – R.T.E.</t>
  </si>
  <si>
    <t>State Sales Tax – Inventory Reimbursement</t>
  </si>
  <si>
    <t>State Sales Tax - SRS - Constitutional</t>
  </si>
  <si>
    <t>R20060</t>
  </si>
  <si>
    <t>State Revenue Sharing</t>
  </si>
  <si>
    <t>State Sales Tax - SRS - Statutory</t>
  </si>
  <si>
    <t>Single Business Tax</t>
  </si>
  <si>
    <t>Single Business Tax – Intangibles Replacement</t>
  </si>
  <si>
    <t>Single Business Tax – Inventory Reimbursement</t>
  </si>
  <si>
    <t>Single Business Tax – Inventory Growth</t>
  </si>
  <si>
    <t>State Hotel &amp; Liquid Tax – Cobo</t>
  </si>
  <si>
    <t>R4EB60</t>
  </si>
  <si>
    <t>Other Shared Tax</t>
  </si>
  <si>
    <t>Wagering Tax – State – Casino</t>
  </si>
  <si>
    <t>Other Shared Taxes</t>
  </si>
  <si>
    <t>Other Shared Taxes – TIFA</t>
  </si>
  <si>
    <t>Other Shared Taxes -State</t>
  </si>
  <si>
    <t>Grants – Health</t>
  </si>
  <si>
    <t>R30101</t>
  </si>
  <si>
    <t>State Grants</t>
  </si>
  <si>
    <t>R40101</t>
  </si>
  <si>
    <t>Grants-Health            -Fed</t>
  </si>
  <si>
    <t>R30100</t>
  </si>
  <si>
    <t>Federal Grants</t>
  </si>
  <si>
    <t>R40100</t>
  </si>
  <si>
    <t>Grants-Health          -State</t>
  </si>
  <si>
    <t>Grants – Health – State (Federal Funds)</t>
  </si>
  <si>
    <t>R30102</t>
  </si>
  <si>
    <t>Other Grants</t>
  </si>
  <si>
    <t>R40102</t>
  </si>
  <si>
    <t>Grants – Health – County</t>
  </si>
  <si>
    <t>Grants – Public Works</t>
  </si>
  <si>
    <t>Grants – Public Works – Federal</t>
  </si>
  <si>
    <t>Grants – Public Works – State</t>
  </si>
  <si>
    <t>Grants-Pvb Wks-State(Fed Fds)</t>
  </si>
  <si>
    <t>Grants – Public Works – County</t>
  </si>
  <si>
    <t>Grants – Public Works – Departmental</t>
  </si>
  <si>
    <t>Urban Grants Program – State</t>
  </si>
  <si>
    <t>Distressed Cities Grant</t>
  </si>
  <si>
    <t>Grants – Community Programs</t>
  </si>
  <si>
    <t>Grants-Comm Programs - Fed</t>
  </si>
  <si>
    <t>Gts-Comm Dev Block Grant-Fed</t>
  </si>
  <si>
    <t>Grants – Community Programs – State</t>
  </si>
  <si>
    <t>Grants – Community Programs – State (Federal Funds)</t>
  </si>
  <si>
    <t>Grants-Comm Programs -Otn-Gvt</t>
  </si>
  <si>
    <t>Grants – Community – Programs – City</t>
  </si>
  <si>
    <t>Federal Subsidy – Housing Operation</t>
  </si>
  <si>
    <t>Federal Subsidy – Housing Operation – Federal</t>
  </si>
  <si>
    <t>Federal Subsidy – Housing Operation – Section 8</t>
  </si>
  <si>
    <t>Federal Subsidy – Modernization</t>
  </si>
  <si>
    <t>Federal Subsidy – Housing Development – Federal</t>
  </si>
  <si>
    <t>Federal Subsidy – Housing Improvement – Federal</t>
  </si>
  <si>
    <t>Other Grants – Housing</t>
  </si>
  <si>
    <t>Other Grants – Housing – Federal</t>
  </si>
  <si>
    <t>Grants-Other</t>
  </si>
  <si>
    <t>Grants - Other - Fed</t>
  </si>
  <si>
    <t>Grants-Other-State</t>
  </si>
  <si>
    <t>Grants-Other-State(Fed Funds)</t>
  </si>
  <si>
    <t>Grants – Other – County</t>
  </si>
  <si>
    <t>Relocation Grant</t>
  </si>
  <si>
    <t>Rehabilitation Grant</t>
  </si>
  <si>
    <t>State Revenue Sharing – Census Support</t>
  </si>
  <si>
    <t>Shared Taxes – State Aid Public Libraries</t>
  </si>
  <si>
    <t>Police Service Reimbursement – State Lab Act</t>
  </si>
  <si>
    <t>Cultural Reimbursement – State</t>
  </si>
  <si>
    <t>Economic Development Reimbursement – State</t>
  </si>
  <si>
    <t>Police Services Reimbursement – Special Event – State</t>
  </si>
  <si>
    <t>Police Services Reimbursement – Crime Lab</t>
  </si>
  <si>
    <t>Police Services Reimbursement – State Lab Act</t>
  </si>
  <si>
    <t>Federal Revenue Sharing</t>
  </si>
  <si>
    <t>Counter Cyclical Funds – Federal</t>
  </si>
  <si>
    <t>Maintenance &amp; Construction</t>
  </si>
  <si>
    <t>R10000</t>
  </si>
  <si>
    <t>R20070</t>
  </si>
  <si>
    <t>R3E070</t>
  </si>
  <si>
    <t>Other Departmental Sales</t>
  </si>
  <si>
    <t>R4EG70</t>
  </si>
  <si>
    <t>Maintenance and Construction</t>
  </si>
  <si>
    <t>Maintenance &amp; Construction – Federal</t>
  </si>
  <si>
    <t>Maintenance &amp; Construction – State</t>
  </si>
  <si>
    <t>Maintenance &amp; Construction – County</t>
  </si>
  <si>
    <t>Maintenance &amp; Construction – Other Government</t>
  </si>
  <si>
    <t>Maintenance &amp; Construction – Departmental</t>
  </si>
  <si>
    <t>Maintenance &amp; Construction – Hydrants</t>
  </si>
  <si>
    <t>Other Labors &amp; Materials</t>
  </si>
  <si>
    <t>R4EP70</t>
  </si>
  <si>
    <t>Other Labor And Materials</t>
  </si>
  <si>
    <t>Other Labors &amp; Materials – Meter Repair</t>
  </si>
  <si>
    <t>Other Labors &amp; Materials – Service Repair</t>
  </si>
  <si>
    <t>Other Labors &amp; Materials – State</t>
  </si>
  <si>
    <t>Other Labors &amp; Materials – County</t>
  </si>
  <si>
    <t>Other Labors &amp; Materials – Other Government</t>
  </si>
  <si>
    <t>Other Labors &amp; Materials – B of E</t>
  </si>
  <si>
    <t>Other Labors &amp; Materials – DWJBA</t>
  </si>
  <si>
    <t>Other Labors &amp; Materials – Departmental</t>
  </si>
  <si>
    <t>Other Labors &amp; Materials – Water</t>
  </si>
  <si>
    <t>Other Labors &amp; Materials – Library</t>
  </si>
  <si>
    <t>Other Labors &amp; Materials – Housing</t>
  </si>
  <si>
    <t>R4EE70</t>
  </si>
  <si>
    <t>Electrical Non -IPO</t>
  </si>
  <si>
    <t>Electrical – Federal</t>
  </si>
  <si>
    <t>Electrical – State</t>
  </si>
  <si>
    <t>Electrical – County</t>
  </si>
  <si>
    <t>Electrical – Other Government</t>
  </si>
  <si>
    <t>Electrical – B of E</t>
  </si>
  <si>
    <t>Electrical – DWJBA</t>
  </si>
  <si>
    <t>Electrical – Departmental</t>
  </si>
  <si>
    <t>R4ED70</t>
  </si>
  <si>
    <t>Electrical IPO</t>
  </si>
  <si>
    <t>Electrical – DoT</t>
  </si>
  <si>
    <t>Electrical – GSD</t>
  </si>
  <si>
    <t>Electrical – Water</t>
  </si>
  <si>
    <t>Electrical – Sewage</t>
  </si>
  <si>
    <t>Electrical – Library</t>
  </si>
  <si>
    <t>Electrical – Housing</t>
  </si>
  <si>
    <t>Electrical – Arts</t>
  </si>
  <si>
    <t>Electrical – Civic Center</t>
  </si>
  <si>
    <t>Electrical – Elections</t>
  </si>
  <si>
    <t>Electrical – DPW</t>
  </si>
  <si>
    <t>Electrical – Historical</t>
  </si>
  <si>
    <t>Electrical – Fire</t>
  </si>
  <si>
    <t>Electrical – Health</t>
  </si>
  <si>
    <t>Electrical – Neighborhood Services</t>
  </si>
  <si>
    <t>Electrical – Police</t>
  </si>
  <si>
    <t>Electrical – Finance – Markets</t>
  </si>
  <si>
    <t>Electrical – Recreation</t>
  </si>
  <si>
    <t>Electrical – PID – Print Shop</t>
  </si>
  <si>
    <t>Electrical – DDoT – Sign Shop</t>
  </si>
  <si>
    <t>Electrical – Zoological Park</t>
  </si>
  <si>
    <t>Electrical – MPD</t>
  </si>
  <si>
    <t>Steam</t>
  </si>
  <si>
    <t>R4EM70</t>
  </si>
  <si>
    <t>Steam Non IPO</t>
  </si>
  <si>
    <t>Steam – State</t>
  </si>
  <si>
    <t>Steam – County</t>
  </si>
  <si>
    <t>Steam – B of E</t>
  </si>
  <si>
    <t>Steam – DWJBA</t>
  </si>
  <si>
    <t>Steam – Hospital</t>
  </si>
  <si>
    <t>R4EL70</t>
  </si>
  <si>
    <t>Steam IPO</t>
  </si>
  <si>
    <t>Steam – Police</t>
  </si>
  <si>
    <t>Steam – Fire</t>
  </si>
  <si>
    <t>Steam – Health</t>
  </si>
  <si>
    <t>Sanitation Charges</t>
  </si>
  <si>
    <t>R30070</t>
  </si>
  <si>
    <t>R40070</t>
  </si>
  <si>
    <t>Sanitation Charges – Federal</t>
  </si>
  <si>
    <t>Sanitation Charges – State</t>
  </si>
  <si>
    <t>Sanitation Charges – Other – Government</t>
  </si>
  <si>
    <t>Sanitation Charges – Departmental</t>
  </si>
  <si>
    <t>Solid Waste Fees</t>
  </si>
  <si>
    <t>Commerical Solid Waste Fee</t>
  </si>
  <si>
    <t>Sanitation Inspection Fee</t>
  </si>
  <si>
    <t>Recreation Fees</t>
  </si>
  <si>
    <t>R30071</t>
  </si>
  <si>
    <t>R40071</t>
  </si>
  <si>
    <t>Ground Handling Fees</t>
  </si>
  <si>
    <t>Catering Fees</t>
  </si>
  <si>
    <t>Recreation Fees – Park Rental</t>
  </si>
  <si>
    <t>Recreation Fees – Gallery Rental</t>
  </si>
  <si>
    <t>Admission Fees</t>
  </si>
  <si>
    <t>Admission Fees – Ticket Sales</t>
  </si>
  <si>
    <t>Golf Course</t>
  </si>
  <si>
    <t>Chandler Golf Course</t>
  </si>
  <si>
    <t>Palmer Golf Course</t>
  </si>
  <si>
    <t>Rackham Golf Course</t>
  </si>
  <si>
    <t>Rouge Golf Course</t>
  </si>
  <si>
    <t>Rouge Driving Range</t>
  </si>
  <si>
    <t>Film Revenue</t>
  </si>
  <si>
    <t>Fire Cost Recovery</t>
  </si>
  <si>
    <t>R4E070</t>
  </si>
  <si>
    <t>CPAT Training</t>
  </si>
  <si>
    <t>Special Events Revenue</t>
  </si>
  <si>
    <t>Administration Fee</t>
  </si>
  <si>
    <t>R30072</t>
  </si>
  <si>
    <t>Administration Fees</t>
  </si>
  <si>
    <t>R40072</t>
  </si>
  <si>
    <t>Administration Fee – COBRA</t>
  </si>
  <si>
    <t>Administration Fee – Enterprise</t>
  </si>
  <si>
    <t>S&amp;A Hospital Premiums DDoT</t>
  </si>
  <si>
    <t>R4EF70</t>
  </si>
  <si>
    <t>Hospitals &amp; Clinics</t>
  </si>
  <si>
    <t>Hospitals And Clinics</t>
  </si>
  <si>
    <t>Hospitals &amp; Clinics BCBS</t>
  </si>
  <si>
    <t>Hospitals &amp; Clinics Medicare</t>
  </si>
  <si>
    <t>Hospitals &amp; Clinics Medicaid</t>
  </si>
  <si>
    <t>Hospitals &amp; Clinics – MSS</t>
  </si>
  <si>
    <t>Hospitals &amp; Clinics – Court Order</t>
  </si>
  <si>
    <t>Hospitals &amp; Clinics – Federal</t>
  </si>
  <si>
    <t>Hospitals &amp; Clinics – State</t>
  </si>
  <si>
    <t>Hospitals &amp; Clinics – County</t>
  </si>
  <si>
    <t>Prisoners Care</t>
  </si>
  <si>
    <t>R4EJ70</t>
  </si>
  <si>
    <t>Prisoners Care – State</t>
  </si>
  <si>
    <t>Prisoners Care – County</t>
  </si>
  <si>
    <t>Prisoners Care – Other – Government</t>
  </si>
  <si>
    <t>Employee Quarters</t>
  </si>
  <si>
    <t>Other Board &amp; Maintenance – Institute Care</t>
  </si>
  <si>
    <t>Damage &amp; Loss-Dept Property</t>
  </si>
  <si>
    <t>R4EC70</t>
  </si>
  <si>
    <t>Damage &amp; Loss</t>
  </si>
  <si>
    <t>Damage &amp; Loss – Departmental Property – Federal</t>
  </si>
  <si>
    <t>Damage &amp; Loss – Departmental Property – State</t>
  </si>
  <si>
    <t>Damage &amp; Loss – Departmental Property – County</t>
  </si>
  <si>
    <t>Damage &amp; Loss – Departmental Property – Other – Government</t>
  </si>
  <si>
    <t>Damage &amp; Loss – Departmental Property – Departmental</t>
  </si>
  <si>
    <t>R30073</t>
  </si>
  <si>
    <t>Water &amp; Sewage Revenue</t>
  </si>
  <si>
    <t>R40073</t>
  </si>
  <si>
    <t>Other Water &amp; Sewage Revenue</t>
  </si>
  <si>
    <t>Water Sales - Retail</t>
  </si>
  <si>
    <t>R4EC73</t>
  </si>
  <si>
    <t>Water Sales – Wholesale</t>
  </si>
  <si>
    <t>Water Other Fees</t>
  </si>
  <si>
    <t>Water – Other – Government</t>
  </si>
  <si>
    <t>Sewage – Disposal</t>
  </si>
  <si>
    <t>Sewage – High Strength Surcharge City</t>
  </si>
  <si>
    <t>City of Detroit IWC Charges</t>
  </si>
  <si>
    <t>Highway Drainage</t>
  </si>
  <si>
    <t>Industrial Waste Surcharge</t>
  </si>
  <si>
    <t>Monitor's Fee – IWC</t>
  </si>
  <si>
    <t>IWC Penalties – Detroit</t>
  </si>
  <si>
    <t>IWC Penalties – Suburban</t>
  </si>
  <si>
    <t>Sewage Treatment Sales-Retail</t>
  </si>
  <si>
    <t>R4EB73</t>
  </si>
  <si>
    <t>Sewage Treatment Sales – Wholesale</t>
  </si>
  <si>
    <t>Pollutant Surcharges</t>
  </si>
  <si>
    <t>Sewage Disposal – State</t>
  </si>
  <si>
    <t>Sewage Disposal – County</t>
  </si>
  <si>
    <t>Sewage Disposal – Other – Government</t>
  </si>
  <si>
    <t>Sewage High Strength Surcharge Sub</t>
  </si>
  <si>
    <t>Sewage Disposal – Departmental</t>
  </si>
  <si>
    <t>Septic Tank Disposal</t>
  </si>
  <si>
    <t>Communications-Police</t>
  </si>
  <si>
    <t>R4EA73</t>
  </si>
  <si>
    <t>Communications Revenue</t>
  </si>
  <si>
    <t>Communications – Fire</t>
  </si>
  <si>
    <t>Other Utility Revenue</t>
  </si>
  <si>
    <t>R4EB70</t>
  </si>
  <si>
    <t>Sales</t>
  </si>
  <si>
    <t>R4EK70</t>
  </si>
  <si>
    <t>Sale of Materials</t>
  </si>
  <si>
    <t>Sales-Salv, Confis, Supl Matl</t>
  </si>
  <si>
    <t>Sales – Salvage &amp; Surplus Materials – Departmental</t>
  </si>
  <si>
    <t>Sales of Meals</t>
  </si>
  <si>
    <t>Articles Bought for Resale</t>
  </si>
  <si>
    <t>Articles Bought for Resale – Chandler</t>
  </si>
  <si>
    <t>R4EA70</t>
  </si>
  <si>
    <t>Articles Bought For Resale</t>
  </si>
  <si>
    <t>Articles Bought for Resale – Palmer</t>
  </si>
  <si>
    <t>Articles Bought for Resale – Rackham</t>
  </si>
  <si>
    <t>Articles Bought for Resale – Rogell</t>
  </si>
  <si>
    <t>Articles Bought for Resale – Rouge</t>
  </si>
  <si>
    <t>Articles Bought for Resale – Casino/Skating</t>
  </si>
  <si>
    <t>Articles Bought for Resale – Loiterway</t>
  </si>
  <si>
    <t>Articles Bought for Resale – Lakeside</t>
  </si>
  <si>
    <t>Articles Bought for Resale – Athletic</t>
  </si>
  <si>
    <t>Sale-Mfrd &amp; Reproduced Mat'ls</t>
  </si>
  <si>
    <t>Sale – Educational Materials</t>
  </si>
  <si>
    <t>Sale – Manufactured &amp; Repaired Materials – State</t>
  </si>
  <si>
    <t>Sale – Manufactured &amp; Repaired Materials – County</t>
  </si>
  <si>
    <t>Sale – Manufactured &amp; Repaired Materials – Other – Government</t>
  </si>
  <si>
    <t>Sale – Manufactured &amp; Repaired Materials – Departmental</t>
  </si>
  <si>
    <t>Sale – Institutional Products</t>
  </si>
  <si>
    <t>Transportation Revenue</t>
  </si>
  <si>
    <t>R30074</t>
  </si>
  <si>
    <t>R40074</t>
  </si>
  <si>
    <t>Transportation Revenue – Charter</t>
  </si>
  <si>
    <t>Transport Revenue – Sightseeing</t>
  </si>
  <si>
    <t>Transportation Revenue – Ticket Sale – Adult</t>
  </si>
  <si>
    <t>Transportation Revenue – Ticket Sale – Student</t>
  </si>
  <si>
    <t>Transportation Revenue – Ticket Sale – Transportation</t>
  </si>
  <si>
    <t>Transportation Revenue – Monthly Pass</t>
  </si>
  <si>
    <t>Transportation Revenue – Regional Passes</t>
  </si>
  <si>
    <t>Transportation Revenue – Smart Tickets</t>
  </si>
  <si>
    <t>Transportation Rev -Fed</t>
  </si>
  <si>
    <t>Subscription Services Revenue</t>
  </si>
  <si>
    <t>ADA Paratransit Revenue</t>
  </si>
  <si>
    <t>Transportation Revenue – Trolley Subsidy</t>
  </si>
  <si>
    <t>Transportation Revenue – SEMTA – Federal</t>
  </si>
  <si>
    <t>Transp Revenue-Semta-State</t>
  </si>
  <si>
    <t>Transportation Revenue – SEMTA</t>
  </si>
  <si>
    <t>Sale-Misc. Supplies</t>
  </si>
  <si>
    <t>R4EH70</t>
  </si>
  <si>
    <t>Miscellaneous Supplies</t>
  </si>
  <si>
    <t>Sale – Miscellaneous Supplies – County</t>
  </si>
  <si>
    <t>Sale – Miscellaneous Supplies – Other Government</t>
  </si>
  <si>
    <t>Sale – Miscellaneous Supplies – Departmental</t>
  </si>
  <si>
    <t>Telephone &amp; Telegram</t>
  </si>
  <si>
    <t>Reimbursed Forestry</t>
  </si>
  <si>
    <t>Diseased &amp; Dangerous Tree Removal</t>
  </si>
  <si>
    <t>Detroit Edison Tree Work</t>
  </si>
  <si>
    <t>State Trunkline Maintenance</t>
  </si>
  <si>
    <t>Reimbursement Forestry – Board of Education</t>
  </si>
  <si>
    <t>Miscellaneous Forestry – Departmental</t>
  </si>
  <si>
    <t>Police Services – Cultural Center</t>
  </si>
  <si>
    <t>R4EI70</t>
  </si>
  <si>
    <t>Police Services</t>
  </si>
  <si>
    <t>Police Services – Civic Center Special Event</t>
  </si>
  <si>
    <t>Police Services – DDoT Blue Bird</t>
  </si>
  <si>
    <t>Other Reimbursements</t>
  </si>
  <si>
    <t>R30075</t>
  </si>
  <si>
    <t>R40075</t>
  </si>
  <si>
    <t>Other Reimbursements – Warranty</t>
  </si>
  <si>
    <t>Other Reimbursements – Cable – Tat</t>
  </si>
  <si>
    <t>Other Reimbursements – Medicaid</t>
  </si>
  <si>
    <t>Other Reimbursements – Court Order</t>
  </si>
  <si>
    <t>Other Reimbursements-Fed</t>
  </si>
  <si>
    <t>Other Cost Reimbursements-State</t>
  </si>
  <si>
    <t>Other Reimbursements – State – Cost – Char Adv</t>
  </si>
  <si>
    <t>Other Reimbursements – County</t>
  </si>
  <si>
    <t>Other Reimbursements -Oth-Gvt</t>
  </si>
  <si>
    <t>Other Reimbursements-Deptl</t>
  </si>
  <si>
    <t>Other Reimbursements – Non-Departmental</t>
  </si>
  <si>
    <t>Other Reimb - Pension Systems</t>
  </si>
  <si>
    <t>Other Reimbursements – A/P Duplicate Payments</t>
  </si>
  <si>
    <t>Other Reimbursements – Medicare Part D</t>
  </si>
  <si>
    <t>TCM Undistributed Revenue – B&amp;SE</t>
  </si>
  <si>
    <t>R4EO70</t>
  </si>
  <si>
    <t>Undistributed Revenue</t>
  </si>
  <si>
    <t>TCM Undistributed Revenue – DPW</t>
  </si>
  <si>
    <t>TCM Undistributed Revenue – Environmental Affairs</t>
  </si>
  <si>
    <t>TCM Undistributed Revenue – Fire</t>
  </si>
  <si>
    <t>TCM Undistributed Revenue – Health</t>
  </si>
  <si>
    <t>TCM Undistributed Rev-ITS</t>
  </si>
  <si>
    <t>TCM Undistributed Revenue – Mayor's Office</t>
  </si>
  <si>
    <t>TCM Undistributed Rev-Project Administration</t>
  </si>
  <si>
    <t>TCM Undistributed Revenue – Planning &amp; Development</t>
  </si>
  <si>
    <t>TCM Undistributed Revenue – Police</t>
  </si>
  <si>
    <t>TCM Undistributed Revenue – Recreation</t>
  </si>
  <si>
    <t>TCM Undistributed Rev-Homeland Security</t>
  </si>
  <si>
    <t>TCM Undistributed Revenue – General Services</t>
  </si>
  <si>
    <t>Library Fees</t>
  </si>
  <si>
    <t>Sewer Flowage Right Fee</t>
  </si>
  <si>
    <t>R4EQ70</t>
  </si>
  <si>
    <t>Sewage Revenue</t>
  </si>
  <si>
    <t>Sewer Use Charge</t>
  </si>
  <si>
    <t>Other Fees</t>
  </si>
  <si>
    <t>R30076</t>
  </si>
  <si>
    <t>R40076</t>
  </si>
  <si>
    <t>Fire Hydrant Fee</t>
  </si>
  <si>
    <t>Towing Fee_Admin.</t>
  </si>
  <si>
    <t>R4EN70</t>
  </si>
  <si>
    <t>Other Fees - Landing Fees</t>
  </si>
  <si>
    <t>TCM Undistributed Revenue – Budget</t>
  </si>
  <si>
    <t>Other Fees – Access Fees</t>
  </si>
  <si>
    <t>Other Fees – Royalties &amp; Licenses</t>
  </si>
  <si>
    <t>TCM Undistributed Revenue – BSEED</t>
  </si>
  <si>
    <t>Other Fees – Educational Programs</t>
  </si>
  <si>
    <t>Other Fees-Hum Rghts Non-Compli Fees</t>
  </si>
  <si>
    <t>Passenger Enplanement</t>
  </si>
  <si>
    <t>Passenger Facility Charges</t>
  </si>
  <si>
    <t>Other Fees-Fed</t>
  </si>
  <si>
    <t>R4EA76</t>
  </si>
  <si>
    <t>Other Fees (Federal-State-County-Other)</t>
  </si>
  <si>
    <t>Other Fees-State</t>
  </si>
  <si>
    <t>Other Fees – County</t>
  </si>
  <si>
    <t>Other Fees – Other – Government</t>
  </si>
  <si>
    <t>Other Fees – Departmental</t>
  </si>
  <si>
    <t>Other Fees – Shut Off/Turn On Water</t>
  </si>
  <si>
    <t>Other Fees – Water Meter Read – Closing</t>
  </si>
  <si>
    <t>Other Fees – Bailiffs</t>
  </si>
  <si>
    <t>Municipal Services Fee-Casino</t>
  </si>
  <si>
    <t>R30077</t>
  </si>
  <si>
    <t>R40077</t>
  </si>
  <si>
    <t>Illegal Turn On Penalty</t>
  </si>
  <si>
    <t>Service Disconnection Fee</t>
  </si>
  <si>
    <t>Water Tap Repair Inspection Fee</t>
  </si>
  <si>
    <t>Application Fees – Cellular Phone Related</t>
  </si>
  <si>
    <t>TCM Undistributed Revenue – Finance</t>
  </si>
  <si>
    <t>TCM Undistributed Revenue – Finance Civic Center</t>
  </si>
  <si>
    <t>TCM Undistributed Revenue – Finance Income Tax Teller Collections</t>
  </si>
  <si>
    <t>TCM Undistributed Revenue – Finance Property Tax Teller Collections</t>
  </si>
  <si>
    <t>TCM Undistributed Revenue – Finance Collections</t>
  </si>
  <si>
    <t>TCM Undistributed Revenue – Finance Revenue Collection A/R</t>
  </si>
  <si>
    <t>TCM Undistributed Revenue – Finance Cobo</t>
  </si>
  <si>
    <t>TCM Undistributed Revenue – Assessor</t>
  </si>
  <si>
    <t>TCM Undistributed Revenue – Finance Scanned Checks at Cashiers</t>
  </si>
  <si>
    <t>TCM Undistributed Revenue – Finance Property Lockbox &amp; Walk – Insurance at Chase</t>
  </si>
  <si>
    <t>TCM Undistributed Rev-Fire-Grants</t>
  </si>
  <si>
    <t>TCM Undistributed Revenue – Health Grants</t>
  </si>
  <si>
    <t>TCM Undistributed Revenue – Human Resources Employee Services</t>
  </si>
  <si>
    <t>TCM Undistributed Revenue – Human Rights</t>
  </si>
  <si>
    <t>Circuit Court Appeals Fee</t>
  </si>
  <si>
    <t>Motion Fee</t>
  </si>
  <si>
    <t>Subpoena Request Fee</t>
  </si>
  <si>
    <t>TCM Undistributed Revenue – ITS</t>
  </si>
  <si>
    <t>TCM Undistributed Revenue – Law</t>
  </si>
  <si>
    <t>TCM Undistributed Revenue – Non-Departmental</t>
  </si>
  <si>
    <t>TCM Undistributed Revenue – Risk Management</t>
  </si>
  <si>
    <t>TCM Undistributed Revenue – Planning &amp; Development Grants</t>
  </si>
  <si>
    <t>TCM Undistributed Revenue – Public Lighting</t>
  </si>
  <si>
    <t>TCM Undistributed Revenue – Recreation General Grants</t>
  </si>
  <si>
    <t>TCM Undistributed Revenue – Auditor General</t>
  </si>
  <si>
    <t>TCM Undistributed Revenue – Board of Zoning Appeals</t>
  </si>
  <si>
    <t>TCM Undistributed Revenue – City Council</t>
  </si>
  <si>
    <t>TCM Undistributed Revenue – Ombudsperson</t>
  </si>
  <si>
    <t>TCM Undistributed Revenue – Office of the Inspector General</t>
  </si>
  <si>
    <t>TCM Undistributed Revenue – 36th District Court</t>
  </si>
  <si>
    <t>TCM Undistributed Revenue – City Clerk</t>
  </si>
  <si>
    <t>TCM Undistributed Revenue – Elections</t>
  </si>
  <si>
    <t>Personal Services Other</t>
  </si>
  <si>
    <t>R30078</t>
  </si>
  <si>
    <t>Personal Services</t>
  </si>
  <si>
    <t>R40078</t>
  </si>
  <si>
    <t>Personal Services IPO</t>
  </si>
  <si>
    <t>Personal Services Other – CED</t>
  </si>
  <si>
    <t>Personal Services Other – CEDD</t>
  </si>
  <si>
    <t>Personal Services Other – DPW</t>
  </si>
  <si>
    <t>Personal Services Other – Recreation</t>
  </si>
  <si>
    <t>Personal Services – Court Order</t>
  </si>
  <si>
    <t>R4EA78</t>
  </si>
  <si>
    <t>Personal Services Non-IPO</t>
  </si>
  <si>
    <t>Personal Services – Federal</t>
  </si>
  <si>
    <t>Personal Services-State</t>
  </si>
  <si>
    <t>Personal Services – County</t>
  </si>
  <si>
    <t>Personal Services-Oth-Gvt</t>
  </si>
  <si>
    <t>Personal Services-Deptl</t>
  </si>
  <si>
    <t>Personal Services – Airport</t>
  </si>
  <si>
    <t>Personal Services – Engineer</t>
  </si>
  <si>
    <t>Personal Services – Structural – Engineer</t>
  </si>
  <si>
    <t>Personal Services-Cedd</t>
  </si>
  <si>
    <t>Personal Services – DPW</t>
  </si>
  <si>
    <t>Personal Services – Hospital</t>
  </si>
  <si>
    <t>Personal Services – Housing</t>
  </si>
  <si>
    <t>Personal Services – E&amp;T</t>
  </si>
  <si>
    <t>Personal Services – MPD</t>
  </si>
  <si>
    <t>Personal Services – NSD</t>
  </si>
  <si>
    <t>Personal Services – Recreation</t>
  </si>
  <si>
    <t>Personal Services-DOT</t>
  </si>
  <si>
    <t>Personal Services-Water</t>
  </si>
  <si>
    <t>Fringe Benefit Costs</t>
  </si>
  <si>
    <t>Ordinance Fines-Traffic Court</t>
  </si>
  <si>
    <t>R30081</t>
  </si>
  <si>
    <t>Ordinance Fines</t>
  </si>
  <si>
    <t>R40081</t>
  </si>
  <si>
    <t>Court Fines</t>
  </si>
  <si>
    <t>Parking Fines</t>
  </si>
  <si>
    <t>R30080</t>
  </si>
  <si>
    <t>R40080</t>
  </si>
  <si>
    <t>IPO – Parking Fines</t>
  </si>
  <si>
    <t>Parking Fine Refunds</t>
  </si>
  <si>
    <t>Parking Fine – Refunds – Moving Violation</t>
  </si>
  <si>
    <t>Parking Fines – Canadian District</t>
  </si>
  <si>
    <t>Parking Fines – Court Costs</t>
  </si>
  <si>
    <t>I&amp;I Administrative Fees</t>
  </si>
  <si>
    <t>I&amp;I Administrative Fees – Refunds</t>
  </si>
  <si>
    <t>I&amp;I Boot-Tow-Storage Fees Pd</t>
  </si>
  <si>
    <t>I&amp;I Boot – Tow – Storage Fees Refunded</t>
  </si>
  <si>
    <t>Aban Vehicle Tow</t>
  </si>
  <si>
    <t>Civil Infraction Fines</t>
  </si>
  <si>
    <t>License Reinstatement Fees</t>
  </si>
  <si>
    <t>Court or Administrative Hearings – Deposition</t>
  </si>
  <si>
    <t>Court or Administrative Hearings – Deposition Refunded</t>
  </si>
  <si>
    <t>License Reinstatement Fee – State</t>
  </si>
  <si>
    <t>R4EA81</t>
  </si>
  <si>
    <t>Other Ordinance Fines</t>
  </si>
  <si>
    <t>Graffiti Removal-Fines</t>
  </si>
  <si>
    <t>Other Fines</t>
  </si>
  <si>
    <t>Other Fines – Plumber Fines</t>
  </si>
  <si>
    <t>Refunds Disbursed</t>
  </si>
  <si>
    <t>Refunds</t>
  </si>
  <si>
    <t>Earnings On Investments</t>
  </si>
  <si>
    <t>R10050</t>
  </si>
  <si>
    <t>R20110</t>
  </si>
  <si>
    <t>R30112</t>
  </si>
  <si>
    <t>Other Asset Use Revenue</t>
  </si>
  <si>
    <t>R4C112</t>
  </si>
  <si>
    <t>Investment Earnings</t>
  </si>
  <si>
    <t>Unrealized Gain</t>
  </si>
  <si>
    <t>Int. Rev from GLWA Lease</t>
  </si>
  <si>
    <t>Earnings – Dividends Received</t>
  </si>
  <si>
    <t>Earnings – Life Insurance Contract</t>
  </si>
  <si>
    <t>Interest Earnings on Bonds</t>
  </si>
  <si>
    <t>Interest on Investment Hurlbut</t>
  </si>
  <si>
    <t>Interest Earnings – Short Term Sec</t>
  </si>
  <si>
    <t>Interest on Mortgages</t>
  </si>
  <si>
    <t>Gain/(Loss) – Foreign Securities</t>
  </si>
  <si>
    <t>Gain/(Loss) – Foreign Currency</t>
  </si>
  <si>
    <t>Earnings on Investments – DoT</t>
  </si>
  <si>
    <t>Interest on Loans</t>
  </si>
  <si>
    <t>Interest on Contract Sales</t>
  </si>
  <si>
    <t>Interest on State Shared Taxes</t>
  </si>
  <si>
    <t>Other Interest Earnings</t>
  </si>
  <si>
    <t>Interest – Pension Contribution – General</t>
  </si>
  <si>
    <t>Interest – Pension Contribution – P&amp;F</t>
  </si>
  <si>
    <t>Change in Fair Value of Derivatives</t>
  </si>
  <si>
    <t>Gain/(Loss) from Bifurcation</t>
  </si>
  <si>
    <t>Gain(Loss) on Investments</t>
  </si>
  <si>
    <t>Rental-Public Bldgs &amp; Space</t>
  </si>
  <si>
    <t>R4E112</t>
  </si>
  <si>
    <t>Other Real Estate Rentals</t>
  </si>
  <si>
    <t>Rental – Public Buildings &amp; Space – County</t>
  </si>
  <si>
    <t>Rental – Public Buildings &amp; Space – Other Government</t>
  </si>
  <si>
    <t>Rental – Public Buildings &amp; Space – Departmental</t>
  </si>
  <si>
    <t>Rental – Tax Foreclosed Property</t>
  </si>
  <si>
    <t>Rental – Acquired Properties</t>
  </si>
  <si>
    <t>Building Rentals</t>
  </si>
  <si>
    <t>Building Rentals – Federal</t>
  </si>
  <si>
    <t>Building Rentals – State</t>
  </si>
  <si>
    <t>Building Rentals – Other – Government</t>
  </si>
  <si>
    <t>Building Rentals – Departmental</t>
  </si>
  <si>
    <t>Department Rentals</t>
  </si>
  <si>
    <t>Utility Allowance – Housing</t>
  </si>
  <si>
    <t>Parking Facilities Revenue</t>
  </si>
  <si>
    <t>R30111</t>
  </si>
  <si>
    <t>R40111</t>
  </si>
  <si>
    <t>Parking Meter Revenue</t>
  </si>
  <si>
    <t>Parking Facilities Revenue – Estimate</t>
  </si>
  <si>
    <t>Marina Rentals</t>
  </si>
  <si>
    <t>Marina Rentals – Memorial Park</t>
  </si>
  <si>
    <t>Marina Rentals – Grayhaven</t>
  </si>
  <si>
    <t>Marina Rentals – St. Aubin Park</t>
  </si>
  <si>
    <t>Rental – Airport</t>
  </si>
  <si>
    <t>Rental – Conference Room</t>
  </si>
  <si>
    <t>Rental – Police Hangar</t>
  </si>
  <si>
    <t>Rental - T-Hangars</t>
  </si>
  <si>
    <t>Rental - Tiedowns</t>
  </si>
  <si>
    <t>Rental - Misc. Property</t>
  </si>
  <si>
    <t>Rental – Ground Transport</t>
  </si>
  <si>
    <t>Rental – Building &amp; Space</t>
  </si>
  <si>
    <t>Rental – Detroit-Windsor Tunnel</t>
  </si>
  <si>
    <t>Rental – Personal Communication Services</t>
  </si>
  <si>
    <t>Miscellaneous Rentals</t>
  </si>
  <si>
    <t>Miscellaneous Rentals – Pole &amp; Conduits</t>
  </si>
  <si>
    <t>Miscellaneous Concessions</t>
  </si>
  <si>
    <t>R4B112</t>
  </si>
  <si>
    <t>Concessions</t>
  </si>
  <si>
    <t>Miscellaneous Concessions – Belle Isle Pony Ride</t>
  </si>
  <si>
    <t>Miscellaneous Concessions – Forest Hill Cemetery</t>
  </si>
  <si>
    <t>Miscellaneous Concessions – Belle Isle Driving Range</t>
  </si>
  <si>
    <t>Miscellaneous Concessions – Cigarette Vending Machine</t>
  </si>
  <si>
    <t>Miscellaneous Concessions – Funland Giant Slide</t>
  </si>
  <si>
    <t>Miscellaneous Concessions – Golf Professionals</t>
  </si>
  <si>
    <t>Miscellaneous Concessions – Mr. Jolly Ice Cream</t>
  </si>
  <si>
    <t>Miscellaneous Concessions – Mt. Hazel Cemetery</t>
  </si>
  <si>
    <t>Misc. Conc. - Golf Courses</t>
  </si>
  <si>
    <t>Miscellaneous Concessions – Mr. Mobile Ice Cream Vendors</t>
  </si>
  <si>
    <t>Miscellaneous Concessions – Gethsemane Cemetery</t>
  </si>
  <si>
    <t>Miscellaneous Concessions – Palmer Park Food Service</t>
  </si>
  <si>
    <t>Misc Conc-East Side Tennis</t>
  </si>
  <si>
    <t>Miscellaneous Concessions – East Side Arenas</t>
  </si>
  <si>
    <t>Restaurant Concessions</t>
  </si>
  <si>
    <t>Restaurant Concessions – Lakeside Refreshments</t>
  </si>
  <si>
    <t>Checking Concessions</t>
  </si>
  <si>
    <t>Ticket Service – Cobo Arena</t>
  </si>
  <si>
    <t>Ticket Service – Joe Louis Arena</t>
  </si>
  <si>
    <t>Ticket Service – Tiger Stadium</t>
  </si>
  <si>
    <t>Other Concessions</t>
  </si>
  <si>
    <t>Other Conc - F.B.O. Flowage</t>
  </si>
  <si>
    <t>Other Concessions – FBO Miscellaneous Sale</t>
  </si>
  <si>
    <t>Other Concessions – Gift Shop</t>
  </si>
  <si>
    <t>Other Concessions – Car Rental</t>
  </si>
  <si>
    <t>Other Concessions – Advertising</t>
  </si>
  <si>
    <t>Other Concessions – Freight Surcharge</t>
  </si>
  <si>
    <t>Other Concessions – FBO Concession Fee</t>
  </si>
  <si>
    <t>Other Concessions – Bard Flowage</t>
  </si>
  <si>
    <t>Other Concessions – Anr Flowage</t>
  </si>
  <si>
    <t>Other Concessions – Catering Fees</t>
  </si>
  <si>
    <t>Sales Of City Real Property</t>
  </si>
  <si>
    <t>R10060</t>
  </si>
  <si>
    <t>Sales of Assets and Compensation for Losses</t>
  </si>
  <si>
    <t>R20120</t>
  </si>
  <si>
    <t>R30120</t>
  </si>
  <si>
    <t>Sale of Real Property</t>
  </si>
  <si>
    <t>R4A120</t>
  </si>
  <si>
    <t>Sale of Real Property - City</t>
  </si>
  <si>
    <t>Sales of City Real Property – Fed</t>
  </si>
  <si>
    <t>R40120</t>
  </si>
  <si>
    <t>Other Sale of Real Property</t>
  </si>
  <si>
    <t>Sales of City Real Property – State</t>
  </si>
  <si>
    <t>Sales of City Real Property – Other Government</t>
  </si>
  <si>
    <t>Sales of City Real Property – Departmental</t>
  </si>
  <si>
    <t>Gain/(Loss) – Sale of Assets</t>
  </si>
  <si>
    <t>R4A112</t>
  </si>
  <si>
    <t>Gain on Sale</t>
  </si>
  <si>
    <t>Gain/(Loss) – Sale of Stocks</t>
  </si>
  <si>
    <t>Gain/(Loss) – Sale of Bonds</t>
  </si>
  <si>
    <t>Gain/(Loss) – Mortgages</t>
  </si>
  <si>
    <t>Foreign Currency Premium</t>
  </si>
  <si>
    <t>R40112</t>
  </si>
  <si>
    <t>Gas or Oil Royalties</t>
  </si>
  <si>
    <t>Aviation Fuel</t>
  </si>
  <si>
    <t>Forfeited Funds – Judicial Act</t>
  </si>
  <si>
    <t>R30082</t>
  </si>
  <si>
    <t>Forfeited Funds</t>
  </si>
  <si>
    <t>R40082</t>
  </si>
  <si>
    <t>Forfeited Funds-Admin Action</t>
  </si>
  <si>
    <t>Forfeited Funds – Federal Government</t>
  </si>
  <si>
    <t>Forfeited Funds – Contractors Deposit</t>
  </si>
  <si>
    <t>Confiscated &amp; Unclaimed Money</t>
  </si>
  <si>
    <t>R40085</t>
  </si>
  <si>
    <t>Library Fines</t>
  </si>
  <si>
    <t>Forfeit Candidate Filing Fee</t>
  </si>
  <si>
    <t>Forfeited Bid Deposits</t>
  </si>
  <si>
    <t>Pavement Cut Penalties</t>
  </si>
  <si>
    <t>Pavement Cut Penalties – Departmental</t>
  </si>
  <si>
    <t>Shared Services Revenue</t>
  </si>
  <si>
    <t>R30083</t>
  </si>
  <si>
    <t>R40083</t>
  </si>
  <si>
    <t>Affordability Donation Revenue</t>
  </si>
  <si>
    <t>Contributed Revenue</t>
  </si>
  <si>
    <t>Pension Non-Operating</t>
  </si>
  <si>
    <t>Other Forfeits And Penalties</t>
  </si>
  <si>
    <t>Other Forfeits &amp; Penalties – Sub</t>
  </si>
  <si>
    <t>Other Forfeits &amp; Penalties – Departmental</t>
  </si>
  <si>
    <t>Repayment Of Loans</t>
  </si>
  <si>
    <t>Late Payment Fee</t>
  </si>
  <si>
    <t>Book Rentals</t>
  </si>
  <si>
    <t>R4F112</t>
  </si>
  <si>
    <t>Other Rentals</t>
  </si>
  <si>
    <t>Record Rentals</t>
  </si>
  <si>
    <t>Equipment Rentals</t>
  </si>
  <si>
    <t>Equipment Rentals – State</t>
  </si>
  <si>
    <t>Equipment Rentals – Other – Government</t>
  </si>
  <si>
    <t>Miscellaneous Rental Other Than Real Estate</t>
  </si>
  <si>
    <t>Other Miscellaneous</t>
  </si>
  <si>
    <t>R4D112</t>
  </si>
  <si>
    <t>Miscellaneous Asset Use Revenue</t>
  </si>
  <si>
    <t>Other Miscellaneous – Direct Deposit</t>
  </si>
  <si>
    <t>DWSD-R Owners Equity</t>
  </si>
  <si>
    <t>R30110</t>
  </si>
  <si>
    <t>Water &amp; Sewage - Revenue Use of Assets</t>
  </si>
  <si>
    <t>R40110</t>
  </si>
  <si>
    <t>Gifts</t>
  </si>
  <si>
    <t>R30103</t>
  </si>
  <si>
    <t>R40103</t>
  </si>
  <si>
    <t>Gifts – Net Pay</t>
  </si>
  <si>
    <t>Gifts – Purchase of Animals</t>
  </si>
  <si>
    <t>Gifts – Animal Forage</t>
  </si>
  <si>
    <t>Bequests</t>
  </si>
  <si>
    <t>R30123</t>
  </si>
  <si>
    <t>Other Sales of Assets and Compensation for Losses</t>
  </si>
  <si>
    <t>R40123</t>
  </si>
  <si>
    <t>Other Operating Revenue</t>
  </si>
  <si>
    <t>Sale of Property – Personal Property Tax</t>
  </si>
  <si>
    <t>Land Contract Principle Foreclosed Property</t>
  </si>
  <si>
    <t>Cash Sale – Down Payment – Foreclosed</t>
  </si>
  <si>
    <t>State Sale Tax Delinquent Property</t>
  </si>
  <si>
    <t>Surety Bonds</t>
  </si>
  <si>
    <t>R4A123</t>
  </si>
  <si>
    <t>Insurance</t>
  </si>
  <si>
    <t>Compensation For Other Losses</t>
  </si>
  <si>
    <t>Compensation for Losses – Mini Tort</t>
  </si>
  <si>
    <t>Negative Check Service Charge</t>
  </si>
  <si>
    <t>Sale or Liquidation – Inventory</t>
  </si>
  <si>
    <t>Recoveries</t>
  </si>
  <si>
    <t>R30121</t>
  </si>
  <si>
    <t>R40121</t>
  </si>
  <si>
    <t>Recoveries – Hazardous Waste</t>
  </si>
  <si>
    <t>Recoveries – Judgments</t>
  </si>
  <si>
    <t>Recoveries – Departmental</t>
  </si>
  <si>
    <t>Sale – Fixed Assets Not Real Estate</t>
  </si>
  <si>
    <t>R30122</t>
  </si>
  <si>
    <t>Sale of Equipment</t>
  </si>
  <si>
    <t>R40122</t>
  </si>
  <si>
    <t>Sale of Equipment – Meters</t>
  </si>
  <si>
    <t>Anonymous Receipts</t>
  </si>
  <si>
    <t>Extraordinary loss/gain</t>
  </si>
  <si>
    <t>Revenue-Extraordinary Item_DIA &amp; Foundations</t>
  </si>
  <si>
    <t>Special Item</t>
  </si>
  <si>
    <t>Miscellaneous Receipts</t>
  </si>
  <si>
    <t>R10070</t>
  </si>
  <si>
    <t>R20130</t>
  </si>
  <si>
    <t>R30130</t>
  </si>
  <si>
    <t>R40130</t>
  </si>
  <si>
    <t>Miscellaneous Receipts – Federal</t>
  </si>
  <si>
    <t>Miscellaneous Receipts – State</t>
  </si>
  <si>
    <t>Miscellaneous Receipts – County</t>
  </si>
  <si>
    <t>Miscellaneous Receipts – Other Government</t>
  </si>
  <si>
    <t>Miscellaneous Receipts – Departmental</t>
  </si>
  <si>
    <t>Miscellaneous Receipts – Cash Over (Short)</t>
  </si>
  <si>
    <t>Miscellaneous Receipts – Other</t>
  </si>
  <si>
    <t>Miscellaneous Receipts – Garage Sale</t>
  </si>
  <si>
    <t>Miscellaneous Receipts – Postage Reimbursement</t>
  </si>
  <si>
    <t>Solid Waste Management Fees</t>
  </si>
  <si>
    <t>R40132</t>
  </si>
  <si>
    <t>Other Miscellaneous Revenue</t>
  </si>
  <si>
    <t>Prior Years Surplus</t>
  </si>
  <si>
    <t>R10080</t>
  </si>
  <si>
    <t>R20140</t>
  </si>
  <si>
    <t>R30140</t>
  </si>
  <si>
    <t>Prior Year Surplus/Other</t>
  </si>
  <si>
    <t>R40140</t>
  </si>
  <si>
    <t>Projected Deficit – Current Year</t>
  </si>
  <si>
    <t>Projected Deficit – Prior Year</t>
  </si>
  <si>
    <t>Other Surplus</t>
  </si>
  <si>
    <t>Street Funds Reimbursement</t>
  </si>
  <si>
    <t>R30079</t>
  </si>
  <si>
    <t>Transfers In - Sales and Charges for Services</t>
  </si>
  <si>
    <t>R40079</t>
  </si>
  <si>
    <t>General Overhead Reimbursement</t>
  </si>
  <si>
    <t>R30141</t>
  </si>
  <si>
    <t>Transfers In</t>
  </si>
  <si>
    <t>R40141</t>
  </si>
  <si>
    <t>Transfer From Airport</t>
  </si>
  <si>
    <t>Transfer From Arts Departmental</t>
  </si>
  <si>
    <t>Transfer From Budget</t>
  </si>
  <si>
    <t>Transfer From BSEED</t>
  </si>
  <si>
    <t>Transfer From City Engineers</t>
  </si>
  <si>
    <t>Transfer From Civic Centers</t>
  </si>
  <si>
    <t>Transfer From CED</t>
  </si>
  <si>
    <t>Transfer From Consumer Affairs</t>
  </si>
  <si>
    <t>Transfer From Data Processing</t>
  </si>
  <si>
    <t>Transfer From DEW</t>
  </si>
  <si>
    <t>Transfer From Finance</t>
  </si>
  <si>
    <t>Transfer From Fire Department</t>
  </si>
  <si>
    <t>Transfer From Health</t>
  </si>
  <si>
    <t>Transfer From Historical</t>
  </si>
  <si>
    <t>Transfer From Housing</t>
  </si>
  <si>
    <t>Transfer From Human Rights</t>
  </si>
  <si>
    <t>Transfer From Law Department</t>
  </si>
  <si>
    <t>Transfer From Employee &amp; Training</t>
  </si>
  <si>
    <t>Transfer From Mayor's Office</t>
  </si>
  <si>
    <t>Transfer From Municipal Parking</t>
  </si>
  <si>
    <t>Transfer From NSD</t>
  </si>
  <si>
    <t>Transfer From Personnel</t>
  </si>
  <si>
    <t>Transfer From Planning</t>
  </si>
  <si>
    <t>Transfer From Police Department</t>
  </si>
  <si>
    <t>Transfer From Public Information</t>
  </si>
  <si>
    <t>Transfer From Public Lighting</t>
  </si>
  <si>
    <t>Transfer From Recreation</t>
  </si>
  <si>
    <t>Transfer From Senior Citizens</t>
  </si>
  <si>
    <t>Transfer From Transportation</t>
  </si>
  <si>
    <t>Transfer From DWSD-WSS</t>
  </si>
  <si>
    <t>Transfer From DWSD-SDS</t>
  </si>
  <si>
    <t>Transfer From Youth</t>
  </si>
  <si>
    <t>Transfer From Zoological Park</t>
  </si>
  <si>
    <t>Transfer From Auditor General</t>
  </si>
  <si>
    <t>Transfer From City Clerk</t>
  </si>
  <si>
    <t>Transfer From City Council</t>
  </si>
  <si>
    <t>Transfer From Election Commission</t>
  </si>
  <si>
    <t>Transfer From Ombudsman</t>
  </si>
  <si>
    <t>Transfer From Zoning Appeals</t>
  </si>
  <si>
    <t>Transfer From 36th District Court</t>
  </si>
  <si>
    <t>Transfer From Library Department</t>
  </si>
  <si>
    <t>Transfer From Non-Departmental</t>
  </si>
  <si>
    <t>Transfer From Sink, Interest, &amp; Redemption</t>
  </si>
  <si>
    <t>Transfers From Other Funds</t>
  </si>
  <si>
    <t>Transfer From Receiving Fund</t>
  </si>
  <si>
    <t>Transfer From Recovery – Forfeiture Costs</t>
  </si>
  <si>
    <t>Transfer From Fire Insurance Escrow Fund</t>
  </si>
  <si>
    <t>Grant Contributions-Cash</t>
  </si>
  <si>
    <t>R30143</t>
  </si>
  <si>
    <t>Grant Contribution Revenue</t>
  </si>
  <si>
    <t>R40143</t>
  </si>
  <si>
    <t>Grant Contributions – Cash – Departmental</t>
  </si>
  <si>
    <t>Grant Contributions – Non-Cash</t>
  </si>
  <si>
    <t>Grant Contributions – Non-Cash – Federal</t>
  </si>
  <si>
    <t>Grant Contributions – Non-Cash – State</t>
  </si>
  <si>
    <t>Grant Contrib-Noncash -Deptl</t>
  </si>
  <si>
    <t>Contribution-Debt Service</t>
  </si>
  <si>
    <t>Local Contributions – Street Construction</t>
  </si>
  <si>
    <t>Miscellaneous Contributions</t>
  </si>
  <si>
    <t>Sale Of Bonds</t>
  </si>
  <si>
    <t>R40131</t>
  </si>
  <si>
    <t>Proceeds from Capital Related Debt Issuance</t>
  </si>
  <si>
    <t>Project Borrowings</t>
  </si>
  <si>
    <t>Other Financing Sources-Bankruptcy Special Item</t>
  </si>
  <si>
    <t>Premium – Accrual Interest – Borrowings</t>
  </si>
  <si>
    <t>Swap Termination Fee – Revenue</t>
  </si>
  <si>
    <t>Notes Recreation – Education – Madison Center</t>
  </si>
  <si>
    <t>Sale – School Delinquent Tax Notes</t>
  </si>
  <si>
    <t>Interagency Receipts – Commodity &amp; Services</t>
  </si>
  <si>
    <t>R30142</t>
  </si>
  <si>
    <t>Contributions - Revenue</t>
  </si>
  <si>
    <t>R40142</t>
  </si>
  <si>
    <t>Employee Retirement Contributions</t>
  </si>
  <si>
    <t>General City – Act Contributions As – Regular</t>
  </si>
  <si>
    <t>Transport – Act Contributions As – Regular</t>
  </si>
  <si>
    <t>Water – Act Contributions As – Regular</t>
  </si>
  <si>
    <t>Sewerage – Act Contributions As – Regular</t>
  </si>
  <si>
    <t>Housing – Act Contributions As – Regular</t>
  </si>
  <si>
    <t>Library – Act Contributions As – Regular</t>
  </si>
  <si>
    <t>Police &amp; Fire – Act Contributions As – Regular</t>
  </si>
  <si>
    <t>Pensioners Contributions</t>
  </si>
  <si>
    <t>Police &amp; Fire – Act Contributions As – Survey</t>
  </si>
  <si>
    <t>Contributions – Retired Employees</t>
  </si>
  <si>
    <t>Police &amp; Fire – Retiree Contributions As – Survey</t>
  </si>
  <si>
    <t>Contributions – Active Employees</t>
  </si>
  <si>
    <t>Gen City – Military Service Cred PA</t>
  </si>
  <si>
    <t>Transportation – Military Service Cred PA</t>
  </si>
  <si>
    <t>Water – Military Service Credit PA</t>
  </si>
  <si>
    <t>Sewerage – Military Service Cred PA</t>
  </si>
  <si>
    <t>Housing – Military Service Cred PA</t>
  </si>
  <si>
    <t>Library – Military Service Cred PA</t>
  </si>
  <si>
    <t>Police &amp; Fire – Military Service Cred PA</t>
  </si>
  <si>
    <t>Gen City – Employee Pen Con – PA</t>
  </si>
  <si>
    <t>Police &amp; Fire Repayment – Annuity Savings</t>
  </si>
  <si>
    <t>Contributions – COBRA</t>
  </si>
  <si>
    <t>Other Employee Contributions</t>
  </si>
  <si>
    <t>Pension Contributions – State</t>
  </si>
  <si>
    <t>General Fund Contributions</t>
  </si>
  <si>
    <t>General City Pension Contributions</t>
  </si>
  <si>
    <t>Gen Fund Subsidy – DDoT Pension</t>
  </si>
  <si>
    <t>Housing Fund Contributions</t>
  </si>
  <si>
    <t>Housing Pension Contributions</t>
  </si>
  <si>
    <t>Sewage Disposal Fund Contributions</t>
  </si>
  <si>
    <t>Sewerage Pension Contributions</t>
  </si>
  <si>
    <t>Water Fund Contributions</t>
  </si>
  <si>
    <t>Water Pension Contributions</t>
  </si>
  <si>
    <t>Library Fund Contributions</t>
  </si>
  <si>
    <t>Library Pension Contributions</t>
  </si>
  <si>
    <t>Transportation Fund Contributions</t>
  </si>
  <si>
    <t>Transportation Pension Contributions</t>
  </si>
  <si>
    <t>APS Fund Contributions</t>
  </si>
  <si>
    <t>Parking Pension Contributions</t>
  </si>
  <si>
    <t>Airport Fund Contributions</t>
  </si>
  <si>
    <t>Airport Pension Contributions</t>
  </si>
  <si>
    <t>Contributions From Fire Insurance Escrow Fund</t>
  </si>
  <si>
    <t>FSA Medical Contributions</t>
  </si>
  <si>
    <t>FSA Dependent Care Contributions</t>
  </si>
  <si>
    <t>FSA Commuter Benefit Contributions</t>
  </si>
  <si>
    <t>Police &amp; Fire Pension Contributions</t>
  </si>
  <si>
    <t>Police &amp; Fire Pension Contract Order</t>
  </si>
  <si>
    <t>Police &amp; Fire Pension Contributions – Survey</t>
  </si>
  <si>
    <t>Contributions – Group Insurance</t>
  </si>
  <si>
    <t>Contributions – Group Insurance – Dependents</t>
  </si>
  <si>
    <t>Other Contributions – Employ Benefits</t>
  </si>
  <si>
    <t>Water Debt Service Payments</t>
  </si>
  <si>
    <t>Bond Reserve Account Contributions</t>
  </si>
  <si>
    <t>Other Debt Service</t>
  </si>
  <si>
    <t>Salar-Full Time-Gen City</t>
  </si>
  <si>
    <t>SALBEN</t>
  </si>
  <si>
    <t>Salary/Wages and Benefits</t>
  </si>
  <si>
    <t>TOTEXP</t>
  </si>
  <si>
    <t>Total Expenses</t>
  </si>
  <si>
    <t>E10050</t>
  </si>
  <si>
    <t>Salaries and Wages</t>
  </si>
  <si>
    <t>E20050</t>
  </si>
  <si>
    <t>E30050</t>
  </si>
  <si>
    <t>Salaries</t>
  </si>
  <si>
    <t>E40050</t>
  </si>
  <si>
    <t>Salaries-Full-Police Uniform</t>
  </si>
  <si>
    <t>Salaries-Full-Fire Uniform</t>
  </si>
  <si>
    <t>Salaries-Contractual</t>
  </si>
  <si>
    <t>Salaries – Employee Casual Leave</t>
  </si>
  <si>
    <t>Salaries – Vacation Time</t>
  </si>
  <si>
    <t>Salaries-Holiday Pay</t>
  </si>
  <si>
    <t>Salaries-Part Time</t>
  </si>
  <si>
    <t>Salar-Overtime-Gen City</t>
  </si>
  <si>
    <t>E30051</t>
  </si>
  <si>
    <t>Overtime - Non-Uniform</t>
  </si>
  <si>
    <t>E40051</t>
  </si>
  <si>
    <t>Salaries-Overtime-Police Unif</t>
  </si>
  <si>
    <t>E30052</t>
  </si>
  <si>
    <t>Overtime - Police Uniform</t>
  </si>
  <si>
    <t>E40052</t>
  </si>
  <si>
    <t>Salaries-Overtime-Fire Unif</t>
  </si>
  <si>
    <t>E30053</t>
  </si>
  <si>
    <t>Overtime - Fire Uniform</t>
  </si>
  <si>
    <t>E40053</t>
  </si>
  <si>
    <t>Salar-Shift Prem-Gen City</t>
  </si>
  <si>
    <t>Salaries-Shift Prem-Pol Unif</t>
  </si>
  <si>
    <t>Salaries-Shift Prem-Fire Unif</t>
  </si>
  <si>
    <t>Salaries-Holiday Premium</t>
  </si>
  <si>
    <t>Salaries-Holiday Prem-Pol Uni</t>
  </si>
  <si>
    <t>Salaries – Holiday Premium – Fire Uniform</t>
  </si>
  <si>
    <t>Salaries For Employee Illness</t>
  </si>
  <si>
    <t>Salaries – Employee Illness 60%</t>
  </si>
  <si>
    <t>Salaries – Employee Illness – Police</t>
  </si>
  <si>
    <t>Salaries – Employee Illness – Fire</t>
  </si>
  <si>
    <t>Salary Contingency – Job Illness/Injury</t>
  </si>
  <si>
    <t>Salary Contingency – Job Illness/Injury – Police</t>
  </si>
  <si>
    <t>Salary Contingency – Job Illness/Injury – Fire</t>
  </si>
  <si>
    <t>Lump-Sum Termination Pay – Police</t>
  </si>
  <si>
    <t>Lump-Sum Termination Pay – Fire</t>
  </si>
  <si>
    <t>Accrued Salary</t>
  </si>
  <si>
    <t>Salary-Clearing Transfer Acct</t>
  </si>
  <si>
    <t>Wages-Full Time-Gen City</t>
  </si>
  <si>
    <t>Wages – Employee Casual Leave</t>
  </si>
  <si>
    <t>Wages – Owl Service</t>
  </si>
  <si>
    <t>Wages – Line Instructor</t>
  </si>
  <si>
    <t>Wages – Owl &amp; Line Instructor</t>
  </si>
  <si>
    <t>Wages – Vacation Time</t>
  </si>
  <si>
    <t>Wages – Holiday Pay</t>
  </si>
  <si>
    <t>Wages- Part Time</t>
  </si>
  <si>
    <t>Wages-Overtime-Gen City</t>
  </si>
  <si>
    <t>Wages – Overtime – Extra Service</t>
  </si>
  <si>
    <t>Wages – Shift Premium</t>
  </si>
  <si>
    <t>Wages – Holiday Premium</t>
  </si>
  <si>
    <t>Wages – Employee Illness</t>
  </si>
  <si>
    <t>Wages – Employee Illness 60%</t>
  </si>
  <si>
    <t>Wages – Illness – S&amp;A Plan – DoT</t>
  </si>
  <si>
    <t>Wages – Extra Service</t>
  </si>
  <si>
    <t>Accrued Wages</t>
  </si>
  <si>
    <t>Wage-Clearing Transfer Acct</t>
  </si>
  <si>
    <t>Emp Benefits-Pensions</t>
  </si>
  <si>
    <t>E10000</t>
  </si>
  <si>
    <t>E20000</t>
  </si>
  <si>
    <t>E30000</t>
  </si>
  <si>
    <t>Pension Benefits</t>
  </si>
  <si>
    <t>E40000</t>
  </si>
  <si>
    <t>Pension POC UAAL</t>
  </si>
  <si>
    <t>Pension Reimbursement – Non-Operating</t>
  </si>
  <si>
    <t>Employee Benefits – Pension – Improvement</t>
  </si>
  <si>
    <t>Employee Benefits – Pension – Police Uniform</t>
  </si>
  <si>
    <t>Pension POC UAAL P&amp;F</t>
  </si>
  <si>
    <t>Employee Benefits – Pension – Fire Uniform</t>
  </si>
  <si>
    <t>Non-Actuarial Pension</t>
  </si>
  <si>
    <t>Pension Reimbursement - Operating</t>
  </si>
  <si>
    <t>Emplr Pd Pension-GRS</t>
  </si>
  <si>
    <t>Emplr Pd Pension-PFRS</t>
  </si>
  <si>
    <t>Pension Plan (DBP/DCP) - Fire</t>
  </si>
  <si>
    <t>Emplr Pd Pension-Teamster</t>
  </si>
  <si>
    <t>Additional Discretionary Pension</t>
  </si>
  <si>
    <t>Pension Expense (GASB 68 – GRS)</t>
  </si>
  <si>
    <t>Pension Expense (GASB 68 POL&amp;FIR)</t>
  </si>
  <si>
    <t>Pension Expense_DIA &amp; Foundations</t>
  </si>
  <si>
    <t>OPEB Expense (GASB 75)</t>
  </si>
  <si>
    <t>Emplr Pd Ben-Medical</t>
  </si>
  <si>
    <t>E30001</t>
  </si>
  <si>
    <t>E40001</t>
  </si>
  <si>
    <t>Empllr Pd Ben-Dental</t>
  </si>
  <si>
    <t>Emplr Pd Ben-Life</t>
  </si>
  <si>
    <t>Emplr Pd Ben-Optical</t>
  </si>
  <si>
    <t>Emplr Pd Ben-Inc Protect</t>
  </si>
  <si>
    <t>Empl Ben-Hosp Police Uniform</t>
  </si>
  <si>
    <t>Empl Ben-Hosp-Fire Uniform</t>
  </si>
  <si>
    <t>Employee Benefits – Hospital – Part Time</t>
  </si>
  <si>
    <t>Employee Benefits – Hospital General Retiree</t>
  </si>
  <si>
    <t>Employee Benefits – Hospital Police Retiree</t>
  </si>
  <si>
    <t>Employee Benefits – Hospital Fire Retiree</t>
  </si>
  <si>
    <t>Employer Pd FICA</t>
  </si>
  <si>
    <t>E30002</t>
  </si>
  <si>
    <t>FICA Expense</t>
  </si>
  <si>
    <t>E40002</t>
  </si>
  <si>
    <t>FICA Med Police-Unif</t>
  </si>
  <si>
    <t>FICA Med Fire-Unif</t>
  </si>
  <si>
    <t>Emp Benefits-FICA-Part Time</t>
  </si>
  <si>
    <t>E3E002</t>
  </si>
  <si>
    <t>Other Benefits Expense</t>
  </si>
  <si>
    <t>E4E002</t>
  </si>
  <si>
    <t>E30003</t>
  </si>
  <si>
    <t>Workers' Compensation Benefits</t>
  </si>
  <si>
    <t>E40003</t>
  </si>
  <si>
    <t>Workers' Compensation-Medical-Police</t>
  </si>
  <si>
    <t>Workers' Compensation-Medical-Fire</t>
  </si>
  <si>
    <t>Other Pension Contributions – Police</t>
  </si>
  <si>
    <t>Other Pension Contributions – Fire</t>
  </si>
  <si>
    <t>Emp Benefits-Miscellaneous</t>
  </si>
  <si>
    <t>Employee Benefits – OPEB</t>
  </si>
  <si>
    <t>Empl Ben-Misc Police Uniform</t>
  </si>
  <si>
    <t>Empl Ben-Misc-Fire Uniform</t>
  </si>
  <si>
    <t>Empl Ben-Misc-Part Time</t>
  </si>
  <si>
    <t>Employee Benefits – Miscellaneous – Police Retiree</t>
  </si>
  <si>
    <t>Employee Benefits – Miscellaneous – Fire Retiree</t>
  </si>
  <si>
    <t>Accrued Fringes</t>
  </si>
  <si>
    <t>Fringe Clearing Transfer Acct</t>
  </si>
  <si>
    <t>Other Comp-Unused Sick Leave</t>
  </si>
  <si>
    <t>E30004</t>
  </si>
  <si>
    <t>Unused Sick Leave</t>
  </si>
  <si>
    <t>E40004</t>
  </si>
  <si>
    <t>Unused Sick Leave-Police Unif</t>
  </si>
  <si>
    <t>Unused Sick Leave-Fire Unif</t>
  </si>
  <si>
    <t>Other Comp-Longevity</t>
  </si>
  <si>
    <t>E30005</t>
  </si>
  <si>
    <t>E40005</t>
  </si>
  <si>
    <t>Longevity – Police Uniform</t>
  </si>
  <si>
    <t>Longevity – Fire Uniform</t>
  </si>
  <si>
    <t>Half Year Equity Bonus</t>
  </si>
  <si>
    <t>E30006</t>
  </si>
  <si>
    <t>Bonus</t>
  </si>
  <si>
    <t>E40006</t>
  </si>
  <si>
    <t>Employee Bonus</t>
  </si>
  <si>
    <t>Employee Bonus – Fire Uniform</t>
  </si>
  <si>
    <t>Other Compensation – FMLA – General City</t>
  </si>
  <si>
    <t>Other Comp-FLMA-Police</t>
  </si>
  <si>
    <t>Other Compensation – Cost of Living Additional</t>
  </si>
  <si>
    <t>E4EB02</t>
  </si>
  <si>
    <t>Cost of Living Adjustment</t>
  </si>
  <si>
    <t>COLA – Police Uniform</t>
  </si>
  <si>
    <t>COLA – Fire Uniform</t>
  </si>
  <si>
    <t>Other Comp-Police</t>
  </si>
  <si>
    <t>E4EG02</t>
  </si>
  <si>
    <t>Other Compensation</t>
  </si>
  <si>
    <t>Other Comp-Fire</t>
  </si>
  <si>
    <t>Other Comp-General City</t>
  </si>
  <si>
    <t>Uniform Allowance</t>
  </si>
  <si>
    <t>Other Special Premium – Police Uniform</t>
  </si>
  <si>
    <t>Other Special Premium – Fire Uniform</t>
  </si>
  <si>
    <t>Supplemental Unemployment Benefits</t>
  </si>
  <si>
    <t>Specific Bargaining Units</t>
  </si>
  <si>
    <t>E30007</t>
  </si>
  <si>
    <t>E40007</t>
  </si>
  <si>
    <t>Group Life Insurance-Retiree</t>
  </si>
  <si>
    <t>Group Life Ins- Uniform-Police</t>
  </si>
  <si>
    <t>Group Life Ins- Uniform-Fire</t>
  </si>
  <si>
    <t>Group Life Insurance-P&amp;F Retiree</t>
  </si>
  <si>
    <t>Eye Care – Premium</t>
  </si>
  <si>
    <t>E30008</t>
  </si>
  <si>
    <t>E40008</t>
  </si>
  <si>
    <t>Eye Care-Active Civilian</t>
  </si>
  <si>
    <t>Eye Care – Retired Civilian</t>
  </si>
  <si>
    <t>Eyecare- Uniform Police Active</t>
  </si>
  <si>
    <t>Eyecare- Uniform Fire Active</t>
  </si>
  <si>
    <t>Eye care – Uniform Police Retired</t>
  </si>
  <si>
    <t>Eye care – Uniform Fire Retired</t>
  </si>
  <si>
    <t>Hospitalization – Bankers – Police</t>
  </si>
  <si>
    <t>Hospitalization – Metro – Police</t>
  </si>
  <si>
    <t>Hospitalization – Blue Cross – Police</t>
  </si>
  <si>
    <t>Hospitalization – Metro – General City</t>
  </si>
  <si>
    <t>Hospitalization – Blue Cross – General City</t>
  </si>
  <si>
    <t>Hospitalization – Retired – Blue Cross – General City</t>
  </si>
  <si>
    <t>Hospitalization – Retired – Metro</t>
  </si>
  <si>
    <t>Hospitalization – Retired – Bankers</t>
  </si>
  <si>
    <t>Hospitalization – Retired – Confederation Life</t>
  </si>
  <si>
    <t>Hospitalization – Retired – Michigan Life</t>
  </si>
  <si>
    <t>Hospitalization – City Portion – Active</t>
  </si>
  <si>
    <t>Hospitalization – City Portion – Retired</t>
  </si>
  <si>
    <t>Hospitalization – Retired – THC – Members</t>
  </si>
  <si>
    <t>Active General City HMO Members</t>
  </si>
  <si>
    <t>E4EA02</t>
  </si>
  <si>
    <t>Active General City</t>
  </si>
  <si>
    <t>Active General City THC Members</t>
  </si>
  <si>
    <t>Active General City HCN Members</t>
  </si>
  <si>
    <t>Hospitalization – 36th District Court</t>
  </si>
  <si>
    <t>FSA Medical</t>
  </si>
  <si>
    <t>E4ED02</t>
  </si>
  <si>
    <t>FSA</t>
  </si>
  <si>
    <t>FSA Dependent Care</t>
  </si>
  <si>
    <t>FSA Commuter's Benefit</t>
  </si>
  <si>
    <t>FSA Admin Fee Expenses</t>
  </si>
  <si>
    <t>Prescription Drug Care-Active</t>
  </si>
  <si>
    <t>E4EE02</t>
  </si>
  <si>
    <t>Prescription Drug Care</t>
  </si>
  <si>
    <t>Prescription Drug Care-Retiree</t>
  </si>
  <si>
    <t>Death Benefits – Premiums</t>
  </si>
  <si>
    <t>E4EC02</t>
  </si>
  <si>
    <t>Death Benefits – Police Uniform</t>
  </si>
  <si>
    <t>Death Benefits uniform-Fire</t>
  </si>
  <si>
    <t>Service Death</t>
  </si>
  <si>
    <t>Income Protection-LTD</t>
  </si>
  <si>
    <t>E30009</t>
  </si>
  <si>
    <t>E40009</t>
  </si>
  <si>
    <t>Income Protection – Death Claim</t>
  </si>
  <si>
    <t>Income Protection – Disability Payroll</t>
  </si>
  <si>
    <t>Income Protection – Health Insurance Premium</t>
  </si>
  <si>
    <t>Income Protection – Disability Insurance Premium</t>
  </si>
  <si>
    <t>Income Protection – Administrative Expense – Insurance Carrier</t>
  </si>
  <si>
    <t>Income Protection – General Fund</t>
  </si>
  <si>
    <t>Long Term Disability</t>
  </si>
  <si>
    <t>Income Protection – Library Fund</t>
  </si>
  <si>
    <t>Income Protection – Airport Fund</t>
  </si>
  <si>
    <t>Income Protection – Parking Fund</t>
  </si>
  <si>
    <t>Income Protection – Transportation</t>
  </si>
  <si>
    <t>Income Protection – Sewage Fund</t>
  </si>
  <si>
    <t>Income Protection – Water Fund</t>
  </si>
  <si>
    <t>DOT Sick &amp; Accident</t>
  </si>
  <si>
    <t>Dental Care Premiums</t>
  </si>
  <si>
    <t>E3E000</t>
  </si>
  <si>
    <t>E4E000</t>
  </si>
  <si>
    <t>Blue Cross/Blue Shield</t>
  </si>
  <si>
    <t>Dental Care Network</t>
  </si>
  <si>
    <t>Dental Cap</t>
  </si>
  <si>
    <t>COBRA Bankers Dental</t>
  </si>
  <si>
    <t>COBRA Blue Cross Dental</t>
  </si>
  <si>
    <t>Retired Blue Cross Dental</t>
  </si>
  <si>
    <t>Retired Golden Dental</t>
  </si>
  <si>
    <t>Retired Bankers Dental</t>
  </si>
  <si>
    <t>Dental – 36th District Court</t>
  </si>
  <si>
    <t>Dental Active</t>
  </si>
  <si>
    <t>Dental Active- Police</t>
  </si>
  <si>
    <t>Dental Active- Fire</t>
  </si>
  <si>
    <t>Dental Retired</t>
  </si>
  <si>
    <t>Dental Retired – Police</t>
  </si>
  <si>
    <t>Dental Retired – Fire</t>
  </si>
  <si>
    <t>Health Care Reserve - Civilian</t>
  </si>
  <si>
    <t>E3E001</t>
  </si>
  <si>
    <t>Health Care Reserve</t>
  </si>
  <si>
    <t>E4E001</t>
  </si>
  <si>
    <t>Health Care Reserve - Police</t>
  </si>
  <si>
    <t>Health Care Reserve - Fire</t>
  </si>
  <si>
    <t>Retiree Health Care – Civilian</t>
  </si>
  <si>
    <t>E4EF02</t>
  </si>
  <si>
    <t>Retiree Health Care</t>
  </si>
  <si>
    <t>Retiree Health Care – Police Uniform</t>
  </si>
  <si>
    <t>Retiree Health Care – Fire Uniform</t>
  </si>
  <si>
    <t>Accounting</t>
  </si>
  <si>
    <t>NONEMD</t>
  </si>
  <si>
    <t>Non-Employee Discretionary</t>
  </si>
  <si>
    <t>E10060</t>
  </si>
  <si>
    <t>Professional and Contractual Services</t>
  </si>
  <si>
    <t>E20060</t>
  </si>
  <si>
    <t>E30067</t>
  </si>
  <si>
    <t>Other Professional/Contractual Services</t>
  </si>
  <si>
    <t>E40067</t>
  </si>
  <si>
    <t>Auditing</t>
  </si>
  <si>
    <t>Actuarial</t>
  </si>
  <si>
    <t>Appraisal</t>
  </si>
  <si>
    <t>Medical – Individuals</t>
  </si>
  <si>
    <t>E30066</t>
  </si>
  <si>
    <t>Medical Expense</t>
  </si>
  <si>
    <t>E40066</t>
  </si>
  <si>
    <t>Medical-Organizations</t>
  </si>
  <si>
    <t>Medical-Other</t>
  </si>
  <si>
    <t>Medical – Other – Wayne State University</t>
  </si>
  <si>
    <t>Medical – General Disability Exams</t>
  </si>
  <si>
    <t>Medical – Police &amp; Fire Disability Exams</t>
  </si>
  <si>
    <t>Legal</t>
  </si>
  <si>
    <t>Miscellaneous Professional Services</t>
  </si>
  <si>
    <t>Engineering &amp; Architectural</t>
  </si>
  <si>
    <t>E4E067</t>
  </si>
  <si>
    <t>Architecture &amp; Engineering</t>
  </si>
  <si>
    <t>Architectural Fees</t>
  </si>
  <si>
    <t>Engineering Fees</t>
  </si>
  <si>
    <t>Custodial Fees</t>
  </si>
  <si>
    <t>Recreation_615100</t>
  </si>
  <si>
    <t>Consultant Fees-Mgt Consult</t>
  </si>
  <si>
    <t>Consultant Fees – On Mortgages</t>
  </si>
  <si>
    <t>Consultant Fees – Compensation Services</t>
  </si>
  <si>
    <t>Contract Svcs-Other-Security</t>
  </si>
  <si>
    <t>E30060</t>
  </si>
  <si>
    <t>Contractual Services - Security</t>
  </si>
  <si>
    <t>E40060</t>
  </si>
  <si>
    <t>Contract Svcs-Other-Bldg Maint</t>
  </si>
  <si>
    <t>Contract Scvs-Janitorial</t>
  </si>
  <si>
    <t>Contract Services – Structural</t>
  </si>
  <si>
    <t>Contract Services – Mechanical</t>
  </si>
  <si>
    <t>Contract Services – Electrical</t>
  </si>
  <si>
    <t>Contract Services – Communications</t>
  </si>
  <si>
    <t>Contract Scvs-Elevator</t>
  </si>
  <si>
    <t>Contract Services – Architecture/Engineering</t>
  </si>
  <si>
    <t>Contract Services – Skilled Trades</t>
  </si>
  <si>
    <t>Contract Services – Trolley Repairs</t>
  </si>
  <si>
    <t>Contract Services – Building Maintenance – Miscellaneous</t>
  </si>
  <si>
    <t>Contract Services – Waste Removal</t>
  </si>
  <si>
    <t>Contract Services – Building Demolitions</t>
  </si>
  <si>
    <t>Contract Scvs-Vehicle Maint-Misc</t>
  </si>
  <si>
    <t>Contract Services – Coach Bodies</t>
  </si>
  <si>
    <t>Contract Services – Coach Brakes</t>
  </si>
  <si>
    <t>Contract Services – Coach Suspension</t>
  </si>
  <si>
    <t>Contract Services – Coach Transmission</t>
  </si>
  <si>
    <t>Contract Services – Cars/Trucks</t>
  </si>
  <si>
    <t>Contract Services – Coach Engines</t>
  </si>
  <si>
    <t>Contract Services – Environmental</t>
  </si>
  <si>
    <t>Contract Scvs-Info Technology</t>
  </si>
  <si>
    <t>E30061</t>
  </si>
  <si>
    <t>Contractual Services - IT</t>
  </si>
  <si>
    <t>E40061</t>
  </si>
  <si>
    <t>Contract Svcs-Other-Misc</t>
  </si>
  <si>
    <t>E30062</t>
  </si>
  <si>
    <t>Contractual Services - Professional Services</t>
  </si>
  <si>
    <t>E40062</t>
  </si>
  <si>
    <t>Contract Svcs-Construction Inspect</t>
  </si>
  <si>
    <t>E30063</t>
  </si>
  <si>
    <t>Contractual Services - Para-Transit/Other</t>
  </si>
  <si>
    <t>E40063</t>
  </si>
  <si>
    <t>Contract Services – ADA – Paratransit Services</t>
  </si>
  <si>
    <t>Contract Svcs-Pers Servs Contract-Pd On P/R</t>
  </si>
  <si>
    <t>E30064</t>
  </si>
  <si>
    <t>Contractual Services - Personal Services</t>
  </si>
  <si>
    <t>E40064</t>
  </si>
  <si>
    <t>Contract Services – Personnel Services Extra – Labor Employee</t>
  </si>
  <si>
    <t>Contract Services – Fire Department</t>
  </si>
  <si>
    <t>Contract Services – Police Department</t>
  </si>
  <si>
    <t>Contract Services – DoT</t>
  </si>
  <si>
    <t>Contract Services – Non-Departmental</t>
  </si>
  <si>
    <t>E30065</t>
  </si>
  <si>
    <t>Contractual Services - SOM Income Tax Admin Fee</t>
  </si>
  <si>
    <t>E40065</t>
  </si>
  <si>
    <t>Contract Services – Storm Damage Repair</t>
  </si>
  <si>
    <t>Contract Services – Management</t>
  </si>
  <si>
    <t>E10020</t>
  </si>
  <si>
    <t>E20020</t>
  </si>
  <si>
    <t>E30022</t>
  </si>
  <si>
    <t>Other Operating Supplies</t>
  </si>
  <si>
    <t>E40022</t>
  </si>
  <si>
    <t>Oper Supplies-Medical</t>
  </si>
  <si>
    <t>Oper Sup-Med-Med-Surg Gen Su</t>
  </si>
  <si>
    <t>Operating Supplies – Dental Equipment</t>
  </si>
  <si>
    <t>Operating Supplies – Drug &amp; Pharmaceuticals</t>
  </si>
  <si>
    <t>Oper Supplies-Food</t>
  </si>
  <si>
    <t>Oper Supplies-Automotive</t>
  </si>
  <si>
    <t>Operating Supplies – Auto Tires</t>
  </si>
  <si>
    <t>Operating Supplies-Salt</t>
  </si>
  <si>
    <t>Operating Supplies-Coach Tire</t>
  </si>
  <si>
    <t>Operating Supplies – Bus</t>
  </si>
  <si>
    <t>Operating Supplies – Rail</t>
  </si>
  <si>
    <t>Operating Supplies – Snow Materials</t>
  </si>
  <si>
    <t>Oper Supplies-Janitorial</t>
  </si>
  <si>
    <t>Oper Supplies-Fuel</t>
  </si>
  <si>
    <t>E30020</t>
  </si>
  <si>
    <t>Fuel, Oil, Etc.</t>
  </si>
  <si>
    <t>E40020</t>
  </si>
  <si>
    <t>Fuel Oil For Power Production</t>
  </si>
  <si>
    <t>Natural Gas/Power Production</t>
  </si>
  <si>
    <t>Electricity Purchased/Resale</t>
  </si>
  <si>
    <t>Operating Supply-Fuel Diesel</t>
  </si>
  <si>
    <t>Operating Supplies-Fuel Gas</t>
  </si>
  <si>
    <t>Operating Supplies-Lubricants</t>
  </si>
  <si>
    <t>Operating Supplies – Aviation Fuel</t>
  </si>
  <si>
    <t>Operating Supplies-Chemicals</t>
  </si>
  <si>
    <t>Oper Supp-Animals, Birds, Marine Life &amp; Poultry</t>
  </si>
  <si>
    <t>Operating Supplies – Nursery Stock, Equipment</t>
  </si>
  <si>
    <t>Oper Supplies-Miscellaneous</t>
  </si>
  <si>
    <t>Clothing, Bedding, Linen</t>
  </si>
  <si>
    <t>Paper Goods</t>
  </si>
  <si>
    <t>Toiletries</t>
  </si>
  <si>
    <t>Cleaning Compounds</t>
  </si>
  <si>
    <t>Kitchen Utensils</t>
  </si>
  <si>
    <t>Household</t>
  </si>
  <si>
    <t>Oper Supplies-Sign Materials</t>
  </si>
  <si>
    <t>Operating Supplies – Pavement Marking</t>
  </si>
  <si>
    <t>Operating Supplies – Reference Materials</t>
  </si>
  <si>
    <t>Operating Supplies - General</t>
  </si>
  <si>
    <t>Operating Supplies – Barber &amp; Beauty Equipment</t>
  </si>
  <si>
    <t>Operating Supplies - Furniture</t>
  </si>
  <si>
    <t>Operating Supplies – Glass</t>
  </si>
  <si>
    <t>Operating Supplies – Plastic, Resin, Fiber: Construction</t>
  </si>
  <si>
    <t>Operating Supplies – Road &amp; Highway</t>
  </si>
  <si>
    <t>Operating Supplies – Scales &amp; Weights Apparatus</t>
  </si>
  <si>
    <t>Operating Supplies – School Equipment</t>
  </si>
  <si>
    <t>Operating Supplies – Steam &amp; Hot Water Fittings &amp; Accessories</t>
  </si>
  <si>
    <t>Operating Supplies – Stockman Equipment &amp; Supplies</t>
  </si>
  <si>
    <t>Operating Supplies - Police Equipment</t>
  </si>
  <si>
    <t>Operating Supplies – Tanks (Mtl, Wd, Synth)</t>
  </si>
  <si>
    <t>Operating Supplies - Testing Apparatus</t>
  </si>
  <si>
    <t>Operating Supplies – Construction</t>
  </si>
  <si>
    <t>M&amp;E – Leather Products &amp; Accessories</t>
  </si>
  <si>
    <t>E4EA22</t>
  </si>
  <si>
    <t>Machinery &amp; Equipment</t>
  </si>
  <si>
    <t>M&amp;E – Lumber &amp; Related Products</t>
  </si>
  <si>
    <t>M&amp;E-Mattr Manuf Mach&amp;Supp</t>
  </si>
  <si>
    <t>M&amp;E – Metals, Bars, &amp; Plates</t>
  </si>
  <si>
    <t>M&amp;E – Power Generators &amp; Transformers</t>
  </si>
  <si>
    <t>M&amp;E – Pump Equipment &amp; Accessories</t>
  </si>
  <si>
    <t>M&amp;E – Road &amp; Highway</t>
  </si>
  <si>
    <t>M&amp;E-Sew&amp;Text&amp;Access</t>
  </si>
  <si>
    <t>Machinery &amp; Heating Equipment</t>
  </si>
  <si>
    <t>Machinery &amp; Equipment – Visual</t>
  </si>
  <si>
    <t>Machinery &amp; Equipment – Welding</t>
  </si>
  <si>
    <t>Repairs &amp; Maint-Automotive</t>
  </si>
  <si>
    <t>E30021</t>
  </si>
  <si>
    <t>Repairs &amp; Maintenance</t>
  </si>
  <si>
    <t>E40021</t>
  </si>
  <si>
    <t>Repairs &amp; Maintenance – Auto Tires</t>
  </si>
  <si>
    <t>Repairs &amp; Maintenance – Brakes</t>
  </si>
  <si>
    <t>Repairs &amp; Maintenance – Engines</t>
  </si>
  <si>
    <t>Repairs &amp; Maintenance – Transmissions</t>
  </si>
  <si>
    <t>Repairs &amp; Maintenance – Tire Recap</t>
  </si>
  <si>
    <t>Repairs &amp; Maint-Bldgs&amp;Ground</t>
  </si>
  <si>
    <t>Carpentry</t>
  </si>
  <si>
    <t>Steamfitting</t>
  </si>
  <si>
    <t>Plumbing</t>
  </si>
  <si>
    <t>Electrical-Exp.</t>
  </si>
  <si>
    <t>Paint</t>
  </si>
  <si>
    <t>Repairs &amp; Maint-Equipment</t>
  </si>
  <si>
    <t>Hardware Maintenance</t>
  </si>
  <si>
    <t>Software Maintenance</t>
  </si>
  <si>
    <t>Telephone Maintenance</t>
  </si>
  <si>
    <t>Repairs &amp; Maint-Facilities</t>
  </si>
  <si>
    <t>Repair &amp; Maint - Air Conditioning</t>
  </si>
  <si>
    <t>Repairs &amp; Maintenance – Floor</t>
  </si>
  <si>
    <t>Repair &amp; Maint - Trash Out</t>
  </si>
  <si>
    <t>Repairs &amp; Maint-Misc</t>
  </si>
  <si>
    <t>Demolition &amp; Excavation Services</t>
  </si>
  <si>
    <t>Uniforms, Laundry, Cleaning</t>
  </si>
  <si>
    <t>Stores Increase</t>
  </si>
  <si>
    <t>E4EB22</t>
  </si>
  <si>
    <t>Stores</t>
  </si>
  <si>
    <t>Stores Increase – Automotive Parts</t>
  </si>
  <si>
    <t>Stores Increase – Chemicals</t>
  </si>
  <si>
    <t>NONBUD</t>
  </si>
  <si>
    <t>Non-Budgetary Control Expense Group</t>
  </si>
  <si>
    <t>Stores Increase – General</t>
  </si>
  <si>
    <t>Stores Increase – Fuel</t>
  </si>
  <si>
    <t>Stores Increase – Office Supplies</t>
  </si>
  <si>
    <t>Stores Decrease</t>
  </si>
  <si>
    <t>Stores Decrease – Food</t>
  </si>
  <si>
    <t>Stores Decrease – Automotive Parts</t>
  </si>
  <si>
    <t>Stores Decrease – Chemicals</t>
  </si>
  <si>
    <t>Stores Decrease – General</t>
  </si>
  <si>
    <t>Stores Decrease – Fuel</t>
  </si>
  <si>
    <t>Stores Decrease – Office Supplies</t>
  </si>
  <si>
    <t>Advertising</t>
  </si>
  <si>
    <t>E10010</t>
  </si>
  <si>
    <t>E20010</t>
  </si>
  <si>
    <t>E30018</t>
  </si>
  <si>
    <t>Other Operating Services</t>
  </si>
  <si>
    <t>E40018</t>
  </si>
  <si>
    <t>Printing</t>
  </si>
  <si>
    <t>Insurance Premium</t>
  </si>
  <si>
    <t>NONEND</t>
  </si>
  <si>
    <t>Non-Employee Non-Discretionary</t>
  </si>
  <si>
    <t>E30012</t>
  </si>
  <si>
    <t>Insurance Expense - Risk Mgmt Fund/Other</t>
  </si>
  <si>
    <t>E40012</t>
  </si>
  <si>
    <t>Contributions to Insurance – Reserve Fund</t>
  </si>
  <si>
    <t>Insurance- Other</t>
  </si>
  <si>
    <t>Insurance W/C</t>
  </si>
  <si>
    <t>Insurance G/L</t>
  </si>
  <si>
    <t>Rentals- Buildings</t>
  </si>
  <si>
    <t>E30017</t>
  </si>
  <si>
    <t>Rentals</t>
  </si>
  <si>
    <t>E40017</t>
  </si>
  <si>
    <t>Rentals – Buildings, Leased Housing</t>
  </si>
  <si>
    <t>Rentals – Computers</t>
  </si>
  <si>
    <t>Rentals- Office Equipment</t>
  </si>
  <si>
    <t>Rentals – Leased Tires</t>
  </si>
  <si>
    <t>Rentals - Leased Automobiles</t>
  </si>
  <si>
    <t>Rentals – Miscellaneous</t>
  </si>
  <si>
    <t>Rentals - Lease of Equipment</t>
  </si>
  <si>
    <t>Rentals – Construction Equipment</t>
  </si>
  <si>
    <t>DWSD-R Lease Payments</t>
  </si>
  <si>
    <t>Dues &amp; Miscellaneous</t>
  </si>
  <si>
    <t>Postage</t>
  </si>
  <si>
    <t>Telecommunications</t>
  </si>
  <si>
    <t>E30010</t>
  </si>
  <si>
    <t>E40010</t>
  </si>
  <si>
    <t>Data Com Services</t>
  </si>
  <si>
    <t>Data Com Equip</t>
  </si>
  <si>
    <t>Voice Communications Service (Local &amp; Long Distance)</t>
  </si>
  <si>
    <t>Voice Com Equip (Phones,Etc.)</t>
  </si>
  <si>
    <t>Voice Com Serv - Cellular</t>
  </si>
  <si>
    <t>Voice Communications Service – Pagers</t>
  </si>
  <si>
    <t>Telephone &amp; Telegraph – Other – Government</t>
  </si>
  <si>
    <t>Utilities</t>
  </si>
  <si>
    <t>E30011</t>
  </si>
  <si>
    <t>E40011</t>
  </si>
  <si>
    <t>Utilities-Water</t>
  </si>
  <si>
    <t>Utilities-Gas</t>
  </si>
  <si>
    <t>Utilities-Steam</t>
  </si>
  <si>
    <t>Utilities-Electricity</t>
  </si>
  <si>
    <t>Utilities-Sewage</t>
  </si>
  <si>
    <t>Utilities-Pld Electricity</t>
  </si>
  <si>
    <t>Utilities – Pld Steam</t>
  </si>
  <si>
    <t>Gas for Power Production</t>
  </si>
  <si>
    <t>Electricity for Resale</t>
  </si>
  <si>
    <t>E30013</t>
  </si>
  <si>
    <t>Other Purchased Services</t>
  </si>
  <si>
    <t>E40013</t>
  </si>
  <si>
    <t>Purchased Services - Other</t>
  </si>
  <si>
    <t>E30014</t>
  </si>
  <si>
    <t>Purchased Services - Blight, Detention Ctr, Etc.</t>
  </si>
  <si>
    <t>E40014</t>
  </si>
  <si>
    <t>Purchased Services – Dehoco Laundry Services</t>
  </si>
  <si>
    <t>Purchased Services – Central Building Maintenance</t>
  </si>
  <si>
    <t>Pur Svcs-Motor Trans Service</t>
  </si>
  <si>
    <t>Purchased Services – DDoT – Bus Tickets</t>
  </si>
  <si>
    <t>Pur Svcs-Law Dept</t>
  </si>
  <si>
    <t>Purchased Services – IPO – Miscellaneous</t>
  </si>
  <si>
    <t>Pur Svcs-Staff Services</t>
  </si>
  <si>
    <t>E30015</t>
  </si>
  <si>
    <t>Purchased Services - Central Staff Services</t>
  </si>
  <si>
    <t>E40015</t>
  </si>
  <si>
    <t>Pur Svcs-Jurors</t>
  </si>
  <si>
    <t>Purchased Services – Fiscal Agent Fees</t>
  </si>
  <si>
    <t>Purchased Services – Prisoner Care</t>
  </si>
  <si>
    <t>Pur Svcs-Police Personal Svcs</t>
  </si>
  <si>
    <t>Purchased Services – Alternative Work Program</t>
  </si>
  <si>
    <t>Pur Svcs-Tipping Fees</t>
  </si>
  <si>
    <t>E30016</t>
  </si>
  <si>
    <t>Purchased Services - GDDRA Tipping Fees</t>
  </si>
  <si>
    <t>E40016</t>
  </si>
  <si>
    <t>Pur Svcs-Personnel</t>
  </si>
  <si>
    <t>Pur Svcs-Accounting</t>
  </si>
  <si>
    <t>Pur Svcs-Security</t>
  </si>
  <si>
    <t>Purchased Services – Apprentice</t>
  </si>
  <si>
    <t>Payment to Wholesaler</t>
  </si>
  <si>
    <t>Building Operating Expense</t>
  </si>
  <si>
    <t>Employee Uniform Expense</t>
  </si>
  <si>
    <t>Worker Compensation Rehabilitation Program</t>
  </si>
  <si>
    <t>Grants-in-Aid</t>
  </si>
  <si>
    <t>E4E018</t>
  </si>
  <si>
    <t>Grants-In-Aid</t>
  </si>
  <si>
    <t>Grants-in-Aid – City Arts</t>
  </si>
  <si>
    <t>Grants-In-Aid-Discretionary</t>
  </si>
  <si>
    <t>Grants-in-Aid – Minigrants</t>
  </si>
  <si>
    <t>Other Oper Svc-Miscellaneous</t>
  </si>
  <si>
    <t>Employee Parking</t>
  </si>
  <si>
    <t>Purchased Computer Service</t>
  </si>
  <si>
    <t>Physician's Home Calls</t>
  </si>
  <si>
    <t>Private Ambulance Service</t>
  </si>
  <si>
    <t>Transcription Service</t>
  </si>
  <si>
    <t>Photographic Service</t>
  </si>
  <si>
    <t>Parking City Owned Vehicles</t>
  </si>
  <si>
    <t>Purchased Special Assessment Tax Receivable</t>
  </si>
  <si>
    <t>E10080</t>
  </si>
  <si>
    <t>E20080</t>
  </si>
  <si>
    <t>E30082</t>
  </si>
  <si>
    <t>Prior Year Surplus Capital/Other</t>
  </si>
  <si>
    <t>E40082</t>
  </si>
  <si>
    <t>Travel</t>
  </si>
  <si>
    <t>E10040</t>
  </si>
  <si>
    <t>E20040</t>
  </si>
  <si>
    <t>E30040</t>
  </si>
  <si>
    <t>Other Operating Expense</t>
  </si>
  <si>
    <t>E4EH40</t>
  </si>
  <si>
    <t>Travel Advance</t>
  </si>
  <si>
    <t>E30042</t>
  </si>
  <si>
    <t>E40042</t>
  </si>
  <si>
    <t>Training Expense</t>
  </si>
  <si>
    <t>Training – Classroom Training</t>
  </si>
  <si>
    <t>Training – On-the-Job Training</t>
  </si>
  <si>
    <t>Training – Regular Work Experience</t>
  </si>
  <si>
    <t>Training – Limited Work Experience</t>
  </si>
  <si>
    <t>Training – Need-Based Payments</t>
  </si>
  <si>
    <t>Training – Employee Recognition</t>
  </si>
  <si>
    <t>Training – Computer Related</t>
  </si>
  <si>
    <t>Training-Tuition Reimbursement</t>
  </si>
  <si>
    <t>Training-Staff &amp; Development</t>
  </si>
  <si>
    <t>Training – Information Tech Computerization</t>
  </si>
  <si>
    <t>Training – Post Employment</t>
  </si>
  <si>
    <t>Training – Registration</t>
  </si>
  <si>
    <t>Miscellaneous  Expense</t>
  </si>
  <si>
    <t>E30049</t>
  </si>
  <si>
    <t>PLD Decommision/DWSD Misc./Other</t>
  </si>
  <si>
    <t>E40049</t>
  </si>
  <si>
    <t>Misc-License,Insp&amp;Permit Fees</t>
  </si>
  <si>
    <t>E40040</t>
  </si>
  <si>
    <t>Miscellaneous Expense – Imprest Cash Shortage</t>
  </si>
  <si>
    <t>Miscellaneous Expense – Discount on Bus Tickets</t>
  </si>
  <si>
    <t>Miscellaneous Expense – State Share Ordinance Collection</t>
  </si>
  <si>
    <t>Miscellaneous Expense – DDoT Half-Dollar Bill Expense</t>
  </si>
  <si>
    <t>Misc. Purchases</t>
  </si>
  <si>
    <t>Miscellaneous Expenditures – Court Order</t>
  </si>
  <si>
    <t>Violation Penalties</t>
  </si>
  <si>
    <t>Miscellaneous – Contract Out-of-Pocket</t>
  </si>
  <si>
    <t>Affordability Donation Expense</t>
  </si>
  <si>
    <t>Administration Charges DRWAP</t>
  </si>
  <si>
    <t>GLWA Charge</t>
  </si>
  <si>
    <t>E30041</t>
  </si>
  <si>
    <t>DWSD Charges/Allocations</t>
  </si>
  <si>
    <t>E40041</t>
  </si>
  <si>
    <t>Other GLWA Allocations</t>
  </si>
  <si>
    <t>Other Retail Allocations</t>
  </si>
  <si>
    <t>Shared Services Expense</t>
  </si>
  <si>
    <t>GLWA IWC Expense</t>
  </si>
  <si>
    <t>Bank Service Charges</t>
  </si>
  <si>
    <t>Purchase Discounts</t>
  </si>
  <si>
    <t>Inventory Adjustment – Physical</t>
  </si>
  <si>
    <t>E4ED40</t>
  </si>
  <si>
    <t>Inventory Adjustment</t>
  </si>
  <si>
    <t>Inventory Adjustment – Cost</t>
  </si>
  <si>
    <t>Inventory Adjustment – Scrap</t>
  </si>
  <si>
    <t>Inspections – Buildings</t>
  </si>
  <si>
    <t>E10030</t>
  </si>
  <si>
    <t>Capital Equipment</t>
  </si>
  <si>
    <t>E20030</t>
  </si>
  <si>
    <t>E30030</t>
  </si>
  <si>
    <t>Capital Equipment - Street Fund/Other</t>
  </si>
  <si>
    <t>E40030</t>
  </si>
  <si>
    <t>Major Rep - Buildings</t>
  </si>
  <si>
    <t>Major Repairs – Building Modernization</t>
  </si>
  <si>
    <t>Major Rep - Impro. Other Than Bldg</t>
  </si>
  <si>
    <t>Major Repairs – Land Improvements – INSTEA Act</t>
  </si>
  <si>
    <t>Major Repairs – Plant Equipment</t>
  </si>
  <si>
    <t>Major Repairs – Education, Recreation, Culture Equipment</t>
  </si>
  <si>
    <t>Major Repairs – Office Equipment</t>
  </si>
  <si>
    <t>Major Repairs – Medical Equipment</t>
  </si>
  <si>
    <t>Major Repairs – Household Equipment</t>
  </si>
  <si>
    <t>Major Repairs – Communications Equipment</t>
  </si>
  <si>
    <t>Major Repairs – Office Alterations</t>
  </si>
  <si>
    <t>Major Repairs – Automotive</t>
  </si>
  <si>
    <t>Major Repairs – Heavy Movable Equipment</t>
  </si>
  <si>
    <t>Major Repairs – Boats</t>
  </si>
  <si>
    <t>Major Repairs – Other Equipment</t>
  </si>
  <si>
    <t>Major Rep - Aircraft</t>
  </si>
  <si>
    <t>Major Repairs – Machine &amp; Hardware</t>
  </si>
  <si>
    <t>Acquisitions Misc</t>
  </si>
  <si>
    <t>E30080</t>
  </si>
  <si>
    <t>Acquisitions</t>
  </si>
  <si>
    <t>E40080</t>
  </si>
  <si>
    <t>Acquisitions – Land</t>
  </si>
  <si>
    <t>Acquisitions – Land Easement/Rights</t>
  </si>
  <si>
    <t>Acquisitions – Land Improvements</t>
  </si>
  <si>
    <t>Acquisitions – Buildings</t>
  </si>
  <si>
    <t>Building – Development</t>
  </si>
  <si>
    <t>Acquisitions – Mains</t>
  </si>
  <si>
    <t>Acquisitions – Intercept &amp; Regulators</t>
  </si>
  <si>
    <t>Acquisitions – Improvements Other Than Building</t>
  </si>
  <si>
    <t>Acquisitions – Art</t>
  </si>
  <si>
    <t>Acquisitions - Equipment</t>
  </si>
  <si>
    <t>Capital Outlay – Sewer Relief</t>
  </si>
  <si>
    <t>Capital Outlay – Sewer Public</t>
  </si>
  <si>
    <t>Capital Outlay – Sewer Lateral</t>
  </si>
  <si>
    <t>Capital Outlay – Special Collections</t>
  </si>
  <si>
    <t>Capital Outlay – Services to Customers</t>
  </si>
  <si>
    <t>Capital Outlay – Flow Measuring Devices Sewer</t>
  </si>
  <si>
    <t>Capital Outlay – Flow Measuring Installation</t>
  </si>
  <si>
    <t>Capital Outlay – Receiving Wells</t>
  </si>
  <si>
    <t>Capital Outlay – Equipment Pumping Device</t>
  </si>
  <si>
    <t>Capital Outlay Equipment Treatment</t>
  </si>
  <si>
    <t>Capital Outlay - Equipment - Other Plant</t>
  </si>
  <si>
    <t>Capital Outlay – Outfall Sewer Lines</t>
  </si>
  <si>
    <t>Capital Outlay – Sewer Plant</t>
  </si>
  <si>
    <t>Capital Outlay – Equipment Office Furniture</t>
  </si>
  <si>
    <t>Capital Outlay - Equipment - Info Sys</t>
  </si>
  <si>
    <t>Capital Outlay – Financial Facilities</t>
  </si>
  <si>
    <t>Capital Outlay – Equipment Warehouse Water</t>
  </si>
  <si>
    <t>Capital Outlay – Equip – Tools, Shop &amp; Garage Sewerage</t>
  </si>
  <si>
    <t>Capital Outlay – Equipment Laboratory Water</t>
  </si>
  <si>
    <t>Acquisitions - Library Reference Materials</t>
  </si>
  <si>
    <t>Capital Outlay – Equipment Construction Water</t>
  </si>
  <si>
    <t>Capital Outlay – Equipment Communication Water</t>
  </si>
  <si>
    <t>Capital Outlay – Equipment Security Water</t>
  </si>
  <si>
    <t>Capital Outlay</t>
  </si>
  <si>
    <t>Capital Outlay – Library Reference Materials</t>
  </si>
  <si>
    <t>Use 644100 In Place Of</t>
  </si>
  <si>
    <t>Nonrecurring Capital Asset Adjustment</t>
  </si>
  <si>
    <t>Use 644600 In Place Of</t>
  </si>
  <si>
    <t>Acquisitions – Meters &amp; Services</t>
  </si>
  <si>
    <t>Acquisitions – Buses</t>
  </si>
  <si>
    <t>Acquisitions - Vehicle</t>
  </si>
  <si>
    <t>E30081</t>
  </si>
  <si>
    <t>Acquisitions - Vehicle (Prior Year Surplus/Other)</t>
  </si>
  <si>
    <t>E40081</t>
  </si>
  <si>
    <t>Acquisitions – Rails</t>
  </si>
  <si>
    <t>Acquisitions – Fixed Asset – Other</t>
  </si>
  <si>
    <t>Acquisitions – WIP – Construction</t>
  </si>
  <si>
    <t>Acquisition -Raw water Tunnel</t>
  </si>
  <si>
    <t>Capital Outlay – Equipment Pumping Water</t>
  </si>
  <si>
    <t>Capital Outlay – Equipment Water Treatment</t>
  </si>
  <si>
    <t>Capital Outlay-Distribution Reservoirs</t>
  </si>
  <si>
    <t>Capital Outlay – Main Transmission</t>
  </si>
  <si>
    <t>Capital Outlay-Mains Distribution</t>
  </si>
  <si>
    <t>Capital Outlay – Services</t>
  </si>
  <si>
    <t>Capital Outlay – Meter Consumer &amp; Measuring Device</t>
  </si>
  <si>
    <t>Capital Outlay-Meters Consumer and Device</t>
  </si>
  <si>
    <t>Capital Outlay-Meters Outside Reading De</t>
  </si>
  <si>
    <t>Capital Outlay – Equipment Transportation</t>
  </si>
  <si>
    <t>Acquisitions – Infrastructure</t>
  </si>
  <si>
    <t>Power Generated Equipment</t>
  </si>
  <si>
    <t>Detroit Specific Revenue Finance Capital</t>
  </si>
  <si>
    <t>Capital Outlay – Hydrants</t>
  </si>
  <si>
    <t>Acquisitions – Capital Leases</t>
  </si>
  <si>
    <t>Contingencies</t>
  </si>
  <si>
    <t>E30043</t>
  </si>
  <si>
    <t>Economic Development Activity</t>
  </si>
  <si>
    <t>E40043</t>
  </si>
  <si>
    <t>Contingencies – Service Fund</t>
  </si>
  <si>
    <t>Acq &amp; Disp - Real Estate Exp</t>
  </si>
  <si>
    <t>Survey &amp; Planning – Begin Stage</t>
  </si>
  <si>
    <t>Legal Acquisitions – Direct Purchase</t>
  </si>
  <si>
    <t>Legal Acquisitions – Condemnation</t>
  </si>
  <si>
    <t>Legal Acquisitions – Disposition</t>
  </si>
  <si>
    <t>Legal Acquisitions – Operating of Acquisitions Property</t>
  </si>
  <si>
    <t>Survey &amp; Planning – Grant Stage</t>
  </si>
  <si>
    <t>Option Negotiations</t>
  </si>
  <si>
    <t>Title Information</t>
  </si>
  <si>
    <t>Sundry Costs – Direct Purchase</t>
  </si>
  <si>
    <t>Sundry Costs – Condemnation</t>
  </si>
  <si>
    <t>Site Preparation</t>
  </si>
  <si>
    <t>Temporary On-Site Moves</t>
  </si>
  <si>
    <t>Relocation &amp; Community Organization</t>
  </si>
  <si>
    <t>Site Clearance</t>
  </si>
  <si>
    <t>Disposal Lease &amp; Retention</t>
  </si>
  <si>
    <t>Project Inspection</t>
  </si>
  <si>
    <t>Relocation Payments – 100%</t>
  </si>
  <si>
    <t>Rehabilitation Payments – 100%</t>
  </si>
  <si>
    <t>Administrative Costs</t>
  </si>
  <si>
    <t>Site Improvement – Labor</t>
  </si>
  <si>
    <t>Site Improvement – Material</t>
  </si>
  <si>
    <t>Rehabilitation Costs – Miscellaneous</t>
  </si>
  <si>
    <t>District Council Costs</t>
  </si>
  <si>
    <t>Site Clearance – Labor</t>
  </si>
  <si>
    <t>Site Clearance – Non-Labor</t>
  </si>
  <si>
    <t>Code Enforcement</t>
  </si>
  <si>
    <t>Code Enforcement – Technical Assets</t>
  </si>
  <si>
    <t>Rehab – Private Prop – Technical Assets</t>
  </si>
  <si>
    <t>Historic Preservation – Technical Assets</t>
  </si>
  <si>
    <t>Historic Preservation – Direct Cost</t>
  </si>
  <si>
    <t>Rehabilitation Public Resource Structure – Technical Assets</t>
  </si>
  <si>
    <t>Rehabilitation Public Resource Structure – Direct Costs</t>
  </si>
  <si>
    <t>Parks, Playgrounds, &amp; Recreation Facilities – Technical Assets</t>
  </si>
  <si>
    <t>Parks, Playgrounds, &amp; Recreation Facilities – Direct Cost</t>
  </si>
  <si>
    <t>Neighborhood Facilities – Technical Assets</t>
  </si>
  <si>
    <t>Neighborhood Facilities – Direct Cost</t>
  </si>
  <si>
    <t>Relocation Payments &amp; Assistance – Technical Assets</t>
  </si>
  <si>
    <t>Public Utilities Other – Technical Assets</t>
  </si>
  <si>
    <t>Public Utilities Other – Direct Cost</t>
  </si>
  <si>
    <t>Street Improvements – Technical Assets</t>
  </si>
  <si>
    <t>Street Improvements – Direct Cost</t>
  </si>
  <si>
    <t>Water &amp; Sewer Facilities – Technical Assets</t>
  </si>
  <si>
    <t>Water &amp; Sewer Facilities – Direct Cost</t>
  </si>
  <si>
    <t>Pedestrian Malls &amp; Walkways – Technical Assets</t>
  </si>
  <si>
    <t>Pedestrian Malls &amp; Walkways – Direct Cost</t>
  </si>
  <si>
    <t>Public Services-Block Grant</t>
  </si>
  <si>
    <t>Land Acquisition – Technical Assistance</t>
  </si>
  <si>
    <t>Site Clearance – Technical Assistance</t>
  </si>
  <si>
    <t>Indirect Costs_651150</t>
  </si>
  <si>
    <t>Disposition – Technical Assets</t>
  </si>
  <si>
    <t>Parking Facilities – Technical Assets</t>
  </si>
  <si>
    <t>Parking Facilities – Direct</t>
  </si>
  <si>
    <t>Remove Architecture – Barriers Technical Assets</t>
  </si>
  <si>
    <t>Remove Architecture – Barriers – Direct</t>
  </si>
  <si>
    <t>Public Works Facilities Technical Assets</t>
  </si>
  <si>
    <t>Privately – Owned Utilities</t>
  </si>
  <si>
    <t>Rehab-Technical Assistance</t>
  </si>
  <si>
    <t>Rehab-Single Family Resid</t>
  </si>
  <si>
    <t>Rehabilitation – Multi Family Residence</t>
  </si>
  <si>
    <t>Rehab-Pvt-Owned Non Resid</t>
  </si>
  <si>
    <t>Rehabilitation – Energy Improvements</t>
  </si>
  <si>
    <t>Communal /Industrial Improvements</t>
  </si>
  <si>
    <t>Spec Activity By Subrecipient</t>
  </si>
  <si>
    <t>Special Public Works Facilities</t>
  </si>
  <si>
    <t>Relocation Commercial – Direct Cost</t>
  </si>
  <si>
    <t>Relocation Commercial – Technical Assistance</t>
  </si>
  <si>
    <t>Environmental Activities</t>
  </si>
  <si>
    <t>Microenterprise Assistance</t>
  </si>
  <si>
    <t>Note Payment</t>
  </si>
  <si>
    <t>Economic Development – Mortgage Subsidy</t>
  </si>
  <si>
    <t>Economic Development – Technical Incentives</t>
  </si>
  <si>
    <t>Economic Development – Distributed Cost</t>
  </si>
  <si>
    <t>Program Administration</t>
  </si>
  <si>
    <t>Damage Claims</t>
  </si>
  <si>
    <t>E4EG40</t>
  </si>
  <si>
    <t>Other Claims</t>
  </si>
  <si>
    <t>Settlement Before Lawsuit</t>
  </si>
  <si>
    <t>Settlement After Lawsuit</t>
  </si>
  <si>
    <t>No Fault Claim Payments</t>
  </si>
  <si>
    <t>Casualty &amp; P/L Losses – General</t>
  </si>
  <si>
    <t>Casualty &amp; P/L Losses – DoT</t>
  </si>
  <si>
    <t>Damage Claims – Automotive</t>
  </si>
  <si>
    <t>Arbitration Awards</t>
  </si>
  <si>
    <t>Litigation – Airport</t>
  </si>
  <si>
    <t>E4EE40</t>
  </si>
  <si>
    <t>Litigation</t>
  </si>
  <si>
    <t>Litigation – Arts</t>
  </si>
  <si>
    <t>Litigation – Budget</t>
  </si>
  <si>
    <t>Litigation – Buildings &amp; Safety</t>
  </si>
  <si>
    <t>Litigation – City Engineering</t>
  </si>
  <si>
    <t>Litigation – Civic Center</t>
  </si>
  <si>
    <t>Litigation – Planning &amp; Development</t>
  </si>
  <si>
    <t>Litigation – Consumer Affairs</t>
  </si>
  <si>
    <t>Litigation – Council of Arts</t>
  </si>
  <si>
    <t>Litigation – ITS</t>
  </si>
  <si>
    <t>Litigation – DEW</t>
  </si>
  <si>
    <t>Litigation – Environmental Affairs</t>
  </si>
  <si>
    <t>Litigation – Finance</t>
  </si>
  <si>
    <t>Litigation – Fire</t>
  </si>
  <si>
    <t>Litigation – Health</t>
  </si>
  <si>
    <t>Litigation – Historical</t>
  </si>
  <si>
    <t>Litigation – Housing</t>
  </si>
  <si>
    <t>Litigation – Human Rights</t>
  </si>
  <si>
    <t>Litigation – Law</t>
  </si>
  <si>
    <t>Litigation – Employee &amp; Training</t>
  </si>
  <si>
    <t>Litigation – Mayor's Office</t>
  </si>
  <si>
    <t>Litigation – Parking</t>
  </si>
  <si>
    <t>Litigation – Human Services</t>
  </si>
  <si>
    <t>Litigation – Human Resources</t>
  </si>
  <si>
    <t>Litigation – Police</t>
  </si>
  <si>
    <t>Litigation – Public Information</t>
  </si>
  <si>
    <t>Litigation – Public Lighting</t>
  </si>
  <si>
    <t>Litigation – Recreation</t>
  </si>
  <si>
    <t>Litigation – Senior Citizens</t>
  </si>
  <si>
    <t>Litigation – Transportation</t>
  </si>
  <si>
    <t>Litigation – Water</t>
  </si>
  <si>
    <t>Litigation – Sewerage</t>
  </si>
  <si>
    <t>Litigation – Youth</t>
  </si>
  <si>
    <t>Litigation – Zoo</t>
  </si>
  <si>
    <t>Litigation – Auditor General</t>
  </si>
  <si>
    <t>Litigation – City Clerk</t>
  </si>
  <si>
    <t>Litigation – City Council</t>
  </si>
  <si>
    <t>Litigation – Election Commission</t>
  </si>
  <si>
    <t>Litigation – Ombudsman</t>
  </si>
  <si>
    <t>Litigation – Zoning Appeals</t>
  </si>
  <si>
    <t>Litigation – Record Court Criminal</t>
  </si>
  <si>
    <t>Litigation – Record Court Traffic</t>
  </si>
  <si>
    <t>Litigation – 36th District Court</t>
  </si>
  <si>
    <t>Litigation – Library</t>
  </si>
  <si>
    <t>Litigation – Non-Departmental</t>
  </si>
  <si>
    <t>Litigation – General Services</t>
  </si>
  <si>
    <t>Worker's Compensation – Airport</t>
  </si>
  <si>
    <t>E4EI40</t>
  </si>
  <si>
    <t>Workers Compensation</t>
  </si>
  <si>
    <t>Worker's Compensation – Arts</t>
  </si>
  <si>
    <t>Worker's Compensation – Budget</t>
  </si>
  <si>
    <t>Worker's Compensation – Buildings &amp; Safety</t>
  </si>
  <si>
    <t>Worker's Compensation – Civic Center</t>
  </si>
  <si>
    <t>Worker's Compensation – Planning &amp; Development</t>
  </si>
  <si>
    <t>Worker's Compensation – Consumer Affairs</t>
  </si>
  <si>
    <t>Worker's Compensation – Corrections</t>
  </si>
  <si>
    <t>Worker's Compensation – Information Technology</t>
  </si>
  <si>
    <t>Worker's Compensation – Dew</t>
  </si>
  <si>
    <t>Worker's Compensation – Finance</t>
  </si>
  <si>
    <t>Worker's Compensation – Fire</t>
  </si>
  <si>
    <t>Worker's Compensation – Fire (Uniformed)</t>
  </si>
  <si>
    <t>Worker's Compensation – Health</t>
  </si>
  <si>
    <t>Worker's Compensation – Historical</t>
  </si>
  <si>
    <t>Worker's Compensation – Housing</t>
  </si>
  <si>
    <t>Worker's Compensation – Human Rights</t>
  </si>
  <si>
    <t>Worker's Compensation – Law</t>
  </si>
  <si>
    <t>Worker's Compensation – Employment &amp; Training</t>
  </si>
  <si>
    <t>Worker's Compensation – Mayor</t>
  </si>
  <si>
    <t>Worker's Compensation – Parking</t>
  </si>
  <si>
    <t>Worker's Compensation – Parking Enforcement</t>
  </si>
  <si>
    <t>Worker's Compensation – ND</t>
  </si>
  <si>
    <t>Worker's Compensation – Personnel</t>
  </si>
  <si>
    <t>Worker's Compensation – Police</t>
  </si>
  <si>
    <t>Worker's Compensation – Police (Uniformed)</t>
  </si>
  <si>
    <t>Worker's Compensation – Public Information</t>
  </si>
  <si>
    <t>Worker's Compensation – Lighting</t>
  </si>
  <si>
    <t>Worker's Compensation – Recreation</t>
  </si>
  <si>
    <t>Worker's Compensation – Senior Citizens</t>
  </si>
  <si>
    <t>Worker's Compensation – Transportation</t>
  </si>
  <si>
    <t>Worker's Compensation – Water</t>
  </si>
  <si>
    <t>Worker's Compensation – Sewerage</t>
  </si>
  <si>
    <t>Worker's Compensation – Youth</t>
  </si>
  <si>
    <t>Worker's Compensation – Zoo</t>
  </si>
  <si>
    <t>Worker's Compensation – Auditor General</t>
  </si>
  <si>
    <t>Worker's Compensation – City Clerk</t>
  </si>
  <si>
    <t>Worker's Compensation – City Council</t>
  </si>
  <si>
    <t>Worker's Compensation – Election Commission</t>
  </si>
  <si>
    <t>Worker's Compensation – Ombudsman</t>
  </si>
  <si>
    <t>Worker's Compensation – Zoning Appeals</t>
  </si>
  <si>
    <t>Worker's Compensation – Recorder's Court – Criminal</t>
  </si>
  <si>
    <t>Worker's Compensation – Recorder's Court – Traffic</t>
  </si>
  <si>
    <t>Worker's Compensation – 36th District Court</t>
  </si>
  <si>
    <t>Worker's Compensation – Library</t>
  </si>
  <si>
    <t>Worker's Compensation – Non-Departmental</t>
  </si>
  <si>
    <t>Worker's Compensation – General Services</t>
  </si>
  <si>
    <t>Work Comp-DAH</t>
  </si>
  <si>
    <t>Work Comp-OIG</t>
  </si>
  <si>
    <t>Worker's Compensation – Fire Uniform</t>
  </si>
  <si>
    <t>Miscellaneous Claims – Airport</t>
  </si>
  <si>
    <t>E4EF40</t>
  </si>
  <si>
    <t>Miscellaneous Claims</t>
  </si>
  <si>
    <t>Miscellaneous Claims – Arts</t>
  </si>
  <si>
    <t>Miscellaneous Claims – Budget</t>
  </si>
  <si>
    <t>Miscellaneous Claims – Buildings &amp; Safety</t>
  </si>
  <si>
    <t>Miscellaneous Claims – City Engineering</t>
  </si>
  <si>
    <t>Miscellaneous Claims – Civic Center</t>
  </si>
  <si>
    <t>Miscellaneous Claims – Planning &amp; Develop</t>
  </si>
  <si>
    <t>Miscellaneous Claims – Consumer Affairs</t>
  </si>
  <si>
    <t>Miscellaneous Claims – Council of Arts</t>
  </si>
  <si>
    <t>Miscellaneous Claims – ITS</t>
  </si>
  <si>
    <t>Miscellaneous Claims – DPW</t>
  </si>
  <si>
    <t>Miscellaneous Claims – Environmental Affairs</t>
  </si>
  <si>
    <t>Miscellaneous Claims – Finance</t>
  </si>
  <si>
    <t>Miscellaneous Claims – Fire</t>
  </si>
  <si>
    <t>Miscellaneous Claims – Historical</t>
  </si>
  <si>
    <t>Miscellaneous Claims – Housing</t>
  </si>
  <si>
    <t>Miscellaneous Claims – Human Rights</t>
  </si>
  <si>
    <t>Miscellaneous Claims – Law</t>
  </si>
  <si>
    <t>Miscellaneous Claims – Employee &amp; Training</t>
  </si>
  <si>
    <t>Miscellaneous Claims – Mayor's Office</t>
  </si>
  <si>
    <t>Miscellaneous Claims – Parking</t>
  </si>
  <si>
    <t>Miscellaneous Claims – Human Services</t>
  </si>
  <si>
    <t>Miscellaneous Claims – Personnel</t>
  </si>
  <si>
    <t>Miscellaneous Claims – Planning</t>
  </si>
  <si>
    <t>Miscellaneous Claims – Police</t>
  </si>
  <si>
    <t>Miscellaneous Claims – Public Information</t>
  </si>
  <si>
    <t>Miscellaneous Claims – Public Lighting</t>
  </si>
  <si>
    <t>Miscellaneous Claims – Recreation</t>
  </si>
  <si>
    <t>Miscellaneous Claims – Senior Citizens</t>
  </si>
  <si>
    <t>Miscellaneous Claims – DoT</t>
  </si>
  <si>
    <t>Miscellaneous Claims – Water</t>
  </si>
  <si>
    <t>Miscellaneous Claims – Sewerage</t>
  </si>
  <si>
    <t>Miscellaneous Claims – Youth</t>
  </si>
  <si>
    <t>Miscellaneous Claims – Zoo</t>
  </si>
  <si>
    <t>Miscellaneous Claims – Auditor General</t>
  </si>
  <si>
    <t>Miscellaneous Claims – City Clerk</t>
  </si>
  <si>
    <t>Miscellaneous Claims – City Council</t>
  </si>
  <si>
    <t>Miscellaneous Claims – Election Commission</t>
  </si>
  <si>
    <t>Miscellaneous Claims – Ombudsman</t>
  </si>
  <si>
    <t>Miscellaneous Claims – Zoning Appeals</t>
  </si>
  <si>
    <t>Miscellaneous Claims – Record Court Criminal</t>
  </si>
  <si>
    <t>Miscellaneous Claims – Record Court Traffic</t>
  </si>
  <si>
    <t>Miscellaneous Claims – 36th District Court</t>
  </si>
  <si>
    <t>Miscellaneous Claims – Library</t>
  </si>
  <si>
    <t>Miscellaneous Claims – Non-Departmental</t>
  </si>
  <si>
    <t>Other Taxes &amp; Claims</t>
  </si>
  <si>
    <t>Miscellaneous Claims – Health</t>
  </si>
  <si>
    <t>Miscellaneous Claims – General Services</t>
  </si>
  <si>
    <t>Misc Claims-DAH</t>
  </si>
  <si>
    <t>Misc Claims-OIG</t>
  </si>
  <si>
    <t>Work Comp-Medical-Arts</t>
  </si>
  <si>
    <t>Work Comp-Medical-Budget</t>
  </si>
  <si>
    <t>Work Comp-Medical-Buildings And Safety</t>
  </si>
  <si>
    <t>Work Comp-Medical-Civic Center</t>
  </si>
  <si>
    <t>Work Comp-Medical-Planning and Devel</t>
  </si>
  <si>
    <t>Work Comp-Medical-DPW</t>
  </si>
  <si>
    <t>Work Comp-Medical-Finance</t>
  </si>
  <si>
    <t>Work Comp-Medical-Fire</t>
  </si>
  <si>
    <t>Work Comp-Medical-Fire (Uniformed)</t>
  </si>
  <si>
    <t>Work Comp-Medical-Health</t>
  </si>
  <si>
    <t>Work Comp-Medical-Housing</t>
  </si>
  <si>
    <t>Work Comp-Medical-Employmt &amp; Training</t>
  </si>
  <si>
    <t>Work Comp-Medical-Parking</t>
  </si>
  <si>
    <t>Work Comp-Medical-Human Resources</t>
  </si>
  <si>
    <t>Work Comp-Medical-Police</t>
  </si>
  <si>
    <t>Work Comp-Medical-Police (Uniformed)</t>
  </si>
  <si>
    <t>Work Comp-Medical-Public Lighting</t>
  </si>
  <si>
    <t>Work Comp-Medical-Recreation</t>
  </si>
  <si>
    <t>Work Comp-Medical-Transportation</t>
  </si>
  <si>
    <t>Work Comp-Medical-Water</t>
  </si>
  <si>
    <t>Work Comp-Medical-Sewerage</t>
  </si>
  <si>
    <t>Work Comp-Medical-Zoo</t>
  </si>
  <si>
    <t>Work Comp-Medical-Election Commission</t>
  </si>
  <si>
    <t>Work Comp-Medical-36th District Court</t>
  </si>
  <si>
    <t>Work Comp-Medical-Library</t>
  </si>
  <si>
    <t>Work Comp-Medical-Non Departmental</t>
  </si>
  <si>
    <t>Work Comp-Medical-General Services</t>
  </si>
  <si>
    <t>Work Comp-Medical-Mileage-DPW</t>
  </si>
  <si>
    <t>Work Comp-Medical-Mileage-Fire(Uniformed)</t>
  </si>
  <si>
    <t>Work Comp-Medical-Mileage-Parking</t>
  </si>
  <si>
    <t>Work Comp-Medical-Mileage-Police</t>
  </si>
  <si>
    <t>Work Comp-Medical-Mileage-Police(Uniformed)</t>
  </si>
  <si>
    <t>Worker's Compensation – Medical – Mileage – Transportation</t>
  </si>
  <si>
    <t>Work Comp-Medical-Mileage-Water</t>
  </si>
  <si>
    <t>Work Comp-Medical-Mileage-Sewerage</t>
  </si>
  <si>
    <t>Work Comp-Medical-Mileage-General Services</t>
  </si>
  <si>
    <t>Burden Cost</t>
  </si>
  <si>
    <t>Asset Clearing Contra Account</t>
  </si>
  <si>
    <t>Pensions</t>
  </si>
  <si>
    <t>E10070</t>
  </si>
  <si>
    <t>E20070</t>
  </si>
  <si>
    <t>Debt Service</t>
  </si>
  <si>
    <t>E30070</t>
  </si>
  <si>
    <t>Other Debt Service &amp; Fixed Charges</t>
  </si>
  <si>
    <t>E4EB70</t>
  </si>
  <si>
    <t>General City Pension P/R – City Portion</t>
  </si>
  <si>
    <t>Transportation Pension P/R – City Portion</t>
  </si>
  <si>
    <t>Water Pension P/R – City Portion</t>
  </si>
  <si>
    <t>Sewerage Pension P/R – City Portion</t>
  </si>
  <si>
    <t>Housing Pension P/R – City Portion</t>
  </si>
  <si>
    <t>Library Pension P/R – City Portion</t>
  </si>
  <si>
    <t>Police &amp; Fire Pension P/R – City Portion</t>
  </si>
  <si>
    <t>General City Pension P/R – Ann Portion</t>
  </si>
  <si>
    <t>Transport Pension P/R – Ann Portion</t>
  </si>
  <si>
    <t>Water Pension P/R – Ann Portion</t>
  </si>
  <si>
    <t>Sewerage Pension P/R – Ann Portion</t>
  </si>
  <si>
    <t>Housing Pension P/R – Ann Portion</t>
  </si>
  <si>
    <t>Library Pension P/R – Ann Portion</t>
  </si>
  <si>
    <t>Police &amp; Fire Pension P/R – Ann Portion</t>
  </si>
  <si>
    <t>Police &amp; Fire Survey Pension P/R – City Portion</t>
  </si>
  <si>
    <t>Police &amp; Fire Survey Pension P/R – Ann Portion</t>
  </si>
  <si>
    <t>E30071</t>
  </si>
  <si>
    <t>Retiree Health Care - DDOT/Library</t>
  </si>
  <si>
    <t>E40071</t>
  </si>
  <si>
    <t>General City – Refunds – PA Interest</t>
  </si>
  <si>
    <t>E4EC70</t>
  </si>
  <si>
    <t>Transport – Refunds – PA Interest</t>
  </si>
  <si>
    <t>Water – Refunds – PA Interest</t>
  </si>
  <si>
    <t>Sewerage – Refunds – PA Interest</t>
  </si>
  <si>
    <t>Housing – Refunds – PA Interest</t>
  </si>
  <si>
    <t>Library – Refunds – PA Interest</t>
  </si>
  <si>
    <t>Police &amp; Fire – Refunds – PA Interest</t>
  </si>
  <si>
    <t>General City – Refunds – As Active</t>
  </si>
  <si>
    <t>Transport – Refunds – As Active</t>
  </si>
  <si>
    <t>Water – Refunds – As Active</t>
  </si>
  <si>
    <t>Sewerage – Refunds – ASF Active</t>
  </si>
  <si>
    <t>Housing – Refunds – ASF Active</t>
  </si>
  <si>
    <t>Library – Refunds – ASF Active</t>
  </si>
  <si>
    <t>Police &amp; Fire – Refunds – ASF Active</t>
  </si>
  <si>
    <t>General City Refunds Art – Retired</t>
  </si>
  <si>
    <t>Transport Refunds Art – Retired</t>
  </si>
  <si>
    <t>Water Refunds Art – Retired</t>
  </si>
  <si>
    <t>Sewerage Refunds Art – Retired</t>
  </si>
  <si>
    <t>Housing Refunds Art – Retired</t>
  </si>
  <si>
    <t>Library Refunds Art – Retired</t>
  </si>
  <si>
    <t>Police &amp; Fire Refunds Art – Retired</t>
  </si>
  <si>
    <t>Gen City Refunds PA – Suspense</t>
  </si>
  <si>
    <t>Transport Refunds PA – Suspense</t>
  </si>
  <si>
    <t>Water Refunds PA – Suspense</t>
  </si>
  <si>
    <t>Sewerage Refunds PA – Suspense</t>
  </si>
  <si>
    <t>Housing Refunds PA – Suspense</t>
  </si>
  <si>
    <t>Library Refunds PA – Suspense</t>
  </si>
  <si>
    <t>Police &amp; Fire Refunds As – Suspense</t>
  </si>
  <si>
    <t>Police &amp; Fire Refunds As – Disability</t>
  </si>
  <si>
    <t>Police &amp; Fire Refunds As – Survivor</t>
  </si>
  <si>
    <t>Interest On Bonded Debt</t>
  </si>
  <si>
    <t>E30072</t>
  </si>
  <si>
    <t>Interest</t>
  </si>
  <si>
    <t>E40072</t>
  </si>
  <si>
    <t>Interest On Accretion Bonds</t>
  </si>
  <si>
    <t>Capitalized Interest</t>
  </si>
  <si>
    <t>Interest Expense Drinking Water Revolving</t>
  </si>
  <si>
    <t>Interest On Other Indebtedness</t>
  </si>
  <si>
    <t>Interest To HUD</t>
  </si>
  <si>
    <t>Unallocated Interest Expense – SRF</t>
  </si>
  <si>
    <t>Interest Exp-State Rev Loans</t>
  </si>
  <si>
    <t>Interest – Prompt Payment Penalty</t>
  </si>
  <si>
    <t>Bond Refundings - Interest</t>
  </si>
  <si>
    <t>Retirement Of Debt-Principal</t>
  </si>
  <si>
    <t>E30073</t>
  </si>
  <si>
    <t>Principal</t>
  </si>
  <si>
    <t>E40073</t>
  </si>
  <si>
    <t>Retirement of POC – Government Wide Only</t>
  </si>
  <si>
    <t>Other Financing Uses-Bankruptcy Special Item</t>
  </si>
  <si>
    <t>Bond Refundings – Principal Retirement</t>
  </si>
  <si>
    <t>Bond Sale Expense</t>
  </si>
  <si>
    <t>E4EA70</t>
  </si>
  <si>
    <t>Bond Sale and Related Fees</t>
  </si>
  <si>
    <t>Amortization of Bond Discount</t>
  </si>
  <si>
    <t>E40070</t>
  </si>
  <si>
    <t>Amortization</t>
  </si>
  <si>
    <t>Amortization of Deferred Bond</t>
  </si>
  <si>
    <t>Amortization of Premium on Bonds</t>
  </si>
  <si>
    <t>Amortization of POC Issuance Cost</t>
  </si>
  <si>
    <t>Amortization of Deferred Amount on Refunding POC 2005 Series</t>
  </si>
  <si>
    <t>Amortization of Net Pension Asset</t>
  </si>
  <si>
    <t>Amortization of Defeasement</t>
  </si>
  <si>
    <t>Cost of Issuance</t>
  </si>
  <si>
    <t>Unsold Bonds</t>
  </si>
  <si>
    <t>Payment In Lieu of Taxes</t>
  </si>
  <si>
    <t>Municipal Income Tax-Exp.</t>
  </si>
  <si>
    <t>Pollution Remediation Expense</t>
  </si>
  <si>
    <t>Prior Years Deficit</t>
  </si>
  <si>
    <t>Excess of Prior Deficit</t>
  </si>
  <si>
    <t>Current Year Surplus</t>
  </si>
  <si>
    <t>Do Not Use Depreciation</t>
  </si>
  <si>
    <t>E4EC40</t>
  </si>
  <si>
    <t>Depreciation</t>
  </si>
  <si>
    <t>Depreciation – Land Improvement</t>
  </si>
  <si>
    <t>Depreciation – Building</t>
  </si>
  <si>
    <t>Depreciation – Structures</t>
  </si>
  <si>
    <t>Depreciation Structures Distribution Reservoir</t>
  </si>
  <si>
    <t>Depreciation – Structures – Raw</t>
  </si>
  <si>
    <t>Depreciation – Structures – Financial</t>
  </si>
  <si>
    <t>Depreciation – Mains</t>
  </si>
  <si>
    <t>Depreciation – Distribution Main</t>
  </si>
  <si>
    <t>Depreciation Expense Flow Measuring Device</t>
  </si>
  <si>
    <t>Depreciation – Interceptors &amp; Regulators</t>
  </si>
  <si>
    <t>Depreciation – Machinery &amp; Equipment</t>
  </si>
  <si>
    <t>Depreciation – Improvements Other Than Building</t>
  </si>
  <si>
    <t>Depreciation – Equipment</t>
  </si>
  <si>
    <t>Depreciation-Library Ref Mat.</t>
  </si>
  <si>
    <t>Depreciation – Equipment – Construction</t>
  </si>
  <si>
    <t>Depreciation – Equipment – Office</t>
  </si>
  <si>
    <t>Depreciation – Meters &amp; Services</t>
  </si>
  <si>
    <t>Depreciation – Services</t>
  </si>
  <si>
    <t>Depreciation – Expense Meters Co</t>
  </si>
  <si>
    <t>Depreciation Expense Outfall Sewer Lines</t>
  </si>
  <si>
    <t>Depreciation – Outside Reading</t>
  </si>
  <si>
    <t>Depreciation – Equipment – Transportation</t>
  </si>
  <si>
    <t>Depreciation – Expense Equipment</t>
  </si>
  <si>
    <t>Depreciation Expense Final Facil</t>
  </si>
  <si>
    <t>Depreciation – Buses</t>
  </si>
  <si>
    <t>Depreciation Expense-Relief Sewers</t>
  </si>
  <si>
    <t>Depreciation Expense-Public Sewers</t>
  </si>
  <si>
    <t>Depreciation Expense-Lateral Sewers</t>
  </si>
  <si>
    <t>Depreciation – Vehicles Other Than Buses</t>
  </si>
  <si>
    <t>Depreciation – Fixed Assets – Other</t>
  </si>
  <si>
    <t>Depreciation – Expense Hydrants</t>
  </si>
  <si>
    <t>Depreciation – WIP – Construction</t>
  </si>
  <si>
    <t>Depreciation – Infrastructure</t>
  </si>
  <si>
    <t>Depreciation – Capital Leases</t>
  </si>
  <si>
    <t>Unplanned Depreciation Expense</t>
  </si>
  <si>
    <t>Deferred Depreciation Expense</t>
  </si>
  <si>
    <t>Use 711110 Depreciation Building</t>
  </si>
  <si>
    <t>Do Not Use Depreciation Building Rehabilitation</t>
  </si>
  <si>
    <t>Do Not Use Depreciation Equipment</t>
  </si>
  <si>
    <t>Bad Debts</t>
  </si>
  <si>
    <t>E4EA40</t>
  </si>
  <si>
    <t>Bad Debt Expense</t>
  </si>
  <si>
    <t>SUBURBAN SEWER BAD DEBT</t>
  </si>
  <si>
    <t>SURCHARGE BAD DEBT</t>
  </si>
  <si>
    <t>SEWAGE SUB. IWC. BAD DEBT</t>
  </si>
  <si>
    <t>HIGHWAY DRAINAGE BAD DEBT</t>
  </si>
  <si>
    <t>Suburban Water Bad Debt</t>
  </si>
  <si>
    <t>Loss On Disposition of Assets</t>
  </si>
  <si>
    <t>Impairment Expense</t>
  </si>
  <si>
    <t>Contribution For Operations</t>
  </si>
  <si>
    <t>E30044</t>
  </si>
  <si>
    <t>Contribution Expense - Operations</t>
  </si>
  <si>
    <t>E40044</t>
  </si>
  <si>
    <t>E30045</t>
  </si>
  <si>
    <t>Contribution Expense - Other</t>
  </si>
  <si>
    <t>E40045</t>
  </si>
  <si>
    <t>Water Retail Assistance Program</t>
  </si>
  <si>
    <t>Grant Contributions-Cash_</t>
  </si>
  <si>
    <t>Grant Contributions- In-Kind</t>
  </si>
  <si>
    <t>Grant Contribution - Non Cash - Federal</t>
  </si>
  <si>
    <t>Transfer to Airport</t>
  </si>
  <si>
    <t>E30046</t>
  </si>
  <si>
    <t>Transfers Out - Other</t>
  </si>
  <si>
    <t>E40046</t>
  </si>
  <si>
    <t>Transfer to Arts</t>
  </si>
  <si>
    <t>Transfer to Budget</t>
  </si>
  <si>
    <t>Transfer to Building &amp; Safety</t>
  </si>
  <si>
    <t>Transfer to City Engineers</t>
  </si>
  <si>
    <t>Transfer to Civic Center</t>
  </si>
  <si>
    <t>Transfer to Cede</t>
  </si>
  <si>
    <t>Transfer to Consumer Affairs</t>
  </si>
  <si>
    <t>Transfer to Data Processing</t>
  </si>
  <si>
    <t>Transfer to Dew</t>
  </si>
  <si>
    <t>Transfer to Finance</t>
  </si>
  <si>
    <t>Transfer to Fire</t>
  </si>
  <si>
    <t>Transfer to Health</t>
  </si>
  <si>
    <t>Transfer to Historical</t>
  </si>
  <si>
    <t>Transfer to Housing</t>
  </si>
  <si>
    <t>Transfer to Human Rights</t>
  </si>
  <si>
    <t>Transfer to Law Department</t>
  </si>
  <si>
    <t>Transfer to Employee &amp; Training</t>
  </si>
  <si>
    <t>Transfer to Mayor's Office</t>
  </si>
  <si>
    <t>Transfer to Municipal Parking</t>
  </si>
  <si>
    <t>Transfer to ND</t>
  </si>
  <si>
    <t>Transfer to Personnel</t>
  </si>
  <si>
    <t>Transfer to Planning</t>
  </si>
  <si>
    <t>Transfer to Police Department</t>
  </si>
  <si>
    <t>Transfer to Public Information Department</t>
  </si>
  <si>
    <t>Transfer to Public Lighting</t>
  </si>
  <si>
    <t>Transfer to Recreation</t>
  </si>
  <si>
    <t>Transfer to Senior Citizens</t>
  </si>
  <si>
    <t>Transfer to Transportation</t>
  </si>
  <si>
    <t>Transfer to DWSD – WSS</t>
  </si>
  <si>
    <t>Transfer to DWSD – SDS</t>
  </si>
  <si>
    <t>Transfer to Youth</t>
  </si>
  <si>
    <t>Transfer to Zoological Park</t>
  </si>
  <si>
    <t>Transfer to Auditor General</t>
  </si>
  <si>
    <t>Transfer to City Clerk</t>
  </si>
  <si>
    <t>Transfer to City Council</t>
  </si>
  <si>
    <t>Transfer to Election Commission</t>
  </si>
  <si>
    <t>Transfer to Ombudsman</t>
  </si>
  <si>
    <t>Transfer to Zoning Appeals</t>
  </si>
  <si>
    <t>Transfer to 36th District Court</t>
  </si>
  <si>
    <t>Transfer to Library Department</t>
  </si>
  <si>
    <t>Transfer to Non-Departmental</t>
  </si>
  <si>
    <t>Transfer to Sinking Interest &amp; Redemption</t>
  </si>
  <si>
    <t>Transfers To Other Funds</t>
  </si>
  <si>
    <t>E30047</t>
  </si>
  <si>
    <t>Transfers Out - PLA Operations/Debt Service</t>
  </si>
  <si>
    <t>E40047</t>
  </si>
  <si>
    <t>Transfer To Operating Fund</t>
  </si>
  <si>
    <t>Transfer to Debt Retirement – Revenue Bonds</t>
  </si>
  <si>
    <t>Transfer to Debt Retirement – GO Bonds</t>
  </si>
  <si>
    <t>Transfer to Replacement Fund</t>
  </si>
  <si>
    <t>Transfer to Improvement Fund</t>
  </si>
  <si>
    <t>Transfer to Parking Acquisition</t>
  </si>
  <si>
    <t>Transfer to Parking Cap Reserve</t>
  </si>
  <si>
    <t>Transfer to Parking System Reserve</t>
  </si>
  <si>
    <t>Transfer to Parking Debt Service</t>
  </si>
  <si>
    <t>Transfer to Parking O &amp; Cont Reserve</t>
  </si>
  <si>
    <t>Transfer to Parking Debt Service Reserve</t>
  </si>
  <si>
    <t>Transfer to Forfeiture Cost Reimbursement</t>
  </si>
  <si>
    <t>Transfer to Component Unit</t>
  </si>
  <si>
    <t>Transfer to General Fund</t>
  </si>
  <si>
    <t>Improvement Fund</t>
  </si>
  <si>
    <t>Improvement Fund – DAD</t>
  </si>
  <si>
    <t>E30048</t>
  </si>
  <si>
    <t>Tax Capture Expense</t>
  </si>
  <si>
    <t>E40048</t>
  </si>
  <si>
    <t>Improvement Fund – GM TIFA</t>
  </si>
  <si>
    <t>Improvement Fund – Street Regular TIFA</t>
  </si>
  <si>
    <t>Improvement Fund – Chrys LDFA</t>
  </si>
  <si>
    <t>EMB Concessions</t>
  </si>
  <si>
    <t>Special/Extraordinary – POC</t>
  </si>
  <si>
    <t>Interest Earning Transfer Holding</t>
  </si>
  <si>
    <t>Expense-Clearing Trf Account</t>
  </si>
  <si>
    <t>Overhead Transfer</t>
  </si>
  <si>
    <t>Indirect Cost Transfer</t>
  </si>
  <si>
    <t>FICS Conversion</t>
  </si>
  <si>
    <t>CIP Capitalized Interest Balance</t>
  </si>
  <si>
    <t>E4EB40</t>
  </si>
  <si>
    <t>CIP Expense</t>
  </si>
  <si>
    <t>CIP Other Expenditure Balance</t>
  </si>
  <si>
    <t>CIP Other Expenditures Balance</t>
  </si>
  <si>
    <t>CIP Suppliers Balance</t>
  </si>
  <si>
    <t>Commodity Code Metadata</t>
  </si>
  <si>
    <t>Alphanumeric Code</t>
  </si>
  <si>
    <t>Browsing Category</t>
  </si>
  <si>
    <t>Text of Commodity Code</t>
  </si>
  <si>
    <t>Commodity Code in Oracle</t>
  </si>
  <si>
    <t>Not Applicable</t>
  </si>
  <si>
    <t>N/A - Not Applicable</t>
  </si>
  <si>
    <t>A.1</t>
  </si>
  <si>
    <t>Animals</t>
  </si>
  <si>
    <t>A.1 Animal Carcass Removal Services</t>
  </si>
  <si>
    <t>A.2</t>
  </si>
  <si>
    <t>A.2 Animal Care Services</t>
  </si>
  <si>
    <t>A.3</t>
  </si>
  <si>
    <t>A.3 Animals (including Marine Animals) &amp; Related Equipment &amp; Supplies</t>
  </si>
  <si>
    <t>A.4</t>
  </si>
  <si>
    <t>A.4 Pest Control</t>
  </si>
  <si>
    <t>A.5</t>
  </si>
  <si>
    <t>A.5 Veterinary Equipment &amp; Supplies</t>
  </si>
  <si>
    <t>A.6</t>
  </si>
  <si>
    <t>A.6 Veterinary Services</t>
  </si>
  <si>
    <t>AA.1</t>
  </si>
  <si>
    <t xml:space="preserve">Property &amp; Facility Services &amp; Skilled Trades </t>
  </si>
  <si>
    <t>AA.1 Airport Facilities &amp; Equipment</t>
  </si>
  <si>
    <t>AA.2</t>
  </si>
  <si>
    <t>AA.2 Building &amp; Facility Repair &amp; Maintenance Services</t>
  </si>
  <si>
    <t>AA.3</t>
  </si>
  <si>
    <t>AA.3 Carpentry Installation, Repair, &amp; Maintenance Services</t>
  </si>
  <si>
    <t>AA.4</t>
  </si>
  <si>
    <t>AA.4 Doors &amp; Door Installation, Repair, &amp; Maintenance Services</t>
  </si>
  <si>
    <t>AA.5</t>
  </si>
  <si>
    <t>AA.5 Electrical Installation, Repair, &amp; Maintenance Services</t>
  </si>
  <si>
    <t>AA.6</t>
  </si>
  <si>
    <t>AA.6 Elevator &amp; Escalator &amp; Moving Walkway Installation, Repair, &amp; Maintenance Services</t>
  </si>
  <si>
    <t>AA.7</t>
  </si>
  <si>
    <t>AA.7 Facilities Management Services</t>
  </si>
  <si>
    <t>AA.8</t>
  </si>
  <si>
    <t>AA.8 Fence Installation &amp; Repair</t>
  </si>
  <si>
    <t>AA.9</t>
  </si>
  <si>
    <t>AA.9 Floor Installation, Repair, &amp; Maintenance Services</t>
  </si>
  <si>
    <t>AA.10</t>
  </si>
  <si>
    <t>AA.10 Glass Installation, Repair, &amp; Maintenance Services</t>
  </si>
  <si>
    <t>AA.11</t>
  </si>
  <si>
    <t>AA.11 HVAC Installation, Repair, &amp; Maintenance Services</t>
  </si>
  <si>
    <t>AA.12</t>
  </si>
  <si>
    <t>AA.12 Installation, Repair, &amp; Maintenance Services, Other</t>
  </si>
  <si>
    <t>AA.13</t>
  </si>
  <si>
    <t>AA.13 Janitorial &amp; Custodial Services</t>
  </si>
  <si>
    <t>AA.14</t>
  </si>
  <si>
    <t>AA.14 Locksmithing Services</t>
  </si>
  <si>
    <t>AA.15</t>
  </si>
  <si>
    <t xml:space="preserve">AA.15 Masonry Installation, Repair, &amp; Maintenance Services </t>
  </si>
  <si>
    <t>AA.16</t>
  </si>
  <si>
    <t>AA.16 Painting Services</t>
  </si>
  <si>
    <t>AA.17</t>
  </si>
  <si>
    <t>AA.17 Plumbing Installation, Repair, &amp; Maintenance Services</t>
  </si>
  <si>
    <t>AA.18</t>
  </si>
  <si>
    <t>AA.18 Property Inspection Services</t>
  </si>
  <si>
    <t>AA.19</t>
  </si>
  <si>
    <t>AA.19 Property Management Services</t>
  </si>
  <si>
    <t>AA.20</t>
  </si>
  <si>
    <t>AA.20 Public Transit Facility Repair &amp; Maintenance</t>
  </si>
  <si>
    <t>AA.21</t>
  </si>
  <si>
    <t>AA.21 Refrigerator &amp; Freezer (Commercial) Installation, Repair, &amp; Maintenance Services</t>
  </si>
  <si>
    <t>AA.22</t>
  </si>
  <si>
    <t>AA.22 Roofing Installation, Repair, &amp; Maintenance Services</t>
  </si>
  <si>
    <t>AA.23</t>
  </si>
  <si>
    <t>AA.23 Skilled Trade Services, Other (e.g., welding, masonry)</t>
  </si>
  <si>
    <t>B.1</t>
  </si>
  <si>
    <t>Travel, Subscriptions, &amp; Memberships</t>
  </si>
  <si>
    <t>B.1 Conference Fees</t>
  </si>
  <si>
    <t>B.2</t>
  </si>
  <si>
    <t>B.2 Luggage, Briefcases, &amp; Purses</t>
  </si>
  <si>
    <t>B.3</t>
  </si>
  <si>
    <t>B.3 Subscriptions, Memberships, &amp; Associations</t>
  </si>
  <si>
    <t>B.4</t>
  </si>
  <si>
    <t>B.4 Travel Services</t>
  </si>
  <si>
    <t>BB.1</t>
  </si>
  <si>
    <t>Safety &amp; Security</t>
  </si>
  <si>
    <t>BB.1 Emergency Preparedness &amp; Disaster Relief Services</t>
  </si>
  <si>
    <t>BB.2</t>
  </si>
  <si>
    <t>BB.2 First Aid &amp; Safety Equipment &amp; Supplies</t>
  </si>
  <si>
    <t>BB.3</t>
  </si>
  <si>
    <t>BB.3 Identification Equipment &amp; Services (fingerprinting, background checks, etc.)</t>
  </si>
  <si>
    <t>BB.4</t>
  </si>
  <si>
    <t>BB.4 Safety Inspection &amp; Testing Services</t>
  </si>
  <si>
    <t>BB.5</t>
  </si>
  <si>
    <t>BB.5 Security &amp; Safety Consulting Services</t>
  </si>
  <si>
    <t>BB.6</t>
  </si>
  <si>
    <t>BB.6 Security Guard Services (armed, unarmed, vehicle, etc.)</t>
  </si>
  <si>
    <t>BB.7</t>
  </si>
  <si>
    <t>BB.7 Security Systems Equipment &amp; Services (alarm, access control, etc.)</t>
  </si>
  <si>
    <t>C.1</t>
  </si>
  <si>
    <t xml:space="preserve">Construction </t>
  </si>
  <si>
    <t>C.1 Bricks, Clay, Tiles, &amp; Associated Materials</t>
  </si>
  <si>
    <t>C.2</t>
  </si>
  <si>
    <t>C.2 Bridges &amp; Tunnels</t>
  </si>
  <si>
    <t>C.3</t>
  </si>
  <si>
    <t>C.3 Cement, Concrete, &amp; Asphalt Equipment &amp; Supplies</t>
  </si>
  <si>
    <t>C.4</t>
  </si>
  <si>
    <t>C.4 Cement, Concrete, &amp; Asphalt Installation, Repair, &amp; Maintenance Services</t>
  </si>
  <si>
    <t>C.5</t>
  </si>
  <si>
    <t>C.5 Construction Management Services</t>
  </si>
  <si>
    <t>C.6</t>
  </si>
  <si>
    <t>C.6 Construction Services, Commercial &amp; Institutional</t>
  </si>
  <si>
    <t>C.7</t>
  </si>
  <si>
    <t>C.7 Construction Services, Infrastructure</t>
  </si>
  <si>
    <t>C.8</t>
  </si>
  <si>
    <t>C.8 Construction Services, Marine</t>
  </si>
  <si>
    <t>C.9</t>
  </si>
  <si>
    <t>C.9 Construction Services, Other</t>
  </si>
  <si>
    <t>C.10</t>
  </si>
  <si>
    <t>C.10 Construction Services, Public Works</t>
  </si>
  <si>
    <t>C.11</t>
  </si>
  <si>
    <t>C.11 Construction Services, Residential</t>
  </si>
  <si>
    <t>C.12</t>
  </si>
  <si>
    <t>C.12 Construction Site Work</t>
  </si>
  <si>
    <t>C.13</t>
  </si>
  <si>
    <t>C.13 Culverts, Pilings, Drains, &amp; Septic Tanks</t>
  </si>
  <si>
    <t>C.14</t>
  </si>
  <si>
    <t>C.14 Flood Control Services</t>
  </si>
  <si>
    <t>C.15</t>
  </si>
  <si>
    <t>C.15 General Contracting Services</t>
  </si>
  <si>
    <t>C.16</t>
  </si>
  <si>
    <t>C.16 Prefabricated Buildings &amp; Structures</t>
  </si>
  <si>
    <t>C.17</t>
  </si>
  <si>
    <t>C.17 Road, Street, Highway, and Right-of-Way Construction Services</t>
  </si>
  <si>
    <t>C.18</t>
  </si>
  <si>
    <t>C.18 Road, Street, Highway, and Right-of-Way Materials &amp; Equipment</t>
  </si>
  <si>
    <t>C.19</t>
  </si>
  <si>
    <t>C.19 Road, Street, Highway, and Right-of-Way Repair &amp; Maintenance Services</t>
  </si>
  <si>
    <t>CC.1</t>
  </si>
  <si>
    <t>Human Services</t>
  </si>
  <si>
    <t>CC.1 Education &amp; Training Services</t>
  </si>
  <si>
    <t>CC.2</t>
  </si>
  <si>
    <t>CC.2 Human Services</t>
  </si>
  <si>
    <t>CC.3</t>
  </si>
  <si>
    <t>CC.3 Transitional Housing</t>
  </si>
  <si>
    <t>D.1</t>
  </si>
  <si>
    <t xml:space="preserve">Demolition &amp; Trashout </t>
  </si>
  <si>
    <t>D.1 Demolition, Emergency Commercial</t>
  </si>
  <si>
    <t>D.2</t>
  </si>
  <si>
    <t>D.2 Demolition, Emergency Residential</t>
  </si>
  <si>
    <t>D.3</t>
  </si>
  <si>
    <t>D.3 Demolition, Planned Commercial</t>
  </si>
  <si>
    <t>D.4</t>
  </si>
  <si>
    <t>D.4 Demolition, Planned Residential</t>
  </si>
  <si>
    <t>D.5</t>
  </si>
  <si>
    <t>D.5 Trashout</t>
  </si>
  <si>
    <t>DD.1</t>
  </si>
  <si>
    <t>Health &amp; Science</t>
  </si>
  <si>
    <t>DD.1 Dental Equipment &amp; Supplies</t>
  </si>
  <si>
    <t>DD.2</t>
  </si>
  <si>
    <t>DD.2 Drugs &amp; Pharmaceuticals</t>
  </si>
  <si>
    <t>DD.3</t>
  </si>
  <si>
    <t>DD.3 Health Inspection &amp; Testing Services</t>
  </si>
  <si>
    <t>DD.4</t>
  </si>
  <si>
    <t>DD.4 Healthcare Consulting Services</t>
  </si>
  <si>
    <t>DD.5</t>
  </si>
  <si>
    <t>DD.5 Healthcare Equipment Installation, Repair, &amp; Maintenance Services</t>
  </si>
  <si>
    <t>DD.6</t>
  </si>
  <si>
    <t>DD.6 Healthcare Equipment, Instruments, &amp; Supplies</t>
  </si>
  <si>
    <t>DD.7</t>
  </si>
  <si>
    <t>DD.7 Healthcare Management Services</t>
  </si>
  <si>
    <t>DD.8</t>
  </si>
  <si>
    <t>DD.8 Healthcare Services</t>
  </si>
  <si>
    <t>DD.9</t>
  </si>
  <si>
    <t>DD.9 Laboratory Equipment &amp; Supplies</t>
  </si>
  <si>
    <t>DD.10</t>
  </si>
  <si>
    <t>DD.10 Optical Equipment &amp; Accessories</t>
  </si>
  <si>
    <t>DD.11</t>
  </si>
  <si>
    <t>DD.11 Personal Hygiene &amp; Grooming</t>
  </si>
  <si>
    <t>DD.12</t>
  </si>
  <si>
    <t>DD.12 Prosthetics, Hearing Aids, &amp; Auditory Testing</t>
  </si>
  <si>
    <t>DD.13</t>
  </si>
  <si>
    <t>DD.13 Radiology Equipment &amp; Supplies</t>
  </si>
  <si>
    <t>DD.14</t>
  </si>
  <si>
    <t>DD.14 Testing Instruments &amp; Equipment</t>
  </si>
  <si>
    <t>E.1</t>
  </si>
  <si>
    <t>E.1 Environmental &amp; Ecological Services</t>
  </si>
  <si>
    <t>E.2</t>
  </si>
  <si>
    <t>E.2 Environmental Inspection &amp; Testing Services</t>
  </si>
  <si>
    <t>E.3</t>
  </si>
  <si>
    <t>E.3 Hazards &amp; Abatement</t>
  </si>
  <si>
    <t>EE.1</t>
  </si>
  <si>
    <t>Waste Management</t>
  </si>
  <si>
    <t>EE.1 Trash &amp; Recycling Pick-up Services</t>
  </si>
  <si>
    <t>EE.2</t>
  </si>
  <si>
    <t>EE.2 Waste Disposal Services</t>
  </si>
  <si>
    <t>F.1</t>
  </si>
  <si>
    <t>Food</t>
  </si>
  <si>
    <t>F.1 Catering</t>
  </si>
  <si>
    <t>F.2</t>
  </si>
  <si>
    <t>F.2 Food &amp; Food-Related Services (EXCLUDING Catering)</t>
  </si>
  <si>
    <t>F.3</t>
  </si>
  <si>
    <t>F.3 Kitchen Supplies</t>
  </si>
  <si>
    <t>G.1</t>
  </si>
  <si>
    <t>Chemicals &amp; Gases</t>
  </si>
  <si>
    <t>G.1 Chemicals, Gases, &amp; Associated Research, Equipment, &amp; Supplies</t>
  </si>
  <si>
    <t>H.1</t>
  </si>
  <si>
    <t>H.1 Audiovisual Equipment &amp; Supplies</t>
  </si>
  <si>
    <t>H.2</t>
  </si>
  <si>
    <t>H.2 Elections Equipment (EXCLUDING ballots &amp; other Printing &amp; Copying Services)</t>
  </si>
  <si>
    <t>H.3</t>
  </si>
  <si>
    <t>H.3 Information Technology Consulting Services</t>
  </si>
  <si>
    <t>H.4</t>
  </si>
  <si>
    <t>H.5</t>
  </si>
  <si>
    <t>H.5 Information Technology Managed &amp; Professional Services</t>
  </si>
  <si>
    <t>H.6</t>
  </si>
  <si>
    <t>H.7</t>
  </si>
  <si>
    <t>H.8</t>
  </si>
  <si>
    <t>H.8 Information Technology Supplemental Staffing Services</t>
  </si>
  <si>
    <t>H.9</t>
  </si>
  <si>
    <t>H.9 Internet, Cell Phones, &amp; Cellular Services</t>
  </si>
  <si>
    <t>H.10</t>
  </si>
  <si>
    <t>H.10 VOIP Phones</t>
  </si>
  <si>
    <t>H.11</t>
  </si>
  <si>
    <t>H.11 Telecommunications &amp; Radio - Services</t>
  </si>
  <si>
    <t>H.12</t>
  </si>
  <si>
    <t>H.12 Telecommunications &amp; Radio - Supplies</t>
  </si>
  <si>
    <t>I.1</t>
  </si>
  <si>
    <t>Industry</t>
  </si>
  <si>
    <t>I.1 Industrial Machinery</t>
  </si>
  <si>
    <t>I.2</t>
  </si>
  <si>
    <t>I.2 Large Industry (inc. Power Plants &amp; Refineries) Repair &amp; Maintenance Services</t>
  </si>
  <si>
    <t>I.3</t>
  </si>
  <si>
    <t>I.3 Power Generators, Power Transmission, &amp; Associated Equipment &amp; Supplies</t>
  </si>
  <si>
    <t>I.4</t>
  </si>
  <si>
    <t>I.4 Power Plant Equipment &amp; Supplies</t>
  </si>
  <si>
    <t>J.1</t>
  </si>
  <si>
    <t>Events, Arts, &amp; Culture</t>
  </si>
  <si>
    <t>J.1 Arts &amp; Culture Goods &amp; Services (eg. custom artwork, storytelling, etc.)</t>
  </si>
  <si>
    <t>J.2</t>
  </si>
  <si>
    <t>J.2 Badges, Emblems, Tags, &amp; Jewelry</t>
  </si>
  <si>
    <t>J.3</t>
  </si>
  <si>
    <t>J.3 Crafts &amp; Decorations</t>
  </si>
  <si>
    <t>J.4</t>
  </si>
  <si>
    <t>J.4 Entertainment</t>
  </si>
  <si>
    <t>J.5</t>
  </si>
  <si>
    <t>J.5 Event Management Services &amp; Equipment Rentals &amp; Leases (Tents, Chairs, Sound Stages, etc.)</t>
  </si>
  <si>
    <t>J.6</t>
  </si>
  <si>
    <t>J.6 Musical Instruments &amp; Accessories</t>
  </si>
  <si>
    <t>J.7</t>
  </si>
  <si>
    <t>J.7 Promotional Items &amp; Awards</t>
  </si>
  <si>
    <t>J.8</t>
  </si>
  <si>
    <t>J.8 Theater Equipment &amp; Supplies</t>
  </si>
  <si>
    <t>K.1</t>
  </si>
  <si>
    <t>Real Estate, Planning, &amp; Development</t>
  </si>
  <si>
    <t>K.1 Real Estate, Appraisal, &amp; Zoning Services</t>
  </si>
  <si>
    <t>K.2</t>
  </si>
  <si>
    <t>K.2 Urban Planning &amp; Community Development Consulting Services</t>
  </si>
  <si>
    <t>L.1</t>
  </si>
  <si>
    <t>Rentals &amp; Leases (EXCLUDING Vehicles &amp; Printers)</t>
  </si>
  <si>
    <t>L.1 Building &amp; Property Rentals &amp; Leases</t>
  </si>
  <si>
    <t>L.2</t>
  </si>
  <si>
    <t>L.2 Equipment Rentals &amp; Leases</t>
  </si>
  <si>
    <t>L.3</t>
  </si>
  <si>
    <t>L.3 Portable Toilet Rentals &amp; Leases</t>
  </si>
  <si>
    <t>L.4</t>
  </si>
  <si>
    <t>L.4 Rentals &amp; Leases, Other - Services</t>
  </si>
  <si>
    <t>L.5</t>
  </si>
  <si>
    <t>L.5 Rentals &amp; Leases, Other - Supplies</t>
  </si>
  <si>
    <t>L.6</t>
  </si>
  <si>
    <t>L.6 Sign &amp; Message Board Rentals &amp; Leases</t>
  </si>
  <si>
    <t>M.1</t>
  </si>
  <si>
    <t>Communications &amp; Media</t>
  </si>
  <si>
    <t>M.1 Advertising &amp; Marketing - Services</t>
  </si>
  <si>
    <t>M.2</t>
  </si>
  <si>
    <t>M.2 Advertising &amp; Marketing - Supplies</t>
  </si>
  <si>
    <t>M.3</t>
  </si>
  <si>
    <t>M.3 Book Binding &amp; Repairing Supplies &amp; Services</t>
  </si>
  <si>
    <t>M.4</t>
  </si>
  <si>
    <t>M.4 Communications &amp; Media Services</t>
  </si>
  <si>
    <t>M.5</t>
  </si>
  <si>
    <t>M.5 Etchings &amp; Photoengraving - Services</t>
  </si>
  <si>
    <t>M.6</t>
  </si>
  <si>
    <t>M.6 Etchings &amp; Photoengraving - Supplies</t>
  </si>
  <si>
    <t>M.7</t>
  </si>
  <si>
    <t>M.7 Library &amp; Archive Equipment &amp; Supplies</t>
  </si>
  <si>
    <t>M.8</t>
  </si>
  <si>
    <t>M.8 Library &amp; Archive Services</t>
  </si>
  <si>
    <t>M.9</t>
  </si>
  <si>
    <t>M.9 Photography Supplies &amp; Services</t>
  </si>
  <si>
    <t>M.10</t>
  </si>
  <si>
    <t>M.10 Publications &amp; Audiovisual Materials</t>
  </si>
  <si>
    <t>M.11</t>
  </si>
  <si>
    <t>M.11 Transcription Services</t>
  </si>
  <si>
    <t>M.12</t>
  </si>
  <si>
    <t>M.13</t>
  </si>
  <si>
    <t>M.13 Videography &amp; Audio Recording Services</t>
  </si>
  <si>
    <t>N.1</t>
  </si>
  <si>
    <t>Energy</t>
  </si>
  <si>
    <t>N.1 Energy &amp; Sustainability Consulting Services</t>
  </si>
  <si>
    <t>N.2</t>
  </si>
  <si>
    <t>N.2 Renewable Energy Equipment</t>
  </si>
  <si>
    <t>O.1</t>
  </si>
  <si>
    <t>Office &amp; Promotional Items</t>
  </si>
  <si>
    <t>O.1 Clocks, Timers, Watches, &amp; Associated Equipment</t>
  </si>
  <si>
    <t>O.2</t>
  </si>
  <si>
    <t>O.2 Cutlery, Dishes, &amp; Glassware</t>
  </si>
  <si>
    <t>O.3</t>
  </si>
  <si>
    <t>O.3 Disposable Paper &amp; Plastic Products</t>
  </si>
  <si>
    <t>O.4</t>
  </si>
  <si>
    <t>O.4 Drinking Water Coolers</t>
  </si>
  <si>
    <t>O.5</t>
  </si>
  <si>
    <t>O.5 Furniture &amp; Furniture Installation, Repair, &amp; Maintenance Services</t>
  </si>
  <si>
    <t>O.6</t>
  </si>
  <si>
    <t>O.6 Identification Cards</t>
  </si>
  <si>
    <t>O.7</t>
  </si>
  <si>
    <t>O.7 Office Decals &amp; Stamps</t>
  </si>
  <si>
    <t>O.8</t>
  </si>
  <si>
    <t>O.8 Office Equipment Installation, Repair, &amp; Maintenance Services</t>
  </si>
  <si>
    <t>O.9</t>
  </si>
  <si>
    <t>O.9 Office Machines (EXCLUDING Printers &amp; Multifuctional Printing Devices)</t>
  </si>
  <si>
    <t>O.10</t>
  </si>
  <si>
    <t>O.10 Office Supplies (e.g., pens, pads, blank envelopes, staplers, etc.)</t>
  </si>
  <si>
    <t>O.11</t>
  </si>
  <si>
    <t>O.11 Paper, Ink, &amp; Related Printing &amp; Copying Supplies</t>
  </si>
  <si>
    <t>O.12</t>
  </si>
  <si>
    <t>O.12 School Equipment &amp; Supplies</t>
  </si>
  <si>
    <t>O.13</t>
  </si>
  <si>
    <t>O.13 Stamps, Postage, &amp; Mailing Equipment &amp; Supplies (EXCLUDES Mailing Services - see code P.3)</t>
  </si>
  <si>
    <t>O.14</t>
  </si>
  <si>
    <t>O.14 Test Answer Sheets, Scoring Keys, &amp; Data Processing Cards</t>
  </si>
  <si>
    <t>O.15</t>
  </si>
  <si>
    <t>O.15 Tickets &amp; Coupons</t>
  </si>
  <si>
    <t>O.16</t>
  </si>
  <si>
    <t>O.16 Upholstery</t>
  </si>
  <si>
    <t>P.1</t>
  </si>
  <si>
    <t>P.1 Printed Signage &amp; Banners</t>
  </si>
  <si>
    <t>P.2</t>
  </si>
  <si>
    <t>P.2 Printer &amp; Multifunctional Printing Devices (e.g., printers, copiers, &amp; scanners) Purchases, Rentals, &amp; Leases</t>
  </si>
  <si>
    <t>P.3</t>
  </si>
  <si>
    <t>Q.1</t>
  </si>
  <si>
    <t>Police, Fire, &amp; Rescue (EXCLUDING vehicles)</t>
  </si>
  <si>
    <t>Q.1 Ambulance &amp; Rescue Services (EXCLUDING Vehicle purchase)</t>
  </si>
  <si>
    <t>Q.2</t>
  </si>
  <si>
    <t>Q.2 Ambulance &amp; Rescue Equipment &amp; Supplies (EXCLUDING Vehicles)</t>
  </si>
  <si>
    <t>Q.3</t>
  </si>
  <si>
    <t>Q.3 Firefighting &amp; Fire Protection Equipment &amp; Supplies (EXCLUDING Vehicles)</t>
  </si>
  <si>
    <t>Q.4</t>
  </si>
  <si>
    <t>Q.4 Firefighting &amp; Fire Protection Installation, Repair, &amp; Maintenance Services (EXCLUDING Vehicles)</t>
  </si>
  <si>
    <t>Q.5</t>
  </si>
  <si>
    <t>Q.5 Police Equipment &amp; Supplies (EXCLUDING Vehicles)</t>
  </si>
  <si>
    <t>Q.6</t>
  </si>
  <si>
    <t>Q.6 Police Equipment Installation, Repair, &amp; Maintenance Services (EXCLUDING Vehicles)</t>
  </si>
  <si>
    <t>R.1</t>
  </si>
  <si>
    <t>Grounds, Recreation, &amp; Outdoors</t>
  </si>
  <si>
    <t>R.1 Agricultural Crops (seeds, plants, etc.)</t>
  </si>
  <si>
    <t>R.2</t>
  </si>
  <si>
    <t>R.2 Cemetery &amp; Funeral Supplies &amp; Services</t>
  </si>
  <si>
    <t>R.3</t>
  </si>
  <si>
    <t>R.3 Erosion Control Services</t>
  </si>
  <si>
    <t>R.4</t>
  </si>
  <si>
    <t>R.4 Fishing, Hunting, &amp; Trapping</t>
  </si>
  <si>
    <t>R.5</t>
  </si>
  <si>
    <t>R.5 Flags &amp; Flagpoles</t>
  </si>
  <si>
    <t>R.6</t>
  </si>
  <si>
    <t>R.6 Golf Course Services</t>
  </si>
  <si>
    <t>R.7</t>
  </si>
  <si>
    <t>R.7 Graffiti Removal Services</t>
  </si>
  <si>
    <t>R.8</t>
  </si>
  <si>
    <t>R.8 Groundskeeping, Mowing, Landscaping, &amp; Related Services</t>
  </si>
  <si>
    <t>R.9</t>
  </si>
  <si>
    <t>R.9 Irrigation Systems</t>
  </si>
  <si>
    <t>R.10</t>
  </si>
  <si>
    <t>R.10 Lawn &amp; Agricultural Equipment &amp; Supplies (EXCLUDING Vehicles)</t>
  </si>
  <si>
    <t>R.11</t>
  </si>
  <si>
    <t>R.11 Marine &amp; Marina Equipment &amp; Supplies</t>
  </si>
  <si>
    <t>R.12</t>
  </si>
  <si>
    <t>R.12 Marine &amp; Marina Services</t>
  </si>
  <si>
    <t>R.13</t>
  </si>
  <si>
    <t>R.13 Park &amp; Playground Construction &amp; Amenities</t>
  </si>
  <si>
    <t>R.14</t>
  </si>
  <si>
    <t>R.14 Park, Rink, Golf Course, &amp; Athletic Field Maintenance</t>
  </si>
  <si>
    <t>R.15</t>
  </si>
  <si>
    <t>R.15 Recreation &amp; Athletic Equipment &amp; Supplies (balls, bats, goals, nets, etc.)</t>
  </si>
  <si>
    <t>R.16</t>
  </si>
  <si>
    <t>R.16 Recreation Center Services &amp; Programming</t>
  </si>
  <si>
    <t>R.17</t>
  </si>
  <si>
    <t>R.17 Snow &amp; Ice Removal Services</t>
  </si>
  <si>
    <t>R.18</t>
  </si>
  <si>
    <t>R.18 Tree Planting Services</t>
  </si>
  <si>
    <t>R.19</t>
  </si>
  <si>
    <t>R.19 Tree Removal Services</t>
  </si>
  <si>
    <t>S.1</t>
  </si>
  <si>
    <t>Risk, Finance, &amp; Auditing</t>
  </si>
  <si>
    <t>S.1 Auditing &amp; Compliance Services</t>
  </si>
  <si>
    <t>S.2</t>
  </si>
  <si>
    <t>S.2 Financial Services (including financial consulting)</t>
  </si>
  <si>
    <t>S.3</t>
  </si>
  <si>
    <t>S.3 Insurance</t>
  </si>
  <si>
    <t>S.4</t>
  </si>
  <si>
    <t>S.4 Insurance Management Services</t>
  </si>
  <si>
    <t>T.1</t>
  </si>
  <si>
    <t>Tools, Materials, &amp; Supplies</t>
  </si>
  <si>
    <t>T.1 Abrasive Tools &amp; Supplies (sandpaper, etc.)</t>
  </si>
  <si>
    <t>T.2</t>
  </si>
  <si>
    <t>T.2 Air Compressor Parts, Equipment, &amp; Supplies</t>
  </si>
  <si>
    <t>T.3</t>
  </si>
  <si>
    <t>T.3 Appliances &amp; Equipment, Household</t>
  </si>
  <si>
    <t>T.4</t>
  </si>
  <si>
    <t>T.4 Bags, Ties, &amp; Erosion Control Sheeting</t>
  </si>
  <si>
    <t>T.5</t>
  </si>
  <si>
    <t>T.5 Boxes, Bags, &amp; Other Containers (EXCLUDING Trash &amp; Recycling Receptacles)</t>
  </si>
  <si>
    <t>T.6</t>
  </si>
  <si>
    <t>T.6 Brooms, Brushes, Mops, &amp; Associated Machinery</t>
  </si>
  <si>
    <t>T.7</t>
  </si>
  <si>
    <t>T.7 Building Supplies &amp; Materials</t>
  </si>
  <si>
    <t>T.8</t>
  </si>
  <si>
    <t>T.8 Cleaning Solvents &amp; Detergents</t>
  </si>
  <si>
    <t>T.9</t>
  </si>
  <si>
    <t>T.9 Conveyor Belts, Elevator Belts, &amp; Other Power Belts</t>
  </si>
  <si>
    <t>T.10</t>
  </si>
  <si>
    <t>T.10 Conveyors, Hand Trucks, &amp; Other Handling &amp; Storage Equipment</t>
  </si>
  <si>
    <t>T.11</t>
  </si>
  <si>
    <t>T.11 Electrical Parts, Equipment, &amp; Supplies</t>
  </si>
  <si>
    <t>T.12</t>
  </si>
  <si>
    <t>T.12 Elevator &amp; Escalator Parts, Equipment, &amp; Supplies</t>
  </si>
  <si>
    <t>T.13</t>
  </si>
  <si>
    <t>T.13 Epoxy Adhesives &amp; Coatings</t>
  </si>
  <si>
    <t>T.14</t>
  </si>
  <si>
    <t>T.14 Fastening, Strapping, &amp; Tying</t>
  </si>
  <si>
    <t>T.15</t>
  </si>
  <si>
    <t>T.15 Fencing</t>
  </si>
  <si>
    <t>T.16</t>
  </si>
  <si>
    <t>T.16 Floor Maintenance Machines &amp; Accessories</t>
  </si>
  <si>
    <t>T.17</t>
  </si>
  <si>
    <t>T.17 Flooring &amp; Floor Covering Equipment &amp; Supplies</t>
  </si>
  <si>
    <t>T.18</t>
  </si>
  <si>
    <t>T.18 Gauges, Indicators, &amp; Controls</t>
  </si>
  <si>
    <t>T.19</t>
  </si>
  <si>
    <t>T.19 Glass &amp; Glazing Equipment &amp; Supplies</t>
  </si>
  <si>
    <t>T.20</t>
  </si>
  <si>
    <t>T.20 Hand Tools &amp; Accessories</t>
  </si>
  <si>
    <t>T.21</t>
  </si>
  <si>
    <t>T.21 Hardware &amp; Related Items</t>
  </si>
  <si>
    <t>T.22</t>
  </si>
  <si>
    <t>T.22 Herbicides, Pesticides, Fumigants, &amp; Other Poisons</t>
  </si>
  <si>
    <t>T.23</t>
  </si>
  <si>
    <t xml:space="preserve">T.23 Hoses &amp; Hose Accessories </t>
  </si>
  <si>
    <t>T.24</t>
  </si>
  <si>
    <t>T.24 HVAC Parts, Equipment, &amp; Supplies</t>
  </si>
  <si>
    <t>T.25</t>
  </si>
  <si>
    <t>T.25 Insulation</t>
  </si>
  <si>
    <t>T.26</t>
  </si>
  <si>
    <t>T.26 Janitorial &amp; Custodial Equipment &amp; Supplies</t>
  </si>
  <si>
    <t>T.27</t>
  </si>
  <si>
    <t>T.27 Laundry &amp; Dry Cleaning Equipment &amp; Supplies</t>
  </si>
  <si>
    <t>T.28</t>
  </si>
  <si>
    <t>T.28 Leather &amp; Related Equipment &amp; Accessories</t>
  </si>
  <si>
    <t>T.29</t>
  </si>
  <si>
    <t>T.29 Locks, Keys, &amp; Locksmithing Parts, Equipment, &amp; Supplies</t>
  </si>
  <si>
    <t>T.30</t>
  </si>
  <si>
    <t>T.30 Lumber &amp; Related Products</t>
  </si>
  <si>
    <t>T.31</t>
  </si>
  <si>
    <t>T.31 Masonry Equipment &amp; Supplies</t>
  </si>
  <si>
    <t>T.32</t>
  </si>
  <si>
    <t>T.32 Metals</t>
  </si>
  <si>
    <t>T.33</t>
  </si>
  <si>
    <t>T.33 Moldings</t>
  </si>
  <si>
    <t>T.34</t>
  </si>
  <si>
    <t>T.34 Paints, Stains, &amp; Supplies</t>
  </si>
  <si>
    <t>T.35</t>
  </si>
  <si>
    <t>T.35 Partitions</t>
  </si>
  <si>
    <t>T.36</t>
  </si>
  <si>
    <t>T.36 Piping, Tubing, &amp; Accessories</t>
  </si>
  <si>
    <t>T.37</t>
  </si>
  <si>
    <t>T.37 Plastics, Resins, &amp; Fiberglass</t>
  </si>
  <si>
    <t>T.38</t>
  </si>
  <si>
    <t>T.38 Plumbing Parts, Equipment, &amp; Supplies</t>
  </si>
  <si>
    <t>T.39</t>
  </si>
  <si>
    <t>T.39 Pumping Parts, Equipment, &amp; Accessories</t>
  </si>
  <si>
    <t>T.40</t>
  </si>
  <si>
    <t>T.40 Rags, Towels, &amp; Cloths</t>
  </si>
  <si>
    <t>T.41</t>
  </si>
  <si>
    <t>T.41 Refrigeration Equipment &amp; Accessories</t>
  </si>
  <si>
    <t>T.42</t>
  </si>
  <si>
    <t>T.42 Refrigerators &amp; Freezers</t>
  </si>
  <si>
    <t>T.43</t>
  </si>
  <si>
    <t>T.43 Salt</t>
  </si>
  <si>
    <t>T.44</t>
  </si>
  <si>
    <t>T.44 Scales &amp; Weighing Equipment</t>
  </si>
  <si>
    <t>T.45</t>
  </si>
  <si>
    <t>T.45 Signs &amp; Sign-Making Tools &amp; Supplies (including marking &amp; stenciling equipment)</t>
  </si>
  <si>
    <t>T.46</t>
  </si>
  <si>
    <t>T.46 Spraying Equipment &amp; Accessories</t>
  </si>
  <si>
    <t>T.47</t>
  </si>
  <si>
    <t>T.47 Tanks</t>
  </si>
  <si>
    <t>T.48</t>
  </si>
  <si>
    <t>T.48 Tape (all types except Office Supplies tape)</t>
  </si>
  <si>
    <t>T.49</t>
  </si>
  <si>
    <t>T.49 Traffic Control Devices, Markers, &amp; Equipment</t>
  </si>
  <si>
    <t>T.50</t>
  </si>
  <si>
    <t>T.50 Trash &amp; Recycling Receptacles</t>
  </si>
  <si>
    <t>T.51</t>
  </si>
  <si>
    <t>T.51 Vending Machines</t>
  </si>
  <si>
    <t>T.52</t>
  </si>
  <si>
    <t>T.52 Water Heaters &amp; Coolers (EXCLUDING Drinking Water Coolers)</t>
  </si>
  <si>
    <t>T.53</t>
  </si>
  <si>
    <t>T.53 Welding &amp; Foundry Equipment &amp; Supplies</t>
  </si>
  <si>
    <t>T.54</t>
  </si>
  <si>
    <t>T.54 Window Coverings &amp; Treatments</t>
  </si>
  <si>
    <t>T.55</t>
  </si>
  <si>
    <t>T.55 Windows</t>
  </si>
  <si>
    <t>U.1</t>
  </si>
  <si>
    <t>Clothing, Uniforms, &amp; Accessories</t>
  </si>
  <si>
    <t>U.1 Clothing, Uniforms, &amp; Accessories</t>
  </si>
  <si>
    <t>U.2</t>
  </si>
  <si>
    <t>U.2 Fabric, Textiles, Clothing Fasteners, &amp; Sewing Equipment &amp; Supplies</t>
  </si>
  <si>
    <t>U.3</t>
  </si>
  <si>
    <t>U.3 Laundry &amp; Dry Cleaning Services</t>
  </si>
  <si>
    <t>U.4</t>
  </si>
  <si>
    <t>U.4 Shoes, Boots, &amp; Footwear</t>
  </si>
  <si>
    <t>V.1</t>
  </si>
  <si>
    <t>Vehicles &amp; Transportation</t>
  </si>
  <si>
    <t>V.1 Aircraft Equipment, Parts, &amp; Supplies</t>
  </si>
  <si>
    <t>V.2</t>
  </si>
  <si>
    <t>V.2 Aircraft Operation Services</t>
  </si>
  <si>
    <t>V.3</t>
  </si>
  <si>
    <t>V.3 Automotive Bodies</t>
  </si>
  <si>
    <t>V.4</t>
  </si>
  <si>
    <t>V.4 Automotive Decals, Wraps, &amp; Magnets</t>
  </si>
  <si>
    <t>V.5</t>
  </si>
  <si>
    <t>V.5 Automotive Parts, Supplies, &amp; Accessories (EXCLUDING Tires &amp; Tire Tubing)</t>
  </si>
  <si>
    <t>V.6</t>
  </si>
  <si>
    <t>V.6 Boat &amp; Marine Vehicle Equipment &amp; Supplies</t>
  </si>
  <si>
    <t>V.7</t>
  </si>
  <si>
    <t>V.7 Charter Bus Rental &amp; Transportation Services</t>
  </si>
  <si>
    <t>V.8</t>
  </si>
  <si>
    <t>V.8 Construction Equipment Purchases, Rentals, &amp; Leases</t>
  </si>
  <si>
    <t>V.9</t>
  </si>
  <si>
    <t>V.9 Construction Equipment Repair &amp; Maintenance Services</t>
  </si>
  <si>
    <t>V.10</t>
  </si>
  <si>
    <t>V.10 Fleet Management Services</t>
  </si>
  <si>
    <t>V.11</t>
  </si>
  <si>
    <t>V.11 Fuel System Installation, Repair, &amp; Maintenance Services</t>
  </si>
  <si>
    <t>V.12</t>
  </si>
  <si>
    <t>V.12 Fuel, Oil, Grease, &amp; Lubricants</t>
  </si>
  <si>
    <t>V.13</t>
  </si>
  <si>
    <t>V.13 Parking Services</t>
  </si>
  <si>
    <t>V.14</t>
  </si>
  <si>
    <t>V.14 Parking Sites &amp; Structures</t>
  </si>
  <si>
    <t>V.15</t>
  </si>
  <si>
    <t>V.15 Public Transit Equipment &amp; Accessories (including fare collection equipment)</t>
  </si>
  <si>
    <t>V.16</t>
  </si>
  <si>
    <t>V.16 Tires &amp; Tire Tubing</t>
  </si>
  <si>
    <t>V.17</t>
  </si>
  <si>
    <t>V.17 Transportation Management Services</t>
  </si>
  <si>
    <t>V.18</t>
  </si>
  <si>
    <t>V.18 Vehicle (Aircraft) Purchases, Rentals, &amp; Leases</t>
  </si>
  <si>
    <t>V.19</t>
  </si>
  <si>
    <t>V.19 Vehicle (Aircraft) Repair &amp; Maintenance</t>
  </si>
  <si>
    <t>V.20</t>
  </si>
  <si>
    <t>V.20 Vehicle (Boat &amp; Marine) Purchases, Rentals, &amp; Leases</t>
  </si>
  <si>
    <t>V.21</t>
  </si>
  <si>
    <t>V.21 Vehicle (Boat &amp; Marine) Repair &amp; Maintenance Services</t>
  </si>
  <si>
    <t>V.22</t>
  </si>
  <si>
    <t>V.22 Vehicle (Fire &amp; Rescue Apparatus) Purchases, Rentals, &amp; Leases</t>
  </si>
  <si>
    <t>V.23</t>
  </si>
  <si>
    <t>V.23 Vehicle (Fire &amp; Rescue Apparatus) Repair &amp; Maintenance Services</t>
  </si>
  <si>
    <t>V.24</t>
  </si>
  <si>
    <t>V.24 Vehicle (Heavy Duty) Purchases, Rentals, &amp; Leases</t>
  </si>
  <si>
    <t>V.25</t>
  </si>
  <si>
    <t>V.25 Vehicle (Heavy Duty) Repair &amp; Maintenance Services</t>
  </si>
  <si>
    <t>V.26</t>
  </si>
  <si>
    <t>V.26 Vehicle (Landscape) Purchases, Rentals, &amp; Leases</t>
  </si>
  <si>
    <t>V.27</t>
  </si>
  <si>
    <t>V.27 Vehicle (Landscape) Repair &amp; Maintenance Services</t>
  </si>
  <si>
    <t>V.28</t>
  </si>
  <si>
    <t>V.28 Vehicle (Light Duty) Purchases, Rentals, &amp; Leases</t>
  </si>
  <si>
    <t>V.29</t>
  </si>
  <si>
    <t>V.29 Vehicle (Light Duty) Repair &amp; Maintenance Services</t>
  </si>
  <si>
    <t>V.30</t>
  </si>
  <si>
    <t>V.30 Vehicle (Public Transit) Purchases, Rentals, &amp; Leases</t>
  </si>
  <si>
    <t>V.31</t>
  </si>
  <si>
    <t>V.31 Vehicle (Public Transit) Repair &amp; Maintenance Services</t>
  </si>
  <si>
    <t>V.32</t>
  </si>
  <si>
    <t>V.32 Vehicle (Trailers &amp; Forklifts) Purchases, Rentals, &amp; Leases</t>
  </si>
  <si>
    <t>V.33</t>
  </si>
  <si>
    <t>V.33 Vehicle (Trailers &amp; Forklifts) Repair &amp; Maintenance Services</t>
  </si>
  <si>
    <t>V.34</t>
  </si>
  <si>
    <t>V.34 Vehicle Repair &amp; Maintenance Services, Other</t>
  </si>
  <si>
    <t>V.35</t>
  </si>
  <si>
    <t>V.35 Vehicle Towing &amp; Storage Services</t>
  </si>
  <si>
    <t>W.1</t>
  </si>
  <si>
    <t>Water &amp; Sewage</t>
  </si>
  <si>
    <t>W.1 Water &amp; Sewer Equipment &amp; Supplies</t>
  </si>
  <si>
    <t>W.2</t>
  </si>
  <si>
    <t>W.2 Water Inspection &amp; Testing Services</t>
  </si>
  <si>
    <t>W.3</t>
  </si>
  <si>
    <t>W.3 Water Supply, Wastewater, Groundwater, &amp; Sewage Services</t>
  </si>
  <si>
    <t>X.1</t>
  </si>
  <si>
    <t>X.1 Education &amp; Training Materials</t>
  </si>
  <si>
    <t>X.2</t>
  </si>
  <si>
    <t>X.2 Employee Assistance Services</t>
  </si>
  <si>
    <t>X.3</t>
  </si>
  <si>
    <t>X.3 Human Resources</t>
  </si>
  <si>
    <t>X.4</t>
  </si>
  <si>
    <t>X.4 Recruitment Services</t>
  </si>
  <si>
    <t>X.5</t>
  </si>
  <si>
    <t>X.5 Temporary Personnel</t>
  </si>
  <si>
    <t>Y.1</t>
  </si>
  <si>
    <t>Professional Services &amp; Consulting</t>
  </si>
  <si>
    <t xml:space="preserve">Y.1 Architecture &amp; Engineering Services </t>
  </si>
  <si>
    <t>Y.2</t>
  </si>
  <si>
    <t>Y.3</t>
  </si>
  <si>
    <t>Y.3 Engineering &amp; Surveying Equipment &amp; Supplies</t>
  </si>
  <si>
    <t>Y.4</t>
  </si>
  <si>
    <t>Y.4 Legal Services</t>
  </si>
  <si>
    <t>Y.5</t>
  </si>
  <si>
    <t>Y.5 Management Consulting Services (EXCLUDING architecture, engineering, or financial consulting)</t>
  </si>
  <si>
    <t>Y.6</t>
  </si>
  <si>
    <t>Y.6 Management Services, Other</t>
  </si>
  <si>
    <t>Z.1</t>
  </si>
  <si>
    <t>Miscellaneous Goods &amp; Services</t>
  </si>
  <si>
    <t>Z.1 Auction Services</t>
  </si>
  <si>
    <t>Z.2</t>
  </si>
  <si>
    <t>Z.2 Miscellaneous Goods</t>
  </si>
  <si>
    <t>Z.3</t>
  </si>
  <si>
    <t>Z.3 Miscellaneous Services</t>
  </si>
  <si>
    <t>Z.4</t>
  </si>
  <si>
    <t>Z.4 Public Works &amp; Related Services, Other</t>
  </si>
  <si>
    <t>Z.5</t>
  </si>
  <si>
    <t>DO NOT USE</t>
  </si>
  <si>
    <t>Baseline vs Supplemental</t>
  </si>
  <si>
    <t>Recurring vs One-Time</t>
  </si>
  <si>
    <t>Approval Status</t>
  </si>
  <si>
    <t>Position Status</t>
  </si>
  <si>
    <t>Fill Status</t>
  </si>
  <si>
    <t>FTE Type</t>
  </si>
  <si>
    <t>Procurement Type</t>
  </si>
  <si>
    <t>Approved</t>
  </si>
  <si>
    <t>Existing</t>
  </si>
  <si>
    <t>Filled</t>
  </si>
  <si>
    <t>Full Time</t>
  </si>
  <si>
    <t>General City</t>
  </si>
  <si>
    <t>Pending</t>
  </si>
  <si>
    <t>New Position</t>
  </si>
  <si>
    <t>Vacant</t>
  </si>
  <si>
    <t>Part Time</t>
  </si>
  <si>
    <t>New Bid</t>
  </si>
  <si>
    <t>Disapproved</t>
  </si>
  <si>
    <t>Position Amendment</t>
  </si>
  <si>
    <t>Seasonal</t>
  </si>
  <si>
    <t>Non-PO</t>
  </si>
  <si>
    <t>Elected</t>
  </si>
  <si>
    <t>FY25 Current</t>
  </si>
  <si>
    <t>Average 
Salary/Wage 
as of 9/1/2024</t>
  </si>
  <si>
    <t>FY26 Base Request</t>
  </si>
  <si>
    <t>FY26 Average 
Projected 
Salary/Wage</t>
  </si>
  <si>
    <t>FY26 
Requested 
FTE</t>
  </si>
  <si>
    <t>Services</t>
  </si>
  <si>
    <t>Detroit Business Opportunity Program (DBOP)</t>
  </si>
  <si>
    <t>Tax Abatement Monitoring</t>
  </si>
  <si>
    <t xml:space="preserve">Community Benefits Ordinance Monitoring </t>
  </si>
  <si>
    <t xml:space="preserve">Skilled Trade Employment Program </t>
  </si>
  <si>
    <t>Recurring 
or 
One-Time</t>
  </si>
  <si>
    <t>Amount 
Remaining on Contract</t>
  </si>
  <si>
    <t>Contract End Date</t>
  </si>
  <si>
    <t>Recurring 
or One-Time</t>
  </si>
  <si>
    <t>Total Cost</t>
  </si>
  <si>
    <t>Total Cost (including benefits)</t>
  </si>
  <si>
    <t>FY26 Request</t>
  </si>
  <si>
    <t>Hourly Employee Overtime (Wages)</t>
  </si>
  <si>
    <t>Salaried Employee Overtime (Salary)</t>
  </si>
  <si>
    <t>7/31/2024</t>
  </si>
  <si>
    <t>10/31/2025</t>
  </si>
  <si>
    <t>6/30/2025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</si>
</sst>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quot;$&quot;* #,##0_);[Red]_(&quot;$&quot;* \(#,##0\);_(&quot;$&quot;* &quot;-&quot;_);_(@_)"/>
    <numFmt numFmtId="165" formatCode="00000"/>
    <numFmt numFmtId="166" formatCode="#,##0.00_);[Red]\(#,##0.00\);_(\ \ &quot;-&quot;??_)"/>
    <numFmt numFmtId="167" formatCode="_(&quot;$&quot;* #,##0_);[Red]_(&quot;$&quot;* \(#,##0\);_(&quot;$&quot;* &quot;-&quot;??_);_(@_)"/>
    <numFmt numFmtId="168" formatCode="0.00%;[Red]\(0.00%\);\-"/>
    <numFmt numFmtId="169" formatCode="_(&quot;$&quot;* #,##0.00_);[Red]_(&quot;$&quot;* \(#,##0.00\);_(&quot;$&quot;* &quot;-&quot;??_);_(@_)"/>
    <numFmt numFmtId="170" formatCode=";;;@"/>
    <numFmt numFmtId="171" formatCode="#,##0.00_);[Red]\(#,##0.00\);&quot;-&quot;"/>
    <numFmt numFmtId="172" formatCode="###0_);[Red]\(###0\);_(\ \ &quot;-&quot;??_)"/>
    <numFmt numFmtId="173" formatCode="###0_);[Red]\(###0\);&quot;-&quot;"/>
    <numFmt numFmtId="174" formatCode="_(* #,##0_);_(* \(#,##0\);_(* &quot;-&quot;??_);_(@_)"/>
  </numFmts>
  <fonts count="40">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b/>
      <sz val="16"/>
      <color theme="1"/>
      <name val="Calibri"/>
      <family val="2"/>
      <scheme val="minor"/>
    </font>
    <font>
      <sz val="8"/>
      <color theme="1"/>
      <name val="Calibri"/>
      <family val="2"/>
      <scheme val="minor"/>
    </font>
    <font>
      <sz val="16"/>
      <color theme="1"/>
      <name val="Calibri"/>
      <family val="2"/>
      <scheme val="minor"/>
    </font>
    <font>
      <sz val="11"/>
      <name val="Calibri"/>
      <family val="2"/>
      <scheme val="minor"/>
    </font>
    <font>
      <sz val="11"/>
      <color rgb="FF9C5700"/>
      <name val="Calibri"/>
      <family val="2"/>
      <scheme val="minor"/>
    </font>
    <font>
      <b/>
      <sz val="11"/>
      <color theme="4"/>
      <name val="Calibri"/>
      <family val="2"/>
      <scheme val="minor"/>
    </font>
    <font>
      <b/>
      <sz val="11"/>
      <color rgb="FF9933FF"/>
      <name val="Calibri"/>
      <family val="2"/>
      <scheme val="minor"/>
    </font>
    <font>
      <b/>
      <sz val="14"/>
      <color theme="1"/>
      <name val="Calibri"/>
      <family val="2"/>
      <scheme val="minor"/>
    </font>
    <font>
      <b/>
      <sz val="16"/>
      <color rgb="FF000000"/>
      <name val="Calibri"/>
      <family val="2"/>
      <scheme val="minor"/>
    </font>
    <font>
      <b/>
      <sz val="11"/>
      <color rgb="FF000000"/>
      <name val="Calibri"/>
      <family val="2"/>
      <scheme val="minor"/>
    </font>
    <font>
      <sz val="11"/>
      <color rgb="FF000000"/>
      <name val="Calibri"/>
      <family val="2"/>
      <scheme val="minor"/>
    </font>
    <font>
      <sz val="8"/>
      <name val="Calibri"/>
      <family val="2"/>
      <scheme val="minor"/>
    </font>
    <font>
      <sz val="12"/>
      <color theme="1"/>
      <name val="Calibri"/>
      <family val="2"/>
      <scheme val="minor"/>
    </font>
    <font>
      <sz val="10"/>
      <color rgb="FF000000"/>
      <name val="Liberation Sans"/>
      <family val="2"/>
    </font>
    <font>
      <sz val="10"/>
      <color theme="1"/>
      <name val="Arial"/>
      <family val="2"/>
    </font>
    <font>
      <b/>
      <sz val="12"/>
      <name val="Roboto Condensed"/>
    </font>
    <font>
      <sz val="10"/>
      <color rgb="FFFF0000"/>
      <name val="Calibri"/>
      <family val="2"/>
      <scheme val="minor"/>
    </font>
    <font>
      <b/>
      <sz val="12"/>
      <name val="Calibri"/>
      <family val="2"/>
      <scheme val="minor"/>
    </font>
    <font>
      <sz val="11"/>
      <name val="Roboto Condensed"/>
    </font>
    <font>
      <sz val="12"/>
      <name val="Roboto Condensed"/>
    </font>
    <font>
      <sz val="14"/>
      <name val="Roboto Condensed"/>
    </font>
    <font>
      <b/>
      <sz val="14"/>
      <name val="Roboto Condensed"/>
    </font>
    <font>
      <b/>
      <sz val="14"/>
      <name val="Calibri"/>
      <family val="2"/>
      <scheme val="minor"/>
    </font>
    <font>
      <sz val="14"/>
      <name val="Calibri"/>
      <family val="2"/>
      <scheme val="minor"/>
    </font>
    <font>
      <b/>
      <sz val="14"/>
      <color rgb="FFFF0000"/>
      <name val="Calibri"/>
      <family val="2"/>
      <scheme val="minor"/>
    </font>
    <font>
      <b/>
      <sz val="10"/>
      <color rgb="FF000000"/>
      <name val="Calibri"/>
      <family val="2"/>
      <scheme val="minor"/>
    </font>
    <font>
      <i/>
      <sz val="12"/>
      <name val="Roboto Condensed"/>
    </font>
    <font>
      <b/>
      <sz val="11"/>
      <name val="Roboto Condensed"/>
    </font>
    <font>
      <sz val="12"/>
      <color theme="1"/>
      <name val="Roboto Condensed"/>
    </font>
    <font>
      <sz val="12"/>
      <name val="Calibri"/>
      <family val="2"/>
      <scheme val="minor"/>
    </font>
    <font>
      <sz val="11"/>
      <color rgb="FF444444"/>
      <name val="Calibri"/>
      <family val="2"/>
      <charset val="1"/>
    </font>
    <font>
      <sz val="11"/>
      <color indexed="81"/>
      <name val="Roboto Condensed"/>
    </font>
    <font>
      <b/>
      <sz val="11"/>
      <color theme="5" tint="-0.249977111117893"/>
      <name val="Calibri"/>
      <family val="2"/>
      <scheme val="minor"/>
    </font>
    <font>
      <b/>
      <sz val="11"/>
      <color theme="3" tint="-0.249977111117893"/>
      <name val="Calibri"/>
      <family val="2"/>
      <scheme val="minor"/>
    </font>
    <font>
      <sz val="11"/>
      <color rgb="FFFF0000"/>
      <name val="Calibri"/>
      <family val="2"/>
      <scheme val="minor"/>
    </font>
    <font>
      <sz val="8"/>
      <color rgb="FFCE9178"/>
      <name val="Consolas"/>
      <family val="3"/>
    </font>
  </fonts>
  <fills count="28">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EB9C"/>
      </patternFill>
    </fill>
    <fill>
      <patternFill patternType="solid">
        <fgColor rgb="FF9999FF"/>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BFBFBF"/>
        <bgColor rgb="FF000000"/>
      </patternFill>
    </fill>
    <fill>
      <patternFill patternType="solid">
        <fgColor rgb="FFD9D9D9"/>
        <bgColor rgb="FF000000"/>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9FD5B3"/>
        <bgColor indexed="64"/>
      </patternFill>
    </fill>
    <fill>
      <patternFill patternType="solid">
        <fgColor theme="9"/>
        <bgColor indexed="64"/>
      </patternFill>
    </fill>
    <fill>
      <patternFill patternType="solid">
        <fgColor rgb="FFF2F2F2"/>
        <bgColor indexed="64"/>
      </patternFill>
    </fill>
    <fill>
      <patternFill patternType="solid">
        <fgColor theme="5" tint="0.59999389629810485"/>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rgb="FFFFFFFF"/>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3" tint="0.59999389629810485"/>
        <bgColor indexed="64"/>
      </patternFill>
    </fill>
  </fills>
  <borders count="331">
    <border>
      <left/>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double">
        <color indexed="64"/>
      </bottom>
      <diagonal/>
    </border>
    <border>
      <left/>
      <right style="thin">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bottom/>
      <diagonal/>
    </border>
    <border>
      <left/>
      <right style="medium">
        <color indexed="64"/>
      </right>
      <top/>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thin">
        <color theme="0" tint="-0.24994659260841701"/>
      </right>
      <top style="thin">
        <color auto="1"/>
      </top>
      <bottom style="thin">
        <color theme="0" tint="-0.24994659260841701"/>
      </bottom>
      <diagonal/>
    </border>
    <border>
      <left style="medium">
        <color indexed="64"/>
      </left>
      <right/>
      <top style="medium">
        <color indexed="64"/>
      </top>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auto="1"/>
      </right>
      <top style="thin">
        <color auto="1"/>
      </top>
      <bottom/>
      <diagonal/>
    </border>
    <border>
      <left style="thick">
        <color auto="1"/>
      </left>
      <right style="thin">
        <color theme="0" tint="-0.24994659260841701"/>
      </right>
      <top style="thin">
        <color theme="0" tint="-0.24994659260841701"/>
      </top>
      <bottom style="thin">
        <color theme="0" tint="-0.24994659260841701"/>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medium">
        <color indexed="64"/>
      </top>
      <bottom style="double">
        <color indexed="64"/>
      </bottom>
      <diagonal/>
    </border>
    <border>
      <left style="thick">
        <color indexed="64"/>
      </left>
      <right/>
      <top style="medium">
        <color indexed="64"/>
      </top>
      <bottom style="double">
        <color indexed="64"/>
      </bottom>
      <diagonal/>
    </border>
    <border>
      <left/>
      <right style="thick">
        <color indexed="64"/>
      </right>
      <top style="medium">
        <color indexed="64"/>
      </top>
      <bottom style="double">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top style="thin">
        <color theme="0" tint="-0.24994659260841701"/>
      </top>
      <bottom style="thin">
        <color theme="0" tint="-0.24994659260841701"/>
      </bottom>
      <diagonal/>
    </border>
    <border>
      <left style="thick">
        <color auto="1"/>
      </left>
      <right/>
      <top style="thin">
        <color auto="1"/>
      </top>
      <bottom style="thin">
        <color theme="0" tint="-0.24994659260841701"/>
      </bottom>
      <diagonal/>
    </border>
    <border>
      <left style="thin">
        <color auto="1"/>
      </left>
      <right style="thin">
        <color auto="1"/>
      </right>
      <top style="thin">
        <color auto="1"/>
      </top>
      <bottom style="thin">
        <color theme="0" tint="-0.24994659260841701"/>
      </bottom>
      <diagonal/>
    </border>
    <border>
      <left style="medium">
        <color indexed="64"/>
      </left>
      <right/>
      <top style="thin">
        <color theme="0" tint="-0.24994659260841701"/>
      </top>
      <bottom style="thin">
        <color theme="0" tint="-0.24994659260841701"/>
      </bottom>
      <diagonal/>
    </border>
    <border>
      <left/>
      <right style="medium">
        <color indexed="64"/>
      </right>
      <top style="thin">
        <color theme="0" tint="-0.24994659260841701"/>
      </top>
      <bottom style="thin">
        <color theme="0" tint="-0.24994659260841701"/>
      </bottom>
      <diagonal/>
    </border>
    <border>
      <left/>
      <right/>
      <top/>
      <bottom style="thin">
        <color theme="0" tint="-0.24994659260841701"/>
      </bottom>
      <diagonal/>
    </border>
    <border>
      <left style="thick">
        <color indexed="64"/>
      </left>
      <right/>
      <top style="thin">
        <color theme="0" tint="-0.24994659260841701"/>
      </top>
      <bottom style="thin">
        <color theme="0" tint="-0.24994659260841701"/>
      </bottom>
      <diagonal/>
    </border>
    <border>
      <left/>
      <right style="thick">
        <color indexed="64"/>
      </right>
      <top style="thin">
        <color theme="0" tint="-0.24994659260841701"/>
      </top>
      <bottom style="thin">
        <color theme="0" tint="-0.24994659260841701"/>
      </bottom>
      <diagonal/>
    </border>
    <border>
      <left style="thick">
        <color indexed="64"/>
      </left>
      <right/>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style="thin">
        <color theme="0" tint="-0.24994659260841701"/>
      </bottom>
      <diagonal/>
    </border>
    <border>
      <left style="thick">
        <color indexed="64"/>
      </left>
      <right/>
      <top style="medium">
        <color indexed="64"/>
      </top>
      <bottom/>
      <diagonal/>
    </border>
    <border>
      <left style="thin">
        <color indexed="64"/>
      </left>
      <right style="thin">
        <color indexed="64"/>
      </right>
      <top/>
      <bottom style="thin">
        <color theme="0" tint="-0.24994659260841701"/>
      </bottom>
      <diagonal/>
    </border>
    <border>
      <left/>
      <right style="thick">
        <color indexed="64"/>
      </right>
      <top style="medium">
        <color indexed="64"/>
      </top>
      <bottom/>
      <diagonal/>
    </border>
    <border>
      <left style="thick">
        <color indexed="64"/>
      </left>
      <right style="thin">
        <color theme="0" tint="-0.24994659260841701"/>
      </right>
      <top style="medium">
        <color indexed="64"/>
      </top>
      <bottom style="double">
        <color indexed="64"/>
      </bottom>
      <diagonal/>
    </border>
    <border>
      <left style="thin">
        <color theme="0" tint="-0.24994659260841701"/>
      </left>
      <right style="thin">
        <color theme="0" tint="-0.24994659260841701"/>
      </right>
      <top style="medium">
        <color indexed="64"/>
      </top>
      <bottom style="double">
        <color indexed="64"/>
      </bottom>
      <diagonal/>
    </border>
    <border>
      <left style="thin">
        <color theme="0" tint="-0.24994659260841701"/>
      </left>
      <right style="medium">
        <color indexed="64"/>
      </right>
      <top style="medium">
        <color indexed="64"/>
      </top>
      <bottom style="double">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indexed="64"/>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double">
        <color indexed="64"/>
      </bottom>
      <diagonal/>
    </border>
    <border>
      <left style="thin">
        <color theme="0" tint="-0.24994659260841701"/>
      </left>
      <right style="thin">
        <color indexed="64"/>
      </right>
      <top style="medium">
        <color indexed="64"/>
      </top>
      <bottom style="double">
        <color indexed="64"/>
      </bottom>
      <diagonal/>
    </border>
    <border>
      <left style="thin">
        <color indexed="64"/>
      </left>
      <right style="thin">
        <color theme="0" tint="-0.24994659260841701"/>
      </right>
      <top style="medium">
        <color indexed="64"/>
      </top>
      <bottom style="double">
        <color indexed="64"/>
      </bottom>
      <diagonal/>
    </border>
    <border>
      <left/>
      <right style="thin">
        <color theme="0" tint="-0.24994659260841701"/>
      </right>
      <top style="medium">
        <color indexed="64"/>
      </top>
      <bottom style="double">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medium">
        <color indexed="64"/>
      </top>
      <bottom style="double">
        <color indexed="64"/>
      </bottom>
      <diagonal/>
    </border>
    <border>
      <left style="thin">
        <color theme="0" tint="-0.24994659260841701"/>
      </left>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ck">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diagonal/>
    </border>
    <border>
      <left style="thin">
        <color indexed="64"/>
      </left>
      <right style="thin">
        <color indexed="64"/>
      </right>
      <top/>
      <bottom style="medium">
        <color indexed="64"/>
      </bottom>
      <diagonal/>
    </border>
    <border>
      <left style="thick">
        <color indexed="64"/>
      </left>
      <right style="thin">
        <color indexed="64"/>
      </right>
      <top style="medium">
        <color indexed="64"/>
      </top>
      <bottom style="double">
        <color indexed="64"/>
      </bottom>
      <diagonal/>
    </border>
    <border>
      <left style="thick">
        <color indexed="64"/>
      </left>
      <right style="thin">
        <color indexed="64"/>
      </right>
      <top style="thin">
        <color theme="0" tint="-0.24994659260841701"/>
      </top>
      <bottom style="thin">
        <color theme="0" tint="-0.24994659260841701"/>
      </bottom>
      <diagonal/>
    </border>
    <border>
      <left/>
      <right style="thick">
        <color indexed="64"/>
      </right>
      <top/>
      <bottom style="thin">
        <color theme="0" tint="-0.24994659260841701"/>
      </bottom>
      <diagonal/>
    </border>
    <border>
      <left style="medium">
        <color indexed="64"/>
      </left>
      <right style="thin">
        <color theme="0" tint="-0.24994659260841701"/>
      </right>
      <top/>
      <bottom style="thin">
        <color theme="0" tint="-0.24994659260841701"/>
      </bottom>
      <diagonal/>
    </border>
    <border>
      <left style="medium">
        <color auto="1"/>
      </left>
      <right/>
      <top/>
      <bottom style="double">
        <color indexed="64"/>
      </bottom>
      <diagonal/>
    </border>
    <border>
      <left style="thin">
        <color theme="0" tint="-0.24994659260841701"/>
      </left>
      <right style="medium">
        <color indexed="64"/>
      </right>
      <top/>
      <bottom style="medium">
        <color indexed="64"/>
      </bottom>
      <diagonal/>
    </border>
    <border>
      <left style="thin">
        <color theme="0" tint="-0.24994659260841701"/>
      </left>
      <right style="medium">
        <color indexed="64"/>
      </right>
      <top/>
      <bottom style="double">
        <color indexed="64"/>
      </bottom>
      <diagonal/>
    </border>
    <border>
      <left style="thin">
        <color theme="0" tint="-0.24994659260841701"/>
      </left>
      <right style="medium">
        <color indexed="64"/>
      </right>
      <top/>
      <bottom/>
      <diagonal/>
    </border>
    <border>
      <left style="thin">
        <color theme="0" tint="-0.24994659260841701"/>
      </left>
      <right style="thick">
        <color indexed="64"/>
      </right>
      <top style="thin">
        <color auto="1"/>
      </top>
      <bottom style="thin">
        <color theme="0" tint="-0.24994659260841701"/>
      </bottom>
      <diagonal/>
    </border>
    <border>
      <left style="thin">
        <color theme="0" tint="-0.24994659260841701"/>
      </left>
      <right style="thin">
        <color theme="0" tint="-0.24994659260841701"/>
      </right>
      <top style="thin">
        <color auto="1"/>
      </top>
      <bottom style="thin">
        <color theme="0" tint="-0.24994659260841701"/>
      </bottom>
      <diagonal/>
    </border>
    <border>
      <left style="thin">
        <color theme="0" tint="-0.24994659260841701"/>
      </left>
      <right style="thin">
        <color auto="1"/>
      </right>
      <top style="thin">
        <color auto="1"/>
      </top>
      <bottom style="thin">
        <color theme="0" tint="-0.24994659260841701"/>
      </bottom>
      <diagonal/>
    </border>
    <border>
      <left style="thin">
        <color theme="0" tint="-0.24994659260841701"/>
      </left>
      <right style="medium">
        <color indexed="64"/>
      </right>
      <top style="thin">
        <color indexed="64"/>
      </top>
      <bottom/>
      <diagonal/>
    </border>
    <border>
      <left style="thin">
        <color theme="0" tint="-0.24994659260841701"/>
      </left>
      <right style="medium">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thick">
        <color auto="1"/>
      </right>
      <top style="thin">
        <color theme="0" tint="-0.14996795556505021"/>
      </top>
      <bottom style="medium">
        <color auto="1"/>
      </bottom>
      <diagonal/>
    </border>
    <border>
      <left style="thin">
        <color theme="0" tint="-0.24994659260841701"/>
      </left>
      <right style="thick">
        <color indexed="64"/>
      </right>
      <top style="thin">
        <color theme="0" tint="-0.24994659260841701"/>
      </top>
      <bottom style="medium">
        <color auto="1"/>
      </bottom>
      <diagonal/>
    </border>
    <border>
      <left style="thin">
        <color theme="0" tint="-0.24994659260841701"/>
      </left>
      <right style="thin">
        <color auto="1"/>
      </right>
      <top style="thin">
        <color theme="0" tint="-0.24994659260841701"/>
      </top>
      <bottom style="medium">
        <color auto="1"/>
      </bottom>
      <diagonal/>
    </border>
    <border>
      <left style="thin">
        <color theme="0" tint="-0.24994659260841701"/>
      </left>
      <right style="thin">
        <color theme="0" tint="-0.24994659260841701"/>
      </right>
      <top style="thin">
        <color theme="0" tint="-0.24994659260841701"/>
      </top>
      <bottom style="medium">
        <color auto="1"/>
      </bottom>
      <diagonal/>
    </border>
    <border>
      <left/>
      <right style="thick">
        <color indexed="64"/>
      </right>
      <top style="medium">
        <color auto="1"/>
      </top>
      <bottom style="thin">
        <color auto="1"/>
      </bottom>
      <diagonal/>
    </border>
    <border>
      <left style="thin">
        <color theme="0" tint="-0.24994659260841701"/>
      </left>
      <right style="thick">
        <color indexed="64"/>
      </right>
      <top style="medium">
        <color auto="1"/>
      </top>
      <bottom style="thin">
        <color auto="1"/>
      </bottom>
      <diagonal/>
    </border>
    <border>
      <left/>
      <right style="thin">
        <color theme="0" tint="-0.24994659260841701"/>
      </right>
      <top style="medium">
        <color auto="1"/>
      </top>
      <bottom style="thin">
        <color auto="1"/>
      </bottom>
      <diagonal/>
    </border>
    <border>
      <left style="thin">
        <color theme="0" tint="-0.24994659260841701"/>
      </left>
      <right style="thin">
        <color auto="1"/>
      </right>
      <top style="medium">
        <color auto="1"/>
      </top>
      <bottom style="thin">
        <color auto="1"/>
      </bottom>
      <diagonal/>
    </border>
    <border>
      <left style="thin">
        <color theme="0" tint="-0.24994659260841701"/>
      </left>
      <right style="thin">
        <color theme="0" tint="-0.24994659260841701"/>
      </right>
      <top style="medium">
        <color auto="1"/>
      </top>
      <bottom style="thin">
        <color auto="1"/>
      </bottom>
      <diagonal/>
    </border>
    <border>
      <left style="thin">
        <color auto="1"/>
      </left>
      <right style="thin">
        <color theme="0" tint="-0.24994659260841701"/>
      </right>
      <top style="medium">
        <color auto="1"/>
      </top>
      <bottom style="thin">
        <color auto="1"/>
      </bottom>
      <diagonal/>
    </border>
    <border>
      <left style="thin">
        <color theme="0" tint="-0.24994659260841701"/>
      </left>
      <right/>
      <top style="medium">
        <color auto="1"/>
      </top>
      <bottom style="thin">
        <color auto="1"/>
      </bottom>
      <diagonal/>
    </border>
    <border>
      <left style="thin">
        <color theme="0" tint="-0.24994659260841701"/>
      </left>
      <right/>
      <top style="thin">
        <color auto="1"/>
      </top>
      <bottom style="thin">
        <color theme="0" tint="-0.24994659260841701"/>
      </bottom>
      <diagonal/>
    </border>
    <border>
      <left style="thin">
        <color theme="0" tint="-0.24994659260841701"/>
      </left>
      <right/>
      <top style="thin">
        <color theme="0" tint="-0.2499465926084170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theme="0" tint="-0.24994659260841701"/>
      </top>
      <bottom style="medium">
        <color auto="1"/>
      </bottom>
      <diagonal/>
    </border>
    <border>
      <left/>
      <right/>
      <top style="medium">
        <color auto="1"/>
      </top>
      <bottom style="thin">
        <color auto="1"/>
      </bottom>
      <diagonal/>
    </border>
    <border>
      <left style="thin">
        <color theme="0" tint="-0.24994659260841701"/>
      </left>
      <right style="medium">
        <color indexed="64"/>
      </right>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top style="thin">
        <color theme="0" tint="-0.24994659260841701"/>
      </top>
      <bottom style="medium">
        <color indexed="64"/>
      </bottom>
      <diagonal/>
    </border>
    <border>
      <left style="thin">
        <color theme="0" tint="-0.24994659260841701"/>
      </left>
      <right style="medium">
        <color indexed="64"/>
      </right>
      <top style="thin">
        <color theme="0" tint="-0.24994659260841701"/>
      </top>
      <bottom style="medium">
        <color indexed="64"/>
      </bottom>
      <diagonal/>
    </border>
    <border>
      <left style="thick">
        <color auto="1"/>
      </left>
      <right/>
      <top style="medium">
        <color auto="1"/>
      </top>
      <bottom style="thin">
        <color auto="1"/>
      </bottom>
      <diagonal/>
    </border>
    <border>
      <left style="thick">
        <color auto="1"/>
      </left>
      <right/>
      <top style="thin">
        <color theme="0" tint="-0.24994659260841701"/>
      </top>
      <bottom style="medium">
        <color auto="1"/>
      </bottom>
      <diagonal/>
    </border>
    <border>
      <left/>
      <right style="thin">
        <color theme="0" tint="-0.24994659260841701"/>
      </right>
      <top style="thin">
        <color theme="0" tint="-0.24994659260841701"/>
      </top>
      <bottom style="medium">
        <color auto="1"/>
      </bottom>
      <diagonal/>
    </border>
    <border>
      <left/>
      <right/>
      <top style="thin">
        <color auto="1"/>
      </top>
      <bottom style="thin">
        <color theme="0" tint="-0.24994659260841701"/>
      </bottom>
      <diagonal/>
    </border>
    <border>
      <left/>
      <right/>
      <top style="thin">
        <color theme="0" tint="-0.24994659260841701"/>
      </top>
      <bottom style="medium">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rgb="FF9FD5B3"/>
      </bottom>
      <diagonal/>
    </border>
    <border>
      <left/>
      <right style="medium">
        <color indexed="64"/>
      </right>
      <top style="medium">
        <color indexed="64"/>
      </top>
      <bottom style="thin">
        <color rgb="FF9FD5B3"/>
      </bottom>
      <diagonal/>
    </border>
    <border>
      <left style="medium">
        <color indexed="64"/>
      </left>
      <right/>
      <top style="thin">
        <color rgb="FF9FD5B3"/>
      </top>
      <bottom style="thin">
        <color rgb="FF9FD5B3"/>
      </bottom>
      <diagonal/>
    </border>
    <border>
      <left/>
      <right style="medium">
        <color indexed="64"/>
      </right>
      <top style="thin">
        <color rgb="FF9FD5B3"/>
      </top>
      <bottom style="thin">
        <color rgb="FF9FD5B3"/>
      </bottom>
      <diagonal/>
    </border>
    <border>
      <left style="medium">
        <color indexed="64"/>
      </left>
      <right/>
      <top style="thin">
        <color rgb="FF9FD5B3"/>
      </top>
      <bottom style="medium">
        <color indexed="64"/>
      </bottom>
      <diagonal/>
    </border>
    <border>
      <left style="medium">
        <color indexed="64"/>
      </left>
      <right/>
      <top/>
      <bottom style="thin">
        <color rgb="FF9FD5B3"/>
      </bottom>
      <diagonal/>
    </border>
    <border>
      <left/>
      <right style="medium">
        <color indexed="64"/>
      </right>
      <top/>
      <bottom style="thin">
        <color rgb="FF9FD5B3"/>
      </bottom>
      <diagonal/>
    </border>
    <border>
      <left style="medium">
        <color indexed="64"/>
      </left>
      <right/>
      <top style="thin">
        <color rgb="FF9FD5B3"/>
      </top>
      <bottom/>
      <diagonal/>
    </border>
    <border>
      <left/>
      <right style="medium">
        <color indexed="64"/>
      </right>
      <top style="thin">
        <color rgb="FF9FD5B3"/>
      </top>
      <bottom/>
      <diagonal/>
    </border>
    <border>
      <left style="thin">
        <color indexed="64"/>
      </left>
      <right style="thin">
        <color indexed="64"/>
      </right>
      <top style="thin">
        <color rgb="FF9FD5B3"/>
      </top>
      <bottom/>
      <diagonal/>
    </border>
    <border>
      <left style="thin">
        <color indexed="64"/>
      </left>
      <right style="thin">
        <color indexed="64"/>
      </right>
      <top style="thin">
        <color rgb="FF9FD5B3"/>
      </top>
      <bottom style="thin">
        <color rgb="FF9FD5B3"/>
      </bottom>
      <diagonal/>
    </border>
    <border>
      <left style="thin">
        <color indexed="64"/>
      </left>
      <right style="thin">
        <color indexed="64"/>
      </right>
      <top/>
      <bottom style="thin">
        <color rgb="FF9FD5B3"/>
      </bottom>
      <diagonal/>
    </border>
    <border>
      <left/>
      <right style="thin">
        <color auto="1"/>
      </right>
      <top style="medium">
        <color auto="1"/>
      </top>
      <bottom style="thin">
        <color auto="1"/>
      </bottom>
      <diagonal/>
    </border>
    <border>
      <left/>
      <right style="thin">
        <color auto="1"/>
      </right>
      <top style="thin">
        <color auto="1"/>
      </top>
      <bottom style="thin">
        <color theme="0" tint="-0.24994659260841701"/>
      </bottom>
      <diagonal/>
    </border>
    <border>
      <left/>
      <right style="thin">
        <color auto="1"/>
      </right>
      <top style="thin">
        <color theme="0" tint="-0.24994659260841701"/>
      </top>
      <bottom style="medium">
        <color auto="1"/>
      </bottom>
      <diagonal/>
    </border>
    <border>
      <left style="medium">
        <color indexed="64"/>
      </left>
      <right style="medium">
        <color indexed="64"/>
      </right>
      <top style="thin">
        <color indexed="64"/>
      </top>
      <bottom/>
      <diagonal/>
    </border>
    <border>
      <left style="thin">
        <color indexed="64"/>
      </left>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top style="double">
        <color indexed="64"/>
      </top>
      <bottom style="thin">
        <color theme="0" tint="-0.24994659260841701"/>
      </bottom>
      <diagonal/>
    </border>
    <border>
      <left style="thin">
        <color theme="0" tint="-0.24994659260841701"/>
      </left>
      <right style="thin">
        <color theme="0" tint="-0.24994659260841701"/>
      </right>
      <top style="double">
        <color indexed="64"/>
      </top>
      <bottom style="thin">
        <color theme="0" tint="-0.24994659260841701"/>
      </bottom>
      <diagonal/>
    </border>
    <border>
      <left style="medium">
        <color indexed="64"/>
      </left>
      <right/>
      <top style="double">
        <color indexed="64"/>
      </top>
      <bottom style="thin">
        <color theme="0" tint="-0.24994659260841701"/>
      </bottom>
      <diagonal/>
    </border>
    <border>
      <left/>
      <right style="medium">
        <color indexed="64"/>
      </right>
      <top style="double">
        <color indexed="64"/>
      </top>
      <bottom style="thin">
        <color theme="0" tint="-0.24994659260841701"/>
      </bottom>
      <diagonal/>
    </border>
    <border>
      <left/>
      <right style="thin">
        <color indexed="64"/>
      </right>
      <top style="double">
        <color indexed="64"/>
      </top>
      <bottom style="thin">
        <color theme="0" tint="-0.24994659260841701"/>
      </bottom>
      <diagonal/>
    </border>
    <border>
      <left style="thin">
        <color indexed="64"/>
      </left>
      <right/>
      <top style="double">
        <color indexed="64"/>
      </top>
      <bottom style="thin">
        <color theme="0" tint="-0.2499465926084170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indexed="64"/>
      </left>
      <right style="thin">
        <color theme="0" tint="-0.24994659260841701"/>
      </right>
      <top style="medium">
        <color indexed="64"/>
      </top>
      <bottom/>
      <diagonal/>
    </border>
    <border>
      <left style="thin">
        <color theme="0" tint="-0.24994659260841701"/>
      </left>
      <right style="thin">
        <color theme="0" tint="-0.24994659260841701"/>
      </right>
      <top style="medium">
        <color indexed="64"/>
      </top>
      <bottom/>
      <diagonal/>
    </border>
    <border>
      <left style="medium">
        <color indexed="64"/>
      </left>
      <right style="thin">
        <color theme="0" tint="-0.24994659260841701"/>
      </right>
      <top/>
      <bottom/>
      <diagonal/>
    </border>
    <border>
      <left style="medium">
        <color indexed="64"/>
      </left>
      <right style="thin">
        <color theme="0" tint="-0.24994659260841701"/>
      </right>
      <top/>
      <bottom style="medium">
        <color indexed="64"/>
      </bottom>
      <diagonal/>
    </border>
    <border>
      <left style="thin">
        <color theme="0" tint="-0.24994659260841701"/>
      </left>
      <right style="thin">
        <color theme="0" tint="-0.24994659260841701"/>
      </right>
      <top/>
      <bottom style="medium">
        <color indexed="64"/>
      </bottom>
      <diagonal/>
    </border>
    <border>
      <left style="medium">
        <color indexed="64"/>
      </left>
      <right/>
      <top style="thin">
        <color rgb="FF9FD5B3"/>
      </top>
      <bottom style="double">
        <color indexed="64"/>
      </bottom>
      <diagonal/>
    </border>
    <border>
      <left style="thin">
        <color indexed="64"/>
      </left>
      <right style="thin">
        <color indexed="64"/>
      </right>
      <top style="thin">
        <color rgb="FF9FD5B3"/>
      </top>
      <bottom style="double">
        <color indexed="64"/>
      </bottom>
      <diagonal/>
    </border>
    <border>
      <left/>
      <right style="medium">
        <color indexed="64"/>
      </right>
      <top style="thin">
        <color rgb="FF9FD5B3"/>
      </top>
      <bottom style="double">
        <color indexed="64"/>
      </bottom>
      <diagonal/>
    </border>
    <border>
      <left style="medium">
        <color indexed="64"/>
      </left>
      <right/>
      <top style="medium">
        <color indexed="64"/>
      </top>
      <bottom style="medium">
        <color rgb="FF000000"/>
      </bottom>
      <diagonal/>
    </border>
    <border>
      <left style="thin">
        <color indexed="64"/>
      </left>
      <right style="thin">
        <color indexed="64"/>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rgb="FF9FD5B3"/>
      </bottom>
      <diagonal/>
    </border>
    <border>
      <left style="thin">
        <color indexed="64"/>
      </left>
      <right style="medium">
        <color indexed="64"/>
      </right>
      <top/>
      <bottom style="thin">
        <color rgb="FF9FD5B3"/>
      </bottom>
      <diagonal/>
    </border>
    <border>
      <left style="medium">
        <color indexed="64"/>
      </left>
      <right style="thin">
        <color indexed="64"/>
      </right>
      <top style="thin">
        <color rgb="FF9FD5B3"/>
      </top>
      <bottom style="thin">
        <color rgb="FF9FD5B3"/>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double">
        <color indexed="64"/>
      </top>
      <bottom style="medium">
        <color indexed="64"/>
      </bottom>
      <diagonal/>
    </border>
    <border>
      <left/>
      <right style="medium">
        <color indexed="64"/>
      </right>
      <top style="double">
        <color indexed="64"/>
      </top>
      <bottom style="medium">
        <color indexed="64"/>
      </bottom>
      <diagonal/>
    </border>
    <border>
      <left style="medium">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double">
        <color indexed="64"/>
      </top>
      <bottom style="medium">
        <color indexed="64"/>
      </bottom>
      <diagonal/>
    </border>
    <border>
      <left/>
      <right style="medium">
        <color indexed="64"/>
      </right>
      <top/>
      <bottom style="thin">
        <color theme="0" tint="-0.14996795556505021"/>
      </bottom>
      <diagonal/>
    </border>
    <border>
      <left/>
      <right/>
      <top style="medium">
        <color indexed="64"/>
      </top>
      <bottom style="thin">
        <color rgb="FF9FD5B3"/>
      </bottom>
      <diagonal/>
    </border>
    <border>
      <left style="thin">
        <color indexed="64"/>
      </left>
      <right style="medium">
        <color indexed="64"/>
      </right>
      <top style="medium">
        <color indexed="64"/>
      </top>
      <bottom style="thin">
        <color rgb="FF9FD5B3"/>
      </bottom>
      <diagonal/>
    </border>
    <border>
      <left/>
      <right/>
      <top style="thin">
        <color rgb="FF9FD5B3"/>
      </top>
      <bottom style="thin">
        <color rgb="FF9FD5B3"/>
      </bottom>
      <diagonal/>
    </border>
    <border>
      <left style="thin">
        <color indexed="64"/>
      </left>
      <right style="medium">
        <color indexed="64"/>
      </right>
      <top style="thin">
        <color rgb="FF9FD5B3"/>
      </top>
      <bottom style="thin">
        <color rgb="FF9FD5B3"/>
      </bottom>
      <diagonal/>
    </border>
    <border>
      <left/>
      <right/>
      <top style="double">
        <color indexed="64"/>
      </top>
      <bottom style="medium">
        <color indexed="64"/>
      </bottom>
      <diagonal/>
    </border>
    <border>
      <left style="thin">
        <color indexed="64"/>
      </left>
      <right/>
      <top/>
      <bottom style="thin">
        <color theme="0" tint="-0.24994659260841701"/>
      </bottom>
      <diagonal/>
    </border>
    <border>
      <left style="medium">
        <color auto="1"/>
      </left>
      <right/>
      <top style="thin">
        <color theme="0" tint="-0.34998626667073579"/>
      </top>
      <bottom style="thin">
        <color theme="0" tint="-0.34998626667073579"/>
      </bottom>
      <diagonal/>
    </border>
    <border>
      <left style="medium">
        <color auto="1"/>
      </left>
      <right/>
      <top/>
      <bottom style="thin">
        <color theme="0" tint="-0.34998626667073579"/>
      </bottom>
      <diagonal/>
    </border>
    <border>
      <left/>
      <right style="thin">
        <color theme="0" tint="-0.34998626667073579"/>
      </right>
      <top/>
      <bottom style="thin">
        <color theme="0" tint="-0.34998626667073579"/>
      </bottom>
      <diagonal/>
    </border>
    <border>
      <left/>
      <right style="thin">
        <color theme="0" tint="-0.34998626667073579"/>
      </right>
      <top style="medium">
        <color auto="1"/>
      </top>
      <bottom style="double">
        <color auto="1"/>
      </bottom>
      <diagonal/>
    </border>
    <border>
      <left style="thin">
        <color indexed="64"/>
      </left>
      <right style="medium">
        <color indexed="64"/>
      </right>
      <top style="medium">
        <color indexed="64"/>
      </top>
      <bottom/>
      <diagonal/>
    </border>
    <border>
      <left style="thin">
        <color indexed="64"/>
      </left>
      <right style="medium">
        <color auto="1"/>
      </right>
      <top/>
      <bottom style="thin">
        <color theme="0" tint="-0.34998626667073579"/>
      </bottom>
      <diagonal/>
    </border>
    <border>
      <left style="medium">
        <color indexed="64"/>
      </left>
      <right style="medium">
        <color indexed="64"/>
      </right>
      <top style="thin">
        <color theme="0" tint="-0.34998626667073579"/>
      </top>
      <bottom style="thin">
        <color theme="0" tint="-0.34998626667073579"/>
      </bottom>
      <diagonal/>
    </border>
    <border>
      <left style="thin">
        <color theme="0" tint="-0.24994659260841701"/>
      </left>
      <right/>
      <top/>
      <bottom style="thin">
        <color theme="0" tint="-0.34998626667073579"/>
      </bottom>
      <diagonal/>
    </border>
    <border>
      <left style="medium">
        <color indexed="64"/>
      </left>
      <right style="medium">
        <color indexed="64"/>
      </right>
      <top/>
      <bottom style="thin">
        <color theme="0" tint="-0.34998626667073579"/>
      </bottom>
      <diagonal/>
    </border>
    <border>
      <left style="medium">
        <color auto="1"/>
      </left>
      <right style="thin">
        <color auto="1"/>
      </right>
      <top/>
      <bottom style="thin">
        <color theme="0" tint="-0.34998626667073579"/>
      </bottom>
      <diagonal/>
    </border>
    <border>
      <left style="medium">
        <color indexed="64"/>
      </left>
      <right style="medium">
        <color indexed="64"/>
      </right>
      <top style="thin">
        <color theme="8" tint="0.59996337778862885"/>
      </top>
      <bottom style="thin">
        <color theme="8" tint="0.59996337778862885"/>
      </bottom>
      <diagonal/>
    </border>
    <border>
      <left style="thin">
        <color indexed="64"/>
      </left>
      <right style="thin">
        <color indexed="64"/>
      </right>
      <top style="thin">
        <color theme="8" tint="0.59996337778862885"/>
      </top>
      <bottom style="thin">
        <color theme="8" tint="0.59996337778862885"/>
      </bottom>
      <diagonal/>
    </border>
    <border>
      <left style="medium">
        <color indexed="64"/>
      </left>
      <right/>
      <top style="thin">
        <color theme="8" tint="0.59996337778862885"/>
      </top>
      <bottom style="thin">
        <color theme="8" tint="0.59996337778862885"/>
      </bottom>
      <diagonal/>
    </border>
    <border>
      <left style="medium">
        <color indexed="64"/>
      </left>
      <right style="thick">
        <color indexed="64"/>
      </right>
      <top style="medium">
        <color indexed="64"/>
      </top>
      <bottom style="medium">
        <color indexed="64"/>
      </bottom>
      <diagonal/>
    </border>
    <border>
      <left/>
      <right style="thin">
        <color theme="0" tint="-0.24994659260841701"/>
      </right>
      <top/>
      <bottom style="thin">
        <color theme="0" tint="-0.24994659260841701"/>
      </bottom>
      <diagonal/>
    </border>
    <border>
      <left/>
      <right style="medium">
        <color indexed="64"/>
      </right>
      <top/>
      <bottom style="thin">
        <color theme="0" tint="-0.24994659260841701"/>
      </bottom>
      <diagonal/>
    </border>
    <border>
      <left style="medium">
        <color indexed="64"/>
      </left>
      <right style="medium">
        <color indexed="64"/>
      </right>
      <top/>
      <bottom style="thin">
        <color theme="0" tint="-0.24994659260841701"/>
      </bottom>
      <diagonal/>
    </border>
    <border>
      <left style="medium">
        <color indexed="64"/>
      </left>
      <right style="medium">
        <color indexed="64"/>
      </right>
      <top style="thin">
        <color theme="0" tint="-0.24994659260841701"/>
      </top>
      <bottom style="thin">
        <color theme="0" tint="-0.24994659260841701"/>
      </bottom>
      <diagonal/>
    </border>
    <border>
      <left style="medium">
        <color auto="1"/>
      </left>
      <right style="thick">
        <color indexed="64"/>
      </right>
      <top style="double">
        <color indexed="64"/>
      </top>
      <bottom style="thin">
        <color theme="0" tint="-0.24994659260841701"/>
      </bottom>
      <diagonal/>
    </border>
    <border>
      <left style="medium">
        <color auto="1"/>
      </left>
      <right style="thick">
        <color indexed="64"/>
      </right>
      <top style="thin">
        <color theme="0" tint="-0.24994659260841701"/>
      </top>
      <bottom style="thin">
        <color theme="0" tint="-0.24994659260841701"/>
      </bottom>
      <diagonal/>
    </border>
    <border>
      <left/>
      <right style="thin">
        <color theme="0" tint="-0.34998626667073579"/>
      </right>
      <top style="medium">
        <color indexed="64"/>
      </top>
      <bottom style="thin">
        <color indexed="64"/>
      </bottom>
      <diagonal/>
    </border>
    <border>
      <left/>
      <right/>
      <top style="thin">
        <color indexed="64"/>
      </top>
      <bottom style="medium">
        <color indexed="64"/>
      </bottom>
      <diagonal/>
    </border>
    <border>
      <left style="medium">
        <color auto="1"/>
      </left>
      <right style="thin">
        <color auto="1"/>
      </right>
      <top style="thin">
        <color indexed="64"/>
      </top>
      <bottom style="medium">
        <color indexed="64"/>
      </bottom>
      <diagonal/>
    </border>
    <border>
      <left/>
      <right style="thin">
        <color theme="0" tint="-0.34998626667073579"/>
      </right>
      <top style="thin">
        <color indexed="64"/>
      </top>
      <bottom style="medium">
        <color indexed="64"/>
      </bottom>
      <diagonal/>
    </border>
    <border>
      <left style="thin">
        <color indexed="64"/>
      </left>
      <right style="medium">
        <color auto="1"/>
      </right>
      <top style="thin">
        <color indexed="64"/>
      </top>
      <bottom style="medium">
        <color indexed="64"/>
      </bottom>
      <diagonal/>
    </border>
    <border>
      <left/>
      <right/>
      <top/>
      <bottom style="thin">
        <color theme="0" tint="-0.14996795556505021"/>
      </bottom>
      <diagonal/>
    </border>
    <border>
      <left style="medium">
        <color indexed="64"/>
      </left>
      <right/>
      <top/>
      <bottom style="thin">
        <color theme="0" tint="-0.14996795556505021"/>
      </bottom>
      <diagonal/>
    </border>
    <border>
      <left style="medium">
        <color indexed="64"/>
      </left>
      <right style="medium">
        <color indexed="64"/>
      </right>
      <top/>
      <bottom/>
      <diagonal/>
    </border>
    <border>
      <left style="medium">
        <color indexed="64"/>
      </left>
      <right style="medium">
        <color indexed="64"/>
      </right>
      <top style="thin">
        <color theme="5" tint="0.59996337778862885"/>
      </top>
      <bottom style="thin">
        <color theme="5" tint="0.59996337778862885"/>
      </bottom>
      <diagonal/>
    </border>
    <border>
      <left style="medium">
        <color indexed="64"/>
      </left>
      <right style="medium">
        <color indexed="64"/>
      </right>
      <top style="thin">
        <color theme="9" tint="0.59996337778862885"/>
      </top>
      <bottom style="thin">
        <color theme="9" tint="0.59996337778862885"/>
      </bottom>
      <diagonal/>
    </border>
    <border>
      <left style="medium">
        <color indexed="64"/>
      </left>
      <right/>
      <top style="thin">
        <color theme="9" tint="0.59996337778862885"/>
      </top>
      <bottom style="thin">
        <color theme="9" tint="0.59996337778862885"/>
      </bottom>
      <diagonal/>
    </border>
    <border>
      <left/>
      <right style="medium">
        <color indexed="64"/>
      </right>
      <top style="thin">
        <color theme="9" tint="0.59996337778862885"/>
      </top>
      <bottom style="thin">
        <color theme="9" tint="0.59996337778862885"/>
      </bottom>
      <diagonal/>
    </border>
    <border>
      <left style="thin">
        <color indexed="64"/>
      </left>
      <right style="medium">
        <color indexed="64"/>
      </right>
      <top style="thin">
        <color theme="9" tint="0.59996337778862885"/>
      </top>
      <bottom style="thin">
        <color theme="9" tint="0.59996337778862885"/>
      </bottom>
      <diagonal/>
    </border>
    <border>
      <left style="medium">
        <color indexed="64"/>
      </left>
      <right style="medium">
        <color auto="1"/>
      </right>
      <top/>
      <bottom style="double">
        <color indexed="64"/>
      </bottom>
      <diagonal/>
    </border>
    <border>
      <left style="thin">
        <color indexed="64"/>
      </left>
      <right style="medium">
        <color indexed="64"/>
      </right>
      <top style="thin">
        <color theme="8" tint="0.59996337778862885"/>
      </top>
      <bottom style="thin">
        <color theme="8" tint="0.59996337778862885"/>
      </bottom>
      <diagonal/>
    </border>
    <border>
      <left/>
      <right/>
      <top/>
      <bottom style="thin">
        <color theme="0" tint="-0.34998626667073579"/>
      </bottom>
      <diagonal/>
    </border>
    <border>
      <left style="thin">
        <color theme="0" tint="-0.24994659260841701"/>
      </left>
      <right style="thin">
        <color theme="0" tint="-0.24994659260841701"/>
      </right>
      <top style="thin">
        <color indexed="64"/>
      </top>
      <bottom style="medium">
        <color indexed="64"/>
      </bottom>
      <diagonal/>
    </border>
    <border>
      <left style="thin">
        <color theme="0" tint="-0.24994659260841701"/>
      </left>
      <right style="thin">
        <color theme="0" tint="-0.24994659260841701"/>
      </right>
      <top/>
      <bottom style="thin">
        <color theme="0" tint="-0.34998626667073579"/>
      </bottom>
      <diagonal/>
    </border>
    <border>
      <left style="thin">
        <color theme="0" tint="-0.24994659260841701"/>
      </left>
      <right style="thin">
        <color theme="0" tint="-0.24994659260841701"/>
      </right>
      <top style="thin">
        <color theme="0" tint="-0.34998626667073579"/>
      </top>
      <bottom style="thin">
        <color theme="0" tint="-0.34998626667073579"/>
      </bottom>
      <diagonal/>
    </border>
    <border>
      <left style="thin">
        <color indexed="64"/>
      </left>
      <right style="thin">
        <color indexed="64"/>
      </right>
      <top style="medium">
        <color indexed="64"/>
      </top>
      <bottom style="thin">
        <color theme="8" tint="0.59996337778862885"/>
      </bottom>
      <diagonal/>
    </border>
    <border>
      <left style="thin">
        <color auto="1"/>
      </left>
      <right style="thick">
        <color indexed="64"/>
      </right>
      <top style="medium">
        <color auto="1"/>
      </top>
      <bottom style="thin">
        <color auto="1"/>
      </bottom>
      <diagonal/>
    </border>
    <border>
      <left style="thin">
        <color auto="1"/>
      </left>
      <right style="thick">
        <color indexed="64"/>
      </right>
      <top style="thin">
        <color auto="1"/>
      </top>
      <bottom style="thin">
        <color theme="0" tint="-0.24994659260841701"/>
      </bottom>
      <diagonal/>
    </border>
    <border>
      <left style="thin">
        <color auto="1"/>
      </left>
      <right style="thick">
        <color indexed="64"/>
      </right>
      <top style="thin">
        <color theme="0" tint="-0.24994659260841701"/>
      </top>
      <bottom style="medium">
        <color auto="1"/>
      </bottom>
      <diagonal/>
    </border>
    <border>
      <left style="thick">
        <color auto="1"/>
      </left>
      <right style="thin">
        <color indexed="64"/>
      </right>
      <top style="medium">
        <color auto="1"/>
      </top>
      <bottom style="thin">
        <color auto="1"/>
      </bottom>
      <diagonal/>
    </border>
    <border>
      <left style="thick">
        <color auto="1"/>
      </left>
      <right style="thin">
        <color indexed="64"/>
      </right>
      <top style="thin">
        <color auto="1"/>
      </top>
      <bottom style="thin">
        <color theme="0" tint="-0.24994659260841701"/>
      </bottom>
      <diagonal/>
    </border>
    <border>
      <left style="thick">
        <color auto="1"/>
      </left>
      <right style="thin">
        <color indexed="64"/>
      </right>
      <top style="thin">
        <color theme="0" tint="-0.24994659260841701"/>
      </top>
      <bottom style="medium">
        <color auto="1"/>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bottom style="thin">
        <color theme="0" tint="-0.14993743705557422"/>
      </bottom>
      <diagonal/>
    </border>
    <border>
      <left style="thin">
        <color theme="0" tint="-0.14996795556505021"/>
      </left>
      <right style="thin">
        <color theme="0" tint="-0.14993743705557422"/>
      </right>
      <top/>
      <bottom style="thin">
        <color theme="0" tint="-0.14993743705557422"/>
      </bottom>
      <diagonal/>
    </border>
    <border>
      <left style="thin">
        <color theme="0" tint="-0.14993743705557422"/>
      </left>
      <right style="thin">
        <color theme="0" tint="-0.14996795556505021"/>
      </right>
      <top style="thin">
        <color theme="0" tint="-0.14996795556505021"/>
      </top>
      <bottom style="double">
        <color auto="1"/>
      </bottom>
      <diagonal/>
    </border>
    <border>
      <left style="thin">
        <color theme="0" tint="-0.14996795556505021"/>
      </left>
      <right style="thin">
        <color theme="0" tint="-0.14993743705557422"/>
      </right>
      <top style="thin">
        <color theme="0" tint="-0.14996795556505021"/>
      </top>
      <bottom style="double">
        <color auto="1"/>
      </bottom>
      <diagonal/>
    </border>
    <border>
      <left style="medium">
        <color auto="1"/>
      </left>
      <right style="thin">
        <color theme="0" tint="-0.24994659260841701"/>
      </right>
      <top style="thin">
        <color theme="0" tint="-0.14996795556505021"/>
      </top>
      <bottom style="double">
        <color auto="1"/>
      </bottom>
      <diagonal/>
    </border>
    <border>
      <left style="thin">
        <color theme="0" tint="-0.24994659260841701"/>
      </left>
      <right style="thin">
        <color theme="0" tint="-0.24994659260841701"/>
      </right>
      <top style="thin">
        <color theme="0" tint="-0.14996795556505021"/>
      </top>
      <bottom style="double">
        <color auto="1"/>
      </bottom>
      <diagonal/>
    </border>
    <border>
      <left style="thin">
        <color theme="0" tint="-0.24994659260841701"/>
      </left>
      <right style="medium">
        <color auto="1"/>
      </right>
      <top style="thin">
        <color theme="0" tint="-0.14996795556505021"/>
      </top>
      <bottom style="double">
        <color auto="1"/>
      </bottom>
      <diagonal/>
    </border>
    <border>
      <left style="medium">
        <color auto="1"/>
      </left>
      <right style="thin">
        <color theme="0" tint="-0.24994659260841701"/>
      </right>
      <top/>
      <bottom style="thin">
        <color theme="0" tint="-0.14996795556505021"/>
      </bottom>
      <diagonal/>
    </border>
    <border>
      <left style="thin">
        <color theme="0" tint="-0.24994659260841701"/>
      </left>
      <right style="thin">
        <color theme="0" tint="-0.24994659260841701"/>
      </right>
      <top/>
      <bottom style="thin">
        <color theme="0" tint="-0.14996795556505021"/>
      </bottom>
      <diagonal/>
    </border>
    <border>
      <left style="thin">
        <color theme="0" tint="-0.24994659260841701"/>
      </left>
      <right style="medium">
        <color auto="1"/>
      </right>
      <top/>
      <bottom style="thin">
        <color theme="0" tint="-0.14996795556505021"/>
      </bottom>
      <diagonal/>
    </border>
    <border>
      <left style="medium">
        <color auto="1"/>
      </left>
      <right style="thin">
        <color theme="0" tint="-0.2499465926084170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14996795556505021"/>
      </top>
      <bottom style="thin">
        <color theme="0" tint="-0.14996795556505021"/>
      </bottom>
      <diagonal/>
    </border>
    <border>
      <left style="thin">
        <color theme="0" tint="-0.24994659260841701"/>
      </left>
      <right style="medium">
        <color auto="1"/>
      </right>
      <top style="thin">
        <color theme="0" tint="-0.14996795556505021"/>
      </top>
      <bottom style="thin">
        <color theme="0" tint="-0.14996795556505021"/>
      </bottom>
      <diagonal/>
    </border>
    <border>
      <left style="medium">
        <color auto="1"/>
      </left>
      <right style="thin">
        <color theme="0" tint="-0.24994659260841701"/>
      </right>
      <top style="thin">
        <color theme="0" tint="-0.14996795556505021"/>
      </top>
      <bottom/>
      <diagonal/>
    </border>
    <border>
      <left style="thin">
        <color theme="0" tint="-0.24994659260841701"/>
      </left>
      <right style="medium">
        <color auto="1"/>
      </right>
      <top style="thin">
        <color theme="0" tint="-0.14996795556505021"/>
      </top>
      <bottom/>
      <diagonal/>
    </border>
    <border>
      <left style="thin">
        <color theme="0" tint="-0.24994659260841701"/>
      </left>
      <right style="thin">
        <color theme="0" tint="-0.24994659260841701"/>
      </right>
      <top style="thin">
        <color theme="0" tint="-0.14996795556505021"/>
      </top>
      <bottom/>
      <diagonal/>
    </border>
    <border>
      <left/>
      <right/>
      <top style="thin">
        <color theme="0" tint="-0.14996795556505021"/>
      </top>
      <bottom style="double">
        <color auto="1"/>
      </bottom>
      <diagonal/>
    </border>
    <border>
      <left/>
      <right style="thin">
        <color theme="0" tint="-0.24994659260841701"/>
      </right>
      <top style="thin">
        <color theme="0" tint="-0.14996795556505021"/>
      </top>
      <bottom style="double">
        <color auto="1"/>
      </bottom>
      <diagonal/>
    </border>
    <border>
      <left/>
      <right style="thin">
        <color theme="0" tint="-0.24994659260841701"/>
      </right>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right style="thin">
        <color theme="0" tint="-0.24994659260841701"/>
      </right>
      <top style="thin">
        <color theme="0" tint="-0.14996795556505021"/>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style="thin">
        <color theme="9" tint="0.59996337778862885"/>
      </bottom>
      <diagonal/>
    </border>
    <border>
      <left style="medium">
        <color indexed="64"/>
      </left>
      <right/>
      <top style="thin">
        <color indexed="64"/>
      </top>
      <bottom style="thin">
        <color theme="9" tint="0.59996337778862885"/>
      </bottom>
      <diagonal/>
    </border>
    <border>
      <left style="thin">
        <color indexed="64"/>
      </left>
      <right style="medium">
        <color indexed="64"/>
      </right>
      <top style="thin">
        <color indexed="64"/>
      </top>
      <bottom style="thin">
        <color theme="9" tint="0.59996337778862885"/>
      </bottom>
      <diagonal/>
    </border>
    <border>
      <left/>
      <right style="medium">
        <color indexed="64"/>
      </right>
      <top style="thin">
        <color indexed="64"/>
      </top>
      <bottom style="thin">
        <color theme="9" tint="0.59996337778862885"/>
      </bottom>
      <diagonal/>
    </border>
    <border>
      <left style="medium">
        <color indexed="64"/>
      </left>
      <right style="thin">
        <color theme="0" tint="-0.24994659260841701"/>
      </right>
      <top/>
      <bottom style="thin">
        <color theme="0" tint="-0.34998626667073579"/>
      </bottom>
      <diagonal/>
    </border>
    <border>
      <left style="medium">
        <color auto="1"/>
      </left>
      <right style="medium">
        <color auto="1"/>
      </right>
      <top style="thin">
        <color theme="0" tint="-0.34998626667073579"/>
      </top>
      <bottom style="thin">
        <color theme="0" tint="-0.24994659260841701"/>
      </bottom>
      <diagonal/>
    </border>
    <border>
      <left style="medium">
        <color auto="1"/>
      </left>
      <right style="medium">
        <color auto="1"/>
      </right>
      <top style="thin">
        <color theme="0" tint="-0.24994659260841701"/>
      </top>
      <bottom style="thin">
        <color theme="0" tint="-0.34998626667073579"/>
      </bottom>
      <diagonal/>
    </border>
    <border>
      <left style="medium">
        <color indexed="64"/>
      </left>
      <right/>
      <top style="thin">
        <color theme="8" tint="0.59996337778862885"/>
      </top>
      <bottom style="thin">
        <color indexed="64"/>
      </bottom>
      <diagonal/>
    </border>
    <border>
      <left style="thin">
        <color indexed="64"/>
      </left>
      <right style="thin">
        <color indexed="64"/>
      </right>
      <top style="thin">
        <color theme="8" tint="0.59996337778862885"/>
      </top>
      <bottom style="thin">
        <color indexed="64"/>
      </bottom>
      <diagonal/>
    </border>
    <border>
      <left style="medium">
        <color indexed="64"/>
      </left>
      <right/>
      <top style="thin">
        <color rgb="FF279989"/>
      </top>
      <bottom style="thin">
        <color rgb="FF279989"/>
      </bottom>
      <diagonal/>
    </border>
    <border>
      <left style="thin">
        <color indexed="64"/>
      </left>
      <right style="thin">
        <color indexed="64"/>
      </right>
      <top style="thin">
        <color rgb="FF279989"/>
      </top>
      <bottom style="thin">
        <color rgb="FF279989"/>
      </bottom>
      <diagonal/>
    </border>
    <border>
      <left/>
      <right style="medium">
        <color indexed="64"/>
      </right>
      <top style="thin">
        <color rgb="FF279989"/>
      </top>
      <bottom style="thin">
        <color rgb="FF279989"/>
      </bottom>
      <diagonal/>
    </border>
    <border>
      <left style="thin">
        <color indexed="64"/>
      </left>
      <right style="thin">
        <color theme="0" tint="-0.24994659260841701"/>
      </right>
      <top style="thin">
        <color auto="1"/>
      </top>
      <bottom style="thin">
        <color theme="0" tint="-0.24994659260841701"/>
      </bottom>
      <diagonal/>
    </border>
    <border>
      <left style="thin">
        <color indexed="64"/>
      </left>
      <right style="thin">
        <color theme="0" tint="-0.24994659260841701"/>
      </right>
      <top style="thin">
        <color theme="0" tint="-0.2499465926084170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theme="0" tint="-0.24994659260841701"/>
      </bottom>
      <diagonal/>
    </border>
    <border>
      <left style="thin">
        <color auto="1"/>
      </left>
      <right/>
      <top style="thin">
        <color theme="0" tint="-0.24994659260841701"/>
      </top>
      <bottom style="medium">
        <color auto="1"/>
      </bottom>
      <diagonal/>
    </border>
    <border>
      <left style="thin">
        <color indexed="64"/>
      </left>
      <right style="thick">
        <color indexed="64"/>
      </right>
      <top style="medium">
        <color indexed="64"/>
      </top>
      <bottom style="double">
        <color indexed="64"/>
      </bottom>
      <diagonal/>
    </border>
    <border>
      <left style="thin">
        <color indexed="64"/>
      </left>
      <right style="thick">
        <color indexed="64"/>
      </right>
      <top style="thin">
        <color theme="0" tint="-0.24994659260841701"/>
      </top>
      <bottom style="thin">
        <color theme="0" tint="-0.24994659260841701"/>
      </bottom>
      <diagonal/>
    </border>
    <border>
      <left style="thick">
        <color indexed="64"/>
      </left>
      <right style="thin">
        <color indexed="64"/>
      </right>
      <top/>
      <bottom style="thin">
        <color theme="0" tint="-0.24994659260841701"/>
      </bottom>
      <diagonal/>
    </border>
    <border>
      <left style="medium">
        <color indexed="64"/>
      </left>
      <right/>
      <top style="medium">
        <color indexed="64"/>
      </top>
      <bottom style="thin">
        <color theme="8" tint="0.59996337778862885"/>
      </bottom>
      <diagonal/>
    </border>
    <border>
      <left style="medium">
        <color indexed="64"/>
      </left>
      <right style="medium">
        <color indexed="64"/>
      </right>
      <top/>
      <bottom style="thin">
        <color theme="9" tint="0.59996337778862885"/>
      </bottom>
      <diagonal/>
    </border>
    <border>
      <left style="medium">
        <color indexed="64"/>
      </left>
      <right/>
      <top style="thin">
        <color theme="8" tint="0.59996337778862885"/>
      </top>
      <bottom/>
      <diagonal/>
    </border>
    <border>
      <left style="medium">
        <color indexed="64"/>
      </left>
      <right/>
      <top style="thin">
        <color indexed="64"/>
      </top>
      <bottom style="thin">
        <color theme="8" tint="0.59996337778862885"/>
      </bottom>
      <diagonal/>
    </border>
    <border>
      <left style="thin">
        <color indexed="64"/>
      </left>
      <right style="thin">
        <color indexed="64"/>
      </right>
      <top style="thin">
        <color indexed="64"/>
      </top>
      <bottom style="thin">
        <color theme="8" tint="0.59996337778862885"/>
      </bottom>
      <diagonal/>
    </border>
    <border>
      <left style="thin">
        <color indexed="64"/>
      </left>
      <right style="medium">
        <color indexed="64"/>
      </right>
      <top style="thin">
        <color theme="0" tint="-0.24994659260841701"/>
      </top>
      <bottom style="thin">
        <color theme="0" tint="-0.24994659260841701"/>
      </bottom>
      <diagonal/>
    </border>
    <border>
      <left style="medium">
        <color indexed="64"/>
      </left>
      <right/>
      <top/>
      <bottom style="thin">
        <color theme="0" tint="-0.24994659260841701"/>
      </bottom>
      <diagonal/>
    </border>
    <border>
      <left style="thin">
        <color indexed="64"/>
      </left>
      <right style="medium">
        <color indexed="64"/>
      </right>
      <top/>
      <bottom style="thin">
        <color theme="0" tint="-0.24994659260841701"/>
      </bottom>
      <diagonal/>
    </border>
    <border>
      <left/>
      <right style="thin">
        <color indexed="64"/>
      </right>
      <top/>
      <bottom/>
      <diagonal/>
    </border>
    <border>
      <left style="medium">
        <color indexed="64"/>
      </left>
      <right style="thin">
        <color theme="0" tint="-0.24994659260841701"/>
      </right>
      <top style="thin">
        <color theme="0" tint="-0.24994659260841701"/>
      </top>
      <bottom style="medium">
        <color indexed="64"/>
      </bottom>
      <diagonal/>
    </border>
    <border>
      <left style="medium">
        <color indexed="64"/>
      </left>
      <right style="thin">
        <color indexed="64"/>
      </right>
      <top style="thin">
        <color theme="5" tint="0.59996337778862885"/>
      </top>
      <bottom style="thin">
        <color theme="5" tint="0.59996337778862885"/>
      </bottom>
      <diagonal/>
    </border>
    <border>
      <left style="medium">
        <color indexed="64"/>
      </left>
      <right style="thin">
        <color indexed="64"/>
      </right>
      <top style="thin">
        <color theme="5" tint="0.59996337778862885"/>
      </top>
      <bottom style="double">
        <color indexed="64"/>
      </bottom>
      <diagonal/>
    </border>
    <border>
      <left style="medium">
        <color indexed="64"/>
      </left>
      <right style="medium">
        <color indexed="64"/>
      </right>
      <top style="thin">
        <color theme="5" tint="0.59996337778862885"/>
      </top>
      <bottom style="double">
        <color indexed="64"/>
      </bottom>
      <diagonal/>
    </border>
    <border>
      <left style="medium">
        <color indexed="64"/>
      </left>
      <right style="thin">
        <color indexed="64"/>
      </right>
      <top style="double">
        <color indexed="64"/>
      </top>
      <bottom style="medium">
        <color indexed="64"/>
      </bottom>
      <diagonal/>
    </border>
    <border>
      <left/>
      <right style="thin">
        <color indexed="64"/>
      </right>
      <top style="double">
        <color indexed="64"/>
      </top>
      <bottom style="medium">
        <color indexed="64"/>
      </bottom>
      <diagonal/>
    </border>
    <border>
      <left style="thin">
        <color indexed="64"/>
      </left>
      <right style="medium">
        <color indexed="64"/>
      </right>
      <top style="medium">
        <color indexed="64"/>
      </top>
      <bottom style="thin">
        <color theme="8" tint="0.59996337778862885"/>
      </bottom>
      <diagonal/>
    </border>
    <border>
      <left style="thin">
        <color indexed="64"/>
      </left>
      <right style="medium">
        <color indexed="64"/>
      </right>
      <top style="thin">
        <color theme="8" tint="0.59996337778862885"/>
      </top>
      <bottom style="double">
        <color indexed="64"/>
      </bottom>
      <diagonal/>
    </border>
    <border>
      <left style="thick">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double">
        <color indexed="64"/>
      </bottom>
      <diagonal/>
    </border>
    <border>
      <left style="thick">
        <color indexed="64"/>
      </left>
      <right style="thick">
        <color indexed="64"/>
      </right>
      <top style="thin">
        <color theme="0" tint="-0.24994659260841701"/>
      </top>
      <bottom style="thin">
        <color theme="0" tint="-0.24994659260841701"/>
      </bottom>
      <diagonal/>
    </border>
    <border>
      <left style="thick">
        <color auto="1"/>
      </left>
      <right style="thin">
        <color auto="1"/>
      </right>
      <top style="thin">
        <color theme="0" tint="-0.24994659260841701"/>
      </top>
      <bottom style="thin">
        <color auto="1"/>
      </bottom>
      <diagonal/>
    </border>
    <border>
      <left style="thick">
        <color indexed="64"/>
      </left>
      <right/>
      <top style="thin">
        <color theme="0" tint="-0.24994659260841701"/>
      </top>
      <bottom style="thin">
        <color auto="1"/>
      </bottom>
      <diagonal/>
    </border>
    <border>
      <left style="thin">
        <color theme="0" tint="-0.24994659260841701"/>
      </left>
      <right style="thin">
        <color auto="1"/>
      </right>
      <top style="thin">
        <color theme="0" tint="-0.24994659260841701"/>
      </top>
      <bottom style="thin">
        <color auto="1"/>
      </bottom>
      <diagonal/>
    </border>
    <border>
      <left style="thin">
        <color indexed="64"/>
      </left>
      <right/>
      <top style="thin">
        <color theme="0" tint="-0.24994659260841701"/>
      </top>
      <bottom style="thin">
        <color auto="1"/>
      </bottom>
      <diagonal/>
    </border>
    <border>
      <left style="thin">
        <color theme="0" tint="-0.24994659260841701"/>
      </left>
      <right style="thin">
        <color theme="0" tint="-0.24994659260841701"/>
      </right>
      <top style="thin">
        <color theme="0" tint="-0.24994659260841701"/>
      </top>
      <bottom style="thin">
        <color auto="1"/>
      </bottom>
      <diagonal/>
    </border>
    <border>
      <left/>
      <right/>
      <top style="thin">
        <color theme="0" tint="-0.24994659260841701"/>
      </top>
      <bottom style="thin">
        <color auto="1"/>
      </bottom>
      <diagonal/>
    </border>
    <border>
      <left style="thin">
        <color auto="1"/>
      </left>
      <right style="thin">
        <color theme="0" tint="-0.24994659260841701"/>
      </right>
      <top style="thin">
        <color theme="0" tint="-0.24994659260841701"/>
      </top>
      <bottom style="thin">
        <color auto="1"/>
      </bottom>
      <diagonal/>
    </border>
    <border>
      <left/>
      <right style="thin">
        <color indexed="64"/>
      </right>
      <top style="thin">
        <color theme="0" tint="-0.24994659260841701"/>
      </top>
      <bottom style="thin">
        <color auto="1"/>
      </bottom>
      <diagonal/>
    </border>
    <border>
      <left style="thin">
        <color theme="0" tint="-0.24994659260841701"/>
      </left>
      <right style="thick">
        <color auto="1"/>
      </right>
      <top style="thin">
        <color auto="1"/>
      </top>
      <bottom/>
      <diagonal/>
    </border>
    <border>
      <left style="thin">
        <color theme="0" tint="-0.24994659260841701"/>
      </left>
      <right style="thick">
        <color auto="1"/>
      </right>
      <top style="thin">
        <color theme="0" tint="-0.14996795556505021"/>
      </top>
      <bottom style="medium">
        <color auto="1"/>
      </bottom>
      <diagonal/>
    </border>
    <border>
      <left style="thin">
        <color theme="0" tint="-0.24994659260841701"/>
      </left>
      <right style="thick">
        <color auto="1"/>
      </right>
      <top style="thin">
        <color theme="0" tint="-0.24994659260841701"/>
      </top>
      <bottom style="thin">
        <color auto="1"/>
      </bottom>
      <diagonal/>
    </border>
    <border>
      <left style="thin">
        <color theme="0" tint="-0.24994659260841701"/>
      </left>
      <right/>
      <top style="thin">
        <color theme="0" tint="-0.24994659260841701"/>
      </top>
      <bottom style="thin">
        <color auto="1"/>
      </bottom>
      <diagonal/>
    </border>
    <border>
      <left style="thin">
        <color auto="1"/>
      </left>
      <right style="thin">
        <color auto="1"/>
      </right>
      <top style="thin">
        <color theme="0" tint="-0.24994659260841701"/>
      </top>
      <bottom style="thin">
        <color auto="1"/>
      </bottom>
      <diagonal/>
    </border>
    <border>
      <left style="thin">
        <color auto="1"/>
      </left>
      <right style="thick">
        <color auto="1"/>
      </right>
      <top style="thin">
        <color theme="0" tint="-0.24994659260841701"/>
      </top>
      <bottom style="thin">
        <color auto="1"/>
      </bottom>
      <diagonal/>
    </border>
    <border>
      <left/>
      <right style="thin">
        <color theme="0" tint="-0.24994659260841701"/>
      </right>
      <top style="thin">
        <color theme="0" tint="-0.24994659260841701"/>
      </top>
      <bottom style="thin">
        <color auto="1"/>
      </bottom>
      <diagonal/>
    </border>
    <border>
      <left style="thin">
        <color indexed="64"/>
      </left>
      <right style="medium">
        <color indexed="64"/>
      </right>
      <top style="thin">
        <color indexed="64"/>
      </top>
      <bottom style="thin">
        <color theme="8" tint="0.59996337778862885"/>
      </bottom>
      <diagonal/>
    </border>
    <border>
      <left style="thin">
        <color indexed="64"/>
      </left>
      <right style="medium">
        <color indexed="64"/>
      </right>
      <top style="thin">
        <color theme="8" tint="0.59996337778862885"/>
      </top>
      <bottom style="thin">
        <color indexed="64"/>
      </bottom>
      <diagonal/>
    </border>
    <border>
      <left style="thin">
        <color indexed="64"/>
      </left>
      <right style="medium">
        <color indexed="64"/>
      </right>
      <top/>
      <bottom/>
      <diagonal/>
    </border>
    <border>
      <left style="thin">
        <color indexed="64"/>
      </left>
      <right style="medium">
        <color indexed="64"/>
      </right>
      <top/>
      <bottom style="double">
        <color indexed="64"/>
      </bottom>
      <diagonal/>
    </border>
    <border>
      <left style="medium">
        <color indexed="64"/>
      </left>
      <right/>
      <top/>
      <bottom style="thin">
        <color theme="8" tint="0.59996337778862885"/>
      </bottom>
      <diagonal/>
    </border>
    <border>
      <left style="thin">
        <color indexed="64"/>
      </left>
      <right style="thin">
        <color indexed="64"/>
      </right>
      <top style="thin">
        <color theme="8" tint="0.59996337778862885"/>
      </top>
      <bottom/>
      <diagonal/>
    </border>
    <border>
      <left style="thin">
        <color indexed="64"/>
      </left>
      <right style="thin">
        <color indexed="64"/>
      </right>
      <top/>
      <bottom style="thin">
        <color theme="8" tint="0.59996337778862885"/>
      </bottom>
      <diagonal/>
    </border>
    <border>
      <left style="thin">
        <color indexed="64"/>
      </left>
      <right style="medium">
        <color indexed="64"/>
      </right>
      <top style="thin">
        <color theme="5" tint="0.59996337778862885"/>
      </top>
      <bottom style="thin">
        <color theme="5" tint="0.59996337778862885"/>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theme="5" tint="0.59996337778862885"/>
      </bottom>
      <diagonal/>
    </border>
    <border>
      <left style="medium">
        <color indexed="64"/>
      </left>
      <right style="thin">
        <color indexed="64"/>
      </right>
      <top style="medium">
        <color indexed="64"/>
      </top>
      <bottom style="thin">
        <color theme="5" tint="0.59996337778862885"/>
      </bottom>
      <diagonal/>
    </border>
    <border>
      <left style="thin">
        <color indexed="64"/>
      </left>
      <right style="medium">
        <color indexed="64"/>
      </right>
      <top style="medium">
        <color indexed="64"/>
      </top>
      <bottom style="thin">
        <color theme="5" tint="0.59996337778862885"/>
      </bottom>
      <diagonal/>
    </border>
    <border>
      <left style="thin">
        <color indexed="64"/>
      </left>
      <right style="medium">
        <color indexed="64"/>
      </right>
      <top style="thin">
        <color theme="5" tint="0.59996337778862885"/>
      </top>
      <bottom style="double">
        <color indexed="64"/>
      </bottom>
      <diagonal/>
    </border>
    <border>
      <left style="medium">
        <color auto="1"/>
      </left>
      <right style="thin">
        <color auto="1"/>
      </right>
      <top style="thin">
        <color theme="0" tint="-0.24994659260841701"/>
      </top>
      <bottom style="thin">
        <color theme="0" tint="-0.24994659260841701"/>
      </bottom>
      <diagonal/>
    </border>
    <border>
      <left/>
      <right style="thin">
        <color theme="0" tint="-0.34998626667073579"/>
      </right>
      <top style="thin">
        <color theme="0" tint="-0.24994659260841701"/>
      </top>
      <bottom style="thin">
        <color theme="0" tint="-0.24994659260841701"/>
      </bottom>
      <diagonal/>
    </border>
    <border>
      <left style="medium">
        <color auto="1"/>
      </left>
      <right style="thin">
        <color auto="1"/>
      </right>
      <top/>
      <bottom style="thin">
        <color theme="0" tint="-0.24994659260841701"/>
      </bottom>
      <diagonal/>
    </border>
    <border>
      <left/>
      <right style="thin">
        <color theme="0" tint="-0.34998626667073579"/>
      </right>
      <top/>
      <bottom style="thin">
        <color theme="0" tint="-0.24994659260841701"/>
      </bottom>
      <diagonal/>
    </border>
    <border>
      <left/>
      <right style="thin">
        <color theme="0" tint="-0.34998626667073579"/>
      </right>
      <top/>
      <bottom/>
      <diagonal/>
    </border>
    <border>
      <left style="thin">
        <color theme="0" tint="-0.24994659260841701"/>
      </left>
      <right style="medium">
        <color auto="1"/>
      </right>
      <top style="medium">
        <color auto="1"/>
      </top>
      <bottom style="thin">
        <color auto="1"/>
      </bottom>
      <diagonal/>
    </border>
    <border>
      <left style="thin">
        <color theme="0" tint="-0.24994659260841701"/>
      </left>
      <right style="medium">
        <color auto="1"/>
      </right>
      <top style="thin">
        <color auto="1"/>
      </top>
      <bottom style="thin">
        <color theme="0" tint="-0.24994659260841701"/>
      </bottom>
      <diagonal/>
    </border>
    <border>
      <left style="thin">
        <color theme="0" tint="-0.24994659260841701"/>
      </left>
      <right style="medium">
        <color auto="1"/>
      </right>
      <top style="thin">
        <color theme="0" tint="-0.24994659260841701"/>
      </top>
      <bottom style="thin">
        <color auto="1"/>
      </bottom>
      <diagonal/>
    </border>
    <border>
      <left/>
      <right style="thin">
        <color theme="0" tint="-0.34998626667073579"/>
      </right>
      <top style="thin">
        <color auto="1"/>
      </top>
      <bottom style="thin">
        <color theme="0" tint="-0.24994659260841701"/>
      </bottom>
      <diagonal/>
    </border>
    <border>
      <left/>
      <right style="thin">
        <color theme="0" tint="-0.34998626667073579"/>
      </right>
      <top style="thin">
        <color theme="0" tint="-0.24994659260841701"/>
      </top>
      <bottom style="thin">
        <color auto="1"/>
      </bottom>
      <diagonal/>
    </border>
    <border>
      <left/>
      <right style="thin">
        <color theme="0" tint="-0.34998626667073579"/>
      </right>
      <top style="thin">
        <color theme="0" tint="-0.24994659260841701"/>
      </top>
      <bottom style="medium">
        <color auto="1"/>
      </bottom>
      <diagonal/>
    </border>
    <border>
      <left style="thin">
        <color theme="0" tint="-0.14996795556505021"/>
      </left>
      <right style="thin">
        <color theme="0" tint="-0.14996795556505021"/>
      </right>
      <top/>
      <bottom style="medium">
        <color indexed="64"/>
      </bottom>
      <diagonal/>
    </border>
    <border>
      <left/>
      <right style="thin">
        <color indexed="64"/>
      </right>
      <top/>
      <bottom style="thin">
        <color theme="0" tint="-0.24994659260841701"/>
      </bottom>
      <diagonal/>
    </border>
  </borders>
  <cellStyleXfs count="10">
    <xf numFmtId="0" fontId="0" fillId="0" borderId="0"/>
    <xf numFmtId="44" fontId="1" fillId="0" borderId="0" applyFont="0" applyFill="0" applyBorder="0" applyAlignment="0" applyProtection="0"/>
    <xf numFmtId="0" fontId="8" fillId="9"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xf numFmtId="170" fontId="17" fillId="0" borderId="0" applyFill="0" applyBorder="0" applyProtection="0">
      <alignment horizontal="left" vertical="center" wrapText="1"/>
    </xf>
    <xf numFmtId="0" fontId="18" fillId="0" borderId="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cellStyleXfs>
  <cellXfs count="873">
    <xf numFmtId="0" fontId="0" fillId="0" borderId="0" xfId="0"/>
    <xf numFmtId="49" fontId="0" fillId="0" borderId="0" xfId="0" applyNumberFormat="1" applyAlignment="1">
      <alignment horizontal="center"/>
    </xf>
    <xf numFmtId="0" fontId="0" fillId="5" borderId="0" xfId="0" applyFill="1"/>
    <xf numFmtId="0" fontId="2" fillId="2" borderId="4" xfId="0" applyFont="1" applyFill="1" applyBorder="1"/>
    <xf numFmtId="0" fontId="2" fillId="2" borderId="5" xfId="0" applyFont="1" applyFill="1" applyBorder="1"/>
    <xf numFmtId="0" fontId="2" fillId="2" borderId="6" xfId="0" applyFont="1" applyFill="1" applyBorder="1"/>
    <xf numFmtId="0" fontId="4" fillId="3" borderId="3" xfId="0" applyFont="1" applyFill="1" applyBorder="1"/>
    <xf numFmtId="0" fontId="5" fillId="0" borderId="0" xfId="0" applyFont="1"/>
    <xf numFmtId="0" fontId="5" fillId="0" borderId="0" xfId="0" applyFont="1" applyAlignment="1">
      <alignment horizontal="center"/>
    </xf>
    <xf numFmtId="0" fontId="0" fillId="0" borderId="0" xfId="0" applyAlignment="1">
      <alignment horizontal="center"/>
    </xf>
    <xf numFmtId="0" fontId="2" fillId="2" borderId="4" xfId="0" applyFont="1" applyFill="1" applyBorder="1" applyAlignment="1">
      <alignment horizontal="center"/>
    </xf>
    <xf numFmtId="0" fontId="6" fillId="0" borderId="0" xfId="0" applyFont="1"/>
    <xf numFmtId="0" fontId="0" fillId="5" borderId="0" xfId="0" applyFill="1" applyAlignment="1">
      <alignment horizontal="center"/>
    </xf>
    <xf numFmtId="0" fontId="2" fillId="0" borderId="0" xfId="0" applyFont="1" applyAlignment="1">
      <alignment horizontal="center"/>
    </xf>
    <xf numFmtId="0" fontId="2" fillId="2" borderId="9" xfId="0" applyFont="1" applyFill="1" applyBorder="1"/>
    <xf numFmtId="0" fontId="2" fillId="2" borderId="10" xfId="0" applyFont="1" applyFill="1" applyBorder="1"/>
    <xf numFmtId="0" fontId="2" fillId="2" borderId="11" xfId="0" applyFont="1" applyFill="1" applyBorder="1"/>
    <xf numFmtId="0" fontId="2" fillId="0" borderId="0" xfId="0" applyFont="1" applyAlignment="1">
      <alignment horizontal="right"/>
    </xf>
    <xf numFmtId="0" fontId="12" fillId="13" borderId="2" xfId="0" applyFont="1" applyFill="1" applyBorder="1" applyAlignment="1">
      <alignment horizontal="centerContinuous"/>
    </xf>
    <xf numFmtId="0" fontId="12" fillId="13" borderId="3" xfId="0" applyFont="1" applyFill="1" applyBorder="1" applyAlignment="1">
      <alignment horizontal="centerContinuous"/>
    </xf>
    <xf numFmtId="0" fontId="12" fillId="13" borderId="18" xfId="0" applyFont="1" applyFill="1" applyBorder="1" applyAlignment="1">
      <alignment horizontal="centerContinuous"/>
    </xf>
    <xf numFmtId="0" fontId="13" fillId="14" borderId="13" xfId="0" applyFont="1" applyFill="1" applyBorder="1" applyAlignment="1">
      <alignment wrapText="1"/>
    </xf>
    <xf numFmtId="0" fontId="13" fillId="14" borderId="7" xfId="0" applyFont="1" applyFill="1" applyBorder="1" applyAlignment="1">
      <alignment horizontal="center" wrapText="1"/>
    </xf>
    <xf numFmtId="0" fontId="14" fillId="0" borderId="7" xfId="0" applyFont="1" applyBorder="1"/>
    <xf numFmtId="0" fontId="14" fillId="0" borderId="15" xfId="0" applyFont="1" applyBorder="1"/>
    <xf numFmtId="0" fontId="0" fillId="0" borderId="0" xfId="0" applyProtection="1">
      <protection locked="0"/>
    </xf>
    <xf numFmtId="0" fontId="0" fillId="0" borderId="0" xfId="0" applyAlignment="1" applyProtection="1">
      <alignment horizontal="left"/>
      <protection locked="0"/>
    </xf>
    <xf numFmtId="49" fontId="0" fillId="0" borderId="0" xfId="0" applyNumberFormat="1" applyAlignment="1" applyProtection="1">
      <alignment horizontal="left"/>
      <protection locked="0"/>
    </xf>
    <xf numFmtId="0" fontId="2" fillId="2" borderId="10" xfId="0" applyFont="1" applyFill="1" applyBorder="1" applyAlignment="1">
      <alignment horizontal="center"/>
    </xf>
    <xf numFmtId="0" fontId="2" fillId="2" borderId="31" xfId="0" applyFont="1" applyFill="1" applyBorder="1" applyAlignment="1">
      <alignment horizontal="center"/>
    </xf>
    <xf numFmtId="169" fontId="0" fillId="0" borderId="0" xfId="1" applyNumberFormat="1" applyFont="1" applyProtection="1">
      <protection locked="0"/>
    </xf>
    <xf numFmtId="0" fontId="2" fillId="2" borderId="51" xfId="0" applyFont="1" applyFill="1" applyBorder="1"/>
    <xf numFmtId="0" fontId="0" fillId="6" borderId="41" xfId="0" applyFill="1" applyBorder="1" applyProtection="1">
      <protection locked="0"/>
    </xf>
    <xf numFmtId="0" fontId="2" fillId="0" borderId="0" xfId="0" applyFont="1"/>
    <xf numFmtId="0" fontId="0" fillId="0" borderId="53" xfId="0" applyBorder="1" applyAlignment="1" applyProtection="1">
      <alignment vertical="center"/>
      <protection locked="0"/>
    </xf>
    <xf numFmtId="0" fontId="0" fillId="0" borderId="53" xfId="0" applyBorder="1"/>
    <xf numFmtId="0" fontId="13" fillId="14" borderId="20" xfId="0" applyFont="1" applyFill="1" applyBorder="1"/>
    <xf numFmtId="0" fontId="14" fillId="0" borderId="71" xfId="0" applyFont="1" applyBorder="1"/>
    <xf numFmtId="0" fontId="14" fillId="0" borderId="37" xfId="0" applyFont="1" applyBorder="1"/>
    <xf numFmtId="0" fontId="13" fillId="14" borderId="78" xfId="0" applyFont="1" applyFill="1" applyBorder="1" applyAlignment="1">
      <alignment horizontal="center" wrapText="1"/>
    </xf>
    <xf numFmtId="0" fontId="14" fillId="4" borderId="37" xfId="0" applyFont="1" applyFill="1" applyBorder="1"/>
    <xf numFmtId="0" fontId="14" fillId="0" borderId="15" xfId="0" applyFont="1" applyBorder="1" applyAlignment="1">
      <alignment horizontal="center"/>
    </xf>
    <xf numFmtId="0" fontId="14" fillId="4" borderId="37" xfId="0" applyFont="1" applyFill="1" applyBorder="1" applyAlignment="1">
      <alignment horizontal="center"/>
    </xf>
    <xf numFmtId="0" fontId="14" fillId="0" borderId="37" xfId="0" applyFont="1" applyBorder="1" applyAlignment="1">
      <alignment horizontal="center"/>
    </xf>
    <xf numFmtId="0" fontId="14" fillId="0" borderId="71" xfId="0" applyFont="1" applyBorder="1" applyAlignment="1">
      <alignment horizontal="center"/>
    </xf>
    <xf numFmtId="0" fontId="13" fillId="14" borderId="20" xfId="0" applyFont="1" applyFill="1" applyBorder="1" applyAlignment="1">
      <alignment horizontal="center"/>
    </xf>
    <xf numFmtId="168" fontId="14" fillId="0" borderId="79" xfId="0" applyNumberFormat="1" applyFont="1" applyBorder="1" applyAlignment="1">
      <alignment horizontal="center"/>
    </xf>
    <xf numFmtId="168" fontId="14" fillId="4" borderId="54" xfId="0" applyNumberFormat="1" applyFont="1" applyFill="1" applyBorder="1" applyAlignment="1">
      <alignment horizontal="center"/>
    </xf>
    <xf numFmtId="168" fontId="14" fillId="0" borderId="54" xfId="0" applyNumberFormat="1" applyFont="1" applyBorder="1" applyAlignment="1">
      <alignment horizontal="center"/>
    </xf>
    <xf numFmtId="168" fontId="14" fillId="0" borderId="73" xfId="0" applyNumberFormat="1" applyFont="1" applyBorder="1" applyAlignment="1">
      <alignment horizontal="center"/>
    </xf>
    <xf numFmtId="168" fontId="13" fillId="14" borderId="72" xfId="0" applyNumberFormat="1" applyFont="1" applyFill="1" applyBorder="1" applyAlignment="1">
      <alignment horizontal="center"/>
    </xf>
    <xf numFmtId="0" fontId="2" fillId="2" borderId="51" xfId="0" applyFont="1" applyFill="1" applyBorder="1" applyAlignment="1">
      <alignment horizontal="center"/>
    </xf>
    <xf numFmtId="0" fontId="0" fillId="0" borderId="53" xfId="0" applyBorder="1" applyAlignment="1" applyProtection="1">
      <alignment horizontal="left" vertical="center"/>
      <protection locked="0"/>
    </xf>
    <xf numFmtId="0" fontId="0" fillId="0" borderId="53" xfId="0" applyBorder="1" applyAlignment="1" applyProtection="1">
      <alignment horizontal="center" vertical="center"/>
      <protection locked="0"/>
    </xf>
    <xf numFmtId="0" fontId="0" fillId="0" borderId="54" xfId="0" applyBorder="1" applyAlignment="1" applyProtection="1">
      <alignment horizontal="center" vertical="center"/>
      <protection locked="0"/>
    </xf>
    <xf numFmtId="0" fontId="14" fillId="4" borderId="101" xfId="0" applyFont="1" applyFill="1" applyBorder="1"/>
    <xf numFmtId="168" fontId="14" fillId="4" borderId="102" xfId="0" applyNumberFormat="1" applyFont="1" applyFill="1" applyBorder="1" applyAlignment="1">
      <alignment horizontal="center"/>
    </xf>
    <xf numFmtId="167" fontId="0" fillId="6" borderId="68" xfId="1" applyNumberFormat="1" applyFont="1" applyFill="1" applyBorder="1" applyAlignment="1" applyProtection="1">
      <alignment vertical="center"/>
      <protection locked="0"/>
    </xf>
    <xf numFmtId="0" fontId="0" fillId="0" borderId="53" xfId="0" applyBorder="1" applyAlignment="1">
      <alignment horizontal="center"/>
    </xf>
    <xf numFmtId="0" fontId="0" fillId="0" borderId="62" xfId="0" applyBorder="1" applyAlignment="1">
      <alignment horizontal="center"/>
    </xf>
    <xf numFmtId="0" fontId="0" fillId="0" borderId="62" xfId="0" applyBorder="1"/>
    <xf numFmtId="0" fontId="2" fillId="2" borderId="51" xfId="0" applyFont="1" applyFill="1" applyBorder="1" applyAlignment="1">
      <alignment horizontal="left"/>
    </xf>
    <xf numFmtId="0" fontId="22" fillId="0" borderId="0" xfId="0" applyFont="1"/>
    <xf numFmtId="0" fontId="19" fillId="18" borderId="109" xfId="0" applyFont="1" applyFill="1" applyBorder="1" applyAlignment="1">
      <alignment horizontal="center" wrapText="1"/>
    </xf>
    <xf numFmtId="0" fontId="23" fillId="0" borderId="0" xfId="0" applyFont="1"/>
    <xf numFmtId="0" fontId="23" fillId="0" borderId="114" xfId="0" applyFont="1" applyBorder="1"/>
    <xf numFmtId="0" fontId="23" fillId="0" borderId="119" xfId="0" applyFont="1" applyBorder="1"/>
    <xf numFmtId="0" fontId="19" fillId="18" borderId="2" xfId="0" applyFont="1" applyFill="1" applyBorder="1" applyAlignment="1">
      <alignment wrapText="1"/>
    </xf>
    <xf numFmtId="0" fontId="19" fillId="18" borderId="18" xfId="0" applyFont="1" applyFill="1" applyBorder="1" applyAlignment="1">
      <alignment wrapText="1"/>
    </xf>
    <xf numFmtId="166" fontId="23" fillId="0" borderId="120" xfId="0" applyNumberFormat="1" applyFont="1" applyBorder="1" applyAlignment="1">
      <alignment horizontal="center"/>
    </xf>
    <xf numFmtId="166" fontId="23" fillId="0" borderId="121" xfId="0" applyNumberFormat="1" applyFont="1" applyBorder="1" applyAlignment="1">
      <alignment horizontal="center"/>
    </xf>
    <xf numFmtId="167" fontId="23" fillId="0" borderId="121" xfId="0" applyNumberFormat="1" applyFont="1" applyBorder="1" applyAlignment="1">
      <alignment vertical="center"/>
    </xf>
    <xf numFmtId="167" fontId="23" fillId="0" borderId="121" xfId="0" applyNumberFormat="1" applyFont="1" applyBorder="1"/>
    <xf numFmtId="0" fontId="23" fillId="0" borderId="113" xfId="0" applyFont="1" applyBorder="1" applyAlignment="1">
      <alignment horizontal="left" indent="2"/>
    </xf>
    <xf numFmtId="167" fontId="23" fillId="0" borderId="122" xfId="0" applyNumberFormat="1" applyFont="1" applyBorder="1"/>
    <xf numFmtId="167" fontId="23" fillId="0" borderId="120" xfId="0" applyNumberFormat="1" applyFont="1" applyBorder="1"/>
    <xf numFmtId="0" fontId="6" fillId="0" borderId="0" xfId="0" applyFont="1" applyProtection="1">
      <protection locked="0"/>
    </xf>
    <xf numFmtId="0" fontId="2" fillId="2" borderId="2" xfId="0" applyFont="1" applyFill="1" applyBorder="1" applyAlignment="1">
      <alignment horizontal="centerContinuous"/>
    </xf>
    <xf numFmtId="0" fontId="0" fillId="2" borderId="3" xfId="0" applyFill="1" applyBorder="1" applyAlignment="1">
      <alignment horizontal="centerContinuous"/>
    </xf>
    <xf numFmtId="0" fontId="0" fillId="2" borderId="18" xfId="0" applyFill="1" applyBorder="1" applyAlignment="1">
      <alignment horizontal="centerContinuous"/>
    </xf>
    <xf numFmtId="0" fontId="2" fillId="2" borderId="18" xfId="0" applyFont="1" applyFill="1" applyBorder="1" applyAlignment="1">
      <alignment horizontal="centerContinuous"/>
    </xf>
    <xf numFmtId="0" fontId="0" fillId="0" borderId="34" xfId="0" applyBorder="1"/>
    <xf numFmtId="0" fontId="0" fillId="0" borderId="127" xfId="0" applyBorder="1"/>
    <xf numFmtId="0" fontId="0" fillId="0" borderId="128" xfId="0" applyBorder="1"/>
    <xf numFmtId="0" fontId="2" fillId="2" borderId="27" xfId="0" applyFont="1" applyFill="1" applyBorder="1"/>
    <xf numFmtId="0" fontId="0" fillId="0" borderId="48" xfId="0" applyBorder="1"/>
    <xf numFmtId="0" fontId="0" fillId="0" borderId="129" xfId="0" applyBorder="1"/>
    <xf numFmtId="0" fontId="8" fillId="9" borderId="129" xfId="2" applyBorder="1"/>
    <xf numFmtId="0" fontId="0" fillId="0" borderId="130" xfId="0" applyBorder="1" applyAlignment="1">
      <alignment horizontal="center"/>
    </xf>
    <xf numFmtId="0" fontId="0" fillId="0" borderId="130" xfId="0" applyBorder="1"/>
    <xf numFmtId="0" fontId="0" fillId="0" borderId="34" xfId="0" applyBorder="1" applyAlignment="1">
      <alignment horizontal="center"/>
    </xf>
    <xf numFmtId="0" fontId="0" fillId="0" borderId="131" xfId="0" applyBorder="1" applyAlignment="1">
      <alignment horizontal="center"/>
    </xf>
    <xf numFmtId="0" fontId="0" fillId="0" borderId="131" xfId="0" applyBorder="1"/>
    <xf numFmtId="49" fontId="2" fillId="2" borderId="57" xfId="0" applyNumberFormat="1" applyFont="1" applyFill="1" applyBorder="1" applyAlignment="1">
      <alignment horizontal="center"/>
    </xf>
    <xf numFmtId="0" fontId="2" fillId="2" borderId="56" xfId="0" applyFont="1" applyFill="1" applyBorder="1" applyAlignment="1">
      <alignment horizontal="center"/>
    </xf>
    <xf numFmtId="49" fontId="0" fillId="0" borderId="46" xfId="0" quotePrefix="1" applyNumberFormat="1" applyBorder="1" applyAlignment="1">
      <alignment horizontal="center"/>
    </xf>
    <xf numFmtId="0" fontId="0" fillId="0" borderId="45" xfId="0" applyBorder="1" applyAlignment="1">
      <alignment horizontal="center"/>
    </xf>
    <xf numFmtId="49" fontId="0" fillId="0" borderId="43" xfId="0" applyNumberFormat="1" applyBorder="1" applyAlignment="1">
      <alignment horizontal="center"/>
    </xf>
    <xf numFmtId="0" fontId="0" fillId="0" borderId="44" xfId="0" applyBorder="1" applyAlignment="1">
      <alignment horizontal="center"/>
    </xf>
    <xf numFmtId="0" fontId="0" fillId="0" borderId="43" xfId="0" applyBorder="1" applyAlignment="1">
      <alignment horizontal="center"/>
    </xf>
    <xf numFmtId="49" fontId="8" fillId="9" borderId="43" xfId="2" applyNumberFormat="1" applyBorder="1" applyAlignment="1">
      <alignment horizontal="center"/>
    </xf>
    <xf numFmtId="0" fontId="8" fillId="9" borderId="44" xfId="2" applyBorder="1" applyAlignment="1">
      <alignment horizontal="center"/>
    </xf>
    <xf numFmtId="0" fontId="2" fillId="2" borderId="57" xfId="0" applyFont="1" applyFill="1" applyBorder="1"/>
    <xf numFmtId="0" fontId="2" fillId="2" borderId="56" xfId="0" applyFont="1" applyFill="1" applyBorder="1"/>
    <xf numFmtId="0" fontId="0" fillId="0" borderId="46" xfId="0" applyBorder="1"/>
    <xf numFmtId="0" fontId="0" fillId="0" borderId="45" xfId="0" applyBorder="1"/>
    <xf numFmtId="0" fontId="0" fillId="0" borderId="43" xfId="0" applyBorder="1"/>
    <xf numFmtId="0" fontId="0" fillId="0" borderId="44" xfId="0" applyBorder="1"/>
    <xf numFmtId="0" fontId="8" fillId="9" borderId="43" xfId="2" applyBorder="1"/>
    <xf numFmtId="0" fontId="8" fillId="9" borderId="44" xfId="2" applyBorder="1"/>
    <xf numFmtId="0" fontId="0" fillId="0" borderId="53" xfId="0" quotePrefix="1" applyBorder="1" applyAlignment="1">
      <alignment horizontal="center"/>
    </xf>
    <xf numFmtId="0" fontId="0" fillId="5" borderId="53" xfId="0" applyFill="1" applyBorder="1"/>
    <xf numFmtId="165" fontId="2" fillId="2" borderId="51" xfId="0" applyNumberFormat="1" applyFont="1" applyFill="1" applyBorder="1" applyAlignment="1">
      <alignment horizontal="center"/>
    </xf>
    <xf numFmtId="49" fontId="2" fillId="2" borderId="51" xfId="0" applyNumberFormat="1" applyFont="1" applyFill="1" applyBorder="1"/>
    <xf numFmtId="0" fontId="7" fillId="0" borderId="53" xfId="0" applyFont="1" applyBorder="1" applyAlignment="1">
      <alignment horizontal="center"/>
    </xf>
    <xf numFmtId="0" fontId="0" fillId="0" borderId="62" xfId="0" quotePrefix="1" applyBorder="1" applyAlignment="1">
      <alignment horizontal="center"/>
    </xf>
    <xf numFmtId="0" fontId="0" fillId="0" borderId="132" xfId="0" applyBorder="1"/>
    <xf numFmtId="0" fontId="0" fillId="0" borderId="133" xfId="0" applyBorder="1"/>
    <xf numFmtId="0" fontId="0" fillId="0" borderId="134" xfId="0" applyBorder="1"/>
    <xf numFmtId="0" fontId="0" fillId="0" borderId="135" xfId="0" applyBorder="1"/>
    <xf numFmtId="0" fontId="0" fillId="0" borderId="37" xfId="0" applyBorder="1"/>
    <xf numFmtId="0" fontId="0" fillId="0" borderId="38" xfId="0" applyBorder="1"/>
    <xf numFmtId="0" fontId="4" fillId="3" borderId="2" xfId="0" applyFont="1" applyFill="1" applyBorder="1"/>
    <xf numFmtId="0" fontId="4" fillId="3" borderId="18" xfId="0" applyFont="1" applyFill="1" applyBorder="1"/>
    <xf numFmtId="0" fontId="2" fillId="2" borderId="71" xfId="0" applyFont="1" applyFill="1" applyBorder="1" applyAlignment="1">
      <alignment horizontal="center"/>
    </xf>
    <xf numFmtId="0" fontId="0" fillId="0" borderId="132" xfId="0" applyBorder="1" applyAlignment="1">
      <alignment horizontal="center"/>
    </xf>
    <xf numFmtId="0" fontId="0" fillId="0" borderId="37" xfId="0" applyBorder="1" applyAlignment="1">
      <alignment horizontal="center"/>
    </xf>
    <xf numFmtId="0" fontId="0" fillId="0" borderId="0" xfId="0" applyAlignment="1" applyProtection="1">
      <alignment vertical="center"/>
      <protection locked="0"/>
    </xf>
    <xf numFmtId="0" fontId="2" fillId="0" borderId="0" xfId="0" applyFont="1" applyAlignment="1" applyProtection="1">
      <alignment horizontal="right"/>
      <protection locked="0"/>
    </xf>
    <xf numFmtId="0" fontId="20" fillId="0" borderId="0" xfId="0" applyFont="1" applyAlignment="1" applyProtection="1">
      <alignment wrapText="1"/>
      <protection locked="0"/>
    </xf>
    <xf numFmtId="0" fontId="20" fillId="0" borderId="0" xfId="0" applyFont="1" applyAlignment="1" applyProtection="1">
      <alignment horizontal="center" wrapText="1"/>
      <protection locked="0"/>
    </xf>
    <xf numFmtId="0" fontId="20" fillId="0" borderId="0" xfId="0" applyFont="1" applyProtection="1">
      <protection locked="0"/>
    </xf>
    <xf numFmtId="169" fontId="0" fillId="0" borderId="0" xfId="1" applyNumberFormat="1" applyFont="1" applyAlignment="1" applyProtection="1">
      <alignment vertical="center"/>
      <protection locked="0"/>
    </xf>
    <xf numFmtId="0" fontId="0" fillId="0" borderId="61" xfId="0" applyBorder="1" applyAlignment="1" applyProtection="1">
      <alignment horizontal="center" vertical="center"/>
      <protection locked="0"/>
    </xf>
    <xf numFmtId="166" fontId="0" fillId="6" borderId="40" xfId="1" applyNumberFormat="1" applyFont="1" applyFill="1" applyBorder="1" applyAlignment="1" applyProtection="1">
      <alignment horizontal="center" vertical="center"/>
      <protection locked="0"/>
    </xf>
    <xf numFmtId="167" fontId="0" fillId="6" borderId="44" xfId="1" applyNumberFormat="1" applyFont="1" applyFill="1" applyBorder="1" applyAlignment="1" applyProtection="1">
      <alignment horizontal="center" vertical="center"/>
      <protection locked="0"/>
    </xf>
    <xf numFmtId="169" fontId="0" fillId="6" borderId="61" xfId="1" applyNumberFormat="1" applyFont="1" applyFill="1" applyBorder="1" applyAlignment="1" applyProtection="1">
      <alignment horizontal="center" vertical="center"/>
      <protection locked="0"/>
    </xf>
    <xf numFmtId="0" fontId="4" fillId="3" borderId="0" xfId="0" applyFont="1" applyFill="1"/>
    <xf numFmtId="0" fontId="6" fillId="3" borderId="0" xfId="0" applyFont="1" applyFill="1" applyAlignment="1">
      <alignment horizontal="left"/>
    </xf>
    <xf numFmtId="0" fontId="4" fillId="3" borderId="1" xfId="0" applyFont="1" applyFill="1" applyBorder="1"/>
    <xf numFmtId="0" fontId="4" fillId="3" borderId="1" xfId="0" applyFont="1" applyFill="1" applyBorder="1" applyAlignment="1">
      <alignment horizontal="left"/>
    </xf>
    <xf numFmtId="169" fontId="6" fillId="3" borderId="1" xfId="1" applyNumberFormat="1" applyFont="1" applyFill="1" applyBorder="1" applyAlignment="1" applyProtection="1">
      <alignment horizontal="left"/>
    </xf>
    <xf numFmtId="169" fontId="4" fillId="3" borderId="1" xfId="1" applyNumberFormat="1" applyFont="1" applyFill="1" applyBorder="1" applyAlignment="1" applyProtection="1">
      <alignment horizontal="center"/>
    </xf>
    <xf numFmtId="0" fontId="6" fillId="3" borderId="1" xfId="0" applyFont="1" applyFill="1" applyBorder="1" applyAlignment="1">
      <alignment horizontal="left"/>
    </xf>
    <xf numFmtId="169" fontId="4" fillId="3" borderId="1" xfId="1" applyNumberFormat="1" applyFont="1" applyFill="1" applyBorder="1" applyProtection="1"/>
    <xf numFmtId="0" fontId="0" fillId="11" borderId="70" xfId="0" applyFill="1" applyBorder="1" applyAlignment="1">
      <alignment horizontal="center" vertical="center"/>
    </xf>
    <xf numFmtId="0" fontId="0" fillId="11" borderId="62" xfId="0" applyFill="1" applyBorder="1" applyAlignment="1">
      <alignment horizontal="left" vertical="center"/>
    </xf>
    <xf numFmtId="168" fontId="0" fillId="11" borderId="46" xfId="1" applyNumberFormat="1" applyFont="1" applyFill="1" applyBorder="1" applyAlignment="1" applyProtection="1">
      <alignment horizontal="center" vertical="center"/>
    </xf>
    <xf numFmtId="167" fontId="0" fillId="11" borderId="62" xfId="1" applyNumberFormat="1" applyFont="1" applyFill="1" applyBorder="1" applyAlignment="1" applyProtection="1">
      <alignment horizontal="center" vertical="center"/>
    </xf>
    <xf numFmtId="167" fontId="0" fillId="11" borderId="45" xfId="1" applyNumberFormat="1" applyFont="1" applyFill="1" applyBorder="1" applyAlignment="1" applyProtection="1">
      <alignment horizontal="center" vertical="center"/>
    </xf>
    <xf numFmtId="167" fontId="0" fillId="11" borderId="63" xfId="1" applyNumberFormat="1" applyFont="1" applyFill="1" applyBorder="1" applyAlignment="1" applyProtection="1">
      <alignment horizontal="center" vertical="center"/>
    </xf>
    <xf numFmtId="167" fontId="2" fillId="11" borderId="48" xfId="1" applyNumberFormat="1" applyFont="1" applyFill="1" applyBorder="1" applyAlignment="1" applyProtection="1">
      <alignment horizontal="center" vertical="center"/>
    </xf>
    <xf numFmtId="0" fontId="26" fillId="3" borderId="2" xfId="0" applyFont="1" applyFill="1" applyBorder="1" applyAlignment="1">
      <alignment horizontal="centerContinuous"/>
    </xf>
    <xf numFmtId="0" fontId="27" fillId="3" borderId="3" xfId="0" applyFont="1" applyFill="1" applyBorder="1" applyAlignment="1">
      <alignment horizontal="centerContinuous"/>
    </xf>
    <xf numFmtId="0" fontId="26" fillId="3" borderId="15" xfId="0" applyFont="1" applyFill="1" applyBorder="1" applyAlignment="1">
      <alignment horizontal="centerContinuous"/>
    </xf>
    <xf numFmtId="0" fontId="26" fillId="3" borderId="30" xfId="0" applyFont="1" applyFill="1" applyBorder="1" applyAlignment="1">
      <alignment horizontal="centerContinuous"/>
    </xf>
    <xf numFmtId="0" fontId="28" fillId="3" borderId="3" xfId="0" applyFont="1" applyFill="1" applyBorder="1" applyAlignment="1">
      <alignment horizontal="centerContinuous"/>
    </xf>
    <xf numFmtId="0" fontId="11" fillId="16" borderId="47" xfId="0" applyFont="1" applyFill="1" applyBorder="1" applyAlignment="1">
      <alignment horizontal="centerContinuous"/>
    </xf>
    <xf numFmtId="0" fontId="11" fillId="16" borderId="30" xfId="0" applyFont="1" applyFill="1" applyBorder="1" applyAlignment="1">
      <alignment horizontal="centerContinuous"/>
    </xf>
    <xf numFmtId="0" fontId="11" fillId="16" borderId="81" xfId="0" applyFont="1" applyFill="1" applyBorder="1" applyAlignment="1">
      <alignment horizontal="centerContinuous"/>
    </xf>
    <xf numFmtId="169" fontId="11" fillId="16" borderId="3" xfId="1" applyNumberFormat="1" applyFont="1" applyFill="1" applyBorder="1" applyAlignment="1" applyProtection="1">
      <alignment horizontal="centerContinuous"/>
    </xf>
    <xf numFmtId="169" fontId="11" fillId="16" borderId="82" xfId="1" applyNumberFormat="1" applyFont="1" applyFill="1" applyBorder="1" applyAlignment="1" applyProtection="1">
      <alignment horizontal="centerContinuous"/>
    </xf>
    <xf numFmtId="169" fontId="11" fillId="16" borderId="80" xfId="1" applyNumberFormat="1" applyFont="1" applyFill="1" applyBorder="1" applyAlignment="1" applyProtection="1">
      <alignment horizontal="centerContinuous"/>
    </xf>
    <xf numFmtId="0" fontId="11" fillId="16" borderId="49" xfId="0" applyFont="1" applyFill="1" applyBorder="1"/>
    <xf numFmtId="0" fontId="2" fillId="2" borderId="55" xfId="0" applyFont="1" applyFill="1" applyBorder="1" applyAlignment="1">
      <alignment horizontal="center" wrapText="1"/>
    </xf>
    <xf numFmtId="0" fontId="2" fillId="2" borderId="51" xfId="0" applyFont="1" applyFill="1" applyBorder="1" applyAlignment="1">
      <alignment wrapText="1"/>
    </xf>
    <xf numFmtId="0" fontId="2" fillId="2" borderId="60" xfId="0" applyFont="1" applyFill="1" applyBorder="1" applyAlignment="1">
      <alignment horizontal="center"/>
    </xf>
    <xf numFmtId="0" fontId="2" fillId="2" borderId="51" xfId="0" applyFont="1" applyFill="1" applyBorder="1" applyAlignment="1">
      <alignment horizontal="center" wrapText="1"/>
    </xf>
    <xf numFmtId="0" fontId="2" fillId="2" borderId="60" xfId="0" applyFont="1" applyFill="1" applyBorder="1" applyAlignment="1">
      <alignment horizontal="center" wrapText="1"/>
    </xf>
    <xf numFmtId="0" fontId="2" fillId="15" borderId="28" xfId="0" applyFont="1" applyFill="1" applyBorder="1" applyAlignment="1">
      <alignment horizontal="center" wrapText="1"/>
    </xf>
    <xf numFmtId="0" fontId="2" fillId="15" borderId="56" xfId="0" applyFont="1" applyFill="1" applyBorder="1" applyAlignment="1">
      <alignment horizontal="center" wrapText="1"/>
    </xf>
    <xf numFmtId="0" fontId="2" fillId="15" borderId="57" xfId="0" applyFont="1" applyFill="1" applyBorder="1" applyAlignment="1">
      <alignment horizontal="center" wrapText="1"/>
    </xf>
    <xf numFmtId="0" fontId="2" fillId="15" borderId="29" xfId="0" applyFont="1" applyFill="1" applyBorder="1"/>
    <xf numFmtId="0" fontId="11" fillId="19" borderId="16" xfId="0" applyFont="1" applyFill="1" applyBorder="1" applyAlignment="1">
      <alignment horizontal="centerContinuous" wrapText="1"/>
    </xf>
    <xf numFmtId="0" fontId="11" fillId="19" borderId="3" xfId="0" applyFont="1" applyFill="1" applyBorder="1" applyAlignment="1">
      <alignment horizontal="centerContinuous" wrapText="1"/>
    </xf>
    <xf numFmtId="169" fontId="11" fillId="19" borderId="3" xfId="1" applyNumberFormat="1" applyFont="1" applyFill="1" applyBorder="1" applyAlignment="1" applyProtection="1">
      <alignment horizontal="centerContinuous" wrapText="1"/>
    </xf>
    <xf numFmtId="0" fontId="11" fillId="19" borderId="17" xfId="0" applyFont="1" applyFill="1" applyBorder="1" applyAlignment="1">
      <alignment horizontal="centerContinuous" wrapText="1"/>
    </xf>
    <xf numFmtId="0" fontId="9" fillId="12" borderId="22" xfId="0" applyFont="1" applyFill="1" applyBorder="1" applyAlignment="1">
      <alignment horizontal="right"/>
    </xf>
    <xf numFmtId="0" fontId="10" fillId="10" borderId="83" xfId="0" applyFont="1" applyFill="1" applyBorder="1" applyAlignment="1">
      <alignment horizontal="right"/>
    </xf>
    <xf numFmtId="167" fontId="0" fillId="4" borderId="91" xfId="1" applyNumberFormat="1" applyFont="1" applyFill="1" applyBorder="1" applyAlignment="1" applyProtection="1">
      <alignment horizontal="center"/>
    </xf>
    <xf numFmtId="167" fontId="0" fillId="4" borderId="76" xfId="1" applyNumberFormat="1" applyFont="1" applyFill="1" applyBorder="1" applyAlignment="1" applyProtection="1">
      <alignment horizontal="center"/>
    </xf>
    <xf numFmtId="167" fontId="0" fillId="4" borderId="86" xfId="1" applyNumberFormat="1" applyFont="1" applyFill="1" applyBorder="1" applyAlignment="1" applyProtection="1">
      <alignment horizontal="center"/>
    </xf>
    <xf numFmtId="0" fontId="2" fillId="2" borderId="55" xfId="0" applyFont="1" applyFill="1" applyBorder="1" applyAlignment="1">
      <alignment horizontal="center"/>
    </xf>
    <xf numFmtId="0" fontId="2" fillId="2" borderId="52" xfId="0" applyFont="1" applyFill="1" applyBorder="1" applyAlignment="1">
      <alignment horizontal="center" wrapText="1"/>
    </xf>
    <xf numFmtId="0" fontId="4" fillId="3" borderId="7" xfId="0" applyFont="1" applyFill="1" applyBorder="1"/>
    <xf numFmtId="0" fontId="4" fillId="3" borderId="20" xfId="0" applyFont="1" applyFill="1" applyBorder="1"/>
    <xf numFmtId="0" fontId="0" fillId="11" borderId="53" xfId="0" applyFill="1" applyBorder="1" applyAlignment="1">
      <alignment horizontal="left" vertical="center"/>
    </xf>
    <xf numFmtId="167" fontId="0" fillId="11" borderId="45" xfId="1" applyNumberFormat="1" applyFont="1" applyFill="1" applyBorder="1" applyAlignment="1" applyProtection="1">
      <alignment vertical="center"/>
    </xf>
    <xf numFmtId="164" fontId="0" fillId="0" borderId="0" xfId="0" applyNumberFormat="1" applyProtection="1">
      <protection locked="0"/>
    </xf>
    <xf numFmtId="0" fontId="16" fillId="0" borderId="0" xfId="0" applyFont="1" applyProtection="1">
      <protection locked="0"/>
    </xf>
    <xf numFmtId="14" fontId="0" fillId="0" borderId="0" xfId="0" applyNumberFormat="1" applyAlignment="1" applyProtection="1">
      <alignment horizontal="center"/>
      <protection locked="0"/>
    </xf>
    <xf numFmtId="164" fontId="6" fillId="3" borderId="1" xfId="0" applyNumberFormat="1" applyFont="1" applyFill="1" applyBorder="1" applyAlignment="1">
      <alignment horizontal="left"/>
    </xf>
    <xf numFmtId="0" fontId="2" fillId="2" borderId="55" xfId="0" applyFont="1" applyFill="1" applyBorder="1" applyAlignment="1">
      <alignment wrapText="1"/>
    </xf>
    <xf numFmtId="0" fontId="2" fillId="2" borderId="55" xfId="0" applyFont="1" applyFill="1" applyBorder="1"/>
    <xf numFmtId="0" fontId="2" fillId="15" borderId="50" xfId="0" applyFont="1" applyFill="1" applyBorder="1" applyAlignment="1">
      <alignment horizontal="center" wrapText="1"/>
    </xf>
    <xf numFmtId="0" fontId="2" fillId="2" borderId="87" xfId="0" applyFont="1" applyFill="1" applyBorder="1" applyAlignment="1">
      <alignment horizontal="right"/>
    </xf>
    <xf numFmtId="0" fontId="0" fillId="0" borderId="63" xfId="0" applyBorder="1" applyAlignment="1" applyProtection="1">
      <alignment horizontal="center" vertical="center"/>
      <protection locked="0"/>
    </xf>
    <xf numFmtId="164" fontId="0" fillId="7" borderId="42" xfId="1" applyNumberFormat="1" applyFont="1" applyFill="1" applyBorder="1" applyAlignment="1" applyProtection="1">
      <alignment vertical="center"/>
      <protection locked="0"/>
    </xf>
    <xf numFmtId="164" fontId="0" fillId="7" borderId="62" xfId="1" applyNumberFormat="1" applyFont="1" applyFill="1" applyBorder="1" applyAlignment="1" applyProtection="1">
      <alignment vertical="center"/>
      <protection locked="0"/>
    </xf>
    <xf numFmtId="164" fontId="0" fillId="6" borderId="64" xfId="1" applyNumberFormat="1" applyFont="1" applyFill="1" applyBorder="1" applyAlignment="1" applyProtection="1">
      <alignment vertical="center"/>
      <protection locked="0"/>
    </xf>
    <xf numFmtId="164" fontId="0" fillId="7" borderId="40" xfId="1" applyNumberFormat="1" applyFont="1" applyFill="1" applyBorder="1" applyAlignment="1" applyProtection="1">
      <alignment vertical="center"/>
      <protection locked="0"/>
    </xf>
    <xf numFmtId="164" fontId="0" fillId="7" borderId="53" xfId="1" applyNumberFormat="1" applyFont="1" applyFill="1" applyBorder="1" applyAlignment="1" applyProtection="1">
      <alignment vertical="center"/>
      <protection locked="0"/>
    </xf>
    <xf numFmtId="164" fontId="0" fillId="6" borderId="23" xfId="1" applyNumberFormat="1" applyFont="1" applyFill="1" applyBorder="1" applyAlignment="1" applyProtection="1">
      <alignment vertical="center"/>
      <protection locked="0"/>
    </xf>
    <xf numFmtId="0" fontId="0" fillId="0" borderId="61" xfId="0" applyBorder="1" applyAlignment="1" applyProtection="1">
      <alignment horizontal="center" vertical="center" wrapText="1"/>
      <protection locked="0"/>
    </xf>
    <xf numFmtId="0" fontId="2" fillId="8" borderId="28" xfId="0" applyFont="1" applyFill="1" applyBorder="1" applyAlignment="1">
      <alignment horizontal="center" wrapText="1"/>
    </xf>
    <xf numFmtId="0" fontId="2" fillId="8" borderId="51" xfId="0" applyFont="1" applyFill="1" applyBorder="1" applyAlignment="1">
      <alignment horizontal="center" wrapText="1"/>
    </xf>
    <xf numFmtId="14" fontId="0" fillId="0" borderId="61" xfId="0" applyNumberFormat="1" applyBorder="1" applyAlignment="1" applyProtection="1">
      <alignment horizontal="center" vertical="center"/>
      <protection locked="0"/>
    </xf>
    <xf numFmtId="0" fontId="2" fillId="2" borderId="60" xfId="0" applyFont="1" applyFill="1" applyBorder="1"/>
    <xf numFmtId="0" fontId="0" fillId="0" borderId="61" xfId="0" applyBorder="1" applyAlignment="1" applyProtection="1">
      <alignment horizontal="left" vertical="center"/>
      <protection locked="0"/>
    </xf>
    <xf numFmtId="0" fontId="2" fillId="2" borderId="3" xfId="0" applyFont="1" applyFill="1" applyBorder="1" applyAlignment="1">
      <alignment horizontal="centerContinuous"/>
    </xf>
    <xf numFmtId="0" fontId="14" fillId="0" borderId="138" xfId="0" applyFont="1" applyBorder="1" applyAlignment="1">
      <alignment horizontal="center"/>
    </xf>
    <xf numFmtId="0" fontId="14" fillId="0" borderId="139" xfId="0" applyFont="1" applyBorder="1"/>
    <xf numFmtId="168" fontId="14" fillId="0" borderId="139" xfId="0" applyNumberFormat="1" applyFont="1" applyBorder="1" applyAlignment="1">
      <alignment horizontal="center"/>
    </xf>
    <xf numFmtId="0" fontId="14" fillId="0" borderId="79" xfId="0" applyFont="1" applyBorder="1"/>
    <xf numFmtId="0" fontId="14" fillId="0" borderId="140" xfId="0" applyFont="1" applyBorder="1" applyAlignment="1">
      <alignment horizontal="center"/>
    </xf>
    <xf numFmtId="0" fontId="14" fillId="0" borderId="65" xfId="0" applyFont="1" applyBorder="1"/>
    <xf numFmtId="168" fontId="14" fillId="0" borderId="65" xfId="0" applyNumberFormat="1" applyFont="1" applyBorder="1" applyAlignment="1">
      <alignment horizontal="center"/>
    </xf>
    <xf numFmtId="0" fontId="14" fillId="0" borderId="74" xfId="0" applyFont="1" applyBorder="1"/>
    <xf numFmtId="0" fontId="14" fillId="4" borderId="141" xfId="0" applyFont="1" applyFill="1" applyBorder="1" applyAlignment="1">
      <alignment horizontal="center"/>
    </xf>
    <xf numFmtId="0" fontId="14" fillId="4" borderId="142" xfId="0" applyFont="1" applyFill="1" applyBorder="1"/>
    <xf numFmtId="168" fontId="14" fillId="4" borderId="142" xfId="0" applyNumberFormat="1" applyFont="1" applyFill="1" applyBorder="1" applyAlignment="1">
      <alignment horizontal="center"/>
    </xf>
    <xf numFmtId="0" fontId="14" fillId="4" borderId="72" xfId="0" applyFont="1" applyFill="1" applyBorder="1"/>
    <xf numFmtId="0" fontId="14" fillId="4" borderId="138" xfId="0" applyFont="1" applyFill="1" applyBorder="1" applyAlignment="1">
      <alignment horizontal="center"/>
    </xf>
    <xf numFmtId="0" fontId="14" fillId="4" borderId="139" xfId="0" applyFont="1" applyFill="1" applyBorder="1"/>
    <xf numFmtId="168" fontId="14" fillId="4" borderId="139" xfId="0" applyNumberFormat="1" applyFont="1" applyFill="1" applyBorder="1" applyAlignment="1">
      <alignment horizontal="center"/>
    </xf>
    <xf numFmtId="0" fontId="14" fillId="4" borderId="79" xfId="0" applyFont="1" applyFill="1" applyBorder="1"/>
    <xf numFmtId="0" fontId="14" fillId="4" borderId="100" xfId="0" applyFont="1" applyFill="1" applyBorder="1" applyAlignment="1">
      <alignment horizontal="center"/>
    </xf>
    <xf numFmtId="0" fontId="14" fillId="4" borderId="53" xfId="0" applyFont="1" applyFill="1" applyBorder="1"/>
    <xf numFmtId="168" fontId="14" fillId="4" borderId="53" xfId="0" applyNumberFormat="1" applyFont="1" applyFill="1" applyBorder="1" applyAlignment="1">
      <alignment horizontal="center"/>
    </xf>
    <xf numFmtId="0" fontId="14" fillId="4" borderId="54" xfId="0" applyFont="1" applyFill="1" applyBorder="1"/>
    <xf numFmtId="0" fontId="14" fillId="0" borderId="100" xfId="0" applyFont="1" applyBorder="1" applyAlignment="1">
      <alignment horizontal="center"/>
    </xf>
    <xf numFmtId="0" fontId="14" fillId="0" borderId="53" xfId="0" applyFont="1" applyBorder="1"/>
    <xf numFmtId="168" fontId="14" fillId="0" borderId="53" xfId="0" applyNumberFormat="1" applyFont="1" applyBorder="1" applyAlignment="1">
      <alignment horizontal="center"/>
    </xf>
    <xf numFmtId="0" fontId="14" fillId="0" borderId="54" xfId="0" applyFont="1" applyBorder="1"/>
    <xf numFmtId="0" fontId="0" fillId="0" borderId="37" xfId="0" applyBorder="1" applyAlignment="1" applyProtection="1">
      <alignment horizontal="center" vertical="center"/>
      <protection locked="0"/>
    </xf>
    <xf numFmtId="0" fontId="23" fillId="0" borderId="118" xfId="0" applyFont="1" applyBorder="1" applyAlignment="1">
      <alignment horizontal="left" indent="2"/>
    </xf>
    <xf numFmtId="0" fontId="19" fillId="18" borderId="2" xfId="0" applyFont="1" applyFill="1" applyBorder="1"/>
    <xf numFmtId="167" fontId="19" fillId="18" borderId="109" xfId="0" applyNumberFormat="1" applyFont="1" applyFill="1" applyBorder="1"/>
    <xf numFmtId="166" fontId="19" fillId="18" borderId="109" xfId="0" applyNumberFormat="1" applyFont="1" applyFill="1" applyBorder="1" applyAlignment="1">
      <alignment horizontal="center"/>
    </xf>
    <xf numFmtId="0" fontId="19" fillId="18" borderId="18" xfId="0" applyFont="1" applyFill="1" applyBorder="1"/>
    <xf numFmtId="0" fontId="30" fillId="0" borderId="0" xfId="0" applyFont="1"/>
    <xf numFmtId="2" fontId="23" fillId="0" borderId="0" xfId="0" applyNumberFormat="1" applyFont="1"/>
    <xf numFmtId="2" fontId="22" fillId="0" borderId="0" xfId="0" applyNumberFormat="1" applyFont="1"/>
    <xf numFmtId="0" fontId="23" fillId="0" borderId="143" xfId="0" applyFont="1" applyBorder="1" applyAlignment="1">
      <alignment horizontal="left" indent="2"/>
    </xf>
    <xf numFmtId="167" fontId="23" fillId="0" borderId="144" xfId="0" applyNumberFormat="1" applyFont="1" applyBorder="1" applyAlignment="1">
      <alignment vertical="center"/>
    </xf>
    <xf numFmtId="166" fontId="23" fillId="0" borderId="144" xfId="0" applyNumberFormat="1" applyFont="1" applyBorder="1" applyAlignment="1">
      <alignment horizontal="center"/>
    </xf>
    <xf numFmtId="0" fontId="23" fillId="0" borderId="145" xfId="0" applyFont="1" applyBorder="1"/>
    <xf numFmtId="0" fontId="31" fillId="0" borderId="0" xfId="0" applyFont="1" applyAlignment="1">
      <alignment horizontal="right"/>
    </xf>
    <xf numFmtId="0" fontId="19" fillId="18" borderId="149" xfId="0" applyFont="1" applyFill="1" applyBorder="1" applyAlignment="1">
      <alignment wrapText="1"/>
    </xf>
    <xf numFmtId="0" fontId="19" fillId="18" borderId="150" xfId="0" applyFont="1" applyFill="1" applyBorder="1" applyAlignment="1">
      <alignment horizontal="center" wrapText="1"/>
    </xf>
    <xf numFmtId="0" fontId="19" fillId="18" borderId="151" xfId="0" applyFont="1" applyFill="1" applyBorder="1" applyAlignment="1">
      <alignment horizontal="center" wrapText="1"/>
    </xf>
    <xf numFmtId="0" fontId="19" fillId="18" borderId="152" xfId="0" applyFont="1" applyFill="1" applyBorder="1" applyAlignment="1">
      <alignment wrapText="1"/>
    </xf>
    <xf numFmtId="0" fontId="23" fillId="0" borderId="116" xfId="0" applyFont="1" applyBorder="1" applyAlignment="1">
      <alignment horizontal="left" indent="2"/>
    </xf>
    <xf numFmtId="166" fontId="23" fillId="0" borderId="122" xfId="0" applyNumberFormat="1" applyFont="1" applyBorder="1" applyAlignment="1">
      <alignment horizontal="center"/>
    </xf>
    <xf numFmtId="0" fontId="23" fillId="0" borderId="117" xfId="0" applyFont="1" applyBorder="1"/>
    <xf numFmtId="0" fontId="19" fillId="24" borderId="153" xfId="0" applyFont="1" applyFill="1" applyBorder="1"/>
    <xf numFmtId="167" fontId="19" fillId="24" borderId="153" xfId="0" applyNumberFormat="1" applyFont="1" applyFill="1" applyBorder="1"/>
    <xf numFmtId="166" fontId="19" fillId="24" borderId="153" xfId="0" applyNumberFormat="1" applyFont="1" applyFill="1" applyBorder="1" applyAlignment="1">
      <alignment horizontal="center"/>
    </xf>
    <xf numFmtId="167" fontId="19" fillId="18" borderId="147" xfId="0" applyNumberFormat="1" applyFont="1" applyFill="1" applyBorder="1"/>
    <xf numFmtId="166" fontId="19" fillId="18" borderId="147" xfId="0" applyNumberFormat="1" applyFont="1" applyFill="1" applyBorder="1" applyAlignment="1">
      <alignment horizontal="center"/>
    </xf>
    <xf numFmtId="0" fontId="19" fillId="18" borderId="148" xfId="0" applyFont="1" applyFill="1" applyBorder="1"/>
    <xf numFmtId="0" fontId="0" fillId="0" borderId="0" xfId="0" applyAlignment="1">
      <alignment vertical="center"/>
    </xf>
    <xf numFmtId="166" fontId="19" fillId="18" borderId="110" xfId="0" applyNumberFormat="1" applyFont="1" applyFill="1" applyBorder="1" applyAlignment="1">
      <alignment horizontal="center"/>
    </xf>
    <xf numFmtId="0" fontId="19" fillId="18" borderId="108" xfId="0" applyFont="1" applyFill="1" applyBorder="1" applyAlignment="1">
      <alignment horizontal="center" vertical="center" wrapText="1"/>
    </xf>
    <xf numFmtId="0" fontId="19" fillId="18" borderId="110" xfId="0" applyFont="1" applyFill="1" applyBorder="1" applyAlignment="1">
      <alignment horizontal="center" vertical="center" wrapText="1"/>
    </xf>
    <xf numFmtId="167" fontId="19" fillId="18" borderId="108" xfId="0" applyNumberFormat="1" applyFont="1" applyFill="1" applyBorder="1" applyAlignment="1">
      <alignment vertical="center"/>
    </xf>
    <xf numFmtId="167" fontId="32" fillId="0" borderId="154" xfId="8" applyNumberFormat="1" applyFont="1" applyFill="1" applyBorder="1" applyAlignment="1">
      <alignment vertical="center"/>
    </xf>
    <xf numFmtId="167" fontId="32" fillId="0" borderId="156" xfId="8" applyNumberFormat="1" applyFont="1" applyFill="1" applyBorder="1" applyAlignment="1">
      <alignment vertical="center"/>
    </xf>
    <xf numFmtId="0" fontId="19" fillId="0" borderId="157" xfId="0" applyFont="1" applyBorder="1"/>
    <xf numFmtId="167" fontId="23" fillId="0" borderId="96" xfId="0" applyNumberFormat="1" applyFont="1" applyBorder="1" applyAlignment="1">
      <alignment vertical="center"/>
    </xf>
    <xf numFmtId="166" fontId="23" fillId="0" borderId="96" xfId="0" applyNumberFormat="1" applyFont="1" applyBorder="1" applyAlignment="1">
      <alignment horizontal="center"/>
    </xf>
    <xf numFmtId="0" fontId="23" fillId="0" borderId="158" xfId="0" applyFont="1" applyBorder="1"/>
    <xf numFmtId="0" fontId="19" fillId="0" borderId="159" xfId="0" applyFont="1" applyBorder="1"/>
    <xf numFmtId="167" fontId="23" fillId="0" borderId="160" xfId="0" applyNumberFormat="1" applyFont="1" applyBorder="1" applyAlignment="1">
      <alignment vertical="center"/>
    </xf>
    <xf numFmtId="166" fontId="23" fillId="0" borderId="160" xfId="0" applyNumberFormat="1" applyFont="1" applyBorder="1" applyAlignment="1">
      <alignment horizontal="center"/>
    </xf>
    <xf numFmtId="0" fontId="23" fillId="0" borderId="161" xfId="0" applyFont="1" applyBorder="1"/>
    <xf numFmtId="166" fontId="19" fillId="18" borderId="82" xfId="0" applyNumberFormat="1" applyFont="1" applyFill="1" applyBorder="1" applyAlignment="1">
      <alignment horizontal="center"/>
    </xf>
    <xf numFmtId="167" fontId="19" fillId="18" borderId="109" xfId="0" applyNumberFormat="1" applyFont="1" applyFill="1" applyBorder="1" applyAlignment="1">
      <alignment horizontal="center"/>
    </xf>
    <xf numFmtId="0" fontId="19" fillId="18" borderId="2" xfId="0" applyFont="1" applyFill="1" applyBorder="1" applyAlignment="1">
      <alignment horizontal="left"/>
    </xf>
    <xf numFmtId="0" fontId="19" fillId="18" borderId="146" xfId="0" applyFont="1" applyFill="1" applyBorder="1"/>
    <xf numFmtId="0" fontId="25" fillId="18" borderId="2" xfId="0" applyFont="1" applyFill="1" applyBorder="1" applyAlignment="1">
      <alignment horizontal="centerContinuous"/>
    </xf>
    <xf numFmtId="0" fontId="24" fillId="18" borderId="3" xfId="0" applyFont="1" applyFill="1" applyBorder="1" applyAlignment="1">
      <alignment horizontal="centerContinuous"/>
    </xf>
    <xf numFmtId="0" fontId="24" fillId="18" borderId="18" xfId="0" applyFont="1" applyFill="1" applyBorder="1" applyAlignment="1">
      <alignment horizontal="centerContinuous"/>
    </xf>
    <xf numFmtId="0" fontId="25" fillId="18" borderId="3" xfId="0" applyFont="1" applyFill="1" applyBorder="1" applyAlignment="1">
      <alignment horizontal="centerContinuous"/>
    </xf>
    <xf numFmtId="0" fontId="0" fillId="18" borderId="3" xfId="0" applyFill="1" applyBorder="1" applyAlignment="1">
      <alignment horizontal="centerContinuous"/>
    </xf>
    <xf numFmtId="0" fontId="0" fillId="18" borderId="18" xfId="0" applyFill="1" applyBorder="1" applyAlignment="1">
      <alignment horizontal="centerContinuous"/>
    </xf>
    <xf numFmtId="0" fontId="19" fillId="18" borderId="109" xfId="0" applyFont="1" applyFill="1" applyBorder="1"/>
    <xf numFmtId="0" fontId="23" fillId="18" borderId="82" xfId="0" applyFont="1" applyFill="1" applyBorder="1"/>
    <xf numFmtId="0" fontId="19" fillId="18" borderId="3" xfId="0" applyFont="1" applyFill="1" applyBorder="1" applyAlignment="1">
      <alignment horizontal="center" wrapText="1"/>
    </xf>
    <xf numFmtId="0" fontId="19" fillId="18" borderId="110" xfId="0" applyFont="1" applyFill="1" applyBorder="1" applyAlignment="1">
      <alignment wrapText="1"/>
    </xf>
    <xf numFmtId="167" fontId="23" fillId="0" borderId="168" xfId="0" applyNumberFormat="1" applyFont="1" applyBorder="1" applyAlignment="1">
      <alignment vertical="center"/>
    </xf>
    <xf numFmtId="0" fontId="23" fillId="0" borderId="169" xfId="0" applyFont="1" applyBorder="1"/>
    <xf numFmtId="167" fontId="23" fillId="0" borderId="170" xfId="0" applyNumberFormat="1" applyFont="1" applyBorder="1" applyAlignment="1">
      <alignment vertical="center"/>
    </xf>
    <xf numFmtId="0" fontId="23" fillId="0" borderId="171" xfId="0" applyFont="1" applyBorder="1" applyAlignment="1">
      <alignment wrapText="1"/>
    </xf>
    <xf numFmtId="0" fontId="23" fillId="0" borderId="171" xfId="0" applyFont="1" applyBorder="1"/>
    <xf numFmtId="0" fontId="19" fillId="18" borderId="164" xfId="0" applyFont="1" applyFill="1" applyBorder="1"/>
    <xf numFmtId="167" fontId="19" fillId="18" borderId="166" xfId="0" applyNumberFormat="1" applyFont="1" applyFill="1" applyBorder="1"/>
    <xf numFmtId="167" fontId="19" fillId="18" borderId="172" xfId="0" applyNumberFormat="1" applyFont="1" applyFill="1" applyBorder="1"/>
    <xf numFmtId="0" fontId="19" fillId="18" borderId="165" xfId="0" applyFont="1" applyFill="1" applyBorder="1"/>
    <xf numFmtId="0" fontId="0" fillId="0" borderId="0" xfId="0" applyAlignment="1" applyProtection="1">
      <alignment horizontal="center" vertical="center"/>
      <protection locked="0"/>
    </xf>
    <xf numFmtId="0" fontId="0" fillId="11" borderId="45" xfId="0" applyFill="1" applyBorder="1" applyAlignment="1">
      <alignment horizontal="left" vertical="center"/>
    </xf>
    <xf numFmtId="0" fontId="2" fillId="2" borderId="57" xfId="0" applyFont="1" applyFill="1" applyBorder="1" applyAlignment="1">
      <alignment horizontal="center"/>
    </xf>
    <xf numFmtId="0" fontId="0" fillId="0" borderId="43" xfId="0" applyBorder="1" applyAlignment="1" applyProtection="1">
      <alignment horizontal="center" vertical="center"/>
      <protection locked="0"/>
    </xf>
    <xf numFmtId="0" fontId="0" fillId="11" borderId="63" xfId="0" applyFill="1" applyBorder="1" applyAlignment="1">
      <alignment horizontal="left" vertical="center"/>
    </xf>
    <xf numFmtId="0" fontId="0" fillId="0" borderId="43" xfId="0" quotePrefix="1" applyBorder="1" applyAlignment="1" applyProtection="1">
      <alignment horizontal="center" vertical="center"/>
      <protection locked="0"/>
    </xf>
    <xf numFmtId="0" fontId="2" fillId="2" borderId="6" xfId="0" applyFont="1" applyFill="1" applyBorder="1" applyAlignment="1">
      <alignment horizontal="center"/>
    </xf>
    <xf numFmtId="0" fontId="0" fillId="11" borderId="173" xfId="0" applyFill="1" applyBorder="1" applyAlignment="1">
      <alignment horizontal="center" vertical="center"/>
    </xf>
    <xf numFmtId="0" fontId="2" fillId="2" borderId="57" xfId="0" applyFont="1" applyFill="1" applyBorder="1" applyAlignment="1">
      <alignment horizontal="center" wrapText="1"/>
    </xf>
    <xf numFmtId="0" fontId="13" fillId="14" borderId="74" xfId="0" applyFont="1" applyFill="1" applyBorder="1" applyAlignment="1">
      <alignment horizontal="center" wrapText="1"/>
    </xf>
    <xf numFmtId="0" fontId="19" fillId="20" borderId="111" xfId="0" applyFont="1" applyFill="1" applyBorder="1"/>
    <xf numFmtId="167" fontId="19" fillId="20" borderId="80" xfId="0" applyNumberFormat="1" applyFont="1" applyFill="1" applyBorder="1" applyAlignment="1">
      <alignment vertical="center"/>
    </xf>
    <xf numFmtId="166" fontId="19" fillId="20" borderId="80" xfId="0" applyNumberFormat="1" applyFont="1" applyFill="1" applyBorder="1" applyAlignment="1">
      <alignment horizontal="center"/>
    </xf>
    <xf numFmtId="0" fontId="23" fillId="20" borderId="112" xfId="0" applyFont="1" applyFill="1" applyBorder="1"/>
    <xf numFmtId="0" fontId="33" fillId="0" borderId="113" xfId="0" applyFont="1" applyBorder="1" applyAlignment="1">
      <alignment horizontal="left" indent="2"/>
    </xf>
    <xf numFmtId="0" fontId="16" fillId="0" borderId="0" xfId="0" applyFont="1"/>
    <xf numFmtId="0" fontId="16" fillId="0" borderId="0" xfId="0" applyFont="1" applyAlignment="1">
      <alignment horizontal="center"/>
    </xf>
    <xf numFmtId="0" fontId="0" fillId="0" borderId="34" xfId="0" applyBorder="1" applyAlignment="1" applyProtection="1">
      <alignment vertical="center"/>
      <protection locked="0"/>
    </xf>
    <xf numFmtId="0" fontId="0" fillId="0" borderId="34" xfId="0" applyBorder="1" applyAlignment="1" applyProtection="1">
      <alignment horizontal="center" vertical="center"/>
      <protection locked="0"/>
    </xf>
    <xf numFmtId="0" fontId="0" fillId="0" borderId="34" xfId="0" applyBorder="1" applyAlignment="1" applyProtection="1">
      <alignment horizontal="left" vertical="center"/>
      <protection locked="0"/>
    </xf>
    <xf numFmtId="0" fontId="21" fillId="18" borderId="164" xfId="0" applyFont="1" applyFill="1" applyBorder="1"/>
    <xf numFmtId="167" fontId="33" fillId="0" borderId="171" xfId="0" applyNumberFormat="1" applyFont="1" applyBorder="1" applyAlignment="1">
      <alignment vertical="center"/>
    </xf>
    <xf numFmtId="167" fontId="21" fillId="18" borderId="165" xfId="0" applyNumberFormat="1" applyFont="1" applyFill="1" applyBorder="1" applyAlignment="1">
      <alignment vertical="center"/>
    </xf>
    <xf numFmtId="0" fontId="23" fillId="0" borderId="111" xfId="0" applyFont="1" applyBorder="1" applyAlignment="1">
      <alignment horizontal="left" indent="2"/>
    </xf>
    <xf numFmtId="0" fontId="23" fillId="0" borderId="115" xfId="0" applyFont="1" applyBorder="1" applyAlignment="1">
      <alignment horizontal="left" indent="2"/>
    </xf>
    <xf numFmtId="0" fontId="3" fillId="25" borderId="12" xfId="0" applyFont="1" applyFill="1" applyBorder="1" applyAlignment="1">
      <alignment horizontal="center" wrapText="1"/>
    </xf>
    <xf numFmtId="0" fontId="2" fillId="2" borderId="31" xfId="0" applyFont="1" applyFill="1" applyBorder="1" applyAlignment="1">
      <alignment wrapText="1"/>
    </xf>
    <xf numFmtId="167" fontId="23" fillId="0" borderId="120" xfId="0" applyNumberFormat="1" applyFont="1" applyBorder="1" applyAlignment="1">
      <alignment vertical="center"/>
    </xf>
    <xf numFmtId="0" fontId="25" fillId="18" borderId="18" xfId="0" applyFont="1" applyFill="1" applyBorder="1" applyAlignment="1">
      <alignment horizontal="centerContinuous"/>
    </xf>
    <xf numFmtId="0" fontId="14" fillId="0" borderId="139" xfId="0" applyFont="1" applyBorder="1" applyAlignment="1">
      <alignment horizontal="center"/>
    </xf>
    <xf numFmtId="0" fontId="14" fillId="4" borderId="53" xfId="0" applyFont="1" applyFill="1" applyBorder="1" applyAlignment="1">
      <alignment horizontal="center"/>
    </xf>
    <xf numFmtId="0" fontId="14" fillId="0" borderId="53" xfId="0" applyFont="1" applyBorder="1" applyAlignment="1">
      <alignment horizontal="center"/>
    </xf>
    <xf numFmtId="0" fontId="14" fillId="4" borderId="142" xfId="0" applyFont="1" applyFill="1" applyBorder="1" applyAlignment="1">
      <alignment horizontal="center"/>
    </xf>
    <xf numFmtId="0" fontId="2" fillId="2" borderId="33" xfId="0" applyFont="1" applyFill="1" applyBorder="1" applyAlignment="1">
      <alignment horizontal="center" wrapText="1"/>
    </xf>
    <xf numFmtId="0" fontId="0" fillId="0" borderId="59" xfId="0" applyBorder="1" applyAlignment="1" applyProtection="1">
      <alignment horizontal="center" vertical="center"/>
      <protection locked="0"/>
    </xf>
    <xf numFmtId="49" fontId="0" fillId="0" borderId="43" xfId="0" applyNumberFormat="1" applyBorder="1" applyAlignment="1" applyProtection="1">
      <alignment horizontal="center" vertical="center"/>
      <protection locked="0"/>
    </xf>
    <xf numFmtId="0" fontId="2" fillId="2" borderId="58" xfId="0" applyFont="1" applyFill="1" applyBorder="1" applyAlignment="1">
      <alignment horizontal="center" wrapText="1"/>
    </xf>
    <xf numFmtId="0" fontId="2" fillId="2" borderId="27" xfId="0" applyFont="1" applyFill="1" applyBorder="1" applyAlignment="1">
      <alignment horizontal="center"/>
    </xf>
    <xf numFmtId="0" fontId="0" fillId="11" borderId="48" xfId="0" applyFill="1" applyBorder="1" applyAlignment="1">
      <alignment horizontal="center" vertical="center"/>
    </xf>
    <xf numFmtId="0" fontId="2" fillId="2" borderId="56" xfId="0" applyFont="1" applyFill="1" applyBorder="1" applyAlignment="1">
      <alignment horizontal="left"/>
    </xf>
    <xf numFmtId="0" fontId="0" fillId="11" borderId="44" xfId="0" applyFill="1" applyBorder="1" applyAlignment="1">
      <alignment horizontal="left" vertical="center"/>
    </xf>
    <xf numFmtId="49" fontId="0" fillId="0" borderId="43" xfId="0" quotePrefix="1" applyNumberFormat="1" applyBorder="1" applyAlignment="1" applyProtection="1">
      <alignment horizontal="center" vertical="center"/>
      <protection locked="0"/>
    </xf>
    <xf numFmtId="0" fontId="34" fillId="0" borderId="0" xfId="0" applyFont="1"/>
    <xf numFmtId="0" fontId="11" fillId="3" borderId="2" xfId="0" applyFont="1" applyFill="1" applyBorder="1" applyAlignment="1">
      <alignment horizontal="centerContinuous"/>
    </xf>
    <xf numFmtId="0" fontId="11" fillId="3" borderId="3" xfId="0" applyFont="1" applyFill="1" applyBorder="1" applyAlignment="1">
      <alignment horizontal="centerContinuous"/>
    </xf>
    <xf numFmtId="0" fontId="11" fillId="3" borderId="18" xfId="0" applyFont="1" applyFill="1" applyBorder="1" applyAlignment="1">
      <alignment horizontal="centerContinuous"/>
    </xf>
    <xf numFmtId="169" fontId="11" fillId="16" borderId="16" xfId="1" applyNumberFormat="1" applyFont="1" applyFill="1" applyBorder="1" applyAlignment="1" applyProtection="1">
      <alignment horizontal="centerContinuous"/>
    </xf>
    <xf numFmtId="0" fontId="11" fillId="16" borderId="3" xfId="0" applyFont="1" applyFill="1" applyBorder="1" applyAlignment="1">
      <alignment horizontal="centerContinuous"/>
    </xf>
    <xf numFmtId="169" fontId="11" fillId="16" borderId="17" xfId="1" applyNumberFormat="1" applyFont="1" applyFill="1" applyBorder="1" applyAlignment="1" applyProtection="1">
      <alignment horizontal="centerContinuous"/>
    </xf>
    <xf numFmtId="0" fontId="11" fillId="16" borderId="16" xfId="0" applyFont="1" applyFill="1" applyBorder="1" applyAlignment="1">
      <alignment horizontal="centerContinuous"/>
    </xf>
    <xf numFmtId="0" fontId="11" fillId="16" borderId="17" xfId="0" applyFont="1" applyFill="1" applyBorder="1" applyAlignment="1">
      <alignment horizontal="centerContinuous"/>
    </xf>
    <xf numFmtId="0" fontId="11" fillId="17" borderId="16" xfId="0" applyFont="1" applyFill="1" applyBorder="1" applyAlignment="1">
      <alignment horizontal="centerContinuous"/>
    </xf>
    <xf numFmtId="0" fontId="11" fillId="17" borderId="3" xfId="0" applyFont="1" applyFill="1" applyBorder="1" applyAlignment="1">
      <alignment horizontal="centerContinuous"/>
    </xf>
    <xf numFmtId="0" fontId="26" fillId="3" borderId="187" xfId="0" applyFont="1" applyFill="1" applyBorder="1" applyAlignment="1">
      <alignment horizontal="centerContinuous"/>
    </xf>
    <xf numFmtId="0" fontId="0" fillId="0" borderId="188" xfId="0" applyBorder="1" applyAlignment="1" applyProtection="1">
      <alignment horizontal="center" vertical="center"/>
      <protection locked="0"/>
    </xf>
    <xf numFmtId="0" fontId="0" fillId="0" borderId="46" xfId="0" applyBorder="1" applyAlignment="1" applyProtection="1">
      <alignment horizontal="center" vertical="center"/>
      <protection locked="0"/>
    </xf>
    <xf numFmtId="0" fontId="0" fillId="0" borderId="46" xfId="0" quotePrefix="1" applyBorder="1" applyAlignment="1" applyProtection="1">
      <alignment horizontal="center" vertical="center"/>
      <protection locked="0"/>
    </xf>
    <xf numFmtId="0" fontId="0" fillId="11" borderId="189" xfId="0" applyFill="1" applyBorder="1" applyAlignment="1">
      <alignment horizontal="center" vertical="center"/>
    </xf>
    <xf numFmtId="0" fontId="0" fillId="11" borderId="190" xfId="0" applyFill="1" applyBorder="1" applyAlignment="1">
      <alignment horizontal="center" vertical="center"/>
    </xf>
    <xf numFmtId="0" fontId="0" fillId="11" borderId="181" xfId="0" applyFill="1" applyBorder="1" applyAlignment="1">
      <alignment horizontal="left" vertical="center"/>
    </xf>
    <xf numFmtId="0" fontId="0" fillId="0" borderId="179" xfId="0" applyBorder="1" applyAlignment="1">
      <alignment horizontal="center" vertical="center"/>
    </xf>
    <xf numFmtId="167" fontId="16" fillId="0" borderId="186" xfId="1" applyNumberFormat="1" applyFont="1" applyFill="1" applyBorder="1" applyAlignment="1">
      <alignment vertical="center"/>
    </xf>
    <xf numFmtId="167" fontId="16" fillId="0" borderId="185" xfId="1" applyNumberFormat="1" applyFont="1" applyFill="1" applyBorder="1" applyAlignment="1">
      <alignment vertical="center"/>
    </xf>
    <xf numFmtId="167" fontId="16" fillId="0" borderId="184" xfId="1" applyNumberFormat="1" applyFont="1" applyFill="1" applyBorder="1" applyAlignment="1">
      <alignment vertical="center"/>
    </xf>
    <xf numFmtId="0" fontId="3" fillId="25" borderId="162" xfId="0" applyFont="1" applyFill="1" applyBorder="1" applyAlignment="1">
      <alignment horizontal="center" vertical="center"/>
    </xf>
    <xf numFmtId="167" fontId="3" fillId="25" borderId="164" xfId="1" applyNumberFormat="1" applyFont="1" applyFill="1" applyBorder="1" applyAlignment="1">
      <alignment vertical="center"/>
    </xf>
    <xf numFmtId="167" fontId="3" fillId="25" borderId="166" xfId="1" applyNumberFormat="1" applyFont="1" applyFill="1" applyBorder="1" applyAlignment="1">
      <alignment vertical="center"/>
    </xf>
    <xf numFmtId="167" fontId="3" fillId="25" borderId="162" xfId="1" applyNumberFormat="1" applyFont="1" applyFill="1" applyBorder="1" applyAlignment="1">
      <alignment vertical="center"/>
    </xf>
    <xf numFmtId="167" fontId="3" fillId="25" borderId="163" xfId="1" applyNumberFormat="1" applyFont="1" applyFill="1" applyBorder="1" applyAlignment="1">
      <alignment vertical="center"/>
    </xf>
    <xf numFmtId="0" fontId="3" fillId="26" borderId="3" xfId="0" applyFont="1" applyFill="1" applyBorder="1" applyAlignment="1">
      <alignment horizontal="centerContinuous" vertical="center"/>
    </xf>
    <xf numFmtId="0" fontId="3" fillId="26" borderId="18" xfId="0" applyFont="1" applyFill="1" applyBorder="1" applyAlignment="1">
      <alignment horizontal="centerContinuous" vertical="center"/>
    </xf>
    <xf numFmtId="0" fontId="3" fillId="8" borderId="162" xfId="0" applyFont="1" applyFill="1" applyBorder="1" applyAlignment="1">
      <alignment horizontal="center" vertical="center"/>
    </xf>
    <xf numFmtId="171" fontId="3" fillId="8" borderId="162" xfId="1" applyNumberFormat="1" applyFont="1" applyFill="1" applyBorder="1" applyAlignment="1">
      <alignment horizontal="center" vertical="center"/>
    </xf>
    <xf numFmtId="0" fontId="3" fillId="17" borderId="3" xfId="0" applyFont="1" applyFill="1" applyBorder="1" applyAlignment="1">
      <alignment horizontal="centerContinuous" vertical="center"/>
    </xf>
    <xf numFmtId="0" fontId="3" fillId="17" borderId="18" xfId="0" applyFont="1" applyFill="1" applyBorder="1" applyAlignment="1">
      <alignment horizontal="centerContinuous" vertical="center"/>
    </xf>
    <xf numFmtId="167" fontId="2" fillId="15" borderId="164" xfId="1" applyNumberFormat="1" applyFont="1" applyFill="1" applyBorder="1"/>
    <xf numFmtId="0" fontId="2" fillId="15" borderId="162" xfId="0" applyFont="1" applyFill="1" applyBorder="1" applyAlignment="1">
      <alignment horizontal="center"/>
    </xf>
    <xf numFmtId="167" fontId="2" fillId="15" borderId="163" xfId="0" applyNumberFormat="1" applyFont="1" applyFill="1" applyBorder="1"/>
    <xf numFmtId="0" fontId="16" fillId="0" borderId="0" xfId="0" applyFont="1" applyAlignment="1">
      <alignment vertical="center"/>
    </xf>
    <xf numFmtId="0" fontId="3" fillId="18" borderId="19" xfId="0" applyFont="1" applyFill="1" applyBorder="1" applyAlignment="1">
      <alignment horizontal="centerContinuous" vertical="center"/>
    </xf>
    <xf numFmtId="0" fontId="21" fillId="2" borderId="111" xfId="0" applyFont="1" applyFill="1" applyBorder="1"/>
    <xf numFmtId="167" fontId="21" fillId="2" borderId="178" xfId="0" applyNumberFormat="1" applyFont="1" applyFill="1" applyBorder="1" applyAlignment="1">
      <alignment vertical="center"/>
    </xf>
    <xf numFmtId="167" fontId="21" fillId="2" borderId="178" xfId="0" applyNumberFormat="1" applyFont="1" applyFill="1" applyBorder="1" applyAlignment="1">
      <alignment horizontal="center" vertical="center"/>
    </xf>
    <xf numFmtId="167" fontId="0" fillId="0" borderId="35" xfId="1" applyNumberFormat="1" applyFont="1" applyFill="1" applyBorder="1" applyAlignment="1" applyProtection="1">
      <alignment horizontal="center"/>
    </xf>
    <xf numFmtId="167" fontId="0" fillId="0" borderId="104" xfId="1" applyNumberFormat="1" applyFont="1" applyFill="1" applyBorder="1" applyAlignment="1" applyProtection="1">
      <alignment horizontal="center"/>
    </xf>
    <xf numFmtId="167" fontId="0" fillId="0" borderId="106" xfId="1" applyNumberFormat="1" applyFont="1" applyFill="1" applyBorder="1" applyAlignment="1" applyProtection="1">
      <alignment horizontal="center"/>
    </xf>
    <xf numFmtId="167" fontId="0" fillId="0" borderId="107" xfId="1" applyNumberFormat="1" applyFont="1" applyFill="1" applyBorder="1" applyAlignment="1" applyProtection="1">
      <alignment horizontal="center"/>
    </xf>
    <xf numFmtId="166" fontId="0" fillId="0" borderId="35" xfId="1" applyNumberFormat="1" applyFont="1" applyFill="1" applyBorder="1" applyAlignment="1" applyProtection="1">
      <alignment horizontal="center"/>
    </xf>
    <xf numFmtId="167" fontId="0" fillId="0" borderId="77" xfId="1" applyNumberFormat="1" applyFont="1" applyFill="1" applyBorder="1" applyAlignment="1" applyProtection="1">
      <alignment horizontal="center"/>
    </xf>
    <xf numFmtId="166" fontId="0" fillId="0" borderId="104" xfId="1" applyNumberFormat="1" applyFont="1" applyFill="1" applyBorder="1" applyAlignment="1" applyProtection="1">
      <alignment horizontal="center"/>
    </xf>
    <xf numFmtId="167" fontId="0" fillId="0" borderId="85" xfId="1" applyNumberFormat="1" applyFont="1" applyFill="1" applyBorder="1" applyAlignment="1" applyProtection="1">
      <alignment horizontal="center"/>
    </xf>
    <xf numFmtId="167" fontId="0" fillId="0" borderId="77" xfId="1" applyNumberFormat="1" applyFont="1" applyFill="1" applyBorder="1" applyProtection="1"/>
    <xf numFmtId="167" fontId="0" fillId="0" borderId="85" xfId="1" applyNumberFormat="1" applyFont="1" applyFill="1" applyBorder="1" applyProtection="1"/>
    <xf numFmtId="167" fontId="0" fillId="0" borderId="94" xfId="1" applyNumberFormat="1" applyFont="1" applyFill="1" applyBorder="1" applyProtection="1"/>
    <xf numFmtId="167" fontId="0" fillId="0" borderId="95" xfId="1" applyNumberFormat="1" applyFont="1" applyFill="1" applyBorder="1" applyProtection="1"/>
    <xf numFmtId="167" fontId="0" fillId="0" borderId="124" xfId="1" applyNumberFormat="1" applyFont="1" applyFill="1" applyBorder="1" applyProtection="1"/>
    <xf numFmtId="167" fontId="0" fillId="0" borderId="36" xfId="1" applyNumberFormat="1" applyFont="1" applyFill="1" applyBorder="1" applyProtection="1"/>
    <xf numFmtId="167" fontId="0" fillId="0" borderId="125" xfId="1" applyNumberFormat="1" applyFont="1" applyFill="1" applyBorder="1" applyProtection="1"/>
    <xf numFmtId="167" fontId="0" fillId="0" borderId="97" xfId="1" applyNumberFormat="1" applyFont="1" applyFill="1" applyBorder="1" applyProtection="1"/>
    <xf numFmtId="0" fontId="2" fillId="2" borderId="1" xfId="0" applyFont="1" applyFill="1" applyBorder="1" applyAlignment="1">
      <alignment horizontal="center"/>
    </xf>
    <xf numFmtId="166" fontId="0" fillId="0" borderId="183" xfId="1" applyNumberFormat="1" applyFont="1" applyFill="1" applyBorder="1" applyAlignment="1" applyProtection="1">
      <alignment horizontal="center" vertical="center"/>
    </xf>
    <xf numFmtId="164" fontId="0" fillId="0" borderId="176" xfId="4" applyNumberFormat="1" applyFont="1" applyFill="1" applyBorder="1" applyAlignment="1" applyProtection="1">
      <alignment vertical="center"/>
    </xf>
    <xf numFmtId="164" fontId="2" fillId="0" borderId="179" xfId="4" applyNumberFormat="1" applyFont="1" applyFill="1" applyBorder="1" applyAlignment="1" applyProtection="1">
      <alignment vertical="center"/>
    </xf>
    <xf numFmtId="0" fontId="25" fillId="18" borderId="2" xfId="0" applyFont="1" applyFill="1" applyBorder="1" applyAlignment="1">
      <alignment horizontal="centerContinuous" wrapText="1"/>
    </xf>
    <xf numFmtId="172" fontId="23" fillId="0" borderId="122" xfId="0" applyNumberFormat="1" applyFont="1" applyBorder="1" applyAlignment="1">
      <alignment horizontal="center"/>
    </xf>
    <xf numFmtId="172" fontId="19" fillId="18" borderId="109" xfId="0" applyNumberFormat="1" applyFont="1" applyFill="1" applyBorder="1" applyAlignment="1">
      <alignment horizontal="center"/>
    </xf>
    <xf numFmtId="0" fontId="23" fillId="18" borderId="3" xfId="0" applyFont="1" applyFill="1" applyBorder="1" applyAlignment="1">
      <alignment horizontal="center"/>
    </xf>
    <xf numFmtId="0" fontId="33" fillId="0" borderId="15" xfId="0" applyFont="1" applyBorder="1" applyAlignment="1">
      <alignment horizontal="left" indent="2"/>
    </xf>
    <xf numFmtId="167" fontId="33" fillId="0" borderId="178" xfId="0" applyNumberFormat="1" applyFont="1" applyBorder="1" applyAlignment="1">
      <alignment vertical="center"/>
    </xf>
    <xf numFmtId="0" fontId="21" fillId="18" borderId="164" xfId="0" applyFont="1" applyFill="1" applyBorder="1" applyAlignment="1">
      <alignment vertical="center"/>
    </xf>
    <xf numFmtId="0" fontId="2" fillId="2" borderId="32" xfId="0" applyFont="1" applyFill="1" applyBorder="1" applyAlignment="1">
      <alignment horizontal="center" wrapText="1"/>
    </xf>
    <xf numFmtId="0" fontId="2" fillId="2" borderId="177" xfId="0" applyFont="1" applyFill="1" applyBorder="1" applyAlignment="1">
      <alignment horizontal="center" wrapText="1"/>
    </xf>
    <xf numFmtId="166" fontId="0" fillId="0" borderId="136" xfId="1" applyNumberFormat="1" applyFont="1" applyFill="1" applyBorder="1" applyAlignment="1" applyProtection="1">
      <alignment horizontal="center" vertical="center"/>
    </xf>
    <xf numFmtId="164" fontId="0" fillId="0" borderId="194" xfId="4" applyNumberFormat="1" applyFont="1" applyFill="1" applyBorder="1" applyAlignment="1" applyProtection="1">
      <alignment vertical="center"/>
    </xf>
    <xf numFmtId="164" fontId="2" fillId="0" borderId="137" xfId="4" applyNumberFormat="1" applyFont="1" applyFill="1" applyBorder="1" applyAlignment="1" applyProtection="1">
      <alignment vertical="center"/>
    </xf>
    <xf numFmtId="166" fontId="0" fillId="0" borderId="196" xfId="1" applyNumberFormat="1" applyFont="1" applyFill="1" applyBorder="1" applyAlignment="1" applyProtection="1">
      <alignment horizontal="center" vertical="center"/>
    </xf>
    <xf numFmtId="164" fontId="0" fillId="0" borderId="197" xfId="4" applyNumberFormat="1" applyFont="1" applyFill="1" applyBorder="1" applyAlignment="1" applyProtection="1">
      <alignment vertical="center"/>
    </xf>
    <xf numFmtId="164" fontId="2" fillId="0" borderId="198" xfId="4" applyNumberFormat="1" applyFont="1" applyFill="1" applyBorder="1" applyAlignment="1" applyProtection="1">
      <alignment vertical="center"/>
    </xf>
    <xf numFmtId="0" fontId="0" fillId="4" borderId="179" xfId="0" applyFill="1" applyBorder="1" applyAlignment="1">
      <alignment horizontal="center" vertical="center"/>
    </xf>
    <xf numFmtId="166" fontId="0" fillId="4" borderId="183" xfId="1" applyNumberFormat="1" applyFont="1" applyFill="1" applyBorder="1" applyAlignment="1" applyProtection="1">
      <alignment horizontal="center" vertical="center"/>
    </xf>
    <xf numFmtId="164" fontId="0" fillId="4" borderId="176" xfId="4" applyNumberFormat="1" applyFont="1" applyFill="1" applyBorder="1" applyAlignment="1" applyProtection="1">
      <alignment vertical="center"/>
    </xf>
    <xf numFmtId="164" fontId="2" fillId="4" borderId="179" xfId="4" applyNumberFormat="1" applyFont="1" applyFill="1" applyBorder="1" applyAlignment="1" applyProtection="1">
      <alignment vertical="center"/>
    </xf>
    <xf numFmtId="164" fontId="0" fillId="0" borderId="98" xfId="4" applyNumberFormat="1" applyFont="1" applyFill="1" applyBorder="1" applyAlignment="1" applyProtection="1">
      <alignment vertical="center"/>
    </xf>
    <xf numFmtId="164" fontId="0" fillId="0" borderId="195" xfId="4" applyNumberFormat="1" applyFont="1" applyFill="1" applyBorder="1" applyAlignment="1" applyProtection="1">
      <alignment vertical="center"/>
    </xf>
    <xf numFmtId="0" fontId="2" fillId="2" borderId="9" xfId="0" applyFont="1" applyFill="1" applyBorder="1" applyAlignment="1">
      <alignment horizontal="center" wrapText="1"/>
    </xf>
    <xf numFmtId="164" fontId="0" fillId="0" borderId="209" xfId="4" applyNumberFormat="1" applyFont="1" applyFill="1" applyBorder="1" applyAlignment="1" applyProtection="1">
      <alignment vertical="center"/>
    </xf>
    <xf numFmtId="164" fontId="0" fillId="4" borderId="209" xfId="4" applyNumberFormat="1" applyFont="1" applyFill="1" applyBorder="1" applyAlignment="1" applyProtection="1">
      <alignment vertical="center"/>
    </xf>
    <xf numFmtId="164" fontId="0" fillId="0" borderId="91" xfId="4" applyNumberFormat="1" applyFont="1" applyFill="1" applyBorder="1" applyAlignment="1" applyProtection="1">
      <alignment vertical="center"/>
    </xf>
    <xf numFmtId="164" fontId="0" fillId="0" borderId="210" xfId="4" applyNumberFormat="1" applyFont="1" applyFill="1" applyBorder="1" applyAlignment="1" applyProtection="1">
      <alignment vertical="center"/>
    </xf>
    <xf numFmtId="164" fontId="0" fillId="0" borderId="211" xfId="4" applyNumberFormat="1" applyFont="1" applyFill="1" applyBorder="1" applyAlignment="1" applyProtection="1">
      <alignment vertical="center"/>
    </xf>
    <xf numFmtId="164" fontId="0" fillId="4" borderId="211" xfId="4" applyNumberFormat="1" applyFont="1" applyFill="1" applyBorder="1" applyAlignment="1" applyProtection="1">
      <alignment vertical="center"/>
    </xf>
    <xf numFmtId="0" fontId="0" fillId="0" borderId="211" xfId="0" applyBorder="1" applyAlignment="1">
      <alignment horizontal="left" vertical="center" wrapText="1"/>
    </xf>
    <xf numFmtId="0" fontId="0" fillId="4" borderId="212" xfId="0" applyFill="1" applyBorder="1" applyAlignment="1">
      <alignment horizontal="left" vertical="center" wrapText="1"/>
    </xf>
    <xf numFmtId="0" fontId="0" fillId="0" borderId="212" xfId="0" applyBorder="1" applyAlignment="1">
      <alignment horizontal="left" vertical="center" wrapText="1"/>
    </xf>
    <xf numFmtId="0" fontId="2" fillId="2" borderId="10" xfId="0" applyFont="1" applyFill="1" applyBorder="1" applyAlignment="1">
      <alignment horizontal="center" wrapText="1"/>
    </xf>
    <xf numFmtId="0" fontId="0" fillId="0" borderId="175" xfId="0" applyBorder="1" applyAlignment="1">
      <alignment horizontal="center" vertical="center" wrapText="1"/>
    </xf>
    <xf numFmtId="0" fontId="0" fillId="4" borderId="174" xfId="0" applyFill="1" applyBorder="1" applyAlignment="1">
      <alignment horizontal="center" vertical="center" wrapText="1"/>
    </xf>
    <xf numFmtId="0" fontId="0" fillId="0" borderId="174" xfId="0" applyBorder="1" applyAlignment="1">
      <alignment horizontal="center" vertical="center" wrapText="1"/>
    </xf>
    <xf numFmtId="0" fontId="0" fillId="0" borderId="211" xfId="0" applyBorder="1" applyAlignment="1">
      <alignment horizontal="center" vertical="center" wrapText="1"/>
    </xf>
    <xf numFmtId="0" fontId="0" fillId="4" borderId="211" xfId="0" applyFill="1" applyBorder="1" applyAlignment="1">
      <alignment horizontal="center" vertical="center" wrapText="1"/>
    </xf>
    <xf numFmtId="0" fontId="2" fillId="0" borderId="137" xfId="0" applyFont="1" applyBorder="1" applyAlignment="1">
      <alignment horizontal="right"/>
    </xf>
    <xf numFmtId="0" fontId="2" fillId="0" borderId="198" xfId="0" applyFont="1" applyBorder="1" applyAlignment="1">
      <alignment horizontal="right"/>
    </xf>
    <xf numFmtId="0" fontId="16" fillId="0" borderId="186" xfId="0" applyFont="1" applyBorder="1" applyAlignment="1">
      <alignment horizontal="center" vertical="center"/>
    </xf>
    <xf numFmtId="0" fontId="23" fillId="0" borderId="113" xfId="0" applyFont="1" applyBorder="1" applyAlignment="1">
      <alignment horizontal="left" wrapText="1" indent="2"/>
    </xf>
    <xf numFmtId="0" fontId="0" fillId="0" borderId="3" xfId="0" applyBorder="1" applyProtection="1">
      <protection locked="0"/>
    </xf>
    <xf numFmtId="0" fontId="0" fillId="11" borderId="62" xfId="0" applyFill="1" applyBorder="1" applyAlignment="1">
      <alignment horizontal="center" vertical="center"/>
    </xf>
    <xf numFmtId="167" fontId="2" fillId="4" borderId="90" xfId="1" applyNumberFormat="1" applyFont="1" applyFill="1" applyBorder="1" applyProtection="1"/>
    <xf numFmtId="167" fontId="2" fillId="4" borderId="90" xfId="1" applyNumberFormat="1" applyFont="1" applyFill="1" applyBorder="1" applyAlignment="1" applyProtection="1">
      <alignment horizontal="center"/>
    </xf>
    <xf numFmtId="168" fontId="0" fillId="11" borderId="188" xfId="1" applyNumberFormat="1" applyFont="1" applyFill="1" applyBorder="1" applyAlignment="1" applyProtection="1">
      <alignment horizontal="center" vertical="center"/>
    </xf>
    <xf numFmtId="0" fontId="0" fillId="11" borderId="127" xfId="0" applyFill="1" applyBorder="1" applyAlignment="1">
      <alignment horizontal="center" vertical="center"/>
    </xf>
    <xf numFmtId="169" fontId="6" fillId="3" borderId="0" xfId="1" applyNumberFormat="1" applyFont="1" applyFill="1" applyBorder="1" applyAlignment="1" applyProtection="1">
      <alignment horizontal="left"/>
    </xf>
    <xf numFmtId="167" fontId="0" fillId="4" borderId="89" xfId="1" applyNumberFormat="1" applyFont="1" applyFill="1" applyBorder="1" applyAlignment="1">
      <alignment horizontal="center"/>
    </xf>
    <xf numFmtId="167" fontId="0" fillId="4" borderId="14" xfId="1" applyNumberFormat="1" applyFont="1" applyFill="1" applyBorder="1" applyAlignment="1">
      <alignment horizontal="center"/>
    </xf>
    <xf numFmtId="167" fontId="0" fillId="4" borderId="105" xfId="1" applyNumberFormat="1" applyFont="1" applyFill="1" applyBorder="1" applyAlignment="1">
      <alignment horizontal="center"/>
    </xf>
    <xf numFmtId="167" fontId="0" fillId="0" borderId="218" xfId="1" applyNumberFormat="1" applyFont="1" applyFill="1" applyBorder="1" applyAlignment="1" applyProtection="1">
      <alignment horizontal="center"/>
    </xf>
    <xf numFmtId="167" fontId="0" fillId="0" borderId="219" xfId="1" applyNumberFormat="1" applyFont="1" applyFill="1" applyBorder="1" applyAlignment="1" applyProtection="1">
      <alignment horizontal="center"/>
    </xf>
    <xf numFmtId="0" fontId="23" fillId="0" borderId="122" xfId="0" applyFont="1" applyBorder="1" applyAlignment="1">
      <alignment horizontal="left"/>
    </xf>
    <xf numFmtId="0" fontId="0" fillId="0" borderId="220" xfId="0" applyBorder="1"/>
    <xf numFmtId="168" fontId="0" fillId="0" borderId="221" xfId="3" applyNumberFormat="1" applyFont="1" applyBorder="1" applyAlignment="1">
      <alignment horizontal="center"/>
    </xf>
    <xf numFmtId="168" fontId="0" fillId="0" borderId="221" xfId="0" applyNumberFormat="1" applyBorder="1" applyAlignment="1">
      <alignment horizontal="center"/>
    </xf>
    <xf numFmtId="0" fontId="0" fillId="0" borderId="222" xfId="0" applyBorder="1"/>
    <xf numFmtId="0" fontId="0" fillId="0" borderId="224" xfId="0" applyBorder="1"/>
    <xf numFmtId="168" fontId="0" fillId="0" borderId="225" xfId="3" applyNumberFormat="1" applyFont="1" applyBorder="1" applyAlignment="1">
      <alignment horizontal="center"/>
    </xf>
    <xf numFmtId="0" fontId="2" fillId="2" borderId="226" xfId="0" applyFont="1" applyFill="1" applyBorder="1"/>
    <xf numFmtId="0" fontId="2" fillId="2" borderId="227" xfId="0" applyFont="1" applyFill="1" applyBorder="1" applyAlignment="1">
      <alignment horizontal="center"/>
    </xf>
    <xf numFmtId="168" fontId="0" fillId="0" borderId="223" xfId="3" applyNumberFormat="1" applyFont="1" applyBorder="1" applyAlignment="1">
      <alignment horizontal="center"/>
    </xf>
    <xf numFmtId="0" fontId="0" fillId="11" borderId="62" xfId="1" applyNumberFormat="1" applyFont="1" applyFill="1" applyBorder="1" applyAlignment="1" applyProtection="1">
      <alignment vertical="center"/>
    </xf>
    <xf numFmtId="0" fontId="2" fillId="2" borderId="228" xfId="0" applyFont="1" applyFill="1" applyBorder="1" applyAlignment="1">
      <alignment horizontal="center"/>
    </xf>
    <xf numFmtId="0" fontId="2" fillId="2" borderId="229" xfId="0" applyFont="1" applyFill="1" applyBorder="1"/>
    <xf numFmtId="0" fontId="2" fillId="2" borderId="230" xfId="0" applyFont="1" applyFill="1" applyBorder="1" applyAlignment="1">
      <alignment horizontal="center"/>
    </xf>
    <xf numFmtId="0" fontId="0" fillId="0" borderId="232" xfId="0" applyBorder="1"/>
    <xf numFmtId="168" fontId="0" fillId="0" borderId="233" xfId="0" applyNumberFormat="1" applyBorder="1" applyAlignment="1">
      <alignment horizontal="center"/>
    </xf>
    <xf numFmtId="0" fontId="0" fillId="0" borderId="234" xfId="0" applyBorder="1" applyAlignment="1">
      <alignment horizontal="center"/>
    </xf>
    <xf numFmtId="0" fontId="0" fillId="0" borderId="235" xfId="0" applyBorder="1"/>
    <xf numFmtId="168" fontId="0" fillId="0" borderId="236" xfId="0" applyNumberFormat="1" applyBorder="1" applyAlignment="1">
      <alignment horizontal="center"/>
    </xf>
    <xf numFmtId="168" fontId="0" fillId="0" borderId="236" xfId="3" applyNumberFormat="1" applyFont="1" applyBorder="1" applyAlignment="1">
      <alignment horizontal="center"/>
    </xf>
    <xf numFmtId="0" fontId="2" fillId="2" borderId="228" xfId="0" applyFont="1" applyFill="1" applyBorder="1"/>
    <xf numFmtId="0" fontId="0" fillId="0" borderId="231" xfId="0" applyBorder="1"/>
    <xf numFmtId="168" fontId="0" fillId="0" borderId="233" xfId="3" applyNumberFormat="1" applyFont="1" applyBorder="1" applyAlignment="1">
      <alignment horizontal="center"/>
    </xf>
    <xf numFmtId="0" fontId="0" fillId="0" borderId="234" xfId="0" applyBorder="1"/>
    <xf numFmtId="0" fontId="2" fillId="2" borderId="230" xfId="0" applyFont="1" applyFill="1" applyBorder="1"/>
    <xf numFmtId="0" fontId="0" fillId="0" borderId="231" xfId="0" quotePrefix="1" applyBorder="1" applyAlignment="1">
      <alignment horizontal="center"/>
    </xf>
    <xf numFmtId="0" fontId="0" fillId="0" borderId="233" xfId="0" applyBorder="1"/>
    <xf numFmtId="0" fontId="0" fillId="0" borderId="234" xfId="0" quotePrefix="1" applyBorder="1" applyAlignment="1">
      <alignment horizontal="center"/>
    </xf>
    <xf numFmtId="0" fontId="0" fillId="0" borderId="236" xfId="0" applyBorder="1"/>
    <xf numFmtId="167" fontId="0" fillId="0" borderId="231" xfId="1" applyNumberFormat="1" applyFont="1" applyBorder="1"/>
    <xf numFmtId="167" fontId="0" fillId="0" borderId="233" xfId="1" applyNumberFormat="1" applyFont="1" applyBorder="1"/>
    <xf numFmtId="167" fontId="0" fillId="0" borderId="234" xfId="1" applyNumberFormat="1" applyFont="1" applyBorder="1"/>
    <xf numFmtId="167" fontId="0" fillId="0" borderId="236" xfId="1" applyNumberFormat="1" applyFont="1" applyBorder="1"/>
    <xf numFmtId="0" fontId="0" fillId="0" borderId="238" xfId="0" applyBorder="1"/>
    <xf numFmtId="0" fontId="0" fillId="0" borderId="237" xfId="0" applyBorder="1" applyAlignment="1">
      <alignment horizontal="center"/>
    </xf>
    <xf numFmtId="0" fontId="0" fillId="0" borderId="239" xfId="0" applyBorder="1"/>
    <xf numFmtId="167" fontId="0" fillId="0" borderId="237" xfId="1" applyNumberFormat="1" applyFont="1" applyBorder="1"/>
    <xf numFmtId="167" fontId="0" fillId="0" borderId="238" xfId="1" applyNumberFormat="1" applyFont="1" applyBorder="1"/>
    <xf numFmtId="0" fontId="0" fillId="0" borderId="0" xfId="0" quotePrefix="1" applyAlignment="1">
      <alignment horizontal="center"/>
    </xf>
    <xf numFmtId="168" fontId="0" fillId="0" borderId="0" xfId="3" applyNumberFormat="1" applyFont="1" applyBorder="1" applyAlignment="1">
      <alignment horizontal="center"/>
    </xf>
    <xf numFmtId="167" fontId="0" fillId="0" borderId="0" xfId="1" applyNumberFormat="1" applyFont="1" applyBorder="1"/>
    <xf numFmtId="168" fontId="0" fillId="0" borderId="0" xfId="0" applyNumberFormat="1"/>
    <xf numFmtId="167" fontId="2" fillId="15" borderId="165" xfId="0" applyNumberFormat="1" applyFont="1" applyFill="1" applyBorder="1"/>
    <xf numFmtId="168" fontId="0" fillId="0" borderId="238" xfId="3" applyNumberFormat="1" applyFont="1" applyBorder="1" applyAlignment="1">
      <alignment horizontal="center"/>
    </xf>
    <xf numFmtId="0" fontId="2" fillId="15" borderId="67" xfId="1" applyNumberFormat="1" applyFont="1" applyFill="1" applyBorder="1" applyAlignment="1" applyProtection="1">
      <alignment horizontal="center" wrapText="1"/>
    </xf>
    <xf numFmtId="0" fontId="2" fillId="15" borderId="51" xfId="0" applyFont="1" applyFill="1" applyBorder="1" applyAlignment="1">
      <alignment wrapText="1"/>
    </xf>
    <xf numFmtId="0" fontId="2" fillId="15" borderId="56" xfId="1" applyNumberFormat="1" applyFont="1" applyFill="1" applyBorder="1" applyAlignment="1" applyProtection="1">
      <alignment horizontal="center" wrapText="1"/>
    </xf>
    <xf numFmtId="0" fontId="2" fillId="15" borderId="9" xfId="1" applyNumberFormat="1" applyFont="1" applyFill="1" applyBorder="1" applyAlignment="1" applyProtection="1">
      <alignment horizontal="center" wrapText="1"/>
    </xf>
    <xf numFmtId="0" fontId="2" fillId="15" borderId="58" xfId="1" applyNumberFormat="1" applyFont="1" applyFill="1" applyBorder="1" applyAlignment="1" applyProtection="1">
      <alignment horizontal="center" wrapText="1"/>
    </xf>
    <xf numFmtId="0" fontId="2" fillId="15" borderId="51" xfId="1" applyNumberFormat="1" applyFont="1" applyFill="1" applyBorder="1" applyAlignment="1" applyProtection="1">
      <alignment horizontal="center" wrapText="1"/>
    </xf>
    <xf numFmtId="0" fontId="2" fillId="15" borderId="60" xfId="1" applyNumberFormat="1" applyFont="1" applyFill="1" applyBorder="1" applyAlignment="1" applyProtection="1">
      <alignment horizontal="center" wrapText="1"/>
    </xf>
    <xf numFmtId="0" fontId="2" fillId="15" borderId="27" xfId="1" applyNumberFormat="1" applyFont="1" applyFill="1" applyBorder="1" applyAlignment="1" applyProtection="1">
      <alignment horizontal="center" wrapText="1"/>
    </xf>
    <xf numFmtId="0" fontId="2" fillId="2" borderId="240" xfId="0" applyFont="1" applyFill="1" applyBorder="1" applyAlignment="1">
      <alignment horizontal="center"/>
    </xf>
    <xf numFmtId="168" fontId="0" fillId="0" borderId="199" xfId="3" applyNumberFormat="1" applyFont="1" applyBorder="1" applyAlignment="1">
      <alignment horizontal="center"/>
    </xf>
    <xf numFmtId="0" fontId="5" fillId="0" borderId="200" xfId="0" applyFont="1" applyBorder="1" applyAlignment="1">
      <alignment horizontal="center"/>
    </xf>
    <xf numFmtId="0" fontId="5" fillId="0" borderId="167" xfId="0" applyFont="1" applyBorder="1" applyAlignment="1">
      <alignment horizontal="center"/>
    </xf>
    <xf numFmtId="0" fontId="2" fillId="2" borderId="241" xfId="0" applyFont="1" applyFill="1" applyBorder="1" applyAlignment="1">
      <alignment horizontal="center"/>
    </xf>
    <xf numFmtId="0" fontId="0" fillId="0" borderId="242" xfId="0" applyBorder="1" applyAlignment="1">
      <alignment horizontal="center"/>
    </xf>
    <xf numFmtId="0" fontId="0" fillId="0" borderId="243" xfId="0" applyBorder="1" applyAlignment="1">
      <alignment horizontal="center"/>
    </xf>
    <xf numFmtId="0" fontId="0" fillId="0" borderId="243" xfId="0" quotePrefix="1" applyBorder="1" applyAlignment="1">
      <alignment horizontal="center"/>
    </xf>
    <xf numFmtId="0" fontId="0" fillId="0" borderId="244" xfId="0"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70" xfId="0" applyBorder="1" applyAlignment="1">
      <alignment horizontal="center"/>
    </xf>
    <xf numFmtId="0" fontId="0" fillId="0" borderId="100" xfId="0" applyBorder="1" applyAlignment="1">
      <alignment horizontal="center"/>
    </xf>
    <xf numFmtId="0" fontId="0" fillId="0" borderId="63" xfId="0" applyBorder="1"/>
    <xf numFmtId="0" fontId="0" fillId="0" borderId="189" xfId="0" applyBorder="1"/>
    <xf numFmtId="0" fontId="16" fillId="0" borderId="184" xfId="0" applyFont="1" applyBorder="1" applyAlignment="1">
      <alignment horizontal="center" vertical="center"/>
    </xf>
    <xf numFmtId="0" fontId="16" fillId="0" borderId="7" xfId="0" applyFont="1" applyBorder="1" applyAlignment="1">
      <alignment horizontal="center" vertical="center"/>
    </xf>
    <xf numFmtId="0" fontId="3" fillId="25" borderId="30" xfId="0" applyFont="1" applyFill="1" applyBorder="1" applyAlignment="1">
      <alignment horizontal="center" wrapText="1"/>
    </xf>
    <xf numFmtId="0" fontId="3" fillId="25" borderId="80" xfId="0" applyFont="1" applyFill="1" applyBorder="1" applyAlignment="1">
      <alignment horizontal="center" wrapText="1"/>
    </xf>
    <xf numFmtId="0" fontId="3" fillId="25" borderId="19" xfId="0" applyFont="1" applyFill="1" applyBorder="1" applyAlignment="1">
      <alignment horizontal="center" wrapText="1"/>
    </xf>
    <xf numFmtId="0" fontId="3" fillId="25" borderId="13" xfId="0" applyFont="1" applyFill="1" applyBorder="1" applyAlignment="1">
      <alignment horizontal="center" wrapText="1"/>
    </xf>
    <xf numFmtId="0" fontId="3" fillId="25" borderId="1" xfId="0" applyFont="1" applyFill="1" applyBorder="1" applyAlignment="1">
      <alignment horizontal="center" wrapText="1"/>
    </xf>
    <xf numFmtId="0" fontId="3" fillId="25" borderId="66" xfId="0" applyFont="1" applyFill="1" applyBorder="1" applyAlignment="1">
      <alignment horizontal="center" wrapText="1"/>
    </xf>
    <xf numFmtId="0" fontId="3" fillId="25" borderId="21" xfId="0" applyFont="1" applyFill="1" applyBorder="1" applyAlignment="1">
      <alignment horizontal="center" wrapText="1"/>
    </xf>
    <xf numFmtId="0" fontId="3" fillId="18" borderId="15" xfId="0" applyFont="1" applyFill="1" applyBorder="1" applyAlignment="1">
      <alignment horizontal="centerContinuous" vertical="center" wrapText="1"/>
    </xf>
    <xf numFmtId="0" fontId="3" fillId="18" borderId="20" xfId="0" applyFont="1" applyFill="1" applyBorder="1" applyAlignment="1">
      <alignment horizontal="centerContinuous" vertical="center" wrapText="1"/>
    </xf>
    <xf numFmtId="0" fontId="3" fillId="18" borderId="21" xfId="0" applyFont="1" applyFill="1" applyBorder="1" applyAlignment="1">
      <alignment horizontal="centerContinuous" vertical="center"/>
    </xf>
    <xf numFmtId="0" fontId="3" fillId="8" borderId="12" xfId="0" applyFont="1" applyFill="1" applyBorder="1" applyAlignment="1">
      <alignment horizontal="center" wrapText="1"/>
    </xf>
    <xf numFmtId="0" fontId="3" fillId="8" borderId="13" xfId="0" applyFont="1" applyFill="1" applyBorder="1" applyAlignment="1">
      <alignment horizontal="center" wrapText="1"/>
    </xf>
    <xf numFmtId="0" fontId="3" fillId="15" borderId="12" xfId="0" applyFont="1" applyFill="1" applyBorder="1" applyAlignment="1">
      <alignment horizontal="center" wrapText="1"/>
    </xf>
    <xf numFmtId="0" fontId="3" fillId="15" borderId="15" xfId="0" applyFont="1" applyFill="1" applyBorder="1" applyAlignment="1">
      <alignment horizontal="center" wrapText="1"/>
    </xf>
    <xf numFmtId="0" fontId="3" fillId="15" borderId="178" xfId="0" applyFont="1" applyFill="1" applyBorder="1" applyAlignment="1">
      <alignment horizontal="center" wrapText="1"/>
    </xf>
    <xf numFmtId="0" fontId="3" fillId="15" borderId="13" xfId="0" applyFont="1" applyFill="1" applyBorder="1" applyAlignment="1">
      <alignment horizontal="center" wrapText="1"/>
    </xf>
    <xf numFmtId="0" fontId="3" fillId="15" borderId="20" xfId="0" applyFont="1" applyFill="1" applyBorder="1" applyAlignment="1">
      <alignment horizontal="center" wrapText="1"/>
    </xf>
    <xf numFmtId="0" fontId="3" fillId="15" borderId="245" xfId="0" applyFont="1" applyFill="1" applyBorder="1" applyAlignment="1">
      <alignment horizontal="center" wrapText="1"/>
    </xf>
    <xf numFmtId="0" fontId="3" fillId="25" borderId="246" xfId="0" applyFont="1" applyFill="1" applyBorder="1" applyAlignment="1">
      <alignment horizontal="center" wrapText="1"/>
    </xf>
    <xf numFmtId="0" fontId="3" fillId="25" borderId="247" xfId="0" applyFont="1" applyFill="1" applyBorder="1" applyAlignment="1">
      <alignment horizontal="center" wrapText="1"/>
    </xf>
    <xf numFmtId="0" fontId="3" fillId="26" borderId="2" xfId="0" applyFont="1" applyFill="1" applyBorder="1" applyAlignment="1">
      <alignment horizontal="centerContinuous" vertical="center"/>
    </xf>
    <xf numFmtId="0" fontId="3" fillId="17" borderId="2" xfId="0" applyFont="1" applyFill="1" applyBorder="1" applyAlignment="1">
      <alignment horizontal="centerContinuous" vertical="center"/>
    </xf>
    <xf numFmtId="0" fontId="3" fillId="16" borderId="2" xfId="0" applyFont="1" applyFill="1" applyBorder="1" applyAlignment="1">
      <alignment horizontal="centerContinuous" vertical="center"/>
    </xf>
    <xf numFmtId="0" fontId="3" fillId="16" borderId="3" xfId="0" applyFont="1" applyFill="1" applyBorder="1" applyAlignment="1">
      <alignment horizontal="centerContinuous" vertical="center"/>
    </xf>
    <xf numFmtId="0" fontId="3" fillId="16" borderId="18" xfId="0" applyFont="1" applyFill="1" applyBorder="1" applyAlignment="1">
      <alignment horizontal="centerContinuous" vertical="center"/>
    </xf>
    <xf numFmtId="171" fontId="16" fillId="0" borderId="202" xfId="1" applyNumberFormat="1" applyFont="1" applyFill="1" applyBorder="1" applyAlignment="1">
      <alignment horizontal="center" vertical="center"/>
    </xf>
    <xf numFmtId="0" fontId="16" fillId="0" borderId="12" xfId="0" applyFont="1" applyBorder="1" applyAlignment="1">
      <alignment horizontal="center" vertical="center"/>
    </xf>
    <xf numFmtId="0" fontId="16" fillId="0" borderId="202" xfId="0" applyFont="1" applyBorder="1" applyAlignment="1">
      <alignment horizontal="center" vertical="center"/>
    </xf>
    <xf numFmtId="0" fontId="16" fillId="0" borderId="203" xfId="0" applyFont="1" applyBorder="1" applyAlignment="1">
      <alignment horizontal="center"/>
    </xf>
    <xf numFmtId="167" fontId="16" fillId="0" borderId="204" xfId="1" applyNumberFormat="1" applyFont="1" applyFill="1" applyBorder="1"/>
    <xf numFmtId="167" fontId="16" fillId="0" borderId="206" xfId="1" applyNumberFormat="1" applyFont="1" applyFill="1" applyBorder="1"/>
    <xf numFmtId="167" fontId="3" fillId="0" borderId="205" xfId="1" applyNumberFormat="1" applyFont="1" applyFill="1" applyBorder="1"/>
    <xf numFmtId="0" fontId="3" fillId="18" borderId="15" xfId="0" applyFont="1" applyFill="1" applyBorder="1" applyAlignment="1">
      <alignment horizontal="centerContinuous" vertical="center"/>
    </xf>
    <xf numFmtId="0" fontId="3" fillId="15" borderId="162" xfId="0" applyFont="1" applyFill="1" applyBorder="1" applyAlignment="1">
      <alignment horizontal="center"/>
    </xf>
    <xf numFmtId="167" fontId="3" fillId="15" borderId="164" xfId="1" applyNumberFormat="1" applyFont="1" applyFill="1" applyBorder="1"/>
    <xf numFmtId="167" fontId="3" fillId="15" borderId="165" xfId="1" applyNumberFormat="1" applyFont="1" applyFill="1" applyBorder="1"/>
    <xf numFmtId="167" fontId="3" fillId="15" borderId="162" xfId="1" applyNumberFormat="1" applyFont="1" applyFill="1" applyBorder="1"/>
    <xf numFmtId="0" fontId="3" fillId="16" borderId="3" xfId="0" applyFont="1" applyFill="1" applyBorder="1" applyAlignment="1">
      <alignment horizontal="centerContinuous"/>
    </xf>
    <xf numFmtId="0" fontId="3" fillId="16" borderId="18" xfId="0" applyFont="1" applyFill="1" applyBorder="1" applyAlignment="1">
      <alignment horizontal="centerContinuous"/>
    </xf>
    <xf numFmtId="0" fontId="16" fillId="0" borderId="248" xfId="0" applyFont="1" applyBorder="1" applyAlignment="1">
      <alignment horizontal="center"/>
    </xf>
    <xf numFmtId="167" fontId="16" fillId="0" borderId="249" xfId="1" applyNumberFormat="1" applyFont="1" applyFill="1" applyBorder="1"/>
    <xf numFmtId="167" fontId="16" fillId="0" borderId="250" xfId="1" applyNumberFormat="1" applyFont="1" applyFill="1" applyBorder="1"/>
    <xf numFmtId="167" fontId="3" fillId="0" borderId="251" xfId="1" applyNumberFormat="1" applyFont="1" applyFill="1" applyBorder="1"/>
    <xf numFmtId="49" fontId="0" fillId="0" borderId="62" xfId="0" applyNumberFormat="1" applyBorder="1" applyAlignment="1">
      <alignment horizontal="center"/>
    </xf>
    <xf numFmtId="49" fontId="0" fillId="0" borderId="53" xfId="0" applyNumberFormat="1" applyBorder="1" applyAlignment="1">
      <alignment horizontal="center"/>
    </xf>
    <xf numFmtId="0" fontId="0" fillId="0" borderId="53" xfId="0" quotePrefix="1" applyBorder="1"/>
    <xf numFmtId="49" fontId="0" fillId="0" borderId="53" xfId="0" quotePrefix="1" applyNumberFormat="1" applyBorder="1" applyAlignment="1">
      <alignment horizontal="center"/>
    </xf>
    <xf numFmtId="0" fontId="0" fillId="0" borderId="252" xfId="0" applyBorder="1" applyAlignment="1">
      <alignment horizontal="center" vertical="center" wrapText="1"/>
    </xf>
    <xf numFmtId="0" fontId="0" fillId="4" borderId="252" xfId="0" applyFill="1" applyBorder="1" applyAlignment="1">
      <alignment horizontal="center" vertical="center" wrapText="1"/>
    </xf>
    <xf numFmtId="167" fontId="0" fillId="0" borderId="0" xfId="0" applyNumberFormat="1"/>
    <xf numFmtId="167" fontId="0" fillId="0" borderId="0" xfId="0" quotePrefix="1" applyNumberFormat="1"/>
    <xf numFmtId="173" fontId="16" fillId="0" borderId="208" xfId="0" applyNumberFormat="1" applyFont="1" applyBorder="1" applyAlignment="1">
      <alignment horizontal="center" vertical="center"/>
    </xf>
    <xf numFmtId="0" fontId="0" fillId="0" borderId="182" xfId="0" applyBorder="1" applyAlignment="1" applyProtection="1">
      <alignment vertical="center" wrapText="1"/>
      <protection locked="0"/>
    </xf>
    <xf numFmtId="0" fontId="0" fillId="4" borderId="180" xfId="0" applyFill="1" applyBorder="1" applyAlignment="1" applyProtection="1">
      <alignment vertical="center" wrapText="1"/>
      <protection locked="0"/>
    </xf>
    <xf numFmtId="0" fontId="0" fillId="0" borderId="180" xfId="0" applyBorder="1" applyAlignment="1" applyProtection="1">
      <alignment vertical="center" wrapText="1"/>
      <protection locked="0"/>
    </xf>
    <xf numFmtId="0" fontId="23" fillId="0" borderId="116" xfId="0" applyFont="1" applyBorder="1" applyAlignment="1">
      <alignment horizontal="left" wrapText="1" indent="2"/>
    </xf>
    <xf numFmtId="0" fontId="0" fillId="6" borderId="253" xfId="1" applyNumberFormat="1" applyFont="1" applyFill="1" applyBorder="1" applyAlignment="1" applyProtection="1">
      <alignment vertical="center"/>
      <protection locked="0"/>
    </xf>
    <xf numFmtId="0" fontId="0" fillId="6" borderId="254" xfId="1" applyNumberFormat="1" applyFont="1" applyFill="1" applyBorder="1" applyAlignment="1" applyProtection="1">
      <alignment vertical="center"/>
      <protection locked="0"/>
    </xf>
    <xf numFmtId="0" fontId="16" fillId="0" borderId="255" xfId="0" applyFont="1" applyBorder="1" applyAlignment="1">
      <alignment horizontal="center" vertical="center"/>
    </xf>
    <xf numFmtId="167" fontId="16" fillId="0" borderId="256" xfId="1" applyNumberFormat="1" applyFont="1" applyFill="1" applyBorder="1" applyAlignment="1">
      <alignment vertical="center"/>
    </xf>
    <xf numFmtId="0" fontId="19" fillId="18" borderId="257" xfId="0" applyFont="1" applyFill="1" applyBorder="1" applyAlignment="1">
      <alignment horizontal="left" indent="1"/>
    </xf>
    <xf numFmtId="167" fontId="19" fillId="18" borderId="258" xfId="0" applyNumberFormat="1" applyFont="1" applyFill="1" applyBorder="1" applyAlignment="1">
      <alignment vertical="center"/>
    </xf>
    <xf numFmtId="166" fontId="19" fillId="18" borderId="258" xfId="0" applyNumberFormat="1" applyFont="1" applyFill="1" applyBorder="1" applyAlignment="1">
      <alignment horizontal="center"/>
    </xf>
    <xf numFmtId="0" fontId="19" fillId="18" borderId="259" xfId="0" applyFont="1" applyFill="1" applyBorder="1"/>
    <xf numFmtId="0" fontId="19" fillId="20" borderId="20" xfId="0" applyFont="1" applyFill="1" applyBorder="1"/>
    <xf numFmtId="167" fontId="19" fillId="20" borderId="66" xfId="0" applyNumberFormat="1" applyFont="1" applyFill="1" applyBorder="1"/>
    <xf numFmtId="166" fontId="19" fillId="20" borderId="66" xfId="0" applyNumberFormat="1" applyFont="1" applyFill="1" applyBorder="1" applyAlignment="1">
      <alignment horizontal="center"/>
    </xf>
    <xf numFmtId="0" fontId="19" fillId="20" borderId="21" xfId="0" applyFont="1" applyFill="1" applyBorder="1"/>
    <xf numFmtId="0" fontId="23" fillId="0" borderId="145" xfId="0" applyFont="1" applyBorder="1" applyAlignment="1">
      <alignment wrapText="1"/>
    </xf>
    <xf numFmtId="0" fontId="23" fillId="0" borderId="113" xfId="0" applyFont="1" applyBorder="1" applyAlignment="1">
      <alignment indent="2"/>
    </xf>
    <xf numFmtId="166" fontId="32" fillId="0" borderId="155" xfId="9" applyNumberFormat="1" applyFont="1" applyFill="1" applyBorder="1" applyAlignment="1">
      <alignment horizontal="center" vertical="center"/>
    </xf>
    <xf numFmtId="166" fontId="32" fillId="0" borderId="155" xfId="7" applyNumberFormat="1" applyFont="1" applyFill="1" applyBorder="1" applyAlignment="1">
      <alignment horizontal="center" vertical="center"/>
    </xf>
    <xf numFmtId="0" fontId="2" fillId="15" borderId="51" xfId="0" applyFont="1" applyFill="1" applyBorder="1" applyAlignment="1">
      <alignment horizontal="center" wrapText="1"/>
    </xf>
    <xf numFmtId="167" fontId="2" fillId="4" borderId="214" xfId="1" applyNumberFormat="1" applyFont="1" applyFill="1" applyBorder="1" applyProtection="1"/>
    <xf numFmtId="167" fontId="0" fillId="4" borderId="215" xfId="1" applyNumberFormat="1" applyFont="1" applyFill="1" applyBorder="1" applyProtection="1"/>
    <xf numFmtId="167" fontId="0" fillId="4" borderId="216" xfId="1" applyNumberFormat="1" applyFont="1" applyFill="1" applyBorder="1" applyProtection="1"/>
    <xf numFmtId="167" fontId="0" fillId="4" borderId="215" xfId="1" applyNumberFormat="1" applyFont="1" applyFill="1" applyBorder="1" applyAlignment="1" applyProtection="1">
      <alignment horizontal="center"/>
    </xf>
    <xf numFmtId="167" fontId="0" fillId="4" borderId="216" xfId="1" applyNumberFormat="1" applyFont="1" applyFill="1" applyBorder="1" applyAlignment="1" applyProtection="1">
      <alignment horizontal="center"/>
    </xf>
    <xf numFmtId="167" fontId="2" fillId="11" borderId="48" xfId="1" applyNumberFormat="1" applyFont="1" applyFill="1" applyBorder="1" applyAlignment="1" applyProtection="1">
      <alignment vertical="center"/>
    </xf>
    <xf numFmtId="167" fontId="0" fillId="0" borderId="263" xfId="1" applyNumberFormat="1" applyFont="1" applyFill="1" applyBorder="1" applyAlignment="1" applyProtection="1">
      <alignment horizontal="center"/>
    </xf>
    <xf numFmtId="167" fontId="0" fillId="0" borderId="264" xfId="1" applyNumberFormat="1" applyFont="1" applyFill="1" applyBorder="1" applyAlignment="1" applyProtection="1">
      <alignment horizontal="center"/>
    </xf>
    <xf numFmtId="167" fontId="0" fillId="4" borderId="214" xfId="1" applyNumberFormat="1" applyFont="1" applyFill="1" applyBorder="1" applyAlignment="1" applyProtection="1">
      <alignment horizontal="center"/>
    </xf>
    <xf numFmtId="167" fontId="0" fillId="0" borderId="75" xfId="1" applyNumberFormat="1" applyFont="1" applyFill="1" applyBorder="1" applyAlignment="1" applyProtection="1">
      <alignment horizontal="center"/>
    </xf>
    <xf numFmtId="167" fontId="0" fillId="0" borderId="84" xfId="1" applyNumberFormat="1" applyFont="1" applyFill="1" applyBorder="1" applyAlignment="1" applyProtection="1">
      <alignment horizontal="center"/>
    </xf>
    <xf numFmtId="0" fontId="0" fillId="6" borderId="41" xfId="1" applyNumberFormat="1" applyFont="1" applyFill="1" applyBorder="1" applyAlignment="1" applyProtection="1">
      <alignment vertical="center"/>
      <protection locked="0"/>
    </xf>
    <xf numFmtId="0" fontId="2" fillId="15" borderId="67" xfId="0" applyFont="1" applyFill="1" applyBorder="1" applyAlignment="1">
      <alignment horizontal="center" wrapText="1"/>
    </xf>
    <xf numFmtId="164" fontId="0" fillId="6" borderId="68" xfId="4" applyNumberFormat="1" applyFont="1" applyFill="1" applyBorder="1" applyAlignment="1" applyProtection="1">
      <alignment vertical="center"/>
      <protection locked="0"/>
    </xf>
    <xf numFmtId="0" fontId="0" fillId="6" borderId="69" xfId="1" applyNumberFormat="1" applyFont="1" applyFill="1" applyBorder="1" applyAlignment="1" applyProtection="1">
      <alignment vertical="center"/>
      <protection locked="0"/>
    </xf>
    <xf numFmtId="164" fontId="0" fillId="6" borderId="267" xfId="1" applyNumberFormat="1" applyFont="1" applyFill="1" applyBorder="1" applyAlignment="1" applyProtection="1">
      <alignment vertical="center"/>
      <protection locked="0"/>
    </xf>
    <xf numFmtId="164" fontId="0" fillId="6" borderId="68" xfId="1" applyNumberFormat="1" applyFont="1" applyFill="1" applyBorder="1" applyAlignment="1" applyProtection="1">
      <alignment vertical="center"/>
      <protection locked="0"/>
    </xf>
    <xf numFmtId="167" fontId="2" fillId="0" borderId="217" xfId="1" applyNumberFormat="1" applyFont="1" applyFill="1" applyBorder="1" applyAlignment="1" applyProtection="1">
      <alignment horizontal="center"/>
    </xf>
    <xf numFmtId="167" fontId="2" fillId="0" borderId="98" xfId="1" applyNumberFormat="1" applyFont="1" applyFill="1" applyBorder="1" applyAlignment="1" applyProtection="1">
      <alignment horizontal="center"/>
    </xf>
    <xf numFmtId="167" fontId="2" fillId="0" borderId="262" xfId="1" applyNumberFormat="1" applyFont="1" applyFill="1" applyBorder="1" applyAlignment="1" applyProtection="1">
      <alignment horizontal="center"/>
    </xf>
    <xf numFmtId="0" fontId="0" fillId="6" borderId="266" xfId="0" applyFill="1" applyBorder="1" applyAlignment="1" applyProtection="1">
      <alignment horizontal="left" vertical="center"/>
      <protection locked="0"/>
    </xf>
    <xf numFmtId="174" fontId="0" fillId="0" borderId="0" xfId="4" applyNumberFormat="1" applyFont="1"/>
    <xf numFmtId="0" fontId="4" fillId="3" borderId="30" xfId="0" applyFont="1" applyFill="1" applyBorder="1" applyAlignment="1">
      <alignment horizontal="centerContinuous"/>
    </xf>
    <xf numFmtId="0" fontId="0" fillId="0" borderId="173" xfId="0" applyBorder="1" applyAlignment="1">
      <alignment horizontal="center"/>
    </xf>
    <xf numFmtId="0" fontId="0" fillId="0" borderId="173" xfId="0" applyBorder="1"/>
    <xf numFmtId="0" fontId="16" fillId="0" borderId="268" xfId="0" applyFont="1" applyBorder="1" applyAlignment="1">
      <alignment horizontal="center" vertical="center"/>
    </xf>
    <xf numFmtId="167" fontId="16" fillId="0" borderId="213" xfId="1" applyNumberFormat="1" applyFont="1" applyFill="1" applyBorder="1" applyAlignment="1">
      <alignment vertical="center"/>
    </xf>
    <xf numFmtId="167" fontId="2" fillId="0" borderId="205" xfId="1" applyNumberFormat="1" applyFont="1" applyFill="1" applyBorder="1"/>
    <xf numFmtId="0" fontId="16" fillId="0" borderId="269" xfId="0" applyFont="1" applyBorder="1" applyAlignment="1">
      <alignment horizontal="center"/>
    </xf>
    <xf numFmtId="0" fontId="16" fillId="0" borderId="271" xfId="0" applyFont="1" applyBorder="1" applyAlignment="1">
      <alignment horizontal="center" vertical="center"/>
    </xf>
    <xf numFmtId="167" fontId="16" fillId="0" borderId="272" xfId="1" applyNumberFormat="1" applyFont="1" applyFill="1" applyBorder="1" applyAlignment="1">
      <alignment vertical="center"/>
    </xf>
    <xf numFmtId="0" fontId="2" fillId="2" borderId="9" xfId="0" applyFont="1" applyFill="1" applyBorder="1" applyAlignment="1">
      <alignment wrapText="1"/>
    </xf>
    <xf numFmtId="0" fontId="0" fillId="11" borderId="39" xfId="0" applyFill="1" applyBorder="1" applyAlignment="1">
      <alignment horizontal="left" vertical="center"/>
    </xf>
    <xf numFmtId="0" fontId="0" fillId="0" borderId="199" xfId="3" applyNumberFormat="1" applyFont="1" applyBorder="1" applyAlignment="1">
      <alignment horizontal="center"/>
    </xf>
    <xf numFmtId="0" fontId="0" fillId="0" borderId="199" xfId="3" applyNumberFormat="1" applyFont="1" applyBorder="1" applyAlignment="1"/>
    <xf numFmtId="0" fontId="2" fillId="2" borderId="240" xfId="0" applyFont="1" applyFill="1" applyBorder="1"/>
    <xf numFmtId="0" fontId="14" fillId="4" borderId="274" xfId="0" applyFont="1" applyFill="1" applyBorder="1" applyAlignment="1">
      <alignment horizontal="center"/>
    </xf>
    <xf numFmtId="168" fontId="14" fillId="4" borderId="99" xfId="0" applyNumberFormat="1" applyFont="1" applyFill="1" applyBorder="1" applyAlignment="1">
      <alignment horizontal="center"/>
    </xf>
    <xf numFmtId="0" fontId="14" fillId="0" borderId="274" xfId="0" applyFont="1" applyBorder="1" applyAlignment="1">
      <alignment horizontal="center"/>
    </xf>
    <xf numFmtId="168" fontId="14" fillId="0" borderId="99" xfId="0" applyNumberFormat="1" applyFont="1" applyBorder="1" applyAlignment="1">
      <alignment horizontal="center"/>
    </xf>
    <xf numFmtId="0" fontId="14" fillId="0" borderId="274" xfId="0" applyFont="1" applyBorder="1"/>
    <xf numFmtId="0" fontId="14" fillId="0" borderId="20" xfId="0" applyFont="1" applyBorder="1"/>
    <xf numFmtId="168" fontId="14" fillId="0" borderId="72" xfId="0" applyNumberFormat="1" applyFont="1" applyBorder="1" applyAlignment="1">
      <alignment horizontal="center"/>
    </xf>
    <xf numFmtId="0" fontId="14" fillId="0" borderId="20" xfId="0" applyFont="1" applyBorder="1" applyAlignment="1">
      <alignment horizontal="center"/>
    </xf>
    <xf numFmtId="0" fontId="14" fillId="4" borderId="20" xfId="0" applyFont="1" applyFill="1" applyBorder="1" applyAlignment="1">
      <alignment horizontal="center"/>
    </xf>
    <xf numFmtId="168" fontId="14" fillId="4" borderId="72" xfId="0" applyNumberFormat="1" applyFont="1" applyFill="1" applyBorder="1" applyAlignment="1">
      <alignment horizontal="center"/>
    </xf>
    <xf numFmtId="0" fontId="2" fillId="2" borderId="52" xfId="0" applyFont="1" applyFill="1" applyBorder="1" applyAlignment="1">
      <alignment horizontal="center"/>
    </xf>
    <xf numFmtId="0" fontId="13" fillId="2" borderId="10" xfId="0" applyFont="1" applyFill="1" applyBorder="1" applyAlignment="1">
      <alignment horizontal="centerContinuous"/>
    </xf>
    <xf numFmtId="0" fontId="2" fillId="2" borderId="9" xfId="0" applyFont="1" applyFill="1" applyBorder="1" applyAlignment="1">
      <alignment horizontal="centerContinuous"/>
    </xf>
    <xf numFmtId="0" fontId="2" fillId="2" borderId="11" xfId="0" applyFont="1" applyFill="1" applyBorder="1" applyAlignment="1">
      <alignment horizontal="centerContinuous"/>
    </xf>
    <xf numFmtId="0" fontId="2" fillId="2" borderId="9" xfId="0" applyFont="1" applyFill="1" applyBorder="1" applyAlignment="1">
      <alignment horizontal="center"/>
    </xf>
    <xf numFmtId="167" fontId="16" fillId="0" borderId="0" xfId="0" applyNumberFormat="1" applyFont="1" applyAlignment="1">
      <alignment horizontal="center"/>
    </xf>
    <xf numFmtId="167" fontId="16" fillId="0" borderId="0" xfId="0" applyNumberFormat="1" applyFont="1"/>
    <xf numFmtId="168" fontId="0" fillId="0" borderId="199" xfId="3" applyNumberFormat="1" applyFont="1" applyBorder="1" applyAlignment="1"/>
    <xf numFmtId="0" fontId="14" fillId="0" borderId="274" xfId="0" quotePrefix="1" applyFont="1" applyBorder="1" applyAlignment="1">
      <alignment horizontal="center"/>
    </xf>
    <xf numFmtId="0" fontId="14" fillId="0" borderId="277" xfId="0" quotePrefix="1" applyFont="1" applyBorder="1" applyAlignment="1">
      <alignment horizontal="center"/>
    </xf>
    <xf numFmtId="0" fontId="0" fillId="11" borderId="173" xfId="0" applyFill="1" applyBorder="1" applyAlignment="1">
      <alignment horizontal="center"/>
    </xf>
    <xf numFmtId="0" fontId="0" fillId="11" borderId="45" xfId="0" applyFill="1" applyBorder="1"/>
    <xf numFmtId="0" fontId="0" fillId="11" borderId="48" xfId="0" applyFill="1" applyBorder="1" applyAlignment="1">
      <alignment horizontal="center"/>
    </xf>
    <xf numFmtId="0" fontId="0" fillId="11" borderId="127" xfId="0" applyFill="1" applyBorder="1" applyAlignment="1">
      <alignment horizontal="center"/>
    </xf>
    <xf numFmtId="0" fontId="0" fillId="11" borderId="44" xfId="0" applyFill="1" applyBorder="1"/>
    <xf numFmtId="0" fontId="0" fillId="0" borderId="127" xfId="0" applyBorder="1" applyAlignment="1">
      <alignment horizontal="center"/>
    </xf>
    <xf numFmtId="0" fontId="0" fillId="11" borderId="129" xfId="0" applyFill="1" applyBorder="1" applyAlignment="1">
      <alignment horizontal="center"/>
    </xf>
    <xf numFmtId="0" fontId="0" fillId="0" borderId="127" xfId="0" quotePrefix="1" applyBorder="1" applyAlignment="1">
      <alignment horizontal="center"/>
    </xf>
    <xf numFmtId="167" fontId="0" fillId="0" borderId="0" xfId="1" applyNumberFormat="1" applyFont="1" applyAlignment="1" applyProtection="1">
      <alignment vertical="center"/>
      <protection locked="0"/>
    </xf>
    <xf numFmtId="167" fontId="3" fillId="0" borderId="184" xfId="1" applyNumberFormat="1" applyFont="1" applyFill="1" applyBorder="1" applyAlignment="1">
      <alignment vertical="center"/>
    </xf>
    <xf numFmtId="0" fontId="2" fillId="15" borderId="265" xfId="0" applyFont="1" applyFill="1" applyBorder="1" applyAlignment="1">
      <alignment horizontal="left"/>
    </xf>
    <xf numFmtId="171" fontId="16" fillId="0" borderId="278" xfId="1" applyNumberFormat="1" applyFont="1" applyFill="1" applyBorder="1" applyAlignment="1">
      <alignment horizontal="center" vertical="center"/>
    </xf>
    <xf numFmtId="171" fontId="16" fillId="0" borderId="279" xfId="1" applyNumberFormat="1" applyFont="1" applyFill="1" applyBorder="1" applyAlignment="1">
      <alignment horizontal="center" vertical="center"/>
    </xf>
    <xf numFmtId="171" fontId="16" fillId="0" borderId="280" xfId="1" applyNumberFormat="1" applyFont="1" applyFill="1" applyBorder="1" applyAlignment="1">
      <alignment horizontal="center" vertical="center"/>
    </xf>
    <xf numFmtId="0" fontId="3" fillId="25" borderId="164" xfId="0" applyFont="1" applyFill="1" applyBorder="1" applyAlignment="1">
      <alignment horizontal="center" vertical="center"/>
    </xf>
    <xf numFmtId="0" fontId="0" fillId="11" borderId="53" xfId="0" applyFill="1" applyBorder="1" applyAlignment="1">
      <alignment horizontal="center"/>
    </xf>
    <xf numFmtId="0" fontId="0" fillId="11" borderId="53" xfId="0" applyFill="1" applyBorder="1"/>
    <xf numFmtId="167" fontId="3" fillId="25" borderId="282" xfId="1" applyNumberFormat="1" applyFont="1" applyFill="1" applyBorder="1" applyAlignment="1">
      <alignment vertical="center"/>
    </xf>
    <xf numFmtId="0" fontId="3" fillId="25" borderId="8" xfId="0" applyFont="1" applyFill="1" applyBorder="1" applyAlignment="1">
      <alignment horizontal="center" wrapText="1"/>
    </xf>
    <xf numFmtId="173" fontId="16" fillId="0" borderId="283" xfId="0" applyNumberFormat="1" applyFont="1" applyBorder="1" applyAlignment="1">
      <alignment horizontal="center" vertical="center"/>
    </xf>
    <xf numFmtId="9" fontId="0" fillId="0" borderId="0" xfId="3" applyFont="1" applyAlignment="1" applyProtection="1">
      <alignment vertical="center"/>
      <protection locked="0"/>
    </xf>
    <xf numFmtId="0" fontId="0" fillId="0" borderId="0" xfId="0" quotePrefix="1" applyAlignment="1" applyProtection="1">
      <alignment vertical="center"/>
      <protection locked="0"/>
    </xf>
    <xf numFmtId="169" fontId="11" fillId="17" borderId="285" xfId="1" applyNumberFormat="1" applyFont="1" applyFill="1" applyBorder="1" applyAlignment="1" applyProtection="1">
      <alignment horizontal="centerContinuous"/>
    </xf>
    <xf numFmtId="0" fontId="2" fillId="8" borderId="286" xfId="1" applyNumberFormat="1" applyFont="1" applyFill="1" applyBorder="1" applyAlignment="1" applyProtection="1">
      <alignment horizontal="center" wrapText="1"/>
    </xf>
    <xf numFmtId="167" fontId="0" fillId="7" borderId="287" xfId="1" applyNumberFormat="1" applyFont="1" applyFill="1" applyBorder="1" applyAlignment="1" applyProtection="1">
      <alignment vertical="center"/>
      <protection locked="0"/>
    </xf>
    <xf numFmtId="0" fontId="0" fillId="0" borderId="100" xfId="0" applyBorder="1" applyAlignment="1">
      <alignment vertical="center"/>
    </xf>
    <xf numFmtId="0" fontId="0" fillId="0" borderId="61" xfId="0" applyBorder="1" applyAlignment="1" applyProtection="1">
      <alignment vertical="center"/>
      <protection locked="0"/>
    </xf>
    <xf numFmtId="168" fontId="0" fillId="11" borderId="62" xfId="1" applyNumberFormat="1" applyFont="1" applyFill="1" applyBorder="1" applyAlignment="1" applyProtection="1">
      <alignment horizontal="center" vertical="center"/>
    </xf>
    <xf numFmtId="169" fontId="0" fillId="6" borderId="59" xfId="1" applyNumberFormat="1" applyFont="1" applyFill="1" applyBorder="1" applyAlignment="1" applyProtection="1">
      <alignment horizontal="center" vertical="center"/>
      <protection locked="0"/>
    </xf>
    <xf numFmtId="167" fontId="0" fillId="11" borderId="131" xfId="1" applyNumberFormat="1" applyFont="1" applyFill="1" applyBorder="1" applyAlignment="1" applyProtection="1">
      <alignment horizontal="center" vertical="center"/>
    </xf>
    <xf numFmtId="0" fontId="0" fillId="0" borderId="53" xfId="0" applyBorder="1" applyAlignment="1">
      <alignment vertical="center"/>
    </xf>
    <xf numFmtId="166" fontId="2" fillId="4" borderId="103" xfId="1" applyNumberFormat="1" applyFont="1" applyFill="1" applyBorder="1" applyAlignment="1" applyProtection="1">
      <alignment horizontal="center"/>
    </xf>
    <xf numFmtId="167" fontId="2" fillId="2" borderId="262" xfId="1" applyNumberFormat="1" applyFont="1" applyFill="1" applyBorder="1" applyProtection="1"/>
    <xf numFmtId="167" fontId="2" fillId="2" borderId="91" xfId="1" applyNumberFormat="1" applyFont="1" applyFill="1" applyBorder="1" applyProtection="1"/>
    <xf numFmtId="167" fontId="0" fillId="2" borderId="263" xfId="1" applyNumberFormat="1" applyFont="1" applyFill="1" applyBorder="1" applyProtection="1"/>
    <xf numFmtId="167" fontId="0" fillId="2" borderId="76" xfId="1" applyNumberFormat="1" applyFont="1" applyFill="1" applyBorder="1" applyProtection="1"/>
    <xf numFmtId="167" fontId="0" fillId="2" borderId="264" xfId="1" applyNumberFormat="1" applyFont="1" applyFill="1" applyBorder="1" applyProtection="1"/>
    <xf numFmtId="167" fontId="0" fillId="2" borderId="86" xfId="1" applyNumberFormat="1" applyFont="1" applyFill="1" applyBorder="1" applyProtection="1"/>
    <xf numFmtId="167" fontId="0" fillId="0" borderId="218" xfId="1" applyNumberFormat="1" applyFont="1" applyFill="1" applyBorder="1" applyProtection="1"/>
    <xf numFmtId="167" fontId="0" fillId="0" borderId="106" xfId="1" applyNumberFormat="1" applyFont="1" applyFill="1" applyBorder="1" applyProtection="1"/>
    <xf numFmtId="167" fontId="0" fillId="0" borderId="288" xfId="1" applyNumberFormat="1" applyFont="1" applyFill="1" applyBorder="1" applyProtection="1"/>
    <xf numFmtId="166" fontId="0" fillId="0" borderId="289" xfId="1" applyNumberFormat="1" applyFont="1" applyFill="1" applyBorder="1" applyAlignment="1" applyProtection="1">
      <alignment horizontal="center"/>
    </xf>
    <xf numFmtId="167" fontId="0" fillId="0" borderId="290" xfId="1" applyNumberFormat="1" applyFont="1" applyFill="1" applyBorder="1" applyAlignment="1" applyProtection="1">
      <alignment horizontal="center"/>
    </xf>
    <xf numFmtId="167" fontId="0" fillId="2" borderId="291" xfId="1" applyNumberFormat="1" applyFont="1" applyFill="1" applyBorder="1" applyProtection="1"/>
    <xf numFmtId="167" fontId="0" fillId="2" borderId="292" xfId="1" applyNumberFormat="1" applyFont="1" applyFill="1" applyBorder="1" applyProtection="1"/>
    <xf numFmtId="167" fontId="0" fillId="0" borderId="293" xfId="1" applyNumberFormat="1" applyFont="1" applyFill="1" applyBorder="1" applyProtection="1"/>
    <xf numFmtId="167" fontId="0" fillId="0" borderId="290" xfId="1" applyNumberFormat="1" applyFont="1" applyFill="1" applyBorder="1" applyProtection="1"/>
    <xf numFmtId="167" fontId="0" fillId="0" borderId="295" xfId="1" applyNumberFormat="1" applyFont="1" applyFill="1" applyBorder="1" applyProtection="1"/>
    <xf numFmtId="0" fontId="2" fillId="2" borderId="88" xfId="0" applyFont="1" applyFill="1" applyBorder="1" applyAlignment="1">
      <alignment horizontal="right"/>
    </xf>
    <xf numFmtId="0" fontId="9" fillId="12" borderId="296" xfId="0" applyFont="1" applyFill="1" applyBorder="1" applyAlignment="1">
      <alignment horizontal="right"/>
    </xf>
    <xf numFmtId="0" fontId="10" fillId="10" borderId="297" xfId="0" applyFont="1" applyFill="1" applyBorder="1" applyAlignment="1">
      <alignment horizontal="right"/>
    </xf>
    <xf numFmtId="0" fontId="36" fillId="7" borderId="75" xfId="0" applyFont="1" applyFill="1" applyBorder="1" applyAlignment="1">
      <alignment horizontal="right"/>
    </xf>
    <xf numFmtId="0" fontId="37" fillId="11" borderId="298" xfId="0" applyFont="1" applyFill="1" applyBorder="1" applyAlignment="1">
      <alignment horizontal="right"/>
    </xf>
    <xf numFmtId="0" fontId="9" fillId="12" borderId="75" xfId="0" applyFont="1" applyFill="1" applyBorder="1" applyAlignment="1">
      <alignment horizontal="right"/>
    </xf>
    <xf numFmtId="0" fontId="10" fillId="10" borderId="84" xfId="0" applyFont="1" applyFill="1" applyBorder="1" applyAlignment="1">
      <alignment horizontal="right"/>
    </xf>
    <xf numFmtId="167" fontId="2" fillId="4" borderId="93" xfId="1" applyNumberFormat="1" applyFont="1" applyFill="1" applyBorder="1" applyProtection="1"/>
    <xf numFmtId="167" fontId="2" fillId="4" borderId="123" xfId="1" applyNumberFormat="1" applyFont="1" applyFill="1" applyBorder="1" applyProtection="1"/>
    <xf numFmtId="167" fontId="2" fillId="4" borderId="96" xfId="1" applyNumberFormat="1" applyFont="1" applyFill="1" applyBorder="1" applyProtection="1"/>
    <xf numFmtId="167" fontId="0" fillId="0" borderId="299" xfId="1" applyNumberFormat="1" applyFont="1" applyFill="1" applyBorder="1" applyProtection="1"/>
    <xf numFmtId="167" fontId="0" fillId="0" borderId="300" xfId="1" applyNumberFormat="1" applyFont="1" applyFill="1" applyBorder="1" applyProtection="1"/>
    <xf numFmtId="167" fontId="2" fillId="4" borderId="98" xfId="1" applyNumberFormat="1" applyFont="1" applyFill="1" applyBorder="1" applyProtection="1"/>
    <xf numFmtId="167" fontId="0" fillId="0" borderId="107" xfId="1" applyNumberFormat="1" applyFont="1" applyFill="1" applyBorder="1" applyProtection="1"/>
    <xf numFmtId="167" fontId="2" fillId="2" borderId="92" xfId="1" applyNumberFormat="1" applyFont="1" applyFill="1" applyBorder="1" applyProtection="1"/>
    <xf numFmtId="167" fontId="0" fillId="2" borderId="260" xfId="1" applyNumberFormat="1" applyFont="1" applyFill="1" applyBorder="1" applyProtection="1"/>
    <xf numFmtId="167" fontId="0" fillId="2" borderId="294" xfId="1" applyNumberFormat="1" applyFont="1" applyFill="1" applyBorder="1" applyProtection="1"/>
    <xf numFmtId="167" fontId="0" fillId="2" borderId="261" xfId="1" applyNumberFormat="1" applyFont="1" applyFill="1" applyBorder="1" applyProtection="1"/>
    <xf numFmtId="167" fontId="0" fillId="4" borderId="301" xfId="1" applyNumberFormat="1" applyFont="1" applyFill="1" applyBorder="1" applyProtection="1"/>
    <xf numFmtId="167" fontId="0" fillId="0" borderId="288" xfId="1" applyNumberFormat="1" applyFont="1" applyFill="1" applyBorder="1" applyAlignment="1" applyProtection="1">
      <alignment horizontal="center"/>
    </xf>
    <xf numFmtId="167" fontId="0" fillId="4" borderId="302" xfId="1" applyNumberFormat="1" applyFont="1" applyFill="1" applyBorder="1" applyAlignment="1">
      <alignment horizontal="center"/>
    </xf>
    <xf numFmtId="167" fontId="0" fillId="4" borderId="292" xfId="1" applyNumberFormat="1" applyFont="1" applyFill="1" applyBorder="1" applyAlignment="1" applyProtection="1">
      <alignment horizontal="center"/>
    </xf>
    <xf numFmtId="167" fontId="0" fillId="0" borderId="293" xfId="1" applyNumberFormat="1" applyFont="1" applyFill="1" applyBorder="1" applyAlignment="1" applyProtection="1">
      <alignment horizontal="center"/>
    </xf>
    <xf numFmtId="167" fontId="0" fillId="0" borderId="291" xfId="1" applyNumberFormat="1" applyFont="1" applyFill="1" applyBorder="1" applyAlignment="1" applyProtection="1">
      <alignment horizontal="center"/>
    </xf>
    <xf numFmtId="167" fontId="0" fillId="4" borderId="301" xfId="1" applyNumberFormat="1" applyFont="1" applyFill="1" applyBorder="1" applyAlignment="1" applyProtection="1">
      <alignment horizontal="center"/>
    </xf>
    <xf numFmtId="167" fontId="0" fillId="0" borderId="43" xfId="4" applyNumberFormat="1" applyFont="1" applyBorder="1" applyAlignment="1" applyProtection="1">
      <alignment horizontal="center" vertical="center"/>
      <protection locked="0"/>
    </xf>
    <xf numFmtId="0" fontId="0" fillId="0" borderId="192" xfId="0" applyBorder="1" applyAlignment="1">
      <alignment horizontal="left" vertical="center"/>
    </xf>
    <xf numFmtId="0" fontId="0" fillId="0" borderId="193" xfId="0" applyBorder="1" applyAlignment="1">
      <alignment horizontal="left" vertical="center"/>
    </xf>
    <xf numFmtId="167" fontId="2" fillId="4" borderId="103" xfId="1" applyNumberFormat="1" applyFont="1" applyFill="1" applyBorder="1" applyAlignment="1" applyProtection="1">
      <alignment horizontal="center"/>
    </xf>
    <xf numFmtId="167" fontId="2" fillId="4" borderId="88" xfId="1" applyNumberFormat="1" applyFont="1" applyFill="1" applyBorder="1" applyAlignment="1" applyProtection="1">
      <alignment horizontal="center"/>
    </xf>
    <xf numFmtId="167" fontId="2" fillId="4" borderId="217" xfId="1" applyNumberFormat="1" applyFont="1" applyFill="1" applyBorder="1" applyAlignment="1" applyProtection="1">
      <alignment horizontal="center"/>
    </xf>
    <xf numFmtId="167" fontId="0" fillId="0" borderId="289" xfId="1" applyNumberFormat="1" applyFont="1" applyFill="1" applyBorder="1" applyAlignment="1" applyProtection="1">
      <alignment horizontal="center"/>
    </xf>
    <xf numFmtId="167" fontId="0" fillId="0" borderId="298" xfId="1" applyNumberFormat="1" applyFont="1" applyFill="1" applyBorder="1" applyAlignment="1" applyProtection="1">
      <alignment horizontal="center"/>
    </xf>
    <xf numFmtId="167" fontId="1" fillId="0" borderId="35" xfId="1" applyNumberFormat="1" applyFont="1" applyFill="1" applyBorder="1" applyAlignment="1" applyProtection="1">
      <alignment horizontal="center"/>
    </xf>
    <xf numFmtId="167" fontId="1" fillId="0" borderId="289" xfId="1" applyNumberFormat="1" applyFont="1" applyFill="1" applyBorder="1" applyAlignment="1" applyProtection="1">
      <alignment horizontal="center"/>
    </xf>
    <xf numFmtId="167" fontId="1" fillId="0" borderId="104" xfId="1" applyNumberFormat="1" applyFont="1" applyFill="1" applyBorder="1" applyAlignment="1" applyProtection="1">
      <alignment horizontal="center"/>
    </xf>
    <xf numFmtId="167" fontId="0" fillId="2" borderId="214" xfId="1" applyNumberFormat="1" applyFont="1" applyFill="1" applyBorder="1" applyAlignment="1" applyProtection="1">
      <alignment horizontal="center"/>
    </xf>
    <xf numFmtId="167" fontId="0" fillId="2" borderId="215" xfId="1" applyNumberFormat="1" applyFont="1" applyFill="1" applyBorder="1" applyAlignment="1" applyProtection="1">
      <alignment horizontal="center"/>
    </xf>
    <xf numFmtId="167" fontId="0" fillId="2" borderId="301" xfId="1" applyNumberFormat="1" applyFont="1" applyFill="1" applyBorder="1" applyAlignment="1" applyProtection="1">
      <alignment horizontal="center"/>
    </xf>
    <xf numFmtId="167" fontId="0" fillId="2" borderId="216" xfId="1" applyNumberFormat="1" applyFont="1" applyFill="1" applyBorder="1" applyAlignment="1" applyProtection="1">
      <alignment horizontal="center"/>
    </xf>
    <xf numFmtId="167" fontId="16" fillId="0" borderId="283" xfId="1" applyNumberFormat="1" applyFont="1" applyFill="1" applyBorder="1" applyAlignment="1">
      <alignment horizontal="center" vertical="center"/>
    </xf>
    <xf numFmtId="167" fontId="16" fillId="0" borderId="208" xfId="1" applyNumberFormat="1" applyFont="1" applyFill="1" applyBorder="1" applyAlignment="1">
      <alignment horizontal="center" vertical="center"/>
    </xf>
    <xf numFmtId="167" fontId="16" fillId="0" borderId="284" xfId="1" applyNumberFormat="1" applyFont="1" applyFill="1" applyBorder="1" applyAlignment="1">
      <alignment horizontal="center" vertical="center"/>
    </xf>
    <xf numFmtId="167" fontId="16" fillId="0" borderId="268" xfId="1" applyNumberFormat="1" applyFont="1" applyFill="1" applyBorder="1" applyAlignment="1">
      <alignment vertical="center"/>
    </xf>
    <xf numFmtId="167" fontId="16" fillId="0" borderId="271" xfId="1" applyNumberFormat="1" applyFont="1" applyFill="1" applyBorder="1" applyAlignment="1">
      <alignment vertical="center"/>
    </xf>
    <xf numFmtId="167" fontId="16" fillId="0" borderId="255" xfId="1" applyNumberFormat="1" applyFont="1" applyFill="1" applyBorder="1" applyAlignment="1">
      <alignment vertical="center"/>
    </xf>
    <xf numFmtId="0" fontId="3" fillId="25" borderId="15" xfId="0" applyFont="1" applyFill="1" applyBorder="1" applyAlignment="1">
      <alignment horizontal="center" wrapText="1"/>
    </xf>
    <xf numFmtId="0" fontId="3" fillId="25" borderId="20" xfId="0" applyFont="1" applyFill="1" applyBorder="1" applyAlignment="1">
      <alignment horizontal="center" wrapText="1"/>
    </xf>
    <xf numFmtId="167" fontId="3" fillId="0" borderId="283" xfId="1" applyNumberFormat="1" applyFont="1" applyFill="1" applyBorder="1" applyAlignment="1">
      <alignment vertical="center"/>
    </xf>
    <xf numFmtId="167" fontId="3" fillId="0" borderId="208" xfId="1" applyNumberFormat="1" applyFont="1" applyFill="1" applyBorder="1" applyAlignment="1">
      <alignment vertical="center"/>
    </xf>
    <xf numFmtId="167" fontId="3" fillId="0" borderId="303" xfId="1" applyNumberFormat="1" applyFont="1" applyFill="1" applyBorder="1" applyAlignment="1">
      <alignment vertical="center"/>
    </xf>
    <xf numFmtId="167" fontId="3" fillId="0" borderId="304" xfId="1" applyNumberFormat="1" applyFont="1" applyFill="1" applyBorder="1" applyAlignment="1">
      <alignment vertical="center"/>
    </xf>
    <xf numFmtId="167" fontId="3" fillId="0" borderId="305" xfId="1" applyNumberFormat="1" applyFont="1" applyFill="1" applyBorder="1" applyAlignment="1">
      <alignment vertical="center"/>
    </xf>
    <xf numFmtId="167" fontId="3" fillId="0" borderId="306" xfId="1" applyNumberFormat="1" applyFont="1" applyFill="1" applyBorder="1" applyAlignment="1">
      <alignment vertical="center"/>
    </xf>
    <xf numFmtId="167" fontId="16" fillId="0" borderId="270" xfId="1" applyNumberFormat="1" applyFont="1" applyFill="1" applyBorder="1" applyAlignment="1">
      <alignment vertical="center"/>
    </xf>
    <xf numFmtId="167" fontId="16" fillId="0" borderId="307" xfId="1" applyNumberFormat="1" applyFont="1" applyFill="1" applyBorder="1" applyAlignment="1">
      <alignment vertical="center"/>
    </xf>
    <xf numFmtId="167" fontId="16" fillId="0" borderId="308" xfId="1" applyNumberFormat="1" applyFont="1" applyFill="1" applyBorder="1" applyAlignment="1">
      <alignment vertical="center"/>
    </xf>
    <xf numFmtId="167" fontId="16" fillId="0" borderId="309" xfId="1" applyNumberFormat="1" applyFont="1" applyFill="1" applyBorder="1" applyAlignment="1">
      <alignment vertical="center"/>
    </xf>
    <xf numFmtId="0" fontId="16" fillId="25" borderId="163" xfId="0" applyFont="1" applyFill="1" applyBorder="1" applyAlignment="1">
      <alignment vertical="center"/>
    </xf>
    <xf numFmtId="0" fontId="3" fillId="8" borderId="246" xfId="0" applyFont="1" applyFill="1" applyBorder="1" applyAlignment="1">
      <alignment horizontal="center" wrapText="1"/>
    </xf>
    <xf numFmtId="0" fontId="3" fillId="8" borderId="178" xfId="0" applyFont="1" applyFill="1" applyBorder="1" applyAlignment="1">
      <alignment horizontal="center" wrapText="1"/>
    </xf>
    <xf numFmtId="0" fontId="3" fillId="8" borderId="247" xfId="0" applyFont="1" applyFill="1" applyBorder="1" applyAlignment="1">
      <alignment horizontal="center" wrapText="1"/>
    </xf>
    <xf numFmtId="0" fontId="3" fillId="8" borderId="245" xfId="0" applyFont="1" applyFill="1" applyBorder="1" applyAlignment="1">
      <alignment horizontal="center" wrapText="1"/>
    </xf>
    <xf numFmtId="171" fontId="16" fillId="0" borderId="310" xfId="1" applyNumberFormat="1" applyFont="1" applyFill="1" applyBorder="1" applyAlignment="1">
      <alignment horizontal="center" vertical="center"/>
    </xf>
    <xf numFmtId="171" fontId="3" fillId="8" borderId="281" xfId="1" applyNumberFormat="1" applyFont="1" applyFill="1" applyBorder="1" applyAlignment="1">
      <alignment horizontal="center" vertical="center"/>
    </xf>
    <xf numFmtId="171" fontId="3" fillId="8" borderId="165" xfId="1" applyNumberFormat="1" applyFont="1" applyFill="1" applyBorder="1" applyAlignment="1">
      <alignment horizontal="center" vertical="center"/>
    </xf>
    <xf numFmtId="0" fontId="16" fillId="0" borderId="311" xfId="0" applyFont="1" applyBorder="1" applyAlignment="1">
      <alignment horizontal="center" vertical="center"/>
    </xf>
    <xf numFmtId="167" fontId="3" fillId="0" borderId="312" xfId="1" applyNumberFormat="1" applyFont="1" applyFill="1" applyBorder="1" applyAlignment="1">
      <alignment vertical="center"/>
    </xf>
    <xf numFmtId="167" fontId="3" fillId="0" borderId="313" xfId="1" applyNumberFormat="1" applyFont="1" applyFill="1" applyBorder="1" applyAlignment="1">
      <alignment vertical="center"/>
    </xf>
    <xf numFmtId="0" fontId="3" fillId="25" borderId="281" xfId="0" applyFont="1" applyFill="1" applyBorder="1" applyAlignment="1">
      <alignment horizontal="center" vertical="center"/>
    </xf>
    <xf numFmtId="0" fontId="16" fillId="0" borderId="314" xfId="0" applyFont="1" applyBorder="1" applyAlignment="1">
      <alignment horizontal="center" vertical="center"/>
    </xf>
    <xf numFmtId="171" fontId="16" fillId="0" borderId="315" xfId="1" applyNumberFormat="1" applyFont="1" applyFill="1" applyBorder="1" applyAlignment="1">
      <alignment horizontal="center" vertical="center"/>
    </xf>
    <xf numFmtId="171" fontId="16" fillId="0" borderId="316" xfId="1" applyNumberFormat="1" applyFont="1" applyFill="1" applyBorder="1" applyAlignment="1">
      <alignment horizontal="center" vertical="center"/>
    </xf>
    <xf numFmtId="171" fontId="16" fillId="0" borderId="314" xfId="1" applyNumberFormat="1" applyFont="1" applyFill="1" applyBorder="1" applyAlignment="1">
      <alignment horizontal="center" vertical="center"/>
    </xf>
    <xf numFmtId="0" fontId="16" fillId="0" borderId="280" xfId="0" applyFont="1" applyBorder="1" applyAlignment="1">
      <alignment horizontal="center" vertical="center"/>
    </xf>
    <xf numFmtId="171" fontId="16" fillId="0" borderId="317" xfId="1" applyNumberFormat="1" applyFont="1" applyFill="1" applyBorder="1" applyAlignment="1">
      <alignment horizontal="center" vertical="center"/>
    </xf>
    <xf numFmtId="0" fontId="2" fillId="15" borderId="164" xfId="0" applyFont="1" applyFill="1" applyBorder="1" applyAlignment="1">
      <alignment horizontal="center"/>
    </xf>
    <xf numFmtId="0" fontId="2" fillId="2" borderId="60" xfId="0" applyFont="1" applyFill="1" applyBorder="1" applyAlignment="1">
      <alignment wrapText="1"/>
    </xf>
    <xf numFmtId="0" fontId="0" fillId="0" borderId="100" xfId="0" applyBorder="1" applyAlignment="1">
      <alignment horizontal="center" vertical="center" wrapText="1"/>
    </xf>
    <xf numFmtId="0" fontId="0" fillId="0" borderId="61" xfId="0" applyBorder="1" applyAlignment="1">
      <alignment horizontal="left" vertical="center" wrapText="1"/>
    </xf>
    <xf numFmtId="0" fontId="0" fillId="0" borderId="53" xfId="0" applyBorder="1" applyAlignment="1">
      <alignment horizontal="center" vertical="center" wrapText="1"/>
    </xf>
    <xf numFmtId="0" fontId="0" fillId="11" borderId="61" xfId="0" applyFill="1" applyBorder="1" applyAlignment="1">
      <alignment horizontal="left" vertical="center"/>
    </xf>
    <xf numFmtId="166" fontId="0" fillId="0" borderId="318" xfId="1" applyNumberFormat="1" applyFont="1" applyFill="1" applyBorder="1" applyAlignment="1" applyProtection="1">
      <alignment horizontal="center" vertical="center"/>
    </xf>
    <xf numFmtId="164" fontId="0" fillId="0" borderId="34" xfId="4" applyNumberFormat="1" applyFont="1" applyFill="1" applyBorder="1" applyAlignment="1" applyProtection="1">
      <alignment vertical="center"/>
    </xf>
    <xf numFmtId="164" fontId="0" fillId="0" borderId="53" xfId="4" applyNumberFormat="1" applyFont="1" applyFill="1" applyBorder="1" applyAlignment="1" applyProtection="1">
      <alignment vertical="center"/>
    </xf>
    <xf numFmtId="164" fontId="0" fillId="0" borderId="319" xfId="4" applyNumberFormat="1" applyFont="1" applyFill="1" applyBorder="1" applyAlignment="1" applyProtection="1">
      <alignment vertical="center"/>
    </xf>
    <xf numFmtId="164" fontId="2" fillId="0" borderId="273" xfId="4" applyNumberFormat="1" applyFont="1" applyFill="1" applyBorder="1" applyAlignment="1" applyProtection="1">
      <alignment vertical="center"/>
    </xf>
    <xf numFmtId="0" fontId="0" fillId="0" borderId="191" xfId="0" applyBorder="1" applyAlignment="1" applyProtection="1">
      <alignment vertical="center" wrapText="1"/>
      <protection locked="0"/>
    </xf>
    <xf numFmtId="0" fontId="0" fillId="4" borderId="100" xfId="0" applyFill="1" applyBorder="1" applyAlignment="1">
      <alignment horizontal="center" vertical="center" wrapText="1"/>
    </xf>
    <xf numFmtId="0" fontId="0" fillId="4" borderId="61" xfId="0" applyFill="1" applyBorder="1" applyAlignment="1">
      <alignment horizontal="left" vertical="center" wrapText="1"/>
    </xf>
    <xf numFmtId="0" fontId="0" fillId="4" borderId="53" xfId="0" applyFill="1" applyBorder="1" applyAlignment="1">
      <alignment horizontal="center" vertical="center" wrapText="1"/>
    </xf>
    <xf numFmtId="166" fontId="0" fillId="4" borderId="318" xfId="1" applyNumberFormat="1" applyFont="1" applyFill="1" applyBorder="1" applyAlignment="1" applyProtection="1">
      <alignment horizontal="center" vertical="center"/>
    </xf>
    <xf numFmtId="164" fontId="0" fillId="4" borderId="34" xfId="4" applyNumberFormat="1" applyFont="1" applyFill="1" applyBorder="1" applyAlignment="1" applyProtection="1">
      <alignment vertical="center"/>
    </xf>
    <xf numFmtId="164" fontId="0" fillId="4" borderId="53" xfId="4" applyNumberFormat="1" applyFont="1" applyFill="1" applyBorder="1" applyAlignment="1" applyProtection="1">
      <alignment vertical="center"/>
    </xf>
    <xf numFmtId="164" fontId="0" fillId="4" borderId="319" xfId="4" applyNumberFormat="1" applyFont="1" applyFill="1" applyBorder="1" applyAlignment="1" applyProtection="1">
      <alignment vertical="center"/>
    </xf>
    <xf numFmtId="164" fontId="2" fillId="4" borderId="273" xfId="4" applyNumberFormat="1" applyFont="1" applyFill="1" applyBorder="1" applyAlignment="1" applyProtection="1">
      <alignment vertical="center"/>
    </xf>
    <xf numFmtId="0" fontId="0" fillId="4" borderId="191" xfId="0" applyFill="1" applyBorder="1" applyAlignment="1" applyProtection="1">
      <alignment vertical="center" wrapText="1"/>
      <protection locked="0"/>
    </xf>
    <xf numFmtId="0" fontId="0" fillId="0" borderId="70" xfId="0" applyBorder="1" applyAlignment="1">
      <alignment horizontal="center" vertical="center" wrapText="1"/>
    </xf>
    <xf numFmtId="0" fontId="0" fillId="0" borderId="63" xfId="0" applyBorder="1" applyAlignment="1">
      <alignment horizontal="left" vertical="center" wrapText="1"/>
    </xf>
    <xf numFmtId="0" fontId="0" fillId="0" borderId="62" xfId="0" applyBorder="1" applyAlignment="1">
      <alignment horizontal="center" vertical="center" wrapText="1"/>
    </xf>
    <xf numFmtId="166" fontId="0" fillId="0" borderId="320" xfId="1" applyNumberFormat="1" applyFont="1" applyFill="1" applyBorder="1" applyAlignment="1" applyProtection="1">
      <alignment horizontal="center" vertical="center"/>
    </xf>
    <xf numFmtId="164" fontId="0" fillId="0" borderId="39" xfId="4" applyNumberFormat="1" applyFont="1" applyFill="1" applyBorder="1" applyAlignment="1" applyProtection="1">
      <alignment vertical="center"/>
    </xf>
    <xf numFmtId="164" fontId="0" fillId="0" borderId="62" xfId="4" applyNumberFormat="1" applyFont="1" applyFill="1" applyBorder="1" applyAlignment="1" applyProtection="1">
      <alignment vertical="center"/>
    </xf>
    <xf numFmtId="164" fontId="0" fillId="0" borderId="321" xfId="4" applyNumberFormat="1" applyFont="1" applyFill="1" applyBorder="1" applyAlignment="1" applyProtection="1">
      <alignment vertical="center"/>
    </xf>
    <xf numFmtId="164" fontId="2" fillId="0" borderId="275" xfId="4" applyNumberFormat="1" applyFont="1" applyFill="1" applyBorder="1" applyAlignment="1" applyProtection="1">
      <alignment vertical="center"/>
    </xf>
    <xf numFmtId="0" fontId="0" fillId="0" borderId="190" xfId="0" applyBorder="1" applyAlignment="1" applyProtection="1">
      <alignment vertical="center" wrapText="1"/>
      <protection locked="0"/>
    </xf>
    <xf numFmtId="0" fontId="0" fillId="27" borderId="61" xfId="0" applyFill="1" applyBorder="1" applyAlignment="1">
      <alignment horizontal="left" vertical="center"/>
    </xf>
    <xf numFmtId="0" fontId="0" fillId="0" borderId="275" xfId="0" applyBorder="1" applyAlignment="1">
      <alignment horizontal="center" vertical="center"/>
    </xf>
    <xf numFmtId="0" fontId="0" fillId="4" borderId="273" xfId="0" applyFill="1" applyBorder="1" applyAlignment="1">
      <alignment horizontal="center" vertical="center"/>
    </xf>
    <xf numFmtId="0" fontId="0" fillId="0" borderId="273" xfId="0" applyBorder="1" applyAlignment="1">
      <alignment horizontal="center" vertical="center"/>
    </xf>
    <xf numFmtId="0" fontId="0" fillId="0" borderId="274" xfId="0" applyBorder="1" applyAlignment="1">
      <alignment horizontal="center" vertical="center" wrapText="1"/>
    </xf>
    <xf numFmtId="0" fontId="0" fillId="4" borderId="37" xfId="0" applyFill="1" applyBorder="1" applyAlignment="1">
      <alignment horizontal="center" vertical="center" wrapText="1"/>
    </xf>
    <xf numFmtId="0" fontId="0" fillId="0" borderId="37" xfId="0" applyBorder="1" applyAlignment="1">
      <alignment horizontal="center" vertical="center" wrapText="1"/>
    </xf>
    <xf numFmtId="164" fontId="2" fillId="0" borderId="305" xfId="4" applyNumberFormat="1" applyFont="1" applyFill="1" applyBorder="1" applyAlignment="1" applyProtection="1">
      <alignment vertical="center"/>
    </xf>
    <xf numFmtId="0" fontId="36" fillId="7" borderId="324" xfId="0" applyFont="1" applyFill="1" applyBorder="1" applyAlignment="1">
      <alignment horizontal="right"/>
    </xf>
    <xf numFmtId="0" fontId="37" fillId="11" borderId="325" xfId="0" applyFont="1" applyFill="1" applyBorder="1" applyAlignment="1">
      <alignment horizontal="right"/>
    </xf>
    <xf numFmtId="166" fontId="0" fillId="0" borderId="124" xfId="1" applyNumberFormat="1" applyFont="1" applyFill="1" applyBorder="1" applyAlignment="1" applyProtection="1">
      <alignment horizontal="center" vertical="center"/>
    </xf>
    <xf numFmtId="164" fontId="0" fillId="0" borderId="106" xfId="4" applyNumberFormat="1" applyFont="1" applyFill="1" applyBorder="1" applyAlignment="1" applyProtection="1">
      <alignment vertical="center"/>
    </xf>
    <xf numFmtId="164" fontId="0" fillId="0" borderId="76" xfId="4" applyNumberFormat="1" applyFont="1" applyFill="1" applyBorder="1" applyAlignment="1" applyProtection="1">
      <alignment vertical="center"/>
    </xf>
    <xf numFmtId="164" fontId="0" fillId="0" borderId="326" xfId="4" applyNumberFormat="1" applyFont="1" applyFill="1" applyBorder="1" applyAlignment="1" applyProtection="1">
      <alignment vertical="center"/>
    </xf>
    <xf numFmtId="166" fontId="0" fillId="0" borderId="295" xfId="1" applyNumberFormat="1" applyFont="1" applyFill="1" applyBorder="1" applyAlignment="1" applyProtection="1">
      <alignment horizontal="center" vertical="center"/>
    </xf>
    <xf numFmtId="164" fontId="0" fillId="0" borderId="293" xfId="4" applyNumberFormat="1" applyFont="1" applyFill="1" applyBorder="1" applyAlignment="1" applyProtection="1">
      <alignment vertical="center"/>
    </xf>
    <xf numFmtId="164" fontId="0" fillId="0" borderId="292" xfId="4" applyNumberFormat="1" applyFont="1" applyFill="1" applyBorder="1" applyAlignment="1" applyProtection="1">
      <alignment vertical="center"/>
    </xf>
    <xf numFmtId="164" fontId="0" fillId="0" borderId="327" xfId="4" applyNumberFormat="1" applyFont="1" applyFill="1" applyBorder="1" applyAlignment="1" applyProtection="1">
      <alignment vertical="center"/>
    </xf>
    <xf numFmtId="0" fontId="9" fillId="12" borderId="324" xfId="0" applyFont="1" applyFill="1" applyBorder="1" applyAlignment="1">
      <alignment horizontal="right"/>
    </xf>
    <xf numFmtId="0" fontId="10" fillId="10" borderId="102" xfId="0" applyFont="1" applyFill="1" applyBorder="1" applyAlignment="1">
      <alignment horizontal="right"/>
    </xf>
    <xf numFmtId="166" fontId="0" fillId="0" borderId="125" xfId="1" applyNumberFormat="1" applyFont="1" applyFill="1" applyBorder="1" applyAlignment="1" applyProtection="1">
      <alignment horizontal="center" vertical="center"/>
    </xf>
    <xf numFmtId="164" fontId="0" fillId="0" borderId="107" xfId="4" applyNumberFormat="1" applyFont="1" applyFill="1" applyBorder="1" applyAlignment="1" applyProtection="1">
      <alignment vertical="center"/>
    </xf>
    <xf numFmtId="164" fontId="0" fillId="0" borderId="86" xfId="4" applyNumberFormat="1" applyFont="1" applyFill="1" applyBorder="1" applyAlignment="1" applyProtection="1">
      <alignment vertical="center"/>
    </xf>
    <xf numFmtId="164" fontId="0" fillId="0" borderId="328" xfId="4" applyNumberFormat="1" applyFont="1" applyFill="1" applyBorder="1" applyAlignment="1" applyProtection="1">
      <alignment vertical="center"/>
    </xf>
    <xf numFmtId="164" fontId="2" fillId="0" borderId="312" xfId="4" applyNumberFormat="1" applyFont="1" applyFill="1" applyBorder="1" applyAlignment="1" applyProtection="1">
      <alignment vertical="center"/>
    </xf>
    <xf numFmtId="164" fontId="2" fillId="0" borderId="313" xfId="4" applyNumberFormat="1" applyFont="1" applyFill="1" applyBorder="1" applyAlignment="1" applyProtection="1">
      <alignment vertical="center"/>
    </xf>
    <xf numFmtId="164" fontId="2" fillId="0" borderId="245" xfId="4" applyNumberFormat="1" applyFont="1" applyFill="1" applyBorder="1" applyAlignment="1" applyProtection="1">
      <alignment vertical="center"/>
    </xf>
    <xf numFmtId="166" fontId="2" fillId="4" borderId="276" xfId="1" applyNumberFormat="1" applyFont="1" applyFill="1" applyBorder="1" applyAlignment="1" applyProtection="1">
      <alignment horizontal="center" vertical="center"/>
    </xf>
    <xf numFmtId="164" fontId="2" fillId="4" borderId="0" xfId="4" applyNumberFormat="1" applyFont="1" applyFill="1" applyBorder="1" applyAlignment="1" applyProtection="1">
      <alignment vertical="center"/>
    </xf>
    <xf numFmtId="164" fontId="2" fillId="4" borderId="65" xfId="4" applyNumberFormat="1" applyFont="1" applyFill="1" applyBorder="1" applyAlignment="1" applyProtection="1">
      <alignment vertical="center"/>
    </xf>
    <xf numFmtId="164" fontId="2" fillId="4" borderId="322" xfId="4" applyNumberFormat="1" applyFont="1" applyFill="1" applyBorder="1" applyAlignment="1" applyProtection="1">
      <alignment vertical="center"/>
    </xf>
    <xf numFmtId="0" fontId="2" fillId="2" borderId="74" xfId="0" applyFont="1" applyFill="1" applyBorder="1" applyAlignment="1">
      <alignment horizontal="right"/>
    </xf>
    <xf numFmtId="0" fontId="2" fillId="2" borderId="323" xfId="0" applyFont="1" applyFill="1" applyBorder="1" applyAlignment="1">
      <alignment horizontal="right"/>
    </xf>
    <xf numFmtId="166" fontId="2" fillId="4" borderId="123" xfId="1" applyNumberFormat="1" applyFont="1" applyFill="1" applyBorder="1" applyAlignment="1" applyProtection="1">
      <alignment horizontal="center" vertical="center"/>
    </xf>
    <xf numFmtId="164" fontId="2" fillId="4" borderId="98" xfId="4" applyNumberFormat="1" applyFont="1" applyFill="1" applyBorder="1" applyAlignment="1" applyProtection="1">
      <alignment vertical="center"/>
    </xf>
    <xf numFmtId="164" fontId="2" fillId="4" borderId="91" xfId="4" applyNumberFormat="1" applyFont="1" applyFill="1" applyBorder="1" applyAlignment="1" applyProtection="1">
      <alignment vertical="center"/>
    </xf>
    <xf numFmtId="164" fontId="2" fillId="4" borderId="194" xfId="4" applyNumberFormat="1" applyFont="1" applyFill="1" applyBorder="1" applyAlignment="1" applyProtection="1">
      <alignment vertical="center"/>
    </xf>
    <xf numFmtId="0" fontId="2" fillId="0" borderId="3" xfId="0" applyFont="1" applyBorder="1" applyAlignment="1">
      <alignment horizontal="right"/>
    </xf>
    <xf numFmtId="166" fontId="0" fillId="0" borderId="3" xfId="1" applyNumberFormat="1" applyFont="1" applyFill="1" applyBorder="1" applyAlignment="1" applyProtection="1">
      <alignment horizontal="center" vertical="center"/>
    </xf>
    <xf numFmtId="164" fontId="0" fillId="0" borderId="3" xfId="4" applyNumberFormat="1" applyFont="1" applyFill="1" applyBorder="1" applyAlignment="1" applyProtection="1">
      <alignment vertical="center"/>
    </xf>
    <xf numFmtId="164" fontId="2" fillId="0" borderId="3" xfId="4" applyNumberFormat="1" applyFont="1" applyFill="1" applyBorder="1" applyAlignment="1" applyProtection="1">
      <alignment vertical="center"/>
    </xf>
    <xf numFmtId="0" fontId="38" fillId="5" borderId="329" xfId="0" applyFont="1" applyFill="1" applyBorder="1" applyAlignment="1">
      <alignment horizontal="center"/>
    </xf>
    <xf numFmtId="0" fontId="20" fillId="5" borderId="329" xfId="0" applyFont="1" applyFill="1" applyBorder="1" applyAlignment="1" applyProtection="1">
      <alignment horizontal="center"/>
      <protection locked="0"/>
    </xf>
    <xf numFmtId="0" fontId="20" fillId="5" borderId="329" xfId="0" applyFont="1" applyFill="1" applyBorder="1" applyAlignment="1" applyProtection="1">
      <alignment wrapText="1"/>
      <protection locked="0"/>
    </xf>
    <xf numFmtId="169" fontId="38" fillId="5" borderId="17" xfId="1" applyNumberFormat="1" applyFont="1" applyFill="1" applyBorder="1" applyAlignment="1" applyProtection="1">
      <alignment horizontal="center" vertical="center"/>
      <protection locked="0"/>
    </xf>
    <xf numFmtId="0" fontId="38" fillId="5" borderId="0" xfId="0" applyFont="1" applyFill="1" applyAlignment="1" applyProtection="1">
      <alignment horizontal="center"/>
      <protection locked="0"/>
    </xf>
    <xf numFmtId="167" fontId="0" fillId="11" borderId="330" xfId="1" applyNumberFormat="1" applyFont="1" applyFill="1" applyBorder="1" applyAlignment="1" applyProtection="1">
      <alignment vertical="center"/>
    </xf>
    <xf numFmtId="0" fontId="39" fillId="5" borderId="0" xfId="0" applyFont="1" applyFill="1" applyAlignment="1">
      <alignment vertical="center"/>
    </xf>
    <xf numFmtId="49" fontId="0" fillId="0" borderId="61" xfId="0" applyNumberFormat="1" applyBorder="1" applyAlignment="1" applyProtection="1">
      <alignment horizontal="center" vertical="center"/>
      <protection locked="0"/>
    </xf>
    <xf numFmtId="14" fontId="0" fillId="5" borderId="61" xfId="0" applyNumberFormat="1" applyFill="1" applyBorder="1" applyAlignment="1" applyProtection="1">
      <alignment horizontal="center" vertical="center"/>
      <protection locked="0"/>
    </xf>
    <xf numFmtId="0" fontId="3" fillId="0" borderId="126" xfId="0" applyFont="1" applyBorder="1" applyAlignment="1">
      <alignment horizontal="center" vertical="center" wrapText="1"/>
    </xf>
    <xf numFmtId="0" fontId="3" fillId="0" borderId="201" xfId="0" applyFont="1" applyBorder="1" applyAlignment="1">
      <alignment horizontal="center" vertical="center" wrapText="1"/>
    </xf>
    <xf numFmtId="0" fontId="3" fillId="0" borderId="24" xfId="0" applyFont="1" applyBorder="1" applyAlignment="1">
      <alignment horizontal="center" vertical="center" wrapText="1"/>
    </xf>
    <xf numFmtId="0" fontId="2" fillId="0" borderId="126" xfId="0" applyFont="1" applyBorder="1" applyAlignment="1">
      <alignment horizontal="center" vertical="center" wrapText="1"/>
    </xf>
    <xf numFmtId="0" fontId="2" fillId="0" borderId="201" xfId="0" applyFont="1" applyBorder="1" applyAlignment="1">
      <alignment horizontal="center" vertical="center" wrapText="1"/>
    </xf>
    <xf numFmtId="0" fontId="2" fillId="0" borderId="20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07" xfId="0" applyFont="1" applyBorder="1" applyAlignment="1">
      <alignment horizontal="center" vertical="center" wrapText="1"/>
    </xf>
    <xf numFmtId="0" fontId="13" fillId="14" borderId="12" xfId="0" applyFont="1" applyFill="1" applyBorder="1" applyAlignment="1">
      <alignment horizontal="right" vertical="center" wrapText="1"/>
    </xf>
    <xf numFmtId="0" fontId="13" fillId="14" borderId="24" xfId="0" applyFont="1" applyFill="1" applyBorder="1" applyAlignment="1">
      <alignment horizontal="right" vertical="center" wrapText="1"/>
    </xf>
    <xf numFmtId="0" fontId="13" fillId="14" borderId="15" xfId="0" applyFont="1" applyFill="1" applyBorder="1" applyAlignment="1">
      <alignment horizontal="center" vertical="center" wrapText="1"/>
    </xf>
    <xf numFmtId="0" fontId="13" fillId="14" borderId="19"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26" xfId="0" applyFont="1" applyFill="1" applyBorder="1" applyAlignment="1">
      <alignment horizontal="center" vertical="center" wrapText="1"/>
    </xf>
    <xf numFmtId="0" fontId="29" fillId="14" borderId="25" xfId="0" applyFont="1" applyFill="1" applyBorder="1" applyAlignment="1">
      <alignment horizontal="center" vertical="center" wrapText="1"/>
    </xf>
    <xf numFmtId="0" fontId="29" fillId="14" borderId="26" xfId="0" applyFont="1" applyFill="1" applyBorder="1" applyAlignment="1">
      <alignment horizontal="center" vertical="center" wrapText="1"/>
    </xf>
  </cellXfs>
  <cellStyles count="10">
    <cellStyle name="20% - Accent3" xfId="8" builtinId="38"/>
    <cellStyle name="20% - Accent5" xfId="9" builtinId="46"/>
    <cellStyle name="40% - Accent2" xfId="7" builtinId="35"/>
    <cellStyle name="Comma" xfId="4" builtinId="3"/>
    <cellStyle name="Currency" xfId="1" builtinId="4"/>
    <cellStyle name="MR_0" xfId="5" xr:uid="{68CDF4C1-EE4B-4A58-910A-3860544DB6B7}"/>
    <cellStyle name="Neutral" xfId="2" builtinId="28"/>
    <cellStyle name="Normal" xfId="0" builtinId="0"/>
    <cellStyle name="Normal 2" xfId="6" xr:uid="{88628B2B-1729-4439-B30C-2857AF61A471}"/>
    <cellStyle name="Percent" xfId="3" builtinId="5"/>
  </cellStyles>
  <dxfs count="47">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933FF"/>
      </font>
      <fill>
        <patternFill>
          <bgColor rgb="FF9999FF"/>
        </patternFill>
      </fill>
    </dxf>
    <dxf>
      <font>
        <color theme="4"/>
      </font>
      <fill>
        <patternFill>
          <bgColor theme="4" tint="0.59996337778862885"/>
        </patternFill>
      </fill>
    </dxf>
    <dxf>
      <font>
        <color theme="3" tint="-0.24994659260841701"/>
      </font>
      <fill>
        <patternFill>
          <bgColor theme="3" tint="0.79998168889431442"/>
        </patternFill>
      </fill>
    </dxf>
    <dxf>
      <font>
        <color theme="5" tint="-0.24994659260841701"/>
      </font>
      <fill>
        <patternFill>
          <bgColor theme="5" tint="0.79998168889431442"/>
        </patternFill>
      </fill>
    </dxf>
  </dxfs>
  <tableStyles count="0" defaultTableStyle="TableStyleMedium2" defaultPivotStyle="PivotStyleLight16"/>
  <colors>
    <mruColors>
      <color rgb="FFCCCCFF"/>
      <color rgb="FF9FD5B3"/>
      <color rgb="FF403151"/>
      <color rgb="FF60497A"/>
      <color rgb="FFE4DFEC"/>
      <color rgb="FF632523"/>
      <color rgb="FFF2DCDB"/>
      <color rgb="FFE6B8B7"/>
      <color rgb="FFF2F2F2"/>
      <color rgb="FF279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238126</xdr:colOff>
      <xdr:row>0</xdr:row>
      <xdr:rowOff>1</xdr:rowOff>
    </xdr:from>
    <xdr:to>
      <xdr:col>16</xdr:col>
      <xdr:colOff>66676</xdr:colOff>
      <xdr:row>29</xdr:row>
      <xdr:rowOff>4652</xdr:rowOff>
    </xdr:to>
    <xdr:pic>
      <xdr:nvPicPr>
        <xdr:cNvPr id="2" name="Picture 1" descr="Under Construction Party Decoration - Construction Birthday Party Supplies  - Construction Party Favors - for Kids Construction Theme Birthday Party -  ...">
          <a:extLst>
            <a:ext uri="{FF2B5EF4-FFF2-40B4-BE49-F238E27FC236}">
              <a16:creationId xmlns:a16="http://schemas.microsoft.com/office/drawing/2014/main" id="{447C449A-7BAA-9633-A44F-EF306D7FA8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6" y="1"/>
          <a:ext cx="9582150" cy="5252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9E20D830-DAC7-4BCF-A561-376977EA4FBE}"/>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F7F19EBD-3C29-43D9-9BED-D3879A6E8F8F}">
    <nsvFilter filterId="{62D9D9E5-9025-4B82-A8B6-973B1258AD93}" ref="A14:Z150" tableId="0">
      <columnFilter colId="0">
        <filter colId="0">
          <x:filters>
            <x:filter val="37"/>
          </x:filters>
        </filter>
      </columnFilter>
      <columnFilter colId="3">
        <filter colId="3">
          <x:filters>
            <x:filter val="2110"/>
          </x:filters>
        </filter>
      </columnFilter>
    </nsvFilter>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256FACAC-6E36-423F-BA59-F041FABD5802}">
    <nsvFilter filterId="{CC9321DD-4892-46CA-B5DB-B259AF0BE24B}" ref="A18:AA3650" tableId="0">
      <columnFilter colId="0">
        <filter colId="0">
          <x:filters>
            <x:filter val="37"/>
          </x:filters>
        </filter>
      </columnFilter>
      <columnFilter colId="11">
        <filter colId="11">
          <x:filters>
            <x:filter val="601995 - Salary-Clearing Transfer Acct"/>
            <x:filter val="603995 - Fringe Clearing Transfer Acct"/>
          </x:filters>
        </filter>
      </columnFilter>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ndrea's View" id="{73882F98-4E3F-46BA-95C6-F5F66D37F499}">
    <nsvFilter filterId="{38F1DCEB-DA05-4BE2-B3CD-E04ECD528EF0}" ref="A14:W500" tableId="0">
      <columnFilter colId="0">
        <filter colId="0">
          <x:filters>
            <x:filter val="37"/>
          </x:filters>
        </filter>
      </columnFilter>
      <columnFilter colId="3">
        <filter colId="3">
          <x:filters>
            <x:filter val="1000"/>
          </x:filters>
        </filter>
      </columnFilter>
      <columnFilter colId="6">
        <filter colId="6">
          <x:filters>
            <x:filter val="29371"/>
          </x:filters>
        </filter>
      </columnFilter>
    </nsvFilter>
  </namedSheetView>
</namedSheetView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9/04/relationships/namedSheetView" Target="../namedSheetViews/namedSheetView1.xml"/></Relationships>
</file>

<file path=xl/worksheets/_rels/sheet2.xml.rels><?xml version="1.0" encoding="UTF-8" standalone="yes"?>
<Relationships xmlns="http://schemas.openxmlformats.org/package/2006/relationships"><Relationship Id="rId2" Type="http://schemas.microsoft.com/office/2019/04/relationships/namedSheetView" Target="../namedSheetViews/namedSheetView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19/04/relationships/namedSheetView" Target="../namedSheetViews/namedSheetView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5DDEE-82DB-40D6-8E47-3A48422452CC}">
  <sheetPr codeName="Sheet1">
    <tabColor theme="8" tint="0.59999389629810485"/>
    <pageSetUpPr fitToPage="1"/>
  </sheetPr>
  <dimension ref="A1:AJ1006"/>
  <sheetViews>
    <sheetView topLeftCell="Q1" zoomScale="80" zoomScaleNormal="80" workbookViewId="0">
      <pane ySplit="14" topLeftCell="A23" activePane="bottomLeft" state="frozen"/>
      <selection activeCell="AJ11" sqref="AJ11"/>
      <selection pane="bottomLeft" activeCell="Y34" sqref="Y34"/>
    </sheetView>
  </sheetViews>
  <sheetFormatPr defaultColWidth="8.5546875" defaultRowHeight="14.4" outlineLevelRow="1" outlineLevelCol="1"/>
  <cols>
    <col min="1" max="1" width="17.33203125" style="127" customWidth="1"/>
    <col min="2" max="2" width="22.44140625" style="127" customWidth="1" outlineLevel="1"/>
    <col min="3" max="3" width="24.109375" style="127" customWidth="1" outlineLevel="1"/>
    <col min="4" max="4" width="11" style="127" bestFit="1" customWidth="1"/>
    <col min="5" max="5" width="54.33203125" style="127" customWidth="1" outlineLevel="1"/>
    <col min="6" max="6" width="16.33203125" style="127" customWidth="1" outlineLevel="1"/>
    <col min="7" max="7" width="18.33203125" style="127" bestFit="1" customWidth="1"/>
    <col min="8" max="8" width="71.5546875" style="127" hidden="1" customWidth="1" outlineLevel="1"/>
    <col min="9" max="9" width="16.5546875" style="127" bestFit="1" customWidth="1" collapsed="1"/>
    <col min="10" max="10" width="67.33203125" style="127" hidden="1" customWidth="1" outlineLevel="1"/>
    <col min="11" max="11" width="19" style="127" customWidth="1" collapsed="1"/>
    <col min="12" max="12" width="18.5546875" style="127" customWidth="1"/>
    <col min="13" max="13" width="15.33203125" style="127" bestFit="1" customWidth="1"/>
    <col min="14" max="14" width="14.109375" style="127" bestFit="1" customWidth="1"/>
    <col min="15" max="15" width="58.33203125" style="127" bestFit="1" customWidth="1"/>
    <col min="16" max="16" width="14" style="299" customWidth="1"/>
    <col min="17" max="17" width="53" style="127" customWidth="1"/>
    <col min="18" max="18" width="17.33203125" style="127" customWidth="1"/>
    <col min="19" max="19" width="33.33203125" style="127" customWidth="1"/>
    <col min="20" max="20" width="27.6640625" style="127" bestFit="1" customWidth="1"/>
    <col min="21" max="21" width="25.6640625" style="127" customWidth="1"/>
    <col min="22" max="22" width="22.44140625" style="127" customWidth="1"/>
    <col min="23" max="23" width="19.5546875" style="132" bestFit="1" customWidth="1"/>
    <col min="24" max="24" width="15.6640625" style="127" bestFit="1" customWidth="1"/>
    <col min="25" max="25" width="18" style="132" bestFit="1" customWidth="1"/>
    <col min="26" max="26" width="13.88671875" style="127" bestFit="1" customWidth="1"/>
    <col min="27" max="27" width="16.109375" style="127" bestFit="1" customWidth="1"/>
    <col min="28" max="28" width="18" style="127" bestFit="1" customWidth="1"/>
    <col min="29" max="29" width="18" style="661" bestFit="1" customWidth="1"/>
    <col min="30" max="30" width="18" style="132" bestFit="1" customWidth="1"/>
    <col min="31" max="31" width="13.88671875" style="127" bestFit="1" customWidth="1"/>
    <col min="32" max="32" width="14.109375" style="127" bestFit="1" customWidth="1"/>
    <col min="33" max="33" width="20" style="127" bestFit="1" customWidth="1"/>
    <col min="34" max="34" width="20" style="132" bestFit="1" customWidth="1"/>
    <col min="35" max="35" width="20.6640625" style="132" customWidth="1"/>
    <col min="36" max="36" width="99.109375" style="127" bestFit="1" customWidth="1"/>
    <col min="37" max="16384" width="8.5546875" style="127"/>
  </cols>
  <sheetData>
    <row r="1" spans="1:36" s="76" customFormat="1" ht="21.6" thickBot="1">
      <c r="A1" s="139" t="s">
        <v>0</v>
      </c>
      <c r="B1" s="139"/>
      <c r="C1" s="139"/>
      <c r="D1" s="139"/>
      <c r="E1" s="139"/>
      <c r="F1" s="139"/>
      <c r="G1" s="139"/>
      <c r="H1" s="139"/>
      <c r="I1" s="139"/>
      <c r="J1" s="139"/>
      <c r="K1" s="139"/>
      <c r="L1" s="139"/>
      <c r="M1" s="139"/>
      <c r="N1" s="139"/>
      <c r="O1" s="139"/>
      <c r="P1" s="139"/>
      <c r="Q1" s="139"/>
      <c r="R1" s="139"/>
      <c r="S1" s="139"/>
      <c r="T1" s="139"/>
      <c r="U1" s="139"/>
      <c r="V1" s="139"/>
      <c r="W1" s="142"/>
      <c r="X1" s="143"/>
      <c r="Y1" s="144"/>
      <c r="Z1" s="848" t="s">
        <v>1</v>
      </c>
      <c r="AA1" s="848" t="s">
        <v>1</v>
      </c>
      <c r="AB1" s="848" t="s">
        <v>1</v>
      </c>
      <c r="AC1" s="848" t="s">
        <v>1</v>
      </c>
      <c r="AD1" s="848" t="s">
        <v>1</v>
      </c>
      <c r="AE1" s="848" t="s">
        <v>1</v>
      </c>
      <c r="AF1" s="848" t="s">
        <v>1</v>
      </c>
      <c r="AG1" s="848" t="s">
        <v>1</v>
      </c>
      <c r="AH1" s="141"/>
      <c r="AI1" s="141"/>
      <c r="AJ1" s="143"/>
    </row>
    <row r="2" spans="1:36" s="25" customFormat="1" ht="15" thickBot="1">
      <c r="K2" s="128"/>
      <c r="L2" s="128"/>
      <c r="M2" s="127"/>
      <c r="V2" s="701" t="s">
        <v>2</v>
      </c>
      <c r="W2" s="445">
        <f>SUM(W15:W1000)</f>
        <v>3176321</v>
      </c>
      <c r="X2" s="684">
        <f>SUM(X15:X1000)</f>
        <v>45</v>
      </c>
      <c r="Y2" s="446">
        <f>SUM(Y15:Y1000)</f>
        <v>3810188.34</v>
      </c>
      <c r="Z2" s="685"/>
      <c r="AA2" s="686"/>
      <c r="AB2" s="713">
        <f>SUM(AB15:AB1000)</f>
        <v>3953810</v>
      </c>
      <c r="AC2" s="708">
        <f>SUM(AC15:AC1000)</f>
        <v>0</v>
      </c>
      <c r="AD2" s="445">
        <f>SUM(AD15:AD1000)</f>
        <v>3953810</v>
      </c>
      <c r="AE2" s="715"/>
      <c r="AF2" s="709">
        <f>SUM(AF15:AF1000)</f>
        <v>1194934</v>
      </c>
      <c r="AG2" s="709">
        <f>SUM(AG15:AG1000)</f>
        <v>0</v>
      </c>
      <c r="AH2" s="709">
        <f>SUM(AH15:AH1000)</f>
        <v>1194934</v>
      </c>
      <c r="AI2" s="710">
        <f>SUM(AI15:AI1000)</f>
        <v>5148744</v>
      </c>
      <c r="AJ2" s="597"/>
    </row>
    <row r="3" spans="1:36" s="25" customFormat="1" hidden="1" outlineLevel="1">
      <c r="K3" s="128"/>
      <c r="L3" s="128"/>
      <c r="M3" s="127"/>
      <c r="V3" s="704" t="s">
        <v>3</v>
      </c>
      <c r="W3" s="390">
        <f>SUMIF($L$15:$L$1000,"Baseline",W15:W1000)</f>
        <v>2669142</v>
      </c>
      <c r="X3" s="386">
        <f>SUMIF($L$15:$L$1000,"Baseline",X15:X1000)</f>
        <v>39</v>
      </c>
      <c r="Y3" s="387">
        <f>SUMIF($L$15:$L$1000,"Baseline",Y15:Y1000)</f>
        <v>3228146.02</v>
      </c>
      <c r="Z3" s="687"/>
      <c r="AA3" s="688"/>
      <c r="AB3" s="692">
        <f>SUMIF($L$15:$L$1000,"Baseline",AB15:AB1000)</f>
        <v>3350884</v>
      </c>
      <c r="AC3" s="392">
        <f>SUMIF($L$15:$L$1000,"Baseline",AC15:AC1000)</f>
        <v>0</v>
      </c>
      <c r="AD3" s="390">
        <f>SUMIF($L$15:$L$1000,"Baseline",AD15:AD1000)</f>
        <v>3350884</v>
      </c>
      <c r="AE3" s="716"/>
      <c r="AF3" s="394">
        <f>SUMIF($L$15:$L$1000,"Baseline",AF15:AF1000)</f>
        <v>1019038</v>
      </c>
      <c r="AG3" s="394">
        <f>SUMIF($L$15:$L$1000,"Baseline",AG15:AG1000)</f>
        <v>0</v>
      </c>
      <c r="AH3" s="394">
        <f>SUMIF($L$15:$L$1000,"Baseline",AH15:AH1000)</f>
        <v>1019038</v>
      </c>
      <c r="AI3" s="395">
        <f>SUMIF($L$15:$L$1000,"Baseline",AI15:AI1000)</f>
        <v>4369922</v>
      </c>
      <c r="AJ3" s="598"/>
    </row>
    <row r="4" spans="1:36" s="25" customFormat="1" hidden="1" outlineLevel="1">
      <c r="K4" s="128"/>
      <c r="L4" s="128"/>
      <c r="M4" s="127"/>
      <c r="V4" s="705" t="s">
        <v>4</v>
      </c>
      <c r="W4" s="693">
        <f>SUMIF($L$15:$L$1000,"Supplemental",W15:W1000)</f>
        <v>507179</v>
      </c>
      <c r="X4" s="694">
        <f>SUMIF($L$15:$L$1000,"Supplemental",X15:X1000)</f>
        <v>6</v>
      </c>
      <c r="Y4" s="695">
        <f>SUMIF($L$15:$L$1000,"Supplemental",Y15:Y1000)</f>
        <v>582042.31999999995</v>
      </c>
      <c r="Z4" s="696"/>
      <c r="AA4" s="697"/>
      <c r="AB4" s="698">
        <f>SUMIF($L$15:$L$1000,"Supplemental",AB15:AB1000)</f>
        <v>602926</v>
      </c>
      <c r="AC4" s="711">
        <f>SUMIF($L$15:$L$1000,"Supplemental",AC15:AC1000)</f>
        <v>0</v>
      </c>
      <c r="AD4" s="699">
        <f>SUMIF($L$15:$L$1000,"Supplemental",AD15:AD1000)</f>
        <v>602926</v>
      </c>
      <c r="AE4" s="717"/>
      <c r="AF4" s="700">
        <f>SUMIF($L$15:$L$1000,"Supplemental",AF15:AF1000)</f>
        <v>175896</v>
      </c>
      <c r="AG4" s="700">
        <f>SUMIF($L$15:$L$1000,"Supplemental",AG15:AG1000)</f>
        <v>0</v>
      </c>
      <c r="AH4" s="700">
        <f>SUMIF($L$15:$L$1000,"Supplemental",AH15:AH1000)</f>
        <v>175896</v>
      </c>
      <c r="AI4" s="712">
        <f>SUMIF($L$15:$L$1000,"Supplemental",AI15:AI1000)</f>
        <v>778822</v>
      </c>
      <c r="AJ4" s="719"/>
    </row>
    <row r="5" spans="1:36" s="25" customFormat="1" hidden="1" outlineLevel="1">
      <c r="K5" s="128"/>
      <c r="L5" s="128"/>
      <c r="M5" s="127"/>
      <c r="V5" s="702" t="s">
        <v>5</v>
      </c>
      <c r="W5" s="691">
        <f>SUMIF($M$15:$M$1000,"Recurring",W15:W1000)</f>
        <v>3056633</v>
      </c>
      <c r="X5" s="386">
        <f>SUMIF($M$15:$M$1000,"Recurring",X15:X1000)</f>
        <v>41</v>
      </c>
      <c r="Y5" s="387">
        <f>SUMIF($M$15:$M$1000,"Recurring",Y15:Y1000)</f>
        <v>3554964.34</v>
      </c>
      <c r="Z5" s="687"/>
      <c r="AA5" s="688"/>
      <c r="AB5" s="692">
        <f>SUMIF($M$15:$M$1000,"Recurring",AB15:AB1000)</f>
        <v>3698586</v>
      </c>
      <c r="AC5" s="392">
        <f>SUMIF($M$15:$M$1000,"Recurring",AC15:AC1000)</f>
        <v>0</v>
      </c>
      <c r="AD5" s="390">
        <f>SUMIF($M$15:$M$1000,"Recurring",AD15:AD1000)</f>
        <v>3698586</v>
      </c>
      <c r="AE5" s="716"/>
      <c r="AF5" s="394">
        <f>SUMIF($M$15:$M$1000,"Recurring",AF15:AF1000)</f>
        <v>1175408</v>
      </c>
      <c r="AG5" s="394">
        <f>SUMIF($M$15:$M$1000,"Recurring",AG15:AG1000)</f>
        <v>0</v>
      </c>
      <c r="AH5" s="394">
        <f>SUMIF($M$15:$M$1000,"Recurring",AH15:AH1000)</f>
        <v>1175408</v>
      </c>
      <c r="AI5" s="395">
        <f>SUMIF($M$15:$M$1000,"Recurring",AI15:AI1000)</f>
        <v>4873994</v>
      </c>
      <c r="AJ5" s="598"/>
    </row>
    <row r="6" spans="1:36" s="25" customFormat="1" ht="15" hidden="1" outlineLevel="1" thickBot="1">
      <c r="K6" s="128"/>
      <c r="L6" s="128"/>
      <c r="M6" s="127"/>
      <c r="V6" s="703" t="s">
        <v>6</v>
      </c>
      <c r="W6" s="391">
        <f>SUMIF($M$15:$M$1000,"One-Time",W15:W1000)</f>
        <v>119688</v>
      </c>
      <c r="X6" s="388">
        <f>SUMIF($M$15:$M$1000,"One-Time",X15:X1000)</f>
        <v>4</v>
      </c>
      <c r="Y6" s="389">
        <f>SUMIF($M$15:$M$1000,"One-Time",Y15:Y1000)</f>
        <v>255224</v>
      </c>
      <c r="Z6" s="689"/>
      <c r="AA6" s="690"/>
      <c r="AB6" s="714">
        <f>SUMIF($M$15:$M$1000,"One-Time",AB15:AB1000)</f>
        <v>255224</v>
      </c>
      <c r="AC6" s="393">
        <f>SUMIF($M$15:$M$1000,"One-Time",AC15:AC1000)</f>
        <v>0</v>
      </c>
      <c r="AD6" s="391">
        <f>SUMIF($M$15:$M$1000,"One-Time",AD15:AD1000)</f>
        <v>255224</v>
      </c>
      <c r="AE6" s="718"/>
      <c r="AF6" s="396">
        <f>SUMIF($M$15:$M$1000,"One-Time",AF15:AF1000)</f>
        <v>19526</v>
      </c>
      <c r="AG6" s="396">
        <f>SUMIF($M$15:$M$1000,"One-Time",AG15:AG1000)</f>
        <v>0</v>
      </c>
      <c r="AH6" s="396">
        <f>SUMIF($M$15:$M$1000,"One-Time",AH15:AH1000)</f>
        <v>19526</v>
      </c>
      <c r="AI6" s="397">
        <f>SUMIF($M$15:$M$1000,"One-Time",AI15:AI1000)</f>
        <v>274750</v>
      </c>
      <c r="AJ6" s="599"/>
    </row>
    <row r="7" spans="1:36" s="25" customFormat="1" ht="15" collapsed="1" thickBot="1">
      <c r="K7" s="128"/>
      <c r="L7" s="128"/>
      <c r="M7" s="127"/>
      <c r="R7" s="131"/>
      <c r="V7" s="701" t="s">
        <v>7</v>
      </c>
      <c r="W7" s="445">
        <f>SUBTOTAL(9,W15:W1000)</f>
        <v>3176321</v>
      </c>
      <c r="X7" s="684">
        <f>SUBTOTAL(9,X15:X1000)</f>
        <v>45</v>
      </c>
      <c r="Y7" s="446">
        <f>SUBTOTAL(9,Y15:Y1000)</f>
        <v>3810188.34</v>
      </c>
      <c r="Z7" s="685"/>
      <c r="AA7" s="686"/>
      <c r="AB7" s="713">
        <f>SUBTOTAL(9,AB15:AB1000)</f>
        <v>3953810</v>
      </c>
      <c r="AC7" s="708">
        <f>SUBTOTAL(9,AC15:AC1000)</f>
        <v>0</v>
      </c>
      <c r="AD7" s="445">
        <f>SUBTOTAL(9,AD15:AD1000)</f>
        <v>3953810</v>
      </c>
      <c r="AE7" s="715"/>
      <c r="AF7" s="709">
        <f>SUBTOTAL(9,AF15:AF1000)</f>
        <v>1194934</v>
      </c>
      <c r="AG7" s="709">
        <f>SUBTOTAL(9,AG15:AG1000)</f>
        <v>0</v>
      </c>
      <c r="AH7" s="709">
        <f>SUBTOTAL(9,AH15:AH1000)</f>
        <v>1194934</v>
      </c>
      <c r="AI7" s="710">
        <f>SUBTOTAL(9,AI15:AI1000)</f>
        <v>5148744</v>
      </c>
      <c r="AJ7" s="597"/>
    </row>
    <row r="8" spans="1:36" s="25" customFormat="1" hidden="1" outlineLevel="1">
      <c r="K8" s="128"/>
      <c r="L8" s="128"/>
      <c r="M8" s="127"/>
      <c r="V8" s="704" t="s">
        <v>3</v>
      </c>
      <c r="W8" s="390" cm="1">
        <f t="array" aca="1" ref="W8" ca="1">SUMPRODUCT(($L$15:$L$1000="Baseline")*(SUBTOTAL(9,OFFSET(W15,ROW($L$15:$L$1000)-MIN(ROW($L$15:$L$1000)),0))))</f>
        <v>2669142</v>
      </c>
      <c r="X8" s="386" cm="1">
        <f t="array" aca="1" ref="X8" ca="1">SUMPRODUCT(($L$15:$L$1000="Baseline")*(SUBTOTAL(9,OFFSET(X15,ROW($L$15:$L$1000)-MIN(ROW($L$15:$L$1000)),0))))</f>
        <v>39</v>
      </c>
      <c r="Y8" s="387" cm="1">
        <f t="array" aca="1" ref="Y8" ca="1">SUMPRODUCT(($L$15:$L$1000="Baseline")*(SUBTOTAL(9,OFFSET(Y15,ROW($L$15:$L$1000)-MIN(ROW($L$15:$L$1000)),0))))</f>
        <v>3228146.02</v>
      </c>
      <c r="Z8" s="687"/>
      <c r="AA8" s="688"/>
      <c r="AB8" s="692" cm="1">
        <f t="array" aca="1" ref="AB8" ca="1">SUMPRODUCT(($L$15:$L$1000="Baseline")*(SUBTOTAL(9,OFFSET(AB15,ROW($L$15:$L$1000)-MIN(ROW($L$15:$L$1000)),0))))</f>
        <v>3350884</v>
      </c>
      <c r="AC8" s="392" cm="1">
        <f t="array" aca="1" ref="AC8" ca="1">SUMPRODUCT(($L$15:$L$1000="Baseline")*(SUBTOTAL(9,OFFSET(AC15,ROW($L$15:$L$1000)-MIN(ROW($L$15:$L$1000)),0))))</f>
        <v>0</v>
      </c>
      <c r="AD8" s="390" cm="1">
        <f t="array" aca="1" ref="AD8" ca="1">SUMPRODUCT(($L$15:$L$1000="Baseline")*(SUBTOTAL(9,OFFSET(AD15,ROW($L$15:$L$1000)-MIN(ROW($L$15:$L$1000)),0))))</f>
        <v>3350884</v>
      </c>
      <c r="AE8" s="716"/>
      <c r="AF8" s="394" cm="1">
        <f t="array" aca="1" ref="AF8" ca="1">SUMPRODUCT(($L$15:$L$1000="Baseline")*(SUBTOTAL(9,OFFSET(AF15,ROW($L$15:$L$1000)-MIN(ROW($L$15:$L$1000)),0))))</f>
        <v>1019038</v>
      </c>
      <c r="AG8" s="394" cm="1">
        <f t="array" aca="1" ref="AG8" ca="1">SUMPRODUCT(($L$15:$L$1000="Baseline")*(SUBTOTAL(9,OFFSET(AG15,ROW($L$15:$L$1000)-MIN(ROW($L$15:$L$1000)),0))))</f>
        <v>0</v>
      </c>
      <c r="AH8" s="394" cm="1">
        <f t="array" aca="1" ref="AH8" ca="1">SUMPRODUCT(($L$15:$L$1000="Baseline")*(SUBTOTAL(9,OFFSET(AH15,ROW($L$15:$L$1000)-MIN(ROW($L$15:$L$1000)),0))))</f>
        <v>1019038</v>
      </c>
      <c r="AI8" s="395" cm="1">
        <f t="array" aca="1" ref="AI8" ca="1">SUMPRODUCT(($L$15:$L$1000="Baseline")*(SUBTOTAL(9,OFFSET(AI15,ROW($L$15:$L$1000)-MIN(ROW($L$15:$L$1000)),0))))</f>
        <v>4369922</v>
      </c>
      <c r="AJ8" s="598"/>
    </row>
    <row r="9" spans="1:36" s="25" customFormat="1" hidden="1" outlineLevel="1">
      <c r="K9" s="128"/>
      <c r="L9" s="128"/>
      <c r="M9" s="127"/>
      <c r="V9" s="705" t="s">
        <v>4</v>
      </c>
      <c r="W9" s="693" cm="1">
        <f t="array" aca="1" ref="W9" ca="1">SUMPRODUCT(($L$15:$L$1000="Supplemental")*(SUBTOTAL(9,OFFSET(W15,ROW($L$15:$L$1000)-MIN(ROW($L$15:$L$1000)),0))))</f>
        <v>507179</v>
      </c>
      <c r="X9" s="694" cm="1">
        <f t="array" aca="1" ref="X9" ca="1">SUMPRODUCT(($L$15:$L$1000="Supplemental")*(SUBTOTAL(9,OFFSET(X15,ROW($L$15:$L$1000)-MIN(ROW($L$15:$L$1000)),0))))</f>
        <v>6</v>
      </c>
      <c r="Y9" s="695" cm="1">
        <f t="array" aca="1" ref="Y9" ca="1">SUMPRODUCT(($L$15:$L$1000="Supplemental")*(SUBTOTAL(9,OFFSET(Y15,ROW($L$15:$L$1000)-MIN(ROW($L$15:$L$1000)),0))))</f>
        <v>582042.31999999995</v>
      </c>
      <c r="Z9" s="696"/>
      <c r="AA9" s="697"/>
      <c r="AB9" s="698" cm="1">
        <f t="array" aca="1" ref="AB9" ca="1">SUMPRODUCT(($L$15:$L$1000="Supplemental")*(SUBTOTAL(9,OFFSET(AB15,ROW($L$15:$L$1000)-MIN(ROW($L$15:$L$1000)),0))))</f>
        <v>602926</v>
      </c>
      <c r="AC9" s="711" cm="1">
        <f t="array" aca="1" ref="AC9" ca="1">SUMPRODUCT(($L$15:$L$1000="Supplemental")*(SUBTOTAL(9,OFFSET(AC15,ROW($L$15:$L$1000)-MIN(ROW($L$15:$L$1000)),0))))</f>
        <v>0</v>
      </c>
      <c r="AD9" s="699" cm="1">
        <f t="array" aca="1" ref="AD9" ca="1">SUMPRODUCT(($L$15:$L$1000="Supplemental")*(SUBTOTAL(9,OFFSET(AD15,ROW($L$15:$L$1000)-MIN(ROW($L$15:$L$1000)),0))))</f>
        <v>602926</v>
      </c>
      <c r="AE9" s="717"/>
      <c r="AF9" s="700" cm="1">
        <f t="array" aca="1" ref="AF9" ca="1">SUMPRODUCT(($L$15:$L$1000="Supplemental")*(SUBTOTAL(9,OFFSET(AF15,ROW($L$15:$L$1000)-MIN(ROW($L$15:$L$1000)),0))))</f>
        <v>175896</v>
      </c>
      <c r="AG9" s="700" cm="1">
        <f t="array" aca="1" ref="AG9" ca="1">SUMPRODUCT(($L$15:$L$1000="Supplemental")*(SUBTOTAL(9,OFFSET(AG15,ROW($L$15:$L$1000)-MIN(ROW($L$15:$L$1000)),0))))</f>
        <v>0</v>
      </c>
      <c r="AH9" s="700" cm="1">
        <f t="array" aca="1" ref="AH9" ca="1">SUMPRODUCT(($L$15:$L$1000="Supplemental")*(SUBTOTAL(9,OFFSET(AH15,ROW($L$15:$L$1000)-MIN(ROW($L$15:$L$1000)),0))))</f>
        <v>175896</v>
      </c>
      <c r="AI9" s="712" cm="1">
        <f t="array" aca="1" ref="AI9" ca="1">SUMPRODUCT(($L$15:$L$1000="Supplemental")*(SUBTOTAL(9,OFFSET(AI15,ROW($L$15:$L$1000)-MIN(ROW($L$15:$L$1000)),0))))</f>
        <v>778822</v>
      </c>
      <c r="AJ9" s="719"/>
    </row>
    <row r="10" spans="1:36" s="25" customFormat="1" hidden="1" outlineLevel="1">
      <c r="K10" s="128"/>
      <c r="L10" s="128"/>
      <c r="M10" s="127"/>
      <c r="V10" s="706" t="s">
        <v>5</v>
      </c>
      <c r="W10" s="691" cm="1">
        <f t="array" aca="1" ref="W10" ca="1">SUMPRODUCT(($M$15:$M$1000="Recurring")*(SUBTOTAL(9,OFFSET(W15,ROW($M$15:$M$1000)-MIN(ROW($M$15:$M$1000)),0))))</f>
        <v>3056633</v>
      </c>
      <c r="X10" s="386" cm="1">
        <f t="array" aca="1" ref="X10" ca="1">SUMPRODUCT(($M$15:$M$1000="Recurring")*(SUBTOTAL(9,OFFSET(X15,ROW($M$15:$M$1000)-MIN(ROW($M$15:$M$1000)),0))))</f>
        <v>41</v>
      </c>
      <c r="Y10" s="387" cm="1">
        <f t="array" aca="1" ref="Y10" ca="1">SUMPRODUCT(($M$15:$M$1000="Recurring")*(SUBTOTAL(9,OFFSET(Y15,ROW($M$15:$M$1000)-MIN(ROW($M$15:$M$1000)),0))))</f>
        <v>3554964.34</v>
      </c>
      <c r="Z10" s="687"/>
      <c r="AA10" s="688"/>
      <c r="AB10" s="692" cm="1">
        <f t="array" aca="1" ref="AB10" ca="1">SUMPRODUCT(($M$15:$M$1000="Recurring")*(SUBTOTAL(9,OFFSET(AB15,ROW($M$15:$M$1000)-MIN(ROW($M$15:$M$1000)),0))))</f>
        <v>3698586</v>
      </c>
      <c r="AC10" s="392" cm="1">
        <f t="array" aca="1" ref="AC10" ca="1">SUMPRODUCT(($M$15:$M$1000="Recurring")*(SUBTOTAL(9,OFFSET(AC15,ROW($M$15:$M$1000)-MIN(ROW($M$15:$M$1000)),0))))</f>
        <v>0</v>
      </c>
      <c r="AD10" s="390" cm="1">
        <f t="array" aca="1" ref="AD10" ca="1">SUMPRODUCT(($M$15:$M$1000="Recurring")*(SUBTOTAL(9,OFFSET(AD15,ROW($M$15:$M$1000)-MIN(ROW($M$15:$M$1000)),0))))</f>
        <v>3698586</v>
      </c>
      <c r="AE10" s="716"/>
      <c r="AF10" s="394" cm="1">
        <f t="array" aca="1" ref="AF10" ca="1">SUMPRODUCT(($M$15:$M$1000="Recurring")*(SUBTOTAL(9,OFFSET(AF15,ROW($M$15:$M$1000)-MIN(ROW($M$15:$M$1000)),0))))</f>
        <v>1175408</v>
      </c>
      <c r="AG10" s="394" cm="1">
        <f t="array" aca="1" ref="AG10" ca="1">SUMPRODUCT(($M$15:$M$1000="Recurring")*(SUBTOTAL(9,OFFSET(AG15,ROW($M$15:$M$1000)-MIN(ROW($M$15:$M$1000)),0))))</f>
        <v>0</v>
      </c>
      <c r="AH10" s="394" cm="1">
        <f t="array" aca="1" ref="AH10" ca="1">SUMPRODUCT(($M$15:$M$1000="Recurring")*(SUBTOTAL(9,OFFSET(AH15,ROW($M$15:$M$1000)-MIN(ROW($M$15:$M$1000)),0))))</f>
        <v>1175408</v>
      </c>
      <c r="AI10" s="395" cm="1">
        <f t="array" aca="1" ref="AI10" ca="1">SUMPRODUCT(($M$15:$M$1000="Recurring")*(SUBTOTAL(9,OFFSET(AI15,ROW($M$15:$M$1000)-MIN(ROW($M$15:$M$1000)),0))))</f>
        <v>4873994</v>
      </c>
      <c r="AJ10" s="598"/>
    </row>
    <row r="11" spans="1:36" s="25" customFormat="1" ht="15" hidden="1" outlineLevel="1" thickBot="1">
      <c r="K11" s="128"/>
      <c r="L11" s="128"/>
      <c r="M11" s="127"/>
      <c r="V11" s="707" t="s">
        <v>6</v>
      </c>
      <c r="W11" s="391" cm="1">
        <f t="array" aca="1" ref="W11" ca="1">SUMPRODUCT(($M$15:$M$1000="One-Time")*(SUBTOTAL(9,OFFSET(W15,ROW($M$15:$M$1000)-MIN(ROW($M$15:$M$1000)),0))))</f>
        <v>119688</v>
      </c>
      <c r="X11" s="388" cm="1">
        <f t="array" aca="1" ref="X11" ca="1">SUMPRODUCT(($M$15:$M$1000="One-Time")*(SUBTOTAL(9,OFFSET(X15,ROW($M$15:$M$1000)-MIN(ROW($M$15:$M$1000)),0))))</f>
        <v>4</v>
      </c>
      <c r="Y11" s="389" cm="1">
        <f t="array" aca="1" ref="Y11" ca="1">SUMPRODUCT(($M$15:$M$1000="One-Time")*(SUBTOTAL(9,OFFSET(Y15,ROW($M$15:$M$1000)-MIN(ROW($M$15:$M$1000)),0))))</f>
        <v>255224</v>
      </c>
      <c r="Z11" s="689"/>
      <c r="AA11" s="690"/>
      <c r="AB11" s="714" cm="1">
        <f t="array" aca="1" ref="AB11" ca="1">SUMPRODUCT(($M$15:$M$1000="One-Time")*(SUBTOTAL(9,OFFSET(AB15,ROW($M$15:$M$1000)-MIN(ROW($M$15:$M$1000)),0))))</f>
        <v>255224</v>
      </c>
      <c r="AC11" s="393" cm="1">
        <f t="array" aca="1" ref="AC11" ca="1">SUMPRODUCT(($M$15:$M$1000="One-Time")*(SUBTOTAL(9,OFFSET(AC15,ROW($M$15:$M$1000)-MIN(ROW($M$15:$M$1000)),0))))</f>
        <v>0</v>
      </c>
      <c r="AD11" s="391" cm="1">
        <f t="array" aca="1" ref="AD11" ca="1">SUMPRODUCT(($M$15:$M$1000="One-Time")*(SUBTOTAL(9,OFFSET(AD15,ROW($M$15:$M$1000)-MIN(ROW($M$15:$M$1000)),0))))</f>
        <v>255224</v>
      </c>
      <c r="AE11" s="718"/>
      <c r="AF11" s="396" cm="1">
        <f t="array" aca="1" ref="AF11" ca="1">SUMPRODUCT(($M$15:$M$1000="One-Time")*(SUBTOTAL(9,OFFSET(AF15,ROW($M$15:$M$1000)-MIN(ROW($M$15:$M$1000)),0))))</f>
        <v>19526</v>
      </c>
      <c r="AG11" s="396" cm="1">
        <f t="array" aca="1" ref="AG11" ca="1">SUMPRODUCT(($M$15:$M$1000="One-Time")*(SUBTOTAL(9,OFFSET(AG15,ROW($M$15:$M$1000)-MIN(ROW($M$15:$M$1000)),0))))</f>
        <v>0</v>
      </c>
      <c r="AH11" s="396" cm="1">
        <f t="array" aca="1" ref="AH11" ca="1">SUMPRODUCT(($M$15:$M$1000="One-Time")*(SUBTOTAL(9,OFFSET(AH15,ROW($M$15:$M$1000)-MIN(ROW($M$15:$M$1000)),0))))</f>
        <v>19526</v>
      </c>
      <c r="AI11" s="397" cm="1">
        <f t="array" aca="1" ref="AI11" ca="1">SUMPRODUCT(($M$15:$M$1000="One-Time")*(SUBTOTAL(9,OFFSET(AI15,ROW($M$15:$M$1000)-MIN(ROW($M$15:$M$1000)),0))))</f>
        <v>274750</v>
      </c>
      <c r="AJ11" s="599"/>
    </row>
    <row r="12" spans="1:36" s="25" customFormat="1" ht="18.600000000000001" collapsed="1" thickBot="1">
      <c r="A12" s="129"/>
      <c r="B12" s="129"/>
      <c r="C12" s="129"/>
      <c r="D12" s="129"/>
      <c r="E12" s="129"/>
      <c r="F12" s="129"/>
      <c r="G12" s="129"/>
      <c r="H12" s="129"/>
      <c r="I12" s="129"/>
      <c r="J12" s="129"/>
      <c r="K12" s="129"/>
      <c r="L12" s="130"/>
      <c r="M12" s="130"/>
      <c r="N12" s="131"/>
      <c r="O12" s="129"/>
      <c r="P12" s="849" t="s">
        <v>1</v>
      </c>
      <c r="Q12" s="850" t="s">
        <v>1</v>
      </c>
      <c r="R12" s="131" t="s">
        <v>8</v>
      </c>
      <c r="S12" s="850" t="s">
        <v>1</v>
      </c>
      <c r="T12" s="850" t="s">
        <v>1</v>
      </c>
      <c r="U12" s="131"/>
      <c r="V12" s="131"/>
      <c r="W12" s="851" t="s">
        <v>9</v>
      </c>
      <c r="X12" s="173" t="s">
        <v>10</v>
      </c>
      <c r="Y12" s="174"/>
      <c r="Z12" s="174"/>
      <c r="AA12" s="174"/>
      <c r="AB12" s="174"/>
      <c r="AC12" s="175"/>
      <c r="AD12" s="175"/>
      <c r="AE12" s="174"/>
      <c r="AF12" s="174"/>
      <c r="AG12" s="174"/>
      <c r="AH12" s="175"/>
      <c r="AI12" s="175"/>
      <c r="AJ12" s="176"/>
    </row>
    <row r="13" spans="1:36" s="25" customFormat="1" ht="18.600000000000001" thickBot="1">
      <c r="A13" s="152" t="s">
        <v>11</v>
      </c>
      <c r="B13" s="153"/>
      <c r="C13" s="153"/>
      <c r="D13" s="153"/>
      <c r="E13" s="153"/>
      <c r="F13" s="153"/>
      <c r="G13" s="153"/>
      <c r="H13" s="153"/>
      <c r="I13" s="153"/>
      <c r="J13" s="153"/>
      <c r="K13" s="153"/>
      <c r="L13" s="153"/>
      <c r="M13" s="153"/>
      <c r="N13" s="154" t="s">
        <v>12</v>
      </c>
      <c r="O13" s="155"/>
      <c r="P13" s="155"/>
      <c r="Q13" s="155"/>
      <c r="R13" s="155"/>
      <c r="S13" s="155"/>
      <c r="T13" s="155"/>
      <c r="U13" s="152" t="s">
        <v>13</v>
      </c>
      <c r="V13" s="156"/>
      <c r="W13" s="675" t="s">
        <v>25179</v>
      </c>
      <c r="X13" s="157" t="s">
        <v>25181</v>
      </c>
      <c r="Y13" s="158"/>
      <c r="Z13" s="159" t="s">
        <v>14</v>
      </c>
      <c r="AA13" s="346"/>
      <c r="AB13" s="346"/>
      <c r="AC13" s="160"/>
      <c r="AD13" s="161"/>
      <c r="AE13" s="159" t="s">
        <v>15</v>
      </c>
      <c r="AF13" s="346"/>
      <c r="AG13" s="346"/>
      <c r="AH13" s="160"/>
      <c r="AI13" s="162" t="s">
        <v>16</v>
      </c>
      <c r="AJ13" s="163"/>
    </row>
    <row r="14" spans="1:36" s="25" customFormat="1" ht="43.8" thickBot="1">
      <c r="A14" s="164" t="s">
        <v>17</v>
      </c>
      <c r="B14" s="165" t="s">
        <v>18</v>
      </c>
      <c r="C14" s="628" t="s">
        <v>19</v>
      </c>
      <c r="D14" s="301" t="s">
        <v>20</v>
      </c>
      <c r="E14" s="31" t="s">
        <v>21</v>
      </c>
      <c r="F14" s="207" t="s">
        <v>22</v>
      </c>
      <c r="G14" s="301" t="s">
        <v>23</v>
      </c>
      <c r="H14" s="207" t="s">
        <v>24</v>
      </c>
      <c r="I14" s="301" t="s">
        <v>25</v>
      </c>
      <c r="J14" s="207" t="s">
        <v>26</v>
      </c>
      <c r="K14" s="305" t="s">
        <v>27</v>
      </c>
      <c r="L14" s="307" t="s">
        <v>28</v>
      </c>
      <c r="M14" s="168" t="s">
        <v>29</v>
      </c>
      <c r="N14" s="28" t="s">
        <v>30</v>
      </c>
      <c r="O14" s="31" t="s">
        <v>31</v>
      </c>
      <c r="P14" s="167" t="s">
        <v>32</v>
      </c>
      <c r="Q14" s="31" t="s">
        <v>33</v>
      </c>
      <c r="R14" s="31" t="s">
        <v>34</v>
      </c>
      <c r="S14" s="31" t="s">
        <v>35</v>
      </c>
      <c r="T14" s="207" t="s">
        <v>36</v>
      </c>
      <c r="U14" s="193" t="s">
        <v>37</v>
      </c>
      <c r="V14" s="207" t="s">
        <v>38</v>
      </c>
      <c r="W14" s="676" t="s">
        <v>25180</v>
      </c>
      <c r="X14" s="169" t="s">
        <v>25183</v>
      </c>
      <c r="Y14" s="170" t="s">
        <v>25182</v>
      </c>
      <c r="Z14" s="171" t="s">
        <v>39</v>
      </c>
      <c r="AA14" s="596" t="s">
        <v>40</v>
      </c>
      <c r="AB14" s="596" t="s">
        <v>41</v>
      </c>
      <c r="AC14" s="504" t="s">
        <v>42</v>
      </c>
      <c r="AD14" s="501" t="s">
        <v>43</v>
      </c>
      <c r="AE14" s="171" t="s">
        <v>44</v>
      </c>
      <c r="AF14" s="505" t="s">
        <v>45</v>
      </c>
      <c r="AG14" s="505" t="s">
        <v>46</v>
      </c>
      <c r="AH14" s="505" t="s">
        <v>47</v>
      </c>
      <c r="AI14" s="506" t="s">
        <v>25193</v>
      </c>
      <c r="AJ14" s="172" t="s">
        <v>48</v>
      </c>
    </row>
    <row r="15" spans="1:3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4" t="s">
        <v>49</v>
      </c>
      <c r="H15" s="303" t="str">
        <f>IF($G15="","-",_xlfn.XLOOKUP($G15,Appr.Meta!$A:$A,Appr.Meta!$D:$D,"-",0,1))</f>
        <v>27292 - Homegrown Detroit</v>
      </c>
      <c r="I15" s="302">
        <v>290040</v>
      </c>
      <c r="J15" s="303" t="str">
        <f>IF($I15="","-",_xlfn.XLOOKUP($I15,'CC.Meta'!$A:$A,'CC.Meta'!$D:$D,"-",0,1))</f>
        <v>290040 - Homegrown Detroit</v>
      </c>
      <c r="K15" s="306" t="str">
        <f>_xlfn.CONCAT($D15,"-",$G15,"-",$I15)</f>
        <v>1000-27292-290040</v>
      </c>
      <c r="L15" s="302" t="s">
        <v>50</v>
      </c>
      <c r="M15" s="133" t="s">
        <v>51</v>
      </c>
      <c r="N15" s="234" t="s">
        <v>52</v>
      </c>
      <c r="O15" s="146" t="str">
        <f>IF($N15="","-",_xlfn.XLOOKUP($N15,'FY25 Gold Book'!$A:$A,'FY25 Gold Book'!$B:$B,"-",0,1))</f>
        <v>Project Manager Analytics Specialist 3</v>
      </c>
      <c r="P15" s="444">
        <f>IF($N15="","-",_xlfn.XLOOKUP($N15,'FY25 Gold Book'!$A:$A,'FY25 Gold Book'!$C:$C,"-",0,1))</f>
        <v>9000</v>
      </c>
      <c r="Q15" s="146" t="str">
        <f>IF($N15="","-",_xlfn.XLOOKUP($N15,'FY25 Gold Book'!$A:$A,'FY25 Gold Book'!$D:$D,"-",0,1))</f>
        <v>Non Union Salary Regular Service General</v>
      </c>
      <c r="R15" s="208" t="s">
        <v>53</v>
      </c>
      <c r="S15" s="465" t="str" cm="1">
        <f t="array" ref="S15">IFERROR(
_xlfn.IFS(
$I15=600010,"36th District Judges (CC 600010)",
$I15=600014,"36th District Staff (CC 600014)",
$I15&lt;&gt;0,_xlfn.XLOOKUP($N15,'FY25 Gold Book'!$A:$A,'FY25 Gold Book'!$F:$F,"-",0,1)),
"-")</f>
        <v>General City Civilian (Non-Union)</v>
      </c>
      <c r="T15" s="465" t="str" cm="1">
        <f t="array" ref="T15">IFERROR(
_xlfn.IFS(
OR($R15="TASS",$R15="Seasonal"),"TASS / Part-Time (FICA Only)",
$A15=13,"BSEED",
$A15=20,"DDoT",
OR($A15=48,$A15=49),"DWSD",
$A15=72,"Library",
$I15=600010,"36th District Judges",
$I15=600014,"36th District Staff",
$N15&lt;&gt;0,_xlfn.XLOOKUP($N15,'FY25 Gold Book'!$A:$A,'FY25 Gold Book'!$H:$H,"-",0,1)),
"-")</f>
        <v>General City Civilian</v>
      </c>
      <c r="U15" s="678" t="s">
        <v>54</v>
      </c>
      <c r="V15" s="679" t="s">
        <v>55</v>
      </c>
      <c r="W15" s="677">
        <v>87125</v>
      </c>
      <c r="X15" s="134">
        <v>1</v>
      </c>
      <c r="Y15" s="135">
        <v>88867.5</v>
      </c>
      <c r="Z15" s="147">
        <f>_xlfn.XLOOKUP($N15,'FY25 Gold Book'!$A:$A,'FY25 Gold Book'!$E:$E,0,0,1)</f>
        <v>0.02</v>
      </c>
      <c r="AA15" s="680">
        <f>_xlfn.XLOOKUP($N15,'FY25 Gold Book'!$A:$A,'FY25 Gold Book'!$G:$G,0,0,1)</f>
        <v>0.02</v>
      </c>
      <c r="AB15" s="682">
        <f>ROUND(($Y15*(1+$Z15))*(1+$AA15),0)</f>
        <v>92458</v>
      </c>
      <c r="AC15" s="681">
        <v>0</v>
      </c>
      <c r="AD15" s="149">
        <f>ROUND($AB15+$AC15,0)</f>
        <v>92458</v>
      </c>
      <c r="AE15" s="147">
        <f>_xlfn.XLOOKUP($T15,'FY25 Fringe Rates'!$X$6:$X$15,'FY25 Fringe Rates'!$Y$6:$Y$15,0,0,1)</f>
        <v>0.31780000000000003</v>
      </c>
      <c r="AF15" s="150">
        <f t="shared" ref="AF15:AF78" si="0">ROUND($AD15*$AE15,0)</f>
        <v>29383</v>
      </c>
      <c r="AG15" s="136">
        <v>0</v>
      </c>
      <c r="AH15" s="149">
        <f>ROUND($AF15+$AG15,0)</f>
        <v>29383</v>
      </c>
      <c r="AI15" s="151">
        <f t="shared" ref="AI15:AI78" si="1">ROUND($AD15+$AH15,0)</f>
        <v>121841</v>
      </c>
      <c r="AJ15" s="32"/>
    </row>
    <row r="16" spans="1:36">
      <c r="A16" s="145">
        <f t="shared" ref="A16:A79" si="2">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49</v>
      </c>
      <c r="H16" s="303" t="str">
        <f>IF($G16="","-",_xlfn.XLOOKUP($G16,Appr.Meta!$A:$A,Appr.Meta!$D:$D,"-",0,1))</f>
        <v>27292 - Homegrown Detroit</v>
      </c>
      <c r="I16" s="302">
        <v>290040</v>
      </c>
      <c r="J16" s="303" t="str">
        <f>IF($I16="","-",_xlfn.XLOOKUP($I16,'CC.Meta'!$A:$A,'CC.Meta'!$D:$D,"-",0,1))</f>
        <v>290040 - Homegrown Detroit</v>
      </c>
      <c r="K16" s="306" t="str">
        <f t="shared" ref="K16:K79" si="3">_xlfn.CONCAT($D16,"-",$G16,"-",$I16)</f>
        <v>1000-27292-290040</v>
      </c>
      <c r="L16" s="302" t="s">
        <v>50</v>
      </c>
      <c r="M16" s="133" t="s">
        <v>51</v>
      </c>
      <c r="N16" s="234" t="s">
        <v>56</v>
      </c>
      <c r="O16" s="146" t="str">
        <f>IF($N16="","-",_xlfn.XLOOKUP($N16,'FY25 Gold Book'!$A:$A,'FY25 Gold Book'!$B:$B,"-",0,1))</f>
        <v>Project Manager Analytics Specialist 4</v>
      </c>
      <c r="P16" s="444">
        <f>IF($N16="","-",_xlfn.XLOOKUP($N16,'FY25 Gold Book'!$A:$A,'FY25 Gold Book'!$C:$C,"-",0,1))</f>
        <v>9000</v>
      </c>
      <c r="Q16" s="146" t="str">
        <f>IF($N16="","-",_xlfn.XLOOKUP($N16,'FY25 Gold Book'!$A:$A,'FY25 Gold Book'!$D:$D,"-",0,1))</f>
        <v>Non Union Salary Regular Service General</v>
      </c>
      <c r="R16" s="52" t="s">
        <v>53</v>
      </c>
      <c r="S16" s="465" t="str" cm="1">
        <f t="array" ref="S16">IFERROR(
_xlfn.IFS(
$I16=600010,"36th District Judges (CC 600010)",
$I16=600014,"36th District Staff (CC 600014)",
$I16&lt;&gt;0,_xlfn.XLOOKUP($N16,'FY25 Gold Book'!$A:$A,'FY25 Gold Book'!$F:$F,"-",0,1)),
"-")</f>
        <v>General City Civilian (Non-Union)</v>
      </c>
      <c r="T16" s="465" t="str" cm="1">
        <f t="array" ref="T16">IFERROR(
_xlfn.IFS(
OR($R16="TASS",$R16="Seasonal"),"TASS / Part-Time (FICA Only)",
$A16=13,"BSEED",
$A16=20,"DDoT",
OR($A16=48,$A16=49),"DWSD",
$A16=72,"Library",
$I16=600010,"36th District Judges",
$I16=600014,"36th District Staff",
$N16&lt;&gt;0,_xlfn.XLOOKUP($N16,'FY25 Gold Book'!$A:$A,'FY25 Gold Book'!$H:$H,"-",0,1)),
"-")</f>
        <v>General City Civilian</v>
      </c>
      <c r="U16" s="678" t="s">
        <v>54</v>
      </c>
      <c r="V16" s="679" t="s">
        <v>55</v>
      </c>
      <c r="W16" s="677">
        <v>0</v>
      </c>
      <c r="X16" s="134">
        <v>1</v>
      </c>
      <c r="Y16" s="135">
        <v>108000</v>
      </c>
      <c r="Z16" s="147">
        <f>_xlfn.XLOOKUP($N16,'FY25 Gold Book'!$A:$A,'FY25 Gold Book'!$E:$E,0,0,1)</f>
        <v>0.02</v>
      </c>
      <c r="AA16" s="680">
        <f>_xlfn.XLOOKUP($N16,'FY25 Gold Book'!$A:$A,'FY25 Gold Book'!$G:$G,0,0,1)</f>
        <v>0.02</v>
      </c>
      <c r="AB16" s="148">
        <f t="shared" ref="AB16:AB79" si="4">ROUND(($Y16*(1+$Z16))*(1+$AA16),0)</f>
        <v>112363</v>
      </c>
      <c r="AC16" s="681">
        <v>0</v>
      </c>
      <c r="AD16" s="149">
        <f t="shared" ref="AD16:AD79" si="5">ROUND($AB16+$AC16,0)</f>
        <v>112363</v>
      </c>
      <c r="AE16" s="147">
        <f>_xlfn.XLOOKUP($T16,'FY25 Fringe Rates'!$X$6:$X$15,'FY25 Fringe Rates'!$Y$6:$Y$15,0,0,1)</f>
        <v>0.31780000000000003</v>
      </c>
      <c r="AF16" s="150">
        <f t="shared" si="0"/>
        <v>35709</v>
      </c>
      <c r="AG16" s="136">
        <v>0</v>
      </c>
      <c r="AH16" s="149">
        <f t="shared" ref="AH16:AH79" si="6">ROUND($AF16+$AG16,0)</f>
        <v>35709</v>
      </c>
      <c r="AI16" s="151">
        <f t="shared" si="1"/>
        <v>148072</v>
      </c>
      <c r="AJ16" s="32"/>
    </row>
    <row r="17" spans="1:36">
      <c r="A17" s="145">
        <f t="shared" si="2"/>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49</v>
      </c>
      <c r="H17" s="303" t="str">
        <f>IF($G17="","-",_xlfn.XLOOKUP($G17,Appr.Meta!$A:$A,Appr.Meta!$D:$D,"-",0,1))</f>
        <v>27292 - Homegrown Detroit</v>
      </c>
      <c r="I17" s="302">
        <v>290040</v>
      </c>
      <c r="J17" s="303" t="str">
        <f>IF($I17="","-",_xlfn.XLOOKUP($I17,'CC.Meta'!$A:$A,'CC.Meta'!$D:$D,"-",0,1))</f>
        <v>290040 - Homegrown Detroit</v>
      </c>
      <c r="K17" s="306" t="str">
        <f t="shared" si="3"/>
        <v>1000-27292-290040</v>
      </c>
      <c r="L17" s="302" t="s">
        <v>50</v>
      </c>
      <c r="M17" s="133" t="s">
        <v>51</v>
      </c>
      <c r="N17" s="234" t="s">
        <v>57</v>
      </c>
      <c r="O17" s="146" t="str">
        <f>IF($N17="","-",_xlfn.XLOOKUP($N17,'FY25 Gold Book'!$A:$A,'FY25 Gold Book'!$B:$B,"-",0,1))</f>
        <v>Data Analyst</v>
      </c>
      <c r="P17" s="444">
        <f>IF($N17="","-",_xlfn.XLOOKUP($N17,'FY25 Gold Book'!$A:$A,'FY25 Gold Book'!$C:$C,"-",0,1))</f>
        <v>9000</v>
      </c>
      <c r="Q17" s="146" t="str">
        <f>IF($N17="","-",_xlfn.XLOOKUP($N17,'FY25 Gold Book'!$A:$A,'FY25 Gold Book'!$D:$D,"-",0,1))</f>
        <v>Non Union Salary Regular Service General</v>
      </c>
      <c r="R17" s="52" t="s">
        <v>53</v>
      </c>
      <c r="S17" s="465" t="str" cm="1">
        <f t="array" ref="S17">IFERROR(
_xlfn.IFS(
$I17=600010,"36th District Judges (CC 600010)",
$I17=600014,"36th District Staff (CC 600014)",
$I17&lt;&gt;0,_xlfn.XLOOKUP($N17,'FY25 Gold Book'!$A:$A,'FY25 Gold Book'!$F:$F,"-",0,1)),
"-")</f>
        <v>General City Civilian (Non-Union)</v>
      </c>
      <c r="T17" s="465" t="str" cm="1">
        <f t="array" ref="T17">IFERROR(
_xlfn.IFS(
OR($R17="TASS",$R17="Seasonal"),"TASS / Part-Time (FICA Only)",
$A17=13,"BSEED",
$A17=20,"DDoT",
OR($A17=48,$A17=49),"DWSD",
$A17=72,"Library",
$I17=600010,"36th District Judges",
$I17=600014,"36th District Staff",
$N17&lt;&gt;0,_xlfn.XLOOKUP($N17,'FY25 Gold Book'!$A:$A,'FY25 Gold Book'!$H:$H,"-",0,1)),
"-")</f>
        <v>General City Civilian</v>
      </c>
      <c r="U17" s="678" t="s">
        <v>54</v>
      </c>
      <c r="V17" s="679" t="s">
        <v>55</v>
      </c>
      <c r="W17" s="677">
        <v>0</v>
      </c>
      <c r="X17" s="134">
        <v>1</v>
      </c>
      <c r="Y17" s="135">
        <v>74148</v>
      </c>
      <c r="Z17" s="147">
        <f>_xlfn.XLOOKUP($N17,'FY25 Gold Book'!$A:$A,'FY25 Gold Book'!$E:$E,0,0,1)</f>
        <v>0.02</v>
      </c>
      <c r="AA17" s="680">
        <f>_xlfn.XLOOKUP($N17,'FY25 Gold Book'!$A:$A,'FY25 Gold Book'!$G:$G,0,0,1)</f>
        <v>0.02</v>
      </c>
      <c r="AB17" s="148">
        <f t="shared" si="4"/>
        <v>77144</v>
      </c>
      <c r="AC17" s="681">
        <v>0</v>
      </c>
      <c r="AD17" s="149">
        <f t="shared" si="5"/>
        <v>77144</v>
      </c>
      <c r="AE17" s="147">
        <f>_xlfn.XLOOKUP($T17,'FY25 Fringe Rates'!$X$6:$X$15,'FY25 Fringe Rates'!$Y$6:$Y$15,0,0,1)</f>
        <v>0.31780000000000003</v>
      </c>
      <c r="AF17" s="150">
        <f t="shared" si="0"/>
        <v>24516</v>
      </c>
      <c r="AG17" s="136">
        <v>0</v>
      </c>
      <c r="AH17" s="149">
        <f t="shared" si="6"/>
        <v>24516</v>
      </c>
      <c r="AI17" s="151">
        <f t="shared" si="1"/>
        <v>101660</v>
      </c>
      <c r="AJ17" s="32"/>
    </row>
    <row r="18" spans="1:36">
      <c r="A18" s="145">
        <f t="shared" si="2"/>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4" t="s">
        <v>49</v>
      </c>
      <c r="H18" s="303" t="str">
        <f>IF($G18="","-",_xlfn.XLOOKUP($G18,Appr.Meta!$A:$A,Appr.Meta!$D:$D,"-",0,1))</f>
        <v>27292 - Homegrown Detroit</v>
      </c>
      <c r="I18" s="302">
        <v>290040</v>
      </c>
      <c r="J18" s="303" t="str">
        <f>IF($I18="","-",_xlfn.XLOOKUP($I18,'CC.Meta'!$A:$A,'CC.Meta'!$D:$D,"-",0,1))</f>
        <v>290040 - Homegrown Detroit</v>
      </c>
      <c r="K18" s="306" t="str">
        <f t="shared" si="3"/>
        <v>1000-27292-290040</v>
      </c>
      <c r="L18" s="302" t="s">
        <v>50</v>
      </c>
      <c r="M18" s="133" t="s">
        <v>51</v>
      </c>
      <c r="N18" s="234" t="s">
        <v>58</v>
      </c>
      <c r="O18" s="146" t="str">
        <f>IF($N18="","-",_xlfn.XLOOKUP($N18,'FY25 Gold Book'!$A:$A,'FY25 Gold Book'!$B:$B,"-",0,1))</f>
        <v>CRIO Specialist</v>
      </c>
      <c r="P18" s="444">
        <f>IF($N18="","-",_xlfn.XLOOKUP($N18,'FY25 Gold Book'!$A:$A,'FY25 Gold Book'!$C:$C,"-",0,1))</f>
        <v>9000</v>
      </c>
      <c r="Q18" s="146" t="str">
        <f>IF($N18="","-",_xlfn.XLOOKUP($N18,'FY25 Gold Book'!$A:$A,'FY25 Gold Book'!$D:$D,"-",0,1))</f>
        <v>Non Union Salary Regular Service General</v>
      </c>
      <c r="R18" s="52" t="s">
        <v>53</v>
      </c>
      <c r="S18" s="465" t="str" cm="1">
        <f t="array" ref="S18">IFERROR(
_xlfn.IFS(
$I18=600010,"36th District Judges (CC 600010)",
$I18=600014,"36th District Staff (CC 600014)",
$I18&lt;&gt;0,_xlfn.XLOOKUP($N18,'FY25 Gold Book'!$A:$A,'FY25 Gold Book'!$F:$F,"-",0,1)),
"-")</f>
        <v>General City Civilian (Non-Union)</v>
      </c>
      <c r="T18" s="465" t="str" cm="1">
        <f t="array" ref="T18">IFERROR(
_xlfn.IFS(
OR($R18="TASS",$R18="Seasonal"),"TASS / Part-Time (FICA Only)",
$A18=13,"BSEED",
$A18=20,"DDoT",
OR($A18=48,$A18=49),"DWSD",
$A18=72,"Library",
$I18=600010,"36th District Judges",
$I18=600014,"36th District Staff",
$N18&lt;&gt;0,_xlfn.XLOOKUP($N18,'FY25 Gold Book'!$A:$A,'FY25 Gold Book'!$H:$H,"-",0,1)),
"-")</f>
        <v>General City Civilian</v>
      </c>
      <c r="U18" s="678" t="s">
        <v>54</v>
      </c>
      <c r="V18" s="679" t="s">
        <v>55</v>
      </c>
      <c r="W18" s="677">
        <v>64821</v>
      </c>
      <c r="X18" s="134">
        <v>1</v>
      </c>
      <c r="Y18" s="135">
        <v>66117.42</v>
      </c>
      <c r="Z18" s="147">
        <f>_xlfn.XLOOKUP($N18,'FY25 Gold Book'!$A:$A,'FY25 Gold Book'!$E:$E,0,0,1)</f>
        <v>0.02</v>
      </c>
      <c r="AA18" s="680">
        <f>_xlfn.XLOOKUP($N18,'FY25 Gold Book'!$A:$A,'FY25 Gold Book'!$G:$G,0,0,1)</f>
        <v>0.02</v>
      </c>
      <c r="AB18" s="148">
        <f t="shared" si="4"/>
        <v>68789</v>
      </c>
      <c r="AC18" s="681">
        <v>0</v>
      </c>
      <c r="AD18" s="149">
        <f t="shared" si="5"/>
        <v>68789</v>
      </c>
      <c r="AE18" s="147">
        <f>_xlfn.XLOOKUP($T18,'FY25 Fringe Rates'!$X$6:$X$15,'FY25 Fringe Rates'!$Y$6:$Y$15,0,0,1)</f>
        <v>0.31780000000000003</v>
      </c>
      <c r="AF18" s="150">
        <f t="shared" si="0"/>
        <v>21861</v>
      </c>
      <c r="AG18" s="136">
        <v>0</v>
      </c>
      <c r="AH18" s="149">
        <f t="shared" si="6"/>
        <v>21861</v>
      </c>
      <c r="AI18" s="151">
        <f t="shared" si="1"/>
        <v>90650</v>
      </c>
      <c r="AJ18" s="32"/>
    </row>
    <row r="19" spans="1:36">
      <c r="A19" s="145">
        <f t="shared" si="2"/>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02" t="s">
        <v>49</v>
      </c>
      <c r="H19" s="303" t="str">
        <f>IF($G19="","-",_xlfn.XLOOKUP($G19,Appr.Meta!$A:$A,Appr.Meta!$D:$D,"-",0,1))</f>
        <v>27292 - Homegrown Detroit</v>
      </c>
      <c r="I19" s="302">
        <v>290040</v>
      </c>
      <c r="J19" s="303" t="str">
        <f>IF($I19="","-",_xlfn.XLOOKUP($I19,'CC.Meta'!$A:$A,'CC.Meta'!$D:$D,"-",0,1))</f>
        <v>290040 - Homegrown Detroit</v>
      </c>
      <c r="K19" s="306" t="str">
        <f t="shared" si="3"/>
        <v>1000-27292-290040</v>
      </c>
      <c r="L19" s="302" t="s">
        <v>50</v>
      </c>
      <c r="M19" s="133" t="s">
        <v>51</v>
      </c>
      <c r="N19" s="234" t="s">
        <v>59</v>
      </c>
      <c r="O19" s="146" t="str">
        <f>IF($N19="","-",_xlfn.XLOOKUP($N19,'FY25 Gold Book'!$A:$A,'FY25 Gold Book'!$B:$B,"-",0,1))</f>
        <v>Chief Administrative Corporation Counsel</v>
      </c>
      <c r="P19" s="444">
        <f>IF($N19="","-",_xlfn.XLOOKUP($N19,'FY25 Gold Book'!$A:$A,'FY25 Gold Book'!$C:$C,"-",0,1))</f>
        <v>9030</v>
      </c>
      <c r="Q19" s="146" t="str">
        <f>IF($N19="","-",_xlfn.XLOOKUP($N19,'FY25 Gold Book'!$A:$A,'FY25 Gold Book'!$D:$D,"-",0,1))</f>
        <v>Non Union Appointees Level II</v>
      </c>
      <c r="R19" s="52" t="s">
        <v>60</v>
      </c>
      <c r="S19" s="465" t="str" cm="1">
        <f t="array" ref="S19">IFERROR(
_xlfn.IFS(
$I19=600010,"36th District Judges (CC 600010)",
$I19=600014,"36th District Staff (CC 600014)",
$I19&lt;&gt;0,_xlfn.XLOOKUP($N19,'FY25 Gold Book'!$A:$A,'FY25 Gold Book'!$F:$F,"-",0,1)),
"-")</f>
        <v>General City Civilian (Non-Union)</v>
      </c>
      <c r="T19" s="465" t="str" cm="1">
        <f t="array" ref="T19">IFERROR(
_xlfn.IFS(
OR($R19="TASS",$R19="Seasonal"),"TASS / Part-Time (FICA Only)",
$A19=13,"BSEED",
$A19=20,"DDoT",
OR($A19=48,$A19=49),"DWSD",
$A19=72,"Library",
$I19=600010,"36th District Judges",
$I19=600014,"36th District Staff",
$N19&lt;&gt;0,_xlfn.XLOOKUP($N19,'FY25 Gold Book'!$A:$A,'FY25 Gold Book'!$H:$H,"-",0,1)),
"-")</f>
        <v>General City Civilian</v>
      </c>
      <c r="U19" s="678" t="s">
        <v>54</v>
      </c>
      <c r="V19" s="679" t="s">
        <v>55</v>
      </c>
      <c r="W19" s="677">
        <v>172200</v>
      </c>
      <c r="X19" s="134">
        <v>1</v>
      </c>
      <c r="Y19" s="135">
        <v>175105</v>
      </c>
      <c r="Z19" s="147">
        <f>_xlfn.XLOOKUP($N19,'FY25 Gold Book'!$A:$A,'FY25 Gold Book'!$E:$E,0,0,1)</f>
        <v>0.02</v>
      </c>
      <c r="AA19" s="680">
        <f>_xlfn.XLOOKUP($N19,'FY25 Gold Book'!$A:$A,'FY25 Gold Book'!$G:$G,0,0,1)</f>
        <v>0.02</v>
      </c>
      <c r="AB19" s="148">
        <f t="shared" si="4"/>
        <v>182179</v>
      </c>
      <c r="AC19" s="681">
        <v>0</v>
      </c>
      <c r="AD19" s="149">
        <f t="shared" si="5"/>
        <v>182179</v>
      </c>
      <c r="AE19" s="147">
        <f>_xlfn.XLOOKUP($T19,'FY25 Fringe Rates'!$X$6:$X$15,'FY25 Fringe Rates'!$Y$6:$Y$15,0,0,1)</f>
        <v>0.31780000000000003</v>
      </c>
      <c r="AF19" s="150">
        <f t="shared" si="0"/>
        <v>57896</v>
      </c>
      <c r="AG19" s="136">
        <v>0</v>
      </c>
      <c r="AH19" s="149">
        <f t="shared" si="6"/>
        <v>57896</v>
      </c>
      <c r="AI19" s="151">
        <f t="shared" si="1"/>
        <v>240075</v>
      </c>
      <c r="AJ19" s="32"/>
    </row>
    <row r="20" spans="1:36">
      <c r="A20" s="145">
        <f t="shared" si="2"/>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02" t="s">
        <v>49</v>
      </c>
      <c r="H20" s="303" t="str">
        <f>IF($G20="","-",_xlfn.XLOOKUP($G20,Appr.Meta!$A:$A,Appr.Meta!$D:$D,"-",0,1))</f>
        <v>27292 - Homegrown Detroit</v>
      </c>
      <c r="I20" s="302">
        <v>290040</v>
      </c>
      <c r="J20" s="303" t="str">
        <f>IF($I20="","-",_xlfn.XLOOKUP($I20,'CC.Meta'!$A:$A,'CC.Meta'!$D:$D,"-",0,1))</f>
        <v>290040 - Homegrown Detroit</v>
      </c>
      <c r="K20" s="306" t="str">
        <f t="shared" si="3"/>
        <v>1000-27292-290040</v>
      </c>
      <c r="L20" s="302" t="s">
        <v>50</v>
      </c>
      <c r="M20" s="133" t="s">
        <v>61</v>
      </c>
      <c r="N20" s="234" t="s">
        <v>62</v>
      </c>
      <c r="O20" s="146" t="str">
        <f>IF($N20="","-",_xlfn.XLOOKUP($N20,'FY25 Gold Book'!$A:$A,'FY25 Gold Book'!$B:$B,"-",0,1))</f>
        <v>Administrative Special Services Staff 1</v>
      </c>
      <c r="P20" s="444">
        <f>IF($N20="","-",_xlfn.XLOOKUP($N20,'FY25 Gold Book'!$A:$A,'FY25 Gold Book'!$C:$C,"-",0,1))</f>
        <v>9801</v>
      </c>
      <c r="Q20" s="146" t="str">
        <f>IF($N20="","-",_xlfn.XLOOKUP($N20,'FY25 Gold Book'!$A:$A,'FY25 Gold Book'!$D:$D,"-",0,1))</f>
        <v>Administrative Special Service-Non-Exempt</v>
      </c>
      <c r="R20" s="52" t="s">
        <v>63</v>
      </c>
      <c r="S20" s="465" t="str" cm="1">
        <f t="array" ref="S20">IFERROR(
_xlfn.IFS(
$I20=600010,"36th District Judges (CC 600010)",
$I20=600014,"36th District Staff (CC 600014)",
$I20&lt;&gt;0,_xlfn.XLOOKUP($N20,'FY25 Gold Book'!$A:$A,'FY25 Gold Book'!$F:$F,"-",0,1)),
"-")</f>
        <v>TASS / Part-Time</v>
      </c>
      <c r="T20" s="465" t="str" cm="1">
        <f t="array" ref="T20">IFERROR(
_xlfn.IFS(
OR($R20="TASS",$R20="Seasonal"),"TASS / Part-Time (FICA Only)",
$A20=13,"BSEED",
$A20=20,"DDoT",
OR($A20=48,$A20=49),"DWSD",
$A20=72,"Library",
$I20=600010,"36th District Judges",
$I20=600014,"36th District Staff",
$N20&lt;&gt;0,_xlfn.XLOOKUP($N20,'FY25 Gold Book'!$A:$A,'FY25 Gold Book'!$H:$H,"-",0,1)),
"-")</f>
        <v>TASS / Part-Time (FICA Only)</v>
      </c>
      <c r="U20" s="678" t="s">
        <v>54</v>
      </c>
      <c r="V20" s="679" t="s">
        <v>55</v>
      </c>
      <c r="W20" s="677">
        <v>49982</v>
      </c>
      <c r="X20" s="134">
        <v>1</v>
      </c>
      <c r="Y20" s="135">
        <v>49982</v>
      </c>
      <c r="Z20" s="147">
        <f>_xlfn.XLOOKUP($N20,'FY25 Gold Book'!$A:$A,'FY25 Gold Book'!$E:$E,0,0,1)</f>
        <v>0</v>
      </c>
      <c r="AA20" s="680">
        <f>_xlfn.XLOOKUP($N20,'FY25 Gold Book'!$A:$A,'FY25 Gold Book'!$G:$G,0,0,1)</f>
        <v>0</v>
      </c>
      <c r="AB20" s="148">
        <f t="shared" si="4"/>
        <v>49982</v>
      </c>
      <c r="AC20" s="681">
        <v>0</v>
      </c>
      <c r="AD20" s="149">
        <f t="shared" si="5"/>
        <v>49982</v>
      </c>
      <c r="AE20" s="147">
        <f>_xlfn.XLOOKUP($T20,'FY25 Fringe Rates'!$X$6:$X$15,'FY25 Fringe Rates'!$Y$6:$Y$15,0,0,1)</f>
        <v>7.6499999999999999E-2</v>
      </c>
      <c r="AF20" s="150">
        <f t="shared" si="0"/>
        <v>3824</v>
      </c>
      <c r="AG20" s="136">
        <v>0</v>
      </c>
      <c r="AH20" s="149">
        <f t="shared" si="6"/>
        <v>3824</v>
      </c>
      <c r="AI20" s="151">
        <f t="shared" si="1"/>
        <v>53806</v>
      </c>
      <c r="AJ20" s="32"/>
    </row>
    <row r="21" spans="1:36">
      <c r="A21" s="145">
        <f t="shared" si="2"/>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04" t="s">
        <v>49</v>
      </c>
      <c r="H21" s="303" t="str">
        <f>IF($G21="","-",_xlfn.XLOOKUP($G21,Appr.Meta!$A:$A,Appr.Meta!$D:$D,"-",0,1))</f>
        <v>27292 - Homegrown Detroit</v>
      </c>
      <c r="I21" s="302">
        <v>290040</v>
      </c>
      <c r="J21" s="303" t="str">
        <f>IF($I21="","-",_xlfn.XLOOKUP($I21,'CC.Meta'!$A:$A,'CC.Meta'!$D:$D,"-",0,1))</f>
        <v>290040 - Homegrown Detroit</v>
      </c>
      <c r="K21" s="306" t="str">
        <f t="shared" si="3"/>
        <v>1000-27292-290040</v>
      </c>
      <c r="L21" s="302" t="s">
        <v>50</v>
      </c>
      <c r="M21" s="133" t="s">
        <v>61</v>
      </c>
      <c r="N21" s="234" t="s">
        <v>64</v>
      </c>
      <c r="O21" s="146" t="str">
        <f>IF($N21="","-",_xlfn.XLOOKUP($N21,'FY25 Gold Book'!$A:$A,'FY25 Gold Book'!$B:$B,"-",0,1))</f>
        <v>Administrative Special Services Staff 2</v>
      </c>
      <c r="P21" s="444">
        <f>IF($N21="","-",_xlfn.XLOOKUP($N21,'FY25 Gold Book'!$A:$A,'FY25 Gold Book'!$C:$C,"-",0,1))</f>
        <v>9801</v>
      </c>
      <c r="Q21" s="146" t="str">
        <f>IF($N21="","-",_xlfn.XLOOKUP($N21,'FY25 Gold Book'!$A:$A,'FY25 Gold Book'!$D:$D,"-",0,1))</f>
        <v>Administrative Special Service-Non-Exempt</v>
      </c>
      <c r="R21" s="52" t="s">
        <v>63</v>
      </c>
      <c r="S21" s="465" t="str" cm="1">
        <f t="array" ref="S21">IFERROR(
_xlfn.IFS(
$I21=600010,"36th District Judges (CC 600010)",
$I21=600014,"36th District Staff (CC 600014)",
$I21&lt;&gt;0,_xlfn.XLOOKUP($N21,'FY25 Gold Book'!$A:$A,'FY25 Gold Book'!$F:$F,"-",0,1)),
"-")</f>
        <v>TASS / Part-Time</v>
      </c>
      <c r="T21" s="465" t="str" cm="1">
        <f t="array" ref="T21">IFERROR(
_xlfn.IFS(
OR($R21="TASS",$R21="Seasonal"),"TASS / Part-Time (FICA Only)",
$A21=13,"BSEED",
$A21=20,"DDoT",
OR($A21=48,$A21=49),"DWSD",
$A21=72,"Library",
$I21=600010,"36th District Judges",
$I21=600014,"36th District Staff",
$N21&lt;&gt;0,_xlfn.XLOOKUP($N21,'FY25 Gold Book'!$A:$A,'FY25 Gold Book'!$H:$H,"-",0,1)),
"-")</f>
        <v>TASS / Part-Time (FICA Only)</v>
      </c>
      <c r="U21" s="678" t="s">
        <v>54</v>
      </c>
      <c r="V21" s="679" t="s">
        <v>55</v>
      </c>
      <c r="W21" s="677">
        <v>0</v>
      </c>
      <c r="X21" s="134">
        <v>1</v>
      </c>
      <c r="Y21" s="135">
        <v>65121</v>
      </c>
      <c r="Z21" s="147">
        <f>_xlfn.XLOOKUP($N21,'FY25 Gold Book'!$A:$A,'FY25 Gold Book'!$E:$E,0,0,1)</f>
        <v>0</v>
      </c>
      <c r="AA21" s="680">
        <f>_xlfn.XLOOKUP($N21,'FY25 Gold Book'!$A:$A,'FY25 Gold Book'!$G:$G,0,0,1)</f>
        <v>0</v>
      </c>
      <c r="AB21" s="148">
        <f t="shared" si="4"/>
        <v>65121</v>
      </c>
      <c r="AC21" s="681">
        <v>0</v>
      </c>
      <c r="AD21" s="149">
        <f t="shared" si="5"/>
        <v>65121</v>
      </c>
      <c r="AE21" s="147">
        <f>_xlfn.XLOOKUP($T21,'FY25 Fringe Rates'!$X$6:$X$15,'FY25 Fringe Rates'!$Y$6:$Y$15,0,0,1)</f>
        <v>7.6499999999999999E-2</v>
      </c>
      <c r="AF21" s="150">
        <f t="shared" si="0"/>
        <v>4982</v>
      </c>
      <c r="AG21" s="136">
        <v>0</v>
      </c>
      <c r="AH21" s="149">
        <f t="shared" si="6"/>
        <v>4982</v>
      </c>
      <c r="AI21" s="151">
        <f t="shared" si="1"/>
        <v>70103</v>
      </c>
      <c r="AJ21" s="32"/>
    </row>
    <row r="22" spans="1:36">
      <c r="A22" s="145">
        <f t="shared" si="2"/>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04" t="s">
        <v>65</v>
      </c>
      <c r="H22" s="303" t="str">
        <f>IF($G22="","-",_xlfn.XLOOKUP($G22,Appr.Meta!$A:$A,Appr.Meta!$D:$D,"-",0,1))</f>
        <v>28290 - Human Rights Advocacy</v>
      </c>
      <c r="I22" s="302">
        <v>290010</v>
      </c>
      <c r="J22" s="303" t="str">
        <f>IF($I22="","-",_xlfn.XLOOKUP($I22,'CC.Meta'!$A:$A,'CC.Meta'!$D:$D,"-",0,1))</f>
        <v>290010 - Civil Rights, Inclusion, &amp; Opportunity</v>
      </c>
      <c r="K22" s="306" t="str">
        <f t="shared" si="3"/>
        <v>1000-28290-290010</v>
      </c>
      <c r="L22" s="302" t="s">
        <v>50</v>
      </c>
      <c r="M22" s="133" t="s">
        <v>51</v>
      </c>
      <c r="N22" s="234" t="s">
        <v>66</v>
      </c>
      <c r="O22" s="146" t="str">
        <f>IF($N22="","-",_xlfn.XLOOKUP($N22,'FY25 Gold Book'!$A:$A,'FY25 Gold Book'!$B:$B,"-",0,1))</f>
        <v>Director Of CRIO Department</v>
      </c>
      <c r="P22" s="444">
        <f>IF($N22="","-",_xlfn.XLOOKUP($N22,'FY25 Gold Book'!$A:$A,'FY25 Gold Book'!$C:$C,"-",0,1))</f>
        <v>9020</v>
      </c>
      <c r="Q22" s="146" t="str">
        <f>IF($N22="","-",_xlfn.XLOOKUP($N22,'FY25 Gold Book'!$A:$A,'FY25 Gold Book'!$D:$D,"-",0,1))</f>
        <v>Non Union Appointees Level I</v>
      </c>
      <c r="R22" s="52" t="s">
        <v>60</v>
      </c>
      <c r="S22" s="465" t="str" cm="1">
        <f t="array" ref="S22">IFERROR(
_xlfn.IFS(
$I22=600010,"36th District Judges (CC 600010)",
$I22=600014,"36th District Staff (CC 600014)",
$I22&lt;&gt;0,_xlfn.XLOOKUP($N22,'FY25 Gold Book'!$A:$A,'FY25 Gold Book'!$F:$F,"-",0,1)),
"-")</f>
        <v>General City Civilian (Non-Union)</v>
      </c>
      <c r="T22" s="465" t="str" cm="1">
        <f t="array" ref="T22">IFERROR(
_xlfn.IFS(
OR($R22="TASS",$R22="Seasonal"),"TASS / Part-Time (FICA Only)",
$A22=13,"BSEED",
$A22=20,"DDoT",
OR($A22=48,$A22=49),"DWSD",
$A22=72,"Library",
$I22=600010,"36th District Judges",
$I22=600014,"36th District Staff",
$N22&lt;&gt;0,_xlfn.XLOOKUP($N22,'FY25 Gold Book'!$A:$A,'FY25 Gold Book'!$H:$H,"-",0,1)),
"-")</f>
        <v>General City Civilian</v>
      </c>
      <c r="U22" s="678" t="s">
        <v>54</v>
      </c>
      <c r="V22" s="679" t="s">
        <v>67</v>
      </c>
      <c r="W22" s="677">
        <v>168601</v>
      </c>
      <c r="X22" s="134">
        <v>1</v>
      </c>
      <c r="Y22" s="135">
        <v>171973.02</v>
      </c>
      <c r="Z22" s="147">
        <f>_xlfn.XLOOKUP($N22,'FY25 Gold Book'!$A:$A,'FY25 Gold Book'!$E:$E,0,0,1)</f>
        <v>0.02</v>
      </c>
      <c r="AA22" s="680">
        <f>_xlfn.XLOOKUP($N22,'FY25 Gold Book'!$A:$A,'FY25 Gold Book'!$G:$G,0,0,1)</f>
        <v>0.02</v>
      </c>
      <c r="AB22" s="148">
        <f t="shared" si="4"/>
        <v>178921</v>
      </c>
      <c r="AC22" s="681">
        <v>0</v>
      </c>
      <c r="AD22" s="149">
        <f t="shared" si="5"/>
        <v>178921</v>
      </c>
      <c r="AE22" s="147">
        <f>_xlfn.XLOOKUP($T22,'FY25 Fringe Rates'!$X$6:$X$15,'FY25 Fringe Rates'!$Y$6:$Y$15,0,0,1)</f>
        <v>0.31780000000000003</v>
      </c>
      <c r="AF22" s="150">
        <f t="shared" si="0"/>
        <v>56861</v>
      </c>
      <c r="AG22" s="136">
        <v>0</v>
      </c>
      <c r="AH22" s="149">
        <f t="shared" si="6"/>
        <v>56861</v>
      </c>
      <c r="AI22" s="151">
        <f t="shared" si="1"/>
        <v>235782</v>
      </c>
      <c r="AJ22" s="32"/>
    </row>
    <row r="23" spans="1:36">
      <c r="A23" s="145">
        <f t="shared" si="2"/>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02" t="s">
        <v>65</v>
      </c>
      <c r="H23" s="303" t="str">
        <f>IF($G23="","-",_xlfn.XLOOKUP($G23,Appr.Meta!$A:$A,Appr.Meta!$D:$D,"-",0,1))</f>
        <v>28290 - Human Rights Advocacy</v>
      </c>
      <c r="I23" s="302">
        <v>290010</v>
      </c>
      <c r="J23" s="303" t="str">
        <f>IF($I23="","-",_xlfn.XLOOKUP($I23,'CC.Meta'!$A:$A,'CC.Meta'!$D:$D,"-",0,1))</f>
        <v>290010 - Civil Rights, Inclusion, &amp; Opportunity</v>
      </c>
      <c r="K23" s="306" t="str">
        <f t="shared" si="3"/>
        <v>1000-28290-290010</v>
      </c>
      <c r="L23" s="302" t="s">
        <v>50</v>
      </c>
      <c r="M23" s="133" t="s">
        <v>51</v>
      </c>
      <c r="N23" s="234" t="s">
        <v>68</v>
      </c>
      <c r="O23" s="146" t="str">
        <f>IF($N23="","-",_xlfn.XLOOKUP($N23,'FY25 Gold Book'!$A:$A,'FY25 Gold Book'!$B:$B,"-",0,1))</f>
        <v>Manager 2 CRIO</v>
      </c>
      <c r="P23" s="444">
        <f>IF($N23="","-",_xlfn.XLOOKUP($N23,'FY25 Gold Book'!$A:$A,'FY25 Gold Book'!$C:$C,"-",0,1))</f>
        <v>9000</v>
      </c>
      <c r="Q23" s="146" t="str">
        <f>IF($N23="","-",_xlfn.XLOOKUP($N23,'FY25 Gold Book'!$A:$A,'FY25 Gold Book'!$D:$D,"-",0,1))</f>
        <v>Non Union Salary Regular Service General</v>
      </c>
      <c r="R23" s="52" t="s">
        <v>53</v>
      </c>
      <c r="S23" s="465" t="str" cm="1">
        <f t="array" ref="S23">IFERROR(
_xlfn.IFS(
$I23=600010,"36th District Judges (CC 600010)",
$I23=600014,"36th District Staff (CC 600014)",
$I23&lt;&gt;0,_xlfn.XLOOKUP($N23,'FY25 Gold Book'!$A:$A,'FY25 Gold Book'!$F:$F,"-",0,1)),
"-")</f>
        <v>General City Civilian (Non-Union)</v>
      </c>
      <c r="T23" s="465" t="str" cm="1">
        <f t="array" ref="T23">IFERROR(
_xlfn.IFS(
OR($R23="TASS",$R23="Seasonal"),"TASS / Part-Time (FICA Only)",
$A23=13,"BSEED",
$A23=20,"DDoT",
OR($A23=48,$A23=49),"DWSD",
$A23=72,"Library",
$I23=600010,"36th District Judges",
$I23=600014,"36th District Staff",
$N23&lt;&gt;0,_xlfn.XLOOKUP($N23,'FY25 Gold Book'!$A:$A,'FY25 Gold Book'!$H:$H,"-",0,1)),
"-")</f>
        <v>General City Civilian</v>
      </c>
      <c r="U23" s="678" t="s">
        <v>54</v>
      </c>
      <c r="V23" s="679" t="s">
        <v>67</v>
      </c>
      <c r="W23" s="677">
        <v>338578</v>
      </c>
      <c r="X23" s="134">
        <v>4</v>
      </c>
      <c r="Y23" s="135">
        <v>344948.3</v>
      </c>
      <c r="Z23" s="147">
        <f>_xlfn.XLOOKUP($N23,'FY25 Gold Book'!$A:$A,'FY25 Gold Book'!$E:$E,0,0,1)</f>
        <v>0.02</v>
      </c>
      <c r="AA23" s="680">
        <f>_xlfn.XLOOKUP($N23,'FY25 Gold Book'!$A:$A,'FY25 Gold Book'!$G:$G,0,0,1)</f>
        <v>0.02</v>
      </c>
      <c r="AB23" s="148">
        <f t="shared" si="4"/>
        <v>358884</v>
      </c>
      <c r="AC23" s="681">
        <v>0</v>
      </c>
      <c r="AD23" s="149">
        <f t="shared" si="5"/>
        <v>358884</v>
      </c>
      <c r="AE23" s="147">
        <f>_xlfn.XLOOKUP($T23,'FY25 Fringe Rates'!$X$6:$X$15,'FY25 Fringe Rates'!$Y$6:$Y$15,0,0,1)</f>
        <v>0.31780000000000003</v>
      </c>
      <c r="AF23" s="150">
        <f t="shared" si="0"/>
        <v>114053</v>
      </c>
      <c r="AG23" s="136">
        <v>0</v>
      </c>
      <c r="AH23" s="149">
        <f t="shared" si="6"/>
        <v>114053</v>
      </c>
      <c r="AI23" s="151">
        <f t="shared" si="1"/>
        <v>472937</v>
      </c>
      <c r="AJ23" s="32"/>
    </row>
    <row r="24" spans="1:36">
      <c r="A24" s="145">
        <f t="shared" si="2"/>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04" t="s">
        <v>65</v>
      </c>
      <c r="H24" s="303" t="str">
        <f>IF($G24="","-",_xlfn.XLOOKUP($G24,Appr.Meta!$A:$A,Appr.Meta!$D:$D,"-",0,1))</f>
        <v>28290 - Human Rights Advocacy</v>
      </c>
      <c r="I24" s="302">
        <v>290010</v>
      </c>
      <c r="J24" s="303" t="str">
        <f>IF($I24="","-",_xlfn.XLOOKUP($I24,'CC.Meta'!$A:$A,'CC.Meta'!$D:$D,"-",0,1))</f>
        <v>290010 - Civil Rights, Inclusion, &amp; Opportunity</v>
      </c>
      <c r="K24" s="306" t="str">
        <f t="shared" si="3"/>
        <v>1000-28290-290010</v>
      </c>
      <c r="L24" s="302" t="s">
        <v>50</v>
      </c>
      <c r="M24" s="133" t="s">
        <v>51</v>
      </c>
      <c r="N24" s="234" t="s">
        <v>69</v>
      </c>
      <c r="O24" s="146" t="str">
        <f>IF($N24="","-",_xlfn.XLOOKUP($N24,'FY25 Gold Book'!$A:$A,'FY25 Gold Book'!$B:$B,"-",0,1))</f>
        <v>Executive Administrative Assistant 1</v>
      </c>
      <c r="P24" s="444">
        <f>IF($N24="","-",_xlfn.XLOOKUP($N24,'FY25 Gold Book'!$A:$A,'FY25 Gold Book'!$C:$C,"-",0,1))</f>
        <v>9070</v>
      </c>
      <c r="Q24" s="146" t="str">
        <f>IF($N24="","-",_xlfn.XLOOKUP($N24,'FY25 Gold Book'!$A:$A,'FY25 Gold Book'!$D:$D,"-",0,1))</f>
        <v>Non Union Appointees Level V</v>
      </c>
      <c r="R24" s="52" t="s">
        <v>60</v>
      </c>
      <c r="S24" s="465" t="str" cm="1">
        <f t="array" ref="S24">IFERROR(
_xlfn.IFS(
$I24=600010,"36th District Judges (CC 600010)",
$I24=600014,"36th District Staff (CC 600014)",
$I24&lt;&gt;0,_xlfn.XLOOKUP($N24,'FY25 Gold Book'!$A:$A,'FY25 Gold Book'!$F:$F,"-",0,1)),
"-")</f>
        <v>General City Civilian (Non-Union)</v>
      </c>
      <c r="T24" s="465" t="str" cm="1">
        <f t="array" ref="T24">IFERROR(
_xlfn.IFS(
OR($R24="TASS",$R24="Seasonal"),"TASS / Part-Time (FICA Only)",
$A24=13,"BSEED",
$A24=20,"DDoT",
OR($A24=48,$A24=49),"DWSD",
$A24=72,"Library",
$I24=600010,"36th District Judges",
$I24=600014,"36th District Staff",
$N24&lt;&gt;0,_xlfn.XLOOKUP($N24,'FY25 Gold Book'!$A:$A,'FY25 Gold Book'!$H:$H,"-",0,1)),
"-")</f>
        <v>General City Civilian</v>
      </c>
      <c r="U24" s="678" t="s">
        <v>54</v>
      </c>
      <c r="V24" s="679" t="s">
        <v>67</v>
      </c>
      <c r="W24" s="677">
        <v>56110</v>
      </c>
      <c r="X24" s="134">
        <v>1</v>
      </c>
      <c r="Y24" s="135">
        <v>56110</v>
      </c>
      <c r="Z24" s="147">
        <f>_xlfn.XLOOKUP($N24,'FY25 Gold Book'!$A:$A,'FY25 Gold Book'!$E:$E,0,0,1)</f>
        <v>0.02</v>
      </c>
      <c r="AA24" s="680">
        <f>_xlfn.XLOOKUP($N24,'FY25 Gold Book'!$A:$A,'FY25 Gold Book'!$G:$G,0,0,1)</f>
        <v>0.02</v>
      </c>
      <c r="AB24" s="148">
        <f t="shared" si="4"/>
        <v>58377</v>
      </c>
      <c r="AC24" s="681">
        <v>0</v>
      </c>
      <c r="AD24" s="149">
        <f t="shared" si="5"/>
        <v>58377</v>
      </c>
      <c r="AE24" s="147">
        <f>_xlfn.XLOOKUP($T24,'FY25 Fringe Rates'!$X$6:$X$15,'FY25 Fringe Rates'!$Y$6:$Y$15,0,0,1)</f>
        <v>0.31780000000000003</v>
      </c>
      <c r="AF24" s="150">
        <f t="shared" si="0"/>
        <v>18552</v>
      </c>
      <c r="AG24" s="136">
        <v>0</v>
      </c>
      <c r="AH24" s="149">
        <f t="shared" si="6"/>
        <v>18552</v>
      </c>
      <c r="AI24" s="151">
        <f t="shared" si="1"/>
        <v>76929</v>
      </c>
      <c r="AJ24" s="32"/>
    </row>
    <row r="25" spans="1:36">
      <c r="A25" s="145">
        <f t="shared" si="2"/>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02" t="s">
        <v>65</v>
      </c>
      <c r="H25" s="303" t="str">
        <f>IF($G25="","-",_xlfn.XLOOKUP($G25,Appr.Meta!$A:$A,Appr.Meta!$D:$D,"-",0,1))</f>
        <v>28290 - Human Rights Advocacy</v>
      </c>
      <c r="I25" s="302">
        <v>290010</v>
      </c>
      <c r="J25" s="303" t="str">
        <f>IF($I25="","-",_xlfn.XLOOKUP($I25,'CC.Meta'!$A:$A,'CC.Meta'!$D:$D,"-",0,1))</f>
        <v>290010 - Civil Rights, Inclusion, &amp; Opportunity</v>
      </c>
      <c r="K25" s="306" t="str">
        <f t="shared" si="3"/>
        <v>1000-28290-290010</v>
      </c>
      <c r="L25" s="302" t="s">
        <v>50</v>
      </c>
      <c r="M25" s="133" t="s">
        <v>51</v>
      </c>
      <c r="N25" s="234" t="s">
        <v>70</v>
      </c>
      <c r="O25" s="146" t="str">
        <f>IF($N25="","-",_xlfn.XLOOKUP($N25,'FY25 Gold Book'!$A:$A,'FY25 Gold Book'!$B:$B,"-",0,1))</f>
        <v>Associate Director Of Strategic Affairs</v>
      </c>
      <c r="P25" s="444">
        <f>IF($N25="","-",_xlfn.XLOOKUP($N25,'FY25 Gold Book'!$A:$A,'FY25 Gold Book'!$C:$C,"-",0,1))</f>
        <v>9030</v>
      </c>
      <c r="Q25" s="146" t="str">
        <f>IF($N25="","-",_xlfn.XLOOKUP($N25,'FY25 Gold Book'!$A:$A,'FY25 Gold Book'!$D:$D,"-",0,1))</f>
        <v>Non Union Appointees Level II</v>
      </c>
      <c r="R25" s="52" t="s">
        <v>60</v>
      </c>
      <c r="S25" s="465" t="str" cm="1">
        <f t="array" ref="S25">IFERROR(
_xlfn.IFS(
$I25=600010,"36th District Judges (CC 600010)",
$I25=600014,"36th District Staff (CC 600014)",
$I25&lt;&gt;0,_xlfn.XLOOKUP($N25,'FY25 Gold Book'!$A:$A,'FY25 Gold Book'!$F:$F,"-",0,1)),
"-")</f>
        <v>General City Civilian (Non-Union)</v>
      </c>
      <c r="T25" s="465" t="str" cm="1">
        <f t="array" ref="T25">IFERROR(
_xlfn.IFS(
OR($R25="TASS",$R25="Seasonal"),"TASS / Part-Time (FICA Only)",
$A25=13,"BSEED",
$A25=20,"DDoT",
OR($A25=48,$A25=49),"DWSD",
$A25=72,"Library",
$I25=600010,"36th District Judges",
$I25=600014,"36th District Staff",
$N25&lt;&gt;0,_xlfn.XLOOKUP($N25,'FY25 Gold Book'!$A:$A,'FY25 Gold Book'!$H:$H,"-",0,1)),
"-")</f>
        <v>General City Civilian</v>
      </c>
      <c r="U25" s="678" t="s">
        <v>54</v>
      </c>
      <c r="V25" s="679" t="s">
        <v>67</v>
      </c>
      <c r="W25" s="677">
        <v>246000</v>
      </c>
      <c r="X25" s="134">
        <v>2</v>
      </c>
      <c r="Y25" s="135">
        <v>250920</v>
      </c>
      <c r="Z25" s="147">
        <f>_xlfn.XLOOKUP($N25,'FY25 Gold Book'!$A:$A,'FY25 Gold Book'!$E:$E,0,0,1)</f>
        <v>0.02</v>
      </c>
      <c r="AA25" s="680">
        <f>_xlfn.XLOOKUP($N25,'FY25 Gold Book'!$A:$A,'FY25 Gold Book'!$G:$G,0,0,1)</f>
        <v>0.02</v>
      </c>
      <c r="AB25" s="148">
        <f t="shared" si="4"/>
        <v>261057</v>
      </c>
      <c r="AC25" s="681">
        <v>0</v>
      </c>
      <c r="AD25" s="149">
        <f t="shared" si="5"/>
        <v>261057</v>
      </c>
      <c r="AE25" s="147">
        <f>_xlfn.XLOOKUP($T25,'FY25 Fringe Rates'!$X$6:$X$15,'FY25 Fringe Rates'!$Y$6:$Y$15,0,0,1)</f>
        <v>0.31780000000000003</v>
      </c>
      <c r="AF25" s="150">
        <f t="shared" si="0"/>
        <v>82964</v>
      </c>
      <c r="AG25" s="136">
        <v>0</v>
      </c>
      <c r="AH25" s="149">
        <f t="shared" si="6"/>
        <v>82964</v>
      </c>
      <c r="AI25" s="151">
        <f t="shared" si="1"/>
        <v>344021</v>
      </c>
      <c r="AJ25" s="32"/>
    </row>
    <row r="26" spans="1:36">
      <c r="A26" s="145">
        <f t="shared" si="2"/>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02" t="s">
        <v>65</v>
      </c>
      <c r="H26" s="303" t="str">
        <f>IF($G26="","-",_xlfn.XLOOKUP($G26,Appr.Meta!$A:$A,Appr.Meta!$D:$D,"-",0,1))</f>
        <v>28290 - Human Rights Advocacy</v>
      </c>
      <c r="I26" s="302">
        <v>290010</v>
      </c>
      <c r="J26" s="303" t="str">
        <f>IF($I26="","-",_xlfn.XLOOKUP($I26,'CC.Meta'!$A:$A,'CC.Meta'!$D:$D,"-",0,1))</f>
        <v>290010 - Civil Rights, Inclusion, &amp; Opportunity</v>
      </c>
      <c r="K26" s="306" t="str">
        <f t="shared" si="3"/>
        <v>1000-28290-290010</v>
      </c>
      <c r="L26" s="302" t="s">
        <v>50</v>
      </c>
      <c r="M26" s="133" t="s">
        <v>51</v>
      </c>
      <c r="N26" s="234" t="s">
        <v>57</v>
      </c>
      <c r="O26" s="146" t="str">
        <f>IF($N26="","-",_xlfn.XLOOKUP($N26,'FY25 Gold Book'!$A:$A,'FY25 Gold Book'!$B:$B,"-",0,1))</f>
        <v>Data Analyst</v>
      </c>
      <c r="P26" s="444">
        <f>IF($N26="","-",_xlfn.XLOOKUP($N26,'FY25 Gold Book'!$A:$A,'FY25 Gold Book'!$C:$C,"-",0,1))</f>
        <v>9000</v>
      </c>
      <c r="Q26" s="146" t="str">
        <f>IF($N26="","-",_xlfn.XLOOKUP($N26,'FY25 Gold Book'!$A:$A,'FY25 Gold Book'!$D:$D,"-",0,1))</f>
        <v>Non Union Salary Regular Service General</v>
      </c>
      <c r="R26" s="52" t="s">
        <v>53</v>
      </c>
      <c r="S26" s="465" t="str" cm="1">
        <f t="array" ref="S26">IFERROR(
_xlfn.IFS(
$I26=600010,"36th District Judges (CC 600010)",
$I26=600014,"36th District Staff (CC 600014)",
$I26&lt;&gt;0,_xlfn.XLOOKUP($N26,'FY25 Gold Book'!$A:$A,'FY25 Gold Book'!$F:$F,"-",0,1)),
"-")</f>
        <v>General City Civilian (Non-Union)</v>
      </c>
      <c r="T26" s="465" t="str" cm="1">
        <f t="array" ref="T26">IFERROR(
_xlfn.IFS(
OR($R26="TASS",$R26="Seasonal"),"TASS / Part-Time (FICA Only)",
$A26=13,"BSEED",
$A26=20,"DDoT",
OR($A26=48,$A26=49),"DWSD",
$A26=72,"Library",
$I26=600010,"36th District Judges",
$I26=600014,"36th District Staff",
$N26&lt;&gt;0,_xlfn.XLOOKUP($N26,'FY25 Gold Book'!$A:$A,'FY25 Gold Book'!$H:$H,"-",0,1)),
"-")</f>
        <v>General City Civilian</v>
      </c>
      <c r="U26" s="678" t="s">
        <v>54</v>
      </c>
      <c r="V26" s="679" t="s">
        <v>67</v>
      </c>
      <c r="W26" s="677">
        <v>65867</v>
      </c>
      <c r="X26" s="134">
        <v>1</v>
      </c>
      <c r="Y26" s="135">
        <v>67184.34</v>
      </c>
      <c r="Z26" s="147">
        <f>_xlfn.XLOOKUP($N26,'FY25 Gold Book'!$A:$A,'FY25 Gold Book'!$E:$E,0,0,1)</f>
        <v>0.02</v>
      </c>
      <c r="AA26" s="680">
        <f>_xlfn.XLOOKUP($N26,'FY25 Gold Book'!$A:$A,'FY25 Gold Book'!$G:$G,0,0,1)</f>
        <v>0.02</v>
      </c>
      <c r="AB26" s="148">
        <f t="shared" si="4"/>
        <v>69899</v>
      </c>
      <c r="AC26" s="681">
        <v>0</v>
      </c>
      <c r="AD26" s="149">
        <f t="shared" si="5"/>
        <v>69899</v>
      </c>
      <c r="AE26" s="147">
        <f>_xlfn.XLOOKUP($T26,'FY25 Fringe Rates'!$X$6:$X$15,'FY25 Fringe Rates'!$Y$6:$Y$15,0,0,1)</f>
        <v>0.31780000000000003</v>
      </c>
      <c r="AF26" s="150">
        <f t="shared" si="0"/>
        <v>22214</v>
      </c>
      <c r="AG26" s="136">
        <v>0</v>
      </c>
      <c r="AH26" s="149">
        <f t="shared" si="6"/>
        <v>22214</v>
      </c>
      <c r="AI26" s="151">
        <f t="shared" si="1"/>
        <v>92113</v>
      </c>
      <c r="AJ26" s="32"/>
    </row>
    <row r="27" spans="1:36">
      <c r="A27" s="145">
        <f t="shared" si="2"/>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02" t="s">
        <v>65</v>
      </c>
      <c r="H27" s="303" t="str">
        <f>IF($G27="","-",_xlfn.XLOOKUP($G27,Appr.Meta!$A:$A,Appr.Meta!$D:$D,"-",0,1))</f>
        <v>28290 - Human Rights Advocacy</v>
      </c>
      <c r="I27" s="302">
        <v>290010</v>
      </c>
      <c r="J27" s="303" t="str">
        <f>IF($I27="","-",_xlfn.XLOOKUP($I27,'CC.Meta'!$A:$A,'CC.Meta'!$D:$D,"-",0,1))</f>
        <v>290010 - Civil Rights, Inclusion, &amp; Opportunity</v>
      </c>
      <c r="K27" s="306" t="str">
        <f t="shared" si="3"/>
        <v>1000-28290-290010</v>
      </c>
      <c r="L27" s="302" t="s">
        <v>50</v>
      </c>
      <c r="M27" s="133" t="s">
        <v>51</v>
      </c>
      <c r="N27" s="234" t="s">
        <v>58</v>
      </c>
      <c r="O27" s="146" t="str">
        <f>IF($N27="","-",_xlfn.XLOOKUP($N27,'FY25 Gold Book'!$A:$A,'FY25 Gold Book'!$B:$B,"-",0,1))</f>
        <v>CRIO Specialist</v>
      </c>
      <c r="P27" s="444">
        <f>IF($N27="","-",_xlfn.XLOOKUP($N27,'FY25 Gold Book'!$A:$A,'FY25 Gold Book'!$C:$C,"-",0,1))</f>
        <v>9000</v>
      </c>
      <c r="Q27" s="146" t="str">
        <f>IF($N27="","-",_xlfn.XLOOKUP($N27,'FY25 Gold Book'!$A:$A,'FY25 Gold Book'!$D:$D,"-",0,1))</f>
        <v>Non Union Salary Regular Service General</v>
      </c>
      <c r="R27" s="52" t="s">
        <v>53</v>
      </c>
      <c r="S27" s="465" t="str" cm="1">
        <f t="array" ref="S27">IFERROR(
_xlfn.IFS(
$I27=600010,"36th District Judges (CC 600010)",
$I27=600014,"36th District Staff (CC 600014)",
$I27&lt;&gt;0,_xlfn.XLOOKUP($N27,'FY25 Gold Book'!$A:$A,'FY25 Gold Book'!$F:$F,"-",0,1)),
"-")</f>
        <v>General City Civilian (Non-Union)</v>
      </c>
      <c r="T27" s="465" t="str" cm="1">
        <f t="array" ref="T27">IFERROR(
_xlfn.IFS(
OR($R27="TASS",$R27="Seasonal"),"TASS / Part-Time (FICA Only)",
$A27=13,"BSEED",
$A27=20,"DDoT",
OR($A27=48,$A27=49),"DWSD",
$A27=72,"Library",
$I27=600010,"36th District Judges",
$I27=600014,"36th District Staff",
$N27&lt;&gt;0,_xlfn.XLOOKUP($N27,'FY25 Gold Book'!$A:$A,'FY25 Gold Book'!$H:$H,"-",0,1)),
"-")</f>
        <v>General City Civilian</v>
      </c>
      <c r="U27" s="678" t="s">
        <v>54</v>
      </c>
      <c r="V27" s="679" t="s">
        <v>67</v>
      </c>
      <c r="W27" s="677">
        <v>293802</v>
      </c>
      <c r="X27" s="134">
        <v>5</v>
      </c>
      <c r="Y27" s="135">
        <v>308768.3</v>
      </c>
      <c r="Z27" s="147">
        <f>_xlfn.XLOOKUP($N27,'FY25 Gold Book'!$A:$A,'FY25 Gold Book'!$E:$E,0,0,1)</f>
        <v>0.02</v>
      </c>
      <c r="AA27" s="680">
        <f>_xlfn.XLOOKUP($N27,'FY25 Gold Book'!$A:$A,'FY25 Gold Book'!$G:$G,0,0,1)</f>
        <v>0.02</v>
      </c>
      <c r="AB27" s="148">
        <f t="shared" si="4"/>
        <v>321243</v>
      </c>
      <c r="AC27" s="681">
        <v>0</v>
      </c>
      <c r="AD27" s="149">
        <f t="shared" si="5"/>
        <v>321243</v>
      </c>
      <c r="AE27" s="147">
        <f>_xlfn.XLOOKUP($T27,'FY25 Fringe Rates'!$X$6:$X$15,'FY25 Fringe Rates'!$Y$6:$Y$15,0,0,1)</f>
        <v>0.31780000000000003</v>
      </c>
      <c r="AF27" s="150">
        <f t="shared" si="0"/>
        <v>102091</v>
      </c>
      <c r="AG27" s="136">
        <v>0</v>
      </c>
      <c r="AH27" s="149">
        <f t="shared" si="6"/>
        <v>102091</v>
      </c>
      <c r="AI27" s="151">
        <f t="shared" si="1"/>
        <v>423334</v>
      </c>
      <c r="AJ27" s="32"/>
    </row>
    <row r="28" spans="1:36">
      <c r="A28" s="145">
        <f t="shared" si="2"/>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02" t="s">
        <v>65</v>
      </c>
      <c r="H28" s="303" t="str">
        <f>IF($G28="","-",_xlfn.XLOOKUP($G28,Appr.Meta!$A:$A,Appr.Meta!$D:$D,"-",0,1))</f>
        <v>28290 - Human Rights Advocacy</v>
      </c>
      <c r="I28" s="302">
        <v>290035</v>
      </c>
      <c r="J28" s="303" t="str">
        <f>IF($I28="","-",_xlfn.XLOOKUP($I28,'CC.Meta'!$A:$A,'CC.Meta'!$D:$D,"-",0,1))</f>
        <v>290035 - Office of Disability Affairs</v>
      </c>
      <c r="K28" s="306" t="str">
        <f t="shared" si="3"/>
        <v>1000-28290-290035</v>
      </c>
      <c r="L28" s="302" t="s">
        <v>50</v>
      </c>
      <c r="M28" s="133" t="s">
        <v>51</v>
      </c>
      <c r="N28" s="234" t="s">
        <v>52</v>
      </c>
      <c r="O28" s="146" t="str">
        <f>IF($N28="","-",_xlfn.XLOOKUP($N28,'FY25 Gold Book'!$A:$A,'FY25 Gold Book'!$B:$B,"-",0,1))</f>
        <v>Project Manager Analytics Specialist 3</v>
      </c>
      <c r="P28" s="444">
        <f>IF($N28="","-",_xlfn.XLOOKUP($N28,'FY25 Gold Book'!$A:$A,'FY25 Gold Book'!$C:$C,"-",0,1))</f>
        <v>9000</v>
      </c>
      <c r="Q28" s="146" t="str">
        <f>IF($N28="","-",_xlfn.XLOOKUP($N28,'FY25 Gold Book'!$A:$A,'FY25 Gold Book'!$D:$D,"-",0,1))</f>
        <v>Non Union Salary Regular Service General</v>
      </c>
      <c r="R28" s="52" t="s">
        <v>53</v>
      </c>
      <c r="S28" s="465" t="str" cm="1">
        <f t="array" ref="S28">IFERROR(
_xlfn.IFS(
$I28=600010,"36th District Judges (CC 600010)",
$I28=600014,"36th District Staff (CC 600014)",
$I28&lt;&gt;0,_xlfn.XLOOKUP($N28,'FY25 Gold Book'!$A:$A,'FY25 Gold Book'!$F:$F,"-",0,1)),
"-")</f>
        <v>General City Civilian (Non-Union)</v>
      </c>
      <c r="T28" s="465" t="str" cm="1">
        <f t="array" ref="T28">IFERROR(
_xlfn.IFS(
OR($R28="TASS",$R28="Seasonal"),"TASS / Part-Time (FICA Only)",
$A28=13,"BSEED",
$A28=20,"DDoT",
OR($A28=48,$A28=49),"DWSD",
$A28=72,"Library",
$I28=600010,"36th District Judges",
$I28=600014,"36th District Staff",
$N28&lt;&gt;0,_xlfn.XLOOKUP($N28,'FY25 Gold Book'!$A:$A,'FY25 Gold Book'!$H:$H,"-",0,1)),
"-")</f>
        <v>General City Civilian</v>
      </c>
      <c r="U28" s="678" t="s">
        <v>54</v>
      </c>
      <c r="V28" s="679" t="s">
        <v>71</v>
      </c>
      <c r="W28" s="677">
        <v>79000</v>
      </c>
      <c r="X28" s="134">
        <v>2</v>
      </c>
      <c r="Y28" s="135">
        <v>163706</v>
      </c>
      <c r="Z28" s="147">
        <f>_xlfn.XLOOKUP($N28,'FY25 Gold Book'!$A:$A,'FY25 Gold Book'!$E:$E,0,0,1)</f>
        <v>0.02</v>
      </c>
      <c r="AA28" s="680">
        <f>_xlfn.XLOOKUP($N28,'FY25 Gold Book'!$A:$A,'FY25 Gold Book'!$G:$G,0,0,1)</f>
        <v>0.02</v>
      </c>
      <c r="AB28" s="148">
        <f t="shared" si="4"/>
        <v>170320</v>
      </c>
      <c r="AC28" s="681">
        <v>0</v>
      </c>
      <c r="AD28" s="149">
        <f t="shared" si="5"/>
        <v>170320</v>
      </c>
      <c r="AE28" s="147">
        <f>_xlfn.XLOOKUP($T28,'FY25 Fringe Rates'!$X$6:$X$15,'FY25 Fringe Rates'!$Y$6:$Y$15,0,0,1)</f>
        <v>0.31780000000000003</v>
      </c>
      <c r="AF28" s="150">
        <f t="shared" si="0"/>
        <v>54128</v>
      </c>
      <c r="AG28" s="136">
        <v>0</v>
      </c>
      <c r="AH28" s="149">
        <f t="shared" si="6"/>
        <v>54128</v>
      </c>
      <c r="AI28" s="151">
        <f t="shared" si="1"/>
        <v>224448</v>
      </c>
      <c r="AJ28" s="32"/>
    </row>
    <row r="29" spans="1:36">
      <c r="A29" s="145">
        <f t="shared" si="2"/>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02" t="s">
        <v>65</v>
      </c>
      <c r="H29" s="303" t="str">
        <f>IF($G29="","-",_xlfn.XLOOKUP($G29,Appr.Meta!$A:$A,Appr.Meta!$D:$D,"-",0,1))</f>
        <v>28290 - Human Rights Advocacy</v>
      </c>
      <c r="I29" s="302">
        <v>290035</v>
      </c>
      <c r="J29" s="303" t="str">
        <f>IF($I29="","-",_xlfn.XLOOKUP($I29,'CC.Meta'!$A:$A,'CC.Meta'!$D:$D,"-",0,1))</f>
        <v>290035 - Office of Disability Affairs</v>
      </c>
      <c r="K29" s="306" t="str">
        <f t="shared" si="3"/>
        <v>1000-28290-290035</v>
      </c>
      <c r="L29" s="302" t="s">
        <v>50</v>
      </c>
      <c r="M29" s="133" t="s">
        <v>51</v>
      </c>
      <c r="N29" s="234" t="s">
        <v>70</v>
      </c>
      <c r="O29" s="146" t="str">
        <f>IF($N29="","-",_xlfn.XLOOKUP($N29,'FY25 Gold Book'!$A:$A,'FY25 Gold Book'!$B:$B,"-",0,1))</f>
        <v>Associate Director Of Strategic Affairs</v>
      </c>
      <c r="P29" s="444">
        <f>IF($N29="","-",_xlfn.XLOOKUP($N29,'FY25 Gold Book'!$A:$A,'FY25 Gold Book'!$C:$C,"-",0,1))</f>
        <v>9030</v>
      </c>
      <c r="Q29" s="146" t="str">
        <f>IF($N29="","-",_xlfn.XLOOKUP($N29,'FY25 Gold Book'!$A:$A,'FY25 Gold Book'!$D:$D,"-",0,1))</f>
        <v>Non Union Appointees Level II</v>
      </c>
      <c r="R29" s="52" t="s">
        <v>60</v>
      </c>
      <c r="S29" s="465" t="str" cm="1">
        <f t="array" ref="S29">IFERROR(
_xlfn.IFS(
$I29=600010,"36th District Judges (CC 600010)",
$I29=600014,"36th District Staff (CC 600014)",
$I29&lt;&gt;0,_xlfn.XLOOKUP($N29,'FY25 Gold Book'!$A:$A,'FY25 Gold Book'!$F:$F,"-",0,1)),
"-")</f>
        <v>General City Civilian (Non-Union)</v>
      </c>
      <c r="T29" s="465" t="str" cm="1">
        <f t="array" ref="T29">IFERROR(
_xlfn.IFS(
OR($R29="TASS",$R29="Seasonal"),"TASS / Part-Time (FICA Only)",
$A29=13,"BSEED",
$A29=20,"DDoT",
OR($A29=48,$A29=49),"DWSD",
$A29=72,"Library",
$I29=600010,"36th District Judges",
$I29=600014,"36th District Staff",
$N29&lt;&gt;0,_xlfn.XLOOKUP($N29,'FY25 Gold Book'!$A:$A,'FY25 Gold Book'!$H:$H,"-",0,1)),
"-")</f>
        <v>General City Civilian</v>
      </c>
      <c r="U29" s="678" t="s">
        <v>54</v>
      </c>
      <c r="V29" s="679" t="s">
        <v>71</v>
      </c>
      <c r="W29" s="677">
        <v>108254</v>
      </c>
      <c r="X29" s="134">
        <v>1</v>
      </c>
      <c r="Y29" s="135">
        <v>110419.08</v>
      </c>
      <c r="Z29" s="147">
        <f>_xlfn.XLOOKUP($N29,'FY25 Gold Book'!$A:$A,'FY25 Gold Book'!$E:$E,0,0,1)</f>
        <v>0.02</v>
      </c>
      <c r="AA29" s="680">
        <f>_xlfn.XLOOKUP($N29,'FY25 Gold Book'!$A:$A,'FY25 Gold Book'!$G:$G,0,0,1)</f>
        <v>0.02</v>
      </c>
      <c r="AB29" s="148">
        <f t="shared" si="4"/>
        <v>114880</v>
      </c>
      <c r="AC29" s="681">
        <v>0</v>
      </c>
      <c r="AD29" s="149">
        <f t="shared" si="5"/>
        <v>114880</v>
      </c>
      <c r="AE29" s="147">
        <f>_xlfn.XLOOKUP($T29,'FY25 Fringe Rates'!$X$6:$X$15,'FY25 Fringe Rates'!$Y$6:$Y$15,0,0,1)</f>
        <v>0.31780000000000003</v>
      </c>
      <c r="AF29" s="150">
        <f t="shared" si="0"/>
        <v>36509</v>
      </c>
      <c r="AG29" s="136">
        <v>0</v>
      </c>
      <c r="AH29" s="149">
        <f t="shared" si="6"/>
        <v>36509</v>
      </c>
      <c r="AI29" s="151">
        <f t="shared" si="1"/>
        <v>151389</v>
      </c>
      <c r="AJ29" s="32"/>
    </row>
    <row r="30" spans="1:36">
      <c r="A30" s="145">
        <f t="shared" si="2"/>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02" t="s">
        <v>65</v>
      </c>
      <c r="H30" s="303" t="str">
        <f>IF($G30="","-",_xlfn.XLOOKUP($G30,Appr.Meta!$A:$A,Appr.Meta!$D:$D,"-",0,1))</f>
        <v>28290 - Human Rights Advocacy</v>
      </c>
      <c r="I30" s="302">
        <v>290035</v>
      </c>
      <c r="J30" s="303" t="str">
        <f>IF($I30="","-",_xlfn.XLOOKUP($I30,'CC.Meta'!$A:$A,'CC.Meta'!$D:$D,"-",0,1))</f>
        <v>290035 - Office of Disability Affairs</v>
      </c>
      <c r="K30" s="306" t="str">
        <f t="shared" si="3"/>
        <v>1000-28290-290035</v>
      </c>
      <c r="L30" s="302" t="s">
        <v>50</v>
      </c>
      <c r="M30" s="133" t="s">
        <v>51</v>
      </c>
      <c r="N30" s="234" t="s">
        <v>58</v>
      </c>
      <c r="O30" s="146" t="str">
        <f>IF($N30="","-",_xlfn.XLOOKUP($N30,'FY25 Gold Book'!$A:$A,'FY25 Gold Book'!$B:$B,"-",0,1))</f>
        <v>CRIO Specialist</v>
      </c>
      <c r="P30" s="444">
        <f>IF($N30="","-",_xlfn.XLOOKUP($N30,'FY25 Gold Book'!$A:$A,'FY25 Gold Book'!$C:$C,"-",0,1))</f>
        <v>9000</v>
      </c>
      <c r="Q30" s="146" t="str">
        <f>IF($N30="","-",_xlfn.XLOOKUP($N30,'FY25 Gold Book'!$A:$A,'FY25 Gold Book'!$D:$D,"-",0,1))</f>
        <v>Non Union Salary Regular Service General</v>
      </c>
      <c r="R30" s="52" t="s">
        <v>53</v>
      </c>
      <c r="S30" s="465" t="str" cm="1">
        <f t="array" ref="S30">IFERROR(
_xlfn.IFS(
$I30=600010,"36th District Judges (CC 600010)",
$I30=600014,"36th District Staff (CC 600014)",
$I30&lt;&gt;0,_xlfn.XLOOKUP($N30,'FY25 Gold Book'!$A:$A,'FY25 Gold Book'!$F:$F,"-",0,1)),
"-")</f>
        <v>General City Civilian (Non-Union)</v>
      </c>
      <c r="T30" s="465" t="str" cm="1">
        <f t="array" ref="T30">IFERROR(
_xlfn.IFS(
OR($R30="TASS",$R30="Seasonal"),"TASS / Part-Time (FICA Only)",
$A30=13,"BSEED",
$A30=20,"DDoT",
OR($A30=48,$A30=49),"DWSD",
$A30=72,"Library",
$I30=600010,"36th District Judges",
$I30=600014,"36th District Staff",
$N30&lt;&gt;0,_xlfn.XLOOKUP($N30,'FY25 Gold Book'!$A:$A,'FY25 Gold Book'!$H:$H,"-",0,1)),
"-")</f>
        <v>General City Civilian</v>
      </c>
      <c r="U30" s="678" t="s">
        <v>54</v>
      </c>
      <c r="V30" s="679" t="s">
        <v>71</v>
      </c>
      <c r="W30" s="677">
        <v>55085</v>
      </c>
      <c r="X30" s="134">
        <v>2</v>
      </c>
      <c r="Y30" s="135">
        <v>123505.7</v>
      </c>
      <c r="Z30" s="147">
        <f>_xlfn.XLOOKUP($N30,'FY25 Gold Book'!$A:$A,'FY25 Gold Book'!$E:$E,0,0,1)</f>
        <v>0.02</v>
      </c>
      <c r="AA30" s="680">
        <f>_xlfn.XLOOKUP($N30,'FY25 Gold Book'!$A:$A,'FY25 Gold Book'!$G:$G,0,0,1)</f>
        <v>0.02</v>
      </c>
      <c r="AB30" s="148">
        <f t="shared" si="4"/>
        <v>128495</v>
      </c>
      <c r="AC30" s="681">
        <v>0</v>
      </c>
      <c r="AD30" s="149">
        <f t="shared" si="5"/>
        <v>128495</v>
      </c>
      <c r="AE30" s="147">
        <f>_xlfn.XLOOKUP($T30,'FY25 Fringe Rates'!$X$6:$X$15,'FY25 Fringe Rates'!$Y$6:$Y$15,0,0,1)</f>
        <v>0.31780000000000003</v>
      </c>
      <c r="AF30" s="150">
        <f t="shared" si="0"/>
        <v>40836</v>
      </c>
      <c r="AG30" s="136">
        <v>0</v>
      </c>
      <c r="AH30" s="149">
        <f t="shared" si="6"/>
        <v>40836</v>
      </c>
      <c r="AI30" s="151">
        <f t="shared" si="1"/>
        <v>169331</v>
      </c>
      <c r="AJ30" s="32"/>
    </row>
    <row r="31" spans="1:36">
      <c r="A31" s="145">
        <f t="shared" si="2"/>
        <v>29</v>
      </c>
      <c r="B31" s="146" t="str">
        <f>_xlfn.XLOOKUP($A31,Dept.Meta!$A:$A,Dept.Meta!$F:$F,"-",0,1)</f>
        <v>29 - CRIO</v>
      </c>
      <c r="C31" s="629" t="str">
        <f>_xlfn.XLOOKUP(_xlfn.CONCAT($G31,"-",$I31),Div.Meta!$H:$H,Div.Meta!$C:$C,"-",0,1)</f>
        <v>-</v>
      </c>
      <c r="D31" s="302">
        <v>2107</v>
      </c>
      <c r="E31" s="146" t="str">
        <f>IF($D31="","-",_xlfn.XLOOKUP($D31,Fund.Meta!$A:$A,Fund.Meta!$D:$D,"-",0,1))</f>
        <v>2107 - Office of Grants Management Grants Fund</v>
      </c>
      <c r="F31" s="303" t="str">
        <f>IF($D31="","-",_xlfn.XLOOKUP($D31,Fund.Meta!$A:$A,Fund.Meta!$E:$E,"-",0,1))</f>
        <v>Non-General</v>
      </c>
      <c r="G31" s="302" t="s">
        <v>72</v>
      </c>
      <c r="H31" s="303" t="str">
        <f>IF($G31="","-",_xlfn.XLOOKUP($G31,Appr.Meta!$A:$A,Appr.Meta!$D:$D,"-",0,1))</f>
        <v>21127 - Fy 2022 Policy Research Assistant Grant</v>
      </c>
      <c r="I31" s="302">
        <v>290010</v>
      </c>
      <c r="J31" s="303" t="str">
        <f>IF($I31="","-",_xlfn.XLOOKUP($I31,'CC.Meta'!$A:$A,'CC.Meta'!$D:$D,"-",0,1))</f>
        <v>290010 - Civil Rights, Inclusion, &amp; Opportunity</v>
      </c>
      <c r="K31" s="306" t="str">
        <f t="shared" si="3"/>
        <v>2107-21127-290010</v>
      </c>
      <c r="L31" s="302" t="s">
        <v>50</v>
      </c>
      <c r="M31" s="133" t="s">
        <v>61</v>
      </c>
      <c r="N31" s="234" t="s">
        <v>64</v>
      </c>
      <c r="O31" s="146" t="str">
        <f>IF($N31="","-",_xlfn.XLOOKUP($N31,'FY25 Gold Book'!$A:$A,'FY25 Gold Book'!$B:$B,"-",0,1))</f>
        <v>Administrative Special Services Staff 2</v>
      </c>
      <c r="P31" s="444">
        <f>IF($N31="","-",_xlfn.XLOOKUP($N31,'FY25 Gold Book'!$A:$A,'FY25 Gold Book'!$C:$C,"-",0,1))</f>
        <v>9801</v>
      </c>
      <c r="Q31" s="146" t="str">
        <f>IF($N31="","-",_xlfn.XLOOKUP($N31,'FY25 Gold Book'!$A:$A,'FY25 Gold Book'!$D:$D,"-",0,1))</f>
        <v>Administrative Special Service-Non-Exempt</v>
      </c>
      <c r="R31" s="52" t="s">
        <v>63</v>
      </c>
      <c r="S31" s="465" t="str" cm="1">
        <f t="array" ref="S31">IFERROR(
_xlfn.IFS(
$I31=600010,"36th District Judges (CC 600010)",
$I31=600014,"36th District Staff (CC 600014)",
$I31&lt;&gt;0,_xlfn.XLOOKUP($N31,'FY25 Gold Book'!$A:$A,'FY25 Gold Book'!$F:$F,"-",0,1)),
"-")</f>
        <v>TASS / Part-Time</v>
      </c>
      <c r="T31" s="465" t="str" cm="1">
        <f t="array" ref="T31">IFERROR(
_xlfn.IFS(
OR($R31="TASS",$R31="Seasonal"),"TASS / Part-Time (FICA Only)",
$A31=13,"BSEED",
$A31=20,"DDoT",
OR($A31=48,$A31=49),"DWSD",
$A31=72,"Library",
$I31=600010,"36th District Judges",
$I31=600014,"36th District Staff",
$N31&lt;&gt;0,_xlfn.XLOOKUP($N31,'FY25 Gold Book'!$A:$A,'FY25 Gold Book'!$H:$H,"-",0,1)),
"-")</f>
        <v>TASS / Part-Time (FICA Only)</v>
      </c>
      <c r="U31" s="678" t="s">
        <v>73</v>
      </c>
      <c r="V31" s="679" t="s">
        <v>67</v>
      </c>
      <c r="W31" s="677">
        <v>69706</v>
      </c>
      <c r="X31" s="134">
        <v>1</v>
      </c>
      <c r="Y31" s="135">
        <v>75000</v>
      </c>
      <c r="Z31" s="147">
        <f>_xlfn.XLOOKUP($N31,'FY25 Gold Book'!$A:$A,'FY25 Gold Book'!$E:$E,0,0,1)</f>
        <v>0</v>
      </c>
      <c r="AA31" s="680">
        <f>_xlfn.XLOOKUP($N31,'FY25 Gold Book'!$A:$A,'FY25 Gold Book'!$G:$G,0,0,1)</f>
        <v>0</v>
      </c>
      <c r="AB31" s="148">
        <f t="shared" si="4"/>
        <v>75000</v>
      </c>
      <c r="AC31" s="681">
        <v>0</v>
      </c>
      <c r="AD31" s="149">
        <f t="shared" si="5"/>
        <v>75000</v>
      </c>
      <c r="AE31" s="147">
        <f>_xlfn.XLOOKUP($T31,'FY25 Fringe Rates'!$X$6:$X$15,'FY25 Fringe Rates'!$Y$6:$Y$15,0,0,1)</f>
        <v>7.6499999999999999E-2</v>
      </c>
      <c r="AF31" s="150">
        <f t="shared" si="0"/>
        <v>5738</v>
      </c>
      <c r="AG31" s="136">
        <v>0</v>
      </c>
      <c r="AH31" s="149">
        <f t="shared" si="6"/>
        <v>5738</v>
      </c>
      <c r="AI31" s="151">
        <f t="shared" si="1"/>
        <v>80738</v>
      </c>
      <c r="AJ31" s="32" t="s">
        <v>74</v>
      </c>
    </row>
    <row r="32" spans="1:36">
      <c r="A32" s="145">
        <f t="shared" si="2"/>
        <v>29</v>
      </c>
      <c r="B32" s="146" t="str">
        <f>_xlfn.XLOOKUP($A32,Dept.Meta!$A:$A,Dept.Meta!$F:$F,"-",0,1)</f>
        <v>29 - CRIO</v>
      </c>
      <c r="C32" s="629" t="str">
        <f>_xlfn.XLOOKUP(_xlfn.CONCAT($G32,"-",$I32),Div.Meta!$H:$H,Div.Meta!$C:$C,"-",0,1)</f>
        <v>-</v>
      </c>
      <c r="D32" s="302">
        <v>2107</v>
      </c>
      <c r="E32" s="146" t="str">
        <f>IF($D32="","-",_xlfn.XLOOKUP($D32,Fund.Meta!$A:$A,Fund.Meta!$D:$D,"-",0,1))</f>
        <v>2107 - Office of Grants Management Grants Fund</v>
      </c>
      <c r="F32" s="303" t="str">
        <f>IF($D32="","-",_xlfn.XLOOKUP($D32,Fund.Meta!$A:$A,Fund.Meta!$E:$E,"-",0,1))</f>
        <v>Non-General</v>
      </c>
      <c r="G32" s="302" t="s">
        <v>75</v>
      </c>
      <c r="H32" s="303" t="str">
        <f>IF($G32="","-",_xlfn.XLOOKUP($G32,Appr.Meta!$A:$A,Appr.Meta!$D:$D,"-",0,1))</f>
        <v>21130 - Fy 2022 Early Learning Grant - W K Kellogg Foundation</v>
      </c>
      <c r="I32" s="302">
        <v>290010</v>
      </c>
      <c r="J32" s="303" t="str">
        <f>IF($I32="","-",_xlfn.XLOOKUP($I32,'CC.Meta'!$A:$A,'CC.Meta'!$D:$D,"-",0,1))</f>
        <v>290010 - Civil Rights, Inclusion, &amp; Opportunity</v>
      </c>
      <c r="K32" s="306" t="str">
        <f t="shared" si="3"/>
        <v>2107-21130-290010</v>
      </c>
      <c r="L32" s="302" t="s">
        <v>50</v>
      </c>
      <c r="M32" s="133" t="s">
        <v>51</v>
      </c>
      <c r="N32" s="234" t="s">
        <v>76</v>
      </c>
      <c r="O32" s="146" t="str">
        <f>IF($N32="","-",_xlfn.XLOOKUP($N32,'FY25 Gold Book'!$A:$A,'FY25 Gold Book'!$B:$B,"-",0,1))</f>
        <v>General Manager CRIO</v>
      </c>
      <c r="P32" s="444">
        <f>IF($N32="","-",_xlfn.XLOOKUP($N32,'FY25 Gold Book'!$A:$A,'FY25 Gold Book'!$C:$C,"-",0,1))</f>
        <v>9000</v>
      </c>
      <c r="Q32" s="146" t="str">
        <f>IF($N32="","-",_xlfn.XLOOKUP($N32,'FY25 Gold Book'!$A:$A,'FY25 Gold Book'!$D:$D,"-",0,1))</f>
        <v>Non Union Salary Regular Service General</v>
      </c>
      <c r="R32" s="52" t="s">
        <v>53</v>
      </c>
      <c r="S32" s="465" t="str" cm="1">
        <f t="array" ref="S32">IFERROR(
_xlfn.IFS(
$I32=600010,"36th District Judges (CC 600010)",
$I32=600014,"36th District Staff (CC 600014)",
$I32&lt;&gt;0,_xlfn.XLOOKUP($N32,'FY25 Gold Book'!$A:$A,'FY25 Gold Book'!$F:$F,"-",0,1)),
"-")</f>
        <v>General City Civilian (Non-Union)</v>
      </c>
      <c r="T32" s="465" t="str" cm="1">
        <f t="array" ref="T32">IFERROR(
_xlfn.IFS(
OR($R32="TASS",$R32="Seasonal"),"TASS / Part-Time (FICA Only)",
$A32=13,"BSEED",
$A32=20,"DDoT",
OR($A32=48,$A32=49),"DWSD",
$A32=72,"Library",
$I32=600010,"36th District Judges",
$I32=600014,"36th District Staff",
$N32&lt;&gt;0,_xlfn.XLOOKUP($N32,'FY25 Gold Book'!$A:$A,'FY25 Gold Book'!$H:$H,"-",0,1)),
"-")</f>
        <v>General City Civilian</v>
      </c>
      <c r="U32" s="678" t="s">
        <v>73</v>
      </c>
      <c r="V32" s="679" t="s">
        <v>67</v>
      </c>
      <c r="W32" s="677">
        <v>102459</v>
      </c>
      <c r="X32" s="134">
        <v>1</v>
      </c>
      <c r="Y32" s="135">
        <v>100000</v>
      </c>
      <c r="Z32" s="147">
        <f>_xlfn.XLOOKUP($N32,'FY25 Gold Book'!$A:$A,'FY25 Gold Book'!$E:$E,0,0,1)</f>
        <v>0.02</v>
      </c>
      <c r="AA32" s="680">
        <f>_xlfn.XLOOKUP($N32,'FY25 Gold Book'!$A:$A,'FY25 Gold Book'!$G:$G,0,0,1)</f>
        <v>0.02</v>
      </c>
      <c r="AB32" s="148">
        <f t="shared" si="4"/>
        <v>104040</v>
      </c>
      <c r="AC32" s="681">
        <v>0</v>
      </c>
      <c r="AD32" s="149">
        <f t="shared" si="5"/>
        <v>104040</v>
      </c>
      <c r="AE32" s="147">
        <f>_xlfn.XLOOKUP($T32,'FY25 Fringe Rates'!$X$6:$X$15,'FY25 Fringe Rates'!$Y$6:$Y$15,0,0,1)</f>
        <v>0.31780000000000003</v>
      </c>
      <c r="AF32" s="150">
        <f t="shared" si="0"/>
        <v>33064</v>
      </c>
      <c r="AG32" s="136">
        <v>0</v>
      </c>
      <c r="AH32" s="149">
        <f t="shared" si="6"/>
        <v>33064</v>
      </c>
      <c r="AI32" s="151">
        <f t="shared" si="1"/>
        <v>137104</v>
      </c>
      <c r="AJ32" s="32" t="s">
        <v>74</v>
      </c>
    </row>
    <row r="33" spans="1:36">
      <c r="A33" s="145">
        <f t="shared" si="2"/>
        <v>29</v>
      </c>
      <c r="B33" s="146" t="str">
        <f>_xlfn.XLOOKUP($A33,Dept.Meta!$A:$A,Dept.Meta!$F:$F,"-",0,1)</f>
        <v>29 - CRIO</v>
      </c>
      <c r="C33" s="629" t="str">
        <f>_xlfn.XLOOKUP(_xlfn.CONCAT($G33,"-",$I33),Div.Meta!$H:$H,Div.Meta!$C:$C,"-",0,1)</f>
        <v>-</v>
      </c>
      <c r="D33" s="302">
        <v>2107</v>
      </c>
      <c r="E33" s="146" t="str">
        <f>IF($D33="","-",_xlfn.XLOOKUP($D33,Fund.Meta!$A:$A,Fund.Meta!$D:$D,"-",0,1))</f>
        <v>2107 - Office of Grants Management Grants Fund</v>
      </c>
      <c r="F33" s="303" t="str">
        <f>IF($D33="","-",_xlfn.XLOOKUP($D33,Fund.Meta!$A:$A,Fund.Meta!$E:$E,"-",0,1))</f>
        <v>Non-General</v>
      </c>
      <c r="G33" s="302" t="s">
        <v>75</v>
      </c>
      <c r="H33" s="303" t="str">
        <f>IF($G33="","-",_xlfn.XLOOKUP($G33,Appr.Meta!$A:$A,Appr.Meta!$D:$D,"-",0,1))</f>
        <v>21130 - Fy 2022 Early Learning Grant - W K Kellogg Foundation</v>
      </c>
      <c r="I33" s="302">
        <v>290010</v>
      </c>
      <c r="J33" s="303" t="str">
        <f>IF($I33="","-",_xlfn.XLOOKUP($I33,'CC.Meta'!$A:$A,'CC.Meta'!$D:$D,"-",0,1))</f>
        <v>290010 - Civil Rights, Inclusion, &amp; Opportunity</v>
      </c>
      <c r="K33" s="306" t="str">
        <f t="shared" si="3"/>
        <v>2107-21130-290010</v>
      </c>
      <c r="L33" s="302" t="s">
        <v>50</v>
      </c>
      <c r="M33" s="133" t="s">
        <v>51</v>
      </c>
      <c r="N33" s="234" t="s">
        <v>70</v>
      </c>
      <c r="O33" s="146" t="str">
        <f>IF($N33="","-",_xlfn.XLOOKUP($N33,'FY25 Gold Book'!$A:$A,'FY25 Gold Book'!$B:$B,"-",0,1))</f>
        <v>Associate Director Of Strategic Affairs</v>
      </c>
      <c r="P33" s="444">
        <f>IF($N33="","-",_xlfn.XLOOKUP($N33,'FY25 Gold Book'!$A:$A,'FY25 Gold Book'!$C:$C,"-",0,1))</f>
        <v>9030</v>
      </c>
      <c r="Q33" s="146" t="str">
        <f>IF($N33="","-",_xlfn.XLOOKUP($N33,'FY25 Gold Book'!$A:$A,'FY25 Gold Book'!$D:$D,"-",0,1))</f>
        <v>Non Union Appointees Level II</v>
      </c>
      <c r="R33" s="52" t="s">
        <v>53</v>
      </c>
      <c r="S33" s="465" t="str" cm="1">
        <f t="array" ref="S33">IFERROR(
_xlfn.IFS(
$I33=600010,"36th District Judges (CC 600010)",
$I33=600014,"36th District Staff (CC 600014)",
$I33&lt;&gt;0,_xlfn.XLOOKUP($N33,'FY25 Gold Book'!$A:$A,'FY25 Gold Book'!$F:$F,"-",0,1)),
"-")</f>
        <v>General City Civilian (Non-Union)</v>
      </c>
      <c r="T33" s="465" t="str" cm="1">
        <f t="array" ref="T33">IFERROR(
_xlfn.IFS(
OR($R33="TASS",$R33="Seasonal"),"TASS / Part-Time (FICA Only)",
$A33=13,"BSEED",
$A33=20,"DDoT",
OR($A33=48,$A33=49),"DWSD",
$A33=72,"Library",
$I33=600010,"36th District Judges",
$I33=600014,"36th District Staff",
$N33&lt;&gt;0,_xlfn.XLOOKUP($N33,'FY25 Gold Book'!$A:$A,'FY25 Gold Book'!$H:$H,"-",0,1)),
"-")</f>
        <v>General City Civilian</v>
      </c>
      <c r="U33" s="678" t="s">
        <v>73</v>
      </c>
      <c r="V33" s="679" t="s">
        <v>67</v>
      </c>
      <c r="W33" s="677">
        <v>0</v>
      </c>
      <c r="X33" s="134">
        <v>1</v>
      </c>
      <c r="Y33" s="135">
        <v>60000</v>
      </c>
      <c r="Z33" s="147">
        <f>_xlfn.XLOOKUP($N33,'FY25 Gold Book'!$A:$A,'FY25 Gold Book'!$E:$E,0,0,1)</f>
        <v>0.02</v>
      </c>
      <c r="AA33" s="680">
        <f>_xlfn.XLOOKUP($N33,'FY25 Gold Book'!$A:$A,'FY25 Gold Book'!$G:$G,0,0,1)</f>
        <v>0.02</v>
      </c>
      <c r="AB33" s="148">
        <f t="shared" si="4"/>
        <v>62424</v>
      </c>
      <c r="AC33" s="681">
        <v>0</v>
      </c>
      <c r="AD33" s="149">
        <f t="shared" si="5"/>
        <v>62424</v>
      </c>
      <c r="AE33" s="147">
        <f>_xlfn.XLOOKUP($T33,'FY25 Fringe Rates'!$X$6:$X$15,'FY25 Fringe Rates'!$Y$6:$Y$15,0,0,1)</f>
        <v>0.31780000000000003</v>
      </c>
      <c r="AF33" s="150">
        <f t="shared" si="0"/>
        <v>19838</v>
      </c>
      <c r="AG33" s="136">
        <v>0</v>
      </c>
      <c r="AH33" s="149">
        <f t="shared" si="6"/>
        <v>19838</v>
      </c>
      <c r="AI33" s="151">
        <f t="shared" si="1"/>
        <v>82262</v>
      </c>
      <c r="AJ33" s="32" t="s">
        <v>74</v>
      </c>
    </row>
    <row r="34" spans="1:36">
      <c r="A34" s="145">
        <f t="shared" si="2"/>
        <v>29</v>
      </c>
      <c r="B34" s="146" t="str">
        <f>_xlfn.XLOOKUP($A34,Dept.Meta!$A:$A,Dept.Meta!$F:$F,"-",0,1)</f>
        <v>29 - CRIO</v>
      </c>
      <c r="C34" s="629" t="str">
        <f>_xlfn.XLOOKUP(_xlfn.CONCAT($G34,"-",$I34),Div.Meta!$H:$H,Div.Meta!$C:$C,"-",0,1)</f>
        <v>-</v>
      </c>
      <c r="D34" s="302">
        <v>3217</v>
      </c>
      <c r="E34" s="146" t="str">
        <f>IF($D34="","-",_xlfn.XLOOKUP($D34,Fund.Meta!$A:$A,Fund.Meta!$D:$D,"-",0,1))</f>
        <v>3217 - Non-Compliance Fees</v>
      </c>
      <c r="F34" s="303" t="str">
        <f>IF($D34="","-",_xlfn.XLOOKUP($D34,Fund.Meta!$A:$A,Fund.Meta!$E:$E,"-",0,1))</f>
        <v>Non-General</v>
      </c>
      <c r="G34" s="302" t="s">
        <v>77</v>
      </c>
      <c r="H34" s="303" t="str">
        <f>IF($G34="","-",_xlfn.XLOOKUP($G34,Appr.Meta!$A:$A,Appr.Meta!$D:$D,"-",0,1))</f>
        <v>27290 - Development Support - CRIO</v>
      </c>
      <c r="I34" s="302">
        <v>290030</v>
      </c>
      <c r="J34" s="303" t="str">
        <f>IF($I34="","-",_xlfn.XLOOKUP($I34,'CC.Meta'!$A:$A,'CC.Meta'!$D:$D,"-",0,1))</f>
        <v>290030 - Compliance Fees</v>
      </c>
      <c r="K34" s="306" t="str">
        <f t="shared" si="3"/>
        <v>3217-27290-290030</v>
      </c>
      <c r="L34" s="302" t="s">
        <v>50</v>
      </c>
      <c r="M34" s="133" t="s">
        <v>51</v>
      </c>
      <c r="N34" s="234" t="s">
        <v>68</v>
      </c>
      <c r="O34" s="146" t="str">
        <f>IF($N34="","-",_xlfn.XLOOKUP($N34,'FY25 Gold Book'!$A:$A,'FY25 Gold Book'!$B:$B,"-",0,1))</f>
        <v>Manager 2 CRIO</v>
      </c>
      <c r="P34" s="444">
        <f>IF($N34="","-",_xlfn.XLOOKUP($N34,'FY25 Gold Book'!$A:$A,'FY25 Gold Book'!$C:$C,"-",0,1))</f>
        <v>9000</v>
      </c>
      <c r="Q34" s="146" t="str">
        <f>IF($N34="","-",_xlfn.XLOOKUP($N34,'FY25 Gold Book'!$A:$A,'FY25 Gold Book'!$D:$D,"-",0,1))</f>
        <v>Non Union Salary Regular Service General</v>
      </c>
      <c r="R34" s="52" t="s">
        <v>53</v>
      </c>
      <c r="S34" s="465" t="str" cm="1">
        <f t="array" ref="S34">IFERROR(
_xlfn.IFS(
$I34=600010,"36th District Judges (CC 600010)",
$I34=600014,"36th District Staff (CC 600014)",
$I34&lt;&gt;0,_xlfn.XLOOKUP($N34,'FY25 Gold Book'!$A:$A,'FY25 Gold Book'!$F:$F,"-",0,1)),
"-")</f>
        <v>General City Civilian (Non-Union)</v>
      </c>
      <c r="T34" s="465" t="str" cm="1">
        <f t="array" ref="T34">IFERROR(
_xlfn.IFS(
OR($R34="TASS",$R34="Seasonal"),"TASS / Part-Time (FICA Only)",
$A34=13,"BSEED",
$A34=20,"DDoT",
OR($A34=48,$A34=49),"DWSD",
$A34=72,"Library",
$I34=600010,"36th District Judges",
$I34=600014,"36th District Staff",
$N34&lt;&gt;0,_xlfn.XLOOKUP($N34,'FY25 Gold Book'!$A:$A,'FY25 Gold Book'!$H:$H,"-",0,1)),
"-")</f>
        <v>General City Civilian</v>
      </c>
      <c r="U34" s="678" t="s">
        <v>78</v>
      </c>
      <c r="V34" s="679" t="s">
        <v>79</v>
      </c>
      <c r="W34" s="677">
        <v>162093</v>
      </c>
      <c r="X34" s="134">
        <v>2</v>
      </c>
      <c r="Y34" s="135">
        <v>165334.85999999999</v>
      </c>
      <c r="Z34" s="147">
        <f>_xlfn.XLOOKUP($N34,'FY25 Gold Book'!$A:$A,'FY25 Gold Book'!$E:$E,0,0,1)</f>
        <v>0.02</v>
      </c>
      <c r="AA34" s="680">
        <f>_xlfn.XLOOKUP($N34,'FY25 Gold Book'!$A:$A,'FY25 Gold Book'!$G:$G,0,0,1)</f>
        <v>0.02</v>
      </c>
      <c r="AB34" s="148">
        <f t="shared" si="4"/>
        <v>172014</v>
      </c>
      <c r="AC34" s="681">
        <v>0</v>
      </c>
      <c r="AD34" s="149">
        <f t="shared" si="5"/>
        <v>172014</v>
      </c>
      <c r="AE34" s="147">
        <f>_xlfn.XLOOKUP($T34,'FY25 Fringe Rates'!$X$6:$X$15,'FY25 Fringe Rates'!$Y$6:$Y$15,0,0,1)</f>
        <v>0.31780000000000003</v>
      </c>
      <c r="AF34" s="150">
        <f t="shared" si="0"/>
        <v>54666</v>
      </c>
      <c r="AG34" s="136">
        <v>0</v>
      </c>
      <c r="AH34" s="149">
        <f t="shared" si="6"/>
        <v>54666</v>
      </c>
      <c r="AI34" s="151">
        <f t="shared" si="1"/>
        <v>226680</v>
      </c>
      <c r="AJ34" s="32"/>
    </row>
    <row r="35" spans="1:36">
      <c r="A35" s="145">
        <f t="shared" si="2"/>
        <v>29</v>
      </c>
      <c r="B35" s="146" t="str">
        <f>_xlfn.XLOOKUP($A35,Dept.Meta!$A:$A,Dept.Meta!$F:$F,"-",0,1)</f>
        <v>29 - CRIO</v>
      </c>
      <c r="C35" s="629" t="str">
        <f>_xlfn.XLOOKUP(_xlfn.CONCAT($G35,"-",$I35),Div.Meta!$H:$H,Div.Meta!$C:$C,"-",0,1)</f>
        <v>-</v>
      </c>
      <c r="D35" s="302">
        <v>3217</v>
      </c>
      <c r="E35" s="146" t="str">
        <f>IF($D35="","-",_xlfn.XLOOKUP($D35,Fund.Meta!$A:$A,Fund.Meta!$D:$D,"-",0,1))</f>
        <v>3217 - Non-Compliance Fees</v>
      </c>
      <c r="F35" s="303" t="str">
        <f>IF($D35="","-",_xlfn.XLOOKUP($D35,Fund.Meta!$A:$A,Fund.Meta!$E:$E,"-",0,1))</f>
        <v>Non-General</v>
      </c>
      <c r="G35" s="302" t="s">
        <v>77</v>
      </c>
      <c r="H35" s="303" t="str">
        <f>IF($G35="","-",_xlfn.XLOOKUP($G35,Appr.Meta!$A:$A,Appr.Meta!$D:$D,"-",0,1))</f>
        <v>27290 - Development Support - CRIO</v>
      </c>
      <c r="I35" s="302">
        <v>290030</v>
      </c>
      <c r="J35" s="303" t="str">
        <f>IF($I35="","-",_xlfn.XLOOKUP($I35,'CC.Meta'!$A:$A,'CC.Meta'!$D:$D,"-",0,1))</f>
        <v>290030 - Compliance Fees</v>
      </c>
      <c r="K35" s="306" t="str">
        <f t="shared" si="3"/>
        <v>3217-27290-290030</v>
      </c>
      <c r="L35" s="302" t="s">
        <v>50</v>
      </c>
      <c r="M35" s="133" t="s">
        <v>51</v>
      </c>
      <c r="N35" s="234" t="s">
        <v>52</v>
      </c>
      <c r="O35" s="146" t="str">
        <f>IF($N35="","-",_xlfn.XLOOKUP($N35,'FY25 Gold Book'!$A:$A,'FY25 Gold Book'!$B:$B,"-",0,1))</f>
        <v>Project Manager Analytics Specialist 3</v>
      </c>
      <c r="P35" s="444">
        <f>IF($N35="","-",_xlfn.XLOOKUP($N35,'FY25 Gold Book'!$A:$A,'FY25 Gold Book'!$C:$C,"-",0,1))</f>
        <v>9000</v>
      </c>
      <c r="Q35" s="146" t="str">
        <f>IF($N35="","-",_xlfn.XLOOKUP($N35,'FY25 Gold Book'!$A:$A,'FY25 Gold Book'!$D:$D,"-",0,1))</f>
        <v>Non Union Salary Regular Service General</v>
      </c>
      <c r="R35" s="52" t="s">
        <v>53</v>
      </c>
      <c r="S35" s="465" t="str" cm="1">
        <f t="array" ref="S35">IFERROR(
_xlfn.IFS(
$I35=600010,"36th District Judges (CC 600010)",
$I35=600014,"36th District Staff (CC 600014)",
$I35&lt;&gt;0,_xlfn.XLOOKUP($N35,'FY25 Gold Book'!$A:$A,'FY25 Gold Book'!$F:$F,"-",0,1)),
"-")</f>
        <v>General City Civilian (Non-Union)</v>
      </c>
      <c r="T35" s="465" t="str" cm="1">
        <f t="array" ref="T35">IFERROR(
_xlfn.IFS(
OR($R35="TASS",$R35="Seasonal"),"TASS / Part-Time (FICA Only)",
$A35=13,"BSEED",
$A35=20,"DDoT",
OR($A35=48,$A35=49),"DWSD",
$A35=72,"Library",
$I35=600010,"36th District Judges",
$I35=600014,"36th District Staff",
$N35&lt;&gt;0,_xlfn.XLOOKUP($N35,'FY25 Gold Book'!$A:$A,'FY25 Gold Book'!$H:$H,"-",0,1)),
"-")</f>
        <v>General City Civilian</v>
      </c>
      <c r="U35" s="678" t="s">
        <v>78</v>
      </c>
      <c r="V35" s="679" t="s">
        <v>79</v>
      </c>
      <c r="W35" s="677">
        <v>80975</v>
      </c>
      <c r="X35" s="134">
        <v>1</v>
      </c>
      <c r="Y35" s="135">
        <v>82594.5</v>
      </c>
      <c r="Z35" s="147">
        <f>_xlfn.XLOOKUP($N35,'FY25 Gold Book'!$A:$A,'FY25 Gold Book'!$E:$E,0,0,1)</f>
        <v>0.02</v>
      </c>
      <c r="AA35" s="680">
        <f>_xlfn.XLOOKUP($N35,'FY25 Gold Book'!$A:$A,'FY25 Gold Book'!$G:$G,0,0,1)</f>
        <v>0.02</v>
      </c>
      <c r="AB35" s="148">
        <f t="shared" si="4"/>
        <v>85931</v>
      </c>
      <c r="AC35" s="681">
        <v>0</v>
      </c>
      <c r="AD35" s="149">
        <f t="shared" si="5"/>
        <v>85931</v>
      </c>
      <c r="AE35" s="147">
        <f>_xlfn.XLOOKUP($T35,'FY25 Fringe Rates'!$X$6:$X$15,'FY25 Fringe Rates'!$Y$6:$Y$15,0,0,1)</f>
        <v>0.31780000000000003</v>
      </c>
      <c r="AF35" s="150">
        <f t="shared" si="0"/>
        <v>27309</v>
      </c>
      <c r="AG35" s="136">
        <v>0</v>
      </c>
      <c r="AH35" s="149">
        <f t="shared" si="6"/>
        <v>27309</v>
      </c>
      <c r="AI35" s="151">
        <f t="shared" si="1"/>
        <v>113240</v>
      </c>
      <c r="AJ35" s="32"/>
    </row>
    <row r="36" spans="1:36">
      <c r="A36" s="145">
        <f t="shared" si="2"/>
        <v>29</v>
      </c>
      <c r="B36" s="146" t="str">
        <f>_xlfn.XLOOKUP($A36,Dept.Meta!$A:$A,Dept.Meta!$F:$F,"-",0,1)</f>
        <v>29 - CRIO</v>
      </c>
      <c r="C36" s="629" t="str">
        <f>_xlfn.XLOOKUP(_xlfn.CONCAT($G36,"-",$I36),Div.Meta!$H:$H,Div.Meta!$C:$C,"-",0,1)</f>
        <v>-</v>
      </c>
      <c r="D36" s="302">
        <v>3217</v>
      </c>
      <c r="E36" s="146" t="str">
        <f>IF($D36="","-",_xlfn.XLOOKUP($D36,Fund.Meta!$A:$A,Fund.Meta!$D:$D,"-",0,1))</f>
        <v>3217 - Non-Compliance Fees</v>
      </c>
      <c r="F36" s="303" t="str">
        <f>IF($D36="","-",_xlfn.XLOOKUP($D36,Fund.Meta!$A:$A,Fund.Meta!$E:$E,"-",0,1))</f>
        <v>Non-General</v>
      </c>
      <c r="G36" s="302" t="s">
        <v>77</v>
      </c>
      <c r="H36" s="303" t="str">
        <f>IF($G36="","-",_xlfn.XLOOKUP($G36,Appr.Meta!$A:$A,Appr.Meta!$D:$D,"-",0,1))</f>
        <v>27290 - Development Support - CRIO</v>
      </c>
      <c r="I36" s="302">
        <v>290030</v>
      </c>
      <c r="J36" s="303" t="str">
        <f>IF($I36="","-",_xlfn.XLOOKUP($I36,'CC.Meta'!$A:$A,'CC.Meta'!$D:$D,"-",0,1))</f>
        <v>290030 - Compliance Fees</v>
      </c>
      <c r="K36" s="306" t="str">
        <f t="shared" si="3"/>
        <v>3217-27290-290030</v>
      </c>
      <c r="L36" s="302" t="s">
        <v>50</v>
      </c>
      <c r="M36" s="133" t="s">
        <v>51</v>
      </c>
      <c r="N36" s="234" t="s">
        <v>70</v>
      </c>
      <c r="O36" s="146" t="str">
        <f>IF($N36="","-",_xlfn.XLOOKUP($N36,'FY25 Gold Book'!$A:$A,'FY25 Gold Book'!$B:$B,"-",0,1))</f>
        <v>Associate Director Of Strategic Affairs</v>
      </c>
      <c r="P36" s="444">
        <f>IF($N36="","-",_xlfn.XLOOKUP($N36,'FY25 Gold Book'!$A:$A,'FY25 Gold Book'!$C:$C,"-",0,1))</f>
        <v>9030</v>
      </c>
      <c r="Q36" s="146" t="str">
        <f>IF($N36="","-",_xlfn.XLOOKUP($N36,'FY25 Gold Book'!$A:$A,'FY25 Gold Book'!$D:$D,"-",0,1))</f>
        <v>Non Union Appointees Level II</v>
      </c>
      <c r="R36" s="52" t="s">
        <v>60</v>
      </c>
      <c r="S36" s="465" t="str" cm="1">
        <f t="array" ref="S36">IFERROR(
_xlfn.IFS(
$I36=600010,"36th District Judges (CC 600010)",
$I36=600014,"36th District Staff (CC 600014)",
$I36&lt;&gt;0,_xlfn.XLOOKUP($N36,'FY25 Gold Book'!$A:$A,'FY25 Gold Book'!$F:$F,"-",0,1)),
"-")</f>
        <v>General City Civilian (Non-Union)</v>
      </c>
      <c r="T36" s="465" t="str" cm="1">
        <f t="array" ref="T36">IFERROR(
_xlfn.IFS(
OR($R36="TASS",$R36="Seasonal"),"TASS / Part-Time (FICA Only)",
$A36=13,"BSEED",
$A36=20,"DDoT",
OR($A36=48,$A36=49),"DWSD",
$A36=72,"Library",
$I36=600010,"36th District Judges",
$I36=600014,"36th District Staff",
$N36&lt;&gt;0,_xlfn.XLOOKUP($N36,'FY25 Gold Book'!$A:$A,'FY25 Gold Book'!$H:$H,"-",0,1)),
"-")</f>
        <v>General City Civilian</v>
      </c>
      <c r="U36" s="678" t="s">
        <v>78</v>
      </c>
      <c r="V36" s="679" t="s">
        <v>79</v>
      </c>
      <c r="W36" s="677">
        <v>115000</v>
      </c>
      <c r="X36" s="134">
        <v>1</v>
      </c>
      <c r="Y36" s="135">
        <v>139476</v>
      </c>
      <c r="Z36" s="147">
        <f>_xlfn.XLOOKUP($N36,'FY25 Gold Book'!$A:$A,'FY25 Gold Book'!$E:$E,0,0,1)</f>
        <v>0.02</v>
      </c>
      <c r="AA36" s="680">
        <f>_xlfn.XLOOKUP($N36,'FY25 Gold Book'!$A:$A,'FY25 Gold Book'!$G:$G,0,0,1)</f>
        <v>0.02</v>
      </c>
      <c r="AB36" s="148">
        <f t="shared" si="4"/>
        <v>145111</v>
      </c>
      <c r="AC36" s="681">
        <v>0</v>
      </c>
      <c r="AD36" s="149">
        <f t="shared" si="5"/>
        <v>145111</v>
      </c>
      <c r="AE36" s="147">
        <f>_xlfn.XLOOKUP($T36,'FY25 Fringe Rates'!$X$6:$X$15,'FY25 Fringe Rates'!$Y$6:$Y$15,0,0,1)</f>
        <v>0.31780000000000003</v>
      </c>
      <c r="AF36" s="150">
        <f t="shared" si="0"/>
        <v>46116</v>
      </c>
      <c r="AG36" s="136">
        <v>0</v>
      </c>
      <c r="AH36" s="149">
        <f t="shared" si="6"/>
        <v>46116</v>
      </c>
      <c r="AI36" s="151">
        <f t="shared" si="1"/>
        <v>191227</v>
      </c>
      <c r="AJ36" s="32"/>
    </row>
    <row r="37" spans="1:36">
      <c r="A37" s="145">
        <f t="shared" si="2"/>
        <v>29</v>
      </c>
      <c r="B37" s="146" t="str">
        <f>_xlfn.XLOOKUP($A37,Dept.Meta!$A:$A,Dept.Meta!$F:$F,"-",0,1)</f>
        <v>29 - CRIO</v>
      </c>
      <c r="C37" s="629" t="str">
        <f>_xlfn.XLOOKUP(_xlfn.CONCAT($G37,"-",$I37),Div.Meta!$H:$H,Div.Meta!$C:$C,"-",0,1)</f>
        <v>-</v>
      </c>
      <c r="D37" s="302">
        <v>3217</v>
      </c>
      <c r="E37" s="146" t="str">
        <f>IF($D37="","-",_xlfn.XLOOKUP($D37,Fund.Meta!$A:$A,Fund.Meta!$D:$D,"-",0,1))</f>
        <v>3217 - Non-Compliance Fees</v>
      </c>
      <c r="F37" s="303" t="str">
        <f>IF($D37="","-",_xlfn.XLOOKUP($D37,Fund.Meta!$A:$A,Fund.Meta!$E:$E,"-",0,1))</f>
        <v>Non-General</v>
      </c>
      <c r="G37" s="302" t="s">
        <v>77</v>
      </c>
      <c r="H37" s="303" t="str">
        <f>IF($G37="","-",_xlfn.XLOOKUP($G37,Appr.Meta!$A:$A,Appr.Meta!$D:$D,"-",0,1))</f>
        <v>27290 - Development Support - CRIO</v>
      </c>
      <c r="I37" s="302">
        <v>290030</v>
      </c>
      <c r="J37" s="303" t="str">
        <f>IF($I37="","-",_xlfn.XLOOKUP($I37,'CC.Meta'!$A:$A,'CC.Meta'!$D:$D,"-",0,1))</f>
        <v>290030 - Compliance Fees</v>
      </c>
      <c r="K37" s="306" t="str">
        <f t="shared" si="3"/>
        <v>3217-27290-290030</v>
      </c>
      <c r="L37" s="302" t="s">
        <v>50</v>
      </c>
      <c r="M37" s="133" t="s">
        <v>51</v>
      </c>
      <c r="N37" s="234" t="s">
        <v>58</v>
      </c>
      <c r="O37" s="146" t="str">
        <f>IF($N37="","-",_xlfn.XLOOKUP($N37,'FY25 Gold Book'!$A:$A,'FY25 Gold Book'!$B:$B,"-",0,1))</f>
        <v>CRIO Specialist</v>
      </c>
      <c r="P37" s="444">
        <f>IF($N37="","-",_xlfn.XLOOKUP($N37,'FY25 Gold Book'!$A:$A,'FY25 Gold Book'!$C:$C,"-",0,1))</f>
        <v>9000</v>
      </c>
      <c r="Q37" s="146" t="str">
        <f>IF($N37="","-",_xlfn.XLOOKUP($N37,'FY25 Gold Book'!$A:$A,'FY25 Gold Book'!$D:$D,"-",0,1))</f>
        <v>Non Union Salary Regular Service General</v>
      </c>
      <c r="R37" s="52" t="s">
        <v>60</v>
      </c>
      <c r="S37" s="465" t="str" cm="1">
        <f t="array" ref="S37">IFERROR(
_xlfn.IFS(
$I37=600010,"36th District Judges (CC 600010)",
$I37=600014,"36th District Staff (CC 600014)",
$I37&lt;&gt;0,_xlfn.XLOOKUP($N37,'FY25 Gold Book'!$A:$A,'FY25 Gold Book'!$F:$F,"-",0,1)),
"-")</f>
        <v>General City Civilian (Non-Union)</v>
      </c>
      <c r="T37" s="465" t="str" cm="1">
        <f t="array" ref="T37">IFERROR(
_xlfn.IFS(
OR($R37="TASS",$R37="Seasonal"),"TASS / Part-Time (FICA Only)",
$A37=13,"BSEED",
$A37=20,"DDoT",
OR($A37=48,$A37=49),"DWSD",
$A37=72,"Library",
$I37=600010,"36th District Judges",
$I37=600014,"36th District Staff",
$N37&lt;&gt;0,_xlfn.XLOOKUP($N37,'FY25 Gold Book'!$A:$A,'FY25 Gold Book'!$H:$H,"-",0,1)),
"-")</f>
        <v>General City Civilian</v>
      </c>
      <c r="U37" s="678" t="s">
        <v>78</v>
      </c>
      <c r="V37" s="679" t="s">
        <v>79</v>
      </c>
      <c r="W37" s="677">
        <v>55085</v>
      </c>
      <c r="X37" s="134">
        <v>1</v>
      </c>
      <c r="Y37" s="135">
        <v>67319</v>
      </c>
      <c r="Z37" s="147">
        <f>_xlfn.XLOOKUP($N37,'FY25 Gold Book'!$A:$A,'FY25 Gold Book'!$E:$E,0,0,1)</f>
        <v>0.02</v>
      </c>
      <c r="AA37" s="680">
        <f>_xlfn.XLOOKUP($N37,'FY25 Gold Book'!$A:$A,'FY25 Gold Book'!$G:$G,0,0,1)</f>
        <v>0.02</v>
      </c>
      <c r="AB37" s="148">
        <f t="shared" si="4"/>
        <v>70039</v>
      </c>
      <c r="AC37" s="681">
        <v>0</v>
      </c>
      <c r="AD37" s="149">
        <f t="shared" si="5"/>
        <v>70039</v>
      </c>
      <c r="AE37" s="147">
        <f>_xlfn.XLOOKUP($T37,'FY25 Fringe Rates'!$X$6:$X$15,'FY25 Fringe Rates'!$Y$6:$Y$15,0,0,1)</f>
        <v>0.31780000000000003</v>
      </c>
      <c r="AF37" s="150">
        <f t="shared" si="0"/>
        <v>22258</v>
      </c>
      <c r="AG37" s="136">
        <v>0</v>
      </c>
      <c r="AH37" s="149">
        <f t="shared" si="6"/>
        <v>22258</v>
      </c>
      <c r="AI37" s="151">
        <f t="shared" si="1"/>
        <v>92297</v>
      </c>
      <c r="AJ37" s="32"/>
    </row>
    <row r="38" spans="1:36">
      <c r="A38" s="145">
        <f t="shared" si="2"/>
        <v>29</v>
      </c>
      <c r="B38" s="146" t="str">
        <f>_xlfn.XLOOKUP($A38,Dept.Meta!$A:$A,Dept.Meta!$F:$F,"-",0,1)</f>
        <v>29 - CRIO</v>
      </c>
      <c r="C38" s="629" t="str">
        <f>_xlfn.XLOOKUP(_xlfn.CONCAT($G38,"-",$I38),Div.Meta!$H:$H,Div.Meta!$C:$C,"-",0,1)</f>
        <v>-</v>
      </c>
      <c r="D38" s="302">
        <v>3217</v>
      </c>
      <c r="E38" s="146" t="str">
        <f>IF($D38="","-",_xlfn.XLOOKUP($D38,Fund.Meta!$A:$A,Fund.Meta!$D:$D,"-",0,1))</f>
        <v>3217 - Non-Compliance Fees</v>
      </c>
      <c r="F38" s="303" t="str">
        <f>IF($D38="","-",_xlfn.XLOOKUP($D38,Fund.Meta!$A:$A,Fund.Meta!$E:$E,"-",0,1))</f>
        <v>Non-General</v>
      </c>
      <c r="G38" s="302" t="s">
        <v>77</v>
      </c>
      <c r="H38" s="303" t="str">
        <f>IF($G38="","-",_xlfn.XLOOKUP($G38,Appr.Meta!$A:$A,Appr.Meta!$D:$D,"-",0,1))</f>
        <v>27290 - Development Support - CRIO</v>
      </c>
      <c r="I38" s="302">
        <v>290030</v>
      </c>
      <c r="J38" s="303" t="str">
        <f>IF($I38="","-",_xlfn.XLOOKUP($I38,'CC.Meta'!$A:$A,'CC.Meta'!$D:$D,"-",0,1))</f>
        <v>290030 - Compliance Fees</v>
      </c>
      <c r="K38" s="306" t="str">
        <f t="shared" si="3"/>
        <v>3217-27290-290030</v>
      </c>
      <c r="L38" s="302" t="s">
        <v>50</v>
      </c>
      <c r="M38" s="133" t="s">
        <v>51</v>
      </c>
      <c r="N38" s="234" t="s">
        <v>58</v>
      </c>
      <c r="O38" s="146" t="str">
        <f>IF($N38="","-",_xlfn.XLOOKUP($N38,'FY25 Gold Book'!$A:$A,'FY25 Gold Book'!$B:$B,"-",0,1))</f>
        <v>CRIO Specialist</v>
      </c>
      <c r="P38" s="444">
        <f>IF($N38="","-",_xlfn.XLOOKUP($N38,'FY25 Gold Book'!$A:$A,'FY25 Gold Book'!$C:$C,"-",0,1))</f>
        <v>9000</v>
      </c>
      <c r="Q38" s="146" t="str">
        <f>IF($N38="","-",_xlfn.XLOOKUP($N38,'FY25 Gold Book'!$A:$A,'FY25 Gold Book'!$D:$D,"-",0,1))</f>
        <v>Non Union Salary Regular Service General</v>
      </c>
      <c r="R38" s="52" t="s">
        <v>53</v>
      </c>
      <c r="S38" s="465" t="str" cm="1">
        <f t="array" ref="S38">IFERROR(
_xlfn.IFS(
$I38=600010,"36th District Judges (CC 600010)",
$I38=600014,"36th District Staff (CC 600014)",
$I38&lt;&gt;0,_xlfn.XLOOKUP($N38,'FY25 Gold Book'!$A:$A,'FY25 Gold Book'!$F:$F,"-",0,1)),
"-")</f>
        <v>General City Civilian (Non-Union)</v>
      </c>
      <c r="T38" s="465" t="str" cm="1">
        <f t="array" ref="T38">IFERROR(
_xlfn.IFS(
OR($R38="TASS",$R38="Seasonal"),"TASS / Part-Time (FICA Only)",
$A38=13,"BSEED",
$A38=20,"DDoT",
OR($A38=48,$A38=49),"DWSD",
$A38=72,"Library",
$I38=600010,"36th District Judges",
$I38=600014,"36th District Staff",
$N38&lt;&gt;0,_xlfn.XLOOKUP($N38,'FY25 Gold Book'!$A:$A,'FY25 Gold Book'!$H:$H,"-",0,1)),
"-")</f>
        <v>General City Civilian</v>
      </c>
      <c r="U38" s="678" t="s">
        <v>78</v>
      </c>
      <c r="V38" s="679" t="s">
        <v>79</v>
      </c>
      <c r="W38" s="677">
        <v>247650</v>
      </c>
      <c r="X38" s="134">
        <v>4</v>
      </c>
      <c r="Y38" s="135">
        <v>261782</v>
      </c>
      <c r="Z38" s="147">
        <f>_xlfn.XLOOKUP($N38,'FY25 Gold Book'!$A:$A,'FY25 Gold Book'!$E:$E,0,0,1)</f>
        <v>0.02</v>
      </c>
      <c r="AA38" s="680">
        <f>_xlfn.XLOOKUP($N38,'FY25 Gold Book'!$A:$A,'FY25 Gold Book'!$G:$G,0,0,1)</f>
        <v>0.02</v>
      </c>
      <c r="AB38" s="148">
        <f t="shared" si="4"/>
        <v>272358</v>
      </c>
      <c r="AC38" s="681">
        <v>0</v>
      </c>
      <c r="AD38" s="149">
        <f t="shared" si="5"/>
        <v>272358</v>
      </c>
      <c r="AE38" s="147">
        <f>_xlfn.XLOOKUP($T38,'FY25 Fringe Rates'!$X$6:$X$15,'FY25 Fringe Rates'!$Y$6:$Y$15,0,0,1)</f>
        <v>0.31780000000000003</v>
      </c>
      <c r="AF38" s="150">
        <f t="shared" si="0"/>
        <v>86555</v>
      </c>
      <c r="AG38" s="136">
        <v>0</v>
      </c>
      <c r="AH38" s="149">
        <f t="shared" si="6"/>
        <v>86555</v>
      </c>
      <c r="AI38" s="151">
        <f t="shared" si="1"/>
        <v>358913</v>
      </c>
      <c r="AJ38" s="32"/>
    </row>
    <row r="39" spans="1:36">
      <c r="A39" s="145">
        <f t="shared" si="2"/>
        <v>29</v>
      </c>
      <c r="B39" s="146" t="str">
        <f>_xlfn.XLOOKUP($A39,Dept.Meta!$A:$A,Dept.Meta!$F:$F,"-",0,1)</f>
        <v>29 - CRIO</v>
      </c>
      <c r="C39" s="629" t="str">
        <f>_xlfn.XLOOKUP(_xlfn.CONCAT($G39,"-",$I39),Div.Meta!$H:$H,Div.Meta!$C:$C,"-",0,1)</f>
        <v>-</v>
      </c>
      <c r="D39" s="302">
        <v>3217</v>
      </c>
      <c r="E39" s="146" t="str">
        <f>IF($D39="","-",_xlfn.XLOOKUP($D39,Fund.Meta!$A:$A,Fund.Meta!$D:$D,"-",0,1))</f>
        <v>3217 - Non-Compliance Fees</v>
      </c>
      <c r="F39" s="303" t="str">
        <f>IF($D39="","-",_xlfn.XLOOKUP($D39,Fund.Meta!$A:$A,Fund.Meta!$E:$E,"-",0,1))</f>
        <v>Non-General</v>
      </c>
      <c r="G39" s="302" t="s">
        <v>77</v>
      </c>
      <c r="H39" s="303" t="str">
        <f>IF($G39="","-",_xlfn.XLOOKUP($G39,Appr.Meta!$A:$A,Appr.Meta!$D:$D,"-",0,1))</f>
        <v>27290 - Development Support - CRIO</v>
      </c>
      <c r="I39" s="302">
        <v>290030</v>
      </c>
      <c r="J39" s="303" t="str">
        <f>IF($I39="","-",_xlfn.XLOOKUP($I39,'CC.Meta'!$A:$A,'CC.Meta'!$D:$D,"-",0,1))</f>
        <v>290030 - Compliance Fees</v>
      </c>
      <c r="K39" s="306" t="str">
        <f t="shared" si="3"/>
        <v>3217-27290-290030</v>
      </c>
      <c r="L39" s="302" t="s">
        <v>50</v>
      </c>
      <c r="M39" s="133" t="s">
        <v>51</v>
      </c>
      <c r="N39" s="234" t="s">
        <v>80</v>
      </c>
      <c r="O39" s="146" t="str">
        <f>IF($N39="","-",_xlfn.XLOOKUP($N39,'FY25 Gold Book'!$A:$A,'FY25 Gold Book'!$B:$B,"-",0,1))</f>
        <v>Administrative Assistant 2</v>
      </c>
      <c r="P39" s="444">
        <f>IF($N39="","-",_xlfn.XLOOKUP($N39,'FY25 Gold Book'!$A:$A,'FY25 Gold Book'!$C:$C,"-",0,1))</f>
        <v>9001</v>
      </c>
      <c r="Q39" s="146" t="str">
        <f>IF($N39="","-",_xlfn.XLOOKUP($N39,'FY25 Gold Book'!$A:$A,'FY25 Gold Book'!$D:$D,"-",0,1))</f>
        <v>Non Union Hourly Regular Service General</v>
      </c>
      <c r="R39" s="52" t="s">
        <v>53</v>
      </c>
      <c r="S39" s="465" t="str" cm="1">
        <f t="array" ref="S39">IFERROR(
_xlfn.IFS(
$I39=600010,"36th District Judges (CC 600010)",
$I39=600014,"36th District Staff (CC 600014)",
$I39&lt;&gt;0,_xlfn.XLOOKUP($N39,'FY25 Gold Book'!$A:$A,'FY25 Gold Book'!$F:$F,"-",0,1)),
"-")</f>
        <v>General City Civilian (Non-Union)</v>
      </c>
      <c r="T39" s="465" t="str" cm="1">
        <f t="array" ref="T39">IFERROR(
_xlfn.IFS(
OR($R39="TASS",$R39="Seasonal"),"TASS / Part-Time (FICA Only)",
$A39=13,"BSEED",
$A39=20,"DDoT",
OR($A39=48,$A39=49),"DWSD",
$A39=72,"Library",
$I39=600010,"36th District Judges",
$I39=600014,"36th District Staff",
$N39&lt;&gt;0,_xlfn.XLOOKUP($N39,'FY25 Gold Book'!$A:$A,'FY25 Gold Book'!$H:$H,"-",0,1)),
"-")</f>
        <v>General City Civilian</v>
      </c>
      <c r="U39" s="678" t="s">
        <v>78</v>
      </c>
      <c r="V39" s="679" t="s">
        <v>79</v>
      </c>
      <c r="W39" s="677">
        <v>50749</v>
      </c>
      <c r="X39" s="134">
        <v>1</v>
      </c>
      <c r="Y39" s="135">
        <v>51764</v>
      </c>
      <c r="Z39" s="147">
        <f>_xlfn.XLOOKUP($N39,'FY25 Gold Book'!$A:$A,'FY25 Gold Book'!$E:$E,0,0,1)</f>
        <v>0.02</v>
      </c>
      <c r="AA39" s="680">
        <f>_xlfn.XLOOKUP($N39,'FY25 Gold Book'!$A:$A,'FY25 Gold Book'!$G:$G,0,0,1)</f>
        <v>0.02</v>
      </c>
      <c r="AB39" s="148">
        <f t="shared" si="4"/>
        <v>53855</v>
      </c>
      <c r="AC39" s="681">
        <v>0</v>
      </c>
      <c r="AD39" s="149">
        <f t="shared" si="5"/>
        <v>53855</v>
      </c>
      <c r="AE39" s="147">
        <f>_xlfn.XLOOKUP($T39,'FY25 Fringe Rates'!$X$6:$X$15,'FY25 Fringe Rates'!$Y$6:$Y$15,0,0,1)</f>
        <v>0.31780000000000003</v>
      </c>
      <c r="AF39" s="150">
        <f t="shared" si="0"/>
        <v>17115</v>
      </c>
      <c r="AG39" s="136">
        <v>0</v>
      </c>
      <c r="AH39" s="149">
        <f t="shared" si="6"/>
        <v>17115</v>
      </c>
      <c r="AI39" s="151">
        <f t="shared" si="1"/>
        <v>70970</v>
      </c>
      <c r="AJ39" s="32"/>
    </row>
    <row r="40" spans="1:36">
      <c r="A40" s="145">
        <f t="shared" si="2"/>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04" t="s">
        <v>49</v>
      </c>
      <c r="H40" s="303" t="str">
        <f>IF($G40="","-",_xlfn.XLOOKUP($G40,Appr.Meta!$A:$A,Appr.Meta!$D:$D,"-",0,1))</f>
        <v>27292 - Homegrown Detroit</v>
      </c>
      <c r="I40" s="302">
        <v>290040</v>
      </c>
      <c r="J40" s="303" t="str">
        <f>IF($I40="","-",_xlfn.XLOOKUP($I40,'CC.Meta'!$A:$A,'CC.Meta'!$D:$D,"-",0,1))</f>
        <v>290040 - Homegrown Detroit</v>
      </c>
      <c r="K40" s="306" t="str">
        <f t="shared" si="3"/>
        <v>1000-27292-290040</v>
      </c>
      <c r="L40" s="302" t="s">
        <v>81</v>
      </c>
      <c r="M40" s="133" t="s">
        <v>61</v>
      </c>
      <c r="N40" s="234" t="s">
        <v>64</v>
      </c>
      <c r="O40" s="146" t="str">
        <f>IF($N40="","-",_xlfn.XLOOKUP($N40,'FY25 Gold Book'!$A:$A,'FY25 Gold Book'!$B:$B,"-",0,1))</f>
        <v>Administrative Special Services Staff 2</v>
      </c>
      <c r="P40" s="444">
        <f>IF($N40="","-",_xlfn.XLOOKUP($N40,'FY25 Gold Book'!$A:$A,'FY25 Gold Book'!$C:$C,"-",0,1))</f>
        <v>9801</v>
      </c>
      <c r="Q40" s="146" t="str">
        <f>IF($N40="","-",_xlfn.XLOOKUP($N40,'FY25 Gold Book'!$A:$A,'FY25 Gold Book'!$D:$D,"-",0,1))</f>
        <v>Administrative Special Service-Non-Exempt</v>
      </c>
      <c r="R40" s="52" t="s">
        <v>63</v>
      </c>
      <c r="S40" s="465" t="str" cm="1">
        <f t="array" ref="S40">IFERROR(
_xlfn.IFS(
$I40=600010,"36th District Judges (CC 600010)",
$I40=600014,"36th District Staff (CC 600014)",
$I40&lt;&gt;0,_xlfn.XLOOKUP($N40,'FY25 Gold Book'!$A:$A,'FY25 Gold Book'!$F:$F,"-",0,1)),
"-")</f>
        <v>TASS / Part-Time</v>
      </c>
      <c r="T40" s="465" t="str" cm="1">
        <f t="array" ref="T40">IFERROR(
_xlfn.IFS(
OR($R40="TASS",$R40="Seasonal"),"TASS / Part-Time (FICA Only)",
$A40=13,"BSEED",
$A40=20,"DDoT",
OR($A40=48,$A40=49),"DWSD",
$A40=72,"Library",
$I40=600010,"36th District Judges",
$I40=600014,"36th District Staff",
$N40&lt;&gt;0,_xlfn.XLOOKUP($N40,'FY25 Gold Book'!$A:$A,'FY25 Gold Book'!$H:$H,"-",0,1)),
"-")</f>
        <v>TASS / Part-Time (FICA Only)</v>
      </c>
      <c r="U40" s="678" t="s">
        <v>82</v>
      </c>
      <c r="V40" s="679" t="s">
        <v>55</v>
      </c>
      <c r="W40" s="677">
        <v>0</v>
      </c>
      <c r="X40" s="134">
        <v>1</v>
      </c>
      <c r="Y40" s="135">
        <v>65121</v>
      </c>
      <c r="Z40" s="147">
        <f>_xlfn.XLOOKUP($N40,'FY25 Gold Book'!$A:$A,'FY25 Gold Book'!$E:$E,0,0,1)</f>
        <v>0</v>
      </c>
      <c r="AA40" s="680">
        <f>_xlfn.XLOOKUP($N40,'FY25 Gold Book'!$A:$A,'FY25 Gold Book'!$G:$G,0,0,1)</f>
        <v>0</v>
      </c>
      <c r="AB40" s="148">
        <f t="shared" si="4"/>
        <v>65121</v>
      </c>
      <c r="AC40" s="681">
        <v>0</v>
      </c>
      <c r="AD40" s="149">
        <f t="shared" si="5"/>
        <v>65121</v>
      </c>
      <c r="AE40" s="147">
        <f>_xlfn.XLOOKUP($T40,'FY25 Fringe Rates'!$X$6:$X$15,'FY25 Fringe Rates'!$Y$6:$Y$15,0,0,1)</f>
        <v>7.6499999999999999E-2</v>
      </c>
      <c r="AF40" s="150">
        <f t="shared" si="0"/>
        <v>4982</v>
      </c>
      <c r="AG40" s="136">
        <v>0</v>
      </c>
      <c r="AH40" s="149">
        <f t="shared" si="6"/>
        <v>4982</v>
      </c>
      <c r="AI40" s="151">
        <f t="shared" si="1"/>
        <v>70103</v>
      </c>
      <c r="AJ40" s="32"/>
    </row>
    <row r="41" spans="1:36">
      <c r="A41" s="145">
        <f t="shared" si="2"/>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04" t="s">
        <v>65</v>
      </c>
      <c r="H41" s="303" t="str">
        <f>IF($G41="","-",_xlfn.XLOOKUP($G41,Appr.Meta!$A:$A,Appr.Meta!$D:$D,"-",0,1))</f>
        <v>28290 - Human Rights Advocacy</v>
      </c>
      <c r="I41" s="302">
        <v>290010</v>
      </c>
      <c r="J41" s="303" t="str">
        <f>IF($I41="","-",_xlfn.XLOOKUP($I41,'CC.Meta'!$A:$A,'CC.Meta'!$D:$D,"-",0,1))</f>
        <v>290010 - Civil Rights, Inclusion, &amp; Opportunity</v>
      </c>
      <c r="K41" s="306" t="str">
        <f t="shared" si="3"/>
        <v>1000-28290-290010</v>
      </c>
      <c r="L41" s="302" t="s">
        <v>81</v>
      </c>
      <c r="M41" s="133" t="s">
        <v>51</v>
      </c>
      <c r="N41" s="234" t="s">
        <v>66</v>
      </c>
      <c r="O41" s="146" t="str">
        <f>IF($N41="","-",_xlfn.XLOOKUP($N41,'FY25 Gold Book'!$A:$A,'FY25 Gold Book'!$B:$B,"-",0,1))</f>
        <v>Director Of CRIO Department</v>
      </c>
      <c r="P41" s="444">
        <f>IF($N41="","-",_xlfn.XLOOKUP($N41,'FY25 Gold Book'!$A:$A,'FY25 Gold Book'!$C:$C,"-",0,1))</f>
        <v>9020</v>
      </c>
      <c r="Q41" s="146" t="str">
        <f>IF($N41="","-",_xlfn.XLOOKUP($N41,'FY25 Gold Book'!$A:$A,'FY25 Gold Book'!$D:$D,"-",0,1))</f>
        <v>Non Union Appointees Level I</v>
      </c>
      <c r="R41" s="52" t="s">
        <v>60</v>
      </c>
      <c r="S41" s="465" t="str" cm="1">
        <f t="array" ref="S41">IFERROR(
_xlfn.IFS(
$I41=600010,"36th District Judges (CC 600010)",
$I41=600014,"36th District Staff (CC 600014)",
$I41&lt;&gt;0,_xlfn.XLOOKUP($N41,'FY25 Gold Book'!$A:$A,'FY25 Gold Book'!$F:$F,"-",0,1)),
"-")</f>
        <v>General City Civilian (Non-Union)</v>
      </c>
      <c r="T41" s="465" t="str" cm="1">
        <f t="array" ref="T41">IFERROR(
_xlfn.IFS(
OR($R41="TASS",$R41="Seasonal"),"TASS / Part-Time (FICA Only)",
$A41=13,"BSEED",
$A41=20,"DDoT",
OR($A41=48,$A41=49),"DWSD",
$A41=72,"Library",
$I41=600010,"36th District Judges",
$I41=600014,"36th District Staff",
$N41&lt;&gt;0,_xlfn.XLOOKUP($N41,'FY25 Gold Book'!$A:$A,'FY25 Gold Book'!$H:$H,"-",0,1)),
"-")</f>
        <v>General City Civilian</v>
      </c>
      <c r="U41" s="678" t="s">
        <v>82</v>
      </c>
      <c r="V41" s="679" t="s">
        <v>67</v>
      </c>
      <c r="W41" s="677">
        <v>168601</v>
      </c>
      <c r="X41" s="134">
        <v>1</v>
      </c>
      <c r="Y41" s="135">
        <v>171973.02</v>
      </c>
      <c r="Z41" s="147">
        <f>_xlfn.XLOOKUP($N41,'FY25 Gold Book'!$A:$A,'FY25 Gold Book'!$E:$E,0,0,1)</f>
        <v>0.02</v>
      </c>
      <c r="AA41" s="680">
        <f>_xlfn.XLOOKUP($N41,'FY25 Gold Book'!$A:$A,'FY25 Gold Book'!$G:$G,0,0,1)</f>
        <v>0.02</v>
      </c>
      <c r="AB41" s="148">
        <f t="shared" si="4"/>
        <v>178921</v>
      </c>
      <c r="AC41" s="681">
        <v>0</v>
      </c>
      <c r="AD41" s="149">
        <f t="shared" si="5"/>
        <v>178921</v>
      </c>
      <c r="AE41" s="147">
        <f>_xlfn.XLOOKUP($T41,'FY25 Fringe Rates'!$X$6:$X$15,'FY25 Fringe Rates'!$Y$6:$Y$15,0,0,1)</f>
        <v>0.31780000000000003</v>
      </c>
      <c r="AF41" s="150">
        <f t="shared" si="0"/>
        <v>56861</v>
      </c>
      <c r="AG41" s="136">
        <v>0</v>
      </c>
      <c r="AH41" s="149">
        <f t="shared" si="6"/>
        <v>56861</v>
      </c>
      <c r="AI41" s="151">
        <f t="shared" si="1"/>
        <v>235782</v>
      </c>
      <c r="AJ41" s="32"/>
    </row>
    <row r="42" spans="1:36">
      <c r="A42" s="145">
        <f t="shared" si="2"/>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02" t="s">
        <v>65</v>
      </c>
      <c r="H42" s="303" t="str">
        <f>IF($G42="","-",_xlfn.XLOOKUP($G42,Appr.Meta!$A:$A,Appr.Meta!$D:$D,"-",0,1))</f>
        <v>28290 - Human Rights Advocacy</v>
      </c>
      <c r="I42" s="302">
        <v>290010</v>
      </c>
      <c r="J42" s="303" t="str">
        <f>IF($I42="","-",_xlfn.XLOOKUP($I42,'CC.Meta'!$A:$A,'CC.Meta'!$D:$D,"-",0,1))</f>
        <v>290010 - Civil Rights, Inclusion, &amp; Opportunity</v>
      </c>
      <c r="K42" s="306" t="str">
        <f t="shared" si="3"/>
        <v>1000-28290-290010</v>
      </c>
      <c r="L42" s="302" t="s">
        <v>81</v>
      </c>
      <c r="M42" s="133" t="s">
        <v>51</v>
      </c>
      <c r="N42" s="234" t="s">
        <v>68</v>
      </c>
      <c r="O42" s="146" t="str">
        <f>IF($N42="","-",_xlfn.XLOOKUP($N42,'FY25 Gold Book'!$A:$A,'FY25 Gold Book'!$B:$B,"-",0,1))</f>
        <v>Manager 2 CRIO</v>
      </c>
      <c r="P42" s="444">
        <f>IF($N42="","-",_xlfn.XLOOKUP($N42,'FY25 Gold Book'!$A:$A,'FY25 Gold Book'!$C:$C,"-",0,1))</f>
        <v>9000</v>
      </c>
      <c r="Q42" s="146" t="str">
        <f>IF($N42="","-",_xlfn.XLOOKUP($N42,'FY25 Gold Book'!$A:$A,'FY25 Gold Book'!$D:$D,"-",0,1))</f>
        <v>Non Union Salary Regular Service General</v>
      </c>
      <c r="R42" s="52" t="s">
        <v>53</v>
      </c>
      <c r="S42" s="465" t="str" cm="1">
        <f t="array" ref="S42">IFERROR(
_xlfn.IFS(
$I42=600010,"36th District Judges (CC 600010)",
$I42=600014,"36th District Staff (CC 600014)",
$I42&lt;&gt;0,_xlfn.XLOOKUP($N42,'FY25 Gold Book'!$A:$A,'FY25 Gold Book'!$F:$F,"-",0,1)),
"-")</f>
        <v>General City Civilian (Non-Union)</v>
      </c>
      <c r="T42" s="465" t="str" cm="1">
        <f t="array" ref="T42">IFERROR(
_xlfn.IFS(
OR($R42="TASS",$R42="Seasonal"),"TASS / Part-Time (FICA Only)",
$A42=13,"BSEED",
$A42=20,"DDoT",
OR($A42=48,$A42=49),"DWSD",
$A42=72,"Library",
$I42=600010,"36th District Judges",
$I42=600014,"36th District Staff",
$N42&lt;&gt;0,_xlfn.XLOOKUP($N42,'FY25 Gold Book'!$A:$A,'FY25 Gold Book'!$H:$H,"-",0,1)),
"-")</f>
        <v>General City Civilian</v>
      </c>
      <c r="U42" s="678" t="s">
        <v>82</v>
      </c>
      <c r="V42" s="679" t="s">
        <v>67</v>
      </c>
      <c r="W42" s="677">
        <v>338578</v>
      </c>
      <c r="X42" s="134">
        <v>4</v>
      </c>
      <c r="Y42" s="135">
        <v>344948.3</v>
      </c>
      <c r="Z42" s="147">
        <f>_xlfn.XLOOKUP($N42,'FY25 Gold Book'!$A:$A,'FY25 Gold Book'!$E:$E,0,0,1)</f>
        <v>0.02</v>
      </c>
      <c r="AA42" s="680">
        <f>_xlfn.XLOOKUP($N42,'FY25 Gold Book'!$A:$A,'FY25 Gold Book'!$G:$G,0,0,1)</f>
        <v>0.02</v>
      </c>
      <c r="AB42" s="148">
        <f t="shared" si="4"/>
        <v>358884</v>
      </c>
      <c r="AC42" s="681">
        <v>0</v>
      </c>
      <c r="AD42" s="149">
        <f t="shared" si="5"/>
        <v>358884</v>
      </c>
      <c r="AE42" s="147">
        <f>_xlfn.XLOOKUP($T42,'FY25 Fringe Rates'!$X$6:$X$15,'FY25 Fringe Rates'!$Y$6:$Y$15,0,0,1)</f>
        <v>0.31780000000000003</v>
      </c>
      <c r="AF42" s="150">
        <f t="shared" si="0"/>
        <v>114053</v>
      </c>
      <c r="AG42" s="136">
        <v>0</v>
      </c>
      <c r="AH42" s="149">
        <f t="shared" si="6"/>
        <v>114053</v>
      </c>
      <c r="AI42" s="151">
        <f t="shared" si="1"/>
        <v>472937</v>
      </c>
      <c r="AJ42" s="32"/>
    </row>
    <row r="43" spans="1:36">
      <c r="A43" s="145" t="str">
        <f t="shared" si="2"/>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2"/>
      <c r="H43" s="303" t="str">
        <f>IF($G43="","-",_xlfn.XLOOKUP($G43,Appr.Meta!$A:$A,Appr.Meta!$D:$D,"-",0,1))</f>
        <v>-</v>
      </c>
      <c r="I43" s="302"/>
      <c r="J43" s="303" t="str">
        <f>IF($I43="","-",_xlfn.XLOOKUP($I43,'CC.Meta'!$A:$A,'CC.Meta'!$D:$D,"-",0,1))</f>
        <v>-</v>
      </c>
      <c r="K43" s="306" t="str">
        <f t="shared" si="3"/>
        <v>--</v>
      </c>
      <c r="L43" s="302"/>
      <c r="M43" s="133"/>
      <c r="N43" s="234"/>
      <c r="O43" s="146" t="str">
        <f>IF($N43="","-",_xlfn.XLOOKUP($N43,'FY25 Gold Book'!$A:$A,'FY25 Gold Book'!$B:$B,"-",0,1))</f>
        <v>-</v>
      </c>
      <c r="P43" s="444" t="str">
        <f>IF($N43="","-",_xlfn.XLOOKUP($N43,'FY25 Gold Book'!$A:$A,'FY25 Gold Book'!$C:$C,"-",0,1))</f>
        <v>-</v>
      </c>
      <c r="Q43" s="146" t="str">
        <f>IF($N43="","-",_xlfn.XLOOKUP($N43,'FY25 Gold Book'!$A:$A,'FY25 Gold Book'!$D:$D,"-",0,1))</f>
        <v>-</v>
      </c>
      <c r="R43" s="52"/>
      <c r="S43" s="465" t="str" cm="1">
        <f t="array" ref="S43">IFERROR(
_xlfn.IFS(
$I43=600010,"36th District Judges (CC 600010)",
$I43=600014,"36th District Staff (CC 600014)",
$I43&lt;&gt;0,_xlfn.XLOOKUP($N43,'FY25 Gold Book'!$A:$A,'FY25 Gold Book'!$F:$F,"-",0,1)),
"-")</f>
        <v>-</v>
      </c>
      <c r="T43" s="465" t="str" cm="1">
        <f t="array" ref="T43">IFERROR(
_xlfn.IFS(
OR($R43="TASS",$R43="Seasonal"),"TASS / Part-Time (FICA Only)",
$A43=13,"BSEED",
$A43=20,"DDoT",
OR($A43=48,$A43=49),"DWSD",
$A43=72,"Library",
$I43=600010,"36th District Judges",
$I43=600014,"36th District Staff",
$N43&lt;&gt;0,_xlfn.XLOOKUP($N43,'FY25 Gold Book'!$A:$A,'FY25 Gold Book'!$H:$H,"-",0,1)),
"-")</f>
        <v>-</v>
      </c>
      <c r="U43" s="678"/>
      <c r="V43" s="679"/>
      <c r="W43" s="677"/>
      <c r="X43" s="134"/>
      <c r="Y43" s="135"/>
      <c r="Z43" s="147">
        <f>_xlfn.XLOOKUP($N43,'FY25 Gold Book'!$A:$A,'FY25 Gold Book'!$E:$E,0,0,1)</f>
        <v>0</v>
      </c>
      <c r="AA43" s="680">
        <f>_xlfn.XLOOKUP($N43,'FY25 Gold Book'!$A:$A,'FY25 Gold Book'!$G:$G,0,0,1)</f>
        <v>0</v>
      </c>
      <c r="AB43" s="148">
        <f t="shared" si="4"/>
        <v>0</v>
      </c>
      <c r="AC43" s="681">
        <v>0</v>
      </c>
      <c r="AD43" s="149">
        <f t="shared" si="5"/>
        <v>0</v>
      </c>
      <c r="AE43" s="147">
        <f>_xlfn.XLOOKUP($T43,'FY25 Fringe Rates'!$X$6:$X$15,'FY25 Fringe Rates'!$Y$6:$Y$15,0,0,1)</f>
        <v>0</v>
      </c>
      <c r="AF43" s="150">
        <f t="shared" si="0"/>
        <v>0</v>
      </c>
      <c r="AG43" s="136">
        <v>0</v>
      </c>
      <c r="AH43" s="149">
        <f t="shared" si="6"/>
        <v>0</v>
      </c>
      <c r="AI43" s="151">
        <f t="shared" si="1"/>
        <v>0</v>
      </c>
      <c r="AJ43" s="32"/>
    </row>
    <row r="44" spans="1:36">
      <c r="A44" s="145" t="str">
        <f t="shared" si="2"/>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2"/>
      <c r="H44" s="303" t="str">
        <f>IF($G44="","-",_xlfn.XLOOKUP($G44,Appr.Meta!$A:$A,Appr.Meta!$D:$D,"-",0,1))</f>
        <v>-</v>
      </c>
      <c r="I44" s="302"/>
      <c r="J44" s="303" t="str">
        <f>IF($I44="","-",_xlfn.XLOOKUP($I44,'CC.Meta'!$A:$A,'CC.Meta'!$D:$D,"-",0,1))</f>
        <v>-</v>
      </c>
      <c r="K44" s="306" t="str">
        <f t="shared" si="3"/>
        <v>--</v>
      </c>
      <c r="L44" s="302"/>
      <c r="M44" s="133"/>
      <c r="N44" s="234"/>
      <c r="O44" s="146" t="str">
        <f>IF($N44="","-",_xlfn.XLOOKUP($N44,'FY25 Gold Book'!$A:$A,'FY25 Gold Book'!$B:$B,"-",0,1))</f>
        <v>-</v>
      </c>
      <c r="P44" s="444" t="str">
        <f>IF($N44="","-",_xlfn.XLOOKUP($N44,'FY25 Gold Book'!$A:$A,'FY25 Gold Book'!$C:$C,"-",0,1))</f>
        <v>-</v>
      </c>
      <c r="Q44" s="146" t="str">
        <f>IF($N44="","-",_xlfn.XLOOKUP($N44,'FY25 Gold Book'!$A:$A,'FY25 Gold Book'!$D:$D,"-",0,1))</f>
        <v>-</v>
      </c>
      <c r="R44" s="52"/>
      <c r="S44" s="465" t="str" cm="1">
        <f t="array" ref="S44">IFERROR(
_xlfn.IFS(
$I44=600010,"36th District Judges (CC 600010)",
$I44=600014,"36th District Staff (CC 600014)",
$I44&lt;&gt;0,_xlfn.XLOOKUP($N44,'FY25 Gold Book'!$A:$A,'FY25 Gold Book'!$F:$F,"-",0,1)),
"-")</f>
        <v>-</v>
      </c>
      <c r="T44" s="465" t="str" cm="1">
        <f t="array" ref="T44">IFERROR(
_xlfn.IFS(
OR($R44="TASS",$R44="Seasonal"),"TASS / Part-Time (FICA Only)",
$A44=13,"BSEED",
$A44=20,"DDoT",
OR($A44=48,$A44=49),"DWSD",
$A44=72,"Library",
$I44=600010,"36th District Judges",
$I44=600014,"36th District Staff",
$N44&lt;&gt;0,_xlfn.XLOOKUP($N44,'FY25 Gold Book'!$A:$A,'FY25 Gold Book'!$H:$H,"-",0,1)),
"-")</f>
        <v>-</v>
      </c>
      <c r="U44" s="678"/>
      <c r="V44" s="679"/>
      <c r="W44" s="677"/>
      <c r="X44" s="134"/>
      <c r="Y44" s="135"/>
      <c r="Z44" s="147">
        <f>_xlfn.XLOOKUP($N44,'FY25 Gold Book'!$A:$A,'FY25 Gold Book'!$E:$E,0,0,1)</f>
        <v>0</v>
      </c>
      <c r="AA44" s="680">
        <f>_xlfn.XLOOKUP($N44,'FY25 Gold Book'!$A:$A,'FY25 Gold Book'!$G:$G,0,0,1)</f>
        <v>0</v>
      </c>
      <c r="AB44" s="148">
        <f t="shared" si="4"/>
        <v>0</v>
      </c>
      <c r="AC44" s="681">
        <v>0</v>
      </c>
      <c r="AD44" s="149">
        <f t="shared" si="5"/>
        <v>0</v>
      </c>
      <c r="AE44" s="147">
        <f>_xlfn.XLOOKUP($T44,'FY25 Fringe Rates'!$X$6:$X$15,'FY25 Fringe Rates'!$Y$6:$Y$15,0,0,1)</f>
        <v>0</v>
      </c>
      <c r="AF44" s="150">
        <f t="shared" si="0"/>
        <v>0</v>
      </c>
      <c r="AG44" s="136">
        <v>0</v>
      </c>
      <c r="AH44" s="149">
        <f t="shared" si="6"/>
        <v>0</v>
      </c>
      <c r="AI44" s="151">
        <f t="shared" si="1"/>
        <v>0</v>
      </c>
      <c r="AJ44" s="32"/>
    </row>
    <row r="45" spans="1:36">
      <c r="A45" s="145" t="str">
        <f t="shared" si="2"/>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2"/>
      <c r="J45" s="303" t="str">
        <f>IF($I45="","-",_xlfn.XLOOKUP($I45,'CC.Meta'!$A:$A,'CC.Meta'!$D:$D,"-",0,1))</f>
        <v>-</v>
      </c>
      <c r="K45" s="306" t="str">
        <f t="shared" si="3"/>
        <v>--</v>
      </c>
      <c r="L45" s="302"/>
      <c r="M45" s="133"/>
      <c r="N45" s="234"/>
      <c r="O45" s="146" t="str">
        <f>IF($N45="","-",_xlfn.XLOOKUP($N45,'FY25 Gold Book'!$A:$A,'FY25 Gold Book'!$B:$B,"-",0,1))</f>
        <v>-</v>
      </c>
      <c r="P45" s="444" t="str">
        <f>IF($N45="","-",_xlfn.XLOOKUP($N45,'FY25 Gold Book'!$A:$A,'FY25 Gold Book'!$C:$C,"-",0,1))</f>
        <v>-</v>
      </c>
      <c r="Q45" s="146" t="str">
        <f>IF($N45="","-",_xlfn.XLOOKUP($N45,'FY25 Gold Book'!$A:$A,'FY25 Gold Book'!$D:$D,"-",0,1))</f>
        <v>-</v>
      </c>
      <c r="R45" s="52"/>
      <c r="S45" s="465" t="str" cm="1">
        <f t="array" ref="S45">IFERROR(
_xlfn.IFS(
$I45=600010,"36th District Judges (CC 600010)",
$I45=600014,"36th District Staff (CC 600014)",
$I45&lt;&gt;0,_xlfn.XLOOKUP($N45,'FY25 Gold Book'!$A:$A,'FY25 Gold Book'!$F:$F,"-",0,1)),
"-")</f>
        <v>-</v>
      </c>
      <c r="T45" s="465" t="str" cm="1">
        <f t="array" ref="T45">IFERROR(
_xlfn.IFS(
OR($R45="TASS",$R45="Seasonal"),"TASS / Part-Time (FICA Only)",
$A45=13,"BSEED",
$A45=20,"DDoT",
OR($A45=48,$A45=49),"DWSD",
$A45=72,"Library",
$I45=600010,"36th District Judges",
$I45=600014,"36th District Staff",
$N45&lt;&gt;0,_xlfn.XLOOKUP($N45,'FY25 Gold Book'!$A:$A,'FY25 Gold Book'!$H:$H,"-",0,1)),
"-")</f>
        <v>-</v>
      </c>
      <c r="U45" s="678"/>
      <c r="V45" s="679"/>
      <c r="W45" s="677"/>
      <c r="X45" s="134"/>
      <c r="Y45" s="135"/>
      <c r="Z45" s="147">
        <f>_xlfn.XLOOKUP($N45,'FY25 Gold Book'!$A:$A,'FY25 Gold Book'!$E:$E,0,0,1)</f>
        <v>0</v>
      </c>
      <c r="AA45" s="680">
        <f>_xlfn.XLOOKUP($N45,'FY25 Gold Book'!$A:$A,'FY25 Gold Book'!$G:$G,0,0,1)</f>
        <v>0</v>
      </c>
      <c r="AB45" s="148">
        <f t="shared" si="4"/>
        <v>0</v>
      </c>
      <c r="AC45" s="681">
        <v>0</v>
      </c>
      <c r="AD45" s="149">
        <f t="shared" si="5"/>
        <v>0</v>
      </c>
      <c r="AE45" s="147">
        <f>_xlfn.XLOOKUP($T45,'FY25 Fringe Rates'!$X$6:$X$15,'FY25 Fringe Rates'!$Y$6:$Y$15,0,0,1)</f>
        <v>0</v>
      </c>
      <c r="AF45" s="150">
        <f t="shared" si="0"/>
        <v>0</v>
      </c>
      <c r="AG45" s="136">
        <v>0</v>
      </c>
      <c r="AH45" s="149">
        <f t="shared" si="6"/>
        <v>0</v>
      </c>
      <c r="AI45" s="151">
        <f t="shared" si="1"/>
        <v>0</v>
      </c>
      <c r="AJ45" s="32"/>
    </row>
    <row r="46" spans="1:36">
      <c r="A46" s="145" t="str">
        <f t="shared" si="2"/>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2"/>
      <c r="H46" s="303" t="str">
        <f>IF($G46="","-",_xlfn.XLOOKUP($G46,Appr.Meta!$A:$A,Appr.Meta!$D:$D,"-",0,1))</f>
        <v>-</v>
      </c>
      <c r="I46" s="302"/>
      <c r="J46" s="303" t="str">
        <f>IF($I46="","-",_xlfn.XLOOKUP($I46,'CC.Meta'!$A:$A,'CC.Meta'!$D:$D,"-",0,1))</f>
        <v>-</v>
      </c>
      <c r="K46" s="306" t="str">
        <f t="shared" si="3"/>
        <v>--</v>
      </c>
      <c r="L46" s="302"/>
      <c r="M46" s="133"/>
      <c r="N46" s="234"/>
      <c r="O46" s="146" t="str">
        <f>IF($N46="","-",_xlfn.XLOOKUP($N46,'FY25 Gold Book'!$A:$A,'FY25 Gold Book'!$B:$B,"-",0,1))</f>
        <v>-</v>
      </c>
      <c r="P46" s="444" t="str">
        <f>IF($N46="","-",_xlfn.XLOOKUP($N46,'FY25 Gold Book'!$A:$A,'FY25 Gold Book'!$C:$C,"-",0,1))</f>
        <v>-</v>
      </c>
      <c r="Q46" s="146" t="str">
        <f>IF($N46="","-",_xlfn.XLOOKUP($N46,'FY25 Gold Book'!$A:$A,'FY25 Gold Book'!$D:$D,"-",0,1))</f>
        <v>-</v>
      </c>
      <c r="R46" s="52"/>
      <c r="S46" s="465" t="str" cm="1">
        <f t="array" ref="S46">IFERROR(
_xlfn.IFS(
$I46=600010,"36th District Judges (CC 600010)",
$I46=600014,"36th District Staff (CC 600014)",
$I46&lt;&gt;0,_xlfn.XLOOKUP($N46,'FY25 Gold Book'!$A:$A,'FY25 Gold Book'!$F:$F,"-",0,1)),
"-")</f>
        <v>-</v>
      </c>
      <c r="T46" s="465" t="str" cm="1">
        <f t="array" ref="T46">IFERROR(
_xlfn.IFS(
OR($R46="TASS",$R46="Seasonal"),"TASS / Part-Time (FICA Only)",
$A46=13,"BSEED",
$A46=20,"DDoT",
OR($A46=48,$A46=49),"DWSD",
$A46=72,"Library",
$I46=600010,"36th District Judges",
$I46=600014,"36th District Staff",
$N46&lt;&gt;0,_xlfn.XLOOKUP($N46,'FY25 Gold Book'!$A:$A,'FY25 Gold Book'!$H:$H,"-",0,1)),
"-")</f>
        <v>-</v>
      </c>
      <c r="U46" s="678"/>
      <c r="V46" s="679"/>
      <c r="W46" s="677"/>
      <c r="X46" s="134"/>
      <c r="Y46" s="135"/>
      <c r="Z46" s="147">
        <f>_xlfn.XLOOKUP($N46,'FY25 Gold Book'!$A:$A,'FY25 Gold Book'!$E:$E,0,0,1)</f>
        <v>0</v>
      </c>
      <c r="AA46" s="680">
        <f>_xlfn.XLOOKUP($N46,'FY25 Gold Book'!$A:$A,'FY25 Gold Book'!$G:$G,0,0,1)</f>
        <v>0</v>
      </c>
      <c r="AB46" s="148">
        <f t="shared" si="4"/>
        <v>0</v>
      </c>
      <c r="AC46" s="681">
        <v>0</v>
      </c>
      <c r="AD46" s="149">
        <f t="shared" si="5"/>
        <v>0</v>
      </c>
      <c r="AE46" s="147">
        <f>_xlfn.XLOOKUP($T46,'FY25 Fringe Rates'!$X$6:$X$15,'FY25 Fringe Rates'!$Y$6:$Y$15,0,0,1)</f>
        <v>0</v>
      </c>
      <c r="AF46" s="150">
        <f t="shared" si="0"/>
        <v>0</v>
      </c>
      <c r="AG46" s="136">
        <v>0</v>
      </c>
      <c r="AH46" s="149">
        <f t="shared" si="6"/>
        <v>0</v>
      </c>
      <c r="AI46" s="151">
        <f t="shared" si="1"/>
        <v>0</v>
      </c>
      <c r="AJ46" s="32"/>
    </row>
    <row r="47" spans="1:36">
      <c r="A47" s="145" t="str">
        <f t="shared" si="2"/>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2"/>
      <c r="J47" s="303" t="str">
        <f>IF($I47="","-",_xlfn.XLOOKUP($I47,'CC.Meta'!$A:$A,'CC.Meta'!$D:$D,"-",0,1))</f>
        <v>-</v>
      </c>
      <c r="K47" s="306" t="str">
        <f t="shared" si="3"/>
        <v>--</v>
      </c>
      <c r="L47" s="302"/>
      <c r="M47" s="133"/>
      <c r="N47" s="234"/>
      <c r="O47" s="146" t="str">
        <f>IF($N47="","-",_xlfn.XLOOKUP($N47,'FY25 Gold Book'!$A:$A,'FY25 Gold Book'!$B:$B,"-",0,1))</f>
        <v>-</v>
      </c>
      <c r="P47" s="444" t="str">
        <f>IF($N47="","-",_xlfn.XLOOKUP($N47,'FY25 Gold Book'!$A:$A,'FY25 Gold Book'!$C:$C,"-",0,1))</f>
        <v>-</v>
      </c>
      <c r="Q47" s="146" t="str">
        <f>IF($N47="","-",_xlfn.XLOOKUP($N47,'FY25 Gold Book'!$A:$A,'FY25 Gold Book'!$D:$D,"-",0,1))</f>
        <v>-</v>
      </c>
      <c r="R47" s="52"/>
      <c r="S47" s="465" t="str" cm="1">
        <f t="array" ref="S47">IFERROR(
_xlfn.IFS(
$I47=600010,"36th District Judges (CC 600010)",
$I47=600014,"36th District Staff (CC 600014)",
$I47&lt;&gt;0,_xlfn.XLOOKUP($N47,'FY25 Gold Book'!$A:$A,'FY25 Gold Book'!$F:$F,"-",0,1)),
"-")</f>
        <v>-</v>
      </c>
      <c r="T47" s="465" t="str" cm="1">
        <f t="array" ref="T47">IFERROR(
_xlfn.IFS(
OR($R47="TASS",$R47="Seasonal"),"TASS / Part-Time (FICA Only)",
$A47=13,"BSEED",
$A47=20,"DDoT",
OR($A47=48,$A47=49),"DWSD",
$A47=72,"Library",
$I47=600010,"36th District Judges",
$I47=600014,"36th District Staff",
$N47&lt;&gt;0,_xlfn.XLOOKUP($N47,'FY25 Gold Book'!$A:$A,'FY25 Gold Book'!$H:$H,"-",0,1)),
"-")</f>
        <v>-</v>
      </c>
      <c r="U47" s="678"/>
      <c r="V47" s="679"/>
      <c r="W47" s="677"/>
      <c r="X47" s="134"/>
      <c r="Y47" s="135"/>
      <c r="Z47" s="147">
        <f>_xlfn.XLOOKUP($N47,'FY25 Gold Book'!$A:$A,'FY25 Gold Book'!$E:$E,0,0,1)</f>
        <v>0</v>
      </c>
      <c r="AA47" s="680">
        <f>_xlfn.XLOOKUP($N47,'FY25 Gold Book'!$A:$A,'FY25 Gold Book'!$G:$G,0,0,1)</f>
        <v>0</v>
      </c>
      <c r="AB47" s="148">
        <f t="shared" si="4"/>
        <v>0</v>
      </c>
      <c r="AC47" s="681">
        <v>0</v>
      </c>
      <c r="AD47" s="149">
        <f t="shared" si="5"/>
        <v>0</v>
      </c>
      <c r="AE47" s="147">
        <f>_xlfn.XLOOKUP($T47,'FY25 Fringe Rates'!$X$6:$X$15,'FY25 Fringe Rates'!$Y$6:$Y$15,0,0,1)</f>
        <v>0</v>
      </c>
      <c r="AF47" s="150">
        <f t="shared" si="0"/>
        <v>0</v>
      </c>
      <c r="AG47" s="136">
        <v>0</v>
      </c>
      <c r="AH47" s="149">
        <f t="shared" si="6"/>
        <v>0</v>
      </c>
      <c r="AI47" s="151">
        <f t="shared" si="1"/>
        <v>0</v>
      </c>
      <c r="AJ47" s="32"/>
    </row>
    <row r="48" spans="1:36">
      <c r="A48" s="145" t="str">
        <f t="shared" si="2"/>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2"/>
      <c r="J48" s="303" t="str">
        <f>IF($I48="","-",_xlfn.XLOOKUP($I48,'CC.Meta'!$A:$A,'CC.Meta'!$D:$D,"-",0,1))</f>
        <v>-</v>
      </c>
      <c r="K48" s="306" t="str">
        <f t="shared" si="3"/>
        <v>--</v>
      </c>
      <c r="L48" s="302"/>
      <c r="M48" s="133"/>
      <c r="N48" s="234"/>
      <c r="O48" s="146" t="str">
        <f>IF($N48="","-",_xlfn.XLOOKUP($N48,'FY25 Gold Book'!$A:$A,'FY25 Gold Book'!$B:$B,"-",0,1))</f>
        <v>-</v>
      </c>
      <c r="P48" s="444" t="str">
        <f>IF($N48="","-",_xlfn.XLOOKUP($N48,'FY25 Gold Book'!$A:$A,'FY25 Gold Book'!$C:$C,"-",0,1))</f>
        <v>-</v>
      </c>
      <c r="Q48" s="146" t="str">
        <f>IF($N48="","-",_xlfn.XLOOKUP($N48,'FY25 Gold Book'!$A:$A,'FY25 Gold Book'!$D:$D,"-",0,1))</f>
        <v>-</v>
      </c>
      <c r="R48" s="52"/>
      <c r="S48" s="465" t="str" cm="1">
        <f t="array" ref="S48">IFERROR(
_xlfn.IFS(
$I48=600010,"36th District Judges (CC 600010)",
$I48=600014,"36th District Staff (CC 600014)",
$I48&lt;&gt;0,_xlfn.XLOOKUP($N48,'FY25 Gold Book'!$A:$A,'FY25 Gold Book'!$F:$F,"-",0,1)),
"-")</f>
        <v>-</v>
      </c>
      <c r="T48" s="465" t="str" cm="1">
        <f t="array" ref="T48">IFERROR(
_xlfn.IFS(
OR($R48="TASS",$R48="Seasonal"),"TASS / Part-Time (FICA Only)",
$A48=13,"BSEED",
$A48=20,"DDoT",
OR($A48=48,$A48=49),"DWSD",
$A48=72,"Library",
$I48=600010,"36th District Judges",
$I48=600014,"36th District Staff",
$N48&lt;&gt;0,_xlfn.XLOOKUP($N48,'FY25 Gold Book'!$A:$A,'FY25 Gold Book'!$H:$H,"-",0,1)),
"-")</f>
        <v>-</v>
      </c>
      <c r="U48" s="678"/>
      <c r="V48" s="679"/>
      <c r="W48" s="677"/>
      <c r="X48" s="134"/>
      <c r="Y48" s="135"/>
      <c r="Z48" s="147">
        <f>_xlfn.XLOOKUP($N48,'FY25 Gold Book'!$A:$A,'FY25 Gold Book'!$E:$E,0,0,1)</f>
        <v>0</v>
      </c>
      <c r="AA48" s="680">
        <f>_xlfn.XLOOKUP($N48,'FY25 Gold Book'!$A:$A,'FY25 Gold Book'!$G:$G,0,0,1)</f>
        <v>0</v>
      </c>
      <c r="AB48" s="148">
        <f t="shared" si="4"/>
        <v>0</v>
      </c>
      <c r="AC48" s="681">
        <v>0</v>
      </c>
      <c r="AD48" s="149">
        <f t="shared" si="5"/>
        <v>0</v>
      </c>
      <c r="AE48" s="147">
        <f>_xlfn.XLOOKUP($T48,'FY25 Fringe Rates'!$X$6:$X$15,'FY25 Fringe Rates'!$Y$6:$Y$15,0,0,1)</f>
        <v>0</v>
      </c>
      <c r="AF48" s="150">
        <f t="shared" si="0"/>
        <v>0</v>
      </c>
      <c r="AG48" s="136">
        <v>0</v>
      </c>
      <c r="AH48" s="149">
        <f t="shared" si="6"/>
        <v>0</v>
      </c>
      <c r="AI48" s="151">
        <f t="shared" si="1"/>
        <v>0</v>
      </c>
      <c r="AJ48" s="32"/>
    </row>
    <row r="49" spans="1:36">
      <c r="A49" s="145" t="str">
        <f t="shared" si="2"/>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2"/>
      <c r="J49" s="303" t="str">
        <f>IF($I49="","-",_xlfn.XLOOKUP($I49,'CC.Meta'!$A:$A,'CC.Meta'!$D:$D,"-",0,1))</f>
        <v>-</v>
      </c>
      <c r="K49" s="306" t="str">
        <f t="shared" si="3"/>
        <v>--</v>
      </c>
      <c r="L49" s="302"/>
      <c r="M49" s="133"/>
      <c r="N49" s="234"/>
      <c r="O49" s="146" t="str">
        <f>IF($N49="","-",_xlfn.XLOOKUP($N49,'FY25 Gold Book'!$A:$A,'FY25 Gold Book'!$B:$B,"-",0,1))</f>
        <v>-</v>
      </c>
      <c r="P49" s="444" t="str">
        <f>IF($N49="","-",_xlfn.XLOOKUP($N49,'FY25 Gold Book'!$A:$A,'FY25 Gold Book'!$C:$C,"-",0,1))</f>
        <v>-</v>
      </c>
      <c r="Q49" s="146" t="str">
        <f>IF($N49="","-",_xlfn.XLOOKUP($N49,'FY25 Gold Book'!$A:$A,'FY25 Gold Book'!$D:$D,"-",0,1))</f>
        <v>-</v>
      </c>
      <c r="R49" s="52"/>
      <c r="S49" s="465" t="str" cm="1">
        <f t="array" ref="S49">IFERROR(
_xlfn.IFS(
$I49=600010,"36th District Judges (CC 600010)",
$I49=600014,"36th District Staff (CC 600014)",
$I49&lt;&gt;0,_xlfn.XLOOKUP($N49,'FY25 Gold Book'!$A:$A,'FY25 Gold Book'!$F:$F,"-",0,1)),
"-")</f>
        <v>-</v>
      </c>
      <c r="T49" s="465" t="str" cm="1">
        <f t="array" ref="T49">IFERROR(
_xlfn.IFS(
OR($R49="TASS",$R49="Seasonal"),"TASS / Part-Time (FICA Only)",
$A49=13,"BSEED",
$A49=20,"DDoT",
OR($A49=48,$A49=49),"DWSD",
$A49=72,"Library",
$I49=600010,"36th District Judges",
$I49=600014,"36th District Staff",
$N49&lt;&gt;0,_xlfn.XLOOKUP($N49,'FY25 Gold Book'!$A:$A,'FY25 Gold Book'!$H:$H,"-",0,1)),
"-")</f>
        <v>-</v>
      </c>
      <c r="U49" s="678"/>
      <c r="V49" s="679"/>
      <c r="W49" s="677"/>
      <c r="X49" s="134"/>
      <c r="Y49" s="135"/>
      <c r="Z49" s="147">
        <f>_xlfn.XLOOKUP($N49,'FY25 Gold Book'!$A:$A,'FY25 Gold Book'!$E:$E,0,0,1)</f>
        <v>0</v>
      </c>
      <c r="AA49" s="680">
        <f>_xlfn.XLOOKUP($N49,'FY25 Gold Book'!$A:$A,'FY25 Gold Book'!$G:$G,0,0,1)</f>
        <v>0</v>
      </c>
      <c r="AB49" s="148">
        <f t="shared" si="4"/>
        <v>0</v>
      </c>
      <c r="AC49" s="681">
        <v>0</v>
      </c>
      <c r="AD49" s="149">
        <f t="shared" si="5"/>
        <v>0</v>
      </c>
      <c r="AE49" s="147">
        <f>_xlfn.XLOOKUP($T49,'FY25 Fringe Rates'!$X$6:$X$15,'FY25 Fringe Rates'!$Y$6:$Y$15,0,0,1)</f>
        <v>0</v>
      </c>
      <c r="AF49" s="150">
        <f t="shared" si="0"/>
        <v>0</v>
      </c>
      <c r="AG49" s="136">
        <v>0</v>
      </c>
      <c r="AH49" s="149">
        <f t="shared" si="6"/>
        <v>0</v>
      </c>
      <c r="AI49" s="151">
        <f t="shared" si="1"/>
        <v>0</v>
      </c>
      <c r="AJ49" s="32"/>
    </row>
    <row r="50" spans="1:36">
      <c r="A50" s="145" t="str">
        <f t="shared" si="2"/>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2"/>
      <c r="J50" s="303" t="str">
        <f>IF($I50="","-",_xlfn.XLOOKUP($I50,'CC.Meta'!$A:$A,'CC.Meta'!$D:$D,"-",0,1))</f>
        <v>-</v>
      </c>
      <c r="K50" s="306" t="str">
        <f t="shared" si="3"/>
        <v>--</v>
      </c>
      <c r="L50" s="302"/>
      <c r="M50" s="133"/>
      <c r="N50" s="234"/>
      <c r="O50" s="146" t="str">
        <f>IF($N50="","-",_xlfn.XLOOKUP($N50,'FY25 Gold Book'!$A:$A,'FY25 Gold Book'!$B:$B,"-",0,1))</f>
        <v>-</v>
      </c>
      <c r="P50" s="444" t="str">
        <f>IF($N50="","-",_xlfn.XLOOKUP($N50,'FY25 Gold Book'!$A:$A,'FY25 Gold Book'!$C:$C,"-",0,1))</f>
        <v>-</v>
      </c>
      <c r="Q50" s="146" t="str">
        <f>IF($N50="","-",_xlfn.XLOOKUP($N50,'FY25 Gold Book'!$A:$A,'FY25 Gold Book'!$D:$D,"-",0,1))</f>
        <v>-</v>
      </c>
      <c r="R50" s="52"/>
      <c r="S50" s="465" t="str" cm="1">
        <f t="array" ref="S50">IFERROR(
_xlfn.IFS(
$I50=600010,"36th District Judges (CC 600010)",
$I50=600014,"36th District Staff (CC 600014)",
$I50&lt;&gt;0,_xlfn.XLOOKUP($N50,'FY25 Gold Book'!$A:$A,'FY25 Gold Book'!$F:$F,"-",0,1)),
"-")</f>
        <v>-</v>
      </c>
      <c r="T50" s="465" t="str" cm="1">
        <f t="array" ref="T50">IFERROR(
_xlfn.IFS(
OR($R50="TASS",$R50="Seasonal"),"TASS / Part-Time (FICA Only)",
$A50=13,"BSEED",
$A50=20,"DDoT",
OR($A50=48,$A50=49),"DWSD",
$A50=72,"Library",
$I50=600010,"36th District Judges",
$I50=600014,"36th District Staff",
$N50&lt;&gt;0,_xlfn.XLOOKUP($N50,'FY25 Gold Book'!$A:$A,'FY25 Gold Book'!$H:$H,"-",0,1)),
"-")</f>
        <v>-</v>
      </c>
      <c r="U50" s="678"/>
      <c r="V50" s="679"/>
      <c r="W50" s="677"/>
      <c r="X50" s="134"/>
      <c r="Y50" s="135"/>
      <c r="Z50" s="147">
        <f>_xlfn.XLOOKUP($N50,'FY25 Gold Book'!$A:$A,'FY25 Gold Book'!$E:$E,0,0,1)</f>
        <v>0</v>
      </c>
      <c r="AA50" s="680">
        <f>_xlfn.XLOOKUP($N50,'FY25 Gold Book'!$A:$A,'FY25 Gold Book'!$G:$G,0,0,1)</f>
        <v>0</v>
      </c>
      <c r="AB50" s="148">
        <f t="shared" si="4"/>
        <v>0</v>
      </c>
      <c r="AC50" s="681">
        <v>0</v>
      </c>
      <c r="AD50" s="149">
        <f t="shared" si="5"/>
        <v>0</v>
      </c>
      <c r="AE50" s="147">
        <f>_xlfn.XLOOKUP($T50,'FY25 Fringe Rates'!$X$6:$X$15,'FY25 Fringe Rates'!$Y$6:$Y$15,0,0,1)</f>
        <v>0</v>
      </c>
      <c r="AF50" s="150">
        <f t="shared" si="0"/>
        <v>0</v>
      </c>
      <c r="AG50" s="136">
        <v>0</v>
      </c>
      <c r="AH50" s="149">
        <f t="shared" si="6"/>
        <v>0</v>
      </c>
      <c r="AI50" s="151">
        <f t="shared" si="1"/>
        <v>0</v>
      </c>
      <c r="AJ50" s="32"/>
    </row>
    <row r="51" spans="1:36">
      <c r="A51" s="145" t="str">
        <f t="shared" si="2"/>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2"/>
      <c r="J51" s="303" t="str">
        <f>IF($I51="","-",_xlfn.XLOOKUP($I51,'CC.Meta'!$A:$A,'CC.Meta'!$D:$D,"-",0,1))</f>
        <v>-</v>
      </c>
      <c r="K51" s="306" t="str">
        <f t="shared" si="3"/>
        <v>--</v>
      </c>
      <c r="L51" s="302"/>
      <c r="M51" s="133"/>
      <c r="N51" s="234"/>
      <c r="O51" s="146" t="str">
        <f>IF($N51="","-",_xlfn.XLOOKUP($N51,'FY25 Gold Book'!$A:$A,'FY25 Gold Book'!$B:$B,"-",0,1))</f>
        <v>-</v>
      </c>
      <c r="P51" s="444" t="str">
        <f>IF($N51="","-",_xlfn.XLOOKUP($N51,'FY25 Gold Book'!$A:$A,'FY25 Gold Book'!$C:$C,"-",0,1))</f>
        <v>-</v>
      </c>
      <c r="Q51" s="146" t="str">
        <f>IF($N51="","-",_xlfn.XLOOKUP($N51,'FY25 Gold Book'!$A:$A,'FY25 Gold Book'!$D:$D,"-",0,1))</f>
        <v>-</v>
      </c>
      <c r="R51" s="52"/>
      <c r="S51" s="465" t="str" cm="1">
        <f t="array" ref="S51">IFERROR(
_xlfn.IFS(
$I51=600010,"36th District Judges (CC 600010)",
$I51=600014,"36th District Staff (CC 600014)",
$I51&lt;&gt;0,_xlfn.XLOOKUP($N51,'FY25 Gold Book'!$A:$A,'FY25 Gold Book'!$F:$F,"-",0,1)),
"-")</f>
        <v>-</v>
      </c>
      <c r="T51" s="465" t="str" cm="1">
        <f t="array" ref="T51">IFERROR(
_xlfn.IFS(
OR($R51="TASS",$R51="Seasonal"),"TASS / Part-Time (FICA Only)",
$A51=13,"BSEED",
$A51=20,"DDoT",
OR($A51=48,$A51=49),"DWSD",
$A51=72,"Library",
$I51=600010,"36th District Judges",
$I51=600014,"36th District Staff",
$N51&lt;&gt;0,_xlfn.XLOOKUP($N51,'FY25 Gold Book'!$A:$A,'FY25 Gold Book'!$H:$H,"-",0,1)),
"-")</f>
        <v>-</v>
      </c>
      <c r="U51" s="678"/>
      <c r="V51" s="679"/>
      <c r="W51" s="677"/>
      <c r="X51" s="134"/>
      <c r="Y51" s="135"/>
      <c r="Z51" s="147">
        <f>_xlfn.XLOOKUP($N51,'FY25 Gold Book'!$A:$A,'FY25 Gold Book'!$E:$E,0,0,1)</f>
        <v>0</v>
      </c>
      <c r="AA51" s="680">
        <f>_xlfn.XLOOKUP($N51,'FY25 Gold Book'!$A:$A,'FY25 Gold Book'!$G:$G,0,0,1)</f>
        <v>0</v>
      </c>
      <c r="AB51" s="148">
        <f t="shared" si="4"/>
        <v>0</v>
      </c>
      <c r="AC51" s="681">
        <v>0</v>
      </c>
      <c r="AD51" s="149">
        <f t="shared" si="5"/>
        <v>0</v>
      </c>
      <c r="AE51" s="147">
        <f>_xlfn.XLOOKUP($T51,'FY25 Fringe Rates'!$X$6:$X$15,'FY25 Fringe Rates'!$Y$6:$Y$15,0,0,1)</f>
        <v>0</v>
      </c>
      <c r="AF51" s="150">
        <f t="shared" si="0"/>
        <v>0</v>
      </c>
      <c r="AG51" s="136">
        <v>0</v>
      </c>
      <c r="AH51" s="149">
        <f t="shared" si="6"/>
        <v>0</v>
      </c>
      <c r="AI51" s="151">
        <f t="shared" si="1"/>
        <v>0</v>
      </c>
      <c r="AJ51" s="32"/>
    </row>
    <row r="52" spans="1:36">
      <c r="A52" s="145" t="str">
        <f t="shared" si="2"/>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2"/>
      <c r="J52" s="303" t="str">
        <f>IF($I52="","-",_xlfn.XLOOKUP($I52,'CC.Meta'!$A:$A,'CC.Meta'!$D:$D,"-",0,1))</f>
        <v>-</v>
      </c>
      <c r="K52" s="306" t="str">
        <f t="shared" si="3"/>
        <v>--</v>
      </c>
      <c r="L52" s="302"/>
      <c r="M52" s="133"/>
      <c r="N52" s="234"/>
      <c r="O52" s="146" t="str">
        <f>IF($N52="","-",_xlfn.XLOOKUP($N52,'FY25 Gold Book'!$A:$A,'FY25 Gold Book'!$B:$B,"-",0,1))</f>
        <v>-</v>
      </c>
      <c r="P52" s="444" t="str">
        <f>IF($N52="","-",_xlfn.XLOOKUP($N52,'FY25 Gold Book'!$A:$A,'FY25 Gold Book'!$C:$C,"-",0,1))</f>
        <v>-</v>
      </c>
      <c r="Q52" s="146" t="str">
        <f>IF($N52="","-",_xlfn.XLOOKUP($N52,'FY25 Gold Book'!$A:$A,'FY25 Gold Book'!$D:$D,"-",0,1))</f>
        <v>-</v>
      </c>
      <c r="R52" s="52"/>
      <c r="S52" s="465" t="str" cm="1">
        <f t="array" ref="S52">IFERROR(
_xlfn.IFS(
$I52=600010,"36th District Judges (CC 600010)",
$I52=600014,"36th District Staff (CC 600014)",
$I52&lt;&gt;0,_xlfn.XLOOKUP($N52,'FY25 Gold Book'!$A:$A,'FY25 Gold Book'!$F:$F,"-",0,1)),
"-")</f>
        <v>-</v>
      </c>
      <c r="T52" s="465" t="str" cm="1">
        <f t="array" ref="T52">IFERROR(
_xlfn.IFS(
OR($R52="TASS",$R52="Seasonal"),"TASS / Part-Time (FICA Only)",
$A52=13,"BSEED",
$A52=20,"DDoT",
OR($A52=48,$A52=49),"DWSD",
$A52=72,"Library",
$I52=600010,"36th District Judges",
$I52=600014,"36th District Staff",
$N52&lt;&gt;0,_xlfn.XLOOKUP($N52,'FY25 Gold Book'!$A:$A,'FY25 Gold Book'!$H:$H,"-",0,1)),
"-")</f>
        <v>-</v>
      </c>
      <c r="U52" s="678"/>
      <c r="V52" s="679"/>
      <c r="W52" s="677"/>
      <c r="X52" s="134"/>
      <c r="Y52" s="135"/>
      <c r="Z52" s="147">
        <f>_xlfn.XLOOKUP($N52,'FY25 Gold Book'!$A:$A,'FY25 Gold Book'!$E:$E,0,0,1)</f>
        <v>0</v>
      </c>
      <c r="AA52" s="680">
        <f>_xlfn.XLOOKUP($N52,'FY25 Gold Book'!$A:$A,'FY25 Gold Book'!$G:$G,0,0,1)</f>
        <v>0</v>
      </c>
      <c r="AB52" s="148">
        <f t="shared" si="4"/>
        <v>0</v>
      </c>
      <c r="AC52" s="681">
        <v>0</v>
      </c>
      <c r="AD52" s="149">
        <f t="shared" si="5"/>
        <v>0</v>
      </c>
      <c r="AE52" s="147">
        <f>_xlfn.XLOOKUP($T52,'FY25 Fringe Rates'!$X$6:$X$15,'FY25 Fringe Rates'!$Y$6:$Y$15,0,0,1)</f>
        <v>0</v>
      </c>
      <c r="AF52" s="150">
        <f t="shared" si="0"/>
        <v>0</v>
      </c>
      <c r="AG52" s="136">
        <v>0</v>
      </c>
      <c r="AH52" s="149">
        <f t="shared" si="6"/>
        <v>0</v>
      </c>
      <c r="AI52" s="151">
        <f t="shared" si="1"/>
        <v>0</v>
      </c>
      <c r="AJ52" s="32"/>
    </row>
    <row r="53" spans="1:36">
      <c r="A53" s="145" t="str">
        <f t="shared" si="2"/>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2"/>
      <c r="J53" s="303" t="str">
        <f>IF($I53="","-",_xlfn.XLOOKUP($I53,'CC.Meta'!$A:$A,'CC.Meta'!$D:$D,"-",0,1))</f>
        <v>-</v>
      </c>
      <c r="K53" s="306" t="str">
        <f t="shared" si="3"/>
        <v>--</v>
      </c>
      <c r="L53" s="302"/>
      <c r="M53" s="133"/>
      <c r="N53" s="234"/>
      <c r="O53" s="146" t="str">
        <f>IF($N53="","-",_xlfn.XLOOKUP($N53,'FY25 Gold Book'!$A:$A,'FY25 Gold Book'!$B:$B,"-",0,1))</f>
        <v>-</v>
      </c>
      <c r="P53" s="444" t="str">
        <f>IF($N53="","-",_xlfn.XLOOKUP($N53,'FY25 Gold Book'!$A:$A,'FY25 Gold Book'!$C:$C,"-",0,1))</f>
        <v>-</v>
      </c>
      <c r="Q53" s="146" t="str">
        <f>IF($N53="","-",_xlfn.XLOOKUP($N53,'FY25 Gold Book'!$A:$A,'FY25 Gold Book'!$D:$D,"-",0,1))</f>
        <v>-</v>
      </c>
      <c r="R53" s="52"/>
      <c r="S53" s="465" t="str" cm="1">
        <f t="array" ref="S53">IFERROR(
_xlfn.IFS(
$I53=600010,"36th District Judges (CC 600010)",
$I53=600014,"36th District Staff (CC 600014)",
$I53&lt;&gt;0,_xlfn.XLOOKUP($N53,'FY25 Gold Book'!$A:$A,'FY25 Gold Book'!$F:$F,"-",0,1)),
"-")</f>
        <v>-</v>
      </c>
      <c r="T53" s="465" t="str" cm="1">
        <f t="array" ref="T53">IFERROR(
_xlfn.IFS(
OR($R53="TASS",$R53="Seasonal"),"TASS / Part-Time (FICA Only)",
$A53=13,"BSEED",
$A53=20,"DDoT",
OR($A53=48,$A53=49),"DWSD",
$A53=72,"Library",
$I53=600010,"36th District Judges",
$I53=600014,"36th District Staff",
$N53&lt;&gt;0,_xlfn.XLOOKUP($N53,'FY25 Gold Book'!$A:$A,'FY25 Gold Book'!$H:$H,"-",0,1)),
"-")</f>
        <v>-</v>
      </c>
      <c r="U53" s="678"/>
      <c r="V53" s="679"/>
      <c r="W53" s="677"/>
      <c r="X53" s="134"/>
      <c r="Y53" s="135"/>
      <c r="Z53" s="147">
        <f>_xlfn.XLOOKUP($N53,'FY25 Gold Book'!$A:$A,'FY25 Gold Book'!$E:$E,0,0,1)</f>
        <v>0</v>
      </c>
      <c r="AA53" s="680">
        <f>_xlfn.XLOOKUP($N53,'FY25 Gold Book'!$A:$A,'FY25 Gold Book'!$G:$G,0,0,1)</f>
        <v>0</v>
      </c>
      <c r="AB53" s="148">
        <f t="shared" si="4"/>
        <v>0</v>
      </c>
      <c r="AC53" s="681">
        <v>0</v>
      </c>
      <c r="AD53" s="149">
        <f t="shared" si="5"/>
        <v>0</v>
      </c>
      <c r="AE53" s="147">
        <f>_xlfn.XLOOKUP($T53,'FY25 Fringe Rates'!$X$6:$X$15,'FY25 Fringe Rates'!$Y$6:$Y$15,0,0,1)</f>
        <v>0</v>
      </c>
      <c r="AF53" s="150">
        <f t="shared" si="0"/>
        <v>0</v>
      </c>
      <c r="AG53" s="136">
        <v>0</v>
      </c>
      <c r="AH53" s="149">
        <f t="shared" si="6"/>
        <v>0</v>
      </c>
      <c r="AI53" s="151">
        <f t="shared" si="1"/>
        <v>0</v>
      </c>
      <c r="AJ53" s="32"/>
    </row>
    <row r="54" spans="1:36">
      <c r="A54" s="145" t="str">
        <f t="shared" si="2"/>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2"/>
      <c r="J54" s="303" t="str">
        <f>IF($I54="","-",_xlfn.XLOOKUP($I54,'CC.Meta'!$A:$A,'CC.Meta'!$D:$D,"-",0,1))</f>
        <v>-</v>
      </c>
      <c r="K54" s="306" t="str">
        <f t="shared" si="3"/>
        <v>--</v>
      </c>
      <c r="L54" s="302"/>
      <c r="M54" s="133"/>
      <c r="N54" s="234"/>
      <c r="O54" s="146" t="str">
        <f>IF($N54="","-",_xlfn.XLOOKUP($N54,'FY25 Gold Book'!$A:$A,'FY25 Gold Book'!$B:$B,"-",0,1))</f>
        <v>-</v>
      </c>
      <c r="P54" s="444" t="str">
        <f>IF($N54="","-",_xlfn.XLOOKUP($N54,'FY25 Gold Book'!$A:$A,'FY25 Gold Book'!$C:$C,"-",0,1))</f>
        <v>-</v>
      </c>
      <c r="Q54" s="146" t="str">
        <f>IF($N54="","-",_xlfn.XLOOKUP($N54,'FY25 Gold Book'!$A:$A,'FY25 Gold Book'!$D:$D,"-",0,1))</f>
        <v>-</v>
      </c>
      <c r="R54" s="52"/>
      <c r="S54" s="465" t="str" cm="1">
        <f t="array" ref="S54">IFERROR(
_xlfn.IFS(
$I54=600010,"36th District Judges (CC 600010)",
$I54=600014,"36th District Staff (CC 600014)",
$I54&lt;&gt;0,_xlfn.XLOOKUP($N54,'FY25 Gold Book'!$A:$A,'FY25 Gold Book'!$F:$F,"-",0,1)),
"-")</f>
        <v>-</v>
      </c>
      <c r="T54" s="465" t="str" cm="1">
        <f t="array" ref="T54">IFERROR(
_xlfn.IFS(
OR($R54="TASS",$R54="Seasonal"),"TASS / Part-Time (FICA Only)",
$A54=13,"BSEED",
$A54=20,"DDoT",
OR($A54=48,$A54=49),"DWSD",
$A54=72,"Library",
$I54=600010,"36th District Judges",
$I54=600014,"36th District Staff",
$N54&lt;&gt;0,_xlfn.XLOOKUP($N54,'FY25 Gold Book'!$A:$A,'FY25 Gold Book'!$H:$H,"-",0,1)),
"-")</f>
        <v>-</v>
      </c>
      <c r="U54" s="678"/>
      <c r="V54" s="679"/>
      <c r="W54" s="677"/>
      <c r="X54" s="134"/>
      <c r="Y54" s="135"/>
      <c r="Z54" s="147">
        <f>_xlfn.XLOOKUP($N54,'FY25 Gold Book'!$A:$A,'FY25 Gold Book'!$E:$E,0,0,1)</f>
        <v>0</v>
      </c>
      <c r="AA54" s="680">
        <f>_xlfn.XLOOKUP($N54,'FY25 Gold Book'!$A:$A,'FY25 Gold Book'!$G:$G,0,0,1)</f>
        <v>0</v>
      </c>
      <c r="AB54" s="148">
        <f t="shared" si="4"/>
        <v>0</v>
      </c>
      <c r="AC54" s="681">
        <v>0</v>
      </c>
      <c r="AD54" s="149">
        <f t="shared" si="5"/>
        <v>0</v>
      </c>
      <c r="AE54" s="147">
        <f>_xlfn.XLOOKUP($T54,'FY25 Fringe Rates'!$X$6:$X$15,'FY25 Fringe Rates'!$Y$6:$Y$15,0,0,1)</f>
        <v>0</v>
      </c>
      <c r="AF54" s="150">
        <f t="shared" si="0"/>
        <v>0</v>
      </c>
      <c r="AG54" s="136">
        <v>0</v>
      </c>
      <c r="AH54" s="149">
        <f t="shared" si="6"/>
        <v>0</v>
      </c>
      <c r="AI54" s="151">
        <f t="shared" si="1"/>
        <v>0</v>
      </c>
      <c r="AJ54" s="32"/>
    </row>
    <row r="55" spans="1:36">
      <c r="A55" s="145" t="str">
        <f t="shared" si="2"/>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2"/>
      <c r="J55" s="303" t="str">
        <f>IF($I55="","-",_xlfn.XLOOKUP($I55,'CC.Meta'!$A:$A,'CC.Meta'!$D:$D,"-",0,1))</f>
        <v>-</v>
      </c>
      <c r="K55" s="306" t="str">
        <f t="shared" si="3"/>
        <v>--</v>
      </c>
      <c r="L55" s="302"/>
      <c r="M55" s="133"/>
      <c r="N55" s="234"/>
      <c r="O55" s="146" t="str">
        <f>IF($N55="","-",_xlfn.XLOOKUP($N55,'FY25 Gold Book'!$A:$A,'FY25 Gold Book'!$B:$B,"-",0,1))</f>
        <v>-</v>
      </c>
      <c r="P55" s="444" t="str">
        <f>IF($N55="","-",_xlfn.XLOOKUP($N55,'FY25 Gold Book'!$A:$A,'FY25 Gold Book'!$C:$C,"-",0,1))</f>
        <v>-</v>
      </c>
      <c r="Q55" s="146" t="str">
        <f>IF($N55="","-",_xlfn.XLOOKUP($N55,'FY25 Gold Book'!$A:$A,'FY25 Gold Book'!$D:$D,"-",0,1))</f>
        <v>-</v>
      </c>
      <c r="R55" s="52"/>
      <c r="S55" s="465" t="str" cm="1">
        <f t="array" ref="S55">IFERROR(
_xlfn.IFS(
$I55=600010,"36th District Judges (CC 600010)",
$I55=600014,"36th District Staff (CC 600014)",
$I55&lt;&gt;0,_xlfn.XLOOKUP($N55,'FY25 Gold Book'!$A:$A,'FY25 Gold Book'!$F:$F,"-",0,1)),
"-")</f>
        <v>-</v>
      </c>
      <c r="T55" s="465" t="str" cm="1">
        <f t="array" ref="T55">IFERROR(
_xlfn.IFS(
OR($R55="TASS",$R55="Seasonal"),"TASS / Part-Time (FICA Only)",
$A55=13,"BSEED",
$A55=20,"DDoT",
OR($A55=48,$A55=49),"DWSD",
$A55=72,"Library",
$I55=600010,"36th District Judges",
$I55=600014,"36th District Staff",
$N55&lt;&gt;0,_xlfn.XLOOKUP($N55,'FY25 Gold Book'!$A:$A,'FY25 Gold Book'!$H:$H,"-",0,1)),
"-")</f>
        <v>-</v>
      </c>
      <c r="U55" s="678"/>
      <c r="V55" s="679"/>
      <c r="W55" s="677"/>
      <c r="X55" s="134"/>
      <c r="Y55" s="135"/>
      <c r="Z55" s="147">
        <f>_xlfn.XLOOKUP($N55,'FY25 Gold Book'!$A:$A,'FY25 Gold Book'!$E:$E,0,0,1)</f>
        <v>0</v>
      </c>
      <c r="AA55" s="680">
        <f>_xlfn.XLOOKUP($N55,'FY25 Gold Book'!$A:$A,'FY25 Gold Book'!$G:$G,0,0,1)</f>
        <v>0</v>
      </c>
      <c r="AB55" s="148">
        <f t="shared" si="4"/>
        <v>0</v>
      </c>
      <c r="AC55" s="681">
        <v>0</v>
      </c>
      <c r="AD55" s="149">
        <f t="shared" si="5"/>
        <v>0</v>
      </c>
      <c r="AE55" s="147">
        <f>_xlfn.XLOOKUP($T55,'FY25 Fringe Rates'!$X$6:$X$15,'FY25 Fringe Rates'!$Y$6:$Y$15,0,0,1)</f>
        <v>0</v>
      </c>
      <c r="AF55" s="150">
        <f t="shared" si="0"/>
        <v>0</v>
      </c>
      <c r="AG55" s="136">
        <v>0</v>
      </c>
      <c r="AH55" s="149">
        <f t="shared" si="6"/>
        <v>0</v>
      </c>
      <c r="AI55" s="151">
        <f t="shared" si="1"/>
        <v>0</v>
      </c>
      <c r="AJ55" s="32"/>
    </row>
    <row r="56" spans="1:36">
      <c r="A56" s="145" t="str">
        <f t="shared" si="2"/>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2"/>
      <c r="J56" s="303" t="str">
        <f>IF($I56="","-",_xlfn.XLOOKUP($I56,'CC.Meta'!$A:$A,'CC.Meta'!$D:$D,"-",0,1))</f>
        <v>-</v>
      </c>
      <c r="K56" s="306" t="str">
        <f t="shared" si="3"/>
        <v>--</v>
      </c>
      <c r="L56" s="302"/>
      <c r="M56" s="133"/>
      <c r="N56" s="234"/>
      <c r="O56" s="146" t="str">
        <f>IF($N56="","-",_xlfn.XLOOKUP($N56,'FY25 Gold Book'!$A:$A,'FY25 Gold Book'!$B:$B,"-",0,1))</f>
        <v>-</v>
      </c>
      <c r="P56" s="444" t="str">
        <f>IF($N56="","-",_xlfn.XLOOKUP($N56,'FY25 Gold Book'!$A:$A,'FY25 Gold Book'!$C:$C,"-",0,1))</f>
        <v>-</v>
      </c>
      <c r="Q56" s="146" t="str">
        <f>IF($N56="","-",_xlfn.XLOOKUP($N56,'FY25 Gold Book'!$A:$A,'FY25 Gold Book'!$D:$D,"-",0,1))</f>
        <v>-</v>
      </c>
      <c r="R56" s="52"/>
      <c r="S56" s="465" t="str" cm="1">
        <f t="array" ref="S56">IFERROR(
_xlfn.IFS(
$I56=600010,"36th District Judges (CC 600010)",
$I56=600014,"36th District Staff (CC 600014)",
$I56&lt;&gt;0,_xlfn.XLOOKUP($N56,'FY25 Gold Book'!$A:$A,'FY25 Gold Book'!$F:$F,"-",0,1)),
"-")</f>
        <v>-</v>
      </c>
      <c r="T56" s="465" t="str" cm="1">
        <f t="array" ref="T56">IFERROR(
_xlfn.IFS(
OR($R56="TASS",$R56="Seasonal"),"TASS / Part-Time (FICA Only)",
$A56=13,"BSEED",
$A56=20,"DDoT",
OR($A56=48,$A56=49),"DWSD",
$A56=72,"Library",
$I56=600010,"36th District Judges",
$I56=600014,"36th District Staff",
$N56&lt;&gt;0,_xlfn.XLOOKUP($N56,'FY25 Gold Book'!$A:$A,'FY25 Gold Book'!$H:$H,"-",0,1)),
"-")</f>
        <v>-</v>
      </c>
      <c r="U56" s="678"/>
      <c r="V56" s="679"/>
      <c r="W56" s="677"/>
      <c r="X56" s="134"/>
      <c r="Y56" s="135"/>
      <c r="Z56" s="147">
        <f>_xlfn.XLOOKUP($N56,'FY25 Gold Book'!$A:$A,'FY25 Gold Book'!$E:$E,0,0,1)</f>
        <v>0</v>
      </c>
      <c r="AA56" s="680">
        <f>_xlfn.XLOOKUP($N56,'FY25 Gold Book'!$A:$A,'FY25 Gold Book'!$G:$G,0,0,1)</f>
        <v>0</v>
      </c>
      <c r="AB56" s="148">
        <f t="shared" si="4"/>
        <v>0</v>
      </c>
      <c r="AC56" s="681">
        <v>0</v>
      </c>
      <c r="AD56" s="149">
        <f t="shared" si="5"/>
        <v>0</v>
      </c>
      <c r="AE56" s="147">
        <f>_xlfn.XLOOKUP($T56,'FY25 Fringe Rates'!$X$6:$X$15,'FY25 Fringe Rates'!$Y$6:$Y$15,0,0,1)</f>
        <v>0</v>
      </c>
      <c r="AF56" s="150">
        <f t="shared" si="0"/>
        <v>0</v>
      </c>
      <c r="AG56" s="136">
        <v>0</v>
      </c>
      <c r="AH56" s="149">
        <f t="shared" si="6"/>
        <v>0</v>
      </c>
      <c r="AI56" s="151">
        <f t="shared" si="1"/>
        <v>0</v>
      </c>
      <c r="AJ56" s="32"/>
    </row>
    <row r="57" spans="1:36">
      <c r="A57" s="145" t="str">
        <f t="shared" si="2"/>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2"/>
      <c r="J57" s="303" t="str">
        <f>IF($I57="","-",_xlfn.XLOOKUP($I57,'CC.Meta'!$A:$A,'CC.Meta'!$D:$D,"-",0,1))</f>
        <v>-</v>
      </c>
      <c r="K57" s="306" t="str">
        <f t="shared" si="3"/>
        <v>--</v>
      </c>
      <c r="L57" s="302"/>
      <c r="M57" s="133"/>
      <c r="N57" s="234"/>
      <c r="O57" s="146" t="str">
        <f>IF($N57="","-",_xlfn.XLOOKUP($N57,'FY25 Gold Book'!$A:$A,'FY25 Gold Book'!$B:$B,"-",0,1))</f>
        <v>-</v>
      </c>
      <c r="P57" s="444" t="str">
        <f>IF($N57="","-",_xlfn.XLOOKUP($N57,'FY25 Gold Book'!$A:$A,'FY25 Gold Book'!$C:$C,"-",0,1))</f>
        <v>-</v>
      </c>
      <c r="Q57" s="146" t="str">
        <f>IF($N57="","-",_xlfn.XLOOKUP($N57,'FY25 Gold Book'!$A:$A,'FY25 Gold Book'!$D:$D,"-",0,1))</f>
        <v>-</v>
      </c>
      <c r="R57" s="52"/>
      <c r="S57" s="465" t="str" cm="1">
        <f t="array" ref="S57">IFERROR(
_xlfn.IFS(
$I57=600010,"36th District Judges (CC 600010)",
$I57=600014,"36th District Staff (CC 600014)",
$I57&lt;&gt;0,_xlfn.XLOOKUP($N57,'FY25 Gold Book'!$A:$A,'FY25 Gold Book'!$F:$F,"-",0,1)),
"-")</f>
        <v>-</v>
      </c>
      <c r="T57" s="465" t="str" cm="1">
        <f t="array" ref="T57">IFERROR(
_xlfn.IFS(
OR($R57="TASS",$R57="Seasonal"),"TASS / Part-Time (FICA Only)",
$A57=13,"BSEED",
$A57=20,"DDoT",
OR($A57=48,$A57=49),"DWSD",
$A57=72,"Library",
$I57=600010,"36th District Judges",
$I57=600014,"36th District Staff",
$N57&lt;&gt;0,_xlfn.XLOOKUP($N57,'FY25 Gold Book'!$A:$A,'FY25 Gold Book'!$H:$H,"-",0,1)),
"-")</f>
        <v>-</v>
      </c>
      <c r="U57" s="678"/>
      <c r="V57" s="679"/>
      <c r="W57" s="677"/>
      <c r="X57" s="134"/>
      <c r="Y57" s="135"/>
      <c r="Z57" s="147">
        <f>_xlfn.XLOOKUP($N57,'FY25 Gold Book'!$A:$A,'FY25 Gold Book'!$E:$E,0,0,1)</f>
        <v>0</v>
      </c>
      <c r="AA57" s="680">
        <f>_xlfn.XLOOKUP($N57,'FY25 Gold Book'!$A:$A,'FY25 Gold Book'!$G:$G,0,0,1)</f>
        <v>0</v>
      </c>
      <c r="AB57" s="148">
        <f t="shared" si="4"/>
        <v>0</v>
      </c>
      <c r="AC57" s="681">
        <v>0</v>
      </c>
      <c r="AD57" s="149">
        <f t="shared" si="5"/>
        <v>0</v>
      </c>
      <c r="AE57" s="147">
        <f>_xlfn.XLOOKUP($T57,'FY25 Fringe Rates'!$X$6:$X$15,'FY25 Fringe Rates'!$Y$6:$Y$15,0,0,1)</f>
        <v>0</v>
      </c>
      <c r="AF57" s="150">
        <f t="shared" si="0"/>
        <v>0</v>
      </c>
      <c r="AG57" s="136">
        <v>0</v>
      </c>
      <c r="AH57" s="149">
        <f t="shared" si="6"/>
        <v>0</v>
      </c>
      <c r="AI57" s="151">
        <f t="shared" si="1"/>
        <v>0</v>
      </c>
      <c r="AJ57" s="32"/>
    </row>
    <row r="58" spans="1:36">
      <c r="A58" s="145" t="str">
        <f t="shared" si="2"/>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2"/>
      <c r="J58" s="303" t="str">
        <f>IF($I58="","-",_xlfn.XLOOKUP($I58,'CC.Meta'!$A:$A,'CC.Meta'!$D:$D,"-",0,1))</f>
        <v>-</v>
      </c>
      <c r="K58" s="306" t="str">
        <f t="shared" si="3"/>
        <v>--</v>
      </c>
      <c r="L58" s="302"/>
      <c r="M58" s="133"/>
      <c r="N58" s="234"/>
      <c r="O58" s="146" t="str">
        <f>IF($N58="","-",_xlfn.XLOOKUP($N58,'FY25 Gold Book'!$A:$A,'FY25 Gold Book'!$B:$B,"-",0,1))</f>
        <v>-</v>
      </c>
      <c r="P58" s="444" t="str">
        <f>IF($N58="","-",_xlfn.XLOOKUP($N58,'FY25 Gold Book'!$A:$A,'FY25 Gold Book'!$C:$C,"-",0,1))</f>
        <v>-</v>
      </c>
      <c r="Q58" s="146" t="str">
        <f>IF($N58="","-",_xlfn.XLOOKUP($N58,'FY25 Gold Book'!$A:$A,'FY25 Gold Book'!$D:$D,"-",0,1))</f>
        <v>-</v>
      </c>
      <c r="R58" s="52"/>
      <c r="S58" s="465" t="str" cm="1">
        <f t="array" ref="S58">IFERROR(
_xlfn.IFS(
$I58=600010,"36th District Judges (CC 600010)",
$I58=600014,"36th District Staff (CC 600014)",
$I58&lt;&gt;0,_xlfn.XLOOKUP($N58,'FY25 Gold Book'!$A:$A,'FY25 Gold Book'!$F:$F,"-",0,1)),
"-")</f>
        <v>-</v>
      </c>
      <c r="T58" s="465" t="str" cm="1">
        <f t="array" ref="T58">IFERROR(
_xlfn.IFS(
OR($R58="TASS",$R58="Seasonal"),"TASS / Part-Time (FICA Only)",
$A58=13,"BSEED",
$A58=20,"DDoT",
OR($A58=48,$A58=49),"DWSD",
$A58=72,"Library",
$I58=600010,"36th District Judges",
$I58=600014,"36th District Staff",
$N58&lt;&gt;0,_xlfn.XLOOKUP($N58,'FY25 Gold Book'!$A:$A,'FY25 Gold Book'!$H:$H,"-",0,1)),
"-")</f>
        <v>-</v>
      </c>
      <c r="U58" s="678"/>
      <c r="V58" s="679"/>
      <c r="W58" s="677"/>
      <c r="X58" s="134"/>
      <c r="Y58" s="135"/>
      <c r="Z58" s="147">
        <f>_xlfn.XLOOKUP($N58,'FY25 Gold Book'!$A:$A,'FY25 Gold Book'!$E:$E,0,0,1)</f>
        <v>0</v>
      </c>
      <c r="AA58" s="680">
        <f>_xlfn.XLOOKUP($N58,'FY25 Gold Book'!$A:$A,'FY25 Gold Book'!$G:$G,0,0,1)</f>
        <v>0</v>
      </c>
      <c r="AB58" s="148">
        <f t="shared" si="4"/>
        <v>0</v>
      </c>
      <c r="AC58" s="681">
        <v>0</v>
      </c>
      <c r="AD58" s="149">
        <f t="shared" si="5"/>
        <v>0</v>
      </c>
      <c r="AE58" s="147">
        <f>_xlfn.XLOOKUP($T58,'FY25 Fringe Rates'!$X$6:$X$15,'FY25 Fringe Rates'!$Y$6:$Y$15,0,0,1)</f>
        <v>0</v>
      </c>
      <c r="AF58" s="150">
        <f t="shared" si="0"/>
        <v>0</v>
      </c>
      <c r="AG58" s="136">
        <v>0</v>
      </c>
      <c r="AH58" s="149">
        <f t="shared" si="6"/>
        <v>0</v>
      </c>
      <c r="AI58" s="151">
        <f t="shared" si="1"/>
        <v>0</v>
      </c>
      <c r="AJ58" s="32"/>
    </row>
    <row r="59" spans="1:36">
      <c r="A59" s="145" t="str">
        <f t="shared" si="2"/>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2"/>
      <c r="J59" s="303" t="str">
        <f>IF($I59="","-",_xlfn.XLOOKUP($I59,'CC.Meta'!$A:$A,'CC.Meta'!$D:$D,"-",0,1))</f>
        <v>-</v>
      </c>
      <c r="K59" s="306" t="str">
        <f t="shared" si="3"/>
        <v>--</v>
      </c>
      <c r="L59" s="302"/>
      <c r="M59" s="133"/>
      <c r="N59" s="234"/>
      <c r="O59" s="146" t="str">
        <f>IF($N59="","-",_xlfn.XLOOKUP($N59,'FY25 Gold Book'!$A:$A,'FY25 Gold Book'!$B:$B,"-",0,1))</f>
        <v>-</v>
      </c>
      <c r="P59" s="444" t="str">
        <f>IF($N59="","-",_xlfn.XLOOKUP($N59,'FY25 Gold Book'!$A:$A,'FY25 Gold Book'!$C:$C,"-",0,1))</f>
        <v>-</v>
      </c>
      <c r="Q59" s="146" t="str">
        <f>IF($N59="","-",_xlfn.XLOOKUP($N59,'FY25 Gold Book'!$A:$A,'FY25 Gold Book'!$D:$D,"-",0,1))</f>
        <v>-</v>
      </c>
      <c r="R59" s="52"/>
      <c r="S59" s="465" t="str" cm="1">
        <f t="array" ref="S59">IFERROR(
_xlfn.IFS(
$I59=600010,"36th District Judges (CC 600010)",
$I59=600014,"36th District Staff (CC 600014)",
$I59&lt;&gt;0,_xlfn.XLOOKUP($N59,'FY25 Gold Book'!$A:$A,'FY25 Gold Book'!$F:$F,"-",0,1)),
"-")</f>
        <v>-</v>
      </c>
      <c r="T59" s="465" t="str" cm="1">
        <f t="array" ref="T59">IFERROR(
_xlfn.IFS(
OR($R59="TASS",$R59="Seasonal"),"TASS / Part-Time (FICA Only)",
$A59=13,"BSEED",
$A59=20,"DDoT",
OR($A59=48,$A59=49),"DWSD",
$A59=72,"Library",
$I59=600010,"36th District Judges",
$I59=600014,"36th District Staff",
$N59&lt;&gt;0,_xlfn.XLOOKUP($N59,'FY25 Gold Book'!$A:$A,'FY25 Gold Book'!$H:$H,"-",0,1)),
"-")</f>
        <v>-</v>
      </c>
      <c r="U59" s="678"/>
      <c r="V59" s="679"/>
      <c r="W59" s="677"/>
      <c r="X59" s="134"/>
      <c r="Y59" s="135"/>
      <c r="Z59" s="147">
        <f>_xlfn.XLOOKUP($N59,'FY25 Gold Book'!$A:$A,'FY25 Gold Book'!$E:$E,0,0,1)</f>
        <v>0</v>
      </c>
      <c r="AA59" s="680">
        <f>_xlfn.XLOOKUP($N59,'FY25 Gold Book'!$A:$A,'FY25 Gold Book'!$G:$G,0,0,1)</f>
        <v>0</v>
      </c>
      <c r="AB59" s="148">
        <f t="shared" si="4"/>
        <v>0</v>
      </c>
      <c r="AC59" s="681">
        <v>0</v>
      </c>
      <c r="AD59" s="149">
        <f t="shared" si="5"/>
        <v>0</v>
      </c>
      <c r="AE59" s="147">
        <f>_xlfn.XLOOKUP($T59,'FY25 Fringe Rates'!$X$6:$X$15,'FY25 Fringe Rates'!$Y$6:$Y$15,0,0,1)</f>
        <v>0</v>
      </c>
      <c r="AF59" s="150">
        <f t="shared" si="0"/>
        <v>0</v>
      </c>
      <c r="AG59" s="136">
        <v>0</v>
      </c>
      <c r="AH59" s="149">
        <f t="shared" si="6"/>
        <v>0</v>
      </c>
      <c r="AI59" s="151">
        <f t="shared" si="1"/>
        <v>0</v>
      </c>
      <c r="AJ59" s="32"/>
    </row>
    <row r="60" spans="1:36">
      <c r="A60" s="145" t="str">
        <f t="shared" si="2"/>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2"/>
      <c r="J60" s="303" t="str">
        <f>IF($I60="","-",_xlfn.XLOOKUP($I60,'CC.Meta'!$A:$A,'CC.Meta'!$D:$D,"-",0,1))</f>
        <v>-</v>
      </c>
      <c r="K60" s="306" t="str">
        <f t="shared" si="3"/>
        <v>--</v>
      </c>
      <c r="L60" s="302"/>
      <c r="M60" s="133"/>
      <c r="N60" s="234"/>
      <c r="O60" s="146" t="str">
        <f>IF($N60="","-",_xlfn.XLOOKUP($N60,'FY25 Gold Book'!$A:$A,'FY25 Gold Book'!$B:$B,"-",0,1))</f>
        <v>-</v>
      </c>
      <c r="P60" s="444" t="str">
        <f>IF($N60="","-",_xlfn.XLOOKUP($N60,'FY25 Gold Book'!$A:$A,'FY25 Gold Book'!$C:$C,"-",0,1))</f>
        <v>-</v>
      </c>
      <c r="Q60" s="146" t="str">
        <f>IF($N60="","-",_xlfn.XLOOKUP($N60,'FY25 Gold Book'!$A:$A,'FY25 Gold Book'!$D:$D,"-",0,1))</f>
        <v>-</v>
      </c>
      <c r="R60" s="52"/>
      <c r="S60" s="465" t="str" cm="1">
        <f t="array" ref="S60">IFERROR(
_xlfn.IFS(
$I60=600010,"36th District Judges (CC 600010)",
$I60=600014,"36th District Staff (CC 600014)",
$I60&lt;&gt;0,_xlfn.XLOOKUP($N60,'FY25 Gold Book'!$A:$A,'FY25 Gold Book'!$F:$F,"-",0,1)),
"-")</f>
        <v>-</v>
      </c>
      <c r="T60" s="465" t="str" cm="1">
        <f t="array" ref="T60">IFERROR(
_xlfn.IFS(
OR($R60="TASS",$R60="Seasonal"),"TASS / Part-Time (FICA Only)",
$A60=13,"BSEED",
$A60=20,"DDoT",
OR($A60=48,$A60=49),"DWSD",
$A60=72,"Library",
$I60=600010,"36th District Judges",
$I60=600014,"36th District Staff",
$N60&lt;&gt;0,_xlfn.XLOOKUP($N60,'FY25 Gold Book'!$A:$A,'FY25 Gold Book'!$H:$H,"-",0,1)),
"-")</f>
        <v>-</v>
      </c>
      <c r="U60" s="678"/>
      <c r="V60" s="679"/>
      <c r="W60" s="677"/>
      <c r="X60" s="134"/>
      <c r="Y60" s="135"/>
      <c r="Z60" s="147">
        <f>_xlfn.XLOOKUP($N60,'FY25 Gold Book'!$A:$A,'FY25 Gold Book'!$E:$E,0,0,1)</f>
        <v>0</v>
      </c>
      <c r="AA60" s="680">
        <f>_xlfn.XLOOKUP($N60,'FY25 Gold Book'!$A:$A,'FY25 Gold Book'!$G:$G,0,0,1)</f>
        <v>0</v>
      </c>
      <c r="AB60" s="148">
        <f t="shared" si="4"/>
        <v>0</v>
      </c>
      <c r="AC60" s="681">
        <v>0</v>
      </c>
      <c r="AD60" s="149">
        <f t="shared" si="5"/>
        <v>0</v>
      </c>
      <c r="AE60" s="147">
        <f>_xlfn.XLOOKUP($T60,'FY25 Fringe Rates'!$X$6:$X$15,'FY25 Fringe Rates'!$Y$6:$Y$15,0,0,1)</f>
        <v>0</v>
      </c>
      <c r="AF60" s="150">
        <f t="shared" si="0"/>
        <v>0</v>
      </c>
      <c r="AG60" s="136">
        <v>0</v>
      </c>
      <c r="AH60" s="149">
        <f t="shared" si="6"/>
        <v>0</v>
      </c>
      <c r="AI60" s="151">
        <f t="shared" si="1"/>
        <v>0</v>
      </c>
      <c r="AJ60" s="32"/>
    </row>
    <row r="61" spans="1:36">
      <c r="A61" s="145" t="str">
        <f t="shared" si="2"/>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2"/>
      <c r="J61" s="303" t="str">
        <f>IF($I61="","-",_xlfn.XLOOKUP($I61,'CC.Meta'!$A:$A,'CC.Meta'!$D:$D,"-",0,1))</f>
        <v>-</v>
      </c>
      <c r="K61" s="306" t="str">
        <f t="shared" si="3"/>
        <v>--</v>
      </c>
      <c r="L61" s="302"/>
      <c r="M61" s="133"/>
      <c r="N61" s="234"/>
      <c r="O61" s="146" t="str">
        <f>IF($N61="","-",_xlfn.XLOOKUP($N61,'FY25 Gold Book'!$A:$A,'FY25 Gold Book'!$B:$B,"-",0,1))</f>
        <v>-</v>
      </c>
      <c r="P61" s="444" t="str">
        <f>IF($N61="","-",_xlfn.XLOOKUP($N61,'FY25 Gold Book'!$A:$A,'FY25 Gold Book'!$C:$C,"-",0,1))</f>
        <v>-</v>
      </c>
      <c r="Q61" s="146" t="str">
        <f>IF($N61="","-",_xlfn.XLOOKUP($N61,'FY25 Gold Book'!$A:$A,'FY25 Gold Book'!$D:$D,"-",0,1))</f>
        <v>-</v>
      </c>
      <c r="R61" s="52"/>
      <c r="S61" s="465" t="str" cm="1">
        <f t="array" ref="S61">IFERROR(
_xlfn.IFS(
$I61=600010,"36th District Judges (CC 600010)",
$I61=600014,"36th District Staff (CC 600014)",
$I61&lt;&gt;0,_xlfn.XLOOKUP($N61,'FY25 Gold Book'!$A:$A,'FY25 Gold Book'!$F:$F,"-",0,1)),
"-")</f>
        <v>-</v>
      </c>
      <c r="T61" s="465" t="str" cm="1">
        <f t="array" ref="T61">IFERROR(
_xlfn.IFS(
OR($R61="TASS",$R61="Seasonal"),"TASS / Part-Time (FICA Only)",
$A61=13,"BSEED",
$A61=20,"DDoT",
OR($A61=48,$A61=49),"DWSD",
$A61=72,"Library",
$I61=600010,"36th District Judges",
$I61=600014,"36th District Staff",
$N61&lt;&gt;0,_xlfn.XLOOKUP($N61,'FY25 Gold Book'!$A:$A,'FY25 Gold Book'!$H:$H,"-",0,1)),
"-")</f>
        <v>-</v>
      </c>
      <c r="U61" s="678"/>
      <c r="V61" s="679"/>
      <c r="W61" s="677"/>
      <c r="X61" s="134"/>
      <c r="Y61" s="135"/>
      <c r="Z61" s="147">
        <f>_xlfn.XLOOKUP($N61,'FY25 Gold Book'!$A:$A,'FY25 Gold Book'!$E:$E,0,0,1)</f>
        <v>0</v>
      </c>
      <c r="AA61" s="680">
        <f>_xlfn.XLOOKUP($N61,'FY25 Gold Book'!$A:$A,'FY25 Gold Book'!$G:$G,0,0,1)</f>
        <v>0</v>
      </c>
      <c r="AB61" s="148">
        <f t="shared" si="4"/>
        <v>0</v>
      </c>
      <c r="AC61" s="681">
        <v>0</v>
      </c>
      <c r="AD61" s="149">
        <f t="shared" si="5"/>
        <v>0</v>
      </c>
      <c r="AE61" s="147">
        <f>_xlfn.XLOOKUP($T61,'FY25 Fringe Rates'!$X$6:$X$15,'FY25 Fringe Rates'!$Y$6:$Y$15,0,0,1)</f>
        <v>0</v>
      </c>
      <c r="AF61" s="150">
        <f t="shared" si="0"/>
        <v>0</v>
      </c>
      <c r="AG61" s="136">
        <v>0</v>
      </c>
      <c r="AH61" s="149">
        <f t="shared" si="6"/>
        <v>0</v>
      </c>
      <c r="AI61" s="151">
        <f t="shared" si="1"/>
        <v>0</v>
      </c>
      <c r="AJ61" s="32"/>
    </row>
    <row r="62" spans="1:36">
      <c r="A62" s="145" t="str">
        <f t="shared" si="2"/>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2"/>
      <c r="J62" s="303" t="str">
        <f>IF($I62="","-",_xlfn.XLOOKUP($I62,'CC.Meta'!$A:$A,'CC.Meta'!$D:$D,"-",0,1))</f>
        <v>-</v>
      </c>
      <c r="K62" s="306" t="str">
        <f t="shared" si="3"/>
        <v>--</v>
      </c>
      <c r="L62" s="302"/>
      <c r="M62" s="133"/>
      <c r="N62" s="234"/>
      <c r="O62" s="146" t="str">
        <f>IF($N62="","-",_xlfn.XLOOKUP($N62,'FY25 Gold Book'!$A:$A,'FY25 Gold Book'!$B:$B,"-",0,1))</f>
        <v>-</v>
      </c>
      <c r="P62" s="444" t="str">
        <f>IF($N62="","-",_xlfn.XLOOKUP($N62,'FY25 Gold Book'!$A:$A,'FY25 Gold Book'!$C:$C,"-",0,1))</f>
        <v>-</v>
      </c>
      <c r="Q62" s="146" t="str">
        <f>IF($N62="","-",_xlfn.XLOOKUP($N62,'FY25 Gold Book'!$A:$A,'FY25 Gold Book'!$D:$D,"-",0,1))</f>
        <v>-</v>
      </c>
      <c r="R62" s="52"/>
      <c r="S62" s="465" t="str" cm="1">
        <f t="array" ref="S62">IFERROR(
_xlfn.IFS(
$I62=600010,"36th District Judges (CC 600010)",
$I62=600014,"36th District Staff (CC 600014)",
$I62&lt;&gt;0,_xlfn.XLOOKUP($N62,'FY25 Gold Book'!$A:$A,'FY25 Gold Book'!$F:$F,"-",0,1)),
"-")</f>
        <v>-</v>
      </c>
      <c r="T62" s="465" t="str" cm="1">
        <f t="array" ref="T62">IFERROR(
_xlfn.IFS(
OR($R62="TASS",$R62="Seasonal"),"TASS / Part-Time (FICA Only)",
$A62=13,"BSEED",
$A62=20,"DDoT",
OR($A62=48,$A62=49),"DWSD",
$A62=72,"Library",
$I62=600010,"36th District Judges",
$I62=600014,"36th District Staff",
$N62&lt;&gt;0,_xlfn.XLOOKUP($N62,'FY25 Gold Book'!$A:$A,'FY25 Gold Book'!$H:$H,"-",0,1)),
"-")</f>
        <v>-</v>
      </c>
      <c r="U62" s="678"/>
      <c r="V62" s="679"/>
      <c r="W62" s="677"/>
      <c r="X62" s="134"/>
      <c r="Y62" s="135"/>
      <c r="Z62" s="147">
        <f>_xlfn.XLOOKUP($N62,'FY25 Gold Book'!$A:$A,'FY25 Gold Book'!$E:$E,0,0,1)</f>
        <v>0</v>
      </c>
      <c r="AA62" s="680">
        <f>_xlfn.XLOOKUP($N62,'FY25 Gold Book'!$A:$A,'FY25 Gold Book'!$G:$G,0,0,1)</f>
        <v>0</v>
      </c>
      <c r="AB62" s="148">
        <f t="shared" si="4"/>
        <v>0</v>
      </c>
      <c r="AC62" s="681">
        <v>0</v>
      </c>
      <c r="AD62" s="149">
        <f t="shared" si="5"/>
        <v>0</v>
      </c>
      <c r="AE62" s="147">
        <f>_xlfn.XLOOKUP($T62,'FY25 Fringe Rates'!$X$6:$X$15,'FY25 Fringe Rates'!$Y$6:$Y$15,0,0,1)</f>
        <v>0</v>
      </c>
      <c r="AF62" s="150">
        <f t="shared" si="0"/>
        <v>0</v>
      </c>
      <c r="AG62" s="136">
        <v>0</v>
      </c>
      <c r="AH62" s="149">
        <f t="shared" si="6"/>
        <v>0</v>
      </c>
      <c r="AI62" s="151">
        <f t="shared" si="1"/>
        <v>0</v>
      </c>
      <c r="AJ62" s="32"/>
    </row>
    <row r="63" spans="1:36">
      <c r="A63" s="145" t="str">
        <f t="shared" si="2"/>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2"/>
      <c r="J63" s="303" t="str">
        <f>IF($I63="","-",_xlfn.XLOOKUP($I63,'CC.Meta'!$A:$A,'CC.Meta'!$D:$D,"-",0,1))</f>
        <v>-</v>
      </c>
      <c r="K63" s="306" t="str">
        <f t="shared" si="3"/>
        <v>--</v>
      </c>
      <c r="L63" s="302"/>
      <c r="M63" s="133"/>
      <c r="N63" s="234"/>
      <c r="O63" s="146" t="str">
        <f>IF($N63="","-",_xlfn.XLOOKUP($N63,'FY25 Gold Book'!$A:$A,'FY25 Gold Book'!$B:$B,"-",0,1))</f>
        <v>-</v>
      </c>
      <c r="P63" s="444" t="str">
        <f>IF($N63="","-",_xlfn.XLOOKUP($N63,'FY25 Gold Book'!$A:$A,'FY25 Gold Book'!$C:$C,"-",0,1))</f>
        <v>-</v>
      </c>
      <c r="Q63" s="146" t="str">
        <f>IF($N63="","-",_xlfn.XLOOKUP($N63,'FY25 Gold Book'!$A:$A,'FY25 Gold Book'!$D:$D,"-",0,1))</f>
        <v>-</v>
      </c>
      <c r="R63" s="52"/>
      <c r="S63" s="465" t="str" cm="1">
        <f t="array" ref="S63">IFERROR(
_xlfn.IFS(
$I63=600010,"36th District Judges (CC 600010)",
$I63=600014,"36th District Staff (CC 600014)",
$I63&lt;&gt;0,_xlfn.XLOOKUP($N63,'FY25 Gold Book'!$A:$A,'FY25 Gold Book'!$F:$F,"-",0,1)),
"-")</f>
        <v>-</v>
      </c>
      <c r="T63" s="465" t="str" cm="1">
        <f t="array" ref="T63">IFERROR(
_xlfn.IFS(
OR($R63="TASS",$R63="Seasonal"),"TASS / Part-Time (FICA Only)",
$A63=13,"BSEED",
$A63=20,"DDoT",
OR($A63=48,$A63=49),"DWSD",
$A63=72,"Library",
$I63=600010,"36th District Judges",
$I63=600014,"36th District Staff",
$N63&lt;&gt;0,_xlfn.XLOOKUP($N63,'FY25 Gold Book'!$A:$A,'FY25 Gold Book'!$H:$H,"-",0,1)),
"-")</f>
        <v>-</v>
      </c>
      <c r="U63" s="678"/>
      <c r="V63" s="679"/>
      <c r="W63" s="677"/>
      <c r="X63" s="134"/>
      <c r="Y63" s="135"/>
      <c r="Z63" s="147">
        <f>_xlfn.XLOOKUP($N63,'FY25 Gold Book'!$A:$A,'FY25 Gold Book'!$E:$E,0,0,1)</f>
        <v>0</v>
      </c>
      <c r="AA63" s="680">
        <f>_xlfn.XLOOKUP($N63,'FY25 Gold Book'!$A:$A,'FY25 Gold Book'!$G:$G,0,0,1)</f>
        <v>0</v>
      </c>
      <c r="AB63" s="148">
        <f t="shared" si="4"/>
        <v>0</v>
      </c>
      <c r="AC63" s="681">
        <v>0</v>
      </c>
      <c r="AD63" s="149">
        <f t="shared" si="5"/>
        <v>0</v>
      </c>
      <c r="AE63" s="147">
        <f>_xlfn.XLOOKUP($T63,'FY25 Fringe Rates'!$X$6:$X$15,'FY25 Fringe Rates'!$Y$6:$Y$15,0,0,1)</f>
        <v>0</v>
      </c>
      <c r="AF63" s="150">
        <f t="shared" si="0"/>
        <v>0</v>
      </c>
      <c r="AG63" s="136">
        <v>0</v>
      </c>
      <c r="AH63" s="149">
        <f t="shared" si="6"/>
        <v>0</v>
      </c>
      <c r="AI63" s="151">
        <f t="shared" si="1"/>
        <v>0</v>
      </c>
      <c r="AJ63" s="32"/>
    </row>
    <row r="64" spans="1:36">
      <c r="A64" s="145" t="str">
        <f t="shared" si="2"/>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2"/>
      <c r="J64" s="303" t="str">
        <f>IF($I64="","-",_xlfn.XLOOKUP($I64,'CC.Meta'!$A:$A,'CC.Meta'!$D:$D,"-",0,1))</f>
        <v>-</v>
      </c>
      <c r="K64" s="306" t="str">
        <f t="shared" si="3"/>
        <v>--</v>
      </c>
      <c r="L64" s="302"/>
      <c r="M64" s="133"/>
      <c r="N64" s="234"/>
      <c r="O64" s="146" t="str">
        <f>IF($N64="","-",_xlfn.XLOOKUP($N64,'FY25 Gold Book'!$A:$A,'FY25 Gold Book'!$B:$B,"-",0,1))</f>
        <v>-</v>
      </c>
      <c r="P64" s="444" t="str">
        <f>IF($N64="","-",_xlfn.XLOOKUP($N64,'FY25 Gold Book'!$A:$A,'FY25 Gold Book'!$C:$C,"-",0,1))</f>
        <v>-</v>
      </c>
      <c r="Q64" s="146" t="str">
        <f>IF($N64="","-",_xlfn.XLOOKUP($N64,'FY25 Gold Book'!$A:$A,'FY25 Gold Book'!$D:$D,"-",0,1))</f>
        <v>-</v>
      </c>
      <c r="R64" s="52"/>
      <c r="S64" s="465" t="str" cm="1">
        <f t="array" ref="S64">IFERROR(
_xlfn.IFS(
$I64=600010,"36th District Judges (CC 600010)",
$I64=600014,"36th District Staff (CC 600014)",
$I64&lt;&gt;0,_xlfn.XLOOKUP($N64,'FY25 Gold Book'!$A:$A,'FY25 Gold Book'!$F:$F,"-",0,1)),
"-")</f>
        <v>-</v>
      </c>
      <c r="T64" s="465" t="str" cm="1">
        <f t="array" ref="T64">IFERROR(
_xlfn.IFS(
OR($R64="TASS",$R64="Seasonal"),"TASS / Part-Time (FICA Only)",
$A64=13,"BSEED",
$A64=20,"DDoT",
OR($A64=48,$A64=49),"DWSD",
$A64=72,"Library",
$I64=600010,"36th District Judges",
$I64=600014,"36th District Staff",
$N64&lt;&gt;0,_xlfn.XLOOKUP($N64,'FY25 Gold Book'!$A:$A,'FY25 Gold Book'!$H:$H,"-",0,1)),
"-")</f>
        <v>-</v>
      </c>
      <c r="U64" s="678"/>
      <c r="V64" s="679"/>
      <c r="W64" s="677"/>
      <c r="X64" s="134"/>
      <c r="Y64" s="135"/>
      <c r="Z64" s="147">
        <f>_xlfn.XLOOKUP($N64,'FY25 Gold Book'!$A:$A,'FY25 Gold Book'!$E:$E,0,0,1)</f>
        <v>0</v>
      </c>
      <c r="AA64" s="680">
        <f>_xlfn.XLOOKUP($N64,'FY25 Gold Book'!$A:$A,'FY25 Gold Book'!$G:$G,0,0,1)</f>
        <v>0</v>
      </c>
      <c r="AB64" s="148">
        <f t="shared" si="4"/>
        <v>0</v>
      </c>
      <c r="AC64" s="681">
        <v>0</v>
      </c>
      <c r="AD64" s="149">
        <f t="shared" si="5"/>
        <v>0</v>
      </c>
      <c r="AE64" s="147">
        <f>_xlfn.XLOOKUP($T64,'FY25 Fringe Rates'!$X$6:$X$15,'FY25 Fringe Rates'!$Y$6:$Y$15,0,0,1)</f>
        <v>0</v>
      </c>
      <c r="AF64" s="150">
        <f t="shared" si="0"/>
        <v>0</v>
      </c>
      <c r="AG64" s="136">
        <v>0</v>
      </c>
      <c r="AH64" s="149">
        <f t="shared" si="6"/>
        <v>0</v>
      </c>
      <c r="AI64" s="151">
        <f t="shared" si="1"/>
        <v>0</v>
      </c>
      <c r="AJ64" s="32"/>
    </row>
    <row r="65" spans="1:36">
      <c r="A65" s="145" t="str">
        <f t="shared" si="2"/>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2"/>
      <c r="J65" s="303" t="str">
        <f>IF($I65="","-",_xlfn.XLOOKUP($I65,'CC.Meta'!$A:$A,'CC.Meta'!$D:$D,"-",0,1))</f>
        <v>-</v>
      </c>
      <c r="K65" s="306" t="str">
        <f t="shared" si="3"/>
        <v>--</v>
      </c>
      <c r="L65" s="302"/>
      <c r="M65" s="133"/>
      <c r="N65" s="234"/>
      <c r="O65" s="146" t="str">
        <f>IF($N65="","-",_xlfn.XLOOKUP($N65,'FY25 Gold Book'!$A:$A,'FY25 Gold Book'!$B:$B,"-",0,1))</f>
        <v>-</v>
      </c>
      <c r="P65" s="444" t="str">
        <f>IF($N65="","-",_xlfn.XLOOKUP($N65,'FY25 Gold Book'!$A:$A,'FY25 Gold Book'!$C:$C,"-",0,1))</f>
        <v>-</v>
      </c>
      <c r="Q65" s="146" t="str">
        <f>IF($N65="","-",_xlfn.XLOOKUP($N65,'FY25 Gold Book'!$A:$A,'FY25 Gold Book'!$D:$D,"-",0,1))</f>
        <v>-</v>
      </c>
      <c r="R65" s="52"/>
      <c r="S65" s="465" t="str" cm="1">
        <f t="array" ref="S65">IFERROR(
_xlfn.IFS(
$I65=600010,"36th District Judges (CC 600010)",
$I65=600014,"36th District Staff (CC 600014)",
$I65&lt;&gt;0,_xlfn.XLOOKUP($N65,'FY25 Gold Book'!$A:$A,'FY25 Gold Book'!$F:$F,"-",0,1)),
"-")</f>
        <v>-</v>
      </c>
      <c r="T65" s="465" t="str" cm="1">
        <f t="array" ref="T65">IFERROR(
_xlfn.IFS(
OR($R65="TASS",$R65="Seasonal"),"TASS / Part-Time (FICA Only)",
$A65=13,"BSEED",
$A65=20,"DDoT",
OR($A65=48,$A65=49),"DWSD",
$A65=72,"Library",
$I65=600010,"36th District Judges",
$I65=600014,"36th District Staff",
$N65&lt;&gt;0,_xlfn.XLOOKUP($N65,'FY25 Gold Book'!$A:$A,'FY25 Gold Book'!$H:$H,"-",0,1)),
"-")</f>
        <v>-</v>
      </c>
      <c r="U65" s="678"/>
      <c r="V65" s="679"/>
      <c r="W65" s="677"/>
      <c r="X65" s="134"/>
      <c r="Y65" s="135"/>
      <c r="Z65" s="147">
        <f>_xlfn.XLOOKUP($N65,'FY25 Gold Book'!$A:$A,'FY25 Gold Book'!$E:$E,0,0,1)</f>
        <v>0</v>
      </c>
      <c r="AA65" s="680">
        <f>_xlfn.XLOOKUP($N65,'FY25 Gold Book'!$A:$A,'FY25 Gold Book'!$G:$G,0,0,1)</f>
        <v>0</v>
      </c>
      <c r="AB65" s="148">
        <f t="shared" si="4"/>
        <v>0</v>
      </c>
      <c r="AC65" s="681">
        <v>0</v>
      </c>
      <c r="AD65" s="149">
        <f t="shared" si="5"/>
        <v>0</v>
      </c>
      <c r="AE65" s="147">
        <f>_xlfn.XLOOKUP($T65,'FY25 Fringe Rates'!$X$6:$X$15,'FY25 Fringe Rates'!$Y$6:$Y$15,0,0,1)</f>
        <v>0</v>
      </c>
      <c r="AF65" s="150">
        <f t="shared" si="0"/>
        <v>0</v>
      </c>
      <c r="AG65" s="136">
        <v>0</v>
      </c>
      <c r="AH65" s="149">
        <f t="shared" si="6"/>
        <v>0</v>
      </c>
      <c r="AI65" s="151">
        <f t="shared" si="1"/>
        <v>0</v>
      </c>
      <c r="AJ65" s="32"/>
    </row>
    <row r="66" spans="1:36">
      <c r="A66" s="145" t="str">
        <f t="shared" si="2"/>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2"/>
      <c r="J66" s="303" t="str">
        <f>IF($I66="","-",_xlfn.XLOOKUP($I66,'CC.Meta'!$A:$A,'CC.Meta'!$D:$D,"-",0,1))</f>
        <v>-</v>
      </c>
      <c r="K66" s="306" t="str">
        <f t="shared" si="3"/>
        <v>--</v>
      </c>
      <c r="L66" s="302"/>
      <c r="M66" s="133"/>
      <c r="N66" s="234"/>
      <c r="O66" s="146" t="str">
        <f>IF($N66="","-",_xlfn.XLOOKUP($N66,'FY25 Gold Book'!$A:$A,'FY25 Gold Book'!$B:$B,"-",0,1))</f>
        <v>-</v>
      </c>
      <c r="P66" s="444" t="str">
        <f>IF($N66="","-",_xlfn.XLOOKUP($N66,'FY25 Gold Book'!$A:$A,'FY25 Gold Book'!$C:$C,"-",0,1))</f>
        <v>-</v>
      </c>
      <c r="Q66" s="146" t="str">
        <f>IF($N66="","-",_xlfn.XLOOKUP($N66,'FY25 Gold Book'!$A:$A,'FY25 Gold Book'!$D:$D,"-",0,1))</f>
        <v>-</v>
      </c>
      <c r="R66" s="52"/>
      <c r="S66" s="465" t="str" cm="1">
        <f t="array" ref="S66">IFERROR(
_xlfn.IFS(
$I66=600010,"36th District Judges (CC 600010)",
$I66=600014,"36th District Staff (CC 600014)",
$I66&lt;&gt;0,_xlfn.XLOOKUP($N66,'FY25 Gold Book'!$A:$A,'FY25 Gold Book'!$F:$F,"-",0,1)),
"-")</f>
        <v>-</v>
      </c>
      <c r="T66" s="465" t="str" cm="1">
        <f t="array" ref="T66">IFERROR(
_xlfn.IFS(
OR($R66="TASS",$R66="Seasonal"),"TASS / Part-Time (FICA Only)",
$A66=13,"BSEED",
$A66=20,"DDoT",
OR($A66=48,$A66=49),"DWSD",
$A66=72,"Library",
$I66=600010,"36th District Judges",
$I66=600014,"36th District Staff",
$N66&lt;&gt;0,_xlfn.XLOOKUP($N66,'FY25 Gold Book'!$A:$A,'FY25 Gold Book'!$H:$H,"-",0,1)),
"-")</f>
        <v>-</v>
      </c>
      <c r="U66" s="678"/>
      <c r="V66" s="679"/>
      <c r="W66" s="677"/>
      <c r="X66" s="134"/>
      <c r="Y66" s="135"/>
      <c r="Z66" s="147">
        <f>_xlfn.XLOOKUP($N66,'FY25 Gold Book'!$A:$A,'FY25 Gold Book'!$E:$E,0,0,1)</f>
        <v>0</v>
      </c>
      <c r="AA66" s="680">
        <f>_xlfn.XLOOKUP($N66,'FY25 Gold Book'!$A:$A,'FY25 Gold Book'!$G:$G,0,0,1)</f>
        <v>0</v>
      </c>
      <c r="AB66" s="148">
        <f t="shared" si="4"/>
        <v>0</v>
      </c>
      <c r="AC66" s="681">
        <v>0</v>
      </c>
      <c r="AD66" s="149">
        <f t="shared" si="5"/>
        <v>0</v>
      </c>
      <c r="AE66" s="147">
        <f>_xlfn.XLOOKUP($T66,'FY25 Fringe Rates'!$X$6:$X$15,'FY25 Fringe Rates'!$Y$6:$Y$15,0,0,1)</f>
        <v>0</v>
      </c>
      <c r="AF66" s="150">
        <f t="shared" si="0"/>
        <v>0</v>
      </c>
      <c r="AG66" s="136">
        <v>0</v>
      </c>
      <c r="AH66" s="149">
        <f t="shared" si="6"/>
        <v>0</v>
      </c>
      <c r="AI66" s="151">
        <f t="shared" si="1"/>
        <v>0</v>
      </c>
      <c r="AJ66" s="32"/>
    </row>
    <row r="67" spans="1:36">
      <c r="A67" s="145" t="str">
        <f t="shared" si="2"/>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2"/>
      <c r="J67" s="303" t="str">
        <f>IF($I67="","-",_xlfn.XLOOKUP($I67,'CC.Meta'!$A:$A,'CC.Meta'!$D:$D,"-",0,1))</f>
        <v>-</v>
      </c>
      <c r="K67" s="306" t="str">
        <f t="shared" si="3"/>
        <v>--</v>
      </c>
      <c r="L67" s="302"/>
      <c r="M67" s="133"/>
      <c r="N67" s="234"/>
      <c r="O67" s="146" t="str">
        <f>IF($N67="","-",_xlfn.XLOOKUP($N67,'FY25 Gold Book'!$A:$A,'FY25 Gold Book'!$B:$B,"-",0,1))</f>
        <v>-</v>
      </c>
      <c r="P67" s="444" t="str">
        <f>IF($N67="","-",_xlfn.XLOOKUP($N67,'FY25 Gold Book'!$A:$A,'FY25 Gold Book'!$C:$C,"-",0,1))</f>
        <v>-</v>
      </c>
      <c r="Q67" s="146" t="str">
        <f>IF($N67="","-",_xlfn.XLOOKUP($N67,'FY25 Gold Book'!$A:$A,'FY25 Gold Book'!$D:$D,"-",0,1))</f>
        <v>-</v>
      </c>
      <c r="R67" s="52"/>
      <c r="S67" s="465" t="str" cm="1">
        <f t="array" ref="S67">IFERROR(
_xlfn.IFS(
$I67=600010,"36th District Judges (CC 600010)",
$I67=600014,"36th District Staff (CC 600014)",
$I67&lt;&gt;0,_xlfn.XLOOKUP($N67,'FY25 Gold Book'!$A:$A,'FY25 Gold Book'!$F:$F,"-",0,1)),
"-")</f>
        <v>-</v>
      </c>
      <c r="T67" s="465" t="str" cm="1">
        <f t="array" ref="T67">IFERROR(
_xlfn.IFS(
OR($R67="TASS",$R67="Seasonal"),"TASS / Part-Time (FICA Only)",
$A67=13,"BSEED",
$A67=20,"DDoT",
OR($A67=48,$A67=49),"DWSD",
$A67=72,"Library",
$I67=600010,"36th District Judges",
$I67=600014,"36th District Staff",
$N67&lt;&gt;0,_xlfn.XLOOKUP($N67,'FY25 Gold Book'!$A:$A,'FY25 Gold Book'!$H:$H,"-",0,1)),
"-")</f>
        <v>-</v>
      </c>
      <c r="U67" s="678"/>
      <c r="V67" s="679"/>
      <c r="W67" s="677"/>
      <c r="X67" s="134"/>
      <c r="Y67" s="135"/>
      <c r="Z67" s="147">
        <f>_xlfn.XLOOKUP($N67,'FY25 Gold Book'!$A:$A,'FY25 Gold Book'!$E:$E,0,0,1)</f>
        <v>0</v>
      </c>
      <c r="AA67" s="680">
        <f>_xlfn.XLOOKUP($N67,'FY25 Gold Book'!$A:$A,'FY25 Gold Book'!$G:$G,0,0,1)</f>
        <v>0</v>
      </c>
      <c r="AB67" s="148">
        <f t="shared" si="4"/>
        <v>0</v>
      </c>
      <c r="AC67" s="681">
        <v>0</v>
      </c>
      <c r="AD67" s="149">
        <f t="shared" si="5"/>
        <v>0</v>
      </c>
      <c r="AE67" s="147">
        <f>_xlfn.XLOOKUP($T67,'FY25 Fringe Rates'!$X$6:$X$15,'FY25 Fringe Rates'!$Y$6:$Y$15,0,0,1)</f>
        <v>0</v>
      </c>
      <c r="AF67" s="150">
        <f t="shared" si="0"/>
        <v>0</v>
      </c>
      <c r="AG67" s="136">
        <v>0</v>
      </c>
      <c r="AH67" s="149">
        <f t="shared" si="6"/>
        <v>0</v>
      </c>
      <c r="AI67" s="151">
        <f t="shared" si="1"/>
        <v>0</v>
      </c>
      <c r="AJ67" s="32"/>
    </row>
    <row r="68" spans="1:36">
      <c r="A68" s="145" t="str">
        <f t="shared" si="2"/>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2"/>
      <c r="J68" s="303" t="str">
        <f>IF($I68="","-",_xlfn.XLOOKUP($I68,'CC.Meta'!$A:$A,'CC.Meta'!$D:$D,"-",0,1))</f>
        <v>-</v>
      </c>
      <c r="K68" s="306" t="str">
        <f t="shared" si="3"/>
        <v>--</v>
      </c>
      <c r="L68" s="302"/>
      <c r="M68" s="133"/>
      <c r="N68" s="234"/>
      <c r="O68" s="146" t="str">
        <f>IF($N68="","-",_xlfn.XLOOKUP($N68,'FY25 Gold Book'!$A:$A,'FY25 Gold Book'!$B:$B,"-",0,1))</f>
        <v>-</v>
      </c>
      <c r="P68" s="444" t="str">
        <f>IF($N68="","-",_xlfn.XLOOKUP($N68,'FY25 Gold Book'!$A:$A,'FY25 Gold Book'!$C:$C,"-",0,1))</f>
        <v>-</v>
      </c>
      <c r="Q68" s="146" t="str">
        <f>IF($N68="","-",_xlfn.XLOOKUP($N68,'FY25 Gold Book'!$A:$A,'FY25 Gold Book'!$D:$D,"-",0,1))</f>
        <v>-</v>
      </c>
      <c r="R68" s="52"/>
      <c r="S68" s="465" t="str" cm="1">
        <f t="array" ref="S68">IFERROR(
_xlfn.IFS(
$I68=600010,"36th District Judges (CC 600010)",
$I68=600014,"36th District Staff (CC 600014)",
$I68&lt;&gt;0,_xlfn.XLOOKUP($N68,'FY25 Gold Book'!$A:$A,'FY25 Gold Book'!$F:$F,"-",0,1)),
"-")</f>
        <v>-</v>
      </c>
      <c r="T68" s="465" t="str" cm="1">
        <f t="array" ref="T68">IFERROR(
_xlfn.IFS(
OR($R68="TASS",$R68="Seasonal"),"TASS / Part-Time (FICA Only)",
$A68=13,"BSEED",
$A68=20,"DDoT",
OR($A68=48,$A68=49),"DWSD",
$A68=72,"Library",
$I68=600010,"36th District Judges",
$I68=600014,"36th District Staff",
$N68&lt;&gt;0,_xlfn.XLOOKUP($N68,'FY25 Gold Book'!$A:$A,'FY25 Gold Book'!$H:$H,"-",0,1)),
"-")</f>
        <v>-</v>
      </c>
      <c r="U68" s="678"/>
      <c r="V68" s="679"/>
      <c r="W68" s="677"/>
      <c r="X68" s="134"/>
      <c r="Y68" s="135"/>
      <c r="Z68" s="147">
        <f>_xlfn.XLOOKUP($N68,'FY25 Gold Book'!$A:$A,'FY25 Gold Book'!$E:$E,0,0,1)</f>
        <v>0</v>
      </c>
      <c r="AA68" s="680">
        <f>_xlfn.XLOOKUP($N68,'FY25 Gold Book'!$A:$A,'FY25 Gold Book'!$G:$G,0,0,1)</f>
        <v>0</v>
      </c>
      <c r="AB68" s="148">
        <f t="shared" si="4"/>
        <v>0</v>
      </c>
      <c r="AC68" s="681">
        <v>0</v>
      </c>
      <c r="AD68" s="149">
        <f t="shared" si="5"/>
        <v>0</v>
      </c>
      <c r="AE68" s="147">
        <f>_xlfn.XLOOKUP($T68,'FY25 Fringe Rates'!$X$6:$X$15,'FY25 Fringe Rates'!$Y$6:$Y$15,0,0,1)</f>
        <v>0</v>
      </c>
      <c r="AF68" s="150">
        <f t="shared" si="0"/>
        <v>0</v>
      </c>
      <c r="AG68" s="136">
        <v>0</v>
      </c>
      <c r="AH68" s="149">
        <f t="shared" si="6"/>
        <v>0</v>
      </c>
      <c r="AI68" s="151">
        <f t="shared" si="1"/>
        <v>0</v>
      </c>
      <c r="AJ68" s="32"/>
    </row>
    <row r="69" spans="1:36">
      <c r="A69" s="145" t="str">
        <f t="shared" si="2"/>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2"/>
      <c r="J69" s="303" t="str">
        <f>IF($I69="","-",_xlfn.XLOOKUP($I69,'CC.Meta'!$A:$A,'CC.Meta'!$D:$D,"-",0,1))</f>
        <v>-</v>
      </c>
      <c r="K69" s="306" t="str">
        <f t="shared" si="3"/>
        <v>--</v>
      </c>
      <c r="L69" s="302"/>
      <c r="M69" s="133"/>
      <c r="N69" s="234"/>
      <c r="O69" s="146" t="str">
        <f>IF($N69="","-",_xlfn.XLOOKUP($N69,'FY25 Gold Book'!$A:$A,'FY25 Gold Book'!$B:$B,"-",0,1))</f>
        <v>-</v>
      </c>
      <c r="P69" s="444" t="str">
        <f>IF($N69="","-",_xlfn.XLOOKUP($N69,'FY25 Gold Book'!$A:$A,'FY25 Gold Book'!$C:$C,"-",0,1))</f>
        <v>-</v>
      </c>
      <c r="Q69" s="146" t="str">
        <f>IF($N69="","-",_xlfn.XLOOKUP($N69,'FY25 Gold Book'!$A:$A,'FY25 Gold Book'!$D:$D,"-",0,1))</f>
        <v>-</v>
      </c>
      <c r="R69" s="52"/>
      <c r="S69" s="465" t="str" cm="1">
        <f t="array" ref="S69">IFERROR(
_xlfn.IFS(
$I69=600010,"36th District Judges (CC 600010)",
$I69=600014,"36th District Staff (CC 600014)",
$I69&lt;&gt;0,_xlfn.XLOOKUP($N69,'FY25 Gold Book'!$A:$A,'FY25 Gold Book'!$F:$F,"-",0,1)),
"-")</f>
        <v>-</v>
      </c>
      <c r="T69" s="465" t="str" cm="1">
        <f t="array" ref="T69">IFERROR(
_xlfn.IFS(
OR($R69="TASS",$R69="Seasonal"),"TASS / Part-Time (FICA Only)",
$A69=13,"BSEED",
$A69=20,"DDoT",
OR($A69=48,$A69=49),"DWSD",
$A69=72,"Library",
$I69=600010,"36th District Judges",
$I69=600014,"36th District Staff",
$N69&lt;&gt;0,_xlfn.XLOOKUP($N69,'FY25 Gold Book'!$A:$A,'FY25 Gold Book'!$H:$H,"-",0,1)),
"-")</f>
        <v>-</v>
      </c>
      <c r="U69" s="678"/>
      <c r="V69" s="679"/>
      <c r="W69" s="677"/>
      <c r="X69" s="134"/>
      <c r="Y69" s="135"/>
      <c r="Z69" s="147">
        <f>_xlfn.XLOOKUP($N69,'FY25 Gold Book'!$A:$A,'FY25 Gold Book'!$E:$E,0,0,1)</f>
        <v>0</v>
      </c>
      <c r="AA69" s="680">
        <f>_xlfn.XLOOKUP($N69,'FY25 Gold Book'!$A:$A,'FY25 Gold Book'!$G:$G,0,0,1)</f>
        <v>0</v>
      </c>
      <c r="AB69" s="148">
        <f t="shared" si="4"/>
        <v>0</v>
      </c>
      <c r="AC69" s="681">
        <v>0</v>
      </c>
      <c r="AD69" s="149">
        <f t="shared" si="5"/>
        <v>0</v>
      </c>
      <c r="AE69" s="147">
        <f>_xlfn.XLOOKUP($T69,'FY25 Fringe Rates'!$X$6:$X$15,'FY25 Fringe Rates'!$Y$6:$Y$15,0,0,1)</f>
        <v>0</v>
      </c>
      <c r="AF69" s="150">
        <f t="shared" si="0"/>
        <v>0</v>
      </c>
      <c r="AG69" s="136">
        <v>0</v>
      </c>
      <c r="AH69" s="149">
        <f t="shared" si="6"/>
        <v>0</v>
      </c>
      <c r="AI69" s="151">
        <f t="shared" si="1"/>
        <v>0</v>
      </c>
      <c r="AJ69" s="32"/>
    </row>
    <row r="70" spans="1:36">
      <c r="A70" s="145" t="str">
        <f t="shared" si="2"/>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2"/>
      <c r="J70" s="303" t="str">
        <f>IF($I70="","-",_xlfn.XLOOKUP($I70,'CC.Meta'!$A:$A,'CC.Meta'!$D:$D,"-",0,1))</f>
        <v>-</v>
      </c>
      <c r="K70" s="306" t="str">
        <f t="shared" si="3"/>
        <v>--</v>
      </c>
      <c r="L70" s="302"/>
      <c r="M70" s="133"/>
      <c r="N70" s="234"/>
      <c r="O70" s="146" t="str">
        <f>IF($N70="","-",_xlfn.XLOOKUP($N70,'FY25 Gold Book'!$A:$A,'FY25 Gold Book'!$B:$B,"-",0,1))</f>
        <v>-</v>
      </c>
      <c r="P70" s="444" t="str">
        <f>IF($N70="","-",_xlfn.XLOOKUP($N70,'FY25 Gold Book'!$A:$A,'FY25 Gold Book'!$C:$C,"-",0,1))</f>
        <v>-</v>
      </c>
      <c r="Q70" s="146" t="str">
        <f>IF($N70="","-",_xlfn.XLOOKUP($N70,'FY25 Gold Book'!$A:$A,'FY25 Gold Book'!$D:$D,"-",0,1))</f>
        <v>-</v>
      </c>
      <c r="R70" s="52"/>
      <c r="S70" s="465" t="str" cm="1">
        <f t="array" ref="S70">IFERROR(
_xlfn.IFS(
$I70=600010,"36th District Judges (CC 600010)",
$I70=600014,"36th District Staff (CC 600014)",
$I70&lt;&gt;0,_xlfn.XLOOKUP($N70,'FY25 Gold Book'!$A:$A,'FY25 Gold Book'!$F:$F,"-",0,1)),
"-")</f>
        <v>-</v>
      </c>
      <c r="T70" s="465" t="str" cm="1">
        <f t="array" ref="T70">IFERROR(
_xlfn.IFS(
OR($R70="TASS",$R70="Seasonal"),"TASS / Part-Time (FICA Only)",
$A70=13,"BSEED",
$A70=20,"DDoT",
OR($A70=48,$A70=49),"DWSD",
$A70=72,"Library",
$I70=600010,"36th District Judges",
$I70=600014,"36th District Staff",
$N70&lt;&gt;0,_xlfn.XLOOKUP($N70,'FY25 Gold Book'!$A:$A,'FY25 Gold Book'!$H:$H,"-",0,1)),
"-")</f>
        <v>-</v>
      </c>
      <c r="U70" s="678"/>
      <c r="V70" s="679"/>
      <c r="W70" s="677"/>
      <c r="X70" s="134"/>
      <c r="Y70" s="135"/>
      <c r="Z70" s="147">
        <f>_xlfn.XLOOKUP($N70,'FY25 Gold Book'!$A:$A,'FY25 Gold Book'!$E:$E,0,0,1)</f>
        <v>0</v>
      </c>
      <c r="AA70" s="680">
        <f>_xlfn.XLOOKUP($N70,'FY25 Gold Book'!$A:$A,'FY25 Gold Book'!$G:$G,0,0,1)</f>
        <v>0</v>
      </c>
      <c r="AB70" s="148">
        <f t="shared" si="4"/>
        <v>0</v>
      </c>
      <c r="AC70" s="681">
        <v>0</v>
      </c>
      <c r="AD70" s="149">
        <f t="shared" si="5"/>
        <v>0</v>
      </c>
      <c r="AE70" s="147">
        <f>_xlfn.XLOOKUP($T70,'FY25 Fringe Rates'!$X$6:$X$15,'FY25 Fringe Rates'!$Y$6:$Y$15,0,0,1)</f>
        <v>0</v>
      </c>
      <c r="AF70" s="150">
        <f t="shared" si="0"/>
        <v>0</v>
      </c>
      <c r="AG70" s="136">
        <v>0</v>
      </c>
      <c r="AH70" s="149">
        <f t="shared" si="6"/>
        <v>0</v>
      </c>
      <c r="AI70" s="151">
        <f t="shared" si="1"/>
        <v>0</v>
      </c>
      <c r="AJ70" s="32"/>
    </row>
    <row r="71" spans="1:36">
      <c r="A71" s="145" t="str">
        <f t="shared" si="2"/>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2"/>
      <c r="J71" s="303" t="str">
        <f>IF($I71="","-",_xlfn.XLOOKUP($I71,'CC.Meta'!$A:$A,'CC.Meta'!$D:$D,"-",0,1))</f>
        <v>-</v>
      </c>
      <c r="K71" s="306" t="str">
        <f t="shared" si="3"/>
        <v>--</v>
      </c>
      <c r="L71" s="302"/>
      <c r="M71" s="133"/>
      <c r="N71" s="234"/>
      <c r="O71" s="146" t="str">
        <f>IF($N71="","-",_xlfn.XLOOKUP($N71,'FY25 Gold Book'!$A:$A,'FY25 Gold Book'!$B:$B,"-",0,1))</f>
        <v>-</v>
      </c>
      <c r="P71" s="444" t="str">
        <f>IF($N71="","-",_xlfn.XLOOKUP($N71,'FY25 Gold Book'!$A:$A,'FY25 Gold Book'!$C:$C,"-",0,1))</f>
        <v>-</v>
      </c>
      <c r="Q71" s="146" t="str">
        <f>IF($N71="","-",_xlfn.XLOOKUP($N71,'FY25 Gold Book'!$A:$A,'FY25 Gold Book'!$D:$D,"-",0,1))</f>
        <v>-</v>
      </c>
      <c r="R71" s="52"/>
      <c r="S71" s="465" t="str" cm="1">
        <f t="array" ref="S71">IFERROR(
_xlfn.IFS(
$I71=600010,"36th District Judges (CC 600010)",
$I71=600014,"36th District Staff (CC 600014)",
$I71&lt;&gt;0,_xlfn.XLOOKUP($N71,'FY25 Gold Book'!$A:$A,'FY25 Gold Book'!$F:$F,"-",0,1)),
"-")</f>
        <v>-</v>
      </c>
      <c r="T71" s="465" t="str" cm="1">
        <f t="array" ref="T71">IFERROR(
_xlfn.IFS(
OR($R71="TASS",$R71="Seasonal"),"TASS / Part-Time (FICA Only)",
$A71=13,"BSEED",
$A71=20,"DDoT",
OR($A71=48,$A71=49),"DWSD",
$A71=72,"Library",
$I71=600010,"36th District Judges",
$I71=600014,"36th District Staff",
$N71&lt;&gt;0,_xlfn.XLOOKUP($N71,'FY25 Gold Book'!$A:$A,'FY25 Gold Book'!$H:$H,"-",0,1)),
"-")</f>
        <v>-</v>
      </c>
      <c r="U71" s="678"/>
      <c r="V71" s="679"/>
      <c r="W71" s="677"/>
      <c r="X71" s="134"/>
      <c r="Y71" s="135"/>
      <c r="Z71" s="147">
        <f>_xlfn.XLOOKUP($N71,'FY25 Gold Book'!$A:$A,'FY25 Gold Book'!$E:$E,0,0,1)</f>
        <v>0</v>
      </c>
      <c r="AA71" s="680">
        <f>_xlfn.XLOOKUP($N71,'FY25 Gold Book'!$A:$A,'FY25 Gold Book'!$G:$G,0,0,1)</f>
        <v>0</v>
      </c>
      <c r="AB71" s="148">
        <f t="shared" si="4"/>
        <v>0</v>
      </c>
      <c r="AC71" s="681">
        <v>0</v>
      </c>
      <c r="AD71" s="149">
        <f t="shared" si="5"/>
        <v>0</v>
      </c>
      <c r="AE71" s="147">
        <f>_xlfn.XLOOKUP($T71,'FY25 Fringe Rates'!$X$6:$X$15,'FY25 Fringe Rates'!$Y$6:$Y$15,0,0,1)</f>
        <v>0</v>
      </c>
      <c r="AF71" s="150">
        <f t="shared" si="0"/>
        <v>0</v>
      </c>
      <c r="AG71" s="136">
        <v>0</v>
      </c>
      <c r="AH71" s="149">
        <f t="shared" si="6"/>
        <v>0</v>
      </c>
      <c r="AI71" s="151">
        <f t="shared" si="1"/>
        <v>0</v>
      </c>
      <c r="AJ71" s="32"/>
    </row>
    <row r="72" spans="1:36">
      <c r="A72" s="145" t="str">
        <f t="shared" si="2"/>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2"/>
      <c r="J72" s="303" t="str">
        <f>IF($I72="","-",_xlfn.XLOOKUP($I72,'CC.Meta'!$A:$A,'CC.Meta'!$D:$D,"-",0,1))</f>
        <v>-</v>
      </c>
      <c r="K72" s="306" t="str">
        <f t="shared" si="3"/>
        <v>--</v>
      </c>
      <c r="L72" s="302"/>
      <c r="M72" s="133"/>
      <c r="N72" s="234"/>
      <c r="O72" s="146" t="str">
        <f>IF($N72="","-",_xlfn.XLOOKUP($N72,'FY25 Gold Book'!$A:$A,'FY25 Gold Book'!$B:$B,"-",0,1))</f>
        <v>-</v>
      </c>
      <c r="P72" s="444" t="str">
        <f>IF($N72="","-",_xlfn.XLOOKUP($N72,'FY25 Gold Book'!$A:$A,'FY25 Gold Book'!$C:$C,"-",0,1))</f>
        <v>-</v>
      </c>
      <c r="Q72" s="146" t="str">
        <f>IF($N72="","-",_xlfn.XLOOKUP($N72,'FY25 Gold Book'!$A:$A,'FY25 Gold Book'!$D:$D,"-",0,1))</f>
        <v>-</v>
      </c>
      <c r="R72" s="52"/>
      <c r="S72" s="465" t="str" cm="1">
        <f t="array" ref="S72">IFERROR(
_xlfn.IFS(
$I72=600010,"36th District Judges (CC 600010)",
$I72=600014,"36th District Staff (CC 600014)",
$I72&lt;&gt;0,_xlfn.XLOOKUP($N72,'FY25 Gold Book'!$A:$A,'FY25 Gold Book'!$F:$F,"-",0,1)),
"-")</f>
        <v>-</v>
      </c>
      <c r="T72" s="465" t="str" cm="1">
        <f t="array" ref="T72">IFERROR(
_xlfn.IFS(
OR($R72="TASS",$R72="Seasonal"),"TASS / Part-Time (FICA Only)",
$A72=13,"BSEED",
$A72=20,"DDoT",
OR($A72=48,$A72=49),"DWSD",
$A72=72,"Library",
$I72=600010,"36th District Judges",
$I72=600014,"36th District Staff",
$N72&lt;&gt;0,_xlfn.XLOOKUP($N72,'FY25 Gold Book'!$A:$A,'FY25 Gold Book'!$H:$H,"-",0,1)),
"-")</f>
        <v>-</v>
      </c>
      <c r="U72" s="678"/>
      <c r="V72" s="679"/>
      <c r="W72" s="677"/>
      <c r="X72" s="134"/>
      <c r="Y72" s="135"/>
      <c r="Z72" s="147">
        <f>_xlfn.XLOOKUP($N72,'FY25 Gold Book'!$A:$A,'FY25 Gold Book'!$E:$E,0,0,1)</f>
        <v>0</v>
      </c>
      <c r="AA72" s="680">
        <f>_xlfn.XLOOKUP($N72,'FY25 Gold Book'!$A:$A,'FY25 Gold Book'!$G:$G,0,0,1)</f>
        <v>0</v>
      </c>
      <c r="AB72" s="148">
        <f t="shared" si="4"/>
        <v>0</v>
      </c>
      <c r="AC72" s="681">
        <v>0</v>
      </c>
      <c r="AD72" s="149">
        <f t="shared" si="5"/>
        <v>0</v>
      </c>
      <c r="AE72" s="147">
        <f>_xlfn.XLOOKUP($T72,'FY25 Fringe Rates'!$X$6:$X$15,'FY25 Fringe Rates'!$Y$6:$Y$15,0,0,1)</f>
        <v>0</v>
      </c>
      <c r="AF72" s="150">
        <f t="shared" si="0"/>
        <v>0</v>
      </c>
      <c r="AG72" s="136">
        <v>0</v>
      </c>
      <c r="AH72" s="149">
        <f t="shared" si="6"/>
        <v>0</v>
      </c>
      <c r="AI72" s="151">
        <f t="shared" si="1"/>
        <v>0</v>
      </c>
      <c r="AJ72" s="32"/>
    </row>
    <row r="73" spans="1:36">
      <c r="A73" s="145" t="str">
        <f t="shared" si="2"/>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2"/>
      <c r="J73" s="303" t="str">
        <f>IF($I73="","-",_xlfn.XLOOKUP($I73,'CC.Meta'!$A:$A,'CC.Meta'!$D:$D,"-",0,1))</f>
        <v>-</v>
      </c>
      <c r="K73" s="306" t="str">
        <f t="shared" si="3"/>
        <v>--</v>
      </c>
      <c r="L73" s="302"/>
      <c r="M73" s="133"/>
      <c r="N73" s="234"/>
      <c r="O73" s="146" t="str">
        <f>IF($N73="","-",_xlfn.XLOOKUP($N73,'FY25 Gold Book'!$A:$A,'FY25 Gold Book'!$B:$B,"-",0,1))</f>
        <v>-</v>
      </c>
      <c r="P73" s="444" t="str">
        <f>IF($N73="","-",_xlfn.XLOOKUP($N73,'FY25 Gold Book'!$A:$A,'FY25 Gold Book'!$C:$C,"-",0,1))</f>
        <v>-</v>
      </c>
      <c r="Q73" s="146" t="str">
        <f>IF($N73="","-",_xlfn.XLOOKUP($N73,'FY25 Gold Book'!$A:$A,'FY25 Gold Book'!$D:$D,"-",0,1))</f>
        <v>-</v>
      </c>
      <c r="R73" s="52"/>
      <c r="S73" s="465" t="str" cm="1">
        <f t="array" ref="S73">IFERROR(
_xlfn.IFS(
$I73=600010,"36th District Judges (CC 600010)",
$I73=600014,"36th District Staff (CC 600014)",
$I73&lt;&gt;0,_xlfn.XLOOKUP($N73,'FY25 Gold Book'!$A:$A,'FY25 Gold Book'!$F:$F,"-",0,1)),
"-")</f>
        <v>-</v>
      </c>
      <c r="T73" s="465" t="str" cm="1">
        <f t="array" ref="T73">IFERROR(
_xlfn.IFS(
OR($R73="TASS",$R73="Seasonal"),"TASS / Part-Time (FICA Only)",
$A73=13,"BSEED",
$A73=20,"DDoT",
OR($A73=48,$A73=49),"DWSD",
$A73=72,"Library",
$I73=600010,"36th District Judges",
$I73=600014,"36th District Staff",
$N73&lt;&gt;0,_xlfn.XLOOKUP($N73,'FY25 Gold Book'!$A:$A,'FY25 Gold Book'!$H:$H,"-",0,1)),
"-")</f>
        <v>-</v>
      </c>
      <c r="U73" s="678"/>
      <c r="V73" s="679"/>
      <c r="W73" s="677"/>
      <c r="X73" s="134"/>
      <c r="Y73" s="135"/>
      <c r="Z73" s="147">
        <f>_xlfn.XLOOKUP($N73,'FY25 Gold Book'!$A:$A,'FY25 Gold Book'!$E:$E,0,0,1)</f>
        <v>0</v>
      </c>
      <c r="AA73" s="680">
        <f>_xlfn.XLOOKUP($N73,'FY25 Gold Book'!$A:$A,'FY25 Gold Book'!$G:$G,0,0,1)</f>
        <v>0</v>
      </c>
      <c r="AB73" s="148">
        <f t="shared" si="4"/>
        <v>0</v>
      </c>
      <c r="AC73" s="681">
        <v>0</v>
      </c>
      <c r="AD73" s="149">
        <f t="shared" si="5"/>
        <v>0</v>
      </c>
      <c r="AE73" s="147">
        <f>_xlfn.XLOOKUP($T73,'FY25 Fringe Rates'!$X$6:$X$15,'FY25 Fringe Rates'!$Y$6:$Y$15,0,0,1)</f>
        <v>0</v>
      </c>
      <c r="AF73" s="150">
        <f t="shared" si="0"/>
        <v>0</v>
      </c>
      <c r="AG73" s="136">
        <v>0</v>
      </c>
      <c r="AH73" s="149">
        <f t="shared" si="6"/>
        <v>0</v>
      </c>
      <c r="AI73" s="151">
        <f t="shared" si="1"/>
        <v>0</v>
      </c>
      <c r="AJ73" s="32"/>
    </row>
    <row r="74" spans="1:36">
      <c r="A74" s="145" t="str">
        <f t="shared" si="2"/>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2"/>
      <c r="J74" s="303" t="str">
        <f>IF($I74="","-",_xlfn.XLOOKUP($I74,'CC.Meta'!$A:$A,'CC.Meta'!$D:$D,"-",0,1))</f>
        <v>-</v>
      </c>
      <c r="K74" s="306" t="str">
        <f t="shared" si="3"/>
        <v>--</v>
      </c>
      <c r="L74" s="302"/>
      <c r="M74" s="133"/>
      <c r="N74" s="234"/>
      <c r="O74" s="146" t="str">
        <f>IF($N74="","-",_xlfn.XLOOKUP($N74,'FY25 Gold Book'!$A:$A,'FY25 Gold Book'!$B:$B,"-",0,1))</f>
        <v>-</v>
      </c>
      <c r="P74" s="444" t="str">
        <f>IF($N74="","-",_xlfn.XLOOKUP($N74,'FY25 Gold Book'!$A:$A,'FY25 Gold Book'!$C:$C,"-",0,1))</f>
        <v>-</v>
      </c>
      <c r="Q74" s="146" t="str">
        <f>IF($N74="","-",_xlfn.XLOOKUP($N74,'FY25 Gold Book'!$A:$A,'FY25 Gold Book'!$D:$D,"-",0,1))</f>
        <v>-</v>
      </c>
      <c r="R74" s="52"/>
      <c r="S74" s="465" t="str" cm="1">
        <f t="array" ref="S74">IFERROR(
_xlfn.IFS(
$I74=600010,"36th District Judges (CC 600010)",
$I74=600014,"36th District Staff (CC 600014)",
$I74&lt;&gt;0,_xlfn.XLOOKUP($N74,'FY25 Gold Book'!$A:$A,'FY25 Gold Book'!$F:$F,"-",0,1)),
"-")</f>
        <v>-</v>
      </c>
      <c r="T74" s="465" t="str" cm="1">
        <f t="array" ref="T74">IFERROR(
_xlfn.IFS(
OR($R74="TASS",$R74="Seasonal"),"TASS / Part-Time (FICA Only)",
$A74=13,"BSEED",
$A74=20,"DDoT",
OR($A74=48,$A74=49),"DWSD",
$A74=72,"Library",
$I74=600010,"36th District Judges",
$I74=600014,"36th District Staff",
$N74&lt;&gt;0,_xlfn.XLOOKUP($N74,'FY25 Gold Book'!$A:$A,'FY25 Gold Book'!$H:$H,"-",0,1)),
"-")</f>
        <v>-</v>
      </c>
      <c r="U74" s="678"/>
      <c r="V74" s="679"/>
      <c r="W74" s="677"/>
      <c r="X74" s="134"/>
      <c r="Y74" s="135"/>
      <c r="Z74" s="147">
        <f>_xlfn.XLOOKUP($N74,'FY25 Gold Book'!$A:$A,'FY25 Gold Book'!$E:$E,0,0,1)</f>
        <v>0</v>
      </c>
      <c r="AA74" s="680">
        <f>_xlfn.XLOOKUP($N74,'FY25 Gold Book'!$A:$A,'FY25 Gold Book'!$G:$G,0,0,1)</f>
        <v>0</v>
      </c>
      <c r="AB74" s="148">
        <f t="shared" si="4"/>
        <v>0</v>
      </c>
      <c r="AC74" s="681">
        <v>0</v>
      </c>
      <c r="AD74" s="149">
        <f t="shared" si="5"/>
        <v>0</v>
      </c>
      <c r="AE74" s="147">
        <f>_xlfn.XLOOKUP($T74,'FY25 Fringe Rates'!$X$6:$X$15,'FY25 Fringe Rates'!$Y$6:$Y$15,0,0,1)</f>
        <v>0</v>
      </c>
      <c r="AF74" s="150">
        <f t="shared" si="0"/>
        <v>0</v>
      </c>
      <c r="AG74" s="136">
        <v>0</v>
      </c>
      <c r="AH74" s="149">
        <f t="shared" si="6"/>
        <v>0</v>
      </c>
      <c r="AI74" s="151">
        <f t="shared" si="1"/>
        <v>0</v>
      </c>
      <c r="AJ74" s="32"/>
    </row>
    <row r="75" spans="1:36">
      <c r="A75" s="145" t="str">
        <f t="shared" si="2"/>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2"/>
      <c r="J75" s="303" t="str">
        <f>IF($I75="","-",_xlfn.XLOOKUP($I75,'CC.Meta'!$A:$A,'CC.Meta'!$D:$D,"-",0,1))</f>
        <v>-</v>
      </c>
      <c r="K75" s="306" t="str">
        <f t="shared" si="3"/>
        <v>--</v>
      </c>
      <c r="L75" s="302"/>
      <c r="M75" s="133"/>
      <c r="N75" s="234"/>
      <c r="O75" s="146" t="str">
        <f>IF($N75="","-",_xlfn.XLOOKUP($N75,'FY25 Gold Book'!$A:$A,'FY25 Gold Book'!$B:$B,"-",0,1))</f>
        <v>-</v>
      </c>
      <c r="P75" s="444" t="str">
        <f>IF($N75="","-",_xlfn.XLOOKUP($N75,'FY25 Gold Book'!$A:$A,'FY25 Gold Book'!$C:$C,"-",0,1))</f>
        <v>-</v>
      </c>
      <c r="Q75" s="146" t="str">
        <f>IF($N75="","-",_xlfn.XLOOKUP($N75,'FY25 Gold Book'!$A:$A,'FY25 Gold Book'!$D:$D,"-",0,1))</f>
        <v>-</v>
      </c>
      <c r="R75" s="52"/>
      <c r="S75" s="465" t="str" cm="1">
        <f t="array" ref="S75">IFERROR(
_xlfn.IFS(
$I75=600010,"36th District Judges (CC 600010)",
$I75=600014,"36th District Staff (CC 600014)",
$I75&lt;&gt;0,_xlfn.XLOOKUP($N75,'FY25 Gold Book'!$A:$A,'FY25 Gold Book'!$F:$F,"-",0,1)),
"-")</f>
        <v>-</v>
      </c>
      <c r="T75" s="465" t="str" cm="1">
        <f t="array" ref="T75">IFERROR(
_xlfn.IFS(
OR($R75="TASS",$R75="Seasonal"),"TASS / Part-Time (FICA Only)",
$A75=13,"BSEED",
$A75=20,"DDoT",
OR($A75=48,$A75=49),"DWSD",
$A75=72,"Library",
$I75=600010,"36th District Judges",
$I75=600014,"36th District Staff",
$N75&lt;&gt;0,_xlfn.XLOOKUP($N75,'FY25 Gold Book'!$A:$A,'FY25 Gold Book'!$H:$H,"-",0,1)),
"-")</f>
        <v>-</v>
      </c>
      <c r="U75" s="678"/>
      <c r="V75" s="679"/>
      <c r="W75" s="677"/>
      <c r="X75" s="134"/>
      <c r="Y75" s="135"/>
      <c r="Z75" s="147">
        <f>_xlfn.XLOOKUP($N75,'FY25 Gold Book'!$A:$A,'FY25 Gold Book'!$E:$E,0,0,1)</f>
        <v>0</v>
      </c>
      <c r="AA75" s="680">
        <f>_xlfn.XLOOKUP($N75,'FY25 Gold Book'!$A:$A,'FY25 Gold Book'!$G:$G,0,0,1)</f>
        <v>0</v>
      </c>
      <c r="AB75" s="148">
        <f t="shared" si="4"/>
        <v>0</v>
      </c>
      <c r="AC75" s="681">
        <v>0</v>
      </c>
      <c r="AD75" s="149">
        <f t="shared" si="5"/>
        <v>0</v>
      </c>
      <c r="AE75" s="147">
        <f>_xlfn.XLOOKUP($T75,'FY25 Fringe Rates'!$X$6:$X$15,'FY25 Fringe Rates'!$Y$6:$Y$15,0,0,1)</f>
        <v>0</v>
      </c>
      <c r="AF75" s="150">
        <f t="shared" si="0"/>
        <v>0</v>
      </c>
      <c r="AG75" s="136">
        <v>0</v>
      </c>
      <c r="AH75" s="149">
        <f t="shared" si="6"/>
        <v>0</v>
      </c>
      <c r="AI75" s="151">
        <f t="shared" si="1"/>
        <v>0</v>
      </c>
      <c r="AJ75" s="32"/>
    </row>
    <row r="76" spans="1:36">
      <c r="A76" s="145" t="str">
        <f t="shared" si="2"/>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2"/>
      <c r="J76" s="303" t="str">
        <f>IF($I76="","-",_xlfn.XLOOKUP($I76,'CC.Meta'!$A:$A,'CC.Meta'!$D:$D,"-",0,1))</f>
        <v>-</v>
      </c>
      <c r="K76" s="306" t="str">
        <f t="shared" si="3"/>
        <v>--</v>
      </c>
      <c r="L76" s="302"/>
      <c r="M76" s="133"/>
      <c r="N76" s="234"/>
      <c r="O76" s="146" t="str">
        <f>IF($N76="","-",_xlfn.XLOOKUP($N76,'FY25 Gold Book'!$A:$A,'FY25 Gold Book'!$B:$B,"-",0,1))</f>
        <v>-</v>
      </c>
      <c r="P76" s="444" t="str">
        <f>IF($N76="","-",_xlfn.XLOOKUP($N76,'FY25 Gold Book'!$A:$A,'FY25 Gold Book'!$C:$C,"-",0,1))</f>
        <v>-</v>
      </c>
      <c r="Q76" s="146" t="str">
        <f>IF($N76="","-",_xlfn.XLOOKUP($N76,'FY25 Gold Book'!$A:$A,'FY25 Gold Book'!$D:$D,"-",0,1))</f>
        <v>-</v>
      </c>
      <c r="R76" s="52"/>
      <c r="S76" s="465" t="str" cm="1">
        <f t="array" ref="S76">IFERROR(
_xlfn.IFS(
$I76=600010,"36th District Judges (CC 600010)",
$I76=600014,"36th District Staff (CC 600014)",
$I76&lt;&gt;0,_xlfn.XLOOKUP($N76,'FY25 Gold Book'!$A:$A,'FY25 Gold Book'!$F:$F,"-",0,1)),
"-")</f>
        <v>-</v>
      </c>
      <c r="T76" s="465" t="str" cm="1">
        <f t="array" ref="T76">IFERROR(
_xlfn.IFS(
OR($R76="TASS",$R76="Seasonal"),"TASS / Part-Time (FICA Only)",
$A76=13,"BSEED",
$A76=20,"DDoT",
OR($A76=48,$A76=49),"DWSD",
$A76=72,"Library",
$I76=600010,"36th District Judges",
$I76=600014,"36th District Staff",
$N76&lt;&gt;0,_xlfn.XLOOKUP($N76,'FY25 Gold Book'!$A:$A,'FY25 Gold Book'!$H:$H,"-",0,1)),
"-")</f>
        <v>-</v>
      </c>
      <c r="U76" s="678"/>
      <c r="V76" s="679"/>
      <c r="W76" s="677"/>
      <c r="X76" s="134"/>
      <c r="Y76" s="135"/>
      <c r="Z76" s="147">
        <f>_xlfn.XLOOKUP($N76,'FY25 Gold Book'!$A:$A,'FY25 Gold Book'!$E:$E,0,0,1)</f>
        <v>0</v>
      </c>
      <c r="AA76" s="680">
        <f>_xlfn.XLOOKUP($N76,'FY25 Gold Book'!$A:$A,'FY25 Gold Book'!$G:$G,0,0,1)</f>
        <v>0</v>
      </c>
      <c r="AB76" s="148">
        <f t="shared" si="4"/>
        <v>0</v>
      </c>
      <c r="AC76" s="681">
        <v>0</v>
      </c>
      <c r="AD76" s="149">
        <f t="shared" si="5"/>
        <v>0</v>
      </c>
      <c r="AE76" s="147">
        <f>_xlfn.XLOOKUP($T76,'FY25 Fringe Rates'!$X$6:$X$15,'FY25 Fringe Rates'!$Y$6:$Y$15,0,0,1)</f>
        <v>0</v>
      </c>
      <c r="AF76" s="150">
        <f t="shared" si="0"/>
        <v>0</v>
      </c>
      <c r="AG76" s="136">
        <v>0</v>
      </c>
      <c r="AH76" s="149">
        <f t="shared" si="6"/>
        <v>0</v>
      </c>
      <c r="AI76" s="151">
        <f t="shared" si="1"/>
        <v>0</v>
      </c>
      <c r="AJ76" s="32"/>
    </row>
    <row r="77" spans="1:36">
      <c r="A77" s="145" t="str">
        <f t="shared" si="2"/>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2"/>
      <c r="J77" s="303" t="str">
        <f>IF($I77="","-",_xlfn.XLOOKUP($I77,'CC.Meta'!$A:$A,'CC.Meta'!$D:$D,"-",0,1))</f>
        <v>-</v>
      </c>
      <c r="K77" s="306" t="str">
        <f t="shared" si="3"/>
        <v>--</v>
      </c>
      <c r="L77" s="302"/>
      <c r="M77" s="133"/>
      <c r="N77" s="234"/>
      <c r="O77" s="146" t="str">
        <f>IF($N77="","-",_xlfn.XLOOKUP($N77,'FY25 Gold Book'!$A:$A,'FY25 Gold Book'!$B:$B,"-",0,1))</f>
        <v>-</v>
      </c>
      <c r="P77" s="444" t="str">
        <f>IF($N77="","-",_xlfn.XLOOKUP($N77,'FY25 Gold Book'!$A:$A,'FY25 Gold Book'!$C:$C,"-",0,1))</f>
        <v>-</v>
      </c>
      <c r="Q77" s="146" t="str">
        <f>IF($N77="","-",_xlfn.XLOOKUP($N77,'FY25 Gold Book'!$A:$A,'FY25 Gold Book'!$D:$D,"-",0,1))</f>
        <v>-</v>
      </c>
      <c r="R77" s="52"/>
      <c r="S77" s="465" t="str" cm="1">
        <f t="array" ref="S77">IFERROR(
_xlfn.IFS(
$I77=600010,"36th District Judges (CC 600010)",
$I77=600014,"36th District Staff (CC 600014)",
$I77&lt;&gt;0,_xlfn.XLOOKUP($N77,'FY25 Gold Book'!$A:$A,'FY25 Gold Book'!$F:$F,"-",0,1)),
"-")</f>
        <v>-</v>
      </c>
      <c r="T77" s="465" t="str" cm="1">
        <f t="array" ref="T77">IFERROR(
_xlfn.IFS(
OR($R77="TASS",$R77="Seasonal"),"TASS / Part-Time (FICA Only)",
$A77=13,"BSEED",
$A77=20,"DDoT",
OR($A77=48,$A77=49),"DWSD",
$A77=72,"Library",
$I77=600010,"36th District Judges",
$I77=600014,"36th District Staff",
$N77&lt;&gt;0,_xlfn.XLOOKUP($N77,'FY25 Gold Book'!$A:$A,'FY25 Gold Book'!$H:$H,"-",0,1)),
"-")</f>
        <v>-</v>
      </c>
      <c r="U77" s="678"/>
      <c r="V77" s="679"/>
      <c r="W77" s="677"/>
      <c r="X77" s="134"/>
      <c r="Y77" s="135"/>
      <c r="Z77" s="147">
        <f>_xlfn.XLOOKUP($N77,'FY25 Gold Book'!$A:$A,'FY25 Gold Book'!$E:$E,0,0,1)</f>
        <v>0</v>
      </c>
      <c r="AA77" s="680">
        <f>_xlfn.XLOOKUP($N77,'FY25 Gold Book'!$A:$A,'FY25 Gold Book'!$G:$G,0,0,1)</f>
        <v>0</v>
      </c>
      <c r="AB77" s="148">
        <f t="shared" si="4"/>
        <v>0</v>
      </c>
      <c r="AC77" s="681">
        <v>0</v>
      </c>
      <c r="AD77" s="149">
        <f t="shared" si="5"/>
        <v>0</v>
      </c>
      <c r="AE77" s="147">
        <f>_xlfn.XLOOKUP($T77,'FY25 Fringe Rates'!$X$6:$X$15,'FY25 Fringe Rates'!$Y$6:$Y$15,0,0,1)</f>
        <v>0</v>
      </c>
      <c r="AF77" s="150">
        <f t="shared" si="0"/>
        <v>0</v>
      </c>
      <c r="AG77" s="136">
        <v>0</v>
      </c>
      <c r="AH77" s="149">
        <f t="shared" si="6"/>
        <v>0</v>
      </c>
      <c r="AI77" s="151">
        <f t="shared" si="1"/>
        <v>0</v>
      </c>
      <c r="AJ77" s="32"/>
    </row>
    <row r="78" spans="1:36">
      <c r="A78" s="145" t="str">
        <f t="shared" si="2"/>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2"/>
      <c r="J78" s="303" t="str">
        <f>IF($I78="","-",_xlfn.XLOOKUP($I78,'CC.Meta'!$A:$A,'CC.Meta'!$D:$D,"-",0,1))</f>
        <v>-</v>
      </c>
      <c r="K78" s="306" t="str">
        <f t="shared" si="3"/>
        <v>--</v>
      </c>
      <c r="L78" s="302"/>
      <c r="M78" s="133"/>
      <c r="N78" s="234"/>
      <c r="O78" s="146" t="str">
        <f>IF($N78="","-",_xlfn.XLOOKUP($N78,'FY25 Gold Book'!$A:$A,'FY25 Gold Book'!$B:$B,"-",0,1))</f>
        <v>-</v>
      </c>
      <c r="P78" s="444" t="str">
        <f>IF($N78="","-",_xlfn.XLOOKUP($N78,'FY25 Gold Book'!$A:$A,'FY25 Gold Book'!$C:$C,"-",0,1))</f>
        <v>-</v>
      </c>
      <c r="Q78" s="146" t="str">
        <f>IF($N78="","-",_xlfn.XLOOKUP($N78,'FY25 Gold Book'!$A:$A,'FY25 Gold Book'!$D:$D,"-",0,1))</f>
        <v>-</v>
      </c>
      <c r="R78" s="52"/>
      <c r="S78" s="465" t="str" cm="1">
        <f t="array" ref="S78">IFERROR(
_xlfn.IFS(
$I78=600010,"36th District Judges (CC 600010)",
$I78=600014,"36th District Staff (CC 600014)",
$I78&lt;&gt;0,_xlfn.XLOOKUP($N78,'FY25 Gold Book'!$A:$A,'FY25 Gold Book'!$F:$F,"-",0,1)),
"-")</f>
        <v>-</v>
      </c>
      <c r="T78" s="465" t="str" cm="1">
        <f t="array" ref="T78">IFERROR(
_xlfn.IFS(
OR($R78="TASS",$R78="Seasonal"),"TASS / Part-Time (FICA Only)",
$A78=13,"BSEED",
$A78=20,"DDoT",
OR($A78=48,$A78=49),"DWSD",
$A78=72,"Library",
$I78=600010,"36th District Judges",
$I78=600014,"36th District Staff",
$N78&lt;&gt;0,_xlfn.XLOOKUP($N78,'FY25 Gold Book'!$A:$A,'FY25 Gold Book'!$H:$H,"-",0,1)),
"-")</f>
        <v>-</v>
      </c>
      <c r="U78" s="678"/>
      <c r="V78" s="679"/>
      <c r="W78" s="677"/>
      <c r="X78" s="134"/>
      <c r="Y78" s="135"/>
      <c r="Z78" s="147">
        <f>_xlfn.XLOOKUP($N78,'FY25 Gold Book'!$A:$A,'FY25 Gold Book'!$E:$E,0,0,1)</f>
        <v>0</v>
      </c>
      <c r="AA78" s="680">
        <f>_xlfn.XLOOKUP($N78,'FY25 Gold Book'!$A:$A,'FY25 Gold Book'!$G:$G,0,0,1)</f>
        <v>0</v>
      </c>
      <c r="AB78" s="148">
        <f t="shared" si="4"/>
        <v>0</v>
      </c>
      <c r="AC78" s="681">
        <v>0</v>
      </c>
      <c r="AD78" s="149">
        <f t="shared" si="5"/>
        <v>0</v>
      </c>
      <c r="AE78" s="147">
        <f>_xlfn.XLOOKUP($T78,'FY25 Fringe Rates'!$X$6:$X$15,'FY25 Fringe Rates'!$Y$6:$Y$15,0,0,1)</f>
        <v>0</v>
      </c>
      <c r="AF78" s="150">
        <f t="shared" si="0"/>
        <v>0</v>
      </c>
      <c r="AG78" s="136">
        <v>0</v>
      </c>
      <c r="AH78" s="149">
        <f t="shared" si="6"/>
        <v>0</v>
      </c>
      <c r="AI78" s="151">
        <f t="shared" si="1"/>
        <v>0</v>
      </c>
      <c r="AJ78" s="32"/>
    </row>
    <row r="79" spans="1:36">
      <c r="A79" s="145" t="str">
        <f t="shared" si="2"/>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2"/>
      <c r="J79" s="303" t="str">
        <f>IF($I79="","-",_xlfn.XLOOKUP($I79,'CC.Meta'!$A:$A,'CC.Meta'!$D:$D,"-",0,1))</f>
        <v>-</v>
      </c>
      <c r="K79" s="306" t="str">
        <f t="shared" si="3"/>
        <v>--</v>
      </c>
      <c r="L79" s="302"/>
      <c r="M79" s="133"/>
      <c r="N79" s="234"/>
      <c r="O79" s="146" t="str">
        <f>IF($N79="","-",_xlfn.XLOOKUP($N79,'FY25 Gold Book'!$A:$A,'FY25 Gold Book'!$B:$B,"-",0,1))</f>
        <v>-</v>
      </c>
      <c r="P79" s="444" t="str">
        <f>IF($N79="","-",_xlfn.XLOOKUP($N79,'FY25 Gold Book'!$A:$A,'FY25 Gold Book'!$C:$C,"-",0,1))</f>
        <v>-</v>
      </c>
      <c r="Q79" s="146" t="str">
        <f>IF($N79="","-",_xlfn.XLOOKUP($N79,'FY25 Gold Book'!$A:$A,'FY25 Gold Book'!$D:$D,"-",0,1))</f>
        <v>-</v>
      </c>
      <c r="R79" s="52"/>
      <c r="S79" s="465" t="str" cm="1">
        <f t="array" ref="S79">IFERROR(
_xlfn.IFS(
$I79=600010,"36th District Judges (CC 600010)",
$I79=600014,"36th District Staff (CC 600014)",
$I79&lt;&gt;0,_xlfn.XLOOKUP($N79,'FY25 Gold Book'!$A:$A,'FY25 Gold Book'!$F:$F,"-",0,1)),
"-")</f>
        <v>-</v>
      </c>
      <c r="T79" s="465" t="str" cm="1">
        <f t="array" ref="T79">IFERROR(
_xlfn.IFS(
OR($R79="TASS",$R79="Seasonal"),"TASS / Part-Time (FICA Only)",
$A79=13,"BSEED",
$A79=20,"DDoT",
OR($A79=48,$A79=49),"DWSD",
$A79=72,"Library",
$I79=600010,"36th District Judges",
$I79=600014,"36th District Staff",
$N79&lt;&gt;0,_xlfn.XLOOKUP($N79,'FY25 Gold Book'!$A:$A,'FY25 Gold Book'!$H:$H,"-",0,1)),
"-")</f>
        <v>-</v>
      </c>
      <c r="U79" s="678"/>
      <c r="V79" s="679"/>
      <c r="W79" s="677"/>
      <c r="X79" s="134"/>
      <c r="Y79" s="135"/>
      <c r="Z79" s="147">
        <f>_xlfn.XLOOKUP($N79,'FY25 Gold Book'!$A:$A,'FY25 Gold Book'!$E:$E,0,0,1)</f>
        <v>0</v>
      </c>
      <c r="AA79" s="680">
        <f>_xlfn.XLOOKUP($N79,'FY25 Gold Book'!$A:$A,'FY25 Gold Book'!$G:$G,0,0,1)</f>
        <v>0</v>
      </c>
      <c r="AB79" s="148">
        <f t="shared" si="4"/>
        <v>0</v>
      </c>
      <c r="AC79" s="681">
        <v>0</v>
      </c>
      <c r="AD79" s="149">
        <f t="shared" si="5"/>
        <v>0</v>
      </c>
      <c r="AE79" s="147">
        <f>_xlfn.XLOOKUP($T79,'FY25 Fringe Rates'!$X$6:$X$15,'FY25 Fringe Rates'!$Y$6:$Y$15,0,0,1)</f>
        <v>0</v>
      </c>
      <c r="AF79" s="150">
        <f t="shared" ref="AF79:AF142" si="7">ROUND($AD79*$AE79,0)</f>
        <v>0</v>
      </c>
      <c r="AG79" s="136">
        <v>0</v>
      </c>
      <c r="AH79" s="149">
        <f t="shared" si="6"/>
        <v>0</v>
      </c>
      <c r="AI79" s="151">
        <f t="shared" ref="AI79:AI142" si="8">ROUND($AD79+$AH79,0)</f>
        <v>0</v>
      </c>
      <c r="AJ79" s="32"/>
    </row>
    <row r="80" spans="1:36">
      <c r="A80" s="145" t="str">
        <f t="shared" ref="A80:A143" si="9">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2"/>
      <c r="J80" s="303" t="str">
        <f>IF($I80="","-",_xlfn.XLOOKUP($I80,'CC.Meta'!$A:$A,'CC.Meta'!$D:$D,"-",0,1))</f>
        <v>-</v>
      </c>
      <c r="K80" s="306" t="str">
        <f t="shared" ref="K80:K143" si="10">_xlfn.CONCAT($D80,"-",$G80,"-",$I80)</f>
        <v>--</v>
      </c>
      <c r="L80" s="302"/>
      <c r="M80" s="133"/>
      <c r="N80" s="234"/>
      <c r="O80" s="146" t="str">
        <f>IF($N80="","-",_xlfn.XLOOKUP($N80,'FY25 Gold Book'!$A:$A,'FY25 Gold Book'!$B:$B,"-",0,1))</f>
        <v>-</v>
      </c>
      <c r="P80" s="444" t="str">
        <f>IF($N80="","-",_xlfn.XLOOKUP($N80,'FY25 Gold Book'!$A:$A,'FY25 Gold Book'!$C:$C,"-",0,1))</f>
        <v>-</v>
      </c>
      <c r="Q80" s="146" t="str">
        <f>IF($N80="","-",_xlfn.XLOOKUP($N80,'FY25 Gold Book'!$A:$A,'FY25 Gold Book'!$D:$D,"-",0,1))</f>
        <v>-</v>
      </c>
      <c r="R80" s="52"/>
      <c r="S80" s="465" t="str" cm="1">
        <f t="array" ref="S80">IFERROR(
_xlfn.IFS(
$I80=600010,"36th District Judges (CC 600010)",
$I80=600014,"36th District Staff (CC 600014)",
$I80&lt;&gt;0,_xlfn.XLOOKUP($N80,'FY25 Gold Book'!$A:$A,'FY25 Gold Book'!$F:$F,"-",0,1)),
"-")</f>
        <v>-</v>
      </c>
      <c r="T80" s="465" t="str" cm="1">
        <f t="array" ref="T80">IFERROR(
_xlfn.IFS(
OR($R80="TASS",$R80="Seasonal"),"TASS / Part-Time (FICA Only)",
$A80=13,"BSEED",
$A80=20,"DDoT",
OR($A80=48,$A80=49),"DWSD",
$A80=72,"Library",
$I80=600010,"36th District Judges",
$I80=600014,"36th District Staff",
$N80&lt;&gt;0,_xlfn.XLOOKUP($N80,'FY25 Gold Book'!$A:$A,'FY25 Gold Book'!$H:$H,"-",0,1)),
"-")</f>
        <v>-</v>
      </c>
      <c r="U80" s="678"/>
      <c r="V80" s="679"/>
      <c r="W80" s="677"/>
      <c r="X80" s="134"/>
      <c r="Y80" s="135"/>
      <c r="Z80" s="147">
        <f>_xlfn.XLOOKUP($N80,'FY25 Gold Book'!$A:$A,'FY25 Gold Book'!$E:$E,0,0,1)</f>
        <v>0</v>
      </c>
      <c r="AA80" s="680">
        <f>_xlfn.XLOOKUP($N80,'FY25 Gold Book'!$A:$A,'FY25 Gold Book'!$G:$G,0,0,1)</f>
        <v>0</v>
      </c>
      <c r="AB80" s="148">
        <f t="shared" ref="AB80:AB143" si="11">ROUND(($Y80*(1+$Z80))*(1+$AA80),0)</f>
        <v>0</v>
      </c>
      <c r="AC80" s="681">
        <v>0</v>
      </c>
      <c r="AD80" s="149">
        <f t="shared" ref="AD80:AD143" si="12">ROUND($AB80+$AC80,0)</f>
        <v>0</v>
      </c>
      <c r="AE80" s="147">
        <f>_xlfn.XLOOKUP($T80,'FY25 Fringe Rates'!$X$6:$X$15,'FY25 Fringe Rates'!$Y$6:$Y$15,0,0,1)</f>
        <v>0</v>
      </c>
      <c r="AF80" s="150">
        <f t="shared" si="7"/>
        <v>0</v>
      </c>
      <c r="AG80" s="136">
        <v>0</v>
      </c>
      <c r="AH80" s="149">
        <f t="shared" ref="AH80:AH143" si="13">ROUND($AF80+$AG80,0)</f>
        <v>0</v>
      </c>
      <c r="AI80" s="151">
        <f t="shared" si="8"/>
        <v>0</v>
      </c>
      <c r="AJ80" s="32"/>
    </row>
    <row r="81" spans="1:36">
      <c r="A81" s="145" t="str">
        <f t="shared" si="9"/>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2"/>
      <c r="J81" s="303" t="str">
        <f>IF($I81="","-",_xlfn.XLOOKUP($I81,'CC.Meta'!$A:$A,'CC.Meta'!$D:$D,"-",0,1))</f>
        <v>-</v>
      </c>
      <c r="K81" s="306" t="str">
        <f t="shared" si="10"/>
        <v>--</v>
      </c>
      <c r="L81" s="302"/>
      <c r="M81" s="133"/>
      <c r="N81" s="234"/>
      <c r="O81" s="146" t="str">
        <f>IF($N81="","-",_xlfn.XLOOKUP($N81,'FY25 Gold Book'!$A:$A,'FY25 Gold Book'!$B:$B,"-",0,1))</f>
        <v>-</v>
      </c>
      <c r="P81" s="444" t="str">
        <f>IF($N81="","-",_xlfn.XLOOKUP($N81,'FY25 Gold Book'!$A:$A,'FY25 Gold Book'!$C:$C,"-",0,1))</f>
        <v>-</v>
      </c>
      <c r="Q81" s="146" t="str">
        <f>IF($N81="","-",_xlfn.XLOOKUP($N81,'FY25 Gold Book'!$A:$A,'FY25 Gold Book'!$D:$D,"-",0,1))</f>
        <v>-</v>
      </c>
      <c r="R81" s="52"/>
      <c r="S81" s="465" t="str" cm="1">
        <f t="array" ref="S81">IFERROR(
_xlfn.IFS(
$I81=600010,"36th District Judges (CC 600010)",
$I81=600014,"36th District Staff (CC 600014)",
$I81&lt;&gt;0,_xlfn.XLOOKUP($N81,'FY25 Gold Book'!$A:$A,'FY25 Gold Book'!$F:$F,"-",0,1)),
"-")</f>
        <v>-</v>
      </c>
      <c r="T81" s="465" t="str" cm="1">
        <f t="array" ref="T81">IFERROR(
_xlfn.IFS(
OR($R81="TASS",$R81="Seasonal"),"TASS / Part-Time (FICA Only)",
$A81=13,"BSEED",
$A81=20,"DDoT",
OR($A81=48,$A81=49),"DWSD",
$A81=72,"Library",
$I81=600010,"36th District Judges",
$I81=600014,"36th District Staff",
$N81&lt;&gt;0,_xlfn.XLOOKUP($N81,'FY25 Gold Book'!$A:$A,'FY25 Gold Book'!$H:$H,"-",0,1)),
"-")</f>
        <v>-</v>
      </c>
      <c r="U81" s="678"/>
      <c r="V81" s="679"/>
      <c r="W81" s="677"/>
      <c r="X81" s="134"/>
      <c r="Y81" s="135"/>
      <c r="Z81" s="147">
        <f>_xlfn.XLOOKUP($N81,'FY25 Gold Book'!$A:$A,'FY25 Gold Book'!$E:$E,0,0,1)</f>
        <v>0</v>
      </c>
      <c r="AA81" s="680">
        <f>_xlfn.XLOOKUP($N81,'FY25 Gold Book'!$A:$A,'FY25 Gold Book'!$G:$G,0,0,1)</f>
        <v>0</v>
      </c>
      <c r="AB81" s="148">
        <f t="shared" si="11"/>
        <v>0</v>
      </c>
      <c r="AC81" s="681">
        <v>0</v>
      </c>
      <c r="AD81" s="149">
        <f t="shared" si="12"/>
        <v>0</v>
      </c>
      <c r="AE81" s="147">
        <f>_xlfn.XLOOKUP($T81,'FY25 Fringe Rates'!$X$6:$X$15,'FY25 Fringe Rates'!$Y$6:$Y$15,0,0,1)</f>
        <v>0</v>
      </c>
      <c r="AF81" s="150">
        <f t="shared" si="7"/>
        <v>0</v>
      </c>
      <c r="AG81" s="136">
        <v>0</v>
      </c>
      <c r="AH81" s="149">
        <f t="shared" si="13"/>
        <v>0</v>
      </c>
      <c r="AI81" s="151">
        <f t="shared" si="8"/>
        <v>0</v>
      </c>
      <c r="AJ81" s="32"/>
    </row>
    <row r="82" spans="1:36">
      <c r="A82" s="145" t="str">
        <f t="shared" si="9"/>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2"/>
      <c r="J82" s="303" t="str">
        <f>IF($I82="","-",_xlfn.XLOOKUP($I82,'CC.Meta'!$A:$A,'CC.Meta'!$D:$D,"-",0,1))</f>
        <v>-</v>
      </c>
      <c r="K82" s="306" t="str">
        <f t="shared" si="10"/>
        <v>--</v>
      </c>
      <c r="L82" s="302"/>
      <c r="M82" s="133"/>
      <c r="N82" s="234"/>
      <c r="O82" s="146" t="str">
        <f>IF($N82="","-",_xlfn.XLOOKUP($N82,'FY25 Gold Book'!$A:$A,'FY25 Gold Book'!$B:$B,"-",0,1))</f>
        <v>-</v>
      </c>
      <c r="P82" s="444" t="str">
        <f>IF($N82="","-",_xlfn.XLOOKUP($N82,'FY25 Gold Book'!$A:$A,'FY25 Gold Book'!$C:$C,"-",0,1))</f>
        <v>-</v>
      </c>
      <c r="Q82" s="146" t="str">
        <f>IF($N82="","-",_xlfn.XLOOKUP($N82,'FY25 Gold Book'!$A:$A,'FY25 Gold Book'!$D:$D,"-",0,1))</f>
        <v>-</v>
      </c>
      <c r="R82" s="52"/>
      <c r="S82" s="465" t="str" cm="1">
        <f t="array" ref="S82">IFERROR(
_xlfn.IFS(
$I82=600010,"36th District Judges (CC 600010)",
$I82=600014,"36th District Staff (CC 600014)",
$I82&lt;&gt;0,_xlfn.XLOOKUP($N82,'FY25 Gold Book'!$A:$A,'FY25 Gold Book'!$F:$F,"-",0,1)),
"-")</f>
        <v>-</v>
      </c>
      <c r="T82" s="465" t="str" cm="1">
        <f t="array" ref="T82">IFERROR(
_xlfn.IFS(
OR($R82="TASS",$R82="Seasonal"),"TASS / Part-Time (FICA Only)",
$A82=13,"BSEED",
$A82=20,"DDoT",
OR($A82=48,$A82=49),"DWSD",
$A82=72,"Library",
$I82=600010,"36th District Judges",
$I82=600014,"36th District Staff",
$N82&lt;&gt;0,_xlfn.XLOOKUP($N82,'FY25 Gold Book'!$A:$A,'FY25 Gold Book'!$H:$H,"-",0,1)),
"-")</f>
        <v>-</v>
      </c>
      <c r="U82" s="678"/>
      <c r="V82" s="679"/>
      <c r="W82" s="677"/>
      <c r="X82" s="134"/>
      <c r="Y82" s="135"/>
      <c r="Z82" s="147">
        <f>_xlfn.XLOOKUP($N82,'FY25 Gold Book'!$A:$A,'FY25 Gold Book'!$E:$E,0,0,1)</f>
        <v>0</v>
      </c>
      <c r="AA82" s="680">
        <f>_xlfn.XLOOKUP($N82,'FY25 Gold Book'!$A:$A,'FY25 Gold Book'!$G:$G,0,0,1)</f>
        <v>0</v>
      </c>
      <c r="AB82" s="148">
        <f t="shared" si="11"/>
        <v>0</v>
      </c>
      <c r="AC82" s="681">
        <v>0</v>
      </c>
      <c r="AD82" s="149">
        <f t="shared" si="12"/>
        <v>0</v>
      </c>
      <c r="AE82" s="147">
        <f>_xlfn.XLOOKUP($T82,'FY25 Fringe Rates'!$X$6:$X$15,'FY25 Fringe Rates'!$Y$6:$Y$15,0,0,1)</f>
        <v>0</v>
      </c>
      <c r="AF82" s="150">
        <f t="shared" si="7"/>
        <v>0</v>
      </c>
      <c r="AG82" s="136">
        <v>0</v>
      </c>
      <c r="AH82" s="149">
        <f t="shared" si="13"/>
        <v>0</v>
      </c>
      <c r="AI82" s="151">
        <f t="shared" si="8"/>
        <v>0</v>
      </c>
      <c r="AJ82" s="32"/>
    </row>
    <row r="83" spans="1:36">
      <c r="A83" s="145" t="str">
        <f t="shared" si="9"/>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2"/>
      <c r="J83" s="303" t="str">
        <f>IF($I83="","-",_xlfn.XLOOKUP($I83,'CC.Meta'!$A:$A,'CC.Meta'!$D:$D,"-",0,1))</f>
        <v>-</v>
      </c>
      <c r="K83" s="306" t="str">
        <f t="shared" si="10"/>
        <v>--</v>
      </c>
      <c r="L83" s="302"/>
      <c r="M83" s="133"/>
      <c r="N83" s="234"/>
      <c r="O83" s="146" t="str">
        <f>IF($N83="","-",_xlfn.XLOOKUP($N83,'FY25 Gold Book'!$A:$A,'FY25 Gold Book'!$B:$B,"-",0,1))</f>
        <v>-</v>
      </c>
      <c r="P83" s="444" t="str">
        <f>IF($N83="","-",_xlfn.XLOOKUP($N83,'FY25 Gold Book'!$A:$A,'FY25 Gold Book'!$C:$C,"-",0,1))</f>
        <v>-</v>
      </c>
      <c r="Q83" s="146" t="str">
        <f>IF($N83="","-",_xlfn.XLOOKUP($N83,'FY25 Gold Book'!$A:$A,'FY25 Gold Book'!$D:$D,"-",0,1))</f>
        <v>-</v>
      </c>
      <c r="R83" s="52"/>
      <c r="S83" s="465" t="str" cm="1">
        <f t="array" ref="S83">IFERROR(
_xlfn.IFS(
$I83=600010,"36th District Judges (CC 600010)",
$I83=600014,"36th District Staff (CC 600014)",
$I83&lt;&gt;0,_xlfn.XLOOKUP($N83,'FY25 Gold Book'!$A:$A,'FY25 Gold Book'!$F:$F,"-",0,1)),
"-")</f>
        <v>-</v>
      </c>
      <c r="T83" s="465" t="str" cm="1">
        <f t="array" ref="T83">IFERROR(
_xlfn.IFS(
OR($R83="TASS",$R83="Seasonal"),"TASS / Part-Time (FICA Only)",
$A83=13,"BSEED",
$A83=20,"DDoT",
OR($A83=48,$A83=49),"DWSD",
$A83=72,"Library",
$I83=600010,"36th District Judges",
$I83=600014,"36th District Staff",
$N83&lt;&gt;0,_xlfn.XLOOKUP($N83,'FY25 Gold Book'!$A:$A,'FY25 Gold Book'!$H:$H,"-",0,1)),
"-")</f>
        <v>-</v>
      </c>
      <c r="U83" s="678"/>
      <c r="V83" s="679"/>
      <c r="W83" s="677"/>
      <c r="X83" s="134"/>
      <c r="Y83" s="135"/>
      <c r="Z83" s="147">
        <f>_xlfn.XLOOKUP($N83,'FY25 Gold Book'!$A:$A,'FY25 Gold Book'!$E:$E,0,0,1)</f>
        <v>0</v>
      </c>
      <c r="AA83" s="680">
        <f>_xlfn.XLOOKUP($N83,'FY25 Gold Book'!$A:$A,'FY25 Gold Book'!$G:$G,0,0,1)</f>
        <v>0</v>
      </c>
      <c r="AB83" s="148">
        <f t="shared" si="11"/>
        <v>0</v>
      </c>
      <c r="AC83" s="681">
        <v>0</v>
      </c>
      <c r="AD83" s="149">
        <f t="shared" si="12"/>
        <v>0</v>
      </c>
      <c r="AE83" s="147">
        <f>_xlfn.XLOOKUP($T83,'FY25 Fringe Rates'!$X$6:$X$15,'FY25 Fringe Rates'!$Y$6:$Y$15,0,0,1)</f>
        <v>0</v>
      </c>
      <c r="AF83" s="150">
        <f t="shared" si="7"/>
        <v>0</v>
      </c>
      <c r="AG83" s="136">
        <v>0</v>
      </c>
      <c r="AH83" s="149">
        <f t="shared" si="13"/>
        <v>0</v>
      </c>
      <c r="AI83" s="151">
        <f t="shared" si="8"/>
        <v>0</v>
      </c>
      <c r="AJ83" s="32"/>
    </row>
    <row r="84" spans="1:36">
      <c r="A84" s="145" t="str">
        <f t="shared" si="9"/>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2"/>
      <c r="J84" s="303" t="str">
        <f>IF($I84="","-",_xlfn.XLOOKUP($I84,'CC.Meta'!$A:$A,'CC.Meta'!$D:$D,"-",0,1))</f>
        <v>-</v>
      </c>
      <c r="K84" s="306" t="str">
        <f t="shared" si="10"/>
        <v>--</v>
      </c>
      <c r="L84" s="302"/>
      <c r="M84" s="133"/>
      <c r="N84" s="234"/>
      <c r="O84" s="146" t="str">
        <f>IF($N84="","-",_xlfn.XLOOKUP($N84,'FY25 Gold Book'!$A:$A,'FY25 Gold Book'!$B:$B,"-",0,1))</f>
        <v>-</v>
      </c>
      <c r="P84" s="444" t="str">
        <f>IF($N84="","-",_xlfn.XLOOKUP($N84,'FY25 Gold Book'!$A:$A,'FY25 Gold Book'!$C:$C,"-",0,1))</f>
        <v>-</v>
      </c>
      <c r="Q84" s="146" t="str">
        <f>IF($N84="","-",_xlfn.XLOOKUP($N84,'FY25 Gold Book'!$A:$A,'FY25 Gold Book'!$D:$D,"-",0,1))</f>
        <v>-</v>
      </c>
      <c r="R84" s="52"/>
      <c r="S84" s="465" t="str" cm="1">
        <f t="array" ref="S84">IFERROR(
_xlfn.IFS(
$I84=600010,"36th District Judges (CC 600010)",
$I84=600014,"36th District Staff (CC 600014)",
$I84&lt;&gt;0,_xlfn.XLOOKUP($N84,'FY25 Gold Book'!$A:$A,'FY25 Gold Book'!$F:$F,"-",0,1)),
"-")</f>
        <v>-</v>
      </c>
      <c r="T84" s="465" t="str" cm="1">
        <f t="array" ref="T84">IFERROR(
_xlfn.IFS(
OR($R84="TASS",$R84="Seasonal"),"TASS / Part-Time (FICA Only)",
$A84=13,"BSEED",
$A84=20,"DDoT",
OR($A84=48,$A84=49),"DWSD",
$A84=72,"Library",
$I84=600010,"36th District Judges",
$I84=600014,"36th District Staff",
$N84&lt;&gt;0,_xlfn.XLOOKUP($N84,'FY25 Gold Book'!$A:$A,'FY25 Gold Book'!$H:$H,"-",0,1)),
"-")</f>
        <v>-</v>
      </c>
      <c r="U84" s="678"/>
      <c r="V84" s="679"/>
      <c r="W84" s="677"/>
      <c r="X84" s="134"/>
      <c r="Y84" s="135"/>
      <c r="Z84" s="147">
        <f>_xlfn.XLOOKUP($N84,'FY25 Gold Book'!$A:$A,'FY25 Gold Book'!$E:$E,0,0,1)</f>
        <v>0</v>
      </c>
      <c r="AA84" s="680">
        <f>_xlfn.XLOOKUP($N84,'FY25 Gold Book'!$A:$A,'FY25 Gold Book'!$G:$G,0,0,1)</f>
        <v>0</v>
      </c>
      <c r="AB84" s="148">
        <f t="shared" si="11"/>
        <v>0</v>
      </c>
      <c r="AC84" s="681">
        <v>0</v>
      </c>
      <c r="AD84" s="149">
        <f t="shared" si="12"/>
        <v>0</v>
      </c>
      <c r="AE84" s="147">
        <f>_xlfn.XLOOKUP($T84,'FY25 Fringe Rates'!$X$6:$X$15,'FY25 Fringe Rates'!$Y$6:$Y$15,0,0,1)</f>
        <v>0</v>
      </c>
      <c r="AF84" s="150">
        <f t="shared" si="7"/>
        <v>0</v>
      </c>
      <c r="AG84" s="136">
        <v>0</v>
      </c>
      <c r="AH84" s="149">
        <f t="shared" si="13"/>
        <v>0</v>
      </c>
      <c r="AI84" s="151">
        <f t="shared" si="8"/>
        <v>0</v>
      </c>
      <c r="AJ84" s="32"/>
    </row>
    <row r="85" spans="1:36">
      <c r="A85" s="145" t="str">
        <f t="shared" si="9"/>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2"/>
      <c r="J85" s="303" t="str">
        <f>IF($I85="","-",_xlfn.XLOOKUP($I85,'CC.Meta'!$A:$A,'CC.Meta'!$D:$D,"-",0,1))</f>
        <v>-</v>
      </c>
      <c r="K85" s="306" t="str">
        <f t="shared" si="10"/>
        <v>--</v>
      </c>
      <c r="L85" s="302"/>
      <c r="M85" s="133"/>
      <c r="N85" s="234"/>
      <c r="O85" s="146" t="str">
        <f>IF($N85="","-",_xlfn.XLOOKUP($N85,'FY25 Gold Book'!$A:$A,'FY25 Gold Book'!$B:$B,"-",0,1))</f>
        <v>-</v>
      </c>
      <c r="P85" s="444" t="str">
        <f>IF($N85="","-",_xlfn.XLOOKUP($N85,'FY25 Gold Book'!$A:$A,'FY25 Gold Book'!$C:$C,"-",0,1))</f>
        <v>-</v>
      </c>
      <c r="Q85" s="146" t="str">
        <f>IF($N85="","-",_xlfn.XLOOKUP($N85,'FY25 Gold Book'!$A:$A,'FY25 Gold Book'!$D:$D,"-",0,1))</f>
        <v>-</v>
      </c>
      <c r="R85" s="52"/>
      <c r="S85" s="465" t="str" cm="1">
        <f t="array" ref="S85">IFERROR(
_xlfn.IFS(
$I85=600010,"36th District Judges (CC 600010)",
$I85=600014,"36th District Staff (CC 600014)",
$I85&lt;&gt;0,_xlfn.XLOOKUP($N85,'FY25 Gold Book'!$A:$A,'FY25 Gold Book'!$F:$F,"-",0,1)),
"-")</f>
        <v>-</v>
      </c>
      <c r="T85" s="465" t="str" cm="1">
        <f t="array" ref="T85">IFERROR(
_xlfn.IFS(
OR($R85="TASS",$R85="Seasonal"),"TASS / Part-Time (FICA Only)",
$A85=13,"BSEED",
$A85=20,"DDoT",
OR($A85=48,$A85=49),"DWSD",
$A85=72,"Library",
$I85=600010,"36th District Judges",
$I85=600014,"36th District Staff",
$N85&lt;&gt;0,_xlfn.XLOOKUP($N85,'FY25 Gold Book'!$A:$A,'FY25 Gold Book'!$H:$H,"-",0,1)),
"-")</f>
        <v>-</v>
      </c>
      <c r="U85" s="678"/>
      <c r="V85" s="679"/>
      <c r="W85" s="677"/>
      <c r="X85" s="134"/>
      <c r="Y85" s="135"/>
      <c r="Z85" s="147">
        <f>_xlfn.XLOOKUP($N85,'FY25 Gold Book'!$A:$A,'FY25 Gold Book'!$E:$E,0,0,1)</f>
        <v>0</v>
      </c>
      <c r="AA85" s="680">
        <f>_xlfn.XLOOKUP($N85,'FY25 Gold Book'!$A:$A,'FY25 Gold Book'!$G:$G,0,0,1)</f>
        <v>0</v>
      </c>
      <c r="AB85" s="148">
        <f t="shared" si="11"/>
        <v>0</v>
      </c>
      <c r="AC85" s="681">
        <v>0</v>
      </c>
      <c r="AD85" s="149">
        <f t="shared" si="12"/>
        <v>0</v>
      </c>
      <c r="AE85" s="147">
        <f>_xlfn.XLOOKUP($T85,'FY25 Fringe Rates'!$X$6:$X$15,'FY25 Fringe Rates'!$Y$6:$Y$15,0,0,1)</f>
        <v>0</v>
      </c>
      <c r="AF85" s="150">
        <f t="shared" si="7"/>
        <v>0</v>
      </c>
      <c r="AG85" s="136">
        <v>0</v>
      </c>
      <c r="AH85" s="149">
        <f t="shared" si="13"/>
        <v>0</v>
      </c>
      <c r="AI85" s="151">
        <f t="shared" si="8"/>
        <v>0</v>
      </c>
      <c r="AJ85" s="32"/>
    </row>
    <row r="86" spans="1:36">
      <c r="A86" s="145" t="str">
        <f t="shared" si="9"/>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2"/>
      <c r="J86" s="303" t="str">
        <f>IF($I86="","-",_xlfn.XLOOKUP($I86,'CC.Meta'!$A:$A,'CC.Meta'!$D:$D,"-",0,1))</f>
        <v>-</v>
      </c>
      <c r="K86" s="306" t="str">
        <f t="shared" si="10"/>
        <v>--</v>
      </c>
      <c r="L86" s="302"/>
      <c r="M86" s="133"/>
      <c r="N86" s="234"/>
      <c r="O86" s="146" t="str">
        <f>IF($N86="","-",_xlfn.XLOOKUP($N86,'FY25 Gold Book'!$A:$A,'FY25 Gold Book'!$B:$B,"-",0,1))</f>
        <v>-</v>
      </c>
      <c r="P86" s="444" t="str">
        <f>IF($N86="","-",_xlfn.XLOOKUP($N86,'FY25 Gold Book'!$A:$A,'FY25 Gold Book'!$C:$C,"-",0,1))</f>
        <v>-</v>
      </c>
      <c r="Q86" s="146" t="str">
        <f>IF($N86="","-",_xlfn.XLOOKUP($N86,'FY25 Gold Book'!$A:$A,'FY25 Gold Book'!$D:$D,"-",0,1))</f>
        <v>-</v>
      </c>
      <c r="R86" s="52"/>
      <c r="S86" s="465" t="str" cm="1">
        <f t="array" ref="S86">IFERROR(
_xlfn.IFS(
$I86=600010,"36th District Judges (CC 600010)",
$I86=600014,"36th District Staff (CC 600014)",
$I86&lt;&gt;0,_xlfn.XLOOKUP($N86,'FY25 Gold Book'!$A:$A,'FY25 Gold Book'!$F:$F,"-",0,1)),
"-")</f>
        <v>-</v>
      </c>
      <c r="T86" s="465" t="str" cm="1">
        <f t="array" ref="T86">IFERROR(
_xlfn.IFS(
OR($R86="TASS",$R86="Seasonal"),"TASS / Part-Time (FICA Only)",
$A86=13,"BSEED",
$A86=20,"DDoT",
OR($A86=48,$A86=49),"DWSD",
$A86=72,"Library",
$I86=600010,"36th District Judges",
$I86=600014,"36th District Staff",
$N86&lt;&gt;0,_xlfn.XLOOKUP($N86,'FY25 Gold Book'!$A:$A,'FY25 Gold Book'!$H:$H,"-",0,1)),
"-")</f>
        <v>-</v>
      </c>
      <c r="U86" s="678"/>
      <c r="V86" s="679"/>
      <c r="W86" s="677"/>
      <c r="X86" s="134"/>
      <c r="Y86" s="135"/>
      <c r="Z86" s="147">
        <f>_xlfn.XLOOKUP($N86,'FY25 Gold Book'!$A:$A,'FY25 Gold Book'!$E:$E,0,0,1)</f>
        <v>0</v>
      </c>
      <c r="AA86" s="680">
        <f>_xlfn.XLOOKUP($N86,'FY25 Gold Book'!$A:$A,'FY25 Gold Book'!$G:$G,0,0,1)</f>
        <v>0</v>
      </c>
      <c r="AB86" s="148">
        <f t="shared" si="11"/>
        <v>0</v>
      </c>
      <c r="AC86" s="681">
        <v>0</v>
      </c>
      <c r="AD86" s="149">
        <f t="shared" si="12"/>
        <v>0</v>
      </c>
      <c r="AE86" s="147">
        <f>_xlfn.XLOOKUP($T86,'FY25 Fringe Rates'!$X$6:$X$15,'FY25 Fringe Rates'!$Y$6:$Y$15,0,0,1)</f>
        <v>0</v>
      </c>
      <c r="AF86" s="150">
        <f t="shared" si="7"/>
        <v>0</v>
      </c>
      <c r="AG86" s="136">
        <v>0</v>
      </c>
      <c r="AH86" s="149">
        <f t="shared" si="13"/>
        <v>0</v>
      </c>
      <c r="AI86" s="151">
        <f t="shared" si="8"/>
        <v>0</v>
      </c>
      <c r="AJ86" s="32"/>
    </row>
    <row r="87" spans="1:36">
      <c r="A87" s="145" t="str">
        <f t="shared" si="9"/>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2"/>
      <c r="J87" s="303" t="str">
        <f>IF($I87="","-",_xlfn.XLOOKUP($I87,'CC.Meta'!$A:$A,'CC.Meta'!$D:$D,"-",0,1))</f>
        <v>-</v>
      </c>
      <c r="K87" s="306" t="str">
        <f t="shared" si="10"/>
        <v>--</v>
      </c>
      <c r="L87" s="302"/>
      <c r="M87" s="133"/>
      <c r="N87" s="234"/>
      <c r="O87" s="146" t="str">
        <f>IF($N87="","-",_xlfn.XLOOKUP($N87,'FY25 Gold Book'!$A:$A,'FY25 Gold Book'!$B:$B,"-",0,1))</f>
        <v>-</v>
      </c>
      <c r="P87" s="444" t="str">
        <f>IF($N87="","-",_xlfn.XLOOKUP($N87,'FY25 Gold Book'!$A:$A,'FY25 Gold Book'!$C:$C,"-",0,1))</f>
        <v>-</v>
      </c>
      <c r="Q87" s="146" t="str">
        <f>IF($N87="","-",_xlfn.XLOOKUP($N87,'FY25 Gold Book'!$A:$A,'FY25 Gold Book'!$D:$D,"-",0,1))</f>
        <v>-</v>
      </c>
      <c r="R87" s="52"/>
      <c r="S87" s="465" t="str" cm="1">
        <f t="array" ref="S87">IFERROR(
_xlfn.IFS(
$I87=600010,"36th District Judges (CC 600010)",
$I87=600014,"36th District Staff (CC 600014)",
$I87&lt;&gt;0,_xlfn.XLOOKUP($N87,'FY25 Gold Book'!$A:$A,'FY25 Gold Book'!$F:$F,"-",0,1)),
"-")</f>
        <v>-</v>
      </c>
      <c r="T87" s="465" t="str" cm="1">
        <f t="array" ref="T87">IFERROR(
_xlfn.IFS(
OR($R87="TASS",$R87="Seasonal"),"TASS / Part-Time (FICA Only)",
$A87=13,"BSEED",
$A87=20,"DDoT",
OR($A87=48,$A87=49),"DWSD",
$A87=72,"Library",
$I87=600010,"36th District Judges",
$I87=600014,"36th District Staff",
$N87&lt;&gt;0,_xlfn.XLOOKUP($N87,'FY25 Gold Book'!$A:$A,'FY25 Gold Book'!$H:$H,"-",0,1)),
"-")</f>
        <v>-</v>
      </c>
      <c r="U87" s="678"/>
      <c r="V87" s="679"/>
      <c r="W87" s="677"/>
      <c r="X87" s="134"/>
      <c r="Y87" s="135"/>
      <c r="Z87" s="147">
        <f>_xlfn.XLOOKUP($N87,'FY25 Gold Book'!$A:$A,'FY25 Gold Book'!$E:$E,0,0,1)</f>
        <v>0</v>
      </c>
      <c r="AA87" s="680">
        <f>_xlfn.XLOOKUP($N87,'FY25 Gold Book'!$A:$A,'FY25 Gold Book'!$G:$G,0,0,1)</f>
        <v>0</v>
      </c>
      <c r="AB87" s="148">
        <f t="shared" si="11"/>
        <v>0</v>
      </c>
      <c r="AC87" s="681">
        <v>0</v>
      </c>
      <c r="AD87" s="149">
        <f t="shared" si="12"/>
        <v>0</v>
      </c>
      <c r="AE87" s="147">
        <f>_xlfn.XLOOKUP($T87,'FY25 Fringe Rates'!$X$6:$X$15,'FY25 Fringe Rates'!$Y$6:$Y$15,0,0,1)</f>
        <v>0</v>
      </c>
      <c r="AF87" s="150">
        <f t="shared" si="7"/>
        <v>0</v>
      </c>
      <c r="AG87" s="136">
        <v>0</v>
      </c>
      <c r="AH87" s="149">
        <f t="shared" si="13"/>
        <v>0</v>
      </c>
      <c r="AI87" s="151">
        <f t="shared" si="8"/>
        <v>0</v>
      </c>
      <c r="AJ87" s="32"/>
    </row>
    <row r="88" spans="1:36">
      <c r="A88" s="145" t="str">
        <f t="shared" si="9"/>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2"/>
      <c r="J88" s="303" t="str">
        <f>IF($I88="","-",_xlfn.XLOOKUP($I88,'CC.Meta'!$A:$A,'CC.Meta'!$D:$D,"-",0,1))</f>
        <v>-</v>
      </c>
      <c r="K88" s="306" t="str">
        <f t="shared" si="10"/>
        <v>--</v>
      </c>
      <c r="L88" s="302"/>
      <c r="M88" s="133"/>
      <c r="N88" s="234"/>
      <c r="O88" s="146" t="str">
        <f>IF($N88="","-",_xlfn.XLOOKUP($N88,'FY25 Gold Book'!$A:$A,'FY25 Gold Book'!$B:$B,"-",0,1))</f>
        <v>-</v>
      </c>
      <c r="P88" s="444" t="str">
        <f>IF($N88="","-",_xlfn.XLOOKUP($N88,'FY25 Gold Book'!$A:$A,'FY25 Gold Book'!$C:$C,"-",0,1))</f>
        <v>-</v>
      </c>
      <c r="Q88" s="146" t="str">
        <f>IF($N88="","-",_xlfn.XLOOKUP($N88,'FY25 Gold Book'!$A:$A,'FY25 Gold Book'!$D:$D,"-",0,1))</f>
        <v>-</v>
      </c>
      <c r="R88" s="52"/>
      <c r="S88" s="465" t="str" cm="1">
        <f t="array" ref="S88">IFERROR(
_xlfn.IFS(
$I88=600010,"36th District Judges (CC 600010)",
$I88=600014,"36th District Staff (CC 600014)",
$I88&lt;&gt;0,_xlfn.XLOOKUP($N88,'FY25 Gold Book'!$A:$A,'FY25 Gold Book'!$F:$F,"-",0,1)),
"-")</f>
        <v>-</v>
      </c>
      <c r="T88" s="465" t="str" cm="1">
        <f t="array" ref="T88">IFERROR(
_xlfn.IFS(
OR($R88="TASS",$R88="Seasonal"),"TASS / Part-Time (FICA Only)",
$A88=13,"BSEED",
$A88=20,"DDoT",
OR($A88=48,$A88=49),"DWSD",
$A88=72,"Library",
$I88=600010,"36th District Judges",
$I88=600014,"36th District Staff",
$N88&lt;&gt;0,_xlfn.XLOOKUP($N88,'FY25 Gold Book'!$A:$A,'FY25 Gold Book'!$H:$H,"-",0,1)),
"-")</f>
        <v>-</v>
      </c>
      <c r="U88" s="678"/>
      <c r="V88" s="679"/>
      <c r="W88" s="677"/>
      <c r="X88" s="134"/>
      <c r="Y88" s="135"/>
      <c r="Z88" s="147">
        <f>_xlfn.XLOOKUP($N88,'FY25 Gold Book'!$A:$A,'FY25 Gold Book'!$E:$E,0,0,1)</f>
        <v>0</v>
      </c>
      <c r="AA88" s="680">
        <f>_xlfn.XLOOKUP($N88,'FY25 Gold Book'!$A:$A,'FY25 Gold Book'!$G:$G,0,0,1)</f>
        <v>0</v>
      </c>
      <c r="AB88" s="148">
        <f t="shared" si="11"/>
        <v>0</v>
      </c>
      <c r="AC88" s="681">
        <v>0</v>
      </c>
      <c r="AD88" s="149">
        <f t="shared" si="12"/>
        <v>0</v>
      </c>
      <c r="AE88" s="147">
        <f>_xlfn.XLOOKUP($T88,'FY25 Fringe Rates'!$X$6:$X$15,'FY25 Fringe Rates'!$Y$6:$Y$15,0,0,1)</f>
        <v>0</v>
      </c>
      <c r="AF88" s="150">
        <f t="shared" si="7"/>
        <v>0</v>
      </c>
      <c r="AG88" s="136">
        <v>0</v>
      </c>
      <c r="AH88" s="149">
        <f t="shared" si="13"/>
        <v>0</v>
      </c>
      <c r="AI88" s="151">
        <f t="shared" si="8"/>
        <v>0</v>
      </c>
      <c r="AJ88" s="32"/>
    </row>
    <row r="89" spans="1:36">
      <c r="A89" s="145" t="str">
        <f t="shared" si="9"/>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2"/>
      <c r="J89" s="303" t="str">
        <f>IF($I89="","-",_xlfn.XLOOKUP($I89,'CC.Meta'!$A:$A,'CC.Meta'!$D:$D,"-",0,1))</f>
        <v>-</v>
      </c>
      <c r="K89" s="306" t="str">
        <f t="shared" si="10"/>
        <v>--</v>
      </c>
      <c r="L89" s="302"/>
      <c r="M89" s="133"/>
      <c r="N89" s="234"/>
      <c r="O89" s="146" t="str">
        <f>IF($N89="","-",_xlfn.XLOOKUP($N89,'FY25 Gold Book'!$A:$A,'FY25 Gold Book'!$B:$B,"-",0,1))</f>
        <v>-</v>
      </c>
      <c r="P89" s="444" t="str">
        <f>IF($N89="","-",_xlfn.XLOOKUP($N89,'FY25 Gold Book'!$A:$A,'FY25 Gold Book'!$C:$C,"-",0,1))</f>
        <v>-</v>
      </c>
      <c r="Q89" s="146" t="str">
        <f>IF($N89="","-",_xlfn.XLOOKUP($N89,'FY25 Gold Book'!$A:$A,'FY25 Gold Book'!$D:$D,"-",0,1))</f>
        <v>-</v>
      </c>
      <c r="R89" s="52"/>
      <c r="S89" s="465" t="str" cm="1">
        <f t="array" ref="S89">IFERROR(
_xlfn.IFS(
$I89=600010,"36th District Judges (CC 600010)",
$I89=600014,"36th District Staff (CC 600014)",
$I89&lt;&gt;0,_xlfn.XLOOKUP($N89,'FY25 Gold Book'!$A:$A,'FY25 Gold Book'!$F:$F,"-",0,1)),
"-")</f>
        <v>-</v>
      </c>
      <c r="T89" s="465" t="str" cm="1">
        <f t="array" ref="T89">IFERROR(
_xlfn.IFS(
OR($R89="TASS",$R89="Seasonal"),"TASS / Part-Time (FICA Only)",
$A89=13,"BSEED",
$A89=20,"DDoT",
OR($A89=48,$A89=49),"DWSD",
$A89=72,"Library",
$I89=600010,"36th District Judges",
$I89=600014,"36th District Staff",
$N89&lt;&gt;0,_xlfn.XLOOKUP($N89,'FY25 Gold Book'!$A:$A,'FY25 Gold Book'!$H:$H,"-",0,1)),
"-")</f>
        <v>-</v>
      </c>
      <c r="U89" s="678"/>
      <c r="V89" s="679"/>
      <c r="W89" s="677"/>
      <c r="X89" s="134"/>
      <c r="Y89" s="135"/>
      <c r="Z89" s="147">
        <f>_xlfn.XLOOKUP($N89,'FY25 Gold Book'!$A:$A,'FY25 Gold Book'!$E:$E,0,0,1)</f>
        <v>0</v>
      </c>
      <c r="AA89" s="680">
        <f>_xlfn.XLOOKUP($N89,'FY25 Gold Book'!$A:$A,'FY25 Gold Book'!$G:$G,0,0,1)</f>
        <v>0</v>
      </c>
      <c r="AB89" s="148">
        <f t="shared" si="11"/>
        <v>0</v>
      </c>
      <c r="AC89" s="681">
        <v>0</v>
      </c>
      <c r="AD89" s="149">
        <f t="shared" si="12"/>
        <v>0</v>
      </c>
      <c r="AE89" s="147">
        <f>_xlfn.XLOOKUP($T89,'FY25 Fringe Rates'!$X$6:$X$15,'FY25 Fringe Rates'!$Y$6:$Y$15,0,0,1)</f>
        <v>0</v>
      </c>
      <c r="AF89" s="150">
        <f t="shared" si="7"/>
        <v>0</v>
      </c>
      <c r="AG89" s="136">
        <v>0</v>
      </c>
      <c r="AH89" s="149">
        <f t="shared" si="13"/>
        <v>0</v>
      </c>
      <c r="AI89" s="151">
        <f t="shared" si="8"/>
        <v>0</v>
      </c>
      <c r="AJ89" s="32"/>
    </row>
    <row r="90" spans="1:36">
      <c r="A90" s="145" t="str">
        <f t="shared" si="9"/>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2"/>
      <c r="J90" s="303" t="str">
        <f>IF($I90="","-",_xlfn.XLOOKUP($I90,'CC.Meta'!$A:$A,'CC.Meta'!$D:$D,"-",0,1))</f>
        <v>-</v>
      </c>
      <c r="K90" s="306" t="str">
        <f t="shared" si="10"/>
        <v>--</v>
      </c>
      <c r="L90" s="302"/>
      <c r="M90" s="133"/>
      <c r="N90" s="234"/>
      <c r="O90" s="146" t="str">
        <f>IF($N90="","-",_xlfn.XLOOKUP($N90,'FY25 Gold Book'!$A:$A,'FY25 Gold Book'!$B:$B,"-",0,1))</f>
        <v>-</v>
      </c>
      <c r="P90" s="444" t="str">
        <f>IF($N90="","-",_xlfn.XLOOKUP($N90,'FY25 Gold Book'!$A:$A,'FY25 Gold Book'!$C:$C,"-",0,1))</f>
        <v>-</v>
      </c>
      <c r="Q90" s="146" t="str">
        <f>IF($N90="","-",_xlfn.XLOOKUP($N90,'FY25 Gold Book'!$A:$A,'FY25 Gold Book'!$D:$D,"-",0,1))</f>
        <v>-</v>
      </c>
      <c r="R90" s="52"/>
      <c r="S90" s="465" t="str" cm="1">
        <f t="array" ref="S90">IFERROR(
_xlfn.IFS(
$I90=600010,"36th District Judges (CC 600010)",
$I90=600014,"36th District Staff (CC 600014)",
$I90&lt;&gt;0,_xlfn.XLOOKUP($N90,'FY25 Gold Book'!$A:$A,'FY25 Gold Book'!$F:$F,"-",0,1)),
"-")</f>
        <v>-</v>
      </c>
      <c r="T90" s="465" t="str" cm="1">
        <f t="array" ref="T90">IFERROR(
_xlfn.IFS(
OR($R90="TASS",$R90="Seasonal"),"TASS / Part-Time (FICA Only)",
$A90=13,"BSEED",
$A90=20,"DDoT",
OR($A90=48,$A90=49),"DWSD",
$A90=72,"Library",
$I90=600010,"36th District Judges",
$I90=600014,"36th District Staff",
$N90&lt;&gt;0,_xlfn.XLOOKUP($N90,'FY25 Gold Book'!$A:$A,'FY25 Gold Book'!$H:$H,"-",0,1)),
"-")</f>
        <v>-</v>
      </c>
      <c r="U90" s="678"/>
      <c r="V90" s="679"/>
      <c r="W90" s="677"/>
      <c r="X90" s="134"/>
      <c r="Y90" s="135"/>
      <c r="Z90" s="147">
        <f>_xlfn.XLOOKUP($N90,'FY25 Gold Book'!$A:$A,'FY25 Gold Book'!$E:$E,0,0,1)</f>
        <v>0</v>
      </c>
      <c r="AA90" s="680">
        <f>_xlfn.XLOOKUP($N90,'FY25 Gold Book'!$A:$A,'FY25 Gold Book'!$G:$G,0,0,1)</f>
        <v>0</v>
      </c>
      <c r="AB90" s="148">
        <f t="shared" si="11"/>
        <v>0</v>
      </c>
      <c r="AC90" s="681">
        <v>0</v>
      </c>
      <c r="AD90" s="149">
        <f t="shared" si="12"/>
        <v>0</v>
      </c>
      <c r="AE90" s="147">
        <f>_xlfn.XLOOKUP($T90,'FY25 Fringe Rates'!$X$6:$X$15,'FY25 Fringe Rates'!$Y$6:$Y$15,0,0,1)</f>
        <v>0</v>
      </c>
      <c r="AF90" s="150">
        <f t="shared" si="7"/>
        <v>0</v>
      </c>
      <c r="AG90" s="136">
        <v>0</v>
      </c>
      <c r="AH90" s="149">
        <f t="shared" si="13"/>
        <v>0</v>
      </c>
      <c r="AI90" s="151">
        <f t="shared" si="8"/>
        <v>0</v>
      </c>
      <c r="AJ90" s="32"/>
    </row>
    <row r="91" spans="1:36">
      <c r="A91" s="145" t="str">
        <f t="shared" si="9"/>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2"/>
      <c r="J91" s="303" t="str">
        <f>IF($I91="","-",_xlfn.XLOOKUP($I91,'CC.Meta'!$A:$A,'CC.Meta'!$D:$D,"-",0,1))</f>
        <v>-</v>
      </c>
      <c r="K91" s="306" t="str">
        <f t="shared" si="10"/>
        <v>--</v>
      </c>
      <c r="L91" s="302"/>
      <c r="M91" s="133"/>
      <c r="N91" s="234"/>
      <c r="O91" s="146" t="str">
        <f>IF($N91="","-",_xlfn.XLOOKUP($N91,'FY25 Gold Book'!$A:$A,'FY25 Gold Book'!$B:$B,"-",0,1))</f>
        <v>-</v>
      </c>
      <c r="P91" s="444" t="str">
        <f>IF($N91="","-",_xlfn.XLOOKUP($N91,'FY25 Gold Book'!$A:$A,'FY25 Gold Book'!$C:$C,"-",0,1))</f>
        <v>-</v>
      </c>
      <c r="Q91" s="146" t="str">
        <f>IF($N91="","-",_xlfn.XLOOKUP($N91,'FY25 Gold Book'!$A:$A,'FY25 Gold Book'!$D:$D,"-",0,1))</f>
        <v>-</v>
      </c>
      <c r="R91" s="52"/>
      <c r="S91" s="465" t="str" cm="1">
        <f t="array" ref="S91">IFERROR(
_xlfn.IFS(
$I91=600010,"36th District Judges (CC 600010)",
$I91=600014,"36th District Staff (CC 600014)",
$I91&lt;&gt;0,_xlfn.XLOOKUP($N91,'FY25 Gold Book'!$A:$A,'FY25 Gold Book'!$F:$F,"-",0,1)),
"-")</f>
        <v>-</v>
      </c>
      <c r="T91" s="465" t="str" cm="1">
        <f t="array" ref="T91">IFERROR(
_xlfn.IFS(
OR($R91="TASS",$R91="Seasonal"),"TASS / Part-Time (FICA Only)",
$A91=13,"BSEED",
$A91=20,"DDoT",
OR($A91=48,$A91=49),"DWSD",
$A91=72,"Library",
$I91=600010,"36th District Judges",
$I91=600014,"36th District Staff",
$N91&lt;&gt;0,_xlfn.XLOOKUP($N91,'FY25 Gold Book'!$A:$A,'FY25 Gold Book'!$H:$H,"-",0,1)),
"-")</f>
        <v>-</v>
      </c>
      <c r="U91" s="678"/>
      <c r="V91" s="679"/>
      <c r="W91" s="677"/>
      <c r="X91" s="134"/>
      <c r="Y91" s="135"/>
      <c r="Z91" s="147">
        <f>_xlfn.XLOOKUP($N91,'FY25 Gold Book'!$A:$A,'FY25 Gold Book'!$E:$E,0,0,1)</f>
        <v>0</v>
      </c>
      <c r="AA91" s="680">
        <f>_xlfn.XLOOKUP($N91,'FY25 Gold Book'!$A:$A,'FY25 Gold Book'!$G:$G,0,0,1)</f>
        <v>0</v>
      </c>
      <c r="AB91" s="148">
        <f t="shared" si="11"/>
        <v>0</v>
      </c>
      <c r="AC91" s="681">
        <v>0</v>
      </c>
      <c r="AD91" s="149">
        <f t="shared" si="12"/>
        <v>0</v>
      </c>
      <c r="AE91" s="147">
        <f>_xlfn.XLOOKUP($T91,'FY25 Fringe Rates'!$X$6:$X$15,'FY25 Fringe Rates'!$Y$6:$Y$15,0,0,1)</f>
        <v>0</v>
      </c>
      <c r="AF91" s="150">
        <f t="shared" si="7"/>
        <v>0</v>
      </c>
      <c r="AG91" s="136">
        <v>0</v>
      </c>
      <c r="AH91" s="149">
        <f t="shared" si="13"/>
        <v>0</v>
      </c>
      <c r="AI91" s="151">
        <f t="shared" si="8"/>
        <v>0</v>
      </c>
      <c r="AJ91" s="32"/>
    </row>
    <row r="92" spans="1:36">
      <c r="A92" s="145" t="str">
        <f t="shared" si="9"/>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2"/>
      <c r="J92" s="303" t="str">
        <f>IF($I92="","-",_xlfn.XLOOKUP($I92,'CC.Meta'!$A:$A,'CC.Meta'!$D:$D,"-",0,1))</f>
        <v>-</v>
      </c>
      <c r="K92" s="306" t="str">
        <f t="shared" si="10"/>
        <v>--</v>
      </c>
      <c r="L92" s="302"/>
      <c r="M92" s="133"/>
      <c r="N92" s="234"/>
      <c r="O92" s="146" t="str">
        <f>IF($N92="","-",_xlfn.XLOOKUP($N92,'FY25 Gold Book'!$A:$A,'FY25 Gold Book'!$B:$B,"-",0,1))</f>
        <v>-</v>
      </c>
      <c r="P92" s="444" t="str">
        <f>IF($N92="","-",_xlfn.XLOOKUP($N92,'FY25 Gold Book'!$A:$A,'FY25 Gold Book'!$C:$C,"-",0,1))</f>
        <v>-</v>
      </c>
      <c r="Q92" s="146" t="str">
        <f>IF($N92="","-",_xlfn.XLOOKUP($N92,'FY25 Gold Book'!$A:$A,'FY25 Gold Book'!$D:$D,"-",0,1))</f>
        <v>-</v>
      </c>
      <c r="R92" s="52"/>
      <c r="S92" s="465" t="str" cm="1">
        <f t="array" ref="S92">IFERROR(
_xlfn.IFS(
$I92=600010,"36th District Judges (CC 600010)",
$I92=600014,"36th District Staff (CC 600014)",
$I92&lt;&gt;0,_xlfn.XLOOKUP($N92,'FY25 Gold Book'!$A:$A,'FY25 Gold Book'!$F:$F,"-",0,1)),
"-")</f>
        <v>-</v>
      </c>
      <c r="T92" s="465" t="str" cm="1">
        <f t="array" ref="T92">IFERROR(
_xlfn.IFS(
OR($R92="TASS",$R92="Seasonal"),"TASS / Part-Time (FICA Only)",
$A92=13,"BSEED",
$A92=20,"DDoT",
OR($A92=48,$A92=49),"DWSD",
$A92=72,"Library",
$I92=600010,"36th District Judges",
$I92=600014,"36th District Staff",
$N92&lt;&gt;0,_xlfn.XLOOKUP($N92,'FY25 Gold Book'!$A:$A,'FY25 Gold Book'!$H:$H,"-",0,1)),
"-")</f>
        <v>-</v>
      </c>
      <c r="U92" s="678"/>
      <c r="V92" s="679"/>
      <c r="W92" s="677"/>
      <c r="X92" s="134"/>
      <c r="Y92" s="135"/>
      <c r="Z92" s="147">
        <f>_xlfn.XLOOKUP($N92,'FY25 Gold Book'!$A:$A,'FY25 Gold Book'!$E:$E,0,0,1)</f>
        <v>0</v>
      </c>
      <c r="AA92" s="680">
        <f>_xlfn.XLOOKUP($N92,'FY25 Gold Book'!$A:$A,'FY25 Gold Book'!$G:$G,0,0,1)</f>
        <v>0</v>
      </c>
      <c r="AB92" s="148">
        <f t="shared" si="11"/>
        <v>0</v>
      </c>
      <c r="AC92" s="681">
        <v>0</v>
      </c>
      <c r="AD92" s="149">
        <f t="shared" si="12"/>
        <v>0</v>
      </c>
      <c r="AE92" s="147">
        <f>_xlfn.XLOOKUP($T92,'FY25 Fringe Rates'!$X$6:$X$15,'FY25 Fringe Rates'!$Y$6:$Y$15,0,0,1)</f>
        <v>0</v>
      </c>
      <c r="AF92" s="150">
        <f t="shared" si="7"/>
        <v>0</v>
      </c>
      <c r="AG92" s="136">
        <v>0</v>
      </c>
      <c r="AH92" s="149">
        <f t="shared" si="13"/>
        <v>0</v>
      </c>
      <c r="AI92" s="151">
        <f t="shared" si="8"/>
        <v>0</v>
      </c>
      <c r="AJ92" s="32"/>
    </row>
    <row r="93" spans="1:36">
      <c r="A93" s="145" t="str">
        <f t="shared" si="9"/>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2"/>
      <c r="J93" s="303" t="str">
        <f>IF($I93="","-",_xlfn.XLOOKUP($I93,'CC.Meta'!$A:$A,'CC.Meta'!$D:$D,"-",0,1))</f>
        <v>-</v>
      </c>
      <c r="K93" s="306" t="str">
        <f t="shared" si="10"/>
        <v>--</v>
      </c>
      <c r="L93" s="302"/>
      <c r="M93" s="133"/>
      <c r="N93" s="234"/>
      <c r="O93" s="146" t="str">
        <f>IF($N93="","-",_xlfn.XLOOKUP($N93,'FY25 Gold Book'!$A:$A,'FY25 Gold Book'!$B:$B,"-",0,1))</f>
        <v>-</v>
      </c>
      <c r="P93" s="444" t="str">
        <f>IF($N93="","-",_xlfn.XLOOKUP($N93,'FY25 Gold Book'!$A:$A,'FY25 Gold Book'!$C:$C,"-",0,1))</f>
        <v>-</v>
      </c>
      <c r="Q93" s="146" t="str">
        <f>IF($N93="","-",_xlfn.XLOOKUP($N93,'FY25 Gold Book'!$A:$A,'FY25 Gold Book'!$D:$D,"-",0,1))</f>
        <v>-</v>
      </c>
      <c r="R93" s="52"/>
      <c r="S93" s="465" t="str" cm="1">
        <f t="array" ref="S93">IFERROR(
_xlfn.IFS(
$I93=600010,"36th District Judges (CC 600010)",
$I93=600014,"36th District Staff (CC 600014)",
$I93&lt;&gt;0,_xlfn.XLOOKUP($N93,'FY25 Gold Book'!$A:$A,'FY25 Gold Book'!$F:$F,"-",0,1)),
"-")</f>
        <v>-</v>
      </c>
      <c r="T93" s="465" t="str" cm="1">
        <f t="array" ref="T93">IFERROR(
_xlfn.IFS(
OR($R93="TASS",$R93="Seasonal"),"TASS / Part-Time (FICA Only)",
$A93=13,"BSEED",
$A93=20,"DDoT",
OR($A93=48,$A93=49),"DWSD",
$A93=72,"Library",
$I93=600010,"36th District Judges",
$I93=600014,"36th District Staff",
$N93&lt;&gt;0,_xlfn.XLOOKUP($N93,'FY25 Gold Book'!$A:$A,'FY25 Gold Book'!$H:$H,"-",0,1)),
"-")</f>
        <v>-</v>
      </c>
      <c r="U93" s="678"/>
      <c r="V93" s="679"/>
      <c r="W93" s="677"/>
      <c r="X93" s="134"/>
      <c r="Y93" s="135"/>
      <c r="Z93" s="147">
        <f>_xlfn.XLOOKUP($N93,'FY25 Gold Book'!$A:$A,'FY25 Gold Book'!$E:$E,0,0,1)</f>
        <v>0</v>
      </c>
      <c r="AA93" s="680">
        <f>_xlfn.XLOOKUP($N93,'FY25 Gold Book'!$A:$A,'FY25 Gold Book'!$G:$G,0,0,1)</f>
        <v>0</v>
      </c>
      <c r="AB93" s="148">
        <f t="shared" si="11"/>
        <v>0</v>
      </c>
      <c r="AC93" s="681">
        <v>0</v>
      </c>
      <c r="AD93" s="149">
        <f t="shared" si="12"/>
        <v>0</v>
      </c>
      <c r="AE93" s="147">
        <f>_xlfn.XLOOKUP($T93,'FY25 Fringe Rates'!$X$6:$X$15,'FY25 Fringe Rates'!$Y$6:$Y$15,0,0,1)</f>
        <v>0</v>
      </c>
      <c r="AF93" s="150">
        <f t="shared" si="7"/>
        <v>0</v>
      </c>
      <c r="AG93" s="136">
        <v>0</v>
      </c>
      <c r="AH93" s="149">
        <f t="shared" si="13"/>
        <v>0</v>
      </c>
      <c r="AI93" s="151">
        <f t="shared" si="8"/>
        <v>0</v>
      </c>
      <c r="AJ93" s="32"/>
    </row>
    <row r="94" spans="1:36">
      <c r="A94" s="145" t="str">
        <f t="shared" si="9"/>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2"/>
      <c r="J94" s="303" t="str">
        <f>IF($I94="","-",_xlfn.XLOOKUP($I94,'CC.Meta'!$A:$A,'CC.Meta'!$D:$D,"-",0,1))</f>
        <v>-</v>
      </c>
      <c r="K94" s="306" t="str">
        <f t="shared" si="10"/>
        <v>--</v>
      </c>
      <c r="L94" s="302"/>
      <c r="M94" s="133"/>
      <c r="N94" s="234"/>
      <c r="O94" s="146" t="str">
        <f>IF($N94="","-",_xlfn.XLOOKUP($N94,'FY25 Gold Book'!$A:$A,'FY25 Gold Book'!$B:$B,"-",0,1))</f>
        <v>-</v>
      </c>
      <c r="P94" s="444" t="str">
        <f>IF($N94="","-",_xlfn.XLOOKUP($N94,'FY25 Gold Book'!$A:$A,'FY25 Gold Book'!$C:$C,"-",0,1))</f>
        <v>-</v>
      </c>
      <c r="Q94" s="146" t="str">
        <f>IF($N94="","-",_xlfn.XLOOKUP($N94,'FY25 Gold Book'!$A:$A,'FY25 Gold Book'!$D:$D,"-",0,1))</f>
        <v>-</v>
      </c>
      <c r="R94" s="52"/>
      <c r="S94" s="465" t="str" cm="1">
        <f t="array" ref="S94">IFERROR(
_xlfn.IFS(
$I94=600010,"36th District Judges (CC 600010)",
$I94=600014,"36th District Staff (CC 600014)",
$I94&lt;&gt;0,_xlfn.XLOOKUP($N94,'FY25 Gold Book'!$A:$A,'FY25 Gold Book'!$F:$F,"-",0,1)),
"-")</f>
        <v>-</v>
      </c>
      <c r="T94" s="465" t="str" cm="1">
        <f t="array" ref="T94">IFERROR(
_xlfn.IFS(
OR($R94="TASS",$R94="Seasonal"),"TASS / Part-Time (FICA Only)",
$A94=13,"BSEED",
$A94=20,"DDoT",
OR($A94=48,$A94=49),"DWSD",
$A94=72,"Library",
$I94=600010,"36th District Judges",
$I94=600014,"36th District Staff",
$N94&lt;&gt;0,_xlfn.XLOOKUP($N94,'FY25 Gold Book'!$A:$A,'FY25 Gold Book'!$H:$H,"-",0,1)),
"-")</f>
        <v>-</v>
      </c>
      <c r="U94" s="678"/>
      <c r="V94" s="679"/>
      <c r="W94" s="677"/>
      <c r="X94" s="134"/>
      <c r="Y94" s="135"/>
      <c r="Z94" s="147">
        <f>_xlfn.XLOOKUP($N94,'FY25 Gold Book'!$A:$A,'FY25 Gold Book'!$E:$E,0,0,1)</f>
        <v>0</v>
      </c>
      <c r="AA94" s="680">
        <f>_xlfn.XLOOKUP($N94,'FY25 Gold Book'!$A:$A,'FY25 Gold Book'!$G:$G,0,0,1)</f>
        <v>0</v>
      </c>
      <c r="AB94" s="148">
        <f t="shared" si="11"/>
        <v>0</v>
      </c>
      <c r="AC94" s="681">
        <v>0</v>
      </c>
      <c r="AD94" s="149">
        <f t="shared" si="12"/>
        <v>0</v>
      </c>
      <c r="AE94" s="147">
        <f>_xlfn.XLOOKUP($T94,'FY25 Fringe Rates'!$X$6:$X$15,'FY25 Fringe Rates'!$Y$6:$Y$15,0,0,1)</f>
        <v>0</v>
      </c>
      <c r="AF94" s="150">
        <f t="shared" si="7"/>
        <v>0</v>
      </c>
      <c r="AG94" s="136">
        <v>0</v>
      </c>
      <c r="AH94" s="149">
        <f t="shared" si="13"/>
        <v>0</v>
      </c>
      <c r="AI94" s="151">
        <f t="shared" si="8"/>
        <v>0</v>
      </c>
      <c r="AJ94" s="32"/>
    </row>
    <row r="95" spans="1:36">
      <c r="A95" s="145" t="str">
        <f t="shared" si="9"/>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2"/>
      <c r="J95" s="303" t="str">
        <f>IF($I95="","-",_xlfn.XLOOKUP($I95,'CC.Meta'!$A:$A,'CC.Meta'!$D:$D,"-",0,1))</f>
        <v>-</v>
      </c>
      <c r="K95" s="306" t="str">
        <f t="shared" si="10"/>
        <v>--</v>
      </c>
      <c r="L95" s="302"/>
      <c r="M95" s="133"/>
      <c r="N95" s="234"/>
      <c r="O95" s="146" t="str">
        <f>IF($N95="","-",_xlfn.XLOOKUP($N95,'FY25 Gold Book'!$A:$A,'FY25 Gold Book'!$B:$B,"-",0,1))</f>
        <v>-</v>
      </c>
      <c r="P95" s="444" t="str">
        <f>IF($N95="","-",_xlfn.XLOOKUP($N95,'FY25 Gold Book'!$A:$A,'FY25 Gold Book'!$C:$C,"-",0,1))</f>
        <v>-</v>
      </c>
      <c r="Q95" s="146" t="str">
        <f>IF($N95="","-",_xlfn.XLOOKUP($N95,'FY25 Gold Book'!$A:$A,'FY25 Gold Book'!$D:$D,"-",0,1))</f>
        <v>-</v>
      </c>
      <c r="R95" s="52"/>
      <c r="S95" s="465" t="str" cm="1">
        <f t="array" ref="S95">IFERROR(
_xlfn.IFS(
$I95=600010,"36th District Judges (CC 600010)",
$I95=600014,"36th District Staff (CC 600014)",
$I95&lt;&gt;0,_xlfn.XLOOKUP($N95,'FY25 Gold Book'!$A:$A,'FY25 Gold Book'!$F:$F,"-",0,1)),
"-")</f>
        <v>-</v>
      </c>
      <c r="T95" s="465" t="str" cm="1">
        <f t="array" ref="T95">IFERROR(
_xlfn.IFS(
OR($R95="TASS",$R95="Seasonal"),"TASS / Part-Time (FICA Only)",
$A95=13,"BSEED",
$A95=20,"DDoT",
OR($A95=48,$A95=49),"DWSD",
$A95=72,"Library",
$I95=600010,"36th District Judges",
$I95=600014,"36th District Staff",
$N95&lt;&gt;0,_xlfn.XLOOKUP($N95,'FY25 Gold Book'!$A:$A,'FY25 Gold Book'!$H:$H,"-",0,1)),
"-")</f>
        <v>-</v>
      </c>
      <c r="U95" s="678"/>
      <c r="V95" s="679"/>
      <c r="W95" s="677"/>
      <c r="X95" s="134"/>
      <c r="Y95" s="135"/>
      <c r="Z95" s="147">
        <f>_xlfn.XLOOKUP($N95,'FY25 Gold Book'!$A:$A,'FY25 Gold Book'!$E:$E,0,0,1)</f>
        <v>0</v>
      </c>
      <c r="AA95" s="680">
        <f>_xlfn.XLOOKUP($N95,'FY25 Gold Book'!$A:$A,'FY25 Gold Book'!$G:$G,0,0,1)</f>
        <v>0</v>
      </c>
      <c r="AB95" s="148">
        <f t="shared" si="11"/>
        <v>0</v>
      </c>
      <c r="AC95" s="681">
        <v>0</v>
      </c>
      <c r="AD95" s="149">
        <f t="shared" si="12"/>
        <v>0</v>
      </c>
      <c r="AE95" s="147">
        <f>_xlfn.XLOOKUP($T95,'FY25 Fringe Rates'!$X$6:$X$15,'FY25 Fringe Rates'!$Y$6:$Y$15,0,0,1)</f>
        <v>0</v>
      </c>
      <c r="AF95" s="150">
        <f t="shared" si="7"/>
        <v>0</v>
      </c>
      <c r="AG95" s="136">
        <v>0</v>
      </c>
      <c r="AH95" s="149">
        <f t="shared" si="13"/>
        <v>0</v>
      </c>
      <c r="AI95" s="151">
        <f t="shared" si="8"/>
        <v>0</v>
      </c>
      <c r="AJ95" s="32"/>
    </row>
    <row r="96" spans="1:36">
      <c r="A96" s="145" t="str">
        <f t="shared" si="9"/>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2"/>
      <c r="J96" s="303" t="str">
        <f>IF($I96="","-",_xlfn.XLOOKUP($I96,'CC.Meta'!$A:$A,'CC.Meta'!$D:$D,"-",0,1))</f>
        <v>-</v>
      </c>
      <c r="K96" s="306" t="str">
        <f t="shared" si="10"/>
        <v>--</v>
      </c>
      <c r="L96" s="302"/>
      <c r="M96" s="133"/>
      <c r="N96" s="234"/>
      <c r="O96" s="146" t="str">
        <f>IF($N96="","-",_xlfn.XLOOKUP($N96,'FY25 Gold Book'!$A:$A,'FY25 Gold Book'!$B:$B,"-",0,1))</f>
        <v>-</v>
      </c>
      <c r="P96" s="444" t="str">
        <f>IF($N96="","-",_xlfn.XLOOKUP($N96,'FY25 Gold Book'!$A:$A,'FY25 Gold Book'!$C:$C,"-",0,1))</f>
        <v>-</v>
      </c>
      <c r="Q96" s="146" t="str">
        <f>IF($N96="","-",_xlfn.XLOOKUP($N96,'FY25 Gold Book'!$A:$A,'FY25 Gold Book'!$D:$D,"-",0,1))</f>
        <v>-</v>
      </c>
      <c r="R96" s="52"/>
      <c r="S96" s="465" t="str" cm="1">
        <f t="array" ref="S96">IFERROR(
_xlfn.IFS(
$I96=600010,"36th District Judges (CC 600010)",
$I96=600014,"36th District Staff (CC 600014)",
$I96&lt;&gt;0,_xlfn.XLOOKUP($N96,'FY25 Gold Book'!$A:$A,'FY25 Gold Book'!$F:$F,"-",0,1)),
"-")</f>
        <v>-</v>
      </c>
      <c r="T96" s="465" t="str" cm="1">
        <f t="array" ref="T96">IFERROR(
_xlfn.IFS(
OR($R96="TASS",$R96="Seasonal"),"TASS / Part-Time (FICA Only)",
$A96=13,"BSEED",
$A96=20,"DDoT",
OR($A96=48,$A96=49),"DWSD",
$A96=72,"Library",
$I96=600010,"36th District Judges",
$I96=600014,"36th District Staff",
$N96&lt;&gt;0,_xlfn.XLOOKUP($N96,'FY25 Gold Book'!$A:$A,'FY25 Gold Book'!$H:$H,"-",0,1)),
"-")</f>
        <v>-</v>
      </c>
      <c r="U96" s="678"/>
      <c r="V96" s="679"/>
      <c r="W96" s="677"/>
      <c r="X96" s="134"/>
      <c r="Y96" s="135"/>
      <c r="Z96" s="147">
        <f>_xlfn.XLOOKUP($N96,'FY25 Gold Book'!$A:$A,'FY25 Gold Book'!$E:$E,0,0,1)</f>
        <v>0</v>
      </c>
      <c r="AA96" s="680">
        <f>_xlfn.XLOOKUP($N96,'FY25 Gold Book'!$A:$A,'FY25 Gold Book'!$G:$G,0,0,1)</f>
        <v>0</v>
      </c>
      <c r="AB96" s="148">
        <f t="shared" si="11"/>
        <v>0</v>
      </c>
      <c r="AC96" s="681">
        <v>0</v>
      </c>
      <c r="AD96" s="149">
        <f t="shared" si="12"/>
        <v>0</v>
      </c>
      <c r="AE96" s="147">
        <f>_xlfn.XLOOKUP($T96,'FY25 Fringe Rates'!$X$6:$X$15,'FY25 Fringe Rates'!$Y$6:$Y$15,0,0,1)</f>
        <v>0</v>
      </c>
      <c r="AF96" s="150">
        <f t="shared" si="7"/>
        <v>0</v>
      </c>
      <c r="AG96" s="136">
        <v>0</v>
      </c>
      <c r="AH96" s="149">
        <f t="shared" si="13"/>
        <v>0</v>
      </c>
      <c r="AI96" s="151">
        <f t="shared" si="8"/>
        <v>0</v>
      </c>
      <c r="AJ96" s="32"/>
    </row>
    <row r="97" spans="1:36">
      <c r="A97" s="145" t="str">
        <f t="shared" si="9"/>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2"/>
      <c r="J97" s="303" t="str">
        <f>IF($I97="","-",_xlfn.XLOOKUP($I97,'CC.Meta'!$A:$A,'CC.Meta'!$D:$D,"-",0,1))</f>
        <v>-</v>
      </c>
      <c r="K97" s="306" t="str">
        <f t="shared" si="10"/>
        <v>--</v>
      </c>
      <c r="L97" s="302"/>
      <c r="M97" s="133"/>
      <c r="N97" s="234"/>
      <c r="O97" s="146" t="str">
        <f>IF($N97="","-",_xlfn.XLOOKUP($N97,'FY25 Gold Book'!$A:$A,'FY25 Gold Book'!$B:$B,"-",0,1))</f>
        <v>-</v>
      </c>
      <c r="P97" s="444" t="str">
        <f>IF($N97="","-",_xlfn.XLOOKUP($N97,'FY25 Gold Book'!$A:$A,'FY25 Gold Book'!$C:$C,"-",0,1))</f>
        <v>-</v>
      </c>
      <c r="Q97" s="146" t="str">
        <f>IF($N97="","-",_xlfn.XLOOKUP($N97,'FY25 Gold Book'!$A:$A,'FY25 Gold Book'!$D:$D,"-",0,1))</f>
        <v>-</v>
      </c>
      <c r="R97" s="52"/>
      <c r="S97" s="465" t="str" cm="1">
        <f t="array" ref="S97">IFERROR(
_xlfn.IFS(
$I97=600010,"36th District Judges (CC 600010)",
$I97=600014,"36th District Staff (CC 600014)",
$I97&lt;&gt;0,_xlfn.XLOOKUP($N97,'FY25 Gold Book'!$A:$A,'FY25 Gold Book'!$F:$F,"-",0,1)),
"-")</f>
        <v>-</v>
      </c>
      <c r="T97" s="465" t="str" cm="1">
        <f t="array" ref="T97">IFERROR(
_xlfn.IFS(
OR($R97="TASS",$R97="Seasonal"),"TASS / Part-Time (FICA Only)",
$A97=13,"BSEED",
$A97=20,"DDoT",
OR($A97=48,$A97=49),"DWSD",
$A97=72,"Library",
$I97=600010,"36th District Judges",
$I97=600014,"36th District Staff",
$N97&lt;&gt;0,_xlfn.XLOOKUP($N97,'FY25 Gold Book'!$A:$A,'FY25 Gold Book'!$H:$H,"-",0,1)),
"-")</f>
        <v>-</v>
      </c>
      <c r="U97" s="678"/>
      <c r="V97" s="679"/>
      <c r="W97" s="677"/>
      <c r="X97" s="134"/>
      <c r="Y97" s="135"/>
      <c r="Z97" s="147">
        <f>_xlfn.XLOOKUP($N97,'FY25 Gold Book'!$A:$A,'FY25 Gold Book'!$E:$E,0,0,1)</f>
        <v>0</v>
      </c>
      <c r="AA97" s="680">
        <f>_xlfn.XLOOKUP($N97,'FY25 Gold Book'!$A:$A,'FY25 Gold Book'!$G:$G,0,0,1)</f>
        <v>0</v>
      </c>
      <c r="AB97" s="148">
        <f t="shared" si="11"/>
        <v>0</v>
      </c>
      <c r="AC97" s="681">
        <v>0</v>
      </c>
      <c r="AD97" s="149">
        <f t="shared" si="12"/>
        <v>0</v>
      </c>
      <c r="AE97" s="147">
        <f>_xlfn.XLOOKUP($T97,'FY25 Fringe Rates'!$X$6:$X$15,'FY25 Fringe Rates'!$Y$6:$Y$15,0,0,1)</f>
        <v>0</v>
      </c>
      <c r="AF97" s="150">
        <f t="shared" si="7"/>
        <v>0</v>
      </c>
      <c r="AG97" s="136">
        <v>0</v>
      </c>
      <c r="AH97" s="149">
        <f t="shared" si="13"/>
        <v>0</v>
      </c>
      <c r="AI97" s="151">
        <f t="shared" si="8"/>
        <v>0</v>
      </c>
      <c r="AJ97" s="32"/>
    </row>
    <row r="98" spans="1:36">
      <c r="A98" s="145" t="str">
        <f t="shared" si="9"/>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2"/>
      <c r="J98" s="303" t="str">
        <f>IF($I98="","-",_xlfn.XLOOKUP($I98,'CC.Meta'!$A:$A,'CC.Meta'!$D:$D,"-",0,1))</f>
        <v>-</v>
      </c>
      <c r="K98" s="306" t="str">
        <f t="shared" si="10"/>
        <v>--</v>
      </c>
      <c r="L98" s="302"/>
      <c r="M98" s="133"/>
      <c r="N98" s="234"/>
      <c r="O98" s="146" t="str">
        <f>IF($N98="","-",_xlfn.XLOOKUP($N98,'FY25 Gold Book'!$A:$A,'FY25 Gold Book'!$B:$B,"-",0,1))</f>
        <v>-</v>
      </c>
      <c r="P98" s="444" t="str">
        <f>IF($N98="","-",_xlfn.XLOOKUP($N98,'FY25 Gold Book'!$A:$A,'FY25 Gold Book'!$C:$C,"-",0,1))</f>
        <v>-</v>
      </c>
      <c r="Q98" s="146" t="str">
        <f>IF($N98="","-",_xlfn.XLOOKUP($N98,'FY25 Gold Book'!$A:$A,'FY25 Gold Book'!$D:$D,"-",0,1))</f>
        <v>-</v>
      </c>
      <c r="R98" s="52"/>
      <c r="S98" s="465" t="str" cm="1">
        <f t="array" ref="S98">IFERROR(
_xlfn.IFS(
$I98=600010,"36th District Judges (CC 600010)",
$I98=600014,"36th District Staff (CC 600014)",
$I98&lt;&gt;0,_xlfn.XLOOKUP($N98,'FY25 Gold Book'!$A:$A,'FY25 Gold Book'!$F:$F,"-",0,1)),
"-")</f>
        <v>-</v>
      </c>
      <c r="T98" s="465" t="str" cm="1">
        <f t="array" ref="T98">IFERROR(
_xlfn.IFS(
OR($R98="TASS",$R98="Seasonal"),"TASS / Part-Time (FICA Only)",
$A98=13,"BSEED",
$A98=20,"DDoT",
OR($A98=48,$A98=49),"DWSD",
$A98=72,"Library",
$I98=600010,"36th District Judges",
$I98=600014,"36th District Staff",
$N98&lt;&gt;0,_xlfn.XLOOKUP($N98,'FY25 Gold Book'!$A:$A,'FY25 Gold Book'!$H:$H,"-",0,1)),
"-")</f>
        <v>-</v>
      </c>
      <c r="U98" s="678"/>
      <c r="V98" s="679"/>
      <c r="W98" s="677"/>
      <c r="X98" s="134"/>
      <c r="Y98" s="135"/>
      <c r="Z98" s="147">
        <f>_xlfn.XLOOKUP($N98,'FY25 Gold Book'!$A:$A,'FY25 Gold Book'!$E:$E,0,0,1)</f>
        <v>0</v>
      </c>
      <c r="AA98" s="680">
        <f>_xlfn.XLOOKUP($N98,'FY25 Gold Book'!$A:$A,'FY25 Gold Book'!$G:$G,0,0,1)</f>
        <v>0</v>
      </c>
      <c r="AB98" s="148">
        <f t="shared" si="11"/>
        <v>0</v>
      </c>
      <c r="AC98" s="681">
        <v>0</v>
      </c>
      <c r="AD98" s="149">
        <f t="shared" si="12"/>
        <v>0</v>
      </c>
      <c r="AE98" s="147">
        <f>_xlfn.XLOOKUP($T98,'FY25 Fringe Rates'!$X$6:$X$15,'FY25 Fringe Rates'!$Y$6:$Y$15,0,0,1)</f>
        <v>0</v>
      </c>
      <c r="AF98" s="150">
        <f t="shared" si="7"/>
        <v>0</v>
      </c>
      <c r="AG98" s="136">
        <v>0</v>
      </c>
      <c r="AH98" s="149">
        <f t="shared" si="13"/>
        <v>0</v>
      </c>
      <c r="AI98" s="151">
        <f t="shared" si="8"/>
        <v>0</v>
      </c>
      <c r="AJ98" s="32"/>
    </row>
    <row r="99" spans="1:36">
      <c r="A99" s="145" t="str">
        <f t="shared" si="9"/>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2"/>
      <c r="H99" s="303" t="str">
        <f>IF($G99="","-",_xlfn.XLOOKUP($G99,Appr.Meta!$A:$A,Appr.Meta!$D:$D,"-",0,1))</f>
        <v>-</v>
      </c>
      <c r="I99" s="302"/>
      <c r="J99" s="303" t="str">
        <f>IF($I99="","-",_xlfn.XLOOKUP($I99,'CC.Meta'!$A:$A,'CC.Meta'!$D:$D,"-",0,1))</f>
        <v>-</v>
      </c>
      <c r="K99" s="306" t="str">
        <f t="shared" si="10"/>
        <v>--</v>
      </c>
      <c r="L99" s="302"/>
      <c r="M99" s="133"/>
      <c r="N99" s="234"/>
      <c r="O99" s="146" t="str">
        <f>IF($N99="","-",_xlfn.XLOOKUP($N99,'FY25 Gold Book'!$A:$A,'FY25 Gold Book'!$B:$B,"-",0,1))</f>
        <v>-</v>
      </c>
      <c r="P99" s="444" t="str">
        <f>IF($N99="","-",_xlfn.XLOOKUP($N99,'FY25 Gold Book'!$A:$A,'FY25 Gold Book'!$C:$C,"-",0,1))</f>
        <v>-</v>
      </c>
      <c r="Q99" s="146" t="str">
        <f>IF($N99="","-",_xlfn.XLOOKUP($N99,'FY25 Gold Book'!$A:$A,'FY25 Gold Book'!$D:$D,"-",0,1))</f>
        <v>-</v>
      </c>
      <c r="R99" s="52"/>
      <c r="S99" s="465" t="str" cm="1">
        <f t="array" ref="S99">IFERROR(
_xlfn.IFS(
$I99=600010,"36th District Judges (CC 600010)",
$I99=600014,"36th District Staff (CC 600014)",
$I99&lt;&gt;0,_xlfn.XLOOKUP($N99,'FY25 Gold Book'!$A:$A,'FY25 Gold Book'!$F:$F,"-",0,1)),
"-")</f>
        <v>-</v>
      </c>
      <c r="T99" s="465" t="str" cm="1">
        <f t="array" ref="T99">IFERROR(
_xlfn.IFS(
OR($R99="TASS",$R99="Seasonal"),"TASS / Part-Time (FICA Only)",
$A99=13,"BSEED",
$A99=20,"DDoT",
OR($A99=48,$A99=49),"DWSD",
$A99=72,"Library",
$I99=600010,"36th District Judges",
$I99=600014,"36th District Staff",
$N99&lt;&gt;0,_xlfn.XLOOKUP($N99,'FY25 Gold Book'!$A:$A,'FY25 Gold Book'!$H:$H,"-",0,1)),
"-")</f>
        <v>-</v>
      </c>
      <c r="U99" s="678"/>
      <c r="V99" s="679"/>
      <c r="W99" s="677"/>
      <c r="X99" s="134"/>
      <c r="Y99" s="135"/>
      <c r="Z99" s="147">
        <f>_xlfn.XLOOKUP($N99,'FY25 Gold Book'!$A:$A,'FY25 Gold Book'!$E:$E,0,0,1)</f>
        <v>0</v>
      </c>
      <c r="AA99" s="680">
        <f>_xlfn.XLOOKUP($N99,'FY25 Gold Book'!$A:$A,'FY25 Gold Book'!$G:$G,0,0,1)</f>
        <v>0</v>
      </c>
      <c r="AB99" s="148">
        <f t="shared" si="11"/>
        <v>0</v>
      </c>
      <c r="AC99" s="681">
        <v>0</v>
      </c>
      <c r="AD99" s="149">
        <f t="shared" si="12"/>
        <v>0</v>
      </c>
      <c r="AE99" s="147">
        <f>_xlfn.XLOOKUP($T99,'FY25 Fringe Rates'!$X$6:$X$15,'FY25 Fringe Rates'!$Y$6:$Y$15,0,0,1)</f>
        <v>0</v>
      </c>
      <c r="AF99" s="150">
        <f t="shared" si="7"/>
        <v>0</v>
      </c>
      <c r="AG99" s="136">
        <v>0</v>
      </c>
      <c r="AH99" s="149">
        <f t="shared" si="13"/>
        <v>0</v>
      </c>
      <c r="AI99" s="151">
        <f t="shared" si="8"/>
        <v>0</v>
      </c>
      <c r="AJ99" s="32"/>
    </row>
    <row r="100" spans="1:36">
      <c r="A100" s="145" t="str">
        <f t="shared" si="9"/>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2"/>
      <c r="J100" s="303" t="str">
        <f>IF($I100="","-",_xlfn.XLOOKUP($I100,'CC.Meta'!$A:$A,'CC.Meta'!$D:$D,"-",0,1))</f>
        <v>-</v>
      </c>
      <c r="K100" s="306" t="str">
        <f t="shared" si="10"/>
        <v>--</v>
      </c>
      <c r="L100" s="302"/>
      <c r="M100" s="133"/>
      <c r="N100" s="234"/>
      <c r="O100" s="146" t="str">
        <f>IF($N100="","-",_xlfn.XLOOKUP($N100,'FY25 Gold Book'!$A:$A,'FY25 Gold Book'!$B:$B,"-",0,1))</f>
        <v>-</v>
      </c>
      <c r="P100" s="444" t="str">
        <f>IF($N100="","-",_xlfn.XLOOKUP($N100,'FY25 Gold Book'!$A:$A,'FY25 Gold Book'!$C:$C,"-",0,1))</f>
        <v>-</v>
      </c>
      <c r="Q100" s="146" t="str">
        <f>IF($N100="","-",_xlfn.XLOOKUP($N100,'FY25 Gold Book'!$A:$A,'FY25 Gold Book'!$D:$D,"-",0,1))</f>
        <v>-</v>
      </c>
      <c r="R100" s="52"/>
      <c r="S100" s="465" t="str" cm="1">
        <f t="array" ref="S100">IFERROR(
_xlfn.IFS(
$I100=600010,"36th District Judges (CC 600010)",
$I100=600014,"36th District Staff (CC 600014)",
$I100&lt;&gt;0,_xlfn.XLOOKUP($N100,'FY25 Gold Book'!$A:$A,'FY25 Gold Book'!$F:$F,"-",0,1)),
"-")</f>
        <v>-</v>
      </c>
      <c r="T100" s="465" t="str" cm="1">
        <f t="array" ref="T100">IFERROR(
_xlfn.IFS(
OR($R100="TASS",$R100="Seasonal"),"TASS / Part-Time (FICA Only)",
$A100=13,"BSEED",
$A100=20,"DDoT",
OR($A100=48,$A100=49),"DWSD",
$A100=72,"Library",
$I100=600010,"36th District Judges",
$I100=600014,"36th District Staff",
$N100&lt;&gt;0,_xlfn.XLOOKUP($N100,'FY25 Gold Book'!$A:$A,'FY25 Gold Book'!$H:$H,"-",0,1)),
"-")</f>
        <v>-</v>
      </c>
      <c r="U100" s="678"/>
      <c r="V100" s="679"/>
      <c r="W100" s="677"/>
      <c r="X100" s="134"/>
      <c r="Y100" s="135"/>
      <c r="Z100" s="147">
        <f>_xlfn.XLOOKUP($N100,'FY25 Gold Book'!$A:$A,'FY25 Gold Book'!$E:$E,0,0,1)</f>
        <v>0</v>
      </c>
      <c r="AA100" s="680">
        <f>_xlfn.XLOOKUP($N100,'FY25 Gold Book'!$A:$A,'FY25 Gold Book'!$G:$G,0,0,1)</f>
        <v>0</v>
      </c>
      <c r="AB100" s="148">
        <f t="shared" si="11"/>
        <v>0</v>
      </c>
      <c r="AC100" s="681">
        <v>0</v>
      </c>
      <c r="AD100" s="149">
        <f t="shared" si="12"/>
        <v>0</v>
      </c>
      <c r="AE100" s="147">
        <f>_xlfn.XLOOKUP($T100,'FY25 Fringe Rates'!$X$6:$X$15,'FY25 Fringe Rates'!$Y$6:$Y$15,0,0,1)</f>
        <v>0</v>
      </c>
      <c r="AF100" s="150">
        <f t="shared" si="7"/>
        <v>0</v>
      </c>
      <c r="AG100" s="136">
        <v>0</v>
      </c>
      <c r="AH100" s="149">
        <f t="shared" si="13"/>
        <v>0</v>
      </c>
      <c r="AI100" s="151">
        <f t="shared" si="8"/>
        <v>0</v>
      </c>
      <c r="AJ100" s="32"/>
    </row>
    <row r="101" spans="1:36">
      <c r="A101" s="145" t="str">
        <f t="shared" si="9"/>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2"/>
      <c r="J101" s="303" t="str">
        <f>IF($I101="","-",_xlfn.XLOOKUP($I101,'CC.Meta'!$A:$A,'CC.Meta'!$D:$D,"-",0,1))</f>
        <v>-</v>
      </c>
      <c r="K101" s="306" t="str">
        <f t="shared" si="10"/>
        <v>--</v>
      </c>
      <c r="L101" s="302"/>
      <c r="M101" s="133"/>
      <c r="N101" s="234"/>
      <c r="O101" s="146" t="str">
        <f>IF($N101="","-",_xlfn.XLOOKUP($N101,'FY25 Gold Book'!$A:$A,'FY25 Gold Book'!$B:$B,"-",0,1))</f>
        <v>-</v>
      </c>
      <c r="P101" s="444" t="str">
        <f>IF($N101="","-",_xlfn.XLOOKUP($N101,'FY25 Gold Book'!$A:$A,'FY25 Gold Book'!$C:$C,"-",0,1))</f>
        <v>-</v>
      </c>
      <c r="Q101" s="146" t="str">
        <f>IF($N101="","-",_xlfn.XLOOKUP($N101,'FY25 Gold Book'!$A:$A,'FY25 Gold Book'!$D:$D,"-",0,1))</f>
        <v>-</v>
      </c>
      <c r="R101" s="52"/>
      <c r="S101" s="465" t="str" cm="1">
        <f t="array" ref="S101">IFERROR(
_xlfn.IFS(
$I101=600010,"36th District Judges (CC 600010)",
$I101=600014,"36th District Staff (CC 600014)",
$I101&lt;&gt;0,_xlfn.XLOOKUP($N101,'FY25 Gold Book'!$A:$A,'FY25 Gold Book'!$F:$F,"-",0,1)),
"-")</f>
        <v>-</v>
      </c>
      <c r="T101" s="465" t="str" cm="1">
        <f t="array" ref="T101">IFERROR(
_xlfn.IFS(
OR($R101="TASS",$R101="Seasonal"),"TASS / Part-Time (FICA Only)",
$A101=13,"BSEED",
$A101=20,"DDoT",
OR($A101=48,$A101=49),"DWSD",
$A101=72,"Library",
$I101=600010,"36th District Judges",
$I101=600014,"36th District Staff",
$N101&lt;&gt;0,_xlfn.XLOOKUP($N101,'FY25 Gold Book'!$A:$A,'FY25 Gold Book'!$H:$H,"-",0,1)),
"-")</f>
        <v>-</v>
      </c>
      <c r="U101" s="678"/>
      <c r="V101" s="679"/>
      <c r="W101" s="677"/>
      <c r="X101" s="134"/>
      <c r="Y101" s="135"/>
      <c r="Z101" s="147">
        <f>_xlfn.XLOOKUP($N101,'FY25 Gold Book'!$A:$A,'FY25 Gold Book'!$E:$E,0,0,1)</f>
        <v>0</v>
      </c>
      <c r="AA101" s="680">
        <f>_xlfn.XLOOKUP($N101,'FY25 Gold Book'!$A:$A,'FY25 Gold Book'!$G:$G,0,0,1)</f>
        <v>0</v>
      </c>
      <c r="AB101" s="148">
        <f t="shared" si="11"/>
        <v>0</v>
      </c>
      <c r="AC101" s="681">
        <v>0</v>
      </c>
      <c r="AD101" s="149">
        <f t="shared" si="12"/>
        <v>0</v>
      </c>
      <c r="AE101" s="147">
        <f>_xlfn.XLOOKUP($T101,'FY25 Fringe Rates'!$X$6:$X$15,'FY25 Fringe Rates'!$Y$6:$Y$15,0,0,1)</f>
        <v>0</v>
      </c>
      <c r="AF101" s="150">
        <f t="shared" si="7"/>
        <v>0</v>
      </c>
      <c r="AG101" s="136">
        <v>0</v>
      </c>
      <c r="AH101" s="149">
        <f t="shared" si="13"/>
        <v>0</v>
      </c>
      <c r="AI101" s="151">
        <f t="shared" si="8"/>
        <v>0</v>
      </c>
      <c r="AJ101" s="32"/>
    </row>
    <row r="102" spans="1:36">
      <c r="A102" s="145" t="str">
        <f t="shared" si="9"/>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2"/>
      <c r="J102" s="303" t="str">
        <f>IF($I102="","-",_xlfn.XLOOKUP($I102,'CC.Meta'!$A:$A,'CC.Meta'!$D:$D,"-",0,1))</f>
        <v>-</v>
      </c>
      <c r="K102" s="306" t="str">
        <f t="shared" si="10"/>
        <v>--</v>
      </c>
      <c r="L102" s="302"/>
      <c r="M102" s="133"/>
      <c r="N102" s="234"/>
      <c r="O102" s="146" t="str">
        <f>IF($N102="","-",_xlfn.XLOOKUP($N102,'FY25 Gold Book'!$A:$A,'FY25 Gold Book'!$B:$B,"-",0,1))</f>
        <v>-</v>
      </c>
      <c r="P102" s="444" t="str">
        <f>IF($N102="","-",_xlfn.XLOOKUP($N102,'FY25 Gold Book'!$A:$A,'FY25 Gold Book'!$C:$C,"-",0,1))</f>
        <v>-</v>
      </c>
      <c r="Q102" s="146" t="str">
        <f>IF($N102="","-",_xlfn.XLOOKUP($N102,'FY25 Gold Book'!$A:$A,'FY25 Gold Book'!$D:$D,"-",0,1))</f>
        <v>-</v>
      </c>
      <c r="R102" s="52"/>
      <c r="S102" s="465" t="str" cm="1">
        <f t="array" ref="S102">IFERROR(
_xlfn.IFS(
$I102=600010,"36th District Judges (CC 600010)",
$I102=600014,"36th District Staff (CC 600014)",
$I102&lt;&gt;0,_xlfn.XLOOKUP($N102,'FY25 Gold Book'!$A:$A,'FY25 Gold Book'!$F:$F,"-",0,1)),
"-")</f>
        <v>-</v>
      </c>
      <c r="T102" s="465" t="str" cm="1">
        <f t="array" ref="T102">IFERROR(
_xlfn.IFS(
OR($R102="TASS",$R102="Seasonal"),"TASS / Part-Time (FICA Only)",
$A102=13,"BSEED",
$A102=20,"DDoT",
OR($A102=48,$A102=49),"DWSD",
$A102=72,"Library",
$I102=600010,"36th District Judges",
$I102=600014,"36th District Staff",
$N102&lt;&gt;0,_xlfn.XLOOKUP($N102,'FY25 Gold Book'!$A:$A,'FY25 Gold Book'!$H:$H,"-",0,1)),
"-")</f>
        <v>-</v>
      </c>
      <c r="U102" s="678"/>
      <c r="V102" s="679"/>
      <c r="W102" s="677"/>
      <c r="X102" s="134"/>
      <c r="Y102" s="135"/>
      <c r="Z102" s="147">
        <f>_xlfn.XLOOKUP($N102,'FY25 Gold Book'!$A:$A,'FY25 Gold Book'!$E:$E,0,0,1)</f>
        <v>0</v>
      </c>
      <c r="AA102" s="680">
        <f>_xlfn.XLOOKUP($N102,'FY25 Gold Book'!$A:$A,'FY25 Gold Book'!$G:$G,0,0,1)</f>
        <v>0</v>
      </c>
      <c r="AB102" s="148">
        <f t="shared" si="11"/>
        <v>0</v>
      </c>
      <c r="AC102" s="681">
        <v>0</v>
      </c>
      <c r="AD102" s="149">
        <f t="shared" si="12"/>
        <v>0</v>
      </c>
      <c r="AE102" s="147">
        <f>_xlfn.XLOOKUP($T102,'FY25 Fringe Rates'!$X$6:$X$15,'FY25 Fringe Rates'!$Y$6:$Y$15,0,0,1)</f>
        <v>0</v>
      </c>
      <c r="AF102" s="150">
        <f t="shared" si="7"/>
        <v>0</v>
      </c>
      <c r="AG102" s="136">
        <v>0</v>
      </c>
      <c r="AH102" s="149">
        <f t="shared" si="13"/>
        <v>0</v>
      </c>
      <c r="AI102" s="151">
        <f t="shared" si="8"/>
        <v>0</v>
      </c>
      <c r="AJ102" s="32"/>
    </row>
    <row r="103" spans="1:36">
      <c r="A103" s="145" t="str">
        <f t="shared" si="9"/>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2"/>
      <c r="H103" s="303" t="str">
        <f>IF($G103="","-",_xlfn.XLOOKUP($G103,Appr.Meta!$A:$A,Appr.Meta!$D:$D,"-",0,1))</f>
        <v>-</v>
      </c>
      <c r="I103" s="302"/>
      <c r="J103" s="303" t="str">
        <f>IF($I103="","-",_xlfn.XLOOKUP($I103,'CC.Meta'!$A:$A,'CC.Meta'!$D:$D,"-",0,1))</f>
        <v>-</v>
      </c>
      <c r="K103" s="306" t="str">
        <f t="shared" si="10"/>
        <v>--</v>
      </c>
      <c r="L103" s="302"/>
      <c r="M103" s="133"/>
      <c r="N103" s="234"/>
      <c r="O103" s="146" t="str">
        <f>IF($N103="","-",_xlfn.XLOOKUP($N103,'FY25 Gold Book'!$A:$A,'FY25 Gold Book'!$B:$B,"-",0,1))</f>
        <v>-</v>
      </c>
      <c r="P103" s="444" t="str">
        <f>IF($N103="","-",_xlfn.XLOOKUP($N103,'FY25 Gold Book'!$A:$A,'FY25 Gold Book'!$C:$C,"-",0,1))</f>
        <v>-</v>
      </c>
      <c r="Q103" s="146" t="str">
        <f>IF($N103="","-",_xlfn.XLOOKUP($N103,'FY25 Gold Book'!$A:$A,'FY25 Gold Book'!$D:$D,"-",0,1))</f>
        <v>-</v>
      </c>
      <c r="R103" s="52"/>
      <c r="S103" s="465" t="str" cm="1">
        <f t="array" ref="S103">IFERROR(
_xlfn.IFS(
$I103=600010,"36th District Judges (CC 600010)",
$I103=600014,"36th District Staff (CC 600014)",
$I103&lt;&gt;0,_xlfn.XLOOKUP($N103,'FY25 Gold Book'!$A:$A,'FY25 Gold Book'!$F:$F,"-",0,1)),
"-")</f>
        <v>-</v>
      </c>
      <c r="T103" s="465" t="str" cm="1">
        <f t="array" ref="T103">IFERROR(
_xlfn.IFS(
OR($R103="TASS",$R103="Seasonal"),"TASS / Part-Time (FICA Only)",
$A103=13,"BSEED",
$A103=20,"DDoT",
OR($A103=48,$A103=49),"DWSD",
$A103=72,"Library",
$I103=600010,"36th District Judges",
$I103=600014,"36th District Staff",
$N103&lt;&gt;0,_xlfn.XLOOKUP($N103,'FY25 Gold Book'!$A:$A,'FY25 Gold Book'!$H:$H,"-",0,1)),
"-")</f>
        <v>-</v>
      </c>
      <c r="U103" s="678"/>
      <c r="V103" s="679"/>
      <c r="W103" s="677"/>
      <c r="X103" s="134"/>
      <c r="Y103" s="135"/>
      <c r="Z103" s="147">
        <f>_xlfn.XLOOKUP($N103,'FY25 Gold Book'!$A:$A,'FY25 Gold Book'!$E:$E,0,0,1)</f>
        <v>0</v>
      </c>
      <c r="AA103" s="680">
        <f>_xlfn.XLOOKUP($N103,'FY25 Gold Book'!$A:$A,'FY25 Gold Book'!$G:$G,0,0,1)</f>
        <v>0</v>
      </c>
      <c r="AB103" s="148">
        <f t="shared" si="11"/>
        <v>0</v>
      </c>
      <c r="AC103" s="681">
        <v>0</v>
      </c>
      <c r="AD103" s="149">
        <f t="shared" si="12"/>
        <v>0</v>
      </c>
      <c r="AE103" s="147">
        <f>_xlfn.XLOOKUP($T103,'FY25 Fringe Rates'!$X$6:$X$15,'FY25 Fringe Rates'!$Y$6:$Y$15,0,0,1)</f>
        <v>0</v>
      </c>
      <c r="AF103" s="150">
        <f t="shared" si="7"/>
        <v>0</v>
      </c>
      <c r="AG103" s="136">
        <v>0</v>
      </c>
      <c r="AH103" s="149">
        <f t="shared" si="13"/>
        <v>0</v>
      </c>
      <c r="AI103" s="151">
        <f t="shared" si="8"/>
        <v>0</v>
      </c>
      <c r="AJ103" s="32"/>
    </row>
    <row r="104" spans="1:36">
      <c r="A104" s="145" t="str">
        <f t="shared" si="9"/>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2"/>
      <c r="J104" s="303" t="str">
        <f>IF($I104="","-",_xlfn.XLOOKUP($I104,'CC.Meta'!$A:$A,'CC.Meta'!$D:$D,"-",0,1))</f>
        <v>-</v>
      </c>
      <c r="K104" s="306" t="str">
        <f t="shared" si="10"/>
        <v>--</v>
      </c>
      <c r="L104" s="302"/>
      <c r="M104" s="133"/>
      <c r="N104" s="234"/>
      <c r="O104" s="146" t="str">
        <f>IF($N104="","-",_xlfn.XLOOKUP($N104,'FY25 Gold Book'!$A:$A,'FY25 Gold Book'!$B:$B,"-",0,1))</f>
        <v>-</v>
      </c>
      <c r="P104" s="444" t="str">
        <f>IF($N104="","-",_xlfn.XLOOKUP($N104,'FY25 Gold Book'!$A:$A,'FY25 Gold Book'!$C:$C,"-",0,1))</f>
        <v>-</v>
      </c>
      <c r="Q104" s="146" t="str">
        <f>IF($N104="","-",_xlfn.XLOOKUP($N104,'FY25 Gold Book'!$A:$A,'FY25 Gold Book'!$D:$D,"-",0,1))</f>
        <v>-</v>
      </c>
      <c r="R104" s="52"/>
      <c r="S104" s="465" t="str" cm="1">
        <f t="array" ref="S104">IFERROR(
_xlfn.IFS(
$I104=600010,"36th District Judges (CC 600010)",
$I104=600014,"36th District Staff (CC 600014)",
$I104&lt;&gt;0,_xlfn.XLOOKUP($N104,'FY25 Gold Book'!$A:$A,'FY25 Gold Book'!$F:$F,"-",0,1)),
"-")</f>
        <v>-</v>
      </c>
      <c r="T104" s="465" t="str" cm="1">
        <f t="array" ref="T104">IFERROR(
_xlfn.IFS(
OR($R104="TASS",$R104="Seasonal"),"TASS / Part-Time (FICA Only)",
$A104=13,"BSEED",
$A104=20,"DDoT",
OR($A104=48,$A104=49),"DWSD",
$A104=72,"Library",
$I104=600010,"36th District Judges",
$I104=600014,"36th District Staff",
$N104&lt;&gt;0,_xlfn.XLOOKUP($N104,'FY25 Gold Book'!$A:$A,'FY25 Gold Book'!$H:$H,"-",0,1)),
"-")</f>
        <v>-</v>
      </c>
      <c r="U104" s="678"/>
      <c r="V104" s="679"/>
      <c r="W104" s="677"/>
      <c r="X104" s="134"/>
      <c r="Y104" s="135"/>
      <c r="Z104" s="147">
        <f>_xlfn.XLOOKUP($N104,'FY25 Gold Book'!$A:$A,'FY25 Gold Book'!$E:$E,0,0,1)</f>
        <v>0</v>
      </c>
      <c r="AA104" s="680">
        <f>_xlfn.XLOOKUP($N104,'FY25 Gold Book'!$A:$A,'FY25 Gold Book'!$G:$G,0,0,1)</f>
        <v>0</v>
      </c>
      <c r="AB104" s="148">
        <f t="shared" si="11"/>
        <v>0</v>
      </c>
      <c r="AC104" s="681">
        <v>0</v>
      </c>
      <c r="AD104" s="149">
        <f t="shared" si="12"/>
        <v>0</v>
      </c>
      <c r="AE104" s="147">
        <f>_xlfn.XLOOKUP($T104,'FY25 Fringe Rates'!$X$6:$X$15,'FY25 Fringe Rates'!$Y$6:$Y$15,0,0,1)</f>
        <v>0</v>
      </c>
      <c r="AF104" s="150">
        <f t="shared" si="7"/>
        <v>0</v>
      </c>
      <c r="AG104" s="136">
        <v>0</v>
      </c>
      <c r="AH104" s="149">
        <f t="shared" si="13"/>
        <v>0</v>
      </c>
      <c r="AI104" s="151">
        <f t="shared" si="8"/>
        <v>0</v>
      </c>
      <c r="AJ104" s="32"/>
    </row>
    <row r="105" spans="1:36">
      <c r="A105" s="145" t="str">
        <f t="shared" si="9"/>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2"/>
      <c r="J105" s="303" t="str">
        <f>IF($I105="","-",_xlfn.XLOOKUP($I105,'CC.Meta'!$A:$A,'CC.Meta'!$D:$D,"-",0,1))</f>
        <v>-</v>
      </c>
      <c r="K105" s="306" t="str">
        <f t="shared" si="10"/>
        <v>--</v>
      </c>
      <c r="L105" s="302"/>
      <c r="M105" s="133"/>
      <c r="N105" s="234"/>
      <c r="O105" s="146" t="str">
        <f>IF($N105="","-",_xlfn.XLOOKUP($N105,'FY25 Gold Book'!$A:$A,'FY25 Gold Book'!$B:$B,"-",0,1))</f>
        <v>-</v>
      </c>
      <c r="P105" s="444" t="str">
        <f>IF($N105="","-",_xlfn.XLOOKUP($N105,'FY25 Gold Book'!$A:$A,'FY25 Gold Book'!$C:$C,"-",0,1))</f>
        <v>-</v>
      </c>
      <c r="Q105" s="146" t="str">
        <f>IF($N105="","-",_xlfn.XLOOKUP($N105,'FY25 Gold Book'!$A:$A,'FY25 Gold Book'!$D:$D,"-",0,1))</f>
        <v>-</v>
      </c>
      <c r="R105" s="52"/>
      <c r="S105" s="465" t="str" cm="1">
        <f t="array" ref="S105">IFERROR(
_xlfn.IFS(
$I105=600010,"36th District Judges (CC 600010)",
$I105=600014,"36th District Staff (CC 600014)",
$I105&lt;&gt;0,_xlfn.XLOOKUP($N105,'FY25 Gold Book'!$A:$A,'FY25 Gold Book'!$F:$F,"-",0,1)),
"-")</f>
        <v>-</v>
      </c>
      <c r="T105" s="465" t="str" cm="1">
        <f t="array" ref="T105">IFERROR(
_xlfn.IFS(
OR($R105="TASS",$R105="Seasonal"),"TASS / Part-Time (FICA Only)",
$A105=13,"BSEED",
$A105=20,"DDoT",
OR($A105=48,$A105=49),"DWSD",
$A105=72,"Library",
$I105=600010,"36th District Judges",
$I105=600014,"36th District Staff",
$N105&lt;&gt;0,_xlfn.XLOOKUP($N105,'FY25 Gold Book'!$A:$A,'FY25 Gold Book'!$H:$H,"-",0,1)),
"-")</f>
        <v>-</v>
      </c>
      <c r="U105" s="678"/>
      <c r="V105" s="679"/>
      <c r="W105" s="677"/>
      <c r="X105" s="134"/>
      <c r="Y105" s="135"/>
      <c r="Z105" s="147">
        <f>_xlfn.XLOOKUP($N105,'FY25 Gold Book'!$A:$A,'FY25 Gold Book'!$E:$E,0,0,1)</f>
        <v>0</v>
      </c>
      <c r="AA105" s="680">
        <f>_xlfn.XLOOKUP($N105,'FY25 Gold Book'!$A:$A,'FY25 Gold Book'!$G:$G,0,0,1)</f>
        <v>0</v>
      </c>
      <c r="AB105" s="148">
        <f t="shared" si="11"/>
        <v>0</v>
      </c>
      <c r="AC105" s="681">
        <v>0</v>
      </c>
      <c r="AD105" s="149">
        <f t="shared" si="12"/>
        <v>0</v>
      </c>
      <c r="AE105" s="147">
        <f>_xlfn.XLOOKUP($T105,'FY25 Fringe Rates'!$X$6:$X$15,'FY25 Fringe Rates'!$Y$6:$Y$15,0,0,1)</f>
        <v>0</v>
      </c>
      <c r="AF105" s="150">
        <f t="shared" si="7"/>
        <v>0</v>
      </c>
      <c r="AG105" s="136">
        <v>0</v>
      </c>
      <c r="AH105" s="149">
        <f t="shared" si="13"/>
        <v>0</v>
      </c>
      <c r="AI105" s="151">
        <f t="shared" si="8"/>
        <v>0</v>
      </c>
      <c r="AJ105" s="32"/>
    </row>
    <row r="106" spans="1:36">
      <c r="A106" s="145" t="str">
        <f t="shared" si="9"/>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2"/>
      <c r="J106" s="303" t="str">
        <f>IF($I106="","-",_xlfn.XLOOKUP($I106,'CC.Meta'!$A:$A,'CC.Meta'!$D:$D,"-",0,1))</f>
        <v>-</v>
      </c>
      <c r="K106" s="306" t="str">
        <f t="shared" si="10"/>
        <v>--</v>
      </c>
      <c r="L106" s="302"/>
      <c r="M106" s="133"/>
      <c r="N106" s="234"/>
      <c r="O106" s="146" t="str">
        <f>IF($N106="","-",_xlfn.XLOOKUP($N106,'FY25 Gold Book'!$A:$A,'FY25 Gold Book'!$B:$B,"-",0,1))</f>
        <v>-</v>
      </c>
      <c r="P106" s="444" t="str">
        <f>IF($N106="","-",_xlfn.XLOOKUP($N106,'FY25 Gold Book'!$A:$A,'FY25 Gold Book'!$C:$C,"-",0,1))</f>
        <v>-</v>
      </c>
      <c r="Q106" s="146" t="str">
        <f>IF($N106="","-",_xlfn.XLOOKUP($N106,'FY25 Gold Book'!$A:$A,'FY25 Gold Book'!$D:$D,"-",0,1))</f>
        <v>-</v>
      </c>
      <c r="R106" s="52"/>
      <c r="S106" s="465" t="str" cm="1">
        <f t="array" ref="S106">IFERROR(
_xlfn.IFS(
$I106=600010,"36th District Judges (CC 600010)",
$I106=600014,"36th District Staff (CC 600014)",
$I106&lt;&gt;0,_xlfn.XLOOKUP($N106,'FY25 Gold Book'!$A:$A,'FY25 Gold Book'!$F:$F,"-",0,1)),
"-")</f>
        <v>-</v>
      </c>
      <c r="T106" s="465" t="str" cm="1">
        <f t="array" ref="T106">IFERROR(
_xlfn.IFS(
OR($R106="TASS",$R106="Seasonal"),"TASS / Part-Time (FICA Only)",
$A106=13,"BSEED",
$A106=20,"DDoT",
OR($A106=48,$A106=49),"DWSD",
$A106=72,"Library",
$I106=600010,"36th District Judges",
$I106=600014,"36th District Staff",
$N106&lt;&gt;0,_xlfn.XLOOKUP($N106,'FY25 Gold Book'!$A:$A,'FY25 Gold Book'!$H:$H,"-",0,1)),
"-")</f>
        <v>-</v>
      </c>
      <c r="U106" s="678"/>
      <c r="V106" s="679"/>
      <c r="W106" s="677"/>
      <c r="X106" s="134"/>
      <c r="Y106" s="135"/>
      <c r="Z106" s="147">
        <f>_xlfn.XLOOKUP($N106,'FY25 Gold Book'!$A:$A,'FY25 Gold Book'!$E:$E,0,0,1)</f>
        <v>0</v>
      </c>
      <c r="AA106" s="680">
        <f>_xlfn.XLOOKUP($N106,'FY25 Gold Book'!$A:$A,'FY25 Gold Book'!$G:$G,0,0,1)</f>
        <v>0</v>
      </c>
      <c r="AB106" s="148">
        <f t="shared" si="11"/>
        <v>0</v>
      </c>
      <c r="AC106" s="681">
        <v>0</v>
      </c>
      <c r="AD106" s="149">
        <f t="shared" si="12"/>
        <v>0</v>
      </c>
      <c r="AE106" s="147">
        <f>_xlfn.XLOOKUP($T106,'FY25 Fringe Rates'!$X$6:$X$15,'FY25 Fringe Rates'!$Y$6:$Y$15,0,0,1)</f>
        <v>0</v>
      </c>
      <c r="AF106" s="150">
        <f t="shared" si="7"/>
        <v>0</v>
      </c>
      <c r="AG106" s="136">
        <v>0</v>
      </c>
      <c r="AH106" s="149">
        <f t="shared" si="13"/>
        <v>0</v>
      </c>
      <c r="AI106" s="151">
        <f t="shared" si="8"/>
        <v>0</v>
      </c>
      <c r="AJ106" s="32"/>
    </row>
    <row r="107" spans="1:36">
      <c r="A107" s="145" t="str">
        <f t="shared" si="9"/>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2"/>
      <c r="J107" s="303" t="str">
        <f>IF($I107="","-",_xlfn.XLOOKUP($I107,'CC.Meta'!$A:$A,'CC.Meta'!$D:$D,"-",0,1))</f>
        <v>-</v>
      </c>
      <c r="K107" s="306" t="str">
        <f t="shared" si="10"/>
        <v>--</v>
      </c>
      <c r="L107" s="302"/>
      <c r="M107" s="133"/>
      <c r="N107" s="234"/>
      <c r="O107" s="146" t="str">
        <f>IF($N107="","-",_xlfn.XLOOKUP($N107,'FY25 Gold Book'!$A:$A,'FY25 Gold Book'!$B:$B,"-",0,1))</f>
        <v>-</v>
      </c>
      <c r="P107" s="444" t="str">
        <f>IF($N107="","-",_xlfn.XLOOKUP($N107,'FY25 Gold Book'!$A:$A,'FY25 Gold Book'!$C:$C,"-",0,1))</f>
        <v>-</v>
      </c>
      <c r="Q107" s="146" t="str">
        <f>IF($N107="","-",_xlfn.XLOOKUP($N107,'FY25 Gold Book'!$A:$A,'FY25 Gold Book'!$D:$D,"-",0,1))</f>
        <v>-</v>
      </c>
      <c r="R107" s="52"/>
      <c r="S107" s="465" t="str" cm="1">
        <f t="array" ref="S107">IFERROR(
_xlfn.IFS(
$I107=600010,"36th District Judges (CC 600010)",
$I107=600014,"36th District Staff (CC 600014)",
$I107&lt;&gt;0,_xlfn.XLOOKUP($N107,'FY25 Gold Book'!$A:$A,'FY25 Gold Book'!$F:$F,"-",0,1)),
"-")</f>
        <v>-</v>
      </c>
      <c r="T107" s="465" t="str" cm="1">
        <f t="array" ref="T107">IFERROR(
_xlfn.IFS(
OR($R107="TASS",$R107="Seasonal"),"TASS / Part-Time (FICA Only)",
$A107=13,"BSEED",
$A107=20,"DDoT",
OR($A107=48,$A107=49),"DWSD",
$A107=72,"Library",
$I107=600010,"36th District Judges",
$I107=600014,"36th District Staff",
$N107&lt;&gt;0,_xlfn.XLOOKUP($N107,'FY25 Gold Book'!$A:$A,'FY25 Gold Book'!$H:$H,"-",0,1)),
"-")</f>
        <v>-</v>
      </c>
      <c r="U107" s="678"/>
      <c r="V107" s="679"/>
      <c r="W107" s="677"/>
      <c r="X107" s="134"/>
      <c r="Y107" s="135"/>
      <c r="Z107" s="147">
        <f>_xlfn.XLOOKUP($N107,'FY25 Gold Book'!$A:$A,'FY25 Gold Book'!$E:$E,0,0,1)</f>
        <v>0</v>
      </c>
      <c r="AA107" s="680">
        <f>_xlfn.XLOOKUP($N107,'FY25 Gold Book'!$A:$A,'FY25 Gold Book'!$G:$G,0,0,1)</f>
        <v>0</v>
      </c>
      <c r="AB107" s="148">
        <f t="shared" si="11"/>
        <v>0</v>
      </c>
      <c r="AC107" s="681">
        <v>0</v>
      </c>
      <c r="AD107" s="149">
        <f t="shared" si="12"/>
        <v>0</v>
      </c>
      <c r="AE107" s="147">
        <f>_xlfn.XLOOKUP($T107,'FY25 Fringe Rates'!$X$6:$X$15,'FY25 Fringe Rates'!$Y$6:$Y$15,0,0,1)</f>
        <v>0</v>
      </c>
      <c r="AF107" s="150">
        <f t="shared" si="7"/>
        <v>0</v>
      </c>
      <c r="AG107" s="136">
        <v>0</v>
      </c>
      <c r="AH107" s="149">
        <f t="shared" si="13"/>
        <v>0</v>
      </c>
      <c r="AI107" s="151">
        <f t="shared" si="8"/>
        <v>0</v>
      </c>
      <c r="AJ107" s="32"/>
    </row>
    <row r="108" spans="1:36">
      <c r="A108" s="145" t="str">
        <f t="shared" si="9"/>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2"/>
      <c r="J108" s="303" t="str">
        <f>IF($I108="","-",_xlfn.XLOOKUP($I108,'CC.Meta'!$A:$A,'CC.Meta'!$D:$D,"-",0,1))</f>
        <v>-</v>
      </c>
      <c r="K108" s="306" t="str">
        <f t="shared" si="10"/>
        <v>--</v>
      </c>
      <c r="L108" s="302"/>
      <c r="M108" s="133"/>
      <c r="N108" s="234"/>
      <c r="O108" s="146" t="str">
        <f>IF($N108="","-",_xlfn.XLOOKUP($N108,'FY25 Gold Book'!$A:$A,'FY25 Gold Book'!$B:$B,"-",0,1))</f>
        <v>-</v>
      </c>
      <c r="P108" s="444" t="str">
        <f>IF($N108="","-",_xlfn.XLOOKUP($N108,'FY25 Gold Book'!$A:$A,'FY25 Gold Book'!$C:$C,"-",0,1))</f>
        <v>-</v>
      </c>
      <c r="Q108" s="146" t="str">
        <f>IF($N108="","-",_xlfn.XLOOKUP($N108,'FY25 Gold Book'!$A:$A,'FY25 Gold Book'!$D:$D,"-",0,1))</f>
        <v>-</v>
      </c>
      <c r="R108" s="52"/>
      <c r="S108" s="465" t="str" cm="1">
        <f t="array" ref="S108">IFERROR(
_xlfn.IFS(
$I108=600010,"36th District Judges (CC 600010)",
$I108=600014,"36th District Staff (CC 600014)",
$I108&lt;&gt;0,_xlfn.XLOOKUP($N108,'FY25 Gold Book'!$A:$A,'FY25 Gold Book'!$F:$F,"-",0,1)),
"-")</f>
        <v>-</v>
      </c>
      <c r="T108" s="465" t="str" cm="1">
        <f t="array" ref="T108">IFERROR(
_xlfn.IFS(
OR($R108="TASS",$R108="Seasonal"),"TASS / Part-Time (FICA Only)",
$A108=13,"BSEED",
$A108=20,"DDoT",
OR($A108=48,$A108=49),"DWSD",
$A108=72,"Library",
$I108=600010,"36th District Judges",
$I108=600014,"36th District Staff",
$N108&lt;&gt;0,_xlfn.XLOOKUP($N108,'FY25 Gold Book'!$A:$A,'FY25 Gold Book'!$H:$H,"-",0,1)),
"-")</f>
        <v>-</v>
      </c>
      <c r="U108" s="678"/>
      <c r="V108" s="679"/>
      <c r="W108" s="677"/>
      <c r="X108" s="134"/>
      <c r="Y108" s="135"/>
      <c r="Z108" s="147">
        <f>_xlfn.XLOOKUP($N108,'FY25 Gold Book'!$A:$A,'FY25 Gold Book'!$E:$E,0,0,1)</f>
        <v>0</v>
      </c>
      <c r="AA108" s="680">
        <f>_xlfn.XLOOKUP($N108,'FY25 Gold Book'!$A:$A,'FY25 Gold Book'!$G:$G,0,0,1)</f>
        <v>0</v>
      </c>
      <c r="AB108" s="148">
        <f t="shared" si="11"/>
        <v>0</v>
      </c>
      <c r="AC108" s="681">
        <v>0</v>
      </c>
      <c r="AD108" s="149">
        <f t="shared" si="12"/>
        <v>0</v>
      </c>
      <c r="AE108" s="147">
        <f>_xlfn.XLOOKUP($T108,'FY25 Fringe Rates'!$X$6:$X$15,'FY25 Fringe Rates'!$Y$6:$Y$15,0,0,1)</f>
        <v>0</v>
      </c>
      <c r="AF108" s="150">
        <f t="shared" si="7"/>
        <v>0</v>
      </c>
      <c r="AG108" s="136">
        <v>0</v>
      </c>
      <c r="AH108" s="149">
        <f t="shared" si="13"/>
        <v>0</v>
      </c>
      <c r="AI108" s="151">
        <f t="shared" si="8"/>
        <v>0</v>
      </c>
      <c r="AJ108" s="32"/>
    </row>
    <row r="109" spans="1:36">
      <c r="A109" s="145" t="str">
        <f t="shared" si="9"/>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2"/>
      <c r="J109" s="303" t="str">
        <f>IF($I109="","-",_xlfn.XLOOKUP($I109,'CC.Meta'!$A:$A,'CC.Meta'!$D:$D,"-",0,1))</f>
        <v>-</v>
      </c>
      <c r="K109" s="306" t="str">
        <f t="shared" si="10"/>
        <v>--</v>
      </c>
      <c r="L109" s="302"/>
      <c r="M109" s="133"/>
      <c r="N109" s="234"/>
      <c r="O109" s="146" t="str">
        <f>IF($N109="","-",_xlfn.XLOOKUP($N109,'FY25 Gold Book'!$A:$A,'FY25 Gold Book'!$B:$B,"-",0,1))</f>
        <v>-</v>
      </c>
      <c r="P109" s="444" t="str">
        <f>IF($N109="","-",_xlfn.XLOOKUP($N109,'FY25 Gold Book'!$A:$A,'FY25 Gold Book'!$C:$C,"-",0,1))</f>
        <v>-</v>
      </c>
      <c r="Q109" s="146" t="str">
        <f>IF($N109="","-",_xlfn.XLOOKUP($N109,'FY25 Gold Book'!$A:$A,'FY25 Gold Book'!$D:$D,"-",0,1))</f>
        <v>-</v>
      </c>
      <c r="R109" s="52"/>
      <c r="S109" s="465" t="str" cm="1">
        <f t="array" ref="S109">IFERROR(
_xlfn.IFS(
$I109=600010,"36th District Judges (CC 600010)",
$I109=600014,"36th District Staff (CC 600014)",
$I109&lt;&gt;0,_xlfn.XLOOKUP($N109,'FY25 Gold Book'!$A:$A,'FY25 Gold Book'!$F:$F,"-",0,1)),
"-")</f>
        <v>-</v>
      </c>
      <c r="T109" s="465" t="str" cm="1">
        <f t="array" ref="T109">IFERROR(
_xlfn.IFS(
OR($R109="TASS",$R109="Seasonal"),"TASS / Part-Time (FICA Only)",
$A109=13,"BSEED",
$A109=20,"DDoT",
OR($A109=48,$A109=49),"DWSD",
$A109=72,"Library",
$I109=600010,"36th District Judges",
$I109=600014,"36th District Staff",
$N109&lt;&gt;0,_xlfn.XLOOKUP($N109,'FY25 Gold Book'!$A:$A,'FY25 Gold Book'!$H:$H,"-",0,1)),
"-")</f>
        <v>-</v>
      </c>
      <c r="U109" s="678"/>
      <c r="V109" s="679"/>
      <c r="W109" s="677"/>
      <c r="X109" s="134"/>
      <c r="Y109" s="135"/>
      <c r="Z109" s="147">
        <f>_xlfn.XLOOKUP($N109,'FY25 Gold Book'!$A:$A,'FY25 Gold Book'!$E:$E,0,0,1)</f>
        <v>0</v>
      </c>
      <c r="AA109" s="680">
        <f>_xlfn.XLOOKUP($N109,'FY25 Gold Book'!$A:$A,'FY25 Gold Book'!$G:$G,0,0,1)</f>
        <v>0</v>
      </c>
      <c r="AB109" s="148">
        <f t="shared" si="11"/>
        <v>0</v>
      </c>
      <c r="AC109" s="681">
        <v>0</v>
      </c>
      <c r="AD109" s="149">
        <f t="shared" si="12"/>
        <v>0</v>
      </c>
      <c r="AE109" s="147">
        <f>_xlfn.XLOOKUP($T109,'FY25 Fringe Rates'!$X$6:$X$15,'FY25 Fringe Rates'!$Y$6:$Y$15,0,0,1)</f>
        <v>0</v>
      </c>
      <c r="AF109" s="150">
        <f t="shared" si="7"/>
        <v>0</v>
      </c>
      <c r="AG109" s="136">
        <v>0</v>
      </c>
      <c r="AH109" s="149">
        <f t="shared" si="13"/>
        <v>0</v>
      </c>
      <c r="AI109" s="151">
        <f t="shared" si="8"/>
        <v>0</v>
      </c>
      <c r="AJ109" s="32"/>
    </row>
    <row r="110" spans="1:36">
      <c r="A110" s="145" t="str">
        <f t="shared" si="9"/>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2"/>
      <c r="J110" s="303" t="str">
        <f>IF($I110="","-",_xlfn.XLOOKUP($I110,'CC.Meta'!$A:$A,'CC.Meta'!$D:$D,"-",0,1))</f>
        <v>-</v>
      </c>
      <c r="K110" s="306" t="str">
        <f t="shared" si="10"/>
        <v>--</v>
      </c>
      <c r="L110" s="302"/>
      <c r="M110" s="133"/>
      <c r="N110" s="234"/>
      <c r="O110" s="146" t="str">
        <f>IF($N110="","-",_xlfn.XLOOKUP($N110,'FY25 Gold Book'!$A:$A,'FY25 Gold Book'!$B:$B,"-",0,1))</f>
        <v>-</v>
      </c>
      <c r="P110" s="444" t="str">
        <f>IF($N110="","-",_xlfn.XLOOKUP($N110,'FY25 Gold Book'!$A:$A,'FY25 Gold Book'!$C:$C,"-",0,1))</f>
        <v>-</v>
      </c>
      <c r="Q110" s="146" t="str">
        <f>IF($N110="","-",_xlfn.XLOOKUP($N110,'FY25 Gold Book'!$A:$A,'FY25 Gold Book'!$D:$D,"-",0,1))</f>
        <v>-</v>
      </c>
      <c r="R110" s="52"/>
      <c r="S110" s="465" t="str" cm="1">
        <f t="array" ref="S110">IFERROR(
_xlfn.IFS(
$I110=600010,"36th District Judges (CC 600010)",
$I110=600014,"36th District Staff (CC 600014)",
$I110&lt;&gt;0,_xlfn.XLOOKUP($N110,'FY25 Gold Book'!$A:$A,'FY25 Gold Book'!$F:$F,"-",0,1)),
"-")</f>
        <v>-</v>
      </c>
      <c r="T110" s="465" t="str" cm="1">
        <f t="array" ref="T110">IFERROR(
_xlfn.IFS(
OR($R110="TASS",$R110="Seasonal"),"TASS / Part-Time (FICA Only)",
$A110=13,"BSEED",
$A110=20,"DDoT",
OR($A110=48,$A110=49),"DWSD",
$A110=72,"Library",
$I110=600010,"36th District Judges",
$I110=600014,"36th District Staff",
$N110&lt;&gt;0,_xlfn.XLOOKUP($N110,'FY25 Gold Book'!$A:$A,'FY25 Gold Book'!$H:$H,"-",0,1)),
"-")</f>
        <v>-</v>
      </c>
      <c r="U110" s="678"/>
      <c r="V110" s="679"/>
      <c r="W110" s="677"/>
      <c r="X110" s="134"/>
      <c r="Y110" s="135"/>
      <c r="Z110" s="147">
        <f>_xlfn.XLOOKUP($N110,'FY25 Gold Book'!$A:$A,'FY25 Gold Book'!$E:$E,0,0,1)</f>
        <v>0</v>
      </c>
      <c r="AA110" s="680">
        <f>_xlfn.XLOOKUP($N110,'FY25 Gold Book'!$A:$A,'FY25 Gold Book'!$G:$G,0,0,1)</f>
        <v>0</v>
      </c>
      <c r="AB110" s="148">
        <f t="shared" si="11"/>
        <v>0</v>
      </c>
      <c r="AC110" s="681">
        <v>0</v>
      </c>
      <c r="AD110" s="149">
        <f t="shared" si="12"/>
        <v>0</v>
      </c>
      <c r="AE110" s="147">
        <f>_xlfn.XLOOKUP($T110,'FY25 Fringe Rates'!$X$6:$X$15,'FY25 Fringe Rates'!$Y$6:$Y$15,0,0,1)</f>
        <v>0</v>
      </c>
      <c r="AF110" s="150">
        <f t="shared" si="7"/>
        <v>0</v>
      </c>
      <c r="AG110" s="136">
        <v>0</v>
      </c>
      <c r="AH110" s="149">
        <f t="shared" si="13"/>
        <v>0</v>
      </c>
      <c r="AI110" s="151">
        <f t="shared" si="8"/>
        <v>0</v>
      </c>
      <c r="AJ110" s="32"/>
    </row>
    <row r="111" spans="1:36">
      <c r="A111" s="145" t="str">
        <f t="shared" si="9"/>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2"/>
      <c r="J111" s="303" t="str">
        <f>IF($I111="","-",_xlfn.XLOOKUP($I111,'CC.Meta'!$A:$A,'CC.Meta'!$D:$D,"-",0,1))</f>
        <v>-</v>
      </c>
      <c r="K111" s="306" t="str">
        <f t="shared" si="10"/>
        <v>--</v>
      </c>
      <c r="L111" s="302"/>
      <c r="M111" s="133"/>
      <c r="N111" s="234"/>
      <c r="O111" s="146" t="str">
        <f>IF($N111="","-",_xlfn.XLOOKUP($N111,'FY25 Gold Book'!$A:$A,'FY25 Gold Book'!$B:$B,"-",0,1))</f>
        <v>-</v>
      </c>
      <c r="P111" s="444" t="str">
        <f>IF($N111="","-",_xlfn.XLOOKUP($N111,'FY25 Gold Book'!$A:$A,'FY25 Gold Book'!$C:$C,"-",0,1))</f>
        <v>-</v>
      </c>
      <c r="Q111" s="146" t="str">
        <f>IF($N111="","-",_xlfn.XLOOKUP($N111,'FY25 Gold Book'!$A:$A,'FY25 Gold Book'!$D:$D,"-",0,1))</f>
        <v>-</v>
      </c>
      <c r="R111" s="52"/>
      <c r="S111" s="465" t="str" cm="1">
        <f t="array" ref="S111">IFERROR(
_xlfn.IFS(
$I111=600010,"36th District Judges (CC 600010)",
$I111=600014,"36th District Staff (CC 600014)",
$I111&lt;&gt;0,_xlfn.XLOOKUP($N111,'FY25 Gold Book'!$A:$A,'FY25 Gold Book'!$F:$F,"-",0,1)),
"-")</f>
        <v>-</v>
      </c>
      <c r="T111" s="465" t="str" cm="1">
        <f t="array" ref="T111">IFERROR(
_xlfn.IFS(
OR($R111="TASS",$R111="Seasonal"),"TASS / Part-Time (FICA Only)",
$A111=13,"BSEED",
$A111=20,"DDoT",
OR($A111=48,$A111=49),"DWSD",
$A111=72,"Library",
$I111=600010,"36th District Judges",
$I111=600014,"36th District Staff",
$N111&lt;&gt;0,_xlfn.XLOOKUP($N111,'FY25 Gold Book'!$A:$A,'FY25 Gold Book'!$H:$H,"-",0,1)),
"-")</f>
        <v>-</v>
      </c>
      <c r="U111" s="678"/>
      <c r="V111" s="679"/>
      <c r="W111" s="677"/>
      <c r="X111" s="134"/>
      <c r="Y111" s="135"/>
      <c r="Z111" s="147">
        <f>_xlfn.XLOOKUP($N111,'FY25 Gold Book'!$A:$A,'FY25 Gold Book'!$E:$E,0,0,1)</f>
        <v>0</v>
      </c>
      <c r="AA111" s="680">
        <f>_xlfn.XLOOKUP($N111,'FY25 Gold Book'!$A:$A,'FY25 Gold Book'!$G:$G,0,0,1)</f>
        <v>0</v>
      </c>
      <c r="AB111" s="148">
        <f t="shared" si="11"/>
        <v>0</v>
      </c>
      <c r="AC111" s="681">
        <v>0</v>
      </c>
      <c r="AD111" s="149">
        <f t="shared" si="12"/>
        <v>0</v>
      </c>
      <c r="AE111" s="147">
        <f>_xlfn.XLOOKUP($T111,'FY25 Fringe Rates'!$X$6:$X$15,'FY25 Fringe Rates'!$Y$6:$Y$15,0,0,1)</f>
        <v>0</v>
      </c>
      <c r="AF111" s="150">
        <f t="shared" si="7"/>
        <v>0</v>
      </c>
      <c r="AG111" s="136">
        <v>0</v>
      </c>
      <c r="AH111" s="149">
        <f t="shared" si="13"/>
        <v>0</v>
      </c>
      <c r="AI111" s="151">
        <f t="shared" si="8"/>
        <v>0</v>
      </c>
      <c r="AJ111" s="32"/>
    </row>
    <row r="112" spans="1:36">
      <c r="A112" s="145" t="str">
        <f t="shared" si="9"/>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2"/>
      <c r="J112" s="303" t="str">
        <f>IF($I112="","-",_xlfn.XLOOKUP($I112,'CC.Meta'!$A:$A,'CC.Meta'!$D:$D,"-",0,1))</f>
        <v>-</v>
      </c>
      <c r="K112" s="306" t="str">
        <f t="shared" si="10"/>
        <v>--</v>
      </c>
      <c r="L112" s="302"/>
      <c r="M112" s="133"/>
      <c r="N112" s="234"/>
      <c r="O112" s="146" t="str">
        <f>IF($N112="","-",_xlfn.XLOOKUP($N112,'FY25 Gold Book'!$A:$A,'FY25 Gold Book'!$B:$B,"-",0,1))</f>
        <v>-</v>
      </c>
      <c r="P112" s="444" t="str">
        <f>IF($N112="","-",_xlfn.XLOOKUP($N112,'FY25 Gold Book'!$A:$A,'FY25 Gold Book'!$C:$C,"-",0,1))</f>
        <v>-</v>
      </c>
      <c r="Q112" s="146" t="str">
        <f>IF($N112="","-",_xlfn.XLOOKUP($N112,'FY25 Gold Book'!$A:$A,'FY25 Gold Book'!$D:$D,"-",0,1))</f>
        <v>-</v>
      </c>
      <c r="R112" s="52"/>
      <c r="S112" s="465" t="str" cm="1">
        <f t="array" ref="S112">IFERROR(
_xlfn.IFS(
$I112=600010,"36th District Judges (CC 600010)",
$I112=600014,"36th District Staff (CC 600014)",
$I112&lt;&gt;0,_xlfn.XLOOKUP($N112,'FY25 Gold Book'!$A:$A,'FY25 Gold Book'!$F:$F,"-",0,1)),
"-")</f>
        <v>-</v>
      </c>
      <c r="T112" s="465" t="str" cm="1">
        <f t="array" ref="T112">IFERROR(
_xlfn.IFS(
OR($R112="TASS",$R112="Seasonal"),"TASS / Part-Time (FICA Only)",
$A112=13,"BSEED",
$A112=20,"DDoT",
OR($A112=48,$A112=49),"DWSD",
$A112=72,"Library",
$I112=600010,"36th District Judges",
$I112=600014,"36th District Staff",
$N112&lt;&gt;0,_xlfn.XLOOKUP($N112,'FY25 Gold Book'!$A:$A,'FY25 Gold Book'!$H:$H,"-",0,1)),
"-")</f>
        <v>-</v>
      </c>
      <c r="U112" s="678"/>
      <c r="V112" s="679"/>
      <c r="W112" s="677"/>
      <c r="X112" s="134"/>
      <c r="Y112" s="135"/>
      <c r="Z112" s="147">
        <f>_xlfn.XLOOKUP($N112,'FY25 Gold Book'!$A:$A,'FY25 Gold Book'!$E:$E,0,0,1)</f>
        <v>0</v>
      </c>
      <c r="AA112" s="680">
        <f>_xlfn.XLOOKUP($N112,'FY25 Gold Book'!$A:$A,'FY25 Gold Book'!$G:$G,0,0,1)</f>
        <v>0</v>
      </c>
      <c r="AB112" s="148">
        <f t="shared" si="11"/>
        <v>0</v>
      </c>
      <c r="AC112" s="681">
        <v>0</v>
      </c>
      <c r="AD112" s="149">
        <f t="shared" si="12"/>
        <v>0</v>
      </c>
      <c r="AE112" s="147">
        <f>_xlfn.XLOOKUP($T112,'FY25 Fringe Rates'!$X$6:$X$15,'FY25 Fringe Rates'!$Y$6:$Y$15,0,0,1)</f>
        <v>0</v>
      </c>
      <c r="AF112" s="150">
        <f t="shared" si="7"/>
        <v>0</v>
      </c>
      <c r="AG112" s="136">
        <v>0</v>
      </c>
      <c r="AH112" s="149">
        <f t="shared" si="13"/>
        <v>0</v>
      </c>
      <c r="AI112" s="151">
        <f t="shared" si="8"/>
        <v>0</v>
      </c>
      <c r="AJ112" s="32"/>
    </row>
    <row r="113" spans="1:36">
      <c r="A113" s="145" t="str">
        <f t="shared" si="9"/>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2"/>
      <c r="J113" s="303" t="str">
        <f>IF($I113="","-",_xlfn.XLOOKUP($I113,'CC.Meta'!$A:$A,'CC.Meta'!$D:$D,"-",0,1))</f>
        <v>-</v>
      </c>
      <c r="K113" s="306" t="str">
        <f t="shared" si="10"/>
        <v>--</v>
      </c>
      <c r="L113" s="302"/>
      <c r="M113" s="133"/>
      <c r="N113" s="234"/>
      <c r="O113" s="146" t="str">
        <f>IF($N113="","-",_xlfn.XLOOKUP($N113,'FY25 Gold Book'!$A:$A,'FY25 Gold Book'!$B:$B,"-",0,1))</f>
        <v>-</v>
      </c>
      <c r="P113" s="444" t="str">
        <f>IF($N113="","-",_xlfn.XLOOKUP($N113,'FY25 Gold Book'!$A:$A,'FY25 Gold Book'!$C:$C,"-",0,1))</f>
        <v>-</v>
      </c>
      <c r="Q113" s="146" t="str">
        <f>IF($N113="","-",_xlfn.XLOOKUP($N113,'FY25 Gold Book'!$A:$A,'FY25 Gold Book'!$D:$D,"-",0,1))</f>
        <v>-</v>
      </c>
      <c r="R113" s="52"/>
      <c r="S113" s="465" t="str" cm="1">
        <f t="array" ref="S113">IFERROR(
_xlfn.IFS(
$I113=600010,"36th District Judges (CC 600010)",
$I113=600014,"36th District Staff (CC 600014)",
$I113&lt;&gt;0,_xlfn.XLOOKUP($N113,'FY25 Gold Book'!$A:$A,'FY25 Gold Book'!$F:$F,"-",0,1)),
"-")</f>
        <v>-</v>
      </c>
      <c r="T113" s="465" t="str" cm="1">
        <f t="array" ref="T113">IFERROR(
_xlfn.IFS(
OR($R113="TASS",$R113="Seasonal"),"TASS / Part-Time (FICA Only)",
$A113=13,"BSEED",
$A113=20,"DDoT",
OR($A113=48,$A113=49),"DWSD",
$A113=72,"Library",
$I113=600010,"36th District Judges",
$I113=600014,"36th District Staff",
$N113&lt;&gt;0,_xlfn.XLOOKUP($N113,'FY25 Gold Book'!$A:$A,'FY25 Gold Book'!$H:$H,"-",0,1)),
"-")</f>
        <v>-</v>
      </c>
      <c r="U113" s="678"/>
      <c r="V113" s="679"/>
      <c r="W113" s="677"/>
      <c r="X113" s="134"/>
      <c r="Y113" s="135"/>
      <c r="Z113" s="147">
        <f>_xlfn.XLOOKUP($N113,'FY25 Gold Book'!$A:$A,'FY25 Gold Book'!$E:$E,0,0,1)</f>
        <v>0</v>
      </c>
      <c r="AA113" s="680">
        <f>_xlfn.XLOOKUP($N113,'FY25 Gold Book'!$A:$A,'FY25 Gold Book'!$G:$G,0,0,1)</f>
        <v>0</v>
      </c>
      <c r="AB113" s="148">
        <f t="shared" si="11"/>
        <v>0</v>
      </c>
      <c r="AC113" s="681">
        <v>0</v>
      </c>
      <c r="AD113" s="149">
        <f t="shared" si="12"/>
        <v>0</v>
      </c>
      <c r="AE113" s="147">
        <f>_xlfn.XLOOKUP($T113,'FY25 Fringe Rates'!$X$6:$X$15,'FY25 Fringe Rates'!$Y$6:$Y$15,0,0,1)</f>
        <v>0</v>
      </c>
      <c r="AF113" s="150">
        <f t="shared" si="7"/>
        <v>0</v>
      </c>
      <c r="AG113" s="136">
        <v>0</v>
      </c>
      <c r="AH113" s="149">
        <f t="shared" si="13"/>
        <v>0</v>
      </c>
      <c r="AI113" s="151">
        <f t="shared" si="8"/>
        <v>0</v>
      </c>
      <c r="AJ113" s="32"/>
    </row>
    <row r="114" spans="1:36">
      <c r="A114" s="145" t="str">
        <f t="shared" si="9"/>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2"/>
      <c r="J114" s="303" t="str">
        <f>IF($I114="","-",_xlfn.XLOOKUP($I114,'CC.Meta'!$A:$A,'CC.Meta'!$D:$D,"-",0,1))</f>
        <v>-</v>
      </c>
      <c r="K114" s="306" t="str">
        <f t="shared" si="10"/>
        <v>--</v>
      </c>
      <c r="L114" s="302"/>
      <c r="M114" s="133"/>
      <c r="N114" s="234"/>
      <c r="O114" s="146" t="str">
        <f>IF($N114="","-",_xlfn.XLOOKUP($N114,'FY25 Gold Book'!$A:$A,'FY25 Gold Book'!$B:$B,"-",0,1))</f>
        <v>-</v>
      </c>
      <c r="P114" s="444" t="str">
        <f>IF($N114="","-",_xlfn.XLOOKUP($N114,'FY25 Gold Book'!$A:$A,'FY25 Gold Book'!$C:$C,"-",0,1))</f>
        <v>-</v>
      </c>
      <c r="Q114" s="146" t="str">
        <f>IF($N114="","-",_xlfn.XLOOKUP($N114,'FY25 Gold Book'!$A:$A,'FY25 Gold Book'!$D:$D,"-",0,1))</f>
        <v>-</v>
      </c>
      <c r="R114" s="52"/>
      <c r="S114" s="465" t="str" cm="1">
        <f t="array" ref="S114">IFERROR(
_xlfn.IFS(
$I114=600010,"36th District Judges (CC 600010)",
$I114=600014,"36th District Staff (CC 600014)",
$I114&lt;&gt;0,_xlfn.XLOOKUP($N114,'FY25 Gold Book'!$A:$A,'FY25 Gold Book'!$F:$F,"-",0,1)),
"-")</f>
        <v>-</v>
      </c>
      <c r="T114" s="465" t="str" cm="1">
        <f t="array" ref="T114">IFERROR(
_xlfn.IFS(
OR($R114="TASS",$R114="Seasonal"),"TASS / Part-Time (FICA Only)",
$A114=13,"BSEED",
$A114=20,"DDoT",
OR($A114=48,$A114=49),"DWSD",
$A114=72,"Library",
$I114=600010,"36th District Judges",
$I114=600014,"36th District Staff",
$N114&lt;&gt;0,_xlfn.XLOOKUP($N114,'FY25 Gold Book'!$A:$A,'FY25 Gold Book'!$H:$H,"-",0,1)),
"-")</f>
        <v>-</v>
      </c>
      <c r="U114" s="678"/>
      <c r="V114" s="679"/>
      <c r="W114" s="677"/>
      <c r="X114" s="134"/>
      <c r="Y114" s="135"/>
      <c r="Z114" s="147">
        <f>_xlfn.XLOOKUP($N114,'FY25 Gold Book'!$A:$A,'FY25 Gold Book'!$E:$E,0,0,1)</f>
        <v>0</v>
      </c>
      <c r="AA114" s="680">
        <f>_xlfn.XLOOKUP($N114,'FY25 Gold Book'!$A:$A,'FY25 Gold Book'!$G:$G,0,0,1)</f>
        <v>0</v>
      </c>
      <c r="AB114" s="148">
        <f t="shared" si="11"/>
        <v>0</v>
      </c>
      <c r="AC114" s="681">
        <v>0</v>
      </c>
      <c r="AD114" s="149">
        <f t="shared" si="12"/>
        <v>0</v>
      </c>
      <c r="AE114" s="147">
        <f>_xlfn.XLOOKUP($T114,'FY25 Fringe Rates'!$X$6:$X$15,'FY25 Fringe Rates'!$Y$6:$Y$15,0,0,1)</f>
        <v>0</v>
      </c>
      <c r="AF114" s="150">
        <f t="shared" si="7"/>
        <v>0</v>
      </c>
      <c r="AG114" s="136">
        <v>0</v>
      </c>
      <c r="AH114" s="149">
        <f t="shared" si="13"/>
        <v>0</v>
      </c>
      <c r="AI114" s="151">
        <f t="shared" si="8"/>
        <v>0</v>
      </c>
      <c r="AJ114" s="32"/>
    </row>
    <row r="115" spans="1:36">
      <c r="A115" s="145" t="str">
        <f t="shared" si="9"/>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2"/>
      <c r="J115" s="303" t="str">
        <f>IF($I115="","-",_xlfn.XLOOKUP($I115,'CC.Meta'!$A:$A,'CC.Meta'!$D:$D,"-",0,1))</f>
        <v>-</v>
      </c>
      <c r="K115" s="306" t="str">
        <f t="shared" si="10"/>
        <v>--</v>
      </c>
      <c r="L115" s="302"/>
      <c r="M115" s="133"/>
      <c r="N115" s="234"/>
      <c r="O115" s="146" t="str">
        <f>IF($N115="","-",_xlfn.XLOOKUP($N115,'FY25 Gold Book'!$A:$A,'FY25 Gold Book'!$B:$B,"-",0,1))</f>
        <v>-</v>
      </c>
      <c r="P115" s="444" t="str">
        <f>IF($N115="","-",_xlfn.XLOOKUP($N115,'FY25 Gold Book'!$A:$A,'FY25 Gold Book'!$C:$C,"-",0,1))</f>
        <v>-</v>
      </c>
      <c r="Q115" s="146" t="str">
        <f>IF($N115="","-",_xlfn.XLOOKUP($N115,'FY25 Gold Book'!$A:$A,'FY25 Gold Book'!$D:$D,"-",0,1))</f>
        <v>-</v>
      </c>
      <c r="R115" s="52"/>
      <c r="S115" s="465" t="str" cm="1">
        <f t="array" ref="S115">IFERROR(
_xlfn.IFS(
$I115=600010,"36th District Judges (CC 600010)",
$I115=600014,"36th District Staff (CC 600014)",
$I115&lt;&gt;0,_xlfn.XLOOKUP($N115,'FY25 Gold Book'!$A:$A,'FY25 Gold Book'!$F:$F,"-",0,1)),
"-")</f>
        <v>-</v>
      </c>
      <c r="T115" s="465" t="str" cm="1">
        <f t="array" ref="T115">IFERROR(
_xlfn.IFS(
OR($R115="TASS",$R115="Seasonal"),"TASS / Part-Time (FICA Only)",
$A115=13,"BSEED",
$A115=20,"DDoT",
OR($A115=48,$A115=49),"DWSD",
$A115=72,"Library",
$I115=600010,"36th District Judges",
$I115=600014,"36th District Staff",
$N115&lt;&gt;0,_xlfn.XLOOKUP($N115,'FY25 Gold Book'!$A:$A,'FY25 Gold Book'!$H:$H,"-",0,1)),
"-")</f>
        <v>-</v>
      </c>
      <c r="U115" s="678"/>
      <c r="V115" s="679"/>
      <c r="W115" s="677"/>
      <c r="X115" s="134"/>
      <c r="Y115" s="135"/>
      <c r="Z115" s="147">
        <f>_xlfn.XLOOKUP($N115,'FY25 Gold Book'!$A:$A,'FY25 Gold Book'!$E:$E,0,0,1)</f>
        <v>0</v>
      </c>
      <c r="AA115" s="680">
        <f>_xlfn.XLOOKUP($N115,'FY25 Gold Book'!$A:$A,'FY25 Gold Book'!$G:$G,0,0,1)</f>
        <v>0</v>
      </c>
      <c r="AB115" s="148">
        <f t="shared" si="11"/>
        <v>0</v>
      </c>
      <c r="AC115" s="681">
        <v>0</v>
      </c>
      <c r="AD115" s="149">
        <f t="shared" si="12"/>
        <v>0</v>
      </c>
      <c r="AE115" s="147">
        <f>_xlfn.XLOOKUP($T115,'FY25 Fringe Rates'!$X$6:$X$15,'FY25 Fringe Rates'!$Y$6:$Y$15,0,0,1)</f>
        <v>0</v>
      </c>
      <c r="AF115" s="150">
        <f t="shared" si="7"/>
        <v>0</v>
      </c>
      <c r="AG115" s="136">
        <v>0</v>
      </c>
      <c r="AH115" s="149">
        <f t="shared" si="13"/>
        <v>0</v>
      </c>
      <c r="AI115" s="151">
        <f t="shared" si="8"/>
        <v>0</v>
      </c>
      <c r="AJ115" s="32"/>
    </row>
    <row r="116" spans="1:36">
      <c r="A116" s="145" t="str">
        <f t="shared" si="9"/>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2"/>
      <c r="J116" s="303" t="str">
        <f>IF($I116="","-",_xlfn.XLOOKUP($I116,'CC.Meta'!$A:$A,'CC.Meta'!$D:$D,"-",0,1))</f>
        <v>-</v>
      </c>
      <c r="K116" s="306" t="str">
        <f t="shared" si="10"/>
        <v>--</v>
      </c>
      <c r="L116" s="302"/>
      <c r="M116" s="133"/>
      <c r="N116" s="234"/>
      <c r="O116" s="146" t="str">
        <f>IF($N116="","-",_xlfn.XLOOKUP($N116,'FY25 Gold Book'!$A:$A,'FY25 Gold Book'!$B:$B,"-",0,1))</f>
        <v>-</v>
      </c>
      <c r="P116" s="444" t="str">
        <f>IF($N116="","-",_xlfn.XLOOKUP($N116,'FY25 Gold Book'!$A:$A,'FY25 Gold Book'!$C:$C,"-",0,1))</f>
        <v>-</v>
      </c>
      <c r="Q116" s="146" t="str">
        <f>IF($N116="","-",_xlfn.XLOOKUP($N116,'FY25 Gold Book'!$A:$A,'FY25 Gold Book'!$D:$D,"-",0,1))</f>
        <v>-</v>
      </c>
      <c r="R116" s="52"/>
      <c r="S116" s="465" t="str" cm="1">
        <f t="array" ref="S116">IFERROR(
_xlfn.IFS(
$I116=600010,"36th District Judges (CC 600010)",
$I116=600014,"36th District Staff (CC 600014)",
$I116&lt;&gt;0,_xlfn.XLOOKUP($N116,'FY25 Gold Book'!$A:$A,'FY25 Gold Book'!$F:$F,"-",0,1)),
"-")</f>
        <v>-</v>
      </c>
      <c r="T116" s="465" t="str" cm="1">
        <f t="array" ref="T116">IFERROR(
_xlfn.IFS(
OR($R116="TASS",$R116="Seasonal"),"TASS / Part-Time (FICA Only)",
$A116=13,"BSEED",
$A116=20,"DDoT",
OR($A116=48,$A116=49),"DWSD",
$A116=72,"Library",
$I116=600010,"36th District Judges",
$I116=600014,"36th District Staff",
$N116&lt;&gt;0,_xlfn.XLOOKUP($N116,'FY25 Gold Book'!$A:$A,'FY25 Gold Book'!$H:$H,"-",0,1)),
"-")</f>
        <v>-</v>
      </c>
      <c r="U116" s="678"/>
      <c r="V116" s="679"/>
      <c r="W116" s="677"/>
      <c r="X116" s="134"/>
      <c r="Y116" s="135"/>
      <c r="Z116" s="147">
        <f>_xlfn.XLOOKUP($N116,'FY25 Gold Book'!$A:$A,'FY25 Gold Book'!$E:$E,0,0,1)</f>
        <v>0</v>
      </c>
      <c r="AA116" s="680">
        <f>_xlfn.XLOOKUP($N116,'FY25 Gold Book'!$A:$A,'FY25 Gold Book'!$G:$G,0,0,1)</f>
        <v>0</v>
      </c>
      <c r="AB116" s="148">
        <f t="shared" si="11"/>
        <v>0</v>
      </c>
      <c r="AC116" s="681">
        <v>0</v>
      </c>
      <c r="AD116" s="149">
        <f t="shared" si="12"/>
        <v>0</v>
      </c>
      <c r="AE116" s="147">
        <f>_xlfn.XLOOKUP($T116,'FY25 Fringe Rates'!$X$6:$X$15,'FY25 Fringe Rates'!$Y$6:$Y$15,0,0,1)</f>
        <v>0</v>
      </c>
      <c r="AF116" s="150">
        <f t="shared" si="7"/>
        <v>0</v>
      </c>
      <c r="AG116" s="136">
        <v>0</v>
      </c>
      <c r="AH116" s="149">
        <f t="shared" si="13"/>
        <v>0</v>
      </c>
      <c r="AI116" s="151">
        <f t="shared" si="8"/>
        <v>0</v>
      </c>
      <c r="AJ116" s="32"/>
    </row>
    <row r="117" spans="1:36">
      <c r="A117" s="145" t="str">
        <f t="shared" si="9"/>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2"/>
      <c r="J117" s="303" t="str">
        <f>IF($I117="","-",_xlfn.XLOOKUP($I117,'CC.Meta'!$A:$A,'CC.Meta'!$D:$D,"-",0,1))</f>
        <v>-</v>
      </c>
      <c r="K117" s="306" t="str">
        <f t="shared" si="10"/>
        <v>--</v>
      </c>
      <c r="L117" s="302"/>
      <c r="M117" s="133"/>
      <c r="N117" s="234"/>
      <c r="O117" s="146" t="str">
        <f>IF($N117="","-",_xlfn.XLOOKUP($N117,'FY25 Gold Book'!$A:$A,'FY25 Gold Book'!$B:$B,"-",0,1))</f>
        <v>-</v>
      </c>
      <c r="P117" s="444" t="str">
        <f>IF($N117="","-",_xlfn.XLOOKUP($N117,'FY25 Gold Book'!$A:$A,'FY25 Gold Book'!$C:$C,"-",0,1))</f>
        <v>-</v>
      </c>
      <c r="Q117" s="146" t="str">
        <f>IF($N117="","-",_xlfn.XLOOKUP($N117,'FY25 Gold Book'!$A:$A,'FY25 Gold Book'!$D:$D,"-",0,1))</f>
        <v>-</v>
      </c>
      <c r="R117" s="52"/>
      <c r="S117" s="465" t="str" cm="1">
        <f t="array" ref="S117">IFERROR(
_xlfn.IFS(
$I117=600010,"36th District Judges (CC 600010)",
$I117=600014,"36th District Staff (CC 600014)",
$I117&lt;&gt;0,_xlfn.XLOOKUP($N117,'FY25 Gold Book'!$A:$A,'FY25 Gold Book'!$F:$F,"-",0,1)),
"-")</f>
        <v>-</v>
      </c>
      <c r="T117" s="465" t="str" cm="1">
        <f t="array" ref="T117">IFERROR(
_xlfn.IFS(
OR($R117="TASS",$R117="Seasonal"),"TASS / Part-Time (FICA Only)",
$A117=13,"BSEED",
$A117=20,"DDoT",
OR($A117=48,$A117=49),"DWSD",
$A117=72,"Library",
$I117=600010,"36th District Judges",
$I117=600014,"36th District Staff",
$N117&lt;&gt;0,_xlfn.XLOOKUP($N117,'FY25 Gold Book'!$A:$A,'FY25 Gold Book'!$H:$H,"-",0,1)),
"-")</f>
        <v>-</v>
      </c>
      <c r="U117" s="678"/>
      <c r="V117" s="679"/>
      <c r="W117" s="677"/>
      <c r="X117" s="134"/>
      <c r="Y117" s="135"/>
      <c r="Z117" s="147">
        <f>_xlfn.XLOOKUP($N117,'FY25 Gold Book'!$A:$A,'FY25 Gold Book'!$E:$E,0,0,1)</f>
        <v>0</v>
      </c>
      <c r="AA117" s="680">
        <f>_xlfn.XLOOKUP($N117,'FY25 Gold Book'!$A:$A,'FY25 Gold Book'!$G:$G,0,0,1)</f>
        <v>0</v>
      </c>
      <c r="AB117" s="148">
        <f t="shared" si="11"/>
        <v>0</v>
      </c>
      <c r="AC117" s="681">
        <v>0</v>
      </c>
      <c r="AD117" s="149">
        <f t="shared" si="12"/>
        <v>0</v>
      </c>
      <c r="AE117" s="147">
        <f>_xlfn.XLOOKUP($T117,'FY25 Fringe Rates'!$X$6:$X$15,'FY25 Fringe Rates'!$Y$6:$Y$15,0,0,1)</f>
        <v>0</v>
      </c>
      <c r="AF117" s="150">
        <f t="shared" si="7"/>
        <v>0</v>
      </c>
      <c r="AG117" s="136">
        <v>0</v>
      </c>
      <c r="AH117" s="149">
        <f t="shared" si="13"/>
        <v>0</v>
      </c>
      <c r="AI117" s="151">
        <f t="shared" si="8"/>
        <v>0</v>
      </c>
      <c r="AJ117" s="32"/>
    </row>
    <row r="118" spans="1:36">
      <c r="A118" s="145" t="str">
        <f t="shared" si="9"/>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2"/>
      <c r="J118" s="303" t="str">
        <f>IF($I118="","-",_xlfn.XLOOKUP($I118,'CC.Meta'!$A:$A,'CC.Meta'!$D:$D,"-",0,1))</f>
        <v>-</v>
      </c>
      <c r="K118" s="306" t="str">
        <f t="shared" si="10"/>
        <v>--</v>
      </c>
      <c r="L118" s="302"/>
      <c r="M118" s="133"/>
      <c r="N118" s="234"/>
      <c r="O118" s="146" t="str">
        <f>IF($N118="","-",_xlfn.XLOOKUP($N118,'FY25 Gold Book'!$A:$A,'FY25 Gold Book'!$B:$B,"-",0,1))</f>
        <v>-</v>
      </c>
      <c r="P118" s="444" t="str">
        <f>IF($N118="","-",_xlfn.XLOOKUP($N118,'FY25 Gold Book'!$A:$A,'FY25 Gold Book'!$C:$C,"-",0,1))</f>
        <v>-</v>
      </c>
      <c r="Q118" s="146" t="str">
        <f>IF($N118="","-",_xlfn.XLOOKUP($N118,'FY25 Gold Book'!$A:$A,'FY25 Gold Book'!$D:$D,"-",0,1))</f>
        <v>-</v>
      </c>
      <c r="R118" s="52"/>
      <c r="S118" s="465" t="str" cm="1">
        <f t="array" ref="S118">IFERROR(
_xlfn.IFS(
$I118=600010,"36th District Judges (CC 600010)",
$I118=600014,"36th District Staff (CC 600014)",
$I118&lt;&gt;0,_xlfn.XLOOKUP($N118,'FY25 Gold Book'!$A:$A,'FY25 Gold Book'!$F:$F,"-",0,1)),
"-")</f>
        <v>-</v>
      </c>
      <c r="T118" s="465" t="str" cm="1">
        <f t="array" ref="T118">IFERROR(
_xlfn.IFS(
OR($R118="TASS",$R118="Seasonal"),"TASS / Part-Time (FICA Only)",
$A118=13,"BSEED",
$A118=20,"DDoT",
OR($A118=48,$A118=49),"DWSD",
$A118=72,"Library",
$I118=600010,"36th District Judges",
$I118=600014,"36th District Staff",
$N118&lt;&gt;0,_xlfn.XLOOKUP($N118,'FY25 Gold Book'!$A:$A,'FY25 Gold Book'!$H:$H,"-",0,1)),
"-")</f>
        <v>-</v>
      </c>
      <c r="U118" s="678"/>
      <c r="V118" s="679"/>
      <c r="W118" s="677"/>
      <c r="X118" s="134"/>
      <c r="Y118" s="135"/>
      <c r="Z118" s="147">
        <f>_xlfn.XLOOKUP($N118,'FY25 Gold Book'!$A:$A,'FY25 Gold Book'!$E:$E,0,0,1)</f>
        <v>0</v>
      </c>
      <c r="AA118" s="680">
        <f>_xlfn.XLOOKUP($N118,'FY25 Gold Book'!$A:$A,'FY25 Gold Book'!$G:$G,0,0,1)</f>
        <v>0</v>
      </c>
      <c r="AB118" s="148">
        <f t="shared" si="11"/>
        <v>0</v>
      </c>
      <c r="AC118" s="681">
        <v>0</v>
      </c>
      <c r="AD118" s="149">
        <f t="shared" si="12"/>
        <v>0</v>
      </c>
      <c r="AE118" s="147">
        <f>_xlfn.XLOOKUP($T118,'FY25 Fringe Rates'!$X$6:$X$15,'FY25 Fringe Rates'!$Y$6:$Y$15,0,0,1)</f>
        <v>0</v>
      </c>
      <c r="AF118" s="150">
        <f t="shared" si="7"/>
        <v>0</v>
      </c>
      <c r="AG118" s="136">
        <v>0</v>
      </c>
      <c r="AH118" s="149">
        <f t="shared" si="13"/>
        <v>0</v>
      </c>
      <c r="AI118" s="151">
        <f t="shared" si="8"/>
        <v>0</v>
      </c>
      <c r="AJ118" s="32"/>
    </row>
    <row r="119" spans="1:36">
      <c r="A119" s="145" t="str">
        <f t="shared" si="9"/>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2"/>
      <c r="J119" s="303" t="str">
        <f>IF($I119="","-",_xlfn.XLOOKUP($I119,'CC.Meta'!$A:$A,'CC.Meta'!$D:$D,"-",0,1))</f>
        <v>-</v>
      </c>
      <c r="K119" s="306" t="str">
        <f t="shared" si="10"/>
        <v>--</v>
      </c>
      <c r="L119" s="302"/>
      <c r="M119" s="133"/>
      <c r="N119" s="234"/>
      <c r="O119" s="146" t="str">
        <f>IF($N119="","-",_xlfn.XLOOKUP($N119,'FY25 Gold Book'!$A:$A,'FY25 Gold Book'!$B:$B,"-",0,1))</f>
        <v>-</v>
      </c>
      <c r="P119" s="444" t="str">
        <f>IF($N119="","-",_xlfn.XLOOKUP($N119,'FY25 Gold Book'!$A:$A,'FY25 Gold Book'!$C:$C,"-",0,1))</f>
        <v>-</v>
      </c>
      <c r="Q119" s="146" t="str">
        <f>IF($N119="","-",_xlfn.XLOOKUP($N119,'FY25 Gold Book'!$A:$A,'FY25 Gold Book'!$D:$D,"-",0,1))</f>
        <v>-</v>
      </c>
      <c r="R119" s="52"/>
      <c r="S119" s="465" t="str" cm="1">
        <f t="array" ref="S119">IFERROR(
_xlfn.IFS(
$I119=600010,"36th District Judges (CC 600010)",
$I119=600014,"36th District Staff (CC 600014)",
$I119&lt;&gt;0,_xlfn.XLOOKUP($N119,'FY25 Gold Book'!$A:$A,'FY25 Gold Book'!$F:$F,"-",0,1)),
"-")</f>
        <v>-</v>
      </c>
      <c r="T119" s="465" t="str" cm="1">
        <f t="array" ref="T119">IFERROR(
_xlfn.IFS(
OR($R119="TASS",$R119="Seasonal"),"TASS / Part-Time (FICA Only)",
$A119=13,"BSEED",
$A119=20,"DDoT",
OR($A119=48,$A119=49),"DWSD",
$A119=72,"Library",
$I119=600010,"36th District Judges",
$I119=600014,"36th District Staff",
$N119&lt;&gt;0,_xlfn.XLOOKUP($N119,'FY25 Gold Book'!$A:$A,'FY25 Gold Book'!$H:$H,"-",0,1)),
"-")</f>
        <v>-</v>
      </c>
      <c r="U119" s="678"/>
      <c r="V119" s="679"/>
      <c r="W119" s="677"/>
      <c r="X119" s="134"/>
      <c r="Y119" s="135"/>
      <c r="Z119" s="147">
        <f>_xlfn.XLOOKUP($N119,'FY25 Gold Book'!$A:$A,'FY25 Gold Book'!$E:$E,0,0,1)</f>
        <v>0</v>
      </c>
      <c r="AA119" s="680">
        <f>_xlfn.XLOOKUP($N119,'FY25 Gold Book'!$A:$A,'FY25 Gold Book'!$G:$G,0,0,1)</f>
        <v>0</v>
      </c>
      <c r="AB119" s="148">
        <f t="shared" si="11"/>
        <v>0</v>
      </c>
      <c r="AC119" s="681">
        <v>0</v>
      </c>
      <c r="AD119" s="149">
        <f t="shared" si="12"/>
        <v>0</v>
      </c>
      <c r="AE119" s="147">
        <f>_xlfn.XLOOKUP($T119,'FY25 Fringe Rates'!$X$6:$X$15,'FY25 Fringe Rates'!$Y$6:$Y$15,0,0,1)</f>
        <v>0</v>
      </c>
      <c r="AF119" s="150">
        <f t="shared" si="7"/>
        <v>0</v>
      </c>
      <c r="AG119" s="136">
        <v>0</v>
      </c>
      <c r="AH119" s="149">
        <f t="shared" si="13"/>
        <v>0</v>
      </c>
      <c r="AI119" s="151">
        <f t="shared" si="8"/>
        <v>0</v>
      </c>
      <c r="AJ119" s="32"/>
    </row>
    <row r="120" spans="1:36">
      <c r="A120" s="145" t="str">
        <f t="shared" si="9"/>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2"/>
      <c r="J120" s="303" t="str">
        <f>IF($I120="","-",_xlfn.XLOOKUP($I120,'CC.Meta'!$A:$A,'CC.Meta'!$D:$D,"-",0,1))</f>
        <v>-</v>
      </c>
      <c r="K120" s="306" t="str">
        <f t="shared" si="10"/>
        <v>--</v>
      </c>
      <c r="L120" s="302"/>
      <c r="M120" s="133"/>
      <c r="N120" s="234"/>
      <c r="O120" s="146" t="str">
        <f>IF($N120="","-",_xlfn.XLOOKUP($N120,'FY25 Gold Book'!$A:$A,'FY25 Gold Book'!$B:$B,"-",0,1))</f>
        <v>-</v>
      </c>
      <c r="P120" s="444" t="str">
        <f>IF($N120="","-",_xlfn.XLOOKUP($N120,'FY25 Gold Book'!$A:$A,'FY25 Gold Book'!$C:$C,"-",0,1))</f>
        <v>-</v>
      </c>
      <c r="Q120" s="146" t="str">
        <f>IF($N120="","-",_xlfn.XLOOKUP($N120,'FY25 Gold Book'!$A:$A,'FY25 Gold Book'!$D:$D,"-",0,1))</f>
        <v>-</v>
      </c>
      <c r="R120" s="52"/>
      <c r="S120" s="465" t="str" cm="1">
        <f t="array" ref="S120">IFERROR(
_xlfn.IFS(
$I120=600010,"36th District Judges (CC 600010)",
$I120=600014,"36th District Staff (CC 600014)",
$I120&lt;&gt;0,_xlfn.XLOOKUP($N120,'FY25 Gold Book'!$A:$A,'FY25 Gold Book'!$F:$F,"-",0,1)),
"-")</f>
        <v>-</v>
      </c>
      <c r="T120" s="465" t="str" cm="1">
        <f t="array" ref="T120">IFERROR(
_xlfn.IFS(
OR($R120="TASS",$R120="Seasonal"),"TASS / Part-Time (FICA Only)",
$A120=13,"BSEED",
$A120=20,"DDoT",
OR($A120=48,$A120=49),"DWSD",
$A120=72,"Library",
$I120=600010,"36th District Judges",
$I120=600014,"36th District Staff",
$N120&lt;&gt;0,_xlfn.XLOOKUP($N120,'FY25 Gold Book'!$A:$A,'FY25 Gold Book'!$H:$H,"-",0,1)),
"-")</f>
        <v>-</v>
      </c>
      <c r="U120" s="678"/>
      <c r="V120" s="679"/>
      <c r="W120" s="677"/>
      <c r="X120" s="134"/>
      <c r="Y120" s="135"/>
      <c r="Z120" s="147">
        <f>_xlfn.XLOOKUP($N120,'FY25 Gold Book'!$A:$A,'FY25 Gold Book'!$E:$E,0,0,1)</f>
        <v>0</v>
      </c>
      <c r="AA120" s="680">
        <f>_xlfn.XLOOKUP($N120,'FY25 Gold Book'!$A:$A,'FY25 Gold Book'!$G:$G,0,0,1)</f>
        <v>0</v>
      </c>
      <c r="AB120" s="148">
        <f t="shared" si="11"/>
        <v>0</v>
      </c>
      <c r="AC120" s="681">
        <v>0</v>
      </c>
      <c r="AD120" s="149">
        <f t="shared" si="12"/>
        <v>0</v>
      </c>
      <c r="AE120" s="147">
        <f>_xlfn.XLOOKUP($T120,'FY25 Fringe Rates'!$X$6:$X$15,'FY25 Fringe Rates'!$Y$6:$Y$15,0,0,1)</f>
        <v>0</v>
      </c>
      <c r="AF120" s="150">
        <f t="shared" si="7"/>
        <v>0</v>
      </c>
      <c r="AG120" s="136">
        <v>0</v>
      </c>
      <c r="AH120" s="149">
        <f t="shared" si="13"/>
        <v>0</v>
      </c>
      <c r="AI120" s="151">
        <f t="shared" si="8"/>
        <v>0</v>
      </c>
      <c r="AJ120" s="32"/>
    </row>
    <row r="121" spans="1:36">
      <c r="A121" s="145" t="str">
        <f t="shared" si="9"/>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2"/>
      <c r="J121" s="303" t="str">
        <f>IF($I121="","-",_xlfn.XLOOKUP($I121,'CC.Meta'!$A:$A,'CC.Meta'!$D:$D,"-",0,1))</f>
        <v>-</v>
      </c>
      <c r="K121" s="306" t="str">
        <f t="shared" si="10"/>
        <v>--</v>
      </c>
      <c r="L121" s="302"/>
      <c r="M121" s="133"/>
      <c r="N121" s="234"/>
      <c r="O121" s="146" t="str">
        <f>IF($N121="","-",_xlfn.XLOOKUP($N121,'FY25 Gold Book'!$A:$A,'FY25 Gold Book'!$B:$B,"-",0,1))</f>
        <v>-</v>
      </c>
      <c r="P121" s="444" t="str">
        <f>IF($N121="","-",_xlfn.XLOOKUP($N121,'FY25 Gold Book'!$A:$A,'FY25 Gold Book'!$C:$C,"-",0,1))</f>
        <v>-</v>
      </c>
      <c r="Q121" s="146" t="str">
        <f>IF($N121="","-",_xlfn.XLOOKUP($N121,'FY25 Gold Book'!$A:$A,'FY25 Gold Book'!$D:$D,"-",0,1))</f>
        <v>-</v>
      </c>
      <c r="R121" s="52"/>
      <c r="S121" s="465" t="str" cm="1">
        <f t="array" ref="S121">IFERROR(
_xlfn.IFS(
$I121=600010,"36th District Judges (CC 600010)",
$I121=600014,"36th District Staff (CC 600014)",
$I121&lt;&gt;0,_xlfn.XLOOKUP($N121,'FY25 Gold Book'!$A:$A,'FY25 Gold Book'!$F:$F,"-",0,1)),
"-")</f>
        <v>-</v>
      </c>
      <c r="T121" s="465" t="str" cm="1">
        <f t="array" ref="T121">IFERROR(
_xlfn.IFS(
OR($R121="TASS",$R121="Seasonal"),"TASS / Part-Time (FICA Only)",
$A121=13,"BSEED",
$A121=20,"DDoT",
OR($A121=48,$A121=49),"DWSD",
$A121=72,"Library",
$I121=600010,"36th District Judges",
$I121=600014,"36th District Staff",
$N121&lt;&gt;0,_xlfn.XLOOKUP($N121,'FY25 Gold Book'!$A:$A,'FY25 Gold Book'!$H:$H,"-",0,1)),
"-")</f>
        <v>-</v>
      </c>
      <c r="U121" s="678"/>
      <c r="V121" s="679"/>
      <c r="W121" s="677"/>
      <c r="X121" s="134"/>
      <c r="Y121" s="135"/>
      <c r="Z121" s="147">
        <f>_xlfn.XLOOKUP($N121,'FY25 Gold Book'!$A:$A,'FY25 Gold Book'!$E:$E,0,0,1)</f>
        <v>0</v>
      </c>
      <c r="AA121" s="680">
        <f>_xlfn.XLOOKUP($N121,'FY25 Gold Book'!$A:$A,'FY25 Gold Book'!$G:$G,0,0,1)</f>
        <v>0</v>
      </c>
      <c r="AB121" s="148">
        <f t="shared" si="11"/>
        <v>0</v>
      </c>
      <c r="AC121" s="681">
        <v>0</v>
      </c>
      <c r="AD121" s="149">
        <f t="shared" si="12"/>
        <v>0</v>
      </c>
      <c r="AE121" s="147">
        <f>_xlfn.XLOOKUP($T121,'FY25 Fringe Rates'!$X$6:$X$15,'FY25 Fringe Rates'!$Y$6:$Y$15,0,0,1)</f>
        <v>0</v>
      </c>
      <c r="AF121" s="150">
        <f t="shared" si="7"/>
        <v>0</v>
      </c>
      <c r="AG121" s="136">
        <v>0</v>
      </c>
      <c r="AH121" s="149">
        <f t="shared" si="13"/>
        <v>0</v>
      </c>
      <c r="AI121" s="151">
        <f t="shared" si="8"/>
        <v>0</v>
      </c>
      <c r="AJ121" s="32"/>
    </row>
    <row r="122" spans="1:36">
      <c r="A122" s="145" t="str">
        <f t="shared" si="9"/>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2"/>
      <c r="J122" s="303" t="str">
        <f>IF($I122="","-",_xlfn.XLOOKUP($I122,'CC.Meta'!$A:$A,'CC.Meta'!$D:$D,"-",0,1))</f>
        <v>-</v>
      </c>
      <c r="K122" s="306" t="str">
        <f t="shared" si="10"/>
        <v>--</v>
      </c>
      <c r="L122" s="302"/>
      <c r="M122" s="133"/>
      <c r="N122" s="234"/>
      <c r="O122" s="146" t="str">
        <f>IF($N122="","-",_xlfn.XLOOKUP($N122,'FY25 Gold Book'!$A:$A,'FY25 Gold Book'!$B:$B,"-",0,1))</f>
        <v>-</v>
      </c>
      <c r="P122" s="444" t="str">
        <f>IF($N122="","-",_xlfn.XLOOKUP($N122,'FY25 Gold Book'!$A:$A,'FY25 Gold Book'!$C:$C,"-",0,1))</f>
        <v>-</v>
      </c>
      <c r="Q122" s="146" t="str">
        <f>IF($N122="","-",_xlfn.XLOOKUP($N122,'FY25 Gold Book'!$A:$A,'FY25 Gold Book'!$D:$D,"-",0,1))</f>
        <v>-</v>
      </c>
      <c r="R122" s="52"/>
      <c r="S122" s="465" t="str" cm="1">
        <f t="array" ref="S122">IFERROR(
_xlfn.IFS(
$I122=600010,"36th District Judges (CC 600010)",
$I122=600014,"36th District Staff (CC 600014)",
$I122&lt;&gt;0,_xlfn.XLOOKUP($N122,'FY25 Gold Book'!$A:$A,'FY25 Gold Book'!$F:$F,"-",0,1)),
"-")</f>
        <v>-</v>
      </c>
      <c r="T122" s="465" t="str" cm="1">
        <f t="array" ref="T122">IFERROR(
_xlfn.IFS(
OR($R122="TASS",$R122="Seasonal"),"TASS / Part-Time (FICA Only)",
$A122=13,"BSEED",
$A122=20,"DDoT",
OR($A122=48,$A122=49),"DWSD",
$A122=72,"Library",
$I122=600010,"36th District Judges",
$I122=600014,"36th District Staff",
$N122&lt;&gt;0,_xlfn.XLOOKUP($N122,'FY25 Gold Book'!$A:$A,'FY25 Gold Book'!$H:$H,"-",0,1)),
"-")</f>
        <v>-</v>
      </c>
      <c r="U122" s="678"/>
      <c r="V122" s="679"/>
      <c r="W122" s="677"/>
      <c r="X122" s="134"/>
      <c r="Y122" s="135"/>
      <c r="Z122" s="147">
        <f>_xlfn.XLOOKUP($N122,'FY25 Gold Book'!$A:$A,'FY25 Gold Book'!$E:$E,0,0,1)</f>
        <v>0</v>
      </c>
      <c r="AA122" s="680">
        <f>_xlfn.XLOOKUP($N122,'FY25 Gold Book'!$A:$A,'FY25 Gold Book'!$G:$G,0,0,1)</f>
        <v>0</v>
      </c>
      <c r="AB122" s="148">
        <f t="shared" si="11"/>
        <v>0</v>
      </c>
      <c r="AC122" s="681">
        <v>0</v>
      </c>
      <c r="AD122" s="149">
        <f t="shared" si="12"/>
        <v>0</v>
      </c>
      <c r="AE122" s="147">
        <f>_xlfn.XLOOKUP($T122,'FY25 Fringe Rates'!$X$6:$X$15,'FY25 Fringe Rates'!$Y$6:$Y$15,0,0,1)</f>
        <v>0</v>
      </c>
      <c r="AF122" s="150">
        <f t="shared" si="7"/>
        <v>0</v>
      </c>
      <c r="AG122" s="136">
        <v>0</v>
      </c>
      <c r="AH122" s="149">
        <f t="shared" si="13"/>
        <v>0</v>
      </c>
      <c r="AI122" s="151">
        <f t="shared" si="8"/>
        <v>0</v>
      </c>
      <c r="AJ122" s="32"/>
    </row>
    <row r="123" spans="1:36">
      <c r="A123" s="145" t="str">
        <f t="shared" si="9"/>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2"/>
      <c r="J123" s="303" t="str">
        <f>IF($I123="","-",_xlfn.XLOOKUP($I123,'CC.Meta'!$A:$A,'CC.Meta'!$D:$D,"-",0,1))</f>
        <v>-</v>
      </c>
      <c r="K123" s="306" t="str">
        <f t="shared" si="10"/>
        <v>--</v>
      </c>
      <c r="L123" s="302"/>
      <c r="M123" s="133"/>
      <c r="N123" s="234"/>
      <c r="O123" s="146" t="str">
        <f>IF($N123="","-",_xlfn.XLOOKUP($N123,'FY25 Gold Book'!$A:$A,'FY25 Gold Book'!$B:$B,"-",0,1))</f>
        <v>-</v>
      </c>
      <c r="P123" s="444" t="str">
        <f>IF($N123="","-",_xlfn.XLOOKUP($N123,'FY25 Gold Book'!$A:$A,'FY25 Gold Book'!$C:$C,"-",0,1))</f>
        <v>-</v>
      </c>
      <c r="Q123" s="146" t="str">
        <f>IF($N123="","-",_xlfn.XLOOKUP($N123,'FY25 Gold Book'!$A:$A,'FY25 Gold Book'!$D:$D,"-",0,1))</f>
        <v>-</v>
      </c>
      <c r="R123" s="52"/>
      <c r="S123" s="465" t="str" cm="1">
        <f t="array" ref="S123">IFERROR(
_xlfn.IFS(
$I123=600010,"36th District Judges (CC 600010)",
$I123=600014,"36th District Staff (CC 600014)",
$I123&lt;&gt;0,_xlfn.XLOOKUP($N123,'FY25 Gold Book'!$A:$A,'FY25 Gold Book'!$F:$F,"-",0,1)),
"-")</f>
        <v>-</v>
      </c>
      <c r="T123" s="465" t="str" cm="1">
        <f t="array" ref="T123">IFERROR(
_xlfn.IFS(
OR($R123="TASS",$R123="Seasonal"),"TASS / Part-Time (FICA Only)",
$A123=13,"BSEED",
$A123=20,"DDoT",
OR($A123=48,$A123=49),"DWSD",
$A123=72,"Library",
$I123=600010,"36th District Judges",
$I123=600014,"36th District Staff",
$N123&lt;&gt;0,_xlfn.XLOOKUP($N123,'FY25 Gold Book'!$A:$A,'FY25 Gold Book'!$H:$H,"-",0,1)),
"-")</f>
        <v>-</v>
      </c>
      <c r="U123" s="678"/>
      <c r="V123" s="679"/>
      <c r="W123" s="677"/>
      <c r="X123" s="134"/>
      <c r="Y123" s="135"/>
      <c r="Z123" s="147">
        <f>_xlfn.XLOOKUP($N123,'FY25 Gold Book'!$A:$A,'FY25 Gold Book'!$E:$E,0,0,1)</f>
        <v>0</v>
      </c>
      <c r="AA123" s="680">
        <f>_xlfn.XLOOKUP($N123,'FY25 Gold Book'!$A:$A,'FY25 Gold Book'!$G:$G,0,0,1)</f>
        <v>0</v>
      </c>
      <c r="AB123" s="148">
        <f t="shared" si="11"/>
        <v>0</v>
      </c>
      <c r="AC123" s="681">
        <v>0</v>
      </c>
      <c r="AD123" s="149">
        <f t="shared" si="12"/>
        <v>0</v>
      </c>
      <c r="AE123" s="147">
        <f>_xlfn.XLOOKUP($T123,'FY25 Fringe Rates'!$X$6:$X$15,'FY25 Fringe Rates'!$Y$6:$Y$15,0,0,1)</f>
        <v>0</v>
      </c>
      <c r="AF123" s="150">
        <f t="shared" si="7"/>
        <v>0</v>
      </c>
      <c r="AG123" s="136">
        <v>0</v>
      </c>
      <c r="AH123" s="149">
        <f t="shared" si="13"/>
        <v>0</v>
      </c>
      <c r="AI123" s="151">
        <f t="shared" si="8"/>
        <v>0</v>
      </c>
      <c r="AJ123" s="32"/>
    </row>
    <row r="124" spans="1:36">
      <c r="A124" s="145" t="str">
        <f t="shared" si="9"/>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2"/>
      <c r="J124" s="303" t="str">
        <f>IF($I124="","-",_xlfn.XLOOKUP($I124,'CC.Meta'!$A:$A,'CC.Meta'!$D:$D,"-",0,1))</f>
        <v>-</v>
      </c>
      <c r="K124" s="306" t="str">
        <f t="shared" si="10"/>
        <v>--</v>
      </c>
      <c r="L124" s="302"/>
      <c r="M124" s="133"/>
      <c r="N124" s="234"/>
      <c r="O124" s="146" t="str">
        <f>IF($N124="","-",_xlfn.XLOOKUP($N124,'FY25 Gold Book'!$A:$A,'FY25 Gold Book'!$B:$B,"-",0,1))</f>
        <v>-</v>
      </c>
      <c r="P124" s="444" t="str">
        <f>IF($N124="","-",_xlfn.XLOOKUP($N124,'FY25 Gold Book'!$A:$A,'FY25 Gold Book'!$C:$C,"-",0,1))</f>
        <v>-</v>
      </c>
      <c r="Q124" s="146" t="str">
        <f>IF($N124="","-",_xlfn.XLOOKUP($N124,'FY25 Gold Book'!$A:$A,'FY25 Gold Book'!$D:$D,"-",0,1))</f>
        <v>-</v>
      </c>
      <c r="R124" s="52"/>
      <c r="S124" s="465" t="str" cm="1">
        <f t="array" ref="S124">IFERROR(
_xlfn.IFS(
$I124=600010,"36th District Judges (CC 600010)",
$I124=600014,"36th District Staff (CC 600014)",
$I124&lt;&gt;0,_xlfn.XLOOKUP($N124,'FY25 Gold Book'!$A:$A,'FY25 Gold Book'!$F:$F,"-",0,1)),
"-")</f>
        <v>-</v>
      </c>
      <c r="T124" s="465" t="str" cm="1">
        <f t="array" ref="T124">IFERROR(
_xlfn.IFS(
OR($R124="TASS",$R124="Seasonal"),"TASS / Part-Time (FICA Only)",
$A124=13,"BSEED",
$A124=20,"DDoT",
OR($A124=48,$A124=49),"DWSD",
$A124=72,"Library",
$I124=600010,"36th District Judges",
$I124=600014,"36th District Staff",
$N124&lt;&gt;0,_xlfn.XLOOKUP($N124,'FY25 Gold Book'!$A:$A,'FY25 Gold Book'!$H:$H,"-",0,1)),
"-")</f>
        <v>-</v>
      </c>
      <c r="U124" s="678"/>
      <c r="V124" s="679"/>
      <c r="W124" s="677"/>
      <c r="X124" s="134"/>
      <c r="Y124" s="135"/>
      <c r="Z124" s="147">
        <f>_xlfn.XLOOKUP($N124,'FY25 Gold Book'!$A:$A,'FY25 Gold Book'!$E:$E,0,0,1)</f>
        <v>0</v>
      </c>
      <c r="AA124" s="680">
        <f>_xlfn.XLOOKUP($N124,'FY25 Gold Book'!$A:$A,'FY25 Gold Book'!$G:$G,0,0,1)</f>
        <v>0</v>
      </c>
      <c r="AB124" s="148">
        <f t="shared" si="11"/>
        <v>0</v>
      </c>
      <c r="AC124" s="681">
        <v>0</v>
      </c>
      <c r="AD124" s="149">
        <f t="shared" si="12"/>
        <v>0</v>
      </c>
      <c r="AE124" s="147">
        <f>_xlfn.XLOOKUP($T124,'FY25 Fringe Rates'!$X$6:$X$15,'FY25 Fringe Rates'!$Y$6:$Y$15,0,0,1)</f>
        <v>0</v>
      </c>
      <c r="AF124" s="150">
        <f t="shared" si="7"/>
        <v>0</v>
      </c>
      <c r="AG124" s="136">
        <v>0</v>
      </c>
      <c r="AH124" s="149">
        <f t="shared" si="13"/>
        <v>0</v>
      </c>
      <c r="AI124" s="151">
        <f t="shared" si="8"/>
        <v>0</v>
      </c>
      <c r="AJ124" s="32"/>
    </row>
    <row r="125" spans="1:36">
      <c r="A125" s="145" t="str">
        <f t="shared" si="9"/>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2"/>
      <c r="J125" s="303" t="str">
        <f>IF($I125="","-",_xlfn.XLOOKUP($I125,'CC.Meta'!$A:$A,'CC.Meta'!$D:$D,"-",0,1))</f>
        <v>-</v>
      </c>
      <c r="K125" s="306" t="str">
        <f t="shared" si="10"/>
        <v>--</v>
      </c>
      <c r="L125" s="302"/>
      <c r="M125" s="133"/>
      <c r="N125" s="234"/>
      <c r="O125" s="146" t="str">
        <f>IF($N125="","-",_xlfn.XLOOKUP($N125,'FY25 Gold Book'!$A:$A,'FY25 Gold Book'!$B:$B,"-",0,1))</f>
        <v>-</v>
      </c>
      <c r="P125" s="444" t="str">
        <f>IF($N125="","-",_xlfn.XLOOKUP($N125,'FY25 Gold Book'!$A:$A,'FY25 Gold Book'!$C:$C,"-",0,1))</f>
        <v>-</v>
      </c>
      <c r="Q125" s="146" t="str">
        <f>IF($N125="","-",_xlfn.XLOOKUP($N125,'FY25 Gold Book'!$A:$A,'FY25 Gold Book'!$D:$D,"-",0,1))</f>
        <v>-</v>
      </c>
      <c r="R125" s="52"/>
      <c r="S125" s="465" t="str" cm="1">
        <f t="array" ref="S125">IFERROR(
_xlfn.IFS(
$I125=600010,"36th District Judges (CC 600010)",
$I125=600014,"36th District Staff (CC 600014)",
$I125&lt;&gt;0,_xlfn.XLOOKUP($N125,'FY25 Gold Book'!$A:$A,'FY25 Gold Book'!$F:$F,"-",0,1)),
"-")</f>
        <v>-</v>
      </c>
      <c r="T125" s="465" t="str" cm="1">
        <f t="array" ref="T125">IFERROR(
_xlfn.IFS(
OR($R125="TASS",$R125="Seasonal"),"TASS / Part-Time (FICA Only)",
$A125=13,"BSEED",
$A125=20,"DDoT",
OR($A125=48,$A125=49),"DWSD",
$A125=72,"Library",
$I125=600010,"36th District Judges",
$I125=600014,"36th District Staff",
$N125&lt;&gt;0,_xlfn.XLOOKUP($N125,'FY25 Gold Book'!$A:$A,'FY25 Gold Book'!$H:$H,"-",0,1)),
"-")</f>
        <v>-</v>
      </c>
      <c r="U125" s="678"/>
      <c r="V125" s="679"/>
      <c r="W125" s="677"/>
      <c r="X125" s="134"/>
      <c r="Y125" s="135"/>
      <c r="Z125" s="147">
        <f>_xlfn.XLOOKUP($N125,'FY25 Gold Book'!$A:$A,'FY25 Gold Book'!$E:$E,0,0,1)</f>
        <v>0</v>
      </c>
      <c r="AA125" s="680">
        <f>_xlfn.XLOOKUP($N125,'FY25 Gold Book'!$A:$A,'FY25 Gold Book'!$G:$G,0,0,1)</f>
        <v>0</v>
      </c>
      <c r="AB125" s="148">
        <f t="shared" si="11"/>
        <v>0</v>
      </c>
      <c r="AC125" s="681">
        <v>0</v>
      </c>
      <c r="AD125" s="149">
        <f t="shared" si="12"/>
        <v>0</v>
      </c>
      <c r="AE125" s="147">
        <f>_xlfn.XLOOKUP($T125,'FY25 Fringe Rates'!$X$6:$X$15,'FY25 Fringe Rates'!$Y$6:$Y$15,0,0,1)</f>
        <v>0</v>
      </c>
      <c r="AF125" s="150">
        <f t="shared" si="7"/>
        <v>0</v>
      </c>
      <c r="AG125" s="136">
        <v>0</v>
      </c>
      <c r="AH125" s="149">
        <f t="shared" si="13"/>
        <v>0</v>
      </c>
      <c r="AI125" s="151">
        <f t="shared" si="8"/>
        <v>0</v>
      </c>
      <c r="AJ125" s="32"/>
    </row>
    <row r="126" spans="1:36">
      <c r="A126" s="145" t="str">
        <f t="shared" si="9"/>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2"/>
      <c r="J126" s="303" t="str">
        <f>IF($I126="","-",_xlfn.XLOOKUP($I126,'CC.Meta'!$A:$A,'CC.Meta'!$D:$D,"-",0,1))</f>
        <v>-</v>
      </c>
      <c r="K126" s="306" t="str">
        <f t="shared" si="10"/>
        <v>--</v>
      </c>
      <c r="L126" s="302"/>
      <c r="M126" s="133"/>
      <c r="N126" s="234"/>
      <c r="O126" s="146" t="str">
        <f>IF($N126="","-",_xlfn.XLOOKUP($N126,'FY25 Gold Book'!$A:$A,'FY25 Gold Book'!$B:$B,"-",0,1))</f>
        <v>-</v>
      </c>
      <c r="P126" s="444" t="str">
        <f>IF($N126="","-",_xlfn.XLOOKUP($N126,'FY25 Gold Book'!$A:$A,'FY25 Gold Book'!$C:$C,"-",0,1))</f>
        <v>-</v>
      </c>
      <c r="Q126" s="146" t="str">
        <f>IF($N126="","-",_xlfn.XLOOKUP($N126,'FY25 Gold Book'!$A:$A,'FY25 Gold Book'!$D:$D,"-",0,1))</f>
        <v>-</v>
      </c>
      <c r="R126" s="52"/>
      <c r="S126" s="465" t="str" cm="1">
        <f t="array" ref="S126">IFERROR(
_xlfn.IFS(
$I126=600010,"36th District Judges (CC 600010)",
$I126=600014,"36th District Staff (CC 600014)",
$I126&lt;&gt;0,_xlfn.XLOOKUP($N126,'FY25 Gold Book'!$A:$A,'FY25 Gold Book'!$F:$F,"-",0,1)),
"-")</f>
        <v>-</v>
      </c>
      <c r="T126" s="465" t="str" cm="1">
        <f t="array" ref="T126">IFERROR(
_xlfn.IFS(
OR($R126="TASS",$R126="Seasonal"),"TASS / Part-Time (FICA Only)",
$A126=13,"BSEED",
$A126=20,"DDoT",
OR($A126=48,$A126=49),"DWSD",
$A126=72,"Library",
$I126=600010,"36th District Judges",
$I126=600014,"36th District Staff",
$N126&lt;&gt;0,_xlfn.XLOOKUP($N126,'FY25 Gold Book'!$A:$A,'FY25 Gold Book'!$H:$H,"-",0,1)),
"-")</f>
        <v>-</v>
      </c>
      <c r="U126" s="678"/>
      <c r="V126" s="679"/>
      <c r="W126" s="677"/>
      <c r="X126" s="134"/>
      <c r="Y126" s="135"/>
      <c r="Z126" s="147">
        <f>_xlfn.XLOOKUP($N126,'FY25 Gold Book'!$A:$A,'FY25 Gold Book'!$E:$E,0,0,1)</f>
        <v>0</v>
      </c>
      <c r="AA126" s="680">
        <f>_xlfn.XLOOKUP($N126,'FY25 Gold Book'!$A:$A,'FY25 Gold Book'!$G:$G,0,0,1)</f>
        <v>0</v>
      </c>
      <c r="AB126" s="148">
        <f t="shared" si="11"/>
        <v>0</v>
      </c>
      <c r="AC126" s="681">
        <v>0</v>
      </c>
      <c r="AD126" s="149">
        <f t="shared" si="12"/>
        <v>0</v>
      </c>
      <c r="AE126" s="147">
        <f>_xlfn.XLOOKUP($T126,'FY25 Fringe Rates'!$X$6:$X$15,'FY25 Fringe Rates'!$Y$6:$Y$15,0,0,1)</f>
        <v>0</v>
      </c>
      <c r="AF126" s="150">
        <f t="shared" si="7"/>
        <v>0</v>
      </c>
      <c r="AG126" s="136">
        <v>0</v>
      </c>
      <c r="AH126" s="149">
        <f t="shared" si="13"/>
        <v>0</v>
      </c>
      <c r="AI126" s="151">
        <f t="shared" si="8"/>
        <v>0</v>
      </c>
      <c r="AJ126" s="32"/>
    </row>
    <row r="127" spans="1:36">
      <c r="A127" s="145" t="str">
        <f t="shared" si="9"/>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2"/>
      <c r="J127" s="303" t="str">
        <f>IF($I127="","-",_xlfn.XLOOKUP($I127,'CC.Meta'!$A:$A,'CC.Meta'!$D:$D,"-",0,1))</f>
        <v>-</v>
      </c>
      <c r="K127" s="306" t="str">
        <f t="shared" si="10"/>
        <v>--</v>
      </c>
      <c r="L127" s="302"/>
      <c r="M127" s="133"/>
      <c r="N127" s="234"/>
      <c r="O127" s="146" t="str">
        <f>IF($N127="","-",_xlfn.XLOOKUP($N127,'FY25 Gold Book'!$A:$A,'FY25 Gold Book'!$B:$B,"-",0,1))</f>
        <v>-</v>
      </c>
      <c r="P127" s="444" t="str">
        <f>IF($N127="","-",_xlfn.XLOOKUP($N127,'FY25 Gold Book'!$A:$A,'FY25 Gold Book'!$C:$C,"-",0,1))</f>
        <v>-</v>
      </c>
      <c r="Q127" s="146" t="str">
        <f>IF($N127="","-",_xlfn.XLOOKUP($N127,'FY25 Gold Book'!$A:$A,'FY25 Gold Book'!$D:$D,"-",0,1))</f>
        <v>-</v>
      </c>
      <c r="R127" s="52"/>
      <c r="S127" s="465" t="str" cm="1">
        <f t="array" ref="S127">IFERROR(
_xlfn.IFS(
$I127=600010,"36th District Judges (CC 600010)",
$I127=600014,"36th District Staff (CC 600014)",
$I127&lt;&gt;0,_xlfn.XLOOKUP($N127,'FY25 Gold Book'!$A:$A,'FY25 Gold Book'!$F:$F,"-",0,1)),
"-")</f>
        <v>-</v>
      </c>
      <c r="T127" s="465" t="str" cm="1">
        <f t="array" ref="T127">IFERROR(
_xlfn.IFS(
OR($R127="TASS",$R127="Seasonal"),"TASS / Part-Time (FICA Only)",
$A127=13,"BSEED",
$A127=20,"DDoT",
OR($A127=48,$A127=49),"DWSD",
$A127=72,"Library",
$I127=600010,"36th District Judges",
$I127=600014,"36th District Staff",
$N127&lt;&gt;0,_xlfn.XLOOKUP($N127,'FY25 Gold Book'!$A:$A,'FY25 Gold Book'!$H:$H,"-",0,1)),
"-")</f>
        <v>-</v>
      </c>
      <c r="U127" s="678"/>
      <c r="V127" s="679"/>
      <c r="W127" s="677"/>
      <c r="X127" s="134"/>
      <c r="Y127" s="135"/>
      <c r="Z127" s="147">
        <f>_xlfn.XLOOKUP($N127,'FY25 Gold Book'!$A:$A,'FY25 Gold Book'!$E:$E,0,0,1)</f>
        <v>0</v>
      </c>
      <c r="AA127" s="680">
        <f>_xlfn.XLOOKUP($N127,'FY25 Gold Book'!$A:$A,'FY25 Gold Book'!$G:$G,0,0,1)</f>
        <v>0</v>
      </c>
      <c r="AB127" s="148">
        <f t="shared" si="11"/>
        <v>0</v>
      </c>
      <c r="AC127" s="681">
        <v>0</v>
      </c>
      <c r="AD127" s="149">
        <f t="shared" si="12"/>
        <v>0</v>
      </c>
      <c r="AE127" s="147">
        <f>_xlfn.XLOOKUP($T127,'FY25 Fringe Rates'!$X$6:$X$15,'FY25 Fringe Rates'!$Y$6:$Y$15,0,0,1)</f>
        <v>0</v>
      </c>
      <c r="AF127" s="150">
        <f t="shared" si="7"/>
        <v>0</v>
      </c>
      <c r="AG127" s="136">
        <v>0</v>
      </c>
      <c r="AH127" s="149">
        <f t="shared" si="13"/>
        <v>0</v>
      </c>
      <c r="AI127" s="151">
        <f t="shared" si="8"/>
        <v>0</v>
      </c>
      <c r="AJ127" s="32"/>
    </row>
    <row r="128" spans="1:36">
      <c r="A128" s="145" t="str">
        <f t="shared" si="9"/>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2"/>
      <c r="J128" s="303" t="str">
        <f>IF($I128="","-",_xlfn.XLOOKUP($I128,'CC.Meta'!$A:$A,'CC.Meta'!$D:$D,"-",0,1))</f>
        <v>-</v>
      </c>
      <c r="K128" s="306" t="str">
        <f t="shared" si="10"/>
        <v>--</v>
      </c>
      <c r="L128" s="302"/>
      <c r="M128" s="133"/>
      <c r="N128" s="234"/>
      <c r="O128" s="146" t="str">
        <f>IF($N128="","-",_xlfn.XLOOKUP($N128,'FY25 Gold Book'!$A:$A,'FY25 Gold Book'!$B:$B,"-",0,1))</f>
        <v>-</v>
      </c>
      <c r="P128" s="444" t="str">
        <f>IF($N128="","-",_xlfn.XLOOKUP($N128,'FY25 Gold Book'!$A:$A,'FY25 Gold Book'!$C:$C,"-",0,1))</f>
        <v>-</v>
      </c>
      <c r="Q128" s="146" t="str">
        <f>IF($N128="","-",_xlfn.XLOOKUP($N128,'FY25 Gold Book'!$A:$A,'FY25 Gold Book'!$D:$D,"-",0,1))</f>
        <v>-</v>
      </c>
      <c r="R128" s="52"/>
      <c r="S128" s="465" t="str" cm="1">
        <f t="array" ref="S128">IFERROR(
_xlfn.IFS(
$I128=600010,"36th District Judges (CC 600010)",
$I128=600014,"36th District Staff (CC 600014)",
$I128&lt;&gt;0,_xlfn.XLOOKUP($N128,'FY25 Gold Book'!$A:$A,'FY25 Gold Book'!$F:$F,"-",0,1)),
"-")</f>
        <v>-</v>
      </c>
      <c r="T128" s="465" t="str" cm="1">
        <f t="array" ref="T128">IFERROR(
_xlfn.IFS(
OR($R128="TASS",$R128="Seasonal"),"TASS / Part-Time (FICA Only)",
$A128=13,"BSEED",
$A128=20,"DDoT",
OR($A128=48,$A128=49),"DWSD",
$A128=72,"Library",
$I128=600010,"36th District Judges",
$I128=600014,"36th District Staff",
$N128&lt;&gt;0,_xlfn.XLOOKUP($N128,'FY25 Gold Book'!$A:$A,'FY25 Gold Book'!$H:$H,"-",0,1)),
"-")</f>
        <v>-</v>
      </c>
      <c r="U128" s="678"/>
      <c r="V128" s="679"/>
      <c r="W128" s="677"/>
      <c r="X128" s="134"/>
      <c r="Y128" s="135"/>
      <c r="Z128" s="147">
        <f>_xlfn.XLOOKUP($N128,'FY25 Gold Book'!$A:$A,'FY25 Gold Book'!$E:$E,0,0,1)</f>
        <v>0</v>
      </c>
      <c r="AA128" s="680">
        <f>_xlfn.XLOOKUP($N128,'FY25 Gold Book'!$A:$A,'FY25 Gold Book'!$G:$G,0,0,1)</f>
        <v>0</v>
      </c>
      <c r="AB128" s="148">
        <f t="shared" si="11"/>
        <v>0</v>
      </c>
      <c r="AC128" s="681">
        <v>0</v>
      </c>
      <c r="AD128" s="149">
        <f t="shared" si="12"/>
        <v>0</v>
      </c>
      <c r="AE128" s="147">
        <f>_xlfn.XLOOKUP($T128,'FY25 Fringe Rates'!$X$6:$X$15,'FY25 Fringe Rates'!$Y$6:$Y$15,0,0,1)</f>
        <v>0</v>
      </c>
      <c r="AF128" s="150">
        <f t="shared" si="7"/>
        <v>0</v>
      </c>
      <c r="AG128" s="136">
        <v>0</v>
      </c>
      <c r="AH128" s="149">
        <f t="shared" si="13"/>
        <v>0</v>
      </c>
      <c r="AI128" s="151">
        <f t="shared" si="8"/>
        <v>0</v>
      </c>
      <c r="AJ128" s="32"/>
    </row>
    <row r="129" spans="1:36">
      <c r="A129" s="145" t="str">
        <f t="shared" si="9"/>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2"/>
      <c r="J129" s="303" t="str">
        <f>IF($I129="","-",_xlfn.XLOOKUP($I129,'CC.Meta'!$A:$A,'CC.Meta'!$D:$D,"-",0,1))</f>
        <v>-</v>
      </c>
      <c r="K129" s="306" t="str">
        <f t="shared" si="10"/>
        <v>--</v>
      </c>
      <c r="L129" s="302"/>
      <c r="M129" s="133"/>
      <c r="N129" s="234"/>
      <c r="O129" s="146" t="str">
        <f>IF($N129="","-",_xlfn.XLOOKUP($N129,'FY25 Gold Book'!$A:$A,'FY25 Gold Book'!$B:$B,"-",0,1))</f>
        <v>-</v>
      </c>
      <c r="P129" s="444" t="str">
        <f>IF($N129="","-",_xlfn.XLOOKUP($N129,'FY25 Gold Book'!$A:$A,'FY25 Gold Book'!$C:$C,"-",0,1))</f>
        <v>-</v>
      </c>
      <c r="Q129" s="146" t="str">
        <f>IF($N129="","-",_xlfn.XLOOKUP($N129,'FY25 Gold Book'!$A:$A,'FY25 Gold Book'!$D:$D,"-",0,1))</f>
        <v>-</v>
      </c>
      <c r="R129" s="52"/>
      <c r="S129" s="465" t="str" cm="1">
        <f t="array" ref="S129">IFERROR(
_xlfn.IFS(
$I129=600010,"36th District Judges (CC 600010)",
$I129=600014,"36th District Staff (CC 600014)",
$I129&lt;&gt;0,_xlfn.XLOOKUP($N129,'FY25 Gold Book'!$A:$A,'FY25 Gold Book'!$F:$F,"-",0,1)),
"-")</f>
        <v>-</v>
      </c>
      <c r="T129" s="465" t="str" cm="1">
        <f t="array" ref="T129">IFERROR(
_xlfn.IFS(
OR($R129="TASS",$R129="Seasonal"),"TASS / Part-Time (FICA Only)",
$A129=13,"BSEED",
$A129=20,"DDoT",
OR($A129=48,$A129=49),"DWSD",
$A129=72,"Library",
$I129=600010,"36th District Judges",
$I129=600014,"36th District Staff",
$N129&lt;&gt;0,_xlfn.XLOOKUP($N129,'FY25 Gold Book'!$A:$A,'FY25 Gold Book'!$H:$H,"-",0,1)),
"-")</f>
        <v>-</v>
      </c>
      <c r="U129" s="678"/>
      <c r="V129" s="679"/>
      <c r="W129" s="677"/>
      <c r="X129" s="134"/>
      <c r="Y129" s="135"/>
      <c r="Z129" s="147">
        <f>_xlfn.XLOOKUP($N129,'FY25 Gold Book'!$A:$A,'FY25 Gold Book'!$E:$E,0,0,1)</f>
        <v>0</v>
      </c>
      <c r="AA129" s="680">
        <f>_xlfn.XLOOKUP($N129,'FY25 Gold Book'!$A:$A,'FY25 Gold Book'!$G:$G,0,0,1)</f>
        <v>0</v>
      </c>
      <c r="AB129" s="148">
        <f t="shared" si="11"/>
        <v>0</v>
      </c>
      <c r="AC129" s="681">
        <v>0</v>
      </c>
      <c r="AD129" s="149">
        <f t="shared" si="12"/>
        <v>0</v>
      </c>
      <c r="AE129" s="147">
        <f>_xlfn.XLOOKUP($T129,'FY25 Fringe Rates'!$X$6:$X$15,'FY25 Fringe Rates'!$Y$6:$Y$15,0,0,1)</f>
        <v>0</v>
      </c>
      <c r="AF129" s="150">
        <f t="shared" si="7"/>
        <v>0</v>
      </c>
      <c r="AG129" s="136">
        <v>0</v>
      </c>
      <c r="AH129" s="149">
        <f t="shared" si="13"/>
        <v>0</v>
      </c>
      <c r="AI129" s="151">
        <f t="shared" si="8"/>
        <v>0</v>
      </c>
      <c r="AJ129" s="32"/>
    </row>
    <row r="130" spans="1:36">
      <c r="A130" s="145" t="str">
        <f t="shared" si="9"/>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2"/>
      <c r="J130" s="303" t="str">
        <f>IF($I130="","-",_xlfn.XLOOKUP($I130,'CC.Meta'!$A:$A,'CC.Meta'!$D:$D,"-",0,1))</f>
        <v>-</v>
      </c>
      <c r="K130" s="306" t="str">
        <f t="shared" si="10"/>
        <v>--</v>
      </c>
      <c r="L130" s="302"/>
      <c r="M130" s="133"/>
      <c r="N130" s="234"/>
      <c r="O130" s="146" t="str">
        <f>IF($N130="","-",_xlfn.XLOOKUP($N130,'FY25 Gold Book'!$A:$A,'FY25 Gold Book'!$B:$B,"-",0,1))</f>
        <v>-</v>
      </c>
      <c r="P130" s="444" t="str">
        <f>IF($N130="","-",_xlfn.XLOOKUP($N130,'FY25 Gold Book'!$A:$A,'FY25 Gold Book'!$C:$C,"-",0,1))</f>
        <v>-</v>
      </c>
      <c r="Q130" s="146" t="str">
        <f>IF($N130="","-",_xlfn.XLOOKUP($N130,'FY25 Gold Book'!$A:$A,'FY25 Gold Book'!$D:$D,"-",0,1))</f>
        <v>-</v>
      </c>
      <c r="R130" s="52"/>
      <c r="S130" s="465" t="str" cm="1">
        <f t="array" ref="S130">IFERROR(
_xlfn.IFS(
$I130=600010,"36th District Judges (CC 600010)",
$I130=600014,"36th District Staff (CC 600014)",
$I130&lt;&gt;0,_xlfn.XLOOKUP($N130,'FY25 Gold Book'!$A:$A,'FY25 Gold Book'!$F:$F,"-",0,1)),
"-")</f>
        <v>-</v>
      </c>
      <c r="T130" s="465" t="str" cm="1">
        <f t="array" ref="T130">IFERROR(
_xlfn.IFS(
OR($R130="TASS",$R130="Seasonal"),"TASS / Part-Time (FICA Only)",
$A130=13,"BSEED",
$A130=20,"DDoT",
OR($A130=48,$A130=49),"DWSD",
$A130=72,"Library",
$I130=600010,"36th District Judges",
$I130=600014,"36th District Staff",
$N130&lt;&gt;0,_xlfn.XLOOKUP($N130,'FY25 Gold Book'!$A:$A,'FY25 Gold Book'!$H:$H,"-",0,1)),
"-")</f>
        <v>-</v>
      </c>
      <c r="U130" s="678"/>
      <c r="V130" s="679"/>
      <c r="W130" s="677"/>
      <c r="X130" s="134"/>
      <c r="Y130" s="135"/>
      <c r="Z130" s="147">
        <f>_xlfn.XLOOKUP($N130,'FY25 Gold Book'!$A:$A,'FY25 Gold Book'!$E:$E,0,0,1)</f>
        <v>0</v>
      </c>
      <c r="AA130" s="680">
        <f>_xlfn.XLOOKUP($N130,'FY25 Gold Book'!$A:$A,'FY25 Gold Book'!$G:$G,0,0,1)</f>
        <v>0</v>
      </c>
      <c r="AB130" s="148">
        <f t="shared" si="11"/>
        <v>0</v>
      </c>
      <c r="AC130" s="681">
        <v>0</v>
      </c>
      <c r="AD130" s="149">
        <f t="shared" si="12"/>
        <v>0</v>
      </c>
      <c r="AE130" s="147">
        <f>_xlfn.XLOOKUP($T130,'FY25 Fringe Rates'!$X$6:$X$15,'FY25 Fringe Rates'!$Y$6:$Y$15,0,0,1)</f>
        <v>0</v>
      </c>
      <c r="AF130" s="150">
        <f t="shared" si="7"/>
        <v>0</v>
      </c>
      <c r="AG130" s="136">
        <v>0</v>
      </c>
      <c r="AH130" s="149">
        <f t="shared" si="13"/>
        <v>0</v>
      </c>
      <c r="AI130" s="151">
        <f t="shared" si="8"/>
        <v>0</v>
      </c>
      <c r="AJ130" s="32"/>
    </row>
    <row r="131" spans="1:36">
      <c r="A131" s="145" t="str">
        <f t="shared" si="9"/>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2"/>
      <c r="J131" s="303" t="str">
        <f>IF($I131="","-",_xlfn.XLOOKUP($I131,'CC.Meta'!$A:$A,'CC.Meta'!$D:$D,"-",0,1))</f>
        <v>-</v>
      </c>
      <c r="K131" s="306" t="str">
        <f t="shared" si="10"/>
        <v>--</v>
      </c>
      <c r="L131" s="302"/>
      <c r="M131" s="133"/>
      <c r="N131" s="234"/>
      <c r="O131" s="146" t="str">
        <f>IF($N131="","-",_xlfn.XLOOKUP($N131,'FY25 Gold Book'!$A:$A,'FY25 Gold Book'!$B:$B,"-",0,1))</f>
        <v>-</v>
      </c>
      <c r="P131" s="444" t="str">
        <f>IF($N131="","-",_xlfn.XLOOKUP($N131,'FY25 Gold Book'!$A:$A,'FY25 Gold Book'!$C:$C,"-",0,1))</f>
        <v>-</v>
      </c>
      <c r="Q131" s="146" t="str">
        <f>IF($N131="","-",_xlfn.XLOOKUP($N131,'FY25 Gold Book'!$A:$A,'FY25 Gold Book'!$D:$D,"-",0,1))</f>
        <v>-</v>
      </c>
      <c r="R131" s="52"/>
      <c r="S131" s="465" t="str" cm="1">
        <f t="array" ref="S131">IFERROR(
_xlfn.IFS(
$I131=600010,"36th District Judges (CC 600010)",
$I131=600014,"36th District Staff (CC 600014)",
$I131&lt;&gt;0,_xlfn.XLOOKUP($N131,'FY25 Gold Book'!$A:$A,'FY25 Gold Book'!$F:$F,"-",0,1)),
"-")</f>
        <v>-</v>
      </c>
      <c r="T131" s="465" t="str" cm="1">
        <f t="array" ref="T131">IFERROR(
_xlfn.IFS(
OR($R131="TASS",$R131="Seasonal"),"TASS / Part-Time (FICA Only)",
$A131=13,"BSEED",
$A131=20,"DDoT",
OR($A131=48,$A131=49),"DWSD",
$A131=72,"Library",
$I131=600010,"36th District Judges",
$I131=600014,"36th District Staff",
$N131&lt;&gt;0,_xlfn.XLOOKUP($N131,'FY25 Gold Book'!$A:$A,'FY25 Gold Book'!$H:$H,"-",0,1)),
"-")</f>
        <v>-</v>
      </c>
      <c r="U131" s="678"/>
      <c r="V131" s="679"/>
      <c r="W131" s="677"/>
      <c r="X131" s="134"/>
      <c r="Y131" s="135"/>
      <c r="Z131" s="147">
        <f>_xlfn.XLOOKUP($N131,'FY25 Gold Book'!$A:$A,'FY25 Gold Book'!$E:$E,0,0,1)</f>
        <v>0</v>
      </c>
      <c r="AA131" s="680">
        <f>_xlfn.XLOOKUP($N131,'FY25 Gold Book'!$A:$A,'FY25 Gold Book'!$G:$G,0,0,1)</f>
        <v>0</v>
      </c>
      <c r="AB131" s="148">
        <f t="shared" si="11"/>
        <v>0</v>
      </c>
      <c r="AC131" s="681">
        <v>0</v>
      </c>
      <c r="AD131" s="149">
        <f t="shared" si="12"/>
        <v>0</v>
      </c>
      <c r="AE131" s="147">
        <f>_xlfn.XLOOKUP($T131,'FY25 Fringe Rates'!$X$6:$X$15,'FY25 Fringe Rates'!$Y$6:$Y$15,0,0,1)</f>
        <v>0</v>
      </c>
      <c r="AF131" s="150">
        <f t="shared" si="7"/>
        <v>0</v>
      </c>
      <c r="AG131" s="136">
        <v>0</v>
      </c>
      <c r="AH131" s="149">
        <f t="shared" si="13"/>
        <v>0</v>
      </c>
      <c r="AI131" s="151">
        <f t="shared" si="8"/>
        <v>0</v>
      </c>
      <c r="AJ131" s="32"/>
    </row>
    <row r="132" spans="1:36">
      <c r="A132" s="145" t="str">
        <f t="shared" si="9"/>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2"/>
      <c r="J132" s="303" t="str">
        <f>IF($I132="","-",_xlfn.XLOOKUP($I132,'CC.Meta'!$A:$A,'CC.Meta'!$D:$D,"-",0,1))</f>
        <v>-</v>
      </c>
      <c r="K132" s="306" t="str">
        <f t="shared" si="10"/>
        <v>--</v>
      </c>
      <c r="L132" s="302"/>
      <c r="M132" s="133"/>
      <c r="N132" s="234"/>
      <c r="O132" s="146" t="str">
        <f>IF($N132="","-",_xlfn.XLOOKUP($N132,'FY25 Gold Book'!$A:$A,'FY25 Gold Book'!$B:$B,"-",0,1))</f>
        <v>-</v>
      </c>
      <c r="P132" s="444" t="str">
        <f>IF($N132="","-",_xlfn.XLOOKUP($N132,'FY25 Gold Book'!$A:$A,'FY25 Gold Book'!$C:$C,"-",0,1))</f>
        <v>-</v>
      </c>
      <c r="Q132" s="146" t="str">
        <f>IF($N132="","-",_xlfn.XLOOKUP($N132,'FY25 Gold Book'!$A:$A,'FY25 Gold Book'!$D:$D,"-",0,1))</f>
        <v>-</v>
      </c>
      <c r="R132" s="52"/>
      <c r="S132" s="465" t="str" cm="1">
        <f t="array" ref="S132">IFERROR(
_xlfn.IFS(
$I132=600010,"36th District Judges (CC 600010)",
$I132=600014,"36th District Staff (CC 600014)",
$I132&lt;&gt;0,_xlfn.XLOOKUP($N132,'FY25 Gold Book'!$A:$A,'FY25 Gold Book'!$F:$F,"-",0,1)),
"-")</f>
        <v>-</v>
      </c>
      <c r="T132" s="465" t="str" cm="1">
        <f t="array" ref="T132">IFERROR(
_xlfn.IFS(
OR($R132="TASS",$R132="Seasonal"),"TASS / Part-Time (FICA Only)",
$A132=13,"BSEED",
$A132=20,"DDoT",
OR($A132=48,$A132=49),"DWSD",
$A132=72,"Library",
$I132=600010,"36th District Judges",
$I132=600014,"36th District Staff",
$N132&lt;&gt;0,_xlfn.XLOOKUP($N132,'FY25 Gold Book'!$A:$A,'FY25 Gold Book'!$H:$H,"-",0,1)),
"-")</f>
        <v>-</v>
      </c>
      <c r="U132" s="678"/>
      <c r="V132" s="679"/>
      <c r="W132" s="677"/>
      <c r="X132" s="134"/>
      <c r="Y132" s="135"/>
      <c r="Z132" s="147">
        <f>_xlfn.XLOOKUP($N132,'FY25 Gold Book'!$A:$A,'FY25 Gold Book'!$E:$E,0,0,1)</f>
        <v>0</v>
      </c>
      <c r="AA132" s="680">
        <f>_xlfn.XLOOKUP($N132,'FY25 Gold Book'!$A:$A,'FY25 Gold Book'!$G:$G,0,0,1)</f>
        <v>0</v>
      </c>
      <c r="AB132" s="148">
        <f t="shared" si="11"/>
        <v>0</v>
      </c>
      <c r="AC132" s="681">
        <v>0</v>
      </c>
      <c r="AD132" s="149">
        <f t="shared" si="12"/>
        <v>0</v>
      </c>
      <c r="AE132" s="147">
        <f>_xlfn.XLOOKUP($T132,'FY25 Fringe Rates'!$X$6:$X$15,'FY25 Fringe Rates'!$Y$6:$Y$15,0,0,1)</f>
        <v>0</v>
      </c>
      <c r="AF132" s="150">
        <f t="shared" si="7"/>
        <v>0</v>
      </c>
      <c r="AG132" s="136">
        <v>0</v>
      </c>
      <c r="AH132" s="149">
        <f t="shared" si="13"/>
        <v>0</v>
      </c>
      <c r="AI132" s="151">
        <f t="shared" si="8"/>
        <v>0</v>
      </c>
      <c r="AJ132" s="32"/>
    </row>
    <row r="133" spans="1:36">
      <c r="A133" s="145" t="str">
        <f t="shared" si="9"/>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2"/>
      <c r="J133" s="303" t="str">
        <f>IF($I133="","-",_xlfn.XLOOKUP($I133,'CC.Meta'!$A:$A,'CC.Meta'!$D:$D,"-",0,1))</f>
        <v>-</v>
      </c>
      <c r="K133" s="306" t="str">
        <f t="shared" si="10"/>
        <v>--</v>
      </c>
      <c r="L133" s="302"/>
      <c r="M133" s="133"/>
      <c r="N133" s="234"/>
      <c r="O133" s="146" t="str">
        <f>IF($N133="","-",_xlfn.XLOOKUP($N133,'FY25 Gold Book'!$A:$A,'FY25 Gold Book'!$B:$B,"-",0,1))</f>
        <v>-</v>
      </c>
      <c r="P133" s="444" t="str">
        <f>IF($N133="","-",_xlfn.XLOOKUP($N133,'FY25 Gold Book'!$A:$A,'FY25 Gold Book'!$C:$C,"-",0,1))</f>
        <v>-</v>
      </c>
      <c r="Q133" s="146" t="str">
        <f>IF($N133="","-",_xlfn.XLOOKUP($N133,'FY25 Gold Book'!$A:$A,'FY25 Gold Book'!$D:$D,"-",0,1))</f>
        <v>-</v>
      </c>
      <c r="R133" s="52"/>
      <c r="S133" s="465" t="str" cm="1">
        <f t="array" ref="S133">IFERROR(
_xlfn.IFS(
$I133=600010,"36th District Judges (CC 600010)",
$I133=600014,"36th District Staff (CC 600014)",
$I133&lt;&gt;0,_xlfn.XLOOKUP($N133,'FY25 Gold Book'!$A:$A,'FY25 Gold Book'!$F:$F,"-",0,1)),
"-")</f>
        <v>-</v>
      </c>
      <c r="T133" s="465" t="str" cm="1">
        <f t="array" ref="T133">IFERROR(
_xlfn.IFS(
OR($R133="TASS",$R133="Seasonal"),"TASS / Part-Time (FICA Only)",
$A133=13,"BSEED",
$A133=20,"DDoT",
OR($A133=48,$A133=49),"DWSD",
$A133=72,"Library",
$I133=600010,"36th District Judges",
$I133=600014,"36th District Staff",
$N133&lt;&gt;0,_xlfn.XLOOKUP($N133,'FY25 Gold Book'!$A:$A,'FY25 Gold Book'!$H:$H,"-",0,1)),
"-")</f>
        <v>-</v>
      </c>
      <c r="U133" s="678"/>
      <c r="V133" s="679"/>
      <c r="W133" s="677"/>
      <c r="X133" s="134"/>
      <c r="Y133" s="135"/>
      <c r="Z133" s="147">
        <f>_xlfn.XLOOKUP($N133,'FY25 Gold Book'!$A:$A,'FY25 Gold Book'!$E:$E,0,0,1)</f>
        <v>0</v>
      </c>
      <c r="AA133" s="680">
        <f>_xlfn.XLOOKUP($N133,'FY25 Gold Book'!$A:$A,'FY25 Gold Book'!$G:$G,0,0,1)</f>
        <v>0</v>
      </c>
      <c r="AB133" s="148">
        <f t="shared" si="11"/>
        <v>0</v>
      </c>
      <c r="AC133" s="681">
        <v>0</v>
      </c>
      <c r="AD133" s="149">
        <f t="shared" si="12"/>
        <v>0</v>
      </c>
      <c r="AE133" s="147">
        <f>_xlfn.XLOOKUP($T133,'FY25 Fringe Rates'!$X$6:$X$15,'FY25 Fringe Rates'!$Y$6:$Y$15,0,0,1)</f>
        <v>0</v>
      </c>
      <c r="AF133" s="150">
        <f t="shared" si="7"/>
        <v>0</v>
      </c>
      <c r="AG133" s="136">
        <v>0</v>
      </c>
      <c r="AH133" s="149">
        <f t="shared" si="13"/>
        <v>0</v>
      </c>
      <c r="AI133" s="151">
        <f t="shared" si="8"/>
        <v>0</v>
      </c>
      <c r="AJ133" s="32"/>
    </row>
    <row r="134" spans="1:36">
      <c r="A134" s="145" t="str">
        <f t="shared" si="9"/>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2"/>
      <c r="J134" s="303" t="str">
        <f>IF($I134="","-",_xlfn.XLOOKUP($I134,'CC.Meta'!$A:$A,'CC.Meta'!$D:$D,"-",0,1))</f>
        <v>-</v>
      </c>
      <c r="K134" s="306" t="str">
        <f t="shared" si="10"/>
        <v>--</v>
      </c>
      <c r="L134" s="302"/>
      <c r="M134" s="133"/>
      <c r="N134" s="234"/>
      <c r="O134" s="146" t="str">
        <f>IF($N134="","-",_xlfn.XLOOKUP($N134,'FY25 Gold Book'!$A:$A,'FY25 Gold Book'!$B:$B,"-",0,1))</f>
        <v>-</v>
      </c>
      <c r="P134" s="444" t="str">
        <f>IF($N134="","-",_xlfn.XLOOKUP($N134,'FY25 Gold Book'!$A:$A,'FY25 Gold Book'!$C:$C,"-",0,1))</f>
        <v>-</v>
      </c>
      <c r="Q134" s="146" t="str">
        <f>IF($N134="","-",_xlfn.XLOOKUP($N134,'FY25 Gold Book'!$A:$A,'FY25 Gold Book'!$D:$D,"-",0,1))</f>
        <v>-</v>
      </c>
      <c r="R134" s="52"/>
      <c r="S134" s="465" t="str" cm="1">
        <f t="array" ref="S134">IFERROR(
_xlfn.IFS(
$I134=600010,"36th District Judges (CC 600010)",
$I134=600014,"36th District Staff (CC 600014)",
$I134&lt;&gt;0,_xlfn.XLOOKUP($N134,'FY25 Gold Book'!$A:$A,'FY25 Gold Book'!$F:$F,"-",0,1)),
"-")</f>
        <v>-</v>
      </c>
      <c r="T134" s="465" t="str" cm="1">
        <f t="array" ref="T134">IFERROR(
_xlfn.IFS(
OR($R134="TASS",$R134="Seasonal"),"TASS / Part-Time (FICA Only)",
$A134=13,"BSEED",
$A134=20,"DDoT",
OR($A134=48,$A134=49),"DWSD",
$A134=72,"Library",
$I134=600010,"36th District Judges",
$I134=600014,"36th District Staff",
$N134&lt;&gt;0,_xlfn.XLOOKUP($N134,'FY25 Gold Book'!$A:$A,'FY25 Gold Book'!$H:$H,"-",0,1)),
"-")</f>
        <v>-</v>
      </c>
      <c r="U134" s="678"/>
      <c r="V134" s="679"/>
      <c r="W134" s="677"/>
      <c r="X134" s="134"/>
      <c r="Y134" s="135"/>
      <c r="Z134" s="147">
        <f>_xlfn.XLOOKUP($N134,'FY25 Gold Book'!$A:$A,'FY25 Gold Book'!$E:$E,0,0,1)</f>
        <v>0</v>
      </c>
      <c r="AA134" s="680">
        <f>_xlfn.XLOOKUP($N134,'FY25 Gold Book'!$A:$A,'FY25 Gold Book'!$G:$G,0,0,1)</f>
        <v>0</v>
      </c>
      <c r="AB134" s="148">
        <f t="shared" si="11"/>
        <v>0</v>
      </c>
      <c r="AC134" s="681">
        <v>0</v>
      </c>
      <c r="AD134" s="149">
        <f t="shared" si="12"/>
        <v>0</v>
      </c>
      <c r="AE134" s="147">
        <f>_xlfn.XLOOKUP($T134,'FY25 Fringe Rates'!$X$6:$X$15,'FY25 Fringe Rates'!$Y$6:$Y$15,0,0,1)</f>
        <v>0</v>
      </c>
      <c r="AF134" s="150">
        <f t="shared" si="7"/>
        <v>0</v>
      </c>
      <c r="AG134" s="136">
        <v>0</v>
      </c>
      <c r="AH134" s="149">
        <f t="shared" si="13"/>
        <v>0</v>
      </c>
      <c r="AI134" s="151">
        <f t="shared" si="8"/>
        <v>0</v>
      </c>
      <c r="AJ134" s="32"/>
    </row>
    <row r="135" spans="1:36">
      <c r="A135" s="145" t="str">
        <f t="shared" si="9"/>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2"/>
      <c r="J135" s="303" t="str">
        <f>IF($I135="","-",_xlfn.XLOOKUP($I135,'CC.Meta'!$A:$A,'CC.Meta'!$D:$D,"-",0,1))</f>
        <v>-</v>
      </c>
      <c r="K135" s="306" t="str">
        <f t="shared" si="10"/>
        <v>--</v>
      </c>
      <c r="L135" s="302"/>
      <c r="M135" s="133"/>
      <c r="N135" s="234"/>
      <c r="O135" s="146" t="str">
        <f>IF($N135="","-",_xlfn.XLOOKUP($N135,'FY25 Gold Book'!$A:$A,'FY25 Gold Book'!$B:$B,"-",0,1))</f>
        <v>-</v>
      </c>
      <c r="P135" s="444" t="str">
        <f>IF($N135="","-",_xlfn.XLOOKUP($N135,'FY25 Gold Book'!$A:$A,'FY25 Gold Book'!$C:$C,"-",0,1))</f>
        <v>-</v>
      </c>
      <c r="Q135" s="146" t="str">
        <f>IF($N135="","-",_xlfn.XLOOKUP($N135,'FY25 Gold Book'!$A:$A,'FY25 Gold Book'!$D:$D,"-",0,1))</f>
        <v>-</v>
      </c>
      <c r="R135" s="52"/>
      <c r="S135" s="465" t="str" cm="1">
        <f t="array" ref="S135">IFERROR(
_xlfn.IFS(
$I135=600010,"36th District Judges (CC 600010)",
$I135=600014,"36th District Staff (CC 600014)",
$I135&lt;&gt;0,_xlfn.XLOOKUP($N135,'FY25 Gold Book'!$A:$A,'FY25 Gold Book'!$F:$F,"-",0,1)),
"-")</f>
        <v>-</v>
      </c>
      <c r="T135" s="465" t="str" cm="1">
        <f t="array" ref="T135">IFERROR(
_xlfn.IFS(
OR($R135="TASS",$R135="Seasonal"),"TASS / Part-Time (FICA Only)",
$A135=13,"BSEED",
$A135=20,"DDoT",
OR($A135=48,$A135=49),"DWSD",
$A135=72,"Library",
$I135=600010,"36th District Judges",
$I135=600014,"36th District Staff",
$N135&lt;&gt;0,_xlfn.XLOOKUP($N135,'FY25 Gold Book'!$A:$A,'FY25 Gold Book'!$H:$H,"-",0,1)),
"-")</f>
        <v>-</v>
      </c>
      <c r="U135" s="678"/>
      <c r="V135" s="679"/>
      <c r="W135" s="677"/>
      <c r="X135" s="134"/>
      <c r="Y135" s="135"/>
      <c r="Z135" s="147">
        <f>_xlfn.XLOOKUP($N135,'FY25 Gold Book'!$A:$A,'FY25 Gold Book'!$E:$E,0,0,1)</f>
        <v>0</v>
      </c>
      <c r="AA135" s="680">
        <f>_xlfn.XLOOKUP($N135,'FY25 Gold Book'!$A:$A,'FY25 Gold Book'!$G:$G,0,0,1)</f>
        <v>0</v>
      </c>
      <c r="AB135" s="148">
        <f t="shared" si="11"/>
        <v>0</v>
      </c>
      <c r="AC135" s="681">
        <v>0</v>
      </c>
      <c r="AD135" s="149">
        <f t="shared" si="12"/>
        <v>0</v>
      </c>
      <c r="AE135" s="147">
        <f>_xlfn.XLOOKUP($T135,'FY25 Fringe Rates'!$X$6:$X$15,'FY25 Fringe Rates'!$Y$6:$Y$15,0,0,1)</f>
        <v>0</v>
      </c>
      <c r="AF135" s="150">
        <f t="shared" si="7"/>
        <v>0</v>
      </c>
      <c r="AG135" s="136">
        <v>0</v>
      </c>
      <c r="AH135" s="149">
        <f t="shared" si="13"/>
        <v>0</v>
      </c>
      <c r="AI135" s="151">
        <f t="shared" si="8"/>
        <v>0</v>
      </c>
      <c r="AJ135" s="32"/>
    </row>
    <row r="136" spans="1:36">
      <c r="A136" s="145" t="str">
        <f t="shared" si="9"/>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2"/>
      <c r="J136" s="303" t="str">
        <f>IF($I136="","-",_xlfn.XLOOKUP($I136,'CC.Meta'!$A:$A,'CC.Meta'!$D:$D,"-",0,1))</f>
        <v>-</v>
      </c>
      <c r="K136" s="306" t="str">
        <f t="shared" si="10"/>
        <v>--</v>
      </c>
      <c r="L136" s="302"/>
      <c r="M136" s="133"/>
      <c r="N136" s="234"/>
      <c r="O136" s="146" t="str">
        <f>IF($N136="","-",_xlfn.XLOOKUP($N136,'FY25 Gold Book'!$A:$A,'FY25 Gold Book'!$B:$B,"-",0,1))</f>
        <v>-</v>
      </c>
      <c r="P136" s="444" t="str">
        <f>IF($N136="","-",_xlfn.XLOOKUP($N136,'FY25 Gold Book'!$A:$A,'FY25 Gold Book'!$C:$C,"-",0,1))</f>
        <v>-</v>
      </c>
      <c r="Q136" s="146" t="str">
        <f>IF($N136="","-",_xlfn.XLOOKUP($N136,'FY25 Gold Book'!$A:$A,'FY25 Gold Book'!$D:$D,"-",0,1))</f>
        <v>-</v>
      </c>
      <c r="R136" s="52"/>
      <c r="S136" s="465" t="str" cm="1">
        <f t="array" ref="S136">IFERROR(
_xlfn.IFS(
$I136=600010,"36th District Judges (CC 600010)",
$I136=600014,"36th District Staff (CC 600014)",
$I136&lt;&gt;0,_xlfn.XLOOKUP($N136,'FY25 Gold Book'!$A:$A,'FY25 Gold Book'!$F:$F,"-",0,1)),
"-")</f>
        <v>-</v>
      </c>
      <c r="T136" s="465" t="str" cm="1">
        <f t="array" ref="T136">IFERROR(
_xlfn.IFS(
OR($R136="TASS",$R136="Seasonal"),"TASS / Part-Time (FICA Only)",
$A136=13,"BSEED",
$A136=20,"DDoT",
OR($A136=48,$A136=49),"DWSD",
$A136=72,"Library",
$I136=600010,"36th District Judges",
$I136=600014,"36th District Staff",
$N136&lt;&gt;0,_xlfn.XLOOKUP($N136,'FY25 Gold Book'!$A:$A,'FY25 Gold Book'!$H:$H,"-",0,1)),
"-")</f>
        <v>-</v>
      </c>
      <c r="U136" s="678"/>
      <c r="V136" s="679"/>
      <c r="W136" s="677"/>
      <c r="X136" s="134"/>
      <c r="Y136" s="135"/>
      <c r="Z136" s="147">
        <f>_xlfn.XLOOKUP($N136,'FY25 Gold Book'!$A:$A,'FY25 Gold Book'!$E:$E,0,0,1)</f>
        <v>0</v>
      </c>
      <c r="AA136" s="680">
        <f>_xlfn.XLOOKUP($N136,'FY25 Gold Book'!$A:$A,'FY25 Gold Book'!$G:$G,0,0,1)</f>
        <v>0</v>
      </c>
      <c r="AB136" s="148">
        <f t="shared" si="11"/>
        <v>0</v>
      </c>
      <c r="AC136" s="681">
        <v>0</v>
      </c>
      <c r="AD136" s="149">
        <f t="shared" si="12"/>
        <v>0</v>
      </c>
      <c r="AE136" s="147">
        <f>_xlfn.XLOOKUP($T136,'FY25 Fringe Rates'!$X$6:$X$15,'FY25 Fringe Rates'!$Y$6:$Y$15,0,0,1)</f>
        <v>0</v>
      </c>
      <c r="AF136" s="150">
        <f t="shared" si="7"/>
        <v>0</v>
      </c>
      <c r="AG136" s="136">
        <v>0</v>
      </c>
      <c r="AH136" s="149">
        <f t="shared" si="13"/>
        <v>0</v>
      </c>
      <c r="AI136" s="151">
        <f t="shared" si="8"/>
        <v>0</v>
      </c>
      <c r="AJ136" s="32"/>
    </row>
    <row r="137" spans="1:36">
      <c r="A137" s="145" t="str">
        <f t="shared" si="9"/>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2"/>
      <c r="J137" s="303" t="str">
        <f>IF($I137="","-",_xlfn.XLOOKUP($I137,'CC.Meta'!$A:$A,'CC.Meta'!$D:$D,"-",0,1))</f>
        <v>-</v>
      </c>
      <c r="K137" s="306" t="str">
        <f t="shared" si="10"/>
        <v>--</v>
      </c>
      <c r="L137" s="302"/>
      <c r="M137" s="133"/>
      <c r="N137" s="234"/>
      <c r="O137" s="146" t="str">
        <f>IF($N137="","-",_xlfn.XLOOKUP($N137,'FY25 Gold Book'!$A:$A,'FY25 Gold Book'!$B:$B,"-",0,1))</f>
        <v>-</v>
      </c>
      <c r="P137" s="444" t="str">
        <f>IF($N137="","-",_xlfn.XLOOKUP($N137,'FY25 Gold Book'!$A:$A,'FY25 Gold Book'!$C:$C,"-",0,1))</f>
        <v>-</v>
      </c>
      <c r="Q137" s="146" t="str">
        <f>IF($N137="","-",_xlfn.XLOOKUP($N137,'FY25 Gold Book'!$A:$A,'FY25 Gold Book'!$D:$D,"-",0,1))</f>
        <v>-</v>
      </c>
      <c r="R137" s="52"/>
      <c r="S137" s="465" t="str" cm="1">
        <f t="array" ref="S137">IFERROR(
_xlfn.IFS(
$I137=600010,"36th District Judges (CC 600010)",
$I137=600014,"36th District Staff (CC 600014)",
$I137&lt;&gt;0,_xlfn.XLOOKUP($N137,'FY25 Gold Book'!$A:$A,'FY25 Gold Book'!$F:$F,"-",0,1)),
"-")</f>
        <v>-</v>
      </c>
      <c r="T137" s="465" t="str" cm="1">
        <f t="array" ref="T137">IFERROR(
_xlfn.IFS(
OR($R137="TASS",$R137="Seasonal"),"TASS / Part-Time (FICA Only)",
$A137=13,"BSEED",
$A137=20,"DDoT",
OR($A137=48,$A137=49),"DWSD",
$A137=72,"Library",
$I137=600010,"36th District Judges",
$I137=600014,"36th District Staff",
$N137&lt;&gt;0,_xlfn.XLOOKUP($N137,'FY25 Gold Book'!$A:$A,'FY25 Gold Book'!$H:$H,"-",0,1)),
"-")</f>
        <v>-</v>
      </c>
      <c r="U137" s="678"/>
      <c r="V137" s="679"/>
      <c r="W137" s="677"/>
      <c r="X137" s="134"/>
      <c r="Y137" s="135"/>
      <c r="Z137" s="147">
        <f>_xlfn.XLOOKUP($N137,'FY25 Gold Book'!$A:$A,'FY25 Gold Book'!$E:$E,0,0,1)</f>
        <v>0</v>
      </c>
      <c r="AA137" s="680">
        <f>_xlfn.XLOOKUP($N137,'FY25 Gold Book'!$A:$A,'FY25 Gold Book'!$G:$G,0,0,1)</f>
        <v>0</v>
      </c>
      <c r="AB137" s="148">
        <f t="shared" si="11"/>
        <v>0</v>
      </c>
      <c r="AC137" s="681">
        <v>0</v>
      </c>
      <c r="AD137" s="149">
        <f t="shared" si="12"/>
        <v>0</v>
      </c>
      <c r="AE137" s="147">
        <f>_xlfn.XLOOKUP($T137,'FY25 Fringe Rates'!$X$6:$X$15,'FY25 Fringe Rates'!$Y$6:$Y$15,0,0,1)</f>
        <v>0</v>
      </c>
      <c r="AF137" s="150">
        <f t="shared" si="7"/>
        <v>0</v>
      </c>
      <c r="AG137" s="136">
        <v>0</v>
      </c>
      <c r="AH137" s="149">
        <f t="shared" si="13"/>
        <v>0</v>
      </c>
      <c r="AI137" s="151">
        <f t="shared" si="8"/>
        <v>0</v>
      </c>
      <c r="AJ137" s="32"/>
    </row>
    <row r="138" spans="1:36">
      <c r="A138" s="145" t="str">
        <f t="shared" si="9"/>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2"/>
      <c r="J138" s="303" t="str">
        <f>IF($I138="","-",_xlfn.XLOOKUP($I138,'CC.Meta'!$A:$A,'CC.Meta'!$D:$D,"-",0,1))</f>
        <v>-</v>
      </c>
      <c r="K138" s="306" t="str">
        <f t="shared" si="10"/>
        <v>--</v>
      </c>
      <c r="L138" s="302"/>
      <c r="M138" s="133"/>
      <c r="N138" s="234"/>
      <c r="O138" s="146" t="str">
        <f>IF($N138="","-",_xlfn.XLOOKUP($N138,'FY25 Gold Book'!$A:$A,'FY25 Gold Book'!$B:$B,"-",0,1))</f>
        <v>-</v>
      </c>
      <c r="P138" s="444" t="str">
        <f>IF($N138="","-",_xlfn.XLOOKUP($N138,'FY25 Gold Book'!$A:$A,'FY25 Gold Book'!$C:$C,"-",0,1))</f>
        <v>-</v>
      </c>
      <c r="Q138" s="146" t="str">
        <f>IF($N138="","-",_xlfn.XLOOKUP($N138,'FY25 Gold Book'!$A:$A,'FY25 Gold Book'!$D:$D,"-",0,1))</f>
        <v>-</v>
      </c>
      <c r="R138" s="52"/>
      <c r="S138" s="465" t="str" cm="1">
        <f t="array" ref="S138">IFERROR(
_xlfn.IFS(
$I138=600010,"36th District Judges (CC 600010)",
$I138=600014,"36th District Staff (CC 600014)",
$I138&lt;&gt;0,_xlfn.XLOOKUP($N138,'FY25 Gold Book'!$A:$A,'FY25 Gold Book'!$F:$F,"-",0,1)),
"-")</f>
        <v>-</v>
      </c>
      <c r="T138" s="465" t="str" cm="1">
        <f t="array" ref="T138">IFERROR(
_xlfn.IFS(
OR($R138="TASS",$R138="Seasonal"),"TASS / Part-Time (FICA Only)",
$A138=13,"BSEED",
$A138=20,"DDoT",
OR($A138=48,$A138=49),"DWSD",
$A138=72,"Library",
$I138=600010,"36th District Judges",
$I138=600014,"36th District Staff",
$N138&lt;&gt;0,_xlfn.XLOOKUP($N138,'FY25 Gold Book'!$A:$A,'FY25 Gold Book'!$H:$H,"-",0,1)),
"-")</f>
        <v>-</v>
      </c>
      <c r="U138" s="678"/>
      <c r="V138" s="679"/>
      <c r="W138" s="677"/>
      <c r="X138" s="134"/>
      <c r="Y138" s="135"/>
      <c r="Z138" s="147">
        <f>_xlfn.XLOOKUP($N138,'FY25 Gold Book'!$A:$A,'FY25 Gold Book'!$E:$E,0,0,1)</f>
        <v>0</v>
      </c>
      <c r="AA138" s="680">
        <f>_xlfn.XLOOKUP($N138,'FY25 Gold Book'!$A:$A,'FY25 Gold Book'!$G:$G,0,0,1)</f>
        <v>0</v>
      </c>
      <c r="AB138" s="148">
        <f t="shared" si="11"/>
        <v>0</v>
      </c>
      <c r="AC138" s="681">
        <v>0</v>
      </c>
      <c r="AD138" s="149">
        <f t="shared" si="12"/>
        <v>0</v>
      </c>
      <c r="AE138" s="147">
        <f>_xlfn.XLOOKUP($T138,'FY25 Fringe Rates'!$X$6:$X$15,'FY25 Fringe Rates'!$Y$6:$Y$15,0,0,1)</f>
        <v>0</v>
      </c>
      <c r="AF138" s="150">
        <f t="shared" si="7"/>
        <v>0</v>
      </c>
      <c r="AG138" s="136">
        <v>0</v>
      </c>
      <c r="AH138" s="149">
        <f t="shared" si="13"/>
        <v>0</v>
      </c>
      <c r="AI138" s="151">
        <f t="shared" si="8"/>
        <v>0</v>
      </c>
      <c r="AJ138" s="32"/>
    </row>
    <row r="139" spans="1:36">
      <c r="A139" s="145" t="str">
        <f t="shared" si="9"/>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2"/>
      <c r="J139" s="303" t="str">
        <f>IF($I139="","-",_xlfn.XLOOKUP($I139,'CC.Meta'!$A:$A,'CC.Meta'!$D:$D,"-",0,1))</f>
        <v>-</v>
      </c>
      <c r="K139" s="306" t="str">
        <f t="shared" si="10"/>
        <v>--</v>
      </c>
      <c r="L139" s="302"/>
      <c r="M139" s="133"/>
      <c r="N139" s="234"/>
      <c r="O139" s="146" t="str">
        <f>IF($N139="","-",_xlfn.XLOOKUP($N139,'FY25 Gold Book'!$A:$A,'FY25 Gold Book'!$B:$B,"-",0,1))</f>
        <v>-</v>
      </c>
      <c r="P139" s="444" t="str">
        <f>IF($N139="","-",_xlfn.XLOOKUP($N139,'FY25 Gold Book'!$A:$A,'FY25 Gold Book'!$C:$C,"-",0,1))</f>
        <v>-</v>
      </c>
      <c r="Q139" s="146" t="str">
        <f>IF($N139="","-",_xlfn.XLOOKUP($N139,'FY25 Gold Book'!$A:$A,'FY25 Gold Book'!$D:$D,"-",0,1))</f>
        <v>-</v>
      </c>
      <c r="R139" s="52"/>
      <c r="S139" s="465" t="str" cm="1">
        <f t="array" ref="S139">IFERROR(
_xlfn.IFS(
$I139=600010,"36th District Judges (CC 600010)",
$I139=600014,"36th District Staff (CC 600014)",
$I139&lt;&gt;0,_xlfn.XLOOKUP($N139,'FY25 Gold Book'!$A:$A,'FY25 Gold Book'!$F:$F,"-",0,1)),
"-")</f>
        <v>-</v>
      </c>
      <c r="T139" s="465" t="str" cm="1">
        <f t="array" ref="T139">IFERROR(
_xlfn.IFS(
OR($R139="TASS",$R139="Seasonal"),"TASS / Part-Time (FICA Only)",
$A139=13,"BSEED",
$A139=20,"DDoT",
OR($A139=48,$A139=49),"DWSD",
$A139=72,"Library",
$I139=600010,"36th District Judges",
$I139=600014,"36th District Staff",
$N139&lt;&gt;0,_xlfn.XLOOKUP($N139,'FY25 Gold Book'!$A:$A,'FY25 Gold Book'!$H:$H,"-",0,1)),
"-")</f>
        <v>-</v>
      </c>
      <c r="U139" s="678"/>
      <c r="V139" s="679"/>
      <c r="W139" s="677"/>
      <c r="X139" s="134"/>
      <c r="Y139" s="135"/>
      <c r="Z139" s="147">
        <f>_xlfn.XLOOKUP($N139,'FY25 Gold Book'!$A:$A,'FY25 Gold Book'!$E:$E,0,0,1)</f>
        <v>0</v>
      </c>
      <c r="AA139" s="680">
        <f>_xlfn.XLOOKUP($N139,'FY25 Gold Book'!$A:$A,'FY25 Gold Book'!$G:$G,0,0,1)</f>
        <v>0</v>
      </c>
      <c r="AB139" s="148">
        <f t="shared" si="11"/>
        <v>0</v>
      </c>
      <c r="AC139" s="681">
        <v>0</v>
      </c>
      <c r="AD139" s="149">
        <f t="shared" si="12"/>
        <v>0</v>
      </c>
      <c r="AE139" s="147">
        <f>_xlfn.XLOOKUP($T139,'FY25 Fringe Rates'!$X$6:$X$15,'FY25 Fringe Rates'!$Y$6:$Y$15,0,0,1)</f>
        <v>0</v>
      </c>
      <c r="AF139" s="150">
        <f t="shared" si="7"/>
        <v>0</v>
      </c>
      <c r="AG139" s="136">
        <v>0</v>
      </c>
      <c r="AH139" s="149">
        <f t="shared" si="13"/>
        <v>0</v>
      </c>
      <c r="AI139" s="151">
        <f t="shared" si="8"/>
        <v>0</v>
      </c>
      <c r="AJ139" s="32"/>
    </row>
    <row r="140" spans="1:36">
      <c r="A140" s="145" t="str">
        <f t="shared" si="9"/>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2"/>
      <c r="J140" s="303" t="str">
        <f>IF($I140="","-",_xlfn.XLOOKUP($I140,'CC.Meta'!$A:$A,'CC.Meta'!$D:$D,"-",0,1))</f>
        <v>-</v>
      </c>
      <c r="K140" s="306" t="str">
        <f t="shared" si="10"/>
        <v>--</v>
      </c>
      <c r="L140" s="302"/>
      <c r="M140" s="133"/>
      <c r="N140" s="234"/>
      <c r="O140" s="146" t="str">
        <f>IF($N140="","-",_xlfn.XLOOKUP($N140,'FY25 Gold Book'!$A:$A,'FY25 Gold Book'!$B:$B,"-",0,1))</f>
        <v>-</v>
      </c>
      <c r="P140" s="444" t="str">
        <f>IF($N140="","-",_xlfn.XLOOKUP($N140,'FY25 Gold Book'!$A:$A,'FY25 Gold Book'!$C:$C,"-",0,1))</f>
        <v>-</v>
      </c>
      <c r="Q140" s="146" t="str">
        <f>IF($N140="","-",_xlfn.XLOOKUP($N140,'FY25 Gold Book'!$A:$A,'FY25 Gold Book'!$D:$D,"-",0,1))</f>
        <v>-</v>
      </c>
      <c r="R140" s="52"/>
      <c r="S140" s="465" t="str" cm="1">
        <f t="array" ref="S140">IFERROR(
_xlfn.IFS(
$I140=600010,"36th District Judges (CC 600010)",
$I140=600014,"36th District Staff (CC 600014)",
$I140&lt;&gt;0,_xlfn.XLOOKUP($N140,'FY25 Gold Book'!$A:$A,'FY25 Gold Book'!$F:$F,"-",0,1)),
"-")</f>
        <v>-</v>
      </c>
      <c r="T140" s="465" t="str" cm="1">
        <f t="array" ref="T140">IFERROR(
_xlfn.IFS(
OR($R140="TASS",$R140="Seasonal"),"TASS / Part-Time (FICA Only)",
$A140=13,"BSEED",
$A140=20,"DDoT",
OR($A140=48,$A140=49),"DWSD",
$A140=72,"Library",
$I140=600010,"36th District Judges",
$I140=600014,"36th District Staff",
$N140&lt;&gt;0,_xlfn.XLOOKUP($N140,'FY25 Gold Book'!$A:$A,'FY25 Gold Book'!$H:$H,"-",0,1)),
"-")</f>
        <v>-</v>
      </c>
      <c r="U140" s="678"/>
      <c r="V140" s="679"/>
      <c r="W140" s="677"/>
      <c r="X140" s="134"/>
      <c r="Y140" s="135"/>
      <c r="Z140" s="147">
        <f>_xlfn.XLOOKUP($N140,'FY25 Gold Book'!$A:$A,'FY25 Gold Book'!$E:$E,0,0,1)</f>
        <v>0</v>
      </c>
      <c r="AA140" s="680">
        <f>_xlfn.XLOOKUP($N140,'FY25 Gold Book'!$A:$A,'FY25 Gold Book'!$G:$G,0,0,1)</f>
        <v>0</v>
      </c>
      <c r="AB140" s="148">
        <f t="shared" si="11"/>
        <v>0</v>
      </c>
      <c r="AC140" s="681">
        <v>0</v>
      </c>
      <c r="AD140" s="149">
        <f t="shared" si="12"/>
        <v>0</v>
      </c>
      <c r="AE140" s="147">
        <f>_xlfn.XLOOKUP($T140,'FY25 Fringe Rates'!$X$6:$X$15,'FY25 Fringe Rates'!$Y$6:$Y$15,0,0,1)</f>
        <v>0</v>
      </c>
      <c r="AF140" s="150">
        <f t="shared" si="7"/>
        <v>0</v>
      </c>
      <c r="AG140" s="136">
        <v>0</v>
      </c>
      <c r="AH140" s="149">
        <f t="shared" si="13"/>
        <v>0</v>
      </c>
      <c r="AI140" s="151">
        <f t="shared" si="8"/>
        <v>0</v>
      </c>
      <c r="AJ140" s="32"/>
    </row>
    <row r="141" spans="1:36">
      <c r="A141" s="145" t="str">
        <f t="shared" si="9"/>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2"/>
      <c r="J141" s="303" t="str">
        <f>IF($I141="","-",_xlfn.XLOOKUP($I141,'CC.Meta'!$A:$A,'CC.Meta'!$D:$D,"-",0,1))</f>
        <v>-</v>
      </c>
      <c r="K141" s="306" t="str">
        <f t="shared" si="10"/>
        <v>--</v>
      </c>
      <c r="L141" s="302"/>
      <c r="M141" s="133"/>
      <c r="N141" s="234"/>
      <c r="O141" s="146" t="str">
        <f>IF($N141="","-",_xlfn.XLOOKUP($N141,'FY25 Gold Book'!$A:$A,'FY25 Gold Book'!$B:$B,"-",0,1))</f>
        <v>-</v>
      </c>
      <c r="P141" s="444" t="str">
        <f>IF($N141="","-",_xlfn.XLOOKUP($N141,'FY25 Gold Book'!$A:$A,'FY25 Gold Book'!$C:$C,"-",0,1))</f>
        <v>-</v>
      </c>
      <c r="Q141" s="146" t="str">
        <f>IF($N141="","-",_xlfn.XLOOKUP($N141,'FY25 Gold Book'!$A:$A,'FY25 Gold Book'!$D:$D,"-",0,1))</f>
        <v>-</v>
      </c>
      <c r="R141" s="52"/>
      <c r="S141" s="465" t="str" cm="1">
        <f t="array" ref="S141">IFERROR(
_xlfn.IFS(
$I141=600010,"36th District Judges (CC 600010)",
$I141=600014,"36th District Staff (CC 600014)",
$I141&lt;&gt;0,_xlfn.XLOOKUP($N141,'FY25 Gold Book'!$A:$A,'FY25 Gold Book'!$F:$F,"-",0,1)),
"-")</f>
        <v>-</v>
      </c>
      <c r="T141" s="465" t="str" cm="1">
        <f t="array" ref="T141">IFERROR(
_xlfn.IFS(
OR($R141="TASS",$R141="Seasonal"),"TASS / Part-Time (FICA Only)",
$A141=13,"BSEED",
$A141=20,"DDoT",
OR($A141=48,$A141=49),"DWSD",
$A141=72,"Library",
$I141=600010,"36th District Judges",
$I141=600014,"36th District Staff",
$N141&lt;&gt;0,_xlfn.XLOOKUP($N141,'FY25 Gold Book'!$A:$A,'FY25 Gold Book'!$H:$H,"-",0,1)),
"-")</f>
        <v>-</v>
      </c>
      <c r="U141" s="678"/>
      <c r="V141" s="679"/>
      <c r="W141" s="677"/>
      <c r="X141" s="134"/>
      <c r="Y141" s="135"/>
      <c r="Z141" s="147">
        <f>_xlfn.XLOOKUP($N141,'FY25 Gold Book'!$A:$A,'FY25 Gold Book'!$E:$E,0,0,1)</f>
        <v>0</v>
      </c>
      <c r="AA141" s="680">
        <f>_xlfn.XLOOKUP($N141,'FY25 Gold Book'!$A:$A,'FY25 Gold Book'!$G:$G,0,0,1)</f>
        <v>0</v>
      </c>
      <c r="AB141" s="148">
        <f t="shared" si="11"/>
        <v>0</v>
      </c>
      <c r="AC141" s="681">
        <v>0</v>
      </c>
      <c r="AD141" s="149">
        <f t="shared" si="12"/>
        <v>0</v>
      </c>
      <c r="AE141" s="147">
        <f>_xlfn.XLOOKUP($T141,'FY25 Fringe Rates'!$X$6:$X$15,'FY25 Fringe Rates'!$Y$6:$Y$15,0,0,1)</f>
        <v>0</v>
      </c>
      <c r="AF141" s="150">
        <f t="shared" si="7"/>
        <v>0</v>
      </c>
      <c r="AG141" s="136">
        <v>0</v>
      </c>
      <c r="AH141" s="149">
        <f t="shared" si="13"/>
        <v>0</v>
      </c>
      <c r="AI141" s="151">
        <f t="shared" si="8"/>
        <v>0</v>
      </c>
      <c r="AJ141" s="32"/>
    </row>
    <row r="142" spans="1:36">
      <c r="A142" s="145" t="str">
        <f t="shared" si="9"/>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2"/>
      <c r="J142" s="303" t="str">
        <f>IF($I142="","-",_xlfn.XLOOKUP($I142,'CC.Meta'!$A:$A,'CC.Meta'!$D:$D,"-",0,1))</f>
        <v>-</v>
      </c>
      <c r="K142" s="306" t="str">
        <f t="shared" si="10"/>
        <v>--</v>
      </c>
      <c r="L142" s="302"/>
      <c r="M142" s="133"/>
      <c r="N142" s="234"/>
      <c r="O142" s="146" t="str">
        <f>IF($N142="","-",_xlfn.XLOOKUP($N142,'FY25 Gold Book'!$A:$A,'FY25 Gold Book'!$B:$B,"-",0,1))</f>
        <v>-</v>
      </c>
      <c r="P142" s="444" t="str">
        <f>IF($N142="","-",_xlfn.XLOOKUP($N142,'FY25 Gold Book'!$A:$A,'FY25 Gold Book'!$C:$C,"-",0,1))</f>
        <v>-</v>
      </c>
      <c r="Q142" s="146" t="str">
        <f>IF($N142="","-",_xlfn.XLOOKUP($N142,'FY25 Gold Book'!$A:$A,'FY25 Gold Book'!$D:$D,"-",0,1))</f>
        <v>-</v>
      </c>
      <c r="R142" s="52"/>
      <c r="S142" s="465" t="str" cm="1">
        <f t="array" ref="S142">IFERROR(
_xlfn.IFS(
$I142=600010,"36th District Judges (CC 600010)",
$I142=600014,"36th District Staff (CC 600014)",
$I142&lt;&gt;0,_xlfn.XLOOKUP($N142,'FY25 Gold Book'!$A:$A,'FY25 Gold Book'!$F:$F,"-",0,1)),
"-")</f>
        <v>-</v>
      </c>
      <c r="T142" s="465" t="str" cm="1">
        <f t="array" ref="T142">IFERROR(
_xlfn.IFS(
OR($R142="TASS",$R142="Seasonal"),"TASS / Part-Time (FICA Only)",
$A142=13,"BSEED",
$A142=20,"DDoT",
OR($A142=48,$A142=49),"DWSD",
$A142=72,"Library",
$I142=600010,"36th District Judges",
$I142=600014,"36th District Staff",
$N142&lt;&gt;0,_xlfn.XLOOKUP($N142,'FY25 Gold Book'!$A:$A,'FY25 Gold Book'!$H:$H,"-",0,1)),
"-")</f>
        <v>-</v>
      </c>
      <c r="U142" s="678"/>
      <c r="V142" s="679"/>
      <c r="W142" s="677"/>
      <c r="X142" s="134"/>
      <c r="Y142" s="135"/>
      <c r="Z142" s="147">
        <f>_xlfn.XLOOKUP($N142,'FY25 Gold Book'!$A:$A,'FY25 Gold Book'!$E:$E,0,0,1)</f>
        <v>0</v>
      </c>
      <c r="AA142" s="680">
        <f>_xlfn.XLOOKUP($N142,'FY25 Gold Book'!$A:$A,'FY25 Gold Book'!$G:$G,0,0,1)</f>
        <v>0</v>
      </c>
      <c r="AB142" s="148">
        <f t="shared" si="11"/>
        <v>0</v>
      </c>
      <c r="AC142" s="681">
        <v>0</v>
      </c>
      <c r="AD142" s="149">
        <f t="shared" si="12"/>
        <v>0</v>
      </c>
      <c r="AE142" s="147">
        <f>_xlfn.XLOOKUP($T142,'FY25 Fringe Rates'!$X$6:$X$15,'FY25 Fringe Rates'!$Y$6:$Y$15,0,0,1)</f>
        <v>0</v>
      </c>
      <c r="AF142" s="150">
        <f t="shared" si="7"/>
        <v>0</v>
      </c>
      <c r="AG142" s="136">
        <v>0</v>
      </c>
      <c r="AH142" s="149">
        <f t="shared" si="13"/>
        <v>0</v>
      </c>
      <c r="AI142" s="151">
        <f t="shared" si="8"/>
        <v>0</v>
      </c>
      <c r="AJ142" s="32"/>
    </row>
    <row r="143" spans="1:36">
      <c r="A143" s="145" t="str">
        <f t="shared" si="9"/>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2"/>
      <c r="J143" s="303" t="str">
        <f>IF($I143="","-",_xlfn.XLOOKUP($I143,'CC.Meta'!$A:$A,'CC.Meta'!$D:$D,"-",0,1))</f>
        <v>-</v>
      </c>
      <c r="K143" s="306" t="str">
        <f t="shared" si="10"/>
        <v>--</v>
      </c>
      <c r="L143" s="302"/>
      <c r="M143" s="133"/>
      <c r="N143" s="234"/>
      <c r="O143" s="146" t="str">
        <f>IF($N143="","-",_xlfn.XLOOKUP($N143,'FY25 Gold Book'!$A:$A,'FY25 Gold Book'!$B:$B,"-",0,1))</f>
        <v>-</v>
      </c>
      <c r="P143" s="444" t="str">
        <f>IF($N143="","-",_xlfn.XLOOKUP($N143,'FY25 Gold Book'!$A:$A,'FY25 Gold Book'!$C:$C,"-",0,1))</f>
        <v>-</v>
      </c>
      <c r="Q143" s="146" t="str">
        <f>IF($N143="","-",_xlfn.XLOOKUP($N143,'FY25 Gold Book'!$A:$A,'FY25 Gold Book'!$D:$D,"-",0,1))</f>
        <v>-</v>
      </c>
      <c r="R143" s="52"/>
      <c r="S143" s="465" t="str" cm="1">
        <f t="array" ref="S143">IFERROR(
_xlfn.IFS(
$I143=600010,"36th District Judges (CC 600010)",
$I143=600014,"36th District Staff (CC 600014)",
$I143&lt;&gt;0,_xlfn.XLOOKUP($N143,'FY25 Gold Book'!$A:$A,'FY25 Gold Book'!$F:$F,"-",0,1)),
"-")</f>
        <v>-</v>
      </c>
      <c r="T143" s="465" t="str" cm="1">
        <f t="array" ref="T143">IFERROR(
_xlfn.IFS(
OR($R143="TASS",$R143="Seasonal"),"TASS / Part-Time (FICA Only)",
$A143=13,"BSEED",
$A143=20,"DDoT",
OR($A143=48,$A143=49),"DWSD",
$A143=72,"Library",
$I143=600010,"36th District Judges",
$I143=600014,"36th District Staff",
$N143&lt;&gt;0,_xlfn.XLOOKUP($N143,'FY25 Gold Book'!$A:$A,'FY25 Gold Book'!$H:$H,"-",0,1)),
"-")</f>
        <v>-</v>
      </c>
      <c r="U143" s="678"/>
      <c r="V143" s="679"/>
      <c r="W143" s="677"/>
      <c r="X143" s="134"/>
      <c r="Y143" s="135"/>
      <c r="Z143" s="147">
        <f>_xlfn.XLOOKUP($N143,'FY25 Gold Book'!$A:$A,'FY25 Gold Book'!$E:$E,0,0,1)</f>
        <v>0</v>
      </c>
      <c r="AA143" s="680">
        <f>_xlfn.XLOOKUP($N143,'FY25 Gold Book'!$A:$A,'FY25 Gold Book'!$G:$G,0,0,1)</f>
        <v>0</v>
      </c>
      <c r="AB143" s="148">
        <f t="shared" si="11"/>
        <v>0</v>
      </c>
      <c r="AC143" s="681">
        <v>0</v>
      </c>
      <c r="AD143" s="149">
        <f t="shared" si="12"/>
        <v>0</v>
      </c>
      <c r="AE143" s="147">
        <f>_xlfn.XLOOKUP($T143,'FY25 Fringe Rates'!$X$6:$X$15,'FY25 Fringe Rates'!$Y$6:$Y$15,0,0,1)</f>
        <v>0</v>
      </c>
      <c r="AF143" s="150">
        <f t="shared" ref="AF143:AF206" si="14">ROUND($AD143*$AE143,0)</f>
        <v>0</v>
      </c>
      <c r="AG143" s="136">
        <v>0</v>
      </c>
      <c r="AH143" s="149">
        <f t="shared" si="13"/>
        <v>0</v>
      </c>
      <c r="AI143" s="151">
        <f t="shared" ref="AI143:AI206" si="15">ROUND($AD143+$AH143,0)</f>
        <v>0</v>
      </c>
      <c r="AJ143" s="32"/>
    </row>
    <row r="144" spans="1:36">
      <c r="A144" s="145" t="str">
        <f t="shared" ref="A144:A207" si="16">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2"/>
      <c r="J144" s="303" t="str">
        <f>IF($I144="","-",_xlfn.XLOOKUP($I144,'CC.Meta'!$A:$A,'CC.Meta'!$D:$D,"-",0,1))</f>
        <v>-</v>
      </c>
      <c r="K144" s="306" t="str">
        <f t="shared" ref="K144:K207" si="17">_xlfn.CONCAT($D144,"-",$G144,"-",$I144)</f>
        <v>--</v>
      </c>
      <c r="L144" s="302"/>
      <c r="M144" s="133"/>
      <c r="N144" s="234"/>
      <c r="O144" s="146" t="str">
        <f>IF($N144="","-",_xlfn.XLOOKUP($N144,'FY25 Gold Book'!$A:$A,'FY25 Gold Book'!$B:$B,"-",0,1))</f>
        <v>-</v>
      </c>
      <c r="P144" s="444" t="str">
        <f>IF($N144="","-",_xlfn.XLOOKUP($N144,'FY25 Gold Book'!$A:$A,'FY25 Gold Book'!$C:$C,"-",0,1))</f>
        <v>-</v>
      </c>
      <c r="Q144" s="146" t="str">
        <f>IF($N144="","-",_xlfn.XLOOKUP($N144,'FY25 Gold Book'!$A:$A,'FY25 Gold Book'!$D:$D,"-",0,1))</f>
        <v>-</v>
      </c>
      <c r="R144" s="52"/>
      <c r="S144" s="465" t="str" cm="1">
        <f t="array" ref="S144">IFERROR(
_xlfn.IFS(
$I144=600010,"36th District Judges (CC 600010)",
$I144=600014,"36th District Staff (CC 600014)",
$I144&lt;&gt;0,_xlfn.XLOOKUP($N144,'FY25 Gold Book'!$A:$A,'FY25 Gold Book'!$F:$F,"-",0,1)),
"-")</f>
        <v>-</v>
      </c>
      <c r="T144" s="465" t="str" cm="1">
        <f t="array" ref="T144">IFERROR(
_xlfn.IFS(
OR($R144="TASS",$R144="Seasonal"),"TASS / Part-Time (FICA Only)",
$A144=13,"BSEED",
$A144=20,"DDoT",
OR($A144=48,$A144=49),"DWSD",
$A144=72,"Library",
$I144=600010,"36th District Judges",
$I144=600014,"36th District Staff",
$N144&lt;&gt;0,_xlfn.XLOOKUP($N144,'FY25 Gold Book'!$A:$A,'FY25 Gold Book'!$H:$H,"-",0,1)),
"-")</f>
        <v>-</v>
      </c>
      <c r="U144" s="678"/>
      <c r="V144" s="679"/>
      <c r="W144" s="677"/>
      <c r="X144" s="134"/>
      <c r="Y144" s="135"/>
      <c r="Z144" s="147">
        <f>_xlfn.XLOOKUP($N144,'FY25 Gold Book'!$A:$A,'FY25 Gold Book'!$E:$E,0,0,1)</f>
        <v>0</v>
      </c>
      <c r="AA144" s="680">
        <f>_xlfn.XLOOKUP($N144,'FY25 Gold Book'!$A:$A,'FY25 Gold Book'!$G:$G,0,0,1)</f>
        <v>0</v>
      </c>
      <c r="AB144" s="148">
        <f t="shared" ref="AB144:AB207" si="18">ROUND(($Y144*(1+$Z144))*(1+$AA144),0)</f>
        <v>0</v>
      </c>
      <c r="AC144" s="681">
        <v>0</v>
      </c>
      <c r="AD144" s="149">
        <f t="shared" ref="AD144:AD207" si="19">ROUND($AB144+$AC144,0)</f>
        <v>0</v>
      </c>
      <c r="AE144" s="147">
        <f>_xlfn.XLOOKUP($T144,'FY25 Fringe Rates'!$X$6:$X$15,'FY25 Fringe Rates'!$Y$6:$Y$15,0,0,1)</f>
        <v>0</v>
      </c>
      <c r="AF144" s="150">
        <f t="shared" si="14"/>
        <v>0</v>
      </c>
      <c r="AG144" s="136">
        <v>0</v>
      </c>
      <c r="AH144" s="149">
        <f t="shared" ref="AH144:AH207" si="20">ROUND($AF144+$AG144,0)</f>
        <v>0</v>
      </c>
      <c r="AI144" s="151">
        <f t="shared" si="15"/>
        <v>0</v>
      </c>
      <c r="AJ144" s="32"/>
    </row>
    <row r="145" spans="1:36">
      <c r="A145" s="145" t="str">
        <f t="shared" si="16"/>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2"/>
      <c r="J145" s="303" t="str">
        <f>IF($I145="","-",_xlfn.XLOOKUP($I145,'CC.Meta'!$A:$A,'CC.Meta'!$D:$D,"-",0,1))</f>
        <v>-</v>
      </c>
      <c r="K145" s="306" t="str">
        <f t="shared" si="17"/>
        <v>--</v>
      </c>
      <c r="L145" s="302"/>
      <c r="M145" s="133"/>
      <c r="N145" s="234"/>
      <c r="O145" s="146" t="str">
        <f>IF($N145="","-",_xlfn.XLOOKUP($N145,'FY25 Gold Book'!$A:$A,'FY25 Gold Book'!$B:$B,"-",0,1))</f>
        <v>-</v>
      </c>
      <c r="P145" s="444" t="str">
        <f>IF($N145="","-",_xlfn.XLOOKUP($N145,'FY25 Gold Book'!$A:$A,'FY25 Gold Book'!$C:$C,"-",0,1))</f>
        <v>-</v>
      </c>
      <c r="Q145" s="146" t="str">
        <f>IF($N145="","-",_xlfn.XLOOKUP($N145,'FY25 Gold Book'!$A:$A,'FY25 Gold Book'!$D:$D,"-",0,1))</f>
        <v>-</v>
      </c>
      <c r="R145" s="52"/>
      <c r="S145" s="465" t="str" cm="1">
        <f t="array" ref="S145">IFERROR(
_xlfn.IFS(
$I145=600010,"36th District Judges (CC 600010)",
$I145=600014,"36th District Staff (CC 600014)",
$I145&lt;&gt;0,_xlfn.XLOOKUP($N145,'FY25 Gold Book'!$A:$A,'FY25 Gold Book'!$F:$F,"-",0,1)),
"-")</f>
        <v>-</v>
      </c>
      <c r="T145" s="465" t="str" cm="1">
        <f t="array" ref="T145">IFERROR(
_xlfn.IFS(
OR($R145="TASS",$R145="Seasonal"),"TASS / Part-Time (FICA Only)",
$A145=13,"BSEED",
$A145=20,"DDoT",
OR($A145=48,$A145=49),"DWSD",
$A145=72,"Library",
$I145=600010,"36th District Judges",
$I145=600014,"36th District Staff",
$N145&lt;&gt;0,_xlfn.XLOOKUP($N145,'FY25 Gold Book'!$A:$A,'FY25 Gold Book'!$H:$H,"-",0,1)),
"-")</f>
        <v>-</v>
      </c>
      <c r="U145" s="678"/>
      <c r="V145" s="679"/>
      <c r="W145" s="677"/>
      <c r="X145" s="134"/>
      <c r="Y145" s="135"/>
      <c r="Z145" s="147">
        <f>_xlfn.XLOOKUP($N145,'FY25 Gold Book'!$A:$A,'FY25 Gold Book'!$E:$E,0,0,1)</f>
        <v>0</v>
      </c>
      <c r="AA145" s="680">
        <f>_xlfn.XLOOKUP($N145,'FY25 Gold Book'!$A:$A,'FY25 Gold Book'!$G:$G,0,0,1)</f>
        <v>0</v>
      </c>
      <c r="AB145" s="148">
        <f t="shared" si="18"/>
        <v>0</v>
      </c>
      <c r="AC145" s="681">
        <v>0</v>
      </c>
      <c r="AD145" s="149">
        <f t="shared" si="19"/>
        <v>0</v>
      </c>
      <c r="AE145" s="147">
        <f>_xlfn.XLOOKUP($T145,'FY25 Fringe Rates'!$X$6:$X$15,'FY25 Fringe Rates'!$Y$6:$Y$15,0,0,1)</f>
        <v>0</v>
      </c>
      <c r="AF145" s="150">
        <f t="shared" si="14"/>
        <v>0</v>
      </c>
      <c r="AG145" s="136">
        <v>0</v>
      </c>
      <c r="AH145" s="149">
        <f t="shared" si="20"/>
        <v>0</v>
      </c>
      <c r="AI145" s="151">
        <f t="shared" si="15"/>
        <v>0</v>
      </c>
      <c r="AJ145" s="32"/>
    </row>
    <row r="146" spans="1:36">
      <c r="A146" s="145" t="str">
        <f t="shared" si="16"/>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2"/>
      <c r="J146" s="303" t="str">
        <f>IF($I146="","-",_xlfn.XLOOKUP($I146,'CC.Meta'!$A:$A,'CC.Meta'!$D:$D,"-",0,1))</f>
        <v>-</v>
      </c>
      <c r="K146" s="306" t="str">
        <f t="shared" si="17"/>
        <v>--</v>
      </c>
      <c r="L146" s="302"/>
      <c r="M146" s="133"/>
      <c r="N146" s="234"/>
      <c r="O146" s="146" t="str">
        <f>IF($N146="","-",_xlfn.XLOOKUP($N146,'FY25 Gold Book'!$A:$A,'FY25 Gold Book'!$B:$B,"-",0,1))</f>
        <v>-</v>
      </c>
      <c r="P146" s="444" t="str">
        <f>IF($N146="","-",_xlfn.XLOOKUP($N146,'FY25 Gold Book'!$A:$A,'FY25 Gold Book'!$C:$C,"-",0,1))</f>
        <v>-</v>
      </c>
      <c r="Q146" s="146" t="str">
        <f>IF($N146="","-",_xlfn.XLOOKUP($N146,'FY25 Gold Book'!$A:$A,'FY25 Gold Book'!$D:$D,"-",0,1))</f>
        <v>-</v>
      </c>
      <c r="R146" s="52"/>
      <c r="S146" s="465" t="str" cm="1">
        <f t="array" ref="S146">IFERROR(
_xlfn.IFS(
$I146=600010,"36th District Judges (CC 600010)",
$I146=600014,"36th District Staff (CC 600014)",
$I146&lt;&gt;0,_xlfn.XLOOKUP($N146,'FY25 Gold Book'!$A:$A,'FY25 Gold Book'!$F:$F,"-",0,1)),
"-")</f>
        <v>-</v>
      </c>
      <c r="T146" s="465" t="str" cm="1">
        <f t="array" ref="T146">IFERROR(
_xlfn.IFS(
OR($R146="TASS",$R146="Seasonal"),"TASS / Part-Time (FICA Only)",
$A146=13,"BSEED",
$A146=20,"DDoT",
OR($A146=48,$A146=49),"DWSD",
$A146=72,"Library",
$I146=600010,"36th District Judges",
$I146=600014,"36th District Staff",
$N146&lt;&gt;0,_xlfn.XLOOKUP($N146,'FY25 Gold Book'!$A:$A,'FY25 Gold Book'!$H:$H,"-",0,1)),
"-")</f>
        <v>-</v>
      </c>
      <c r="U146" s="678"/>
      <c r="V146" s="679"/>
      <c r="W146" s="677"/>
      <c r="X146" s="134"/>
      <c r="Y146" s="135"/>
      <c r="Z146" s="147">
        <f>_xlfn.XLOOKUP($N146,'FY25 Gold Book'!$A:$A,'FY25 Gold Book'!$E:$E,0,0,1)</f>
        <v>0</v>
      </c>
      <c r="AA146" s="680">
        <f>_xlfn.XLOOKUP($N146,'FY25 Gold Book'!$A:$A,'FY25 Gold Book'!$G:$G,0,0,1)</f>
        <v>0</v>
      </c>
      <c r="AB146" s="148">
        <f t="shared" si="18"/>
        <v>0</v>
      </c>
      <c r="AC146" s="681">
        <v>0</v>
      </c>
      <c r="AD146" s="149">
        <f t="shared" si="19"/>
        <v>0</v>
      </c>
      <c r="AE146" s="147">
        <f>_xlfn.XLOOKUP($T146,'FY25 Fringe Rates'!$X$6:$X$15,'FY25 Fringe Rates'!$Y$6:$Y$15,0,0,1)</f>
        <v>0</v>
      </c>
      <c r="AF146" s="150">
        <f t="shared" si="14"/>
        <v>0</v>
      </c>
      <c r="AG146" s="136">
        <v>0</v>
      </c>
      <c r="AH146" s="149">
        <f t="shared" si="20"/>
        <v>0</v>
      </c>
      <c r="AI146" s="151">
        <f t="shared" si="15"/>
        <v>0</v>
      </c>
      <c r="AJ146" s="32"/>
    </row>
    <row r="147" spans="1:36">
      <c r="A147" s="145" t="str">
        <f t="shared" si="16"/>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2"/>
      <c r="J147" s="303" t="str">
        <f>IF($I147="","-",_xlfn.XLOOKUP($I147,'CC.Meta'!$A:$A,'CC.Meta'!$D:$D,"-",0,1))</f>
        <v>-</v>
      </c>
      <c r="K147" s="306" t="str">
        <f t="shared" si="17"/>
        <v>--</v>
      </c>
      <c r="L147" s="302"/>
      <c r="M147" s="133"/>
      <c r="N147" s="234"/>
      <c r="O147" s="146" t="str">
        <f>IF($N147="","-",_xlfn.XLOOKUP($N147,'FY25 Gold Book'!$A:$A,'FY25 Gold Book'!$B:$B,"-",0,1))</f>
        <v>-</v>
      </c>
      <c r="P147" s="444" t="str">
        <f>IF($N147="","-",_xlfn.XLOOKUP($N147,'FY25 Gold Book'!$A:$A,'FY25 Gold Book'!$C:$C,"-",0,1))</f>
        <v>-</v>
      </c>
      <c r="Q147" s="146" t="str">
        <f>IF($N147="","-",_xlfn.XLOOKUP($N147,'FY25 Gold Book'!$A:$A,'FY25 Gold Book'!$D:$D,"-",0,1))</f>
        <v>-</v>
      </c>
      <c r="R147" s="52"/>
      <c r="S147" s="465" t="str" cm="1">
        <f t="array" ref="S147">IFERROR(
_xlfn.IFS(
$I147=600010,"36th District Judges (CC 600010)",
$I147=600014,"36th District Staff (CC 600014)",
$I147&lt;&gt;0,_xlfn.XLOOKUP($N147,'FY25 Gold Book'!$A:$A,'FY25 Gold Book'!$F:$F,"-",0,1)),
"-")</f>
        <v>-</v>
      </c>
      <c r="T147" s="465" t="str" cm="1">
        <f t="array" ref="T147">IFERROR(
_xlfn.IFS(
OR($R147="TASS",$R147="Seasonal"),"TASS / Part-Time (FICA Only)",
$A147=13,"BSEED",
$A147=20,"DDoT",
OR($A147=48,$A147=49),"DWSD",
$A147=72,"Library",
$I147=600010,"36th District Judges",
$I147=600014,"36th District Staff",
$N147&lt;&gt;0,_xlfn.XLOOKUP($N147,'FY25 Gold Book'!$A:$A,'FY25 Gold Book'!$H:$H,"-",0,1)),
"-")</f>
        <v>-</v>
      </c>
      <c r="U147" s="678"/>
      <c r="V147" s="679"/>
      <c r="W147" s="677"/>
      <c r="X147" s="134"/>
      <c r="Y147" s="135"/>
      <c r="Z147" s="147">
        <f>_xlfn.XLOOKUP($N147,'FY25 Gold Book'!$A:$A,'FY25 Gold Book'!$E:$E,0,0,1)</f>
        <v>0</v>
      </c>
      <c r="AA147" s="680">
        <f>_xlfn.XLOOKUP($N147,'FY25 Gold Book'!$A:$A,'FY25 Gold Book'!$G:$G,0,0,1)</f>
        <v>0</v>
      </c>
      <c r="AB147" s="148">
        <f t="shared" si="18"/>
        <v>0</v>
      </c>
      <c r="AC147" s="681">
        <v>0</v>
      </c>
      <c r="AD147" s="149">
        <f t="shared" si="19"/>
        <v>0</v>
      </c>
      <c r="AE147" s="147">
        <f>_xlfn.XLOOKUP($T147,'FY25 Fringe Rates'!$X$6:$X$15,'FY25 Fringe Rates'!$Y$6:$Y$15,0,0,1)</f>
        <v>0</v>
      </c>
      <c r="AF147" s="150">
        <f t="shared" si="14"/>
        <v>0</v>
      </c>
      <c r="AG147" s="136">
        <v>0</v>
      </c>
      <c r="AH147" s="149">
        <f t="shared" si="20"/>
        <v>0</v>
      </c>
      <c r="AI147" s="151">
        <f t="shared" si="15"/>
        <v>0</v>
      </c>
      <c r="AJ147" s="32"/>
    </row>
    <row r="148" spans="1:36">
      <c r="A148" s="145" t="str">
        <f t="shared" si="16"/>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2"/>
      <c r="J148" s="303" t="str">
        <f>IF($I148="","-",_xlfn.XLOOKUP($I148,'CC.Meta'!$A:$A,'CC.Meta'!$D:$D,"-",0,1))</f>
        <v>-</v>
      </c>
      <c r="K148" s="306" t="str">
        <f t="shared" si="17"/>
        <v>--</v>
      </c>
      <c r="L148" s="302"/>
      <c r="M148" s="133"/>
      <c r="N148" s="234"/>
      <c r="O148" s="146" t="str">
        <f>IF($N148="","-",_xlfn.XLOOKUP($N148,'FY25 Gold Book'!$A:$A,'FY25 Gold Book'!$B:$B,"-",0,1))</f>
        <v>-</v>
      </c>
      <c r="P148" s="444" t="str">
        <f>IF($N148="","-",_xlfn.XLOOKUP($N148,'FY25 Gold Book'!$A:$A,'FY25 Gold Book'!$C:$C,"-",0,1))</f>
        <v>-</v>
      </c>
      <c r="Q148" s="146" t="str">
        <f>IF($N148="","-",_xlfn.XLOOKUP($N148,'FY25 Gold Book'!$A:$A,'FY25 Gold Book'!$D:$D,"-",0,1))</f>
        <v>-</v>
      </c>
      <c r="R148" s="52"/>
      <c r="S148" s="465" t="str" cm="1">
        <f t="array" ref="S148">IFERROR(
_xlfn.IFS(
$I148=600010,"36th District Judges (CC 600010)",
$I148=600014,"36th District Staff (CC 600014)",
$I148&lt;&gt;0,_xlfn.XLOOKUP($N148,'FY25 Gold Book'!$A:$A,'FY25 Gold Book'!$F:$F,"-",0,1)),
"-")</f>
        <v>-</v>
      </c>
      <c r="T148" s="465" t="str" cm="1">
        <f t="array" ref="T148">IFERROR(
_xlfn.IFS(
OR($R148="TASS",$R148="Seasonal"),"TASS / Part-Time (FICA Only)",
$A148=13,"BSEED",
$A148=20,"DDoT",
OR($A148=48,$A148=49),"DWSD",
$A148=72,"Library",
$I148=600010,"36th District Judges",
$I148=600014,"36th District Staff",
$N148&lt;&gt;0,_xlfn.XLOOKUP($N148,'FY25 Gold Book'!$A:$A,'FY25 Gold Book'!$H:$H,"-",0,1)),
"-")</f>
        <v>-</v>
      </c>
      <c r="U148" s="678"/>
      <c r="V148" s="679"/>
      <c r="W148" s="677"/>
      <c r="X148" s="134"/>
      <c r="Y148" s="135"/>
      <c r="Z148" s="147">
        <f>_xlfn.XLOOKUP($N148,'FY25 Gold Book'!$A:$A,'FY25 Gold Book'!$E:$E,0,0,1)</f>
        <v>0</v>
      </c>
      <c r="AA148" s="680">
        <f>_xlfn.XLOOKUP($N148,'FY25 Gold Book'!$A:$A,'FY25 Gold Book'!$G:$G,0,0,1)</f>
        <v>0</v>
      </c>
      <c r="AB148" s="148">
        <f t="shared" si="18"/>
        <v>0</v>
      </c>
      <c r="AC148" s="681">
        <v>0</v>
      </c>
      <c r="AD148" s="149">
        <f t="shared" si="19"/>
        <v>0</v>
      </c>
      <c r="AE148" s="147">
        <f>_xlfn.XLOOKUP($T148,'FY25 Fringe Rates'!$X$6:$X$15,'FY25 Fringe Rates'!$Y$6:$Y$15,0,0,1)</f>
        <v>0</v>
      </c>
      <c r="AF148" s="150">
        <f t="shared" si="14"/>
        <v>0</v>
      </c>
      <c r="AG148" s="136">
        <v>0</v>
      </c>
      <c r="AH148" s="149">
        <f t="shared" si="20"/>
        <v>0</v>
      </c>
      <c r="AI148" s="151">
        <f t="shared" si="15"/>
        <v>0</v>
      </c>
      <c r="AJ148" s="32"/>
    </row>
    <row r="149" spans="1:36">
      <c r="A149" s="145" t="str">
        <f t="shared" si="16"/>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2"/>
      <c r="J149" s="303" t="str">
        <f>IF($I149="","-",_xlfn.XLOOKUP($I149,'CC.Meta'!$A:$A,'CC.Meta'!$D:$D,"-",0,1))</f>
        <v>-</v>
      </c>
      <c r="K149" s="306" t="str">
        <f t="shared" si="17"/>
        <v>--</v>
      </c>
      <c r="L149" s="302"/>
      <c r="M149" s="133"/>
      <c r="N149" s="234"/>
      <c r="O149" s="146" t="str">
        <f>IF($N149="","-",_xlfn.XLOOKUP($N149,'FY25 Gold Book'!$A:$A,'FY25 Gold Book'!$B:$B,"-",0,1))</f>
        <v>-</v>
      </c>
      <c r="P149" s="444" t="str">
        <f>IF($N149="","-",_xlfn.XLOOKUP($N149,'FY25 Gold Book'!$A:$A,'FY25 Gold Book'!$C:$C,"-",0,1))</f>
        <v>-</v>
      </c>
      <c r="Q149" s="146" t="str">
        <f>IF($N149="","-",_xlfn.XLOOKUP($N149,'FY25 Gold Book'!$A:$A,'FY25 Gold Book'!$D:$D,"-",0,1))</f>
        <v>-</v>
      </c>
      <c r="R149" s="52"/>
      <c r="S149" s="465" t="str" cm="1">
        <f t="array" ref="S149">IFERROR(
_xlfn.IFS(
$I149=600010,"36th District Judges (CC 600010)",
$I149=600014,"36th District Staff (CC 600014)",
$I149&lt;&gt;0,_xlfn.XLOOKUP($N149,'FY25 Gold Book'!$A:$A,'FY25 Gold Book'!$F:$F,"-",0,1)),
"-")</f>
        <v>-</v>
      </c>
      <c r="T149" s="465" t="str" cm="1">
        <f t="array" ref="T149">IFERROR(
_xlfn.IFS(
OR($R149="TASS",$R149="Seasonal"),"TASS / Part-Time (FICA Only)",
$A149=13,"BSEED",
$A149=20,"DDoT",
OR($A149=48,$A149=49),"DWSD",
$A149=72,"Library",
$I149=600010,"36th District Judges",
$I149=600014,"36th District Staff",
$N149&lt;&gt;0,_xlfn.XLOOKUP($N149,'FY25 Gold Book'!$A:$A,'FY25 Gold Book'!$H:$H,"-",0,1)),
"-")</f>
        <v>-</v>
      </c>
      <c r="U149" s="678"/>
      <c r="V149" s="679"/>
      <c r="W149" s="677"/>
      <c r="X149" s="134"/>
      <c r="Y149" s="135"/>
      <c r="Z149" s="147">
        <f>_xlfn.XLOOKUP($N149,'FY25 Gold Book'!$A:$A,'FY25 Gold Book'!$E:$E,0,0,1)</f>
        <v>0</v>
      </c>
      <c r="AA149" s="680">
        <f>_xlfn.XLOOKUP($N149,'FY25 Gold Book'!$A:$A,'FY25 Gold Book'!$G:$G,0,0,1)</f>
        <v>0</v>
      </c>
      <c r="AB149" s="148">
        <f t="shared" si="18"/>
        <v>0</v>
      </c>
      <c r="AC149" s="681">
        <v>0</v>
      </c>
      <c r="AD149" s="149">
        <f t="shared" si="19"/>
        <v>0</v>
      </c>
      <c r="AE149" s="147">
        <f>_xlfn.XLOOKUP($T149,'FY25 Fringe Rates'!$X$6:$X$15,'FY25 Fringe Rates'!$Y$6:$Y$15,0,0,1)</f>
        <v>0</v>
      </c>
      <c r="AF149" s="150">
        <f t="shared" si="14"/>
        <v>0</v>
      </c>
      <c r="AG149" s="136">
        <v>0</v>
      </c>
      <c r="AH149" s="149">
        <f t="shared" si="20"/>
        <v>0</v>
      </c>
      <c r="AI149" s="151">
        <f t="shared" si="15"/>
        <v>0</v>
      </c>
      <c r="AJ149" s="32"/>
    </row>
    <row r="150" spans="1:36">
      <c r="A150" s="145" t="str">
        <f t="shared" si="16"/>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2"/>
      <c r="J150" s="303" t="str">
        <f>IF($I150="","-",_xlfn.XLOOKUP($I150,'CC.Meta'!$A:$A,'CC.Meta'!$D:$D,"-",0,1))</f>
        <v>-</v>
      </c>
      <c r="K150" s="306" t="str">
        <f t="shared" si="17"/>
        <v>--</v>
      </c>
      <c r="L150" s="302"/>
      <c r="M150" s="133"/>
      <c r="N150" s="234"/>
      <c r="O150" s="146" t="str">
        <f>IF($N150="","-",_xlfn.XLOOKUP($N150,'FY25 Gold Book'!$A:$A,'FY25 Gold Book'!$B:$B,"-",0,1))</f>
        <v>-</v>
      </c>
      <c r="P150" s="444" t="str">
        <f>IF($N150="","-",_xlfn.XLOOKUP($N150,'FY25 Gold Book'!$A:$A,'FY25 Gold Book'!$C:$C,"-",0,1))</f>
        <v>-</v>
      </c>
      <c r="Q150" s="146" t="str">
        <f>IF($N150="","-",_xlfn.XLOOKUP($N150,'FY25 Gold Book'!$A:$A,'FY25 Gold Book'!$D:$D,"-",0,1))</f>
        <v>-</v>
      </c>
      <c r="R150" s="52"/>
      <c r="S150" s="465" t="str" cm="1">
        <f t="array" ref="S150">IFERROR(
_xlfn.IFS(
$I150=600010,"36th District Judges (CC 600010)",
$I150=600014,"36th District Staff (CC 600014)",
$I150&lt;&gt;0,_xlfn.XLOOKUP($N150,'FY25 Gold Book'!$A:$A,'FY25 Gold Book'!$F:$F,"-",0,1)),
"-")</f>
        <v>-</v>
      </c>
      <c r="T150" s="465" t="str" cm="1">
        <f t="array" ref="T150">IFERROR(
_xlfn.IFS(
OR($R150="TASS",$R150="Seasonal"),"TASS / Part-Time (FICA Only)",
$A150=13,"BSEED",
$A150=20,"DDoT",
OR($A150=48,$A150=49),"DWSD",
$A150=72,"Library",
$I150=600010,"36th District Judges",
$I150=600014,"36th District Staff",
$N150&lt;&gt;0,_xlfn.XLOOKUP($N150,'FY25 Gold Book'!$A:$A,'FY25 Gold Book'!$H:$H,"-",0,1)),
"-")</f>
        <v>-</v>
      </c>
      <c r="U150" s="678"/>
      <c r="V150" s="679"/>
      <c r="W150" s="677"/>
      <c r="X150" s="134"/>
      <c r="Y150" s="135"/>
      <c r="Z150" s="147">
        <f>_xlfn.XLOOKUP($N150,'FY25 Gold Book'!$A:$A,'FY25 Gold Book'!$E:$E,0,0,1)</f>
        <v>0</v>
      </c>
      <c r="AA150" s="680">
        <f>_xlfn.XLOOKUP($N150,'FY25 Gold Book'!$A:$A,'FY25 Gold Book'!$G:$G,0,0,1)</f>
        <v>0</v>
      </c>
      <c r="AB150" s="148">
        <f t="shared" si="18"/>
        <v>0</v>
      </c>
      <c r="AC150" s="681">
        <v>0</v>
      </c>
      <c r="AD150" s="149">
        <f t="shared" si="19"/>
        <v>0</v>
      </c>
      <c r="AE150" s="147">
        <f>_xlfn.XLOOKUP($T150,'FY25 Fringe Rates'!$X$6:$X$15,'FY25 Fringe Rates'!$Y$6:$Y$15,0,0,1)</f>
        <v>0</v>
      </c>
      <c r="AF150" s="150">
        <f t="shared" si="14"/>
        <v>0</v>
      </c>
      <c r="AG150" s="136">
        <v>0</v>
      </c>
      <c r="AH150" s="149">
        <f t="shared" si="20"/>
        <v>0</v>
      </c>
      <c r="AI150" s="151">
        <f t="shared" si="15"/>
        <v>0</v>
      </c>
      <c r="AJ150" s="32"/>
    </row>
    <row r="151" spans="1:36">
      <c r="A151" s="145" t="str">
        <f t="shared" si="16"/>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2"/>
      <c r="J151" s="303" t="str">
        <f>IF($I151="","-",_xlfn.XLOOKUP($I151,'CC.Meta'!$A:$A,'CC.Meta'!$D:$D,"-",0,1))</f>
        <v>-</v>
      </c>
      <c r="K151" s="306" t="str">
        <f t="shared" si="17"/>
        <v>--</v>
      </c>
      <c r="L151" s="302"/>
      <c r="M151" s="133"/>
      <c r="N151" s="234"/>
      <c r="O151" s="146" t="str">
        <f>IF($N151="","-",_xlfn.XLOOKUP($N151,'FY25 Gold Book'!$A:$A,'FY25 Gold Book'!$B:$B,"-",0,1))</f>
        <v>-</v>
      </c>
      <c r="P151" s="444" t="str">
        <f>IF($N151="","-",_xlfn.XLOOKUP($N151,'FY25 Gold Book'!$A:$A,'FY25 Gold Book'!$C:$C,"-",0,1))</f>
        <v>-</v>
      </c>
      <c r="Q151" s="146" t="str">
        <f>IF($N151="","-",_xlfn.XLOOKUP($N151,'FY25 Gold Book'!$A:$A,'FY25 Gold Book'!$D:$D,"-",0,1))</f>
        <v>-</v>
      </c>
      <c r="R151" s="52"/>
      <c r="S151" s="465" t="str" cm="1">
        <f t="array" ref="S151">IFERROR(
_xlfn.IFS(
$I151=600010,"36th District Judges (CC 600010)",
$I151=600014,"36th District Staff (CC 600014)",
$I151&lt;&gt;0,_xlfn.XLOOKUP($N151,'FY25 Gold Book'!$A:$A,'FY25 Gold Book'!$F:$F,"-",0,1)),
"-")</f>
        <v>-</v>
      </c>
      <c r="T151" s="465" t="str" cm="1">
        <f t="array" ref="T151">IFERROR(
_xlfn.IFS(
OR($R151="TASS",$R151="Seasonal"),"TASS / Part-Time (FICA Only)",
$A151=13,"BSEED",
$A151=20,"DDoT",
OR($A151=48,$A151=49),"DWSD",
$A151=72,"Library",
$I151=600010,"36th District Judges",
$I151=600014,"36th District Staff",
$N151&lt;&gt;0,_xlfn.XLOOKUP($N151,'FY25 Gold Book'!$A:$A,'FY25 Gold Book'!$H:$H,"-",0,1)),
"-")</f>
        <v>-</v>
      </c>
      <c r="U151" s="678"/>
      <c r="V151" s="679"/>
      <c r="W151" s="677"/>
      <c r="X151" s="134"/>
      <c r="Y151" s="135"/>
      <c r="Z151" s="147">
        <f>_xlfn.XLOOKUP($N151,'FY25 Gold Book'!$A:$A,'FY25 Gold Book'!$E:$E,0,0,1)</f>
        <v>0</v>
      </c>
      <c r="AA151" s="680">
        <f>_xlfn.XLOOKUP($N151,'FY25 Gold Book'!$A:$A,'FY25 Gold Book'!$G:$G,0,0,1)</f>
        <v>0</v>
      </c>
      <c r="AB151" s="148">
        <f t="shared" si="18"/>
        <v>0</v>
      </c>
      <c r="AC151" s="681">
        <v>0</v>
      </c>
      <c r="AD151" s="149">
        <f t="shared" si="19"/>
        <v>0</v>
      </c>
      <c r="AE151" s="147">
        <f>_xlfn.XLOOKUP($T151,'FY25 Fringe Rates'!$X$6:$X$15,'FY25 Fringe Rates'!$Y$6:$Y$15,0,0,1)</f>
        <v>0</v>
      </c>
      <c r="AF151" s="150">
        <f t="shared" si="14"/>
        <v>0</v>
      </c>
      <c r="AG151" s="136">
        <v>0</v>
      </c>
      <c r="AH151" s="149">
        <f t="shared" si="20"/>
        <v>0</v>
      </c>
      <c r="AI151" s="151">
        <f t="shared" si="15"/>
        <v>0</v>
      </c>
      <c r="AJ151" s="32"/>
    </row>
    <row r="152" spans="1:36">
      <c r="A152" s="145" t="str">
        <f t="shared" si="16"/>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2"/>
      <c r="J152" s="303" t="str">
        <f>IF($I152="","-",_xlfn.XLOOKUP($I152,'CC.Meta'!$A:$A,'CC.Meta'!$D:$D,"-",0,1))</f>
        <v>-</v>
      </c>
      <c r="K152" s="306" t="str">
        <f t="shared" si="17"/>
        <v>--</v>
      </c>
      <c r="L152" s="302"/>
      <c r="M152" s="133"/>
      <c r="N152" s="234"/>
      <c r="O152" s="146" t="str">
        <f>IF($N152="","-",_xlfn.XLOOKUP($N152,'FY25 Gold Book'!$A:$A,'FY25 Gold Book'!$B:$B,"-",0,1))</f>
        <v>-</v>
      </c>
      <c r="P152" s="444" t="str">
        <f>IF($N152="","-",_xlfn.XLOOKUP($N152,'FY25 Gold Book'!$A:$A,'FY25 Gold Book'!$C:$C,"-",0,1))</f>
        <v>-</v>
      </c>
      <c r="Q152" s="146" t="str">
        <f>IF($N152="","-",_xlfn.XLOOKUP($N152,'FY25 Gold Book'!$A:$A,'FY25 Gold Book'!$D:$D,"-",0,1))</f>
        <v>-</v>
      </c>
      <c r="R152" s="52"/>
      <c r="S152" s="465" t="str" cm="1">
        <f t="array" ref="S152">IFERROR(
_xlfn.IFS(
$I152=600010,"36th District Judges (CC 600010)",
$I152=600014,"36th District Staff (CC 600014)",
$I152&lt;&gt;0,_xlfn.XLOOKUP($N152,'FY25 Gold Book'!$A:$A,'FY25 Gold Book'!$F:$F,"-",0,1)),
"-")</f>
        <v>-</v>
      </c>
      <c r="T152" s="465" t="str" cm="1">
        <f t="array" ref="T152">IFERROR(
_xlfn.IFS(
OR($R152="TASS",$R152="Seasonal"),"TASS / Part-Time (FICA Only)",
$A152=13,"BSEED",
$A152=20,"DDoT",
OR($A152=48,$A152=49),"DWSD",
$A152=72,"Library",
$I152=600010,"36th District Judges",
$I152=600014,"36th District Staff",
$N152&lt;&gt;0,_xlfn.XLOOKUP($N152,'FY25 Gold Book'!$A:$A,'FY25 Gold Book'!$H:$H,"-",0,1)),
"-")</f>
        <v>-</v>
      </c>
      <c r="U152" s="678"/>
      <c r="V152" s="679"/>
      <c r="W152" s="677"/>
      <c r="X152" s="134"/>
      <c r="Y152" s="135"/>
      <c r="Z152" s="147">
        <f>_xlfn.XLOOKUP($N152,'FY25 Gold Book'!$A:$A,'FY25 Gold Book'!$E:$E,0,0,1)</f>
        <v>0</v>
      </c>
      <c r="AA152" s="680">
        <f>_xlfn.XLOOKUP($N152,'FY25 Gold Book'!$A:$A,'FY25 Gold Book'!$G:$G,0,0,1)</f>
        <v>0</v>
      </c>
      <c r="AB152" s="148">
        <f t="shared" si="18"/>
        <v>0</v>
      </c>
      <c r="AC152" s="681">
        <v>0</v>
      </c>
      <c r="AD152" s="149">
        <f t="shared" si="19"/>
        <v>0</v>
      </c>
      <c r="AE152" s="147">
        <f>_xlfn.XLOOKUP($T152,'FY25 Fringe Rates'!$X$6:$X$15,'FY25 Fringe Rates'!$Y$6:$Y$15,0,0,1)</f>
        <v>0</v>
      </c>
      <c r="AF152" s="150">
        <f t="shared" si="14"/>
        <v>0</v>
      </c>
      <c r="AG152" s="136">
        <v>0</v>
      </c>
      <c r="AH152" s="149">
        <f t="shared" si="20"/>
        <v>0</v>
      </c>
      <c r="AI152" s="151">
        <f t="shared" si="15"/>
        <v>0</v>
      </c>
      <c r="AJ152" s="32"/>
    </row>
    <row r="153" spans="1:36">
      <c r="A153" s="145" t="str">
        <f t="shared" si="16"/>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2"/>
      <c r="J153" s="303" t="str">
        <f>IF($I153="","-",_xlfn.XLOOKUP($I153,'CC.Meta'!$A:$A,'CC.Meta'!$D:$D,"-",0,1))</f>
        <v>-</v>
      </c>
      <c r="K153" s="306" t="str">
        <f t="shared" si="17"/>
        <v>--</v>
      </c>
      <c r="L153" s="302"/>
      <c r="M153" s="133"/>
      <c r="N153" s="234"/>
      <c r="O153" s="146" t="str">
        <f>IF($N153="","-",_xlfn.XLOOKUP($N153,'FY25 Gold Book'!$A:$A,'FY25 Gold Book'!$B:$B,"-",0,1))</f>
        <v>-</v>
      </c>
      <c r="P153" s="444" t="str">
        <f>IF($N153="","-",_xlfn.XLOOKUP($N153,'FY25 Gold Book'!$A:$A,'FY25 Gold Book'!$C:$C,"-",0,1))</f>
        <v>-</v>
      </c>
      <c r="Q153" s="146" t="str">
        <f>IF($N153="","-",_xlfn.XLOOKUP($N153,'FY25 Gold Book'!$A:$A,'FY25 Gold Book'!$D:$D,"-",0,1))</f>
        <v>-</v>
      </c>
      <c r="R153" s="52"/>
      <c r="S153" s="465" t="str" cm="1">
        <f t="array" ref="S153">IFERROR(
_xlfn.IFS(
$I153=600010,"36th District Judges (CC 600010)",
$I153=600014,"36th District Staff (CC 600014)",
$I153&lt;&gt;0,_xlfn.XLOOKUP($N153,'FY25 Gold Book'!$A:$A,'FY25 Gold Book'!$F:$F,"-",0,1)),
"-")</f>
        <v>-</v>
      </c>
      <c r="T153" s="465" t="str" cm="1">
        <f t="array" ref="T153">IFERROR(
_xlfn.IFS(
OR($R153="TASS",$R153="Seasonal"),"TASS / Part-Time (FICA Only)",
$A153=13,"BSEED",
$A153=20,"DDoT",
OR($A153=48,$A153=49),"DWSD",
$A153=72,"Library",
$I153=600010,"36th District Judges",
$I153=600014,"36th District Staff",
$N153&lt;&gt;0,_xlfn.XLOOKUP($N153,'FY25 Gold Book'!$A:$A,'FY25 Gold Book'!$H:$H,"-",0,1)),
"-")</f>
        <v>-</v>
      </c>
      <c r="U153" s="678"/>
      <c r="V153" s="679"/>
      <c r="W153" s="677"/>
      <c r="X153" s="134"/>
      <c r="Y153" s="135"/>
      <c r="Z153" s="147">
        <f>_xlfn.XLOOKUP($N153,'FY25 Gold Book'!$A:$A,'FY25 Gold Book'!$E:$E,0,0,1)</f>
        <v>0</v>
      </c>
      <c r="AA153" s="680">
        <f>_xlfn.XLOOKUP($N153,'FY25 Gold Book'!$A:$A,'FY25 Gold Book'!$G:$G,0,0,1)</f>
        <v>0</v>
      </c>
      <c r="AB153" s="148">
        <f t="shared" si="18"/>
        <v>0</v>
      </c>
      <c r="AC153" s="681">
        <v>0</v>
      </c>
      <c r="AD153" s="149">
        <f t="shared" si="19"/>
        <v>0</v>
      </c>
      <c r="AE153" s="147">
        <f>_xlfn.XLOOKUP($T153,'FY25 Fringe Rates'!$X$6:$X$15,'FY25 Fringe Rates'!$Y$6:$Y$15,0,0,1)</f>
        <v>0</v>
      </c>
      <c r="AF153" s="150">
        <f t="shared" si="14"/>
        <v>0</v>
      </c>
      <c r="AG153" s="136">
        <v>0</v>
      </c>
      <c r="AH153" s="149">
        <f t="shared" si="20"/>
        <v>0</v>
      </c>
      <c r="AI153" s="151">
        <f t="shared" si="15"/>
        <v>0</v>
      </c>
      <c r="AJ153" s="32"/>
    </row>
    <row r="154" spans="1:36">
      <c r="A154" s="145" t="str">
        <f t="shared" si="16"/>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2"/>
      <c r="J154" s="303" t="str">
        <f>IF($I154="","-",_xlfn.XLOOKUP($I154,'CC.Meta'!$A:$A,'CC.Meta'!$D:$D,"-",0,1))</f>
        <v>-</v>
      </c>
      <c r="K154" s="306" t="str">
        <f t="shared" si="17"/>
        <v>--</v>
      </c>
      <c r="L154" s="302"/>
      <c r="M154" s="133"/>
      <c r="N154" s="234"/>
      <c r="O154" s="146" t="str">
        <f>IF($N154="","-",_xlfn.XLOOKUP($N154,'FY25 Gold Book'!$A:$A,'FY25 Gold Book'!$B:$B,"-",0,1))</f>
        <v>-</v>
      </c>
      <c r="P154" s="444" t="str">
        <f>IF($N154="","-",_xlfn.XLOOKUP($N154,'FY25 Gold Book'!$A:$A,'FY25 Gold Book'!$C:$C,"-",0,1))</f>
        <v>-</v>
      </c>
      <c r="Q154" s="146" t="str">
        <f>IF($N154="","-",_xlfn.XLOOKUP($N154,'FY25 Gold Book'!$A:$A,'FY25 Gold Book'!$D:$D,"-",0,1))</f>
        <v>-</v>
      </c>
      <c r="R154" s="52"/>
      <c r="S154" s="465" t="str" cm="1">
        <f t="array" ref="S154">IFERROR(
_xlfn.IFS(
$I154=600010,"36th District Judges (CC 600010)",
$I154=600014,"36th District Staff (CC 600014)",
$I154&lt;&gt;0,_xlfn.XLOOKUP($N154,'FY25 Gold Book'!$A:$A,'FY25 Gold Book'!$F:$F,"-",0,1)),
"-")</f>
        <v>-</v>
      </c>
      <c r="T154" s="465" t="str" cm="1">
        <f t="array" ref="T154">IFERROR(
_xlfn.IFS(
OR($R154="TASS",$R154="Seasonal"),"TASS / Part-Time (FICA Only)",
$A154=13,"BSEED",
$A154=20,"DDoT",
OR($A154=48,$A154=49),"DWSD",
$A154=72,"Library",
$I154=600010,"36th District Judges",
$I154=600014,"36th District Staff",
$N154&lt;&gt;0,_xlfn.XLOOKUP($N154,'FY25 Gold Book'!$A:$A,'FY25 Gold Book'!$H:$H,"-",0,1)),
"-")</f>
        <v>-</v>
      </c>
      <c r="U154" s="678"/>
      <c r="V154" s="679"/>
      <c r="W154" s="677"/>
      <c r="X154" s="134"/>
      <c r="Y154" s="135"/>
      <c r="Z154" s="147">
        <f>_xlfn.XLOOKUP($N154,'FY25 Gold Book'!$A:$A,'FY25 Gold Book'!$E:$E,0,0,1)</f>
        <v>0</v>
      </c>
      <c r="AA154" s="680">
        <f>_xlfn.XLOOKUP($N154,'FY25 Gold Book'!$A:$A,'FY25 Gold Book'!$G:$G,0,0,1)</f>
        <v>0</v>
      </c>
      <c r="AB154" s="148">
        <f t="shared" si="18"/>
        <v>0</v>
      </c>
      <c r="AC154" s="681">
        <v>0</v>
      </c>
      <c r="AD154" s="149">
        <f t="shared" si="19"/>
        <v>0</v>
      </c>
      <c r="AE154" s="147">
        <f>_xlfn.XLOOKUP($T154,'FY25 Fringe Rates'!$X$6:$X$15,'FY25 Fringe Rates'!$Y$6:$Y$15,0,0,1)</f>
        <v>0</v>
      </c>
      <c r="AF154" s="150">
        <f t="shared" si="14"/>
        <v>0</v>
      </c>
      <c r="AG154" s="136">
        <v>0</v>
      </c>
      <c r="AH154" s="149">
        <f t="shared" si="20"/>
        <v>0</v>
      </c>
      <c r="AI154" s="151">
        <f t="shared" si="15"/>
        <v>0</v>
      </c>
      <c r="AJ154" s="32"/>
    </row>
    <row r="155" spans="1:36">
      <c r="A155" s="145" t="str">
        <f t="shared" si="16"/>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2"/>
      <c r="J155" s="303" t="str">
        <f>IF($I155="","-",_xlfn.XLOOKUP($I155,'CC.Meta'!$A:$A,'CC.Meta'!$D:$D,"-",0,1))</f>
        <v>-</v>
      </c>
      <c r="K155" s="306" t="str">
        <f t="shared" si="17"/>
        <v>--</v>
      </c>
      <c r="L155" s="302"/>
      <c r="M155" s="133"/>
      <c r="N155" s="234"/>
      <c r="O155" s="146" t="str">
        <f>IF($N155="","-",_xlfn.XLOOKUP($N155,'FY25 Gold Book'!$A:$A,'FY25 Gold Book'!$B:$B,"-",0,1))</f>
        <v>-</v>
      </c>
      <c r="P155" s="444" t="str">
        <f>IF($N155="","-",_xlfn.XLOOKUP($N155,'FY25 Gold Book'!$A:$A,'FY25 Gold Book'!$C:$C,"-",0,1))</f>
        <v>-</v>
      </c>
      <c r="Q155" s="146" t="str">
        <f>IF($N155="","-",_xlfn.XLOOKUP($N155,'FY25 Gold Book'!$A:$A,'FY25 Gold Book'!$D:$D,"-",0,1))</f>
        <v>-</v>
      </c>
      <c r="R155" s="52"/>
      <c r="S155" s="465" t="str" cm="1">
        <f t="array" ref="S155">IFERROR(
_xlfn.IFS(
$I155=600010,"36th District Judges (CC 600010)",
$I155=600014,"36th District Staff (CC 600014)",
$I155&lt;&gt;0,_xlfn.XLOOKUP($N155,'FY25 Gold Book'!$A:$A,'FY25 Gold Book'!$F:$F,"-",0,1)),
"-")</f>
        <v>-</v>
      </c>
      <c r="T155" s="465" t="str" cm="1">
        <f t="array" ref="T155">IFERROR(
_xlfn.IFS(
OR($R155="TASS",$R155="Seasonal"),"TASS / Part-Time (FICA Only)",
$A155=13,"BSEED",
$A155=20,"DDoT",
OR($A155=48,$A155=49),"DWSD",
$A155=72,"Library",
$I155=600010,"36th District Judges",
$I155=600014,"36th District Staff",
$N155&lt;&gt;0,_xlfn.XLOOKUP($N155,'FY25 Gold Book'!$A:$A,'FY25 Gold Book'!$H:$H,"-",0,1)),
"-")</f>
        <v>-</v>
      </c>
      <c r="U155" s="678"/>
      <c r="V155" s="679"/>
      <c r="W155" s="677"/>
      <c r="X155" s="134"/>
      <c r="Y155" s="135"/>
      <c r="Z155" s="147">
        <f>_xlfn.XLOOKUP($N155,'FY25 Gold Book'!$A:$A,'FY25 Gold Book'!$E:$E,0,0,1)</f>
        <v>0</v>
      </c>
      <c r="AA155" s="680">
        <f>_xlfn.XLOOKUP($N155,'FY25 Gold Book'!$A:$A,'FY25 Gold Book'!$G:$G,0,0,1)</f>
        <v>0</v>
      </c>
      <c r="AB155" s="148">
        <f t="shared" si="18"/>
        <v>0</v>
      </c>
      <c r="AC155" s="681">
        <v>0</v>
      </c>
      <c r="AD155" s="149">
        <f t="shared" si="19"/>
        <v>0</v>
      </c>
      <c r="AE155" s="147">
        <f>_xlfn.XLOOKUP($T155,'FY25 Fringe Rates'!$X$6:$X$15,'FY25 Fringe Rates'!$Y$6:$Y$15,0,0,1)</f>
        <v>0</v>
      </c>
      <c r="AF155" s="150">
        <f t="shared" si="14"/>
        <v>0</v>
      </c>
      <c r="AG155" s="136">
        <v>0</v>
      </c>
      <c r="AH155" s="149">
        <f t="shared" si="20"/>
        <v>0</v>
      </c>
      <c r="AI155" s="151">
        <f t="shared" si="15"/>
        <v>0</v>
      </c>
      <c r="AJ155" s="32"/>
    </row>
    <row r="156" spans="1:36">
      <c r="A156" s="145" t="str">
        <f t="shared" si="16"/>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2"/>
      <c r="J156" s="303" t="str">
        <f>IF($I156="","-",_xlfn.XLOOKUP($I156,'CC.Meta'!$A:$A,'CC.Meta'!$D:$D,"-",0,1))</f>
        <v>-</v>
      </c>
      <c r="K156" s="306" t="str">
        <f t="shared" si="17"/>
        <v>--</v>
      </c>
      <c r="L156" s="302"/>
      <c r="M156" s="133"/>
      <c r="N156" s="234"/>
      <c r="O156" s="146" t="str">
        <f>IF($N156="","-",_xlfn.XLOOKUP($N156,'FY25 Gold Book'!$A:$A,'FY25 Gold Book'!$B:$B,"-",0,1))</f>
        <v>-</v>
      </c>
      <c r="P156" s="444" t="str">
        <f>IF($N156="","-",_xlfn.XLOOKUP($N156,'FY25 Gold Book'!$A:$A,'FY25 Gold Book'!$C:$C,"-",0,1))</f>
        <v>-</v>
      </c>
      <c r="Q156" s="146" t="str">
        <f>IF($N156="","-",_xlfn.XLOOKUP($N156,'FY25 Gold Book'!$A:$A,'FY25 Gold Book'!$D:$D,"-",0,1))</f>
        <v>-</v>
      </c>
      <c r="R156" s="52"/>
      <c r="S156" s="465" t="str" cm="1">
        <f t="array" ref="S156">IFERROR(
_xlfn.IFS(
$I156=600010,"36th District Judges (CC 600010)",
$I156=600014,"36th District Staff (CC 600014)",
$I156&lt;&gt;0,_xlfn.XLOOKUP($N156,'FY25 Gold Book'!$A:$A,'FY25 Gold Book'!$F:$F,"-",0,1)),
"-")</f>
        <v>-</v>
      </c>
      <c r="T156" s="465" t="str" cm="1">
        <f t="array" ref="T156">IFERROR(
_xlfn.IFS(
OR($R156="TASS",$R156="Seasonal"),"TASS / Part-Time (FICA Only)",
$A156=13,"BSEED",
$A156=20,"DDoT",
OR($A156=48,$A156=49),"DWSD",
$A156=72,"Library",
$I156=600010,"36th District Judges",
$I156=600014,"36th District Staff",
$N156&lt;&gt;0,_xlfn.XLOOKUP($N156,'FY25 Gold Book'!$A:$A,'FY25 Gold Book'!$H:$H,"-",0,1)),
"-")</f>
        <v>-</v>
      </c>
      <c r="U156" s="678"/>
      <c r="V156" s="679"/>
      <c r="W156" s="677"/>
      <c r="X156" s="134"/>
      <c r="Y156" s="135"/>
      <c r="Z156" s="147">
        <f>_xlfn.XLOOKUP($N156,'FY25 Gold Book'!$A:$A,'FY25 Gold Book'!$E:$E,0,0,1)</f>
        <v>0</v>
      </c>
      <c r="AA156" s="680">
        <f>_xlfn.XLOOKUP($N156,'FY25 Gold Book'!$A:$A,'FY25 Gold Book'!$G:$G,0,0,1)</f>
        <v>0</v>
      </c>
      <c r="AB156" s="148">
        <f t="shared" si="18"/>
        <v>0</v>
      </c>
      <c r="AC156" s="681">
        <v>0</v>
      </c>
      <c r="AD156" s="149">
        <f t="shared" si="19"/>
        <v>0</v>
      </c>
      <c r="AE156" s="147">
        <f>_xlfn.XLOOKUP($T156,'FY25 Fringe Rates'!$X$6:$X$15,'FY25 Fringe Rates'!$Y$6:$Y$15,0,0,1)</f>
        <v>0</v>
      </c>
      <c r="AF156" s="150">
        <f t="shared" si="14"/>
        <v>0</v>
      </c>
      <c r="AG156" s="136">
        <v>0</v>
      </c>
      <c r="AH156" s="149">
        <f t="shared" si="20"/>
        <v>0</v>
      </c>
      <c r="AI156" s="151">
        <f t="shared" si="15"/>
        <v>0</v>
      </c>
      <c r="AJ156" s="32"/>
    </row>
    <row r="157" spans="1:36">
      <c r="A157" s="145" t="str">
        <f t="shared" si="16"/>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2"/>
      <c r="J157" s="303" t="str">
        <f>IF($I157="","-",_xlfn.XLOOKUP($I157,'CC.Meta'!$A:$A,'CC.Meta'!$D:$D,"-",0,1))</f>
        <v>-</v>
      </c>
      <c r="K157" s="306" t="str">
        <f t="shared" si="17"/>
        <v>--</v>
      </c>
      <c r="L157" s="302"/>
      <c r="M157" s="133"/>
      <c r="N157" s="234"/>
      <c r="O157" s="146" t="str">
        <f>IF($N157="","-",_xlfn.XLOOKUP($N157,'FY25 Gold Book'!$A:$A,'FY25 Gold Book'!$B:$B,"-",0,1))</f>
        <v>-</v>
      </c>
      <c r="P157" s="444" t="str">
        <f>IF($N157="","-",_xlfn.XLOOKUP($N157,'FY25 Gold Book'!$A:$A,'FY25 Gold Book'!$C:$C,"-",0,1))</f>
        <v>-</v>
      </c>
      <c r="Q157" s="146" t="str">
        <f>IF($N157="","-",_xlfn.XLOOKUP($N157,'FY25 Gold Book'!$A:$A,'FY25 Gold Book'!$D:$D,"-",0,1))</f>
        <v>-</v>
      </c>
      <c r="R157" s="52"/>
      <c r="S157" s="465" t="str" cm="1">
        <f t="array" ref="S157">IFERROR(
_xlfn.IFS(
$I157=600010,"36th District Judges (CC 600010)",
$I157=600014,"36th District Staff (CC 600014)",
$I157&lt;&gt;0,_xlfn.XLOOKUP($N157,'FY25 Gold Book'!$A:$A,'FY25 Gold Book'!$F:$F,"-",0,1)),
"-")</f>
        <v>-</v>
      </c>
      <c r="T157" s="465" t="str" cm="1">
        <f t="array" ref="T157">IFERROR(
_xlfn.IFS(
OR($R157="TASS",$R157="Seasonal"),"TASS / Part-Time (FICA Only)",
$A157=13,"BSEED",
$A157=20,"DDoT",
OR($A157=48,$A157=49),"DWSD",
$A157=72,"Library",
$I157=600010,"36th District Judges",
$I157=600014,"36th District Staff",
$N157&lt;&gt;0,_xlfn.XLOOKUP($N157,'FY25 Gold Book'!$A:$A,'FY25 Gold Book'!$H:$H,"-",0,1)),
"-")</f>
        <v>-</v>
      </c>
      <c r="U157" s="678"/>
      <c r="V157" s="679"/>
      <c r="W157" s="677"/>
      <c r="X157" s="134"/>
      <c r="Y157" s="135"/>
      <c r="Z157" s="147">
        <f>_xlfn.XLOOKUP($N157,'FY25 Gold Book'!$A:$A,'FY25 Gold Book'!$E:$E,0,0,1)</f>
        <v>0</v>
      </c>
      <c r="AA157" s="680">
        <f>_xlfn.XLOOKUP($N157,'FY25 Gold Book'!$A:$A,'FY25 Gold Book'!$G:$G,0,0,1)</f>
        <v>0</v>
      </c>
      <c r="AB157" s="148">
        <f t="shared" si="18"/>
        <v>0</v>
      </c>
      <c r="AC157" s="681">
        <v>0</v>
      </c>
      <c r="AD157" s="149">
        <f t="shared" si="19"/>
        <v>0</v>
      </c>
      <c r="AE157" s="147">
        <f>_xlfn.XLOOKUP($T157,'FY25 Fringe Rates'!$X$6:$X$15,'FY25 Fringe Rates'!$Y$6:$Y$15,0,0,1)</f>
        <v>0</v>
      </c>
      <c r="AF157" s="150">
        <f t="shared" si="14"/>
        <v>0</v>
      </c>
      <c r="AG157" s="136">
        <v>0</v>
      </c>
      <c r="AH157" s="149">
        <f t="shared" si="20"/>
        <v>0</v>
      </c>
      <c r="AI157" s="151">
        <f t="shared" si="15"/>
        <v>0</v>
      </c>
      <c r="AJ157" s="32"/>
    </row>
    <row r="158" spans="1:36">
      <c r="A158" s="145" t="str">
        <f t="shared" si="16"/>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2"/>
      <c r="J158" s="303" t="str">
        <f>IF($I158="","-",_xlfn.XLOOKUP($I158,'CC.Meta'!$A:$A,'CC.Meta'!$D:$D,"-",0,1))</f>
        <v>-</v>
      </c>
      <c r="K158" s="306" t="str">
        <f t="shared" si="17"/>
        <v>--</v>
      </c>
      <c r="L158" s="302"/>
      <c r="M158" s="133"/>
      <c r="N158" s="234"/>
      <c r="O158" s="146" t="str">
        <f>IF($N158="","-",_xlfn.XLOOKUP($N158,'FY25 Gold Book'!$A:$A,'FY25 Gold Book'!$B:$B,"-",0,1))</f>
        <v>-</v>
      </c>
      <c r="P158" s="444" t="str">
        <f>IF($N158="","-",_xlfn.XLOOKUP($N158,'FY25 Gold Book'!$A:$A,'FY25 Gold Book'!$C:$C,"-",0,1))</f>
        <v>-</v>
      </c>
      <c r="Q158" s="146" t="str">
        <f>IF($N158="","-",_xlfn.XLOOKUP($N158,'FY25 Gold Book'!$A:$A,'FY25 Gold Book'!$D:$D,"-",0,1))</f>
        <v>-</v>
      </c>
      <c r="R158" s="52"/>
      <c r="S158" s="465" t="str" cm="1">
        <f t="array" ref="S158">IFERROR(
_xlfn.IFS(
$I158=600010,"36th District Judges (CC 600010)",
$I158=600014,"36th District Staff (CC 600014)",
$I158&lt;&gt;0,_xlfn.XLOOKUP($N158,'FY25 Gold Book'!$A:$A,'FY25 Gold Book'!$F:$F,"-",0,1)),
"-")</f>
        <v>-</v>
      </c>
      <c r="T158" s="465" t="str" cm="1">
        <f t="array" ref="T158">IFERROR(
_xlfn.IFS(
OR($R158="TASS",$R158="Seasonal"),"TASS / Part-Time (FICA Only)",
$A158=13,"BSEED",
$A158=20,"DDoT",
OR($A158=48,$A158=49),"DWSD",
$A158=72,"Library",
$I158=600010,"36th District Judges",
$I158=600014,"36th District Staff",
$N158&lt;&gt;0,_xlfn.XLOOKUP($N158,'FY25 Gold Book'!$A:$A,'FY25 Gold Book'!$H:$H,"-",0,1)),
"-")</f>
        <v>-</v>
      </c>
      <c r="U158" s="678"/>
      <c r="V158" s="679"/>
      <c r="W158" s="677"/>
      <c r="X158" s="134"/>
      <c r="Y158" s="135"/>
      <c r="Z158" s="147">
        <f>_xlfn.XLOOKUP($N158,'FY25 Gold Book'!$A:$A,'FY25 Gold Book'!$E:$E,0,0,1)</f>
        <v>0</v>
      </c>
      <c r="AA158" s="680">
        <f>_xlfn.XLOOKUP($N158,'FY25 Gold Book'!$A:$A,'FY25 Gold Book'!$G:$G,0,0,1)</f>
        <v>0</v>
      </c>
      <c r="AB158" s="148">
        <f t="shared" si="18"/>
        <v>0</v>
      </c>
      <c r="AC158" s="681">
        <v>0</v>
      </c>
      <c r="AD158" s="149">
        <f t="shared" si="19"/>
        <v>0</v>
      </c>
      <c r="AE158" s="147">
        <f>_xlfn.XLOOKUP($T158,'FY25 Fringe Rates'!$X$6:$X$15,'FY25 Fringe Rates'!$Y$6:$Y$15,0,0,1)</f>
        <v>0</v>
      </c>
      <c r="AF158" s="150">
        <f t="shared" si="14"/>
        <v>0</v>
      </c>
      <c r="AG158" s="136">
        <v>0</v>
      </c>
      <c r="AH158" s="149">
        <f t="shared" si="20"/>
        <v>0</v>
      </c>
      <c r="AI158" s="151">
        <f t="shared" si="15"/>
        <v>0</v>
      </c>
      <c r="AJ158" s="32"/>
    </row>
    <row r="159" spans="1:36">
      <c r="A159" s="145" t="str">
        <f t="shared" si="16"/>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2"/>
      <c r="J159" s="303" t="str">
        <f>IF($I159="","-",_xlfn.XLOOKUP($I159,'CC.Meta'!$A:$A,'CC.Meta'!$D:$D,"-",0,1))</f>
        <v>-</v>
      </c>
      <c r="K159" s="306" t="str">
        <f t="shared" si="17"/>
        <v>--</v>
      </c>
      <c r="L159" s="302"/>
      <c r="M159" s="133"/>
      <c r="N159" s="234"/>
      <c r="O159" s="146" t="str">
        <f>IF($N159="","-",_xlfn.XLOOKUP($N159,'FY25 Gold Book'!$A:$A,'FY25 Gold Book'!$B:$B,"-",0,1))</f>
        <v>-</v>
      </c>
      <c r="P159" s="444" t="str">
        <f>IF($N159="","-",_xlfn.XLOOKUP($N159,'FY25 Gold Book'!$A:$A,'FY25 Gold Book'!$C:$C,"-",0,1))</f>
        <v>-</v>
      </c>
      <c r="Q159" s="146" t="str">
        <f>IF($N159="","-",_xlfn.XLOOKUP($N159,'FY25 Gold Book'!$A:$A,'FY25 Gold Book'!$D:$D,"-",0,1))</f>
        <v>-</v>
      </c>
      <c r="R159" s="52"/>
      <c r="S159" s="465" t="str" cm="1">
        <f t="array" ref="S159">IFERROR(
_xlfn.IFS(
$I159=600010,"36th District Judges (CC 600010)",
$I159=600014,"36th District Staff (CC 600014)",
$I159&lt;&gt;0,_xlfn.XLOOKUP($N159,'FY25 Gold Book'!$A:$A,'FY25 Gold Book'!$F:$F,"-",0,1)),
"-")</f>
        <v>-</v>
      </c>
      <c r="T159" s="465" t="str" cm="1">
        <f t="array" ref="T159">IFERROR(
_xlfn.IFS(
OR($R159="TASS",$R159="Seasonal"),"TASS / Part-Time (FICA Only)",
$A159=13,"BSEED",
$A159=20,"DDoT",
OR($A159=48,$A159=49),"DWSD",
$A159=72,"Library",
$I159=600010,"36th District Judges",
$I159=600014,"36th District Staff",
$N159&lt;&gt;0,_xlfn.XLOOKUP($N159,'FY25 Gold Book'!$A:$A,'FY25 Gold Book'!$H:$H,"-",0,1)),
"-")</f>
        <v>-</v>
      </c>
      <c r="U159" s="678"/>
      <c r="V159" s="679"/>
      <c r="W159" s="677"/>
      <c r="X159" s="134"/>
      <c r="Y159" s="135"/>
      <c r="Z159" s="147">
        <f>_xlfn.XLOOKUP($N159,'FY25 Gold Book'!$A:$A,'FY25 Gold Book'!$E:$E,0,0,1)</f>
        <v>0</v>
      </c>
      <c r="AA159" s="680">
        <f>_xlfn.XLOOKUP($N159,'FY25 Gold Book'!$A:$A,'FY25 Gold Book'!$G:$G,0,0,1)</f>
        <v>0</v>
      </c>
      <c r="AB159" s="148">
        <f t="shared" si="18"/>
        <v>0</v>
      </c>
      <c r="AC159" s="681">
        <v>0</v>
      </c>
      <c r="AD159" s="149">
        <f t="shared" si="19"/>
        <v>0</v>
      </c>
      <c r="AE159" s="147">
        <f>_xlfn.XLOOKUP($T159,'FY25 Fringe Rates'!$X$6:$X$15,'FY25 Fringe Rates'!$Y$6:$Y$15,0,0,1)</f>
        <v>0</v>
      </c>
      <c r="AF159" s="150">
        <f t="shared" si="14"/>
        <v>0</v>
      </c>
      <c r="AG159" s="136">
        <v>0</v>
      </c>
      <c r="AH159" s="149">
        <f t="shared" si="20"/>
        <v>0</v>
      </c>
      <c r="AI159" s="151">
        <f t="shared" si="15"/>
        <v>0</v>
      </c>
      <c r="AJ159" s="32"/>
    </row>
    <row r="160" spans="1:36">
      <c r="A160" s="145" t="str">
        <f t="shared" si="16"/>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2"/>
      <c r="J160" s="303" t="str">
        <f>IF($I160="","-",_xlfn.XLOOKUP($I160,'CC.Meta'!$A:$A,'CC.Meta'!$D:$D,"-",0,1))</f>
        <v>-</v>
      </c>
      <c r="K160" s="306" t="str">
        <f t="shared" si="17"/>
        <v>--</v>
      </c>
      <c r="L160" s="302"/>
      <c r="M160" s="133"/>
      <c r="N160" s="234"/>
      <c r="O160" s="146" t="str">
        <f>IF($N160="","-",_xlfn.XLOOKUP($N160,'FY25 Gold Book'!$A:$A,'FY25 Gold Book'!$B:$B,"-",0,1))</f>
        <v>-</v>
      </c>
      <c r="P160" s="444" t="str">
        <f>IF($N160="","-",_xlfn.XLOOKUP($N160,'FY25 Gold Book'!$A:$A,'FY25 Gold Book'!$C:$C,"-",0,1))</f>
        <v>-</v>
      </c>
      <c r="Q160" s="146" t="str">
        <f>IF($N160="","-",_xlfn.XLOOKUP($N160,'FY25 Gold Book'!$A:$A,'FY25 Gold Book'!$D:$D,"-",0,1))</f>
        <v>-</v>
      </c>
      <c r="R160" s="52"/>
      <c r="S160" s="465" t="str" cm="1">
        <f t="array" ref="S160">IFERROR(
_xlfn.IFS(
$I160=600010,"36th District Judges (CC 600010)",
$I160=600014,"36th District Staff (CC 600014)",
$I160&lt;&gt;0,_xlfn.XLOOKUP($N160,'FY25 Gold Book'!$A:$A,'FY25 Gold Book'!$F:$F,"-",0,1)),
"-")</f>
        <v>-</v>
      </c>
      <c r="T160" s="465" t="str" cm="1">
        <f t="array" ref="T160">IFERROR(
_xlfn.IFS(
OR($R160="TASS",$R160="Seasonal"),"TASS / Part-Time (FICA Only)",
$A160=13,"BSEED",
$A160=20,"DDoT",
OR($A160=48,$A160=49),"DWSD",
$A160=72,"Library",
$I160=600010,"36th District Judges",
$I160=600014,"36th District Staff",
$N160&lt;&gt;0,_xlfn.XLOOKUP($N160,'FY25 Gold Book'!$A:$A,'FY25 Gold Book'!$H:$H,"-",0,1)),
"-")</f>
        <v>-</v>
      </c>
      <c r="U160" s="678"/>
      <c r="V160" s="679"/>
      <c r="W160" s="677"/>
      <c r="X160" s="134"/>
      <c r="Y160" s="135"/>
      <c r="Z160" s="147">
        <f>_xlfn.XLOOKUP($N160,'FY25 Gold Book'!$A:$A,'FY25 Gold Book'!$E:$E,0,0,1)</f>
        <v>0</v>
      </c>
      <c r="AA160" s="680">
        <f>_xlfn.XLOOKUP($N160,'FY25 Gold Book'!$A:$A,'FY25 Gold Book'!$G:$G,0,0,1)</f>
        <v>0</v>
      </c>
      <c r="AB160" s="148">
        <f t="shared" si="18"/>
        <v>0</v>
      </c>
      <c r="AC160" s="681">
        <v>0</v>
      </c>
      <c r="AD160" s="149">
        <f t="shared" si="19"/>
        <v>0</v>
      </c>
      <c r="AE160" s="147">
        <f>_xlfn.XLOOKUP($T160,'FY25 Fringe Rates'!$X$6:$X$15,'FY25 Fringe Rates'!$Y$6:$Y$15,0,0,1)</f>
        <v>0</v>
      </c>
      <c r="AF160" s="150">
        <f t="shared" si="14"/>
        <v>0</v>
      </c>
      <c r="AG160" s="136">
        <v>0</v>
      </c>
      <c r="AH160" s="149">
        <f t="shared" si="20"/>
        <v>0</v>
      </c>
      <c r="AI160" s="151">
        <f t="shared" si="15"/>
        <v>0</v>
      </c>
      <c r="AJ160" s="32"/>
    </row>
    <row r="161" spans="1:36">
      <c r="A161" s="145" t="str">
        <f t="shared" si="16"/>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2"/>
      <c r="J161" s="303" t="str">
        <f>IF($I161="","-",_xlfn.XLOOKUP($I161,'CC.Meta'!$A:$A,'CC.Meta'!$D:$D,"-",0,1))</f>
        <v>-</v>
      </c>
      <c r="K161" s="306" t="str">
        <f t="shared" si="17"/>
        <v>--</v>
      </c>
      <c r="L161" s="302"/>
      <c r="M161" s="133"/>
      <c r="N161" s="234"/>
      <c r="O161" s="146" t="str">
        <f>IF($N161="","-",_xlfn.XLOOKUP($N161,'FY25 Gold Book'!$A:$A,'FY25 Gold Book'!$B:$B,"-",0,1))</f>
        <v>-</v>
      </c>
      <c r="P161" s="444" t="str">
        <f>IF($N161="","-",_xlfn.XLOOKUP($N161,'FY25 Gold Book'!$A:$A,'FY25 Gold Book'!$C:$C,"-",0,1))</f>
        <v>-</v>
      </c>
      <c r="Q161" s="146" t="str">
        <f>IF($N161="","-",_xlfn.XLOOKUP($N161,'FY25 Gold Book'!$A:$A,'FY25 Gold Book'!$D:$D,"-",0,1))</f>
        <v>-</v>
      </c>
      <c r="R161" s="52"/>
      <c r="S161" s="465" t="str" cm="1">
        <f t="array" ref="S161">IFERROR(
_xlfn.IFS(
$I161=600010,"36th District Judges (CC 600010)",
$I161=600014,"36th District Staff (CC 600014)",
$I161&lt;&gt;0,_xlfn.XLOOKUP($N161,'FY25 Gold Book'!$A:$A,'FY25 Gold Book'!$F:$F,"-",0,1)),
"-")</f>
        <v>-</v>
      </c>
      <c r="T161" s="465" t="str" cm="1">
        <f t="array" ref="T161">IFERROR(
_xlfn.IFS(
OR($R161="TASS",$R161="Seasonal"),"TASS / Part-Time (FICA Only)",
$A161=13,"BSEED",
$A161=20,"DDoT",
OR($A161=48,$A161=49),"DWSD",
$A161=72,"Library",
$I161=600010,"36th District Judges",
$I161=600014,"36th District Staff",
$N161&lt;&gt;0,_xlfn.XLOOKUP($N161,'FY25 Gold Book'!$A:$A,'FY25 Gold Book'!$H:$H,"-",0,1)),
"-")</f>
        <v>-</v>
      </c>
      <c r="U161" s="678"/>
      <c r="V161" s="679"/>
      <c r="W161" s="677"/>
      <c r="X161" s="134"/>
      <c r="Y161" s="135"/>
      <c r="Z161" s="147">
        <f>_xlfn.XLOOKUP($N161,'FY25 Gold Book'!$A:$A,'FY25 Gold Book'!$E:$E,0,0,1)</f>
        <v>0</v>
      </c>
      <c r="AA161" s="680">
        <f>_xlfn.XLOOKUP($N161,'FY25 Gold Book'!$A:$A,'FY25 Gold Book'!$G:$G,0,0,1)</f>
        <v>0</v>
      </c>
      <c r="AB161" s="148">
        <f t="shared" si="18"/>
        <v>0</v>
      </c>
      <c r="AC161" s="681">
        <v>0</v>
      </c>
      <c r="AD161" s="149">
        <f t="shared" si="19"/>
        <v>0</v>
      </c>
      <c r="AE161" s="147">
        <f>_xlfn.XLOOKUP($T161,'FY25 Fringe Rates'!$X$6:$X$15,'FY25 Fringe Rates'!$Y$6:$Y$15,0,0,1)</f>
        <v>0</v>
      </c>
      <c r="AF161" s="150">
        <f t="shared" si="14"/>
        <v>0</v>
      </c>
      <c r="AG161" s="136">
        <v>0</v>
      </c>
      <c r="AH161" s="149">
        <f t="shared" si="20"/>
        <v>0</v>
      </c>
      <c r="AI161" s="151">
        <f t="shared" si="15"/>
        <v>0</v>
      </c>
      <c r="AJ161" s="32"/>
    </row>
    <row r="162" spans="1:36">
      <c r="A162" s="145" t="str">
        <f t="shared" si="16"/>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2"/>
      <c r="J162" s="303" t="str">
        <f>IF($I162="","-",_xlfn.XLOOKUP($I162,'CC.Meta'!$A:$A,'CC.Meta'!$D:$D,"-",0,1))</f>
        <v>-</v>
      </c>
      <c r="K162" s="306" t="str">
        <f t="shared" si="17"/>
        <v>--</v>
      </c>
      <c r="L162" s="302"/>
      <c r="M162" s="133"/>
      <c r="N162" s="234"/>
      <c r="O162" s="146" t="str">
        <f>IF($N162="","-",_xlfn.XLOOKUP($N162,'FY25 Gold Book'!$A:$A,'FY25 Gold Book'!$B:$B,"-",0,1))</f>
        <v>-</v>
      </c>
      <c r="P162" s="444" t="str">
        <f>IF($N162="","-",_xlfn.XLOOKUP($N162,'FY25 Gold Book'!$A:$A,'FY25 Gold Book'!$C:$C,"-",0,1))</f>
        <v>-</v>
      </c>
      <c r="Q162" s="146" t="str">
        <f>IF($N162="","-",_xlfn.XLOOKUP($N162,'FY25 Gold Book'!$A:$A,'FY25 Gold Book'!$D:$D,"-",0,1))</f>
        <v>-</v>
      </c>
      <c r="R162" s="52"/>
      <c r="S162" s="465" t="str" cm="1">
        <f t="array" ref="S162">IFERROR(
_xlfn.IFS(
$I162=600010,"36th District Judges (CC 600010)",
$I162=600014,"36th District Staff (CC 600014)",
$I162&lt;&gt;0,_xlfn.XLOOKUP($N162,'FY25 Gold Book'!$A:$A,'FY25 Gold Book'!$F:$F,"-",0,1)),
"-")</f>
        <v>-</v>
      </c>
      <c r="T162" s="465" t="str" cm="1">
        <f t="array" ref="T162">IFERROR(
_xlfn.IFS(
OR($R162="TASS",$R162="Seasonal"),"TASS / Part-Time (FICA Only)",
$A162=13,"BSEED",
$A162=20,"DDoT",
OR($A162=48,$A162=49),"DWSD",
$A162=72,"Library",
$I162=600010,"36th District Judges",
$I162=600014,"36th District Staff",
$N162&lt;&gt;0,_xlfn.XLOOKUP($N162,'FY25 Gold Book'!$A:$A,'FY25 Gold Book'!$H:$H,"-",0,1)),
"-")</f>
        <v>-</v>
      </c>
      <c r="U162" s="678"/>
      <c r="V162" s="679"/>
      <c r="W162" s="677"/>
      <c r="X162" s="134"/>
      <c r="Y162" s="135"/>
      <c r="Z162" s="147">
        <f>_xlfn.XLOOKUP($N162,'FY25 Gold Book'!$A:$A,'FY25 Gold Book'!$E:$E,0,0,1)</f>
        <v>0</v>
      </c>
      <c r="AA162" s="680">
        <f>_xlfn.XLOOKUP($N162,'FY25 Gold Book'!$A:$A,'FY25 Gold Book'!$G:$G,0,0,1)</f>
        <v>0</v>
      </c>
      <c r="AB162" s="148">
        <f t="shared" si="18"/>
        <v>0</v>
      </c>
      <c r="AC162" s="681">
        <v>0</v>
      </c>
      <c r="AD162" s="149">
        <f t="shared" si="19"/>
        <v>0</v>
      </c>
      <c r="AE162" s="147">
        <f>_xlfn.XLOOKUP($T162,'FY25 Fringe Rates'!$X$6:$X$15,'FY25 Fringe Rates'!$Y$6:$Y$15,0,0,1)</f>
        <v>0</v>
      </c>
      <c r="AF162" s="150">
        <f t="shared" si="14"/>
        <v>0</v>
      </c>
      <c r="AG162" s="136">
        <v>0</v>
      </c>
      <c r="AH162" s="149">
        <f t="shared" si="20"/>
        <v>0</v>
      </c>
      <c r="AI162" s="151">
        <f t="shared" si="15"/>
        <v>0</v>
      </c>
      <c r="AJ162" s="32"/>
    </row>
    <row r="163" spans="1:36">
      <c r="A163" s="145" t="str">
        <f t="shared" si="16"/>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2"/>
      <c r="J163" s="303" t="str">
        <f>IF($I163="","-",_xlfn.XLOOKUP($I163,'CC.Meta'!$A:$A,'CC.Meta'!$D:$D,"-",0,1))</f>
        <v>-</v>
      </c>
      <c r="K163" s="306" t="str">
        <f t="shared" si="17"/>
        <v>--</v>
      </c>
      <c r="L163" s="302"/>
      <c r="M163" s="133"/>
      <c r="N163" s="234"/>
      <c r="O163" s="146" t="str">
        <f>IF($N163="","-",_xlfn.XLOOKUP($N163,'FY25 Gold Book'!$A:$A,'FY25 Gold Book'!$B:$B,"-",0,1))</f>
        <v>-</v>
      </c>
      <c r="P163" s="444" t="str">
        <f>IF($N163="","-",_xlfn.XLOOKUP($N163,'FY25 Gold Book'!$A:$A,'FY25 Gold Book'!$C:$C,"-",0,1))</f>
        <v>-</v>
      </c>
      <c r="Q163" s="146" t="str">
        <f>IF($N163="","-",_xlfn.XLOOKUP($N163,'FY25 Gold Book'!$A:$A,'FY25 Gold Book'!$D:$D,"-",0,1))</f>
        <v>-</v>
      </c>
      <c r="R163" s="52"/>
      <c r="S163" s="465" t="str" cm="1">
        <f t="array" ref="S163">IFERROR(
_xlfn.IFS(
$I163=600010,"36th District Judges (CC 600010)",
$I163=600014,"36th District Staff (CC 600014)",
$I163&lt;&gt;0,_xlfn.XLOOKUP($N163,'FY25 Gold Book'!$A:$A,'FY25 Gold Book'!$F:$F,"-",0,1)),
"-")</f>
        <v>-</v>
      </c>
      <c r="T163" s="465" t="str" cm="1">
        <f t="array" ref="T163">IFERROR(
_xlfn.IFS(
OR($R163="TASS",$R163="Seasonal"),"TASS / Part-Time (FICA Only)",
$A163=13,"BSEED",
$A163=20,"DDoT",
OR($A163=48,$A163=49),"DWSD",
$A163=72,"Library",
$I163=600010,"36th District Judges",
$I163=600014,"36th District Staff",
$N163&lt;&gt;0,_xlfn.XLOOKUP($N163,'FY25 Gold Book'!$A:$A,'FY25 Gold Book'!$H:$H,"-",0,1)),
"-")</f>
        <v>-</v>
      </c>
      <c r="U163" s="678"/>
      <c r="V163" s="679"/>
      <c r="W163" s="677"/>
      <c r="X163" s="134"/>
      <c r="Y163" s="135"/>
      <c r="Z163" s="147">
        <f>_xlfn.XLOOKUP($N163,'FY25 Gold Book'!$A:$A,'FY25 Gold Book'!$E:$E,0,0,1)</f>
        <v>0</v>
      </c>
      <c r="AA163" s="680">
        <f>_xlfn.XLOOKUP($N163,'FY25 Gold Book'!$A:$A,'FY25 Gold Book'!$G:$G,0,0,1)</f>
        <v>0</v>
      </c>
      <c r="AB163" s="148">
        <f t="shared" si="18"/>
        <v>0</v>
      </c>
      <c r="AC163" s="681">
        <v>0</v>
      </c>
      <c r="AD163" s="149">
        <f t="shared" si="19"/>
        <v>0</v>
      </c>
      <c r="AE163" s="147">
        <f>_xlfn.XLOOKUP($T163,'FY25 Fringe Rates'!$X$6:$X$15,'FY25 Fringe Rates'!$Y$6:$Y$15,0,0,1)</f>
        <v>0</v>
      </c>
      <c r="AF163" s="150">
        <f t="shared" si="14"/>
        <v>0</v>
      </c>
      <c r="AG163" s="136">
        <v>0</v>
      </c>
      <c r="AH163" s="149">
        <f t="shared" si="20"/>
        <v>0</v>
      </c>
      <c r="AI163" s="151">
        <f t="shared" si="15"/>
        <v>0</v>
      </c>
      <c r="AJ163" s="32"/>
    </row>
    <row r="164" spans="1:36">
      <c r="A164" s="145" t="str">
        <f t="shared" si="16"/>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2"/>
      <c r="J164" s="303" t="str">
        <f>IF($I164="","-",_xlfn.XLOOKUP($I164,'CC.Meta'!$A:$A,'CC.Meta'!$D:$D,"-",0,1))</f>
        <v>-</v>
      </c>
      <c r="K164" s="306" t="str">
        <f t="shared" si="17"/>
        <v>--</v>
      </c>
      <c r="L164" s="302"/>
      <c r="M164" s="133"/>
      <c r="N164" s="234"/>
      <c r="O164" s="146" t="str">
        <f>IF($N164="","-",_xlfn.XLOOKUP($N164,'FY25 Gold Book'!$A:$A,'FY25 Gold Book'!$B:$B,"-",0,1))</f>
        <v>-</v>
      </c>
      <c r="P164" s="444" t="str">
        <f>IF($N164="","-",_xlfn.XLOOKUP($N164,'FY25 Gold Book'!$A:$A,'FY25 Gold Book'!$C:$C,"-",0,1))</f>
        <v>-</v>
      </c>
      <c r="Q164" s="146" t="str">
        <f>IF($N164="","-",_xlfn.XLOOKUP($N164,'FY25 Gold Book'!$A:$A,'FY25 Gold Book'!$D:$D,"-",0,1))</f>
        <v>-</v>
      </c>
      <c r="R164" s="52"/>
      <c r="S164" s="465" t="str" cm="1">
        <f t="array" ref="S164">IFERROR(
_xlfn.IFS(
$I164=600010,"36th District Judges (CC 600010)",
$I164=600014,"36th District Staff (CC 600014)",
$I164&lt;&gt;0,_xlfn.XLOOKUP($N164,'FY25 Gold Book'!$A:$A,'FY25 Gold Book'!$F:$F,"-",0,1)),
"-")</f>
        <v>-</v>
      </c>
      <c r="T164" s="465" t="str" cm="1">
        <f t="array" ref="T164">IFERROR(
_xlfn.IFS(
OR($R164="TASS",$R164="Seasonal"),"TASS / Part-Time (FICA Only)",
$A164=13,"BSEED",
$A164=20,"DDoT",
OR($A164=48,$A164=49),"DWSD",
$A164=72,"Library",
$I164=600010,"36th District Judges",
$I164=600014,"36th District Staff",
$N164&lt;&gt;0,_xlfn.XLOOKUP($N164,'FY25 Gold Book'!$A:$A,'FY25 Gold Book'!$H:$H,"-",0,1)),
"-")</f>
        <v>-</v>
      </c>
      <c r="U164" s="678"/>
      <c r="V164" s="679"/>
      <c r="W164" s="677"/>
      <c r="X164" s="134"/>
      <c r="Y164" s="135"/>
      <c r="Z164" s="147">
        <f>_xlfn.XLOOKUP($N164,'FY25 Gold Book'!$A:$A,'FY25 Gold Book'!$E:$E,0,0,1)</f>
        <v>0</v>
      </c>
      <c r="AA164" s="680">
        <f>_xlfn.XLOOKUP($N164,'FY25 Gold Book'!$A:$A,'FY25 Gold Book'!$G:$G,0,0,1)</f>
        <v>0</v>
      </c>
      <c r="AB164" s="148">
        <f t="shared" si="18"/>
        <v>0</v>
      </c>
      <c r="AC164" s="681">
        <v>0</v>
      </c>
      <c r="AD164" s="149">
        <f t="shared" si="19"/>
        <v>0</v>
      </c>
      <c r="AE164" s="147">
        <f>_xlfn.XLOOKUP($T164,'FY25 Fringe Rates'!$X$6:$X$15,'FY25 Fringe Rates'!$Y$6:$Y$15,0,0,1)</f>
        <v>0</v>
      </c>
      <c r="AF164" s="150">
        <f t="shared" si="14"/>
        <v>0</v>
      </c>
      <c r="AG164" s="136">
        <v>0</v>
      </c>
      <c r="AH164" s="149">
        <f t="shared" si="20"/>
        <v>0</v>
      </c>
      <c r="AI164" s="151">
        <f t="shared" si="15"/>
        <v>0</v>
      </c>
      <c r="AJ164" s="32"/>
    </row>
    <row r="165" spans="1:36">
      <c r="A165" s="145" t="str">
        <f t="shared" si="16"/>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2"/>
      <c r="J165" s="303" t="str">
        <f>IF($I165="","-",_xlfn.XLOOKUP($I165,'CC.Meta'!$A:$A,'CC.Meta'!$D:$D,"-",0,1))</f>
        <v>-</v>
      </c>
      <c r="K165" s="306" t="str">
        <f t="shared" si="17"/>
        <v>--</v>
      </c>
      <c r="L165" s="302"/>
      <c r="M165" s="133"/>
      <c r="N165" s="234"/>
      <c r="O165" s="146" t="str">
        <f>IF($N165="","-",_xlfn.XLOOKUP($N165,'FY25 Gold Book'!$A:$A,'FY25 Gold Book'!$B:$B,"-",0,1))</f>
        <v>-</v>
      </c>
      <c r="P165" s="444" t="str">
        <f>IF($N165="","-",_xlfn.XLOOKUP($N165,'FY25 Gold Book'!$A:$A,'FY25 Gold Book'!$C:$C,"-",0,1))</f>
        <v>-</v>
      </c>
      <c r="Q165" s="146" t="str">
        <f>IF($N165="","-",_xlfn.XLOOKUP($N165,'FY25 Gold Book'!$A:$A,'FY25 Gold Book'!$D:$D,"-",0,1))</f>
        <v>-</v>
      </c>
      <c r="R165" s="52"/>
      <c r="S165" s="465" t="str" cm="1">
        <f t="array" ref="S165">IFERROR(
_xlfn.IFS(
$I165=600010,"36th District Judges (CC 600010)",
$I165=600014,"36th District Staff (CC 600014)",
$I165&lt;&gt;0,_xlfn.XLOOKUP($N165,'FY25 Gold Book'!$A:$A,'FY25 Gold Book'!$F:$F,"-",0,1)),
"-")</f>
        <v>-</v>
      </c>
      <c r="T165" s="465" t="str" cm="1">
        <f t="array" ref="T165">IFERROR(
_xlfn.IFS(
OR($R165="TASS",$R165="Seasonal"),"TASS / Part-Time (FICA Only)",
$A165=13,"BSEED",
$A165=20,"DDoT",
OR($A165=48,$A165=49),"DWSD",
$A165=72,"Library",
$I165=600010,"36th District Judges",
$I165=600014,"36th District Staff",
$N165&lt;&gt;0,_xlfn.XLOOKUP($N165,'FY25 Gold Book'!$A:$A,'FY25 Gold Book'!$H:$H,"-",0,1)),
"-")</f>
        <v>-</v>
      </c>
      <c r="U165" s="678"/>
      <c r="V165" s="679"/>
      <c r="W165" s="677"/>
      <c r="X165" s="134"/>
      <c r="Y165" s="135"/>
      <c r="Z165" s="147">
        <f>_xlfn.XLOOKUP($N165,'FY25 Gold Book'!$A:$A,'FY25 Gold Book'!$E:$E,0,0,1)</f>
        <v>0</v>
      </c>
      <c r="AA165" s="680">
        <f>_xlfn.XLOOKUP($N165,'FY25 Gold Book'!$A:$A,'FY25 Gold Book'!$G:$G,0,0,1)</f>
        <v>0</v>
      </c>
      <c r="AB165" s="148">
        <f t="shared" si="18"/>
        <v>0</v>
      </c>
      <c r="AC165" s="681">
        <v>0</v>
      </c>
      <c r="AD165" s="149">
        <f t="shared" si="19"/>
        <v>0</v>
      </c>
      <c r="AE165" s="147">
        <f>_xlfn.XLOOKUP($T165,'FY25 Fringe Rates'!$X$6:$X$15,'FY25 Fringe Rates'!$Y$6:$Y$15,0,0,1)</f>
        <v>0</v>
      </c>
      <c r="AF165" s="150">
        <f t="shared" si="14"/>
        <v>0</v>
      </c>
      <c r="AG165" s="136">
        <v>0</v>
      </c>
      <c r="AH165" s="149">
        <f t="shared" si="20"/>
        <v>0</v>
      </c>
      <c r="AI165" s="151">
        <f t="shared" si="15"/>
        <v>0</v>
      </c>
      <c r="AJ165" s="32"/>
    </row>
    <row r="166" spans="1:36">
      <c r="A166" s="145" t="str">
        <f t="shared" si="16"/>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2"/>
      <c r="J166" s="303" t="str">
        <f>IF($I166="","-",_xlfn.XLOOKUP($I166,'CC.Meta'!$A:$A,'CC.Meta'!$D:$D,"-",0,1))</f>
        <v>-</v>
      </c>
      <c r="K166" s="306" t="str">
        <f t="shared" si="17"/>
        <v>--</v>
      </c>
      <c r="L166" s="302"/>
      <c r="M166" s="133"/>
      <c r="N166" s="234"/>
      <c r="O166" s="146" t="str">
        <f>IF($N166="","-",_xlfn.XLOOKUP($N166,'FY25 Gold Book'!$A:$A,'FY25 Gold Book'!$B:$B,"-",0,1))</f>
        <v>-</v>
      </c>
      <c r="P166" s="444" t="str">
        <f>IF($N166="","-",_xlfn.XLOOKUP($N166,'FY25 Gold Book'!$A:$A,'FY25 Gold Book'!$C:$C,"-",0,1))</f>
        <v>-</v>
      </c>
      <c r="Q166" s="146" t="str">
        <f>IF($N166="","-",_xlfn.XLOOKUP($N166,'FY25 Gold Book'!$A:$A,'FY25 Gold Book'!$D:$D,"-",0,1))</f>
        <v>-</v>
      </c>
      <c r="R166" s="52"/>
      <c r="S166" s="465" t="str" cm="1">
        <f t="array" ref="S166">IFERROR(
_xlfn.IFS(
$I166=600010,"36th District Judges (CC 600010)",
$I166=600014,"36th District Staff (CC 600014)",
$I166&lt;&gt;0,_xlfn.XLOOKUP($N166,'FY25 Gold Book'!$A:$A,'FY25 Gold Book'!$F:$F,"-",0,1)),
"-")</f>
        <v>-</v>
      </c>
      <c r="T166" s="465" t="str" cm="1">
        <f t="array" ref="T166">IFERROR(
_xlfn.IFS(
OR($R166="TASS",$R166="Seasonal"),"TASS / Part-Time (FICA Only)",
$A166=13,"BSEED",
$A166=20,"DDoT",
OR($A166=48,$A166=49),"DWSD",
$A166=72,"Library",
$I166=600010,"36th District Judges",
$I166=600014,"36th District Staff",
$N166&lt;&gt;0,_xlfn.XLOOKUP($N166,'FY25 Gold Book'!$A:$A,'FY25 Gold Book'!$H:$H,"-",0,1)),
"-")</f>
        <v>-</v>
      </c>
      <c r="U166" s="678"/>
      <c r="V166" s="679"/>
      <c r="W166" s="677"/>
      <c r="X166" s="134"/>
      <c r="Y166" s="135"/>
      <c r="Z166" s="147">
        <f>_xlfn.XLOOKUP($N166,'FY25 Gold Book'!$A:$A,'FY25 Gold Book'!$E:$E,0,0,1)</f>
        <v>0</v>
      </c>
      <c r="AA166" s="680">
        <f>_xlfn.XLOOKUP($N166,'FY25 Gold Book'!$A:$A,'FY25 Gold Book'!$G:$G,0,0,1)</f>
        <v>0</v>
      </c>
      <c r="AB166" s="148">
        <f t="shared" si="18"/>
        <v>0</v>
      </c>
      <c r="AC166" s="681">
        <v>0</v>
      </c>
      <c r="AD166" s="149">
        <f t="shared" si="19"/>
        <v>0</v>
      </c>
      <c r="AE166" s="147">
        <f>_xlfn.XLOOKUP($T166,'FY25 Fringe Rates'!$X$6:$X$15,'FY25 Fringe Rates'!$Y$6:$Y$15,0,0,1)</f>
        <v>0</v>
      </c>
      <c r="AF166" s="150">
        <f t="shared" si="14"/>
        <v>0</v>
      </c>
      <c r="AG166" s="136">
        <v>0</v>
      </c>
      <c r="AH166" s="149">
        <f t="shared" si="20"/>
        <v>0</v>
      </c>
      <c r="AI166" s="151">
        <f t="shared" si="15"/>
        <v>0</v>
      </c>
      <c r="AJ166" s="32"/>
    </row>
    <row r="167" spans="1:36">
      <c r="A167" s="145" t="str">
        <f t="shared" si="16"/>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2"/>
      <c r="J167" s="303" t="str">
        <f>IF($I167="","-",_xlfn.XLOOKUP($I167,'CC.Meta'!$A:$A,'CC.Meta'!$D:$D,"-",0,1))</f>
        <v>-</v>
      </c>
      <c r="K167" s="306" t="str">
        <f t="shared" si="17"/>
        <v>--</v>
      </c>
      <c r="L167" s="302"/>
      <c r="M167" s="133"/>
      <c r="N167" s="234"/>
      <c r="O167" s="146" t="str">
        <f>IF($N167="","-",_xlfn.XLOOKUP($N167,'FY25 Gold Book'!$A:$A,'FY25 Gold Book'!$B:$B,"-",0,1))</f>
        <v>-</v>
      </c>
      <c r="P167" s="444" t="str">
        <f>IF($N167="","-",_xlfn.XLOOKUP($N167,'FY25 Gold Book'!$A:$A,'FY25 Gold Book'!$C:$C,"-",0,1))</f>
        <v>-</v>
      </c>
      <c r="Q167" s="146" t="str">
        <f>IF($N167="","-",_xlfn.XLOOKUP($N167,'FY25 Gold Book'!$A:$A,'FY25 Gold Book'!$D:$D,"-",0,1))</f>
        <v>-</v>
      </c>
      <c r="R167" s="52"/>
      <c r="S167" s="465" t="str" cm="1">
        <f t="array" ref="S167">IFERROR(
_xlfn.IFS(
$I167=600010,"36th District Judges (CC 600010)",
$I167=600014,"36th District Staff (CC 600014)",
$I167&lt;&gt;0,_xlfn.XLOOKUP($N167,'FY25 Gold Book'!$A:$A,'FY25 Gold Book'!$F:$F,"-",0,1)),
"-")</f>
        <v>-</v>
      </c>
      <c r="T167" s="465" t="str" cm="1">
        <f t="array" ref="T167">IFERROR(
_xlfn.IFS(
OR($R167="TASS",$R167="Seasonal"),"TASS / Part-Time (FICA Only)",
$A167=13,"BSEED",
$A167=20,"DDoT",
OR($A167=48,$A167=49),"DWSD",
$A167=72,"Library",
$I167=600010,"36th District Judges",
$I167=600014,"36th District Staff",
$N167&lt;&gt;0,_xlfn.XLOOKUP($N167,'FY25 Gold Book'!$A:$A,'FY25 Gold Book'!$H:$H,"-",0,1)),
"-")</f>
        <v>-</v>
      </c>
      <c r="U167" s="678"/>
      <c r="V167" s="679"/>
      <c r="W167" s="677"/>
      <c r="X167" s="134"/>
      <c r="Y167" s="135"/>
      <c r="Z167" s="147">
        <f>_xlfn.XLOOKUP($N167,'FY25 Gold Book'!$A:$A,'FY25 Gold Book'!$E:$E,0,0,1)</f>
        <v>0</v>
      </c>
      <c r="AA167" s="680">
        <f>_xlfn.XLOOKUP($N167,'FY25 Gold Book'!$A:$A,'FY25 Gold Book'!$G:$G,0,0,1)</f>
        <v>0</v>
      </c>
      <c r="AB167" s="148">
        <f t="shared" si="18"/>
        <v>0</v>
      </c>
      <c r="AC167" s="681">
        <v>0</v>
      </c>
      <c r="AD167" s="149">
        <f t="shared" si="19"/>
        <v>0</v>
      </c>
      <c r="AE167" s="147">
        <f>_xlfn.XLOOKUP($T167,'FY25 Fringe Rates'!$X$6:$X$15,'FY25 Fringe Rates'!$Y$6:$Y$15,0,0,1)</f>
        <v>0</v>
      </c>
      <c r="AF167" s="150">
        <f t="shared" si="14"/>
        <v>0</v>
      </c>
      <c r="AG167" s="136">
        <v>0</v>
      </c>
      <c r="AH167" s="149">
        <f t="shared" si="20"/>
        <v>0</v>
      </c>
      <c r="AI167" s="151">
        <f t="shared" si="15"/>
        <v>0</v>
      </c>
      <c r="AJ167" s="32"/>
    </row>
    <row r="168" spans="1:36">
      <c r="A168" s="145" t="str">
        <f t="shared" si="16"/>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2"/>
      <c r="J168" s="303" t="str">
        <f>IF($I168="","-",_xlfn.XLOOKUP($I168,'CC.Meta'!$A:$A,'CC.Meta'!$D:$D,"-",0,1))</f>
        <v>-</v>
      </c>
      <c r="K168" s="306" t="str">
        <f t="shared" si="17"/>
        <v>--</v>
      </c>
      <c r="L168" s="302"/>
      <c r="M168" s="133"/>
      <c r="N168" s="234"/>
      <c r="O168" s="146" t="str">
        <f>IF($N168="","-",_xlfn.XLOOKUP($N168,'FY25 Gold Book'!$A:$A,'FY25 Gold Book'!$B:$B,"-",0,1))</f>
        <v>-</v>
      </c>
      <c r="P168" s="444" t="str">
        <f>IF($N168="","-",_xlfn.XLOOKUP($N168,'FY25 Gold Book'!$A:$A,'FY25 Gold Book'!$C:$C,"-",0,1))</f>
        <v>-</v>
      </c>
      <c r="Q168" s="146" t="str">
        <f>IF($N168="","-",_xlfn.XLOOKUP($N168,'FY25 Gold Book'!$A:$A,'FY25 Gold Book'!$D:$D,"-",0,1))</f>
        <v>-</v>
      </c>
      <c r="R168" s="52"/>
      <c r="S168" s="465" t="str" cm="1">
        <f t="array" ref="S168">IFERROR(
_xlfn.IFS(
$I168=600010,"36th District Judges (CC 600010)",
$I168=600014,"36th District Staff (CC 600014)",
$I168&lt;&gt;0,_xlfn.XLOOKUP($N168,'FY25 Gold Book'!$A:$A,'FY25 Gold Book'!$F:$F,"-",0,1)),
"-")</f>
        <v>-</v>
      </c>
      <c r="T168" s="465" t="str" cm="1">
        <f t="array" ref="T168">IFERROR(
_xlfn.IFS(
OR($R168="TASS",$R168="Seasonal"),"TASS / Part-Time (FICA Only)",
$A168=13,"BSEED",
$A168=20,"DDoT",
OR($A168=48,$A168=49),"DWSD",
$A168=72,"Library",
$I168=600010,"36th District Judges",
$I168=600014,"36th District Staff",
$N168&lt;&gt;0,_xlfn.XLOOKUP($N168,'FY25 Gold Book'!$A:$A,'FY25 Gold Book'!$H:$H,"-",0,1)),
"-")</f>
        <v>-</v>
      </c>
      <c r="U168" s="678"/>
      <c r="V168" s="679"/>
      <c r="W168" s="677"/>
      <c r="X168" s="134"/>
      <c r="Y168" s="135"/>
      <c r="Z168" s="147">
        <f>_xlfn.XLOOKUP($N168,'FY25 Gold Book'!$A:$A,'FY25 Gold Book'!$E:$E,0,0,1)</f>
        <v>0</v>
      </c>
      <c r="AA168" s="680">
        <f>_xlfn.XLOOKUP($N168,'FY25 Gold Book'!$A:$A,'FY25 Gold Book'!$G:$G,0,0,1)</f>
        <v>0</v>
      </c>
      <c r="AB168" s="148">
        <f t="shared" si="18"/>
        <v>0</v>
      </c>
      <c r="AC168" s="681">
        <v>0</v>
      </c>
      <c r="AD168" s="149">
        <f t="shared" si="19"/>
        <v>0</v>
      </c>
      <c r="AE168" s="147">
        <f>_xlfn.XLOOKUP($T168,'FY25 Fringe Rates'!$X$6:$X$15,'FY25 Fringe Rates'!$Y$6:$Y$15,0,0,1)</f>
        <v>0</v>
      </c>
      <c r="AF168" s="150">
        <f t="shared" si="14"/>
        <v>0</v>
      </c>
      <c r="AG168" s="136">
        <v>0</v>
      </c>
      <c r="AH168" s="149">
        <f t="shared" si="20"/>
        <v>0</v>
      </c>
      <c r="AI168" s="151">
        <f t="shared" si="15"/>
        <v>0</v>
      </c>
      <c r="AJ168" s="32"/>
    </row>
    <row r="169" spans="1:36">
      <c r="A169" s="145" t="str">
        <f t="shared" si="16"/>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2"/>
      <c r="J169" s="303" t="str">
        <f>IF($I169="","-",_xlfn.XLOOKUP($I169,'CC.Meta'!$A:$A,'CC.Meta'!$D:$D,"-",0,1))</f>
        <v>-</v>
      </c>
      <c r="K169" s="306" t="str">
        <f t="shared" si="17"/>
        <v>--</v>
      </c>
      <c r="L169" s="302"/>
      <c r="M169" s="133"/>
      <c r="N169" s="234"/>
      <c r="O169" s="146" t="str">
        <f>IF($N169="","-",_xlfn.XLOOKUP($N169,'FY25 Gold Book'!$A:$A,'FY25 Gold Book'!$B:$B,"-",0,1))</f>
        <v>-</v>
      </c>
      <c r="P169" s="444" t="str">
        <f>IF($N169="","-",_xlfn.XLOOKUP($N169,'FY25 Gold Book'!$A:$A,'FY25 Gold Book'!$C:$C,"-",0,1))</f>
        <v>-</v>
      </c>
      <c r="Q169" s="146" t="str">
        <f>IF($N169="","-",_xlfn.XLOOKUP($N169,'FY25 Gold Book'!$A:$A,'FY25 Gold Book'!$D:$D,"-",0,1))</f>
        <v>-</v>
      </c>
      <c r="R169" s="52"/>
      <c r="S169" s="465" t="str" cm="1">
        <f t="array" ref="S169">IFERROR(
_xlfn.IFS(
$I169=600010,"36th District Judges (CC 600010)",
$I169=600014,"36th District Staff (CC 600014)",
$I169&lt;&gt;0,_xlfn.XLOOKUP($N169,'FY25 Gold Book'!$A:$A,'FY25 Gold Book'!$F:$F,"-",0,1)),
"-")</f>
        <v>-</v>
      </c>
      <c r="T169" s="465" t="str" cm="1">
        <f t="array" ref="T169">IFERROR(
_xlfn.IFS(
OR($R169="TASS",$R169="Seasonal"),"TASS / Part-Time (FICA Only)",
$A169=13,"BSEED",
$A169=20,"DDoT",
OR($A169=48,$A169=49),"DWSD",
$A169=72,"Library",
$I169=600010,"36th District Judges",
$I169=600014,"36th District Staff",
$N169&lt;&gt;0,_xlfn.XLOOKUP($N169,'FY25 Gold Book'!$A:$A,'FY25 Gold Book'!$H:$H,"-",0,1)),
"-")</f>
        <v>-</v>
      </c>
      <c r="U169" s="678"/>
      <c r="V169" s="679"/>
      <c r="W169" s="677"/>
      <c r="X169" s="134"/>
      <c r="Y169" s="135"/>
      <c r="Z169" s="147">
        <f>_xlfn.XLOOKUP($N169,'FY25 Gold Book'!$A:$A,'FY25 Gold Book'!$E:$E,0,0,1)</f>
        <v>0</v>
      </c>
      <c r="AA169" s="680">
        <f>_xlfn.XLOOKUP($N169,'FY25 Gold Book'!$A:$A,'FY25 Gold Book'!$G:$G,0,0,1)</f>
        <v>0</v>
      </c>
      <c r="AB169" s="148">
        <f t="shared" si="18"/>
        <v>0</v>
      </c>
      <c r="AC169" s="681">
        <v>0</v>
      </c>
      <c r="AD169" s="149">
        <f t="shared" si="19"/>
        <v>0</v>
      </c>
      <c r="AE169" s="147">
        <f>_xlfn.XLOOKUP($T169,'FY25 Fringe Rates'!$X$6:$X$15,'FY25 Fringe Rates'!$Y$6:$Y$15,0,0,1)</f>
        <v>0</v>
      </c>
      <c r="AF169" s="150">
        <f t="shared" si="14"/>
        <v>0</v>
      </c>
      <c r="AG169" s="136">
        <v>0</v>
      </c>
      <c r="AH169" s="149">
        <f t="shared" si="20"/>
        <v>0</v>
      </c>
      <c r="AI169" s="151">
        <f t="shared" si="15"/>
        <v>0</v>
      </c>
      <c r="AJ169" s="32"/>
    </row>
    <row r="170" spans="1:36">
      <c r="A170" s="145" t="str">
        <f t="shared" si="16"/>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2"/>
      <c r="J170" s="303" t="str">
        <f>IF($I170="","-",_xlfn.XLOOKUP($I170,'CC.Meta'!$A:$A,'CC.Meta'!$D:$D,"-",0,1))</f>
        <v>-</v>
      </c>
      <c r="K170" s="306" t="str">
        <f t="shared" si="17"/>
        <v>--</v>
      </c>
      <c r="L170" s="302"/>
      <c r="M170" s="133"/>
      <c r="N170" s="234"/>
      <c r="O170" s="146" t="str">
        <f>IF($N170="","-",_xlfn.XLOOKUP($N170,'FY25 Gold Book'!$A:$A,'FY25 Gold Book'!$B:$B,"-",0,1))</f>
        <v>-</v>
      </c>
      <c r="P170" s="444" t="str">
        <f>IF($N170="","-",_xlfn.XLOOKUP($N170,'FY25 Gold Book'!$A:$A,'FY25 Gold Book'!$C:$C,"-",0,1))</f>
        <v>-</v>
      </c>
      <c r="Q170" s="146" t="str">
        <f>IF($N170="","-",_xlfn.XLOOKUP($N170,'FY25 Gold Book'!$A:$A,'FY25 Gold Book'!$D:$D,"-",0,1))</f>
        <v>-</v>
      </c>
      <c r="R170" s="52"/>
      <c r="S170" s="465" t="str" cm="1">
        <f t="array" ref="S170">IFERROR(
_xlfn.IFS(
$I170=600010,"36th District Judges (CC 600010)",
$I170=600014,"36th District Staff (CC 600014)",
$I170&lt;&gt;0,_xlfn.XLOOKUP($N170,'FY25 Gold Book'!$A:$A,'FY25 Gold Book'!$F:$F,"-",0,1)),
"-")</f>
        <v>-</v>
      </c>
      <c r="T170" s="465" t="str" cm="1">
        <f t="array" ref="T170">IFERROR(
_xlfn.IFS(
OR($R170="TASS",$R170="Seasonal"),"TASS / Part-Time (FICA Only)",
$A170=13,"BSEED",
$A170=20,"DDoT",
OR($A170=48,$A170=49),"DWSD",
$A170=72,"Library",
$I170=600010,"36th District Judges",
$I170=600014,"36th District Staff",
$N170&lt;&gt;0,_xlfn.XLOOKUP($N170,'FY25 Gold Book'!$A:$A,'FY25 Gold Book'!$H:$H,"-",0,1)),
"-")</f>
        <v>-</v>
      </c>
      <c r="U170" s="678"/>
      <c r="V170" s="679"/>
      <c r="W170" s="677"/>
      <c r="X170" s="134"/>
      <c r="Y170" s="135"/>
      <c r="Z170" s="147">
        <f>_xlfn.XLOOKUP($N170,'FY25 Gold Book'!$A:$A,'FY25 Gold Book'!$E:$E,0,0,1)</f>
        <v>0</v>
      </c>
      <c r="AA170" s="680">
        <f>_xlfn.XLOOKUP($N170,'FY25 Gold Book'!$A:$A,'FY25 Gold Book'!$G:$G,0,0,1)</f>
        <v>0</v>
      </c>
      <c r="AB170" s="148">
        <f t="shared" si="18"/>
        <v>0</v>
      </c>
      <c r="AC170" s="681">
        <v>0</v>
      </c>
      <c r="AD170" s="149">
        <f t="shared" si="19"/>
        <v>0</v>
      </c>
      <c r="AE170" s="147">
        <f>_xlfn.XLOOKUP($T170,'FY25 Fringe Rates'!$X$6:$X$15,'FY25 Fringe Rates'!$Y$6:$Y$15,0,0,1)</f>
        <v>0</v>
      </c>
      <c r="AF170" s="150">
        <f t="shared" si="14"/>
        <v>0</v>
      </c>
      <c r="AG170" s="136">
        <v>0</v>
      </c>
      <c r="AH170" s="149">
        <f t="shared" si="20"/>
        <v>0</v>
      </c>
      <c r="AI170" s="151">
        <f t="shared" si="15"/>
        <v>0</v>
      </c>
      <c r="AJ170" s="32"/>
    </row>
    <row r="171" spans="1:36">
      <c r="A171" s="145" t="str">
        <f t="shared" si="16"/>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2"/>
      <c r="J171" s="303" t="str">
        <f>IF($I171="","-",_xlfn.XLOOKUP($I171,'CC.Meta'!$A:$A,'CC.Meta'!$D:$D,"-",0,1))</f>
        <v>-</v>
      </c>
      <c r="K171" s="306" t="str">
        <f t="shared" si="17"/>
        <v>--</v>
      </c>
      <c r="L171" s="302"/>
      <c r="M171" s="133"/>
      <c r="N171" s="234"/>
      <c r="O171" s="146" t="str">
        <f>IF($N171="","-",_xlfn.XLOOKUP($N171,'FY25 Gold Book'!$A:$A,'FY25 Gold Book'!$B:$B,"-",0,1))</f>
        <v>-</v>
      </c>
      <c r="P171" s="444" t="str">
        <f>IF($N171="","-",_xlfn.XLOOKUP($N171,'FY25 Gold Book'!$A:$A,'FY25 Gold Book'!$C:$C,"-",0,1))</f>
        <v>-</v>
      </c>
      <c r="Q171" s="146" t="str">
        <f>IF($N171="","-",_xlfn.XLOOKUP($N171,'FY25 Gold Book'!$A:$A,'FY25 Gold Book'!$D:$D,"-",0,1))</f>
        <v>-</v>
      </c>
      <c r="R171" s="52"/>
      <c r="S171" s="465" t="str" cm="1">
        <f t="array" ref="S171">IFERROR(
_xlfn.IFS(
$I171=600010,"36th District Judges (CC 600010)",
$I171=600014,"36th District Staff (CC 600014)",
$I171&lt;&gt;0,_xlfn.XLOOKUP($N171,'FY25 Gold Book'!$A:$A,'FY25 Gold Book'!$F:$F,"-",0,1)),
"-")</f>
        <v>-</v>
      </c>
      <c r="T171" s="465" t="str" cm="1">
        <f t="array" ref="T171">IFERROR(
_xlfn.IFS(
OR($R171="TASS",$R171="Seasonal"),"TASS / Part-Time (FICA Only)",
$A171=13,"BSEED",
$A171=20,"DDoT",
OR($A171=48,$A171=49),"DWSD",
$A171=72,"Library",
$I171=600010,"36th District Judges",
$I171=600014,"36th District Staff",
$N171&lt;&gt;0,_xlfn.XLOOKUP($N171,'FY25 Gold Book'!$A:$A,'FY25 Gold Book'!$H:$H,"-",0,1)),
"-")</f>
        <v>-</v>
      </c>
      <c r="U171" s="678"/>
      <c r="V171" s="679"/>
      <c r="W171" s="677"/>
      <c r="X171" s="134"/>
      <c r="Y171" s="135"/>
      <c r="Z171" s="147">
        <f>_xlfn.XLOOKUP($N171,'FY25 Gold Book'!$A:$A,'FY25 Gold Book'!$E:$E,0,0,1)</f>
        <v>0</v>
      </c>
      <c r="AA171" s="680">
        <f>_xlfn.XLOOKUP($N171,'FY25 Gold Book'!$A:$A,'FY25 Gold Book'!$G:$G,0,0,1)</f>
        <v>0</v>
      </c>
      <c r="AB171" s="148">
        <f t="shared" si="18"/>
        <v>0</v>
      </c>
      <c r="AC171" s="681">
        <v>0</v>
      </c>
      <c r="AD171" s="149">
        <f t="shared" si="19"/>
        <v>0</v>
      </c>
      <c r="AE171" s="147">
        <f>_xlfn.XLOOKUP($T171,'FY25 Fringe Rates'!$X$6:$X$15,'FY25 Fringe Rates'!$Y$6:$Y$15,0,0,1)</f>
        <v>0</v>
      </c>
      <c r="AF171" s="150">
        <f t="shared" si="14"/>
        <v>0</v>
      </c>
      <c r="AG171" s="136">
        <v>0</v>
      </c>
      <c r="AH171" s="149">
        <f t="shared" si="20"/>
        <v>0</v>
      </c>
      <c r="AI171" s="151">
        <f t="shared" si="15"/>
        <v>0</v>
      </c>
      <c r="AJ171" s="32"/>
    </row>
    <row r="172" spans="1:36">
      <c r="A172" s="145" t="str">
        <f t="shared" si="16"/>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2"/>
      <c r="J172" s="303" t="str">
        <f>IF($I172="","-",_xlfn.XLOOKUP($I172,'CC.Meta'!$A:$A,'CC.Meta'!$D:$D,"-",0,1))</f>
        <v>-</v>
      </c>
      <c r="K172" s="306" t="str">
        <f t="shared" si="17"/>
        <v>--</v>
      </c>
      <c r="L172" s="302"/>
      <c r="M172" s="133"/>
      <c r="N172" s="234"/>
      <c r="O172" s="146" t="str">
        <f>IF($N172="","-",_xlfn.XLOOKUP($N172,'FY25 Gold Book'!$A:$A,'FY25 Gold Book'!$B:$B,"-",0,1))</f>
        <v>-</v>
      </c>
      <c r="P172" s="444" t="str">
        <f>IF($N172="","-",_xlfn.XLOOKUP($N172,'FY25 Gold Book'!$A:$A,'FY25 Gold Book'!$C:$C,"-",0,1))</f>
        <v>-</v>
      </c>
      <c r="Q172" s="146" t="str">
        <f>IF($N172="","-",_xlfn.XLOOKUP($N172,'FY25 Gold Book'!$A:$A,'FY25 Gold Book'!$D:$D,"-",0,1))</f>
        <v>-</v>
      </c>
      <c r="R172" s="52"/>
      <c r="S172" s="465" t="str" cm="1">
        <f t="array" ref="S172">IFERROR(
_xlfn.IFS(
$I172=600010,"36th District Judges (CC 600010)",
$I172=600014,"36th District Staff (CC 600014)",
$I172&lt;&gt;0,_xlfn.XLOOKUP($N172,'FY25 Gold Book'!$A:$A,'FY25 Gold Book'!$F:$F,"-",0,1)),
"-")</f>
        <v>-</v>
      </c>
      <c r="T172" s="465" t="str" cm="1">
        <f t="array" ref="T172">IFERROR(
_xlfn.IFS(
OR($R172="TASS",$R172="Seasonal"),"TASS / Part-Time (FICA Only)",
$A172=13,"BSEED",
$A172=20,"DDoT",
OR($A172=48,$A172=49),"DWSD",
$A172=72,"Library",
$I172=600010,"36th District Judges",
$I172=600014,"36th District Staff",
$N172&lt;&gt;0,_xlfn.XLOOKUP($N172,'FY25 Gold Book'!$A:$A,'FY25 Gold Book'!$H:$H,"-",0,1)),
"-")</f>
        <v>-</v>
      </c>
      <c r="U172" s="678"/>
      <c r="V172" s="679"/>
      <c r="W172" s="677"/>
      <c r="X172" s="134"/>
      <c r="Y172" s="135"/>
      <c r="Z172" s="147">
        <f>_xlfn.XLOOKUP($N172,'FY25 Gold Book'!$A:$A,'FY25 Gold Book'!$E:$E,0,0,1)</f>
        <v>0</v>
      </c>
      <c r="AA172" s="680">
        <f>_xlfn.XLOOKUP($N172,'FY25 Gold Book'!$A:$A,'FY25 Gold Book'!$G:$G,0,0,1)</f>
        <v>0</v>
      </c>
      <c r="AB172" s="148">
        <f t="shared" si="18"/>
        <v>0</v>
      </c>
      <c r="AC172" s="681">
        <v>0</v>
      </c>
      <c r="AD172" s="149">
        <f t="shared" si="19"/>
        <v>0</v>
      </c>
      <c r="AE172" s="147">
        <f>_xlfn.XLOOKUP($T172,'FY25 Fringe Rates'!$X$6:$X$15,'FY25 Fringe Rates'!$Y$6:$Y$15,0,0,1)</f>
        <v>0</v>
      </c>
      <c r="AF172" s="150">
        <f t="shared" si="14"/>
        <v>0</v>
      </c>
      <c r="AG172" s="136">
        <v>0</v>
      </c>
      <c r="AH172" s="149">
        <f t="shared" si="20"/>
        <v>0</v>
      </c>
      <c r="AI172" s="151">
        <f t="shared" si="15"/>
        <v>0</v>
      </c>
      <c r="AJ172" s="32"/>
    </row>
    <row r="173" spans="1:36">
      <c r="A173" s="145" t="str">
        <f t="shared" si="16"/>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2"/>
      <c r="J173" s="303" t="str">
        <f>IF($I173="","-",_xlfn.XLOOKUP($I173,'CC.Meta'!$A:$A,'CC.Meta'!$D:$D,"-",0,1))</f>
        <v>-</v>
      </c>
      <c r="K173" s="306" t="str">
        <f t="shared" si="17"/>
        <v>--</v>
      </c>
      <c r="L173" s="302"/>
      <c r="M173" s="133"/>
      <c r="N173" s="234"/>
      <c r="O173" s="146" t="str">
        <f>IF($N173="","-",_xlfn.XLOOKUP($N173,'FY25 Gold Book'!$A:$A,'FY25 Gold Book'!$B:$B,"-",0,1))</f>
        <v>-</v>
      </c>
      <c r="P173" s="444" t="str">
        <f>IF($N173="","-",_xlfn.XLOOKUP($N173,'FY25 Gold Book'!$A:$A,'FY25 Gold Book'!$C:$C,"-",0,1))</f>
        <v>-</v>
      </c>
      <c r="Q173" s="146" t="str">
        <f>IF($N173="","-",_xlfn.XLOOKUP($N173,'FY25 Gold Book'!$A:$A,'FY25 Gold Book'!$D:$D,"-",0,1))</f>
        <v>-</v>
      </c>
      <c r="R173" s="52"/>
      <c r="S173" s="465" t="str" cm="1">
        <f t="array" ref="S173">IFERROR(
_xlfn.IFS(
$I173=600010,"36th District Judges (CC 600010)",
$I173=600014,"36th District Staff (CC 600014)",
$I173&lt;&gt;0,_xlfn.XLOOKUP($N173,'FY25 Gold Book'!$A:$A,'FY25 Gold Book'!$F:$F,"-",0,1)),
"-")</f>
        <v>-</v>
      </c>
      <c r="T173" s="465" t="str" cm="1">
        <f t="array" ref="T173">IFERROR(
_xlfn.IFS(
OR($R173="TASS",$R173="Seasonal"),"TASS / Part-Time (FICA Only)",
$A173=13,"BSEED",
$A173=20,"DDoT",
OR($A173=48,$A173=49),"DWSD",
$A173=72,"Library",
$I173=600010,"36th District Judges",
$I173=600014,"36th District Staff",
$N173&lt;&gt;0,_xlfn.XLOOKUP($N173,'FY25 Gold Book'!$A:$A,'FY25 Gold Book'!$H:$H,"-",0,1)),
"-")</f>
        <v>-</v>
      </c>
      <c r="U173" s="678"/>
      <c r="V173" s="679"/>
      <c r="W173" s="677"/>
      <c r="X173" s="134"/>
      <c r="Y173" s="135"/>
      <c r="Z173" s="147">
        <f>_xlfn.XLOOKUP($N173,'FY25 Gold Book'!$A:$A,'FY25 Gold Book'!$E:$E,0,0,1)</f>
        <v>0</v>
      </c>
      <c r="AA173" s="680">
        <f>_xlfn.XLOOKUP($N173,'FY25 Gold Book'!$A:$A,'FY25 Gold Book'!$G:$G,0,0,1)</f>
        <v>0</v>
      </c>
      <c r="AB173" s="148">
        <f t="shared" si="18"/>
        <v>0</v>
      </c>
      <c r="AC173" s="681">
        <v>0</v>
      </c>
      <c r="AD173" s="149">
        <f t="shared" si="19"/>
        <v>0</v>
      </c>
      <c r="AE173" s="147">
        <f>_xlfn.XLOOKUP($T173,'FY25 Fringe Rates'!$X$6:$X$15,'FY25 Fringe Rates'!$Y$6:$Y$15,0,0,1)</f>
        <v>0</v>
      </c>
      <c r="AF173" s="150">
        <f t="shared" si="14"/>
        <v>0</v>
      </c>
      <c r="AG173" s="136">
        <v>0</v>
      </c>
      <c r="AH173" s="149">
        <f t="shared" si="20"/>
        <v>0</v>
      </c>
      <c r="AI173" s="151">
        <f t="shared" si="15"/>
        <v>0</v>
      </c>
      <c r="AJ173" s="32"/>
    </row>
    <row r="174" spans="1:36">
      <c r="A174" s="145" t="str">
        <f t="shared" si="16"/>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2"/>
      <c r="J174" s="303" t="str">
        <f>IF($I174="","-",_xlfn.XLOOKUP($I174,'CC.Meta'!$A:$A,'CC.Meta'!$D:$D,"-",0,1))</f>
        <v>-</v>
      </c>
      <c r="K174" s="306" t="str">
        <f t="shared" si="17"/>
        <v>--</v>
      </c>
      <c r="L174" s="302"/>
      <c r="M174" s="133"/>
      <c r="N174" s="234"/>
      <c r="O174" s="146" t="str">
        <f>IF($N174="","-",_xlfn.XLOOKUP($N174,'FY25 Gold Book'!$A:$A,'FY25 Gold Book'!$B:$B,"-",0,1))</f>
        <v>-</v>
      </c>
      <c r="P174" s="444" t="str">
        <f>IF($N174="","-",_xlfn.XLOOKUP($N174,'FY25 Gold Book'!$A:$A,'FY25 Gold Book'!$C:$C,"-",0,1))</f>
        <v>-</v>
      </c>
      <c r="Q174" s="146" t="str">
        <f>IF($N174="","-",_xlfn.XLOOKUP($N174,'FY25 Gold Book'!$A:$A,'FY25 Gold Book'!$D:$D,"-",0,1))</f>
        <v>-</v>
      </c>
      <c r="R174" s="52"/>
      <c r="S174" s="465" t="str" cm="1">
        <f t="array" ref="S174">IFERROR(
_xlfn.IFS(
$I174=600010,"36th District Judges (CC 600010)",
$I174=600014,"36th District Staff (CC 600014)",
$I174&lt;&gt;0,_xlfn.XLOOKUP($N174,'FY25 Gold Book'!$A:$A,'FY25 Gold Book'!$F:$F,"-",0,1)),
"-")</f>
        <v>-</v>
      </c>
      <c r="T174" s="465" t="str" cm="1">
        <f t="array" ref="T174">IFERROR(
_xlfn.IFS(
OR($R174="TASS",$R174="Seasonal"),"TASS / Part-Time (FICA Only)",
$A174=13,"BSEED",
$A174=20,"DDoT",
OR($A174=48,$A174=49),"DWSD",
$A174=72,"Library",
$I174=600010,"36th District Judges",
$I174=600014,"36th District Staff",
$N174&lt;&gt;0,_xlfn.XLOOKUP($N174,'FY25 Gold Book'!$A:$A,'FY25 Gold Book'!$H:$H,"-",0,1)),
"-")</f>
        <v>-</v>
      </c>
      <c r="U174" s="678"/>
      <c r="V174" s="679"/>
      <c r="W174" s="677"/>
      <c r="X174" s="134"/>
      <c r="Y174" s="135"/>
      <c r="Z174" s="147">
        <f>_xlfn.XLOOKUP($N174,'FY25 Gold Book'!$A:$A,'FY25 Gold Book'!$E:$E,0,0,1)</f>
        <v>0</v>
      </c>
      <c r="AA174" s="680">
        <f>_xlfn.XLOOKUP($N174,'FY25 Gold Book'!$A:$A,'FY25 Gold Book'!$G:$G,0,0,1)</f>
        <v>0</v>
      </c>
      <c r="AB174" s="148">
        <f t="shared" si="18"/>
        <v>0</v>
      </c>
      <c r="AC174" s="681">
        <v>0</v>
      </c>
      <c r="AD174" s="149">
        <f t="shared" si="19"/>
        <v>0</v>
      </c>
      <c r="AE174" s="147">
        <f>_xlfn.XLOOKUP($T174,'FY25 Fringe Rates'!$X$6:$X$15,'FY25 Fringe Rates'!$Y$6:$Y$15,0,0,1)</f>
        <v>0</v>
      </c>
      <c r="AF174" s="150">
        <f t="shared" si="14"/>
        <v>0</v>
      </c>
      <c r="AG174" s="136">
        <v>0</v>
      </c>
      <c r="AH174" s="149">
        <f t="shared" si="20"/>
        <v>0</v>
      </c>
      <c r="AI174" s="151">
        <f t="shared" si="15"/>
        <v>0</v>
      </c>
      <c r="AJ174" s="32"/>
    </row>
    <row r="175" spans="1:36">
      <c r="A175" s="145" t="str">
        <f t="shared" si="16"/>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4"/>
      <c r="H175" s="303" t="str">
        <f>IF($G175="","-",_xlfn.XLOOKUP($G175,Appr.Meta!$A:$A,Appr.Meta!$D:$D,"-",0,1))</f>
        <v>-</v>
      </c>
      <c r="I175" s="302"/>
      <c r="J175" s="303" t="str">
        <f>IF($I175="","-",_xlfn.XLOOKUP($I175,'CC.Meta'!$A:$A,'CC.Meta'!$D:$D,"-",0,1))</f>
        <v>-</v>
      </c>
      <c r="K175" s="306" t="str">
        <f t="shared" si="17"/>
        <v>--</v>
      </c>
      <c r="L175" s="302"/>
      <c r="M175" s="133"/>
      <c r="N175" s="234"/>
      <c r="O175" s="146" t="str">
        <f>IF($N175="","-",_xlfn.XLOOKUP($N175,'FY25 Gold Book'!$A:$A,'FY25 Gold Book'!$B:$B,"-",0,1))</f>
        <v>-</v>
      </c>
      <c r="P175" s="444" t="str">
        <f>IF($N175="","-",_xlfn.XLOOKUP($N175,'FY25 Gold Book'!$A:$A,'FY25 Gold Book'!$C:$C,"-",0,1))</f>
        <v>-</v>
      </c>
      <c r="Q175" s="146" t="str">
        <f>IF($N175="","-",_xlfn.XLOOKUP($N175,'FY25 Gold Book'!$A:$A,'FY25 Gold Book'!$D:$D,"-",0,1))</f>
        <v>-</v>
      </c>
      <c r="R175" s="52"/>
      <c r="S175" s="465" t="str" cm="1">
        <f t="array" ref="S175">IFERROR(
_xlfn.IFS(
$I175=600010,"36th District Judges (CC 600010)",
$I175=600014,"36th District Staff (CC 600014)",
$I175&lt;&gt;0,_xlfn.XLOOKUP($N175,'FY25 Gold Book'!$A:$A,'FY25 Gold Book'!$F:$F,"-",0,1)),
"-")</f>
        <v>-</v>
      </c>
      <c r="T175" s="465" t="str" cm="1">
        <f t="array" ref="T175">IFERROR(
_xlfn.IFS(
OR($R175="TASS",$R175="Seasonal"),"TASS / Part-Time (FICA Only)",
$A175=13,"BSEED",
$A175=20,"DDoT",
OR($A175=48,$A175=49),"DWSD",
$A175=72,"Library",
$I175=600010,"36th District Judges",
$I175=600014,"36th District Staff",
$N175&lt;&gt;0,_xlfn.XLOOKUP($N175,'FY25 Gold Book'!$A:$A,'FY25 Gold Book'!$H:$H,"-",0,1)),
"-")</f>
        <v>-</v>
      </c>
      <c r="U175" s="678"/>
      <c r="V175" s="679"/>
      <c r="W175" s="677"/>
      <c r="X175" s="134"/>
      <c r="Y175" s="135"/>
      <c r="Z175" s="147">
        <f>_xlfn.XLOOKUP($N175,'FY25 Gold Book'!$A:$A,'FY25 Gold Book'!$E:$E,0,0,1)</f>
        <v>0</v>
      </c>
      <c r="AA175" s="680">
        <f>_xlfn.XLOOKUP($N175,'FY25 Gold Book'!$A:$A,'FY25 Gold Book'!$G:$G,0,0,1)</f>
        <v>0</v>
      </c>
      <c r="AB175" s="148">
        <f t="shared" si="18"/>
        <v>0</v>
      </c>
      <c r="AC175" s="681">
        <v>0</v>
      </c>
      <c r="AD175" s="149">
        <f t="shared" si="19"/>
        <v>0</v>
      </c>
      <c r="AE175" s="147">
        <f>_xlfn.XLOOKUP($T175,'FY25 Fringe Rates'!$X$6:$X$15,'FY25 Fringe Rates'!$Y$6:$Y$15,0,0,1)</f>
        <v>0</v>
      </c>
      <c r="AF175" s="150">
        <f t="shared" si="14"/>
        <v>0</v>
      </c>
      <c r="AG175" s="136">
        <v>0</v>
      </c>
      <c r="AH175" s="149">
        <f t="shared" si="20"/>
        <v>0</v>
      </c>
      <c r="AI175" s="151">
        <f t="shared" si="15"/>
        <v>0</v>
      </c>
      <c r="AJ175" s="32"/>
    </row>
    <row r="176" spans="1:36">
      <c r="A176" s="145" t="str">
        <f t="shared" si="16"/>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2"/>
      <c r="J176" s="303" t="str">
        <f>IF($I176="","-",_xlfn.XLOOKUP($I176,'CC.Meta'!$A:$A,'CC.Meta'!$D:$D,"-",0,1))</f>
        <v>-</v>
      </c>
      <c r="K176" s="306" t="str">
        <f t="shared" si="17"/>
        <v>--</v>
      </c>
      <c r="L176" s="302"/>
      <c r="M176" s="133"/>
      <c r="N176" s="234"/>
      <c r="O176" s="146" t="str">
        <f>IF($N176="","-",_xlfn.XLOOKUP($N176,'FY25 Gold Book'!$A:$A,'FY25 Gold Book'!$B:$B,"-",0,1))</f>
        <v>-</v>
      </c>
      <c r="P176" s="444" t="str">
        <f>IF($N176="","-",_xlfn.XLOOKUP($N176,'FY25 Gold Book'!$A:$A,'FY25 Gold Book'!$C:$C,"-",0,1))</f>
        <v>-</v>
      </c>
      <c r="Q176" s="146" t="str">
        <f>IF($N176="","-",_xlfn.XLOOKUP($N176,'FY25 Gold Book'!$A:$A,'FY25 Gold Book'!$D:$D,"-",0,1))</f>
        <v>-</v>
      </c>
      <c r="R176" s="52"/>
      <c r="S176" s="465" t="str" cm="1">
        <f t="array" ref="S176">IFERROR(
_xlfn.IFS(
$I176=600010,"36th District Judges (CC 600010)",
$I176=600014,"36th District Staff (CC 600014)",
$I176&lt;&gt;0,_xlfn.XLOOKUP($N176,'FY25 Gold Book'!$A:$A,'FY25 Gold Book'!$F:$F,"-",0,1)),
"-")</f>
        <v>-</v>
      </c>
      <c r="T176" s="465" t="str" cm="1">
        <f t="array" ref="T176">IFERROR(
_xlfn.IFS(
OR($R176="TASS",$R176="Seasonal"),"TASS / Part-Time (FICA Only)",
$A176=13,"BSEED",
$A176=20,"DDoT",
OR($A176=48,$A176=49),"DWSD",
$A176=72,"Library",
$I176=600010,"36th District Judges",
$I176=600014,"36th District Staff",
$N176&lt;&gt;0,_xlfn.XLOOKUP($N176,'FY25 Gold Book'!$A:$A,'FY25 Gold Book'!$H:$H,"-",0,1)),
"-")</f>
        <v>-</v>
      </c>
      <c r="U176" s="678"/>
      <c r="V176" s="679"/>
      <c r="W176" s="677"/>
      <c r="X176" s="134"/>
      <c r="Y176" s="135"/>
      <c r="Z176" s="147">
        <f>_xlfn.XLOOKUP($N176,'FY25 Gold Book'!$A:$A,'FY25 Gold Book'!$E:$E,0,0,1)</f>
        <v>0</v>
      </c>
      <c r="AA176" s="680">
        <f>_xlfn.XLOOKUP($N176,'FY25 Gold Book'!$A:$A,'FY25 Gold Book'!$G:$G,0,0,1)</f>
        <v>0</v>
      </c>
      <c r="AB176" s="148">
        <f t="shared" si="18"/>
        <v>0</v>
      </c>
      <c r="AC176" s="681">
        <v>0</v>
      </c>
      <c r="AD176" s="149">
        <f t="shared" si="19"/>
        <v>0</v>
      </c>
      <c r="AE176" s="147">
        <f>_xlfn.XLOOKUP($T176,'FY25 Fringe Rates'!$X$6:$X$15,'FY25 Fringe Rates'!$Y$6:$Y$15,0,0,1)</f>
        <v>0</v>
      </c>
      <c r="AF176" s="150">
        <f t="shared" si="14"/>
        <v>0</v>
      </c>
      <c r="AG176" s="136">
        <v>0</v>
      </c>
      <c r="AH176" s="149">
        <f t="shared" si="20"/>
        <v>0</v>
      </c>
      <c r="AI176" s="151">
        <f t="shared" si="15"/>
        <v>0</v>
      </c>
      <c r="AJ176" s="32"/>
    </row>
    <row r="177" spans="1:36">
      <c r="A177" s="145" t="str">
        <f t="shared" si="16"/>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2"/>
      <c r="J177" s="303" t="str">
        <f>IF($I177="","-",_xlfn.XLOOKUP($I177,'CC.Meta'!$A:$A,'CC.Meta'!$D:$D,"-",0,1))</f>
        <v>-</v>
      </c>
      <c r="K177" s="306" t="str">
        <f t="shared" si="17"/>
        <v>--</v>
      </c>
      <c r="L177" s="302"/>
      <c r="M177" s="133"/>
      <c r="N177" s="234"/>
      <c r="O177" s="146" t="str">
        <f>IF($N177="","-",_xlfn.XLOOKUP($N177,'FY25 Gold Book'!$A:$A,'FY25 Gold Book'!$B:$B,"-",0,1))</f>
        <v>-</v>
      </c>
      <c r="P177" s="444" t="str">
        <f>IF($N177="","-",_xlfn.XLOOKUP($N177,'FY25 Gold Book'!$A:$A,'FY25 Gold Book'!$C:$C,"-",0,1))</f>
        <v>-</v>
      </c>
      <c r="Q177" s="146" t="str">
        <f>IF($N177="","-",_xlfn.XLOOKUP($N177,'FY25 Gold Book'!$A:$A,'FY25 Gold Book'!$D:$D,"-",0,1))</f>
        <v>-</v>
      </c>
      <c r="R177" s="52"/>
      <c r="S177" s="465" t="str" cm="1">
        <f t="array" ref="S177">IFERROR(
_xlfn.IFS(
$I177=600010,"36th District Judges (CC 600010)",
$I177=600014,"36th District Staff (CC 600014)",
$I177&lt;&gt;0,_xlfn.XLOOKUP($N177,'FY25 Gold Book'!$A:$A,'FY25 Gold Book'!$F:$F,"-",0,1)),
"-")</f>
        <v>-</v>
      </c>
      <c r="T177" s="465" t="str" cm="1">
        <f t="array" ref="T177">IFERROR(
_xlfn.IFS(
OR($R177="TASS",$R177="Seasonal"),"TASS / Part-Time (FICA Only)",
$A177=13,"BSEED",
$A177=20,"DDoT",
OR($A177=48,$A177=49),"DWSD",
$A177=72,"Library",
$I177=600010,"36th District Judges",
$I177=600014,"36th District Staff",
$N177&lt;&gt;0,_xlfn.XLOOKUP($N177,'FY25 Gold Book'!$A:$A,'FY25 Gold Book'!$H:$H,"-",0,1)),
"-")</f>
        <v>-</v>
      </c>
      <c r="U177" s="678"/>
      <c r="V177" s="679"/>
      <c r="W177" s="677"/>
      <c r="X177" s="134"/>
      <c r="Y177" s="135"/>
      <c r="Z177" s="147">
        <f>_xlfn.XLOOKUP($N177,'FY25 Gold Book'!$A:$A,'FY25 Gold Book'!$E:$E,0,0,1)</f>
        <v>0</v>
      </c>
      <c r="AA177" s="680">
        <f>_xlfn.XLOOKUP($N177,'FY25 Gold Book'!$A:$A,'FY25 Gold Book'!$G:$G,0,0,1)</f>
        <v>0</v>
      </c>
      <c r="AB177" s="148">
        <f t="shared" si="18"/>
        <v>0</v>
      </c>
      <c r="AC177" s="681">
        <v>0</v>
      </c>
      <c r="AD177" s="149">
        <f t="shared" si="19"/>
        <v>0</v>
      </c>
      <c r="AE177" s="147">
        <f>_xlfn.XLOOKUP($T177,'FY25 Fringe Rates'!$X$6:$X$15,'FY25 Fringe Rates'!$Y$6:$Y$15,0,0,1)</f>
        <v>0</v>
      </c>
      <c r="AF177" s="150">
        <f t="shared" si="14"/>
        <v>0</v>
      </c>
      <c r="AG177" s="136">
        <v>0</v>
      </c>
      <c r="AH177" s="149">
        <f t="shared" si="20"/>
        <v>0</v>
      </c>
      <c r="AI177" s="151">
        <f t="shared" si="15"/>
        <v>0</v>
      </c>
      <c r="AJ177" s="32"/>
    </row>
    <row r="178" spans="1:36">
      <c r="A178" s="145" t="str">
        <f t="shared" si="16"/>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2"/>
      <c r="J178" s="303" t="str">
        <f>IF($I178="","-",_xlfn.XLOOKUP($I178,'CC.Meta'!$A:$A,'CC.Meta'!$D:$D,"-",0,1))</f>
        <v>-</v>
      </c>
      <c r="K178" s="306" t="str">
        <f t="shared" si="17"/>
        <v>--</v>
      </c>
      <c r="L178" s="302"/>
      <c r="M178" s="133"/>
      <c r="N178" s="234"/>
      <c r="O178" s="146" t="str">
        <f>IF($N178="","-",_xlfn.XLOOKUP($N178,'FY25 Gold Book'!$A:$A,'FY25 Gold Book'!$B:$B,"-",0,1))</f>
        <v>-</v>
      </c>
      <c r="P178" s="444" t="str">
        <f>IF($N178="","-",_xlfn.XLOOKUP($N178,'FY25 Gold Book'!$A:$A,'FY25 Gold Book'!$C:$C,"-",0,1))</f>
        <v>-</v>
      </c>
      <c r="Q178" s="146" t="str">
        <f>IF($N178="","-",_xlfn.XLOOKUP($N178,'FY25 Gold Book'!$A:$A,'FY25 Gold Book'!$D:$D,"-",0,1))</f>
        <v>-</v>
      </c>
      <c r="R178" s="52"/>
      <c r="S178" s="465" t="str" cm="1">
        <f t="array" ref="S178">IFERROR(
_xlfn.IFS(
$I178=600010,"36th District Judges (CC 600010)",
$I178=600014,"36th District Staff (CC 600014)",
$I178&lt;&gt;0,_xlfn.XLOOKUP($N178,'FY25 Gold Book'!$A:$A,'FY25 Gold Book'!$F:$F,"-",0,1)),
"-")</f>
        <v>-</v>
      </c>
      <c r="T178" s="465" t="str" cm="1">
        <f t="array" ref="T178">IFERROR(
_xlfn.IFS(
OR($R178="TASS",$R178="Seasonal"),"TASS / Part-Time (FICA Only)",
$A178=13,"BSEED",
$A178=20,"DDoT",
OR($A178=48,$A178=49),"DWSD",
$A178=72,"Library",
$I178=600010,"36th District Judges",
$I178=600014,"36th District Staff",
$N178&lt;&gt;0,_xlfn.XLOOKUP($N178,'FY25 Gold Book'!$A:$A,'FY25 Gold Book'!$H:$H,"-",0,1)),
"-")</f>
        <v>-</v>
      </c>
      <c r="U178" s="678"/>
      <c r="V178" s="679"/>
      <c r="W178" s="677"/>
      <c r="X178" s="134"/>
      <c r="Y178" s="135"/>
      <c r="Z178" s="147">
        <f>_xlfn.XLOOKUP($N178,'FY25 Gold Book'!$A:$A,'FY25 Gold Book'!$E:$E,0,0,1)</f>
        <v>0</v>
      </c>
      <c r="AA178" s="680">
        <f>_xlfn.XLOOKUP($N178,'FY25 Gold Book'!$A:$A,'FY25 Gold Book'!$G:$G,0,0,1)</f>
        <v>0</v>
      </c>
      <c r="AB178" s="148">
        <f t="shared" si="18"/>
        <v>0</v>
      </c>
      <c r="AC178" s="681">
        <v>0</v>
      </c>
      <c r="AD178" s="149">
        <f t="shared" si="19"/>
        <v>0</v>
      </c>
      <c r="AE178" s="147">
        <f>_xlfn.XLOOKUP($T178,'FY25 Fringe Rates'!$X$6:$X$15,'FY25 Fringe Rates'!$Y$6:$Y$15,0,0,1)</f>
        <v>0</v>
      </c>
      <c r="AF178" s="150">
        <f t="shared" si="14"/>
        <v>0</v>
      </c>
      <c r="AG178" s="136">
        <v>0</v>
      </c>
      <c r="AH178" s="149">
        <f t="shared" si="20"/>
        <v>0</v>
      </c>
      <c r="AI178" s="151">
        <f t="shared" si="15"/>
        <v>0</v>
      </c>
      <c r="AJ178" s="32"/>
    </row>
    <row r="179" spans="1:36">
      <c r="A179" s="145" t="str">
        <f t="shared" si="16"/>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2"/>
      <c r="J179" s="303" t="str">
        <f>IF($I179="","-",_xlfn.XLOOKUP($I179,'CC.Meta'!$A:$A,'CC.Meta'!$D:$D,"-",0,1))</f>
        <v>-</v>
      </c>
      <c r="K179" s="306" t="str">
        <f t="shared" si="17"/>
        <v>--</v>
      </c>
      <c r="L179" s="302"/>
      <c r="M179" s="133"/>
      <c r="N179" s="234"/>
      <c r="O179" s="146" t="str">
        <f>IF($N179="","-",_xlfn.XLOOKUP($N179,'FY25 Gold Book'!$A:$A,'FY25 Gold Book'!$B:$B,"-",0,1))</f>
        <v>-</v>
      </c>
      <c r="P179" s="444" t="str">
        <f>IF($N179="","-",_xlfn.XLOOKUP($N179,'FY25 Gold Book'!$A:$A,'FY25 Gold Book'!$C:$C,"-",0,1))</f>
        <v>-</v>
      </c>
      <c r="Q179" s="146" t="str">
        <f>IF($N179="","-",_xlfn.XLOOKUP($N179,'FY25 Gold Book'!$A:$A,'FY25 Gold Book'!$D:$D,"-",0,1))</f>
        <v>-</v>
      </c>
      <c r="R179" s="52"/>
      <c r="S179" s="465" t="str" cm="1">
        <f t="array" ref="S179">IFERROR(
_xlfn.IFS(
$I179=600010,"36th District Judges (CC 600010)",
$I179=600014,"36th District Staff (CC 600014)",
$I179&lt;&gt;0,_xlfn.XLOOKUP($N179,'FY25 Gold Book'!$A:$A,'FY25 Gold Book'!$F:$F,"-",0,1)),
"-")</f>
        <v>-</v>
      </c>
      <c r="T179" s="465" t="str" cm="1">
        <f t="array" ref="T179">IFERROR(
_xlfn.IFS(
OR($R179="TASS",$R179="Seasonal"),"TASS / Part-Time (FICA Only)",
$A179=13,"BSEED",
$A179=20,"DDoT",
OR($A179=48,$A179=49),"DWSD",
$A179=72,"Library",
$I179=600010,"36th District Judges",
$I179=600014,"36th District Staff",
$N179&lt;&gt;0,_xlfn.XLOOKUP($N179,'FY25 Gold Book'!$A:$A,'FY25 Gold Book'!$H:$H,"-",0,1)),
"-")</f>
        <v>-</v>
      </c>
      <c r="U179" s="678"/>
      <c r="V179" s="679"/>
      <c r="W179" s="677"/>
      <c r="X179" s="134"/>
      <c r="Y179" s="135"/>
      <c r="Z179" s="147">
        <f>_xlfn.XLOOKUP($N179,'FY25 Gold Book'!$A:$A,'FY25 Gold Book'!$E:$E,0,0,1)</f>
        <v>0</v>
      </c>
      <c r="AA179" s="680">
        <f>_xlfn.XLOOKUP($N179,'FY25 Gold Book'!$A:$A,'FY25 Gold Book'!$G:$G,0,0,1)</f>
        <v>0</v>
      </c>
      <c r="AB179" s="148">
        <f t="shared" si="18"/>
        <v>0</v>
      </c>
      <c r="AC179" s="681">
        <v>0</v>
      </c>
      <c r="AD179" s="149">
        <f t="shared" si="19"/>
        <v>0</v>
      </c>
      <c r="AE179" s="147">
        <f>_xlfn.XLOOKUP($T179,'FY25 Fringe Rates'!$X$6:$X$15,'FY25 Fringe Rates'!$Y$6:$Y$15,0,0,1)</f>
        <v>0</v>
      </c>
      <c r="AF179" s="150">
        <f t="shared" si="14"/>
        <v>0</v>
      </c>
      <c r="AG179" s="136">
        <v>0</v>
      </c>
      <c r="AH179" s="149">
        <f t="shared" si="20"/>
        <v>0</v>
      </c>
      <c r="AI179" s="151">
        <f t="shared" si="15"/>
        <v>0</v>
      </c>
      <c r="AJ179" s="32"/>
    </row>
    <row r="180" spans="1:36">
      <c r="A180" s="145" t="str">
        <f t="shared" si="16"/>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2"/>
      <c r="J180" s="303" t="str">
        <f>IF($I180="","-",_xlfn.XLOOKUP($I180,'CC.Meta'!$A:$A,'CC.Meta'!$D:$D,"-",0,1))</f>
        <v>-</v>
      </c>
      <c r="K180" s="306" t="str">
        <f t="shared" si="17"/>
        <v>--</v>
      </c>
      <c r="L180" s="302"/>
      <c r="M180" s="133"/>
      <c r="N180" s="234"/>
      <c r="O180" s="146" t="str">
        <f>IF($N180="","-",_xlfn.XLOOKUP($N180,'FY25 Gold Book'!$A:$A,'FY25 Gold Book'!$B:$B,"-",0,1))</f>
        <v>-</v>
      </c>
      <c r="P180" s="444" t="str">
        <f>IF($N180="","-",_xlfn.XLOOKUP($N180,'FY25 Gold Book'!$A:$A,'FY25 Gold Book'!$C:$C,"-",0,1))</f>
        <v>-</v>
      </c>
      <c r="Q180" s="146" t="str">
        <f>IF($N180="","-",_xlfn.XLOOKUP($N180,'FY25 Gold Book'!$A:$A,'FY25 Gold Book'!$D:$D,"-",0,1))</f>
        <v>-</v>
      </c>
      <c r="R180" s="52"/>
      <c r="S180" s="465" t="str" cm="1">
        <f t="array" ref="S180">IFERROR(
_xlfn.IFS(
$I180=600010,"36th District Judges (CC 600010)",
$I180=600014,"36th District Staff (CC 600014)",
$I180&lt;&gt;0,_xlfn.XLOOKUP($N180,'FY25 Gold Book'!$A:$A,'FY25 Gold Book'!$F:$F,"-",0,1)),
"-")</f>
        <v>-</v>
      </c>
      <c r="T180" s="465" t="str" cm="1">
        <f t="array" ref="T180">IFERROR(
_xlfn.IFS(
OR($R180="TASS",$R180="Seasonal"),"TASS / Part-Time (FICA Only)",
$A180=13,"BSEED",
$A180=20,"DDoT",
OR($A180=48,$A180=49),"DWSD",
$A180=72,"Library",
$I180=600010,"36th District Judges",
$I180=600014,"36th District Staff",
$N180&lt;&gt;0,_xlfn.XLOOKUP($N180,'FY25 Gold Book'!$A:$A,'FY25 Gold Book'!$H:$H,"-",0,1)),
"-")</f>
        <v>-</v>
      </c>
      <c r="U180" s="678"/>
      <c r="V180" s="679"/>
      <c r="W180" s="677"/>
      <c r="X180" s="134"/>
      <c r="Y180" s="135"/>
      <c r="Z180" s="147">
        <f>_xlfn.XLOOKUP($N180,'FY25 Gold Book'!$A:$A,'FY25 Gold Book'!$E:$E,0,0,1)</f>
        <v>0</v>
      </c>
      <c r="AA180" s="680">
        <f>_xlfn.XLOOKUP($N180,'FY25 Gold Book'!$A:$A,'FY25 Gold Book'!$G:$G,0,0,1)</f>
        <v>0</v>
      </c>
      <c r="AB180" s="148">
        <f t="shared" si="18"/>
        <v>0</v>
      </c>
      <c r="AC180" s="681">
        <v>0</v>
      </c>
      <c r="AD180" s="149">
        <f t="shared" si="19"/>
        <v>0</v>
      </c>
      <c r="AE180" s="147">
        <f>_xlfn.XLOOKUP($T180,'FY25 Fringe Rates'!$X$6:$X$15,'FY25 Fringe Rates'!$Y$6:$Y$15,0,0,1)</f>
        <v>0</v>
      </c>
      <c r="AF180" s="150">
        <f t="shared" si="14"/>
        <v>0</v>
      </c>
      <c r="AG180" s="136">
        <v>0</v>
      </c>
      <c r="AH180" s="149">
        <f t="shared" si="20"/>
        <v>0</v>
      </c>
      <c r="AI180" s="151">
        <f t="shared" si="15"/>
        <v>0</v>
      </c>
      <c r="AJ180" s="32"/>
    </row>
    <row r="181" spans="1:36">
      <c r="A181" s="145" t="str">
        <f t="shared" si="16"/>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2"/>
      <c r="J181" s="303" t="str">
        <f>IF($I181="","-",_xlfn.XLOOKUP($I181,'CC.Meta'!$A:$A,'CC.Meta'!$D:$D,"-",0,1))</f>
        <v>-</v>
      </c>
      <c r="K181" s="306" t="str">
        <f t="shared" si="17"/>
        <v>--</v>
      </c>
      <c r="L181" s="302"/>
      <c r="M181" s="133"/>
      <c r="N181" s="234"/>
      <c r="O181" s="146" t="str">
        <f>IF($N181="","-",_xlfn.XLOOKUP($N181,'FY25 Gold Book'!$A:$A,'FY25 Gold Book'!$B:$B,"-",0,1))</f>
        <v>-</v>
      </c>
      <c r="P181" s="444" t="str">
        <f>IF($N181="","-",_xlfn.XLOOKUP($N181,'FY25 Gold Book'!$A:$A,'FY25 Gold Book'!$C:$C,"-",0,1))</f>
        <v>-</v>
      </c>
      <c r="Q181" s="146" t="str">
        <f>IF($N181="","-",_xlfn.XLOOKUP($N181,'FY25 Gold Book'!$A:$A,'FY25 Gold Book'!$D:$D,"-",0,1))</f>
        <v>-</v>
      </c>
      <c r="R181" s="52"/>
      <c r="S181" s="465" t="str" cm="1">
        <f t="array" ref="S181">IFERROR(
_xlfn.IFS(
$I181=600010,"36th District Judges (CC 600010)",
$I181=600014,"36th District Staff (CC 600014)",
$I181&lt;&gt;0,_xlfn.XLOOKUP($N181,'FY25 Gold Book'!$A:$A,'FY25 Gold Book'!$F:$F,"-",0,1)),
"-")</f>
        <v>-</v>
      </c>
      <c r="T181" s="465" t="str" cm="1">
        <f t="array" ref="T181">IFERROR(
_xlfn.IFS(
OR($R181="TASS",$R181="Seasonal"),"TASS / Part-Time (FICA Only)",
$A181=13,"BSEED",
$A181=20,"DDoT",
OR($A181=48,$A181=49),"DWSD",
$A181=72,"Library",
$I181=600010,"36th District Judges",
$I181=600014,"36th District Staff",
$N181&lt;&gt;0,_xlfn.XLOOKUP($N181,'FY25 Gold Book'!$A:$A,'FY25 Gold Book'!$H:$H,"-",0,1)),
"-")</f>
        <v>-</v>
      </c>
      <c r="U181" s="678"/>
      <c r="V181" s="679"/>
      <c r="W181" s="677"/>
      <c r="X181" s="134"/>
      <c r="Y181" s="135"/>
      <c r="Z181" s="147">
        <f>_xlfn.XLOOKUP($N181,'FY25 Gold Book'!$A:$A,'FY25 Gold Book'!$E:$E,0,0,1)</f>
        <v>0</v>
      </c>
      <c r="AA181" s="680">
        <f>_xlfn.XLOOKUP($N181,'FY25 Gold Book'!$A:$A,'FY25 Gold Book'!$G:$G,0,0,1)</f>
        <v>0</v>
      </c>
      <c r="AB181" s="148">
        <f t="shared" si="18"/>
        <v>0</v>
      </c>
      <c r="AC181" s="681">
        <v>0</v>
      </c>
      <c r="AD181" s="149">
        <f t="shared" si="19"/>
        <v>0</v>
      </c>
      <c r="AE181" s="147">
        <f>_xlfn.XLOOKUP($T181,'FY25 Fringe Rates'!$X$6:$X$15,'FY25 Fringe Rates'!$Y$6:$Y$15,0,0,1)</f>
        <v>0</v>
      </c>
      <c r="AF181" s="150">
        <f t="shared" si="14"/>
        <v>0</v>
      </c>
      <c r="AG181" s="136">
        <v>0</v>
      </c>
      <c r="AH181" s="149">
        <f t="shared" si="20"/>
        <v>0</v>
      </c>
      <c r="AI181" s="151">
        <f t="shared" si="15"/>
        <v>0</v>
      </c>
      <c r="AJ181" s="32"/>
    </row>
    <row r="182" spans="1:36">
      <c r="A182" s="145" t="str">
        <f t="shared" si="16"/>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2"/>
      <c r="J182" s="303" t="str">
        <f>IF($I182="","-",_xlfn.XLOOKUP($I182,'CC.Meta'!$A:$A,'CC.Meta'!$D:$D,"-",0,1))</f>
        <v>-</v>
      </c>
      <c r="K182" s="306" t="str">
        <f t="shared" si="17"/>
        <v>--</v>
      </c>
      <c r="L182" s="302"/>
      <c r="M182" s="133"/>
      <c r="N182" s="234"/>
      <c r="O182" s="146" t="str">
        <f>IF($N182="","-",_xlfn.XLOOKUP($N182,'FY25 Gold Book'!$A:$A,'FY25 Gold Book'!$B:$B,"-",0,1))</f>
        <v>-</v>
      </c>
      <c r="P182" s="444" t="str">
        <f>IF($N182="","-",_xlfn.XLOOKUP($N182,'FY25 Gold Book'!$A:$A,'FY25 Gold Book'!$C:$C,"-",0,1))</f>
        <v>-</v>
      </c>
      <c r="Q182" s="146" t="str">
        <f>IF($N182="","-",_xlfn.XLOOKUP($N182,'FY25 Gold Book'!$A:$A,'FY25 Gold Book'!$D:$D,"-",0,1))</f>
        <v>-</v>
      </c>
      <c r="R182" s="52"/>
      <c r="S182" s="465" t="str" cm="1">
        <f t="array" ref="S182">IFERROR(
_xlfn.IFS(
$I182=600010,"36th District Judges (CC 600010)",
$I182=600014,"36th District Staff (CC 600014)",
$I182&lt;&gt;0,_xlfn.XLOOKUP($N182,'FY25 Gold Book'!$A:$A,'FY25 Gold Book'!$F:$F,"-",0,1)),
"-")</f>
        <v>-</v>
      </c>
      <c r="T182" s="465" t="str" cm="1">
        <f t="array" ref="T182">IFERROR(
_xlfn.IFS(
OR($R182="TASS",$R182="Seasonal"),"TASS / Part-Time (FICA Only)",
$A182=13,"BSEED",
$A182=20,"DDoT",
OR($A182=48,$A182=49),"DWSD",
$A182=72,"Library",
$I182=600010,"36th District Judges",
$I182=600014,"36th District Staff",
$N182&lt;&gt;0,_xlfn.XLOOKUP($N182,'FY25 Gold Book'!$A:$A,'FY25 Gold Book'!$H:$H,"-",0,1)),
"-")</f>
        <v>-</v>
      </c>
      <c r="U182" s="678"/>
      <c r="V182" s="679"/>
      <c r="W182" s="677"/>
      <c r="X182" s="134"/>
      <c r="Y182" s="135"/>
      <c r="Z182" s="147">
        <f>_xlfn.XLOOKUP($N182,'FY25 Gold Book'!$A:$A,'FY25 Gold Book'!$E:$E,0,0,1)</f>
        <v>0</v>
      </c>
      <c r="AA182" s="680">
        <f>_xlfn.XLOOKUP($N182,'FY25 Gold Book'!$A:$A,'FY25 Gold Book'!$G:$G,0,0,1)</f>
        <v>0</v>
      </c>
      <c r="AB182" s="148">
        <f t="shared" si="18"/>
        <v>0</v>
      </c>
      <c r="AC182" s="681">
        <v>0</v>
      </c>
      <c r="AD182" s="149">
        <f t="shared" si="19"/>
        <v>0</v>
      </c>
      <c r="AE182" s="147">
        <f>_xlfn.XLOOKUP($T182,'FY25 Fringe Rates'!$X$6:$X$15,'FY25 Fringe Rates'!$Y$6:$Y$15,0,0,1)</f>
        <v>0</v>
      </c>
      <c r="AF182" s="150">
        <f t="shared" si="14"/>
        <v>0</v>
      </c>
      <c r="AG182" s="136">
        <v>0</v>
      </c>
      <c r="AH182" s="149">
        <f t="shared" si="20"/>
        <v>0</v>
      </c>
      <c r="AI182" s="151">
        <f t="shared" si="15"/>
        <v>0</v>
      </c>
      <c r="AJ182" s="32"/>
    </row>
    <row r="183" spans="1:36">
      <c r="A183" s="145" t="str">
        <f t="shared" si="16"/>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2"/>
      <c r="J183" s="303" t="str">
        <f>IF($I183="","-",_xlfn.XLOOKUP($I183,'CC.Meta'!$A:$A,'CC.Meta'!$D:$D,"-",0,1))</f>
        <v>-</v>
      </c>
      <c r="K183" s="306" t="str">
        <f t="shared" si="17"/>
        <v>--</v>
      </c>
      <c r="L183" s="302"/>
      <c r="M183" s="133"/>
      <c r="N183" s="234"/>
      <c r="O183" s="146" t="str">
        <f>IF($N183="","-",_xlfn.XLOOKUP($N183,'FY25 Gold Book'!$A:$A,'FY25 Gold Book'!$B:$B,"-",0,1))</f>
        <v>-</v>
      </c>
      <c r="P183" s="444" t="str">
        <f>IF($N183="","-",_xlfn.XLOOKUP($N183,'FY25 Gold Book'!$A:$A,'FY25 Gold Book'!$C:$C,"-",0,1))</f>
        <v>-</v>
      </c>
      <c r="Q183" s="146" t="str">
        <f>IF($N183="","-",_xlfn.XLOOKUP($N183,'FY25 Gold Book'!$A:$A,'FY25 Gold Book'!$D:$D,"-",0,1))</f>
        <v>-</v>
      </c>
      <c r="R183" s="52"/>
      <c r="S183" s="465" t="str" cm="1">
        <f t="array" ref="S183">IFERROR(
_xlfn.IFS(
$I183=600010,"36th District Judges (CC 600010)",
$I183=600014,"36th District Staff (CC 600014)",
$I183&lt;&gt;0,_xlfn.XLOOKUP($N183,'FY25 Gold Book'!$A:$A,'FY25 Gold Book'!$F:$F,"-",0,1)),
"-")</f>
        <v>-</v>
      </c>
      <c r="T183" s="465" t="str" cm="1">
        <f t="array" ref="T183">IFERROR(
_xlfn.IFS(
OR($R183="TASS",$R183="Seasonal"),"TASS / Part-Time (FICA Only)",
$A183=13,"BSEED",
$A183=20,"DDoT",
OR($A183=48,$A183=49),"DWSD",
$A183=72,"Library",
$I183=600010,"36th District Judges",
$I183=600014,"36th District Staff",
$N183&lt;&gt;0,_xlfn.XLOOKUP($N183,'FY25 Gold Book'!$A:$A,'FY25 Gold Book'!$H:$H,"-",0,1)),
"-")</f>
        <v>-</v>
      </c>
      <c r="U183" s="678"/>
      <c r="V183" s="679"/>
      <c r="W183" s="677"/>
      <c r="X183" s="134"/>
      <c r="Y183" s="135"/>
      <c r="Z183" s="147">
        <f>_xlfn.XLOOKUP($N183,'FY25 Gold Book'!$A:$A,'FY25 Gold Book'!$E:$E,0,0,1)</f>
        <v>0</v>
      </c>
      <c r="AA183" s="680">
        <f>_xlfn.XLOOKUP($N183,'FY25 Gold Book'!$A:$A,'FY25 Gold Book'!$G:$G,0,0,1)</f>
        <v>0</v>
      </c>
      <c r="AB183" s="148">
        <f t="shared" si="18"/>
        <v>0</v>
      </c>
      <c r="AC183" s="681">
        <v>0</v>
      </c>
      <c r="AD183" s="149">
        <f t="shared" si="19"/>
        <v>0</v>
      </c>
      <c r="AE183" s="147">
        <f>_xlfn.XLOOKUP($T183,'FY25 Fringe Rates'!$X$6:$X$15,'FY25 Fringe Rates'!$Y$6:$Y$15,0,0,1)</f>
        <v>0</v>
      </c>
      <c r="AF183" s="150">
        <f t="shared" si="14"/>
        <v>0</v>
      </c>
      <c r="AG183" s="136">
        <v>0</v>
      </c>
      <c r="AH183" s="149">
        <f t="shared" si="20"/>
        <v>0</v>
      </c>
      <c r="AI183" s="151">
        <f t="shared" si="15"/>
        <v>0</v>
      </c>
      <c r="AJ183" s="32"/>
    </row>
    <row r="184" spans="1:36">
      <c r="A184" s="145" t="str">
        <f t="shared" si="16"/>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2"/>
      <c r="J184" s="303" t="str">
        <f>IF($I184="","-",_xlfn.XLOOKUP($I184,'CC.Meta'!$A:$A,'CC.Meta'!$D:$D,"-",0,1))</f>
        <v>-</v>
      </c>
      <c r="K184" s="306" t="str">
        <f t="shared" si="17"/>
        <v>--</v>
      </c>
      <c r="L184" s="302"/>
      <c r="M184" s="133"/>
      <c r="N184" s="234"/>
      <c r="O184" s="146" t="str">
        <f>IF($N184="","-",_xlfn.XLOOKUP($N184,'FY25 Gold Book'!$A:$A,'FY25 Gold Book'!$B:$B,"-",0,1))</f>
        <v>-</v>
      </c>
      <c r="P184" s="444" t="str">
        <f>IF($N184="","-",_xlfn.XLOOKUP($N184,'FY25 Gold Book'!$A:$A,'FY25 Gold Book'!$C:$C,"-",0,1))</f>
        <v>-</v>
      </c>
      <c r="Q184" s="146" t="str">
        <f>IF($N184="","-",_xlfn.XLOOKUP($N184,'FY25 Gold Book'!$A:$A,'FY25 Gold Book'!$D:$D,"-",0,1))</f>
        <v>-</v>
      </c>
      <c r="R184" s="52"/>
      <c r="S184" s="465" t="str" cm="1">
        <f t="array" ref="S184">IFERROR(
_xlfn.IFS(
$I184=600010,"36th District Judges (CC 600010)",
$I184=600014,"36th District Staff (CC 600014)",
$I184&lt;&gt;0,_xlfn.XLOOKUP($N184,'FY25 Gold Book'!$A:$A,'FY25 Gold Book'!$F:$F,"-",0,1)),
"-")</f>
        <v>-</v>
      </c>
      <c r="T184" s="465" t="str" cm="1">
        <f t="array" ref="T184">IFERROR(
_xlfn.IFS(
OR($R184="TASS",$R184="Seasonal"),"TASS / Part-Time (FICA Only)",
$A184=13,"BSEED",
$A184=20,"DDoT",
OR($A184=48,$A184=49),"DWSD",
$A184=72,"Library",
$I184=600010,"36th District Judges",
$I184=600014,"36th District Staff",
$N184&lt;&gt;0,_xlfn.XLOOKUP($N184,'FY25 Gold Book'!$A:$A,'FY25 Gold Book'!$H:$H,"-",0,1)),
"-")</f>
        <v>-</v>
      </c>
      <c r="U184" s="678"/>
      <c r="V184" s="679"/>
      <c r="W184" s="677"/>
      <c r="X184" s="134"/>
      <c r="Y184" s="135"/>
      <c r="Z184" s="147">
        <f>_xlfn.XLOOKUP($N184,'FY25 Gold Book'!$A:$A,'FY25 Gold Book'!$E:$E,0,0,1)</f>
        <v>0</v>
      </c>
      <c r="AA184" s="680">
        <f>_xlfn.XLOOKUP($N184,'FY25 Gold Book'!$A:$A,'FY25 Gold Book'!$G:$G,0,0,1)</f>
        <v>0</v>
      </c>
      <c r="AB184" s="148">
        <f t="shared" si="18"/>
        <v>0</v>
      </c>
      <c r="AC184" s="681">
        <v>0</v>
      </c>
      <c r="AD184" s="149">
        <f t="shared" si="19"/>
        <v>0</v>
      </c>
      <c r="AE184" s="147">
        <f>_xlfn.XLOOKUP($T184,'FY25 Fringe Rates'!$X$6:$X$15,'FY25 Fringe Rates'!$Y$6:$Y$15,0,0,1)</f>
        <v>0</v>
      </c>
      <c r="AF184" s="150">
        <f t="shared" si="14"/>
        <v>0</v>
      </c>
      <c r="AG184" s="136">
        <v>0</v>
      </c>
      <c r="AH184" s="149">
        <f t="shared" si="20"/>
        <v>0</v>
      </c>
      <c r="AI184" s="151">
        <f t="shared" si="15"/>
        <v>0</v>
      </c>
      <c r="AJ184" s="32"/>
    </row>
    <row r="185" spans="1:36">
      <c r="A185" s="145" t="str">
        <f t="shared" si="16"/>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2"/>
      <c r="J185" s="303" t="str">
        <f>IF($I185="","-",_xlfn.XLOOKUP($I185,'CC.Meta'!$A:$A,'CC.Meta'!$D:$D,"-",0,1))</f>
        <v>-</v>
      </c>
      <c r="K185" s="306" t="str">
        <f t="shared" si="17"/>
        <v>--</v>
      </c>
      <c r="L185" s="302"/>
      <c r="M185" s="133"/>
      <c r="N185" s="234"/>
      <c r="O185" s="146" t="str">
        <f>IF($N185="","-",_xlfn.XLOOKUP($N185,'FY25 Gold Book'!$A:$A,'FY25 Gold Book'!$B:$B,"-",0,1))</f>
        <v>-</v>
      </c>
      <c r="P185" s="444" t="str">
        <f>IF($N185="","-",_xlfn.XLOOKUP($N185,'FY25 Gold Book'!$A:$A,'FY25 Gold Book'!$C:$C,"-",0,1))</f>
        <v>-</v>
      </c>
      <c r="Q185" s="146" t="str">
        <f>IF($N185="","-",_xlfn.XLOOKUP($N185,'FY25 Gold Book'!$A:$A,'FY25 Gold Book'!$D:$D,"-",0,1))</f>
        <v>-</v>
      </c>
      <c r="R185" s="52"/>
      <c r="S185" s="465" t="str" cm="1">
        <f t="array" ref="S185">IFERROR(
_xlfn.IFS(
$I185=600010,"36th District Judges (CC 600010)",
$I185=600014,"36th District Staff (CC 600014)",
$I185&lt;&gt;0,_xlfn.XLOOKUP($N185,'FY25 Gold Book'!$A:$A,'FY25 Gold Book'!$F:$F,"-",0,1)),
"-")</f>
        <v>-</v>
      </c>
      <c r="T185" s="465" t="str" cm="1">
        <f t="array" ref="T185">IFERROR(
_xlfn.IFS(
OR($R185="TASS",$R185="Seasonal"),"TASS / Part-Time (FICA Only)",
$A185=13,"BSEED",
$A185=20,"DDoT",
OR($A185=48,$A185=49),"DWSD",
$A185=72,"Library",
$I185=600010,"36th District Judges",
$I185=600014,"36th District Staff",
$N185&lt;&gt;0,_xlfn.XLOOKUP($N185,'FY25 Gold Book'!$A:$A,'FY25 Gold Book'!$H:$H,"-",0,1)),
"-")</f>
        <v>-</v>
      </c>
      <c r="U185" s="678"/>
      <c r="V185" s="679"/>
      <c r="W185" s="677"/>
      <c r="X185" s="134"/>
      <c r="Y185" s="135"/>
      <c r="Z185" s="147">
        <f>_xlfn.XLOOKUP($N185,'FY25 Gold Book'!$A:$A,'FY25 Gold Book'!$E:$E,0,0,1)</f>
        <v>0</v>
      </c>
      <c r="AA185" s="680">
        <f>_xlfn.XLOOKUP($N185,'FY25 Gold Book'!$A:$A,'FY25 Gold Book'!$G:$G,0,0,1)</f>
        <v>0</v>
      </c>
      <c r="AB185" s="148">
        <f t="shared" si="18"/>
        <v>0</v>
      </c>
      <c r="AC185" s="681">
        <v>0</v>
      </c>
      <c r="AD185" s="149">
        <f t="shared" si="19"/>
        <v>0</v>
      </c>
      <c r="AE185" s="147">
        <f>_xlfn.XLOOKUP($T185,'FY25 Fringe Rates'!$X$6:$X$15,'FY25 Fringe Rates'!$Y$6:$Y$15,0,0,1)</f>
        <v>0</v>
      </c>
      <c r="AF185" s="150">
        <f t="shared" si="14"/>
        <v>0</v>
      </c>
      <c r="AG185" s="136">
        <v>0</v>
      </c>
      <c r="AH185" s="149">
        <f t="shared" si="20"/>
        <v>0</v>
      </c>
      <c r="AI185" s="151">
        <f t="shared" si="15"/>
        <v>0</v>
      </c>
      <c r="AJ185" s="32"/>
    </row>
    <row r="186" spans="1:36">
      <c r="A186" s="145" t="str">
        <f t="shared" si="16"/>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2"/>
      <c r="J186" s="303" t="str">
        <f>IF($I186="","-",_xlfn.XLOOKUP($I186,'CC.Meta'!$A:$A,'CC.Meta'!$D:$D,"-",0,1))</f>
        <v>-</v>
      </c>
      <c r="K186" s="306" t="str">
        <f t="shared" si="17"/>
        <v>--</v>
      </c>
      <c r="L186" s="302"/>
      <c r="M186" s="133"/>
      <c r="N186" s="234"/>
      <c r="O186" s="146" t="str">
        <f>IF($N186="","-",_xlfn.XLOOKUP($N186,'FY25 Gold Book'!$A:$A,'FY25 Gold Book'!$B:$B,"-",0,1))</f>
        <v>-</v>
      </c>
      <c r="P186" s="444" t="str">
        <f>IF($N186="","-",_xlfn.XLOOKUP($N186,'FY25 Gold Book'!$A:$A,'FY25 Gold Book'!$C:$C,"-",0,1))</f>
        <v>-</v>
      </c>
      <c r="Q186" s="146" t="str">
        <f>IF($N186="","-",_xlfn.XLOOKUP($N186,'FY25 Gold Book'!$A:$A,'FY25 Gold Book'!$D:$D,"-",0,1))</f>
        <v>-</v>
      </c>
      <c r="R186" s="52"/>
      <c r="S186" s="465" t="str" cm="1">
        <f t="array" ref="S186">IFERROR(
_xlfn.IFS(
$I186=600010,"36th District Judges (CC 600010)",
$I186=600014,"36th District Staff (CC 600014)",
$I186&lt;&gt;0,_xlfn.XLOOKUP($N186,'FY25 Gold Book'!$A:$A,'FY25 Gold Book'!$F:$F,"-",0,1)),
"-")</f>
        <v>-</v>
      </c>
      <c r="T186" s="465" t="str" cm="1">
        <f t="array" ref="T186">IFERROR(
_xlfn.IFS(
OR($R186="TASS",$R186="Seasonal"),"TASS / Part-Time (FICA Only)",
$A186=13,"BSEED",
$A186=20,"DDoT",
OR($A186=48,$A186=49),"DWSD",
$A186=72,"Library",
$I186=600010,"36th District Judges",
$I186=600014,"36th District Staff",
$N186&lt;&gt;0,_xlfn.XLOOKUP($N186,'FY25 Gold Book'!$A:$A,'FY25 Gold Book'!$H:$H,"-",0,1)),
"-")</f>
        <v>-</v>
      </c>
      <c r="U186" s="678"/>
      <c r="V186" s="679"/>
      <c r="W186" s="677"/>
      <c r="X186" s="134"/>
      <c r="Y186" s="135"/>
      <c r="Z186" s="147">
        <f>_xlfn.XLOOKUP($N186,'FY25 Gold Book'!$A:$A,'FY25 Gold Book'!$E:$E,0,0,1)</f>
        <v>0</v>
      </c>
      <c r="AA186" s="680">
        <f>_xlfn.XLOOKUP($N186,'FY25 Gold Book'!$A:$A,'FY25 Gold Book'!$G:$G,0,0,1)</f>
        <v>0</v>
      </c>
      <c r="AB186" s="148">
        <f t="shared" si="18"/>
        <v>0</v>
      </c>
      <c r="AC186" s="681">
        <v>0</v>
      </c>
      <c r="AD186" s="149">
        <f t="shared" si="19"/>
        <v>0</v>
      </c>
      <c r="AE186" s="147">
        <f>_xlfn.XLOOKUP($T186,'FY25 Fringe Rates'!$X$6:$X$15,'FY25 Fringe Rates'!$Y$6:$Y$15,0,0,1)</f>
        <v>0</v>
      </c>
      <c r="AF186" s="150">
        <f t="shared" si="14"/>
        <v>0</v>
      </c>
      <c r="AG186" s="136">
        <v>0</v>
      </c>
      <c r="AH186" s="149">
        <f t="shared" si="20"/>
        <v>0</v>
      </c>
      <c r="AI186" s="151">
        <f t="shared" si="15"/>
        <v>0</v>
      </c>
      <c r="AJ186" s="32"/>
    </row>
    <row r="187" spans="1:36">
      <c r="A187" s="145" t="str">
        <f t="shared" si="16"/>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2"/>
      <c r="J187" s="303" t="str">
        <f>IF($I187="","-",_xlfn.XLOOKUP($I187,'CC.Meta'!$A:$A,'CC.Meta'!$D:$D,"-",0,1))</f>
        <v>-</v>
      </c>
      <c r="K187" s="306" t="str">
        <f t="shared" si="17"/>
        <v>--</v>
      </c>
      <c r="L187" s="302"/>
      <c r="M187" s="133"/>
      <c r="N187" s="234"/>
      <c r="O187" s="146" t="str">
        <f>IF($N187="","-",_xlfn.XLOOKUP($N187,'FY25 Gold Book'!$A:$A,'FY25 Gold Book'!$B:$B,"-",0,1))</f>
        <v>-</v>
      </c>
      <c r="P187" s="444" t="str">
        <f>IF($N187="","-",_xlfn.XLOOKUP($N187,'FY25 Gold Book'!$A:$A,'FY25 Gold Book'!$C:$C,"-",0,1))</f>
        <v>-</v>
      </c>
      <c r="Q187" s="146" t="str">
        <f>IF($N187="","-",_xlfn.XLOOKUP($N187,'FY25 Gold Book'!$A:$A,'FY25 Gold Book'!$D:$D,"-",0,1))</f>
        <v>-</v>
      </c>
      <c r="R187" s="52"/>
      <c r="S187" s="465" t="str" cm="1">
        <f t="array" ref="S187">IFERROR(
_xlfn.IFS(
$I187=600010,"36th District Judges (CC 600010)",
$I187=600014,"36th District Staff (CC 600014)",
$I187&lt;&gt;0,_xlfn.XLOOKUP($N187,'FY25 Gold Book'!$A:$A,'FY25 Gold Book'!$F:$F,"-",0,1)),
"-")</f>
        <v>-</v>
      </c>
      <c r="T187" s="465" t="str" cm="1">
        <f t="array" ref="T187">IFERROR(
_xlfn.IFS(
OR($R187="TASS",$R187="Seasonal"),"TASS / Part-Time (FICA Only)",
$A187=13,"BSEED",
$A187=20,"DDoT",
OR($A187=48,$A187=49),"DWSD",
$A187=72,"Library",
$I187=600010,"36th District Judges",
$I187=600014,"36th District Staff",
$N187&lt;&gt;0,_xlfn.XLOOKUP($N187,'FY25 Gold Book'!$A:$A,'FY25 Gold Book'!$H:$H,"-",0,1)),
"-")</f>
        <v>-</v>
      </c>
      <c r="U187" s="678"/>
      <c r="V187" s="679"/>
      <c r="W187" s="677"/>
      <c r="X187" s="134"/>
      <c r="Y187" s="135"/>
      <c r="Z187" s="147">
        <f>_xlfn.XLOOKUP($N187,'FY25 Gold Book'!$A:$A,'FY25 Gold Book'!$E:$E,0,0,1)</f>
        <v>0</v>
      </c>
      <c r="AA187" s="680">
        <f>_xlfn.XLOOKUP($N187,'FY25 Gold Book'!$A:$A,'FY25 Gold Book'!$G:$G,0,0,1)</f>
        <v>0</v>
      </c>
      <c r="AB187" s="148">
        <f t="shared" si="18"/>
        <v>0</v>
      </c>
      <c r="AC187" s="681">
        <v>0</v>
      </c>
      <c r="AD187" s="149">
        <f t="shared" si="19"/>
        <v>0</v>
      </c>
      <c r="AE187" s="147">
        <f>_xlfn.XLOOKUP($T187,'FY25 Fringe Rates'!$X$6:$X$15,'FY25 Fringe Rates'!$Y$6:$Y$15,0,0,1)</f>
        <v>0</v>
      </c>
      <c r="AF187" s="150">
        <f t="shared" si="14"/>
        <v>0</v>
      </c>
      <c r="AG187" s="136">
        <v>0</v>
      </c>
      <c r="AH187" s="149">
        <f t="shared" si="20"/>
        <v>0</v>
      </c>
      <c r="AI187" s="151">
        <f t="shared" si="15"/>
        <v>0</v>
      </c>
      <c r="AJ187" s="32"/>
    </row>
    <row r="188" spans="1:36">
      <c r="A188" s="145" t="str">
        <f t="shared" si="16"/>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2"/>
      <c r="J188" s="303" t="str">
        <f>IF($I188="","-",_xlfn.XLOOKUP($I188,'CC.Meta'!$A:$A,'CC.Meta'!$D:$D,"-",0,1))</f>
        <v>-</v>
      </c>
      <c r="K188" s="306" t="str">
        <f t="shared" si="17"/>
        <v>--</v>
      </c>
      <c r="L188" s="302"/>
      <c r="M188" s="133"/>
      <c r="N188" s="234"/>
      <c r="O188" s="146" t="str">
        <f>IF($N188="","-",_xlfn.XLOOKUP($N188,'FY25 Gold Book'!$A:$A,'FY25 Gold Book'!$B:$B,"-",0,1))</f>
        <v>-</v>
      </c>
      <c r="P188" s="444" t="str">
        <f>IF($N188="","-",_xlfn.XLOOKUP($N188,'FY25 Gold Book'!$A:$A,'FY25 Gold Book'!$C:$C,"-",0,1))</f>
        <v>-</v>
      </c>
      <c r="Q188" s="146" t="str">
        <f>IF($N188="","-",_xlfn.XLOOKUP($N188,'FY25 Gold Book'!$A:$A,'FY25 Gold Book'!$D:$D,"-",0,1))</f>
        <v>-</v>
      </c>
      <c r="R188" s="52"/>
      <c r="S188" s="465" t="str" cm="1">
        <f t="array" ref="S188">IFERROR(
_xlfn.IFS(
$I188=600010,"36th District Judges (CC 600010)",
$I188=600014,"36th District Staff (CC 600014)",
$I188&lt;&gt;0,_xlfn.XLOOKUP($N188,'FY25 Gold Book'!$A:$A,'FY25 Gold Book'!$F:$F,"-",0,1)),
"-")</f>
        <v>-</v>
      </c>
      <c r="T188" s="465" t="str" cm="1">
        <f t="array" ref="T188">IFERROR(
_xlfn.IFS(
OR($R188="TASS",$R188="Seasonal"),"TASS / Part-Time (FICA Only)",
$A188=13,"BSEED",
$A188=20,"DDoT",
OR($A188=48,$A188=49),"DWSD",
$A188=72,"Library",
$I188=600010,"36th District Judges",
$I188=600014,"36th District Staff",
$N188&lt;&gt;0,_xlfn.XLOOKUP($N188,'FY25 Gold Book'!$A:$A,'FY25 Gold Book'!$H:$H,"-",0,1)),
"-")</f>
        <v>-</v>
      </c>
      <c r="U188" s="678"/>
      <c r="V188" s="679"/>
      <c r="W188" s="677"/>
      <c r="X188" s="134"/>
      <c r="Y188" s="135"/>
      <c r="Z188" s="147">
        <f>_xlfn.XLOOKUP($N188,'FY25 Gold Book'!$A:$A,'FY25 Gold Book'!$E:$E,0,0,1)</f>
        <v>0</v>
      </c>
      <c r="AA188" s="680">
        <f>_xlfn.XLOOKUP($N188,'FY25 Gold Book'!$A:$A,'FY25 Gold Book'!$G:$G,0,0,1)</f>
        <v>0</v>
      </c>
      <c r="AB188" s="148">
        <f t="shared" si="18"/>
        <v>0</v>
      </c>
      <c r="AC188" s="681">
        <v>0</v>
      </c>
      <c r="AD188" s="149">
        <f t="shared" si="19"/>
        <v>0</v>
      </c>
      <c r="AE188" s="147">
        <f>_xlfn.XLOOKUP($T188,'FY25 Fringe Rates'!$X$6:$X$15,'FY25 Fringe Rates'!$Y$6:$Y$15,0,0,1)</f>
        <v>0</v>
      </c>
      <c r="AF188" s="150">
        <f t="shared" si="14"/>
        <v>0</v>
      </c>
      <c r="AG188" s="136">
        <v>0</v>
      </c>
      <c r="AH188" s="149">
        <f t="shared" si="20"/>
        <v>0</v>
      </c>
      <c r="AI188" s="151">
        <f t="shared" si="15"/>
        <v>0</v>
      </c>
      <c r="AJ188" s="32"/>
    </row>
    <row r="189" spans="1:36">
      <c r="A189" s="145" t="str">
        <f t="shared" si="16"/>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2"/>
      <c r="J189" s="303" t="str">
        <f>IF($I189="","-",_xlfn.XLOOKUP($I189,'CC.Meta'!$A:$A,'CC.Meta'!$D:$D,"-",0,1))</f>
        <v>-</v>
      </c>
      <c r="K189" s="306" t="str">
        <f t="shared" si="17"/>
        <v>--</v>
      </c>
      <c r="L189" s="302"/>
      <c r="M189" s="133"/>
      <c r="N189" s="234"/>
      <c r="O189" s="146" t="str">
        <f>IF($N189="","-",_xlfn.XLOOKUP($N189,'FY25 Gold Book'!$A:$A,'FY25 Gold Book'!$B:$B,"-",0,1))</f>
        <v>-</v>
      </c>
      <c r="P189" s="444" t="str">
        <f>IF($N189="","-",_xlfn.XLOOKUP($N189,'FY25 Gold Book'!$A:$A,'FY25 Gold Book'!$C:$C,"-",0,1))</f>
        <v>-</v>
      </c>
      <c r="Q189" s="146" t="str">
        <f>IF($N189="","-",_xlfn.XLOOKUP($N189,'FY25 Gold Book'!$A:$A,'FY25 Gold Book'!$D:$D,"-",0,1))</f>
        <v>-</v>
      </c>
      <c r="R189" s="52"/>
      <c r="S189" s="465" t="str" cm="1">
        <f t="array" ref="S189">IFERROR(
_xlfn.IFS(
$I189=600010,"36th District Judges (CC 600010)",
$I189=600014,"36th District Staff (CC 600014)",
$I189&lt;&gt;0,_xlfn.XLOOKUP($N189,'FY25 Gold Book'!$A:$A,'FY25 Gold Book'!$F:$F,"-",0,1)),
"-")</f>
        <v>-</v>
      </c>
      <c r="T189" s="465" t="str" cm="1">
        <f t="array" ref="T189">IFERROR(
_xlfn.IFS(
OR($R189="TASS",$R189="Seasonal"),"TASS / Part-Time (FICA Only)",
$A189=13,"BSEED",
$A189=20,"DDoT",
OR($A189=48,$A189=49),"DWSD",
$A189=72,"Library",
$I189=600010,"36th District Judges",
$I189=600014,"36th District Staff",
$N189&lt;&gt;0,_xlfn.XLOOKUP($N189,'FY25 Gold Book'!$A:$A,'FY25 Gold Book'!$H:$H,"-",0,1)),
"-")</f>
        <v>-</v>
      </c>
      <c r="U189" s="678"/>
      <c r="V189" s="679"/>
      <c r="W189" s="677"/>
      <c r="X189" s="134"/>
      <c r="Y189" s="135"/>
      <c r="Z189" s="147">
        <f>_xlfn.XLOOKUP($N189,'FY25 Gold Book'!$A:$A,'FY25 Gold Book'!$E:$E,0,0,1)</f>
        <v>0</v>
      </c>
      <c r="AA189" s="680">
        <f>_xlfn.XLOOKUP($N189,'FY25 Gold Book'!$A:$A,'FY25 Gold Book'!$G:$G,0,0,1)</f>
        <v>0</v>
      </c>
      <c r="AB189" s="148">
        <f t="shared" si="18"/>
        <v>0</v>
      </c>
      <c r="AC189" s="681">
        <v>0</v>
      </c>
      <c r="AD189" s="149">
        <f t="shared" si="19"/>
        <v>0</v>
      </c>
      <c r="AE189" s="147">
        <f>_xlfn.XLOOKUP($T189,'FY25 Fringe Rates'!$X$6:$X$15,'FY25 Fringe Rates'!$Y$6:$Y$15,0,0,1)</f>
        <v>0</v>
      </c>
      <c r="AF189" s="150">
        <f t="shared" si="14"/>
        <v>0</v>
      </c>
      <c r="AG189" s="136">
        <v>0</v>
      </c>
      <c r="AH189" s="149">
        <f t="shared" si="20"/>
        <v>0</v>
      </c>
      <c r="AI189" s="151">
        <f t="shared" si="15"/>
        <v>0</v>
      </c>
      <c r="AJ189" s="32"/>
    </row>
    <row r="190" spans="1:36">
      <c r="A190" s="145" t="str">
        <f t="shared" si="16"/>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2"/>
      <c r="J190" s="303" t="str">
        <f>IF($I190="","-",_xlfn.XLOOKUP($I190,'CC.Meta'!$A:$A,'CC.Meta'!$D:$D,"-",0,1))</f>
        <v>-</v>
      </c>
      <c r="K190" s="306" t="str">
        <f t="shared" si="17"/>
        <v>--</v>
      </c>
      <c r="L190" s="302"/>
      <c r="M190" s="133"/>
      <c r="N190" s="234"/>
      <c r="O190" s="146" t="str">
        <f>IF($N190="","-",_xlfn.XLOOKUP($N190,'FY25 Gold Book'!$A:$A,'FY25 Gold Book'!$B:$B,"-",0,1))</f>
        <v>-</v>
      </c>
      <c r="P190" s="444" t="str">
        <f>IF($N190="","-",_xlfn.XLOOKUP($N190,'FY25 Gold Book'!$A:$A,'FY25 Gold Book'!$C:$C,"-",0,1))</f>
        <v>-</v>
      </c>
      <c r="Q190" s="146" t="str">
        <f>IF($N190="","-",_xlfn.XLOOKUP($N190,'FY25 Gold Book'!$A:$A,'FY25 Gold Book'!$D:$D,"-",0,1))</f>
        <v>-</v>
      </c>
      <c r="R190" s="52"/>
      <c r="S190" s="465" t="str" cm="1">
        <f t="array" ref="S190">IFERROR(
_xlfn.IFS(
$I190=600010,"36th District Judges (CC 600010)",
$I190=600014,"36th District Staff (CC 600014)",
$I190&lt;&gt;0,_xlfn.XLOOKUP($N190,'FY25 Gold Book'!$A:$A,'FY25 Gold Book'!$F:$F,"-",0,1)),
"-")</f>
        <v>-</v>
      </c>
      <c r="T190" s="465" t="str" cm="1">
        <f t="array" ref="T190">IFERROR(
_xlfn.IFS(
OR($R190="TASS",$R190="Seasonal"),"TASS / Part-Time (FICA Only)",
$A190=13,"BSEED",
$A190=20,"DDoT",
OR($A190=48,$A190=49),"DWSD",
$A190=72,"Library",
$I190=600010,"36th District Judges",
$I190=600014,"36th District Staff",
$N190&lt;&gt;0,_xlfn.XLOOKUP($N190,'FY25 Gold Book'!$A:$A,'FY25 Gold Book'!$H:$H,"-",0,1)),
"-")</f>
        <v>-</v>
      </c>
      <c r="U190" s="678"/>
      <c r="V190" s="679"/>
      <c r="W190" s="677"/>
      <c r="X190" s="134"/>
      <c r="Y190" s="135"/>
      <c r="Z190" s="147">
        <f>_xlfn.XLOOKUP($N190,'FY25 Gold Book'!$A:$A,'FY25 Gold Book'!$E:$E,0,0,1)</f>
        <v>0</v>
      </c>
      <c r="AA190" s="680">
        <f>_xlfn.XLOOKUP($N190,'FY25 Gold Book'!$A:$A,'FY25 Gold Book'!$G:$G,0,0,1)</f>
        <v>0</v>
      </c>
      <c r="AB190" s="148">
        <f t="shared" si="18"/>
        <v>0</v>
      </c>
      <c r="AC190" s="681">
        <v>0</v>
      </c>
      <c r="AD190" s="149">
        <f t="shared" si="19"/>
        <v>0</v>
      </c>
      <c r="AE190" s="147">
        <f>_xlfn.XLOOKUP($T190,'FY25 Fringe Rates'!$X$6:$X$15,'FY25 Fringe Rates'!$Y$6:$Y$15,0,0,1)</f>
        <v>0</v>
      </c>
      <c r="AF190" s="150">
        <f t="shared" si="14"/>
        <v>0</v>
      </c>
      <c r="AG190" s="136">
        <v>0</v>
      </c>
      <c r="AH190" s="149">
        <f t="shared" si="20"/>
        <v>0</v>
      </c>
      <c r="AI190" s="151">
        <f t="shared" si="15"/>
        <v>0</v>
      </c>
      <c r="AJ190" s="32"/>
    </row>
    <row r="191" spans="1:36">
      <c r="A191" s="145" t="str">
        <f t="shared" si="16"/>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2"/>
      <c r="J191" s="303" t="str">
        <f>IF($I191="","-",_xlfn.XLOOKUP($I191,'CC.Meta'!$A:$A,'CC.Meta'!$D:$D,"-",0,1))</f>
        <v>-</v>
      </c>
      <c r="K191" s="306" t="str">
        <f t="shared" si="17"/>
        <v>--</v>
      </c>
      <c r="L191" s="302"/>
      <c r="M191" s="133"/>
      <c r="N191" s="234"/>
      <c r="O191" s="146" t="str">
        <f>IF($N191="","-",_xlfn.XLOOKUP($N191,'FY25 Gold Book'!$A:$A,'FY25 Gold Book'!$B:$B,"-",0,1))</f>
        <v>-</v>
      </c>
      <c r="P191" s="444" t="str">
        <f>IF($N191="","-",_xlfn.XLOOKUP($N191,'FY25 Gold Book'!$A:$A,'FY25 Gold Book'!$C:$C,"-",0,1))</f>
        <v>-</v>
      </c>
      <c r="Q191" s="146" t="str">
        <f>IF($N191="","-",_xlfn.XLOOKUP($N191,'FY25 Gold Book'!$A:$A,'FY25 Gold Book'!$D:$D,"-",0,1))</f>
        <v>-</v>
      </c>
      <c r="R191" s="52"/>
      <c r="S191" s="465" t="str" cm="1">
        <f t="array" ref="S191">IFERROR(
_xlfn.IFS(
$I191=600010,"36th District Judges (CC 600010)",
$I191=600014,"36th District Staff (CC 600014)",
$I191&lt;&gt;0,_xlfn.XLOOKUP($N191,'FY25 Gold Book'!$A:$A,'FY25 Gold Book'!$F:$F,"-",0,1)),
"-")</f>
        <v>-</v>
      </c>
      <c r="T191" s="465" t="str" cm="1">
        <f t="array" ref="T191">IFERROR(
_xlfn.IFS(
OR($R191="TASS",$R191="Seasonal"),"TASS / Part-Time (FICA Only)",
$A191=13,"BSEED",
$A191=20,"DDoT",
OR($A191=48,$A191=49),"DWSD",
$A191=72,"Library",
$I191=600010,"36th District Judges",
$I191=600014,"36th District Staff",
$N191&lt;&gt;0,_xlfn.XLOOKUP($N191,'FY25 Gold Book'!$A:$A,'FY25 Gold Book'!$H:$H,"-",0,1)),
"-")</f>
        <v>-</v>
      </c>
      <c r="U191" s="678"/>
      <c r="V191" s="679"/>
      <c r="W191" s="677"/>
      <c r="X191" s="134"/>
      <c r="Y191" s="135"/>
      <c r="Z191" s="147">
        <f>_xlfn.XLOOKUP($N191,'FY25 Gold Book'!$A:$A,'FY25 Gold Book'!$E:$E,0,0,1)</f>
        <v>0</v>
      </c>
      <c r="AA191" s="680">
        <f>_xlfn.XLOOKUP($N191,'FY25 Gold Book'!$A:$A,'FY25 Gold Book'!$G:$G,0,0,1)</f>
        <v>0</v>
      </c>
      <c r="AB191" s="148">
        <f t="shared" si="18"/>
        <v>0</v>
      </c>
      <c r="AC191" s="681">
        <v>0</v>
      </c>
      <c r="AD191" s="149">
        <f t="shared" si="19"/>
        <v>0</v>
      </c>
      <c r="AE191" s="147">
        <f>_xlfn.XLOOKUP($T191,'FY25 Fringe Rates'!$X$6:$X$15,'FY25 Fringe Rates'!$Y$6:$Y$15,0,0,1)</f>
        <v>0</v>
      </c>
      <c r="AF191" s="150">
        <f t="shared" si="14"/>
        <v>0</v>
      </c>
      <c r="AG191" s="136">
        <v>0</v>
      </c>
      <c r="AH191" s="149">
        <f t="shared" si="20"/>
        <v>0</v>
      </c>
      <c r="AI191" s="151">
        <f t="shared" si="15"/>
        <v>0</v>
      </c>
      <c r="AJ191" s="32"/>
    </row>
    <row r="192" spans="1:36">
      <c r="A192" s="145" t="str">
        <f t="shared" si="16"/>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2"/>
      <c r="J192" s="303" t="str">
        <f>IF($I192="","-",_xlfn.XLOOKUP($I192,'CC.Meta'!$A:$A,'CC.Meta'!$D:$D,"-",0,1))</f>
        <v>-</v>
      </c>
      <c r="K192" s="306" t="str">
        <f t="shared" si="17"/>
        <v>--</v>
      </c>
      <c r="L192" s="302"/>
      <c r="M192" s="133"/>
      <c r="N192" s="234"/>
      <c r="O192" s="146" t="str">
        <f>IF($N192="","-",_xlfn.XLOOKUP($N192,'FY25 Gold Book'!$A:$A,'FY25 Gold Book'!$B:$B,"-",0,1))</f>
        <v>-</v>
      </c>
      <c r="P192" s="444" t="str">
        <f>IF($N192="","-",_xlfn.XLOOKUP($N192,'FY25 Gold Book'!$A:$A,'FY25 Gold Book'!$C:$C,"-",0,1))</f>
        <v>-</v>
      </c>
      <c r="Q192" s="146" t="str">
        <f>IF($N192="","-",_xlfn.XLOOKUP($N192,'FY25 Gold Book'!$A:$A,'FY25 Gold Book'!$D:$D,"-",0,1))</f>
        <v>-</v>
      </c>
      <c r="R192" s="52"/>
      <c r="S192" s="465" t="str" cm="1">
        <f t="array" ref="S192">IFERROR(
_xlfn.IFS(
$I192=600010,"36th District Judges (CC 600010)",
$I192=600014,"36th District Staff (CC 600014)",
$I192&lt;&gt;0,_xlfn.XLOOKUP($N192,'FY25 Gold Book'!$A:$A,'FY25 Gold Book'!$F:$F,"-",0,1)),
"-")</f>
        <v>-</v>
      </c>
      <c r="T192" s="465" t="str" cm="1">
        <f t="array" ref="T192">IFERROR(
_xlfn.IFS(
OR($R192="TASS",$R192="Seasonal"),"TASS / Part-Time (FICA Only)",
$A192=13,"BSEED",
$A192=20,"DDoT",
OR($A192=48,$A192=49),"DWSD",
$A192=72,"Library",
$I192=600010,"36th District Judges",
$I192=600014,"36th District Staff",
$N192&lt;&gt;0,_xlfn.XLOOKUP($N192,'FY25 Gold Book'!$A:$A,'FY25 Gold Book'!$H:$H,"-",0,1)),
"-")</f>
        <v>-</v>
      </c>
      <c r="U192" s="678"/>
      <c r="V192" s="679"/>
      <c r="W192" s="677"/>
      <c r="X192" s="134"/>
      <c r="Y192" s="135"/>
      <c r="Z192" s="147">
        <f>_xlfn.XLOOKUP($N192,'FY25 Gold Book'!$A:$A,'FY25 Gold Book'!$E:$E,0,0,1)</f>
        <v>0</v>
      </c>
      <c r="AA192" s="680">
        <f>_xlfn.XLOOKUP($N192,'FY25 Gold Book'!$A:$A,'FY25 Gold Book'!$G:$G,0,0,1)</f>
        <v>0</v>
      </c>
      <c r="AB192" s="148">
        <f t="shared" si="18"/>
        <v>0</v>
      </c>
      <c r="AC192" s="681">
        <v>0</v>
      </c>
      <c r="AD192" s="149">
        <f t="shared" si="19"/>
        <v>0</v>
      </c>
      <c r="AE192" s="147">
        <f>_xlfn.XLOOKUP($T192,'FY25 Fringe Rates'!$X$6:$X$15,'FY25 Fringe Rates'!$Y$6:$Y$15,0,0,1)</f>
        <v>0</v>
      </c>
      <c r="AF192" s="150">
        <f t="shared" si="14"/>
        <v>0</v>
      </c>
      <c r="AG192" s="136">
        <v>0</v>
      </c>
      <c r="AH192" s="149">
        <f t="shared" si="20"/>
        <v>0</v>
      </c>
      <c r="AI192" s="151">
        <f t="shared" si="15"/>
        <v>0</v>
      </c>
      <c r="AJ192" s="32"/>
    </row>
    <row r="193" spans="1:36">
      <c r="A193" s="145" t="str">
        <f t="shared" si="16"/>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2"/>
      <c r="J193" s="303" t="str">
        <f>IF($I193="","-",_xlfn.XLOOKUP($I193,'CC.Meta'!$A:$A,'CC.Meta'!$D:$D,"-",0,1))</f>
        <v>-</v>
      </c>
      <c r="K193" s="306" t="str">
        <f t="shared" si="17"/>
        <v>--</v>
      </c>
      <c r="L193" s="302"/>
      <c r="M193" s="133"/>
      <c r="N193" s="234"/>
      <c r="O193" s="146" t="str">
        <f>IF($N193="","-",_xlfn.XLOOKUP($N193,'FY25 Gold Book'!$A:$A,'FY25 Gold Book'!$B:$B,"-",0,1))</f>
        <v>-</v>
      </c>
      <c r="P193" s="444" t="str">
        <f>IF($N193="","-",_xlfn.XLOOKUP($N193,'FY25 Gold Book'!$A:$A,'FY25 Gold Book'!$C:$C,"-",0,1))</f>
        <v>-</v>
      </c>
      <c r="Q193" s="146" t="str">
        <f>IF($N193="","-",_xlfn.XLOOKUP($N193,'FY25 Gold Book'!$A:$A,'FY25 Gold Book'!$D:$D,"-",0,1))</f>
        <v>-</v>
      </c>
      <c r="R193" s="52"/>
      <c r="S193" s="465" t="str" cm="1">
        <f t="array" ref="S193">IFERROR(
_xlfn.IFS(
$I193=600010,"36th District Judges (CC 600010)",
$I193=600014,"36th District Staff (CC 600014)",
$I193&lt;&gt;0,_xlfn.XLOOKUP($N193,'FY25 Gold Book'!$A:$A,'FY25 Gold Book'!$F:$F,"-",0,1)),
"-")</f>
        <v>-</v>
      </c>
      <c r="T193" s="465" t="str" cm="1">
        <f t="array" ref="T193">IFERROR(
_xlfn.IFS(
OR($R193="TASS",$R193="Seasonal"),"TASS / Part-Time (FICA Only)",
$A193=13,"BSEED",
$A193=20,"DDoT",
OR($A193=48,$A193=49),"DWSD",
$A193=72,"Library",
$I193=600010,"36th District Judges",
$I193=600014,"36th District Staff",
$N193&lt;&gt;0,_xlfn.XLOOKUP($N193,'FY25 Gold Book'!$A:$A,'FY25 Gold Book'!$H:$H,"-",0,1)),
"-")</f>
        <v>-</v>
      </c>
      <c r="U193" s="678"/>
      <c r="V193" s="679"/>
      <c r="W193" s="677"/>
      <c r="X193" s="134"/>
      <c r="Y193" s="135"/>
      <c r="Z193" s="147">
        <f>_xlfn.XLOOKUP($N193,'FY25 Gold Book'!$A:$A,'FY25 Gold Book'!$E:$E,0,0,1)</f>
        <v>0</v>
      </c>
      <c r="AA193" s="680">
        <f>_xlfn.XLOOKUP($N193,'FY25 Gold Book'!$A:$A,'FY25 Gold Book'!$G:$G,0,0,1)</f>
        <v>0</v>
      </c>
      <c r="AB193" s="148">
        <f t="shared" si="18"/>
        <v>0</v>
      </c>
      <c r="AC193" s="681">
        <v>0</v>
      </c>
      <c r="AD193" s="149">
        <f t="shared" si="19"/>
        <v>0</v>
      </c>
      <c r="AE193" s="147">
        <f>_xlfn.XLOOKUP($T193,'FY25 Fringe Rates'!$X$6:$X$15,'FY25 Fringe Rates'!$Y$6:$Y$15,0,0,1)</f>
        <v>0</v>
      </c>
      <c r="AF193" s="150">
        <f t="shared" si="14"/>
        <v>0</v>
      </c>
      <c r="AG193" s="136">
        <v>0</v>
      </c>
      <c r="AH193" s="149">
        <f t="shared" si="20"/>
        <v>0</v>
      </c>
      <c r="AI193" s="151">
        <f t="shared" si="15"/>
        <v>0</v>
      </c>
      <c r="AJ193" s="32"/>
    </row>
    <row r="194" spans="1:36">
      <c r="A194" s="145" t="str">
        <f t="shared" si="16"/>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2"/>
      <c r="J194" s="303" t="str">
        <f>IF($I194="","-",_xlfn.XLOOKUP($I194,'CC.Meta'!$A:$A,'CC.Meta'!$D:$D,"-",0,1))</f>
        <v>-</v>
      </c>
      <c r="K194" s="306" t="str">
        <f t="shared" si="17"/>
        <v>--</v>
      </c>
      <c r="L194" s="302"/>
      <c r="M194" s="133"/>
      <c r="N194" s="234"/>
      <c r="O194" s="146" t="str">
        <f>IF($N194="","-",_xlfn.XLOOKUP($N194,'FY25 Gold Book'!$A:$A,'FY25 Gold Book'!$B:$B,"-",0,1))</f>
        <v>-</v>
      </c>
      <c r="P194" s="444" t="str">
        <f>IF($N194="","-",_xlfn.XLOOKUP($N194,'FY25 Gold Book'!$A:$A,'FY25 Gold Book'!$C:$C,"-",0,1))</f>
        <v>-</v>
      </c>
      <c r="Q194" s="146" t="str">
        <f>IF($N194="","-",_xlfn.XLOOKUP($N194,'FY25 Gold Book'!$A:$A,'FY25 Gold Book'!$D:$D,"-",0,1))</f>
        <v>-</v>
      </c>
      <c r="R194" s="52"/>
      <c r="S194" s="465" t="str" cm="1">
        <f t="array" ref="S194">IFERROR(
_xlfn.IFS(
$I194=600010,"36th District Judges (CC 600010)",
$I194=600014,"36th District Staff (CC 600014)",
$I194&lt;&gt;0,_xlfn.XLOOKUP($N194,'FY25 Gold Book'!$A:$A,'FY25 Gold Book'!$F:$F,"-",0,1)),
"-")</f>
        <v>-</v>
      </c>
      <c r="T194" s="465" t="str" cm="1">
        <f t="array" ref="T194">IFERROR(
_xlfn.IFS(
OR($R194="TASS",$R194="Seasonal"),"TASS / Part-Time (FICA Only)",
$A194=13,"BSEED",
$A194=20,"DDoT",
OR($A194=48,$A194=49),"DWSD",
$A194=72,"Library",
$I194=600010,"36th District Judges",
$I194=600014,"36th District Staff",
$N194&lt;&gt;0,_xlfn.XLOOKUP($N194,'FY25 Gold Book'!$A:$A,'FY25 Gold Book'!$H:$H,"-",0,1)),
"-")</f>
        <v>-</v>
      </c>
      <c r="U194" s="678"/>
      <c r="V194" s="679"/>
      <c r="W194" s="677"/>
      <c r="X194" s="134"/>
      <c r="Y194" s="135"/>
      <c r="Z194" s="147">
        <f>_xlfn.XLOOKUP($N194,'FY25 Gold Book'!$A:$A,'FY25 Gold Book'!$E:$E,0,0,1)</f>
        <v>0</v>
      </c>
      <c r="AA194" s="680">
        <f>_xlfn.XLOOKUP($N194,'FY25 Gold Book'!$A:$A,'FY25 Gold Book'!$G:$G,0,0,1)</f>
        <v>0</v>
      </c>
      <c r="AB194" s="148">
        <f t="shared" si="18"/>
        <v>0</v>
      </c>
      <c r="AC194" s="681">
        <v>0</v>
      </c>
      <c r="AD194" s="149">
        <f t="shared" si="19"/>
        <v>0</v>
      </c>
      <c r="AE194" s="147">
        <f>_xlfn.XLOOKUP($T194,'FY25 Fringe Rates'!$X$6:$X$15,'FY25 Fringe Rates'!$Y$6:$Y$15,0,0,1)</f>
        <v>0</v>
      </c>
      <c r="AF194" s="150">
        <f t="shared" si="14"/>
        <v>0</v>
      </c>
      <c r="AG194" s="136">
        <v>0</v>
      </c>
      <c r="AH194" s="149">
        <f t="shared" si="20"/>
        <v>0</v>
      </c>
      <c r="AI194" s="151">
        <f t="shared" si="15"/>
        <v>0</v>
      </c>
      <c r="AJ194" s="32"/>
    </row>
    <row r="195" spans="1:36">
      <c r="A195" s="145" t="str">
        <f t="shared" si="16"/>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2"/>
      <c r="J195" s="303" t="str">
        <f>IF($I195="","-",_xlfn.XLOOKUP($I195,'CC.Meta'!$A:$A,'CC.Meta'!$D:$D,"-",0,1))</f>
        <v>-</v>
      </c>
      <c r="K195" s="306" t="str">
        <f t="shared" si="17"/>
        <v>--</v>
      </c>
      <c r="L195" s="302"/>
      <c r="M195" s="133"/>
      <c r="N195" s="234"/>
      <c r="O195" s="146" t="str">
        <f>IF($N195="","-",_xlfn.XLOOKUP($N195,'FY25 Gold Book'!$A:$A,'FY25 Gold Book'!$B:$B,"-",0,1))</f>
        <v>-</v>
      </c>
      <c r="P195" s="444" t="str">
        <f>IF($N195="","-",_xlfn.XLOOKUP($N195,'FY25 Gold Book'!$A:$A,'FY25 Gold Book'!$C:$C,"-",0,1))</f>
        <v>-</v>
      </c>
      <c r="Q195" s="146" t="str">
        <f>IF($N195="","-",_xlfn.XLOOKUP($N195,'FY25 Gold Book'!$A:$A,'FY25 Gold Book'!$D:$D,"-",0,1))</f>
        <v>-</v>
      </c>
      <c r="R195" s="52"/>
      <c r="S195" s="465" t="str" cm="1">
        <f t="array" ref="S195">IFERROR(
_xlfn.IFS(
$I195=600010,"36th District Judges (CC 600010)",
$I195=600014,"36th District Staff (CC 600014)",
$I195&lt;&gt;0,_xlfn.XLOOKUP($N195,'FY25 Gold Book'!$A:$A,'FY25 Gold Book'!$F:$F,"-",0,1)),
"-")</f>
        <v>-</v>
      </c>
      <c r="T195" s="465" t="str" cm="1">
        <f t="array" ref="T195">IFERROR(
_xlfn.IFS(
OR($R195="TASS",$R195="Seasonal"),"TASS / Part-Time (FICA Only)",
$A195=13,"BSEED",
$A195=20,"DDoT",
OR($A195=48,$A195=49),"DWSD",
$A195=72,"Library",
$I195=600010,"36th District Judges",
$I195=600014,"36th District Staff",
$N195&lt;&gt;0,_xlfn.XLOOKUP($N195,'FY25 Gold Book'!$A:$A,'FY25 Gold Book'!$H:$H,"-",0,1)),
"-")</f>
        <v>-</v>
      </c>
      <c r="U195" s="678"/>
      <c r="V195" s="679"/>
      <c r="W195" s="677"/>
      <c r="X195" s="134"/>
      <c r="Y195" s="135"/>
      <c r="Z195" s="147">
        <f>_xlfn.XLOOKUP($N195,'FY25 Gold Book'!$A:$A,'FY25 Gold Book'!$E:$E,0,0,1)</f>
        <v>0</v>
      </c>
      <c r="AA195" s="680">
        <f>_xlfn.XLOOKUP($N195,'FY25 Gold Book'!$A:$A,'FY25 Gold Book'!$G:$G,0,0,1)</f>
        <v>0</v>
      </c>
      <c r="AB195" s="148">
        <f t="shared" si="18"/>
        <v>0</v>
      </c>
      <c r="AC195" s="681">
        <v>0</v>
      </c>
      <c r="AD195" s="149">
        <f t="shared" si="19"/>
        <v>0</v>
      </c>
      <c r="AE195" s="147">
        <f>_xlfn.XLOOKUP($T195,'FY25 Fringe Rates'!$X$6:$X$15,'FY25 Fringe Rates'!$Y$6:$Y$15,0,0,1)</f>
        <v>0</v>
      </c>
      <c r="AF195" s="150">
        <f t="shared" si="14"/>
        <v>0</v>
      </c>
      <c r="AG195" s="136">
        <v>0</v>
      </c>
      <c r="AH195" s="149">
        <f t="shared" si="20"/>
        <v>0</v>
      </c>
      <c r="AI195" s="151">
        <f t="shared" si="15"/>
        <v>0</v>
      </c>
      <c r="AJ195" s="32"/>
    </row>
    <row r="196" spans="1:36">
      <c r="A196" s="145" t="str">
        <f t="shared" si="16"/>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2"/>
      <c r="J196" s="303" t="str">
        <f>IF($I196="","-",_xlfn.XLOOKUP($I196,'CC.Meta'!$A:$A,'CC.Meta'!$D:$D,"-",0,1))</f>
        <v>-</v>
      </c>
      <c r="K196" s="306" t="str">
        <f t="shared" si="17"/>
        <v>--</v>
      </c>
      <c r="L196" s="302"/>
      <c r="M196" s="133"/>
      <c r="N196" s="234"/>
      <c r="O196" s="146" t="str">
        <f>IF($N196="","-",_xlfn.XLOOKUP($N196,'FY25 Gold Book'!$A:$A,'FY25 Gold Book'!$B:$B,"-",0,1))</f>
        <v>-</v>
      </c>
      <c r="P196" s="444" t="str">
        <f>IF($N196="","-",_xlfn.XLOOKUP($N196,'FY25 Gold Book'!$A:$A,'FY25 Gold Book'!$C:$C,"-",0,1))</f>
        <v>-</v>
      </c>
      <c r="Q196" s="146" t="str">
        <f>IF($N196="","-",_xlfn.XLOOKUP($N196,'FY25 Gold Book'!$A:$A,'FY25 Gold Book'!$D:$D,"-",0,1))</f>
        <v>-</v>
      </c>
      <c r="R196" s="52"/>
      <c r="S196" s="465" t="str" cm="1">
        <f t="array" ref="S196">IFERROR(
_xlfn.IFS(
$I196=600010,"36th District Judges (CC 600010)",
$I196=600014,"36th District Staff (CC 600014)",
$I196&lt;&gt;0,_xlfn.XLOOKUP($N196,'FY25 Gold Book'!$A:$A,'FY25 Gold Book'!$F:$F,"-",0,1)),
"-")</f>
        <v>-</v>
      </c>
      <c r="T196" s="465" t="str" cm="1">
        <f t="array" ref="T196">IFERROR(
_xlfn.IFS(
OR($R196="TASS",$R196="Seasonal"),"TASS / Part-Time (FICA Only)",
$A196=13,"BSEED",
$A196=20,"DDoT",
OR($A196=48,$A196=49),"DWSD",
$A196=72,"Library",
$I196=600010,"36th District Judges",
$I196=600014,"36th District Staff",
$N196&lt;&gt;0,_xlfn.XLOOKUP($N196,'FY25 Gold Book'!$A:$A,'FY25 Gold Book'!$H:$H,"-",0,1)),
"-")</f>
        <v>-</v>
      </c>
      <c r="U196" s="678"/>
      <c r="V196" s="679"/>
      <c r="W196" s="677"/>
      <c r="X196" s="134"/>
      <c r="Y196" s="135"/>
      <c r="Z196" s="147">
        <f>_xlfn.XLOOKUP($N196,'FY25 Gold Book'!$A:$A,'FY25 Gold Book'!$E:$E,0,0,1)</f>
        <v>0</v>
      </c>
      <c r="AA196" s="680">
        <f>_xlfn.XLOOKUP($N196,'FY25 Gold Book'!$A:$A,'FY25 Gold Book'!$G:$G,0,0,1)</f>
        <v>0</v>
      </c>
      <c r="AB196" s="148">
        <f t="shared" si="18"/>
        <v>0</v>
      </c>
      <c r="AC196" s="681">
        <v>0</v>
      </c>
      <c r="AD196" s="149">
        <f t="shared" si="19"/>
        <v>0</v>
      </c>
      <c r="AE196" s="147">
        <f>_xlfn.XLOOKUP($T196,'FY25 Fringe Rates'!$X$6:$X$15,'FY25 Fringe Rates'!$Y$6:$Y$15,0,0,1)</f>
        <v>0</v>
      </c>
      <c r="AF196" s="150">
        <f t="shared" si="14"/>
        <v>0</v>
      </c>
      <c r="AG196" s="136">
        <v>0</v>
      </c>
      <c r="AH196" s="149">
        <f t="shared" si="20"/>
        <v>0</v>
      </c>
      <c r="AI196" s="151">
        <f t="shared" si="15"/>
        <v>0</v>
      </c>
      <c r="AJ196" s="32"/>
    </row>
    <row r="197" spans="1:36">
      <c r="A197" s="145" t="str">
        <f t="shared" si="16"/>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2"/>
      <c r="J197" s="303" t="str">
        <f>IF($I197="","-",_xlfn.XLOOKUP($I197,'CC.Meta'!$A:$A,'CC.Meta'!$D:$D,"-",0,1))</f>
        <v>-</v>
      </c>
      <c r="K197" s="306" t="str">
        <f t="shared" si="17"/>
        <v>--</v>
      </c>
      <c r="L197" s="302"/>
      <c r="M197" s="133"/>
      <c r="N197" s="234"/>
      <c r="O197" s="146" t="str">
        <f>IF($N197="","-",_xlfn.XLOOKUP($N197,'FY25 Gold Book'!$A:$A,'FY25 Gold Book'!$B:$B,"-",0,1))</f>
        <v>-</v>
      </c>
      <c r="P197" s="444" t="str">
        <f>IF($N197="","-",_xlfn.XLOOKUP($N197,'FY25 Gold Book'!$A:$A,'FY25 Gold Book'!$C:$C,"-",0,1))</f>
        <v>-</v>
      </c>
      <c r="Q197" s="146" t="str">
        <f>IF($N197="","-",_xlfn.XLOOKUP($N197,'FY25 Gold Book'!$A:$A,'FY25 Gold Book'!$D:$D,"-",0,1))</f>
        <v>-</v>
      </c>
      <c r="R197" s="52"/>
      <c r="S197" s="465" t="str" cm="1">
        <f t="array" ref="S197">IFERROR(
_xlfn.IFS(
$I197=600010,"36th District Judges (CC 600010)",
$I197=600014,"36th District Staff (CC 600014)",
$I197&lt;&gt;0,_xlfn.XLOOKUP($N197,'FY25 Gold Book'!$A:$A,'FY25 Gold Book'!$F:$F,"-",0,1)),
"-")</f>
        <v>-</v>
      </c>
      <c r="T197" s="465" t="str" cm="1">
        <f t="array" ref="T197">IFERROR(
_xlfn.IFS(
OR($R197="TASS",$R197="Seasonal"),"TASS / Part-Time (FICA Only)",
$A197=13,"BSEED",
$A197=20,"DDoT",
OR($A197=48,$A197=49),"DWSD",
$A197=72,"Library",
$I197=600010,"36th District Judges",
$I197=600014,"36th District Staff",
$N197&lt;&gt;0,_xlfn.XLOOKUP($N197,'FY25 Gold Book'!$A:$A,'FY25 Gold Book'!$H:$H,"-",0,1)),
"-")</f>
        <v>-</v>
      </c>
      <c r="U197" s="678"/>
      <c r="V197" s="679"/>
      <c r="W197" s="677"/>
      <c r="X197" s="134"/>
      <c r="Y197" s="135"/>
      <c r="Z197" s="147">
        <f>_xlfn.XLOOKUP($N197,'FY25 Gold Book'!$A:$A,'FY25 Gold Book'!$E:$E,0,0,1)</f>
        <v>0</v>
      </c>
      <c r="AA197" s="680">
        <f>_xlfn.XLOOKUP($N197,'FY25 Gold Book'!$A:$A,'FY25 Gold Book'!$G:$G,0,0,1)</f>
        <v>0</v>
      </c>
      <c r="AB197" s="148">
        <f t="shared" si="18"/>
        <v>0</v>
      </c>
      <c r="AC197" s="681">
        <v>0</v>
      </c>
      <c r="AD197" s="149">
        <f t="shared" si="19"/>
        <v>0</v>
      </c>
      <c r="AE197" s="147">
        <f>_xlfn.XLOOKUP($T197,'FY25 Fringe Rates'!$X$6:$X$15,'FY25 Fringe Rates'!$Y$6:$Y$15,0,0,1)</f>
        <v>0</v>
      </c>
      <c r="AF197" s="150">
        <f t="shared" si="14"/>
        <v>0</v>
      </c>
      <c r="AG197" s="136">
        <v>0</v>
      </c>
      <c r="AH197" s="149">
        <f t="shared" si="20"/>
        <v>0</v>
      </c>
      <c r="AI197" s="151">
        <f t="shared" si="15"/>
        <v>0</v>
      </c>
      <c r="AJ197" s="32"/>
    </row>
    <row r="198" spans="1:36">
      <c r="A198" s="145" t="str">
        <f t="shared" si="16"/>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2"/>
      <c r="J198" s="303" t="str">
        <f>IF($I198="","-",_xlfn.XLOOKUP($I198,'CC.Meta'!$A:$A,'CC.Meta'!$D:$D,"-",0,1))</f>
        <v>-</v>
      </c>
      <c r="K198" s="306" t="str">
        <f t="shared" si="17"/>
        <v>--</v>
      </c>
      <c r="L198" s="302"/>
      <c r="M198" s="133"/>
      <c r="N198" s="234"/>
      <c r="O198" s="146" t="str">
        <f>IF($N198="","-",_xlfn.XLOOKUP($N198,'FY25 Gold Book'!$A:$A,'FY25 Gold Book'!$B:$B,"-",0,1))</f>
        <v>-</v>
      </c>
      <c r="P198" s="444" t="str">
        <f>IF($N198="","-",_xlfn.XLOOKUP($N198,'FY25 Gold Book'!$A:$A,'FY25 Gold Book'!$C:$C,"-",0,1))</f>
        <v>-</v>
      </c>
      <c r="Q198" s="146" t="str">
        <f>IF($N198="","-",_xlfn.XLOOKUP($N198,'FY25 Gold Book'!$A:$A,'FY25 Gold Book'!$D:$D,"-",0,1))</f>
        <v>-</v>
      </c>
      <c r="R198" s="52"/>
      <c r="S198" s="465" t="str" cm="1">
        <f t="array" ref="S198">IFERROR(
_xlfn.IFS(
$I198=600010,"36th District Judges (CC 600010)",
$I198=600014,"36th District Staff (CC 600014)",
$I198&lt;&gt;0,_xlfn.XLOOKUP($N198,'FY25 Gold Book'!$A:$A,'FY25 Gold Book'!$F:$F,"-",0,1)),
"-")</f>
        <v>-</v>
      </c>
      <c r="T198" s="465" t="str" cm="1">
        <f t="array" ref="T198">IFERROR(
_xlfn.IFS(
OR($R198="TASS",$R198="Seasonal"),"TASS / Part-Time (FICA Only)",
$A198=13,"BSEED",
$A198=20,"DDoT",
OR($A198=48,$A198=49),"DWSD",
$A198=72,"Library",
$I198=600010,"36th District Judges",
$I198=600014,"36th District Staff",
$N198&lt;&gt;0,_xlfn.XLOOKUP($N198,'FY25 Gold Book'!$A:$A,'FY25 Gold Book'!$H:$H,"-",0,1)),
"-")</f>
        <v>-</v>
      </c>
      <c r="U198" s="678"/>
      <c r="V198" s="679"/>
      <c r="W198" s="677"/>
      <c r="X198" s="134"/>
      <c r="Y198" s="135"/>
      <c r="Z198" s="147">
        <f>_xlfn.XLOOKUP($N198,'FY25 Gold Book'!$A:$A,'FY25 Gold Book'!$E:$E,0,0,1)</f>
        <v>0</v>
      </c>
      <c r="AA198" s="680">
        <f>_xlfn.XLOOKUP($N198,'FY25 Gold Book'!$A:$A,'FY25 Gold Book'!$G:$G,0,0,1)</f>
        <v>0</v>
      </c>
      <c r="AB198" s="148">
        <f t="shared" si="18"/>
        <v>0</v>
      </c>
      <c r="AC198" s="681">
        <v>0</v>
      </c>
      <c r="AD198" s="149">
        <f t="shared" si="19"/>
        <v>0</v>
      </c>
      <c r="AE198" s="147">
        <f>_xlfn.XLOOKUP($T198,'FY25 Fringe Rates'!$X$6:$X$15,'FY25 Fringe Rates'!$Y$6:$Y$15,0,0,1)</f>
        <v>0</v>
      </c>
      <c r="AF198" s="150">
        <f t="shared" si="14"/>
        <v>0</v>
      </c>
      <c r="AG198" s="136">
        <v>0</v>
      </c>
      <c r="AH198" s="149">
        <f t="shared" si="20"/>
        <v>0</v>
      </c>
      <c r="AI198" s="151">
        <f t="shared" si="15"/>
        <v>0</v>
      </c>
      <c r="AJ198" s="32"/>
    </row>
    <row r="199" spans="1:36">
      <c r="A199" s="145" t="str">
        <f t="shared" si="16"/>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2"/>
      <c r="J199" s="303" t="str">
        <f>IF($I199="","-",_xlfn.XLOOKUP($I199,'CC.Meta'!$A:$A,'CC.Meta'!$D:$D,"-",0,1))</f>
        <v>-</v>
      </c>
      <c r="K199" s="306" t="str">
        <f t="shared" si="17"/>
        <v>--</v>
      </c>
      <c r="L199" s="302"/>
      <c r="M199" s="133"/>
      <c r="N199" s="234"/>
      <c r="O199" s="146" t="str">
        <f>IF($N199="","-",_xlfn.XLOOKUP($N199,'FY25 Gold Book'!$A:$A,'FY25 Gold Book'!$B:$B,"-",0,1))</f>
        <v>-</v>
      </c>
      <c r="P199" s="444" t="str">
        <f>IF($N199="","-",_xlfn.XLOOKUP($N199,'FY25 Gold Book'!$A:$A,'FY25 Gold Book'!$C:$C,"-",0,1))</f>
        <v>-</v>
      </c>
      <c r="Q199" s="146" t="str">
        <f>IF($N199="","-",_xlfn.XLOOKUP($N199,'FY25 Gold Book'!$A:$A,'FY25 Gold Book'!$D:$D,"-",0,1))</f>
        <v>-</v>
      </c>
      <c r="R199" s="52"/>
      <c r="S199" s="465" t="str" cm="1">
        <f t="array" ref="S199">IFERROR(
_xlfn.IFS(
$I199=600010,"36th District Judges (CC 600010)",
$I199=600014,"36th District Staff (CC 600014)",
$I199&lt;&gt;0,_xlfn.XLOOKUP($N199,'FY25 Gold Book'!$A:$A,'FY25 Gold Book'!$F:$F,"-",0,1)),
"-")</f>
        <v>-</v>
      </c>
      <c r="T199" s="465" t="str" cm="1">
        <f t="array" ref="T199">IFERROR(
_xlfn.IFS(
OR($R199="TASS",$R199="Seasonal"),"TASS / Part-Time (FICA Only)",
$A199=13,"BSEED",
$A199=20,"DDoT",
OR($A199=48,$A199=49),"DWSD",
$A199=72,"Library",
$I199=600010,"36th District Judges",
$I199=600014,"36th District Staff",
$N199&lt;&gt;0,_xlfn.XLOOKUP($N199,'FY25 Gold Book'!$A:$A,'FY25 Gold Book'!$H:$H,"-",0,1)),
"-")</f>
        <v>-</v>
      </c>
      <c r="U199" s="678"/>
      <c r="V199" s="679"/>
      <c r="W199" s="677"/>
      <c r="X199" s="134"/>
      <c r="Y199" s="135"/>
      <c r="Z199" s="147">
        <f>_xlfn.XLOOKUP($N199,'FY25 Gold Book'!$A:$A,'FY25 Gold Book'!$E:$E,0,0,1)</f>
        <v>0</v>
      </c>
      <c r="AA199" s="680">
        <f>_xlfn.XLOOKUP($N199,'FY25 Gold Book'!$A:$A,'FY25 Gold Book'!$G:$G,0,0,1)</f>
        <v>0</v>
      </c>
      <c r="AB199" s="148">
        <f t="shared" si="18"/>
        <v>0</v>
      </c>
      <c r="AC199" s="681">
        <v>0</v>
      </c>
      <c r="AD199" s="149">
        <f t="shared" si="19"/>
        <v>0</v>
      </c>
      <c r="AE199" s="147">
        <f>_xlfn.XLOOKUP($T199,'FY25 Fringe Rates'!$X$6:$X$15,'FY25 Fringe Rates'!$Y$6:$Y$15,0,0,1)</f>
        <v>0</v>
      </c>
      <c r="AF199" s="150">
        <f t="shared" si="14"/>
        <v>0</v>
      </c>
      <c r="AG199" s="136">
        <v>0</v>
      </c>
      <c r="AH199" s="149">
        <f t="shared" si="20"/>
        <v>0</v>
      </c>
      <c r="AI199" s="151">
        <f t="shared" si="15"/>
        <v>0</v>
      </c>
      <c r="AJ199" s="32"/>
    </row>
    <row r="200" spans="1:36">
      <c r="A200" s="145" t="str">
        <f t="shared" si="16"/>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2"/>
      <c r="J200" s="303" t="str">
        <f>IF($I200="","-",_xlfn.XLOOKUP($I200,'CC.Meta'!$A:$A,'CC.Meta'!$D:$D,"-",0,1))</f>
        <v>-</v>
      </c>
      <c r="K200" s="306" t="str">
        <f t="shared" si="17"/>
        <v>--</v>
      </c>
      <c r="L200" s="302"/>
      <c r="M200" s="133"/>
      <c r="N200" s="234"/>
      <c r="O200" s="146" t="str">
        <f>IF($N200="","-",_xlfn.XLOOKUP($N200,'FY25 Gold Book'!$A:$A,'FY25 Gold Book'!$B:$B,"-",0,1))</f>
        <v>-</v>
      </c>
      <c r="P200" s="444" t="str">
        <f>IF($N200="","-",_xlfn.XLOOKUP($N200,'FY25 Gold Book'!$A:$A,'FY25 Gold Book'!$C:$C,"-",0,1))</f>
        <v>-</v>
      </c>
      <c r="Q200" s="146" t="str">
        <f>IF($N200="","-",_xlfn.XLOOKUP($N200,'FY25 Gold Book'!$A:$A,'FY25 Gold Book'!$D:$D,"-",0,1))</f>
        <v>-</v>
      </c>
      <c r="R200" s="52"/>
      <c r="S200" s="465" t="str" cm="1">
        <f t="array" ref="S200">IFERROR(
_xlfn.IFS(
$I200=600010,"36th District Judges (CC 600010)",
$I200=600014,"36th District Staff (CC 600014)",
$I200&lt;&gt;0,_xlfn.XLOOKUP($N200,'FY25 Gold Book'!$A:$A,'FY25 Gold Book'!$F:$F,"-",0,1)),
"-")</f>
        <v>-</v>
      </c>
      <c r="T200" s="465" t="str" cm="1">
        <f t="array" ref="T200">IFERROR(
_xlfn.IFS(
OR($R200="TASS",$R200="Seasonal"),"TASS / Part-Time (FICA Only)",
$A200=13,"BSEED",
$A200=20,"DDoT",
OR($A200=48,$A200=49),"DWSD",
$A200=72,"Library",
$I200=600010,"36th District Judges",
$I200=600014,"36th District Staff",
$N200&lt;&gt;0,_xlfn.XLOOKUP($N200,'FY25 Gold Book'!$A:$A,'FY25 Gold Book'!$H:$H,"-",0,1)),
"-")</f>
        <v>-</v>
      </c>
      <c r="U200" s="678"/>
      <c r="V200" s="679"/>
      <c r="W200" s="677"/>
      <c r="X200" s="134"/>
      <c r="Y200" s="135"/>
      <c r="Z200" s="147">
        <f>_xlfn.XLOOKUP($N200,'FY25 Gold Book'!$A:$A,'FY25 Gold Book'!$E:$E,0,0,1)</f>
        <v>0</v>
      </c>
      <c r="AA200" s="680">
        <f>_xlfn.XLOOKUP($N200,'FY25 Gold Book'!$A:$A,'FY25 Gold Book'!$G:$G,0,0,1)</f>
        <v>0</v>
      </c>
      <c r="AB200" s="148">
        <f t="shared" si="18"/>
        <v>0</v>
      </c>
      <c r="AC200" s="681">
        <v>0</v>
      </c>
      <c r="AD200" s="149">
        <f t="shared" si="19"/>
        <v>0</v>
      </c>
      <c r="AE200" s="147">
        <f>_xlfn.XLOOKUP($T200,'FY25 Fringe Rates'!$X$6:$X$15,'FY25 Fringe Rates'!$Y$6:$Y$15,0,0,1)</f>
        <v>0</v>
      </c>
      <c r="AF200" s="150">
        <f t="shared" si="14"/>
        <v>0</v>
      </c>
      <c r="AG200" s="136">
        <v>0</v>
      </c>
      <c r="AH200" s="149">
        <f t="shared" si="20"/>
        <v>0</v>
      </c>
      <c r="AI200" s="151">
        <f t="shared" si="15"/>
        <v>0</v>
      </c>
      <c r="AJ200" s="32"/>
    </row>
    <row r="201" spans="1:36">
      <c r="A201" s="145" t="str">
        <f t="shared" si="16"/>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2"/>
      <c r="J201" s="303" t="str">
        <f>IF($I201="","-",_xlfn.XLOOKUP($I201,'CC.Meta'!$A:$A,'CC.Meta'!$D:$D,"-",0,1))</f>
        <v>-</v>
      </c>
      <c r="K201" s="306" t="str">
        <f t="shared" si="17"/>
        <v>--</v>
      </c>
      <c r="L201" s="302"/>
      <c r="M201" s="133"/>
      <c r="N201" s="234"/>
      <c r="O201" s="146" t="str">
        <f>IF($N201="","-",_xlfn.XLOOKUP($N201,'FY25 Gold Book'!$A:$A,'FY25 Gold Book'!$B:$B,"-",0,1))</f>
        <v>-</v>
      </c>
      <c r="P201" s="444" t="str">
        <f>IF($N201="","-",_xlfn.XLOOKUP($N201,'FY25 Gold Book'!$A:$A,'FY25 Gold Book'!$C:$C,"-",0,1))</f>
        <v>-</v>
      </c>
      <c r="Q201" s="146" t="str">
        <f>IF($N201="","-",_xlfn.XLOOKUP($N201,'FY25 Gold Book'!$A:$A,'FY25 Gold Book'!$D:$D,"-",0,1))</f>
        <v>-</v>
      </c>
      <c r="R201" s="52"/>
      <c r="S201" s="465" t="str" cm="1">
        <f t="array" ref="S201">IFERROR(
_xlfn.IFS(
$I201=600010,"36th District Judges (CC 600010)",
$I201=600014,"36th District Staff (CC 600014)",
$I201&lt;&gt;0,_xlfn.XLOOKUP($N201,'FY25 Gold Book'!$A:$A,'FY25 Gold Book'!$F:$F,"-",0,1)),
"-")</f>
        <v>-</v>
      </c>
      <c r="T201" s="465" t="str" cm="1">
        <f t="array" ref="T201">IFERROR(
_xlfn.IFS(
OR($R201="TASS",$R201="Seasonal"),"TASS / Part-Time (FICA Only)",
$A201=13,"BSEED",
$A201=20,"DDoT",
OR($A201=48,$A201=49),"DWSD",
$A201=72,"Library",
$I201=600010,"36th District Judges",
$I201=600014,"36th District Staff",
$N201&lt;&gt;0,_xlfn.XLOOKUP($N201,'FY25 Gold Book'!$A:$A,'FY25 Gold Book'!$H:$H,"-",0,1)),
"-")</f>
        <v>-</v>
      </c>
      <c r="U201" s="678"/>
      <c r="V201" s="679"/>
      <c r="W201" s="677"/>
      <c r="X201" s="134"/>
      <c r="Y201" s="135"/>
      <c r="Z201" s="147">
        <f>_xlfn.XLOOKUP($N201,'FY25 Gold Book'!$A:$A,'FY25 Gold Book'!$E:$E,0,0,1)</f>
        <v>0</v>
      </c>
      <c r="AA201" s="680">
        <f>_xlfn.XLOOKUP($N201,'FY25 Gold Book'!$A:$A,'FY25 Gold Book'!$G:$G,0,0,1)</f>
        <v>0</v>
      </c>
      <c r="AB201" s="148">
        <f t="shared" si="18"/>
        <v>0</v>
      </c>
      <c r="AC201" s="681">
        <v>0</v>
      </c>
      <c r="AD201" s="149">
        <f t="shared" si="19"/>
        <v>0</v>
      </c>
      <c r="AE201" s="147">
        <f>_xlfn.XLOOKUP($T201,'FY25 Fringe Rates'!$X$6:$X$15,'FY25 Fringe Rates'!$Y$6:$Y$15,0,0,1)</f>
        <v>0</v>
      </c>
      <c r="AF201" s="150">
        <f t="shared" si="14"/>
        <v>0</v>
      </c>
      <c r="AG201" s="136">
        <v>0</v>
      </c>
      <c r="AH201" s="149">
        <f t="shared" si="20"/>
        <v>0</v>
      </c>
      <c r="AI201" s="151">
        <f t="shared" si="15"/>
        <v>0</v>
      </c>
      <c r="AJ201" s="32"/>
    </row>
    <row r="202" spans="1:36">
      <c r="A202" s="145" t="str">
        <f t="shared" si="16"/>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2"/>
      <c r="J202" s="303" t="str">
        <f>IF($I202="","-",_xlfn.XLOOKUP($I202,'CC.Meta'!$A:$A,'CC.Meta'!$D:$D,"-",0,1))</f>
        <v>-</v>
      </c>
      <c r="K202" s="306" t="str">
        <f t="shared" si="17"/>
        <v>--</v>
      </c>
      <c r="L202" s="302"/>
      <c r="M202" s="133"/>
      <c r="N202" s="234"/>
      <c r="O202" s="146" t="str">
        <f>IF($N202="","-",_xlfn.XLOOKUP($N202,'FY25 Gold Book'!$A:$A,'FY25 Gold Book'!$B:$B,"-",0,1))</f>
        <v>-</v>
      </c>
      <c r="P202" s="444" t="str">
        <f>IF($N202="","-",_xlfn.XLOOKUP($N202,'FY25 Gold Book'!$A:$A,'FY25 Gold Book'!$C:$C,"-",0,1))</f>
        <v>-</v>
      </c>
      <c r="Q202" s="146" t="str">
        <f>IF($N202="","-",_xlfn.XLOOKUP($N202,'FY25 Gold Book'!$A:$A,'FY25 Gold Book'!$D:$D,"-",0,1))</f>
        <v>-</v>
      </c>
      <c r="R202" s="52"/>
      <c r="S202" s="465" t="str" cm="1">
        <f t="array" ref="S202">IFERROR(
_xlfn.IFS(
$I202=600010,"36th District Judges (CC 600010)",
$I202=600014,"36th District Staff (CC 600014)",
$I202&lt;&gt;0,_xlfn.XLOOKUP($N202,'FY25 Gold Book'!$A:$A,'FY25 Gold Book'!$F:$F,"-",0,1)),
"-")</f>
        <v>-</v>
      </c>
      <c r="T202" s="465" t="str" cm="1">
        <f t="array" ref="T202">IFERROR(
_xlfn.IFS(
OR($R202="TASS",$R202="Seasonal"),"TASS / Part-Time (FICA Only)",
$A202=13,"BSEED",
$A202=20,"DDoT",
OR($A202=48,$A202=49),"DWSD",
$A202=72,"Library",
$I202=600010,"36th District Judges",
$I202=600014,"36th District Staff",
$N202&lt;&gt;0,_xlfn.XLOOKUP($N202,'FY25 Gold Book'!$A:$A,'FY25 Gold Book'!$H:$H,"-",0,1)),
"-")</f>
        <v>-</v>
      </c>
      <c r="U202" s="678"/>
      <c r="V202" s="679"/>
      <c r="W202" s="677"/>
      <c r="X202" s="134"/>
      <c r="Y202" s="135"/>
      <c r="Z202" s="147">
        <f>_xlfn.XLOOKUP($N202,'FY25 Gold Book'!$A:$A,'FY25 Gold Book'!$E:$E,0,0,1)</f>
        <v>0</v>
      </c>
      <c r="AA202" s="680">
        <f>_xlfn.XLOOKUP($N202,'FY25 Gold Book'!$A:$A,'FY25 Gold Book'!$G:$G,0,0,1)</f>
        <v>0</v>
      </c>
      <c r="AB202" s="148">
        <f t="shared" si="18"/>
        <v>0</v>
      </c>
      <c r="AC202" s="681">
        <v>0</v>
      </c>
      <c r="AD202" s="149">
        <f t="shared" si="19"/>
        <v>0</v>
      </c>
      <c r="AE202" s="147">
        <f>_xlfn.XLOOKUP($T202,'FY25 Fringe Rates'!$X$6:$X$15,'FY25 Fringe Rates'!$Y$6:$Y$15,0,0,1)</f>
        <v>0</v>
      </c>
      <c r="AF202" s="150">
        <f t="shared" si="14"/>
        <v>0</v>
      </c>
      <c r="AG202" s="136">
        <v>0</v>
      </c>
      <c r="AH202" s="149">
        <f t="shared" si="20"/>
        <v>0</v>
      </c>
      <c r="AI202" s="151">
        <f t="shared" si="15"/>
        <v>0</v>
      </c>
      <c r="AJ202" s="32"/>
    </row>
    <row r="203" spans="1:36">
      <c r="A203" s="145" t="str">
        <f t="shared" si="16"/>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2"/>
      <c r="J203" s="303" t="str">
        <f>IF($I203="","-",_xlfn.XLOOKUP($I203,'CC.Meta'!$A:$A,'CC.Meta'!$D:$D,"-",0,1))</f>
        <v>-</v>
      </c>
      <c r="K203" s="306" t="str">
        <f t="shared" si="17"/>
        <v>--</v>
      </c>
      <c r="L203" s="302"/>
      <c r="M203" s="133"/>
      <c r="N203" s="234"/>
      <c r="O203" s="146" t="str">
        <f>IF($N203="","-",_xlfn.XLOOKUP($N203,'FY25 Gold Book'!$A:$A,'FY25 Gold Book'!$B:$B,"-",0,1))</f>
        <v>-</v>
      </c>
      <c r="P203" s="444" t="str">
        <f>IF($N203="","-",_xlfn.XLOOKUP($N203,'FY25 Gold Book'!$A:$A,'FY25 Gold Book'!$C:$C,"-",0,1))</f>
        <v>-</v>
      </c>
      <c r="Q203" s="146" t="str">
        <f>IF($N203="","-",_xlfn.XLOOKUP($N203,'FY25 Gold Book'!$A:$A,'FY25 Gold Book'!$D:$D,"-",0,1))</f>
        <v>-</v>
      </c>
      <c r="R203" s="52"/>
      <c r="S203" s="465" t="str" cm="1">
        <f t="array" ref="S203">IFERROR(
_xlfn.IFS(
$I203=600010,"36th District Judges (CC 600010)",
$I203=600014,"36th District Staff (CC 600014)",
$I203&lt;&gt;0,_xlfn.XLOOKUP($N203,'FY25 Gold Book'!$A:$A,'FY25 Gold Book'!$F:$F,"-",0,1)),
"-")</f>
        <v>-</v>
      </c>
      <c r="T203" s="465" t="str" cm="1">
        <f t="array" ref="T203">IFERROR(
_xlfn.IFS(
OR($R203="TASS",$R203="Seasonal"),"TASS / Part-Time (FICA Only)",
$A203=13,"BSEED",
$A203=20,"DDoT",
OR($A203=48,$A203=49),"DWSD",
$A203=72,"Library",
$I203=600010,"36th District Judges",
$I203=600014,"36th District Staff",
$N203&lt;&gt;0,_xlfn.XLOOKUP($N203,'FY25 Gold Book'!$A:$A,'FY25 Gold Book'!$H:$H,"-",0,1)),
"-")</f>
        <v>-</v>
      </c>
      <c r="U203" s="678"/>
      <c r="V203" s="679"/>
      <c r="W203" s="677"/>
      <c r="X203" s="134"/>
      <c r="Y203" s="135"/>
      <c r="Z203" s="147">
        <f>_xlfn.XLOOKUP($N203,'FY25 Gold Book'!$A:$A,'FY25 Gold Book'!$E:$E,0,0,1)</f>
        <v>0</v>
      </c>
      <c r="AA203" s="680">
        <f>_xlfn.XLOOKUP($N203,'FY25 Gold Book'!$A:$A,'FY25 Gold Book'!$G:$G,0,0,1)</f>
        <v>0</v>
      </c>
      <c r="AB203" s="148">
        <f t="shared" si="18"/>
        <v>0</v>
      </c>
      <c r="AC203" s="681">
        <v>0</v>
      </c>
      <c r="AD203" s="149">
        <f t="shared" si="19"/>
        <v>0</v>
      </c>
      <c r="AE203" s="147">
        <f>_xlfn.XLOOKUP($T203,'FY25 Fringe Rates'!$X$6:$X$15,'FY25 Fringe Rates'!$Y$6:$Y$15,0,0,1)</f>
        <v>0</v>
      </c>
      <c r="AF203" s="150">
        <f t="shared" si="14"/>
        <v>0</v>
      </c>
      <c r="AG203" s="136">
        <v>0</v>
      </c>
      <c r="AH203" s="149">
        <f t="shared" si="20"/>
        <v>0</v>
      </c>
      <c r="AI203" s="151">
        <f t="shared" si="15"/>
        <v>0</v>
      </c>
      <c r="AJ203" s="32"/>
    </row>
    <row r="204" spans="1:36">
      <c r="A204" s="145" t="str">
        <f t="shared" si="16"/>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2"/>
      <c r="J204" s="303" t="str">
        <f>IF($I204="","-",_xlfn.XLOOKUP($I204,'CC.Meta'!$A:$A,'CC.Meta'!$D:$D,"-",0,1))</f>
        <v>-</v>
      </c>
      <c r="K204" s="306" t="str">
        <f t="shared" si="17"/>
        <v>--</v>
      </c>
      <c r="L204" s="302"/>
      <c r="M204" s="133"/>
      <c r="N204" s="234"/>
      <c r="O204" s="146" t="str">
        <f>IF($N204="","-",_xlfn.XLOOKUP($N204,'FY25 Gold Book'!$A:$A,'FY25 Gold Book'!$B:$B,"-",0,1))</f>
        <v>-</v>
      </c>
      <c r="P204" s="444" t="str">
        <f>IF($N204="","-",_xlfn.XLOOKUP($N204,'FY25 Gold Book'!$A:$A,'FY25 Gold Book'!$C:$C,"-",0,1))</f>
        <v>-</v>
      </c>
      <c r="Q204" s="146" t="str">
        <f>IF($N204="","-",_xlfn.XLOOKUP($N204,'FY25 Gold Book'!$A:$A,'FY25 Gold Book'!$D:$D,"-",0,1))</f>
        <v>-</v>
      </c>
      <c r="R204" s="52"/>
      <c r="S204" s="465" t="str" cm="1">
        <f t="array" ref="S204">IFERROR(
_xlfn.IFS(
$I204=600010,"36th District Judges (CC 600010)",
$I204=600014,"36th District Staff (CC 600014)",
$I204&lt;&gt;0,_xlfn.XLOOKUP($N204,'FY25 Gold Book'!$A:$A,'FY25 Gold Book'!$F:$F,"-",0,1)),
"-")</f>
        <v>-</v>
      </c>
      <c r="T204" s="465" t="str" cm="1">
        <f t="array" ref="T204">IFERROR(
_xlfn.IFS(
OR($R204="TASS",$R204="Seasonal"),"TASS / Part-Time (FICA Only)",
$A204=13,"BSEED",
$A204=20,"DDoT",
OR($A204=48,$A204=49),"DWSD",
$A204=72,"Library",
$I204=600010,"36th District Judges",
$I204=600014,"36th District Staff",
$N204&lt;&gt;0,_xlfn.XLOOKUP($N204,'FY25 Gold Book'!$A:$A,'FY25 Gold Book'!$H:$H,"-",0,1)),
"-")</f>
        <v>-</v>
      </c>
      <c r="U204" s="678"/>
      <c r="V204" s="679"/>
      <c r="W204" s="677"/>
      <c r="X204" s="134"/>
      <c r="Y204" s="135"/>
      <c r="Z204" s="147">
        <f>_xlfn.XLOOKUP($N204,'FY25 Gold Book'!$A:$A,'FY25 Gold Book'!$E:$E,0,0,1)</f>
        <v>0</v>
      </c>
      <c r="AA204" s="680">
        <f>_xlfn.XLOOKUP($N204,'FY25 Gold Book'!$A:$A,'FY25 Gold Book'!$G:$G,0,0,1)</f>
        <v>0</v>
      </c>
      <c r="AB204" s="148">
        <f t="shared" si="18"/>
        <v>0</v>
      </c>
      <c r="AC204" s="681">
        <v>0</v>
      </c>
      <c r="AD204" s="149">
        <f t="shared" si="19"/>
        <v>0</v>
      </c>
      <c r="AE204" s="147">
        <f>_xlfn.XLOOKUP($T204,'FY25 Fringe Rates'!$X$6:$X$15,'FY25 Fringe Rates'!$Y$6:$Y$15,0,0,1)</f>
        <v>0</v>
      </c>
      <c r="AF204" s="150">
        <f t="shared" si="14"/>
        <v>0</v>
      </c>
      <c r="AG204" s="136">
        <v>0</v>
      </c>
      <c r="AH204" s="149">
        <f t="shared" si="20"/>
        <v>0</v>
      </c>
      <c r="AI204" s="151">
        <f t="shared" si="15"/>
        <v>0</v>
      </c>
      <c r="AJ204" s="32"/>
    </row>
    <row r="205" spans="1:36">
      <c r="A205" s="145" t="str">
        <f t="shared" si="16"/>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2"/>
      <c r="J205" s="303" t="str">
        <f>IF($I205="","-",_xlfn.XLOOKUP($I205,'CC.Meta'!$A:$A,'CC.Meta'!$D:$D,"-",0,1))</f>
        <v>-</v>
      </c>
      <c r="K205" s="306" t="str">
        <f t="shared" si="17"/>
        <v>--</v>
      </c>
      <c r="L205" s="302"/>
      <c r="M205" s="133"/>
      <c r="N205" s="234"/>
      <c r="O205" s="146" t="str">
        <f>IF($N205="","-",_xlfn.XLOOKUP($N205,'FY25 Gold Book'!$A:$A,'FY25 Gold Book'!$B:$B,"-",0,1))</f>
        <v>-</v>
      </c>
      <c r="P205" s="444" t="str">
        <f>IF($N205="","-",_xlfn.XLOOKUP($N205,'FY25 Gold Book'!$A:$A,'FY25 Gold Book'!$C:$C,"-",0,1))</f>
        <v>-</v>
      </c>
      <c r="Q205" s="146" t="str">
        <f>IF($N205="","-",_xlfn.XLOOKUP($N205,'FY25 Gold Book'!$A:$A,'FY25 Gold Book'!$D:$D,"-",0,1))</f>
        <v>-</v>
      </c>
      <c r="R205" s="52"/>
      <c r="S205" s="465" t="str" cm="1">
        <f t="array" ref="S205">IFERROR(
_xlfn.IFS(
$I205=600010,"36th District Judges (CC 600010)",
$I205=600014,"36th District Staff (CC 600014)",
$I205&lt;&gt;0,_xlfn.XLOOKUP($N205,'FY25 Gold Book'!$A:$A,'FY25 Gold Book'!$F:$F,"-",0,1)),
"-")</f>
        <v>-</v>
      </c>
      <c r="T205" s="465" t="str" cm="1">
        <f t="array" ref="T205">IFERROR(
_xlfn.IFS(
OR($R205="TASS",$R205="Seasonal"),"TASS / Part-Time (FICA Only)",
$A205=13,"BSEED",
$A205=20,"DDoT",
OR($A205=48,$A205=49),"DWSD",
$A205=72,"Library",
$I205=600010,"36th District Judges",
$I205=600014,"36th District Staff",
$N205&lt;&gt;0,_xlfn.XLOOKUP($N205,'FY25 Gold Book'!$A:$A,'FY25 Gold Book'!$H:$H,"-",0,1)),
"-")</f>
        <v>-</v>
      </c>
      <c r="U205" s="678"/>
      <c r="V205" s="679"/>
      <c r="W205" s="677"/>
      <c r="X205" s="134"/>
      <c r="Y205" s="135"/>
      <c r="Z205" s="147">
        <f>_xlfn.XLOOKUP($N205,'FY25 Gold Book'!$A:$A,'FY25 Gold Book'!$E:$E,0,0,1)</f>
        <v>0</v>
      </c>
      <c r="AA205" s="680">
        <f>_xlfn.XLOOKUP($N205,'FY25 Gold Book'!$A:$A,'FY25 Gold Book'!$G:$G,0,0,1)</f>
        <v>0</v>
      </c>
      <c r="AB205" s="148">
        <f t="shared" si="18"/>
        <v>0</v>
      </c>
      <c r="AC205" s="681">
        <v>0</v>
      </c>
      <c r="AD205" s="149">
        <f t="shared" si="19"/>
        <v>0</v>
      </c>
      <c r="AE205" s="147">
        <f>_xlfn.XLOOKUP($T205,'FY25 Fringe Rates'!$X$6:$X$15,'FY25 Fringe Rates'!$Y$6:$Y$15,0,0,1)</f>
        <v>0</v>
      </c>
      <c r="AF205" s="150">
        <f t="shared" si="14"/>
        <v>0</v>
      </c>
      <c r="AG205" s="136">
        <v>0</v>
      </c>
      <c r="AH205" s="149">
        <f t="shared" si="20"/>
        <v>0</v>
      </c>
      <c r="AI205" s="151">
        <f t="shared" si="15"/>
        <v>0</v>
      </c>
      <c r="AJ205" s="32"/>
    </row>
    <row r="206" spans="1:36">
      <c r="A206" s="145" t="str">
        <f t="shared" si="16"/>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2"/>
      <c r="J206" s="303" t="str">
        <f>IF($I206="","-",_xlfn.XLOOKUP($I206,'CC.Meta'!$A:$A,'CC.Meta'!$D:$D,"-",0,1))</f>
        <v>-</v>
      </c>
      <c r="K206" s="306" t="str">
        <f t="shared" si="17"/>
        <v>--</v>
      </c>
      <c r="L206" s="302"/>
      <c r="M206" s="133"/>
      <c r="N206" s="234"/>
      <c r="O206" s="146" t="str">
        <f>IF($N206="","-",_xlfn.XLOOKUP($N206,'FY25 Gold Book'!$A:$A,'FY25 Gold Book'!$B:$B,"-",0,1))</f>
        <v>-</v>
      </c>
      <c r="P206" s="444" t="str">
        <f>IF($N206="","-",_xlfn.XLOOKUP($N206,'FY25 Gold Book'!$A:$A,'FY25 Gold Book'!$C:$C,"-",0,1))</f>
        <v>-</v>
      </c>
      <c r="Q206" s="146" t="str">
        <f>IF($N206="","-",_xlfn.XLOOKUP($N206,'FY25 Gold Book'!$A:$A,'FY25 Gold Book'!$D:$D,"-",0,1))</f>
        <v>-</v>
      </c>
      <c r="R206" s="52"/>
      <c r="S206" s="465" t="str" cm="1">
        <f t="array" ref="S206">IFERROR(
_xlfn.IFS(
$I206=600010,"36th District Judges (CC 600010)",
$I206=600014,"36th District Staff (CC 600014)",
$I206&lt;&gt;0,_xlfn.XLOOKUP($N206,'FY25 Gold Book'!$A:$A,'FY25 Gold Book'!$F:$F,"-",0,1)),
"-")</f>
        <v>-</v>
      </c>
      <c r="T206" s="465" t="str" cm="1">
        <f t="array" ref="T206">IFERROR(
_xlfn.IFS(
OR($R206="TASS",$R206="Seasonal"),"TASS / Part-Time (FICA Only)",
$A206=13,"BSEED",
$A206=20,"DDoT",
OR($A206=48,$A206=49),"DWSD",
$A206=72,"Library",
$I206=600010,"36th District Judges",
$I206=600014,"36th District Staff",
$N206&lt;&gt;0,_xlfn.XLOOKUP($N206,'FY25 Gold Book'!$A:$A,'FY25 Gold Book'!$H:$H,"-",0,1)),
"-")</f>
        <v>-</v>
      </c>
      <c r="U206" s="678"/>
      <c r="V206" s="679"/>
      <c r="W206" s="677"/>
      <c r="X206" s="134"/>
      <c r="Y206" s="135"/>
      <c r="Z206" s="147">
        <f>_xlfn.XLOOKUP($N206,'FY25 Gold Book'!$A:$A,'FY25 Gold Book'!$E:$E,0,0,1)</f>
        <v>0</v>
      </c>
      <c r="AA206" s="680">
        <f>_xlfn.XLOOKUP($N206,'FY25 Gold Book'!$A:$A,'FY25 Gold Book'!$G:$G,0,0,1)</f>
        <v>0</v>
      </c>
      <c r="AB206" s="148">
        <f t="shared" si="18"/>
        <v>0</v>
      </c>
      <c r="AC206" s="681">
        <v>0</v>
      </c>
      <c r="AD206" s="149">
        <f t="shared" si="19"/>
        <v>0</v>
      </c>
      <c r="AE206" s="147">
        <f>_xlfn.XLOOKUP($T206,'FY25 Fringe Rates'!$X$6:$X$15,'FY25 Fringe Rates'!$Y$6:$Y$15,0,0,1)</f>
        <v>0</v>
      </c>
      <c r="AF206" s="150">
        <f t="shared" si="14"/>
        <v>0</v>
      </c>
      <c r="AG206" s="136">
        <v>0</v>
      </c>
      <c r="AH206" s="149">
        <f t="shared" si="20"/>
        <v>0</v>
      </c>
      <c r="AI206" s="151">
        <f t="shared" si="15"/>
        <v>0</v>
      </c>
      <c r="AJ206" s="32"/>
    </row>
    <row r="207" spans="1:36">
      <c r="A207" s="145" t="str">
        <f t="shared" si="16"/>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2"/>
      <c r="J207" s="303" t="str">
        <f>IF($I207="","-",_xlfn.XLOOKUP($I207,'CC.Meta'!$A:$A,'CC.Meta'!$D:$D,"-",0,1))</f>
        <v>-</v>
      </c>
      <c r="K207" s="306" t="str">
        <f t="shared" si="17"/>
        <v>--</v>
      </c>
      <c r="L207" s="302"/>
      <c r="M207" s="133"/>
      <c r="N207" s="234"/>
      <c r="O207" s="146" t="str">
        <f>IF($N207="","-",_xlfn.XLOOKUP($N207,'FY25 Gold Book'!$A:$A,'FY25 Gold Book'!$B:$B,"-",0,1))</f>
        <v>-</v>
      </c>
      <c r="P207" s="444" t="str">
        <f>IF($N207="","-",_xlfn.XLOOKUP($N207,'FY25 Gold Book'!$A:$A,'FY25 Gold Book'!$C:$C,"-",0,1))</f>
        <v>-</v>
      </c>
      <c r="Q207" s="146" t="str">
        <f>IF($N207="","-",_xlfn.XLOOKUP($N207,'FY25 Gold Book'!$A:$A,'FY25 Gold Book'!$D:$D,"-",0,1))</f>
        <v>-</v>
      </c>
      <c r="R207" s="52"/>
      <c r="S207" s="465" t="str" cm="1">
        <f t="array" ref="S207">IFERROR(
_xlfn.IFS(
$I207=600010,"36th District Judges (CC 600010)",
$I207=600014,"36th District Staff (CC 600014)",
$I207&lt;&gt;0,_xlfn.XLOOKUP($N207,'FY25 Gold Book'!$A:$A,'FY25 Gold Book'!$F:$F,"-",0,1)),
"-")</f>
        <v>-</v>
      </c>
      <c r="T207" s="465" t="str" cm="1">
        <f t="array" ref="T207">IFERROR(
_xlfn.IFS(
OR($R207="TASS",$R207="Seasonal"),"TASS / Part-Time (FICA Only)",
$A207=13,"BSEED",
$A207=20,"DDoT",
OR($A207=48,$A207=49),"DWSD",
$A207=72,"Library",
$I207=600010,"36th District Judges",
$I207=600014,"36th District Staff",
$N207&lt;&gt;0,_xlfn.XLOOKUP($N207,'FY25 Gold Book'!$A:$A,'FY25 Gold Book'!$H:$H,"-",0,1)),
"-")</f>
        <v>-</v>
      </c>
      <c r="U207" s="678"/>
      <c r="V207" s="679"/>
      <c r="W207" s="677"/>
      <c r="X207" s="134"/>
      <c r="Y207" s="135"/>
      <c r="Z207" s="147">
        <f>_xlfn.XLOOKUP($N207,'FY25 Gold Book'!$A:$A,'FY25 Gold Book'!$E:$E,0,0,1)</f>
        <v>0</v>
      </c>
      <c r="AA207" s="680">
        <f>_xlfn.XLOOKUP($N207,'FY25 Gold Book'!$A:$A,'FY25 Gold Book'!$G:$G,0,0,1)</f>
        <v>0</v>
      </c>
      <c r="AB207" s="148">
        <f t="shared" si="18"/>
        <v>0</v>
      </c>
      <c r="AC207" s="681">
        <v>0</v>
      </c>
      <c r="AD207" s="149">
        <f t="shared" si="19"/>
        <v>0</v>
      </c>
      <c r="AE207" s="147">
        <f>_xlfn.XLOOKUP($T207,'FY25 Fringe Rates'!$X$6:$X$15,'FY25 Fringe Rates'!$Y$6:$Y$15,0,0,1)</f>
        <v>0</v>
      </c>
      <c r="AF207" s="150">
        <f t="shared" ref="AF207:AF270" si="21">ROUND($AD207*$AE207,0)</f>
        <v>0</v>
      </c>
      <c r="AG207" s="136">
        <v>0</v>
      </c>
      <c r="AH207" s="149">
        <f t="shared" si="20"/>
        <v>0</v>
      </c>
      <c r="AI207" s="151">
        <f t="shared" ref="AI207:AI270" si="22">ROUND($AD207+$AH207,0)</f>
        <v>0</v>
      </c>
      <c r="AJ207" s="32"/>
    </row>
    <row r="208" spans="1:36">
      <c r="A208" s="145" t="str">
        <f t="shared" ref="A208:A271" si="23">IFERROR(VALUE(LEFT($I208,2)),"-")</f>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2"/>
      <c r="J208" s="303" t="str">
        <f>IF($I208="","-",_xlfn.XLOOKUP($I208,'CC.Meta'!$A:$A,'CC.Meta'!$D:$D,"-",0,1))</f>
        <v>-</v>
      </c>
      <c r="K208" s="306" t="str">
        <f t="shared" ref="K208:K271" si="24">_xlfn.CONCAT($D208,"-",$G208,"-",$I208)</f>
        <v>--</v>
      </c>
      <c r="L208" s="302"/>
      <c r="M208" s="133"/>
      <c r="N208" s="234"/>
      <c r="O208" s="146" t="str">
        <f>IF($N208="","-",_xlfn.XLOOKUP($N208,'FY25 Gold Book'!$A:$A,'FY25 Gold Book'!$B:$B,"-",0,1))</f>
        <v>-</v>
      </c>
      <c r="P208" s="444" t="str">
        <f>IF($N208="","-",_xlfn.XLOOKUP($N208,'FY25 Gold Book'!$A:$A,'FY25 Gold Book'!$C:$C,"-",0,1))</f>
        <v>-</v>
      </c>
      <c r="Q208" s="146" t="str">
        <f>IF($N208="","-",_xlfn.XLOOKUP($N208,'FY25 Gold Book'!$A:$A,'FY25 Gold Book'!$D:$D,"-",0,1))</f>
        <v>-</v>
      </c>
      <c r="R208" s="52"/>
      <c r="S208" s="465" t="str" cm="1">
        <f t="array" ref="S208">IFERROR(
_xlfn.IFS(
$I208=600010,"36th District Judges (CC 600010)",
$I208=600014,"36th District Staff (CC 600014)",
$I208&lt;&gt;0,_xlfn.XLOOKUP($N208,'FY25 Gold Book'!$A:$A,'FY25 Gold Book'!$F:$F,"-",0,1)),
"-")</f>
        <v>-</v>
      </c>
      <c r="T208" s="465" t="str" cm="1">
        <f t="array" ref="T208">IFERROR(
_xlfn.IFS(
OR($R208="TASS",$R208="Seasonal"),"TASS / Part-Time (FICA Only)",
$A208=13,"BSEED",
$A208=20,"DDoT",
OR($A208=48,$A208=49),"DWSD",
$A208=72,"Library",
$I208=600010,"36th District Judges",
$I208=600014,"36th District Staff",
$N208&lt;&gt;0,_xlfn.XLOOKUP($N208,'FY25 Gold Book'!$A:$A,'FY25 Gold Book'!$H:$H,"-",0,1)),
"-")</f>
        <v>-</v>
      </c>
      <c r="U208" s="678"/>
      <c r="V208" s="679"/>
      <c r="W208" s="677"/>
      <c r="X208" s="134"/>
      <c r="Y208" s="135"/>
      <c r="Z208" s="147">
        <f>_xlfn.XLOOKUP($N208,'FY25 Gold Book'!$A:$A,'FY25 Gold Book'!$E:$E,0,0,1)</f>
        <v>0</v>
      </c>
      <c r="AA208" s="680">
        <f>_xlfn.XLOOKUP($N208,'FY25 Gold Book'!$A:$A,'FY25 Gold Book'!$G:$G,0,0,1)</f>
        <v>0</v>
      </c>
      <c r="AB208" s="148">
        <f t="shared" ref="AB208:AB271" si="25">ROUND(($Y208*(1+$Z208))*(1+$AA208),0)</f>
        <v>0</v>
      </c>
      <c r="AC208" s="681">
        <v>0</v>
      </c>
      <c r="AD208" s="149">
        <f t="shared" ref="AD208:AD271" si="26">ROUND($AB208+$AC208,0)</f>
        <v>0</v>
      </c>
      <c r="AE208" s="147">
        <f>_xlfn.XLOOKUP($T208,'FY25 Fringe Rates'!$X$6:$X$15,'FY25 Fringe Rates'!$Y$6:$Y$15,0,0,1)</f>
        <v>0</v>
      </c>
      <c r="AF208" s="150">
        <f t="shared" si="21"/>
        <v>0</v>
      </c>
      <c r="AG208" s="136">
        <v>0</v>
      </c>
      <c r="AH208" s="149">
        <f t="shared" ref="AH208:AH271" si="27">ROUND($AF208+$AG208,0)</f>
        <v>0</v>
      </c>
      <c r="AI208" s="151">
        <f t="shared" si="22"/>
        <v>0</v>
      </c>
      <c r="AJ208" s="32"/>
    </row>
    <row r="209" spans="1:36">
      <c r="A209" s="145" t="str">
        <f t="shared" si="23"/>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2"/>
      <c r="J209" s="303" t="str">
        <f>IF($I209="","-",_xlfn.XLOOKUP($I209,'CC.Meta'!$A:$A,'CC.Meta'!$D:$D,"-",0,1))</f>
        <v>-</v>
      </c>
      <c r="K209" s="306" t="str">
        <f t="shared" si="24"/>
        <v>--</v>
      </c>
      <c r="L209" s="302"/>
      <c r="M209" s="133"/>
      <c r="N209" s="234"/>
      <c r="O209" s="146" t="str">
        <f>IF($N209="","-",_xlfn.XLOOKUP($N209,'FY25 Gold Book'!$A:$A,'FY25 Gold Book'!$B:$B,"-",0,1))</f>
        <v>-</v>
      </c>
      <c r="P209" s="444" t="str">
        <f>IF($N209="","-",_xlfn.XLOOKUP($N209,'FY25 Gold Book'!$A:$A,'FY25 Gold Book'!$C:$C,"-",0,1))</f>
        <v>-</v>
      </c>
      <c r="Q209" s="146" t="str">
        <f>IF($N209="","-",_xlfn.XLOOKUP($N209,'FY25 Gold Book'!$A:$A,'FY25 Gold Book'!$D:$D,"-",0,1))</f>
        <v>-</v>
      </c>
      <c r="R209" s="52"/>
      <c r="S209" s="465" t="str" cm="1">
        <f t="array" ref="S209">IFERROR(
_xlfn.IFS(
$I209=600010,"36th District Judges (CC 600010)",
$I209=600014,"36th District Staff (CC 600014)",
$I209&lt;&gt;0,_xlfn.XLOOKUP($N209,'FY25 Gold Book'!$A:$A,'FY25 Gold Book'!$F:$F,"-",0,1)),
"-")</f>
        <v>-</v>
      </c>
      <c r="T209" s="465" t="str" cm="1">
        <f t="array" ref="T209">IFERROR(
_xlfn.IFS(
OR($R209="TASS",$R209="Seasonal"),"TASS / Part-Time (FICA Only)",
$A209=13,"BSEED",
$A209=20,"DDoT",
OR($A209=48,$A209=49),"DWSD",
$A209=72,"Library",
$I209=600010,"36th District Judges",
$I209=600014,"36th District Staff",
$N209&lt;&gt;0,_xlfn.XLOOKUP($N209,'FY25 Gold Book'!$A:$A,'FY25 Gold Book'!$H:$H,"-",0,1)),
"-")</f>
        <v>-</v>
      </c>
      <c r="U209" s="678"/>
      <c r="V209" s="679"/>
      <c r="W209" s="677"/>
      <c r="X209" s="134"/>
      <c r="Y209" s="135"/>
      <c r="Z209" s="147">
        <f>_xlfn.XLOOKUP($N209,'FY25 Gold Book'!$A:$A,'FY25 Gold Book'!$E:$E,0,0,1)</f>
        <v>0</v>
      </c>
      <c r="AA209" s="680">
        <f>_xlfn.XLOOKUP($N209,'FY25 Gold Book'!$A:$A,'FY25 Gold Book'!$G:$G,0,0,1)</f>
        <v>0</v>
      </c>
      <c r="AB209" s="148">
        <f t="shared" si="25"/>
        <v>0</v>
      </c>
      <c r="AC209" s="681">
        <v>0</v>
      </c>
      <c r="AD209" s="149">
        <f t="shared" si="26"/>
        <v>0</v>
      </c>
      <c r="AE209" s="147">
        <f>_xlfn.XLOOKUP($T209,'FY25 Fringe Rates'!$X$6:$X$15,'FY25 Fringe Rates'!$Y$6:$Y$15,0,0,1)</f>
        <v>0</v>
      </c>
      <c r="AF209" s="150">
        <f t="shared" si="21"/>
        <v>0</v>
      </c>
      <c r="AG209" s="136">
        <v>0</v>
      </c>
      <c r="AH209" s="149">
        <f t="shared" si="27"/>
        <v>0</v>
      </c>
      <c r="AI209" s="151">
        <f t="shared" si="22"/>
        <v>0</v>
      </c>
      <c r="AJ209" s="32"/>
    </row>
    <row r="210" spans="1:36">
      <c r="A210" s="145" t="str">
        <f t="shared" si="23"/>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2"/>
      <c r="J210" s="303" t="str">
        <f>IF($I210="","-",_xlfn.XLOOKUP($I210,'CC.Meta'!$A:$A,'CC.Meta'!$D:$D,"-",0,1))</f>
        <v>-</v>
      </c>
      <c r="K210" s="306" t="str">
        <f t="shared" si="24"/>
        <v>--</v>
      </c>
      <c r="L210" s="302"/>
      <c r="M210" s="133"/>
      <c r="N210" s="234"/>
      <c r="O210" s="146" t="str">
        <f>IF($N210="","-",_xlfn.XLOOKUP($N210,'FY25 Gold Book'!$A:$A,'FY25 Gold Book'!$B:$B,"-",0,1))</f>
        <v>-</v>
      </c>
      <c r="P210" s="444" t="str">
        <f>IF($N210="","-",_xlfn.XLOOKUP($N210,'FY25 Gold Book'!$A:$A,'FY25 Gold Book'!$C:$C,"-",0,1))</f>
        <v>-</v>
      </c>
      <c r="Q210" s="146" t="str">
        <f>IF($N210="","-",_xlfn.XLOOKUP($N210,'FY25 Gold Book'!$A:$A,'FY25 Gold Book'!$D:$D,"-",0,1))</f>
        <v>-</v>
      </c>
      <c r="R210" s="52"/>
      <c r="S210" s="465" t="str" cm="1">
        <f t="array" ref="S210">IFERROR(
_xlfn.IFS(
$I210=600010,"36th District Judges (CC 600010)",
$I210=600014,"36th District Staff (CC 600014)",
$I210&lt;&gt;0,_xlfn.XLOOKUP($N210,'FY25 Gold Book'!$A:$A,'FY25 Gold Book'!$F:$F,"-",0,1)),
"-")</f>
        <v>-</v>
      </c>
      <c r="T210" s="465" t="str" cm="1">
        <f t="array" ref="T210">IFERROR(
_xlfn.IFS(
OR($R210="TASS",$R210="Seasonal"),"TASS / Part-Time (FICA Only)",
$A210=13,"BSEED",
$A210=20,"DDoT",
OR($A210=48,$A210=49),"DWSD",
$A210=72,"Library",
$I210=600010,"36th District Judges",
$I210=600014,"36th District Staff",
$N210&lt;&gt;0,_xlfn.XLOOKUP($N210,'FY25 Gold Book'!$A:$A,'FY25 Gold Book'!$H:$H,"-",0,1)),
"-")</f>
        <v>-</v>
      </c>
      <c r="U210" s="678"/>
      <c r="V210" s="679"/>
      <c r="W210" s="677"/>
      <c r="X210" s="134"/>
      <c r="Y210" s="135"/>
      <c r="Z210" s="147">
        <f>_xlfn.XLOOKUP($N210,'FY25 Gold Book'!$A:$A,'FY25 Gold Book'!$E:$E,0,0,1)</f>
        <v>0</v>
      </c>
      <c r="AA210" s="680">
        <f>_xlfn.XLOOKUP($N210,'FY25 Gold Book'!$A:$A,'FY25 Gold Book'!$G:$G,0,0,1)</f>
        <v>0</v>
      </c>
      <c r="AB210" s="148">
        <f t="shared" si="25"/>
        <v>0</v>
      </c>
      <c r="AC210" s="681">
        <v>0</v>
      </c>
      <c r="AD210" s="149">
        <f t="shared" si="26"/>
        <v>0</v>
      </c>
      <c r="AE210" s="147">
        <f>_xlfn.XLOOKUP($T210,'FY25 Fringe Rates'!$X$6:$X$15,'FY25 Fringe Rates'!$Y$6:$Y$15,0,0,1)</f>
        <v>0</v>
      </c>
      <c r="AF210" s="150">
        <f t="shared" si="21"/>
        <v>0</v>
      </c>
      <c r="AG210" s="136">
        <v>0</v>
      </c>
      <c r="AH210" s="149">
        <f t="shared" si="27"/>
        <v>0</v>
      </c>
      <c r="AI210" s="151">
        <f t="shared" si="22"/>
        <v>0</v>
      </c>
      <c r="AJ210" s="32"/>
    </row>
    <row r="211" spans="1:36">
      <c r="A211" s="145" t="str">
        <f t="shared" si="23"/>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2"/>
      <c r="J211" s="303" t="str">
        <f>IF($I211="","-",_xlfn.XLOOKUP($I211,'CC.Meta'!$A:$A,'CC.Meta'!$D:$D,"-",0,1))</f>
        <v>-</v>
      </c>
      <c r="K211" s="306" t="str">
        <f t="shared" si="24"/>
        <v>--</v>
      </c>
      <c r="L211" s="302"/>
      <c r="M211" s="133"/>
      <c r="N211" s="234"/>
      <c r="O211" s="146" t="str">
        <f>IF($N211="","-",_xlfn.XLOOKUP($N211,'FY25 Gold Book'!$A:$A,'FY25 Gold Book'!$B:$B,"-",0,1))</f>
        <v>-</v>
      </c>
      <c r="P211" s="444" t="str">
        <f>IF($N211="","-",_xlfn.XLOOKUP($N211,'FY25 Gold Book'!$A:$A,'FY25 Gold Book'!$C:$C,"-",0,1))</f>
        <v>-</v>
      </c>
      <c r="Q211" s="146" t="str">
        <f>IF($N211="","-",_xlfn.XLOOKUP($N211,'FY25 Gold Book'!$A:$A,'FY25 Gold Book'!$D:$D,"-",0,1))</f>
        <v>-</v>
      </c>
      <c r="R211" s="52"/>
      <c r="S211" s="465" t="str" cm="1">
        <f t="array" ref="S211">IFERROR(
_xlfn.IFS(
$I211=600010,"36th District Judges (CC 600010)",
$I211=600014,"36th District Staff (CC 600014)",
$I211&lt;&gt;0,_xlfn.XLOOKUP($N211,'FY25 Gold Book'!$A:$A,'FY25 Gold Book'!$F:$F,"-",0,1)),
"-")</f>
        <v>-</v>
      </c>
      <c r="T211" s="465" t="str" cm="1">
        <f t="array" ref="T211">IFERROR(
_xlfn.IFS(
OR($R211="TASS",$R211="Seasonal"),"TASS / Part-Time (FICA Only)",
$A211=13,"BSEED",
$A211=20,"DDoT",
OR($A211=48,$A211=49),"DWSD",
$A211=72,"Library",
$I211=600010,"36th District Judges",
$I211=600014,"36th District Staff",
$N211&lt;&gt;0,_xlfn.XLOOKUP($N211,'FY25 Gold Book'!$A:$A,'FY25 Gold Book'!$H:$H,"-",0,1)),
"-")</f>
        <v>-</v>
      </c>
      <c r="U211" s="678"/>
      <c r="V211" s="679"/>
      <c r="W211" s="677"/>
      <c r="X211" s="134"/>
      <c r="Y211" s="135"/>
      <c r="Z211" s="147">
        <f>_xlfn.XLOOKUP($N211,'FY25 Gold Book'!$A:$A,'FY25 Gold Book'!$E:$E,0,0,1)</f>
        <v>0</v>
      </c>
      <c r="AA211" s="680">
        <f>_xlfn.XLOOKUP($N211,'FY25 Gold Book'!$A:$A,'FY25 Gold Book'!$G:$G,0,0,1)</f>
        <v>0</v>
      </c>
      <c r="AB211" s="148">
        <f t="shared" si="25"/>
        <v>0</v>
      </c>
      <c r="AC211" s="681">
        <v>0</v>
      </c>
      <c r="AD211" s="149">
        <f t="shared" si="26"/>
        <v>0</v>
      </c>
      <c r="AE211" s="147">
        <f>_xlfn.XLOOKUP($T211,'FY25 Fringe Rates'!$X$6:$X$15,'FY25 Fringe Rates'!$Y$6:$Y$15,0,0,1)</f>
        <v>0</v>
      </c>
      <c r="AF211" s="150">
        <f t="shared" si="21"/>
        <v>0</v>
      </c>
      <c r="AG211" s="136">
        <v>0</v>
      </c>
      <c r="AH211" s="149">
        <f t="shared" si="27"/>
        <v>0</v>
      </c>
      <c r="AI211" s="151">
        <f t="shared" si="22"/>
        <v>0</v>
      </c>
      <c r="AJ211" s="32"/>
    </row>
    <row r="212" spans="1:36">
      <c r="A212" s="145" t="str">
        <f t="shared" si="23"/>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2"/>
      <c r="J212" s="303" t="str">
        <f>IF($I212="","-",_xlfn.XLOOKUP($I212,'CC.Meta'!$A:$A,'CC.Meta'!$D:$D,"-",0,1))</f>
        <v>-</v>
      </c>
      <c r="K212" s="306" t="str">
        <f t="shared" si="24"/>
        <v>--</v>
      </c>
      <c r="L212" s="302"/>
      <c r="M212" s="133"/>
      <c r="N212" s="234"/>
      <c r="O212" s="146" t="str">
        <f>IF($N212="","-",_xlfn.XLOOKUP($N212,'FY25 Gold Book'!$A:$A,'FY25 Gold Book'!$B:$B,"-",0,1))</f>
        <v>-</v>
      </c>
      <c r="P212" s="444" t="str">
        <f>IF($N212="","-",_xlfn.XLOOKUP($N212,'FY25 Gold Book'!$A:$A,'FY25 Gold Book'!$C:$C,"-",0,1))</f>
        <v>-</v>
      </c>
      <c r="Q212" s="146" t="str">
        <f>IF($N212="","-",_xlfn.XLOOKUP($N212,'FY25 Gold Book'!$A:$A,'FY25 Gold Book'!$D:$D,"-",0,1))</f>
        <v>-</v>
      </c>
      <c r="R212" s="52"/>
      <c r="S212" s="465" t="str" cm="1">
        <f t="array" ref="S212">IFERROR(
_xlfn.IFS(
$I212=600010,"36th District Judges (CC 600010)",
$I212=600014,"36th District Staff (CC 600014)",
$I212&lt;&gt;0,_xlfn.XLOOKUP($N212,'FY25 Gold Book'!$A:$A,'FY25 Gold Book'!$F:$F,"-",0,1)),
"-")</f>
        <v>-</v>
      </c>
      <c r="T212" s="465" t="str" cm="1">
        <f t="array" ref="T212">IFERROR(
_xlfn.IFS(
OR($R212="TASS",$R212="Seasonal"),"TASS / Part-Time (FICA Only)",
$A212=13,"BSEED",
$A212=20,"DDoT",
OR($A212=48,$A212=49),"DWSD",
$A212=72,"Library",
$I212=600010,"36th District Judges",
$I212=600014,"36th District Staff",
$N212&lt;&gt;0,_xlfn.XLOOKUP($N212,'FY25 Gold Book'!$A:$A,'FY25 Gold Book'!$H:$H,"-",0,1)),
"-")</f>
        <v>-</v>
      </c>
      <c r="U212" s="678"/>
      <c r="V212" s="679"/>
      <c r="W212" s="677"/>
      <c r="X212" s="134"/>
      <c r="Y212" s="135"/>
      <c r="Z212" s="147">
        <f>_xlfn.XLOOKUP($N212,'FY25 Gold Book'!$A:$A,'FY25 Gold Book'!$E:$E,0,0,1)</f>
        <v>0</v>
      </c>
      <c r="AA212" s="680">
        <f>_xlfn.XLOOKUP($N212,'FY25 Gold Book'!$A:$A,'FY25 Gold Book'!$G:$G,0,0,1)</f>
        <v>0</v>
      </c>
      <c r="AB212" s="148">
        <f t="shared" si="25"/>
        <v>0</v>
      </c>
      <c r="AC212" s="681">
        <v>0</v>
      </c>
      <c r="AD212" s="149">
        <f t="shared" si="26"/>
        <v>0</v>
      </c>
      <c r="AE212" s="147">
        <f>_xlfn.XLOOKUP($T212,'FY25 Fringe Rates'!$X$6:$X$15,'FY25 Fringe Rates'!$Y$6:$Y$15,0,0,1)</f>
        <v>0</v>
      </c>
      <c r="AF212" s="150">
        <f t="shared" si="21"/>
        <v>0</v>
      </c>
      <c r="AG212" s="136">
        <v>0</v>
      </c>
      <c r="AH212" s="149">
        <f t="shared" si="27"/>
        <v>0</v>
      </c>
      <c r="AI212" s="151">
        <f t="shared" si="22"/>
        <v>0</v>
      </c>
      <c r="AJ212" s="32"/>
    </row>
    <row r="213" spans="1:36">
      <c r="A213" s="145" t="str">
        <f t="shared" si="23"/>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2"/>
      <c r="J213" s="303" t="str">
        <f>IF($I213="","-",_xlfn.XLOOKUP($I213,'CC.Meta'!$A:$A,'CC.Meta'!$D:$D,"-",0,1))</f>
        <v>-</v>
      </c>
      <c r="K213" s="306" t="str">
        <f t="shared" si="24"/>
        <v>--</v>
      </c>
      <c r="L213" s="302"/>
      <c r="M213" s="133"/>
      <c r="N213" s="234"/>
      <c r="O213" s="146" t="str">
        <f>IF($N213="","-",_xlfn.XLOOKUP($N213,'FY25 Gold Book'!$A:$A,'FY25 Gold Book'!$B:$B,"-",0,1))</f>
        <v>-</v>
      </c>
      <c r="P213" s="444" t="str">
        <f>IF($N213="","-",_xlfn.XLOOKUP($N213,'FY25 Gold Book'!$A:$A,'FY25 Gold Book'!$C:$C,"-",0,1))</f>
        <v>-</v>
      </c>
      <c r="Q213" s="146" t="str">
        <f>IF($N213="","-",_xlfn.XLOOKUP($N213,'FY25 Gold Book'!$A:$A,'FY25 Gold Book'!$D:$D,"-",0,1))</f>
        <v>-</v>
      </c>
      <c r="R213" s="52"/>
      <c r="S213" s="465" t="str" cm="1">
        <f t="array" ref="S213">IFERROR(
_xlfn.IFS(
$I213=600010,"36th District Judges (CC 600010)",
$I213=600014,"36th District Staff (CC 600014)",
$I213&lt;&gt;0,_xlfn.XLOOKUP($N213,'FY25 Gold Book'!$A:$A,'FY25 Gold Book'!$F:$F,"-",0,1)),
"-")</f>
        <v>-</v>
      </c>
      <c r="T213" s="465" t="str" cm="1">
        <f t="array" ref="T213">IFERROR(
_xlfn.IFS(
OR($R213="TASS",$R213="Seasonal"),"TASS / Part-Time (FICA Only)",
$A213=13,"BSEED",
$A213=20,"DDoT",
OR($A213=48,$A213=49),"DWSD",
$A213=72,"Library",
$I213=600010,"36th District Judges",
$I213=600014,"36th District Staff",
$N213&lt;&gt;0,_xlfn.XLOOKUP($N213,'FY25 Gold Book'!$A:$A,'FY25 Gold Book'!$H:$H,"-",0,1)),
"-")</f>
        <v>-</v>
      </c>
      <c r="U213" s="678"/>
      <c r="V213" s="679"/>
      <c r="W213" s="677"/>
      <c r="X213" s="134"/>
      <c r="Y213" s="135"/>
      <c r="Z213" s="147">
        <f>_xlfn.XLOOKUP($N213,'FY25 Gold Book'!$A:$A,'FY25 Gold Book'!$E:$E,0,0,1)</f>
        <v>0</v>
      </c>
      <c r="AA213" s="680">
        <f>_xlfn.XLOOKUP($N213,'FY25 Gold Book'!$A:$A,'FY25 Gold Book'!$G:$G,0,0,1)</f>
        <v>0</v>
      </c>
      <c r="AB213" s="148">
        <f t="shared" si="25"/>
        <v>0</v>
      </c>
      <c r="AC213" s="681">
        <v>0</v>
      </c>
      <c r="AD213" s="149">
        <f t="shared" si="26"/>
        <v>0</v>
      </c>
      <c r="AE213" s="147">
        <f>_xlfn.XLOOKUP($T213,'FY25 Fringe Rates'!$X$6:$X$15,'FY25 Fringe Rates'!$Y$6:$Y$15,0,0,1)</f>
        <v>0</v>
      </c>
      <c r="AF213" s="150">
        <f t="shared" si="21"/>
        <v>0</v>
      </c>
      <c r="AG213" s="136">
        <v>0</v>
      </c>
      <c r="AH213" s="149">
        <f t="shared" si="27"/>
        <v>0</v>
      </c>
      <c r="AI213" s="151">
        <f t="shared" si="22"/>
        <v>0</v>
      </c>
      <c r="AJ213" s="32"/>
    </row>
    <row r="214" spans="1:36">
      <c r="A214" s="145" t="str">
        <f t="shared" si="23"/>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2"/>
      <c r="J214" s="303" t="str">
        <f>IF($I214="","-",_xlfn.XLOOKUP($I214,'CC.Meta'!$A:$A,'CC.Meta'!$D:$D,"-",0,1))</f>
        <v>-</v>
      </c>
      <c r="K214" s="306" t="str">
        <f t="shared" si="24"/>
        <v>--</v>
      </c>
      <c r="L214" s="302"/>
      <c r="M214" s="133"/>
      <c r="N214" s="234"/>
      <c r="O214" s="146" t="str">
        <f>IF($N214="","-",_xlfn.XLOOKUP($N214,'FY25 Gold Book'!$A:$A,'FY25 Gold Book'!$B:$B,"-",0,1))</f>
        <v>-</v>
      </c>
      <c r="P214" s="444" t="str">
        <f>IF($N214="","-",_xlfn.XLOOKUP($N214,'FY25 Gold Book'!$A:$A,'FY25 Gold Book'!$C:$C,"-",0,1))</f>
        <v>-</v>
      </c>
      <c r="Q214" s="146" t="str">
        <f>IF($N214="","-",_xlfn.XLOOKUP($N214,'FY25 Gold Book'!$A:$A,'FY25 Gold Book'!$D:$D,"-",0,1))</f>
        <v>-</v>
      </c>
      <c r="R214" s="52"/>
      <c r="S214" s="465" t="str" cm="1">
        <f t="array" ref="S214">IFERROR(
_xlfn.IFS(
$I214=600010,"36th District Judges (CC 600010)",
$I214=600014,"36th District Staff (CC 600014)",
$I214&lt;&gt;0,_xlfn.XLOOKUP($N214,'FY25 Gold Book'!$A:$A,'FY25 Gold Book'!$F:$F,"-",0,1)),
"-")</f>
        <v>-</v>
      </c>
      <c r="T214" s="465" t="str" cm="1">
        <f t="array" ref="T214">IFERROR(
_xlfn.IFS(
OR($R214="TASS",$R214="Seasonal"),"TASS / Part-Time (FICA Only)",
$A214=13,"BSEED",
$A214=20,"DDoT",
OR($A214=48,$A214=49),"DWSD",
$A214=72,"Library",
$I214=600010,"36th District Judges",
$I214=600014,"36th District Staff",
$N214&lt;&gt;0,_xlfn.XLOOKUP($N214,'FY25 Gold Book'!$A:$A,'FY25 Gold Book'!$H:$H,"-",0,1)),
"-")</f>
        <v>-</v>
      </c>
      <c r="U214" s="678"/>
      <c r="V214" s="679"/>
      <c r="W214" s="677"/>
      <c r="X214" s="134"/>
      <c r="Y214" s="135"/>
      <c r="Z214" s="147">
        <f>_xlfn.XLOOKUP($N214,'FY25 Gold Book'!$A:$A,'FY25 Gold Book'!$E:$E,0,0,1)</f>
        <v>0</v>
      </c>
      <c r="AA214" s="680">
        <f>_xlfn.XLOOKUP($N214,'FY25 Gold Book'!$A:$A,'FY25 Gold Book'!$G:$G,0,0,1)</f>
        <v>0</v>
      </c>
      <c r="AB214" s="148">
        <f t="shared" si="25"/>
        <v>0</v>
      </c>
      <c r="AC214" s="681">
        <v>0</v>
      </c>
      <c r="AD214" s="149">
        <f t="shared" si="26"/>
        <v>0</v>
      </c>
      <c r="AE214" s="147">
        <f>_xlfn.XLOOKUP($T214,'FY25 Fringe Rates'!$X$6:$X$15,'FY25 Fringe Rates'!$Y$6:$Y$15,0,0,1)</f>
        <v>0</v>
      </c>
      <c r="AF214" s="150">
        <f t="shared" si="21"/>
        <v>0</v>
      </c>
      <c r="AG214" s="136">
        <v>0</v>
      </c>
      <c r="AH214" s="149">
        <f t="shared" si="27"/>
        <v>0</v>
      </c>
      <c r="AI214" s="151">
        <f t="shared" si="22"/>
        <v>0</v>
      </c>
      <c r="AJ214" s="32"/>
    </row>
    <row r="215" spans="1:36">
      <c r="A215" s="145" t="str">
        <f t="shared" si="23"/>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2"/>
      <c r="J215" s="303" t="str">
        <f>IF($I215="","-",_xlfn.XLOOKUP($I215,'CC.Meta'!$A:$A,'CC.Meta'!$D:$D,"-",0,1))</f>
        <v>-</v>
      </c>
      <c r="K215" s="306" t="str">
        <f t="shared" si="24"/>
        <v>--</v>
      </c>
      <c r="L215" s="302"/>
      <c r="M215" s="133"/>
      <c r="N215" s="234"/>
      <c r="O215" s="146" t="str">
        <f>IF($N215="","-",_xlfn.XLOOKUP($N215,'FY25 Gold Book'!$A:$A,'FY25 Gold Book'!$B:$B,"-",0,1))</f>
        <v>-</v>
      </c>
      <c r="P215" s="444" t="str">
        <f>IF($N215="","-",_xlfn.XLOOKUP($N215,'FY25 Gold Book'!$A:$A,'FY25 Gold Book'!$C:$C,"-",0,1))</f>
        <v>-</v>
      </c>
      <c r="Q215" s="146" t="str">
        <f>IF($N215="","-",_xlfn.XLOOKUP($N215,'FY25 Gold Book'!$A:$A,'FY25 Gold Book'!$D:$D,"-",0,1))</f>
        <v>-</v>
      </c>
      <c r="R215" s="52"/>
      <c r="S215" s="465" t="str" cm="1">
        <f t="array" ref="S215">IFERROR(
_xlfn.IFS(
$I215=600010,"36th District Judges (CC 600010)",
$I215=600014,"36th District Staff (CC 600014)",
$I215&lt;&gt;0,_xlfn.XLOOKUP($N215,'FY25 Gold Book'!$A:$A,'FY25 Gold Book'!$F:$F,"-",0,1)),
"-")</f>
        <v>-</v>
      </c>
      <c r="T215" s="465" t="str" cm="1">
        <f t="array" ref="T215">IFERROR(
_xlfn.IFS(
OR($R215="TASS",$R215="Seasonal"),"TASS / Part-Time (FICA Only)",
$A215=13,"BSEED",
$A215=20,"DDoT",
OR($A215=48,$A215=49),"DWSD",
$A215=72,"Library",
$I215=600010,"36th District Judges",
$I215=600014,"36th District Staff",
$N215&lt;&gt;0,_xlfn.XLOOKUP($N215,'FY25 Gold Book'!$A:$A,'FY25 Gold Book'!$H:$H,"-",0,1)),
"-")</f>
        <v>-</v>
      </c>
      <c r="U215" s="678"/>
      <c r="V215" s="679"/>
      <c r="W215" s="677"/>
      <c r="X215" s="134"/>
      <c r="Y215" s="135"/>
      <c r="Z215" s="147">
        <f>_xlfn.XLOOKUP($N215,'FY25 Gold Book'!$A:$A,'FY25 Gold Book'!$E:$E,0,0,1)</f>
        <v>0</v>
      </c>
      <c r="AA215" s="680">
        <f>_xlfn.XLOOKUP($N215,'FY25 Gold Book'!$A:$A,'FY25 Gold Book'!$G:$G,0,0,1)</f>
        <v>0</v>
      </c>
      <c r="AB215" s="148">
        <f t="shared" si="25"/>
        <v>0</v>
      </c>
      <c r="AC215" s="681">
        <v>0</v>
      </c>
      <c r="AD215" s="149">
        <f t="shared" si="26"/>
        <v>0</v>
      </c>
      <c r="AE215" s="147">
        <f>_xlfn.XLOOKUP($T215,'FY25 Fringe Rates'!$X$6:$X$15,'FY25 Fringe Rates'!$Y$6:$Y$15,0,0,1)</f>
        <v>0</v>
      </c>
      <c r="AF215" s="150">
        <f t="shared" si="21"/>
        <v>0</v>
      </c>
      <c r="AG215" s="136">
        <v>0</v>
      </c>
      <c r="AH215" s="149">
        <f t="shared" si="27"/>
        <v>0</v>
      </c>
      <c r="AI215" s="151">
        <f t="shared" si="22"/>
        <v>0</v>
      </c>
      <c r="AJ215" s="32"/>
    </row>
    <row r="216" spans="1:36">
      <c r="A216" s="145" t="str">
        <f t="shared" si="23"/>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2"/>
      <c r="J216" s="303" t="str">
        <f>IF($I216="","-",_xlfn.XLOOKUP($I216,'CC.Meta'!$A:$A,'CC.Meta'!$D:$D,"-",0,1))</f>
        <v>-</v>
      </c>
      <c r="K216" s="306" t="str">
        <f t="shared" si="24"/>
        <v>--</v>
      </c>
      <c r="L216" s="302"/>
      <c r="M216" s="133"/>
      <c r="N216" s="234"/>
      <c r="O216" s="146" t="str">
        <f>IF($N216="","-",_xlfn.XLOOKUP($N216,'FY25 Gold Book'!$A:$A,'FY25 Gold Book'!$B:$B,"-",0,1))</f>
        <v>-</v>
      </c>
      <c r="P216" s="444" t="str">
        <f>IF($N216="","-",_xlfn.XLOOKUP($N216,'FY25 Gold Book'!$A:$A,'FY25 Gold Book'!$C:$C,"-",0,1))</f>
        <v>-</v>
      </c>
      <c r="Q216" s="146" t="str">
        <f>IF($N216="","-",_xlfn.XLOOKUP($N216,'FY25 Gold Book'!$A:$A,'FY25 Gold Book'!$D:$D,"-",0,1))</f>
        <v>-</v>
      </c>
      <c r="R216" s="52"/>
      <c r="S216" s="465" t="str" cm="1">
        <f t="array" ref="S216">IFERROR(
_xlfn.IFS(
$I216=600010,"36th District Judges (CC 600010)",
$I216=600014,"36th District Staff (CC 600014)",
$I216&lt;&gt;0,_xlfn.XLOOKUP($N216,'FY25 Gold Book'!$A:$A,'FY25 Gold Book'!$F:$F,"-",0,1)),
"-")</f>
        <v>-</v>
      </c>
      <c r="T216" s="465" t="str" cm="1">
        <f t="array" ref="T216">IFERROR(
_xlfn.IFS(
OR($R216="TASS",$R216="Seasonal"),"TASS / Part-Time (FICA Only)",
$A216=13,"BSEED",
$A216=20,"DDoT",
OR($A216=48,$A216=49),"DWSD",
$A216=72,"Library",
$I216=600010,"36th District Judges",
$I216=600014,"36th District Staff",
$N216&lt;&gt;0,_xlfn.XLOOKUP($N216,'FY25 Gold Book'!$A:$A,'FY25 Gold Book'!$H:$H,"-",0,1)),
"-")</f>
        <v>-</v>
      </c>
      <c r="U216" s="678"/>
      <c r="V216" s="679"/>
      <c r="W216" s="677"/>
      <c r="X216" s="134"/>
      <c r="Y216" s="135"/>
      <c r="Z216" s="147">
        <f>_xlfn.XLOOKUP($N216,'FY25 Gold Book'!$A:$A,'FY25 Gold Book'!$E:$E,0,0,1)</f>
        <v>0</v>
      </c>
      <c r="AA216" s="680">
        <f>_xlfn.XLOOKUP($N216,'FY25 Gold Book'!$A:$A,'FY25 Gold Book'!$G:$G,0,0,1)</f>
        <v>0</v>
      </c>
      <c r="AB216" s="148">
        <f t="shared" si="25"/>
        <v>0</v>
      </c>
      <c r="AC216" s="681">
        <v>0</v>
      </c>
      <c r="AD216" s="149">
        <f t="shared" si="26"/>
        <v>0</v>
      </c>
      <c r="AE216" s="147">
        <f>_xlfn.XLOOKUP($T216,'FY25 Fringe Rates'!$X$6:$X$15,'FY25 Fringe Rates'!$Y$6:$Y$15,0,0,1)</f>
        <v>0</v>
      </c>
      <c r="AF216" s="150">
        <f t="shared" si="21"/>
        <v>0</v>
      </c>
      <c r="AG216" s="136">
        <v>0</v>
      </c>
      <c r="AH216" s="149">
        <f t="shared" si="27"/>
        <v>0</v>
      </c>
      <c r="AI216" s="151">
        <f t="shared" si="22"/>
        <v>0</v>
      </c>
      <c r="AJ216" s="32"/>
    </row>
    <row r="217" spans="1:36">
      <c r="A217" s="145" t="str">
        <f t="shared" si="23"/>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2"/>
      <c r="J217" s="303" t="str">
        <f>IF($I217="","-",_xlfn.XLOOKUP($I217,'CC.Meta'!$A:$A,'CC.Meta'!$D:$D,"-",0,1))</f>
        <v>-</v>
      </c>
      <c r="K217" s="306" t="str">
        <f t="shared" si="24"/>
        <v>--</v>
      </c>
      <c r="L217" s="302"/>
      <c r="M217" s="133"/>
      <c r="N217" s="234"/>
      <c r="O217" s="146" t="str">
        <f>IF($N217="","-",_xlfn.XLOOKUP($N217,'FY25 Gold Book'!$A:$A,'FY25 Gold Book'!$B:$B,"-",0,1))</f>
        <v>-</v>
      </c>
      <c r="P217" s="444" t="str">
        <f>IF($N217="","-",_xlfn.XLOOKUP($N217,'FY25 Gold Book'!$A:$A,'FY25 Gold Book'!$C:$C,"-",0,1))</f>
        <v>-</v>
      </c>
      <c r="Q217" s="146" t="str">
        <f>IF($N217="","-",_xlfn.XLOOKUP($N217,'FY25 Gold Book'!$A:$A,'FY25 Gold Book'!$D:$D,"-",0,1))</f>
        <v>-</v>
      </c>
      <c r="R217" s="52"/>
      <c r="S217" s="465" t="str" cm="1">
        <f t="array" ref="S217">IFERROR(
_xlfn.IFS(
$I217=600010,"36th District Judges (CC 600010)",
$I217=600014,"36th District Staff (CC 600014)",
$I217&lt;&gt;0,_xlfn.XLOOKUP($N217,'FY25 Gold Book'!$A:$A,'FY25 Gold Book'!$F:$F,"-",0,1)),
"-")</f>
        <v>-</v>
      </c>
      <c r="T217" s="465" t="str" cm="1">
        <f t="array" ref="T217">IFERROR(
_xlfn.IFS(
OR($R217="TASS",$R217="Seasonal"),"TASS / Part-Time (FICA Only)",
$A217=13,"BSEED",
$A217=20,"DDoT",
OR($A217=48,$A217=49),"DWSD",
$A217=72,"Library",
$I217=600010,"36th District Judges",
$I217=600014,"36th District Staff",
$N217&lt;&gt;0,_xlfn.XLOOKUP($N217,'FY25 Gold Book'!$A:$A,'FY25 Gold Book'!$H:$H,"-",0,1)),
"-")</f>
        <v>-</v>
      </c>
      <c r="U217" s="678"/>
      <c r="V217" s="679"/>
      <c r="W217" s="677"/>
      <c r="X217" s="134"/>
      <c r="Y217" s="135"/>
      <c r="Z217" s="147">
        <f>_xlfn.XLOOKUP($N217,'FY25 Gold Book'!$A:$A,'FY25 Gold Book'!$E:$E,0,0,1)</f>
        <v>0</v>
      </c>
      <c r="AA217" s="680">
        <f>_xlfn.XLOOKUP($N217,'FY25 Gold Book'!$A:$A,'FY25 Gold Book'!$G:$G,0,0,1)</f>
        <v>0</v>
      </c>
      <c r="AB217" s="148">
        <f t="shared" si="25"/>
        <v>0</v>
      </c>
      <c r="AC217" s="681">
        <v>0</v>
      </c>
      <c r="AD217" s="149">
        <f t="shared" si="26"/>
        <v>0</v>
      </c>
      <c r="AE217" s="147">
        <f>_xlfn.XLOOKUP($T217,'FY25 Fringe Rates'!$X$6:$X$15,'FY25 Fringe Rates'!$Y$6:$Y$15,0,0,1)</f>
        <v>0</v>
      </c>
      <c r="AF217" s="150">
        <f t="shared" si="21"/>
        <v>0</v>
      </c>
      <c r="AG217" s="136">
        <v>0</v>
      </c>
      <c r="AH217" s="149">
        <f t="shared" si="27"/>
        <v>0</v>
      </c>
      <c r="AI217" s="151">
        <f t="shared" si="22"/>
        <v>0</v>
      </c>
      <c r="AJ217" s="32"/>
    </row>
    <row r="218" spans="1:36">
      <c r="A218" s="145" t="str">
        <f t="shared" si="23"/>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2"/>
      <c r="J218" s="303" t="str">
        <f>IF($I218="","-",_xlfn.XLOOKUP($I218,'CC.Meta'!$A:$A,'CC.Meta'!$D:$D,"-",0,1))</f>
        <v>-</v>
      </c>
      <c r="K218" s="306" t="str">
        <f t="shared" si="24"/>
        <v>--</v>
      </c>
      <c r="L218" s="302"/>
      <c r="M218" s="133"/>
      <c r="N218" s="234"/>
      <c r="O218" s="146" t="str">
        <f>IF($N218="","-",_xlfn.XLOOKUP($N218,'FY25 Gold Book'!$A:$A,'FY25 Gold Book'!$B:$B,"-",0,1))</f>
        <v>-</v>
      </c>
      <c r="P218" s="444" t="str">
        <f>IF($N218="","-",_xlfn.XLOOKUP($N218,'FY25 Gold Book'!$A:$A,'FY25 Gold Book'!$C:$C,"-",0,1))</f>
        <v>-</v>
      </c>
      <c r="Q218" s="146" t="str">
        <f>IF($N218="","-",_xlfn.XLOOKUP($N218,'FY25 Gold Book'!$A:$A,'FY25 Gold Book'!$D:$D,"-",0,1))</f>
        <v>-</v>
      </c>
      <c r="R218" s="52"/>
      <c r="S218" s="465" t="str" cm="1">
        <f t="array" ref="S218">IFERROR(
_xlfn.IFS(
$I218=600010,"36th District Judges (CC 600010)",
$I218=600014,"36th District Staff (CC 600014)",
$I218&lt;&gt;0,_xlfn.XLOOKUP($N218,'FY25 Gold Book'!$A:$A,'FY25 Gold Book'!$F:$F,"-",0,1)),
"-")</f>
        <v>-</v>
      </c>
      <c r="T218" s="465" t="str" cm="1">
        <f t="array" ref="T218">IFERROR(
_xlfn.IFS(
OR($R218="TASS",$R218="Seasonal"),"TASS / Part-Time (FICA Only)",
$A218=13,"BSEED",
$A218=20,"DDoT",
OR($A218=48,$A218=49),"DWSD",
$A218=72,"Library",
$I218=600010,"36th District Judges",
$I218=600014,"36th District Staff",
$N218&lt;&gt;0,_xlfn.XLOOKUP($N218,'FY25 Gold Book'!$A:$A,'FY25 Gold Book'!$H:$H,"-",0,1)),
"-")</f>
        <v>-</v>
      </c>
      <c r="U218" s="678"/>
      <c r="V218" s="679"/>
      <c r="W218" s="677"/>
      <c r="X218" s="134"/>
      <c r="Y218" s="135"/>
      <c r="Z218" s="147">
        <f>_xlfn.XLOOKUP($N218,'FY25 Gold Book'!$A:$A,'FY25 Gold Book'!$E:$E,0,0,1)</f>
        <v>0</v>
      </c>
      <c r="AA218" s="680">
        <f>_xlfn.XLOOKUP($N218,'FY25 Gold Book'!$A:$A,'FY25 Gold Book'!$G:$G,0,0,1)</f>
        <v>0</v>
      </c>
      <c r="AB218" s="148">
        <f t="shared" si="25"/>
        <v>0</v>
      </c>
      <c r="AC218" s="681">
        <v>0</v>
      </c>
      <c r="AD218" s="149">
        <f t="shared" si="26"/>
        <v>0</v>
      </c>
      <c r="AE218" s="147">
        <f>_xlfn.XLOOKUP($T218,'FY25 Fringe Rates'!$X$6:$X$15,'FY25 Fringe Rates'!$Y$6:$Y$15,0,0,1)</f>
        <v>0</v>
      </c>
      <c r="AF218" s="150">
        <f t="shared" si="21"/>
        <v>0</v>
      </c>
      <c r="AG218" s="136">
        <v>0</v>
      </c>
      <c r="AH218" s="149">
        <f t="shared" si="27"/>
        <v>0</v>
      </c>
      <c r="AI218" s="151">
        <f t="shared" si="22"/>
        <v>0</v>
      </c>
      <c r="AJ218" s="32"/>
    </row>
    <row r="219" spans="1:36">
      <c r="A219" s="145" t="str">
        <f t="shared" si="23"/>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2"/>
      <c r="J219" s="303" t="str">
        <f>IF($I219="","-",_xlfn.XLOOKUP($I219,'CC.Meta'!$A:$A,'CC.Meta'!$D:$D,"-",0,1))</f>
        <v>-</v>
      </c>
      <c r="K219" s="306" t="str">
        <f t="shared" si="24"/>
        <v>--</v>
      </c>
      <c r="L219" s="302"/>
      <c r="M219" s="133"/>
      <c r="N219" s="234"/>
      <c r="O219" s="146" t="str">
        <f>IF($N219="","-",_xlfn.XLOOKUP($N219,'FY25 Gold Book'!$A:$A,'FY25 Gold Book'!$B:$B,"-",0,1))</f>
        <v>-</v>
      </c>
      <c r="P219" s="444" t="str">
        <f>IF($N219="","-",_xlfn.XLOOKUP($N219,'FY25 Gold Book'!$A:$A,'FY25 Gold Book'!$C:$C,"-",0,1))</f>
        <v>-</v>
      </c>
      <c r="Q219" s="146" t="str">
        <f>IF($N219="","-",_xlfn.XLOOKUP($N219,'FY25 Gold Book'!$A:$A,'FY25 Gold Book'!$D:$D,"-",0,1))</f>
        <v>-</v>
      </c>
      <c r="R219" s="52"/>
      <c r="S219" s="465" t="str" cm="1">
        <f t="array" ref="S219">IFERROR(
_xlfn.IFS(
$I219=600010,"36th District Judges (CC 600010)",
$I219=600014,"36th District Staff (CC 600014)",
$I219&lt;&gt;0,_xlfn.XLOOKUP($N219,'FY25 Gold Book'!$A:$A,'FY25 Gold Book'!$F:$F,"-",0,1)),
"-")</f>
        <v>-</v>
      </c>
      <c r="T219" s="465" t="str" cm="1">
        <f t="array" ref="T219">IFERROR(
_xlfn.IFS(
OR($R219="TASS",$R219="Seasonal"),"TASS / Part-Time (FICA Only)",
$A219=13,"BSEED",
$A219=20,"DDoT",
OR($A219=48,$A219=49),"DWSD",
$A219=72,"Library",
$I219=600010,"36th District Judges",
$I219=600014,"36th District Staff",
$N219&lt;&gt;0,_xlfn.XLOOKUP($N219,'FY25 Gold Book'!$A:$A,'FY25 Gold Book'!$H:$H,"-",0,1)),
"-")</f>
        <v>-</v>
      </c>
      <c r="U219" s="678"/>
      <c r="V219" s="679"/>
      <c r="W219" s="677"/>
      <c r="X219" s="134"/>
      <c r="Y219" s="135"/>
      <c r="Z219" s="147">
        <f>_xlfn.XLOOKUP($N219,'FY25 Gold Book'!$A:$A,'FY25 Gold Book'!$E:$E,0,0,1)</f>
        <v>0</v>
      </c>
      <c r="AA219" s="680">
        <f>_xlfn.XLOOKUP($N219,'FY25 Gold Book'!$A:$A,'FY25 Gold Book'!$G:$G,0,0,1)</f>
        <v>0</v>
      </c>
      <c r="AB219" s="148">
        <f t="shared" si="25"/>
        <v>0</v>
      </c>
      <c r="AC219" s="681">
        <v>0</v>
      </c>
      <c r="AD219" s="149">
        <f t="shared" si="26"/>
        <v>0</v>
      </c>
      <c r="AE219" s="147">
        <f>_xlfn.XLOOKUP($T219,'FY25 Fringe Rates'!$X$6:$X$15,'FY25 Fringe Rates'!$Y$6:$Y$15,0,0,1)</f>
        <v>0</v>
      </c>
      <c r="AF219" s="150">
        <f t="shared" si="21"/>
        <v>0</v>
      </c>
      <c r="AG219" s="136">
        <v>0</v>
      </c>
      <c r="AH219" s="149">
        <f t="shared" si="27"/>
        <v>0</v>
      </c>
      <c r="AI219" s="151">
        <f t="shared" si="22"/>
        <v>0</v>
      </c>
      <c r="AJ219" s="32"/>
    </row>
    <row r="220" spans="1:36">
      <c r="A220" s="145" t="str">
        <f t="shared" si="23"/>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2"/>
      <c r="J220" s="303" t="str">
        <f>IF($I220="","-",_xlfn.XLOOKUP($I220,'CC.Meta'!$A:$A,'CC.Meta'!$D:$D,"-",0,1))</f>
        <v>-</v>
      </c>
      <c r="K220" s="306" t="str">
        <f t="shared" si="24"/>
        <v>--</v>
      </c>
      <c r="L220" s="302"/>
      <c r="M220" s="133"/>
      <c r="N220" s="234"/>
      <c r="O220" s="146" t="str">
        <f>IF($N220="","-",_xlfn.XLOOKUP($N220,'FY25 Gold Book'!$A:$A,'FY25 Gold Book'!$B:$B,"-",0,1))</f>
        <v>-</v>
      </c>
      <c r="P220" s="444" t="str">
        <f>IF($N220="","-",_xlfn.XLOOKUP($N220,'FY25 Gold Book'!$A:$A,'FY25 Gold Book'!$C:$C,"-",0,1))</f>
        <v>-</v>
      </c>
      <c r="Q220" s="146" t="str">
        <f>IF($N220="","-",_xlfn.XLOOKUP($N220,'FY25 Gold Book'!$A:$A,'FY25 Gold Book'!$D:$D,"-",0,1))</f>
        <v>-</v>
      </c>
      <c r="R220" s="52"/>
      <c r="S220" s="465" t="str" cm="1">
        <f t="array" ref="S220">IFERROR(
_xlfn.IFS(
$I220=600010,"36th District Judges (CC 600010)",
$I220=600014,"36th District Staff (CC 600014)",
$I220&lt;&gt;0,_xlfn.XLOOKUP($N220,'FY25 Gold Book'!$A:$A,'FY25 Gold Book'!$F:$F,"-",0,1)),
"-")</f>
        <v>-</v>
      </c>
      <c r="T220" s="465" t="str" cm="1">
        <f t="array" ref="T220">IFERROR(
_xlfn.IFS(
OR($R220="TASS",$R220="Seasonal"),"TASS / Part-Time (FICA Only)",
$A220=13,"BSEED",
$A220=20,"DDoT",
OR($A220=48,$A220=49),"DWSD",
$A220=72,"Library",
$I220=600010,"36th District Judges",
$I220=600014,"36th District Staff",
$N220&lt;&gt;0,_xlfn.XLOOKUP($N220,'FY25 Gold Book'!$A:$A,'FY25 Gold Book'!$H:$H,"-",0,1)),
"-")</f>
        <v>-</v>
      </c>
      <c r="U220" s="678"/>
      <c r="V220" s="679"/>
      <c r="W220" s="677"/>
      <c r="X220" s="134"/>
      <c r="Y220" s="135"/>
      <c r="Z220" s="147">
        <f>_xlfn.XLOOKUP($N220,'FY25 Gold Book'!$A:$A,'FY25 Gold Book'!$E:$E,0,0,1)</f>
        <v>0</v>
      </c>
      <c r="AA220" s="680">
        <f>_xlfn.XLOOKUP($N220,'FY25 Gold Book'!$A:$A,'FY25 Gold Book'!$G:$G,0,0,1)</f>
        <v>0</v>
      </c>
      <c r="AB220" s="148">
        <f t="shared" si="25"/>
        <v>0</v>
      </c>
      <c r="AC220" s="681">
        <v>0</v>
      </c>
      <c r="AD220" s="149">
        <f t="shared" si="26"/>
        <v>0</v>
      </c>
      <c r="AE220" s="147">
        <f>_xlfn.XLOOKUP($T220,'FY25 Fringe Rates'!$X$6:$X$15,'FY25 Fringe Rates'!$Y$6:$Y$15,0,0,1)</f>
        <v>0</v>
      </c>
      <c r="AF220" s="150">
        <f t="shared" si="21"/>
        <v>0</v>
      </c>
      <c r="AG220" s="136">
        <v>0</v>
      </c>
      <c r="AH220" s="149">
        <f t="shared" si="27"/>
        <v>0</v>
      </c>
      <c r="AI220" s="151">
        <f t="shared" si="22"/>
        <v>0</v>
      </c>
      <c r="AJ220" s="32"/>
    </row>
    <row r="221" spans="1:36">
      <c r="A221" s="145" t="str">
        <f t="shared" si="23"/>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2"/>
      <c r="J221" s="303" t="str">
        <f>IF($I221="","-",_xlfn.XLOOKUP($I221,'CC.Meta'!$A:$A,'CC.Meta'!$D:$D,"-",0,1))</f>
        <v>-</v>
      </c>
      <c r="K221" s="306" t="str">
        <f t="shared" si="24"/>
        <v>--</v>
      </c>
      <c r="L221" s="302"/>
      <c r="M221" s="133"/>
      <c r="N221" s="234"/>
      <c r="O221" s="146" t="str">
        <f>IF($N221="","-",_xlfn.XLOOKUP($N221,'FY25 Gold Book'!$A:$A,'FY25 Gold Book'!$B:$B,"-",0,1))</f>
        <v>-</v>
      </c>
      <c r="P221" s="444" t="str">
        <f>IF($N221="","-",_xlfn.XLOOKUP($N221,'FY25 Gold Book'!$A:$A,'FY25 Gold Book'!$C:$C,"-",0,1))</f>
        <v>-</v>
      </c>
      <c r="Q221" s="146" t="str">
        <f>IF($N221="","-",_xlfn.XLOOKUP($N221,'FY25 Gold Book'!$A:$A,'FY25 Gold Book'!$D:$D,"-",0,1))</f>
        <v>-</v>
      </c>
      <c r="R221" s="52"/>
      <c r="S221" s="465" t="str" cm="1">
        <f t="array" ref="S221">IFERROR(
_xlfn.IFS(
$I221=600010,"36th District Judges (CC 600010)",
$I221=600014,"36th District Staff (CC 600014)",
$I221&lt;&gt;0,_xlfn.XLOOKUP($N221,'FY25 Gold Book'!$A:$A,'FY25 Gold Book'!$F:$F,"-",0,1)),
"-")</f>
        <v>-</v>
      </c>
      <c r="T221" s="465" t="str" cm="1">
        <f t="array" ref="T221">IFERROR(
_xlfn.IFS(
OR($R221="TASS",$R221="Seasonal"),"TASS / Part-Time (FICA Only)",
$A221=13,"BSEED",
$A221=20,"DDoT",
OR($A221=48,$A221=49),"DWSD",
$A221=72,"Library",
$I221=600010,"36th District Judges",
$I221=600014,"36th District Staff",
$N221&lt;&gt;0,_xlfn.XLOOKUP($N221,'FY25 Gold Book'!$A:$A,'FY25 Gold Book'!$H:$H,"-",0,1)),
"-")</f>
        <v>-</v>
      </c>
      <c r="U221" s="678"/>
      <c r="V221" s="679"/>
      <c r="W221" s="677"/>
      <c r="X221" s="134"/>
      <c r="Y221" s="135"/>
      <c r="Z221" s="147">
        <f>_xlfn.XLOOKUP($N221,'FY25 Gold Book'!$A:$A,'FY25 Gold Book'!$E:$E,0,0,1)</f>
        <v>0</v>
      </c>
      <c r="AA221" s="680">
        <f>_xlfn.XLOOKUP($N221,'FY25 Gold Book'!$A:$A,'FY25 Gold Book'!$G:$G,0,0,1)</f>
        <v>0</v>
      </c>
      <c r="AB221" s="148">
        <f t="shared" si="25"/>
        <v>0</v>
      </c>
      <c r="AC221" s="681">
        <v>0</v>
      </c>
      <c r="AD221" s="149">
        <f t="shared" si="26"/>
        <v>0</v>
      </c>
      <c r="AE221" s="147">
        <f>_xlfn.XLOOKUP($T221,'FY25 Fringe Rates'!$X$6:$X$15,'FY25 Fringe Rates'!$Y$6:$Y$15,0,0,1)</f>
        <v>0</v>
      </c>
      <c r="AF221" s="150">
        <f t="shared" si="21"/>
        <v>0</v>
      </c>
      <c r="AG221" s="136">
        <v>0</v>
      </c>
      <c r="AH221" s="149">
        <f t="shared" si="27"/>
        <v>0</v>
      </c>
      <c r="AI221" s="151">
        <f t="shared" si="22"/>
        <v>0</v>
      </c>
      <c r="AJ221" s="32"/>
    </row>
    <row r="222" spans="1:36">
      <c r="A222" s="145" t="str">
        <f t="shared" si="23"/>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2"/>
      <c r="J222" s="303" t="str">
        <f>IF($I222="","-",_xlfn.XLOOKUP($I222,'CC.Meta'!$A:$A,'CC.Meta'!$D:$D,"-",0,1))</f>
        <v>-</v>
      </c>
      <c r="K222" s="306" t="str">
        <f t="shared" si="24"/>
        <v>--</v>
      </c>
      <c r="L222" s="302"/>
      <c r="M222" s="133"/>
      <c r="N222" s="234"/>
      <c r="O222" s="146" t="str">
        <f>IF($N222="","-",_xlfn.XLOOKUP($N222,'FY25 Gold Book'!$A:$A,'FY25 Gold Book'!$B:$B,"-",0,1))</f>
        <v>-</v>
      </c>
      <c r="P222" s="444" t="str">
        <f>IF($N222="","-",_xlfn.XLOOKUP($N222,'FY25 Gold Book'!$A:$A,'FY25 Gold Book'!$C:$C,"-",0,1))</f>
        <v>-</v>
      </c>
      <c r="Q222" s="146" t="str">
        <f>IF($N222="","-",_xlfn.XLOOKUP($N222,'FY25 Gold Book'!$A:$A,'FY25 Gold Book'!$D:$D,"-",0,1))</f>
        <v>-</v>
      </c>
      <c r="R222" s="52"/>
      <c r="S222" s="465" t="str" cm="1">
        <f t="array" ref="S222">IFERROR(
_xlfn.IFS(
$I222=600010,"36th District Judges (CC 600010)",
$I222=600014,"36th District Staff (CC 600014)",
$I222&lt;&gt;0,_xlfn.XLOOKUP($N222,'FY25 Gold Book'!$A:$A,'FY25 Gold Book'!$F:$F,"-",0,1)),
"-")</f>
        <v>-</v>
      </c>
      <c r="T222" s="465" t="str" cm="1">
        <f t="array" ref="T222">IFERROR(
_xlfn.IFS(
OR($R222="TASS",$R222="Seasonal"),"TASS / Part-Time (FICA Only)",
$A222=13,"BSEED",
$A222=20,"DDoT",
OR($A222=48,$A222=49),"DWSD",
$A222=72,"Library",
$I222=600010,"36th District Judges",
$I222=600014,"36th District Staff",
$N222&lt;&gt;0,_xlfn.XLOOKUP($N222,'FY25 Gold Book'!$A:$A,'FY25 Gold Book'!$H:$H,"-",0,1)),
"-")</f>
        <v>-</v>
      </c>
      <c r="U222" s="678"/>
      <c r="V222" s="679"/>
      <c r="W222" s="677"/>
      <c r="X222" s="134"/>
      <c r="Y222" s="135"/>
      <c r="Z222" s="147">
        <f>_xlfn.XLOOKUP($N222,'FY25 Gold Book'!$A:$A,'FY25 Gold Book'!$E:$E,0,0,1)</f>
        <v>0</v>
      </c>
      <c r="AA222" s="680">
        <f>_xlfn.XLOOKUP($N222,'FY25 Gold Book'!$A:$A,'FY25 Gold Book'!$G:$G,0,0,1)</f>
        <v>0</v>
      </c>
      <c r="AB222" s="148">
        <f t="shared" si="25"/>
        <v>0</v>
      </c>
      <c r="AC222" s="681">
        <v>0</v>
      </c>
      <c r="AD222" s="149">
        <f t="shared" si="26"/>
        <v>0</v>
      </c>
      <c r="AE222" s="147">
        <f>_xlfn.XLOOKUP($T222,'FY25 Fringe Rates'!$X$6:$X$15,'FY25 Fringe Rates'!$Y$6:$Y$15,0,0,1)</f>
        <v>0</v>
      </c>
      <c r="AF222" s="150">
        <f t="shared" si="21"/>
        <v>0</v>
      </c>
      <c r="AG222" s="136">
        <v>0</v>
      </c>
      <c r="AH222" s="149">
        <f t="shared" si="27"/>
        <v>0</v>
      </c>
      <c r="AI222" s="151">
        <f t="shared" si="22"/>
        <v>0</v>
      </c>
      <c r="AJ222" s="32"/>
    </row>
    <row r="223" spans="1:36">
      <c r="A223" s="145" t="str">
        <f t="shared" si="23"/>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2"/>
      <c r="J223" s="303" t="str">
        <f>IF($I223="","-",_xlfn.XLOOKUP($I223,'CC.Meta'!$A:$A,'CC.Meta'!$D:$D,"-",0,1))</f>
        <v>-</v>
      </c>
      <c r="K223" s="306" t="str">
        <f t="shared" si="24"/>
        <v>--</v>
      </c>
      <c r="L223" s="302"/>
      <c r="M223" s="133"/>
      <c r="N223" s="234"/>
      <c r="O223" s="146" t="str">
        <f>IF($N223="","-",_xlfn.XLOOKUP($N223,'FY25 Gold Book'!$A:$A,'FY25 Gold Book'!$B:$B,"-",0,1))</f>
        <v>-</v>
      </c>
      <c r="P223" s="444" t="str">
        <f>IF($N223="","-",_xlfn.XLOOKUP($N223,'FY25 Gold Book'!$A:$A,'FY25 Gold Book'!$C:$C,"-",0,1))</f>
        <v>-</v>
      </c>
      <c r="Q223" s="146" t="str">
        <f>IF($N223="","-",_xlfn.XLOOKUP($N223,'FY25 Gold Book'!$A:$A,'FY25 Gold Book'!$D:$D,"-",0,1))</f>
        <v>-</v>
      </c>
      <c r="R223" s="52"/>
      <c r="S223" s="465" t="str" cm="1">
        <f t="array" ref="S223">IFERROR(
_xlfn.IFS(
$I223=600010,"36th District Judges (CC 600010)",
$I223=600014,"36th District Staff (CC 600014)",
$I223&lt;&gt;0,_xlfn.XLOOKUP($N223,'FY25 Gold Book'!$A:$A,'FY25 Gold Book'!$F:$F,"-",0,1)),
"-")</f>
        <v>-</v>
      </c>
      <c r="T223" s="465" t="str" cm="1">
        <f t="array" ref="T223">IFERROR(
_xlfn.IFS(
OR($R223="TASS",$R223="Seasonal"),"TASS / Part-Time (FICA Only)",
$A223=13,"BSEED",
$A223=20,"DDoT",
OR($A223=48,$A223=49),"DWSD",
$A223=72,"Library",
$I223=600010,"36th District Judges",
$I223=600014,"36th District Staff",
$N223&lt;&gt;0,_xlfn.XLOOKUP($N223,'FY25 Gold Book'!$A:$A,'FY25 Gold Book'!$H:$H,"-",0,1)),
"-")</f>
        <v>-</v>
      </c>
      <c r="U223" s="678"/>
      <c r="V223" s="679"/>
      <c r="W223" s="677"/>
      <c r="X223" s="134"/>
      <c r="Y223" s="135"/>
      <c r="Z223" s="147">
        <f>_xlfn.XLOOKUP($N223,'FY25 Gold Book'!$A:$A,'FY25 Gold Book'!$E:$E,0,0,1)</f>
        <v>0</v>
      </c>
      <c r="AA223" s="680">
        <f>_xlfn.XLOOKUP($N223,'FY25 Gold Book'!$A:$A,'FY25 Gold Book'!$G:$G,0,0,1)</f>
        <v>0</v>
      </c>
      <c r="AB223" s="148">
        <f t="shared" si="25"/>
        <v>0</v>
      </c>
      <c r="AC223" s="681">
        <v>0</v>
      </c>
      <c r="AD223" s="149">
        <f t="shared" si="26"/>
        <v>0</v>
      </c>
      <c r="AE223" s="147">
        <f>_xlfn.XLOOKUP($T223,'FY25 Fringe Rates'!$X$6:$X$15,'FY25 Fringe Rates'!$Y$6:$Y$15,0,0,1)</f>
        <v>0</v>
      </c>
      <c r="AF223" s="150">
        <f t="shared" si="21"/>
        <v>0</v>
      </c>
      <c r="AG223" s="136">
        <v>0</v>
      </c>
      <c r="AH223" s="149">
        <f t="shared" si="27"/>
        <v>0</v>
      </c>
      <c r="AI223" s="151">
        <f t="shared" si="22"/>
        <v>0</v>
      </c>
      <c r="AJ223" s="32"/>
    </row>
    <row r="224" spans="1:36">
      <c r="A224" s="145" t="str">
        <f t="shared" si="23"/>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2"/>
      <c r="J224" s="303" t="str">
        <f>IF($I224="","-",_xlfn.XLOOKUP($I224,'CC.Meta'!$A:$A,'CC.Meta'!$D:$D,"-",0,1))</f>
        <v>-</v>
      </c>
      <c r="K224" s="306" t="str">
        <f t="shared" si="24"/>
        <v>--</v>
      </c>
      <c r="L224" s="302"/>
      <c r="M224" s="133"/>
      <c r="N224" s="234"/>
      <c r="O224" s="146" t="str">
        <f>IF($N224="","-",_xlfn.XLOOKUP($N224,'FY25 Gold Book'!$A:$A,'FY25 Gold Book'!$B:$B,"-",0,1))</f>
        <v>-</v>
      </c>
      <c r="P224" s="444" t="str">
        <f>IF($N224="","-",_xlfn.XLOOKUP($N224,'FY25 Gold Book'!$A:$A,'FY25 Gold Book'!$C:$C,"-",0,1))</f>
        <v>-</v>
      </c>
      <c r="Q224" s="146" t="str">
        <f>IF($N224="","-",_xlfn.XLOOKUP($N224,'FY25 Gold Book'!$A:$A,'FY25 Gold Book'!$D:$D,"-",0,1))</f>
        <v>-</v>
      </c>
      <c r="R224" s="52"/>
      <c r="S224" s="465" t="str" cm="1">
        <f t="array" ref="S224">IFERROR(
_xlfn.IFS(
$I224=600010,"36th District Judges (CC 600010)",
$I224=600014,"36th District Staff (CC 600014)",
$I224&lt;&gt;0,_xlfn.XLOOKUP($N224,'FY25 Gold Book'!$A:$A,'FY25 Gold Book'!$F:$F,"-",0,1)),
"-")</f>
        <v>-</v>
      </c>
      <c r="T224" s="465" t="str" cm="1">
        <f t="array" ref="T224">IFERROR(
_xlfn.IFS(
OR($R224="TASS",$R224="Seasonal"),"TASS / Part-Time (FICA Only)",
$A224=13,"BSEED",
$A224=20,"DDoT",
OR($A224=48,$A224=49),"DWSD",
$A224=72,"Library",
$I224=600010,"36th District Judges",
$I224=600014,"36th District Staff",
$N224&lt;&gt;0,_xlfn.XLOOKUP($N224,'FY25 Gold Book'!$A:$A,'FY25 Gold Book'!$H:$H,"-",0,1)),
"-")</f>
        <v>-</v>
      </c>
      <c r="U224" s="678"/>
      <c r="V224" s="679"/>
      <c r="W224" s="677"/>
      <c r="X224" s="134"/>
      <c r="Y224" s="135"/>
      <c r="Z224" s="147">
        <f>_xlfn.XLOOKUP($N224,'FY25 Gold Book'!$A:$A,'FY25 Gold Book'!$E:$E,0,0,1)</f>
        <v>0</v>
      </c>
      <c r="AA224" s="680">
        <f>_xlfn.XLOOKUP($N224,'FY25 Gold Book'!$A:$A,'FY25 Gold Book'!$G:$G,0,0,1)</f>
        <v>0</v>
      </c>
      <c r="AB224" s="148">
        <f t="shared" si="25"/>
        <v>0</v>
      </c>
      <c r="AC224" s="681">
        <v>0</v>
      </c>
      <c r="AD224" s="149">
        <f t="shared" si="26"/>
        <v>0</v>
      </c>
      <c r="AE224" s="147">
        <f>_xlfn.XLOOKUP($T224,'FY25 Fringe Rates'!$X$6:$X$15,'FY25 Fringe Rates'!$Y$6:$Y$15,0,0,1)</f>
        <v>0</v>
      </c>
      <c r="AF224" s="150">
        <f t="shared" si="21"/>
        <v>0</v>
      </c>
      <c r="AG224" s="136">
        <v>0</v>
      </c>
      <c r="AH224" s="149">
        <f t="shared" si="27"/>
        <v>0</v>
      </c>
      <c r="AI224" s="151">
        <f t="shared" si="22"/>
        <v>0</v>
      </c>
      <c r="AJ224" s="32"/>
    </row>
    <row r="225" spans="1:36">
      <c r="A225" s="145" t="str">
        <f t="shared" si="23"/>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2"/>
      <c r="J225" s="303" t="str">
        <f>IF($I225="","-",_xlfn.XLOOKUP($I225,'CC.Meta'!$A:$A,'CC.Meta'!$D:$D,"-",0,1))</f>
        <v>-</v>
      </c>
      <c r="K225" s="306" t="str">
        <f t="shared" si="24"/>
        <v>--</v>
      </c>
      <c r="L225" s="302"/>
      <c r="M225" s="133"/>
      <c r="N225" s="234"/>
      <c r="O225" s="146" t="str">
        <f>IF($N225="","-",_xlfn.XLOOKUP($N225,'FY25 Gold Book'!$A:$A,'FY25 Gold Book'!$B:$B,"-",0,1))</f>
        <v>-</v>
      </c>
      <c r="P225" s="444" t="str">
        <f>IF($N225="","-",_xlfn.XLOOKUP($N225,'FY25 Gold Book'!$A:$A,'FY25 Gold Book'!$C:$C,"-",0,1))</f>
        <v>-</v>
      </c>
      <c r="Q225" s="146" t="str">
        <f>IF($N225="","-",_xlfn.XLOOKUP($N225,'FY25 Gold Book'!$A:$A,'FY25 Gold Book'!$D:$D,"-",0,1))</f>
        <v>-</v>
      </c>
      <c r="R225" s="52"/>
      <c r="S225" s="465" t="str" cm="1">
        <f t="array" ref="S225">IFERROR(
_xlfn.IFS(
$I225=600010,"36th District Judges (CC 600010)",
$I225=600014,"36th District Staff (CC 600014)",
$I225&lt;&gt;0,_xlfn.XLOOKUP($N225,'FY25 Gold Book'!$A:$A,'FY25 Gold Book'!$F:$F,"-",0,1)),
"-")</f>
        <v>-</v>
      </c>
      <c r="T225" s="465" t="str" cm="1">
        <f t="array" ref="T225">IFERROR(
_xlfn.IFS(
OR($R225="TASS",$R225="Seasonal"),"TASS / Part-Time (FICA Only)",
$A225=13,"BSEED",
$A225=20,"DDoT",
OR($A225=48,$A225=49),"DWSD",
$A225=72,"Library",
$I225=600010,"36th District Judges",
$I225=600014,"36th District Staff",
$N225&lt;&gt;0,_xlfn.XLOOKUP($N225,'FY25 Gold Book'!$A:$A,'FY25 Gold Book'!$H:$H,"-",0,1)),
"-")</f>
        <v>-</v>
      </c>
      <c r="U225" s="678"/>
      <c r="V225" s="679"/>
      <c r="W225" s="677"/>
      <c r="X225" s="134"/>
      <c r="Y225" s="135"/>
      <c r="Z225" s="147">
        <f>_xlfn.XLOOKUP($N225,'FY25 Gold Book'!$A:$A,'FY25 Gold Book'!$E:$E,0,0,1)</f>
        <v>0</v>
      </c>
      <c r="AA225" s="680">
        <f>_xlfn.XLOOKUP($N225,'FY25 Gold Book'!$A:$A,'FY25 Gold Book'!$G:$G,0,0,1)</f>
        <v>0</v>
      </c>
      <c r="AB225" s="148">
        <f t="shared" si="25"/>
        <v>0</v>
      </c>
      <c r="AC225" s="681">
        <v>0</v>
      </c>
      <c r="AD225" s="149">
        <f t="shared" si="26"/>
        <v>0</v>
      </c>
      <c r="AE225" s="147">
        <f>_xlfn.XLOOKUP($T225,'FY25 Fringe Rates'!$X$6:$X$15,'FY25 Fringe Rates'!$Y$6:$Y$15,0,0,1)</f>
        <v>0</v>
      </c>
      <c r="AF225" s="150">
        <f t="shared" si="21"/>
        <v>0</v>
      </c>
      <c r="AG225" s="136">
        <v>0</v>
      </c>
      <c r="AH225" s="149">
        <f t="shared" si="27"/>
        <v>0</v>
      </c>
      <c r="AI225" s="151">
        <f t="shared" si="22"/>
        <v>0</v>
      </c>
      <c r="AJ225" s="32"/>
    </row>
    <row r="226" spans="1:36">
      <c r="A226" s="145" t="str">
        <f t="shared" si="23"/>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2"/>
      <c r="J226" s="303" t="str">
        <f>IF($I226="","-",_xlfn.XLOOKUP($I226,'CC.Meta'!$A:$A,'CC.Meta'!$D:$D,"-",0,1))</f>
        <v>-</v>
      </c>
      <c r="K226" s="306" t="str">
        <f t="shared" si="24"/>
        <v>--</v>
      </c>
      <c r="L226" s="302"/>
      <c r="M226" s="133"/>
      <c r="N226" s="234"/>
      <c r="O226" s="146" t="str">
        <f>IF($N226="","-",_xlfn.XLOOKUP($N226,'FY25 Gold Book'!$A:$A,'FY25 Gold Book'!$B:$B,"-",0,1))</f>
        <v>-</v>
      </c>
      <c r="P226" s="444" t="str">
        <f>IF($N226="","-",_xlfn.XLOOKUP($N226,'FY25 Gold Book'!$A:$A,'FY25 Gold Book'!$C:$C,"-",0,1))</f>
        <v>-</v>
      </c>
      <c r="Q226" s="146" t="str">
        <f>IF($N226="","-",_xlfn.XLOOKUP($N226,'FY25 Gold Book'!$A:$A,'FY25 Gold Book'!$D:$D,"-",0,1))</f>
        <v>-</v>
      </c>
      <c r="R226" s="52"/>
      <c r="S226" s="465" t="str" cm="1">
        <f t="array" ref="S226">IFERROR(
_xlfn.IFS(
$I226=600010,"36th District Judges (CC 600010)",
$I226=600014,"36th District Staff (CC 600014)",
$I226&lt;&gt;0,_xlfn.XLOOKUP($N226,'FY25 Gold Book'!$A:$A,'FY25 Gold Book'!$F:$F,"-",0,1)),
"-")</f>
        <v>-</v>
      </c>
      <c r="T226" s="465" t="str" cm="1">
        <f t="array" ref="T226">IFERROR(
_xlfn.IFS(
OR($R226="TASS",$R226="Seasonal"),"TASS / Part-Time (FICA Only)",
$A226=13,"BSEED",
$A226=20,"DDoT",
OR($A226=48,$A226=49),"DWSD",
$A226=72,"Library",
$I226=600010,"36th District Judges",
$I226=600014,"36th District Staff",
$N226&lt;&gt;0,_xlfn.XLOOKUP($N226,'FY25 Gold Book'!$A:$A,'FY25 Gold Book'!$H:$H,"-",0,1)),
"-")</f>
        <v>-</v>
      </c>
      <c r="U226" s="678"/>
      <c r="V226" s="679"/>
      <c r="W226" s="677"/>
      <c r="X226" s="134"/>
      <c r="Y226" s="135"/>
      <c r="Z226" s="147">
        <f>_xlfn.XLOOKUP($N226,'FY25 Gold Book'!$A:$A,'FY25 Gold Book'!$E:$E,0,0,1)</f>
        <v>0</v>
      </c>
      <c r="AA226" s="680">
        <f>_xlfn.XLOOKUP($N226,'FY25 Gold Book'!$A:$A,'FY25 Gold Book'!$G:$G,0,0,1)</f>
        <v>0</v>
      </c>
      <c r="AB226" s="148">
        <f t="shared" si="25"/>
        <v>0</v>
      </c>
      <c r="AC226" s="681">
        <v>0</v>
      </c>
      <c r="AD226" s="149">
        <f t="shared" si="26"/>
        <v>0</v>
      </c>
      <c r="AE226" s="147">
        <f>_xlfn.XLOOKUP($T226,'FY25 Fringe Rates'!$X$6:$X$15,'FY25 Fringe Rates'!$Y$6:$Y$15,0,0,1)</f>
        <v>0</v>
      </c>
      <c r="AF226" s="150">
        <f t="shared" si="21"/>
        <v>0</v>
      </c>
      <c r="AG226" s="136">
        <v>0</v>
      </c>
      <c r="AH226" s="149">
        <f t="shared" si="27"/>
        <v>0</v>
      </c>
      <c r="AI226" s="151">
        <f t="shared" si="22"/>
        <v>0</v>
      </c>
      <c r="AJ226" s="32"/>
    </row>
    <row r="227" spans="1:36">
      <c r="A227" s="145" t="str">
        <f t="shared" si="23"/>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2"/>
      <c r="J227" s="303" t="str">
        <f>IF($I227="","-",_xlfn.XLOOKUP($I227,'CC.Meta'!$A:$A,'CC.Meta'!$D:$D,"-",0,1))</f>
        <v>-</v>
      </c>
      <c r="K227" s="306" t="str">
        <f t="shared" si="24"/>
        <v>--</v>
      </c>
      <c r="L227" s="302"/>
      <c r="M227" s="133"/>
      <c r="N227" s="234"/>
      <c r="O227" s="146" t="str">
        <f>IF($N227="","-",_xlfn.XLOOKUP($N227,'FY25 Gold Book'!$A:$A,'FY25 Gold Book'!$B:$B,"-",0,1))</f>
        <v>-</v>
      </c>
      <c r="P227" s="444" t="str">
        <f>IF($N227="","-",_xlfn.XLOOKUP($N227,'FY25 Gold Book'!$A:$A,'FY25 Gold Book'!$C:$C,"-",0,1))</f>
        <v>-</v>
      </c>
      <c r="Q227" s="146" t="str">
        <f>IF($N227="","-",_xlfn.XLOOKUP($N227,'FY25 Gold Book'!$A:$A,'FY25 Gold Book'!$D:$D,"-",0,1))</f>
        <v>-</v>
      </c>
      <c r="R227" s="52"/>
      <c r="S227" s="465" t="str" cm="1">
        <f t="array" ref="S227">IFERROR(
_xlfn.IFS(
$I227=600010,"36th District Judges (CC 600010)",
$I227=600014,"36th District Staff (CC 600014)",
$I227&lt;&gt;0,_xlfn.XLOOKUP($N227,'FY25 Gold Book'!$A:$A,'FY25 Gold Book'!$F:$F,"-",0,1)),
"-")</f>
        <v>-</v>
      </c>
      <c r="T227" s="465" t="str" cm="1">
        <f t="array" ref="T227">IFERROR(
_xlfn.IFS(
OR($R227="TASS",$R227="Seasonal"),"TASS / Part-Time (FICA Only)",
$A227=13,"BSEED",
$A227=20,"DDoT",
OR($A227=48,$A227=49),"DWSD",
$A227=72,"Library",
$I227=600010,"36th District Judges",
$I227=600014,"36th District Staff",
$N227&lt;&gt;0,_xlfn.XLOOKUP($N227,'FY25 Gold Book'!$A:$A,'FY25 Gold Book'!$H:$H,"-",0,1)),
"-")</f>
        <v>-</v>
      </c>
      <c r="U227" s="678"/>
      <c r="V227" s="679"/>
      <c r="W227" s="677"/>
      <c r="X227" s="134"/>
      <c r="Y227" s="135"/>
      <c r="Z227" s="147">
        <f>_xlfn.XLOOKUP($N227,'FY25 Gold Book'!$A:$A,'FY25 Gold Book'!$E:$E,0,0,1)</f>
        <v>0</v>
      </c>
      <c r="AA227" s="680">
        <f>_xlfn.XLOOKUP($N227,'FY25 Gold Book'!$A:$A,'FY25 Gold Book'!$G:$G,0,0,1)</f>
        <v>0</v>
      </c>
      <c r="AB227" s="148">
        <f t="shared" si="25"/>
        <v>0</v>
      </c>
      <c r="AC227" s="681">
        <v>0</v>
      </c>
      <c r="AD227" s="149">
        <f t="shared" si="26"/>
        <v>0</v>
      </c>
      <c r="AE227" s="147">
        <f>_xlfn.XLOOKUP($T227,'FY25 Fringe Rates'!$X$6:$X$15,'FY25 Fringe Rates'!$Y$6:$Y$15,0,0,1)</f>
        <v>0</v>
      </c>
      <c r="AF227" s="150">
        <f t="shared" si="21"/>
        <v>0</v>
      </c>
      <c r="AG227" s="136">
        <v>0</v>
      </c>
      <c r="AH227" s="149">
        <f t="shared" si="27"/>
        <v>0</v>
      </c>
      <c r="AI227" s="151">
        <f t="shared" si="22"/>
        <v>0</v>
      </c>
      <c r="AJ227" s="32"/>
    </row>
    <row r="228" spans="1:36">
      <c r="A228" s="145" t="str">
        <f t="shared" si="23"/>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2"/>
      <c r="J228" s="303" t="str">
        <f>IF($I228="","-",_xlfn.XLOOKUP($I228,'CC.Meta'!$A:$A,'CC.Meta'!$D:$D,"-",0,1))</f>
        <v>-</v>
      </c>
      <c r="K228" s="306" t="str">
        <f t="shared" si="24"/>
        <v>--</v>
      </c>
      <c r="L228" s="302"/>
      <c r="M228" s="133"/>
      <c r="N228" s="234"/>
      <c r="O228" s="146" t="str">
        <f>IF($N228="","-",_xlfn.XLOOKUP($N228,'FY25 Gold Book'!$A:$A,'FY25 Gold Book'!$B:$B,"-",0,1))</f>
        <v>-</v>
      </c>
      <c r="P228" s="444" t="str">
        <f>IF($N228="","-",_xlfn.XLOOKUP($N228,'FY25 Gold Book'!$A:$A,'FY25 Gold Book'!$C:$C,"-",0,1))</f>
        <v>-</v>
      </c>
      <c r="Q228" s="146" t="str">
        <f>IF($N228="","-",_xlfn.XLOOKUP($N228,'FY25 Gold Book'!$A:$A,'FY25 Gold Book'!$D:$D,"-",0,1))</f>
        <v>-</v>
      </c>
      <c r="R228" s="52"/>
      <c r="S228" s="465" t="str" cm="1">
        <f t="array" ref="S228">IFERROR(
_xlfn.IFS(
$I228=600010,"36th District Judges (CC 600010)",
$I228=600014,"36th District Staff (CC 600014)",
$I228&lt;&gt;0,_xlfn.XLOOKUP($N228,'FY25 Gold Book'!$A:$A,'FY25 Gold Book'!$F:$F,"-",0,1)),
"-")</f>
        <v>-</v>
      </c>
      <c r="T228" s="465" t="str" cm="1">
        <f t="array" ref="T228">IFERROR(
_xlfn.IFS(
OR($R228="TASS",$R228="Seasonal"),"TASS / Part-Time (FICA Only)",
$A228=13,"BSEED",
$A228=20,"DDoT",
OR($A228=48,$A228=49),"DWSD",
$A228=72,"Library",
$I228=600010,"36th District Judges",
$I228=600014,"36th District Staff",
$N228&lt;&gt;0,_xlfn.XLOOKUP($N228,'FY25 Gold Book'!$A:$A,'FY25 Gold Book'!$H:$H,"-",0,1)),
"-")</f>
        <v>-</v>
      </c>
      <c r="U228" s="678"/>
      <c r="V228" s="679"/>
      <c r="W228" s="677"/>
      <c r="X228" s="134"/>
      <c r="Y228" s="135"/>
      <c r="Z228" s="147">
        <f>_xlfn.XLOOKUP($N228,'FY25 Gold Book'!$A:$A,'FY25 Gold Book'!$E:$E,0,0,1)</f>
        <v>0</v>
      </c>
      <c r="AA228" s="680">
        <f>_xlfn.XLOOKUP($N228,'FY25 Gold Book'!$A:$A,'FY25 Gold Book'!$G:$G,0,0,1)</f>
        <v>0</v>
      </c>
      <c r="AB228" s="148">
        <f t="shared" si="25"/>
        <v>0</v>
      </c>
      <c r="AC228" s="681">
        <v>0</v>
      </c>
      <c r="AD228" s="149">
        <f t="shared" si="26"/>
        <v>0</v>
      </c>
      <c r="AE228" s="147">
        <f>_xlfn.XLOOKUP($T228,'FY25 Fringe Rates'!$X$6:$X$15,'FY25 Fringe Rates'!$Y$6:$Y$15,0,0,1)</f>
        <v>0</v>
      </c>
      <c r="AF228" s="150">
        <f t="shared" si="21"/>
        <v>0</v>
      </c>
      <c r="AG228" s="136">
        <v>0</v>
      </c>
      <c r="AH228" s="149">
        <f t="shared" si="27"/>
        <v>0</v>
      </c>
      <c r="AI228" s="151">
        <f t="shared" si="22"/>
        <v>0</v>
      </c>
      <c r="AJ228" s="32"/>
    </row>
    <row r="229" spans="1:36">
      <c r="A229" s="145" t="str">
        <f t="shared" si="23"/>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2"/>
      <c r="J229" s="303" t="str">
        <f>IF($I229="","-",_xlfn.XLOOKUP($I229,'CC.Meta'!$A:$A,'CC.Meta'!$D:$D,"-",0,1))</f>
        <v>-</v>
      </c>
      <c r="K229" s="306" t="str">
        <f t="shared" si="24"/>
        <v>--</v>
      </c>
      <c r="L229" s="302"/>
      <c r="M229" s="133"/>
      <c r="N229" s="234"/>
      <c r="O229" s="146" t="str">
        <f>IF($N229="","-",_xlfn.XLOOKUP($N229,'FY25 Gold Book'!$A:$A,'FY25 Gold Book'!$B:$B,"-",0,1))</f>
        <v>-</v>
      </c>
      <c r="P229" s="444" t="str">
        <f>IF($N229="","-",_xlfn.XLOOKUP($N229,'FY25 Gold Book'!$A:$A,'FY25 Gold Book'!$C:$C,"-",0,1))</f>
        <v>-</v>
      </c>
      <c r="Q229" s="146" t="str">
        <f>IF($N229="","-",_xlfn.XLOOKUP($N229,'FY25 Gold Book'!$A:$A,'FY25 Gold Book'!$D:$D,"-",0,1))</f>
        <v>-</v>
      </c>
      <c r="R229" s="52"/>
      <c r="S229" s="465" t="str" cm="1">
        <f t="array" ref="S229">IFERROR(
_xlfn.IFS(
$I229=600010,"36th District Judges (CC 600010)",
$I229=600014,"36th District Staff (CC 600014)",
$I229&lt;&gt;0,_xlfn.XLOOKUP($N229,'FY25 Gold Book'!$A:$A,'FY25 Gold Book'!$F:$F,"-",0,1)),
"-")</f>
        <v>-</v>
      </c>
      <c r="T229" s="465" t="str" cm="1">
        <f t="array" ref="T229">IFERROR(
_xlfn.IFS(
OR($R229="TASS",$R229="Seasonal"),"TASS / Part-Time (FICA Only)",
$A229=13,"BSEED",
$A229=20,"DDoT",
OR($A229=48,$A229=49),"DWSD",
$A229=72,"Library",
$I229=600010,"36th District Judges",
$I229=600014,"36th District Staff",
$N229&lt;&gt;0,_xlfn.XLOOKUP($N229,'FY25 Gold Book'!$A:$A,'FY25 Gold Book'!$H:$H,"-",0,1)),
"-")</f>
        <v>-</v>
      </c>
      <c r="U229" s="678"/>
      <c r="V229" s="679"/>
      <c r="W229" s="677"/>
      <c r="X229" s="134"/>
      <c r="Y229" s="135"/>
      <c r="Z229" s="147">
        <f>_xlfn.XLOOKUP($N229,'FY25 Gold Book'!$A:$A,'FY25 Gold Book'!$E:$E,0,0,1)</f>
        <v>0</v>
      </c>
      <c r="AA229" s="680">
        <f>_xlfn.XLOOKUP($N229,'FY25 Gold Book'!$A:$A,'FY25 Gold Book'!$G:$G,0,0,1)</f>
        <v>0</v>
      </c>
      <c r="AB229" s="148">
        <f t="shared" si="25"/>
        <v>0</v>
      </c>
      <c r="AC229" s="681">
        <v>0</v>
      </c>
      <c r="AD229" s="149">
        <f t="shared" si="26"/>
        <v>0</v>
      </c>
      <c r="AE229" s="147">
        <f>_xlfn.XLOOKUP($T229,'FY25 Fringe Rates'!$X$6:$X$15,'FY25 Fringe Rates'!$Y$6:$Y$15,0,0,1)</f>
        <v>0</v>
      </c>
      <c r="AF229" s="150">
        <f t="shared" si="21"/>
        <v>0</v>
      </c>
      <c r="AG229" s="136">
        <v>0</v>
      </c>
      <c r="AH229" s="149">
        <f t="shared" si="27"/>
        <v>0</v>
      </c>
      <c r="AI229" s="151">
        <f t="shared" si="22"/>
        <v>0</v>
      </c>
      <c r="AJ229" s="32"/>
    </row>
    <row r="230" spans="1:36">
      <c r="A230" s="145" t="str">
        <f t="shared" si="23"/>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2"/>
      <c r="J230" s="303" t="str">
        <f>IF($I230="","-",_xlfn.XLOOKUP($I230,'CC.Meta'!$A:$A,'CC.Meta'!$D:$D,"-",0,1))</f>
        <v>-</v>
      </c>
      <c r="K230" s="306" t="str">
        <f t="shared" si="24"/>
        <v>--</v>
      </c>
      <c r="L230" s="302"/>
      <c r="M230" s="133"/>
      <c r="N230" s="234"/>
      <c r="O230" s="146" t="str">
        <f>IF($N230="","-",_xlfn.XLOOKUP($N230,'FY25 Gold Book'!$A:$A,'FY25 Gold Book'!$B:$B,"-",0,1))</f>
        <v>-</v>
      </c>
      <c r="P230" s="444" t="str">
        <f>IF($N230="","-",_xlfn.XLOOKUP($N230,'FY25 Gold Book'!$A:$A,'FY25 Gold Book'!$C:$C,"-",0,1))</f>
        <v>-</v>
      </c>
      <c r="Q230" s="146" t="str">
        <f>IF($N230="","-",_xlfn.XLOOKUP($N230,'FY25 Gold Book'!$A:$A,'FY25 Gold Book'!$D:$D,"-",0,1))</f>
        <v>-</v>
      </c>
      <c r="R230" s="52"/>
      <c r="S230" s="465" t="str" cm="1">
        <f t="array" ref="S230">IFERROR(
_xlfn.IFS(
$I230=600010,"36th District Judges (CC 600010)",
$I230=600014,"36th District Staff (CC 600014)",
$I230&lt;&gt;0,_xlfn.XLOOKUP($N230,'FY25 Gold Book'!$A:$A,'FY25 Gold Book'!$F:$F,"-",0,1)),
"-")</f>
        <v>-</v>
      </c>
      <c r="T230" s="465" t="str" cm="1">
        <f t="array" ref="T230">IFERROR(
_xlfn.IFS(
OR($R230="TASS",$R230="Seasonal"),"TASS / Part-Time (FICA Only)",
$A230=13,"BSEED",
$A230=20,"DDoT",
OR($A230=48,$A230=49),"DWSD",
$A230=72,"Library",
$I230=600010,"36th District Judges",
$I230=600014,"36th District Staff",
$N230&lt;&gt;0,_xlfn.XLOOKUP($N230,'FY25 Gold Book'!$A:$A,'FY25 Gold Book'!$H:$H,"-",0,1)),
"-")</f>
        <v>-</v>
      </c>
      <c r="U230" s="678"/>
      <c r="V230" s="679"/>
      <c r="W230" s="677"/>
      <c r="X230" s="134"/>
      <c r="Y230" s="135"/>
      <c r="Z230" s="147">
        <f>_xlfn.XLOOKUP($N230,'FY25 Gold Book'!$A:$A,'FY25 Gold Book'!$E:$E,0,0,1)</f>
        <v>0</v>
      </c>
      <c r="AA230" s="680">
        <f>_xlfn.XLOOKUP($N230,'FY25 Gold Book'!$A:$A,'FY25 Gold Book'!$G:$G,0,0,1)</f>
        <v>0</v>
      </c>
      <c r="AB230" s="148">
        <f t="shared" si="25"/>
        <v>0</v>
      </c>
      <c r="AC230" s="681">
        <v>0</v>
      </c>
      <c r="AD230" s="149">
        <f t="shared" si="26"/>
        <v>0</v>
      </c>
      <c r="AE230" s="147">
        <f>_xlfn.XLOOKUP($T230,'FY25 Fringe Rates'!$X$6:$X$15,'FY25 Fringe Rates'!$Y$6:$Y$15,0,0,1)</f>
        <v>0</v>
      </c>
      <c r="AF230" s="150">
        <f t="shared" si="21"/>
        <v>0</v>
      </c>
      <c r="AG230" s="136">
        <v>0</v>
      </c>
      <c r="AH230" s="149">
        <f t="shared" si="27"/>
        <v>0</v>
      </c>
      <c r="AI230" s="151">
        <f t="shared" si="22"/>
        <v>0</v>
      </c>
      <c r="AJ230" s="32"/>
    </row>
    <row r="231" spans="1:36">
      <c r="A231" s="145" t="str">
        <f t="shared" si="23"/>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2"/>
      <c r="J231" s="303" t="str">
        <f>IF($I231="","-",_xlfn.XLOOKUP($I231,'CC.Meta'!$A:$A,'CC.Meta'!$D:$D,"-",0,1))</f>
        <v>-</v>
      </c>
      <c r="K231" s="306" t="str">
        <f t="shared" si="24"/>
        <v>--</v>
      </c>
      <c r="L231" s="302"/>
      <c r="M231" s="133"/>
      <c r="N231" s="234"/>
      <c r="O231" s="146" t="str">
        <f>IF($N231="","-",_xlfn.XLOOKUP($N231,'FY25 Gold Book'!$A:$A,'FY25 Gold Book'!$B:$B,"-",0,1))</f>
        <v>-</v>
      </c>
      <c r="P231" s="444" t="str">
        <f>IF($N231="","-",_xlfn.XLOOKUP($N231,'FY25 Gold Book'!$A:$A,'FY25 Gold Book'!$C:$C,"-",0,1))</f>
        <v>-</v>
      </c>
      <c r="Q231" s="146" t="str">
        <f>IF($N231="","-",_xlfn.XLOOKUP($N231,'FY25 Gold Book'!$A:$A,'FY25 Gold Book'!$D:$D,"-",0,1))</f>
        <v>-</v>
      </c>
      <c r="R231" s="52"/>
      <c r="S231" s="465" t="str" cm="1">
        <f t="array" ref="S231">IFERROR(
_xlfn.IFS(
$I231=600010,"36th District Judges (CC 600010)",
$I231=600014,"36th District Staff (CC 600014)",
$I231&lt;&gt;0,_xlfn.XLOOKUP($N231,'FY25 Gold Book'!$A:$A,'FY25 Gold Book'!$F:$F,"-",0,1)),
"-")</f>
        <v>-</v>
      </c>
      <c r="T231" s="465" t="str" cm="1">
        <f t="array" ref="T231">IFERROR(
_xlfn.IFS(
OR($R231="TASS",$R231="Seasonal"),"TASS / Part-Time (FICA Only)",
$A231=13,"BSEED",
$A231=20,"DDoT",
OR($A231=48,$A231=49),"DWSD",
$A231=72,"Library",
$I231=600010,"36th District Judges",
$I231=600014,"36th District Staff",
$N231&lt;&gt;0,_xlfn.XLOOKUP($N231,'FY25 Gold Book'!$A:$A,'FY25 Gold Book'!$H:$H,"-",0,1)),
"-")</f>
        <v>-</v>
      </c>
      <c r="U231" s="678"/>
      <c r="V231" s="679"/>
      <c r="W231" s="677"/>
      <c r="X231" s="134"/>
      <c r="Y231" s="135"/>
      <c r="Z231" s="147">
        <f>_xlfn.XLOOKUP($N231,'FY25 Gold Book'!$A:$A,'FY25 Gold Book'!$E:$E,0,0,1)</f>
        <v>0</v>
      </c>
      <c r="AA231" s="680">
        <f>_xlfn.XLOOKUP($N231,'FY25 Gold Book'!$A:$A,'FY25 Gold Book'!$G:$G,0,0,1)</f>
        <v>0</v>
      </c>
      <c r="AB231" s="148">
        <f t="shared" si="25"/>
        <v>0</v>
      </c>
      <c r="AC231" s="681">
        <v>0</v>
      </c>
      <c r="AD231" s="149">
        <f t="shared" si="26"/>
        <v>0</v>
      </c>
      <c r="AE231" s="147">
        <f>_xlfn.XLOOKUP($T231,'FY25 Fringe Rates'!$X$6:$X$15,'FY25 Fringe Rates'!$Y$6:$Y$15,0,0,1)</f>
        <v>0</v>
      </c>
      <c r="AF231" s="150">
        <f t="shared" si="21"/>
        <v>0</v>
      </c>
      <c r="AG231" s="136">
        <v>0</v>
      </c>
      <c r="AH231" s="149">
        <f t="shared" si="27"/>
        <v>0</v>
      </c>
      <c r="AI231" s="151">
        <f t="shared" si="22"/>
        <v>0</v>
      </c>
      <c r="AJ231" s="32"/>
    </row>
    <row r="232" spans="1:36">
      <c r="A232" s="145" t="str">
        <f t="shared" si="23"/>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2"/>
      <c r="J232" s="303" t="str">
        <f>IF($I232="","-",_xlfn.XLOOKUP($I232,'CC.Meta'!$A:$A,'CC.Meta'!$D:$D,"-",0,1))</f>
        <v>-</v>
      </c>
      <c r="K232" s="306" t="str">
        <f t="shared" si="24"/>
        <v>--</v>
      </c>
      <c r="L232" s="302"/>
      <c r="M232" s="133"/>
      <c r="N232" s="234"/>
      <c r="O232" s="146" t="str">
        <f>IF($N232="","-",_xlfn.XLOOKUP($N232,'FY25 Gold Book'!$A:$A,'FY25 Gold Book'!$B:$B,"-",0,1))</f>
        <v>-</v>
      </c>
      <c r="P232" s="444" t="str">
        <f>IF($N232="","-",_xlfn.XLOOKUP($N232,'FY25 Gold Book'!$A:$A,'FY25 Gold Book'!$C:$C,"-",0,1))</f>
        <v>-</v>
      </c>
      <c r="Q232" s="146" t="str">
        <f>IF($N232="","-",_xlfn.XLOOKUP($N232,'FY25 Gold Book'!$A:$A,'FY25 Gold Book'!$D:$D,"-",0,1))</f>
        <v>-</v>
      </c>
      <c r="R232" s="52"/>
      <c r="S232" s="465" t="str" cm="1">
        <f t="array" ref="S232">IFERROR(
_xlfn.IFS(
$I232=600010,"36th District Judges (CC 600010)",
$I232=600014,"36th District Staff (CC 600014)",
$I232&lt;&gt;0,_xlfn.XLOOKUP($N232,'FY25 Gold Book'!$A:$A,'FY25 Gold Book'!$F:$F,"-",0,1)),
"-")</f>
        <v>-</v>
      </c>
      <c r="T232" s="465" t="str" cm="1">
        <f t="array" ref="T232">IFERROR(
_xlfn.IFS(
OR($R232="TASS",$R232="Seasonal"),"TASS / Part-Time (FICA Only)",
$A232=13,"BSEED",
$A232=20,"DDoT",
OR($A232=48,$A232=49),"DWSD",
$A232=72,"Library",
$I232=600010,"36th District Judges",
$I232=600014,"36th District Staff",
$N232&lt;&gt;0,_xlfn.XLOOKUP($N232,'FY25 Gold Book'!$A:$A,'FY25 Gold Book'!$H:$H,"-",0,1)),
"-")</f>
        <v>-</v>
      </c>
      <c r="U232" s="678"/>
      <c r="V232" s="679"/>
      <c r="W232" s="677"/>
      <c r="X232" s="134"/>
      <c r="Y232" s="135"/>
      <c r="Z232" s="147">
        <f>_xlfn.XLOOKUP($N232,'FY25 Gold Book'!$A:$A,'FY25 Gold Book'!$E:$E,0,0,1)</f>
        <v>0</v>
      </c>
      <c r="AA232" s="680">
        <f>_xlfn.XLOOKUP($N232,'FY25 Gold Book'!$A:$A,'FY25 Gold Book'!$G:$G,0,0,1)</f>
        <v>0</v>
      </c>
      <c r="AB232" s="148">
        <f t="shared" si="25"/>
        <v>0</v>
      </c>
      <c r="AC232" s="681">
        <v>0</v>
      </c>
      <c r="AD232" s="149">
        <f t="shared" si="26"/>
        <v>0</v>
      </c>
      <c r="AE232" s="147">
        <f>_xlfn.XLOOKUP($T232,'FY25 Fringe Rates'!$X$6:$X$15,'FY25 Fringe Rates'!$Y$6:$Y$15,0,0,1)</f>
        <v>0</v>
      </c>
      <c r="AF232" s="150">
        <f t="shared" si="21"/>
        <v>0</v>
      </c>
      <c r="AG232" s="136">
        <v>0</v>
      </c>
      <c r="AH232" s="149">
        <f t="shared" si="27"/>
        <v>0</v>
      </c>
      <c r="AI232" s="151">
        <f t="shared" si="22"/>
        <v>0</v>
      </c>
      <c r="AJ232" s="32"/>
    </row>
    <row r="233" spans="1:36">
      <c r="A233" s="145" t="str">
        <f t="shared" si="23"/>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2"/>
      <c r="J233" s="303" t="str">
        <f>IF($I233="","-",_xlfn.XLOOKUP($I233,'CC.Meta'!$A:$A,'CC.Meta'!$D:$D,"-",0,1))</f>
        <v>-</v>
      </c>
      <c r="K233" s="306" t="str">
        <f t="shared" si="24"/>
        <v>--</v>
      </c>
      <c r="L233" s="302"/>
      <c r="M233" s="133"/>
      <c r="N233" s="234"/>
      <c r="O233" s="146" t="str">
        <f>IF($N233="","-",_xlfn.XLOOKUP($N233,'FY25 Gold Book'!$A:$A,'FY25 Gold Book'!$B:$B,"-",0,1))</f>
        <v>-</v>
      </c>
      <c r="P233" s="444" t="str">
        <f>IF($N233="","-",_xlfn.XLOOKUP($N233,'FY25 Gold Book'!$A:$A,'FY25 Gold Book'!$C:$C,"-",0,1))</f>
        <v>-</v>
      </c>
      <c r="Q233" s="146" t="str">
        <f>IF($N233="","-",_xlfn.XLOOKUP($N233,'FY25 Gold Book'!$A:$A,'FY25 Gold Book'!$D:$D,"-",0,1))</f>
        <v>-</v>
      </c>
      <c r="R233" s="52"/>
      <c r="S233" s="465" t="str" cm="1">
        <f t="array" ref="S233">IFERROR(
_xlfn.IFS(
$I233=600010,"36th District Judges (CC 600010)",
$I233=600014,"36th District Staff (CC 600014)",
$I233&lt;&gt;0,_xlfn.XLOOKUP($N233,'FY25 Gold Book'!$A:$A,'FY25 Gold Book'!$F:$F,"-",0,1)),
"-")</f>
        <v>-</v>
      </c>
      <c r="T233" s="465" t="str" cm="1">
        <f t="array" ref="T233">IFERROR(
_xlfn.IFS(
OR($R233="TASS",$R233="Seasonal"),"TASS / Part-Time (FICA Only)",
$A233=13,"BSEED",
$A233=20,"DDoT",
OR($A233=48,$A233=49),"DWSD",
$A233=72,"Library",
$I233=600010,"36th District Judges",
$I233=600014,"36th District Staff",
$N233&lt;&gt;0,_xlfn.XLOOKUP($N233,'FY25 Gold Book'!$A:$A,'FY25 Gold Book'!$H:$H,"-",0,1)),
"-")</f>
        <v>-</v>
      </c>
      <c r="U233" s="678"/>
      <c r="V233" s="679"/>
      <c r="W233" s="677"/>
      <c r="X233" s="134"/>
      <c r="Y233" s="135"/>
      <c r="Z233" s="147">
        <f>_xlfn.XLOOKUP($N233,'FY25 Gold Book'!$A:$A,'FY25 Gold Book'!$E:$E,0,0,1)</f>
        <v>0</v>
      </c>
      <c r="AA233" s="680">
        <f>_xlfn.XLOOKUP($N233,'FY25 Gold Book'!$A:$A,'FY25 Gold Book'!$G:$G,0,0,1)</f>
        <v>0</v>
      </c>
      <c r="AB233" s="148">
        <f t="shared" si="25"/>
        <v>0</v>
      </c>
      <c r="AC233" s="681">
        <v>0</v>
      </c>
      <c r="AD233" s="149">
        <f t="shared" si="26"/>
        <v>0</v>
      </c>
      <c r="AE233" s="147">
        <f>_xlfn.XLOOKUP($T233,'FY25 Fringe Rates'!$X$6:$X$15,'FY25 Fringe Rates'!$Y$6:$Y$15,0,0,1)</f>
        <v>0</v>
      </c>
      <c r="AF233" s="150">
        <f t="shared" si="21"/>
        <v>0</v>
      </c>
      <c r="AG233" s="136">
        <v>0</v>
      </c>
      <c r="AH233" s="149">
        <f t="shared" si="27"/>
        <v>0</v>
      </c>
      <c r="AI233" s="151">
        <f t="shared" si="22"/>
        <v>0</v>
      </c>
      <c r="AJ233" s="32"/>
    </row>
    <row r="234" spans="1:36">
      <c r="A234" s="145" t="str">
        <f t="shared" si="23"/>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2"/>
      <c r="J234" s="303" t="str">
        <f>IF($I234="","-",_xlfn.XLOOKUP($I234,'CC.Meta'!$A:$A,'CC.Meta'!$D:$D,"-",0,1))</f>
        <v>-</v>
      </c>
      <c r="K234" s="306" t="str">
        <f t="shared" si="24"/>
        <v>--</v>
      </c>
      <c r="L234" s="302"/>
      <c r="M234" s="133"/>
      <c r="N234" s="234"/>
      <c r="O234" s="146" t="str">
        <f>IF($N234="","-",_xlfn.XLOOKUP($N234,'FY25 Gold Book'!$A:$A,'FY25 Gold Book'!$B:$B,"-",0,1))</f>
        <v>-</v>
      </c>
      <c r="P234" s="444" t="str">
        <f>IF($N234="","-",_xlfn.XLOOKUP($N234,'FY25 Gold Book'!$A:$A,'FY25 Gold Book'!$C:$C,"-",0,1))</f>
        <v>-</v>
      </c>
      <c r="Q234" s="146" t="str">
        <f>IF($N234="","-",_xlfn.XLOOKUP($N234,'FY25 Gold Book'!$A:$A,'FY25 Gold Book'!$D:$D,"-",0,1))</f>
        <v>-</v>
      </c>
      <c r="R234" s="52"/>
      <c r="S234" s="465" t="str" cm="1">
        <f t="array" ref="S234">IFERROR(
_xlfn.IFS(
$I234=600010,"36th District Judges (CC 600010)",
$I234=600014,"36th District Staff (CC 600014)",
$I234&lt;&gt;0,_xlfn.XLOOKUP($N234,'FY25 Gold Book'!$A:$A,'FY25 Gold Book'!$F:$F,"-",0,1)),
"-")</f>
        <v>-</v>
      </c>
      <c r="T234" s="465" t="str" cm="1">
        <f t="array" ref="T234">IFERROR(
_xlfn.IFS(
OR($R234="TASS",$R234="Seasonal"),"TASS / Part-Time (FICA Only)",
$A234=13,"BSEED",
$A234=20,"DDoT",
OR($A234=48,$A234=49),"DWSD",
$A234=72,"Library",
$I234=600010,"36th District Judges",
$I234=600014,"36th District Staff",
$N234&lt;&gt;0,_xlfn.XLOOKUP($N234,'FY25 Gold Book'!$A:$A,'FY25 Gold Book'!$H:$H,"-",0,1)),
"-")</f>
        <v>-</v>
      </c>
      <c r="U234" s="678"/>
      <c r="V234" s="679"/>
      <c r="W234" s="677"/>
      <c r="X234" s="134"/>
      <c r="Y234" s="135"/>
      <c r="Z234" s="147">
        <f>_xlfn.XLOOKUP($N234,'FY25 Gold Book'!$A:$A,'FY25 Gold Book'!$E:$E,0,0,1)</f>
        <v>0</v>
      </c>
      <c r="AA234" s="680">
        <f>_xlfn.XLOOKUP($N234,'FY25 Gold Book'!$A:$A,'FY25 Gold Book'!$G:$G,0,0,1)</f>
        <v>0</v>
      </c>
      <c r="AB234" s="148">
        <f t="shared" si="25"/>
        <v>0</v>
      </c>
      <c r="AC234" s="681">
        <v>0</v>
      </c>
      <c r="AD234" s="149">
        <f t="shared" si="26"/>
        <v>0</v>
      </c>
      <c r="AE234" s="147">
        <f>_xlfn.XLOOKUP($T234,'FY25 Fringe Rates'!$X$6:$X$15,'FY25 Fringe Rates'!$Y$6:$Y$15,0,0,1)</f>
        <v>0</v>
      </c>
      <c r="AF234" s="150">
        <f t="shared" si="21"/>
        <v>0</v>
      </c>
      <c r="AG234" s="136">
        <v>0</v>
      </c>
      <c r="AH234" s="149">
        <f t="shared" si="27"/>
        <v>0</v>
      </c>
      <c r="AI234" s="151">
        <f t="shared" si="22"/>
        <v>0</v>
      </c>
      <c r="AJ234" s="32"/>
    </row>
    <row r="235" spans="1:36">
      <c r="A235" s="145" t="str">
        <f t="shared" si="23"/>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2"/>
      <c r="J235" s="303" t="str">
        <f>IF($I235="","-",_xlfn.XLOOKUP($I235,'CC.Meta'!$A:$A,'CC.Meta'!$D:$D,"-",0,1))</f>
        <v>-</v>
      </c>
      <c r="K235" s="306" t="str">
        <f t="shared" si="24"/>
        <v>--</v>
      </c>
      <c r="L235" s="302"/>
      <c r="M235" s="133"/>
      <c r="N235" s="234"/>
      <c r="O235" s="146" t="str">
        <f>IF($N235="","-",_xlfn.XLOOKUP($N235,'FY25 Gold Book'!$A:$A,'FY25 Gold Book'!$B:$B,"-",0,1))</f>
        <v>-</v>
      </c>
      <c r="P235" s="444" t="str">
        <f>IF($N235="","-",_xlfn.XLOOKUP($N235,'FY25 Gold Book'!$A:$A,'FY25 Gold Book'!$C:$C,"-",0,1))</f>
        <v>-</v>
      </c>
      <c r="Q235" s="146" t="str">
        <f>IF($N235="","-",_xlfn.XLOOKUP($N235,'FY25 Gold Book'!$A:$A,'FY25 Gold Book'!$D:$D,"-",0,1))</f>
        <v>-</v>
      </c>
      <c r="R235" s="52"/>
      <c r="S235" s="465" t="str" cm="1">
        <f t="array" ref="S235">IFERROR(
_xlfn.IFS(
$I235=600010,"36th District Judges (CC 600010)",
$I235=600014,"36th District Staff (CC 600014)",
$I235&lt;&gt;0,_xlfn.XLOOKUP($N235,'FY25 Gold Book'!$A:$A,'FY25 Gold Book'!$F:$F,"-",0,1)),
"-")</f>
        <v>-</v>
      </c>
      <c r="T235" s="465" t="str" cm="1">
        <f t="array" ref="T235">IFERROR(
_xlfn.IFS(
OR($R235="TASS",$R235="Seasonal"),"TASS / Part-Time (FICA Only)",
$A235=13,"BSEED",
$A235=20,"DDoT",
OR($A235=48,$A235=49),"DWSD",
$A235=72,"Library",
$I235=600010,"36th District Judges",
$I235=600014,"36th District Staff",
$N235&lt;&gt;0,_xlfn.XLOOKUP($N235,'FY25 Gold Book'!$A:$A,'FY25 Gold Book'!$H:$H,"-",0,1)),
"-")</f>
        <v>-</v>
      </c>
      <c r="U235" s="678"/>
      <c r="V235" s="679"/>
      <c r="W235" s="677"/>
      <c r="X235" s="134"/>
      <c r="Y235" s="135"/>
      <c r="Z235" s="147">
        <f>_xlfn.XLOOKUP($N235,'FY25 Gold Book'!$A:$A,'FY25 Gold Book'!$E:$E,0,0,1)</f>
        <v>0</v>
      </c>
      <c r="AA235" s="680">
        <f>_xlfn.XLOOKUP($N235,'FY25 Gold Book'!$A:$A,'FY25 Gold Book'!$G:$G,0,0,1)</f>
        <v>0</v>
      </c>
      <c r="AB235" s="148">
        <f t="shared" si="25"/>
        <v>0</v>
      </c>
      <c r="AC235" s="681">
        <v>0</v>
      </c>
      <c r="AD235" s="149">
        <f t="shared" si="26"/>
        <v>0</v>
      </c>
      <c r="AE235" s="147">
        <f>_xlfn.XLOOKUP($T235,'FY25 Fringe Rates'!$X$6:$X$15,'FY25 Fringe Rates'!$Y$6:$Y$15,0,0,1)</f>
        <v>0</v>
      </c>
      <c r="AF235" s="150">
        <f t="shared" si="21"/>
        <v>0</v>
      </c>
      <c r="AG235" s="136">
        <v>0</v>
      </c>
      <c r="AH235" s="149">
        <f t="shared" si="27"/>
        <v>0</v>
      </c>
      <c r="AI235" s="151">
        <f t="shared" si="22"/>
        <v>0</v>
      </c>
      <c r="AJ235" s="32"/>
    </row>
    <row r="236" spans="1:36">
      <c r="A236" s="145" t="str">
        <f t="shared" si="23"/>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2"/>
      <c r="J236" s="303" t="str">
        <f>IF($I236="","-",_xlfn.XLOOKUP($I236,'CC.Meta'!$A:$A,'CC.Meta'!$D:$D,"-",0,1))</f>
        <v>-</v>
      </c>
      <c r="K236" s="306" t="str">
        <f t="shared" si="24"/>
        <v>--</v>
      </c>
      <c r="L236" s="302"/>
      <c r="M236" s="133"/>
      <c r="N236" s="234"/>
      <c r="O236" s="146" t="str">
        <f>IF($N236="","-",_xlfn.XLOOKUP($N236,'FY25 Gold Book'!$A:$A,'FY25 Gold Book'!$B:$B,"-",0,1))</f>
        <v>-</v>
      </c>
      <c r="P236" s="444" t="str">
        <f>IF($N236="","-",_xlfn.XLOOKUP($N236,'FY25 Gold Book'!$A:$A,'FY25 Gold Book'!$C:$C,"-",0,1))</f>
        <v>-</v>
      </c>
      <c r="Q236" s="146" t="str">
        <f>IF($N236="","-",_xlfn.XLOOKUP($N236,'FY25 Gold Book'!$A:$A,'FY25 Gold Book'!$D:$D,"-",0,1))</f>
        <v>-</v>
      </c>
      <c r="R236" s="52"/>
      <c r="S236" s="465" t="str" cm="1">
        <f t="array" ref="S236">IFERROR(
_xlfn.IFS(
$I236=600010,"36th District Judges (CC 600010)",
$I236=600014,"36th District Staff (CC 600014)",
$I236&lt;&gt;0,_xlfn.XLOOKUP($N236,'FY25 Gold Book'!$A:$A,'FY25 Gold Book'!$F:$F,"-",0,1)),
"-")</f>
        <v>-</v>
      </c>
      <c r="T236" s="465" t="str" cm="1">
        <f t="array" ref="T236">IFERROR(
_xlfn.IFS(
OR($R236="TASS",$R236="Seasonal"),"TASS / Part-Time (FICA Only)",
$A236=13,"BSEED",
$A236=20,"DDoT",
OR($A236=48,$A236=49),"DWSD",
$A236=72,"Library",
$I236=600010,"36th District Judges",
$I236=600014,"36th District Staff",
$N236&lt;&gt;0,_xlfn.XLOOKUP($N236,'FY25 Gold Book'!$A:$A,'FY25 Gold Book'!$H:$H,"-",0,1)),
"-")</f>
        <v>-</v>
      </c>
      <c r="U236" s="678"/>
      <c r="V236" s="679"/>
      <c r="W236" s="677"/>
      <c r="X236" s="134"/>
      <c r="Y236" s="135"/>
      <c r="Z236" s="147">
        <f>_xlfn.XLOOKUP($N236,'FY25 Gold Book'!$A:$A,'FY25 Gold Book'!$E:$E,0,0,1)</f>
        <v>0</v>
      </c>
      <c r="AA236" s="680">
        <f>_xlfn.XLOOKUP($N236,'FY25 Gold Book'!$A:$A,'FY25 Gold Book'!$G:$G,0,0,1)</f>
        <v>0</v>
      </c>
      <c r="AB236" s="148">
        <f t="shared" si="25"/>
        <v>0</v>
      </c>
      <c r="AC236" s="681">
        <v>0</v>
      </c>
      <c r="AD236" s="149">
        <f t="shared" si="26"/>
        <v>0</v>
      </c>
      <c r="AE236" s="147">
        <f>_xlfn.XLOOKUP($T236,'FY25 Fringe Rates'!$X$6:$X$15,'FY25 Fringe Rates'!$Y$6:$Y$15,0,0,1)</f>
        <v>0</v>
      </c>
      <c r="AF236" s="150">
        <f t="shared" si="21"/>
        <v>0</v>
      </c>
      <c r="AG236" s="136">
        <v>0</v>
      </c>
      <c r="AH236" s="149">
        <f t="shared" si="27"/>
        <v>0</v>
      </c>
      <c r="AI236" s="151">
        <f t="shared" si="22"/>
        <v>0</v>
      </c>
      <c r="AJ236" s="32"/>
    </row>
    <row r="237" spans="1:36">
      <c r="A237" s="145" t="str">
        <f t="shared" si="23"/>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2"/>
      <c r="J237" s="303" t="str">
        <f>IF($I237="","-",_xlfn.XLOOKUP($I237,'CC.Meta'!$A:$A,'CC.Meta'!$D:$D,"-",0,1))</f>
        <v>-</v>
      </c>
      <c r="K237" s="306" t="str">
        <f t="shared" si="24"/>
        <v>--</v>
      </c>
      <c r="L237" s="302"/>
      <c r="M237" s="133"/>
      <c r="N237" s="234"/>
      <c r="O237" s="146" t="str">
        <f>IF($N237="","-",_xlfn.XLOOKUP($N237,'FY25 Gold Book'!$A:$A,'FY25 Gold Book'!$B:$B,"-",0,1))</f>
        <v>-</v>
      </c>
      <c r="P237" s="444" t="str">
        <f>IF($N237="","-",_xlfn.XLOOKUP($N237,'FY25 Gold Book'!$A:$A,'FY25 Gold Book'!$C:$C,"-",0,1))</f>
        <v>-</v>
      </c>
      <c r="Q237" s="146" t="str">
        <f>IF($N237="","-",_xlfn.XLOOKUP($N237,'FY25 Gold Book'!$A:$A,'FY25 Gold Book'!$D:$D,"-",0,1))</f>
        <v>-</v>
      </c>
      <c r="R237" s="52"/>
      <c r="S237" s="465" t="str" cm="1">
        <f t="array" ref="S237">IFERROR(
_xlfn.IFS(
$I237=600010,"36th District Judges (CC 600010)",
$I237=600014,"36th District Staff (CC 600014)",
$I237&lt;&gt;0,_xlfn.XLOOKUP($N237,'FY25 Gold Book'!$A:$A,'FY25 Gold Book'!$F:$F,"-",0,1)),
"-")</f>
        <v>-</v>
      </c>
      <c r="T237" s="465" t="str" cm="1">
        <f t="array" ref="T237">IFERROR(
_xlfn.IFS(
OR($R237="TASS",$R237="Seasonal"),"TASS / Part-Time (FICA Only)",
$A237=13,"BSEED",
$A237=20,"DDoT",
OR($A237=48,$A237=49),"DWSD",
$A237=72,"Library",
$I237=600010,"36th District Judges",
$I237=600014,"36th District Staff",
$N237&lt;&gt;0,_xlfn.XLOOKUP($N237,'FY25 Gold Book'!$A:$A,'FY25 Gold Book'!$H:$H,"-",0,1)),
"-")</f>
        <v>-</v>
      </c>
      <c r="U237" s="678"/>
      <c r="V237" s="679"/>
      <c r="W237" s="677"/>
      <c r="X237" s="134"/>
      <c r="Y237" s="135"/>
      <c r="Z237" s="147">
        <f>_xlfn.XLOOKUP($N237,'FY25 Gold Book'!$A:$A,'FY25 Gold Book'!$E:$E,0,0,1)</f>
        <v>0</v>
      </c>
      <c r="AA237" s="680">
        <f>_xlfn.XLOOKUP($N237,'FY25 Gold Book'!$A:$A,'FY25 Gold Book'!$G:$G,0,0,1)</f>
        <v>0</v>
      </c>
      <c r="AB237" s="148">
        <f t="shared" si="25"/>
        <v>0</v>
      </c>
      <c r="AC237" s="681">
        <v>0</v>
      </c>
      <c r="AD237" s="149">
        <f t="shared" si="26"/>
        <v>0</v>
      </c>
      <c r="AE237" s="147">
        <f>_xlfn.XLOOKUP($T237,'FY25 Fringe Rates'!$X$6:$X$15,'FY25 Fringe Rates'!$Y$6:$Y$15,0,0,1)</f>
        <v>0</v>
      </c>
      <c r="AF237" s="150">
        <f t="shared" si="21"/>
        <v>0</v>
      </c>
      <c r="AG237" s="136">
        <v>0</v>
      </c>
      <c r="AH237" s="149">
        <f t="shared" si="27"/>
        <v>0</v>
      </c>
      <c r="AI237" s="151">
        <f t="shared" si="22"/>
        <v>0</v>
      </c>
      <c r="AJ237" s="32"/>
    </row>
    <row r="238" spans="1:36">
      <c r="A238" s="145" t="str">
        <f t="shared" si="23"/>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2"/>
      <c r="J238" s="303" t="str">
        <f>IF($I238="","-",_xlfn.XLOOKUP($I238,'CC.Meta'!$A:$A,'CC.Meta'!$D:$D,"-",0,1))</f>
        <v>-</v>
      </c>
      <c r="K238" s="306" t="str">
        <f t="shared" si="24"/>
        <v>--</v>
      </c>
      <c r="L238" s="302"/>
      <c r="M238" s="133"/>
      <c r="N238" s="234"/>
      <c r="O238" s="146" t="str">
        <f>IF($N238="","-",_xlfn.XLOOKUP($N238,'FY25 Gold Book'!$A:$A,'FY25 Gold Book'!$B:$B,"-",0,1))</f>
        <v>-</v>
      </c>
      <c r="P238" s="444" t="str">
        <f>IF($N238="","-",_xlfn.XLOOKUP($N238,'FY25 Gold Book'!$A:$A,'FY25 Gold Book'!$C:$C,"-",0,1))</f>
        <v>-</v>
      </c>
      <c r="Q238" s="146" t="str">
        <f>IF($N238="","-",_xlfn.XLOOKUP($N238,'FY25 Gold Book'!$A:$A,'FY25 Gold Book'!$D:$D,"-",0,1))</f>
        <v>-</v>
      </c>
      <c r="R238" s="52"/>
      <c r="S238" s="465" t="str" cm="1">
        <f t="array" ref="S238">IFERROR(
_xlfn.IFS(
$I238=600010,"36th District Judges (CC 600010)",
$I238=600014,"36th District Staff (CC 600014)",
$I238&lt;&gt;0,_xlfn.XLOOKUP($N238,'FY25 Gold Book'!$A:$A,'FY25 Gold Book'!$F:$F,"-",0,1)),
"-")</f>
        <v>-</v>
      </c>
      <c r="T238" s="465" t="str" cm="1">
        <f t="array" ref="T238">IFERROR(
_xlfn.IFS(
OR($R238="TASS",$R238="Seasonal"),"TASS / Part-Time (FICA Only)",
$A238=13,"BSEED",
$A238=20,"DDoT",
OR($A238=48,$A238=49),"DWSD",
$A238=72,"Library",
$I238=600010,"36th District Judges",
$I238=600014,"36th District Staff",
$N238&lt;&gt;0,_xlfn.XLOOKUP($N238,'FY25 Gold Book'!$A:$A,'FY25 Gold Book'!$H:$H,"-",0,1)),
"-")</f>
        <v>-</v>
      </c>
      <c r="U238" s="678"/>
      <c r="V238" s="679"/>
      <c r="W238" s="677"/>
      <c r="X238" s="134"/>
      <c r="Y238" s="135"/>
      <c r="Z238" s="147">
        <f>_xlfn.XLOOKUP($N238,'FY25 Gold Book'!$A:$A,'FY25 Gold Book'!$E:$E,0,0,1)</f>
        <v>0</v>
      </c>
      <c r="AA238" s="680">
        <f>_xlfn.XLOOKUP($N238,'FY25 Gold Book'!$A:$A,'FY25 Gold Book'!$G:$G,0,0,1)</f>
        <v>0</v>
      </c>
      <c r="AB238" s="148">
        <f t="shared" si="25"/>
        <v>0</v>
      </c>
      <c r="AC238" s="681">
        <v>0</v>
      </c>
      <c r="AD238" s="149">
        <f t="shared" si="26"/>
        <v>0</v>
      </c>
      <c r="AE238" s="147">
        <f>_xlfn.XLOOKUP($T238,'FY25 Fringe Rates'!$X$6:$X$15,'FY25 Fringe Rates'!$Y$6:$Y$15,0,0,1)</f>
        <v>0</v>
      </c>
      <c r="AF238" s="150">
        <f t="shared" si="21"/>
        <v>0</v>
      </c>
      <c r="AG238" s="136">
        <v>0</v>
      </c>
      <c r="AH238" s="149">
        <f t="shared" si="27"/>
        <v>0</v>
      </c>
      <c r="AI238" s="151">
        <f t="shared" si="22"/>
        <v>0</v>
      </c>
      <c r="AJ238" s="32"/>
    </row>
    <row r="239" spans="1:36">
      <c r="A239" s="145" t="str">
        <f t="shared" si="23"/>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2"/>
      <c r="J239" s="303" t="str">
        <f>IF($I239="","-",_xlfn.XLOOKUP($I239,'CC.Meta'!$A:$A,'CC.Meta'!$D:$D,"-",0,1))</f>
        <v>-</v>
      </c>
      <c r="K239" s="306" t="str">
        <f t="shared" si="24"/>
        <v>--</v>
      </c>
      <c r="L239" s="302"/>
      <c r="M239" s="133"/>
      <c r="N239" s="234"/>
      <c r="O239" s="146" t="str">
        <f>IF($N239="","-",_xlfn.XLOOKUP($N239,'FY25 Gold Book'!$A:$A,'FY25 Gold Book'!$B:$B,"-",0,1))</f>
        <v>-</v>
      </c>
      <c r="P239" s="444" t="str">
        <f>IF($N239="","-",_xlfn.XLOOKUP($N239,'FY25 Gold Book'!$A:$A,'FY25 Gold Book'!$C:$C,"-",0,1))</f>
        <v>-</v>
      </c>
      <c r="Q239" s="146" t="str">
        <f>IF($N239="","-",_xlfn.XLOOKUP($N239,'FY25 Gold Book'!$A:$A,'FY25 Gold Book'!$D:$D,"-",0,1))</f>
        <v>-</v>
      </c>
      <c r="R239" s="52"/>
      <c r="S239" s="465" t="str" cm="1">
        <f t="array" ref="S239">IFERROR(
_xlfn.IFS(
$I239=600010,"36th District Judges (CC 600010)",
$I239=600014,"36th District Staff (CC 600014)",
$I239&lt;&gt;0,_xlfn.XLOOKUP($N239,'FY25 Gold Book'!$A:$A,'FY25 Gold Book'!$F:$F,"-",0,1)),
"-")</f>
        <v>-</v>
      </c>
      <c r="T239" s="465" t="str" cm="1">
        <f t="array" ref="T239">IFERROR(
_xlfn.IFS(
OR($R239="TASS",$R239="Seasonal"),"TASS / Part-Time (FICA Only)",
$A239=13,"BSEED",
$A239=20,"DDoT",
OR($A239=48,$A239=49),"DWSD",
$A239=72,"Library",
$I239=600010,"36th District Judges",
$I239=600014,"36th District Staff",
$N239&lt;&gt;0,_xlfn.XLOOKUP($N239,'FY25 Gold Book'!$A:$A,'FY25 Gold Book'!$H:$H,"-",0,1)),
"-")</f>
        <v>-</v>
      </c>
      <c r="U239" s="678"/>
      <c r="V239" s="679"/>
      <c r="W239" s="677"/>
      <c r="X239" s="134"/>
      <c r="Y239" s="135"/>
      <c r="Z239" s="147">
        <f>_xlfn.XLOOKUP($N239,'FY25 Gold Book'!$A:$A,'FY25 Gold Book'!$E:$E,0,0,1)</f>
        <v>0</v>
      </c>
      <c r="AA239" s="680">
        <f>_xlfn.XLOOKUP($N239,'FY25 Gold Book'!$A:$A,'FY25 Gold Book'!$G:$G,0,0,1)</f>
        <v>0</v>
      </c>
      <c r="AB239" s="148">
        <f t="shared" si="25"/>
        <v>0</v>
      </c>
      <c r="AC239" s="681">
        <v>0</v>
      </c>
      <c r="AD239" s="149">
        <f t="shared" si="26"/>
        <v>0</v>
      </c>
      <c r="AE239" s="147">
        <f>_xlfn.XLOOKUP($T239,'FY25 Fringe Rates'!$X$6:$X$15,'FY25 Fringe Rates'!$Y$6:$Y$15,0,0,1)</f>
        <v>0</v>
      </c>
      <c r="AF239" s="150">
        <f t="shared" si="21"/>
        <v>0</v>
      </c>
      <c r="AG239" s="136">
        <v>0</v>
      </c>
      <c r="AH239" s="149">
        <f t="shared" si="27"/>
        <v>0</v>
      </c>
      <c r="AI239" s="151">
        <f t="shared" si="22"/>
        <v>0</v>
      </c>
      <c r="AJ239" s="32"/>
    </row>
    <row r="240" spans="1:36">
      <c r="A240" s="145" t="str">
        <f t="shared" si="23"/>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2"/>
      <c r="J240" s="303" t="str">
        <f>IF($I240="","-",_xlfn.XLOOKUP($I240,'CC.Meta'!$A:$A,'CC.Meta'!$D:$D,"-",0,1))</f>
        <v>-</v>
      </c>
      <c r="K240" s="306" t="str">
        <f t="shared" si="24"/>
        <v>--</v>
      </c>
      <c r="L240" s="302"/>
      <c r="M240" s="133"/>
      <c r="N240" s="234"/>
      <c r="O240" s="146" t="str">
        <f>IF($N240="","-",_xlfn.XLOOKUP($N240,'FY25 Gold Book'!$A:$A,'FY25 Gold Book'!$B:$B,"-",0,1))</f>
        <v>-</v>
      </c>
      <c r="P240" s="444" t="str">
        <f>IF($N240="","-",_xlfn.XLOOKUP($N240,'FY25 Gold Book'!$A:$A,'FY25 Gold Book'!$C:$C,"-",0,1))</f>
        <v>-</v>
      </c>
      <c r="Q240" s="146" t="str">
        <f>IF($N240="","-",_xlfn.XLOOKUP($N240,'FY25 Gold Book'!$A:$A,'FY25 Gold Book'!$D:$D,"-",0,1))</f>
        <v>-</v>
      </c>
      <c r="R240" s="52"/>
      <c r="S240" s="465" t="str" cm="1">
        <f t="array" ref="S240">IFERROR(
_xlfn.IFS(
$I240=600010,"36th District Judges (CC 600010)",
$I240=600014,"36th District Staff (CC 600014)",
$I240&lt;&gt;0,_xlfn.XLOOKUP($N240,'FY25 Gold Book'!$A:$A,'FY25 Gold Book'!$F:$F,"-",0,1)),
"-")</f>
        <v>-</v>
      </c>
      <c r="T240" s="465" t="str" cm="1">
        <f t="array" ref="T240">IFERROR(
_xlfn.IFS(
OR($R240="TASS",$R240="Seasonal"),"TASS / Part-Time (FICA Only)",
$A240=13,"BSEED",
$A240=20,"DDoT",
OR($A240=48,$A240=49),"DWSD",
$A240=72,"Library",
$I240=600010,"36th District Judges",
$I240=600014,"36th District Staff",
$N240&lt;&gt;0,_xlfn.XLOOKUP($N240,'FY25 Gold Book'!$A:$A,'FY25 Gold Book'!$H:$H,"-",0,1)),
"-")</f>
        <v>-</v>
      </c>
      <c r="U240" s="678"/>
      <c r="V240" s="679"/>
      <c r="W240" s="677"/>
      <c r="X240" s="134"/>
      <c r="Y240" s="135"/>
      <c r="Z240" s="147">
        <f>_xlfn.XLOOKUP($N240,'FY25 Gold Book'!$A:$A,'FY25 Gold Book'!$E:$E,0,0,1)</f>
        <v>0</v>
      </c>
      <c r="AA240" s="680">
        <f>_xlfn.XLOOKUP($N240,'FY25 Gold Book'!$A:$A,'FY25 Gold Book'!$G:$G,0,0,1)</f>
        <v>0</v>
      </c>
      <c r="AB240" s="148">
        <f t="shared" si="25"/>
        <v>0</v>
      </c>
      <c r="AC240" s="681">
        <v>0</v>
      </c>
      <c r="AD240" s="149">
        <f t="shared" si="26"/>
        <v>0</v>
      </c>
      <c r="AE240" s="147">
        <f>_xlfn.XLOOKUP($T240,'FY25 Fringe Rates'!$X$6:$X$15,'FY25 Fringe Rates'!$Y$6:$Y$15,0,0,1)</f>
        <v>0</v>
      </c>
      <c r="AF240" s="150">
        <f t="shared" si="21"/>
        <v>0</v>
      </c>
      <c r="AG240" s="136">
        <v>0</v>
      </c>
      <c r="AH240" s="149">
        <f t="shared" si="27"/>
        <v>0</v>
      </c>
      <c r="AI240" s="151">
        <f t="shared" si="22"/>
        <v>0</v>
      </c>
      <c r="AJ240" s="32"/>
    </row>
    <row r="241" spans="1:36">
      <c r="A241" s="145" t="str">
        <f t="shared" si="23"/>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2"/>
      <c r="H241" s="303" t="str">
        <f>IF($G241="","-",_xlfn.XLOOKUP($G241,Appr.Meta!$A:$A,Appr.Meta!$D:$D,"-",0,1))</f>
        <v>-</v>
      </c>
      <c r="I241" s="302"/>
      <c r="J241" s="303" t="str">
        <f>IF($I241="","-",_xlfn.XLOOKUP($I241,'CC.Meta'!$A:$A,'CC.Meta'!$D:$D,"-",0,1))</f>
        <v>-</v>
      </c>
      <c r="K241" s="306" t="str">
        <f t="shared" si="24"/>
        <v>--</v>
      </c>
      <c r="L241" s="302"/>
      <c r="M241" s="133"/>
      <c r="N241" s="234"/>
      <c r="O241" s="146" t="str">
        <f>IF($N241="","-",_xlfn.XLOOKUP($N241,'FY25 Gold Book'!$A:$A,'FY25 Gold Book'!$B:$B,"-",0,1))</f>
        <v>-</v>
      </c>
      <c r="P241" s="444" t="str">
        <f>IF($N241="","-",_xlfn.XLOOKUP($N241,'FY25 Gold Book'!$A:$A,'FY25 Gold Book'!$C:$C,"-",0,1))</f>
        <v>-</v>
      </c>
      <c r="Q241" s="146" t="str">
        <f>IF($N241="","-",_xlfn.XLOOKUP($N241,'FY25 Gold Book'!$A:$A,'FY25 Gold Book'!$D:$D,"-",0,1))</f>
        <v>-</v>
      </c>
      <c r="R241" s="52"/>
      <c r="S241" s="465" t="str" cm="1">
        <f t="array" ref="S241">IFERROR(
_xlfn.IFS(
$I241=600010,"36th District Judges (CC 600010)",
$I241=600014,"36th District Staff (CC 600014)",
$I241&lt;&gt;0,_xlfn.XLOOKUP($N241,'FY25 Gold Book'!$A:$A,'FY25 Gold Book'!$F:$F,"-",0,1)),
"-")</f>
        <v>-</v>
      </c>
      <c r="T241" s="465" t="str" cm="1">
        <f t="array" ref="T241">IFERROR(
_xlfn.IFS(
OR($R241="TASS",$R241="Seasonal"),"TASS / Part-Time (FICA Only)",
$A241=13,"BSEED",
$A241=20,"DDoT",
OR($A241=48,$A241=49),"DWSD",
$A241=72,"Library",
$I241=600010,"36th District Judges",
$I241=600014,"36th District Staff",
$N241&lt;&gt;0,_xlfn.XLOOKUP($N241,'FY25 Gold Book'!$A:$A,'FY25 Gold Book'!$H:$H,"-",0,1)),
"-")</f>
        <v>-</v>
      </c>
      <c r="U241" s="678"/>
      <c r="V241" s="679"/>
      <c r="W241" s="677"/>
      <c r="X241" s="134"/>
      <c r="Y241" s="135"/>
      <c r="Z241" s="147">
        <f>_xlfn.XLOOKUP($N241,'FY25 Gold Book'!$A:$A,'FY25 Gold Book'!$E:$E,0,0,1)</f>
        <v>0</v>
      </c>
      <c r="AA241" s="680">
        <f>_xlfn.XLOOKUP($N241,'FY25 Gold Book'!$A:$A,'FY25 Gold Book'!$G:$G,0,0,1)</f>
        <v>0</v>
      </c>
      <c r="AB241" s="148">
        <f t="shared" si="25"/>
        <v>0</v>
      </c>
      <c r="AC241" s="681">
        <v>0</v>
      </c>
      <c r="AD241" s="149">
        <f t="shared" si="26"/>
        <v>0</v>
      </c>
      <c r="AE241" s="147">
        <f>_xlfn.XLOOKUP($T241,'FY25 Fringe Rates'!$X$6:$X$15,'FY25 Fringe Rates'!$Y$6:$Y$15,0,0,1)</f>
        <v>0</v>
      </c>
      <c r="AF241" s="150">
        <f t="shared" si="21"/>
        <v>0</v>
      </c>
      <c r="AG241" s="136">
        <v>0</v>
      </c>
      <c r="AH241" s="149">
        <f t="shared" si="27"/>
        <v>0</v>
      </c>
      <c r="AI241" s="151">
        <f t="shared" si="22"/>
        <v>0</v>
      </c>
      <c r="AJ241" s="32"/>
    </row>
    <row r="242" spans="1:36">
      <c r="A242" s="145" t="str">
        <f t="shared" si="23"/>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2"/>
      <c r="J242" s="303" t="str">
        <f>IF($I242="","-",_xlfn.XLOOKUP($I242,'CC.Meta'!$A:$A,'CC.Meta'!$D:$D,"-",0,1))</f>
        <v>-</v>
      </c>
      <c r="K242" s="306" t="str">
        <f t="shared" si="24"/>
        <v>--</v>
      </c>
      <c r="L242" s="302"/>
      <c r="M242" s="133"/>
      <c r="N242" s="234"/>
      <c r="O242" s="146" t="str">
        <f>IF($N242="","-",_xlfn.XLOOKUP($N242,'FY25 Gold Book'!$A:$A,'FY25 Gold Book'!$B:$B,"-",0,1))</f>
        <v>-</v>
      </c>
      <c r="P242" s="444" t="str">
        <f>IF($N242="","-",_xlfn.XLOOKUP($N242,'FY25 Gold Book'!$A:$A,'FY25 Gold Book'!$C:$C,"-",0,1))</f>
        <v>-</v>
      </c>
      <c r="Q242" s="146" t="str">
        <f>IF($N242="","-",_xlfn.XLOOKUP($N242,'FY25 Gold Book'!$A:$A,'FY25 Gold Book'!$D:$D,"-",0,1))</f>
        <v>-</v>
      </c>
      <c r="R242" s="52"/>
      <c r="S242" s="465" t="str" cm="1">
        <f t="array" ref="S242">IFERROR(
_xlfn.IFS(
$I242=600010,"36th District Judges (CC 600010)",
$I242=600014,"36th District Staff (CC 600014)",
$I242&lt;&gt;0,_xlfn.XLOOKUP($N242,'FY25 Gold Book'!$A:$A,'FY25 Gold Book'!$F:$F,"-",0,1)),
"-")</f>
        <v>-</v>
      </c>
      <c r="T242" s="465" t="str" cm="1">
        <f t="array" ref="T242">IFERROR(
_xlfn.IFS(
OR($R242="TASS",$R242="Seasonal"),"TASS / Part-Time (FICA Only)",
$A242=13,"BSEED",
$A242=20,"DDoT",
OR($A242=48,$A242=49),"DWSD",
$A242=72,"Library",
$I242=600010,"36th District Judges",
$I242=600014,"36th District Staff",
$N242&lt;&gt;0,_xlfn.XLOOKUP($N242,'FY25 Gold Book'!$A:$A,'FY25 Gold Book'!$H:$H,"-",0,1)),
"-")</f>
        <v>-</v>
      </c>
      <c r="U242" s="678"/>
      <c r="V242" s="679"/>
      <c r="W242" s="677"/>
      <c r="X242" s="134"/>
      <c r="Y242" s="135"/>
      <c r="Z242" s="147">
        <f>_xlfn.XLOOKUP($N242,'FY25 Gold Book'!$A:$A,'FY25 Gold Book'!$E:$E,0,0,1)</f>
        <v>0</v>
      </c>
      <c r="AA242" s="680">
        <f>_xlfn.XLOOKUP($N242,'FY25 Gold Book'!$A:$A,'FY25 Gold Book'!$G:$G,0,0,1)</f>
        <v>0</v>
      </c>
      <c r="AB242" s="148">
        <f t="shared" si="25"/>
        <v>0</v>
      </c>
      <c r="AC242" s="681">
        <v>0</v>
      </c>
      <c r="AD242" s="149">
        <f t="shared" si="26"/>
        <v>0</v>
      </c>
      <c r="AE242" s="147">
        <f>_xlfn.XLOOKUP($T242,'FY25 Fringe Rates'!$X$6:$X$15,'FY25 Fringe Rates'!$Y$6:$Y$15,0,0,1)</f>
        <v>0</v>
      </c>
      <c r="AF242" s="150">
        <f t="shared" si="21"/>
        <v>0</v>
      </c>
      <c r="AG242" s="136">
        <v>0</v>
      </c>
      <c r="AH242" s="149">
        <f t="shared" si="27"/>
        <v>0</v>
      </c>
      <c r="AI242" s="151">
        <f t="shared" si="22"/>
        <v>0</v>
      </c>
      <c r="AJ242" s="32"/>
    </row>
    <row r="243" spans="1:36">
      <c r="A243" s="145" t="str">
        <f t="shared" si="23"/>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2"/>
      <c r="J243" s="303" t="str">
        <f>IF($I243="","-",_xlfn.XLOOKUP($I243,'CC.Meta'!$A:$A,'CC.Meta'!$D:$D,"-",0,1))</f>
        <v>-</v>
      </c>
      <c r="K243" s="306" t="str">
        <f t="shared" si="24"/>
        <v>--</v>
      </c>
      <c r="L243" s="302"/>
      <c r="M243" s="133"/>
      <c r="N243" s="234"/>
      <c r="O243" s="146" t="str">
        <f>IF($N243="","-",_xlfn.XLOOKUP($N243,'FY25 Gold Book'!$A:$A,'FY25 Gold Book'!$B:$B,"-",0,1))</f>
        <v>-</v>
      </c>
      <c r="P243" s="444" t="str">
        <f>IF($N243="","-",_xlfn.XLOOKUP($N243,'FY25 Gold Book'!$A:$A,'FY25 Gold Book'!$C:$C,"-",0,1))</f>
        <v>-</v>
      </c>
      <c r="Q243" s="146" t="str">
        <f>IF($N243="","-",_xlfn.XLOOKUP($N243,'FY25 Gold Book'!$A:$A,'FY25 Gold Book'!$D:$D,"-",0,1))</f>
        <v>-</v>
      </c>
      <c r="R243" s="52"/>
      <c r="S243" s="465" t="str" cm="1">
        <f t="array" ref="S243">IFERROR(
_xlfn.IFS(
$I243=600010,"36th District Judges (CC 600010)",
$I243=600014,"36th District Staff (CC 600014)",
$I243&lt;&gt;0,_xlfn.XLOOKUP($N243,'FY25 Gold Book'!$A:$A,'FY25 Gold Book'!$F:$F,"-",0,1)),
"-")</f>
        <v>-</v>
      </c>
      <c r="T243" s="465" t="str" cm="1">
        <f t="array" ref="T243">IFERROR(
_xlfn.IFS(
OR($R243="TASS",$R243="Seasonal"),"TASS / Part-Time (FICA Only)",
$A243=13,"BSEED",
$A243=20,"DDoT",
OR($A243=48,$A243=49),"DWSD",
$A243=72,"Library",
$I243=600010,"36th District Judges",
$I243=600014,"36th District Staff",
$N243&lt;&gt;0,_xlfn.XLOOKUP($N243,'FY25 Gold Book'!$A:$A,'FY25 Gold Book'!$H:$H,"-",0,1)),
"-")</f>
        <v>-</v>
      </c>
      <c r="U243" s="678"/>
      <c r="V243" s="679"/>
      <c r="W243" s="677"/>
      <c r="X243" s="134"/>
      <c r="Y243" s="135"/>
      <c r="Z243" s="147">
        <f>_xlfn.XLOOKUP($N243,'FY25 Gold Book'!$A:$A,'FY25 Gold Book'!$E:$E,0,0,1)</f>
        <v>0</v>
      </c>
      <c r="AA243" s="680">
        <f>_xlfn.XLOOKUP($N243,'FY25 Gold Book'!$A:$A,'FY25 Gold Book'!$G:$G,0,0,1)</f>
        <v>0</v>
      </c>
      <c r="AB243" s="148">
        <f t="shared" si="25"/>
        <v>0</v>
      </c>
      <c r="AC243" s="681">
        <v>0</v>
      </c>
      <c r="AD243" s="149">
        <f t="shared" si="26"/>
        <v>0</v>
      </c>
      <c r="AE243" s="147">
        <f>_xlfn.XLOOKUP($T243,'FY25 Fringe Rates'!$X$6:$X$15,'FY25 Fringe Rates'!$Y$6:$Y$15,0,0,1)</f>
        <v>0</v>
      </c>
      <c r="AF243" s="150">
        <f t="shared" si="21"/>
        <v>0</v>
      </c>
      <c r="AG243" s="136">
        <v>0</v>
      </c>
      <c r="AH243" s="149">
        <f t="shared" si="27"/>
        <v>0</v>
      </c>
      <c r="AI243" s="151">
        <f t="shared" si="22"/>
        <v>0</v>
      </c>
      <c r="AJ243" s="32"/>
    </row>
    <row r="244" spans="1:36">
      <c r="A244" s="145" t="str">
        <f t="shared" si="23"/>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2"/>
      <c r="H244" s="303" t="str">
        <f>IF($G244="","-",_xlfn.XLOOKUP($G244,Appr.Meta!$A:$A,Appr.Meta!$D:$D,"-",0,1))</f>
        <v>-</v>
      </c>
      <c r="I244" s="302"/>
      <c r="J244" s="303" t="str">
        <f>IF($I244="","-",_xlfn.XLOOKUP($I244,'CC.Meta'!$A:$A,'CC.Meta'!$D:$D,"-",0,1))</f>
        <v>-</v>
      </c>
      <c r="K244" s="306" t="str">
        <f t="shared" si="24"/>
        <v>--</v>
      </c>
      <c r="L244" s="302"/>
      <c r="M244" s="133"/>
      <c r="N244" s="234"/>
      <c r="O244" s="146" t="str">
        <f>IF($N244="","-",_xlfn.XLOOKUP($N244,'FY25 Gold Book'!$A:$A,'FY25 Gold Book'!$B:$B,"-",0,1))</f>
        <v>-</v>
      </c>
      <c r="P244" s="444" t="str">
        <f>IF($N244="","-",_xlfn.XLOOKUP($N244,'FY25 Gold Book'!$A:$A,'FY25 Gold Book'!$C:$C,"-",0,1))</f>
        <v>-</v>
      </c>
      <c r="Q244" s="146" t="str">
        <f>IF($N244="","-",_xlfn.XLOOKUP($N244,'FY25 Gold Book'!$A:$A,'FY25 Gold Book'!$D:$D,"-",0,1))</f>
        <v>-</v>
      </c>
      <c r="R244" s="52"/>
      <c r="S244" s="465" t="str" cm="1">
        <f t="array" ref="S244">IFERROR(
_xlfn.IFS(
$I244=600010,"36th District Judges (CC 600010)",
$I244=600014,"36th District Staff (CC 600014)",
$I244&lt;&gt;0,_xlfn.XLOOKUP($N244,'FY25 Gold Book'!$A:$A,'FY25 Gold Book'!$F:$F,"-",0,1)),
"-")</f>
        <v>-</v>
      </c>
      <c r="T244" s="465" t="str" cm="1">
        <f t="array" ref="T244">IFERROR(
_xlfn.IFS(
OR($R244="TASS",$R244="Seasonal"),"TASS / Part-Time (FICA Only)",
$A244=13,"BSEED",
$A244=20,"DDoT",
OR($A244=48,$A244=49),"DWSD",
$A244=72,"Library",
$I244=600010,"36th District Judges",
$I244=600014,"36th District Staff",
$N244&lt;&gt;0,_xlfn.XLOOKUP($N244,'FY25 Gold Book'!$A:$A,'FY25 Gold Book'!$H:$H,"-",0,1)),
"-")</f>
        <v>-</v>
      </c>
      <c r="U244" s="678"/>
      <c r="V244" s="679"/>
      <c r="W244" s="677"/>
      <c r="X244" s="134"/>
      <c r="Y244" s="135"/>
      <c r="Z244" s="147">
        <f>_xlfn.XLOOKUP($N244,'FY25 Gold Book'!$A:$A,'FY25 Gold Book'!$E:$E,0,0,1)</f>
        <v>0</v>
      </c>
      <c r="AA244" s="680">
        <f>_xlfn.XLOOKUP($N244,'FY25 Gold Book'!$A:$A,'FY25 Gold Book'!$G:$G,0,0,1)</f>
        <v>0</v>
      </c>
      <c r="AB244" s="148">
        <f t="shared" si="25"/>
        <v>0</v>
      </c>
      <c r="AC244" s="681">
        <v>0</v>
      </c>
      <c r="AD244" s="149">
        <f t="shared" si="26"/>
        <v>0</v>
      </c>
      <c r="AE244" s="147">
        <f>_xlfn.XLOOKUP($T244,'FY25 Fringe Rates'!$X$6:$X$15,'FY25 Fringe Rates'!$Y$6:$Y$15,0,0,1)</f>
        <v>0</v>
      </c>
      <c r="AF244" s="150">
        <f t="shared" si="21"/>
        <v>0</v>
      </c>
      <c r="AG244" s="136">
        <v>0</v>
      </c>
      <c r="AH244" s="149">
        <f t="shared" si="27"/>
        <v>0</v>
      </c>
      <c r="AI244" s="151">
        <f t="shared" si="22"/>
        <v>0</v>
      </c>
      <c r="AJ244" s="32"/>
    </row>
    <row r="245" spans="1:36">
      <c r="A245" s="145" t="str">
        <f t="shared" si="23"/>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2"/>
      <c r="J245" s="303" t="str">
        <f>IF($I245="","-",_xlfn.XLOOKUP($I245,'CC.Meta'!$A:$A,'CC.Meta'!$D:$D,"-",0,1))</f>
        <v>-</v>
      </c>
      <c r="K245" s="306" t="str">
        <f t="shared" si="24"/>
        <v>--</v>
      </c>
      <c r="L245" s="302"/>
      <c r="M245" s="133"/>
      <c r="N245" s="234"/>
      <c r="O245" s="146" t="str">
        <f>IF($N245="","-",_xlfn.XLOOKUP($N245,'FY25 Gold Book'!$A:$A,'FY25 Gold Book'!$B:$B,"-",0,1))</f>
        <v>-</v>
      </c>
      <c r="P245" s="444" t="str">
        <f>IF($N245="","-",_xlfn.XLOOKUP($N245,'FY25 Gold Book'!$A:$A,'FY25 Gold Book'!$C:$C,"-",0,1))</f>
        <v>-</v>
      </c>
      <c r="Q245" s="146" t="str">
        <f>IF($N245="","-",_xlfn.XLOOKUP($N245,'FY25 Gold Book'!$A:$A,'FY25 Gold Book'!$D:$D,"-",0,1))</f>
        <v>-</v>
      </c>
      <c r="R245" s="52"/>
      <c r="S245" s="465" t="str" cm="1">
        <f t="array" ref="S245">IFERROR(
_xlfn.IFS(
$I245=600010,"36th District Judges (CC 600010)",
$I245=600014,"36th District Staff (CC 600014)",
$I245&lt;&gt;0,_xlfn.XLOOKUP($N245,'FY25 Gold Book'!$A:$A,'FY25 Gold Book'!$F:$F,"-",0,1)),
"-")</f>
        <v>-</v>
      </c>
      <c r="T245" s="465" t="str" cm="1">
        <f t="array" ref="T245">IFERROR(
_xlfn.IFS(
OR($R245="TASS",$R245="Seasonal"),"TASS / Part-Time (FICA Only)",
$A245=13,"BSEED",
$A245=20,"DDoT",
OR($A245=48,$A245=49),"DWSD",
$A245=72,"Library",
$I245=600010,"36th District Judges",
$I245=600014,"36th District Staff",
$N245&lt;&gt;0,_xlfn.XLOOKUP($N245,'FY25 Gold Book'!$A:$A,'FY25 Gold Book'!$H:$H,"-",0,1)),
"-")</f>
        <v>-</v>
      </c>
      <c r="U245" s="678"/>
      <c r="V245" s="679"/>
      <c r="W245" s="677"/>
      <c r="X245" s="134"/>
      <c r="Y245" s="135"/>
      <c r="Z245" s="147">
        <f>_xlfn.XLOOKUP($N245,'FY25 Gold Book'!$A:$A,'FY25 Gold Book'!$E:$E,0,0,1)</f>
        <v>0</v>
      </c>
      <c r="AA245" s="680">
        <f>_xlfn.XLOOKUP($N245,'FY25 Gold Book'!$A:$A,'FY25 Gold Book'!$G:$G,0,0,1)</f>
        <v>0</v>
      </c>
      <c r="AB245" s="148">
        <f t="shared" si="25"/>
        <v>0</v>
      </c>
      <c r="AC245" s="681">
        <v>0</v>
      </c>
      <c r="AD245" s="149">
        <f t="shared" si="26"/>
        <v>0</v>
      </c>
      <c r="AE245" s="147">
        <f>_xlfn.XLOOKUP($T245,'FY25 Fringe Rates'!$X$6:$X$15,'FY25 Fringe Rates'!$Y$6:$Y$15,0,0,1)</f>
        <v>0</v>
      </c>
      <c r="AF245" s="150">
        <f t="shared" si="21"/>
        <v>0</v>
      </c>
      <c r="AG245" s="136">
        <v>0</v>
      </c>
      <c r="AH245" s="149">
        <f t="shared" si="27"/>
        <v>0</v>
      </c>
      <c r="AI245" s="151">
        <f t="shared" si="22"/>
        <v>0</v>
      </c>
      <c r="AJ245" s="32"/>
    </row>
    <row r="246" spans="1:36">
      <c r="A246" s="145" t="str">
        <f t="shared" si="23"/>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2"/>
      <c r="J246" s="303" t="str">
        <f>IF($I246="","-",_xlfn.XLOOKUP($I246,'CC.Meta'!$A:$A,'CC.Meta'!$D:$D,"-",0,1))</f>
        <v>-</v>
      </c>
      <c r="K246" s="306" t="str">
        <f t="shared" si="24"/>
        <v>--</v>
      </c>
      <c r="L246" s="302"/>
      <c r="M246" s="133"/>
      <c r="N246" s="234"/>
      <c r="O246" s="146" t="str">
        <f>IF($N246="","-",_xlfn.XLOOKUP($N246,'FY25 Gold Book'!$A:$A,'FY25 Gold Book'!$B:$B,"-",0,1))</f>
        <v>-</v>
      </c>
      <c r="P246" s="444" t="str">
        <f>IF($N246="","-",_xlfn.XLOOKUP($N246,'FY25 Gold Book'!$A:$A,'FY25 Gold Book'!$C:$C,"-",0,1))</f>
        <v>-</v>
      </c>
      <c r="Q246" s="146" t="str">
        <f>IF($N246="","-",_xlfn.XLOOKUP($N246,'FY25 Gold Book'!$A:$A,'FY25 Gold Book'!$D:$D,"-",0,1))</f>
        <v>-</v>
      </c>
      <c r="R246" s="52"/>
      <c r="S246" s="465" t="str" cm="1">
        <f t="array" ref="S246">IFERROR(
_xlfn.IFS(
$I246=600010,"36th District Judges (CC 600010)",
$I246=600014,"36th District Staff (CC 600014)",
$I246&lt;&gt;0,_xlfn.XLOOKUP($N246,'FY25 Gold Book'!$A:$A,'FY25 Gold Book'!$F:$F,"-",0,1)),
"-")</f>
        <v>-</v>
      </c>
      <c r="T246" s="465" t="str" cm="1">
        <f t="array" ref="T246">IFERROR(
_xlfn.IFS(
OR($R246="TASS",$R246="Seasonal"),"TASS / Part-Time (FICA Only)",
$A246=13,"BSEED",
$A246=20,"DDoT",
OR($A246=48,$A246=49),"DWSD",
$A246=72,"Library",
$I246=600010,"36th District Judges",
$I246=600014,"36th District Staff",
$N246&lt;&gt;0,_xlfn.XLOOKUP($N246,'FY25 Gold Book'!$A:$A,'FY25 Gold Book'!$H:$H,"-",0,1)),
"-")</f>
        <v>-</v>
      </c>
      <c r="U246" s="678"/>
      <c r="V246" s="679"/>
      <c r="W246" s="677"/>
      <c r="X246" s="134"/>
      <c r="Y246" s="135"/>
      <c r="Z246" s="147">
        <f>_xlfn.XLOOKUP($N246,'FY25 Gold Book'!$A:$A,'FY25 Gold Book'!$E:$E,0,0,1)</f>
        <v>0</v>
      </c>
      <c r="AA246" s="680">
        <f>_xlfn.XLOOKUP($N246,'FY25 Gold Book'!$A:$A,'FY25 Gold Book'!$G:$G,0,0,1)</f>
        <v>0</v>
      </c>
      <c r="AB246" s="148">
        <f t="shared" si="25"/>
        <v>0</v>
      </c>
      <c r="AC246" s="681">
        <v>0</v>
      </c>
      <c r="AD246" s="149">
        <f t="shared" si="26"/>
        <v>0</v>
      </c>
      <c r="AE246" s="147">
        <f>_xlfn.XLOOKUP($T246,'FY25 Fringe Rates'!$X$6:$X$15,'FY25 Fringe Rates'!$Y$6:$Y$15,0,0,1)</f>
        <v>0</v>
      </c>
      <c r="AF246" s="150">
        <f t="shared" si="21"/>
        <v>0</v>
      </c>
      <c r="AG246" s="136">
        <v>0</v>
      </c>
      <c r="AH246" s="149">
        <f t="shared" si="27"/>
        <v>0</v>
      </c>
      <c r="AI246" s="151">
        <f t="shared" si="22"/>
        <v>0</v>
      </c>
      <c r="AJ246" s="32"/>
    </row>
    <row r="247" spans="1:36">
      <c r="A247" s="145" t="str">
        <f t="shared" si="23"/>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2"/>
      <c r="J247" s="303" t="str">
        <f>IF($I247="","-",_xlfn.XLOOKUP($I247,'CC.Meta'!$A:$A,'CC.Meta'!$D:$D,"-",0,1))</f>
        <v>-</v>
      </c>
      <c r="K247" s="306" t="str">
        <f t="shared" si="24"/>
        <v>--</v>
      </c>
      <c r="L247" s="302"/>
      <c r="M247" s="133"/>
      <c r="N247" s="234"/>
      <c r="O247" s="146" t="str">
        <f>IF($N247="","-",_xlfn.XLOOKUP($N247,'FY25 Gold Book'!$A:$A,'FY25 Gold Book'!$B:$B,"-",0,1))</f>
        <v>-</v>
      </c>
      <c r="P247" s="444" t="str">
        <f>IF($N247="","-",_xlfn.XLOOKUP($N247,'FY25 Gold Book'!$A:$A,'FY25 Gold Book'!$C:$C,"-",0,1))</f>
        <v>-</v>
      </c>
      <c r="Q247" s="146" t="str">
        <f>IF($N247="","-",_xlfn.XLOOKUP($N247,'FY25 Gold Book'!$A:$A,'FY25 Gold Book'!$D:$D,"-",0,1))</f>
        <v>-</v>
      </c>
      <c r="R247" s="52"/>
      <c r="S247" s="465" t="str" cm="1">
        <f t="array" ref="S247">IFERROR(
_xlfn.IFS(
$I247=600010,"36th District Judges (CC 600010)",
$I247=600014,"36th District Staff (CC 600014)",
$I247&lt;&gt;0,_xlfn.XLOOKUP($N247,'FY25 Gold Book'!$A:$A,'FY25 Gold Book'!$F:$F,"-",0,1)),
"-")</f>
        <v>-</v>
      </c>
      <c r="T247" s="465" t="str" cm="1">
        <f t="array" ref="T247">IFERROR(
_xlfn.IFS(
OR($R247="TASS",$R247="Seasonal"),"TASS / Part-Time (FICA Only)",
$A247=13,"BSEED",
$A247=20,"DDoT",
OR($A247=48,$A247=49),"DWSD",
$A247=72,"Library",
$I247=600010,"36th District Judges",
$I247=600014,"36th District Staff",
$N247&lt;&gt;0,_xlfn.XLOOKUP($N247,'FY25 Gold Book'!$A:$A,'FY25 Gold Book'!$H:$H,"-",0,1)),
"-")</f>
        <v>-</v>
      </c>
      <c r="U247" s="678"/>
      <c r="V247" s="679"/>
      <c r="W247" s="677"/>
      <c r="X247" s="134"/>
      <c r="Y247" s="135"/>
      <c r="Z247" s="147">
        <f>_xlfn.XLOOKUP($N247,'FY25 Gold Book'!$A:$A,'FY25 Gold Book'!$E:$E,0,0,1)</f>
        <v>0</v>
      </c>
      <c r="AA247" s="680">
        <f>_xlfn.XLOOKUP($N247,'FY25 Gold Book'!$A:$A,'FY25 Gold Book'!$G:$G,0,0,1)</f>
        <v>0</v>
      </c>
      <c r="AB247" s="148">
        <f t="shared" si="25"/>
        <v>0</v>
      </c>
      <c r="AC247" s="681">
        <v>0</v>
      </c>
      <c r="AD247" s="149">
        <f t="shared" si="26"/>
        <v>0</v>
      </c>
      <c r="AE247" s="147">
        <f>_xlfn.XLOOKUP($T247,'FY25 Fringe Rates'!$X$6:$X$15,'FY25 Fringe Rates'!$Y$6:$Y$15,0,0,1)</f>
        <v>0</v>
      </c>
      <c r="AF247" s="150">
        <f t="shared" si="21"/>
        <v>0</v>
      </c>
      <c r="AG247" s="136">
        <v>0</v>
      </c>
      <c r="AH247" s="149">
        <f t="shared" si="27"/>
        <v>0</v>
      </c>
      <c r="AI247" s="151">
        <f t="shared" si="22"/>
        <v>0</v>
      </c>
      <c r="AJ247" s="32"/>
    </row>
    <row r="248" spans="1:36">
      <c r="A248" s="145" t="str">
        <f t="shared" si="23"/>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2"/>
      <c r="J248" s="303" t="str">
        <f>IF($I248="","-",_xlfn.XLOOKUP($I248,'CC.Meta'!$A:$A,'CC.Meta'!$D:$D,"-",0,1))</f>
        <v>-</v>
      </c>
      <c r="K248" s="306" t="str">
        <f t="shared" si="24"/>
        <v>--</v>
      </c>
      <c r="L248" s="302"/>
      <c r="M248" s="133"/>
      <c r="N248" s="234"/>
      <c r="O248" s="146" t="str">
        <f>IF($N248="","-",_xlfn.XLOOKUP($N248,'FY25 Gold Book'!$A:$A,'FY25 Gold Book'!$B:$B,"-",0,1))</f>
        <v>-</v>
      </c>
      <c r="P248" s="444" t="str">
        <f>IF($N248="","-",_xlfn.XLOOKUP($N248,'FY25 Gold Book'!$A:$A,'FY25 Gold Book'!$C:$C,"-",0,1))</f>
        <v>-</v>
      </c>
      <c r="Q248" s="146" t="str">
        <f>IF($N248="","-",_xlfn.XLOOKUP($N248,'FY25 Gold Book'!$A:$A,'FY25 Gold Book'!$D:$D,"-",0,1))</f>
        <v>-</v>
      </c>
      <c r="R248" s="52"/>
      <c r="S248" s="465" t="str" cm="1">
        <f t="array" ref="S248">IFERROR(
_xlfn.IFS(
$I248=600010,"36th District Judges (CC 600010)",
$I248=600014,"36th District Staff (CC 600014)",
$I248&lt;&gt;0,_xlfn.XLOOKUP($N248,'FY25 Gold Book'!$A:$A,'FY25 Gold Book'!$F:$F,"-",0,1)),
"-")</f>
        <v>-</v>
      </c>
      <c r="T248" s="465" t="str" cm="1">
        <f t="array" ref="T248">IFERROR(
_xlfn.IFS(
OR($R248="TASS",$R248="Seasonal"),"TASS / Part-Time (FICA Only)",
$A248=13,"BSEED",
$A248=20,"DDoT",
OR($A248=48,$A248=49),"DWSD",
$A248=72,"Library",
$I248=600010,"36th District Judges",
$I248=600014,"36th District Staff",
$N248&lt;&gt;0,_xlfn.XLOOKUP($N248,'FY25 Gold Book'!$A:$A,'FY25 Gold Book'!$H:$H,"-",0,1)),
"-")</f>
        <v>-</v>
      </c>
      <c r="U248" s="678"/>
      <c r="V248" s="679"/>
      <c r="W248" s="677"/>
      <c r="X248" s="134"/>
      <c r="Y248" s="135"/>
      <c r="Z248" s="147">
        <f>_xlfn.XLOOKUP($N248,'FY25 Gold Book'!$A:$A,'FY25 Gold Book'!$E:$E,0,0,1)</f>
        <v>0</v>
      </c>
      <c r="AA248" s="680">
        <f>_xlfn.XLOOKUP($N248,'FY25 Gold Book'!$A:$A,'FY25 Gold Book'!$G:$G,0,0,1)</f>
        <v>0</v>
      </c>
      <c r="AB248" s="148">
        <f t="shared" si="25"/>
        <v>0</v>
      </c>
      <c r="AC248" s="681">
        <v>0</v>
      </c>
      <c r="AD248" s="149">
        <f t="shared" si="26"/>
        <v>0</v>
      </c>
      <c r="AE248" s="147">
        <f>_xlfn.XLOOKUP($T248,'FY25 Fringe Rates'!$X$6:$X$15,'FY25 Fringe Rates'!$Y$6:$Y$15,0,0,1)</f>
        <v>0</v>
      </c>
      <c r="AF248" s="150">
        <f t="shared" si="21"/>
        <v>0</v>
      </c>
      <c r="AG248" s="136">
        <v>0</v>
      </c>
      <c r="AH248" s="149">
        <f t="shared" si="27"/>
        <v>0</v>
      </c>
      <c r="AI248" s="151">
        <f t="shared" si="22"/>
        <v>0</v>
      </c>
      <c r="AJ248" s="32"/>
    </row>
    <row r="249" spans="1:36">
      <c r="A249" s="145" t="str">
        <f t="shared" si="23"/>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2"/>
      <c r="J249" s="303" t="str">
        <f>IF($I249="","-",_xlfn.XLOOKUP($I249,'CC.Meta'!$A:$A,'CC.Meta'!$D:$D,"-",0,1))</f>
        <v>-</v>
      </c>
      <c r="K249" s="306" t="str">
        <f t="shared" si="24"/>
        <v>--</v>
      </c>
      <c r="L249" s="302"/>
      <c r="M249" s="133"/>
      <c r="N249" s="234"/>
      <c r="O249" s="146" t="str">
        <f>IF($N249="","-",_xlfn.XLOOKUP($N249,'FY25 Gold Book'!$A:$A,'FY25 Gold Book'!$B:$B,"-",0,1))</f>
        <v>-</v>
      </c>
      <c r="P249" s="444" t="str">
        <f>IF($N249="","-",_xlfn.XLOOKUP($N249,'FY25 Gold Book'!$A:$A,'FY25 Gold Book'!$C:$C,"-",0,1))</f>
        <v>-</v>
      </c>
      <c r="Q249" s="146" t="str">
        <f>IF($N249="","-",_xlfn.XLOOKUP($N249,'FY25 Gold Book'!$A:$A,'FY25 Gold Book'!$D:$D,"-",0,1))</f>
        <v>-</v>
      </c>
      <c r="R249" s="52"/>
      <c r="S249" s="465" t="str" cm="1">
        <f t="array" ref="S249">IFERROR(
_xlfn.IFS(
$I249=600010,"36th District Judges (CC 600010)",
$I249=600014,"36th District Staff (CC 600014)",
$I249&lt;&gt;0,_xlfn.XLOOKUP($N249,'FY25 Gold Book'!$A:$A,'FY25 Gold Book'!$F:$F,"-",0,1)),
"-")</f>
        <v>-</v>
      </c>
      <c r="T249" s="465" t="str" cm="1">
        <f t="array" ref="T249">IFERROR(
_xlfn.IFS(
OR($R249="TASS",$R249="Seasonal"),"TASS / Part-Time (FICA Only)",
$A249=13,"BSEED",
$A249=20,"DDoT",
OR($A249=48,$A249=49),"DWSD",
$A249=72,"Library",
$I249=600010,"36th District Judges",
$I249=600014,"36th District Staff",
$N249&lt;&gt;0,_xlfn.XLOOKUP($N249,'FY25 Gold Book'!$A:$A,'FY25 Gold Book'!$H:$H,"-",0,1)),
"-")</f>
        <v>-</v>
      </c>
      <c r="U249" s="678"/>
      <c r="V249" s="679"/>
      <c r="W249" s="677"/>
      <c r="X249" s="134"/>
      <c r="Y249" s="135"/>
      <c r="Z249" s="147">
        <f>_xlfn.XLOOKUP($N249,'FY25 Gold Book'!$A:$A,'FY25 Gold Book'!$E:$E,0,0,1)</f>
        <v>0</v>
      </c>
      <c r="AA249" s="680">
        <f>_xlfn.XLOOKUP($N249,'FY25 Gold Book'!$A:$A,'FY25 Gold Book'!$G:$G,0,0,1)</f>
        <v>0</v>
      </c>
      <c r="AB249" s="148">
        <f t="shared" si="25"/>
        <v>0</v>
      </c>
      <c r="AC249" s="681">
        <v>0</v>
      </c>
      <c r="AD249" s="149">
        <f t="shared" si="26"/>
        <v>0</v>
      </c>
      <c r="AE249" s="147">
        <f>_xlfn.XLOOKUP($T249,'FY25 Fringe Rates'!$X$6:$X$15,'FY25 Fringe Rates'!$Y$6:$Y$15,0,0,1)</f>
        <v>0</v>
      </c>
      <c r="AF249" s="150">
        <f t="shared" si="21"/>
        <v>0</v>
      </c>
      <c r="AG249" s="136">
        <v>0</v>
      </c>
      <c r="AH249" s="149">
        <f t="shared" si="27"/>
        <v>0</v>
      </c>
      <c r="AI249" s="151">
        <f t="shared" si="22"/>
        <v>0</v>
      </c>
      <c r="AJ249" s="32"/>
    </row>
    <row r="250" spans="1:36">
      <c r="A250" s="145" t="str">
        <f t="shared" si="23"/>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2"/>
      <c r="J250" s="303" t="str">
        <f>IF($I250="","-",_xlfn.XLOOKUP($I250,'CC.Meta'!$A:$A,'CC.Meta'!$D:$D,"-",0,1))</f>
        <v>-</v>
      </c>
      <c r="K250" s="306" t="str">
        <f t="shared" si="24"/>
        <v>--</v>
      </c>
      <c r="L250" s="302"/>
      <c r="M250" s="133"/>
      <c r="N250" s="234"/>
      <c r="O250" s="146" t="str">
        <f>IF($N250="","-",_xlfn.XLOOKUP($N250,'FY25 Gold Book'!$A:$A,'FY25 Gold Book'!$B:$B,"-",0,1))</f>
        <v>-</v>
      </c>
      <c r="P250" s="444" t="str">
        <f>IF($N250="","-",_xlfn.XLOOKUP($N250,'FY25 Gold Book'!$A:$A,'FY25 Gold Book'!$C:$C,"-",0,1))</f>
        <v>-</v>
      </c>
      <c r="Q250" s="146" t="str">
        <f>IF($N250="","-",_xlfn.XLOOKUP($N250,'FY25 Gold Book'!$A:$A,'FY25 Gold Book'!$D:$D,"-",0,1))</f>
        <v>-</v>
      </c>
      <c r="R250" s="52"/>
      <c r="S250" s="465" t="str" cm="1">
        <f t="array" ref="S250">IFERROR(
_xlfn.IFS(
$I250=600010,"36th District Judges (CC 600010)",
$I250=600014,"36th District Staff (CC 600014)",
$I250&lt;&gt;0,_xlfn.XLOOKUP($N250,'FY25 Gold Book'!$A:$A,'FY25 Gold Book'!$F:$F,"-",0,1)),
"-")</f>
        <v>-</v>
      </c>
      <c r="T250" s="465" t="str" cm="1">
        <f t="array" ref="T250">IFERROR(
_xlfn.IFS(
OR($R250="TASS",$R250="Seasonal"),"TASS / Part-Time (FICA Only)",
$A250=13,"BSEED",
$A250=20,"DDoT",
OR($A250=48,$A250=49),"DWSD",
$A250=72,"Library",
$I250=600010,"36th District Judges",
$I250=600014,"36th District Staff",
$N250&lt;&gt;0,_xlfn.XLOOKUP($N250,'FY25 Gold Book'!$A:$A,'FY25 Gold Book'!$H:$H,"-",0,1)),
"-")</f>
        <v>-</v>
      </c>
      <c r="U250" s="678"/>
      <c r="V250" s="679"/>
      <c r="W250" s="677"/>
      <c r="X250" s="134"/>
      <c r="Y250" s="135"/>
      <c r="Z250" s="147">
        <f>_xlfn.XLOOKUP($N250,'FY25 Gold Book'!$A:$A,'FY25 Gold Book'!$E:$E,0,0,1)</f>
        <v>0</v>
      </c>
      <c r="AA250" s="680">
        <f>_xlfn.XLOOKUP($N250,'FY25 Gold Book'!$A:$A,'FY25 Gold Book'!$G:$G,0,0,1)</f>
        <v>0</v>
      </c>
      <c r="AB250" s="148">
        <f t="shared" si="25"/>
        <v>0</v>
      </c>
      <c r="AC250" s="681">
        <v>0</v>
      </c>
      <c r="AD250" s="149">
        <f t="shared" si="26"/>
        <v>0</v>
      </c>
      <c r="AE250" s="147">
        <f>_xlfn.XLOOKUP($T250,'FY25 Fringe Rates'!$X$6:$X$15,'FY25 Fringe Rates'!$Y$6:$Y$15,0,0,1)</f>
        <v>0</v>
      </c>
      <c r="AF250" s="150">
        <f t="shared" si="21"/>
        <v>0</v>
      </c>
      <c r="AG250" s="136">
        <v>0</v>
      </c>
      <c r="AH250" s="149">
        <f t="shared" si="27"/>
        <v>0</v>
      </c>
      <c r="AI250" s="151">
        <f t="shared" si="22"/>
        <v>0</v>
      </c>
      <c r="AJ250" s="32"/>
    </row>
    <row r="251" spans="1:36">
      <c r="A251" s="145" t="str">
        <f t="shared" si="23"/>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2"/>
      <c r="J251" s="303" t="str">
        <f>IF($I251="","-",_xlfn.XLOOKUP($I251,'CC.Meta'!$A:$A,'CC.Meta'!$D:$D,"-",0,1))</f>
        <v>-</v>
      </c>
      <c r="K251" s="306" t="str">
        <f t="shared" si="24"/>
        <v>--</v>
      </c>
      <c r="L251" s="302"/>
      <c r="M251" s="133"/>
      <c r="N251" s="234"/>
      <c r="O251" s="146" t="str">
        <f>IF($N251="","-",_xlfn.XLOOKUP($N251,'FY25 Gold Book'!$A:$A,'FY25 Gold Book'!$B:$B,"-",0,1))</f>
        <v>-</v>
      </c>
      <c r="P251" s="444" t="str">
        <f>IF($N251="","-",_xlfn.XLOOKUP($N251,'FY25 Gold Book'!$A:$A,'FY25 Gold Book'!$C:$C,"-",0,1))</f>
        <v>-</v>
      </c>
      <c r="Q251" s="146" t="str">
        <f>IF($N251="","-",_xlfn.XLOOKUP($N251,'FY25 Gold Book'!$A:$A,'FY25 Gold Book'!$D:$D,"-",0,1))</f>
        <v>-</v>
      </c>
      <c r="R251" s="52"/>
      <c r="S251" s="465" t="str" cm="1">
        <f t="array" ref="S251">IFERROR(
_xlfn.IFS(
$I251=600010,"36th District Judges (CC 600010)",
$I251=600014,"36th District Staff (CC 600014)",
$I251&lt;&gt;0,_xlfn.XLOOKUP($N251,'FY25 Gold Book'!$A:$A,'FY25 Gold Book'!$F:$F,"-",0,1)),
"-")</f>
        <v>-</v>
      </c>
      <c r="T251" s="465" t="str" cm="1">
        <f t="array" ref="T251">IFERROR(
_xlfn.IFS(
OR($R251="TASS",$R251="Seasonal"),"TASS / Part-Time (FICA Only)",
$A251=13,"BSEED",
$A251=20,"DDoT",
OR($A251=48,$A251=49),"DWSD",
$A251=72,"Library",
$I251=600010,"36th District Judges",
$I251=600014,"36th District Staff",
$N251&lt;&gt;0,_xlfn.XLOOKUP($N251,'FY25 Gold Book'!$A:$A,'FY25 Gold Book'!$H:$H,"-",0,1)),
"-")</f>
        <v>-</v>
      </c>
      <c r="U251" s="678"/>
      <c r="V251" s="679"/>
      <c r="W251" s="677"/>
      <c r="X251" s="134"/>
      <c r="Y251" s="135"/>
      <c r="Z251" s="147">
        <f>_xlfn.XLOOKUP($N251,'FY25 Gold Book'!$A:$A,'FY25 Gold Book'!$E:$E,0,0,1)</f>
        <v>0</v>
      </c>
      <c r="AA251" s="680">
        <f>_xlfn.XLOOKUP($N251,'FY25 Gold Book'!$A:$A,'FY25 Gold Book'!$G:$G,0,0,1)</f>
        <v>0</v>
      </c>
      <c r="AB251" s="148">
        <f t="shared" si="25"/>
        <v>0</v>
      </c>
      <c r="AC251" s="681">
        <v>0</v>
      </c>
      <c r="AD251" s="149">
        <f t="shared" si="26"/>
        <v>0</v>
      </c>
      <c r="AE251" s="147">
        <f>_xlfn.XLOOKUP($T251,'FY25 Fringe Rates'!$X$6:$X$15,'FY25 Fringe Rates'!$Y$6:$Y$15,0,0,1)</f>
        <v>0</v>
      </c>
      <c r="AF251" s="150">
        <f t="shared" si="21"/>
        <v>0</v>
      </c>
      <c r="AG251" s="136">
        <v>0</v>
      </c>
      <c r="AH251" s="149">
        <f t="shared" si="27"/>
        <v>0</v>
      </c>
      <c r="AI251" s="151">
        <f t="shared" si="22"/>
        <v>0</v>
      </c>
      <c r="AJ251" s="32"/>
    </row>
    <row r="252" spans="1:36">
      <c r="A252" s="145" t="str">
        <f t="shared" si="23"/>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2"/>
      <c r="J252" s="303" t="str">
        <f>IF($I252="","-",_xlfn.XLOOKUP($I252,'CC.Meta'!$A:$A,'CC.Meta'!$D:$D,"-",0,1))</f>
        <v>-</v>
      </c>
      <c r="K252" s="306" t="str">
        <f t="shared" si="24"/>
        <v>--</v>
      </c>
      <c r="L252" s="302"/>
      <c r="M252" s="133"/>
      <c r="N252" s="234"/>
      <c r="O252" s="146" t="str">
        <f>IF($N252="","-",_xlfn.XLOOKUP($N252,'FY25 Gold Book'!$A:$A,'FY25 Gold Book'!$B:$B,"-",0,1))</f>
        <v>-</v>
      </c>
      <c r="P252" s="444" t="str">
        <f>IF($N252="","-",_xlfn.XLOOKUP($N252,'FY25 Gold Book'!$A:$A,'FY25 Gold Book'!$C:$C,"-",0,1))</f>
        <v>-</v>
      </c>
      <c r="Q252" s="146" t="str">
        <f>IF($N252="","-",_xlfn.XLOOKUP($N252,'FY25 Gold Book'!$A:$A,'FY25 Gold Book'!$D:$D,"-",0,1))</f>
        <v>-</v>
      </c>
      <c r="R252" s="52"/>
      <c r="S252" s="465" t="str" cm="1">
        <f t="array" ref="S252">IFERROR(
_xlfn.IFS(
$I252=600010,"36th District Judges (CC 600010)",
$I252=600014,"36th District Staff (CC 600014)",
$I252&lt;&gt;0,_xlfn.XLOOKUP($N252,'FY25 Gold Book'!$A:$A,'FY25 Gold Book'!$F:$F,"-",0,1)),
"-")</f>
        <v>-</v>
      </c>
      <c r="T252" s="465" t="str" cm="1">
        <f t="array" ref="T252">IFERROR(
_xlfn.IFS(
OR($R252="TASS",$R252="Seasonal"),"TASS / Part-Time (FICA Only)",
$A252=13,"BSEED",
$A252=20,"DDoT",
OR($A252=48,$A252=49),"DWSD",
$A252=72,"Library",
$I252=600010,"36th District Judges",
$I252=600014,"36th District Staff",
$N252&lt;&gt;0,_xlfn.XLOOKUP($N252,'FY25 Gold Book'!$A:$A,'FY25 Gold Book'!$H:$H,"-",0,1)),
"-")</f>
        <v>-</v>
      </c>
      <c r="U252" s="678"/>
      <c r="V252" s="679"/>
      <c r="W252" s="677"/>
      <c r="X252" s="134"/>
      <c r="Y252" s="135"/>
      <c r="Z252" s="147">
        <f>_xlfn.XLOOKUP($N252,'FY25 Gold Book'!$A:$A,'FY25 Gold Book'!$E:$E,0,0,1)</f>
        <v>0</v>
      </c>
      <c r="AA252" s="680">
        <f>_xlfn.XLOOKUP($N252,'FY25 Gold Book'!$A:$A,'FY25 Gold Book'!$G:$G,0,0,1)</f>
        <v>0</v>
      </c>
      <c r="AB252" s="148">
        <f t="shared" si="25"/>
        <v>0</v>
      </c>
      <c r="AC252" s="681">
        <v>0</v>
      </c>
      <c r="AD252" s="149">
        <f t="shared" si="26"/>
        <v>0</v>
      </c>
      <c r="AE252" s="147">
        <f>_xlfn.XLOOKUP($T252,'FY25 Fringe Rates'!$X$6:$X$15,'FY25 Fringe Rates'!$Y$6:$Y$15,0,0,1)</f>
        <v>0</v>
      </c>
      <c r="AF252" s="150">
        <f t="shared" si="21"/>
        <v>0</v>
      </c>
      <c r="AG252" s="136">
        <v>0</v>
      </c>
      <c r="AH252" s="149">
        <f t="shared" si="27"/>
        <v>0</v>
      </c>
      <c r="AI252" s="151">
        <f t="shared" si="22"/>
        <v>0</v>
      </c>
      <c r="AJ252" s="32"/>
    </row>
    <row r="253" spans="1:36">
      <c r="A253" s="145" t="str">
        <f t="shared" si="23"/>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2"/>
      <c r="J253" s="303" t="str">
        <f>IF($I253="","-",_xlfn.XLOOKUP($I253,'CC.Meta'!$A:$A,'CC.Meta'!$D:$D,"-",0,1))</f>
        <v>-</v>
      </c>
      <c r="K253" s="306" t="str">
        <f t="shared" si="24"/>
        <v>--</v>
      </c>
      <c r="L253" s="302"/>
      <c r="M253" s="133"/>
      <c r="N253" s="234"/>
      <c r="O253" s="146" t="str">
        <f>IF($N253="","-",_xlfn.XLOOKUP($N253,'FY25 Gold Book'!$A:$A,'FY25 Gold Book'!$B:$B,"-",0,1))</f>
        <v>-</v>
      </c>
      <c r="P253" s="444" t="str">
        <f>IF($N253="","-",_xlfn.XLOOKUP($N253,'FY25 Gold Book'!$A:$A,'FY25 Gold Book'!$C:$C,"-",0,1))</f>
        <v>-</v>
      </c>
      <c r="Q253" s="146" t="str">
        <f>IF($N253="","-",_xlfn.XLOOKUP($N253,'FY25 Gold Book'!$A:$A,'FY25 Gold Book'!$D:$D,"-",0,1))</f>
        <v>-</v>
      </c>
      <c r="R253" s="52"/>
      <c r="S253" s="465" t="str" cm="1">
        <f t="array" ref="S253">IFERROR(
_xlfn.IFS(
$I253=600010,"36th District Judges (CC 600010)",
$I253=600014,"36th District Staff (CC 600014)",
$I253&lt;&gt;0,_xlfn.XLOOKUP($N253,'FY25 Gold Book'!$A:$A,'FY25 Gold Book'!$F:$F,"-",0,1)),
"-")</f>
        <v>-</v>
      </c>
      <c r="T253" s="465" t="str" cm="1">
        <f t="array" ref="T253">IFERROR(
_xlfn.IFS(
OR($R253="TASS",$R253="Seasonal"),"TASS / Part-Time (FICA Only)",
$A253=13,"BSEED",
$A253=20,"DDoT",
OR($A253=48,$A253=49),"DWSD",
$A253=72,"Library",
$I253=600010,"36th District Judges",
$I253=600014,"36th District Staff",
$N253&lt;&gt;0,_xlfn.XLOOKUP($N253,'FY25 Gold Book'!$A:$A,'FY25 Gold Book'!$H:$H,"-",0,1)),
"-")</f>
        <v>-</v>
      </c>
      <c r="U253" s="678"/>
      <c r="V253" s="679"/>
      <c r="W253" s="677"/>
      <c r="X253" s="134"/>
      <c r="Y253" s="135"/>
      <c r="Z253" s="147">
        <f>_xlfn.XLOOKUP($N253,'FY25 Gold Book'!$A:$A,'FY25 Gold Book'!$E:$E,0,0,1)</f>
        <v>0</v>
      </c>
      <c r="AA253" s="680">
        <f>_xlfn.XLOOKUP($N253,'FY25 Gold Book'!$A:$A,'FY25 Gold Book'!$G:$G,0,0,1)</f>
        <v>0</v>
      </c>
      <c r="AB253" s="148">
        <f t="shared" si="25"/>
        <v>0</v>
      </c>
      <c r="AC253" s="681">
        <v>0</v>
      </c>
      <c r="AD253" s="149">
        <f t="shared" si="26"/>
        <v>0</v>
      </c>
      <c r="AE253" s="147">
        <f>_xlfn.XLOOKUP($T253,'FY25 Fringe Rates'!$X$6:$X$15,'FY25 Fringe Rates'!$Y$6:$Y$15,0,0,1)</f>
        <v>0</v>
      </c>
      <c r="AF253" s="150">
        <f t="shared" si="21"/>
        <v>0</v>
      </c>
      <c r="AG253" s="136">
        <v>0</v>
      </c>
      <c r="AH253" s="149">
        <f t="shared" si="27"/>
        <v>0</v>
      </c>
      <c r="AI253" s="151">
        <f t="shared" si="22"/>
        <v>0</v>
      </c>
      <c r="AJ253" s="32"/>
    </row>
    <row r="254" spans="1:36">
      <c r="A254" s="145" t="str">
        <f t="shared" si="23"/>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2"/>
      <c r="J254" s="303" t="str">
        <f>IF($I254="","-",_xlfn.XLOOKUP($I254,'CC.Meta'!$A:$A,'CC.Meta'!$D:$D,"-",0,1))</f>
        <v>-</v>
      </c>
      <c r="K254" s="306" t="str">
        <f t="shared" si="24"/>
        <v>--</v>
      </c>
      <c r="L254" s="302"/>
      <c r="M254" s="133"/>
      <c r="N254" s="234"/>
      <c r="O254" s="146" t="str">
        <f>IF($N254="","-",_xlfn.XLOOKUP($N254,'FY25 Gold Book'!$A:$A,'FY25 Gold Book'!$B:$B,"-",0,1))</f>
        <v>-</v>
      </c>
      <c r="P254" s="444" t="str">
        <f>IF($N254="","-",_xlfn.XLOOKUP($N254,'FY25 Gold Book'!$A:$A,'FY25 Gold Book'!$C:$C,"-",0,1))</f>
        <v>-</v>
      </c>
      <c r="Q254" s="146" t="str">
        <f>IF($N254="","-",_xlfn.XLOOKUP($N254,'FY25 Gold Book'!$A:$A,'FY25 Gold Book'!$D:$D,"-",0,1))</f>
        <v>-</v>
      </c>
      <c r="R254" s="52"/>
      <c r="S254" s="465" t="str" cm="1">
        <f t="array" ref="S254">IFERROR(
_xlfn.IFS(
$I254=600010,"36th District Judges (CC 600010)",
$I254=600014,"36th District Staff (CC 600014)",
$I254&lt;&gt;0,_xlfn.XLOOKUP($N254,'FY25 Gold Book'!$A:$A,'FY25 Gold Book'!$F:$F,"-",0,1)),
"-")</f>
        <v>-</v>
      </c>
      <c r="T254" s="465" t="str" cm="1">
        <f t="array" ref="T254">IFERROR(
_xlfn.IFS(
OR($R254="TASS",$R254="Seasonal"),"TASS / Part-Time (FICA Only)",
$A254=13,"BSEED",
$A254=20,"DDoT",
OR($A254=48,$A254=49),"DWSD",
$A254=72,"Library",
$I254=600010,"36th District Judges",
$I254=600014,"36th District Staff",
$N254&lt;&gt;0,_xlfn.XLOOKUP($N254,'FY25 Gold Book'!$A:$A,'FY25 Gold Book'!$H:$H,"-",0,1)),
"-")</f>
        <v>-</v>
      </c>
      <c r="U254" s="678"/>
      <c r="V254" s="679"/>
      <c r="W254" s="677"/>
      <c r="X254" s="134"/>
      <c r="Y254" s="135"/>
      <c r="Z254" s="147">
        <f>_xlfn.XLOOKUP($N254,'FY25 Gold Book'!$A:$A,'FY25 Gold Book'!$E:$E,0,0,1)</f>
        <v>0</v>
      </c>
      <c r="AA254" s="680">
        <f>_xlfn.XLOOKUP($N254,'FY25 Gold Book'!$A:$A,'FY25 Gold Book'!$G:$G,0,0,1)</f>
        <v>0</v>
      </c>
      <c r="AB254" s="148">
        <f t="shared" si="25"/>
        <v>0</v>
      </c>
      <c r="AC254" s="681">
        <v>0</v>
      </c>
      <c r="AD254" s="149">
        <f t="shared" si="26"/>
        <v>0</v>
      </c>
      <c r="AE254" s="147">
        <f>_xlfn.XLOOKUP($T254,'FY25 Fringe Rates'!$X$6:$X$15,'FY25 Fringe Rates'!$Y$6:$Y$15,0,0,1)</f>
        <v>0</v>
      </c>
      <c r="AF254" s="150">
        <f t="shared" si="21"/>
        <v>0</v>
      </c>
      <c r="AG254" s="136">
        <v>0</v>
      </c>
      <c r="AH254" s="149">
        <f t="shared" si="27"/>
        <v>0</v>
      </c>
      <c r="AI254" s="151">
        <f t="shared" si="22"/>
        <v>0</v>
      </c>
      <c r="AJ254" s="32"/>
    </row>
    <row r="255" spans="1:36">
      <c r="A255" s="145" t="str">
        <f t="shared" si="23"/>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2"/>
      <c r="J255" s="303" t="str">
        <f>IF($I255="","-",_xlfn.XLOOKUP($I255,'CC.Meta'!$A:$A,'CC.Meta'!$D:$D,"-",0,1))</f>
        <v>-</v>
      </c>
      <c r="K255" s="306" t="str">
        <f t="shared" si="24"/>
        <v>--</v>
      </c>
      <c r="L255" s="302"/>
      <c r="M255" s="133"/>
      <c r="N255" s="234"/>
      <c r="O255" s="146" t="str">
        <f>IF($N255="","-",_xlfn.XLOOKUP($N255,'FY25 Gold Book'!$A:$A,'FY25 Gold Book'!$B:$B,"-",0,1))</f>
        <v>-</v>
      </c>
      <c r="P255" s="444" t="str">
        <f>IF($N255="","-",_xlfn.XLOOKUP($N255,'FY25 Gold Book'!$A:$A,'FY25 Gold Book'!$C:$C,"-",0,1))</f>
        <v>-</v>
      </c>
      <c r="Q255" s="146" t="str">
        <f>IF($N255="","-",_xlfn.XLOOKUP($N255,'FY25 Gold Book'!$A:$A,'FY25 Gold Book'!$D:$D,"-",0,1))</f>
        <v>-</v>
      </c>
      <c r="R255" s="52"/>
      <c r="S255" s="465" t="str" cm="1">
        <f t="array" ref="S255">IFERROR(
_xlfn.IFS(
$I255=600010,"36th District Judges (CC 600010)",
$I255=600014,"36th District Staff (CC 600014)",
$I255&lt;&gt;0,_xlfn.XLOOKUP($N255,'FY25 Gold Book'!$A:$A,'FY25 Gold Book'!$F:$F,"-",0,1)),
"-")</f>
        <v>-</v>
      </c>
      <c r="T255" s="465" t="str" cm="1">
        <f t="array" ref="T255">IFERROR(
_xlfn.IFS(
OR($R255="TASS",$R255="Seasonal"),"TASS / Part-Time (FICA Only)",
$A255=13,"BSEED",
$A255=20,"DDoT",
OR($A255=48,$A255=49),"DWSD",
$A255=72,"Library",
$I255=600010,"36th District Judges",
$I255=600014,"36th District Staff",
$N255&lt;&gt;0,_xlfn.XLOOKUP($N255,'FY25 Gold Book'!$A:$A,'FY25 Gold Book'!$H:$H,"-",0,1)),
"-")</f>
        <v>-</v>
      </c>
      <c r="U255" s="678"/>
      <c r="V255" s="679"/>
      <c r="W255" s="677"/>
      <c r="X255" s="134"/>
      <c r="Y255" s="135"/>
      <c r="Z255" s="147">
        <f>_xlfn.XLOOKUP($N255,'FY25 Gold Book'!$A:$A,'FY25 Gold Book'!$E:$E,0,0,1)</f>
        <v>0</v>
      </c>
      <c r="AA255" s="680">
        <f>_xlfn.XLOOKUP($N255,'FY25 Gold Book'!$A:$A,'FY25 Gold Book'!$G:$G,0,0,1)</f>
        <v>0</v>
      </c>
      <c r="AB255" s="148">
        <f t="shared" si="25"/>
        <v>0</v>
      </c>
      <c r="AC255" s="681">
        <v>0</v>
      </c>
      <c r="AD255" s="149">
        <f t="shared" si="26"/>
        <v>0</v>
      </c>
      <c r="AE255" s="147">
        <f>_xlfn.XLOOKUP($T255,'FY25 Fringe Rates'!$X$6:$X$15,'FY25 Fringe Rates'!$Y$6:$Y$15,0,0,1)</f>
        <v>0</v>
      </c>
      <c r="AF255" s="150">
        <f t="shared" si="21"/>
        <v>0</v>
      </c>
      <c r="AG255" s="136">
        <v>0</v>
      </c>
      <c r="AH255" s="149">
        <f t="shared" si="27"/>
        <v>0</v>
      </c>
      <c r="AI255" s="151">
        <f t="shared" si="22"/>
        <v>0</v>
      </c>
      <c r="AJ255" s="32"/>
    </row>
    <row r="256" spans="1:36">
      <c r="A256" s="145" t="str">
        <f t="shared" si="23"/>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2"/>
      <c r="J256" s="303" t="str">
        <f>IF($I256="","-",_xlfn.XLOOKUP($I256,'CC.Meta'!$A:$A,'CC.Meta'!$D:$D,"-",0,1))</f>
        <v>-</v>
      </c>
      <c r="K256" s="306" t="str">
        <f t="shared" si="24"/>
        <v>--</v>
      </c>
      <c r="L256" s="302"/>
      <c r="M256" s="133"/>
      <c r="N256" s="234"/>
      <c r="O256" s="146" t="str">
        <f>IF($N256="","-",_xlfn.XLOOKUP($N256,'FY25 Gold Book'!$A:$A,'FY25 Gold Book'!$B:$B,"-",0,1))</f>
        <v>-</v>
      </c>
      <c r="P256" s="444" t="str">
        <f>IF($N256="","-",_xlfn.XLOOKUP($N256,'FY25 Gold Book'!$A:$A,'FY25 Gold Book'!$C:$C,"-",0,1))</f>
        <v>-</v>
      </c>
      <c r="Q256" s="146" t="str">
        <f>IF($N256="","-",_xlfn.XLOOKUP($N256,'FY25 Gold Book'!$A:$A,'FY25 Gold Book'!$D:$D,"-",0,1))</f>
        <v>-</v>
      </c>
      <c r="R256" s="52"/>
      <c r="S256" s="465" t="str" cm="1">
        <f t="array" ref="S256">IFERROR(
_xlfn.IFS(
$I256=600010,"36th District Judges (CC 600010)",
$I256=600014,"36th District Staff (CC 600014)",
$I256&lt;&gt;0,_xlfn.XLOOKUP($N256,'FY25 Gold Book'!$A:$A,'FY25 Gold Book'!$F:$F,"-",0,1)),
"-")</f>
        <v>-</v>
      </c>
      <c r="T256" s="465" t="str" cm="1">
        <f t="array" ref="T256">IFERROR(
_xlfn.IFS(
OR($R256="TASS",$R256="Seasonal"),"TASS / Part-Time (FICA Only)",
$A256=13,"BSEED",
$A256=20,"DDoT",
OR($A256=48,$A256=49),"DWSD",
$A256=72,"Library",
$I256=600010,"36th District Judges",
$I256=600014,"36th District Staff",
$N256&lt;&gt;0,_xlfn.XLOOKUP($N256,'FY25 Gold Book'!$A:$A,'FY25 Gold Book'!$H:$H,"-",0,1)),
"-")</f>
        <v>-</v>
      </c>
      <c r="U256" s="678"/>
      <c r="V256" s="679"/>
      <c r="W256" s="677"/>
      <c r="X256" s="134"/>
      <c r="Y256" s="135"/>
      <c r="Z256" s="147">
        <f>_xlfn.XLOOKUP($N256,'FY25 Gold Book'!$A:$A,'FY25 Gold Book'!$E:$E,0,0,1)</f>
        <v>0</v>
      </c>
      <c r="AA256" s="680">
        <f>_xlfn.XLOOKUP($N256,'FY25 Gold Book'!$A:$A,'FY25 Gold Book'!$G:$G,0,0,1)</f>
        <v>0</v>
      </c>
      <c r="AB256" s="148">
        <f t="shared" si="25"/>
        <v>0</v>
      </c>
      <c r="AC256" s="681">
        <v>0</v>
      </c>
      <c r="AD256" s="149">
        <f t="shared" si="26"/>
        <v>0</v>
      </c>
      <c r="AE256" s="147">
        <f>_xlfn.XLOOKUP($T256,'FY25 Fringe Rates'!$X$6:$X$15,'FY25 Fringe Rates'!$Y$6:$Y$15,0,0,1)</f>
        <v>0</v>
      </c>
      <c r="AF256" s="150">
        <f t="shared" si="21"/>
        <v>0</v>
      </c>
      <c r="AG256" s="136">
        <v>0</v>
      </c>
      <c r="AH256" s="149">
        <f t="shared" si="27"/>
        <v>0</v>
      </c>
      <c r="AI256" s="151">
        <f t="shared" si="22"/>
        <v>0</v>
      </c>
      <c r="AJ256" s="32"/>
    </row>
    <row r="257" spans="1:36">
      <c r="A257" s="145" t="str">
        <f t="shared" si="23"/>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2"/>
      <c r="J257" s="303" t="str">
        <f>IF($I257="","-",_xlfn.XLOOKUP($I257,'CC.Meta'!$A:$A,'CC.Meta'!$D:$D,"-",0,1))</f>
        <v>-</v>
      </c>
      <c r="K257" s="306" t="str">
        <f t="shared" si="24"/>
        <v>--</v>
      </c>
      <c r="L257" s="302"/>
      <c r="M257" s="133"/>
      <c r="N257" s="234"/>
      <c r="O257" s="146" t="str">
        <f>IF($N257="","-",_xlfn.XLOOKUP($N257,'FY25 Gold Book'!$A:$A,'FY25 Gold Book'!$B:$B,"-",0,1))</f>
        <v>-</v>
      </c>
      <c r="P257" s="444" t="str">
        <f>IF($N257="","-",_xlfn.XLOOKUP($N257,'FY25 Gold Book'!$A:$A,'FY25 Gold Book'!$C:$C,"-",0,1))</f>
        <v>-</v>
      </c>
      <c r="Q257" s="146" t="str">
        <f>IF($N257="","-",_xlfn.XLOOKUP($N257,'FY25 Gold Book'!$A:$A,'FY25 Gold Book'!$D:$D,"-",0,1))</f>
        <v>-</v>
      </c>
      <c r="R257" s="52"/>
      <c r="S257" s="465" t="str" cm="1">
        <f t="array" ref="S257">IFERROR(
_xlfn.IFS(
$I257=600010,"36th District Judges (CC 600010)",
$I257=600014,"36th District Staff (CC 600014)",
$I257&lt;&gt;0,_xlfn.XLOOKUP($N257,'FY25 Gold Book'!$A:$A,'FY25 Gold Book'!$F:$F,"-",0,1)),
"-")</f>
        <v>-</v>
      </c>
      <c r="T257" s="465" t="str" cm="1">
        <f t="array" ref="T257">IFERROR(
_xlfn.IFS(
OR($R257="TASS",$R257="Seasonal"),"TASS / Part-Time (FICA Only)",
$A257=13,"BSEED",
$A257=20,"DDoT",
OR($A257=48,$A257=49),"DWSD",
$A257=72,"Library",
$I257=600010,"36th District Judges",
$I257=600014,"36th District Staff",
$N257&lt;&gt;0,_xlfn.XLOOKUP($N257,'FY25 Gold Book'!$A:$A,'FY25 Gold Book'!$H:$H,"-",0,1)),
"-")</f>
        <v>-</v>
      </c>
      <c r="U257" s="678"/>
      <c r="V257" s="679"/>
      <c r="W257" s="677"/>
      <c r="X257" s="134"/>
      <c r="Y257" s="135"/>
      <c r="Z257" s="147">
        <f>_xlfn.XLOOKUP($N257,'FY25 Gold Book'!$A:$A,'FY25 Gold Book'!$E:$E,0,0,1)</f>
        <v>0</v>
      </c>
      <c r="AA257" s="680">
        <f>_xlfn.XLOOKUP($N257,'FY25 Gold Book'!$A:$A,'FY25 Gold Book'!$G:$G,0,0,1)</f>
        <v>0</v>
      </c>
      <c r="AB257" s="148">
        <f t="shared" si="25"/>
        <v>0</v>
      </c>
      <c r="AC257" s="681">
        <v>0</v>
      </c>
      <c r="AD257" s="149">
        <f t="shared" si="26"/>
        <v>0</v>
      </c>
      <c r="AE257" s="147">
        <f>_xlfn.XLOOKUP($T257,'FY25 Fringe Rates'!$X$6:$X$15,'FY25 Fringe Rates'!$Y$6:$Y$15,0,0,1)</f>
        <v>0</v>
      </c>
      <c r="AF257" s="150">
        <f t="shared" si="21"/>
        <v>0</v>
      </c>
      <c r="AG257" s="136">
        <v>0</v>
      </c>
      <c r="AH257" s="149">
        <f t="shared" si="27"/>
        <v>0</v>
      </c>
      <c r="AI257" s="151">
        <f t="shared" si="22"/>
        <v>0</v>
      </c>
      <c r="AJ257" s="32"/>
    </row>
    <row r="258" spans="1:36">
      <c r="A258" s="145" t="str">
        <f t="shared" si="23"/>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2"/>
      <c r="J258" s="303" t="str">
        <f>IF($I258="","-",_xlfn.XLOOKUP($I258,'CC.Meta'!$A:$A,'CC.Meta'!$D:$D,"-",0,1))</f>
        <v>-</v>
      </c>
      <c r="K258" s="306" t="str">
        <f t="shared" si="24"/>
        <v>--</v>
      </c>
      <c r="L258" s="302"/>
      <c r="M258" s="133"/>
      <c r="N258" s="234"/>
      <c r="O258" s="146" t="str">
        <f>IF($N258="","-",_xlfn.XLOOKUP($N258,'FY25 Gold Book'!$A:$A,'FY25 Gold Book'!$B:$B,"-",0,1))</f>
        <v>-</v>
      </c>
      <c r="P258" s="444" t="str">
        <f>IF($N258="","-",_xlfn.XLOOKUP($N258,'FY25 Gold Book'!$A:$A,'FY25 Gold Book'!$C:$C,"-",0,1))</f>
        <v>-</v>
      </c>
      <c r="Q258" s="146" t="str">
        <f>IF($N258="","-",_xlfn.XLOOKUP($N258,'FY25 Gold Book'!$A:$A,'FY25 Gold Book'!$D:$D,"-",0,1))</f>
        <v>-</v>
      </c>
      <c r="R258" s="52"/>
      <c r="S258" s="465" t="str" cm="1">
        <f t="array" ref="S258">IFERROR(
_xlfn.IFS(
$I258=600010,"36th District Judges (CC 600010)",
$I258=600014,"36th District Staff (CC 600014)",
$I258&lt;&gt;0,_xlfn.XLOOKUP($N258,'FY25 Gold Book'!$A:$A,'FY25 Gold Book'!$F:$F,"-",0,1)),
"-")</f>
        <v>-</v>
      </c>
      <c r="T258" s="465" t="str" cm="1">
        <f t="array" ref="T258">IFERROR(
_xlfn.IFS(
OR($R258="TASS",$R258="Seasonal"),"TASS / Part-Time (FICA Only)",
$A258=13,"BSEED",
$A258=20,"DDoT",
OR($A258=48,$A258=49),"DWSD",
$A258=72,"Library",
$I258=600010,"36th District Judges",
$I258=600014,"36th District Staff",
$N258&lt;&gt;0,_xlfn.XLOOKUP($N258,'FY25 Gold Book'!$A:$A,'FY25 Gold Book'!$H:$H,"-",0,1)),
"-")</f>
        <v>-</v>
      </c>
      <c r="U258" s="678"/>
      <c r="V258" s="679"/>
      <c r="W258" s="677"/>
      <c r="X258" s="134"/>
      <c r="Y258" s="135"/>
      <c r="Z258" s="147">
        <f>_xlfn.XLOOKUP($N258,'FY25 Gold Book'!$A:$A,'FY25 Gold Book'!$E:$E,0,0,1)</f>
        <v>0</v>
      </c>
      <c r="AA258" s="680">
        <f>_xlfn.XLOOKUP($N258,'FY25 Gold Book'!$A:$A,'FY25 Gold Book'!$G:$G,0,0,1)</f>
        <v>0</v>
      </c>
      <c r="AB258" s="148">
        <f t="shared" si="25"/>
        <v>0</v>
      </c>
      <c r="AC258" s="681">
        <v>0</v>
      </c>
      <c r="AD258" s="149">
        <f t="shared" si="26"/>
        <v>0</v>
      </c>
      <c r="AE258" s="147">
        <f>_xlfn.XLOOKUP($T258,'FY25 Fringe Rates'!$X$6:$X$15,'FY25 Fringe Rates'!$Y$6:$Y$15,0,0,1)</f>
        <v>0</v>
      </c>
      <c r="AF258" s="150">
        <f t="shared" si="21"/>
        <v>0</v>
      </c>
      <c r="AG258" s="136">
        <v>0</v>
      </c>
      <c r="AH258" s="149">
        <f t="shared" si="27"/>
        <v>0</v>
      </c>
      <c r="AI258" s="151">
        <f t="shared" si="22"/>
        <v>0</v>
      </c>
      <c r="AJ258" s="32"/>
    </row>
    <row r="259" spans="1:36">
      <c r="A259" s="145" t="str">
        <f t="shared" si="23"/>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2"/>
      <c r="J259" s="303" t="str">
        <f>IF($I259="","-",_xlfn.XLOOKUP($I259,'CC.Meta'!$A:$A,'CC.Meta'!$D:$D,"-",0,1))</f>
        <v>-</v>
      </c>
      <c r="K259" s="306" t="str">
        <f t="shared" si="24"/>
        <v>--</v>
      </c>
      <c r="L259" s="302"/>
      <c r="M259" s="133"/>
      <c r="N259" s="234"/>
      <c r="O259" s="146" t="str">
        <f>IF($N259="","-",_xlfn.XLOOKUP($N259,'FY25 Gold Book'!$A:$A,'FY25 Gold Book'!$B:$B,"-",0,1))</f>
        <v>-</v>
      </c>
      <c r="P259" s="444" t="str">
        <f>IF($N259="","-",_xlfn.XLOOKUP($N259,'FY25 Gold Book'!$A:$A,'FY25 Gold Book'!$C:$C,"-",0,1))</f>
        <v>-</v>
      </c>
      <c r="Q259" s="146" t="str">
        <f>IF($N259="","-",_xlfn.XLOOKUP($N259,'FY25 Gold Book'!$A:$A,'FY25 Gold Book'!$D:$D,"-",0,1))</f>
        <v>-</v>
      </c>
      <c r="R259" s="52"/>
      <c r="S259" s="465" t="str" cm="1">
        <f t="array" ref="S259">IFERROR(
_xlfn.IFS(
$I259=600010,"36th District Judges (CC 600010)",
$I259=600014,"36th District Staff (CC 600014)",
$I259&lt;&gt;0,_xlfn.XLOOKUP($N259,'FY25 Gold Book'!$A:$A,'FY25 Gold Book'!$F:$F,"-",0,1)),
"-")</f>
        <v>-</v>
      </c>
      <c r="T259" s="465" t="str" cm="1">
        <f t="array" ref="T259">IFERROR(
_xlfn.IFS(
OR($R259="TASS",$R259="Seasonal"),"TASS / Part-Time (FICA Only)",
$A259=13,"BSEED",
$A259=20,"DDoT",
OR($A259=48,$A259=49),"DWSD",
$A259=72,"Library",
$I259=600010,"36th District Judges",
$I259=600014,"36th District Staff",
$N259&lt;&gt;0,_xlfn.XLOOKUP($N259,'FY25 Gold Book'!$A:$A,'FY25 Gold Book'!$H:$H,"-",0,1)),
"-")</f>
        <v>-</v>
      </c>
      <c r="U259" s="678"/>
      <c r="V259" s="679"/>
      <c r="W259" s="677"/>
      <c r="X259" s="134"/>
      <c r="Y259" s="135"/>
      <c r="Z259" s="147">
        <f>_xlfn.XLOOKUP($N259,'FY25 Gold Book'!$A:$A,'FY25 Gold Book'!$E:$E,0,0,1)</f>
        <v>0</v>
      </c>
      <c r="AA259" s="680">
        <f>_xlfn.XLOOKUP($N259,'FY25 Gold Book'!$A:$A,'FY25 Gold Book'!$G:$G,0,0,1)</f>
        <v>0</v>
      </c>
      <c r="AB259" s="148">
        <f t="shared" si="25"/>
        <v>0</v>
      </c>
      <c r="AC259" s="681">
        <v>0</v>
      </c>
      <c r="AD259" s="149">
        <f t="shared" si="26"/>
        <v>0</v>
      </c>
      <c r="AE259" s="147">
        <f>_xlfn.XLOOKUP($T259,'FY25 Fringe Rates'!$X$6:$X$15,'FY25 Fringe Rates'!$Y$6:$Y$15,0,0,1)</f>
        <v>0</v>
      </c>
      <c r="AF259" s="150">
        <f t="shared" si="21"/>
        <v>0</v>
      </c>
      <c r="AG259" s="136">
        <v>0</v>
      </c>
      <c r="AH259" s="149">
        <f t="shared" si="27"/>
        <v>0</v>
      </c>
      <c r="AI259" s="151">
        <f t="shared" si="22"/>
        <v>0</v>
      </c>
      <c r="AJ259" s="32"/>
    </row>
    <row r="260" spans="1:36">
      <c r="A260" s="145" t="str">
        <f t="shared" si="23"/>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2"/>
      <c r="J260" s="303" t="str">
        <f>IF($I260="","-",_xlfn.XLOOKUP($I260,'CC.Meta'!$A:$A,'CC.Meta'!$D:$D,"-",0,1))</f>
        <v>-</v>
      </c>
      <c r="K260" s="306" t="str">
        <f t="shared" si="24"/>
        <v>--</v>
      </c>
      <c r="L260" s="302"/>
      <c r="M260" s="133"/>
      <c r="N260" s="234"/>
      <c r="O260" s="146" t="str">
        <f>IF($N260="","-",_xlfn.XLOOKUP($N260,'FY25 Gold Book'!$A:$A,'FY25 Gold Book'!$B:$B,"-",0,1))</f>
        <v>-</v>
      </c>
      <c r="P260" s="444" t="str">
        <f>IF($N260="","-",_xlfn.XLOOKUP($N260,'FY25 Gold Book'!$A:$A,'FY25 Gold Book'!$C:$C,"-",0,1))</f>
        <v>-</v>
      </c>
      <c r="Q260" s="146" t="str">
        <f>IF($N260="","-",_xlfn.XLOOKUP($N260,'FY25 Gold Book'!$A:$A,'FY25 Gold Book'!$D:$D,"-",0,1))</f>
        <v>-</v>
      </c>
      <c r="R260" s="52"/>
      <c r="S260" s="465" t="str" cm="1">
        <f t="array" ref="S260">IFERROR(
_xlfn.IFS(
$I260=600010,"36th District Judges (CC 600010)",
$I260=600014,"36th District Staff (CC 600014)",
$I260&lt;&gt;0,_xlfn.XLOOKUP($N260,'FY25 Gold Book'!$A:$A,'FY25 Gold Book'!$F:$F,"-",0,1)),
"-")</f>
        <v>-</v>
      </c>
      <c r="T260" s="465" t="str" cm="1">
        <f t="array" ref="T260">IFERROR(
_xlfn.IFS(
OR($R260="TASS",$R260="Seasonal"),"TASS / Part-Time (FICA Only)",
$A260=13,"BSEED",
$A260=20,"DDoT",
OR($A260=48,$A260=49),"DWSD",
$A260=72,"Library",
$I260=600010,"36th District Judges",
$I260=600014,"36th District Staff",
$N260&lt;&gt;0,_xlfn.XLOOKUP($N260,'FY25 Gold Book'!$A:$A,'FY25 Gold Book'!$H:$H,"-",0,1)),
"-")</f>
        <v>-</v>
      </c>
      <c r="U260" s="678"/>
      <c r="V260" s="679"/>
      <c r="W260" s="677"/>
      <c r="X260" s="134"/>
      <c r="Y260" s="135"/>
      <c r="Z260" s="147">
        <f>_xlfn.XLOOKUP($N260,'FY25 Gold Book'!$A:$A,'FY25 Gold Book'!$E:$E,0,0,1)</f>
        <v>0</v>
      </c>
      <c r="AA260" s="680">
        <f>_xlfn.XLOOKUP($N260,'FY25 Gold Book'!$A:$A,'FY25 Gold Book'!$G:$G,0,0,1)</f>
        <v>0</v>
      </c>
      <c r="AB260" s="148">
        <f t="shared" si="25"/>
        <v>0</v>
      </c>
      <c r="AC260" s="681">
        <v>0</v>
      </c>
      <c r="AD260" s="149">
        <f t="shared" si="26"/>
        <v>0</v>
      </c>
      <c r="AE260" s="147">
        <f>_xlfn.XLOOKUP($T260,'FY25 Fringe Rates'!$X$6:$X$15,'FY25 Fringe Rates'!$Y$6:$Y$15,0,0,1)</f>
        <v>0</v>
      </c>
      <c r="AF260" s="150">
        <f t="shared" si="21"/>
        <v>0</v>
      </c>
      <c r="AG260" s="136">
        <v>0</v>
      </c>
      <c r="AH260" s="149">
        <f t="shared" si="27"/>
        <v>0</v>
      </c>
      <c r="AI260" s="151">
        <f t="shared" si="22"/>
        <v>0</v>
      </c>
      <c r="AJ260" s="32"/>
    </row>
    <row r="261" spans="1:36">
      <c r="A261" s="145" t="str">
        <f t="shared" si="23"/>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2"/>
      <c r="J261" s="303" t="str">
        <f>IF($I261="","-",_xlfn.XLOOKUP($I261,'CC.Meta'!$A:$A,'CC.Meta'!$D:$D,"-",0,1))</f>
        <v>-</v>
      </c>
      <c r="K261" s="306" t="str">
        <f t="shared" si="24"/>
        <v>--</v>
      </c>
      <c r="L261" s="302"/>
      <c r="M261" s="133"/>
      <c r="N261" s="234"/>
      <c r="O261" s="146" t="str">
        <f>IF($N261="","-",_xlfn.XLOOKUP($N261,'FY25 Gold Book'!$A:$A,'FY25 Gold Book'!$B:$B,"-",0,1))</f>
        <v>-</v>
      </c>
      <c r="P261" s="444" t="str">
        <f>IF($N261="","-",_xlfn.XLOOKUP($N261,'FY25 Gold Book'!$A:$A,'FY25 Gold Book'!$C:$C,"-",0,1))</f>
        <v>-</v>
      </c>
      <c r="Q261" s="146" t="str">
        <f>IF($N261="","-",_xlfn.XLOOKUP($N261,'FY25 Gold Book'!$A:$A,'FY25 Gold Book'!$D:$D,"-",0,1))</f>
        <v>-</v>
      </c>
      <c r="R261" s="52"/>
      <c r="S261" s="465" t="str" cm="1">
        <f t="array" ref="S261">IFERROR(
_xlfn.IFS(
$I261=600010,"36th District Judges (CC 600010)",
$I261=600014,"36th District Staff (CC 600014)",
$I261&lt;&gt;0,_xlfn.XLOOKUP($N261,'FY25 Gold Book'!$A:$A,'FY25 Gold Book'!$F:$F,"-",0,1)),
"-")</f>
        <v>-</v>
      </c>
      <c r="T261" s="465" t="str" cm="1">
        <f t="array" ref="T261">IFERROR(
_xlfn.IFS(
OR($R261="TASS",$R261="Seasonal"),"TASS / Part-Time (FICA Only)",
$A261=13,"BSEED",
$A261=20,"DDoT",
OR($A261=48,$A261=49),"DWSD",
$A261=72,"Library",
$I261=600010,"36th District Judges",
$I261=600014,"36th District Staff",
$N261&lt;&gt;0,_xlfn.XLOOKUP($N261,'FY25 Gold Book'!$A:$A,'FY25 Gold Book'!$H:$H,"-",0,1)),
"-")</f>
        <v>-</v>
      </c>
      <c r="U261" s="678"/>
      <c r="V261" s="679"/>
      <c r="W261" s="677"/>
      <c r="X261" s="134"/>
      <c r="Y261" s="135"/>
      <c r="Z261" s="147">
        <f>_xlfn.XLOOKUP($N261,'FY25 Gold Book'!$A:$A,'FY25 Gold Book'!$E:$E,0,0,1)</f>
        <v>0</v>
      </c>
      <c r="AA261" s="680">
        <f>_xlfn.XLOOKUP($N261,'FY25 Gold Book'!$A:$A,'FY25 Gold Book'!$G:$G,0,0,1)</f>
        <v>0</v>
      </c>
      <c r="AB261" s="148">
        <f t="shared" si="25"/>
        <v>0</v>
      </c>
      <c r="AC261" s="681">
        <v>0</v>
      </c>
      <c r="AD261" s="149">
        <f t="shared" si="26"/>
        <v>0</v>
      </c>
      <c r="AE261" s="147">
        <f>_xlfn.XLOOKUP($T261,'FY25 Fringe Rates'!$X$6:$X$15,'FY25 Fringe Rates'!$Y$6:$Y$15,0,0,1)</f>
        <v>0</v>
      </c>
      <c r="AF261" s="150">
        <f t="shared" si="21"/>
        <v>0</v>
      </c>
      <c r="AG261" s="136">
        <v>0</v>
      </c>
      <c r="AH261" s="149">
        <f t="shared" si="27"/>
        <v>0</v>
      </c>
      <c r="AI261" s="151">
        <f t="shared" si="22"/>
        <v>0</v>
      </c>
      <c r="AJ261" s="32"/>
    </row>
    <row r="262" spans="1:36">
      <c r="A262" s="145" t="str">
        <f t="shared" si="23"/>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2"/>
      <c r="J262" s="303" t="str">
        <f>IF($I262="","-",_xlfn.XLOOKUP($I262,'CC.Meta'!$A:$A,'CC.Meta'!$D:$D,"-",0,1))</f>
        <v>-</v>
      </c>
      <c r="K262" s="306" t="str">
        <f t="shared" si="24"/>
        <v>--</v>
      </c>
      <c r="L262" s="302"/>
      <c r="M262" s="133"/>
      <c r="N262" s="234"/>
      <c r="O262" s="146" t="str">
        <f>IF($N262="","-",_xlfn.XLOOKUP($N262,'FY25 Gold Book'!$A:$A,'FY25 Gold Book'!$B:$B,"-",0,1))</f>
        <v>-</v>
      </c>
      <c r="P262" s="444" t="str">
        <f>IF($N262="","-",_xlfn.XLOOKUP($N262,'FY25 Gold Book'!$A:$A,'FY25 Gold Book'!$C:$C,"-",0,1))</f>
        <v>-</v>
      </c>
      <c r="Q262" s="146" t="str">
        <f>IF($N262="","-",_xlfn.XLOOKUP($N262,'FY25 Gold Book'!$A:$A,'FY25 Gold Book'!$D:$D,"-",0,1))</f>
        <v>-</v>
      </c>
      <c r="R262" s="52"/>
      <c r="S262" s="465" t="str" cm="1">
        <f t="array" ref="S262">IFERROR(
_xlfn.IFS(
$I262=600010,"36th District Judges (CC 600010)",
$I262=600014,"36th District Staff (CC 600014)",
$I262&lt;&gt;0,_xlfn.XLOOKUP($N262,'FY25 Gold Book'!$A:$A,'FY25 Gold Book'!$F:$F,"-",0,1)),
"-")</f>
        <v>-</v>
      </c>
      <c r="T262" s="465" t="str" cm="1">
        <f t="array" ref="T262">IFERROR(
_xlfn.IFS(
OR($R262="TASS",$R262="Seasonal"),"TASS / Part-Time (FICA Only)",
$A262=13,"BSEED",
$A262=20,"DDoT",
OR($A262=48,$A262=49),"DWSD",
$A262=72,"Library",
$I262=600010,"36th District Judges",
$I262=600014,"36th District Staff",
$N262&lt;&gt;0,_xlfn.XLOOKUP($N262,'FY25 Gold Book'!$A:$A,'FY25 Gold Book'!$H:$H,"-",0,1)),
"-")</f>
        <v>-</v>
      </c>
      <c r="U262" s="678"/>
      <c r="V262" s="679"/>
      <c r="W262" s="677"/>
      <c r="X262" s="134"/>
      <c r="Y262" s="135"/>
      <c r="Z262" s="147">
        <f>_xlfn.XLOOKUP($N262,'FY25 Gold Book'!$A:$A,'FY25 Gold Book'!$E:$E,0,0,1)</f>
        <v>0</v>
      </c>
      <c r="AA262" s="680">
        <f>_xlfn.XLOOKUP($N262,'FY25 Gold Book'!$A:$A,'FY25 Gold Book'!$G:$G,0,0,1)</f>
        <v>0</v>
      </c>
      <c r="AB262" s="148">
        <f t="shared" si="25"/>
        <v>0</v>
      </c>
      <c r="AC262" s="681">
        <v>0</v>
      </c>
      <c r="AD262" s="149">
        <f t="shared" si="26"/>
        <v>0</v>
      </c>
      <c r="AE262" s="147">
        <f>_xlfn.XLOOKUP($T262,'FY25 Fringe Rates'!$X$6:$X$15,'FY25 Fringe Rates'!$Y$6:$Y$15,0,0,1)</f>
        <v>0</v>
      </c>
      <c r="AF262" s="150">
        <f t="shared" si="21"/>
        <v>0</v>
      </c>
      <c r="AG262" s="136">
        <v>0</v>
      </c>
      <c r="AH262" s="149">
        <f t="shared" si="27"/>
        <v>0</v>
      </c>
      <c r="AI262" s="151">
        <f t="shared" si="22"/>
        <v>0</v>
      </c>
      <c r="AJ262" s="32"/>
    </row>
    <row r="263" spans="1:36">
      <c r="A263" s="145" t="str">
        <f t="shared" si="23"/>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2"/>
      <c r="J263" s="303" t="str">
        <f>IF($I263="","-",_xlfn.XLOOKUP($I263,'CC.Meta'!$A:$A,'CC.Meta'!$D:$D,"-",0,1))</f>
        <v>-</v>
      </c>
      <c r="K263" s="306" t="str">
        <f t="shared" si="24"/>
        <v>--</v>
      </c>
      <c r="L263" s="302"/>
      <c r="M263" s="133"/>
      <c r="N263" s="234"/>
      <c r="O263" s="146" t="str">
        <f>IF($N263="","-",_xlfn.XLOOKUP($N263,'FY25 Gold Book'!$A:$A,'FY25 Gold Book'!$B:$B,"-",0,1))</f>
        <v>-</v>
      </c>
      <c r="P263" s="444" t="str">
        <f>IF($N263="","-",_xlfn.XLOOKUP($N263,'FY25 Gold Book'!$A:$A,'FY25 Gold Book'!$C:$C,"-",0,1))</f>
        <v>-</v>
      </c>
      <c r="Q263" s="146" t="str">
        <f>IF($N263="","-",_xlfn.XLOOKUP($N263,'FY25 Gold Book'!$A:$A,'FY25 Gold Book'!$D:$D,"-",0,1))</f>
        <v>-</v>
      </c>
      <c r="R263" s="52"/>
      <c r="S263" s="465" t="str" cm="1">
        <f t="array" ref="S263">IFERROR(
_xlfn.IFS(
$I263=600010,"36th District Judges (CC 600010)",
$I263=600014,"36th District Staff (CC 600014)",
$I263&lt;&gt;0,_xlfn.XLOOKUP($N263,'FY25 Gold Book'!$A:$A,'FY25 Gold Book'!$F:$F,"-",0,1)),
"-")</f>
        <v>-</v>
      </c>
      <c r="T263" s="465" t="str" cm="1">
        <f t="array" ref="T263">IFERROR(
_xlfn.IFS(
OR($R263="TASS",$R263="Seasonal"),"TASS / Part-Time (FICA Only)",
$A263=13,"BSEED",
$A263=20,"DDoT",
OR($A263=48,$A263=49),"DWSD",
$A263=72,"Library",
$I263=600010,"36th District Judges",
$I263=600014,"36th District Staff",
$N263&lt;&gt;0,_xlfn.XLOOKUP($N263,'FY25 Gold Book'!$A:$A,'FY25 Gold Book'!$H:$H,"-",0,1)),
"-")</f>
        <v>-</v>
      </c>
      <c r="U263" s="678"/>
      <c r="V263" s="679"/>
      <c r="W263" s="677"/>
      <c r="X263" s="134"/>
      <c r="Y263" s="135"/>
      <c r="Z263" s="147">
        <f>_xlfn.XLOOKUP($N263,'FY25 Gold Book'!$A:$A,'FY25 Gold Book'!$E:$E,0,0,1)</f>
        <v>0</v>
      </c>
      <c r="AA263" s="680">
        <f>_xlfn.XLOOKUP($N263,'FY25 Gold Book'!$A:$A,'FY25 Gold Book'!$G:$G,0,0,1)</f>
        <v>0</v>
      </c>
      <c r="AB263" s="148">
        <f t="shared" si="25"/>
        <v>0</v>
      </c>
      <c r="AC263" s="681">
        <v>0</v>
      </c>
      <c r="AD263" s="149">
        <f t="shared" si="26"/>
        <v>0</v>
      </c>
      <c r="AE263" s="147">
        <f>_xlfn.XLOOKUP($T263,'FY25 Fringe Rates'!$X$6:$X$15,'FY25 Fringe Rates'!$Y$6:$Y$15,0,0,1)</f>
        <v>0</v>
      </c>
      <c r="AF263" s="150">
        <f t="shared" si="21"/>
        <v>0</v>
      </c>
      <c r="AG263" s="136">
        <v>0</v>
      </c>
      <c r="AH263" s="149">
        <f t="shared" si="27"/>
        <v>0</v>
      </c>
      <c r="AI263" s="151">
        <f t="shared" si="22"/>
        <v>0</v>
      </c>
      <c r="AJ263" s="32"/>
    </row>
    <row r="264" spans="1:36">
      <c r="A264" s="145" t="str">
        <f t="shared" si="23"/>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2"/>
      <c r="J264" s="303" t="str">
        <f>IF($I264="","-",_xlfn.XLOOKUP($I264,'CC.Meta'!$A:$A,'CC.Meta'!$D:$D,"-",0,1))</f>
        <v>-</v>
      </c>
      <c r="K264" s="306" t="str">
        <f t="shared" si="24"/>
        <v>--</v>
      </c>
      <c r="L264" s="302"/>
      <c r="M264" s="133"/>
      <c r="N264" s="234"/>
      <c r="O264" s="146" t="str">
        <f>IF($N264="","-",_xlfn.XLOOKUP($N264,'FY25 Gold Book'!$A:$A,'FY25 Gold Book'!$B:$B,"-",0,1))</f>
        <v>-</v>
      </c>
      <c r="P264" s="444" t="str">
        <f>IF($N264="","-",_xlfn.XLOOKUP($N264,'FY25 Gold Book'!$A:$A,'FY25 Gold Book'!$C:$C,"-",0,1))</f>
        <v>-</v>
      </c>
      <c r="Q264" s="146" t="str">
        <f>IF($N264="","-",_xlfn.XLOOKUP($N264,'FY25 Gold Book'!$A:$A,'FY25 Gold Book'!$D:$D,"-",0,1))</f>
        <v>-</v>
      </c>
      <c r="R264" s="52"/>
      <c r="S264" s="465" t="str" cm="1">
        <f t="array" ref="S264">IFERROR(
_xlfn.IFS(
$I264=600010,"36th District Judges (CC 600010)",
$I264=600014,"36th District Staff (CC 600014)",
$I264&lt;&gt;0,_xlfn.XLOOKUP($N264,'FY25 Gold Book'!$A:$A,'FY25 Gold Book'!$F:$F,"-",0,1)),
"-")</f>
        <v>-</v>
      </c>
      <c r="T264" s="465" t="str" cm="1">
        <f t="array" ref="T264">IFERROR(
_xlfn.IFS(
OR($R264="TASS",$R264="Seasonal"),"TASS / Part-Time (FICA Only)",
$A264=13,"BSEED",
$A264=20,"DDoT",
OR($A264=48,$A264=49),"DWSD",
$A264=72,"Library",
$I264=600010,"36th District Judges",
$I264=600014,"36th District Staff",
$N264&lt;&gt;0,_xlfn.XLOOKUP($N264,'FY25 Gold Book'!$A:$A,'FY25 Gold Book'!$H:$H,"-",0,1)),
"-")</f>
        <v>-</v>
      </c>
      <c r="U264" s="678"/>
      <c r="V264" s="679"/>
      <c r="W264" s="677"/>
      <c r="X264" s="134"/>
      <c r="Y264" s="135"/>
      <c r="Z264" s="147">
        <f>_xlfn.XLOOKUP($N264,'FY25 Gold Book'!$A:$A,'FY25 Gold Book'!$E:$E,0,0,1)</f>
        <v>0</v>
      </c>
      <c r="AA264" s="680">
        <f>_xlfn.XLOOKUP($N264,'FY25 Gold Book'!$A:$A,'FY25 Gold Book'!$G:$G,0,0,1)</f>
        <v>0</v>
      </c>
      <c r="AB264" s="148">
        <f t="shared" si="25"/>
        <v>0</v>
      </c>
      <c r="AC264" s="681">
        <v>0</v>
      </c>
      <c r="AD264" s="149">
        <f t="shared" si="26"/>
        <v>0</v>
      </c>
      <c r="AE264" s="147">
        <f>_xlfn.XLOOKUP($T264,'FY25 Fringe Rates'!$X$6:$X$15,'FY25 Fringe Rates'!$Y$6:$Y$15,0,0,1)</f>
        <v>0</v>
      </c>
      <c r="AF264" s="150">
        <f t="shared" si="21"/>
        <v>0</v>
      </c>
      <c r="AG264" s="136">
        <v>0</v>
      </c>
      <c r="AH264" s="149">
        <f t="shared" si="27"/>
        <v>0</v>
      </c>
      <c r="AI264" s="151">
        <f t="shared" si="22"/>
        <v>0</v>
      </c>
      <c r="AJ264" s="32"/>
    </row>
    <row r="265" spans="1:36">
      <c r="A265" s="145" t="str">
        <f t="shared" si="23"/>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2"/>
      <c r="J265" s="303" t="str">
        <f>IF($I265="","-",_xlfn.XLOOKUP($I265,'CC.Meta'!$A:$A,'CC.Meta'!$D:$D,"-",0,1))</f>
        <v>-</v>
      </c>
      <c r="K265" s="306" t="str">
        <f t="shared" si="24"/>
        <v>--</v>
      </c>
      <c r="L265" s="302"/>
      <c r="M265" s="133"/>
      <c r="N265" s="234"/>
      <c r="O265" s="146" t="str">
        <f>IF($N265="","-",_xlfn.XLOOKUP($N265,'FY25 Gold Book'!$A:$A,'FY25 Gold Book'!$B:$B,"-",0,1))</f>
        <v>-</v>
      </c>
      <c r="P265" s="444" t="str">
        <f>IF($N265="","-",_xlfn.XLOOKUP($N265,'FY25 Gold Book'!$A:$A,'FY25 Gold Book'!$C:$C,"-",0,1))</f>
        <v>-</v>
      </c>
      <c r="Q265" s="146" t="str">
        <f>IF($N265="","-",_xlfn.XLOOKUP($N265,'FY25 Gold Book'!$A:$A,'FY25 Gold Book'!$D:$D,"-",0,1))</f>
        <v>-</v>
      </c>
      <c r="R265" s="52"/>
      <c r="S265" s="465" t="str" cm="1">
        <f t="array" ref="S265">IFERROR(
_xlfn.IFS(
$I265=600010,"36th District Judges (CC 600010)",
$I265=600014,"36th District Staff (CC 600014)",
$I265&lt;&gt;0,_xlfn.XLOOKUP($N265,'FY25 Gold Book'!$A:$A,'FY25 Gold Book'!$F:$F,"-",0,1)),
"-")</f>
        <v>-</v>
      </c>
      <c r="T265" s="465" t="str" cm="1">
        <f t="array" ref="T265">IFERROR(
_xlfn.IFS(
OR($R265="TASS",$R265="Seasonal"),"TASS / Part-Time (FICA Only)",
$A265=13,"BSEED",
$A265=20,"DDoT",
OR($A265=48,$A265=49),"DWSD",
$A265=72,"Library",
$I265=600010,"36th District Judges",
$I265=600014,"36th District Staff",
$N265&lt;&gt;0,_xlfn.XLOOKUP($N265,'FY25 Gold Book'!$A:$A,'FY25 Gold Book'!$H:$H,"-",0,1)),
"-")</f>
        <v>-</v>
      </c>
      <c r="U265" s="678"/>
      <c r="V265" s="679"/>
      <c r="W265" s="677"/>
      <c r="X265" s="134"/>
      <c r="Y265" s="135"/>
      <c r="Z265" s="147">
        <f>_xlfn.XLOOKUP($N265,'FY25 Gold Book'!$A:$A,'FY25 Gold Book'!$E:$E,0,0,1)</f>
        <v>0</v>
      </c>
      <c r="AA265" s="680">
        <f>_xlfn.XLOOKUP($N265,'FY25 Gold Book'!$A:$A,'FY25 Gold Book'!$G:$G,0,0,1)</f>
        <v>0</v>
      </c>
      <c r="AB265" s="148">
        <f t="shared" si="25"/>
        <v>0</v>
      </c>
      <c r="AC265" s="681">
        <v>0</v>
      </c>
      <c r="AD265" s="149">
        <f t="shared" si="26"/>
        <v>0</v>
      </c>
      <c r="AE265" s="147">
        <f>_xlfn.XLOOKUP($T265,'FY25 Fringe Rates'!$X$6:$X$15,'FY25 Fringe Rates'!$Y$6:$Y$15,0,0,1)</f>
        <v>0</v>
      </c>
      <c r="AF265" s="150">
        <f t="shared" si="21"/>
        <v>0</v>
      </c>
      <c r="AG265" s="136">
        <v>0</v>
      </c>
      <c r="AH265" s="149">
        <f t="shared" si="27"/>
        <v>0</v>
      </c>
      <c r="AI265" s="151">
        <f t="shared" si="22"/>
        <v>0</v>
      </c>
      <c r="AJ265" s="32"/>
    </row>
    <row r="266" spans="1:36">
      <c r="A266" s="145" t="str">
        <f t="shared" si="23"/>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2"/>
      <c r="J266" s="303" t="str">
        <f>IF($I266="","-",_xlfn.XLOOKUP($I266,'CC.Meta'!$A:$A,'CC.Meta'!$D:$D,"-",0,1))</f>
        <v>-</v>
      </c>
      <c r="K266" s="306" t="str">
        <f t="shared" si="24"/>
        <v>--</v>
      </c>
      <c r="L266" s="302"/>
      <c r="M266" s="133"/>
      <c r="N266" s="234"/>
      <c r="O266" s="146" t="str">
        <f>IF($N266="","-",_xlfn.XLOOKUP($N266,'FY25 Gold Book'!$A:$A,'FY25 Gold Book'!$B:$B,"-",0,1))</f>
        <v>-</v>
      </c>
      <c r="P266" s="444" t="str">
        <f>IF($N266="","-",_xlfn.XLOOKUP($N266,'FY25 Gold Book'!$A:$A,'FY25 Gold Book'!$C:$C,"-",0,1))</f>
        <v>-</v>
      </c>
      <c r="Q266" s="146" t="str">
        <f>IF($N266="","-",_xlfn.XLOOKUP($N266,'FY25 Gold Book'!$A:$A,'FY25 Gold Book'!$D:$D,"-",0,1))</f>
        <v>-</v>
      </c>
      <c r="R266" s="52"/>
      <c r="S266" s="465" t="str" cm="1">
        <f t="array" ref="S266">IFERROR(
_xlfn.IFS(
$I266=600010,"36th District Judges (CC 600010)",
$I266=600014,"36th District Staff (CC 600014)",
$I266&lt;&gt;0,_xlfn.XLOOKUP($N266,'FY25 Gold Book'!$A:$A,'FY25 Gold Book'!$F:$F,"-",0,1)),
"-")</f>
        <v>-</v>
      </c>
      <c r="T266" s="465" t="str" cm="1">
        <f t="array" ref="T266">IFERROR(
_xlfn.IFS(
OR($R266="TASS",$R266="Seasonal"),"TASS / Part-Time (FICA Only)",
$A266=13,"BSEED",
$A266=20,"DDoT",
OR($A266=48,$A266=49),"DWSD",
$A266=72,"Library",
$I266=600010,"36th District Judges",
$I266=600014,"36th District Staff",
$N266&lt;&gt;0,_xlfn.XLOOKUP($N266,'FY25 Gold Book'!$A:$A,'FY25 Gold Book'!$H:$H,"-",0,1)),
"-")</f>
        <v>-</v>
      </c>
      <c r="U266" s="678"/>
      <c r="V266" s="679"/>
      <c r="W266" s="677"/>
      <c r="X266" s="134"/>
      <c r="Y266" s="135"/>
      <c r="Z266" s="147">
        <f>_xlfn.XLOOKUP($N266,'FY25 Gold Book'!$A:$A,'FY25 Gold Book'!$E:$E,0,0,1)</f>
        <v>0</v>
      </c>
      <c r="AA266" s="680">
        <f>_xlfn.XLOOKUP($N266,'FY25 Gold Book'!$A:$A,'FY25 Gold Book'!$G:$G,0,0,1)</f>
        <v>0</v>
      </c>
      <c r="AB266" s="148">
        <f t="shared" si="25"/>
        <v>0</v>
      </c>
      <c r="AC266" s="681">
        <v>0</v>
      </c>
      <c r="AD266" s="149">
        <f t="shared" si="26"/>
        <v>0</v>
      </c>
      <c r="AE266" s="147">
        <f>_xlfn.XLOOKUP($T266,'FY25 Fringe Rates'!$X$6:$X$15,'FY25 Fringe Rates'!$Y$6:$Y$15,0,0,1)</f>
        <v>0</v>
      </c>
      <c r="AF266" s="150">
        <f t="shared" si="21"/>
        <v>0</v>
      </c>
      <c r="AG266" s="136">
        <v>0</v>
      </c>
      <c r="AH266" s="149">
        <f t="shared" si="27"/>
        <v>0</v>
      </c>
      <c r="AI266" s="151">
        <f t="shared" si="22"/>
        <v>0</v>
      </c>
      <c r="AJ266" s="32"/>
    </row>
    <row r="267" spans="1:36">
      <c r="A267" s="145" t="str">
        <f t="shared" si="23"/>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2"/>
      <c r="J267" s="303" t="str">
        <f>IF($I267="","-",_xlfn.XLOOKUP($I267,'CC.Meta'!$A:$A,'CC.Meta'!$D:$D,"-",0,1))</f>
        <v>-</v>
      </c>
      <c r="K267" s="306" t="str">
        <f t="shared" si="24"/>
        <v>--</v>
      </c>
      <c r="L267" s="302"/>
      <c r="M267" s="133"/>
      <c r="N267" s="234"/>
      <c r="O267" s="146" t="str">
        <f>IF($N267="","-",_xlfn.XLOOKUP($N267,'FY25 Gold Book'!$A:$A,'FY25 Gold Book'!$B:$B,"-",0,1))</f>
        <v>-</v>
      </c>
      <c r="P267" s="444" t="str">
        <f>IF($N267="","-",_xlfn.XLOOKUP($N267,'FY25 Gold Book'!$A:$A,'FY25 Gold Book'!$C:$C,"-",0,1))</f>
        <v>-</v>
      </c>
      <c r="Q267" s="146" t="str">
        <f>IF($N267="","-",_xlfn.XLOOKUP($N267,'FY25 Gold Book'!$A:$A,'FY25 Gold Book'!$D:$D,"-",0,1))</f>
        <v>-</v>
      </c>
      <c r="R267" s="52"/>
      <c r="S267" s="465" t="str" cm="1">
        <f t="array" ref="S267">IFERROR(
_xlfn.IFS(
$I267=600010,"36th District Judges (CC 600010)",
$I267=600014,"36th District Staff (CC 600014)",
$I267&lt;&gt;0,_xlfn.XLOOKUP($N267,'FY25 Gold Book'!$A:$A,'FY25 Gold Book'!$F:$F,"-",0,1)),
"-")</f>
        <v>-</v>
      </c>
      <c r="T267" s="465" t="str" cm="1">
        <f t="array" ref="T267">IFERROR(
_xlfn.IFS(
OR($R267="TASS",$R267="Seasonal"),"TASS / Part-Time (FICA Only)",
$A267=13,"BSEED",
$A267=20,"DDoT",
OR($A267=48,$A267=49),"DWSD",
$A267=72,"Library",
$I267=600010,"36th District Judges",
$I267=600014,"36th District Staff",
$N267&lt;&gt;0,_xlfn.XLOOKUP($N267,'FY25 Gold Book'!$A:$A,'FY25 Gold Book'!$H:$H,"-",0,1)),
"-")</f>
        <v>-</v>
      </c>
      <c r="U267" s="678"/>
      <c r="V267" s="679"/>
      <c r="W267" s="677"/>
      <c r="X267" s="134"/>
      <c r="Y267" s="135"/>
      <c r="Z267" s="147">
        <f>_xlfn.XLOOKUP($N267,'FY25 Gold Book'!$A:$A,'FY25 Gold Book'!$E:$E,0,0,1)</f>
        <v>0</v>
      </c>
      <c r="AA267" s="680">
        <f>_xlfn.XLOOKUP($N267,'FY25 Gold Book'!$A:$A,'FY25 Gold Book'!$G:$G,0,0,1)</f>
        <v>0</v>
      </c>
      <c r="AB267" s="148">
        <f t="shared" si="25"/>
        <v>0</v>
      </c>
      <c r="AC267" s="681">
        <v>0</v>
      </c>
      <c r="AD267" s="149">
        <f t="shared" si="26"/>
        <v>0</v>
      </c>
      <c r="AE267" s="147">
        <f>_xlfn.XLOOKUP($T267,'FY25 Fringe Rates'!$X$6:$X$15,'FY25 Fringe Rates'!$Y$6:$Y$15,0,0,1)</f>
        <v>0</v>
      </c>
      <c r="AF267" s="150">
        <f t="shared" si="21"/>
        <v>0</v>
      </c>
      <c r="AG267" s="136">
        <v>0</v>
      </c>
      <c r="AH267" s="149">
        <f t="shared" si="27"/>
        <v>0</v>
      </c>
      <c r="AI267" s="151">
        <f t="shared" si="22"/>
        <v>0</v>
      </c>
      <c r="AJ267" s="32"/>
    </row>
    <row r="268" spans="1:36">
      <c r="A268" s="145" t="str">
        <f t="shared" si="23"/>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2"/>
      <c r="J268" s="303" t="str">
        <f>IF($I268="","-",_xlfn.XLOOKUP($I268,'CC.Meta'!$A:$A,'CC.Meta'!$D:$D,"-",0,1))</f>
        <v>-</v>
      </c>
      <c r="K268" s="306" t="str">
        <f t="shared" si="24"/>
        <v>--</v>
      </c>
      <c r="L268" s="302"/>
      <c r="M268" s="133"/>
      <c r="N268" s="234"/>
      <c r="O268" s="146" t="str">
        <f>IF($N268="","-",_xlfn.XLOOKUP($N268,'FY25 Gold Book'!$A:$A,'FY25 Gold Book'!$B:$B,"-",0,1))</f>
        <v>-</v>
      </c>
      <c r="P268" s="444" t="str">
        <f>IF($N268="","-",_xlfn.XLOOKUP($N268,'FY25 Gold Book'!$A:$A,'FY25 Gold Book'!$C:$C,"-",0,1))</f>
        <v>-</v>
      </c>
      <c r="Q268" s="146" t="str">
        <f>IF($N268="","-",_xlfn.XLOOKUP($N268,'FY25 Gold Book'!$A:$A,'FY25 Gold Book'!$D:$D,"-",0,1))</f>
        <v>-</v>
      </c>
      <c r="R268" s="52"/>
      <c r="S268" s="465" t="str" cm="1">
        <f t="array" ref="S268">IFERROR(
_xlfn.IFS(
$I268=600010,"36th District Judges (CC 600010)",
$I268=600014,"36th District Staff (CC 600014)",
$I268&lt;&gt;0,_xlfn.XLOOKUP($N268,'FY25 Gold Book'!$A:$A,'FY25 Gold Book'!$F:$F,"-",0,1)),
"-")</f>
        <v>-</v>
      </c>
      <c r="T268" s="465" t="str" cm="1">
        <f t="array" ref="T268">IFERROR(
_xlfn.IFS(
OR($R268="TASS",$R268="Seasonal"),"TASS / Part-Time (FICA Only)",
$A268=13,"BSEED",
$A268=20,"DDoT",
OR($A268=48,$A268=49),"DWSD",
$A268=72,"Library",
$I268=600010,"36th District Judges",
$I268=600014,"36th District Staff",
$N268&lt;&gt;0,_xlfn.XLOOKUP($N268,'FY25 Gold Book'!$A:$A,'FY25 Gold Book'!$H:$H,"-",0,1)),
"-")</f>
        <v>-</v>
      </c>
      <c r="U268" s="678"/>
      <c r="V268" s="679"/>
      <c r="W268" s="677"/>
      <c r="X268" s="134"/>
      <c r="Y268" s="135"/>
      <c r="Z268" s="147">
        <f>_xlfn.XLOOKUP($N268,'FY25 Gold Book'!$A:$A,'FY25 Gold Book'!$E:$E,0,0,1)</f>
        <v>0</v>
      </c>
      <c r="AA268" s="680">
        <f>_xlfn.XLOOKUP($N268,'FY25 Gold Book'!$A:$A,'FY25 Gold Book'!$G:$G,0,0,1)</f>
        <v>0</v>
      </c>
      <c r="AB268" s="148">
        <f t="shared" si="25"/>
        <v>0</v>
      </c>
      <c r="AC268" s="681">
        <v>0</v>
      </c>
      <c r="AD268" s="149">
        <f t="shared" si="26"/>
        <v>0</v>
      </c>
      <c r="AE268" s="147">
        <f>_xlfn.XLOOKUP($T268,'FY25 Fringe Rates'!$X$6:$X$15,'FY25 Fringe Rates'!$Y$6:$Y$15,0,0,1)</f>
        <v>0</v>
      </c>
      <c r="AF268" s="150">
        <f t="shared" si="21"/>
        <v>0</v>
      </c>
      <c r="AG268" s="136">
        <v>0</v>
      </c>
      <c r="AH268" s="149">
        <f t="shared" si="27"/>
        <v>0</v>
      </c>
      <c r="AI268" s="151">
        <f t="shared" si="22"/>
        <v>0</v>
      </c>
      <c r="AJ268" s="32"/>
    </row>
    <row r="269" spans="1:36">
      <c r="A269" s="145" t="str">
        <f t="shared" si="23"/>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2"/>
      <c r="J269" s="303" t="str">
        <f>IF($I269="","-",_xlfn.XLOOKUP($I269,'CC.Meta'!$A:$A,'CC.Meta'!$D:$D,"-",0,1))</f>
        <v>-</v>
      </c>
      <c r="K269" s="306" t="str">
        <f t="shared" si="24"/>
        <v>--</v>
      </c>
      <c r="L269" s="302"/>
      <c r="M269" s="133"/>
      <c r="N269" s="234"/>
      <c r="O269" s="146" t="str">
        <f>IF($N269="","-",_xlfn.XLOOKUP($N269,'FY25 Gold Book'!$A:$A,'FY25 Gold Book'!$B:$B,"-",0,1))</f>
        <v>-</v>
      </c>
      <c r="P269" s="444" t="str">
        <f>IF($N269="","-",_xlfn.XLOOKUP($N269,'FY25 Gold Book'!$A:$A,'FY25 Gold Book'!$C:$C,"-",0,1))</f>
        <v>-</v>
      </c>
      <c r="Q269" s="146" t="str">
        <f>IF($N269="","-",_xlfn.XLOOKUP($N269,'FY25 Gold Book'!$A:$A,'FY25 Gold Book'!$D:$D,"-",0,1))</f>
        <v>-</v>
      </c>
      <c r="R269" s="52"/>
      <c r="S269" s="465" t="str" cm="1">
        <f t="array" ref="S269">IFERROR(
_xlfn.IFS(
$I269=600010,"36th District Judges (CC 600010)",
$I269=600014,"36th District Staff (CC 600014)",
$I269&lt;&gt;0,_xlfn.XLOOKUP($N269,'FY25 Gold Book'!$A:$A,'FY25 Gold Book'!$F:$F,"-",0,1)),
"-")</f>
        <v>-</v>
      </c>
      <c r="T269" s="465" t="str" cm="1">
        <f t="array" ref="T269">IFERROR(
_xlfn.IFS(
OR($R269="TASS",$R269="Seasonal"),"TASS / Part-Time (FICA Only)",
$A269=13,"BSEED",
$A269=20,"DDoT",
OR($A269=48,$A269=49),"DWSD",
$A269=72,"Library",
$I269=600010,"36th District Judges",
$I269=600014,"36th District Staff",
$N269&lt;&gt;0,_xlfn.XLOOKUP($N269,'FY25 Gold Book'!$A:$A,'FY25 Gold Book'!$H:$H,"-",0,1)),
"-")</f>
        <v>-</v>
      </c>
      <c r="U269" s="678"/>
      <c r="V269" s="679"/>
      <c r="W269" s="677"/>
      <c r="X269" s="134"/>
      <c r="Y269" s="135"/>
      <c r="Z269" s="147">
        <f>_xlfn.XLOOKUP($N269,'FY25 Gold Book'!$A:$A,'FY25 Gold Book'!$E:$E,0,0,1)</f>
        <v>0</v>
      </c>
      <c r="AA269" s="680">
        <f>_xlfn.XLOOKUP($N269,'FY25 Gold Book'!$A:$A,'FY25 Gold Book'!$G:$G,0,0,1)</f>
        <v>0</v>
      </c>
      <c r="AB269" s="148">
        <f t="shared" si="25"/>
        <v>0</v>
      </c>
      <c r="AC269" s="681">
        <v>0</v>
      </c>
      <c r="AD269" s="149">
        <f t="shared" si="26"/>
        <v>0</v>
      </c>
      <c r="AE269" s="147">
        <f>_xlfn.XLOOKUP($T269,'FY25 Fringe Rates'!$X$6:$X$15,'FY25 Fringe Rates'!$Y$6:$Y$15,0,0,1)</f>
        <v>0</v>
      </c>
      <c r="AF269" s="150">
        <f t="shared" si="21"/>
        <v>0</v>
      </c>
      <c r="AG269" s="136">
        <v>0</v>
      </c>
      <c r="AH269" s="149">
        <f t="shared" si="27"/>
        <v>0</v>
      </c>
      <c r="AI269" s="151">
        <f t="shared" si="22"/>
        <v>0</v>
      </c>
      <c r="AJ269" s="32"/>
    </row>
    <row r="270" spans="1:36">
      <c r="A270" s="145" t="str">
        <f t="shared" si="23"/>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2"/>
      <c r="J270" s="303" t="str">
        <f>IF($I270="","-",_xlfn.XLOOKUP($I270,'CC.Meta'!$A:$A,'CC.Meta'!$D:$D,"-",0,1))</f>
        <v>-</v>
      </c>
      <c r="K270" s="306" t="str">
        <f t="shared" si="24"/>
        <v>--</v>
      </c>
      <c r="L270" s="302"/>
      <c r="M270" s="133"/>
      <c r="N270" s="234"/>
      <c r="O270" s="146" t="str">
        <f>IF($N270="","-",_xlfn.XLOOKUP($N270,'FY25 Gold Book'!$A:$A,'FY25 Gold Book'!$B:$B,"-",0,1))</f>
        <v>-</v>
      </c>
      <c r="P270" s="444" t="str">
        <f>IF($N270="","-",_xlfn.XLOOKUP($N270,'FY25 Gold Book'!$A:$A,'FY25 Gold Book'!$C:$C,"-",0,1))</f>
        <v>-</v>
      </c>
      <c r="Q270" s="146" t="str">
        <f>IF($N270="","-",_xlfn.XLOOKUP($N270,'FY25 Gold Book'!$A:$A,'FY25 Gold Book'!$D:$D,"-",0,1))</f>
        <v>-</v>
      </c>
      <c r="R270" s="52"/>
      <c r="S270" s="465" t="str" cm="1">
        <f t="array" ref="S270">IFERROR(
_xlfn.IFS(
$I270=600010,"36th District Judges (CC 600010)",
$I270=600014,"36th District Staff (CC 600014)",
$I270&lt;&gt;0,_xlfn.XLOOKUP($N270,'FY25 Gold Book'!$A:$A,'FY25 Gold Book'!$F:$F,"-",0,1)),
"-")</f>
        <v>-</v>
      </c>
      <c r="T270" s="465" t="str" cm="1">
        <f t="array" ref="T270">IFERROR(
_xlfn.IFS(
OR($R270="TASS",$R270="Seasonal"),"TASS / Part-Time (FICA Only)",
$A270=13,"BSEED",
$A270=20,"DDoT",
OR($A270=48,$A270=49),"DWSD",
$A270=72,"Library",
$I270=600010,"36th District Judges",
$I270=600014,"36th District Staff",
$N270&lt;&gt;0,_xlfn.XLOOKUP($N270,'FY25 Gold Book'!$A:$A,'FY25 Gold Book'!$H:$H,"-",0,1)),
"-")</f>
        <v>-</v>
      </c>
      <c r="U270" s="678"/>
      <c r="V270" s="679"/>
      <c r="W270" s="677"/>
      <c r="X270" s="134"/>
      <c r="Y270" s="135"/>
      <c r="Z270" s="147">
        <f>_xlfn.XLOOKUP($N270,'FY25 Gold Book'!$A:$A,'FY25 Gold Book'!$E:$E,0,0,1)</f>
        <v>0</v>
      </c>
      <c r="AA270" s="680">
        <f>_xlfn.XLOOKUP($N270,'FY25 Gold Book'!$A:$A,'FY25 Gold Book'!$G:$G,0,0,1)</f>
        <v>0</v>
      </c>
      <c r="AB270" s="148">
        <f t="shared" si="25"/>
        <v>0</v>
      </c>
      <c r="AC270" s="681">
        <v>0</v>
      </c>
      <c r="AD270" s="149">
        <f t="shared" si="26"/>
        <v>0</v>
      </c>
      <c r="AE270" s="147">
        <f>_xlfn.XLOOKUP($T270,'FY25 Fringe Rates'!$X$6:$X$15,'FY25 Fringe Rates'!$Y$6:$Y$15,0,0,1)</f>
        <v>0</v>
      </c>
      <c r="AF270" s="150">
        <f t="shared" si="21"/>
        <v>0</v>
      </c>
      <c r="AG270" s="136">
        <v>0</v>
      </c>
      <c r="AH270" s="149">
        <f t="shared" si="27"/>
        <v>0</v>
      </c>
      <c r="AI270" s="151">
        <f t="shared" si="22"/>
        <v>0</v>
      </c>
      <c r="AJ270" s="32"/>
    </row>
    <row r="271" spans="1:36">
      <c r="A271" s="145" t="str">
        <f t="shared" si="23"/>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2"/>
      <c r="J271" s="303" t="str">
        <f>IF($I271="","-",_xlfn.XLOOKUP($I271,'CC.Meta'!$A:$A,'CC.Meta'!$D:$D,"-",0,1))</f>
        <v>-</v>
      </c>
      <c r="K271" s="306" t="str">
        <f t="shared" si="24"/>
        <v>--</v>
      </c>
      <c r="L271" s="302"/>
      <c r="M271" s="133"/>
      <c r="N271" s="234"/>
      <c r="O271" s="146" t="str">
        <f>IF($N271="","-",_xlfn.XLOOKUP($N271,'FY25 Gold Book'!$A:$A,'FY25 Gold Book'!$B:$B,"-",0,1))</f>
        <v>-</v>
      </c>
      <c r="P271" s="444" t="str">
        <f>IF($N271="","-",_xlfn.XLOOKUP($N271,'FY25 Gold Book'!$A:$A,'FY25 Gold Book'!$C:$C,"-",0,1))</f>
        <v>-</v>
      </c>
      <c r="Q271" s="146" t="str">
        <f>IF($N271="","-",_xlfn.XLOOKUP($N271,'FY25 Gold Book'!$A:$A,'FY25 Gold Book'!$D:$D,"-",0,1))</f>
        <v>-</v>
      </c>
      <c r="R271" s="52"/>
      <c r="S271" s="465" t="str" cm="1">
        <f t="array" ref="S271">IFERROR(
_xlfn.IFS(
$I271=600010,"36th District Judges (CC 600010)",
$I271=600014,"36th District Staff (CC 600014)",
$I271&lt;&gt;0,_xlfn.XLOOKUP($N271,'FY25 Gold Book'!$A:$A,'FY25 Gold Book'!$F:$F,"-",0,1)),
"-")</f>
        <v>-</v>
      </c>
      <c r="T271" s="465" t="str" cm="1">
        <f t="array" ref="T271">IFERROR(
_xlfn.IFS(
OR($R271="TASS",$R271="Seasonal"),"TASS / Part-Time (FICA Only)",
$A271=13,"BSEED",
$A271=20,"DDoT",
OR($A271=48,$A271=49),"DWSD",
$A271=72,"Library",
$I271=600010,"36th District Judges",
$I271=600014,"36th District Staff",
$N271&lt;&gt;0,_xlfn.XLOOKUP($N271,'FY25 Gold Book'!$A:$A,'FY25 Gold Book'!$H:$H,"-",0,1)),
"-")</f>
        <v>-</v>
      </c>
      <c r="U271" s="678"/>
      <c r="V271" s="679"/>
      <c r="W271" s="677"/>
      <c r="X271" s="134"/>
      <c r="Y271" s="135"/>
      <c r="Z271" s="147">
        <f>_xlfn.XLOOKUP($N271,'FY25 Gold Book'!$A:$A,'FY25 Gold Book'!$E:$E,0,0,1)</f>
        <v>0</v>
      </c>
      <c r="AA271" s="680">
        <f>_xlfn.XLOOKUP($N271,'FY25 Gold Book'!$A:$A,'FY25 Gold Book'!$G:$G,0,0,1)</f>
        <v>0</v>
      </c>
      <c r="AB271" s="148">
        <f t="shared" si="25"/>
        <v>0</v>
      </c>
      <c r="AC271" s="681">
        <v>0</v>
      </c>
      <c r="AD271" s="149">
        <f t="shared" si="26"/>
        <v>0</v>
      </c>
      <c r="AE271" s="147">
        <f>_xlfn.XLOOKUP($T271,'FY25 Fringe Rates'!$X$6:$X$15,'FY25 Fringe Rates'!$Y$6:$Y$15,0,0,1)</f>
        <v>0</v>
      </c>
      <c r="AF271" s="150">
        <f t="shared" ref="AF271:AF334" si="28">ROUND($AD271*$AE271,0)</f>
        <v>0</v>
      </c>
      <c r="AG271" s="136">
        <v>0</v>
      </c>
      <c r="AH271" s="149">
        <f t="shared" si="27"/>
        <v>0</v>
      </c>
      <c r="AI271" s="151">
        <f t="shared" ref="AI271:AI334" si="29">ROUND($AD271+$AH271,0)</f>
        <v>0</v>
      </c>
      <c r="AJ271" s="32"/>
    </row>
    <row r="272" spans="1:36">
      <c r="A272" s="145" t="str">
        <f t="shared" ref="A272:A335" si="30">IFERROR(VALUE(LEFT($I272,2)),"-")</f>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2"/>
      <c r="J272" s="303" t="str">
        <f>IF($I272="","-",_xlfn.XLOOKUP($I272,'CC.Meta'!$A:$A,'CC.Meta'!$D:$D,"-",0,1))</f>
        <v>-</v>
      </c>
      <c r="K272" s="306" t="str">
        <f t="shared" ref="K272:K335" si="31">_xlfn.CONCAT($D272,"-",$G272,"-",$I272)</f>
        <v>--</v>
      </c>
      <c r="L272" s="302"/>
      <c r="M272" s="133"/>
      <c r="N272" s="234"/>
      <c r="O272" s="146" t="str">
        <f>IF($N272="","-",_xlfn.XLOOKUP($N272,'FY25 Gold Book'!$A:$A,'FY25 Gold Book'!$B:$B,"-",0,1))</f>
        <v>-</v>
      </c>
      <c r="P272" s="444" t="str">
        <f>IF($N272="","-",_xlfn.XLOOKUP($N272,'FY25 Gold Book'!$A:$A,'FY25 Gold Book'!$C:$C,"-",0,1))</f>
        <v>-</v>
      </c>
      <c r="Q272" s="146" t="str">
        <f>IF($N272="","-",_xlfn.XLOOKUP($N272,'FY25 Gold Book'!$A:$A,'FY25 Gold Book'!$D:$D,"-",0,1))</f>
        <v>-</v>
      </c>
      <c r="R272" s="52"/>
      <c r="S272" s="465" t="str" cm="1">
        <f t="array" ref="S272">IFERROR(
_xlfn.IFS(
$I272=600010,"36th District Judges (CC 600010)",
$I272=600014,"36th District Staff (CC 600014)",
$I272&lt;&gt;0,_xlfn.XLOOKUP($N272,'FY25 Gold Book'!$A:$A,'FY25 Gold Book'!$F:$F,"-",0,1)),
"-")</f>
        <v>-</v>
      </c>
      <c r="T272" s="465" t="str" cm="1">
        <f t="array" ref="T272">IFERROR(
_xlfn.IFS(
OR($R272="TASS",$R272="Seasonal"),"TASS / Part-Time (FICA Only)",
$A272=13,"BSEED",
$A272=20,"DDoT",
OR($A272=48,$A272=49),"DWSD",
$A272=72,"Library",
$I272=600010,"36th District Judges",
$I272=600014,"36th District Staff",
$N272&lt;&gt;0,_xlfn.XLOOKUP($N272,'FY25 Gold Book'!$A:$A,'FY25 Gold Book'!$H:$H,"-",0,1)),
"-")</f>
        <v>-</v>
      </c>
      <c r="U272" s="678"/>
      <c r="V272" s="679"/>
      <c r="W272" s="677"/>
      <c r="X272" s="134"/>
      <c r="Y272" s="135"/>
      <c r="Z272" s="147">
        <f>_xlfn.XLOOKUP($N272,'FY25 Gold Book'!$A:$A,'FY25 Gold Book'!$E:$E,0,0,1)</f>
        <v>0</v>
      </c>
      <c r="AA272" s="680">
        <f>_xlfn.XLOOKUP($N272,'FY25 Gold Book'!$A:$A,'FY25 Gold Book'!$G:$G,0,0,1)</f>
        <v>0</v>
      </c>
      <c r="AB272" s="148">
        <f t="shared" ref="AB272:AB335" si="32">ROUND(($Y272*(1+$Z272))*(1+$AA272),0)</f>
        <v>0</v>
      </c>
      <c r="AC272" s="681">
        <v>0</v>
      </c>
      <c r="AD272" s="149">
        <f t="shared" ref="AD272:AD335" si="33">ROUND($AB272+$AC272,0)</f>
        <v>0</v>
      </c>
      <c r="AE272" s="147">
        <f>_xlfn.XLOOKUP($T272,'FY25 Fringe Rates'!$X$6:$X$15,'FY25 Fringe Rates'!$Y$6:$Y$15,0,0,1)</f>
        <v>0</v>
      </c>
      <c r="AF272" s="150">
        <f t="shared" si="28"/>
        <v>0</v>
      </c>
      <c r="AG272" s="136">
        <v>0</v>
      </c>
      <c r="AH272" s="149">
        <f t="shared" ref="AH272:AH335" si="34">ROUND($AF272+$AG272,0)</f>
        <v>0</v>
      </c>
      <c r="AI272" s="151">
        <f t="shared" si="29"/>
        <v>0</v>
      </c>
      <c r="AJ272" s="32"/>
    </row>
    <row r="273" spans="1:36">
      <c r="A273" s="145" t="str">
        <f t="shared" si="30"/>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2"/>
      <c r="J273" s="303" t="str">
        <f>IF($I273="","-",_xlfn.XLOOKUP($I273,'CC.Meta'!$A:$A,'CC.Meta'!$D:$D,"-",0,1))</f>
        <v>-</v>
      </c>
      <c r="K273" s="306" t="str">
        <f t="shared" si="31"/>
        <v>--</v>
      </c>
      <c r="L273" s="302"/>
      <c r="M273" s="133"/>
      <c r="N273" s="234"/>
      <c r="O273" s="146" t="str">
        <f>IF($N273="","-",_xlfn.XLOOKUP($N273,'FY25 Gold Book'!$A:$A,'FY25 Gold Book'!$B:$B,"-",0,1))</f>
        <v>-</v>
      </c>
      <c r="P273" s="444" t="str">
        <f>IF($N273="","-",_xlfn.XLOOKUP($N273,'FY25 Gold Book'!$A:$A,'FY25 Gold Book'!$C:$C,"-",0,1))</f>
        <v>-</v>
      </c>
      <c r="Q273" s="146" t="str">
        <f>IF($N273="","-",_xlfn.XLOOKUP($N273,'FY25 Gold Book'!$A:$A,'FY25 Gold Book'!$D:$D,"-",0,1))</f>
        <v>-</v>
      </c>
      <c r="R273" s="52"/>
      <c r="S273" s="465" t="str" cm="1">
        <f t="array" ref="S273">IFERROR(
_xlfn.IFS(
$I273=600010,"36th District Judges (CC 600010)",
$I273=600014,"36th District Staff (CC 600014)",
$I273&lt;&gt;0,_xlfn.XLOOKUP($N273,'FY25 Gold Book'!$A:$A,'FY25 Gold Book'!$F:$F,"-",0,1)),
"-")</f>
        <v>-</v>
      </c>
      <c r="T273" s="465" t="str" cm="1">
        <f t="array" ref="T273">IFERROR(
_xlfn.IFS(
OR($R273="TASS",$R273="Seasonal"),"TASS / Part-Time (FICA Only)",
$A273=13,"BSEED",
$A273=20,"DDoT",
OR($A273=48,$A273=49),"DWSD",
$A273=72,"Library",
$I273=600010,"36th District Judges",
$I273=600014,"36th District Staff",
$N273&lt;&gt;0,_xlfn.XLOOKUP($N273,'FY25 Gold Book'!$A:$A,'FY25 Gold Book'!$H:$H,"-",0,1)),
"-")</f>
        <v>-</v>
      </c>
      <c r="U273" s="678"/>
      <c r="V273" s="679"/>
      <c r="W273" s="677"/>
      <c r="X273" s="134"/>
      <c r="Y273" s="135"/>
      <c r="Z273" s="147">
        <f>_xlfn.XLOOKUP($N273,'FY25 Gold Book'!$A:$A,'FY25 Gold Book'!$E:$E,0,0,1)</f>
        <v>0</v>
      </c>
      <c r="AA273" s="680">
        <f>_xlfn.XLOOKUP($N273,'FY25 Gold Book'!$A:$A,'FY25 Gold Book'!$G:$G,0,0,1)</f>
        <v>0</v>
      </c>
      <c r="AB273" s="148">
        <f t="shared" si="32"/>
        <v>0</v>
      </c>
      <c r="AC273" s="681">
        <v>0</v>
      </c>
      <c r="AD273" s="149">
        <f t="shared" si="33"/>
        <v>0</v>
      </c>
      <c r="AE273" s="147">
        <f>_xlfn.XLOOKUP($T273,'FY25 Fringe Rates'!$X$6:$X$15,'FY25 Fringe Rates'!$Y$6:$Y$15,0,0,1)</f>
        <v>0</v>
      </c>
      <c r="AF273" s="150">
        <f t="shared" si="28"/>
        <v>0</v>
      </c>
      <c r="AG273" s="136">
        <v>0</v>
      </c>
      <c r="AH273" s="149">
        <f t="shared" si="34"/>
        <v>0</v>
      </c>
      <c r="AI273" s="151">
        <f t="shared" si="29"/>
        <v>0</v>
      </c>
      <c r="AJ273" s="32"/>
    </row>
    <row r="274" spans="1:36">
      <c r="A274" s="145" t="str">
        <f t="shared" si="30"/>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2"/>
      <c r="J274" s="303" t="str">
        <f>IF($I274="","-",_xlfn.XLOOKUP($I274,'CC.Meta'!$A:$A,'CC.Meta'!$D:$D,"-",0,1))</f>
        <v>-</v>
      </c>
      <c r="K274" s="306" t="str">
        <f t="shared" si="31"/>
        <v>--</v>
      </c>
      <c r="L274" s="302"/>
      <c r="M274" s="133"/>
      <c r="N274" s="234"/>
      <c r="O274" s="146" t="str">
        <f>IF($N274="","-",_xlfn.XLOOKUP($N274,'FY25 Gold Book'!$A:$A,'FY25 Gold Book'!$B:$B,"-",0,1))</f>
        <v>-</v>
      </c>
      <c r="P274" s="444" t="str">
        <f>IF($N274="","-",_xlfn.XLOOKUP($N274,'FY25 Gold Book'!$A:$A,'FY25 Gold Book'!$C:$C,"-",0,1))</f>
        <v>-</v>
      </c>
      <c r="Q274" s="146" t="str">
        <f>IF($N274="","-",_xlfn.XLOOKUP($N274,'FY25 Gold Book'!$A:$A,'FY25 Gold Book'!$D:$D,"-",0,1))</f>
        <v>-</v>
      </c>
      <c r="R274" s="52"/>
      <c r="S274" s="465" t="str" cm="1">
        <f t="array" ref="S274">IFERROR(
_xlfn.IFS(
$I274=600010,"36th District Judges (CC 600010)",
$I274=600014,"36th District Staff (CC 600014)",
$I274&lt;&gt;0,_xlfn.XLOOKUP($N274,'FY25 Gold Book'!$A:$A,'FY25 Gold Book'!$F:$F,"-",0,1)),
"-")</f>
        <v>-</v>
      </c>
      <c r="T274" s="465" t="str" cm="1">
        <f t="array" ref="T274">IFERROR(
_xlfn.IFS(
OR($R274="TASS",$R274="Seasonal"),"TASS / Part-Time (FICA Only)",
$A274=13,"BSEED",
$A274=20,"DDoT",
OR($A274=48,$A274=49),"DWSD",
$A274=72,"Library",
$I274=600010,"36th District Judges",
$I274=600014,"36th District Staff",
$N274&lt;&gt;0,_xlfn.XLOOKUP($N274,'FY25 Gold Book'!$A:$A,'FY25 Gold Book'!$H:$H,"-",0,1)),
"-")</f>
        <v>-</v>
      </c>
      <c r="U274" s="678"/>
      <c r="V274" s="679"/>
      <c r="W274" s="677"/>
      <c r="X274" s="134"/>
      <c r="Y274" s="135"/>
      <c r="Z274" s="147">
        <f>_xlfn.XLOOKUP($N274,'FY25 Gold Book'!$A:$A,'FY25 Gold Book'!$E:$E,0,0,1)</f>
        <v>0</v>
      </c>
      <c r="AA274" s="680">
        <f>_xlfn.XLOOKUP($N274,'FY25 Gold Book'!$A:$A,'FY25 Gold Book'!$G:$G,0,0,1)</f>
        <v>0</v>
      </c>
      <c r="AB274" s="148">
        <f t="shared" si="32"/>
        <v>0</v>
      </c>
      <c r="AC274" s="681">
        <v>0</v>
      </c>
      <c r="AD274" s="149">
        <f t="shared" si="33"/>
        <v>0</v>
      </c>
      <c r="AE274" s="147">
        <f>_xlfn.XLOOKUP($T274,'FY25 Fringe Rates'!$X$6:$X$15,'FY25 Fringe Rates'!$Y$6:$Y$15,0,0,1)</f>
        <v>0</v>
      </c>
      <c r="AF274" s="150">
        <f t="shared" si="28"/>
        <v>0</v>
      </c>
      <c r="AG274" s="136">
        <v>0</v>
      </c>
      <c r="AH274" s="149">
        <f t="shared" si="34"/>
        <v>0</v>
      </c>
      <c r="AI274" s="151">
        <f t="shared" si="29"/>
        <v>0</v>
      </c>
      <c r="AJ274" s="32"/>
    </row>
    <row r="275" spans="1:36">
      <c r="A275" s="145" t="str">
        <f t="shared" si="30"/>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2"/>
      <c r="J275" s="303" t="str">
        <f>IF($I275="","-",_xlfn.XLOOKUP($I275,'CC.Meta'!$A:$A,'CC.Meta'!$D:$D,"-",0,1))</f>
        <v>-</v>
      </c>
      <c r="K275" s="306" t="str">
        <f t="shared" si="31"/>
        <v>--</v>
      </c>
      <c r="L275" s="302"/>
      <c r="M275" s="133"/>
      <c r="N275" s="234"/>
      <c r="O275" s="146" t="str">
        <f>IF($N275="","-",_xlfn.XLOOKUP($N275,'FY25 Gold Book'!$A:$A,'FY25 Gold Book'!$B:$B,"-",0,1))</f>
        <v>-</v>
      </c>
      <c r="P275" s="444" t="str">
        <f>IF($N275="","-",_xlfn.XLOOKUP($N275,'FY25 Gold Book'!$A:$A,'FY25 Gold Book'!$C:$C,"-",0,1))</f>
        <v>-</v>
      </c>
      <c r="Q275" s="146" t="str">
        <f>IF($N275="","-",_xlfn.XLOOKUP($N275,'FY25 Gold Book'!$A:$A,'FY25 Gold Book'!$D:$D,"-",0,1))</f>
        <v>-</v>
      </c>
      <c r="R275" s="52"/>
      <c r="S275" s="465" t="str" cm="1">
        <f t="array" ref="S275">IFERROR(
_xlfn.IFS(
$I275=600010,"36th District Judges (CC 600010)",
$I275=600014,"36th District Staff (CC 600014)",
$I275&lt;&gt;0,_xlfn.XLOOKUP($N275,'FY25 Gold Book'!$A:$A,'FY25 Gold Book'!$F:$F,"-",0,1)),
"-")</f>
        <v>-</v>
      </c>
      <c r="T275" s="465" t="str" cm="1">
        <f t="array" ref="T275">IFERROR(
_xlfn.IFS(
OR($R275="TASS",$R275="Seasonal"),"TASS / Part-Time (FICA Only)",
$A275=13,"BSEED",
$A275=20,"DDoT",
OR($A275=48,$A275=49),"DWSD",
$A275=72,"Library",
$I275=600010,"36th District Judges",
$I275=600014,"36th District Staff",
$N275&lt;&gt;0,_xlfn.XLOOKUP($N275,'FY25 Gold Book'!$A:$A,'FY25 Gold Book'!$H:$H,"-",0,1)),
"-")</f>
        <v>-</v>
      </c>
      <c r="U275" s="678"/>
      <c r="V275" s="679"/>
      <c r="W275" s="677"/>
      <c r="X275" s="134"/>
      <c r="Y275" s="135"/>
      <c r="Z275" s="147">
        <f>_xlfn.XLOOKUP($N275,'FY25 Gold Book'!$A:$A,'FY25 Gold Book'!$E:$E,0,0,1)</f>
        <v>0</v>
      </c>
      <c r="AA275" s="680">
        <f>_xlfn.XLOOKUP($N275,'FY25 Gold Book'!$A:$A,'FY25 Gold Book'!$G:$G,0,0,1)</f>
        <v>0</v>
      </c>
      <c r="AB275" s="148">
        <f t="shared" si="32"/>
        <v>0</v>
      </c>
      <c r="AC275" s="681">
        <v>0</v>
      </c>
      <c r="AD275" s="149">
        <f t="shared" si="33"/>
        <v>0</v>
      </c>
      <c r="AE275" s="147">
        <f>_xlfn.XLOOKUP($T275,'FY25 Fringe Rates'!$X$6:$X$15,'FY25 Fringe Rates'!$Y$6:$Y$15,0,0,1)</f>
        <v>0</v>
      </c>
      <c r="AF275" s="150">
        <f t="shared" si="28"/>
        <v>0</v>
      </c>
      <c r="AG275" s="136">
        <v>0</v>
      </c>
      <c r="AH275" s="149">
        <f t="shared" si="34"/>
        <v>0</v>
      </c>
      <c r="AI275" s="151">
        <f t="shared" si="29"/>
        <v>0</v>
      </c>
      <c r="AJ275" s="32"/>
    </row>
    <row r="276" spans="1:36">
      <c r="A276" s="145" t="str">
        <f t="shared" si="30"/>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2"/>
      <c r="J276" s="303" t="str">
        <f>IF($I276="","-",_xlfn.XLOOKUP($I276,'CC.Meta'!$A:$A,'CC.Meta'!$D:$D,"-",0,1))</f>
        <v>-</v>
      </c>
      <c r="K276" s="306" t="str">
        <f t="shared" si="31"/>
        <v>--</v>
      </c>
      <c r="L276" s="302"/>
      <c r="M276" s="133"/>
      <c r="N276" s="234"/>
      <c r="O276" s="146" t="str">
        <f>IF($N276="","-",_xlfn.XLOOKUP($N276,'FY25 Gold Book'!$A:$A,'FY25 Gold Book'!$B:$B,"-",0,1))</f>
        <v>-</v>
      </c>
      <c r="P276" s="444" t="str">
        <f>IF($N276="","-",_xlfn.XLOOKUP($N276,'FY25 Gold Book'!$A:$A,'FY25 Gold Book'!$C:$C,"-",0,1))</f>
        <v>-</v>
      </c>
      <c r="Q276" s="146" t="str">
        <f>IF($N276="","-",_xlfn.XLOOKUP($N276,'FY25 Gold Book'!$A:$A,'FY25 Gold Book'!$D:$D,"-",0,1))</f>
        <v>-</v>
      </c>
      <c r="R276" s="52"/>
      <c r="S276" s="465" t="str" cm="1">
        <f t="array" ref="S276">IFERROR(
_xlfn.IFS(
$I276=600010,"36th District Judges (CC 600010)",
$I276=600014,"36th District Staff (CC 600014)",
$I276&lt;&gt;0,_xlfn.XLOOKUP($N276,'FY25 Gold Book'!$A:$A,'FY25 Gold Book'!$F:$F,"-",0,1)),
"-")</f>
        <v>-</v>
      </c>
      <c r="T276" s="465" t="str" cm="1">
        <f t="array" ref="T276">IFERROR(
_xlfn.IFS(
OR($R276="TASS",$R276="Seasonal"),"TASS / Part-Time (FICA Only)",
$A276=13,"BSEED",
$A276=20,"DDoT",
OR($A276=48,$A276=49),"DWSD",
$A276=72,"Library",
$I276=600010,"36th District Judges",
$I276=600014,"36th District Staff",
$N276&lt;&gt;0,_xlfn.XLOOKUP($N276,'FY25 Gold Book'!$A:$A,'FY25 Gold Book'!$H:$H,"-",0,1)),
"-")</f>
        <v>-</v>
      </c>
      <c r="U276" s="678"/>
      <c r="V276" s="679"/>
      <c r="W276" s="677"/>
      <c r="X276" s="134"/>
      <c r="Y276" s="135"/>
      <c r="Z276" s="147">
        <f>_xlfn.XLOOKUP($N276,'FY25 Gold Book'!$A:$A,'FY25 Gold Book'!$E:$E,0,0,1)</f>
        <v>0</v>
      </c>
      <c r="AA276" s="680">
        <f>_xlfn.XLOOKUP($N276,'FY25 Gold Book'!$A:$A,'FY25 Gold Book'!$G:$G,0,0,1)</f>
        <v>0</v>
      </c>
      <c r="AB276" s="148">
        <f t="shared" si="32"/>
        <v>0</v>
      </c>
      <c r="AC276" s="681">
        <v>0</v>
      </c>
      <c r="AD276" s="149">
        <f t="shared" si="33"/>
        <v>0</v>
      </c>
      <c r="AE276" s="147">
        <f>_xlfn.XLOOKUP($T276,'FY25 Fringe Rates'!$X$6:$X$15,'FY25 Fringe Rates'!$Y$6:$Y$15,0,0,1)</f>
        <v>0</v>
      </c>
      <c r="AF276" s="150">
        <f t="shared" si="28"/>
        <v>0</v>
      </c>
      <c r="AG276" s="136">
        <v>0</v>
      </c>
      <c r="AH276" s="149">
        <f t="shared" si="34"/>
        <v>0</v>
      </c>
      <c r="AI276" s="151">
        <f t="shared" si="29"/>
        <v>0</v>
      </c>
      <c r="AJ276" s="32"/>
    </row>
    <row r="277" spans="1:36">
      <c r="A277" s="145" t="str">
        <f t="shared" si="30"/>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2"/>
      <c r="J277" s="303" t="str">
        <f>IF($I277="","-",_xlfn.XLOOKUP($I277,'CC.Meta'!$A:$A,'CC.Meta'!$D:$D,"-",0,1))</f>
        <v>-</v>
      </c>
      <c r="K277" s="306" t="str">
        <f t="shared" si="31"/>
        <v>--</v>
      </c>
      <c r="L277" s="302"/>
      <c r="M277" s="133"/>
      <c r="N277" s="234"/>
      <c r="O277" s="146" t="str">
        <f>IF($N277="","-",_xlfn.XLOOKUP($N277,'FY25 Gold Book'!$A:$A,'FY25 Gold Book'!$B:$B,"-",0,1))</f>
        <v>-</v>
      </c>
      <c r="P277" s="444" t="str">
        <f>IF($N277="","-",_xlfn.XLOOKUP($N277,'FY25 Gold Book'!$A:$A,'FY25 Gold Book'!$C:$C,"-",0,1))</f>
        <v>-</v>
      </c>
      <c r="Q277" s="146" t="str">
        <f>IF($N277="","-",_xlfn.XLOOKUP($N277,'FY25 Gold Book'!$A:$A,'FY25 Gold Book'!$D:$D,"-",0,1))</f>
        <v>-</v>
      </c>
      <c r="R277" s="52"/>
      <c r="S277" s="465" t="str" cm="1">
        <f t="array" ref="S277">IFERROR(
_xlfn.IFS(
$I277=600010,"36th District Judges (CC 600010)",
$I277=600014,"36th District Staff (CC 600014)",
$I277&lt;&gt;0,_xlfn.XLOOKUP($N277,'FY25 Gold Book'!$A:$A,'FY25 Gold Book'!$F:$F,"-",0,1)),
"-")</f>
        <v>-</v>
      </c>
      <c r="T277" s="465" t="str" cm="1">
        <f t="array" ref="T277">IFERROR(
_xlfn.IFS(
OR($R277="TASS",$R277="Seasonal"),"TASS / Part-Time (FICA Only)",
$A277=13,"BSEED",
$A277=20,"DDoT",
OR($A277=48,$A277=49),"DWSD",
$A277=72,"Library",
$I277=600010,"36th District Judges",
$I277=600014,"36th District Staff",
$N277&lt;&gt;0,_xlfn.XLOOKUP($N277,'FY25 Gold Book'!$A:$A,'FY25 Gold Book'!$H:$H,"-",0,1)),
"-")</f>
        <v>-</v>
      </c>
      <c r="U277" s="678"/>
      <c r="V277" s="679"/>
      <c r="W277" s="677"/>
      <c r="X277" s="134"/>
      <c r="Y277" s="135"/>
      <c r="Z277" s="147">
        <f>_xlfn.XLOOKUP($N277,'FY25 Gold Book'!$A:$A,'FY25 Gold Book'!$E:$E,0,0,1)</f>
        <v>0</v>
      </c>
      <c r="AA277" s="680">
        <f>_xlfn.XLOOKUP($N277,'FY25 Gold Book'!$A:$A,'FY25 Gold Book'!$G:$G,0,0,1)</f>
        <v>0</v>
      </c>
      <c r="AB277" s="148">
        <f t="shared" si="32"/>
        <v>0</v>
      </c>
      <c r="AC277" s="681">
        <v>0</v>
      </c>
      <c r="AD277" s="149">
        <f t="shared" si="33"/>
        <v>0</v>
      </c>
      <c r="AE277" s="147">
        <f>_xlfn.XLOOKUP($T277,'FY25 Fringe Rates'!$X$6:$X$15,'FY25 Fringe Rates'!$Y$6:$Y$15,0,0,1)</f>
        <v>0</v>
      </c>
      <c r="AF277" s="150">
        <f t="shared" si="28"/>
        <v>0</v>
      </c>
      <c r="AG277" s="136">
        <v>0</v>
      </c>
      <c r="AH277" s="149">
        <f t="shared" si="34"/>
        <v>0</v>
      </c>
      <c r="AI277" s="151">
        <f t="shared" si="29"/>
        <v>0</v>
      </c>
      <c r="AJ277" s="32"/>
    </row>
    <row r="278" spans="1:36">
      <c r="A278" s="145" t="str">
        <f t="shared" si="30"/>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2"/>
      <c r="J278" s="303" t="str">
        <f>IF($I278="","-",_xlfn.XLOOKUP($I278,'CC.Meta'!$A:$A,'CC.Meta'!$D:$D,"-",0,1))</f>
        <v>-</v>
      </c>
      <c r="K278" s="306" t="str">
        <f t="shared" si="31"/>
        <v>--</v>
      </c>
      <c r="L278" s="302"/>
      <c r="M278" s="133"/>
      <c r="N278" s="234"/>
      <c r="O278" s="146" t="str">
        <f>IF($N278="","-",_xlfn.XLOOKUP($N278,'FY25 Gold Book'!$A:$A,'FY25 Gold Book'!$B:$B,"-",0,1))</f>
        <v>-</v>
      </c>
      <c r="P278" s="444" t="str">
        <f>IF($N278="","-",_xlfn.XLOOKUP($N278,'FY25 Gold Book'!$A:$A,'FY25 Gold Book'!$C:$C,"-",0,1))</f>
        <v>-</v>
      </c>
      <c r="Q278" s="146" t="str">
        <f>IF($N278="","-",_xlfn.XLOOKUP($N278,'FY25 Gold Book'!$A:$A,'FY25 Gold Book'!$D:$D,"-",0,1))</f>
        <v>-</v>
      </c>
      <c r="R278" s="52"/>
      <c r="S278" s="465" t="str" cm="1">
        <f t="array" ref="S278">IFERROR(
_xlfn.IFS(
$I278=600010,"36th District Judges (CC 600010)",
$I278=600014,"36th District Staff (CC 600014)",
$I278&lt;&gt;0,_xlfn.XLOOKUP($N278,'FY25 Gold Book'!$A:$A,'FY25 Gold Book'!$F:$F,"-",0,1)),
"-")</f>
        <v>-</v>
      </c>
      <c r="T278" s="465" t="str" cm="1">
        <f t="array" ref="T278">IFERROR(
_xlfn.IFS(
OR($R278="TASS",$R278="Seasonal"),"TASS / Part-Time (FICA Only)",
$A278=13,"BSEED",
$A278=20,"DDoT",
OR($A278=48,$A278=49),"DWSD",
$A278=72,"Library",
$I278=600010,"36th District Judges",
$I278=600014,"36th District Staff",
$N278&lt;&gt;0,_xlfn.XLOOKUP($N278,'FY25 Gold Book'!$A:$A,'FY25 Gold Book'!$H:$H,"-",0,1)),
"-")</f>
        <v>-</v>
      </c>
      <c r="U278" s="678"/>
      <c r="V278" s="679"/>
      <c r="W278" s="677"/>
      <c r="X278" s="134"/>
      <c r="Y278" s="135"/>
      <c r="Z278" s="147">
        <f>_xlfn.XLOOKUP($N278,'FY25 Gold Book'!$A:$A,'FY25 Gold Book'!$E:$E,0,0,1)</f>
        <v>0</v>
      </c>
      <c r="AA278" s="680">
        <f>_xlfn.XLOOKUP($N278,'FY25 Gold Book'!$A:$A,'FY25 Gold Book'!$G:$G,0,0,1)</f>
        <v>0</v>
      </c>
      <c r="AB278" s="148">
        <f t="shared" si="32"/>
        <v>0</v>
      </c>
      <c r="AC278" s="681">
        <v>0</v>
      </c>
      <c r="AD278" s="149">
        <f t="shared" si="33"/>
        <v>0</v>
      </c>
      <c r="AE278" s="147">
        <f>_xlfn.XLOOKUP($T278,'FY25 Fringe Rates'!$X$6:$X$15,'FY25 Fringe Rates'!$Y$6:$Y$15,0,0,1)</f>
        <v>0</v>
      </c>
      <c r="AF278" s="150">
        <f t="shared" si="28"/>
        <v>0</v>
      </c>
      <c r="AG278" s="136">
        <v>0</v>
      </c>
      <c r="AH278" s="149">
        <f t="shared" si="34"/>
        <v>0</v>
      </c>
      <c r="AI278" s="151">
        <f t="shared" si="29"/>
        <v>0</v>
      </c>
      <c r="AJ278" s="32"/>
    </row>
    <row r="279" spans="1:36">
      <c r="A279" s="145" t="str">
        <f t="shared" si="30"/>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2"/>
      <c r="J279" s="303" t="str">
        <f>IF($I279="","-",_xlfn.XLOOKUP($I279,'CC.Meta'!$A:$A,'CC.Meta'!$D:$D,"-",0,1))</f>
        <v>-</v>
      </c>
      <c r="K279" s="306" t="str">
        <f t="shared" si="31"/>
        <v>--</v>
      </c>
      <c r="L279" s="302"/>
      <c r="M279" s="133"/>
      <c r="N279" s="234"/>
      <c r="O279" s="146" t="str">
        <f>IF($N279="","-",_xlfn.XLOOKUP($N279,'FY25 Gold Book'!$A:$A,'FY25 Gold Book'!$B:$B,"-",0,1))</f>
        <v>-</v>
      </c>
      <c r="P279" s="444" t="str">
        <f>IF($N279="","-",_xlfn.XLOOKUP($N279,'FY25 Gold Book'!$A:$A,'FY25 Gold Book'!$C:$C,"-",0,1))</f>
        <v>-</v>
      </c>
      <c r="Q279" s="146" t="str">
        <f>IF($N279="","-",_xlfn.XLOOKUP($N279,'FY25 Gold Book'!$A:$A,'FY25 Gold Book'!$D:$D,"-",0,1))</f>
        <v>-</v>
      </c>
      <c r="R279" s="52"/>
      <c r="S279" s="465" t="str" cm="1">
        <f t="array" ref="S279">IFERROR(
_xlfn.IFS(
$I279=600010,"36th District Judges (CC 600010)",
$I279=600014,"36th District Staff (CC 600014)",
$I279&lt;&gt;0,_xlfn.XLOOKUP($N279,'FY25 Gold Book'!$A:$A,'FY25 Gold Book'!$F:$F,"-",0,1)),
"-")</f>
        <v>-</v>
      </c>
      <c r="T279" s="465" t="str" cm="1">
        <f t="array" ref="T279">IFERROR(
_xlfn.IFS(
OR($R279="TASS",$R279="Seasonal"),"TASS / Part-Time (FICA Only)",
$A279=13,"BSEED",
$A279=20,"DDoT",
OR($A279=48,$A279=49),"DWSD",
$A279=72,"Library",
$I279=600010,"36th District Judges",
$I279=600014,"36th District Staff",
$N279&lt;&gt;0,_xlfn.XLOOKUP($N279,'FY25 Gold Book'!$A:$A,'FY25 Gold Book'!$H:$H,"-",0,1)),
"-")</f>
        <v>-</v>
      </c>
      <c r="U279" s="678"/>
      <c r="V279" s="679"/>
      <c r="W279" s="677"/>
      <c r="X279" s="134"/>
      <c r="Y279" s="135"/>
      <c r="Z279" s="147">
        <f>_xlfn.XLOOKUP($N279,'FY25 Gold Book'!$A:$A,'FY25 Gold Book'!$E:$E,0,0,1)</f>
        <v>0</v>
      </c>
      <c r="AA279" s="680">
        <f>_xlfn.XLOOKUP($N279,'FY25 Gold Book'!$A:$A,'FY25 Gold Book'!$G:$G,0,0,1)</f>
        <v>0</v>
      </c>
      <c r="AB279" s="148">
        <f t="shared" si="32"/>
        <v>0</v>
      </c>
      <c r="AC279" s="681">
        <v>0</v>
      </c>
      <c r="AD279" s="149">
        <f t="shared" si="33"/>
        <v>0</v>
      </c>
      <c r="AE279" s="147">
        <f>_xlfn.XLOOKUP($T279,'FY25 Fringe Rates'!$X$6:$X$15,'FY25 Fringe Rates'!$Y$6:$Y$15,0,0,1)</f>
        <v>0</v>
      </c>
      <c r="AF279" s="150">
        <f t="shared" si="28"/>
        <v>0</v>
      </c>
      <c r="AG279" s="136">
        <v>0</v>
      </c>
      <c r="AH279" s="149">
        <f t="shared" si="34"/>
        <v>0</v>
      </c>
      <c r="AI279" s="151">
        <f t="shared" si="29"/>
        <v>0</v>
      </c>
      <c r="AJ279" s="32"/>
    </row>
    <row r="280" spans="1:36">
      <c r="A280" s="145" t="str">
        <f t="shared" si="30"/>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2"/>
      <c r="J280" s="303" t="str">
        <f>IF($I280="","-",_xlfn.XLOOKUP($I280,'CC.Meta'!$A:$A,'CC.Meta'!$D:$D,"-",0,1))</f>
        <v>-</v>
      </c>
      <c r="K280" s="306" t="str">
        <f t="shared" si="31"/>
        <v>--</v>
      </c>
      <c r="L280" s="302"/>
      <c r="M280" s="133"/>
      <c r="N280" s="234"/>
      <c r="O280" s="146" t="str">
        <f>IF($N280="","-",_xlfn.XLOOKUP($N280,'FY25 Gold Book'!$A:$A,'FY25 Gold Book'!$B:$B,"-",0,1))</f>
        <v>-</v>
      </c>
      <c r="P280" s="444" t="str">
        <f>IF($N280="","-",_xlfn.XLOOKUP($N280,'FY25 Gold Book'!$A:$A,'FY25 Gold Book'!$C:$C,"-",0,1))</f>
        <v>-</v>
      </c>
      <c r="Q280" s="146" t="str">
        <f>IF($N280="","-",_xlfn.XLOOKUP($N280,'FY25 Gold Book'!$A:$A,'FY25 Gold Book'!$D:$D,"-",0,1))</f>
        <v>-</v>
      </c>
      <c r="R280" s="52"/>
      <c r="S280" s="465" t="str" cm="1">
        <f t="array" ref="S280">IFERROR(
_xlfn.IFS(
$I280=600010,"36th District Judges (CC 600010)",
$I280=600014,"36th District Staff (CC 600014)",
$I280&lt;&gt;0,_xlfn.XLOOKUP($N280,'FY25 Gold Book'!$A:$A,'FY25 Gold Book'!$F:$F,"-",0,1)),
"-")</f>
        <v>-</v>
      </c>
      <c r="T280" s="465" t="str" cm="1">
        <f t="array" ref="T280">IFERROR(
_xlfn.IFS(
OR($R280="TASS",$R280="Seasonal"),"TASS / Part-Time (FICA Only)",
$A280=13,"BSEED",
$A280=20,"DDoT",
OR($A280=48,$A280=49),"DWSD",
$A280=72,"Library",
$I280=600010,"36th District Judges",
$I280=600014,"36th District Staff",
$N280&lt;&gt;0,_xlfn.XLOOKUP($N280,'FY25 Gold Book'!$A:$A,'FY25 Gold Book'!$H:$H,"-",0,1)),
"-")</f>
        <v>-</v>
      </c>
      <c r="U280" s="678"/>
      <c r="V280" s="679"/>
      <c r="W280" s="677"/>
      <c r="X280" s="134"/>
      <c r="Y280" s="135"/>
      <c r="Z280" s="147">
        <f>_xlfn.XLOOKUP($N280,'FY25 Gold Book'!$A:$A,'FY25 Gold Book'!$E:$E,0,0,1)</f>
        <v>0</v>
      </c>
      <c r="AA280" s="680">
        <f>_xlfn.XLOOKUP($N280,'FY25 Gold Book'!$A:$A,'FY25 Gold Book'!$G:$G,0,0,1)</f>
        <v>0</v>
      </c>
      <c r="AB280" s="148">
        <f t="shared" si="32"/>
        <v>0</v>
      </c>
      <c r="AC280" s="681">
        <v>0</v>
      </c>
      <c r="AD280" s="149">
        <f t="shared" si="33"/>
        <v>0</v>
      </c>
      <c r="AE280" s="147">
        <f>_xlfn.XLOOKUP($T280,'FY25 Fringe Rates'!$X$6:$X$15,'FY25 Fringe Rates'!$Y$6:$Y$15,0,0,1)</f>
        <v>0</v>
      </c>
      <c r="AF280" s="150">
        <f t="shared" si="28"/>
        <v>0</v>
      </c>
      <c r="AG280" s="136">
        <v>0</v>
      </c>
      <c r="AH280" s="149">
        <f t="shared" si="34"/>
        <v>0</v>
      </c>
      <c r="AI280" s="151">
        <f t="shared" si="29"/>
        <v>0</v>
      </c>
      <c r="AJ280" s="32"/>
    </row>
    <row r="281" spans="1:36">
      <c r="A281" s="145" t="str">
        <f t="shared" si="30"/>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2"/>
      <c r="J281" s="303" t="str">
        <f>IF($I281="","-",_xlfn.XLOOKUP($I281,'CC.Meta'!$A:$A,'CC.Meta'!$D:$D,"-",0,1))</f>
        <v>-</v>
      </c>
      <c r="K281" s="306" t="str">
        <f t="shared" si="31"/>
        <v>--</v>
      </c>
      <c r="L281" s="302"/>
      <c r="M281" s="133"/>
      <c r="N281" s="234"/>
      <c r="O281" s="146" t="str">
        <f>IF($N281="","-",_xlfn.XLOOKUP($N281,'FY25 Gold Book'!$A:$A,'FY25 Gold Book'!$B:$B,"-",0,1))</f>
        <v>-</v>
      </c>
      <c r="P281" s="444" t="str">
        <f>IF($N281="","-",_xlfn.XLOOKUP($N281,'FY25 Gold Book'!$A:$A,'FY25 Gold Book'!$C:$C,"-",0,1))</f>
        <v>-</v>
      </c>
      <c r="Q281" s="146" t="str">
        <f>IF($N281="","-",_xlfn.XLOOKUP($N281,'FY25 Gold Book'!$A:$A,'FY25 Gold Book'!$D:$D,"-",0,1))</f>
        <v>-</v>
      </c>
      <c r="R281" s="52"/>
      <c r="S281" s="465" t="str" cm="1">
        <f t="array" ref="S281">IFERROR(
_xlfn.IFS(
$I281=600010,"36th District Judges (CC 600010)",
$I281=600014,"36th District Staff (CC 600014)",
$I281&lt;&gt;0,_xlfn.XLOOKUP($N281,'FY25 Gold Book'!$A:$A,'FY25 Gold Book'!$F:$F,"-",0,1)),
"-")</f>
        <v>-</v>
      </c>
      <c r="T281" s="465" t="str" cm="1">
        <f t="array" ref="T281">IFERROR(
_xlfn.IFS(
OR($R281="TASS",$R281="Seasonal"),"TASS / Part-Time (FICA Only)",
$A281=13,"BSEED",
$A281=20,"DDoT",
OR($A281=48,$A281=49),"DWSD",
$A281=72,"Library",
$I281=600010,"36th District Judges",
$I281=600014,"36th District Staff",
$N281&lt;&gt;0,_xlfn.XLOOKUP($N281,'FY25 Gold Book'!$A:$A,'FY25 Gold Book'!$H:$H,"-",0,1)),
"-")</f>
        <v>-</v>
      </c>
      <c r="U281" s="678"/>
      <c r="V281" s="679"/>
      <c r="W281" s="677"/>
      <c r="X281" s="134"/>
      <c r="Y281" s="135"/>
      <c r="Z281" s="147">
        <f>_xlfn.XLOOKUP($N281,'FY25 Gold Book'!$A:$A,'FY25 Gold Book'!$E:$E,0,0,1)</f>
        <v>0</v>
      </c>
      <c r="AA281" s="680">
        <f>_xlfn.XLOOKUP($N281,'FY25 Gold Book'!$A:$A,'FY25 Gold Book'!$G:$G,0,0,1)</f>
        <v>0</v>
      </c>
      <c r="AB281" s="148">
        <f t="shared" si="32"/>
        <v>0</v>
      </c>
      <c r="AC281" s="681">
        <v>0</v>
      </c>
      <c r="AD281" s="149">
        <f t="shared" si="33"/>
        <v>0</v>
      </c>
      <c r="AE281" s="147">
        <f>_xlfn.XLOOKUP($T281,'FY25 Fringe Rates'!$X$6:$X$15,'FY25 Fringe Rates'!$Y$6:$Y$15,0,0,1)</f>
        <v>0</v>
      </c>
      <c r="AF281" s="150">
        <f t="shared" si="28"/>
        <v>0</v>
      </c>
      <c r="AG281" s="136">
        <v>0</v>
      </c>
      <c r="AH281" s="149">
        <f t="shared" si="34"/>
        <v>0</v>
      </c>
      <c r="AI281" s="151">
        <f t="shared" si="29"/>
        <v>0</v>
      </c>
      <c r="AJ281" s="32"/>
    </row>
    <row r="282" spans="1:36">
      <c r="A282" s="145" t="str">
        <f t="shared" si="30"/>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2"/>
      <c r="J282" s="303" t="str">
        <f>IF($I282="","-",_xlfn.XLOOKUP($I282,'CC.Meta'!$A:$A,'CC.Meta'!$D:$D,"-",0,1))</f>
        <v>-</v>
      </c>
      <c r="K282" s="306" t="str">
        <f t="shared" si="31"/>
        <v>--</v>
      </c>
      <c r="L282" s="302"/>
      <c r="M282" s="133"/>
      <c r="N282" s="234"/>
      <c r="O282" s="146" t="str">
        <f>IF($N282="","-",_xlfn.XLOOKUP($N282,'FY25 Gold Book'!$A:$A,'FY25 Gold Book'!$B:$B,"-",0,1))</f>
        <v>-</v>
      </c>
      <c r="P282" s="444" t="str">
        <f>IF($N282="","-",_xlfn.XLOOKUP($N282,'FY25 Gold Book'!$A:$A,'FY25 Gold Book'!$C:$C,"-",0,1))</f>
        <v>-</v>
      </c>
      <c r="Q282" s="146" t="str">
        <f>IF($N282="","-",_xlfn.XLOOKUP($N282,'FY25 Gold Book'!$A:$A,'FY25 Gold Book'!$D:$D,"-",0,1))</f>
        <v>-</v>
      </c>
      <c r="R282" s="52"/>
      <c r="S282" s="465" t="str" cm="1">
        <f t="array" ref="S282">IFERROR(
_xlfn.IFS(
$I282=600010,"36th District Judges (CC 600010)",
$I282=600014,"36th District Staff (CC 600014)",
$I282&lt;&gt;0,_xlfn.XLOOKUP($N282,'FY25 Gold Book'!$A:$A,'FY25 Gold Book'!$F:$F,"-",0,1)),
"-")</f>
        <v>-</v>
      </c>
      <c r="T282" s="465" t="str" cm="1">
        <f t="array" ref="T282">IFERROR(
_xlfn.IFS(
OR($R282="TASS",$R282="Seasonal"),"TASS / Part-Time (FICA Only)",
$A282=13,"BSEED",
$A282=20,"DDoT",
OR($A282=48,$A282=49),"DWSD",
$A282=72,"Library",
$I282=600010,"36th District Judges",
$I282=600014,"36th District Staff",
$N282&lt;&gt;0,_xlfn.XLOOKUP($N282,'FY25 Gold Book'!$A:$A,'FY25 Gold Book'!$H:$H,"-",0,1)),
"-")</f>
        <v>-</v>
      </c>
      <c r="U282" s="678"/>
      <c r="V282" s="679"/>
      <c r="W282" s="677"/>
      <c r="X282" s="134"/>
      <c r="Y282" s="135"/>
      <c r="Z282" s="147">
        <f>_xlfn.XLOOKUP($N282,'FY25 Gold Book'!$A:$A,'FY25 Gold Book'!$E:$E,0,0,1)</f>
        <v>0</v>
      </c>
      <c r="AA282" s="680">
        <f>_xlfn.XLOOKUP($N282,'FY25 Gold Book'!$A:$A,'FY25 Gold Book'!$G:$G,0,0,1)</f>
        <v>0</v>
      </c>
      <c r="AB282" s="148">
        <f t="shared" si="32"/>
        <v>0</v>
      </c>
      <c r="AC282" s="681">
        <v>0</v>
      </c>
      <c r="AD282" s="149">
        <f t="shared" si="33"/>
        <v>0</v>
      </c>
      <c r="AE282" s="147">
        <f>_xlfn.XLOOKUP($T282,'FY25 Fringe Rates'!$X$6:$X$15,'FY25 Fringe Rates'!$Y$6:$Y$15,0,0,1)</f>
        <v>0</v>
      </c>
      <c r="AF282" s="150">
        <f t="shared" si="28"/>
        <v>0</v>
      </c>
      <c r="AG282" s="136">
        <v>0</v>
      </c>
      <c r="AH282" s="149">
        <f t="shared" si="34"/>
        <v>0</v>
      </c>
      <c r="AI282" s="151">
        <f t="shared" si="29"/>
        <v>0</v>
      </c>
      <c r="AJ282" s="32"/>
    </row>
    <row r="283" spans="1:36">
      <c r="A283" s="145" t="str">
        <f t="shared" si="30"/>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2"/>
      <c r="J283" s="303" t="str">
        <f>IF($I283="","-",_xlfn.XLOOKUP($I283,'CC.Meta'!$A:$A,'CC.Meta'!$D:$D,"-",0,1))</f>
        <v>-</v>
      </c>
      <c r="K283" s="306" t="str">
        <f t="shared" si="31"/>
        <v>--</v>
      </c>
      <c r="L283" s="302"/>
      <c r="M283" s="133"/>
      <c r="N283" s="234"/>
      <c r="O283" s="146" t="str">
        <f>IF($N283="","-",_xlfn.XLOOKUP($N283,'FY25 Gold Book'!$A:$A,'FY25 Gold Book'!$B:$B,"-",0,1))</f>
        <v>-</v>
      </c>
      <c r="P283" s="444" t="str">
        <f>IF($N283="","-",_xlfn.XLOOKUP($N283,'FY25 Gold Book'!$A:$A,'FY25 Gold Book'!$C:$C,"-",0,1))</f>
        <v>-</v>
      </c>
      <c r="Q283" s="146" t="str">
        <f>IF($N283="","-",_xlfn.XLOOKUP($N283,'FY25 Gold Book'!$A:$A,'FY25 Gold Book'!$D:$D,"-",0,1))</f>
        <v>-</v>
      </c>
      <c r="R283" s="52"/>
      <c r="S283" s="465" t="str" cm="1">
        <f t="array" ref="S283">IFERROR(
_xlfn.IFS(
$I283=600010,"36th District Judges (CC 600010)",
$I283=600014,"36th District Staff (CC 600014)",
$I283&lt;&gt;0,_xlfn.XLOOKUP($N283,'FY25 Gold Book'!$A:$A,'FY25 Gold Book'!$F:$F,"-",0,1)),
"-")</f>
        <v>-</v>
      </c>
      <c r="T283" s="465" t="str" cm="1">
        <f t="array" ref="T283">IFERROR(
_xlfn.IFS(
OR($R283="TASS",$R283="Seasonal"),"TASS / Part-Time (FICA Only)",
$A283=13,"BSEED",
$A283=20,"DDoT",
OR($A283=48,$A283=49),"DWSD",
$A283=72,"Library",
$I283=600010,"36th District Judges",
$I283=600014,"36th District Staff",
$N283&lt;&gt;0,_xlfn.XLOOKUP($N283,'FY25 Gold Book'!$A:$A,'FY25 Gold Book'!$H:$H,"-",0,1)),
"-")</f>
        <v>-</v>
      </c>
      <c r="U283" s="678"/>
      <c r="V283" s="679"/>
      <c r="W283" s="677"/>
      <c r="X283" s="134"/>
      <c r="Y283" s="135"/>
      <c r="Z283" s="147">
        <f>_xlfn.XLOOKUP($N283,'FY25 Gold Book'!$A:$A,'FY25 Gold Book'!$E:$E,0,0,1)</f>
        <v>0</v>
      </c>
      <c r="AA283" s="680">
        <f>_xlfn.XLOOKUP($N283,'FY25 Gold Book'!$A:$A,'FY25 Gold Book'!$G:$G,0,0,1)</f>
        <v>0</v>
      </c>
      <c r="AB283" s="148">
        <f t="shared" si="32"/>
        <v>0</v>
      </c>
      <c r="AC283" s="681">
        <v>0</v>
      </c>
      <c r="AD283" s="149">
        <f t="shared" si="33"/>
        <v>0</v>
      </c>
      <c r="AE283" s="147">
        <f>_xlfn.XLOOKUP($T283,'FY25 Fringe Rates'!$X$6:$X$15,'FY25 Fringe Rates'!$Y$6:$Y$15,0,0,1)</f>
        <v>0</v>
      </c>
      <c r="AF283" s="150">
        <f t="shared" si="28"/>
        <v>0</v>
      </c>
      <c r="AG283" s="136">
        <v>0</v>
      </c>
      <c r="AH283" s="149">
        <f t="shared" si="34"/>
        <v>0</v>
      </c>
      <c r="AI283" s="151">
        <f t="shared" si="29"/>
        <v>0</v>
      </c>
      <c r="AJ283" s="32"/>
    </row>
    <row r="284" spans="1:36">
      <c r="A284" s="145" t="str">
        <f t="shared" si="30"/>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2"/>
      <c r="J284" s="303" t="str">
        <f>IF($I284="","-",_xlfn.XLOOKUP($I284,'CC.Meta'!$A:$A,'CC.Meta'!$D:$D,"-",0,1))</f>
        <v>-</v>
      </c>
      <c r="K284" s="306" t="str">
        <f t="shared" si="31"/>
        <v>--</v>
      </c>
      <c r="L284" s="302"/>
      <c r="M284" s="133"/>
      <c r="N284" s="234"/>
      <c r="O284" s="146" t="str">
        <f>IF($N284="","-",_xlfn.XLOOKUP($N284,'FY25 Gold Book'!$A:$A,'FY25 Gold Book'!$B:$B,"-",0,1))</f>
        <v>-</v>
      </c>
      <c r="P284" s="444" t="str">
        <f>IF($N284="","-",_xlfn.XLOOKUP($N284,'FY25 Gold Book'!$A:$A,'FY25 Gold Book'!$C:$C,"-",0,1))</f>
        <v>-</v>
      </c>
      <c r="Q284" s="146" t="str">
        <f>IF($N284="","-",_xlfn.XLOOKUP($N284,'FY25 Gold Book'!$A:$A,'FY25 Gold Book'!$D:$D,"-",0,1))</f>
        <v>-</v>
      </c>
      <c r="R284" s="52"/>
      <c r="S284" s="465" t="str" cm="1">
        <f t="array" ref="S284">IFERROR(
_xlfn.IFS(
$I284=600010,"36th District Judges (CC 600010)",
$I284=600014,"36th District Staff (CC 600014)",
$I284&lt;&gt;0,_xlfn.XLOOKUP($N284,'FY25 Gold Book'!$A:$A,'FY25 Gold Book'!$F:$F,"-",0,1)),
"-")</f>
        <v>-</v>
      </c>
      <c r="T284" s="465" t="str" cm="1">
        <f t="array" ref="T284">IFERROR(
_xlfn.IFS(
OR($R284="TASS",$R284="Seasonal"),"TASS / Part-Time (FICA Only)",
$A284=13,"BSEED",
$A284=20,"DDoT",
OR($A284=48,$A284=49),"DWSD",
$A284=72,"Library",
$I284=600010,"36th District Judges",
$I284=600014,"36th District Staff",
$N284&lt;&gt;0,_xlfn.XLOOKUP($N284,'FY25 Gold Book'!$A:$A,'FY25 Gold Book'!$H:$H,"-",0,1)),
"-")</f>
        <v>-</v>
      </c>
      <c r="U284" s="678"/>
      <c r="V284" s="679"/>
      <c r="W284" s="677"/>
      <c r="X284" s="134"/>
      <c r="Y284" s="135"/>
      <c r="Z284" s="147">
        <f>_xlfn.XLOOKUP($N284,'FY25 Gold Book'!$A:$A,'FY25 Gold Book'!$E:$E,0,0,1)</f>
        <v>0</v>
      </c>
      <c r="AA284" s="680">
        <f>_xlfn.XLOOKUP($N284,'FY25 Gold Book'!$A:$A,'FY25 Gold Book'!$G:$G,0,0,1)</f>
        <v>0</v>
      </c>
      <c r="AB284" s="148">
        <f t="shared" si="32"/>
        <v>0</v>
      </c>
      <c r="AC284" s="681">
        <v>0</v>
      </c>
      <c r="AD284" s="149">
        <f t="shared" si="33"/>
        <v>0</v>
      </c>
      <c r="AE284" s="147">
        <f>_xlfn.XLOOKUP($T284,'FY25 Fringe Rates'!$X$6:$X$15,'FY25 Fringe Rates'!$Y$6:$Y$15,0,0,1)</f>
        <v>0</v>
      </c>
      <c r="AF284" s="150">
        <f t="shared" si="28"/>
        <v>0</v>
      </c>
      <c r="AG284" s="136">
        <v>0</v>
      </c>
      <c r="AH284" s="149">
        <f t="shared" si="34"/>
        <v>0</v>
      </c>
      <c r="AI284" s="151">
        <f t="shared" si="29"/>
        <v>0</v>
      </c>
      <c r="AJ284" s="32"/>
    </row>
    <row r="285" spans="1:36">
      <c r="A285" s="145" t="str">
        <f t="shared" si="30"/>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2"/>
      <c r="J285" s="303" t="str">
        <f>IF($I285="","-",_xlfn.XLOOKUP($I285,'CC.Meta'!$A:$A,'CC.Meta'!$D:$D,"-",0,1))</f>
        <v>-</v>
      </c>
      <c r="K285" s="306" t="str">
        <f t="shared" si="31"/>
        <v>--</v>
      </c>
      <c r="L285" s="302"/>
      <c r="M285" s="133"/>
      <c r="N285" s="234"/>
      <c r="O285" s="146" t="str">
        <f>IF($N285="","-",_xlfn.XLOOKUP($N285,'FY25 Gold Book'!$A:$A,'FY25 Gold Book'!$B:$B,"-",0,1))</f>
        <v>-</v>
      </c>
      <c r="P285" s="444" t="str">
        <f>IF($N285="","-",_xlfn.XLOOKUP($N285,'FY25 Gold Book'!$A:$A,'FY25 Gold Book'!$C:$C,"-",0,1))</f>
        <v>-</v>
      </c>
      <c r="Q285" s="146" t="str">
        <f>IF($N285="","-",_xlfn.XLOOKUP($N285,'FY25 Gold Book'!$A:$A,'FY25 Gold Book'!$D:$D,"-",0,1))</f>
        <v>-</v>
      </c>
      <c r="R285" s="52"/>
      <c r="S285" s="465" t="str" cm="1">
        <f t="array" ref="S285">IFERROR(
_xlfn.IFS(
$I285=600010,"36th District Judges (CC 600010)",
$I285=600014,"36th District Staff (CC 600014)",
$I285&lt;&gt;0,_xlfn.XLOOKUP($N285,'FY25 Gold Book'!$A:$A,'FY25 Gold Book'!$F:$F,"-",0,1)),
"-")</f>
        <v>-</v>
      </c>
      <c r="T285" s="465" t="str" cm="1">
        <f t="array" ref="T285">IFERROR(
_xlfn.IFS(
OR($R285="TASS",$R285="Seasonal"),"TASS / Part-Time (FICA Only)",
$A285=13,"BSEED",
$A285=20,"DDoT",
OR($A285=48,$A285=49),"DWSD",
$A285=72,"Library",
$I285=600010,"36th District Judges",
$I285=600014,"36th District Staff",
$N285&lt;&gt;0,_xlfn.XLOOKUP($N285,'FY25 Gold Book'!$A:$A,'FY25 Gold Book'!$H:$H,"-",0,1)),
"-")</f>
        <v>-</v>
      </c>
      <c r="U285" s="678"/>
      <c r="V285" s="679"/>
      <c r="W285" s="677"/>
      <c r="X285" s="134"/>
      <c r="Y285" s="135"/>
      <c r="Z285" s="147">
        <f>_xlfn.XLOOKUP($N285,'FY25 Gold Book'!$A:$A,'FY25 Gold Book'!$E:$E,0,0,1)</f>
        <v>0</v>
      </c>
      <c r="AA285" s="680">
        <f>_xlfn.XLOOKUP($N285,'FY25 Gold Book'!$A:$A,'FY25 Gold Book'!$G:$G,0,0,1)</f>
        <v>0</v>
      </c>
      <c r="AB285" s="148">
        <f t="shared" si="32"/>
        <v>0</v>
      </c>
      <c r="AC285" s="681">
        <v>0</v>
      </c>
      <c r="AD285" s="149">
        <f t="shared" si="33"/>
        <v>0</v>
      </c>
      <c r="AE285" s="147">
        <f>_xlfn.XLOOKUP($T285,'FY25 Fringe Rates'!$X$6:$X$15,'FY25 Fringe Rates'!$Y$6:$Y$15,0,0,1)</f>
        <v>0</v>
      </c>
      <c r="AF285" s="150">
        <f t="shared" si="28"/>
        <v>0</v>
      </c>
      <c r="AG285" s="136">
        <v>0</v>
      </c>
      <c r="AH285" s="149">
        <f t="shared" si="34"/>
        <v>0</v>
      </c>
      <c r="AI285" s="151">
        <f t="shared" si="29"/>
        <v>0</v>
      </c>
      <c r="AJ285" s="32"/>
    </row>
    <row r="286" spans="1:36">
      <c r="A286" s="145" t="str">
        <f t="shared" si="30"/>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2"/>
      <c r="J286" s="303" t="str">
        <f>IF($I286="","-",_xlfn.XLOOKUP($I286,'CC.Meta'!$A:$A,'CC.Meta'!$D:$D,"-",0,1))</f>
        <v>-</v>
      </c>
      <c r="K286" s="306" t="str">
        <f t="shared" si="31"/>
        <v>--</v>
      </c>
      <c r="L286" s="302"/>
      <c r="M286" s="133"/>
      <c r="N286" s="234"/>
      <c r="O286" s="146" t="str">
        <f>IF($N286="","-",_xlfn.XLOOKUP($N286,'FY25 Gold Book'!$A:$A,'FY25 Gold Book'!$B:$B,"-",0,1))</f>
        <v>-</v>
      </c>
      <c r="P286" s="444" t="str">
        <f>IF($N286="","-",_xlfn.XLOOKUP($N286,'FY25 Gold Book'!$A:$A,'FY25 Gold Book'!$C:$C,"-",0,1))</f>
        <v>-</v>
      </c>
      <c r="Q286" s="146" t="str">
        <f>IF($N286="","-",_xlfn.XLOOKUP($N286,'FY25 Gold Book'!$A:$A,'FY25 Gold Book'!$D:$D,"-",0,1))</f>
        <v>-</v>
      </c>
      <c r="R286" s="52"/>
      <c r="S286" s="465" t="str" cm="1">
        <f t="array" ref="S286">IFERROR(
_xlfn.IFS(
$I286=600010,"36th District Judges (CC 600010)",
$I286=600014,"36th District Staff (CC 600014)",
$I286&lt;&gt;0,_xlfn.XLOOKUP($N286,'FY25 Gold Book'!$A:$A,'FY25 Gold Book'!$F:$F,"-",0,1)),
"-")</f>
        <v>-</v>
      </c>
      <c r="T286" s="465" t="str" cm="1">
        <f t="array" ref="T286">IFERROR(
_xlfn.IFS(
OR($R286="TASS",$R286="Seasonal"),"TASS / Part-Time (FICA Only)",
$A286=13,"BSEED",
$A286=20,"DDoT",
OR($A286=48,$A286=49),"DWSD",
$A286=72,"Library",
$I286=600010,"36th District Judges",
$I286=600014,"36th District Staff",
$N286&lt;&gt;0,_xlfn.XLOOKUP($N286,'FY25 Gold Book'!$A:$A,'FY25 Gold Book'!$H:$H,"-",0,1)),
"-")</f>
        <v>-</v>
      </c>
      <c r="U286" s="678"/>
      <c r="V286" s="679"/>
      <c r="W286" s="677"/>
      <c r="X286" s="134"/>
      <c r="Y286" s="135"/>
      <c r="Z286" s="147">
        <f>_xlfn.XLOOKUP($N286,'FY25 Gold Book'!$A:$A,'FY25 Gold Book'!$E:$E,0,0,1)</f>
        <v>0</v>
      </c>
      <c r="AA286" s="680">
        <f>_xlfn.XLOOKUP($N286,'FY25 Gold Book'!$A:$A,'FY25 Gold Book'!$G:$G,0,0,1)</f>
        <v>0</v>
      </c>
      <c r="AB286" s="148">
        <f t="shared" si="32"/>
        <v>0</v>
      </c>
      <c r="AC286" s="681">
        <v>0</v>
      </c>
      <c r="AD286" s="149">
        <f t="shared" si="33"/>
        <v>0</v>
      </c>
      <c r="AE286" s="147">
        <f>_xlfn.XLOOKUP($T286,'FY25 Fringe Rates'!$X$6:$X$15,'FY25 Fringe Rates'!$Y$6:$Y$15,0,0,1)</f>
        <v>0</v>
      </c>
      <c r="AF286" s="150">
        <f t="shared" si="28"/>
        <v>0</v>
      </c>
      <c r="AG286" s="136">
        <v>0</v>
      </c>
      <c r="AH286" s="149">
        <f t="shared" si="34"/>
        <v>0</v>
      </c>
      <c r="AI286" s="151">
        <f t="shared" si="29"/>
        <v>0</v>
      </c>
      <c r="AJ286" s="32"/>
    </row>
    <row r="287" spans="1:36">
      <c r="A287" s="145" t="str">
        <f t="shared" si="30"/>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2"/>
      <c r="J287" s="303" t="str">
        <f>IF($I287="","-",_xlfn.XLOOKUP($I287,'CC.Meta'!$A:$A,'CC.Meta'!$D:$D,"-",0,1))</f>
        <v>-</v>
      </c>
      <c r="K287" s="306" t="str">
        <f t="shared" si="31"/>
        <v>--</v>
      </c>
      <c r="L287" s="302"/>
      <c r="M287" s="133"/>
      <c r="N287" s="234"/>
      <c r="O287" s="146" t="str">
        <f>IF($N287="","-",_xlfn.XLOOKUP($N287,'FY25 Gold Book'!$A:$A,'FY25 Gold Book'!$B:$B,"-",0,1))</f>
        <v>-</v>
      </c>
      <c r="P287" s="444" t="str">
        <f>IF($N287="","-",_xlfn.XLOOKUP($N287,'FY25 Gold Book'!$A:$A,'FY25 Gold Book'!$C:$C,"-",0,1))</f>
        <v>-</v>
      </c>
      <c r="Q287" s="146" t="str">
        <f>IF($N287="","-",_xlfn.XLOOKUP($N287,'FY25 Gold Book'!$A:$A,'FY25 Gold Book'!$D:$D,"-",0,1))</f>
        <v>-</v>
      </c>
      <c r="R287" s="52"/>
      <c r="S287" s="465" t="str" cm="1">
        <f t="array" ref="S287">IFERROR(
_xlfn.IFS(
$I287=600010,"36th District Judges (CC 600010)",
$I287=600014,"36th District Staff (CC 600014)",
$I287&lt;&gt;0,_xlfn.XLOOKUP($N287,'FY25 Gold Book'!$A:$A,'FY25 Gold Book'!$F:$F,"-",0,1)),
"-")</f>
        <v>-</v>
      </c>
      <c r="T287" s="465" t="str" cm="1">
        <f t="array" ref="T287">IFERROR(
_xlfn.IFS(
OR($R287="TASS",$R287="Seasonal"),"TASS / Part-Time (FICA Only)",
$A287=13,"BSEED",
$A287=20,"DDoT",
OR($A287=48,$A287=49),"DWSD",
$A287=72,"Library",
$I287=600010,"36th District Judges",
$I287=600014,"36th District Staff",
$N287&lt;&gt;0,_xlfn.XLOOKUP($N287,'FY25 Gold Book'!$A:$A,'FY25 Gold Book'!$H:$H,"-",0,1)),
"-")</f>
        <v>-</v>
      </c>
      <c r="U287" s="678"/>
      <c r="V287" s="679"/>
      <c r="W287" s="677"/>
      <c r="X287" s="134"/>
      <c r="Y287" s="135"/>
      <c r="Z287" s="147">
        <f>_xlfn.XLOOKUP($N287,'FY25 Gold Book'!$A:$A,'FY25 Gold Book'!$E:$E,0,0,1)</f>
        <v>0</v>
      </c>
      <c r="AA287" s="680">
        <f>_xlfn.XLOOKUP($N287,'FY25 Gold Book'!$A:$A,'FY25 Gold Book'!$G:$G,0,0,1)</f>
        <v>0</v>
      </c>
      <c r="AB287" s="148">
        <f t="shared" si="32"/>
        <v>0</v>
      </c>
      <c r="AC287" s="681">
        <v>0</v>
      </c>
      <c r="AD287" s="149">
        <f t="shared" si="33"/>
        <v>0</v>
      </c>
      <c r="AE287" s="147">
        <f>_xlfn.XLOOKUP($T287,'FY25 Fringe Rates'!$X$6:$X$15,'FY25 Fringe Rates'!$Y$6:$Y$15,0,0,1)</f>
        <v>0</v>
      </c>
      <c r="AF287" s="150">
        <f t="shared" si="28"/>
        <v>0</v>
      </c>
      <c r="AG287" s="136">
        <v>0</v>
      </c>
      <c r="AH287" s="149">
        <f t="shared" si="34"/>
        <v>0</v>
      </c>
      <c r="AI287" s="151">
        <f t="shared" si="29"/>
        <v>0</v>
      </c>
      <c r="AJ287" s="32"/>
    </row>
    <row r="288" spans="1:36">
      <c r="A288" s="145" t="str">
        <f t="shared" si="30"/>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2"/>
      <c r="J288" s="303" t="str">
        <f>IF($I288="","-",_xlfn.XLOOKUP($I288,'CC.Meta'!$A:$A,'CC.Meta'!$D:$D,"-",0,1))</f>
        <v>-</v>
      </c>
      <c r="K288" s="306" t="str">
        <f t="shared" si="31"/>
        <v>--</v>
      </c>
      <c r="L288" s="302"/>
      <c r="M288" s="133"/>
      <c r="N288" s="234"/>
      <c r="O288" s="146" t="str">
        <f>IF($N288="","-",_xlfn.XLOOKUP($N288,'FY25 Gold Book'!$A:$A,'FY25 Gold Book'!$B:$B,"-",0,1))</f>
        <v>-</v>
      </c>
      <c r="P288" s="444" t="str">
        <f>IF($N288="","-",_xlfn.XLOOKUP($N288,'FY25 Gold Book'!$A:$A,'FY25 Gold Book'!$C:$C,"-",0,1))</f>
        <v>-</v>
      </c>
      <c r="Q288" s="146" t="str">
        <f>IF($N288="","-",_xlfn.XLOOKUP($N288,'FY25 Gold Book'!$A:$A,'FY25 Gold Book'!$D:$D,"-",0,1))</f>
        <v>-</v>
      </c>
      <c r="R288" s="52"/>
      <c r="S288" s="465" t="str" cm="1">
        <f t="array" ref="S288">IFERROR(
_xlfn.IFS(
$I288=600010,"36th District Judges (CC 600010)",
$I288=600014,"36th District Staff (CC 600014)",
$I288&lt;&gt;0,_xlfn.XLOOKUP($N288,'FY25 Gold Book'!$A:$A,'FY25 Gold Book'!$F:$F,"-",0,1)),
"-")</f>
        <v>-</v>
      </c>
      <c r="T288" s="465" t="str" cm="1">
        <f t="array" ref="T288">IFERROR(
_xlfn.IFS(
OR($R288="TASS",$R288="Seasonal"),"TASS / Part-Time (FICA Only)",
$A288=13,"BSEED",
$A288=20,"DDoT",
OR($A288=48,$A288=49),"DWSD",
$A288=72,"Library",
$I288=600010,"36th District Judges",
$I288=600014,"36th District Staff",
$N288&lt;&gt;0,_xlfn.XLOOKUP($N288,'FY25 Gold Book'!$A:$A,'FY25 Gold Book'!$H:$H,"-",0,1)),
"-")</f>
        <v>-</v>
      </c>
      <c r="U288" s="678"/>
      <c r="V288" s="679"/>
      <c r="W288" s="677"/>
      <c r="X288" s="134"/>
      <c r="Y288" s="135"/>
      <c r="Z288" s="147">
        <f>_xlfn.XLOOKUP($N288,'FY25 Gold Book'!$A:$A,'FY25 Gold Book'!$E:$E,0,0,1)</f>
        <v>0</v>
      </c>
      <c r="AA288" s="680">
        <f>_xlfn.XLOOKUP($N288,'FY25 Gold Book'!$A:$A,'FY25 Gold Book'!$G:$G,0,0,1)</f>
        <v>0</v>
      </c>
      <c r="AB288" s="148">
        <f t="shared" si="32"/>
        <v>0</v>
      </c>
      <c r="AC288" s="681">
        <v>0</v>
      </c>
      <c r="AD288" s="149">
        <f t="shared" si="33"/>
        <v>0</v>
      </c>
      <c r="AE288" s="147">
        <f>_xlfn.XLOOKUP($T288,'FY25 Fringe Rates'!$X$6:$X$15,'FY25 Fringe Rates'!$Y$6:$Y$15,0,0,1)</f>
        <v>0</v>
      </c>
      <c r="AF288" s="150">
        <f t="shared" si="28"/>
        <v>0</v>
      </c>
      <c r="AG288" s="136">
        <v>0</v>
      </c>
      <c r="AH288" s="149">
        <f t="shared" si="34"/>
        <v>0</v>
      </c>
      <c r="AI288" s="151">
        <f t="shared" si="29"/>
        <v>0</v>
      </c>
      <c r="AJ288" s="32"/>
    </row>
    <row r="289" spans="1:36">
      <c r="A289" s="145" t="str">
        <f t="shared" si="30"/>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2"/>
      <c r="J289" s="303" t="str">
        <f>IF($I289="","-",_xlfn.XLOOKUP($I289,'CC.Meta'!$A:$A,'CC.Meta'!$D:$D,"-",0,1))</f>
        <v>-</v>
      </c>
      <c r="K289" s="306" t="str">
        <f t="shared" si="31"/>
        <v>--</v>
      </c>
      <c r="L289" s="302"/>
      <c r="M289" s="133"/>
      <c r="N289" s="234"/>
      <c r="O289" s="146" t="str">
        <f>IF($N289="","-",_xlfn.XLOOKUP($N289,'FY25 Gold Book'!$A:$A,'FY25 Gold Book'!$B:$B,"-",0,1))</f>
        <v>-</v>
      </c>
      <c r="P289" s="444" t="str">
        <f>IF($N289="","-",_xlfn.XLOOKUP($N289,'FY25 Gold Book'!$A:$A,'FY25 Gold Book'!$C:$C,"-",0,1))</f>
        <v>-</v>
      </c>
      <c r="Q289" s="146" t="str">
        <f>IF($N289="","-",_xlfn.XLOOKUP($N289,'FY25 Gold Book'!$A:$A,'FY25 Gold Book'!$D:$D,"-",0,1))</f>
        <v>-</v>
      </c>
      <c r="R289" s="52"/>
      <c r="S289" s="465" t="str" cm="1">
        <f t="array" ref="S289">IFERROR(
_xlfn.IFS(
$I289=600010,"36th District Judges (CC 600010)",
$I289=600014,"36th District Staff (CC 600014)",
$I289&lt;&gt;0,_xlfn.XLOOKUP($N289,'FY25 Gold Book'!$A:$A,'FY25 Gold Book'!$F:$F,"-",0,1)),
"-")</f>
        <v>-</v>
      </c>
      <c r="T289" s="465" t="str" cm="1">
        <f t="array" ref="T289">IFERROR(
_xlfn.IFS(
OR($R289="TASS",$R289="Seasonal"),"TASS / Part-Time (FICA Only)",
$A289=13,"BSEED",
$A289=20,"DDoT",
OR($A289=48,$A289=49),"DWSD",
$A289=72,"Library",
$I289=600010,"36th District Judges",
$I289=600014,"36th District Staff",
$N289&lt;&gt;0,_xlfn.XLOOKUP($N289,'FY25 Gold Book'!$A:$A,'FY25 Gold Book'!$H:$H,"-",0,1)),
"-")</f>
        <v>-</v>
      </c>
      <c r="U289" s="678"/>
      <c r="V289" s="679"/>
      <c r="W289" s="677"/>
      <c r="X289" s="134"/>
      <c r="Y289" s="135"/>
      <c r="Z289" s="147">
        <f>_xlfn.XLOOKUP($N289,'FY25 Gold Book'!$A:$A,'FY25 Gold Book'!$E:$E,0,0,1)</f>
        <v>0</v>
      </c>
      <c r="AA289" s="680">
        <f>_xlfn.XLOOKUP($N289,'FY25 Gold Book'!$A:$A,'FY25 Gold Book'!$G:$G,0,0,1)</f>
        <v>0</v>
      </c>
      <c r="AB289" s="148">
        <f t="shared" si="32"/>
        <v>0</v>
      </c>
      <c r="AC289" s="681">
        <v>0</v>
      </c>
      <c r="AD289" s="149">
        <f t="shared" si="33"/>
        <v>0</v>
      </c>
      <c r="AE289" s="147">
        <f>_xlfn.XLOOKUP($T289,'FY25 Fringe Rates'!$X$6:$X$15,'FY25 Fringe Rates'!$Y$6:$Y$15,0,0,1)</f>
        <v>0</v>
      </c>
      <c r="AF289" s="150">
        <f t="shared" si="28"/>
        <v>0</v>
      </c>
      <c r="AG289" s="136">
        <v>0</v>
      </c>
      <c r="AH289" s="149">
        <f t="shared" si="34"/>
        <v>0</v>
      </c>
      <c r="AI289" s="151">
        <f t="shared" si="29"/>
        <v>0</v>
      </c>
      <c r="AJ289" s="32"/>
    </row>
    <row r="290" spans="1:36">
      <c r="A290" s="145" t="str">
        <f t="shared" si="30"/>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2"/>
      <c r="J290" s="303" t="str">
        <f>IF($I290="","-",_xlfn.XLOOKUP($I290,'CC.Meta'!$A:$A,'CC.Meta'!$D:$D,"-",0,1))</f>
        <v>-</v>
      </c>
      <c r="K290" s="306" t="str">
        <f t="shared" si="31"/>
        <v>--</v>
      </c>
      <c r="L290" s="302"/>
      <c r="M290" s="133"/>
      <c r="N290" s="234"/>
      <c r="O290" s="146" t="str">
        <f>IF($N290="","-",_xlfn.XLOOKUP($N290,'FY25 Gold Book'!$A:$A,'FY25 Gold Book'!$B:$B,"-",0,1))</f>
        <v>-</v>
      </c>
      <c r="P290" s="444" t="str">
        <f>IF($N290="","-",_xlfn.XLOOKUP($N290,'FY25 Gold Book'!$A:$A,'FY25 Gold Book'!$C:$C,"-",0,1))</f>
        <v>-</v>
      </c>
      <c r="Q290" s="146" t="str">
        <f>IF($N290="","-",_xlfn.XLOOKUP($N290,'FY25 Gold Book'!$A:$A,'FY25 Gold Book'!$D:$D,"-",0,1))</f>
        <v>-</v>
      </c>
      <c r="R290" s="52"/>
      <c r="S290" s="465" t="str" cm="1">
        <f t="array" ref="S290">IFERROR(
_xlfn.IFS(
$I290=600010,"36th District Judges (CC 600010)",
$I290=600014,"36th District Staff (CC 600014)",
$I290&lt;&gt;0,_xlfn.XLOOKUP($N290,'FY25 Gold Book'!$A:$A,'FY25 Gold Book'!$F:$F,"-",0,1)),
"-")</f>
        <v>-</v>
      </c>
      <c r="T290" s="465" t="str" cm="1">
        <f t="array" ref="T290">IFERROR(
_xlfn.IFS(
OR($R290="TASS",$R290="Seasonal"),"TASS / Part-Time (FICA Only)",
$A290=13,"BSEED",
$A290=20,"DDoT",
OR($A290=48,$A290=49),"DWSD",
$A290=72,"Library",
$I290=600010,"36th District Judges",
$I290=600014,"36th District Staff",
$N290&lt;&gt;0,_xlfn.XLOOKUP($N290,'FY25 Gold Book'!$A:$A,'FY25 Gold Book'!$H:$H,"-",0,1)),
"-")</f>
        <v>-</v>
      </c>
      <c r="U290" s="678"/>
      <c r="V290" s="679"/>
      <c r="W290" s="677"/>
      <c r="X290" s="134"/>
      <c r="Y290" s="135"/>
      <c r="Z290" s="147">
        <f>_xlfn.XLOOKUP($N290,'FY25 Gold Book'!$A:$A,'FY25 Gold Book'!$E:$E,0,0,1)</f>
        <v>0</v>
      </c>
      <c r="AA290" s="680">
        <f>_xlfn.XLOOKUP($N290,'FY25 Gold Book'!$A:$A,'FY25 Gold Book'!$G:$G,0,0,1)</f>
        <v>0</v>
      </c>
      <c r="AB290" s="148">
        <f t="shared" si="32"/>
        <v>0</v>
      </c>
      <c r="AC290" s="681">
        <v>0</v>
      </c>
      <c r="AD290" s="149">
        <f t="shared" si="33"/>
        <v>0</v>
      </c>
      <c r="AE290" s="147">
        <f>_xlfn.XLOOKUP($T290,'FY25 Fringe Rates'!$X$6:$X$15,'FY25 Fringe Rates'!$Y$6:$Y$15,0,0,1)</f>
        <v>0</v>
      </c>
      <c r="AF290" s="150">
        <f t="shared" si="28"/>
        <v>0</v>
      </c>
      <c r="AG290" s="136">
        <v>0</v>
      </c>
      <c r="AH290" s="149">
        <f t="shared" si="34"/>
        <v>0</v>
      </c>
      <c r="AI290" s="151">
        <f t="shared" si="29"/>
        <v>0</v>
      </c>
      <c r="AJ290" s="32"/>
    </row>
    <row r="291" spans="1:36">
      <c r="A291" s="145" t="str">
        <f t="shared" si="30"/>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2"/>
      <c r="J291" s="303" t="str">
        <f>IF($I291="","-",_xlfn.XLOOKUP($I291,'CC.Meta'!$A:$A,'CC.Meta'!$D:$D,"-",0,1))</f>
        <v>-</v>
      </c>
      <c r="K291" s="306" t="str">
        <f t="shared" si="31"/>
        <v>--</v>
      </c>
      <c r="L291" s="302"/>
      <c r="M291" s="133"/>
      <c r="N291" s="234"/>
      <c r="O291" s="146" t="str">
        <f>IF($N291="","-",_xlfn.XLOOKUP($N291,'FY25 Gold Book'!$A:$A,'FY25 Gold Book'!$B:$B,"-",0,1))</f>
        <v>-</v>
      </c>
      <c r="P291" s="444" t="str">
        <f>IF($N291="","-",_xlfn.XLOOKUP($N291,'FY25 Gold Book'!$A:$A,'FY25 Gold Book'!$C:$C,"-",0,1))</f>
        <v>-</v>
      </c>
      <c r="Q291" s="146" t="str">
        <f>IF($N291="","-",_xlfn.XLOOKUP($N291,'FY25 Gold Book'!$A:$A,'FY25 Gold Book'!$D:$D,"-",0,1))</f>
        <v>-</v>
      </c>
      <c r="R291" s="52"/>
      <c r="S291" s="465" t="str" cm="1">
        <f t="array" ref="S291">IFERROR(
_xlfn.IFS(
$I291=600010,"36th District Judges (CC 600010)",
$I291=600014,"36th District Staff (CC 600014)",
$I291&lt;&gt;0,_xlfn.XLOOKUP($N291,'FY25 Gold Book'!$A:$A,'FY25 Gold Book'!$F:$F,"-",0,1)),
"-")</f>
        <v>-</v>
      </c>
      <c r="T291" s="465" t="str" cm="1">
        <f t="array" ref="T291">IFERROR(
_xlfn.IFS(
OR($R291="TASS",$R291="Seasonal"),"TASS / Part-Time (FICA Only)",
$A291=13,"BSEED",
$A291=20,"DDoT",
OR($A291=48,$A291=49),"DWSD",
$A291=72,"Library",
$I291=600010,"36th District Judges",
$I291=600014,"36th District Staff",
$N291&lt;&gt;0,_xlfn.XLOOKUP($N291,'FY25 Gold Book'!$A:$A,'FY25 Gold Book'!$H:$H,"-",0,1)),
"-")</f>
        <v>-</v>
      </c>
      <c r="U291" s="678"/>
      <c r="V291" s="679"/>
      <c r="W291" s="677"/>
      <c r="X291" s="134"/>
      <c r="Y291" s="135"/>
      <c r="Z291" s="147">
        <f>_xlfn.XLOOKUP($N291,'FY25 Gold Book'!$A:$A,'FY25 Gold Book'!$E:$E,0,0,1)</f>
        <v>0</v>
      </c>
      <c r="AA291" s="680">
        <f>_xlfn.XLOOKUP($N291,'FY25 Gold Book'!$A:$A,'FY25 Gold Book'!$G:$G,0,0,1)</f>
        <v>0</v>
      </c>
      <c r="AB291" s="148">
        <f t="shared" si="32"/>
        <v>0</v>
      </c>
      <c r="AC291" s="681">
        <v>0</v>
      </c>
      <c r="AD291" s="149">
        <f t="shared" si="33"/>
        <v>0</v>
      </c>
      <c r="AE291" s="147">
        <f>_xlfn.XLOOKUP($T291,'FY25 Fringe Rates'!$X$6:$X$15,'FY25 Fringe Rates'!$Y$6:$Y$15,0,0,1)</f>
        <v>0</v>
      </c>
      <c r="AF291" s="150">
        <f t="shared" si="28"/>
        <v>0</v>
      </c>
      <c r="AG291" s="136">
        <v>0</v>
      </c>
      <c r="AH291" s="149">
        <f t="shared" si="34"/>
        <v>0</v>
      </c>
      <c r="AI291" s="151">
        <f t="shared" si="29"/>
        <v>0</v>
      </c>
      <c r="AJ291" s="32"/>
    </row>
    <row r="292" spans="1:36">
      <c r="A292" s="145" t="str">
        <f t="shared" si="30"/>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2"/>
      <c r="J292" s="303" t="str">
        <f>IF($I292="","-",_xlfn.XLOOKUP($I292,'CC.Meta'!$A:$A,'CC.Meta'!$D:$D,"-",0,1))</f>
        <v>-</v>
      </c>
      <c r="K292" s="306" t="str">
        <f t="shared" si="31"/>
        <v>--</v>
      </c>
      <c r="L292" s="302"/>
      <c r="M292" s="133"/>
      <c r="N292" s="234"/>
      <c r="O292" s="146" t="str">
        <f>IF($N292="","-",_xlfn.XLOOKUP($N292,'FY25 Gold Book'!$A:$A,'FY25 Gold Book'!$B:$B,"-",0,1))</f>
        <v>-</v>
      </c>
      <c r="P292" s="444" t="str">
        <f>IF($N292="","-",_xlfn.XLOOKUP($N292,'FY25 Gold Book'!$A:$A,'FY25 Gold Book'!$C:$C,"-",0,1))</f>
        <v>-</v>
      </c>
      <c r="Q292" s="146" t="str">
        <f>IF($N292="","-",_xlfn.XLOOKUP($N292,'FY25 Gold Book'!$A:$A,'FY25 Gold Book'!$D:$D,"-",0,1))</f>
        <v>-</v>
      </c>
      <c r="R292" s="52"/>
      <c r="S292" s="465" t="str" cm="1">
        <f t="array" ref="S292">IFERROR(
_xlfn.IFS(
$I292=600010,"36th District Judges (CC 600010)",
$I292=600014,"36th District Staff (CC 600014)",
$I292&lt;&gt;0,_xlfn.XLOOKUP($N292,'FY25 Gold Book'!$A:$A,'FY25 Gold Book'!$F:$F,"-",0,1)),
"-")</f>
        <v>-</v>
      </c>
      <c r="T292" s="465" t="str" cm="1">
        <f t="array" ref="T292">IFERROR(
_xlfn.IFS(
OR($R292="TASS",$R292="Seasonal"),"TASS / Part-Time (FICA Only)",
$A292=13,"BSEED",
$A292=20,"DDoT",
OR($A292=48,$A292=49),"DWSD",
$A292=72,"Library",
$I292=600010,"36th District Judges",
$I292=600014,"36th District Staff",
$N292&lt;&gt;0,_xlfn.XLOOKUP($N292,'FY25 Gold Book'!$A:$A,'FY25 Gold Book'!$H:$H,"-",0,1)),
"-")</f>
        <v>-</v>
      </c>
      <c r="U292" s="678"/>
      <c r="V292" s="679"/>
      <c r="W292" s="677"/>
      <c r="X292" s="134"/>
      <c r="Y292" s="135"/>
      <c r="Z292" s="147">
        <f>_xlfn.XLOOKUP($N292,'FY25 Gold Book'!$A:$A,'FY25 Gold Book'!$E:$E,0,0,1)</f>
        <v>0</v>
      </c>
      <c r="AA292" s="680">
        <f>_xlfn.XLOOKUP($N292,'FY25 Gold Book'!$A:$A,'FY25 Gold Book'!$G:$G,0,0,1)</f>
        <v>0</v>
      </c>
      <c r="AB292" s="148">
        <f t="shared" si="32"/>
        <v>0</v>
      </c>
      <c r="AC292" s="681">
        <v>0</v>
      </c>
      <c r="AD292" s="149">
        <f t="shared" si="33"/>
        <v>0</v>
      </c>
      <c r="AE292" s="147">
        <f>_xlfn.XLOOKUP($T292,'FY25 Fringe Rates'!$X$6:$X$15,'FY25 Fringe Rates'!$Y$6:$Y$15,0,0,1)</f>
        <v>0</v>
      </c>
      <c r="AF292" s="150">
        <f t="shared" si="28"/>
        <v>0</v>
      </c>
      <c r="AG292" s="136">
        <v>0</v>
      </c>
      <c r="AH292" s="149">
        <f t="shared" si="34"/>
        <v>0</v>
      </c>
      <c r="AI292" s="151">
        <f t="shared" si="29"/>
        <v>0</v>
      </c>
      <c r="AJ292" s="32"/>
    </row>
    <row r="293" spans="1:36">
      <c r="A293" s="145" t="str">
        <f t="shared" si="30"/>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2"/>
      <c r="J293" s="303" t="str">
        <f>IF($I293="","-",_xlfn.XLOOKUP($I293,'CC.Meta'!$A:$A,'CC.Meta'!$D:$D,"-",0,1))</f>
        <v>-</v>
      </c>
      <c r="K293" s="306" t="str">
        <f t="shared" si="31"/>
        <v>--</v>
      </c>
      <c r="L293" s="302"/>
      <c r="M293" s="133"/>
      <c r="N293" s="234"/>
      <c r="O293" s="146" t="str">
        <f>IF($N293="","-",_xlfn.XLOOKUP($N293,'FY25 Gold Book'!$A:$A,'FY25 Gold Book'!$B:$B,"-",0,1))</f>
        <v>-</v>
      </c>
      <c r="P293" s="444" t="str">
        <f>IF($N293="","-",_xlfn.XLOOKUP($N293,'FY25 Gold Book'!$A:$A,'FY25 Gold Book'!$C:$C,"-",0,1))</f>
        <v>-</v>
      </c>
      <c r="Q293" s="146" t="str">
        <f>IF($N293="","-",_xlfn.XLOOKUP($N293,'FY25 Gold Book'!$A:$A,'FY25 Gold Book'!$D:$D,"-",0,1))</f>
        <v>-</v>
      </c>
      <c r="R293" s="52"/>
      <c r="S293" s="465" t="str" cm="1">
        <f t="array" ref="S293">IFERROR(
_xlfn.IFS(
$I293=600010,"36th District Judges (CC 600010)",
$I293=600014,"36th District Staff (CC 600014)",
$I293&lt;&gt;0,_xlfn.XLOOKUP($N293,'FY25 Gold Book'!$A:$A,'FY25 Gold Book'!$F:$F,"-",0,1)),
"-")</f>
        <v>-</v>
      </c>
      <c r="T293" s="465" t="str" cm="1">
        <f t="array" ref="T293">IFERROR(
_xlfn.IFS(
OR($R293="TASS",$R293="Seasonal"),"TASS / Part-Time (FICA Only)",
$A293=13,"BSEED",
$A293=20,"DDoT",
OR($A293=48,$A293=49),"DWSD",
$A293=72,"Library",
$I293=600010,"36th District Judges",
$I293=600014,"36th District Staff",
$N293&lt;&gt;0,_xlfn.XLOOKUP($N293,'FY25 Gold Book'!$A:$A,'FY25 Gold Book'!$H:$H,"-",0,1)),
"-")</f>
        <v>-</v>
      </c>
      <c r="U293" s="678"/>
      <c r="V293" s="679"/>
      <c r="W293" s="677"/>
      <c r="X293" s="134"/>
      <c r="Y293" s="135"/>
      <c r="Z293" s="147">
        <f>_xlfn.XLOOKUP($N293,'FY25 Gold Book'!$A:$A,'FY25 Gold Book'!$E:$E,0,0,1)</f>
        <v>0</v>
      </c>
      <c r="AA293" s="680">
        <f>_xlfn.XLOOKUP($N293,'FY25 Gold Book'!$A:$A,'FY25 Gold Book'!$G:$G,0,0,1)</f>
        <v>0</v>
      </c>
      <c r="AB293" s="148">
        <f t="shared" si="32"/>
        <v>0</v>
      </c>
      <c r="AC293" s="681">
        <v>0</v>
      </c>
      <c r="AD293" s="149">
        <f t="shared" si="33"/>
        <v>0</v>
      </c>
      <c r="AE293" s="147">
        <f>_xlfn.XLOOKUP($T293,'FY25 Fringe Rates'!$X$6:$X$15,'FY25 Fringe Rates'!$Y$6:$Y$15,0,0,1)</f>
        <v>0</v>
      </c>
      <c r="AF293" s="150">
        <f t="shared" si="28"/>
        <v>0</v>
      </c>
      <c r="AG293" s="136">
        <v>0</v>
      </c>
      <c r="AH293" s="149">
        <f t="shared" si="34"/>
        <v>0</v>
      </c>
      <c r="AI293" s="151">
        <f t="shared" si="29"/>
        <v>0</v>
      </c>
      <c r="AJ293" s="32"/>
    </row>
    <row r="294" spans="1:36">
      <c r="A294" s="145" t="str">
        <f t="shared" si="30"/>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2"/>
      <c r="J294" s="303" t="str">
        <f>IF($I294="","-",_xlfn.XLOOKUP($I294,'CC.Meta'!$A:$A,'CC.Meta'!$D:$D,"-",0,1))</f>
        <v>-</v>
      </c>
      <c r="K294" s="306" t="str">
        <f t="shared" si="31"/>
        <v>--</v>
      </c>
      <c r="L294" s="302"/>
      <c r="M294" s="133"/>
      <c r="N294" s="234"/>
      <c r="O294" s="146" t="str">
        <f>IF($N294="","-",_xlfn.XLOOKUP($N294,'FY25 Gold Book'!$A:$A,'FY25 Gold Book'!$B:$B,"-",0,1))</f>
        <v>-</v>
      </c>
      <c r="P294" s="444" t="str">
        <f>IF($N294="","-",_xlfn.XLOOKUP($N294,'FY25 Gold Book'!$A:$A,'FY25 Gold Book'!$C:$C,"-",0,1))</f>
        <v>-</v>
      </c>
      <c r="Q294" s="146" t="str">
        <f>IF($N294="","-",_xlfn.XLOOKUP($N294,'FY25 Gold Book'!$A:$A,'FY25 Gold Book'!$D:$D,"-",0,1))</f>
        <v>-</v>
      </c>
      <c r="R294" s="52"/>
      <c r="S294" s="465" t="str" cm="1">
        <f t="array" ref="S294">IFERROR(
_xlfn.IFS(
$I294=600010,"36th District Judges (CC 600010)",
$I294=600014,"36th District Staff (CC 600014)",
$I294&lt;&gt;0,_xlfn.XLOOKUP($N294,'FY25 Gold Book'!$A:$A,'FY25 Gold Book'!$F:$F,"-",0,1)),
"-")</f>
        <v>-</v>
      </c>
      <c r="T294" s="465" t="str" cm="1">
        <f t="array" ref="T294">IFERROR(
_xlfn.IFS(
OR($R294="TASS",$R294="Seasonal"),"TASS / Part-Time (FICA Only)",
$A294=13,"BSEED",
$A294=20,"DDoT",
OR($A294=48,$A294=49),"DWSD",
$A294=72,"Library",
$I294=600010,"36th District Judges",
$I294=600014,"36th District Staff",
$N294&lt;&gt;0,_xlfn.XLOOKUP($N294,'FY25 Gold Book'!$A:$A,'FY25 Gold Book'!$H:$H,"-",0,1)),
"-")</f>
        <v>-</v>
      </c>
      <c r="U294" s="678"/>
      <c r="V294" s="679"/>
      <c r="W294" s="677"/>
      <c r="X294" s="134"/>
      <c r="Y294" s="135"/>
      <c r="Z294" s="147">
        <f>_xlfn.XLOOKUP($N294,'FY25 Gold Book'!$A:$A,'FY25 Gold Book'!$E:$E,0,0,1)</f>
        <v>0</v>
      </c>
      <c r="AA294" s="680">
        <f>_xlfn.XLOOKUP($N294,'FY25 Gold Book'!$A:$A,'FY25 Gold Book'!$G:$G,0,0,1)</f>
        <v>0</v>
      </c>
      <c r="AB294" s="148">
        <f t="shared" si="32"/>
        <v>0</v>
      </c>
      <c r="AC294" s="681">
        <v>0</v>
      </c>
      <c r="AD294" s="149">
        <f t="shared" si="33"/>
        <v>0</v>
      </c>
      <c r="AE294" s="147">
        <f>_xlfn.XLOOKUP($T294,'FY25 Fringe Rates'!$X$6:$X$15,'FY25 Fringe Rates'!$Y$6:$Y$15,0,0,1)</f>
        <v>0</v>
      </c>
      <c r="AF294" s="150">
        <f t="shared" si="28"/>
        <v>0</v>
      </c>
      <c r="AG294" s="136">
        <v>0</v>
      </c>
      <c r="AH294" s="149">
        <f t="shared" si="34"/>
        <v>0</v>
      </c>
      <c r="AI294" s="151">
        <f t="shared" si="29"/>
        <v>0</v>
      </c>
      <c r="AJ294" s="32"/>
    </row>
    <row r="295" spans="1:36">
      <c r="A295" s="145" t="str">
        <f t="shared" si="30"/>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2"/>
      <c r="J295" s="303" t="str">
        <f>IF($I295="","-",_xlfn.XLOOKUP($I295,'CC.Meta'!$A:$A,'CC.Meta'!$D:$D,"-",0,1))</f>
        <v>-</v>
      </c>
      <c r="K295" s="306" t="str">
        <f t="shared" si="31"/>
        <v>--</v>
      </c>
      <c r="L295" s="302"/>
      <c r="M295" s="133"/>
      <c r="N295" s="234"/>
      <c r="O295" s="146" t="str">
        <f>IF($N295="","-",_xlfn.XLOOKUP($N295,'FY25 Gold Book'!$A:$A,'FY25 Gold Book'!$B:$B,"-",0,1))</f>
        <v>-</v>
      </c>
      <c r="P295" s="444" t="str">
        <f>IF($N295="","-",_xlfn.XLOOKUP($N295,'FY25 Gold Book'!$A:$A,'FY25 Gold Book'!$C:$C,"-",0,1))</f>
        <v>-</v>
      </c>
      <c r="Q295" s="146" t="str">
        <f>IF($N295="","-",_xlfn.XLOOKUP($N295,'FY25 Gold Book'!$A:$A,'FY25 Gold Book'!$D:$D,"-",0,1))</f>
        <v>-</v>
      </c>
      <c r="R295" s="52"/>
      <c r="S295" s="465" t="str" cm="1">
        <f t="array" ref="S295">IFERROR(
_xlfn.IFS(
$I295=600010,"36th District Judges (CC 600010)",
$I295=600014,"36th District Staff (CC 600014)",
$I295&lt;&gt;0,_xlfn.XLOOKUP($N295,'FY25 Gold Book'!$A:$A,'FY25 Gold Book'!$F:$F,"-",0,1)),
"-")</f>
        <v>-</v>
      </c>
      <c r="T295" s="465" t="str" cm="1">
        <f t="array" ref="T295">IFERROR(
_xlfn.IFS(
OR($R295="TASS",$R295="Seasonal"),"TASS / Part-Time (FICA Only)",
$A295=13,"BSEED",
$A295=20,"DDoT",
OR($A295=48,$A295=49),"DWSD",
$A295=72,"Library",
$I295=600010,"36th District Judges",
$I295=600014,"36th District Staff",
$N295&lt;&gt;0,_xlfn.XLOOKUP($N295,'FY25 Gold Book'!$A:$A,'FY25 Gold Book'!$H:$H,"-",0,1)),
"-")</f>
        <v>-</v>
      </c>
      <c r="U295" s="678"/>
      <c r="V295" s="679"/>
      <c r="W295" s="677"/>
      <c r="X295" s="134"/>
      <c r="Y295" s="135"/>
      <c r="Z295" s="147">
        <f>_xlfn.XLOOKUP($N295,'FY25 Gold Book'!$A:$A,'FY25 Gold Book'!$E:$E,0,0,1)</f>
        <v>0</v>
      </c>
      <c r="AA295" s="680">
        <f>_xlfn.XLOOKUP($N295,'FY25 Gold Book'!$A:$A,'FY25 Gold Book'!$G:$G,0,0,1)</f>
        <v>0</v>
      </c>
      <c r="AB295" s="148">
        <f t="shared" si="32"/>
        <v>0</v>
      </c>
      <c r="AC295" s="681">
        <v>0</v>
      </c>
      <c r="AD295" s="149">
        <f t="shared" si="33"/>
        <v>0</v>
      </c>
      <c r="AE295" s="147">
        <f>_xlfn.XLOOKUP($T295,'FY25 Fringe Rates'!$X$6:$X$15,'FY25 Fringe Rates'!$Y$6:$Y$15,0,0,1)</f>
        <v>0</v>
      </c>
      <c r="AF295" s="150">
        <f t="shared" si="28"/>
        <v>0</v>
      </c>
      <c r="AG295" s="136">
        <v>0</v>
      </c>
      <c r="AH295" s="149">
        <f t="shared" si="34"/>
        <v>0</v>
      </c>
      <c r="AI295" s="151">
        <f t="shared" si="29"/>
        <v>0</v>
      </c>
      <c r="AJ295" s="32"/>
    </row>
    <row r="296" spans="1:36">
      <c r="A296" s="145" t="str">
        <f t="shared" si="30"/>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2"/>
      <c r="J296" s="303" t="str">
        <f>IF($I296="","-",_xlfn.XLOOKUP($I296,'CC.Meta'!$A:$A,'CC.Meta'!$D:$D,"-",0,1))</f>
        <v>-</v>
      </c>
      <c r="K296" s="306" t="str">
        <f t="shared" si="31"/>
        <v>--</v>
      </c>
      <c r="L296" s="302"/>
      <c r="M296" s="133"/>
      <c r="N296" s="234"/>
      <c r="O296" s="146" t="str">
        <f>IF($N296="","-",_xlfn.XLOOKUP($N296,'FY25 Gold Book'!$A:$A,'FY25 Gold Book'!$B:$B,"-",0,1))</f>
        <v>-</v>
      </c>
      <c r="P296" s="444" t="str">
        <f>IF($N296="","-",_xlfn.XLOOKUP($N296,'FY25 Gold Book'!$A:$A,'FY25 Gold Book'!$C:$C,"-",0,1))</f>
        <v>-</v>
      </c>
      <c r="Q296" s="146" t="str">
        <f>IF($N296="","-",_xlfn.XLOOKUP($N296,'FY25 Gold Book'!$A:$A,'FY25 Gold Book'!$D:$D,"-",0,1))</f>
        <v>-</v>
      </c>
      <c r="R296" s="52"/>
      <c r="S296" s="465" t="str" cm="1">
        <f t="array" ref="S296">IFERROR(
_xlfn.IFS(
$I296=600010,"36th District Judges (CC 600010)",
$I296=600014,"36th District Staff (CC 600014)",
$I296&lt;&gt;0,_xlfn.XLOOKUP($N296,'FY25 Gold Book'!$A:$A,'FY25 Gold Book'!$F:$F,"-",0,1)),
"-")</f>
        <v>-</v>
      </c>
      <c r="T296" s="465" t="str" cm="1">
        <f t="array" ref="T296">IFERROR(
_xlfn.IFS(
OR($R296="TASS",$R296="Seasonal"),"TASS / Part-Time (FICA Only)",
$A296=13,"BSEED",
$A296=20,"DDoT",
OR($A296=48,$A296=49),"DWSD",
$A296=72,"Library",
$I296=600010,"36th District Judges",
$I296=600014,"36th District Staff",
$N296&lt;&gt;0,_xlfn.XLOOKUP($N296,'FY25 Gold Book'!$A:$A,'FY25 Gold Book'!$H:$H,"-",0,1)),
"-")</f>
        <v>-</v>
      </c>
      <c r="U296" s="678"/>
      <c r="V296" s="679"/>
      <c r="W296" s="677"/>
      <c r="X296" s="134"/>
      <c r="Y296" s="135"/>
      <c r="Z296" s="147">
        <f>_xlfn.XLOOKUP($N296,'FY25 Gold Book'!$A:$A,'FY25 Gold Book'!$E:$E,0,0,1)</f>
        <v>0</v>
      </c>
      <c r="AA296" s="680">
        <f>_xlfn.XLOOKUP($N296,'FY25 Gold Book'!$A:$A,'FY25 Gold Book'!$G:$G,0,0,1)</f>
        <v>0</v>
      </c>
      <c r="AB296" s="148">
        <f t="shared" si="32"/>
        <v>0</v>
      </c>
      <c r="AC296" s="681">
        <v>0</v>
      </c>
      <c r="AD296" s="149">
        <f t="shared" si="33"/>
        <v>0</v>
      </c>
      <c r="AE296" s="147">
        <f>_xlfn.XLOOKUP($T296,'FY25 Fringe Rates'!$X$6:$X$15,'FY25 Fringe Rates'!$Y$6:$Y$15,0,0,1)</f>
        <v>0</v>
      </c>
      <c r="AF296" s="150">
        <f t="shared" si="28"/>
        <v>0</v>
      </c>
      <c r="AG296" s="136">
        <v>0</v>
      </c>
      <c r="AH296" s="149">
        <f t="shared" si="34"/>
        <v>0</v>
      </c>
      <c r="AI296" s="151">
        <f t="shared" si="29"/>
        <v>0</v>
      </c>
      <c r="AJ296" s="32"/>
    </row>
    <row r="297" spans="1:36">
      <c r="A297" s="145" t="str">
        <f t="shared" si="30"/>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2"/>
      <c r="J297" s="303" t="str">
        <f>IF($I297="","-",_xlfn.XLOOKUP($I297,'CC.Meta'!$A:$A,'CC.Meta'!$D:$D,"-",0,1))</f>
        <v>-</v>
      </c>
      <c r="K297" s="306" t="str">
        <f t="shared" si="31"/>
        <v>--</v>
      </c>
      <c r="L297" s="302"/>
      <c r="M297" s="133"/>
      <c r="N297" s="234"/>
      <c r="O297" s="146" t="str">
        <f>IF($N297="","-",_xlfn.XLOOKUP($N297,'FY25 Gold Book'!$A:$A,'FY25 Gold Book'!$B:$B,"-",0,1))</f>
        <v>-</v>
      </c>
      <c r="P297" s="444" t="str">
        <f>IF($N297="","-",_xlfn.XLOOKUP($N297,'FY25 Gold Book'!$A:$A,'FY25 Gold Book'!$C:$C,"-",0,1))</f>
        <v>-</v>
      </c>
      <c r="Q297" s="146" t="str">
        <f>IF($N297="","-",_xlfn.XLOOKUP($N297,'FY25 Gold Book'!$A:$A,'FY25 Gold Book'!$D:$D,"-",0,1))</f>
        <v>-</v>
      </c>
      <c r="R297" s="52"/>
      <c r="S297" s="465" t="str" cm="1">
        <f t="array" ref="S297">IFERROR(
_xlfn.IFS(
$I297=600010,"36th District Judges (CC 600010)",
$I297=600014,"36th District Staff (CC 600014)",
$I297&lt;&gt;0,_xlfn.XLOOKUP($N297,'FY25 Gold Book'!$A:$A,'FY25 Gold Book'!$F:$F,"-",0,1)),
"-")</f>
        <v>-</v>
      </c>
      <c r="T297" s="465" t="str" cm="1">
        <f t="array" ref="T297">IFERROR(
_xlfn.IFS(
OR($R297="TASS",$R297="Seasonal"),"TASS / Part-Time (FICA Only)",
$A297=13,"BSEED",
$A297=20,"DDoT",
OR($A297=48,$A297=49),"DWSD",
$A297=72,"Library",
$I297=600010,"36th District Judges",
$I297=600014,"36th District Staff",
$N297&lt;&gt;0,_xlfn.XLOOKUP($N297,'FY25 Gold Book'!$A:$A,'FY25 Gold Book'!$H:$H,"-",0,1)),
"-")</f>
        <v>-</v>
      </c>
      <c r="U297" s="678"/>
      <c r="V297" s="679"/>
      <c r="W297" s="677"/>
      <c r="X297" s="134"/>
      <c r="Y297" s="135"/>
      <c r="Z297" s="147">
        <f>_xlfn.XLOOKUP($N297,'FY25 Gold Book'!$A:$A,'FY25 Gold Book'!$E:$E,0,0,1)</f>
        <v>0</v>
      </c>
      <c r="AA297" s="680">
        <f>_xlfn.XLOOKUP($N297,'FY25 Gold Book'!$A:$A,'FY25 Gold Book'!$G:$G,0,0,1)</f>
        <v>0</v>
      </c>
      <c r="AB297" s="148">
        <f t="shared" si="32"/>
        <v>0</v>
      </c>
      <c r="AC297" s="681">
        <v>0</v>
      </c>
      <c r="AD297" s="149">
        <f t="shared" si="33"/>
        <v>0</v>
      </c>
      <c r="AE297" s="147">
        <f>_xlfn.XLOOKUP($T297,'FY25 Fringe Rates'!$X$6:$X$15,'FY25 Fringe Rates'!$Y$6:$Y$15,0,0,1)</f>
        <v>0</v>
      </c>
      <c r="AF297" s="150">
        <f t="shared" si="28"/>
        <v>0</v>
      </c>
      <c r="AG297" s="136">
        <v>0</v>
      </c>
      <c r="AH297" s="149">
        <f t="shared" si="34"/>
        <v>0</v>
      </c>
      <c r="AI297" s="151">
        <f t="shared" si="29"/>
        <v>0</v>
      </c>
      <c r="AJ297" s="32"/>
    </row>
    <row r="298" spans="1:36">
      <c r="A298" s="145" t="str">
        <f t="shared" si="30"/>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2"/>
      <c r="J298" s="303" t="str">
        <f>IF($I298="","-",_xlfn.XLOOKUP($I298,'CC.Meta'!$A:$A,'CC.Meta'!$D:$D,"-",0,1))</f>
        <v>-</v>
      </c>
      <c r="K298" s="306" t="str">
        <f t="shared" si="31"/>
        <v>--</v>
      </c>
      <c r="L298" s="302"/>
      <c r="M298" s="133"/>
      <c r="N298" s="234"/>
      <c r="O298" s="146" t="str">
        <f>IF($N298="","-",_xlfn.XLOOKUP($N298,'FY25 Gold Book'!$A:$A,'FY25 Gold Book'!$B:$B,"-",0,1))</f>
        <v>-</v>
      </c>
      <c r="P298" s="444" t="str">
        <f>IF($N298="","-",_xlfn.XLOOKUP($N298,'FY25 Gold Book'!$A:$A,'FY25 Gold Book'!$C:$C,"-",0,1))</f>
        <v>-</v>
      </c>
      <c r="Q298" s="146" t="str">
        <f>IF($N298="","-",_xlfn.XLOOKUP($N298,'FY25 Gold Book'!$A:$A,'FY25 Gold Book'!$D:$D,"-",0,1))</f>
        <v>-</v>
      </c>
      <c r="R298" s="52"/>
      <c r="S298" s="465" t="str" cm="1">
        <f t="array" ref="S298">IFERROR(
_xlfn.IFS(
$I298=600010,"36th District Judges (CC 600010)",
$I298=600014,"36th District Staff (CC 600014)",
$I298&lt;&gt;0,_xlfn.XLOOKUP($N298,'FY25 Gold Book'!$A:$A,'FY25 Gold Book'!$F:$F,"-",0,1)),
"-")</f>
        <v>-</v>
      </c>
      <c r="T298" s="465" t="str" cm="1">
        <f t="array" ref="T298">IFERROR(
_xlfn.IFS(
OR($R298="TASS",$R298="Seasonal"),"TASS / Part-Time (FICA Only)",
$A298=13,"BSEED",
$A298=20,"DDoT",
OR($A298=48,$A298=49),"DWSD",
$A298=72,"Library",
$I298=600010,"36th District Judges",
$I298=600014,"36th District Staff",
$N298&lt;&gt;0,_xlfn.XLOOKUP($N298,'FY25 Gold Book'!$A:$A,'FY25 Gold Book'!$H:$H,"-",0,1)),
"-")</f>
        <v>-</v>
      </c>
      <c r="U298" s="678"/>
      <c r="V298" s="679"/>
      <c r="W298" s="677"/>
      <c r="X298" s="134"/>
      <c r="Y298" s="135"/>
      <c r="Z298" s="147">
        <f>_xlfn.XLOOKUP($N298,'FY25 Gold Book'!$A:$A,'FY25 Gold Book'!$E:$E,0,0,1)</f>
        <v>0</v>
      </c>
      <c r="AA298" s="680">
        <f>_xlfn.XLOOKUP($N298,'FY25 Gold Book'!$A:$A,'FY25 Gold Book'!$G:$G,0,0,1)</f>
        <v>0</v>
      </c>
      <c r="AB298" s="148">
        <f t="shared" si="32"/>
        <v>0</v>
      </c>
      <c r="AC298" s="681">
        <v>0</v>
      </c>
      <c r="AD298" s="149">
        <f t="shared" si="33"/>
        <v>0</v>
      </c>
      <c r="AE298" s="147">
        <f>_xlfn.XLOOKUP($T298,'FY25 Fringe Rates'!$X$6:$X$15,'FY25 Fringe Rates'!$Y$6:$Y$15,0,0,1)</f>
        <v>0</v>
      </c>
      <c r="AF298" s="150">
        <f t="shared" si="28"/>
        <v>0</v>
      </c>
      <c r="AG298" s="136">
        <v>0</v>
      </c>
      <c r="AH298" s="149">
        <f t="shared" si="34"/>
        <v>0</v>
      </c>
      <c r="AI298" s="151">
        <f t="shared" si="29"/>
        <v>0</v>
      </c>
      <c r="AJ298" s="32"/>
    </row>
    <row r="299" spans="1:36">
      <c r="A299" s="145" t="str">
        <f t="shared" si="30"/>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2"/>
      <c r="J299" s="303" t="str">
        <f>IF($I299="","-",_xlfn.XLOOKUP($I299,'CC.Meta'!$A:$A,'CC.Meta'!$D:$D,"-",0,1))</f>
        <v>-</v>
      </c>
      <c r="K299" s="306" t="str">
        <f t="shared" si="31"/>
        <v>--</v>
      </c>
      <c r="L299" s="302"/>
      <c r="M299" s="133"/>
      <c r="N299" s="234"/>
      <c r="O299" s="146" t="str">
        <f>IF($N299="","-",_xlfn.XLOOKUP($N299,'FY25 Gold Book'!$A:$A,'FY25 Gold Book'!$B:$B,"-",0,1))</f>
        <v>-</v>
      </c>
      <c r="P299" s="444" t="str">
        <f>IF($N299="","-",_xlfn.XLOOKUP($N299,'FY25 Gold Book'!$A:$A,'FY25 Gold Book'!$C:$C,"-",0,1))</f>
        <v>-</v>
      </c>
      <c r="Q299" s="146" t="str">
        <f>IF($N299="","-",_xlfn.XLOOKUP($N299,'FY25 Gold Book'!$A:$A,'FY25 Gold Book'!$D:$D,"-",0,1))</f>
        <v>-</v>
      </c>
      <c r="R299" s="52"/>
      <c r="S299" s="465" t="str" cm="1">
        <f t="array" ref="S299">IFERROR(
_xlfn.IFS(
$I299=600010,"36th District Judges (CC 600010)",
$I299=600014,"36th District Staff (CC 600014)",
$I299&lt;&gt;0,_xlfn.XLOOKUP($N299,'FY25 Gold Book'!$A:$A,'FY25 Gold Book'!$F:$F,"-",0,1)),
"-")</f>
        <v>-</v>
      </c>
      <c r="T299" s="465" t="str" cm="1">
        <f t="array" ref="T299">IFERROR(
_xlfn.IFS(
OR($R299="TASS",$R299="Seasonal"),"TASS / Part-Time (FICA Only)",
$A299=13,"BSEED",
$A299=20,"DDoT",
OR($A299=48,$A299=49),"DWSD",
$A299=72,"Library",
$I299=600010,"36th District Judges",
$I299=600014,"36th District Staff",
$N299&lt;&gt;0,_xlfn.XLOOKUP($N299,'FY25 Gold Book'!$A:$A,'FY25 Gold Book'!$H:$H,"-",0,1)),
"-")</f>
        <v>-</v>
      </c>
      <c r="U299" s="678"/>
      <c r="V299" s="679"/>
      <c r="W299" s="677"/>
      <c r="X299" s="134"/>
      <c r="Y299" s="135"/>
      <c r="Z299" s="147">
        <f>_xlfn.XLOOKUP($N299,'FY25 Gold Book'!$A:$A,'FY25 Gold Book'!$E:$E,0,0,1)</f>
        <v>0</v>
      </c>
      <c r="AA299" s="680">
        <f>_xlfn.XLOOKUP($N299,'FY25 Gold Book'!$A:$A,'FY25 Gold Book'!$G:$G,0,0,1)</f>
        <v>0</v>
      </c>
      <c r="AB299" s="148">
        <f t="shared" si="32"/>
        <v>0</v>
      </c>
      <c r="AC299" s="681">
        <v>0</v>
      </c>
      <c r="AD299" s="149">
        <f t="shared" si="33"/>
        <v>0</v>
      </c>
      <c r="AE299" s="147">
        <f>_xlfn.XLOOKUP($T299,'FY25 Fringe Rates'!$X$6:$X$15,'FY25 Fringe Rates'!$Y$6:$Y$15,0,0,1)</f>
        <v>0</v>
      </c>
      <c r="AF299" s="150">
        <f t="shared" si="28"/>
        <v>0</v>
      </c>
      <c r="AG299" s="136">
        <v>0</v>
      </c>
      <c r="AH299" s="149">
        <f t="shared" si="34"/>
        <v>0</v>
      </c>
      <c r="AI299" s="151">
        <f t="shared" si="29"/>
        <v>0</v>
      </c>
      <c r="AJ299" s="32"/>
    </row>
    <row r="300" spans="1:36">
      <c r="A300" s="145" t="str">
        <f t="shared" si="30"/>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2"/>
      <c r="J300" s="303" t="str">
        <f>IF($I300="","-",_xlfn.XLOOKUP($I300,'CC.Meta'!$A:$A,'CC.Meta'!$D:$D,"-",0,1))</f>
        <v>-</v>
      </c>
      <c r="K300" s="306" t="str">
        <f t="shared" si="31"/>
        <v>--</v>
      </c>
      <c r="L300" s="302"/>
      <c r="M300" s="133"/>
      <c r="N300" s="234"/>
      <c r="O300" s="146" t="str">
        <f>IF($N300="","-",_xlfn.XLOOKUP($N300,'FY25 Gold Book'!$A:$A,'FY25 Gold Book'!$B:$B,"-",0,1))</f>
        <v>-</v>
      </c>
      <c r="P300" s="444" t="str">
        <f>IF($N300="","-",_xlfn.XLOOKUP($N300,'FY25 Gold Book'!$A:$A,'FY25 Gold Book'!$C:$C,"-",0,1))</f>
        <v>-</v>
      </c>
      <c r="Q300" s="146" t="str">
        <f>IF($N300="","-",_xlfn.XLOOKUP($N300,'FY25 Gold Book'!$A:$A,'FY25 Gold Book'!$D:$D,"-",0,1))</f>
        <v>-</v>
      </c>
      <c r="R300" s="52"/>
      <c r="S300" s="465" t="str" cm="1">
        <f t="array" ref="S300">IFERROR(
_xlfn.IFS(
$I300=600010,"36th District Judges (CC 600010)",
$I300=600014,"36th District Staff (CC 600014)",
$I300&lt;&gt;0,_xlfn.XLOOKUP($N300,'FY25 Gold Book'!$A:$A,'FY25 Gold Book'!$F:$F,"-",0,1)),
"-")</f>
        <v>-</v>
      </c>
      <c r="T300" s="465" t="str" cm="1">
        <f t="array" ref="T300">IFERROR(
_xlfn.IFS(
OR($R300="TASS",$R300="Seasonal"),"TASS / Part-Time (FICA Only)",
$A300=13,"BSEED",
$A300=20,"DDoT",
OR($A300=48,$A300=49),"DWSD",
$A300=72,"Library",
$I300=600010,"36th District Judges",
$I300=600014,"36th District Staff",
$N300&lt;&gt;0,_xlfn.XLOOKUP($N300,'FY25 Gold Book'!$A:$A,'FY25 Gold Book'!$H:$H,"-",0,1)),
"-")</f>
        <v>-</v>
      </c>
      <c r="U300" s="678"/>
      <c r="V300" s="679"/>
      <c r="W300" s="677"/>
      <c r="X300" s="134"/>
      <c r="Y300" s="135"/>
      <c r="Z300" s="147">
        <f>_xlfn.XLOOKUP($N300,'FY25 Gold Book'!$A:$A,'FY25 Gold Book'!$E:$E,0,0,1)</f>
        <v>0</v>
      </c>
      <c r="AA300" s="680">
        <f>_xlfn.XLOOKUP($N300,'FY25 Gold Book'!$A:$A,'FY25 Gold Book'!$G:$G,0,0,1)</f>
        <v>0</v>
      </c>
      <c r="AB300" s="148">
        <f t="shared" si="32"/>
        <v>0</v>
      </c>
      <c r="AC300" s="681">
        <v>0</v>
      </c>
      <c r="AD300" s="149">
        <f t="shared" si="33"/>
        <v>0</v>
      </c>
      <c r="AE300" s="147">
        <f>_xlfn.XLOOKUP($T300,'FY25 Fringe Rates'!$X$6:$X$15,'FY25 Fringe Rates'!$Y$6:$Y$15,0,0,1)</f>
        <v>0</v>
      </c>
      <c r="AF300" s="150">
        <f t="shared" si="28"/>
        <v>0</v>
      </c>
      <c r="AG300" s="136">
        <v>0</v>
      </c>
      <c r="AH300" s="149">
        <f t="shared" si="34"/>
        <v>0</v>
      </c>
      <c r="AI300" s="151">
        <f t="shared" si="29"/>
        <v>0</v>
      </c>
      <c r="AJ300" s="32"/>
    </row>
    <row r="301" spans="1:36">
      <c r="A301" s="145" t="str">
        <f t="shared" si="30"/>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2"/>
      <c r="J301" s="303" t="str">
        <f>IF($I301="","-",_xlfn.XLOOKUP($I301,'CC.Meta'!$A:$A,'CC.Meta'!$D:$D,"-",0,1))</f>
        <v>-</v>
      </c>
      <c r="K301" s="306" t="str">
        <f t="shared" si="31"/>
        <v>--</v>
      </c>
      <c r="L301" s="302"/>
      <c r="M301" s="133"/>
      <c r="N301" s="234"/>
      <c r="O301" s="146" t="str">
        <f>IF($N301="","-",_xlfn.XLOOKUP($N301,'FY25 Gold Book'!$A:$A,'FY25 Gold Book'!$B:$B,"-",0,1))</f>
        <v>-</v>
      </c>
      <c r="P301" s="444" t="str">
        <f>IF($N301="","-",_xlfn.XLOOKUP($N301,'FY25 Gold Book'!$A:$A,'FY25 Gold Book'!$C:$C,"-",0,1))</f>
        <v>-</v>
      </c>
      <c r="Q301" s="146" t="str">
        <f>IF($N301="","-",_xlfn.XLOOKUP($N301,'FY25 Gold Book'!$A:$A,'FY25 Gold Book'!$D:$D,"-",0,1))</f>
        <v>-</v>
      </c>
      <c r="R301" s="52"/>
      <c r="S301" s="465" t="str" cm="1">
        <f t="array" ref="S301">IFERROR(
_xlfn.IFS(
$I301=600010,"36th District Judges (CC 600010)",
$I301=600014,"36th District Staff (CC 600014)",
$I301&lt;&gt;0,_xlfn.XLOOKUP($N301,'FY25 Gold Book'!$A:$A,'FY25 Gold Book'!$F:$F,"-",0,1)),
"-")</f>
        <v>-</v>
      </c>
      <c r="T301" s="465" t="str" cm="1">
        <f t="array" ref="T301">IFERROR(
_xlfn.IFS(
OR($R301="TASS",$R301="Seasonal"),"TASS / Part-Time (FICA Only)",
$A301=13,"BSEED",
$A301=20,"DDoT",
OR($A301=48,$A301=49),"DWSD",
$A301=72,"Library",
$I301=600010,"36th District Judges",
$I301=600014,"36th District Staff",
$N301&lt;&gt;0,_xlfn.XLOOKUP($N301,'FY25 Gold Book'!$A:$A,'FY25 Gold Book'!$H:$H,"-",0,1)),
"-")</f>
        <v>-</v>
      </c>
      <c r="U301" s="678"/>
      <c r="V301" s="679"/>
      <c r="W301" s="677"/>
      <c r="X301" s="134"/>
      <c r="Y301" s="135"/>
      <c r="Z301" s="147">
        <f>_xlfn.XLOOKUP($N301,'FY25 Gold Book'!$A:$A,'FY25 Gold Book'!$E:$E,0,0,1)</f>
        <v>0</v>
      </c>
      <c r="AA301" s="680">
        <f>_xlfn.XLOOKUP($N301,'FY25 Gold Book'!$A:$A,'FY25 Gold Book'!$G:$G,0,0,1)</f>
        <v>0</v>
      </c>
      <c r="AB301" s="148">
        <f t="shared" si="32"/>
        <v>0</v>
      </c>
      <c r="AC301" s="681">
        <v>0</v>
      </c>
      <c r="AD301" s="149">
        <f t="shared" si="33"/>
        <v>0</v>
      </c>
      <c r="AE301" s="147">
        <f>_xlfn.XLOOKUP($T301,'FY25 Fringe Rates'!$X$6:$X$15,'FY25 Fringe Rates'!$Y$6:$Y$15,0,0,1)</f>
        <v>0</v>
      </c>
      <c r="AF301" s="150">
        <f t="shared" si="28"/>
        <v>0</v>
      </c>
      <c r="AG301" s="136">
        <v>0</v>
      </c>
      <c r="AH301" s="149">
        <f t="shared" si="34"/>
        <v>0</v>
      </c>
      <c r="AI301" s="151">
        <f t="shared" si="29"/>
        <v>0</v>
      </c>
      <c r="AJ301" s="32"/>
    </row>
    <row r="302" spans="1:36">
      <c r="A302" s="145" t="str">
        <f t="shared" si="30"/>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2"/>
      <c r="J302" s="303" t="str">
        <f>IF($I302="","-",_xlfn.XLOOKUP($I302,'CC.Meta'!$A:$A,'CC.Meta'!$D:$D,"-",0,1))</f>
        <v>-</v>
      </c>
      <c r="K302" s="306" t="str">
        <f t="shared" si="31"/>
        <v>--</v>
      </c>
      <c r="L302" s="302"/>
      <c r="M302" s="133"/>
      <c r="N302" s="234"/>
      <c r="O302" s="146" t="str">
        <f>IF($N302="","-",_xlfn.XLOOKUP($N302,'FY25 Gold Book'!$A:$A,'FY25 Gold Book'!$B:$B,"-",0,1))</f>
        <v>-</v>
      </c>
      <c r="P302" s="444" t="str">
        <f>IF($N302="","-",_xlfn.XLOOKUP($N302,'FY25 Gold Book'!$A:$A,'FY25 Gold Book'!$C:$C,"-",0,1))</f>
        <v>-</v>
      </c>
      <c r="Q302" s="146" t="str">
        <f>IF($N302="","-",_xlfn.XLOOKUP($N302,'FY25 Gold Book'!$A:$A,'FY25 Gold Book'!$D:$D,"-",0,1))</f>
        <v>-</v>
      </c>
      <c r="R302" s="52"/>
      <c r="S302" s="465" t="str" cm="1">
        <f t="array" ref="S302">IFERROR(
_xlfn.IFS(
$I302=600010,"36th District Judges (CC 600010)",
$I302=600014,"36th District Staff (CC 600014)",
$I302&lt;&gt;0,_xlfn.XLOOKUP($N302,'FY25 Gold Book'!$A:$A,'FY25 Gold Book'!$F:$F,"-",0,1)),
"-")</f>
        <v>-</v>
      </c>
      <c r="T302" s="465" t="str" cm="1">
        <f t="array" ref="T302">IFERROR(
_xlfn.IFS(
OR($R302="TASS",$R302="Seasonal"),"TASS / Part-Time (FICA Only)",
$A302=13,"BSEED",
$A302=20,"DDoT",
OR($A302=48,$A302=49),"DWSD",
$A302=72,"Library",
$I302=600010,"36th District Judges",
$I302=600014,"36th District Staff",
$N302&lt;&gt;0,_xlfn.XLOOKUP($N302,'FY25 Gold Book'!$A:$A,'FY25 Gold Book'!$H:$H,"-",0,1)),
"-")</f>
        <v>-</v>
      </c>
      <c r="U302" s="678"/>
      <c r="V302" s="679"/>
      <c r="W302" s="677"/>
      <c r="X302" s="134"/>
      <c r="Y302" s="135"/>
      <c r="Z302" s="147">
        <f>_xlfn.XLOOKUP($N302,'FY25 Gold Book'!$A:$A,'FY25 Gold Book'!$E:$E,0,0,1)</f>
        <v>0</v>
      </c>
      <c r="AA302" s="680">
        <f>_xlfn.XLOOKUP($N302,'FY25 Gold Book'!$A:$A,'FY25 Gold Book'!$G:$G,0,0,1)</f>
        <v>0</v>
      </c>
      <c r="AB302" s="148">
        <f t="shared" si="32"/>
        <v>0</v>
      </c>
      <c r="AC302" s="681">
        <v>0</v>
      </c>
      <c r="AD302" s="149">
        <f t="shared" si="33"/>
        <v>0</v>
      </c>
      <c r="AE302" s="147">
        <f>_xlfn.XLOOKUP($T302,'FY25 Fringe Rates'!$X$6:$X$15,'FY25 Fringe Rates'!$Y$6:$Y$15,0,0,1)</f>
        <v>0</v>
      </c>
      <c r="AF302" s="150">
        <f t="shared" si="28"/>
        <v>0</v>
      </c>
      <c r="AG302" s="136">
        <v>0</v>
      </c>
      <c r="AH302" s="149">
        <f t="shared" si="34"/>
        <v>0</v>
      </c>
      <c r="AI302" s="151">
        <f t="shared" si="29"/>
        <v>0</v>
      </c>
      <c r="AJ302" s="32"/>
    </row>
    <row r="303" spans="1:36">
      <c r="A303" s="145" t="str">
        <f t="shared" si="30"/>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2"/>
      <c r="J303" s="303" t="str">
        <f>IF($I303="","-",_xlfn.XLOOKUP($I303,'CC.Meta'!$A:$A,'CC.Meta'!$D:$D,"-",0,1))</f>
        <v>-</v>
      </c>
      <c r="K303" s="306" t="str">
        <f t="shared" si="31"/>
        <v>--</v>
      </c>
      <c r="L303" s="302"/>
      <c r="M303" s="133"/>
      <c r="N303" s="234"/>
      <c r="O303" s="146" t="str">
        <f>IF($N303="","-",_xlfn.XLOOKUP($N303,'FY25 Gold Book'!$A:$A,'FY25 Gold Book'!$B:$B,"-",0,1))</f>
        <v>-</v>
      </c>
      <c r="P303" s="444" t="str">
        <f>IF($N303="","-",_xlfn.XLOOKUP($N303,'FY25 Gold Book'!$A:$A,'FY25 Gold Book'!$C:$C,"-",0,1))</f>
        <v>-</v>
      </c>
      <c r="Q303" s="146" t="str">
        <f>IF($N303="","-",_xlfn.XLOOKUP($N303,'FY25 Gold Book'!$A:$A,'FY25 Gold Book'!$D:$D,"-",0,1))</f>
        <v>-</v>
      </c>
      <c r="R303" s="52"/>
      <c r="S303" s="465" t="str" cm="1">
        <f t="array" ref="S303">IFERROR(
_xlfn.IFS(
$I303=600010,"36th District Judges (CC 600010)",
$I303=600014,"36th District Staff (CC 600014)",
$I303&lt;&gt;0,_xlfn.XLOOKUP($N303,'FY25 Gold Book'!$A:$A,'FY25 Gold Book'!$F:$F,"-",0,1)),
"-")</f>
        <v>-</v>
      </c>
      <c r="T303" s="465" t="str" cm="1">
        <f t="array" ref="T303">IFERROR(
_xlfn.IFS(
OR($R303="TASS",$R303="Seasonal"),"TASS / Part-Time (FICA Only)",
$A303=13,"BSEED",
$A303=20,"DDoT",
OR($A303=48,$A303=49),"DWSD",
$A303=72,"Library",
$I303=600010,"36th District Judges",
$I303=600014,"36th District Staff",
$N303&lt;&gt;0,_xlfn.XLOOKUP($N303,'FY25 Gold Book'!$A:$A,'FY25 Gold Book'!$H:$H,"-",0,1)),
"-")</f>
        <v>-</v>
      </c>
      <c r="U303" s="678"/>
      <c r="V303" s="679"/>
      <c r="W303" s="677"/>
      <c r="X303" s="134"/>
      <c r="Y303" s="135"/>
      <c r="Z303" s="147">
        <f>_xlfn.XLOOKUP($N303,'FY25 Gold Book'!$A:$A,'FY25 Gold Book'!$E:$E,0,0,1)</f>
        <v>0</v>
      </c>
      <c r="AA303" s="680">
        <f>_xlfn.XLOOKUP($N303,'FY25 Gold Book'!$A:$A,'FY25 Gold Book'!$G:$G,0,0,1)</f>
        <v>0</v>
      </c>
      <c r="AB303" s="148">
        <f t="shared" si="32"/>
        <v>0</v>
      </c>
      <c r="AC303" s="681">
        <v>0</v>
      </c>
      <c r="AD303" s="149">
        <f t="shared" si="33"/>
        <v>0</v>
      </c>
      <c r="AE303" s="147">
        <f>_xlfn.XLOOKUP($T303,'FY25 Fringe Rates'!$X$6:$X$15,'FY25 Fringe Rates'!$Y$6:$Y$15,0,0,1)</f>
        <v>0</v>
      </c>
      <c r="AF303" s="150">
        <f t="shared" si="28"/>
        <v>0</v>
      </c>
      <c r="AG303" s="136">
        <v>0</v>
      </c>
      <c r="AH303" s="149">
        <f t="shared" si="34"/>
        <v>0</v>
      </c>
      <c r="AI303" s="151">
        <f t="shared" si="29"/>
        <v>0</v>
      </c>
      <c r="AJ303" s="32"/>
    </row>
    <row r="304" spans="1:36">
      <c r="A304" s="145" t="str">
        <f t="shared" si="30"/>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2"/>
      <c r="J304" s="303" t="str">
        <f>IF($I304="","-",_xlfn.XLOOKUP($I304,'CC.Meta'!$A:$A,'CC.Meta'!$D:$D,"-",0,1))</f>
        <v>-</v>
      </c>
      <c r="K304" s="306" t="str">
        <f t="shared" si="31"/>
        <v>--</v>
      </c>
      <c r="L304" s="302"/>
      <c r="M304" s="133"/>
      <c r="N304" s="234"/>
      <c r="O304" s="146" t="str">
        <f>IF($N304="","-",_xlfn.XLOOKUP($N304,'FY25 Gold Book'!$A:$A,'FY25 Gold Book'!$B:$B,"-",0,1))</f>
        <v>-</v>
      </c>
      <c r="P304" s="444" t="str">
        <f>IF($N304="","-",_xlfn.XLOOKUP($N304,'FY25 Gold Book'!$A:$A,'FY25 Gold Book'!$C:$C,"-",0,1))</f>
        <v>-</v>
      </c>
      <c r="Q304" s="146" t="str">
        <f>IF($N304="","-",_xlfn.XLOOKUP($N304,'FY25 Gold Book'!$A:$A,'FY25 Gold Book'!$D:$D,"-",0,1))</f>
        <v>-</v>
      </c>
      <c r="R304" s="52"/>
      <c r="S304" s="465" t="str" cm="1">
        <f t="array" ref="S304">IFERROR(
_xlfn.IFS(
$I304=600010,"36th District Judges (CC 600010)",
$I304=600014,"36th District Staff (CC 600014)",
$I304&lt;&gt;0,_xlfn.XLOOKUP($N304,'FY25 Gold Book'!$A:$A,'FY25 Gold Book'!$F:$F,"-",0,1)),
"-")</f>
        <v>-</v>
      </c>
      <c r="T304" s="465" t="str" cm="1">
        <f t="array" ref="T304">IFERROR(
_xlfn.IFS(
OR($R304="TASS",$R304="Seasonal"),"TASS / Part-Time (FICA Only)",
$A304=13,"BSEED",
$A304=20,"DDoT",
OR($A304=48,$A304=49),"DWSD",
$A304=72,"Library",
$I304=600010,"36th District Judges",
$I304=600014,"36th District Staff",
$N304&lt;&gt;0,_xlfn.XLOOKUP($N304,'FY25 Gold Book'!$A:$A,'FY25 Gold Book'!$H:$H,"-",0,1)),
"-")</f>
        <v>-</v>
      </c>
      <c r="U304" s="678"/>
      <c r="V304" s="679"/>
      <c r="W304" s="677"/>
      <c r="X304" s="134"/>
      <c r="Y304" s="135"/>
      <c r="Z304" s="147">
        <f>_xlfn.XLOOKUP($N304,'FY25 Gold Book'!$A:$A,'FY25 Gold Book'!$E:$E,0,0,1)</f>
        <v>0</v>
      </c>
      <c r="AA304" s="680">
        <f>_xlfn.XLOOKUP($N304,'FY25 Gold Book'!$A:$A,'FY25 Gold Book'!$G:$G,0,0,1)</f>
        <v>0</v>
      </c>
      <c r="AB304" s="148">
        <f t="shared" si="32"/>
        <v>0</v>
      </c>
      <c r="AC304" s="681">
        <v>0</v>
      </c>
      <c r="AD304" s="149">
        <f t="shared" si="33"/>
        <v>0</v>
      </c>
      <c r="AE304" s="147">
        <f>_xlfn.XLOOKUP($T304,'FY25 Fringe Rates'!$X$6:$X$15,'FY25 Fringe Rates'!$Y$6:$Y$15,0,0,1)</f>
        <v>0</v>
      </c>
      <c r="AF304" s="150">
        <f t="shared" si="28"/>
        <v>0</v>
      </c>
      <c r="AG304" s="136">
        <v>0</v>
      </c>
      <c r="AH304" s="149">
        <f t="shared" si="34"/>
        <v>0</v>
      </c>
      <c r="AI304" s="151">
        <f t="shared" si="29"/>
        <v>0</v>
      </c>
      <c r="AJ304" s="32"/>
    </row>
    <row r="305" spans="1:36">
      <c r="A305" s="145" t="str">
        <f t="shared" si="30"/>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2"/>
      <c r="J305" s="303" t="str">
        <f>IF($I305="","-",_xlfn.XLOOKUP($I305,'CC.Meta'!$A:$A,'CC.Meta'!$D:$D,"-",0,1))</f>
        <v>-</v>
      </c>
      <c r="K305" s="306" t="str">
        <f t="shared" si="31"/>
        <v>--</v>
      </c>
      <c r="L305" s="302"/>
      <c r="M305" s="133"/>
      <c r="N305" s="234"/>
      <c r="O305" s="146" t="str">
        <f>IF($N305="","-",_xlfn.XLOOKUP($N305,'FY25 Gold Book'!$A:$A,'FY25 Gold Book'!$B:$B,"-",0,1))</f>
        <v>-</v>
      </c>
      <c r="P305" s="444" t="str">
        <f>IF($N305="","-",_xlfn.XLOOKUP($N305,'FY25 Gold Book'!$A:$A,'FY25 Gold Book'!$C:$C,"-",0,1))</f>
        <v>-</v>
      </c>
      <c r="Q305" s="146" t="str">
        <f>IF($N305="","-",_xlfn.XLOOKUP($N305,'FY25 Gold Book'!$A:$A,'FY25 Gold Book'!$D:$D,"-",0,1))</f>
        <v>-</v>
      </c>
      <c r="R305" s="52"/>
      <c r="S305" s="465" t="str" cm="1">
        <f t="array" ref="S305">IFERROR(
_xlfn.IFS(
$I305=600010,"36th District Judges (CC 600010)",
$I305=600014,"36th District Staff (CC 600014)",
$I305&lt;&gt;0,_xlfn.XLOOKUP($N305,'FY25 Gold Book'!$A:$A,'FY25 Gold Book'!$F:$F,"-",0,1)),
"-")</f>
        <v>-</v>
      </c>
      <c r="T305" s="465" t="str" cm="1">
        <f t="array" ref="T305">IFERROR(
_xlfn.IFS(
OR($R305="TASS",$R305="Seasonal"),"TASS / Part-Time (FICA Only)",
$A305=13,"BSEED",
$A305=20,"DDoT",
OR($A305=48,$A305=49),"DWSD",
$A305=72,"Library",
$I305=600010,"36th District Judges",
$I305=600014,"36th District Staff",
$N305&lt;&gt;0,_xlfn.XLOOKUP($N305,'FY25 Gold Book'!$A:$A,'FY25 Gold Book'!$H:$H,"-",0,1)),
"-")</f>
        <v>-</v>
      </c>
      <c r="U305" s="678"/>
      <c r="V305" s="679"/>
      <c r="W305" s="677"/>
      <c r="X305" s="134"/>
      <c r="Y305" s="135"/>
      <c r="Z305" s="147">
        <f>_xlfn.XLOOKUP($N305,'FY25 Gold Book'!$A:$A,'FY25 Gold Book'!$E:$E,0,0,1)</f>
        <v>0</v>
      </c>
      <c r="AA305" s="680">
        <f>_xlfn.XLOOKUP($N305,'FY25 Gold Book'!$A:$A,'FY25 Gold Book'!$G:$G,0,0,1)</f>
        <v>0</v>
      </c>
      <c r="AB305" s="148">
        <f t="shared" si="32"/>
        <v>0</v>
      </c>
      <c r="AC305" s="681">
        <v>0</v>
      </c>
      <c r="AD305" s="149">
        <f t="shared" si="33"/>
        <v>0</v>
      </c>
      <c r="AE305" s="147">
        <f>_xlfn.XLOOKUP($T305,'FY25 Fringe Rates'!$X$6:$X$15,'FY25 Fringe Rates'!$Y$6:$Y$15,0,0,1)</f>
        <v>0</v>
      </c>
      <c r="AF305" s="150">
        <f t="shared" si="28"/>
        <v>0</v>
      </c>
      <c r="AG305" s="136">
        <v>0</v>
      </c>
      <c r="AH305" s="149">
        <f t="shared" si="34"/>
        <v>0</v>
      </c>
      <c r="AI305" s="151">
        <f t="shared" si="29"/>
        <v>0</v>
      </c>
      <c r="AJ305" s="32"/>
    </row>
    <row r="306" spans="1:36">
      <c r="A306" s="145" t="str">
        <f t="shared" si="30"/>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2"/>
      <c r="J306" s="303" t="str">
        <f>IF($I306="","-",_xlfn.XLOOKUP($I306,'CC.Meta'!$A:$A,'CC.Meta'!$D:$D,"-",0,1))</f>
        <v>-</v>
      </c>
      <c r="K306" s="306" t="str">
        <f t="shared" si="31"/>
        <v>--</v>
      </c>
      <c r="L306" s="302"/>
      <c r="M306" s="133"/>
      <c r="N306" s="234"/>
      <c r="O306" s="146" t="str">
        <f>IF($N306="","-",_xlfn.XLOOKUP($N306,'FY25 Gold Book'!$A:$A,'FY25 Gold Book'!$B:$B,"-",0,1))</f>
        <v>-</v>
      </c>
      <c r="P306" s="444" t="str">
        <f>IF($N306="","-",_xlfn.XLOOKUP($N306,'FY25 Gold Book'!$A:$A,'FY25 Gold Book'!$C:$C,"-",0,1))</f>
        <v>-</v>
      </c>
      <c r="Q306" s="146" t="str">
        <f>IF($N306="","-",_xlfn.XLOOKUP($N306,'FY25 Gold Book'!$A:$A,'FY25 Gold Book'!$D:$D,"-",0,1))</f>
        <v>-</v>
      </c>
      <c r="R306" s="52"/>
      <c r="S306" s="465" t="str" cm="1">
        <f t="array" ref="S306">IFERROR(
_xlfn.IFS(
$I306=600010,"36th District Judges (CC 600010)",
$I306=600014,"36th District Staff (CC 600014)",
$I306&lt;&gt;0,_xlfn.XLOOKUP($N306,'FY25 Gold Book'!$A:$A,'FY25 Gold Book'!$F:$F,"-",0,1)),
"-")</f>
        <v>-</v>
      </c>
      <c r="T306" s="465" t="str" cm="1">
        <f t="array" ref="T306">IFERROR(
_xlfn.IFS(
OR($R306="TASS",$R306="Seasonal"),"TASS / Part-Time (FICA Only)",
$A306=13,"BSEED",
$A306=20,"DDoT",
OR($A306=48,$A306=49),"DWSD",
$A306=72,"Library",
$I306=600010,"36th District Judges",
$I306=600014,"36th District Staff",
$N306&lt;&gt;0,_xlfn.XLOOKUP($N306,'FY25 Gold Book'!$A:$A,'FY25 Gold Book'!$H:$H,"-",0,1)),
"-")</f>
        <v>-</v>
      </c>
      <c r="U306" s="678"/>
      <c r="V306" s="679"/>
      <c r="W306" s="677"/>
      <c r="X306" s="134"/>
      <c r="Y306" s="135"/>
      <c r="Z306" s="147">
        <f>_xlfn.XLOOKUP($N306,'FY25 Gold Book'!$A:$A,'FY25 Gold Book'!$E:$E,0,0,1)</f>
        <v>0</v>
      </c>
      <c r="AA306" s="680">
        <f>_xlfn.XLOOKUP($N306,'FY25 Gold Book'!$A:$A,'FY25 Gold Book'!$G:$G,0,0,1)</f>
        <v>0</v>
      </c>
      <c r="AB306" s="148">
        <f t="shared" si="32"/>
        <v>0</v>
      </c>
      <c r="AC306" s="681">
        <v>0</v>
      </c>
      <c r="AD306" s="149">
        <f t="shared" si="33"/>
        <v>0</v>
      </c>
      <c r="AE306" s="147">
        <f>_xlfn.XLOOKUP($T306,'FY25 Fringe Rates'!$X$6:$X$15,'FY25 Fringe Rates'!$Y$6:$Y$15,0,0,1)</f>
        <v>0</v>
      </c>
      <c r="AF306" s="150">
        <f t="shared" si="28"/>
        <v>0</v>
      </c>
      <c r="AG306" s="136">
        <v>0</v>
      </c>
      <c r="AH306" s="149">
        <f t="shared" si="34"/>
        <v>0</v>
      </c>
      <c r="AI306" s="151">
        <f t="shared" si="29"/>
        <v>0</v>
      </c>
      <c r="AJ306" s="32"/>
    </row>
    <row r="307" spans="1:36">
      <c r="A307" s="145" t="str">
        <f t="shared" si="30"/>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2"/>
      <c r="J307" s="303" t="str">
        <f>IF($I307="","-",_xlfn.XLOOKUP($I307,'CC.Meta'!$A:$A,'CC.Meta'!$D:$D,"-",0,1))</f>
        <v>-</v>
      </c>
      <c r="K307" s="306" t="str">
        <f t="shared" si="31"/>
        <v>--</v>
      </c>
      <c r="L307" s="302"/>
      <c r="M307" s="133"/>
      <c r="N307" s="234"/>
      <c r="O307" s="146" t="str">
        <f>IF($N307="","-",_xlfn.XLOOKUP($N307,'FY25 Gold Book'!$A:$A,'FY25 Gold Book'!$B:$B,"-",0,1))</f>
        <v>-</v>
      </c>
      <c r="P307" s="444" t="str">
        <f>IF($N307="","-",_xlfn.XLOOKUP($N307,'FY25 Gold Book'!$A:$A,'FY25 Gold Book'!$C:$C,"-",0,1))</f>
        <v>-</v>
      </c>
      <c r="Q307" s="146" t="str">
        <f>IF($N307="","-",_xlfn.XLOOKUP($N307,'FY25 Gold Book'!$A:$A,'FY25 Gold Book'!$D:$D,"-",0,1))</f>
        <v>-</v>
      </c>
      <c r="R307" s="52"/>
      <c r="S307" s="465" t="str" cm="1">
        <f t="array" ref="S307">IFERROR(
_xlfn.IFS(
$I307=600010,"36th District Judges (CC 600010)",
$I307=600014,"36th District Staff (CC 600014)",
$I307&lt;&gt;0,_xlfn.XLOOKUP($N307,'FY25 Gold Book'!$A:$A,'FY25 Gold Book'!$F:$F,"-",0,1)),
"-")</f>
        <v>-</v>
      </c>
      <c r="T307" s="465" t="str" cm="1">
        <f t="array" ref="T307">IFERROR(
_xlfn.IFS(
OR($R307="TASS",$R307="Seasonal"),"TASS / Part-Time (FICA Only)",
$A307=13,"BSEED",
$A307=20,"DDoT",
OR($A307=48,$A307=49),"DWSD",
$A307=72,"Library",
$I307=600010,"36th District Judges",
$I307=600014,"36th District Staff",
$N307&lt;&gt;0,_xlfn.XLOOKUP($N307,'FY25 Gold Book'!$A:$A,'FY25 Gold Book'!$H:$H,"-",0,1)),
"-")</f>
        <v>-</v>
      </c>
      <c r="U307" s="678"/>
      <c r="V307" s="679"/>
      <c r="W307" s="677"/>
      <c r="X307" s="134"/>
      <c r="Y307" s="135"/>
      <c r="Z307" s="147">
        <f>_xlfn.XLOOKUP($N307,'FY25 Gold Book'!$A:$A,'FY25 Gold Book'!$E:$E,0,0,1)</f>
        <v>0</v>
      </c>
      <c r="AA307" s="680">
        <f>_xlfn.XLOOKUP($N307,'FY25 Gold Book'!$A:$A,'FY25 Gold Book'!$G:$G,0,0,1)</f>
        <v>0</v>
      </c>
      <c r="AB307" s="148">
        <f t="shared" si="32"/>
        <v>0</v>
      </c>
      <c r="AC307" s="681">
        <v>0</v>
      </c>
      <c r="AD307" s="149">
        <f t="shared" si="33"/>
        <v>0</v>
      </c>
      <c r="AE307" s="147">
        <f>_xlfn.XLOOKUP($T307,'FY25 Fringe Rates'!$X$6:$X$15,'FY25 Fringe Rates'!$Y$6:$Y$15,0,0,1)</f>
        <v>0</v>
      </c>
      <c r="AF307" s="150">
        <f t="shared" si="28"/>
        <v>0</v>
      </c>
      <c r="AG307" s="136">
        <v>0</v>
      </c>
      <c r="AH307" s="149">
        <f t="shared" si="34"/>
        <v>0</v>
      </c>
      <c r="AI307" s="151">
        <f t="shared" si="29"/>
        <v>0</v>
      </c>
      <c r="AJ307" s="32"/>
    </row>
    <row r="308" spans="1:36">
      <c r="A308" s="145" t="str">
        <f t="shared" si="30"/>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2"/>
      <c r="J308" s="303" t="str">
        <f>IF($I308="","-",_xlfn.XLOOKUP($I308,'CC.Meta'!$A:$A,'CC.Meta'!$D:$D,"-",0,1))</f>
        <v>-</v>
      </c>
      <c r="K308" s="306" t="str">
        <f t="shared" si="31"/>
        <v>--</v>
      </c>
      <c r="L308" s="302"/>
      <c r="M308" s="133"/>
      <c r="N308" s="234"/>
      <c r="O308" s="146" t="str">
        <f>IF($N308="","-",_xlfn.XLOOKUP($N308,'FY25 Gold Book'!$A:$A,'FY25 Gold Book'!$B:$B,"-",0,1))</f>
        <v>-</v>
      </c>
      <c r="P308" s="444" t="str">
        <f>IF($N308="","-",_xlfn.XLOOKUP($N308,'FY25 Gold Book'!$A:$A,'FY25 Gold Book'!$C:$C,"-",0,1))</f>
        <v>-</v>
      </c>
      <c r="Q308" s="146" t="str">
        <f>IF($N308="","-",_xlfn.XLOOKUP($N308,'FY25 Gold Book'!$A:$A,'FY25 Gold Book'!$D:$D,"-",0,1))</f>
        <v>-</v>
      </c>
      <c r="R308" s="52"/>
      <c r="S308" s="465" t="str" cm="1">
        <f t="array" ref="S308">IFERROR(
_xlfn.IFS(
$I308=600010,"36th District Judges (CC 600010)",
$I308=600014,"36th District Staff (CC 600014)",
$I308&lt;&gt;0,_xlfn.XLOOKUP($N308,'FY25 Gold Book'!$A:$A,'FY25 Gold Book'!$F:$F,"-",0,1)),
"-")</f>
        <v>-</v>
      </c>
      <c r="T308" s="465" t="str" cm="1">
        <f t="array" ref="T308">IFERROR(
_xlfn.IFS(
OR($R308="TASS",$R308="Seasonal"),"TASS / Part-Time (FICA Only)",
$A308=13,"BSEED",
$A308=20,"DDoT",
OR($A308=48,$A308=49),"DWSD",
$A308=72,"Library",
$I308=600010,"36th District Judges",
$I308=600014,"36th District Staff",
$N308&lt;&gt;0,_xlfn.XLOOKUP($N308,'FY25 Gold Book'!$A:$A,'FY25 Gold Book'!$H:$H,"-",0,1)),
"-")</f>
        <v>-</v>
      </c>
      <c r="U308" s="678"/>
      <c r="V308" s="679"/>
      <c r="W308" s="677"/>
      <c r="X308" s="134"/>
      <c r="Y308" s="135"/>
      <c r="Z308" s="147">
        <f>_xlfn.XLOOKUP($N308,'FY25 Gold Book'!$A:$A,'FY25 Gold Book'!$E:$E,0,0,1)</f>
        <v>0</v>
      </c>
      <c r="AA308" s="680">
        <f>_xlfn.XLOOKUP($N308,'FY25 Gold Book'!$A:$A,'FY25 Gold Book'!$G:$G,0,0,1)</f>
        <v>0</v>
      </c>
      <c r="AB308" s="148">
        <f t="shared" si="32"/>
        <v>0</v>
      </c>
      <c r="AC308" s="681">
        <v>0</v>
      </c>
      <c r="AD308" s="149">
        <f t="shared" si="33"/>
        <v>0</v>
      </c>
      <c r="AE308" s="147">
        <f>_xlfn.XLOOKUP($T308,'FY25 Fringe Rates'!$X$6:$X$15,'FY25 Fringe Rates'!$Y$6:$Y$15,0,0,1)</f>
        <v>0</v>
      </c>
      <c r="AF308" s="150">
        <f t="shared" si="28"/>
        <v>0</v>
      </c>
      <c r="AG308" s="136">
        <v>0</v>
      </c>
      <c r="AH308" s="149">
        <f t="shared" si="34"/>
        <v>0</v>
      </c>
      <c r="AI308" s="151">
        <f t="shared" si="29"/>
        <v>0</v>
      </c>
      <c r="AJ308" s="32"/>
    </row>
    <row r="309" spans="1:36">
      <c r="A309" s="145" t="str">
        <f t="shared" si="30"/>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2"/>
      <c r="J309" s="303" t="str">
        <f>IF($I309="","-",_xlfn.XLOOKUP($I309,'CC.Meta'!$A:$A,'CC.Meta'!$D:$D,"-",0,1))</f>
        <v>-</v>
      </c>
      <c r="K309" s="306" t="str">
        <f t="shared" si="31"/>
        <v>--</v>
      </c>
      <c r="L309" s="302"/>
      <c r="M309" s="133"/>
      <c r="N309" s="234"/>
      <c r="O309" s="146" t="str">
        <f>IF($N309="","-",_xlfn.XLOOKUP($N309,'FY25 Gold Book'!$A:$A,'FY25 Gold Book'!$B:$B,"-",0,1))</f>
        <v>-</v>
      </c>
      <c r="P309" s="444" t="str">
        <f>IF($N309="","-",_xlfn.XLOOKUP($N309,'FY25 Gold Book'!$A:$A,'FY25 Gold Book'!$C:$C,"-",0,1))</f>
        <v>-</v>
      </c>
      <c r="Q309" s="146" t="str">
        <f>IF($N309="","-",_xlfn.XLOOKUP($N309,'FY25 Gold Book'!$A:$A,'FY25 Gold Book'!$D:$D,"-",0,1))</f>
        <v>-</v>
      </c>
      <c r="R309" s="52"/>
      <c r="S309" s="465" t="str" cm="1">
        <f t="array" ref="S309">IFERROR(
_xlfn.IFS(
$I309=600010,"36th District Judges (CC 600010)",
$I309=600014,"36th District Staff (CC 600014)",
$I309&lt;&gt;0,_xlfn.XLOOKUP($N309,'FY25 Gold Book'!$A:$A,'FY25 Gold Book'!$F:$F,"-",0,1)),
"-")</f>
        <v>-</v>
      </c>
      <c r="T309" s="465" t="str" cm="1">
        <f t="array" ref="T309">IFERROR(
_xlfn.IFS(
OR($R309="TASS",$R309="Seasonal"),"TASS / Part-Time (FICA Only)",
$A309=13,"BSEED",
$A309=20,"DDoT",
OR($A309=48,$A309=49),"DWSD",
$A309=72,"Library",
$I309=600010,"36th District Judges",
$I309=600014,"36th District Staff",
$N309&lt;&gt;0,_xlfn.XLOOKUP($N309,'FY25 Gold Book'!$A:$A,'FY25 Gold Book'!$H:$H,"-",0,1)),
"-")</f>
        <v>-</v>
      </c>
      <c r="U309" s="678"/>
      <c r="V309" s="679"/>
      <c r="W309" s="677"/>
      <c r="X309" s="134"/>
      <c r="Y309" s="135"/>
      <c r="Z309" s="147">
        <f>_xlfn.XLOOKUP($N309,'FY25 Gold Book'!$A:$A,'FY25 Gold Book'!$E:$E,0,0,1)</f>
        <v>0</v>
      </c>
      <c r="AA309" s="680">
        <f>_xlfn.XLOOKUP($N309,'FY25 Gold Book'!$A:$A,'FY25 Gold Book'!$G:$G,0,0,1)</f>
        <v>0</v>
      </c>
      <c r="AB309" s="148">
        <f t="shared" si="32"/>
        <v>0</v>
      </c>
      <c r="AC309" s="681">
        <v>0</v>
      </c>
      <c r="AD309" s="149">
        <f t="shared" si="33"/>
        <v>0</v>
      </c>
      <c r="AE309" s="147">
        <f>_xlfn.XLOOKUP($T309,'FY25 Fringe Rates'!$X$6:$X$15,'FY25 Fringe Rates'!$Y$6:$Y$15,0,0,1)</f>
        <v>0</v>
      </c>
      <c r="AF309" s="150">
        <f t="shared" si="28"/>
        <v>0</v>
      </c>
      <c r="AG309" s="136">
        <v>0</v>
      </c>
      <c r="AH309" s="149">
        <f t="shared" si="34"/>
        <v>0</v>
      </c>
      <c r="AI309" s="151">
        <f t="shared" si="29"/>
        <v>0</v>
      </c>
      <c r="AJ309" s="32"/>
    </row>
    <row r="310" spans="1:36">
      <c r="A310" s="145" t="str">
        <f t="shared" si="30"/>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2"/>
      <c r="J310" s="303" t="str">
        <f>IF($I310="","-",_xlfn.XLOOKUP($I310,'CC.Meta'!$A:$A,'CC.Meta'!$D:$D,"-",0,1))</f>
        <v>-</v>
      </c>
      <c r="K310" s="306" t="str">
        <f t="shared" si="31"/>
        <v>--</v>
      </c>
      <c r="L310" s="302"/>
      <c r="M310" s="133"/>
      <c r="N310" s="234"/>
      <c r="O310" s="146" t="str">
        <f>IF($N310="","-",_xlfn.XLOOKUP($N310,'FY25 Gold Book'!$A:$A,'FY25 Gold Book'!$B:$B,"-",0,1))</f>
        <v>-</v>
      </c>
      <c r="P310" s="444" t="str">
        <f>IF($N310="","-",_xlfn.XLOOKUP($N310,'FY25 Gold Book'!$A:$A,'FY25 Gold Book'!$C:$C,"-",0,1))</f>
        <v>-</v>
      </c>
      <c r="Q310" s="146" t="str">
        <f>IF($N310="","-",_xlfn.XLOOKUP($N310,'FY25 Gold Book'!$A:$A,'FY25 Gold Book'!$D:$D,"-",0,1))</f>
        <v>-</v>
      </c>
      <c r="R310" s="52"/>
      <c r="S310" s="465" t="str" cm="1">
        <f t="array" ref="S310">IFERROR(
_xlfn.IFS(
$I310=600010,"36th District Judges (CC 600010)",
$I310=600014,"36th District Staff (CC 600014)",
$I310&lt;&gt;0,_xlfn.XLOOKUP($N310,'FY25 Gold Book'!$A:$A,'FY25 Gold Book'!$F:$F,"-",0,1)),
"-")</f>
        <v>-</v>
      </c>
      <c r="T310" s="465" t="str" cm="1">
        <f t="array" ref="T310">IFERROR(
_xlfn.IFS(
OR($R310="TASS",$R310="Seasonal"),"TASS / Part-Time (FICA Only)",
$A310=13,"BSEED",
$A310=20,"DDoT",
OR($A310=48,$A310=49),"DWSD",
$A310=72,"Library",
$I310=600010,"36th District Judges",
$I310=600014,"36th District Staff",
$N310&lt;&gt;0,_xlfn.XLOOKUP($N310,'FY25 Gold Book'!$A:$A,'FY25 Gold Book'!$H:$H,"-",0,1)),
"-")</f>
        <v>-</v>
      </c>
      <c r="U310" s="678"/>
      <c r="V310" s="679"/>
      <c r="W310" s="677"/>
      <c r="X310" s="134"/>
      <c r="Y310" s="135"/>
      <c r="Z310" s="147">
        <f>_xlfn.XLOOKUP($N310,'FY25 Gold Book'!$A:$A,'FY25 Gold Book'!$E:$E,0,0,1)</f>
        <v>0</v>
      </c>
      <c r="AA310" s="680">
        <f>_xlfn.XLOOKUP($N310,'FY25 Gold Book'!$A:$A,'FY25 Gold Book'!$G:$G,0,0,1)</f>
        <v>0</v>
      </c>
      <c r="AB310" s="148">
        <f t="shared" si="32"/>
        <v>0</v>
      </c>
      <c r="AC310" s="681">
        <v>0</v>
      </c>
      <c r="AD310" s="149">
        <f t="shared" si="33"/>
        <v>0</v>
      </c>
      <c r="AE310" s="147">
        <f>_xlfn.XLOOKUP($T310,'FY25 Fringe Rates'!$X$6:$X$15,'FY25 Fringe Rates'!$Y$6:$Y$15,0,0,1)</f>
        <v>0</v>
      </c>
      <c r="AF310" s="150">
        <f t="shared" si="28"/>
        <v>0</v>
      </c>
      <c r="AG310" s="136">
        <v>0</v>
      </c>
      <c r="AH310" s="149">
        <f t="shared" si="34"/>
        <v>0</v>
      </c>
      <c r="AI310" s="151">
        <f t="shared" si="29"/>
        <v>0</v>
      </c>
      <c r="AJ310" s="32"/>
    </row>
    <row r="311" spans="1:36">
      <c r="A311" s="145" t="str">
        <f t="shared" si="30"/>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2"/>
      <c r="J311" s="303" t="str">
        <f>IF($I311="","-",_xlfn.XLOOKUP($I311,'CC.Meta'!$A:$A,'CC.Meta'!$D:$D,"-",0,1))</f>
        <v>-</v>
      </c>
      <c r="K311" s="306" t="str">
        <f t="shared" si="31"/>
        <v>--</v>
      </c>
      <c r="L311" s="302"/>
      <c r="M311" s="133"/>
      <c r="N311" s="234"/>
      <c r="O311" s="146" t="str">
        <f>IF($N311="","-",_xlfn.XLOOKUP($N311,'FY25 Gold Book'!$A:$A,'FY25 Gold Book'!$B:$B,"-",0,1))</f>
        <v>-</v>
      </c>
      <c r="P311" s="444" t="str">
        <f>IF($N311="","-",_xlfn.XLOOKUP($N311,'FY25 Gold Book'!$A:$A,'FY25 Gold Book'!$C:$C,"-",0,1))</f>
        <v>-</v>
      </c>
      <c r="Q311" s="146" t="str">
        <f>IF($N311="","-",_xlfn.XLOOKUP($N311,'FY25 Gold Book'!$A:$A,'FY25 Gold Book'!$D:$D,"-",0,1))</f>
        <v>-</v>
      </c>
      <c r="R311" s="52"/>
      <c r="S311" s="465" t="str" cm="1">
        <f t="array" ref="S311">IFERROR(
_xlfn.IFS(
$I311=600010,"36th District Judges (CC 600010)",
$I311=600014,"36th District Staff (CC 600014)",
$I311&lt;&gt;0,_xlfn.XLOOKUP($N311,'FY25 Gold Book'!$A:$A,'FY25 Gold Book'!$F:$F,"-",0,1)),
"-")</f>
        <v>-</v>
      </c>
      <c r="T311" s="465" t="str" cm="1">
        <f t="array" ref="T311">IFERROR(
_xlfn.IFS(
OR($R311="TASS",$R311="Seasonal"),"TASS / Part-Time (FICA Only)",
$A311=13,"BSEED",
$A311=20,"DDoT",
OR($A311=48,$A311=49),"DWSD",
$A311=72,"Library",
$I311=600010,"36th District Judges",
$I311=600014,"36th District Staff",
$N311&lt;&gt;0,_xlfn.XLOOKUP($N311,'FY25 Gold Book'!$A:$A,'FY25 Gold Book'!$H:$H,"-",0,1)),
"-")</f>
        <v>-</v>
      </c>
      <c r="U311" s="678"/>
      <c r="V311" s="679"/>
      <c r="W311" s="677"/>
      <c r="X311" s="134"/>
      <c r="Y311" s="135"/>
      <c r="Z311" s="147">
        <f>_xlfn.XLOOKUP($N311,'FY25 Gold Book'!$A:$A,'FY25 Gold Book'!$E:$E,0,0,1)</f>
        <v>0</v>
      </c>
      <c r="AA311" s="680">
        <f>_xlfn.XLOOKUP($N311,'FY25 Gold Book'!$A:$A,'FY25 Gold Book'!$G:$G,0,0,1)</f>
        <v>0</v>
      </c>
      <c r="AB311" s="148">
        <f t="shared" si="32"/>
        <v>0</v>
      </c>
      <c r="AC311" s="681">
        <v>0</v>
      </c>
      <c r="AD311" s="149">
        <f t="shared" si="33"/>
        <v>0</v>
      </c>
      <c r="AE311" s="147">
        <f>_xlfn.XLOOKUP($T311,'FY25 Fringe Rates'!$X$6:$X$15,'FY25 Fringe Rates'!$Y$6:$Y$15,0,0,1)</f>
        <v>0</v>
      </c>
      <c r="AF311" s="150">
        <f t="shared" si="28"/>
        <v>0</v>
      </c>
      <c r="AG311" s="136">
        <v>0</v>
      </c>
      <c r="AH311" s="149">
        <f t="shared" si="34"/>
        <v>0</v>
      </c>
      <c r="AI311" s="151">
        <f t="shared" si="29"/>
        <v>0</v>
      </c>
      <c r="AJ311" s="32"/>
    </row>
    <row r="312" spans="1:36">
      <c r="A312" s="145" t="str">
        <f t="shared" si="30"/>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2"/>
      <c r="J312" s="303" t="str">
        <f>IF($I312="","-",_xlfn.XLOOKUP($I312,'CC.Meta'!$A:$A,'CC.Meta'!$D:$D,"-",0,1))</f>
        <v>-</v>
      </c>
      <c r="K312" s="306" t="str">
        <f t="shared" si="31"/>
        <v>--</v>
      </c>
      <c r="L312" s="302"/>
      <c r="M312" s="133"/>
      <c r="N312" s="234"/>
      <c r="O312" s="146" t="str">
        <f>IF($N312="","-",_xlfn.XLOOKUP($N312,'FY25 Gold Book'!$A:$A,'FY25 Gold Book'!$B:$B,"-",0,1))</f>
        <v>-</v>
      </c>
      <c r="P312" s="444" t="str">
        <f>IF($N312="","-",_xlfn.XLOOKUP($N312,'FY25 Gold Book'!$A:$A,'FY25 Gold Book'!$C:$C,"-",0,1))</f>
        <v>-</v>
      </c>
      <c r="Q312" s="146" t="str">
        <f>IF($N312="","-",_xlfn.XLOOKUP($N312,'FY25 Gold Book'!$A:$A,'FY25 Gold Book'!$D:$D,"-",0,1))</f>
        <v>-</v>
      </c>
      <c r="R312" s="52"/>
      <c r="S312" s="465" t="str" cm="1">
        <f t="array" ref="S312">IFERROR(
_xlfn.IFS(
$I312=600010,"36th District Judges (CC 600010)",
$I312=600014,"36th District Staff (CC 600014)",
$I312&lt;&gt;0,_xlfn.XLOOKUP($N312,'FY25 Gold Book'!$A:$A,'FY25 Gold Book'!$F:$F,"-",0,1)),
"-")</f>
        <v>-</v>
      </c>
      <c r="T312" s="465" t="str" cm="1">
        <f t="array" ref="T312">IFERROR(
_xlfn.IFS(
OR($R312="TASS",$R312="Seasonal"),"TASS / Part-Time (FICA Only)",
$A312=13,"BSEED",
$A312=20,"DDoT",
OR($A312=48,$A312=49),"DWSD",
$A312=72,"Library",
$I312=600010,"36th District Judges",
$I312=600014,"36th District Staff",
$N312&lt;&gt;0,_xlfn.XLOOKUP($N312,'FY25 Gold Book'!$A:$A,'FY25 Gold Book'!$H:$H,"-",0,1)),
"-")</f>
        <v>-</v>
      </c>
      <c r="U312" s="678"/>
      <c r="V312" s="679"/>
      <c r="W312" s="677"/>
      <c r="X312" s="134"/>
      <c r="Y312" s="135"/>
      <c r="Z312" s="147">
        <f>_xlfn.XLOOKUP($N312,'FY25 Gold Book'!$A:$A,'FY25 Gold Book'!$E:$E,0,0,1)</f>
        <v>0</v>
      </c>
      <c r="AA312" s="680">
        <f>_xlfn.XLOOKUP($N312,'FY25 Gold Book'!$A:$A,'FY25 Gold Book'!$G:$G,0,0,1)</f>
        <v>0</v>
      </c>
      <c r="AB312" s="148">
        <f t="shared" si="32"/>
        <v>0</v>
      </c>
      <c r="AC312" s="681">
        <v>0</v>
      </c>
      <c r="AD312" s="149">
        <f t="shared" si="33"/>
        <v>0</v>
      </c>
      <c r="AE312" s="147">
        <f>_xlfn.XLOOKUP($T312,'FY25 Fringe Rates'!$X$6:$X$15,'FY25 Fringe Rates'!$Y$6:$Y$15,0,0,1)</f>
        <v>0</v>
      </c>
      <c r="AF312" s="150">
        <f t="shared" si="28"/>
        <v>0</v>
      </c>
      <c r="AG312" s="136">
        <v>0</v>
      </c>
      <c r="AH312" s="149">
        <f t="shared" si="34"/>
        <v>0</v>
      </c>
      <c r="AI312" s="151">
        <f t="shared" si="29"/>
        <v>0</v>
      </c>
      <c r="AJ312" s="32"/>
    </row>
    <row r="313" spans="1:36">
      <c r="A313" s="145" t="str">
        <f t="shared" si="30"/>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2"/>
      <c r="J313" s="303" t="str">
        <f>IF($I313="","-",_xlfn.XLOOKUP($I313,'CC.Meta'!$A:$A,'CC.Meta'!$D:$D,"-",0,1))</f>
        <v>-</v>
      </c>
      <c r="K313" s="306" t="str">
        <f t="shared" si="31"/>
        <v>--</v>
      </c>
      <c r="L313" s="302"/>
      <c r="M313" s="133"/>
      <c r="N313" s="234"/>
      <c r="O313" s="146" t="str">
        <f>IF($N313="","-",_xlfn.XLOOKUP($N313,'FY25 Gold Book'!$A:$A,'FY25 Gold Book'!$B:$B,"-",0,1))</f>
        <v>-</v>
      </c>
      <c r="P313" s="444" t="str">
        <f>IF($N313="","-",_xlfn.XLOOKUP($N313,'FY25 Gold Book'!$A:$A,'FY25 Gold Book'!$C:$C,"-",0,1))</f>
        <v>-</v>
      </c>
      <c r="Q313" s="146" t="str">
        <f>IF($N313="","-",_xlfn.XLOOKUP($N313,'FY25 Gold Book'!$A:$A,'FY25 Gold Book'!$D:$D,"-",0,1))</f>
        <v>-</v>
      </c>
      <c r="R313" s="52"/>
      <c r="S313" s="465" t="str" cm="1">
        <f t="array" ref="S313">IFERROR(
_xlfn.IFS(
$I313=600010,"36th District Judges (CC 600010)",
$I313=600014,"36th District Staff (CC 600014)",
$I313&lt;&gt;0,_xlfn.XLOOKUP($N313,'FY25 Gold Book'!$A:$A,'FY25 Gold Book'!$F:$F,"-",0,1)),
"-")</f>
        <v>-</v>
      </c>
      <c r="T313" s="465" t="str" cm="1">
        <f t="array" ref="T313">IFERROR(
_xlfn.IFS(
OR($R313="TASS",$R313="Seasonal"),"TASS / Part-Time (FICA Only)",
$A313=13,"BSEED",
$A313=20,"DDoT",
OR($A313=48,$A313=49),"DWSD",
$A313=72,"Library",
$I313=600010,"36th District Judges",
$I313=600014,"36th District Staff",
$N313&lt;&gt;0,_xlfn.XLOOKUP($N313,'FY25 Gold Book'!$A:$A,'FY25 Gold Book'!$H:$H,"-",0,1)),
"-")</f>
        <v>-</v>
      </c>
      <c r="U313" s="678"/>
      <c r="V313" s="679"/>
      <c r="W313" s="677"/>
      <c r="X313" s="134"/>
      <c r="Y313" s="135"/>
      <c r="Z313" s="147">
        <f>_xlfn.XLOOKUP($N313,'FY25 Gold Book'!$A:$A,'FY25 Gold Book'!$E:$E,0,0,1)</f>
        <v>0</v>
      </c>
      <c r="AA313" s="680">
        <f>_xlfn.XLOOKUP($N313,'FY25 Gold Book'!$A:$A,'FY25 Gold Book'!$G:$G,0,0,1)</f>
        <v>0</v>
      </c>
      <c r="AB313" s="148">
        <f t="shared" si="32"/>
        <v>0</v>
      </c>
      <c r="AC313" s="681">
        <v>0</v>
      </c>
      <c r="AD313" s="149">
        <f t="shared" si="33"/>
        <v>0</v>
      </c>
      <c r="AE313" s="147">
        <f>_xlfn.XLOOKUP($T313,'FY25 Fringe Rates'!$X$6:$X$15,'FY25 Fringe Rates'!$Y$6:$Y$15,0,0,1)</f>
        <v>0</v>
      </c>
      <c r="AF313" s="150">
        <f t="shared" si="28"/>
        <v>0</v>
      </c>
      <c r="AG313" s="136">
        <v>0</v>
      </c>
      <c r="AH313" s="149">
        <f t="shared" si="34"/>
        <v>0</v>
      </c>
      <c r="AI313" s="151">
        <f t="shared" si="29"/>
        <v>0</v>
      </c>
      <c r="AJ313" s="32"/>
    </row>
    <row r="314" spans="1:36">
      <c r="A314" s="145" t="str">
        <f t="shared" si="30"/>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2"/>
      <c r="J314" s="303" t="str">
        <f>IF($I314="","-",_xlfn.XLOOKUP($I314,'CC.Meta'!$A:$A,'CC.Meta'!$D:$D,"-",0,1))</f>
        <v>-</v>
      </c>
      <c r="K314" s="306" t="str">
        <f t="shared" si="31"/>
        <v>--</v>
      </c>
      <c r="L314" s="302"/>
      <c r="M314" s="133"/>
      <c r="N314" s="234"/>
      <c r="O314" s="146" t="str">
        <f>IF($N314="","-",_xlfn.XLOOKUP($N314,'FY25 Gold Book'!$A:$A,'FY25 Gold Book'!$B:$B,"-",0,1))</f>
        <v>-</v>
      </c>
      <c r="P314" s="444" t="str">
        <f>IF($N314="","-",_xlfn.XLOOKUP($N314,'FY25 Gold Book'!$A:$A,'FY25 Gold Book'!$C:$C,"-",0,1))</f>
        <v>-</v>
      </c>
      <c r="Q314" s="146" t="str">
        <f>IF($N314="","-",_xlfn.XLOOKUP($N314,'FY25 Gold Book'!$A:$A,'FY25 Gold Book'!$D:$D,"-",0,1))</f>
        <v>-</v>
      </c>
      <c r="R314" s="52"/>
      <c r="S314" s="465" t="str" cm="1">
        <f t="array" ref="S314">IFERROR(
_xlfn.IFS(
$I314=600010,"36th District Judges (CC 600010)",
$I314=600014,"36th District Staff (CC 600014)",
$I314&lt;&gt;0,_xlfn.XLOOKUP($N314,'FY25 Gold Book'!$A:$A,'FY25 Gold Book'!$F:$F,"-",0,1)),
"-")</f>
        <v>-</v>
      </c>
      <c r="T314" s="465" t="str" cm="1">
        <f t="array" ref="T314">IFERROR(
_xlfn.IFS(
OR($R314="TASS",$R314="Seasonal"),"TASS / Part-Time (FICA Only)",
$A314=13,"BSEED",
$A314=20,"DDoT",
OR($A314=48,$A314=49),"DWSD",
$A314=72,"Library",
$I314=600010,"36th District Judges",
$I314=600014,"36th District Staff",
$N314&lt;&gt;0,_xlfn.XLOOKUP($N314,'FY25 Gold Book'!$A:$A,'FY25 Gold Book'!$H:$H,"-",0,1)),
"-")</f>
        <v>-</v>
      </c>
      <c r="U314" s="678"/>
      <c r="V314" s="679"/>
      <c r="W314" s="677"/>
      <c r="X314" s="134"/>
      <c r="Y314" s="135"/>
      <c r="Z314" s="147">
        <f>_xlfn.XLOOKUP($N314,'FY25 Gold Book'!$A:$A,'FY25 Gold Book'!$E:$E,0,0,1)</f>
        <v>0</v>
      </c>
      <c r="AA314" s="680">
        <f>_xlfn.XLOOKUP($N314,'FY25 Gold Book'!$A:$A,'FY25 Gold Book'!$G:$G,0,0,1)</f>
        <v>0</v>
      </c>
      <c r="AB314" s="148">
        <f t="shared" si="32"/>
        <v>0</v>
      </c>
      <c r="AC314" s="681">
        <v>0</v>
      </c>
      <c r="AD314" s="149">
        <f t="shared" si="33"/>
        <v>0</v>
      </c>
      <c r="AE314" s="147">
        <f>_xlfn.XLOOKUP($T314,'FY25 Fringe Rates'!$X$6:$X$15,'FY25 Fringe Rates'!$Y$6:$Y$15,0,0,1)</f>
        <v>0</v>
      </c>
      <c r="AF314" s="150">
        <f t="shared" si="28"/>
        <v>0</v>
      </c>
      <c r="AG314" s="136">
        <v>0</v>
      </c>
      <c r="AH314" s="149">
        <f t="shared" si="34"/>
        <v>0</v>
      </c>
      <c r="AI314" s="151">
        <f t="shared" si="29"/>
        <v>0</v>
      </c>
      <c r="AJ314" s="32"/>
    </row>
    <row r="315" spans="1:36">
      <c r="A315" s="145" t="str">
        <f t="shared" si="30"/>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2"/>
      <c r="J315" s="303" t="str">
        <f>IF($I315="","-",_xlfn.XLOOKUP($I315,'CC.Meta'!$A:$A,'CC.Meta'!$D:$D,"-",0,1))</f>
        <v>-</v>
      </c>
      <c r="K315" s="306" t="str">
        <f t="shared" si="31"/>
        <v>--</v>
      </c>
      <c r="L315" s="302"/>
      <c r="M315" s="133"/>
      <c r="N315" s="234"/>
      <c r="O315" s="146" t="str">
        <f>IF($N315="","-",_xlfn.XLOOKUP($N315,'FY25 Gold Book'!$A:$A,'FY25 Gold Book'!$B:$B,"-",0,1))</f>
        <v>-</v>
      </c>
      <c r="P315" s="444" t="str">
        <f>IF($N315="","-",_xlfn.XLOOKUP($N315,'FY25 Gold Book'!$A:$A,'FY25 Gold Book'!$C:$C,"-",0,1))</f>
        <v>-</v>
      </c>
      <c r="Q315" s="146" t="str">
        <f>IF($N315="","-",_xlfn.XLOOKUP($N315,'FY25 Gold Book'!$A:$A,'FY25 Gold Book'!$D:$D,"-",0,1))</f>
        <v>-</v>
      </c>
      <c r="R315" s="52"/>
      <c r="S315" s="465" t="str" cm="1">
        <f t="array" ref="S315">IFERROR(
_xlfn.IFS(
$I315=600010,"36th District Judges (CC 600010)",
$I315=600014,"36th District Staff (CC 600014)",
$I315&lt;&gt;0,_xlfn.XLOOKUP($N315,'FY25 Gold Book'!$A:$A,'FY25 Gold Book'!$F:$F,"-",0,1)),
"-")</f>
        <v>-</v>
      </c>
      <c r="T315" s="465" t="str" cm="1">
        <f t="array" ref="T315">IFERROR(
_xlfn.IFS(
OR($R315="TASS",$R315="Seasonal"),"TASS / Part-Time (FICA Only)",
$A315=13,"BSEED",
$A315=20,"DDoT",
OR($A315=48,$A315=49),"DWSD",
$A315=72,"Library",
$I315=600010,"36th District Judges",
$I315=600014,"36th District Staff",
$N315&lt;&gt;0,_xlfn.XLOOKUP($N315,'FY25 Gold Book'!$A:$A,'FY25 Gold Book'!$H:$H,"-",0,1)),
"-")</f>
        <v>-</v>
      </c>
      <c r="U315" s="678"/>
      <c r="V315" s="679"/>
      <c r="W315" s="677"/>
      <c r="X315" s="134"/>
      <c r="Y315" s="135"/>
      <c r="Z315" s="147">
        <f>_xlfn.XLOOKUP($N315,'FY25 Gold Book'!$A:$A,'FY25 Gold Book'!$E:$E,0,0,1)</f>
        <v>0</v>
      </c>
      <c r="AA315" s="680">
        <f>_xlfn.XLOOKUP($N315,'FY25 Gold Book'!$A:$A,'FY25 Gold Book'!$G:$G,0,0,1)</f>
        <v>0</v>
      </c>
      <c r="AB315" s="148">
        <f t="shared" si="32"/>
        <v>0</v>
      </c>
      <c r="AC315" s="681">
        <v>0</v>
      </c>
      <c r="AD315" s="149">
        <f t="shared" si="33"/>
        <v>0</v>
      </c>
      <c r="AE315" s="147">
        <f>_xlfn.XLOOKUP($T315,'FY25 Fringe Rates'!$X$6:$X$15,'FY25 Fringe Rates'!$Y$6:$Y$15,0,0,1)</f>
        <v>0</v>
      </c>
      <c r="AF315" s="150">
        <f t="shared" si="28"/>
        <v>0</v>
      </c>
      <c r="AG315" s="136">
        <v>0</v>
      </c>
      <c r="AH315" s="149">
        <f t="shared" si="34"/>
        <v>0</v>
      </c>
      <c r="AI315" s="151">
        <f t="shared" si="29"/>
        <v>0</v>
      </c>
      <c r="AJ315" s="32"/>
    </row>
    <row r="316" spans="1:36">
      <c r="A316" s="145" t="str">
        <f t="shared" si="30"/>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2"/>
      <c r="J316" s="303" t="str">
        <f>IF($I316="","-",_xlfn.XLOOKUP($I316,'CC.Meta'!$A:$A,'CC.Meta'!$D:$D,"-",0,1))</f>
        <v>-</v>
      </c>
      <c r="K316" s="306" t="str">
        <f t="shared" si="31"/>
        <v>--</v>
      </c>
      <c r="L316" s="302"/>
      <c r="M316" s="133"/>
      <c r="N316" s="234"/>
      <c r="O316" s="146" t="str">
        <f>IF($N316="","-",_xlfn.XLOOKUP($N316,'FY25 Gold Book'!$A:$A,'FY25 Gold Book'!$B:$B,"-",0,1))</f>
        <v>-</v>
      </c>
      <c r="P316" s="444" t="str">
        <f>IF($N316="","-",_xlfn.XLOOKUP($N316,'FY25 Gold Book'!$A:$A,'FY25 Gold Book'!$C:$C,"-",0,1))</f>
        <v>-</v>
      </c>
      <c r="Q316" s="146" t="str">
        <f>IF($N316="","-",_xlfn.XLOOKUP($N316,'FY25 Gold Book'!$A:$A,'FY25 Gold Book'!$D:$D,"-",0,1))</f>
        <v>-</v>
      </c>
      <c r="R316" s="52"/>
      <c r="S316" s="465" t="str" cm="1">
        <f t="array" ref="S316">IFERROR(
_xlfn.IFS(
$I316=600010,"36th District Judges (CC 600010)",
$I316=600014,"36th District Staff (CC 600014)",
$I316&lt;&gt;0,_xlfn.XLOOKUP($N316,'FY25 Gold Book'!$A:$A,'FY25 Gold Book'!$F:$F,"-",0,1)),
"-")</f>
        <v>-</v>
      </c>
      <c r="T316" s="465" t="str" cm="1">
        <f t="array" ref="T316">IFERROR(
_xlfn.IFS(
OR($R316="TASS",$R316="Seasonal"),"TASS / Part-Time (FICA Only)",
$A316=13,"BSEED",
$A316=20,"DDoT",
OR($A316=48,$A316=49),"DWSD",
$A316=72,"Library",
$I316=600010,"36th District Judges",
$I316=600014,"36th District Staff",
$N316&lt;&gt;0,_xlfn.XLOOKUP($N316,'FY25 Gold Book'!$A:$A,'FY25 Gold Book'!$H:$H,"-",0,1)),
"-")</f>
        <v>-</v>
      </c>
      <c r="U316" s="678"/>
      <c r="V316" s="679"/>
      <c r="W316" s="677"/>
      <c r="X316" s="134"/>
      <c r="Y316" s="135"/>
      <c r="Z316" s="147">
        <f>_xlfn.XLOOKUP($N316,'FY25 Gold Book'!$A:$A,'FY25 Gold Book'!$E:$E,0,0,1)</f>
        <v>0</v>
      </c>
      <c r="AA316" s="680">
        <f>_xlfn.XLOOKUP($N316,'FY25 Gold Book'!$A:$A,'FY25 Gold Book'!$G:$G,0,0,1)</f>
        <v>0</v>
      </c>
      <c r="AB316" s="148">
        <f t="shared" si="32"/>
        <v>0</v>
      </c>
      <c r="AC316" s="681">
        <v>0</v>
      </c>
      <c r="AD316" s="149">
        <f t="shared" si="33"/>
        <v>0</v>
      </c>
      <c r="AE316" s="147">
        <f>_xlfn.XLOOKUP($T316,'FY25 Fringe Rates'!$X$6:$X$15,'FY25 Fringe Rates'!$Y$6:$Y$15,0,0,1)</f>
        <v>0</v>
      </c>
      <c r="AF316" s="150">
        <f t="shared" si="28"/>
        <v>0</v>
      </c>
      <c r="AG316" s="136">
        <v>0</v>
      </c>
      <c r="AH316" s="149">
        <f t="shared" si="34"/>
        <v>0</v>
      </c>
      <c r="AI316" s="151">
        <f t="shared" si="29"/>
        <v>0</v>
      </c>
      <c r="AJ316" s="32"/>
    </row>
    <row r="317" spans="1:36">
      <c r="A317" s="145" t="str">
        <f t="shared" si="30"/>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2"/>
      <c r="J317" s="303" t="str">
        <f>IF($I317="","-",_xlfn.XLOOKUP($I317,'CC.Meta'!$A:$A,'CC.Meta'!$D:$D,"-",0,1))</f>
        <v>-</v>
      </c>
      <c r="K317" s="306" t="str">
        <f t="shared" si="31"/>
        <v>--</v>
      </c>
      <c r="L317" s="302"/>
      <c r="M317" s="133"/>
      <c r="N317" s="234"/>
      <c r="O317" s="146" t="str">
        <f>IF($N317="","-",_xlfn.XLOOKUP($N317,'FY25 Gold Book'!$A:$A,'FY25 Gold Book'!$B:$B,"-",0,1))</f>
        <v>-</v>
      </c>
      <c r="P317" s="444" t="str">
        <f>IF($N317="","-",_xlfn.XLOOKUP($N317,'FY25 Gold Book'!$A:$A,'FY25 Gold Book'!$C:$C,"-",0,1))</f>
        <v>-</v>
      </c>
      <c r="Q317" s="146" t="str">
        <f>IF($N317="","-",_xlfn.XLOOKUP($N317,'FY25 Gold Book'!$A:$A,'FY25 Gold Book'!$D:$D,"-",0,1))</f>
        <v>-</v>
      </c>
      <c r="R317" s="52"/>
      <c r="S317" s="465" t="str" cm="1">
        <f t="array" ref="S317">IFERROR(
_xlfn.IFS(
$I317=600010,"36th District Judges (CC 600010)",
$I317=600014,"36th District Staff (CC 600014)",
$I317&lt;&gt;0,_xlfn.XLOOKUP($N317,'FY25 Gold Book'!$A:$A,'FY25 Gold Book'!$F:$F,"-",0,1)),
"-")</f>
        <v>-</v>
      </c>
      <c r="T317" s="465" t="str" cm="1">
        <f t="array" ref="T317">IFERROR(
_xlfn.IFS(
OR($R317="TASS",$R317="Seasonal"),"TASS / Part-Time (FICA Only)",
$A317=13,"BSEED",
$A317=20,"DDoT",
OR($A317=48,$A317=49),"DWSD",
$A317=72,"Library",
$I317=600010,"36th District Judges",
$I317=600014,"36th District Staff",
$N317&lt;&gt;0,_xlfn.XLOOKUP($N317,'FY25 Gold Book'!$A:$A,'FY25 Gold Book'!$H:$H,"-",0,1)),
"-")</f>
        <v>-</v>
      </c>
      <c r="U317" s="678"/>
      <c r="V317" s="679"/>
      <c r="W317" s="677"/>
      <c r="X317" s="134"/>
      <c r="Y317" s="135"/>
      <c r="Z317" s="147">
        <f>_xlfn.XLOOKUP($N317,'FY25 Gold Book'!$A:$A,'FY25 Gold Book'!$E:$E,0,0,1)</f>
        <v>0</v>
      </c>
      <c r="AA317" s="680">
        <f>_xlfn.XLOOKUP($N317,'FY25 Gold Book'!$A:$A,'FY25 Gold Book'!$G:$G,0,0,1)</f>
        <v>0</v>
      </c>
      <c r="AB317" s="148">
        <f t="shared" si="32"/>
        <v>0</v>
      </c>
      <c r="AC317" s="681">
        <v>0</v>
      </c>
      <c r="AD317" s="149">
        <f t="shared" si="33"/>
        <v>0</v>
      </c>
      <c r="AE317" s="147">
        <f>_xlfn.XLOOKUP($T317,'FY25 Fringe Rates'!$X$6:$X$15,'FY25 Fringe Rates'!$Y$6:$Y$15,0,0,1)</f>
        <v>0</v>
      </c>
      <c r="AF317" s="150">
        <f t="shared" si="28"/>
        <v>0</v>
      </c>
      <c r="AG317" s="136">
        <v>0</v>
      </c>
      <c r="AH317" s="149">
        <f t="shared" si="34"/>
        <v>0</v>
      </c>
      <c r="AI317" s="151">
        <f t="shared" si="29"/>
        <v>0</v>
      </c>
      <c r="AJ317" s="32"/>
    </row>
    <row r="318" spans="1:36">
      <c r="A318" s="145" t="str">
        <f t="shared" si="30"/>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2"/>
      <c r="J318" s="303" t="str">
        <f>IF($I318="","-",_xlfn.XLOOKUP($I318,'CC.Meta'!$A:$A,'CC.Meta'!$D:$D,"-",0,1))</f>
        <v>-</v>
      </c>
      <c r="K318" s="306" t="str">
        <f t="shared" si="31"/>
        <v>--</v>
      </c>
      <c r="L318" s="302"/>
      <c r="M318" s="133"/>
      <c r="N318" s="234"/>
      <c r="O318" s="146" t="str">
        <f>IF($N318="","-",_xlfn.XLOOKUP($N318,'FY25 Gold Book'!$A:$A,'FY25 Gold Book'!$B:$B,"-",0,1))</f>
        <v>-</v>
      </c>
      <c r="P318" s="444" t="str">
        <f>IF($N318="","-",_xlfn.XLOOKUP($N318,'FY25 Gold Book'!$A:$A,'FY25 Gold Book'!$C:$C,"-",0,1))</f>
        <v>-</v>
      </c>
      <c r="Q318" s="146" t="str">
        <f>IF($N318="","-",_xlfn.XLOOKUP($N318,'FY25 Gold Book'!$A:$A,'FY25 Gold Book'!$D:$D,"-",0,1))</f>
        <v>-</v>
      </c>
      <c r="R318" s="52"/>
      <c r="S318" s="465" t="str" cm="1">
        <f t="array" ref="S318">IFERROR(
_xlfn.IFS(
$I318=600010,"36th District Judges (CC 600010)",
$I318=600014,"36th District Staff (CC 600014)",
$I318&lt;&gt;0,_xlfn.XLOOKUP($N318,'FY25 Gold Book'!$A:$A,'FY25 Gold Book'!$F:$F,"-",0,1)),
"-")</f>
        <v>-</v>
      </c>
      <c r="T318" s="465" t="str" cm="1">
        <f t="array" ref="T318">IFERROR(
_xlfn.IFS(
OR($R318="TASS",$R318="Seasonal"),"TASS / Part-Time (FICA Only)",
$A318=13,"BSEED",
$A318=20,"DDoT",
OR($A318=48,$A318=49),"DWSD",
$A318=72,"Library",
$I318=600010,"36th District Judges",
$I318=600014,"36th District Staff",
$N318&lt;&gt;0,_xlfn.XLOOKUP($N318,'FY25 Gold Book'!$A:$A,'FY25 Gold Book'!$H:$H,"-",0,1)),
"-")</f>
        <v>-</v>
      </c>
      <c r="U318" s="678"/>
      <c r="V318" s="679"/>
      <c r="W318" s="677"/>
      <c r="X318" s="134"/>
      <c r="Y318" s="135"/>
      <c r="Z318" s="147">
        <f>_xlfn.XLOOKUP($N318,'FY25 Gold Book'!$A:$A,'FY25 Gold Book'!$E:$E,0,0,1)</f>
        <v>0</v>
      </c>
      <c r="AA318" s="680">
        <f>_xlfn.XLOOKUP($N318,'FY25 Gold Book'!$A:$A,'FY25 Gold Book'!$G:$G,0,0,1)</f>
        <v>0</v>
      </c>
      <c r="AB318" s="148">
        <f t="shared" si="32"/>
        <v>0</v>
      </c>
      <c r="AC318" s="681">
        <v>0</v>
      </c>
      <c r="AD318" s="149">
        <f t="shared" si="33"/>
        <v>0</v>
      </c>
      <c r="AE318" s="147">
        <f>_xlfn.XLOOKUP($T318,'FY25 Fringe Rates'!$X$6:$X$15,'FY25 Fringe Rates'!$Y$6:$Y$15,0,0,1)</f>
        <v>0</v>
      </c>
      <c r="AF318" s="150">
        <f t="shared" si="28"/>
        <v>0</v>
      </c>
      <c r="AG318" s="136">
        <v>0</v>
      </c>
      <c r="AH318" s="149">
        <f t="shared" si="34"/>
        <v>0</v>
      </c>
      <c r="AI318" s="151">
        <f t="shared" si="29"/>
        <v>0</v>
      </c>
      <c r="AJ318" s="32"/>
    </row>
    <row r="319" spans="1:36">
      <c r="A319" s="145" t="str">
        <f t="shared" si="30"/>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2"/>
      <c r="J319" s="303" t="str">
        <f>IF($I319="","-",_xlfn.XLOOKUP($I319,'CC.Meta'!$A:$A,'CC.Meta'!$D:$D,"-",0,1))</f>
        <v>-</v>
      </c>
      <c r="K319" s="306" t="str">
        <f t="shared" si="31"/>
        <v>--</v>
      </c>
      <c r="L319" s="302"/>
      <c r="M319" s="133"/>
      <c r="N319" s="234"/>
      <c r="O319" s="146" t="str">
        <f>IF($N319="","-",_xlfn.XLOOKUP($N319,'FY25 Gold Book'!$A:$A,'FY25 Gold Book'!$B:$B,"-",0,1))</f>
        <v>-</v>
      </c>
      <c r="P319" s="444" t="str">
        <f>IF($N319="","-",_xlfn.XLOOKUP($N319,'FY25 Gold Book'!$A:$A,'FY25 Gold Book'!$C:$C,"-",0,1))</f>
        <v>-</v>
      </c>
      <c r="Q319" s="146" t="str">
        <f>IF($N319="","-",_xlfn.XLOOKUP($N319,'FY25 Gold Book'!$A:$A,'FY25 Gold Book'!$D:$D,"-",0,1))</f>
        <v>-</v>
      </c>
      <c r="R319" s="52"/>
      <c r="S319" s="465" t="str" cm="1">
        <f t="array" ref="S319">IFERROR(
_xlfn.IFS(
$I319=600010,"36th District Judges (CC 600010)",
$I319=600014,"36th District Staff (CC 600014)",
$I319&lt;&gt;0,_xlfn.XLOOKUP($N319,'FY25 Gold Book'!$A:$A,'FY25 Gold Book'!$F:$F,"-",0,1)),
"-")</f>
        <v>-</v>
      </c>
      <c r="T319" s="465" t="str" cm="1">
        <f t="array" ref="T319">IFERROR(
_xlfn.IFS(
OR($R319="TASS",$R319="Seasonal"),"TASS / Part-Time (FICA Only)",
$A319=13,"BSEED",
$A319=20,"DDoT",
OR($A319=48,$A319=49),"DWSD",
$A319=72,"Library",
$I319=600010,"36th District Judges",
$I319=600014,"36th District Staff",
$N319&lt;&gt;0,_xlfn.XLOOKUP($N319,'FY25 Gold Book'!$A:$A,'FY25 Gold Book'!$H:$H,"-",0,1)),
"-")</f>
        <v>-</v>
      </c>
      <c r="U319" s="678"/>
      <c r="V319" s="679"/>
      <c r="W319" s="677"/>
      <c r="X319" s="134"/>
      <c r="Y319" s="135"/>
      <c r="Z319" s="147">
        <f>_xlfn.XLOOKUP($N319,'FY25 Gold Book'!$A:$A,'FY25 Gold Book'!$E:$E,0,0,1)</f>
        <v>0</v>
      </c>
      <c r="AA319" s="680">
        <f>_xlfn.XLOOKUP($N319,'FY25 Gold Book'!$A:$A,'FY25 Gold Book'!$G:$G,0,0,1)</f>
        <v>0</v>
      </c>
      <c r="AB319" s="148">
        <f t="shared" si="32"/>
        <v>0</v>
      </c>
      <c r="AC319" s="681">
        <v>0</v>
      </c>
      <c r="AD319" s="149">
        <f t="shared" si="33"/>
        <v>0</v>
      </c>
      <c r="AE319" s="147">
        <f>_xlfn.XLOOKUP($T319,'FY25 Fringe Rates'!$X$6:$X$15,'FY25 Fringe Rates'!$Y$6:$Y$15,0,0,1)</f>
        <v>0</v>
      </c>
      <c r="AF319" s="150">
        <f t="shared" si="28"/>
        <v>0</v>
      </c>
      <c r="AG319" s="136">
        <v>0</v>
      </c>
      <c r="AH319" s="149">
        <f t="shared" si="34"/>
        <v>0</v>
      </c>
      <c r="AI319" s="151">
        <f t="shared" si="29"/>
        <v>0</v>
      </c>
      <c r="AJ319" s="32"/>
    </row>
    <row r="320" spans="1:36">
      <c r="A320" s="145" t="str">
        <f t="shared" si="30"/>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2"/>
      <c r="J320" s="303" t="str">
        <f>IF($I320="","-",_xlfn.XLOOKUP($I320,'CC.Meta'!$A:$A,'CC.Meta'!$D:$D,"-",0,1))</f>
        <v>-</v>
      </c>
      <c r="K320" s="306" t="str">
        <f t="shared" si="31"/>
        <v>--</v>
      </c>
      <c r="L320" s="302"/>
      <c r="M320" s="133"/>
      <c r="N320" s="234"/>
      <c r="O320" s="146" t="str">
        <f>IF($N320="","-",_xlfn.XLOOKUP($N320,'FY25 Gold Book'!$A:$A,'FY25 Gold Book'!$B:$B,"-",0,1))</f>
        <v>-</v>
      </c>
      <c r="P320" s="444" t="str">
        <f>IF($N320="","-",_xlfn.XLOOKUP($N320,'FY25 Gold Book'!$A:$A,'FY25 Gold Book'!$C:$C,"-",0,1))</f>
        <v>-</v>
      </c>
      <c r="Q320" s="146" t="str">
        <f>IF($N320="","-",_xlfn.XLOOKUP($N320,'FY25 Gold Book'!$A:$A,'FY25 Gold Book'!$D:$D,"-",0,1))</f>
        <v>-</v>
      </c>
      <c r="R320" s="52"/>
      <c r="S320" s="465" t="str" cm="1">
        <f t="array" ref="S320">IFERROR(
_xlfn.IFS(
$I320=600010,"36th District Judges (CC 600010)",
$I320=600014,"36th District Staff (CC 600014)",
$I320&lt;&gt;0,_xlfn.XLOOKUP($N320,'FY25 Gold Book'!$A:$A,'FY25 Gold Book'!$F:$F,"-",0,1)),
"-")</f>
        <v>-</v>
      </c>
      <c r="T320" s="465" t="str" cm="1">
        <f t="array" ref="T320">IFERROR(
_xlfn.IFS(
OR($R320="TASS",$R320="Seasonal"),"TASS / Part-Time (FICA Only)",
$A320=13,"BSEED",
$A320=20,"DDoT",
OR($A320=48,$A320=49),"DWSD",
$A320=72,"Library",
$I320=600010,"36th District Judges",
$I320=600014,"36th District Staff",
$N320&lt;&gt;0,_xlfn.XLOOKUP($N320,'FY25 Gold Book'!$A:$A,'FY25 Gold Book'!$H:$H,"-",0,1)),
"-")</f>
        <v>-</v>
      </c>
      <c r="U320" s="678"/>
      <c r="V320" s="679"/>
      <c r="W320" s="677"/>
      <c r="X320" s="134"/>
      <c r="Y320" s="135"/>
      <c r="Z320" s="147">
        <f>_xlfn.XLOOKUP($N320,'FY25 Gold Book'!$A:$A,'FY25 Gold Book'!$E:$E,0,0,1)</f>
        <v>0</v>
      </c>
      <c r="AA320" s="680">
        <f>_xlfn.XLOOKUP($N320,'FY25 Gold Book'!$A:$A,'FY25 Gold Book'!$G:$G,0,0,1)</f>
        <v>0</v>
      </c>
      <c r="AB320" s="148">
        <f t="shared" si="32"/>
        <v>0</v>
      </c>
      <c r="AC320" s="681">
        <v>0</v>
      </c>
      <c r="AD320" s="149">
        <f t="shared" si="33"/>
        <v>0</v>
      </c>
      <c r="AE320" s="147">
        <f>_xlfn.XLOOKUP($T320,'FY25 Fringe Rates'!$X$6:$X$15,'FY25 Fringe Rates'!$Y$6:$Y$15,0,0,1)</f>
        <v>0</v>
      </c>
      <c r="AF320" s="150">
        <f t="shared" si="28"/>
        <v>0</v>
      </c>
      <c r="AG320" s="136">
        <v>0</v>
      </c>
      <c r="AH320" s="149">
        <f t="shared" si="34"/>
        <v>0</v>
      </c>
      <c r="AI320" s="151">
        <f t="shared" si="29"/>
        <v>0</v>
      </c>
      <c r="AJ320" s="32"/>
    </row>
    <row r="321" spans="1:36">
      <c r="A321" s="145" t="str">
        <f t="shared" si="30"/>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2"/>
      <c r="J321" s="303" t="str">
        <f>IF($I321="","-",_xlfn.XLOOKUP($I321,'CC.Meta'!$A:$A,'CC.Meta'!$D:$D,"-",0,1))</f>
        <v>-</v>
      </c>
      <c r="K321" s="306" t="str">
        <f t="shared" si="31"/>
        <v>--</v>
      </c>
      <c r="L321" s="302"/>
      <c r="M321" s="133"/>
      <c r="N321" s="234"/>
      <c r="O321" s="146" t="str">
        <f>IF($N321="","-",_xlfn.XLOOKUP($N321,'FY25 Gold Book'!$A:$A,'FY25 Gold Book'!$B:$B,"-",0,1))</f>
        <v>-</v>
      </c>
      <c r="P321" s="444" t="str">
        <f>IF($N321="","-",_xlfn.XLOOKUP($N321,'FY25 Gold Book'!$A:$A,'FY25 Gold Book'!$C:$C,"-",0,1))</f>
        <v>-</v>
      </c>
      <c r="Q321" s="146" t="str">
        <f>IF($N321="","-",_xlfn.XLOOKUP($N321,'FY25 Gold Book'!$A:$A,'FY25 Gold Book'!$D:$D,"-",0,1))</f>
        <v>-</v>
      </c>
      <c r="R321" s="52"/>
      <c r="S321" s="465" t="str" cm="1">
        <f t="array" ref="S321">IFERROR(
_xlfn.IFS(
$I321=600010,"36th District Judges (CC 600010)",
$I321=600014,"36th District Staff (CC 600014)",
$I321&lt;&gt;0,_xlfn.XLOOKUP($N321,'FY25 Gold Book'!$A:$A,'FY25 Gold Book'!$F:$F,"-",0,1)),
"-")</f>
        <v>-</v>
      </c>
      <c r="T321" s="465" t="str" cm="1">
        <f t="array" ref="T321">IFERROR(
_xlfn.IFS(
OR($R321="TASS",$R321="Seasonal"),"TASS / Part-Time (FICA Only)",
$A321=13,"BSEED",
$A321=20,"DDoT",
OR($A321=48,$A321=49),"DWSD",
$A321=72,"Library",
$I321=600010,"36th District Judges",
$I321=600014,"36th District Staff",
$N321&lt;&gt;0,_xlfn.XLOOKUP($N321,'FY25 Gold Book'!$A:$A,'FY25 Gold Book'!$H:$H,"-",0,1)),
"-")</f>
        <v>-</v>
      </c>
      <c r="U321" s="678"/>
      <c r="V321" s="679"/>
      <c r="W321" s="677"/>
      <c r="X321" s="134"/>
      <c r="Y321" s="135"/>
      <c r="Z321" s="147">
        <f>_xlfn.XLOOKUP($N321,'FY25 Gold Book'!$A:$A,'FY25 Gold Book'!$E:$E,0,0,1)</f>
        <v>0</v>
      </c>
      <c r="AA321" s="680">
        <f>_xlfn.XLOOKUP($N321,'FY25 Gold Book'!$A:$A,'FY25 Gold Book'!$G:$G,0,0,1)</f>
        <v>0</v>
      </c>
      <c r="AB321" s="148">
        <f t="shared" si="32"/>
        <v>0</v>
      </c>
      <c r="AC321" s="681">
        <v>0</v>
      </c>
      <c r="AD321" s="149">
        <f t="shared" si="33"/>
        <v>0</v>
      </c>
      <c r="AE321" s="147">
        <f>_xlfn.XLOOKUP($T321,'FY25 Fringe Rates'!$X$6:$X$15,'FY25 Fringe Rates'!$Y$6:$Y$15,0,0,1)</f>
        <v>0</v>
      </c>
      <c r="AF321" s="150">
        <f t="shared" si="28"/>
        <v>0</v>
      </c>
      <c r="AG321" s="136">
        <v>0</v>
      </c>
      <c r="AH321" s="149">
        <f t="shared" si="34"/>
        <v>0</v>
      </c>
      <c r="AI321" s="151">
        <f t="shared" si="29"/>
        <v>0</v>
      </c>
      <c r="AJ321" s="32"/>
    </row>
    <row r="322" spans="1:36">
      <c r="A322" s="145" t="str">
        <f t="shared" si="30"/>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2"/>
      <c r="J322" s="303" t="str">
        <f>IF($I322="","-",_xlfn.XLOOKUP($I322,'CC.Meta'!$A:$A,'CC.Meta'!$D:$D,"-",0,1))</f>
        <v>-</v>
      </c>
      <c r="K322" s="306" t="str">
        <f t="shared" si="31"/>
        <v>--</v>
      </c>
      <c r="L322" s="302"/>
      <c r="M322" s="133"/>
      <c r="N322" s="234"/>
      <c r="O322" s="146" t="str">
        <f>IF($N322="","-",_xlfn.XLOOKUP($N322,'FY25 Gold Book'!$A:$A,'FY25 Gold Book'!$B:$B,"-",0,1))</f>
        <v>-</v>
      </c>
      <c r="P322" s="444" t="str">
        <f>IF($N322="","-",_xlfn.XLOOKUP($N322,'FY25 Gold Book'!$A:$A,'FY25 Gold Book'!$C:$C,"-",0,1))</f>
        <v>-</v>
      </c>
      <c r="Q322" s="146" t="str">
        <f>IF($N322="","-",_xlfn.XLOOKUP($N322,'FY25 Gold Book'!$A:$A,'FY25 Gold Book'!$D:$D,"-",0,1))</f>
        <v>-</v>
      </c>
      <c r="R322" s="52"/>
      <c r="S322" s="465" t="str" cm="1">
        <f t="array" ref="S322">IFERROR(
_xlfn.IFS(
$I322=600010,"36th District Judges (CC 600010)",
$I322=600014,"36th District Staff (CC 600014)",
$I322&lt;&gt;0,_xlfn.XLOOKUP($N322,'FY25 Gold Book'!$A:$A,'FY25 Gold Book'!$F:$F,"-",0,1)),
"-")</f>
        <v>-</v>
      </c>
      <c r="T322" s="465" t="str" cm="1">
        <f t="array" ref="T322">IFERROR(
_xlfn.IFS(
OR($R322="TASS",$R322="Seasonal"),"TASS / Part-Time (FICA Only)",
$A322=13,"BSEED",
$A322=20,"DDoT",
OR($A322=48,$A322=49),"DWSD",
$A322=72,"Library",
$I322=600010,"36th District Judges",
$I322=600014,"36th District Staff",
$N322&lt;&gt;0,_xlfn.XLOOKUP($N322,'FY25 Gold Book'!$A:$A,'FY25 Gold Book'!$H:$H,"-",0,1)),
"-")</f>
        <v>-</v>
      </c>
      <c r="U322" s="678"/>
      <c r="V322" s="679"/>
      <c r="W322" s="677"/>
      <c r="X322" s="134"/>
      <c r="Y322" s="135"/>
      <c r="Z322" s="147">
        <f>_xlfn.XLOOKUP($N322,'FY25 Gold Book'!$A:$A,'FY25 Gold Book'!$E:$E,0,0,1)</f>
        <v>0</v>
      </c>
      <c r="AA322" s="680">
        <f>_xlfn.XLOOKUP($N322,'FY25 Gold Book'!$A:$A,'FY25 Gold Book'!$G:$G,0,0,1)</f>
        <v>0</v>
      </c>
      <c r="AB322" s="148">
        <f t="shared" si="32"/>
        <v>0</v>
      </c>
      <c r="AC322" s="681">
        <v>0</v>
      </c>
      <c r="AD322" s="149">
        <f t="shared" si="33"/>
        <v>0</v>
      </c>
      <c r="AE322" s="147">
        <f>_xlfn.XLOOKUP($T322,'FY25 Fringe Rates'!$X$6:$X$15,'FY25 Fringe Rates'!$Y$6:$Y$15,0,0,1)</f>
        <v>0</v>
      </c>
      <c r="AF322" s="150">
        <f t="shared" si="28"/>
        <v>0</v>
      </c>
      <c r="AG322" s="136">
        <v>0</v>
      </c>
      <c r="AH322" s="149">
        <f t="shared" si="34"/>
        <v>0</v>
      </c>
      <c r="AI322" s="151">
        <f t="shared" si="29"/>
        <v>0</v>
      </c>
      <c r="AJ322" s="32"/>
    </row>
    <row r="323" spans="1:36">
      <c r="A323" s="145" t="str">
        <f t="shared" si="30"/>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2"/>
      <c r="J323" s="303" t="str">
        <f>IF($I323="","-",_xlfn.XLOOKUP($I323,'CC.Meta'!$A:$A,'CC.Meta'!$D:$D,"-",0,1))</f>
        <v>-</v>
      </c>
      <c r="K323" s="306" t="str">
        <f t="shared" si="31"/>
        <v>--</v>
      </c>
      <c r="L323" s="302"/>
      <c r="M323" s="133"/>
      <c r="N323" s="234"/>
      <c r="O323" s="146" t="str">
        <f>IF($N323="","-",_xlfn.XLOOKUP($N323,'FY25 Gold Book'!$A:$A,'FY25 Gold Book'!$B:$B,"-",0,1))</f>
        <v>-</v>
      </c>
      <c r="P323" s="444" t="str">
        <f>IF($N323="","-",_xlfn.XLOOKUP($N323,'FY25 Gold Book'!$A:$A,'FY25 Gold Book'!$C:$C,"-",0,1))</f>
        <v>-</v>
      </c>
      <c r="Q323" s="146" t="str">
        <f>IF($N323="","-",_xlfn.XLOOKUP($N323,'FY25 Gold Book'!$A:$A,'FY25 Gold Book'!$D:$D,"-",0,1))</f>
        <v>-</v>
      </c>
      <c r="R323" s="52"/>
      <c r="S323" s="465" t="str" cm="1">
        <f t="array" ref="S323">IFERROR(
_xlfn.IFS(
$I323=600010,"36th District Judges (CC 600010)",
$I323=600014,"36th District Staff (CC 600014)",
$I323&lt;&gt;0,_xlfn.XLOOKUP($N323,'FY25 Gold Book'!$A:$A,'FY25 Gold Book'!$F:$F,"-",0,1)),
"-")</f>
        <v>-</v>
      </c>
      <c r="T323" s="465" t="str" cm="1">
        <f t="array" ref="T323">IFERROR(
_xlfn.IFS(
OR($R323="TASS",$R323="Seasonal"),"TASS / Part-Time (FICA Only)",
$A323=13,"BSEED",
$A323=20,"DDoT",
OR($A323=48,$A323=49),"DWSD",
$A323=72,"Library",
$I323=600010,"36th District Judges",
$I323=600014,"36th District Staff",
$N323&lt;&gt;0,_xlfn.XLOOKUP($N323,'FY25 Gold Book'!$A:$A,'FY25 Gold Book'!$H:$H,"-",0,1)),
"-")</f>
        <v>-</v>
      </c>
      <c r="U323" s="678"/>
      <c r="V323" s="679"/>
      <c r="W323" s="677"/>
      <c r="X323" s="134"/>
      <c r="Y323" s="135"/>
      <c r="Z323" s="147">
        <f>_xlfn.XLOOKUP($N323,'FY25 Gold Book'!$A:$A,'FY25 Gold Book'!$E:$E,0,0,1)</f>
        <v>0</v>
      </c>
      <c r="AA323" s="680">
        <f>_xlfn.XLOOKUP($N323,'FY25 Gold Book'!$A:$A,'FY25 Gold Book'!$G:$G,0,0,1)</f>
        <v>0</v>
      </c>
      <c r="AB323" s="148">
        <f t="shared" si="32"/>
        <v>0</v>
      </c>
      <c r="AC323" s="681">
        <v>0</v>
      </c>
      <c r="AD323" s="149">
        <f t="shared" si="33"/>
        <v>0</v>
      </c>
      <c r="AE323" s="147">
        <f>_xlfn.XLOOKUP($T323,'FY25 Fringe Rates'!$X$6:$X$15,'FY25 Fringe Rates'!$Y$6:$Y$15,0,0,1)</f>
        <v>0</v>
      </c>
      <c r="AF323" s="150">
        <f t="shared" si="28"/>
        <v>0</v>
      </c>
      <c r="AG323" s="136">
        <v>0</v>
      </c>
      <c r="AH323" s="149">
        <f t="shared" si="34"/>
        <v>0</v>
      </c>
      <c r="AI323" s="151">
        <f t="shared" si="29"/>
        <v>0</v>
      </c>
      <c r="AJ323" s="32"/>
    </row>
    <row r="324" spans="1:36">
      <c r="A324" s="145" t="str">
        <f t="shared" si="30"/>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2"/>
      <c r="J324" s="303" t="str">
        <f>IF($I324="","-",_xlfn.XLOOKUP($I324,'CC.Meta'!$A:$A,'CC.Meta'!$D:$D,"-",0,1))</f>
        <v>-</v>
      </c>
      <c r="K324" s="306" t="str">
        <f t="shared" si="31"/>
        <v>--</v>
      </c>
      <c r="L324" s="302"/>
      <c r="M324" s="133"/>
      <c r="N324" s="234"/>
      <c r="O324" s="146" t="str">
        <f>IF($N324="","-",_xlfn.XLOOKUP($N324,'FY25 Gold Book'!$A:$A,'FY25 Gold Book'!$B:$B,"-",0,1))</f>
        <v>-</v>
      </c>
      <c r="P324" s="444" t="str">
        <f>IF($N324="","-",_xlfn.XLOOKUP($N324,'FY25 Gold Book'!$A:$A,'FY25 Gold Book'!$C:$C,"-",0,1))</f>
        <v>-</v>
      </c>
      <c r="Q324" s="146" t="str">
        <f>IF($N324="","-",_xlfn.XLOOKUP($N324,'FY25 Gold Book'!$A:$A,'FY25 Gold Book'!$D:$D,"-",0,1))</f>
        <v>-</v>
      </c>
      <c r="R324" s="52"/>
      <c r="S324" s="465" t="str" cm="1">
        <f t="array" ref="S324">IFERROR(
_xlfn.IFS(
$I324=600010,"36th District Judges (CC 600010)",
$I324=600014,"36th District Staff (CC 600014)",
$I324&lt;&gt;0,_xlfn.XLOOKUP($N324,'FY25 Gold Book'!$A:$A,'FY25 Gold Book'!$F:$F,"-",0,1)),
"-")</f>
        <v>-</v>
      </c>
      <c r="T324" s="465" t="str" cm="1">
        <f t="array" ref="T324">IFERROR(
_xlfn.IFS(
OR($R324="TASS",$R324="Seasonal"),"TASS / Part-Time (FICA Only)",
$A324=13,"BSEED",
$A324=20,"DDoT",
OR($A324=48,$A324=49),"DWSD",
$A324=72,"Library",
$I324=600010,"36th District Judges",
$I324=600014,"36th District Staff",
$N324&lt;&gt;0,_xlfn.XLOOKUP($N324,'FY25 Gold Book'!$A:$A,'FY25 Gold Book'!$H:$H,"-",0,1)),
"-")</f>
        <v>-</v>
      </c>
      <c r="U324" s="678"/>
      <c r="V324" s="679"/>
      <c r="W324" s="677"/>
      <c r="X324" s="134"/>
      <c r="Y324" s="135"/>
      <c r="Z324" s="147">
        <f>_xlfn.XLOOKUP($N324,'FY25 Gold Book'!$A:$A,'FY25 Gold Book'!$E:$E,0,0,1)</f>
        <v>0</v>
      </c>
      <c r="AA324" s="680">
        <f>_xlfn.XLOOKUP($N324,'FY25 Gold Book'!$A:$A,'FY25 Gold Book'!$G:$G,0,0,1)</f>
        <v>0</v>
      </c>
      <c r="AB324" s="148">
        <f t="shared" si="32"/>
        <v>0</v>
      </c>
      <c r="AC324" s="681">
        <v>0</v>
      </c>
      <c r="AD324" s="149">
        <f t="shared" si="33"/>
        <v>0</v>
      </c>
      <c r="AE324" s="147">
        <f>_xlfn.XLOOKUP($T324,'FY25 Fringe Rates'!$X$6:$X$15,'FY25 Fringe Rates'!$Y$6:$Y$15,0,0,1)</f>
        <v>0</v>
      </c>
      <c r="AF324" s="150">
        <f t="shared" si="28"/>
        <v>0</v>
      </c>
      <c r="AG324" s="136">
        <v>0</v>
      </c>
      <c r="AH324" s="149">
        <f t="shared" si="34"/>
        <v>0</v>
      </c>
      <c r="AI324" s="151">
        <f t="shared" si="29"/>
        <v>0</v>
      </c>
      <c r="AJ324" s="32"/>
    </row>
    <row r="325" spans="1:36">
      <c r="A325" s="145" t="str">
        <f t="shared" si="30"/>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2"/>
      <c r="J325" s="303" t="str">
        <f>IF($I325="","-",_xlfn.XLOOKUP($I325,'CC.Meta'!$A:$A,'CC.Meta'!$D:$D,"-",0,1))</f>
        <v>-</v>
      </c>
      <c r="K325" s="306" t="str">
        <f t="shared" si="31"/>
        <v>--</v>
      </c>
      <c r="L325" s="302"/>
      <c r="M325" s="133"/>
      <c r="N325" s="234"/>
      <c r="O325" s="146" t="str">
        <f>IF($N325="","-",_xlfn.XLOOKUP($N325,'FY25 Gold Book'!$A:$A,'FY25 Gold Book'!$B:$B,"-",0,1))</f>
        <v>-</v>
      </c>
      <c r="P325" s="444" t="str">
        <f>IF($N325="","-",_xlfn.XLOOKUP($N325,'FY25 Gold Book'!$A:$A,'FY25 Gold Book'!$C:$C,"-",0,1))</f>
        <v>-</v>
      </c>
      <c r="Q325" s="146" t="str">
        <f>IF($N325="","-",_xlfn.XLOOKUP($N325,'FY25 Gold Book'!$A:$A,'FY25 Gold Book'!$D:$D,"-",0,1))</f>
        <v>-</v>
      </c>
      <c r="R325" s="52"/>
      <c r="S325" s="465" t="str" cm="1">
        <f t="array" ref="S325">IFERROR(
_xlfn.IFS(
$I325=600010,"36th District Judges (CC 600010)",
$I325=600014,"36th District Staff (CC 600014)",
$I325&lt;&gt;0,_xlfn.XLOOKUP($N325,'FY25 Gold Book'!$A:$A,'FY25 Gold Book'!$F:$F,"-",0,1)),
"-")</f>
        <v>-</v>
      </c>
      <c r="T325" s="465" t="str" cm="1">
        <f t="array" ref="T325">IFERROR(
_xlfn.IFS(
OR($R325="TASS",$R325="Seasonal"),"TASS / Part-Time (FICA Only)",
$A325=13,"BSEED",
$A325=20,"DDoT",
OR($A325=48,$A325=49),"DWSD",
$A325=72,"Library",
$I325=600010,"36th District Judges",
$I325=600014,"36th District Staff",
$N325&lt;&gt;0,_xlfn.XLOOKUP($N325,'FY25 Gold Book'!$A:$A,'FY25 Gold Book'!$H:$H,"-",0,1)),
"-")</f>
        <v>-</v>
      </c>
      <c r="U325" s="678"/>
      <c r="V325" s="679"/>
      <c r="W325" s="677"/>
      <c r="X325" s="134"/>
      <c r="Y325" s="135"/>
      <c r="Z325" s="147">
        <f>_xlfn.XLOOKUP($N325,'FY25 Gold Book'!$A:$A,'FY25 Gold Book'!$E:$E,0,0,1)</f>
        <v>0</v>
      </c>
      <c r="AA325" s="680">
        <f>_xlfn.XLOOKUP($N325,'FY25 Gold Book'!$A:$A,'FY25 Gold Book'!$G:$G,0,0,1)</f>
        <v>0</v>
      </c>
      <c r="AB325" s="148">
        <f t="shared" si="32"/>
        <v>0</v>
      </c>
      <c r="AC325" s="681">
        <v>0</v>
      </c>
      <c r="AD325" s="149">
        <f t="shared" si="33"/>
        <v>0</v>
      </c>
      <c r="AE325" s="147">
        <f>_xlfn.XLOOKUP($T325,'FY25 Fringe Rates'!$X$6:$X$15,'FY25 Fringe Rates'!$Y$6:$Y$15,0,0,1)</f>
        <v>0</v>
      </c>
      <c r="AF325" s="150">
        <f t="shared" si="28"/>
        <v>0</v>
      </c>
      <c r="AG325" s="136">
        <v>0</v>
      </c>
      <c r="AH325" s="149">
        <f t="shared" si="34"/>
        <v>0</v>
      </c>
      <c r="AI325" s="151">
        <f t="shared" si="29"/>
        <v>0</v>
      </c>
      <c r="AJ325" s="32"/>
    </row>
    <row r="326" spans="1:36">
      <c r="A326" s="145" t="str">
        <f t="shared" si="30"/>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2"/>
      <c r="J326" s="303" t="str">
        <f>IF($I326="","-",_xlfn.XLOOKUP($I326,'CC.Meta'!$A:$A,'CC.Meta'!$D:$D,"-",0,1))</f>
        <v>-</v>
      </c>
      <c r="K326" s="306" t="str">
        <f t="shared" si="31"/>
        <v>--</v>
      </c>
      <c r="L326" s="302"/>
      <c r="M326" s="133"/>
      <c r="N326" s="234"/>
      <c r="O326" s="146" t="str">
        <f>IF($N326="","-",_xlfn.XLOOKUP($N326,'FY25 Gold Book'!$A:$A,'FY25 Gold Book'!$B:$B,"-",0,1))</f>
        <v>-</v>
      </c>
      <c r="P326" s="444" t="str">
        <f>IF($N326="","-",_xlfn.XLOOKUP($N326,'FY25 Gold Book'!$A:$A,'FY25 Gold Book'!$C:$C,"-",0,1))</f>
        <v>-</v>
      </c>
      <c r="Q326" s="146" t="str">
        <f>IF($N326="","-",_xlfn.XLOOKUP($N326,'FY25 Gold Book'!$A:$A,'FY25 Gold Book'!$D:$D,"-",0,1))</f>
        <v>-</v>
      </c>
      <c r="R326" s="52"/>
      <c r="S326" s="465" t="str" cm="1">
        <f t="array" ref="S326">IFERROR(
_xlfn.IFS(
$I326=600010,"36th District Judges (CC 600010)",
$I326=600014,"36th District Staff (CC 600014)",
$I326&lt;&gt;0,_xlfn.XLOOKUP($N326,'FY25 Gold Book'!$A:$A,'FY25 Gold Book'!$F:$F,"-",0,1)),
"-")</f>
        <v>-</v>
      </c>
      <c r="T326" s="465" t="str" cm="1">
        <f t="array" ref="T326">IFERROR(
_xlfn.IFS(
OR($R326="TASS",$R326="Seasonal"),"TASS / Part-Time (FICA Only)",
$A326=13,"BSEED",
$A326=20,"DDoT",
OR($A326=48,$A326=49),"DWSD",
$A326=72,"Library",
$I326=600010,"36th District Judges",
$I326=600014,"36th District Staff",
$N326&lt;&gt;0,_xlfn.XLOOKUP($N326,'FY25 Gold Book'!$A:$A,'FY25 Gold Book'!$H:$H,"-",0,1)),
"-")</f>
        <v>-</v>
      </c>
      <c r="U326" s="678"/>
      <c r="V326" s="679"/>
      <c r="W326" s="677"/>
      <c r="X326" s="134"/>
      <c r="Y326" s="135"/>
      <c r="Z326" s="147">
        <f>_xlfn.XLOOKUP($N326,'FY25 Gold Book'!$A:$A,'FY25 Gold Book'!$E:$E,0,0,1)</f>
        <v>0</v>
      </c>
      <c r="AA326" s="680">
        <f>_xlfn.XLOOKUP($N326,'FY25 Gold Book'!$A:$A,'FY25 Gold Book'!$G:$G,0,0,1)</f>
        <v>0</v>
      </c>
      <c r="AB326" s="148">
        <f t="shared" si="32"/>
        <v>0</v>
      </c>
      <c r="AC326" s="681">
        <v>0</v>
      </c>
      <c r="AD326" s="149">
        <f t="shared" si="33"/>
        <v>0</v>
      </c>
      <c r="AE326" s="147">
        <f>_xlfn.XLOOKUP($T326,'FY25 Fringe Rates'!$X$6:$X$15,'FY25 Fringe Rates'!$Y$6:$Y$15,0,0,1)</f>
        <v>0</v>
      </c>
      <c r="AF326" s="150">
        <f t="shared" si="28"/>
        <v>0</v>
      </c>
      <c r="AG326" s="136">
        <v>0</v>
      </c>
      <c r="AH326" s="149">
        <f t="shared" si="34"/>
        <v>0</v>
      </c>
      <c r="AI326" s="151">
        <f t="shared" si="29"/>
        <v>0</v>
      </c>
      <c r="AJ326" s="32"/>
    </row>
    <row r="327" spans="1:36">
      <c r="A327" s="145" t="str">
        <f t="shared" si="30"/>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2"/>
      <c r="J327" s="303" t="str">
        <f>IF($I327="","-",_xlfn.XLOOKUP($I327,'CC.Meta'!$A:$A,'CC.Meta'!$D:$D,"-",0,1))</f>
        <v>-</v>
      </c>
      <c r="K327" s="306" t="str">
        <f t="shared" si="31"/>
        <v>--</v>
      </c>
      <c r="L327" s="302"/>
      <c r="M327" s="133"/>
      <c r="N327" s="234"/>
      <c r="O327" s="146" t="str">
        <f>IF($N327="","-",_xlfn.XLOOKUP($N327,'FY25 Gold Book'!$A:$A,'FY25 Gold Book'!$B:$B,"-",0,1))</f>
        <v>-</v>
      </c>
      <c r="P327" s="444" t="str">
        <f>IF($N327="","-",_xlfn.XLOOKUP($N327,'FY25 Gold Book'!$A:$A,'FY25 Gold Book'!$C:$C,"-",0,1))</f>
        <v>-</v>
      </c>
      <c r="Q327" s="146" t="str">
        <f>IF($N327="","-",_xlfn.XLOOKUP($N327,'FY25 Gold Book'!$A:$A,'FY25 Gold Book'!$D:$D,"-",0,1))</f>
        <v>-</v>
      </c>
      <c r="R327" s="52"/>
      <c r="S327" s="465" t="str" cm="1">
        <f t="array" ref="S327">IFERROR(
_xlfn.IFS(
$I327=600010,"36th District Judges (CC 600010)",
$I327=600014,"36th District Staff (CC 600014)",
$I327&lt;&gt;0,_xlfn.XLOOKUP($N327,'FY25 Gold Book'!$A:$A,'FY25 Gold Book'!$F:$F,"-",0,1)),
"-")</f>
        <v>-</v>
      </c>
      <c r="T327" s="465" t="str" cm="1">
        <f t="array" ref="T327">IFERROR(
_xlfn.IFS(
OR($R327="TASS",$R327="Seasonal"),"TASS / Part-Time (FICA Only)",
$A327=13,"BSEED",
$A327=20,"DDoT",
OR($A327=48,$A327=49),"DWSD",
$A327=72,"Library",
$I327=600010,"36th District Judges",
$I327=600014,"36th District Staff",
$N327&lt;&gt;0,_xlfn.XLOOKUP($N327,'FY25 Gold Book'!$A:$A,'FY25 Gold Book'!$H:$H,"-",0,1)),
"-")</f>
        <v>-</v>
      </c>
      <c r="U327" s="678"/>
      <c r="V327" s="679"/>
      <c r="W327" s="677"/>
      <c r="X327" s="134"/>
      <c r="Y327" s="135"/>
      <c r="Z327" s="147">
        <f>_xlfn.XLOOKUP($N327,'FY25 Gold Book'!$A:$A,'FY25 Gold Book'!$E:$E,0,0,1)</f>
        <v>0</v>
      </c>
      <c r="AA327" s="680">
        <f>_xlfn.XLOOKUP($N327,'FY25 Gold Book'!$A:$A,'FY25 Gold Book'!$G:$G,0,0,1)</f>
        <v>0</v>
      </c>
      <c r="AB327" s="148">
        <f t="shared" si="32"/>
        <v>0</v>
      </c>
      <c r="AC327" s="681">
        <v>0</v>
      </c>
      <c r="AD327" s="149">
        <f t="shared" si="33"/>
        <v>0</v>
      </c>
      <c r="AE327" s="147">
        <f>_xlfn.XLOOKUP($T327,'FY25 Fringe Rates'!$X$6:$X$15,'FY25 Fringe Rates'!$Y$6:$Y$15,0,0,1)</f>
        <v>0</v>
      </c>
      <c r="AF327" s="150">
        <f t="shared" si="28"/>
        <v>0</v>
      </c>
      <c r="AG327" s="136">
        <v>0</v>
      </c>
      <c r="AH327" s="149">
        <f t="shared" si="34"/>
        <v>0</v>
      </c>
      <c r="AI327" s="151">
        <f t="shared" si="29"/>
        <v>0</v>
      </c>
      <c r="AJ327" s="32"/>
    </row>
    <row r="328" spans="1:36">
      <c r="A328" s="145" t="str">
        <f t="shared" si="30"/>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2"/>
      <c r="J328" s="303" t="str">
        <f>IF($I328="","-",_xlfn.XLOOKUP($I328,'CC.Meta'!$A:$A,'CC.Meta'!$D:$D,"-",0,1))</f>
        <v>-</v>
      </c>
      <c r="K328" s="306" t="str">
        <f t="shared" si="31"/>
        <v>--</v>
      </c>
      <c r="L328" s="302"/>
      <c r="M328" s="133"/>
      <c r="N328" s="234"/>
      <c r="O328" s="146" t="str">
        <f>IF($N328="","-",_xlfn.XLOOKUP($N328,'FY25 Gold Book'!$A:$A,'FY25 Gold Book'!$B:$B,"-",0,1))</f>
        <v>-</v>
      </c>
      <c r="P328" s="444" t="str">
        <f>IF($N328="","-",_xlfn.XLOOKUP($N328,'FY25 Gold Book'!$A:$A,'FY25 Gold Book'!$C:$C,"-",0,1))</f>
        <v>-</v>
      </c>
      <c r="Q328" s="146" t="str">
        <f>IF($N328="","-",_xlfn.XLOOKUP($N328,'FY25 Gold Book'!$A:$A,'FY25 Gold Book'!$D:$D,"-",0,1))</f>
        <v>-</v>
      </c>
      <c r="R328" s="52"/>
      <c r="S328" s="465" t="str" cm="1">
        <f t="array" ref="S328">IFERROR(
_xlfn.IFS(
$I328=600010,"36th District Judges (CC 600010)",
$I328=600014,"36th District Staff (CC 600014)",
$I328&lt;&gt;0,_xlfn.XLOOKUP($N328,'FY25 Gold Book'!$A:$A,'FY25 Gold Book'!$F:$F,"-",0,1)),
"-")</f>
        <v>-</v>
      </c>
      <c r="T328" s="465" t="str" cm="1">
        <f t="array" ref="T328">IFERROR(
_xlfn.IFS(
OR($R328="TASS",$R328="Seasonal"),"TASS / Part-Time (FICA Only)",
$A328=13,"BSEED",
$A328=20,"DDoT",
OR($A328=48,$A328=49),"DWSD",
$A328=72,"Library",
$I328=600010,"36th District Judges",
$I328=600014,"36th District Staff",
$N328&lt;&gt;0,_xlfn.XLOOKUP($N328,'FY25 Gold Book'!$A:$A,'FY25 Gold Book'!$H:$H,"-",0,1)),
"-")</f>
        <v>-</v>
      </c>
      <c r="U328" s="678"/>
      <c r="V328" s="679"/>
      <c r="W328" s="677"/>
      <c r="X328" s="134"/>
      <c r="Y328" s="135"/>
      <c r="Z328" s="147">
        <f>_xlfn.XLOOKUP($N328,'FY25 Gold Book'!$A:$A,'FY25 Gold Book'!$E:$E,0,0,1)</f>
        <v>0</v>
      </c>
      <c r="AA328" s="680">
        <f>_xlfn.XLOOKUP($N328,'FY25 Gold Book'!$A:$A,'FY25 Gold Book'!$G:$G,0,0,1)</f>
        <v>0</v>
      </c>
      <c r="AB328" s="148">
        <f t="shared" si="32"/>
        <v>0</v>
      </c>
      <c r="AC328" s="681">
        <v>0</v>
      </c>
      <c r="AD328" s="149">
        <f t="shared" si="33"/>
        <v>0</v>
      </c>
      <c r="AE328" s="147">
        <f>_xlfn.XLOOKUP($T328,'FY25 Fringe Rates'!$X$6:$X$15,'FY25 Fringe Rates'!$Y$6:$Y$15,0,0,1)</f>
        <v>0</v>
      </c>
      <c r="AF328" s="150">
        <f t="shared" si="28"/>
        <v>0</v>
      </c>
      <c r="AG328" s="136">
        <v>0</v>
      </c>
      <c r="AH328" s="149">
        <f t="shared" si="34"/>
        <v>0</v>
      </c>
      <c r="AI328" s="151">
        <f t="shared" si="29"/>
        <v>0</v>
      </c>
      <c r="AJ328" s="32"/>
    </row>
    <row r="329" spans="1:36">
      <c r="A329" s="145" t="str">
        <f t="shared" si="30"/>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2"/>
      <c r="J329" s="303" t="str">
        <f>IF($I329="","-",_xlfn.XLOOKUP($I329,'CC.Meta'!$A:$A,'CC.Meta'!$D:$D,"-",0,1))</f>
        <v>-</v>
      </c>
      <c r="K329" s="306" t="str">
        <f t="shared" si="31"/>
        <v>--</v>
      </c>
      <c r="L329" s="302"/>
      <c r="M329" s="133"/>
      <c r="N329" s="234"/>
      <c r="O329" s="146" t="str">
        <f>IF($N329="","-",_xlfn.XLOOKUP($N329,'FY25 Gold Book'!$A:$A,'FY25 Gold Book'!$B:$B,"-",0,1))</f>
        <v>-</v>
      </c>
      <c r="P329" s="444" t="str">
        <f>IF($N329="","-",_xlfn.XLOOKUP($N329,'FY25 Gold Book'!$A:$A,'FY25 Gold Book'!$C:$C,"-",0,1))</f>
        <v>-</v>
      </c>
      <c r="Q329" s="146" t="str">
        <f>IF($N329="","-",_xlfn.XLOOKUP($N329,'FY25 Gold Book'!$A:$A,'FY25 Gold Book'!$D:$D,"-",0,1))</f>
        <v>-</v>
      </c>
      <c r="R329" s="52"/>
      <c r="S329" s="465" t="str" cm="1">
        <f t="array" ref="S329">IFERROR(
_xlfn.IFS(
$I329=600010,"36th District Judges (CC 600010)",
$I329=600014,"36th District Staff (CC 600014)",
$I329&lt;&gt;0,_xlfn.XLOOKUP($N329,'FY25 Gold Book'!$A:$A,'FY25 Gold Book'!$F:$F,"-",0,1)),
"-")</f>
        <v>-</v>
      </c>
      <c r="T329" s="465" t="str" cm="1">
        <f t="array" ref="T329">IFERROR(
_xlfn.IFS(
OR($R329="TASS",$R329="Seasonal"),"TASS / Part-Time (FICA Only)",
$A329=13,"BSEED",
$A329=20,"DDoT",
OR($A329=48,$A329=49),"DWSD",
$A329=72,"Library",
$I329=600010,"36th District Judges",
$I329=600014,"36th District Staff",
$N329&lt;&gt;0,_xlfn.XLOOKUP($N329,'FY25 Gold Book'!$A:$A,'FY25 Gold Book'!$H:$H,"-",0,1)),
"-")</f>
        <v>-</v>
      </c>
      <c r="U329" s="678"/>
      <c r="V329" s="679"/>
      <c r="W329" s="677"/>
      <c r="X329" s="134"/>
      <c r="Y329" s="135"/>
      <c r="Z329" s="147">
        <f>_xlfn.XLOOKUP($N329,'FY25 Gold Book'!$A:$A,'FY25 Gold Book'!$E:$E,0,0,1)</f>
        <v>0</v>
      </c>
      <c r="AA329" s="680">
        <f>_xlfn.XLOOKUP($N329,'FY25 Gold Book'!$A:$A,'FY25 Gold Book'!$G:$G,0,0,1)</f>
        <v>0</v>
      </c>
      <c r="AB329" s="148">
        <f t="shared" si="32"/>
        <v>0</v>
      </c>
      <c r="AC329" s="681">
        <v>0</v>
      </c>
      <c r="AD329" s="149">
        <f t="shared" si="33"/>
        <v>0</v>
      </c>
      <c r="AE329" s="147">
        <f>_xlfn.XLOOKUP($T329,'FY25 Fringe Rates'!$X$6:$X$15,'FY25 Fringe Rates'!$Y$6:$Y$15,0,0,1)</f>
        <v>0</v>
      </c>
      <c r="AF329" s="150">
        <f t="shared" si="28"/>
        <v>0</v>
      </c>
      <c r="AG329" s="136">
        <v>0</v>
      </c>
      <c r="AH329" s="149">
        <f t="shared" si="34"/>
        <v>0</v>
      </c>
      <c r="AI329" s="151">
        <f t="shared" si="29"/>
        <v>0</v>
      </c>
      <c r="AJ329" s="32"/>
    </row>
    <row r="330" spans="1:36">
      <c r="A330" s="145" t="str">
        <f t="shared" si="30"/>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2"/>
      <c r="J330" s="303" t="str">
        <f>IF($I330="","-",_xlfn.XLOOKUP($I330,'CC.Meta'!$A:$A,'CC.Meta'!$D:$D,"-",0,1))</f>
        <v>-</v>
      </c>
      <c r="K330" s="306" t="str">
        <f t="shared" si="31"/>
        <v>--</v>
      </c>
      <c r="L330" s="302"/>
      <c r="M330" s="133"/>
      <c r="N330" s="234"/>
      <c r="O330" s="146" t="str">
        <f>IF($N330="","-",_xlfn.XLOOKUP($N330,'FY25 Gold Book'!$A:$A,'FY25 Gold Book'!$B:$B,"-",0,1))</f>
        <v>-</v>
      </c>
      <c r="P330" s="444" t="str">
        <f>IF($N330="","-",_xlfn.XLOOKUP($N330,'FY25 Gold Book'!$A:$A,'FY25 Gold Book'!$C:$C,"-",0,1))</f>
        <v>-</v>
      </c>
      <c r="Q330" s="146" t="str">
        <f>IF($N330="","-",_xlfn.XLOOKUP($N330,'FY25 Gold Book'!$A:$A,'FY25 Gold Book'!$D:$D,"-",0,1))</f>
        <v>-</v>
      </c>
      <c r="R330" s="52"/>
      <c r="S330" s="465" t="str" cm="1">
        <f t="array" ref="S330">IFERROR(
_xlfn.IFS(
$I330=600010,"36th District Judges (CC 600010)",
$I330=600014,"36th District Staff (CC 600014)",
$I330&lt;&gt;0,_xlfn.XLOOKUP($N330,'FY25 Gold Book'!$A:$A,'FY25 Gold Book'!$F:$F,"-",0,1)),
"-")</f>
        <v>-</v>
      </c>
      <c r="T330" s="465" t="str" cm="1">
        <f t="array" ref="T330">IFERROR(
_xlfn.IFS(
OR($R330="TASS",$R330="Seasonal"),"TASS / Part-Time (FICA Only)",
$A330=13,"BSEED",
$A330=20,"DDoT",
OR($A330=48,$A330=49),"DWSD",
$A330=72,"Library",
$I330=600010,"36th District Judges",
$I330=600014,"36th District Staff",
$N330&lt;&gt;0,_xlfn.XLOOKUP($N330,'FY25 Gold Book'!$A:$A,'FY25 Gold Book'!$H:$H,"-",0,1)),
"-")</f>
        <v>-</v>
      </c>
      <c r="U330" s="678"/>
      <c r="V330" s="679"/>
      <c r="W330" s="677"/>
      <c r="X330" s="134"/>
      <c r="Y330" s="135"/>
      <c r="Z330" s="147">
        <f>_xlfn.XLOOKUP($N330,'FY25 Gold Book'!$A:$A,'FY25 Gold Book'!$E:$E,0,0,1)</f>
        <v>0</v>
      </c>
      <c r="AA330" s="680">
        <f>_xlfn.XLOOKUP($N330,'FY25 Gold Book'!$A:$A,'FY25 Gold Book'!$G:$G,0,0,1)</f>
        <v>0</v>
      </c>
      <c r="AB330" s="148">
        <f t="shared" si="32"/>
        <v>0</v>
      </c>
      <c r="AC330" s="681">
        <v>0</v>
      </c>
      <c r="AD330" s="149">
        <f t="shared" si="33"/>
        <v>0</v>
      </c>
      <c r="AE330" s="147">
        <f>_xlfn.XLOOKUP($T330,'FY25 Fringe Rates'!$X$6:$X$15,'FY25 Fringe Rates'!$Y$6:$Y$15,0,0,1)</f>
        <v>0</v>
      </c>
      <c r="AF330" s="150">
        <f t="shared" si="28"/>
        <v>0</v>
      </c>
      <c r="AG330" s="136">
        <v>0</v>
      </c>
      <c r="AH330" s="149">
        <f t="shared" si="34"/>
        <v>0</v>
      </c>
      <c r="AI330" s="151">
        <f t="shared" si="29"/>
        <v>0</v>
      </c>
      <c r="AJ330" s="32"/>
    </row>
    <row r="331" spans="1:36">
      <c r="A331" s="145" t="str">
        <f t="shared" si="30"/>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2"/>
      <c r="J331" s="303" t="str">
        <f>IF($I331="","-",_xlfn.XLOOKUP($I331,'CC.Meta'!$A:$A,'CC.Meta'!$D:$D,"-",0,1))</f>
        <v>-</v>
      </c>
      <c r="K331" s="306" t="str">
        <f t="shared" si="31"/>
        <v>--</v>
      </c>
      <c r="L331" s="302"/>
      <c r="M331" s="133"/>
      <c r="N331" s="234"/>
      <c r="O331" s="146" t="str">
        <f>IF($N331="","-",_xlfn.XLOOKUP($N331,'FY25 Gold Book'!$A:$A,'FY25 Gold Book'!$B:$B,"-",0,1))</f>
        <v>-</v>
      </c>
      <c r="P331" s="444" t="str">
        <f>IF($N331="","-",_xlfn.XLOOKUP($N331,'FY25 Gold Book'!$A:$A,'FY25 Gold Book'!$C:$C,"-",0,1))</f>
        <v>-</v>
      </c>
      <c r="Q331" s="146" t="str">
        <f>IF($N331="","-",_xlfn.XLOOKUP($N331,'FY25 Gold Book'!$A:$A,'FY25 Gold Book'!$D:$D,"-",0,1))</f>
        <v>-</v>
      </c>
      <c r="R331" s="52"/>
      <c r="S331" s="465" t="str" cm="1">
        <f t="array" ref="S331">IFERROR(
_xlfn.IFS(
$I331=600010,"36th District Judges (CC 600010)",
$I331=600014,"36th District Staff (CC 600014)",
$I331&lt;&gt;0,_xlfn.XLOOKUP($N331,'FY25 Gold Book'!$A:$A,'FY25 Gold Book'!$F:$F,"-",0,1)),
"-")</f>
        <v>-</v>
      </c>
      <c r="T331" s="465" t="str" cm="1">
        <f t="array" ref="T331">IFERROR(
_xlfn.IFS(
OR($R331="TASS",$R331="Seasonal"),"TASS / Part-Time (FICA Only)",
$A331=13,"BSEED",
$A331=20,"DDoT",
OR($A331=48,$A331=49),"DWSD",
$A331=72,"Library",
$I331=600010,"36th District Judges",
$I331=600014,"36th District Staff",
$N331&lt;&gt;0,_xlfn.XLOOKUP($N331,'FY25 Gold Book'!$A:$A,'FY25 Gold Book'!$H:$H,"-",0,1)),
"-")</f>
        <v>-</v>
      </c>
      <c r="U331" s="678"/>
      <c r="V331" s="679"/>
      <c r="W331" s="677"/>
      <c r="X331" s="134"/>
      <c r="Y331" s="135"/>
      <c r="Z331" s="147">
        <f>_xlfn.XLOOKUP($N331,'FY25 Gold Book'!$A:$A,'FY25 Gold Book'!$E:$E,0,0,1)</f>
        <v>0</v>
      </c>
      <c r="AA331" s="680">
        <f>_xlfn.XLOOKUP($N331,'FY25 Gold Book'!$A:$A,'FY25 Gold Book'!$G:$G,0,0,1)</f>
        <v>0</v>
      </c>
      <c r="AB331" s="148">
        <f t="shared" si="32"/>
        <v>0</v>
      </c>
      <c r="AC331" s="681">
        <v>0</v>
      </c>
      <c r="AD331" s="149">
        <f t="shared" si="33"/>
        <v>0</v>
      </c>
      <c r="AE331" s="147">
        <f>_xlfn.XLOOKUP($T331,'FY25 Fringe Rates'!$X$6:$X$15,'FY25 Fringe Rates'!$Y$6:$Y$15,0,0,1)</f>
        <v>0</v>
      </c>
      <c r="AF331" s="150">
        <f t="shared" si="28"/>
        <v>0</v>
      </c>
      <c r="AG331" s="136">
        <v>0</v>
      </c>
      <c r="AH331" s="149">
        <f t="shared" si="34"/>
        <v>0</v>
      </c>
      <c r="AI331" s="151">
        <f t="shared" si="29"/>
        <v>0</v>
      </c>
      <c r="AJ331" s="32"/>
    </row>
    <row r="332" spans="1:36">
      <c r="A332" s="145" t="str">
        <f t="shared" si="30"/>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2"/>
      <c r="J332" s="303" t="str">
        <f>IF($I332="","-",_xlfn.XLOOKUP($I332,'CC.Meta'!$A:$A,'CC.Meta'!$D:$D,"-",0,1))</f>
        <v>-</v>
      </c>
      <c r="K332" s="306" t="str">
        <f t="shared" si="31"/>
        <v>--</v>
      </c>
      <c r="L332" s="302"/>
      <c r="M332" s="133"/>
      <c r="N332" s="234"/>
      <c r="O332" s="146" t="str">
        <f>IF($N332="","-",_xlfn.XLOOKUP($N332,'FY25 Gold Book'!$A:$A,'FY25 Gold Book'!$B:$B,"-",0,1))</f>
        <v>-</v>
      </c>
      <c r="P332" s="444" t="str">
        <f>IF($N332="","-",_xlfn.XLOOKUP($N332,'FY25 Gold Book'!$A:$A,'FY25 Gold Book'!$C:$C,"-",0,1))</f>
        <v>-</v>
      </c>
      <c r="Q332" s="146" t="str">
        <f>IF($N332="","-",_xlfn.XLOOKUP($N332,'FY25 Gold Book'!$A:$A,'FY25 Gold Book'!$D:$D,"-",0,1))</f>
        <v>-</v>
      </c>
      <c r="R332" s="52"/>
      <c r="S332" s="465" t="str" cm="1">
        <f t="array" ref="S332">IFERROR(
_xlfn.IFS(
$I332=600010,"36th District Judges (CC 600010)",
$I332=600014,"36th District Staff (CC 600014)",
$I332&lt;&gt;0,_xlfn.XLOOKUP($N332,'FY25 Gold Book'!$A:$A,'FY25 Gold Book'!$F:$F,"-",0,1)),
"-")</f>
        <v>-</v>
      </c>
      <c r="T332" s="465" t="str" cm="1">
        <f t="array" ref="T332">IFERROR(
_xlfn.IFS(
OR($R332="TASS",$R332="Seasonal"),"TASS / Part-Time (FICA Only)",
$A332=13,"BSEED",
$A332=20,"DDoT",
OR($A332=48,$A332=49),"DWSD",
$A332=72,"Library",
$I332=600010,"36th District Judges",
$I332=600014,"36th District Staff",
$N332&lt;&gt;0,_xlfn.XLOOKUP($N332,'FY25 Gold Book'!$A:$A,'FY25 Gold Book'!$H:$H,"-",0,1)),
"-")</f>
        <v>-</v>
      </c>
      <c r="U332" s="678"/>
      <c r="V332" s="679"/>
      <c r="W332" s="677"/>
      <c r="X332" s="134"/>
      <c r="Y332" s="135"/>
      <c r="Z332" s="147">
        <f>_xlfn.XLOOKUP($N332,'FY25 Gold Book'!$A:$A,'FY25 Gold Book'!$E:$E,0,0,1)</f>
        <v>0</v>
      </c>
      <c r="AA332" s="680">
        <f>_xlfn.XLOOKUP($N332,'FY25 Gold Book'!$A:$A,'FY25 Gold Book'!$G:$G,0,0,1)</f>
        <v>0</v>
      </c>
      <c r="AB332" s="148">
        <f t="shared" si="32"/>
        <v>0</v>
      </c>
      <c r="AC332" s="681">
        <v>0</v>
      </c>
      <c r="AD332" s="149">
        <f t="shared" si="33"/>
        <v>0</v>
      </c>
      <c r="AE332" s="147">
        <f>_xlfn.XLOOKUP($T332,'FY25 Fringe Rates'!$X$6:$X$15,'FY25 Fringe Rates'!$Y$6:$Y$15,0,0,1)</f>
        <v>0</v>
      </c>
      <c r="AF332" s="150">
        <f t="shared" si="28"/>
        <v>0</v>
      </c>
      <c r="AG332" s="136">
        <v>0</v>
      </c>
      <c r="AH332" s="149">
        <f t="shared" si="34"/>
        <v>0</v>
      </c>
      <c r="AI332" s="151">
        <f t="shared" si="29"/>
        <v>0</v>
      </c>
      <c r="AJ332" s="32"/>
    </row>
    <row r="333" spans="1:36">
      <c r="A333" s="145" t="str">
        <f t="shared" si="30"/>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2"/>
      <c r="J333" s="303" t="str">
        <f>IF($I333="","-",_xlfn.XLOOKUP($I333,'CC.Meta'!$A:$A,'CC.Meta'!$D:$D,"-",0,1))</f>
        <v>-</v>
      </c>
      <c r="K333" s="306" t="str">
        <f t="shared" si="31"/>
        <v>--</v>
      </c>
      <c r="L333" s="302"/>
      <c r="M333" s="133"/>
      <c r="N333" s="234"/>
      <c r="O333" s="146" t="str">
        <f>IF($N333="","-",_xlfn.XLOOKUP($N333,'FY25 Gold Book'!$A:$A,'FY25 Gold Book'!$B:$B,"-",0,1))</f>
        <v>-</v>
      </c>
      <c r="P333" s="444" t="str">
        <f>IF($N333="","-",_xlfn.XLOOKUP($N333,'FY25 Gold Book'!$A:$A,'FY25 Gold Book'!$C:$C,"-",0,1))</f>
        <v>-</v>
      </c>
      <c r="Q333" s="146" t="str">
        <f>IF($N333="","-",_xlfn.XLOOKUP($N333,'FY25 Gold Book'!$A:$A,'FY25 Gold Book'!$D:$D,"-",0,1))</f>
        <v>-</v>
      </c>
      <c r="R333" s="52"/>
      <c r="S333" s="465" t="str" cm="1">
        <f t="array" ref="S333">IFERROR(
_xlfn.IFS(
$I333=600010,"36th District Judges (CC 600010)",
$I333=600014,"36th District Staff (CC 600014)",
$I333&lt;&gt;0,_xlfn.XLOOKUP($N333,'FY25 Gold Book'!$A:$A,'FY25 Gold Book'!$F:$F,"-",0,1)),
"-")</f>
        <v>-</v>
      </c>
      <c r="T333" s="465" t="str" cm="1">
        <f t="array" ref="T333">IFERROR(
_xlfn.IFS(
OR($R333="TASS",$R333="Seasonal"),"TASS / Part-Time (FICA Only)",
$A333=13,"BSEED",
$A333=20,"DDoT",
OR($A333=48,$A333=49),"DWSD",
$A333=72,"Library",
$I333=600010,"36th District Judges",
$I333=600014,"36th District Staff",
$N333&lt;&gt;0,_xlfn.XLOOKUP($N333,'FY25 Gold Book'!$A:$A,'FY25 Gold Book'!$H:$H,"-",0,1)),
"-")</f>
        <v>-</v>
      </c>
      <c r="U333" s="678"/>
      <c r="V333" s="679"/>
      <c r="W333" s="677"/>
      <c r="X333" s="134"/>
      <c r="Y333" s="135"/>
      <c r="Z333" s="147">
        <f>_xlfn.XLOOKUP($N333,'FY25 Gold Book'!$A:$A,'FY25 Gold Book'!$E:$E,0,0,1)</f>
        <v>0</v>
      </c>
      <c r="AA333" s="680">
        <f>_xlfn.XLOOKUP($N333,'FY25 Gold Book'!$A:$A,'FY25 Gold Book'!$G:$G,0,0,1)</f>
        <v>0</v>
      </c>
      <c r="AB333" s="148">
        <f t="shared" si="32"/>
        <v>0</v>
      </c>
      <c r="AC333" s="681">
        <v>0</v>
      </c>
      <c r="AD333" s="149">
        <f t="shared" si="33"/>
        <v>0</v>
      </c>
      <c r="AE333" s="147">
        <f>_xlfn.XLOOKUP($T333,'FY25 Fringe Rates'!$X$6:$X$15,'FY25 Fringe Rates'!$Y$6:$Y$15,0,0,1)</f>
        <v>0</v>
      </c>
      <c r="AF333" s="150">
        <f t="shared" si="28"/>
        <v>0</v>
      </c>
      <c r="AG333" s="136">
        <v>0</v>
      </c>
      <c r="AH333" s="149">
        <f t="shared" si="34"/>
        <v>0</v>
      </c>
      <c r="AI333" s="151">
        <f t="shared" si="29"/>
        <v>0</v>
      </c>
      <c r="AJ333" s="32"/>
    </row>
    <row r="334" spans="1:36">
      <c r="A334" s="145" t="str">
        <f t="shared" si="30"/>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2"/>
      <c r="J334" s="303" t="str">
        <f>IF($I334="","-",_xlfn.XLOOKUP($I334,'CC.Meta'!$A:$A,'CC.Meta'!$D:$D,"-",0,1))</f>
        <v>-</v>
      </c>
      <c r="K334" s="306" t="str">
        <f t="shared" si="31"/>
        <v>--</v>
      </c>
      <c r="L334" s="302"/>
      <c r="M334" s="133"/>
      <c r="N334" s="234"/>
      <c r="O334" s="146" t="str">
        <f>IF($N334="","-",_xlfn.XLOOKUP($N334,'FY25 Gold Book'!$A:$A,'FY25 Gold Book'!$B:$B,"-",0,1))</f>
        <v>-</v>
      </c>
      <c r="P334" s="444" t="str">
        <f>IF($N334="","-",_xlfn.XLOOKUP($N334,'FY25 Gold Book'!$A:$A,'FY25 Gold Book'!$C:$C,"-",0,1))</f>
        <v>-</v>
      </c>
      <c r="Q334" s="146" t="str">
        <f>IF($N334="","-",_xlfn.XLOOKUP($N334,'FY25 Gold Book'!$A:$A,'FY25 Gold Book'!$D:$D,"-",0,1))</f>
        <v>-</v>
      </c>
      <c r="R334" s="52"/>
      <c r="S334" s="465" t="str" cm="1">
        <f t="array" ref="S334">IFERROR(
_xlfn.IFS(
$I334=600010,"36th District Judges (CC 600010)",
$I334=600014,"36th District Staff (CC 600014)",
$I334&lt;&gt;0,_xlfn.XLOOKUP($N334,'FY25 Gold Book'!$A:$A,'FY25 Gold Book'!$F:$F,"-",0,1)),
"-")</f>
        <v>-</v>
      </c>
      <c r="T334" s="465" t="str" cm="1">
        <f t="array" ref="T334">IFERROR(
_xlfn.IFS(
OR($R334="TASS",$R334="Seasonal"),"TASS / Part-Time (FICA Only)",
$A334=13,"BSEED",
$A334=20,"DDoT",
OR($A334=48,$A334=49),"DWSD",
$A334=72,"Library",
$I334=600010,"36th District Judges",
$I334=600014,"36th District Staff",
$N334&lt;&gt;0,_xlfn.XLOOKUP($N334,'FY25 Gold Book'!$A:$A,'FY25 Gold Book'!$H:$H,"-",0,1)),
"-")</f>
        <v>-</v>
      </c>
      <c r="U334" s="678"/>
      <c r="V334" s="679"/>
      <c r="W334" s="677"/>
      <c r="X334" s="134"/>
      <c r="Y334" s="135"/>
      <c r="Z334" s="147">
        <f>_xlfn.XLOOKUP($N334,'FY25 Gold Book'!$A:$A,'FY25 Gold Book'!$E:$E,0,0,1)</f>
        <v>0</v>
      </c>
      <c r="AA334" s="680">
        <f>_xlfn.XLOOKUP($N334,'FY25 Gold Book'!$A:$A,'FY25 Gold Book'!$G:$G,0,0,1)</f>
        <v>0</v>
      </c>
      <c r="AB334" s="148">
        <f t="shared" si="32"/>
        <v>0</v>
      </c>
      <c r="AC334" s="681">
        <v>0</v>
      </c>
      <c r="AD334" s="149">
        <f t="shared" si="33"/>
        <v>0</v>
      </c>
      <c r="AE334" s="147">
        <f>_xlfn.XLOOKUP($T334,'FY25 Fringe Rates'!$X$6:$X$15,'FY25 Fringe Rates'!$Y$6:$Y$15,0,0,1)</f>
        <v>0</v>
      </c>
      <c r="AF334" s="150">
        <f t="shared" si="28"/>
        <v>0</v>
      </c>
      <c r="AG334" s="136">
        <v>0</v>
      </c>
      <c r="AH334" s="149">
        <f t="shared" si="34"/>
        <v>0</v>
      </c>
      <c r="AI334" s="151">
        <f t="shared" si="29"/>
        <v>0</v>
      </c>
      <c r="AJ334" s="32"/>
    </row>
    <row r="335" spans="1:36">
      <c r="A335" s="145" t="str">
        <f t="shared" si="30"/>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2"/>
      <c r="J335" s="303" t="str">
        <f>IF($I335="","-",_xlfn.XLOOKUP($I335,'CC.Meta'!$A:$A,'CC.Meta'!$D:$D,"-",0,1))</f>
        <v>-</v>
      </c>
      <c r="K335" s="306" t="str">
        <f t="shared" si="31"/>
        <v>--</v>
      </c>
      <c r="L335" s="302"/>
      <c r="M335" s="133"/>
      <c r="N335" s="234"/>
      <c r="O335" s="146" t="str">
        <f>IF($N335="","-",_xlfn.XLOOKUP($N335,'FY25 Gold Book'!$A:$A,'FY25 Gold Book'!$B:$B,"-",0,1))</f>
        <v>-</v>
      </c>
      <c r="P335" s="444" t="str">
        <f>IF($N335="","-",_xlfn.XLOOKUP($N335,'FY25 Gold Book'!$A:$A,'FY25 Gold Book'!$C:$C,"-",0,1))</f>
        <v>-</v>
      </c>
      <c r="Q335" s="146" t="str">
        <f>IF($N335="","-",_xlfn.XLOOKUP($N335,'FY25 Gold Book'!$A:$A,'FY25 Gold Book'!$D:$D,"-",0,1))</f>
        <v>-</v>
      </c>
      <c r="R335" s="52"/>
      <c r="S335" s="465" t="str" cm="1">
        <f t="array" ref="S335">IFERROR(
_xlfn.IFS(
$I335=600010,"36th District Judges (CC 600010)",
$I335=600014,"36th District Staff (CC 600014)",
$I335&lt;&gt;0,_xlfn.XLOOKUP($N335,'FY25 Gold Book'!$A:$A,'FY25 Gold Book'!$F:$F,"-",0,1)),
"-")</f>
        <v>-</v>
      </c>
      <c r="T335" s="465" t="str" cm="1">
        <f t="array" ref="T335">IFERROR(
_xlfn.IFS(
OR($R335="TASS",$R335="Seasonal"),"TASS / Part-Time (FICA Only)",
$A335=13,"BSEED",
$A335=20,"DDoT",
OR($A335=48,$A335=49),"DWSD",
$A335=72,"Library",
$I335=600010,"36th District Judges",
$I335=600014,"36th District Staff",
$N335&lt;&gt;0,_xlfn.XLOOKUP($N335,'FY25 Gold Book'!$A:$A,'FY25 Gold Book'!$H:$H,"-",0,1)),
"-")</f>
        <v>-</v>
      </c>
      <c r="U335" s="678"/>
      <c r="V335" s="679"/>
      <c r="W335" s="677"/>
      <c r="X335" s="134"/>
      <c r="Y335" s="135"/>
      <c r="Z335" s="147">
        <f>_xlfn.XLOOKUP($N335,'FY25 Gold Book'!$A:$A,'FY25 Gold Book'!$E:$E,0,0,1)</f>
        <v>0</v>
      </c>
      <c r="AA335" s="680">
        <f>_xlfn.XLOOKUP($N335,'FY25 Gold Book'!$A:$A,'FY25 Gold Book'!$G:$G,0,0,1)</f>
        <v>0</v>
      </c>
      <c r="AB335" s="148">
        <f t="shared" si="32"/>
        <v>0</v>
      </c>
      <c r="AC335" s="681">
        <v>0</v>
      </c>
      <c r="AD335" s="149">
        <f t="shared" si="33"/>
        <v>0</v>
      </c>
      <c r="AE335" s="147">
        <f>_xlfn.XLOOKUP($T335,'FY25 Fringe Rates'!$X$6:$X$15,'FY25 Fringe Rates'!$Y$6:$Y$15,0,0,1)</f>
        <v>0</v>
      </c>
      <c r="AF335" s="150">
        <f t="shared" ref="AF335:AF398" si="35">ROUND($AD335*$AE335,0)</f>
        <v>0</v>
      </c>
      <c r="AG335" s="136">
        <v>0</v>
      </c>
      <c r="AH335" s="149">
        <f t="shared" si="34"/>
        <v>0</v>
      </c>
      <c r="AI335" s="151">
        <f t="shared" ref="AI335:AI398" si="36">ROUND($AD335+$AH335,0)</f>
        <v>0</v>
      </c>
      <c r="AJ335" s="32"/>
    </row>
    <row r="336" spans="1:36">
      <c r="A336" s="145" t="str">
        <f t="shared" ref="A336:A399" si="37">IFERROR(VALUE(LEFT($I336,2)),"-")</f>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2"/>
      <c r="J336" s="303" t="str">
        <f>IF($I336="","-",_xlfn.XLOOKUP($I336,'CC.Meta'!$A:$A,'CC.Meta'!$D:$D,"-",0,1))</f>
        <v>-</v>
      </c>
      <c r="K336" s="306" t="str">
        <f t="shared" ref="K336:K399" si="38">_xlfn.CONCAT($D336,"-",$G336,"-",$I336)</f>
        <v>--</v>
      </c>
      <c r="L336" s="302"/>
      <c r="M336" s="133"/>
      <c r="N336" s="234"/>
      <c r="O336" s="146" t="str">
        <f>IF($N336="","-",_xlfn.XLOOKUP($N336,'FY25 Gold Book'!$A:$A,'FY25 Gold Book'!$B:$B,"-",0,1))</f>
        <v>-</v>
      </c>
      <c r="P336" s="444" t="str">
        <f>IF($N336="","-",_xlfn.XLOOKUP($N336,'FY25 Gold Book'!$A:$A,'FY25 Gold Book'!$C:$C,"-",0,1))</f>
        <v>-</v>
      </c>
      <c r="Q336" s="146" t="str">
        <f>IF($N336="","-",_xlfn.XLOOKUP($N336,'FY25 Gold Book'!$A:$A,'FY25 Gold Book'!$D:$D,"-",0,1))</f>
        <v>-</v>
      </c>
      <c r="R336" s="52"/>
      <c r="S336" s="465" t="str" cm="1">
        <f t="array" ref="S336">IFERROR(
_xlfn.IFS(
$I336=600010,"36th District Judges (CC 600010)",
$I336=600014,"36th District Staff (CC 600014)",
$I336&lt;&gt;0,_xlfn.XLOOKUP($N336,'FY25 Gold Book'!$A:$A,'FY25 Gold Book'!$F:$F,"-",0,1)),
"-")</f>
        <v>-</v>
      </c>
      <c r="T336" s="465" t="str" cm="1">
        <f t="array" ref="T336">IFERROR(
_xlfn.IFS(
OR($R336="TASS",$R336="Seasonal"),"TASS / Part-Time (FICA Only)",
$A336=13,"BSEED",
$A336=20,"DDoT",
OR($A336=48,$A336=49),"DWSD",
$A336=72,"Library",
$I336=600010,"36th District Judges",
$I336=600014,"36th District Staff",
$N336&lt;&gt;0,_xlfn.XLOOKUP($N336,'FY25 Gold Book'!$A:$A,'FY25 Gold Book'!$H:$H,"-",0,1)),
"-")</f>
        <v>-</v>
      </c>
      <c r="U336" s="678"/>
      <c r="V336" s="679"/>
      <c r="W336" s="677"/>
      <c r="X336" s="134"/>
      <c r="Y336" s="135"/>
      <c r="Z336" s="147">
        <f>_xlfn.XLOOKUP($N336,'FY25 Gold Book'!$A:$A,'FY25 Gold Book'!$E:$E,0,0,1)</f>
        <v>0</v>
      </c>
      <c r="AA336" s="680">
        <f>_xlfn.XLOOKUP($N336,'FY25 Gold Book'!$A:$A,'FY25 Gold Book'!$G:$G,0,0,1)</f>
        <v>0</v>
      </c>
      <c r="AB336" s="148">
        <f t="shared" ref="AB336:AB399" si="39">ROUND(($Y336*(1+$Z336))*(1+$AA336),0)</f>
        <v>0</v>
      </c>
      <c r="AC336" s="681">
        <v>0</v>
      </c>
      <c r="AD336" s="149">
        <f t="shared" ref="AD336:AD399" si="40">ROUND($AB336+$AC336,0)</f>
        <v>0</v>
      </c>
      <c r="AE336" s="147">
        <f>_xlfn.XLOOKUP($T336,'FY25 Fringe Rates'!$X$6:$X$15,'FY25 Fringe Rates'!$Y$6:$Y$15,0,0,1)</f>
        <v>0</v>
      </c>
      <c r="AF336" s="150">
        <f t="shared" si="35"/>
        <v>0</v>
      </c>
      <c r="AG336" s="136">
        <v>0</v>
      </c>
      <c r="AH336" s="149">
        <f t="shared" ref="AH336:AH399" si="41">ROUND($AF336+$AG336,0)</f>
        <v>0</v>
      </c>
      <c r="AI336" s="151">
        <f t="shared" si="36"/>
        <v>0</v>
      </c>
      <c r="AJ336" s="32"/>
    </row>
    <row r="337" spans="1:36">
      <c r="A337" s="145" t="str">
        <f t="shared" si="37"/>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2"/>
      <c r="J337" s="303" t="str">
        <f>IF($I337="","-",_xlfn.XLOOKUP($I337,'CC.Meta'!$A:$A,'CC.Meta'!$D:$D,"-",0,1))</f>
        <v>-</v>
      </c>
      <c r="K337" s="306" t="str">
        <f t="shared" si="38"/>
        <v>--</v>
      </c>
      <c r="L337" s="302"/>
      <c r="M337" s="133"/>
      <c r="N337" s="234"/>
      <c r="O337" s="146" t="str">
        <f>IF($N337="","-",_xlfn.XLOOKUP($N337,'FY25 Gold Book'!$A:$A,'FY25 Gold Book'!$B:$B,"-",0,1))</f>
        <v>-</v>
      </c>
      <c r="P337" s="444" t="str">
        <f>IF($N337="","-",_xlfn.XLOOKUP($N337,'FY25 Gold Book'!$A:$A,'FY25 Gold Book'!$C:$C,"-",0,1))</f>
        <v>-</v>
      </c>
      <c r="Q337" s="146" t="str">
        <f>IF($N337="","-",_xlfn.XLOOKUP($N337,'FY25 Gold Book'!$A:$A,'FY25 Gold Book'!$D:$D,"-",0,1))</f>
        <v>-</v>
      </c>
      <c r="R337" s="52"/>
      <c r="S337" s="465" t="str" cm="1">
        <f t="array" ref="S337">IFERROR(
_xlfn.IFS(
$I337=600010,"36th District Judges (CC 600010)",
$I337=600014,"36th District Staff (CC 600014)",
$I337&lt;&gt;0,_xlfn.XLOOKUP($N337,'FY25 Gold Book'!$A:$A,'FY25 Gold Book'!$F:$F,"-",0,1)),
"-")</f>
        <v>-</v>
      </c>
      <c r="T337" s="465" t="str" cm="1">
        <f t="array" ref="T337">IFERROR(
_xlfn.IFS(
OR($R337="TASS",$R337="Seasonal"),"TASS / Part-Time (FICA Only)",
$A337=13,"BSEED",
$A337=20,"DDoT",
OR($A337=48,$A337=49),"DWSD",
$A337=72,"Library",
$I337=600010,"36th District Judges",
$I337=600014,"36th District Staff",
$N337&lt;&gt;0,_xlfn.XLOOKUP($N337,'FY25 Gold Book'!$A:$A,'FY25 Gold Book'!$H:$H,"-",0,1)),
"-")</f>
        <v>-</v>
      </c>
      <c r="U337" s="678"/>
      <c r="V337" s="679"/>
      <c r="W337" s="677"/>
      <c r="X337" s="134"/>
      <c r="Y337" s="135"/>
      <c r="Z337" s="147">
        <f>_xlfn.XLOOKUP($N337,'FY25 Gold Book'!$A:$A,'FY25 Gold Book'!$E:$E,0,0,1)</f>
        <v>0</v>
      </c>
      <c r="AA337" s="680">
        <f>_xlfn.XLOOKUP($N337,'FY25 Gold Book'!$A:$A,'FY25 Gold Book'!$G:$G,0,0,1)</f>
        <v>0</v>
      </c>
      <c r="AB337" s="148">
        <f t="shared" si="39"/>
        <v>0</v>
      </c>
      <c r="AC337" s="681">
        <v>0</v>
      </c>
      <c r="AD337" s="149">
        <f t="shared" si="40"/>
        <v>0</v>
      </c>
      <c r="AE337" s="147">
        <f>_xlfn.XLOOKUP($T337,'FY25 Fringe Rates'!$X$6:$X$15,'FY25 Fringe Rates'!$Y$6:$Y$15,0,0,1)</f>
        <v>0</v>
      </c>
      <c r="AF337" s="150">
        <f t="shared" si="35"/>
        <v>0</v>
      </c>
      <c r="AG337" s="136">
        <v>0</v>
      </c>
      <c r="AH337" s="149">
        <f t="shared" si="41"/>
        <v>0</v>
      </c>
      <c r="AI337" s="151">
        <f t="shared" si="36"/>
        <v>0</v>
      </c>
      <c r="AJ337" s="32"/>
    </row>
    <row r="338" spans="1:36">
      <c r="A338" s="145" t="str">
        <f t="shared" si="37"/>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2"/>
      <c r="J338" s="303" t="str">
        <f>IF($I338="","-",_xlfn.XLOOKUP($I338,'CC.Meta'!$A:$A,'CC.Meta'!$D:$D,"-",0,1))</f>
        <v>-</v>
      </c>
      <c r="K338" s="306" t="str">
        <f t="shared" si="38"/>
        <v>--</v>
      </c>
      <c r="L338" s="302"/>
      <c r="M338" s="133"/>
      <c r="N338" s="234"/>
      <c r="O338" s="146" t="str">
        <f>IF($N338="","-",_xlfn.XLOOKUP($N338,'FY25 Gold Book'!$A:$A,'FY25 Gold Book'!$B:$B,"-",0,1))</f>
        <v>-</v>
      </c>
      <c r="P338" s="444" t="str">
        <f>IF($N338="","-",_xlfn.XLOOKUP($N338,'FY25 Gold Book'!$A:$A,'FY25 Gold Book'!$C:$C,"-",0,1))</f>
        <v>-</v>
      </c>
      <c r="Q338" s="146" t="str">
        <f>IF($N338="","-",_xlfn.XLOOKUP($N338,'FY25 Gold Book'!$A:$A,'FY25 Gold Book'!$D:$D,"-",0,1))</f>
        <v>-</v>
      </c>
      <c r="R338" s="52"/>
      <c r="S338" s="465" t="str" cm="1">
        <f t="array" ref="S338">IFERROR(
_xlfn.IFS(
$I338=600010,"36th District Judges (CC 600010)",
$I338=600014,"36th District Staff (CC 600014)",
$I338&lt;&gt;0,_xlfn.XLOOKUP($N338,'FY25 Gold Book'!$A:$A,'FY25 Gold Book'!$F:$F,"-",0,1)),
"-")</f>
        <v>-</v>
      </c>
      <c r="T338" s="465" t="str" cm="1">
        <f t="array" ref="T338">IFERROR(
_xlfn.IFS(
OR($R338="TASS",$R338="Seasonal"),"TASS / Part-Time (FICA Only)",
$A338=13,"BSEED",
$A338=20,"DDoT",
OR($A338=48,$A338=49),"DWSD",
$A338=72,"Library",
$I338=600010,"36th District Judges",
$I338=600014,"36th District Staff",
$N338&lt;&gt;0,_xlfn.XLOOKUP($N338,'FY25 Gold Book'!$A:$A,'FY25 Gold Book'!$H:$H,"-",0,1)),
"-")</f>
        <v>-</v>
      </c>
      <c r="U338" s="678"/>
      <c r="V338" s="679"/>
      <c r="W338" s="677"/>
      <c r="X338" s="134"/>
      <c r="Y338" s="135"/>
      <c r="Z338" s="147">
        <f>_xlfn.XLOOKUP($N338,'FY25 Gold Book'!$A:$A,'FY25 Gold Book'!$E:$E,0,0,1)</f>
        <v>0</v>
      </c>
      <c r="AA338" s="680">
        <f>_xlfn.XLOOKUP($N338,'FY25 Gold Book'!$A:$A,'FY25 Gold Book'!$G:$G,0,0,1)</f>
        <v>0</v>
      </c>
      <c r="AB338" s="148">
        <f t="shared" si="39"/>
        <v>0</v>
      </c>
      <c r="AC338" s="681">
        <v>0</v>
      </c>
      <c r="AD338" s="149">
        <f t="shared" si="40"/>
        <v>0</v>
      </c>
      <c r="AE338" s="147">
        <f>_xlfn.XLOOKUP($T338,'FY25 Fringe Rates'!$X$6:$X$15,'FY25 Fringe Rates'!$Y$6:$Y$15,0,0,1)</f>
        <v>0</v>
      </c>
      <c r="AF338" s="150">
        <f t="shared" si="35"/>
        <v>0</v>
      </c>
      <c r="AG338" s="136">
        <v>0</v>
      </c>
      <c r="AH338" s="149">
        <f t="shared" si="41"/>
        <v>0</v>
      </c>
      <c r="AI338" s="151">
        <f t="shared" si="36"/>
        <v>0</v>
      </c>
      <c r="AJ338" s="32"/>
    </row>
    <row r="339" spans="1:36">
      <c r="A339" s="145" t="str">
        <f t="shared" si="37"/>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2"/>
      <c r="J339" s="303" t="str">
        <f>IF($I339="","-",_xlfn.XLOOKUP($I339,'CC.Meta'!$A:$A,'CC.Meta'!$D:$D,"-",0,1))</f>
        <v>-</v>
      </c>
      <c r="K339" s="306" t="str">
        <f t="shared" si="38"/>
        <v>--</v>
      </c>
      <c r="L339" s="302"/>
      <c r="M339" s="133"/>
      <c r="N339" s="234"/>
      <c r="O339" s="146" t="str">
        <f>IF($N339="","-",_xlfn.XLOOKUP($N339,'FY25 Gold Book'!$A:$A,'FY25 Gold Book'!$B:$B,"-",0,1))</f>
        <v>-</v>
      </c>
      <c r="P339" s="444" t="str">
        <f>IF($N339="","-",_xlfn.XLOOKUP($N339,'FY25 Gold Book'!$A:$A,'FY25 Gold Book'!$C:$C,"-",0,1))</f>
        <v>-</v>
      </c>
      <c r="Q339" s="146" t="str">
        <f>IF($N339="","-",_xlfn.XLOOKUP($N339,'FY25 Gold Book'!$A:$A,'FY25 Gold Book'!$D:$D,"-",0,1))</f>
        <v>-</v>
      </c>
      <c r="R339" s="52"/>
      <c r="S339" s="465" t="str" cm="1">
        <f t="array" ref="S339">IFERROR(
_xlfn.IFS(
$I339=600010,"36th District Judges (CC 600010)",
$I339=600014,"36th District Staff (CC 600014)",
$I339&lt;&gt;0,_xlfn.XLOOKUP($N339,'FY25 Gold Book'!$A:$A,'FY25 Gold Book'!$F:$F,"-",0,1)),
"-")</f>
        <v>-</v>
      </c>
      <c r="T339" s="465" t="str" cm="1">
        <f t="array" ref="T339">IFERROR(
_xlfn.IFS(
OR($R339="TASS",$R339="Seasonal"),"TASS / Part-Time (FICA Only)",
$A339=13,"BSEED",
$A339=20,"DDoT",
OR($A339=48,$A339=49),"DWSD",
$A339=72,"Library",
$I339=600010,"36th District Judges",
$I339=600014,"36th District Staff",
$N339&lt;&gt;0,_xlfn.XLOOKUP($N339,'FY25 Gold Book'!$A:$A,'FY25 Gold Book'!$H:$H,"-",0,1)),
"-")</f>
        <v>-</v>
      </c>
      <c r="U339" s="678"/>
      <c r="V339" s="679"/>
      <c r="W339" s="677"/>
      <c r="X339" s="134"/>
      <c r="Y339" s="135"/>
      <c r="Z339" s="147">
        <f>_xlfn.XLOOKUP($N339,'FY25 Gold Book'!$A:$A,'FY25 Gold Book'!$E:$E,0,0,1)</f>
        <v>0</v>
      </c>
      <c r="AA339" s="680">
        <f>_xlfn.XLOOKUP($N339,'FY25 Gold Book'!$A:$A,'FY25 Gold Book'!$G:$G,0,0,1)</f>
        <v>0</v>
      </c>
      <c r="AB339" s="148">
        <f t="shared" si="39"/>
        <v>0</v>
      </c>
      <c r="AC339" s="681">
        <v>0</v>
      </c>
      <c r="AD339" s="149">
        <f t="shared" si="40"/>
        <v>0</v>
      </c>
      <c r="AE339" s="147">
        <f>_xlfn.XLOOKUP($T339,'FY25 Fringe Rates'!$X$6:$X$15,'FY25 Fringe Rates'!$Y$6:$Y$15,0,0,1)</f>
        <v>0</v>
      </c>
      <c r="AF339" s="150">
        <f t="shared" si="35"/>
        <v>0</v>
      </c>
      <c r="AG339" s="136">
        <v>0</v>
      </c>
      <c r="AH339" s="149">
        <f t="shared" si="41"/>
        <v>0</v>
      </c>
      <c r="AI339" s="151">
        <f t="shared" si="36"/>
        <v>0</v>
      </c>
      <c r="AJ339" s="32"/>
    </row>
    <row r="340" spans="1:36">
      <c r="A340" s="145" t="str">
        <f t="shared" si="37"/>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2"/>
      <c r="J340" s="303" t="str">
        <f>IF($I340="","-",_xlfn.XLOOKUP($I340,'CC.Meta'!$A:$A,'CC.Meta'!$D:$D,"-",0,1))</f>
        <v>-</v>
      </c>
      <c r="K340" s="306" t="str">
        <f t="shared" si="38"/>
        <v>--</v>
      </c>
      <c r="L340" s="302"/>
      <c r="M340" s="133"/>
      <c r="N340" s="234"/>
      <c r="O340" s="146" t="str">
        <f>IF($N340="","-",_xlfn.XLOOKUP($N340,'FY25 Gold Book'!$A:$A,'FY25 Gold Book'!$B:$B,"-",0,1))</f>
        <v>-</v>
      </c>
      <c r="P340" s="444" t="str">
        <f>IF($N340="","-",_xlfn.XLOOKUP($N340,'FY25 Gold Book'!$A:$A,'FY25 Gold Book'!$C:$C,"-",0,1))</f>
        <v>-</v>
      </c>
      <c r="Q340" s="146" t="str">
        <f>IF($N340="","-",_xlfn.XLOOKUP($N340,'FY25 Gold Book'!$A:$A,'FY25 Gold Book'!$D:$D,"-",0,1))</f>
        <v>-</v>
      </c>
      <c r="R340" s="52"/>
      <c r="S340" s="465" t="str" cm="1">
        <f t="array" ref="S340">IFERROR(
_xlfn.IFS(
$I340=600010,"36th District Judges (CC 600010)",
$I340=600014,"36th District Staff (CC 600014)",
$I340&lt;&gt;0,_xlfn.XLOOKUP($N340,'FY25 Gold Book'!$A:$A,'FY25 Gold Book'!$F:$F,"-",0,1)),
"-")</f>
        <v>-</v>
      </c>
      <c r="T340" s="465" t="str" cm="1">
        <f t="array" ref="T340">IFERROR(
_xlfn.IFS(
OR($R340="TASS",$R340="Seasonal"),"TASS / Part-Time (FICA Only)",
$A340=13,"BSEED",
$A340=20,"DDoT",
OR($A340=48,$A340=49),"DWSD",
$A340=72,"Library",
$I340=600010,"36th District Judges",
$I340=600014,"36th District Staff",
$N340&lt;&gt;0,_xlfn.XLOOKUP($N340,'FY25 Gold Book'!$A:$A,'FY25 Gold Book'!$H:$H,"-",0,1)),
"-")</f>
        <v>-</v>
      </c>
      <c r="U340" s="678"/>
      <c r="V340" s="679"/>
      <c r="W340" s="677"/>
      <c r="X340" s="134"/>
      <c r="Y340" s="135"/>
      <c r="Z340" s="147">
        <f>_xlfn.XLOOKUP($N340,'FY25 Gold Book'!$A:$A,'FY25 Gold Book'!$E:$E,0,0,1)</f>
        <v>0</v>
      </c>
      <c r="AA340" s="680">
        <f>_xlfn.XLOOKUP($N340,'FY25 Gold Book'!$A:$A,'FY25 Gold Book'!$G:$G,0,0,1)</f>
        <v>0</v>
      </c>
      <c r="AB340" s="148">
        <f t="shared" si="39"/>
        <v>0</v>
      </c>
      <c r="AC340" s="681">
        <v>0</v>
      </c>
      <c r="AD340" s="149">
        <f t="shared" si="40"/>
        <v>0</v>
      </c>
      <c r="AE340" s="147">
        <f>_xlfn.XLOOKUP($T340,'FY25 Fringe Rates'!$X$6:$X$15,'FY25 Fringe Rates'!$Y$6:$Y$15,0,0,1)</f>
        <v>0</v>
      </c>
      <c r="AF340" s="150">
        <f t="shared" si="35"/>
        <v>0</v>
      </c>
      <c r="AG340" s="136">
        <v>0</v>
      </c>
      <c r="AH340" s="149">
        <f t="shared" si="41"/>
        <v>0</v>
      </c>
      <c r="AI340" s="151">
        <f t="shared" si="36"/>
        <v>0</v>
      </c>
      <c r="AJ340" s="32"/>
    </row>
    <row r="341" spans="1:36">
      <c r="A341" s="145" t="str">
        <f t="shared" si="37"/>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2"/>
      <c r="J341" s="303" t="str">
        <f>IF($I341="","-",_xlfn.XLOOKUP($I341,'CC.Meta'!$A:$A,'CC.Meta'!$D:$D,"-",0,1))</f>
        <v>-</v>
      </c>
      <c r="K341" s="306" t="str">
        <f t="shared" si="38"/>
        <v>--</v>
      </c>
      <c r="L341" s="302"/>
      <c r="M341" s="133"/>
      <c r="N341" s="234"/>
      <c r="O341" s="146" t="str">
        <f>IF($N341="","-",_xlfn.XLOOKUP($N341,'FY25 Gold Book'!$A:$A,'FY25 Gold Book'!$B:$B,"-",0,1))</f>
        <v>-</v>
      </c>
      <c r="P341" s="444" t="str">
        <f>IF($N341="","-",_xlfn.XLOOKUP($N341,'FY25 Gold Book'!$A:$A,'FY25 Gold Book'!$C:$C,"-",0,1))</f>
        <v>-</v>
      </c>
      <c r="Q341" s="146" t="str">
        <f>IF($N341="","-",_xlfn.XLOOKUP($N341,'FY25 Gold Book'!$A:$A,'FY25 Gold Book'!$D:$D,"-",0,1))</f>
        <v>-</v>
      </c>
      <c r="R341" s="52"/>
      <c r="S341" s="465" t="str" cm="1">
        <f t="array" ref="S341">IFERROR(
_xlfn.IFS(
$I341=600010,"36th District Judges (CC 600010)",
$I341=600014,"36th District Staff (CC 600014)",
$I341&lt;&gt;0,_xlfn.XLOOKUP($N341,'FY25 Gold Book'!$A:$A,'FY25 Gold Book'!$F:$F,"-",0,1)),
"-")</f>
        <v>-</v>
      </c>
      <c r="T341" s="465" t="str" cm="1">
        <f t="array" ref="T341">IFERROR(
_xlfn.IFS(
OR($R341="TASS",$R341="Seasonal"),"TASS / Part-Time (FICA Only)",
$A341=13,"BSEED",
$A341=20,"DDoT",
OR($A341=48,$A341=49),"DWSD",
$A341=72,"Library",
$I341=600010,"36th District Judges",
$I341=600014,"36th District Staff",
$N341&lt;&gt;0,_xlfn.XLOOKUP($N341,'FY25 Gold Book'!$A:$A,'FY25 Gold Book'!$H:$H,"-",0,1)),
"-")</f>
        <v>-</v>
      </c>
      <c r="U341" s="678"/>
      <c r="V341" s="679"/>
      <c r="W341" s="677"/>
      <c r="X341" s="134"/>
      <c r="Y341" s="135"/>
      <c r="Z341" s="147">
        <f>_xlfn.XLOOKUP($N341,'FY25 Gold Book'!$A:$A,'FY25 Gold Book'!$E:$E,0,0,1)</f>
        <v>0</v>
      </c>
      <c r="AA341" s="680">
        <f>_xlfn.XLOOKUP($N341,'FY25 Gold Book'!$A:$A,'FY25 Gold Book'!$G:$G,0,0,1)</f>
        <v>0</v>
      </c>
      <c r="AB341" s="148">
        <f t="shared" si="39"/>
        <v>0</v>
      </c>
      <c r="AC341" s="681">
        <v>0</v>
      </c>
      <c r="AD341" s="149">
        <f t="shared" si="40"/>
        <v>0</v>
      </c>
      <c r="AE341" s="147">
        <f>_xlfn.XLOOKUP($T341,'FY25 Fringe Rates'!$X$6:$X$15,'FY25 Fringe Rates'!$Y$6:$Y$15,0,0,1)</f>
        <v>0</v>
      </c>
      <c r="AF341" s="150">
        <f t="shared" si="35"/>
        <v>0</v>
      </c>
      <c r="AG341" s="136">
        <v>0</v>
      </c>
      <c r="AH341" s="149">
        <f t="shared" si="41"/>
        <v>0</v>
      </c>
      <c r="AI341" s="151">
        <f t="shared" si="36"/>
        <v>0</v>
      </c>
      <c r="AJ341" s="32"/>
    </row>
    <row r="342" spans="1:36">
      <c r="A342" s="145" t="str">
        <f t="shared" si="37"/>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2"/>
      <c r="J342" s="303" t="str">
        <f>IF($I342="","-",_xlfn.XLOOKUP($I342,'CC.Meta'!$A:$A,'CC.Meta'!$D:$D,"-",0,1))</f>
        <v>-</v>
      </c>
      <c r="K342" s="306" t="str">
        <f t="shared" si="38"/>
        <v>--</v>
      </c>
      <c r="L342" s="302"/>
      <c r="M342" s="133"/>
      <c r="N342" s="234"/>
      <c r="O342" s="146" t="str">
        <f>IF($N342="","-",_xlfn.XLOOKUP($N342,'FY25 Gold Book'!$A:$A,'FY25 Gold Book'!$B:$B,"-",0,1))</f>
        <v>-</v>
      </c>
      <c r="P342" s="444" t="str">
        <f>IF($N342="","-",_xlfn.XLOOKUP($N342,'FY25 Gold Book'!$A:$A,'FY25 Gold Book'!$C:$C,"-",0,1))</f>
        <v>-</v>
      </c>
      <c r="Q342" s="146" t="str">
        <f>IF($N342="","-",_xlfn.XLOOKUP($N342,'FY25 Gold Book'!$A:$A,'FY25 Gold Book'!$D:$D,"-",0,1))</f>
        <v>-</v>
      </c>
      <c r="R342" s="52"/>
      <c r="S342" s="465" t="str" cm="1">
        <f t="array" ref="S342">IFERROR(
_xlfn.IFS(
$I342=600010,"36th District Judges (CC 600010)",
$I342=600014,"36th District Staff (CC 600014)",
$I342&lt;&gt;0,_xlfn.XLOOKUP($N342,'FY25 Gold Book'!$A:$A,'FY25 Gold Book'!$F:$F,"-",0,1)),
"-")</f>
        <v>-</v>
      </c>
      <c r="T342" s="465" t="str" cm="1">
        <f t="array" ref="T342">IFERROR(
_xlfn.IFS(
OR($R342="TASS",$R342="Seasonal"),"TASS / Part-Time (FICA Only)",
$A342=13,"BSEED",
$A342=20,"DDoT",
OR($A342=48,$A342=49),"DWSD",
$A342=72,"Library",
$I342=600010,"36th District Judges",
$I342=600014,"36th District Staff",
$N342&lt;&gt;0,_xlfn.XLOOKUP($N342,'FY25 Gold Book'!$A:$A,'FY25 Gold Book'!$H:$H,"-",0,1)),
"-")</f>
        <v>-</v>
      </c>
      <c r="U342" s="678"/>
      <c r="V342" s="679"/>
      <c r="W342" s="677"/>
      <c r="X342" s="134"/>
      <c r="Y342" s="135"/>
      <c r="Z342" s="147">
        <f>_xlfn.XLOOKUP($N342,'FY25 Gold Book'!$A:$A,'FY25 Gold Book'!$E:$E,0,0,1)</f>
        <v>0</v>
      </c>
      <c r="AA342" s="680">
        <f>_xlfn.XLOOKUP($N342,'FY25 Gold Book'!$A:$A,'FY25 Gold Book'!$G:$G,0,0,1)</f>
        <v>0</v>
      </c>
      <c r="AB342" s="148">
        <f t="shared" si="39"/>
        <v>0</v>
      </c>
      <c r="AC342" s="681">
        <v>0</v>
      </c>
      <c r="AD342" s="149">
        <f t="shared" si="40"/>
        <v>0</v>
      </c>
      <c r="AE342" s="147">
        <f>_xlfn.XLOOKUP($T342,'FY25 Fringe Rates'!$X$6:$X$15,'FY25 Fringe Rates'!$Y$6:$Y$15,0,0,1)</f>
        <v>0</v>
      </c>
      <c r="AF342" s="150">
        <f t="shared" si="35"/>
        <v>0</v>
      </c>
      <c r="AG342" s="136">
        <v>0</v>
      </c>
      <c r="AH342" s="149">
        <f t="shared" si="41"/>
        <v>0</v>
      </c>
      <c r="AI342" s="151">
        <f t="shared" si="36"/>
        <v>0</v>
      </c>
      <c r="AJ342" s="32"/>
    </row>
    <row r="343" spans="1:36">
      <c r="A343" s="145" t="str">
        <f t="shared" si="37"/>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2"/>
      <c r="J343" s="303" t="str">
        <f>IF($I343="","-",_xlfn.XLOOKUP($I343,'CC.Meta'!$A:$A,'CC.Meta'!$D:$D,"-",0,1))</f>
        <v>-</v>
      </c>
      <c r="K343" s="306" t="str">
        <f t="shared" si="38"/>
        <v>--</v>
      </c>
      <c r="L343" s="302"/>
      <c r="M343" s="133"/>
      <c r="N343" s="234"/>
      <c r="O343" s="146" t="str">
        <f>IF($N343="","-",_xlfn.XLOOKUP($N343,'FY25 Gold Book'!$A:$A,'FY25 Gold Book'!$B:$B,"-",0,1))</f>
        <v>-</v>
      </c>
      <c r="P343" s="444" t="str">
        <f>IF($N343="","-",_xlfn.XLOOKUP($N343,'FY25 Gold Book'!$A:$A,'FY25 Gold Book'!$C:$C,"-",0,1))</f>
        <v>-</v>
      </c>
      <c r="Q343" s="146" t="str">
        <f>IF($N343="","-",_xlfn.XLOOKUP($N343,'FY25 Gold Book'!$A:$A,'FY25 Gold Book'!$D:$D,"-",0,1))</f>
        <v>-</v>
      </c>
      <c r="R343" s="52"/>
      <c r="S343" s="465" t="str" cm="1">
        <f t="array" ref="S343">IFERROR(
_xlfn.IFS(
$I343=600010,"36th District Judges (CC 600010)",
$I343=600014,"36th District Staff (CC 600014)",
$I343&lt;&gt;0,_xlfn.XLOOKUP($N343,'FY25 Gold Book'!$A:$A,'FY25 Gold Book'!$F:$F,"-",0,1)),
"-")</f>
        <v>-</v>
      </c>
      <c r="T343" s="465" t="str" cm="1">
        <f t="array" ref="T343">IFERROR(
_xlfn.IFS(
OR($R343="TASS",$R343="Seasonal"),"TASS / Part-Time (FICA Only)",
$A343=13,"BSEED",
$A343=20,"DDoT",
OR($A343=48,$A343=49),"DWSD",
$A343=72,"Library",
$I343=600010,"36th District Judges",
$I343=600014,"36th District Staff",
$N343&lt;&gt;0,_xlfn.XLOOKUP($N343,'FY25 Gold Book'!$A:$A,'FY25 Gold Book'!$H:$H,"-",0,1)),
"-")</f>
        <v>-</v>
      </c>
      <c r="U343" s="678"/>
      <c r="V343" s="679"/>
      <c r="W343" s="677"/>
      <c r="X343" s="134"/>
      <c r="Y343" s="135"/>
      <c r="Z343" s="147">
        <f>_xlfn.XLOOKUP($N343,'FY25 Gold Book'!$A:$A,'FY25 Gold Book'!$E:$E,0,0,1)</f>
        <v>0</v>
      </c>
      <c r="AA343" s="680">
        <f>_xlfn.XLOOKUP($N343,'FY25 Gold Book'!$A:$A,'FY25 Gold Book'!$G:$G,0,0,1)</f>
        <v>0</v>
      </c>
      <c r="AB343" s="148">
        <f t="shared" si="39"/>
        <v>0</v>
      </c>
      <c r="AC343" s="681">
        <v>0</v>
      </c>
      <c r="AD343" s="149">
        <f t="shared" si="40"/>
        <v>0</v>
      </c>
      <c r="AE343" s="147">
        <f>_xlfn.XLOOKUP($T343,'FY25 Fringe Rates'!$X$6:$X$15,'FY25 Fringe Rates'!$Y$6:$Y$15,0,0,1)</f>
        <v>0</v>
      </c>
      <c r="AF343" s="150">
        <f t="shared" si="35"/>
        <v>0</v>
      </c>
      <c r="AG343" s="136">
        <v>0</v>
      </c>
      <c r="AH343" s="149">
        <f t="shared" si="41"/>
        <v>0</v>
      </c>
      <c r="AI343" s="151">
        <f t="shared" si="36"/>
        <v>0</v>
      </c>
      <c r="AJ343" s="32"/>
    </row>
    <row r="344" spans="1:36">
      <c r="A344" s="145" t="str">
        <f t="shared" si="37"/>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2"/>
      <c r="J344" s="303" t="str">
        <f>IF($I344="","-",_xlfn.XLOOKUP($I344,'CC.Meta'!$A:$A,'CC.Meta'!$D:$D,"-",0,1))</f>
        <v>-</v>
      </c>
      <c r="K344" s="306" t="str">
        <f t="shared" si="38"/>
        <v>--</v>
      </c>
      <c r="L344" s="302"/>
      <c r="M344" s="133"/>
      <c r="N344" s="234"/>
      <c r="O344" s="146" t="str">
        <f>IF($N344="","-",_xlfn.XLOOKUP($N344,'FY25 Gold Book'!$A:$A,'FY25 Gold Book'!$B:$B,"-",0,1))</f>
        <v>-</v>
      </c>
      <c r="P344" s="444" t="str">
        <f>IF($N344="","-",_xlfn.XLOOKUP($N344,'FY25 Gold Book'!$A:$A,'FY25 Gold Book'!$C:$C,"-",0,1))</f>
        <v>-</v>
      </c>
      <c r="Q344" s="146" t="str">
        <f>IF($N344="","-",_xlfn.XLOOKUP($N344,'FY25 Gold Book'!$A:$A,'FY25 Gold Book'!$D:$D,"-",0,1))</f>
        <v>-</v>
      </c>
      <c r="R344" s="52"/>
      <c r="S344" s="465" t="str" cm="1">
        <f t="array" ref="S344">IFERROR(
_xlfn.IFS(
$I344=600010,"36th District Judges (CC 600010)",
$I344=600014,"36th District Staff (CC 600014)",
$I344&lt;&gt;0,_xlfn.XLOOKUP($N344,'FY25 Gold Book'!$A:$A,'FY25 Gold Book'!$F:$F,"-",0,1)),
"-")</f>
        <v>-</v>
      </c>
      <c r="T344" s="465" t="str" cm="1">
        <f t="array" ref="T344">IFERROR(
_xlfn.IFS(
OR($R344="TASS",$R344="Seasonal"),"TASS / Part-Time (FICA Only)",
$A344=13,"BSEED",
$A344=20,"DDoT",
OR($A344=48,$A344=49),"DWSD",
$A344=72,"Library",
$I344=600010,"36th District Judges",
$I344=600014,"36th District Staff",
$N344&lt;&gt;0,_xlfn.XLOOKUP($N344,'FY25 Gold Book'!$A:$A,'FY25 Gold Book'!$H:$H,"-",0,1)),
"-")</f>
        <v>-</v>
      </c>
      <c r="U344" s="678"/>
      <c r="V344" s="679"/>
      <c r="W344" s="677"/>
      <c r="X344" s="134"/>
      <c r="Y344" s="135"/>
      <c r="Z344" s="147">
        <f>_xlfn.XLOOKUP($N344,'FY25 Gold Book'!$A:$A,'FY25 Gold Book'!$E:$E,0,0,1)</f>
        <v>0</v>
      </c>
      <c r="AA344" s="680">
        <f>_xlfn.XLOOKUP($N344,'FY25 Gold Book'!$A:$A,'FY25 Gold Book'!$G:$G,0,0,1)</f>
        <v>0</v>
      </c>
      <c r="AB344" s="148">
        <f t="shared" si="39"/>
        <v>0</v>
      </c>
      <c r="AC344" s="681">
        <v>0</v>
      </c>
      <c r="AD344" s="149">
        <f t="shared" si="40"/>
        <v>0</v>
      </c>
      <c r="AE344" s="147">
        <f>_xlfn.XLOOKUP($T344,'FY25 Fringe Rates'!$X$6:$X$15,'FY25 Fringe Rates'!$Y$6:$Y$15,0,0,1)</f>
        <v>0</v>
      </c>
      <c r="AF344" s="150">
        <f t="shared" si="35"/>
        <v>0</v>
      </c>
      <c r="AG344" s="136">
        <v>0</v>
      </c>
      <c r="AH344" s="149">
        <f t="shared" si="41"/>
        <v>0</v>
      </c>
      <c r="AI344" s="151">
        <f t="shared" si="36"/>
        <v>0</v>
      </c>
      <c r="AJ344" s="32"/>
    </row>
    <row r="345" spans="1:36">
      <c r="A345" s="145" t="str">
        <f t="shared" si="37"/>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2"/>
      <c r="J345" s="303" t="str">
        <f>IF($I345="","-",_xlfn.XLOOKUP($I345,'CC.Meta'!$A:$A,'CC.Meta'!$D:$D,"-",0,1))</f>
        <v>-</v>
      </c>
      <c r="K345" s="306" t="str">
        <f t="shared" si="38"/>
        <v>--</v>
      </c>
      <c r="L345" s="302"/>
      <c r="M345" s="133"/>
      <c r="N345" s="234"/>
      <c r="O345" s="146" t="str">
        <f>IF($N345="","-",_xlfn.XLOOKUP($N345,'FY25 Gold Book'!$A:$A,'FY25 Gold Book'!$B:$B,"-",0,1))</f>
        <v>-</v>
      </c>
      <c r="P345" s="444" t="str">
        <f>IF($N345="","-",_xlfn.XLOOKUP($N345,'FY25 Gold Book'!$A:$A,'FY25 Gold Book'!$C:$C,"-",0,1))</f>
        <v>-</v>
      </c>
      <c r="Q345" s="146" t="str">
        <f>IF($N345="","-",_xlfn.XLOOKUP($N345,'FY25 Gold Book'!$A:$A,'FY25 Gold Book'!$D:$D,"-",0,1))</f>
        <v>-</v>
      </c>
      <c r="R345" s="52"/>
      <c r="S345" s="465" t="str" cm="1">
        <f t="array" ref="S345">IFERROR(
_xlfn.IFS(
$I345=600010,"36th District Judges (CC 600010)",
$I345=600014,"36th District Staff (CC 600014)",
$I345&lt;&gt;0,_xlfn.XLOOKUP($N345,'FY25 Gold Book'!$A:$A,'FY25 Gold Book'!$F:$F,"-",0,1)),
"-")</f>
        <v>-</v>
      </c>
      <c r="T345" s="465" t="str" cm="1">
        <f t="array" ref="T345">IFERROR(
_xlfn.IFS(
OR($R345="TASS",$R345="Seasonal"),"TASS / Part-Time (FICA Only)",
$A345=13,"BSEED",
$A345=20,"DDoT",
OR($A345=48,$A345=49),"DWSD",
$A345=72,"Library",
$I345=600010,"36th District Judges",
$I345=600014,"36th District Staff",
$N345&lt;&gt;0,_xlfn.XLOOKUP($N345,'FY25 Gold Book'!$A:$A,'FY25 Gold Book'!$H:$H,"-",0,1)),
"-")</f>
        <v>-</v>
      </c>
      <c r="U345" s="678"/>
      <c r="V345" s="679"/>
      <c r="W345" s="677"/>
      <c r="X345" s="134"/>
      <c r="Y345" s="135"/>
      <c r="Z345" s="147">
        <f>_xlfn.XLOOKUP($N345,'FY25 Gold Book'!$A:$A,'FY25 Gold Book'!$E:$E,0,0,1)</f>
        <v>0</v>
      </c>
      <c r="AA345" s="680">
        <f>_xlfn.XLOOKUP($N345,'FY25 Gold Book'!$A:$A,'FY25 Gold Book'!$G:$G,0,0,1)</f>
        <v>0</v>
      </c>
      <c r="AB345" s="148">
        <f t="shared" si="39"/>
        <v>0</v>
      </c>
      <c r="AC345" s="681">
        <v>0</v>
      </c>
      <c r="AD345" s="149">
        <f t="shared" si="40"/>
        <v>0</v>
      </c>
      <c r="AE345" s="147">
        <f>_xlfn.XLOOKUP($T345,'FY25 Fringe Rates'!$X$6:$X$15,'FY25 Fringe Rates'!$Y$6:$Y$15,0,0,1)</f>
        <v>0</v>
      </c>
      <c r="AF345" s="150">
        <f t="shared" si="35"/>
        <v>0</v>
      </c>
      <c r="AG345" s="136">
        <v>0</v>
      </c>
      <c r="AH345" s="149">
        <f t="shared" si="41"/>
        <v>0</v>
      </c>
      <c r="AI345" s="151">
        <f t="shared" si="36"/>
        <v>0</v>
      </c>
      <c r="AJ345" s="32"/>
    </row>
    <row r="346" spans="1:36">
      <c r="A346" s="145" t="str">
        <f t="shared" si="37"/>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2"/>
      <c r="J346" s="303" t="str">
        <f>IF($I346="","-",_xlfn.XLOOKUP($I346,'CC.Meta'!$A:$A,'CC.Meta'!$D:$D,"-",0,1))</f>
        <v>-</v>
      </c>
      <c r="K346" s="306" t="str">
        <f t="shared" si="38"/>
        <v>--</v>
      </c>
      <c r="L346" s="302"/>
      <c r="M346" s="133"/>
      <c r="N346" s="234"/>
      <c r="O346" s="146" t="str">
        <f>IF($N346="","-",_xlfn.XLOOKUP($N346,'FY25 Gold Book'!$A:$A,'FY25 Gold Book'!$B:$B,"-",0,1))</f>
        <v>-</v>
      </c>
      <c r="P346" s="444" t="str">
        <f>IF($N346="","-",_xlfn.XLOOKUP($N346,'FY25 Gold Book'!$A:$A,'FY25 Gold Book'!$C:$C,"-",0,1))</f>
        <v>-</v>
      </c>
      <c r="Q346" s="146" t="str">
        <f>IF($N346="","-",_xlfn.XLOOKUP($N346,'FY25 Gold Book'!$A:$A,'FY25 Gold Book'!$D:$D,"-",0,1))</f>
        <v>-</v>
      </c>
      <c r="R346" s="52"/>
      <c r="S346" s="465" t="str" cm="1">
        <f t="array" ref="S346">IFERROR(
_xlfn.IFS(
$I346=600010,"36th District Judges (CC 600010)",
$I346=600014,"36th District Staff (CC 600014)",
$I346&lt;&gt;0,_xlfn.XLOOKUP($N346,'FY25 Gold Book'!$A:$A,'FY25 Gold Book'!$F:$F,"-",0,1)),
"-")</f>
        <v>-</v>
      </c>
      <c r="T346" s="465" t="str" cm="1">
        <f t="array" ref="T346">IFERROR(
_xlfn.IFS(
OR($R346="TASS",$R346="Seasonal"),"TASS / Part-Time (FICA Only)",
$A346=13,"BSEED",
$A346=20,"DDoT",
OR($A346=48,$A346=49),"DWSD",
$A346=72,"Library",
$I346=600010,"36th District Judges",
$I346=600014,"36th District Staff",
$N346&lt;&gt;0,_xlfn.XLOOKUP($N346,'FY25 Gold Book'!$A:$A,'FY25 Gold Book'!$H:$H,"-",0,1)),
"-")</f>
        <v>-</v>
      </c>
      <c r="U346" s="678"/>
      <c r="V346" s="679"/>
      <c r="W346" s="677"/>
      <c r="X346" s="134"/>
      <c r="Y346" s="135"/>
      <c r="Z346" s="147">
        <f>_xlfn.XLOOKUP($N346,'FY25 Gold Book'!$A:$A,'FY25 Gold Book'!$E:$E,0,0,1)</f>
        <v>0</v>
      </c>
      <c r="AA346" s="680">
        <f>_xlfn.XLOOKUP($N346,'FY25 Gold Book'!$A:$A,'FY25 Gold Book'!$G:$G,0,0,1)</f>
        <v>0</v>
      </c>
      <c r="AB346" s="148">
        <f t="shared" si="39"/>
        <v>0</v>
      </c>
      <c r="AC346" s="681">
        <v>0</v>
      </c>
      <c r="AD346" s="149">
        <f t="shared" si="40"/>
        <v>0</v>
      </c>
      <c r="AE346" s="147">
        <f>_xlfn.XLOOKUP($T346,'FY25 Fringe Rates'!$X$6:$X$15,'FY25 Fringe Rates'!$Y$6:$Y$15,0,0,1)</f>
        <v>0</v>
      </c>
      <c r="AF346" s="150">
        <f t="shared" si="35"/>
        <v>0</v>
      </c>
      <c r="AG346" s="136">
        <v>0</v>
      </c>
      <c r="AH346" s="149">
        <f t="shared" si="41"/>
        <v>0</v>
      </c>
      <c r="AI346" s="151">
        <f t="shared" si="36"/>
        <v>0</v>
      </c>
      <c r="AJ346" s="32"/>
    </row>
    <row r="347" spans="1:36">
      <c r="A347" s="145" t="str">
        <f t="shared" si="37"/>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2"/>
      <c r="J347" s="303" t="str">
        <f>IF($I347="","-",_xlfn.XLOOKUP($I347,'CC.Meta'!$A:$A,'CC.Meta'!$D:$D,"-",0,1))</f>
        <v>-</v>
      </c>
      <c r="K347" s="306" t="str">
        <f t="shared" si="38"/>
        <v>--</v>
      </c>
      <c r="L347" s="302"/>
      <c r="M347" s="133"/>
      <c r="N347" s="234"/>
      <c r="O347" s="146" t="str">
        <f>IF($N347="","-",_xlfn.XLOOKUP($N347,'FY25 Gold Book'!$A:$A,'FY25 Gold Book'!$B:$B,"-",0,1))</f>
        <v>-</v>
      </c>
      <c r="P347" s="444" t="str">
        <f>IF($N347="","-",_xlfn.XLOOKUP($N347,'FY25 Gold Book'!$A:$A,'FY25 Gold Book'!$C:$C,"-",0,1))</f>
        <v>-</v>
      </c>
      <c r="Q347" s="146" t="str">
        <f>IF($N347="","-",_xlfn.XLOOKUP($N347,'FY25 Gold Book'!$A:$A,'FY25 Gold Book'!$D:$D,"-",0,1))</f>
        <v>-</v>
      </c>
      <c r="R347" s="52"/>
      <c r="S347" s="465" t="str" cm="1">
        <f t="array" ref="S347">IFERROR(
_xlfn.IFS(
$I347=600010,"36th District Judges (CC 600010)",
$I347=600014,"36th District Staff (CC 600014)",
$I347&lt;&gt;0,_xlfn.XLOOKUP($N347,'FY25 Gold Book'!$A:$A,'FY25 Gold Book'!$F:$F,"-",0,1)),
"-")</f>
        <v>-</v>
      </c>
      <c r="T347" s="465" t="str" cm="1">
        <f t="array" ref="T347">IFERROR(
_xlfn.IFS(
OR($R347="TASS",$R347="Seasonal"),"TASS / Part-Time (FICA Only)",
$A347=13,"BSEED",
$A347=20,"DDoT",
OR($A347=48,$A347=49),"DWSD",
$A347=72,"Library",
$I347=600010,"36th District Judges",
$I347=600014,"36th District Staff",
$N347&lt;&gt;0,_xlfn.XLOOKUP($N347,'FY25 Gold Book'!$A:$A,'FY25 Gold Book'!$H:$H,"-",0,1)),
"-")</f>
        <v>-</v>
      </c>
      <c r="U347" s="678"/>
      <c r="V347" s="679"/>
      <c r="W347" s="677"/>
      <c r="X347" s="134"/>
      <c r="Y347" s="135"/>
      <c r="Z347" s="147">
        <f>_xlfn.XLOOKUP($N347,'FY25 Gold Book'!$A:$A,'FY25 Gold Book'!$E:$E,0,0,1)</f>
        <v>0</v>
      </c>
      <c r="AA347" s="680">
        <f>_xlfn.XLOOKUP($N347,'FY25 Gold Book'!$A:$A,'FY25 Gold Book'!$G:$G,0,0,1)</f>
        <v>0</v>
      </c>
      <c r="AB347" s="148">
        <f t="shared" si="39"/>
        <v>0</v>
      </c>
      <c r="AC347" s="681">
        <v>0</v>
      </c>
      <c r="AD347" s="149">
        <f t="shared" si="40"/>
        <v>0</v>
      </c>
      <c r="AE347" s="147">
        <f>_xlfn.XLOOKUP($T347,'FY25 Fringe Rates'!$X$6:$X$15,'FY25 Fringe Rates'!$Y$6:$Y$15,0,0,1)</f>
        <v>0</v>
      </c>
      <c r="AF347" s="150">
        <f t="shared" si="35"/>
        <v>0</v>
      </c>
      <c r="AG347" s="136">
        <v>0</v>
      </c>
      <c r="AH347" s="149">
        <f t="shared" si="41"/>
        <v>0</v>
      </c>
      <c r="AI347" s="151">
        <f t="shared" si="36"/>
        <v>0</v>
      </c>
      <c r="AJ347" s="32"/>
    </row>
    <row r="348" spans="1:36">
      <c r="A348" s="145" t="str">
        <f t="shared" si="37"/>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2"/>
      <c r="J348" s="303" t="str">
        <f>IF($I348="","-",_xlfn.XLOOKUP($I348,'CC.Meta'!$A:$A,'CC.Meta'!$D:$D,"-",0,1))</f>
        <v>-</v>
      </c>
      <c r="K348" s="306" t="str">
        <f t="shared" si="38"/>
        <v>--</v>
      </c>
      <c r="L348" s="302"/>
      <c r="M348" s="133"/>
      <c r="N348" s="234"/>
      <c r="O348" s="146" t="str">
        <f>IF($N348="","-",_xlfn.XLOOKUP($N348,'FY25 Gold Book'!$A:$A,'FY25 Gold Book'!$B:$B,"-",0,1))</f>
        <v>-</v>
      </c>
      <c r="P348" s="444" t="str">
        <f>IF($N348="","-",_xlfn.XLOOKUP($N348,'FY25 Gold Book'!$A:$A,'FY25 Gold Book'!$C:$C,"-",0,1))</f>
        <v>-</v>
      </c>
      <c r="Q348" s="146" t="str">
        <f>IF($N348="","-",_xlfn.XLOOKUP($N348,'FY25 Gold Book'!$A:$A,'FY25 Gold Book'!$D:$D,"-",0,1))</f>
        <v>-</v>
      </c>
      <c r="R348" s="52"/>
      <c r="S348" s="465" t="str" cm="1">
        <f t="array" ref="S348">IFERROR(
_xlfn.IFS(
$I348=600010,"36th District Judges (CC 600010)",
$I348=600014,"36th District Staff (CC 600014)",
$I348&lt;&gt;0,_xlfn.XLOOKUP($N348,'FY25 Gold Book'!$A:$A,'FY25 Gold Book'!$F:$F,"-",0,1)),
"-")</f>
        <v>-</v>
      </c>
      <c r="T348" s="465" t="str" cm="1">
        <f t="array" ref="T348">IFERROR(
_xlfn.IFS(
OR($R348="TASS",$R348="Seasonal"),"TASS / Part-Time (FICA Only)",
$A348=13,"BSEED",
$A348=20,"DDoT",
OR($A348=48,$A348=49),"DWSD",
$A348=72,"Library",
$I348=600010,"36th District Judges",
$I348=600014,"36th District Staff",
$N348&lt;&gt;0,_xlfn.XLOOKUP($N348,'FY25 Gold Book'!$A:$A,'FY25 Gold Book'!$H:$H,"-",0,1)),
"-")</f>
        <v>-</v>
      </c>
      <c r="U348" s="678"/>
      <c r="V348" s="679"/>
      <c r="W348" s="677"/>
      <c r="X348" s="134"/>
      <c r="Y348" s="135"/>
      <c r="Z348" s="147">
        <f>_xlfn.XLOOKUP($N348,'FY25 Gold Book'!$A:$A,'FY25 Gold Book'!$E:$E,0,0,1)</f>
        <v>0</v>
      </c>
      <c r="AA348" s="680">
        <f>_xlfn.XLOOKUP($N348,'FY25 Gold Book'!$A:$A,'FY25 Gold Book'!$G:$G,0,0,1)</f>
        <v>0</v>
      </c>
      <c r="AB348" s="148">
        <f t="shared" si="39"/>
        <v>0</v>
      </c>
      <c r="AC348" s="681">
        <v>0</v>
      </c>
      <c r="AD348" s="149">
        <f t="shared" si="40"/>
        <v>0</v>
      </c>
      <c r="AE348" s="147">
        <f>_xlfn.XLOOKUP($T348,'FY25 Fringe Rates'!$X$6:$X$15,'FY25 Fringe Rates'!$Y$6:$Y$15,0,0,1)</f>
        <v>0</v>
      </c>
      <c r="AF348" s="150">
        <f t="shared" si="35"/>
        <v>0</v>
      </c>
      <c r="AG348" s="136">
        <v>0</v>
      </c>
      <c r="AH348" s="149">
        <f t="shared" si="41"/>
        <v>0</v>
      </c>
      <c r="AI348" s="151">
        <f t="shared" si="36"/>
        <v>0</v>
      </c>
      <c r="AJ348" s="32"/>
    </row>
    <row r="349" spans="1:36">
      <c r="A349" s="145" t="str">
        <f t="shared" si="37"/>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2"/>
      <c r="J349" s="303" t="str">
        <f>IF($I349="","-",_xlfn.XLOOKUP($I349,'CC.Meta'!$A:$A,'CC.Meta'!$D:$D,"-",0,1))</f>
        <v>-</v>
      </c>
      <c r="K349" s="306" t="str">
        <f t="shared" si="38"/>
        <v>--</v>
      </c>
      <c r="L349" s="302"/>
      <c r="M349" s="133"/>
      <c r="N349" s="234"/>
      <c r="O349" s="146" t="str">
        <f>IF($N349="","-",_xlfn.XLOOKUP($N349,'FY25 Gold Book'!$A:$A,'FY25 Gold Book'!$B:$B,"-",0,1))</f>
        <v>-</v>
      </c>
      <c r="P349" s="444" t="str">
        <f>IF($N349="","-",_xlfn.XLOOKUP($N349,'FY25 Gold Book'!$A:$A,'FY25 Gold Book'!$C:$C,"-",0,1))</f>
        <v>-</v>
      </c>
      <c r="Q349" s="146" t="str">
        <f>IF($N349="","-",_xlfn.XLOOKUP($N349,'FY25 Gold Book'!$A:$A,'FY25 Gold Book'!$D:$D,"-",0,1))</f>
        <v>-</v>
      </c>
      <c r="R349" s="52"/>
      <c r="S349" s="465" t="str" cm="1">
        <f t="array" ref="S349">IFERROR(
_xlfn.IFS(
$I349=600010,"36th District Judges (CC 600010)",
$I349=600014,"36th District Staff (CC 600014)",
$I349&lt;&gt;0,_xlfn.XLOOKUP($N349,'FY25 Gold Book'!$A:$A,'FY25 Gold Book'!$F:$F,"-",0,1)),
"-")</f>
        <v>-</v>
      </c>
      <c r="T349" s="465" t="str" cm="1">
        <f t="array" ref="T349">IFERROR(
_xlfn.IFS(
OR($R349="TASS",$R349="Seasonal"),"TASS / Part-Time (FICA Only)",
$A349=13,"BSEED",
$A349=20,"DDoT",
OR($A349=48,$A349=49),"DWSD",
$A349=72,"Library",
$I349=600010,"36th District Judges",
$I349=600014,"36th District Staff",
$N349&lt;&gt;0,_xlfn.XLOOKUP($N349,'FY25 Gold Book'!$A:$A,'FY25 Gold Book'!$H:$H,"-",0,1)),
"-")</f>
        <v>-</v>
      </c>
      <c r="U349" s="678"/>
      <c r="V349" s="679"/>
      <c r="W349" s="677"/>
      <c r="X349" s="134"/>
      <c r="Y349" s="135"/>
      <c r="Z349" s="147">
        <f>_xlfn.XLOOKUP($N349,'FY25 Gold Book'!$A:$A,'FY25 Gold Book'!$E:$E,0,0,1)</f>
        <v>0</v>
      </c>
      <c r="AA349" s="680">
        <f>_xlfn.XLOOKUP($N349,'FY25 Gold Book'!$A:$A,'FY25 Gold Book'!$G:$G,0,0,1)</f>
        <v>0</v>
      </c>
      <c r="AB349" s="148">
        <f t="shared" si="39"/>
        <v>0</v>
      </c>
      <c r="AC349" s="681">
        <v>0</v>
      </c>
      <c r="AD349" s="149">
        <f t="shared" si="40"/>
        <v>0</v>
      </c>
      <c r="AE349" s="147">
        <f>_xlfn.XLOOKUP($T349,'FY25 Fringe Rates'!$X$6:$X$15,'FY25 Fringe Rates'!$Y$6:$Y$15,0,0,1)</f>
        <v>0</v>
      </c>
      <c r="AF349" s="150">
        <f t="shared" si="35"/>
        <v>0</v>
      </c>
      <c r="AG349" s="136">
        <v>0</v>
      </c>
      <c r="AH349" s="149">
        <f t="shared" si="41"/>
        <v>0</v>
      </c>
      <c r="AI349" s="151">
        <f t="shared" si="36"/>
        <v>0</v>
      </c>
      <c r="AJ349" s="32"/>
    </row>
    <row r="350" spans="1:36">
      <c r="A350" s="145" t="str">
        <f t="shared" si="37"/>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2"/>
      <c r="J350" s="303" t="str">
        <f>IF($I350="","-",_xlfn.XLOOKUP($I350,'CC.Meta'!$A:$A,'CC.Meta'!$D:$D,"-",0,1))</f>
        <v>-</v>
      </c>
      <c r="K350" s="306" t="str">
        <f t="shared" si="38"/>
        <v>--</v>
      </c>
      <c r="L350" s="302"/>
      <c r="M350" s="133"/>
      <c r="N350" s="234"/>
      <c r="O350" s="146" t="str">
        <f>IF($N350="","-",_xlfn.XLOOKUP($N350,'FY25 Gold Book'!$A:$A,'FY25 Gold Book'!$B:$B,"-",0,1))</f>
        <v>-</v>
      </c>
      <c r="P350" s="444" t="str">
        <f>IF($N350="","-",_xlfn.XLOOKUP($N350,'FY25 Gold Book'!$A:$A,'FY25 Gold Book'!$C:$C,"-",0,1))</f>
        <v>-</v>
      </c>
      <c r="Q350" s="146" t="str">
        <f>IF($N350="","-",_xlfn.XLOOKUP($N350,'FY25 Gold Book'!$A:$A,'FY25 Gold Book'!$D:$D,"-",0,1))</f>
        <v>-</v>
      </c>
      <c r="R350" s="52"/>
      <c r="S350" s="465" t="str" cm="1">
        <f t="array" ref="S350">IFERROR(
_xlfn.IFS(
$I350=600010,"36th District Judges (CC 600010)",
$I350=600014,"36th District Staff (CC 600014)",
$I350&lt;&gt;0,_xlfn.XLOOKUP($N350,'FY25 Gold Book'!$A:$A,'FY25 Gold Book'!$F:$F,"-",0,1)),
"-")</f>
        <v>-</v>
      </c>
      <c r="T350" s="465" t="str" cm="1">
        <f t="array" ref="T350">IFERROR(
_xlfn.IFS(
OR($R350="TASS",$R350="Seasonal"),"TASS / Part-Time (FICA Only)",
$A350=13,"BSEED",
$A350=20,"DDoT",
OR($A350=48,$A350=49),"DWSD",
$A350=72,"Library",
$I350=600010,"36th District Judges",
$I350=600014,"36th District Staff",
$N350&lt;&gt;0,_xlfn.XLOOKUP($N350,'FY25 Gold Book'!$A:$A,'FY25 Gold Book'!$H:$H,"-",0,1)),
"-")</f>
        <v>-</v>
      </c>
      <c r="U350" s="678"/>
      <c r="V350" s="679"/>
      <c r="W350" s="677"/>
      <c r="X350" s="134"/>
      <c r="Y350" s="135"/>
      <c r="Z350" s="147">
        <f>_xlfn.XLOOKUP($N350,'FY25 Gold Book'!$A:$A,'FY25 Gold Book'!$E:$E,0,0,1)</f>
        <v>0</v>
      </c>
      <c r="AA350" s="680">
        <f>_xlfn.XLOOKUP($N350,'FY25 Gold Book'!$A:$A,'FY25 Gold Book'!$G:$G,0,0,1)</f>
        <v>0</v>
      </c>
      <c r="AB350" s="148">
        <f t="shared" si="39"/>
        <v>0</v>
      </c>
      <c r="AC350" s="681">
        <v>0</v>
      </c>
      <c r="AD350" s="149">
        <f t="shared" si="40"/>
        <v>0</v>
      </c>
      <c r="AE350" s="147">
        <f>_xlfn.XLOOKUP($T350,'FY25 Fringe Rates'!$X$6:$X$15,'FY25 Fringe Rates'!$Y$6:$Y$15,0,0,1)</f>
        <v>0</v>
      </c>
      <c r="AF350" s="150">
        <f t="shared" si="35"/>
        <v>0</v>
      </c>
      <c r="AG350" s="136">
        <v>0</v>
      </c>
      <c r="AH350" s="149">
        <f t="shared" si="41"/>
        <v>0</v>
      </c>
      <c r="AI350" s="151">
        <f t="shared" si="36"/>
        <v>0</v>
      </c>
      <c r="AJ350" s="32"/>
    </row>
    <row r="351" spans="1:36">
      <c r="A351" s="145" t="str">
        <f t="shared" si="37"/>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2"/>
      <c r="J351" s="303" t="str">
        <f>IF($I351="","-",_xlfn.XLOOKUP($I351,'CC.Meta'!$A:$A,'CC.Meta'!$D:$D,"-",0,1))</f>
        <v>-</v>
      </c>
      <c r="K351" s="306" t="str">
        <f t="shared" si="38"/>
        <v>--</v>
      </c>
      <c r="L351" s="302"/>
      <c r="M351" s="133"/>
      <c r="N351" s="234"/>
      <c r="O351" s="146" t="str">
        <f>IF($N351="","-",_xlfn.XLOOKUP($N351,'FY25 Gold Book'!$A:$A,'FY25 Gold Book'!$B:$B,"-",0,1))</f>
        <v>-</v>
      </c>
      <c r="P351" s="444" t="str">
        <f>IF($N351="","-",_xlfn.XLOOKUP($N351,'FY25 Gold Book'!$A:$A,'FY25 Gold Book'!$C:$C,"-",0,1))</f>
        <v>-</v>
      </c>
      <c r="Q351" s="146" t="str">
        <f>IF($N351="","-",_xlfn.XLOOKUP($N351,'FY25 Gold Book'!$A:$A,'FY25 Gold Book'!$D:$D,"-",0,1))</f>
        <v>-</v>
      </c>
      <c r="R351" s="52"/>
      <c r="S351" s="465" t="str" cm="1">
        <f t="array" ref="S351">IFERROR(
_xlfn.IFS(
$I351=600010,"36th District Judges (CC 600010)",
$I351=600014,"36th District Staff (CC 600014)",
$I351&lt;&gt;0,_xlfn.XLOOKUP($N351,'FY25 Gold Book'!$A:$A,'FY25 Gold Book'!$F:$F,"-",0,1)),
"-")</f>
        <v>-</v>
      </c>
      <c r="T351" s="465" t="str" cm="1">
        <f t="array" ref="T351">IFERROR(
_xlfn.IFS(
OR($R351="TASS",$R351="Seasonal"),"TASS / Part-Time (FICA Only)",
$A351=13,"BSEED",
$A351=20,"DDoT",
OR($A351=48,$A351=49),"DWSD",
$A351=72,"Library",
$I351=600010,"36th District Judges",
$I351=600014,"36th District Staff",
$N351&lt;&gt;0,_xlfn.XLOOKUP($N351,'FY25 Gold Book'!$A:$A,'FY25 Gold Book'!$H:$H,"-",0,1)),
"-")</f>
        <v>-</v>
      </c>
      <c r="U351" s="678"/>
      <c r="V351" s="679"/>
      <c r="W351" s="677"/>
      <c r="X351" s="134"/>
      <c r="Y351" s="135"/>
      <c r="Z351" s="147">
        <f>_xlfn.XLOOKUP($N351,'FY25 Gold Book'!$A:$A,'FY25 Gold Book'!$E:$E,0,0,1)</f>
        <v>0</v>
      </c>
      <c r="AA351" s="680">
        <f>_xlfn.XLOOKUP($N351,'FY25 Gold Book'!$A:$A,'FY25 Gold Book'!$G:$G,0,0,1)</f>
        <v>0</v>
      </c>
      <c r="AB351" s="148">
        <f t="shared" si="39"/>
        <v>0</v>
      </c>
      <c r="AC351" s="681">
        <v>0</v>
      </c>
      <c r="AD351" s="149">
        <f t="shared" si="40"/>
        <v>0</v>
      </c>
      <c r="AE351" s="147">
        <f>_xlfn.XLOOKUP($T351,'FY25 Fringe Rates'!$X$6:$X$15,'FY25 Fringe Rates'!$Y$6:$Y$15,0,0,1)</f>
        <v>0</v>
      </c>
      <c r="AF351" s="150">
        <f t="shared" si="35"/>
        <v>0</v>
      </c>
      <c r="AG351" s="136">
        <v>0</v>
      </c>
      <c r="AH351" s="149">
        <f t="shared" si="41"/>
        <v>0</v>
      </c>
      <c r="AI351" s="151">
        <f t="shared" si="36"/>
        <v>0</v>
      </c>
      <c r="AJ351" s="32"/>
    </row>
    <row r="352" spans="1:36">
      <c r="A352" s="145" t="str">
        <f t="shared" si="37"/>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2"/>
      <c r="J352" s="303" t="str">
        <f>IF($I352="","-",_xlfn.XLOOKUP($I352,'CC.Meta'!$A:$A,'CC.Meta'!$D:$D,"-",0,1))</f>
        <v>-</v>
      </c>
      <c r="K352" s="306" t="str">
        <f t="shared" si="38"/>
        <v>--</v>
      </c>
      <c r="L352" s="302"/>
      <c r="M352" s="133"/>
      <c r="N352" s="234"/>
      <c r="O352" s="146" t="str">
        <f>IF($N352="","-",_xlfn.XLOOKUP($N352,'FY25 Gold Book'!$A:$A,'FY25 Gold Book'!$B:$B,"-",0,1))</f>
        <v>-</v>
      </c>
      <c r="P352" s="444" t="str">
        <f>IF($N352="","-",_xlfn.XLOOKUP($N352,'FY25 Gold Book'!$A:$A,'FY25 Gold Book'!$C:$C,"-",0,1))</f>
        <v>-</v>
      </c>
      <c r="Q352" s="146" t="str">
        <f>IF($N352="","-",_xlfn.XLOOKUP($N352,'FY25 Gold Book'!$A:$A,'FY25 Gold Book'!$D:$D,"-",0,1))</f>
        <v>-</v>
      </c>
      <c r="R352" s="52"/>
      <c r="S352" s="465" t="str" cm="1">
        <f t="array" ref="S352">IFERROR(
_xlfn.IFS(
$I352=600010,"36th District Judges (CC 600010)",
$I352=600014,"36th District Staff (CC 600014)",
$I352&lt;&gt;0,_xlfn.XLOOKUP($N352,'FY25 Gold Book'!$A:$A,'FY25 Gold Book'!$F:$F,"-",0,1)),
"-")</f>
        <v>-</v>
      </c>
      <c r="T352" s="465" t="str" cm="1">
        <f t="array" ref="T352">IFERROR(
_xlfn.IFS(
OR($R352="TASS",$R352="Seasonal"),"TASS / Part-Time (FICA Only)",
$A352=13,"BSEED",
$A352=20,"DDoT",
OR($A352=48,$A352=49),"DWSD",
$A352=72,"Library",
$I352=600010,"36th District Judges",
$I352=600014,"36th District Staff",
$N352&lt;&gt;0,_xlfn.XLOOKUP($N352,'FY25 Gold Book'!$A:$A,'FY25 Gold Book'!$H:$H,"-",0,1)),
"-")</f>
        <v>-</v>
      </c>
      <c r="U352" s="678"/>
      <c r="V352" s="679"/>
      <c r="W352" s="677"/>
      <c r="X352" s="134"/>
      <c r="Y352" s="135"/>
      <c r="Z352" s="147">
        <f>_xlfn.XLOOKUP($N352,'FY25 Gold Book'!$A:$A,'FY25 Gold Book'!$E:$E,0,0,1)</f>
        <v>0</v>
      </c>
      <c r="AA352" s="680">
        <f>_xlfn.XLOOKUP($N352,'FY25 Gold Book'!$A:$A,'FY25 Gold Book'!$G:$G,0,0,1)</f>
        <v>0</v>
      </c>
      <c r="AB352" s="148">
        <f t="shared" si="39"/>
        <v>0</v>
      </c>
      <c r="AC352" s="681">
        <v>0</v>
      </c>
      <c r="AD352" s="149">
        <f t="shared" si="40"/>
        <v>0</v>
      </c>
      <c r="AE352" s="147">
        <f>_xlfn.XLOOKUP($T352,'FY25 Fringe Rates'!$X$6:$X$15,'FY25 Fringe Rates'!$Y$6:$Y$15,0,0,1)</f>
        <v>0</v>
      </c>
      <c r="AF352" s="150">
        <f t="shared" si="35"/>
        <v>0</v>
      </c>
      <c r="AG352" s="136">
        <v>0</v>
      </c>
      <c r="AH352" s="149">
        <f t="shared" si="41"/>
        <v>0</v>
      </c>
      <c r="AI352" s="151">
        <f t="shared" si="36"/>
        <v>0</v>
      </c>
      <c r="AJ352" s="32"/>
    </row>
    <row r="353" spans="1:36">
      <c r="A353" s="145" t="str">
        <f t="shared" si="37"/>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2"/>
      <c r="J353" s="303" t="str">
        <f>IF($I353="","-",_xlfn.XLOOKUP($I353,'CC.Meta'!$A:$A,'CC.Meta'!$D:$D,"-",0,1))</f>
        <v>-</v>
      </c>
      <c r="K353" s="306" t="str">
        <f t="shared" si="38"/>
        <v>--</v>
      </c>
      <c r="L353" s="302"/>
      <c r="M353" s="133"/>
      <c r="N353" s="234"/>
      <c r="O353" s="146" t="str">
        <f>IF($N353="","-",_xlfn.XLOOKUP($N353,'FY25 Gold Book'!$A:$A,'FY25 Gold Book'!$B:$B,"-",0,1))</f>
        <v>-</v>
      </c>
      <c r="P353" s="444" t="str">
        <f>IF($N353="","-",_xlfn.XLOOKUP($N353,'FY25 Gold Book'!$A:$A,'FY25 Gold Book'!$C:$C,"-",0,1))</f>
        <v>-</v>
      </c>
      <c r="Q353" s="146" t="str">
        <f>IF($N353="","-",_xlfn.XLOOKUP($N353,'FY25 Gold Book'!$A:$A,'FY25 Gold Book'!$D:$D,"-",0,1))</f>
        <v>-</v>
      </c>
      <c r="R353" s="52"/>
      <c r="S353" s="465" t="str" cm="1">
        <f t="array" ref="S353">IFERROR(
_xlfn.IFS(
$I353=600010,"36th District Judges (CC 600010)",
$I353=600014,"36th District Staff (CC 600014)",
$I353&lt;&gt;0,_xlfn.XLOOKUP($N353,'FY25 Gold Book'!$A:$A,'FY25 Gold Book'!$F:$F,"-",0,1)),
"-")</f>
        <v>-</v>
      </c>
      <c r="T353" s="465" t="str" cm="1">
        <f t="array" ref="T353">IFERROR(
_xlfn.IFS(
OR($R353="TASS",$R353="Seasonal"),"TASS / Part-Time (FICA Only)",
$A353=13,"BSEED",
$A353=20,"DDoT",
OR($A353=48,$A353=49),"DWSD",
$A353=72,"Library",
$I353=600010,"36th District Judges",
$I353=600014,"36th District Staff",
$N353&lt;&gt;0,_xlfn.XLOOKUP($N353,'FY25 Gold Book'!$A:$A,'FY25 Gold Book'!$H:$H,"-",0,1)),
"-")</f>
        <v>-</v>
      </c>
      <c r="U353" s="678"/>
      <c r="V353" s="679"/>
      <c r="W353" s="677"/>
      <c r="X353" s="134"/>
      <c r="Y353" s="135"/>
      <c r="Z353" s="147">
        <f>_xlfn.XLOOKUP($N353,'FY25 Gold Book'!$A:$A,'FY25 Gold Book'!$E:$E,0,0,1)</f>
        <v>0</v>
      </c>
      <c r="AA353" s="680">
        <f>_xlfn.XLOOKUP($N353,'FY25 Gold Book'!$A:$A,'FY25 Gold Book'!$G:$G,0,0,1)</f>
        <v>0</v>
      </c>
      <c r="AB353" s="148">
        <f t="shared" si="39"/>
        <v>0</v>
      </c>
      <c r="AC353" s="681">
        <v>0</v>
      </c>
      <c r="AD353" s="149">
        <f t="shared" si="40"/>
        <v>0</v>
      </c>
      <c r="AE353" s="147">
        <f>_xlfn.XLOOKUP($T353,'FY25 Fringe Rates'!$X$6:$X$15,'FY25 Fringe Rates'!$Y$6:$Y$15,0,0,1)</f>
        <v>0</v>
      </c>
      <c r="AF353" s="150">
        <f t="shared" si="35"/>
        <v>0</v>
      </c>
      <c r="AG353" s="136">
        <v>0</v>
      </c>
      <c r="AH353" s="149">
        <f t="shared" si="41"/>
        <v>0</v>
      </c>
      <c r="AI353" s="151">
        <f t="shared" si="36"/>
        <v>0</v>
      </c>
      <c r="AJ353" s="32"/>
    </row>
    <row r="354" spans="1:36">
      <c r="A354" s="145" t="str">
        <f t="shared" si="37"/>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2"/>
      <c r="J354" s="303" t="str">
        <f>IF($I354="","-",_xlfn.XLOOKUP($I354,'CC.Meta'!$A:$A,'CC.Meta'!$D:$D,"-",0,1))</f>
        <v>-</v>
      </c>
      <c r="K354" s="306" t="str">
        <f t="shared" si="38"/>
        <v>--</v>
      </c>
      <c r="L354" s="302"/>
      <c r="M354" s="133"/>
      <c r="N354" s="234"/>
      <c r="O354" s="146" t="str">
        <f>IF($N354="","-",_xlfn.XLOOKUP($N354,'FY25 Gold Book'!$A:$A,'FY25 Gold Book'!$B:$B,"-",0,1))</f>
        <v>-</v>
      </c>
      <c r="P354" s="444" t="str">
        <f>IF($N354="","-",_xlfn.XLOOKUP($N354,'FY25 Gold Book'!$A:$A,'FY25 Gold Book'!$C:$C,"-",0,1))</f>
        <v>-</v>
      </c>
      <c r="Q354" s="146" t="str">
        <f>IF($N354="","-",_xlfn.XLOOKUP($N354,'FY25 Gold Book'!$A:$A,'FY25 Gold Book'!$D:$D,"-",0,1))</f>
        <v>-</v>
      </c>
      <c r="R354" s="52"/>
      <c r="S354" s="465" t="str" cm="1">
        <f t="array" ref="S354">IFERROR(
_xlfn.IFS(
$I354=600010,"36th District Judges (CC 600010)",
$I354=600014,"36th District Staff (CC 600014)",
$I354&lt;&gt;0,_xlfn.XLOOKUP($N354,'FY25 Gold Book'!$A:$A,'FY25 Gold Book'!$F:$F,"-",0,1)),
"-")</f>
        <v>-</v>
      </c>
      <c r="T354" s="465" t="str" cm="1">
        <f t="array" ref="T354">IFERROR(
_xlfn.IFS(
OR($R354="TASS",$R354="Seasonal"),"TASS / Part-Time (FICA Only)",
$A354=13,"BSEED",
$A354=20,"DDoT",
OR($A354=48,$A354=49),"DWSD",
$A354=72,"Library",
$I354=600010,"36th District Judges",
$I354=600014,"36th District Staff",
$N354&lt;&gt;0,_xlfn.XLOOKUP($N354,'FY25 Gold Book'!$A:$A,'FY25 Gold Book'!$H:$H,"-",0,1)),
"-")</f>
        <v>-</v>
      </c>
      <c r="U354" s="678"/>
      <c r="V354" s="679"/>
      <c r="W354" s="677"/>
      <c r="X354" s="134"/>
      <c r="Y354" s="135"/>
      <c r="Z354" s="147">
        <f>_xlfn.XLOOKUP($N354,'FY25 Gold Book'!$A:$A,'FY25 Gold Book'!$E:$E,0,0,1)</f>
        <v>0</v>
      </c>
      <c r="AA354" s="680">
        <f>_xlfn.XLOOKUP($N354,'FY25 Gold Book'!$A:$A,'FY25 Gold Book'!$G:$G,0,0,1)</f>
        <v>0</v>
      </c>
      <c r="AB354" s="148">
        <f t="shared" si="39"/>
        <v>0</v>
      </c>
      <c r="AC354" s="681">
        <v>0</v>
      </c>
      <c r="AD354" s="149">
        <f t="shared" si="40"/>
        <v>0</v>
      </c>
      <c r="AE354" s="147">
        <f>_xlfn.XLOOKUP($T354,'FY25 Fringe Rates'!$X$6:$X$15,'FY25 Fringe Rates'!$Y$6:$Y$15,0,0,1)</f>
        <v>0</v>
      </c>
      <c r="AF354" s="150">
        <f t="shared" si="35"/>
        <v>0</v>
      </c>
      <c r="AG354" s="136">
        <v>0</v>
      </c>
      <c r="AH354" s="149">
        <f t="shared" si="41"/>
        <v>0</v>
      </c>
      <c r="AI354" s="151">
        <f t="shared" si="36"/>
        <v>0</v>
      </c>
      <c r="AJ354" s="32"/>
    </row>
    <row r="355" spans="1:36">
      <c r="A355" s="145" t="str">
        <f t="shared" si="37"/>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2"/>
      <c r="H355" s="303" t="str">
        <f>IF($G355="","-",_xlfn.XLOOKUP($G355,Appr.Meta!$A:$A,Appr.Meta!$D:$D,"-",0,1))</f>
        <v>-</v>
      </c>
      <c r="I355" s="302"/>
      <c r="J355" s="303" t="str">
        <f>IF($I355="","-",_xlfn.XLOOKUP($I355,'CC.Meta'!$A:$A,'CC.Meta'!$D:$D,"-",0,1))</f>
        <v>-</v>
      </c>
      <c r="K355" s="306" t="str">
        <f t="shared" si="38"/>
        <v>--</v>
      </c>
      <c r="L355" s="302"/>
      <c r="M355" s="133"/>
      <c r="N355" s="234"/>
      <c r="O355" s="146" t="str">
        <f>IF($N355="","-",_xlfn.XLOOKUP($N355,'FY25 Gold Book'!$A:$A,'FY25 Gold Book'!$B:$B,"-",0,1))</f>
        <v>-</v>
      </c>
      <c r="P355" s="444" t="str">
        <f>IF($N355="","-",_xlfn.XLOOKUP($N355,'FY25 Gold Book'!$A:$A,'FY25 Gold Book'!$C:$C,"-",0,1))</f>
        <v>-</v>
      </c>
      <c r="Q355" s="146" t="str">
        <f>IF($N355="","-",_xlfn.XLOOKUP($N355,'FY25 Gold Book'!$A:$A,'FY25 Gold Book'!$D:$D,"-",0,1))</f>
        <v>-</v>
      </c>
      <c r="R355" s="52"/>
      <c r="S355" s="465" t="str" cm="1">
        <f t="array" ref="S355">IFERROR(
_xlfn.IFS(
$I355=600010,"36th District Judges (CC 600010)",
$I355=600014,"36th District Staff (CC 600014)",
$I355&lt;&gt;0,_xlfn.XLOOKUP($N355,'FY25 Gold Book'!$A:$A,'FY25 Gold Book'!$F:$F,"-",0,1)),
"-")</f>
        <v>-</v>
      </c>
      <c r="T355" s="465" t="str" cm="1">
        <f t="array" ref="T355">IFERROR(
_xlfn.IFS(
OR($R355="TASS",$R355="Seasonal"),"TASS / Part-Time (FICA Only)",
$A355=13,"BSEED",
$A355=20,"DDoT",
OR($A355=48,$A355=49),"DWSD",
$A355=72,"Library",
$I355=600010,"36th District Judges",
$I355=600014,"36th District Staff",
$N355&lt;&gt;0,_xlfn.XLOOKUP($N355,'FY25 Gold Book'!$A:$A,'FY25 Gold Book'!$H:$H,"-",0,1)),
"-")</f>
        <v>-</v>
      </c>
      <c r="U355" s="678"/>
      <c r="V355" s="679"/>
      <c r="W355" s="677"/>
      <c r="X355" s="134"/>
      <c r="Y355" s="135"/>
      <c r="Z355" s="147">
        <f>_xlfn.XLOOKUP($N355,'FY25 Gold Book'!$A:$A,'FY25 Gold Book'!$E:$E,0,0,1)</f>
        <v>0</v>
      </c>
      <c r="AA355" s="680">
        <f>_xlfn.XLOOKUP($N355,'FY25 Gold Book'!$A:$A,'FY25 Gold Book'!$G:$G,0,0,1)</f>
        <v>0</v>
      </c>
      <c r="AB355" s="148">
        <f t="shared" si="39"/>
        <v>0</v>
      </c>
      <c r="AC355" s="681">
        <v>0</v>
      </c>
      <c r="AD355" s="149">
        <f t="shared" si="40"/>
        <v>0</v>
      </c>
      <c r="AE355" s="147">
        <f>_xlfn.XLOOKUP($T355,'FY25 Fringe Rates'!$X$6:$X$15,'FY25 Fringe Rates'!$Y$6:$Y$15,0,0,1)</f>
        <v>0</v>
      </c>
      <c r="AF355" s="150">
        <f t="shared" si="35"/>
        <v>0</v>
      </c>
      <c r="AG355" s="136">
        <v>0</v>
      </c>
      <c r="AH355" s="149">
        <f t="shared" si="41"/>
        <v>0</v>
      </c>
      <c r="AI355" s="151">
        <f t="shared" si="36"/>
        <v>0</v>
      </c>
      <c r="AJ355" s="32"/>
    </row>
    <row r="356" spans="1:36">
      <c r="A356" s="145" t="str">
        <f t="shared" si="37"/>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2"/>
      <c r="J356" s="303" t="str">
        <f>IF($I356="","-",_xlfn.XLOOKUP($I356,'CC.Meta'!$A:$A,'CC.Meta'!$D:$D,"-",0,1))</f>
        <v>-</v>
      </c>
      <c r="K356" s="306" t="str">
        <f t="shared" si="38"/>
        <v>--</v>
      </c>
      <c r="L356" s="302"/>
      <c r="M356" s="133"/>
      <c r="N356" s="234"/>
      <c r="O356" s="146" t="str">
        <f>IF($N356="","-",_xlfn.XLOOKUP($N356,'FY25 Gold Book'!$A:$A,'FY25 Gold Book'!$B:$B,"-",0,1))</f>
        <v>-</v>
      </c>
      <c r="P356" s="444" t="str">
        <f>IF($N356="","-",_xlfn.XLOOKUP($N356,'FY25 Gold Book'!$A:$A,'FY25 Gold Book'!$C:$C,"-",0,1))</f>
        <v>-</v>
      </c>
      <c r="Q356" s="146" t="str">
        <f>IF($N356="","-",_xlfn.XLOOKUP($N356,'FY25 Gold Book'!$A:$A,'FY25 Gold Book'!$D:$D,"-",0,1))</f>
        <v>-</v>
      </c>
      <c r="R356" s="52"/>
      <c r="S356" s="465" t="str" cm="1">
        <f t="array" ref="S356">IFERROR(
_xlfn.IFS(
$I356=600010,"36th District Judges (CC 600010)",
$I356=600014,"36th District Staff (CC 600014)",
$I356&lt;&gt;0,_xlfn.XLOOKUP($N356,'FY25 Gold Book'!$A:$A,'FY25 Gold Book'!$F:$F,"-",0,1)),
"-")</f>
        <v>-</v>
      </c>
      <c r="T356" s="465" t="str" cm="1">
        <f t="array" ref="T356">IFERROR(
_xlfn.IFS(
OR($R356="TASS",$R356="Seasonal"),"TASS / Part-Time (FICA Only)",
$A356=13,"BSEED",
$A356=20,"DDoT",
OR($A356=48,$A356=49),"DWSD",
$A356=72,"Library",
$I356=600010,"36th District Judges",
$I356=600014,"36th District Staff",
$N356&lt;&gt;0,_xlfn.XLOOKUP($N356,'FY25 Gold Book'!$A:$A,'FY25 Gold Book'!$H:$H,"-",0,1)),
"-")</f>
        <v>-</v>
      </c>
      <c r="U356" s="678"/>
      <c r="V356" s="679"/>
      <c r="W356" s="677"/>
      <c r="X356" s="134"/>
      <c r="Y356" s="135"/>
      <c r="Z356" s="147">
        <f>_xlfn.XLOOKUP($N356,'FY25 Gold Book'!$A:$A,'FY25 Gold Book'!$E:$E,0,0,1)</f>
        <v>0</v>
      </c>
      <c r="AA356" s="680">
        <f>_xlfn.XLOOKUP($N356,'FY25 Gold Book'!$A:$A,'FY25 Gold Book'!$G:$G,0,0,1)</f>
        <v>0</v>
      </c>
      <c r="AB356" s="148">
        <f t="shared" si="39"/>
        <v>0</v>
      </c>
      <c r="AC356" s="681">
        <v>0</v>
      </c>
      <c r="AD356" s="149">
        <f t="shared" si="40"/>
        <v>0</v>
      </c>
      <c r="AE356" s="147">
        <f>_xlfn.XLOOKUP($T356,'FY25 Fringe Rates'!$X$6:$X$15,'FY25 Fringe Rates'!$Y$6:$Y$15,0,0,1)</f>
        <v>0</v>
      </c>
      <c r="AF356" s="150">
        <f t="shared" si="35"/>
        <v>0</v>
      </c>
      <c r="AG356" s="136">
        <v>0</v>
      </c>
      <c r="AH356" s="149">
        <f t="shared" si="41"/>
        <v>0</v>
      </c>
      <c r="AI356" s="151">
        <f t="shared" si="36"/>
        <v>0</v>
      </c>
      <c r="AJ356" s="32"/>
    </row>
    <row r="357" spans="1:36">
      <c r="A357" s="145" t="str">
        <f t="shared" si="37"/>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2"/>
      <c r="J357" s="303" t="str">
        <f>IF($I357="","-",_xlfn.XLOOKUP($I357,'CC.Meta'!$A:$A,'CC.Meta'!$D:$D,"-",0,1))</f>
        <v>-</v>
      </c>
      <c r="K357" s="306" t="str">
        <f t="shared" si="38"/>
        <v>--</v>
      </c>
      <c r="L357" s="302"/>
      <c r="M357" s="133"/>
      <c r="N357" s="234"/>
      <c r="O357" s="146" t="str">
        <f>IF($N357="","-",_xlfn.XLOOKUP($N357,'FY25 Gold Book'!$A:$A,'FY25 Gold Book'!$B:$B,"-",0,1))</f>
        <v>-</v>
      </c>
      <c r="P357" s="444" t="str">
        <f>IF($N357="","-",_xlfn.XLOOKUP($N357,'FY25 Gold Book'!$A:$A,'FY25 Gold Book'!$C:$C,"-",0,1))</f>
        <v>-</v>
      </c>
      <c r="Q357" s="146" t="str">
        <f>IF($N357="","-",_xlfn.XLOOKUP($N357,'FY25 Gold Book'!$A:$A,'FY25 Gold Book'!$D:$D,"-",0,1))</f>
        <v>-</v>
      </c>
      <c r="R357" s="52"/>
      <c r="S357" s="465" t="str" cm="1">
        <f t="array" ref="S357">IFERROR(
_xlfn.IFS(
$I357=600010,"36th District Judges (CC 600010)",
$I357=600014,"36th District Staff (CC 600014)",
$I357&lt;&gt;0,_xlfn.XLOOKUP($N357,'FY25 Gold Book'!$A:$A,'FY25 Gold Book'!$F:$F,"-",0,1)),
"-")</f>
        <v>-</v>
      </c>
      <c r="T357" s="465" t="str" cm="1">
        <f t="array" ref="T357">IFERROR(
_xlfn.IFS(
OR($R357="TASS",$R357="Seasonal"),"TASS / Part-Time (FICA Only)",
$A357=13,"BSEED",
$A357=20,"DDoT",
OR($A357=48,$A357=49),"DWSD",
$A357=72,"Library",
$I357=600010,"36th District Judges",
$I357=600014,"36th District Staff",
$N357&lt;&gt;0,_xlfn.XLOOKUP($N357,'FY25 Gold Book'!$A:$A,'FY25 Gold Book'!$H:$H,"-",0,1)),
"-")</f>
        <v>-</v>
      </c>
      <c r="U357" s="678"/>
      <c r="V357" s="679"/>
      <c r="W357" s="677"/>
      <c r="X357" s="134"/>
      <c r="Y357" s="135"/>
      <c r="Z357" s="147">
        <f>_xlfn.XLOOKUP($N357,'FY25 Gold Book'!$A:$A,'FY25 Gold Book'!$E:$E,0,0,1)</f>
        <v>0</v>
      </c>
      <c r="AA357" s="680">
        <f>_xlfn.XLOOKUP($N357,'FY25 Gold Book'!$A:$A,'FY25 Gold Book'!$G:$G,0,0,1)</f>
        <v>0</v>
      </c>
      <c r="AB357" s="148">
        <f t="shared" si="39"/>
        <v>0</v>
      </c>
      <c r="AC357" s="681">
        <v>0</v>
      </c>
      <c r="AD357" s="149">
        <f t="shared" si="40"/>
        <v>0</v>
      </c>
      <c r="AE357" s="147">
        <f>_xlfn.XLOOKUP($T357,'FY25 Fringe Rates'!$X$6:$X$15,'FY25 Fringe Rates'!$Y$6:$Y$15,0,0,1)</f>
        <v>0</v>
      </c>
      <c r="AF357" s="150">
        <f t="shared" si="35"/>
        <v>0</v>
      </c>
      <c r="AG357" s="136">
        <v>0</v>
      </c>
      <c r="AH357" s="149">
        <f t="shared" si="41"/>
        <v>0</v>
      </c>
      <c r="AI357" s="151">
        <f t="shared" si="36"/>
        <v>0</v>
      </c>
      <c r="AJ357" s="32"/>
    </row>
    <row r="358" spans="1:36">
      <c r="A358" s="145" t="str">
        <f t="shared" si="37"/>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2"/>
      <c r="J358" s="303" t="str">
        <f>IF($I358="","-",_xlfn.XLOOKUP($I358,'CC.Meta'!$A:$A,'CC.Meta'!$D:$D,"-",0,1))</f>
        <v>-</v>
      </c>
      <c r="K358" s="306" t="str">
        <f t="shared" si="38"/>
        <v>--</v>
      </c>
      <c r="L358" s="302"/>
      <c r="M358" s="133"/>
      <c r="N358" s="234"/>
      <c r="O358" s="146" t="str">
        <f>IF($N358="","-",_xlfn.XLOOKUP($N358,'FY25 Gold Book'!$A:$A,'FY25 Gold Book'!$B:$B,"-",0,1))</f>
        <v>-</v>
      </c>
      <c r="P358" s="444" t="str">
        <f>IF($N358="","-",_xlfn.XLOOKUP($N358,'FY25 Gold Book'!$A:$A,'FY25 Gold Book'!$C:$C,"-",0,1))</f>
        <v>-</v>
      </c>
      <c r="Q358" s="146" t="str">
        <f>IF($N358="","-",_xlfn.XLOOKUP($N358,'FY25 Gold Book'!$A:$A,'FY25 Gold Book'!$D:$D,"-",0,1))</f>
        <v>-</v>
      </c>
      <c r="R358" s="52"/>
      <c r="S358" s="465" t="str" cm="1">
        <f t="array" ref="S358">IFERROR(
_xlfn.IFS(
$I358=600010,"36th District Judges (CC 600010)",
$I358=600014,"36th District Staff (CC 600014)",
$I358&lt;&gt;0,_xlfn.XLOOKUP($N358,'FY25 Gold Book'!$A:$A,'FY25 Gold Book'!$F:$F,"-",0,1)),
"-")</f>
        <v>-</v>
      </c>
      <c r="T358" s="465" t="str" cm="1">
        <f t="array" ref="T358">IFERROR(
_xlfn.IFS(
OR($R358="TASS",$R358="Seasonal"),"TASS / Part-Time (FICA Only)",
$A358=13,"BSEED",
$A358=20,"DDoT",
OR($A358=48,$A358=49),"DWSD",
$A358=72,"Library",
$I358=600010,"36th District Judges",
$I358=600014,"36th District Staff",
$N358&lt;&gt;0,_xlfn.XLOOKUP($N358,'FY25 Gold Book'!$A:$A,'FY25 Gold Book'!$H:$H,"-",0,1)),
"-")</f>
        <v>-</v>
      </c>
      <c r="U358" s="678"/>
      <c r="V358" s="679"/>
      <c r="W358" s="677"/>
      <c r="X358" s="134"/>
      <c r="Y358" s="135"/>
      <c r="Z358" s="147">
        <f>_xlfn.XLOOKUP($N358,'FY25 Gold Book'!$A:$A,'FY25 Gold Book'!$E:$E,0,0,1)</f>
        <v>0</v>
      </c>
      <c r="AA358" s="680">
        <f>_xlfn.XLOOKUP($N358,'FY25 Gold Book'!$A:$A,'FY25 Gold Book'!$G:$G,0,0,1)</f>
        <v>0</v>
      </c>
      <c r="AB358" s="148">
        <f t="shared" si="39"/>
        <v>0</v>
      </c>
      <c r="AC358" s="681">
        <v>0</v>
      </c>
      <c r="AD358" s="149">
        <f t="shared" si="40"/>
        <v>0</v>
      </c>
      <c r="AE358" s="147">
        <f>_xlfn.XLOOKUP($T358,'FY25 Fringe Rates'!$X$6:$X$15,'FY25 Fringe Rates'!$Y$6:$Y$15,0,0,1)</f>
        <v>0</v>
      </c>
      <c r="AF358" s="150">
        <f t="shared" si="35"/>
        <v>0</v>
      </c>
      <c r="AG358" s="136">
        <v>0</v>
      </c>
      <c r="AH358" s="149">
        <f t="shared" si="41"/>
        <v>0</v>
      </c>
      <c r="AI358" s="151">
        <f t="shared" si="36"/>
        <v>0</v>
      </c>
      <c r="AJ358" s="32"/>
    </row>
    <row r="359" spans="1:36">
      <c r="A359" s="145" t="str">
        <f t="shared" si="37"/>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2"/>
      <c r="H359" s="303" t="str">
        <f>IF($G359="","-",_xlfn.XLOOKUP($G359,Appr.Meta!$A:$A,Appr.Meta!$D:$D,"-",0,1))</f>
        <v>-</v>
      </c>
      <c r="I359" s="302"/>
      <c r="J359" s="303" t="str">
        <f>IF($I359="","-",_xlfn.XLOOKUP($I359,'CC.Meta'!$A:$A,'CC.Meta'!$D:$D,"-",0,1))</f>
        <v>-</v>
      </c>
      <c r="K359" s="306" t="str">
        <f t="shared" si="38"/>
        <v>--</v>
      </c>
      <c r="L359" s="302"/>
      <c r="M359" s="133"/>
      <c r="N359" s="234"/>
      <c r="O359" s="146" t="str">
        <f>IF($N359="","-",_xlfn.XLOOKUP($N359,'FY25 Gold Book'!$A:$A,'FY25 Gold Book'!$B:$B,"-",0,1))</f>
        <v>-</v>
      </c>
      <c r="P359" s="444" t="str">
        <f>IF($N359="","-",_xlfn.XLOOKUP($N359,'FY25 Gold Book'!$A:$A,'FY25 Gold Book'!$C:$C,"-",0,1))</f>
        <v>-</v>
      </c>
      <c r="Q359" s="146" t="str">
        <f>IF($N359="","-",_xlfn.XLOOKUP($N359,'FY25 Gold Book'!$A:$A,'FY25 Gold Book'!$D:$D,"-",0,1))</f>
        <v>-</v>
      </c>
      <c r="R359" s="52"/>
      <c r="S359" s="465" t="str" cm="1">
        <f t="array" ref="S359">IFERROR(
_xlfn.IFS(
$I359=600010,"36th District Judges (CC 600010)",
$I359=600014,"36th District Staff (CC 600014)",
$I359&lt;&gt;0,_xlfn.XLOOKUP($N359,'FY25 Gold Book'!$A:$A,'FY25 Gold Book'!$F:$F,"-",0,1)),
"-")</f>
        <v>-</v>
      </c>
      <c r="T359" s="465" t="str" cm="1">
        <f t="array" ref="T359">IFERROR(
_xlfn.IFS(
OR($R359="TASS",$R359="Seasonal"),"TASS / Part-Time (FICA Only)",
$A359=13,"BSEED",
$A359=20,"DDoT",
OR($A359=48,$A359=49),"DWSD",
$A359=72,"Library",
$I359=600010,"36th District Judges",
$I359=600014,"36th District Staff",
$N359&lt;&gt;0,_xlfn.XLOOKUP($N359,'FY25 Gold Book'!$A:$A,'FY25 Gold Book'!$H:$H,"-",0,1)),
"-")</f>
        <v>-</v>
      </c>
      <c r="U359" s="678"/>
      <c r="V359" s="679"/>
      <c r="W359" s="677"/>
      <c r="X359" s="134"/>
      <c r="Y359" s="135"/>
      <c r="Z359" s="147">
        <f>_xlfn.XLOOKUP($N359,'FY25 Gold Book'!$A:$A,'FY25 Gold Book'!$E:$E,0,0,1)</f>
        <v>0</v>
      </c>
      <c r="AA359" s="680">
        <f>_xlfn.XLOOKUP($N359,'FY25 Gold Book'!$A:$A,'FY25 Gold Book'!$G:$G,0,0,1)</f>
        <v>0</v>
      </c>
      <c r="AB359" s="148">
        <f t="shared" si="39"/>
        <v>0</v>
      </c>
      <c r="AC359" s="681">
        <v>0</v>
      </c>
      <c r="AD359" s="149">
        <f t="shared" si="40"/>
        <v>0</v>
      </c>
      <c r="AE359" s="147">
        <f>_xlfn.XLOOKUP($T359,'FY25 Fringe Rates'!$X$6:$X$15,'FY25 Fringe Rates'!$Y$6:$Y$15,0,0,1)</f>
        <v>0</v>
      </c>
      <c r="AF359" s="150">
        <f t="shared" si="35"/>
        <v>0</v>
      </c>
      <c r="AG359" s="136">
        <v>0</v>
      </c>
      <c r="AH359" s="149">
        <f t="shared" si="41"/>
        <v>0</v>
      </c>
      <c r="AI359" s="151">
        <f t="shared" si="36"/>
        <v>0</v>
      </c>
      <c r="AJ359" s="32"/>
    </row>
    <row r="360" spans="1:36">
      <c r="A360" s="145" t="str">
        <f t="shared" si="37"/>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2"/>
      <c r="H360" s="303" t="str">
        <f>IF($G360="","-",_xlfn.XLOOKUP($G360,Appr.Meta!$A:$A,Appr.Meta!$D:$D,"-",0,1))</f>
        <v>-</v>
      </c>
      <c r="I360" s="302"/>
      <c r="J360" s="303" t="str">
        <f>IF($I360="","-",_xlfn.XLOOKUP($I360,'CC.Meta'!$A:$A,'CC.Meta'!$D:$D,"-",0,1))</f>
        <v>-</v>
      </c>
      <c r="K360" s="306" t="str">
        <f t="shared" si="38"/>
        <v>--</v>
      </c>
      <c r="L360" s="302"/>
      <c r="M360" s="133"/>
      <c r="N360" s="234"/>
      <c r="O360" s="146" t="str">
        <f>IF($N360="","-",_xlfn.XLOOKUP($N360,'FY25 Gold Book'!$A:$A,'FY25 Gold Book'!$B:$B,"-",0,1))</f>
        <v>-</v>
      </c>
      <c r="P360" s="444" t="str">
        <f>IF($N360="","-",_xlfn.XLOOKUP($N360,'FY25 Gold Book'!$A:$A,'FY25 Gold Book'!$C:$C,"-",0,1))</f>
        <v>-</v>
      </c>
      <c r="Q360" s="146" t="str">
        <f>IF($N360="","-",_xlfn.XLOOKUP($N360,'FY25 Gold Book'!$A:$A,'FY25 Gold Book'!$D:$D,"-",0,1))</f>
        <v>-</v>
      </c>
      <c r="R360" s="52"/>
      <c r="S360" s="465" t="str" cm="1">
        <f t="array" ref="S360">IFERROR(
_xlfn.IFS(
$I360=600010,"36th District Judges (CC 600010)",
$I360=600014,"36th District Staff (CC 600014)",
$I360&lt;&gt;0,_xlfn.XLOOKUP($N360,'FY25 Gold Book'!$A:$A,'FY25 Gold Book'!$F:$F,"-",0,1)),
"-")</f>
        <v>-</v>
      </c>
      <c r="T360" s="465" t="str" cm="1">
        <f t="array" ref="T360">IFERROR(
_xlfn.IFS(
OR($R360="TASS",$R360="Seasonal"),"TASS / Part-Time (FICA Only)",
$A360=13,"BSEED",
$A360=20,"DDoT",
OR($A360=48,$A360=49),"DWSD",
$A360=72,"Library",
$I360=600010,"36th District Judges",
$I360=600014,"36th District Staff",
$N360&lt;&gt;0,_xlfn.XLOOKUP($N360,'FY25 Gold Book'!$A:$A,'FY25 Gold Book'!$H:$H,"-",0,1)),
"-")</f>
        <v>-</v>
      </c>
      <c r="U360" s="678"/>
      <c r="V360" s="679"/>
      <c r="W360" s="677"/>
      <c r="X360" s="134"/>
      <c r="Y360" s="135"/>
      <c r="Z360" s="147">
        <f>_xlfn.XLOOKUP($N360,'FY25 Gold Book'!$A:$A,'FY25 Gold Book'!$E:$E,0,0,1)</f>
        <v>0</v>
      </c>
      <c r="AA360" s="680">
        <f>_xlfn.XLOOKUP($N360,'FY25 Gold Book'!$A:$A,'FY25 Gold Book'!$G:$G,0,0,1)</f>
        <v>0</v>
      </c>
      <c r="AB360" s="148">
        <f t="shared" si="39"/>
        <v>0</v>
      </c>
      <c r="AC360" s="681">
        <v>0</v>
      </c>
      <c r="AD360" s="149">
        <f t="shared" si="40"/>
        <v>0</v>
      </c>
      <c r="AE360" s="147">
        <f>_xlfn.XLOOKUP($T360,'FY25 Fringe Rates'!$X$6:$X$15,'FY25 Fringe Rates'!$Y$6:$Y$15,0,0,1)</f>
        <v>0</v>
      </c>
      <c r="AF360" s="150">
        <f t="shared" si="35"/>
        <v>0</v>
      </c>
      <c r="AG360" s="136">
        <v>0</v>
      </c>
      <c r="AH360" s="149">
        <f t="shared" si="41"/>
        <v>0</v>
      </c>
      <c r="AI360" s="151">
        <f t="shared" si="36"/>
        <v>0</v>
      </c>
      <c r="AJ360" s="32"/>
    </row>
    <row r="361" spans="1:36">
      <c r="A361" s="145" t="str">
        <f t="shared" si="37"/>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2"/>
      <c r="J361" s="303" t="str">
        <f>IF($I361="","-",_xlfn.XLOOKUP($I361,'CC.Meta'!$A:$A,'CC.Meta'!$D:$D,"-",0,1))</f>
        <v>-</v>
      </c>
      <c r="K361" s="306" t="str">
        <f t="shared" si="38"/>
        <v>--</v>
      </c>
      <c r="L361" s="302"/>
      <c r="M361" s="133"/>
      <c r="N361" s="234"/>
      <c r="O361" s="146" t="str">
        <f>IF($N361="","-",_xlfn.XLOOKUP($N361,'FY25 Gold Book'!$A:$A,'FY25 Gold Book'!$B:$B,"-",0,1))</f>
        <v>-</v>
      </c>
      <c r="P361" s="444" t="str">
        <f>IF($N361="","-",_xlfn.XLOOKUP($N361,'FY25 Gold Book'!$A:$A,'FY25 Gold Book'!$C:$C,"-",0,1))</f>
        <v>-</v>
      </c>
      <c r="Q361" s="146" t="str">
        <f>IF($N361="","-",_xlfn.XLOOKUP($N361,'FY25 Gold Book'!$A:$A,'FY25 Gold Book'!$D:$D,"-",0,1))</f>
        <v>-</v>
      </c>
      <c r="R361" s="52"/>
      <c r="S361" s="465" t="str" cm="1">
        <f t="array" ref="S361">IFERROR(
_xlfn.IFS(
$I361=600010,"36th District Judges (CC 600010)",
$I361=600014,"36th District Staff (CC 600014)",
$I361&lt;&gt;0,_xlfn.XLOOKUP($N361,'FY25 Gold Book'!$A:$A,'FY25 Gold Book'!$F:$F,"-",0,1)),
"-")</f>
        <v>-</v>
      </c>
      <c r="T361" s="465" t="str" cm="1">
        <f t="array" ref="T361">IFERROR(
_xlfn.IFS(
OR($R361="TASS",$R361="Seasonal"),"TASS / Part-Time (FICA Only)",
$A361=13,"BSEED",
$A361=20,"DDoT",
OR($A361=48,$A361=49),"DWSD",
$A361=72,"Library",
$I361=600010,"36th District Judges",
$I361=600014,"36th District Staff",
$N361&lt;&gt;0,_xlfn.XLOOKUP($N361,'FY25 Gold Book'!$A:$A,'FY25 Gold Book'!$H:$H,"-",0,1)),
"-")</f>
        <v>-</v>
      </c>
      <c r="U361" s="678"/>
      <c r="V361" s="679"/>
      <c r="W361" s="677"/>
      <c r="X361" s="134"/>
      <c r="Y361" s="135"/>
      <c r="Z361" s="147">
        <f>_xlfn.XLOOKUP($N361,'FY25 Gold Book'!$A:$A,'FY25 Gold Book'!$E:$E,0,0,1)</f>
        <v>0</v>
      </c>
      <c r="AA361" s="680">
        <f>_xlfn.XLOOKUP($N361,'FY25 Gold Book'!$A:$A,'FY25 Gold Book'!$G:$G,0,0,1)</f>
        <v>0</v>
      </c>
      <c r="AB361" s="148">
        <f t="shared" si="39"/>
        <v>0</v>
      </c>
      <c r="AC361" s="681">
        <v>0</v>
      </c>
      <c r="AD361" s="149">
        <f t="shared" si="40"/>
        <v>0</v>
      </c>
      <c r="AE361" s="147">
        <f>_xlfn.XLOOKUP($T361,'FY25 Fringe Rates'!$X$6:$X$15,'FY25 Fringe Rates'!$Y$6:$Y$15,0,0,1)</f>
        <v>0</v>
      </c>
      <c r="AF361" s="150">
        <f t="shared" si="35"/>
        <v>0</v>
      </c>
      <c r="AG361" s="136">
        <v>0</v>
      </c>
      <c r="AH361" s="149">
        <f t="shared" si="41"/>
        <v>0</v>
      </c>
      <c r="AI361" s="151">
        <f t="shared" si="36"/>
        <v>0</v>
      </c>
      <c r="AJ361" s="32"/>
    </row>
    <row r="362" spans="1:36">
      <c r="A362" s="145" t="str">
        <f t="shared" si="37"/>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2"/>
      <c r="H362" s="303" t="str">
        <f>IF($G362="","-",_xlfn.XLOOKUP($G362,Appr.Meta!$A:$A,Appr.Meta!$D:$D,"-",0,1))</f>
        <v>-</v>
      </c>
      <c r="I362" s="302"/>
      <c r="J362" s="303" t="str">
        <f>IF($I362="","-",_xlfn.XLOOKUP($I362,'CC.Meta'!$A:$A,'CC.Meta'!$D:$D,"-",0,1))</f>
        <v>-</v>
      </c>
      <c r="K362" s="306" t="str">
        <f t="shared" si="38"/>
        <v>--</v>
      </c>
      <c r="L362" s="302"/>
      <c r="M362" s="133"/>
      <c r="N362" s="234"/>
      <c r="O362" s="146" t="str">
        <f>IF($N362="","-",_xlfn.XLOOKUP($N362,'FY25 Gold Book'!$A:$A,'FY25 Gold Book'!$B:$B,"-",0,1))</f>
        <v>-</v>
      </c>
      <c r="P362" s="444" t="str">
        <f>IF($N362="","-",_xlfn.XLOOKUP($N362,'FY25 Gold Book'!$A:$A,'FY25 Gold Book'!$C:$C,"-",0,1))</f>
        <v>-</v>
      </c>
      <c r="Q362" s="146" t="str">
        <f>IF($N362="","-",_xlfn.XLOOKUP($N362,'FY25 Gold Book'!$A:$A,'FY25 Gold Book'!$D:$D,"-",0,1))</f>
        <v>-</v>
      </c>
      <c r="R362" s="52"/>
      <c r="S362" s="465" t="str" cm="1">
        <f t="array" ref="S362">IFERROR(
_xlfn.IFS(
$I362=600010,"36th District Judges (CC 600010)",
$I362=600014,"36th District Staff (CC 600014)",
$I362&lt;&gt;0,_xlfn.XLOOKUP($N362,'FY25 Gold Book'!$A:$A,'FY25 Gold Book'!$F:$F,"-",0,1)),
"-")</f>
        <v>-</v>
      </c>
      <c r="T362" s="465" t="str" cm="1">
        <f t="array" ref="T362">IFERROR(
_xlfn.IFS(
OR($R362="TASS",$R362="Seasonal"),"TASS / Part-Time (FICA Only)",
$A362=13,"BSEED",
$A362=20,"DDoT",
OR($A362=48,$A362=49),"DWSD",
$A362=72,"Library",
$I362=600010,"36th District Judges",
$I362=600014,"36th District Staff",
$N362&lt;&gt;0,_xlfn.XLOOKUP($N362,'FY25 Gold Book'!$A:$A,'FY25 Gold Book'!$H:$H,"-",0,1)),
"-")</f>
        <v>-</v>
      </c>
      <c r="U362" s="678"/>
      <c r="V362" s="679"/>
      <c r="W362" s="677"/>
      <c r="X362" s="134"/>
      <c r="Y362" s="135"/>
      <c r="Z362" s="147">
        <f>_xlfn.XLOOKUP($N362,'FY25 Gold Book'!$A:$A,'FY25 Gold Book'!$E:$E,0,0,1)</f>
        <v>0</v>
      </c>
      <c r="AA362" s="680">
        <f>_xlfn.XLOOKUP($N362,'FY25 Gold Book'!$A:$A,'FY25 Gold Book'!$G:$G,0,0,1)</f>
        <v>0</v>
      </c>
      <c r="AB362" s="148">
        <f t="shared" si="39"/>
        <v>0</v>
      </c>
      <c r="AC362" s="681">
        <v>0</v>
      </c>
      <c r="AD362" s="149">
        <f t="shared" si="40"/>
        <v>0</v>
      </c>
      <c r="AE362" s="147">
        <f>_xlfn.XLOOKUP($T362,'FY25 Fringe Rates'!$X$6:$X$15,'FY25 Fringe Rates'!$Y$6:$Y$15,0,0,1)</f>
        <v>0</v>
      </c>
      <c r="AF362" s="150">
        <f t="shared" si="35"/>
        <v>0</v>
      </c>
      <c r="AG362" s="136">
        <v>0</v>
      </c>
      <c r="AH362" s="149">
        <f t="shared" si="41"/>
        <v>0</v>
      </c>
      <c r="AI362" s="151">
        <f t="shared" si="36"/>
        <v>0</v>
      </c>
      <c r="AJ362" s="32"/>
    </row>
    <row r="363" spans="1:36">
      <c r="A363" s="145" t="str">
        <f t="shared" si="37"/>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2"/>
      <c r="J363" s="303" t="str">
        <f>IF($I363="","-",_xlfn.XLOOKUP($I363,'CC.Meta'!$A:$A,'CC.Meta'!$D:$D,"-",0,1))</f>
        <v>-</v>
      </c>
      <c r="K363" s="306" t="str">
        <f t="shared" si="38"/>
        <v>--</v>
      </c>
      <c r="L363" s="302"/>
      <c r="M363" s="133"/>
      <c r="N363" s="234"/>
      <c r="O363" s="146" t="str">
        <f>IF($N363="","-",_xlfn.XLOOKUP($N363,'FY25 Gold Book'!$A:$A,'FY25 Gold Book'!$B:$B,"-",0,1))</f>
        <v>-</v>
      </c>
      <c r="P363" s="444" t="str">
        <f>IF($N363="","-",_xlfn.XLOOKUP($N363,'FY25 Gold Book'!$A:$A,'FY25 Gold Book'!$C:$C,"-",0,1))</f>
        <v>-</v>
      </c>
      <c r="Q363" s="146" t="str">
        <f>IF($N363="","-",_xlfn.XLOOKUP($N363,'FY25 Gold Book'!$A:$A,'FY25 Gold Book'!$D:$D,"-",0,1))</f>
        <v>-</v>
      </c>
      <c r="R363" s="52"/>
      <c r="S363" s="465" t="str" cm="1">
        <f t="array" ref="S363">IFERROR(
_xlfn.IFS(
$I363=600010,"36th District Judges (CC 600010)",
$I363=600014,"36th District Staff (CC 600014)",
$I363&lt;&gt;0,_xlfn.XLOOKUP($N363,'FY25 Gold Book'!$A:$A,'FY25 Gold Book'!$F:$F,"-",0,1)),
"-")</f>
        <v>-</v>
      </c>
      <c r="T363" s="465" t="str" cm="1">
        <f t="array" ref="T363">IFERROR(
_xlfn.IFS(
OR($R363="TASS",$R363="Seasonal"),"TASS / Part-Time (FICA Only)",
$A363=13,"BSEED",
$A363=20,"DDoT",
OR($A363=48,$A363=49),"DWSD",
$A363=72,"Library",
$I363=600010,"36th District Judges",
$I363=600014,"36th District Staff",
$N363&lt;&gt;0,_xlfn.XLOOKUP($N363,'FY25 Gold Book'!$A:$A,'FY25 Gold Book'!$H:$H,"-",0,1)),
"-")</f>
        <v>-</v>
      </c>
      <c r="U363" s="678"/>
      <c r="V363" s="679"/>
      <c r="W363" s="677"/>
      <c r="X363" s="134"/>
      <c r="Y363" s="135"/>
      <c r="Z363" s="147">
        <f>_xlfn.XLOOKUP($N363,'FY25 Gold Book'!$A:$A,'FY25 Gold Book'!$E:$E,0,0,1)</f>
        <v>0</v>
      </c>
      <c r="AA363" s="680">
        <f>_xlfn.XLOOKUP($N363,'FY25 Gold Book'!$A:$A,'FY25 Gold Book'!$G:$G,0,0,1)</f>
        <v>0</v>
      </c>
      <c r="AB363" s="148">
        <f t="shared" si="39"/>
        <v>0</v>
      </c>
      <c r="AC363" s="681">
        <v>0</v>
      </c>
      <c r="AD363" s="149">
        <f t="shared" si="40"/>
        <v>0</v>
      </c>
      <c r="AE363" s="147">
        <f>_xlfn.XLOOKUP($T363,'FY25 Fringe Rates'!$X$6:$X$15,'FY25 Fringe Rates'!$Y$6:$Y$15,0,0,1)</f>
        <v>0</v>
      </c>
      <c r="AF363" s="150">
        <f t="shared" si="35"/>
        <v>0</v>
      </c>
      <c r="AG363" s="136">
        <v>0</v>
      </c>
      <c r="AH363" s="149">
        <f t="shared" si="41"/>
        <v>0</v>
      </c>
      <c r="AI363" s="151">
        <f t="shared" si="36"/>
        <v>0</v>
      </c>
      <c r="AJ363" s="32"/>
    </row>
    <row r="364" spans="1:36">
      <c r="A364" s="145" t="str">
        <f t="shared" si="37"/>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2"/>
      <c r="H364" s="303" t="str">
        <f>IF($G364="","-",_xlfn.XLOOKUP($G364,Appr.Meta!$A:$A,Appr.Meta!$D:$D,"-",0,1))</f>
        <v>-</v>
      </c>
      <c r="I364" s="302"/>
      <c r="J364" s="303" t="str">
        <f>IF($I364="","-",_xlfn.XLOOKUP($I364,'CC.Meta'!$A:$A,'CC.Meta'!$D:$D,"-",0,1))</f>
        <v>-</v>
      </c>
      <c r="K364" s="306" t="str">
        <f t="shared" si="38"/>
        <v>--</v>
      </c>
      <c r="L364" s="302"/>
      <c r="M364" s="133"/>
      <c r="N364" s="234"/>
      <c r="O364" s="146" t="str">
        <f>IF($N364="","-",_xlfn.XLOOKUP($N364,'FY25 Gold Book'!$A:$A,'FY25 Gold Book'!$B:$B,"-",0,1))</f>
        <v>-</v>
      </c>
      <c r="P364" s="444" t="str">
        <f>IF($N364="","-",_xlfn.XLOOKUP($N364,'FY25 Gold Book'!$A:$A,'FY25 Gold Book'!$C:$C,"-",0,1))</f>
        <v>-</v>
      </c>
      <c r="Q364" s="146" t="str">
        <f>IF($N364="","-",_xlfn.XLOOKUP($N364,'FY25 Gold Book'!$A:$A,'FY25 Gold Book'!$D:$D,"-",0,1))</f>
        <v>-</v>
      </c>
      <c r="R364" s="52"/>
      <c r="S364" s="465" t="str" cm="1">
        <f t="array" ref="S364">IFERROR(
_xlfn.IFS(
$I364=600010,"36th District Judges (CC 600010)",
$I364=600014,"36th District Staff (CC 600014)",
$I364&lt;&gt;0,_xlfn.XLOOKUP($N364,'FY25 Gold Book'!$A:$A,'FY25 Gold Book'!$F:$F,"-",0,1)),
"-")</f>
        <v>-</v>
      </c>
      <c r="T364" s="465" t="str" cm="1">
        <f t="array" ref="T364">IFERROR(
_xlfn.IFS(
OR($R364="TASS",$R364="Seasonal"),"TASS / Part-Time (FICA Only)",
$A364=13,"BSEED",
$A364=20,"DDoT",
OR($A364=48,$A364=49),"DWSD",
$A364=72,"Library",
$I364=600010,"36th District Judges",
$I364=600014,"36th District Staff",
$N364&lt;&gt;0,_xlfn.XLOOKUP($N364,'FY25 Gold Book'!$A:$A,'FY25 Gold Book'!$H:$H,"-",0,1)),
"-")</f>
        <v>-</v>
      </c>
      <c r="U364" s="678"/>
      <c r="V364" s="679"/>
      <c r="W364" s="677"/>
      <c r="X364" s="134"/>
      <c r="Y364" s="135"/>
      <c r="Z364" s="147">
        <f>_xlfn.XLOOKUP($N364,'FY25 Gold Book'!$A:$A,'FY25 Gold Book'!$E:$E,0,0,1)</f>
        <v>0</v>
      </c>
      <c r="AA364" s="680">
        <f>_xlfn.XLOOKUP($N364,'FY25 Gold Book'!$A:$A,'FY25 Gold Book'!$G:$G,0,0,1)</f>
        <v>0</v>
      </c>
      <c r="AB364" s="148">
        <f t="shared" si="39"/>
        <v>0</v>
      </c>
      <c r="AC364" s="681">
        <v>0</v>
      </c>
      <c r="AD364" s="149">
        <f t="shared" si="40"/>
        <v>0</v>
      </c>
      <c r="AE364" s="147">
        <f>_xlfn.XLOOKUP($T364,'FY25 Fringe Rates'!$X$6:$X$15,'FY25 Fringe Rates'!$Y$6:$Y$15,0,0,1)</f>
        <v>0</v>
      </c>
      <c r="AF364" s="150">
        <f t="shared" si="35"/>
        <v>0</v>
      </c>
      <c r="AG364" s="136">
        <v>0</v>
      </c>
      <c r="AH364" s="149">
        <f t="shared" si="41"/>
        <v>0</v>
      </c>
      <c r="AI364" s="151">
        <f t="shared" si="36"/>
        <v>0</v>
      </c>
      <c r="AJ364" s="32"/>
    </row>
    <row r="365" spans="1:36">
      <c r="A365" s="145" t="str">
        <f t="shared" si="37"/>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2"/>
      <c r="J365" s="303" t="str">
        <f>IF($I365="","-",_xlfn.XLOOKUP($I365,'CC.Meta'!$A:$A,'CC.Meta'!$D:$D,"-",0,1))</f>
        <v>-</v>
      </c>
      <c r="K365" s="306" t="str">
        <f t="shared" si="38"/>
        <v>--</v>
      </c>
      <c r="L365" s="302"/>
      <c r="M365" s="133"/>
      <c r="N365" s="234"/>
      <c r="O365" s="146" t="str">
        <f>IF($N365="","-",_xlfn.XLOOKUP($N365,'FY25 Gold Book'!$A:$A,'FY25 Gold Book'!$B:$B,"-",0,1))</f>
        <v>-</v>
      </c>
      <c r="P365" s="444" t="str">
        <f>IF($N365="","-",_xlfn.XLOOKUP($N365,'FY25 Gold Book'!$A:$A,'FY25 Gold Book'!$C:$C,"-",0,1))</f>
        <v>-</v>
      </c>
      <c r="Q365" s="146" t="str">
        <f>IF($N365="","-",_xlfn.XLOOKUP($N365,'FY25 Gold Book'!$A:$A,'FY25 Gold Book'!$D:$D,"-",0,1))</f>
        <v>-</v>
      </c>
      <c r="R365" s="52"/>
      <c r="S365" s="465" t="str" cm="1">
        <f t="array" ref="S365">IFERROR(
_xlfn.IFS(
$I365=600010,"36th District Judges (CC 600010)",
$I365=600014,"36th District Staff (CC 600014)",
$I365&lt;&gt;0,_xlfn.XLOOKUP($N365,'FY25 Gold Book'!$A:$A,'FY25 Gold Book'!$F:$F,"-",0,1)),
"-")</f>
        <v>-</v>
      </c>
      <c r="T365" s="465" t="str" cm="1">
        <f t="array" ref="T365">IFERROR(
_xlfn.IFS(
OR($R365="TASS",$R365="Seasonal"),"TASS / Part-Time (FICA Only)",
$A365=13,"BSEED",
$A365=20,"DDoT",
OR($A365=48,$A365=49),"DWSD",
$A365=72,"Library",
$I365=600010,"36th District Judges",
$I365=600014,"36th District Staff",
$N365&lt;&gt;0,_xlfn.XLOOKUP($N365,'FY25 Gold Book'!$A:$A,'FY25 Gold Book'!$H:$H,"-",0,1)),
"-")</f>
        <v>-</v>
      </c>
      <c r="U365" s="678"/>
      <c r="V365" s="679"/>
      <c r="W365" s="677"/>
      <c r="X365" s="134"/>
      <c r="Y365" s="135"/>
      <c r="Z365" s="147">
        <f>_xlfn.XLOOKUP($N365,'FY25 Gold Book'!$A:$A,'FY25 Gold Book'!$E:$E,0,0,1)</f>
        <v>0</v>
      </c>
      <c r="AA365" s="680">
        <f>_xlfn.XLOOKUP($N365,'FY25 Gold Book'!$A:$A,'FY25 Gold Book'!$G:$G,0,0,1)</f>
        <v>0</v>
      </c>
      <c r="AB365" s="148">
        <f t="shared" si="39"/>
        <v>0</v>
      </c>
      <c r="AC365" s="681">
        <v>0</v>
      </c>
      <c r="AD365" s="149">
        <f t="shared" si="40"/>
        <v>0</v>
      </c>
      <c r="AE365" s="147">
        <f>_xlfn.XLOOKUP($T365,'FY25 Fringe Rates'!$X$6:$X$15,'FY25 Fringe Rates'!$Y$6:$Y$15,0,0,1)</f>
        <v>0</v>
      </c>
      <c r="AF365" s="150">
        <f t="shared" si="35"/>
        <v>0</v>
      </c>
      <c r="AG365" s="136">
        <v>0</v>
      </c>
      <c r="AH365" s="149">
        <f t="shared" si="41"/>
        <v>0</v>
      </c>
      <c r="AI365" s="151">
        <f t="shared" si="36"/>
        <v>0</v>
      </c>
      <c r="AJ365" s="32"/>
    </row>
    <row r="366" spans="1:36">
      <c r="A366" s="145" t="str">
        <f t="shared" si="37"/>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2"/>
      <c r="J366" s="303" t="str">
        <f>IF($I366="","-",_xlfn.XLOOKUP($I366,'CC.Meta'!$A:$A,'CC.Meta'!$D:$D,"-",0,1))</f>
        <v>-</v>
      </c>
      <c r="K366" s="306" t="str">
        <f t="shared" si="38"/>
        <v>--</v>
      </c>
      <c r="L366" s="302"/>
      <c r="M366" s="133"/>
      <c r="N366" s="234"/>
      <c r="O366" s="146" t="str">
        <f>IF($N366="","-",_xlfn.XLOOKUP($N366,'FY25 Gold Book'!$A:$A,'FY25 Gold Book'!$B:$B,"-",0,1))</f>
        <v>-</v>
      </c>
      <c r="P366" s="444" t="str">
        <f>IF($N366="","-",_xlfn.XLOOKUP($N366,'FY25 Gold Book'!$A:$A,'FY25 Gold Book'!$C:$C,"-",0,1))</f>
        <v>-</v>
      </c>
      <c r="Q366" s="146" t="str">
        <f>IF($N366="","-",_xlfn.XLOOKUP($N366,'FY25 Gold Book'!$A:$A,'FY25 Gold Book'!$D:$D,"-",0,1))</f>
        <v>-</v>
      </c>
      <c r="R366" s="52"/>
      <c r="S366" s="465" t="str" cm="1">
        <f t="array" ref="S366">IFERROR(
_xlfn.IFS(
$I366=600010,"36th District Judges (CC 600010)",
$I366=600014,"36th District Staff (CC 600014)",
$I366&lt;&gt;0,_xlfn.XLOOKUP($N366,'FY25 Gold Book'!$A:$A,'FY25 Gold Book'!$F:$F,"-",0,1)),
"-")</f>
        <v>-</v>
      </c>
      <c r="T366" s="465" t="str" cm="1">
        <f t="array" ref="T366">IFERROR(
_xlfn.IFS(
OR($R366="TASS",$R366="Seasonal"),"TASS / Part-Time (FICA Only)",
$A366=13,"BSEED",
$A366=20,"DDoT",
OR($A366=48,$A366=49),"DWSD",
$A366=72,"Library",
$I366=600010,"36th District Judges",
$I366=600014,"36th District Staff",
$N366&lt;&gt;0,_xlfn.XLOOKUP($N366,'FY25 Gold Book'!$A:$A,'FY25 Gold Book'!$H:$H,"-",0,1)),
"-")</f>
        <v>-</v>
      </c>
      <c r="U366" s="678"/>
      <c r="V366" s="679"/>
      <c r="W366" s="677"/>
      <c r="X366" s="134"/>
      <c r="Y366" s="135"/>
      <c r="Z366" s="147">
        <f>_xlfn.XLOOKUP($N366,'FY25 Gold Book'!$A:$A,'FY25 Gold Book'!$E:$E,0,0,1)</f>
        <v>0</v>
      </c>
      <c r="AA366" s="680">
        <f>_xlfn.XLOOKUP($N366,'FY25 Gold Book'!$A:$A,'FY25 Gold Book'!$G:$G,0,0,1)</f>
        <v>0</v>
      </c>
      <c r="AB366" s="148">
        <f t="shared" si="39"/>
        <v>0</v>
      </c>
      <c r="AC366" s="681">
        <v>0</v>
      </c>
      <c r="AD366" s="149">
        <f t="shared" si="40"/>
        <v>0</v>
      </c>
      <c r="AE366" s="147">
        <f>_xlfn.XLOOKUP($T366,'FY25 Fringe Rates'!$X$6:$X$15,'FY25 Fringe Rates'!$Y$6:$Y$15,0,0,1)</f>
        <v>0</v>
      </c>
      <c r="AF366" s="150">
        <f t="shared" si="35"/>
        <v>0</v>
      </c>
      <c r="AG366" s="136">
        <v>0</v>
      </c>
      <c r="AH366" s="149">
        <f t="shared" si="41"/>
        <v>0</v>
      </c>
      <c r="AI366" s="151">
        <f t="shared" si="36"/>
        <v>0</v>
      </c>
      <c r="AJ366" s="32"/>
    </row>
    <row r="367" spans="1:36">
      <c r="A367" s="145" t="str">
        <f t="shared" si="37"/>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2"/>
      <c r="J367" s="303" t="str">
        <f>IF($I367="","-",_xlfn.XLOOKUP($I367,'CC.Meta'!$A:$A,'CC.Meta'!$D:$D,"-",0,1))</f>
        <v>-</v>
      </c>
      <c r="K367" s="306" t="str">
        <f t="shared" si="38"/>
        <v>--</v>
      </c>
      <c r="L367" s="302"/>
      <c r="M367" s="133"/>
      <c r="N367" s="234"/>
      <c r="O367" s="146" t="str">
        <f>IF($N367="","-",_xlfn.XLOOKUP($N367,'FY25 Gold Book'!$A:$A,'FY25 Gold Book'!$B:$B,"-",0,1))</f>
        <v>-</v>
      </c>
      <c r="P367" s="444" t="str">
        <f>IF($N367="","-",_xlfn.XLOOKUP($N367,'FY25 Gold Book'!$A:$A,'FY25 Gold Book'!$C:$C,"-",0,1))</f>
        <v>-</v>
      </c>
      <c r="Q367" s="146" t="str">
        <f>IF($N367="","-",_xlfn.XLOOKUP($N367,'FY25 Gold Book'!$A:$A,'FY25 Gold Book'!$D:$D,"-",0,1))</f>
        <v>-</v>
      </c>
      <c r="R367" s="52"/>
      <c r="S367" s="465" t="str" cm="1">
        <f t="array" ref="S367">IFERROR(
_xlfn.IFS(
$I367=600010,"36th District Judges (CC 600010)",
$I367=600014,"36th District Staff (CC 600014)",
$I367&lt;&gt;0,_xlfn.XLOOKUP($N367,'FY25 Gold Book'!$A:$A,'FY25 Gold Book'!$F:$F,"-",0,1)),
"-")</f>
        <v>-</v>
      </c>
      <c r="T367" s="465" t="str" cm="1">
        <f t="array" ref="T367">IFERROR(
_xlfn.IFS(
OR($R367="TASS",$R367="Seasonal"),"TASS / Part-Time (FICA Only)",
$A367=13,"BSEED",
$A367=20,"DDoT",
OR($A367=48,$A367=49),"DWSD",
$A367=72,"Library",
$I367=600010,"36th District Judges",
$I367=600014,"36th District Staff",
$N367&lt;&gt;0,_xlfn.XLOOKUP($N367,'FY25 Gold Book'!$A:$A,'FY25 Gold Book'!$H:$H,"-",0,1)),
"-")</f>
        <v>-</v>
      </c>
      <c r="U367" s="678"/>
      <c r="V367" s="679"/>
      <c r="W367" s="677"/>
      <c r="X367" s="134"/>
      <c r="Y367" s="135"/>
      <c r="Z367" s="147">
        <f>_xlfn.XLOOKUP($N367,'FY25 Gold Book'!$A:$A,'FY25 Gold Book'!$E:$E,0,0,1)</f>
        <v>0</v>
      </c>
      <c r="AA367" s="680">
        <f>_xlfn.XLOOKUP($N367,'FY25 Gold Book'!$A:$A,'FY25 Gold Book'!$G:$G,0,0,1)</f>
        <v>0</v>
      </c>
      <c r="AB367" s="148">
        <f t="shared" si="39"/>
        <v>0</v>
      </c>
      <c r="AC367" s="681">
        <v>0</v>
      </c>
      <c r="AD367" s="149">
        <f t="shared" si="40"/>
        <v>0</v>
      </c>
      <c r="AE367" s="147">
        <f>_xlfn.XLOOKUP($T367,'FY25 Fringe Rates'!$X$6:$X$15,'FY25 Fringe Rates'!$Y$6:$Y$15,0,0,1)</f>
        <v>0</v>
      </c>
      <c r="AF367" s="150">
        <f t="shared" si="35"/>
        <v>0</v>
      </c>
      <c r="AG367" s="136">
        <v>0</v>
      </c>
      <c r="AH367" s="149">
        <f t="shared" si="41"/>
        <v>0</v>
      </c>
      <c r="AI367" s="151">
        <f t="shared" si="36"/>
        <v>0</v>
      </c>
      <c r="AJ367" s="32"/>
    </row>
    <row r="368" spans="1:36">
      <c r="A368" s="145" t="str">
        <f t="shared" si="37"/>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2"/>
      <c r="J368" s="303" t="str">
        <f>IF($I368="","-",_xlfn.XLOOKUP($I368,'CC.Meta'!$A:$A,'CC.Meta'!$D:$D,"-",0,1))</f>
        <v>-</v>
      </c>
      <c r="K368" s="306" t="str">
        <f t="shared" si="38"/>
        <v>--</v>
      </c>
      <c r="L368" s="302"/>
      <c r="M368" s="133"/>
      <c r="N368" s="234"/>
      <c r="O368" s="146" t="str">
        <f>IF($N368="","-",_xlfn.XLOOKUP($N368,'FY25 Gold Book'!$A:$A,'FY25 Gold Book'!$B:$B,"-",0,1))</f>
        <v>-</v>
      </c>
      <c r="P368" s="444" t="str">
        <f>IF($N368="","-",_xlfn.XLOOKUP($N368,'FY25 Gold Book'!$A:$A,'FY25 Gold Book'!$C:$C,"-",0,1))</f>
        <v>-</v>
      </c>
      <c r="Q368" s="146" t="str">
        <f>IF($N368="","-",_xlfn.XLOOKUP($N368,'FY25 Gold Book'!$A:$A,'FY25 Gold Book'!$D:$D,"-",0,1))</f>
        <v>-</v>
      </c>
      <c r="R368" s="52"/>
      <c r="S368" s="465" t="str" cm="1">
        <f t="array" ref="S368">IFERROR(
_xlfn.IFS(
$I368=600010,"36th District Judges (CC 600010)",
$I368=600014,"36th District Staff (CC 600014)",
$I368&lt;&gt;0,_xlfn.XLOOKUP($N368,'FY25 Gold Book'!$A:$A,'FY25 Gold Book'!$F:$F,"-",0,1)),
"-")</f>
        <v>-</v>
      </c>
      <c r="T368" s="465" t="str" cm="1">
        <f t="array" ref="T368">IFERROR(
_xlfn.IFS(
OR($R368="TASS",$R368="Seasonal"),"TASS / Part-Time (FICA Only)",
$A368=13,"BSEED",
$A368=20,"DDoT",
OR($A368=48,$A368=49),"DWSD",
$A368=72,"Library",
$I368=600010,"36th District Judges",
$I368=600014,"36th District Staff",
$N368&lt;&gt;0,_xlfn.XLOOKUP($N368,'FY25 Gold Book'!$A:$A,'FY25 Gold Book'!$H:$H,"-",0,1)),
"-")</f>
        <v>-</v>
      </c>
      <c r="U368" s="678"/>
      <c r="V368" s="679"/>
      <c r="W368" s="677"/>
      <c r="X368" s="134"/>
      <c r="Y368" s="135"/>
      <c r="Z368" s="147">
        <f>_xlfn.XLOOKUP($N368,'FY25 Gold Book'!$A:$A,'FY25 Gold Book'!$E:$E,0,0,1)</f>
        <v>0</v>
      </c>
      <c r="AA368" s="680">
        <f>_xlfn.XLOOKUP($N368,'FY25 Gold Book'!$A:$A,'FY25 Gold Book'!$G:$G,0,0,1)</f>
        <v>0</v>
      </c>
      <c r="AB368" s="148">
        <f t="shared" si="39"/>
        <v>0</v>
      </c>
      <c r="AC368" s="681">
        <v>0</v>
      </c>
      <c r="AD368" s="149">
        <f t="shared" si="40"/>
        <v>0</v>
      </c>
      <c r="AE368" s="147">
        <f>_xlfn.XLOOKUP($T368,'FY25 Fringe Rates'!$X$6:$X$15,'FY25 Fringe Rates'!$Y$6:$Y$15,0,0,1)</f>
        <v>0</v>
      </c>
      <c r="AF368" s="150">
        <f t="shared" si="35"/>
        <v>0</v>
      </c>
      <c r="AG368" s="136">
        <v>0</v>
      </c>
      <c r="AH368" s="149">
        <f t="shared" si="41"/>
        <v>0</v>
      </c>
      <c r="AI368" s="151">
        <f t="shared" si="36"/>
        <v>0</v>
      </c>
      <c r="AJ368" s="32"/>
    </row>
    <row r="369" spans="1:36">
      <c r="A369" s="145" t="str">
        <f t="shared" si="37"/>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2"/>
      <c r="J369" s="303" t="str">
        <f>IF($I369="","-",_xlfn.XLOOKUP($I369,'CC.Meta'!$A:$A,'CC.Meta'!$D:$D,"-",0,1))</f>
        <v>-</v>
      </c>
      <c r="K369" s="306" t="str">
        <f t="shared" si="38"/>
        <v>--</v>
      </c>
      <c r="L369" s="302"/>
      <c r="M369" s="133"/>
      <c r="N369" s="234"/>
      <c r="O369" s="146" t="str">
        <f>IF($N369="","-",_xlfn.XLOOKUP($N369,'FY25 Gold Book'!$A:$A,'FY25 Gold Book'!$B:$B,"-",0,1))</f>
        <v>-</v>
      </c>
      <c r="P369" s="444" t="str">
        <f>IF($N369="","-",_xlfn.XLOOKUP($N369,'FY25 Gold Book'!$A:$A,'FY25 Gold Book'!$C:$C,"-",0,1))</f>
        <v>-</v>
      </c>
      <c r="Q369" s="146" t="str">
        <f>IF($N369="","-",_xlfn.XLOOKUP($N369,'FY25 Gold Book'!$A:$A,'FY25 Gold Book'!$D:$D,"-",0,1))</f>
        <v>-</v>
      </c>
      <c r="R369" s="52"/>
      <c r="S369" s="465" t="str" cm="1">
        <f t="array" ref="S369">IFERROR(
_xlfn.IFS(
$I369=600010,"36th District Judges (CC 600010)",
$I369=600014,"36th District Staff (CC 600014)",
$I369&lt;&gt;0,_xlfn.XLOOKUP($N369,'FY25 Gold Book'!$A:$A,'FY25 Gold Book'!$F:$F,"-",0,1)),
"-")</f>
        <v>-</v>
      </c>
      <c r="T369" s="465" t="str" cm="1">
        <f t="array" ref="T369">IFERROR(
_xlfn.IFS(
OR($R369="TASS",$R369="Seasonal"),"TASS / Part-Time (FICA Only)",
$A369=13,"BSEED",
$A369=20,"DDoT",
OR($A369=48,$A369=49),"DWSD",
$A369=72,"Library",
$I369=600010,"36th District Judges",
$I369=600014,"36th District Staff",
$N369&lt;&gt;0,_xlfn.XLOOKUP($N369,'FY25 Gold Book'!$A:$A,'FY25 Gold Book'!$H:$H,"-",0,1)),
"-")</f>
        <v>-</v>
      </c>
      <c r="U369" s="678"/>
      <c r="V369" s="679"/>
      <c r="W369" s="677"/>
      <c r="X369" s="134"/>
      <c r="Y369" s="135"/>
      <c r="Z369" s="147">
        <f>_xlfn.XLOOKUP($N369,'FY25 Gold Book'!$A:$A,'FY25 Gold Book'!$E:$E,0,0,1)</f>
        <v>0</v>
      </c>
      <c r="AA369" s="680">
        <f>_xlfn.XLOOKUP($N369,'FY25 Gold Book'!$A:$A,'FY25 Gold Book'!$G:$G,0,0,1)</f>
        <v>0</v>
      </c>
      <c r="AB369" s="148">
        <f t="shared" si="39"/>
        <v>0</v>
      </c>
      <c r="AC369" s="681">
        <v>0</v>
      </c>
      <c r="AD369" s="149">
        <f t="shared" si="40"/>
        <v>0</v>
      </c>
      <c r="AE369" s="147">
        <f>_xlfn.XLOOKUP($T369,'FY25 Fringe Rates'!$X$6:$X$15,'FY25 Fringe Rates'!$Y$6:$Y$15,0,0,1)</f>
        <v>0</v>
      </c>
      <c r="AF369" s="150">
        <f t="shared" si="35"/>
        <v>0</v>
      </c>
      <c r="AG369" s="136">
        <v>0</v>
      </c>
      <c r="AH369" s="149">
        <f t="shared" si="41"/>
        <v>0</v>
      </c>
      <c r="AI369" s="151">
        <f t="shared" si="36"/>
        <v>0</v>
      </c>
      <c r="AJ369" s="32"/>
    </row>
    <row r="370" spans="1:36">
      <c r="A370" s="145" t="str">
        <f t="shared" si="37"/>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2"/>
      <c r="J370" s="303" t="str">
        <f>IF($I370="","-",_xlfn.XLOOKUP($I370,'CC.Meta'!$A:$A,'CC.Meta'!$D:$D,"-",0,1))</f>
        <v>-</v>
      </c>
      <c r="K370" s="306" t="str">
        <f t="shared" si="38"/>
        <v>--</v>
      </c>
      <c r="L370" s="302"/>
      <c r="M370" s="133"/>
      <c r="N370" s="234"/>
      <c r="O370" s="146" t="str">
        <f>IF($N370="","-",_xlfn.XLOOKUP($N370,'FY25 Gold Book'!$A:$A,'FY25 Gold Book'!$B:$B,"-",0,1))</f>
        <v>-</v>
      </c>
      <c r="P370" s="444" t="str">
        <f>IF($N370="","-",_xlfn.XLOOKUP($N370,'FY25 Gold Book'!$A:$A,'FY25 Gold Book'!$C:$C,"-",0,1))</f>
        <v>-</v>
      </c>
      <c r="Q370" s="146" t="str">
        <f>IF($N370="","-",_xlfn.XLOOKUP($N370,'FY25 Gold Book'!$A:$A,'FY25 Gold Book'!$D:$D,"-",0,1))</f>
        <v>-</v>
      </c>
      <c r="R370" s="52"/>
      <c r="S370" s="465" t="str" cm="1">
        <f t="array" ref="S370">IFERROR(
_xlfn.IFS(
$I370=600010,"36th District Judges (CC 600010)",
$I370=600014,"36th District Staff (CC 600014)",
$I370&lt;&gt;0,_xlfn.XLOOKUP($N370,'FY25 Gold Book'!$A:$A,'FY25 Gold Book'!$F:$F,"-",0,1)),
"-")</f>
        <v>-</v>
      </c>
      <c r="T370" s="465" t="str" cm="1">
        <f t="array" ref="T370">IFERROR(
_xlfn.IFS(
OR($R370="TASS",$R370="Seasonal"),"TASS / Part-Time (FICA Only)",
$A370=13,"BSEED",
$A370=20,"DDoT",
OR($A370=48,$A370=49),"DWSD",
$A370=72,"Library",
$I370=600010,"36th District Judges",
$I370=600014,"36th District Staff",
$N370&lt;&gt;0,_xlfn.XLOOKUP($N370,'FY25 Gold Book'!$A:$A,'FY25 Gold Book'!$H:$H,"-",0,1)),
"-")</f>
        <v>-</v>
      </c>
      <c r="U370" s="678"/>
      <c r="V370" s="679"/>
      <c r="W370" s="677"/>
      <c r="X370" s="134"/>
      <c r="Y370" s="135"/>
      <c r="Z370" s="147">
        <f>_xlfn.XLOOKUP($N370,'FY25 Gold Book'!$A:$A,'FY25 Gold Book'!$E:$E,0,0,1)</f>
        <v>0</v>
      </c>
      <c r="AA370" s="680">
        <f>_xlfn.XLOOKUP($N370,'FY25 Gold Book'!$A:$A,'FY25 Gold Book'!$G:$G,0,0,1)</f>
        <v>0</v>
      </c>
      <c r="AB370" s="148">
        <f t="shared" si="39"/>
        <v>0</v>
      </c>
      <c r="AC370" s="681">
        <v>0</v>
      </c>
      <c r="AD370" s="149">
        <f t="shared" si="40"/>
        <v>0</v>
      </c>
      <c r="AE370" s="147">
        <f>_xlfn.XLOOKUP($T370,'FY25 Fringe Rates'!$X$6:$X$15,'FY25 Fringe Rates'!$Y$6:$Y$15,0,0,1)</f>
        <v>0</v>
      </c>
      <c r="AF370" s="150">
        <f t="shared" si="35"/>
        <v>0</v>
      </c>
      <c r="AG370" s="136">
        <v>0</v>
      </c>
      <c r="AH370" s="149">
        <f t="shared" si="41"/>
        <v>0</v>
      </c>
      <c r="AI370" s="151">
        <f t="shared" si="36"/>
        <v>0</v>
      </c>
      <c r="AJ370" s="32"/>
    </row>
    <row r="371" spans="1:36">
      <c r="A371" s="145" t="str">
        <f t="shared" si="37"/>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2"/>
      <c r="J371" s="303" t="str">
        <f>IF($I371="","-",_xlfn.XLOOKUP($I371,'CC.Meta'!$A:$A,'CC.Meta'!$D:$D,"-",0,1))</f>
        <v>-</v>
      </c>
      <c r="K371" s="306" t="str">
        <f t="shared" si="38"/>
        <v>--</v>
      </c>
      <c r="L371" s="302"/>
      <c r="M371" s="133"/>
      <c r="N371" s="234"/>
      <c r="O371" s="146" t="str">
        <f>IF($N371="","-",_xlfn.XLOOKUP($N371,'FY25 Gold Book'!$A:$A,'FY25 Gold Book'!$B:$B,"-",0,1))</f>
        <v>-</v>
      </c>
      <c r="P371" s="444" t="str">
        <f>IF($N371="","-",_xlfn.XLOOKUP($N371,'FY25 Gold Book'!$A:$A,'FY25 Gold Book'!$C:$C,"-",0,1))</f>
        <v>-</v>
      </c>
      <c r="Q371" s="146" t="str">
        <f>IF($N371="","-",_xlfn.XLOOKUP($N371,'FY25 Gold Book'!$A:$A,'FY25 Gold Book'!$D:$D,"-",0,1))</f>
        <v>-</v>
      </c>
      <c r="R371" s="52"/>
      <c r="S371" s="465" t="str" cm="1">
        <f t="array" ref="S371">IFERROR(
_xlfn.IFS(
$I371=600010,"36th District Judges (CC 600010)",
$I371=600014,"36th District Staff (CC 600014)",
$I371&lt;&gt;0,_xlfn.XLOOKUP($N371,'FY25 Gold Book'!$A:$A,'FY25 Gold Book'!$F:$F,"-",0,1)),
"-")</f>
        <v>-</v>
      </c>
      <c r="T371" s="465" t="str" cm="1">
        <f t="array" ref="T371">IFERROR(
_xlfn.IFS(
OR($R371="TASS",$R371="Seasonal"),"TASS / Part-Time (FICA Only)",
$A371=13,"BSEED",
$A371=20,"DDoT",
OR($A371=48,$A371=49),"DWSD",
$A371=72,"Library",
$I371=600010,"36th District Judges",
$I371=600014,"36th District Staff",
$N371&lt;&gt;0,_xlfn.XLOOKUP($N371,'FY25 Gold Book'!$A:$A,'FY25 Gold Book'!$H:$H,"-",0,1)),
"-")</f>
        <v>-</v>
      </c>
      <c r="U371" s="678"/>
      <c r="V371" s="679"/>
      <c r="W371" s="677"/>
      <c r="X371" s="134"/>
      <c r="Y371" s="135"/>
      <c r="Z371" s="147">
        <f>_xlfn.XLOOKUP($N371,'FY25 Gold Book'!$A:$A,'FY25 Gold Book'!$E:$E,0,0,1)</f>
        <v>0</v>
      </c>
      <c r="AA371" s="680">
        <f>_xlfn.XLOOKUP($N371,'FY25 Gold Book'!$A:$A,'FY25 Gold Book'!$G:$G,0,0,1)</f>
        <v>0</v>
      </c>
      <c r="AB371" s="148">
        <f t="shared" si="39"/>
        <v>0</v>
      </c>
      <c r="AC371" s="681">
        <v>0</v>
      </c>
      <c r="AD371" s="149">
        <f t="shared" si="40"/>
        <v>0</v>
      </c>
      <c r="AE371" s="147">
        <f>_xlfn.XLOOKUP($T371,'FY25 Fringe Rates'!$X$6:$X$15,'FY25 Fringe Rates'!$Y$6:$Y$15,0,0,1)</f>
        <v>0</v>
      </c>
      <c r="AF371" s="150">
        <f t="shared" si="35"/>
        <v>0</v>
      </c>
      <c r="AG371" s="136">
        <v>0</v>
      </c>
      <c r="AH371" s="149">
        <f t="shared" si="41"/>
        <v>0</v>
      </c>
      <c r="AI371" s="151">
        <f t="shared" si="36"/>
        <v>0</v>
      </c>
      <c r="AJ371" s="32"/>
    </row>
    <row r="372" spans="1:36">
      <c r="A372" s="145" t="str">
        <f t="shared" si="37"/>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2"/>
      <c r="J372" s="303" t="str">
        <f>IF($I372="","-",_xlfn.XLOOKUP($I372,'CC.Meta'!$A:$A,'CC.Meta'!$D:$D,"-",0,1))</f>
        <v>-</v>
      </c>
      <c r="K372" s="306" t="str">
        <f t="shared" si="38"/>
        <v>--</v>
      </c>
      <c r="L372" s="302"/>
      <c r="M372" s="133"/>
      <c r="N372" s="234"/>
      <c r="O372" s="146" t="str">
        <f>IF($N372="","-",_xlfn.XLOOKUP($N372,'FY25 Gold Book'!$A:$A,'FY25 Gold Book'!$B:$B,"-",0,1))</f>
        <v>-</v>
      </c>
      <c r="P372" s="444" t="str">
        <f>IF($N372="","-",_xlfn.XLOOKUP($N372,'FY25 Gold Book'!$A:$A,'FY25 Gold Book'!$C:$C,"-",0,1))</f>
        <v>-</v>
      </c>
      <c r="Q372" s="146" t="str">
        <f>IF($N372="","-",_xlfn.XLOOKUP($N372,'FY25 Gold Book'!$A:$A,'FY25 Gold Book'!$D:$D,"-",0,1))</f>
        <v>-</v>
      </c>
      <c r="R372" s="52"/>
      <c r="S372" s="465" t="str" cm="1">
        <f t="array" ref="S372">IFERROR(
_xlfn.IFS(
$I372=600010,"36th District Judges (CC 600010)",
$I372=600014,"36th District Staff (CC 600014)",
$I372&lt;&gt;0,_xlfn.XLOOKUP($N372,'FY25 Gold Book'!$A:$A,'FY25 Gold Book'!$F:$F,"-",0,1)),
"-")</f>
        <v>-</v>
      </c>
      <c r="T372" s="465" t="str" cm="1">
        <f t="array" ref="T372">IFERROR(
_xlfn.IFS(
OR($R372="TASS",$R372="Seasonal"),"TASS / Part-Time (FICA Only)",
$A372=13,"BSEED",
$A372=20,"DDoT",
OR($A372=48,$A372=49),"DWSD",
$A372=72,"Library",
$I372=600010,"36th District Judges",
$I372=600014,"36th District Staff",
$N372&lt;&gt;0,_xlfn.XLOOKUP($N372,'FY25 Gold Book'!$A:$A,'FY25 Gold Book'!$H:$H,"-",0,1)),
"-")</f>
        <v>-</v>
      </c>
      <c r="U372" s="678"/>
      <c r="V372" s="679"/>
      <c r="W372" s="677"/>
      <c r="X372" s="134"/>
      <c r="Y372" s="135"/>
      <c r="Z372" s="147">
        <f>_xlfn.XLOOKUP($N372,'FY25 Gold Book'!$A:$A,'FY25 Gold Book'!$E:$E,0,0,1)</f>
        <v>0</v>
      </c>
      <c r="AA372" s="680">
        <f>_xlfn.XLOOKUP($N372,'FY25 Gold Book'!$A:$A,'FY25 Gold Book'!$G:$G,0,0,1)</f>
        <v>0</v>
      </c>
      <c r="AB372" s="148">
        <f t="shared" si="39"/>
        <v>0</v>
      </c>
      <c r="AC372" s="681">
        <v>0</v>
      </c>
      <c r="AD372" s="149">
        <f t="shared" si="40"/>
        <v>0</v>
      </c>
      <c r="AE372" s="147">
        <f>_xlfn.XLOOKUP($T372,'FY25 Fringe Rates'!$X$6:$X$15,'FY25 Fringe Rates'!$Y$6:$Y$15,0,0,1)</f>
        <v>0</v>
      </c>
      <c r="AF372" s="150">
        <f t="shared" si="35"/>
        <v>0</v>
      </c>
      <c r="AG372" s="136">
        <v>0</v>
      </c>
      <c r="AH372" s="149">
        <f t="shared" si="41"/>
        <v>0</v>
      </c>
      <c r="AI372" s="151">
        <f t="shared" si="36"/>
        <v>0</v>
      </c>
      <c r="AJ372" s="32"/>
    </row>
    <row r="373" spans="1:36">
      <c r="A373" s="145" t="str">
        <f t="shared" si="37"/>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2"/>
      <c r="J373" s="303" t="str">
        <f>IF($I373="","-",_xlfn.XLOOKUP($I373,'CC.Meta'!$A:$A,'CC.Meta'!$D:$D,"-",0,1))</f>
        <v>-</v>
      </c>
      <c r="K373" s="306" t="str">
        <f t="shared" si="38"/>
        <v>--</v>
      </c>
      <c r="L373" s="302"/>
      <c r="M373" s="133"/>
      <c r="N373" s="234"/>
      <c r="O373" s="146" t="str">
        <f>IF($N373="","-",_xlfn.XLOOKUP($N373,'FY25 Gold Book'!$A:$A,'FY25 Gold Book'!$B:$B,"-",0,1))</f>
        <v>-</v>
      </c>
      <c r="P373" s="444" t="str">
        <f>IF($N373="","-",_xlfn.XLOOKUP($N373,'FY25 Gold Book'!$A:$A,'FY25 Gold Book'!$C:$C,"-",0,1))</f>
        <v>-</v>
      </c>
      <c r="Q373" s="146" t="str">
        <f>IF($N373="","-",_xlfn.XLOOKUP($N373,'FY25 Gold Book'!$A:$A,'FY25 Gold Book'!$D:$D,"-",0,1))</f>
        <v>-</v>
      </c>
      <c r="R373" s="52"/>
      <c r="S373" s="465" t="str" cm="1">
        <f t="array" ref="S373">IFERROR(
_xlfn.IFS(
$I373=600010,"36th District Judges (CC 600010)",
$I373=600014,"36th District Staff (CC 600014)",
$I373&lt;&gt;0,_xlfn.XLOOKUP($N373,'FY25 Gold Book'!$A:$A,'FY25 Gold Book'!$F:$F,"-",0,1)),
"-")</f>
        <v>-</v>
      </c>
      <c r="T373" s="465" t="str" cm="1">
        <f t="array" ref="T373">IFERROR(
_xlfn.IFS(
OR($R373="TASS",$R373="Seasonal"),"TASS / Part-Time (FICA Only)",
$A373=13,"BSEED",
$A373=20,"DDoT",
OR($A373=48,$A373=49),"DWSD",
$A373=72,"Library",
$I373=600010,"36th District Judges",
$I373=600014,"36th District Staff",
$N373&lt;&gt;0,_xlfn.XLOOKUP($N373,'FY25 Gold Book'!$A:$A,'FY25 Gold Book'!$H:$H,"-",0,1)),
"-")</f>
        <v>-</v>
      </c>
      <c r="U373" s="678"/>
      <c r="V373" s="679"/>
      <c r="W373" s="677"/>
      <c r="X373" s="134"/>
      <c r="Y373" s="135"/>
      <c r="Z373" s="147">
        <f>_xlfn.XLOOKUP($N373,'FY25 Gold Book'!$A:$A,'FY25 Gold Book'!$E:$E,0,0,1)</f>
        <v>0</v>
      </c>
      <c r="AA373" s="680">
        <f>_xlfn.XLOOKUP($N373,'FY25 Gold Book'!$A:$A,'FY25 Gold Book'!$G:$G,0,0,1)</f>
        <v>0</v>
      </c>
      <c r="AB373" s="148">
        <f t="shared" si="39"/>
        <v>0</v>
      </c>
      <c r="AC373" s="681">
        <v>0</v>
      </c>
      <c r="AD373" s="149">
        <f t="shared" si="40"/>
        <v>0</v>
      </c>
      <c r="AE373" s="147">
        <f>_xlfn.XLOOKUP($T373,'FY25 Fringe Rates'!$X$6:$X$15,'FY25 Fringe Rates'!$Y$6:$Y$15,0,0,1)</f>
        <v>0</v>
      </c>
      <c r="AF373" s="150">
        <f t="shared" si="35"/>
        <v>0</v>
      </c>
      <c r="AG373" s="136">
        <v>0</v>
      </c>
      <c r="AH373" s="149">
        <f t="shared" si="41"/>
        <v>0</v>
      </c>
      <c r="AI373" s="151">
        <f t="shared" si="36"/>
        <v>0</v>
      </c>
      <c r="AJ373" s="32"/>
    </row>
    <row r="374" spans="1:36">
      <c r="A374" s="145" t="str">
        <f t="shared" si="37"/>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2"/>
      <c r="J374" s="303" t="str">
        <f>IF($I374="","-",_xlfn.XLOOKUP($I374,'CC.Meta'!$A:$A,'CC.Meta'!$D:$D,"-",0,1))</f>
        <v>-</v>
      </c>
      <c r="K374" s="306" t="str">
        <f t="shared" si="38"/>
        <v>--</v>
      </c>
      <c r="L374" s="302"/>
      <c r="M374" s="133"/>
      <c r="N374" s="234"/>
      <c r="O374" s="146" t="str">
        <f>IF($N374="","-",_xlfn.XLOOKUP($N374,'FY25 Gold Book'!$A:$A,'FY25 Gold Book'!$B:$B,"-",0,1))</f>
        <v>-</v>
      </c>
      <c r="P374" s="444" t="str">
        <f>IF($N374="","-",_xlfn.XLOOKUP($N374,'FY25 Gold Book'!$A:$A,'FY25 Gold Book'!$C:$C,"-",0,1))</f>
        <v>-</v>
      </c>
      <c r="Q374" s="146" t="str">
        <f>IF($N374="","-",_xlfn.XLOOKUP($N374,'FY25 Gold Book'!$A:$A,'FY25 Gold Book'!$D:$D,"-",0,1))</f>
        <v>-</v>
      </c>
      <c r="R374" s="52"/>
      <c r="S374" s="465" t="str" cm="1">
        <f t="array" ref="S374">IFERROR(
_xlfn.IFS(
$I374=600010,"36th District Judges (CC 600010)",
$I374=600014,"36th District Staff (CC 600014)",
$I374&lt;&gt;0,_xlfn.XLOOKUP($N374,'FY25 Gold Book'!$A:$A,'FY25 Gold Book'!$F:$F,"-",0,1)),
"-")</f>
        <v>-</v>
      </c>
      <c r="T374" s="465" t="str" cm="1">
        <f t="array" ref="T374">IFERROR(
_xlfn.IFS(
OR($R374="TASS",$R374="Seasonal"),"TASS / Part-Time (FICA Only)",
$A374=13,"BSEED",
$A374=20,"DDoT",
OR($A374=48,$A374=49),"DWSD",
$A374=72,"Library",
$I374=600010,"36th District Judges",
$I374=600014,"36th District Staff",
$N374&lt;&gt;0,_xlfn.XLOOKUP($N374,'FY25 Gold Book'!$A:$A,'FY25 Gold Book'!$H:$H,"-",0,1)),
"-")</f>
        <v>-</v>
      </c>
      <c r="U374" s="678"/>
      <c r="V374" s="679"/>
      <c r="W374" s="677"/>
      <c r="X374" s="134"/>
      <c r="Y374" s="135"/>
      <c r="Z374" s="147">
        <f>_xlfn.XLOOKUP($N374,'FY25 Gold Book'!$A:$A,'FY25 Gold Book'!$E:$E,0,0,1)</f>
        <v>0</v>
      </c>
      <c r="AA374" s="680">
        <f>_xlfn.XLOOKUP($N374,'FY25 Gold Book'!$A:$A,'FY25 Gold Book'!$G:$G,0,0,1)</f>
        <v>0</v>
      </c>
      <c r="AB374" s="148">
        <f t="shared" si="39"/>
        <v>0</v>
      </c>
      <c r="AC374" s="681">
        <v>0</v>
      </c>
      <c r="AD374" s="149">
        <f t="shared" si="40"/>
        <v>0</v>
      </c>
      <c r="AE374" s="147">
        <f>_xlfn.XLOOKUP($T374,'FY25 Fringe Rates'!$X$6:$X$15,'FY25 Fringe Rates'!$Y$6:$Y$15,0,0,1)</f>
        <v>0</v>
      </c>
      <c r="AF374" s="150">
        <f t="shared" si="35"/>
        <v>0</v>
      </c>
      <c r="AG374" s="136">
        <v>0</v>
      </c>
      <c r="AH374" s="149">
        <f t="shared" si="41"/>
        <v>0</v>
      </c>
      <c r="AI374" s="151">
        <f t="shared" si="36"/>
        <v>0</v>
      </c>
      <c r="AJ374" s="32"/>
    </row>
    <row r="375" spans="1:36">
      <c r="A375" s="145" t="str">
        <f t="shared" si="37"/>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2"/>
      <c r="J375" s="303" t="str">
        <f>IF($I375="","-",_xlfn.XLOOKUP($I375,'CC.Meta'!$A:$A,'CC.Meta'!$D:$D,"-",0,1))</f>
        <v>-</v>
      </c>
      <c r="K375" s="306" t="str">
        <f t="shared" si="38"/>
        <v>--</v>
      </c>
      <c r="L375" s="302"/>
      <c r="M375" s="133"/>
      <c r="N375" s="234"/>
      <c r="O375" s="146" t="str">
        <f>IF($N375="","-",_xlfn.XLOOKUP($N375,'FY25 Gold Book'!$A:$A,'FY25 Gold Book'!$B:$B,"-",0,1))</f>
        <v>-</v>
      </c>
      <c r="P375" s="444" t="str">
        <f>IF($N375="","-",_xlfn.XLOOKUP($N375,'FY25 Gold Book'!$A:$A,'FY25 Gold Book'!$C:$C,"-",0,1))</f>
        <v>-</v>
      </c>
      <c r="Q375" s="146" t="str">
        <f>IF($N375="","-",_xlfn.XLOOKUP($N375,'FY25 Gold Book'!$A:$A,'FY25 Gold Book'!$D:$D,"-",0,1))</f>
        <v>-</v>
      </c>
      <c r="R375" s="52"/>
      <c r="S375" s="465" t="str" cm="1">
        <f t="array" ref="S375">IFERROR(
_xlfn.IFS(
$I375=600010,"36th District Judges (CC 600010)",
$I375=600014,"36th District Staff (CC 600014)",
$I375&lt;&gt;0,_xlfn.XLOOKUP($N375,'FY25 Gold Book'!$A:$A,'FY25 Gold Book'!$F:$F,"-",0,1)),
"-")</f>
        <v>-</v>
      </c>
      <c r="T375" s="465" t="str" cm="1">
        <f t="array" ref="T375">IFERROR(
_xlfn.IFS(
OR($R375="TASS",$R375="Seasonal"),"TASS / Part-Time (FICA Only)",
$A375=13,"BSEED",
$A375=20,"DDoT",
OR($A375=48,$A375=49),"DWSD",
$A375=72,"Library",
$I375=600010,"36th District Judges",
$I375=600014,"36th District Staff",
$N375&lt;&gt;0,_xlfn.XLOOKUP($N375,'FY25 Gold Book'!$A:$A,'FY25 Gold Book'!$H:$H,"-",0,1)),
"-")</f>
        <v>-</v>
      </c>
      <c r="U375" s="678"/>
      <c r="V375" s="679"/>
      <c r="W375" s="677"/>
      <c r="X375" s="134"/>
      <c r="Y375" s="135"/>
      <c r="Z375" s="147">
        <f>_xlfn.XLOOKUP($N375,'FY25 Gold Book'!$A:$A,'FY25 Gold Book'!$E:$E,0,0,1)</f>
        <v>0</v>
      </c>
      <c r="AA375" s="680">
        <f>_xlfn.XLOOKUP($N375,'FY25 Gold Book'!$A:$A,'FY25 Gold Book'!$G:$G,0,0,1)</f>
        <v>0</v>
      </c>
      <c r="AB375" s="148">
        <f t="shared" si="39"/>
        <v>0</v>
      </c>
      <c r="AC375" s="681">
        <v>0</v>
      </c>
      <c r="AD375" s="149">
        <f t="shared" si="40"/>
        <v>0</v>
      </c>
      <c r="AE375" s="147">
        <f>_xlfn.XLOOKUP($T375,'FY25 Fringe Rates'!$X$6:$X$15,'FY25 Fringe Rates'!$Y$6:$Y$15,0,0,1)</f>
        <v>0</v>
      </c>
      <c r="AF375" s="150">
        <f t="shared" si="35"/>
        <v>0</v>
      </c>
      <c r="AG375" s="136">
        <v>0</v>
      </c>
      <c r="AH375" s="149">
        <f t="shared" si="41"/>
        <v>0</v>
      </c>
      <c r="AI375" s="151">
        <f t="shared" si="36"/>
        <v>0</v>
      </c>
      <c r="AJ375" s="32"/>
    </row>
    <row r="376" spans="1:36">
      <c r="A376" s="145" t="str">
        <f t="shared" si="37"/>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2"/>
      <c r="J376" s="303" t="str">
        <f>IF($I376="","-",_xlfn.XLOOKUP($I376,'CC.Meta'!$A:$A,'CC.Meta'!$D:$D,"-",0,1))</f>
        <v>-</v>
      </c>
      <c r="K376" s="306" t="str">
        <f t="shared" si="38"/>
        <v>--</v>
      </c>
      <c r="L376" s="302"/>
      <c r="M376" s="133"/>
      <c r="N376" s="234"/>
      <c r="O376" s="146" t="str">
        <f>IF($N376="","-",_xlfn.XLOOKUP($N376,'FY25 Gold Book'!$A:$A,'FY25 Gold Book'!$B:$B,"-",0,1))</f>
        <v>-</v>
      </c>
      <c r="P376" s="444" t="str">
        <f>IF($N376="","-",_xlfn.XLOOKUP($N376,'FY25 Gold Book'!$A:$A,'FY25 Gold Book'!$C:$C,"-",0,1))</f>
        <v>-</v>
      </c>
      <c r="Q376" s="146" t="str">
        <f>IF($N376="","-",_xlfn.XLOOKUP($N376,'FY25 Gold Book'!$A:$A,'FY25 Gold Book'!$D:$D,"-",0,1))</f>
        <v>-</v>
      </c>
      <c r="R376" s="52"/>
      <c r="S376" s="465" t="str" cm="1">
        <f t="array" ref="S376">IFERROR(
_xlfn.IFS(
$I376=600010,"36th District Judges (CC 600010)",
$I376=600014,"36th District Staff (CC 600014)",
$I376&lt;&gt;0,_xlfn.XLOOKUP($N376,'FY25 Gold Book'!$A:$A,'FY25 Gold Book'!$F:$F,"-",0,1)),
"-")</f>
        <v>-</v>
      </c>
      <c r="T376" s="465" t="str" cm="1">
        <f t="array" ref="T376">IFERROR(
_xlfn.IFS(
OR($R376="TASS",$R376="Seasonal"),"TASS / Part-Time (FICA Only)",
$A376=13,"BSEED",
$A376=20,"DDoT",
OR($A376=48,$A376=49),"DWSD",
$A376=72,"Library",
$I376=600010,"36th District Judges",
$I376=600014,"36th District Staff",
$N376&lt;&gt;0,_xlfn.XLOOKUP($N376,'FY25 Gold Book'!$A:$A,'FY25 Gold Book'!$H:$H,"-",0,1)),
"-")</f>
        <v>-</v>
      </c>
      <c r="U376" s="678"/>
      <c r="V376" s="679"/>
      <c r="W376" s="677"/>
      <c r="X376" s="134"/>
      <c r="Y376" s="135"/>
      <c r="Z376" s="147">
        <f>_xlfn.XLOOKUP($N376,'FY25 Gold Book'!$A:$A,'FY25 Gold Book'!$E:$E,0,0,1)</f>
        <v>0</v>
      </c>
      <c r="AA376" s="680">
        <f>_xlfn.XLOOKUP($N376,'FY25 Gold Book'!$A:$A,'FY25 Gold Book'!$G:$G,0,0,1)</f>
        <v>0</v>
      </c>
      <c r="AB376" s="148">
        <f t="shared" si="39"/>
        <v>0</v>
      </c>
      <c r="AC376" s="681">
        <v>0</v>
      </c>
      <c r="AD376" s="149">
        <f t="shared" si="40"/>
        <v>0</v>
      </c>
      <c r="AE376" s="147">
        <f>_xlfn.XLOOKUP($T376,'FY25 Fringe Rates'!$X$6:$X$15,'FY25 Fringe Rates'!$Y$6:$Y$15,0,0,1)</f>
        <v>0</v>
      </c>
      <c r="AF376" s="150">
        <f t="shared" si="35"/>
        <v>0</v>
      </c>
      <c r="AG376" s="136">
        <v>0</v>
      </c>
      <c r="AH376" s="149">
        <f t="shared" si="41"/>
        <v>0</v>
      </c>
      <c r="AI376" s="151">
        <f t="shared" si="36"/>
        <v>0</v>
      </c>
      <c r="AJ376" s="32"/>
    </row>
    <row r="377" spans="1:36">
      <c r="A377" s="145" t="str">
        <f t="shared" si="37"/>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2"/>
      <c r="J377" s="303" t="str">
        <f>IF($I377="","-",_xlfn.XLOOKUP($I377,'CC.Meta'!$A:$A,'CC.Meta'!$D:$D,"-",0,1))</f>
        <v>-</v>
      </c>
      <c r="K377" s="306" t="str">
        <f t="shared" si="38"/>
        <v>--</v>
      </c>
      <c r="L377" s="302"/>
      <c r="M377" s="133"/>
      <c r="N377" s="234"/>
      <c r="O377" s="146" t="str">
        <f>IF($N377="","-",_xlfn.XLOOKUP($N377,'FY25 Gold Book'!$A:$A,'FY25 Gold Book'!$B:$B,"-",0,1))</f>
        <v>-</v>
      </c>
      <c r="P377" s="444" t="str">
        <f>IF($N377="","-",_xlfn.XLOOKUP($N377,'FY25 Gold Book'!$A:$A,'FY25 Gold Book'!$C:$C,"-",0,1))</f>
        <v>-</v>
      </c>
      <c r="Q377" s="146" t="str">
        <f>IF($N377="","-",_xlfn.XLOOKUP($N377,'FY25 Gold Book'!$A:$A,'FY25 Gold Book'!$D:$D,"-",0,1))</f>
        <v>-</v>
      </c>
      <c r="R377" s="52"/>
      <c r="S377" s="465" t="str" cm="1">
        <f t="array" ref="S377">IFERROR(
_xlfn.IFS(
$I377=600010,"36th District Judges (CC 600010)",
$I377=600014,"36th District Staff (CC 600014)",
$I377&lt;&gt;0,_xlfn.XLOOKUP($N377,'FY25 Gold Book'!$A:$A,'FY25 Gold Book'!$F:$F,"-",0,1)),
"-")</f>
        <v>-</v>
      </c>
      <c r="T377" s="465" t="str" cm="1">
        <f t="array" ref="T377">IFERROR(
_xlfn.IFS(
OR($R377="TASS",$R377="Seasonal"),"TASS / Part-Time (FICA Only)",
$A377=13,"BSEED",
$A377=20,"DDoT",
OR($A377=48,$A377=49),"DWSD",
$A377=72,"Library",
$I377=600010,"36th District Judges",
$I377=600014,"36th District Staff",
$N377&lt;&gt;0,_xlfn.XLOOKUP($N377,'FY25 Gold Book'!$A:$A,'FY25 Gold Book'!$H:$H,"-",0,1)),
"-")</f>
        <v>-</v>
      </c>
      <c r="U377" s="678"/>
      <c r="V377" s="679"/>
      <c r="W377" s="677"/>
      <c r="X377" s="134"/>
      <c r="Y377" s="135"/>
      <c r="Z377" s="147">
        <f>_xlfn.XLOOKUP($N377,'FY25 Gold Book'!$A:$A,'FY25 Gold Book'!$E:$E,0,0,1)</f>
        <v>0</v>
      </c>
      <c r="AA377" s="680">
        <f>_xlfn.XLOOKUP($N377,'FY25 Gold Book'!$A:$A,'FY25 Gold Book'!$G:$G,0,0,1)</f>
        <v>0</v>
      </c>
      <c r="AB377" s="148">
        <f t="shared" si="39"/>
        <v>0</v>
      </c>
      <c r="AC377" s="681">
        <v>0</v>
      </c>
      <c r="AD377" s="149">
        <f t="shared" si="40"/>
        <v>0</v>
      </c>
      <c r="AE377" s="147">
        <f>_xlfn.XLOOKUP($T377,'FY25 Fringe Rates'!$X$6:$X$15,'FY25 Fringe Rates'!$Y$6:$Y$15,0,0,1)</f>
        <v>0</v>
      </c>
      <c r="AF377" s="150">
        <f t="shared" si="35"/>
        <v>0</v>
      </c>
      <c r="AG377" s="136">
        <v>0</v>
      </c>
      <c r="AH377" s="149">
        <f t="shared" si="41"/>
        <v>0</v>
      </c>
      <c r="AI377" s="151">
        <f t="shared" si="36"/>
        <v>0</v>
      </c>
      <c r="AJ377" s="32"/>
    </row>
    <row r="378" spans="1:36">
      <c r="A378" s="145" t="str">
        <f t="shared" si="37"/>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2"/>
      <c r="J378" s="303" t="str">
        <f>IF($I378="","-",_xlfn.XLOOKUP($I378,'CC.Meta'!$A:$A,'CC.Meta'!$D:$D,"-",0,1))</f>
        <v>-</v>
      </c>
      <c r="K378" s="306" t="str">
        <f t="shared" si="38"/>
        <v>--</v>
      </c>
      <c r="L378" s="302"/>
      <c r="M378" s="133"/>
      <c r="N378" s="234"/>
      <c r="O378" s="146" t="str">
        <f>IF($N378="","-",_xlfn.XLOOKUP($N378,'FY25 Gold Book'!$A:$A,'FY25 Gold Book'!$B:$B,"-",0,1))</f>
        <v>-</v>
      </c>
      <c r="P378" s="444" t="str">
        <f>IF($N378="","-",_xlfn.XLOOKUP($N378,'FY25 Gold Book'!$A:$A,'FY25 Gold Book'!$C:$C,"-",0,1))</f>
        <v>-</v>
      </c>
      <c r="Q378" s="146" t="str">
        <f>IF($N378="","-",_xlfn.XLOOKUP($N378,'FY25 Gold Book'!$A:$A,'FY25 Gold Book'!$D:$D,"-",0,1))</f>
        <v>-</v>
      </c>
      <c r="R378" s="52"/>
      <c r="S378" s="465" t="str" cm="1">
        <f t="array" ref="S378">IFERROR(
_xlfn.IFS(
$I378=600010,"36th District Judges (CC 600010)",
$I378=600014,"36th District Staff (CC 600014)",
$I378&lt;&gt;0,_xlfn.XLOOKUP($N378,'FY25 Gold Book'!$A:$A,'FY25 Gold Book'!$F:$F,"-",0,1)),
"-")</f>
        <v>-</v>
      </c>
      <c r="T378" s="465" t="str" cm="1">
        <f t="array" ref="T378">IFERROR(
_xlfn.IFS(
OR($R378="TASS",$R378="Seasonal"),"TASS / Part-Time (FICA Only)",
$A378=13,"BSEED",
$A378=20,"DDoT",
OR($A378=48,$A378=49),"DWSD",
$A378=72,"Library",
$I378=600010,"36th District Judges",
$I378=600014,"36th District Staff",
$N378&lt;&gt;0,_xlfn.XLOOKUP($N378,'FY25 Gold Book'!$A:$A,'FY25 Gold Book'!$H:$H,"-",0,1)),
"-")</f>
        <v>-</v>
      </c>
      <c r="U378" s="678"/>
      <c r="V378" s="679"/>
      <c r="W378" s="677"/>
      <c r="X378" s="134"/>
      <c r="Y378" s="135"/>
      <c r="Z378" s="147">
        <f>_xlfn.XLOOKUP($N378,'FY25 Gold Book'!$A:$A,'FY25 Gold Book'!$E:$E,0,0,1)</f>
        <v>0</v>
      </c>
      <c r="AA378" s="680">
        <f>_xlfn.XLOOKUP($N378,'FY25 Gold Book'!$A:$A,'FY25 Gold Book'!$G:$G,0,0,1)</f>
        <v>0</v>
      </c>
      <c r="AB378" s="148">
        <f t="shared" si="39"/>
        <v>0</v>
      </c>
      <c r="AC378" s="681">
        <v>0</v>
      </c>
      <c r="AD378" s="149">
        <f t="shared" si="40"/>
        <v>0</v>
      </c>
      <c r="AE378" s="147">
        <f>_xlfn.XLOOKUP($T378,'FY25 Fringe Rates'!$X$6:$X$15,'FY25 Fringe Rates'!$Y$6:$Y$15,0,0,1)</f>
        <v>0</v>
      </c>
      <c r="AF378" s="150">
        <f t="shared" si="35"/>
        <v>0</v>
      </c>
      <c r="AG378" s="136">
        <v>0</v>
      </c>
      <c r="AH378" s="149">
        <f t="shared" si="41"/>
        <v>0</v>
      </c>
      <c r="AI378" s="151">
        <f t="shared" si="36"/>
        <v>0</v>
      </c>
      <c r="AJ378" s="32"/>
    </row>
    <row r="379" spans="1:36">
      <c r="A379" s="145" t="str">
        <f t="shared" si="37"/>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2"/>
      <c r="J379" s="303" t="str">
        <f>IF($I379="","-",_xlfn.XLOOKUP($I379,'CC.Meta'!$A:$A,'CC.Meta'!$D:$D,"-",0,1))</f>
        <v>-</v>
      </c>
      <c r="K379" s="306" t="str">
        <f t="shared" si="38"/>
        <v>--</v>
      </c>
      <c r="L379" s="302"/>
      <c r="M379" s="133"/>
      <c r="N379" s="234"/>
      <c r="O379" s="146" t="str">
        <f>IF($N379="","-",_xlfn.XLOOKUP($N379,'FY25 Gold Book'!$A:$A,'FY25 Gold Book'!$B:$B,"-",0,1))</f>
        <v>-</v>
      </c>
      <c r="P379" s="444" t="str">
        <f>IF($N379="","-",_xlfn.XLOOKUP($N379,'FY25 Gold Book'!$A:$A,'FY25 Gold Book'!$C:$C,"-",0,1))</f>
        <v>-</v>
      </c>
      <c r="Q379" s="146" t="str">
        <f>IF($N379="","-",_xlfn.XLOOKUP($N379,'FY25 Gold Book'!$A:$A,'FY25 Gold Book'!$D:$D,"-",0,1))</f>
        <v>-</v>
      </c>
      <c r="R379" s="52"/>
      <c r="S379" s="465" t="str" cm="1">
        <f t="array" ref="S379">IFERROR(
_xlfn.IFS(
$I379=600010,"36th District Judges (CC 600010)",
$I379=600014,"36th District Staff (CC 600014)",
$I379&lt;&gt;0,_xlfn.XLOOKUP($N379,'FY25 Gold Book'!$A:$A,'FY25 Gold Book'!$F:$F,"-",0,1)),
"-")</f>
        <v>-</v>
      </c>
      <c r="T379" s="465" t="str" cm="1">
        <f t="array" ref="T379">IFERROR(
_xlfn.IFS(
OR($R379="TASS",$R379="Seasonal"),"TASS / Part-Time (FICA Only)",
$A379=13,"BSEED",
$A379=20,"DDoT",
OR($A379=48,$A379=49),"DWSD",
$A379=72,"Library",
$I379=600010,"36th District Judges",
$I379=600014,"36th District Staff",
$N379&lt;&gt;0,_xlfn.XLOOKUP($N379,'FY25 Gold Book'!$A:$A,'FY25 Gold Book'!$H:$H,"-",0,1)),
"-")</f>
        <v>-</v>
      </c>
      <c r="U379" s="678"/>
      <c r="V379" s="679"/>
      <c r="W379" s="677"/>
      <c r="X379" s="134"/>
      <c r="Y379" s="135"/>
      <c r="Z379" s="147">
        <f>_xlfn.XLOOKUP($N379,'FY25 Gold Book'!$A:$A,'FY25 Gold Book'!$E:$E,0,0,1)</f>
        <v>0</v>
      </c>
      <c r="AA379" s="680">
        <f>_xlfn.XLOOKUP($N379,'FY25 Gold Book'!$A:$A,'FY25 Gold Book'!$G:$G,0,0,1)</f>
        <v>0</v>
      </c>
      <c r="AB379" s="148">
        <f t="shared" si="39"/>
        <v>0</v>
      </c>
      <c r="AC379" s="681">
        <v>0</v>
      </c>
      <c r="AD379" s="149">
        <f t="shared" si="40"/>
        <v>0</v>
      </c>
      <c r="AE379" s="147">
        <f>_xlfn.XLOOKUP($T379,'FY25 Fringe Rates'!$X$6:$X$15,'FY25 Fringe Rates'!$Y$6:$Y$15,0,0,1)</f>
        <v>0</v>
      </c>
      <c r="AF379" s="150">
        <f t="shared" si="35"/>
        <v>0</v>
      </c>
      <c r="AG379" s="136">
        <v>0</v>
      </c>
      <c r="AH379" s="149">
        <f t="shared" si="41"/>
        <v>0</v>
      </c>
      <c r="AI379" s="151">
        <f t="shared" si="36"/>
        <v>0</v>
      </c>
      <c r="AJ379" s="32"/>
    </row>
    <row r="380" spans="1:36">
      <c r="A380" s="145" t="str">
        <f t="shared" si="37"/>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2"/>
      <c r="J380" s="303" t="str">
        <f>IF($I380="","-",_xlfn.XLOOKUP($I380,'CC.Meta'!$A:$A,'CC.Meta'!$D:$D,"-",0,1))</f>
        <v>-</v>
      </c>
      <c r="K380" s="306" t="str">
        <f t="shared" si="38"/>
        <v>--</v>
      </c>
      <c r="L380" s="302"/>
      <c r="M380" s="133"/>
      <c r="N380" s="234"/>
      <c r="O380" s="146" t="str">
        <f>IF($N380="","-",_xlfn.XLOOKUP($N380,'FY25 Gold Book'!$A:$A,'FY25 Gold Book'!$B:$B,"-",0,1))</f>
        <v>-</v>
      </c>
      <c r="P380" s="444" t="str">
        <f>IF($N380="","-",_xlfn.XLOOKUP($N380,'FY25 Gold Book'!$A:$A,'FY25 Gold Book'!$C:$C,"-",0,1))</f>
        <v>-</v>
      </c>
      <c r="Q380" s="146" t="str">
        <f>IF($N380="","-",_xlfn.XLOOKUP($N380,'FY25 Gold Book'!$A:$A,'FY25 Gold Book'!$D:$D,"-",0,1))</f>
        <v>-</v>
      </c>
      <c r="R380" s="52"/>
      <c r="S380" s="465" t="str" cm="1">
        <f t="array" ref="S380">IFERROR(
_xlfn.IFS(
$I380=600010,"36th District Judges (CC 600010)",
$I380=600014,"36th District Staff (CC 600014)",
$I380&lt;&gt;0,_xlfn.XLOOKUP($N380,'FY25 Gold Book'!$A:$A,'FY25 Gold Book'!$F:$F,"-",0,1)),
"-")</f>
        <v>-</v>
      </c>
      <c r="T380" s="465" t="str" cm="1">
        <f t="array" ref="T380">IFERROR(
_xlfn.IFS(
OR($R380="TASS",$R380="Seasonal"),"TASS / Part-Time (FICA Only)",
$A380=13,"BSEED",
$A380=20,"DDoT",
OR($A380=48,$A380=49),"DWSD",
$A380=72,"Library",
$I380=600010,"36th District Judges",
$I380=600014,"36th District Staff",
$N380&lt;&gt;0,_xlfn.XLOOKUP($N380,'FY25 Gold Book'!$A:$A,'FY25 Gold Book'!$H:$H,"-",0,1)),
"-")</f>
        <v>-</v>
      </c>
      <c r="U380" s="678"/>
      <c r="V380" s="679"/>
      <c r="W380" s="677"/>
      <c r="X380" s="134"/>
      <c r="Y380" s="135"/>
      <c r="Z380" s="147">
        <f>_xlfn.XLOOKUP($N380,'FY25 Gold Book'!$A:$A,'FY25 Gold Book'!$E:$E,0,0,1)</f>
        <v>0</v>
      </c>
      <c r="AA380" s="680">
        <f>_xlfn.XLOOKUP($N380,'FY25 Gold Book'!$A:$A,'FY25 Gold Book'!$G:$G,0,0,1)</f>
        <v>0</v>
      </c>
      <c r="AB380" s="148">
        <f t="shared" si="39"/>
        <v>0</v>
      </c>
      <c r="AC380" s="681">
        <v>0</v>
      </c>
      <c r="AD380" s="149">
        <f t="shared" si="40"/>
        <v>0</v>
      </c>
      <c r="AE380" s="147">
        <f>_xlfn.XLOOKUP($T380,'FY25 Fringe Rates'!$X$6:$X$15,'FY25 Fringe Rates'!$Y$6:$Y$15,0,0,1)</f>
        <v>0</v>
      </c>
      <c r="AF380" s="150">
        <f t="shared" si="35"/>
        <v>0</v>
      </c>
      <c r="AG380" s="136">
        <v>0</v>
      </c>
      <c r="AH380" s="149">
        <f t="shared" si="41"/>
        <v>0</v>
      </c>
      <c r="AI380" s="151">
        <f t="shared" si="36"/>
        <v>0</v>
      </c>
      <c r="AJ380" s="32"/>
    </row>
    <row r="381" spans="1:36">
      <c r="A381" s="145" t="str">
        <f t="shared" si="37"/>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2"/>
      <c r="J381" s="303" t="str">
        <f>IF($I381="","-",_xlfn.XLOOKUP($I381,'CC.Meta'!$A:$A,'CC.Meta'!$D:$D,"-",0,1))</f>
        <v>-</v>
      </c>
      <c r="K381" s="306" t="str">
        <f t="shared" si="38"/>
        <v>--</v>
      </c>
      <c r="L381" s="302"/>
      <c r="M381" s="133"/>
      <c r="N381" s="234"/>
      <c r="O381" s="146" t="str">
        <f>IF($N381="","-",_xlfn.XLOOKUP($N381,'FY25 Gold Book'!$A:$A,'FY25 Gold Book'!$B:$B,"-",0,1))</f>
        <v>-</v>
      </c>
      <c r="P381" s="444" t="str">
        <f>IF($N381="","-",_xlfn.XLOOKUP($N381,'FY25 Gold Book'!$A:$A,'FY25 Gold Book'!$C:$C,"-",0,1))</f>
        <v>-</v>
      </c>
      <c r="Q381" s="146" t="str">
        <f>IF($N381="","-",_xlfn.XLOOKUP($N381,'FY25 Gold Book'!$A:$A,'FY25 Gold Book'!$D:$D,"-",0,1))</f>
        <v>-</v>
      </c>
      <c r="R381" s="52"/>
      <c r="S381" s="465" t="str" cm="1">
        <f t="array" ref="S381">IFERROR(
_xlfn.IFS(
$I381=600010,"36th District Judges (CC 600010)",
$I381=600014,"36th District Staff (CC 600014)",
$I381&lt;&gt;0,_xlfn.XLOOKUP($N381,'FY25 Gold Book'!$A:$A,'FY25 Gold Book'!$F:$F,"-",0,1)),
"-")</f>
        <v>-</v>
      </c>
      <c r="T381" s="465" t="str" cm="1">
        <f t="array" ref="T381">IFERROR(
_xlfn.IFS(
OR($R381="TASS",$R381="Seasonal"),"TASS / Part-Time (FICA Only)",
$A381=13,"BSEED",
$A381=20,"DDoT",
OR($A381=48,$A381=49),"DWSD",
$A381=72,"Library",
$I381=600010,"36th District Judges",
$I381=600014,"36th District Staff",
$N381&lt;&gt;0,_xlfn.XLOOKUP($N381,'FY25 Gold Book'!$A:$A,'FY25 Gold Book'!$H:$H,"-",0,1)),
"-")</f>
        <v>-</v>
      </c>
      <c r="U381" s="678"/>
      <c r="V381" s="679"/>
      <c r="W381" s="677"/>
      <c r="X381" s="134"/>
      <c r="Y381" s="135"/>
      <c r="Z381" s="147">
        <f>_xlfn.XLOOKUP($N381,'FY25 Gold Book'!$A:$A,'FY25 Gold Book'!$E:$E,0,0,1)</f>
        <v>0</v>
      </c>
      <c r="AA381" s="680">
        <f>_xlfn.XLOOKUP($N381,'FY25 Gold Book'!$A:$A,'FY25 Gold Book'!$G:$G,0,0,1)</f>
        <v>0</v>
      </c>
      <c r="AB381" s="148">
        <f t="shared" si="39"/>
        <v>0</v>
      </c>
      <c r="AC381" s="681">
        <v>0</v>
      </c>
      <c r="AD381" s="149">
        <f t="shared" si="40"/>
        <v>0</v>
      </c>
      <c r="AE381" s="147">
        <f>_xlfn.XLOOKUP($T381,'FY25 Fringe Rates'!$X$6:$X$15,'FY25 Fringe Rates'!$Y$6:$Y$15,0,0,1)</f>
        <v>0</v>
      </c>
      <c r="AF381" s="150">
        <f t="shared" si="35"/>
        <v>0</v>
      </c>
      <c r="AG381" s="136">
        <v>0</v>
      </c>
      <c r="AH381" s="149">
        <f t="shared" si="41"/>
        <v>0</v>
      </c>
      <c r="AI381" s="151">
        <f t="shared" si="36"/>
        <v>0</v>
      </c>
      <c r="AJ381" s="32"/>
    </row>
    <row r="382" spans="1:36">
      <c r="A382" s="145" t="str">
        <f t="shared" si="37"/>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2"/>
      <c r="J382" s="303" t="str">
        <f>IF($I382="","-",_xlfn.XLOOKUP($I382,'CC.Meta'!$A:$A,'CC.Meta'!$D:$D,"-",0,1))</f>
        <v>-</v>
      </c>
      <c r="K382" s="306" t="str">
        <f t="shared" si="38"/>
        <v>--</v>
      </c>
      <c r="L382" s="302"/>
      <c r="M382" s="133"/>
      <c r="N382" s="234"/>
      <c r="O382" s="146" t="str">
        <f>IF($N382="","-",_xlfn.XLOOKUP($N382,'FY25 Gold Book'!$A:$A,'FY25 Gold Book'!$B:$B,"-",0,1))</f>
        <v>-</v>
      </c>
      <c r="P382" s="444" t="str">
        <f>IF($N382="","-",_xlfn.XLOOKUP($N382,'FY25 Gold Book'!$A:$A,'FY25 Gold Book'!$C:$C,"-",0,1))</f>
        <v>-</v>
      </c>
      <c r="Q382" s="146" t="str">
        <f>IF($N382="","-",_xlfn.XLOOKUP($N382,'FY25 Gold Book'!$A:$A,'FY25 Gold Book'!$D:$D,"-",0,1))</f>
        <v>-</v>
      </c>
      <c r="R382" s="52"/>
      <c r="S382" s="465" t="str" cm="1">
        <f t="array" ref="S382">IFERROR(
_xlfn.IFS(
$I382=600010,"36th District Judges (CC 600010)",
$I382=600014,"36th District Staff (CC 600014)",
$I382&lt;&gt;0,_xlfn.XLOOKUP($N382,'FY25 Gold Book'!$A:$A,'FY25 Gold Book'!$F:$F,"-",0,1)),
"-")</f>
        <v>-</v>
      </c>
      <c r="T382" s="465" t="str" cm="1">
        <f t="array" ref="T382">IFERROR(
_xlfn.IFS(
OR($R382="TASS",$R382="Seasonal"),"TASS / Part-Time (FICA Only)",
$A382=13,"BSEED",
$A382=20,"DDoT",
OR($A382=48,$A382=49),"DWSD",
$A382=72,"Library",
$I382=600010,"36th District Judges",
$I382=600014,"36th District Staff",
$N382&lt;&gt;0,_xlfn.XLOOKUP($N382,'FY25 Gold Book'!$A:$A,'FY25 Gold Book'!$H:$H,"-",0,1)),
"-")</f>
        <v>-</v>
      </c>
      <c r="U382" s="678"/>
      <c r="V382" s="679"/>
      <c r="W382" s="677"/>
      <c r="X382" s="134"/>
      <c r="Y382" s="135"/>
      <c r="Z382" s="147">
        <f>_xlfn.XLOOKUP($N382,'FY25 Gold Book'!$A:$A,'FY25 Gold Book'!$E:$E,0,0,1)</f>
        <v>0</v>
      </c>
      <c r="AA382" s="680">
        <f>_xlfn.XLOOKUP($N382,'FY25 Gold Book'!$A:$A,'FY25 Gold Book'!$G:$G,0,0,1)</f>
        <v>0</v>
      </c>
      <c r="AB382" s="148">
        <f t="shared" si="39"/>
        <v>0</v>
      </c>
      <c r="AC382" s="681">
        <v>0</v>
      </c>
      <c r="AD382" s="149">
        <f t="shared" si="40"/>
        <v>0</v>
      </c>
      <c r="AE382" s="147">
        <f>_xlfn.XLOOKUP($T382,'FY25 Fringe Rates'!$X$6:$X$15,'FY25 Fringe Rates'!$Y$6:$Y$15,0,0,1)</f>
        <v>0</v>
      </c>
      <c r="AF382" s="150">
        <f t="shared" si="35"/>
        <v>0</v>
      </c>
      <c r="AG382" s="136">
        <v>0</v>
      </c>
      <c r="AH382" s="149">
        <f t="shared" si="41"/>
        <v>0</v>
      </c>
      <c r="AI382" s="151">
        <f t="shared" si="36"/>
        <v>0</v>
      </c>
      <c r="AJ382" s="32"/>
    </row>
    <row r="383" spans="1:36">
      <c r="A383" s="145" t="str">
        <f t="shared" si="37"/>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2"/>
      <c r="J383" s="303" t="str">
        <f>IF($I383="","-",_xlfn.XLOOKUP($I383,'CC.Meta'!$A:$A,'CC.Meta'!$D:$D,"-",0,1))</f>
        <v>-</v>
      </c>
      <c r="K383" s="306" t="str">
        <f t="shared" si="38"/>
        <v>--</v>
      </c>
      <c r="L383" s="302"/>
      <c r="M383" s="133"/>
      <c r="N383" s="234"/>
      <c r="O383" s="146" t="str">
        <f>IF($N383="","-",_xlfn.XLOOKUP($N383,'FY25 Gold Book'!$A:$A,'FY25 Gold Book'!$B:$B,"-",0,1))</f>
        <v>-</v>
      </c>
      <c r="P383" s="444" t="str">
        <f>IF($N383="","-",_xlfn.XLOOKUP($N383,'FY25 Gold Book'!$A:$A,'FY25 Gold Book'!$C:$C,"-",0,1))</f>
        <v>-</v>
      </c>
      <c r="Q383" s="146" t="str">
        <f>IF($N383="","-",_xlfn.XLOOKUP($N383,'FY25 Gold Book'!$A:$A,'FY25 Gold Book'!$D:$D,"-",0,1))</f>
        <v>-</v>
      </c>
      <c r="R383" s="52"/>
      <c r="S383" s="465" t="str" cm="1">
        <f t="array" ref="S383">IFERROR(
_xlfn.IFS(
$I383=600010,"36th District Judges (CC 600010)",
$I383=600014,"36th District Staff (CC 600014)",
$I383&lt;&gt;0,_xlfn.XLOOKUP($N383,'FY25 Gold Book'!$A:$A,'FY25 Gold Book'!$F:$F,"-",0,1)),
"-")</f>
        <v>-</v>
      </c>
      <c r="T383" s="465" t="str" cm="1">
        <f t="array" ref="T383">IFERROR(
_xlfn.IFS(
OR($R383="TASS",$R383="Seasonal"),"TASS / Part-Time (FICA Only)",
$A383=13,"BSEED",
$A383=20,"DDoT",
OR($A383=48,$A383=49),"DWSD",
$A383=72,"Library",
$I383=600010,"36th District Judges",
$I383=600014,"36th District Staff",
$N383&lt;&gt;0,_xlfn.XLOOKUP($N383,'FY25 Gold Book'!$A:$A,'FY25 Gold Book'!$H:$H,"-",0,1)),
"-")</f>
        <v>-</v>
      </c>
      <c r="U383" s="678"/>
      <c r="V383" s="679"/>
      <c r="W383" s="677"/>
      <c r="X383" s="134"/>
      <c r="Y383" s="135"/>
      <c r="Z383" s="147">
        <f>_xlfn.XLOOKUP($N383,'FY25 Gold Book'!$A:$A,'FY25 Gold Book'!$E:$E,0,0,1)</f>
        <v>0</v>
      </c>
      <c r="AA383" s="680">
        <f>_xlfn.XLOOKUP($N383,'FY25 Gold Book'!$A:$A,'FY25 Gold Book'!$G:$G,0,0,1)</f>
        <v>0</v>
      </c>
      <c r="AB383" s="148">
        <f t="shared" si="39"/>
        <v>0</v>
      </c>
      <c r="AC383" s="681">
        <v>0</v>
      </c>
      <c r="AD383" s="149">
        <f t="shared" si="40"/>
        <v>0</v>
      </c>
      <c r="AE383" s="147">
        <f>_xlfn.XLOOKUP($T383,'FY25 Fringe Rates'!$X$6:$X$15,'FY25 Fringe Rates'!$Y$6:$Y$15,0,0,1)</f>
        <v>0</v>
      </c>
      <c r="AF383" s="150">
        <f t="shared" si="35"/>
        <v>0</v>
      </c>
      <c r="AG383" s="136">
        <v>0</v>
      </c>
      <c r="AH383" s="149">
        <f t="shared" si="41"/>
        <v>0</v>
      </c>
      <c r="AI383" s="151">
        <f t="shared" si="36"/>
        <v>0</v>
      </c>
      <c r="AJ383" s="32"/>
    </row>
    <row r="384" spans="1:36">
      <c r="A384" s="145" t="str">
        <f t="shared" si="37"/>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2"/>
      <c r="J384" s="303" t="str">
        <f>IF($I384="","-",_xlfn.XLOOKUP($I384,'CC.Meta'!$A:$A,'CC.Meta'!$D:$D,"-",0,1))</f>
        <v>-</v>
      </c>
      <c r="K384" s="306" t="str">
        <f t="shared" si="38"/>
        <v>--</v>
      </c>
      <c r="L384" s="302"/>
      <c r="M384" s="133"/>
      <c r="N384" s="234"/>
      <c r="O384" s="146" t="str">
        <f>IF($N384="","-",_xlfn.XLOOKUP($N384,'FY25 Gold Book'!$A:$A,'FY25 Gold Book'!$B:$B,"-",0,1))</f>
        <v>-</v>
      </c>
      <c r="P384" s="444" t="str">
        <f>IF($N384="","-",_xlfn.XLOOKUP($N384,'FY25 Gold Book'!$A:$A,'FY25 Gold Book'!$C:$C,"-",0,1))</f>
        <v>-</v>
      </c>
      <c r="Q384" s="146" t="str">
        <f>IF($N384="","-",_xlfn.XLOOKUP($N384,'FY25 Gold Book'!$A:$A,'FY25 Gold Book'!$D:$D,"-",0,1))</f>
        <v>-</v>
      </c>
      <c r="R384" s="52"/>
      <c r="S384" s="465" t="str" cm="1">
        <f t="array" ref="S384">IFERROR(
_xlfn.IFS(
$I384=600010,"36th District Judges (CC 600010)",
$I384=600014,"36th District Staff (CC 600014)",
$I384&lt;&gt;0,_xlfn.XLOOKUP($N384,'FY25 Gold Book'!$A:$A,'FY25 Gold Book'!$F:$F,"-",0,1)),
"-")</f>
        <v>-</v>
      </c>
      <c r="T384" s="465" t="str" cm="1">
        <f t="array" ref="T384">IFERROR(
_xlfn.IFS(
OR($R384="TASS",$R384="Seasonal"),"TASS / Part-Time (FICA Only)",
$A384=13,"BSEED",
$A384=20,"DDoT",
OR($A384=48,$A384=49),"DWSD",
$A384=72,"Library",
$I384=600010,"36th District Judges",
$I384=600014,"36th District Staff",
$N384&lt;&gt;0,_xlfn.XLOOKUP($N384,'FY25 Gold Book'!$A:$A,'FY25 Gold Book'!$H:$H,"-",0,1)),
"-")</f>
        <v>-</v>
      </c>
      <c r="U384" s="678"/>
      <c r="V384" s="679"/>
      <c r="W384" s="677"/>
      <c r="X384" s="134"/>
      <c r="Y384" s="135"/>
      <c r="Z384" s="147">
        <f>_xlfn.XLOOKUP($N384,'FY25 Gold Book'!$A:$A,'FY25 Gold Book'!$E:$E,0,0,1)</f>
        <v>0</v>
      </c>
      <c r="AA384" s="680">
        <f>_xlfn.XLOOKUP($N384,'FY25 Gold Book'!$A:$A,'FY25 Gold Book'!$G:$G,0,0,1)</f>
        <v>0</v>
      </c>
      <c r="AB384" s="148">
        <f t="shared" si="39"/>
        <v>0</v>
      </c>
      <c r="AC384" s="681">
        <v>0</v>
      </c>
      <c r="AD384" s="149">
        <f t="shared" si="40"/>
        <v>0</v>
      </c>
      <c r="AE384" s="147">
        <f>_xlfn.XLOOKUP($T384,'FY25 Fringe Rates'!$X$6:$X$15,'FY25 Fringe Rates'!$Y$6:$Y$15,0,0,1)</f>
        <v>0</v>
      </c>
      <c r="AF384" s="150">
        <f t="shared" si="35"/>
        <v>0</v>
      </c>
      <c r="AG384" s="136">
        <v>0</v>
      </c>
      <c r="AH384" s="149">
        <f t="shared" si="41"/>
        <v>0</v>
      </c>
      <c r="AI384" s="151">
        <f t="shared" si="36"/>
        <v>0</v>
      </c>
      <c r="AJ384" s="32"/>
    </row>
    <row r="385" spans="1:36">
      <c r="A385" s="145" t="str">
        <f t="shared" si="37"/>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2"/>
      <c r="J385" s="303" t="str">
        <f>IF($I385="","-",_xlfn.XLOOKUP($I385,'CC.Meta'!$A:$A,'CC.Meta'!$D:$D,"-",0,1))</f>
        <v>-</v>
      </c>
      <c r="K385" s="306" t="str">
        <f t="shared" si="38"/>
        <v>--</v>
      </c>
      <c r="L385" s="302"/>
      <c r="M385" s="133"/>
      <c r="N385" s="234"/>
      <c r="O385" s="146" t="str">
        <f>IF($N385="","-",_xlfn.XLOOKUP($N385,'FY25 Gold Book'!$A:$A,'FY25 Gold Book'!$B:$B,"-",0,1))</f>
        <v>-</v>
      </c>
      <c r="P385" s="444" t="str">
        <f>IF($N385="","-",_xlfn.XLOOKUP($N385,'FY25 Gold Book'!$A:$A,'FY25 Gold Book'!$C:$C,"-",0,1))</f>
        <v>-</v>
      </c>
      <c r="Q385" s="146" t="str">
        <f>IF($N385="","-",_xlfn.XLOOKUP($N385,'FY25 Gold Book'!$A:$A,'FY25 Gold Book'!$D:$D,"-",0,1))</f>
        <v>-</v>
      </c>
      <c r="R385" s="52"/>
      <c r="S385" s="465" t="str" cm="1">
        <f t="array" ref="S385">IFERROR(
_xlfn.IFS(
$I385=600010,"36th District Judges (CC 600010)",
$I385=600014,"36th District Staff (CC 600014)",
$I385&lt;&gt;0,_xlfn.XLOOKUP($N385,'FY25 Gold Book'!$A:$A,'FY25 Gold Book'!$F:$F,"-",0,1)),
"-")</f>
        <v>-</v>
      </c>
      <c r="T385" s="465" t="str" cm="1">
        <f t="array" ref="T385">IFERROR(
_xlfn.IFS(
OR($R385="TASS",$R385="Seasonal"),"TASS / Part-Time (FICA Only)",
$A385=13,"BSEED",
$A385=20,"DDoT",
OR($A385=48,$A385=49),"DWSD",
$A385=72,"Library",
$I385=600010,"36th District Judges",
$I385=600014,"36th District Staff",
$N385&lt;&gt;0,_xlfn.XLOOKUP($N385,'FY25 Gold Book'!$A:$A,'FY25 Gold Book'!$H:$H,"-",0,1)),
"-")</f>
        <v>-</v>
      </c>
      <c r="U385" s="678"/>
      <c r="V385" s="679"/>
      <c r="W385" s="677"/>
      <c r="X385" s="134"/>
      <c r="Y385" s="135"/>
      <c r="Z385" s="147">
        <f>_xlfn.XLOOKUP($N385,'FY25 Gold Book'!$A:$A,'FY25 Gold Book'!$E:$E,0,0,1)</f>
        <v>0</v>
      </c>
      <c r="AA385" s="680">
        <f>_xlfn.XLOOKUP($N385,'FY25 Gold Book'!$A:$A,'FY25 Gold Book'!$G:$G,0,0,1)</f>
        <v>0</v>
      </c>
      <c r="AB385" s="148">
        <f t="shared" si="39"/>
        <v>0</v>
      </c>
      <c r="AC385" s="681">
        <v>0</v>
      </c>
      <c r="AD385" s="149">
        <f t="shared" si="40"/>
        <v>0</v>
      </c>
      <c r="AE385" s="147">
        <f>_xlfn.XLOOKUP($T385,'FY25 Fringe Rates'!$X$6:$X$15,'FY25 Fringe Rates'!$Y$6:$Y$15,0,0,1)</f>
        <v>0</v>
      </c>
      <c r="AF385" s="150">
        <f t="shared" si="35"/>
        <v>0</v>
      </c>
      <c r="AG385" s="136">
        <v>0</v>
      </c>
      <c r="AH385" s="149">
        <f t="shared" si="41"/>
        <v>0</v>
      </c>
      <c r="AI385" s="151">
        <f t="shared" si="36"/>
        <v>0</v>
      </c>
      <c r="AJ385" s="32"/>
    </row>
    <row r="386" spans="1:36">
      <c r="A386" s="145" t="str">
        <f t="shared" si="37"/>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2"/>
      <c r="J386" s="303" t="str">
        <f>IF($I386="","-",_xlfn.XLOOKUP($I386,'CC.Meta'!$A:$A,'CC.Meta'!$D:$D,"-",0,1))</f>
        <v>-</v>
      </c>
      <c r="K386" s="306" t="str">
        <f t="shared" si="38"/>
        <v>--</v>
      </c>
      <c r="L386" s="302"/>
      <c r="M386" s="133"/>
      <c r="N386" s="234"/>
      <c r="O386" s="146" t="str">
        <f>IF($N386="","-",_xlfn.XLOOKUP($N386,'FY25 Gold Book'!$A:$A,'FY25 Gold Book'!$B:$B,"-",0,1))</f>
        <v>-</v>
      </c>
      <c r="P386" s="444" t="str">
        <f>IF($N386="","-",_xlfn.XLOOKUP($N386,'FY25 Gold Book'!$A:$A,'FY25 Gold Book'!$C:$C,"-",0,1))</f>
        <v>-</v>
      </c>
      <c r="Q386" s="146" t="str">
        <f>IF($N386="","-",_xlfn.XLOOKUP($N386,'FY25 Gold Book'!$A:$A,'FY25 Gold Book'!$D:$D,"-",0,1))</f>
        <v>-</v>
      </c>
      <c r="R386" s="52"/>
      <c r="S386" s="465" t="str" cm="1">
        <f t="array" ref="S386">IFERROR(
_xlfn.IFS(
$I386=600010,"36th District Judges (CC 600010)",
$I386=600014,"36th District Staff (CC 600014)",
$I386&lt;&gt;0,_xlfn.XLOOKUP($N386,'FY25 Gold Book'!$A:$A,'FY25 Gold Book'!$F:$F,"-",0,1)),
"-")</f>
        <v>-</v>
      </c>
      <c r="T386" s="465" t="str" cm="1">
        <f t="array" ref="T386">IFERROR(
_xlfn.IFS(
OR($R386="TASS",$R386="Seasonal"),"TASS / Part-Time (FICA Only)",
$A386=13,"BSEED",
$A386=20,"DDoT",
OR($A386=48,$A386=49),"DWSD",
$A386=72,"Library",
$I386=600010,"36th District Judges",
$I386=600014,"36th District Staff",
$N386&lt;&gt;0,_xlfn.XLOOKUP($N386,'FY25 Gold Book'!$A:$A,'FY25 Gold Book'!$H:$H,"-",0,1)),
"-")</f>
        <v>-</v>
      </c>
      <c r="U386" s="678"/>
      <c r="V386" s="679"/>
      <c r="W386" s="677"/>
      <c r="X386" s="134"/>
      <c r="Y386" s="135"/>
      <c r="Z386" s="147">
        <f>_xlfn.XLOOKUP($N386,'FY25 Gold Book'!$A:$A,'FY25 Gold Book'!$E:$E,0,0,1)</f>
        <v>0</v>
      </c>
      <c r="AA386" s="680">
        <f>_xlfn.XLOOKUP($N386,'FY25 Gold Book'!$A:$A,'FY25 Gold Book'!$G:$G,0,0,1)</f>
        <v>0</v>
      </c>
      <c r="AB386" s="148">
        <f t="shared" si="39"/>
        <v>0</v>
      </c>
      <c r="AC386" s="681">
        <v>0</v>
      </c>
      <c r="AD386" s="149">
        <f t="shared" si="40"/>
        <v>0</v>
      </c>
      <c r="AE386" s="147">
        <f>_xlfn.XLOOKUP($T386,'FY25 Fringe Rates'!$X$6:$X$15,'FY25 Fringe Rates'!$Y$6:$Y$15,0,0,1)</f>
        <v>0</v>
      </c>
      <c r="AF386" s="150">
        <f t="shared" si="35"/>
        <v>0</v>
      </c>
      <c r="AG386" s="136">
        <v>0</v>
      </c>
      <c r="AH386" s="149">
        <f t="shared" si="41"/>
        <v>0</v>
      </c>
      <c r="AI386" s="151">
        <f t="shared" si="36"/>
        <v>0</v>
      </c>
      <c r="AJ386" s="32"/>
    </row>
    <row r="387" spans="1:36">
      <c r="A387" s="145" t="str">
        <f t="shared" si="37"/>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2"/>
      <c r="J387" s="303" t="str">
        <f>IF($I387="","-",_xlfn.XLOOKUP($I387,'CC.Meta'!$A:$A,'CC.Meta'!$D:$D,"-",0,1))</f>
        <v>-</v>
      </c>
      <c r="K387" s="306" t="str">
        <f t="shared" si="38"/>
        <v>--</v>
      </c>
      <c r="L387" s="302"/>
      <c r="M387" s="133"/>
      <c r="N387" s="234"/>
      <c r="O387" s="146" t="str">
        <f>IF($N387="","-",_xlfn.XLOOKUP($N387,'FY25 Gold Book'!$A:$A,'FY25 Gold Book'!$B:$B,"-",0,1))</f>
        <v>-</v>
      </c>
      <c r="P387" s="444" t="str">
        <f>IF($N387="","-",_xlfn.XLOOKUP($N387,'FY25 Gold Book'!$A:$A,'FY25 Gold Book'!$C:$C,"-",0,1))</f>
        <v>-</v>
      </c>
      <c r="Q387" s="146" t="str">
        <f>IF($N387="","-",_xlfn.XLOOKUP($N387,'FY25 Gold Book'!$A:$A,'FY25 Gold Book'!$D:$D,"-",0,1))</f>
        <v>-</v>
      </c>
      <c r="R387" s="52"/>
      <c r="S387" s="465" t="str" cm="1">
        <f t="array" ref="S387">IFERROR(
_xlfn.IFS(
$I387=600010,"36th District Judges (CC 600010)",
$I387=600014,"36th District Staff (CC 600014)",
$I387&lt;&gt;0,_xlfn.XLOOKUP($N387,'FY25 Gold Book'!$A:$A,'FY25 Gold Book'!$F:$F,"-",0,1)),
"-")</f>
        <v>-</v>
      </c>
      <c r="T387" s="465" t="str" cm="1">
        <f t="array" ref="T387">IFERROR(
_xlfn.IFS(
OR($R387="TASS",$R387="Seasonal"),"TASS / Part-Time (FICA Only)",
$A387=13,"BSEED",
$A387=20,"DDoT",
OR($A387=48,$A387=49),"DWSD",
$A387=72,"Library",
$I387=600010,"36th District Judges",
$I387=600014,"36th District Staff",
$N387&lt;&gt;0,_xlfn.XLOOKUP($N387,'FY25 Gold Book'!$A:$A,'FY25 Gold Book'!$H:$H,"-",0,1)),
"-")</f>
        <v>-</v>
      </c>
      <c r="U387" s="678"/>
      <c r="V387" s="679"/>
      <c r="W387" s="677"/>
      <c r="X387" s="134"/>
      <c r="Y387" s="135"/>
      <c r="Z387" s="147">
        <f>_xlfn.XLOOKUP($N387,'FY25 Gold Book'!$A:$A,'FY25 Gold Book'!$E:$E,0,0,1)</f>
        <v>0</v>
      </c>
      <c r="AA387" s="680">
        <f>_xlfn.XLOOKUP($N387,'FY25 Gold Book'!$A:$A,'FY25 Gold Book'!$G:$G,0,0,1)</f>
        <v>0</v>
      </c>
      <c r="AB387" s="148">
        <f t="shared" si="39"/>
        <v>0</v>
      </c>
      <c r="AC387" s="681">
        <v>0</v>
      </c>
      <c r="AD387" s="149">
        <f t="shared" si="40"/>
        <v>0</v>
      </c>
      <c r="AE387" s="147">
        <f>_xlfn.XLOOKUP($T387,'FY25 Fringe Rates'!$X$6:$X$15,'FY25 Fringe Rates'!$Y$6:$Y$15,0,0,1)</f>
        <v>0</v>
      </c>
      <c r="AF387" s="150">
        <f t="shared" si="35"/>
        <v>0</v>
      </c>
      <c r="AG387" s="136">
        <v>0</v>
      </c>
      <c r="AH387" s="149">
        <f t="shared" si="41"/>
        <v>0</v>
      </c>
      <c r="AI387" s="151">
        <f t="shared" si="36"/>
        <v>0</v>
      </c>
      <c r="AJ387" s="32"/>
    </row>
    <row r="388" spans="1:36">
      <c r="A388" s="145" t="str">
        <f t="shared" si="37"/>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2"/>
      <c r="J388" s="303" t="str">
        <f>IF($I388="","-",_xlfn.XLOOKUP($I388,'CC.Meta'!$A:$A,'CC.Meta'!$D:$D,"-",0,1))</f>
        <v>-</v>
      </c>
      <c r="K388" s="306" t="str">
        <f t="shared" si="38"/>
        <v>--</v>
      </c>
      <c r="L388" s="302"/>
      <c r="M388" s="133"/>
      <c r="N388" s="234"/>
      <c r="O388" s="146" t="str">
        <f>IF($N388="","-",_xlfn.XLOOKUP($N388,'FY25 Gold Book'!$A:$A,'FY25 Gold Book'!$B:$B,"-",0,1))</f>
        <v>-</v>
      </c>
      <c r="P388" s="444" t="str">
        <f>IF($N388="","-",_xlfn.XLOOKUP($N388,'FY25 Gold Book'!$A:$A,'FY25 Gold Book'!$C:$C,"-",0,1))</f>
        <v>-</v>
      </c>
      <c r="Q388" s="146" t="str">
        <f>IF($N388="","-",_xlfn.XLOOKUP($N388,'FY25 Gold Book'!$A:$A,'FY25 Gold Book'!$D:$D,"-",0,1))</f>
        <v>-</v>
      </c>
      <c r="R388" s="52"/>
      <c r="S388" s="465" t="str" cm="1">
        <f t="array" ref="S388">IFERROR(
_xlfn.IFS(
$I388=600010,"36th District Judges (CC 600010)",
$I388=600014,"36th District Staff (CC 600014)",
$I388&lt;&gt;0,_xlfn.XLOOKUP($N388,'FY25 Gold Book'!$A:$A,'FY25 Gold Book'!$F:$F,"-",0,1)),
"-")</f>
        <v>-</v>
      </c>
      <c r="T388" s="465" t="str" cm="1">
        <f t="array" ref="T388">IFERROR(
_xlfn.IFS(
OR($R388="TASS",$R388="Seasonal"),"TASS / Part-Time (FICA Only)",
$A388=13,"BSEED",
$A388=20,"DDoT",
OR($A388=48,$A388=49),"DWSD",
$A388=72,"Library",
$I388=600010,"36th District Judges",
$I388=600014,"36th District Staff",
$N388&lt;&gt;0,_xlfn.XLOOKUP($N388,'FY25 Gold Book'!$A:$A,'FY25 Gold Book'!$H:$H,"-",0,1)),
"-")</f>
        <v>-</v>
      </c>
      <c r="U388" s="678"/>
      <c r="V388" s="679"/>
      <c r="W388" s="677"/>
      <c r="X388" s="134"/>
      <c r="Y388" s="135"/>
      <c r="Z388" s="147">
        <f>_xlfn.XLOOKUP($N388,'FY25 Gold Book'!$A:$A,'FY25 Gold Book'!$E:$E,0,0,1)</f>
        <v>0</v>
      </c>
      <c r="AA388" s="680">
        <f>_xlfn.XLOOKUP($N388,'FY25 Gold Book'!$A:$A,'FY25 Gold Book'!$G:$G,0,0,1)</f>
        <v>0</v>
      </c>
      <c r="AB388" s="148">
        <f t="shared" si="39"/>
        <v>0</v>
      </c>
      <c r="AC388" s="681">
        <v>0</v>
      </c>
      <c r="AD388" s="149">
        <f t="shared" si="40"/>
        <v>0</v>
      </c>
      <c r="AE388" s="147">
        <f>_xlfn.XLOOKUP($T388,'FY25 Fringe Rates'!$X$6:$X$15,'FY25 Fringe Rates'!$Y$6:$Y$15,0,0,1)</f>
        <v>0</v>
      </c>
      <c r="AF388" s="150">
        <f t="shared" si="35"/>
        <v>0</v>
      </c>
      <c r="AG388" s="136">
        <v>0</v>
      </c>
      <c r="AH388" s="149">
        <f t="shared" si="41"/>
        <v>0</v>
      </c>
      <c r="AI388" s="151">
        <f t="shared" si="36"/>
        <v>0</v>
      </c>
      <c r="AJ388" s="32"/>
    </row>
    <row r="389" spans="1:36">
      <c r="A389" s="145" t="str">
        <f t="shared" si="37"/>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2"/>
      <c r="J389" s="303" t="str">
        <f>IF($I389="","-",_xlfn.XLOOKUP($I389,'CC.Meta'!$A:$A,'CC.Meta'!$D:$D,"-",0,1))</f>
        <v>-</v>
      </c>
      <c r="K389" s="306" t="str">
        <f t="shared" si="38"/>
        <v>--</v>
      </c>
      <c r="L389" s="302"/>
      <c r="M389" s="133"/>
      <c r="N389" s="234"/>
      <c r="O389" s="146" t="str">
        <f>IF($N389="","-",_xlfn.XLOOKUP($N389,'FY25 Gold Book'!$A:$A,'FY25 Gold Book'!$B:$B,"-",0,1))</f>
        <v>-</v>
      </c>
      <c r="P389" s="444" t="str">
        <f>IF($N389="","-",_xlfn.XLOOKUP($N389,'FY25 Gold Book'!$A:$A,'FY25 Gold Book'!$C:$C,"-",0,1))</f>
        <v>-</v>
      </c>
      <c r="Q389" s="146" t="str">
        <f>IF($N389="","-",_xlfn.XLOOKUP($N389,'FY25 Gold Book'!$A:$A,'FY25 Gold Book'!$D:$D,"-",0,1))</f>
        <v>-</v>
      </c>
      <c r="R389" s="52"/>
      <c r="S389" s="465" t="str" cm="1">
        <f t="array" ref="S389">IFERROR(
_xlfn.IFS(
$I389=600010,"36th District Judges (CC 600010)",
$I389=600014,"36th District Staff (CC 600014)",
$I389&lt;&gt;0,_xlfn.XLOOKUP($N389,'FY25 Gold Book'!$A:$A,'FY25 Gold Book'!$F:$F,"-",0,1)),
"-")</f>
        <v>-</v>
      </c>
      <c r="T389" s="465" t="str" cm="1">
        <f t="array" ref="T389">IFERROR(
_xlfn.IFS(
OR($R389="TASS",$R389="Seasonal"),"TASS / Part-Time (FICA Only)",
$A389=13,"BSEED",
$A389=20,"DDoT",
OR($A389=48,$A389=49),"DWSD",
$A389=72,"Library",
$I389=600010,"36th District Judges",
$I389=600014,"36th District Staff",
$N389&lt;&gt;0,_xlfn.XLOOKUP($N389,'FY25 Gold Book'!$A:$A,'FY25 Gold Book'!$H:$H,"-",0,1)),
"-")</f>
        <v>-</v>
      </c>
      <c r="U389" s="678"/>
      <c r="V389" s="679"/>
      <c r="W389" s="677"/>
      <c r="X389" s="134"/>
      <c r="Y389" s="135"/>
      <c r="Z389" s="147">
        <f>_xlfn.XLOOKUP($N389,'FY25 Gold Book'!$A:$A,'FY25 Gold Book'!$E:$E,0,0,1)</f>
        <v>0</v>
      </c>
      <c r="AA389" s="680">
        <f>_xlfn.XLOOKUP($N389,'FY25 Gold Book'!$A:$A,'FY25 Gold Book'!$G:$G,0,0,1)</f>
        <v>0</v>
      </c>
      <c r="AB389" s="148">
        <f t="shared" si="39"/>
        <v>0</v>
      </c>
      <c r="AC389" s="681">
        <v>0</v>
      </c>
      <c r="AD389" s="149">
        <f t="shared" si="40"/>
        <v>0</v>
      </c>
      <c r="AE389" s="147">
        <f>_xlfn.XLOOKUP($T389,'FY25 Fringe Rates'!$X$6:$X$15,'FY25 Fringe Rates'!$Y$6:$Y$15,0,0,1)</f>
        <v>0</v>
      </c>
      <c r="AF389" s="150">
        <f t="shared" si="35"/>
        <v>0</v>
      </c>
      <c r="AG389" s="136">
        <v>0</v>
      </c>
      <c r="AH389" s="149">
        <f t="shared" si="41"/>
        <v>0</v>
      </c>
      <c r="AI389" s="151">
        <f t="shared" si="36"/>
        <v>0</v>
      </c>
      <c r="AJ389" s="32"/>
    </row>
    <row r="390" spans="1:36">
      <c r="A390" s="145" t="str">
        <f t="shared" si="37"/>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2"/>
      <c r="J390" s="303" t="str">
        <f>IF($I390="","-",_xlfn.XLOOKUP($I390,'CC.Meta'!$A:$A,'CC.Meta'!$D:$D,"-",0,1))</f>
        <v>-</v>
      </c>
      <c r="K390" s="306" t="str">
        <f t="shared" si="38"/>
        <v>--</v>
      </c>
      <c r="L390" s="302"/>
      <c r="M390" s="133"/>
      <c r="N390" s="234"/>
      <c r="O390" s="146" t="str">
        <f>IF($N390="","-",_xlfn.XLOOKUP($N390,'FY25 Gold Book'!$A:$A,'FY25 Gold Book'!$B:$B,"-",0,1))</f>
        <v>-</v>
      </c>
      <c r="P390" s="444" t="str">
        <f>IF($N390="","-",_xlfn.XLOOKUP($N390,'FY25 Gold Book'!$A:$A,'FY25 Gold Book'!$C:$C,"-",0,1))</f>
        <v>-</v>
      </c>
      <c r="Q390" s="146" t="str">
        <f>IF($N390="","-",_xlfn.XLOOKUP($N390,'FY25 Gold Book'!$A:$A,'FY25 Gold Book'!$D:$D,"-",0,1))</f>
        <v>-</v>
      </c>
      <c r="R390" s="52"/>
      <c r="S390" s="465" t="str" cm="1">
        <f t="array" ref="S390">IFERROR(
_xlfn.IFS(
$I390=600010,"36th District Judges (CC 600010)",
$I390=600014,"36th District Staff (CC 600014)",
$I390&lt;&gt;0,_xlfn.XLOOKUP($N390,'FY25 Gold Book'!$A:$A,'FY25 Gold Book'!$F:$F,"-",0,1)),
"-")</f>
        <v>-</v>
      </c>
      <c r="T390" s="465" t="str" cm="1">
        <f t="array" ref="T390">IFERROR(
_xlfn.IFS(
OR($R390="TASS",$R390="Seasonal"),"TASS / Part-Time (FICA Only)",
$A390=13,"BSEED",
$A390=20,"DDoT",
OR($A390=48,$A390=49),"DWSD",
$A390=72,"Library",
$I390=600010,"36th District Judges",
$I390=600014,"36th District Staff",
$N390&lt;&gt;0,_xlfn.XLOOKUP($N390,'FY25 Gold Book'!$A:$A,'FY25 Gold Book'!$H:$H,"-",0,1)),
"-")</f>
        <v>-</v>
      </c>
      <c r="U390" s="678"/>
      <c r="V390" s="679"/>
      <c r="W390" s="677"/>
      <c r="X390" s="134"/>
      <c r="Y390" s="135"/>
      <c r="Z390" s="147">
        <f>_xlfn.XLOOKUP($N390,'FY25 Gold Book'!$A:$A,'FY25 Gold Book'!$E:$E,0,0,1)</f>
        <v>0</v>
      </c>
      <c r="AA390" s="680">
        <f>_xlfn.XLOOKUP($N390,'FY25 Gold Book'!$A:$A,'FY25 Gold Book'!$G:$G,0,0,1)</f>
        <v>0</v>
      </c>
      <c r="AB390" s="148">
        <f t="shared" si="39"/>
        <v>0</v>
      </c>
      <c r="AC390" s="681">
        <v>0</v>
      </c>
      <c r="AD390" s="149">
        <f t="shared" si="40"/>
        <v>0</v>
      </c>
      <c r="AE390" s="147">
        <f>_xlfn.XLOOKUP($T390,'FY25 Fringe Rates'!$X$6:$X$15,'FY25 Fringe Rates'!$Y$6:$Y$15,0,0,1)</f>
        <v>0</v>
      </c>
      <c r="AF390" s="150">
        <f t="shared" si="35"/>
        <v>0</v>
      </c>
      <c r="AG390" s="136">
        <v>0</v>
      </c>
      <c r="AH390" s="149">
        <f t="shared" si="41"/>
        <v>0</v>
      </c>
      <c r="AI390" s="151">
        <f t="shared" si="36"/>
        <v>0</v>
      </c>
      <c r="AJ390" s="32"/>
    </row>
    <row r="391" spans="1:36">
      <c r="A391" s="145" t="str">
        <f t="shared" si="37"/>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2"/>
      <c r="J391" s="303" t="str">
        <f>IF($I391="","-",_xlfn.XLOOKUP($I391,'CC.Meta'!$A:$A,'CC.Meta'!$D:$D,"-",0,1))</f>
        <v>-</v>
      </c>
      <c r="K391" s="306" t="str">
        <f t="shared" si="38"/>
        <v>--</v>
      </c>
      <c r="L391" s="302"/>
      <c r="M391" s="133"/>
      <c r="N391" s="234"/>
      <c r="O391" s="146" t="str">
        <f>IF($N391="","-",_xlfn.XLOOKUP($N391,'FY25 Gold Book'!$A:$A,'FY25 Gold Book'!$B:$B,"-",0,1))</f>
        <v>-</v>
      </c>
      <c r="P391" s="444" t="str">
        <f>IF($N391="","-",_xlfn.XLOOKUP($N391,'FY25 Gold Book'!$A:$A,'FY25 Gold Book'!$C:$C,"-",0,1))</f>
        <v>-</v>
      </c>
      <c r="Q391" s="146" t="str">
        <f>IF($N391="","-",_xlfn.XLOOKUP($N391,'FY25 Gold Book'!$A:$A,'FY25 Gold Book'!$D:$D,"-",0,1))</f>
        <v>-</v>
      </c>
      <c r="R391" s="52"/>
      <c r="S391" s="465" t="str" cm="1">
        <f t="array" ref="S391">IFERROR(
_xlfn.IFS(
$I391=600010,"36th District Judges (CC 600010)",
$I391=600014,"36th District Staff (CC 600014)",
$I391&lt;&gt;0,_xlfn.XLOOKUP($N391,'FY25 Gold Book'!$A:$A,'FY25 Gold Book'!$F:$F,"-",0,1)),
"-")</f>
        <v>-</v>
      </c>
      <c r="T391" s="465" t="str" cm="1">
        <f t="array" ref="T391">IFERROR(
_xlfn.IFS(
OR($R391="TASS",$R391="Seasonal"),"TASS / Part-Time (FICA Only)",
$A391=13,"BSEED",
$A391=20,"DDoT",
OR($A391=48,$A391=49),"DWSD",
$A391=72,"Library",
$I391=600010,"36th District Judges",
$I391=600014,"36th District Staff",
$N391&lt;&gt;0,_xlfn.XLOOKUP($N391,'FY25 Gold Book'!$A:$A,'FY25 Gold Book'!$H:$H,"-",0,1)),
"-")</f>
        <v>-</v>
      </c>
      <c r="U391" s="678"/>
      <c r="V391" s="679"/>
      <c r="W391" s="677"/>
      <c r="X391" s="134"/>
      <c r="Y391" s="135"/>
      <c r="Z391" s="147">
        <f>_xlfn.XLOOKUP($N391,'FY25 Gold Book'!$A:$A,'FY25 Gold Book'!$E:$E,0,0,1)</f>
        <v>0</v>
      </c>
      <c r="AA391" s="680">
        <f>_xlfn.XLOOKUP($N391,'FY25 Gold Book'!$A:$A,'FY25 Gold Book'!$G:$G,0,0,1)</f>
        <v>0</v>
      </c>
      <c r="AB391" s="148">
        <f t="shared" si="39"/>
        <v>0</v>
      </c>
      <c r="AC391" s="681">
        <v>0</v>
      </c>
      <c r="AD391" s="149">
        <f t="shared" si="40"/>
        <v>0</v>
      </c>
      <c r="AE391" s="147">
        <f>_xlfn.XLOOKUP($T391,'FY25 Fringe Rates'!$X$6:$X$15,'FY25 Fringe Rates'!$Y$6:$Y$15,0,0,1)</f>
        <v>0</v>
      </c>
      <c r="AF391" s="150">
        <f t="shared" si="35"/>
        <v>0</v>
      </c>
      <c r="AG391" s="136">
        <v>0</v>
      </c>
      <c r="AH391" s="149">
        <f t="shared" si="41"/>
        <v>0</v>
      </c>
      <c r="AI391" s="151">
        <f t="shared" si="36"/>
        <v>0</v>
      </c>
      <c r="AJ391" s="32"/>
    </row>
    <row r="392" spans="1:36">
      <c r="A392" s="145" t="str">
        <f t="shared" si="37"/>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2"/>
      <c r="J392" s="303" t="str">
        <f>IF($I392="","-",_xlfn.XLOOKUP($I392,'CC.Meta'!$A:$A,'CC.Meta'!$D:$D,"-",0,1))</f>
        <v>-</v>
      </c>
      <c r="K392" s="306" t="str">
        <f t="shared" si="38"/>
        <v>--</v>
      </c>
      <c r="L392" s="302"/>
      <c r="M392" s="133"/>
      <c r="N392" s="234"/>
      <c r="O392" s="146" t="str">
        <f>IF($N392="","-",_xlfn.XLOOKUP($N392,'FY25 Gold Book'!$A:$A,'FY25 Gold Book'!$B:$B,"-",0,1))</f>
        <v>-</v>
      </c>
      <c r="P392" s="444" t="str">
        <f>IF($N392="","-",_xlfn.XLOOKUP($N392,'FY25 Gold Book'!$A:$A,'FY25 Gold Book'!$C:$C,"-",0,1))</f>
        <v>-</v>
      </c>
      <c r="Q392" s="146" t="str">
        <f>IF($N392="","-",_xlfn.XLOOKUP($N392,'FY25 Gold Book'!$A:$A,'FY25 Gold Book'!$D:$D,"-",0,1))</f>
        <v>-</v>
      </c>
      <c r="R392" s="52"/>
      <c r="S392" s="465" t="str" cm="1">
        <f t="array" ref="S392">IFERROR(
_xlfn.IFS(
$I392=600010,"36th District Judges (CC 600010)",
$I392=600014,"36th District Staff (CC 600014)",
$I392&lt;&gt;0,_xlfn.XLOOKUP($N392,'FY25 Gold Book'!$A:$A,'FY25 Gold Book'!$F:$F,"-",0,1)),
"-")</f>
        <v>-</v>
      </c>
      <c r="T392" s="465" t="str" cm="1">
        <f t="array" ref="T392">IFERROR(
_xlfn.IFS(
OR($R392="TASS",$R392="Seasonal"),"TASS / Part-Time (FICA Only)",
$A392=13,"BSEED",
$A392=20,"DDoT",
OR($A392=48,$A392=49),"DWSD",
$A392=72,"Library",
$I392=600010,"36th District Judges",
$I392=600014,"36th District Staff",
$N392&lt;&gt;0,_xlfn.XLOOKUP($N392,'FY25 Gold Book'!$A:$A,'FY25 Gold Book'!$H:$H,"-",0,1)),
"-")</f>
        <v>-</v>
      </c>
      <c r="U392" s="678"/>
      <c r="V392" s="679"/>
      <c r="W392" s="677"/>
      <c r="X392" s="134"/>
      <c r="Y392" s="135"/>
      <c r="Z392" s="147">
        <f>_xlfn.XLOOKUP($N392,'FY25 Gold Book'!$A:$A,'FY25 Gold Book'!$E:$E,0,0,1)</f>
        <v>0</v>
      </c>
      <c r="AA392" s="680">
        <f>_xlfn.XLOOKUP($N392,'FY25 Gold Book'!$A:$A,'FY25 Gold Book'!$G:$G,0,0,1)</f>
        <v>0</v>
      </c>
      <c r="AB392" s="148">
        <f t="shared" si="39"/>
        <v>0</v>
      </c>
      <c r="AC392" s="681">
        <v>0</v>
      </c>
      <c r="AD392" s="149">
        <f t="shared" si="40"/>
        <v>0</v>
      </c>
      <c r="AE392" s="147">
        <f>_xlfn.XLOOKUP($T392,'FY25 Fringe Rates'!$X$6:$X$15,'FY25 Fringe Rates'!$Y$6:$Y$15,0,0,1)</f>
        <v>0</v>
      </c>
      <c r="AF392" s="150">
        <f t="shared" si="35"/>
        <v>0</v>
      </c>
      <c r="AG392" s="136">
        <v>0</v>
      </c>
      <c r="AH392" s="149">
        <f t="shared" si="41"/>
        <v>0</v>
      </c>
      <c r="AI392" s="151">
        <f t="shared" si="36"/>
        <v>0</v>
      </c>
      <c r="AJ392" s="32"/>
    </row>
    <row r="393" spans="1:36">
      <c r="A393" s="145" t="str">
        <f t="shared" si="37"/>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2"/>
      <c r="J393" s="303" t="str">
        <f>IF($I393="","-",_xlfn.XLOOKUP($I393,'CC.Meta'!$A:$A,'CC.Meta'!$D:$D,"-",0,1))</f>
        <v>-</v>
      </c>
      <c r="K393" s="306" t="str">
        <f t="shared" si="38"/>
        <v>--</v>
      </c>
      <c r="L393" s="302"/>
      <c r="M393" s="133"/>
      <c r="N393" s="234"/>
      <c r="O393" s="146" t="str">
        <f>IF($N393="","-",_xlfn.XLOOKUP($N393,'FY25 Gold Book'!$A:$A,'FY25 Gold Book'!$B:$B,"-",0,1))</f>
        <v>-</v>
      </c>
      <c r="P393" s="444" t="str">
        <f>IF($N393="","-",_xlfn.XLOOKUP($N393,'FY25 Gold Book'!$A:$A,'FY25 Gold Book'!$C:$C,"-",0,1))</f>
        <v>-</v>
      </c>
      <c r="Q393" s="146" t="str">
        <f>IF($N393="","-",_xlfn.XLOOKUP($N393,'FY25 Gold Book'!$A:$A,'FY25 Gold Book'!$D:$D,"-",0,1))</f>
        <v>-</v>
      </c>
      <c r="R393" s="52"/>
      <c r="S393" s="465" t="str" cm="1">
        <f t="array" ref="S393">IFERROR(
_xlfn.IFS(
$I393=600010,"36th District Judges (CC 600010)",
$I393=600014,"36th District Staff (CC 600014)",
$I393&lt;&gt;0,_xlfn.XLOOKUP($N393,'FY25 Gold Book'!$A:$A,'FY25 Gold Book'!$F:$F,"-",0,1)),
"-")</f>
        <v>-</v>
      </c>
      <c r="T393" s="465" t="str" cm="1">
        <f t="array" ref="T393">IFERROR(
_xlfn.IFS(
OR($R393="TASS",$R393="Seasonal"),"TASS / Part-Time (FICA Only)",
$A393=13,"BSEED",
$A393=20,"DDoT",
OR($A393=48,$A393=49),"DWSD",
$A393=72,"Library",
$I393=600010,"36th District Judges",
$I393=600014,"36th District Staff",
$N393&lt;&gt;0,_xlfn.XLOOKUP($N393,'FY25 Gold Book'!$A:$A,'FY25 Gold Book'!$H:$H,"-",0,1)),
"-")</f>
        <v>-</v>
      </c>
      <c r="U393" s="678"/>
      <c r="V393" s="679"/>
      <c r="W393" s="677"/>
      <c r="X393" s="134"/>
      <c r="Y393" s="135"/>
      <c r="Z393" s="147">
        <f>_xlfn.XLOOKUP($N393,'FY25 Gold Book'!$A:$A,'FY25 Gold Book'!$E:$E,0,0,1)</f>
        <v>0</v>
      </c>
      <c r="AA393" s="680">
        <f>_xlfn.XLOOKUP($N393,'FY25 Gold Book'!$A:$A,'FY25 Gold Book'!$G:$G,0,0,1)</f>
        <v>0</v>
      </c>
      <c r="AB393" s="148">
        <f t="shared" si="39"/>
        <v>0</v>
      </c>
      <c r="AC393" s="681">
        <v>0</v>
      </c>
      <c r="AD393" s="149">
        <f t="shared" si="40"/>
        <v>0</v>
      </c>
      <c r="AE393" s="147">
        <f>_xlfn.XLOOKUP($T393,'FY25 Fringe Rates'!$X$6:$X$15,'FY25 Fringe Rates'!$Y$6:$Y$15,0,0,1)</f>
        <v>0</v>
      </c>
      <c r="AF393" s="150">
        <f t="shared" si="35"/>
        <v>0</v>
      </c>
      <c r="AG393" s="136">
        <v>0</v>
      </c>
      <c r="AH393" s="149">
        <f t="shared" si="41"/>
        <v>0</v>
      </c>
      <c r="AI393" s="151">
        <f t="shared" si="36"/>
        <v>0</v>
      </c>
      <c r="AJ393" s="32"/>
    </row>
    <row r="394" spans="1:36">
      <c r="A394" s="145" t="str">
        <f t="shared" si="37"/>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2"/>
      <c r="J394" s="303" t="str">
        <f>IF($I394="","-",_xlfn.XLOOKUP($I394,'CC.Meta'!$A:$A,'CC.Meta'!$D:$D,"-",0,1))</f>
        <v>-</v>
      </c>
      <c r="K394" s="306" t="str">
        <f t="shared" si="38"/>
        <v>--</v>
      </c>
      <c r="L394" s="302"/>
      <c r="M394" s="133"/>
      <c r="N394" s="234"/>
      <c r="O394" s="146" t="str">
        <f>IF($N394="","-",_xlfn.XLOOKUP($N394,'FY25 Gold Book'!$A:$A,'FY25 Gold Book'!$B:$B,"-",0,1))</f>
        <v>-</v>
      </c>
      <c r="P394" s="444" t="str">
        <f>IF($N394="","-",_xlfn.XLOOKUP($N394,'FY25 Gold Book'!$A:$A,'FY25 Gold Book'!$C:$C,"-",0,1))</f>
        <v>-</v>
      </c>
      <c r="Q394" s="146" t="str">
        <f>IF($N394="","-",_xlfn.XLOOKUP($N394,'FY25 Gold Book'!$A:$A,'FY25 Gold Book'!$D:$D,"-",0,1))</f>
        <v>-</v>
      </c>
      <c r="R394" s="52"/>
      <c r="S394" s="465" t="str" cm="1">
        <f t="array" ref="S394">IFERROR(
_xlfn.IFS(
$I394=600010,"36th District Judges (CC 600010)",
$I394=600014,"36th District Staff (CC 600014)",
$I394&lt;&gt;0,_xlfn.XLOOKUP($N394,'FY25 Gold Book'!$A:$A,'FY25 Gold Book'!$F:$F,"-",0,1)),
"-")</f>
        <v>-</v>
      </c>
      <c r="T394" s="465" t="str" cm="1">
        <f t="array" ref="T394">IFERROR(
_xlfn.IFS(
OR($R394="TASS",$R394="Seasonal"),"TASS / Part-Time (FICA Only)",
$A394=13,"BSEED",
$A394=20,"DDoT",
OR($A394=48,$A394=49),"DWSD",
$A394=72,"Library",
$I394=600010,"36th District Judges",
$I394=600014,"36th District Staff",
$N394&lt;&gt;0,_xlfn.XLOOKUP($N394,'FY25 Gold Book'!$A:$A,'FY25 Gold Book'!$H:$H,"-",0,1)),
"-")</f>
        <v>-</v>
      </c>
      <c r="U394" s="678"/>
      <c r="V394" s="679"/>
      <c r="W394" s="677"/>
      <c r="X394" s="134"/>
      <c r="Y394" s="135"/>
      <c r="Z394" s="147">
        <f>_xlfn.XLOOKUP($N394,'FY25 Gold Book'!$A:$A,'FY25 Gold Book'!$E:$E,0,0,1)</f>
        <v>0</v>
      </c>
      <c r="AA394" s="680">
        <f>_xlfn.XLOOKUP($N394,'FY25 Gold Book'!$A:$A,'FY25 Gold Book'!$G:$G,0,0,1)</f>
        <v>0</v>
      </c>
      <c r="AB394" s="148">
        <f t="shared" si="39"/>
        <v>0</v>
      </c>
      <c r="AC394" s="681">
        <v>0</v>
      </c>
      <c r="AD394" s="149">
        <f t="shared" si="40"/>
        <v>0</v>
      </c>
      <c r="AE394" s="147">
        <f>_xlfn.XLOOKUP($T394,'FY25 Fringe Rates'!$X$6:$X$15,'FY25 Fringe Rates'!$Y$6:$Y$15,0,0,1)</f>
        <v>0</v>
      </c>
      <c r="AF394" s="150">
        <f t="shared" si="35"/>
        <v>0</v>
      </c>
      <c r="AG394" s="136">
        <v>0</v>
      </c>
      <c r="AH394" s="149">
        <f t="shared" si="41"/>
        <v>0</v>
      </c>
      <c r="AI394" s="151">
        <f t="shared" si="36"/>
        <v>0</v>
      </c>
      <c r="AJ394" s="32"/>
    </row>
    <row r="395" spans="1:36">
      <c r="A395" s="145" t="str">
        <f t="shared" si="37"/>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2"/>
      <c r="J395" s="303" t="str">
        <f>IF($I395="","-",_xlfn.XLOOKUP($I395,'CC.Meta'!$A:$A,'CC.Meta'!$D:$D,"-",0,1))</f>
        <v>-</v>
      </c>
      <c r="K395" s="306" t="str">
        <f t="shared" si="38"/>
        <v>--</v>
      </c>
      <c r="L395" s="302"/>
      <c r="M395" s="133"/>
      <c r="N395" s="234"/>
      <c r="O395" s="146" t="str">
        <f>IF($N395="","-",_xlfn.XLOOKUP($N395,'FY25 Gold Book'!$A:$A,'FY25 Gold Book'!$B:$B,"-",0,1))</f>
        <v>-</v>
      </c>
      <c r="P395" s="444" t="str">
        <f>IF($N395="","-",_xlfn.XLOOKUP($N395,'FY25 Gold Book'!$A:$A,'FY25 Gold Book'!$C:$C,"-",0,1))</f>
        <v>-</v>
      </c>
      <c r="Q395" s="146" t="str">
        <f>IF($N395="","-",_xlfn.XLOOKUP($N395,'FY25 Gold Book'!$A:$A,'FY25 Gold Book'!$D:$D,"-",0,1))</f>
        <v>-</v>
      </c>
      <c r="R395" s="52"/>
      <c r="S395" s="465" t="str" cm="1">
        <f t="array" ref="S395">IFERROR(
_xlfn.IFS(
$I395=600010,"36th District Judges (CC 600010)",
$I395=600014,"36th District Staff (CC 600014)",
$I395&lt;&gt;0,_xlfn.XLOOKUP($N395,'FY25 Gold Book'!$A:$A,'FY25 Gold Book'!$F:$F,"-",0,1)),
"-")</f>
        <v>-</v>
      </c>
      <c r="T395" s="465" t="str" cm="1">
        <f t="array" ref="T395">IFERROR(
_xlfn.IFS(
OR($R395="TASS",$R395="Seasonal"),"TASS / Part-Time (FICA Only)",
$A395=13,"BSEED",
$A395=20,"DDoT",
OR($A395=48,$A395=49),"DWSD",
$A395=72,"Library",
$I395=600010,"36th District Judges",
$I395=600014,"36th District Staff",
$N395&lt;&gt;0,_xlfn.XLOOKUP($N395,'FY25 Gold Book'!$A:$A,'FY25 Gold Book'!$H:$H,"-",0,1)),
"-")</f>
        <v>-</v>
      </c>
      <c r="U395" s="678"/>
      <c r="V395" s="679"/>
      <c r="W395" s="677"/>
      <c r="X395" s="134"/>
      <c r="Y395" s="135"/>
      <c r="Z395" s="147">
        <f>_xlfn.XLOOKUP($N395,'FY25 Gold Book'!$A:$A,'FY25 Gold Book'!$E:$E,0,0,1)</f>
        <v>0</v>
      </c>
      <c r="AA395" s="680">
        <f>_xlfn.XLOOKUP($N395,'FY25 Gold Book'!$A:$A,'FY25 Gold Book'!$G:$G,0,0,1)</f>
        <v>0</v>
      </c>
      <c r="AB395" s="148">
        <f t="shared" si="39"/>
        <v>0</v>
      </c>
      <c r="AC395" s="681">
        <v>0</v>
      </c>
      <c r="AD395" s="149">
        <f t="shared" si="40"/>
        <v>0</v>
      </c>
      <c r="AE395" s="147">
        <f>_xlfn.XLOOKUP($T395,'FY25 Fringe Rates'!$X$6:$X$15,'FY25 Fringe Rates'!$Y$6:$Y$15,0,0,1)</f>
        <v>0</v>
      </c>
      <c r="AF395" s="150">
        <f t="shared" si="35"/>
        <v>0</v>
      </c>
      <c r="AG395" s="136">
        <v>0</v>
      </c>
      <c r="AH395" s="149">
        <f t="shared" si="41"/>
        <v>0</v>
      </c>
      <c r="AI395" s="151">
        <f t="shared" si="36"/>
        <v>0</v>
      </c>
      <c r="AJ395" s="32"/>
    </row>
    <row r="396" spans="1:36">
      <c r="A396" s="145" t="str">
        <f t="shared" si="37"/>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2"/>
      <c r="J396" s="303" t="str">
        <f>IF($I396="","-",_xlfn.XLOOKUP($I396,'CC.Meta'!$A:$A,'CC.Meta'!$D:$D,"-",0,1))</f>
        <v>-</v>
      </c>
      <c r="K396" s="306" t="str">
        <f t="shared" si="38"/>
        <v>--</v>
      </c>
      <c r="L396" s="302"/>
      <c r="M396" s="133"/>
      <c r="N396" s="234"/>
      <c r="O396" s="146" t="str">
        <f>IF($N396="","-",_xlfn.XLOOKUP($N396,'FY25 Gold Book'!$A:$A,'FY25 Gold Book'!$B:$B,"-",0,1))</f>
        <v>-</v>
      </c>
      <c r="P396" s="444" t="str">
        <f>IF($N396="","-",_xlfn.XLOOKUP($N396,'FY25 Gold Book'!$A:$A,'FY25 Gold Book'!$C:$C,"-",0,1))</f>
        <v>-</v>
      </c>
      <c r="Q396" s="146" t="str">
        <f>IF($N396="","-",_xlfn.XLOOKUP($N396,'FY25 Gold Book'!$A:$A,'FY25 Gold Book'!$D:$D,"-",0,1))</f>
        <v>-</v>
      </c>
      <c r="R396" s="52"/>
      <c r="S396" s="465" t="str" cm="1">
        <f t="array" ref="S396">IFERROR(
_xlfn.IFS(
$I396=600010,"36th District Judges (CC 600010)",
$I396=600014,"36th District Staff (CC 600014)",
$I396&lt;&gt;0,_xlfn.XLOOKUP($N396,'FY25 Gold Book'!$A:$A,'FY25 Gold Book'!$F:$F,"-",0,1)),
"-")</f>
        <v>-</v>
      </c>
      <c r="T396" s="465" t="str" cm="1">
        <f t="array" ref="T396">IFERROR(
_xlfn.IFS(
OR($R396="TASS",$R396="Seasonal"),"TASS / Part-Time (FICA Only)",
$A396=13,"BSEED",
$A396=20,"DDoT",
OR($A396=48,$A396=49),"DWSD",
$A396=72,"Library",
$I396=600010,"36th District Judges",
$I396=600014,"36th District Staff",
$N396&lt;&gt;0,_xlfn.XLOOKUP($N396,'FY25 Gold Book'!$A:$A,'FY25 Gold Book'!$H:$H,"-",0,1)),
"-")</f>
        <v>-</v>
      </c>
      <c r="U396" s="678"/>
      <c r="V396" s="679"/>
      <c r="W396" s="677"/>
      <c r="X396" s="134"/>
      <c r="Y396" s="135"/>
      <c r="Z396" s="147">
        <f>_xlfn.XLOOKUP($N396,'FY25 Gold Book'!$A:$A,'FY25 Gold Book'!$E:$E,0,0,1)</f>
        <v>0</v>
      </c>
      <c r="AA396" s="680">
        <f>_xlfn.XLOOKUP($N396,'FY25 Gold Book'!$A:$A,'FY25 Gold Book'!$G:$G,0,0,1)</f>
        <v>0</v>
      </c>
      <c r="AB396" s="148">
        <f t="shared" si="39"/>
        <v>0</v>
      </c>
      <c r="AC396" s="681">
        <v>0</v>
      </c>
      <c r="AD396" s="149">
        <f t="shared" si="40"/>
        <v>0</v>
      </c>
      <c r="AE396" s="147">
        <f>_xlfn.XLOOKUP($T396,'FY25 Fringe Rates'!$X$6:$X$15,'FY25 Fringe Rates'!$Y$6:$Y$15,0,0,1)</f>
        <v>0</v>
      </c>
      <c r="AF396" s="150">
        <f t="shared" si="35"/>
        <v>0</v>
      </c>
      <c r="AG396" s="136">
        <v>0</v>
      </c>
      <c r="AH396" s="149">
        <f t="shared" si="41"/>
        <v>0</v>
      </c>
      <c r="AI396" s="151">
        <f t="shared" si="36"/>
        <v>0</v>
      </c>
      <c r="AJ396" s="32"/>
    </row>
    <row r="397" spans="1:36">
      <c r="A397" s="145" t="str">
        <f t="shared" si="37"/>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2"/>
      <c r="J397" s="303" t="str">
        <f>IF($I397="","-",_xlfn.XLOOKUP($I397,'CC.Meta'!$A:$A,'CC.Meta'!$D:$D,"-",0,1))</f>
        <v>-</v>
      </c>
      <c r="K397" s="306" t="str">
        <f t="shared" si="38"/>
        <v>--</v>
      </c>
      <c r="L397" s="302"/>
      <c r="M397" s="133"/>
      <c r="N397" s="234"/>
      <c r="O397" s="146" t="str">
        <f>IF($N397="","-",_xlfn.XLOOKUP($N397,'FY25 Gold Book'!$A:$A,'FY25 Gold Book'!$B:$B,"-",0,1))</f>
        <v>-</v>
      </c>
      <c r="P397" s="444" t="str">
        <f>IF($N397="","-",_xlfn.XLOOKUP($N397,'FY25 Gold Book'!$A:$A,'FY25 Gold Book'!$C:$C,"-",0,1))</f>
        <v>-</v>
      </c>
      <c r="Q397" s="146" t="str">
        <f>IF($N397="","-",_xlfn.XLOOKUP($N397,'FY25 Gold Book'!$A:$A,'FY25 Gold Book'!$D:$D,"-",0,1))</f>
        <v>-</v>
      </c>
      <c r="R397" s="52"/>
      <c r="S397" s="465" t="str" cm="1">
        <f t="array" ref="S397">IFERROR(
_xlfn.IFS(
$I397=600010,"36th District Judges (CC 600010)",
$I397=600014,"36th District Staff (CC 600014)",
$I397&lt;&gt;0,_xlfn.XLOOKUP($N397,'FY25 Gold Book'!$A:$A,'FY25 Gold Book'!$F:$F,"-",0,1)),
"-")</f>
        <v>-</v>
      </c>
      <c r="T397" s="465" t="str" cm="1">
        <f t="array" ref="T397">IFERROR(
_xlfn.IFS(
OR($R397="TASS",$R397="Seasonal"),"TASS / Part-Time (FICA Only)",
$A397=13,"BSEED",
$A397=20,"DDoT",
OR($A397=48,$A397=49),"DWSD",
$A397=72,"Library",
$I397=600010,"36th District Judges",
$I397=600014,"36th District Staff",
$N397&lt;&gt;0,_xlfn.XLOOKUP($N397,'FY25 Gold Book'!$A:$A,'FY25 Gold Book'!$H:$H,"-",0,1)),
"-")</f>
        <v>-</v>
      </c>
      <c r="U397" s="678"/>
      <c r="V397" s="679"/>
      <c r="W397" s="677"/>
      <c r="X397" s="134"/>
      <c r="Y397" s="135"/>
      <c r="Z397" s="147">
        <f>_xlfn.XLOOKUP($N397,'FY25 Gold Book'!$A:$A,'FY25 Gold Book'!$E:$E,0,0,1)</f>
        <v>0</v>
      </c>
      <c r="AA397" s="680">
        <f>_xlfn.XLOOKUP($N397,'FY25 Gold Book'!$A:$A,'FY25 Gold Book'!$G:$G,0,0,1)</f>
        <v>0</v>
      </c>
      <c r="AB397" s="148">
        <f t="shared" si="39"/>
        <v>0</v>
      </c>
      <c r="AC397" s="681">
        <v>0</v>
      </c>
      <c r="AD397" s="149">
        <f t="shared" si="40"/>
        <v>0</v>
      </c>
      <c r="AE397" s="147">
        <f>_xlfn.XLOOKUP($T397,'FY25 Fringe Rates'!$X$6:$X$15,'FY25 Fringe Rates'!$Y$6:$Y$15,0,0,1)</f>
        <v>0</v>
      </c>
      <c r="AF397" s="150">
        <f t="shared" si="35"/>
        <v>0</v>
      </c>
      <c r="AG397" s="136">
        <v>0</v>
      </c>
      <c r="AH397" s="149">
        <f t="shared" si="41"/>
        <v>0</v>
      </c>
      <c r="AI397" s="151">
        <f t="shared" si="36"/>
        <v>0</v>
      </c>
      <c r="AJ397" s="32"/>
    </row>
    <row r="398" spans="1:36">
      <c r="A398" s="145" t="str">
        <f t="shared" si="37"/>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2"/>
      <c r="J398" s="303" t="str">
        <f>IF($I398="","-",_xlfn.XLOOKUP($I398,'CC.Meta'!$A:$A,'CC.Meta'!$D:$D,"-",0,1))</f>
        <v>-</v>
      </c>
      <c r="K398" s="306" t="str">
        <f t="shared" si="38"/>
        <v>--</v>
      </c>
      <c r="L398" s="302"/>
      <c r="M398" s="133"/>
      <c r="N398" s="234"/>
      <c r="O398" s="146" t="str">
        <f>IF($N398="","-",_xlfn.XLOOKUP($N398,'FY25 Gold Book'!$A:$A,'FY25 Gold Book'!$B:$B,"-",0,1))</f>
        <v>-</v>
      </c>
      <c r="P398" s="444" t="str">
        <f>IF($N398="","-",_xlfn.XLOOKUP($N398,'FY25 Gold Book'!$A:$A,'FY25 Gold Book'!$C:$C,"-",0,1))</f>
        <v>-</v>
      </c>
      <c r="Q398" s="146" t="str">
        <f>IF($N398="","-",_xlfn.XLOOKUP($N398,'FY25 Gold Book'!$A:$A,'FY25 Gold Book'!$D:$D,"-",0,1))</f>
        <v>-</v>
      </c>
      <c r="R398" s="52"/>
      <c r="S398" s="465" t="str" cm="1">
        <f t="array" ref="S398">IFERROR(
_xlfn.IFS(
$I398=600010,"36th District Judges (CC 600010)",
$I398=600014,"36th District Staff (CC 600014)",
$I398&lt;&gt;0,_xlfn.XLOOKUP($N398,'FY25 Gold Book'!$A:$A,'FY25 Gold Book'!$F:$F,"-",0,1)),
"-")</f>
        <v>-</v>
      </c>
      <c r="T398" s="465" t="str" cm="1">
        <f t="array" ref="T398">IFERROR(
_xlfn.IFS(
OR($R398="TASS",$R398="Seasonal"),"TASS / Part-Time (FICA Only)",
$A398=13,"BSEED",
$A398=20,"DDoT",
OR($A398=48,$A398=49),"DWSD",
$A398=72,"Library",
$I398=600010,"36th District Judges",
$I398=600014,"36th District Staff",
$N398&lt;&gt;0,_xlfn.XLOOKUP($N398,'FY25 Gold Book'!$A:$A,'FY25 Gold Book'!$H:$H,"-",0,1)),
"-")</f>
        <v>-</v>
      </c>
      <c r="U398" s="678"/>
      <c r="V398" s="679"/>
      <c r="W398" s="677"/>
      <c r="X398" s="134"/>
      <c r="Y398" s="135"/>
      <c r="Z398" s="147">
        <f>_xlfn.XLOOKUP($N398,'FY25 Gold Book'!$A:$A,'FY25 Gold Book'!$E:$E,0,0,1)</f>
        <v>0</v>
      </c>
      <c r="AA398" s="680">
        <f>_xlfn.XLOOKUP($N398,'FY25 Gold Book'!$A:$A,'FY25 Gold Book'!$G:$G,0,0,1)</f>
        <v>0</v>
      </c>
      <c r="AB398" s="148">
        <f t="shared" si="39"/>
        <v>0</v>
      </c>
      <c r="AC398" s="681">
        <v>0</v>
      </c>
      <c r="AD398" s="149">
        <f t="shared" si="40"/>
        <v>0</v>
      </c>
      <c r="AE398" s="147">
        <f>_xlfn.XLOOKUP($T398,'FY25 Fringe Rates'!$X$6:$X$15,'FY25 Fringe Rates'!$Y$6:$Y$15,0,0,1)</f>
        <v>0</v>
      </c>
      <c r="AF398" s="150">
        <f t="shared" si="35"/>
        <v>0</v>
      </c>
      <c r="AG398" s="136">
        <v>0</v>
      </c>
      <c r="AH398" s="149">
        <f t="shared" si="41"/>
        <v>0</v>
      </c>
      <c r="AI398" s="151">
        <f t="shared" si="36"/>
        <v>0</v>
      </c>
      <c r="AJ398" s="32"/>
    </row>
    <row r="399" spans="1:36">
      <c r="A399" s="145" t="str">
        <f t="shared" si="37"/>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2"/>
      <c r="J399" s="303" t="str">
        <f>IF($I399="","-",_xlfn.XLOOKUP($I399,'CC.Meta'!$A:$A,'CC.Meta'!$D:$D,"-",0,1))</f>
        <v>-</v>
      </c>
      <c r="K399" s="306" t="str">
        <f t="shared" si="38"/>
        <v>--</v>
      </c>
      <c r="L399" s="302"/>
      <c r="M399" s="133"/>
      <c r="N399" s="234"/>
      <c r="O399" s="146" t="str">
        <f>IF($N399="","-",_xlfn.XLOOKUP($N399,'FY25 Gold Book'!$A:$A,'FY25 Gold Book'!$B:$B,"-",0,1))</f>
        <v>-</v>
      </c>
      <c r="P399" s="444" t="str">
        <f>IF($N399="","-",_xlfn.XLOOKUP($N399,'FY25 Gold Book'!$A:$A,'FY25 Gold Book'!$C:$C,"-",0,1))</f>
        <v>-</v>
      </c>
      <c r="Q399" s="146" t="str">
        <f>IF($N399="","-",_xlfn.XLOOKUP($N399,'FY25 Gold Book'!$A:$A,'FY25 Gold Book'!$D:$D,"-",0,1))</f>
        <v>-</v>
      </c>
      <c r="R399" s="52"/>
      <c r="S399" s="465" t="str" cm="1">
        <f t="array" ref="S399">IFERROR(
_xlfn.IFS(
$I399=600010,"36th District Judges (CC 600010)",
$I399=600014,"36th District Staff (CC 600014)",
$I399&lt;&gt;0,_xlfn.XLOOKUP($N399,'FY25 Gold Book'!$A:$A,'FY25 Gold Book'!$F:$F,"-",0,1)),
"-")</f>
        <v>-</v>
      </c>
      <c r="T399" s="465" t="str" cm="1">
        <f t="array" ref="T399">IFERROR(
_xlfn.IFS(
OR($R399="TASS",$R399="Seasonal"),"TASS / Part-Time (FICA Only)",
$A399=13,"BSEED",
$A399=20,"DDoT",
OR($A399=48,$A399=49),"DWSD",
$A399=72,"Library",
$I399=600010,"36th District Judges",
$I399=600014,"36th District Staff",
$N399&lt;&gt;0,_xlfn.XLOOKUP($N399,'FY25 Gold Book'!$A:$A,'FY25 Gold Book'!$H:$H,"-",0,1)),
"-")</f>
        <v>-</v>
      </c>
      <c r="U399" s="678"/>
      <c r="V399" s="679"/>
      <c r="W399" s="677"/>
      <c r="X399" s="134"/>
      <c r="Y399" s="135"/>
      <c r="Z399" s="147">
        <f>_xlfn.XLOOKUP($N399,'FY25 Gold Book'!$A:$A,'FY25 Gold Book'!$E:$E,0,0,1)</f>
        <v>0</v>
      </c>
      <c r="AA399" s="680">
        <f>_xlfn.XLOOKUP($N399,'FY25 Gold Book'!$A:$A,'FY25 Gold Book'!$G:$G,0,0,1)</f>
        <v>0</v>
      </c>
      <c r="AB399" s="148">
        <f t="shared" si="39"/>
        <v>0</v>
      </c>
      <c r="AC399" s="681">
        <v>0</v>
      </c>
      <c r="AD399" s="149">
        <f t="shared" si="40"/>
        <v>0</v>
      </c>
      <c r="AE399" s="147">
        <f>_xlfn.XLOOKUP($T399,'FY25 Fringe Rates'!$X$6:$X$15,'FY25 Fringe Rates'!$Y$6:$Y$15,0,0,1)</f>
        <v>0</v>
      </c>
      <c r="AF399" s="150">
        <f t="shared" ref="AF399:AF462" si="42">ROUND($AD399*$AE399,0)</f>
        <v>0</v>
      </c>
      <c r="AG399" s="136">
        <v>0</v>
      </c>
      <c r="AH399" s="149">
        <f t="shared" si="41"/>
        <v>0</v>
      </c>
      <c r="AI399" s="151">
        <f t="shared" ref="AI399:AI462" si="43">ROUND($AD399+$AH399,0)</f>
        <v>0</v>
      </c>
      <c r="AJ399" s="32"/>
    </row>
    <row r="400" spans="1:36">
      <c r="A400" s="145" t="str">
        <f t="shared" ref="A400:A463" si="44">IFERROR(VALUE(LEFT($I400,2)),"-")</f>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2"/>
      <c r="J400" s="303" t="str">
        <f>IF($I400="","-",_xlfn.XLOOKUP($I400,'CC.Meta'!$A:$A,'CC.Meta'!$D:$D,"-",0,1))</f>
        <v>-</v>
      </c>
      <c r="K400" s="306" t="str">
        <f t="shared" ref="K400:K463" si="45">_xlfn.CONCAT($D400,"-",$G400,"-",$I400)</f>
        <v>--</v>
      </c>
      <c r="L400" s="302"/>
      <c r="M400" s="133"/>
      <c r="N400" s="234"/>
      <c r="O400" s="146" t="str">
        <f>IF($N400="","-",_xlfn.XLOOKUP($N400,'FY25 Gold Book'!$A:$A,'FY25 Gold Book'!$B:$B,"-",0,1))</f>
        <v>-</v>
      </c>
      <c r="P400" s="444" t="str">
        <f>IF($N400="","-",_xlfn.XLOOKUP($N400,'FY25 Gold Book'!$A:$A,'FY25 Gold Book'!$C:$C,"-",0,1))</f>
        <v>-</v>
      </c>
      <c r="Q400" s="146" t="str">
        <f>IF($N400="","-",_xlfn.XLOOKUP($N400,'FY25 Gold Book'!$A:$A,'FY25 Gold Book'!$D:$D,"-",0,1))</f>
        <v>-</v>
      </c>
      <c r="R400" s="52"/>
      <c r="S400" s="465" t="str" cm="1">
        <f t="array" ref="S400">IFERROR(
_xlfn.IFS(
$I400=600010,"36th District Judges (CC 600010)",
$I400=600014,"36th District Staff (CC 600014)",
$I400&lt;&gt;0,_xlfn.XLOOKUP($N400,'FY25 Gold Book'!$A:$A,'FY25 Gold Book'!$F:$F,"-",0,1)),
"-")</f>
        <v>-</v>
      </c>
      <c r="T400" s="465" t="str" cm="1">
        <f t="array" ref="T400">IFERROR(
_xlfn.IFS(
OR($R400="TASS",$R400="Seasonal"),"TASS / Part-Time (FICA Only)",
$A400=13,"BSEED",
$A400=20,"DDoT",
OR($A400=48,$A400=49),"DWSD",
$A400=72,"Library",
$I400=600010,"36th District Judges",
$I400=600014,"36th District Staff",
$N400&lt;&gt;0,_xlfn.XLOOKUP($N400,'FY25 Gold Book'!$A:$A,'FY25 Gold Book'!$H:$H,"-",0,1)),
"-")</f>
        <v>-</v>
      </c>
      <c r="U400" s="678"/>
      <c r="V400" s="679"/>
      <c r="W400" s="677"/>
      <c r="X400" s="134"/>
      <c r="Y400" s="135"/>
      <c r="Z400" s="147">
        <f>_xlfn.XLOOKUP($N400,'FY25 Gold Book'!$A:$A,'FY25 Gold Book'!$E:$E,0,0,1)</f>
        <v>0</v>
      </c>
      <c r="AA400" s="680">
        <f>_xlfn.XLOOKUP($N400,'FY25 Gold Book'!$A:$A,'FY25 Gold Book'!$G:$G,0,0,1)</f>
        <v>0</v>
      </c>
      <c r="AB400" s="148">
        <f t="shared" ref="AB400:AB463" si="46">ROUND(($Y400*(1+$Z400))*(1+$AA400),0)</f>
        <v>0</v>
      </c>
      <c r="AC400" s="681">
        <v>0</v>
      </c>
      <c r="AD400" s="149">
        <f t="shared" ref="AD400:AD463" si="47">ROUND($AB400+$AC400,0)</f>
        <v>0</v>
      </c>
      <c r="AE400" s="147">
        <f>_xlfn.XLOOKUP($T400,'FY25 Fringe Rates'!$X$6:$X$15,'FY25 Fringe Rates'!$Y$6:$Y$15,0,0,1)</f>
        <v>0</v>
      </c>
      <c r="AF400" s="150">
        <f t="shared" si="42"/>
        <v>0</v>
      </c>
      <c r="AG400" s="136">
        <v>0</v>
      </c>
      <c r="AH400" s="149">
        <f t="shared" ref="AH400:AH463" si="48">ROUND($AF400+$AG400,0)</f>
        <v>0</v>
      </c>
      <c r="AI400" s="151">
        <f t="shared" si="43"/>
        <v>0</v>
      </c>
      <c r="AJ400" s="32"/>
    </row>
    <row r="401" spans="1:36">
      <c r="A401" s="145" t="str">
        <f t="shared" si="44"/>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2"/>
      <c r="J401" s="303" t="str">
        <f>IF($I401="","-",_xlfn.XLOOKUP($I401,'CC.Meta'!$A:$A,'CC.Meta'!$D:$D,"-",0,1))</f>
        <v>-</v>
      </c>
      <c r="K401" s="306" t="str">
        <f t="shared" si="45"/>
        <v>--</v>
      </c>
      <c r="L401" s="302"/>
      <c r="M401" s="133"/>
      <c r="N401" s="234"/>
      <c r="O401" s="146" t="str">
        <f>IF($N401="","-",_xlfn.XLOOKUP($N401,'FY25 Gold Book'!$A:$A,'FY25 Gold Book'!$B:$B,"-",0,1))</f>
        <v>-</v>
      </c>
      <c r="P401" s="444" t="str">
        <f>IF($N401="","-",_xlfn.XLOOKUP($N401,'FY25 Gold Book'!$A:$A,'FY25 Gold Book'!$C:$C,"-",0,1))</f>
        <v>-</v>
      </c>
      <c r="Q401" s="146" t="str">
        <f>IF($N401="","-",_xlfn.XLOOKUP($N401,'FY25 Gold Book'!$A:$A,'FY25 Gold Book'!$D:$D,"-",0,1))</f>
        <v>-</v>
      </c>
      <c r="R401" s="52"/>
      <c r="S401" s="465" t="str" cm="1">
        <f t="array" ref="S401">IFERROR(
_xlfn.IFS(
$I401=600010,"36th District Judges (CC 600010)",
$I401=600014,"36th District Staff (CC 600014)",
$I401&lt;&gt;0,_xlfn.XLOOKUP($N401,'FY25 Gold Book'!$A:$A,'FY25 Gold Book'!$F:$F,"-",0,1)),
"-")</f>
        <v>-</v>
      </c>
      <c r="T401" s="465" t="str" cm="1">
        <f t="array" ref="T401">IFERROR(
_xlfn.IFS(
OR($R401="TASS",$R401="Seasonal"),"TASS / Part-Time (FICA Only)",
$A401=13,"BSEED",
$A401=20,"DDoT",
OR($A401=48,$A401=49),"DWSD",
$A401=72,"Library",
$I401=600010,"36th District Judges",
$I401=600014,"36th District Staff",
$N401&lt;&gt;0,_xlfn.XLOOKUP($N401,'FY25 Gold Book'!$A:$A,'FY25 Gold Book'!$H:$H,"-",0,1)),
"-")</f>
        <v>-</v>
      </c>
      <c r="U401" s="678"/>
      <c r="V401" s="679"/>
      <c r="W401" s="677"/>
      <c r="X401" s="134"/>
      <c r="Y401" s="135"/>
      <c r="Z401" s="147">
        <f>_xlfn.XLOOKUP($N401,'FY25 Gold Book'!$A:$A,'FY25 Gold Book'!$E:$E,0,0,1)</f>
        <v>0</v>
      </c>
      <c r="AA401" s="680">
        <f>_xlfn.XLOOKUP($N401,'FY25 Gold Book'!$A:$A,'FY25 Gold Book'!$G:$G,0,0,1)</f>
        <v>0</v>
      </c>
      <c r="AB401" s="148">
        <f t="shared" si="46"/>
        <v>0</v>
      </c>
      <c r="AC401" s="681">
        <v>0</v>
      </c>
      <c r="AD401" s="149">
        <f t="shared" si="47"/>
        <v>0</v>
      </c>
      <c r="AE401" s="147">
        <f>_xlfn.XLOOKUP($T401,'FY25 Fringe Rates'!$X$6:$X$15,'FY25 Fringe Rates'!$Y$6:$Y$15,0,0,1)</f>
        <v>0</v>
      </c>
      <c r="AF401" s="150">
        <f t="shared" si="42"/>
        <v>0</v>
      </c>
      <c r="AG401" s="136">
        <v>0</v>
      </c>
      <c r="AH401" s="149">
        <f t="shared" si="48"/>
        <v>0</v>
      </c>
      <c r="AI401" s="151">
        <f t="shared" si="43"/>
        <v>0</v>
      </c>
      <c r="AJ401" s="32"/>
    </row>
    <row r="402" spans="1:36">
      <c r="A402" s="145" t="str">
        <f t="shared" si="44"/>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2"/>
      <c r="J402" s="303" t="str">
        <f>IF($I402="","-",_xlfn.XLOOKUP($I402,'CC.Meta'!$A:$A,'CC.Meta'!$D:$D,"-",0,1))</f>
        <v>-</v>
      </c>
      <c r="K402" s="306" t="str">
        <f t="shared" si="45"/>
        <v>--</v>
      </c>
      <c r="L402" s="302"/>
      <c r="M402" s="133"/>
      <c r="N402" s="234"/>
      <c r="O402" s="146" t="str">
        <f>IF($N402="","-",_xlfn.XLOOKUP($N402,'FY25 Gold Book'!$A:$A,'FY25 Gold Book'!$B:$B,"-",0,1))</f>
        <v>-</v>
      </c>
      <c r="P402" s="444" t="str">
        <f>IF($N402="","-",_xlfn.XLOOKUP($N402,'FY25 Gold Book'!$A:$A,'FY25 Gold Book'!$C:$C,"-",0,1))</f>
        <v>-</v>
      </c>
      <c r="Q402" s="146" t="str">
        <f>IF($N402="","-",_xlfn.XLOOKUP($N402,'FY25 Gold Book'!$A:$A,'FY25 Gold Book'!$D:$D,"-",0,1))</f>
        <v>-</v>
      </c>
      <c r="R402" s="52"/>
      <c r="S402" s="465" t="str" cm="1">
        <f t="array" ref="S402">IFERROR(
_xlfn.IFS(
$I402=600010,"36th District Judges (CC 600010)",
$I402=600014,"36th District Staff (CC 600014)",
$I402&lt;&gt;0,_xlfn.XLOOKUP($N402,'FY25 Gold Book'!$A:$A,'FY25 Gold Book'!$F:$F,"-",0,1)),
"-")</f>
        <v>-</v>
      </c>
      <c r="T402" s="465" t="str" cm="1">
        <f t="array" ref="T402">IFERROR(
_xlfn.IFS(
OR($R402="TASS",$R402="Seasonal"),"TASS / Part-Time (FICA Only)",
$A402=13,"BSEED",
$A402=20,"DDoT",
OR($A402=48,$A402=49),"DWSD",
$A402=72,"Library",
$I402=600010,"36th District Judges",
$I402=600014,"36th District Staff",
$N402&lt;&gt;0,_xlfn.XLOOKUP($N402,'FY25 Gold Book'!$A:$A,'FY25 Gold Book'!$H:$H,"-",0,1)),
"-")</f>
        <v>-</v>
      </c>
      <c r="U402" s="678"/>
      <c r="V402" s="679"/>
      <c r="W402" s="677"/>
      <c r="X402" s="134"/>
      <c r="Y402" s="135"/>
      <c r="Z402" s="147">
        <f>_xlfn.XLOOKUP($N402,'FY25 Gold Book'!$A:$A,'FY25 Gold Book'!$E:$E,0,0,1)</f>
        <v>0</v>
      </c>
      <c r="AA402" s="680">
        <f>_xlfn.XLOOKUP($N402,'FY25 Gold Book'!$A:$A,'FY25 Gold Book'!$G:$G,0,0,1)</f>
        <v>0</v>
      </c>
      <c r="AB402" s="148">
        <f t="shared" si="46"/>
        <v>0</v>
      </c>
      <c r="AC402" s="681">
        <v>0</v>
      </c>
      <c r="AD402" s="149">
        <f t="shared" si="47"/>
        <v>0</v>
      </c>
      <c r="AE402" s="147">
        <f>_xlfn.XLOOKUP($T402,'FY25 Fringe Rates'!$X$6:$X$15,'FY25 Fringe Rates'!$Y$6:$Y$15,0,0,1)</f>
        <v>0</v>
      </c>
      <c r="AF402" s="150">
        <f t="shared" si="42"/>
        <v>0</v>
      </c>
      <c r="AG402" s="136">
        <v>0</v>
      </c>
      <c r="AH402" s="149">
        <f t="shared" si="48"/>
        <v>0</v>
      </c>
      <c r="AI402" s="151">
        <f t="shared" si="43"/>
        <v>0</v>
      </c>
      <c r="AJ402" s="32"/>
    </row>
    <row r="403" spans="1:36">
      <c r="A403" s="145" t="str">
        <f t="shared" si="44"/>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2"/>
      <c r="J403" s="303" t="str">
        <f>IF($I403="","-",_xlfn.XLOOKUP($I403,'CC.Meta'!$A:$A,'CC.Meta'!$D:$D,"-",0,1))</f>
        <v>-</v>
      </c>
      <c r="K403" s="306" t="str">
        <f t="shared" si="45"/>
        <v>--</v>
      </c>
      <c r="L403" s="302"/>
      <c r="M403" s="133"/>
      <c r="N403" s="234"/>
      <c r="O403" s="146" t="str">
        <f>IF($N403="","-",_xlfn.XLOOKUP($N403,'FY25 Gold Book'!$A:$A,'FY25 Gold Book'!$B:$B,"-",0,1))</f>
        <v>-</v>
      </c>
      <c r="P403" s="444" t="str">
        <f>IF($N403="","-",_xlfn.XLOOKUP($N403,'FY25 Gold Book'!$A:$A,'FY25 Gold Book'!$C:$C,"-",0,1))</f>
        <v>-</v>
      </c>
      <c r="Q403" s="146" t="str">
        <f>IF($N403="","-",_xlfn.XLOOKUP($N403,'FY25 Gold Book'!$A:$A,'FY25 Gold Book'!$D:$D,"-",0,1))</f>
        <v>-</v>
      </c>
      <c r="R403" s="52"/>
      <c r="S403" s="465" t="str" cm="1">
        <f t="array" ref="S403">IFERROR(
_xlfn.IFS(
$I403=600010,"36th District Judges (CC 600010)",
$I403=600014,"36th District Staff (CC 600014)",
$I403&lt;&gt;0,_xlfn.XLOOKUP($N403,'FY25 Gold Book'!$A:$A,'FY25 Gold Book'!$F:$F,"-",0,1)),
"-")</f>
        <v>-</v>
      </c>
      <c r="T403" s="465" t="str" cm="1">
        <f t="array" ref="T403">IFERROR(
_xlfn.IFS(
OR($R403="TASS",$R403="Seasonal"),"TASS / Part-Time (FICA Only)",
$A403=13,"BSEED",
$A403=20,"DDoT",
OR($A403=48,$A403=49),"DWSD",
$A403=72,"Library",
$I403=600010,"36th District Judges",
$I403=600014,"36th District Staff",
$N403&lt;&gt;0,_xlfn.XLOOKUP($N403,'FY25 Gold Book'!$A:$A,'FY25 Gold Book'!$H:$H,"-",0,1)),
"-")</f>
        <v>-</v>
      </c>
      <c r="U403" s="678"/>
      <c r="V403" s="679"/>
      <c r="W403" s="677"/>
      <c r="X403" s="134"/>
      <c r="Y403" s="135"/>
      <c r="Z403" s="147">
        <f>_xlfn.XLOOKUP($N403,'FY25 Gold Book'!$A:$A,'FY25 Gold Book'!$E:$E,0,0,1)</f>
        <v>0</v>
      </c>
      <c r="AA403" s="680">
        <f>_xlfn.XLOOKUP($N403,'FY25 Gold Book'!$A:$A,'FY25 Gold Book'!$G:$G,0,0,1)</f>
        <v>0</v>
      </c>
      <c r="AB403" s="148">
        <f t="shared" si="46"/>
        <v>0</v>
      </c>
      <c r="AC403" s="681">
        <v>0</v>
      </c>
      <c r="AD403" s="149">
        <f t="shared" si="47"/>
        <v>0</v>
      </c>
      <c r="AE403" s="147">
        <f>_xlfn.XLOOKUP($T403,'FY25 Fringe Rates'!$X$6:$X$15,'FY25 Fringe Rates'!$Y$6:$Y$15,0,0,1)</f>
        <v>0</v>
      </c>
      <c r="AF403" s="150">
        <f t="shared" si="42"/>
        <v>0</v>
      </c>
      <c r="AG403" s="136">
        <v>0</v>
      </c>
      <c r="AH403" s="149">
        <f t="shared" si="48"/>
        <v>0</v>
      </c>
      <c r="AI403" s="151">
        <f t="shared" si="43"/>
        <v>0</v>
      </c>
      <c r="AJ403" s="32"/>
    </row>
    <row r="404" spans="1:36">
      <c r="A404" s="145" t="str">
        <f t="shared" si="44"/>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2"/>
      <c r="J404" s="303" t="str">
        <f>IF($I404="","-",_xlfn.XLOOKUP($I404,'CC.Meta'!$A:$A,'CC.Meta'!$D:$D,"-",0,1))</f>
        <v>-</v>
      </c>
      <c r="K404" s="306" t="str">
        <f t="shared" si="45"/>
        <v>--</v>
      </c>
      <c r="L404" s="302"/>
      <c r="M404" s="133"/>
      <c r="N404" s="234"/>
      <c r="O404" s="146" t="str">
        <f>IF($N404="","-",_xlfn.XLOOKUP($N404,'FY25 Gold Book'!$A:$A,'FY25 Gold Book'!$B:$B,"-",0,1))</f>
        <v>-</v>
      </c>
      <c r="P404" s="444" t="str">
        <f>IF($N404="","-",_xlfn.XLOOKUP($N404,'FY25 Gold Book'!$A:$A,'FY25 Gold Book'!$C:$C,"-",0,1))</f>
        <v>-</v>
      </c>
      <c r="Q404" s="146" t="str">
        <f>IF($N404="","-",_xlfn.XLOOKUP($N404,'FY25 Gold Book'!$A:$A,'FY25 Gold Book'!$D:$D,"-",0,1))</f>
        <v>-</v>
      </c>
      <c r="R404" s="52"/>
      <c r="S404" s="465" t="str" cm="1">
        <f t="array" ref="S404">IFERROR(
_xlfn.IFS(
$I404=600010,"36th District Judges (CC 600010)",
$I404=600014,"36th District Staff (CC 600014)",
$I404&lt;&gt;0,_xlfn.XLOOKUP($N404,'FY25 Gold Book'!$A:$A,'FY25 Gold Book'!$F:$F,"-",0,1)),
"-")</f>
        <v>-</v>
      </c>
      <c r="T404" s="465" t="str" cm="1">
        <f t="array" ref="T404">IFERROR(
_xlfn.IFS(
OR($R404="TASS",$R404="Seasonal"),"TASS / Part-Time (FICA Only)",
$A404=13,"BSEED",
$A404=20,"DDoT",
OR($A404=48,$A404=49),"DWSD",
$A404=72,"Library",
$I404=600010,"36th District Judges",
$I404=600014,"36th District Staff",
$N404&lt;&gt;0,_xlfn.XLOOKUP($N404,'FY25 Gold Book'!$A:$A,'FY25 Gold Book'!$H:$H,"-",0,1)),
"-")</f>
        <v>-</v>
      </c>
      <c r="U404" s="678"/>
      <c r="V404" s="679"/>
      <c r="W404" s="677"/>
      <c r="X404" s="134"/>
      <c r="Y404" s="135"/>
      <c r="Z404" s="147">
        <f>_xlfn.XLOOKUP($N404,'FY25 Gold Book'!$A:$A,'FY25 Gold Book'!$E:$E,0,0,1)</f>
        <v>0</v>
      </c>
      <c r="AA404" s="680">
        <f>_xlfn.XLOOKUP($N404,'FY25 Gold Book'!$A:$A,'FY25 Gold Book'!$G:$G,0,0,1)</f>
        <v>0</v>
      </c>
      <c r="AB404" s="148">
        <f t="shared" si="46"/>
        <v>0</v>
      </c>
      <c r="AC404" s="681">
        <v>0</v>
      </c>
      <c r="AD404" s="149">
        <f t="shared" si="47"/>
        <v>0</v>
      </c>
      <c r="AE404" s="147">
        <f>_xlfn.XLOOKUP($T404,'FY25 Fringe Rates'!$X$6:$X$15,'FY25 Fringe Rates'!$Y$6:$Y$15,0,0,1)</f>
        <v>0</v>
      </c>
      <c r="AF404" s="150">
        <f t="shared" si="42"/>
        <v>0</v>
      </c>
      <c r="AG404" s="136">
        <v>0</v>
      </c>
      <c r="AH404" s="149">
        <f t="shared" si="48"/>
        <v>0</v>
      </c>
      <c r="AI404" s="151">
        <f t="shared" si="43"/>
        <v>0</v>
      </c>
      <c r="AJ404" s="32"/>
    </row>
    <row r="405" spans="1:36">
      <c r="A405" s="145" t="str">
        <f t="shared" si="44"/>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2"/>
      <c r="J405" s="303" t="str">
        <f>IF($I405="","-",_xlfn.XLOOKUP($I405,'CC.Meta'!$A:$A,'CC.Meta'!$D:$D,"-",0,1))</f>
        <v>-</v>
      </c>
      <c r="K405" s="306" t="str">
        <f t="shared" si="45"/>
        <v>--</v>
      </c>
      <c r="L405" s="302"/>
      <c r="M405" s="133"/>
      <c r="N405" s="234"/>
      <c r="O405" s="146" t="str">
        <f>IF($N405="","-",_xlfn.XLOOKUP($N405,'FY25 Gold Book'!$A:$A,'FY25 Gold Book'!$B:$B,"-",0,1))</f>
        <v>-</v>
      </c>
      <c r="P405" s="444" t="str">
        <f>IF($N405="","-",_xlfn.XLOOKUP($N405,'FY25 Gold Book'!$A:$A,'FY25 Gold Book'!$C:$C,"-",0,1))</f>
        <v>-</v>
      </c>
      <c r="Q405" s="146" t="str">
        <f>IF($N405="","-",_xlfn.XLOOKUP($N405,'FY25 Gold Book'!$A:$A,'FY25 Gold Book'!$D:$D,"-",0,1))</f>
        <v>-</v>
      </c>
      <c r="R405" s="52"/>
      <c r="S405" s="465" t="str" cm="1">
        <f t="array" ref="S405">IFERROR(
_xlfn.IFS(
$I405=600010,"36th District Judges (CC 600010)",
$I405=600014,"36th District Staff (CC 600014)",
$I405&lt;&gt;0,_xlfn.XLOOKUP($N405,'FY25 Gold Book'!$A:$A,'FY25 Gold Book'!$F:$F,"-",0,1)),
"-")</f>
        <v>-</v>
      </c>
      <c r="T405" s="465" t="str" cm="1">
        <f t="array" ref="T405">IFERROR(
_xlfn.IFS(
OR($R405="TASS",$R405="Seasonal"),"TASS / Part-Time (FICA Only)",
$A405=13,"BSEED",
$A405=20,"DDoT",
OR($A405=48,$A405=49),"DWSD",
$A405=72,"Library",
$I405=600010,"36th District Judges",
$I405=600014,"36th District Staff",
$N405&lt;&gt;0,_xlfn.XLOOKUP($N405,'FY25 Gold Book'!$A:$A,'FY25 Gold Book'!$H:$H,"-",0,1)),
"-")</f>
        <v>-</v>
      </c>
      <c r="U405" s="678"/>
      <c r="V405" s="679"/>
      <c r="W405" s="677"/>
      <c r="X405" s="134"/>
      <c r="Y405" s="135"/>
      <c r="Z405" s="147">
        <f>_xlfn.XLOOKUP($N405,'FY25 Gold Book'!$A:$A,'FY25 Gold Book'!$E:$E,0,0,1)</f>
        <v>0</v>
      </c>
      <c r="AA405" s="680">
        <f>_xlfn.XLOOKUP($N405,'FY25 Gold Book'!$A:$A,'FY25 Gold Book'!$G:$G,0,0,1)</f>
        <v>0</v>
      </c>
      <c r="AB405" s="148">
        <f t="shared" si="46"/>
        <v>0</v>
      </c>
      <c r="AC405" s="681">
        <v>0</v>
      </c>
      <c r="AD405" s="149">
        <f t="shared" si="47"/>
        <v>0</v>
      </c>
      <c r="AE405" s="147">
        <f>_xlfn.XLOOKUP($T405,'FY25 Fringe Rates'!$X$6:$X$15,'FY25 Fringe Rates'!$Y$6:$Y$15,0,0,1)</f>
        <v>0</v>
      </c>
      <c r="AF405" s="150">
        <f t="shared" si="42"/>
        <v>0</v>
      </c>
      <c r="AG405" s="136">
        <v>0</v>
      </c>
      <c r="AH405" s="149">
        <f t="shared" si="48"/>
        <v>0</v>
      </c>
      <c r="AI405" s="151">
        <f t="shared" si="43"/>
        <v>0</v>
      </c>
      <c r="AJ405" s="32"/>
    </row>
    <row r="406" spans="1:36">
      <c r="A406" s="145" t="str">
        <f t="shared" si="44"/>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2"/>
      <c r="J406" s="303" t="str">
        <f>IF($I406="","-",_xlfn.XLOOKUP($I406,'CC.Meta'!$A:$A,'CC.Meta'!$D:$D,"-",0,1))</f>
        <v>-</v>
      </c>
      <c r="K406" s="306" t="str">
        <f t="shared" si="45"/>
        <v>--</v>
      </c>
      <c r="L406" s="302"/>
      <c r="M406" s="133"/>
      <c r="N406" s="234"/>
      <c r="O406" s="146" t="str">
        <f>IF($N406="","-",_xlfn.XLOOKUP($N406,'FY25 Gold Book'!$A:$A,'FY25 Gold Book'!$B:$B,"-",0,1))</f>
        <v>-</v>
      </c>
      <c r="P406" s="444" t="str">
        <f>IF($N406="","-",_xlfn.XLOOKUP($N406,'FY25 Gold Book'!$A:$A,'FY25 Gold Book'!$C:$C,"-",0,1))</f>
        <v>-</v>
      </c>
      <c r="Q406" s="146" t="str">
        <f>IF($N406="","-",_xlfn.XLOOKUP($N406,'FY25 Gold Book'!$A:$A,'FY25 Gold Book'!$D:$D,"-",0,1))</f>
        <v>-</v>
      </c>
      <c r="R406" s="52"/>
      <c r="S406" s="465" t="str" cm="1">
        <f t="array" ref="S406">IFERROR(
_xlfn.IFS(
$I406=600010,"36th District Judges (CC 600010)",
$I406=600014,"36th District Staff (CC 600014)",
$I406&lt;&gt;0,_xlfn.XLOOKUP($N406,'FY25 Gold Book'!$A:$A,'FY25 Gold Book'!$F:$F,"-",0,1)),
"-")</f>
        <v>-</v>
      </c>
      <c r="T406" s="465" t="str" cm="1">
        <f t="array" ref="T406">IFERROR(
_xlfn.IFS(
OR($R406="TASS",$R406="Seasonal"),"TASS / Part-Time (FICA Only)",
$A406=13,"BSEED",
$A406=20,"DDoT",
OR($A406=48,$A406=49),"DWSD",
$A406=72,"Library",
$I406=600010,"36th District Judges",
$I406=600014,"36th District Staff",
$N406&lt;&gt;0,_xlfn.XLOOKUP($N406,'FY25 Gold Book'!$A:$A,'FY25 Gold Book'!$H:$H,"-",0,1)),
"-")</f>
        <v>-</v>
      </c>
      <c r="U406" s="678"/>
      <c r="V406" s="679"/>
      <c r="W406" s="677"/>
      <c r="X406" s="134"/>
      <c r="Y406" s="135"/>
      <c r="Z406" s="147">
        <f>_xlfn.XLOOKUP($N406,'FY25 Gold Book'!$A:$A,'FY25 Gold Book'!$E:$E,0,0,1)</f>
        <v>0</v>
      </c>
      <c r="AA406" s="680">
        <f>_xlfn.XLOOKUP($N406,'FY25 Gold Book'!$A:$A,'FY25 Gold Book'!$G:$G,0,0,1)</f>
        <v>0</v>
      </c>
      <c r="AB406" s="148">
        <f t="shared" si="46"/>
        <v>0</v>
      </c>
      <c r="AC406" s="681">
        <v>0</v>
      </c>
      <c r="AD406" s="149">
        <f t="shared" si="47"/>
        <v>0</v>
      </c>
      <c r="AE406" s="147">
        <f>_xlfn.XLOOKUP($T406,'FY25 Fringe Rates'!$X$6:$X$15,'FY25 Fringe Rates'!$Y$6:$Y$15,0,0,1)</f>
        <v>0</v>
      </c>
      <c r="AF406" s="150">
        <f t="shared" si="42"/>
        <v>0</v>
      </c>
      <c r="AG406" s="136">
        <v>0</v>
      </c>
      <c r="AH406" s="149">
        <f t="shared" si="48"/>
        <v>0</v>
      </c>
      <c r="AI406" s="151">
        <f t="shared" si="43"/>
        <v>0</v>
      </c>
      <c r="AJ406" s="32"/>
    </row>
    <row r="407" spans="1:36">
      <c r="A407" s="145" t="str">
        <f t="shared" si="44"/>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2"/>
      <c r="J407" s="303" t="str">
        <f>IF($I407="","-",_xlfn.XLOOKUP($I407,'CC.Meta'!$A:$A,'CC.Meta'!$D:$D,"-",0,1))</f>
        <v>-</v>
      </c>
      <c r="K407" s="306" t="str">
        <f t="shared" si="45"/>
        <v>--</v>
      </c>
      <c r="L407" s="302"/>
      <c r="M407" s="133"/>
      <c r="N407" s="234"/>
      <c r="O407" s="146" t="str">
        <f>IF($N407="","-",_xlfn.XLOOKUP($N407,'FY25 Gold Book'!$A:$A,'FY25 Gold Book'!$B:$B,"-",0,1))</f>
        <v>-</v>
      </c>
      <c r="P407" s="444" t="str">
        <f>IF($N407="","-",_xlfn.XLOOKUP($N407,'FY25 Gold Book'!$A:$A,'FY25 Gold Book'!$C:$C,"-",0,1))</f>
        <v>-</v>
      </c>
      <c r="Q407" s="146" t="str">
        <f>IF($N407="","-",_xlfn.XLOOKUP($N407,'FY25 Gold Book'!$A:$A,'FY25 Gold Book'!$D:$D,"-",0,1))</f>
        <v>-</v>
      </c>
      <c r="R407" s="52"/>
      <c r="S407" s="465" t="str" cm="1">
        <f t="array" ref="S407">IFERROR(
_xlfn.IFS(
$I407=600010,"36th District Judges (CC 600010)",
$I407=600014,"36th District Staff (CC 600014)",
$I407&lt;&gt;0,_xlfn.XLOOKUP($N407,'FY25 Gold Book'!$A:$A,'FY25 Gold Book'!$F:$F,"-",0,1)),
"-")</f>
        <v>-</v>
      </c>
      <c r="T407" s="465" t="str" cm="1">
        <f t="array" ref="T407">IFERROR(
_xlfn.IFS(
OR($R407="TASS",$R407="Seasonal"),"TASS / Part-Time (FICA Only)",
$A407=13,"BSEED",
$A407=20,"DDoT",
OR($A407=48,$A407=49),"DWSD",
$A407=72,"Library",
$I407=600010,"36th District Judges",
$I407=600014,"36th District Staff",
$N407&lt;&gt;0,_xlfn.XLOOKUP($N407,'FY25 Gold Book'!$A:$A,'FY25 Gold Book'!$H:$H,"-",0,1)),
"-")</f>
        <v>-</v>
      </c>
      <c r="U407" s="678"/>
      <c r="V407" s="679"/>
      <c r="W407" s="677"/>
      <c r="X407" s="134"/>
      <c r="Y407" s="135"/>
      <c r="Z407" s="147">
        <f>_xlfn.XLOOKUP($N407,'FY25 Gold Book'!$A:$A,'FY25 Gold Book'!$E:$E,0,0,1)</f>
        <v>0</v>
      </c>
      <c r="AA407" s="680">
        <f>_xlfn.XLOOKUP($N407,'FY25 Gold Book'!$A:$A,'FY25 Gold Book'!$G:$G,0,0,1)</f>
        <v>0</v>
      </c>
      <c r="AB407" s="148">
        <f t="shared" si="46"/>
        <v>0</v>
      </c>
      <c r="AC407" s="681">
        <v>0</v>
      </c>
      <c r="AD407" s="149">
        <f t="shared" si="47"/>
        <v>0</v>
      </c>
      <c r="AE407" s="147">
        <f>_xlfn.XLOOKUP($T407,'FY25 Fringe Rates'!$X$6:$X$15,'FY25 Fringe Rates'!$Y$6:$Y$15,0,0,1)</f>
        <v>0</v>
      </c>
      <c r="AF407" s="150">
        <f t="shared" si="42"/>
        <v>0</v>
      </c>
      <c r="AG407" s="136">
        <v>0</v>
      </c>
      <c r="AH407" s="149">
        <f t="shared" si="48"/>
        <v>0</v>
      </c>
      <c r="AI407" s="151">
        <f t="shared" si="43"/>
        <v>0</v>
      </c>
      <c r="AJ407" s="32"/>
    </row>
    <row r="408" spans="1:36">
      <c r="A408" s="145" t="str">
        <f t="shared" si="44"/>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2"/>
      <c r="J408" s="303" t="str">
        <f>IF($I408="","-",_xlfn.XLOOKUP($I408,'CC.Meta'!$A:$A,'CC.Meta'!$D:$D,"-",0,1))</f>
        <v>-</v>
      </c>
      <c r="K408" s="306" t="str">
        <f t="shared" si="45"/>
        <v>--</v>
      </c>
      <c r="L408" s="302"/>
      <c r="M408" s="133"/>
      <c r="N408" s="234"/>
      <c r="O408" s="146" t="str">
        <f>IF($N408="","-",_xlfn.XLOOKUP($N408,'FY25 Gold Book'!$A:$A,'FY25 Gold Book'!$B:$B,"-",0,1))</f>
        <v>-</v>
      </c>
      <c r="P408" s="444" t="str">
        <f>IF($N408="","-",_xlfn.XLOOKUP($N408,'FY25 Gold Book'!$A:$A,'FY25 Gold Book'!$C:$C,"-",0,1))</f>
        <v>-</v>
      </c>
      <c r="Q408" s="146" t="str">
        <f>IF($N408="","-",_xlfn.XLOOKUP($N408,'FY25 Gold Book'!$A:$A,'FY25 Gold Book'!$D:$D,"-",0,1))</f>
        <v>-</v>
      </c>
      <c r="R408" s="52"/>
      <c r="S408" s="465" t="str" cm="1">
        <f t="array" ref="S408">IFERROR(
_xlfn.IFS(
$I408=600010,"36th District Judges (CC 600010)",
$I408=600014,"36th District Staff (CC 600014)",
$I408&lt;&gt;0,_xlfn.XLOOKUP($N408,'FY25 Gold Book'!$A:$A,'FY25 Gold Book'!$F:$F,"-",0,1)),
"-")</f>
        <v>-</v>
      </c>
      <c r="T408" s="465" t="str" cm="1">
        <f t="array" ref="T408">IFERROR(
_xlfn.IFS(
OR($R408="TASS",$R408="Seasonal"),"TASS / Part-Time (FICA Only)",
$A408=13,"BSEED",
$A408=20,"DDoT",
OR($A408=48,$A408=49),"DWSD",
$A408=72,"Library",
$I408=600010,"36th District Judges",
$I408=600014,"36th District Staff",
$N408&lt;&gt;0,_xlfn.XLOOKUP($N408,'FY25 Gold Book'!$A:$A,'FY25 Gold Book'!$H:$H,"-",0,1)),
"-")</f>
        <v>-</v>
      </c>
      <c r="U408" s="678"/>
      <c r="V408" s="679"/>
      <c r="W408" s="677"/>
      <c r="X408" s="134"/>
      <c r="Y408" s="135"/>
      <c r="Z408" s="147">
        <f>_xlfn.XLOOKUP($N408,'FY25 Gold Book'!$A:$A,'FY25 Gold Book'!$E:$E,0,0,1)</f>
        <v>0</v>
      </c>
      <c r="AA408" s="680">
        <f>_xlfn.XLOOKUP($N408,'FY25 Gold Book'!$A:$A,'FY25 Gold Book'!$G:$G,0,0,1)</f>
        <v>0</v>
      </c>
      <c r="AB408" s="148">
        <f t="shared" si="46"/>
        <v>0</v>
      </c>
      <c r="AC408" s="681">
        <v>0</v>
      </c>
      <c r="AD408" s="149">
        <f t="shared" si="47"/>
        <v>0</v>
      </c>
      <c r="AE408" s="147">
        <f>_xlfn.XLOOKUP($T408,'FY25 Fringe Rates'!$X$6:$X$15,'FY25 Fringe Rates'!$Y$6:$Y$15,0,0,1)</f>
        <v>0</v>
      </c>
      <c r="AF408" s="150">
        <f t="shared" si="42"/>
        <v>0</v>
      </c>
      <c r="AG408" s="136">
        <v>0</v>
      </c>
      <c r="AH408" s="149">
        <f t="shared" si="48"/>
        <v>0</v>
      </c>
      <c r="AI408" s="151">
        <f t="shared" si="43"/>
        <v>0</v>
      </c>
      <c r="AJ408" s="32"/>
    </row>
    <row r="409" spans="1:36">
      <c r="A409" s="145" t="str">
        <f t="shared" si="44"/>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2"/>
      <c r="J409" s="303" t="str">
        <f>IF($I409="","-",_xlfn.XLOOKUP($I409,'CC.Meta'!$A:$A,'CC.Meta'!$D:$D,"-",0,1))</f>
        <v>-</v>
      </c>
      <c r="K409" s="306" t="str">
        <f t="shared" si="45"/>
        <v>--</v>
      </c>
      <c r="L409" s="302"/>
      <c r="M409" s="133"/>
      <c r="N409" s="234"/>
      <c r="O409" s="146" t="str">
        <f>IF($N409="","-",_xlfn.XLOOKUP($N409,'FY25 Gold Book'!$A:$A,'FY25 Gold Book'!$B:$B,"-",0,1))</f>
        <v>-</v>
      </c>
      <c r="P409" s="444" t="str">
        <f>IF($N409="","-",_xlfn.XLOOKUP($N409,'FY25 Gold Book'!$A:$A,'FY25 Gold Book'!$C:$C,"-",0,1))</f>
        <v>-</v>
      </c>
      <c r="Q409" s="146" t="str">
        <f>IF($N409="","-",_xlfn.XLOOKUP($N409,'FY25 Gold Book'!$A:$A,'FY25 Gold Book'!$D:$D,"-",0,1))</f>
        <v>-</v>
      </c>
      <c r="R409" s="52"/>
      <c r="S409" s="465" t="str" cm="1">
        <f t="array" ref="S409">IFERROR(
_xlfn.IFS(
$I409=600010,"36th District Judges (CC 600010)",
$I409=600014,"36th District Staff (CC 600014)",
$I409&lt;&gt;0,_xlfn.XLOOKUP($N409,'FY25 Gold Book'!$A:$A,'FY25 Gold Book'!$F:$F,"-",0,1)),
"-")</f>
        <v>-</v>
      </c>
      <c r="T409" s="465" t="str" cm="1">
        <f t="array" ref="T409">IFERROR(
_xlfn.IFS(
OR($R409="TASS",$R409="Seasonal"),"TASS / Part-Time (FICA Only)",
$A409=13,"BSEED",
$A409=20,"DDoT",
OR($A409=48,$A409=49),"DWSD",
$A409=72,"Library",
$I409=600010,"36th District Judges",
$I409=600014,"36th District Staff",
$N409&lt;&gt;0,_xlfn.XLOOKUP($N409,'FY25 Gold Book'!$A:$A,'FY25 Gold Book'!$H:$H,"-",0,1)),
"-")</f>
        <v>-</v>
      </c>
      <c r="U409" s="678"/>
      <c r="V409" s="679"/>
      <c r="W409" s="677"/>
      <c r="X409" s="134"/>
      <c r="Y409" s="135"/>
      <c r="Z409" s="147">
        <f>_xlfn.XLOOKUP($N409,'FY25 Gold Book'!$A:$A,'FY25 Gold Book'!$E:$E,0,0,1)</f>
        <v>0</v>
      </c>
      <c r="AA409" s="680">
        <f>_xlfn.XLOOKUP($N409,'FY25 Gold Book'!$A:$A,'FY25 Gold Book'!$G:$G,0,0,1)</f>
        <v>0</v>
      </c>
      <c r="AB409" s="148">
        <f t="shared" si="46"/>
        <v>0</v>
      </c>
      <c r="AC409" s="681">
        <v>0</v>
      </c>
      <c r="AD409" s="149">
        <f t="shared" si="47"/>
        <v>0</v>
      </c>
      <c r="AE409" s="147">
        <f>_xlfn.XLOOKUP($T409,'FY25 Fringe Rates'!$X$6:$X$15,'FY25 Fringe Rates'!$Y$6:$Y$15,0,0,1)</f>
        <v>0</v>
      </c>
      <c r="AF409" s="150">
        <f t="shared" si="42"/>
        <v>0</v>
      </c>
      <c r="AG409" s="136">
        <v>0</v>
      </c>
      <c r="AH409" s="149">
        <f t="shared" si="48"/>
        <v>0</v>
      </c>
      <c r="AI409" s="151">
        <f t="shared" si="43"/>
        <v>0</v>
      </c>
      <c r="AJ409" s="32"/>
    </row>
    <row r="410" spans="1:36">
      <c r="A410" s="145" t="str">
        <f t="shared" si="44"/>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2"/>
      <c r="J410" s="303" t="str">
        <f>IF($I410="","-",_xlfn.XLOOKUP($I410,'CC.Meta'!$A:$A,'CC.Meta'!$D:$D,"-",0,1))</f>
        <v>-</v>
      </c>
      <c r="K410" s="306" t="str">
        <f t="shared" si="45"/>
        <v>--</v>
      </c>
      <c r="L410" s="302"/>
      <c r="M410" s="133"/>
      <c r="N410" s="234"/>
      <c r="O410" s="146" t="str">
        <f>IF($N410="","-",_xlfn.XLOOKUP($N410,'FY25 Gold Book'!$A:$A,'FY25 Gold Book'!$B:$B,"-",0,1))</f>
        <v>-</v>
      </c>
      <c r="P410" s="444" t="str">
        <f>IF($N410="","-",_xlfn.XLOOKUP($N410,'FY25 Gold Book'!$A:$A,'FY25 Gold Book'!$C:$C,"-",0,1))</f>
        <v>-</v>
      </c>
      <c r="Q410" s="146" t="str">
        <f>IF($N410="","-",_xlfn.XLOOKUP($N410,'FY25 Gold Book'!$A:$A,'FY25 Gold Book'!$D:$D,"-",0,1))</f>
        <v>-</v>
      </c>
      <c r="R410" s="52"/>
      <c r="S410" s="465" t="str" cm="1">
        <f t="array" ref="S410">IFERROR(
_xlfn.IFS(
$I410=600010,"36th District Judges (CC 600010)",
$I410=600014,"36th District Staff (CC 600014)",
$I410&lt;&gt;0,_xlfn.XLOOKUP($N410,'FY25 Gold Book'!$A:$A,'FY25 Gold Book'!$F:$F,"-",0,1)),
"-")</f>
        <v>-</v>
      </c>
      <c r="T410" s="465" t="str" cm="1">
        <f t="array" ref="T410">IFERROR(
_xlfn.IFS(
OR($R410="TASS",$R410="Seasonal"),"TASS / Part-Time (FICA Only)",
$A410=13,"BSEED",
$A410=20,"DDoT",
OR($A410=48,$A410=49),"DWSD",
$A410=72,"Library",
$I410=600010,"36th District Judges",
$I410=600014,"36th District Staff",
$N410&lt;&gt;0,_xlfn.XLOOKUP($N410,'FY25 Gold Book'!$A:$A,'FY25 Gold Book'!$H:$H,"-",0,1)),
"-")</f>
        <v>-</v>
      </c>
      <c r="U410" s="678"/>
      <c r="V410" s="679"/>
      <c r="W410" s="677"/>
      <c r="X410" s="134"/>
      <c r="Y410" s="135"/>
      <c r="Z410" s="147">
        <f>_xlfn.XLOOKUP($N410,'FY25 Gold Book'!$A:$A,'FY25 Gold Book'!$E:$E,0,0,1)</f>
        <v>0</v>
      </c>
      <c r="AA410" s="680">
        <f>_xlfn.XLOOKUP($N410,'FY25 Gold Book'!$A:$A,'FY25 Gold Book'!$G:$G,0,0,1)</f>
        <v>0</v>
      </c>
      <c r="AB410" s="148">
        <f t="shared" si="46"/>
        <v>0</v>
      </c>
      <c r="AC410" s="681">
        <v>0</v>
      </c>
      <c r="AD410" s="149">
        <f t="shared" si="47"/>
        <v>0</v>
      </c>
      <c r="AE410" s="147">
        <f>_xlfn.XLOOKUP($T410,'FY25 Fringe Rates'!$X$6:$X$15,'FY25 Fringe Rates'!$Y$6:$Y$15,0,0,1)</f>
        <v>0</v>
      </c>
      <c r="AF410" s="150">
        <f t="shared" si="42"/>
        <v>0</v>
      </c>
      <c r="AG410" s="136">
        <v>0</v>
      </c>
      <c r="AH410" s="149">
        <f t="shared" si="48"/>
        <v>0</v>
      </c>
      <c r="AI410" s="151">
        <f t="shared" si="43"/>
        <v>0</v>
      </c>
      <c r="AJ410" s="32"/>
    </row>
    <row r="411" spans="1:36">
      <c r="A411" s="145" t="str">
        <f t="shared" si="44"/>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2"/>
      <c r="J411" s="303" t="str">
        <f>IF($I411="","-",_xlfn.XLOOKUP($I411,'CC.Meta'!$A:$A,'CC.Meta'!$D:$D,"-",0,1))</f>
        <v>-</v>
      </c>
      <c r="K411" s="306" t="str">
        <f t="shared" si="45"/>
        <v>--</v>
      </c>
      <c r="L411" s="302"/>
      <c r="M411" s="133"/>
      <c r="N411" s="234"/>
      <c r="O411" s="146" t="str">
        <f>IF($N411="","-",_xlfn.XLOOKUP($N411,'FY25 Gold Book'!$A:$A,'FY25 Gold Book'!$B:$B,"-",0,1))</f>
        <v>-</v>
      </c>
      <c r="P411" s="444" t="str">
        <f>IF($N411="","-",_xlfn.XLOOKUP($N411,'FY25 Gold Book'!$A:$A,'FY25 Gold Book'!$C:$C,"-",0,1))</f>
        <v>-</v>
      </c>
      <c r="Q411" s="146" t="str">
        <f>IF($N411="","-",_xlfn.XLOOKUP($N411,'FY25 Gold Book'!$A:$A,'FY25 Gold Book'!$D:$D,"-",0,1))</f>
        <v>-</v>
      </c>
      <c r="R411" s="52"/>
      <c r="S411" s="465" t="str" cm="1">
        <f t="array" ref="S411">IFERROR(
_xlfn.IFS(
$I411=600010,"36th District Judges (CC 600010)",
$I411=600014,"36th District Staff (CC 600014)",
$I411&lt;&gt;0,_xlfn.XLOOKUP($N411,'FY25 Gold Book'!$A:$A,'FY25 Gold Book'!$F:$F,"-",0,1)),
"-")</f>
        <v>-</v>
      </c>
      <c r="T411" s="465" t="str" cm="1">
        <f t="array" ref="T411">IFERROR(
_xlfn.IFS(
OR($R411="TASS",$R411="Seasonal"),"TASS / Part-Time (FICA Only)",
$A411=13,"BSEED",
$A411=20,"DDoT",
OR($A411=48,$A411=49),"DWSD",
$A411=72,"Library",
$I411=600010,"36th District Judges",
$I411=600014,"36th District Staff",
$N411&lt;&gt;0,_xlfn.XLOOKUP($N411,'FY25 Gold Book'!$A:$A,'FY25 Gold Book'!$H:$H,"-",0,1)),
"-")</f>
        <v>-</v>
      </c>
      <c r="U411" s="678"/>
      <c r="V411" s="679"/>
      <c r="W411" s="677"/>
      <c r="X411" s="134"/>
      <c r="Y411" s="135"/>
      <c r="Z411" s="147">
        <f>_xlfn.XLOOKUP($N411,'FY25 Gold Book'!$A:$A,'FY25 Gold Book'!$E:$E,0,0,1)</f>
        <v>0</v>
      </c>
      <c r="AA411" s="680">
        <f>_xlfn.XLOOKUP($N411,'FY25 Gold Book'!$A:$A,'FY25 Gold Book'!$G:$G,0,0,1)</f>
        <v>0</v>
      </c>
      <c r="AB411" s="148">
        <f t="shared" si="46"/>
        <v>0</v>
      </c>
      <c r="AC411" s="681">
        <v>0</v>
      </c>
      <c r="AD411" s="149">
        <f t="shared" si="47"/>
        <v>0</v>
      </c>
      <c r="AE411" s="147">
        <f>_xlfn.XLOOKUP($T411,'FY25 Fringe Rates'!$X$6:$X$15,'FY25 Fringe Rates'!$Y$6:$Y$15,0,0,1)</f>
        <v>0</v>
      </c>
      <c r="AF411" s="150">
        <f t="shared" si="42"/>
        <v>0</v>
      </c>
      <c r="AG411" s="136">
        <v>0</v>
      </c>
      <c r="AH411" s="149">
        <f t="shared" si="48"/>
        <v>0</v>
      </c>
      <c r="AI411" s="151">
        <f t="shared" si="43"/>
        <v>0</v>
      </c>
      <c r="AJ411" s="32"/>
    </row>
    <row r="412" spans="1:36">
      <c r="A412" s="145" t="str">
        <f t="shared" si="44"/>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2"/>
      <c r="H412" s="303" t="str">
        <f>IF($G412="","-",_xlfn.XLOOKUP($G412,Appr.Meta!$A:$A,Appr.Meta!$D:$D,"-",0,1))</f>
        <v>-</v>
      </c>
      <c r="I412" s="302"/>
      <c r="J412" s="303" t="str">
        <f>IF($I412="","-",_xlfn.XLOOKUP($I412,'CC.Meta'!$A:$A,'CC.Meta'!$D:$D,"-",0,1))</f>
        <v>-</v>
      </c>
      <c r="K412" s="306" t="str">
        <f t="shared" si="45"/>
        <v>--</v>
      </c>
      <c r="L412" s="302"/>
      <c r="M412" s="133"/>
      <c r="N412" s="234"/>
      <c r="O412" s="146" t="str">
        <f>IF($N412="","-",_xlfn.XLOOKUP($N412,'FY25 Gold Book'!$A:$A,'FY25 Gold Book'!$B:$B,"-",0,1))</f>
        <v>-</v>
      </c>
      <c r="P412" s="444" t="str">
        <f>IF($N412="","-",_xlfn.XLOOKUP($N412,'FY25 Gold Book'!$A:$A,'FY25 Gold Book'!$C:$C,"-",0,1))</f>
        <v>-</v>
      </c>
      <c r="Q412" s="146" t="str">
        <f>IF($N412="","-",_xlfn.XLOOKUP($N412,'FY25 Gold Book'!$A:$A,'FY25 Gold Book'!$D:$D,"-",0,1))</f>
        <v>-</v>
      </c>
      <c r="R412" s="52"/>
      <c r="S412" s="465" t="str" cm="1">
        <f t="array" ref="S412">IFERROR(
_xlfn.IFS(
$I412=600010,"36th District Judges (CC 600010)",
$I412=600014,"36th District Staff (CC 600014)",
$I412&lt;&gt;0,_xlfn.XLOOKUP($N412,'FY25 Gold Book'!$A:$A,'FY25 Gold Book'!$F:$F,"-",0,1)),
"-")</f>
        <v>-</v>
      </c>
      <c r="T412" s="465" t="str" cm="1">
        <f t="array" ref="T412">IFERROR(
_xlfn.IFS(
OR($R412="TASS",$R412="Seasonal"),"TASS / Part-Time (FICA Only)",
$A412=13,"BSEED",
$A412=20,"DDoT",
OR($A412=48,$A412=49),"DWSD",
$A412=72,"Library",
$I412=600010,"36th District Judges",
$I412=600014,"36th District Staff",
$N412&lt;&gt;0,_xlfn.XLOOKUP($N412,'FY25 Gold Book'!$A:$A,'FY25 Gold Book'!$H:$H,"-",0,1)),
"-")</f>
        <v>-</v>
      </c>
      <c r="U412" s="678"/>
      <c r="V412" s="679"/>
      <c r="W412" s="677"/>
      <c r="X412" s="134"/>
      <c r="Y412" s="135"/>
      <c r="Z412" s="147">
        <f>_xlfn.XLOOKUP($N412,'FY25 Gold Book'!$A:$A,'FY25 Gold Book'!$E:$E,0,0,1)</f>
        <v>0</v>
      </c>
      <c r="AA412" s="680">
        <f>_xlfn.XLOOKUP($N412,'FY25 Gold Book'!$A:$A,'FY25 Gold Book'!$G:$G,0,0,1)</f>
        <v>0</v>
      </c>
      <c r="AB412" s="148">
        <f t="shared" si="46"/>
        <v>0</v>
      </c>
      <c r="AC412" s="681">
        <v>0</v>
      </c>
      <c r="AD412" s="149">
        <f t="shared" si="47"/>
        <v>0</v>
      </c>
      <c r="AE412" s="147">
        <f>_xlfn.XLOOKUP($T412,'FY25 Fringe Rates'!$X$6:$X$15,'FY25 Fringe Rates'!$Y$6:$Y$15,0,0,1)</f>
        <v>0</v>
      </c>
      <c r="AF412" s="150">
        <f t="shared" si="42"/>
        <v>0</v>
      </c>
      <c r="AG412" s="136">
        <v>0</v>
      </c>
      <c r="AH412" s="149">
        <f t="shared" si="48"/>
        <v>0</v>
      </c>
      <c r="AI412" s="151">
        <f t="shared" si="43"/>
        <v>0</v>
      </c>
      <c r="AJ412" s="32"/>
    </row>
    <row r="413" spans="1:36">
      <c r="A413" s="145" t="str">
        <f t="shared" si="44"/>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2"/>
      <c r="J413" s="303" t="str">
        <f>IF($I413="","-",_xlfn.XLOOKUP($I413,'CC.Meta'!$A:$A,'CC.Meta'!$D:$D,"-",0,1))</f>
        <v>-</v>
      </c>
      <c r="K413" s="306" t="str">
        <f t="shared" si="45"/>
        <v>--</v>
      </c>
      <c r="L413" s="302"/>
      <c r="M413" s="133"/>
      <c r="N413" s="234"/>
      <c r="O413" s="146" t="str">
        <f>IF($N413="","-",_xlfn.XLOOKUP($N413,'FY25 Gold Book'!$A:$A,'FY25 Gold Book'!$B:$B,"-",0,1))</f>
        <v>-</v>
      </c>
      <c r="P413" s="444" t="str">
        <f>IF($N413="","-",_xlfn.XLOOKUP($N413,'FY25 Gold Book'!$A:$A,'FY25 Gold Book'!$C:$C,"-",0,1))</f>
        <v>-</v>
      </c>
      <c r="Q413" s="146" t="str">
        <f>IF($N413="","-",_xlfn.XLOOKUP($N413,'FY25 Gold Book'!$A:$A,'FY25 Gold Book'!$D:$D,"-",0,1))</f>
        <v>-</v>
      </c>
      <c r="R413" s="52"/>
      <c r="S413" s="465" t="str" cm="1">
        <f t="array" ref="S413">IFERROR(
_xlfn.IFS(
$I413=600010,"36th District Judges (CC 600010)",
$I413=600014,"36th District Staff (CC 600014)",
$I413&lt;&gt;0,_xlfn.XLOOKUP($N413,'FY25 Gold Book'!$A:$A,'FY25 Gold Book'!$F:$F,"-",0,1)),
"-")</f>
        <v>-</v>
      </c>
      <c r="T413" s="465" t="str" cm="1">
        <f t="array" ref="T413">IFERROR(
_xlfn.IFS(
OR($R413="TASS",$R413="Seasonal"),"TASS / Part-Time (FICA Only)",
$A413=13,"BSEED",
$A413=20,"DDoT",
OR($A413=48,$A413=49),"DWSD",
$A413=72,"Library",
$I413=600010,"36th District Judges",
$I413=600014,"36th District Staff",
$N413&lt;&gt;0,_xlfn.XLOOKUP($N413,'FY25 Gold Book'!$A:$A,'FY25 Gold Book'!$H:$H,"-",0,1)),
"-")</f>
        <v>-</v>
      </c>
      <c r="U413" s="678"/>
      <c r="V413" s="679"/>
      <c r="W413" s="677"/>
      <c r="X413" s="134"/>
      <c r="Y413" s="135"/>
      <c r="Z413" s="147">
        <f>_xlfn.XLOOKUP($N413,'FY25 Gold Book'!$A:$A,'FY25 Gold Book'!$E:$E,0,0,1)</f>
        <v>0</v>
      </c>
      <c r="AA413" s="680">
        <f>_xlfn.XLOOKUP($N413,'FY25 Gold Book'!$A:$A,'FY25 Gold Book'!$G:$G,0,0,1)</f>
        <v>0</v>
      </c>
      <c r="AB413" s="148">
        <f t="shared" si="46"/>
        <v>0</v>
      </c>
      <c r="AC413" s="681">
        <v>0</v>
      </c>
      <c r="AD413" s="149">
        <f t="shared" si="47"/>
        <v>0</v>
      </c>
      <c r="AE413" s="147">
        <f>_xlfn.XLOOKUP($T413,'FY25 Fringe Rates'!$X$6:$X$15,'FY25 Fringe Rates'!$Y$6:$Y$15,0,0,1)</f>
        <v>0</v>
      </c>
      <c r="AF413" s="150">
        <f t="shared" si="42"/>
        <v>0</v>
      </c>
      <c r="AG413" s="136">
        <v>0</v>
      </c>
      <c r="AH413" s="149">
        <f t="shared" si="48"/>
        <v>0</v>
      </c>
      <c r="AI413" s="151">
        <f t="shared" si="43"/>
        <v>0</v>
      </c>
      <c r="AJ413" s="32"/>
    </row>
    <row r="414" spans="1:36">
      <c r="A414" s="145" t="str">
        <f t="shared" si="44"/>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2"/>
      <c r="J414" s="303" t="str">
        <f>IF($I414="","-",_xlfn.XLOOKUP($I414,'CC.Meta'!$A:$A,'CC.Meta'!$D:$D,"-",0,1))</f>
        <v>-</v>
      </c>
      <c r="K414" s="306" t="str">
        <f t="shared" si="45"/>
        <v>--</v>
      </c>
      <c r="L414" s="302"/>
      <c r="M414" s="133"/>
      <c r="N414" s="234"/>
      <c r="O414" s="146" t="str">
        <f>IF($N414="","-",_xlfn.XLOOKUP($N414,'FY25 Gold Book'!$A:$A,'FY25 Gold Book'!$B:$B,"-",0,1))</f>
        <v>-</v>
      </c>
      <c r="P414" s="444" t="str">
        <f>IF($N414="","-",_xlfn.XLOOKUP($N414,'FY25 Gold Book'!$A:$A,'FY25 Gold Book'!$C:$C,"-",0,1))</f>
        <v>-</v>
      </c>
      <c r="Q414" s="146" t="str">
        <f>IF($N414="","-",_xlfn.XLOOKUP($N414,'FY25 Gold Book'!$A:$A,'FY25 Gold Book'!$D:$D,"-",0,1))</f>
        <v>-</v>
      </c>
      <c r="R414" s="52"/>
      <c r="S414" s="465" t="str" cm="1">
        <f t="array" ref="S414">IFERROR(
_xlfn.IFS(
$I414=600010,"36th District Judges (CC 600010)",
$I414=600014,"36th District Staff (CC 600014)",
$I414&lt;&gt;0,_xlfn.XLOOKUP($N414,'FY25 Gold Book'!$A:$A,'FY25 Gold Book'!$F:$F,"-",0,1)),
"-")</f>
        <v>-</v>
      </c>
      <c r="T414" s="465" t="str" cm="1">
        <f t="array" ref="T414">IFERROR(
_xlfn.IFS(
OR($R414="TASS",$R414="Seasonal"),"TASS / Part-Time (FICA Only)",
$A414=13,"BSEED",
$A414=20,"DDoT",
OR($A414=48,$A414=49),"DWSD",
$A414=72,"Library",
$I414=600010,"36th District Judges",
$I414=600014,"36th District Staff",
$N414&lt;&gt;0,_xlfn.XLOOKUP($N414,'FY25 Gold Book'!$A:$A,'FY25 Gold Book'!$H:$H,"-",0,1)),
"-")</f>
        <v>-</v>
      </c>
      <c r="U414" s="678"/>
      <c r="V414" s="679"/>
      <c r="W414" s="677"/>
      <c r="X414" s="134"/>
      <c r="Y414" s="135"/>
      <c r="Z414" s="147">
        <f>_xlfn.XLOOKUP($N414,'FY25 Gold Book'!$A:$A,'FY25 Gold Book'!$E:$E,0,0,1)</f>
        <v>0</v>
      </c>
      <c r="AA414" s="680">
        <f>_xlfn.XLOOKUP($N414,'FY25 Gold Book'!$A:$A,'FY25 Gold Book'!$G:$G,0,0,1)</f>
        <v>0</v>
      </c>
      <c r="AB414" s="148">
        <f t="shared" si="46"/>
        <v>0</v>
      </c>
      <c r="AC414" s="681">
        <v>0</v>
      </c>
      <c r="AD414" s="149">
        <f t="shared" si="47"/>
        <v>0</v>
      </c>
      <c r="AE414" s="147">
        <f>_xlfn.XLOOKUP($T414,'FY25 Fringe Rates'!$X$6:$X$15,'FY25 Fringe Rates'!$Y$6:$Y$15,0,0,1)</f>
        <v>0</v>
      </c>
      <c r="AF414" s="150">
        <f t="shared" si="42"/>
        <v>0</v>
      </c>
      <c r="AG414" s="136">
        <v>0</v>
      </c>
      <c r="AH414" s="149">
        <f t="shared" si="48"/>
        <v>0</v>
      </c>
      <c r="AI414" s="151">
        <f t="shared" si="43"/>
        <v>0</v>
      </c>
      <c r="AJ414" s="32"/>
    </row>
    <row r="415" spans="1:36">
      <c r="A415" s="145" t="str">
        <f t="shared" si="44"/>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2"/>
      <c r="J415" s="303" t="str">
        <f>IF($I415="","-",_xlfn.XLOOKUP($I415,'CC.Meta'!$A:$A,'CC.Meta'!$D:$D,"-",0,1))</f>
        <v>-</v>
      </c>
      <c r="K415" s="306" t="str">
        <f t="shared" si="45"/>
        <v>--</v>
      </c>
      <c r="L415" s="302"/>
      <c r="M415" s="133"/>
      <c r="N415" s="234"/>
      <c r="O415" s="146" t="str">
        <f>IF($N415="","-",_xlfn.XLOOKUP($N415,'FY25 Gold Book'!$A:$A,'FY25 Gold Book'!$B:$B,"-",0,1))</f>
        <v>-</v>
      </c>
      <c r="P415" s="444" t="str">
        <f>IF($N415="","-",_xlfn.XLOOKUP($N415,'FY25 Gold Book'!$A:$A,'FY25 Gold Book'!$C:$C,"-",0,1))</f>
        <v>-</v>
      </c>
      <c r="Q415" s="146" t="str">
        <f>IF($N415="","-",_xlfn.XLOOKUP($N415,'FY25 Gold Book'!$A:$A,'FY25 Gold Book'!$D:$D,"-",0,1))</f>
        <v>-</v>
      </c>
      <c r="R415" s="52"/>
      <c r="S415" s="465" t="str" cm="1">
        <f t="array" ref="S415">IFERROR(
_xlfn.IFS(
$I415=600010,"36th District Judges (CC 600010)",
$I415=600014,"36th District Staff (CC 600014)",
$I415&lt;&gt;0,_xlfn.XLOOKUP($N415,'FY25 Gold Book'!$A:$A,'FY25 Gold Book'!$F:$F,"-",0,1)),
"-")</f>
        <v>-</v>
      </c>
      <c r="T415" s="465" t="str" cm="1">
        <f t="array" ref="T415">IFERROR(
_xlfn.IFS(
OR($R415="TASS",$R415="Seasonal"),"TASS / Part-Time (FICA Only)",
$A415=13,"BSEED",
$A415=20,"DDoT",
OR($A415=48,$A415=49),"DWSD",
$A415=72,"Library",
$I415=600010,"36th District Judges",
$I415=600014,"36th District Staff",
$N415&lt;&gt;0,_xlfn.XLOOKUP($N415,'FY25 Gold Book'!$A:$A,'FY25 Gold Book'!$H:$H,"-",0,1)),
"-")</f>
        <v>-</v>
      </c>
      <c r="U415" s="678"/>
      <c r="V415" s="679"/>
      <c r="W415" s="677"/>
      <c r="X415" s="134"/>
      <c r="Y415" s="135"/>
      <c r="Z415" s="147">
        <f>_xlfn.XLOOKUP($N415,'FY25 Gold Book'!$A:$A,'FY25 Gold Book'!$E:$E,0,0,1)</f>
        <v>0</v>
      </c>
      <c r="AA415" s="680">
        <f>_xlfn.XLOOKUP($N415,'FY25 Gold Book'!$A:$A,'FY25 Gold Book'!$G:$G,0,0,1)</f>
        <v>0</v>
      </c>
      <c r="AB415" s="148">
        <f t="shared" si="46"/>
        <v>0</v>
      </c>
      <c r="AC415" s="681">
        <v>0</v>
      </c>
      <c r="AD415" s="149">
        <f t="shared" si="47"/>
        <v>0</v>
      </c>
      <c r="AE415" s="147">
        <f>_xlfn.XLOOKUP($T415,'FY25 Fringe Rates'!$X$6:$X$15,'FY25 Fringe Rates'!$Y$6:$Y$15,0,0,1)</f>
        <v>0</v>
      </c>
      <c r="AF415" s="150">
        <f t="shared" si="42"/>
        <v>0</v>
      </c>
      <c r="AG415" s="136">
        <v>0</v>
      </c>
      <c r="AH415" s="149">
        <f t="shared" si="48"/>
        <v>0</v>
      </c>
      <c r="AI415" s="151">
        <f t="shared" si="43"/>
        <v>0</v>
      </c>
      <c r="AJ415" s="32"/>
    </row>
    <row r="416" spans="1:36">
      <c r="A416" s="145" t="str">
        <f t="shared" si="44"/>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2"/>
      <c r="J416" s="303" t="str">
        <f>IF($I416="","-",_xlfn.XLOOKUP($I416,'CC.Meta'!$A:$A,'CC.Meta'!$D:$D,"-",0,1))</f>
        <v>-</v>
      </c>
      <c r="K416" s="306" t="str">
        <f t="shared" si="45"/>
        <v>--</v>
      </c>
      <c r="L416" s="302"/>
      <c r="M416" s="133"/>
      <c r="N416" s="234"/>
      <c r="O416" s="146" t="str">
        <f>IF($N416="","-",_xlfn.XLOOKUP($N416,'FY25 Gold Book'!$A:$A,'FY25 Gold Book'!$B:$B,"-",0,1))</f>
        <v>-</v>
      </c>
      <c r="P416" s="444" t="str">
        <f>IF($N416="","-",_xlfn.XLOOKUP($N416,'FY25 Gold Book'!$A:$A,'FY25 Gold Book'!$C:$C,"-",0,1))</f>
        <v>-</v>
      </c>
      <c r="Q416" s="146" t="str">
        <f>IF($N416="","-",_xlfn.XLOOKUP($N416,'FY25 Gold Book'!$A:$A,'FY25 Gold Book'!$D:$D,"-",0,1))</f>
        <v>-</v>
      </c>
      <c r="R416" s="52"/>
      <c r="S416" s="465" t="str" cm="1">
        <f t="array" ref="S416">IFERROR(
_xlfn.IFS(
$I416=600010,"36th District Judges (CC 600010)",
$I416=600014,"36th District Staff (CC 600014)",
$I416&lt;&gt;0,_xlfn.XLOOKUP($N416,'FY25 Gold Book'!$A:$A,'FY25 Gold Book'!$F:$F,"-",0,1)),
"-")</f>
        <v>-</v>
      </c>
      <c r="T416" s="465" t="str" cm="1">
        <f t="array" ref="T416">IFERROR(
_xlfn.IFS(
OR($R416="TASS",$R416="Seasonal"),"TASS / Part-Time (FICA Only)",
$A416=13,"BSEED",
$A416=20,"DDoT",
OR($A416=48,$A416=49),"DWSD",
$A416=72,"Library",
$I416=600010,"36th District Judges",
$I416=600014,"36th District Staff",
$N416&lt;&gt;0,_xlfn.XLOOKUP($N416,'FY25 Gold Book'!$A:$A,'FY25 Gold Book'!$H:$H,"-",0,1)),
"-")</f>
        <v>-</v>
      </c>
      <c r="U416" s="678"/>
      <c r="V416" s="679"/>
      <c r="W416" s="677"/>
      <c r="X416" s="134"/>
      <c r="Y416" s="135"/>
      <c r="Z416" s="147">
        <f>_xlfn.XLOOKUP($N416,'FY25 Gold Book'!$A:$A,'FY25 Gold Book'!$E:$E,0,0,1)</f>
        <v>0</v>
      </c>
      <c r="AA416" s="680">
        <f>_xlfn.XLOOKUP($N416,'FY25 Gold Book'!$A:$A,'FY25 Gold Book'!$G:$G,0,0,1)</f>
        <v>0</v>
      </c>
      <c r="AB416" s="148">
        <f t="shared" si="46"/>
        <v>0</v>
      </c>
      <c r="AC416" s="681">
        <v>0</v>
      </c>
      <c r="AD416" s="149">
        <f t="shared" si="47"/>
        <v>0</v>
      </c>
      <c r="AE416" s="147">
        <f>_xlfn.XLOOKUP($T416,'FY25 Fringe Rates'!$X$6:$X$15,'FY25 Fringe Rates'!$Y$6:$Y$15,0,0,1)</f>
        <v>0</v>
      </c>
      <c r="AF416" s="150">
        <f t="shared" si="42"/>
        <v>0</v>
      </c>
      <c r="AG416" s="136">
        <v>0</v>
      </c>
      <c r="AH416" s="149">
        <f t="shared" si="48"/>
        <v>0</v>
      </c>
      <c r="AI416" s="151">
        <f t="shared" si="43"/>
        <v>0</v>
      </c>
      <c r="AJ416" s="32"/>
    </row>
    <row r="417" spans="1:36">
      <c r="A417" s="145" t="str">
        <f t="shared" si="44"/>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2"/>
      <c r="J417" s="303" t="str">
        <f>IF($I417="","-",_xlfn.XLOOKUP($I417,'CC.Meta'!$A:$A,'CC.Meta'!$D:$D,"-",0,1))</f>
        <v>-</v>
      </c>
      <c r="K417" s="306" t="str">
        <f t="shared" si="45"/>
        <v>--</v>
      </c>
      <c r="L417" s="302"/>
      <c r="M417" s="133"/>
      <c r="N417" s="234"/>
      <c r="O417" s="146" t="str">
        <f>IF($N417="","-",_xlfn.XLOOKUP($N417,'FY25 Gold Book'!$A:$A,'FY25 Gold Book'!$B:$B,"-",0,1))</f>
        <v>-</v>
      </c>
      <c r="P417" s="444" t="str">
        <f>IF($N417="","-",_xlfn.XLOOKUP($N417,'FY25 Gold Book'!$A:$A,'FY25 Gold Book'!$C:$C,"-",0,1))</f>
        <v>-</v>
      </c>
      <c r="Q417" s="146" t="str">
        <f>IF($N417="","-",_xlfn.XLOOKUP($N417,'FY25 Gold Book'!$A:$A,'FY25 Gold Book'!$D:$D,"-",0,1))</f>
        <v>-</v>
      </c>
      <c r="R417" s="52"/>
      <c r="S417" s="465" t="str" cm="1">
        <f t="array" ref="S417">IFERROR(
_xlfn.IFS(
$I417=600010,"36th District Judges (CC 600010)",
$I417=600014,"36th District Staff (CC 600014)",
$I417&lt;&gt;0,_xlfn.XLOOKUP($N417,'FY25 Gold Book'!$A:$A,'FY25 Gold Book'!$F:$F,"-",0,1)),
"-")</f>
        <v>-</v>
      </c>
      <c r="T417" s="465" t="str" cm="1">
        <f t="array" ref="T417">IFERROR(
_xlfn.IFS(
OR($R417="TASS",$R417="Seasonal"),"TASS / Part-Time (FICA Only)",
$A417=13,"BSEED",
$A417=20,"DDoT",
OR($A417=48,$A417=49),"DWSD",
$A417=72,"Library",
$I417=600010,"36th District Judges",
$I417=600014,"36th District Staff",
$N417&lt;&gt;0,_xlfn.XLOOKUP($N417,'FY25 Gold Book'!$A:$A,'FY25 Gold Book'!$H:$H,"-",0,1)),
"-")</f>
        <v>-</v>
      </c>
      <c r="U417" s="678"/>
      <c r="V417" s="679"/>
      <c r="W417" s="677"/>
      <c r="X417" s="134"/>
      <c r="Y417" s="135"/>
      <c r="Z417" s="147">
        <f>_xlfn.XLOOKUP($N417,'FY25 Gold Book'!$A:$A,'FY25 Gold Book'!$E:$E,0,0,1)</f>
        <v>0</v>
      </c>
      <c r="AA417" s="680">
        <f>_xlfn.XLOOKUP($N417,'FY25 Gold Book'!$A:$A,'FY25 Gold Book'!$G:$G,0,0,1)</f>
        <v>0</v>
      </c>
      <c r="AB417" s="148">
        <f t="shared" si="46"/>
        <v>0</v>
      </c>
      <c r="AC417" s="681">
        <v>0</v>
      </c>
      <c r="AD417" s="149">
        <f t="shared" si="47"/>
        <v>0</v>
      </c>
      <c r="AE417" s="147">
        <f>_xlfn.XLOOKUP($T417,'FY25 Fringe Rates'!$X$6:$X$15,'FY25 Fringe Rates'!$Y$6:$Y$15,0,0,1)</f>
        <v>0</v>
      </c>
      <c r="AF417" s="150">
        <f t="shared" si="42"/>
        <v>0</v>
      </c>
      <c r="AG417" s="136">
        <v>0</v>
      </c>
      <c r="AH417" s="149">
        <f t="shared" si="48"/>
        <v>0</v>
      </c>
      <c r="AI417" s="151">
        <f t="shared" si="43"/>
        <v>0</v>
      </c>
      <c r="AJ417" s="32"/>
    </row>
    <row r="418" spans="1:36">
      <c r="A418" s="145" t="str">
        <f t="shared" si="44"/>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2"/>
      <c r="J418" s="303" t="str">
        <f>IF($I418="","-",_xlfn.XLOOKUP($I418,'CC.Meta'!$A:$A,'CC.Meta'!$D:$D,"-",0,1))</f>
        <v>-</v>
      </c>
      <c r="K418" s="306" t="str">
        <f t="shared" si="45"/>
        <v>--</v>
      </c>
      <c r="L418" s="302"/>
      <c r="M418" s="133"/>
      <c r="N418" s="234"/>
      <c r="O418" s="146" t="str">
        <f>IF($N418="","-",_xlfn.XLOOKUP($N418,'FY25 Gold Book'!$A:$A,'FY25 Gold Book'!$B:$B,"-",0,1))</f>
        <v>-</v>
      </c>
      <c r="P418" s="444" t="str">
        <f>IF($N418="","-",_xlfn.XLOOKUP($N418,'FY25 Gold Book'!$A:$A,'FY25 Gold Book'!$C:$C,"-",0,1))</f>
        <v>-</v>
      </c>
      <c r="Q418" s="146" t="str">
        <f>IF($N418="","-",_xlfn.XLOOKUP($N418,'FY25 Gold Book'!$A:$A,'FY25 Gold Book'!$D:$D,"-",0,1))</f>
        <v>-</v>
      </c>
      <c r="R418" s="52"/>
      <c r="S418" s="465" t="str" cm="1">
        <f t="array" ref="S418">IFERROR(
_xlfn.IFS(
$I418=600010,"36th District Judges (CC 600010)",
$I418=600014,"36th District Staff (CC 600014)",
$I418&lt;&gt;0,_xlfn.XLOOKUP($N418,'FY25 Gold Book'!$A:$A,'FY25 Gold Book'!$F:$F,"-",0,1)),
"-")</f>
        <v>-</v>
      </c>
      <c r="T418" s="465" t="str" cm="1">
        <f t="array" ref="T418">IFERROR(
_xlfn.IFS(
OR($R418="TASS",$R418="Seasonal"),"TASS / Part-Time (FICA Only)",
$A418=13,"BSEED",
$A418=20,"DDoT",
OR($A418=48,$A418=49),"DWSD",
$A418=72,"Library",
$I418=600010,"36th District Judges",
$I418=600014,"36th District Staff",
$N418&lt;&gt;0,_xlfn.XLOOKUP($N418,'FY25 Gold Book'!$A:$A,'FY25 Gold Book'!$H:$H,"-",0,1)),
"-")</f>
        <v>-</v>
      </c>
      <c r="U418" s="678"/>
      <c r="V418" s="679"/>
      <c r="W418" s="677"/>
      <c r="X418" s="134"/>
      <c r="Y418" s="135"/>
      <c r="Z418" s="147">
        <f>_xlfn.XLOOKUP($N418,'FY25 Gold Book'!$A:$A,'FY25 Gold Book'!$E:$E,0,0,1)</f>
        <v>0</v>
      </c>
      <c r="AA418" s="680">
        <f>_xlfn.XLOOKUP($N418,'FY25 Gold Book'!$A:$A,'FY25 Gold Book'!$G:$G,0,0,1)</f>
        <v>0</v>
      </c>
      <c r="AB418" s="148">
        <f t="shared" si="46"/>
        <v>0</v>
      </c>
      <c r="AC418" s="681">
        <v>0</v>
      </c>
      <c r="AD418" s="149">
        <f t="shared" si="47"/>
        <v>0</v>
      </c>
      <c r="AE418" s="147">
        <f>_xlfn.XLOOKUP($T418,'FY25 Fringe Rates'!$X$6:$X$15,'FY25 Fringe Rates'!$Y$6:$Y$15,0,0,1)</f>
        <v>0</v>
      </c>
      <c r="AF418" s="150">
        <f t="shared" si="42"/>
        <v>0</v>
      </c>
      <c r="AG418" s="136">
        <v>0</v>
      </c>
      <c r="AH418" s="149">
        <f t="shared" si="48"/>
        <v>0</v>
      </c>
      <c r="AI418" s="151">
        <f t="shared" si="43"/>
        <v>0</v>
      </c>
      <c r="AJ418" s="32"/>
    </row>
    <row r="419" spans="1:36">
      <c r="A419" s="145" t="str">
        <f t="shared" si="44"/>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2"/>
      <c r="J419" s="303" t="str">
        <f>IF($I419="","-",_xlfn.XLOOKUP($I419,'CC.Meta'!$A:$A,'CC.Meta'!$D:$D,"-",0,1))</f>
        <v>-</v>
      </c>
      <c r="K419" s="306" t="str">
        <f t="shared" si="45"/>
        <v>--</v>
      </c>
      <c r="L419" s="302"/>
      <c r="M419" s="133"/>
      <c r="N419" s="234"/>
      <c r="O419" s="146" t="str">
        <f>IF($N419="","-",_xlfn.XLOOKUP($N419,'FY25 Gold Book'!$A:$A,'FY25 Gold Book'!$B:$B,"-",0,1))</f>
        <v>-</v>
      </c>
      <c r="P419" s="444" t="str">
        <f>IF($N419="","-",_xlfn.XLOOKUP($N419,'FY25 Gold Book'!$A:$A,'FY25 Gold Book'!$C:$C,"-",0,1))</f>
        <v>-</v>
      </c>
      <c r="Q419" s="146" t="str">
        <f>IF($N419="","-",_xlfn.XLOOKUP($N419,'FY25 Gold Book'!$A:$A,'FY25 Gold Book'!$D:$D,"-",0,1))</f>
        <v>-</v>
      </c>
      <c r="R419" s="52"/>
      <c r="S419" s="465" t="str" cm="1">
        <f t="array" ref="S419">IFERROR(
_xlfn.IFS(
$I419=600010,"36th District Judges (CC 600010)",
$I419=600014,"36th District Staff (CC 600014)",
$I419&lt;&gt;0,_xlfn.XLOOKUP($N419,'FY25 Gold Book'!$A:$A,'FY25 Gold Book'!$F:$F,"-",0,1)),
"-")</f>
        <v>-</v>
      </c>
      <c r="T419" s="465" t="str" cm="1">
        <f t="array" ref="T419">IFERROR(
_xlfn.IFS(
OR($R419="TASS",$R419="Seasonal"),"TASS / Part-Time (FICA Only)",
$A419=13,"BSEED",
$A419=20,"DDoT",
OR($A419=48,$A419=49),"DWSD",
$A419=72,"Library",
$I419=600010,"36th District Judges",
$I419=600014,"36th District Staff",
$N419&lt;&gt;0,_xlfn.XLOOKUP($N419,'FY25 Gold Book'!$A:$A,'FY25 Gold Book'!$H:$H,"-",0,1)),
"-")</f>
        <v>-</v>
      </c>
      <c r="U419" s="678"/>
      <c r="V419" s="679"/>
      <c r="W419" s="677"/>
      <c r="X419" s="134"/>
      <c r="Y419" s="135"/>
      <c r="Z419" s="147">
        <f>_xlfn.XLOOKUP($N419,'FY25 Gold Book'!$A:$A,'FY25 Gold Book'!$E:$E,0,0,1)</f>
        <v>0</v>
      </c>
      <c r="AA419" s="680">
        <f>_xlfn.XLOOKUP($N419,'FY25 Gold Book'!$A:$A,'FY25 Gold Book'!$G:$G,0,0,1)</f>
        <v>0</v>
      </c>
      <c r="AB419" s="148">
        <f t="shared" si="46"/>
        <v>0</v>
      </c>
      <c r="AC419" s="681">
        <v>0</v>
      </c>
      <c r="AD419" s="149">
        <f t="shared" si="47"/>
        <v>0</v>
      </c>
      <c r="AE419" s="147">
        <f>_xlfn.XLOOKUP($T419,'FY25 Fringe Rates'!$X$6:$X$15,'FY25 Fringe Rates'!$Y$6:$Y$15,0,0,1)</f>
        <v>0</v>
      </c>
      <c r="AF419" s="150">
        <f t="shared" si="42"/>
        <v>0</v>
      </c>
      <c r="AG419" s="136">
        <v>0</v>
      </c>
      <c r="AH419" s="149">
        <f t="shared" si="48"/>
        <v>0</v>
      </c>
      <c r="AI419" s="151">
        <f t="shared" si="43"/>
        <v>0</v>
      </c>
      <c r="AJ419" s="32"/>
    </row>
    <row r="420" spans="1:36">
      <c r="A420" s="145" t="str">
        <f t="shared" si="44"/>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2"/>
      <c r="J420" s="303" t="str">
        <f>IF($I420="","-",_xlfn.XLOOKUP($I420,'CC.Meta'!$A:$A,'CC.Meta'!$D:$D,"-",0,1))</f>
        <v>-</v>
      </c>
      <c r="K420" s="306" t="str">
        <f t="shared" si="45"/>
        <v>--</v>
      </c>
      <c r="L420" s="302"/>
      <c r="M420" s="133"/>
      <c r="N420" s="234"/>
      <c r="O420" s="146" t="str">
        <f>IF($N420="","-",_xlfn.XLOOKUP($N420,'FY25 Gold Book'!$A:$A,'FY25 Gold Book'!$B:$B,"-",0,1))</f>
        <v>-</v>
      </c>
      <c r="P420" s="444" t="str">
        <f>IF($N420="","-",_xlfn.XLOOKUP($N420,'FY25 Gold Book'!$A:$A,'FY25 Gold Book'!$C:$C,"-",0,1))</f>
        <v>-</v>
      </c>
      <c r="Q420" s="146" t="str">
        <f>IF($N420="","-",_xlfn.XLOOKUP($N420,'FY25 Gold Book'!$A:$A,'FY25 Gold Book'!$D:$D,"-",0,1))</f>
        <v>-</v>
      </c>
      <c r="R420" s="52"/>
      <c r="S420" s="465" t="str" cm="1">
        <f t="array" ref="S420">IFERROR(
_xlfn.IFS(
$I420=600010,"36th District Judges (CC 600010)",
$I420=600014,"36th District Staff (CC 600014)",
$I420&lt;&gt;0,_xlfn.XLOOKUP($N420,'FY25 Gold Book'!$A:$A,'FY25 Gold Book'!$F:$F,"-",0,1)),
"-")</f>
        <v>-</v>
      </c>
      <c r="T420" s="465" t="str" cm="1">
        <f t="array" ref="T420">IFERROR(
_xlfn.IFS(
OR($R420="TASS",$R420="Seasonal"),"TASS / Part-Time (FICA Only)",
$A420=13,"BSEED",
$A420=20,"DDoT",
OR($A420=48,$A420=49),"DWSD",
$A420=72,"Library",
$I420=600010,"36th District Judges",
$I420=600014,"36th District Staff",
$N420&lt;&gt;0,_xlfn.XLOOKUP($N420,'FY25 Gold Book'!$A:$A,'FY25 Gold Book'!$H:$H,"-",0,1)),
"-")</f>
        <v>-</v>
      </c>
      <c r="U420" s="678"/>
      <c r="V420" s="679"/>
      <c r="W420" s="677"/>
      <c r="X420" s="134"/>
      <c r="Y420" s="135"/>
      <c r="Z420" s="147">
        <f>_xlfn.XLOOKUP($N420,'FY25 Gold Book'!$A:$A,'FY25 Gold Book'!$E:$E,0,0,1)</f>
        <v>0</v>
      </c>
      <c r="AA420" s="680">
        <f>_xlfn.XLOOKUP($N420,'FY25 Gold Book'!$A:$A,'FY25 Gold Book'!$G:$G,0,0,1)</f>
        <v>0</v>
      </c>
      <c r="AB420" s="148">
        <f t="shared" si="46"/>
        <v>0</v>
      </c>
      <c r="AC420" s="681">
        <v>0</v>
      </c>
      <c r="AD420" s="149">
        <f t="shared" si="47"/>
        <v>0</v>
      </c>
      <c r="AE420" s="147">
        <f>_xlfn.XLOOKUP($T420,'FY25 Fringe Rates'!$X$6:$X$15,'FY25 Fringe Rates'!$Y$6:$Y$15,0,0,1)</f>
        <v>0</v>
      </c>
      <c r="AF420" s="150">
        <f t="shared" si="42"/>
        <v>0</v>
      </c>
      <c r="AG420" s="136">
        <v>0</v>
      </c>
      <c r="AH420" s="149">
        <f t="shared" si="48"/>
        <v>0</v>
      </c>
      <c r="AI420" s="151">
        <f t="shared" si="43"/>
        <v>0</v>
      </c>
      <c r="AJ420" s="32"/>
    </row>
    <row r="421" spans="1:36">
      <c r="A421" s="145" t="str">
        <f t="shared" si="44"/>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2"/>
      <c r="J421" s="303" t="str">
        <f>IF($I421="","-",_xlfn.XLOOKUP($I421,'CC.Meta'!$A:$A,'CC.Meta'!$D:$D,"-",0,1))</f>
        <v>-</v>
      </c>
      <c r="K421" s="306" t="str">
        <f t="shared" si="45"/>
        <v>--</v>
      </c>
      <c r="L421" s="302"/>
      <c r="M421" s="133"/>
      <c r="N421" s="234"/>
      <c r="O421" s="146" t="str">
        <f>IF($N421="","-",_xlfn.XLOOKUP($N421,'FY25 Gold Book'!$A:$A,'FY25 Gold Book'!$B:$B,"-",0,1))</f>
        <v>-</v>
      </c>
      <c r="P421" s="444" t="str">
        <f>IF($N421="","-",_xlfn.XLOOKUP($N421,'FY25 Gold Book'!$A:$A,'FY25 Gold Book'!$C:$C,"-",0,1))</f>
        <v>-</v>
      </c>
      <c r="Q421" s="146" t="str">
        <f>IF($N421="","-",_xlfn.XLOOKUP($N421,'FY25 Gold Book'!$A:$A,'FY25 Gold Book'!$D:$D,"-",0,1))</f>
        <v>-</v>
      </c>
      <c r="R421" s="52"/>
      <c r="S421" s="465" t="str" cm="1">
        <f t="array" ref="S421">IFERROR(
_xlfn.IFS(
$I421=600010,"36th District Judges (CC 600010)",
$I421=600014,"36th District Staff (CC 600014)",
$I421&lt;&gt;0,_xlfn.XLOOKUP($N421,'FY25 Gold Book'!$A:$A,'FY25 Gold Book'!$F:$F,"-",0,1)),
"-")</f>
        <v>-</v>
      </c>
      <c r="T421" s="465" t="str" cm="1">
        <f t="array" ref="T421">IFERROR(
_xlfn.IFS(
OR($R421="TASS",$R421="Seasonal"),"TASS / Part-Time (FICA Only)",
$A421=13,"BSEED",
$A421=20,"DDoT",
OR($A421=48,$A421=49),"DWSD",
$A421=72,"Library",
$I421=600010,"36th District Judges",
$I421=600014,"36th District Staff",
$N421&lt;&gt;0,_xlfn.XLOOKUP($N421,'FY25 Gold Book'!$A:$A,'FY25 Gold Book'!$H:$H,"-",0,1)),
"-")</f>
        <v>-</v>
      </c>
      <c r="U421" s="678"/>
      <c r="V421" s="679"/>
      <c r="W421" s="677"/>
      <c r="X421" s="134"/>
      <c r="Y421" s="135"/>
      <c r="Z421" s="147">
        <f>_xlfn.XLOOKUP($N421,'FY25 Gold Book'!$A:$A,'FY25 Gold Book'!$E:$E,0,0,1)</f>
        <v>0</v>
      </c>
      <c r="AA421" s="680">
        <f>_xlfn.XLOOKUP($N421,'FY25 Gold Book'!$A:$A,'FY25 Gold Book'!$G:$G,0,0,1)</f>
        <v>0</v>
      </c>
      <c r="AB421" s="148">
        <f t="shared" si="46"/>
        <v>0</v>
      </c>
      <c r="AC421" s="681">
        <v>0</v>
      </c>
      <c r="AD421" s="149">
        <f t="shared" si="47"/>
        <v>0</v>
      </c>
      <c r="AE421" s="147">
        <f>_xlfn.XLOOKUP($T421,'FY25 Fringe Rates'!$X$6:$X$15,'FY25 Fringe Rates'!$Y$6:$Y$15,0,0,1)</f>
        <v>0</v>
      </c>
      <c r="AF421" s="150">
        <f t="shared" si="42"/>
        <v>0</v>
      </c>
      <c r="AG421" s="136">
        <v>0</v>
      </c>
      <c r="AH421" s="149">
        <f t="shared" si="48"/>
        <v>0</v>
      </c>
      <c r="AI421" s="151">
        <f t="shared" si="43"/>
        <v>0</v>
      </c>
      <c r="AJ421" s="32"/>
    </row>
    <row r="422" spans="1:36">
      <c r="A422" s="145" t="str">
        <f t="shared" si="44"/>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2"/>
      <c r="J422" s="303" t="str">
        <f>IF($I422="","-",_xlfn.XLOOKUP($I422,'CC.Meta'!$A:$A,'CC.Meta'!$D:$D,"-",0,1))</f>
        <v>-</v>
      </c>
      <c r="K422" s="306" t="str">
        <f t="shared" si="45"/>
        <v>--</v>
      </c>
      <c r="L422" s="302"/>
      <c r="M422" s="133"/>
      <c r="N422" s="234"/>
      <c r="O422" s="146" t="str">
        <f>IF($N422="","-",_xlfn.XLOOKUP($N422,'FY25 Gold Book'!$A:$A,'FY25 Gold Book'!$B:$B,"-",0,1))</f>
        <v>-</v>
      </c>
      <c r="P422" s="444" t="str">
        <f>IF($N422="","-",_xlfn.XLOOKUP($N422,'FY25 Gold Book'!$A:$A,'FY25 Gold Book'!$C:$C,"-",0,1))</f>
        <v>-</v>
      </c>
      <c r="Q422" s="146" t="str">
        <f>IF($N422="","-",_xlfn.XLOOKUP($N422,'FY25 Gold Book'!$A:$A,'FY25 Gold Book'!$D:$D,"-",0,1))</f>
        <v>-</v>
      </c>
      <c r="R422" s="52"/>
      <c r="S422" s="465" t="str" cm="1">
        <f t="array" ref="S422">IFERROR(
_xlfn.IFS(
$I422=600010,"36th District Judges (CC 600010)",
$I422=600014,"36th District Staff (CC 600014)",
$I422&lt;&gt;0,_xlfn.XLOOKUP($N422,'FY25 Gold Book'!$A:$A,'FY25 Gold Book'!$F:$F,"-",0,1)),
"-")</f>
        <v>-</v>
      </c>
      <c r="T422" s="465" t="str" cm="1">
        <f t="array" ref="T422">IFERROR(
_xlfn.IFS(
OR($R422="TASS",$R422="Seasonal"),"TASS / Part-Time (FICA Only)",
$A422=13,"BSEED",
$A422=20,"DDoT",
OR($A422=48,$A422=49),"DWSD",
$A422=72,"Library",
$I422=600010,"36th District Judges",
$I422=600014,"36th District Staff",
$N422&lt;&gt;0,_xlfn.XLOOKUP($N422,'FY25 Gold Book'!$A:$A,'FY25 Gold Book'!$H:$H,"-",0,1)),
"-")</f>
        <v>-</v>
      </c>
      <c r="U422" s="678"/>
      <c r="V422" s="679"/>
      <c r="W422" s="677"/>
      <c r="X422" s="134"/>
      <c r="Y422" s="135"/>
      <c r="Z422" s="147">
        <f>_xlfn.XLOOKUP($N422,'FY25 Gold Book'!$A:$A,'FY25 Gold Book'!$E:$E,0,0,1)</f>
        <v>0</v>
      </c>
      <c r="AA422" s="680">
        <f>_xlfn.XLOOKUP($N422,'FY25 Gold Book'!$A:$A,'FY25 Gold Book'!$G:$G,0,0,1)</f>
        <v>0</v>
      </c>
      <c r="AB422" s="148">
        <f t="shared" si="46"/>
        <v>0</v>
      </c>
      <c r="AC422" s="681">
        <v>0</v>
      </c>
      <c r="AD422" s="149">
        <f t="shared" si="47"/>
        <v>0</v>
      </c>
      <c r="AE422" s="147">
        <f>_xlfn.XLOOKUP($T422,'FY25 Fringe Rates'!$X$6:$X$15,'FY25 Fringe Rates'!$Y$6:$Y$15,0,0,1)</f>
        <v>0</v>
      </c>
      <c r="AF422" s="150">
        <f t="shared" si="42"/>
        <v>0</v>
      </c>
      <c r="AG422" s="136">
        <v>0</v>
      </c>
      <c r="AH422" s="149">
        <f t="shared" si="48"/>
        <v>0</v>
      </c>
      <c r="AI422" s="151">
        <f t="shared" si="43"/>
        <v>0</v>
      </c>
      <c r="AJ422" s="32"/>
    </row>
    <row r="423" spans="1:36">
      <c r="A423" s="145" t="str">
        <f t="shared" si="44"/>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2"/>
      <c r="J423" s="303" t="str">
        <f>IF($I423="","-",_xlfn.XLOOKUP($I423,'CC.Meta'!$A:$A,'CC.Meta'!$D:$D,"-",0,1))</f>
        <v>-</v>
      </c>
      <c r="K423" s="306" t="str">
        <f t="shared" si="45"/>
        <v>--</v>
      </c>
      <c r="L423" s="302"/>
      <c r="M423" s="133"/>
      <c r="N423" s="234"/>
      <c r="O423" s="146" t="str">
        <f>IF($N423="","-",_xlfn.XLOOKUP($N423,'FY25 Gold Book'!$A:$A,'FY25 Gold Book'!$B:$B,"-",0,1))</f>
        <v>-</v>
      </c>
      <c r="P423" s="444" t="str">
        <f>IF($N423="","-",_xlfn.XLOOKUP($N423,'FY25 Gold Book'!$A:$A,'FY25 Gold Book'!$C:$C,"-",0,1))</f>
        <v>-</v>
      </c>
      <c r="Q423" s="146" t="str">
        <f>IF($N423="","-",_xlfn.XLOOKUP($N423,'FY25 Gold Book'!$A:$A,'FY25 Gold Book'!$D:$D,"-",0,1))</f>
        <v>-</v>
      </c>
      <c r="R423" s="52"/>
      <c r="S423" s="465" t="str" cm="1">
        <f t="array" ref="S423">IFERROR(
_xlfn.IFS(
$I423=600010,"36th District Judges (CC 600010)",
$I423=600014,"36th District Staff (CC 600014)",
$I423&lt;&gt;0,_xlfn.XLOOKUP($N423,'FY25 Gold Book'!$A:$A,'FY25 Gold Book'!$F:$F,"-",0,1)),
"-")</f>
        <v>-</v>
      </c>
      <c r="T423" s="465" t="str" cm="1">
        <f t="array" ref="T423">IFERROR(
_xlfn.IFS(
OR($R423="TASS",$R423="Seasonal"),"TASS / Part-Time (FICA Only)",
$A423=13,"BSEED",
$A423=20,"DDoT",
OR($A423=48,$A423=49),"DWSD",
$A423=72,"Library",
$I423=600010,"36th District Judges",
$I423=600014,"36th District Staff",
$N423&lt;&gt;0,_xlfn.XLOOKUP($N423,'FY25 Gold Book'!$A:$A,'FY25 Gold Book'!$H:$H,"-",0,1)),
"-")</f>
        <v>-</v>
      </c>
      <c r="U423" s="678"/>
      <c r="V423" s="679"/>
      <c r="W423" s="677"/>
      <c r="X423" s="134"/>
      <c r="Y423" s="135"/>
      <c r="Z423" s="147">
        <f>_xlfn.XLOOKUP($N423,'FY25 Gold Book'!$A:$A,'FY25 Gold Book'!$E:$E,0,0,1)</f>
        <v>0</v>
      </c>
      <c r="AA423" s="680">
        <f>_xlfn.XLOOKUP($N423,'FY25 Gold Book'!$A:$A,'FY25 Gold Book'!$G:$G,0,0,1)</f>
        <v>0</v>
      </c>
      <c r="AB423" s="148">
        <f t="shared" si="46"/>
        <v>0</v>
      </c>
      <c r="AC423" s="681">
        <v>0</v>
      </c>
      <c r="AD423" s="149">
        <f t="shared" si="47"/>
        <v>0</v>
      </c>
      <c r="AE423" s="147">
        <f>_xlfn.XLOOKUP($T423,'FY25 Fringe Rates'!$X$6:$X$15,'FY25 Fringe Rates'!$Y$6:$Y$15,0,0,1)</f>
        <v>0</v>
      </c>
      <c r="AF423" s="150">
        <f t="shared" si="42"/>
        <v>0</v>
      </c>
      <c r="AG423" s="136">
        <v>0</v>
      </c>
      <c r="AH423" s="149">
        <f t="shared" si="48"/>
        <v>0</v>
      </c>
      <c r="AI423" s="151">
        <f t="shared" si="43"/>
        <v>0</v>
      </c>
      <c r="AJ423" s="32"/>
    </row>
    <row r="424" spans="1:36">
      <c r="A424" s="145" t="str">
        <f t="shared" si="44"/>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2"/>
      <c r="J424" s="303" t="str">
        <f>IF($I424="","-",_xlfn.XLOOKUP($I424,'CC.Meta'!$A:$A,'CC.Meta'!$D:$D,"-",0,1))</f>
        <v>-</v>
      </c>
      <c r="K424" s="306" t="str">
        <f t="shared" si="45"/>
        <v>--</v>
      </c>
      <c r="L424" s="302"/>
      <c r="M424" s="133"/>
      <c r="N424" s="234"/>
      <c r="O424" s="146" t="str">
        <f>IF($N424="","-",_xlfn.XLOOKUP($N424,'FY25 Gold Book'!$A:$A,'FY25 Gold Book'!$B:$B,"-",0,1))</f>
        <v>-</v>
      </c>
      <c r="P424" s="444" t="str">
        <f>IF($N424="","-",_xlfn.XLOOKUP($N424,'FY25 Gold Book'!$A:$A,'FY25 Gold Book'!$C:$C,"-",0,1))</f>
        <v>-</v>
      </c>
      <c r="Q424" s="146" t="str">
        <f>IF($N424="","-",_xlfn.XLOOKUP($N424,'FY25 Gold Book'!$A:$A,'FY25 Gold Book'!$D:$D,"-",0,1))</f>
        <v>-</v>
      </c>
      <c r="R424" s="52"/>
      <c r="S424" s="465" t="str" cm="1">
        <f t="array" ref="S424">IFERROR(
_xlfn.IFS(
$I424=600010,"36th District Judges (CC 600010)",
$I424=600014,"36th District Staff (CC 600014)",
$I424&lt;&gt;0,_xlfn.XLOOKUP($N424,'FY25 Gold Book'!$A:$A,'FY25 Gold Book'!$F:$F,"-",0,1)),
"-")</f>
        <v>-</v>
      </c>
      <c r="T424" s="465" t="str" cm="1">
        <f t="array" ref="T424">IFERROR(
_xlfn.IFS(
OR($R424="TASS",$R424="Seasonal"),"TASS / Part-Time (FICA Only)",
$A424=13,"BSEED",
$A424=20,"DDoT",
OR($A424=48,$A424=49),"DWSD",
$A424=72,"Library",
$I424=600010,"36th District Judges",
$I424=600014,"36th District Staff",
$N424&lt;&gt;0,_xlfn.XLOOKUP($N424,'FY25 Gold Book'!$A:$A,'FY25 Gold Book'!$H:$H,"-",0,1)),
"-")</f>
        <v>-</v>
      </c>
      <c r="U424" s="678"/>
      <c r="V424" s="679"/>
      <c r="W424" s="677"/>
      <c r="X424" s="134"/>
      <c r="Y424" s="135"/>
      <c r="Z424" s="147">
        <f>_xlfn.XLOOKUP($N424,'FY25 Gold Book'!$A:$A,'FY25 Gold Book'!$E:$E,0,0,1)</f>
        <v>0</v>
      </c>
      <c r="AA424" s="680">
        <f>_xlfn.XLOOKUP($N424,'FY25 Gold Book'!$A:$A,'FY25 Gold Book'!$G:$G,0,0,1)</f>
        <v>0</v>
      </c>
      <c r="AB424" s="148">
        <f t="shared" si="46"/>
        <v>0</v>
      </c>
      <c r="AC424" s="681">
        <v>0</v>
      </c>
      <c r="AD424" s="149">
        <f t="shared" si="47"/>
        <v>0</v>
      </c>
      <c r="AE424" s="147">
        <f>_xlfn.XLOOKUP($T424,'FY25 Fringe Rates'!$X$6:$X$15,'FY25 Fringe Rates'!$Y$6:$Y$15,0,0,1)</f>
        <v>0</v>
      </c>
      <c r="AF424" s="150">
        <f t="shared" si="42"/>
        <v>0</v>
      </c>
      <c r="AG424" s="136">
        <v>0</v>
      </c>
      <c r="AH424" s="149">
        <f t="shared" si="48"/>
        <v>0</v>
      </c>
      <c r="AI424" s="151">
        <f t="shared" si="43"/>
        <v>0</v>
      </c>
      <c r="AJ424" s="32"/>
    </row>
    <row r="425" spans="1:36">
      <c r="A425" s="145" t="str">
        <f t="shared" si="44"/>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2"/>
      <c r="J425" s="303" t="str">
        <f>IF($I425="","-",_xlfn.XLOOKUP($I425,'CC.Meta'!$A:$A,'CC.Meta'!$D:$D,"-",0,1))</f>
        <v>-</v>
      </c>
      <c r="K425" s="306" t="str">
        <f t="shared" si="45"/>
        <v>--</v>
      </c>
      <c r="L425" s="302"/>
      <c r="M425" s="133"/>
      <c r="N425" s="234"/>
      <c r="O425" s="146" t="str">
        <f>IF($N425="","-",_xlfn.XLOOKUP($N425,'FY25 Gold Book'!$A:$A,'FY25 Gold Book'!$B:$B,"-",0,1))</f>
        <v>-</v>
      </c>
      <c r="P425" s="444" t="str">
        <f>IF($N425="","-",_xlfn.XLOOKUP($N425,'FY25 Gold Book'!$A:$A,'FY25 Gold Book'!$C:$C,"-",0,1))</f>
        <v>-</v>
      </c>
      <c r="Q425" s="146" t="str">
        <f>IF($N425="","-",_xlfn.XLOOKUP($N425,'FY25 Gold Book'!$A:$A,'FY25 Gold Book'!$D:$D,"-",0,1))</f>
        <v>-</v>
      </c>
      <c r="R425" s="52"/>
      <c r="S425" s="465" t="str" cm="1">
        <f t="array" ref="S425">IFERROR(
_xlfn.IFS(
$I425=600010,"36th District Judges (CC 600010)",
$I425=600014,"36th District Staff (CC 600014)",
$I425&lt;&gt;0,_xlfn.XLOOKUP($N425,'FY25 Gold Book'!$A:$A,'FY25 Gold Book'!$F:$F,"-",0,1)),
"-")</f>
        <v>-</v>
      </c>
      <c r="T425" s="465" t="str" cm="1">
        <f t="array" ref="T425">IFERROR(
_xlfn.IFS(
OR($R425="TASS",$R425="Seasonal"),"TASS / Part-Time (FICA Only)",
$A425=13,"BSEED",
$A425=20,"DDoT",
OR($A425=48,$A425=49),"DWSD",
$A425=72,"Library",
$I425=600010,"36th District Judges",
$I425=600014,"36th District Staff",
$N425&lt;&gt;0,_xlfn.XLOOKUP($N425,'FY25 Gold Book'!$A:$A,'FY25 Gold Book'!$H:$H,"-",0,1)),
"-")</f>
        <v>-</v>
      </c>
      <c r="U425" s="678"/>
      <c r="V425" s="679"/>
      <c r="W425" s="677"/>
      <c r="X425" s="134"/>
      <c r="Y425" s="135"/>
      <c r="Z425" s="147">
        <f>_xlfn.XLOOKUP($N425,'FY25 Gold Book'!$A:$A,'FY25 Gold Book'!$E:$E,0,0,1)</f>
        <v>0</v>
      </c>
      <c r="AA425" s="680">
        <f>_xlfn.XLOOKUP($N425,'FY25 Gold Book'!$A:$A,'FY25 Gold Book'!$G:$G,0,0,1)</f>
        <v>0</v>
      </c>
      <c r="AB425" s="148">
        <f t="shared" si="46"/>
        <v>0</v>
      </c>
      <c r="AC425" s="681">
        <v>0</v>
      </c>
      <c r="AD425" s="149">
        <f t="shared" si="47"/>
        <v>0</v>
      </c>
      <c r="AE425" s="147">
        <f>_xlfn.XLOOKUP($T425,'FY25 Fringe Rates'!$X$6:$X$15,'FY25 Fringe Rates'!$Y$6:$Y$15,0,0,1)</f>
        <v>0</v>
      </c>
      <c r="AF425" s="150">
        <f t="shared" si="42"/>
        <v>0</v>
      </c>
      <c r="AG425" s="136">
        <v>0</v>
      </c>
      <c r="AH425" s="149">
        <f t="shared" si="48"/>
        <v>0</v>
      </c>
      <c r="AI425" s="151">
        <f t="shared" si="43"/>
        <v>0</v>
      </c>
      <c r="AJ425" s="32"/>
    </row>
    <row r="426" spans="1:36">
      <c r="A426" s="145" t="str">
        <f t="shared" si="44"/>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2"/>
      <c r="J426" s="303" t="str">
        <f>IF($I426="","-",_xlfn.XLOOKUP($I426,'CC.Meta'!$A:$A,'CC.Meta'!$D:$D,"-",0,1))</f>
        <v>-</v>
      </c>
      <c r="K426" s="306" t="str">
        <f t="shared" si="45"/>
        <v>--</v>
      </c>
      <c r="L426" s="302"/>
      <c r="M426" s="133"/>
      <c r="N426" s="234"/>
      <c r="O426" s="146" t="str">
        <f>IF($N426="","-",_xlfn.XLOOKUP($N426,'FY25 Gold Book'!$A:$A,'FY25 Gold Book'!$B:$B,"-",0,1))</f>
        <v>-</v>
      </c>
      <c r="P426" s="444" t="str">
        <f>IF($N426="","-",_xlfn.XLOOKUP($N426,'FY25 Gold Book'!$A:$A,'FY25 Gold Book'!$C:$C,"-",0,1))</f>
        <v>-</v>
      </c>
      <c r="Q426" s="146" t="str">
        <f>IF($N426="","-",_xlfn.XLOOKUP($N426,'FY25 Gold Book'!$A:$A,'FY25 Gold Book'!$D:$D,"-",0,1))</f>
        <v>-</v>
      </c>
      <c r="R426" s="52"/>
      <c r="S426" s="465" t="str" cm="1">
        <f t="array" ref="S426">IFERROR(
_xlfn.IFS(
$I426=600010,"36th District Judges (CC 600010)",
$I426=600014,"36th District Staff (CC 600014)",
$I426&lt;&gt;0,_xlfn.XLOOKUP($N426,'FY25 Gold Book'!$A:$A,'FY25 Gold Book'!$F:$F,"-",0,1)),
"-")</f>
        <v>-</v>
      </c>
      <c r="T426" s="465" t="str" cm="1">
        <f t="array" ref="T426">IFERROR(
_xlfn.IFS(
OR($R426="TASS",$R426="Seasonal"),"TASS / Part-Time (FICA Only)",
$A426=13,"BSEED",
$A426=20,"DDoT",
OR($A426=48,$A426=49),"DWSD",
$A426=72,"Library",
$I426=600010,"36th District Judges",
$I426=600014,"36th District Staff",
$N426&lt;&gt;0,_xlfn.XLOOKUP($N426,'FY25 Gold Book'!$A:$A,'FY25 Gold Book'!$H:$H,"-",0,1)),
"-")</f>
        <v>-</v>
      </c>
      <c r="U426" s="678"/>
      <c r="V426" s="679"/>
      <c r="W426" s="677"/>
      <c r="X426" s="134"/>
      <c r="Y426" s="135"/>
      <c r="Z426" s="147">
        <f>_xlfn.XLOOKUP($N426,'FY25 Gold Book'!$A:$A,'FY25 Gold Book'!$E:$E,0,0,1)</f>
        <v>0</v>
      </c>
      <c r="AA426" s="680">
        <f>_xlfn.XLOOKUP($N426,'FY25 Gold Book'!$A:$A,'FY25 Gold Book'!$G:$G,0,0,1)</f>
        <v>0</v>
      </c>
      <c r="AB426" s="148">
        <f t="shared" si="46"/>
        <v>0</v>
      </c>
      <c r="AC426" s="681">
        <v>0</v>
      </c>
      <c r="AD426" s="149">
        <f t="shared" si="47"/>
        <v>0</v>
      </c>
      <c r="AE426" s="147">
        <f>_xlfn.XLOOKUP($T426,'FY25 Fringe Rates'!$X$6:$X$15,'FY25 Fringe Rates'!$Y$6:$Y$15,0,0,1)</f>
        <v>0</v>
      </c>
      <c r="AF426" s="150">
        <f t="shared" si="42"/>
        <v>0</v>
      </c>
      <c r="AG426" s="136">
        <v>0</v>
      </c>
      <c r="AH426" s="149">
        <f t="shared" si="48"/>
        <v>0</v>
      </c>
      <c r="AI426" s="151">
        <f t="shared" si="43"/>
        <v>0</v>
      </c>
      <c r="AJ426" s="32"/>
    </row>
    <row r="427" spans="1:36">
      <c r="A427" s="145" t="str">
        <f t="shared" si="44"/>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2"/>
      <c r="J427" s="303" t="str">
        <f>IF($I427="","-",_xlfn.XLOOKUP($I427,'CC.Meta'!$A:$A,'CC.Meta'!$D:$D,"-",0,1))</f>
        <v>-</v>
      </c>
      <c r="K427" s="306" t="str">
        <f t="shared" si="45"/>
        <v>--</v>
      </c>
      <c r="L427" s="302"/>
      <c r="M427" s="133"/>
      <c r="N427" s="234"/>
      <c r="O427" s="146" t="str">
        <f>IF($N427="","-",_xlfn.XLOOKUP($N427,'FY25 Gold Book'!$A:$A,'FY25 Gold Book'!$B:$B,"-",0,1))</f>
        <v>-</v>
      </c>
      <c r="P427" s="444" t="str">
        <f>IF($N427="","-",_xlfn.XLOOKUP($N427,'FY25 Gold Book'!$A:$A,'FY25 Gold Book'!$C:$C,"-",0,1))</f>
        <v>-</v>
      </c>
      <c r="Q427" s="146" t="str">
        <f>IF($N427="","-",_xlfn.XLOOKUP($N427,'FY25 Gold Book'!$A:$A,'FY25 Gold Book'!$D:$D,"-",0,1))</f>
        <v>-</v>
      </c>
      <c r="R427" s="52"/>
      <c r="S427" s="465" t="str" cm="1">
        <f t="array" ref="S427">IFERROR(
_xlfn.IFS(
$I427=600010,"36th District Judges (CC 600010)",
$I427=600014,"36th District Staff (CC 600014)",
$I427&lt;&gt;0,_xlfn.XLOOKUP($N427,'FY25 Gold Book'!$A:$A,'FY25 Gold Book'!$F:$F,"-",0,1)),
"-")</f>
        <v>-</v>
      </c>
      <c r="T427" s="465" t="str" cm="1">
        <f t="array" ref="T427">IFERROR(
_xlfn.IFS(
OR($R427="TASS",$R427="Seasonal"),"TASS / Part-Time (FICA Only)",
$A427=13,"BSEED",
$A427=20,"DDoT",
OR($A427=48,$A427=49),"DWSD",
$A427=72,"Library",
$I427=600010,"36th District Judges",
$I427=600014,"36th District Staff",
$N427&lt;&gt;0,_xlfn.XLOOKUP($N427,'FY25 Gold Book'!$A:$A,'FY25 Gold Book'!$H:$H,"-",0,1)),
"-")</f>
        <v>-</v>
      </c>
      <c r="U427" s="678"/>
      <c r="V427" s="679"/>
      <c r="W427" s="677"/>
      <c r="X427" s="134"/>
      <c r="Y427" s="135"/>
      <c r="Z427" s="147">
        <f>_xlfn.XLOOKUP($N427,'FY25 Gold Book'!$A:$A,'FY25 Gold Book'!$E:$E,0,0,1)</f>
        <v>0</v>
      </c>
      <c r="AA427" s="680">
        <f>_xlfn.XLOOKUP($N427,'FY25 Gold Book'!$A:$A,'FY25 Gold Book'!$G:$G,0,0,1)</f>
        <v>0</v>
      </c>
      <c r="AB427" s="148">
        <f t="shared" si="46"/>
        <v>0</v>
      </c>
      <c r="AC427" s="681">
        <v>0</v>
      </c>
      <c r="AD427" s="149">
        <f t="shared" si="47"/>
        <v>0</v>
      </c>
      <c r="AE427" s="147">
        <f>_xlfn.XLOOKUP($T427,'FY25 Fringe Rates'!$X$6:$X$15,'FY25 Fringe Rates'!$Y$6:$Y$15,0,0,1)</f>
        <v>0</v>
      </c>
      <c r="AF427" s="150">
        <f t="shared" si="42"/>
        <v>0</v>
      </c>
      <c r="AG427" s="136">
        <v>0</v>
      </c>
      <c r="AH427" s="149">
        <f t="shared" si="48"/>
        <v>0</v>
      </c>
      <c r="AI427" s="151">
        <f t="shared" si="43"/>
        <v>0</v>
      </c>
      <c r="AJ427" s="32"/>
    </row>
    <row r="428" spans="1:36">
      <c r="A428" s="145" t="str">
        <f t="shared" si="44"/>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2"/>
      <c r="J428" s="303" t="str">
        <f>IF($I428="","-",_xlfn.XLOOKUP($I428,'CC.Meta'!$A:$A,'CC.Meta'!$D:$D,"-",0,1))</f>
        <v>-</v>
      </c>
      <c r="K428" s="306" t="str">
        <f t="shared" si="45"/>
        <v>--</v>
      </c>
      <c r="L428" s="302"/>
      <c r="M428" s="133"/>
      <c r="N428" s="234"/>
      <c r="O428" s="146" t="str">
        <f>IF($N428="","-",_xlfn.XLOOKUP($N428,'FY25 Gold Book'!$A:$A,'FY25 Gold Book'!$B:$B,"-",0,1))</f>
        <v>-</v>
      </c>
      <c r="P428" s="444" t="str">
        <f>IF($N428="","-",_xlfn.XLOOKUP($N428,'FY25 Gold Book'!$A:$A,'FY25 Gold Book'!$C:$C,"-",0,1))</f>
        <v>-</v>
      </c>
      <c r="Q428" s="146" t="str">
        <f>IF($N428="","-",_xlfn.XLOOKUP($N428,'FY25 Gold Book'!$A:$A,'FY25 Gold Book'!$D:$D,"-",0,1))</f>
        <v>-</v>
      </c>
      <c r="R428" s="52"/>
      <c r="S428" s="465" t="str" cm="1">
        <f t="array" ref="S428">IFERROR(
_xlfn.IFS(
$I428=600010,"36th District Judges (CC 600010)",
$I428=600014,"36th District Staff (CC 600014)",
$I428&lt;&gt;0,_xlfn.XLOOKUP($N428,'FY25 Gold Book'!$A:$A,'FY25 Gold Book'!$F:$F,"-",0,1)),
"-")</f>
        <v>-</v>
      </c>
      <c r="T428" s="465" t="str" cm="1">
        <f t="array" ref="T428">IFERROR(
_xlfn.IFS(
OR($R428="TASS",$R428="Seasonal"),"TASS / Part-Time (FICA Only)",
$A428=13,"BSEED",
$A428=20,"DDoT",
OR($A428=48,$A428=49),"DWSD",
$A428=72,"Library",
$I428=600010,"36th District Judges",
$I428=600014,"36th District Staff",
$N428&lt;&gt;0,_xlfn.XLOOKUP($N428,'FY25 Gold Book'!$A:$A,'FY25 Gold Book'!$H:$H,"-",0,1)),
"-")</f>
        <v>-</v>
      </c>
      <c r="U428" s="678"/>
      <c r="V428" s="679"/>
      <c r="W428" s="677"/>
      <c r="X428" s="134"/>
      <c r="Y428" s="135"/>
      <c r="Z428" s="147">
        <f>_xlfn.XLOOKUP($N428,'FY25 Gold Book'!$A:$A,'FY25 Gold Book'!$E:$E,0,0,1)</f>
        <v>0</v>
      </c>
      <c r="AA428" s="680">
        <f>_xlfn.XLOOKUP($N428,'FY25 Gold Book'!$A:$A,'FY25 Gold Book'!$G:$G,0,0,1)</f>
        <v>0</v>
      </c>
      <c r="AB428" s="148">
        <f t="shared" si="46"/>
        <v>0</v>
      </c>
      <c r="AC428" s="681">
        <v>0</v>
      </c>
      <c r="AD428" s="149">
        <f t="shared" si="47"/>
        <v>0</v>
      </c>
      <c r="AE428" s="147">
        <f>_xlfn.XLOOKUP($T428,'FY25 Fringe Rates'!$X$6:$X$15,'FY25 Fringe Rates'!$Y$6:$Y$15,0,0,1)</f>
        <v>0</v>
      </c>
      <c r="AF428" s="150">
        <f t="shared" si="42"/>
        <v>0</v>
      </c>
      <c r="AG428" s="136">
        <v>0</v>
      </c>
      <c r="AH428" s="149">
        <f t="shared" si="48"/>
        <v>0</v>
      </c>
      <c r="AI428" s="151">
        <f t="shared" si="43"/>
        <v>0</v>
      </c>
      <c r="AJ428" s="32"/>
    </row>
    <row r="429" spans="1:36">
      <c r="A429" s="145" t="str">
        <f t="shared" si="44"/>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2"/>
      <c r="J429" s="303" t="str">
        <f>IF($I429="","-",_xlfn.XLOOKUP($I429,'CC.Meta'!$A:$A,'CC.Meta'!$D:$D,"-",0,1))</f>
        <v>-</v>
      </c>
      <c r="K429" s="306" t="str">
        <f t="shared" si="45"/>
        <v>--</v>
      </c>
      <c r="L429" s="302"/>
      <c r="M429" s="133"/>
      <c r="N429" s="234"/>
      <c r="O429" s="146" t="str">
        <f>IF($N429="","-",_xlfn.XLOOKUP($N429,'FY25 Gold Book'!$A:$A,'FY25 Gold Book'!$B:$B,"-",0,1))</f>
        <v>-</v>
      </c>
      <c r="P429" s="444" t="str">
        <f>IF($N429="","-",_xlfn.XLOOKUP($N429,'FY25 Gold Book'!$A:$A,'FY25 Gold Book'!$C:$C,"-",0,1))</f>
        <v>-</v>
      </c>
      <c r="Q429" s="146" t="str">
        <f>IF($N429="","-",_xlfn.XLOOKUP($N429,'FY25 Gold Book'!$A:$A,'FY25 Gold Book'!$D:$D,"-",0,1))</f>
        <v>-</v>
      </c>
      <c r="R429" s="52"/>
      <c r="S429" s="465" t="str" cm="1">
        <f t="array" ref="S429">IFERROR(
_xlfn.IFS(
$I429=600010,"36th District Judges (CC 600010)",
$I429=600014,"36th District Staff (CC 600014)",
$I429&lt;&gt;0,_xlfn.XLOOKUP($N429,'FY25 Gold Book'!$A:$A,'FY25 Gold Book'!$F:$F,"-",0,1)),
"-")</f>
        <v>-</v>
      </c>
      <c r="T429" s="465" t="str" cm="1">
        <f t="array" ref="T429">IFERROR(
_xlfn.IFS(
OR($R429="TASS",$R429="Seasonal"),"TASS / Part-Time (FICA Only)",
$A429=13,"BSEED",
$A429=20,"DDoT",
OR($A429=48,$A429=49),"DWSD",
$A429=72,"Library",
$I429=600010,"36th District Judges",
$I429=600014,"36th District Staff",
$N429&lt;&gt;0,_xlfn.XLOOKUP($N429,'FY25 Gold Book'!$A:$A,'FY25 Gold Book'!$H:$H,"-",0,1)),
"-")</f>
        <v>-</v>
      </c>
      <c r="U429" s="678"/>
      <c r="V429" s="679"/>
      <c r="W429" s="677"/>
      <c r="X429" s="134"/>
      <c r="Y429" s="135"/>
      <c r="Z429" s="147">
        <f>_xlfn.XLOOKUP($N429,'FY25 Gold Book'!$A:$A,'FY25 Gold Book'!$E:$E,0,0,1)</f>
        <v>0</v>
      </c>
      <c r="AA429" s="680">
        <f>_xlfn.XLOOKUP($N429,'FY25 Gold Book'!$A:$A,'FY25 Gold Book'!$G:$G,0,0,1)</f>
        <v>0</v>
      </c>
      <c r="AB429" s="148">
        <f t="shared" si="46"/>
        <v>0</v>
      </c>
      <c r="AC429" s="681">
        <v>0</v>
      </c>
      <c r="AD429" s="149">
        <f t="shared" si="47"/>
        <v>0</v>
      </c>
      <c r="AE429" s="147">
        <f>_xlfn.XLOOKUP($T429,'FY25 Fringe Rates'!$X$6:$X$15,'FY25 Fringe Rates'!$Y$6:$Y$15,0,0,1)</f>
        <v>0</v>
      </c>
      <c r="AF429" s="150">
        <f t="shared" si="42"/>
        <v>0</v>
      </c>
      <c r="AG429" s="136">
        <v>0</v>
      </c>
      <c r="AH429" s="149">
        <f t="shared" si="48"/>
        <v>0</v>
      </c>
      <c r="AI429" s="151">
        <f t="shared" si="43"/>
        <v>0</v>
      </c>
      <c r="AJ429" s="32"/>
    </row>
    <row r="430" spans="1:36">
      <c r="A430" s="145" t="str">
        <f t="shared" si="44"/>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2"/>
      <c r="J430" s="303" t="str">
        <f>IF($I430="","-",_xlfn.XLOOKUP($I430,'CC.Meta'!$A:$A,'CC.Meta'!$D:$D,"-",0,1))</f>
        <v>-</v>
      </c>
      <c r="K430" s="306" t="str">
        <f t="shared" si="45"/>
        <v>--</v>
      </c>
      <c r="L430" s="302"/>
      <c r="M430" s="133"/>
      <c r="N430" s="234"/>
      <c r="O430" s="146" t="str">
        <f>IF($N430="","-",_xlfn.XLOOKUP($N430,'FY25 Gold Book'!$A:$A,'FY25 Gold Book'!$B:$B,"-",0,1))</f>
        <v>-</v>
      </c>
      <c r="P430" s="444" t="str">
        <f>IF($N430="","-",_xlfn.XLOOKUP($N430,'FY25 Gold Book'!$A:$A,'FY25 Gold Book'!$C:$C,"-",0,1))</f>
        <v>-</v>
      </c>
      <c r="Q430" s="146" t="str">
        <f>IF($N430="","-",_xlfn.XLOOKUP($N430,'FY25 Gold Book'!$A:$A,'FY25 Gold Book'!$D:$D,"-",0,1))</f>
        <v>-</v>
      </c>
      <c r="R430" s="52"/>
      <c r="S430" s="465" t="str" cm="1">
        <f t="array" ref="S430">IFERROR(
_xlfn.IFS(
$I430=600010,"36th District Judges (CC 600010)",
$I430=600014,"36th District Staff (CC 600014)",
$I430&lt;&gt;0,_xlfn.XLOOKUP($N430,'FY25 Gold Book'!$A:$A,'FY25 Gold Book'!$F:$F,"-",0,1)),
"-")</f>
        <v>-</v>
      </c>
      <c r="T430" s="465" t="str" cm="1">
        <f t="array" ref="T430">IFERROR(
_xlfn.IFS(
OR($R430="TASS",$R430="Seasonal"),"TASS / Part-Time (FICA Only)",
$A430=13,"BSEED",
$A430=20,"DDoT",
OR($A430=48,$A430=49),"DWSD",
$A430=72,"Library",
$I430=600010,"36th District Judges",
$I430=600014,"36th District Staff",
$N430&lt;&gt;0,_xlfn.XLOOKUP($N430,'FY25 Gold Book'!$A:$A,'FY25 Gold Book'!$H:$H,"-",0,1)),
"-")</f>
        <v>-</v>
      </c>
      <c r="U430" s="678"/>
      <c r="V430" s="679"/>
      <c r="W430" s="677"/>
      <c r="X430" s="134"/>
      <c r="Y430" s="135"/>
      <c r="Z430" s="147">
        <f>_xlfn.XLOOKUP($N430,'FY25 Gold Book'!$A:$A,'FY25 Gold Book'!$E:$E,0,0,1)</f>
        <v>0</v>
      </c>
      <c r="AA430" s="680">
        <f>_xlfn.XLOOKUP($N430,'FY25 Gold Book'!$A:$A,'FY25 Gold Book'!$G:$G,0,0,1)</f>
        <v>0</v>
      </c>
      <c r="AB430" s="148">
        <f t="shared" si="46"/>
        <v>0</v>
      </c>
      <c r="AC430" s="681">
        <v>0</v>
      </c>
      <c r="AD430" s="149">
        <f t="shared" si="47"/>
        <v>0</v>
      </c>
      <c r="AE430" s="147">
        <f>_xlfn.XLOOKUP($T430,'FY25 Fringe Rates'!$X$6:$X$15,'FY25 Fringe Rates'!$Y$6:$Y$15,0,0,1)</f>
        <v>0</v>
      </c>
      <c r="AF430" s="150">
        <f t="shared" si="42"/>
        <v>0</v>
      </c>
      <c r="AG430" s="136">
        <v>0</v>
      </c>
      <c r="AH430" s="149">
        <f t="shared" si="48"/>
        <v>0</v>
      </c>
      <c r="AI430" s="151">
        <f t="shared" si="43"/>
        <v>0</v>
      </c>
      <c r="AJ430" s="32"/>
    </row>
    <row r="431" spans="1:36">
      <c r="A431" s="145" t="str">
        <f t="shared" si="44"/>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2"/>
      <c r="J431" s="303" t="str">
        <f>IF($I431="","-",_xlfn.XLOOKUP($I431,'CC.Meta'!$A:$A,'CC.Meta'!$D:$D,"-",0,1))</f>
        <v>-</v>
      </c>
      <c r="K431" s="306" t="str">
        <f t="shared" si="45"/>
        <v>--</v>
      </c>
      <c r="L431" s="302"/>
      <c r="M431" s="133"/>
      <c r="N431" s="234"/>
      <c r="O431" s="146" t="str">
        <f>IF($N431="","-",_xlfn.XLOOKUP($N431,'FY25 Gold Book'!$A:$A,'FY25 Gold Book'!$B:$B,"-",0,1))</f>
        <v>-</v>
      </c>
      <c r="P431" s="444" t="str">
        <f>IF($N431="","-",_xlfn.XLOOKUP($N431,'FY25 Gold Book'!$A:$A,'FY25 Gold Book'!$C:$C,"-",0,1))</f>
        <v>-</v>
      </c>
      <c r="Q431" s="146" t="str">
        <f>IF($N431="","-",_xlfn.XLOOKUP($N431,'FY25 Gold Book'!$A:$A,'FY25 Gold Book'!$D:$D,"-",0,1))</f>
        <v>-</v>
      </c>
      <c r="R431" s="52"/>
      <c r="S431" s="465" t="str" cm="1">
        <f t="array" ref="S431">IFERROR(
_xlfn.IFS(
$I431=600010,"36th District Judges (CC 600010)",
$I431=600014,"36th District Staff (CC 600014)",
$I431&lt;&gt;0,_xlfn.XLOOKUP($N431,'FY25 Gold Book'!$A:$A,'FY25 Gold Book'!$F:$F,"-",0,1)),
"-")</f>
        <v>-</v>
      </c>
      <c r="T431" s="465" t="str" cm="1">
        <f t="array" ref="T431">IFERROR(
_xlfn.IFS(
OR($R431="TASS",$R431="Seasonal"),"TASS / Part-Time (FICA Only)",
$A431=13,"BSEED",
$A431=20,"DDoT",
OR($A431=48,$A431=49),"DWSD",
$A431=72,"Library",
$I431=600010,"36th District Judges",
$I431=600014,"36th District Staff",
$N431&lt;&gt;0,_xlfn.XLOOKUP($N431,'FY25 Gold Book'!$A:$A,'FY25 Gold Book'!$H:$H,"-",0,1)),
"-")</f>
        <v>-</v>
      </c>
      <c r="U431" s="678"/>
      <c r="V431" s="679"/>
      <c r="W431" s="677"/>
      <c r="X431" s="134"/>
      <c r="Y431" s="135"/>
      <c r="Z431" s="147">
        <f>_xlfn.XLOOKUP($N431,'FY25 Gold Book'!$A:$A,'FY25 Gold Book'!$E:$E,0,0,1)</f>
        <v>0</v>
      </c>
      <c r="AA431" s="680">
        <f>_xlfn.XLOOKUP($N431,'FY25 Gold Book'!$A:$A,'FY25 Gold Book'!$G:$G,0,0,1)</f>
        <v>0</v>
      </c>
      <c r="AB431" s="148">
        <f t="shared" si="46"/>
        <v>0</v>
      </c>
      <c r="AC431" s="681">
        <v>0</v>
      </c>
      <c r="AD431" s="149">
        <f t="shared" si="47"/>
        <v>0</v>
      </c>
      <c r="AE431" s="147">
        <f>_xlfn.XLOOKUP($T431,'FY25 Fringe Rates'!$X$6:$X$15,'FY25 Fringe Rates'!$Y$6:$Y$15,0,0,1)</f>
        <v>0</v>
      </c>
      <c r="AF431" s="150">
        <f t="shared" si="42"/>
        <v>0</v>
      </c>
      <c r="AG431" s="136">
        <v>0</v>
      </c>
      <c r="AH431" s="149">
        <f t="shared" si="48"/>
        <v>0</v>
      </c>
      <c r="AI431" s="151">
        <f t="shared" si="43"/>
        <v>0</v>
      </c>
      <c r="AJ431" s="32"/>
    </row>
    <row r="432" spans="1:36">
      <c r="A432" s="145" t="str">
        <f t="shared" si="44"/>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2"/>
      <c r="J432" s="303" t="str">
        <f>IF($I432="","-",_xlfn.XLOOKUP($I432,'CC.Meta'!$A:$A,'CC.Meta'!$D:$D,"-",0,1))</f>
        <v>-</v>
      </c>
      <c r="K432" s="306" t="str">
        <f t="shared" si="45"/>
        <v>--</v>
      </c>
      <c r="L432" s="302"/>
      <c r="M432" s="133"/>
      <c r="N432" s="234"/>
      <c r="O432" s="146" t="str">
        <f>IF($N432="","-",_xlfn.XLOOKUP($N432,'FY25 Gold Book'!$A:$A,'FY25 Gold Book'!$B:$B,"-",0,1))</f>
        <v>-</v>
      </c>
      <c r="P432" s="444" t="str">
        <f>IF($N432="","-",_xlfn.XLOOKUP($N432,'FY25 Gold Book'!$A:$A,'FY25 Gold Book'!$C:$C,"-",0,1))</f>
        <v>-</v>
      </c>
      <c r="Q432" s="146" t="str">
        <f>IF($N432="","-",_xlfn.XLOOKUP($N432,'FY25 Gold Book'!$A:$A,'FY25 Gold Book'!$D:$D,"-",0,1))</f>
        <v>-</v>
      </c>
      <c r="R432" s="52"/>
      <c r="S432" s="465" t="str" cm="1">
        <f t="array" ref="S432">IFERROR(
_xlfn.IFS(
$I432=600010,"36th District Judges (CC 600010)",
$I432=600014,"36th District Staff (CC 600014)",
$I432&lt;&gt;0,_xlfn.XLOOKUP($N432,'FY25 Gold Book'!$A:$A,'FY25 Gold Book'!$F:$F,"-",0,1)),
"-")</f>
        <v>-</v>
      </c>
      <c r="T432" s="465" t="str" cm="1">
        <f t="array" ref="T432">IFERROR(
_xlfn.IFS(
OR($R432="TASS",$R432="Seasonal"),"TASS / Part-Time (FICA Only)",
$A432=13,"BSEED",
$A432=20,"DDoT",
OR($A432=48,$A432=49),"DWSD",
$A432=72,"Library",
$I432=600010,"36th District Judges",
$I432=600014,"36th District Staff",
$N432&lt;&gt;0,_xlfn.XLOOKUP($N432,'FY25 Gold Book'!$A:$A,'FY25 Gold Book'!$H:$H,"-",0,1)),
"-")</f>
        <v>-</v>
      </c>
      <c r="U432" s="678"/>
      <c r="V432" s="679"/>
      <c r="W432" s="677"/>
      <c r="X432" s="134"/>
      <c r="Y432" s="135"/>
      <c r="Z432" s="147">
        <f>_xlfn.XLOOKUP($N432,'FY25 Gold Book'!$A:$A,'FY25 Gold Book'!$E:$E,0,0,1)</f>
        <v>0</v>
      </c>
      <c r="AA432" s="680">
        <f>_xlfn.XLOOKUP($N432,'FY25 Gold Book'!$A:$A,'FY25 Gold Book'!$G:$G,0,0,1)</f>
        <v>0</v>
      </c>
      <c r="AB432" s="148">
        <f t="shared" si="46"/>
        <v>0</v>
      </c>
      <c r="AC432" s="681">
        <v>0</v>
      </c>
      <c r="AD432" s="149">
        <f t="shared" si="47"/>
        <v>0</v>
      </c>
      <c r="AE432" s="147">
        <f>_xlfn.XLOOKUP($T432,'FY25 Fringe Rates'!$X$6:$X$15,'FY25 Fringe Rates'!$Y$6:$Y$15,0,0,1)</f>
        <v>0</v>
      </c>
      <c r="AF432" s="150">
        <f t="shared" si="42"/>
        <v>0</v>
      </c>
      <c r="AG432" s="136">
        <v>0</v>
      </c>
      <c r="AH432" s="149">
        <f t="shared" si="48"/>
        <v>0</v>
      </c>
      <c r="AI432" s="151">
        <f t="shared" si="43"/>
        <v>0</v>
      </c>
      <c r="AJ432" s="32"/>
    </row>
    <row r="433" spans="1:36">
      <c r="A433" s="145" t="str">
        <f t="shared" si="44"/>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2"/>
      <c r="J433" s="303" t="str">
        <f>IF($I433="","-",_xlfn.XLOOKUP($I433,'CC.Meta'!$A:$A,'CC.Meta'!$D:$D,"-",0,1))</f>
        <v>-</v>
      </c>
      <c r="K433" s="306" t="str">
        <f t="shared" si="45"/>
        <v>--</v>
      </c>
      <c r="L433" s="302"/>
      <c r="M433" s="133"/>
      <c r="N433" s="234"/>
      <c r="O433" s="146" t="str">
        <f>IF($N433="","-",_xlfn.XLOOKUP($N433,'FY25 Gold Book'!$A:$A,'FY25 Gold Book'!$B:$B,"-",0,1))</f>
        <v>-</v>
      </c>
      <c r="P433" s="444" t="str">
        <f>IF($N433="","-",_xlfn.XLOOKUP($N433,'FY25 Gold Book'!$A:$A,'FY25 Gold Book'!$C:$C,"-",0,1))</f>
        <v>-</v>
      </c>
      <c r="Q433" s="146" t="str">
        <f>IF($N433="","-",_xlfn.XLOOKUP($N433,'FY25 Gold Book'!$A:$A,'FY25 Gold Book'!$D:$D,"-",0,1))</f>
        <v>-</v>
      </c>
      <c r="R433" s="52"/>
      <c r="S433" s="465" t="str" cm="1">
        <f t="array" ref="S433">IFERROR(
_xlfn.IFS(
$I433=600010,"36th District Judges (CC 600010)",
$I433=600014,"36th District Staff (CC 600014)",
$I433&lt;&gt;0,_xlfn.XLOOKUP($N433,'FY25 Gold Book'!$A:$A,'FY25 Gold Book'!$F:$F,"-",0,1)),
"-")</f>
        <v>-</v>
      </c>
      <c r="T433" s="465" t="str" cm="1">
        <f t="array" ref="T433">IFERROR(
_xlfn.IFS(
OR($R433="TASS",$R433="Seasonal"),"TASS / Part-Time (FICA Only)",
$A433=13,"BSEED",
$A433=20,"DDoT",
OR($A433=48,$A433=49),"DWSD",
$A433=72,"Library",
$I433=600010,"36th District Judges",
$I433=600014,"36th District Staff",
$N433&lt;&gt;0,_xlfn.XLOOKUP($N433,'FY25 Gold Book'!$A:$A,'FY25 Gold Book'!$H:$H,"-",0,1)),
"-")</f>
        <v>-</v>
      </c>
      <c r="U433" s="678"/>
      <c r="V433" s="679"/>
      <c r="W433" s="677"/>
      <c r="X433" s="134"/>
      <c r="Y433" s="135"/>
      <c r="Z433" s="147">
        <f>_xlfn.XLOOKUP($N433,'FY25 Gold Book'!$A:$A,'FY25 Gold Book'!$E:$E,0,0,1)</f>
        <v>0</v>
      </c>
      <c r="AA433" s="680">
        <f>_xlfn.XLOOKUP($N433,'FY25 Gold Book'!$A:$A,'FY25 Gold Book'!$G:$G,0,0,1)</f>
        <v>0</v>
      </c>
      <c r="AB433" s="148">
        <f t="shared" si="46"/>
        <v>0</v>
      </c>
      <c r="AC433" s="681">
        <v>0</v>
      </c>
      <c r="AD433" s="149">
        <f t="shared" si="47"/>
        <v>0</v>
      </c>
      <c r="AE433" s="147">
        <f>_xlfn.XLOOKUP($T433,'FY25 Fringe Rates'!$X$6:$X$15,'FY25 Fringe Rates'!$Y$6:$Y$15,0,0,1)</f>
        <v>0</v>
      </c>
      <c r="AF433" s="150">
        <f t="shared" si="42"/>
        <v>0</v>
      </c>
      <c r="AG433" s="136">
        <v>0</v>
      </c>
      <c r="AH433" s="149">
        <f t="shared" si="48"/>
        <v>0</v>
      </c>
      <c r="AI433" s="151">
        <f t="shared" si="43"/>
        <v>0</v>
      </c>
      <c r="AJ433" s="32"/>
    </row>
    <row r="434" spans="1:36">
      <c r="A434" s="145" t="str">
        <f t="shared" si="44"/>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2"/>
      <c r="J434" s="303" t="str">
        <f>IF($I434="","-",_xlfn.XLOOKUP($I434,'CC.Meta'!$A:$A,'CC.Meta'!$D:$D,"-",0,1))</f>
        <v>-</v>
      </c>
      <c r="K434" s="306" t="str">
        <f t="shared" si="45"/>
        <v>--</v>
      </c>
      <c r="L434" s="302"/>
      <c r="M434" s="133"/>
      <c r="N434" s="234"/>
      <c r="O434" s="146" t="str">
        <f>IF($N434="","-",_xlfn.XLOOKUP($N434,'FY25 Gold Book'!$A:$A,'FY25 Gold Book'!$B:$B,"-",0,1))</f>
        <v>-</v>
      </c>
      <c r="P434" s="444" t="str">
        <f>IF($N434="","-",_xlfn.XLOOKUP($N434,'FY25 Gold Book'!$A:$A,'FY25 Gold Book'!$C:$C,"-",0,1))</f>
        <v>-</v>
      </c>
      <c r="Q434" s="146" t="str">
        <f>IF($N434="","-",_xlfn.XLOOKUP($N434,'FY25 Gold Book'!$A:$A,'FY25 Gold Book'!$D:$D,"-",0,1))</f>
        <v>-</v>
      </c>
      <c r="R434" s="52"/>
      <c r="S434" s="465" t="str" cm="1">
        <f t="array" ref="S434">IFERROR(
_xlfn.IFS(
$I434=600010,"36th District Judges (CC 600010)",
$I434=600014,"36th District Staff (CC 600014)",
$I434&lt;&gt;0,_xlfn.XLOOKUP($N434,'FY25 Gold Book'!$A:$A,'FY25 Gold Book'!$F:$F,"-",0,1)),
"-")</f>
        <v>-</v>
      </c>
      <c r="T434" s="465" t="str" cm="1">
        <f t="array" ref="T434">IFERROR(
_xlfn.IFS(
OR($R434="TASS",$R434="Seasonal"),"TASS / Part-Time (FICA Only)",
$A434=13,"BSEED",
$A434=20,"DDoT",
OR($A434=48,$A434=49),"DWSD",
$A434=72,"Library",
$I434=600010,"36th District Judges",
$I434=600014,"36th District Staff",
$N434&lt;&gt;0,_xlfn.XLOOKUP($N434,'FY25 Gold Book'!$A:$A,'FY25 Gold Book'!$H:$H,"-",0,1)),
"-")</f>
        <v>-</v>
      </c>
      <c r="U434" s="678"/>
      <c r="V434" s="679"/>
      <c r="W434" s="677"/>
      <c r="X434" s="134"/>
      <c r="Y434" s="135"/>
      <c r="Z434" s="147">
        <f>_xlfn.XLOOKUP($N434,'FY25 Gold Book'!$A:$A,'FY25 Gold Book'!$E:$E,0,0,1)</f>
        <v>0</v>
      </c>
      <c r="AA434" s="680">
        <f>_xlfn.XLOOKUP($N434,'FY25 Gold Book'!$A:$A,'FY25 Gold Book'!$G:$G,0,0,1)</f>
        <v>0</v>
      </c>
      <c r="AB434" s="148">
        <f t="shared" si="46"/>
        <v>0</v>
      </c>
      <c r="AC434" s="681">
        <v>0</v>
      </c>
      <c r="AD434" s="149">
        <f t="shared" si="47"/>
        <v>0</v>
      </c>
      <c r="AE434" s="147">
        <f>_xlfn.XLOOKUP($T434,'FY25 Fringe Rates'!$X$6:$X$15,'FY25 Fringe Rates'!$Y$6:$Y$15,0,0,1)</f>
        <v>0</v>
      </c>
      <c r="AF434" s="150">
        <f t="shared" si="42"/>
        <v>0</v>
      </c>
      <c r="AG434" s="136">
        <v>0</v>
      </c>
      <c r="AH434" s="149">
        <f t="shared" si="48"/>
        <v>0</v>
      </c>
      <c r="AI434" s="151">
        <f t="shared" si="43"/>
        <v>0</v>
      </c>
      <c r="AJ434" s="32"/>
    </row>
    <row r="435" spans="1:36">
      <c r="A435" s="145" t="str">
        <f t="shared" si="44"/>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2"/>
      <c r="J435" s="303" t="str">
        <f>IF($I435="","-",_xlfn.XLOOKUP($I435,'CC.Meta'!$A:$A,'CC.Meta'!$D:$D,"-",0,1))</f>
        <v>-</v>
      </c>
      <c r="K435" s="306" t="str">
        <f t="shared" si="45"/>
        <v>--</v>
      </c>
      <c r="L435" s="302"/>
      <c r="M435" s="133"/>
      <c r="N435" s="234"/>
      <c r="O435" s="146" t="str">
        <f>IF($N435="","-",_xlfn.XLOOKUP($N435,'FY25 Gold Book'!$A:$A,'FY25 Gold Book'!$B:$B,"-",0,1))</f>
        <v>-</v>
      </c>
      <c r="P435" s="444" t="str">
        <f>IF($N435="","-",_xlfn.XLOOKUP($N435,'FY25 Gold Book'!$A:$A,'FY25 Gold Book'!$C:$C,"-",0,1))</f>
        <v>-</v>
      </c>
      <c r="Q435" s="146" t="str">
        <f>IF($N435="","-",_xlfn.XLOOKUP($N435,'FY25 Gold Book'!$A:$A,'FY25 Gold Book'!$D:$D,"-",0,1))</f>
        <v>-</v>
      </c>
      <c r="R435" s="52"/>
      <c r="S435" s="465" t="str" cm="1">
        <f t="array" ref="S435">IFERROR(
_xlfn.IFS(
$I435=600010,"36th District Judges (CC 600010)",
$I435=600014,"36th District Staff (CC 600014)",
$I435&lt;&gt;0,_xlfn.XLOOKUP($N435,'FY25 Gold Book'!$A:$A,'FY25 Gold Book'!$F:$F,"-",0,1)),
"-")</f>
        <v>-</v>
      </c>
      <c r="T435" s="465" t="str" cm="1">
        <f t="array" ref="T435">IFERROR(
_xlfn.IFS(
OR($R435="TASS",$R435="Seasonal"),"TASS / Part-Time (FICA Only)",
$A435=13,"BSEED",
$A435=20,"DDoT",
OR($A435=48,$A435=49),"DWSD",
$A435=72,"Library",
$I435=600010,"36th District Judges",
$I435=600014,"36th District Staff",
$N435&lt;&gt;0,_xlfn.XLOOKUP($N435,'FY25 Gold Book'!$A:$A,'FY25 Gold Book'!$H:$H,"-",0,1)),
"-")</f>
        <v>-</v>
      </c>
      <c r="U435" s="678"/>
      <c r="V435" s="679"/>
      <c r="W435" s="677"/>
      <c r="X435" s="134"/>
      <c r="Y435" s="135"/>
      <c r="Z435" s="147">
        <f>_xlfn.XLOOKUP($N435,'FY25 Gold Book'!$A:$A,'FY25 Gold Book'!$E:$E,0,0,1)</f>
        <v>0</v>
      </c>
      <c r="AA435" s="680">
        <f>_xlfn.XLOOKUP($N435,'FY25 Gold Book'!$A:$A,'FY25 Gold Book'!$G:$G,0,0,1)</f>
        <v>0</v>
      </c>
      <c r="AB435" s="148">
        <f t="shared" si="46"/>
        <v>0</v>
      </c>
      <c r="AC435" s="681">
        <v>0</v>
      </c>
      <c r="AD435" s="149">
        <f t="shared" si="47"/>
        <v>0</v>
      </c>
      <c r="AE435" s="147">
        <f>_xlfn.XLOOKUP($T435,'FY25 Fringe Rates'!$X$6:$X$15,'FY25 Fringe Rates'!$Y$6:$Y$15,0,0,1)</f>
        <v>0</v>
      </c>
      <c r="AF435" s="150">
        <f t="shared" si="42"/>
        <v>0</v>
      </c>
      <c r="AG435" s="136">
        <v>0</v>
      </c>
      <c r="AH435" s="149">
        <f t="shared" si="48"/>
        <v>0</v>
      </c>
      <c r="AI435" s="151">
        <f t="shared" si="43"/>
        <v>0</v>
      </c>
      <c r="AJ435" s="32"/>
    </row>
    <row r="436" spans="1:36">
      <c r="A436" s="145" t="str">
        <f t="shared" si="44"/>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2"/>
      <c r="J436" s="303" t="str">
        <f>IF($I436="","-",_xlfn.XLOOKUP($I436,'CC.Meta'!$A:$A,'CC.Meta'!$D:$D,"-",0,1))</f>
        <v>-</v>
      </c>
      <c r="K436" s="306" t="str">
        <f t="shared" si="45"/>
        <v>--</v>
      </c>
      <c r="L436" s="302"/>
      <c r="M436" s="133"/>
      <c r="N436" s="234"/>
      <c r="O436" s="146" t="str">
        <f>IF($N436="","-",_xlfn.XLOOKUP($N436,'FY25 Gold Book'!$A:$A,'FY25 Gold Book'!$B:$B,"-",0,1))</f>
        <v>-</v>
      </c>
      <c r="P436" s="444" t="str">
        <f>IF($N436="","-",_xlfn.XLOOKUP($N436,'FY25 Gold Book'!$A:$A,'FY25 Gold Book'!$C:$C,"-",0,1))</f>
        <v>-</v>
      </c>
      <c r="Q436" s="146" t="str">
        <f>IF($N436="","-",_xlfn.XLOOKUP($N436,'FY25 Gold Book'!$A:$A,'FY25 Gold Book'!$D:$D,"-",0,1))</f>
        <v>-</v>
      </c>
      <c r="R436" s="52"/>
      <c r="S436" s="465" t="str" cm="1">
        <f t="array" ref="S436">IFERROR(
_xlfn.IFS(
$I436=600010,"36th District Judges (CC 600010)",
$I436=600014,"36th District Staff (CC 600014)",
$I436&lt;&gt;0,_xlfn.XLOOKUP($N436,'FY25 Gold Book'!$A:$A,'FY25 Gold Book'!$F:$F,"-",0,1)),
"-")</f>
        <v>-</v>
      </c>
      <c r="T436" s="465" t="str" cm="1">
        <f t="array" ref="T436">IFERROR(
_xlfn.IFS(
OR($R436="TASS",$R436="Seasonal"),"TASS / Part-Time (FICA Only)",
$A436=13,"BSEED",
$A436=20,"DDoT",
OR($A436=48,$A436=49),"DWSD",
$A436=72,"Library",
$I436=600010,"36th District Judges",
$I436=600014,"36th District Staff",
$N436&lt;&gt;0,_xlfn.XLOOKUP($N436,'FY25 Gold Book'!$A:$A,'FY25 Gold Book'!$H:$H,"-",0,1)),
"-")</f>
        <v>-</v>
      </c>
      <c r="U436" s="678"/>
      <c r="V436" s="679"/>
      <c r="W436" s="677"/>
      <c r="X436" s="134"/>
      <c r="Y436" s="135"/>
      <c r="Z436" s="147">
        <f>_xlfn.XLOOKUP($N436,'FY25 Gold Book'!$A:$A,'FY25 Gold Book'!$E:$E,0,0,1)</f>
        <v>0</v>
      </c>
      <c r="AA436" s="680">
        <f>_xlfn.XLOOKUP($N436,'FY25 Gold Book'!$A:$A,'FY25 Gold Book'!$G:$G,0,0,1)</f>
        <v>0</v>
      </c>
      <c r="AB436" s="148">
        <f t="shared" si="46"/>
        <v>0</v>
      </c>
      <c r="AC436" s="681">
        <v>0</v>
      </c>
      <c r="AD436" s="149">
        <f t="shared" si="47"/>
        <v>0</v>
      </c>
      <c r="AE436" s="147">
        <f>_xlfn.XLOOKUP($T436,'FY25 Fringe Rates'!$X$6:$X$15,'FY25 Fringe Rates'!$Y$6:$Y$15,0,0,1)</f>
        <v>0</v>
      </c>
      <c r="AF436" s="150">
        <f t="shared" si="42"/>
        <v>0</v>
      </c>
      <c r="AG436" s="136">
        <v>0</v>
      </c>
      <c r="AH436" s="149">
        <f t="shared" si="48"/>
        <v>0</v>
      </c>
      <c r="AI436" s="151">
        <f t="shared" si="43"/>
        <v>0</v>
      </c>
      <c r="AJ436" s="32"/>
    </row>
    <row r="437" spans="1:36">
      <c r="A437" s="145" t="str">
        <f t="shared" si="44"/>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2"/>
      <c r="J437" s="303" t="str">
        <f>IF($I437="","-",_xlfn.XLOOKUP($I437,'CC.Meta'!$A:$A,'CC.Meta'!$D:$D,"-",0,1))</f>
        <v>-</v>
      </c>
      <c r="K437" s="306" t="str">
        <f t="shared" si="45"/>
        <v>--</v>
      </c>
      <c r="L437" s="302"/>
      <c r="M437" s="133"/>
      <c r="N437" s="234"/>
      <c r="O437" s="146" t="str">
        <f>IF($N437="","-",_xlfn.XLOOKUP($N437,'FY25 Gold Book'!$A:$A,'FY25 Gold Book'!$B:$B,"-",0,1))</f>
        <v>-</v>
      </c>
      <c r="P437" s="444" t="str">
        <f>IF($N437="","-",_xlfn.XLOOKUP($N437,'FY25 Gold Book'!$A:$A,'FY25 Gold Book'!$C:$C,"-",0,1))</f>
        <v>-</v>
      </c>
      <c r="Q437" s="146" t="str">
        <f>IF($N437="","-",_xlfn.XLOOKUP($N437,'FY25 Gold Book'!$A:$A,'FY25 Gold Book'!$D:$D,"-",0,1))</f>
        <v>-</v>
      </c>
      <c r="R437" s="52"/>
      <c r="S437" s="465" t="str" cm="1">
        <f t="array" ref="S437">IFERROR(
_xlfn.IFS(
$I437=600010,"36th District Judges (CC 600010)",
$I437=600014,"36th District Staff (CC 600014)",
$I437&lt;&gt;0,_xlfn.XLOOKUP($N437,'FY25 Gold Book'!$A:$A,'FY25 Gold Book'!$F:$F,"-",0,1)),
"-")</f>
        <v>-</v>
      </c>
      <c r="T437" s="465" t="str" cm="1">
        <f t="array" ref="T437">IFERROR(
_xlfn.IFS(
OR($R437="TASS",$R437="Seasonal"),"TASS / Part-Time (FICA Only)",
$A437=13,"BSEED",
$A437=20,"DDoT",
OR($A437=48,$A437=49),"DWSD",
$A437=72,"Library",
$I437=600010,"36th District Judges",
$I437=600014,"36th District Staff",
$N437&lt;&gt;0,_xlfn.XLOOKUP($N437,'FY25 Gold Book'!$A:$A,'FY25 Gold Book'!$H:$H,"-",0,1)),
"-")</f>
        <v>-</v>
      </c>
      <c r="U437" s="678"/>
      <c r="V437" s="679"/>
      <c r="W437" s="677"/>
      <c r="X437" s="134"/>
      <c r="Y437" s="135"/>
      <c r="Z437" s="147">
        <f>_xlfn.XLOOKUP($N437,'FY25 Gold Book'!$A:$A,'FY25 Gold Book'!$E:$E,0,0,1)</f>
        <v>0</v>
      </c>
      <c r="AA437" s="680">
        <f>_xlfn.XLOOKUP($N437,'FY25 Gold Book'!$A:$A,'FY25 Gold Book'!$G:$G,0,0,1)</f>
        <v>0</v>
      </c>
      <c r="AB437" s="148">
        <f t="shared" si="46"/>
        <v>0</v>
      </c>
      <c r="AC437" s="681">
        <v>0</v>
      </c>
      <c r="AD437" s="149">
        <f t="shared" si="47"/>
        <v>0</v>
      </c>
      <c r="AE437" s="147">
        <f>_xlfn.XLOOKUP($T437,'FY25 Fringe Rates'!$X$6:$X$15,'FY25 Fringe Rates'!$Y$6:$Y$15,0,0,1)</f>
        <v>0</v>
      </c>
      <c r="AF437" s="150">
        <f t="shared" si="42"/>
        <v>0</v>
      </c>
      <c r="AG437" s="136">
        <v>0</v>
      </c>
      <c r="AH437" s="149">
        <f t="shared" si="48"/>
        <v>0</v>
      </c>
      <c r="AI437" s="151">
        <f t="shared" si="43"/>
        <v>0</v>
      </c>
      <c r="AJ437" s="32"/>
    </row>
    <row r="438" spans="1:36">
      <c r="A438" s="145" t="str">
        <f t="shared" si="44"/>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2"/>
      <c r="J438" s="303" t="str">
        <f>IF($I438="","-",_xlfn.XLOOKUP($I438,'CC.Meta'!$A:$A,'CC.Meta'!$D:$D,"-",0,1))</f>
        <v>-</v>
      </c>
      <c r="K438" s="306" t="str">
        <f t="shared" si="45"/>
        <v>--</v>
      </c>
      <c r="L438" s="302"/>
      <c r="M438" s="133"/>
      <c r="N438" s="234"/>
      <c r="O438" s="146" t="str">
        <f>IF($N438="","-",_xlfn.XLOOKUP($N438,'FY25 Gold Book'!$A:$A,'FY25 Gold Book'!$B:$B,"-",0,1))</f>
        <v>-</v>
      </c>
      <c r="P438" s="444" t="str">
        <f>IF($N438="","-",_xlfn.XLOOKUP($N438,'FY25 Gold Book'!$A:$A,'FY25 Gold Book'!$C:$C,"-",0,1))</f>
        <v>-</v>
      </c>
      <c r="Q438" s="146" t="str">
        <f>IF($N438="","-",_xlfn.XLOOKUP($N438,'FY25 Gold Book'!$A:$A,'FY25 Gold Book'!$D:$D,"-",0,1))</f>
        <v>-</v>
      </c>
      <c r="R438" s="52"/>
      <c r="S438" s="465" t="str" cm="1">
        <f t="array" ref="S438">IFERROR(
_xlfn.IFS(
$I438=600010,"36th District Judges (CC 600010)",
$I438=600014,"36th District Staff (CC 600014)",
$I438&lt;&gt;0,_xlfn.XLOOKUP($N438,'FY25 Gold Book'!$A:$A,'FY25 Gold Book'!$F:$F,"-",0,1)),
"-")</f>
        <v>-</v>
      </c>
      <c r="T438" s="465" t="str" cm="1">
        <f t="array" ref="T438">IFERROR(
_xlfn.IFS(
OR($R438="TASS",$R438="Seasonal"),"TASS / Part-Time (FICA Only)",
$A438=13,"BSEED",
$A438=20,"DDoT",
OR($A438=48,$A438=49),"DWSD",
$A438=72,"Library",
$I438=600010,"36th District Judges",
$I438=600014,"36th District Staff",
$N438&lt;&gt;0,_xlfn.XLOOKUP($N438,'FY25 Gold Book'!$A:$A,'FY25 Gold Book'!$H:$H,"-",0,1)),
"-")</f>
        <v>-</v>
      </c>
      <c r="U438" s="678"/>
      <c r="V438" s="679"/>
      <c r="W438" s="677"/>
      <c r="X438" s="134"/>
      <c r="Y438" s="135"/>
      <c r="Z438" s="147">
        <f>_xlfn.XLOOKUP($N438,'FY25 Gold Book'!$A:$A,'FY25 Gold Book'!$E:$E,0,0,1)</f>
        <v>0</v>
      </c>
      <c r="AA438" s="680">
        <f>_xlfn.XLOOKUP($N438,'FY25 Gold Book'!$A:$A,'FY25 Gold Book'!$G:$G,0,0,1)</f>
        <v>0</v>
      </c>
      <c r="AB438" s="148">
        <f t="shared" si="46"/>
        <v>0</v>
      </c>
      <c r="AC438" s="681">
        <v>0</v>
      </c>
      <c r="AD438" s="149">
        <f t="shared" si="47"/>
        <v>0</v>
      </c>
      <c r="AE438" s="147">
        <f>_xlfn.XLOOKUP($T438,'FY25 Fringe Rates'!$X$6:$X$15,'FY25 Fringe Rates'!$Y$6:$Y$15,0,0,1)</f>
        <v>0</v>
      </c>
      <c r="AF438" s="150">
        <f t="shared" si="42"/>
        <v>0</v>
      </c>
      <c r="AG438" s="136">
        <v>0</v>
      </c>
      <c r="AH438" s="149">
        <f t="shared" si="48"/>
        <v>0</v>
      </c>
      <c r="AI438" s="151">
        <f t="shared" si="43"/>
        <v>0</v>
      </c>
      <c r="AJ438" s="32"/>
    </row>
    <row r="439" spans="1:36">
      <c r="A439" s="145" t="str">
        <f t="shared" si="44"/>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2"/>
      <c r="J439" s="303" t="str">
        <f>IF($I439="","-",_xlfn.XLOOKUP($I439,'CC.Meta'!$A:$A,'CC.Meta'!$D:$D,"-",0,1))</f>
        <v>-</v>
      </c>
      <c r="K439" s="306" t="str">
        <f t="shared" si="45"/>
        <v>--</v>
      </c>
      <c r="L439" s="302"/>
      <c r="M439" s="133"/>
      <c r="N439" s="234"/>
      <c r="O439" s="146" t="str">
        <f>IF($N439="","-",_xlfn.XLOOKUP($N439,'FY25 Gold Book'!$A:$A,'FY25 Gold Book'!$B:$B,"-",0,1))</f>
        <v>-</v>
      </c>
      <c r="P439" s="444" t="str">
        <f>IF($N439="","-",_xlfn.XLOOKUP($N439,'FY25 Gold Book'!$A:$A,'FY25 Gold Book'!$C:$C,"-",0,1))</f>
        <v>-</v>
      </c>
      <c r="Q439" s="146" t="str">
        <f>IF($N439="","-",_xlfn.XLOOKUP($N439,'FY25 Gold Book'!$A:$A,'FY25 Gold Book'!$D:$D,"-",0,1))</f>
        <v>-</v>
      </c>
      <c r="R439" s="52"/>
      <c r="S439" s="465" t="str" cm="1">
        <f t="array" ref="S439">IFERROR(
_xlfn.IFS(
$I439=600010,"36th District Judges (CC 600010)",
$I439=600014,"36th District Staff (CC 600014)",
$I439&lt;&gt;0,_xlfn.XLOOKUP($N439,'FY25 Gold Book'!$A:$A,'FY25 Gold Book'!$F:$F,"-",0,1)),
"-")</f>
        <v>-</v>
      </c>
      <c r="T439" s="465" t="str" cm="1">
        <f t="array" ref="T439">IFERROR(
_xlfn.IFS(
OR($R439="TASS",$R439="Seasonal"),"TASS / Part-Time (FICA Only)",
$A439=13,"BSEED",
$A439=20,"DDoT",
OR($A439=48,$A439=49),"DWSD",
$A439=72,"Library",
$I439=600010,"36th District Judges",
$I439=600014,"36th District Staff",
$N439&lt;&gt;0,_xlfn.XLOOKUP($N439,'FY25 Gold Book'!$A:$A,'FY25 Gold Book'!$H:$H,"-",0,1)),
"-")</f>
        <v>-</v>
      </c>
      <c r="U439" s="678"/>
      <c r="V439" s="679"/>
      <c r="W439" s="677"/>
      <c r="X439" s="134"/>
      <c r="Y439" s="135"/>
      <c r="Z439" s="147">
        <f>_xlfn.XLOOKUP($N439,'FY25 Gold Book'!$A:$A,'FY25 Gold Book'!$E:$E,0,0,1)</f>
        <v>0</v>
      </c>
      <c r="AA439" s="680">
        <f>_xlfn.XLOOKUP($N439,'FY25 Gold Book'!$A:$A,'FY25 Gold Book'!$G:$G,0,0,1)</f>
        <v>0</v>
      </c>
      <c r="AB439" s="148">
        <f t="shared" si="46"/>
        <v>0</v>
      </c>
      <c r="AC439" s="681">
        <v>0</v>
      </c>
      <c r="AD439" s="149">
        <f t="shared" si="47"/>
        <v>0</v>
      </c>
      <c r="AE439" s="147">
        <f>_xlfn.XLOOKUP($T439,'FY25 Fringe Rates'!$X$6:$X$15,'FY25 Fringe Rates'!$Y$6:$Y$15,0,0,1)</f>
        <v>0</v>
      </c>
      <c r="AF439" s="150">
        <f t="shared" si="42"/>
        <v>0</v>
      </c>
      <c r="AG439" s="136">
        <v>0</v>
      </c>
      <c r="AH439" s="149">
        <f t="shared" si="48"/>
        <v>0</v>
      </c>
      <c r="AI439" s="151">
        <f t="shared" si="43"/>
        <v>0</v>
      </c>
      <c r="AJ439" s="32"/>
    </row>
    <row r="440" spans="1:36">
      <c r="A440" s="145" t="str">
        <f t="shared" si="44"/>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2"/>
      <c r="J440" s="303" t="str">
        <f>IF($I440="","-",_xlfn.XLOOKUP($I440,'CC.Meta'!$A:$A,'CC.Meta'!$D:$D,"-",0,1))</f>
        <v>-</v>
      </c>
      <c r="K440" s="306" t="str">
        <f t="shared" si="45"/>
        <v>--</v>
      </c>
      <c r="L440" s="302"/>
      <c r="M440" s="133"/>
      <c r="N440" s="234"/>
      <c r="O440" s="146" t="str">
        <f>IF($N440="","-",_xlfn.XLOOKUP($N440,'FY25 Gold Book'!$A:$A,'FY25 Gold Book'!$B:$B,"-",0,1))</f>
        <v>-</v>
      </c>
      <c r="P440" s="444" t="str">
        <f>IF($N440="","-",_xlfn.XLOOKUP($N440,'FY25 Gold Book'!$A:$A,'FY25 Gold Book'!$C:$C,"-",0,1))</f>
        <v>-</v>
      </c>
      <c r="Q440" s="146" t="str">
        <f>IF($N440="","-",_xlfn.XLOOKUP($N440,'FY25 Gold Book'!$A:$A,'FY25 Gold Book'!$D:$D,"-",0,1))</f>
        <v>-</v>
      </c>
      <c r="R440" s="52"/>
      <c r="S440" s="465" t="str" cm="1">
        <f t="array" ref="S440">IFERROR(
_xlfn.IFS(
$I440=600010,"36th District Judges (CC 600010)",
$I440=600014,"36th District Staff (CC 600014)",
$I440&lt;&gt;0,_xlfn.XLOOKUP($N440,'FY25 Gold Book'!$A:$A,'FY25 Gold Book'!$F:$F,"-",0,1)),
"-")</f>
        <v>-</v>
      </c>
      <c r="T440" s="465" t="str" cm="1">
        <f t="array" ref="T440">IFERROR(
_xlfn.IFS(
OR($R440="TASS",$R440="Seasonal"),"TASS / Part-Time (FICA Only)",
$A440=13,"BSEED",
$A440=20,"DDoT",
OR($A440=48,$A440=49),"DWSD",
$A440=72,"Library",
$I440=600010,"36th District Judges",
$I440=600014,"36th District Staff",
$N440&lt;&gt;0,_xlfn.XLOOKUP($N440,'FY25 Gold Book'!$A:$A,'FY25 Gold Book'!$H:$H,"-",0,1)),
"-")</f>
        <v>-</v>
      </c>
      <c r="U440" s="678"/>
      <c r="V440" s="679"/>
      <c r="W440" s="677"/>
      <c r="X440" s="134"/>
      <c r="Y440" s="135"/>
      <c r="Z440" s="147">
        <f>_xlfn.XLOOKUP($N440,'FY25 Gold Book'!$A:$A,'FY25 Gold Book'!$E:$E,0,0,1)</f>
        <v>0</v>
      </c>
      <c r="AA440" s="680">
        <f>_xlfn.XLOOKUP($N440,'FY25 Gold Book'!$A:$A,'FY25 Gold Book'!$G:$G,0,0,1)</f>
        <v>0</v>
      </c>
      <c r="AB440" s="148">
        <f t="shared" si="46"/>
        <v>0</v>
      </c>
      <c r="AC440" s="681">
        <v>0</v>
      </c>
      <c r="AD440" s="149">
        <f t="shared" si="47"/>
        <v>0</v>
      </c>
      <c r="AE440" s="147">
        <f>_xlfn.XLOOKUP($T440,'FY25 Fringe Rates'!$X$6:$X$15,'FY25 Fringe Rates'!$Y$6:$Y$15,0,0,1)</f>
        <v>0</v>
      </c>
      <c r="AF440" s="150">
        <f t="shared" si="42"/>
        <v>0</v>
      </c>
      <c r="AG440" s="136">
        <v>0</v>
      </c>
      <c r="AH440" s="149">
        <f t="shared" si="48"/>
        <v>0</v>
      </c>
      <c r="AI440" s="151">
        <f t="shared" si="43"/>
        <v>0</v>
      </c>
      <c r="AJ440" s="32"/>
    </row>
    <row r="441" spans="1:36">
      <c r="A441" s="145" t="str">
        <f t="shared" si="44"/>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2"/>
      <c r="J441" s="303" t="str">
        <f>IF($I441="","-",_xlfn.XLOOKUP($I441,'CC.Meta'!$A:$A,'CC.Meta'!$D:$D,"-",0,1))</f>
        <v>-</v>
      </c>
      <c r="K441" s="306" t="str">
        <f t="shared" si="45"/>
        <v>--</v>
      </c>
      <c r="L441" s="302"/>
      <c r="M441" s="133"/>
      <c r="N441" s="234"/>
      <c r="O441" s="146" t="str">
        <f>IF($N441="","-",_xlfn.XLOOKUP($N441,'FY25 Gold Book'!$A:$A,'FY25 Gold Book'!$B:$B,"-",0,1))</f>
        <v>-</v>
      </c>
      <c r="P441" s="444" t="str">
        <f>IF($N441="","-",_xlfn.XLOOKUP($N441,'FY25 Gold Book'!$A:$A,'FY25 Gold Book'!$C:$C,"-",0,1))</f>
        <v>-</v>
      </c>
      <c r="Q441" s="146" t="str">
        <f>IF($N441="","-",_xlfn.XLOOKUP($N441,'FY25 Gold Book'!$A:$A,'FY25 Gold Book'!$D:$D,"-",0,1))</f>
        <v>-</v>
      </c>
      <c r="R441" s="52"/>
      <c r="S441" s="465" t="str" cm="1">
        <f t="array" ref="S441">IFERROR(
_xlfn.IFS(
$I441=600010,"36th District Judges (CC 600010)",
$I441=600014,"36th District Staff (CC 600014)",
$I441&lt;&gt;0,_xlfn.XLOOKUP($N441,'FY25 Gold Book'!$A:$A,'FY25 Gold Book'!$F:$F,"-",0,1)),
"-")</f>
        <v>-</v>
      </c>
      <c r="T441" s="465" t="str" cm="1">
        <f t="array" ref="T441">IFERROR(
_xlfn.IFS(
OR($R441="TASS",$R441="Seasonal"),"TASS / Part-Time (FICA Only)",
$A441=13,"BSEED",
$A441=20,"DDoT",
OR($A441=48,$A441=49),"DWSD",
$A441=72,"Library",
$I441=600010,"36th District Judges",
$I441=600014,"36th District Staff",
$N441&lt;&gt;0,_xlfn.XLOOKUP($N441,'FY25 Gold Book'!$A:$A,'FY25 Gold Book'!$H:$H,"-",0,1)),
"-")</f>
        <v>-</v>
      </c>
      <c r="U441" s="678"/>
      <c r="V441" s="679"/>
      <c r="W441" s="677"/>
      <c r="X441" s="134"/>
      <c r="Y441" s="135"/>
      <c r="Z441" s="147">
        <f>_xlfn.XLOOKUP($N441,'FY25 Gold Book'!$A:$A,'FY25 Gold Book'!$E:$E,0,0,1)</f>
        <v>0</v>
      </c>
      <c r="AA441" s="680">
        <f>_xlfn.XLOOKUP($N441,'FY25 Gold Book'!$A:$A,'FY25 Gold Book'!$G:$G,0,0,1)</f>
        <v>0</v>
      </c>
      <c r="AB441" s="148">
        <f t="shared" si="46"/>
        <v>0</v>
      </c>
      <c r="AC441" s="681">
        <v>0</v>
      </c>
      <c r="AD441" s="149">
        <f t="shared" si="47"/>
        <v>0</v>
      </c>
      <c r="AE441" s="147">
        <f>_xlfn.XLOOKUP($T441,'FY25 Fringe Rates'!$X$6:$X$15,'FY25 Fringe Rates'!$Y$6:$Y$15,0,0,1)</f>
        <v>0</v>
      </c>
      <c r="AF441" s="150">
        <f t="shared" si="42"/>
        <v>0</v>
      </c>
      <c r="AG441" s="136">
        <v>0</v>
      </c>
      <c r="AH441" s="149">
        <f t="shared" si="48"/>
        <v>0</v>
      </c>
      <c r="AI441" s="151">
        <f t="shared" si="43"/>
        <v>0</v>
      </c>
      <c r="AJ441" s="32"/>
    </row>
    <row r="442" spans="1:36">
      <c r="A442" s="145" t="str">
        <f t="shared" si="44"/>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2"/>
      <c r="J442" s="303" t="str">
        <f>IF($I442="","-",_xlfn.XLOOKUP($I442,'CC.Meta'!$A:$A,'CC.Meta'!$D:$D,"-",0,1))</f>
        <v>-</v>
      </c>
      <c r="K442" s="306" t="str">
        <f t="shared" si="45"/>
        <v>--</v>
      </c>
      <c r="L442" s="302"/>
      <c r="M442" s="133"/>
      <c r="N442" s="234"/>
      <c r="O442" s="146" t="str">
        <f>IF($N442="","-",_xlfn.XLOOKUP($N442,'FY25 Gold Book'!$A:$A,'FY25 Gold Book'!$B:$B,"-",0,1))</f>
        <v>-</v>
      </c>
      <c r="P442" s="444" t="str">
        <f>IF($N442="","-",_xlfn.XLOOKUP($N442,'FY25 Gold Book'!$A:$A,'FY25 Gold Book'!$C:$C,"-",0,1))</f>
        <v>-</v>
      </c>
      <c r="Q442" s="146" t="str">
        <f>IF($N442="","-",_xlfn.XLOOKUP($N442,'FY25 Gold Book'!$A:$A,'FY25 Gold Book'!$D:$D,"-",0,1))</f>
        <v>-</v>
      </c>
      <c r="R442" s="52"/>
      <c r="S442" s="465" t="str" cm="1">
        <f t="array" ref="S442">IFERROR(
_xlfn.IFS(
$I442=600010,"36th District Judges (CC 600010)",
$I442=600014,"36th District Staff (CC 600014)",
$I442&lt;&gt;0,_xlfn.XLOOKUP($N442,'FY25 Gold Book'!$A:$A,'FY25 Gold Book'!$F:$F,"-",0,1)),
"-")</f>
        <v>-</v>
      </c>
      <c r="T442" s="465" t="str" cm="1">
        <f t="array" ref="T442">IFERROR(
_xlfn.IFS(
OR($R442="TASS",$R442="Seasonal"),"TASS / Part-Time (FICA Only)",
$A442=13,"BSEED",
$A442=20,"DDoT",
OR($A442=48,$A442=49),"DWSD",
$A442=72,"Library",
$I442=600010,"36th District Judges",
$I442=600014,"36th District Staff",
$N442&lt;&gt;0,_xlfn.XLOOKUP($N442,'FY25 Gold Book'!$A:$A,'FY25 Gold Book'!$H:$H,"-",0,1)),
"-")</f>
        <v>-</v>
      </c>
      <c r="U442" s="678"/>
      <c r="V442" s="679"/>
      <c r="W442" s="677"/>
      <c r="X442" s="134"/>
      <c r="Y442" s="135"/>
      <c r="Z442" s="147">
        <f>_xlfn.XLOOKUP($N442,'FY25 Gold Book'!$A:$A,'FY25 Gold Book'!$E:$E,0,0,1)</f>
        <v>0</v>
      </c>
      <c r="AA442" s="680">
        <f>_xlfn.XLOOKUP($N442,'FY25 Gold Book'!$A:$A,'FY25 Gold Book'!$G:$G,0,0,1)</f>
        <v>0</v>
      </c>
      <c r="AB442" s="148">
        <f t="shared" si="46"/>
        <v>0</v>
      </c>
      <c r="AC442" s="681">
        <v>0</v>
      </c>
      <c r="AD442" s="149">
        <f t="shared" si="47"/>
        <v>0</v>
      </c>
      <c r="AE442" s="147">
        <f>_xlfn.XLOOKUP($T442,'FY25 Fringe Rates'!$X$6:$X$15,'FY25 Fringe Rates'!$Y$6:$Y$15,0,0,1)</f>
        <v>0</v>
      </c>
      <c r="AF442" s="150">
        <f t="shared" si="42"/>
        <v>0</v>
      </c>
      <c r="AG442" s="136">
        <v>0</v>
      </c>
      <c r="AH442" s="149">
        <f t="shared" si="48"/>
        <v>0</v>
      </c>
      <c r="AI442" s="151">
        <f t="shared" si="43"/>
        <v>0</v>
      </c>
      <c r="AJ442" s="32"/>
    </row>
    <row r="443" spans="1:36">
      <c r="A443" s="145" t="str">
        <f t="shared" si="44"/>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2"/>
      <c r="J443" s="303" t="str">
        <f>IF($I443="","-",_xlfn.XLOOKUP($I443,'CC.Meta'!$A:$A,'CC.Meta'!$D:$D,"-",0,1))</f>
        <v>-</v>
      </c>
      <c r="K443" s="306" t="str">
        <f t="shared" si="45"/>
        <v>--</v>
      </c>
      <c r="L443" s="302"/>
      <c r="M443" s="133"/>
      <c r="N443" s="234"/>
      <c r="O443" s="146" t="str">
        <f>IF($N443="","-",_xlfn.XLOOKUP($N443,'FY25 Gold Book'!$A:$A,'FY25 Gold Book'!$B:$B,"-",0,1))</f>
        <v>-</v>
      </c>
      <c r="P443" s="444" t="str">
        <f>IF($N443="","-",_xlfn.XLOOKUP($N443,'FY25 Gold Book'!$A:$A,'FY25 Gold Book'!$C:$C,"-",0,1))</f>
        <v>-</v>
      </c>
      <c r="Q443" s="146" t="str">
        <f>IF($N443="","-",_xlfn.XLOOKUP($N443,'FY25 Gold Book'!$A:$A,'FY25 Gold Book'!$D:$D,"-",0,1))</f>
        <v>-</v>
      </c>
      <c r="R443" s="52"/>
      <c r="S443" s="465" t="str" cm="1">
        <f t="array" ref="S443">IFERROR(
_xlfn.IFS(
$I443=600010,"36th District Judges (CC 600010)",
$I443=600014,"36th District Staff (CC 600014)",
$I443&lt;&gt;0,_xlfn.XLOOKUP($N443,'FY25 Gold Book'!$A:$A,'FY25 Gold Book'!$F:$F,"-",0,1)),
"-")</f>
        <v>-</v>
      </c>
      <c r="T443" s="465" t="str" cm="1">
        <f t="array" ref="T443">IFERROR(
_xlfn.IFS(
OR($R443="TASS",$R443="Seasonal"),"TASS / Part-Time (FICA Only)",
$A443=13,"BSEED",
$A443=20,"DDoT",
OR($A443=48,$A443=49),"DWSD",
$A443=72,"Library",
$I443=600010,"36th District Judges",
$I443=600014,"36th District Staff",
$N443&lt;&gt;0,_xlfn.XLOOKUP($N443,'FY25 Gold Book'!$A:$A,'FY25 Gold Book'!$H:$H,"-",0,1)),
"-")</f>
        <v>-</v>
      </c>
      <c r="U443" s="678"/>
      <c r="V443" s="679"/>
      <c r="W443" s="677"/>
      <c r="X443" s="134"/>
      <c r="Y443" s="135"/>
      <c r="Z443" s="147">
        <f>_xlfn.XLOOKUP($N443,'FY25 Gold Book'!$A:$A,'FY25 Gold Book'!$E:$E,0,0,1)</f>
        <v>0</v>
      </c>
      <c r="AA443" s="680">
        <f>_xlfn.XLOOKUP($N443,'FY25 Gold Book'!$A:$A,'FY25 Gold Book'!$G:$G,0,0,1)</f>
        <v>0</v>
      </c>
      <c r="AB443" s="148">
        <f t="shared" si="46"/>
        <v>0</v>
      </c>
      <c r="AC443" s="681">
        <v>0</v>
      </c>
      <c r="AD443" s="149">
        <f t="shared" si="47"/>
        <v>0</v>
      </c>
      <c r="AE443" s="147">
        <f>_xlfn.XLOOKUP($T443,'FY25 Fringe Rates'!$X$6:$X$15,'FY25 Fringe Rates'!$Y$6:$Y$15,0,0,1)</f>
        <v>0</v>
      </c>
      <c r="AF443" s="150">
        <f t="shared" si="42"/>
        <v>0</v>
      </c>
      <c r="AG443" s="136">
        <v>0</v>
      </c>
      <c r="AH443" s="149">
        <f t="shared" si="48"/>
        <v>0</v>
      </c>
      <c r="AI443" s="151">
        <f t="shared" si="43"/>
        <v>0</v>
      </c>
      <c r="AJ443" s="32"/>
    </row>
    <row r="444" spans="1:36">
      <c r="A444" s="145" t="str">
        <f t="shared" si="44"/>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2"/>
      <c r="J444" s="303" t="str">
        <f>IF($I444="","-",_xlfn.XLOOKUP($I444,'CC.Meta'!$A:$A,'CC.Meta'!$D:$D,"-",0,1))</f>
        <v>-</v>
      </c>
      <c r="K444" s="306" t="str">
        <f t="shared" si="45"/>
        <v>--</v>
      </c>
      <c r="L444" s="302"/>
      <c r="M444" s="133"/>
      <c r="N444" s="234"/>
      <c r="O444" s="146" t="str">
        <f>IF($N444="","-",_xlfn.XLOOKUP($N444,'FY25 Gold Book'!$A:$A,'FY25 Gold Book'!$B:$B,"-",0,1))</f>
        <v>-</v>
      </c>
      <c r="P444" s="444" t="str">
        <f>IF($N444="","-",_xlfn.XLOOKUP($N444,'FY25 Gold Book'!$A:$A,'FY25 Gold Book'!$C:$C,"-",0,1))</f>
        <v>-</v>
      </c>
      <c r="Q444" s="146" t="str">
        <f>IF($N444="","-",_xlfn.XLOOKUP($N444,'FY25 Gold Book'!$A:$A,'FY25 Gold Book'!$D:$D,"-",0,1))</f>
        <v>-</v>
      </c>
      <c r="R444" s="52"/>
      <c r="S444" s="465" t="str" cm="1">
        <f t="array" ref="S444">IFERROR(
_xlfn.IFS(
$I444=600010,"36th District Judges (CC 600010)",
$I444=600014,"36th District Staff (CC 600014)",
$I444&lt;&gt;0,_xlfn.XLOOKUP($N444,'FY25 Gold Book'!$A:$A,'FY25 Gold Book'!$F:$F,"-",0,1)),
"-")</f>
        <v>-</v>
      </c>
      <c r="T444" s="465" t="str" cm="1">
        <f t="array" ref="T444">IFERROR(
_xlfn.IFS(
OR($R444="TASS",$R444="Seasonal"),"TASS / Part-Time (FICA Only)",
$A444=13,"BSEED",
$A444=20,"DDoT",
OR($A444=48,$A444=49),"DWSD",
$A444=72,"Library",
$I444=600010,"36th District Judges",
$I444=600014,"36th District Staff",
$N444&lt;&gt;0,_xlfn.XLOOKUP($N444,'FY25 Gold Book'!$A:$A,'FY25 Gold Book'!$H:$H,"-",0,1)),
"-")</f>
        <v>-</v>
      </c>
      <c r="U444" s="678"/>
      <c r="V444" s="679"/>
      <c r="W444" s="677"/>
      <c r="X444" s="134"/>
      <c r="Y444" s="135"/>
      <c r="Z444" s="147">
        <f>_xlfn.XLOOKUP($N444,'FY25 Gold Book'!$A:$A,'FY25 Gold Book'!$E:$E,0,0,1)</f>
        <v>0</v>
      </c>
      <c r="AA444" s="680">
        <f>_xlfn.XLOOKUP($N444,'FY25 Gold Book'!$A:$A,'FY25 Gold Book'!$G:$G,0,0,1)</f>
        <v>0</v>
      </c>
      <c r="AB444" s="148">
        <f t="shared" si="46"/>
        <v>0</v>
      </c>
      <c r="AC444" s="681">
        <v>0</v>
      </c>
      <c r="AD444" s="149">
        <f t="shared" si="47"/>
        <v>0</v>
      </c>
      <c r="AE444" s="147">
        <f>_xlfn.XLOOKUP($T444,'FY25 Fringe Rates'!$X$6:$X$15,'FY25 Fringe Rates'!$Y$6:$Y$15,0,0,1)</f>
        <v>0</v>
      </c>
      <c r="AF444" s="150">
        <f t="shared" si="42"/>
        <v>0</v>
      </c>
      <c r="AG444" s="136">
        <v>0</v>
      </c>
      <c r="AH444" s="149">
        <f t="shared" si="48"/>
        <v>0</v>
      </c>
      <c r="AI444" s="151">
        <f t="shared" si="43"/>
        <v>0</v>
      </c>
      <c r="AJ444" s="32"/>
    </row>
    <row r="445" spans="1:36">
      <c r="A445" s="145" t="str">
        <f t="shared" si="44"/>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2"/>
      <c r="J445" s="303" t="str">
        <f>IF($I445="","-",_xlfn.XLOOKUP($I445,'CC.Meta'!$A:$A,'CC.Meta'!$D:$D,"-",0,1))</f>
        <v>-</v>
      </c>
      <c r="K445" s="306" t="str">
        <f t="shared" si="45"/>
        <v>--</v>
      </c>
      <c r="L445" s="302"/>
      <c r="M445" s="133"/>
      <c r="N445" s="234"/>
      <c r="O445" s="146" t="str">
        <f>IF($N445="","-",_xlfn.XLOOKUP($N445,'FY25 Gold Book'!$A:$A,'FY25 Gold Book'!$B:$B,"-",0,1))</f>
        <v>-</v>
      </c>
      <c r="P445" s="444" t="str">
        <f>IF($N445="","-",_xlfn.XLOOKUP($N445,'FY25 Gold Book'!$A:$A,'FY25 Gold Book'!$C:$C,"-",0,1))</f>
        <v>-</v>
      </c>
      <c r="Q445" s="146" t="str">
        <f>IF($N445="","-",_xlfn.XLOOKUP($N445,'FY25 Gold Book'!$A:$A,'FY25 Gold Book'!$D:$D,"-",0,1))</f>
        <v>-</v>
      </c>
      <c r="R445" s="52"/>
      <c r="S445" s="465" t="str" cm="1">
        <f t="array" ref="S445">IFERROR(
_xlfn.IFS(
$I445=600010,"36th District Judges (CC 600010)",
$I445=600014,"36th District Staff (CC 600014)",
$I445&lt;&gt;0,_xlfn.XLOOKUP($N445,'FY25 Gold Book'!$A:$A,'FY25 Gold Book'!$F:$F,"-",0,1)),
"-")</f>
        <v>-</v>
      </c>
      <c r="T445" s="465" t="str" cm="1">
        <f t="array" ref="T445">IFERROR(
_xlfn.IFS(
OR($R445="TASS",$R445="Seasonal"),"TASS / Part-Time (FICA Only)",
$A445=13,"BSEED",
$A445=20,"DDoT",
OR($A445=48,$A445=49),"DWSD",
$A445=72,"Library",
$I445=600010,"36th District Judges",
$I445=600014,"36th District Staff",
$N445&lt;&gt;0,_xlfn.XLOOKUP($N445,'FY25 Gold Book'!$A:$A,'FY25 Gold Book'!$H:$H,"-",0,1)),
"-")</f>
        <v>-</v>
      </c>
      <c r="U445" s="678"/>
      <c r="V445" s="679"/>
      <c r="W445" s="677"/>
      <c r="X445" s="134"/>
      <c r="Y445" s="135"/>
      <c r="Z445" s="147">
        <f>_xlfn.XLOOKUP($N445,'FY25 Gold Book'!$A:$A,'FY25 Gold Book'!$E:$E,0,0,1)</f>
        <v>0</v>
      </c>
      <c r="AA445" s="680">
        <f>_xlfn.XLOOKUP($N445,'FY25 Gold Book'!$A:$A,'FY25 Gold Book'!$G:$G,0,0,1)</f>
        <v>0</v>
      </c>
      <c r="AB445" s="148">
        <f t="shared" si="46"/>
        <v>0</v>
      </c>
      <c r="AC445" s="681">
        <v>0</v>
      </c>
      <c r="AD445" s="149">
        <f t="shared" si="47"/>
        <v>0</v>
      </c>
      <c r="AE445" s="147">
        <f>_xlfn.XLOOKUP($T445,'FY25 Fringe Rates'!$X$6:$X$15,'FY25 Fringe Rates'!$Y$6:$Y$15,0,0,1)</f>
        <v>0</v>
      </c>
      <c r="AF445" s="150">
        <f t="shared" si="42"/>
        <v>0</v>
      </c>
      <c r="AG445" s="136">
        <v>0</v>
      </c>
      <c r="AH445" s="149">
        <f t="shared" si="48"/>
        <v>0</v>
      </c>
      <c r="AI445" s="151">
        <f t="shared" si="43"/>
        <v>0</v>
      </c>
      <c r="AJ445" s="32"/>
    </row>
    <row r="446" spans="1:36">
      <c r="A446" s="145" t="str">
        <f t="shared" si="44"/>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2"/>
      <c r="J446" s="303" t="str">
        <f>IF($I446="","-",_xlfn.XLOOKUP($I446,'CC.Meta'!$A:$A,'CC.Meta'!$D:$D,"-",0,1))</f>
        <v>-</v>
      </c>
      <c r="K446" s="306" t="str">
        <f t="shared" si="45"/>
        <v>--</v>
      </c>
      <c r="L446" s="302"/>
      <c r="M446" s="133"/>
      <c r="N446" s="234"/>
      <c r="O446" s="146" t="str">
        <f>IF($N446="","-",_xlfn.XLOOKUP($N446,'FY25 Gold Book'!$A:$A,'FY25 Gold Book'!$B:$B,"-",0,1))</f>
        <v>-</v>
      </c>
      <c r="P446" s="444" t="str">
        <f>IF($N446="","-",_xlfn.XLOOKUP($N446,'FY25 Gold Book'!$A:$A,'FY25 Gold Book'!$C:$C,"-",0,1))</f>
        <v>-</v>
      </c>
      <c r="Q446" s="146" t="str">
        <f>IF($N446="","-",_xlfn.XLOOKUP($N446,'FY25 Gold Book'!$A:$A,'FY25 Gold Book'!$D:$D,"-",0,1))</f>
        <v>-</v>
      </c>
      <c r="R446" s="52"/>
      <c r="S446" s="465" t="str" cm="1">
        <f t="array" ref="S446">IFERROR(
_xlfn.IFS(
$I446=600010,"36th District Judges (CC 600010)",
$I446=600014,"36th District Staff (CC 600014)",
$I446&lt;&gt;0,_xlfn.XLOOKUP($N446,'FY25 Gold Book'!$A:$A,'FY25 Gold Book'!$F:$F,"-",0,1)),
"-")</f>
        <v>-</v>
      </c>
      <c r="T446" s="465" t="str" cm="1">
        <f t="array" ref="T446">IFERROR(
_xlfn.IFS(
OR($R446="TASS",$R446="Seasonal"),"TASS / Part-Time (FICA Only)",
$A446=13,"BSEED",
$A446=20,"DDoT",
OR($A446=48,$A446=49),"DWSD",
$A446=72,"Library",
$I446=600010,"36th District Judges",
$I446=600014,"36th District Staff",
$N446&lt;&gt;0,_xlfn.XLOOKUP($N446,'FY25 Gold Book'!$A:$A,'FY25 Gold Book'!$H:$H,"-",0,1)),
"-")</f>
        <v>-</v>
      </c>
      <c r="U446" s="678"/>
      <c r="V446" s="679"/>
      <c r="W446" s="677"/>
      <c r="X446" s="134"/>
      <c r="Y446" s="135"/>
      <c r="Z446" s="147">
        <f>_xlfn.XLOOKUP($N446,'FY25 Gold Book'!$A:$A,'FY25 Gold Book'!$E:$E,0,0,1)</f>
        <v>0</v>
      </c>
      <c r="AA446" s="680">
        <f>_xlfn.XLOOKUP($N446,'FY25 Gold Book'!$A:$A,'FY25 Gold Book'!$G:$G,0,0,1)</f>
        <v>0</v>
      </c>
      <c r="AB446" s="148">
        <f t="shared" si="46"/>
        <v>0</v>
      </c>
      <c r="AC446" s="681">
        <v>0</v>
      </c>
      <c r="AD446" s="149">
        <f t="shared" si="47"/>
        <v>0</v>
      </c>
      <c r="AE446" s="147">
        <f>_xlfn.XLOOKUP($T446,'FY25 Fringe Rates'!$X$6:$X$15,'FY25 Fringe Rates'!$Y$6:$Y$15,0,0,1)</f>
        <v>0</v>
      </c>
      <c r="AF446" s="150">
        <f t="shared" si="42"/>
        <v>0</v>
      </c>
      <c r="AG446" s="136">
        <v>0</v>
      </c>
      <c r="AH446" s="149">
        <f t="shared" si="48"/>
        <v>0</v>
      </c>
      <c r="AI446" s="151">
        <f t="shared" si="43"/>
        <v>0</v>
      </c>
      <c r="AJ446" s="32"/>
    </row>
    <row r="447" spans="1:36">
      <c r="A447" s="145" t="str">
        <f t="shared" si="44"/>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2"/>
      <c r="J447" s="303" t="str">
        <f>IF($I447="","-",_xlfn.XLOOKUP($I447,'CC.Meta'!$A:$A,'CC.Meta'!$D:$D,"-",0,1))</f>
        <v>-</v>
      </c>
      <c r="K447" s="306" t="str">
        <f t="shared" si="45"/>
        <v>--</v>
      </c>
      <c r="L447" s="302"/>
      <c r="M447" s="133"/>
      <c r="N447" s="234"/>
      <c r="O447" s="146" t="str">
        <f>IF($N447="","-",_xlfn.XLOOKUP($N447,'FY25 Gold Book'!$A:$A,'FY25 Gold Book'!$B:$B,"-",0,1))</f>
        <v>-</v>
      </c>
      <c r="P447" s="444" t="str">
        <f>IF($N447="","-",_xlfn.XLOOKUP($N447,'FY25 Gold Book'!$A:$A,'FY25 Gold Book'!$C:$C,"-",0,1))</f>
        <v>-</v>
      </c>
      <c r="Q447" s="146" t="str">
        <f>IF($N447="","-",_xlfn.XLOOKUP($N447,'FY25 Gold Book'!$A:$A,'FY25 Gold Book'!$D:$D,"-",0,1))</f>
        <v>-</v>
      </c>
      <c r="R447" s="52"/>
      <c r="S447" s="465" t="str" cm="1">
        <f t="array" ref="S447">IFERROR(
_xlfn.IFS(
$I447=600010,"36th District Judges (CC 600010)",
$I447=600014,"36th District Staff (CC 600014)",
$I447&lt;&gt;0,_xlfn.XLOOKUP($N447,'FY25 Gold Book'!$A:$A,'FY25 Gold Book'!$F:$F,"-",0,1)),
"-")</f>
        <v>-</v>
      </c>
      <c r="T447" s="465" t="str" cm="1">
        <f t="array" ref="T447">IFERROR(
_xlfn.IFS(
OR($R447="TASS",$R447="Seasonal"),"TASS / Part-Time (FICA Only)",
$A447=13,"BSEED",
$A447=20,"DDoT",
OR($A447=48,$A447=49),"DWSD",
$A447=72,"Library",
$I447=600010,"36th District Judges",
$I447=600014,"36th District Staff",
$N447&lt;&gt;0,_xlfn.XLOOKUP($N447,'FY25 Gold Book'!$A:$A,'FY25 Gold Book'!$H:$H,"-",0,1)),
"-")</f>
        <v>-</v>
      </c>
      <c r="U447" s="678"/>
      <c r="V447" s="679"/>
      <c r="W447" s="677"/>
      <c r="X447" s="134"/>
      <c r="Y447" s="135"/>
      <c r="Z447" s="147">
        <f>_xlfn.XLOOKUP($N447,'FY25 Gold Book'!$A:$A,'FY25 Gold Book'!$E:$E,0,0,1)</f>
        <v>0</v>
      </c>
      <c r="AA447" s="680">
        <f>_xlfn.XLOOKUP($N447,'FY25 Gold Book'!$A:$A,'FY25 Gold Book'!$G:$G,0,0,1)</f>
        <v>0</v>
      </c>
      <c r="AB447" s="148">
        <f t="shared" si="46"/>
        <v>0</v>
      </c>
      <c r="AC447" s="681">
        <v>0</v>
      </c>
      <c r="AD447" s="149">
        <f t="shared" si="47"/>
        <v>0</v>
      </c>
      <c r="AE447" s="147">
        <f>_xlfn.XLOOKUP($T447,'FY25 Fringe Rates'!$X$6:$X$15,'FY25 Fringe Rates'!$Y$6:$Y$15,0,0,1)</f>
        <v>0</v>
      </c>
      <c r="AF447" s="150">
        <f t="shared" si="42"/>
        <v>0</v>
      </c>
      <c r="AG447" s="136">
        <v>0</v>
      </c>
      <c r="AH447" s="149">
        <f t="shared" si="48"/>
        <v>0</v>
      </c>
      <c r="AI447" s="151">
        <f t="shared" si="43"/>
        <v>0</v>
      </c>
      <c r="AJ447" s="32"/>
    </row>
    <row r="448" spans="1:36">
      <c r="A448" s="145" t="str">
        <f t="shared" si="44"/>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2"/>
      <c r="J448" s="303" t="str">
        <f>IF($I448="","-",_xlfn.XLOOKUP($I448,'CC.Meta'!$A:$A,'CC.Meta'!$D:$D,"-",0,1))</f>
        <v>-</v>
      </c>
      <c r="K448" s="306" t="str">
        <f t="shared" si="45"/>
        <v>--</v>
      </c>
      <c r="L448" s="302"/>
      <c r="M448" s="133"/>
      <c r="N448" s="234"/>
      <c r="O448" s="146" t="str">
        <f>IF($N448="","-",_xlfn.XLOOKUP($N448,'FY25 Gold Book'!$A:$A,'FY25 Gold Book'!$B:$B,"-",0,1))</f>
        <v>-</v>
      </c>
      <c r="P448" s="444" t="str">
        <f>IF($N448="","-",_xlfn.XLOOKUP($N448,'FY25 Gold Book'!$A:$A,'FY25 Gold Book'!$C:$C,"-",0,1))</f>
        <v>-</v>
      </c>
      <c r="Q448" s="146" t="str">
        <f>IF($N448="","-",_xlfn.XLOOKUP($N448,'FY25 Gold Book'!$A:$A,'FY25 Gold Book'!$D:$D,"-",0,1))</f>
        <v>-</v>
      </c>
      <c r="R448" s="52"/>
      <c r="S448" s="465" t="str" cm="1">
        <f t="array" ref="S448">IFERROR(
_xlfn.IFS(
$I448=600010,"36th District Judges (CC 600010)",
$I448=600014,"36th District Staff (CC 600014)",
$I448&lt;&gt;0,_xlfn.XLOOKUP($N448,'FY25 Gold Book'!$A:$A,'FY25 Gold Book'!$F:$F,"-",0,1)),
"-")</f>
        <v>-</v>
      </c>
      <c r="T448" s="465" t="str" cm="1">
        <f t="array" ref="T448">IFERROR(
_xlfn.IFS(
OR($R448="TASS",$R448="Seasonal"),"TASS / Part-Time (FICA Only)",
$A448=13,"BSEED",
$A448=20,"DDoT",
OR($A448=48,$A448=49),"DWSD",
$A448=72,"Library",
$I448=600010,"36th District Judges",
$I448=600014,"36th District Staff",
$N448&lt;&gt;0,_xlfn.XLOOKUP($N448,'FY25 Gold Book'!$A:$A,'FY25 Gold Book'!$H:$H,"-",0,1)),
"-")</f>
        <v>-</v>
      </c>
      <c r="U448" s="678"/>
      <c r="V448" s="679"/>
      <c r="W448" s="677"/>
      <c r="X448" s="134"/>
      <c r="Y448" s="135"/>
      <c r="Z448" s="147">
        <f>_xlfn.XLOOKUP($N448,'FY25 Gold Book'!$A:$A,'FY25 Gold Book'!$E:$E,0,0,1)</f>
        <v>0</v>
      </c>
      <c r="AA448" s="680">
        <f>_xlfn.XLOOKUP($N448,'FY25 Gold Book'!$A:$A,'FY25 Gold Book'!$G:$G,0,0,1)</f>
        <v>0</v>
      </c>
      <c r="AB448" s="148">
        <f t="shared" si="46"/>
        <v>0</v>
      </c>
      <c r="AC448" s="681">
        <v>0</v>
      </c>
      <c r="AD448" s="149">
        <f t="shared" si="47"/>
        <v>0</v>
      </c>
      <c r="AE448" s="147">
        <f>_xlfn.XLOOKUP($T448,'FY25 Fringe Rates'!$X$6:$X$15,'FY25 Fringe Rates'!$Y$6:$Y$15,0,0,1)</f>
        <v>0</v>
      </c>
      <c r="AF448" s="150">
        <f t="shared" si="42"/>
        <v>0</v>
      </c>
      <c r="AG448" s="136">
        <v>0</v>
      </c>
      <c r="AH448" s="149">
        <f t="shared" si="48"/>
        <v>0</v>
      </c>
      <c r="AI448" s="151">
        <f t="shared" si="43"/>
        <v>0</v>
      </c>
      <c r="AJ448" s="32"/>
    </row>
    <row r="449" spans="1:36">
      <c r="A449" s="145" t="str">
        <f t="shared" si="44"/>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2"/>
      <c r="J449" s="303" t="str">
        <f>IF($I449="","-",_xlfn.XLOOKUP($I449,'CC.Meta'!$A:$A,'CC.Meta'!$D:$D,"-",0,1))</f>
        <v>-</v>
      </c>
      <c r="K449" s="306" t="str">
        <f t="shared" si="45"/>
        <v>--</v>
      </c>
      <c r="L449" s="302"/>
      <c r="M449" s="133"/>
      <c r="N449" s="234"/>
      <c r="O449" s="146" t="str">
        <f>IF($N449="","-",_xlfn.XLOOKUP($N449,'FY25 Gold Book'!$A:$A,'FY25 Gold Book'!$B:$B,"-",0,1))</f>
        <v>-</v>
      </c>
      <c r="P449" s="444" t="str">
        <f>IF($N449="","-",_xlfn.XLOOKUP($N449,'FY25 Gold Book'!$A:$A,'FY25 Gold Book'!$C:$C,"-",0,1))</f>
        <v>-</v>
      </c>
      <c r="Q449" s="146" t="str">
        <f>IF($N449="","-",_xlfn.XLOOKUP($N449,'FY25 Gold Book'!$A:$A,'FY25 Gold Book'!$D:$D,"-",0,1))</f>
        <v>-</v>
      </c>
      <c r="R449" s="52"/>
      <c r="S449" s="465" t="str" cm="1">
        <f t="array" ref="S449">IFERROR(
_xlfn.IFS(
$I449=600010,"36th District Judges (CC 600010)",
$I449=600014,"36th District Staff (CC 600014)",
$I449&lt;&gt;0,_xlfn.XLOOKUP($N449,'FY25 Gold Book'!$A:$A,'FY25 Gold Book'!$F:$F,"-",0,1)),
"-")</f>
        <v>-</v>
      </c>
      <c r="T449" s="465" t="str" cm="1">
        <f t="array" ref="T449">IFERROR(
_xlfn.IFS(
OR($R449="TASS",$R449="Seasonal"),"TASS / Part-Time (FICA Only)",
$A449=13,"BSEED",
$A449=20,"DDoT",
OR($A449=48,$A449=49),"DWSD",
$A449=72,"Library",
$I449=600010,"36th District Judges",
$I449=600014,"36th District Staff",
$N449&lt;&gt;0,_xlfn.XLOOKUP($N449,'FY25 Gold Book'!$A:$A,'FY25 Gold Book'!$H:$H,"-",0,1)),
"-")</f>
        <v>-</v>
      </c>
      <c r="U449" s="678"/>
      <c r="V449" s="679"/>
      <c r="W449" s="677"/>
      <c r="X449" s="134"/>
      <c r="Y449" s="135"/>
      <c r="Z449" s="147">
        <f>_xlfn.XLOOKUP($N449,'FY25 Gold Book'!$A:$A,'FY25 Gold Book'!$E:$E,0,0,1)</f>
        <v>0</v>
      </c>
      <c r="AA449" s="680">
        <f>_xlfn.XLOOKUP($N449,'FY25 Gold Book'!$A:$A,'FY25 Gold Book'!$G:$G,0,0,1)</f>
        <v>0</v>
      </c>
      <c r="AB449" s="148">
        <f t="shared" si="46"/>
        <v>0</v>
      </c>
      <c r="AC449" s="681">
        <v>0</v>
      </c>
      <c r="AD449" s="149">
        <f t="shared" si="47"/>
        <v>0</v>
      </c>
      <c r="AE449" s="147">
        <f>_xlfn.XLOOKUP($T449,'FY25 Fringe Rates'!$X$6:$X$15,'FY25 Fringe Rates'!$Y$6:$Y$15,0,0,1)</f>
        <v>0</v>
      </c>
      <c r="AF449" s="150">
        <f t="shared" si="42"/>
        <v>0</v>
      </c>
      <c r="AG449" s="136">
        <v>0</v>
      </c>
      <c r="AH449" s="149">
        <f t="shared" si="48"/>
        <v>0</v>
      </c>
      <c r="AI449" s="151">
        <f t="shared" si="43"/>
        <v>0</v>
      </c>
      <c r="AJ449" s="32"/>
    </row>
    <row r="450" spans="1:36">
      <c r="A450" s="145" t="str">
        <f t="shared" si="44"/>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2"/>
      <c r="J450" s="303" t="str">
        <f>IF($I450="","-",_xlfn.XLOOKUP($I450,'CC.Meta'!$A:$A,'CC.Meta'!$D:$D,"-",0,1))</f>
        <v>-</v>
      </c>
      <c r="K450" s="306" t="str">
        <f t="shared" si="45"/>
        <v>--</v>
      </c>
      <c r="L450" s="302"/>
      <c r="M450" s="133"/>
      <c r="N450" s="234"/>
      <c r="O450" s="146" t="str">
        <f>IF($N450="","-",_xlfn.XLOOKUP($N450,'FY25 Gold Book'!$A:$A,'FY25 Gold Book'!$B:$B,"-",0,1))</f>
        <v>-</v>
      </c>
      <c r="P450" s="444" t="str">
        <f>IF($N450="","-",_xlfn.XLOOKUP($N450,'FY25 Gold Book'!$A:$A,'FY25 Gold Book'!$C:$C,"-",0,1))</f>
        <v>-</v>
      </c>
      <c r="Q450" s="146" t="str">
        <f>IF($N450="","-",_xlfn.XLOOKUP($N450,'FY25 Gold Book'!$A:$A,'FY25 Gold Book'!$D:$D,"-",0,1))</f>
        <v>-</v>
      </c>
      <c r="R450" s="52"/>
      <c r="S450" s="465" t="str" cm="1">
        <f t="array" ref="S450">IFERROR(
_xlfn.IFS(
$I450=600010,"36th District Judges (CC 600010)",
$I450=600014,"36th District Staff (CC 600014)",
$I450&lt;&gt;0,_xlfn.XLOOKUP($N450,'FY25 Gold Book'!$A:$A,'FY25 Gold Book'!$F:$F,"-",0,1)),
"-")</f>
        <v>-</v>
      </c>
      <c r="T450" s="465" t="str" cm="1">
        <f t="array" ref="T450">IFERROR(
_xlfn.IFS(
OR($R450="TASS",$R450="Seasonal"),"TASS / Part-Time (FICA Only)",
$A450=13,"BSEED",
$A450=20,"DDoT",
OR($A450=48,$A450=49),"DWSD",
$A450=72,"Library",
$I450=600010,"36th District Judges",
$I450=600014,"36th District Staff",
$N450&lt;&gt;0,_xlfn.XLOOKUP($N450,'FY25 Gold Book'!$A:$A,'FY25 Gold Book'!$H:$H,"-",0,1)),
"-")</f>
        <v>-</v>
      </c>
      <c r="U450" s="678"/>
      <c r="V450" s="679"/>
      <c r="W450" s="677"/>
      <c r="X450" s="134"/>
      <c r="Y450" s="135"/>
      <c r="Z450" s="147">
        <f>_xlfn.XLOOKUP($N450,'FY25 Gold Book'!$A:$A,'FY25 Gold Book'!$E:$E,0,0,1)</f>
        <v>0</v>
      </c>
      <c r="AA450" s="680">
        <f>_xlfn.XLOOKUP($N450,'FY25 Gold Book'!$A:$A,'FY25 Gold Book'!$G:$G,0,0,1)</f>
        <v>0</v>
      </c>
      <c r="AB450" s="148">
        <f t="shared" si="46"/>
        <v>0</v>
      </c>
      <c r="AC450" s="681">
        <v>0</v>
      </c>
      <c r="AD450" s="149">
        <f t="shared" si="47"/>
        <v>0</v>
      </c>
      <c r="AE450" s="147">
        <f>_xlfn.XLOOKUP($T450,'FY25 Fringe Rates'!$X$6:$X$15,'FY25 Fringe Rates'!$Y$6:$Y$15,0,0,1)</f>
        <v>0</v>
      </c>
      <c r="AF450" s="150">
        <f t="shared" si="42"/>
        <v>0</v>
      </c>
      <c r="AG450" s="136">
        <v>0</v>
      </c>
      <c r="AH450" s="149">
        <f t="shared" si="48"/>
        <v>0</v>
      </c>
      <c r="AI450" s="151">
        <f t="shared" si="43"/>
        <v>0</v>
      </c>
      <c r="AJ450" s="32"/>
    </row>
    <row r="451" spans="1:36">
      <c r="A451" s="145" t="str">
        <f t="shared" si="44"/>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2"/>
      <c r="J451" s="303" t="str">
        <f>IF($I451="","-",_xlfn.XLOOKUP($I451,'CC.Meta'!$A:$A,'CC.Meta'!$D:$D,"-",0,1))</f>
        <v>-</v>
      </c>
      <c r="K451" s="306" t="str">
        <f t="shared" si="45"/>
        <v>--</v>
      </c>
      <c r="L451" s="302"/>
      <c r="M451" s="133"/>
      <c r="N451" s="234"/>
      <c r="O451" s="146" t="str">
        <f>IF($N451="","-",_xlfn.XLOOKUP($N451,'FY25 Gold Book'!$A:$A,'FY25 Gold Book'!$B:$B,"-",0,1))</f>
        <v>-</v>
      </c>
      <c r="P451" s="444" t="str">
        <f>IF($N451="","-",_xlfn.XLOOKUP($N451,'FY25 Gold Book'!$A:$A,'FY25 Gold Book'!$C:$C,"-",0,1))</f>
        <v>-</v>
      </c>
      <c r="Q451" s="146" t="str">
        <f>IF($N451="","-",_xlfn.XLOOKUP($N451,'FY25 Gold Book'!$A:$A,'FY25 Gold Book'!$D:$D,"-",0,1))</f>
        <v>-</v>
      </c>
      <c r="R451" s="52"/>
      <c r="S451" s="465" t="str" cm="1">
        <f t="array" ref="S451">IFERROR(
_xlfn.IFS(
$I451=600010,"36th District Judges (CC 600010)",
$I451=600014,"36th District Staff (CC 600014)",
$I451&lt;&gt;0,_xlfn.XLOOKUP($N451,'FY25 Gold Book'!$A:$A,'FY25 Gold Book'!$F:$F,"-",0,1)),
"-")</f>
        <v>-</v>
      </c>
      <c r="T451" s="465" t="str" cm="1">
        <f t="array" ref="T451">IFERROR(
_xlfn.IFS(
OR($R451="TASS",$R451="Seasonal"),"TASS / Part-Time (FICA Only)",
$A451=13,"BSEED",
$A451=20,"DDoT",
OR($A451=48,$A451=49),"DWSD",
$A451=72,"Library",
$I451=600010,"36th District Judges",
$I451=600014,"36th District Staff",
$N451&lt;&gt;0,_xlfn.XLOOKUP($N451,'FY25 Gold Book'!$A:$A,'FY25 Gold Book'!$H:$H,"-",0,1)),
"-")</f>
        <v>-</v>
      </c>
      <c r="U451" s="678"/>
      <c r="V451" s="679"/>
      <c r="W451" s="677"/>
      <c r="X451" s="134"/>
      <c r="Y451" s="135"/>
      <c r="Z451" s="147">
        <f>_xlfn.XLOOKUP($N451,'FY25 Gold Book'!$A:$A,'FY25 Gold Book'!$E:$E,0,0,1)</f>
        <v>0</v>
      </c>
      <c r="AA451" s="680">
        <f>_xlfn.XLOOKUP($N451,'FY25 Gold Book'!$A:$A,'FY25 Gold Book'!$G:$G,0,0,1)</f>
        <v>0</v>
      </c>
      <c r="AB451" s="148">
        <f t="shared" si="46"/>
        <v>0</v>
      </c>
      <c r="AC451" s="681">
        <v>0</v>
      </c>
      <c r="AD451" s="149">
        <f t="shared" si="47"/>
        <v>0</v>
      </c>
      <c r="AE451" s="147">
        <f>_xlfn.XLOOKUP($T451,'FY25 Fringe Rates'!$X$6:$X$15,'FY25 Fringe Rates'!$Y$6:$Y$15,0,0,1)</f>
        <v>0</v>
      </c>
      <c r="AF451" s="150">
        <f t="shared" si="42"/>
        <v>0</v>
      </c>
      <c r="AG451" s="136">
        <v>0</v>
      </c>
      <c r="AH451" s="149">
        <f t="shared" si="48"/>
        <v>0</v>
      </c>
      <c r="AI451" s="151">
        <f t="shared" si="43"/>
        <v>0</v>
      </c>
      <c r="AJ451" s="32"/>
    </row>
    <row r="452" spans="1:36">
      <c r="A452" s="145" t="str">
        <f t="shared" si="44"/>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2"/>
      <c r="J452" s="303" t="str">
        <f>IF($I452="","-",_xlfn.XLOOKUP($I452,'CC.Meta'!$A:$A,'CC.Meta'!$D:$D,"-",0,1))</f>
        <v>-</v>
      </c>
      <c r="K452" s="306" t="str">
        <f t="shared" si="45"/>
        <v>--</v>
      </c>
      <c r="L452" s="302"/>
      <c r="M452" s="133"/>
      <c r="N452" s="234"/>
      <c r="O452" s="146" t="str">
        <f>IF($N452="","-",_xlfn.XLOOKUP($N452,'FY25 Gold Book'!$A:$A,'FY25 Gold Book'!$B:$B,"-",0,1))</f>
        <v>-</v>
      </c>
      <c r="P452" s="444" t="str">
        <f>IF($N452="","-",_xlfn.XLOOKUP($N452,'FY25 Gold Book'!$A:$A,'FY25 Gold Book'!$C:$C,"-",0,1))</f>
        <v>-</v>
      </c>
      <c r="Q452" s="146" t="str">
        <f>IF($N452="","-",_xlfn.XLOOKUP($N452,'FY25 Gold Book'!$A:$A,'FY25 Gold Book'!$D:$D,"-",0,1))</f>
        <v>-</v>
      </c>
      <c r="R452" s="52"/>
      <c r="S452" s="465" t="str" cm="1">
        <f t="array" ref="S452">IFERROR(
_xlfn.IFS(
$I452=600010,"36th District Judges (CC 600010)",
$I452=600014,"36th District Staff (CC 600014)",
$I452&lt;&gt;0,_xlfn.XLOOKUP($N452,'FY25 Gold Book'!$A:$A,'FY25 Gold Book'!$F:$F,"-",0,1)),
"-")</f>
        <v>-</v>
      </c>
      <c r="T452" s="465" t="str" cm="1">
        <f t="array" ref="T452">IFERROR(
_xlfn.IFS(
OR($R452="TASS",$R452="Seasonal"),"TASS / Part-Time (FICA Only)",
$A452=13,"BSEED",
$A452=20,"DDoT",
OR($A452=48,$A452=49),"DWSD",
$A452=72,"Library",
$I452=600010,"36th District Judges",
$I452=600014,"36th District Staff",
$N452&lt;&gt;0,_xlfn.XLOOKUP($N452,'FY25 Gold Book'!$A:$A,'FY25 Gold Book'!$H:$H,"-",0,1)),
"-")</f>
        <v>-</v>
      </c>
      <c r="U452" s="678"/>
      <c r="V452" s="679"/>
      <c r="W452" s="677"/>
      <c r="X452" s="134"/>
      <c r="Y452" s="135"/>
      <c r="Z452" s="147">
        <f>_xlfn.XLOOKUP($N452,'FY25 Gold Book'!$A:$A,'FY25 Gold Book'!$E:$E,0,0,1)</f>
        <v>0</v>
      </c>
      <c r="AA452" s="680">
        <f>_xlfn.XLOOKUP($N452,'FY25 Gold Book'!$A:$A,'FY25 Gold Book'!$G:$G,0,0,1)</f>
        <v>0</v>
      </c>
      <c r="AB452" s="148">
        <f t="shared" si="46"/>
        <v>0</v>
      </c>
      <c r="AC452" s="681">
        <v>0</v>
      </c>
      <c r="AD452" s="149">
        <f t="shared" si="47"/>
        <v>0</v>
      </c>
      <c r="AE452" s="147">
        <f>_xlfn.XLOOKUP($T452,'FY25 Fringe Rates'!$X$6:$X$15,'FY25 Fringe Rates'!$Y$6:$Y$15,0,0,1)</f>
        <v>0</v>
      </c>
      <c r="AF452" s="150">
        <f t="shared" si="42"/>
        <v>0</v>
      </c>
      <c r="AG452" s="136">
        <v>0</v>
      </c>
      <c r="AH452" s="149">
        <f t="shared" si="48"/>
        <v>0</v>
      </c>
      <c r="AI452" s="151">
        <f t="shared" si="43"/>
        <v>0</v>
      </c>
      <c r="AJ452" s="32"/>
    </row>
    <row r="453" spans="1:36">
      <c r="A453" s="145" t="str">
        <f t="shared" si="44"/>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2"/>
      <c r="J453" s="303" t="str">
        <f>IF($I453="","-",_xlfn.XLOOKUP($I453,'CC.Meta'!$A:$A,'CC.Meta'!$D:$D,"-",0,1))</f>
        <v>-</v>
      </c>
      <c r="K453" s="306" t="str">
        <f t="shared" si="45"/>
        <v>--</v>
      </c>
      <c r="L453" s="302"/>
      <c r="M453" s="133"/>
      <c r="N453" s="234"/>
      <c r="O453" s="146" t="str">
        <f>IF($N453="","-",_xlfn.XLOOKUP($N453,'FY25 Gold Book'!$A:$A,'FY25 Gold Book'!$B:$B,"-",0,1))</f>
        <v>-</v>
      </c>
      <c r="P453" s="444" t="str">
        <f>IF($N453="","-",_xlfn.XLOOKUP($N453,'FY25 Gold Book'!$A:$A,'FY25 Gold Book'!$C:$C,"-",0,1))</f>
        <v>-</v>
      </c>
      <c r="Q453" s="146" t="str">
        <f>IF($N453="","-",_xlfn.XLOOKUP($N453,'FY25 Gold Book'!$A:$A,'FY25 Gold Book'!$D:$D,"-",0,1))</f>
        <v>-</v>
      </c>
      <c r="R453" s="52"/>
      <c r="S453" s="465" t="str" cm="1">
        <f t="array" ref="S453">IFERROR(
_xlfn.IFS(
$I453=600010,"36th District Judges (CC 600010)",
$I453=600014,"36th District Staff (CC 600014)",
$I453&lt;&gt;0,_xlfn.XLOOKUP($N453,'FY25 Gold Book'!$A:$A,'FY25 Gold Book'!$F:$F,"-",0,1)),
"-")</f>
        <v>-</v>
      </c>
      <c r="T453" s="465" t="str" cm="1">
        <f t="array" ref="T453">IFERROR(
_xlfn.IFS(
OR($R453="TASS",$R453="Seasonal"),"TASS / Part-Time (FICA Only)",
$A453=13,"BSEED",
$A453=20,"DDoT",
OR($A453=48,$A453=49),"DWSD",
$A453=72,"Library",
$I453=600010,"36th District Judges",
$I453=600014,"36th District Staff",
$N453&lt;&gt;0,_xlfn.XLOOKUP($N453,'FY25 Gold Book'!$A:$A,'FY25 Gold Book'!$H:$H,"-",0,1)),
"-")</f>
        <v>-</v>
      </c>
      <c r="U453" s="678"/>
      <c r="V453" s="679"/>
      <c r="W453" s="677"/>
      <c r="X453" s="134"/>
      <c r="Y453" s="135"/>
      <c r="Z453" s="147">
        <f>_xlfn.XLOOKUP($N453,'FY25 Gold Book'!$A:$A,'FY25 Gold Book'!$E:$E,0,0,1)</f>
        <v>0</v>
      </c>
      <c r="AA453" s="680">
        <f>_xlfn.XLOOKUP($N453,'FY25 Gold Book'!$A:$A,'FY25 Gold Book'!$G:$G,0,0,1)</f>
        <v>0</v>
      </c>
      <c r="AB453" s="148">
        <f t="shared" si="46"/>
        <v>0</v>
      </c>
      <c r="AC453" s="681">
        <v>0</v>
      </c>
      <c r="AD453" s="149">
        <f t="shared" si="47"/>
        <v>0</v>
      </c>
      <c r="AE453" s="147">
        <f>_xlfn.XLOOKUP($T453,'FY25 Fringe Rates'!$X$6:$X$15,'FY25 Fringe Rates'!$Y$6:$Y$15,0,0,1)</f>
        <v>0</v>
      </c>
      <c r="AF453" s="150">
        <f t="shared" si="42"/>
        <v>0</v>
      </c>
      <c r="AG453" s="136">
        <v>0</v>
      </c>
      <c r="AH453" s="149">
        <f t="shared" si="48"/>
        <v>0</v>
      </c>
      <c r="AI453" s="151">
        <f t="shared" si="43"/>
        <v>0</v>
      </c>
      <c r="AJ453" s="32"/>
    </row>
    <row r="454" spans="1:36">
      <c r="A454" s="145" t="str">
        <f t="shared" si="44"/>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2"/>
      <c r="J454" s="303" t="str">
        <f>IF($I454="","-",_xlfn.XLOOKUP($I454,'CC.Meta'!$A:$A,'CC.Meta'!$D:$D,"-",0,1))</f>
        <v>-</v>
      </c>
      <c r="K454" s="306" t="str">
        <f t="shared" si="45"/>
        <v>--</v>
      </c>
      <c r="L454" s="302"/>
      <c r="M454" s="133"/>
      <c r="N454" s="234"/>
      <c r="O454" s="146" t="str">
        <f>IF($N454="","-",_xlfn.XLOOKUP($N454,'FY25 Gold Book'!$A:$A,'FY25 Gold Book'!$B:$B,"-",0,1))</f>
        <v>-</v>
      </c>
      <c r="P454" s="444" t="str">
        <f>IF($N454="","-",_xlfn.XLOOKUP($N454,'FY25 Gold Book'!$A:$A,'FY25 Gold Book'!$C:$C,"-",0,1))</f>
        <v>-</v>
      </c>
      <c r="Q454" s="146" t="str">
        <f>IF($N454="","-",_xlfn.XLOOKUP($N454,'FY25 Gold Book'!$A:$A,'FY25 Gold Book'!$D:$D,"-",0,1))</f>
        <v>-</v>
      </c>
      <c r="R454" s="52"/>
      <c r="S454" s="465" t="str" cm="1">
        <f t="array" ref="S454">IFERROR(
_xlfn.IFS(
$I454=600010,"36th District Judges (CC 600010)",
$I454=600014,"36th District Staff (CC 600014)",
$I454&lt;&gt;0,_xlfn.XLOOKUP($N454,'FY25 Gold Book'!$A:$A,'FY25 Gold Book'!$F:$F,"-",0,1)),
"-")</f>
        <v>-</v>
      </c>
      <c r="T454" s="465" t="str" cm="1">
        <f t="array" ref="T454">IFERROR(
_xlfn.IFS(
OR($R454="TASS",$R454="Seasonal"),"TASS / Part-Time (FICA Only)",
$A454=13,"BSEED",
$A454=20,"DDoT",
OR($A454=48,$A454=49),"DWSD",
$A454=72,"Library",
$I454=600010,"36th District Judges",
$I454=600014,"36th District Staff",
$N454&lt;&gt;0,_xlfn.XLOOKUP($N454,'FY25 Gold Book'!$A:$A,'FY25 Gold Book'!$H:$H,"-",0,1)),
"-")</f>
        <v>-</v>
      </c>
      <c r="U454" s="678"/>
      <c r="V454" s="679"/>
      <c r="W454" s="677"/>
      <c r="X454" s="134"/>
      <c r="Y454" s="135"/>
      <c r="Z454" s="147">
        <f>_xlfn.XLOOKUP($N454,'FY25 Gold Book'!$A:$A,'FY25 Gold Book'!$E:$E,0,0,1)</f>
        <v>0</v>
      </c>
      <c r="AA454" s="680">
        <f>_xlfn.XLOOKUP($N454,'FY25 Gold Book'!$A:$A,'FY25 Gold Book'!$G:$G,0,0,1)</f>
        <v>0</v>
      </c>
      <c r="AB454" s="148">
        <f t="shared" si="46"/>
        <v>0</v>
      </c>
      <c r="AC454" s="681">
        <v>0</v>
      </c>
      <c r="AD454" s="149">
        <f t="shared" si="47"/>
        <v>0</v>
      </c>
      <c r="AE454" s="147">
        <f>_xlfn.XLOOKUP($T454,'FY25 Fringe Rates'!$X$6:$X$15,'FY25 Fringe Rates'!$Y$6:$Y$15,0,0,1)</f>
        <v>0</v>
      </c>
      <c r="AF454" s="150">
        <f t="shared" si="42"/>
        <v>0</v>
      </c>
      <c r="AG454" s="136">
        <v>0</v>
      </c>
      <c r="AH454" s="149">
        <f t="shared" si="48"/>
        <v>0</v>
      </c>
      <c r="AI454" s="151">
        <f t="shared" si="43"/>
        <v>0</v>
      </c>
      <c r="AJ454" s="32"/>
    </row>
    <row r="455" spans="1:36">
      <c r="A455" s="145" t="str">
        <f t="shared" si="44"/>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2"/>
      <c r="J455" s="303" t="str">
        <f>IF($I455="","-",_xlfn.XLOOKUP($I455,'CC.Meta'!$A:$A,'CC.Meta'!$D:$D,"-",0,1))</f>
        <v>-</v>
      </c>
      <c r="K455" s="306" t="str">
        <f t="shared" si="45"/>
        <v>--</v>
      </c>
      <c r="L455" s="302"/>
      <c r="M455" s="133"/>
      <c r="N455" s="234"/>
      <c r="O455" s="146" t="str">
        <f>IF($N455="","-",_xlfn.XLOOKUP($N455,'FY25 Gold Book'!$A:$A,'FY25 Gold Book'!$B:$B,"-",0,1))</f>
        <v>-</v>
      </c>
      <c r="P455" s="444" t="str">
        <f>IF($N455="","-",_xlfn.XLOOKUP($N455,'FY25 Gold Book'!$A:$A,'FY25 Gold Book'!$C:$C,"-",0,1))</f>
        <v>-</v>
      </c>
      <c r="Q455" s="146" t="str">
        <f>IF($N455="","-",_xlfn.XLOOKUP($N455,'FY25 Gold Book'!$A:$A,'FY25 Gold Book'!$D:$D,"-",0,1))</f>
        <v>-</v>
      </c>
      <c r="R455" s="52"/>
      <c r="S455" s="465" t="str" cm="1">
        <f t="array" ref="S455">IFERROR(
_xlfn.IFS(
$I455=600010,"36th District Judges (CC 600010)",
$I455=600014,"36th District Staff (CC 600014)",
$I455&lt;&gt;0,_xlfn.XLOOKUP($N455,'FY25 Gold Book'!$A:$A,'FY25 Gold Book'!$F:$F,"-",0,1)),
"-")</f>
        <v>-</v>
      </c>
      <c r="T455" s="465" t="str" cm="1">
        <f t="array" ref="T455">IFERROR(
_xlfn.IFS(
OR($R455="TASS",$R455="Seasonal"),"TASS / Part-Time (FICA Only)",
$A455=13,"BSEED",
$A455=20,"DDoT",
OR($A455=48,$A455=49),"DWSD",
$A455=72,"Library",
$I455=600010,"36th District Judges",
$I455=600014,"36th District Staff",
$N455&lt;&gt;0,_xlfn.XLOOKUP($N455,'FY25 Gold Book'!$A:$A,'FY25 Gold Book'!$H:$H,"-",0,1)),
"-")</f>
        <v>-</v>
      </c>
      <c r="U455" s="678"/>
      <c r="V455" s="679"/>
      <c r="W455" s="677"/>
      <c r="X455" s="134"/>
      <c r="Y455" s="135"/>
      <c r="Z455" s="147">
        <f>_xlfn.XLOOKUP($N455,'FY25 Gold Book'!$A:$A,'FY25 Gold Book'!$E:$E,0,0,1)</f>
        <v>0</v>
      </c>
      <c r="AA455" s="680">
        <f>_xlfn.XLOOKUP($N455,'FY25 Gold Book'!$A:$A,'FY25 Gold Book'!$G:$G,0,0,1)</f>
        <v>0</v>
      </c>
      <c r="AB455" s="148">
        <f t="shared" si="46"/>
        <v>0</v>
      </c>
      <c r="AC455" s="681">
        <v>0</v>
      </c>
      <c r="AD455" s="149">
        <f t="shared" si="47"/>
        <v>0</v>
      </c>
      <c r="AE455" s="147">
        <f>_xlfn.XLOOKUP($T455,'FY25 Fringe Rates'!$X$6:$X$15,'FY25 Fringe Rates'!$Y$6:$Y$15,0,0,1)</f>
        <v>0</v>
      </c>
      <c r="AF455" s="150">
        <f t="shared" si="42"/>
        <v>0</v>
      </c>
      <c r="AG455" s="136">
        <v>0</v>
      </c>
      <c r="AH455" s="149">
        <f t="shared" si="48"/>
        <v>0</v>
      </c>
      <c r="AI455" s="151">
        <f t="shared" si="43"/>
        <v>0</v>
      </c>
      <c r="AJ455" s="32"/>
    </row>
    <row r="456" spans="1:36">
      <c r="A456" s="145" t="str">
        <f t="shared" si="44"/>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2"/>
      <c r="J456" s="303" t="str">
        <f>IF($I456="","-",_xlfn.XLOOKUP($I456,'CC.Meta'!$A:$A,'CC.Meta'!$D:$D,"-",0,1))</f>
        <v>-</v>
      </c>
      <c r="K456" s="306" t="str">
        <f t="shared" si="45"/>
        <v>--</v>
      </c>
      <c r="L456" s="302"/>
      <c r="M456" s="133"/>
      <c r="N456" s="234"/>
      <c r="O456" s="146" t="str">
        <f>IF($N456="","-",_xlfn.XLOOKUP($N456,'FY25 Gold Book'!$A:$A,'FY25 Gold Book'!$B:$B,"-",0,1))</f>
        <v>-</v>
      </c>
      <c r="P456" s="444" t="str">
        <f>IF($N456="","-",_xlfn.XLOOKUP($N456,'FY25 Gold Book'!$A:$A,'FY25 Gold Book'!$C:$C,"-",0,1))</f>
        <v>-</v>
      </c>
      <c r="Q456" s="146" t="str">
        <f>IF($N456="","-",_xlfn.XLOOKUP($N456,'FY25 Gold Book'!$A:$A,'FY25 Gold Book'!$D:$D,"-",0,1))</f>
        <v>-</v>
      </c>
      <c r="R456" s="52"/>
      <c r="S456" s="465" t="str" cm="1">
        <f t="array" ref="S456">IFERROR(
_xlfn.IFS(
$I456=600010,"36th District Judges (CC 600010)",
$I456=600014,"36th District Staff (CC 600014)",
$I456&lt;&gt;0,_xlfn.XLOOKUP($N456,'FY25 Gold Book'!$A:$A,'FY25 Gold Book'!$F:$F,"-",0,1)),
"-")</f>
        <v>-</v>
      </c>
      <c r="T456" s="465" t="str" cm="1">
        <f t="array" ref="T456">IFERROR(
_xlfn.IFS(
OR($R456="TASS",$R456="Seasonal"),"TASS / Part-Time (FICA Only)",
$A456=13,"BSEED",
$A456=20,"DDoT",
OR($A456=48,$A456=49),"DWSD",
$A456=72,"Library",
$I456=600010,"36th District Judges",
$I456=600014,"36th District Staff",
$N456&lt;&gt;0,_xlfn.XLOOKUP($N456,'FY25 Gold Book'!$A:$A,'FY25 Gold Book'!$H:$H,"-",0,1)),
"-")</f>
        <v>-</v>
      </c>
      <c r="U456" s="678"/>
      <c r="V456" s="679"/>
      <c r="W456" s="677"/>
      <c r="X456" s="134"/>
      <c r="Y456" s="135"/>
      <c r="Z456" s="147">
        <f>_xlfn.XLOOKUP($N456,'FY25 Gold Book'!$A:$A,'FY25 Gold Book'!$E:$E,0,0,1)</f>
        <v>0</v>
      </c>
      <c r="AA456" s="680">
        <f>_xlfn.XLOOKUP($N456,'FY25 Gold Book'!$A:$A,'FY25 Gold Book'!$G:$G,0,0,1)</f>
        <v>0</v>
      </c>
      <c r="AB456" s="148">
        <f t="shared" si="46"/>
        <v>0</v>
      </c>
      <c r="AC456" s="681">
        <v>0</v>
      </c>
      <c r="AD456" s="149">
        <f t="shared" si="47"/>
        <v>0</v>
      </c>
      <c r="AE456" s="147">
        <f>_xlfn.XLOOKUP($T456,'FY25 Fringe Rates'!$X$6:$X$15,'FY25 Fringe Rates'!$Y$6:$Y$15,0,0,1)</f>
        <v>0</v>
      </c>
      <c r="AF456" s="150">
        <f t="shared" si="42"/>
        <v>0</v>
      </c>
      <c r="AG456" s="136">
        <v>0</v>
      </c>
      <c r="AH456" s="149">
        <f t="shared" si="48"/>
        <v>0</v>
      </c>
      <c r="AI456" s="151">
        <f t="shared" si="43"/>
        <v>0</v>
      </c>
      <c r="AJ456" s="32"/>
    </row>
    <row r="457" spans="1:36">
      <c r="A457" s="145" t="str">
        <f t="shared" si="44"/>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2"/>
      <c r="J457" s="303" t="str">
        <f>IF($I457="","-",_xlfn.XLOOKUP($I457,'CC.Meta'!$A:$A,'CC.Meta'!$D:$D,"-",0,1))</f>
        <v>-</v>
      </c>
      <c r="K457" s="306" t="str">
        <f t="shared" si="45"/>
        <v>--</v>
      </c>
      <c r="L457" s="302"/>
      <c r="M457" s="133"/>
      <c r="N457" s="234"/>
      <c r="O457" s="146" t="str">
        <f>IF($N457="","-",_xlfn.XLOOKUP($N457,'FY25 Gold Book'!$A:$A,'FY25 Gold Book'!$B:$B,"-",0,1))</f>
        <v>-</v>
      </c>
      <c r="P457" s="444" t="str">
        <f>IF($N457="","-",_xlfn.XLOOKUP($N457,'FY25 Gold Book'!$A:$A,'FY25 Gold Book'!$C:$C,"-",0,1))</f>
        <v>-</v>
      </c>
      <c r="Q457" s="146" t="str">
        <f>IF($N457="","-",_xlfn.XLOOKUP($N457,'FY25 Gold Book'!$A:$A,'FY25 Gold Book'!$D:$D,"-",0,1))</f>
        <v>-</v>
      </c>
      <c r="R457" s="52"/>
      <c r="S457" s="465" t="str" cm="1">
        <f t="array" ref="S457">IFERROR(
_xlfn.IFS(
$I457=600010,"36th District Judges (CC 600010)",
$I457=600014,"36th District Staff (CC 600014)",
$I457&lt;&gt;0,_xlfn.XLOOKUP($N457,'FY25 Gold Book'!$A:$A,'FY25 Gold Book'!$F:$F,"-",0,1)),
"-")</f>
        <v>-</v>
      </c>
      <c r="T457" s="465" t="str" cm="1">
        <f t="array" ref="T457">IFERROR(
_xlfn.IFS(
OR($R457="TASS",$R457="Seasonal"),"TASS / Part-Time (FICA Only)",
$A457=13,"BSEED",
$A457=20,"DDoT",
OR($A457=48,$A457=49),"DWSD",
$A457=72,"Library",
$I457=600010,"36th District Judges",
$I457=600014,"36th District Staff",
$N457&lt;&gt;0,_xlfn.XLOOKUP($N457,'FY25 Gold Book'!$A:$A,'FY25 Gold Book'!$H:$H,"-",0,1)),
"-")</f>
        <v>-</v>
      </c>
      <c r="U457" s="678"/>
      <c r="V457" s="679"/>
      <c r="W457" s="677"/>
      <c r="X457" s="134"/>
      <c r="Y457" s="135"/>
      <c r="Z457" s="147">
        <f>_xlfn.XLOOKUP($N457,'FY25 Gold Book'!$A:$A,'FY25 Gold Book'!$E:$E,0,0,1)</f>
        <v>0</v>
      </c>
      <c r="AA457" s="680">
        <f>_xlfn.XLOOKUP($N457,'FY25 Gold Book'!$A:$A,'FY25 Gold Book'!$G:$G,0,0,1)</f>
        <v>0</v>
      </c>
      <c r="AB457" s="148">
        <f t="shared" si="46"/>
        <v>0</v>
      </c>
      <c r="AC457" s="681">
        <v>0</v>
      </c>
      <c r="AD457" s="149">
        <f t="shared" si="47"/>
        <v>0</v>
      </c>
      <c r="AE457" s="147">
        <f>_xlfn.XLOOKUP($T457,'FY25 Fringe Rates'!$X$6:$X$15,'FY25 Fringe Rates'!$Y$6:$Y$15,0,0,1)</f>
        <v>0</v>
      </c>
      <c r="AF457" s="150">
        <f t="shared" si="42"/>
        <v>0</v>
      </c>
      <c r="AG457" s="136">
        <v>0</v>
      </c>
      <c r="AH457" s="149">
        <f t="shared" si="48"/>
        <v>0</v>
      </c>
      <c r="AI457" s="151">
        <f t="shared" si="43"/>
        <v>0</v>
      </c>
      <c r="AJ457" s="32"/>
    </row>
    <row r="458" spans="1:36">
      <c r="A458" s="145" t="str">
        <f t="shared" si="44"/>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2"/>
      <c r="J458" s="303" t="str">
        <f>IF($I458="","-",_xlfn.XLOOKUP($I458,'CC.Meta'!$A:$A,'CC.Meta'!$D:$D,"-",0,1))</f>
        <v>-</v>
      </c>
      <c r="K458" s="306" t="str">
        <f t="shared" si="45"/>
        <v>--</v>
      </c>
      <c r="L458" s="302"/>
      <c r="M458" s="133"/>
      <c r="N458" s="234"/>
      <c r="O458" s="146" t="str">
        <f>IF($N458="","-",_xlfn.XLOOKUP($N458,'FY25 Gold Book'!$A:$A,'FY25 Gold Book'!$B:$B,"-",0,1))</f>
        <v>-</v>
      </c>
      <c r="P458" s="444" t="str">
        <f>IF($N458="","-",_xlfn.XLOOKUP($N458,'FY25 Gold Book'!$A:$A,'FY25 Gold Book'!$C:$C,"-",0,1))</f>
        <v>-</v>
      </c>
      <c r="Q458" s="146" t="str">
        <f>IF($N458="","-",_xlfn.XLOOKUP($N458,'FY25 Gold Book'!$A:$A,'FY25 Gold Book'!$D:$D,"-",0,1))</f>
        <v>-</v>
      </c>
      <c r="R458" s="52"/>
      <c r="S458" s="465" t="str" cm="1">
        <f t="array" ref="S458">IFERROR(
_xlfn.IFS(
$I458=600010,"36th District Judges (CC 600010)",
$I458=600014,"36th District Staff (CC 600014)",
$I458&lt;&gt;0,_xlfn.XLOOKUP($N458,'FY25 Gold Book'!$A:$A,'FY25 Gold Book'!$F:$F,"-",0,1)),
"-")</f>
        <v>-</v>
      </c>
      <c r="T458" s="465" t="str" cm="1">
        <f t="array" ref="T458">IFERROR(
_xlfn.IFS(
OR($R458="TASS",$R458="Seasonal"),"TASS / Part-Time (FICA Only)",
$A458=13,"BSEED",
$A458=20,"DDoT",
OR($A458=48,$A458=49),"DWSD",
$A458=72,"Library",
$I458=600010,"36th District Judges",
$I458=600014,"36th District Staff",
$N458&lt;&gt;0,_xlfn.XLOOKUP($N458,'FY25 Gold Book'!$A:$A,'FY25 Gold Book'!$H:$H,"-",0,1)),
"-")</f>
        <v>-</v>
      </c>
      <c r="U458" s="678"/>
      <c r="V458" s="679"/>
      <c r="W458" s="677"/>
      <c r="X458" s="134"/>
      <c r="Y458" s="135"/>
      <c r="Z458" s="147">
        <f>_xlfn.XLOOKUP($N458,'FY25 Gold Book'!$A:$A,'FY25 Gold Book'!$E:$E,0,0,1)</f>
        <v>0</v>
      </c>
      <c r="AA458" s="680">
        <f>_xlfn.XLOOKUP($N458,'FY25 Gold Book'!$A:$A,'FY25 Gold Book'!$G:$G,0,0,1)</f>
        <v>0</v>
      </c>
      <c r="AB458" s="148">
        <f t="shared" si="46"/>
        <v>0</v>
      </c>
      <c r="AC458" s="681">
        <v>0</v>
      </c>
      <c r="AD458" s="149">
        <f t="shared" si="47"/>
        <v>0</v>
      </c>
      <c r="AE458" s="147">
        <f>_xlfn.XLOOKUP($T458,'FY25 Fringe Rates'!$X$6:$X$15,'FY25 Fringe Rates'!$Y$6:$Y$15,0,0,1)</f>
        <v>0</v>
      </c>
      <c r="AF458" s="150">
        <f t="shared" si="42"/>
        <v>0</v>
      </c>
      <c r="AG458" s="136">
        <v>0</v>
      </c>
      <c r="AH458" s="149">
        <f t="shared" si="48"/>
        <v>0</v>
      </c>
      <c r="AI458" s="151">
        <f t="shared" si="43"/>
        <v>0</v>
      </c>
      <c r="AJ458" s="32"/>
    </row>
    <row r="459" spans="1:36">
      <c r="A459" s="145" t="str">
        <f t="shared" si="44"/>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2"/>
      <c r="J459" s="303" t="str">
        <f>IF($I459="","-",_xlfn.XLOOKUP($I459,'CC.Meta'!$A:$A,'CC.Meta'!$D:$D,"-",0,1))</f>
        <v>-</v>
      </c>
      <c r="K459" s="306" t="str">
        <f t="shared" si="45"/>
        <v>--</v>
      </c>
      <c r="L459" s="302"/>
      <c r="M459" s="133"/>
      <c r="N459" s="234"/>
      <c r="O459" s="146" t="str">
        <f>IF($N459="","-",_xlfn.XLOOKUP($N459,'FY25 Gold Book'!$A:$A,'FY25 Gold Book'!$B:$B,"-",0,1))</f>
        <v>-</v>
      </c>
      <c r="P459" s="444" t="str">
        <f>IF($N459="","-",_xlfn.XLOOKUP($N459,'FY25 Gold Book'!$A:$A,'FY25 Gold Book'!$C:$C,"-",0,1))</f>
        <v>-</v>
      </c>
      <c r="Q459" s="146" t="str">
        <f>IF($N459="","-",_xlfn.XLOOKUP($N459,'FY25 Gold Book'!$A:$A,'FY25 Gold Book'!$D:$D,"-",0,1))</f>
        <v>-</v>
      </c>
      <c r="R459" s="52"/>
      <c r="S459" s="465" t="str" cm="1">
        <f t="array" ref="S459">IFERROR(
_xlfn.IFS(
$I459=600010,"36th District Judges (CC 600010)",
$I459=600014,"36th District Staff (CC 600014)",
$I459&lt;&gt;0,_xlfn.XLOOKUP($N459,'FY25 Gold Book'!$A:$A,'FY25 Gold Book'!$F:$F,"-",0,1)),
"-")</f>
        <v>-</v>
      </c>
      <c r="T459" s="465" t="str" cm="1">
        <f t="array" ref="T459">IFERROR(
_xlfn.IFS(
OR($R459="TASS",$R459="Seasonal"),"TASS / Part-Time (FICA Only)",
$A459=13,"BSEED",
$A459=20,"DDoT",
OR($A459=48,$A459=49),"DWSD",
$A459=72,"Library",
$I459=600010,"36th District Judges",
$I459=600014,"36th District Staff",
$N459&lt;&gt;0,_xlfn.XLOOKUP($N459,'FY25 Gold Book'!$A:$A,'FY25 Gold Book'!$H:$H,"-",0,1)),
"-")</f>
        <v>-</v>
      </c>
      <c r="U459" s="678"/>
      <c r="V459" s="679"/>
      <c r="W459" s="677"/>
      <c r="X459" s="134"/>
      <c r="Y459" s="135"/>
      <c r="Z459" s="147">
        <f>_xlfn.XLOOKUP($N459,'FY25 Gold Book'!$A:$A,'FY25 Gold Book'!$E:$E,0,0,1)</f>
        <v>0</v>
      </c>
      <c r="AA459" s="680">
        <f>_xlfn.XLOOKUP($N459,'FY25 Gold Book'!$A:$A,'FY25 Gold Book'!$G:$G,0,0,1)</f>
        <v>0</v>
      </c>
      <c r="AB459" s="148">
        <f t="shared" si="46"/>
        <v>0</v>
      </c>
      <c r="AC459" s="681">
        <v>0</v>
      </c>
      <c r="AD459" s="149">
        <f t="shared" si="47"/>
        <v>0</v>
      </c>
      <c r="AE459" s="147">
        <f>_xlfn.XLOOKUP($T459,'FY25 Fringe Rates'!$X$6:$X$15,'FY25 Fringe Rates'!$Y$6:$Y$15,0,0,1)</f>
        <v>0</v>
      </c>
      <c r="AF459" s="150">
        <f t="shared" si="42"/>
        <v>0</v>
      </c>
      <c r="AG459" s="136">
        <v>0</v>
      </c>
      <c r="AH459" s="149">
        <f t="shared" si="48"/>
        <v>0</v>
      </c>
      <c r="AI459" s="151">
        <f t="shared" si="43"/>
        <v>0</v>
      </c>
      <c r="AJ459" s="32"/>
    </row>
    <row r="460" spans="1:36">
      <c r="A460" s="145" t="str">
        <f t="shared" si="44"/>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2"/>
      <c r="J460" s="303" t="str">
        <f>IF($I460="","-",_xlfn.XLOOKUP($I460,'CC.Meta'!$A:$A,'CC.Meta'!$D:$D,"-",0,1))</f>
        <v>-</v>
      </c>
      <c r="K460" s="306" t="str">
        <f t="shared" si="45"/>
        <v>--</v>
      </c>
      <c r="L460" s="302"/>
      <c r="M460" s="133"/>
      <c r="N460" s="234"/>
      <c r="O460" s="146" t="str">
        <f>IF($N460="","-",_xlfn.XLOOKUP($N460,'FY25 Gold Book'!$A:$A,'FY25 Gold Book'!$B:$B,"-",0,1))</f>
        <v>-</v>
      </c>
      <c r="P460" s="444" t="str">
        <f>IF($N460="","-",_xlfn.XLOOKUP($N460,'FY25 Gold Book'!$A:$A,'FY25 Gold Book'!$C:$C,"-",0,1))</f>
        <v>-</v>
      </c>
      <c r="Q460" s="146" t="str">
        <f>IF($N460="","-",_xlfn.XLOOKUP($N460,'FY25 Gold Book'!$A:$A,'FY25 Gold Book'!$D:$D,"-",0,1))</f>
        <v>-</v>
      </c>
      <c r="R460" s="52"/>
      <c r="S460" s="465" t="str" cm="1">
        <f t="array" ref="S460">IFERROR(
_xlfn.IFS(
$I460=600010,"36th District Judges (CC 600010)",
$I460=600014,"36th District Staff (CC 600014)",
$I460&lt;&gt;0,_xlfn.XLOOKUP($N460,'FY25 Gold Book'!$A:$A,'FY25 Gold Book'!$F:$F,"-",0,1)),
"-")</f>
        <v>-</v>
      </c>
      <c r="T460" s="465" t="str" cm="1">
        <f t="array" ref="T460">IFERROR(
_xlfn.IFS(
OR($R460="TASS",$R460="Seasonal"),"TASS / Part-Time (FICA Only)",
$A460=13,"BSEED",
$A460=20,"DDoT",
OR($A460=48,$A460=49),"DWSD",
$A460=72,"Library",
$I460=600010,"36th District Judges",
$I460=600014,"36th District Staff",
$N460&lt;&gt;0,_xlfn.XLOOKUP($N460,'FY25 Gold Book'!$A:$A,'FY25 Gold Book'!$H:$H,"-",0,1)),
"-")</f>
        <v>-</v>
      </c>
      <c r="U460" s="678"/>
      <c r="V460" s="679"/>
      <c r="W460" s="677"/>
      <c r="X460" s="134"/>
      <c r="Y460" s="135"/>
      <c r="Z460" s="147">
        <f>_xlfn.XLOOKUP($N460,'FY25 Gold Book'!$A:$A,'FY25 Gold Book'!$E:$E,0,0,1)</f>
        <v>0</v>
      </c>
      <c r="AA460" s="680">
        <f>_xlfn.XLOOKUP($N460,'FY25 Gold Book'!$A:$A,'FY25 Gold Book'!$G:$G,0,0,1)</f>
        <v>0</v>
      </c>
      <c r="AB460" s="148">
        <f t="shared" si="46"/>
        <v>0</v>
      </c>
      <c r="AC460" s="681">
        <v>0</v>
      </c>
      <c r="AD460" s="149">
        <f t="shared" si="47"/>
        <v>0</v>
      </c>
      <c r="AE460" s="147">
        <f>_xlfn.XLOOKUP($T460,'FY25 Fringe Rates'!$X$6:$X$15,'FY25 Fringe Rates'!$Y$6:$Y$15,0,0,1)</f>
        <v>0</v>
      </c>
      <c r="AF460" s="150">
        <f t="shared" si="42"/>
        <v>0</v>
      </c>
      <c r="AG460" s="136">
        <v>0</v>
      </c>
      <c r="AH460" s="149">
        <f t="shared" si="48"/>
        <v>0</v>
      </c>
      <c r="AI460" s="151">
        <f t="shared" si="43"/>
        <v>0</v>
      </c>
      <c r="AJ460" s="32"/>
    </row>
    <row r="461" spans="1:36">
      <c r="A461" s="145" t="str">
        <f t="shared" si="44"/>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2"/>
      <c r="J461" s="303" t="str">
        <f>IF($I461="","-",_xlfn.XLOOKUP($I461,'CC.Meta'!$A:$A,'CC.Meta'!$D:$D,"-",0,1))</f>
        <v>-</v>
      </c>
      <c r="K461" s="306" t="str">
        <f t="shared" si="45"/>
        <v>--</v>
      </c>
      <c r="L461" s="302"/>
      <c r="M461" s="133"/>
      <c r="N461" s="234"/>
      <c r="O461" s="146" t="str">
        <f>IF($N461="","-",_xlfn.XLOOKUP($N461,'FY25 Gold Book'!$A:$A,'FY25 Gold Book'!$B:$B,"-",0,1))</f>
        <v>-</v>
      </c>
      <c r="P461" s="444" t="str">
        <f>IF($N461="","-",_xlfn.XLOOKUP($N461,'FY25 Gold Book'!$A:$A,'FY25 Gold Book'!$C:$C,"-",0,1))</f>
        <v>-</v>
      </c>
      <c r="Q461" s="146" t="str">
        <f>IF($N461="","-",_xlfn.XLOOKUP($N461,'FY25 Gold Book'!$A:$A,'FY25 Gold Book'!$D:$D,"-",0,1))</f>
        <v>-</v>
      </c>
      <c r="R461" s="52"/>
      <c r="S461" s="465" t="str" cm="1">
        <f t="array" ref="S461">IFERROR(
_xlfn.IFS(
$I461=600010,"36th District Judges (CC 600010)",
$I461=600014,"36th District Staff (CC 600014)",
$I461&lt;&gt;0,_xlfn.XLOOKUP($N461,'FY25 Gold Book'!$A:$A,'FY25 Gold Book'!$F:$F,"-",0,1)),
"-")</f>
        <v>-</v>
      </c>
      <c r="T461" s="465" t="str" cm="1">
        <f t="array" ref="T461">IFERROR(
_xlfn.IFS(
OR($R461="TASS",$R461="Seasonal"),"TASS / Part-Time (FICA Only)",
$A461=13,"BSEED",
$A461=20,"DDoT",
OR($A461=48,$A461=49),"DWSD",
$A461=72,"Library",
$I461=600010,"36th District Judges",
$I461=600014,"36th District Staff",
$N461&lt;&gt;0,_xlfn.XLOOKUP($N461,'FY25 Gold Book'!$A:$A,'FY25 Gold Book'!$H:$H,"-",0,1)),
"-")</f>
        <v>-</v>
      </c>
      <c r="U461" s="678"/>
      <c r="V461" s="679"/>
      <c r="W461" s="677"/>
      <c r="X461" s="134"/>
      <c r="Y461" s="135"/>
      <c r="Z461" s="147">
        <f>_xlfn.XLOOKUP($N461,'FY25 Gold Book'!$A:$A,'FY25 Gold Book'!$E:$E,0,0,1)</f>
        <v>0</v>
      </c>
      <c r="AA461" s="680">
        <f>_xlfn.XLOOKUP($N461,'FY25 Gold Book'!$A:$A,'FY25 Gold Book'!$G:$G,0,0,1)</f>
        <v>0</v>
      </c>
      <c r="AB461" s="148">
        <f t="shared" si="46"/>
        <v>0</v>
      </c>
      <c r="AC461" s="681">
        <v>0</v>
      </c>
      <c r="AD461" s="149">
        <f t="shared" si="47"/>
        <v>0</v>
      </c>
      <c r="AE461" s="147">
        <f>_xlfn.XLOOKUP($T461,'FY25 Fringe Rates'!$X$6:$X$15,'FY25 Fringe Rates'!$Y$6:$Y$15,0,0,1)</f>
        <v>0</v>
      </c>
      <c r="AF461" s="150">
        <f t="shared" si="42"/>
        <v>0</v>
      </c>
      <c r="AG461" s="136">
        <v>0</v>
      </c>
      <c r="AH461" s="149">
        <f t="shared" si="48"/>
        <v>0</v>
      </c>
      <c r="AI461" s="151">
        <f t="shared" si="43"/>
        <v>0</v>
      </c>
      <c r="AJ461" s="32"/>
    </row>
    <row r="462" spans="1:36">
      <c r="A462" s="145" t="str">
        <f t="shared" si="44"/>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2"/>
      <c r="J462" s="303" t="str">
        <f>IF($I462="","-",_xlfn.XLOOKUP($I462,'CC.Meta'!$A:$A,'CC.Meta'!$D:$D,"-",0,1))</f>
        <v>-</v>
      </c>
      <c r="K462" s="306" t="str">
        <f t="shared" si="45"/>
        <v>--</v>
      </c>
      <c r="L462" s="302"/>
      <c r="M462" s="133"/>
      <c r="N462" s="234"/>
      <c r="O462" s="146" t="str">
        <f>IF($N462="","-",_xlfn.XLOOKUP($N462,'FY25 Gold Book'!$A:$A,'FY25 Gold Book'!$B:$B,"-",0,1))</f>
        <v>-</v>
      </c>
      <c r="P462" s="444" t="str">
        <f>IF($N462="","-",_xlfn.XLOOKUP($N462,'FY25 Gold Book'!$A:$A,'FY25 Gold Book'!$C:$C,"-",0,1))</f>
        <v>-</v>
      </c>
      <c r="Q462" s="146" t="str">
        <f>IF($N462="","-",_xlfn.XLOOKUP($N462,'FY25 Gold Book'!$A:$A,'FY25 Gold Book'!$D:$D,"-",0,1))</f>
        <v>-</v>
      </c>
      <c r="R462" s="52"/>
      <c r="S462" s="465" t="str" cm="1">
        <f t="array" ref="S462">IFERROR(
_xlfn.IFS(
$I462=600010,"36th District Judges (CC 600010)",
$I462=600014,"36th District Staff (CC 600014)",
$I462&lt;&gt;0,_xlfn.XLOOKUP($N462,'FY25 Gold Book'!$A:$A,'FY25 Gold Book'!$F:$F,"-",0,1)),
"-")</f>
        <v>-</v>
      </c>
      <c r="T462" s="465" t="str" cm="1">
        <f t="array" ref="T462">IFERROR(
_xlfn.IFS(
OR($R462="TASS",$R462="Seasonal"),"TASS / Part-Time (FICA Only)",
$A462=13,"BSEED",
$A462=20,"DDoT",
OR($A462=48,$A462=49),"DWSD",
$A462=72,"Library",
$I462=600010,"36th District Judges",
$I462=600014,"36th District Staff",
$N462&lt;&gt;0,_xlfn.XLOOKUP($N462,'FY25 Gold Book'!$A:$A,'FY25 Gold Book'!$H:$H,"-",0,1)),
"-")</f>
        <v>-</v>
      </c>
      <c r="U462" s="678"/>
      <c r="V462" s="679"/>
      <c r="W462" s="677"/>
      <c r="X462" s="134"/>
      <c r="Y462" s="135"/>
      <c r="Z462" s="147">
        <f>_xlfn.XLOOKUP($N462,'FY25 Gold Book'!$A:$A,'FY25 Gold Book'!$E:$E,0,0,1)</f>
        <v>0</v>
      </c>
      <c r="AA462" s="680">
        <f>_xlfn.XLOOKUP($N462,'FY25 Gold Book'!$A:$A,'FY25 Gold Book'!$G:$G,0,0,1)</f>
        <v>0</v>
      </c>
      <c r="AB462" s="148">
        <f t="shared" si="46"/>
        <v>0</v>
      </c>
      <c r="AC462" s="681">
        <v>0</v>
      </c>
      <c r="AD462" s="149">
        <f t="shared" si="47"/>
        <v>0</v>
      </c>
      <c r="AE462" s="147">
        <f>_xlfn.XLOOKUP($T462,'FY25 Fringe Rates'!$X$6:$X$15,'FY25 Fringe Rates'!$Y$6:$Y$15,0,0,1)</f>
        <v>0</v>
      </c>
      <c r="AF462" s="150">
        <f t="shared" si="42"/>
        <v>0</v>
      </c>
      <c r="AG462" s="136">
        <v>0</v>
      </c>
      <c r="AH462" s="149">
        <f t="shared" si="48"/>
        <v>0</v>
      </c>
      <c r="AI462" s="151">
        <f t="shared" si="43"/>
        <v>0</v>
      </c>
      <c r="AJ462" s="32"/>
    </row>
    <row r="463" spans="1:36">
      <c r="A463" s="145" t="str">
        <f t="shared" si="44"/>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2"/>
      <c r="J463" s="303" t="str">
        <f>IF($I463="","-",_xlfn.XLOOKUP($I463,'CC.Meta'!$A:$A,'CC.Meta'!$D:$D,"-",0,1))</f>
        <v>-</v>
      </c>
      <c r="K463" s="306" t="str">
        <f t="shared" si="45"/>
        <v>--</v>
      </c>
      <c r="L463" s="302"/>
      <c r="M463" s="133"/>
      <c r="N463" s="234"/>
      <c r="O463" s="146" t="str">
        <f>IF($N463="","-",_xlfn.XLOOKUP($N463,'FY25 Gold Book'!$A:$A,'FY25 Gold Book'!$B:$B,"-",0,1))</f>
        <v>-</v>
      </c>
      <c r="P463" s="444" t="str">
        <f>IF($N463="","-",_xlfn.XLOOKUP($N463,'FY25 Gold Book'!$A:$A,'FY25 Gold Book'!$C:$C,"-",0,1))</f>
        <v>-</v>
      </c>
      <c r="Q463" s="146" t="str">
        <f>IF($N463="","-",_xlfn.XLOOKUP($N463,'FY25 Gold Book'!$A:$A,'FY25 Gold Book'!$D:$D,"-",0,1))</f>
        <v>-</v>
      </c>
      <c r="R463" s="52"/>
      <c r="S463" s="465" t="str" cm="1">
        <f t="array" ref="S463">IFERROR(
_xlfn.IFS(
$I463=600010,"36th District Judges (CC 600010)",
$I463=600014,"36th District Staff (CC 600014)",
$I463&lt;&gt;0,_xlfn.XLOOKUP($N463,'FY25 Gold Book'!$A:$A,'FY25 Gold Book'!$F:$F,"-",0,1)),
"-")</f>
        <v>-</v>
      </c>
      <c r="T463" s="465" t="str" cm="1">
        <f t="array" ref="T463">IFERROR(
_xlfn.IFS(
OR($R463="TASS",$R463="Seasonal"),"TASS / Part-Time (FICA Only)",
$A463=13,"BSEED",
$A463=20,"DDoT",
OR($A463=48,$A463=49),"DWSD",
$A463=72,"Library",
$I463=600010,"36th District Judges",
$I463=600014,"36th District Staff",
$N463&lt;&gt;0,_xlfn.XLOOKUP($N463,'FY25 Gold Book'!$A:$A,'FY25 Gold Book'!$H:$H,"-",0,1)),
"-")</f>
        <v>-</v>
      </c>
      <c r="U463" s="678"/>
      <c r="V463" s="679"/>
      <c r="W463" s="677"/>
      <c r="X463" s="134"/>
      <c r="Y463" s="135"/>
      <c r="Z463" s="147">
        <f>_xlfn.XLOOKUP($N463,'FY25 Gold Book'!$A:$A,'FY25 Gold Book'!$E:$E,0,0,1)</f>
        <v>0</v>
      </c>
      <c r="AA463" s="680">
        <f>_xlfn.XLOOKUP($N463,'FY25 Gold Book'!$A:$A,'FY25 Gold Book'!$G:$G,0,0,1)</f>
        <v>0</v>
      </c>
      <c r="AB463" s="148">
        <f t="shared" si="46"/>
        <v>0</v>
      </c>
      <c r="AC463" s="681">
        <v>0</v>
      </c>
      <c r="AD463" s="149">
        <f t="shared" si="47"/>
        <v>0</v>
      </c>
      <c r="AE463" s="147">
        <f>_xlfn.XLOOKUP($T463,'FY25 Fringe Rates'!$X$6:$X$15,'FY25 Fringe Rates'!$Y$6:$Y$15,0,0,1)</f>
        <v>0</v>
      </c>
      <c r="AF463" s="150">
        <f t="shared" ref="AF463:AF526" si="49">ROUND($AD463*$AE463,0)</f>
        <v>0</v>
      </c>
      <c r="AG463" s="136">
        <v>0</v>
      </c>
      <c r="AH463" s="149">
        <f t="shared" si="48"/>
        <v>0</v>
      </c>
      <c r="AI463" s="151">
        <f t="shared" ref="AI463:AI526" si="50">ROUND($AD463+$AH463,0)</f>
        <v>0</v>
      </c>
      <c r="AJ463" s="32"/>
    </row>
    <row r="464" spans="1:36">
      <c r="A464" s="145" t="str">
        <f t="shared" ref="A464:A527" si="51">IFERROR(VALUE(LEFT($I464,2)),"-")</f>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2"/>
      <c r="J464" s="303" t="str">
        <f>IF($I464="","-",_xlfn.XLOOKUP($I464,'CC.Meta'!$A:$A,'CC.Meta'!$D:$D,"-",0,1))</f>
        <v>-</v>
      </c>
      <c r="K464" s="306" t="str">
        <f t="shared" ref="K464:K527" si="52">_xlfn.CONCAT($D464,"-",$G464,"-",$I464)</f>
        <v>--</v>
      </c>
      <c r="L464" s="302"/>
      <c r="M464" s="133"/>
      <c r="N464" s="234"/>
      <c r="O464" s="146" t="str">
        <f>IF($N464="","-",_xlfn.XLOOKUP($N464,'FY25 Gold Book'!$A:$A,'FY25 Gold Book'!$B:$B,"-",0,1))</f>
        <v>-</v>
      </c>
      <c r="P464" s="444" t="str">
        <f>IF($N464="","-",_xlfn.XLOOKUP($N464,'FY25 Gold Book'!$A:$A,'FY25 Gold Book'!$C:$C,"-",0,1))</f>
        <v>-</v>
      </c>
      <c r="Q464" s="146" t="str">
        <f>IF($N464="","-",_xlfn.XLOOKUP($N464,'FY25 Gold Book'!$A:$A,'FY25 Gold Book'!$D:$D,"-",0,1))</f>
        <v>-</v>
      </c>
      <c r="R464" s="52"/>
      <c r="S464" s="465" t="str" cm="1">
        <f t="array" ref="S464">IFERROR(
_xlfn.IFS(
$I464=600010,"36th District Judges (CC 600010)",
$I464=600014,"36th District Staff (CC 600014)",
$I464&lt;&gt;0,_xlfn.XLOOKUP($N464,'FY25 Gold Book'!$A:$A,'FY25 Gold Book'!$F:$F,"-",0,1)),
"-")</f>
        <v>-</v>
      </c>
      <c r="T464" s="465" t="str" cm="1">
        <f t="array" ref="T464">IFERROR(
_xlfn.IFS(
OR($R464="TASS",$R464="Seasonal"),"TASS / Part-Time (FICA Only)",
$A464=13,"BSEED",
$A464=20,"DDoT",
OR($A464=48,$A464=49),"DWSD",
$A464=72,"Library",
$I464=600010,"36th District Judges",
$I464=600014,"36th District Staff",
$N464&lt;&gt;0,_xlfn.XLOOKUP($N464,'FY25 Gold Book'!$A:$A,'FY25 Gold Book'!$H:$H,"-",0,1)),
"-")</f>
        <v>-</v>
      </c>
      <c r="U464" s="678"/>
      <c r="V464" s="679"/>
      <c r="W464" s="677"/>
      <c r="X464" s="134"/>
      <c r="Y464" s="135"/>
      <c r="Z464" s="147">
        <f>_xlfn.XLOOKUP($N464,'FY25 Gold Book'!$A:$A,'FY25 Gold Book'!$E:$E,0,0,1)</f>
        <v>0</v>
      </c>
      <c r="AA464" s="680">
        <f>_xlfn.XLOOKUP($N464,'FY25 Gold Book'!$A:$A,'FY25 Gold Book'!$G:$G,0,0,1)</f>
        <v>0</v>
      </c>
      <c r="AB464" s="148">
        <f t="shared" ref="AB464:AB527" si="53">ROUND(($Y464*(1+$Z464))*(1+$AA464),0)</f>
        <v>0</v>
      </c>
      <c r="AC464" s="681">
        <v>0</v>
      </c>
      <c r="AD464" s="149">
        <f t="shared" ref="AD464:AD527" si="54">ROUND($AB464+$AC464,0)</f>
        <v>0</v>
      </c>
      <c r="AE464" s="147">
        <f>_xlfn.XLOOKUP($T464,'FY25 Fringe Rates'!$X$6:$X$15,'FY25 Fringe Rates'!$Y$6:$Y$15,0,0,1)</f>
        <v>0</v>
      </c>
      <c r="AF464" s="150">
        <f t="shared" si="49"/>
        <v>0</v>
      </c>
      <c r="AG464" s="136">
        <v>0</v>
      </c>
      <c r="AH464" s="149">
        <f t="shared" ref="AH464:AH527" si="55">ROUND($AF464+$AG464,0)</f>
        <v>0</v>
      </c>
      <c r="AI464" s="151">
        <f t="shared" si="50"/>
        <v>0</v>
      </c>
      <c r="AJ464" s="32"/>
    </row>
    <row r="465" spans="1:36">
      <c r="A465" s="145" t="str">
        <f t="shared" si="51"/>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2"/>
      <c r="J465" s="303" t="str">
        <f>IF($I465="","-",_xlfn.XLOOKUP($I465,'CC.Meta'!$A:$A,'CC.Meta'!$D:$D,"-",0,1))</f>
        <v>-</v>
      </c>
      <c r="K465" s="306" t="str">
        <f t="shared" si="52"/>
        <v>--</v>
      </c>
      <c r="L465" s="302"/>
      <c r="M465" s="133"/>
      <c r="N465" s="234"/>
      <c r="O465" s="146" t="str">
        <f>IF($N465="","-",_xlfn.XLOOKUP($N465,'FY25 Gold Book'!$A:$A,'FY25 Gold Book'!$B:$B,"-",0,1))</f>
        <v>-</v>
      </c>
      <c r="P465" s="444" t="str">
        <f>IF($N465="","-",_xlfn.XLOOKUP($N465,'FY25 Gold Book'!$A:$A,'FY25 Gold Book'!$C:$C,"-",0,1))</f>
        <v>-</v>
      </c>
      <c r="Q465" s="146" t="str">
        <f>IF($N465="","-",_xlfn.XLOOKUP($N465,'FY25 Gold Book'!$A:$A,'FY25 Gold Book'!$D:$D,"-",0,1))</f>
        <v>-</v>
      </c>
      <c r="R465" s="52"/>
      <c r="S465" s="465" t="str" cm="1">
        <f t="array" ref="S465">IFERROR(
_xlfn.IFS(
$I465=600010,"36th District Judges (CC 600010)",
$I465=600014,"36th District Staff (CC 600014)",
$I465&lt;&gt;0,_xlfn.XLOOKUP($N465,'FY25 Gold Book'!$A:$A,'FY25 Gold Book'!$F:$F,"-",0,1)),
"-")</f>
        <v>-</v>
      </c>
      <c r="T465" s="465" t="str" cm="1">
        <f t="array" ref="T465">IFERROR(
_xlfn.IFS(
OR($R465="TASS",$R465="Seasonal"),"TASS / Part-Time (FICA Only)",
$A465=13,"BSEED",
$A465=20,"DDoT",
OR($A465=48,$A465=49),"DWSD",
$A465=72,"Library",
$I465=600010,"36th District Judges",
$I465=600014,"36th District Staff",
$N465&lt;&gt;0,_xlfn.XLOOKUP($N465,'FY25 Gold Book'!$A:$A,'FY25 Gold Book'!$H:$H,"-",0,1)),
"-")</f>
        <v>-</v>
      </c>
      <c r="U465" s="678"/>
      <c r="V465" s="679"/>
      <c r="W465" s="677"/>
      <c r="X465" s="134"/>
      <c r="Y465" s="135"/>
      <c r="Z465" s="147">
        <f>_xlfn.XLOOKUP($N465,'FY25 Gold Book'!$A:$A,'FY25 Gold Book'!$E:$E,0,0,1)</f>
        <v>0</v>
      </c>
      <c r="AA465" s="680">
        <f>_xlfn.XLOOKUP($N465,'FY25 Gold Book'!$A:$A,'FY25 Gold Book'!$G:$G,0,0,1)</f>
        <v>0</v>
      </c>
      <c r="AB465" s="148">
        <f t="shared" si="53"/>
        <v>0</v>
      </c>
      <c r="AC465" s="681">
        <v>0</v>
      </c>
      <c r="AD465" s="149">
        <f t="shared" si="54"/>
        <v>0</v>
      </c>
      <c r="AE465" s="147">
        <f>_xlfn.XLOOKUP($T465,'FY25 Fringe Rates'!$X$6:$X$15,'FY25 Fringe Rates'!$Y$6:$Y$15,0,0,1)</f>
        <v>0</v>
      </c>
      <c r="AF465" s="150">
        <f t="shared" si="49"/>
        <v>0</v>
      </c>
      <c r="AG465" s="136">
        <v>0</v>
      </c>
      <c r="AH465" s="149">
        <f t="shared" si="55"/>
        <v>0</v>
      </c>
      <c r="AI465" s="151">
        <f t="shared" si="50"/>
        <v>0</v>
      </c>
      <c r="AJ465" s="32"/>
    </row>
    <row r="466" spans="1:36">
      <c r="A466" s="145" t="str">
        <f t="shared" si="51"/>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2"/>
      <c r="J466" s="303" t="str">
        <f>IF($I466="","-",_xlfn.XLOOKUP($I466,'CC.Meta'!$A:$A,'CC.Meta'!$D:$D,"-",0,1))</f>
        <v>-</v>
      </c>
      <c r="K466" s="306" t="str">
        <f t="shared" si="52"/>
        <v>--</v>
      </c>
      <c r="L466" s="302"/>
      <c r="M466" s="133"/>
      <c r="N466" s="234"/>
      <c r="O466" s="146" t="str">
        <f>IF($N466="","-",_xlfn.XLOOKUP($N466,'FY25 Gold Book'!$A:$A,'FY25 Gold Book'!$B:$B,"-",0,1))</f>
        <v>-</v>
      </c>
      <c r="P466" s="444" t="str">
        <f>IF($N466="","-",_xlfn.XLOOKUP($N466,'FY25 Gold Book'!$A:$A,'FY25 Gold Book'!$C:$C,"-",0,1))</f>
        <v>-</v>
      </c>
      <c r="Q466" s="146" t="str">
        <f>IF($N466="","-",_xlfn.XLOOKUP($N466,'FY25 Gold Book'!$A:$A,'FY25 Gold Book'!$D:$D,"-",0,1))</f>
        <v>-</v>
      </c>
      <c r="R466" s="52"/>
      <c r="S466" s="465" t="str" cm="1">
        <f t="array" ref="S466">IFERROR(
_xlfn.IFS(
$I466=600010,"36th District Judges (CC 600010)",
$I466=600014,"36th District Staff (CC 600014)",
$I466&lt;&gt;0,_xlfn.XLOOKUP($N466,'FY25 Gold Book'!$A:$A,'FY25 Gold Book'!$F:$F,"-",0,1)),
"-")</f>
        <v>-</v>
      </c>
      <c r="T466" s="465" t="str" cm="1">
        <f t="array" ref="T466">IFERROR(
_xlfn.IFS(
OR($R466="TASS",$R466="Seasonal"),"TASS / Part-Time (FICA Only)",
$A466=13,"BSEED",
$A466=20,"DDoT",
OR($A466=48,$A466=49),"DWSD",
$A466=72,"Library",
$I466=600010,"36th District Judges",
$I466=600014,"36th District Staff",
$N466&lt;&gt;0,_xlfn.XLOOKUP($N466,'FY25 Gold Book'!$A:$A,'FY25 Gold Book'!$H:$H,"-",0,1)),
"-")</f>
        <v>-</v>
      </c>
      <c r="U466" s="678"/>
      <c r="V466" s="679"/>
      <c r="W466" s="677"/>
      <c r="X466" s="134"/>
      <c r="Y466" s="135"/>
      <c r="Z466" s="147">
        <f>_xlfn.XLOOKUP($N466,'FY25 Gold Book'!$A:$A,'FY25 Gold Book'!$E:$E,0,0,1)</f>
        <v>0</v>
      </c>
      <c r="AA466" s="680">
        <f>_xlfn.XLOOKUP($N466,'FY25 Gold Book'!$A:$A,'FY25 Gold Book'!$G:$G,0,0,1)</f>
        <v>0</v>
      </c>
      <c r="AB466" s="148">
        <f t="shared" si="53"/>
        <v>0</v>
      </c>
      <c r="AC466" s="681">
        <v>0</v>
      </c>
      <c r="AD466" s="149">
        <f t="shared" si="54"/>
        <v>0</v>
      </c>
      <c r="AE466" s="147">
        <f>_xlfn.XLOOKUP($T466,'FY25 Fringe Rates'!$X$6:$X$15,'FY25 Fringe Rates'!$Y$6:$Y$15,0,0,1)</f>
        <v>0</v>
      </c>
      <c r="AF466" s="150">
        <f t="shared" si="49"/>
        <v>0</v>
      </c>
      <c r="AG466" s="136">
        <v>0</v>
      </c>
      <c r="AH466" s="149">
        <f t="shared" si="55"/>
        <v>0</v>
      </c>
      <c r="AI466" s="151">
        <f t="shared" si="50"/>
        <v>0</v>
      </c>
      <c r="AJ466" s="32"/>
    </row>
    <row r="467" spans="1:36">
      <c r="A467" s="145" t="str">
        <f t="shared" si="51"/>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2"/>
      <c r="J467" s="303" t="str">
        <f>IF($I467="","-",_xlfn.XLOOKUP($I467,'CC.Meta'!$A:$A,'CC.Meta'!$D:$D,"-",0,1))</f>
        <v>-</v>
      </c>
      <c r="K467" s="306" t="str">
        <f t="shared" si="52"/>
        <v>--</v>
      </c>
      <c r="L467" s="302"/>
      <c r="M467" s="133"/>
      <c r="N467" s="234"/>
      <c r="O467" s="146" t="str">
        <f>IF($N467="","-",_xlfn.XLOOKUP($N467,'FY25 Gold Book'!$A:$A,'FY25 Gold Book'!$B:$B,"-",0,1))</f>
        <v>-</v>
      </c>
      <c r="P467" s="444" t="str">
        <f>IF($N467="","-",_xlfn.XLOOKUP($N467,'FY25 Gold Book'!$A:$A,'FY25 Gold Book'!$C:$C,"-",0,1))</f>
        <v>-</v>
      </c>
      <c r="Q467" s="146" t="str">
        <f>IF($N467="","-",_xlfn.XLOOKUP($N467,'FY25 Gold Book'!$A:$A,'FY25 Gold Book'!$D:$D,"-",0,1))</f>
        <v>-</v>
      </c>
      <c r="R467" s="52"/>
      <c r="S467" s="465" t="str" cm="1">
        <f t="array" ref="S467">IFERROR(
_xlfn.IFS(
$I467=600010,"36th District Judges (CC 600010)",
$I467=600014,"36th District Staff (CC 600014)",
$I467&lt;&gt;0,_xlfn.XLOOKUP($N467,'FY25 Gold Book'!$A:$A,'FY25 Gold Book'!$F:$F,"-",0,1)),
"-")</f>
        <v>-</v>
      </c>
      <c r="T467" s="465" t="str" cm="1">
        <f t="array" ref="T467">IFERROR(
_xlfn.IFS(
OR($R467="TASS",$R467="Seasonal"),"TASS / Part-Time (FICA Only)",
$A467=13,"BSEED",
$A467=20,"DDoT",
OR($A467=48,$A467=49),"DWSD",
$A467=72,"Library",
$I467=600010,"36th District Judges",
$I467=600014,"36th District Staff",
$N467&lt;&gt;0,_xlfn.XLOOKUP($N467,'FY25 Gold Book'!$A:$A,'FY25 Gold Book'!$H:$H,"-",0,1)),
"-")</f>
        <v>-</v>
      </c>
      <c r="U467" s="678"/>
      <c r="V467" s="679"/>
      <c r="W467" s="677"/>
      <c r="X467" s="134"/>
      <c r="Y467" s="135"/>
      <c r="Z467" s="147">
        <f>_xlfn.XLOOKUP($N467,'FY25 Gold Book'!$A:$A,'FY25 Gold Book'!$E:$E,0,0,1)</f>
        <v>0</v>
      </c>
      <c r="AA467" s="680">
        <f>_xlfn.XLOOKUP($N467,'FY25 Gold Book'!$A:$A,'FY25 Gold Book'!$G:$G,0,0,1)</f>
        <v>0</v>
      </c>
      <c r="AB467" s="148">
        <f t="shared" si="53"/>
        <v>0</v>
      </c>
      <c r="AC467" s="681">
        <v>0</v>
      </c>
      <c r="AD467" s="149">
        <f t="shared" si="54"/>
        <v>0</v>
      </c>
      <c r="AE467" s="147">
        <f>_xlfn.XLOOKUP($T467,'FY25 Fringe Rates'!$X$6:$X$15,'FY25 Fringe Rates'!$Y$6:$Y$15,0,0,1)</f>
        <v>0</v>
      </c>
      <c r="AF467" s="150">
        <f t="shared" si="49"/>
        <v>0</v>
      </c>
      <c r="AG467" s="136">
        <v>0</v>
      </c>
      <c r="AH467" s="149">
        <f t="shared" si="55"/>
        <v>0</v>
      </c>
      <c r="AI467" s="151">
        <f t="shared" si="50"/>
        <v>0</v>
      </c>
      <c r="AJ467" s="32"/>
    </row>
    <row r="468" spans="1:36">
      <c r="A468" s="145" t="str">
        <f t="shared" si="51"/>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2"/>
      <c r="J468" s="303" t="str">
        <f>IF($I468="","-",_xlfn.XLOOKUP($I468,'CC.Meta'!$A:$A,'CC.Meta'!$D:$D,"-",0,1))</f>
        <v>-</v>
      </c>
      <c r="K468" s="306" t="str">
        <f t="shared" si="52"/>
        <v>--</v>
      </c>
      <c r="L468" s="302"/>
      <c r="M468" s="133"/>
      <c r="N468" s="234"/>
      <c r="O468" s="146" t="str">
        <f>IF($N468="","-",_xlfn.XLOOKUP($N468,'FY25 Gold Book'!$A:$A,'FY25 Gold Book'!$B:$B,"-",0,1))</f>
        <v>-</v>
      </c>
      <c r="P468" s="444" t="str">
        <f>IF($N468="","-",_xlfn.XLOOKUP($N468,'FY25 Gold Book'!$A:$A,'FY25 Gold Book'!$C:$C,"-",0,1))</f>
        <v>-</v>
      </c>
      <c r="Q468" s="146" t="str">
        <f>IF($N468="","-",_xlfn.XLOOKUP($N468,'FY25 Gold Book'!$A:$A,'FY25 Gold Book'!$D:$D,"-",0,1))</f>
        <v>-</v>
      </c>
      <c r="R468" s="52"/>
      <c r="S468" s="465" t="str" cm="1">
        <f t="array" ref="S468">IFERROR(
_xlfn.IFS(
$I468=600010,"36th District Judges (CC 600010)",
$I468=600014,"36th District Staff (CC 600014)",
$I468&lt;&gt;0,_xlfn.XLOOKUP($N468,'FY25 Gold Book'!$A:$A,'FY25 Gold Book'!$F:$F,"-",0,1)),
"-")</f>
        <v>-</v>
      </c>
      <c r="T468" s="465" t="str" cm="1">
        <f t="array" ref="T468">IFERROR(
_xlfn.IFS(
OR($R468="TASS",$R468="Seasonal"),"TASS / Part-Time (FICA Only)",
$A468=13,"BSEED",
$A468=20,"DDoT",
OR($A468=48,$A468=49),"DWSD",
$A468=72,"Library",
$I468=600010,"36th District Judges",
$I468=600014,"36th District Staff",
$N468&lt;&gt;0,_xlfn.XLOOKUP($N468,'FY25 Gold Book'!$A:$A,'FY25 Gold Book'!$H:$H,"-",0,1)),
"-")</f>
        <v>-</v>
      </c>
      <c r="U468" s="678"/>
      <c r="V468" s="679"/>
      <c r="W468" s="677"/>
      <c r="X468" s="134"/>
      <c r="Y468" s="135"/>
      <c r="Z468" s="147">
        <f>_xlfn.XLOOKUP($N468,'FY25 Gold Book'!$A:$A,'FY25 Gold Book'!$E:$E,0,0,1)</f>
        <v>0</v>
      </c>
      <c r="AA468" s="680">
        <f>_xlfn.XLOOKUP($N468,'FY25 Gold Book'!$A:$A,'FY25 Gold Book'!$G:$G,0,0,1)</f>
        <v>0</v>
      </c>
      <c r="AB468" s="148">
        <f t="shared" si="53"/>
        <v>0</v>
      </c>
      <c r="AC468" s="681">
        <v>0</v>
      </c>
      <c r="AD468" s="149">
        <f t="shared" si="54"/>
        <v>0</v>
      </c>
      <c r="AE468" s="147">
        <f>_xlfn.XLOOKUP($T468,'FY25 Fringe Rates'!$X$6:$X$15,'FY25 Fringe Rates'!$Y$6:$Y$15,0,0,1)</f>
        <v>0</v>
      </c>
      <c r="AF468" s="150">
        <f t="shared" si="49"/>
        <v>0</v>
      </c>
      <c r="AG468" s="136">
        <v>0</v>
      </c>
      <c r="AH468" s="149">
        <f t="shared" si="55"/>
        <v>0</v>
      </c>
      <c r="AI468" s="151">
        <f t="shared" si="50"/>
        <v>0</v>
      </c>
      <c r="AJ468" s="32"/>
    </row>
    <row r="469" spans="1:36">
      <c r="A469" s="145" t="str">
        <f t="shared" si="51"/>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2"/>
      <c r="J469" s="303" t="str">
        <f>IF($I469="","-",_xlfn.XLOOKUP($I469,'CC.Meta'!$A:$A,'CC.Meta'!$D:$D,"-",0,1))</f>
        <v>-</v>
      </c>
      <c r="K469" s="306" t="str">
        <f t="shared" si="52"/>
        <v>--</v>
      </c>
      <c r="L469" s="302"/>
      <c r="M469" s="133"/>
      <c r="N469" s="234"/>
      <c r="O469" s="146" t="str">
        <f>IF($N469="","-",_xlfn.XLOOKUP($N469,'FY25 Gold Book'!$A:$A,'FY25 Gold Book'!$B:$B,"-",0,1))</f>
        <v>-</v>
      </c>
      <c r="P469" s="444" t="str">
        <f>IF($N469="","-",_xlfn.XLOOKUP($N469,'FY25 Gold Book'!$A:$A,'FY25 Gold Book'!$C:$C,"-",0,1))</f>
        <v>-</v>
      </c>
      <c r="Q469" s="146" t="str">
        <f>IF($N469="","-",_xlfn.XLOOKUP($N469,'FY25 Gold Book'!$A:$A,'FY25 Gold Book'!$D:$D,"-",0,1))</f>
        <v>-</v>
      </c>
      <c r="R469" s="52"/>
      <c r="S469" s="465" t="str" cm="1">
        <f t="array" ref="S469">IFERROR(
_xlfn.IFS(
$I469=600010,"36th District Judges (CC 600010)",
$I469=600014,"36th District Staff (CC 600014)",
$I469&lt;&gt;0,_xlfn.XLOOKUP($N469,'FY25 Gold Book'!$A:$A,'FY25 Gold Book'!$F:$F,"-",0,1)),
"-")</f>
        <v>-</v>
      </c>
      <c r="T469" s="465" t="str" cm="1">
        <f t="array" ref="T469">IFERROR(
_xlfn.IFS(
OR($R469="TASS",$R469="Seasonal"),"TASS / Part-Time (FICA Only)",
$A469=13,"BSEED",
$A469=20,"DDoT",
OR($A469=48,$A469=49),"DWSD",
$A469=72,"Library",
$I469=600010,"36th District Judges",
$I469=600014,"36th District Staff",
$N469&lt;&gt;0,_xlfn.XLOOKUP($N469,'FY25 Gold Book'!$A:$A,'FY25 Gold Book'!$H:$H,"-",0,1)),
"-")</f>
        <v>-</v>
      </c>
      <c r="U469" s="678"/>
      <c r="V469" s="679"/>
      <c r="W469" s="677"/>
      <c r="X469" s="134"/>
      <c r="Y469" s="135"/>
      <c r="Z469" s="147">
        <f>_xlfn.XLOOKUP($N469,'FY25 Gold Book'!$A:$A,'FY25 Gold Book'!$E:$E,0,0,1)</f>
        <v>0</v>
      </c>
      <c r="AA469" s="680">
        <f>_xlfn.XLOOKUP($N469,'FY25 Gold Book'!$A:$A,'FY25 Gold Book'!$G:$G,0,0,1)</f>
        <v>0</v>
      </c>
      <c r="AB469" s="148">
        <f t="shared" si="53"/>
        <v>0</v>
      </c>
      <c r="AC469" s="681">
        <v>0</v>
      </c>
      <c r="AD469" s="149">
        <f t="shared" si="54"/>
        <v>0</v>
      </c>
      <c r="AE469" s="147">
        <f>_xlfn.XLOOKUP($T469,'FY25 Fringe Rates'!$X$6:$X$15,'FY25 Fringe Rates'!$Y$6:$Y$15,0,0,1)</f>
        <v>0</v>
      </c>
      <c r="AF469" s="150">
        <f t="shared" si="49"/>
        <v>0</v>
      </c>
      <c r="AG469" s="136">
        <v>0</v>
      </c>
      <c r="AH469" s="149">
        <f t="shared" si="55"/>
        <v>0</v>
      </c>
      <c r="AI469" s="151">
        <f t="shared" si="50"/>
        <v>0</v>
      </c>
      <c r="AJ469" s="32"/>
    </row>
    <row r="470" spans="1:36">
      <c r="A470" s="145" t="str">
        <f t="shared" si="51"/>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2"/>
      <c r="J470" s="303" t="str">
        <f>IF($I470="","-",_xlfn.XLOOKUP($I470,'CC.Meta'!$A:$A,'CC.Meta'!$D:$D,"-",0,1))</f>
        <v>-</v>
      </c>
      <c r="K470" s="306" t="str">
        <f t="shared" si="52"/>
        <v>--</v>
      </c>
      <c r="L470" s="302"/>
      <c r="M470" s="133"/>
      <c r="N470" s="234"/>
      <c r="O470" s="146" t="str">
        <f>IF($N470="","-",_xlfn.XLOOKUP($N470,'FY25 Gold Book'!$A:$A,'FY25 Gold Book'!$B:$B,"-",0,1))</f>
        <v>-</v>
      </c>
      <c r="P470" s="444" t="str">
        <f>IF($N470="","-",_xlfn.XLOOKUP($N470,'FY25 Gold Book'!$A:$A,'FY25 Gold Book'!$C:$C,"-",0,1))</f>
        <v>-</v>
      </c>
      <c r="Q470" s="146" t="str">
        <f>IF($N470="","-",_xlfn.XLOOKUP($N470,'FY25 Gold Book'!$A:$A,'FY25 Gold Book'!$D:$D,"-",0,1))</f>
        <v>-</v>
      </c>
      <c r="R470" s="52"/>
      <c r="S470" s="465" t="str" cm="1">
        <f t="array" ref="S470">IFERROR(
_xlfn.IFS(
$I470=600010,"36th District Judges (CC 600010)",
$I470=600014,"36th District Staff (CC 600014)",
$I470&lt;&gt;0,_xlfn.XLOOKUP($N470,'FY25 Gold Book'!$A:$A,'FY25 Gold Book'!$F:$F,"-",0,1)),
"-")</f>
        <v>-</v>
      </c>
      <c r="T470" s="465" t="str" cm="1">
        <f t="array" ref="T470">IFERROR(
_xlfn.IFS(
OR($R470="TASS",$R470="Seasonal"),"TASS / Part-Time (FICA Only)",
$A470=13,"BSEED",
$A470=20,"DDoT",
OR($A470=48,$A470=49),"DWSD",
$A470=72,"Library",
$I470=600010,"36th District Judges",
$I470=600014,"36th District Staff",
$N470&lt;&gt;0,_xlfn.XLOOKUP($N470,'FY25 Gold Book'!$A:$A,'FY25 Gold Book'!$H:$H,"-",0,1)),
"-")</f>
        <v>-</v>
      </c>
      <c r="U470" s="678"/>
      <c r="V470" s="679"/>
      <c r="W470" s="677"/>
      <c r="X470" s="134"/>
      <c r="Y470" s="135"/>
      <c r="Z470" s="147">
        <f>_xlfn.XLOOKUP($N470,'FY25 Gold Book'!$A:$A,'FY25 Gold Book'!$E:$E,0,0,1)</f>
        <v>0</v>
      </c>
      <c r="AA470" s="680">
        <f>_xlfn.XLOOKUP($N470,'FY25 Gold Book'!$A:$A,'FY25 Gold Book'!$G:$G,0,0,1)</f>
        <v>0</v>
      </c>
      <c r="AB470" s="148">
        <f t="shared" si="53"/>
        <v>0</v>
      </c>
      <c r="AC470" s="681">
        <v>0</v>
      </c>
      <c r="AD470" s="149">
        <f t="shared" si="54"/>
        <v>0</v>
      </c>
      <c r="AE470" s="147">
        <f>_xlfn.XLOOKUP($T470,'FY25 Fringe Rates'!$X$6:$X$15,'FY25 Fringe Rates'!$Y$6:$Y$15,0,0,1)</f>
        <v>0</v>
      </c>
      <c r="AF470" s="150">
        <f t="shared" si="49"/>
        <v>0</v>
      </c>
      <c r="AG470" s="136">
        <v>0</v>
      </c>
      <c r="AH470" s="149">
        <f t="shared" si="55"/>
        <v>0</v>
      </c>
      <c r="AI470" s="151">
        <f t="shared" si="50"/>
        <v>0</v>
      </c>
      <c r="AJ470" s="32"/>
    </row>
    <row r="471" spans="1:36">
      <c r="A471" s="145" t="str">
        <f t="shared" si="51"/>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2"/>
      <c r="H471" s="303" t="str">
        <f>IF($G471="","-",_xlfn.XLOOKUP($G471,Appr.Meta!$A:$A,Appr.Meta!$D:$D,"-",0,1))</f>
        <v>-</v>
      </c>
      <c r="I471" s="302"/>
      <c r="J471" s="303" t="str">
        <f>IF($I471="","-",_xlfn.XLOOKUP($I471,'CC.Meta'!$A:$A,'CC.Meta'!$D:$D,"-",0,1))</f>
        <v>-</v>
      </c>
      <c r="K471" s="306" t="str">
        <f t="shared" si="52"/>
        <v>--</v>
      </c>
      <c r="L471" s="302"/>
      <c r="M471" s="133"/>
      <c r="N471" s="234"/>
      <c r="O471" s="146" t="str">
        <f>IF($N471="","-",_xlfn.XLOOKUP($N471,'FY25 Gold Book'!$A:$A,'FY25 Gold Book'!$B:$B,"-",0,1))</f>
        <v>-</v>
      </c>
      <c r="P471" s="444" t="str">
        <f>IF($N471="","-",_xlfn.XLOOKUP($N471,'FY25 Gold Book'!$A:$A,'FY25 Gold Book'!$C:$C,"-",0,1))</f>
        <v>-</v>
      </c>
      <c r="Q471" s="146" t="str">
        <f>IF($N471="","-",_xlfn.XLOOKUP($N471,'FY25 Gold Book'!$A:$A,'FY25 Gold Book'!$D:$D,"-",0,1))</f>
        <v>-</v>
      </c>
      <c r="R471" s="52"/>
      <c r="S471" s="465" t="str" cm="1">
        <f t="array" ref="S471">IFERROR(
_xlfn.IFS(
$I471=600010,"36th District Judges (CC 600010)",
$I471=600014,"36th District Staff (CC 600014)",
$I471&lt;&gt;0,_xlfn.XLOOKUP($N471,'FY25 Gold Book'!$A:$A,'FY25 Gold Book'!$F:$F,"-",0,1)),
"-")</f>
        <v>-</v>
      </c>
      <c r="T471" s="465" t="str" cm="1">
        <f t="array" ref="T471">IFERROR(
_xlfn.IFS(
OR($R471="TASS",$R471="Seasonal"),"TASS / Part-Time (FICA Only)",
$A471=13,"BSEED",
$A471=20,"DDoT",
OR($A471=48,$A471=49),"DWSD",
$A471=72,"Library",
$I471=600010,"36th District Judges",
$I471=600014,"36th District Staff",
$N471&lt;&gt;0,_xlfn.XLOOKUP($N471,'FY25 Gold Book'!$A:$A,'FY25 Gold Book'!$H:$H,"-",0,1)),
"-")</f>
        <v>-</v>
      </c>
      <c r="U471" s="678"/>
      <c r="V471" s="679"/>
      <c r="W471" s="677"/>
      <c r="X471" s="134"/>
      <c r="Y471" s="135"/>
      <c r="Z471" s="147">
        <f>_xlfn.XLOOKUP($N471,'FY25 Gold Book'!$A:$A,'FY25 Gold Book'!$E:$E,0,0,1)</f>
        <v>0</v>
      </c>
      <c r="AA471" s="680">
        <f>_xlfn.XLOOKUP($N471,'FY25 Gold Book'!$A:$A,'FY25 Gold Book'!$G:$G,0,0,1)</f>
        <v>0</v>
      </c>
      <c r="AB471" s="148">
        <f t="shared" si="53"/>
        <v>0</v>
      </c>
      <c r="AC471" s="681">
        <v>0</v>
      </c>
      <c r="AD471" s="149">
        <f t="shared" si="54"/>
        <v>0</v>
      </c>
      <c r="AE471" s="147">
        <f>_xlfn.XLOOKUP($T471,'FY25 Fringe Rates'!$X$6:$X$15,'FY25 Fringe Rates'!$Y$6:$Y$15,0,0,1)</f>
        <v>0</v>
      </c>
      <c r="AF471" s="150">
        <f t="shared" si="49"/>
        <v>0</v>
      </c>
      <c r="AG471" s="136">
        <v>0</v>
      </c>
      <c r="AH471" s="149">
        <f t="shared" si="55"/>
        <v>0</v>
      </c>
      <c r="AI471" s="151">
        <f t="shared" si="50"/>
        <v>0</v>
      </c>
      <c r="AJ471" s="32"/>
    </row>
    <row r="472" spans="1:36">
      <c r="A472" s="145" t="str">
        <f t="shared" si="51"/>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2"/>
      <c r="J472" s="303" t="str">
        <f>IF($I472="","-",_xlfn.XLOOKUP($I472,'CC.Meta'!$A:$A,'CC.Meta'!$D:$D,"-",0,1))</f>
        <v>-</v>
      </c>
      <c r="K472" s="306" t="str">
        <f t="shared" si="52"/>
        <v>--</v>
      </c>
      <c r="L472" s="302"/>
      <c r="M472" s="133"/>
      <c r="N472" s="234"/>
      <c r="O472" s="146" t="str">
        <f>IF($N472="","-",_xlfn.XLOOKUP($N472,'FY25 Gold Book'!$A:$A,'FY25 Gold Book'!$B:$B,"-",0,1))</f>
        <v>-</v>
      </c>
      <c r="P472" s="444" t="str">
        <f>IF($N472="","-",_xlfn.XLOOKUP($N472,'FY25 Gold Book'!$A:$A,'FY25 Gold Book'!$C:$C,"-",0,1))</f>
        <v>-</v>
      </c>
      <c r="Q472" s="146" t="str">
        <f>IF($N472="","-",_xlfn.XLOOKUP($N472,'FY25 Gold Book'!$A:$A,'FY25 Gold Book'!$D:$D,"-",0,1))</f>
        <v>-</v>
      </c>
      <c r="R472" s="52"/>
      <c r="S472" s="465" t="str" cm="1">
        <f t="array" ref="S472">IFERROR(
_xlfn.IFS(
$I472=600010,"36th District Judges (CC 600010)",
$I472=600014,"36th District Staff (CC 600014)",
$I472&lt;&gt;0,_xlfn.XLOOKUP($N472,'FY25 Gold Book'!$A:$A,'FY25 Gold Book'!$F:$F,"-",0,1)),
"-")</f>
        <v>-</v>
      </c>
      <c r="T472" s="465" t="str" cm="1">
        <f t="array" ref="T472">IFERROR(
_xlfn.IFS(
OR($R472="TASS",$R472="Seasonal"),"TASS / Part-Time (FICA Only)",
$A472=13,"BSEED",
$A472=20,"DDoT",
OR($A472=48,$A472=49),"DWSD",
$A472=72,"Library",
$I472=600010,"36th District Judges",
$I472=600014,"36th District Staff",
$N472&lt;&gt;0,_xlfn.XLOOKUP($N472,'FY25 Gold Book'!$A:$A,'FY25 Gold Book'!$H:$H,"-",0,1)),
"-")</f>
        <v>-</v>
      </c>
      <c r="U472" s="678"/>
      <c r="V472" s="679"/>
      <c r="W472" s="677"/>
      <c r="X472" s="134"/>
      <c r="Y472" s="135"/>
      <c r="Z472" s="147">
        <f>_xlfn.XLOOKUP($N472,'FY25 Gold Book'!$A:$A,'FY25 Gold Book'!$E:$E,0,0,1)</f>
        <v>0</v>
      </c>
      <c r="AA472" s="680">
        <f>_xlfn.XLOOKUP($N472,'FY25 Gold Book'!$A:$A,'FY25 Gold Book'!$G:$G,0,0,1)</f>
        <v>0</v>
      </c>
      <c r="AB472" s="148">
        <f t="shared" si="53"/>
        <v>0</v>
      </c>
      <c r="AC472" s="681">
        <v>0</v>
      </c>
      <c r="AD472" s="149">
        <f t="shared" si="54"/>
        <v>0</v>
      </c>
      <c r="AE472" s="147">
        <f>_xlfn.XLOOKUP($T472,'FY25 Fringe Rates'!$X$6:$X$15,'FY25 Fringe Rates'!$Y$6:$Y$15,0,0,1)</f>
        <v>0</v>
      </c>
      <c r="AF472" s="150">
        <f t="shared" si="49"/>
        <v>0</v>
      </c>
      <c r="AG472" s="136">
        <v>0</v>
      </c>
      <c r="AH472" s="149">
        <f t="shared" si="55"/>
        <v>0</v>
      </c>
      <c r="AI472" s="151">
        <f t="shared" si="50"/>
        <v>0</v>
      </c>
      <c r="AJ472" s="32"/>
    </row>
    <row r="473" spans="1:36">
      <c r="A473" s="145" t="str">
        <f t="shared" si="51"/>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2"/>
      <c r="J473" s="303" t="str">
        <f>IF($I473="","-",_xlfn.XLOOKUP($I473,'CC.Meta'!$A:$A,'CC.Meta'!$D:$D,"-",0,1))</f>
        <v>-</v>
      </c>
      <c r="K473" s="306" t="str">
        <f t="shared" si="52"/>
        <v>--</v>
      </c>
      <c r="L473" s="302"/>
      <c r="M473" s="133"/>
      <c r="N473" s="234"/>
      <c r="O473" s="146" t="str">
        <f>IF($N473="","-",_xlfn.XLOOKUP($N473,'FY25 Gold Book'!$A:$A,'FY25 Gold Book'!$B:$B,"-",0,1))</f>
        <v>-</v>
      </c>
      <c r="P473" s="444" t="str">
        <f>IF($N473="","-",_xlfn.XLOOKUP($N473,'FY25 Gold Book'!$A:$A,'FY25 Gold Book'!$C:$C,"-",0,1))</f>
        <v>-</v>
      </c>
      <c r="Q473" s="146" t="str">
        <f>IF($N473="","-",_xlfn.XLOOKUP($N473,'FY25 Gold Book'!$A:$A,'FY25 Gold Book'!$D:$D,"-",0,1))</f>
        <v>-</v>
      </c>
      <c r="R473" s="52"/>
      <c r="S473" s="465" t="str" cm="1">
        <f t="array" ref="S473">IFERROR(
_xlfn.IFS(
$I473=600010,"36th District Judges (CC 600010)",
$I473=600014,"36th District Staff (CC 600014)",
$I473&lt;&gt;0,_xlfn.XLOOKUP($N473,'FY25 Gold Book'!$A:$A,'FY25 Gold Book'!$F:$F,"-",0,1)),
"-")</f>
        <v>-</v>
      </c>
      <c r="T473" s="465" t="str" cm="1">
        <f t="array" ref="T473">IFERROR(
_xlfn.IFS(
OR($R473="TASS",$R473="Seasonal"),"TASS / Part-Time (FICA Only)",
$A473=13,"BSEED",
$A473=20,"DDoT",
OR($A473=48,$A473=49),"DWSD",
$A473=72,"Library",
$I473=600010,"36th District Judges",
$I473=600014,"36th District Staff",
$N473&lt;&gt;0,_xlfn.XLOOKUP($N473,'FY25 Gold Book'!$A:$A,'FY25 Gold Book'!$H:$H,"-",0,1)),
"-")</f>
        <v>-</v>
      </c>
      <c r="U473" s="678"/>
      <c r="V473" s="679"/>
      <c r="W473" s="677"/>
      <c r="X473" s="134"/>
      <c r="Y473" s="135"/>
      <c r="Z473" s="147">
        <f>_xlfn.XLOOKUP($N473,'FY25 Gold Book'!$A:$A,'FY25 Gold Book'!$E:$E,0,0,1)</f>
        <v>0</v>
      </c>
      <c r="AA473" s="680">
        <f>_xlfn.XLOOKUP($N473,'FY25 Gold Book'!$A:$A,'FY25 Gold Book'!$G:$G,0,0,1)</f>
        <v>0</v>
      </c>
      <c r="AB473" s="148">
        <f t="shared" si="53"/>
        <v>0</v>
      </c>
      <c r="AC473" s="681">
        <v>0</v>
      </c>
      <c r="AD473" s="149">
        <f t="shared" si="54"/>
        <v>0</v>
      </c>
      <c r="AE473" s="147">
        <f>_xlfn.XLOOKUP($T473,'FY25 Fringe Rates'!$X$6:$X$15,'FY25 Fringe Rates'!$Y$6:$Y$15,0,0,1)</f>
        <v>0</v>
      </c>
      <c r="AF473" s="150">
        <f t="shared" si="49"/>
        <v>0</v>
      </c>
      <c r="AG473" s="136">
        <v>0</v>
      </c>
      <c r="AH473" s="149">
        <f t="shared" si="55"/>
        <v>0</v>
      </c>
      <c r="AI473" s="151">
        <f t="shared" si="50"/>
        <v>0</v>
      </c>
      <c r="AJ473" s="32"/>
    </row>
    <row r="474" spans="1:36">
      <c r="A474" s="145" t="str">
        <f t="shared" si="51"/>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2"/>
      <c r="J474" s="303" t="str">
        <f>IF($I474="","-",_xlfn.XLOOKUP($I474,'CC.Meta'!$A:$A,'CC.Meta'!$D:$D,"-",0,1))</f>
        <v>-</v>
      </c>
      <c r="K474" s="306" t="str">
        <f t="shared" si="52"/>
        <v>--</v>
      </c>
      <c r="L474" s="302"/>
      <c r="M474" s="133"/>
      <c r="N474" s="234"/>
      <c r="O474" s="146" t="str">
        <f>IF($N474="","-",_xlfn.XLOOKUP($N474,'FY25 Gold Book'!$A:$A,'FY25 Gold Book'!$B:$B,"-",0,1))</f>
        <v>-</v>
      </c>
      <c r="P474" s="444" t="str">
        <f>IF($N474="","-",_xlfn.XLOOKUP($N474,'FY25 Gold Book'!$A:$A,'FY25 Gold Book'!$C:$C,"-",0,1))</f>
        <v>-</v>
      </c>
      <c r="Q474" s="146" t="str">
        <f>IF($N474="","-",_xlfn.XLOOKUP($N474,'FY25 Gold Book'!$A:$A,'FY25 Gold Book'!$D:$D,"-",0,1))</f>
        <v>-</v>
      </c>
      <c r="R474" s="52"/>
      <c r="S474" s="465" t="str" cm="1">
        <f t="array" ref="S474">IFERROR(
_xlfn.IFS(
$I474=600010,"36th District Judges (CC 600010)",
$I474=600014,"36th District Staff (CC 600014)",
$I474&lt;&gt;0,_xlfn.XLOOKUP($N474,'FY25 Gold Book'!$A:$A,'FY25 Gold Book'!$F:$F,"-",0,1)),
"-")</f>
        <v>-</v>
      </c>
      <c r="T474" s="465" t="str" cm="1">
        <f t="array" ref="T474">IFERROR(
_xlfn.IFS(
OR($R474="TASS",$R474="Seasonal"),"TASS / Part-Time (FICA Only)",
$A474=13,"BSEED",
$A474=20,"DDoT",
OR($A474=48,$A474=49),"DWSD",
$A474=72,"Library",
$I474=600010,"36th District Judges",
$I474=600014,"36th District Staff",
$N474&lt;&gt;0,_xlfn.XLOOKUP($N474,'FY25 Gold Book'!$A:$A,'FY25 Gold Book'!$H:$H,"-",0,1)),
"-")</f>
        <v>-</v>
      </c>
      <c r="U474" s="678"/>
      <c r="V474" s="679"/>
      <c r="W474" s="677"/>
      <c r="X474" s="134"/>
      <c r="Y474" s="135"/>
      <c r="Z474" s="147">
        <f>_xlfn.XLOOKUP($N474,'FY25 Gold Book'!$A:$A,'FY25 Gold Book'!$E:$E,0,0,1)</f>
        <v>0</v>
      </c>
      <c r="AA474" s="680">
        <f>_xlfn.XLOOKUP($N474,'FY25 Gold Book'!$A:$A,'FY25 Gold Book'!$G:$G,0,0,1)</f>
        <v>0</v>
      </c>
      <c r="AB474" s="148">
        <f t="shared" si="53"/>
        <v>0</v>
      </c>
      <c r="AC474" s="681">
        <v>0</v>
      </c>
      <c r="AD474" s="149">
        <f t="shared" si="54"/>
        <v>0</v>
      </c>
      <c r="AE474" s="147">
        <f>_xlfn.XLOOKUP($T474,'FY25 Fringe Rates'!$X$6:$X$15,'FY25 Fringe Rates'!$Y$6:$Y$15,0,0,1)</f>
        <v>0</v>
      </c>
      <c r="AF474" s="150">
        <f t="shared" si="49"/>
        <v>0</v>
      </c>
      <c r="AG474" s="136">
        <v>0</v>
      </c>
      <c r="AH474" s="149">
        <f t="shared" si="55"/>
        <v>0</v>
      </c>
      <c r="AI474" s="151">
        <f t="shared" si="50"/>
        <v>0</v>
      </c>
      <c r="AJ474" s="32"/>
    </row>
    <row r="475" spans="1:36">
      <c r="A475" s="145" t="str">
        <f t="shared" si="51"/>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2"/>
      <c r="J475" s="303" t="str">
        <f>IF($I475="","-",_xlfn.XLOOKUP($I475,'CC.Meta'!$A:$A,'CC.Meta'!$D:$D,"-",0,1))</f>
        <v>-</v>
      </c>
      <c r="K475" s="306" t="str">
        <f t="shared" si="52"/>
        <v>--</v>
      </c>
      <c r="L475" s="302"/>
      <c r="M475" s="133"/>
      <c r="N475" s="234"/>
      <c r="O475" s="146" t="str">
        <f>IF($N475="","-",_xlfn.XLOOKUP($N475,'FY25 Gold Book'!$A:$A,'FY25 Gold Book'!$B:$B,"-",0,1))</f>
        <v>-</v>
      </c>
      <c r="P475" s="444" t="str">
        <f>IF($N475="","-",_xlfn.XLOOKUP($N475,'FY25 Gold Book'!$A:$A,'FY25 Gold Book'!$C:$C,"-",0,1))</f>
        <v>-</v>
      </c>
      <c r="Q475" s="146" t="str">
        <f>IF($N475="","-",_xlfn.XLOOKUP($N475,'FY25 Gold Book'!$A:$A,'FY25 Gold Book'!$D:$D,"-",0,1))</f>
        <v>-</v>
      </c>
      <c r="R475" s="52"/>
      <c r="S475" s="465" t="str" cm="1">
        <f t="array" ref="S475">IFERROR(
_xlfn.IFS(
$I475=600010,"36th District Judges (CC 600010)",
$I475=600014,"36th District Staff (CC 600014)",
$I475&lt;&gt;0,_xlfn.XLOOKUP($N475,'FY25 Gold Book'!$A:$A,'FY25 Gold Book'!$F:$F,"-",0,1)),
"-")</f>
        <v>-</v>
      </c>
      <c r="T475" s="465" t="str" cm="1">
        <f t="array" ref="T475">IFERROR(
_xlfn.IFS(
OR($R475="TASS",$R475="Seasonal"),"TASS / Part-Time (FICA Only)",
$A475=13,"BSEED",
$A475=20,"DDoT",
OR($A475=48,$A475=49),"DWSD",
$A475=72,"Library",
$I475=600010,"36th District Judges",
$I475=600014,"36th District Staff",
$N475&lt;&gt;0,_xlfn.XLOOKUP($N475,'FY25 Gold Book'!$A:$A,'FY25 Gold Book'!$H:$H,"-",0,1)),
"-")</f>
        <v>-</v>
      </c>
      <c r="U475" s="678"/>
      <c r="V475" s="679"/>
      <c r="W475" s="677"/>
      <c r="X475" s="134"/>
      <c r="Y475" s="135"/>
      <c r="Z475" s="147">
        <f>_xlfn.XLOOKUP($N475,'FY25 Gold Book'!$A:$A,'FY25 Gold Book'!$E:$E,0,0,1)</f>
        <v>0</v>
      </c>
      <c r="AA475" s="680">
        <f>_xlfn.XLOOKUP($N475,'FY25 Gold Book'!$A:$A,'FY25 Gold Book'!$G:$G,0,0,1)</f>
        <v>0</v>
      </c>
      <c r="AB475" s="148">
        <f t="shared" si="53"/>
        <v>0</v>
      </c>
      <c r="AC475" s="681">
        <v>0</v>
      </c>
      <c r="AD475" s="149">
        <f t="shared" si="54"/>
        <v>0</v>
      </c>
      <c r="AE475" s="147">
        <f>_xlfn.XLOOKUP($T475,'FY25 Fringe Rates'!$X$6:$X$15,'FY25 Fringe Rates'!$Y$6:$Y$15,0,0,1)</f>
        <v>0</v>
      </c>
      <c r="AF475" s="150">
        <f t="shared" si="49"/>
        <v>0</v>
      </c>
      <c r="AG475" s="136">
        <v>0</v>
      </c>
      <c r="AH475" s="149">
        <f t="shared" si="55"/>
        <v>0</v>
      </c>
      <c r="AI475" s="151">
        <f t="shared" si="50"/>
        <v>0</v>
      </c>
      <c r="AJ475" s="32"/>
    </row>
    <row r="476" spans="1:36">
      <c r="A476" s="145" t="str">
        <f t="shared" si="51"/>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2"/>
      <c r="J476" s="303" t="str">
        <f>IF($I476="","-",_xlfn.XLOOKUP($I476,'CC.Meta'!$A:$A,'CC.Meta'!$D:$D,"-",0,1))</f>
        <v>-</v>
      </c>
      <c r="K476" s="306" t="str">
        <f t="shared" si="52"/>
        <v>--</v>
      </c>
      <c r="L476" s="302"/>
      <c r="M476" s="133"/>
      <c r="N476" s="234"/>
      <c r="O476" s="146" t="str">
        <f>IF($N476="","-",_xlfn.XLOOKUP($N476,'FY25 Gold Book'!$A:$A,'FY25 Gold Book'!$B:$B,"-",0,1))</f>
        <v>-</v>
      </c>
      <c r="P476" s="444" t="str">
        <f>IF($N476="","-",_xlfn.XLOOKUP($N476,'FY25 Gold Book'!$A:$A,'FY25 Gold Book'!$C:$C,"-",0,1))</f>
        <v>-</v>
      </c>
      <c r="Q476" s="146" t="str">
        <f>IF($N476="","-",_xlfn.XLOOKUP($N476,'FY25 Gold Book'!$A:$A,'FY25 Gold Book'!$D:$D,"-",0,1))</f>
        <v>-</v>
      </c>
      <c r="R476" s="52"/>
      <c r="S476" s="465" t="str" cm="1">
        <f t="array" ref="S476">IFERROR(
_xlfn.IFS(
$I476=600010,"36th District Judges (CC 600010)",
$I476=600014,"36th District Staff (CC 600014)",
$I476&lt;&gt;0,_xlfn.XLOOKUP($N476,'FY25 Gold Book'!$A:$A,'FY25 Gold Book'!$F:$F,"-",0,1)),
"-")</f>
        <v>-</v>
      </c>
      <c r="T476" s="465" t="str" cm="1">
        <f t="array" ref="T476">IFERROR(
_xlfn.IFS(
OR($R476="TASS",$R476="Seasonal"),"TASS / Part-Time (FICA Only)",
$A476=13,"BSEED",
$A476=20,"DDoT",
OR($A476=48,$A476=49),"DWSD",
$A476=72,"Library",
$I476=600010,"36th District Judges",
$I476=600014,"36th District Staff",
$N476&lt;&gt;0,_xlfn.XLOOKUP($N476,'FY25 Gold Book'!$A:$A,'FY25 Gold Book'!$H:$H,"-",0,1)),
"-")</f>
        <v>-</v>
      </c>
      <c r="U476" s="678"/>
      <c r="V476" s="679"/>
      <c r="W476" s="677"/>
      <c r="X476" s="134"/>
      <c r="Y476" s="135"/>
      <c r="Z476" s="147">
        <f>_xlfn.XLOOKUP($N476,'FY25 Gold Book'!$A:$A,'FY25 Gold Book'!$E:$E,0,0,1)</f>
        <v>0</v>
      </c>
      <c r="AA476" s="680">
        <f>_xlfn.XLOOKUP($N476,'FY25 Gold Book'!$A:$A,'FY25 Gold Book'!$G:$G,0,0,1)</f>
        <v>0</v>
      </c>
      <c r="AB476" s="148">
        <f t="shared" si="53"/>
        <v>0</v>
      </c>
      <c r="AC476" s="681">
        <v>0</v>
      </c>
      <c r="AD476" s="149">
        <f t="shared" si="54"/>
        <v>0</v>
      </c>
      <c r="AE476" s="147">
        <f>_xlfn.XLOOKUP($T476,'FY25 Fringe Rates'!$X$6:$X$15,'FY25 Fringe Rates'!$Y$6:$Y$15,0,0,1)</f>
        <v>0</v>
      </c>
      <c r="AF476" s="150">
        <f t="shared" si="49"/>
        <v>0</v>
      </c>
      <c r="AG476" s="136">
        <v>0</v>
      </c>
      <c r="AH476" s="149">
        <f t="shared" si="55"/>
        <v>0</v>
      </c>
      <c r="AI476" s="151">
        <f t="shared" si="50"/>
        <v>0</v>
      </c>
      <c r="AJ476" s="32"/>
    </row>
    <row r="477" spans="1:36">
      <c r="A477" s="145" t="str">
        <f t="shared" si="51"/>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2"/>
      <c r="J477" s="303" t="str">
        <f>IF($I477="","-",_xlfn.XLOOKUP($I477,'CC.Meta'!$A:$A,'CC.Meta'!$D:$D,"-",0,1))</f>
        <v>-</v>
      </c>
      <c r="K477" s="306" t="str">
        <f t="shared" si="52"/>
        <v>--</v>
      </c>
      <c r="L477" s="302"/>
      <c r="M477" s="133"/>
      <c r="N477" s="234"/>
      <c r="O477" s="146" t="str">
        <f>IF($N477="","-",_xlfn.XLOOKUP($N477,'FY25 Gold Book'!$A:$A,'FY25 Gold Book'!$B:$B,"-",0,1))</f>
        <v>-</v>
      </c>
      <c r="P477" s="444" t="str">
        <f>IF($N477="","-",_xlfn.XLOOKUP($N477,'FY25 Gold Book'!$A:$A,'FY25 Gold Book'!$C:$C,"-",0,1))</f>
        <v>-</v>
      </c>
      <c r="Q477" s="146" t="str">
        <f>IF($N477="","-",_xlfn.XLOOKUP($N477,'FY25 Gold Book'!$A:$A,'FY25 Gold Book'!$D:$D,"-",0,1))</f>
        <v>-</v>
      </c>
      <c r="R477" s="52"/>
      <c r="S477" s="465" t="str" cm="1">
        <f t="array" ref="S477">IFERROR(
_xlfn.IFS(
$I477=600010,"36th District Judges (CC 600010)",
$I477=600014,"36th District Staff (CC 600014)",
$I477&lt;&gt;0,_xlfn.XLOOKUP($N477,'FY25 Gold Book'!$A:$A,'FY25 Gold Book'!$F:$F,"-",0,1)),
"-")</f>
        <v>-</v>
      </c>
      <c r="T477" s="465" t="str" cm="1">
        <f t="array" ref="T477">IFERROR(
_xlfn.IFS(
OR($R477="TASS",$R477="Seasonal"),"TASS / Part-Time (FICA Only)",
$A477=13,"BSEED",
$A477=20,"DDoT",
OR($A477=48,$A477=49),"DWSD",
$A477=72,"Library",
$I477=600010,"36th District Judges",
$I477=600014,"36th District Staff",
$N477&lt;&gt;0,_xlfn.XLOOKUP($N477,'FY25 Gold Book'!$A:$A,'FY25 Gold Book'!$H:$H,"-",0,1)),
"-")</f>
        <v>-</v>
      </c>
      <c r="U477" s="678"/>
      <c r="V477" s="679"/>
      <c r="W477" s="677"/>
      <c r="X477" s="134"/>
      <c r="Y477" s="135"/>
      <c r="Z477" s="147">
        <f>_xlfn.XLOOKUP($N477,'FY25 Gold Book'!$A:$A,'FY25 Gold Book'!$E:$E,0,0,1)</f>
        <v>0</v>
      </c>
      <c r="AA477" s="680">
        <f>_xlfn.XLOOKUP($N477,'FY25 Gold Book'!$A:$A,'FY25 Gold Book'!$G:$G,0,0,1)</f>
        <v>0</v>
      </c>
      <c r="AB477" s="148">
        <f t="shared" si="53"/>
        <v>0</v>
      </c>
      <c r="AC477" s="681">
        <v>0</v>
      </c>
      <c r="AD477" s="149">
        <f t="shared" si="54"/>
        <v>0</v>
      </c>
      <c r="AE477" s="147">
        <f>_xlfn.XLOOKUP($T477,'FY25 Fringe Rates'!$X$6:$X$15,'FY25 Fringe Rates'!$Y$6:$Y$15,0,0,1)</f>
        <v>0</v>
      </c>
      <c r="AF477" s="150">
        <f t="shared" si="49"/>
        <v>0</v>
      </c>
      <c r="AG477" s="136">
        <v>0</v>
      </c>
      <c r="AH477" s="149">
        <f t="shared" si="55"/>
        <v>0</v>
      </c>
      <c r="AI477" s="151">
        <f t="shared" si="50"/>
        <v>0</v>
      </c>
      <c r="AJ477" s="32"/>
    </row>
    <row r="478" spans="1:36">
      <c r="A478" s="145" t="str">
        <f t="shared" si="51"/>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2"/>
      <c r="J478" s="303" t="str">
        <f>IF($I478="","-",_xlfn.XLOOKUP($I478,'CC.Meta'!$A:$A,'CC.Meta'!$D:$D,"-",0,1))</f>
        <v>-</v>
      </c>
      <c r="K478" s="306" t="str">
        <f t="shared" si="52"/>
        <v>--</v>
      </c>
      <c r="L478" s="302"/>
      <c r="M478" s="133"/>
      <c r="N478" s="234"/>
      <c r="O478" s="146" t="str">
        <f>IF($N478="","-",_xlfn.XLOOKUP($N478,'FY25 Gold Book'!$A:$A,'FY25 Gold Book'!$B:$B,"-",0,1))</f>
        <v>-</v>
      </c>
      <c r="P478" s="444" t="str">
        <f>IF($N478="","-",_xlfn.XLOOKUP($N478,'FY25 Gold Book'!$A:$A,'FY25 Gold Book'!$C:$C,"-",0,1))</f>
        <v>-</v>
      </c>
      <c r="Q478" s="146" t="str">
        <f>IF($N478="","-",_xlfn.XLOOKUP($N478,'FY25 Gold Book'!$A:$A,'FY25 Gold Book'!$D:$D,"-",0,1))</f>
        <v>-</v>
      </c>
      <c r="R478" s="52"/>
      <c r="S478" s="465" t="str" cm="1">
        <f t="array" ref="S478">IFERROR(
_xlfn.IFS(
$I478=600010,"36th District Judges (CC 600010)",
$I478=600014,"36th District Staff (CC 600014)",
$I478&lt;&gt;0,_xlfn.XLOOKUP($N478,'FY25 Gold Book'!$A:$A,'FY25 Gold Book'!$F:$F,"-",0,1)),
"-")</f>
        <v>-</v>
      </c>
      <c r="T478" s="465" t="str" cm="1">
        <f t="array" ref="T478">IFERROR(
_xlfn.IFS(
OR($R478="TASS",$R478="Seasonal"),"TASS / Part-Time (FICA Only)",
$A478=13,"BSEED",
$A478=20,"DDoT",
OR($A478=48,$A478=49),"DWSD",
$A478=72,"Library",
$I478=600010,"36th District Judges",
$I478=600014,"36th District Staff",
$N478&lt;&gt;0,_xlfn.XLOOKUP($N478,'FY25 Gold Book'!$A:$A,'FY25 Gold Book'!$H:$H,"-",0,1)),
"-")</f>
        <v>-</v>
      </c>
      <c r="U478" s="678"/>
      <c r="V478" s="679"/>
      <c r="W478" s="677"/>
      <c r="X478" s="134"/>
      <c r="Y478" s="135"/>
      <c r="Z478" s="147">
        <f>_xlfn.XLOOKUP($N478,'FY25 Gold Book'!$A:$A,'FY25 Gold Book'!$E:$E,0,0,1)</f>
        <v>0</v>
      </c>
      <c r="AA478" s="680">
        <f>_xlfn.XLOOKUP($N478,'FY25 Gold Book'!$A:$A,'FY25 Gold Book'!$G:$G,0,0,1)</f>
        <v>0</v>
      </c>
      <c r="AB478" s="148">
        <f t="shared" si="53"/>
        <v>0</v>
      </c>
      <c r="AC478" s="681">
        <v>0</v>
      </c>
      <c r="AD478" s="149">
        <f t="shared" si="54"/>
        <v>0</v>
      </c>
      <c r="AE478" s="147">
        <f>_xlfn.XLOOKUP($T478,'FY25 Fringe Rates'!$X$6:$X$15,'FY25 Fringe Rates'!$Y$6:$Y$15,0,0,1)</f>
        <v>0</v>
      </c>
      <c r="AF478" s="150">
        <f t="shared" si="49"/>
        <v>0</v>
      </c>
      <c r="AG478" s="136">
        <v>0</v>
      </c>
      <c r="AH478" s="149">
        <f t="shared" si="55"/>
        <v>0</v>
      </c>
      <c r="AI478" s="151">
        <f t="shared" si="50"/>
        <v>0</v>
      </c>
      <c r="AJ478" s="32"/>
    </row>
    <row r="479" spans="1:36">
      <c r="A479" s="145" t="str">
        <f t="shared" si="51"/>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2"/>
      <c r="J479" s="303" t="str">
        <f>IF($I479="","-",_xlfn.XLOOKUP($I479,'CC.Meta'!$A:$A,'CC.Meta'!$D:$D,"-",0,1))</f>
        <v>-</v>
      </c>
      <c r="K479" s="306" t="str">
        <f t="shared" si="52"/>
        <v>--</v>
      </c>
      <c r="L479" s="302"/>
      <c r="M479" s="133"/>
      <c r="N479" s="234"/>
      <c r="O479" s="146" t="str">
        <f>IF($N479="","-",_xlfn.XLOOKUP($N479,'FY25 Gold Book'!$A:$A,'FY25 Gold Book'!$B:$B,"-",0,1))</f>
        <v>-</v>
      </c>
      <c r="P479" s="444" t="str">
        <f>IF($N479="","-",_xlfn.XLOOKUP($N479,'FY25 Gold Book'!$A:$A,'FY25 Gold Book'!$C:$C,"-",0,1))</f>
        <v>-</v>
      </c>
      <c r="Q479" s="146" t="str">
        <f>IF($N479="","-",_xlfn.XLOOKUP($N479,'FY25 Gold Book'!$A:$A,'FY25 Gold Book'!$D:$D,"-",0,1))</f>
        <v>-</v>
      </c>
      <c r="R479" s="52"/>
      <c r="S479" s="465" t="str" cm="1">
        <f t="array" ref="S479">IFERROR(
_xlfn.IFS(
$I479=600010,"36th District Judges (CC 600010)",
$I479=600014,"36th District Staff (CC 600014)",
$I479&lt;&gt;0,_xlfn.XLOOKUP($N479,'FY25 Gold Book'!$A:$A,'FY25 Gold Book'!$F:$F,"-",0,1)),
"-")</f>
        <v>-</v>
      </c>
      <c r="T479" s="465" t="str" cm="1">
        <f t="array" ref="T479">IFERROR(
_xlfn.IFS(
OR($R479="TASS",$R479="Seasonal"),"TASS / Part-Time (FICA Only)",
$A479=13,"BSEED",
$A479=20,"DDoT",
OR($A479=48,$A479=49),"DWSD",
$A479=72,"Library",
$I479=600010,"36th District Judges",
$I479=600014,"36th District Staff",
$N479&lt;&gt;0,_xlfn.XLOOKUP($N479,'FY25 Gold Book'!$A:$A,'FY25 Gold Book'!$H:$H,"-",0,1)),
"-")</f>
        <v>-</v>
      </c>
      <c r="U479" s="678"/>
      <c r="V479" s="679"/>
      <c r="W479" s="677"/>
      <c r="X479" s="134"/>
      <c r="Y479" s="135"/>
      <c r="Z479" s="147">
        <f>_xlfn.XLOOKUP($N479,'FY25 Gold Book'!$A:$A,'FY25 Gold Book'!$E:$E,0,0,1)</f>
        <v>0</v>
      </c>
      <c r="AA479" s="680">
        <f>_xlfn.XLOOKUP($N479,'FY25 Gold Book'!$A:$A,'FY25 Gold Book'!$G:$G,0,0,1)</f>
        <v>0</v>
      </c>
      <c r="AB479" s="148">
        <f t="shared" si="53"/>
        <v>0</v>
      </c>
      <c r="AC479" s="681">
        <v>0</v>
      </c>
      <c r="AD479" s="149">
        <f t="shared" si="54"/>
        <v>0</v>
      </c>
      <c r="AE479" s="147">
        <f>_xlfn.XLOOKUP($T479,'FY25 Fringe Rates'!$X$6:$X$15,'FY25 Fringe Rates'!$Y$6:$Y$15,0,0,1)</f>
        <v>0</v>
      </c>
      <c r="AF479" s="150">
        <f t="shared" si="49"/>
        <v>0</v>
      </c>
      <c r="AG479" s="136">
        <v>0</v>
      </c>
      <c r="AH479" s="149">
        <f t="shared" si="55"/>
        <v>0</v>
      </c>
      <c r="AI479" s="151">
        <f t="shared" si="50"/>
        <v>0</v>
      </c>
      <c r="AJ479" s="32"/>
    </row>
    <row r="480" spans="1:36">
      <c r="A480" s="145" t="str">
        <f t="shared" si="51"/>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2"/>
      <c r="J480" s="303" t="str">
        <f>IF($I480="","-",_xlfn.XLOOKUP($I480,'CC.Meta'!$A:$A,'CC.Meta'!$D:$D,"-",0,1))</f>
        <v>-</v>
      </c>
      <c r="K480" s="306" t="str">
        <f t="shared" si="52"/>
        <v>--</v>
      </c>
      <c r="L480" s="302"/>
      <c r="M480" s="133"/>
      <c r="N480" s="234"/>
      <c r="O480" s="146" t="str">
        <f>IF($N480="","-",_xlfn.XLOOKUP($N480,'FY25 Gold Book'!$A:$A,'FY25 Gold Book'!$B:$B,"-",0,1))</f>
        <v>-</v>
      </c>
      <c r="P480" s="444" t="str">
        <f>IF($N480="","-",_xlfn.XLOOKUP($N480,'FY25 Gold Book'!$A:$A,'FY25 Gold Book'!$C:$C,"-",0,1))</f>
        <v>-</v>
      </c>
      <c r="Q480" s="146" t="str">
        <f>IF($N480="","-",_xlfn.XLOOKUP($N480,'FY25 Gold Book'!$A:$A,'FY25 Gold Book'!$D:$D,"-",0,1))</f>
        <v>-</v>
      </c>
      <c r="R480" s="52"/>
      <c r="S480" s="465" t="str" cm="1">
        <f t="array" ref="S480">IFERROR(
_xlfn.IFS(
$I480=600010,"36th District Judges (CC 600010)",
$I480=600014,"36th District Staff (CC 600014)",
$I480&lt;&gt;0,_xlfn.XLOOKUP($N480,'FY25 Gold Book'!$A:$A,'FY25 Gold Book'!$F:$F,"-",0,1)),
"-")</f>
        <v>-</v>
      </c>
      <c r="T480" s="465" t="str" cm="1">
        <f t="array" ref="T480">IFERROR(
_xlfn.IFS(
OR($R480="TASS",$R480="Seasonal"),"TASS / Part-Time (FICA Only)",
$A480=13,"BSEED",
$A480=20,"DDoT",
OR($A480=48,$A480=49),"DWSD",
$A480=72,"Library",
$I480=600010,"36th District Judges",
$I480=600014,"36th District Staff",
$N480&lt;&gt;0,_xlfn.XLOOKUP($N480,'FY25 Gold Book'!$A:$A,'FY25 Gold Book'!$H:$H,"-",0,1)),
"-")</f>
        <v>-</v>
      </c>
      <c r="U480" s="678"/>
      <c r="V480" s="679"/>
      <c r="W480" s="677"/>
      <c r="X480" s="134"/>
      <c r="Y480" s="135"/>
      <c r="Z480" s="147">
        <f>_xlfn.XLOOKUP($N480,'FY25 Gold Book'!$A:$A,'FY25 Gold Book'!$E:$E,0,0,1)</f>
        <v>0</v>
      </c>
      <c r="AA480" s="680">
        <f>_xlfn.XLOOKUP($N480,'FY25 Gold Book'!$A:$A,'FY25 Gold Book'!$G:$G,0,0,1)</f>
        <v>0</v>
      </c>
      <c r="AB480" s="148">
        <f t="shared" si="53"/>
        <v>0</v>
      </c>
      <c r="AC480" s="681">
        <v>0</v>
      </c>
      <c r="AD480" s="149">
        <f t="shared" si="54"/>
        <v>0</v>
      </c>
      <c r="AE480" s="147">
        <f>_xlfn.XLOOKUP($T480,'FY25 Fringe Rates'!$X$6:$X$15,'FY25 Fringe Rates'!$Y$6:$Y$15,0,0,1)</f>
        <v>0</v>
      </c>
      <c r="AF480" s="150">
        <f t="shared" si="49"/>
        <v>0</v>
      </c>
      <c r="AG480" s="136">
        <v>0</v>
      </c>
      <c r="AH480" s="149">
        <f t="shared" si="55"/>
        <v>0</v>
      </c>
      <c r="AI480" s="151">
        <f t="shared" si="50"/>
        <v>0</v>
      </c>
      <c r="AJ480" s="32"/>
    </row>
    <row r="481" spans="1:36">
      <c r="A481" s="145" t="str">
        <f t="shared" si="51"/>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2"/>
      <c r="J481" s="303" t="str">
        <f>IF($I481="","-",_xlfn.XLOOKUP($I481,'CC.Meta'!$A:$A,'CC.Meta'!$D:$D,"-",0,1))</f>
        <v>-</v>
      </c>
      <c r="K481" s="306" t="str">
        <f t="shared" si="52"/>
        <v>--</v>
      </c>
      <c r="L481" s="302"/>
      <c r="M481" s="133"/>
      <c r="N481" s="234"/>
      <c r="O481" s="146" t="str">
        <f>IF($N481="","-",_xlfn.XLOOKUP($N481,'FY25 Gold Book'!$A:$A,'FY25 Gold Book'!$B:$B,"-",0,1))</f>
        <v>-</v>
      </c>
      <c r="P481" s="444" t="str">
        <f>IF($N481="","-",_xlfn.XLOOKUP($N481,'FY25 Gold Book'!$A:$A,'FY25 Gold Book'!$C:$C,"-",0,1))</f>
        <v>-</v>
      </c>
      <c r="Q481" s="146" t="str">
        <f>IF($N481="","-",_xlfn.XLOOKUP($N481,'FY25 Gold Book'!$A:$A,'FY25 Gold Book'!$D:$D,"-",0,1))</f>
        <v>-</v>
      </c>
      <c r="R481" s="52"/>
      <c r="S481" s="465" t="str" cm="1">
        <f t="array" ref="S481">IFERROR(
_xlfn.IFS(
$I481=600010,"36th District Judges (CC 600010)",
$I481=600014,"36th District Staff (CC 600014)",
$I481&lt;&gt;0,_xlfn.XLOOKUP($N481,'FY25 Gold Book'!$A:$A,'FY25 Gold Book'!$F:$F,"-",0,1)),
"-")</f>
        <v>-</v>
      </c>
      <c r="T481" s="465" t="str" cm="1">
        <f t="array" ref="T481">IFERROR(
_xlfn.IFS(
OR($R481="TASS",$R481="Seasonal"),"TASS / Part-Time (FICA Only)",
$A481=13,"BSEED",
$A481=20,"DDoT",
OR($A481=48,$A481=49),"DWSD",
$A481=72,"Library",
$I481=600010,"36th District Judges",
$I481=600014,"36th District Staff",
$N481&lt;&gt;0,_xlfn.XLOOKUP($N481,'FY25 Gold Book'!$A:$A,'FY25 Gold Book'!$H:$H,"-",0,1)),
"-")</f>
        <v>-</v>
      </c>
      <c r="U481" s="678"/>
      <c r="V481" s="679"/>
      <c r="W481" s="677"/>
      <c r="X481" s="134"/>
      <c r="Y481" s="135"/>
      <c r="Z481" s="147">
        <f>_xlfn.XLOOKUP($N481,'FY25 Gold Book'!$A:$A,'FY25 Gold Book'!$E:$E,0,0,1)</f>
        <v>0</v>
      </c>
      <c r="AA481" s="680">
        <f>_xlfn.XLOOKUP($N481,'FY25 Gold Book'!$A:$A,'FY25 Gold Book'!$G:$G,0,0,1)</f>
        <v>0</v>
      </c>
      <c r="AB481" s="148">
        <f t="shared" si="53"/>
        <v>0</v>
      </c>
      <c r="AC481" s="681">
        <v>0</v>
      </c>
      <c r="AD481" s="149">
        <f t="shared" si="54"/>
        <v>0</v>
      </c>
      <c r="AE481" s="147">
        <f>_xlfn.XLOOKUP($T481,'FY25 Fringe Rates'!$X$6:$X$15,'FY25 Fringe Rates'!$Y$6:$Y$15,0,0,1)</f>
        <v>0</v>
      </c>
      <c r="AF481" s="150">
        <f t="shared" si="49"/>
        <v>0</v>
      </c>
      <c r="AG481" s="136">
        <v>0</v>
      </c>
      <c r="AH481" s="149">
        <f t="shared" si="55"/>
        <v>0</v>
      </c>
      <c r="AI481" s="151">
        <f t="shared" si="50"/>
        <v>0</v>
      </c>
      <c r="AJ481" s="32"/>
    </row>
    <row r="482" spans="1:36">
      <c r="A482" s="145" t="str">
        <f t="shared" si="51"/>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2"/>
      <c r="J482" s="303" t="str">
        <f>IF($I482="","-",_xlfn.XLOOKUP($I482,'CC.Meta'!$A:$A,'CC.Meta'!$D:$D,"-",0,1))</f>
        <v>-</v>
      </c>
      <c r="K482" s="306" t="str">
        <f t="shared" si="52"/>
        <v>--</v>
      </c>
      <c r="L482" s="302"/>
      <c r="M482" s="133"/>
      <c r="N482" s="234"/>
      <c r="O482" s="146" t="str">
        <f>IF($N482="","-",_xlfn.XLOOKUP($N482,'FY25 Gold Book'!$A:$A,'FY25 Gold Book'!$B:$B,"-",0,1))</f>
        <v>-</v>
      </c>
      <c r="P482" s="444" t="str">
        <f>IF($N482="","-",_xlfn.XLOOKUP($N482,'FY25 Gold Book'!$A:$A,'FY25 Gold Book'!$C:$C,"-",0,1))</f>
        <v>-</v>
      </c>
      <c r="Q482" s="146" t="str">
        <f>IF($N482="","-",_xlfn.XLOOKUP($N482,'FY25 Gold Book'!$A:$A,'FY25 Gold Book'!$D:$D,"-",0,1))</f>
        <v>-</v>
      </c>
      <c r="R482" s="52"/>
      <c r="S482" s="465" t="str" cm="1">
        <f t="array" ref="S482">IFERROR(
_xlfn.IFS(
$I482=600010,"36th District Judges (CC 600010)",
$I482=600014,"36th District Staff (CC 600014)",
$I482&lt;&gt;0,_xlfn.XLOOKUP($N482,'FY25 Gold Book'!$A:$A,'FY25 Gold Book'!$F:$F,"-",0,1)),
"-")</f>
        <v>-</v>
      </c>
      <c r="T482" s="465" t="str" cm="1">
        <f t="array" ref="T482">IFERROR(
_xlfn.IFS(
OR($R482="TASS",$R482="Seasonal"),"TASS / Part-Time (FICA Only)",
$A482=13,"BSEED",
$A482=20,"DDoT",
OR($A482=48,$A482=49),"DWSD",
$A482=72,"Library",
$I482=600010,"36th District Judges",
$I482=600014,"36th District Staff",
$N482&lt;&gt;0,_xlfn.XLOOKUP($N482,'FY25 Gold Book'!$A:$A,'FY25 Gold Book'!$H:$H,"-",0,1)),
"-")</f>
        <v>-</v>
      </c>
      <c r="U482" s="678"/>
      <c r="V482" s="679"/>
      <c r="W482" s="677"/>
      <c r="X482" s="134"/>
      <c r="Y482" s="135"/>
      <c r="Z482" s="147">
        <f>_xlfn.XLOOKUP($N482,'FY25 Gold Book'!$A:$A,'FY25 Gold Book'!$E:$E,0,0,1)</f>
        <v>0</v>
      </c>
      <c r="AA482" s="680">
        <f>_xlfn.XLOOKUP($N482,'FY25 Gold Book'!$A:$A,'FY25 Gold Book'!$G:$G,0,0,1)</f>
        <v>0</v>
      </c>
      <c r="AB482" s="148">
        <f t="shared" si="53"/>
        <v>0</v>
      </c>
      <c r="AC482" s="681">
        <v>0</v>
      </c>
      <c r="AD482" s="149">
        <f t="shared" si="54"/>
        <v>0</v>
      </c>
      <c r="AE482" s="147">
        <f>_xlfn.XLOOKUP($T482,'FY25 Fringe Rates'!$X$6:$X$15,'FY25 Fringe Rates'!$Y$6:$Y$15,0,0,1)</f>
        <v>0</v>
      </c>
      <c r="AF482" s="150">
        <f t="shared" si="49"/>
        <v>0</v>
      </c>
      <c r="AG482" s="136">
        <v>0</v>
      </c>
      <c r="AH482" s="149">
        <f t="shared" si="55"/>
        <v>0</v>
      </c>
      <c r="AI482" s="151">
        <f t="shared" si="50"/>
        <v>0</v>
      </c>
      <c r="AJ482" s="32"/>
    </row>
    <row r="483" spans="1:36">
      <c r="A483" s="145" t="str">
        <f t="shared" si="51"/>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2"/>
      <c r="J483" s="303" t="str">
        <f>IF($I483="","-",_xlfn.XLOOKUP($I483,'CC.Meta'!$A:$A,'CC.Meta'!$D:$D,"-",0,1))</f>
        <v>-</v>
      </c>
      <c r="K483" s="306" t="str">
        <f t="shared" si="52"/>
        <v>--</v>
      </c>
      <c r="L483" s="302"/>
      <c r="M483" s="133"/>
      <c r="N483" s="234"/>
      <c r="O483" s="146" t="str">
        <f>IF($N483="","-",_xlfn.XLOOKUP($N483,'FY25 Gold Book'!$A:$A,'FY25 Gold Book'!$B:$B,"-",0,1))</f>
        <v>-</v>
      </c>
      <c r="P483" s="444" t="str">
        <f>IF($N483="","-",_xlfn.XLOOKUP($N483,'FY25 Gold Book'!$A:$A,'FY25 Gold Book'!$C:$C,"-",0,1))</f>
        <v>-</v>
      </c>
      <c r="Q483" s="146" t="str">
        <f>IF($N483="","-",_xlfn.XLOOKUP($N483,'FY25 Gold Book'!$A:$A,'FY25 Gold Book'!$D:$D,"-",0,1))</f>
        <v>-</v>
      </c>
      <c r="R483" s="52"/>
      <c r="S483" s="465" t="str" cm="1">
        <f t="array" ref="S483">IFERROR(
_xlfn.IFS(
$I483=600010,"36th District Judges (CC 600010)",
$I483=600014,"36th District Staff (CC 600014)",
$I483&lt;&gt;0,_xlfn.XLOOKUP($N483,'FY25 Gold Book'!$A:$A,'FY25 Gold Book'!$F:$F,"-",0,1)),
"-")</f>
        <v>-</v>
      </c>
      <c r="T483" s="465" t="str" cm="1">
        <f t="array" ref="T483">IFERROR(
_xlfn.IFS(
OR($R483="TASS",$R483="Seasonal"),"TASS / Part-Time (FICA Only)",
$A483=13,"BSEED",
$A483=20,"DDoT",
OR($A483=48,$A483=49),"DWSD",
$A483=72,"Library",
$I483=600010,"36th District Judges",
$I483=600014,"36th District Staff",
$N483&lt;&gt;0,_xlfn.XLOOKUP($N483,'FY25 Gold Book'!$A:$A,'FY25 Gold Book'!$H:$H,"-",0,1)),
"-")</f>
        <v>-</v>
      </c>
      <c r="U483" s="678"/>
      <c r="V483" s="679"/>
      <c r="W483" s="677"/>
      <c r="X483" s="134"/>
      <c r="Y483" s="135"/>
      <c r="Z483" s="147">
        <f>_xlfn.XLOOKUP($N483,'FY25 Gold Book'!$A:$A,'FY25 Gold Book'!$E:$E,0,0,1)</f>
        <v>0</v>
      </c>
      <c r="AA483" s="680">
        <f>_xlfn.XLOOKUP($N483,'FY25 Gold Book'!$A:$A,'FY25 Gold Book'!$G:$G,0,0,1)</f>
        <v>0</v>
      </c>
      <c r="AB483" s="148">
        <f t="shared" si="53"/>
        <v>0</v>
      </c>
      <c r="AC483" s="681">
        <v>0</v>
      </c>
      <c r="AD483" s="149">
        <f t="shared" si="54"/>
        <v>0</v>
      </c>
      <c r="AE483" s="147">
        <f>_xlfn.XLOOKUP($T483,'FY25 Fringe Rates'!$X$6:$X$15,'FY25 Fringe Rates'!$Y$6:$Y$15,0,0,1)</f>
        <v>0</v>
      </c>
      <c r="AF483" s="150">
        <f t="shared" si="49"/>
        <v>0</v>
      </c>
      <c r="AG483" s="136">
        <v>0</v>
      </c>
      <c r="AH483" s="149">
        <f t="shared" si="55"/>
        <v>0</v>
      </c>
      <c r="AI483" s="151">
        <f t="shared" si="50"/>
        <v>0</v>
      </c>
      <c r="AJ483" s="32"/>
    </row>
    <row r="484" spans="1:36">
      <c r="A484" s="145" t="str">
        <f t="shared" si="51"/>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2"/>
      <c r="J484" s="303" t="str">
        <f>IF($I484="","-",_xlfn.XLOOKUP($I484,'CC.Meta'!$A:$A,'CC.Meta'!$D:$D,"-",0,1))</f>
        <v>-</v>
      </c>
      <c r="K484" s="306" t="str">
        <f t="shared" si="52"/>
        <v>--</v>
      </c>
      <c r="L484" s="302"/>
      <c r="M484" s="133"/>
      <c r="N484" s="234"/>
      <c r="O484" s="146" t="str">
        <f>IF($N484="","-",_xlfn.XLOOKUP($N484,'FY25 Gold Book'!$A:$A,'FY25 Gold Book'!$B:$B,"-",0,1))</f>
        <v>-</v>
      </c>
      <c r="P484" s="444" t="str">
        <f>IF($N484="","-",_xlfn.XLOOKUP($N484,'FY25 Gold Book'!$A:$A,'FY25 Gold Book'!$C:$C,"-",0,1))</f>
        <v>-</v>
      </c>
      <c r="Q484" s="146" t="str">
        <f>IF($N484="","-",_xlfn.XLOOKUP($N484,'FY25 Gold Book'!$A:$A,'FY25 Gold Book'!$D:$D,"-",0,1))</f>
        <v>-</v>
      </c>
      <c r="R484" s="52"/>
      <c r="S484" s="465" t="str" cm="1">
        <f t="array" ref="S484">IFERROR(
_xlfn.IFS(
$I484=600010,"36th District Judges (CC 600010)",
$I484=600014,"36th District Staff (CC 600014)",
$I484&lt;&gt;0,_xlfn.XLOOKUP($N484,'FY25 Gold Book'!$A:$A,'FY25 Gold Book'!$F:$F,"-",0,1)),
"-")</f>
        <v>-</v>
      </c>
      <c r="T484" s="465" t="str" cm="1">
        <f t="array" ref="T484">IFERROR(
_xlfn.IFS(
OR($R484="TASS",$R484="Seasonal"),"TASS / Part-Time (FICA Only)",
$A484=13,"BSEED",
$A484=20,"DDoT",
OR($A484=48,$A484=49),"DWSD",
$A484=72,"Library",
$I484=600010,"36th District Judges",
$I484=600014,"36th District Staff",
$N484&lt;&gt;0,_xlfn.XLOOKUP($N484,'FY25 Gold Book'!$A:$A,'FY25 Gold Book'!$H:$H,"-",0,1)),
"-")</f>
        <v>-</v>
      </c>
      <c r="U484" s="678"/>
      <c r="V484" s="679"/>
      <c r="W484" s="677"/>
      <c r="X484" s="134"/>
      <c r="Y484" s="135"/>
      <c r="Z484" s="147">
        <f>_xlfn.XLOOKUP($N484,'FY25 Gold Book'!$A:$A,'FY25 Gold Book'!$E:$E,0,0,1)</f>
        <v>0</v>
      </c>
      <c r="AA484" s="680">
        <f>_xlfn.XLOOKUP($N484,'FY25 Gold Book'!$A:$A,'FY25 Gold Book'!$G:$G,0,0,1)</f>
        <v>0</v>
      </c>
      <c r="AB484" s="148">
        <f t="shared" si="53"/>
        <v>0</v>
      </c>
      <c r="AC484" s="681">
        <v>0</v>
      </c>
      <c r="AD484" s="149">
        <f t="shared" si="54"/>
        <v>0</v>
      </c>
      <c r="AE484" s="147">
        <f>_xlfn.XLOOKUP($T484,'FY25 Fringe Rates'!$X$6:$X$15,'FY25 Fringe Rates'!$Y$6:$Y$15,0,0,1)</f>
        <v>0</v>
      </c>
      <c r="AF484" s="150">
        <f t="shared" si="49"/>
        <v>0</v>
      </c>
      <c r="AG484" s="136">
        <v>0</v>
      </c>
      <c r="AH484" s="149">
        <f t="shared" si="55"/>
        <v>0</v>
      </c>
      <c r="AI484" s="151">
        <f t="shared" si="50"/>
        <v>0</v>
      </c>
      <c r="AJ484" s="32"/>
    </row>
    <row r="485" spans="1:36">
      <c r="A485" s="145" t="str">
        <f t="shared" si="51"/>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2"/>
      <c r="J485" s="303" t="str">
        <f>IF($I485="","-",_xlfn.XLOOKUP($I485,'CC.Meta'!$A:$A,'CC.Meta'!$D:$D,"-",0,1))</f>
        <v>-</v>
      </c>
      <c r="K485" s="306" t="str">
        <f t="shared" si="52"/>
        <v>--</v>
      </c>
      <c r="L485" s="302"/>
      <c r="M485" s="133"/>
      <c r="N485" s="234"/>
      <c r="O485" s="146" t="str">
        <f>IF($N485="","-",_xlfn.XLOOKUP($N485,'FY25 Gold Book'!$A:$A,'FY25 Gold Book'!$B:$B,"-",0,1))</f>
        <v>-</v>
      </c>
      <c r="P485" s="444" t="str">
        <f>IF($N485="","-",_xlfn.XLOOKUP($N485,'FY25 Gold Book'!$A:$A,'FY25 Gold Book'!$C:$C,"-",0,1))</f>
        <v>-</v>
      </c>
      <c r="Q485" s="146" t="str">
        <f>IF($N485="","-",_xlfn.XLOOKUP($N485,'FY25 Gold Book'!$A:$A,'FY25 Gold Book'!$D:$D,"-",0,1))</f>
        <v>-</v>
      </c>
      <c r="R485" s="52"/>
      <c r="S485" s="465" t="str" cm="1">
        <f t="array" ref="S485">IFERROR(
_xlfn.IFS(
$I485=600010,"36th District Judges (CC 600010)",
$I485=600014,"36th District Staff (CC 600014)",
$I485&lt;&gt;0,_xlfn.XLOOKUP($N485,'FY25 Gold Book'!$A:$A,'FY25 Gold Book'!$F:$F,"-",0,1)),
"-")</f>
        <v>-</v>
      </c>
      <c r="T485" s="465" t="str" cm="1">
        <f t="array" ref="T485">IFERROR(
_xlfn.IFS(
OR($R485="TASS",$R485="Seasonal"),"TASS / Part-Time (FICA Only)",
$A485=13,"BSEED",
$A485=20,"DDoT",
OR($A485=48,$A485=49),"DWSD",
$A485=72,"Library",
$I485=600010,"36th District Judges",
$I485=600014,"36th District Staff",
$N485&lt;&gt;0,_xlfn.XLOOKUP($N485,'FY25 Gold Book'!$A:$A,'FY25 Gold Book'!$H:$H,"-",0,1)),
"-")</f>
        <v>-</v>
      </c>
      <c r="U485" s="678"/>
      <c r="V485" s="679"/>
      <c r="W485" s="677"/>
      <c r="X485" s="134"/>
      <c r="Y485" s="135"/>
      <c r="Z485" s="147">
        <f>_xlfn.XLOOKUP($N485,'FY25 Gold Book'!$A:$A,'FY25 Gold Book'!$E:$E,0,0,1)</f>
        <v>0</v>
      </c>
      <c r="AA485" s="680">
        <f>_xlfn.XLOOKUP($N485,'FY25 Gold Book'!$A:$A,'FY25 Gold Book'!$G:$G,0,0,1)</f>
        <v>0</v>
      </c>
      <c r="AB485" s="148">
        <f t="shared" si="53"/>
        <v>0</v>
      </c>
      <c r="AC485" s="681">
        <v>0</v>
      </c>
      <c r="AD485" s="149">
        <f t="shared" si="54"/>
        <v>0</v>
      </c>
      <c r="AE485" s="147">
        <f>_xlfn.XLOOKUP($T485,'FY25 Fringe Rates'!$X$6:$X$15,'FY25 Fringe Rates'!$Y$6:$Y$15,0,0,1)</f>
        <v>0</v>
      </c>
      <c r="AF485" s="150">
        <f t="shared" si="49"/>
        <v>0</v>
      </c>
      <c r="AG485" s="136">
        <v>0</v>
      </c>
      <c r="AH485" s="149">
        <f t="shared" si="55"/>
        <v>0</v>
      </c>
      <c r="AI485" s="151">
        <f t="shared" si="50"/>
        <v>0</v>
      </c>
      <c r="AJ485" s="32"/>
    </row>
    <row r="486" spans="1:36">
      <c r="A486" s="145" t="str">
        <f t="shared" si="51"/>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2"/>
      <c r="J486" s="303" t="str">
        <f>IF($I486="","-",_xlfn.XLOOKUP($I486,'CC.Meta'!$A:$A,'CC.Meta'!$D:$D,"-",0,1))</f>
        <v>-</v>
      </c>
      <c r="K486" s="306" t="str">
        <f t="shared" si="52"/>
        <v>--</v>
      </c>
      <c r="L486" s="302"/>
      <c r="M486" s="133"/>
      <c r="N486" s="234"/>
      <c r="O486" s="146" t="str">
        <f>IF($N486="","-",_xlfn.XLOOKUP($N486,'FY25 Gold Book'!$A:$A,'FY25 Gold Book'!$B:$B,"-",0,1))</f>
        <v>-</v>
      </c>
      <c r="P486" s="444" t="str">
        <f>IF($N486="","-",_xlfn.XLOOKUP($N486,'FY25 Gold Book'!$A:$A,'FY25 Gold Book'!$C:$C,"-",0,1))</f>
        <v>-</v>
      </c>
      <c r="Q486" s="146" t="str">
        <f>IF($N486="","-",_xlfn.XLOOKUP($N486,'FY25 Gold Book'!$A:$A,'FY25 Gold Book'!$D:$D,"-",0,1))</f>
        <v>-</v>
      </c>
      <c r="R486" s="52"/>
      <c r="S486" s="465" t="str" cm="1">
        <f t="array" ref="S486">IFERROR(
_xlfn.IFS(
$I486=600010,"36th District Judges (CC 600010)",
$I486=600014,"36th District Staff (CC 600014)",
$I486&lt;&gt;0,_xlfn.XLOOKUP($N486,'FY25 Gold Book'!$A:$A,'FY25 Gold Book'!$F:$F,"-",0,1)),
"-")</f>
        <v>-</v>
      </c>
      <c r="T486" s="465" t="str" cm="1">
        <f t="array" ref="T486">IFERROR(
_xlfn.IFS(
OR($R486="TASS",$R486="Seasonal"),"TASS / Part-Time (FICA Only)",
$A486=13,"BSEED",
$A486=20,"DDoT",
OR($A486=48,$A486=49),"DWSD",
$A486=72,"Library",
$I486=600010,"36th District Judges",
$I486=600014,"36th District Staff",
$N486&lt;&gt;0,_xlfn.XLOOKUP($N486,'FY25 Gold Book'!$A:$A,'FY25 Gold Book'!$H:$H,"-",0,1)),
"-")</f>
        <v>-</v>
      </c>
      <c r="U486" s="678"/>
      <c r="V486" s="679"/>
      <c r="W486" s="677"/>
      <c r="X486" s="134"/>
      <c r="Y486" s="135"/>
      <c r="Z486" s="147">
        <f>_xlfn.XLOOKUP($N486,'FY25 Gold Book'!$A:$A,'FY25 Gold Book'!$E:$E,0,0,1)</f>
        <v>0</v>
      </c>
      <c r="AA486" s="680">
        <f>_xlfn.XLOOKUP($N486,'FY25 Gold Book'!$A:$A,'FY25 Gold Book'!$G:$G,0,0,1)</f>
        <v>0</v>
      </c>
      <c r="AB486" s="148">
        <f t="shared" si="53"/>
        <v>0</v>
      </c>
      <c r="AC486" s="681">
        <v>0</v>
      </c>
      <c r="AD486" s="149">
        <f t="shared" si="54"/>
        <v>0</v>
      </c>
      <c r="AE486" s="147">
        <f>_xlfn.XLOOKUP($T486,'FY25 Fringe Rates'!$X$6:$X$15,'FY25 Fringe Rates'!$Y$6:$Y$15,0,0,1)</f>
        <v>0</v>
      </c>
      <c r="AF486" s="150">
        <f t="shared" si="49"/>
        <v>0</v>
      </c>
      <c r="AG486" s="136">
        <v>0</v>
      </c>
      <c r="AH486" s="149">
        <f t="shared" si="55"/>
        <v>0</v>
      </c>
      <c r="AI486" s="151">
        <f t="shared" si="50"/>
        <v>0</v>
      </c>
      <c r="AJ486" s="32"/>
    </row>
    <row r="487" spans="1:36">
      <c r="A487" s="145" t="str">
        <f t="shared" si="51"/>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2"/>
      <c r="J487" s="303" t="str">
        <f>IF($I487="","-",_xlfn.XLOOKUP($I487,'CC.Meta'!$A:$A,'CC.Meta'!$D:$D,"-",0,1))</f>
        <v>-</v>
      </c>
      <c r="K487" s="306" t="str">
        <f t="shared" si="52"/>
        <v>--</v>
      </c>
      <c r="L487" s="302"/>
      <c r="M487" s="133"/>
      <c r="N487" s="234"/>
      <c r="O487" s="146" t="str">
        <f>IF($N487="","-",_xlfn.XLOOKUP($N487,'FY25 Gold Book'!$A:$A,'FY25 Gold Book'!$B:$B,"-",0,1))</f>
        <v>-</v>
      </c>
      <c r="P487" s="444" t="str">
        <f>IF($N487="","-",_xlfn.XLOOKUP($N487,'FY25 Gold Book'!$A:$A,'FY25 Gold Book'!$C:$C,"-",0,1))</f>
        <v>-</v>
      </c>
      <c r="Q487" s="146" t="str">
        <f>IF($N487="","-",_xlfn.XLOOKUP($N487,'FY25 Gold Book'!$A:$A,'FY25 Gold Book'!$D:$D,"-",0,1))</f>
        <v>-</v>
      </c>
      <c r="R487" s="52"/>
      <c r="S487" s="465" t="str" cm="1">
        <f t="array" ref="S487">IFERROR(
_xlfn.IFS(
$I487=600010,"36th District Judges (CC 600010)",
$I487=600014,"36th District Staff (CC 600014)",
$I487&lt;&gt;0,_xlfn.XLOOKUP($N487,'FY25 Gold Book'!$A:$A,'FY25 Gold Book'!$F:$F,"-",0,1)),
"-")</f>
        <v>-</v>
      </c>
      <c r="T487" s="465" t="str" cm="1">
        <f t="array" ref="T487">IFERROR(
_xlfn.IFS(
OR($R487="TASS",$R487="Seasonal"),"TASS / Part-Time (FICA Only)",
$A487=13,"BSEED",
$A487=20,"DDoT",
OR($A487=48,$A487=49),"DWSD",
$A487=72,"Library",
$I487=600010,"36th District Judges",
$I487=600014,"36th District Staff",
$N487&lt;&gt;0,_xlfn.XLOOKUP($N487,'FY25 Gold Book'!$A:$A,'FY25 Gold Book'!$H:$H,"-",0,1)),
"-")</f>
        <v>-</v>
      </c>
      <c r="U487" s="678"/>
      <c r="V487" s="679"/>
      <c r="W487" s="677"/>
      <c r="X487" s="134"/>
      <c r="Y487" s="135"/>
      <c r="Z487" s="147">
        <f>_xlfn.XLOOKUP($N487,'FY25 Gold Book'!$A:$A,'FY25 Gold Book'!$E:$E,0,0,1)</f>
        <v>0</v>
      </c>
      <c r="AA487" s="680">
        <f>_xlfn.XLOOKUP($N487,'FY25 Gold Book'!$A:$A,'FY25 Gold Book'!$G:$G,0,0,1)</f>
        <v>0</v>
      </c>
      <c r="AB487" s="148">
        <f t="shared" si="53"/>
        <v>0</v>
      </c>
      <c r="AC487" s="681">
        <v>0</v>
      </c>
      <c r="AD487" s="149">
        <f t="shared" si="54"/>
        <v>0</v>
      </c>
      <c r="AE487" s="147">
        <f>_xlfn.XLOOKUP($T487,'FY25 Fringe Rates'!$X$6:$X$15,'FY25 Fringe Rates'!$Y$6:$Y$15,0,0,1)</f>
        <v>0</v>
      </c>
      <c r="AF487" s="150">
        <f t="shared" si="49"/>
        <v>0</v>
      </c>
      <c r="AG487" s="136">
        <v>0</v>
      </c>
      <c r="AH487" s="149">
        <f t="shared" si="55"/>
        <v>0</v>
      </c>
      <c r="AI487" s="151">
        <f t="shared" si="50"/>
        <v>0</v>
      </c>
      <c r="AJ487" s="32"/>
    </row>
    <row r="488" spans="1:36">
      <c r="A488" s="145" t="str">
        <f t="shared" si="51"/>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2"/>
      <c r="J488" s="303" t="str">
        <f>IF($I488="","-",_xlfn.XLOOKUP($I488,'CC.Meta'!$A:$A,'CC.Meta'!$D:$D,"-",0,1))</f>
        <v>-</v>
      </c>
      <c r="K488" s="306" t="str">
        <f t="shared" si="52"/>
        <v>--</v>
      </c>
      <c r="L488" s="302"/>
      <c r="M488" s="133"/>
      <c r="N488" s="234"/>
      <c r="O488" s="146" t="str">
        <f>IF($N488="","-",_xlfn.XLOOKUP($N488,'FY25 Gold Book'!$A:$A,'FY25 Gold Book'!$B:$B,"-",0,1))</f>
        <v>-</v>
      </c>
      <c r="P488" s="444" t="str">
        <f>IF($N488="","-",_xlfn.XLOOKUP($N488,'FY25 Gold Book'!$A:$A,'FY25 Gold Book'!$C:$C,"-",0,1))</f>
        <v>-</v>
      </c>
      <c r="Q488" s="146" t="str">
        <f>IF($N488="","-",_xlfn.XLOOKUP($N488,'FY25 Gold Book'!$A:$A,'FY25 Gold Book'!$D:$D,"-",0,1))</f>
        <v>-</v>
      </c>
      <c r="R488" s="52"/>
      <c r="S488" s="465" t="str" cm="1">
        <f t="array" ref="S488">IFERROR(
_xlfn.IFS(
$I488=600010,"36th District Judges (CC 600010)",
$I488=600014,"36th District Staff (CC 600014)",
$I488&lt;&gt;0,_xlfn.XLOOKUP($N488,'FY25 Gold Book'!$A:$A,'FY25 Gold Book'!$F:$F,"-",0,1)),
"-")</f>
        <v>-</v>
      </c>
      <c r="T488" s="465" t="str" cm="1">
        <f t="array" ref="T488">IFERROR(
_xlfn.IFS(
OR($R488="TASS",$R488="Seasonal"),"TASS / Part-Time (FICA Only)",
$A488=13,"BSEED",
$A488=20,"DDoT",
OR($A488=48,$A488=49),"DWSD",
$A488=72,"Library",
$I488=600010,"36th District Judges",
$I488=600014,"36th District Staff",
$N488&lt;&gt;0,_xlfn.XLOOKUP($N488,'FY25 Gold Book'!$A:$A,'FY25 Gold Book'!$H:$H,"-",0,1)),
"-")</f>
        <v>-</v>
      </c>
      <c r="U488" s="678"/>
      <c r="V488" s="679"/>
      <c r="W488" s="677"/>
      <c r="X488" s="134"/>
      <c r="Y488" s="135"/>
      <c r="Z488" s="147">
        <f>_xlfn.XLOOKUP($N488,'FY25 Gold Book'!$A:$A,'FY25 Gold Book'!$E:$E,0,0,1)</f>
        <v>0</v>
      </c>
      <c r="AA488" s="680">
        <f>_xlfn.XLOOKUP($N488,'FY25 Gold Book'!$A:$A,'FY25 Gold Book'!$G:$G,0,0,1)</f>
        <v>0</v>
      </c>
      <c r="AB488" s="148">
        <f t="shared" si="53"/>
        <v>0</v>
      </c>
      <c r="AC488" s="681">
        <v>0</v>
      </c>
      <c r="AD488" s="149">
        <f t="shared" si="54"/>
        <v>0</v>
      </c>
      <c r="AE488" s="147">
        <f>_xlfn.XLOOKUP($T488,'FY25 Fringe Rates'!$X$6:$X$15,'FY25 Fringe Rates'!$Y$6:$Y$15,0,0,1)</f>
        <v>0</v>
      </c>
      <c r="AF488" s="150">
        <f t="shared" si="49"/>
        <v>0</v>
      </c>
      <c r="AG488" s="136">
        <v>0</v>
      </c>
      <c r="AH488" s="149">
        <f t="shared" si="55"/>
        <v>0</v>
      </c>
      <c r="AI488" s="151">
        <f t="shared" si="50"/>
        <v>0</v>
      </c>
      <c r="AJ488" s="32"/>
    </row>
    <row r="489" spans="1:36">
      <c r="A489" s="145" t="str">
        <f t="shared" si="51"/>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2"/>
      <c r="J489" s="303" t="str">
        <f>IF($I489="","-",_xlfn.XLOOKUP($I489,'CC.Meta'!$A:$A,'CC.Meta'!$D:$D,"-",0,1))</f>
        <v>-</v>
      </c>
      <c r="K489" s="306" t="str">
        <f t="shared" si="52"/>
        <v>--</v>
      </c>
      <c r="L489" s="302"/>
      <c r="M489" s="133"/>
      <c r="N489" s="234"/>
      <c r="O489" s="146" t="str">
        <f>IF($N489="","-",_xlfn.XLOOKUP($N489,'FY25 Gold Book'!$A:$A,'FY25 Gold Book'!$B:$B,"-",0,1))</f>
        <v>-</v>
      </c>
      <c r="P489" s="444" t="str">
        <f>IF($N489="","-",_xlfn.XLOOKUP($N489,'FY25 Gold Book'!$A:$A,'FY25 Gold Book'!$C:$C,"-",0,1))</f>
        <v>-</v>
      </c>
      <c r="Q489" s="146" t="str">
        <f>IF($N489="","-",_xlfn.XLOOKUP($N489,'FY25 Gold Book'!$A:$A,'FY25 Gold Book'!$D:$D,"-",0,1))</f>
        <v>-</v>
      </c>
      <c r="R489" s="52"/>
      <c r="S489" s="465" t="str" cm="1">
        <f t="array" ref="S489">IFERROR(
_xlfn.IFS(
$I489=600010,"36th District Judges (CC 600010)",
$I489=600014,"36th District Staff (CC 600014)",
$I489&lt;&gt;0,_xlfn.XLOOKUP($N489,'FY25 Gold Book'!$A:$A,'FY25 Gold Book'!$F:$F,"-",0,1)),
"-")</f>
        <v>-</v>
      </c>
      <c r="T489" s="465" t="str" cm="1">
        <f t="array" ref="T489">IFERROR(
_xlfn.IFS(
OR($R489="TASS",$R489="Seasonal"),"TASS / Part-Time (FICA Only)",
$A489=13,"BSEED",
$A489=20,"DDoT",
OR($A489=48,$A489=49),"DWSD",
$A489=72,"Library",
$I489=600010,"36th District Judges",
$I489=600014,"36th District Staff",
$N489&lt;&gt;0,_xlfn.XLOOKUP($N489,'FY25 Gold Book'!$A:$A,'FY25 Gold Book'!$H:$H,"-",0,1)),
"-")</f>
        <v>-</v>
      </c>
      <c r="U489" s="678"/>
      <c r="V489" s="679"/>
      <c r="W489" s="677"/>
      <c r="X489" s="134"/>
      <c r="Y489" s="135"/>
      <c r="Z489" s="147">
        <f>_xlfn.XLOOKUP($N489,'FY25 Gold Book'!$A:$A,'FY25 Gold Book'!$E:$E,0,0,1)</f>
        <v>0</v>
      </c>
      <c r="AA489" s="680">
        <f>_xlfn.XLOOKUP($N489,'FY25 Gold Book'!$A:$A,'FY25 Gold Book'!$G:$G,0,0,1)</f>
        <v>0</v>
      </c>
      <c r="AB489" s="148">
        <f t="shared" si="53"/>
        <v>0</v>
      </c>
      <c r="AC489" s="681">
        <v>0</v>
      </c>
      <c r="AD489" s="149">
        <f t="shared" si="54"/>
        <v>0</v>
      </c>
      <c r="AE489" s="147">
        <f>_xlfn.XLOOKUP($T489,'FY25 Fringe Rates'!$X$6:$X$15,'FY25 Fringe Rates'!$Y$6:$Y$15,0,0,1)</f>
        <v>0</v>
      </c>
      <c r="AF489" s="150">
        <f t="shared" si="49"/>
        <v>0</v>
      </c>
      <c r="AG489" s="136">
        <v>0</v>
      </c>
      <c r="AH489" s="149">
        <f t="shared" si="55"/>
        <v>0</v>
      </c>
      <c r="AI489" s="151">
        <f t="shared" si="50"/>
        <v>0</v>
      </c>
      <c r="AJ489" s="32"/>
    </row>
    <row r="490" spans="1:36">
      <c r="A490" s="145" t="str">
        <f t="shared" si="51"/>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2"/>
      <c r="J490" s="303" t="str">
        <f>IF($I490="","-",_xlfn.XLOOKUP($I490,'CC.Meta'!$A:$A,'CC.Meta'!$D:$D,"-",0,1))</f>
        <v>-</v>
      </c>
      <c r="K490" s="306" t="str">
        <f t="shared" si="52"/>
        <v>--</v>
      </c>
      <c r="L490" s="302"/>
      <c r="M490" s="133"/>
      <c r="N490" s="234"/>
      <c r="O490" s="146" t="str">
        <f>IF($N490="","-",_xlfn.XLOOKUP($N490,'FY25 Gold Book'!$A:$A,'FY25 Gold Book'!$B:$B,"-",0,1))</f>
        <v>-</v>
      </c>
      <c r="P490" s="444" t="str">
        <f>IF($N490="","-",_xlfn.XLOOKUP($N490,'FY25 Gold Book'!$A:$A,'FY25 Gold Book'!$C:$C,"-",0,1))</f>
        <v>-</v>
      </c>
      <c r="Q490" s="146" t="str">
        <f>IF($N490="","-",_xlfn.XLOOKUP($N490,'FY25 Gold Book'!$A:$A,'FY25 Gold Book'!$D:$D,"-",0,1))</f>
        <v>-</v>
      </c>
      <c r="R490" s="52"/>
      <c r="S490" s="465" t="str" cm="1">
        <f t="array" ref="S490">IFERROR(
_xlfn.IFS(
$I490=600010,"36th District Judges (CC 600010)",
$I490=600014,"36th District Staff (CC 600014)",
$I490&lt;&gt;0,_xlfn.XLOOKUP($N490,'FY25 Gold Book'!$A:$A,'FY25 Gold Book'!$F:$F,"-",0,1)),
"-")</f>
        <v>-</v>
      </c>
      <c r="T490" s="465" t="str" cm="1">
        <f t="array" ref="T490">IFERROR(
_xlfn.IFS(
OR($R490="TASS",$R490="Seasonal"),"TASS / Part-Time (FICA Only)",
$A490=13,"BSEED",
$A490=20,"DDoT",
OR($A490=48,$A490=49),"DWSD",
$A490=72,"Library",
$I490=600010,"36th District Judges",
$I490=600014,"36th District Staff",
$N490&lt;&gt;0,_xlfn.XLOOKUP($N490,'FY25 Gold Book'!$A:$A,'FY25 Gold Book'!$H:$H,"-",0,1)),
"-")</f>
        <v>-</v>
      </c>
      <c r="U490" s="678"/>
      <c r="V490" s="679"/>
      <c r="W490" s="677"/>
      <c r="X490" s="134"/>
      <c r="Y490" s="135"/>
      <c r="Z490" s="147">
        <f>_xlfn.XLOOKUP($N490,'FY25 Gold Book'!$A:$A,'FY25 Gold Book'!$E:$E,0,0,1)</f>
        <v>0</v>
      </c>
      <c r="AA490" s="680">
        <f>_xlfn.XLOOKUP($N490,'FY25 Gold Book'!$A:$A,'FY25 Gold Book'!$G:$G,0,0,1)</f>
        <v>0</v>
      </c>
      <c r="AB490" s="148">
        <f t="shared" si="53"/>
        <v>0</v>
      </c>
      <c r="AC490" s="681">
        <v>0</v>
      </c>
      <c r="AD490" s="149">
        <f t="shared" si="54"/>
        <v>0</v>
      </c>
      <c r="AE490" s="147">
        <f>_xlfn.XLOOKUP($T490,'FY25 Fringe Rates'!$X$6:$X$15,'FY25 Fringe Rates'!$Y$6:$Y$15,0,0,1)</f>
        <v>0</v>
      </c>
      <c r="AF490" s="150">
        <f t="shared" si="49"/>
        <v>0</v>
      </c>
      <c r="AG490" s="136">
        <v>0</v>
      </c>
      <c r="AH490" s="149">
        <f t="shared" si="55"/>
        <v>0</v>
      </c>
      <c r="AI490" s="151">
        <f t="shared" si="50"/>
        <v>0</v>
      </c>
      <c r="AJ490" s="32"/>
    </row>
    <row r="491" spans="1:36">
      <c r="A491" s="145" t="str">
        <f t="shared" si="51"/>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2"/>
      <c r="J491" s="303" t="str">
        <f>IF($I491="","-",_xlfn.XLOOKUP($I491,'CC.Meta'!$A:$A,'CC.Meta'!$D:$D,"-",0,1))</f>
        <v>-</v>
      </c>
      <c r="K491" s="306" t="str">
        <f t="shared" si="52"/>
        <v>--</v>
      </c>
      <c r="L491" s="302"/>
      <c r="M491" s="133"/>
      <c r="N491" s="234"/>
      <c r="O491" s="146" t="str">
        <f>IF($N491="","-",_xlfn.XLOOKUP($N491,'FY25 Gold Book'!$A:$A,'FY25 Gold Book'!$B:$B,"-",0,1))</f>
        <v>-</v>
      </c>
      <c r="P491" s="444" t="str">
        <f>IF($N491="","-",_xlfn.XLOOKUP($N491,'FY25 Gold Book'!$A:$A,'FY25 Gold Book'!$C:$C,"-",0,1))</f>
        <v>-</v>
      </c>
      <c r="Q491" s="146" t="str">
        <f>IF($N491="","-",_xlfn.XLOOKUP($N491,'FY25 Gold Book'!$A:$A,'FY25 Gold Book'!$D:$D,"-",0,1))</f>
        <v>-</v>
      </c>
      <c r="R491" s="52"/>
      <c r="S491" s="465" t="str" cm="1">
        <f t="array" ref="S491">IFERROR(
_xlfn.IFS(
$I491=600010,"36th District Judges (CC 600010)",
$I491=600014,"36th District Staff (CC 600014)",
$I491&lt;&gt;0,_xlfn.XLOOKUP($N491,'FY25 Gold Book'!$A:$A,'FY25 Gold Book'!$F:$F,"-",0,1)),
"-")</f>
        <v>-</v>
      </c>
      <c r="T491" s="465" t="str" cm="1">
        <f t="array" ref="T491">IFERROR(
_xlfn.IFS(
OR($R491="TASS",$R491="Seasonal"),"TASS / Part-Time (FICA Only)",
$A491=13,"BSEED",
$A491=20,"DDoT",
OR($A491=48,$A491=49),"DWSD",
$A491=72,"Library",
$I491=600010,"36th District Judges",
$I491=600014,"36th District Staff",
$N491&lt;&gt;0,_xlfn.XLOOKUP($N491,'FY25 Gold Book'!$A:$A,'FY25 Gold Book'!$H:$H,"-",0,1)),
"-")</f>
        <v>-</v>
      </c>
      <c r="U491" s="678"/>
      <c r="V491" s="679"/>
      <c r="W491" s="677"/>
      <c r="X491" s="134"/>
      <c r="Y491" s="135"/>
      <c r="Z491" s="147">
        <f>_xlfn.XLOOKUP($N491,'FY25 Gold Book'!$A:$A,'FY25 Gold Book'!$E:$E,0,0,1)</f>
        <v>0</v>
      </c>
      <c r="AA491" s="680">
        <f>_xlfn.XLOOKUP($N491,'FY25 Gold Book'!$A:$A,'FY25 Gold Book'!$G:$G,0,0,1)</f>
        <v>0</v>
      </c>
      <c r="AB491" s="148">
        <f t="shared" si="53"/>
        <v>0</v>
      </c>
      <c r="AC491" s="681">
        <v>0</v>
      </c>
      <c r="AD491" s="149">
        <f t="shared" si="54"/>
        <v>0</v>
      </c>
      <c r="AE491" s="147">
        <f>_xlfn.XLOOKUP($T491,'FY25 Fringe Rates'!$X$6:$X$15,'FY25 Fringe Rates'!$Y$6:$Y$15,0,0,1)</f>
        <v>0</v>
      </c>
      <c r="AF491" s="150">
        <f t="shared" si="49"/>
        <v>0</v>
      </c>
      <c r="AG491" s="136">
        <v>0</v>
      </c>
      <c r="AH491" s="149">
        <f t="shared" si="55"/>
        <v>0</v>
      </c>
      <c r="AI491" s="151">
        <f t="shared" si="50"/>
        <v>0</v>
      </c>
      <c r="AJ491" s="32"/>
    </row>
    <row r="492" spans="1:36">
      <c r="A492" s="145" t="str">
        <f t="shared" si="51"/>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2"/>
      <c r="J492" s="303" t="str">
        <f>IF($I492="","-",_xlfn.XLOOKUP($I492,'CC.Meta'!$A:$A,'CC.Meta'!$D:$D,"-",0,1))</f>
        <v>-</v>
      </c>
      <c r="K492" s="306" t="str">
        <f t="shared" si="52"/>
        <v>--</v>
      </c>
      <c r="L492" s="302"/>
      <c r="M492" s="133"/>
      <c r="N492" s="234"/>
      <c r="O492" s="146" t="str">
        <f>IF($N492="","-",_xlfn.XLOOKUP($N492,'FY25 Gold Book'!$A:$A,'FY25 Gold Book'!$B:$B,"-",0,1))</f>
        <v>-</v>
      </c>
      <c r="P492" s="444" t="str">
        <f>IF($N492="","-",_xlfn.XLOOKUP($N492,'FY25 Gold Book'!$A:$A,'FY25 Gold Book'!$C:$C,"-",0,1))</f>
        <v>-</v>
      </c>
      <c r="Q492" s="146" t="str">
        <f>IF($N492="","-",_xlfn.XLOOKUP($N492,'FY25 Gold Book'!$A:$A,'FY25 Gold Book'!$D:$D,"-",0,1))</f>
        <v>-</v>
      </c>
      <c r="R492" s="52"/>
      <c r="S492" s="465" t="str" cm="1">
        <f t="array" ref="S492">IFERROR(
_xlfn.IFS(
$I492=600010,"36th District Judges (CC 600010)",
$I492=600014,"36th District Staff (CC 600014)",
$I492&lt;&gt;0,_xlfn.XLOOKUP($N492,'FY25 Gold Book'!$A:$A,'FY25 Gold Book'!$F:$F,"-",0,1)),
"-")</f>
        <v>-</v>
      </c>
      <c r="T492" s="465" t="str" cm="1">
        <f t="array" ref="T492">IFERROR(
_xlfn.IFS(
OR($R492="TASS",$R492="Seasonal"),"TASS / Part-Time (FICA Only)",
$A492=13,"BSEED",
$A492=20,"DDoT",
OR($A492=48,$A492=49),"DWSD",
$A492=72,"Library",
$I492=600010,"36th District Judges",
$I492=600014,"36th District Staff",
$N492&lt;&gt;0,_xlfn.XLOOKUP($N492,'FY25 Gold Book'!$A:$A,'FY25 Gold Book'!$H:$H,"-",0,1)),
"-")</f>
        <v>-</v>
      </c>
      <c r="U492" s="678"/>
      <c r="V492" s="679"/>
      <c r="W492" s="677"/>
      <c r="X492" s="134"/>
      <c r="Y492" s="135"/>
      <c r="Z492" s="147">
        <f>_xlfn.XLOOKUP($N492,'FY25 Gold Book'!$A:$A,'FY25 Gold Book'!$E:$E,0,0,1)</f>
        <v>0</v>
      </c>
      <c r="AA492" s="680">
        <f>_xlfn.XLOOKUP($N492,'FY25 Gold Book'!$A:$A,'FY25 Gold Book'!$G:$G,0,0,1)</f>
        <v>0</v>
      </c>
      <c r="AB492" s="148">
        <f t="shared" si="53"/>
        <v>0</v>
      </c>
      <c r="AC492" s="681">
        <v>0</v>
      </c>
      <c r="AD492" s="149">
        <f t="shared" si="54"/>
        <v>0</v>
      </c>
      <c r="AE492" s="147">
        <f>_xlfn.XLOOKUP($T492,'FY25 Fringe Rates'!$X$6:$X$15,'FY25 Fringe Rates'!$Y$6:$Y$15,0,0,1)</f>
        <v>0</v>
      </c>
      <c r="AF492" s="150">
        <f t="shared" si="49"/>
        <v>0</v>
      </c>
      <c r="AG492" s="136">
        <v>0</v>
      </c>
      <c r="AH492" s="149">
        <f t="shared" si="55"/>
        <v>0</v>
      </c>
      <c r="AI492" s="151">
        <f t="shared" si="50"/>
        <v>0</v>
      </c>
      <c r="AJ492" s="32"/>
    </row>
    <row r="493" spans="1:36">
      <c r="A493" s="145" t="str">
        <f t="shared" si="51"/>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2"/>
      <c r="J493" s="303" t="str">
        <f>IF($I493="","-",_xlfn.XLOOKUP($I493,'CC.Meta'!$A:$A,'CC.Meta'!$D:$D,"-",0,1))</f>
        <v>-</v>
      </c>
      <c r="K493" s="306" t="str">
        <f t="shared" si="52"/>
        <v>--</v>
      </c>
      <c r="L493" s="302"/>
      <c r="M493" s="133"/>
      <c r="N493" s="234"/>
      <c r="O493" s="146" t="str">
        <f>IF($N493="","-",_xlfn.XLOOKUP($N493,'FY25 Gold Book'!$A:$A,'FY25 Gold Book'!$B:$B,"-",0,1))</f>
        <v>-</v>
      </c>
      <c r="P493" s="444" t="str">
        <f>IF($N493="","-",_xlfn.XLOOKUP($N493,'FY25 Gold Book'!$A:$A,'FY25 Gold Book'!$C:$C,"-",0,1))</f>
        <v>-</v>
      </c>
      <c r="Q493" s="146" t="str">
        <f>IF($N493="","-",_xlfn.XLOOKUP($N493,'FY25 Gold Book'!$A:$A,'FY25 Gold Book'!$D:$D,"-",0,1))</f>
        <v>-</v>
      </c>
      <c r="R493" s="52"/>
      <c r="S493" s="465" t="str" cm="1">
        <f t="array" ref="S493">IFERROR(
_xlfn.IFS(
$I493=600010,"36th District Judges (CC 600010)",
$I493=600014,"36th District Staff (CC 600014)",
$I493&lt;&gt;0,_xlfn.XLOOKUP($N493,'FY25 Gold Book'!$A:$A,'FY25 Gold Book'!$F:$F,"-",0,1)),
"-")</f>
        <v>-</v>
      </c>
      <c r="T493" s="465" t="str" cm="1">
        <f t="array" ref="T493">IFERROR(
_xlfn.IFS(
OR($R493="TASS",$R493="Seasonal"),"TASS / Part-Time (FICA Only)",
$A493=13,"BSEED",
$A493=20,"DDoT",
OR($A493=48,$A493=49),"DWSD",
$A493=72,"Library",
$I493=600010,"36th District Judges",
$I493=600014,"36th District Staff",
$N493&lt;&gt;0,_xlfn.XLOOKUP($N493,'FY25 Gold Book'!$A:$A,'FY25 Gold Book'!$H:$H,"-",0,1)),
"-")</f>
        <v>-</v>
      </c>
      <c r="U493" s="678"/>
      <c r="V493" s="679"/>
      <c r="W493" s="677"/>
      <c r="X493" s="134"/>
      <c r="Y493" s="135"/>
      <c r="Z493" s="147">
        <f>_xlfn.XLOOKUP($N493,'FY25 Gold Book'!$A:$A,'FY25 Gold Book'!$E:$E,0,0,1)</f>
        <v>0</v>
      </c>
      <c r="AA493" s="680">
        <f>_xlfn.XLOOKUP($N493,'FY25 Gold Book'!$A:$A,'FY25 Gold Book'!$G:$G,0,0,1)</f>
        <v>0</v>
      </c>
      <c r="AB493" s="148">
        <f t="shared" si="53"/>
        <v>0</v>
      </c>
      <c r="AC493" s="681">
        <v>0</v>
      </c>
      <c r="AD493" s="149">
        <f t="shared" si="54"/>
        <v>0</v>
      </c>
      <c r="AE493" s="147">
        <f>_xlfn.XLOOKUP($T493,'FY25 Fringe Rates'!$X$6:$X$15,'FY25 Fringe Rates'!$Y$6:$Y$15,0,0,1)</f>
        <v>0</v>
      </c>
      <c r="AF493" s="150">
        <f t="shared" si="49"/>
        <v>0</v>
      </c>
      <c r="AG493" s="136">
        <v>0</v>
      </c>
      <c r="AH493" s="149">
        <f t="shared" si="55"/>
        <v>0</v>
      </c>
      <c r="AI493" s="151">
        <f t="shared" si="50"/>
        <v>0</v>
      </c>
      <c r="AJ493" s="32"/>
    </row>
    <row r="494" spans="1:36">
      <c r="A494" s="145" t="str">
        <f t="shared" si="51"/>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2"/>
      <c r="J494" s="303" t="str">
        <f>IF($I494="","-",_xlfn.XLOOKUP($I494,'CC.Meta'!$A:$A,'CC.Meta'!$D:$D,"-",0,1))</f>
        <v>-</v>
      </c>
      <c r="K494" s="306" t="str">
        <f t="shared" si="52"/>
        <v>--</v>
      </c>
      <c r="L494" s="302"/>
      <c r="M494" s="133"/>
      <c r="N494" s="234"/>
      <c r="O494" s="146" t="str">
        <f>IF($N494="","-",_xlfn.XLOOKUP($N494,'FY25 Gold Book'!$A:$A,'FY25 Gold Book'!$B:$B,"-",0,1))</f>
        <v>-</v>
      </c>
      <c r="P494" s="444" t="str">
        <f>IF($N494="","-",_xlfn.XLOOKUP($N494,'FY25 Gold Book'!$A:$A,'FY25 Gold Book'!$C:$C,"-",0,1))</f>
        <v>-</v>
      </c>
      <c r="Q494" s="146" t="str">
        <f>IF($N494="","-",_xlfn.XLOOKUP($N494,'FY25 Gold Book'!$A:$A,'FY25 Gold Book'!$D:$D,"-",0,1))</f>
        <v>-</v>
      </c>
      <c r="R494" s="52"/>
      <c r="S494" s="465" t="str" cm="1">
        <f t="array" ref="S494">IFERROR(
_xlfn.IFS(
$I494=600010,"36th District Judges (CC 600010)",
$I494=600014,"36th District Staff (CC 600014)",
$I494&lt;&gt;0,_xlfn.XLOOKUP($N494,'FY25 Gold Book'!$A:$A,'FY25 Gold Book'!$F:$F,"-",0,1)),
"-")</f>
        <v>-</v>
      </c>
      <c r="T494" s="465" t="str" cm="1">
        <f t="array" ref="T494">IFERROR(
_xlfn.IFS(
OR($R494="TASS",$R494="Seasonal"),"TASS / Part-Time (FICA Only)",
$A494=13,"BSEED",
$A494=20,"DDoT",
OR($A494=48,$A494=49),"DWSD",
$A494=72,"Library",
$I494=600010,"36th District Judges",
$I494=600014,"36th District Staff",
$N494&lt;&gt;0,_xlfn.XLOOKUP($N494,'FY25 Gold Book'!$A:$A,'FY25 Gold Book'!$H:$H,"-",0,1)),
"-")</f>
        <v>-</v>
      </c>
      <c r="U494" s="678"/>
      <c r="V494" s="679"/>
      <c r="W494" s="677"/>
      <c r="X494" s="134"/>
      <c r="Y494" s="135"/>
      <c r="Z494" s="147">
        <f>_xlfn.XLOOKUP($N494,'FY25 Gold Book'!$A:$A,'FY25 Gold Book'!$E:$E,0,0,1)</f>
        <v>0</v>
      </c>
      <c r="AA494" s="680">
        <f>_xlfn.XLOOKUP($N494,'FY25 Gold Book'!$A:$A,'FY25 Gold Book'!$G:$G,0,0,1)</f>
        <v>0</v>
      </c>
      <c r="AB494" s="148">
        <f t="shared" si="53"/>
        <v>0</v>
      </c>
      <c r="AC494" s="681">
        <v>0</v>
      </c>
      <c r="AD494" s="149">
        <f t="shared" si="54"/>
        <v>0</v>
      </c>
      <c r="AE494" s="147">
        <f>_xlfn.XLOOKUP($T494,'FY25 Fringe Rates'!$X$6:$X$15,'FY25 Fringe Rates'!$Y$6:$Y$15,0,0,1)</f>
        <v>0</v>
      </c>
      <c r="AF494" s="150">
        <f t="shared" si="49"/>
        <v>0</v>
      </c>
      <c r="AG494" s="136">
        <v>0</v>
      </c>
      <c r="AH494" s="149">
        <f t="shared" si="55"/>
        <v>0</v>
      </c>
      <c r="AI494" s="151">
        <f t="shared" si="50"/>
        <v>0</v>
      </c>
      <c r="AJ494" s="32"/>
    </row>
    <row r="495" spans="1:36">
      <c r="A495" s="145" t="str">
        <f t="shared" si="51"/>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2"/>
      <c r="J495" s="303" t="str">
        <f>IF($I495="","-",_xlfn.XLOOKUP($I495,'CC.Meta'!$A:$A,'CC.Meta'!$D:$D,"-",0,1))</f>
        <v>-</v>
      </c>
      <c r="K495" s="306" t="str">
        <f t="shared" si="52"/>
        <v>--</v>
      </c>
      <c r="L495" s="302"/>
      <c r="M495" s="133"/>
      <c r="N495" s="234"/>
      <c r="O495" s="146" t="str">
        <f>IF($N495="","-",_xlfn.XLOOKUP($N495,'FY25 Gold Book'!$A:$A,'FY25 Gold Book'!$B:$B,"-",0,1))</f>
        <v>-</v>
      </c>
      <c r="P495" s="444" t="str">
        <f>IF($N495="","-",_xlfn.XLOOKUP($N495,'FY25 Gold Book'!$A:$A,'FY25 Gold Book'!$C:$C,"-",0,1))</f>
        <v>-</v>
      </c>
      <c r="Q495" s="146" t="str">
        <f>IF($N495="","-",_xlfn.XLOOKUP($N495,'FY25 Gold Book'!$A:$A,'FY25 Gold Book'!$D:$D,"-",0,1))</f>
        <v>-</v>
      </c>
      <c r="R495" s="52"/>
      <c r="S495" s="465" t="str" cm="1">
        <f t="array" ref="S495">IFERROR(
_xlfn.IFS(
$I495=600010,"36th District Judges (CC 600010)",
$I495=600014,"36th District Staff (CC 600014)",
$I495&lt;&gt;0,_xlfn.XLOOKUP($N495,'FY25 Gold Book'!$A:$A,'FY25 Gold Book'!$F:$F,"-",0,1)),
"-")</f>
        <v>-</v>
      </c>
      <c r="T495" s="465" t="str" cm="1">
        <f t="array" ref="T495">IFERROR(
_xlfn.IFS(
OR($R495="TASS",$R495="Seasonal"),"TASS / Part-Time (FICA Only)",
$A495=13,"BSEED",
$A495=20,"DDoT",
OR($A495=48,$A495=49),"DWSD",
$A495=72,"Library",
$I495=600010,"36th District Judges",
$I495=600014,"36th District Staff",
$N495&lt;&gt;0,_xlfn.XLOOKUP($N495,'FY25 Gold Book'!$A:$A,'FY25 Gold Book'!$H:$H,"-",0,1)),
"-")</f>
        <v>-</v>
      </c>
      <c r="U495" s="678"/>
      <c r="V495" s="679"/>
      <c r="W495" s="677"/>
      <c r="X495" s="134"/>
      <c r="Y495" s="135"/>
      <c r="Z495" s="147">
        <f>_xlfn.XLOOKUP($N495,'FY25 Gold Book'!$A:$A,'FY25 Gold Book'!$E:$E,0,0,1)</f>
        <v>0</v>
      </c>
      <c r="AA495" s="680">
        <f>_xlfn.XLOOKUP($N495,'FY25 Gold Book'!$A:$A,'FY25 Gold Book'!$G:$G,0,0,1)</f>
        <v>0</v>
      </c>
      <c r="AB495" s="148">
        <f t="shared" si="53"/>
        <v>0</v>
      </c>
      <c r="AC495" s="681">
        <v>0</v>
      </c>
      <c r="AD495" s="149">
        <f t="shared" si="54"/>
        <v>0</v>
      </c>
      <c r="AE495" s="147">
        <f>_xlfn.XLOOKUP($T495,'FY25 Fringe Rates'!$X$6:$X$15,'FY25 Fringe Rates'!$Y$6:$Y$15,0,0,1)</f>
        <v>0</v>
      </c>
      <c r="AF495" s="150">
        <f t="shared" si="49"/>
        <v>0</v>
      </c>
      <c r="AG495" s="136">
        <v>0</v>
      </c>
      <c r="AH495" s="149">
        <f t="shared" si="55"/>
        <v>0</v>
      </c>
      <c r="AI495" s="151">
        <f t="shared" si="50"/>
        <v>0</v>
      </c>
      <c r="AJ495" s="32"/>
    </row>
    <row r="496" spans="1:36">
      <c r="A496" s="145" t="str">
        <f t="shared" si="51"/>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2"/>
      <c r="J496" s="303" t="str">
        <f>IF($I496="","-",_xlfn.XLOOKUP($I496,'CC.Meta'!$A:$A,'CC.Meta'!$D:$D,"-",0,1))</f>
        <v>-</v>
      </c>
      <c r="K496" s="306" t="str">
        <f t="shared" si="52"/>
        <v>--</v>
      </c>
      <c r="L496" s="302"/>
      <c r="M496" s="133"/>
      <c r="N496" s="234"/>
      <c r="O496" s="146" t="str">
        <f>IF($N496="","-",_xlfn.XLOOKUP($N496,'FY25 Gold Book'!$A:$A,'FY25 Gold Book'!$B:$B,"-",0,1))</f>
        <v>-</v>
      </c>
      <c r="P496" s="444" t="str">
        <f>IF($N496="","-",_xlfn.XLOOKUP($N496,'FY25 Gold Book'!$A:$A,'FY25 Gold Book'!$C:$C,"-",0,1))</f>
        <v>-</v>
      </c>
      <c r="Q496" s="146" t="str">
        <f>IF($N496="","-",_xlfn.XLOOKUP($N496,'FY25 Gold Book'!$A:$A,'FY25 Gold Book'!$D:$D,"-",0,1))</f>
        <v>-</v>
      </c>
      <c r="R496" s="52"/>
      <c r="S496" s="465" t="str" cm="1">
        <f t="array" ref="S496">IFERROR(
_xlfn.IFS(
$I496=600010,"36th District Judges (CC 600010)",
$I496=600014,"36th District Staff (CC 600014)",
$I496&lt;&gt;0,_xlfn.XLOOKUP($N496,'FY25 Gold Book'!$A:$A,'FY25 Gold Book'!$F:$F,"-",0,1)),
"-")</f>
        <v>-</v>
      </c>
      <c r="T496" s="465" t="str" cm="1">
        <f t="array" ref="T496">IFERROR(
_xlfn.IFS(
OR($R496="TASS",$R496="Seasonal"),"TASS / Part-Time (FICA Only)",
$A496=13,"BSEED",
$A496=20,"DDoT",
OR($A496=48,$A496=49),"DWSD",
$A496=72,"Library",
$I496=600010,"36th District Judges",
$I496=600014,"36th District Staff",
$N496&lt;&gt;0,_xlfn.XLOOKUP($N496,'FY25 Gold Book'!$A:$A,'FY25 Gold Book'!$H:$H,"-",0,1)),
"-")</f>
        <v>-</v>
      </c>
      <c r="U496" s="678"/>
      <c r="V496" s="679"/>
      <c r="W496" s="677"/>
      <c r="X496" s="134"/>
      <c r="Y496" s="135"/>
      <c r="Z496" s="147">
        <f>_xlfn.XLOOKUP($N496,'FY25 Gold Book'!$A:$A,'FY25 Gold Book'!$E:$E,0,0,1)</f>
        <v>0</v>
      </c>
      <c r="AA496" s="680">
        <f>_xlfn.XLOOKUP($N496,'FY25 Gold Book'!$A:$A,'FY25 Gold Book'!$G:$G,0,0,1)</f>
        <v>0</v>
      </c>
      <c r="AB496" s="148">
        <f t="shared" si="53"/>
        <v>0</v>
      </c>
      <c r="AC496" s="681">
        <v>0</v>
      </c>
      <c r="AD496" s="149">
        <f t="shared" si="54"/>
        <v>0</v>
      </c>
      <c r="AE496" s="147">
        <f>_xlfn.XLOOKUP($T496,'FY25 Fringe Rates'!$X$6:$X$15,'FY25 Fringe Rates'!$Y$6:$Y$15,0,0,1)</f>
        <v>0</v>
      </c>
      <c r="AF496" s="150">
        <f t="shared" si="49"/>
        <v>0</v>
      </c>
      <c r="AG496" s="136">
        <v>0</v>
      </c>
      <c r="AH496" s="149">
        <f t="shared" si="55"/>
        <v>0</v>
      </c>
      <c r="AI496" s="151">
        <f t="shared" si="50"/>
        <v>0</v>
      </c>
      <c r="AJ496" s="32"/>
    </row>
    <row r="497" spans="1:36">
      <c r="A497" s="145" t="str">
        <f t="shared" si="51"/>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2"/>
      <c r="J497" s="303" t="str">
        <f>IF($I497="","-",_xlfn.XLOOKUP($I497,'CC.Meta'!$A:$A,'CC.Meta'!$D:$D,"-",0,1))</f>
        <v>-</v>
      </c>
      <c r="K497" s="306" t="str">
        <f t="shared" si="52"/>
        <v>--</v>
      </c>
      <c r="L497" s="302"/>
      <c r="M497" s="133"/>
      <c r="N497" s="234"/>
      <c r="O497" s="146" t="str">
        <f>IF($N497="","-",_xlfn.XLOOKUP($N497,'FY25 Gold Book'!$A:$A,'FY25 Gold Book'!$B:$B,"-",0,1))</f>
        <v>-</v>
      </c>
      <c r="P497" s="444" t="str">
        <f>IF($N497="","-",_xlfn.XLOOKUP($N497,'FY25 Gold Book'!$A:$A,'FY25 Gold Book'!$C:$C,"-",0,1))</f>
        <v>-</v>
      </c>
      <c r="Q497" s="146" t="str">
        <f>IF($N497="","-",_xlfn.XLOOKUP($N497,'FY25 Gold Book'!$A:$A,'FY25 Gold Book'!$D:$D,"-",0,1))</f>
        <v>-</v>
      </c>
      <c r="R497" s="52"/>
      <c r="S497" s="465" t="str" cm="1">
        <f t="array" ref="S497">IFERROR(
_xlfn.IFS(
$I497=600010,"36th District Judges (CC 600010)",
$I497=600014,"36th District Staff (CC 600014)",
$I497&lt;&gt;0,_xlfn.XLOOKUP($N497,'FY25 Gold Book'!$A:$A,'FY25 Gold Book'!$F:$F,"-",0,1)),
"-")</f>
        <v>-</v>
      </c>
      <c r="T497" s="465" t="str" cm="1">
        <f t="array" ref="T497">IFERROR(
_xlfn.IFS(
OR($R497="TASS",$R497="Seasonal"),"TASS / Part-Time (FICA Only)",
$A497=13,"BSEED",
$A497=20,"DDoT",
OR($A497=48,$A497=49),"DWSD",
$A497=72,"Library",
$I497=600010,"36th District Judges",
$I497=600014,"36th District Staff",
$N497&lt;&gt;0,_xlfn.XLOOKUP($N497,'FY25 Gold Book'!$A:$A,'FY25 Gold Book'!$H:$H,"-",0,1)),
"-")</f>
        <v>-</v>
      </c>
      <c r="U497" s="678"/>
      <c r="V497" s="679"/>
      <c r="W497" s="677"/>
      <c r="X497" s="134"/>
      <c r="Y497" s="135"/>
      <c r="Z497" s="147">
        <f>_xlfn.XLOOKUP($N497,'FY25 Gold Book'!$A:$A,'FY25 Gold Book'!$E:$E,0,0,1)</f>
        <v>0</v>
      </c>
      <c r="AA497" s="680">
        <f>_xlfn.XLOOKUP($N497,'FY25 Gold Book'!$A:$A,'FY25 Gold Book'!$G:$G,0,0,1)</f>
        <v>0</v>
      </c>
      <c r="AB497" s="148">
        <f t="shared" si="53"/>
        <v>0</v>
      </c>
      <c r="AC497" s="681">
        <v>0</v>
      </c>
      <c r="AD497" s="149">
        <f t="shared" si="54"/>
        <v>0</v>
      </c>
      <c r="AE497" s="147">
        <f>_xlfn.XLOOKUP($T497,'FY25 Fringe Rates'!$X$6:$X$15,'FY25 Fringe Rates'!$Y$6:$Y$15,0,0,1)</f>
        <v>0</v>
      </c>
      <c r="AF497" s="150">
        <f t="shared" si="49"/>
        <v>0</v>
      </c>
      <c r="AG497" s="136">
        <v>0</v>
      </c>
      <c r="AH497" s="149">
        <f t="shared" si="55"/>
        <v>0</v>
      </c>
      <c r="AI497" s="151">
        <f t="shared" si="50"/>
        <v>0</v>
      </c>
      <c r="AJ497" s="32"/>
    </row>
    <row r="498" spans="1:36">
      <c r="A498" s="145" t="str">
        <f t="shared" si="51"/>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2"/>
      <c r="J498" s="303" t="str">
        <f>IF($I498="","-",_xlfn.XLOOKUP($I498,'CC.Meta'!$A:$A,'CC.Meta'!$D:$D,"-",0,1))</f>
        <v>-</v>
      </c>
      <c r="K498" s="306" t="str">
        <f t="shared" si="52"/>
        <v>--</v>
      </c>
      <c r="L498" s="302"/>
      <c r="M498" s="133"/>
      <c r="N498" s="234"/>
      <c r="O498" s="146" t="str">
        <f>IF($N498="","-",_xlfn.XLOOKUP($N498,'FY25 Gold Book'!$A:$A,'FY25 Gold Book'!$B:$B,"-",0,1))</f>
        <v>-</v>
      </c>
      <c r="P498" s="444" t="str">
        <f>IF($N498="","-",_xlfn.XLOOKUP($N498,'FY25 Gold Book'!$A:$A,'FY25 Gold Book'!$C:$C,"-",0,1))</f>
        <v>-</v>
      </c>
      <c r="Q498" s="146" t="str">
        <f>IF($N498="","-",_xlfn.XLOOKUP($N498,'FY25 Gold Book'!$A:$A,'FY25 Gold Book'!$D:$D,"-",0,1))</f>
        <v>-</v>
      </c>
      <c r="R498" s="52"/>
      <c r="S498" s="465" t="str" cm="1">
        <f t="array" ref="S498">IFERROR(
_xlfn.IFS(
$I498=600010,"36th District Judges (CC 600010)",
$I498=600014,"36th District Staff (CC 600014)",
$I498&lt;&gt;0,_xlfn.XLOOKUP($N498,'FY25 Gold Book'!$A:$A,'FY25 Gold Book'!$F:$F,"-",0,1)),
"-")</f>
        <v>-</v>
      </c>
      <c r="T498" s="465" t="str" cm="1">
        <f t="array" ref="T498">IFERROR(
_xlfn.IFS(
OR($R498="TASS",$R498="Seasonal"),"TASS / Part-Time (FICA Only)",
$A498=13,"BSEED",
$A498=20,"DDoT",
OR($A498=48,$A498=49),"DWSD",
$A498=72,"Library",
$I498=600010,"36th District Judges",
$I498=600014,"36th District Staff",
$N498&lt;&gt;0,_xlfn.XLOOKUP($N498,'FY25 Gold Book'!$A:$A,'FY25 Gold Book'!$H:$H,"-",0,1)),
"-")</f>
        <v>-</v>
      </c>
      <c r="U498" s="678"/>
      <c r="V498" s="679"/>
      <c r="W498" s="677"/>
      <c r="X498" s="134"/>
      <c r="Y498" s="135"/>
      <c r="Z498" s="147">
        <f>_xlfn.XLOOKUP($N498,'FY25 Gold Book'!$A:$A,'FY25 Gold Book'!$E:$E,0,0,1)</f>
        <v>0</v>
      </c>
      <c r="AA498" s="680">
        <f>_xlfn.XLOOKUP($N498,'FY25 Gold Book'!$A:$A,'FY25 Gold Book'!$G:$G,0,0,1)</f>
        <v>0</v>
      </c>
      <c r="AB498" s="148">
        <f t="shared" si="53"/>
        <v>0</v>
      </c>
      <c r="AC498" s="681">
        <v>0</v>
      </c>
      <c r="AD498" s="149">
        <f t="shared" si="54"/>
        <v>0</v>
      </c>
      <c r="AE498" s="147">
        <f>_xlfn.XLOOKUP($T498,'FY25 Fringe Rates'!$X$6:$X$15,'FY25 Fringe Rates'!$Y$6:$Y$15,0,0,1)</f>
        <v>0</v>
      </c>
      <c r="AF498" s="150">
        <f t="shared" si="49"/>
        <v>0</v>
      </c>
      <c r="AG498" s="136">
        <v>0</v>
      </c>
      <c r="AH498" s="149">
        <f t="shared" si="55"/>
        <v>0</v>
      </c>
      <c r="AI498" s="151">
        <f t="shared" si="50"/>
        <v>0</v>
      </c>
      <c r="AJ498" s="32"/>
    </row>
    <row r="499" spans="1:36">
      <c r="A499" s="145" t="str">
        <f t="shared" si="51"/>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2"/>
      <c r="J499" s="303" t="str">
        <f>IF($I499="","-",_xlfn.XLOOKUP($I499,'CC.Meta'!$A:$A,'CC.Meta'!$D:$D,"-",0,1))</f>
        <v>-</v>
      </c>
      <c r="K499" s="306" t="str">
        <f t="shared" si="52"/>
        <v>--</v>
      </c>
      <c r="L499" s="302"/>
      <c r="M499" s="133"/>
      <c r="N499" s="234"/>
      <c r="O499" s="146" t="str">
        <f>IF($N499="","-",_xlfn.XLOOKUP($N499,'FY25 Gold Book'!$A:$A,'FY25 Gold Book'!$B:$B,"-",0,1))</f>
        <v>-</v>
      </c>
      <c r="P499" s="444" t="str">
        <f>IF($N499="","-",_xlfn.XLOOKUP($N499,'FY25 Gold Book'!$A:$A,'FY25 Gold Book'!$C:$C,"-",0,1))</f>
        <v>-</v>
      </c>
      <c r="Q499" s="146" t="str">
        <f>IF($N499="","-",_xlfn.XLOOKUP($N499,'FY25 Gold Book'!$A:$A,'FY25 Gold Book'!$D:$D,"-",0,1))</f>
        <v>-</v>
      </c>
      <c r="R499" s="52"/>
      <c r="S499" s="465" t="str" cm="1">
        <f t="array" ref="S499">IFERROR(
_xlfn.IFS(
$I499=600010,"36th District Judges (CC 600010)",
$I499=600014,"36th District Staff (CC 600014)",
$I499&lt;&gt;0,_xlfn.XLOOKUP($N499,'FY25 Gold Book'!$A:$A,'FY25 Gold Book'!$F:$F,"-",0,1)),
"-")</f>
        <v>-</v>
      </c>
      <c r="T499" s="465" t="str" cm="1">
        <f t="array" ref="T499">IFERROR(
_xlfn.IFS(
OR($R499="TASS",$R499="Seasonal"),"TASS / Part-Time (FICA Only)",
$A499=13,"BSEED",
$A499=20,"DDoT",
OR($A499=48,$A499=49),"DWSD",
$A499=72,"Library",
$I499=600010,"36th District Judges",
$I499=600014,"36th District Staff",
$N499&lt;&gt;0,_xlfn.XLOOKUP($N499,'FY25 Gold Book'!$A:$A,'FY25 Gold Book'!$H:$H,"-",0,1)),
"-")</f>
        <v>-</v>
      </c>
      <c r="U499" s="678"/>
      <c r="V499" s="679"/>
      <c r="W499" s="677"/>
      <c r="X499" s="134"/>
      <c r="Y499" s="135"/>
      <c r="Z499" s="147">
        <f>_xlfn.XLOOKUP($N499,'FY25 Gold Book'!$A:$A,'FY25 Gold Book'!$E:$E,0,0,1)</f>
        <v>0</v>
      </c>
      <c r="AA499" s="680">
        <f>_xlfn.XLOOKUP($N499,'FY25 Gold Book'!$A:$A,'FY25 Gold Book'!$G:$G,0,0,1)</f>
        <v>0</v>
      </c>
      <c r="AB499" s="148">
        <f t="shared" si="53"/>
        <v>0</v>
      </c>
      <c r="AC499" s="681">
        <v>0</v>
      </c>
      <c r="AD499" s="149">
        <f t="shared" si="54"/>
        <v>0</v>
      </c>
      <c r="AE499" s="147">
        <f>_xlfn.XLOOKUP($T499,'FY25 Fringe Rates'!$X$6:$X$15,'FY25 Fringe Rates'!$Y$6:$Y$15,0,0,1)</f>
        <v>0</v>
      </c>
      <c r="AF499" s="150">
        <f t="shared" si="49"/>
        <v>0</v>
      </c>
      <c r="AG499" s="136">
        <v>0</v>
      </c>
      <c r="AH499" s="149">
        <f t="shared" si="55"/>
        <v>0</v>
      </c>
      <c r="AI499" s="151">
        <f t="shared" si="50"/>
        <v>0</v>
      </c>
      <c r="AJ499" s="32"/>
    </row>
    <row r="500" spans="1:36">
      <c r="A500" s="145" t="str">
        <f t="shared" si="51"/>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2"/>
      <c r="J500" s="303" t="str">
        <f>IF($I500="","-",_xlfn.XLOOKUP($I500,'CC.Meta'!$A:$A,'CC.Meta'!$D:$D,"-",0,1))</f>
        <v>-</v>
      </c>
      <c r="K500" s="306" t="str">
        <f t="shared" si="52"/>
        <v>--</v>
      </c>
      <c r="L500" s="302"/>
      <c r="M500" s="133"/>
      <c r="N500" s="234"/>
      <c r="O500" s="146" t="str">
        <f>IF($N500="","-",_xlfn.XLOOKUP($N500,'FY25 Gold Book'!$A:$A,'FY25 Gold Book'!$B:$B,"-",0,1))</f>
        <v>-</v>
      </c>
      <c r="P500" s="444" t="str">
        <f>IF($N500="","-",_xlfn.XLOOKUP($N500,'FY25 Gold Book'!$A:$A,'FY25 Gold Book'!$C:$C,"-",0,1))</f>
        <v>-</v>
      </c>
      <c r="Q500" s="146" t="str">
        <f>IF($N500="","-",_xlfn.XLOOKUP($N500,'FY25 Gold Book'!$A:$A,'FY25 Gold Book'!$D:$D,"-",0,1))</f>
        <v>-</v>
      </c>
      <c r="R500" s="52"/>
      <c r="S500" s="465" t="str" cm="1">
        <f t="array" ref="S500">IFERROR(
_xlfn.IFS(
$I500=600010,"36th District Judges (CC 600010)",
$I500=600014,"36th District Staff (CC 600014)",
$I500&lt;&gt;0,_xlfn.XLOOKUP($N500,'FY25 Gold Book'!$A:$A,'FY25 Gold Book'!$F:$F,"-",0,1)),
"-")</f>
        <v>-</v>
      </c>
      <c r="T500" s="465" t="str" cm="1">
        <f t="array" ref="T500">IFERROR(
_xlfn.IFS(
OR($R500="TASS",$R500="Seasonal"),"TASS / Part-Time (FICA Only)",
$A500=13,"BSEED",
$A500=20,"DDoT",
OR($A500=48,$A500=49),"DWSD",
$A500=72,"Library",
$I500=600010,"36th District Judges",
$I500=600014,"36th District Staff",
$N500&lt;&gt;0,_xlfn.XLOOKUP($N500,'FY25 Gold Book'!$A:$A,'FY25 Gold Book'!$H:$H,"-",0,1)),
"-")</f>
        <v>-</v>
      </c>
      <c r="U500" s="678"/>
      <c r="V500" s="679"/>
      <c r="W500" s="677"/>
      <c r="X500" s="134"/>
      <c r="Y500" s="135"/>
      <c r="Z500" s="147">
        <f>_xlfn.XLOOKUP($N500,'FY25 Gold Book'!$A:$A,'FY25 Gold Book'!$E:$E,0,0,1)</f>
        <v>0</v>
      </c>
      <c r="AA500" s="680">
        <f>_xlfn.XLOOKUP($N500,'FY25 Gold Book'!$A:$A,'FY25 Gold Book'!$G:$G,0,0,1)</f>
        <v>0</v>
      </c>
      <c r="AB500" s="148">
        <f t="shared" si="53"/>
        <v>0</v>
      </c>
      <c r="AC500" s="681">
        <v>0</v>
      </c>
      <c r="AD500" s="149">
        <f t="shared" si="54"/>
        <v>0</v>
      </c>
      <c r="AE500" s="147">
        <f>_xlfn.XLOOKUP($T500,'FY25 Fringe Rates'!$X$6:$X$15,'FY25 Fringe Rates'!$Y$6:$Y$15,0,0,1)</f>
        <v>0</v>
      </c>
      <c r="AF500" s="150">
        <f t="shared" si="49"/>
        <v>0</v>
      </c>
      <c r="AG500" s="136">
        <v>0</v>
      </c>
      <c r="AH500" s="149">
        <f t="shared" si="55"/>
        <v>0</v>
      </c>
      <c r="AI500" s="151">
        <f t="shared" si="50"/>
        <v>0</v>
      </c>
      <c r="AJ500" s="32"/>
    </row>
    <row r="501" spans="1:36">
      <c r="A501" s="145" t="str">
        <f t="shared" si="51"/>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02"/>
      <c r="H501" s="303" t="str">
        <f>IF($G501="","-",_xlfn.XLOOKUP($G501,Appr.Meta!$A:$A,Appr.Meta!$D:$D,"-",0,1))</f>
        <v>-</v>
      </c>
      <c r="I501" s="302"/>
      <c r="J501" s="303" t="str">
        <f>IF($I501="","-",_xlfn.XLOOKUP($I501,'CC.Meta'!$A:$A,'CC.Meta'!$D:$D,"-",0,1))</f>
        <v>-</v>
      </c>
      <c r="K501" s="306" t="str">
        <f t="shared" si="52"/>
        <v>--</v>
      </c>
      <c r="L501" s="302"/>
      <c r="M501" s="133"/>
      <c r="N501" s="234"/>
      <c r="O501" s="146" t="str">
        <f>IF($N501="","-",_xlfn.XLOOKUP($N501,'FY25 Gold Book'!$A:$A,'FY25 Gold Book'!$B:$B,"-",0,1))</f>
        <v>-</v>
      </c>
      <c r="P501" s="444" t="str">
        <f>IF($N501="","-",_xlfn.XLOOKUP($N501,'FY25 Gold Book'!$A:$A,'FY25 Gold Book'!$C:$C,"-",0,1))</f>
        <v>-</v>
      </c>
      <c r="Q501" s="146" t="str">
        <f>IF($N501="","-",_xlfn.XLOOKUP($N501,'FY25 Gold Book'!$A:$A,'FY25 Gold Book'!$D:$D,"-",0,1))</f>
        <v>-</v>
      </c>
      <c r="R501" s="52"/>
      <c r="S501" s="465" t="str" cm="1">
        <f t="array" ref="S501">IFERROR(
_xlfn.IFS(
$I501=600010,"36th District Judges (CC 600010)",
$I501=600014,"36th District Staff (CC 600014)",
$I501&lt;&gt;0,_xlfn.XLOOKUP($N501,'FY25 Gold Book'!$A:$A,'FY25 Gold Book'!$F:$F,"-",0,1)),
"-")</f>
        <v>-</v>
      </c>
      <c r="T501" s="465" t="str" cm="1">
        <f t="array" ref="T501">IFERROR(
_xlfn.IFS(
OR($R501="TASS",$R501="Seasonal"),"TASS / Part-Time (FICA Only)",
$A501=13,"BSEED",
$A501=20,"DDoT",
OR($A501=48,$A501=49),"DWSD",
$A501=72,"Library",
$I501=600010,"36th District Judges",
$I501=600014,"36th District Staff",
$N501&lt;&gt;0,_xlfn.XLOOKUP($N501,'FY25 Gold Book'!$A:$A,'FY25 Gold Book'!$H:$H,"-",0,1)),
"-")</f>
        <v>-</v>
      </c>
      <c r="U501" s="678"/>
      <c r="V501" s="679"/>
      <c r="W501" s="677"/>
      <c r="X501" s="134"/>
      <c r="Y501" s="135"/>
      <c r="Z501" s="147">
        <f>_xlfn.XLOOKUP($N501,'FY25 Gold Book'!$A:$A,'FY25 Gold Book'!$E:$E,0,0,1)</f>
        <v>0</v>
      </c>
      <c r="AA501" s="680">
        <f>_xlfn.XLOOKUP($N501,'FY25 Gold Book'!$A:$A,'FY25 Gold Book'!$G:$G,0,0,1)</f>
        <v>0</v>
      </c>
      <c r="AB501" s="148">
        <f t="shared" si="53"/>
        <v>0</v>
      </c>
      <c r="AC501" s="681">
        <v>0</v>
      </c>
      <c r="AD501" s="149">
        <f t="shared" si="54"/>
        <v>0</v>
      </c>
      <c r="AE501" s="147">
        <f>_xlfn.XLOOKUP($T501,'FY25 Fringe Rates'!$X$6:$X$15,'FY25 Fringe Rates'!$Y$6:$Y$15,0,0,1)</f>
        <v>0</v>
      </c>
      <c r="AF501" s="150">
        <f t="shared" si="49"/>
        <v>0</v>
      </c>
      <c r="AG501" s="136">
        <v>0</v>
      </c>
      <c r="AH501" s="149">
        <f t="shared" si="55"/>
        <v>0</v>
      </c>
      <c r="AI501" s="151">
        <f t="shared" si="50"/>
        <v>0</v>
      </c>
      <c r="AJ501" s="32"/>
    </row>
    <row r="502" spans="1:36">
      <c r="A502" s="145" t="str">
        <f t="shared" si="51"/>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02"/>
      <c r="H502" s="303" t="str">
        <f>IF($G502="","-",_xlfn.XLOOKUP($G502,Appr.Meta!$A:$A,Appr.Meta!$D:$D,"-",0,1))</f>
        <v>-</v>
      </c>
      <c r="I502" s="302"/>
      <c r="J502" s="303" t="str">
        <f>IF($I502="","-",_xlfn.XLOOKUP($I502,'CC.Meta'!$A:$A,'CC.Meta'!$D:$D,"-",0,1))</f>
        <v>-</v>
      </c>
      <c r="K502" s="306" t="str">
        <f t="shared" si="52"/>
        <v>--</v>
      </c>
      <c r="L502" s="302"/>
      <c r="M502" s="133"/>
      <c r="N502" s="234"/>
      <c r="O502" s="146" t="str">
        <f>IF($N502="","-",_xlfn.XLOOKUP($N502,'FY25 Gold Book'!$A:$A,'FY25 Gold Book'!$B:$B,"-",0,1))</f>
        <v>-</v>
      </c>
      <c r="P502" s="444" t="str">
        <f>IF($N502="","-",_xlfn.XLOOKUP($N502,'FY25 Gold Book'!$A:$A,'FY25 Gold Book'!$C:$C,"-",0,1))</f>
        <v>-</v>
      </c>
      <c r="Q502" s="146" t="str">
        <f>IF($N502="","-",_xlfn.XLOOKUP($N502,'FY25 Gold Book'!$A:$A,'FY25 Gold Book'!$D:$D,"-",0,1))</f>
        <v>-</v>
      </c>
      <c r="R502" s="52"/>
      <c r="S502" s="465" t="str" cm="1">
        <f t="array" ref="S502">IFERROR(
_xlfn.IFS(
$I502=600010,"36th District Judges (CC 600010)",
$I502=600014,"36th District Staff (CC 600014)",
$I502&lt;&gt;0,_xlfn.XLOOKUP($N502,'FY25 Gold Book'!$A:$A,'FY25 Gold Book'!$F:$F,"-",0,1)),
"-")</f>
        <v>-</v>
      </c>
      <c r="T502" s="465" t="str" cm="1">
        <f t="array" ref="T502">IFERROR(
_xlfn.IFS(
OR($R502="TASS",$R502="Seasonal"),"TASS / Part-Time (FICA Only)",
$A502=13,"BSEED",
$A502=20,"DDoT",
OR($A502=48,$A502=49),"DWSD",
$A502=72,"Library",
$I502=600010,"36th District Judges",
$I502=600014,"36th District Staff",
$N502&lt;&gt;0,_xlfn.XLOOKUP($N502,'FY25 Gold Book'!$A:$A,'FY25 Gold Book'!$H:$H,"-",0,1)),
"-")</f>
        <v>-</v>
      </c>
      <c r="U502" s="678"/>
      <c r="V502" s="679"/>
      <c r="W502" s="677"/>
      <c r="X502" s="134"/>
      <c r="Y502" s="135"/>
      <c r="Z502" s="147">
        <f>_xlfn.XLOOKUP($N502,'FY25 Gold Book'!$A:$A,'FY25 Gold Book'!$E:$E,0,0,1)</f>
        <v>0</v>
      </c>
      <c r="AA502" s="680">
        <f>_xlfn.XLOOKUP($N502,'FY25 Gold Book'!$A:$A,'FY25 Gold Book'!$G:$G,0,0,1)</f>
        <v>0</v>
      </c>
      <c r="AB502" s="148">
        <f t="shared" si="53"/>
        <v>0</v>
      </c>
      <c r="AC502" s="681">
        <v>0</v>
      </c>
      <c r="AD502" s="149">
        <f t="shared" si="54"/>
        <v>0</v>
      </c>
      <c r="AE502" s="147">
        <f>_xlfn.XLOOKUP($T502,'FY25 Fringe Rates'!$X$6:$X$15,'FY25 Fringe Rates'!$Y$6:$Y$15,0,0,1)</f>
        <v>0</v>
      </c>
      <c r="AF502" s="150">
        <f t="shared" si="49"/>
        <v>0</v>
      </c>
      <c r="AG502" s="136">
        <v>0</v>
      </c>
      <c r="AH502" s="149">
        <f t="shared" si="55"/>
        <v>0</v>
      </c>
      <c r="AI502" s="151">
        <f t="shared" si="50"/>
        <v>0</v>
      </c>
      <c r="AJ502" s="32"/>
    </row>
    <row r="503" spans="1:36">
      <c r="A503" s="145" t="str">
        <f t="shared" si="51"/>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02"/>
      <c r="H503" s="303" t="str">
        <f>IF($G503="","-",_xlfn.XLOOKUP($G503,Appr.Meta!$A:$A,Appr.Meta!$D:$D,"-",0,1))</f>
        <v>-</v>
      </c>
      <c r="I503" s="302"/>
      <c r="J503" s="303" t="str">
        <f>IF($I503="","-",_xlfn.XLOOKUP($I503,'CC.Meta'!$A:$A,'CC.Meta'!$D:$D,"-",0,1))</f>
        <v>-</v>
      </c>
      <c r="K503" s="306" t="str">
        <f t="shared" si="52"/>
        <v>--</v>
      </c>
      <c r="L503" s="302"/>
      <c r="M503" s="133"/>
      <c r="N503" s="234"/>
      <c r="O503" s="146" t="str">
        <f>IF($N503="","-",_xlfn.XLOOKUP($N503,'FY25 Gold Book'!$A:$A,'FY25 Gold Book'!$B:$B,"-",0,1))</f>
        <v>-</v>
      </c>
      <c r="P503" s="444" t="str">
        <f>IF($N503="","-",_xlfn.XLOOKUP($N503,'FY25 Gold Book'!$A:$A,'FY25 Gold Book'!$C:$C,"-",0,1))</f>
        <v>-</v>
      </c>
      <c r="Q503" s="146" t="str">
        <f>IF($N503="","-",_xlfn.XLOOKUP($N503,'FY25 Gold Book'!$A:$A,'FY25 Gold Book'!$D:$D,"-",0,1))</f>
        <v>-</v>
      </c>
      <c r="R503" s="52"/>
      <c r="S503" s="465" t="str" cm="1">
        <f t="array" ref="S503">IFERROR(
_xlfn.IFS(
$I503=600010,"36th District Judges (CC 600010)",
$I503=600014,"36th District Staff (CC 600014)",
$I503&lt;&gt;0,_xlfn.XLOOKUP($N503,'FY25 Gold Book'!$A:$A,'FY25 Gold Book'!$F:$F,"-",0,1)),
"-")</f>
        <v>-</v>
      </c>
      <c r="T503" s="465" t="str" cm="1">
        <f t="array" ref="T503">IFERROR(
_xlfn.IFS(
OR($R503="TASS",$R503="Seasonal"),"TASS / Part-Time (FICA Only)",
$A503=13,"BSEED",
$A503=20,"DDoT",
OR($A503=48,$A503=49),"DWSD",
$A503=72,"Library",
$I503=600010,"36th District Judges",
$I503=600014,"36th District Staff",
$N503&lt;&gt;0,_xlfn.XLOOKUP($N503,'FY25 Gold Book'!$A:$A,'FY25 Gold Book'!$H:$H,"-",0,1)),
"-")</f>
        <v>-</v>
      </c>
      <c r="U503" s="678"/>
      <c r="V503" s="679"/>
      <c r="W503" s="677"/>
      <c r="X503" s="134"/>
      <c r="Y503" s="135"/>
      <c r="Z503" s="147">
        <f>_xlfn.XLOOKUP($N503,'FY25 Gold Book'!$A:$A,'FY25 Gold Book'!$E:$E,0,0,1)</f>
        <v>0</v>
      </c>
      <c r="AA503" s="680">
        <f>_xlfn.XLOOKUP($N503,'FY25 Gold Book'!$A:$A,'FY25 Gold Book'!$G:$G,0,0,1)</f>
        <v>0</v>
      </c>
      <c r="AB503" s="148">
        <f t="shared" si="53"/>
        <v>0</v>
      </c>
      <c r="AC503" s="681">
        <v>0</v>
      </c>
      <c r="AD503" s="149">
        <f t="shared" si="54"/>
        <v>0</v>
      </c>
      <c r="AE503" s="147">
        <f>_xlfn.XLOOKUP($T503,'FY25 Fringe Rates'!$X$6:$X$15,'FY25 Fringe Rates'!$Y$6:$Y$15,0,0,1)</f>
        <v>0</v>
      </c>
      <c r="AF503" s="150">
        <f t="shared" si="49"/>
        <v>0</v>
      </c>
      <c r="AG503" s="136">
        <v>0</v>
      </c>
      <c r="AH503" s="149">
        <f t="shared" si="55"/>
        <v>0</v>
      </c>
      <c r="AI503" s="151">
        <f t="shared" si="50"/>
        <v>0</v>
      </c>
      <c r="AJ503" s="32"/>
    </row>
    <row r="504" spans="1:36">
      <c r="A504" s="145" t="str">
        <f t="shared" si="51"/>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02"/>
      <c r="H504" s="303" t="str">
        <f>IF($G504="","-",_xlfn.XLOOKUP($G504,Appr.Meta!$A:$A,Appr.Meta!$D:$D,"-",0,1))</f>
        <v>-</v>
      </c>
      <c r="I504" s="302"/>
      <c r="J504" s="303" t="str">
        <f>IF($I504="","-",_xlfn.XLOOKUP($I504,'CC.Meta'!$A:$A,'CC.Meta'!$D:$D,"-",0,1))</f>
        <v>-</v>
      </c>
      <c r="K504" s="306" t="str">
        <f t="shared" si="52"/>
        <v>--</v>
      </c>
      <c r="L504" s="302"/>
      <c r="M504" s="133"/>
      <c r="N504" s="234"/>
      <c r="O504" s="146" t="str">
        <f>IF($N504="","-",_xlfn.XLOOKUP($N504,'FY25 Gold Book'!$A:$A,'FY25 Gold Book'!$B:$B,"-",0,1))</f>
        <v>-</v>
      </c>
      <c r="P504" s="444" t="str">
        <f>IF($N504="","-",_xlfn.XLOOKUP($N504,'FY25 Gold Book'!$A:$A,'FY25 Gold Book'!$C:$C,"-",0,1))</f>
        <v>-</v>
      </c>
      <c r="Q504" s="146" t="str">
        <f>IF($N504="","-",_xlfn.XLOOKUP($N504,'FY25 Gold Book'!$A:$A,'FY25 Gold Book'!$D:$D,"-",0,1))</f>
        <v>-</v>
      </c>
      <c r="R504" s="52"/>
      <c r="S504" s="465" t="str" cm="1">
        <f t="array" ref="S504">IFERROR(
_xlfn.IFS(
$I504=600010,"36th District Judges (CC 600010)",
$I504=600014,"36th District Staff (CC 600014)",
$I504&lt;&gt;0,_xlfn.XLOOKUP($N504,'FY25 Gold Book'!$A:$A,'FY25 Gold Book'!$F:$F,"-",0,1)),
"-")</f>
        <v>-</v>
      </c>
      <c r="T504" s="465" t="str" cm="1">
        <f t="array" ref="T504">IFERROR(
_xlfn.IFS(
OR($R504="TASS",$R504="Seasonal"),"TASS / Part-Time (FICA Only)",
$A504=13,"BSEED",
$A504=20,"DDoT",
OR($A504=48,$A504=49),"DWSD",
$A504=72,"Library",
$I504=600010,"36th District Judges",
$I504=600014,"36th District Staff",
$N504&lt;&gt;0,_xlfn.XLOOKUP($N504,'FY25 Gold Book'!$A:$A,'FY25 Gold Book'!$H:$H,"-",0,1)),
"-")</f>
        <v>-</v>
      </c>
      <c r="U504" s="678"/>
      <c r="V504" s="679"/>
      <c r="W504" s="677"/>
      <c r="X504" s="134"/>
      <c r="Y504" s="135"/>
      <c r="Z504" s="147">
        <f>_xlfn.XLOOKUP($N504,'FY25 Gold Book'!$A:$A,'FY25 Gold Book'!$E:$E,0,0,1)</f>
        <v>0</v>
      </c>
      <c r="AA504" s="680">
        <f>_xlfn.XLOOKUP($N504,'FY25 Gold Book'!$A:$A,'FY25 Gold Book'!$G:$G,0,0,1)</f>
        <v>0</v>
      </c>
      <c r="AB504" s="148">
        <f t="shared" si="53"/>
        <v>0</v>
      </c>
      <c r="AC504" s="681">
        <v>0</v>
      </c>
      <c r="AD504" s="149">
        <f t="shared" si="54"/>
        <v>0</v>
      </c>
      <c r="AE504" s="147">
        <f>_xlfn.XLOOKUP($T504,'FY25 Fringe Rates'!$X$6:$X$15,'FY25 Fringe Rates'!$Y$6:$Y$15,0,0,1)</f>
        <v>0</v>
      </c>
      <c r="AF504" s="150">
        <f t="shared" si="49"/>
        <v>0</v>
      </c>
      <c r="AG504" s="136">
        <v>0</v>
      </c>
      <c r="AH504" s="149">
        <f t="shared" si="55"/>
        <v>0</v>
      </c>
      <c r="AI504" s="151">
        <f t="shared" si="50"/>
        <v>0</v>
      </c>
      <c r="AJ504" s="32"/>
    </row>
    <row r="505" spans="1:36">
      <c r="A505" s="145" t="str">
        <f t="shared" si="51"/>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02"/>
      <c r="H505" s="303" t="str">
        <f>IF($G505="","-",_xlfn.XLOOKUP($G505,Appr.Meta!$A:$A,Appr.Meta!$D:$D,"-",0,1))</f>
        <v>-</v>
      </c>
      <c r="I505" s="302"/>
      <c r="J505" s="303" t="str">
        <f>IF($I505="","-",_xlfn.XLOOKUP($I505,'CC.Meta'!$A:$A,'CC.Meta'!$D:$D,"-",0,1))</f>
        <v>-</v>
      </c>
      <c r="K505" s="306" t="str">
        <f t="shared" si="52"/>
        <v>--</v>
      </c>
      <c r="L505" s="302"/>
      <c r="M505" s="133"/>
      <c r="N505" s="234"/>
      <c r="O505" s="146" t="str">
        <f>IF($N505="","-",_xlfn.XLOOKUP($N505,'FY25 Gold Book'!$A:$A,'FY25 Gold Book'!$B:$B,"-",0,1))</f>
        <v>-</v>
      </c>
      <c r="P505" s="444" t="str">
        <f>IF($N505="","-",_xlfn.XLOOKUP($N505,'FY25 Gold Book'!$A:$A,'FY25 Gold Book'!$C:$C,"-",0,1))</f>
        <v>-</v>
      </c>
      <c r="Q505" s="146" t="str">
        <f>IF($N505="","-",_xlfn.XLOOKUP($N505,'FY25 Gold Book'!$A:$A,'FY25 Gold Book'!$D:$D,"-",0,1))</f>
        <v>-</v>
      </c>
      <c r="R505" s="52"/>
      <c r="S505" s="465" t="str" cm="1">
        <f t="array" ref="S505">IFERROR(
_xlfn.IFS(
$I505=600010,"36th District Judges (CC 600010)",
$I505=600014,"36th District Staff (CC 600014)",
$I505&lt;&gt;0,_xlfn.XLOOKUP($N505,'FY25 Gold Book'!$A:$A,'FY25 Gold Book'!$F:$F,"-",0,1)),
"-")</f>
        <v>-</v>
      </c>
      <c r="T505" s="465" t="str" cm="1">
        <f t="array" ref="T505">IFERROR(
_xlfn.IFS(
OR($R505="TASS",$R505="Seasonal"),"TASS / Part-Time (FICA Only)",
$A505=13,"BSEED",
$A505=20,"DDoT",
OR($A505=48,$A505=49),"DWSD",
$A505=72,"Library",
$I505=600010,"36th District Judges",
$I505=600014,"36th District Staff",
$N505&lt;&gt;0,_xlfn.XLOOKUP($N505,'FY25 Gold Book'!$A:$A,'FY25 Gold Book'!$H:$H,"-",0,1)),
"-")</f>
        <v>-</v>
      </c>
      <c r="U505" s="678"/>
      <c r="V505" s="679"/>
      <c r="W505" s="677"/>
      <c r="X505" s="134"/>
      <c r="Y505" s="135"/>
      <c r="Z505" s="147">
        <f>_xlfn.XLOOKUP($N505,'FY25 Gold Book'!$A:$A,'FY25 Gold Book'!$E:$E,0,0,1)</f>
        <v>0</v>
      </c>
      <c r="AA505" s="680">
        <f>_xlfn.XLOOKUP($N505,'FY25 Gold Book'!$A:$A,'FY25 Gold Book'!$G:$G,0,0,1)</f>
        <v>0</v>
      </c>
      <c r="AB505" s="148">
        <f t="shared" si="53"/>
        <v>0</v>
      </c>
      <c r="AC505" s="681">
        <v>0</v>
      </c>
      <c r="AD505" s="149">
        <f t="shared" si="54"/>
        <v>0</v>
      </c>
      <c r="AE505" s="147">
        <f>_xlfn.XLOOKUP($T505,'FY25 Fringe Rates'!$X$6:$X$15,'FY25 Fringe Rates'!$Y$6:$Y$15,0,0,1)</f>
        <v>0</v>
      </c>
      <c r="AF505" s="150">
        <f t="shared" si="49"/>
        <v>0</v>
      </c>
      <c r="AG505" s="136">
        <v>0</v>
      </c>
      <c r="AH505" s="149">
        <f t="shared" si="55"/>
        <v>0</v>
      </c>
      <c r="AI505" s="151">
        <f t="shared" si="50"/>
        <v>0</v>
      </c>
      <c r="AJ505" s="32"/>
    </row>
    <row r="506" spans="1:36">
      <c r="A506" s="145" t="str">
        <f t="shared" si="51"/>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02"/>
      <c r="H506" s="303" t="str">
        <f>IF($G506="","-",_xlfn.XLOOKUP($G506,Appr.Meta!$A:$A,Appr.Meta!$D:$D,"-",0,1))</f>
        <v>-</v>
      </c>
      <c r="I506" s="302"/>
      <c r="J506" s="303" t="str">
        <f>IF($I506="","-",_xlfn.XLOOKUP($I506,'CC.Meta'!$A:$A,'CC.Meta'!$D:$D,"-",0,1))</f>
        <v>-</v>
      </c>
      <c r="K506" s="306" t="str">
        <f t="shared" si="52"/>
        <v>--</v>
      </c>
      <c r="L506" s="302"/>
      <c r="M506" s="133"/>
      <c r="N506" s="234"/>
      <c r="O506" s="146" t="str">
        <f>IF($N506="","-",_xlfn.XLOOKUP($N506,'FY25 Gold Book'!$A:$A,'FY25 Gold Book'!$B:$B,"-",0,1))</f>
        <v>-</v>
      </c>
      <c r="P506" s="444" t="str">
        <f>IF($N506="","-",_xlfn.XLOOKUP($N506,'FY25 Gold Book'!$A:$A,'FY25 Gold Book'!$C:$C,"-",0,1))</f>
        <v>-</v>
      </c>
      <c r="Q506" s="146" t="str">
        <f>IF($N506="","-",_xlfn.XLOOKUP($N506,'FY25 Gold Book'!$A:$A,'FY25 Gold Book'!$D:$D,"-",0,1))</f>
        <v>-</v>
      </c>
      <c r="R506" s="52"/>
      <c r="S506" s="465" t="str" cm="1">
        <f t="array" ref="S506">IFERROR(
_xlfn.IFS(
$I506=600010,"36th District Judges (CC 600010)",
$I506=600014,"36th District Staff (CC 600014)",
$I506&lt;&gt;0,_xlfn.XLOOKUP($N506,'FY25 Gold Book'!$A:$A,'FY25 Gold Book'!$F:$F,"-",0,1)),
"-")</f>
        <v>-</v>
      </c>
      <c r="T506" s="465" t="str" cm="1">
        <f t="array" ref="T506">IFERROR(
_xlfn.IFS(
OR($R506="TASS",$R506="Seasonal"),"TASS / Part-Time (FICA Only)",
$A506=13,"BSEED",
$A506=20,"DDoT",
OR($A506=48,$A506=49),"DWSD",
$A506=72,"Library",
$I506=600010,"36th District Judges",
$I506=600014,"36th District Staff",
$N506&lt;&gt;0,_xlfn.XLOOKUP($N506,'FY25 Gold Book'!$A:$A,'FY25 Gold Book'!$H:$H,"-",0,1)),
"-")</f>
        <v>-</v>
      </c>
      <c r="U506" s="678"/>
      <c r="V506" s="679"/>
      <c r="W506" s="677"/>
      <c r="X506" s="134"/>
      <c r="Y506" s="135"/>
      <c r="Z506" s="147">
        <f>_xlfn.XLOOKUP($N506,'FY25 Gold Book'!$A:$A,'FY25 Gold Book'!$E:$E,0,0,1)</f>
        <v>0</v>
      </c>
      <c r="AA506" s="680">
        <f>_xlfn.XLOOKUP($N506,'FY25 Gold Book'!$A:$A,'FY25 Gold Book'!$G:$G,0,0,1)</f>
        <v>0</v>
      </c>
      <c r="AB506" s="148">
        <f t="shared" si="53"/>
        <v>0</v>
      </c>
      <c r="AC506" s="681">
        <v>0</v>
      </c>
      <c r="AD506" s="149">
        <f t="shared" si="54"/>
        <v>0</v>
      </c>
      <c r="AE506" s="147">
        <f>_xlfn.XLOOKUP($T506,'FY25 Fringe Rates'!$X$6:$X$15,'FY25 Fringe Rates'!$Y$6:$Y$15,0,0,1)</f>
        <v>0</v>
      </c>
      <c r="AF506" s="150">
        <f t="shared" si="49"/>
        <v>0</v>
      </c>
      <c r="AG506" s="136">
        <v>0</v>
      </c>
      <c r="AH506" s="149">
        <f t="shared" si="55"/>
        <v>0</v>
      </c>
      <c r="AI506" s="151">
        <f t="shared" si="50"/>
        <v>0</v>
      </c>
      <c r="AJ506" s="32"/>
    </row>
    <row r="507" spans="1:36">
      <c r="A507" s="145" t="str">
        <f t="shared" si="51"/>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02"/>
      <c r="H507" s="303" t="str">
        <f>IF($G507="","-",_xlfn.XLOOKUP($G507,Appr.Meta!$A:$A,Appr.Meta!$D:$D,"-",0,1))</f>
        <v>-</v>
      </c>
      <c r="I507" s="302"/>
      <c r="J507" s="303" t="str">
        <f>IF($I507="","-",_xlfn.XLOOKUP($I507,'CC.Meta'!$A:$A,'CC.Meta'!$D:$D,"-",0,1))</f>
        <v>-</v>
      </c>
      <c r="K507" s="306" t="str">
        <f t="shared" si="52"/>
        <v>--</v>
      </c>
      <c r="L507" s="302"/>
      <c r="M507" s="133"/>
      <c r="N507" s="234"/>
      <c r="O507" s="146" t="str">
        <f>IF($N507="","-",_xlfn.XLOOKUP($N507,'FY25 Gold Book'!$A:$A,'FY25 Gold Book'!$B:$B,"-",0,1))</f>
        <v>-</v>
      </c>
      <c r="P507" s="444" t="str">
        <f>IF($N507="","-",_xlfn.XLOOKUP($N507,'FY25 Gold Book'!$A:$A,'FY25 Gold Book'!$C:$C,"-",0,1))</f>
        <v>-</v>
      </c>
      <c r="Q507" s="146" t="str">
        <f>IF($N507="","-",_xlfn.XLOOKUP($N507,'FY25 Gold Book'!$A:$A,'FY25 Gold Book'!$D:$D,"-",0,1))</f>
        <v>-</v>
      </c>
      <c r="R507" s="52"/>
      <c r="S507" s="465" t="str" cm="1">
        <f t="array" ref="S507">IFERROR(
_xlfn.IFS(
$I507=600010,"36th District Judges (CC 600010)",
$I507=600014,"36th District Staff (CC 600014)",
$I507&lt;&gt;0,_xlfn.XLOOKUP($N507,'FY25 Gold Book'!$A:$A,'FY25 Gold Book'!$F:$F,"-",0,1)),
"-")</f>
        <v>-</v>
      </c>
      <c r="T507" s="465" t="str" cm="1">
        <f t="array" ref="T507">IFERROR(
_xlfn.IFS(
OR($R507="TASS",$R507="Seasonal"),"TASS / Part-Time (FICA Only)",
$A507=13,"BSEED",
$A507=20,"DDoT",
OR($A507=48,$A507=49),"DWSD",
$A507=72,"Library",
$I507=600010,"36th District Judges",
$I507=600014,"36th District Staff",
$N507&lt;&gt;0,_xlfn.XLOOKUP($N507,'FY25 Gold Book'!$A:$A,'FY25 Gold Book'!$H:$H,"-",0,1)),
"-")</f>
        <v>-</v>
      </c>
      <c r="U507" s="678"/>
      <c r="V507" s="679"/>
      <c r="W507" s="677"/>
      <c r="X507" s="134"/>
      <c r="Y507" s="135"/>
      <c r="Z507" s="147">
        <f>_xlfn.XLOOKUP($N507,'FY25 Gold Book'!$A:$A,'FY25 Gold Book'!$E:$E,0,0,1)</f>
        <v>0</v>
      </c>
      <c r="AA507" s="680">
        <f>_xlfn.XLOOKUP($N507,'FY25 Gold Book'!$A:$A,'FY25 Gold Book'!$G:$G,0,0,1)</f>
        <v>0</v>
      </c>
      <c r="AB507" s="148">
        <f t="shared" si="53"/>
        <v>0</v>
      </c>
      <c r="AC507" s="681">
        <v>0</v>
      </c>
      <c r="AD507" s="149">
        <f t="shared" si="54"/>
        <v>0</v>
      </c>
      <c r="AE507" s="147">
        <f>_xlfn.XLOOKUP($T507,'FY25 Fringe Rates'!$X$6:$X$15,'FY25 Fringe Rates'!$Y$6:$Y$15,0,0,1)</f>
        <v>0</v>
      </c>
      <c r="AF507" s="150">
        <f t="shared" si="49"/>
        <v>0</v>
      </c>
      <c r="AG507" s="136">
        <v>0</v>
      </c>
      <c r="AH507" s="149">
        <f t="shared" si="55"/>
        <v>0</v>
      </c>
      <c r="AI507" s="151">
        <f t="shared" si="50"/>
        <v>0</v>
      </c>
      <c r="AJ507" s="32"/>
    </row>
    <row r="508" spans="1:36">
      <c r="A508" s="145" t="str">
        <f t="shared" si="51"/>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02"/>
      <c r="H508" s="303" t="str">
        <f>IF($G508="","-",_xlfn.XLOOKUP($G508,Appr.Meta!$A:$A,Appr.Meta!$D:$D,"-",0,1))</f>
        <v>-</v>
      </c>
      <c r="I508" s="302"/>
      <c r="J508" s="303" t="str">
        <f>IF($I508="","-",_xlfn.XLOOKUP($I508,'CC.Meta'!$A:$A,'CC.Meta'!$D:$D,"-",0,1))</f>
        <v>-</v>
      </c>
      <c r="K508" s="306" t="str">
        <f t="shared" si="52"/>
        <v>--</v>
      </c>
      <c r="L508" s="302"/>
      <c r="M508" s="133"/>
      <c r="N508" s="234"/>
      <c r="O508" s="146" t="str">
        <f>IF($N508="","-",_xlfn.XLOOKUP($N508,'FY25 Gold Book'!$A:$A,'FY25 Gold Book'!$B:$B,"-",0,1))</f>
        <v>-</v>
      </c>
      <c r="P508" s="444" t="str">
        <f>IF($N508="","-",_xlfn.XLOOKUP($N508,'FY25 Gold Book'!$A:$A,'FY25 Gold Book'!$C:$C,"-",0,1))</f>
        <v>-</v>
      </c>
      <c r="Q508" s="146" t="str">
        <f>IF($N508="","-",_xlfn.XLOOKUP($N508,'FY25 Gold Book'!$A:$A,'FY25 Gold Book'!$D:$D,"-",0,1))</f>
        <v>-</v>
      </c>
      <c r="R508" s="52"/>
      <c r="S508" s="465" t="str" cm="1">
        <f t="array" ref="S508">IFERROR(
_xlfn.IFS(
$I508=600010,"36th District Judges (CC 600010)",
$I508=600014,"36th District Staff (CC 600014)",
$I508&lt;&gt;0,_xlfn.XLOOKUP($N508,'FY25 Gold Book'!$A:$A,'FY25 Gold Book'!$F:$F,"-",0,1)),
"-")</f>
        <v>-</v>
      </c>
      <c r="T508" s="465" t="str" cm="1">
        <f t="array" ref="T508">IFERROR(
_xlfn.IFS(
OR($R508="TASS",$R508="Seasonal"),"TASS / Part-Time (FICA Only)",
$A508=13,"BSEED",
$A508=20,"DDoT",
OR($A508=48,$A508=49),"DWSD",
$A508=72,"Library",
$I508=600010,"36th District Judges",
$I508=600014,"36th District Staff",
$N508&lt;&gt;0,_xlfn.XLOOKUP($N508,'FY25 Gold Book'!$A:$A,'FY25 Gold Book'!$H:$H,"-",0,1)),
"-")</f>
        <v>-</v>
      </c>
      <c r="U508" s="678"/>
      <c r="V508" s="679"/>
      <c r="W508" s="677"/>
      <c r="X508" s="134"/>
      <c r="Y508" s="135"/>
      <c r="Z508" s="147">
        <f>_xlfn.XLOOKUP($N508,'FY25 Gold Book'!$A:$A,'FY25 Gold Book'!$E:$E,0,0,1)</f>
        <v>0</v>
      </c>
      <c r="AA508" s="680">
        <f>_xlfn.XLOOKUP($N508,'FY25 Gold Book'!$A:$A,'FY25 Gold Book'!$G:$G,0,0,1)</f>
        <v>0</v>
      </c>
      <c r="AB508" s="148">
        <f t="shared" si="53"/>
        <v>0</v>
      </c>
      <c r="AC508" s="681">
        <v>0</v>
      </c>
      <c r="AD508" s="149">
        <f t="shared" si="54"/>
        <v>0</v>
      </c>
      <c r="AE508" s="147">
        <f>_xlfn.XLOOKUP($T508,'FY25 Fringe Rates'!$X$6:$X$15,'FY25 Fringe Rates'!$Y$6:$Y$15,0,0,1)</f>
        <v>0</v>
      </c>
      <c r="AF508" s="150">
        <f t="shared" si="49"/>
        <v>0</v>
      </c>
      <c r="AG508" s="136">
        <v>0</v>
      </c>
      <c r="AH508" s="149">
        <f t="shared" si="55"/>
        <v>0</v>
      </c>
      <c r="AI508" s="151">
        <f t="shared" si="50"/>
        <v>0</v>
      </c>
      <c r="AJ508" s="32"/>
    </row>
    <row r="509" spans="1:36">
      <c r="A509" s="145" t="str">
        <f t="shared" si="51"/>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02"/>
      <c r="H509" s="303" t="str">
        <f>IF($G509="","-",_xlfn.XLOOKUP($G509,Appr.Meta!$A:$A,Appr.Meta!$D:$D,"-",0,1))</f>
        <v>-</v>
      </c>
      <c r="I509" s="302"/>
      <c r="J509" s="303" t="str">
        <f>IF($I509="","-",_xlfn.XLOOKUP($I509,'CC.Meta'!$A:$A,'CC.Meta'!$D:$D,"-",0,1))</f>
        <v>-</v>
      </c>
      <c r="K509" s="306" t="str">
        <f t="shared" si="52"/>
        <v>--</v>
      </c>
      <c r="L509" s="302"/>
      <c r="M509" s="133"/>
      <c r="N509" s="234"/>
      <c r="O509" s="146" t="str">
        <f>IF($N509="","-",_xlfn.XLOOKUP($N509,'FY25 Gold Book'!$A:$A,'FY25 Gold Book'!$B:$B,"-",0,1))</f>
        <v>-</v>
      </c>
      <c r="P509" s="444" t="str">
        <f>IF($N509="","-",_xlfn.XLOOKUP($N509,'FY25 Gold Book'!$A:$A,'FY25 Gold Book'!$C:$C,"-",0,1))</f>
        <v>-</v>
      </c>
      <c r="Q509" s="146" t="str">
        <f>IF($N509="","-",_xlfn.XLOOKUP($N509,'FY25 Gold Book'!$A:$A,'FY25 Gold Book'!$D:$D,"-",0,1))</f>
        <v>-</v>
      </c>
      <c r="R509" s="52"/>
      <c r="S509" s="465" t="str" cm="1">
        <f t="array" ref="S509">IFERROR(
_xlfn.IFS(
$I509=600010,"36th District Judges (CC 600010)",
$I509=600014,"36th District Staff (CC 600014)",
$I509&lt;&gt;0,_xlfn.XLOOKUP($N509,'FY25 Gold Book'!$A:$A,'FY25 Gold Book'!$F:$F,"-",0,1)),
"-")</f>
        <v>-</v>
      </c>
      <c r="T509" s="465" t="str" cm="1">
        <f t="array" ref="T509">IFERROR(
_xlfn.IFS(
OR($R509="TASS",$R509="Seasonal"),"TASS / Part-Time (FICA Only)",
$A509=13,"BSEED",
$A509=20,"DDoT",
OR($A509=48,$A509=49),"DWSD",
$A509=72,"Library",
$I509=600010,"36th District Judges",
$I509=600014,"36th District Staff",
$N509&lt;&gt;0,_xlfn.XLOOKUP($N509,'FY25 Gold Book'!$A:$A,'FY25 Gold Book'!$H:$H,"-",0,1)),
"-")</f>
        <v>-</v>
      </c>
      <c r="U509" s="678"/>
      <c r="V509" s="679"/>
      <c r="W509" s="677"/>
      <c r="X509" s="134"/>
      <c r="Y509" s="135"/>
      <c r="Z509" s="147">
        <f>_xlfn.XLOOKUP($N509,'FY25 Gold Book'!$A:$A,'FY25 Gold Book'!$E:$E,0,0,1)</f>
        <v>0</v>
      </c>
      <c r="AA509" s="680">
        <f>_xlfn.XLOOKUP($N509,'FY25 Gold Book'!$A:$A,'FY25 Gold Book'!$G:$G,0,0,1)</f>
        <v>0</v>
      </c>
      <c r="AB509" s="148">
        <f t="shared" si="53"/>
        <v>0</v>
      </c>
      <c r="AC509" s="681">
        <v>0</v>
      </c>
      <c r="AD509" s="149">
        <f t="shared" si="54"/>
        <v>0</v>
      </c>
      <c r="AE509" s="147">
        <f>_xlfn.XLOOKUP($T509,'FY25 Fringe Rates'!$X$6:$X$15,'FY25 Fringe Rates'!$Y$6:$Y$15,0,0,1)</f>
        <v>0</v>
      </c>
      <c r="AF509" s="150">
        <f t="shared" si="49"/>
        <v>0</v>
      </c>
      <c r="AG509" s="136">
        <v>0</v>
      </c>
      <c r="AH509" s="149">
        <f t="shared" si="55"/>
        <v>0</v>
      </c>
      <c r="AI509" s="151">
        <f t="shared" si="50"/>
        <v>0</v>
      </c>
      <c r="AJ509" s="32"/>
    </row>
    <row r="510" spans="1:36">
      <c r="A510" s="145" t="str">
        <f t="shared" si="51"/>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02"/>
      <c r="H510" s="303" t="str">
        <f>IF($G510="","-",_xlfn.XLOOKUP($G510,Appr.Meta!$A:$A,Appr.Meta!$D:$D,"-",0,1))</f>
        <v>-</v>
      </c>
      <c r="I510" s="302"/>
      <c r="J510" s="303" t="str">
        <f>IF($I510="","-",_xlfn.XLOOKUP($I510,'CC.Meta'!$A:$A,'CC.Meta'!$D:$D,"-",0,1))</f>
        <v>-</v>
      </c>
      <c r="K510" s="306" t="str">
        <f t="shared" si="52"/>
        <v>--</v>
      </c>
      <c r="L510" s="302"/>
      <c r="M510" s="133"/>
      <c r="N510" s="234"/>
      <c r="O510" s="146" t="str">
        <f>IF($N510="","-",_xlfn.XLOOKUP($N510,'FY25 Gold Book'!$A:$A,'FY25 Gold Book'!$B:$B,"-",0,1))</f>
        <v>-</v>
      </c>
      <c r="P510" s="444" t="str">
        <f>IF($N510="","-",_xlfn.XLOOKUP($N510,'FY25 Gold Book'!$A:$A,'FY25 Gold Book'!$C:$C,"-",0,1))</f>
        <v>-</v>
      </c>
      <c r="Q510" s="146" t="str">
        <f>IF($N510="","-",_xlfn.XLOOKUP($N510,'FY25 Gold Book'!$A:$A,'FY25 Gold Book'!$D:$D,"-",0,1))</f>
        <v>-</v>
      </c>
      <c r="R510" s="52"/>
      <c r="S510" s="465" t="str" cm="1">
        <f t="array" ref="S510">IFERROR(
_xlfn.IFS(
$I510=600010,"36th District Judges (CC 600010)",
$I510=600014,"36th District Staff (CC 600014)",
$I510&lt;&gt;0,_xlfn.XLOOKUP($N510,'FY25 Gold Book'!$A:$A,'FY25 Gold Book'!$F:$F,"-",0,1)),
"-")</f>
        <v>-</v>
      </c>
      <c r="T510" s="465" t="str" cm="1">
        <f t="array" ref="T510">IFERROR(
_xlfn.IFS(
OR($R510="TASS",$R510="Seasonal"),"TASS / Part-Time (FICA Only)",
$A510=13,"BSEED",
$A510=20,"DDoT",
OR($A510=48,$A510=49),"DWSD",
$A510=72,"Library",
$I510=600010,"36th District Judges",
$I510=600014,"36th District Staff",
$N510&lt;&gt;0,_xlfn.XLOOKUP($N510,'FY25 Gold Book'!$A:$A,'FY25 Gold Book'!$H:$H,"-",0,1)),
"-")</f>
        <v>-</v>
      </c>
      <c r="U510" s="678"/>
      <c r="V510" s="679"/>
      <c r="W510" s="677"/>
      <c r="X510" s="134"/>
      <c r="Y510" s="135"/>
      <c r="Z510" s="147">
        <f>_xlfn.XLOOKUP($N510,'FY25 Gold Book'!$A:$A,'FY25 Gold Book'!$E:$E,0,0,1)</f>
        <v>0</v>
      </c>
      <c r="AA510" s="680">
        <f>_xlfn.XLOOKUP($N510,'FY25 Gold Book'!$A:$A,'FY25 Gold Book'!$G:$G,0,0,1)</f>
        <v>0</v>
      </c>
      <c r="AB510" s="148">
        <f t="shared" si="53"/>
        <v>0</v>
      </c>
      <c r="AC510" s="681">
        <v>0</v>
      </c>
      <c r="AD510" s="149">
        <f t="shared" si="54"/>
        <v>0</v>
      </c>
      <c r="AE510" s="147">
        <f>_xlfn.XLOOKUP($T510,'FY25 Fringe Rates'!$X$6:$X$15,'FY25 Fringe Rates'!$Y$6:$Y$15,0,0,1)</f>
        <v>0</v>
      </c>
      <c r="AF510" s="150">
        <f t="shared" si="49"/>
        <v>0</v>
      </c>
      <c r="AG510" s="136">
        <v>0</v>
      </c>
      <c r="AH510" s="149">
        <f t="shared" si="55"/>
        <v>0</v>
      </c>
      <c r="AI510" s="151">
        <f t="shared" si="50"/>
        <v>0</v>
      </c>
      <c r="AJ510" s="32"/>
    </row>
    <row r="511" spans="1:36">
      <c r="A511" s="145" t="str">
        <f t="shared" si="51"/>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02"/>
      <c r="H511" s="303" t="str">
        <f>IF($G511="","-",_xlfn.XLOOKUP($G511,Appr.Meta!$A:$A,Appr.Meta!$D:$D,"-",0,1))</f>
        <v>-</v>
      </c>
      <c r="I511" s="302"/>
      <c r="J511" s="303" t="str">
        <f>IF($I511="","-",_xlfn.XLOOKUP($I511,'CC.Meta'!$A:$A,'CC.Meta'!$D:$D,"-",0,1))</f>
        <v>-</v>
      </c>
      <c r="K511" s="306" t="str">
        <f t="shared" si="52"/>
        <v>--</v>
      </c>
      <c r="L511" s="302"/>
      <c r="M511" s="133"/>
      <c r="N511" s="234"/>
      <c r="O511" s="146" t="str">
        <f>IF($N511="","-",_xlfn.XLOOKUP($N511,'FY25 Gold Book'!$A:$A,'FY25 Gold Book'!$B:$B,"-",0,1))</f>
        <v>-</v>
      </c>
      <c r="P511" s="444" t="str">
        <f>IF($N511="","-",_xlfn.XLOOKUP($N511,'FY25 Gold Book'!$A:$A,'FY25 Gold Book'!$C:$C,"-",0,1))</f>
        <v>-</v>
      </c>
      <c r="Q511" s="146" t="str">
        <f>IF($N511="","-",_xlfn.XLOOKUP($N511,'FY25 Gold Book'!$A:$A,'FY25 Gold Book'!$D:$D,"-",0,1))</f>
        <v>-</v>
      </c>
      <c r="R511" s="52"/>
      <c r="S511" s="465" t="str" cm="1">
        <f t="array" ref="S511">IFERROR(
_xlfn.IFS(
$I511=600010,"36th District Judges (CC 600010)",
$I511=600014,"36th District Staff (CC 600014)",
$I511&lt;&gt;0,_xlfn.XLOOKUP($N511,'FY25 Gold Book'!$A:$A,'FY25 Gold Book'!$F:$F,"-",0,1)),
"-")</f>
        <v>-</v>
      </c>
      <c r="T511" s="465" t="str" cm="1">
        <f t="array" ref="T511">IFERROR(
_xlfn.IFS(
OR($R511="TASS",$R511="Seasonal"),"TASS / Part-Time (FICA Only)",
$A511=13,"BSEED",
$A511=20,"DDoT",
OR($A511=48,$A511=49),"DWSD",
$A511=72,"Library",
$I511=600010,"36th District Judges",
$I511=600014,"36th District Staff",
$N511&lt;&gt;0,_xlfn.XLOOKUP($N511,'FY25 Gold Book'!$A:$A,'FY25 Gold Book'!$H:$H,"-",0,1)),
"-")</f>
        <v>-</v>
      </c>
      <c r="U511" s="678"/>
      <c r="V511" s="679"/>
      <c r="W511" s="677"/>
      <c r="X511" s="134"/>
      <c r="Y511" s="135"/>
      <c r="Z511" s="147">
        <f>_xlfn.XLOOKUP($N511,'FY25 Gold Book'!$A:$A,'FY25 Gold Book'!$E:$E,0,0,1)</f>
        <v>0</v>
      </c>
      <c r="AA511" s="680">
        <f>_xlfn.XLOOKUP($N511,'FY25 Gold Book'!$A:$A,'FY25 Gold Book'!$G:$G,0,0,1)</f>
        <v>0</v>
      </c>
      <c r="AB511" s="148">
        <f t="shared" si="53"/>
        <v>0</v>
      </c>
      <c r="AC511" s="681">
        <v>0</v>
      </c>
      <c r="AD511" s="149">
        <f t="shared" si="54"/>
        <v>0</v>
      </c>
      <c r="AE511" s="147">
        <f>_xlfn.XLOOKUP($T511,'FY25 Fringe Rates'!$X$6:$X$15,'FY25 Fringe Rates'!$Y$6:$Y$15,0,0,1)</f>
        <v>0</v>
      </c>
      <c r="AF511" s="150">
        <f t="shared" si="49"/>
        <v>0</v>
      </c>
      <c r="AG511" s="136">
        <v>0</v>
      </c>
      <c r="AH511" s="149">
        <f t="shared" si="55"/>
        <v>0</v>
      </c>
      <c r="AI511" s="151">
        <f t="shared" si="50"/>
        <v>0</v>
      </c>
      <c r="AJ511" s="32"/>
    </row>
    <row r="512" spans="1:36">
      <c r="A512" s="145" t="str">
        <f t="shared" si="51"/>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02"/>
      <c r="H512" s="303" t="str">
        <f>IF($G512="","-",_xlfn.XLOOKUP($G512,Appr.Meta!$A:$A,Appr.Meta!$D:$D,"-",0,1))</f>
        <v>-</v>
      </c>
      <c r="I512" s="302"/>
      <c r="J512" s="303" t="str">
        <f>IF($I512="","-",_xlfn.XLOOKUP($I512,'CC.Meta'!$A:$A,'CC.Meta'!$D:$D,"-",0,1))</f>
        <v>-</v>
      </c>
      <c r="K512" s="306" t="str">
        <f t="shared" si="52"/>
        <v>--</v>
      </c>
      <c r="L512" s="302"/>
      <c r="M512" s="133"/>
      <c r="N512" s="234"/>
      <c r="O512" s="146" t="str">
        <f>IF($N512="","-",_xlfn.XLOOKUP($N512,'FY25 Gold Book'!$A:$A,'FY25 Gold Book'!$B:$B,"-",0,1))</f>
        <v>-</v>
      </c>
      <c r="P512" s="444" t="str">
        <f>IF($N512="","-",_xlfn.XLOOKUP($N512,'FY25 Gold Book'!$A:$A,'FY25 Gold Book'!$C:$C,"-",0,1))</f>
        <v>-</v>
      </c>
      <c r="Q512" s="146" t="str">
        <f>IF($N512="","-",_xlfn.XLOOKUP($N512,'FY25 Gold Book'!$A:$A,'FY25 Gold Book'!$D:$D,"-",0,1))</f>
        <v>-</v>
      </c>
      <c r="R512" s="52"/>
      <c r="S512" s="465" t="str" cm="1">
        <f t="array" ref="S512">IFERROR(
_xlfn.IFS(
$I512=600010,"36th District Judges (CC 600010)",
$I512=600014,"36th District Staff (CC 600014)",
$I512&lt;&gt;0,_xlfn.XLOOKUP($N512,'FY25 Gold Book'!$A:$A,'FY25 Gold Book'!$F:$F,"-",0,1)),
"-")</f>
        <v>-</v>
      </c>
      <c r="T512" s="465" t="str" cm="1">
        <f t="array" ref="T512">IFERROR(
_xlfn.IFS(
OR($R512="TASS",$R512="Seasonal"),"TASS / Part-Time (FICA Only)",
$A512=13,"BSEED",
$A512=20,"DDoT",
OR($A512=48,$A512=49),"DWSD",
$A512=72,"Library",
$I512=600010,"36th District Judges",
$I512=600014,"36th District Staff",
$N512&lt;&gt;0,_xlfn.XLOOKUP($N512,'FY25 Gold Book'!$A:$A,'FY25 Gold Book'!$H:$H,"-",0,1)),
"-")</f>
        <v>-</v>
      </c>
      <c r="U512" s="678"/>
      <c r="V512" s="679"/>
      <c r="W512" s="677"/>
      <c r="X512" s="134"/>
      <c r="Y512" s="135"/>
      <c r="Z512" s="147">
        <f>_xlfn.XLOOKUP($N512,'FY25 Gold Book'!$A:$A,'FY25 Gold Book'!$E:$E,0,0,1)</f>
        <v>0</v>
      </c>
      <c r="AA512" s="680">
        <f>_xlfn.XLOOKUP($N512,'FY25 Gold Book'!$A:$A,'FY25 Gold Book'!$G:$G,0,0,1)</f>
        <v>0</v>
      </c>
      <c r="AB512" s="148">
        <f t="shared" si="53"/>
        <v>0</v>
      </c>
      <c r="AC512" s="681">
        <v>0</v>
      </c>
      <c r="AD512" s="149">
        <f t="shared" si="54"/>
        <v>0</v>
      </c>
      <c r="AE512" s="147">
        <f>_xlfn.XLOOKUP($T512,'FY25 Fringe Rates'!$X$6:$X$15,'FY25 Fringe Rates'!$Y$6:$Y$15,0,0,1)</f>
        <v>0</v>
      </c>
      <c r="AF512" s="150">
        <f t="shared" si="49"/>
        <v>0</v>
      </c>
      <c r="AG512" s="136">
        <v>0</v>
      </c>
      <c r="AH512" s="149">
        <f t="shared" si="55"/>
        <v>0</v>
      </c>
      <c r="AI512" s="151">
        <f t="shared" si="50"/>
        <v>0</v>
      </c>
      <c r="AJ512" s="32"/>
    </row>
    <row r="513" spans="1:36">
      <c r="A513" s="145" t="str">
        <f t="shared" si="51"/>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02"/>
      <c r="H513" s="303" t="str">
        <f>IF($G513="","-",_xlfn.XLOOKUP($G513,Appr.Meta!$A:$A,Appr.Meta!$D:$D,"-",0,1))</f>
        <v>-</v>
      </c>
      <c r="I513" s="302"/>
      <c r="J513" s="303" t="str">
        <f>IF($I513="","-",_xlfn.XLOOKUP($I513,'CC.Meta'!$A:$A,'CC.Meta'!$D:$D,"-",0,1))</f>
        <v>-</v>
      </c>
      <c r="K513" s="306" t="str">
        <f t="shared" si="52"/>
        <v>--</v>
      </c>
      <c r="L513" s="302"/>
      <c r="M513" s="133"/>
      <c r="N513" s="234"/>
      <c r="O513" s="146" t="str">
        <f>IF($N513="","-",_xlfn.XLOOKUP($N513,'FY25 Gold Book'!$A:$A,'FY25 Gold Book'!$B:$B,"-",0,1))</f>
        <v>-</v>
      </c>
      <c r="P513" s="444" t="str">
        <f>IF($N513="","-",_xlfn.XLOOKUP($N513,'FY25 Gold Book'!$A:$A,'FY25 Gold Book'!$C:$C,"-",0,1))</f>
        <v>-</v>
      </c>
      <c r="Q513" s="146" t="str">
        <f>IF($N513="","-",_xlfn.XLOOKUP($N513,'FY25 Gold Book'!$A:$A,'FY25 Gold Book'!$D:$D,"-",0,1))</f>
        <v>-</v>
      </c>
      <c r="R513" s="52"/>
      <c r="S513" s="465" t="str" cm="1">
        <f t="array" ref="S513">IFERROR(
_xlfn.IFS(
$I513=600010,"36th District Judges (CC 600010)",
$I513=600014,"36th District Staff (CC 600014)",
$I513&lt;&gt;0,_xlfn.XLOOKUP($N513,'FY25 Gold Book'!$A:$A,'FY25 Gold Book'!$F:$F,"-",0,1)),
"-")</f>
        <v>-</v>
      </c>
      <c r="T513" s="465" t="str" cm="1">
        <f t="array" ref="T513">IFERROR(
_xlfn.IFS(
OR($R513="TASS",$R513="Seasonal"),"TASS / Part-Time (FICA Only)",
$A513=13,"BSEED",
$A513=20,"DDoT",
OR($A513=48,$A513=49),"DWSD",
$A513=72,"Library",
$I513=600010,"36th District Judges",
$I513=600014,"36th District Staff",
$N513&lt;&gt;0,_xlfn.XLOOKUP($N513,'FY25 Gold Book'!$A:$A,'FY25 Gold Book'!$H:$H,"-",0,1)),
"-")</f>
        <v>-</v>
      </c>
      <c r="U513" s="678"/>
      <c r="V513" s="679"/>
      <c r="W513" s="677"/>
      <c r="X513" s="134"/>
      <c r="Y513" s="135"/>
      <c r="Z513" s="147">
        <f>_xlfn.XLOOKUP($N513,'FY25 Gold Book'!$A:$A,'FY25 Gold Book'!$E:$E,0,0,1)</f>
        <v>0</v>
      </c>
      <c r="AA513" s="680">
        <f>_xlfn.XLOOKUP($N513,'FY25 Gold Book'!$A:$A,'FY25 Gold Book'!$G:$G,0,0,1)</f>
        <v>0</v>
      </c>
      <c r="AB513" s="148">
        <f t="shared" si="53"/>
        <v>0</v>
      </c>
      <c r="AC513" s="681">
        <v>0</v>
      </c>
      <c r="AD513" s="149">
        <f t="shared" si="54"/>
        <v>0</v>
      </c>
      <c r="AE513" s="147">
        <f>_xlfn.XLOOKUP($T513,'FY25 Fringe Rates'!$X$6:$X$15,'FY25 Fringe Rates'!$Y$6:$Y$15,0,0,1)</f>
        <v>0</v>
      </c>
      <c r="AF513" s="150">
        <f t="shared" si="49"/>
        <v>0</v>
      </c>
      <c r="AG513" s="136">
        <v>0</v>
      </c>
      <c r="AH513" s="149">
        <f t="shared" si="55"/>
        <v>0</v>
      </c>
      <c r="AI513" s="151">
        <f t="shared" si="50"/>
        <v>0</v>
      </c>
      <c r="AJ513" s="32"/>
    </row>
    <row r="514" spans="1:36">
      <c r="A514" s="145" t="str">
        <f t="shared" si="51"/>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02"/>
      <c r="H514" s="303" t="str">
        <f>IF($G514="","-",_xlfn.XLOOKUP($G514,Appr.Meta!$A:$A,Appr.Meta!$D:$D,"-",0,1))</f>
        <v>-</v>
      </c>
      <c r="I514" s="302"/>
      <c r="J514" s="303" t="str">
        <f>IF($I514="","-",_xlfn.XLOOKUP($I514,'CC.Meta'!$A:$A,'CC.Meta'!$D:$D,"-",0,1))</f>
        <v>-</v>
      </c>
      <c r="K514" s="306" t="str">
        <f t="shared" si="52"/>
        <v>--</v>
      </c>
      <c r="L514" s="302"/>
      <c r="M514" s="133"/>
      <c r="N514" s="234"/>
      <c r="O514" s="146" t="str">
        <f>IF($N514="","-",_xlfn.XLOOKUP($N514,'FY25 Gold Book'!$A:$A,'FY25 Gold Book'!$B:$B,"-",0,1))</f>
        <v>-</v>
      </c>
      <c r="P514" s="444" t="str">
        <f>IF($N514="","-",_xlfn.XLOOKUP($N514,'FY25 Gold Book'!$A:$A,'FY25 Gold Book'!$C:$C,"-",0,1))</f>
        <v>-</v>
      </c>
      <c r="Q514" s="146" t="str">
        <f>IF($N514="","-",_xlfn.XLOOKUP($N514,'FY25 Gold Book'!$A:$A,'FY25 Gold Book'!$D:$D,"-",0,1))</f>
        <v>-</v>
      </c>
      <c r="R514" s="52"/>
      <c r="S514" s="465" t="str" cm="1">
        <f t="array" ref="S514">IFERROR(
_xlfn.IFS(
$I514=600010,"36th District Judges (CC 600010)",
$I514=600014,"36th District Staff (CC 600014)",
$I514&lt;&gt;0,_xlfn.XLOOKUP($N514,'FY25 Gold Book'!$A:$A,'FY25 Gold Book'!$F:$F,"-",0,1)),
"-")</f>
        <v>-</v>
      </c>
      <c r="T514" s="465" t="str" cm="1">
        <f t="array" ref="T514">IFERROR(
_xlfn.IFS(
OR($R514="TASS",$R514="Seasonal"),"TASS / Part-Time (FICA Only)",
$A514=13,"BSEED",
$A514=20,"DDoT",
OR($A514=48,$A514=49),"DWSD",
$A514=72,"Library",
$I514=600010,"36th District Judges",
$I514=600014,"36th District Staff",
$N514&lt;&gt;0,_xlfn.XLOOKUP($N514,'FY25 Gold Book'!$A:$A,'FY25 Gold Book'!$H:$H,"-",0,1)),
"-")</f>
        <v>-</v>
      </c>
      <c r="U514" s="678"/>
      <c r="V514" s="679"/>
      <c r="W514" s="677"/>
      <c r="X514" s="134"/>
      <c r="Y514" s="135"/>
      <c r="Z514" s="147">
        <f>_xlfn.XLOOKUP($N514,'FY25 Gold Book'!$A:$A,'FY25 Gold Book'!$E:$E,0,0,1)</f>
        <v>0</v>
      </c>
      <c r="AA514" s="680">
        <f>_xlfn.XLOOKUP($N514,'FY25 Gold Book'!$A:$A,'FY25 Gold Book'!$G:$G,0,0,1)</f>
        <v>0</v>
      </c>
      <c r="AB514" s="148">
        <f t="shared" si="53"/>
        <v>0</v>
      </c>
      <c r="AC514" s="681">
        <v>0</v>
      </c>
      <c r="AD514" s="149">
        <f t="shared" si="54"/>
        <v>0</v>
      </c>
      <c r="AE514" s="147">
        <f>_xlfn.XLOOKUP($T514,'FY25 Fringe Rates'!$X$6:$X$15,'FY25 Fringe Rates'!$Y$6:$Y$15,0,0,1)</f>
        <v>0</v>
      </c>
      <c r="AF514" s="150">
        <f t="shared" si="49"/>
        <v>0</v>
      </c>
      <c r="AG514" s="136">
        <v>0</v>
      </c>
      <c r="AH514" s="149">
        <f t="shared" si="55"/>
        <v>0</v>
      </c>
      <c r="AI514" s="151">
        <f t="shared" si="50"/>
        <v>0</v>
      </c>
      <c r="AJ514" s="32"/>
    </row>
    <row r="515" spans="1:36">
      <c r="A515" s="145" t="str">
        <f t="shared" si="51"/>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02"/>
      <c r="H515" s="303" t="str">
        <f>IF($G515="","-",_xlfn.XLOOKUP($G515,Appr.Meta!$A:$A,Appr.Meta!$D:$D,"-",0,1))</f>
        <v>-</v>
      </c>
      <c r="I515" s="302"/>
      <c r="J515" s="303" t="str">
        <f>IF($I515="","-",_xlfn.XLOOKUP($I515,'CC.Meta'!$A:$A,'CC.Meta'!$D:$D,"-",0,1))</f>
        <v>-</v>
      </c>
      <c r="K515" s="306" t="str">
        <f t="shared" si="52"/>
        <v>--</v>
      </c>
      <c r="L515" s="302"/>
      <c r="M515" s="133"/>
      <c r="N515" s="234"/>
      <c r="O515" s="146" t="str">
        <f>IF($N515="","-",_xlfn.XLOOKUP($N515,'FY25 Gold Book'!$A:$A,'FY25 Gold Book'!$B:$B,"-",0,1))</f>
        <v>-</v>
      </c>
      <c r="P515" s="444" t="str">
        <f>IF($N515="","-",_xlfn.XLOOKUP($N515,'FY25 Gold Book'!$A:$A,'FY25 Gold Book'!$C:$C,"-",0,1))</f>
        <v>-</v>
      </c>
      <c r="Q515" s="146" t="str">
        <f>IF($N515="","-",_xlfn.XLOOKUP($N515,'FY25 Gold Book'!$A:$A,'FY25 Gold Book'!$D:$D,"-",0,1))</f>
        <v>-</v>
      </c>
      <c r="R515" s="52"/>
      <c r="S515" s="465" t="str" cm="1">
        <f t="array" ref="S515">IFERROR(
_xlfn.IFS(
$I515=600010,"36th District Judges (CC 600010)",
$I515=600014,"36th District Staff (CC 600014)",
$I515&lt;&gt;0,_xlfn.XLOOKUP($N515,'FY25 Gold Book'!$A:$A,'FY25 Gold Book'!$F:$F,"-",0,1)),
"-")</f>
        <v>-</v>
      </c>
      <c r="T515" s="465" t="str" cm="1">
        <f t="array" ref="T515">IFERROR(
_xlfn.IFS(
OR($R515="TASS",$R515="Seasonal"),"TASS / Part-Time (FICA Only)",
$A515=13,"BSEED",
$A515=20,"DDoT",
OR($A515=48,$A515=49),"DWSD",
$A515=72,"Library",
$I515=600010,"36th District Judges",
$I515=600014,"36th District Staff",
$N515&lt;&gt;0,_xlfn.XLOOKUP($N515,'FY25 Gold Book'!$A:$A,'FY25 Gold Book'!$H:$H,"-",0,1)),
"-")</f>
        <v>-</v>
      </c>
      <c r="U515" s="678"/>
      <c r="V515" s="679"/>
      <c r="W515" s="677"/>
      <c r="X515" s="134"/>
      <c r="Y515" s="135"/>
      <c r="Z515" s="147">
        <f>_xlfn.XLOOKUP($N515,'FY25 Gold Book'!$A:$A,'FY25 Gold Book'!$E:$E,0,0,1)</f>
        <v>0</v>
      </c>
      <c r="AA515" s="680">
        <f>_xlfn.XLOOKUP($N515,'FY25 Gold Book'!$A:$A,'FY25 Gold Book'!$G:$G,0,0,1)</f>
        <v>0</v>
      </c>
      <c r="AB515" s="148">
        <f t="shared" si="53"/>
        <v>0</v>
      </c>
      <c r="AC515" s="681">
        <v>0</v>
      </c>
      <c r="AD515" s="149">
        <f t="shared" si="54"/>
        <v>0</v>
      </c>
      <c r="AE515" s="147">
        <f>_xlfn.XLOOKUP($T515,'FY25 Fringe Rates'!$X$6:$X$15,'FY25 Fringe Rates'!$Y$6:$Y$15,0,0,1)</f>
        <v>0</v>
      </c>
      <c r="AF515" s="150">
        <f t="shared" si="49"/>
        <v>0</v>
      </c>
      <c r="AG515" s="136">
        <v>0</v>
      </c>
      <c r="AH515" s="149">
        <f t="shared" si="55"/>
        <v>0</v>
      </c>
      <c r="AI515" s="151">
        <f t="shared" si="50"/>
        <v>0</v>
      </c>
      <c r="AJ515" s="32"/>
    </row>
    <row r="516" spans="1:36">
      <c r="A516" s="145" t="str">
        <f t="shared" si="51"/>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02"/>
      <c r="H516" s="303" t="str">
        <f>IF($G516="","-",_xlfn.XLOOKUP($G516,Appr.Meta!$A:$A,Appr.Meta!$D:$D,"-",0,1))</f>
        <v>-</v>
      </c>
      <c r="I516" s="302"/>
      <c r="J516" s="303" t="str">
        <f>IF($I516="","-",_xlfn.XLOOKUP($I516,'CC.Meta'!$A:$A,'CC.Meta'!$D:$D,"-",0,1))</f>
        <v>-</v>
      </c>
      <c r="K516" s="306" t="str">
        <f t="shared" si="52"/>
        <v>--</v>
      </c>
      <c r="L516" s="302"/>
      <c r="M516" s="133"/>
      <c r="N516" s="234"/>
      <c r="O516" s="146" t="str">
        <f>IF($N516="","-",_xlfn.XLOOKUP($N516,'FY25 Gold Book'!$A:$A,'FY25 Gold Book'!$B:$B,"-",0,1))</f>
        <v>-</v>
      </c>
      <c r="P516" s="444" t="str">
        <f>IF($N516="","-",_xlfn.XLOOKUP($N516,'FY25 Gold Book'!$A:$A,'FY25 Gold Book'!$C:$C,"-",0,1))</f>
        <v>-</v>
      </c>
      <c r="Q516" s="146" t="str">
        <f>IF($N516="","-",_xlfn.XLOOKUP($N516,'FY25 Gold Book'!$A:$A,'FY25 Gold Book'!$D:$D,"-",0,1))</f>
        <v>-</v>
      </c>
      <c r="R516" s="52"/>
      <c r="S516" s="465" t="str" cm="1">
        <f t="array" ref="S516">IFERROR(
_xlfn.IFS(
$I516=600010,"36th District Judges (CC 600010)",
$I516=600014,"36th District Staff (CC 600014)",
$I516&lt;&gt;0,_xlfn.XLOOKUP($N516,'FY25 Gold Book'!$A:$A,'FY25 Gold Book'!$F:$F,"-",0,1)),
"-")</f>
        <v>-</v>
      </c>
      <c r="T516" s="465" t="str" cm="1">
        <f t="array" ref="T516">IFERROR(
_xlfn.IFS(
OR($R516="TASS",$R516="Seasonal"),"TASS / Part-Time (FICA Only)",
$A516=13,"BSEED",
$A516=20,"DDoT",
OR($A516=48,$A516=49),"DWSD",
$A516=72,"Library",
$I516=600010,"36th District Judges",
$I516=600014,"36th District Staff",
$N516&lt;&gt;0,_xlfn.XLOOKUP($N516,'FY25 Gold Book'!$A:$A,'FY25 Gold Book'!$H:$H,"-",0,1)),
"-")</f>
        <v>-</v>
      </c>
      <c r="U516" s="678"/>
      <c r="V516" s="679"/>
      <c r="W516" s="677"/>
      <c r="X516" s="134"/>
      <c r="Y516" s="135"/>
      <c r="Z516" s="147">
        <f>_xlfn.XLOOKUP($N516,'FY25 Gold Book'!$A:$A,'FY25 Gold Book'!$E:$E,0,0,1)</f>
        <v>0</v>
      </c>
      <c r="AA516" s="680">
        <f>_xlfn.XLOOKUP($N516,'FY25 Gold Book'!$A:$A,'FY25 Gold Book'!$G:$G,0,0,1)</f>
        <v>0</v>
      </c>
      <c r="AB516" s="148">
        <f t="shared" si="53"/>
        <v>0</v>
      </c>
      <c r="AC516" s="681">
        <v>0</v>
      </c>
      <c r="AD516" s="149">
        <f t="shared" si="54"/>
        <v>0</v>
      </c>
      <c r="AE516" s="147">
        <f>_xlfn.XLOOKUP($T516,'FY25 Fringe Rates'!$X$6:$X$15,'FY25 Fringe Rates'!$Y$6:$Y$15,0,0,1)</f>
        <v>0</v>
      </c>
      <c r="AF516" s="150">
        <f t="shared" si="49"/>
        <v>0</v>
      </c>
      <c r="AG516" s="136">
        <v>0</v>
      </c>
      <c r="AH516" s="149">
        <f t="shared" si="55"/>
        <v>0</v>
      </c>
      <c r="AI516" s="151">
        <f t="shared" si="50"/>
        <v>0</v>
      </c>
      <c r="AJ516" s="32"/>
    </row>
    <row r="517" spans="1:36">
      <c r="A517" s="145" t="str">
        <f t="shared" si="51"/>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02"/>
      <c r="H517" s="303" t="str">
        <f>IF($G517="","-",_xlfn.XLOOKUP($G517,Appr.Meta!$A:$A,Appr.Meta!$D:$D,"-",0,1))</f>
        <v>-</v>
      </c>
      <c r="I517" s="302"/>
      <c r="J517" s="303" t="str">
        <f>IF($I517="","-",_xlfn.XLOOKUP($I517,'CC.Meta'!$A:$A,'CC.Meta'!$D:$D,"-",0,1))</f>
        <v>-</v>
      </c>
      <c r="K517" s="306" t="str">
        <f t="shared" si="52"/>
        <v>--</v>
      </c>
      <c r="L517" s="302"/>
      <c r="M517" s="133"/>
      <c r="N517" s="234"/>
      <c r="O517" s="146" t="str">
        <f>IF($N517="","-",_xlfn.XLOOKUP($N517,'FY25 Gold Book'!$A:$A,'FY25 Gold Book'!$B:$B,"-",0,1))</f>
        <v>-</v>
      </c>
      <c r="P517" s="444" t="str">
        <f>IF($N517="","-",_xlfn.XLOOKUP($N517,'FY25 Gold Book'!$A:$A,'FY25 Gold Book'!$C:$C,"-",0,1))</f>
        <v>-</v>
      </c>
      <c r="Q517" s="146" t="str">
        <f>IF($N517="","-",_xlfn.XLOOKUP($N517,'FY25 Gold Book'!$A:$A,'FY25 Gold Book'!$D:$D,"-",0,1))</f>
        <v>-</v>
      </c>
      <c r="R517" s="52"/>
      <c r="S517" s="465" t="str" cm="1">
        <f t="array" ref="S517">IFERROR(
_xlfn.IFS(
$I517=600010,"36th District Judges (CC 600010)",
$I517=600014,"36th District Staff (CC 600014)",
$I517&lt;&gt;0,_xlfn.XLOOKUP($N517,'FY25 Gold Book'!$A:$A,'FY25 Gold Book'!$F:$F,"-",0,1)),
"-")</f>
        <v>-</v>
      </c>
      <c r="T517" s="465" t="str" cm="1">
        <f t="array" ref="T517">IFERROR(
_xlfn.IFS(
OR($R517="TASS",$R517="Seasonal"),"TASS / Part-Time (FICA Only)",
$A517=13,"BSEED",
$A517=20,"DDoT",
OR($A517=48,$A517=49),"DWSD",
$A517=72,"Library",
$I517=600010,"36th District Judges",
$I517=600014,"36th District Staff",
$N517&lt;&gt;0,_xlfn.XLOOKUP($N517,'FY25 Gold Book'!$A:$A,'FY25 Gold Book'!$H:$H,"-",0,1)),
"-")</f>
        <v>-</v>
      </c>
      <c r="U517" s="678"/>
      <c r="V517" s="679"/>
      <c r="W517" s="677"/>
      <c r="X517" s="134"/>
      <c r="Y517" s="135"/>
      <c r="Z517" s="147">
        <f>_xlfn.XLOOKUP($N517,'FY25 Gold Book'!$A:$A,'FY25 Gold Book'!$E:$E,0,0,1)</f>
        <v>0</v>
      </c>
      <c r="AA517" s="680">
        <f>_xlfn.XLOOKUP($N517,'FY25 Gold Book'!$A:$A,'FY25 Gold Book'!$G:$G,0,0,1)</f>
        <v>0</v>
      </c>
      <c r="AB517" s="148">
        <f t="shared" si="53"/>
        <v>0</v>
      </c>
      <c r="AC517" s="681">
        <v>0</v>
      </c>
      <c r="AD517" s="149">
        <f t="shared" si="54"/>
        <v>0</v>
      </c>
      <c r="AE517" s="147">
        <f>_xlfn.XLOOKUP($T517,'FY25 Fringe Rates'!$X$6:$X$15,'FY25 Fringe Rates'!$Y$6:$Y$15,0,0,1)</f>
        <v>0</v>
      </c>
      <c r="AF517" s="150">
        <f t="shared" si="49"/>
        <v>0</v>
      </c>
      <c r="AG517" s="136">
        <v>0</v>
      </c>
      <c r="AH517" s="149">
        <f t="shared" si="55"/>
        <v>0</v>
      </c>
      <c r="AI517" s="151">
        <f t="shared" si="50"/>
        <v>0</v>
      </c>
      <c r="AJ517" s="32"/>
    </row>
    <row r="518" spans="1:36">
      <c r="A518" s="145" t="str">
        <f t="shared" si="51"/>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02"/>
      <c r="H518" s="303" t="str">
        <f>IF($G518="","-",_xlfn.XLOOKUP($G518,Appr.Meta!$A:$A,Appr.Meta!$D:$D,"-",0,1))</f>
        <v>-</v>
      </c>
      <c r="I518" s="302"/>
      <c r="J518" s="303" t="str">
        <f>IF($I518="","-",_xlfn.XLOOKUP($I518,'CC.Meta'!$A:$A,'CC.Meta'!$D:$D,"-",0,1))</f>
        <v>-</v>
      </c>
      <c r="K518" s="306" t="str">
        <f t="shared" si="52"/>
        <v>--</v>
      </c>
      <c r="L518" s="302"/>
      <c r="M518" s="133"/>
      <c r="N518" s="234"/>
      <c r="O518" s="146" t="str">
        <f>IF($N518="","-",_xlfn.XLOOKUP($N518,'FY25 Gold Book'!$A:$A,'FY25 Gold Book'!$B:$B,"-",0,1))</f>
        <v>-</v>
      </c>
      <c r="P518" s="444" t="str">
        <f>IF($N518="","-",_xlfn.XLOOKUP($N518,'FY25 Gold Book'!$A:$A,'FY25 Gold Book'!$C:$C,"-",0,1))</f>
        <v>-</v>
      </c>
      <c r="Q518" s="146" t="str">
        <f>IF($N518="","-",_xlfn.XLOOKUP($N518,'FY25 Gold Book'!$A:$A,'FY25 Gold Book'!$D:$D,"-",0,1))</f>
        <v>-</v>
      </c>
      <c r="R518" s="52"/>
      <c r="S518" s="465" t="str" cm="1">
        <f t="array" ref="S518">IFERROR(
_xlfn.IFS(
$I518=600010,"36th District Judges (CC 600010)",
$I518=600014,"36th District Staff (CC 600014)",
$I518&lt;&gt;0,_xlfn.XLOOKUP($N518,'FY25 Gold Book'!$A:$A,'FY25 Gold Book'!$F:$F,"-",0,1)),
"-")</f>
        <v>-</v>
      </c>
      <c r="T518" s="465" t="str" cm="1">
        <f t="array" ref="T518">IFERROR(
_xlfn.IFS(
OR($R518="TASS",$R518="Seasonal"),"TASS / Part-Time (FICA Only)",
$A518=13,"BSEED",
$A518=20,"DDoT",
OR($A518=48,$A518=49),"DWSD",
$A518=72,"Library",
$I518=600010,"36th District Judges",
$I518=600014,"36th District Staff",
$N518&lt;&gt;0,_xlfn.XLOOKUP($N518,'FY25 Gold Book'!$A:$A,'FY25 Gold Book'!$H:$H,"-",0,1)),
"-")</f>
        <v>-</v>
      </c>
      <c r="U518" s="678"/>
      <c r="V518" s="679"/>
      <c r="W518" s="677"/>
      <c r="X518" s="134"/>
      <c r="Y518" s="135"/>
      <c r="Z518" s="147">
        <f>_xlfn.XLOOKUP($N518,'FY25 Gold Book'!$A:$A,'FY25 Gold Book'!$E:$E,0,0,1)</f>
        <v>0</v>
      </c>
      <c r="AA518" s="680">
        <f>_xlfn.XLOOKUP($N518,'FY25 Gold Book'!$A:$A,'FY25 Gold Book'!$G:$G,0,0,1)</f>
        <v>0</v>
      </c>
      <c r="AB518" s="148">
        <f t="shared" si="53"/>
        <v>0</v>
      </c>
      <c r="AC518" s="681">
        <v>0</v>
      </c>
      <c r="AD518" s="149">
        <f t="shared" si="54"/>
        <v>0</v>
      </c>
      <c r="AE518" s="147">
        <f>_xlfn.XLOOKUP($T518,'FY25 Fringe Rates'!$X$6:$X$15,'FY25 Fringe Rates'!$Y$6:$Y$15,0,0,1)</f>
        <v>0</v>
      </c>
      <c r="AF518" s="150">
        <f t="shared" si="49"/>
        <v>0</v>
      </c>
      <c r="AG518" s="136">
        <v>0</v>
      </c>
      <c r="AH518" s="149">
        <f t="shared" si="55"/>
        <v>0</v>
      </c>
      <c r="AI518" s="151">
        <f t="shared" si="50"/>
        <v>0</v>
      </c>
      <c r="AJ518" s="32"/>
    </row>
    <row r="519" spans="1:36">
      <c r="A519" s="145" t="str">
        <f t="shared" si="51"/>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02"/>
      <c r="H519" s="303" t="str">
        <f>IF($G519="","-",_xlfn.XLOOKUP($G519,Appr.Meta!$A:$A,Appr.Meta!$D:$D,"-",0,1))</f>
        <v>-</v>
      </c>
      <c r="I519" s="302"/>
      <c r="J519" s="303" t="str">
        <f>IF($I519="","-",_xlfn.XLOOKUP($I519,'CC.Meta'!$A:$A,'CC.Meta'!$D:$D,"-",0,1))</f>
        <v>-</v>
      </c>
      <c r="K519" s="306" t="str">
        <f t="shared" si="52"/>
        <v>--</v>
      </c>
      <c r="L519" s="302"/>
      <c r="M519" s="133"/>
      <c r="N519" s="234"/>
      <c r="O519" s="146" t="str">
        <f>IF($N519="","-",_xlfn.XLOOKUP($N519,'FY25 Gold Book'!$A:$A,'FY25 Gold Book'!$B:$B,"-",0,1))</f>
        <v>-</v>
      </c>
      <c r="P519" s="444" t="str">
        <f>IF($N519="","-",_xlfn.XLOOKUP($N519,'FY25 Gold Book'!$A:$A,'FY25 Gold Book'!$C:$C,"-",0,1))</f>
        <v>-</v>
      </c>
      <c r="Q519" s="146" t="str">
        <f>IF($N519="","-",_xlfn.XLOOKUP($N519,'FY25 Gold Book'!$A:$A,'FY25 Gold Book'!$D:$D,"-",0,1))</f>
        <v>-</v>
      </c>
      <c r="R519" s="52"/>
      <c r="S519" s="465" t="str" cm="1">
        <f t="array" ref="S519">IFERROR(
_xlfn.IFS(
$I519=600010,"36th District Judges (CC 600010)",
$I519=600014,"36th District Staff (CC 600014)",
$I519&lt;&gt;0,_xlfn.XLOOKUP($N519,'FY25 Gold Book'!$A:$A,'FY25 Gold Book'!$F:$F,"-",0,1)),
"-")</f>
        <v>-</v>
      </c>
      <c r="T519" s="465" t="str" cm="1">
        <f t="array" ref="T519">IFERROR(
_xlfn.IFS(
OR($R519="TASS",$R519="Seasonal"),"TASS / Part-Time (FICA Only)",
$A519=13,"BSEED",
$A519=20,"DDoT",
OR($A519=48,$A519=49),"DWSD",
$A519=72,"Library",
$I519=600010,"36th District Judges",
$I519=600014,"36th District Staff",
$N519&lt;&gt;0,_xlfn.XLOOKUP($N519,'FY25 Gold Book'!$A:$A,'FY25 Gold Book'!$H:$H,"-",0,1)),
"-")</f>
        <v>-</v>
      </c>
      <c r="U519" s="678"/>
      <c r="V519" s="679"/>
      <c r="W519" s="677"/>
      <c r="X519" s="134"/>
      <c r="Y519" s="135"/>
      <c r="Z519" s="147">
        <f>_xlfn.XLOOKUP($N519,'FY25 Gold Book'!$A:$A,'FY25 Gold Book'!$E:$E,0,0,1)</f>
        <v>0</v>
      </c>
      <c r="AA519" s="680">
        <f>_xlfn.XLOOKUP($N519,'FY25 Gold Book'!$A:$A,'FY25 Gold Book'!$G:$G,0,0,1)</f>
        <v>0</v>
      </c>
      <c r="AB519" s="148">
        <f t="shared" si="53"/>
        <v>0</v>
      </c>
      <c r="AC519" s="681">
        <v>0</v>
      </c>
      <c r="AD519" s="149">
        <f t="shared" si="54"/>
        <v>0</v>
      </c>
      <c r="AE519" s="147">
        <f>_xlfn.XLOOKUP($T519,'FY25 Fringe Rates'!$X$6:$X$15,'FY25 Fringe Rates'!$Y$6:$Y$15,0,0,1)</f>
        <v>0</v>
      </c>
      <c r="AF519" s="150">
        <f t="shared" si="49"/>
        <v>0</v>
      </c>
      <c r="AG519" s="136">
        <v>0</v>
      </c>
      <c r="AH519" s="149">
        <f t="shared" si="55"/>
        <v>0</v>
      </c>
      <c r="AI519" s="151">
        <f t="shared" si="50"/>
        <v>0</v>
      </c>
      <c r="AJ519" s="32"/>
    </row>
    <row r="520" spans="1:36">
      <c r="A520" s="145" t="str">
        <f t="shared" si="51"/>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02"/>
      <c r="H520" s="303" t="str">
        <f>IF($G520="","-",_xlfn.XLOOKUP($G520,Appr.Meta!$A:$A,Appr.Meta!$D:$D,"-",0,1))</f>
        <v>-</v>
      </c>
      <c r="I520" s="302"/>
      <c r="J520" s="303" t="str">
        <f>IF($I520="","-",_xlfn.XLOOKUP($I520,'CC.Meta'!$A:$A,'CC.Meta'!$D:$D,"-",0,1))</f>
        <v>-</v>
      </c>
      <c r="K520" s="306" t="str">
        <f t="shared" si="52"/>
        <v>--</v>
      </c>
      <c r="L520" s="302"/>
      <c r="M520" s="133"/>
      <c r="N520" s="234"/>
      <c r="O520" s="146" t="str">
        <f>IF($N520="","-",_xlfn.XLOOKUP($N520,'FY25 Gold Book'!$A:$A,'FY25 Gold Book'!$B:$B,"-",0,1))</f>
        <v>-</v>
      </c>
      <c r="P520" s="444" t="str">
        <f>IF($N520="","-",_xlfn.XLOOKUP($N520,'FY25 Gold Book'!$A:$A,'FY25 Gold Book'!$C:$C,"-",0,1))</f>
        <v>-</v>
      </c>
      <c r="Q520" s="146" t="str">
        <f>IF($N520="","-",_xlfn.XLOOKUP($N520,'FY25 Gold Book'!$A:$A,'FY25 Gold Book'!$D:$D,"-",0,1))</f>
        <v>-</v>
      </c>
      <c r="R520" s="52"/>
      <c r="S520" s="465" t="str" cm="1">
        <f t="array" ref="S520">IFERROR(
_xlfn.IFS(
$I520=600010,"36th District Judges (CC 600010)",
$I520=600014,"36th District Staff (CC 600014)",
$I520&lt;&gt;0,_xlfn.XLOOKUP($N520,'FY25 Gold Book'!$A:$A,'FY25 Gold Book'!$F:$F,"-",0,1)),
"-")</f>
        <v>-</v>
      </c>
      <c r="T520" s="465" t="str" cm="1">
        <f t="array" ref="T520">IFERROR(
_xlfn.IFS(
OR($R520="TASS",$R520="Seasonal"),"TASS / Part-Time (FICA Only)",
$A520=13,"BSEED",
$A520=20,"DDoT",
OR($A520=48,$A520=49),"DWSD",
$A520=72,"Library",
$I520=600010,"36th District Judges",
$I520=600014,"36th District Staff",
$N520&lt;&gt;0,_xlfn.XLOOKUP($N520,'FY25 Gold Book'!$A:$A,'FY25 Gold Book'!$H:$H,"-",0,1)),
"-")</f>
        <v>-</v>
      </c>
      <c r="U520" s="678"/>
      <c r="V520" s="679"/>
      <c r="W520" s="677"/>
      <c r="X520" s="134"/>
      <c r="Y520" s="135"/>
      <c r="Z520" s="147">
        <f>_xlfn.XLOOKUP($N520,'FY25 Gold Book'!$A:$A,'FY25 Gold Book'!$E:$E,0,0,1)</f>
        <v>0</v>
      </c>
      <c r="AA520" s="680">
        <f>_xlfn.XLOOKUP($N520,'FY25 Gold Book'!$A:$A,'FY25 Gold Book'!$G:$G,0,0,1)</f>
        <v>0</v>
      </c>
      <c r="AB520" s="148">
        <f t="shared" si="53"/>
        <v>0</v>
      </c>
      <c r="AC520" s="681">
        <v>0</v>
      </c>
      <c r="AD520" s="149">
        <f t="shared" si="54"/>
        <v>0</v>
      </c>
      <c r="AE520" s="147">
        <f>_xlfn.XLOOKUP($T520,'FY25 Fringe Rates'!$X$6:$X$15,'FY25 Fringe Rates'!$Y$6:$Y$15,0,0,1)</f>
        <v>0</v>
      </c>
      <c r="AF520" s="150">
        <f t="shared" si="49"/>
        <v>0</v>
      </c>
      <c r="AG520" s="136">
        <v>0</v>
      </c>
      <c r="AH520" s="149">
        <f t="shared" si="55"/>
        <v>0</v>
      </c>
      <c r="AI520" s="151">
        <f t="shared" si="50"/>
        <v>0</v>
      </c>
      <c r="AJ520" s="32"/>
    </row>
    <row r="521" spans="1:36">
      <c r="A521" s="145" t="str">
        <f t="shared" si="51"/>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02"/>
      <c r="H521" s="303" t="str">
        <f>IF($G521="","-",_xlfn.XLOOKUP($G521,Appr.Meta!$A:$A,Appr.Meta!$D:$D,"-",0,1))</f>
        <v>-</v>
      </c>
      <c r="I521" s="302"/>
      <c r="J521" s="303" t="str">
        <f>IF($I521="","-",_xlfn.XLOOKUP($I521,'CC.Meta'!$A:$A,'CC.Meta'!$D:$D,"-",0,1))</f>
        <v>-</v>
      </c>
      <c r="K521" s="306" t="str">
        <f t="shared" si="52"/>
        <v>--</v>
      </c>
      <c r="L521" s="302"/>
      <c r="M521" s="133"/>
      <c r="N521" s="234"/>
      <c r="O521" s="146" t="str">
        <f>IF($N521="","-",_xlfn.XLOOKUP($N521,'FY25 Gold Book'!$A:$A,'FY25 Gold Book'!$B:$B,"-",0,1))</f>
        <v>-</v>
      </c>
      <c r="P521" s="444" t="str">
        <f>IF($N521="","-",_xlfn.XLOOKUP($N521,'FY25 Gold Book'!$A:$A,'FY25 Gold Book'!$C:$C,"-",0,1))</f>
        <v>-</v>
      </c>
      <c r="Q521" s="146" t="str">
        <f>IF($N521="","-",_xlfn.XLOOKUP($N521,'FY25 Gold Book'!$A:$A,'FY25 Gold Book'!$D:$D,"-",0,1))</f>
        <v>-</v>
      </c>
      <c r="R521" s="52"/>
      <c r="S521" s="465" t="str" cm="1">
        <f t="array" ref="S521">IFERROR(
_xlfn.IFS(
$I521=600010,"36th District Judges (CC 600010)",
$I521=600014,"36th District Staff (CC 600014)",
$I521&lt;&gt;0,_xlfn.XLOOKUP($N521,'FY25 Gold Book'!$A:$A,'FY25 Gold Book'!$F:$F,"-",0,1)),
"-")</f>
        <v>-</v>
      </c>
      <c r="T521" s="465" t="str" cm="1">
        <f t="array" ref="T521">IFERROR(
_xlfn.IFS(
OR($R521="TASS",$R521="Seasonal"),"TASS / Part-Time (FICA Only)",
$A521=13,"BSEED",
$A521=20,"DDoT",
OR($A521=48,$A521=49),"DWSD",
$A521=72,"Library",
$I521=600010,"36th District Judges",
$I521=600014,"36th District Staff",
$N521&lt;&gt;0,_xlfn.XLOOKUP($N521,'FY25 Gold Book'!$A:$A,'FY25 Gold Book'!$H:$H,"-",0,1)),
"-")</f>
        <v>-</v>
      </c>
      <c r="U521" s="678"/>
      <c r="V521" s="679"/>
      <c r="W521" s="677"/>
      <c r="X521" s="134"/>
      <c r="Y521" s="135"/>
      <c r="Z521" s="147">
        <f>_xlfn.XLOOKUP($N521,'FY25 Gold Book'!$A:$A,'FY25 Gold Book'!$E:$E,0,0,1)</f>
        <v>0</v>
      </c>
      <c r="AA521" s="680">
        <f>_xlfn.XLOOKUP($N521,'FY25 Gold Book'!$A:$A,'FY25 Gold Book'!$G:$G,0,0,1)</f>
        <v>0</v>
      </c>
      <c r="AB521" s="148">
        <f t="shared" si="53"/>
        <v>0</v>
      </c>
      <c r="AC521" s="681">
        <v>0</v>
      </c>
      <c r="AD521" s="149">
        <f t="shared" si="54"/>
        <v>0</v>
      </c>
      <c r="AE521" s="147">
        <f>_xlfn.XLOOKUP($T521,'FY25 Fringe Rates'!$X$6:$X$15,'FY25 Fringe Rates'!$Y$6:$Y$15,0,0,1)</f>
        <v>0</v>
      </c>
      <c r="AF521" s="150">
        <f t="shared" si="49"/>
        <v>0</v>
      </c>
      <c r="AG521" s="136">
        <v>0</v>
      </c>
      <c r="AH521" s="149">
        <f t="shared" si="55"/>
        <v>0</v>
      </c>
      <c r="AI521" s="151">
        <f t="shared" si="50"/>
        <v>0</v>
      </c>
      <c r="AJ521" s="32"/>
    </row>
    <row r="522" spans="1:36">
      <c r="A522" s="145" t="str">
        <f t="shared" si="51"/>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02"/>
      <c r="H522" s="303" t="str">
        <f>IF($G522="","-",_xlfn.XLOOKUP($G522,Appr.Meta!$A:$A,Appr.Meta!$D:$D,"-",0,1))</f>
        <v>-</v>
      </c>
      <c r="I522" s="302"/>
      <c r="J522" s="303" t="str">
        <f>IF($I522="","-",_xlfn.XLOOKUP($I522,'CC.Meta'!$A:$A,'CC.Meta'!$D:$D,"-",0,1))</f>
        <v>-</v>
      </c>
      <c r="K522" s="306" t="str">
        <f t="shared" si="52"/>
        <v>--</v>
      </c>
      <c r="L522" s="302"/>
      <c r="M522" s="133"/>
      <c r="N522" s="234"/>
      <c r="O522" s="146" t="str">
        <f>IF($N522="","-",_xlfn.XLOOKUP($N522,'FY25 Gold Book'!$A:$A,'FY25 Gold Book'!$B:$B,"-",0,1))</f>
        <v>-</v>
      </c>
      <c r="P522" s="444" t="str">
        <f>IF($N522="","-",_xlfn.XLOOKUP($N522,'FY25 Gold Book'!$A:$A,'FY25 Gold Book'!$C:$C,"-",0,1))</f>
        <v>-</v>
      </c>
      <c r="Q522" s="146" t="str">
        <f>IF($N522="","-",_xlfn.XLOOKUP($N522,'FY25 Gold Book'!$A:$A,'FY25 Gold Book'!$D:$D,"-",0,1))</f>
        <v>-</v>
      </c>
      <c r="R522" s="52"/>
      <c r="S522" s="465" t="str" cm="1">
        <f t="array" ref="S522">IFERROR(
_xlfn.IFS(
$I522=600010,"36th District Judges (CC 600010)",
$I522=600014,"36th District Staff (CC 600014)",
$I522&lt;&gt;0,_xlfn.XLOOKUP($N522,'FY25 Gold Book'!$A:$A,'FY25 Gold Book'!$F:$F,"-",0,1)),
"-")</f>
        <v>-</v>
      </c>
      <c r="T522" s="465" t="str" cm="1">
        <f t="array" ref="T522">IFERROR(
_xlfn.IFS(
OR($R522="TASS",$R522="Seasonal"),"TASS / Part-Time (FICA Only)",
$A522=13,"BSEED",
$A522=20,"DDoT",
OR($A522=48,$A522=49),"DWSD",
$A522=72,"Library",
$I522=600010,"36th District Judges",
$I522=600014,"36th District Staff",
$N522&lt;&gt;0,_xlfn.XLOOKUP($N522,'FY25 Gold Book'!$A:$A,'FY25 Gold Book'!$H:$H,"-",0,1)),
"-")</f>
        <v>-</v>
      </c>
      <c r="U522" s="678"/>
      <c r="V522" s="679"/>
      <c r="W522" s="677"/>
      <c r="X522" s="134"/>
      <c r="Y522" s="135"/>
      <c r="Z522" s="147">
        <f>_xlfn.XLOOKUP($N522,'FY25 Gold Book'!$A:$A,'FY25 Gold Book'!$E:$E,0,0,1)</f>
        <v>0</v>
      </c>
      <c r="AA522" s="680">
        <f>_xlfn.XLOOKUP($N522,'FY25 Gold Book'!$A:$A,'FY25 Gold Book'!$G:$G,0,0,1)</f>
        <v>0</v>
      </c>
      <c r="AB522" s="148">
        <f t="shared" si="53"/>
        <v>0</v>
      </c>
      <c r="AC522" s="681">
        <v>0</v>
      </c>
      <c r="AD522" s="149">
        <f t="shared" si="54"/>
        <v>0</v>
      </c>
      <c r="AE522" s="147">
        <f>_xlfn.XLOOKUP($T522,'FY25 Fringe Rates'!$X$6:$X$15,'FY25 Fringe Rates'!$Y$6:$Y$15,0,0,1)</f>
        <v>0</v>
      </c>
      <c r="AF522" s="150">
        <f t="shared" si="49"/>
        <v>0</v>
      </c>
      <c r="AG522" s="136">
        <v>0</v>
      </c>
      <c r="AH522" s="149">
        <f t="shared" si="55"/>
        <v>0</v>
      </c>
      <c r="AI522" s="151">
        <f t="shared" si="50"/>
        <v>0</v>
      </c>
      <c r="AJ522" s="32"/>
    </row>
    <row r="523" spans="1:36">
      <c r="A523" s="145" t="str">
        <f t="shared" si="51"/>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02"/>
      <c r="H523" s="303" t="str">
        <f>IF($G523="","-",_xlfn.XLOOKUP($G523,Appr.Meta!$A:$A,Appr.Meta!$D:$D,"-",0,1))</f>
        <v>-</v>
      </c>
      <c r="I523" s="302"/>
      <c r="J523" s="303" t="str">
        <f>IF($I523="","-",_xlfn.XLOOKUP($I523,'CC.Meta'!$A:$A,'CC.Meta'!$D:$D,"-",0,1))</f>
        <v>-</v>
      </c>
      <c r="K523" s="306" t="str">
        <f t="shared" si="52"/>
        <v>--</v>
      </c>
      <c r="L523" s="302"/>
      <c r="M523" s="133"/>
      <c r="N523" s="234"/>
      <c r="O523" s="146" t="str">
        <f>IF($N523="","-",_xlfn.XLOOKUP($N523,'FY25 Gold Book'!$A:$A,'FY25 Gold Book'!$B:$B,"-",0,1))</f>
        <v>-</v>
      </c>
      <c r="P523" s="444" t="str">
        <f>IF($N523="","-",_xlfn.XLOOKUP($N523,'FY25 Gold Book'!$A:$A,'FY25 Gold Book'!$C:$C,"-",0,1))</f>
        <v>-</v>
      </c>
      <c r="Q523" s="146" t="str">
        <f>IF($N523="","-",_xlfn.XLOOKUP($N523,'FY25 Gold Book'!$A:$A,'FY25 Gold Book'!$D:$D,"-",0,1))</f>
        <v>-</v>
      </c>
      <c r="R523" s="52"/>
      <c r="S523" s="465" t="str" cm="1">
        <f t="array" ref="S523">IFERROR(
_xlfn.IFS(
$I523=600010,"36th District Judges (CC 600010)",
$I523=600014,"36th District Staff (CC 600014)",
$I523&lt;&gt;0,_xlfn.XLOOKUP($N523,'FY25 Gold Book'!$A:$A,'FY25 Gold Book'!$F:$F,"-",0,1)),
"-")</f>
        <v>-</v>
      </c>
      <c r="T523" s="465" t="str" cm="1">
        <f t="array" ref="T523">IFERROR(
_xlfn.IFS(
OR($R523="TASS",$R523="Seasonal"),"TASS / Part-Time (FICA Only)",
$A523=13,"BSEED",
$A523=20,"DDoT",
OR($A523=48,$A523=49),"DWSD",
$A523=72,"Library",
$I523=600010,"36th District Judges",
$I523=600014,"36th District Staff",
$N523&lt;&gt;0,_xlfn.XLOOKUP($N523,'FY25 Gold Book'!$A:$A,'FY25 Gold Book'!$H:$H,"-",0,1)),
"-")</f>
        <v>-</v>
      </c>
      <c r="U523" s="678"/>
      <c r="V523" s="679"/>
      <c r="W523" s="677"/>
      <c r="X523" s="134"/>
      <c r="Y523" s="135"/>
      <c r="Z523" s="147">
        <f>_xlfn.XLOOKUP($N523,'FY25 Gold Book'!$A:$A,'FY25 Gold Book'!$E:$E,0,0,1)</f>
        <v>0</v>
      </c>
      <c r="AA523" s="680">
        <f>_xlfn.XLOOKUP($N523,'FY25 Gold Book'!$A:$A,'FY25 Gold Book'!$G:$G,0,0,1)</f>
        <v>0</v>
      </c>
      <c r="AB523" s="148">
        <f t="shared" si="53"/>
        <v>0</v>
      </c>
      <c r="AC523" s="681">
        <v>0</v>
      </c>
      <c r="AD523" s="149">
        <f t="shared" si="54"/>
        <v>0</v>
      </c>
      <c r="AE523" s="147">
        <f>_xlfn.XLOOKUP($T523,'FY25 Fringe Rates'!$X$6:$X$15,'FY25 Fringe Rates'!$Y$6:$Y$15,0,0,1)</f>
        <v>0</v>
      </c>
      <c r="AF523" s="150">
        <f t="shared" si="49"/>
        <v>0</v>
      </c>
      <c r="AG523" s="136">
        <v>0</v>
      </c>
      <c r="AH523" s="149">
        <f t="shared" si="55"/>
        <v>0</v>
      </c>
      <c r="AI523" s="151">
        <f t="shared" si="50"/>
        <v>0</v>
      </c>
      <c r="AJ523" s="32"/>
    </row>
    <row r="524" spans="1:36">
      <c r="A524" s="145" t="str">
        <f t="shared" si="51"/>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02"/>
      <c r="H524" s="303" t="str">
        <f>IF($G524="","-",_xlfn.XLOOKUP($G524,Appr.Meta!$A:$A,Appr.Meta!$D:$D,"-",0,1))</f>
        <v>-</v>
      </c>
      <c r="I524" s="302"/>
      <c r="J524" s="303" t="str">
        <f>IF($I524="","-",_xlfn.XLOOKUP($I524,'CC.Meta'!$A:$A,'CC.Meta'!$D:$D,"-",0,1))</f>
        <v>-</v>
      </c>
      <c r="K524" s="306" t="str">
        <f t="shared" si="52"/>
        <v>--</v>
      </c>
      <c r="L524" s="302"/>
      <c r="M524" s="133"/>
      <c r="N524" s="234"/>
      <c r="O524" s="146" t="str">
        <f>IF($N524="","-",_xlfn.XLOOKUP($N524,'FY25 Gold Book'!$A:$A,'FY25 Gold Book'!$B:$B,"-",0,1))</f>
        <v>-</v>
      </c>
      <c r="P524" s="444" t="str">
        <f>IF($N524="","-",_xlfn.XLOOKUP($N524,'FY25 Gold Book'!$A:$A,'FY25 Gold Book'!$C:$C,"-",0,1))</f>
        <v>-</v>
      </c>
      <c r="Q524" s="146" t="str">
        <f>IF($N524="","-",_xlfn.XLOOKUP($N524,'FY25 Gold Book'!$A:$A,'FY25 Gold Book'!$D:$D,"-",0,1))</f>
        <v>-</v>
      </c>
      <c r="R524" s="52"/>
      <c r="S524" s="465" t="str" cm="1">
        <f t="array" ref="S524">IFERROR(
_xlfn.IFS(
$I524=600010,"36th District Judges (CC 600010)",
$I524=600014,"36th District Staff (CC 600014)",
$I524&lt;&gt;0,_xlfn.XLOOKUP($N524,'FY25 Gold Book'!$A:$A,'FY25 Gold Book'!$F:$F,"-",0,1)),
"-")</f>
        <v>-</v>
      </c>
      <c r="T524" s="465" t="str" cm="1">
        <f t="array" ref="T524">IFERROR(
_xlfn.IFS(
OR($R524="TASS",$R524="Seasonal"),"TASS / Part-Time (FICA Only)",
$A524=13,"BSEED",
$A524=20,"DDoT",
OR($A524=48,$A524=49),"DWSD",
$A524=72,"Library",
$I524=600010,"36th District Judges",
$I524=600014,"36th District Staff",
$N524&lt;&gt;0,_xlfn.XLOOKUP($N524,'FY25 Gold Book'!$A:$A,'FY25 Gold Book'!$H:$H,"-",0,1)),
"-")</f>
        <v>-</v>
      </c>
      <c r="U524" s="678"/>
      <c r="V524" s="679"/>
      <c r="W524" s="677"/>
      <c r="X524" s="134"/>
      <c r="Y524" s="135"/>
      <c r="Z524" s="147">
        <f>_xlfn.XLOOKUP($N524,'FY25 Gold Book'!$A:$A,'FY25 Gold Book'!$E:$E,0,0,1)</f>
        <v>0</v>
      </c>
      <c r="AA524" s="680">
        <f>_xlfn.XLOOKUP($N524,'FY25 Gold Book'!$A:$A,'FY25 Gold Book'!$G:$G,0,0,1)</f>
        <v>0</v>
      </c>
      <c r="AB524" s="148">
        <f t="shared" si="53"/>
        <v>0</v>
      </c>
      <c r="AC524" s="681">
        <v>0</v>
      </c>
      <c r="AD524" s="149">
        <f t="shared" si="54"/>
        <v>0</v>
      </c>
      <c r="AE524" s="147">
        <f>_xlfn.XLOOKUP($T524,'FY25 Fringe Rates'!$X$6:$X$15,'FY25 Fringe Rates'!$Y$6:$Y$15,0,0,1)</f>
        <v>0</v>
      </c>
      <c r="AF524" s="150">
        <f t="shared" si="49"/>
        <v>0</v>
      </c>
      <c r="AG524" s="136">
        <v>0</v>
      </c>
      <c r="AH524" s="149">
        <f t="shared" si="55"/>
        <v>0</v>
      </c>
      <c r="AI524" s="151">
        <f t="shared" si="50"/>
        <v>0</v>
      </c>
      <c r="AJ524" s="32"/>
    </row>
    <row r="525" spans="1:36">
      <c r="A525" s="145" t="str">
        <f t="shared" si="51"/>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02"/>
      <c r="H525" s="303" t="str">
        <f>IF($G525="","-",_xlfn.XLOOKUP($G525,Appr.Meta!$A:$A,Appr.Meta!$D:$D,"-",0,1))</f>
        <v>-</v>
      </c>
      <c r="I525" s="302"/>
      <c r="J525" s="303" t="str">
        <f>IF($I525="","-",_xlfn.XLOOKUP($I525,'CC.Meta'!$A:$A,'CC.Meta'!$D:$D,"-",0,1))</f>
        <v>-</v>
      </c>
      <c r="K525" s="306" t="str">
        <f t="shared" si="52"/>
        <v>--</v>
      </c>
      <c r="L525" s="302"/>
      <c r="M525" s="133"/>
      <c r="N525" s="234"/>
      <c r="O525" s="146" t="str">
        <f>IF($N525="","-",_xlfn.XLOOKUP($N525,'FY25 Gold Book'!$A:$A,'FY25 Gold Book'!$B:$B,"-",0,1))</f>
        <v>-</v>
      </c>
      <c r="P525" s="444" t="str">
        <f>IF($N525="","-",_xlfn.XLOOKUP($N525,'FY25 Gold Book'!$A:$A,'FY25 Gold Book'!$C:$C,"-",0,1))</f>
        <v>-</v>
      </c>
      <c r="Q525" s="146" t="str">
        <f>IF($N525="","-",_xlfn.XLOOKUP($N525,'FY25 Gold Book'!$A:$A,'FY25 Gold Book'!$D:$D,"-",0,1))</f>
        <v>-</v>
      </c>
      <c r="R525" s="52"/>
      <c r="S525" s="465" t="str" cm="1">
        <f t="array" ref="S525">IFERROR(
_xlfn.IFS(
$I525=600010,"36th District Judges (CC 600010)",
$I525=600014,"36th District Staff (CC 600014)",
$I525&lt;&gt;0,_xlfn.XLOOKUP($N525,'FY25 Gold Book'!$A:$A,'FY25 Gold Book'!$F:$F,"-",0,1)),
"-")</f>
        <v>-</v>
      </c>
      <c r="T525" s="465" t="str" cm="1">
        <f t="array" ref="T525">IFERROR(
_xlfn.IFS(
OR($R525="TASS",$R525="Seasonal"),"TASS / Part-Time (FICA Only)",
$A525=13,"BSEED",
$A525=20,"DDoT",
OR($A525=48,$A525=49),"DWSD",
$A525=72,"Library",
$I525=600010,"36th District Judges",
$I525=600014,"36th District Staff",
$N525&lt;&gt;0,_xlfn.XLOOKUP($N525,'FY25 Gold Book'!$A:$A,'FY25 Gold Book'!$H:$H,"-",0,1)),
"-")</f>
        <v>-</v>
      </c>
      <c r="U525" s="678"/>
      <c r="V525" s="679"/>
      <c r="W525" s="677"/>
      <c r="X525" s="134"/>
      <c r="Y525" s="135"/>
      <c r="Z525" s="147">
        <f>_xlfn.XLOOKUP($N525,'FY25 Gold Book'!$A:$A,'FY25 Gold Book'!$E:$E,0,0,1)</f>
        <v>0</v>
      </c>
      <c r="AA525" s="680">
        <f>_xlfn.XLOOKUP($N525,'FY25 Gold Book'!$A:$A,'FY25 Gold Book'!$G:$G,0,0,1)</f>
        <v>0</v>
      </c>
      <c r="AB525" s="148">
        <f t="shared" si="53"/>
        <v>0</v>
      </c>
      <c r="AC525" s="681">
        <v>0</v>
      </c>
      <c r="AD525" s="149">
        <f t="shared" si="54"/>
        <v>0</v>
      </c>
      <c r="AE525" s="147">
        <f>_xlfn.XLOOKUP($T525,'FY25 Fringe Rates'!$X$6:$X$15,'FY25 Fringe Rates'!$Y$6:$Y$15,0,0,1)</f>
        <v>0</v>
      </c>
      <c r="AF525" s="150">
        <f t="shared" si="49"/>
        <v>0</v>
      </c>
      <c r="AG525" s="136">
        <v>0</v>
      </c>
      <c r="AH525" s="149">
        <f t="shared" si="55"/>
        <v>0</v>
      </c>
      <c r="AI525" s="151">
        <f t="shared" si="50"/>
        <v>0</v>
      </c>
      <c r="AJ525" s="32"/>
    </row>
    <row r="526" spans="1:36">
      <c r="A526" s="145" t="str">
        <f t="shared" si="51"/>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02"/>
      <c r="H526" s="303" t="str">
        <f>IF($G526="","-",_xlfn.XLOOKUP($G526,Appr.Meta!$A:$A,Appr.Meta!$D:$D,"-",0,1))</f>
        <v>-</v>
      </c>
      <c r="I526" s="302"/>
      <c r="J526" s="303" t="str">
        <f>IF($I526="","-",_xlfn.XLOOKUP($I526,'CC.Meta'!$A:$A,'CC.Meta'!$D:$D,"-",0,1))</f>
        <v>-</v>
      </c>
      <c r="K526" s="306" t="str">
        <f t="shared" si="52"/>
        <v>--</v>
      </c>
      <c r="L526" s="302"/>
      <c r="M526" s="133"/>
      <c r="N526" s="234"/>
      <c r="O526" s="146" t="str">
        <f>IF($N526="","-",_xlfn.XLOOKUP($N526,'FY25 Gold Book'!$A:$A,'FY25 Gold Book'!$B:$B,"-",0,1))</f>
        <v>-</v>
      </c>
      <c r="P526" s="444" t="str">
        <f>IF($N526="","-",_xlfn.XLOOKUP($N526,'FY25 Gold Book'!$A:$A,'FY25 Gold Book'!$C:$C,"-",0,1))</f>
        <v>-</v>
      </c>
      <c r="Q526" s="146" t="str">
        <f>IF($N526="","-",_xlfn.XLOOKUP($N526,'FY25 Gold Book'!$A:$A,'FY25 Gold Book'!$D:$D,"-",0,1))</f>
        <v>-</v>
      </c>
      <c r="R526" s="52"/>
      <c r="S526" s="465" t="str" cm="1">
        <f t="array" ref="S526">IFERROR(
_xlfn.IFS(
$I526=600010,"36th District Judges (CC 600010)",
$I526=600014,"36th District Staff (CC 600014)",
$I526&lt;&gt;0,_xlfn.XLOOKUP($N526,'FY25 Gold Book'!$A:$A,'FY25 Gold Book'!$F:$F,"-",0,1)),
"-")</f>
        <v>-</v>
      </c>
      <c r="T526" s="465" t="str" cm="1">
        <f t="array" ref="T526">IFERROR(
_xlfn.IFS(
OR($R526="TASS",$R526="Seasonal"),"TASS / Part-Time (FICA Only)",
$A526=13,"BSEED",
$A526=20,"DDoT",
OR($A526=48,$A526=49),"DWSD",
$A526=72,"Library",
$I526=600010,"36th District Judges",
$I526=600014,"36th District Staff",
$N526&lt;&gt;0,_xlfn.XLOOKUP($N526,'FY25 Gold Book'!$A:$A,'FY25 Gold Book'!$H:$H,"-",0,1)),
"-")</f>
        <v>-</v>
      </c>
      <c r="U526" s="678"/>
      <c r="V526" s="679"/>
      <c r="W526" s="677"/>
      <c r="X526" s="134"/>
      <c r="Y526" s="135"/>
      <c r="Z526" s="147">
        <f>_xlfn.XLOOKUP($N526,'FY25 Gold Book'!$A:$A,'FY25 Gold Book'!$E:$E,0,0,1)</f>
        <v>0</v>
      </c>
      <c r="AA526" s="680">
        <f>_xlfn.XLOOKUP($N526,'FY25 Gold Book'!$A:$A,'FY25 Gold Book'!$G:$G,0,0,1)</f>
        <v>0</v>
      </c>
      <c r="AB526" s="148">
        <f t="shared" si="53"/>
        <v>0</v>
      </c>
      <c r="AC526" s="681">
        <v>0</v>
      </c>
      <c r="AD526" s="149">
        <f t="shared" si="54"/>
        <v>0</v>
      </c>
      <c r="AE526" s="147">
        <f>_xlfn.XLOOKUP($T526,'FY25 Fringe Rates'!$X$6:$X$15,'FY25 Fringe Rates'!$Y$6:$Y$15,0,0,1)</f>
        <v>0</v>
      </c>
      <c r="AF526" s="150">
        <f t="shared" si="49"/>
        <v>0</v>
      </c>
      <c r="AG526" s="136">
        <v>0</v>
      </c>
      <c r="AH526" s="149">
        <f t="shared" si="55"/>
        <v>0</v>
      </c>
      <c r="AI526" s="151">
        <f t="shared" si="50"/>
        <v>0</v>
      </c>
      <c r="AJ526" s="32"/>
    </row>
    <row r="527" spans="1:36">
      <c r="A527" s="145" t="str">
        <f t="shared" si="51"/>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02"/>
      <c r="H527" s="303" t="str">
        <f>IF($G527="","-",_xlfn.XLOOKUP($G527,Appr.Meta!$A:$A,Appr.Meta!$D:$D,"-",0,1))</f>
        <v>-</v>
      </c>
      <c r="I527" s="302"/>
      <c r="J527" s="303" t="str">
        <f>IF($I527="","-",_xlfn.XLOOKUP($I527,'CC.Meta'!$A:$A,'CC.Meta'!$D:$D,"-",0,1))</f>
        <v>-</v>
      </c>
      <c r="K527" s="306" t="str">
        <f t="shared" si="52"/>
        <v>--</v>
      </c>
      <c r="L527" s="302"/>
      <c r="M527" s="133"/>
      <c r="N527" s="234"/>
      <c r="O527" s="146" t="str">
        <f>IF($N527="","-",_xlfn.XLOOKUP($N527,'FY25 Gold Book'!$A:$A,'FY25 Gold Book'!$B:$B,"-",0,1))</f>
        <v>-</v>
      </c>
      <c r="P527" s="444" t="str">
        <f>IF($N527="","-",_xlfn.XLOOKUP($N527,'FY25 Gold Book'!$A:$A,'FY25 Gold Book'!$C:$C,"-",0,1))</f>
        <v>-</v>
      </c>
      <c r="Q527" s="146" t="str">
        <f>IF($N527="","-",_xlfn.XLOOKUP($N527,'FY25 Gold Book'!$A:$A,'FY25 Gold Book'!$D:$D,"-",0,1))</f>
        <v>-</v>
      </c>
      <c r="R527" s="52"/>
      <c r="S527" s="465" t="str" cm="1">
        <f t="array" ref="S527">IFERROR(
_xlfn.IFS(
$I527=600010,"36th District Judges (CC 600010)",
$I527=600014,"36th District Staff (CC 600014)",
$I527&lt;&gt;0,_xlfn.XLOOKUP($N527,'FY25 Gold Book'!$A:$A,'FY25 Gold Book'!$F:$F,"-",0,1)),
"-")</f>
        <v>-</v>
      </c>
      <c r="T527" s="465" t="str" cm="1">
        <f t="array" ref="T527">IFERROR(
_xlfn.IFS(
OR($R527="TASS",$R527="Seasonal"),"TASS / Part-Time (FICA Only)",
$A527=13,"BSEED",
$A527=20,"DDoT",
OR($A527=48,$A527=49),"DWSD",
$A527=72,"Library",
$I527=600010,"36th District Judges",
$I527=600014,"36th District Staff",
$N527&lt;&gt;0,_xlfn.XLOOKUP($N527,'FY25 Gold Book'!$A:$A,'FY25 Gold Book'!$H:$H,"-",0,1)),
"-")</f>
        <v>-</v>
      </c>
      <c r="U527" s="678"/>
      <c r="V527" s="679"/>
      <c r="W527" s="677"/>
      <c r="X527" s="134"/>
      <c r="Y527" s="135"/>
      <c r="Z527" s="147">
        <f>_xlfn.XLOOKUP($N527,'FY25 Gold Book'!$A:$A,'FY25 Gold Book'!$E:$E,0,0,1)</f>
        <v>0</v>
      </c>
      <c r="AA527" s="680">
        <f>_xlfn.XLOOKUP($N527,'FY25 Gold Book'!$A:$A,'FY25 Gold Book'!$G:$G,0,0,1)</f>
        <v>0</v>
      </c>
      <c r="AB527" s="148">
        <f t="shared" si="53"/>
        <v>0</v>
      </c>
      <c r="AC527" s="681">
        <v>0</v>
      </c>
      <c r="AD527" s="149">
        <f t="shared" si="54"/>
        <v>0</v>
      </c>
      <c r="AE527" s="147">
        <f>_xlfn.XLOOKUP($T527,'FY25 Fringe Rates'!$X$6:$X$15,'FY25 Fringe Rates'!$Y$6:$Y$15,0,0,1)</f>
        <v>0</v>
      </c>
      <c r="AF527" s="150">
        <f t="shared" ref="AF527:AF590" si="56">ROUND($AD527*$AE527,0)</f>
        <v>0</v>
      </c>
      <c r="AG527" s="136">
        <v>0</v>
      </c>
      <c r="AH527" s="149">
        <f t="shared" si="55"/>
        <v>0</v>
      </c>
      <c r="AI527" s="151">
        <f t="shared" ref="AI527:AI590" si="57">ROUND($AD527+$AH527,0)</f>
        <v>0</v>
      </c>
      <c r="AJ527" s="32"/>
    </row>
    <row r="528" spans="1:36">
      <c r="A528" s="145" t="str">
        <f t="shared" ref="A528:A591" si="58">IFERROR(VALUE(LEFT($I528,2)),"-")</f>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02"/>
      <c r="H528" s="303" t="str">
        <f>IF($G528="","-",_xlfn.XLOOKUP($G528,Appr.Meta!$A:$A,Appr.Meta!$D:$D,"-",0,1))</f>
        <v>-</v>
      </c>
      <c r="I528" s="302"/>
      <c r="J528" s="303" t="str">
        <f>IF($I528="","-",_xlfn.XLOOKUP($I528,'CC.Meta'!$A:$A,'CC.Meta'!$D:$D,"-",0,1))</f>
        <v>-</v>
      </c>
      <c r="K528" s="306" t="str">
        <f t="shared" ref="K528:K591" si="59">_xlfn.CONCAT($D528,"-",$G528,"-",$I528)</f>
        <v>--</v>
      </c>
      <c r="L528" s="302"/>
      <c r="M528" s="133"/>
      <c r="N528" s="234"/>
      <c r="O528" s="146" t="str">
        <f>IF($N528="","-",_xlfn.XLOOKUP($N528,'FY25 Gold Book'!$A:$A,'FY25 Gold Book'!$B:$B,"-",0,1))</f>
        <v>-</v>
      </c>
      <c r="P528" s="444" t="str">
        <f>IF($N528="","-",_xlfn.XLOOKUP($N528,'FY25 Gold Book'!$A:$A,'FY25 Gold Book'!$C:$C,"-",0,1))</f>
        <v>-</v>
      </c>
      <c r="Q528" s="146" t="str">
        <f>IF($N528="","-",_xlfn.XLOOKUP($N528,'FY25 Gold Book'!$A:$A,'FY25 Gold Book'!$D:$D,"-",0,1))</f>
        <v>-</v>
      </c>
      <c r="R528" s="52"/>
      <c r="S528" s="465" t="str" cm="1">
        <f t="array" ref="S528">IFERROR(
_xlfn.IFS(
$I528=600010,"36th District Judges (CC 600010)",
$I528=600014,"36th District Staff (CC 600014)",
$I528&lt;&gt;0,_xlfn.XLOOKUP($N528,'FY25 Gold Book'!$A:$A,'FY25 Gold Book'!$F:$F,"-",0,1)),
"-")</f>
        <v>-</v>
      </c>
      <c r="T528" s="465" t="str" cm="1">
        <f t="array" ref="T528">IFERROR(
_xlfn.IFS(
OR($R528="TASS",$R528="Seasonal"),"TASS / Part-Time (FICA Only)",
$A528=13,"BSEED",
$A528=20,"DDoT",
OR($A528=48,$A528=49),"DWSD",
$A528=72,"Library",
$I528=600010,"36th District Judges",
$I528=600014,"36th District Staff",
$N528&lt;&gt;0,_xlfn.XLOOKUP($N528,'FY25 Gold Book'!$A:$A,'FY25 Gold Book'!$H:$H,"-",0,1)),
"-")</f>
        <v>-</v>
      </c>
      <c r="U528" s="678"/>
      <c r="V528" s="679"/>
      <c r="W528" s="677"/>
      <c r="X528" s="134"/>
      <c r="Y528" s="135"/>
      <c r="Z528" s="147">
        <f>_xlfn.XLOOKUP($N528,'FY25 Gold Book'!$A:$A,'FY25 Gold Book'!$E:$E,0,0,1)</f>
        <v>0</v>
      </c>
      <c r="AA528" s="680">
        <f>_xlfn.XLOOKUP($N528,'FY25 Gold Book'!$A:$A,'FY25 Gold Book'!$G:$G,0,0,1)</f>
        <v>0</v>
      </c>
      <c r="AB528" s="148">
        <f t="shared" ref="AB528:AB591" si="60">ROUND(($Y528*(1+$Z528))*(1+$AA528),0)</f>
        <v>0</v>
      </c>
      <c r="AC528" s="681">
        <v>0</v>
      </c>
      <c r="AD528" s="149">
        <f t="shared" ref="AD528:AD591" si="61">ROUND($AB528+$AC528,0)</f>
        <v>0</v>
      </c>
      <c r="AE528" s="147">
        <f>_xlfn.XLOOKUP($T528,'FY25 Fringe Rates'!$X$6:$X$15,'FY25 Fringe Rates'!$Y$6:$Y$15,0,0,1)</f>
        <v>0</v>
      </c>
      <c r="AF528" s="150">
        <f t="shared" si="56"/>
        <v>0</v>
      </c>
      <c r="AG528" s="136">
        <v>0</v>
      </c>
      <c r="AH528" s="149">
        <f t="shared" ref="AH528:AH591" si="62">ROUND($AF528+$AG528,0)</f>
        <v>0</v>
      </c>
      <c r="AI528" s="151">
        <f t="shared" si="57"/>
        <v>0</v>
      </c>
      <c r="AJ528" s="32"/>
    </row>
    <row r="529" spans="1:36">
      <c r="A529" s="145" t="str">
        <f t="shared" si="58"/>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02"/>
      <c r="H529" s="303" t="str">
        <f>IF($G529="","-",_xlfn.XLOOKUP($G529,Appr.Meta!$A:$A,Appr.Meta!$D:$D,"-",0,1))</f>
        <v>-</v>
      </c>
      <c r="I529" s="302"/>
      <c r="J529" s="303" t="str">
        <f>IF($I529="","-",_xlfn.XLOOKUP($I529,'CC.Meta'!$A:$A,'CC.Meta'!$D:$D,"-",0,1))</f>
        <v>-</v>
      </c>
      <c r="K529" s="306" t="str">
        <f t="shared" si="59"/>
        <v>--</v>
      </c>
      <c r="L529" s="302"/>
      <c r="M529" s="133"/>
      <c r="N529" s="234"/>
      <c r="O529" s="146" t="str">
        <f>IF($N529="","-",_xlfn.XLOOKUP($N529,'FY25 Gold Book'!$A:$A,'FY25 Gold Book'!$B:$B,"-",0,1))</f>
        <v>-</v>
      </c>
      <c r="P529" s="444" t="str">
        <f>IF($N529="","-",_xlfn.XLOOKUP($N529,'FY25 Gold Book'!$A:$A,'FY25 Gold Book'!$C:$C,"-",0,1))</f>
        <v>-</v>
      </c>
      <c r="Q529" s="146" t="str">
        <f>IF($N529="","-",_xlfn.XLOOKUP($N529,'FY25 Gold Book'!$A:$A,'FY25 Gold Book'!$D:$D,"-",0,1))</f>
        <v>-</v>
      </c>
      <c r="R529" s="52"/>
      <c r="S529" s="465" t="str" cm="1">
        <f t="array" ref="S529">IFERROR(
_xlfn.IFS(
$I529=600010,"36th District Judges (CC 600010)",
$I529=600014,"36th District Staff (CC 600014)",
$I529&lt;&gt;0,_xlfn.XLOOKUP($N529,'FY25 Gold Book'!$A:$A,'FY25 Gold Book'!$F:$F,"-",0,1)),
"-")</f>
        <v>-</v>
      </c>
      <c r="T529" s="465" t="str" cm="1">
        <f t="array" ref="T529">IFERROR(
_xlfn.IFS(
OR($R529="TASS",$R529="Seasonal"),"TASS / Part-Time (FICA Only)",
$A529=13,"BSEED",
$A529=20,"DDoT",
OR($A529=48,$A529=49),"DWSD",
$A529=72,"Library",
$I529=600010,"36th District Judges",
$I529=600014,"36th District Staff",
$N529&lt;&gt;0,_xlfn.XLOOKUP($N529,'FY25 Gold Book'!$A:$A,'FY25 Gold Book'!$H:$H,"-",0,1)),
"-")</f>
        <v>-</v>
      </c>
      <c r="U529" s="678"/>
      <c r="V529" s="679"/>
      <c r="W529" s="677"/>
      <c r="X529" s="134"/>
      <c r="Y529" s="135"/>
      <c r="Z529" s="147">
        <f>_xlfn.XLOOKUP($N529,'FY25 Gold Book'!$A:$A,'FY25 Gold Book'!$E:$E,0,0,1)</f>
        <v>0</v>
      </c>
      <c r="AA529" s="680">
        <f>_xlfn.XLOOKUP($N529,'FY25 Gold Book'!$A:$A,'FY25 Gold Book'!$G:$G,0,0,1)</f>
        <v>0</v>
      </c>
      <c r="AB529" s="148">
        <f t="shared" si="60"/>
        <v>0</v>
      </c>
      <c r="AC529" s="681">
        <v>0</v>
      </c>
      <c r="AD529" s="149">
        <f t="shared" si="61"/>
        <v>0</v>
      </c>
      <c r="AE529" s="147">
        <f>_xlfn.XLOOKUP($T529,'FY25 Fringe Rates'!$X$6:$X$15,'FY25 Fringe Rates'!$Y$6:$Y$15,0,0,1)</f>
        <v>0</v>
      </c>
      <c r="AF529" s="150">
        <f t="shared" si="56"/>
        <v>0</v>
      </c>
      <c r="AG529" s="136">
        <v>0</v>
      </c>
      <c r="AH529" s="149">
        <f t="shared" si="62"/>
        <v>0</v>
      </c>
      <c r="AI529" s="151">
        <f t="shared" si="57"/>
        <v>0</v>
      </c>
      <c r="AJ529" s="32"/>
    </row>
    <row r="530" spans="1:36">
      <c r="A530" s="145" t="str">
        <f t="shared" si="58"/>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02"/>
      <c r="H530" s="303" t="str">
        <f>IF($G530="","-",_xlfn.XLOOKUP($G530,Appr.Meta!$A:$A,Appr.Meta!$D:$D,"-",0,1))</f>
        <v>-</v>
      </c>
      <c r="I530" s="302"/>
      <c r="J530" s="303" t="str">
        <f>IF($I530="","-",_xlfn.XLOOKUP($I530,'CC.Meta'!$A:$A,'CC.Meta'!$D:$D,"-",0,1))</f>
        <v>-</v>
      </c>
      <c r="K530" s="306" t="str">
        <f t="shared" si="59"/>
        <v>--</v>
      </c>
      <c r="L530" s="302"/>
      <c r="M530" s="133"/>
      <c r="N530" s="234"/>
      <c r="O530" s="146" t="str">
        <f>IF($N530="","-",_xlfn.XLOOKUP($N530,'FY25 Gold Book'!$A:$A,'FY25 Gold Book'!$B:$B,"-",0,1))</f>
        <v>-</v>
      </c>
      <c r="P530" s="444" t="str">
        <f>IF($N530="","-",_xlfn.XLOOKUP($N530,'FY25 Gold Book'!$A:$A,'FY25 Gold Book'!$C:$C,"-",0,1))</f>
        <v>-</v>
      </c>
      <c r="Q530" s="146" t="str">
        <f>IF($N530="","-",_xlfn.XLOOKUP($N530,'FY25 Gold Book'!$A:$A,'FY25 Gold Book'!$D:$D,"-",0,1))</f>
        <v>-</v>
      </c>
      <c r="R530" s="52"/>
      <c r="S530" s="465" t="str" cm="1">
        <f t="array" ref="S530">IFERROR(
_xlfn.IFS(
$I530=600010,"36th District Judges (CC 600010)",
$I530=600014,"36th District Staff (CC 600014)",
$I530&lt;&gt;0,_xlfn.XLOOKUP($N530,'FY25 Gold Book'!$A:$A,'FY25 Gold Book'!$F:$F,"-",0,1)),
"-")</f>
        <v>-</v>
      </c>
      <c r="T530" s="465" t="str" cm="1">
        <f t="array" ref="T530">IFERROR(
_xlfn.IFS(
OR($R530="TASS",$R530="Seasonal"),"TASS / Part-Time (FICA Only)",
$A530=13,"BSEED",
$A530=20,"DDoT",
OR($A530=48,$A530=49),"DWSD",
$A530=72,"Library",
$I530=600010,"36th District Judges",
$I530=600014,"36th District Staff",
$N530&lt;&gt;0,_xlfn.XLOOKUP($N530,'FY25 Gold Book'!$A:$A,'FY25 Gold Book'!$H:$H,"-",0,1)),
"-")</f>
        <v>-</v>
      </c>
      <c r="U530" s="678"/>
      <c r="V530" s="679"/>
      <c r="W530" s="677"/>
      <c r="X530" s="134"/>
      <c r="Y530" s="135"/>
      <c r="Z530" s="147">
        <f>_xlfn.XLOOKUP($N530,'FY25 Gold Book'!$A:$A,'FY25 Gold Book'!$E:$E,0,0,1)</f>
        <v>0</v>
      </c>
      <c r="AA530" s="680">
        <f>_xlfn.XLOOKUP($N530,'FY25 Gold Book'!$A:$A,'FY25 Gold Book'!$G:$G,0,0,1)</f>
        <v>0</v>
      </c>
      <c r="AB530" s="148">
        <f t="shared" si="60"/>
        <v>0</v>
      </c>
      <c r="AC530" s="681">
        <v>0</v>
      </c>
      <c r="AD530" s="149">
        <f t="shared" si="61"/>
        <v>0</v>
      </c>
      <c r="AE530" s="147">
        <f>_xlfn.XLOOKUP($T530,'FY25 Fringe Rates'!$X$6:$X$15,'FY25 Fringe Rates'!$Y$6:$Y$15,0,0,1)</f>
        <v>0</v>
      </c>
      <c r="AF530" s="150">
        <f t="shared" si="56"/>
        <v>0</v>
      </c>
      <c r="AG530" s="136">
        <v>0</v>
      </c>
      <c r="AH530" s="149">
        <f t="shared" si="62"/>
        <v>0</v>
      </c>
      <c r="AI530" s="151">
        <f t="shared" si="57"/>
        <v>0</v>
      </c>
      <c r="AJ530" s="32"/>
    </row>
    <row r="531" spans="1:36">
      <c r="A531" s="145" t="str">
        <f t="shared" si="58"/>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02"/>
      <c r="H531" s="303" t="str">
        <f>IF($G531="","-",_xlfn.XLOOKUP($G531,Appr.Meta!$A:$A,Appr.Meta!$D:$D,"-",0,1))</f>
        <v>-</v>
      </c>
      <c r="I531" s="302"/>
      <c r="J531" s="303" t="str">
        <f>IF($I531="","-",_xlfn.XLOOKUP($I531,'CC.Meta'!$A:$A,'CC.Meta'!$D:$D,"-",0,1))</f>
        <v>-</v>
      </c>
      <c r="K531" s="306" t="str">
        <f t="shared" si="59"/>
        <v>--</v>
      </c>
      <c r="L531" s="302"/>
      <c r="M531" s="133"/>
      <c r="N531" s="234"/>
      <c r="O531" s="146" t="str">
        <f>IF($N531="","-",_xlfn.XLOOKUP($N531,'FY25 Gold Book'!$A:$A,'FY25 Gold Book'!$B:$B,"-",0,1))</f>
        <v>-</v>
      </c>
      <c r="P531" s="444" t="str">
        <f>IF($N531="","-",_xlfn.XLOOKUP($N531,'FY25 Gold Book'!$A:$A,'FY25 Gold Book'!$C:$C,"-",0,1))</f>
        <v>-</v>
      </c>
      <c r="Q531" s="146" t="str">
        <f>IF($N531="","-",_xlfn.XLOOKUP($N531,'FY25 Gold Book'!$A:$A,'FY25 Gold Book'!$D:$D,"-",0,1))</f>
        <v>-</v>
      </c>
      <c r="R531" s="52"/>
      <c r="S531" s="465" t="str" cm="1">
        <f t="array" ref="S531">IFERROR(
_xlfn.IFS(
$I531=600010,"36th District Judges (CC 600010)",
$I531=600014,"36th District Staff (CC 600014)",
$I531&lt;&gt;0,_xlfn.XLOOKUP($N531,'FY25 Gold Book'!$A:$A,'FY25 Gold Book'!$F:$F,"-",0,1)),
"-")</f>
        <v>-</v>
      </c>
      <c r="T531" s="465" t="str" cm="1">
        <f t="array" ref="T531">IFERROR(
_xlfn.IFS(
OR($R531="TASS",$R531="Seasonal"),"TASS / Part-Time (FICA Only)",
$A531=13,"BSEED",
$A531=20,"DDoT",
OR($A531=48,$A531=49),"DWSD",
$A531=72,"Library",
$I531=600010,"36th District Judges",
$I531=600014,"36th District Staff",
$N531&lt;&gt;0,_xlfn.XLOOKUP($N531,'FY25 Gold Book'!$A:$A,'FY25 Gold Book'!$H:$H,"-",0,1)),
"-")</f>
        <v>-</v>
      </c>
      <c r="U531" s="678"/>
      <c r="V531" s="679"/>
      <c r="W531" s="677"/>
      <c r="X531" s="134"/>
      <c r="Y531" s="135"/>
      <c r="Z531" s="147">
        <f>_xlfn.XLOOKUP($N531,'FY25 Gold Book'!$A:$A,'FY25 Gold Book'!$E:$E,0,0,1)</f>
        <v>0</v>
      </c>
      <c r="AA531" s="680">
        <f>_xlfn.XLOOKUP($N531,'FY25 Gold Book'!$A:$A,'FY25 Gold Book'!$G:$G,0,0,1)</f>
        <v>0</v>
      </c>
      <c r="AB531" s="148">
        <f t="shared" si="60"/>
        <v>0</v>
      </c>
      <c r="AC531" s="681">
        <v>0</v>
      </c>
      <c r="AD531" s="149">
        <f t="shared" si="61"/>
        <v>0</v>
      </c>
      <c r="AE531" s="147">
        <f>_xlfn.XLOOKUP($T531,'FY25 Fringe Rates'!$X$6:$X$15,'FY25 Fringe Rates'!$Y$6:$Y$15,0,0,1)</f>
        <v>0</v>
      </c>
      <c r="AF531" s="150">
        <f t="shared" si="56"/>
        <v>0</v>
      </c>
      <c r="AG531" s="136">
        <v>0</v>
      </c>
      <c r="AH531" s="149">
        <f t="shared" si="62"/>
        <v>0</v>
      </c>
      <c r="AI531" s="151">
        <f t="shared" si="57"/>
        <v>0</v>
      </c>
      <c r="AJ531" s="32"/>
    </row>
    <row r="532" spans="1:36">
      <c r="A532" s="145" t="str">
        <f t="shared" si="58"/>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02"/>
      <c r="H532" s="303" t="str">
        <f>IF($G532="","-",_xlfn.XLOOKUP($G532,Appr.Meta!$A:$A,Appr.Meta!$D:$D,"-",0,1))</f>
        <v>-</v>
      </c>
      <c r="I532" s="302"/>
      <c r="J532" s="303" t="str">
        <f>IF($I532="","-",_xlfn.XLOOKUP($I532,'CC.Meta'!$A:$A,'CC.Meta'!$D:$D,"-",0,1))</f>
        <v>-</v>
      </c>
      <c r="K532" s="306" t="str">
        <f t="shared" si="59"/>
        <v>--</v>
      </c>
      <c r="L532" s="302"/>
      <c r="M532" s="133"/>
      <c r="N532" s="234"/>
      <c r="O532" s="146" t="str">
        <f>IF($N532="","-",_xlfn.XLOOKUP($N532,'FY25 Gold Book'!$A:$A,'FY25 Gold Book'!$B:$B,"-",0,1))</f>
        <v>-</v>
      </c>
      <c r="P532" s="444" t="str">
        <f>IF($N532="","-",_xlfn.XLOOKUP($N532,'FY25 Gold Book'!$A:$A,'FY25 Gold Book'!$C:$C,"-",0,1))</f>
        <v>-</v>
      </c>
      <c r="Q532" s="146" t="str">
        <f>IF($N532="","-",_xlfn.XLOOKUP($N532,'FY25 Gold Book'!$A:$A,'FY25 Gold Book'!$D:$D,"-",0,1))</f>
        <v>-</v>
      </c>
      <c r="R532" s="52"/>
      <c r="S532" s="465" t="str" cm="1">
        <f t="array" ref="S532">IFERROR(
_xlfn.IFS(
$I532=600010,"36th District Judges (CC 600010)",
$I532=600014,"36th District Staff (CC 600014)",
$I532&lt;&gt;0,_xlfn.XLOOKUP($N532,'FY25 Gold Book'!$A:$A,'FY25 Gold Book'!$F:$F,"-",0,1)),
"-")</f>
        <v>-</v>
      </c>
      <c r="T532" s="465" t="str" cm="1">
        <f t="array" ref="T532">IFERROR(
_xlfn.IFS(
OR($R532="TASS",$R532="Seasonal"),"TASS / Part-Time (FICA Only)",
$A532=13,"BSEED",
$A532=20,"DDoT",
OR($A532=48,$A532=49),"DWSD",
$A532=72,"Library",
$I532=600010,"36th District Judges",
$I532=600014,"36th District Staff",
$N532&lt;&gt;0,_xlfn.XLOOKUP($N532,'FY25 Gold Book'!$A:$A,'FY25 Gold Book'!$H:$H,"-",0,1)),
"-")</f>
        <v>-</v>
      </c>
      <c r="U532" s="678"/>
      <c r="V532" s="679"/>
      <c r="W532" s="677"/>
      <c r="X532" s="134"/>
      <c r="Y532" s="135"/>
      <c r="Z532" s="147">
        <f>_xlfn.XLOOKUP($N532,'FY25 Gold Book'!$A:$A,'FY25 Gold Book'!$E:$E,0,0,1)</f>
        <v>0</v>
      </c>
      <c r="AA532" s="680">
        <f>_xlfn.XLOOKUP($N532,'FY25 Gold Book'!$A:$A,'FY25 Gold Book'!$G:$G,0,0,1)</f>
        <v>0</v>
      </c>
      <c r="AB532" s="148">
        <f t="shared" si="60"/>
        <v>0</v>
      </c>
      <c r="AC532" s="681">
        <v>0</v>
      </c>
      <c r="AD532" s="149">
        <f t="shared" si="61"/>
        <v>0</v>
      </c>
      <c r="AE532" s="147">
        <f>_xlfn.XLOOKUP($T532,'FY25 Fringe Rates'!$X$6:$X$15,'FY25 Fringe Rates'!$Y$6:$Y$15,0,0,1)</f>
        <v>0</v>
      </c>
      <c r="AF532" s="150">
        <f t="shared" si="56"/>
        <v>0</v>
      </c>
      <c r="AG532" s="136">
        <v>0</v>
      </c>
      <c r="AH532" s="149">
        <f t="shared" si="62"/>
        <v>0</v>
      </c>
      <c r="AI532" s="151">
        <f t="shared" si="57"/>
        <v>0</v>
      </c>
      <c r="AJ532" s="32"/>
    </row>
    <row r="533" spans="1:36">
      <c r="A533" s="145" t="str">
        <f t="shared" si="58"/>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02"/>
      <c r="H533" s="303" t="str">
        <f>IF($G533="","-",_xlfn.XLOOKUP($G533,Appr.Meta!$A:$A,Appr.Meta!$D:$D,"-",0,1))</f>
        <v>-</v>
      </c>
      <c r="I533" s="302"/>
      <c r="J533" s="303" t="str">
        <f>IF($I533="","-",_xlfn.XLOOKUP($I533,'CC.Meta'!$A:$A,'CC.Meta'!$D:$D,"-",0,1))</f>
        <v>-</v>
      </c>
      <c r="K533" s="306" t="str">
        <f t="shared" si="59"/>
        <v>--</v>
      </c>
      <c r="L533" s="302"/>
      <c r="M533" s="133"/>
      <c r="N533" s="234"/>
      <c r="O533" s="146" t="str">
        <f>IF($N533="","-",_xlfn.XLOOKUP($N533,'FY25 Gold Book'!$A:$A,'FY25 Gold Book'!$B:$B,"-",0,1))</f>
        <v>-</v>
      </c>
      <c r="P533" s="444" t="str">
        <f>IF($N533="","-",_xlfn.XLOOKUP($N533,'FY25 Gold Book'!$A:$A,'FY25 Gold Book'!$C:$C,"-",0,1))</f>
        <v>-</v>
      </c>
      <c r="Q533" s="146" t="str">
        <f>IF($N533="","-",_xlfn.XLOOKUP($N533,'FY25 Gold Book'!$A:$A,'FY25 Gold Book'!$D:$D,"-",0,1))</f>
        <v>-</v>
      </c>
      <c r="R533" s="52"/>
      <c r="S533" s="465" t="str" cm="1">
        <f t="array" ref="S533">IFERROR(
_xlfn.IFS(
$I533=600010,"36th District Judges (CC 600010)",
$I533=600014,"36th District Staff (CC 600014)",
$I533&lt;&gt;0,_xlfn.XLOOKUP($N533,'FY25 Gold Book'!$A:$A,'FY25 Gold Book'!$F:$F,"-",0,1)),
"-")</f>
        <v>-</v>
      </c>
      <c r="T533" s="465" t="str" cm="1">
        <f t="array" ref="T533">IFERROR(
_xlfn.IFS(
OR($R533="TASS",$R533="Seasonal"),"TASS / Part-Time (FICA Only)",
$A533=13,"BSEED",
$A533=20,"DDoT",
OR($A533=48,$A533=49),"DWSD",
$A533=72,"Library",
$I533=600010,"36th District Judges",
$I533=600014,"36th District Staff",
$N533&lt;&gt;0,_xlfn.XLOOKUP($N533,'FY25 Gold Book'!$A:$A,'FY25 Gold Book'!$H:$H,"-",0,1)),
"-")</f>
        <v>-</v>
      </c>
      <c r="U533" s="678"/>
      <c r="V533" s="679"/>
      <c r="W533" s="677"/>
      <c r="X533" s="134"/>
      <c r="Y533" s="135"/>
      <c r="Z533" s="147">
        <f>_xlfn.XLOOKUP($N533,'FY25 Gold Book'!$A:$A,'FY25 Gold Book'!$E:$E,0,0,1)</f>
        <v>0</v>
      </c>
      <c r="AA533" s="680">
        <f>_xlfn.XLOOKUP($N533,'FY25 Gold Book'!$A:$A,'FY25 Gold Book'!$G:$G,0,0,1)</f>
        <v>0</v>
      </c>
      <c r="AB533" s="148">
        <f t="shared" si="60"/>
        <v>0</v>
      </c>
      <c r="AC533" s="681">
        <v>0</v>
      </c>
      <c r="AD533" s="149">
        <f t="shared" si="61"/>
        <v>0</v>
      </c>
      <c r="AE533" s="147">
        <f>_xlfn.XLOOKUP($T533,'FY25 Fringe Rates'!$X$6:$X$15,'FY25 Fringe Rates'!$Y$6:$Y$15,0,0,1)</f>
        <v>0</v>
      </c>
      <c r="AF533" s="150">
        <f t="shared" si="56"/>
        <v>0</v>
      </c>
      <c r="AG533" s="136">
        <v>0</v>
      </c>
      <c r="AH533" s="149">
        <f t="shared" si="62"/>
        <v>0</v>
      </c>
      <c r="AI533" s="151">
        <f t="shared" si="57"/>
        <v>0</v>
      </c>
      <c r="AJ533" s="32"/>
    </row>
    <row r="534" spans="1:36">
      <c r="A534" s="145" t="str">
        <f t="shared" si="58"/>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02"/>
      <c r="H534" s="303" t="str">
        <f>IF($G534="","-",_xlfn.XLOOKUP($G534,Appr.Meta!$A:$A,Appr.Meta!$D:$D,"-",0,1))</f>
        <v>-</v>
      </c>
      <c r="I534" s="302"/>
      <c r="J534" s="303" t="str">
        <f>IF($I534="","-",_xlfn.XLOOKUP($I534,'CC.Meta'!$A:$A,'CC.Meta'!$D:$D,"-",0,1))</f>
        <v>-</v>
      </c>
      <c r="K534" s="306" t="str">
        <f t="shared" si="59"/>
        <v>--</v>
      </c>
      <c r="L534" s="302"/>
      <c r="M534" s="133"/>
      <c r="N534" s="234"/>
      <c r="O534" s="146" t="str">
        <f>IF($N534="","-",_xlfn.XLOOKUP($N534,'FY25 Gold Book'!$A:$A,'FY25 Gold Book'!$B:$B,"-",0,1))</f>
        <v>-</v>
      </c>
      <c r="P534" s="444" t="str">
        <f>IF($N534="","-",_xlfn.XLOOKUP($N534,'FY25 Gold Book'!$A:$A,'FY25 Gold Book'!$C:$C,"-",0,1))</f>
        <v>-</v>
      </c>
      <c r="Q534" s="146" t="str">
        <f>IF($N534="","-",_xlfn.XLOOKUP($N534,'FY25 Gold Book'!$A:$A,'FY25 Gold Book'!$D:$D,"-",0,1))</f>
        <v>-</v>
      </c>
      <c r="R534" s="52"/>
      <c r="S534" s="465" t="str" cm="1">
        <f t="array" ref="S534">IFERROR(
_xlfn.IFS(
$I534=600010,"36th District Judges (CC 600010)",
$I534=600014,"36th District Staff (CC 600014)",
$I534&lt;&gt;0,_xlfn.XLOOKUP($N534,'FY25 Gold Book'!$A:$A,'FY25 Gold Book'!$F:$F,"-",0,1)),
"-")</f>
        <v>-</v>
      </c>
      <c r="T534" s="465" t="str" cm="1">
        <f t="array" ref="T534">IFERROR(
_xlfn.IFS(
OR($R534="TASS",$R534="Seasonal"),"TASS / Part-Time (FICA Only)",
$A534=13,"BSEED",
$A534=20,"DDoT",
OR($A534=48,$A534=49),"DWSD",
$A534=72,"Library",
$I534=600010,"36th District Judges",
$I534=600014,"36th District Staff",
$N534&lt;&gt;0,_xlfn.XLOOKUP($N534,'FY25 Gold Book'!$A:$A,'FY25 Gold Book'!$H:$H,"-",0,1)),
"-")</f>
        <v>-</v>
      </c>
      <c r="U534" s="678"/>
      <c r="V534" s="679"/>
      <c r="W534" s="677"/>
      <c r="X534" s="134"/>
      <c r="Y534" s="135"/>
      <c r="Z534" s="147">
        <f>_xlfn.XLOOKUP($N534,'FY25 Gold Book'!$A:$A,'FY25 Gold Book'!$E:$E,0,0,1)</f>
        <v>0</v>
      </c>
      <c r="AA534" s="680">
        <f>_xlfn.XLOOKUP($N534,'FY25 Gold Book'!$A:$A,'FY25 Gold Book'!$G:$G,0,0,1)</f>
        <v>0</v>
      </c>
      <c r="AB534" s="148">
        <f t="shared" si="60"/>
        <v>0</v>
      </c>
      <c r="AC534" s="681">
        <v>0</v>
      </c>
      <c r="AD534" s="149">
        <f t="shared" si="61"/>
        <v>0</v>
      </c>
      <c r="AE534" s="147">
        <f>_xlfn.XLOOKUP($T534,'FY25 Fringe Rates'!$X$6:$X$15,'FY25 Fringe Rates'!$Y$6:$Y$15,0,0,1)</f>
        <v>0</v>
      </c>
      <c r="AF534" s="150">
        <f t="shared" si="56"/>
        <v>0</v>
      </c>
      <c r="AG534" s="136">
        <v>0</v>
      </c>
      <c r="AH534" s="149">
        <f t="shared" si="62"/>
        <v>0</v>
      </c>
      <c r="AI534" s="151">
        <f t="shared" si="57"/>
        <v>0</v>
      </c>
      <c r="AJ534" s="32"/>
    </row>
    <row r="535" spans="1:36">
      <c r="A535" s="145" t="str">
        <f t="shared" si="58"/>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02"/>
      <c r="H535" s="303" t="str">
        <f>IF($G535="","-",_xlfn.XLOOKUP($G535,Appr.Meta!$A:$A,Appr.Meta!$D:$D,"-",0,1))</f>
        <v>-</v>
      </c>
      <c r="I535" s="302"/>
      <c r="J535" s="303" t="str">
        <f>IF($I535="","-",_xlfn.XLOOKUP($I535,'CC.Meta'!$A:$A,'CC.Meta'!$D:$D,"-",0,1))</f>
        <v>-</v>
      </c>
      <c r="K535" s="306" t="str">
        <f t="shared" si="59"/>
        <v>--</v>
      </c>
      <c r="L535" s="302"/>
      <c r="M535" s="133"/>
      <c r="N535" s="234"/>
      <c r="O535" s="146" t="str">
        <f>IF($N535="","-",_xlfn.XLOOKUP($N535,'FY25 Gold Book'!$A:$A,'FY25 Gold Book'!$B:$B,"-",0,1))</f>
        <v>-</v>
      </c>
      <c r="P535" s="444" t="str">
        <f>IF($N535="","-",_xlfn.XLOOKUP($N535,'FY25 Gold Book'!$A:$A,'FY25 Gold Book'!$C:$C,"-",0,1))</f>
        <v>-</v>
      </c>
      <c r="Q535" s="146" t="str">
        <f>IF($N535="","-",_xlfn.XLOOKUP($N535,'FY25 Gold Book'!$A:$A,'FY25 Gold Book'!$D:$D,"-",0,1))</f>
        <v>-</v>
      </c>
      <c r="R535" s="52"/>
      <c r="S535" s="465" t="str" cm="1">
        <f t="array" ref="S535">IFERROR(
_xlfn.IFS(
$I535=600010,"36th District Judges (CC 600010)",
$I535=600014,"36th District Staff (CC 600014)",
$I535&lt;&gt;0,_xlfn.XLOOKUP($N535,'FY25 Gold Book'!$A:$A,'FY25 Gold Book'!$F:$F,"-",0,1)),
"-")</f>
        <v>-</v>
      </c>
      <c r="T535" s="465" t="str" cm="1">
        <f t="array" ref="T535">IFERROR(
_xlfn.IFS(
OR($R535="TASS",$R535="Seasonal"),"TASS / Part-Time (FICA Only)",
$A535=13,"BSEED",
$A535=20,"DDoT",
OR($A535=48,$A535=49),"DWSD",
$A535=72,"Library",
$I535=600010,"36th District Judges",
$I535=600014,"36th District Staff",
$N535&lt;&gt;0,_xlfn.XLOOKUP($N535,'FY25 Gold Book'!$A:$A,'FY25 Gold Book'!$H:$H,"-",0,1)),
"-")</f>
        <v>-</v>
      </c>
      <c r="U535" s="678"/>
      <c r="V535" s="679"/>
      <c r="W535" s="677"/>
      <c r="X535" s="134"/>
      <c r="Y535" s="135"/>
      <c r="Z535" s="147">
        <f>_xlfn.XLOOKUP($N535,'FY25 Gold Book'!$A:$A,'FY25 Gold Book'!$E:$E,0,0,1)</f>
        <v>0</v>
      </c>
      <c r="AA535" s="680">
        <f>_xlfn.XLOOKUP($N535,'FY25 Gold Book'!$A:$A,'FY25 Gold Book'!$G:$G,0,0,1)</f>
        <v>0</v>
      </c>
      <c r="AB535" s="148">
        <f t="shared" si="60"/>
        <v>0</v>
      </c>
      <c r="AC535" s="681">
        <v>0</v>
      </c>
      <c r="AD535" s="149">
        <f t="shared" si="61"/>
        <v>0</v>
      </c>
      <c r="AE535" s="147">
        <f>_xlfn.XLOOKUP($T535,'FY25 Fringe Rates'!$X$6:$X$15,'FY25 Fringe Rates'!$Y$6:$Y$15,0,0,1)</f>
        <v>0</v>
      </c>
      <c r="AF535" s="150">
        <f t="shared" si="56"/>
        <v>0</v>
      </c>
      <c r="AG535" s="136">
        <v>0</v>
      </c>
      <c r="AH535" s="149">
        <f t="shared" si="62"/>
        <v>0</v>
      </c>
      <c r="AI535" s="151">
        <f t="shared" si="57"/>
        <v>0</v>
      </c>
      <c r="AJ535" s="32"/>
    </row>
    <row r="536" spans="1:36">
      <c r="A536" s="145" t="str">
        <f t="shared" si="58"/>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02"/>
      <c r="H536" s="303" t="str">
        <f>IF($G536="","-",_xlfn.XLOOKUP($G536,Appr.Meta!$A:$A,Appr.Meta!$D:$D,"-",0,1))</f>
        <v>-</v>
      </c>
      <c r="I536" s="302"/>
      <c r="J536" s="303" t="str">
        <f>IF($I536="","-",_xlfn.XLOOKUP($I536,'CC.Meta'!$A:$A,'CC.Meta'!$D:$D,"-",0,1))</f>
        <v>-</v>
      </c>
      <c r="K536" s="306" t="str">
        <f t="shared" si="59"/>
        <v>--</v>
      </c>
      <c r="L536" s="302"/>
      <c r="M536" s="133"/>
      <c r="N536" s="234"/>
      <c r="O536" s="146" t="str">
        <f>IF($N536="","-",_xlfn.XLOOKUP($N536,'FY25 Gold Book'!$A:$A,'FY25 Gold Book'!$B:$B,"-",0,1))</f>
        <v>-</v>
      </c>
      <c r="P536" s="444" t="str">
        <f>IF($N536="","-",_xlfn.XLOOKUP($N536,'FY25 Gold Book'!$A:$A,'FY25 Gold Book'!$C:$C,"-",0,1))</f>
        <v>-</v>
      </c>
      <c r="Q536" s="146" t="str">
        <f>IF($N536="","-",_xlfn.XLOOKUP($N536,'FY25 Gold Book'!$A:$A,'FY25 Gold Book'!$D:$D,"-",0,1))</f>
        <v>-</v>
      </c>
      <c r="R536" s="52"/>
      <c r="S536" s="465" t="str" cm="1">
        <f t="array" ref="S536">IFERROR(
_xlfn.IFS(
$I536=600010,"36th District Judges (CC 600010)",
$I536=600014,"36th District Staff (CC 600014)",
$I536&lt;&gt;0,_xlfn.XLOOKUP($N536,'FY25 Gold Book'!$A:$A,'FY25 Gold Book'!$F:$F,"-",0,1)),
"-")</f>
        <v>-</v>
      </c>
      <c r="T536" s="465" t="str" cm="1">
        <f t="array" ref="T536">IFERROR(
_xlfn.IFS(
OR($R536="TASS",$R536="Seasonal"),"TASS / Part-Time (FICA Only)",
$A536=13,"BSEED",
$A536=20,"DDoT",
OR($A536=48,$A536=49),"DWSD",
$A536=72,"Library",
$I536=600010,"36th District Judges",
$I536=600014,"36th District Staff",
$N536&lt;&gt;0,_xlfn.XLOOKUP($N536,'FY25 Gold Book'!$A:$A,'FY25 Gold Book'!$H:$H,"-",0,1)),
"-")</f>
        <v>-</v>
      </c>
      <c r="U536" s="678"/>
      <c r="V536" s="679"/>
      <c r="W536" s="677"/>
      <c r="X536" s="134"/>
      <c r="Y536" s="135"/>
      <c r="Z536" s="147">
        <f>_xlfn.XLOOKUP($N536,'FY25 Gold Book'!$A:$A,'FY25 Gold Book'!$E:$E,0,0,1)</f>
        <v>0</v>
      </c>
      <c r="AA536" s="680">
        <f>_xlfn.XLOOKUP($N536,'FY25 Gold Book'!$A:$A,'FY25 Gold Book'!$G:$G,0,0,1)</f>
        <v>0</v>
      </c>
      <c r="AB536" s="148">
        <f t="shared" si="60"/>
        <v>0</v>
      </c>
      <c r="AC536" s="681">
        <v>0</v>
      </c>
      <c r="AD536" s="149">
        <f t="shared" si="61"/>
        <v>0</v>
      </c>
      <c r="AE536" s="147">
        <f>_xlfn.XLOOKUP($T536,'FY25 Fringe Rates'!$X$6:$X$15,'FY25 Fringe Rates'!$Y$6:$Y$15,0,0,1)</f>
        <v>0</v>
      </c>
      <c r="AF536" s="150">
        <f t="shared" si="56"/>
        <v>0</v>
      </c>
      <c r="AG536" s="136">
        <v>0</v>
      </c>
      <c r="AH536" s="149">
        <f t="shared" si="62"/>
        <v>0</v>
      </c>
      <c r="AI536" s="151">
        <f t="shared" si="57"/>
        <v>0</v>
      </c>
      <c r="AJ536" s="32"/>
    </row>
    <row r="537" spans="1:36">
      <c r="A537" s="145" t="str">
        <f t="shared" si="58"/>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02"/>
      <c r="H537" s="303" t="str">
        <f>IF($G537="","-",_xlfn.XLOOKUP($G537,Appr.Meta!$A:$A,Appr.Meta!$D:$D,"-",0,1))</f>
        <v>-</v>
      </c>
      <c r="I537" s="302"/>
      <c r="J537" s="303" t="str">
        <f>IF($I537="","-",_xlfn.XLOOKUP($I537,'CC.Meta'!$A:$A,'CC.Meta'!$D:$D,"-",0,1))</f>
        <v>-</v>
      </c>
      <c r="K537" s="306" t="str">
        <f t="shared" si="59"/>
        <v>--</v>
      </c>
      <c r="L537" s="302"/>
      <c r="M537" s="133"/>
      <c r="N537" s="234"/>
      <c r="O537" s="146" t="str">
        <f>IF($N537="","-",_xlfn.XLOOKUP($N537,'FY25 Gold Book'!$A:$A,'FY25 Gold Book'!$B:$B,"-",0,1))</f>
        <v>-</v>
      </c>
      <c r="P537" s="444" t="str">
        <f>IF($N537="","-",_xlfn.XLOOKUP($N537,'FY25 Gold Book'!$A:$A,'FY25 Gold Book'!$C:$C,"-",0,1))</f>
        <v>-</v>
      </c>
      <c r="Q537" s="146" t="str">
        <f>IF($N537="","-",_xlfn.XLOOKUP($N537,'FY25 Gold Book'!$A:$A,'FY25 Gold Book'!$D:$D,"-",0,1))</f>
        <v>-</v>
      </c>
      <c r="R537" s="52"/>
      <c r="S537" s="465" t="str" cm="1">
        <f t="array" ref="S537">IFERROR(
_xlfn.IFS(
$I537=600010,"36th District Judges (CC 600010)",
$I537=600014,"36th District Staff (CC 600014)",
$I537&lt;&gt;0,_xlfn.XLOOKUP($N537,'FY25 Gold Book'!$A:$A,'FY25 Gold Book'!$F:$F,"-",0,1)),
"-")</f>
        <v>-</v>
      </c>
      <c r="T537" s="465" t="str" cm="1">
        <f t="array" ref="T537">IFERROR(
_xlfn.IFS(
OR($R537="TASS",$R537="Seasonal"),"TASS / Part-Time (FICA Only)",
$A537=13,"BSEED",
$A537=20,"DDoT",
OR($A537=48,$A537=49),"DWSD",
$A537=72,"Library",
$I537=600010,"36th District Judges",
$I537=600014,"36th District Staff",
$N537&lt;&gt;0,_xlfn.XLOOKUP($N537,'FY25 Gold Book'!$A:$A,'FY25 Gold Book'!$H:$H,"-",0,1)),
"-")</f>
        <v>-</v>
      </c>
      <c r="U537" s="678"/>
      <c r="V537" s="679"/>
      <c r="W537" s="677"/>
      <c r="X537" s="134"/>
      <c r="Y537" s="135"/>
      <c r="Z537" s="147">
        <f>_xlfn.XLOOKUP($N537,'FY25 Gold Book'!$A:$A,'FY25 Gold Book'!$E:$E,0,0,1)</f>
        <v>0</v>
      </c>
      <c r="AA537" s="680">
        <f>_xlfn.XLOOKUP($N537,'FY25 Gold Book'!$A:$A,'FY25 Gold Book'!$G:$G,0,0,1)</f>
        <v>0</v>
      </c>
      <c r="AB537" s="148">
        <f t="shared" si="60"/>
        <v>0</v>
      </c>
      <c r="AC537" s="681">
        <v>0</v>
      </c>
      <c r="AD537" s="149">
        <f t="shared" si="61"/>
        <v>0</v>
      </c>
      <c r="AE537" s="147">
        <f>_xlfn.XLOOKUP($T537,'FY25 Fringe Rates'!$X$6:$X$15,'FY25 Fringe Rates'!$Y$6:$Y$15,0,0,1)</f>
        <v>0</v>
      </c>
      <c r="AF537" s="150">
        <f t="shared" si="56"/>
        <v>0</v>
      </c>
      <c r="AG537" s="136">
        <v>0</v>
      </c>
      <c r="AH537" s="149">
        <f t="shared" si="62"/>
        <v>0</v>
      </c>
      <c r="AI537" s="151">
        <f t="shared" si="57"/>
        <v>0</v>
      </c>
      <c r="AJ537" s="32"/>
    </row>
    <row r="538" spans="1:36">
      <c r="A538" s="145" t="str">
        <f t="shared" si="58"/>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02"/>
      <c r="H538" s="303" t="str">
        <f>IF($G538="","-",_xlfn.XLOOKUP($G538,Appr.Meta!$A:$A,Appr.Meta!$D:$D,"-",0,1))</f>
        <v>-</v>
      </c>
      <c r="I538" s="302"/>
      <c r="J538" s="303" t="str">
        <f>IF($I538="","-",_xlfn.XLOOKUP($I538,'CC.Meta'!$A:$A,'CC.Meta'!$D:$D,"-",0,1))</f>
        <v>-</v>
      </c>
      <c r="K538" s="306" t="str">
        <f t="shared" si="59"/>
        <v>--</v>
      </c>
      <c r="L538" s="302"/>
      <c r="M538" s="133"/>
      <c r="N538" s="234"/>
      <c r="O538" s="146" t="str">
        <f>IF($N538="","-",_xlfn.XLOOKUP($N538,'FY25 Gold Book'!$A:$A,'FY25 Gold Book'!$B:$B,"-",0,1))</f>
        <v>-</v>
      </c>
      <c r="P538" s="444" t="str">
        <f>IF($N538="","-",_xlfn.XLOOKUP($N538,'FY25 Gold Book'!$A:$A,'FY25 Gold Book'!$C:$C,"-",0,1))</f>
        <v>-</v>
      </c>
      <c r="Q538" s="146" t="str">
        <f>IF($N538="","-",_xlfn.XLOOKUP($N538,'FY25 Gold Book'!$A:$A,'FY25 Gold Book'!$D:$D,"-",0,1))</f>
        <v>-</v>
      </c>
      <c r="R538" s="52"/>
      <c r="S538" s="465" t="str" cm="1">
        <f t="array" ref="S538">IFERROR(
_xlfn.IFS(
$I538=600010,"36th District Judges (CC 600010)",
$I538=600014,"36th District Staff (CC 600014)",
$I538&lt;&gt;0,_xlfn.XLOOKUP($N538,'FY25 Gold Book'!$A:$A,'FY25 Gold Book'!$F:$F,"-",0,1)),
"-")</f>
        <v>-</v>
      </c>
      <c r="T538" s="465" t="str" cm="1">
        <f t="array" ref="T538">IFERROR(
_xlfn.IFS(
OR($R538="TASS",$R538="Seasonal"),"TASS / Part-Time (FICA Only)",
$A538=13,"BSEED",
$A538=20,"DDoT",
OR($A538=48,$A538=49),"DWSD",
$A538=72,"Library",
$I538=600010,"36th District Judges",
$I538=600014,"36th District Staff",
$N538&lt;&gt;0,_xlfn.XLOOKUP($N538,'FY25 Gold Book'!$A:$A,'FY25 Gold Book'!$H:$H,"-",0,1)),
"-")</f>
        <v>-</v>
      </c>
      <c r="U538" s="678"/>
      <c r="V538" s="679"/>
      <c r="W538" s="677"/>
      <c r="X538" s="134"/>
      <c r="Y538" s="135"/>
      <c r="Z538" s="147">
        <f>_xlfn.XLOOKUP($N538,'FY25 Gold Book'!$A:$A,'FY25 Gold Book'!$E:$E,0,0,1)</f>
        <v>0</v>
      </c>
      <c r="AA538" s="680">
        <f>_xlfn.XLOOKUP($N538,'FY25 Gold Book'!$A:$A,'FY25 Gold Book'!$G:$G,0,0,1)</f>
        <v>0</v>
      </c>
      <c r="AB538" s="148">
        <f t="shared" si="60"/>
        <v>0</v>
      </c>
      <c r="AC538" s="681">
        <v>0</v>
      </c>
      <c r="AD538" s="149">
        <f t="shared" si="61"/>
        <v>0</v>
      </c>
      <c r="AE538" s="147">
        <f>_xlfn.XLOOKUP($T538,'FY25 Fringe Rates'!$X$6:$X$15,'FY25 Fringe Rates'!$Y$6:$Y$15,0,0,1)</f>
        <v>0</v>
      </c>
      <c r="AF538" s="150">
        <f t="shared" si="56"/>
        <v>0</v>
      </c>
      <c r="AG538" s="136">
        <v>0</v>
      </c>
      <c r="AH538" s="149">
        <f t="shared" si="62"/>
        <v>0</v>
      </c>
      <c r="AI538" s="151">
        <f t="shared" si="57"/>
        <v>0</v>
      </c>
      <c r="AJ538" s="32"/>
    </row>
    <row r="539" spans="1:36">
      <c r="A539" s="145" t="str">
        <f t="shared" si="58"/>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02"/>
      <c r="H539" s="303" t="str">
        <f>IF($G539="","-",_xlfn.XLOOKUP($G539,Appr.Meta!$A:$A,Appr.Meta!$D:$D,"-",0,1))</f>
        <v>-</v>
      </c>
      <c r="I539" s="302"/>
      <c r="J539" s="303" t="str">
        <f>IF($I539="","-",_xlfn.XLOOKUP($I539,'CC.Meta'!$A:$A,'CC.Meta'!$D:$D,"-",0,1))</f>
        <v>-</v>
      </c>
      <c r="K539" s="306" t="str">
        <f t="shared" si="59"/>
        <v>--</v>
      </c>
      <c r="L539" s="302"/>
      <c r="M539" s="133"/>
      <c r="N539" s="234"/>
      <c r="O539" s="146" t="str">
        <f>IF($N539="","-",_xlfn.XLOOKUP($N539,'FY25 Gold Book'!$A:$A,'FY25 Gold Book'!$B:$B,"-",0,1))</f>
        <v>-</v>
      </c>
      <c r="P539" s="444" t="str">
        <f>IF($N539="","-",_xlfn.XLOOKUP($N539,'FY25 Gold Book'!$A:$A,'FY25 Gold Book'!$C:$C,"-",0,1))</f>
        <v>-</v>
      </c>
      <c r="Q539" s="146" t="str">
        <f>IF($N539="","-",_xlfn.XLOOKUP($N539,'FY25 Gold Book'!$A:$A,'FY25 Gold Book'!$D:$D,"-",0,1))</f>
        <v>-</v>
      </c>
      <c r="R539" s="52"/>
      <c r="S539" s="465" t="str" cm="1">
        <f t="array" ref="S539">IFERROR(
_xlfn.IFS(
$I539=600010,"36th District Judges (CC 600010)",
$I539=600014,"36th District Staff (CC 600014)",
$I539&lt;&gt;0,_xlfn.XLOOKUP($N539,'FY25 Gold Book'!$A:$A,'FY25 Gold Book'!$F:$F,"-",0,1)),
"-")</f>
        <v>-</v>
      </c>
      <c r="T539" s="465" t="str" cm="1">
        <f t="array" ref="T539">IFERROR(
_xlfn.IFS(
OR($R539="TASS",$R539="Seasonal"),"TASS / Part-Time (FICA Only)",
$A539=13,"BSEED",
$A539=20,"DDoT",
OR($A539=48,$A539=49),"DWSD",
$A539=72,"Library",
$I539=600010,"36th District Judges",
$I539=600014,"36th District Staff",
$N539&lt;&gt;0,_xlfn.XLOOKUP($N539,'FY25 Gold Book'!$A:$A,'FY25 Gold Book'!$H:$H,"-",0,1)),
"-")</f>
        <v>-</v>
      </c>
      <c r="U539" s="678"/>
      <c r="V539" s="679"/>
      <c r="W539" s="677"/>
      <c r="X539" s="134"/>
      <c r="Y539" s="135"/>
      <c r="Z539" s="147">
        <f>_xlfn.XLOOKUP($N539,'FY25 Gold Book'!$A:$A,'FY25 Gold Book'!$E:$E,0,0,1)</f>
        <v>0</v>
      </c>
      <c r="AA539" s="680">
        <f>_xlfn.XLOOKUP($N539,'FY25 Gold Book'!$A:$A,'FY25 Gold Book'!$G:$G,0,0,1)</f>
        <v>0</v>
      </c>
      <c r="AB539" s="148">
        <f t="shared" si="60"/>
        <v>0</v>
      </c>
      <c r="AC539" s="681">
        <v>0</v>
      </c>
      <c r="AD539" s="149">
        <f t="shared" si="61"/>
        <v>0</v>
      </c>
      <c r="AE539" s="147">
        <f>_xlfn.XLOOKUP($T539,'FY25 Fringe Rates'!$X$6:$X$15,'FY25 Fringe Rates'!$Y$6:$Y$15,0,0,1)</f>
        <v>0</v>
      </c>
      <c r="AF539" s="150">
        <f t="shared" si="56"/>
        <v>0</v>
      </c>
      <c r="AG539" s="136">
        <v>0</v>
      </c>
      <c r="AH539" s="149">
        <f t="shared" si="62"/>
        <v>0</v>
      </c>
      <c r="AI539" s="151">
        <f t="shared" si="57"/>
        <v>0</v>
      </c>
      <c r="AJ539" s="32"/>
    </row>
    <row r="540" spans="1:36">
      <c r="A540" s="145" t="str">
        <f t="shared" si="58"/>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02"/>
      <c r="H540" s="303" t="str">
        <f>IF($G540="","-",_xlfn.XLOOKUP($G540,Appr.Meta!$A:$A,Appr.Meta!$D:$D,"-",0,1))</f>
        <v>-</v>
      </c>
      <c r="I540" s="302"/>
      <c r="J540" s="303" t="str">
        <f>IF($I540="","-",_xlfn.XLOOKUP($I540,'CC.Meta'!$A:$A,'CC.Meta'!$D:$D,"-",0,1))</f>
        <v>-</v>
      </c>
      <c r="K540" s="306" t="str">
        <f t="shared" si="59"/>
        <v>--</v>
      </c>
      <c r="L540" s="302"/>
      <c r="M540" s="133"/>
      <c r="N540" s="234"/>
      <c r="O540" s="146" t="str">
        <f>IF($N540="","-",_xlfn.XLOOKUP($N540,'FY25 Gold Book'!$A:$A,'FY25 Gold Book'!$B:$B,"-",0,1))</f>
        <v>-</v>
      </c>
      <c r="P540" s="444" t="str">
        <f>IF($N540="","-",_xlfn.XLOOKUP($N540,'FY25 Gold Book'!$A:$A,'FY25 Gold Book'!$C:$C,"-",0,1))</f>
        <v>-</v>
      </c>
      <c r="Q540" s="146" t="str">
        <f>IF($N540="","-",_xlfn.XLOOKUP($N540,'FY25 Gold Book'!$A:$A,'FY25 Gold Book'!$D:$D,"-",0,1))</f>
        <v>-</v>
      </c>
      <c r="R540" s="52"/>
      <c r="S540" s="465" t="str" cm="1">
        <f t="array" ref="S540">IFERROR(
_xlfn.IFS(
$I540=600010,"36th District Judges (CC 600010)",
$I540=600014,"36th District Staff (CC 600014)",
$I540&lt;&gt;0,_xlfn.XLOOKUP($N540,'FY25 Gold Book'!$A:$A,'FY25 Gold Book'!$F:$F,"-",0,1)),
"-")</f>
        <v>-</v>
      </c>
      <c r="T540" s="465" t="str" cm="1">
        <f t="array" ref="T540">IFERROR(
_xlfn.IFS(
OR($R540="TASS",$R540="Seasonal"),"TASS / Part-Time (FICA Only)",
$A540=13,"BSEED",
$A540=20,"DDoT",
OR($A540=48,$A540=49),"DWSD",
$A540=72,"Library",
$I540=600010,"36th District Judges",
$I540=600014,"36th District Staff",
$N540&lt;&gt;0,_xlfn.XLOOKUP($N540,'FY25 Gold Book'!$A:$A,'FY25 Gold Book'!$H:$H,"-",0,1)),
"-")</f>
        <v>-</v>
      </c>
      <c r="U540" s="678"/>
      <c r="V540" s="679"/>
      <c r="W540" s="677"/>
      <c r="X540" s="134"/>
      <c r="Y540" s="135"/>
      <c r="Z540" s="147">
        <f>_xlfn.XLOOKUP($N540,'FY25 Gold Book'!$A:$A,'FY25 Gold Book'!$E:$E,0,0,1)</f>
        <v>0</v>
      </c>
      <c r="AA540" s="680">
        <f>_xlfn.XLOOKUP($N540,'FY25 Gold Book'!$A:$A,'FY25 Gold Book'!$G:$G,0,0,1)</f>
        <v>0</v>
      </c>
      <c r="AB540" s="148">
        <f t="shared" si="60"/>
        <v>0</v>
      </c>
      <c r="AC540" s="681">
        <v>0</v>
      </c>
      <c r="AD540" s="149">
        <f t="shared" si="61"/>
        <v>0</v>
      </c>
      <c r="AE540" s="147">
        <f>_xlfn.XLOOKUP($T540,'FY25 Fringe Rates'!$X$6:$X$15,'FY25 Fringe Rates'!$Y$6:$Y$15,0,0,1)</f>
        <v>0</v>
      </c>
      <c r="AF540" s="150">
        <f t="shared" si="56"/>
        <v>0</v>
      </c>
      <c r="AG540" s="136">
        <v>0</v>
      </c>
      <c r="AH540" s="149">
        <f t="shared" si="62"/>
        <v>0</v>
      </c>
      <c r="AI540" s="151">
        <f t="shared" si="57"/>
        <v>0</v>
      </c>
      <c r="AJ540" s="32"/>
    </row>
    <row r="541" spans="1:36">
      <c r="A541" s="145" t="str">
        <f t="shared" si="58"/>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02"/>
      <c r="H541" s="303" t="str">
        <f>IF($G541="","-",_xlfn.XLOOKUP($G541,Appr.Meta!$A:$A,Appr.Meta!$D:$D,"-",0,1))</f>
        <v>-</v>
      </c>
      <c r="I541" s="302"/>
      <c r="J541" s="303" t="str">
        <f>IF($I541="","-",_xlfn.XLOOKUP($I541,'CC.Meta'!$A:$A,'CC.Meta'!$D:$D,"-",0,1))</f>
        <v>-</v>
      </c>
      <c r="K541" s="306" t="str">
        <f t="shared" si="59"/>
        <v>--</v>
      </c>
      <c r="L541" s="302"/>
      <c r="M541" s="133"/>
      <c r="N541" s="234"/>
      <c r="O541" s="146" t="str">
        <f>IF($N541="","-",_xlfn.XLOOKUP($N541,'FY25 Gold Book'!$A:$A,'FY25 Gold Book'!$B:$B,"-",0,1))</f>
        <v>-</v>
      </c>
      <c r="P541" s="444" t="str">
        <f>IF($N541="","-",_xlfn.XLOOKUP($N541,'FY25 Gold Book'!$A:$A,'FY25 Gold Book'!$C:$C,"-",0,1))</f>
        <v>-</v>
      </c>
      <c r="Q541" s="146" t="str">
        <f>IF($N541="","-",_xlfn.XLOOKUP($N541,'FY25 Gold Book'!$A:$A,'FY25 Gold Book'!$D:$D,"-",0,1))</f>
        <v>-</v>
      </c>
      <c r="R541" s="52"/>
      <c r="S541" s="465" t="str" cm="1">
        <f t="array" ref="S541">IFERROR(
_xlfn.IFS(
$I541=600010,"36th District Judges (CC 600010)",
$I541=600014,"36th District Staff (CC 600014)",
$I541&lt;&gt;0,_xlfn.XLOOKUP($N541,'FY25 Gold Book'!$A:$A,'FY25 Gold Book'!$F:$F,"-",0,1)),
"-")</f>
        <v>-</v>
      </c>
      <c r="T541" s="465" t="str" cm="1">
        <f t="array" ref="T541">IFERROR(
_xlfn.IFS(
OR($R541="TASS",$R541="Seasonal"),"TASS / Part-Time (FICA Only)",
$A541=13,"BSEED",
$A541=20,"DDoT",
OR($A541=48,$A541=49),"DWSD",
$A541=72,"Library",
$I541=600010,"36th District Judges",
$I541=600014,"36th District Staff",
$N541&lt;&gt;0,_xlfn.XLOOKUP($N541,'FY25 Gold Book'!$A:$A,'FY25 Gold Book'!$H:$H,"-",0,1)),
"-")</f>
        <v>-</v>
      </c>
      <c r="U541" s="678"/>
      <c r="V541" s="679"/>
      <c r="W541" s="677"/>
      <c r="X541" s="134"/>
      <c r="Y541" s="135"/>
      <c r="Z541" s="147">
        <f>_xlfn.XLOOKUP($N541,'FY25 Gold Book'!$A:$A,'FY25 Gold Book'!$E:$E,0,0,1)</f>
        <v>0</v>
      </c>
      <c r="AA541" s="680">
        <f>_xlfn.XLOOKUP($N541,'FY25 Gold Book'!$A:$A,'FY25 Gold Book'!$G:$G,0,0,1)</f>
        <v>0</v>
      </c>
      <c r="AB541" s="148">
        <f t="shared" si="60"/>
        <v>0</v>
      </c>
      <c r="AC541" s="681">
        <v>0</v>
      </c>
      <c r="AD541" s="149">
        <f t="shared" si="61"/>
        <v>0</v>
      </c>
      <c r="AE541" s="147">
        <f>_xlfn.XLOOKUP($T541,'FY25 Fringe Rates'!$X$6:$X$15,'FY25 Fringe Rates'!$Y$6:$Y$15,0,0,1)</f>
        <v>0</v>
      </c>
      <c r="AF541" s="150">
        <f t="shared" si="56"/>
        <v>0</v>
      </c>
      <c r="AG541" s="136">
        <v>0</v>
      </c>
      <c r="AH541" s="149">
        <f t="shared" si="62"/>
        <v>0</v>
      </c>
      <c r="AI541" s="151">
        <f t="shared" si="57"/>
        <v>0</v>
      </c>
      <c r="AJ541" s="32"/>
    </row>
    <row r="542" spans="1:36">
      <c r="A542" s="145" t="str">
        <f t="shared" si="58"/>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02"/>
      <c r="H542" s="303" t="str">
        <f>IF($G542="","-",_xlfn.XLOOKUP($G542,Appr.Meta!$A:$A,Appr.Meta!$D:$D,"-",0,1))</f>
        <v>-</v>
      </c>
      <c r="I542" s="302"/>
      <c r="J542" s="303" t="str">
        <f>IF($I542="","-",_xlfn.XLOOKUP($I542,'CC.Meta'!$A:$A,'CC.Meta'!$D:$D,"-",0,1))</f>
        <v>-</v>
      </c>
      <c r="K542" s="306" t="str">
        <f t="shared" si="59"/>
        <v>--</v>
      </c>
      <c r="L542" s="302"/>
      <c r="M542" s="133"/>
      <c r="N542" s="234"/>
      <c r="O542" s="146" t="str">
        <f>IF($N542="","-",_xlfn.XLOOKUP($N542,'FY25 Gold Book'!$A:$A,'FY25 Gold Book'!$B:$B,"-",0,1))</f>
        <v>-</v>
      </c>
      <c r="P542" s="444" t="str">
        <f>IF($N542="","-",_xlfn.XLOOKUP($N542,'FY25 Gold Book'!$A:$A,'FY25 Gold Book'!$C:$C,"-",0,1))</f>
        <v>-</v>
      </c>
      <c r="Q542" s="146" t="str">
        <f>IF($N542="","-",_xlfn.XLOOKUP($N542,'FY25 Gold Book'!$A:$A,'FY25 Gold Book'!$D:$D,"-",0,1))</f>
        <v>-</v>
      </c>
      <c r="R542" s="52"/>
      <c r="S542" s="465" t="str" cm="1">
        <f t="array" ref="S542">IFERROR(
_xlfn.IFS(
$I542=600010,"36th District Judges (CC 600010)",
$I542=600014,"36th District Staff (CC 600014)",
$I542&lt;&gt;0,_xlfn.XLOOKUP($N542,'FY25 Gold Book'!$A:$A,'FY25 Gold Book'!$F:$F,"-",0,1)),
"-")</f>
        <v>-</v>
      </c>
      <c r="T542" s="465" t="str" cm="1">
        <f t="array" ref="T542">IFERROR(
_xlfn.IFS(
OR($R542="TASS",$R542="Seasonal"),"TASS / Part-Time (FICA Only)",
$A542=13,"BSEED",
$A542=20,"DDoT",
OR($A542=48,$A542=49),"DWSD",
$A542=72,"Library",
$I542=600010,"36th District Judges",
$I542=600014,"36th District Staff",
$N542&lt;&gt;0,_xlfn.XLOOKUP($N542,'FY25 Gold Book'!$A:$A,'FY25 Gold Book'!$H:$H,"-",0,1)),
"-")</f>
        <v>-</v>
      </c>
      <c r="U542" s="678"/>
      <c r="V542" s="679"/>
      <c r="W542" s="677"/>
      <c r="X542" s="134"/>
      <c r="Y542" s="135"/>
      <c r="Z542" s="147">
        <f>_xlfn.XLOOKUP($N542,'FY25 Gold Book'!$A:$A,'FY25 Gold Book'!$E:$E,0,0,1)</f>
        <v>0</v>
      </c>
      <c r="AA542" s="680">
        <f>_xlfn.XLOOKUP($N542,'FY25 Gold Book'!$A:$A,'FY25 Gold Book'!$G:$G,0,0,1)</f>
        <v>0</v>
      </c>
      <c r="AB542" s="148">
        <f t="shared" si="60"/>
        <v>0</v>
      </c>
      <c r="AC542" s="681">
        <v>0</v>
      </c>
      <c r="AD542" s="149">
        <f t="shared" si="61"/>
        <v>0</v>
      </c>
      <c r="AE542" s="147">
        <f>_xlfn.XLOOKUP($T542,'FY25 Fringe Rates'!$X$6:$X$15,'FY25 Fringe Rates'!$Y$6:$Y$15,0,0,1)</f>
        <v>0</v>
      </c>
      <c r="AF542" s="150">
        <f t="shared" si="56"/>
        <v>0</v>
      </c>
      <c r="AG542" s="136">
        <v>0</v>
      </c>
      <c r="AH542" s="149">
        <f t="shared" si="62"/>
        <v>0</v>
      </c>
      <c r="AI542" s="151">
        <f t="shared" si="57"/>
        <v>0</v>
      </c>
      <c r="AJ542" s="32"/>
    </row>
    <row r="543" spans="1:36">
      <c r="A543" s="145" t="str">
        <f t="shared" si="58"/>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02"/>
      <c r="H543" s="303" t="str">
        <f>IF($G543="","-",_xlfn.XLOOKUP($G543,Appr.Meta!$A:$A,Appr.Meta!$D:$D,"-",0,1))</f>
        <v>-</v>
      </c>
      <c r="I543" s="302"/>
      <c r="J543" s="303" t="str">
        <f>IF($I543="","-",_xlfn.XLOOKUP($I543,'CC.Meta'!$A:$A,'CC.Meta'!$D:$D,"-",0,1))</f>
        <v>-</v>
      </c>
      <c r="K543" s="306" t="str">
        <f t="shared" si="59"/>
        <v>--</v>
      </c>
      <c r="L543" s="302"/>
      <c r="M543" s="133"/>
      <c r="N543" s="234"/>
      <c r="O543" s="146" t="str">
        <f>IF($N543="","-",_xlfn.XLOOKUP($N543,'FY25 Gold Book'!$A:$A,'FY25 Gold Book'!$B:$B,"-",0,1))</f>
        <v>-</v>
      </c>
      <c r="P543" s="444" t="str">
        <f>IF($N543="","-",_xlfn.XLOOKUP($N543,'FY25 Gold Book'!$A:$A,'FY25 Gold Book'!$C:$C,"-",0,1))</f>
        <v>-</v>
      </c>
      <c r="Q543" s="146" t="str">
        <f>IF($N543="","-",_xlfn.XLOOKUP($N543,'FY25 Gold Book'!$A:$A,'FY25 Gold Book'!$D:$D,"-",0,1))</f>
        <v>-</v>
      </c>
      <c r="R543" s="52"/>
      <c r="S543" s="465" t="str" cm="1">
        <f t="array" ref="S543">IFERROR(
_xlfn.IFS(
$I543=600010,"36th District Judges (CC 600010)",
$I543=600014,"36th District Staff (CC 600014)",
$I543&lt;&gt;0,_xlfn.XLOOKUP($N543,'FY25 Gold Book'!$A:$A,'FY25 Gold Book'!$F:$F,"-",0,1)),
"-")</f>
        <v>-</v>
      </c>
      <c r="T543" s="465" t="str" cm="1">
        <f t="array" ref="T543">IFERROR(
_xlfn.IFS(
OR($R543="TASS",$R543="Seasonal"),"TASS / Part-Time (FICA Only)",
$A543=13,"BSEED",
$A543=20,"DDoT",
OR($A543=48,$A543=49),"DWSD",
$A543=72,"Library",
$I543=600010,"36th District Judges",
$I543=600014,"36th District Staff",
$N543&lt;&gt;0,_xlfn.XLOOKUP($N543,'FY25 Gold Book'!$A:$A,'FY25 Gold Book'!$H:$H,"-",0,1)),
"-")</f>
        <v>-</v>
      </c>
      <c r="U543" s="678"/>
      <c r="V543" s="679"/>
      <c r="W543" s="677"/>
      <c r="X543" s="134"/>
      <c r="Y543" s="135"/>
      <c r="Z543" s="147">
        <f>_xlfn.XLOOKUP($N543,'FY25 Gold Book'!$A:$A,'FY25 Gold Book'!$E:$E,0,0,1)</f>
        <v>0</v>
      </c>
      <c r="AA543" s="680">
        <f>_xlfn.XLOOKUP($N543,'FY25 Gold Book'!$A:$A,'FY25 Gold Book'!$G:$G,0,0,1)</f>
        <v>0</v>
      </c>
      <c r="AB543" s="148">
        <f t="shared" si="60"/>
        <v>0</v>
      </c>
      <c r="AC543" s="681">
        <v>0</v>
      </c>
      <c r="AD543" s="149">
        <f t="shared" si="61"/>
        <v>0</v>
      </c>
      <c r="AE543" s="147">
        <f>_xlfn.XLOOKUP($T543,'FY25 Fringe Rates'!$X$6:$X$15,'FY25 Fringe Rates'!$Y$6:$Y$15,0,0,1)</f>
        <v>0</v>
      </c>
      <c r="AF543" s="150">
        <f t="shared" si="56"/>
        <v>0</v>
      </c>
      <c r="AG543" s="136">
        <v>0</v>
      </c>
      <c r="AH543" s="149">
        <f t="shared" si="62"/>
        <v>0</v>
      </c>
      <c r="AI543" s="151">
        <f t="shared" si="57"/>
        <v>0</v>
      </c>
      <c r="AJ543" s="32"/>
    </row>
    <row r="544" spans="1:36">
      <c r="A544" s="145" t="str">
        <f t="shared" si="58"/>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02"/>
      <c r="H544" s="303" t="str">
        <f>IF($G544="","-",_xlfn.XLOOKUP($G544,Appr.Meta!$A:$A,Appr.Meta!$D:$D,"-",0,1))</f>
        <v>-</v>
      </c>
      <c r="I544" s="302"/>
      <c r="J544" s="303" t="str">
        <f>IF($I544="","-",_xlfn.XLOOKUP($I544,'CC.Meta'!$A:$A,'CC.Meta'!$D:$D,"-",0,1))</f>
        <v>-</v>
      </c>
      <c r="K544" s="306" t="str">
        <f t="shared" si="59"/>
        <v>--</v>
      </c>
      <c r="L544" s="302"/>
      <c r="M544" s="133"/>
      <c r="N544" s="234"/>
      <c r="O544" s="146" t="str">
        <f>IF($N544="","-",_xlfn.XLOOKUP($N544,'FY25 Gold Book'!$A:$A,'FY25 Gold Book'!$B:$B,"-",0,1))</f>
        <v>-</v>
      </c>
      <c r="P544" s="444" t="str">
        <f>IF($N544="","-",_xlfn.XLOOKUP($N544,'FY25 Gold Book'!$A:$A,'FY25 Gold Book'!$C:$C,"-",0,1))</f>
        <v>-</v>
      </c>
      <c r="Q544" s="146" t="str">
        <f>IF($N544="","-",_xlfn.XLOOKUP($N544,'FY25 Gold Book'!$A:$A,'FY25 Gold Book'!$D:$D,"-",0,1))</f>
        <v>-</v>
      </c>
      <c r="R544" s="52"/>
      <c r="S544" s="465" t="str" cm="1">
        <f t="array" ref="S544">IFERROR(
_xlfn.IFS(
$I544=600010,"36th District Judges (CC 600010)",
$I544=600014,"36th District Staff (CC 600014)",
$I544&lt;&gt;0,_xlfn.XLOOKUP($N544,'FY25 Gold Book'!$A:$A,'FY25 Gold Book'!$F:$F,"-",0,1)),
"-")</f>
        <v>-</v>
      </c>
      <c r="T544" s="465" t="str" cm="1">
        <f t="array" ref="T544">IFERROR(
_xlfn.IFS(
OR($R544="TASS",$R544="Seasonal"),"TASS / Part-Time (FICA Only)",
$A544=13,"BSEED",
$A544=20,"DDoT",
OR($A544=48,$A544=49),"DWSD",
$A544=72,"Library",
$I544=600010,"36th District Judges",
$I544=600014,"36th District Staff",
$N544&lt;&gt;0,_xlfn.XLOOKUP($N544,'FY25 Gold Book'!$A:$A,'FY25 Gold Book'!$H:$H,"-",0,1)),
"-")</f>
        <v>-</v>
      </c>
      <c r="U544" s="678"/>
      <c r="V544" s="679"/>
      <c r="W544" s="677"/>
      <c r="X544" s="134"/>
      <c r="Y544" s="135"/>
      <c r="Z544" s="147">
        <f>_xlfn.XLOOKUP($N544,'FY25 Gold Book'!$A:$A,'FY25 Gold Book'!$E:$E,0,0,1)</f>
        <v>0</v>
      </c>
      <c r="AA544" s="680">
        <f>_xlfn.XLOOKUP($N544,'FY25 Gold Book'!$A:$A,'FY25 Gold Book'!$G:$G,0,0,1)</f>
        <v>0</v>
      </c>
      <c r="AB544" s="148">
        <f t="shared" si="60"/>
        <v>0</v>
      </c>
      <c r="AC544" s="681">
        <v>0</v>
      </c>
      <c r="AD544" s="149">
        <f t="shared" si="61"/>
        <v>0</v>
      </c>
      <c r="AE544" s="147">
        <f>_xlfn.XLOOKUP($T544,'FY25 Fringe Rates'!$X$6:$X$15,'FY25 Fringe Rates'!$Y$6:$Y$15,0,0,1)</f>
        <v>0</v>
      </c>
      <c r="AF544" s="150">
        <f t="shared" si="56"/>
        <v>0</v>
      </c>
      <c r="AG544" s="136">
        <v>0</v>
      </c>
      <c r="AH544" s="149">
        <f t="shared" si="62"/>
        <v>0</v>
      </c>
      <c r="AI544" s="151">
        <f t="shared" si="57"/>
        <v>0</v>
      </c>
      <c r="AJ544" s="32"/>
    </row>
    <row r="545" spans="1:36">
      <c r="A545" s="145" t="str">
        <f t="shared" si="58"/>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02"/>
      <c r="H545" s="303" t="str">
        <f>IF($G545="","-",_xlfn.XLOOKUP($G545,Appr.Meta!$A:$A,Appr.Meta!$D:$D,"-",0,1))</f>
        <v>-</v>
      </c>
      <c r="I545" s="302"/>
      <c r="J545" s="303" t="str">
        <f>IF($I545="","-",_xlfn.XLOOKUP($I545,'CC.Meta'!$A:$A,'CC.Meta'!$D:$D,"-",0,1))</f>
        <v>-</v>
      </c>
      <c r="K545" s="306" t="str">
        <f t="shared" si="59"/>
        <v>--</v>
      </c>
      <c r="L545" s="302"/>
      <c r="M545" s="133"/>
      <c r="N545" s="234"/>
      <c r="O545" s="146" t="str">
        <f>IF($N545="","-",_xlfn.XLOOKUP($N545,'FY25 Gold Book'!$A:$A,'FY25 Gold Book'!$B:$B,"-",0,1))</f>
        <v>-</v>
      </c>
      <c r="P545" s="444" t="str">
        <f>IF($N545="","-",_xlfn.XLOOKUP($N545,'FY25 Gold Book'!$A:$A,'FY25 Gold Book'!$C:$C,"-",0,1))</f>
        <v>-</v>
      </c>
      <c r="Q545" s="146" t="str">
        <f>IF($N545="","-",_xlfn.XLOOKUP($N545,'FY25 Gold Book'!$A:$A,'FY25 Gold Book'!$D:$D,"-",0,1))</f>
        <v>-</v>
      </c>
      <c r="R545" s="52"/>
      <c r="S545" s="465" t="str" cm="1">
        <f t="array" ref="S545">IFERROR(
_xlfn.IFS(
$I545=600010,"36th District Judges (CC 600010)",
$I545=600014,"36th District Staff (CC 600014)",
$I545&lt;&gt;0,_xlfn.XLOOKUP($N545,'FY25 Gold Book'!$A:$A,'FY25 Gold Book'!$F:$F,"-",0,1)),
"-")</f>
        <v>-</v>
      </c>
      <c r="T545" s="465" t="str" cm="1">
        <f t="array" ref="T545">IFERROR(
_xlfn.IFS(
OR($R545="TASS",$R545="Seasonal"),"TASS / Part-Time (FICA Only)",
$A545=13,"BSEED",
$A545=20,"DDoT",
OR($A545=48,$A545=49),"DWSD",
$A545=72,"Library",
$I545=600010,"36th District Judges",
$I545=600014,"36th District Staff",
$N545&lt;&gt;0,_xlfn.XLOOKUP($N545,'FY25 Gold Book'!$A:$A,'FY25 Gold Book'!$H:$H,"-",0,1)),
"-")</f>
        <v>-</v>
      </c>
      <c r="U545" s="678"/>
      <c r="V545" s="679"/>
      <c r="W545" s="677"/>
      <c r="X545" s="134"/>
      <c r="Y545" s="135"/>
      <c r="Z545" s="147">
        <f>_xlfn.XLOOKUP($N545,'FY25 Gold Book'!$A:$A,'FY25 Gold Book'!$E:$E,0,0,1)</f>
        <v>0</v>
      </c>
      <c r="AA545" s="680">
        <f>_xlfn.XLOOKUP($N545,'FY25 Gold Book'!$A:$A,'FY25 Gold Book'!$G:$G,0,0,1)</f>
        <v>0</v>
      </c>
      <c r="AB545" s="148">
        <f t="shared" si="60"/>
        <v>0</v>
      </c>
      <c r="AC545" s="681">
        <v>0</v>
      </c>
      <c r="AD545" s="149">
        <f t="shared" si="61"/>
        <v>0</v>
      </c>
      <c r="AE545" s="147">
        <f>_xlfn.XLOOKUP($T545,'FY25 Fringe Rates'!$X$6:$X$15,'FY25 Fringe Rates'!$Y$6:$Y$15,0,0,1)</f>
        <v>0</v>
      </c>
      <c r="AF545" s="150">
        <f t="shared" si="56"/>
        <v>0</v>
      </c>
      <c r="AG545" s="136">
        <v>0</v>
      </c>
      <c r="AH545" s="149">
        <f t="shared" si="62"/>
        <v>0</v>
      </c>
      <c r="AI545" s="151">
        <f t="shared" si="57"/>
        <v>0</v>
      </c>
      <c r="AJ545" s="32"/>
    </row>
    <row r="546" spans="1:36">
      <c r="A546" s="145" t="str">
        <f t="shared" si="58"/>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02"/>
      <c r="H546" s="303" t="str">
        <f>IF($G546="","-",_xlfn.XLOOKUP($G546,Appr.Meta!$A:$A,Appr.Meta!$D:$D,"-",0,1))</f>
        <v>-</v>
      </c>
      <c r="I546" s="302"/>
      <c r="J546" s="303" t="str">
        <f>IF($I546="","-",_xlfn.XLOOKUP($I546,'CC.Meta'!$A:$A,'CC.Meta'!$D:$D,"-",0,1))</f>
        <v>-</v>
      </c>
      <c r="K546" s="306" t="str">
        <f t="shared" si="59"/>
        <v>--</v>
      </c>
      <c r="L546" s="302"/>
      <c r="M546" s="133"/>
      <c r="N546" s="234"/>
      <c r="O546" s="146" t="str">
        <f>IF($N546="","-",_xlfn.XLOOKUP($N546,'FY25 Gold Book'!$A:$A,'FY25 Gold Book'!$B:$B,"-",0,1))</f>
        <v>-</v>
      </c>
      <c r="P546" s="444" t="str">
        <f>IF($N546="","-",_xlfn.XLOOKUP($N546,'FY25 Gold Book'!$A:$A,'FY25 Gold Book'!$C:$C,"-",0,1))</f>
        <v>-</v>
      </c>
      <c r="Q546" s="146" t="str">
        <f>IF($N546="","-",_xlfn.XLOOKUP($N546,'FY25 Gold Book'!$A:$A,'FY25 Gold Book'!$D:$D,"-",0,1))</f>
        <v>-</v>
      </c>
      <c r="R546" s="52"/>
      <c r="S546" s="465" t="str" cm="1">
        <f t="array" ref="S546">IFERROR(
_xlfn.IFS(
$I546=600010,"36th District Judges (CC 600010)",
$I546=600014,"36th District Staff (CC 600014)",
$I546&lt;&gt;0,_xlfn.XLOOKUP($N546,'FY25 Gold Book'!$A:$A,'FY25 Gold Book'!$F:$F,"-",0,1)),
"-")</f>
        <v>-</v>
      </c>
      <c r="T546" s="465" t="str" cm="1">
        <f t="array" ref="T546">IFERROR(
_xlfn.IFS(
OR($R546="TASS",$R546="Seasonal"),"TASS / Part-Time (FICA Only)",
$A546=13,"BSEED",
$A546=20,"DDoT",
OR($A546=48,$A546=49),"DWSD",
$A546=72,"Library",
$I546=600010,"36th District Judges",
$I546=600014,"36th District Staff",
$N546&lt;&gt;0,_xlfn.XLOOKUP($N546,'FY25 Gold Book'!$A:$A,'FY25 Gold Book'!$H:$H,"-",0,1)),
"-")</f>
        <v>-</v>
      </c>
      <c r="U546" s="678"/>
      <c r="V546" s="679"/>
      <c r="W546" s="677"/>
      <c r="X546" s="134"/>
      <c r="Y546" s="135"/>
      <c r="Z546" s="147">
        <f>_xlfn.XLOOKUP($N546,'FY25 Gold Book'!$A:$A,'FY25 Gold Book'!$E:$E,0,0,1)</f>
        <v>0</v>
      </c>
      <c r="AA546" s="680">
        <f>_xlfn.XLOOKUP($N546,'FY25 Gold Book'!$A:$A,'FY25 Gold Book'!$G:$G,0,0,1)</f>
        <v>0</v>
      </c>
      <c r="AB546" s="148">
        <f t="shared" si="60"/>
        <v>0</v>
      </c>
      <c r="AC546" s="681">
        <v>0</v>
      </c>
      <c r="AD546" s="149">
        <f t="shared" si="61"/>
        <v>0</v>
      </c>
      <c r="AE546" s="147">
        <f>_xlfn.XLOOKUP($T546,'FY25 Fringe Rates'!$X$6:$X$15,'FY25 Fringe Rates'!$Y$6:$Y$15,0,0,1)</f>
        <v>0</v>
      </c>
      <c r="AF546" s="150">
        <f t="shared" si="56"/>
        <v>0</v>
      </c>
      <c r="AG546" s="136">
        <v>0</v>
      </c>
      <c r="AH546" s="149">
        <f t="shared" si="62"/>
        <v>0</v>
      </c>
      <c r="AI546" s="151">
        <f t="shared" si="57"/>
        <v>0</v>
      </c>
      <c r="AJ546" s="32"/>
    </row>
    <row r="547" spans="1:36">
      <c r="A547" s="145" t="str">
        <f t="shared" si="58"/>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02"/>
      <c r="H547" s="303" t="str">
        <f>IF($G547="","-",_xlfn.XLOOKUP($G547,Appr.Meta!$A:$A,Appr.Meta!$D:$D,"-",0,1))</f>
        <v>-</v>
      </c>
      <c r="I547" s="302"/>
      <c r="J547" s="303" t="str">
        <f>IF($I547="","-",_xlfn.XLOOKUP($I547,'CC.Meta'!$A:$A,'CC.Meta'!$D:$D,"-",0,1))</f>
        <v>-</v>
      </c>
      <c r="K547" s="306" t="str">
        <f t="shared" si="59"/>
        <v>--</v>
      </c>
      <c r="L547" s="302"/>
      <c r="M547" s="133"/>
      <c r="N547" s="234"/>
      <c r="O547" s="146" t="str">
        <f>IF($N547="","-",_xlfn.XLOOKUP($N547,'FY25 Gold Book'!$A:$A,'FY25 Gold Book'!$B:$B,"-",0,1))</f>
        <v>-</v>
      </c>
      <c r="P547" s="444" t="str">
        <f>IF($N547="","-",_xlfn.XLOOKUP($N547,'FY25 Gold Book'!$A:$A,'FY25 Gold Book'!$C:$C,"-",0,1))</f>
        <v>-</v>
      </c>
      <c r="Q547" s="146" t="str">
        <f>IF($N547="","-",_xlfn.XLOOKUP($N547,'FY25 Gold Book'!$A:$A,'FY25 Gold Book'!$D:$D,"-",0,1))</f>
        <v>-</v>
      </c>
      <c r="R547" s="52"/>
      <c r="S547" s="465" t="str" cm="1">
        <f t="array" ref="S547">IFERROR(
_xlfn.IFS(
$I547=600010,"36th District Judges (CC 600010)",
$I547=600014,"36th District Staff (CC 600014)",
$I547&lt;&gt;0,_xlfn.XLOOKUP($N547,'FY25 Gold Book'!$A:$A,'FY25 Gold Book'!$F:$F,"-",0,1)),
"-")</f>
        <v>-</v>
      </c>
      <c r="T547" s="465" t="str" cm="1">
        <f t="array" ref="T547">IFERROR(
_xlfn.IFS(
OR($R547="TASS",$R547="Seasonal"),"TASS / Part-Time (FICA Only)",
$A547=13,"BSEED",
$A547=20,"DDoT",
OR($A547=48,$A547=49),"DWSD",
$A547=72,"Library",
$I547=600010,"36th District Judges",
$I547=600014,"36th District Staff",
$N547&lt;&gt;0,_xlfn.XLOOKUP($N547,'FY25 Gold Book'!$A:$A,'FY25 Gold Book'!$H:$H,"-",0,1)),
"-")</f>
        <v>-</v>
      </c>
      <c r="U547" s="678"/>
      <c r="V547" s="679"/>
      <c r="W547" s="677"/>
      <c r="X547" s="134"/>
      <c r="Y547" s="135"/>
      <c r="Z547" s="147">
        <f>_xlfn.XLOOKUP($N547,'FY25 Gold Book'!$A:$A,'FY25 Gold Book'!$E:$E,0,0,1)</f>
        <v>0</v>
      </c>
      <c r="AA547" s="680">
        <f>_xlfn.XLOOKUP($N547,'FY25 Gold Book'!$A:$A,'FY25 Gold Book'!$G:$G,0,0,1)</f>
        <v>0</v>
      </c>
      <c r="AB547" s="148">
        <f t="shared" si="60"/>
        <v>0</v>
      </c>
      <c r="AC547" s="681">
        <v>0</v>
      </c>
      <c r="AD547" s="149">
        <f t="shared" si="61"/>
        <v>0</v>
      </c>
      <c r="AE547" s="147">
        <f>_xlfn.XLOOKUP($T547,'FY25 Fringe Rates'!$X$6:$X$15,'FY25 Fringe Rates'!$Y$6:$Y$15,0,0,1)</f>
        <v>0</v>
      </c>
      <c r="AF547" s="150">
        <f t="shared" si="56"/>
        <v>0</v>
      </c>
      <c r="AG547" s="136">
        <v>0</v>
      </c>
      <c r="AH547" s="149">
        <f t="shared" si="62"/>
        <v>0</v>
      </c>
      <c r="AI547" s="151">
        <f t="shared" si="57"/>
        <v>0</v>
      </c>
      <c r="AJ547" s="32"/>
    </row>
    <row r="548" spans="1:36">
      <c r="A548" s="145" t="str">
        <f t="shared" si="58"/>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02"/>
      <c r="H548" s="303" t="str">
        <f>IF($G548="","-",_xlfn.XLOOKUP($G548,Appr.Meta!$A:$A,Appr.Meta!$D:$D,"-",0,1))</f>
        <v>-</v>
      </c>
      <c r="I548" s="302"/>
      <c r="J548" s="303" t="str">
        <f>IF($I548="","-",_xlfn.XLOOKUP($I548,'CC.Meta'!$A:$A,'CC.Meta'!$D:$D,"-",0,1))</f>
        <v>-</v>
      </c>
      <c r="K548" s="306" t="str">
        <f t="shared" si="59"/>
        <v>--</v>
      </c>
      <c r="L548" s="302"/>
      <c r="M548" s="133"/>
      <c r="N548" s="234"/>
      <c r="O548" s="146" t="str">
        <f>IF($N548="","-",_xlfn.XLOOKUP($N548,'FY25 Gold Book'!$A:$A,'FY25 Gold Book'!$B:$B,"-",0,1))</f>
        <v>-</v>
      </c>
      <c r="P548" s="444" t="str">
        <f>IF($N548="","-",_xlfn.XLOOKUP($N548,'FY25 Gold Book'!$A:$A,'FY25 Gold Book'!$C:$C,"-",0,1))</f>
        <v>-</v>
      </c>
      <c r="Q548" s="146" t="str">
        <f>IF($N548="","-",_xlfn.XLOOKUP($N548,'FY25 Gold Book'!$A:$A,'FY25 Gold Book'!$D:$D,"-",0,1))</f>
        <v>-</v>
      </c>
      <c r="R548" s="52"/>
      <c r="S548" s="465" t="str" cm="1">
        <f t="array" ref="S548">IFERROR(
_xlfn.IFS(
$I548=600010,"36th District Judges (CC 600010)",
$I548=600014,"36th District Staff (CC 600014)",
$I548&lt;&gt;0,_xlfn.XLOOKUP($N548,'FY25 Gold Book'!$A:$A,'FY25 Gold Book'!$F:$F,"-",0,1)),
"-")</f>
        <v>-</v>
      </c>
      <c r="T548" s="465" t="str" cm="1">
        <f t="array" ref="T548">IFERROR(
_xlfn.IFS(
OR($R548="TASS",$R548="Seasonal"),"TASS / Part-Time (FICA Only)",
$A548=13,"BSEED",
$A548=20,"DDoT",
OR($A548=48,$A548=49),"DWSD",
$A548=72,"Library",
$I548=600010,"36th District Judges",
$I548=600014,"36th District Staff",
$N548&lt;&gt;0,_xlfn.XLOOKUP($N548,'FY25 Gold Book'!$A:$A,'FY25 Gold Book'!$H:$H,"-",0,1)),
"-")</f>
        <v>-</v>
      </c>
      <c r="U548" s="678"/>
      <c r="V548" s="679"/>
      <c r="W548" s="677"/>
      <c r="X548" s="134"/>
      <c r="Y548" s="135"/>
      <c r="Z548" s="147">
        <f>_xlfn.XLOOKUP($N548,'FY25 Gold Book'!$A:$A,'FY25 Gold Book'!$E:$E,0,0,1)</f>
        <v>0</v>
      </c>
      <c r="AA548" s="680">
        <f>_xlfn.XLOOKUP($N548,'FY25 Gold Book'!$A:$A,'FY25 Gold Book'!$G:$G,0,0,1)</f>
        <v>0</v>
      </c>
      <c r="AB548" s="148">
        <f t="shared" si="60"/>
        <v>0</v>
      </c>
      <c r="AC548" s="681">
        <v>0</v>
      </c>
      <c r="AD548" s="149">
        <f t="shared" si="61"/>
        <v>0</v>
      </c>
      <c r="AE548" s="147">
        <f>_xlfn.XLOOKUP($T548,'FY25 Fringe Rates'!$X$6:$X$15,'FY25 Fringe Rates'!$Y$6:$Y$15,0,0,1)</f>
        <v>0</v>
      </c>
      <c r="AF548" s="150">
        <f t="shared" si="56"/>
        <v>0</v>
      </c>
      <c r="AG548" s="136">
        <v>0</v>
      </c>
      <c r="AH548" s="149">
        <f t="shared" si="62"/>
        <v>0</v>
      </c>
      <c r="AI548" s="151">
        <f t="shared" si="57"/>
        <v>0</v>
      </c>
      <c r="AJ548" s="32"/>
    </row>
    <row r="549" spans="1:36">
      <c r="A549" s="145" t="str">
        <f t="shared" si="58"/>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02"/>
      <c r="H549" s="303" t="str">
        <f>IF($G549="","-",_xlfn.XLOOKUP($G549,Appr.Meta!$A:$A,Appr.Meta!$D:$D,"-",0,1))</f>
        <v>-</v>
      </c>
      <c r="I549" s="302"/>
      <c r="J549" s="303" t="str">
        <f>IF($I549="","-",_xlfn.XLOOKUP($I549,'CC.Meta'!$A:$A,'CC.Meta'!$D:$D,"-",0,1))</f>
        <v>-</v>
      </c>
      <c r="K549" s="306" t="str">
        <f t="shared" si="59"/>
        <v>--</v>
      </c>
      <c r="L549" s="302"/>
      <c r="M549" s="133"/>
      <c r="N549" s="234"/>
      <c r="O549" s="146" t="str">
        <f>IF($N549="","-",_xlfn.XLOOKUP($N549,'FY25 Gold Book'!$A:$A,'FY25 Gold Book'!$B:$B,"-",0,1))</f>
        <v>-</v>
      </c>
      <c r="P549" s="444" t="str">
        <f>IF($N549="","-",_xlfn.XLOOKUP($N549,'FY25 Gold Book'!$A:$A,'FY25 Gold Book'!$C:$C,"-",0,1))</f>
        <v>-</v>
      </c>
      <c r="Q549" s="146" t="str">
        <f>IF($N549="","-",_xlfn.XLOOKUP($N549,'FY25 Gold Book'!$A:$A,'FY25 Gold Book'!$D:$D,"-",0,1))</f>
        <v>-</v>
      </c>
      <c r="R549" s="52"/>
      <c r="S549" s="465" t="str" cm="1">
        <f t="array" ref="S549">IFERROR(
_xlfn.IFS(
$I549=600010,"36th District Judges (CC 600010)",
$I549=600014,"36th District Staff (CC 600014)",
$I549&lt;&gt;0,_xlfn.XLOOKUP($N549,'FY25 Gold Book'!$A:$A,'FY25 Gold Book'!$F:$F,"-",0,1)),
"-")</f>
        <v>-</v>
      </c>
      <c r="T549" s="465" t="str" cm="1">
        <f t="array" ref="T549">IFERROR(
_xlfn.IFS(
OR($R549="TASS",$R549="Seasonal"),"TASS / Part-Time (FICA Only)",
$A549=13,"BSEED",
$A549=20,"DDoT",
OR($A549=48,$A549=49),"DWSD",
$A549=72,"Library",
$I549=600010,"36th District Judges",
$I549=600014,"36th District Staff",
$N549&lt;&gt;0,_xlfn.XLOOKUP($N549,'FY25 Gold Book'!$A:$A,'FY25 Gold Book'!$H:$H,"-",0,1)),
"-")</f>
        <v>-</v>
      </c>
      <c r="U549" s="678"/>
      <c r="V549" s="679"/>
      <c r="W549" s="677"/>
      <c r="X549" s="134"/>
      <c r="Y549" s="135"/>
      <c r="Z549" s="147">
        <f>_xlfn.XLOOKUP($N549,'FY25 Gold Book'!$A:$A,'FY25 Gold Book'!$E:$E,0,0,1)</f>
        <v>0</v>
      </c>
      <c r="AA549" s="680">
        <f>_xlfn.XLOOKUP($N549,'FY25 Gold Book'!$A:$A,'FY25 Gold Book'!$G:$G,0,0,1)</f>
        <v>0</v>
      </c>
      <c r="AB549" s="148">
        <f t="shared" si="60"/>
        <v>0</v>
      </c>
      <c r="AC549" s="681">
        <v>0</v>
      </c>
      <c r="AD549" s="149">
        <f t="shared" si="61"/>
        <v>0</v>
      </c>
      <c r="AE549" s="147">
        <f>_xlfn.XLOOKUP($T549,'FY25 Fringe Rates'!$X$6:$X$15,'FY25 Fringe Rates'!$Y$6:$Y$15,0,0,1)</f>
        <v>0</v>
      </c>
      <c r="AF549" s="150">
        <f t="shared" si="56"/>
        <v>0</v>
      </c>
      <c r="AG549" s="136">
        <v>0</v>
      </c>
      <c r="AH549" s="149">
        <f t="shared" si="62"/>
        <v>0</v>
      </c>
      <c r="AI549" s="151">
        <f t="shared" si="57"/>
        <v>0</v>
      </c>
      <c r="AJ549" s="32"/>
    </row>
    <row r="550" spans="1:36">
      <c r="A550" s="145" t="str">
        <f t="shared" si="58"/>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02"/>
      <c r="H550" s="303" t="str">
        <f>IF($G550="","-",_xlfn.XLOOKUP($G550,Appr.Meta!$A:$A,Appr.Meta!$D:$D,"-",0,1))</f>
        <v>-</v>
      </c>
      <c r="I550" s="302"/>
      <c r="J550" s="303" t="str">
        <f>IF($I550="","-",_xlfn.XLOOKUP($I550,'CC.Meta'!$A:$A,'CC.Meta'!$D:$D,"-",0,1))</f>
        <v>-</v>
      </c>
      <c r="K550" s="306" t="str">
        <f t="shared" si="59"/>
        <v>--</v>
      </c>
      <c r="L550" s="302"/>
      <c r="M550" s="133"/>
      <c r="N550" s="234"/>
      <c r="O550" s="146" t="str">
        <f>IF($N550="","-",_xlfn.XLOOKUP($N550,'FY25 Gold Book'!$A:$A,'FY25 Gold Book'!$B:$B,"-",0,1))</f>
        <v>-</v>
      </c>
      <c r="P550" s="444" t="str">
        <f>IF($N550="","-",_xlfn.XLOOKUP($N550,'FY25 Gold Book'!$A:$A,'FY25 Gold Book'!$C:$C,"-",0,1))</f>
        <v>-</v>
      </c>
      <c r="Q550" s="146" t="str">
        <f>IF($N550="","-",_xlfn.XLOOKUP($N550,'FY25 Gold Book'!$A:$A,'FY25 Gold Book'!$D:$D,"-",0,1))</f>
        <v>-</v>
      </c>
      <c r="R550" s="52"/>
      <c r="S550" s="465" t="str" cm="1">
        <f t="array" ref="S550">IFERROR(
_xlfn.IFS(
$I550=600010,"36th District Judges (CC 600010)",
$I550=600014,"36th District Staff (CC 600014)",
$I550&lt;&gt;0,_xlfn.XLOOKUP($N550,'FY25 Gold Book'!$A:$A,'FY25 Gold Book'!$F:$F,"-",0,1)),
"-")</f>
        <v>-</v>
      </c>
      <c r="T550" s="465" t="str" cm="1">
        <f t="array" ref="T550">IFERROR(
_xlfn.IFS(
OR($R550="TASS",$R550="Seasonal"),"TASS / Part-Time (FICA Only)",
$A550=13,"BSEED",
$A550=20,"DDoT",
OR($A550=48,$A550=49),"DWSD",
$A550=72,"Library",
$I550=600010,"36th District Judges",
$I550=600014,"36th District Staff",
$N550&lt;&gt;0,_xlfn.XLOOKUP($N550,'FY25 Gold Book'!$A:$A,'FY25 Gold Book'!$H:$H,"-",0,1)),
"-")</f>
        <v>-</v>
      </c>
      <c r="U550" s="678"/>
      <c r="V550" s="679"/>
      <c r="W550" s="677"/>
      <c r="X550" s="134"/>
      <c r="Y550" s="135"/>
      <c r="Z550" s="147">
        <f>_xlfn.XLOOKUP($N550,'FY25 Gold Book'!$A:$A,'FY25 Gold Book'!$E:$E,0,0,1)</f>
        <v>0</v>
      </c>
      <c r="AA550" s="680">
        <f>_xlfn.XLOOKUP($N550,'FY25 Gold Book'!$A:$A,'FY25 Gold Book'!$G:$G,0,0,1)</f>
        <v>0</v>
      </c>
      <c r="AB550" s="148">
        <f t="shared" si="60"/>
        <v>0</v>
      </c>
      <c r="AC550" s="681">
        <v>0</v>
      </c>
      <c r="AD550" s="149">
        <f t="shared" si="61"/>
        <v>0</v>
      </c>
      <c r="AE550" s="147">
        <f>_xlfn.XLOOKUP($T550,'FY25 Fringe Rates'!$X$6:$X$15,'FY25 Fringe Rates'!$Y$6:$Y$15,0,0,1)</f>
        <v>0</v>
      </c>
      <c r="AF550" s="150">
        <f t="shared" si="56"/>
        <v>0</v>
      </c>
      <c r="AG550" s="136">
        <v>0</v>
      </c>
      <c r="AH550" s="149">
        <f t="shared" si="62"/>
        <v>0</v>
      </c>
      <c r="AI550" s="151">
        <f t="shared" si="57"/>
        <v>0</v>
      </c>
      <c r="AJ550" s="32"/>
    </row>
    <row r="551" spans="1:36">
      <c r="A551" s="145" t="str">
        <f t="shared" si="58"/>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02"/>
      <c r="H551" s="303" t="str">
        <f>IF($G551="","-",_xlfn.XLOOKUP($G551,Appr.Meta!$A:$A,Appr.Meta!$D:$D,"-",0,1))</f>
        <v>-</v>
      </c>
      <c r="I551" s="302"/>
      <c r="J551" s="303" t="str">
        <f>IF($I551="","-",_xlfn.XLOOKUP($I551,'CC.Meta'!$A:$A,'CC.Meta'!$D:$D,"-",0,1))</f>
        <v>-</v>
      </c>
      <c r="K551" s="306" t="str">
        <f t="shared" si="59"/>
        <v>--</v>
      </c>
      <c r="L551" s="302"/>
      <c r="M551" s="133"/>
      <c r="N551" s="234"/>
      <c r="O551" s="146" t="str">
        <f>IF($N551="","-",_xlfn.XLOOKUP($N551,'FY25 Gold Book'!$A:$A,'FY25 Gold Book'!$B:$B,"-",0,1))</f>
        <v>-</v>
      </c>
      <c r="P551" s="444" t="str">
        <f>IF($N551="","-",_xlfn.XLOOKUP($N551,'FY25 Gold Book'!$A:$A,'FY25 Gold Book'!$C:$C,"-",0,1))</f>
        <v>-</v>
      </c>
      <c r="Q551" s="146" t="str">
        <f>IF($N551="","-",_xlfn.XLOOKUP($N551,'FY25 Gold Book'!$A:$A,'FY25 Gold Book'!$D:$D,"-",0,1))</f>
        <v>-</v>
      </c>
      <c r="R551" s="52"/>
      <c r="S551" s="465" t="str" cm="1">
        <f t="array" ref="S551">IFERROR(
_xlfn.IFS(
$I551=600010,"36th District Judges (CC 600010)",
$I551=600014,"36th District Staff (CC 600014)",
$I551&lt;&gt;0,_xlfn.XLOOKUP($N551,'FY25 Gold Book'!$A:$A,'FY25 Gold Book'!$F:$F,"-",0,1)),
"-")</f>
        <v>-</v>
      </c>
      <c r="T551" s="465" t="str" cm="1">
        <f t="array" ref="T551">IFERROR(
_xlfn.IFS(
OR($R551="TASS",$R551="Seasonal"),"TASS / Part-Time (FICA Only)",
$A551=13,"BSEED",
$A551=20,"DDoT",
OR($A551=48,$A551=49),"DWSD",
$A551=72,"Library",
$I551=600010,"36th District Judges",
$I551=600014,"36th District Staff",
$N551&lt;&gt;0,_xlfn.XLOOKUP($N551,'FY25 Gold Book'!$A:$A,'FY25 Gold Book'!$H:$H,"-",0,1)),
"-")</f>
        <v>-</v>
      </c>
      <c r="U551" s="678"/>
      <c r="V551" s="679"/>
      <c r="W551" s="677"/>
      <c r="X551" s="134"/>
      <c r="Y551" s="135"/>
      <c r="Z551" s="147">
        <f>_xlfn.XLOOKUP($N551,'FY25 Gold Book'!$A:$A,'FY25 Gold Book'!$E:$E,0,0,1)</f>
        <v>0</v>
      </c>
      <c r="AA551" s="680">
        <f>_xlfn.XLOOKUP($N551,'FY25 Gold Book'!$A:$A,'FY25 Gold Book'!$G:$G,0,0,1)</f>
        <v>0</v>
      </c>
      <c r="AB551" s="148">
        <f t="shared" si="60"/>
        <v>0</v>
      </c>
      <c r="AC551" s="681">
        <v>0</v>
      </c>
      <c r="AD551" s="149">
        <f t="shared" si="61"/>
        <v>0</v>
      </c>
      <c r="AE551" s="147">
        <f>_xlfn.XLOOKUP($T551,'FY25 Fringe Rates'!$X$6:$X$15,'FY25 Fringe Rates'!$Y$6:$Y$15,0,0,1)</f>
        <v>0</v>
      </c>
      <c r="AF551" s="150">
        <f t="shared" si="56"/>
        <v>0</v>
      </c>
      <c r="AG551" s="136">
        <v>0</v>
      </c>
      <c r="AH551" s="149">
        <f t="shared" si="62"/>
        <v>0</v>
      </c>
      <c r="AI551" s="151">
        <f t="shared" si="57"/>
        <v>0</v>
      </c>
      <c r="AJ551" s="32"/>
    </row>
    <row r="552" spans="1:36">
      <c r="A552" s="145" t="str">
        <f t="shared" si="58"/>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02"/>
      <c r="H552" s="303" t="str">
        <f>IF($G552="","-",_xlfn.XLOOKUP($G552,Appr.Meta!$A:$A,Appr.Meta!$D:$D,"-",0,1))</f>
        <v>-</v>
      </c>
      <c r="I552" s="302"/>
      <c r="J552" s="303" t="str">
        <f>IF($I552="","-",_xlfn.XLOOKUP($I552,'CC.Meta'!$A:$A,'CC.Meta'!$D:$D,"-",0,1))</f>
        <v>-</v>
      </c>
      <c r="K552" s="306" t="str">
        <f t="shared" si="59"/>
        <v>--</v>
      </c>
      <c r="L552" s="302"/>
      <c r="M552" s="133"/>
      <c r="N552" s="234"/>
      <c r="O552" s="146" t="str">
        <f>IF($N552="","-",_xlfn.XLOOKUP($N552,'FY25 Gold Book'!$A:$A,'FY25 Gold Book'!$B:$B,"-",0,1))</f>
        <v>-</v>
      </c>
      <c r="P552" s="444" t="str">
        <f>IF($N552="","-",_xlfn.XLOOKUP($N552,'FY25 Gold Book'!$A:$A,'FY25 Gold Book'!$C:$C,"-",0,1))</f>
        <v>-</v>
      </c>
      <c r="Q552" s="146" t="str">
        <f>IF($N552="","-",_xlfn.XLOOKUP($N552,'FY25 Gold Book'!$A:$A,'FY25 Gold Book'!$D:$D,"-",0,1))</f>
        <v>-</v>
      </c>
      <c r="R552" s="52"/>
      <c r="S552" s="465" t="str" cm="1">
        <f t="array" ref="S552">IFERROR(
_xlfn.IFS(
$I552=600010,"36th District Judges (CC 600010)",
$I552=600014,"36th District Staff (CC 600014)",
$I552&lt;&gt;0,_xlfn.XLOOKUP($N552,'FY25 Gold Book'!$A:$A,'FY25 Gold Book'!$F:$F,"-",0,1)),
"-")</f>
        <v>-</v>
      </c>
      <c r="T552" s="465" t="str" cm="1">
        <f t="array" ref="T552">IFERROR(
_xlfn.IFS(
OR($R552="TASS",$R552="Seasonal"),"TASS / Part-Time (FICA Only)",
$A552=13,"BSEED",
$A552=20,"DDoT",
OR($A552=48,$A552=49),"DWSD",
$A552=72,"Library",
$I552=600010,"36th District Judges",
$I552=600014,"36th District Staff",
$N552&lt;&gt;0,_xlfn.XLOOKUP($N552,'FY25 Gold Book'!$A:$A,'FY25 Gold Book'!$H:$H,"-",0,1)),
"-")</f>
        <v>-</v>
      </c>
      <c r="U552" s="678"/>
      <c r="V552" s="679"/>
      <c r="W552" s="677"/>
      <c r="X552" s="134"/>
      <c r="Y552" s="135"/>
      <c r="Z552" s="147">
        <f>_xlfn.XLOOKUP($N552,'FY25 Gold Book'!$A:$A,'FY25 Gold Book'!$E:$E,0,0,1)</f>
        <v>0</v>
      </c>
      <c r="AA552" s="680">
        <f>_xlfn.XLOOKUP($N552,'FY25 Gold Book'!$A:$A,'FY25 Gold Book'!$G:$G,0,0,1)</f>
        <v>0</v>
      </c>
      <c r="AB552" s="148">
        <f t="shared" si="60"/>
        <v>0</v>
      </c>
      <c r="AC552" s="681">
        <v>0</v>
      </c>
      <c r="AD552" s="149">
        <f t="shared" si="61"/>
        <v>0</v>
      </c>
      <c r="AE552" s="147">
        <f>_xlfn.XLOOKUP($T552,'FY25 Fringe Rates'!$X$6:$X$15,'FY25 Fringe Rates'!$Y$6:$Y$15,0,0,1)</f>
        <v>0</v>
      </c>
      <c r="AF552" s="150">
        <f t="shared" si="56"/>
        <v>0</v>
      </c>
      <c r="AG552" s="136">
        <v>0</v>
      </c>
      <c r="AH552" s="149">
        <f t="shared" si="62"/>
        <v>0</v>
      </c>
      <c r="AI552" s="151">
        <f t="shared" si="57"/>
        <v>0</v>
      </c>
      <c r="AJ552" s="32"/>
    </row>
    <row r="553" spans="1:36">
      <c r="A553" s="145" t="str">
        <f t="shared" si="58"/>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02"/>
      <c r="H553" s="303" t="str">
        <f>IF($G553="","-",_xlfn.XLOOKUP($G553,Appr.Meta!$A:$A,Appr.Meta!$D:$D,"-",0,1))</f>
        <v>-</v>
      </c>
      <c r="I553" s="302"/>
      <c r="J553" s="303" t="str">
        <f>IF($I553="","-",_xlfn.XLOOKUP($I553,'CC.Meta'!$A:$A,'CC.Meta'!$D:$D,"-",0,1))</f>
        <v>-</v>
      </c>
      <c r="K553" s="306" t="str">
        <f t="shared" si="59"/>
        <v>--</v>
      </c>
      <c r="L553" s="302"/>
      <c r="M553" s="133"/>
      <c r="N553" s="234"/>
      <c r="O553" s="146" t="str">
        <f>IF($N553="","-",_xlfn.XLOOKUP($N553,'FY25 Gold Book'!$A:$A,'FY25 Gold Book'!$B:$B,"-",0,1))</f>
        <v>-</v>
      </c>
      <c r="P553" s="444" t="str">
        <f>IF($N553="","-",_xlfn.XLOOKUP($N553,'FY25 Gold Book'!$A:$A,'FY25 Gold Book'!$C:$C,"-",0,1))</f>
        <v>-</v>
      </c>
      <c r="Q553" s="146" t="str">
        <f>IF($N553="","-",_xlfn.XLOOKUP($N553,'FY25 Gold Book'!$A:$A,'FY25 Gold Book'!$D:$D,"-",0,1))</f>
        <v>-</v>
      </c>
      <c r="R553" s="52"/>
      <c r="S553" s="465" t="str" cm="1">
        <f t="array" ref="S553">IFERROR(
_xlfn.IFS(
$I553=600010,"36th District Judges (CC 600010)",
$I553=600014,"36th District Staff (CC 600014)",
$I553&lt;&gt;0,_xlfn.XLOOKUP($N553,'FY25 Gold Book'!$A:$A,'FY25 Gold Book'!$F:$F,"-",0,1)),
"-")</f>
        <v>-</v>
      </c>
      <c r="T553" s="465" t="str" cm="1">
        <f t="array" ref="T553">IFERROR(
_xlfn.IFS(
OR($R553="TASS",$R553="Seasonal"),"TASS / Part-Time (FICA Only)",
$A553=13,"BSEED",
$A553=20,"DDoT",
OR($A553=48,$A553=49),"DWSD",
$A553=72,"Library",
$I553=600010,"36th District Judges",
$I553=600014,"36th District Staff",
$N553&lt;&gt;0,_xlfn.XLOOKUP($N553,'FY25 Gold Book'!$A:$A,'FY25 Gold Book'!$H:$H,"-",0,1)),
"-")</f>
        <v>-</v>
      </c>
      <c r="U553" s="678"/>
      <c r="V553" s="679"/>
      <c r="W553" s="677"/>
      <c r="X553" s="134"/>
      <c r="Y553" s="135"/>
      <c r="Z553" s="147">
        <f>_xlfn.XLOOKUP($N553,'FY25 Gold Book'!$A:$A,'FY25 Gold Book'!$E:$E,0,0,1)</f>
        <v>0</v>
      </c>
      <c r="AA553" s="680">
        <f>_xlfn.XLOOKUP($N553,'FY25 Gold Book'!$A:$A,'FY25 Gold Book'!$G:$G,0,0,1)</f>
        <v>0</v>
      </c>
      <c r="AB553" s="148">
        <f t="shared" si="60"/>
        <v>0</v>
      </c>
      <c r="AC553" s="681">
        <v>0</v>
      </c>
      <c r="AD553" s="149">
        <f t="shared" si="61"/>
        <v>0</v>
      </c>
      <c r="AE553" s="147">
        <f>_xlfn.XLOOKUP($T553,'FY25 Fringe Rates'!$X$6:$X$15,'FY25 Fringe Rates'!$Y$6:$Y$15,0,0,1)</f>
        <v>0</v>
      </c>
      <c r="AF553" s="150">
        <f t="shared" si="56"/>
        <v>0</v>
      </c>
      <c r="AG553" s="136">
        <v>0</v>
      </c>
      <c r="AH553" s="149">
        <f t="shared" si="62"/>
        <v>0</v>
      </c>
      <c r="AI553" s="151">
        <f t="shared" si="57"/>
        <v>0</v>
      </c>
      <c r="AJ553" s="32"/>
    </row>
    <row r="554" spans="1:36">
      <c r="A554" s="145" t="str">
        <f t="shared" si="58"/>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02"/>
      <c r="H554" s="303" t="str">
        <f>IF($G554="","-",_xlfn.XLOOKUP($G554,Appr.Meta!$A:$A,Appr.Meta!$D:$D,"-",0,1))</f>
        <v>-</v>
      </c>
      <c r="I554" s="302"/>
      <c r="J554" s="303" t="str">
        <f>IF($I554="","-",_xlfn.XLOOKUP($I554,'CC.Meta'!$A:$A,'CC.Meta'!$D:$D,"-",0,1))</f>
        <v>-</v>
      </c>
      <c r="K554" s="306" t="str">
        <f t="shared" si="59"/>
        <v>--</v>
      </c>
      <c r="L554" s="302"/>
      <c r="M554" s="133"/>
      <c r="N554" s="234"/>
      <c r="O554" s="146" t="str">
        <f>IF($N554="","-",_xlfn.XLOOKUP($N554,'FY25 Gold Book'!$A:$A,'FY25 Gold Book'!$B:$B,"-",0,1))</f>
        <v>-</v>
      </c>
      <c r="P554" s="444" t="str">
        <f>IF($N554="","-",_xlfn.XLOOKUP($N554,'FY25 Gold Book'!$A:$A,'FY25 Gold Book'!$C:$C,"-",0,1))</f>
        <v>-</v>
      </c>
      <c r="Q554" s="146" t="str">
        <f>IF($N554="","-",_xlfn.XLOOKUP($N554,'FY25 Gold Book'!$A:$A,'FY25 Gold Book'!$D:$D,"-",0,1))</f>
        <v>-</v>
      </c>
      <c r="R554" s="52"/>
      <c r="S554" s="465" t="str" cm="1">
        <f t="array" ref="S554">IFERROR(
_xlfn.IFS(
$I554=600010,"36th District Judges (CC 600010)",
$I554=600014,"36th District Staff (CC 600014)",
$I554&lt;&gt;0,_xlfn.XLOOKUP($N554,'FY25 Gold Book'!$A:$A,'FY25 Gold Book'!$F:$F,"-",0,1)),
"-")</f>
        <v>-</v>
      </c>
      <c r="T554" s="465" t="str" cm="1">
        <f t="array" ref="T554">IFERROR(
_xlfn.IFS(
OR($R554="TASS",$R554="Seasonal"),"TASS / Part-Time (FICA Only)",
$A554=13,"BSEED",
$A554=20,"DDoT",
OR($A554=48,$A554=49),"DWSD",
$A554=72,"Library",
$I554=600010,"36th District Judges",
$I554=600014,"36th District Staff",
$N554&lt;&gt;0,_xlfn.XLOOKUP($N554,'FY25 Gold Book'!$A:$A,'FY25 Gold Book'!$H:$H,"-",0,1)),
"-")</f>
        <v>-</v>
      </c>
      <c r="U554" s="678"/>
      <c r="V554" s="679"/>
      <c r="W554" s="677"/>
      <c r="X554" s="134"/>
      <c r="Y554" s="135"/>
      <c r="Z554" s="147">
        <f>_xlfn.XLOOKUP($N554,'FY25 Gold Book'!$A:$A,'FY25 Gold Book'!$E:$E,0,0,1)</f>
        <v>0</v>
      </c>
      <c r="AA554" s="680">
        <f>_xlfn.XLOOKUP($N554,'FY25 Gold Book'!$A:$A,'FY25 Gold Book'!$G:$G,0,0,1)</f>
        <v>0</v>
      </c>
      <c r="AB554" s="148">
        <f t="shared" si="60"/>
        <v>0</v>
      </c>
      <c r="AC554" s="681">
        <v>0</v>
      </c>
      <c r="AD554" s="149">
        <f t="shared" si="61"/>
        <v>0</v>
      </c>
      <c r="AE554" s="147">
        <f>_xlfn.XLOOKUP($T554,'FY25 Fringe Rates'!$X$6:$X$15,'FY25 Fringe Rates'!$Y$6:$Y$15,0,0,1)</f>
        <v>0</v>
      </c>
      <c r="AF554" s="150">
        <f t="shared" si="56"/>
        <v>0</v>
      </c>
      <c r="AG554" s="136">
        <v>0</v>
      </c>
      <c r="AH554" s="149">
        <f t="shared" si="62"/>
        <v>0</v>
      </c>
      <c r="AI554" s="151">
        <f t="shared" si="57"/>
        <v>0</v>
      </c>
      <c r="AJ554" s="32"/>
    </row>
    <row r="555" spans="1:36">
      <c r="A555" s="145" t="str">
        <f t="shared" si="58"/>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02"/>
      <c r="H555" s="303" t="str">
        <f>IF($G555="","-",_xlfn.XLOOKUP($G555,Appr.Meta!$A:$A,Appr.Meta!$D:$D,"-",0,1))</f>
        <v>-</v>
      </c>
      <c r="I555" s="302"/>
      <c r="J555" s="303" t="str">
        <f>IF($I555="","-",_xlfn.XLOOKUP($I555,'CC.Meta'!$A:$A,'CC.Meta'!$D:$D,"-",0,1))</f>
        <v>-</v>
      </c>
      <c r="K555" s="306" t="str">
        <f t="shared" si="59"/>
        <v>--</v>
      </c>
      <c r="L555" s="302"/>
      <c r="M555" s="133"/>
      <c r="N555" s="234"/>
      <c r="O555" s="146" t="str">
        <f>IF($N555="","-",_xlfn.XLOOKUP($N555,'FY25 Gold Book'!$A:$A,'FY25 Gold Book'!$B:$B,"-",0,1))</f>
        <v>-</v>
      </c>
      <c r="P555" s="444" t="str">
        <f>IF($N555="","-",_xlfn.XLOOKUP($N555,'FY25 Gold Book'!$A:$A,'FY25 Gold Book'!$C:$C,"-",0,1))</f>
        <v>-</v>
      </c>
      <c r="Q555" s="146" t="str">
        <f>IF($N555="","-",_xlfn.XLOOKUP($N555,'FY25 Gold Book'!$A:$A,'FY25 Gold Book'!$D:$D,"-",0,1))</f>
        <v>-</v>
      </c>
      <c r="R555" s="52"/>
      <c r="S555" s="465" t="str" cm="1">
        <f t="array" ref="S555">IFERROR(
_xlfn.IFS(
$I555=600010,"36th District Judges (CC 600010)",
$I555=600014,"36th District Staff (CC 600014)",
$I555&lt;&gt;0,_xlfn.XLOOKUP($N555,'FY25 Gold Book'!$A:$A,'FY25 Gold Book'!$F:$F,"-",0,1)),
"-")</f>
        <v>-</v>
      </c>
      <c r="T555" s="465" t="str" cm="1">
        <f t="array" ref="T555">IFERROR(
_xlfn.IFS(
OR($R555="TASS",$R555="Seasonal"),"TASS / Part-Time (FICA Only)",
$A555=13,"BSEED",
$A555=20,"DDoT",
OR($A555=48,$A555=49),"DWSD",
$A555=72,"Library",
$I555=600010,"36th District Judges",
$I555=600014,"36th District Staff",
$N555&lt;&gt;0,_xlfn.XLOOKUP($N555,'FY25 Gold Book'!$A:$A,'FY25 Gold Book'!$H:$H,"-",0,1)),
"-")</f>
        <v>-</v>
      </c>
      <c r="U555" s="678"/>
      <c r="V555" s="679"/>
      <c r="W555" s="677"/>
      <c r="X555" s="134"/>
      <c r="Y555" s="135"/>
      <c r="Z555" s="147">
        <f>_xlfn.XLOOKUP($N555,'FY25 Gold Book'!$A:$A,'FY25 Gold Book'!$E:$E,0,0,1)</f>
        <v>0</v>
      </c>
      <c r="AA555" s="680">
        <f>_xlfn.XLOOKUP($N555,'FY25 Gold Book'!$A:$A,'FY25 Gold Book'!$G:$G,0,0,1)</f>
        <v>0</v>
      </c>
      <c r="AB555" s="148">
        <f t="shared" si="60"/>
        <v>0</v>
      </c>
      <c r="AC555" s="681">
        <v>0</v>
      </c>
      <c r="AD555" s="149">
        <f t="shared" si="61"/>
        <v>0</v>
      </c>
      <c r="AE555" s="147">
        <f>_xlfn.XLOOKUP($T555,'FY25 Fringe Rates'!$X$6:$X$15,'FY25 Fringe Rates'!$Y$6:$Y$15,0,0,1)</f>
        <v>0</v>
      </c>
      <c r="AF555" s="150">
        <f t="shared" si="56"/>
        <v>0</v>
      </c>
      <c r="AG555" s="136">
        <v>0</v>
      </c>
      <c r="AH555" s="149">
        <f t="shared" si="62"/>
        <v>0</v>
      </c>
      <c r="AI555" s="151">
        <f t="shared" si="57"/>
        <v>0</v>
      </c>
      <c r="AJ555" s="32"/>
    </row>
    <row r="556" spans="1:36">
      <c r="A556" s="145" t="str">
        <f t="shared" si="58"/>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02"/>
      <c r="H556" s="303" t="str">
        <f>IF($G556="","-",_xlfn.XLOOKUP($G556,Appr.Meta!$A:$A,Appr.Meta!$D:$D,"-",0,1))</f>
        <v>-</v>
      </c>
      <c r="I556" s="302"/>
      <c r="J556" s="303" t="str">
        <f>IF($I556="","-",_xlfn.XLOOKUP($I556,'CC.Meta'!$A:$A,'CC.Meta'!$D:$D,"-",0,1))</f>
        <v>-</v>
      </c>
      <c r="K556" s="306" t="str">
        <f t="shared" si="59"/>
        <v>--</v>
      </c>
      <c r="L556" s="302"/>
      <c r="M556" s="133"/>
      <c r="N556" s="234"/>
      <c r="O556" s="146" t="str">
        <f>IF($N556="","-",_xlfn.XLOOKUP($N556,'FY25 Gold Book'!$A:$A,'FY25 Gold Book'!$B:$B,"-",0,1))</f>
        <v>-</v>
      </c>
      <c r="P556" s="444" t="str">
        <f>IF($N556="","-",_xlfn.XLOOKUP($N556,'FY25 Gold Book'!$A:$A,'FY25 Gold Book'!$C:$C,"-",0,1))</f>
        <v>-</v>
      </c>
      <c r="Q556" s="146" t="str">
        <f>IF($N556="","-",_xlfn.XLOOKUP($N556,'FY25 Gold Book'!$A:$A,'FY25 Gold Book'!$D:$D,"-",0,1))</f>
        <v>-</v>
      </c>
      <c r="R556" s="52"/>
      <c r="S556" s="465" t="str" cm="1">
        <f t="array" ref="S556">IFERROR(
_xlfn.IFS(
$I556=600010,"36th District Judges (CC 600010)",
$I556=600014,"36th District Staff (CC 600014)",
$I556&lt;&gt;0,_xlfn.XLOOKUP($N556,'FY25 Gold Book'!$A:$A,'FY25 Gold Book'!$F:$F,"-",0,1)),
"-")</f>
        <v>-</v>
      </c>
      <c r="T556" s="465" t="str" cm="1">
        <f t="array" ref="T556">IFERROR(
_xlfn.IFS(
OR($R556="TASS",$R556="Seasonal"),"TASS / Part-Time (FICA Only)",
$A556=13,"BSEED",
$A556=20,"DDoT",
OR($A556=48,$A556=49),"DWSD",
$A556=72,"Library",
$I556=600010,"36th District Judges",
$I556=600014,"36th District Staff",
$N556&lt;&gt;0,_xlfn.XLOOKUP($N556,'FY25 Gold Book'!$A:$A,'FY25 Gold Book'!$H:$H,"-",0,1)),
"-")</f>
        <v>-</v>
      </c>
      <c r="U556" s="678"/>
      <c r="V556" s="679"/>
      <c r="W556" s="677"/>
      <c r="X556" s="134"/>
      <c r="Y556" s="135"/>
      <c r="Z556" s="147">
        <f>_xlfn.XLOOKUP($N556,'FY25 Gold Book'!$A:$A,'FY25 Gold Book'!$E:$E,0,0,1)</f>
        <v>0</v>
      </c>
      <c r="AA556" s="680">
        <f>_xlfn.XLOOKUP($N556,'FY25 Gold Book'!$A:$A,'FY25 Gold Book'!$G:$G,0,0,1)</f>
        <v>0</v>
      </c>
      <c r="AB556" s="148">
        <f t="shared" si="60"/>
        <v>0</v>
      </c>
      <c r="AC556" s="681">
        <v>0</v>
      </c>
      <c r="AD556" s="149">
        <f t="shared" si="61"/>
        <v>0</v>
      </c>
      <c r="AE556" s="147">
        <f>_xlfn.XLOOKUP($T556,'FY25 Fringe Rates'!$X$6:$X$15,'FY25 Fringe Rates'!$Y$6:$Y$15,0,0,1)</f>
        <v>0</v>
      </c>
      <c r="AF556" s="150">
        <f t="shared" si="56"/>
        <v>0</v>
      </c>
      <c r="AG556" s="136">
        <v>0</v>
      </c>
      <c r="AH556" s="149">
        <f t="shared" si="62"/>
        <v>0</v>
      </c>
      <c r="AI556" s="151">
        <f t="shared" si="57"/>
        <v>0</v>
      </c>
      <c r="AJ556" s="32"/>
    </row>
    <row r="557" spans="1:36">
      <c r="A557" s="145" t="str">
        <f t="shared" si="58"/>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02"/>
      <c r="H557" s="303" t="str">
        <f>IF($G557="","-",_xlfn.XLOOKUP($G557,Appr.Meta!$A:$A,Appr.Meta!$D:$D,"-",0,1))</f>
        <v>-</v>
      </c>
      <c r="I557" s="302"/>
      <c r="J557" s="303" t="str">
        <f>IF($I557="","-",_xlfn.XLOOKUP($I557,'CC.Meta'!$A:$A,'CC.Meta'!$D:$D,"-",0,1))</f>
        <v>-</v>
      </c>
      <c r="K557" s="306" t="str">
        <f t="shared" si="59"/>
        <v>--</v>
      </c>
      <c r="L557" s="302"/>
      <c r="M557" s="133"/>
      <c r="N557" s="234"/>
      <c r="O557" s="146" t="str">
        <f>IF($N557="","-",_xlfn.XLOOKUP($N557,'FY25 Gold Book'!$A:$A,'FY25 Gold Book'!$B:$B,"-",0,1))</f>
        <v>-</v>
      </c>
      <c r="P557" s="444" t="str">
        <f>IF($N557="","-",_xlfn.XLOOKUP($N557,'FY25 Gold Book'!$A:$A,'FY25 Gold Book'!$C:$C,"-",0,1))</f>
        <v>-</v>
      </c>
      <c r="Q557" s="146" t="str">
        <f>IF($N557="","-",_xlfn.XLOOKUP($N557,'FY25 Gold Book'!$A:$A,'FY25 Gold Book'!$D:$D,"-",0,1))</f>
        <v>-</v>
      </c>
      <c r="R557" s="52"/>
      <c r="S557" s="465" t="str" cm="1">
        <f t="array" ref="S557">IFERROR(
_xlfn.IFS(
$I557=600010,"36th District Judges (CC 600010)",
$I557=600014,"36th District Staff (CC 600014)",
$I557&lt;&gt;0,_xlfn.XLOOKUP($N557,'FY25 Gold Book'!$A:$A,'FY25 Gold Book'!$F:$F,"-",0,1)),
"-")</f>
        <v>-</v>
      </c>
      <c r="T557" s="465" t="str" cm="1">
        <f t="array" ref="T557">IFERROR(
_xlfn.IFS(
OR($R557="TASS",$R557="Seasonal"),"TASS / Part-Time (FICA Only)",
$A557=13,"BSEED",
$A557=20,"DDoT",
OR($A557=48,$A557=49),"DWSD",
$A557=72,"Library",
$I557=600010,"36th District Judges",
$I557=600014,"36th District Staff",
$N557&lt;&gt;0,_xlfn.XLOOKUP($N557,'FY25 Gold Book'!$A:$A,'FY25 Gold Book'!$H:$H,"-",0,1)),
"-")</f>
        <v>-</v>
      </c>
      <c r="U557" s="678"/>
      <c r="V557" s="679"/>
      <c r="W557" s="677"/>
      <c r="X557" s="134"/>
      <c r="Y557" s="135"/>
      <c r="Z557" s="147">
        <f>_xlfn.XLOOKUP($N557,'FY25 Gold Book'!$A:$A,'FY25 Gold Book'!$E:$E,0,0,1)</f>
        <v>0</v>
      </c>
      <c r="AA557" s="680">
        <f>_xlfn.XLOOKUP($N557,'FY25 Gold Book'!$A:$A,'FY25 Gold Book'!$G:$G,0,0,1)</f>
        <v>0</v>
      </c>
      <c r="AB557" s="148">
        <f t="shared" si="60"/>
        <v>0</v>
      </c>
      <c r="AC557" s="681">
        <v>0</v>
      </c>
      <c r="AD557" s="149">
        <f t="shared" si="61"/>
        <v>0</v>
      </c>
      <c r="AE557" s="147">
        <f>_xlfn.XLOOKUP($T557,'FY25 Fringe Rates'!$X$6:$X$15,'FY25 Fringe Rates'!$Y$6:$Y$15,0,0,1)</f>
        <v>0</v>
      </c>
      <c r="AF557" s="150">
        <f t="shared" si="56"/>
        <v>0</v>
      </c>
      <c r="AG557" s="136">
        <v>0</v>
      </c>
      <c r="AH557" s="149">
        <f t="shared" si="62"/>
        <v>0</v>
      </c>
      <c r="AI557" s="151">
        <f t="shared" si="57"/>
        <v>0</v>
      </c>
      <c r="AJ557" s="32"/>
    </row>
    <row r="558" spans="1:36">
      <c r="A558" s="145" t="str">
        <f t="shared" si="58"/>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02"/>
      <c r="H558" s="303" t="str">
        <f>IF($G558="","-",_xlfn.XLOOKUP($G558,Appr.Meta!$A:$A,Appr.Meta!$D:$D,"-",0,1))</f>
        <v>-</v>
      </c>
      <c r="I558" s="302"/>
      <c r="J558" s="303" t="str">
        <f>IF($I558="","-",_xlfn.XLOOKUP($I558,'CC.Meta'!$A:$A,'CC.Meta'!$D:$D,"-",0,1))</f>
        <v>-</v>
      </c>
      <c r="K558" s="306" t="str">
        <f t="shared" si="59"/>
        <v>--</v>
      </c>
      <c r="L558" s="302"/>
      <c r="M558" s="133"/>
      <c r="N558" s="234"/>
      <c r="O558" s="146" t="str">
        <f>IF($N558="","-",_xlfn.XLOOKUP($N558,'FY25 Gold Book'!$A:$A,'FY25 Gold Book'!$B:$B,"-",0,1))</f>
        <v>-</v>
      </c>
      <c r="P558" s="444" t="str">
        <f>IF($N558="","-",_xlfn.XLOOKUP($N558,'FY25 Gold Book'!$A:$A,'FY25 Gold Book'!$C:$C,"-",0,1))</f>
        <v>-</v>
      </c>
      <c r="Q558" s="146" t="str">
        <f>IF($N558="","-",_xlfn.XLOOKUP($N558,'FY25 Gold Book'!$A:$A,'FY25 Gold Book'!$D:$D,"-",0,1))</f>
        <v>-</v>
      </c>
      <c r="R558" s="52"/>
      <c r="S558" s="465" t="str" cm="1">
        <f t="array" ref="S558">IFERROR(
_xlfn.IFS(
$I558=600010,"36th District Judges (CC 600010)",
$I558=600014,"36th District Staff (CC 600014)",
$I558&lt;&gt;0,_xlfn.XLOOKUP($N558,'FY25 Gold Book'!$A:$A,'FY25 Gold Book'!$F:$F,"-",0,1)),
"-")</f>
        <v>-</v>
      </c>
      <c r="T558" s="465" t="str" cm="1">
        <f t="array" ref="T558">IFERROR(
_xlfn.IFS(
OR($R558="TASS",$R558="Seasonal"),"TASS / Part-Time (FICA Only)",
$A558=13,"BSEED",
$A558=20,"DDoT",
OR($A558=48,$A558=49),"DWSD",
$A558=72,"Library",
$I558=600010,"36th District Judges",
$I558=600014,"36th District Staff",
$N558&lt;&gt;0,_xlfn.XLOOKUP($N558,'FY25 Gold Book'!$A:$A,'FY25 Gold Book'!$H:$H,"-",0,1)),
"-")</f>
        <v>-</v>
      </c>
      <c r="U558" s="678"/>
      <c r="V558" s="679"/>
      <c r="W558" s="677"/>
      <c r="X558" s="134"/>
      <c r="Y558" s="135"/>
      <c r="Z558" s="147">
        <f>_xlfn.XLOOKUP($N558,'FY25 Gold Book'!$A:$A,'FY25 Gold Book'!$E:$E,0,0,1)</f>
        <v>0</v>
      </c>
      <c r="AA558" s="680">
        <f>_xlfn.XLOOKUP($N558,'FY25 Gold Book'!$A:$A,'FY25 Gold Book'!$G:$G,0,0,1)</f>
        <v>0</v>
      </c>
      <c r="AB558" s="148">
        <f t="shared" si="60"/>
        <v>0</v>
      </c>
      <c r="AC558" s="681">
        <v>0</v>
      </c>
      <c r="AD558" s="149">
        <f t="shared" si="61"/>
        <v>0</v>
      </c>
      <c r="AE558" s="147">
        <f>_xlfn.XLOOKUP($T558,'FY25 Fringe Rates'!$X$6:$X$15,'FY25 Fringe Rates'!$Y$6:$Y$15,0,0,1)</f>
        <v>0</v>
      </c>
      <c r="AF558" s="150">
        <f t="shared" si="56"/>
        <v>0</v>
      </c>
      <c r="AG558" s="136">
        <v>0</v>
      </c>
      <c r="AH558" s="149">
        <f t="shared" si="62"/>
        <v>0</v>
      </c>
      <c r="AI558" s="151">
        <f t="shared" si="57"/>
        <v>0</v>
      </c>
      <c r="AJ558" s="32"/>
    </row>
    <row r="559" spans="1:36">
      <c r="A559" s="145" t="str">
        <f t="shared" si="58"/>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02"/>
      <c r="H559" s="303" t="str">
        <f>IF($G559="","-",_xlfn.XLOOKUP($G559,Appr.Meta!$A:$A,Appr.Meta!$D:$D,"-",0,1))</f>
        <v>-</v>
      </c>
      <c r="I559" s="302"/>
      <c r="J559" s="303" t="str">
        <f>IF($I559="","-",_xlfn.XLOOKUP($I559,'CC.Meta'!$A:$A,'CC.Meta'!$D:$D,"-",0,1))</f>
        <v>-</v>
      </c>
      <c r="K559" s="306" t="str">
        <f t="shared" si="59"/>
        <v>--</v>
      </c>
      <c r="L559" s="302"/>
      <c r="M559" s="133"/>
      <c r="N559" s="234"/>
      <c r="O559" s="146" t="str">
        <f>IF($N559="","-",_xlfn.XLOOKUP($N559,'FY25 Gold Book'!$A:$A,'FY25 Gold Book'!$B:$B,"-",0,1))</f>
        <v>-</v>
      </c>
      <c r="P559" s="444" t="str">
        <f>IF($N559="","-",_xlfn.XLOOKUP($N559,'FY25 Gold Book'!$A:$A,'FY25 Gold Book'!$C:$C,"-",0,1))</f>
        <v>-</v>
      </c>
      <c r="Q559" s="146" t="str">
        <f>IF($N559="","-",_xlfn.XLOOKUP($N559,'FY25 Gold Book'!$A:$A,'FY25 Gold Book'!$D:$D,"-",0,1))</f>
        <v>-</v>
      </c>
      <c r="R559" s="52"/>
      <c r="S559" s="465" t="str" cm="1">
        <f t="array" ref="S559">IFERROR(
_xlfn.IFS(
$I559=600010,"36th District Judges (CC 600010)",
$I559=600014,"36th District Staff (CC 600014)",
$I559&lt;&gt;0,_xlfn.XLOOKUP($N559,'FY25 Gold Book'!$A:$A,'FY25 Gold Book'!$F:$F,"-",0,1)),
"-")</f>
        <v>-</v>
      </c>
      <c r="T559" s="465" t="str" cm="1">
        <f t="array" ref="T559">IFERROR(
_xlfn.IFS(
OR($R559="TASS",$R559="Seasonal"),"TASS / Part-Time (FICA Only)",
$A559=13,"BSEED",
$A559=20,"DDoT",
OR($A559=48,$A559=49),"DWSD",
$A559=72,"Library",
$I559=600010,"36th District Judges",
$I559=600014,"36th District Staff",
$N559&lt;&gt;0,_xlfn.XLOOKUP($N559,'FY25 Gold Book'!$A:$A,'FY25 Gold Book'!$H:$H,"-",0,1)),
"-")</f>
        <v>-</v>
      </c>
      <c r="U559" s="678"/>
      <c r="V559" s="679"/>
      <c r="W559" s="677"/>
      <c r="X559" s="134"/>
      <c r="Y559" s="135"/>
      <c r="Z559" s="147">
        <f>_xlfn.XLOOKUP($N559,'FY25 Gold Book'!$A:$A,'FY25 Gold Book'!$E:$E,0,0,1)</f>
        <v>0</v>
      </c>
      <c r="AA559" s="680">
        <f>_xlfn.XLOOKUP($N559,'FY25 Gold Book'!$A:$A,'FY25 Gold Book'!$G:$G,0,0,1)</f>
        <v>0</v>
      </c>
      <c r="AB559" s="148">
        <f t="shared" si="60"/>
        <v>0</v>
      </c>
      <c r="AC559" s="681">
        <v>0</v>
      </c>
      <c r="AD559" s="149">
        <f t="shared" si="61"/>
        <v>0</v>
      </c>
      <c r="AE559" s="147">
        <f>_xlfn.XLOOKUP($T559,'FY25 Fringe Rates'!$X$6:$X$15,'FY25 Fringe Rates'!$Y$6:$Y$15,0,0,1)</f>
        <v>0</v>
      </c>
      <c r="AF559" s="150">
        <f t="shared" si="56"/>
        <v>0</v>
      </c>
      <c r="AG559" s="136">
        <v>0</v>
      </c>
      <c r="AH559" s="149">
        <f t="shared" si="62"/>
        <v>0</v>
      </c>
      <c r="AI559" s="151">
        <f t="shared" si="57"/>
        <v>0</v>
      </c>
      <c r="AJ559" s="32"/>
    </row>
    <row r="560" spans="1:36">
      <c r="A560" s="145" t="str">
        <f t="shared" si="58"/>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02"/>
      <c r="H560" s="303" t="str">
        <f>IF($G560="","-",_xlfn.XLOOKUP($G560,Appr.Meta!$A:$A,Appr.Meta!$D:$D,"-",0,1))</f>
        <v>-</v>
      </c>
      <c r="I560" s="302"/>
      <c r="J560" s="303" t="str">
        <f>IF($I560="","-",_xlfn.XLOOKUP($I560,'CC.Meta'!$A:$A,'CC.Meta'!$D:$D,"-",0,1))</f>
        <v>-</v>
      </c>
      <c r="K560" s="306" t="str">
        <f t="shared" si="59"/>
        <v>--</v>
      </c>
      <c r="L560" s="302"/>
      <c r="M560" s="133"/>
      <c r="N560" s="234"/>
      <c r="O560" s="146" t="str">
        <f>IF($N560="","-",_xlfn.XLOOKUP($N560,'FY25 Gold Book'!$A:$A,'FY25 Gold Book'!$B:$B,"-",0,1))</f>
        <v>-</v>
      </c>
      <c r="P560" s="444" t="str">
        <f>IF($N560="","-",_xlfn.XLOOKUP($N560,'FY25 Gold Book'!$A:$A,'FY25 Gold Book'!$C:$C,"-",0,1))</f>
        <v>-</v>
      </c>
      <c r="Q560" s="146" t="str">
        <f>IF($N560="","-",_xlfn.XLOOKUP($N560,'FY25 Gold Book'!$A:$A,'FY25 Gold Book'!$D:$D,"-",0,1))</f>
        <v>-</v>
      </c>
      <c r="R560" s="52"/>
      <c r="S560" s="465" t="str" cm="1">
        <f t="array" ref="S560">IFERROR(
_xlfn.IFS(
$I560=600010,"36th District Judges (CC 600010)",
$I560=600014,"36th District Staff (CC 600014)",
$I560&lt;&gt;0,_xlfn.XLOOKUP($N560,'FY25 Gold Book'!$A:$A,'FY25 Gold Book'!$F:$F,"-",0,1)),
"-")</f>
        <v>-</v>
      </c>
      <c r="T560" s="465" t="str" cm="1">
        <f t="array" ref="T560">IFERROR(
_xlfn.IFS(
OR($R560="TASS",$R560="Seasonal"),"TASS / Part-Time (FICA Only)",
$A560=13,"BSEED",
$A560=20,"DDoT",
OR($A560=48,$A560=49),"DWSD",
$A560=72,"Library",
$I560=600010,"36th District Judges",
$I560=600014,"36th District Staff",
$N560&lt;&gt;0,_xlfn.XLOOKUP($N560,'FY25 Gold Book'!$A:$A,'FY25 Gold Book'!$H:$H,"-",0,1)),
"-")</f>
        <v>-</v>
      </c>
      <c r="U560" s="678"/>
      <c r="V560" s="679"/>
      <c r="W560" s="677"/>
      <c r="X560" s="134"/>
      <c r="Y560" s="135"/>
      <c r="Z560" s="147">
        <f>_xlfn.XLOOKUP($N560,'FY25 Gold Book'!$A:$A,'FY25 Gold Book'!$E:$E,0,0,1)</f>
        <v>0</v>
      </c>
      <c r="AA560" s="680">
        <f>_xlfn.XLOOKUP($N560,'FY25 Gold Book'!$A:$A,'FY25 Gold Book'!$G:$G,0,0,1)</f>
        <v>0</v>
      </c>
      <c r="AB560" s="148">
        <f t="shared" si="60"/>
        <v>0</v>
      </c>
      <c r="AC560" s="681">
        <v>0</v>
      </c>
      <c r="AD560" s="149">
        <f t="shared" si="61"/>
        <v>0</v>
      </c>
      <c r="AE560" s="147">
        <f>_xlfn.XLOOKUP($T560,'FY25 Fringe Rates'!$X$6:$X$15,'FY25 Fringe Rates'!$Y$6:$Y$15,0,0,1)</f>
        <v>0</v>
      </c>
      <c r="AF560" s="150">
        <f t="shared" si="56"/>
        <v>0</v>
      </c>
      <c r="AG560" s="136">
        <v>0</v>
      </c>
      <c r="AH560" s="149">
        <f t="shared" si="62"/>
        <v>0</v>
      </c>
      <c r="AI560" s="151">
        <f t="shared" si="57"/>
        <v>0</v>
      </c>
      <c r="AJ560" s="32"/>
    </row>
    <row r="561" spans="1:36">
      <c r="A561" s="145" t="str">
        <f t="shared" si="58"/>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02"/>
      <c r="H561" s="303" t="str">
        <f>IF($G561="","-",_xlfn.XLOOKUP($G561,Appr.Meta!$A:$A,Appr.Meta!$D:$D,"-",0,1))</f>
        <v>-</v>
      </c>
      <c r="I561" s="302"/>
      <c r="J561" s="303" t="str">
        <f>IF($I561="","-",_xlfn.XLOOKUP($I561,'CC.Meta'!$A:$A,'CC.Meta'!$D:$D,"-",0,1))</f>
        <v>-</v>
      </c>
      <c r="K561" s="306" t="str">
        <f t="shared" si="59"/>
        <v>--</v>
      </c>
      <c r="L561" s="302"/>
      <c r="M561" s="133"/>
      <c r="N561" s="234"/>
      <c r="O561" s="146" t="str">
        <f>IF($N561="","-",_xlfn.XLOOKUP($N561,'FY25 Gold Book'!$A:$A,'FY25 Gold Book'!$B:$B,"-",0,1))</f>
        <v>-</v>
      </c>
      <c r="P561" s="444" t="str">
        <f>IF($N561="","-",_xlfn.XLOOKUP($N561,'FY25 Gold Book'!$A:$A,'FY25 Gold Book'!$C:$C,"-",0,1))</f>
        <v>-</v>
      </c>
      <c r="Q561" s="146" t="str">
        <f>IF($N561="","-",_xlfn.XLOOKUP($N561,'FY25 Gold Book'!$A:$A,'FY25 Gold Book'!$D:$D,"-",0,1))</f>
        <v>-</v>
      </c>
      <c r="R561" s="52"/>
      <c r="S561" s="465" t="str" cm="1">
        <f t="array" ref="S561">IFERROR(
_xlfn.IFS(
$I561=600010,"36th District Judges (CC 600010)",
$I561=600014,"36th District Staff (CC 600014)",
$I561&lt;&gt;0,_xlfn.XLOOKUP($N561,'FY25 Gold Book'!$A:$A,'FY25 Gold Book'!$F:$F,"-",0,1)),
"-")</f>
        <v>-</v>
      </c>
      <c r="T561" s="465" t="str" cm="1">
        <f t="array" ref="T561">IFERROR(
_xlfn.IFS(
OR($R561="TASS",$R561="Seasonal"),"TASS / Part-Time (FICA Only)",
$A561=13,"BSEED",
$A561=20,"DDoT",
OR($A561=48,$A561=49),"DWSD",
$A561=72,"Library",
$I561=600010,"36th District Judges",
$I561=600014,"36th District Staff",
$N561&lt;&gt;0,_xlfn.XLOOKUP($N561,'FY25 Gold Book'!$A:$A,'FY25 Gold Book'!$H:$H,"-",0,1)),
"-")</f>
        <v>-</v>
      </c>
      <c r="U561" s="678"/>
      <c r="V561" s="679"/>
      <c r="W561" s="677"/>
      <c r="X561" s="134"/>
      <c r="Y561" s="135"/>
      <c r="Z561" s="147">
        <f>_xlfn.XLOOKUP($N561,'FY25 Gold Book'!$A:$A,'FY25 Gold Book'!$E:$E,0,0,1)</f>
        <v>0</v>
      </c>
      <c r="AA561" s="680">
        <f>_xlfn.XLOOKUP($N561,'FY25 Gold Book'!$A:$A,'FY25 Gold Book'!$G:$G,0,0,1)</f>
        <v>0</v>
      </c>
      <c r="AB561" s="148">
        <f t="shared" si="60"/>
        <v>0</v>
      </c>
      <c r="AC561" s="681">
        <v>0</v>
      </c>
      <c r="AD561" s="149">
        <f t="shared" si="61"/>
        <v>0</v>
      </c>
      <c r="AE561" s="147">
        <f>_xlfn.XLOOKUP($T561,'FY25 Fringe Rates'!$X$6:$X$15,'FY25 Fringe Rates'!$Y$6:$Y$15,0,0,1)</f>
        <v>0</v>
      </c>
      <c r="AF561" s="150">
        <f t="shared" si="56"/>
        <v>0</v>
      </c>
      <c r="AG561" s="136">
        <v>0</v>
      </c>
      <c r="AH561" s="149">
        <f t="shared" si="62"/>
        <v>0</v>
      </c>
      <c r="AI561" s="151">
        <f t="shared" si="57"/>
        <v>0</v>
      </c>
      <c r="AJ561" s="32"/>
    </row>
    <row r="562" spans="1:36">
      <c r="A562" s="145" t="str">
        <f t="shared" si="58"/>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02"/>
      <c r="H562" s="303" t="str">
        <f>IF($G562="","-",_xlfn.XLOOKUP($G562,Appr.Meta!$A:$A,Appr.Meta!$D:$D,"-",0,1))</f>
        <v>-</v>
      </c>
      <c r="I562" s="302"/>
      <c r="J562" s="303" t="str">
        <f>IF($I562="","-",_xlfn.XLOOKUP($I562,'CC.Meta'!$A:$A,'CC.Meta'!$D:$D,"-",0,1))</f>
        <v>-</v>
      </c>
      <c r="K562" s="306" t="str">
        <f t="shared" si="59"/>
        <v>--</v>
      </c>
      <c r="L562" s="302"/>
      <c r="M562" s="133"/>
      <c r="N562" s="234"/>
      <c r="O562" s="146" t="str">
        <f>IF($N562="","-",_xlfn.XLOOKUP($N562,'FY25 Gold Book'!$A:$A,'FY25 Gold Book'!$B:$B,"-",0,1))</f>
        <v>-</v>
      </c>
      <c r="P562" s="444" t="str">
        <f>IF($N562="","-",_xlfn.XLOOKUP($N562,'FY25 Gold Book'!$A:$A,'FY25 Gold Book'!$C:$C,"-",0,1))</f>
        <v>-</v>
      </c>
      <c r="Q562" s="146" t="str">
        <f>IF($N562="","-",_xlfn.XLOOKUP($N562,'FY25 Gold Book'!$A:$A,'FY25 Gold Book'!$D:$D,"-",0,1))</f>
        <v>-</v>
      </c>
      <c r="R562" s="52"/>
      <c r="S562" s="465" t="str" cm="1">
        <f t="array" ref="S562">IFERROR(
_xlfn.IFS(
$I562=600010,"36th District Judges (CC 600010)",
$I562=600014,"36th District Staff (CC 600014)",
$I562&lt;&gt;0,_xlfn.XLOOKUP($N562,'FY25 Gold Book'!$A:$A,'FY25 Gold Book'!$F:$F,"-",0,1)),
"-")</f>
        <v>-</v>
      </c>
      <c r="T562" s="465" t="str" cm="1">
        <f t="array" ref="T562">IFERROR(
_xlfn.IFS(
OR($R562="TASS",$R562="Seasonal"),"TASS / Part-Time (FICA Only)",
$A562=13,"BSEED",
$A562=20,"DDoT",
OR($A562=48,$A562=49),"DWSD",
$A562=72,"Library",
$I562=600010,"36th District Judges",
$I562=600014,"36th District Staff",
$N562&lt;&gt;0,_xlfn.XLOOKUP($N562,'FY25 Gold Book'!$A:$A,'FY25 Gold Book'!$H:$H,"-",0,1)),
"-")</f>
        <v>-</v>
      </c>
      <c r="U562" s="678"/>
      <c r="V562" s="679"/>
      <c r="W562" s="677"/>
      <c r="X562" s="134"/>
      <c r="Y562" s="135"/>
      <c r="Z562" s="147">
        <f>_xlfn.XLOOKUP($N562,'FY25 Gold Book'!$A:$A,'FY25 Gold Book'!$E:$E,0,0,1)</f>
        <v>0</v>
      </c>
      <c r="AA562" s="680">
        <f>_xlfn.XLOOKUP($N562,'FY25 Gold Book'!$A:$A,'FY25 Gold Book'!$G:$G,0,0,1)</f>
        <v>0</v>
      </c>
      <c r="AB562" s="148">
        <f t="shared" si="60"/>
        <v>0</v>
      </c>
      <c r="AC562" s="681">
        <v>0</v>
      </c>
      <c r="AD562" s="149">
        <f t="shared" si="61"/>
        <v>0</v>
      </c>
      <c r="AE562" s="147">
        <f>_xlfn.XLOOKUP($T562,'FY25 Fringe Rates'!$X$6:$X$15,'FY25 Fringe Rates'!$Y$6:$Y$15,0,0,1)</f>
        <v>0</v>
      </c>
      <c r="AF562" s="150">
        <f t="shared" si="56"/>
        <v>0</v>
      </c>
      <c r="AG562" s="136">
        <v>0</v>
      </c>
      <c r="AH562" s="149">
        <f t="shared" si="62"/>
        <v>0</v>
      </c>
      <c r="AI562" s="151">
        <f t="shared" si="57"/>
        <v>0</v>
      </c>
      <c r="AJ562" s="32"/>
    </row>
    <row r="563" spans="1:36">
      <c r="A563" s="145" t="str">
        <f t="shared" si="58"/>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02"/>
      <c r="H563" s="303" t="str">
        <f>IF($G563="","-",_xlfn.XLOOKUP($G563,Appr.Meta!$A:$A,Appr.Meta!$D:$D,"-",0,1))</f>
        <v>-</v>
      </c>
      <c r="I563" s="302"/>
      <c r="J563" s="303" t="str">
        <f>IF($I563="","-",_xlfn.XLOOKUP($I563,'CC.Meta'!$A:$A,'CC.Meta'!$D:$D,"-",0,1))</f>
        <v>-</v>
      </c>
      <c r="K563" s="306" t="str">
        <f t="shared" si="59"/>
        <v>--</v>
      </c>
      <c r="L563" s="302"/>
      <c r="M563" s="133"/>
      <c r="N563" s="234"/>
      <c r="O563" s="146" t="str">
        <f>IF($N563="","-",_xlfn.XLOOKUP($N563,'FY25 Gold Book'!$A:$A,'FY25 Gold Book'!$B:$B,"-",0,1))</f>
        <v>-</v>
      </c>
      <c r="P563" s="444" t="str">
        <f>IF($N563="","-",_xlfn.XLOOKUP($N563,'FY25 Gold Book'!$A:$A,'FY25 Gold Book'!$C:$C,"-",0,1))</f>
        <v>-</v>
      </c>
      <c r="Q563" s="146" t="str">
        <f>IF($N563="","-",_xlfn.XLOOKUP($N563,'FY25 Gold Book'!$A:$A,'FY25 Gold Book'!$D:$D,"-",0,1))</f>
        <v>-</v>
      </c>
      <c r="R563" s="52"/>
      <c r="S563" s="465" t="str" cm="1">
        <f t="array" ref="S563">IFERROR(
_xlfn.IFS(
$I563=600010,"36th District Judges (CC 600010)",
$I563=600014,"36th District Staff (CC 600014)",
$I563&lt;&gt;0,_xlfn.XLOOKUP($N563,'FY25 Gold Book'!$A:$A,'FY25 Gold Book'!$F:$F,"-",0,1)),
"-")</f>
        <v>-</v>
      </c>
      <c r="T563" s="465" t="str" cm="1">
        <f t="array" ref="T563">IFERROR(
_xlfn.IFS(
OR($R563="TASS",$R563="Seasonal"),"TASS / Part-Time (FICA Only)",
$A563=13,"BSEED",
$A563=20,"DDoT",
OR($A563=48,$A563=49),"DWSD",
$A563=72,"Library",
$I563=600010,"36th District Judges",
$I563=600014,"36th District Staff",
$N563&lt;&gt;0,_xlfn.XLOOKUP($N563,'FY25 Gold Book'!$A:$A,'FY25 Gold Book'!$H:$H,"-",0,1)),
"-")</f>
        <v>-</v>
      </c>
      <c r="U563" s="678"/>
      <c r="V563" s="679"/>
      <c r="W563" s="677"/>
      <c r="X563" s="134"/>
      <c r="Y563" s="135"/>
      <c r="Z563" s="147">
        <f>_xlfn.XLOOKUP($N563,'FY25 Gold Book'!$A:$A,'FY25 Gold Book'!$E:$E,0,0,1)</f>
        <v>0</v>
      </c>
      <c r="AA563" s="680">
        <f>_xlfn.XLOOKUP($N563,'FY25 Gold Book'!$A:$A,'FY25 Gold Book'!$G:$G,0,0,1)</f>
        <v>0</v>
      </c>
      <c r="AB563" s="148">
        <f t="shared" si="60"/>
        <v>0</v>
      </c>
      <c r="AC563" s="681">
        <v>0</v>
      </c>
      <c r="AD563" s="149">
        <f t="shared" si="61"/>
        <v>0</v>
      </c>
      <c r="AE563" s="147">
        <f>_xlfn.XLOOKUP($T563,'FY25 Fringe Rates'!$X$6:$X$15,'FY25 Fringe Rates'!$Y$6:$Y$15,0,0,1)</f>
        <v>0</v>
      </c>
      <c r="AF563" s="150">
        <f t="shared" si="56"/>
        <v>0</v>
      </c>
      <c r="AG563" s="136">
        <v>0</v>
      </c>
      <c r="AH563" s="149">
        <f t="shared" si="62"/>
        <v>0</v>
      </c>
      <c r="AI563" s="151">
        <f t="shared" si="57"/>
        <v>0</v>
      </c>
      <c r="AJ563" s="32"/>
    </row>
    <row r="564" spans="1:36">
      <c r="A564" s="145" t="str">
        <f t="shared" si="58"/>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02"/>
      <c r="H564" s="303" t="str">
        <f>IF($G564="","-",_xlfn.XLOOKUP($G564,Appr.Meta!$A:$A,Appr.Meta!$D:$D,"-",0,1))</f>
        <v>-</v>
      </c>
      <c r="I564" s="302"/>
      <c r="J564" s="303" t="str">
        <f>IF($I564="","-",_xlfn.XLOOKUP($I564,'CC.Meta'!$A:$A,'CC.Meta'!$D:$D,"-",0,1))</f>
        <v>-</v>
      </c>
      <c r="K564" s="306" t="str">
        <f t="shared" si="59"/>
        <v>--</v>
      </c>
      <c r="L564" s="302"/>
      <c r="M564" s="133"/>
      <c r="N564" s="234"/>
      <c r="O564" s="146" t="str">
        <f>IF($N564="","-",_xlfn.XLOOKUP($N564,'FY25 Gold Book'!$A:$A,'FY25 Gold Book'!$B:$B,"-",0,1))</f>
        <v>-</v>
      </c>
      <c r="P564" s="444" t="str">
        <f>IF($N564="","-",_xlfn.XLOOKUP($N564,'FY25 Gold Book'!$A:$A,'FY25 Gold Book'!$C:$C,"-",0,1))</f>
        <v>-</v>
      </c>
      <c r="Q564" s="146" t="str">
        <f>IF($N564="","-",_xlfn.XLOOKUP($N564,'FY25 Gold Book'!$A:$A,'FY25 Gold Book'!$D:$D,"-",0,1))</f>
        <v>-</v>
      </c>
      <c r="R564" s="52"/>
      <c r="S564" s="465" t="str" cm="1">
        <f t="array" ref="S564">IFERROR(
_xlfn.IFS(
$I564=600010,"36th District Judges (CC 600010)",
$I564=600014,"36th District Staff (CC 600014)",
$I564&lt;&gt;0,_xlfn.XLOOKUP($N564,'FY25 Gold Book'!$A:$A,'FY25 Gold Book'!$F:$F,"-",0,1)),
"-")</f>
        <v>-</v>
      </c>
      <c r="T564" s="465" t="str" cm="1">
        <f t="array" ref="T564">IFERROR(
_xlfn.IFS(
OR($R564="TASS",$R564="Seasonal"),"TASS / Part-Time (FICA Only)",
$A564=13,"BSEED",
$A564=20,"DDoT",
OR($A564=48,$A564=49),"DWSD",
$A564=72,"Library",
$I564=600010,"36th District Judges",
$I564=600014,"36th District Staff",
$N564&lt;&gt;0,_xlfn.XLOOKUP($N564,'FY25 Gold Book'!$A:$A,'FY25 Gold Book'!$H:$H,"-",0,1)),
"-")</f>
        <v>-</v>
      </c>
      <c r="U564" s="678"/>
      <c r="V564" s="679"/>
      <c r="W564" s="677"/>
      <c r="X564" s="134"/>
      <c r="Y564" s="135"/>
      <c r="Z564" s="147">
        <f>_xlfn.XLOOKUP($N564,'FY25 Gold Book'!$A:$A,'FY25 Gold Book'!$E:$E,0,0,1)</f>
        <v>0</v>
      </c>
      <c r="AA564" s="680">
        <f>_xlfn.XLOOKUP($N564,'FY25 Gold Book'!$A:$A,'FY25 Gold Book'!$G:$G,0,0,1)</f>
        <v>0</v>
      </c>
      <c r="AB564" s="148">
        <f t="shared" si="60"/>
        <v>0</v>
      </c>
      <c r="AC564" s="681">
        <v>0</v>
      </c>
      <c r="AD564" s="149">
        <f t="shared" si="61"/>
        <v>0</v>
      </c>
      <c r="AE564" s="147">
        <f>_xlfn.XLOOKUP($T564,'FY25 Fringe Rates'!$X$6:$X$15,'FY25 Fringe Rates'!$Y$6:$Y$15,0,0,1)</f>
        <v>0</v>
      </c>
      <c r="AF564" s="150">
        <f t="shared" si="56"/>
        <v>0</v>
      </c>
      <c r="AG564" s="136">
        <v>0</v>
      </c>
      <c r="AH564" s="149">
        <f t="shared" si="62"/>
        <v>0</v>
      </c>
      <c r="AI564" s="151">
        <f t="shared" si="57"/>
        <v>0</v>
      </c>
      <c r="AJ564" s="32"/>
    </row>
    <row r="565" spans="1:36">
      <c r="A565" s="145" t="str">
        <f t="shared" si="58"/>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02"/>
      <c r="H565" s="303" t="str">
        <f>IF($G565="","-",_xlfn.XLOOKUP($G565,Appr.Meta!$A:$A,Appr.Meta!$D:$D,"-",0,1))</f>
        <v>-</v>
      </c>
      <c r="I565" s="302"/>
      <c r="J565" s="303" t="str">
        <f>IF($I565="","-",_xlfn.XLOOKUP($I565,'CC.Meta'!$A:$A,'CC.Meta'!$D:$D,"-",0,1))</f>
        <v>-</v>
      </c>
      <c r="K565" s="306" t="str">
        <f t="shared" si="59"/>
        <v>--</v>
      </c>
      <c r="L565" s="302"/>
      <c r="M565" s="133"/>
      <c r="N565" s="234"/>
      <c r="O565" s="146" t="str">
        <f>IF($N565="","-",_xlfn.XLOOKUP($N565,'FY25 Gold Book'!$A:$A,'FY25 Gold Book'!$B:$B,"-",0,1))</f>
        <v>-</v>
      </c>
      <c r="P565" s="444" t="str">
        <f>IF($N565="","-",_xlfn.XLOOKUP($N565,'FY25 Gold Book'!$A:$A,'FY25 Gold Book'!$C:$C,"-",0,1))</f>
        <v>-</v>
      </c>
      <c r="Q565" s="146" t="str">
        <f>IF($N565="","-",_xlfn.XLOOKUP($N565,'FY25 Gold Book'!$A:$A,'FY25 Gold Book'!$D:$D,"-",0,1))</f>
        <v>-</v>
      </c>
      <c r="R565" s="52"/>
      <c r="S565" s="465" t="str" cm="1">
        <f t="array" ref="S565">IFERROR(
_xlfn.IFS(
$I565=600010,"36th District Judges (CC 600010)",
$I565=600014,"36th District Staff (CC 600014)",
$I565&lt;&gt;0,_xlfn.XLOOKUP($N565,'FY25 Gold Book'!$A:$A,'FY25 Gold Book'!$F:$F,"-",0,1)),
"-")</f>
        <v>-</v>
      </c>
      <c r="T565" s="465" t="str" cm="1">
        <f t="array" ref="T565">IFERROR(
_xlfn.IFS(
OR($R565="TASS",$R565="Seasonal"),"TASS / Part-Time (FICA Only)",
$A565=13,"BSEED",
$A565=20,"DDoT",
OR($A565=48,$A565=49),"DWSD",
$A565=72,"Library",
$I565=600010,"36th District Judges",
$I565=600014,"36th District Staff",
$N565&lt;&gt;0,_xlfn.XLOOKUP($N565,'FY25 Gold Book'!$A:$A,'FY25 Gold Book'!$H:$H,"-",0,1)),
"-")</f>
        <v>-</v>
      </c>
      <c r="U565" s="678"/>
      <c r="V565" s="679"/>
      <c r="W565" s="677"/>
      <c r="X565" s="134"/>
      <c r="Y565" s="135"/>
      <c r="Z565" s="147">
        <f>_xlfn.XLOOKUP($N565,'FY25 Gold Book'!$A:$A,'FY25 Gold Book'!$E:$E,0,0,1)</f>
        <v>0</v>
      </c>
      <c r="AA565" s="680">
        <f>_xlfn.XLOOKUP($N565,'FY25 Gold Book'!$A:$A,'FY25 Gold Book'!$G:$G,0,0,1)</f>
        <v>0</v>
      </c>
      <c r="AB565" s="148">
        <f t="shared" si="60"/>
        <v>0</v>
      </c>
      <c r="AC565" s="681">
        <v>0</v>
      </c>
      <c r="AD565" s="149">
        <f t="shared" si="61"/>
        <v>0</v>
      </c>
      <c r="AE565" s="147">
        <f>_xlfn.XLOOKUP($T565,'FY25 Fringe Rates'!$X$6:$X$15,'FY25 Fringe Rates'!$Y$6:$Y$15,0,0,1)</f>
        <v>0</v>
      </c>
      <c r="AF565" s="150">
        <f t="shared" si="56"/>
        <v>0</v>
      </c>
      <c r="AG565" s="136">
        <v>0</v>
      </c>
      <c r="AH565" s="149">
        <f t="shared" si="62"/>
        <v>0</v>
      </c>
      <c r="AI565" s="151">
        <f t="shared" si="57"/>
        <v>0</v>
      </c>
      <c r="AJ565" s="32"/>
    </row>
    <row r="566" spans="1:36">
      <c r="A566" s="145" t="str">
        <f t="shared" si="58"/>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02"/>
      <c r="H566" s="303" t="str">
        <f>IF($G566="","-",_xlfn.XLOOKUP($G566,Appr.Meta!$A:$A,Appr.Meta!$D:$D,"-",0,1))</f>
        <v>-</v>
      </c>
      <c r="I566" s="302"/>
      <c r="J566" s="303" t="str">
        <f>IF($I566="","-",_xlfn.XLOOKUP($I566,'CC.Meta'!$A:$A,'CC.Meta'!$D:$D,"-",0,1))</f>
        <v>-</v>
      </c>
      <c r="K566" s="306" t="str">
        <f t="shared" si="59"/>
        <v>--</v>
      </c>
      <c r="L566" s="302"/>
      <c r="M566" s="133"/>
      <c r="N566" s="234"/>
      <c r="O566" s="146" t="str">
        <f>IF($N566="","-",_xlfn.XLOOKUP($N566,'FY25 Gold Book'!$A:$A,'FY25 Gold Book'!$B:$B,"-",0,1))</f>
        <v>-</v>
      </c>
      <c r="P566" s="444" t="str">
        <f>IF($N566="","-",_xlfn.XLOOKUP($N566,'FY25 Gold Book'!$A:$A,'FY25 Gold Book'!$C:$C,"-",0,1))</f>
        <v>-</v>
      </c>
      <c r="Q566" s="146" t="str">
        <f>IF($N566="","-",_xlfn.XLOOKUP($N566,'FY25 Gold Book'!$A:$A,'FY25 Gold Book'!$D:$D,"-",0,1))</f>
        <v>-</v>
      </c>
      <c r="R566" s="52"/>
      <c r="S566" s="465" t="str" cm="1">
        <f t="array" ref="S566">IFERROR(
_xlfn.IFS(
$I566=600010,"36th District Judges (CC 600010)",
$I566=600014,"36th District Staff (CC 600014)",
$I566&lt;&gt;0,_xlfn.XLOOKUP($N566,'FY25 Gold Book'!$A:$A,'FY25 Gold Book'!$F:$F,"-",0,1)),
"-")</f>
        <v>-</v>
      </c>
      <c r="T566" s="465" t="str" cm="1">
        <f t="array" ref="T566">IFERROR(
_xlfn.IFS(
OR($R566="TASS",$R566="Seasonal"),"TASS / Part-Time (FICA Only)",
$A566=13,"BSEED",
$A566=20,"DDoT",
OR($A566=48,$A566=49),"DWSD",
$A566=72,"Library",
$I566=600010,"36th District Judges",
$I566=600014,"36th District Staff",
$N566&lt;&gt;0,_xlfn.XLOOKUP($N566,'FY25 Gold Book'!$A:$A,'FY25 Gold Book'!$H:$H,"-",0,1)),
"-")</f>
        <v>-</v>
      </c>
      <c r="U566" s="678"/>
      <c r="V566" s="679"/>
      <c r="W566" s="677"/>
      <c r="X566" s="134"/>
      <c r="Y566" s="135"/>
      <c r="Z566" s="147">
        <f>_xlfn.XLOOKUP($N566,'FY25 Gold Book'!$A:$A,'FY25 Gold Book'!$E:$E,0,0,1)</f>
        <v>0</v>
      </c>
      <c r="AA566" s="680">
        <f>_xlfn.XLOOKUP($N566,'FY25 Gold Book'!$A:$A,'FY25 Gold Book'!$G:$G,0,0,1)</f>
        <v>0</v>
      </c>
      <c r="AB566" s="148">
        <f t="shared" si="60"/>
        <v>0</v>
      </c>
      <c r="AC566" s="681">
        <v>0</v>
      </c>
      <c r="AD566" s="149">
        <f t="shared" si="61"/>
        <v>0</v>
      </c>
      <c r="AE566" s="147">
        <f>_xlfn.XLOOKUP($T566,'FY25 Fringe Rates'!$X$6:$X$15,'FY25 Fringe Rates'!$Y$6:$Y$15,0,0,1)</f>
        <v>0</v>
      </c>
      <c r="AF566" s="150">
        <f t="shared" si="56"/>
        <v>0</v>
      </c>
      <c r="AG566" s="136">
        <v>0</v>
      </c>
      <c r="AH566" s="149">
        <f t="shared" si="62"/>
        <v>0</v>
      </c>
      <c r="AI566" s="151">
        <f t="shared" si="57"/>
        <v>0</v>
      </c>
      <c r="AJ566" s="32"/>
    </row>
    <row r="567" spans="1:36">
      <c r="A567" s="145" t="str">
        <f t="shared" si="58"/>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02"/>
      <c r="H567" s="303" t="str">
        <f>IF($G567="","-",_xlfn.XLOOKUP($G567,Appr.Meta!$A:$A,Appr.Meta!$D:$D,"-",0,1))</f>
        <v>-</v>
      </c>
      <c r="I567" s="302"/>
      <c r="J567" s="303" t="str">
        <f>IF($I567="","-",_xlfn.XLOOKUP($I567,'CC.Meta'!$A:$A,'CC.Meta'!$D:$D,"-",0,1))</f>
        <v>-</v>
      </c>
      <c r="K567" s="306" t="str">
        <f t="shared" si="59"/>
        <v>--</v>
      </c>
      <c r="L567" s="302"/>
      <c r="M567" s="133"/>
      <c r="N567" s="234"/>
      <c r="O567" s="146" t="str">
        <f>IF($N567="","-",_xlfn.XLOOKUP($N567,'FY25 Gold Book'!$A:$A,'FY25 Gold Book'!$B:$B,"-",0,1))</f>
        <v>-</v>
      </c>
      <c r="P567" s="444" t="str">
        <f>IF($N567="","-",_xlfn.XLOOKUP($N567,'FY25 Gold Book'!$A:$A,'FY25 Gold Book'!$C:$C,"-",0,1))</f>
        <v>-</v>
      </c>
      <c r="Q567" s="146" t="str">
        <f>IF($N567="","-",_xlfn.XLOOKUP($N567,'FY25 Gold Book'!$A:$A,'FY25 Gold Book'!$D:$D,"-",0,1))</f>
        <v>-</v>
      </c>
      <c r="R567" s="52"/>
      <c r="S567" s="465" t="str" cm="1">
        <f t="array" ref="S567">IFERROR(
_xlfn.IFS(
$I567=600010,"36th District Judges (CC 600010)",
$I567=600014,"36th District Staff (CC 600014)",
$I567&lt;&gt;0,_xlfn.XLOOKUP($N567,'FY25 Gold Book'!$A:$A,'FY25 Gold Book'!$F:$F,"-",0,1)),
"-")</f>
        <v>-</v>
      </c>
      <c r="T567" s="465" t="str" cm="1">
        <f t="array" ref="T567">IFERROR(
_xlfn.IFS(
OR($R567="TASS",$R567="Seasonal"),"TASS / Part-Time (FICA Only)",
$A567=13,"BSEED",
$A567=20,"DDoT",
OR($A567=48,$A567=49),"DWSD",
$A567=72,"Library",
$I567=600010,"36th District Judges",
$I567=600014,"36th District Staff",
$N567&lt;&gt;0,_xlfn.XLOOKUP($N567,'FY25 Gold Book'!$A:$A,'FY25 Gold Book'!$H:$H,"-",0,1)),
"-")</f>
        <v>-</v>
      </c>
      <c r="U567" s="678"/>
      <c r="V567" s="679"/>
      <c r="W567" s="677"/>
      <c r="X567" s="134"/>
      <c r="Y567" s="135"/>
      <c r="Z567" s="147">
        <f>_xlfn.XLOOKUP($N567,'FY25 Gold Book'!$A:$A,'FY25 Gold Book'!$E:$E,0,0,1)</f>
        <v>0</v>
      </c>
      <c r="AA567" s="680">
        <f>_xlfn.XLOOKUP($N567,'FY25 Gold Book'!$A:$A,'FY25 Gold Book'!$G:$G,0,0,1)</f>
        <v>0</v>
      </c>
      <c r="AB567" s="148">
        <f t="shared" si="60"/>
        <v>0</v>
      </c>
      <c r="AC567" s="681">
        <v>0</v>
      </c>
      <c r="AD567" s="149">
        <f t="shared" si="61"/>
        <v>0</v>
      </c>
      <c r="AE567" s="147">
        <f>_xlfn.XLOOKUP($T567,'FY25 Fringe Rates'!$X$6:$X$15,'FY25 Fringe Rates'!$Y$6:$Y$15,0,0,1)</f>
        <v>0</v>
      </c>
      <c r="AF567" s="150">
        <f t="shared" si="56"/>
        <v>0</v>
      </c>
      <c r="AG567" s="136">
        <v>0</v>
      </c>
      <c r="AH567" s="149">
        <f t="shared" si="62"/>
        <v>0</v>
      </c>
      <c r="AI567" s="151">
        <f t="shared" si="57"/>
        <v>0</v>
      </c>
      <c r="AJ567" s="32"/>
    </row>
    <row r="568" spans="1:36">
      <c r="A568" s="145" t="str">
        <f t="shared" si="58"/>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02"/>
      <c r="H568" s="303" t="str">
        <f>IF($G568="","-",_xlfn.XLOOKUP($G568,Appr.Meta!$A:$A,Appr.Meta!$D:$D,"-",0,1))</f>
        <v>-</v>
      </c>
      <c r="I568" s="302"/>
      <c r="J568" s="303" t="str">
        <f>IF($I568="","-",_xlfn.XLOOKUP($I568,'CC.Meta'!$A:$A,'CC.Meta'!$D:$D,"-",0,1))</f>
        <v>-</v>
      </c>
      <c r="K568" s="306" t="str">
        <f t="shared" si="59"/>
        <v>--</v>
      </c>
      <c r="L568" s="302"/>
      <c r="M568" s="133"/>
      <c r="N568" s="234"/>
      <c r="O568" s="146" t="str">
        <f>IF($N568="","-",_xlfn.XLOOKUP($N568,'FY25 Gold Book'!$A:$A,'FY25 Gold Book'!$B:$B,"-",0,1))</f>
        <v>-</v>
      </c>
      <c r="P568" s="444" t="str">
        <f>IF($N568="","-",_xlfn.XLOOKUP($N568,'FY25 Gold Book'!$A:$A,'FY25 Gold Book'!$C:$C,"-",0,1))</f>
        <v>-</v>
      </c>
      <c r="Q568" s="146" t="str">
        <f>IF($N568="","-",_xlfn.XLOOKUP($N568,'FY25 Gold Book'!$A:$A,'FY25 Gold Book'!$D:$D,"-",0,1))</f>
        <v>-</v>
      </c>
      <c r="R568" s="52"/>
      <c r="S568" s="465" t="str" cm="1">
        <f t="array" ref="S568">IFERROR(
_xlfn.IFS(
$I568=600010,"36th District Judges (CC 600010)",
$I568=600014,"36th District Staff (CC 600014)",
$I568&lt;&gt;0,_xlfn.XLOOKUP($N568,'FY25 Gold Book'!$A:$A,'FY25 Gold Book'!$F:$F,"-",0,1)),
"-")</f>
        <v>-</v>
      </c>
      <c r="T568" s="465" t="str" cm="1">
        <f t="array" ref="T568">IFERROR(
_xlfn.IFS(
OR($R568="TASS",$R568="Seasonal"),"TASS / Part-Time (FICA Only)",
$A568=13,"BSEED",
$A568=20,"DDoT",
OR($A568=48,$A568=49),"DWSD",
$A568=72,"Library",
$I568=600010,"36th District Judges",
$I568=600014,"36th District Staff",
$N568&lt;&gt;0,_xlfn.XLOOKUP($N568,'FY25 Gold Book'!$A:$A,'FY25 Gold Book'!$H:$H,"-",0,1)),
"-")</f>
        <v>-</v>
      </c>
      <c r="U568" s="678"/>
      <c r="V568" s="679"/>
      <c r="W568" s="677"/>
      <c r="X568" s="134"/>
      <c r="Y568" s="135"/>
      <c r="Z568" s="147">
        <f>_xlfn.XLOOKUP($N568,'FY25 Gold Book'!$A:$A,'FY25 Gold Book'!$E:$E,0,0,1)</f>
        <v>0</v>
      </c>
      <c r="AA568" s="680">
        <f>_xlfn.XLOOKUP($N568,'FY25 Gold Book'!$A:$A,'FY25 Gold Book'!$G:$G,0,0,1)</f>
        <v>0</v>
      </c>
      <c r="AB568" s="148">
        <f t="shared" si="60"/>
        <v>0</v>
      </c>
      <c r="AC568" s="681">
        <v>0</v>
      </c>
      <c r="AD568" s="149">
        <f t="shared" si="61"/>
        <v>0</v>
      </c>
      <c r="AE568" s="147">
        <f>_xlfn.XLOOKUP($T568,'FY25 Fringe Rates'!$X$6:$X$15,'FY25 Fringe Rates'!$Y$6:$Y$15,0,0,1)</f>
        <v>0</v>
      </c>
      <c r="AF568" s="150">
        <f t="shared" si="56"/>
        <v>0</v>
      </c>
      <c r="AG568" s="136">
        <v>0</v>
      </c>
      <c r="AH568" s="149">
        <f t="shared" si="62"/>
        <v>0</v>
      </c>
      <c r="AI568" s="151">
        <f t="shared" si="57"/>
        <v>0</v>
      </c>
      <c r="AJ568" s="32"/>
    </row>
    <row r="569" spans="1:36">
      <c r="A569" s="145" t="str">
        <f t="shared" si="58"/>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02"/>
      <c r="H569" s="303" t="str">
        <f>IF($G569="","-",_xlfn.XLOOKUP($G569,Appr.Meta!$A:$A,Appr.Meta!$D:$D,"-",0,1))</f>
        <v>-</v>
      </c>
      <c r="I569" s="302"/>
      <c r="J569" s="303" t="str">
        <f>IF($I569="","-",_xlfn.XLOOKUP($I569,'CC.Meta'!$A:$A,'CC.Meta'!$D:$D,"-",0,1))</f>
        <v>-</v>
      </c>
      <c r="K569" s="306" t="str">
        <f t="shared" si="59"/>
        <v>--</v>
      </c>
      <c r="L569" s="302"/>
      <c r="M569" s="133"/>
      <c r="N569" s="234"/>
      <c r="O569" s="146" t="str">
        <f>IF($N569="","-",_xlfn.XLOOKUP($N569,'FY25 Gold Book'!$A:$A,'FY25 Gold Book'!$B:$B,"-",0,1))</f>
        <v>-</v>
      </c>
      <c r="P569" s="444" t="str">
        <f>IF($N569="","-",_xlfn.XLOOKUP($N569,'FY25 Gold Book'!$A:$A,'FY25 Gold Book'!$C:$C,"-",0,1))</f>
        <v>-</v>
      </c>
      <c r="Q569" s="146" t="str">
        <f>IF($N569="","-",_xlfn.XLOOKUP($N569,'FY25 Gold Book'!$A:$A,'FY25 Gold Book'!$D:$D,"-",0,1))</f>
        <v>-</v>
      </c>
      <c r="R569" s="52"/>
      <c r="S569" s="465" t="str" cm="1">
        <f t="array" ref="S569">IFERROR(
_xlfn.IFS(
$I569=600010,"36th District Judges (CC 600010)",
$I569=600014,"36th District Staff (CC 600014)",
$I569&lt;&gt;0,_xlfn.XLOOKUP($N569,'FY25 Gold Book'!$A:$A,'FY25 Gold Book'!$F:$F,"-",0,1)),
"-")</f>
        <v>-</v>
      </c>
      <c r="T569" s="465" t="str" cm="1">
        <f t="array" ref="T569">IFERROR(
_xlfn.IFS(
OR($R569="TASS",$R569="Seasonal"),"TASS / Part-Time (FICA Only)",
$A569=13,"BSEED",
$A569=20,"DDoT",
OR($A569=48,$A569=49),"DWSD",
$A569=72,"Library",
$I569=600010,"36th District Judges",
$I569=600014,"36th District Staff",
$N569&lt;&gt;0,_xlfn.XLOOKUP($N569,'FY25 Gold Book'!$A:$A,'FY25 Gold Book'!$H:$H,"-",0,1)),
"-")</f>
        <v>-</v>
      </c>
      <c r="U569" s="678"/>
      <c r="V569" s="679"/>
      <c r="W569" s="677"/>
      <c r="X569" s="134"/>
      <c r="Y569" s="135"/>
      <c r="Z569" s="147">
        <f>_xlfn.XLOOKUP($N569,'FY25 Gold Book'!$A:$A,'FY25 Gold Book'!$E:$E,0,0,1)</f>
        <v>0</v>
      </c>
      <c r="AA569" s="680">
        <f>_xlfn.XLOOKUP($N569,'FY25 Gold Book'!$A:$A,'FY25 Gold Book'!$G:$G,0,0,1)</f>
        <v>0</v>
      </c>
      <c r="AB569" s="148">
        <f t="shared" si="60"/>
        <v>0</v>
      </c>
      <c r="AC569" s="681">
        <v>0</v>
      </c>
      <c r="AD569" s="149">
        <f t="shared" si="61"/>
        <v>0</v>
      </c>
      <c r="AE569" s="147">
        <f>_xlfn.XLOOKUP($T569,'FY25 Fringe Rates'!$X$6:$X$15,'FY25 Fringe Rates'!$Y$6:$Y$15,0,0,1)</f>
        <v>0</v>
      </c>
      <c r="AF569" s="150">
        <f t="shared" si="56"/>
        <v>0</v>
      </c>
      <c r="AG569" s="136">
        <v>0</v>
      </c>
      <c r="AH569" s="149">
        <f t="shared" si="62"/>
        <v>0</v>
      </c>
      <c r="AI569" s="151">
        <f t="shared" si="57"/>
        <v>0</v>
      </c>
      <c r="AJ569" s="32"/>
    </row>
    <row r="570" spans="1:36">
      <c r="A570" s="145" t="str">
        <f t="shared" si="58"/>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02"/>
      <c r="H570" s="303" t="str">
        <f>IF($G570="","-",_xlfn.XLOOKUP($G570,Appr.Meta!$A:$A,Appr.Meta!$D:$D,"-",0,1))</f>
        <v>-</v>
      </c>
      <c r="I570" s="302"/>
      <c r="J570" s="303" t="str">
        <f>IF($I570="","-",_xlfn.XLOOKUP($I570,'CC.Meta'!$A:$A,'CC.Meta'!$D:$D,"-",0,1))</f>
        <v>-</v>
      </c>
      <c r="K570" s="306" t="str">
        <f t="shared" si="59"/>
        <v>--</v>
      </c>
      <c r="L570" s="302"/>
      <c r="M570" s="133"/>
      <c r="N570" s="234"/>
      <c r="O570" s="146" t="str">
        <f>IF($N570="","-",_xlfn.XLOOKUP($N570,'FY25 Gold Book'!$A:$A,'FY25 Gold Book'!$B:$B,"-",0,1))</f>
        <v>-</v>
      </c>
      <c r="P570" s="444" t="str">
        <f>IF($N570="","-",_xlfn.XLOOKUP($N570,'FY25 Gold Book'!$A:$A,'FY25 Gold Book'!$C:$C,"-",0,1))</f>
        <v>-</v>
      </c>
      <c r="Q570" s="146" t="str">
        <f>IF($N570="","-",_xlfn.XLOOKUP($N570,'FY25 Gold Book'!$A:$A,'FY25 Gold Book'!$D:$D,"-",0,1))</f>
        <v>-</v>
      </c>
      <c r="R570" s="52"/>
      <c r="S570" s="465" t="str" cm="1">
        <f t="array" ref="S570">IFERROR(
_xlfn.IFS(
$I570=600010,"36th District Judges (CC 600010)",
$I570=600014,"36th District Staff (CC 600014)",
$I570&lt;&gt;0,_xlfn.XLOOKUP($N570,'FY25 Gold Book'!$A:$A,'FY25 Gold Book'!$F:$F,"-",0,1)),
"-")</f>
        <v>-</v>
      </c>
      <c r="T570" s="465" t="str" cm="1">
        <f t="array" ref="T570">IFERROR(
_xlfn.IFS(
OR($R570="TASS",$R570="Seasonal"),"TASS / Part-Time (FICA Only)",
$A570=13,"BSEED",
$A570=20,"DDoT",
OR($A570=48,$A570=49),"DWSD",
$A570=72,"Library",
$I570=600010,"36th District Judges",
$I570=600014,"36th District Staff",
$N570&lt;&gt;0,_xlfn.XLOOKUP($N570,'FY25 Gold Book'!$A:$A,'FY25 Gold Book'!$H:$H,"-",0,1)),
"-")</f>
        <v>-</v>
      </c>
      <c r="U570" s="678"/>
      <c r="V570" s="679"/>
      <c r="W570" s="677"/>
      <c r="X570" s="134"/>
      <c r="Y570" s="135"/>
      <c r="Z570" s="147">
        <f>_xlfn.XLOOKUP($N570,'FY25 Gold Book'!$A:$A,'FY25 Gold Book'!$E:$E,0,0,1)</f>
        <v>0</v>
      </c>
      <c r="AA570" s="680">
        <f>_xlfn.XLOOKUP($N570,'FY25 Gold Book'!$A:$A,'FY25 Gold Book'!$G:$G,0,0,1)</f>
        <v>0</v>
      </c>
      <c r="AB570" s="148">
        <f t="shared" si="60"/>
        <v>0</v>
      </c>
      <c r="AC570" s="681">
        <v>0</v>
      </c>
      <c r="AD570" s="149">
        <f t="shared" si="61"/>
        <v>0</v>
      </c>
      <c r="AE570" s="147">
        <f>_xlfn.XLOOKUP($T570,'FY25 Fringe Rates'!$X$6:$X$15,'FY25 Fringe Rates'!$Y$6:$Y$15,0,0,1)</f>
        <v>0</v>
      </c>
      <c r="AF570" s="150">
        <f t="shared" si="56"/>
        <v>0</v>
      </c>
      <c r="AG570" s="136">
        <v>0</v>
      </c>
      <c r="AH570" s="149">
        <f t="shared" si="62"/>
        <v>0</v>
      </c>
      <c r="AI570" s="151">
        <f t="shared" si="57"/>
        <v>0</v>
      </c>
      <c r="AJ570" s="32"/>
    </row>
    <row r="571" spans="1:36">
      <c r="A571" s="145" t="str">
        <f t="shared" si="58"/>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02"/>
      <c r="H571" s="303" t="str">
        <f>IF($G571="","-",_xlfn.XLOOKUP($G571,Appr.Meta!$A:$A,Appr.Meta!$D:$D,"-",0,1))</f>
        <v>-</v>
      </c>
      <c r="I571" s="302"/>
      <c r="J571" s="303" t="str">
        <f>IF($I571="","-",_xlfn.XLOOKUP($I571,'CC.Meta'!$A:$A,'CC.Meta'!$D:$D,"-",0,1))</f>
        <v>-</v>
      </c>
      <c r="K571" s="306" t="str">
        <f t="shared" si="59"/>
        <v>--</v>
      </c>
      <c r="L571" s="302"/>
      <c r="M571" s="133"/>
      <c r="N571" s="234"/>
      <c r="O571" s="146" t="str">
        <f>IF($N571="","-",_xlfn.XLOOKUP($N571,'FY25 Gold Book'!$A:$A,'FY25 Gold Book'!$B:$B,"-",0,1))</f>
        <v>-</v>
      </c>
      <c r="P571" s="444" t="str">
        <f>IF($N571="","-",_xlfn.XLOOKUP($N571,'FY25 Gold Book'!$A:$A,'FY25 Gold Book'!$C:$C,"-",0,1))</f>
        <v>-</v>
      </c>
      <c r="Q571" s="146" t="str">
        <f>IF($N571="","-",_xlfn.XLOOKUP($N571,'FY25 Gold Book'!$A:$A,'FY25 Gold Book'!$D:$D,"-",0,1))</f>
        <v>-</v>
      </c>
      <c r="R571" s="52"/>
      <c r="S571" s="465" t="str" cm="1">
        <f t="array" ref="S571">IFERROR(
_xlfn.IFS(
$I571=600010,"36th District Judges (CC 600010)",
$I571=600014,"36th District Staff (CC 600014)",
$I571&lt;&gt;0,_xlfn.XLOOKUP($N571,'FY25 Gold Book'!$A:$A,'FY25 Gold Book'!$F:$F,"-",0,1)),
"-")</f>
        <v>-</v>
      </c>
      <c r="T571" s="465" t="str" cm="1">
        <f t="array" ref="T571">IFERROR(
_xlfn.IFS(
OR($R571="TASS",$R571="Seasonal"),"TASS / Part-Time (FICA Only)",
$A571=13,"BSEED",
$A571=20,"DDoT",
OR($A571=48,$A571=49),"DWSD",
$A571=72,"Library",
$I571=600010,"36th District Judges",
$I571=600014,"36th District Staff",
$N571&lt;&gt;0,_xlfn.XLOOKUP($N571,'FY25 Gold Book'!$A:$A,'FY25 Gold Book'!$H:$H,"-",0,1)),
"-")</f>
        <v>-</v>
      </c>
      <c r="U571" s="678"/>
      <c r="V571" s="679"/>
      <c r="W571" s="677"/>
      <c r="X571" s="134"/>
      <c r="Y571" s="135"/>
      <c r="Z571" s="147">
        <f>_xlfn.XLOOKUP($N571,'FY25 Gold Book'!$A:$A,'FY25 Gold Book'!$E:$E,0,0,1)</f>
        <v>0</v>
      </c>
      <c r="AA571" s="680">
        <f>_xlfn.XLOOKUP($N571,'FY25 Gold Book'!$A:$A,'FY25 Gold Book'!$G:$G,0,0,1)</f>
        <v>0</v>
      </c>
      <c r="AB571" s="148">
        <f t="shared" si="60"/>
        <v>0</v>
      </c>
      <c r="AC571" s="681">
        <v>0</v>
      </c>
      <c r="AD571" s="149">
        <f t="shared" si="61"/>
        <v>0</v>
      </c>
      <c r="AE571" s="147">
        <f>_xlfn.XLOOKUP($T571,'FY25 Fringe Rates'!$X$6:$X$15,'FY25 Fringe Rates'!$Y$6:$Y$15,0,0,1)</f>
        <v>0</v>
      </c>
      <c r="AF571" s="150">
        <f t="shared" si="56"/>
        <v>0</v>
      </c>
      <c r="AG571" s="136">
        <v>0</v>
      </c>
      <c r="AH571" s="149">
        <f t="shared" si="62"/>
        <v>0</v>
      </c>
      <c r="AI571" s="151">
        <f t="shared" si="57"/>
        <v>0</v>
      </c>
      <c r="AJ571" s="32"/>
    </row>
    <row r="572" spans="1:36">
      <c r="A572" s="145" t="str">
        <f t="shared" si="58"/>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02"/>
      <c r="H572" s="303" t="str">
        <f>IF($G572="","-",_xlfn.XLOOKUP($G572,Appr.Meta!$A:$A,Appr.Meta!$D:$D,"-",0,1))</f>
        <v>-</v>
      </c>
      <c r="I572" s="302"/>
      <c r="J572" s="303" t="str">
        <f>IF($I572="","-",_xlfn.XLOOKUP($I572,'CC.Meta'!$A:$A,'CC.Meta'!$D:$D,"-",0,1))</f>
        <v>-</v>
      </c>
      <c r="K572" s="306" t="str">
        <f t="shared" si="59"/>
        <v>--</v>
      </c>
      <c r="L572" s="302"/>
      <c r="M572" s="133"/>
      <c r="N572" s="234"/>
      <c r="O572" s="146" t="str">
        <f>IF($N572="","-",_xlfn.XLOOKUP($N572,'FY25 Gold Book'!$A:$A,'FY25 Gold Book'!$B:$B,"-",0,1))</f>
        <v>-</v>
      </c>
      <c r="P572" s="444" t="str">
        <f>IF($N572="","-",_xlfn.XLOOKUP($N572,'FY25 Gold Book'!$A:$A,'FY25 Gold Book'!$C:$C,"-",0,1))</f>
        <v>-</v>
      </c>
      <c r="Q572" s="146" t="str">
        <f>IF($N572="","-",_xlfn.XLOOKUP($N572,'FY25 Gold Book'!$A:$A,'FY25 Gold Book'!$D:$D,"-",0,1))</f>
        <v>-</v>
      </c>
      <c r="R572" s="52"/>
      <c r="S572" s="465" t="str" cm="1">
        <f t="array" ref="S572">IFERROR(
_xlfn.IFS(
$I572=600010,"36th District Judges (CC 600010)",
$I572=600014,"36th District Staff (CC 600014)",
$I572&lt;&gt;0,_xlfn.XLOOKUP($N572,'FY25 Gold Book'!$A:$A,'FY25 Gold Book'!$F:$F,"-",0,1)),
"-")</f>
        <v>-</v>
      </c>
      <c r="T572" s="465" t="str" cm="1">
        <f t="array" ref="T572">IFERROR(
_xlfn.IFS(
OR($R572="TASS",$R572="Seasonal"),"TASS / Part-Time (FICA Only)",
$A572=13,"BSEED",
$A572=20,"DDoT",
OR($A572=48,$A572=49),"DWSD",
$A572=72,"Library",
$I572=600010,"36th District Judges",
$I572=600014,"36th District Staff",
$N572&lt;&gt;0,_xlfn.XLOOKUP($N572,'FY25 Gold Book'!$A:$A,'FY25 Gold Book'!$H:$H,"-",0,1)),
"-")</f>
        <v>-</v>
      </c>
      <c r="U572" s="678"/>
      <c r="V572" s="679"/>
      <c r="W572" s="677"/>
      <c r="X572" s="134"/>
      <c r="Y572" s="135"/>
      <c r="Z572" s="147">
        <f>_xlfn.XLOOKUP($N572,'FY25 Gold Book'!$A:$A,'FY25 Gold Book'!$E:$E,0,0,1)</f>
        <v>0</v>
      </c>
      <c r="AA572" s="680">
        <f>_xlfn.XLOOKUP($N572,'FY25 Gold Book'!$A:$A,'FY25 Gold Book'!$G:$G,0,0,1)</f>
        <v>0</v>
      </c>
      <c r="AB572" s="148">
        <f t="shared" si="60"/>
        <v>0</v>
      </c>
      <c r="AC572" s="681">
        <v>0</v>
      </c>
      <c r="AD572" s="149">
        <f t="shared" si="61"/>
        <v>0</v>
      </c>
      <c r="AE572" s="147">
        <f>_xlfn.XLOOKUP($T572,'FY25 Fringe Rates'!$X$6:$X$15,'FY25 Fringe Rates'!$Y$6:$Y$15,0,0,1)</f>
        <v>0</v>
      </c>
      <c r="AF572" s="150">
        <f t="shared" si="56"/>
        <v>0</v>
      </c>
      <c r="AG572" s="136">
        <v>0</v>
      </c>
      <c r="AH572" s="149">
        <f t="shared" si="62"/>
        <v>0</v>
      </c>
      <c r="AI572" s="151">
        <f t="shared" si="57"/>
        <v>0</v>
      </c>
      <c r="AJ572" s="32"/>
    </row>
    <row r="573" spans="1:36">
      <c r="A573" s="145" t="str">
        <f t="shared" si="58"/>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02"/>
      <c r="H573" s="303" t="str">
        <f>IF($G573="","-",_xlfn.XLOOKUP($G573,Appr.Meta!$A:$A,Appr.Meta!$D:$D,"-",0,1))</f>
        <v>-</v>
      </c>
      <c r="I573" s="302"/>
      <c r="J573" s="303" t="str">
        <f>IF($I573="","-",_xlfn.XLOOKUP($I573,'CC.Meta'!$A:$A,'CC.Meta'!$D:$D,"-",0,1))</f>
        <v>-</v>
      </c>
      <c r="K573" s="306" t="str">
        <f t="shared" si="59"/>
        <v>--</v>
      </c>
      <c r="L573" s="302"/>
      <c r="M573" s="133"/>
      <c r="N573" s="234"/>
      <c r="O573" s="146" t="str">
        <f>IF($N573="","-",_xlfn.XLOOKUP($N573,'FY25 Gold Book'!$A:$A,'FY25 Gold Book'!$B:$B,"-",0,1))</f>
        <v>-</v>
      </c>
      <c r="P573" s="444" t="str">
        <f>IF($N573="","-",_xlfn.XLOOKUP($N573,'FY25 Gold Book'!$A:$A,'FY25 Gold Book'!$C:$C,"-",0,1))</f>
        <v>-</v>
      </c>
      <c r="Q573" s="146" t="str">
        <f>IF($N573="","-",_xlfn.XLOOKUP($N573,'FY25 Gold Book'!$A:$A,'FY25 Gold Book'!$D:$D,"-",0,1))</f>
        <v>-</v>
      </c>
      <c r="R573" s="52"/>
      <c r="S573" s="465" t="str" cm="1">
        <f t="array" ref="S573">IFERROR(
_xlfn.IFS(
$I573=600010,"36th District Judges (CC 600010)",
$I573=600014,"36th District Staff (CC 600014)",
$I573&lt;&gt;0,_xlfn.XLOOKUP($N573,'FY25 Gold Book'!$A:$A,'FY25 Gold Book'!$F:$F,"-",0,1)),
"-")</f>
        <v>-</v>
      </c>
      <c r="T573" s="465" t="str" cm="1">
        <f t="array" ref="T573">IFERROR(
_xlfn.IFS(
OR($R573="TASS",$R573="Seasonal"),"TASS / Part-Time (FICA Only)",
$A573=13,"BSEED",
$A573=20,"DDoT",
OR($A573=48,$A573=49),"DWSD",
$A573=72,"Library",
$I573=600010,"36th District Judges",
$I573=600014,"36th District Staff",
$N573&lt;&gt;0,_xlfn.XLOOKUP($N573,'FY25 Gold Book'!$A:$A,'FY25 Gold Book'!$H:$H,"-",0,1)),
"-")</f>
        <v>-</v>
      </c>
      <c r="U573" s="678"/>
      <c r="V573" s="679"/>
      <c r="W573" s="677"/>
      <c r="X573" s="134"/>
      <c r="Y573" s="135"/>
      <c r="Z573" s="147">
        <f>_xlfn.XLOOKUP($N573,'FY25 Gold Book'!$A:$A,'FY25 Gold Book'!$E:$E,0,0,1)</f>
        <v>0</v>
      </c>
      <c r="AA573" s="680">
        <f>_xlfn.XLOOKUP($N573,'FY25 Gold Book'!$A:$A,'FY25 Gold Book'!$G:$G,0,0,1)</f>
        <v>0</v>
      </c>
      <c r="AB573" s="148">
        <f t="shared" si="60"/>
        <v>0</v>
      </c>
      <c r="AC573" s="681">
        <v>0</v>
      </c>
      <c r="AD573" s="149">
        <f t="shared" si="61"/>
        <v>0</v>
      </c>
      <c r="AE573" s="147">
        <f>_xlfn.XLOOKUP($T573,'FY25 Fringe Rates'!$X$6:$X$15,'FY25 Fringe Rates'!$Y$6:$Y$15,0,0,1)</f>
        <v>0</v>
      </c>
      <c r="AF573" s="150">
        <f t="shared" si="56"/>
        <v>0</v>
      </c>
      <c r="AG573" s="136">
        <v>0</v>
      </c>
      <c r="AH573" s="149">
        <f t="shared" si="62"/>
        <v>0</v>
      </c>
      <c r="AI573" s="151">
        <f t="shared" si="57"/>
        <v>0</v>
      </c>
      <c r="AJ573" s="32"/>
    </row>
    <row r="574" spans="1:36">
      <c r="A574" s="145" t="str">
        <f t="shared" si="58"/>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02"/>
      <c r="H574" s="303" t="str">
        <f>IF($G574="","-",_xlfn.XLOOKUP($G574,Appr.Meta!$A:$A,Appr.Meta!$D:$D,"-",0,1))</f>
        <v>-</v>
      </c>
      <c r="I574" s="302"/>
      <c r="J574" s="303" t="str">
        <f>IF($I574="","-",_xlfn.XLOOKUP($I574,'CC.Meta'!$A:$A,'CC.Meta'!$D:$D,"-",0,1))</f>
        <v>-</v>
      </c>
      <c r="K574" s="306" t="str">
        <f t="shared" si="59"/>
        <v>--</v>
      </c>
      <c r="L574" s="302"/>
      <c r="M574" s="133"/>
      <c r="N574" s="234"/>
      <c r="O574" s="146" t="str">
        <f>IF($N574="","-",_xlfn.XLOOKUP($N574,'FY25 Gold Book'!$A:$A,'FY25 Gold Book'!$B:$B,"-",0,1))</f>
        <v>-</v>
      </c>
      <c r="P574" s="444" t="str">
        <f>IF($N574="","-",_xlfn.XLOOKUP($N574,'FY25 Gold Book'!$A:$A,'FY25 Gold Book'!$C:$C,"-",0,1))</f>
        <v>-</v>
      </c>
      <c r="Q574" s="146" t="str">
        <f>IF($N574="","-",_xlfn.XLOOKUP($N574,'FY25 Gold Book'!$A:$A,'FY25 Gold Book'!$D:$D,"-",0,1))</f>
        <v>-</v>
      </c>
      <c r="R574" s="52"/>
      <c r="S574" s="465" t="str" cm="1">
        <f t="array" ref="S574">IFERROR(
_xlfn.IFS(
$I574=600010,"36th District Judges (CC 600010)",
$I574=600014,"36th District Staff (CC 600014)",
$I574&lt;&gt;0,_xlfn.XLOOKUP($N574,'FY25 Gold Book'!$A:$A,'FY25 Gold Book'!$F:$F,"-",0,1)),
"-")</f>
        <v>-</v>
      </c>
      <c r="T574" s="465" t="str" cm="1">
        <f t="array" ref="T574">IFERROR(
_xlfn.IFS(
OR($R574="TASS",$R574="Seasonal"),"TASS / Part-Time (FICA Only)",
$A574=13,"BSEED",
$A574=20,"DDoT",
OR($A574=48,$A574=49),"DWSD",
$A574=72,"Library",
$I574=600010,"36th District Judges",
$I574=600014,"36th District Staff",
$N574&lt;&gt;0,_xlfn.XLOOKUP($N574,'FY25 Gold Book'!$A:$A,'FY25 Gold Book'!$H:$H,"-",0,1)),
"-")</f>
        <v>-</v>
      </c>
      <c r="U574" s="678"/>
      <c r="V574" s="679"/>
      <c r="W574" s="677"/>
      <c r="X574" s="134"/>
      <c r="Y574" s="135"/>
      <c r="Z574" s="147">
        <f>_xlfn.XLOOKUP($N574,'FY25 Gold Book'!$A:$A,'FY25 Gold Book'!$E:$E,0,0,1)</f>
        <v>0</v>
      </c>
      <c r="AA574" s="680">
        <f>_xlfn.XLOOKUP($N574,'FY25 Gold Book'!$A:$A,'FY25 Gold Book'!$G:$G,0,0,1)</f>
        <v>0</v>
      </c>
      <c r="AB574" s="148">
        <f t="shared" si="60"/>
        <v>0</v>
      </c>
      <c r="AC574" s="681">
        <v>0</v>
      </c>
      <c r="AD574" s="149">
        <f t="shared" si="61"/>
        <v>0</v>
      </c>
      <c r="AE574" s="147">
        <f>_xlfn.XLOOKUP($T574,'FY25 Fringe Rates'!$X$6:$X$15,'FY25 Fringe Rates'!$Y$6:$Y$15,0,0,1)</f>
        <v>0</v>
      </c>
      <c r="AF574" s="150">
        <f t="shared" si="56"/>
        <v>0</v>
      </c>
      <c r="AG574" s="136">
        <v>0</v>
      </c>
      <c r="AH574" s="149">
        <f t="shared" si="62"/>
        <v>0</v>
      </c>
      <c r="AI574" s="151">
        <f t="shared" si="57"/>
        <v>0</v>
      </c>
      <c r="AJ574" s="32"/>
    </row>
    <row r="575" spans="1:36">
      <c r="A575" s="145" t="str">
        <f t="shared" si="58"/>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02"/>
      <c r="H575" s="303" t="str">
        <f>IF($G575="","-",_xlfn.XLOOKUP($G575,Appr.Meta!$A:$A,Appr.Meta!$D:$D,"-",0,1))</f>
        <v>-</v>
      </c>
      <c r="I575" s="302"/>
      <c r="J575" s="303" t="str">
        <f>IF($I575="","-",_xlfn.XLOOKUP($I575,'CC.Meta'!$A:$A,'CC.Meta'!$D:$D,"-",0,1))</f>
        <v>-</v>
      </c>
      <c r="K575" s="306" t="str">
        <f t="shared" si="59"/>
        <v>--</v>
      </c>
      <c r="L575" s="302"/>
      <c r="M575" s="133"/>
      <c r="N575" s="234"/>
      <c r="O575" s="146" t="str">
        <f>IF($N575="","-",_xlfn.XLOOKUP($N575,'FY25 Gold Book'!$A:$A,'FY25 Gold Book'!$B:$B,"-",0,1))</f>
        <v>-</v>
      </c>
      <c r="P575" s="444" t="str">
        <f>IF($N575="","-",_xlfn.XLOOKUP($N575,'FY25 Gold Book'!$A:$A,'FY25 Gold Book'!$C:$C,"-",0,1))</f>
        <v>-</v>
      </c>
      <c r="Q575" s="146" t="str">
        <f>IF($N575="","-",_xlfn.XLOOKUP($N575,'FY25 Gold Book'!$A:$A,'FY25 Gold Book'!$D:$D,"-",0,1))</f>
        <v>-</v>
      </c>
      <c r="R575" s="52"/>
      <c r="S575" s="465" t="str" cm="1">
        <f t="array" ref="S575">IFERROR(
_xlfn.IFS(
$I575=600010,"36th District Judges (CC 600010)",
$I575=600014,"36th District Staff (CC 600014)",
$I575&lt;&gt;0,_xlfn.XLOOKUP($N575,'FY25 Gold Book'!$A:$A,'FY25 Gold Book'!$F:$F,"-",0,1)),
"-")</f>
        <v>-</v>
      </c>
      <c r="T575" s="465" t="str" cm="1">
        <f t="array" ref="T575">IFERROR(
_xlfn.IFS(
OR($R575="TASS",$R575="Seasonal"),"TASS / Part-Time (FICA Only)",
$A575=13,"BSEED",
$A575=20,"DDoT",
OR($A575=48,$A575=49),"DWSD",
$A575=72,"Library",
$I575=600010,"36th District Judges",
$I575=600014,"36th District Staff",
$N575&lt;&gt;0,_xlfn.XLOOKUP($N575,'FY25 Gold Book'!$A:$A,'FY25 Gold Book'!$H:$H,"-",0,1)),
"-")</f>
        <v>-</v>
      </c>
      <c r="U575" s="678"/>
      <c r="V575" s="679"/>
      <c r="W575" s="677"/>
      <c r="X575" s="134"/>
      <c r="Y575" s="135"/>
      <c r="Z575" s="147">
        <f>_xlfn.XLOOKUP($N575,'FY25 Gold Book'!$A:$A,'FY25 Gold Book'!$E:$E,0,0,1)</f>
        <v>0</v>
      </c>
      <c r="AA575" s="680">
        <f>_xlfn.XLOOKUP($N575,'FY25 Gold Book'!$A:$A,'FY25 Gold Book'!$G:$G,0,0,1)</f>
        <v>0</v>
      </c>
      <c r="AB575" s="148">
        <f t="shared" si="60"/>
        <v>0</v>
      </c>
      <c r="AC575" s="681">
        <v>0</v>
      </c>
      <c r="AD575" s="149">
        <f t="shared" si="61"/>
        <v>0</v>
      </c>
      <c r="AE575" s="147">
        <f>_xlfn.XLOOKUP($T575,'FY25 Fringe Rates'!$X$6:$X$15,'FY25 Fringe Rates'!$Y$6:$Y$15,0,0,1)</f>
        <v>0</v>
      </c>
      <c r="AF575" s="150">
        <f t="shared" si="56"/>
        <v>0</v>
      </c>
      <c r="AG575" s="136">
        <v>0</v>
      </c>
      <c r="AH575" s="149">
        <f t="shared" si="62"/>
        <v>0</v>
      </c>
      <c r="AI575" s="151">
        <f t="shared" si="57"/>
        <v>0</v>
      </c>
      <c r="AJ575" s="32"/>
    </row>
    <row r="576" spans="1:36">
      <c r="A576" s="145" t="str">
        <f t="shared" si="58"/>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02"/>
      <c r="H576" s="303" t="str">
        <f>IF($G576="","-",_xlfn.XLOOKUP($G576,Appr.Meta!$A:$A,Appr.Meta!$D:$D,"-",0,1))</f>
        <v>-</v>
      </c>
      <c r="I576" s="302"/>
      <c r="J576" s="303" t="str">
        <f>IF($I576="","-",_xlfn.XLOOKUP($I576,'CC.Meta'!$A:$A,'CC.Meta'!$D:$D,"-",0,1))</f>
        <v>-</v>
      </c>
      <c r="K576" s="306" t="str">
        <f t="shared" si="59"/>
        <v>--</v>
      </c>
      <c r="L576" s="302"/>
      <c r="M576" s="133"/>
      <c r="N576" s="234"/>
      <c r="O576" s="146" t="str">
        <f>IF($N576="","-",_xlfn.XLOOKUP($N576,'FY25 Gold Book'!$A:$A,'FY25 Gold Book'!$B:$B,"-",0,1))</f>
        <v>-</v>
      </c>
      <c r="P576" s="444" t="str">
        <f>IF($N576="","-",_xlfn.XLOOKUP($N576,'FY25 Gold Book'!$A:$A,'FY25 Gold Book'!$C:$C,"-",0,1))</f>
        <v>-</v>
      </c>
      <c r="Q576" s="146" t="str">
        <f>IF($N576="","-",_xlfn.XLOOKUP($N576,'FY25 Gold Book'!$A:$A,'FY25 Gold Book'!$D:$D,"-",0,1))</f>
        <v>-</v>
      </c>
      <c r="R576" s="52"/>
      <c r="S576" s="465" t="str" cm="1">
        <f t="array" ref="S576">IFERROR(
_xlfn.IFS(
$I576=600010,"36th District Judges (CC 600010)",
$I576=600014,"36th District Staff (CC 600014)",
$I576&lt;&gt;0,_xlfn.XLOOKUP($N576,'FY25 Gold Book'!$A:$A,'FY25 Gold Book'!$F:$F,"-",0,1)),
"-")</f>
        <v>-</v>
      </c>
      <c r="T576" s="465" t="str" cm="1">
        <f t="array" ref="T576">IFERROR(
_xlfn.IFS(
OR($R576="TASS",$R576="Seasonal"),"TASS / Part-Time (FICA Only)",
$A576=13,"BSEED",
$A576=20,"DDoT",
OR($A576=48,$A576=49),"DWSD",
$A576=72,"Library",
$I576=600010,"36th District Judges",
$I576=600014,"36th District Staff",
$N576&lt;&gt;0,_xlfn.XLOOKUP($N576,'FY25 Gold Book'!$A:$A,'FY25 Gold Book'!$H:$H,"-",0,1)),
"-")</f>
        <v>-</v>
      </c>
      <c r="U576" s="678"/>
      <c r="V576" s="679"/>
      <c r="W576" s="677"/>
      <c r="X576" s="134"/>
      <c r="Y576" s="135"/>
      <c r="Z576" s="147">
        <f>_xlfn.XLOOKUP($N576,'FY25 Gold Book'!$A:$A,'FY25 Gold Book'!$E:$E,0,0,1)</f>
        <v>0</v>
      </c>
      <c r="AA576" s="680">
        <f>_xlfn.XLOOKUP($N576,'FY25 Gold Book'!$A:$A,'FY25 Gold Book'!$G:$G,0,0,1)</f>
        <v>0</v>
      </c>
      <c r="AB576" s="148">
        <f t="shared" si="60"/>
        <v>0</v>
      </c>
      <c r="AC576" s="681">
        <v>0</v>
      </c>
      <c r="AD576" s="149">
        <f t="shared" si="61"/>
        <v>0</v>
      </c>
      <c r="AE576" s="147">
        <f>_xlfn.XLOOKUP($T576,'FY25 Fringe Rates'!$X$6:$X$15,'FY25 Fringe Rates'!$Y$6:$Y$15,0,0,1)</f>
        <v>0</v>
      </c>
      <c r="AF576" s="150">
        <f t="shared" si="56"/>
        <v>0</v>
      </c>
      <c r="AG576" s="136">
        <v>0</v>
      </c>
      <c r="AH576" s="149">
        <f t="shared" si="62"/>
        <v>0</v>
      </c>
      <c r="AI576" s="151">
        <f t="shared" si="57"/>
        <v>0</v>
      </c>
      <c r="AJ576" s="32"/>
    </row>
    <row r="577" spans="1:36">
      <c r="A577" s="145" t="str">
        <f t="shared" si="58"/>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02"/>
      <c r="H577" s="303" t="str">
        <f>IF($G577="","-",_xlfn.XLOOKUP($G577,Appr.Meta!$A:$A,Appr.Meta!$D:$D,"-",0,1))</f>
        <v>-</v>
      </c>
      <c r="I577" s="302"/>
      <c r="J577" s="303" t="str">
        <f>IF($I577="","-",_xlfn.XLOOKUP($I577,'CC.Meta'!$A:$A,'CC.Meta'!$D:$D,"-",0,1))</f>
        <v>-</v>
      </c>
      <c r="K577" s="306" t="str">
        <f t="shared" si="59"/>
        <v>--</v>
      </c>
      <c r="L577" s="302"/>
      <c r="M577" s="133"/>
      <c r="N577" s="234"/>
      <c r="O577" s="146" t="str">
        <f>IF($N577="","-",_xlfn.XLOOKUP($N577,'FY25 Gold Book'!$A:$A,'FY25 Gold Book'!$B:$B,"-",0,1))</f>
        <v>-</v>
      </c>
      <c r="P577" s="444" t="str">
        <f>IF($N577="","-",_xlfn.XLOOKUP($N577,'FY25 Gold Book'!$A:$A,'FY25 Gold Book'!$C:$C,"-",0,1))</f>
        <v>-</v>
      </c>
      <c r="Q577" s="146" t="str">
        <f>IF($N577="","-",_xlfn.XLOOKUP($N577,'FY25 Gold Book'!$A:$A,'FY25 Gold Book'!$D:$D,"-",0,1))</f>
        <v>-</v>
      </c>
      <c r="R577" s="52"/>
      <c r="S577" s="465" t="str" cm="1">
        <f t="array" ref="S577">IFERROR(
_xlfn.IFS(
$I577=600010,"36th District Judges (CC 600010)",
$I577=600014,"36th District Staff (CC 600014)",
$I577&lt;&gt;0,_xlfn.XLOOKUP($N577,'FY25 Gold Book'!$A:$A,'FY25 Gold Book'!$F:$F,"-",0,1)),
"-")</f>
        <v>-</v>
      </c>
      <c r="T577" s="465" t="str" cm="1">
        <f t="array" ref="T577">IFERROR(
_xlfn.IFS(
OR($R577="TASS",$R577="Seasonal"),"TASS / Part-Time (FICA Only)",
$A577=13,"BSEED",
$A577=20,"DDoT",
OR($A577=48,$A577=49),"DWSD",
$A577=72,"Library",
$I577=600010,"36th District Judges",
$I577=600014,"36th District Staff",
$N577&lt;&gt;0,_xlfn.XLOOKUP($N577,'FY25 Gold Book'!$A:$A,'FY25 Gold Book'!$H:$H,"-",0,1)),
"-")</f>
        <v>-</v>
      </c>
      <c r="U577" s="678"/>
      <c r="V577" s="679"/>
      <c r="W577" s="677"/>
      <c r="X577" s="134"/>
      <c r="Y577" s="135"/>
      <c r="Z577" s="147">
        <f>_xlfn.XLOOKUP($N577,'FY25 Gold Book'!$A:$A,'FY25 Gold Book'!$E:$E,0,0,1)</f>
        <v>0</v>
      </c>
      <c r="AA577" s="680">
        <f>_xlfn.XLOOKUP($N577,'FY25 Gold Book'!$A:$A,'FY25 Gold Book'!$G:$G,0,0,1)</f>
        <v>0</v>
      </c>
      <c r="AB577" s="148">
        <f t="shared" si="60"/>
        <v>0</v>
      </c>
      <c r="AC577" s="681">
        <v>0</v>
      </c>
      <c r="AD577" s="149">
        <f t="shared" si="61"/>
        <v>0</v>
      </c>
      <c r="AE577" s="147">
        <f>_xlfn.XLOOKUP($T577,'FY25 Fringe Rates'!$X$6:$X$15,'FY25 Fringe Rates'!$Y$6:$Y$15,0,0,1)</f>
        <v>0</v>
      </c>
      <c r="AF577" s="150">
        <f t="shared" si="56"/>
        <v>0</v>
      </c>
      <c r="AG577" s="136">
        <v>0</v>
      </c>
      <c r="AH577" s="149">
        <f t="shared" si="62"/>
        <v>0</v>
      </c>
      <c r="AI577" s="151">
        <f t="shared" si="57"/>
        <v>0</v>
      </c>
      <c r="AJ577" s="32"/>
    </row>
    <row r="578" spans="1:36">
      <c r="A578" s="145" t="str">
        <f t="shared" si="58"/>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02"/>
      <c r="H578" s="303" t="str">
        <f>IF($G578="","-",_xlfn.XLOOKUP($G578,Appr.Meta!$A:$A,Appr.Meta!$D:$D,"-",0,1))</f>
        <v>-</v>
      </c>
      <c r="I578" s="302"/>
      <c r="J578" s="303" t="str">
        <f>IF($I578="","-",_xlfn.XLOOKUP($I578,'CC.Meta'!$A:$A,'CC.Meta'!$D:$D,"-",0,1))</f>
        <v>-</v>
      </c>
      <c r="K578" s="306" t="str">
        <f t="shared" si="59"/>
        <v>--</v>
      </c>
      <c r="L578" s="302"/>
      <c r="M578" s="133"/>
      <c r="N578" s="234"/>
      <c r="O578" s="146" t="str">
        <f>IF($N578="","-",_xlfn.XLOOKUP($N578,'FY25 Gold Book'!$A:$A,'FY25 Gold Book'!$B:$B,"-",0,1))</f>
        <v>-</v>
      </c>
      <c r="P578" s="444" t="str">
        <f>IF($N578="","-",_xlfn.XLOOKUP($N578,'FY25 Gold Book'!$A:$A,'FY25 Gold Book'!$C:$C,"-",0,1))</f>
        <v>-</v>
      </c>
      <c r="Q578" s="146" t="str">
        <f>IF($N578="","-",_xlfn.XLOOKUP($N578,'FY25 Gold Book'!$A:$A,'FY25 Gold Book'!$D:$D,"-",0,1))</f>
        <v>-</v>
      </c>
      <c r="R578" s="52"/>
      <c r="S578" s="465" t="str" cm="1">
        <f t="array" ref="S578">IFERROR(
_xlfn.IFS(
$I578=600010,"36th District Judges (CC 600010)",
$I578=600014,"36th District Staff (CC 600014)",
$I578&lt;&gt;0,_xlfn.XLOOKUP($N578,'FY25 Gold Book'!$A:$A,'FY25 Gold Book'!$F:$F,"-",0,1)),
"-")</f>
        <v>-</v>
      </c>
      <c r="T578" s="465" t="str" cm="1">
        <f t="array" ref="T578">IFERROR(
_xlfn.IFS(
OR($R578="TASS",$R578="Seasonal"),"TASS / Part-Time (FICA Only)",
$A578=13,"BSEED",
$A578=20,"DDoT",
OR($A578=48,$A578=49),"DWSD",
$A578=72,"Library",
$I578=600010,"36th District Judges",
$I578=600014,"36th District Staff",
$N578&lt;&gt;0,_xlfn.XLOOKUP($N578,'FY25 Gold Book'!$A:$A,'FY25 Gold Book'!$H:$H,"-",0,1)),
"-")</f>
        <v>-</v>
      </c>
      <c r="U578" s="678"/>
      <c r="V578" s="679"/>
      <c r="W578" s="677"/>
      <c r="X578" s="134"/>
      <c r="Y578" s="135"/>
      <c r="Z578" s="147">
        <f>_xlfn.XLOOKUP($N578,'FY25 Gold Book'!$A:$A,'FY25 Gold Book'!$E:$E,0,0,1)</f>
        <v>0</v>
      </c>
      <c r="AA578" s="680">
        <f>_xlfn.XLOOKUP($N578,'FY25 Gold Book'!$A:$A,'FY25 Gold Book'!$G:$G,0,0,1)</f>
        <v>0</v>
      </c>
      <c r="AB578" s="148">
        <f t="shared" si="60"/>
        <v>0</v>
      </c>
      <c r="AC578" s="681">
        <v>0</v>
      </c>
      <c r="AD578" s="149">
        <f t="shared" si="61"/>
        <v>0</v>
      </c>
      <c r="AE578" s="147">
        <f>_xlfn.XLOOKUP($T578,'FY25 Fringe Rates'!$X$6:$X$15,'FY25 Fringe Rates'!$Y$6:$Y$15,0,0,1)</f>
        <v>0</v>
      </c>
      <c r="AF578" s="150">
        <f t="shared" si="56"/>
        <v>0</v>
      </c>
      <c r="AG578" s="136">
        <v>0</v>
      </c>
      <c r="AH578" s="149">
        <f t="shared" si="62"/>
        <v>0</v>
      </c>
      <c r="AI578" s="151">
        <f t="shared" si="57"/>
        <v>0</v>
      </c>
      <c r="AJ578" s="32"/>
    </row>
    <row r="579" spans="1:36">
      <c r="A579" s="145" t="str">
        <f t="shared" si="58"/>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02"/>
      <c r="H579" s="303" t="str">
        <f>IF($G579="","-",_xlfn.XLOOKUP($G579,Appr.Meta!$A:$A,Appr.Meta!$D:$D,"-",0,1))</f>
        <v>-</v>
      </c>
      <c r="I579" s="302"/>
      <c r="J579" s="303" t="str">
        <f>IF($I579="","-",_xlfn.XLOOKUP($I579,'CC.Meta'!$A:$A,'CC.Meta'!$D:$D,"-",0,1))</f>
        <v>-</v>
      </c>
      <c r="K579" s="306" t="str">
        <f t="shared" si="59"/>
        <v>--</v>
      </c>
      <c r="L579" s="302"/>
      <c r="M579" s="133"/>
      <c r="N579" s="234"/>
      <c r="O579" s="146" t="str">
        <f>IF($N579="","-",_xlfn.XLOOKUP($N579,'FY25 Gold Book'!$A:$A,'FY25 Gold Book'!$B:$B,"-",0,1))</f>
        <v>-</v>
      </c>
      <c r="P579" s="444" t="str">
        <f>IF($N579="","-",_xlfn.XLOOKUP($N579,'FY25 Gold Book'!$A:$A,'FY25 Gold Book'!$C:$C,"-",0,1))</f>
        <v>-</v>
      </c>
      <c r="Q579" s="146" t="str">
        <f>IF($N579="","-",_xlfn.XLOOKUP($N579,'FY25 Gold Book'!$A:$A,'FY25 Gold Book'!$D:$D,"-",0,1))</f>
        <v>-</v>
      </c>
      <c r="R579" s="52"/>
      <c r="S579" s="465" t="str" cm="1">
        <f t="array" ref="S579">IFERROR(
_xlfn.IFS(
$I579=600010,"36th District Judges (CC 600010)",
$I579=600014,"36th District Staff (CC 600014)",
$I579&lt;&gt;0,_xlfn.XLOOKUP($N579,'FY25 Gold Book'!$A:$A,'FY25 Gold Book'!$F:$F,"-",0,1)),
"-")</f>
        <v>-</v>
      </c>
      <c r="T579" s="465" t="str" cm="1">
        <f t="array" ref="T579">IFERROR(
_xlfn.IFS(
OR($R579="TASS",$R579="Seasonal"),"TASS / Part-Time (FICA Only)",
$A579=13,"BSEED",
$A579=20,"DDoT",
OR($A579=48,$A579=49),"DWSD",
$A579=72,"Library",
$I579=600010,"36th District Judges",
$I579=600014,"36th District Staff",
$N579&lt;&gt;0,_xlfn.XLOOKUP($N579,'FY25 Gold Book'!$A:$A,'FY25 Gold Book'!$H:$H,"-",0,1)),
"-")</f>
        <v>-</v>
      </c>
      <c r="U579" s="678"/>
      <c r="V579" s="679"/>
      <c r="W579" s="677"/>
      <c r="X579" s="134"/>
      <c r="Y579" s="135"/>
      <c r="Z579" s="147">
        <f>_xlfn.XLOOKUP($N579,'FY25 Gold Book'!$A:$A,'FY25 Gold Book'!$E:$E,0,0,1)</f>
        <v>0</v>
      </c>
      <c r="AA579" s="680">
        <f>_xlfn.XLOOKUP($N579,'FY25 Gold Book'!$A:$A,'FY25 Gold Book'!$G:$G,0,0,1)</f>
        <v>0</v>
      </c>
      <c r="AB579" s="148">
        <f t="shared" si="60"/>
        <v>0</v>
      </c>
      <c r="AC579" s="681">
        <v>0</v>
      </c>
      <c r="AD579" s="149">
        <f t="shared" si="61"/>
        <v>0</v>
      </c>
      <c r="AE579" s="147">
        <f>_xlfn.XLOOKUP($T579,'FY25 Fringe Rates'!$X$6:$X$15,'FY25 Fringe Rates'!$Y$6:$Y$15,0,0,1)</f>
        <v>0</v>
      </c>
      <c r="AF579" s="150">
        <f t="shared" si="56"/>
        <v>0</v>
      </c>
      <c r="AG579" s="136">
        <v>0</v>
      </c>
      <c r="AH579" s="149">
        <f t="shared" si="62"/>
        <v>0</v>
      </c>
      <c r="AI579" s="151">
        <f t="shared" si="57"/>
        <v>0</v>
      </c>
      <c r="AJ579" s="32"/>
    </row>
    <row r="580" spans="1:36">
      <c r="A580" s="145" t="str">
        <f t="shared" si="58"/>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02"/>
      <c r="H580" s="303" t="str">
        <f>IF($G580="","-",_xlfn.XLOOKUP($G580,Appr.Meta!$A:$A,Appr.Meta!$D:$D,"-",0,1))</f>
        <v>-</v>
      </c>
      <c r="I580" s="302"/>
      <c r="J580" s="303" t="str">
        <f>IF($I580="","-",_xlfn.XLOOKUP($I580,'CC.Meta'!$A:$A,'CC.Meta'!$D:$D,"-",0,1))</f>
        <v>-</v>
      </c>
      <c r="K580" s="306" t="str">
        <f t="shared" si="59"/>
        <v>--</v>
      </c>
      <c r="L580" s="302"/>
      <c r="M580" s="133"/>
      <c r="N580" s="234"/>
      <c r="O580" s="146" t="str">
        <f>IF($N580="","-",_xlfn.XLOOKUP($N580,'FY25 Gold Book'!$A:$A,'FY25 Gold Book'!$B:$B,"-",0,1))</f>
        <v>-</v>
      </c>
      <c r="P580" s="444" t="str">
        <f>IF($N580="","-",_xlfn.XLOOKUP($N580,'FY25 Gold Book'!$A:$A,'FY25 Gold Book'!$C:$C,"-",0,1))</f>
        <v>-</v>
      </c>
      <c r="Q580" s="146" t="str">
        <f>IF($N580="","-",_xlfn.XLOOKUP($N580,'FY25 Gold Book'!$A:$A,'FY25 Gold Book'!$D:$D,"-",0,1))</f>
        <v>-</v>
      </c>
      <c r="R580" s="52"/>
      <c r="S580" s="465" t="str" cm="1">
        <f t="array" ref="S580">IFERROR(
_xlfn.IFS(
$I580=600010,"36th District Judges (CC 600010)",
$I580=600014,"36th District Staff (CC 600014)",
$I580&lt;&gt;0,_xlfn.XLOOKUP($N580,'FY25 Gold Book'!$A:$A,'FY25 Gold Book'!$F:$F,"-",0,1)),
"-")</f>
        <v>-</v>
      </c>
      <c r="T580" s="465" t="str" cm="1">
        <f t="array" ref="T580">IFERROR(
_xlfn.IFS(
OR($R580="TASS",$R580="Seasonal"),"TASS / Part-Time (FICA Only)",
$A580=13,"BSEED",
$A580=20,"DDoT",
OR($A580=48,$A580=49),"DWSD",
$A580=72,"Library",
$I580=600010,"36th District Judges",
$I580=600014,"36th District Staff",
$N580&lt;&gt;0,_xlfn.XLOOKUP($N580,'FY25 Gold Book'!$A:$A,'FY25 Gold Book'!$H:$H,"-",0,1)),
"-")</f>
        <v>-</v>
      </c>
      <c r="U580" s="678"/>
      <c r="V580" s="679"/>
      <c r="W580" s="677"/>
      <c r="X580" s="134"/>
      <c r="Y580" s="135"/>
      <c r="Z580" s="147">
        <f>_xlfn.XLOOKUP($N580,'FY25 Gold Book'!$A:$A,'FY25 Gold Book'!$E:$E,0,0,1)</f>
        <v>0</v>
      </c>
      <c r="AA580" s="680">
        <f>_xlfn.XLOOKUP($N580,'FY25 Gold Book'!$A:$A,'FY25 Gold Book'!$G:$G,0,0,1)</f>
        <v>0</v>
      </c>
      <c r="AB580" s="148">
        <f t="shared" si="60"/>
        <v>0</v>
      </c>
      <c r="AC580" s="681">
        <v>0</v>
      </c>
      <c r="AD580" s="149">
        <f t="shared" si="61"/>
        <v>0</v>
      </c>
      <c r="AE580" s="147">
        <f>_xlfn.XLOOKUP($T580,'FY25 Fringe Rates'!$X$6:$X$15,'FY25 Fringe Rates'!$Y$6:$Y$15,0,0,1)</f>
        <v>0</v>
      </c>
      <c r="AF580" s="150">
        <f t="shared" si="56"/>
        <v>0</v>
      </c>
      <c r="AG580" s="136">
        <v>0</v>
      </c>
      <c r="AH580" s="149">
        <f t="shared" si="62"/>
        <v>0</v>
      </c>
      <c r="AI580" s="151">
        <f t="shared" si="57"/>
        <v>0</v>
      </c>
      <c r="AJ580" s="32"/>
    </row>
    <row r="581" spans="1:36">
      <c r="A581" s="145" t="str">
        <f t="shared" si="58"/>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02"/>
      <c r="H581" s="303" t="str">
        <f>IF($G581="","-",_xlfn.XLOOKUP($G581,Appr.Meta!$A:$A,Appr.Meta!$D:$D,"-",0,1))</f>
        <v>-</v>
      </c>
      <c r="I581" s="302"/>
      <c r="J581" s="303" t="str">
        <f>IF($I581="","-",_xlfn.XLOOKUP($I581,'CC.Meta'!$A:$A,'CC.Meta'!$D:$D,"-",0,1))</f>
        <v>-</v>
      </c>
      <c r="K581" s="306" t="str">
        <f t="shared" si="59"/>
        <v>--</v>
      </c>
      <c r="L581" s="302"/>
      <c r="M581" s="133"/>
      <c r="N581" s="234"/>
      <c r="O581" s="146" t="str">
        <f>IF($N581="","-",_xlfn.XLOOKUP($N581,'FY25 Gold Book'!$A:$A,'FY25 Gold Book'!$B:$B,"-",0,1))</f>
        <v>-</v>
      </c>
      <c r="P581" s="444" t="str">
        <f>IF($N581="","-",_xlfn.XLOOKUP($N581,'FY25 Gold Book'!$A:$A,'FY25 Gold Book'!$C:$C,"-",0,1))</f>
        <v>-</v>
      </c>
      <c r="Q581" s="146" t="str">
        <f>IF($N581="","-",_xlfn.XLOOKUP($N581,'FY25 Gold Book'!$A:$A,'FY25 Gold Book'!$D:$D,"-",0,1))</f>
        <v>-</v>
      </c>
      <c r="R581" s="52"/>
      <c r="S581" s="465" t="str" cm="1">
        <f t="array" ref="S581">IFERROR(
_xlfn.IFS(
$I581=600010,"36th District Judges (CC 600010)",
$I581=600014,"36th District Staff (CC 600014)",
$I581&lt;&gt;0,_xlfn.XLOOKUP($N581,'FY25 Gold Book'!$A:$A,'FY25 Gold Book'!$F:$F,"-",0,1)),
"-")</f>
        <v>-</v>
      </c>
      <c r="T581" s="465" t="str" cm="1">
        <f t="array" ref="T581">IFERROR(
_xlfn.IFS(
OR($R581="TASS",$R581="Seasonal"),"TASS / Part-Time (FICA Only)",
$A581=13,"BSEED",
$A581=20,"DDoT",
OR($A581=48,$A581=49),"DWSD",
$A581=72,"Library",
$I581=600010,"36th District Judges",
$I581=600014,"36th District Staff",
$N581&lt;&gt;0,_xlfn.XLOOKUP($N581,'FY25 Gold Book'!$A:$A,'FY25 Gold Book'!$H:$H,"-",0,1)),
"-")</f>
        <v>-</v>
      </c>
      <c r="U581" s="678"/>
      <c r="V581" s="679"/>
      <c r="W581" s="677"/>
      <c r="X581" s="134"/>
      <c r="Y581" s="135"/>
      <c r="Z581" s="147">
        <f>_xlfn.XLOOKUP($N581,'FY25 Gold Book'!$A:$A,'FY25 Gold Book'!$E:$E,0,0,1)</f>
        <v>0</v>
      </c>
      <c r="AA581" s="680">
        <f>_xlfn.XLOOKUP($N581,'FY25 Gold Book'!$A:$A,'FY25 Gold Book'!$G:$G,0,0,1)</f>
        <v>0</v>
      </c>
      <c r="AB581" s="148">
        <f t="shared" si="60"/>
        <v>0</v>
      </c>
      <c r="AC581" s="681">
        <v>0</v>
      </c>
      <c r="AD581" s="149">
        <f t="shared" si="61"/>
        <v>0</v>
      </c>
      <c r="AE581" s="147">
        <f>_xlfn.XLOOKUP($T581,'FY25 Fringe Rates'!$X$6:$X$15,'FY25 Fringe Rates'!$Y$6:$Y$15,0,0,1)</f>
        <v>0</v>
      </c>
      <c r="AF581" s="150">
        <f t="shared" si="56"/>
        <v>0</v>
      </c>
      <c r="AG581" s="136">
        <v>0</v>
      </c>
      <c r="AH581" s="149">
        <f t="shared" si="62"/>
        <v>0</v>
      </c>
      <c r="AI581" s="151">
        <f t="shared" si="57"/>
        <v>0</v>
      </c>
      <c r="AJ581" s="32"/>
    </row>
    <row r="582" spans="1:36">
      <c r="A582" s="145" t="str">
        <f t="shared" si="58"/>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02"/>
      <c r="H582" s="303" t="str">
        <f>IF($G582="","-",_xlfn.XLOOKUP($G582,Appr.Meta!$A:$A,Appr.Meta!$D:$D,"-",0,1))</f>
        <v>-</v>
      </c>
      <c r="I582" s="302"/>
      <c r="J582" s="303" t="str">
        <f>IF($I582="","-",_xlfn.XLOOKUP($I582,'CC.Meta'!$A:$A,'CC.Meta'!$D:$D,"-",0,1))</f>
        <v>-</v>
      </c>
      <c r="K582" s="306" t="str">
        <f t="shared" si="59"/>
        <v>--</v>
      </c>
      <c r="L582" s="302"/>
      <c r="M582" s="133"/>
      <c r="N582" s="234"/>
      <c r="O582" s="146" t="str">
        <f>IF($N582="","-",_xlfn.XLOOKUP($N582,'FY25 Gold Book'!$A:$A,'FY25 Gold Book'!$B:$B,"-",0,1))</f>
        <v>-</v>
      </c>
      <c r="P582" s="444" t="str">
        <f>IF($N582="","-",_xlfn.XLOOKUP($N582,'FY25 Gold Book'!$A:$A,'FY25 Gold Book'!$C:$C,"-",0,1))</f>
        <v>-</v>
      </c>
      <c r="Q582" s="146" t="str">
        <f>IF($N582="","-",_xlfn.XLOOKUP($N582,'FY25 Gold Book'!$A:$A,'FY25 Gold Book'!$D:$D,"-",0,1))</f>
        <v>-</v>
      </c>
      <c r="R582" s="52"/>
      <c r="S582" s="465" t="str" cm="1">
        <f t="array" ref="S582">IFERROR(
_xlfn.IFS(
$I582=600010,"36th District Judges (CC 600010)",
$I582=600014,"36th District Staff (CC 600014)",
$I582&lt;&gt;0,_xlfn.XLOOKUP($N582,'FY25 Gold Book'!$A:$A,'FY25 Gold Book'!$F:$F,"-",0,1)),
"-")</f>
        <v>-</v>
      </c>
      <c r="T582" s="465" t="str" cm="1">
        <f t="array" ref="T582">IFERROR(
_xlfn.IFS(
OR($R582="TASS",$R582="Seasonal"),"TASS / Part-Time (FICA Only)",
$A582=13,"BSEED",
$A582=20,"DDoT",
OR($A582=48,$A582=49),"DWSD",
$A582=72,"Library",
$I582=600010,"36th District Judges",
$I582=600014,"36th District Staff",
$N582&lt;&gt;0,_xlfn.XLOOKUP($N582,'FY25 Gold Book'!$A:$A,'FY25 Gold Book'!$H:$H,"-",0,1)),
"-")</f>
        <v>-</v>
      </c>
      <c r="U582" s="678"/>
      <c r="V582" s="679"/>
      <c r="W582" s="677"/>
      <c r="X582" s="134"/>
      <c r="Y582" s="135"/>
      <c r="Z582" s="147">
        <f>_xlfn.XLOOKUP($N582,'FY25 Gold Book'!$A:$A,'FY25 Gold Book'!$E:$E,0,0,1)</f>
        <v>0</v>
      </c>
      <c r="AA582" s="680">
        <f>_xlfn.XLOOKUP($N582,'FY25 Gold Book'!$A:$A,'FY25 Gold Book'!$G:$G,0,0,1)</f>
        <v>0</v>
      </c>
      <c r="AB582" s="148">
        <f t="shared" si="60"/>
        <v>0</v>
      </c>
      <c r="AC582" s="681">
        <v>0</v>
      </c>
      <c r="AD582" s="149">
        <f t="shared" si="61"/>
        <v>0</v>
      </c>
      <c r="AE582" s="147">
        <f>_xlfn.XLOOKUP($T582,'FY25 Fringe Rates'!$X$6:$X$15,'FY25 Fringe Rates'!$Y$6:$Y$15,0,0,1)</f>
        <v>0</v>
      </c>
      <c r="AF582" s="150">
        <f t="shared" si="56"/>
        <v>0</v>
      </c>
      <c r="AG582" s="136">
        <v>0</v>
      </c>
      <c r="AH582" s="149">
        <f t="shared" si="62"/>
        <v>0</v>
      </c>
      <c r="AI582" s="151">
        <f t="shared" si="57"/>
        <v>0</v>
      </c>
      <c r="AJ582" s="32"/>
    </row>
    <row r="583" spans="1:36">
      <c r="A583" s="145" t="str">
        <f t="shared" si="58"/>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02"/>
      <c r="H583" s="303" t="str">
        <f>IF($G583="","-",_xlfn.XLOOKUP($G583,Appr.Meta!$A:$A,Appr.Meta!$D:$D,"-",0,1))</f>
        <v>-</v>
      </c>
      <c r="I583" s="302"/>
      <c r="J583" s="303" t="str">
        <f>IF($I583="","-",_xlfn.XLOOKUP($I583,'CC.Meta'!$A:$A,'CC.Meta'!$D:$D,"-",0,1))</f>
        <v>-</v>
      </c>
      <c r="K583" s="306" t="str">
        <f t="shared" si="59"/>
        <v>--</v>
      </c>
      <c r="L583" s="302"/>
      <c r="M583" s="133"/>
      <c r="N583" s="234"/>
      <c r="O583" s="146" t="str">
        <f>IF($N583="","-",_xlfn.XLOOKUP($N583,'FY25 Gold Book'!$A:$A,'FY25 Gold Book'!$B:$B,"-",0,1))</f>
        <v>-</v>
      </c>
      <c r="P583" s="444" t="str">
        <f>IF($N583="","-",_xlfn.XLOOKUP($N583,'FY25 Gold Book'!$A:$A,'FY25 Gold Book'!$C:$C,"-",0,1))</f>
        <v>-</v>
      </c>
      <c r="Q583" s="146" t="str">
        <f>IF($N583="","-",_xlfn.XLOOKUP($N583,'FY25 Gold Book'!$A:$A,'FY25 Gold Book'!$D:$D,"-",0,1))</f>
        <v>-</v>
      </c>
      <c r="R583" s="52"/>
      <c r="S583" s="465" t="str" cm="1">
        <f t="array" ref="S583">IFERROR(
_xlfn.IFS(
$I583=600010,"36th District Judges (CC 600010)",
$I583=600014,"36th District Staff (CC 600014)",
$I583&lt;&gt;0,_xlfn.XLOOKUP($N583,'FY25 Gold Book'!$A:$A,'FY25 Gold Book'!$F:$F,"-",0,1)),
"-")</f>
        <v>-</v>
      </c>
      <c r="T583" s="465" t="str" cm="1">
        <f t="array" ref="T583">IFERROR(
_xlfn.IFS(
OR($R583="TASS",$R583="Seasonal"),"TASS / Part-Time (FICA Only)",
$A583=13,"BSEED",
$A583=20,"DDoT",
OR($A583=48,$A583=49),"DWSD",
$A583=72,"Library",
$I583=600010,"36th District Judges",
$I583=600014,"36th District Staff",
$N583&lt;&gt;0,_xlfn.XLOOKUP($N583,'FY25 Gold Book'!$A:$A,'FY25 Gold Book'!$H:$H,"-",0,1)),
"-")</f>
        <v>-</v>
      </c>
      <c r="U583" s="678"/>
      <c r="V583" s="679"/>
      <c r="W583" s="677"/>
      <c r="X583" s="134"/>
      <c r="Y583" s="135"/>
      <c r="Z583" s="147">
        <f>_xlfn.XLOOKUP($N583,'FY25 Gold Book'!$A:$A,'FY25 Gold Book'!$E:$E,0,0,1)</f>
        <v>0</v>
      </c>
      <c r="AA583" s="680">
        <f>_xlfn.XLOOKUP($N583,'FY25 Gold Book'!$A:$A,'FY25 Gold Book'!$G:$G,0,0,1)</f>
        <v>0</v>
      </c>
      <c r="AB583" s="148">
        <f t="shared" si="60"/>
        <v>0</v>
      </c>
      <c r="AC583" s="681">
        <v>0</v>
      </c>
      <c r="AD583" s="149">
        <f t="shared" si="61"/>
        <v>0</v>
      </c>
      <c r="AE583" s="147">
        <f>_xlfn.XLOOKUP($T583,'FY25 Fringe Rates'!$X$6:$X$15,'FY25 Fringe Rates'!$Y$6:$Y$15,0,0,1)</f>
        <v>0</v>
      </c>
      <c r="AF583" s="150">
        <f t="shared" si="56"/>
        <v>0</v>
      </c>
      <c r="AG583" s="136">
        <v>0</v>
      </c>
      <c r="AH583" s="149">
        <f t="shared" si="62"/>
        <v>0</v>
      </c>
      <c r="AI583" s="151">
        <f t="shared" si="57"/>
        <v>0</v>
      </c>
      <c r="AJ583" s="32"/>
    </row>
    <row r="584" spans="1:36">
      <c r="A584" s="145" t="str">
        <f t="shared" si="58"/>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02"/>
      <c r="H584" s="303" t="str">
        <f>IF($G584="","-",_xlfn.XLOOKUP($G584,Appr.Meta!$A:$A,Appr.Meta!$D:$D,"-",0,1))</f>
        <v>-</v>
      </c>
      <c r="I584" s="302"/>
      <c r="J584" s="303" t="str">
        <f>IF($I584="","-",_xlfn.XLOOKUP($I584,'CC.Meta'!$A:$A,'CC.Meta'!$D:$D,"-",0,1))</f>
        <v>-</v>
      </c>
      <c r="K584" s="306" t="str">
        <f t="shared" si="59"/>
        <v>--</v>
      </c>
      <c r="L584" s="302"/>
      <c r="M584" s="133"/>
      <c r="N584" s="234"/>
      <c r="O584" s="146" t="str">
        <f>IF($N584="","-",_xlfn.XLOOKUP($N584,'FY25 Gold Book'!$A:$A,'FY25 Gold Book'!$B:$B,"-",0,1))</f>
        <v>-</v>
      </c>
      <c r="P584" s="444" t="str">
        <f>IF($N584="","-",_xlfn.XLOOKUP($N584,'FY25 Gold Book'!$A:$A,'FY25 Gold Book'!$C:$C,"-",0,1))</f>
        <v>-</v>
      </c>
      <c r="Q584" s="146" t="str">
        <f>IF($N584="","-",_xlfn.XLOOKUP($N584,'FY25 Gold Book'!$A:$A,'FY25 Gold Book'!$D:$D,"-",0,1))</f>
        <v>-</v>
      </c>
      <c r="R584" s="52"/>
      <c r="S584" s="465" t="str" cm="1">
        <f t="array" ref="S584">IFERROR(
_xlfn.IFS(
$I584=600010,"36th District Judges (CC 600010)",
$I584=600014,"36th District Staff (CC 600014)",
$I584&lt;&gt;0,_xlfn.XLOOKUP($N584,'FY25 Gold Book'!$A:$A,'FY25 Gold Book'!$F:$F,"-",0,1)),
"-")</f>
        <v>-</v>
      </c>
      <c r="T584" s="465" t="str" cm="1">
        <f t="array" ref="T584">IFERROR(
_xlfn.IFS(
OR($R584="TASS",$R584="Seasonal"),"TASS / Part-Time (FICA Only)",
$A584=13,"BSEED",
$A584=20,"DDoT",
OR($A584=48,$A584=49),"DWSD",
$A584=72,"Library",
$I584=600010,"36th District Judges",
$I584=600014,"36th District Staff",
$N584&lt;&gt;0,_xlfn.XLOOKUP($N584,'FY25 Gold Book'!$A:$A,'FY25 Gold Book'!$H:$H,"-",0,1)),
"-")</f>
        <v>-</v>
      </c>
      <c r="U584" s="678"/>
      <c r="V584" s="679"/>
      <c r="W584" s="677"/>
      <c r="X584" s="134"/>
      <c r="Y584" s="135"/>
      <c r="Z584" s="147">
        <f>_xlfn.XLOOKUP($N584,'FY25 Gold Book'!$A:$A,'FY25 Gold Book'!$E:$E,0,0,1)</f>
        <v>0</v>
      </c>
      <c r="AA584" s="680">
        <f>_xlfn.XLOOKUP($N584,'FY25 Gold Book'!$A:$A,'FY25 Gold Book'!$G:$G,0,0,1)</f>
        <v>0</v>
      </c>
      <c r="AB584" s="148">
        <f t="shared" si="60"/>
        <v>0</v>
      </c>
      <c r="AC584" s="681">
        <v>0</v>
      </c>
      <c r="AD584" s="149">
        <f t="shared" si="61"/>
        <v>0</v>
      </c>
      <c r="AE584" s="147">
        <f>_xlfn.XLOOKUP($T584,'FY25 Fringe Rates'!$X$6:$X$15,'FY25 Fringe Rates'!$Y$6:$Y$15,0,0,1)</f>
        <v>0</v>
      </c>
      <c r="AF584" s="150">
        <f t="shared" si="56"/>
        <v>0</v>
      </c>
      <c r="AG584" s="136">
        <v>0</v>
      </c>
      <c r="AH584" s="149">
        <f t="shared" si="62"/>
        <v>0</v>
      </c>
      <c r="AI584" s="151">
        <f t="shared" si="57"/>
        <v>0</v>
      </c>
      <c r="AJ584" s="32"/>
    </row>
    <row r="585" spans="1:36">
      <c r="A585" s="145" t="str">
        <f t="shared" si="58"/>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02"/>
      <c r="H585" s="303" t="str">
        <f>IF($G585="","-",_xlfn.XLOOKUP($G585,Appr.Meta!$A:$A,Appr.Meta!$D:$D,"-",0,1))</f>
        <v>-</v>
      </c>
      <c r="I585" s="302"/>
      <c r="J585" s="303" t="str">
        <f>IF($I585="","-",_xlfn.XLOOKUP($I585,'CC.Meta'!$A:$A,'CC.Meta'!$D:$D,"-",0,1))</f>
        <v>-</v>
      </c>
      <c r="K585" s="306" t="str">
        <f t="shared" si="59"/>
        <v>--</v>
      </c>
      <c r="L585" s="302"/>
      <c r="M585" s="133"/>
      <c r="N585" s="234"/>
      <c r="O585" s="146" t="str">
        <f>IF($N585="","-",_xlfn.XLOOKUP($N585,'FY25 Gold Book'!$A:$A,'FY25 Gold Book'!$B:$B,"-",0,1))</f>
        <v>-</v>
      </c>
      <c r="P585" s="444" t="str">
        <f>IF($N585="","-",_xlfn.XLOOKUP($N585,'FY25 Gold Book'!$A:$A,'FY25 Gold Book'!$C:$C,"-",0,1))</f>
        <v>-</v>
      </c>
      <c r="Q585" s="146" t="str">
        <f>IF($N585="","-",_xlfn.XLOOKUP($N585,'FY25 Gold Book'!$A:$A,'FY25 Gold Book'!$D:$D,"-",0,1))</f>
        <v>-</v>
      </c>
      <c r="R585" s="52"/>
      <c r="S585" s="465" t="str" cm="1">
        <f t="array" ref="S585">IFERROR(
_xlfn.IFS(
$I585=600010,"36th District Judges (CC 600010)",
$I585=600014,"36th District Staff (CC 600014)",
$I585&lt;&gt;0,_xlfn.XLOOKUP($N585,'FY25 Gold Book'!$A:$A,'FY25 Gold Book'!$F:$F,"-",0,1)),
"-")</f>
        <v>-</v>
      </c>
      <c r="T585" s="465" t="str" cm="1">
        <f t="array" ref="T585">IFERROR(
_xlfn.IFS(
OR($R585="TASS",$R585="Seasonal"),"TASS / Part-Time (FICA Only)",
$A585=13,"BSEED",
$A585=20,"DDoT",
OR($A585=48,$A585=49),"DWSD",
$A585=72,"Library",
$I585=600010,"36th District Judges",
$I585=600014,"36th District Staff",
$N585&lt;&gt;0,_xlfn.XLOOKUP($N585,'FY25 Gold Book'!$A:$A,'FY25 Gold Book'!$H:$H,"-",0,1)),
"-")</f>
        <v>-</v>
      </c>
      <c r="U585" s="678"/>
      <c r="V585" s="679"/>
      <c r="W585" s="677"/>
      <c r="X585" s="134"/>
      <c r="Y585" s="135"/>
      <c r="Z585" s="147">
        <f>_xlfn.XLOOKUP($N585,'FY25 Gold Book'!$A:$A,'FY25 Gold Book'!$E:$E,0,0,1)</f>
        <v>0</v>
      </c>
      <c r="AA585" s="680">
        <f>_xlfn.XLOOKUP($N585,'FY25 Gold Book'!$A:$A,'FY25 Gold Book'!$G:$G,0,0,1)</f>
        <v>0</v>
      </c>
      <c r="AB585" s="148">
        <f t="shared" si="60"/>
        <v>0</v>
      </c>
      <c r="AC585" s="681">
        <v>0</v>
      </c>
      <c r="AD585" s="149">
        <f t="shared" si="61"/>
        <v>0</v>
      </c>
      <c r="AE585" s="147">
        <f>_xlfn.XLOOKUP($T585,'FY25 Fringe Rates'!$X$6:$X$15,'FY25 Fringe Rates'!$Y$6:$Y$15,0,0,1)</f>
        <v>0</v>
      </c>
      <c r="AF585" s="150">
        <f t="shared" si="56"/>
        <v>0</v>
      </c>
      <c r="AG585" s="136">
        <v>0</v>
      </c>
      <c r="AH585" s="149">
        <f t="shared" si="62"/>
        <v>0</v>
      </c>
      <c r="AI585" s="151">
        <f t="shared" si="57"/>
        <v>0</v>
      </c>
      <c r="AJ585" s="32"/>
    </row>
    <row r="586" spans="1:36">
      <c r="A586" s="145" t="str">
        <f t="shared" si="58"/>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02"/>
      <c r="H586" s="303" t="str">
        <f>IF($G586="","-",_xlfn.XLOOKUP($G586,Appr.Meta!$A:$A,Appr.Meta!$D:$D,"-",0,1))</f>
        <v>-</v>
      </c>
      <c r="I586" s="302"/>
      <c r="J586" s="303" t="str">
        <f>IF($I586="","-",_xlfn.XLOOKUP($I586,'CC.Meta'!$A:$A,'CC.Meta'!$D:$D,"-",0,1))</f>
        <v>-</v>
      </c>
      <c r="K586" s="306" t="str">
        <f t="shared" si="59"/>
        <v>--</v>
      </c>
      <c r="L586" s="302"/>
      <c r="M586" s="133"/>
      <c r="N586" s="234"/>
      <c r="O586" s="146" t="str">
        <f>IF($N586="","-",_xlfn.XLOOKUP($N586,'FY25 Gold Book'!$A:$A,'FY25 Gold Book'!$B:$B,"-",0,1))</f>
        <v>-</v>
      </c>
      <c r="P586" s="444" t="str">
        <f>IF($N586="","-",_xlfn.XLOOKUP($N586,'FY25 Gold Book'!$A:$A,'FY25 Gold Book'!$C:$C,"-",0,1))</f>
        <v>-</v>
      </c>
      <c r="Q586" s="146" t="str">
        <f>IF($N586="","-",_xlfn.XLOOKUP($N586,'FY25 Gold Book'!$A:$A,'FY25 Gold Book'!$D:$D,"-",0,1))</f>
        <v>-</v>
      </c>
      <c r="R586" s="52"/>
      <c r="S586" s="465" t="str" cm="1">
        <f t="array" ref="S586">IFERROR(
_xlfn.IFS(
$I586=600010,"36th District Judges (CC 600010)",
$I586=600014,"36th District Staff (CC 600014)",
$I586&lt;&gt;0,_xlfn.XLOOKUP($N586,'FY25 Gold Book'!$A:$A,'FY25 Gold Book'!$F:$F,"-",0,1)),
"-")</f>
        <v>-</v>
      </c>
      <c r="T586" s="465" t="str" cm="1">
        <f t="array" ref="T586">IFERROR(
_xlfn.IFS(
OR($R586="TASS",$R586="Seasonal"),"TASS / Part-Time (FICA Only)",
$A586=13,"BSEED",
$A586=20,"DDoT",
OR($A586=48,$A586=49),"DWSD",
$A586=72,"Library",
$I586=600010,"36th District Judges",
$I586=600014,"36th District Staff",
$N586&lt;&gt;0,_xlfn.XLOOKUP($N586,'FY25 Gold Book'!$A:$A,'FY25 Gold Book'!$H:$H,"-",0,1)),
"-")</f>
        <v>-</v>
      </c>
      <c r="U586" s="678"/>
      <c r="V586" s="679"/>
      <c r="W586" s="677"/>
      <c r="X586" s="134"/>
      <c r="Y586" s="135"/>
      <c r="Z586" s="147">
        <f>_xlfn.XLOOKUP($N586,'FY25 Gold Book'!$A:$A,'FY25 Gold Book'!$E:$E,0,0,1)</f>
        <v>0</v>
      </c>
      <c r="AA586" s="680">
        <f>_xlfn.XLOOKUP($N586,'FY25 Gold Book'!$A:$A,'FY25 Gold Book'!$G:$G,0,0,1)</f>
        <v>0</v>
      </c>
      <c r="AB586" s="148">
        <f t="shared" si="60"/>
        <v>0</v>
      </c>
      <c r="AC586" s="681">
        <v>0</v>
      </c>
      <c r="AD586" s="149">
        <f t="shared" si="61"/>
        <v>0</v>
      </c>
      <c r="AE586" s="147">
        <f>_xlfn.XLOOKUP($T586,'FY25 Fringe Rates'!$X$6:$X$15,'FY25 Fringe Rates'!$Y$6:$Y$15,0,0,1)</f>
        <v>0</v>
      </c>
      <c r="AF586" s="150">
        <f t="shared" si="56"/>
        <v>0</v>
      </c>
      <c r="AG586" s="136">
        <v>0</v>
      </c>
      <c r="AH586" s="149">
        <f t="shared" si="62"/>
        <v>0</v>
      </c>
      <c r="AI586" s="151">
        <f t="shared" si="57"/>
        <v>0</v>
      </c>
      <c r="AJ586" s="32"/>
    </row>
    <row r="587" spans="1:36">
      <c r="A587" s="145" t="str">
        <f t="shared" si="58"/>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02"/>
      <c r="H587" s="303" t="str">
        <f>IF($G587="","-",_xlfn.XLOOKUP($G587,Appr.Meta!$A:$A,Appr.Meta!$D:$D,"-",0,1))</f>
        <v>-</v>
      </c>
      <c r="I587" s="302"/>
      <c r="J587" s="303" t="str">
        <f>IF($I587="","-",_xlfn.XLOOKUP($I587,'CC.Meta'!$A:$A,'CC.Meta'!$D:$D,"-",0,1))</f>
        <v>-</v>
      </c>
      <c r="K587" s="306" t="str">
        <f t="shared" si="59"/>
        <v>--</v>
      </c>
      <c r="L587" s="302"/>
      <c r="M587" s="133"/>
      <c r="N587" s="234"/>
      <c r="O587" s="146" t="str">
        <f>IF($N587="","-",_xlfn.XLOOKUP($N587,'FY25 Gold Book'!$A:$A,'FY25 Gold Book'!$B:$B,"-",0,1))</f>
        <v>-</v>
      </c>
      <c r="P587" s="444" t="str">
        <f>IF($N587="","-",_xlfn.XLOOKUP($N587,'FY25 Gold Book'!$A:$A,'FY25 Gold Book'!$C:$C,"-",0,1))</f>
        <v>-</v>
      </c>
      <c r="Q587" s="146" t="str">
        <f>IF($N587="","-",_xlfn.XLOOKUP($N587,'FY25 Gold Book'!$A:$A,'FY25 Gold Book'!$D:$D,"-",0,1))</f>
        <v>-</v>
      </c>
      <c r="R587" s="52"/>
      <c r="S587" s="465" t="str" cm="1">
        <f t="array" ref="S587">IFERROR(
_xlfn.IFS(
$I587=600010,"36th District Judges (CC 600010)",
$I587=600014,"36th District Staff (CC 600014)",
$I587&lt;&gt;0,_xlfn.XLOOKUP($N587,'FY25 Gold Book'!$A:$A,'FY25 Gold Book'!$F:$F,"-",0,1)),
"-")</f>
        <v>-</v>
      </c>
      <c r="T587" s="465" t="str" cm="1">
        <f t="array" ref="T587">IFERROR(
_xlfn.IFS(
OR($R587="TASS",$R587="Seasonal"),"TASS / Part-Time (FICA Only)",
$A587=13,"BSEED",
$A587=20,"DDoT",
OR($A587=48,$A587=49),"DWSD",
$A587=72,"Library",
$I587=600010,"36th District Judges",
$I587=600014,"36th District Staff",
$N587&lt;&gt;0,_xlfn.XLOOKUP($N587,'FY25 Gold Book'!$A:$A,'FY25 Gold Book'!$H:$H,"-",0,1)),
"-")</f>
        <v>-</v>
      </c>
      <c r="U587" s="678"/>
      <c r="V587" s="679"/>
      <c r="W587" s="677"/>
      <c r="X587" s="134"/>
      <c r="Y587" s="135"/>
      <c r="Z587" s="147">
        <f>_xlfn.XLOOKUP($N587,'FY25 Gold Book'!$A:$A,'FY25 Gold Book'!$E:$E,0,0,1)</f>
        <v>0</v>
      </c>
      <c r="AA587" s="680">
        <f>_xlfn.XLOOKUP($N587,'FY25 Gold Book'!$A:$A,'FY25 Gold Book'!$G:$G,0,0,1)</f>
        <v>0</v>
      </c>
      <c r="AB587" s="148">
        <f t="shared" si="60"/>
        <v>0</v>
      </c>
      <c r="AC587" s="681">
        <v>0</v>
      </c>
      <c r="AD587" s="149">
        <f t="shared" si="61"/>
        <v>0</v>
      </c>
      <c r="AE587" s="147">
        <f>_xlfn.XLOOKUP($T587,'FY25 Fringe Rates'!$X$6:$X$15,'FY25 Fringe Rates'!$Y$6:$Y$15,0,0,1)</f>
        <v>0</v>
      </c>
      <c r="AF587" s="150">
        <f t="shared" si="56"/>
        <v>0</v>
      </c>
      <c r="AG587" s="136">
        <v>0</v>
      </c>
      <c r="AH587" s="149">
        <f t="shared" si="62"/>
        <v>0</v>
      </c>
      <c r="AI587" s="151">
        <f t="shared" si="57"/>
        <v>0</v>
      </c>
      <c r="AJ587" s="32"/>
    </row>
    <row r="588" spans="1:36">
      <c r="A588" s="145" t="str">
        <f t="shared" si="58"/>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02"/>
      <c r="H588" s="303" t="str">
        <f>IF($G588="","-",_xlfn.XLOOKUP($G588,Appr.Meta!$A:$A,Appr.Meta!$D:$D,"-",0,1))</f>
        <v>-</v>
      </c>
      <c r="I588" s="302"/>
      <c r="J588" s="303" t="str">
        <f>IF($I588="","-",_xlfn.XLOOKUP($I588,'CC.Meta'!$A:$A,'CC.Meta'!$D:$D,"-",0,1))</f>
        <v>-</v>
      </c>
      <c r="K588" s="306" t="str">
        <f t="shared" si="59"/>
        <v>--</v>
      </c>
      <c r="L588" s="302"/>
      <c r="M588" s="133"/>
      <c r="N588" s="234"/>
      <c r="O588" s="146" t="str">
        <f>IF($N588="","-",_xlfn.XLOOKUP($N588,'FY25 Gold Book'!$A:$A,'FY25 Gold Book'!$B:$B,"-",0,1))</f>
        <v>-</v>
      </c>
      <c r="P588" s="444" t="str">
        <f>IF($N588="","-",_xlfn.XLOOKUP($N588,'FY25 Gold Book'!$A:$A,'FY25 Gold Book'!$C:$C,"-",0,1))</f>
        <v>-</v>
      </c>
      <c r="Q588" s="146" t="str">
        <f>IF($N588="","-",_xlfn.XLOOKUP($N588,'FY25 Gold Book'!$A:$A,'FY25 Gold Book'!$D:$D,"-",0,1))</f>
        <v>-</v>
      </c>
      <c r="R588" s="52"/>
      <c r="S588" s="465" t="str" cm="1">
        <f t="array" ref="S588">IFERROR(
_xlfn.IFS(
$I588=600010,"36th District Judges (CC 600010)",
$I588=600014,"36th District Staff (CC 600014)",
$I588&lt;&gt;0,_xlfn.XLOOKUP($N588,'FY25 Gold Book'!$A:$A,'FY25 Gold Book'!$F:$F,"-",0,1)),
"-")</f>
        <v>-</v>
      </c>
      <c r="T588" s="465" t="str" cm="1">
        <f t="array" ref="T588">IFERROR(
_xlfn.IFS(
OR($R588="TASS",$R588="Seasonal"),"TASS / Part-Time (FICA Only)",
$A588=13,"BSEED",
$A588=20,"DDoT",
OR($A588=48,$A588=49),"DWSD",
$A588=72,"Library",
$I588=600010,"36th District Judges",
$I588=600014,"36th District Staff",
$N588&lt;&gt;0,_xlfn.XLOOKUP($N588,'FY25 Gold Book'!$A:$A,'FY25 Gold Book'!$H:$H,"-",0,1)),
"-")</f>
        <v>-</v>
      </c>
      <c r="U588" s="678"/>
      <c r="V588" s="679"/>
      <c r="W588" s="677"/>
      <c r="X588" s="134"/>
      <c r="Y588" s="135"/>
      <c r="Z588" s="147">
        <f>_xlfn.XLOOKUP($N588,'FY25 Gold Book'!$A:$A,'FY25 Gold Book'!$E:$E,0,0,1)</f>
        <v>0</v>
      </c>
      <c r="AA588" s="680">
        <f>_xlfn.XLOOKUP($N588,'FY25 Gold Book'!$A:$A,'FY25 Gold Book'!$G:$G,0,0,1)</f>
        <v>0</v>
      </c>
      <c r="AB588" s="148">
        <f t="shared" si="60"/>
        <v>0</v>
      </c>
      <c r="AC588" s="681">
        <v>0</v>
      </c>
      <c r="AD588" s="149">
        <f t="shared" si="61"/>
        <v>0</v>
      </c>
      <c r="AE588" s="147">
        <f>_xlfn.XLOOKUP($T588,'FY25 Fringe Rates'!$X$6:$X$15,'FY25 Fringe Rates'!$Y$6:$Y$15,0,0,1)</f>
        <v>0</v>
      </c>
      <c r="AF588" s="150">
        <f t="shared" si="56"/>
        <v>0</v>
      </c>
      <c r="AG588" s="136">
        <v>0</v>
      </c>
      <c r="AH588" s="149">
        <f t="shared" si="62"/>
        <v>0</v>
      </c>
      <c r="AI588" s="151">
        <f t="shared" si="57"/>
        <v>0</v>
      </c>
      <c r="AJ588" s="32"/>
    </row>
    <row r="589" spans="1:36">
      <c r="A589" s="145" t="str">
        <f t="shared" si="58"/>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02"/>
      <c r="H589" s="303" t="str">
        <f>IF($G589="","-",_xlfn.XLOOKUP($G589,Appr.Meta!$A:$A,Appr.Meta!$D:$D,"-",0,1))</f>
        <v>-</v>
      </c>
      <c r="I589" s="302"/>
      <c r="J589" s="303" t="str">
        <f>IF($I589="","-",_xlfn.XLOOKUP($I589,'CC.Meta'!$A:$A,'CC.Meta'!$D:$D,"-",0,1))</f>
        <v>-</v>
      </c>
      <c r="K589" s="306" t="str">
        <f t="shared" si="59"/>
        <v>--</v>
      </c>
      <c r="L589" s="302"/>
      <c r="M589" s="133"/>
      <c r="N589" s="234"/>
      <c r="O589" s="146" t="str">
        <f>IF($N589="","-",_xlfn.XLOOKUP($N589,'FY25 Gold Book'!$A:$A,'FY25 Gold Book'!$B:$B,"-",0,1))</f>
        <v>-</v>
      </c>
      <c r="P589" s="444" t="str">
        <f>IF($N589="","-",_xlfn.XLOOKUP($N589,'FY25 Gold Book'!$A:$A,'FY25 Gold Book'!$C:$C,"-",0,1))</f>
        <v>-</v>
      </c>
      <c r="Q589" s="146" t="str">
        <f>IF($N589="","-",_xlfn.XLOOKUP($N589,'FY25 Gold Book'!$A:$A,'FY25 Gold Book'!$D:$D,"-",0,1))</f>
        <v>-</v>
      </c>
      <c r="R589" s="52"/>
      <c r="S589" s="465" t="str" cm="1">
        <f t="array" ref="S589">IFERROR(
_xlfn.IFS(
$I589=600010,"36th District Judges (CC 600010)",
$I589=600014,"36th District Staff (CC 600014)",
$I589&lt;&gt;0,_xlfn.XLOOKUP($N589,'FY25 Gold Book'!$A:$A,'FY25 Gold Book'!$F:$F,"-",0,1)),
"-")</f>
        <v>-</v>
      </c>
      <c r="T589" s="465" t="str" cm="1">
        <f t="array" ref="T589">IFERROR(
_xlfn.IFS(
OR($R589="TASS",$R589="Seasonal"),"TASS / Part-Time (FICA Only)",
$A589=13,"BSEED",
$A589=20,"DDoT",
OR($A589=48,$A589=49),"DWSD",
$A589=72,"Library",
$I589=600010,"36th District Judges",
$I589=600014,"36th District Staff",
$N589&lt;&gt;0,_xlfn.XLOOKUP($N589,'FY25 Gold Book'!$A:$A,'FY25 Gold Book'!$H:$H,"-",0,1)),
"-")</f>
        <v>-</v>
      </c>
      <c r="U589" s="678"/>
      <c r="V589" s="679"/>
      <c r="W589" s="677"/>
      <c r="X589" s="134"/>
      <c r="Y589" s="135"/>
      <c r="Z589" s="147">
        <f>_xlfn.XLOOKUP($N589,'FY25 Gold Book'!$A:$A,'FY25 Gold Book'!$E:$E,0,0,1)</f>
        <v>0</v>
      </c>
      <c r="AA589" s="680">
        <f>_xlfn.XLOOKUP($N589,'FY25 Gold Book'!$A:$A,'FY25 Gold Book'!$G:$G,0,0,1)</f>
        <v>0</v>
      </c>
      <c r="AB589" s="148">
        <f t="shared" si="60"/>
        <v>0</v>
      </c>
      <c r="AC589" s="681">
        <v>0</v>
      </c>
      <c r="AD589" s="149">
        <f t="shared" si="61"/>
        <v>0</v>
      </c>
      <c r="AE589" s="147">
        <f>_xlfn.XLOOKUP($T589,'FY25 Fringe Rates'!$X$6:$X$15,'FY25 Fringe Rates'!$Y$6:$Y$15,0,0,1)</f>
        <v>0</v>
      </c>
      <c r="AF589" s="150">
        <f t="shared" si="56"/>
        <v>0</v>
      </c>
      <c r="AG589" s="136">
        <v>0</v>
      </c>
      <c r="AH589" s="149">
        <f t="shared" si="62"/>
        <v>0</v>
      </c>
      <c r="AI589" s="151">
        <f t="shared" si="57"/>
        <v>0</v>
      </c>
      <c r="AJ589" s="32"/>
    </row>
    <row r="590" spans="1:36">
      <c r="A590" s="145" t="str">
        <f t="shared" si="58"/>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02"/>
      <c r="H590" s="303" t="str">
        <f>IF($G590="","-",_xlfn.XLOOKUP($G590,Appr.Meta!$A:$A,Appr.Meta!$D:$D,"-",0,1))</f>
        <v>-</v>
      </c>
      <c r="I590" s="302"/>
      <c r="J590" s="303" t="str">
        <f>IF($I590="","-",_xlfn.XLOOKUP($I590,'CC.Meta'!$A:$A,'CC.Meta'!$D:$D,"-",0,1))</f>
        <v>-</v>
      </c>
      <c r="K590" s="306" t="str">
        <f t="shared" si="59"/>
        <v>--</v>
      </c>
      <c r="L590" s="302"/>
      <c r="M590" s="133"/>
      <c r="N590" s="234"/>
      <c r="O590" s="146" t="str">
        <f>IF($N590="","-",_xlfn.XLOOKUP($N590,'FY25 Gold Book'!$A:$A,'FY25 Gold Book'!$B:$B,"-",0,1))</f>
        <v>-</v>
      </c>
      <c r="P590" s="444" t="str">
        <f>IF($N590="","-",_xlfn.XLOOKUP($N590,'FY25 Gold Book'!$A:$A,'FY25 Gold Book'!$C:$C,"-",0,1))</f>
        <v>-</v>
      </c>
      <c r="Q590" s="146" t="str">
        <f>IF($N590="","-",_xlfn.XLOOKUP($N590,'FY25 Gold Book'!$A:$A,'FY25 Gold Book'!$D:$D,"-",0,1))</f>
        <v>-</v>
      </c>
      <c r="R590" s="52"/>
      <c r="S590" s="465" t="str" cm="1">
        <f t="array" ref="S590">IFERROR(
_xlfn.IFS(
$I590=600010,"36th District Judges (CC 600010)",
$I590=600014,"36th District Staff (CC 600014)",
$I590&lt;&gt;0,_xlfn.XLOOKUP($N590,'FY25 Gold Book'!$A:$A,'FY25 Gold Book'!$F:$F,"-",0,1)),
"-")</f>
        <v>-</v>
      </c>
      <c r="T590" s="465" t="str" cm="1">
        <f t="array" ref="T590">IFERROR(
_xlfn.IFS(
OR($R590="TASS",$R590="Seasonal"),"TASS / Part-Time (FICA Only)",
$A590=13,"BSEED",
$A590=20,"DDoT",
OR($A590=48,$A590=49),"DWSD",
$A590=72,"Library",
$I590=600010,"36th District Judges",
$I590=600014,"36th District Staff",
$N590&lt;&gt;0,_xlfn.XLOOKUP($N590,'FY25 Gold Book'!$A:$A,'FY25 Gold Book'!$H:$H,"-",0,1)),
"-")</f>
        <v>-</v>
      </c>
      <c r="U590" s="678"/>
      <c r="V590" s="679"/>
      <c r="W590" s="677"/>
      <c r="X590" s="134"/>
      <c r="Y590" s="135"/>
      <c r="Z590" s="147">
        <f>_xlfn.XLOOKUP($N590,'FY25 Gold Book'!$A:$A,'FY25 Gold Book'!$E:$E,0,0,1)</f>
        <v>0</v>
      </c>
      <c r="AA590" s="680">
        <f>_xlfn.XLOOKUP($N590,'FY25 Gold Book'!$A:$A,'FY25 Gold Book'!$G:$G,0,0,1)</f>
        <v>0</v>
      </c>
      <c r="AB590" s="148">
        <f t="shared" si="60"/>
        <v>0</v>
      </c>
      <c r="AC590" s="681">
        <v>0</v>
      </c>
      <c r="AD590" s="149">
        <f t="shared" si="61"/>
        <v>0</v>
      </c>
      <c r="AE590" s="147">
        <f>_xlfn.XLOOKUP($T590,'FY25 Fringe Rates'!$X$6:$X$15,'FY25 Fringe Rates'!$Y$6:$Y$15,0,0,1)</f>
        <v>0</v>
      </c>
      <c r="AF590" s="150">
        <f t="shared" si="56"/>
        <v>0</v>
      </c>
      <c r="AG590" s="136">
        <v>0</v>
      </c>
      <c r="AH590" s="149">
        <f t="shared" si="62"/>
        <v>0</v>
      </c>
      <c r="AI590" s="151">
        <f t="shared" si="57"/>
        <v>0</v>
      </c>
      <c r="AJ590" s="32"/>
    </row>
    <row r="591" spans="1:36">
      <c r="A591" s="145" t="str">
        <f t="shared" si="58"/>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02"/>
      <c r="H591" s="303" t="str">
        <f>IF($G591="","-",_xlfn.XLOOKUP($G591,Appr.Meta!$A:$A,Appr.Meta!$D:$D,"-",0,1))</f>
        <v>-</v>
      </c>
      <c r="I591" s="302"/>
      <c r="J591" s="303" t="str">
        <f>IF($I591="","-",_xlfn.XLOOKUP($I591,'CC.Meta'!$A:$A,'CC.Meta'!$D:$D,"-",0,1))</f>
        <v>-</v>
      </c>
      <c r="K591" s="306" t="str">
        <f t="shared" si="59"/>
        <v>--</v>
      </c>
      <c r="L591" s="302"/>
      <c r="M591" s="133"/>
      <c r="N591" s="234"/>
      <c r="O591" s="146" t="str">
        <f>IF($N591="","-",_xlfn.XLOOKUP($N591,'FY25 Gold Book'!$A:$A,'FY25 Gold Book'!$B:$B,"-",0,1))</f>
        <v>-</v>
      </c>
      <c r="P591" s="444" t="str">
        <f>IF($N591="","-",_xlfn.XLOOKUP($N591,'FY25 Gold Book'!$A:$A,'FY25 Gold Book'!$C:$C,"-",0,1))</f>
        <v>-</v>
      </c>
      <c r="Q591" s="146" t="str">
        <f>IF($N591="","-",_xlfn.XLOOKUP($N591,'FY25 Gold Book'!$A:$A,'FY25 Gold Book'!$D:$D,"-",0,1))</f>
        <v>-</v>
      </c>
      <c r="R591" s="52"/>
      <c r="S591" s="465" t="str" cm="1">
        <f t="array" ref="S591">IFERROR(
_xlfn.IFS(
$I591=600010,"36th District Judges (CC 600010)",
$I591=600014,"36th District Staff (CC 600014)",
$I591&lt;&gt;0,_xlfn.XLOOKUP($N591,'FY25 Gold Book'!$A:$A,'FY25 Gold Book'!$F:$F,"-",0,1)),
"-")</f>
        <v>-</v>
      </c>
      <c r="T591" s="465" t="str" cm="1">
        <f t="array" ref="T591">IFERROR(
_xlfn.IFS(
OR($R591="TASS",$R591="Seasonal"),"TASS / Part-Time (FICA Only)",
$A591=13,"BSEED",
$A591=20,"DDoT",
OR($A591=48,$A591=49),"DWSD",
$A591=72,"Library",
$I591=600010,"36th District Judges",
$I591=600014,"36th District Staff",
$N591&lt;&gt;0,_xlfn.XLOOKUP($N591,'FY25 Gold Book'!$A:$A,'FY25 Gold Book'!$H:$H,"-",0,1)),
"-")</f>
        <v>-</v>
      </c>
      <c r="U591" s="678"/>
      <c r="V591" s="679"/>
      <c r="W591" s="677"/>
      <c r="X591" s="134"/>
      <c r="Y591" s="135"/>
      <c r="Z591" s="147">
        <f>_xlfn.XLOOKUP($N591,'FY25 Gold Book'!$A:$A,'FY25 Gold Book'!$E:$E,0,0,1)</f>
        <v>0</v>
      </c>
      <c r="AA591" s="680">
        <f>_xlfn.XLOOKUP($N591,'FY25 Gold Book'!$A:$A,'FY25 Gold Book'!$G:$G,0,0,1)</f>
        <v>0</v>
      </c>
      <c r="AB591" s="148">
        <f t="shared" si="60"/>
        <v>0</v>
      </c>
      <c r="AC591" s="681">
        <v>0</v>
      </c>
      <c r="AD591" s="149">
        <f t="shared" si="61"/>
        <v>0</v>
      </c>
      <c r="AE591" s="147">
        <f>_xlfn.XLOOKUP($T591,'FY25 Fringe Rates'!$X$6:$X$15,'FY25 Fringe Rates'!$Y$6:$Y$15,0,0,1)</f>
        <v>0</v>
      </c>
      <c r="AF591" s="150">
        <f t="shared" ref="AF591:AF654" si="63">ROUND($AD591*$AE591,0)</f>
        <v>0</v>
      </c>
      <c r="AG591" s="136">
        <v>0</v>
      </c>
      <c r="AH591" s="149">
        <f t="shared" si="62"/>
        <v>0</v>
      </c>
      <c r="AI591" s="151">
        <f t="shared" ref="AI591:AI654" si="64">ROUND($AD591+$AH591,0)</f>
        <v>0</v>
      </c>
      <c r="AJ591" s="32"/>
    </row>
    <row r="592" spans="1:36">
      <c r="A592" s="145" t="str">
        <f t="shared" ref="A592:A655" si="65">IFERROR(VALUE(LEFT($I592,2)),"-")</f>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02"/>
      <c r="H592" s="303" t="str">
        <f>IF($G592="","-",_xlfn.XLOOKUP($G592,Appr.Meta!$A:$A,Appr.Meta!$D:$D,"-",0,1))</f>
        <v>-</v>
      </c>
      <c r="I592" s="302"/>
      <c r="J592" s="303" t="str">
        <f>IF($I592="","-",_xlfn.XLOOKUP($I592,'CC.Meta'!$A:$A,'CC.Meta'!$D:$D,"-",0,1))</f>
        <v>-</v>
      </c>
      <c r="K592" s="306" t="str">
        <f t="shared" ref="K592:K655" si="66">_xlfn.CONCAT($D592,"-",$G592,"-",$I592)</f>
        <v>--</v>
      </c>
      <c r="L592" s="302"/>
      <c r="M592" s="133"/>
      <c r="N592" s="234"/>
      <c r="O592" s="146" t="str">
        <f>IF($N592="","-",_xlfn.XLOOKUP($N592,'FY25 Gold Book'!$A:$A,'FY25 Gold Book'!$B:$B,"-",0,1))</f>
        <v>-</v>
      </c>
      <c r="P592" s="444" t="str">
        <f>IF($N592="","-",_xlfn.XLOOKUP($N592,'FY25 Gold Book'!$A:$A,'FY25 Gold Book'!$C:$C,"-",0,1))</f>
        <v>-</v>
      </c>
      <c r="Q592" s="146" t="str">
        <f>IF($N592="","-",_xlfn.XLOOKUP($N592,'FY25 Gold Book'!$A:$A,'FY25 Gold Book'!$D:$D,"-",0,1))</f>
        <v>-</v>
      </c>
      <c r="R592" s="52"/>
      <c r="S592" s="465" t="str" cm="1">
        <f t="array" ref="S592">IFERROR(
_xlfn.IFS(
$I592=600010,"36th District Judges (CC 600010)",
$I592=600014,"36th District Staff (CC 600014)",
$I592&lt;&gt;0,_xlfn.XLOOKUP($N592,'FY25 Gold Book'!$A:$A,'FY25 Gold Book'!$F:$F,"-",0,1)),
"-")</f>
        <v>-</v>
      </c>
      <c r="T592" s="465" t="str" cm="1">
        <f t="array" ref="T592">IFERROR(
_xlfn.IFS(
OR($R592="TASS",$R592="Seasonal"),"TASS / Part-Time (FICA Only)",
$A592=13,"BSEED",
$A592=20,"DDoT",
OR($A592=48,$A592=49),"DWSD",
$A592=72,"Library",
$I592=600010,"36th District Judges",
$I592=600014,"36th District Staff",
$N592&lt;&gt;0,_xlfn.XLOOKUP($N592,'FY25 Gold Book'!$A:$A,'FY25 Gold Book'!$H:$H,"-",0,1)),
"-")</f>
        <v>-</v>
      </c>
      <c r="U592" s="678"/>
      <c r="V592" s="679"/>
      <c r="W592" s="677"/>
      <c r="X592" s="134"/>
      <c r="Y592" s="135"/>
      <c r="Z592" s="147">
        <f>_xlfn.XLOOKUP($N592,'FY25 Gold Book'!$A:$A,'FY25 Gold Book'!$E:$E,0,0,1)</f>
        <v>0</v>
      </c>
      <c r="AA592" s="680">
        <f>_xlfn.XLOOKUP($N592,'FY25 Gold Book'!$A:$A,'FY25 Gold Book'!$G:$G,0,0,1)</f>
        <v>0</v>
      </c>
      <c r="AB592" s="148">
        <f t="shared" ref="AB592:AB655" si="67">ROUND(($Y592*(1+$Z592))*(1+$AA592),0)</f>
        <v>0</v>
      </c>
      <c r="AC592" s="681">
        <v>0</v>
      </c>
      <c r="AD592" s="149">
        <f t="shared" ref="AD592:AD655" si="68">ROUND($AB592+$AC592,0)</f>
        <v>0</v>
      </c>
      <c r="AE592" s="147">
        <f>_xlfn.XLOOKUP($T592,'FY25 Fringe Rates'!$X$6:$X$15,'FY25 Fringe Rates'!$Y$6:$Y$15,0,0,1)</f>
        <v>0</v>
      </c>
      <c r="AF592" s="150">
        <f t="shared" si="63"/>
        <v>0</v>
      </c>
      <c r="AG592" s="136">
        <v>0</v>
      </c>
      <c r="AH592" s="149">
        <f t="shared" ref="AH592:AH655" si="69">ROUND($AF592+$AG592,0)</f>
        <v>0</v>
      </c>
      <c r="AI592" s="151">
        <f t="shared" si="64"/>
        <v>0</v>
      </c>
      <c r="AJ592" s="32"/>
    </row>
    <row r="593" spans="1:36">
      <c r="A593" s="145" t="str">
        <f t="shared" si="65"/>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02"/>
      <c r="H593" s="303" t="str">
        <f>IF($G593="","-",_xlfn.XLOOKUP($G593,Appr.Meta!$A:$A,Appr.Meta!$D:$D,"-",0,1))</f>
        <v>-</v>
      </c>
      <c r="I593" s="302"/>
      <c r="J593" s="303" t="str">
        <f>IF($I593="","-",_xlfn.XLOOKUP($I593,'CC.Meta'!$A:$A,'CC.Meta'!$D:$D,"-",0,1))</f>
        <v>-</v>
      </c>
      <c r="K593" s="306" t="str">
        <f t="shared" si="66"/>
        <v>--</v>
      </c>
      <c r="L593" s="302"/>
      <c r="M593" s="133"/>
      <c r="N593" s="234"/>
      <c r="O593" s="146" t="str">
        <f>IF($N593="","-",_xlfn.XLOOKUP($N593,'FY25 Gold Book'!$A:$A,'FY25 Gold Book'!$B:$B,"-",0,1))</f>
        <v>-</v>
      </c>
      <c r="P593" s="444" t="str">
        <f>IF($N593="","-",_xlfn.XLOOKUP($N593,'FY25 Gold Book'!$A:$A,'FY25 Gold Book'!$C:$C,"-",0,1))</f>
        <v>-</v>
      </c>
      <c r="Q593" s="146" t="str">
        <f>IF($N593="","-",_xlfn.XLOOKUP($N593,'FY25 Gold Book'!$A:$A,'FY25 Gold Book'!$D:$D,"-",0,1))</f>
        <v>-</v>
      </c>
      <c r="R593" s="52"/>
      <c r="S593" s="465" t="str" cm="1">
        <f t="array" ref="S593">IFERROR(
_xlfn.IFS(
$I593=600010,"36th District Judges (CC 600010)",
$I593=600014,"36th District Staff (CC 600014)",
$I593&lt;&gt;0,_xlfn.XLOOKUP($N593,'FY25 Gold Book'!$A:$A,'FY25 Gold Book'!$F:$F,"-",0,1)),
"-")</f>
        <v>-</v>
      </c>
      <c r="T593" s="465" t="str" cm="1">
        <f t="array" ref="T593">IFERROR(
_xlfn.IFS(
OR($R593="TASS",$R593="Seasonal"),"TASS / Part-Time (FICA Only)",
$A593=13,"BSEED",
$A593=20,"DDoT",
OR($A593=48,$A593=49),"DWSD",
$A593=72,"Library",
$I593=600010,"36th District Judges",
$I593=600014,"36th District Staff",
$N593&lt;&gt;0,_xlfn.XLOOKUP($N593,'FY25 Gold Book'!$A:$A,'FY25 Gold Book'!$H:$H,"-",0,1)),
"-")</f>
        <v>-</v>
      </c>
      <c r="U593" s="678"/>
      <c r="V593" s="679"/>
      <c r="W593" s="677"/>
      <c r="X593" s="134"/>
      <c r="Y593" s="135"/>
      <c r="Z593" s="147">
        <f>_xlfn.XLOOKUP($N593,'FY25 Gold Book'!$A:$A,'FY25 Gold Book'!$E:$E,0,0,1)</f>
        <v>0</v>
      </c>
      <c r="AA593" s="680">
        <f>_xlfn.XLOOKUP($N593,'FY25 Gold Book'!$A:$A,'FY25 Gold Book'!$G:$G,0,0,1)</f>
        <v>0</v>
      </c>
      <c r="AB593" s="148">
        <f t="shared" si="67"/>
        <v>0</v>
      </c>
      <c r="AC593" s="681">
        <v>0</v>
      </c>
      <c r="AD593" s="149">
        <f t="shared" si="68"/>
        <v>0</v>
      </c>
      <c r="AE593" s="147">
        <f>_xlfn.XLOOKUP($T593,'FY25 Fringe Rates'!$X$6:$X$15,'FY25 Fringe Rates'!$Y$6:$Y$15,0,0,1)</f>
        <v>0</v>
      </c>
      <c r="AF593" s="150">
        <f t="shared" si="63"/>
        <v>0</v>
      </c>
      <c r="AG593" s="136">
        <v>0</v>
      </c>
      <c r="AH593" s="149">
        <f t="shared" si="69"/>
        <v>0</v>
      </c>
      <c r="AI593" s="151">
        <f t="shared" si="64"/>
        <v>0</v>
      </c>
      <c r="AJ593" s="32"/>
    </row>
    <row r="594" spans="1:36">
      <c r="A594" s="145" t="str">
        <f t="shared" si="65"/>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02"/>
      <c r="H594" s="303" t="str">
        <f>IF($G594="","-",_xlfn.XLOOKUP($G594,Appr.Meta!$A:$A,Appr.Meta!$D:$D,"-",0,1))</f>
        <v>-</v>
      </c>
      <c r="I594" s="302"/>
      <c r="J594" s="303" t="str">
        <f>IF($I594="","-",_xlfn.XLOOKUP($I594,'CC.Meta'!$A:$A,'CC.Meta'!$D:$D,"-",0,1))</f>
        <v>-</v>
      </c>
      <c r="K594" s="306" t="str">
        <f t="shared" si="66"/>
        <v>--</v>
      </c>
      <c r="L594" s="302"/>
      <c r="M594" s="133"/>
      <c r="N594" s="234"/>
      <c r="O594" s="146" t="str">
        <f>IF($N594="","-",_xlfn.XLOOKUP($N594,'FY25 Gold Book'!$A:$A,'FY25 Gold Book'!$B:$B,"-",0,1))</f>
        <v>-</v>
      </c>
      <c r="P594" s="444" t="str">
        <f>IF($N594="","-",_xlfn.XLOOKUP($N594,'FY25 Gold Book'!$A:$A,'FY25 Gold Book'!$C:$C,"-",0,1))</f>
        <v>-</v>
      </c>
      <c r="Q594" s="146" t="str">
        <f>IF($N594="","-",_xlfn.XLOOKUP($N594,'FY25 Gold Book'!$A:$A,'FY25 Gold Book'!$D:$D,"-",0,1))</f>
        <v>-</v>
      </c>
      <c r="R594" s="52"/>
      <c r="S594" s="465" t="str" cm="1">
        <f t="array" ref="S594">IFERROR(
_xlfn.IFS(
$I594=600010,"36th District Judges (CC 600010)",
$I594=600014,"36th District Staff (CC 600014)",
$I594&lt;&gt;0,_xlfn.XLOOKUP($N594,'FY25 Gold Book'!$A:$A,'FY25 Gold Book'!$F:$F,"-",0,1)),
"-")</f>
        <v>-</v>
      </c>
      <c r="T594" s="465" t="str" cm="1">
        <f t="array" ref="T594">IFERROR(
_xlfn.IFS(
OR($R594="TASS",$R594="Seasonal"),"TASS / Part-Time (FICA Only)",
$A594=13,"BSEED",
$A594=20,"DDoT",
OR($A594=48,$A594=49),"DWSD",
$A594=72,"Library",
$I594=600010,"36th District Judges",
$I594=600014,"36th District Staff",
$N594&lt;&gt;0,_xlfn.XLOOKUP($N594,'FY25 Gold Book'!$A:$A,'FY25 Gold Book'!$H:$H,"-",0,1)),
"-")</f>
        <v>-</v>
      </c>
      <c r="U594" s="678"/>
      <c r="V594" s="679"/>
      <c r="W594" s="677"/>
      <c r="X594" s="134"/>
      <c r="Y594" s="135"/>
      <c r="Z594" s="147">
        <f>_xlfn.XLOOKUP($N594,'FY25 Gold Book'!$A:$A,'FY25 Gold Book'!$E:$E,0,0,1)</f>
        <v>0</v>
      </c>
      <c r="AA594" s="680">
        <f>_xlfn.XLOOKUP($N594,'FY25 Gold Book'!$A:$A,'FY25 Gold Book'!$G:$G,0,0,1)</f>
        <v>0</v>
      </c>
      <c r="AB594" s="148">
        <f t="shared" si="67"/>
        <v>0</v>
      </c>
      <c r="AC594" s="681">
        <v>0</v>
      </c>
      <c r="AD594" s="149">
        <f t="shared" si="68"/>
        <v>0</v>
      </c>
      <c r="AE594" s="147">
        <f>_xlfn.XLOOKUP($T594,'FY25 Fringe Rates'!$X$6:$X$15,'FY25 Fringe Rates'!$Y$6:$Y$15,0,0,1)</f>
        <v>0</v>
      </c>
      <c r="AF594" s="150">
        <f t="shared" si="63"/>
        <v>0</v>
      </c>
      <c r="AG594" s="136">
        <v>0</v>
      </c>
      <c r="AH594" s="149">
        <f t="shared" si="69"/>
        <v>0</v>
      </c>
      <c r="AI594" s="151">
        <f t="shared" si="64"/>
        <v>0</v>
      </c>
      <c r="AJ594" s="32"/>
    </row>
    <row r="595" spans="1:36">
      <c r="A595" s="145" t="str">
        <f t="shared" si="65"/>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02"/>
      <c r="H595" s="303" t="str">
        <f>IF($G595="","-",_xlfn.XLOOKUP($G595,Appr.Meta!$A:$A,Appr.Meta!$D:$D,"-",0,1))</f>
        <v>-</v>
      </c>
      <c r="I595" s="302"/>
      <c r="J595" s="303" t="str">
        <f>IF($I595="","-",_xlfn.XLOOKUP($I595,'CC.Meta'!$A:$A,'CC.Meta'!$D:$D,"-",0,1))</f>
        <v>-</v>
      </c>
      <c r="K595" s="306" t="str">
        <f t="shared" si="66"/>
        <v>--</v>
      </c>
      <c r="L595" s="302"/>
      <c r="M595" s="133"/>
      <c r="N595" s="234"/>
      <c r="O595" s="146" t="str">
        <f>IF($N595="","-",_xlfn.XLOOKUP($N595,'FY25 Gold Book'!$A:$A,'FY25 Gold Book'!$B:$B,"-",0,1))</f>
        <v>-</v>
      </c>
      <c r="P595" s="444" t="str">
        <f>IF($N595="","-",_xlfn.XLOOKUP($N595,'FY25 Gold Book'!$A:$A,'FY25 Gold Book'!$C:$C,"-",0,1))</f>
        <v>-</v>
      </c>
      <c r="Q595" s="146" t="str">
        <f>IF($N595="","-",_xlfn.XLOOKUP($N595,'FY25 Gold Book'!$A:$A,'FY25 Gold Book'!$D:$D,"-",0,1))</f>
        <v>-</v>
      </c>
      <c r="R595" s="52"/>
      <c r="S595" s="465" t="str" cm="1">
        <f t="array" ref="S595">IFERROR(
_xlfn.IFS(
$I595=600010,"36th District Judges (CC 600010)",
$I595=600014,"36th District Staff (CC 600014)",
$I595&lt;&gt;0,_xlfn.XLOOKUP($N595,'FY25 Gold Book'!$A:$A,'FY25 Gold Book'!$F:$F,"-",0,1)),
"-")</f>
        <v>-</v>
      </c>
      <c r="T595" s="465" t="str" cm="1">
        <f t="array" ref="T595">IFERROR(
_xlfn.IFS(
OR($R595="TASS",$R595="Seasonal"),"TASS / Part-Time (FICA Only)",
$A595=13,"BSEED",
$A595=20,"DDoT",
OR($A595=48,$A595=49),"DWSD",
$A595=72,"Library",
$I595=600010,"36th District Judges",
$I595=600014,"36th District Staff",
$N595&lt;&gt;0,_xlfn.XLOOKUP($N595,'FY25 Gold Book'!$A:$A,'FY25 Gold Book'!$H:$H,"-",0,1)),
"-")</f>
        <v>-</v>
      </c>
      <c r="U595" s="678"/>
      <c r="V595" s="679"/>
      <c r="W595" s="677"/>
      <c r="X595" s="134"/>
      <c r="Y595" s="135"/>
      <c r="Z595" s="147">
        <f>_xlfn.XLOOKUP($N595,'FY25 Gold Book'!$A:$A,'FY25 Gold Book'!$E:$E,0,0,1)</f>
        <v>0</v>
      </c>
      <c r="AA595" s="680">
        <f>_xlfn.XLOOKUP($N595,'FY25 Gold Book'!$A:$A,'FY25 Gold Book'!$G:$G,0,0,1)</f>
        <v>0</v>
      </c>
      <c r="AB595" s="148">
        <f t="shared" si="67"/>
        <v>0</v>
      </c>
      <c r="AC595" s="681">
        <v>0</v>
      </c>
      <c r="AD595" s="149">
        <f t="shared" si="68"/>
        <v>0</v>
      </c>
      <c r="AE595" s="147">
        <f>_xlfn.XLOOKUP($T595,'FY25 Fringe Rates'!$X$6:$X$15,'FY25 Fringe Rates'!$Y$6:$Y$15,0,0,1)</f>
        <v>0</v>
      </c>
      <c r="AF595" s="150">
        <f t="shared" si="63"/>
        <v>0</v>
      </c>
      <c r="AG595" s="136">
        <v>0</v>
      </c>
      <c r="AH595" s="149">
        <f t="shared" si="69"/>
        <v>0</v>
      </c>
      <c r="AI595" s="151">
        <f t="shared" si="64"/>
        <v>0</v>
      </c>
      <c r="AJ595" s="32"/>
    </row>
    <row r="596" spans="1:36">
      <c r="A596" s="145" t="str">
        <f t="shared" si="65"/>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02"/>
      <c r="H596" s="303" t="str">
        <f>IF($G596="","-",_xlfn.XLOOKUP($G596,Appr.Meta!$A:$A,Appr.Meta!$D:$D,"-",0,1))</f>
        <v>-</v>
      </c>
      <c r="I596" s="302"/>
      <c r="J596" s="303" t="str">
        <f>IF($I596="","-",_xlfn.XLOOKUP($I596,'CC.Meta'!$A:$A,'CC.Meta'!$D:$D,"-",0,1))</f>
        <v>-</v>
      </c>
      <c r="K596" s="306" t="str">
        <f t="shared" si="66"/>
        <v>--</v>
      </c>
      <c r="L596" s="302"/>
      <c r="M596" s="133"/>
      <c r="N596" s="234"/>
      <c r="O596" s="146" t="str">
        <f>IF($N596="","-",_xlfn.XLOOKUP($N596,'FY25 Gold Book'!$A:$A,'FY25 Gold Book'!$B:$B,"-",0,1))</f>
        <v>-</v>
      </c>
      <c r="P596" s="444" t="str">
        <f>IF($N596="","-",_xlfn.XLOOKUP($N596,'FY25 Gold Book'!$A:$A,'FY25 Gold Book'!$C:$C,"-",0,1))</f>
        <v>-</v>
      </c>
      <c r="Q596" s="146" t="str">
        <f>IF($N596="","-",_xlfn.XLOOKUP($N596,'FY25 Gold Book'!$A:$A,'FY25 Gold Book'!$D:$D,"-",0,1))</f>
        <v>-</v>
      </c>
      <c r="R596" s="52"/>
      <c r="S596" s="465" t="str" cm="1">
        <f t="array" ref="S596">IFERROR(
_xlfn.IFS(
$I596=600010,"36th District Judges (CC 600010)",
$I596=600014,"36th District Staff (CC 600014)",
$I596&lt;&gt;0,_xlfn.XLOOKUP($N596,'FY25 Gold Book'!$A:$A,'FY25 Gold Book'!$F:$F,"-",0,1)),
"-")</f>
        <v>-</v>
      </c>
      <c r="T596" s="465" t="str" cm="1">
        <f t="array" ref="T596">IFERROR(
_xlfn.IFS(
OR($R596="TASS",$R596="Seasonal"),"TASS / Part-Time (FICA Only)",
$A596=13,"BSEED",
$A596=20,"DDoT",
OR($A596=48,$A596=49),"DWSD",
$A596=72,"Library",
$I596=600010,"36th District Judges",
$I596=600014,"36th District Staff",
$N596&lt;&gt;0,_xlfn.XLOOKUP($N596,'FY25 Gold Book'!$A:$A,'FY25 Gold Book'!$H:$H,"-",0,1)),
"-")</f>
        <v>-</v>
      </c>
      <c r="U596" s="678"/>
      <c r="V596" s="679"/>
      <c r="W596" s="677"/>
      <c r="X596" s="134"/>
      <c r="Y596" s="135"/>
      <c r="Z596" s="147">
        <f>_xlfn.XLOOKUP($N596,'FY25 Gold Book'!$A:$A,'FY25 Gold Book'!$E:$E,0,0,1)</f>
        <v>0</v>
      </c>
      <c r="AA596" s="680">
        <f>_xlfn.XLOOKUP($N596,'FY25 Gold Book'!$A:$A,'FY25 Gold Book'!$G:$G,0,0,1)</f>
        <v>0</v>
      </c>
      <c r="AB596" s="148">
        <f t="shared" si="67"/>
        <v>0</v>
      </c>
      <c r="AC596" s="681">
        <v>0</v>
      </c>
      <c r="AD596" s="149">
        <f t="shared" si="68"/>
        <v>0</v>
      </c>
      <c r="AE596" s="147">
        <f>_xlfn.XLOOKUP($T596,'FY25 Fringe Rates'!$X$6:$X$15,'FY25 Fringe Rates'!$Y$6:$Y$15,0,0,1)</f>
        <v>0</v>
      </c>
      <c r="AF596" s="150">
        <f t="shared" si="63"/>
        <v>0</v>
      </c>
      <c r="AG596" s="136">
        <v>0</v>
      </c>
      <c r="AH596" s="149">
        <f t="shared" si="69"/>
        <v>0</v>
      </c>
      <c r="AI596" s="151">
        <f t="shared" si="64"/>
        <v>0</v>
      </c>
      <c r="AJ596" s="32"/>
    </row>
    <row r="597" spans="1:36">
      <c r="A597" s="145" t="str">
        <f t="shared" si="65"/>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02"/>
      <c r="H597" s="303" t="str">
        <f>IF($G597="","-",_xlfn.XLOOKUP($G597,Appr.Meta!$A:$A,Appr.Meta!$D:$D,"-",0,1))</f>
        <v>-</v>
      </c>
      <c r="I597" s="302"/>
      <c r="J597" s="303" t="str">
        <f>IF($I597="","-",_xlfn.XLOOKUP($I597,'CC.Meta'!$A:$A,'CC.Meta'!$D:$D,"-",0,1))</f>
        <v>-</v>
      </c>
      <c r="K597" s="306" t="str">
        <f t="shared" si="66"/>
        <v>--</v>
      </c>
      <c r="L597" s="302"/>
      <c r="M597" s="133"/>
      <c r="N597" s="234"/>
      <c r="O597" s="146" t="str">
        <f>IF($N597="","-",_xlfn.XLOOKUP($N597,'FY25 Gold Book'!$A:$A,'FY25 Gold Book'!$B:$B,"-",0,1))</f>
        <v>-</v>
      </c>
      <c r="P597" s="444" t="str">
        <f>IF($N597="","-",_xlfn.XLOOKUP($N597,'FY25 Gold Book'!$A:$A,'FY25 Gold Book'!$C:$C,"-",0,1))</f>
        <v>-</v>
      </c>
      <c r="Q597" s="146" t="str">
        <f>IF($N597="","-",_xlfn.XLOOKUP($N597,'FY25 Gold Book'!$A:$A,'FY25 Gold Book'!$D:$D,"-",0,1))</f>
        <v>-</v>
      </c>
      <c r="R597" s="52"/>
      <c r="S597" s="465" t="str" cm="1">
        <f t="array" ref="S597">IFERROR(
_xlfn.IFS(
$I597=600010,"36th District Judges (CC 600010)",
$I597=600014,"36th District Staff (CC 600014)",
$I597&lt;&gt;0,_xlfn.XLOOKUP($N597,'FY25 Gold Book'!$A:$A,'FY25 Gold Book'!$F:$F,"-",0,1)),
"-")</f>
        <v>-</v>
      </c>
      <c r="T597" s="465" t="str" cm="1">
        <f t="array" ref="T597">IFERROR(
_xlfn.IFS(
OR($R597="TASS",$R597="Seasonal"),"TASS / Part-Time (FICA Only)",
$A597=13,"BSEED",
$A597=20,"DDoT",
OR($A597=48,$A597=49),"DWSD",
$A597=72,"Library",
$I597=600010,"36th District Judges",
$I597=600014,"36th District Staff",
$N597&lt;&gt;0,_xlfn.XLOOKUP($N597,'FY25 Gold Book'!$A:$A,'FY25 Gold Book'!$H:$H,"-",0,1)),
"-")</f>
        <v>-</v>
      </c>
      <c r="U597" s="678"/>
      <c r="V597" s="679"/>
      <c r="W597" s="677"/>
      <c r="X597" s="134"/>
      <c r="Y597" s="135"/>
      <c r="Z597" s="147">
        <f>_xlfn.XLOOKUP($N597,'FY25 Gold Book'!$A:$A,'FY25 Gold Book'!$E:$E,0,0,1)</f>
        <v>0</v>
      </c>
      <c r="AA597" s="680">
        <f>_xlfn.XLOOKUP($N597,'FY25 Gold Book'!$A:$A,'FY25 Gold Book'!$G:$G,0,0,1)</f>
        <v>0</v>
      </c>
      <c r="AB597" s="148">
        <f t="shared" si="67"/>
        <v>0</v>
      </c>
      <c r="AC597" s="681">
        <v>0</v>
      </c>
      <c r="AD597" s="149">
        <f t="shared" si="68"/>
        <v>0</v>
      </c>
      <c r="AE597" s="147">
        <f>_xlfn.XLOOKUP($T597,'FY25 Fringe Rates'!$X$6:$X$15,'FY25 Fringe Rates'!$Y$6:$Y$15,0,0,1)</f>
        <v>0</v>
      </c>
      <c r="AF597" s="150">
        <f t="shared" si="63"/>
        <v>0</v>
      </c>
      <c r="AG597" s="136">
        <v>0</v>
      </c>
      <c r="AH597" s="149">
        <f t="shared" si="69"/>
        <v>0</v>
      </c>
      <c r="AI597" s="151">
        <f t="shared" si="64"/>
        <v>0</v>
      </c>
      <c r="AJ597" s="32"/>
    </row>
    <row r="598" spans="1:36">
      <c r="A598" s="145" t="str">
        <f t="shared" si="65"/>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02"/>
      <c r="H598" s="303" t="str">
        <f>IF($G598="","-",_xlfn.XLOOKUP($G598,Appr.Meta!$A:$A,Appr.Meta!$D:$D,"-",0,1))</f>
        <v>-</v>
      </c>
      <c r="I598" s="302"/>
      <c r="J598" s="303" t="str">
        <f>IF($I598="","-",_xlfn.XLOOKUP($I598,'CC.Meta'!$A:$A,'CC.Meta'!$D:$D,"-",0,1))</f>
        <v>-</v>
      </c>
      <c r="K598" s="306" t="str">
        <f t="shared" si="66"/>
        <v>--</v>
      </c>
      <c r="L598" s="302"/>
      <c r="M598" s="133"/>
      <c r="N598" s="234"/>
      <c r="O598" s="146" t="str">
        <f>IF($N598="","-",_xlfn.XLOOKUP($N598,'FY25 Gold Book'!$A:$A,'FY25 Gold Book'!$B:$B,"-",0,1))</f>
        <v>-</v>
      </c>
      <c r="P598" s="444" t="str">
        <f>IF($N598="","-",_xlfn.XLOOKUP($N598,'FY25 Gold Book'!$A:$A,'FY25 Gold Book'!$C:$C,"-",0,1))</f>
        <v>-</v>
      </c>
      <c r="Q598" s="146" t="str">
        <f>IF($N598="","-",_xlfn.XLOOKUP($N598,'FY25 Gold Book'!$A:$A,'FY25 Gold Book'!$D:$D,"-",0,1))</f>
        <v>-</v>
      </c>
      <c r="R598" s="52"/>
      <c r="S598" s="465" t="str" cm="1">
        <f t="array" ref="S598">IFERROR(
_xlfn.IFS(
$I598=600010,"36th District Judges (CC 600010)",
$I598=600014,"36th District Staff (CC 600014)",
$I598&lt;&gt;0,_xlfn.XLOOKUP($N598,'FY25 Gold Book'!$A:$A,'FY25 Gold Book'!$F:$F,"-",0,1)),
"-")</f>
        <v>-</v>
      </c>
      <c r="T598" s="465" t="str" cm="1">
        <f t="array" ref="T598">IFERROR(
_xlfn.IFS(
OR($R598="TASS",$R598="Seasonal"),"TASS / Part-Time (FICA Only)",
$A598=13,"BSEED",
$A598=20,"DDoT",
OR($A598=48,$A598=49),"DWSD",
$A598=72,"Library",
$I598=600010,"36th District Judges",
$I598=600014,"36th District Staff",
$N598&lt;&gt;0,_xlfn.XLOOKUP($N598,'FY25 Gold Book'!$A:$A,'FY25 Gold Book'!$H:$H,"-",0,1)),
"-")</f>
        <v>-</v>
      </c>
      <c r="U598" s="678"/>
      <c r="V598" s="679"/>
      <c r="W598" s="677"/>
      <c r="X598" s="134"/>
      <c r="Y598" s="135"/>
      <c r="Z598" s="147">
        <f>_xlfn.XLOOKUP($N598,'FY25 Gold Book'!$A:$A,'FY25 Gold Book'!$E:$E,0,0,1)</f>
        <v>0</v>
      </c>
      <c r="AA598" s="680">
        <f>_xlfn.XLOOKUP($N598,'FY25 Gold Book'!$A:$A,'FY25 Gold Book'!$G:$G,0,0,1)</f>
        <v>0</v>
      </c>
      <c r="AB598" s="148">
        <f t="shared" si="67"/>
        <v>0</v>
      </c>
      <c r="AC598" s="681">
        <v>0</v>
      </c>
      <c r="AD598" s="149">
        <f t="shared" si="68"/>
        <v>0</v>
      </c>
      <c r="AE598" s="147">
        <f>_xlfn.XLOOKUP($T598,'FY25 Fringe Rates'!$X$6:$X$15,'FY25 Fringe Rates'!$Y$6:$Y$15,0,0,1)</f>
        <v>0</v>
      </c>
      <c r="AF598" s="150">
        <f t="shared" si="63"/>
        <v>0</v>
      </c>
      <c r="AG598" s="136">
        <v>0</v>
      </c>
      <c r="AH598" s="149">
        <f t="shared" si="69"/>
        <v>0</v>
      </c>
      <c r="AI598" s="151">
        <f t="shared" si="64"/>
        <v>0</v>
      </c>
      <c r="AJ598" s="32"/>
    </row>
    <row r="599" spans="1:36">
      <c r="A599" s="145" t="str">
        <f t="shared" si="65"/>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02"/>
      <c r="H599" s="303" t="str">
        <f>IF($G599="","-",_xlfn.XLOOKUP($G599,Appr.Meta!$A:$A,Appr.Meta!$D:$D,"-",0,1))</f>
        <v>-</v>
      </c>
      <c r="I599" s="302"/>
      <c r="J599" s="303" t="str">
        <f>IF($I599="","-",_xlfn.XLOOKUP($I599,'CC.Meta'!$A:$A,'CC.Meta'!$D:$D,"-",0,1))</f>
        <v>-</v>
      </c>
      <c r="K599" s="306" t="str">
        <f t="shared" si="66"/>
        <v>--</v>
      </c>
      <c r="L599" s="302"/>
      <c r="M599" s="133"/>
      <c r="N599" s="234"/>
      <c r="O599" s="146" t="str">
        <f>IF($N599="","-",_xlfn.XLOOKUP($N599,'FY25 Gold Book'!$A:$A,'FY25 Gold Book'!$B:$B,"-",0,1))</f>
        <v>-</v>
      </c>
      <c r="P599" s="444" t="str">
        <f>IF($N599="","-",_xlfn.XLOOKUP($N599,'FY25 Gold Book'!$A:$A,'FY25 Gold Book'!$C:$C,"-",0,1))</f>
        <v>-</v>
      </c>
      <c r="Q599" s="146" t="str">
        <f>IF($N599="","-",_xlfn.XLOOKUP($N599,'FY25 Gold Book'!$A:$A,'FY25 Gold Book'!$D:$D,"-",0,1))</f>
        <v>-</v>
      </c>
      <c r="R599" s="52"/>
      <c r="S599" s="465" t="str" cm="1">
        <f t="array" ref="S599">IFERROR(
_xlfn.IFS(
$I599=600010,"36th District Judges (CC 600010)",
$I599=600014,"36th District Staff (CC 600014)",
$I599&lt;&gt;0,_xlfn.XLOOKUP($N599,'FY25 Gold Book'!$A:$A,'FY25 Gold Book'!$F:$F,"-",0,1)),
"-")</f>
        <v>-</v>
      </c>
      <c r="T599" s="465" t="str" cm="1">
        <f t="array" ref="T599">IFERROR(
_xlfn.IFS(
OR($R599="TASS",$R599="Seasonal"),"TASS / Part-Time (FICA Only)",
$A599=13,"BSEED",
$A599=20,"DDoT",
OR($A599=48,$A599=49),"DWSD",
$A599=72,"Library",
$I599=600010,"36th District Judges",
$I599=600014,"36th District Staff",
$N599&lt;&gt;0,_xlfn.XLOOKUP($N599,'FY25 Gold Book'!$A:$A,'FY25 Gold Book'!$H:$H,"-",0,1)),
"-")</f>
        <v>-</v>
      </c>
      <c r="U599" s="678"/>
      <c r="V599" s="679"/>
      <c r="W599" s="677"/>
      <c r="X599" s="134"/>
      <c r="Y599" s="135"/>
      <c r="Z599" s="147">
        <f>_xlfn.XLOOKUP($N599,'FY25 Gold Book'!$A:$A,'FY25 Gold Book'!$E:$E,0,0,1)</f>
        <v>0</v>
      </c>
      <c r="AA599" s="680">
        <f>_xlfn.XLOOKUP($N599,'FY25 Gold Book'!$A:$A,'FY25 Gold Book'!$G:$G,0,0,1)</f>
        <v>0</v>
      </c>
      <c r="AB599" s="148">
        <f t="shared" si="67"/>
        <v>0</v>
      </c>
      <c r="AC599" s="681">
        <v>0</v>
      </c>
      <c r="AD599" s="149">
        <f t="shared" si="68"/>
        <v>0</v>
      </c>
      <c r="AE599" s="147">
        <f>_xlfn.XLOOKUP($T599,'FY25 Fringe Rates'!$X$6:$X$15,'FY25 Fringe Rates'!$Y$6:$Y$15,0,0,1)</f>
        <v>0</v>
      </c>
      <c r="AF599" s="150">
        <f t="shared" si="63"/>
        <v>0</v>
      </c>
      <c r="AG599" s="136">
        <v>0</v>
      </c>
      <c r="AH599" s="149">
        <f t="shared" si="69"/>
        <v>0</v>
      </c>
      <c r="AI599" s="151">
        <f t="shared" si="64"/>
        <v>0</v>
      </c>
      <c r="AJ599" s="32"/>
    </row>
    <row r="600" spans="1:36">
      <c r="A600" s="145" t="str">
        <f t="shared" si="65"/>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02"/>
      <c r="H600" s="303" t="str">
        <f>IF($G600="","-",_xlfn.XLOOKUP($G600,Appr.Meta!$A:$A,Appr.Meta!$D:$D,"-",0,1))</f>
        <v>-</v>
      </c>
      <c r="I600" s="302"/>
      <c r="J600" s="303" t="str">
        <f>IF($I600="","-",_xlfn.XLOOKUP($I600,'CC.Meta'!$A:$A,'CC.Meta'!$D:$D,"-",0,1))</f>
        <v>-</v>
      </c>
      <c r="K600" s="306" t="str">
        <f t="shared" si="66"/>
        <v>--</v>
      </c>
      <c r="L600" s="302"/>
      <c r="M600" s="133"/>
      <c r="N600" s="234"/>
      <c r="O600" s="146" t="str">
        <f>IF($N600="","-",_xlfn.XLOOKUP($N600,'FY25 Gold Book'!$A:$A,'FY25 Gold Book'!$B:$B,"-",0,1))</f>
        <v>-</v>
      </c>
      <c r="P600" s="444" t="str">
        <f>IF($N600="","-",_xlfn.XLOOKUP($N600,'FY25 Gold Book'!$A:$A,'FY25 Gold Book'!$C:$C,"-",0,1))</f>
        <v>-</v>
      </c>
      <c r="Q600" s="146" t="str">
        <f>IF($N600="","-",_xlfn.XLOOKUP($N600,'FY25 Gold Book'!$A:$A,'FY25 Gold Book'!$D:$D,"-",0,1))</f>
        <v>-</v>
      </c>
      <c r="R600" s="52"/>
      <c r="S600" s="465" t="str" cm="1">
        <f t="array" ref="S600">IFERROR(
_xlfn.IFS(
$I600=600010,"36th District Judges (CC 600010)",
$I600=600014,"36th District Staff (CC 600014)",
$I600&lt;&gt;0,_xlfn.XLOOKUP($N600,'FY25 Gold Book'!$A:$A,'FY25 Gold Book'!$F:$F,"-",0,1)),
"-")</f>
        <v>-</v>
      </c>
      <c r="T600" s="465" t="str" cm="1">
        <f t="array" ref="T600">IFERROR(
_xlfn.IFS(
OR($R600="TASS",$R600="Seasonal"),"TASS / Part-Time (FICA Only)",
$A600=13,"BSEED",
$A600=20,"DDoT",
OR($A600=48,$A600=49),"DWSD",
$A600=72,"Library",
$I600=600010,"36th District Judges",
$I600=600014,"36th District Staff",
$N600&lt;&gt;0,_xlfn.XLOOKUP($N600,'FY25 Gold Book'!$A:$A,'FY25 Gold Book'!$H:$H,"-",0,1)),
"-")</f>
        <v>-</v>
      </c>
      <c r="U600" s="678"/>
      <c r="V600" s="679"/>
      <c r="W600" s="677"/>
      <c r="X600" s="134"/>
      <c r="Y600" s="135"/>
      <c r="Z600" s="147">
        <f>_xlfn.XLOOKUP($N600,'FY25 Gold Book'!$A:$A,'FY25 Gold Book'!$E:$E,0,0,1)</f>
        <v>0</v>
      </c>
      <c r="AA600" s="680">
        <f>_xlfn.XLOOKUP($N600,'FY25 Gold Book'!$A:$A,'FY25 Gold Book'!$G:$G,0,0,1)</f>
        <v>0</v>
      </c>
      <c r="AB600" s="148">
        <f t="shared" si="67"/>
        <v>0</v>
      </c>
      <c r="AC600" s="681">
        <v>0</v>
      </c>
      <c r="AD600" s="149">
        <f t="shared" si="68"/>
        <v>0</v>
      </c>
      <c r="AE600" s="147">
        <f>_xlfn.XLOOKUP($T600,'FY25 Fringe Rates'!$X$6:$X$15,'FY25 Fringe Rates'!$Y$6:$Y$15,0,0,1)</f>
        <v>0</v>
      </c>
      <c r="AF600" s="150">
        <f t="shared" si="63"/>
        <v>0</v>
      </c>
      <c r="AG600" s="136">
        <v>0</v>
      </c>
      <c r="AH600" s="149">
        <f t="shared" si="69"/>
        <v>0</v>
      </c>
      <c r="AI600" s="151">
        <f t="shared" si="64"/>
        <v>0</v>
      </c>
      <c r="AJ600" s="32"/>
    </row>
    <row r="601" spans="1:36">
      <c r="A601" s="145" t="str">
        <f t="shared" si="65"/>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02"/>
      <c r="H601" s="303" t="str">
        <f>IF($G601="","-",_xlfn.XLOOKUP($G601,Appr.Meta!$A:$A,Appr.Meta!$D:$D,"-",0,1))</f>
        <v>-</v>
      </c>
      <c r="I601" s="302"/>
      <c r="J601" s="303" t="str">
        <f>IF($I601="","-",_xlfn.XLOOKUP($I601,'CC.Meta'!$A:$A,'CC.Meta'!$D:$D,"-",0,1))</f>
        <v>-</v>
      </c>
      <c r="K601" s="306" t="str">
        <f t="shared" si="66"/>
        <v>--</v>
      </c>
      <c r="L601" s="302"/>
      <c r="M601" s="133"/>
      <c r="N601" s="234"/>
      <c r="O601" s="146" t="str">
        <f>IF($N601="","-",_xlfn.XLOOKUP($N601,'FY25 Gold Book'!$A:$A,'FY25 Gold Book'!$B:$B,"-",0,1))</f>
        <v>-</v>
      </c>
      <c r="P601" s="444" t="str">
        <f>IF($N601="","-",_xlfn.XLOOKUP($N601,'FY25 Gold Book'!$A:$A,'FY25 Gold Book'!$C:$C,"-",0,1))</f>
        <v>-</v>
      </c>
      <c r="Q601" s="146" t="str">
        <f>IF($N601="","-",_xlfn.XLOOKUP($N601,'FY25 Gold Book'!$A:$A,'FY25 Gold Book'!$D:$D,"-",0,1))</f>
        <v>-</v>
      </c>
      <c r="R601" s="52"/>
      <c r="S601" s="465" t="str" cm="1">
        <f t="array" ref="S601">IFERROR(
_xlfn.IFS(
$I601=600010,"36th District Judges (CC 600010)",
$I601=600014,"36th District Staff (CC 600014)",
$I601&lt;&gt;0,_xlfn.XLOOKUP($N601,'FY25 Gold Book'!$A:$A,'FY25 Gold Book'!$F:$F,"-",0,1)),
"-")</f>
        <v>-</v>
      </c>
      <c r="T601" s="465" t="str" cm="1">
        <f t="array" ref="T601">IFERROR(
_xlfn.IFS(
OR($R601="TASS",$R601="Seasonal"),"TASS / Part-Time (FICA Only)",
$A601=13,"BSEED",
$A601=20,"DDoT",
OR($A601=48,$A601=49),"DWSD",
$A601=72,"Library",
$I601=600010,"36th District Judges",
$I601=600014,"36th District Staff",
$N601&lt;&gt;0,_xlfn.XLOOKUP($N601,'FY25 Gold Book'!$A:$A,'FY25 Gold Book'!$H:$H,"-",0,1)),
"-")</f>
        <v>-</v>
      </c>
      <c r="U601" s="678"/>
      <c r="V601" s="679"/>
      <c r="W601" s="677"/>
      <c r="X601" s="134"/>
      <c r="Y601" s="135"/>
      <c r="Z601" s="147">
        <f>_xlfn.XLOOKUP($N601,'FY25 Gold Book'!$A:$A,'FY25 Gold Book'!$E:$E,0,0,1)</f>
        <v>0</v>
      </c>
      <c r="AA601" s="680">
        <f>_xlfn.XLOOKUP($N601,'FY25 Gold Book'!$A:$A,'FY25 Gold Book'!$G:$G,0,0,1)</f>
        <v>0</v>
      </c>
      <c r="AB601" s="148">
        <f t="shared" si="67"/>
        <v>0</v>
      </c>
      <c r="AC601" s="681">
        <v>0</v>
      </c>
      <c r="AD601" s="149">
        <f t="shared" si="68"/>
        <v>0</v>
      </c>
      <c r="AE601" s="147">
        <f>_xlfn.XLOOKUP($T601,'FY25 Fringe Rates'!$X$6:$X$15,'FY25 Fringe Rates'!$Y$6:$Y$15,0,0,1)</f>
        <v>0</v>
      </c>
      <c r="AF601" s="150">
        <f t="shared" si="63"/>
        <v>0</v>
      </c>
      <c r="AG601" s="136">
        <v>0</v>
      </c>
      <c r="AH601" s="149">
        <f t="shared" si="69"/>
        <v>0</v>
      </c>
      <c r="AI601" s="151">
        <f t="shared" si="64"/>
        <v>0</v>
      </c>
      <c r="AJ601" s="32"/>
    </row>
    <row r="602" spans="1:36">
      <c r="A602" s="145" t="str">
        <f t="shared" si="65"/>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02"/>
      <c r="H602" s="303" t="str">
        <f>IF($G602="","-",_xlfn.XLOOKUP($G602,Appr.Meta!$A:$A,Appr.Meta!$D:$D,"-",0,1))</f>
        <v>-</v>
      </c>
      <c r="I602" s="302"/>
      <c r="J602" s="303" t="str">
        <f>IF($I602="","-",_xlfn.XLOOKUP($I602,'CC.Meta'!$A:$A,'CC.Meta'!$D:$D,"-",0,1))</f>
        <v>-</v>
      </c>
      <c r="K602" s="306" t="str">
        <f t="shared" si="66"/>
        <v>--</v>
      </c>
      <c r="L602" s="302"/>
      <c r="M602" s="133"/>
      <c r="N602" s="234"/>
      <c r="O602" s="146" t="str">
        <f>IF($N602="","-",_xlfn.XLOOKUP($N602,'FY25 Gold Book'!$A:$A,'FY25 Gold Book'!$B:$B,"-",0,1))</f>
        <v>-</v>
      </c>
      <c r="P602" s="444" t="str">
        <f>IF($N602="","-",_xlfn.XLOOKUP($N602,'FY25 Gold Book'!$A:$A,'FY25 Gold Book'!$C:$C,"-",0,1))</f>
        <v>-</v>
      </c>
      <c r="Q602" s="146" t="str">
        <f>IF($N602="","-",_xlfn.XLOOKUP($N602,'FY25 Gold Book'!$A:$A,'FY25 Gold Book'!$D:$D,"-",0,1))</f>
        <v>-</v>
      </c>
      <c r="R602" s="52"/>
      <c r="S602" s="465" t="str" cm="1">
        <f t="array" ref="S602">IFERROR(
_xlfn.IFS(
$I602=600010,"36th District Judges (CC 600010)",
$I602=600014,"36th District Staff (CC 600014)",
$I602&lt;&gt;0,_xlfn.XLOOKUP($N602,'FY25 Gold Book'!$A:$A,'FY25 Gold Book'!$F:$F,"-",0,1)),
"-")</f>
        <v>-</v>
      </c>
      <c r="T602" s="465" t="str" cm="1">
        <f t="array" ref="T602">IFERROR(
_xlfn.IFS(
OR($R602="TASS",$R602="Seasonal"),"TASS / Part-Time (FICA Only)",
$A602=13,"BSEED",
$A602=20,"DDoT",
OR($A602=48,$A602=49),"DWSD",
$A602=72,"Library",
$I602=600010,"36th District Judges",
$I602=600014,"36th District Staff",
$N602&lt;&gt;0,_xlfn.XLOOKUP($N602,'FY25 Gold Book'!$A:$A,'FY25 Gold Book'!$H:$H,"-",0,1)),
"-")</f>
        <v>-</v>
      </c>
      <c r="U602" s="678"/>
      <c r="V602" s="679"/>
      <c r="W602" s="677"/>
      <c r="X602" s="134"/>
      <c r="Y602" s="135"/>
      <c r="Z602" s="147">
        <f>_xlfn.XLOOKUP($N602,'FY25 Gold Book'!$A:$A,'FY25 Gold Book'!$E:$E,0,0,1)</f>
        <v>0</v>
      </c>
      <c r="AA602" s="680">
        <f>_xlfn.XLOOKUP($N602,'FY25 Gold Book'!$A:$A,'FY25 Gold Book'!$G:$G,0,0,1)</f>
        <v>0</v>
      </c>
      <c r="AB602" s="148">
        <f t="shared" si="67"/>
        <v>0</v>
      </c>
      <c r="AC602" s="681">
        <v>0</v>
      </c>
      <c r="AD602" s="149">
        <f t="shared" si="68"/>
        <v>0</v>
      </c>
      <c r="AE602" s="147">
        <f>_xlfn.XLOOKUP($T602,'FY25 Fringe Rates'!$X$6:$X$15,'FY25 Fringe Rates'!$Y$6:$Y$15,0,0,1)</f>
        <v>0</v>
      </c>
      <c r="AF602" s="150">
        <f t="shared" si="63"/>
        <v>0</v>
      </c>
      <c r="AG602" s="136">
        <v>0</v>
      </c>
      <c r="AH602" s="149">
        <f t="shared" si="69"/>
        <v>0</v>
      </c>
      <c r="AI602" s="151">
        <f t="shared" si="64"/>
        <v>0</v>
      </c>
      <c r="AJ602" s="32"/>
    </row>
    <row r="603" spans="1:36">
      <c r="A603" s="145" t="str">
        <f t="shared" si="65"/>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02"/>
      <c r="H603" s="303" t="str">
        <f>IF($G603="","-",_xlfn.XLOOKUP($G603,Appr.Meta!$A:$A,Appr.Meta!$D:$D,"-",0,1))</f>
        <v>-</v>
      </c>
      <c r="I603" s="302"/>
      <c r="J603" s="303" t="str">
        <f>IF($I603="","-",_xlfn.XLOOKUP($I603,'CC.Meta'!$A:$A,'CC.Meta'!$D:$D,"-",0,1))</f>
        <v>-</v>
      </c>
      <c r="K603" s="306" t="str">
        <f t="shared" si="66"/>
        <v>--</v>
      </c>
      <c r="L603" s="302"/>
      <c r="M603" s="133"/>
      <c r="N603" s="234"/>
      <c r="O603" s="146" t="str">
        <f>IF($N603="","-",_xlfn.XLOOKUP($N603,'FY25 Gold Book'!$A:$A,'FY25 Gold Book'!$B:$B,"-",0,1))</f>
        <v>-</v>
      </c>
      <c r="P603" s="444" t="str">
        <f>IF($N603="","-",_xlfn.XLOOKUP($N603,'FY25 Gold Book'!$A:$A,'FY25 Gold Book'!$C:$C,"-",0,1))</f>
        <v>-</v>
      </c>
      <c r="Q603" s="146" t="str">
        <f>IF($N603="","-",_xlfn.XLOOKUP($N603,'FY25 Gold Book'!$A:$A,'FY25 Gold Book'!$D:$D,"-",0,1))</f>
        <v>-</v>
      </c>
      <c r="R603" s="52"/>
      <c r="S603" s="465" t="str" cm="1">
        <f t="array" ref="S603">IFERROR(
_xlfn.IFS(
$I603=600010,"36th District Judges (CC 600010)",
$I603=600014,"36th District Staff (CC 600014)",
$I603&lt;&gt;0,_xlfn.XLOOKUP($N603,'FY25 Gold Book'!$A:$A,'FY25 Gold Book'!$F:$F,"-",0,1)),
"-")</f>
        <v>-</v>
      </c>
      <c r="T603" s="465" t="str" cm="1">
        <f t="array" ref="T603">IFERROR(
_xlfn.IFS(
OR($R603="TASS",$R603="Seasonal"),"TASS / Part-Time (FICA Only)",
$A603=13,"BSEED",
$A603=20,"DDoT",
OR($A603=48,$A603=49),"DWSD",
$A603=72,"Library",
$I603=600010,"36th District Judges",
$I603=600014,"36th District Staff",
$N603&lt;&gt;0,_xlfn.XLOOKUP($N603,'FY25 Gold Book'!$A:$A,'FY25 Gold Book'!$H:$H,"-",0,1)),
"-")</f>
        <v>-</v>
      </c>
      <c r="U603" s="678"/>
      <c r="V603" s="679"/>
      <c r="W603" s="677"/>
      <c r="X603" s="134"/>
      <c r="Y603" s="135"/>
      <c r="Z603" s="147">
        <f>_xlfn.XLOOKUP($N603,'FY25 Gold Book'!$A:$A,'FY25 Gold Book'!$E:$E,0,0,1)</f>
        <v>0</v>
      </c>
      <c r="AA603" s="680">
        <f>_xlfn.XLOOKUP($N603,'FY25 Gold Book'!$A:$A,'FY25 Gold Book'!$G:$G,0,0,1)</f>
        <v>0</v>
      </c>
      <c r="AB603" s="148">
        <f t="shared" si="67"/>
        <v>0</v>
      </c>
      <c r="AC603" s="681">
        <v>0</v>
      </c>
      <c r="AD603" s="149">
        <f t="shared" si="68"/>
        <v>0</v>
      </c>
      <c r="AE603" s="147">
        <f>_xlfn.XLOOKUP($T603,'FY25 Fringe Rates'!$X$6:$X$15,'FY25 Fringe Rates'!$Y$6:$Y$15,0,0,1)</f>
        <v>0</v>
      </c>
      <c r="AF603" s="150">
        <f t="shared" si="63"/>
        <v>0</v>
      </c>
      <c r="AG603" s="136">
        <v>0</v>
      </c>
      <c r="AH603" s="149">
        <f t="shared" si="69"/>
        <v>0</v>
      </c>
      <c r="AI603" s="151">
        <f t="shared" si="64"/>
        <v>0</v>
      </c>
      <c r="AJ603" s="32"/>
    </row>
    <row r="604" spans="1:36">
      <c r="A604" s="145" t="str">
        <f t="shared" si="65"/>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02"/>
      <c r="H604" s="303" t="str">
        <f>IF($G604="","-",_xlfn.XLOOKUP($G604,Appr.Meta!$A:$A,Appr.Meta!$D:$D,"-",0,1))</f>
        <v>-</v>
      </c>
      <c r="I604" s="302"/>
      <c r="J604" s="303" t="str">
        <f>IF($I604="","-",_xlfn.XLOOKUP($I604,'CC.Meta'!$A:$A,'CC.Meta'!$D:$D,"-",0,1))</f>
        <v>-</v>
      </c>
      <c r="K604" s="306" t="str">
        <f t="shared" si="66"/>
        <v>--</v>
      </c>
      <c r="L604" s="302"/>
      <c r="M604" s="133"/>
      <c r="N604" s="234"/>
      <c r="O604" s="146" t="str">
        <f>IF($N604="","-",_xlfn.XLOOKUP($N604,'FY25 Gold Book'!$A:$A,'FY25 Gold Book'!$B:$B,"-",0,1))</f>
        <v>-</v>
      </c>
      <c r="P604" s="444" t="str">
        <f>IF($N604="","-",_xlfn.XLOOKUP($N604,'FY25 Gold Book'!$A:$A,'FY25 Gold Book'!$C:$C,"-",0,1))</f>
        <v>-</v>
      </c>
      <c r="Q604" s="146" t="str">
        <f>IF($N604="","-",_xlfn.XLOOKUP($N604,'FY25 Gold Book'!$A:$A,'FY25 Gold Book'!$D:$D,"-",0,1))</f>
        <v>-</v>
      </c>
      <c r="R604" s="52"/>
      <c r="S604" s="465" t="str" cm="1">
        <f t="array" ref="S604">IFERROR(
_xlfn.IFS(
$I604=600010,"36th District Judges (CC 600010)",
$I604=600014,"36th District Staff (CC 600014)",
$I604&lt;&gt;0,_xlfn.XLOOKUP($N604,'FY25 Gold Book'!$A:$A,'FY25 Gold Book'!$F:$F,"-",0,1)),
"-")</f>
        <v>-</v>
      </c>
      <c r="T604" s="465" t="str" cm="1">
        <f t="array" ref="T604">IFERROR(
_xlfn.IFS(
OR($R604="TASS",$R604="Seasonal"),"TASS / Part-Time (FICA Only)",
$A604=13,"BSEED",
$A604=20,"DDoT",
OR($A604=48,$A604=49),"DWSD",
$A604=72,"Library",
$I604=600010,"36th District Judges",
$I604=600014,"36th District Staff",
$N604&lt;&gt;0,_xlfn.XLOOKUP($N604,'FY25 Gold Book'!$A:$A,'FY25 Gold Book'!$H:$H,"-",0,1)),
"-")</f>
        <v>-</v>
      </c>
      <c r="U604" s="678"/>
      <c r="V604" s="679"/>
      <c r="W604" s="677"/>
      <c r="X604" s="134"/>
      <c r="Y604" s="135"/>
      <c r="Z604" s="147">
        <f>_xlfn.XLOOKUP($N604,'FY25 Gold Book'!$A:$A,'FY25 Gold Book'!$E:$E,0,0,1)</f>
        <v>0</v>
      </c>
      <c r="AA604" s="680">
        <f>_xlfn.XLOOKUP($N604,'FY25 Gold Book'!$A:$A,'FY25 Gold Book'!$G:$G,0,0,1)</f>
        <v>0</v>
      </c>
      <c r="AB604" s="148">
        <f t="shared" si="67"/>
        <v>0</v>
      </c>
      <c r="AC604" s="681">
        <v>0</v>
      </c>
      <c r="AD604" s="149">
        <f t="shared" si="68"/>
        <v>0</v>
      </c>
      <c r="AE604" s="147">
        <f>_xlfn.XLOOKUP($T604,'FY25 Fringe Rates'!$X$6:$X$15,'FY25 Fringe Rates'!$Y$6:$Y$15,0,0,1)</f>
        <v>0</v>
      </c>
      <c r="AF604" s="150">
        <f t="shared" si="63"/>
        <v>0</v>
      </c>
      <c r="AG604" s="136">
        <v>0</v>
      </c>
      <c r="AH604" s="149">
        <f t="shared" si="69"/>
        <v>0</v>
      </c>
      <c r="AI604" s="151">
        <f t="shared" si="64"/>
        <v>0</v>
      </c>
      <c r="AJ604" s="32"/>
    </row>
    <row r="605" spans="1:36">
      <c r="A605" s="145" t="str">
        <f t="shared" si="65"/>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02"/>
      <c r="H605" s="303" t="str">
        <f>IF($G605="","-",_xlfn.XLOOKUP($G605,Appr.Meta!$A:$A,Appr.Meta!$D:$D,"-",0,1))</f>
        <v>-</v>
      </c>
      <c r="I605" s="302"/>
      <c r="J605" s="303" t="str">
        <f>IF($I605="","-",_xlfn.XLOOKUP($I605,'CC.Meta'!$A:$A,'CC.Meta'!$D:$D,"-",0,1))</f>
        <v>-</v>
      </c>
      <c r="K605" s="306" t="str">
        <f t="shared" si="66"/>
        <v>--</v>
      </c>
      <c r="L605" s="302"/>
      <c r="M605" s="133"/>
      <c r="N605" s="234"/>
      <c r="O605" s="146" t="str">
        <f>IF($N605="","-",_xlfn.XLOOKUP($N605,'FY25 Gold Book'!$A:$A,'FY25 Gold Book'!$B:$B,"-",0,1))</f>
        <v>-</v>
      </c>
      <c r="P605" s="444" t="str">
        <f>IF($N605="","-",_xlfn.XLOOKUP($N605,'FY25 Gold Book'!$A:$A,'FY25 Gold Book'!$C:$C,"-",0,1))</f>
        <v>-</v>
      </c>
      <c r="Q605" s="146" t="str">
        <f>IF($N605="","-",_xlfn.XLOOKUP($N605,'FY25 Gold Book'!$A:$A,'FY25 Gold Book'!$D:$D,"-",0,1))</f>
        <v>-</v>
      </c>
      <c r="R605" s="52"/>
      <c r="S605" s="465" t="str" cm="1">
        <f t="array" ref="S605">IFERROR(
_xlfn.IFS(
$I605=600010,"36th District Judges (CC 600010)",
$I605=600014,"36th District Staff (CC 600014)",
$I605&lt;&gt;0,_xlfn.XLOOKUP($N605,'FY25 Gold Book'!$A:$A,'FY25 Gold Book'!$F:$F,"-",0,1)),
"-")</f>
        <v>-</v>
      </c>
      <c r="T605" s="465" t="str" cm="1">
        <f t="array" ref="T605">IFERROR(
_xlfn.IFS(
OR($R605="TASS",$R605="Seasonal"),"TASS / Part-Time (FICA Only)",
$A605=13,"BSEED",
$A605=20,"DDoT",
OR($A605=48,$A605=49),"DWSD",
$A605=72,"Library",
$I605=600010,"36th District Judges",
$I605=600014,"36th District Staff",
$N605&lt;&gt;0,_xlfn.XLOOKUP($N605,'FY25 Gold Book'!$A:$A,'FY25 Gold Book'!$H:$H,"-",0,1)),
"-")</f>
        <v>-</v>
      </c>
      <c r="U605" s="678"/>
      <c r="V605" s="679"/>
      <c r="W605" s="677"/>
      <c r="X605" s="134"/>
      <c r="Y605" s="135"/>
      <c r="Z605" s="147">
        <f>_xlfn.XLOOKUP($N605,'FY25 Gold Book'!$A:$A,'FY25 Gold Book'!$E:$E,0,0,1)</f>
        <v>0</v>
      </c>
      <c r="AA605" s="680">
        <f>_xlfn.XLOOKUP($N605,'FY25 Gold Book'!$A:$A,'FY25 Gold Book'!$G:$G,0,0,1)</f>
        <v>0</v>
      </c>
      <c r="AB605" s="148">
        <f t="shared" si="67"/>
        <v>0</v>
      </c>
      <c r="AC605" s="681">
        <v>0</v>
      </c>
      <c r="AD605" s="149">
        <f t="shared" si="68"/>
        <v>0</v>
      </c>
      <c r="AE605" s="147">
        <f>_xlfn.XLOOKUP($T605,'FY25 Fringe Rates'!$X$6:$X$15,'FY25 Fringe Rates'!$Y$6:$Y$15,0,0,1)</f>
        <v>0</v>
      </c>
      <c r="AF605" s="150">
        <f t="shared" si="63"/>
        <v>0</v>
      </c>
      <c r="AG605" s="136">
        <v>0</v>
      </c>
      <c r="AH605" s="149">
        <f t="shared" si="69"/>
        <v>0</v>
      </c>
      <c r="AI605" s="151">
        <f t="shared" si="64"/>
        <v>0</v>
      </c>
      <c r="AJ605" s="32"/>
    </row>
    <row r="606" spans="1:36">
      <c r="A606" s="145" t="str">
        <f t="shared" si="65"/>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02"/>
      <c r="H606" s="303" t="str">
        <f>IF($G606="","-",_xlfn.XLOOKUP($G606,Appr.Meta!$A:$A,Appr.Meta!$D:$D,"-",0,1))</f>
        <v>-</v>
      </c>
      <c r="I606" s="302"/>
      <c r="J606" s="303" t="str">
        <f>IF($I606="","-",_xlfn.XLOOKUP($I606,'CC.Meta'!$A:$A,'CC.Meta'!$D:$D,"-",0,1))</f>
        <v>-</v>
      </c>
      <c r="K606" s="306" t="str">
        <f t="shared" si="66"/>
        <v>--</v>
      </c>
      <c r="L606" s="302"/>
      <c r="M606" s="133"/>
      <c r="N606" s="234"/>
      <c r="O606" s="146" t="str">
        <f>IF($N606="","-",_xlfn.XLOOKUP($N606,'FY25 Gold Book'!$A:$A,'FY25 Gold Book'!$B:$B,"-",0,1))</f>
        <v>-</v>
      </c>
      <c r="P606" s="444" t="str">
        <f>IF($N606="","-",_xlfn.XLOOKUP($N606,'FY25 Gold Book'!$A:$A,'FY25 Gold Book'!$C:$C,"-",0,1))</f>
        <v>-</v>
      </c>
      <c r="Q606" s="146" t="str">
        <f>IF($N606="","-",_xlfn.XLOOKUP($N606,'FY25 Gold Book'!$A:$A,'FY25 Gold Book'!$D:$D,"-",0,1))</f>
        <v>-</v>
      </c>
      <c r="R606" s="52"/>
      <c r="S606" s="465" t="str" cm="1">
        <f t="array" ref="S606">IFERROR(
_xlfn.IFS(
$I606=600010,"36th District Judges (CC 600010)",
$I606=600014,"36th District Staff (CC 600014)",
$I606&lt;&gt;0,_xlfn.XLOOKUP($N606,'FY25 Gold Book'!$A:$A,'FY25 Gold Book'!$F:$F,"-",0,1)),
"-")</f>
        <v>-</v>
      </c>
      <c r="T606" s="465" t="str" cm="1">
        <f t="array" ref="T606">IFERROR(
_xlfn.IFS(
OR($R606="TASS",$R606="Seasonal"),"TASS / Part-Time (FICA Only)",
$A606=13,"BSEED",
$A606=20,"DDoT",
OR($A606=48,$A606=49),"DWSD",
$A606=72,"Library",
$I606=600010,"36th District Judges",
$I606=600014,"36th District Staff",
$N606&lt;&gt;0,_xlfn.XLOOKUP($N606,'FY25 Gold Book'!$A:$A,'FY25 Gold Book'!$H:$H,"-",0,1)),
"-")</f>
        <v>-</v>
      </c>
      <c r="U606" s="678"/>
      <c r="V606" s="679"/>
      <c r="W606" s="677"/>
      <c r="X606" s="134"/>
      <c r="Y606" s="135"/>
      <c r="Z606" s="147">
        <f>_xlfn.XLOOKUP($N606,'FY25 Gold Book'!$A:$A,'FY25 Gold Book'!$E:$E,0,0,1)</f>
        <v>0</v>
      </c>
      <c r="AA606" s="680">
        <f>_xlfn.XLOOKUP($N606,'FY25 Gold Book'!$A:$A,'FY25 Gold Book'!$G:$G,0,0,1)</f>
        <v>0</v>
      </c>
      <c r="AB606" s="148">
        <f t="shared" si="67"/>
        <v>0</v>
      </c>
      <c r="AC606" s="681">
        <v>0</v>
      </c>
      <c r="AD606" s="149">
        <f t="shared" si="68"/>
        <v>0</v>
      </c>
      <c r="AE606" s="147">
        <f>_xlfn.XLOOKUP($T606,'FY25 Fringe Rates'!$X$6:$X$15,'FY25 Fringe Rates'!$Y$6:$Y$15,0,0,1)</f>
        <v>0</v>
      </c>
      <c r="AF606" s="150">
        <f t="shared" si="63"/>
        <v>0</v>
      </c>
      <c r="AG606" s="136">
        <v>0</v>
      </c>
      <c r="AH606" s="149">
        <f t="shared" si="69"/>
        <v>0</v>
      </c>
      <c r="AI606" s="151">
        <f t="shared" si="64"/>
        <v>0</v>
      </c>
      <c r="AJ606" s="32"/>
    </row>
    <row r="607" spans="1:36">
      <c r="A607" s="145" t="str">
        <f t="shared" si="65"/>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02"/>
      <c r="H607" s="303" t="str">
        <f>IF($G607="","-",_xlfn.XLOOKUP($G607,Appr.Meta!$A:$A,Appr.Meta!$D:$D,"-",0,1))</f>
        <v>-</v>
      </c>
      <c r="I607" s="302"/>
      <c r="J607" s="303" t="str">
        <f>IF($I607="","-",_xlfn.XLOOKUP($I607,'CC.Meta'!$A:$A,'CC.Meta'!$D:$D,"-",0,1))</f>
        <v>-</v>
      </c>
      <c r="K607" s="306" t="str">
        <f t="shared" si="66"/>
        <v>--</v>
      </c>
      <c r="L607" s="302"/>
      <c r="M607" s="133"/>
      <c r="N607" s="234"/>
      <c r="O607" s="146" t="str">
        <f>IF($N607="","-",_xlfn.XLOOKUP($N607,'FY25 Gold Book'!$A:$A,'FY25 Gold Book'!$B:$B,"-",0,1))</f>
        <v>-</v>
      </c>
      <c r="P607" s="444" t="str">
        <f>IF($N607="","-",_xlfn.XLOOKUP($N607,'FY25 Gold Book'!$A:$A,'FY25 Gold Book'!$C:$C,"-",0,1))</f>
        <v>-</v>
      </c>
      <c r="Q607" s="146" t="str">
        <f>IF($N607="","-",_xlfn.XLOOKUP($N607,'FY25 Gold Book'!$A:$A,'FY25 Gold Book'!$D:$D,"-",0,1))</f>
        <v>-</v>
      </c>
      <c r="R607" s="52"/>
      <c r="S607" s="465" t="str" cm="1">
        <f t="array" ref="S607">IFERROR(
_xlfn.IFS(
$I607=600010,"36th District Judges (CC 600010)",
$I607=600014,"36th District Staff (CC 600014)",
$I607&lt;&gt;0,_xlfn.XLOOKUP($N607,'FY25 Gold Book'!$A:$A,'FY25 Gold Book'!$F:$F,"-",0,1)),
"-")</f>
        <v>-</v>
      </c>
      <c r="T607" s="465" t="str" cm="1">
        <f t="array" ref="T607">IFERROR(
_xlfn.IFS(
OR($R607="TASS",$R607="Seasonal"),"TASS / Part-Time (FICA Only)",
$A607=13,"BSEED",
$A607=20,"DDoT",
OR($A607=48,$A607=49),"DWSD",
$A607=72,"Library",
$I607=600010,"36th District Judges",
$I607=600014,"36th District Staff",
$N607&lt;&gt;0,_xlfn.XLOOKUP($N607,'FY25 Gold Book'!$A:$A,'FY25 Gold Book'!$H:$H,"-",0,1)),
"-")</f>
        <v>-</v>
      </c>
      <c r="U607" s="678"/>
      <c r="V607" s="679"/>
      <c r="W607" s="677"/>
      <c r="X607" s="134"/>
      <c r="Y607" s="135"/>
      <c r="Z607" s="147">
        <f>_xlfn.XLOOKUP($N607,'FY25 Gold Book'!$A:$A,'FY25 Gold Book'!$E:$E,0,0,1)</f>
        <v>0</v>
      </c>
      <c r="AA607" s="680">
        <f>_xlfn.XLOOKUP($N607,'FY25 Gold Book'!$A:$A,'FY25 Gold Book'!$G:$G,0,0,1)</f>
        <v>0</v>
      </c>
      <c r="AB607" s="148">
        <f t="shared" si="67"/>
        <v>0</v>
      </c>
      <c r="AC607" s="681">
        <v>0</v>
      </c>
      <c r="AD607" s="149">
        <f t="shared" si="68"/>
        <v>0</v>
      </c>
      <c r="AE607" s="147">
        <f>_xlfn.XLOOKUP($T607,'FY25 Fringe Rates'!$X$6:$X$15,'FY25 Fringe Rates'!$Y$6:$Y$15,0,0,1)</f>
        <v>0</v>
      </c>
      <c r="AF607" s="150">
        <f t="shared" si="63"/>
        <v>0</v>
      </c>
      <c r="AG607" s="136">
        <v>0</v>
      </c>
      <c r="AH607" s="149">
        <f t="shared" si="69"/>
        <v>0</v>
      </c>
      <c r="AI607" s="151">
        <f t="shared" si="64"/>
        <v>0</v>
      </c>
      <c r="AJ607" s="32"/>
    </row>
    <row r="608" spans="1:36">
      <c r="A608" s="145" t="str">
        <f t="shared" si="65"/>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02"/>
      <c r="H608" s="303" t="str">
        <f>IF($G608="","-",_xlfn.XLOOKUP($G608,Appr.Meta!$A:$A,Appr.Meta!$D:$D,"-",0,1))</f>
        <v>-</v>
      </c>
      <c r="I608" s="302"/>
      <c r="J608" s="303" t="str">
        <f>IF($I608="","-",_xlfn.XLOOKUP($I608,'CC.Meta'!$A:$A,'CC.Meta'!$D:$D,"-",0,1))</f>
        <v>-</v>
      </c>
      <c r="K608" s="306" t="str">
        <f t="shared" si="66"/>
        <v>--</v>
      </c>
      <c r="L608" s="302"/>
      <c r="M608" s="133"/>
      <c r="N608" s="234"/>
      <c r="O608" s="146" t="str">
        <f>IF($N608="","-",_xlfn.XLOOKUP($N608,'FY25 Gold Book'!$A:$A,'FY25 Gold Book'!$B:$B,"-",0,1))</f>
        <v>-</v>
      </c>
      <c r="P608" s="444" t="str">
        <f>IF($N608="","-",_xlfn.XLOOKUP($N608,'FY25 Gold Book'!$A:$A,'FY25 Gold Book'!$C:$C,"-",0,1))</f>
        <v>-</v>
      </c>
      <c r="Q608" s="146" t="str">
        <f>IF($N608="","-",_xlfn.XLOOKUP($N608,'FY25 Gold Book'!$A:$A,'FY25 Gold Book'!$D:$D,"-",0,1))</f>
        <v>-</v>
      </c>
      <c r="R608" s="52"/>
      <c r="S608" s="465" t="str" cm="1">
        <f t="array" ref="S608">IFERROR(
_xlfn.IFS(
$I608=600010,"36th District Judges (CC 600010)",
$I608=600014,"36th District Staff (CC 600014)",
$I608&lt;&gt;0,_xlfn.XLOOKUP($N608,'FY25 Gold Book'!$A:$A,'FY25 Gold Book'!$F:$F,"-",0,1)),
"-")</f>
        <v>-</v>
      </c>
      <c r="T608" s="465" t="str" cm="1">
        <f t="array" ref="T608">IFERROR(
_xlfn.IFS(
OR($R608="TASS",$R608="Seasonal"),"TASS / Part-Time (FICA Only)",
$A608=13,"BSEED",
$A608=20,"DDoT",
OR($A608=48,$A608=49),"DWSD",
$A608=72,"Library",
$I608=600010,"36th District Judges",
$I608=600014,"36th District Staff",
$N608&lt;&gt;0,_xlfn.XLOOKUP($N608,'FY25 Gold Book'!$A:$A,'FY25 Gold Book'!$H:$H,"-",0,1)),
"-")</f>
        <v>-</v>
      </c>
      <c r="U608" s="678"/>
      <c r="V608" s="679"/>
      <c r="W608" s="677"/>
      <c r="X608" s="134"/>
      <c r="Y608" s="135"/>
      <c r="Z608" s="147">
        <f>_xlfn.XLOOKUP($N608,'FY25 Gold Book'!$A:$A,'FY25 Gold Book'!$E:$E,0,0,1)</f>
        <v>0</v>
      </c>
      <c r="AA608" s="680">
        <f>_xlfn.XLOOKUP($N608,'FY25 Gold Book'!$A:$A,'FY25 Gold Book'!$G:$G,0,0,1)</f>
        <v>0</v>
      </c>
      <c r="AB608" s="148">
        <f t="shared" si="67"/>
        <v>0</v>
      </c>
      <c r="AC608" s="681">
        <v>0</v>
      </c>
      <c r="AD608" s="149">
        <f t="shared" si="68"/>
        <v>0</v>
      </c>
      <c r="AE608" s="147">
        <f>_xlfn.XLOOKUP($T608,'FY25 Fringe Rates'!$X$6:$X$15,'FY25 Fringe Rates'!$Y$6:$Y$15,0,0,1)</f>
        <v>0</v>
      </c>
      <c r="AF608" s="150">
        <f t="shared" si="63"/>
        <v>0</v>
      </c>
      <c r="AG608" s="136">
        <v>0</v>
      </c>
      <c r="AH608" s="149">
        <f t="shared" si="69"/>
        <v>0</v>
      </c>
      <c r="AI608" s="151">
        <f t="shared" si="64"/>
        <v>0</v>
      </c>
      <c r="AJ608" s="32"/>
    </row>
    <row r="609" spans="1:36">
      <c r="A609" s="145" t="str">
        <f t="shared" si="65"/>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02"/>
      <c r="H609" s="303" t="str">
        <f>IF($G609="","-",_xlfn.XLOOKUP($G609,Appr.Meta!$A:$A,Appr.Meta!$D:$D,"-",0,1))</f>
        <v>-</v>
      </c>
      <c r="I609" s="302"/>
      <c r="J609" s="303" t="str">
        <f>IF($I609="","-",_xlfn.XLOOKUP($I609,'CC.Meta'!$A:$A,'CC.Meta'!$D:$D,"-",0,1))</f>
        <v>-</v>
      </c>
      <c r="K609" s="306" t="str">
        <f t="shared" si="66"/>
        <v>--</v>
      </c>
      <c r="L609" s="302"/>
      <c r="M609" s="133"/>
      <c r="N609" s="234"/>
      <c r="O609" s="146" t="str">
        <f>IF($N609="","-",_xlfn.XLOOKUP($N609,'FY25 Gold Book'!$A:$A,'FY25 Gold Book'!$B:$B,"-",0,1))</f>
        <v>-</v>
      </c>
      <c r="P609" s="444" t="str">
        <f>IF($N609="","-",_xlfn.XLOOKUP($N609,'FY25 Gold Book'!$A:$A,'FY25 Gold Book'!$C:$C,"-",0,1))</f>
        <v>-</v>
      </c>
      <c r="Q609" s="146" t="str">
        <f>IF($N609="","-",_xlfn.XLOOKUP($N609,'FY25 Gold Book'!$A:$A,'FY25 Gold Book'!$D:$D,"-",0,1))</f>
        <v>-</v>
      </c>
      <c r="R609" s="52"/>
      <c r="S609" s="465" t="str" cm="1">
        <f t="array" ref="S609">IFERROR(
_xlfn.IFS(
$I609=600010,"36th District Judges (CC 600010)",
$I609=600014,"36th District Staff (CC 600014)",
$I609&lt;&gt;0,_xlfn.XLOOKUP($N609,'FY25 Gold Book'!$A:$A,'FY25 Gold Book'!$F:$F,"-",0,1)),
"-")</f>
        <v>-</v>
      </c>
      <c r="T609" s="465" t="str" cm="1">
        <f t="array" ref="T609">IFERROR(
_xlfn.IFS(
OR($R609="TASS",$R609="Seasonal"),"TASS / Part-Time (FICA Only)",
$A609=13,"BSEED",
$A609=20,"DDoT",
OR($A609=48,$A609=49),"DWSD",
$A609=72,"Library",
$I609=600010,"36th District Judges",
$I609=600014,"36th District Staff",
$N609&lt;&gt;0,_xlfn.XLOOKUP($N609,'FY25 Gold Book'!$A:$A,'FY25 Gold Book'!$H:$H,"-",0,1)),
"-")</f>
        <v>-</v>
      </c>
      <c r="U609" s="678"/>
      <c r="V609" s="679"/>
      <c r="W609" s="677"/>
      <c r="X609" s="134"/>
      <c r="Y609" s="135"/>
      <c r="Z609" s="147">
        <f>_xlfn.XLOOKUP($N609,'FY25 Gold Book'!$A:$A,'FY25 Gold Book'!$E:$E,0,0,1)</f>
        <v>0</v>
      </c>
      <c r="AA609" s="680">
        <f>_xlfn.XLOOKUP($N609,'FY25 Gold Book'!$A:$A,'FY25 Gold Book'!$G:$G,0,0,1)</f>
        <v>0</v>
      </c>
      <c r="AB609" s="148">
        <f t="shared" si="67"/>
        <v>0</v>
      </c>
      <c r="AC609" s="681">
        <v>0</v>
      </c>
      <c r="AD609" s="149">
        <f t="shared" si="68"/>
        <v>0</v>
      </c>
      <c r="AE609" s="147">
        <f>_xlfn.XLOOKUP($T609,'FY25 Fringe Rates'!$X$6:$X$15,'FY25 Fringe Rates'!$Y$6:$Y$15,0,0,1)</f>
        <v>0</v>
      </c>
      <c r="AF609" s="150">
        <f t="shared" si="63"/>
        <v>0</v>
      </c>
      <c r="AG609" s="136">
        <v>0</v>
      </c>
      <c r="AH609" s="149">
        <f t="shared" si="69"/>
        <v>0</v>
      </c>
      <c r="AI609" s="151">
        <f t="shared" si="64"/>
        <v>0</v>
      </c>
      <c r="AJ609" s="32"/>
    </row>
    <row r="610" spans="1:36">
      <c r="A610" s="145" t="str">
        <f t="shared" si="65"/>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02"/>
      <c r="H610" s="303" t="str">
        <f>IF($G610="","-",_xlfn.XLOOKUP($G610,Appr.Meta!$A:$A,Appr.Meta!$D:$D,"-",0,1))</f>
        <v>-</v>
      </c>
      <c r="I610" s="302"/>
      <c r="J610" s="303" t="str">
        <f>IF($I610="","-",_xlfn.XLOOKUP($I610,'CC.Meta'!$A:$A,'CC.Meta'!$D:$D,"-",0,1))</f>
        <v>-</v>
      </c>
      <c r="K610" s="306" t="str">
        <f t="shared" si="66"/>
        <v>--</v>
      </c>
      <c r="L610" s="302"/>
      <c r="M610" s="133"/>
      <c r="N610" s="234"/>
      <c r="O610" s="146" t="str">
        <f>IF($N610="","-",_xlfn.XLOOKUP($N610,'FY25 Gold Book'!$A:$A,'FY25 Gold Book'!$B:$B,"-",0,1))</f>
        <v>-</v>
      </c>
      <c r="P610" s="444" t="str">
        <f>IF($N610="","-",_xlfn.XLOOKUP($N610,'FY25 Gold Book'!$A:$A,'FY25 Gold Book'!$C:$C,"-",0,1))</f>
        <v>-</v>
      </c>
      <c r="Q610" s="146" t="str">
        <f>IF($N610="","-",_xlfn.XLOOKUP($N610,'FY25 Gold Book'!$A:$A,'FY25 Gold Book'!$D:$D,"-",0,1))</f>
        <v>-</v>
      </c>
      <c r="R610" s="52"/>
      <c r="S610" s="465" t="str" cm="1">
        <f t="array" ref="S610">IFERROR(
_xlfn.IFS(
$I610=600010,"36th District Judges (CC 600010)",
$I610=600014,"36th District Staff (CC 600014)",
$I610&lt;&gt;0,_xlfn.XLOOKUP($N610,'FY25 Gold Book'!$A:$A,'FY25 Gold Book'!$F:$F,"-",0,1)),
"-")</f>
        <v>-</v>
      </c>
      <c r="T610" s="465" t="str" cm="1">
        <f t="array" ref="T610">IFERROR(
_xlfn.IFS(
OR($R610="TASS",$R610="Seasonal"),"TASS / Part-Time (FICA Only)",
$A610=13,"BSEED",
$A610=20,"DDoT",
OR($A610=48,$A610=49),"DWSD",
$A610=72,"Library",
$I610=600010,"36th District Judges",
$I610=600014,"36th District Staff",
$N610&lt;&gt;0,_xlfn.XLOOKUP($N610,'FY25 Gold Book'!$A:$A,'FY25 Gold Book'!$H:$H,"-",0,1)),
"-")</f>
        <v>-</v>
      </c>
      <c r="U610" s="678"/>
      <c r="V610" s="679"/>
      <c r="W610" s="677"/>
      <c r="X610" s="134"/>
      <c r="Y610" s="135"/>
      <c r="Z610" s="147">
        <f>_xlfn.XLOOKUP($N610,'FY25 Gold Book'!$A:$A,'FY25 Gold Book'!$E:$E,0,0,1)</f>
        <v>0</v>
      </c>
      <c r="AA610" s="680">
        <f>_xlfn.XLOOKUP($N610,'FY25 Gold Book'!$A:$A,'FY25 Gold Book'!$G:$G,0,0,1)</f>
        <v>0</v>
      </c>
      <c r="AB610" s="148">
        <f t="shared" si="67"/>
        <v>0</v>
      </c>
      <c r="AC610" s="681">
        <v>0</v>
      </c>
      <c r="AD610" s="149">
        <f t="shared" si="68"/>
        <v>0</v>
      </c>
      <c r="AE610" s="147">
        <f>_xlfn.XLOOKUP($T610,'FY25 Fringe Rates'!$X$6:$X$15,'FY25 Fringe Rates'!$Y$6:$Y$15,0,0,1)</f>
        <v>0</v>
      </c>
      <c r="AF610" s="150">
        <f t="shared" si="63"/>
        <v>0</v>
      </c>
      <c r="AG610" s="136">
        <v>0</v>
      </c>
      <c r="AH610" s="149">
        <f t="shared" si="69"/>
        <v>0</v>
      </c>
      <c r="AI610" s="151">
        <f t="shared" si="64"/>
        <v>0</v>
      </c>
      <c r="AJ610" s="32"/>
    </row>
    <row r="611" spans="1:36">
      <c r="A611" s="145" t="str">
        <f t="shared" si="65"/>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02"/>
      <c r="H611" s="303" t="str">
        <f>IF($G611="","-",_xlfn.XLOOKUP($G611,Appr.Meta!$A:$A,Appr.Meta!$D:$D,"-",0,1))</f>
        <v>-</v>
      </c>
      <c r="I611" s="302"/>
      <c r="J611" s="303" t="str">
        <f>IF($I611="","-",_xlfn.XLOOKUP($I611,'CC.Meta'!$A:$A,'CC.Meta'!$D:$D,"-",0,1))</f>
        <v>-</v>
      </c>
      <c r="K611" s="306" t="str">
        <f t="shared" si="66"/>
        <v>--</v>
      </c>
      <c r="L611" s="302"/>
      <c r="M611" s="133"/>
      <c r="N611" s="234"/>
      <c r="O611" s="146" t="str">
        <f>IF($N611="","-",_xlfn.XLOOKUP($N611,'FY25 Gold Book'!$A:$A,'FY25 Gold Book'!$B:$B,"-",0,1))</f>
        <v>-</v>
      </c>
      <c r="P611" s="444" t="str">
        <f>IF($N611="","-",_xlfn.XLOOKUP($N611,'FY25 Gold Book'!$A:$A,'FY25 Gold Book'!$C:$C,"-",0,1))</f>
        <v>-</v>
      </c>
      <c r="Q611" s="146" t="str">
        <f>IF($N611="","-",_xlfn.XLOOKUP($N611,'FY25 Gold Book'!$A:$A,'FY25 Gold Book'!$D:$D,"-",0,1))</f>
        <v>-</v>
      </c>
      <c r="R611" s="52"/>
      <c r="S611" s="465" t="str" cm="1">
        <f t="array" ref="S611">IFERROR(
_xlfn.IFS(
$I611=600010,"36th District Judges (CC 600010)",
$I611=600014,"36th District Staff (CC 600014)",
$I611&lt;&gt;0,_xlfn.XLOOKUP($N611,'FY25 Gold Book'!$A:$A,'FY25 Gold Book'!$F:$F,"-",0,1)),
"-")</f>
        <v>-</v>
      </c>
      <c r="T611" s="465" t="str" cm="1">
        <f t="array" ref="T611">IFERROR(
_xlfn.IFS(
OR($R611="TASS",$R611="Seasonal"),"TASS / Part-Time (FICA Only)",
$A611=13,"BSEED",
$A611=20,"DDoT",
OR($A611=48,$A611=49),"DWSD",
$A611=72,"Library",
$I611=600010,"36th District Judges",
$I611=600014,"36th District Staff",
$N611&lt;&gt;0,_xlfn.XLOOKUP($N611,'FY25 Gold Book'!$A:$A,'FY25 Gold Book'!$H:$H,"-",0,1)),
"-")</f>
        <v>-</v>
      </c>
      <c r="U611" s="678"/>
      <c r="V611" s="679"/>
      <c r="W611" s="677"/>
      <c r="X611" s="134"/>
      <c r="Y611" s="135"/>
      <c r="Z611" s="147">
        <f>_xlfn.XLOOKUP($N611,'FY25 Gold Book'!$A:$A,'FY25 Gold Book'!$E:$E,0,0,1)</f>
        <v>0</v>
      </c>
      <c r="AA611" s="680">
        <f>_xlfn.XLOOKUP($N611,'FY25 Gold Book'!$A:$A,'FY25 Gold Book'!$G:$G,0,0,1)</f>
        <v>0</v>
      </c>
      <c r="AB611" s="148">
        <f t="shared" si="67"/>
        <v>0</v>
      </c>
      <c r="AC611" s="681">
        <v>0</v>
      </c>
      <c r="AD611" s="149">
        <f t="shared" si="68"/>
        <v>0</v>
      </c>
      <c r="AE611" s="147">
        <f>_xlfn.XLOOKUP($T611,'FY25 Fringe Rates'!$X$6:$X$15,'FY25 Fringe Rates'!$Y$6:$Y$15,0,0,1)</f>
        <v>0</v>
      </c>
      <c r="AF611" s="150">
        <f t="shared" si="63"/>
        <v>0</v>
      </c>
      <c r="AG611" s="136">
        <v>0</v>
      </c>
      <c r="AH611" s="149">
        <f t="shared" si="69"/>
        <v>0</v>
      </c>
      <c r="AI611" s="151">
        <f t="shared" si="64"/>
        <v>0</v>
      </c>
      <c r="AJ611" s="32"/>
    </row>
    <row r="612" spans="1:36">
      <c r="A612" s="145" t="str">
        <f t="shared" si="65"/>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02"/>
      <c r="H612" s="303" t="str">
        <f>IF($G612="","-",_xlfn.XLOOKUP($G612,Appr.Meta!$A:$A,Appr.Meta!$D:$D,"-",0,1))</f>
        <v>-</v>
      </c>
      <c r="I612" s="302"/>
      <c r="J612" s="303" t="str">
        <f>IF($I612="","-",_xlfn.XLOOKUP($I612,'CC.Meta'!$A:$A,'CC.Meta'!$D:$D,"-",0,1))</f>
        <v>-</v>
      </c>
      <c r="K612" s="306" t="str">
        <f t="shared" si="66"/>
        <v>--</v>
      </c>
      <c r="L612" s="302"/>
      <c r="M612" s="133"/>
      <c r="N612" s="234"/>
      <c r="O612" s="146" t="str">
        <f>IF($N612="","-",_xlfn.XLOOKUP($N612,'FY25 Gold Book'!$A:$A,'FY25 Gold Book'!$B:$B,"-",0,1))</f>
        <v>-</v>
      </c>
      <c r="P612" s="444" t="str">
        <f>IF($N612="","-",_xlfn.XLOOKUP($N612,'FY25 Gold Book'!$A:$A,'FY25 Gold Book'!$C:$C,"-",0,1))</f>
        <v>-</v>
      </c>
      <c r="Q612" s="146" t="str">
        <f>IF($N612="","-",_xlfn.XLOOKUP($N612,'FY25 Gold Book'!$A:$A,'FY25 Gold Book'!$D:$D,"-",0,1))</f>
        <v>-</v>
      </c>
      <c r="R612" s="52"/>
      <c r="S612" s="465" t="str" cm="1">
        <f t="array" ref="S612">IFERROR(
_xlfn.IFS(
$I612=600010,"36th District Judges (CC 600010)",
$I612=600014,"36th District Staff (CC 600014)",
$I612&lt;&gt;0,_xlfn.XLOOKUP($N612,'FY25 Gold Book'!$A:$A,'FY25 Gold Book'!$F:$F,"-",0,1)),
"-")</f>
        <v>-</v>
      </c>
      <c r="T612" s="465" t="str" cm="1">
        <f t="array" ref="T612">IFERROR(
_xlfn.IFS(
OR($R612="TASS",$R612="Seasonal"),"TASS / Part-Time (FICA Only)",
$A612=13,"BSEED",
$A612=20,"DDoT",
OR($A612=48,$A612=49),"DWSD",
$A612=72,"Library",
$I612=600010,"36th District Judges",
$I612=600014,"36th District Staff",
$N612&lt;&gt;0,_xlfn.XLOOKUP($N612,'FY25 Gold Book'!$A:$A,'FY25 Gold Book'!$H:$H,"-",0,1)),
"-")</f>
        <v>-</v>
      </c>
      <c r="U612" s="678"/>
      <c r="V612" s="679"/>
      <c r="W612" s="677"/>
      <c r="X612" s="134"/>
      <c r="Y612" s="135"/>
      <c r="Z612" s="147">
        <f>_xlfn.XLOOKUP($N612,'FY25 Gold Book'!$A:$A,'FY25 Gold Book'!$E:$E,0,0,1)</f>
        <v>0</v>
      </c>
      <c r="AA612" s="680">
        <f>_xlfn.XLOOKUP($N612,'FY25 Gold Book'!$A:$A,'FY25 Gold Book'!$G:$G,0,0,1)</f>
        <v>0</v>
      </c>
      <c r="AB612" s="148">
        <f t="shared" si="67"/>
        <v>0</v>
      </c>
      <c r="AC612" s="681">
        <v>0</v>
      </c>
      <c r="AD612" s="149">
        <f t="shared" si="68"/>
        <v>0</v>
      </c>
      <c r="AE612" s="147">
        <f>_xlfn.XLOOKUP($T612,'FY25 Fringe Rates'!$X$6:$X$15,'FY25 Fringe Rates'!$Y$6:$Y$15,0,0,1)</f>
        <v>0</v>
      </c>
      <c r="AF612" s="150">
        <f t="shared" si="63"/>
        <v>0</v>
      </c>
      <c r="AG612" s="136">
        <v>0</v>
      </c>
      <c r="AH612" s="149">
        <f t="shared" si="69"/>
        <v>0</v>
      </c>
      <c r="AI612" s="151">
        <f t="shared" si="64"/>
        <v>0</v>
      </c>
      <c r="AJ612" s="32"/>
    </row>
    <row r="613" spans="1:36">
      <c r="A613" s="145" t="str">
        <f t="shared" si="65"/>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02"/>
      <c r="H613" s="303" t="str">
        <f>IF($G613="","-",_xlfn.XLOOKUP($G613,Appr.Meta!$A:$A,Appr.Meta!$D:$D,"-",0,1))</f>
        <v>-</v>
      </c>
      <c r="I613" s="302"/>
      <c r="J613" s="303" t="str">
        <f>IF($I613="","-",_xlfn.XLOOKUP($I613,'CC.Meta'!$A:$A,'CC.Meta'!$D:$D,"-",0,1))</f>
        <v>-</v>
      </c>
      <c r="K613" s="306" t="str">
        <f t="shared" si="66"/>
        <v>--</v>
      </c>
      <c r="L613" s="302"/>
      <c r="M613" s="133"/>
      <c r="N613" s="234"/>
      <c r="O613" s="146" t="str">
        <f>IF($N613="","-",_xlfn.XLOOKUP($N613,'FY25 Gold Book'!$A:$A,'FY25 Gold Book'!$B:$B,"-",0,1))</f>
        <v>-</v>
      </c>
      <c r="P613" s="444" t="str">
        <f>IF($N613="","-",_xlfn.XLOOKUP($N613,'FY25 Gold Book'!$A:$A,'FY25 Gold Book'!$C:$C,"-",0,1))</f>
        <v>-</v>
      </c>
      <c r="Q613" s="146" t="str">
        <f>IF($N613="","-",_xlfn.XLOOKUP($N613,'FY25 Gold Book'!$A:$A,'FY25 Gold Book'!$D:$D,"-",0,1))</f>
        <v>-</v>
      </c>
      <c r="R613" s="52"/>
      <c r="S613" s="465" t="str" cm="1">
        <f t="array" ref="S613">IFERROR(
_xlfn.IFS(
$I613=600010,"36th District Judges (CC 600010)",
$I613=600014,"36th District Staff (CC 600014)",
$I613&lt;&gt;0,_xlfn.XLOOKUP($N613,'FY25 Gold Book'!$A:$A,'FY25 Gold Book'!$F:$F,"-",0,1)),
"-")</f>
        <v>-</v>
      </c>
      <c r="T613" s="465" t="str" cm="1">
        <f t="array" ref="T613">IFERROR(
_xlfn.IFS(
OR($R613="TASS",$R613="Seasonal"),"TASS / Part-Time (FICA Only)",
$A613=13,"BSEED",
$A613=20,"DDoT",
OR($A613=48,$A613=49),"DWSD",
$A613=72,"Library",
$I613=600010,"36th District Judges",
$I613=600014,"36th District Staff",
$N613&lt;&gt;0,_xlfn.XLOOKUP($N613,'FY25 Gold Book'!$A:$A,'FY25 Gold Book'!$H:$H,"-",0,1)),
"-")</f>
        <v>-</v>
      </c>
      <c r="U613" s="678"/>
      <c r="V613" s="679"/>
      <c r="W613" s="677"/>
      <c r="X613" s="134"/>
      <c r="Y613" s="135"/>
      <c r="Z613" s="147">
        <f>_xlfn.XLOOKUP($N613,'FY25 Gold Book'!$A:$A,'FY25 Gold Book'!$E:$E,0,0,1)</f>
        <v>0</v>
      </c>
      <c r="AA613" s="680">
        <f>_xlfn.XLOOKUP($N613,'FY25 Gold Book'!$A:$A,'FY25 Gold Book'!$G:$G,0,0,1)</f>
        <v>0</v>
      </c>
      <c r="AB613" s="148">
        <f t="shared" si="67"/>
        <v>0</v>
      </c>
      <c r="AC613" s="681">
        <v>0</v>
      </c>
      <c r="AD613" s="149">
        <f t="shared" si="68"/>
        <v>0</v>
      </c>
      <c r="AE613" s="147">
        <f>_xlfn.XLOOKUP($T613,'FY25 Fringe Rates'!$X$6:$X$15,'FY25 Fringe Rates'!$Y$6:$Y$15,0,0,1)</f>
        <v>0</v>
      </c>
      <c r="AF613" s="150">
        <f t="shared" si="63"/>
        <v>0</v>
      </c>
      <c r="AG613" s="136">
        <v>0</v>
      </c>
      <c r="AH613" s="149">
        <f t="shared" si="69"/>
        <v>0</v>
      </c>
      <c r="AI613" s="151">
        <f t="shared" si="64"/>
        <v>0</v>
      </c>
      <c r="AJ613" s="32"/>
    </row>
    <row r="614" spans="1:36">
      <c r="A614" s="145" t="str">
        <f t="shared" si="65"/>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02"/>
      <c r="H614" s="303" t="str">
        <f>IF($G614="","-",_xlfn.XLOOKUP($G614,Appr.Meta!$A:$A,Appr.Meta!$D:$D,"-",0,1))</f>
        <v>-</v>
      </c>
      <c r="I614" s="302"/>
      <c r="J614" s="303" t="str">
        <f>IF($I614="","-",_xlfn.XLOOKUP($I614,'CC.Meta'!$A:$A,'CC.Meta'!$D:$D,"-",0,1))</f>
        <v>-</v>
      </c>
      <c r="K614" s="306" t="str">
        <f t="shared" si="66"/>
        <v>--</v>
      </c>
      <c r="L614" s="302"/>
      <c r="M614" s="133"/>
      <c r="N614" s="234"/>
      <c r="O614" s="146" t="str">
        <f>IF($N614="","-",_xlfn.XLOOKUP($N614,'FY25 Gold Book'!$A:$A,'FY25 Gold Book'!$B:$B,"-",0,1))</f>
        <v>-</v>
      </c>
      <c r="P614" s="444" t="str">
        <f>IF($N614="","-",_xlfn.XLOOKUP($N614,'FY25 Gold Book'!$A:$A,'FY25 Gold Book'!$C:$C,"-",0,1))</f>
        <v>-</v>
      </c>
      <c r="Q614" s="146" t="str">
        <f>IF($N614="","-",_xlfn.XLOOKUP($N614,'FY25 Gold Book'!$A:$A,'FY25 Gold Book'!$D:$D,"-",0,1))</f>
        <v>-</v>
      </c>
      <c r="R614" s="52"/>
      <c r="S614" s="465" t="str" cm="1">
        <f t="array" ref="S614">IFERROR(
_xlfn.IFS(
$I614=600010,"36th District Judges (CC 600010)",
$I614=600014,"36th District Staff (CC 600014)",
$I614&lt;&gt;0,_xlfn.XLOOKUP($N614,'FY25 Gold Book'!$A:$A,'FY25 Gold Book'!$F:$F,"-",0,1)),
"-")</f>
        <v>-</v>
      </c>
      <c r="T614" s="465" t="str" cm="1">
        <f t="array" ref="T614">IFERROR(
_xlfn.IFS(
OR($R614="TASS",$R614="Seasonal"),"TASS / Part-Time (FICA Only)",
$A614=13,"BSEED",
$A614=20,"DDoT",
OR($A614=48,$A614=49),"DWSD",
$A614=72,"Library",
$I614=600010,"36th District Judges",
$I614=600014,"36th District Staff",
$N614&lt;&gt;0,_xlfn.XLOOKUP($N614,'FY25 Gold Book'!$A:$A,'FY25 Gold Book'!$H:$H,"-",0,1)),
"-")</f>
        <v>-</v>
      </c>
      <c r="U614" s="678"/>
      <c r="V614" s="679"/>
      <c r="W614" s="677"/>
      <c r="X614" s="134"/>
      <c r="Y614" s="135"/>
      <c r="Z614" s="147">
        <f>_xlfn.XLOOKUP($N614,'FY25 Gold Book'!$A:$A,'FY25 Gold Book'!$E:$E,0,0,1)</f>
        <v>0</v>
      </c>
      <c r="AA614" s="680">
        <f>_xlfn.XLOOKUP($N614,'FY25 Gold Book'!$A:$A,'FY25 Gold Book'!$G:$G,0,0,1)</f>
        <v>0</v>
      </c>
      <c r="AB614" s="148">
        <f t="shared" si="67"/>
        <v>0</v>
      </c>
      <c r="AC614" s="681">
        <v>0</v>
      </c>
      <c r="AD614" s="149">
        <f t="shared" si="68"/>
        <v>0</v>
      </c>
      <c r="AE614" s="147">
        <f>_xlfn.XLOOKUP($T614,'FY25 Fringe Rates'!$X$6:$X$15,'FY25 Fringe Rates'!$Y$6:$Y$15,0,0,1)</f>
        <v>0</v>
      </c>
      <c r="AF614" s="150">
        <f t="shared" si="63"/>
        <v>0</v>
      </c>
      <c r="AG614" s="136">
        <v>0</v>
      </c>
      <c r="AH614" s="149">
        <f t="shared" si="69"/>
        <v>0</v>
      </c>
      <c r="AI614" s="151">
        <f t="shared" si="64"/>
        <v>0</v>
      </c>
      <c r="AJ614" s="32"/>
    </row>
    <row r="615" spans="1:36">
      <c r="A615" s="145" t="str">
        <f t="shared" si="65"/>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02"/>
      <c r="H615" s="303" t="str">
        <f>IF($G615="","-",_xlfn.XLOOKUP($G615,Appr.Meta!$A:$A,Appr.Meta!$D:$D,"-",0,1))</f>
        <v>-</v>
      </c>
      <c r="I615" s="302"/>
      <c r="J615" s="303" t="str">
        <f>IF($I615="","-",_xlfn.XLOOKUP($I615,'CC.Meta'!$A:$A,'CC.Meta'!$D:$D,"-",0,1))</f>
        <v>-</v>
      </c>
      <c r="K615" s="306" t="str">
        <f t="shared" si="66"/>
        <v>--</v>
      </c>
      <c r="L615" s="302"/>
      <c r="M615" s="133"/>
      <c r="N615" s="234"/>
      <c r="O615" s="146" t="str">
        <f>IF($N615="","-",_xlfn.XLOOKUP($N615,'FY25 Gold Book'!$A:$A,'FY25 Gold Book'!$B:$B,"-",0,1))</f>
        <v>-</v>
      </c>
      <c r="P615" s="444" t="str">
        <f>IF($N615="","-",_xlfn.XLOOKUP($N615,'FY25 Gold Book'!$A:$A,'FY25 Gold Book'!$C:$C,"-",0,1))</f>
        <v>-</v>
      </c>
      <c r="Q615" s="146" t="str">
        <f>IF($N615="","-",_xlfn.XLOOKUP($N615,'FY25 Gold Book'!$A:$A,'FY25 Gold Book'!$D:$D,"-",0,1))</f>
        <v>-</v>
      </c>
      <c r="R615" s="52"/>
      <c r="S615" s="465" t="str" cm="1">
        <f t="array" ref="S615">IFERROR(
_xlfn.IFS(
$I615=600010,"36th District Judges (CC 600010)",
$I615=600014,"36th District Staff (CC 600014)",
$I615&lt;&gt;0,_xlfn.XLOOKUP($N615,'FY25 Gold Book'!$A:$A,'FY25 Gold Book'!$F:$F,"-",0,1)),
"-")</f>
        <v>-</v>
      </c>
      <c r="T615" s="465" t="str" cm="1">
        <f t="array" ref="T615">IFERROR(
_xlfn.IFS(
OR($R615="TASS",$R615="Seasonal"),"TASS / Part-Time (FICA Only)",
$A615=13,"BSEED",
$A615=20,"DDoT",
OR($A615=48,$A615=49),"DWSD",
$A615=72,"Library",
$I615=600010,"36th District Judges",
$I615=600014,"36th District Staff",
$N615&lt;&gt;0,_xlfn.XLOOKUP($N615,'FY25 Gold Book'!$A:$A,'FY25 Gold Book'!$H:$H,"-",0,1)),
"-")</f>
        <v>-</v>
      </c>
      <c r="U615" s="678"/>
      <c r="V615" s="679"/>
      <c r="W615" s="677"/>
      <c r="X615" s="134"/>
      <c r="Y615" s="135"/>
      <c r="Z615" s="147">
        <f>_xlfn.XLOOKUP($N615,'FY25 Gold Book'!$A:$A,'FY25 Gold Book'!$E:$E,0,0,1)</f>
        <v>0</v>
      </c>
      <c r="AA615" s="680">
        <f>_xlfn.XLOOKUP($N615,'FY25 Gold Book'!$A:$A,'FY25 Gold Book'!$G:$G,0,0,1)</f>
        <v>0</v>
      </c>
      <c r="AB615" s="148">
        <f t="shared" si="67"/>
        <v>0</v>
      </c>
      <c r="AC615" s="681">
        <v>0</v>
      </c>
      <c r="AD615" s="149">
        <f t="shared" si="68"/>
        <v>0</v>
      </c>
      <c r="AE615" s="147">
        <f>_xlfn.XLOOKUP($T615,'FY25 Fringe Rates'!$X$6:$X$15,'FY25 Fringe Rates'!$Y$6:$Y$15,0,0,1)</f>
        <v>0</v>
      </c>
      <c r="AF615" s="150">
        <f t="shared" si="63"/>
        <v>0</v>
      </c>
      <c r="AG615" s="136">
        <v>0</v>
      </c>
      <c r="AH615" s="149">
        <f t="shared" si="69"/>
        <v>0</v>
      </c>
      <c r="AI615" s="151">
        <f t="shared" si="64"/>
        <v>0</v>
      </c>
      <c r="AJ615" s="32"/>
    </row>
    <row r="616" spans="1:36">
      <c r="A616" s="145" t="str">
        <f t="shared" si="65"/>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02"/>
      <c r="H616" s="303" t="str">
        <f>IF($G616="","-",_xlfn.XLOOKUP($G616,Appr.Meta!$A:$A,Appr.Meta!$D:$D,"-",0,1))</f>
        <v>-</v>
      </c>
      <c r="I616" s="302"/>
      <c r="J616" s="303" t="str">
        <f>IF($I616="","-",_xlfn.XLOOKUP($I616,'CC.Meta'!$A:$A,'CC.Meta'!$D:$D,"-",0,1))</f>
        <v>-</v>
      </c>
      <c r="K616" s="306" t="str">
        <f t="shared" si="66"/>
        <v>--</v>
      </c>
      <c r="L616" s="302"/>
      <c r="M616" s="133"/>
      <c r="N616" s="234"/>
      <c r="O616" s="146" t="str">
        <f>IF($N616="","-",_xlfn.XLOOKUP($N616,'FY25 Gold Book'!$A:$A,'FY25 Gold Book'!$B:$B,"-",0,1))</f>
        <v>-</v>
      </c>
      <c r="P616" s="444" t="str">
        <f>IF($N616="","-",_xlfn.XLOOKUP($N616,'FY25 Gold Book'!$A:$A,'FY25 Gold Book'!$C:$C,"-",0,1))</f>
        <v>-</v>
      </c>
      <c r="Q616" s="146" t="str">
        <f>IF($N616="","-",_xlfn.XLOOKUP($N616,'FY25 Gold Book'!$A:$A,'FY25 Gold Book'!$D:$D,"-",0,1))</f>
        <v>-</v>
      </c>
      <c r="R616" s="52"/>
      <c r="S616" s="465" t="str" cm="1">
        <f t="array" ref="S616">IFERROR(
_xlfn.IFS(
$I616=600010,"36th District Judges (CC 600010)",
$I616=600014,"36th District Staff (CC 600014)",
$I616&lt;&gt;0,_xlfn.XLOOKUP($N616,'FY25 Gold Book'!$A:$A,'FY25 Gold Book'!$F:$F,"-",0,1)),
"-")</f>
        <v>-</v>
      </c>
      <c r="T616" s="465" t="str" cm="1">
        <f t="array" ref="T616">IFERROR(
_xlfn.IFS(
OR($R616="TASS",$R616="Seasonal"),"TASS / Part-Time (FICA Only)",
$A616=13,"BSEED",
$A616=20,"DDoT",
OR($A616=48,$A616=49),"DWSD",
$A616=72,"Library",
$I616=600010,"36th District Judges",
$I616=600014,"36th District Staff",
$N616&lt;&gt;0,_xlfn.XLOOKUP($N616,'FY25 Gold Book'!$A:$A,'FY25 Gold Book'!$H:$H,"-",0,1)),
"-")</f>
        <v>-</v>
      </c>
      <c r="U616" s="678"/>
      <c r="V616" s="679"/>
      <c r="W616" s="677"/>
      <c r="X616" s="134"/>
      <c r="Y616" s="135"/>
      <c r="Z616" s="147">
        <f>_xlfn.XLOOKUP($N616,'FY25 Gold Book'!$A:$A,'FY25 Gold Book'!$E:$E,0,0,1)</f>
        <v>0</v>
      </c>
      <c r="AA616" s="680">
        <f>_xlfn.XLOOKUP($N616,'FY25 Gold Book'!$A:$A,'FY25 Gold Book'!$G:$G,0,0,1)</f>
        <v>0</v>
      </c>
      <c r="AB616" s="148">
        <f t="shared" si="67"/>
        <v>0</v>
      </c>
      <c r="AC616" s="681">
        <v>0</v>
      </c>
      <c r="AD616" s="149">
        <f t="shared" si="68"/>
        <v>0</v>
      </c>
      <c r="AE616" s="147">
        <f>_xlfn.XLOOKUP($T616,'FY25 Fringe Rates'!$X$6:$X$15,'FY25 Fringe Rates'!$Y$6:$Y$15,0,0,1)</f>
        <v>0</v>
      </c>
      <c r="AF616" s="150">
        <f t="shared" si="63"/>
        <v>0</v>
      </c>
      <c r="AG616" s="136">
        <v>0</v>
      </c>
      <c r="AH616" s="149">
        <f t="shared" si="69"/>
        <v>0</v>
      </c>
      <c r="AI616" s="151">
        <f t="shared" si="64"/>
        <v>0</v>
      </c>
      <c r="AJ616" s="32"/>
    </row>
    <row r="617" spans="1:36">
      <c r="A617" s="145" t="str">
        <f t="shared" si="65"/>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02"/>
      <c r="H617" s="303" t="str">
        <f>IF($G617="","-",_xlfn.XLOOKUP($G617,Appr.Meta!$A:$A,Appr.Meta!$D:$D,"-",0,1))</f>
        <v>-</v>
      </c>
      <c r="I617" s="302"/>
      <c r="J617" s="303" t="str">
        <f>IF($I617="","-",_xlfn.XLOOKUP($I617,'CC.Meta'!$A:$A,'CC.Meta'!$D:$D,"-",0,1))</f>
        <v>-</v>
      </c>
      <c r="K617" s="306" t="str">
        <f t="shared" si="66"/>
        <v>--</v>
      </c>
      <c r="L617" s="302"/>
      <c r="M617" s="133"/>
      <c r="N617" s="234"/>
      <c r="O617" s="146" t="str">
        <f>IF($N617="","-",_xlfn.XLOOKUP($N617,'FY25 Gold Book'!$A:$A,'FY25 Gold Book'!$B:$B,"-",0,1))</f>
        <v>-</v>
      </c>
      <c r="P617" s="444" t="str">
        <f>IF($N617="","-",_xlfn.XLOOKUP($N617,'FY25 Gold Book'!$A:$A,'FY25 Gold Book'!$C:$C,"-",0,1))</f>
        <v>-</v>
      </c>
      <c r="Q617" s="146" t="str">
        <f>IF($N617="","-",_xlfn.XLOOKUP($N617,'FY25 Gold Book'!$A:$A,'FY25 Gold Book'!$D:$D,"-",0,1))</f>
        <v>-</v>
      </c>
      <c r="R617" s="52"/>
      <c r="S617" s="465" t="str" cm="1">
        <f t="array" ref="S617">IFERROR(
_xlfn.IFS(
$I617=600010,"36th District Judges (CC 600010)",
$I617=600014,"36th District Staff (CC 600014)",
$I617&lt;&gt;0,_xlfn.XLOOKUP($N617,'FY25 Gold Book'!$A:$A,'FY25 Gold Book'!$F:$F,"-",0,1)),
"-")</f>
        <v>-</v>
      </c>
      <c r="T617" s="465" t="str" cm="1">
        <f t="array" ref="T617">IFERROR(
_xlfn.IFS(
OR($R617="TASS",$R617="Seasonal"),"TASS / Part-Time (FICA Only)",
$A617=13,"BSEED",
$A617=20,"DDoT",
OR($A617=48,$A617=49),"DWSD",
$A617=72,"Library",
$I617=600010,"36th District Judges",
$I617=600014,"36th District Staff",
$N617&lt;&gt;0,_xlfn.XLOOKUP($N617,'FY25 Gold Book'!$A:$A,'FY25 Gold Book'!$H:$H,"-",0,1)),
"-")</f>
        <v>-</v>
      </c>
      <c r="U617" s="678"/>
      <c r="V617" s="679"/>
      <c r="W617" s="677"/>
      <c r="X617" s="134"/>
      <c r="Y617" s="135"/>
      <c r="Z617" s="147">
        <f>_xlfn.XLOOKUP($N617,'FY25 Gold Book'!$A:$A,'FY25 Gold Book'!$E:$E,0,0,1)</f>
        <v>0</v>
      </c>
      <c r="AA617" s="680">
        <f>_xlfn.XLOOKUP($N617,'FY25 Gold Book'!$A:$A,'FY25 Gold Book'!$G:$G,0,0,1)</f>
        <v>0</v>
      </c>
      <c r="AB617" s="148">
        <f t="shared" si="67"/>
        <v>0</v>
      </c>
      <c r="AC617" s="681">
        <v>0</v>
      </c>
      <c r="AD617" s="149">
        <f t="shared" si="68"/>
        <v>0</v>
      </c>
      <c r="AE617" s="147">
        <f>_xlfn.XLOOKUP($T617,'FY25 Fringe Rates'!$X$6:$X$15,'FY25 Fringe Rates'!$Y$6:$Y$15,0,0,1)</f>
        <v>0</v>
      </c>
      <c r="AF617" s="150">
        <f t="shared" si="63"/>
        <v>0</v>
      </c>
      <c r="AG617" s="136">
        <v>0</v>
      </c>
      <c r="AH617" s="149">
        <f t="shared" si="69"/>
        <v>0</v>
      </c>
      <c r="AI617" s="151">
        <f t="shared" si="64"/>
        <v>0</v>
      </c>
      <c r="AJ617" s="32"/>
    </row>
    <row r="618" spans="1:36">
      <c r="A618" s="145" t="str">
        <f t="shared" si="65"/>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02"/>
      <c r="H618" s="303" t="str">
        <f>IF($G618="","-",_xlfn.XLOOKUP($G618,Appr.Meta!$A:$A,Appr.Meta!$D:$D,"-",0,1))</f>
        <v>-</v>
      </c>
      <c r="I618" s="302"/>
      <c r="J618" s="303" t="str">
        <f>IF($I618="","-",_xlfn.XLOOKUP($I618,'CC.Meta'!$A:$A,'CC.Meta'!$D:$D,"-",0,1))</f>
        <v>-</v>
      </c>
      <c r="K618" s="306" t="str">
        <f t="shared" si="66"/>
        <v>--</v>
      </c>
      <c r="L618" s="302"/>
      <c r="M618" s="133"/>
      <c r="N618" s="234"/>
      <c r="O618" s="146" t="str">
        <f>IF($N618="","-",_xlfn.XLOOKUP($N618,'FY25 Gold Book'!$A:$A,'FY25 Gold Book'!$B:$B,"-",0,1))</f>
        <v>-</v>
      </c>
      <c r="P618" s="444" t="str">
        <f>IF($N618="","-",_xlfn.XLOOKUP($N618,'FY25 Gold Book'!$A:$A,'FY25 Gold Book'!$C:$C,"-",0,1))</f>
        <v>-</v>
      </c>
      <c r="Q618" s="146" t="str">
        <f>IF($N618="","-",_xlfn.XLOOKUP($N618,'FY25 Gold Book'!$A:$A,'FY25 Gold Book'!$D:$D,"-",0,1))</f>
        <v>-</v>
      </c>
      <c r="R618" s="52"/>
      <c r="S618" s="465" t="str" cm="1">
        <f t="array" ref="S618">IFERROR(
_xlfn.IFS(
$I618=600010,"36th District Judges (CC 600010)",
$I618=600014,"36th District Staff (CC 600014)",
$I618&lt;&gt;0,_xlfn.XLOOKUP($N618,'FY25 Gold Book'!$A:$A,'FY25 Gold Book'!$F:$F,"-",0,1)),
"-")</f>
        <v>-</v>
      </c>
      <c r="T618" s="465" t="str" cm="1">
        <f t="array" ref="T618">IFERROR(
_xlfn.IFS(
OR($R618="TASS",$R618="Seasonal"),"TASS / Part-Time (FICA Only)",
$A618=13,"BSEED",
$A618=20,"DDoT",
OR($A618=48,$A618=49),"DWSD",
$A618=72,"Library",
$I618=600010,"36th District Judges",
$I618=600014,"36th District Staff",
$N618&lt;&gt;0,_xlfn.XLOOKUP($N618,'FY25 Gold Book'!$A:$A,'FY25 Gold Book'!$H:$H,"-",0,1)),
"-")</f>
        <v>-</v>
      </c>
      <c r="U618" s="678"/>
      <c r="V618" s="679"/>
      <c r="W618" s="677"/>
      <c r="X618" s="134"/>
      <c r="Y618" s="135"/>
      <c r="Z618" s="147">
        <f>_xlfn.XLOOKUP($N618,'FY25 Gold Book'!$A:$A,'FY25 Gold Book'!$E:$E,0,0,1)</f>
        <v>0</v>
      </c>
      <c r="AA618" s="680">
        <f>_xlfn.XLOOKUP($N618,'FY25 Gold Book'!$A:$A,'FY25 Gold Book'!$G:$G,0,0,1)</f>
        <v>0</v>
      </c>
      <c r="AB618" s="148">
        <f t="shared" si="67"/>
        <v>0</v>
      </c>
      <c r="AC618" s="681">
        <v>0</v>
      </c>
      <c r="AD618" s="149">
        <f t="shared" si="68"/>
        <v>0</v>
      </c>
      <c r="AE618" s="147">
        <f>_xlfn.XLOOKUP($T618,'FY25 Fringe Rates'!$X$6:$X$15,'FY25 Fringe Rates'!$Y$6:$Y$15,0,0,1)</f>
        <v>0</v>
      </c>
      <c r="AF618" s="150">
        <f t="shared" si="63"/>
        <v>0</v>
      </c>
      <c r="AG618" s="136">
        <v>0</v>
      </c>
      <c r="AH618" s="149">
        <f t="shared" si="69"/>
        <v>0</v>
      </c>
      <c r="AI618" s="151">
        <f t="shared" si="64"/>
        <v>0</v>
      </c>
      <c r="AJ618" s="32"/>
    </row>
    <row r="619" spans="1:36">
      <c r="A619" s="145" t="str">
        <f t="shared" si="65"/>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02"/>
      <c r="H619" s="303" t="str">
        <f>IF($G619="","-",_xlfn.XLOOKUP($G619,Appr.Meta!$A:$A,Appr.Meta!$D:$D,"-",0,1))</f>
        <v>-</v>
      </c>
      <c r="I619" s="302"/>
      <c r="J619" s="303" t="str">
        <f>IF($I619="","-",_xlfn.XLOOKUP($I619,'CC.Meta'!$A:$A,'CC.Meta'!$D:$D,"-",0,1))</f>
        <v>-</v>
      </c>
      <c r="K619" s="306" t="str">
        <f t="shared" si="66"/>
        <v>--</v>
      </c>
      <c r="L619" s="302"/>
      <c r="M619" s="133"/>
      <c r="N619" s="234"/>
      <c r="O619" s="146" t="str">
        <f>IF($N619="","-",_xlfn.XLOOKUP($N619,'FY25 Gold Book'!$A:$A,'FY25 Gold Book'!$B:$B,"-",0,1))</f>
        <v>-</v>
      </c>
      <c r="P619" s="444" t="str">
        <f>IF($N619="","-",_xlfn.XLOOKUP($N619,'FY25 Gold Book'!$A:$A,'FY25 Gold Book'!$C:$C,"-",0,1))</f>
        <v>-</v>
      </c>
      <c r="Q619" s="146" t="str">
        <f>IF($N619="","-",_xlfn.XLOOKUP($N619,'FY25 Gold Book'!$A:$A,'FY25 Gold Book'!$D:$D,"-",0,1))</f>
        <v>-</v>
      </c>
      <c r="R619" s="52"/>
      <c r="S619" s="465" t="str" cm="1">
        <f t="array" ref="S619">IFERROR(
_xlfn.IFS(
$I619=600010,"36th District Judges (CC 600010)",
$I619=600014,"36th District Staff (CC 600014)",
$I619&lt;&gt;0,_xlfn.XLOOKUP($N619,'FY25 Gold Book'!$A:$A,'FY25 Gold Book'!$F:$F,"-",0,1)),
"-")</f>
        <v>-</v>
      </c>
      <c r="T619" s="465" t="str" cm="1">
        <f t="array" ref="T619">IFERROR(
_xlfn.IFS(
OR($R619="TASS",$R619="Seasonal"),"TASS / Part-Time (FICA Only)",
$A619=13,"BSEED",
$A619=20,"DDoT",
OR($A619=48,$A619=49),"DWSD",
$A619=72,"Library",
$I619=600010,"36th District Judges",
$I619=600014,"36th District Staff",
$N619&lt;&gt;0,_xlfn.XLOOKUP($N619,'FY25 Gold Book'!$A:$A,'FY25 Gold Book'!$H:$H,"-",0,1)),
"-")</f>
        <v>-</v>
      </c>
      <c r="U619" s="678"/>
      <c r="V619" s="679"/>
      <c r="W619" s="677"/>
      <c r="X619" s="134"/>
      <c r="Y619" s="135"/>
      <c r="Z619" s="147">
        <f>_xlfn.XLOOKUP($N619,'FY25 Gold Book'!$A:$A,'FY25 Gold Book'!$E:$E,0,0,1)</f>
        <v>0</v>
      </c>
      <c r="AA619" s="680">
        <f>_xlfn.XLOOKUP($N619,'FY25 Gold Book'!$A:$A,'FY25 Gold Book'!$G:$G,0,0,1)</f>
        <v>0</v>
      </c>
      <c r="AB619" s="148">
        <f t="shared" si="67"/>
        <v>0</v>
      </c>
      <c r="AC619" s="681">
        <v>0</v>
      </c>
      <c r="AD619" s="149">
        <f t="shared" si="68"/>
        <v>0</v>
      </c>
      <c r="AE619" s="147">
        <f>_xlfn.XLOOKUP($T619,'FY25 Fringe Rates'!$X$6:$X$15,'FY25 Fringe Rates'!$Y$6:$Y$15,0,0,1)</f>
        <v>0</v>
      </c>
      <c r="AF619" s="150">
        <f t="shared" si="63"/>
        <v>0</v>
      </c>
      <c r="AG619" s="136">
        <v>0</v>
      </c>
      <c r="AH619" s="149">
        <f t="shared" si="69"/>
        <v>0</v>
      </c>
      <c r="AI619" s="151">
        <f t="shared" si="64"/>
        <v>0</v>
      </c>
      <c r="AJ619" s="32"/>
    </row>
    <row r="620" spans="1:36">
      <c r="A620" s="145" t="str">
        <f t="shared" si="65"/>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02"/>
      <c r="H620" s="303" t="str">
        <f>IF($G620="","-",_xlfn.XLOOKUP($G620,Appr.Meta!$A:$A,Appr.Meta!$D:$D,"-",0,1))</f>
        <v>-</v>
      </c>
      <c r="I620" s="302"/>
      <c r="J620" s="303" t="str">
        <f>IF($I620="","-",_xlfn.XLOOKUP($I620,'CC.Meta'!$A:$A,'CC.Meta'!$D:$D,"-",0,1))</f>
        <v>-</v>
      </c>
      <c r="K620" s="306" t="str">
        <f t="shared" si="66"/>
        <v>--</v>
      </c>
      <c r="L620" s="302"/>
      <c r="M620" s="133"/>
      <c r="N620" s="234"/>
      <c r="O620" s="146" t="str">
        <f>IF($N620="","-",_xlfn.XLOOKUP($N620,'FY25 Gold Book'!$A:$A,'FY25 Gold Book'!$B:$B,"-",0,1))</f>
        <v>-</v>
      </c>
      <c r="P620" s="444" t="str">
        <f>IF($N620="","-",_xlfn.XLOOKUP($N620,'FY25 Gold Book'!$A:$A,'FY25 Gold Book'!$C:$C,"-",0,1))</f>
        <v>-</v>
      </c>
      <c r="Q620" s="146" t="str">
        <f>IF($N620="","-",_xlfn.XLOOKUP($N620,'FY25 Gold Book'!$A:$A,'FY25 Gold Book'!$D:$D,"-",0,1))</f>
        <v>-</v>
      </c>
      <c r="R620" s="52"/>
      <c r="S620" s="465" t="str" cm="1">
        <f t="array" ref="S620">IFERROR(
_xlfn.IFS(
$I620=600010,"36th District Judges (CC 600010)",
$I620=600014,"36th District Staff (CC 600014)",
$I620&lt;&gt;0,_xlfn.XLOOKUP($N620,'FY25 Gold Book'!$A:$A,'FY25 Gold Book'!$F:$F,"-",0,1)),
"-")</f>
        <v>-</v>
      </c>
      <c r="T620" s="465" t="str" cm="1">
        <f t="array" ref="T620">IFERROR(
_xlfn.IFS(
OR($R620="TASS",$R620="Seasonal"),"TASS / Part-Time (FICA Only)",
$A620=13,"BSEED",
$A620=20,"DDoT",
OR($A620=48,$A620=49),"DWSD",
$A620=72,"Library",
$I620=600010,"36th District Judges",
$I620=600014,"36th District Staff",
$N620&lt;&gt;0,_xlfn.XLOOKUP($N620,'FY25 Gold Book'!$A:$A,'FY25 Gold Book'!$H:$H,"-",0,1)),
"-")</f>
        <v>-</v>
      </c>
      <c r="U620" s="678"/>
      <c r="V620" s="679"/>
      <c r="W620" s="677"/>
      <c r="X620" s="134"/>
      <c r="Y620" s="135"/>
      <c r="Z620" s="147">
        <f>_xlfn.XLOOKUP($N620,'FY25 Gold Book'!$A:$A,'FY25 Gold Book'!$E:$E,0,0,1)</f>
        <v>0</v>
      </c>
      <c r="AA620" s="680">
        <f>_xlfn.XLOOKUP($N620,'FY25 Gold Book'!$A:$A,'FY25 Gold Book'!$G:$G,0,0,1)</f>
        <v>0</v>
      </c>
      <c r="AB620" s="148">
        <f t="shared" si="67"/>
        <v>0</v>
      </c>
      <c r="AC620" s="681">
        <v>0</v>
      </c>
      <c r="AD620" s="149">
        <f t="shared" si="68"/>
        <v>0</v>
      </c>
      <c r="AE620" s="147">
        <f>_xlfn.XLOOKUP($T620,'FY25 Fringe Rates'!$X$6:$X$15,'FY25 Fringe Rates'!$Y$6:$Y$15,0,0,1)</f>
        <v>0</v>
      </c>
      <c r="AF620" s="150">
        <f t="shared" si="63"/>
        <v>0</v>
      </c>
      <c r="AG620" s="136">
        <v>0</v>
      </c>
      <c r="AH620" s="149">
        <f t="shared" si="69"/>
        <v>0</v>
      </c>
      <c r="AI620" s="151">
        <f t="shared" si="64"/>
        <v>0</v>
      </c>
      <c r="AJ620" s="32"/>
    </row>
    <row r="621" spans="1:36">
      <c r="A621" s="145" t="str">
        <f t="shared" si="65"/>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02"/>
      <c r="H621" s="303" t="str">
        <f>IF($G621="","-",_xlfn.XLOOKUP($G621,Appr.Meta!$A:$A,Appr.Meta!$D:$D,"-",0,1))</f>
        <v>-</v>
      </c>
      <c r="I621" s="302"/>
      <c r="J621" s="303" t="str">
        <f>IF($I621="","-",_xlfn.XLOOKUP($I621,'CC.Meta'!$A:$A,'CC.Meta'!$D:$D,"-",0,1))</f>
        <v>-</v>
      </c>
      <c r="K621" s="306" t="str">
        <f t="shared" si="66"/>
        <v>--</v>
      </c>
      <c r="L621" s="302"/>
      <c r="M621" s="133"/>
      <c r="N621" s="234"/>
      <c r="O621" s="146" t="str">
        <f>IF($N621="","-",_xlfn.XLOOKUP($N621,'FY25 Gold Book'!$A:$A,'FY25 Gold Book'!$B:$B,"-",0,1))</f>
        <v>-</v>
      </c>
      <c r="P621" s="444" t="str">
        <f>IF($N621="","-",_xlfn.XLOOKUP($N621,'FY25 Gold Book'!$A:$A,'FY25 Gold Book'!$C:$C,"-",0,1))</f>
        <v>-</v>
      </c>
      <c r="Q621" s="146" t="str">
        <f>IF($N621="","-",_xlfn.XLOOKUP($N621,'FY25 Gold Book'!$A:$A,'FY25 Gold Book'!$D:$D,"-",0,1))</f>
        <v>-</v>
      </c>
      <c r="R621" s="52"/>
      <c r="S621" s="465" t="str" cm="1">
        <f t="array" ref="S621">IFERROR(
_xlfn.IFS(
$I621=600010,"36th District Judges (CC 600010)",
$I621=600014,"36th District Staff (CC 600014)",
$I621&lt;&gt;0,_xlfn.XLOOKUP($N621,'FY25 Gold Book'!$A:$A,'FY25 Gold Book'!$F:$F,"-",0,1)),
"-")</f>
        <v>-</v>
      </c>
      <c r="T621" s="465" t="str" cm="1">
        <f t="array" ref="T621">IFERROR(
_xlfn.IFS(
OR($R621="TASS",$R621="Seasonal"),"TASS / Part-Time (FICA Only)",
$A621=13,"BSEED",
$A621=20,"DDoT",
OR($A621=48,$A621=49),"DWSD",
$A621=72,"Library",
$I621=600010,"36th District Judges",
$I621=600014,"36th District Staff",
$N621&lt;&gt;0,_xlfn.XLOOKUP($N621,'FY25 Gold Book'!$A:$A,'FY25 Gold Book'!$H:$H,"-",0,1)),
"-")</f>
        <v>-</v>
      </c>
      <c r="U621" s="678"/>
      <c r="V621" s="679"/>
      <c r="W621" s="677"/>
      <c r="X621" s="134"/>
      <c r="Y621" s="135"/>
      <c r="Z621" s="147">
        <f>_xlfn.XLOOKUP($N621,'FY25 Gold Book'!$A:$A,'FY25 Gold Book'!$E:$E,0,0,1)</f>
        <v>0</v>
      </c>
      <c r="AA621" s="680">
        <f>_xlfn.XLOOKUP($N621,'FY25 Gold Book'!$A:$A,'FY25 Gold Book'!$G:$G,0,0,1)</f>
        <v>0</v>
      </c>
      <c r="AB621" s="148">
        <f t="shared" si="67"/>
        <v>0</v>
      </c>
      <c r="AC621" s="681">
        <v>0</v>
      </c>
      <c r="AD621" s="149">
        <f t="shared" si="68"/>
        <v>0</v>
      </c>
      <c r="AE621" s="147">
        <f>_xlfn.XLOOKUP($T621,'FY25 Fringe Rates'!$X$6:$X$15,'FY25 Fringe Rates'!$Y$6:$Y$15,0,0,1)</f>
        <v>0</v>
      </c>
      <c r="AF621" s="150">
        <f t="shared" si="63"/>
        <v>0</v>
      </c>
      <c r="AG621" s="136">
        <v>0</v>
      </c>
      <c r="AH621" s="149">
        <f t="shared" si="69"/>
        <v>0</v>
      </c>
      <c r="AI621" s="151">
        <f t="shared" si="64"/>
        <v>0</v>
      </c>
      <c r="AJ621" s="32"/>
    </row>
    <row r="622" spans="1:36">
      <c r="A622" s="145" t="str">
        <f t="shared" si="65"/>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02"/>
      <c r="H622" s="303" t="str">
        <f>IF($G622="","-",_xlfn.XLOOKUP($G622,Appr.Meta!$A:$A,Appr.Meta!$D:$D,"-",0,1))</f>
        <v>-</v>
      </c>
      <c r="I622" s="302"/>
      <c r="J622" s="303" t="str">
        <f>IF($I622="","-",_xlfn.XLOOKUP($I622,'CC.Meta'!$A:$A,'CC.Meta'!$D:$D,"-",0,1))</f>
        <v>-</v>
      </c>
      <c r="K622" s="306" t="str">
        <f t="shared" si="66"/>
        <v>--</v>
      </c>
      <c r="L622" s="302"/>
      <c r="M622" s="133"/>
      <c r="N622" s="234"/>
      <c r="O622" s="146" t="str">
        <f>IF($N622="","-",_xlfn.XLOOKUP($N622,'FY25 Gold Book'!$A:$A,'FY25 Gold Book'!$B:$B,"-",0,1))</f>
        <v>-</v>
      </c>
      <c r="P622" s="444" t="str">
        <f>IF($N622="","-",_xlfn.XLOOKUP($N622,'FY25 Gold Book'!$A:$A,'FY25 Gold Book'!$C:$C,"-",0,1))</f>
        <v>-</v>
      </c>
      <c r="Q622" s="146" t="str">
        <f>IF($N622="","-",_xlfn.XLOOKUP($N622,'FY25 Gold Book'!$A:$A,'FY25 Gold Book'!$D:$D,"-",0,1))</f>
        <v>-</v>
      </c>
      <c r="R622" s="52"/>
      <c r="S622" s="465" t="str" cm="1">
        <f t="array" ref="S622">IFERROR(
_xlfn.IFS(
$I622=600010,"36th District Judges (CC 600010)",
$I622=600014,"36th District Staff (CC 600014)",
$I622&lt;&gt;0,_xlfn.XLOOKUP($N622,'FY25 Gold Book'!$A:$A,'FY25 Gold Book'!$F:$F,"-",0,1)),
"-")</f>
        <v>-</v>
      </c>
      <c r="T622" s="465" t="str" cm="1">
        <f t="array" ref="T622">IFERROR(
_xlfn.IFS(
OR($R622="TASS",$R622="Seasonal"),"TASS / Part-Time (FICA Only)",
$A622=13,"BSEED",
$A622=20,"DDoT",
OR($A622=48,$A622=49),"DWSD",
$A622=72,"Library",
$I622=600010,"36th District Judges",
$I622=600014,"36th District Staff",
$N622&lt;&gt;0,_xlfn.XLOOKUP($N622,'FY25 Gold Book'!$A:$A,'FY25 Gold Book'!$H:$H,"-",0,1)),
"-")</f>
        <v>-</v>
      </c>
      <c r="U622" s="678"/>
      <c r="V622" s="679"/>
      <c r="W622" s="677"/>
      <c r="X622" s="134"/>
      <c r="Y622" s="135"/>
      <c r="Z622" s="147">
        <f>_xlfn.XLOOKUP($N622,'FY25 Gold Book'!$A:$A,'FY25 Gold Book'!$E:$E,0,0,1)</f>
        <v>0</v>
      </c>
      <c r="AA622" s="680">
        <f>_xlfn.XLOOKUP($N622,'FY25 Gold Book'!$A:$A,'FY25 Gold Book'!$G:$G,0,0,1)</f>
        <v>0</v>
      </c>
      <c r="AB622" s="148">
        <f t="shared" si="67"/>
        <v>0</v>
      </c>
      <c r="AC622" s="681">
        <v>0</v>
      </c>
      <c r="AD622" s="149">
        <f t="shared" si="68"/>
        <v>0</v>
      </c>
      <c r="AE622" s="147">
        <f>_xlfn.XLOOKUP($T622,'FY25 Fringe Rates'!$X$6:$X$15,'FY25 Fringe Rates'!$Y$6:$Y$15,0,0,1)</f>
        <v>0</v>
      </c>
      <c r="AF622" s="150">
        <f t="shared" si="63"/>
        <v>0</v>
      </c>
      <c r="AG622" s="136">
        <v>0</v>
      </c>
      <c r="AH622" s="149">
        <f t="shared" si="69"/>
        <v>0</v>
      </c>
      <c r="AI622" s="151">
        <f t="shared" si="64"/>
        <v>0</v>
      </c>
      <c r="AJ622" s="32"/>
    </row>
    <row r="623" spans="1:36">
      <c r="A623" s="145" t="str">
        <f t="shared" si="65"/>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02"/>
      <c r="H623" s="303" t="str">
        <f>IF($G623="","-",_xlfn.XLOOKUP($G623,Appr.Meta!$A:$A,Appr.Meta!$D:$D,"-",0,1))</f>
        <v>-</v>
      </c>
      <c r="I623" s="302"/>
      <c r="J623" s="303" t="str">
        <f>IF($I623="","-",_xlfn.XLOOKUP($I623,'CC.Meta'!$A:$A,'CC.Meta'!$D:$D,"-",0,1))</f>
        <v>-</v>
      </c>
      <c r="K623" s="306" t="str">
        <f t="shared" si="66"/>
        <v>--</v>
      </c>
      <c r="L623" s="302"/>
      <c r="M623" s="133"/>
      <c r="N623" s="234"/>
      <c r="O623" s="146" t="str">
        <f>IF($N623="","-",_xlfn.XLOOKUP($N623,'FY25 Gold Book'!$A:$A,'FY25 Gold Book'!$B:$B,"-",0,1))</f>
        <v>-</v>
      </c>
      <c r="P623" s="444" t="str">
        <f>IF($N623="","-",_xlfn.XLOOKUP($N623,'FY25 Gold Book'!$A:$A,'FY25 Gold Book'!$C:$C,"-",0,1))</f>
        <v>-</v>
      </c>
      <c r="Q623" s="146" t="str">
        <f>IF($N623="","-",_xlfn.XLOOKUP($N623,'FY25 Gold Book'!$A:$A,'FY25 Gold Book'!$D:$D,"-",0,1))</f>
        <v>-</v>
      </c>
      <c r="R623" s="52"/>
      <c r="S623" s="465" t="str" cm="1">
        <f t="array" ref="S623">IFERROR(
_xlfn.IFS(
$I623=600010,"36th District Judges (CC 600010)",
$I623=600014,"36th District Staff (CC 600014)",
$I623&lt;&gt;0,_xlfn.XLOOKUP($N623,'FY25 Gold Book'!$A:$A,'FY25 Gold Book'!$F:$F,"-",0,1)),
"-")</f>
        <v>-</v>
      </c>
      <c r="T623" s="465" t="str" cm="1">
        <f t="array" ref="T623">IFERROR(
_xlfn.IFS(
OR($R623="TASS",$R623="Seasonal"),"TASS / Part-Time (FICA Only)",
$A623=13,"BSEED",
$A623=20,"DDoT",
OR($A623=48,$A623=49),"DWSD",
$A623=72,"Library",
$I623=600010,"36th District Judges",
$I623=600014,"36th District Staff",
$N623&lt;&gt;0,_xlfn.XLOOKUP($N623,'FY25 Gold Book'!$A:$A,'FY25 Gold Book'!$H:$H,"-",0,1)),
"-")</f>
        <v>-</v>
      </c>
      <c r="U623" s="678"/>
      <c r="V623" s="679"/>
      <c r="W623" s="677"/>
      <c r="X623" s="134"/>
      <c r="Y623" s="135"/>
      <c r="Z623" s="147">
        <f>_xlfn.XLOOKUP($N623,'FY25 Gold Book'!$A:$A,'FY25 Gold Book'!$E:$E,0,0,1)</f>
        <v>0</v>
      </c>
      <c r="AA623" s="680">
        <f>_xlfn.XLOOKUP($N623,'FY25 Gold Book'!$A:$A,'FY25 Gold Book'!$G:$G,0,0,1)</f>
        <v>0</v>
      </c>
      <c r="AB623" s="148">
        <f t="shared" si="67"/>
        <v>0</v>
      </c>
      <c r="AC623" s="681">
        <v>0</v>
      </c>
      <c r="AD623" s="149">
        <f t="shared" si="68"/>
        <v>0</v>
      </c>
      <c r="AE623" s="147">
        <f>_xlfn.XLOOKUP($T623,'FY25 Fringe Rates'!$X$6:$X$15,'FY25 Fringe Rates'!$Y$6:$Y$15,0,0,1)</f>
        <v>0</v>
      </c>
      <c r="AF623" s="150">
        <f t="shared" si="63"/>
        <v>0</v>
      </c>
      <c r="AG623" s="136">
        <v>0</v>
      </c>
      <c r="AH623" s="149">
        <f t="shared" si="69"/>
        <v>0</v>
      </c>
      <c r="AI623" s="151">
        <f t="shared" si="64"/>
        <v>0</v>
      </c>
      <c r="AJ623" s="32"/>
    </row>
    <row r="624" spans="1:36">
      <c r="A624" s="145" t="str">
        <f t="shared" si="65"/>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02"/>
      <c r="H624" s="303" t="str">
        <f>IF($G624="","-",_xlfn.XLOOKUP($G624,Appr.Meta!$A:$A,Appr.Meta!$D:$D,"-",0,1))</f>
        <v>-</v>
      </c>
      <c r="I624" s="302"/>
      <c r="J624" s="303" t="str">
        <f>IF($I624="","-",_xlfn.XLOOKUP($I624,'CC.Meta'!$A:$A,'CC.Meta'!$D:$D,"-",0,1))</f>
        <v>-</v>
      </c>
      <c r="K624" s="306" t="str">
        <f t="shared" si="66"/>
        <v>--</v>
      </c>
      <c r="L624" s="302"/>
      <c r="M624" s="133"/>
      <c r="N624" s="234"/>
      <c r="O624" s="146" t="str">
        <f>IF($N624="","-",_xlfn.XLOOKUP($N624,'FY25 Gold Book'!$A:$A,'FY25 Gold Book'!$B:$B,"-",0,1))</f>
        <v>-</v>
      </c>
      <c r="P624" s="444" t="str">
        <f>IF($N624="","-",_xlfn.XLOOKUP($N624,'FY25 Gold Book'!$A:$A,'FY25 Gold Book'!$C:$C,"-",0,1))</f>
        <v>-</v>
      </c>
      <c r="Q624" s="146" t="str">
        <f>IF($N624="","-",_xlfn.XLOOKUP($N624,'FY25 Gold Book'!$A:$A,'FY25 Gold Book'!$D:$D,"-",0,1))</f>
        <v>-</v>
      </c>
      <c r="R624" s="52"/>
      <c r="S624" s="465" t="str" cm="1">
        <f t="array" ref="S624">IFERROR(
_xlfn.IFS(
$I624=600010,"36th District Judges (CC 600010)",
$I624=600014,"36th District Staff (CC 600014)",
$I624&lt;&gt;0,_xlfn.XLOOKUP($N624,'FY25 Gold Book'!$A:$A,'FY25 Gold Book'!$F:$F,"-",0,1)),
"-")</f>
        <v>-</v>
      </c>
      <c r="T624" s="465" t="str" cm="1">
        <f t="array" ref="T624">IFERROR(
_xlfn.IFS(
OR($R624="TASS",$R624="Seasonal"),"TASS / Part-Time (FICA Only)",
$A624=13,"BSEED",
$A624=20,"DDoT",
OR($A624=48,$A624=49),"DWSD",
$A624=72,"Library",
$I624=600010,"36th District Judges",
$I624=600014,"36th District Staff",
$N624&lt;&gt;0,_xlfn.XLOOKUP($N624,'FY25 Gold Book'!$A:$A,'FY25 Gold Book'!$H:$H,"-",0,1)),
"-")</f>
        <v>-</v>
      </c>
      <c r="U624" s="678"/>
      <c r="V624" s="679"/>
      <c r="W624" s="677"/>
      <c r="X624" s="134"/>
      <c r="Y624" s="135"/>
      <c r="Z624" s="147">
        <f>_xlfn.XLOOKUP($N624,'FY25 Gold Book'!$A:$A,'FY25 Gold Book'!$E:$E,0,0,1)</f>
        <v>0</v>
      </c>
      <c r="AA624" s="680">
        <f>_xlfn.XLOOKUP($N624,'FY25 Gold Book'!$A:$A,'FY25 Gold Book'!$G:$G,0,0,1)</f>
        <v>0</v>
      </c>
      <c r="AB624" s="148">
        <f t="shared" si="67"/>
        <v>0</v>
      </c>
      <c r="AC624" s="681">
        <v>0</v>
      </c>
      <c r="AD624" s="149">
        <f t="shared" si="68"/>
        <v>0</v>
      </c>
      <c r="AE624" s="147">
        <f>_xlfn.XLOOKUP($T624,'FY25 Fringe Rates'!$X$6:$X$15,'FY25 Fringe Rates'!$Y$6:$Y$15,0,0,1)</f>
        <v>0</v>
      </c>
      <c r="AF624" s="150">
        <f t="shared" si="63"/>
        <v>0</v>
      </c>
      <c r="AG624" s="136">
        <v>0</v>
      </c>
      <c r="AH624" s="149">
        <f t="shared" si="69"/>
        <v>0</v>
      </c>
      <c r="AI624" s="151">
        <f t="shared" si="64"/>
        <v>0</v>
      </c>
      <c r="AJ624" s="32"/>
    </row>
    <row r="625" spans="1:36">
      <c r="A625" s="145" t="str">
        <f t="shared" si="65"/>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02"/>
      <c r="H625" s="303" t="str">
        <f>IF($G625="","-",_xlfn.XLOOKUP($G625,Appr.Meta!$A:$A,Appr.Meta!$D:$D,"-",0,1))</f>
        <v>-</v>
      </c>
      <c r="I625" s="302"/>
      <c r="J625" s="303" t="str">
        <f>IF($I625="","-",_xlfn.XLOOKUP($I625,'CC.Meta'!$A:$A,'CC.Meta'!$D:$D,"-",0,1))</f>
        <v>-</v>
      </c>
      <c r="K625" s="306" t="str">
        <f t="shared" si="66"/>
        <v>--</v>
      </c>
      <c r="L625" s="302"/>
      <c r="M625" s="133"/>
      <c r="N625" s="234"/>
      <c r="O625" s="146" t="str">
        <f>IF($N625="","-",_xlfn.XLOOKUP($N625,'FY25 Gold Book'!$A:$A,'FY25 Gold Book'!$B:$B,"-",0,1))</f>
        <v>-</v>
      </c>
      <c r="P625" s="444" t="str">
        <f>IF($N625="","-",_xlfn.XLOOKUP($N625,'FY25 Gold Book'!$A:$A,'FY25 Gold Book'!$C:$C,"-",0,1))</f>
        <v>-</v>
      </c>
      <c r="Q625" s="146" t="str">
        <f>IF($N625="","-",_xlfn.XLOOKUP($N625,'FY25 Gold Book'!$A:$A,'FY25 Gold Book'!$D:$D,"-",0,1))</f>
        <v>-</v>
      </c>
      <c r="R625" s="52"/>
      <c r="S625" s="465" t="str" cm="1">
        <f t="array" ref="S625">IFERROR(
_xlfn.IFS(
$I625=600010,"36th District Judges (CC 600010)",
$I625=600014,"36th District Staff (CC 600014)",
$I625&lt;&gt;0,_xlfn.XLOOKUP($N625,'FY25 Gold Book'!$A:$A,'FY25 Gold Book'!$F:$F,"-",0,1)),
"-")</f>
        <v>-</v>
      </c>
      <c r="T625" s="465" t="str" cm="1">
        <f t="array" ref="T625">IFERROR(
_xlfn.IFS(
OR($R625="TASS",$R625="Seasonal"),"TASS / Part-Time (FICA Only)",
$A625=13,"BSEED",
$A625=20,"DDoT",
OR($A625=48,$A625=49),"DWSD",
$A625=72,"Library",
$I625=600010,"36th District Judges",
$I625=600014,"36th District Staff",
$N625&lt;&gt;0,_xlfn.XLOOKUP($N625,'FY25 Gold Book'!$A:$A,'FY25 Gold Book'!$H:$H,"-",0,1)),
"-")</f>
        <v>-</v>
      </c>
      <c r="U625" s="678"/>
      <c r="V625" s="679"/>
      <c r="W625" s="677"/>
      <c r="X625" s="134"/>
      <c r="Y625" s="135"/>
      <c r="Z625" s="147">
        <f>_xlfn.XLOOKUP($N625,'FY25 Gold Book'!$A:$A,'FY25 Gold Book'!$E:$E,0,0,1)</f>
        <v>0</v>
      </c>
      <c r="AA625" s="680">
        <f>_xlfn.XLOOKUP($N625,'FY25 Gold Book'!$A:$A,'FY25 Gold Book'!$G:$G,0,0,1)</f>
        <v>0</v>
      </c>
      <c r="AB625" s="148">
        <f t="shared" si="67"/>
        <v>0</v>
      </c>
      <c r="AC625" s="681">
        <v>0</v>
      </c>
      <c r="AD625" s="149">
        <f t="shared" si="68"/>
        <v>0</v>
      </c>
      <c r="AE625" s="147">
        <f>_xlfn.XLOOKUP($T625,'FY25 Fringe Rates'!$X$6:$X$15,'FY25 Fringe Rates'!$Y$6:$Y$15,0,0,1)</f>
        <v>0</v>
      </c>
      <c r="AF625" s="150">
        <f t="shared" si="63"/>
        <v>0</v>
      </c>
      <c r="AG625" s="136">
        <v>0</v>
      </c>
      <c r="AH625" s="149">
        <f t="shared" si="69"/>
        <v>0</v>
      </c>
      <c r="AI625" s="151">
        <f t="shared" si="64"/>
        <v>0</v>
      </c>
      <c r="AJ625" s="32"/>
    </row>
    <row r="626" spans="1:36">
      <c r="A626" s="145" t="str">
        <f t="shared" si="65"/>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02"/>
      <c r="H626" s="303" t="str">
        <f>IF($G626="","-",_xlfn.XLOOKUP($G626,Appr.Meta!$A:$A,Appr.Meta!$D:$D,"-",0,1))</f>
        <v>-</v>
      </c>
      <c r="I626" s="302"/>
      <c r="J626" s="303" t="str">
        <f>IF($I626="","-",_xlfn.XLOOKUP($I626,'CC.Meta'!$A:$A,'CC.Meta'!$D:$D,"-",0,1))</f>
        <v>-</v>
      </c>
      <c r="K626" s="306" t="str">
        <f t="shared" si="66"/>
        <v>--</v>
      </c>
      <c r="L626" s="302"/>
      <c r="M626" s="133"/>
      <c r="N626" s="234"/>
      <c r="O626" s="146" t="str">
        <f>IF($N626="","-",_xlfn.XLOOKUP($N626,'FY25 Gold Book'!$A:$A,'FY25 Gold Book'!$B:$B,"-",0,1))</f>
        <v>-</v>
      </c>
      <c r="P626" s="444" t="str">
        <f>IF($N626="","-",_xlfn.XLOOKUP($N626,'FY25 Gold Book'!$A:$A,'FY25 Gold Book'!$C:$C,"-",0,1))</f>
        <v>-</v>
      </c>
      <c r="Q626" s="146" t="str">
        <f>IF($N626="","-",_xlfn.XLOOKUP($N626,'FY25 Gold Book'!$A:$A,'FY25 Gold Book'!$D:$D,"-",0,1))</f>
        <v>-</v>
      </c>
      <c r="R626" s="52"/>
      <c r="S626" s="465" t="str" cm="1">
        <f t="array" ref="S626">IFERROR(
_xlfn.IFS(
$I626=600010,"36th District Judges (CC 600010)",
$I626=600014,"36th District Staff (CC 600014)",
$I626&lt;&gt;0,_xlfn.XLOOKUP($N626,'FY25 Gold Book'!$A:$A,'FY25 Gold Book'!$F:$F,"-",0,1)),
"-")</f>
        <v>-</v>
      </c>
      <c r="T626" s="465" t="str" cm="1">
        <f t="array" ref="T626">IFERROR(
_xlfn.IFS(
OR($R626="TASS",$R626="Seasonal"),"TASS / Part-Time (FICA Only)",
$A626=13,"BSEED",
$A626=20,"DDoT",
OR($A626=48,$A626=49),"DWSD",
$A626=72,"Library",
$I626=600010,"36th District Judges",
$I626=600014,"36th District Staff",
$N626&lt;&gt;0,_xlfn.XLOOKUP($N626,'FY25 Gold Book'!$A:$A,'FY25 Gold Book'!$H:$H,"-",0,1)),
"-")</f>
        <v>-</v>
      </c>
      <c r="U626" s="678"/>
      <c r="V626" s="679"/>
      <c r="W626" s="677"/>
      <c r="X626" s="134"/>
      <c r="Y626" s="135"/>
      <c r="Z626" s="147">
        <f>_xlfn.XLOOKUP($N626,'FY25 Gold Book'!$A:$A,'FY25 Gold Book'!$E:$E,0,0,1)</f>
        <v>0</v>
      </c>
      <c r="AA626" s="680">
        <f>_xlfn.XLOOKUP($N626,'FY25 Gold Book'!$A:$A,'FY25 Gold Book'!$G:$G,0,0,1)</f>
        <v>0</v>
      </c>
      <c r="AB626" s="148">
        <f t="shared" si="67"/>
        <v>0</v>
      </c>
      <c r="AC626" s="681">
        <v>0</v>
      </c>
      <c r="AD626" s="149">
        <f t="shared" si="68"/>
        <v>0</v>
      </c>
      <c r="AE626" s="147">
        <f>_xlfn.XLOOKUP($T626,'FY25 Fringe Rates'!$X$6:$X$15,'FY25 Fringe Rates'!$Y$6:$Y$15,0,0,1)</f>
        <v>0</v>
      </c>
      <c r="AF626" s="150">
        <f t="shared" si="63"/>
        <v>0</v>
      </c>
      <c r="AG626" s="136">
        <v>0</v>
      </c>
      <c r="AH626" s="149">
        <f t="shared" si="69"/>
        <v>0</v>
      </c>
      <c r="AI626" s="151">
        <f t="shared" si="64"/>
        <v>0</v>
      </c>
      <c r="AJ626" s="32"/>
    </row>
    <row r="627" spans="1:36">
      <c r="A627" s="145" t="str">
        <f t="shared" si="65"/>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02"/>
      <c r="H627" s="303" t="str">
        <f>IF($G627="","-",_xlfn.XLOOKUP($G627,Appr.Meta!$A:$A,Appr.Meta!$D:$D,"-",0,1))</f>
        <v>-</v>
      </c>
      <c r="I627" s="302"/>
      <c r="J627" s="303" t="str">
        <f>IF($I627="","-",_xlfn.XLOOKUP($I627,'CC.Meta'!$A:$A,'CC.Meta'!$D:$D,"-",0,1))</f>
        <v>-</v>
      </c>
      <c r="K627" s="306" t="str">
        <f t="shared" si="66"/>
        <v>--</v>
      </c>
      <c r="L627" s="302"/>
      <c r="M627" s="133"/>
      <c r="N627" s="234"/>
      <c r="O627" s="146" t="str">
        <f>IF($N627="","-",_xlfn.XLOOKUP($N627,'FY25 Gold Book'!$A:$A,'FY25 Gold Book'!$B:$B,"-",0,1))</f>
        <v>-</v>
      </c>
      <c r="P627" s="444" t="str">
        <f>IF($N627="","-",_xlfn.XLOOKUP($N627,'FY25 Gold Book'!$A:$A,'FY25 Gold Book'!$C:$C,"-",0,1))</f>
        <v>-</v>
      </c>
      <c r="Q627" s="146" t="str">
        <f>IF($N627="","-",_xlfn.XLOOKUP($N627,'FY25 Gold Book'!$A:$A,'FY25 Gold Book'!$D:$D,"-",0,1))</f>
        <v>-</v>
      </c>
      <c r="R627" s="52"/>
      <c r="S627" s="465" t="str" cm="1">
        <f t="array" ref="S627">IFERROR(
_xlfn.IFS(
$I627=600010,"36th District Judges (CC 600010)",
$I627=600014,"36th District Staff (CC 600014)",
$I627&lt;&gt;0,_xlfn.XLOOKUP($N627,'FY25 Gold Book'!$A:$A,'FY25 Gold Book'!$F:$F,"-",0,1)),
"-")</f>
        <v>-</v>
      </c>
      <c r="T627" s="465" t="str" cm="1">
        <f t="array" ref="T627">IFERROR(
_xlfn.IFS(
OR($R627="TASS",$R627="Seasonal"),"TASS / Part-Time (FICA Only)",
$A627=13,"BSEED",
$A627=20,"DDoT",
OR($A627=48,$A627=49),"DWSD",
$A627=72,"Library",
$I627=600010,"36th District Judges",
$I627=600014,"36th District Staff",
$N627&lt;&gt;0,_xlfn.XLOOKUP($N627,'FY25 Gold Book'!$A:$A,'FY25 Gold Book'!$H:$H,"-",0,1)),
"-")</f>
        <v>-</v>
      </c>
      <c r="U627" s="678"/>
      <c r="V627" s="679"/>
      <c r="W627" s="677"/>
      <c r="X627" s="134"/>
      <c r="Y627" s="135"/>
      <c r="Z627" s="147">
        <f>_xlfn.XLOOKUP($N627,'FY25 Gold Book'!$A:$A,'FY25 Gold Book'!$E:$E,0,0,1)</f>
        <v>0</v>
      </c>
      <c r="AA627" s="680">
        <f>_xlfn.XLOOKUP($N627,'FY25 Gold Book'!$A:$A,'FY25 Gold Book'!$G:$G,0,0,1)</f>
        <v>0</v>
      </c>
      <c r="AB627" s="148">
        <f t="shared" si="67"/>
        <v>0</v>
      </c>
      <c r="AC627" s="681">
        <v>0</v>
      </c>
      <c r="AD627" s="149">
        <f t="shared" si="68"/>
        <v>0</v>
      </c>
      <c r="AE627" s="147">
        <f>_xlfn.XLOOKUP($T627,'FY25 Fringe Rates'!$X$6:$X$15,'FY25 Fringe Rates'!$Y$6:$Y$15,0,0,1)</f>
        <v>0</v>
      </c>
      <c r="AF627" s="150">
        <f t="shared" si="63"/>
        <v>0</v>
      </c>
      <c r="AG627" s="136">
        <v>0</v>
      </c>
      <c r="AH627" s="149">
        <f t="shared" si="69"/>
        <v>0</v>
      </c>
      <c r="AI627" s="151">
        <f t="shared" si="64"/>
        <v>0</v>
      </c>
      <c r="AJ627" s="32"/>
    </row>
    <row r="628" spans="1:36">
      <c r="A628" s="145" t="str">
        <f t="shared" si="65"/>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02"/>
      <c r="H628" s="303" t="str">
        <f>IF($G628="","-",_xlfn.XLOOKUP($G628,Appr.Meta!$A:$A,Appr.Meta!$D:$D,"-",0,1))</f>
        <v>-</v>
      </c>
      <c r="I628" s="302"/>
      <c r="J628" s="303" t="str">
        <f>IF($I628="","-",_xlfn.XLOOKUP($I628,'CC.Meta'!$A:$A,'CC.Meta'!$D:$D,"-",0,1))</f>
        <v>-</v>
      </c>
      <c r="K628" s="306" t="str">
        <f t="shared" si="66"/>
        <v>--</v>
      </c>
      <c r="L628" s="302"/>
      <c r="M628" s="133"/>
      <c r="N628" s="234"/>
      <c r="O628" s="146" t="str">
        <f>IF($N628="","-",_xlfn.XLOOKUP($N628,'FY25 Gold Book'!$A:$A,'FY25 Gold Book'!$B:$B,"-",0,1))</f>
        <v>-</v>
      </c>
      <c r="P628" s="444" t="str">
        <f>IF($N628="","-",_xlfn.XLOOKUP($N628,'FY25 Gold Book'!$A:$A,'FY25 Gold Book'!$C:$C,"-",0,1))</f>
        <v>-</v>
      </c>
      <c r="Q628" s="146" t="str">
        <f>IF($N628="","-",_xlfn.XLOOKUP($N628,'FY25 Gold Book'!$A:$A,'FY25 Gold Book'!$D:$D,"-",0,1))</f>
        <v>-</v>
      </c>
      <c r="R628" s="52"/>
      <c r="S628" s="465" t="str" cm="1">
        <f t="array" ref="S628">IFERROR(
_xlfn.IFS(
$I628=600010,"36th District Judges (CC 600010)",
$I628=600014,"36th District Staff (CC 600014)",
$I628&lt;&gt;0,_xlfn.XLOOKUP($N628,'FY25 Gold Book'!$A:$A,'FY25 Gold Book'!$F:$F,"-",0,1)),
"-")</f>
        <v>-</v>
      </c>
      <c r="T628" s="465" t="str" cm="1">
        <f t="array" ref="T628">IFERROR(
_xlfn.IFS(
OR($R628="TASS",$R628="Seasonal"),"TASS / Part-Time (FICA Only)",
$A628=13,"BSEED",
$A628=20,"DDoT",
OR($A628=48,$A628=49),"DWSD",
$A628=72,"Library",
$I628=600010,"36th District Judges",
$I628=600014,"36th District Staff",
$N628&lt;&gt;0,_xlfn.XLOOKUP($N628,'FY25 Gold Book'!$A:$A,'FY25 Gold Book'!$H:$H,"-",0,1)),
"-")</f>
        <v>-</v>
      </c>
      <c r="U628" s="678"/>
      <c r="V628" s="679"/>
      <c r="W628" s="677"/>
      <c r="X628" s="134"/>
      <c r="Y628" s="135"/>
      <c r="Z628" s="147">
        <f>_xlfn.XLOOKUP($N628,'FY25 Gold Book'!$A:$A,'FY25 Gold Book'!$E:$E,0,0,1)</f>
        <v>0</v>
      </c>
      <c r="AA628" s="680">
        <f>_xlfn.XLOOKUP($N628,'FY25 Gold Book'!$A:$A,'FY25 Gold Book'!$G:$G,0,0,1)</f>
        <v>0</v>
      </c>
      <c r="AB628" s="148">
        <f t="shared" si="67"/>
        <v>0</v>
      </c>
      <c r="AC628" s="681">
        <v>0</v>
      </c>
      <c r="AD628" s="149">
        <f t="shared" si="68"/>
        <v>0</v>
      </c>
      <c r="AE628" s="147">
        <f>_xlfn.XLOOKUP($T628,'FY25 Fringe Rates'!$X$6:$X$15,'FY25 Fringe Rates'!$Y$6:$Y$15,0,0,1)</f>
        <v>0</v>
      </c>
      <c r="AF628" s="150">
        <f t="shared" si="63"/>
        <v>0</v>
      </c>
      <c r="AG628" s="136">
        <v>0</v>
      </c>
      <c r="AH628" s="149">
        <f t="shared" si="69"/>
        <v>0</v>
      </c>
      <c r="AI628" s="151">
        <f t="shared" si="64"/>
        <v>0</v>
      </c>
      <c r="AJ628" s="32"/>
    </row>
    <row r="629" spans="1:36">
      <c r="A629" s="145" t="str">
        <f t="shared" si="65"/>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02"/>
      <c r="H629" s="303" t="str">
        <f>IF($G629="","-",_xlfn.XLOOKUP($G629,Appr.Meta!$A:$A,Appr.Meta!$D:$D,"-",0,1))</f>
        <v>-</v>
      </c>
      <c r="I629" s="302"/>
      <c r="J629" s="303" t="str">
        <f>IF($I629="","-",_xlfn.XLOOKUP($I629,'CC.Meta'!$A:$A,'CC.Meta'!$D:$D,"-",0,1))</f>
        <v>-</v>
      </c>
      <c r="K629" s="306" t="str">
        <f t="shared" si="66"/>
        <v>--</v>
      </c>
      <c r="L629" s="302"/>
      <c r="M629" s="133"/>
      <c r="N629" s="234"/>
      <c r="O629" s="146" t="str">
        <f>IF($N629="","-",_xlfn.XLOOKUP($N629,'FY25 Gold Book'!$A:$A,'FY25 Gold Book'!$B:$B,"-",0,1))</f>
        <v>-</v>
      </c>
      <c r="P629" s="444" t="str">
        <f>IF($N629="","-",_xlfn.XLOOKUP($N629,'FY25 Gold Book'!$A:$A,'FY25 Gold Book'!$C:$C,"-",0,1))</f>
        <v>-</v>
      </c>
      <c r="Q629" s="146" t="str">
        <f>IF($N629="","-",_xlfn.XLOOKUP($N629,'FY25 Gold Book'!$A:$A,'FY25 Gold Book'!$D:$D,"-",0,1))</f>
        <v>-</v>
      </c>
      <c r="R629" s="52"/>
      <c r="S629" s="465" t="str" cm="1">
        <f t="array" ref="S629">IFERROR(
_xlfn.IFS(
$I629=600010,"36th District Judges (CC 600010)",
$I629=600014,"36th District Staff (CC 600014)",
$I629&lt;&gt;0,_xlfn.XLOOKUP($N629,'FY25 Gold Book'!$A:$A,'FY25 Gold Book'!$F:$F,"-",0,1)),
"-")</f>
        <v>-</v>
      </c>
      <c r="T629" s="465" t="str" cm="1">
        <f t="array" ref="T629">IFERROR(
_xlfn.IFS(
OR($R629="TASS",$R629="Seasonal"),"TASS / Part-Time (FICA Only)",
$A629=13,"BSEED",
$A629=20,"DDoT",
OR($A629=48,$A629=49),"DWSD",
$A629=72,"Library",
$I629=600010,"36th District Judges",
$I629=600014,"36th District Staff",
$N629&lt;&gt;0,_xlfn.XLOOKUP($N629,'FY25 Gold Book'!$A:$A,'FY25 Gold Book'!$H:$H,"-",0,1)),
"-")</f>
        <v>-</v>
      </c>
      <c r="U629" s="678"/>
      <c r="V629" s="679"/>
      <c r="W629" s="677"/>
      <c r="X629" s="134"/>
      <c r="Y629" s="135"/>
      <c r="Z629" s="147">
        <f>_xlfn.XLOOKUP($N629,'FY25 Gold Book'!$A:$A,'FY25 Gold Book'!$E:$E,0,0,1)</f>
        <v>0</v>
      </c>
      <c r="AA629" s="680">
        <f>_xlfn.XLOOKUP($N629,'FY25 Gold Book'!$A:$A,'FY25 Gold Book'!$G:$G,0,0,1)</f>
        <v>0</v>
      </c>
      <c r="AB629" s="148">
        <f t="shared" si="67"/>
        <v>0</v>
      </c>
      <c r="AC629" s="681">
        <v>0</v>
      </c>
      <c r="AD629" s="149">
        <f t="shared" si="68"/>
        <v>0</v>
      </c>
      <c r="AE629" s="147">
        <f>_xlfn.XLOOKUP($T629,'FY25 Fringe Rates'!$X$6:$X$15,'FY25 Fringe Rates'!$Y$6:$Y$15,0,0,1)</f>
        <v>0</v>
      </c>
      <c r="AF629" s="150">
        <f t="shared" si="63"/>
        <v>0</v>
      </c>
      <c r="AG629" s="136">
        <v>0</v>
      </c>
      <c r="AH629" s="149">
        <f t="shared" si="69"/>
        <v>0</v>
      </c>
      <c r="AI629" s="151">
        <f t="shared" si="64"/>
        <v>0</v>
      </c>
      <c r="AJ629" s="32"/>
    </row>
    <row r="630" spans="1:36">
      <c r="A630" s="145" t="str">
        <f t="shared" si="65"/>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02"/>
      <c r="H630" s="303" t="str">
        <f>IF($G630="","-",_xlfn.XLOOKUP($G630,Appr.Meta!$A:$A,Appr.Meta!$D:$D,"-",0,1))</f>
        <v>-</v>
      </c>
      <c r="I630" s="302"/>
      <c r="J630" s="303" t="str">
        <f>IF($I630="","-",_xlfn.XLOOKUP($I630,'CC.Meta'!$A:$A,'CC.Meta'!$D:$D,"-",0,1))</f>
        <v>-</v>
      </c>
      <c r="K630" s="306" t="str">
        <f t="shared" si="66"/>
        <v>--</v>
      </c>
      <c r="L630" s="302"/>
      <c r="M630" s="133"/>
      <c r="N630" s="234"/>
      <c r="O630" s="146" t="str">
        <f>IF($N630="","-",_xlfn.XLOOKUP($N630,'FY25 Gold Book'!$A:$A,'FY25 Gold Book'!$B:$B,"-",0,1))</f>
        <v>-</v>
      </c>
      <c r="P630" s="444" t="str">
        <f>IF($N630="","-",_xlfn.XLOOKUP($N630,'FY25 Gold Book'!$A:$A,'FY25 Gold Book'!$C:$C,"-",0,1))</f>
        <v>-</v>
      </c>
      <c r="Q630" s="146" t="str">
        <f>IF($N630="","-",_xlfn.XLOOKUP($N630,'FY25 Gold Book'!$A:$A,'FY25 Gold Book'!$D:$D,"-",0,1))</f>
        <v>-</v>
      </c>
      <c r="R630" s="52"/>
      <c r="S630" s="465" t="str" cm="1">
        <f t="array" ref="S630">IFERROR(
_xlfn.IFS(
$I630=600010,"36th District Judges (CC 600010)",
$I630=600014,"36th District Staff (CC 600014)",
$I630&lt;&gt;0,_xlfn.XLOOKUP($N630,'FY25 Gold Book'!$A:$A,'FY25 Gold Book'!$F:$F,"-",0,1)),
"-")</f>
        <v>-</v>
      </c>
      <c r="T630" s="465" t="str" cm="1">
        <f t="array" ref="T630">IFERROR(
_xlfn.IFS(
OR($R630="TASS",$R630="Seasonal"),"TASS / Part-Time (FICA Only)",
$A630=13,"BSEED",
$A630=20,"DDoT",
OR($A630=48,$A630=49),"DWSD",
$A630=72,"Library",
$I630=600010,"36th District Judges",
$I630=600014,"36th District Staff",
$N630&lt;&gt;0,_xlfn.XLOOKUP($N630,'FY25 Gold Book'!$A:$A,'FY25 Gold Book'!$H:$H,"-",0,1)),
"-")</f>
        <v>-</v>
      </c>
      <c r="U630" s="678"/>
      <c r="V630" s="679"/>
      <c r="W630" s="677"/>
      <c r="X630" s="134"/>
      <c r="Y630" s="135"/>
      <c r="Z630" s="147">
        <f>_xlfn.XLOOKUP($N630,'FY25 Gold Book'!$A:$A,'FY25 Gold Book'!$E:$E,0,0,1)</f>
        <v>0</v>
      </c>
      <c r="AA630" s="680">
        <f>_xlfn.XLOOKUP($N630,'FY25 Gold Book'!$A:$A,'FY25 Gold Book'!$G:$G,0,0,1)</f>
        <v>0</v>
      </c>
      <c r="AB630" s="148">
        <f t="shared" si="67"/>
        <v>0</v>
      </c>
      <c r="AC630" s="681">
        <v>0</v>
      </c>
      <c r="AD630" s="149">
        <f t="shared" si="68"/>
        <v>0</v>
      </c>
      <c r="AE630" s="147">
        <f>_xlfn.XLOOKUP($T630,'FY25 Fringe Rates'!$X$6:$X$15,'FY25 Fringe Rates'!$Y$6:$Y$15,0,0,1)</f>
        <v>0</v>
      </c>
      <c r="AF630" s="150">
        <f t="shared" si="63"/>
        <v>0</v>
      </c>
      <c r="AG630" s="136">
        <v>0</v>
      </c>
      <c r="AH630" s="149">
        <f t="shared" si="69"/>
        <v>0</v>
      </c>
      <c r="AI630" s="151">
        <f t="shared" si="64"/>
        <v>0</v>
      </c>
      <c r="AJ630" s="32"/>
    </row>
    <row r="631" spans="1:36">
      <c r="A631" s="145" t="str">
        <f t="shared" si="65"/>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02"/>
      <c r="H631" s="303" t="str">
        <f>IF($G631="","-",_xlfn.XLOOKUP($G631,Appr.Meta!$A:$A,Appr.Meta!$D:$D,"-",0,1))</f>
        <v>-</v>
      </c>
      <c r="I631" s="302"/>
      <c r="J631" s="303" t="str">
        <f>IF($I631="","-",_xlfn.XLOOKUP($I631,'CC.Meta'!$A:$A,'CC.Meta'!$D:$D,"-",0,1))</f>
        <v>-</v>
      </c>
      <c r="K631" s="306" t="str">
        <f t="shared" si="66"/>
        <v>--</v>
      </c>
      <c r="L631" s="302"/>
      <c r="M631" s="133"/>
      <c r="N631" s="234"/>
      <c r="O631" s="146" t="str">
        <f>IF($N631="","-",_xlfn.XLOOKUP($N631,'FY25 Gold Book'!$A:$A,'FY25 Gold Book'!$B:$B,"-",0,1))</f>
        <v>-</v>
      </c>
      <c r="P631" s="444" t="str">
        <f>IF($N631="","-",_xlfn.XLOOKUP($N631,'FY25 Gold Book'!$A:$A,'FY25 Gold Book'!$C:$C,"-",0,1))</f>
        <v>-</v>
      </c>
      <c r="Q631" s="146" t="str">
        <f>IF($N631="","-",_xlfn.XLOOKUP($N631,'FY25 Gold Book'!$A:$A,'FY25 Gold Book'!$D:$D,"-",0,1))</f>
        <v>-</v>
      </c>
      <c r="R631" s="52"/>
      <c r="S631" s="465" t="str" cm="1">
        <f t="array" ref="S631">IFERROR(
_xlfn.IFS(
$I631=600010,"36th District Judges (CC 600010)",
$I631=600014,"36th District Staff (CC 600014)",
$I631&lt;&gt;0,_xlfn.XLOOKUP($N631,'FY25 Gold Book'!$A:$A,'FY25 Gold Book'!$F:$F,"-",0,1)),
"-")</f>
        <v>-</v>
      </c>
      <c r="T631" s="465" t="str" cm="1">
        <f t="array" ref="T631">IFERROR(
_xlfn.IFS(
OR($R631="TASS",$R631="Seasonal"),"TASS / Part-Time (FICA Only)",
$A631=13,"BSEED",
$A631=20,"DDoT",
OR($A631=48,$A631=49),"DWSD",
$A631=72,"Library",
$I631=600010,"36th District Judges",
$I631=600014,"36th District Staff",
$N631&lt;&gt;0,_xlfn.XLOOKUP($N631,'FY25 Gold Book'!$A:$A,'FY25 Gold Book'!$H:$H,"-",0,1)),
"-")</f>
        <v>-</v>
      </c>
      <c r="U631" s="678"/>
      <c r="V631" s="679"/>
      <c r="W631" s="677"/>
      <c r="X631" s="134"/>
      <c r="Y631" s="135"/>
      <c r="Z631" s="147">
        <f>_xlfn.XLOOKUP($N631,'FY25 Gold Book'!$A:$A,'FY25 Gold Book'!$E:$E,0,0,1)</f>
        <v>0</v>
      </c>
      <c r="AA631" s="680">
        <f>_xlfn.XLOOKUP($N631,'FY25 Gold Book'!$A:$A,'FY25 Gold Book'!$G:$G,0,0,1)</f>
        <v>0</v>
      </c>
      <c r="AB631" s="148">
        <f t="shared" si="67"/>
        <v>0</v>
      </c>
      <c r="AC631" s="681">
        <v>0</v>
      </c>
      <c r="AD631" s="149">
        <f t="shared" si="68"/>
        <v>0</v>
      </c>
      <c r="AE631" s="147">
        <f>_xlfn.XLOOKUP($T631,'FY25 Fringe Rates'!$X$6:$X$15,'FY25 Fringe Rates'!$Y$6:$Y$15,0,0,1)</f>
        <v>0</v>
      </c>
      <c r="AF631" s="150">
        <f t="shared" si="63"/>
        <v>0</v>
      </c>
      <c r="AG631" s="136">
        <v>0</v>
      </c>
      <c r="AH631" s="149">
        <f t="shared" si="69"/>
        <v>0</v>
      </c>
      <c r="AI631" s="151">
        <f t="shared" si="64"/>
        <v>0</v>
      </c>
      <c r="AJ631" s="32"/>
    </row>
    <row r="632" spans="1:36">
      <c r="A632" s="145" t="str">
        <f t="shared" si="65"/>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02"/>
      <c r="H632" s="303" t="str">
        <f>IF($G632="","-",_xlfn.XLOOKUP($G632,Appr.Meta!$A:$A,Appr.Meta!$D:$D,"-",0,1))</f>
        <v>-</v>
      </c>
      <c r="I632" s="302"/>
      <c r="J632" s="303" t="str">
        <f>IF($I632="","-",_xlfn.XLOOKUP($I632,'CC.Meta'!$A:$A,'CC.Meta'!$D:$D,"-",0,1))</f>
        <v>-</v>
      </c>
      <c r="K632" s="306" t="str">
        <f t="shared" si="66"/>
        <v>--</v>
      </c>
      <c r="L632" s="302"/>
      <c r="M632" s="133"/>
      <c r="N632" s="234"/>
      <c r="O632" s="146" t="str">
        <f>IF($N632="","-",_xlfn.XLOOKUP($N632,'FY25 Gold Book'!$A:$A,'FY25 Gold Book'!$B:$B,"-",0,1))</f>
        <v>-</v>
      </c>
      <c r="P632" s="444" t="str">
        <f>IF($N632="","-",_xlfn.XLOOKUP($N632,'FY25 Gold Book'!$A:$A,'FY25 Gold Book'!$C:$C,"-",0,1))</f>
        <v>-</v>
      </c>
      <c r="Q632" s="146" t="str">
        <f>IF($N632="","-",_xlfn.XLOOKUP($N632,'FY25 Gold Book'!$A:$A,'FY25 Gold Book'!$D:$D,"-",0,1))</f>
        <v>-</v>
      </c>
      <c r="R632" s="52"/>
      <c r="S632" s="465" t="str" cm="1">
        <f t="array" ref="S632">IFERROR(
_xlfn.IFS(
$I632=600010,"36th District Judges (CC 600010)",
$I632=600014,"36th District Staff (CC 600014)",
$I632&lt;&gt;0,_xlfn.XLOOKUP($N632,'FY25 Gold Book'!$A:$A,'FY25 Gold Book'!$F:$F,"-",0,1)),
"-")</f>
        <v>-</v>
      </c>
      <c r="T632" s="465" t="str" cm="1">
        <f t="array" ref="T632">IFERROR(
_xlfn.IFS(
OR($R632="TASS",$R632="Seasonal"),"TASS / Part-Time (FICA Only)",
$A632=13,"BSEED",
$A632=20,"DDoT",
OR($A632=48,$A632=49),"DWSD",
$A632=72,"Library",
$I632=600010,"36th District Judges",
$I632=600014,"36th District Staff",
$N632&lt;&gt;0,_xlfn.XLOOKUP($N632,'FY25 Gold Book'!$A:$A,'FY25 Gold Book'!$H:$H,"-",0,1)),
"-")</f>
        <v>-</v>
      </c>
      <c r="U632" s="678"/>
      <c r="V632" s="679"/>
      <c r="W632" s="677"/>
      <c r="X632" s="134"/>
      <c r="Y632" s="135"/>
      <c r="Z632" s="147">
        <f>_xlfn.XLOOKUP($N632,'FY25 Gold Book'!$A:$A,'FY25 Gold Book'!$E:$E,0,0,1)</f>
        <v>0</v>
      </c>
      <c r="AA632" s="680">
        <f>_xlfn.XLOOKUP($N632,'FY25 Gold Book'!$A:$A,'FY25 Gold Book'!$G:$G,0,0,1)</f>
        <v>0</v>
      </c>
      <c r="AB632" s="148">
        <f t="shared" si="67"/>
        <v>0</v>
      </c>
      <c r="AC632" s="681">
        <v>0</v>
      </c>
      <c r="AD632" s="149">
        <f t="shared" si="68"/>
        <v>0</v>
      </c>
      <c r="AE632" s="147">
        <f>_xlfn.XLOOKUP($T632,'FY25 Fringe Rates'!$X$6:$X$15,'FY25 Fringe Rates'!$Y$6:$Y$15,0,0,1)</f>
        <v>0</v>
      </c>
      <c r="AF632" s="150">
        <f t="shared" si="63"/>
        <v>0</v>
      </c>
      <c r="AG632" s="136">
        <v>0</v>
      </c>
      <c r="AH632" s="149">
        <f t="shared" si="69"/>
        <v>0</v>
      </c>
      <c r="AI632" s="151">
        <f t="shared" si="64"/>
        <v>0</v>
      </c>
      <c r="AJ632" s="32"/>
    </row>
    <row r="633" spans="1:36">
      <c r="A633" s="145" t="str">
        <f t="shared" si="65"/>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02"/>
      <c r="H633" s="303" t="str">
        <f>IF($G633="","-",_xlfn.XLOOKUP($G633,Appr.Meta!$A:$A,Appr.Meta!$D:$D,"-",0,1))</f>
        <v>-</v>
      </c>
      <c r="I633" s="302"/>
      <c r="J633" s="303" t="str">
        <f>IF($I633="","-",_xlfn.XLOOKUP($I633,'CC.Meta'!$A:$A,'CC.Meta'!$D:$D,"-",0,1))</f>
        <v>-</v>
      </c>
      <c r="K633" s="306" t="str">
        <f t="shared" si="66"/>
        <v>--</v>
      </c>
      <c r="L633" s="302"/>
      <c r="M633" s="133"/>
      <c r="N633" s="234"/>
      <c r="O633" s="146" t="str">
        <f>IF($N633="","-",_xlfn.XLOOKUP($N633,'FY25 Gold Book'!$A:$A,'FY25 Gold Book'!$B:$B,"-",0,1))</f>
        <v>-</v>
      </c>
      <c r="P633" s="444" t="str">
        <f>IF($N633="","-",_xlfn.XLOOKUP($N633,'FY25 Gold Book'!$A:$A,'FY25 Gold Book'!$C:$C,"-",0,1))</f>
        <v>-</v>
      </c>
      <c r="Q633" s="146" t="str">
        <f>IF($N633="","-",_xlfn.XLOOKUP($N633,'FY25 Gold Book'!$A:$A,'FY25 Gold Book'!$D:$D,"-",0,1))</f>
        <v>-</v>
      </c>
      <c r="R633" s="52"/>
      <c r="S633" s="465" t="str" cm="1">
        <f t="array" ref="S633">IFERROR(
_xlfn.IFS(
$I633=600010,"36th District Judges (CC 600010)",
$I633=600014,"36th District Staff (CC 600014)",
$I633&lt;&gt;0,_xlfn.XLOOKUP($N633,'FY25 Gold Book'!$A:$A,'FY25 Gold Book'!$F:$F,"-",0,1)),
"-")</f>
        <v>-</v>
      </c>
      <c r="T633" s="465" t="str" cm="1">
        <f t="array" ref="T633">IFERROR(
_xlfn.IFS(
OR($R633="TASS",$R633="Seasonal"),"TASS / Part-Time (FICA Only)",
$A633=13,"BSEED",
$A633=20,"DDoT",
OR($A633=48,$A633=49),"DWSD",
$A633=72,"Library",
$I633=600010,"36th District Judges",
$I633=600014,"36th District Staff",
$N633&lt;&gt;0,_xlfn.XLOOKUP($N633,'FY25 Gold Book'!$A:$A,'FY25 Gold Book'!$H:$H,"-",0,1)),
"-")</f>
        <v>-</v>
      </c>
      <c r="U633" s="678"/>
      <c r="V633" s="679"/>
      <c r="W633" s="677"/>
      <c r="X633" s="134"/>
      <c r="Y633" s="135"/>
      <c r="Z633" s="147">
        <f>_xlfn.XLOOKUP($N633,'FY25 Gold Book'!$A:$A,'FY25 Gold Book'!$E:$E,0,0,1)</f>
        <v>0</v>
      </c>
      <c r="AA633" s="680">
        <f>_xlfn.XLOOKUP($N633,'FY25 Gold Book'!$A:$A,'FY25 Gold Book'!$G:$G,0,0,1)</f>
        <v>0</v>
      </c>
      <c r="AB633" s="148">
        <f t="shared" si="67"/>
        <v>0</v>
      </c>
      <c r="AC633" s="681">
        <v>0</v>
      </c>
      <c r="AD633" s="149">
        <f t="shared" si="68"/>
        <v>0</v>
      </c>
      <c r="AE633" s="147">
        <f>_xlfn.XLOOKUP($T633,'FY25 Fringe Rates'!$X$6:$X$15,'FY25 Fringe Rates'!$Y$6:$Y$15,0,0,1)</f>
        <v>0</v>
      </c>
      <c r="AF633" s="150">
        <f t="shared" si="63"/>
        <v>0</v>
      </c>
      <c r="AG633" s="136">
        <v>0</v>
      </c>
      <c r="AH633" s="149">
        <f t="shared" si="69"/>
        <v>0</v>
      </c>
      <c r="AI633" s="151">
        <f t="shared" si="64"/>
        <v>0</v>
      </c>
      <c r="AJ633" s="32"/>
    </row>
    <row r="634" spans="1:36">
      <c r="A634" s="145" t="str">
        <f t="shared" si="65"/>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02"/>
      <c r="H634" s="303" t="str">
        <f>IF($G634="","-",_xlfn.XLOOKUP($G634,Appr.Meta!$A:$A,Appr.Meta!$D:$D,"-",0,1))</f>
        <v>-</v>
      </c>
      <c r="I634" s="302"/>
      <c r="J634" s="303" t="str">
        <f>IF($I634="","-",_xlfn.XLOOKUP($I634,'CC.Meta'!$A:$A,'CC.Meta'!$D:$D,"-",0,1))</f>
        <v>-</v>
      </c>
      <c r="K634" s="306" t="str">
        <f t="shared" si="66"/>
        <v>--</v>
      </c>
      <c r="L634" s="302"/>
      <c r="M634" s="133"/>
      <c r="N634" s="234"/>
      <c r="O634" s="146" t="str">
        <f>IF($N634="","-",_xlfn.XLOOKUP($N634,'FY25 Gold Book'!$A:$A,'FY25 Gold Book'!$B:$B,"-",0,1))</f>
        <v>-</v>
      </c>
      <c r="P634" s="444" t="str">
        <f>IF($N634="","-",_xlfn.XLOOKUP($N634,'FY25 Gold Book'!$A:$A,'FY25 Gold Book'!$C:$C,"-",0,1))</f>
        <v>-</v>
      </c>
      <c r="Q634" s="146" t="str">
        <f>IF($N634="","-",_xlfn.XLOOKUP($N634,'FY25 Gold Book'!$A:$A,'FY25 Gold Book'!$D:$D,"-",0,1))</f>
        <v>-</v>
      </c>
      <c r="R634" s="52"/>
      <c r="S634" s="465" t="str" cm="1">
        <f t="array" ref="S634">IFERROR(
_xlfn.IFS(
$I634=600010,"36th District Judges (CC 600010)",
$I634=600014,"36th District Staff (CC 600014)",
$I634&lt;&gt;0,_xlfn.XLOOKUP($N634,'FY25 Gold Book'!$A:$A,'FY25 Gold Book'!$F:$F,"-",0,1)),
"-")</f>
        <v>-</v>
      </c>
      <c r="T634" s="465" t="str" cm="1">
        <f t="array" ref="T634">IFERROR(
_xlfn.IFS(
OR($R634="TASS",$R634="Seasonal"),"TASS / Part-Time (FICA Only)",
$A634=13,"BSEED",
$A634=20,"DDoT",
OR($A634=48,$A634=49),"DWSD",
$A634=72,"Library",
$I634=600010,"36th District Judges",
$I634=600014,"36th District Staff",
$N634&lt;&gt;0,_xlfn.XLOOKUP($N634,'FY25 Gold Book'!$A:$A,'FY25 Gold Book'!$H:$H,"-",0,1)),
"-")</f>
        <v>-</v>
      </c>
      <c r="U634" s="678"/>
      <c r="V634" s="679"/>
      <c r="W634" s="677"/>
      <c r="X634" s="134"/>
      <c r="Y634" s="135"/>
      <c r="Z634" s="147">
        <f>_xlfn.XLOOKUP($N634,'FY25 Gold Book'!$A:$A,'FY25 Gold Book'!$E:$E,0,0,1)</f>
        <v>0</v>
      </c>
      <c r="AA634" s="680">
        <f>_xlfn.XLOOKUP($N634,'FY25 Gold Book'!$A:$A,'FY25 Gold Book'!$G:$G,0,0,1)</f>
        <v>0</v>
      </c>
      <c r="AB634" s="148">
        <f t="shared" si="67"/>
        <v>0</v>
      </c>
      <c r="AC634" s="681">
        <v>0</v>
      </c>
      <c r="AD634" s="149">
        <f t="shared" si="68"/>
        <v>0</v>
      </c>
      <c r="AE634" s="147">
        <f>_xlfn.XLOOKUP($T634,'FY25 Fringe Rates'!$X$6:$X$15,'FY25 Fringe Rates'!$Y$6:$Y$15,0,0,1)</f>
        <v>0</v>
      </c>
      <c r="AF634" s="150">
        <f t="shared" si="63"/>
        <v>0</v>
      </c>
      <c r="AG634" s="136">
        <v>0</v>
      </c>
      <c r="AH634" s="149">
        <f t="shared" si="69"/>
        <v>0</v>
      </c>
      <c r="AI634" s="151">
        <f t="shared" si="64"/>
        <v>0</v>
      </c>
      <c r="AJ634" s="32"/>
    </row>
    <row r="635" spans="1:36">
      <c r="A635" s="145" t="str">
        <f t="shared" si="65"/>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02"/>
      <c r="H635" s="303" t="str">
        <f>IF($G635="","-",_xlfn.XLOOKUP($G635,Appr.Meta!$A:$A,Appr.Meta!$D:$D,"-",0,1))</f>
        <v>-</v>
      </c>
      <c r="I635" s="302"/>
      <c r="J635" s="303" t="str">
        <f>IF($I635="","-",_xlfn.XLOOKUP($I635,'CC.Meta'!$A:$A,'CC.Meta'!$D:$D,"-",0,1))</f>
        <v>-</v>
      </c>
      <c r="K635" s="306" t="str">
        <f t="shared" si="66"/>
        <v>--</v>
      </c>
      <c r="L635" s="302"/>
      <c r="M635" s="133"/>
      <c r="N635" s="234"/>
      <c r="O635" s="146" t="str">
        <f>IF($N635="","-",_xlfn.XLOOKUP($N635,'FY25 Gold Book'!$A:$A,'FY25 Gold Book'!$B:$B,"-",0,1))</f>
        <v>-</v>
      </c>
      <c r="P635" s="444" t="str">
        <f>IF($N635="","-",_xlfn.XLOOKUP($N635,'FY25 Gold Book'!$A:$A,'FY25 Gold Book'!$C:$C,"-",0,1))</f>
        <v>-</v>
      </c>
      <c r="Q635" s="146" t="str">
        <f>IF($N635="","-",_xlfn.XLOOKUP($N635,'FY25 Gold Book'!$A:$A,'FY25 Gold Book'!$D:$D,"-",0,1))</f>
        <v>-</v>
      </c>
      <c r="R635" s="52"/>
      <c r="S635" s="465" t="str" cm="1">
        <f t="array" ref="S635">IFERROR(
_xlfn.IFS(
$I635=600010,"36th District Judges (CC 600010)",
$I635=600014,"36th District Staff (CC 600014)",
$I635&lt;&gt;0,_xlfn.XLOOKUP($N635,'FY25 Gold Book'!$A:$A,'FY25 Gold Book'!$F:$F,"-",0,1)),
"-")</f>
        <v>-</v>
      </c>
      <c r="T635" s="465" t="str" cm="1">
        <f t="array" ref="T635">IFERROR(
_xlfn.IFS(
OR($R635="TASS",$R635="Seasonal"),"TASS / Part-Time (FICA Only)",
$A635=13,"BSEED",
$A635=20,"DDoT",
OR($A635=48,$A635=49),"DWSD",
$A635=72,"Library",
$I635=600010,"36th District Judges",
$I635=600014,"36th District Staff",
$N635&lt;&gt;0,_xlfn.XLOOKUP($N635,'FY25 Gold Book'!$A:$A,'FY25 Gold Book'!$H:$H,"-",0,1)),
"-")</f>
        <v>-</v>
      </c>
      <c r="U635" s="678"/>
      <c r="V635" s="679"/>
      <c r="W635" s="677"/>
      <c r="X635" s="134"/>
      <c r="Y635" s="135"/>
      <c r="Z635" s="147">
        <f>_xlfn.XLOOKUP($N635,'FY25 Gold Book'!$A:$A,'FY25 Gold Book'!$E:$E,0,0,1)</f>
        <v>0</v>
      </c>
      <c r="AA635" s="680">
        <f>_xlfn.XLOOKUP($N635,'FY25 Gold Book'!$A:$A,'FY25 Gold Book'!$G:$G,0,0,1)</f>
        <v>0</v>
      </c>
      <c r="AB635" s="148">
        <f t="shared" si="67"/>
        <v>0</v>
      </c>
      <c r="AC635" s="681">
        <v>0</v>
      </c>
      <c r="AD635" s="149">
        <f t="shared" si="68"/>
        <v>0</v>
      </c>
      <c r="AE635" s="147">
        <f>_xlfn.XLOOKUP($T635,'FY25 Fringe Rates'!$X$6:$X$15,'FY25 Fringe Rates'!$Y$6:$Y$15,0,0,1)</f>
        <v>0</v>
      </c>
      <c r="AF635" s="150">
        <f t="shared" si="63"/>
        <v>0</v>
      </c>
      <c r="AG635" s="136">
        <v>0</v>
      </c>
      <c r="AH635" s="149">
        <f t="shared" si="69"/>
        <v>0</v>
      </c>
      <c r="AI635" s="151">
        <f t="shared" si="64"/>
        <v>0</v>
      </c>
      <c r="AJ635" s="32"/>
    </row>
    <row r="636" spans="1:36">
      <c r="A636" s="145" t="str">
        <f t="shared" si="65"/>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02"/>
      <c r="H636" s="303" t="str">
        <f>IF($G636="","-",_xlfn.XLOOKUP($G636,Appr.Meta!$A:$A,Appr.Meta!$D:$D,"-",0,1))</f>
        <v>-</v>
      </c>
      <c r="I636" s="302"/>
      <c r="J636" s="303" t="str">
        <f>IF($I636="","-",_xlfn.XLOOKUP($I636,'CC.Meta'!$A:$A,'CC.Meta'!$D:$D,"-",0,1))</f>
        <v>-</v>
      </c>
      <c r="K636" s="306" t="str">
        <f t="shared" si="66"/>
        <v>--</v>
      </c>
      <c r="L636" s="302"/>
      <c r="M636" s="133"/>
      <c r="N636" s="234"/>
      <c r="O636" s="146" t="str">
        <f>IF($N636="","-",_xlfn.XLOOKUP($N636,'FY25 Gold Book'!$A:$A,'FY25 Gold Book'!$B:$B,"-",0,1))</f>
        <v>-</v>
      </c>
      <c r="P636" s="444" t="str">
        <f>IF($N636="","-",_xlfn.XLOOKUP($N636,'FY25 Gold Book'!$A:$A,'FY25 Gold Book'!$C:$C,"-",0,1))</f>
        <v>-</v>
      </c>
      <c r="Q636" s="146" t="str">
        <f>IF($N636="","-",_xlfn.XLOOKUP($N636,'FY25 Gold Book'!$A:$A,'FY25 Gold Book'!$D:$D,"-",0,1))</f>
        <v>-</v>
      </c>
      <c r="R636" s="52"/>
      <c r="S636" s="465" t="str" cm="1">
        <f t="array" ref="S636">IFERROR(
_xlfn.IFS(
$I636=600010,"36th District Judges (CC 600010)",
$I636=600014,"36th District Staff (CC 600014)",
$I636&lt;&gt;0,_xlfn.XLOOKUP($N636,'FY25 Gold Book'!$A:$A,'FY25 Gold Book'!$F:$F,"-",0,1)),
"-")</f>
        <v>-</v>
      </c>
      <c r="T636" s="465" t="str" cm="1">
        <f t="array" ref="T636">IFERROR(
_xlfn.IFS(
OR($R636="TASS",$R636="Seasonal"),"TASS / Part-Time (FICA Only)",
$A636=13,"BSEED",
$A636=20,"DDoT",
OR($A636=48,$A636=49),"DWSD",
$A636=72,"Library",
$I636=600010,"36th District Judges",
$I636=600014,"36th District Staff",
$N636&lt;&gt;0,_xlfn.XLOOKUP($N636,'FY25 Gold Book'!$A:$A,'FY25 Gold Book'!$H:$H,"-",0,1)),
"-")</f>
        <v>-</v>
      </c>
      <c r="U636" s="678"/>
      <c r="V636" s="679"/>
      <c r="W636" s="677"/>
      <c r="X636" s="134"/>
      <c r="Y636" s="135"/>
      <c r="Z636" s="147">
        <f>_xlfn.XLOOKUP($N636,'FY25 Gold Book'!$A:$A,'FY25 Gold Book'!$E:$E,0,0,1)</f>
        <v>0</v>
      </c>
      <c r="AA636" s="680">
        <f>_xlfn.XLOOKUP($N636,'FY25 Gold Book'!$A:$A,'FY25 Gold Book'!$G:$G,0,0,1)</f>
        <v>0</v>
      </c>
      <c r="AB636" s="148">
        <f t="shared" si="67"/>
        <v>0</v>
      </c>
      <c r="AC636" s="681">
        <v>0</v>
      </c>
      <c r="AD636" s="149">
        <f t="shared" si="68"/>
        <v>0</v>
      </c>
      <c r="AE636" s="147">
        <f>_xlfn.XLOOKUP($T636,'FY25 Fringe Rates'!$X$6:$X$15,'FY25 Fringe Rates'!$Y$6:$Y$15,0,0,1)</f>
        <v>0</v>
      </c>
      <c r="AF636" s="150">
        <f t="shared" si="63"/>
        <v>0</v>
      </c>
      <c r="AG636" s="136">
        <v>0</v>
      </c>
      <c r="AH636" s="149">
        <f t="shared" si="69"/>
        <v>0</v>
      </c>
      <c r="AI636" s="151">
        <f t="shared" si="64"/>
        <v>0</v>
      </c>
      <c r="AJ636" s="32"/>
    </row>
    <row r="637" spans="1:36">
      <c r="A637" s="145" t="str">
        <f t="shared" si="65"/>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02"/>
      <c r="H637" s="303" t="str">
        <f>IF($G637="","-",_xlfn.XLOOKUP($G637,Appr.Meta!$A:$A,Appr.Meta!$D:$D,"-",0,1))</f>
        <v>-</v>
      </c>
      <c r="I637" s="302"/>
      <c r="J637" s="303" t="str">
        <f>IF($I637="","-",_xlfn.XLOOKUP($I637,'CC.Meta'!$A:$A,'CC.Meta'!$D:$D,"-",0,1))</f>
        <v>-</v>
      </c>
      <c r="K637" s="306" t="str">
        <f t="shared" si="66"/>
        <v>--</v>
      </c>
      <c r="L637" s="302"/>
      <c r="M637" s="133"/>
      <c r="N637" s="234"/>
      <c r="O637" s="146" t="str">
        <f>IF($N637="","-",_xlfn.XLOOKUP($N637,'FY25 Gold Book'!$A:$A,'FY25 Gold Book'!$B:$B,"-",0,1))</f>
        <v>-</v>
      </c>
      <c r="P637" s="444" t="str">
        <f>IF($N637="","-",_xlfn.XLOOKUP($N637,'FY25 Gold Book'!$A:$A,'FY25 Gold Book'!$C:$C,"-",0,1))</f>
        <v>-</v>
      </c>
      <c r="Q637" s="146" t="str">
        <f>IF($N637="","-",_xlfn.XLOOKUP($N637,'FY25 Gold Book'!$A:$A,'FY25 Gold Book'!$D:$D,"-",0,1))</f>
        <v>-</v>
      </c>
      <c r="R637" s="52"/>
      <c r="S637" s="465" t="str" cm="1">
        <f t="array" ref="S637">IFERROR(
_xlfn.IFS(
$I637=600010,"36th District Judges (CC 600010)",
$I637=600014,"36th District Staff (CC 600014)",
$I637&lt;&gt;0,_xlfn.XLOOKUP($N637,'FY25 Gold Book'!$A:$A,'FY25 Gold Book'!$F:$F,"-",0,1)),
"-")</f>
        <v>-</v>
      </c>
      <c r="T637" s="465" t="str" cm="1">
        <f t="array" ref="T637">IFERROR(
_xlfn.IFS(
OR($R637="TASS",$R637="Seasonal"),"TASS / Part-Time (FICA Only)",
$A637=13,"BSEED",
$A637=20,"DDoT",
OR($A637=48,$A637=49),"DWSD",
$A637=72,"Library",
$I637=600010,"36th District Judges",
$I637=600014,"36th District Staff",
$N637&lt;&gt;0,_xlfn.XLOOKUP($N637,'FY25 Gold Book'!$A:$A,'FY25 Gold Book'!$H:$H,"-",0,1)),
"-")</f>
        <v>-</v>
      </c>
      <c r="U637" s="678"/>
      <c r="V637" s="679"/>
      <c r="W637" s="677"/>
      <c r="X637" s="134"/>
      <c r="Y637" s="135"/>
      <c r="Z637" s="147">
        <f>_xlfn.XLOOKUP($N637,'FY25 Gold Book'!$A:$A,'FY25 Gold Book'!$E:$E,0,0,1)</f>
        <v>0</v>
      </c>
      <c r="AA637" s="680">
        <f>_xlfn.XLOOKUP($N637,'FY25 Gold Book'!$A:$A,'FY25 Gold Book'!$G:$G,0,0,1)</f>
        <v>0</v>
      </c>
      <c r="AB637" s="148">
        <f t="shared" si="67"/>
        <v>0</v>
      </c>
      <c r="AC637" s="681">
        <v>0</v>
      </c>
      <c r="AD637" s="149">
        <f t="shared" si="68"/>
        <v>0</v>
      </c>
      <c r="AE637" s="147">
        <f>_xlfn.XLOOKUP($T637,'FY25 Fringe Rates'!$X$6:$X$15,'FY25 Fringe Rates'!$Y$6:$Y$15,0,0,1)</f>
        <v>0</v>
      </c>
      <c r="AF637" s="150">
        <f t="shared" si="63"/>
        <v>0</v>
      </c>
      <c r="AG637" s="136">
        <v>0</v>
      </c>
      <c r="AH637" s="149">
        <f t="shared" si="69"/>
        <v>0</v>
      </c>
      <c r="AI637" s="151">
        <f t="shared" si="64"/>
        <v>0</v>
      </c>
      <c r="AJ637" s="32"/>
    </row>
    <row r="638" spans="1:36">
      <c r="A638" s="145" t="str">
        <f t="shared" si="65"/>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02"/>
      <c r="H638" s="303" t="str">
        <f>IF($G638="","-",_xlfn.XLOOKUP($G638,Appr.Meta!$A:$A,Appr.Meta!$D:$D,"-",0,1))</f>
        <v>-</v>
      </c>
      <c r="I638" s="302"/>
      <c r="J638" s="303" t="str">
        <f>IF($I638="","-",_xlfn.XLOOKUP($I638,'CC.Meta'!$A:$A,'CC.Meta'!$D:$D,"-",0,1))</f>
        <v>-</v>
      </c>
      <c r="K638" s="306" t="str">
        <f t="shared" si="66"/>
        <v>--</v>
      </c>
      <c r="L638" s="302"/>
      <c r="M638" s="133"/>
      <c r="N638" s="234"/>
      <c r="O638" s="146" t="str">
        <f>IF($N638="","-",_xlfn.XLOOKUP($N638,'FY25 Gold Book'!$A:$A,'FY25 Gold Book'!$B:$B,"-",0,1))</f>
        <v>-</v>
      </c>
      <c r="P638" s="444" t="str">
        <f>IF($N638="","-",_xlfn.XLOOKUP($N638,'FY25 Gold Book'!$A:$A,'FY25 Gold Book'!$C:$C,"-",0,1))</f>
        <v>-</v>
      </c>
      <c r="Q638" s="146" t="str">
        <f>IF($N638="","-",_xlfn.XLOOKUP($N638,'FY25 Gold Book'!$A:$A,'FY25 Gold Book'!$D:$D,"-",0,1))</f>
        <v>-</v>
      </c>
      <c r="R638" s="52"/>
      <c r="S638" s="465" t="str" cm="1">
        <f t="array" ref="S638">IFERROR(
_xlfn.IFS(
$I638=600010,"36th District Judges (CC 600010)",
$I638=600014,"36th District Staff (CC 600014)",
$I638&lt;&gt;0,_xlfn.XLOOKUP($N638,'FY25 Gold Book'!$A:$A,'FY25 Gold Book'!$F:$F,"-",0,1)),
"-")</f>
        <v>-</v>
      </c>
      <c r="T638" s="465" t="str" cm="1">
        <f t="array" ref="T638">IFERROR(
_xlfn.IFS(
OR($R638="TASS",$R638="Seasonal"),"TASS / Part-Time (FICA Only)",
$A638=13,"BSEED",
$A638=20,"DDoT",
OR($A638=48,$A638=49),"DWSD",
$A638=72,"Library",
$I638=600010,"36th District Judges",
$I638=600014,"36th District Staff",
$N638&lt;&gt;0,_xlfn.XLOOKUP($N638,'FY25 Gold Book'!$A:$A,'FY25 Gold Book'!$H:$H,"-",0,1)),
"-")</f>
        <v>-</v>
      </c>
      <c r="U638" s="678"/>
      <c r="V638" s="679"/>
      <c r="W638" s="677"/>
      <c r="X638" s="134"/>
      <c r="Y638" s="135"/>
      <c r="Z638" s="147">
        <f>_xlfn.XLOOKUP($N638,'FY25 Gold Book'!$A:$A,'FY25 Gold Book'!$E:$E,0,0,1)</f>
        <v>0</v>
      </c>
      <c r="AA638" s="680">
        <f>_xlfn.XLOOKUP($N638,'FY25 Gold Book'!$A:$A,'FY25 Gold Book'!$G:$G,0,0,1)</f>
        <v>0</v>
      </c>
      <c r="AB638" s="148">
        <f t="shared" si="67"/>
        <v>0</v>
      </c>
      <c r="AC638" s="681">
        <v>0</v>
      </c>
      <c r="AD638" s="149">
        <f t="shared" si="68"/>
        <v>0</v>
      </c>
      <c r="AE638" s="147">
        <f>_xlfn.XLOOKUP($T638,'FY25 Fringe Rates'!$X$6:$X$15,'FY25 Fringe Rates'!$Y$6:$Y$15,0,0,1)</f>
        <v>0</v>
      </c>
      <c r="AF638" s="150">
        <f t="shared" si="63"/>
        <v>0</v>
      </c>
      <c r="AG638" s="136">
        <v>0</v>
      </c>
      <c r="AH638" s="149">
        <f t="shared" si="69"/>
        <v>0</v>
      </c>
      <c r="AI638" s="151">
        <f t="shared" si="64"/>
        <v>0</v>
      </c>
      <c r="AJ638" s="32"/>
    </row>
    <row r="639" spans="1:36">
      <c r="A639" s="145" t="str">
        <f t="shared" si="65"/>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02"/>
      <c r="H639" s="303" t="str">
        <f>IF($G639="","-",_xlfn.XLOOKUP($G639,Appr.Meta!$A:$A,Appr.Meta!$D:$D,"-",0,1))</f>
        <v>-</v>
      </c>
      <c r="I639" s="302"/>
      <c r="J639" s="303" t="str">
        <f>IF($I639="","-",_xlfn.XLOOKUP($I639,'CC.Meta'!$A:$A,'CC.Meta'!$D:$D,"-",0,1))</f>
        <v>-</v>
      </c>
      <c r="K639" s="306" t="str">
        <f t="shared" si="66"/>
        <v>--</v>
      </c>
      <c r="L639" s="302"/>
      <c r="M639" s="133"/>
      <c r="N639" s="234"/>
      <c r="O639" s="146" t="str">
        <f>IF($N639="","-",_xlfn.XLOOKUP($N639,'FY25 Gold Book'!$A:$A,'FY25 Gold Book'!$B:$B,"-",0,1))</f>
        <v>-</v>
      </c>
      <c r="P639" s="444" t="str">
        <f>IF($N639="","-",_xlfn.XLOOKUP($N639,'FY25 Gold Book'!$A:$A,'FY25 Gold Book'!$C:$C,"-",0,1))</f>
        <v>-</v>
      </c>
      <c r="Q639" s="146" t="str">
        <f>IF($N639="","-",_xlfn.XLOOKUP($N639,'FY25 Gold Book'!$A:$A,'FY25 Gold Book'!$D:$D,"-",0,1))</f>
        <v>-</v>
      </c>
      <c r="R639" s="52"/>
      <c r="S639" s="465" t="str" cm="1">
        <f t="array" ref="S639">IFERROR(
_xlfn.IFS(
$I639=600010,"36th District Judges (CC 600010)",
$I639=600014,"36th District Staff (CC 600014)",
$I639&lt;&gt;0,_xlfn.XLOOKUP($N639,'FY25 Gold Book'!$A:$A,'FY25 Gold Book'!$F:$F,"-",0,1)),
"-")</f>
        <v>-</v>
      </c>
      <c r="T639" s="465" t="str" cm="1">
        <f t="array" ref="T639">IFERROR(
_xlfn.IFS(
OR($R639="TASS",$R639="Seasonal"),"TASS / Part-Time (FICA Only)",
$A639=13,"BSEED",
$A639=20,"DDoT",
OR($A639=48,$A639=49),"DWSD",
$A639=72,"Library",
$I639=600010,"36th District Judges",
$I639=600014,"36th District Staff",
$N639&lt;&gt;0,_xlfn.XLOOKUP($N639,'FY25 Gold Book'!$A:$A,'FY25 Gold Book'!$H:$H,"-",0,1)),
"-")</f>
        <v>-</v>
      </c>
      <c r="U639" s="678"/>
      <c r="V639" s="679"/>
      <c r="W639" s="677"/>
      <c r="X639" s="134"/>
      <c r="Y639" s="135"/>
      <c r="Z639" s="147">
        <f>_xlfn.XLOOKUP($N639,'FY25 Gold Book'!$A:$A,'FY25 Gold Book'!$E:$E,0,0,1)</f>
        <v>0</v>
      </c>
      <c r="AA639" s="680">
        <f>_xlfn.XLOOKUP($N639,'FY25 Gold Book'!$A:$A,'FY25 Gold Book'!$G:$G,0,0,1)</f>
        <v>0</v>
      </c>
      <c r="AB639" s="148">
        <f t="shared" si="67"/>
        <v>0</v>
      </c>
      <c r="AC639" s="681">
        <v>0</v>
      </c>
      <c r="AD639" s="149">
        <f t="shared" si="68"/>
        <v>0</v>
      </c>
      <c r="AE639" s="147">
        <f>_xlfn.XLOOKUP($T639,'FY25 Fringe Rates'!$X$6:$X$15,'FY25 Fringe Rates'!$Y$6:$Y$15,0,0,1)</f>
        <v>0</v>
      </c>
      <c r="AF639" s="150">
        <f t="shared" si="63"/>
        <v>0</v>
      </c>
      <c r="AG639" s="136">
        <v>0</v>
      </c>
      <c r="AH639" s="149">
        <f t="shared" si="69"/>
        <v>0</v>
      </c>
      <c r="AI639" s="151">
        <f t="shared" si="64"/>
        <v>0</v>
      </c>
      <c r="AJ639" s="32"/>
    </row>
    <row r="640" spans="1:36">
      <c r="A640" s="145" t="str">
        <f t="shared" si="65"/>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02"/>
      <c r="H640" s="303" t="str">
        <f>IF($G640="","-",_xlfn.XLOOKUP($G640,Appr.Meta!$A:$A,Appr.Meta!$D:$D,"-",0,1))</f>
        <v>-</v>
      </c>
      <c r="I640" s="302"/>
      <c r="J640" s="303" t="str">
        <f>IF($I640="","-",_xlfn.XLOOKUP($I640,'CC.Meta'!$A:$A,'CC.Meta'!$D:$D,"-",0,1))</f>
        <v>-</v>
      </c>
      <c r="K640" s="306" t="str">
        <f t="shared" si="66"/>
        <v>--</v>
      </c>
      <c r="L640" s="302"/>
      <c r="M640" s="133"/>
      <c r="N640" s="234"/>
      <c r="O640" s="146" t="str">
        <f>IF($N640="","-",_xlfn.XLOOKUP($N640,'FY25 Gold Book'!$A:$A,'FY25 Gold Book'!$B:$B,"-",0,1))</f>
        <v>-</v>
      </c>
      <c r="P640" s="444" t="str">
        <f>IF($N640="","-",_xlfn.XLOOKUP($N640,'FY25 Gold Book'!$A:$A,'FY25 Gold Book'!$C:$C,"-",0,1))</f>
        <v>-</v>
      </c>
      <c r="Q640" s="146" t="str">
        <f>IF($N640="","-",_xlfn.XLOOKUP($N640,'FY25 Gold Book'!$A:$A,'FY25 Gold Book'!$D:$D,"-",0,1))</f>
        <v>-</v>
      </c>
      <c r="R640" s="52"/>
      <c r="S640" s="465" t="str" cm="1">
        <f t="array" ref="S640">IFERROR(
_xlfn.IFS(
$I640=600010,"36th District Judges (CC 600010)",
$I640=600014,"36th District Staff (CC 600014)",
$I640&lt;&gt;0,_xlfn.XLOOKUP($N640,'FY25 Gold Book'!$A:$A,'FY25 Gold Book'!$F:$F,"-",0,1)),
"-")</f>
        <v>-</v>
      </c>
      <c r="T640" s="465" t="str" cm="1">
        <f t="array" ref="T640">IFERROR(
_xlfn.IFS(
OR($R640="TASS",$R640="Seasonal"),"TASS / Part-Time (FICA Only)",
$A640=13,"BSEED",
$A640=20,"DDoT",
OR($A640=48,$A640=49),"DWSD",
$A640=72,"Library",
$I640=600010,"36th District Judges",
$I640=600014,"36th District Staff",
$N640&lt;&gt;0,_xlfn.XLOOKUP($N640,'FY25 Gold Book'!$A:$A,'FY25 Gold Book'!$H:$H,"-",0,1)),
"-")</f>
        <v>-</v>
      </c>
      <c r="U640" s="678"/>
      <c r="V640" s="679"/>
      <c r="W640" s="677"/>
      <c r="X640" s="134"/>
      <c r="Y640" s="135"/>
      <c r="Z640" s="147">
        <f>_xlfn.XLOOKUP($N640,'FY25 Gold Book'!$A:$A,'FY25 Gold Book'!$E:$E,0,0,1)</f>
        <v>0</v>
      </c>
      <c r="AA640" s="680">
        <f>_xlfn.XLOOKUP($N640,'FY25 Gold Book'!$A:$A,'FY25 Gold Book'!$G:$G,0,0,1)</f>
        <v>0</v>
      </c>
      <c r="AB640" s="148">
        <f t="shared" si="67"/>
        <v>0</v>
      </c>
      <c r="AC640" s="681">
        <v>0</v>
      </c>
      <c r="AD640" s="149">
        <f t="shared" si="68"/>
        <v>0</v>
      </c>
      <c r="AE640" s="147">
        <f>_xlfn.XLOOKUP($T640,'FY25 Fringe Rates'!$X$6:$X$15,'FY25 Fringe Rates'!$Y$6:$Y$15,0,0,1)</f>
        <v>0</v>
      </c>
      <c r="AF640" s="150">
        <f t="shared" si="63"/>
        <v>0</v>
      </c>
      <c r="AG640" s="136">
        <v>0</v>
      </c>
      <c r="AH640" s="149">
        <f t="shared" si="69"/>
        <v>0</v>
      </c>
      <c r="AI640" s="151">
        <f t="shared" si="64"/>
        <v>0</v>
      </c>
      <c r="AJ640" s="32"/>
    </row>
    <row r="641" spans="1:36">
      <c r="A641" s="145" t="str">
        <f t="shared" si="65"/>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02"/>
      <c r="H641" s="303" t="str">
        <f>IF($G641="","-",_xlfn.XLOOKUP($G641,Appr.Meta!$A:$A,Appr.Meta!$D:$D,"-",0,1))</f>
        <v>-</v>
      </c>
      <c r="I641" s="302"/>
      <c r="J641" s="303" t="str">
        <f>IF($I641="","-",_xlfn.XLOOKUP($I641,'CC.Meta'!$A:$A,'CC.Meta'!$D:$D,"-",0,1))</f>
        <v>-</v>
      </c>
      <c r="K641" s="306" t="str">
        <f t="shared" si="66"/>
        <v>--</v>
      </c>
      <c r="L641" s="302"/>
      <c r="M641" s="133"/>
      <c r="N641" s="234"/>
      <c r="O641" s="146" t="str">
        <f>IF($N641="","-",_xlfn.XLOOKUP($N641,'FY25 Gold Book'!$A:$A,'FY25 Gold Book'!$B:$B,"-",0,1))</f>
        <v>-</v>
      </c>
      <c r="P641" s="444" t="str">
        <f>IF($N641="","-",_xlfn.XLOOKUP($N641,'FY25 Gold Book'!$A:$A,'FY25 Gold Book'!$C:$C,"-",0,1))</f>
        <v>-</v>
      </c>
      <c r="Q641" s="146" t="str">
        <f>IF($N641="","-",_xlfn.XLOOKUP($N641,'FY25 Gold Book'!$A:$A,'FY25 Gold Book'!$D:$D,"-",0,1))</f>
        <v>-</v>
      </c>
      <c r="R641" s="52"/>
      <c r="S641" s="465" t="str" cm="1">
        <f t="array" ref="S641">IFERROR(
_xlfn.IFS(
$I641=600010,"36th District Judges (CC 600010)",
$I641=600014,"36th District Staff (CC 600014)",
$I641&lt;&gt;0,_xlfn.XLOOKUP($N641,'FY25 Gold Book'!$A:$A,'FY25 Gold Book'!$F:$F,"-",0,1)),
"-")</f>
        <v>-</v>
      </c>
      <c r="T641" s="465" t="str" cm="1">
        <f t="array" ref="T641">IFERROR(
_xlfn.IFS(
OR($R641="TASS",$R641="Seasonal"),"TASS / Part-Time (FICA Only)",
$A641=13,"BSEED",
$A641=20,"DDoT",
OR($A641=48,$A641=49),"DWSD",
$A641=72,"Library",
$I641=600010,"36th District Judges",
$I641=600014,"36th District Staff",
$N641&lt;&gt;0,_xlfn.XLOOKUP($N641,'FY25 Gold Book'!$A:$A,'FY25 Gold Book'!$H:$H,"-",0,1)),
"-")</f>
        <v>-</v>
      </c>
      <c r="U641" s="678"/>
      <c r="V641" s="679"/>
      <c r="W641" s="677"/>
      <c r="X641" s="134"/>
      <c r="Y641" s="135"/>
      <c r="Z641" s="147">
        <f>_xlfn.XLOOKUP($N641,'FY25 Gold Book'!$A:$A,'FY25 Gold Book'!$E:$E,0,0,1)</f>
        <v>0</v>
      </c>
      <c r="AA641" s="680">
        <f>_xlfn.XLOOKUP($N641,'FY25 Gold Book'!$A:$A,'FY25 Gold Book'!$G:$G,0,0,1)</f>
        <v>0</v>
      </c>
      <c r="AB641" s="148">
        <f t="shared" si="67"/>
        <v>0</v>
      </c>
      <c r="AC641" s="681">
        <v>0</v>
      </c>
      <c r="AD641" s="149">
        <f t="shared" si="68"/>
        <v>0</v>
      </c>
      <c r="AE641" s="147">
        <f>_xlfn.XLOOKUP($T641,'FY25 Fringe Rates'!$X$6:$X$15,'FY25 Fringe Rates'!$Y$6:$Y$15,0,0,1)</f>
        <v>0</v>
      </c>
      <c r="AF641" s="150">
        <f t="shared" si="63"/>
        <v>0</v>
      </c>
      <c r="AG641" s="136">
        <v>0</v>
      </c>
      <c r="AH641" s="149">
        <f t="shared" si="69"/>
        <v>0</v>
      </c>
      <c r="AI641" s="151">
        <f t="shared" si="64"/>
        <v>0</v>
      </c>
      <c r="AJ641" s="32"/>
    </row>
    <row r="642" spans="1:36">
      <c r="A642" s="145" t="str">
        <f t="shared" si="65"/>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02"/>
      <c r="H642" s="303" t="str">
        <f>IF($G642="","-",_xlfn.XLOOKUP($G642,Appr.Meta!$A:$A,Appr.Meta!$D:$D,"-",0,1))</f>
        <v>-</v>
      </c>
      <c r="I642" s="302"/>
      <c r="J642" s="303" t="str">
        <f>IF($I642="","-",_xlfn.XLOOKUP($I642,'CC.Meta'!$A:$A,'CC.Meta'!$D:$D,"-",0,1))</f>
        <v>-</v>
      </c>
      <c r="K642" s="306" t="str">
        <f t="shared" si="66"/>
        <v>--</v>
      </c>
      <c r="L642" s="302"/>
      <c r="M642" s="133"/>
      <c r="N642" s="234"/>
      <c r="O642" s="146" t="str">
        <f>IF($N642="","-",_xlfn.XLOOKUP($N642,'FY25 Gold Book'!$A:$A,'FY25 Gold Book'!$B:$B,"-",0,1))</f>
        <v>-</v>
      </c>
      <c r="P642" s="444" t="str">
        <f>IF($N642="","-",_xlfn.XLOOKUP($N642,'FY25 Gold Book'!$A:$A,'FY25 Gold Book'!$C:$C,"-",0,1))</f>
        <v>-</v>
      </c>
      <c r="Q642" s="146" t="str">
        <f>IF($N642="","-",_xlfn.XLOOKUP($N642,'FY25 Gold Book'!$A:$A,'FY25 Gold Book'!$D:$D,"-",0,1))</f>
        <v>-</v>
      </c>
      <c r="R642" s="52"/>
      <c r="S642" s="465" t="str" cm="1">
        <f t="array" ref="S642">IFERROR(
_xlfn.IFS(
$I642=600010,"36th District Judges (CC 600010)",
$I642=600014,"36th District Staff (CC 600014)",
$I642&lt;&gt;0,_xlfn.XLOOKUP($N642,'FY25 Gold Book'!$A:$A,'FY25 Gold Book'!$F:$F,"-",0,1)),
"-")</f>
        <v>-</v>
      </c>
      <c r="T642" s="465" t="str" cm="1">
        <f t="array" ref="T642">IFERROR(
_xlfn.IFS(
OR($R642="TASS",$R642="Seasonal"),"TASS / Part-Time (FICA Only)",
$A642=13,"BSEED",
$A642=20,"DDoT",
OR($A642=48,$A642=49),"DWSD",
$A642=72,"Library",
$I642=600010,"36th District Judges",
$I642=600014,"36th District Staff",
$N642&lt;&gt;0,_xlfn.XLOOKUP($N642,'FY25 Gold Book'!$A:$A,'FY25 Gold Book'!$H:$H,"-",0,1)),
"-")</f>
        <v>-</v>
      </c>
      <c r="U642" s="678"/>
      <c r="V642" s="679"/>
      <c r="W642" s="677"/>
      <c r="X642" s="134"/>
      <c r="Y642" s="135"/>
      <c r="Z642" s="147">
        <f>_xlfn.XLOOKUP($N642,'FY25 Gold Book'!$A:$A,'FY25 Gold Book'!$E:$E,0,0,1)</f>
        <v>0</v>
      </c>
      <c r="AA642" s="680">
        <f>_xlfn.XLOOKUP($N642,'FY25 Gold Book'!$A:$A,'FY25 Gold Book'!$G:$G,0,0,1)</f>
        <v>0</v>
      </c>
      <c r="AB642" s="148">
        <f t="shared" si="67"/>
        <v>0</v>
      </c>
      <c r="AC642" s="681">
        <v>0</v>
      </c>
      <c r="AD642" s="149">
        <f t="shared" si="68"/>
        <v>0</v>
      </c>
      <c r="AE642" s="147">
        <f>_xlfn.XLOOKUP($T642,'FY25 Fringe Rates'!$X$6:$X$15,'FY25 Fringe Rates'!$Y$6:$Y$15,0,0,1)</f>
        <v>0</v>
      </c>
      <c r="AF642" s="150">
        <f t="shared" si="63"/>
        <v>0</v>
      </c>
      <c r="AG642" s="136">
        <v>0</v>
      </c>
      <c r="AH642" s="149">
        <f t="shared" si="69"/>
        <v>0</v>
      </c>
      <c r="AI642" s="151">
        <f t="shared" si="64"/>
        <v>0</v>
      </c>
      <c r="AJ642" s="32"/>
    </row>
    <row r="643" spans="1:36">
      <c r="A643" s="145" t="str">
        <f t="shared" si="65"/>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02"/>
      <c r="H643" s="303" t="str">
        <f>IF($G643="","-",_xlfn.XLOOKUP($G643,Appr.Meta!$A:$A,Appr.Meta!$D:$D,"-",0,1))</f>
        <v>-</v>
      </c>
      <c r="I643" s="302"/>
      <c r="J643" s="303" t="str">
        <f>IF($I643="","-",_xlfn.XLOOKUP($I643,'CC.Meta'!$A:$A,'CC.Meta'!$D:$D,"-",0,1))</f>
        <v>-</v>
      </c>
      <c r="K643" s="306" t="str">
        <f t="shared" si="66"/>
        <v>--</v>
      </c>
      <c r="L643" s="302"/>
      <c r="M643" s="133"/>
      <c r="N643" s="234"/>
      <c r="O643" s="146" t="str">
        <f>IF($N643="","-",_xlfn.XLOOKUP($N643,'FY25 Gold Book'!$A:$A,'FY25 Gold Book'!$B:$B,"-",0,1))</f>
        <v>-</v>
      </c>
      <c r="P643" s="444" t="str">
        <f>IF($N643="","-",_xlfn.XLOOKUP($N643,'FY25 Gold Book'!$A:$A,'FY25 Gold Book'!$C:$C,"-",0,1))</f>
        <v>-</v>
      </c>
      <c r="Q643" s="146" t="str">
        <f>IF($N643="","-",_xlfn.XLOOKUP($N643,'FY25 Gold Book'!$A:$A,'FY25 Gold Book'!$D:$D,"-",0,1))</f>
        <v>-</v>
      </c>
      <c r="R643" s="52"/>
      <c r="S643" s="465" t="str" cm="1">
        <f t="array" ref="S643">IFERROR(
_xlfn.IFS(
$I643=600010,"36th District Judges (CC 600010)",
$I643=600014,"36th District Staff (CC 600014)",
$I643&lt;&gt;0,_xlfn.XLOOKUP($N643,'FY25 Gold Book'!$A:$A,'FY25 Gold Book'!$F:$F,"-",0,1)),
"-")</f>
        <v>-</v>
      </c>
      <c r="T643" s="465" t="str" cm="1">
        <f t="array" ref="T643">IFERROR(
_xlfn.IFS(
OR($R643="TASS",$R643="Seasonal"),"TASS / Part-Time (FICA Only)",
$A643=13,"BSEED",
$A643=20,"DDoT",
OR($A643=48,$A643=49),"DWSD",
$A643=72,"Library",
$I643=600010,"36th District Judges",
$I643=600014,"36th District Staff",
$N643&lt;&gt;0,_xlfn.XLOOKUP($N643,'FY25 Gold Book'!$A:$A,'FY25 Gold Book'!$H:$H,"-",0,1)),
"-")</f>
        <v>-</v>
      </c>
      <c r="U643" s="678"/>
      <c r="V643" s="679"/>
      <c r="W643" s="677"/>
      <c r="X643" s="134"/>
      <c r="Y643" s="135"/>
      <c r="Z643" s="147">
        <f>_xlfn.XLOOKUP($N643,'FY25 Gold Book'!$A:$A,'FY25 Gold Book'!$E:$E,0,0,1)</f>
        <v>0</v>
      </c>
      <c r="AA643" s="680">
        <f>_xlfn.XLOOKUP($N643,'FY25 Gold Book'!$A:$A,'FY25 Gold Book'!$G:$G,0,0,1)</f>
        <v>0</v>
      </c>
      <c r="AB643" s="148">
        <f t="shared" si="67"/>
        <v>0</v>
      </c>
      <c r="AC643" s="681">
        <v>0</v>
      </c>
      <c r="AD643" s="149">
        <f t="shared" si="68"/>
        <v>0</v>
      </c>
      <c r="AE643" s="147">
        <f>_xlfn.XLOOKUP($T643,'FY25 Fringe Rates'!$X$6:$X$15,'FY25 Fringe Rates'!$Y$6:$Y$15,0,0,1)</f>
        <v>0</v>
      </c>
      <c r="AF643" s="150">
        <f t="shared" si="63"/>
        <v>0</v>
      </c>
      <c r="AG643" s="136">
        <v>0</v>
      </c>
      <c r="AH643" s="149">
        <f t="shared" si="69"/>
        <v>0</v>
      </c>
      <c r="AI643" s="151">
        <f t="shared" si="64"/>
        <v>0</v>
      </c>
      <c r="AJ643" s="32"/>
    </row>
    <row r="644" spans="1:36">
      <c r="A644" s="145" t="str">
        <f t="shared" si="65"/>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02"/>
      <c r="H644" s="303" t="str">
        <f>IF($G644="","-",_xlfn.XLOOKUP($G644,Appr.Meta!$A:$A,Appr.Meta!$D:$D,"-",0,1))</f>
        <v>-</v>
      </c>
      <c r="I644" s="302"/>
      <c r="J644" s="303" t="str">
        <f>IF($I644="","-",_xlfn.XLOOKUP($I644,'CC.Meta'!$A:$A,'CC.Meta'!$D:$D,"-",0,1))</f>
        <v>-</v>
      </c>
      <c r="K644" s="306" t="str">
        <f t="shared" si="66"/>
        <v>--</v>
      </c>
      <c r="L644" s="302"/>
      <c r="M644" s="133"/>
      <c r="N644" s="234"/>
      <c r="O644" s="146" t="str">
        <f>IF($N644="","-",_xlfn.XLOOKUP($N644,'FY25 Gold Book'!$A:$A,'FY25 Gold Book'!$B:$B,"-",0,1))</f>
        <v>-</v>
      </c>
      <c r="P644" s="444" t="str">
        <f>IF($N644="","-",_xlfn.XLOOKUP($N644,'FY25 Gold Book'!$A:$A,'FY25 Gold Book'!$C:$C,"-",0,1))</f>
        <v>-</v>
      </c>
      <c r="Q644" s="146" t="str">
        <f>IF($N644="","-",_xlfn.XLOOKUP($N644,'FY25 Gold Book'!$A:$A,'FY25 Gold Book'!$D:$D,"-",0,1))</f>
        <v>-</v>
      </c>
      <c r="R644" s="52"/>
      <c r="S644" s="465" t="str" cm="1">
        <f t="array" ref="S644">IFERROR(
_xlfn.IFS(
$I644=600010,"36th District Judges (CC 600010)",
$I644=600014,"36th District Staff (CC 600014)",
$I644&lt;&gt;0,_xlfn.XLOOKUP($N644,'FY25 Gold Book'!$A:$A,'FY25 Gold Book'!$F:$F,"-",0,1)),
"-")</f>
        <v>-</v>
      </c>
      <c r="T644" s="465" t="str" cm="1">
        <f t="array" ref="T644">IFERROR(
_xlfn.IFS(
OR($R644="TASS",$R644="Seasonal"),"TASS / Part-Time (FICA Only)",
$A644=13,"BSEED",
$A644=20,"DDoT",
OR($A644=48,$A644=49),"DWSD",
$A644=72,"Library",
$I644=600010,"36th District Judges",
$I644=600014,"36th District Staff",
$N644&lt;&gt;0,_xlfn.XLOOKUP($N644,'FY25 Gold Book'!$A:$A,'FY25 Gold Book'!$H:$H,"-",0,1)),
"-")</f>
        <v>-</v>
      </c>
      <c r="U644" s="678"/>
      <c r="V644" s="679"/>
      <c r="W644" s="677"/>
      <c r="X644" s="134"/>
      <c r="Y644" s="135"/>
      <c r="Z644" s="147">
        <f>_xlfn.XLOOKUP($N644,'FY25 Gold Book'!$A:$A,'FY25 Gold Book'!$E:$E,0,0,1)</f>
        <v>0</v>
      </c>
      <c r="AA644" s="680">
        <f>_xlfn.XLOOKUP($N644,'FY25 Gold Book'!$A:$A,'FY25 Gold Book'!$G:$G,0,0,1)</f>
        <v>0</v>
      </c>
      <c r="AB644" s="148">
        <f t="shared" si="67"/>
        <v>0</v>
      </c>
      <c r="AC644" s="681">
        <v>0</v>
      </c>
      <c r="AD644" s="149">
        <f t="shared" si="68"/>
        <v>0</v>
      </c>
      <c r="AE644" s="147">
        <f>_xlfn.XLOOKUP($T644,'FY25 Fringe Rates'!$X$6:$X$15,'FY25 Fringe Rates'!$Y$6:$Y$15,0,0,1)</f>
        <v>0</v>
      </c>
      <c r="AF644" s="150">
        <f t="shared" si="63"/>
        <v>0</v>
      </c>
      <c r="AG644" s="136">
        <v>0</v>
      </c>
      <c r="AH644" s="149">
        <f t="shared" si="69"/>
        <v>0</v>
      </c>
      <c r="AI644" s="151">
        <f t="shared" si="64"/>
        <v>0</v>
      </c>
      <c r="AJ644" s="32"/>
    </row>
    <row r="645" spans="1:36">
      <c r="A645" s="145" t="str">
        <f t="shared" si="65"/>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02"/>
      <c r="H645" s="303" t="str">
        <f>IF($G645="","-",_xlfn.XLOOKUP($G645,Appr.Meta!$A:$A,Appr.Meta!$D:$D,"-",0,1))</f>
        <v>-</v>
      </c>
      <c r="I645" s="302"/>
      <c r="J645" s="303" t="str">
        <f>IF($I645="","-",_xlfn.XLOOKUP($I645,'CC.Meta'!$A:$A,'CC.Meta'!$D:$D,"-",0,1))</f>
        <v>-</v>
      </c>
      <c r="K645" s="306" t="str">
        <f t="shared" si="66"/>
        <v>--</v>
      </c>
      <c r="L645" s="302"/>
      <c r="M645" s="133"/>
      <c r="N645" s="234"/>
      <c r="O645" s="146" t="str">
        <f>IF($N645="","-",_xlfn.XLOOKUP($N645,'FY25 Gold Book'!$A:$A,'FY25 Gold Book'!$B:$B,"-",0,1))</f>
        <v>-</v>
      </c>
      <c r="P645" s="444" t="str">
        <f>IF($N645="","-",_xlfn.XLOOKUP($N645,'FY25 Gold Book'!$A:$A,'FY25 Gold Book'!$C:$C,"-",0,1))</f>
        <v>-</v>
      </c>
      <c r="Q645" s="146" t="str">
        <f>IF($N645="","-",_xlfn.XLOOKUP($N645,'FY25 Gold Book'!$A:$A,'FY25 Gold Book'!$D:$D,"-",0,1))</f>
        <v>-</v>
      </c>
      <c r="R645" s="52"/>
      <c r="S645" s="465" t="str" cm="1">
        <f t="array" ref="S645">IFERROR(
_xlfn.IFS(
$I645=600010,"36th District Judges (CC 600010)",
$I645=600014,"36th District Staff (CC 600014)",
$I645&lt;&gt;0,_xlfn.XLOOKUP($N645,'FY25 Gold Book'!$A:$A,'FY25 Gold Book'!$F:$F,"-",0,1)),
"-")</f>
        <v>-</v>
      </c>
      <c r="T645" s="465" t="str" cm="1">
        <f t="array" ref="T645">IFERROR(
_xlfn.IFS(
OR($R645="TASS",$R645="Seasonal"),"TASS / Part-Time (FICA Only)",
$A645=13,"BSEED",
$A645=20,"DDoT",
OR($A645=48,$A645=49),"DWSD",
$A645=72,"Library",
$I645=600010,"36th District Judges",
$I645=600014,"36th District Staff",
$N645&lt;&gt;0,_xlfn.XLOOKUP($N645,'FY25 Gold Book'!$A:$A,'FY25 Gold Book'!$H:$H,"-",0,1)),
"-")</f>
        <v>-</v>
      </c>
      <c r="U645" s="678"/>
      <c r="V645" s="679"/>
      <c r="W645" s="677"/>
      <c r="X645" s="134"/>
      <c r="Y645" s="135"/>
      <c r="Z645" s="147">
        <f>_xlfn.XLOOKUP($N645,'FY25 Gold Book'!$A:$A,'FY25 Gold Book'!$E:$E,0,0,1)</f>
        <v>0</v>
      </c>
      <c r="AA645" s="680">
        <f>_xlfn.XLOOKUP($N645,'FY25 Gold Book'!$A:$A,'FY25 Gold Book'!$G:$G,0,0,1)</f>
        <v>0</v>
      </c>
      <c r="AB645" s="148">
        <f t="shared" si="67"/>
        <v>0</v>
      </c>
      <c r="AC645" s="681">
        <v>0</v>
      </c>
      <c r="AD645" s="149">
        <f t="shared" si="68"/>
        <v>0</v>
      </c>
      <c r="AE645" s="147">
        <f>_xlfn.XLOOKUP($T645,'FY25 Fringe Rates'!$X$6:$X$15,'FY25 Fringe Rates'!$Y$6:$Y$15,0,0,1)</f>
        <v>0</v>
      </c>
      <c r="AF645" s="150">
        <f t="shared" si="63"/>
        <v>0</v>
      </c>
      <c r="AG645" s="136">
        <v>0</v>
      </c>
      <c r="AH645" s="149">
        <f t="shared" si="69"/>
        <v>0</v>
      </c>
      <c r="AI645" s="151">
        <f t="shared" si="64"/>
        <v>0</v>
      </c>
      <c r="AJ645" s="32"/>
    </row>
    <row r="646" spans="1:36">
      <c r="A646" s="145" t="str">
        <f t="shared" si="65"/>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02"/>
      <c r="H646" s="303" t="str">
        <f>IF($G646="","-",_xlfn.XLOOKUP($G646,Appr.Meta!$A:$A,Appr.Meta!$D:$D,"-",0,1))</f>
        <v>-</v>
      </c>
      <c r="I646" s="302"/>
      <c r="J646" s="303" t="str">
        <f>IF($I646="","-",_xlfn.XLOOKUP($I646,'CC.Meta'!$A:$A,'CC.Meta'!$D:$D,"-",0,1))</f>
        <v>-</v>
      </c>
      <c r="K646" s="306" t="str">
        <f t="shared" si="66"/>
        <v>--</v>
      </c>
      <c r="L646" s="302"/>
      <c r="M646" s="133"/>
      <c r="N646" s="234"/>
      <c r="O646" s="146" t="str">
        <f>IF($N646="","-",_xlfn.XLOOKUP($N646,'FY25 Gold Book'!$A:$A,'FY25 Gold Book'!$B:$B,"-",0,1))</f>
        <v>-</v>
      </c>
      <c r="P646" s="444" t="str">
        <f>IF($N646="","-",_xlfn.XLOOKUP($N646,'FY25 Gold Book'!$A:$A,'FY25 Gold Book'!$C:$C,"-",0,1))</f>
        <v>-</v>
      </c>
      <c r="Q646" s="146" t="str">
        <f>IF($N646="","-",_xlfn.XLOOKUP($N646,'FY25 Gold Book'!$A:$A,'FY25 Gold Book'!$D:$D,"-",0,1))</f>
        <v>-</v>
      </c>
      <c r="R646" s="52"/>
      <c r="S646" s="465" t="str" cm="1">
        <f t="array" ref="S646">IFERROR(
_xlfn.IFS(
$I646=600010,"36th District Judges (CC 600010)",
$I646=600014,"36th District Staff (CC 600014)",
$I646&lt;&gt;0,_xlfn.XLOOKUP($N646,'FY25 Gold Book'!$A:$A,'FY25 Gold Book'!$F:$F,"-",0,1)),
"-")</f>
        <v>-</v>
      </c>
      <c r="T646" s="465" t="str" cm="1">
        <f t="array" ref="T646">IFERROR(
_xlfn.IFS(
OR($R646="TASS",$R646="Seasonal"),"TASS / Part-Time (FICA Only)",
$A646=13,"BSEED",
$A646=20,"DDoT",
OR($A646=48,$A646=49),"DWSD",
$A646=72,"Library",
$I646=600010,"36th District Judges",
$I646=600014,"36th District Staff",
$N646&lt;&gt;0,_xlfn.XLOOKUP($N646,'FY25 Gold Book'!$A:$A,'FY25 Gold Book'!$H:$H,"-",0,1)),
"-")</f>
        <v>-</v>
      </c>
      <c r="U646" s="678"/>
      <c r="V646" s="679"/>
      <c r="W646" s="677"/>
      <c r="X646" s="134"/>
      <c r="Y646" s="135"/>
      <c r="Z646" s="147">
        <f>_xlfn.XLOOKUP($N646,'FY25 Gold Book'!$A:$A,'FY25 Gold Book'!$E:$E,0,0,1)</f>
        <v>0</v>
      </c>
      <c r="AA646" s="680">
        <f>_xlfn.XLOOKUP($N646,'FY25 Gold Book'!$A:$A,'FY25 Gold Book'!$G:$G,0,0,1)</f>
        <v>0</v>
      </c>
      <c r="AB646" s="148">
        <f t="shared" si="67"/>
        <v>0</v>
      </c>
      <c r="AC646" s="681">
        <v>0</v>
      </c>
      <c r="AD646" s="149">
        <f t="shared" si="68"/>
        <v>0</v>
      </c>
      <c r="AE646" s="147">
        <f>_xlfn.XLOOKUP($T646,'FY25 Fringe Rates'!$X$6:$X$15,'FY25 Fringe Rates'!$Y$6:$Y$15,0,0,1)</f>
        <v>0</v>
      </c>
      <c r="AF646" s="150">
        <f t="shared" si="63"/>
        <v>0</v>
      </c>
      <c r="AG646" s="136">
        <v>0</v>
      </c>
      <c r="AH646" s="149">
        <f t="shared" si="69"/>
        <v>0</v>
      </c>
      <c r="AI646" s="151">
        <f t="shared" si="64"/>
        <v>0</v>
      </c>
      <c r="AJ646" s="32"/>
    </row>
    <row r="647" spans="1:36">
      <c r="A647" s="145" t="str">
        <f t="shared" si="65"/>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02"/>
      <c r="H647" s="303" t="str">
        <f>IF($G647="","-",_xlfn.XLOOKUP($G647,Appr.Meta!$A:$A,Appr.Meta!$D:$D,"-",0,1))</f>
        <v>-</v>
      </c>
      <c r="I647" s="302"/>
      <c r="J647" s="303" t="str">
        <f>IF($I647="","-",_xlfn.XLOOKUP($I647,'CC.Meta'!$A:$A,'CC.Meta'!$D:$D,"-",0,1))</f>
        <v>-</v>
      </c>
      <c r="K647" s="306" t="str">
        <f t="shared" si="66"/>
        <v>--</v>
      </c>
      <c r="L647" s="302"/>
      <c r="M647" s="133"/>
      <c r="N647" s="234"/>
      <c r="O647" s="146" t="str">
        <f>IF($N647="","-",_xlfn.XLOOKUP($N647,'FY25 Gold Book'!$A:$A,'FY25 Gold Book'!$B:$B,"-",0,1))</f>
        <v>-</v>
      </c>
      <c r="P647" s="444" t="str">
        <f>IF($N647="","-",_xlfn.XLOOKUP($N647,'FY25 Gold Book'!$A:$A,'FY25 Gold Book'!$C:$C,"-",0,1))</f>
        <v>-</v>
      </c>
      <c r="Q647" s="146" t="str">
        <f>IF($N647="","-",_xlfn.XLOOKUP($N647,'FY25 Gold Book'!$A:$A,'FY25 Gold Book'!$D:$D,"-",0,1))</f>
        <v>-</v>
      </c>
      <c r="R647" s="52"/>
      <c r="S647" s="465" t="str" cm="1">
        <f t="array" ref="S647">IFERROR(
_xlfn.IFS(
$I647=600010,"36th District Judges (CC 600010)",
$I647=600014,"36th District Staff (CC 600014)",
$I647&lt;&gt;0,_xlfn.XLOOKUP($N647,'FY25 Gold Book'!$A:$A,'FY25 Gold Book'!$F:$F,"-",0,1)),
"-")</f>
        <v>-</v>
      </c>
      <c r="T647" s="465" t="str" cm="1">
        <f t="array" ref="T647">IFERROR(
_xlfn.IFS(
OR($R647="TASS",$R647="Seasonal"),"TASS / Part-Time (FICA Only)",
$A647=13,"BSEED",
$A647=20,"DDoT",
OR($A647=48,$A647=49),"DWSD",
$A647=72,"Library",
$I647=600010,"36th District Judges",
$I647=600014,"36th District Staff",
$N647&lt;&gt;0,_xlfn.XLOOKUP($N647,'FY25 Gold Book'!$A:$A,'FY25 Gold Book'!$H:$H,"-",0,1)),
"-")</f>
        <v>-</v>
      </c>
      <c r="U647" s="678"/>
      <c r="V647" s="679"/>
      <c r="W647" s="677"/>
      <c r="X647" s="134"/>
      <c r="Y647" s="135"/>
      <c r="Z647" s="147">
        <f>_xlfn.XLOOKUP($N647,'FY25 Gold Book'!$A:$A,'FY25 Gold Book'!$E:$E,0,0,1)</f>
        <v>0</v>
      </c>
      <c r="AA647" s="680">
        <f>_xlfn.XLOOKUP($N647,'FY25 Gold Book'!$A:$A,'FY25 Gold Book'!$G:$G,0,0,1)</f>
        <v>0</v>
      </c>
      <c r="AB647" s="148">
        <f t="shared" si="67"/>
        <v>0</v>
      </c>
      <c r="AC647" s="681">
        <v>0</v>
      </c>
      <c r="AD647" s="149">
        <f t="shared" si="68"/>
        <v>0</v>
      </c>
      <c r="AE647" s="147">
        <f>_xlfn.XLOOKUP($T647,'FY25 Fringe Rates'!$X$6:$X$15,'FY25 Fringe Rates'!$Y$6:$Y$15,0,0,1)</f>
        <v>0</v>
      </c>
      <c r="AF647" s="150">
        <f t="shared" si="63"/>
        <v>0</v>
      </c>
      <c r="AG647" s="136">
        <v>0</v>
      </c>
      <c r="AH647" s="149">
        <f t="shared" si="69"/>
        <v>0</v>
      </c>
      <c r="AI647" s="151">
        <f t="shared" si="64"/>
        <v>0</v>
      </c>
      <c r="AJ647" s="32"/>
    </row>
    <row r="648" spans="1:36">
      <c r="A648" s="145" t="str">
        <f t="shared" si="65"/>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02"/>
      <c r="H648" s="303" t="str">
        <f>IF($G648="","-",_xlfn.XLOOKUP($G648,Appr.Meta!$A:$A,Appr.Meta!$D:$D,"-",0,1))</f>
        <v>-</v>
      </c>
      <c r="I648" s="302"/>
      <c r="J648" s="303" t="str">
        <f>IF($I648="","-",_xlfn.XLOOKUP($I648,'CC.Meta'!$A:$A,'CC.Meta'!$D:$D,"-",0,1))</f>
        <v>-</v>
      </c>
      <c r="K648" s="306" t="str">
        <f t="shared" si="66"/>
        <v>--</v>
      </c>
      <c r="L648" s="302"/>
      <c r="M648" s="133"/>
      <c r="N648" s="234"/>
      <c r="O648" s="146" t="str">
        <f>IF($N648="","-",_xlfn.XLOOKUP($N648,'FY25 Gold Book'!$A:$A,'FY25 Gold Book'!$B:$B,"-",0,1))</f>
        <v>-</v>
      </c>
      <c r="P648" s="444" t="str">
        <f>IF($N648="","-",_xlfn.XLOOKUP($N648,'FY25 Gold Book'!$A:$A,'FY25 Gold Book'!$C:$C,"-",0,1))</f>
        <v>-</v>
      </c>
      <c r="Q648" s="146" t="str">
        <f>IF($N648="","-",_xlfn.XLOOKUP($N648,'FY25 Gold Book'!$A:$A,'FY25 Gold Book'!$D:$D,"-",0,1))</f>
        <v>-</v>
      </c>
      <c r="R648" s="52"/>
      <c r="S648" s="465" t="str" cm="1">
        <f t="array" ref="S648">IFERROR(
_xlfn.IFS(
$I648=600010,"36th District Judges (CC 600010)",
$I648=600014,"36th District Staff (CC 600014)",
$I648&lt;&gt;0,_xlfn.XLOOKUP($N648,'FY25 Gold Book'!$A:$A,'FY25 Gold Book'!$F:$F,"-",0,1)),
"-")</f>
        <v>-</v>
      </c>
      <c r="T648" s="465" t="str" cm="1">
        <f t="array" ref="T648">IFERROR(
_xlfn.IFS(
OR($R648="TASS",$R648="Seasonal"),"TASS / Part-Time (FICA Only)",
$A648=13,"BSEED",
$A648=20,"DDoT",
OR($A648=48,$A648=49),"DWSD",
$A648=72,"Library",
$I648=600010,"36th District Judges",
$I648=600014,"36th District Staff",
$N648&lt;&gt;0,_xlfn.XLOOKUP($N648,'FY25 Gold Book'!$A:$A,'FY25 Gold Book'!$H:$H,"-",0,1)),
"-")</f>
        <v>-</v>
      </c>
      <c r="U648" s="678"/>
      <c r="V648" s="679"/>
      <c r="W648" s="677"/>
      <c r="X648" s="134"/>
      <c r="Y648" s="135"/>
      <c r="Z648" s="147">
        <f>_xlfn.XLOOKUP($N648,'FY25 Gold Book'!$A:$A,'FY25 Gold Book'!$E:$E,0,0,1)</f>
        <v>0</v>
      </c>
      <c r="AA648" s="680">
        <f>_xlfn.XLOOKUP($N648,'FY25 Gold Book'!$A:$A,'FY25 Gold Book'!$G:$G,0,0,1)</f>
        <v>0</v>
      </c>
      <c r="AB648" s="148">
        <f t="shared" si="67"/>
        <v>0</v>
      </c>
      <c r="AC648" s="681">
        <v>0</v>
      </c>
      <c r="AD648" s="149">
        <f t="shared" si="68"/>
        <v>0</v>
      </c>
      <c r="AE648" s="147">
        <f>_xlfn.XLOOKUP($T648,'FY25 Fringe Rates'!$X$6:$X$15,'FY25 Fringe Rates'!$Y$6:$Y$15,0,0,1)</f>
        <v>0</v>
      </c>
      <c r="AF648" s="150">
        <f t="shared" si="63"/>
        <v>0</v>
      </c>
      <c r="AG648" s="136">
        <v>0</v>
      </c>
      <c r="AH648" s="149">
        <f t="shared" si="69"/>
        <v>0</v>
      </c>
      <c r="AI648" s="151">
        <f t="shared" si="64"/>
        <v>0</v>
      </c>
      <c r="AJ648" s="32"/>
    </row>
    <row r="649" spans="1:36">
      <c r="A649" s="145" t="str">
        <f t="shared" si="65"/>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02"/>
      <c r="H649" s="303" t="str">
        <f>IF($G649="","-",_xlfn.XLOOKUP($G649,Appr.Meta!$A:$A,Appr.Meta!$D:$D,"-",0,1))</f>
        <v>-</v>
      </c>
      <c r="I649" s="302"/>
      <c r="J649" s="303" t="str">
        <f>IF($I649="","-",_xlfn.XLOOKUP($I649,'CC.Meta'!$A:$A,'CC.Meta'!$D:$D,"-",0,1))</f>
        <v>-</v>
      </c>
      <c r="K649" s="306" t="str">
        <f t="shared" si="66"/>
        <v>--</v>
      </c>
      <c r="L649" s="302"/>
      <c r="M649" s="133"/>
      <c r="N649" s="234"/>
      <c r="O649" s="146" t="str">
        <f>IF($N649="","-",_xlfn.XLOOKUP($N649,'FY25 Gold Book'!$A:$A,'FY25 Gold Book'!$B:$B,"-",0,1))</f>
        <v>-</v>
      </c>
      <c r="P649" s="444" t="str">
        <f>IF($N649="","-",_xlfn.XLOOKUP($N649,'FY25 Gold Book'!$A:$A,'FY25 Gold Book'!$C:$C,"-",0,1))</f>
        <v>-</v>
      </c>
      <c r="Q649" s="146" t="str">
        <f>IF($N649="","-",_xlfn.XLOOKUP($N649,'FY25 Gold Book'!$A:$A,'FY25 Gold Book'!$D:$D,"-",0,1))</f>
        <v>-</v>
      </c>
      <c r="R649" s="52"/>
      <c r="S649" s="465" t="str" cm="1">
        <f t="array" ref="S649">IFERROR(
_xlfn.IFS(
$I649=600010,"36th District Judges (CC 600010)",
$I649=600014,"36th District Staff (CC 600014)",
$I649&lt;&gt;0,_xlfn.XLOOKUP($N649,'FY25 Gold Book'!$A:$A,'FY25 Gold Book'!$F:$F,"-",0,1)),
"-")</f>
        <v>-</v>
      </c>
      <c r="T649" s="465" t="str" cm="1">
        <f t="array" ref="T649">IFERROR(
_xlfn.IFS(
OR($R649="TASS",$R649="Seasonal"),"TASS / Part-Time (FICA Only)",
$A649=13,"BSEED",
$A649=20,"DDoT",
OR($A649=48,$A649=49),"DWSD",
$A649=72,"Library",
$I649=600010,"36th District Judges",
$I649=600014,"36th District Staff",
$N649&lt;&gt;0,_xlfn.XLOOKUP($N649,'FY25 Gold Book'!$A:$A,'FY25 Gold Book'!$H:$H,"-",0,1)),
"-")</f>
        <v>-</v>
      </c>
      <c r="U649" s="678"/>
      <c r="V649" s="679"/>
      <c r="W649" s="677"/>
      <c r="X649" s="134"/>
      <c r="Y649" s="135"/>
      <c r="Z649" s="147">
        <f>_xlfn.XLOOKUP($N649,'FY25 Gold Book'!$A:$A,'FY25 Gold Book'!$E:$E,0,0,1)</f>
        <v>0</v>
      </c>
      <c r="AA649" s="680">
        <f>_xlfn.XLOOKUP($N649,'FY25 Gold Book'!$A:$A,'FY25 Gold Book'!$G:$G,0,0,1)</f>
        <v>0</v>
      </c>
      <c r="AB649" s="148">
        <f t="shared" si="67"/>
        <v>0</v>
      </c>
      <c r="AC649" s="681">
        <v>0</v>
      </c>
      <c r="AD649" s="149">
        <f t="shared" si="68"/>
        <v>0</v>
      </c>
      <c r="AE649" s="147">
        <f>_xlfn.XLOOKUP($T649,'FY25 Fringe Rates'!$X$6:$X$15,'FY25 Fringe Rates'!$Y$6:$Y$15,0,0,1)</f>
        <v>0</v>
      </c>
      <c r="AF649" s="150">
        <f t="shared" si="63"/>
        <v>0</v>
      </c>
      <c r="AG649" s="136">
        <v>0</v>
      </c>
      <c r="AH649" s="149">
        <f t="shared" si="69"/>
        <v>0</v>
      </c>
      <c r="AI649" s="151">
        <f t="shared" si="64"/>
        <v>0</v>
      </c>
      <c r="AJ649" s="32"/>
    </row>
    <row r="650" spans="1:36">
      <c r="A650" s="145" t="str">
        <f t="shared" si="65"/>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02"/>
      <c r="H650" s="303" t="str">
        <f>IF($G650="","-",_xlfn.XLOOKUP($G650,Appr.Meta!$A:$A,Appr.Meta!$D:$D,"-",0,1))</f>
        <v>-</v>
      </c>
      <c r="I650" s="302"/>
      <c r="J650" s="303" t="str">
        <f>IF($I650="","-",_xlfn.XLOOKUP($I650,'CC.Meta'!$A:$A,'CC.Meta'!$D:$D,"-",0,1))</f>
        <v>-</v>
      </c>
      <c r="K650" s="306" t="str">
        <f t="shared" si="66"/>
        <v>--</v>
      </c>
      <c r="L650" s="302"/>
      <c r="M650" s="133"/>
      <c r="N650" s="234"/>
      <c r="O650" s="146" t="str">
        <f>IF($N650="","-",_xlfn.XLOOKUP($N650,'FY25 Gold Book'!$A:$A,'FY25 Gold Book'!$B:$B,"-",0,1))</f>
        <v>-</v>
      </c>
      <c r="P650" s="444" t="str">
        <f>IF($N650="","-",_xlfn.XLOOKUP($N650,'FY25 Gold Book'!$A:$A,'FY25 Gold Book'!$C:$C,"-",0,1))</f>
        <v>-</v>
      </c>
      <c r="Q650" s="146" t="str">
        <f>IF($N650="","-",_xlfn.XLOOKUP($N650,'FY25 Gold Book'!$A:$A,'FY25 Gold Book'!$D:$D,"-",0,1))</f>
        <v>-</v>
      </c>
      <c r="R650" s="52"/>
      <c r="S650" s="465" t="str" cm="1">
        <f t="array" ref="S650">IFERROR(
_xlfn.IFS(
$I650=600010,"36th District Judges (CC 600010)",
$I650=600014,"36th District Staff (CC 600014)",
$I650&lt;&gt;0,_xlfn.XLOOKUP($N650,'FY25 Gold Book'!$A:$A,'FY25 Gold Book'!$F:$F,"-",0,1)),
"-")</f>
        <v>-</v>
      </c>
      <c r="T650" s="465" t="str" cm="1">
        <f t="array" ref="T650">IFERROR(
_xlfn.IFS(
OR($R650="TASS",$R650="Seasonal"),"TASS / Part-Time (FICA Only)",
$A650=13,"BSEED",
$A650=20,"DDoT",
OR($A650=48,$A650=49),"DWSD",
$A650=72,"Library",
$I650=600010,"36th District Judges",
$I650=600014,"36th District Staff",
$N650&lt;&gt;0,_xlfn.XLOOKUP($N650,'FY25 Gold Book'!$A:$A,'FY25 Gold Book'!$H:$H,"-",0,1)),
"-")</f>
        <v>-</v>
      </c>
      <c r="U650" s="678"/>
      <c r="V650" s="679"/>
      <c r="W650" s="677"/>
      <c r="X650" s="134"/>
      <c r="Y650" s="135"/>
      <c r="Z650" s="147">
        <f>_xlfn.XLOOKUP($N650,'FY25 Gold Book'!$A:$A,'FY25 Gold Book'!$E:$E,0,0,1)</f>
        <v>0</v>
      </c>
      <c r="AA650" s="680">
        <f>_xlfn.XLOOKUP($N650,'FY25 Gold Book'!$A:$A,'FY25 Gold Book'!$G:$G,0,0,1)</f>
        <v>0</v>
      </c>
      <c r="AB650" s="148">
        <f t="shared" si="67"/>
        <v>0</v>
      </c>
      <c r="AC650" s="681">
        <v>0</v>
      </c>
      <c r="AD650" s="149">
        <f t="shared" si="68"/>
        <v>0</v>
      </c>
      <c r="AE650" s="147">
        <f>_xlfn.XLOOKUP($T650,'FY25 Fringe Rates'!$X$6:$X$15,'FY25 Fringe Rates'!$Y$6:$Y$15,0,0,1)</f>
        <v>0</v>
      </c>
      <c r="AF650" s="150">
        <f t="shared" si="63"/>
        <v>0</v>
      </c>
      <c r="AG650" s="136">
        <v>0</v>
      </c>
      <c r="AH650" s="149">
        <f t="shared" si="69"/>
        <v>0</v>
      </c>
      <c r="AI650" s="151">
        <f t="shared" si="64"/>
        <v>0</v>
      </c>
      <c r="AJ650" s="32"/>
    </row>
    <row r="651" spans="1:36">
      <c r="A651" s="145" t="str">
        <f t="shared" si="65"/>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02"/>
      <c r="H651" s="303" t="str">
        <f>IF($G651="","-",_xlfn.XLOOKUP($G651,Appr.Meta!$A:$A,Appr.Meta!$D:$D,"-",0,1))</f>
        <v>-</v>
      </c>
      <c r="I651" s="302"/>
      <c r="J651" s="303" t="str">
        <f>IF($I651="","-",_xlfn.XLOOKUP($I651,'CC.Meta'!$A:$A,'CC.Meta'!$D:$D,"-",0,1))</f>
        <v>-</v>
      </c>
      <c r="K651" s="306" t="str">
        <f t="shared" si="66"/>
        <v>--</v>
      </c>
      <c r="L651" s="302"/>
      <c r="M651" s="133"/>
      <c r="N651" s="234"/>
      <c r="O651" s="146" t="str">
        <f>IF($N651="","-",_xlfn.XLOOKUP($N651,'FY25 Gold Book'!$A:$A,'FY25 Gold Book'!$B:$B,"-",0,1))</f>
        <v>-</v>
      </c>
      <c r="P651" s="444" t="str">
        <f>IF($N651="","-",_xlfn.XLOOKUP($N651,'FY25 Gold Book'!$A:$A,'FY25 Gold Book'!$C:$C,"-",0,1))</f>
        <v>-</v>
      </c>
      <c r="Q651" s="146" t="str">
        <f>IF($N651="","-",_xlfn.XLOOKUP($N651,'FY25 Gold Book'!$A:$A,'FY25 Gold Book'!$D:$D,"-",0,1))</f>
        <v>-</v>
      </c>
      <c r="R651" s="52"/>
      <c r="S651" s="465" t="str" cm="1">
        <f t="array" ref="S651">IFERROR(
_xlfn.IFS(
$I651=600010,"36th District Judges (CC 600010)",
$I651=600014,"36th District Staff (CC 600014)",
$I651&lt;&gt;0,_xlfn.XLOOKUP($N651,'FY25 Gold Book'!$A:$A,'FY25 Gold Book'!$F:$F,"-",0,1)),
"-")</f>
        <v>-</v>
      </c>
      <c r="T651" s="465" t="str" cm="1">
        <f t="array" ref="T651">IFERROR(
_xlfn.IFS(
OR($R651="TASS",$R651="Seasonal"),"TASS / Part-Time (FICA Only)",
$A651=13,"BSEED",
$A651=20,"DDoT",
OR($A651=48,$A651=49),"DWSD",
$A651=72,"Library",
$I651=600010,"36th District Judges",
$I651=600014,"36th District Staff",
$N651&lt;&gt;0,_xlfn.XLOOKUP($N651,'FY25 Gold Book'!$A:$A,'FY25 Gold Book'!$H:$H,"-",0,1)),
"-")</f>
        <v>-</v>
      </c>
      <c r="U651" s="678"/>
      <c r="V651" s="679"/>
      <c r="W651" s="677"/>
      <c r="X651" s="134"/>
      <c r="Y651" s="135"/>
      <c r="Z651" s="147">
        <f>_xlfn.XLOOKUP($N651,'FY25 Gold Book'!$A:$A,'FY25 Gold Book'!$E:$E,0,0,1)</f>
        <v>0</v>
      </c>
      <c r="AA651" s="680">
        <f>_xlfn.XLOOKUP($N651,'FY25 Gold Book'!$A:$A,'FY25 Gold Book'!$G:$G,0,0,1)</f>
        <v>0</v>
      </c>
      <c r="AB651" s="148">
        <f t="shared" si="67"/>
        <v>0</v>
      </c>
      <c r="AC651" s="681">
        <v>0</v>
      </c>
      <c r="AD651" s="149">
        <f t="shared" si="68"/>
        <v>0</v>
      </c>
      <c r="AE651" s="147">
        <f>_xlfn.XLOOKUP($T651,'FY25 Fringe Rates'!$X$6:$X$15,'FY25 Fringe Rates'!$Y$6:$Y$15,0,0,1)</f>
        <v>0</v>
      </c>
      <c r="AF651" s="150">
        <f t="shared" si="63"/>
        <v>0</v>
      </c>
      <c r="AG651" s="136">
        <v>0</v>
      </c>
      <c r="AH651" s="149">
        <f t="shared" si="69"/>
        <v>0</v>
      </c>
      <c r="AI651" s="151">
        <f t="shared" si="64"/>
        <v>0</v>
      </c>
      <c r="AJ651" s="32"/>
    </row>
    <row r="652" spans="1:36">
      <c r="A652" s="145" t="str">
        <f t="shared" si="65"/>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02"/>
      <c r="H652" s="303" t="str">
        <f>IF($G652="","-",_xlfn.XLOOKUP($G652,Appr.Meta!$A:$A,Appr.Meta!$D:$D,"-",0,1))</f>
        <v>-</v>
      </c>
      <c r="I652" s="302"/>
      <c r="J652" s="303" t="str">
        <f>IF($I652="","-",_xlfn.XLOOKUP($I652,'CC.Meta'!$A:$A,'CC.Meta'!$D:$D,"-",0,1))</f>
        <v>-</v>
      </c>
      <c r="K652" s="306" t="str">
        <f t="shared" si="66"/>
        <v>--</v>
      </c>
      <c r="L652" s="302"/>
      <c r="M652" s="133"/>
      <c r="N652" s="234"/>
      <c r="O652" s="146" t="str">
        <f>IF($N652="","-",_xlfn.XLOOKUP($N652,'FY25 Gold Book'!$A:$A,'FY25 Gold Book'!$B:$B,"-",0,1))</f>
        <v>-</v>
      </c>
      <c r="P652" s="444" t="str">
        <f>IF($N652="","-",_xlfn.XLOOKUP($N652,'FY25 Gold Book'!$A:$A,'FY25 Gold Book'!$C:$C,"-",0,1))</f>
        <v>-</v>
      </c>
      <c r="Q652" s="146" t="str">
        <f>IF($N652="","-",_xlfn.XLOOKUP($N652,'FY25 Gold Book'!$A:$A,'FY25 Gold Book'!$D:$D,"-",0,1))</f>
        <v>-</v>
      </c>
      <c r="R652" s="52"/>
      <c r="S652" s="465" t="str" cm="1">
        <f t="array" ref="S652">IFERROR(
_xlfn.IFS(
$I652=600010,"36th District Judges (CC 600010)",
$I652=600014,"36th District Staff (CC 600014)",
$I652&lt;&gt;0,_xlfn.XLOOKUP($N652,'FY25 Gold Book'!$A:$A,'FY25 Gold Book'!$F:$F,"-",0,1)),
"-")</f>
        <v>-</v>
      </c>
      <c r="T652" s="465" t="str" cm="1">
        <f t="array" ref="T652">IFERROR(
_xlfn.IFS(
OR($R652="TASS",$R652="Seasonal"),"TASS / Part-Time (FICA Only)",
$A652=13,"BSEED",
$A652=20,"DDoT",
OR($A652=48,$A652=49),"DWSD",
$A652=72,"Library",
$I652=600010,"36th District Judges",
$I652=600014,"36th District Staff",
$N652&lt;&gt;0,_xlfn.XLOOKUP($N652,'FY25 Gold Book'!$A:$A,'FY25 Gold Book'!$H:$H,"-",0,1)),
"-")</f>
        <v>-</v>
      </c>
      <c r="U652" s="678"/>
      <c r="V652" s="679"/>
      <c r="W652" s="677"/>
      <c r="X652" s="134"/>
      <c r="Y652" s="135"/>
      <c r="Z652" s="147">
        <f>_xlfn.XLOOKUP($N652,'FY25 Gold Book'!$A:$A,'FY25 Gold Book'!$E:$E,0,0,1)</f>
        <v>0</v>
      </c>
      <c r="AA652" s="680">
        <f>_xlfn.XLOOKUP($N652,'FY25 Gold Book'!$A:$A,'FY25 Gold Book'!$G:$G,0,0,1)</f>
        <v>0</v>
      </c>
      <c r="AB652" s="148">
        <f t="shared" si="67"/>
        <v>0</v>
      </c>
      <c r="AC652" s="681">
        <v>0</v>
      </c>
      <c r="AD652" s="149">
        <f t="shared" si="68"/>
        <v>0</v>
      </c>
      <c r="AE652" s="147">
        <f>_xlfn.XLOOKUP($T652,'FY25 Fringe Rates'!$X$6:$X$15,'FY25 Fringe Rates'!$Y$6:$Y$15,0,0,1)</f>
        <v>0</v>
      </c>
      <c r="AF652" s="150">
        <f t="shared" si="63"/>
        <v>0</v>
      </c>
      <c r="AG652" s="136">
        <v>0</v>
      </c>
      <c r="AH652" s="149">
        <f t="shared" si="69"/>
        <v>0</v>
      </c>
      <c r="AI652" s="151">
        <f t="shared" si="64"/>
        <v>0</v>
      </c>
      <c r="AJ652" s="32"/>
    </row>
    <row r="653" spans="1:36">
      <c r="A653" s="145" t="str">
        <f t="shared" si="65"/>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02"/>
      <c r="H653" s="303" t="str">
        <f>IF($G653="","-",_xlfn.XLOOKUP($G653,Appr.Meta!$A:$A,Appr.Meta!$D:$D,"-",0,1))</f>
        <v>-</v>
      </c>
      <c r="I653" s="302"/>
      <c r="J653" s="303" t="str">
        <f>IF($I653="","-",_xlfn.XLOOKUP($I653,'CC.Meta'!$A:$A,'CC.Meta'!$D:$D,"-",0,1))</f>
        <v>-</v>
      </c>
      <c r="K653" s="306" t="str">
        <f t="shared" si="66"/>
        <v>--</v>
      </c>
      <c r="L653" s="302"/>
      <c r="M653" s="133"/>
      <c r="N653" s="234"/>
      <c r="O653" s="146" t="str">
        <f>IF($N653="","-",_xlfn.XLOOKUP($N653,'FY25 Gold Book'!$A:$A,'FY25 Gold Book'!$B:$B,"-",0,1))</f>
        <v>-</v>
      </c>
      <c r="P653" s="444" t="str">
        <f>IF($N653="","-",_xlfn.XLOOKUP($N653,'FY25 Gold Book'!$A:$A,'FY25 Gold Book'!$C:$C,"-",0,1))</f>
        <v>-</v>
      </c>
      <c r="Q653" s="146" t="str">
        <f>IF($N653="","-",_xlfn.XLOOKUP($N653,'FY25 Gold Book'!$A:$A,'FY25 Gold Book'!$D:$D,"-",0,1))</f>
        <v>-</v>
      </c>
      <c r="R653" s="52"/>
      <c r="S653" s="465" t="str" cm="1">
        <f t="array" ref="S653">IFERROR(
_xlfn.IFS(
$I653=600010,"36th District Judges (CC 600010)",
$I653=600014,"36th District Staff (CC 600014)",
$I653&lt;&gt;0,_xlfn.XLOOKUP($N653,'FY25 Gold Book'!$A:$A,'FY25 Gold Book'!$F:$F,"-",0,1)),
"-")</f>
        <v>-</v>
      </c>
      <c r="T653" s="465" t="str" cm="1">
        <f t="array" ref="T653">IFERROR(
_xlfn.IFS(
OR($R653="TASS",$R653="Seasonal"),"TASS / Part-Time (FICA Only)",
$A653=13,"BSEED",
$A653=20,"DDoT",
OR($A653=48,$A653=49),"DWSD",
$A653=72,"Library",
$I653=600010,"36th District Judges",
$I653=600014,"36th District Staff",
$N653&lt;&gt;0,_xlfn.XLOOKUP($N653,'FY25 Gold Book'!$A:$A,'FY25 Gold Book'!$H:$H,"-",0,1)),
"-")</f>
        <v>-</v>
      </c>
      <c r="U653" s="678"/>
      <c r="V653" s="679"/>
      <c r="W653" s="677"/>
      <c r="X653" s="134"/>
      <c r="Y653" s="135"/>
      <c r="Z653" s="147">
        <f>_xlfn.XLOOKUP($N653,'FY25 Gold Book'!$A:$A,'FY25 Gold Book'!$E:$E,0,0,1)</f>
        <v>0</v>
      </c>
      <c r="AA653" s="680">
        <f>_xlfn.XLOOKUP($N653,'FY25 Gold Book'!$A:$A,'FY25 Gold Book'!$G:$G,0,0,1)</f>
        <v>0</v>
      </c>
      <c r="AB653" s="148">
        <f t="shared" si="67"/>
        <v>0</v>
      </c>
      <c r="AC653" s="681">
        <v>0</v>
      </c>
      <c r="AD653" s="149">
        <f t="shared" si="68"/>
        <v>0</v>
      </c>
      <c r="AE653" s="147">
        <f>_xlfn.XLOOKUP($T653,'FY25 Fringe Rates'!$X$6:$X$15,'FY25 Fringe Rates'!$Y$6:$Y$15,0,0,1)</f>
        <v>0</v>
      </c>
      <c r="AF653" s="150">
        <f t="shared" si="63"/>
        <v>0</v>
      </c>
      <c r="AG653" s="136">
        <v>0</v>
      </c>
      <c r="AH653" s="149">
        <f t="shared" si="69"/>
        <v>0</v>
      </c>
      <c r="AI653" s="151">
        <f t="shared" si="64"/>
        <v>0</v>
      </c>
      <c r="AJ653" s="32"/>
    </row>
    <row r="654" spans="1:36">
      <c r="A654" s="145" t="str">
        <f t="shared" si="65"/>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02"/>
      <c r="H654" s="303" t="str">
        <f>IF($G654="","-",_xlfn.XLOOKUP($G654,Appr.Meta!$A:$A,Appr.Meta!$D:$D,"-",0,1))</f>
        <v>-</v>
      </c>
      <c r="I654" s="302"/>
      <c r="J654" s="303" t="str">
        <f>IF($I654="","-",_xlfn.XLOOKUP($I654,'CC.Meta'!$A:$A,'CC.Meta'!$D:$D,"-",0,1))</f>
        <v>-</v>
      </c>
      <c r="K654" s="306" t="str">
        <f t="shared" si="66"/>
        <v>--</v>
      </c>
      <c r="L654" s="302"/>
      <c r="M654" s="133"/>
      <c r="N654" s="234"/>
      <c r="O654" s="146" t="str">
        <f>IF($N654="","-",_xlfn.XLOOKUP($N654,'FY25 Gold Book'!$A:$A,'FY25 Gold Book'!$B:$B,"-",0,1))</f>
        <v>-</v>
      </c>
      <c r="P654" s="444" t="str">
        <f>IF($N654="","-",_xlfn.XLOOKUP($N654,'FY25 Gold Book'!$A:$A,'FY25 Gold Book'!$C:$C,"-",0,1))</f>
        <v>-</v>
      </c>
      <c r="Q654" s="146" t="str">
        <f>IF($N654="","-",_xlfn.XLOOKUP($N654,'FY25 Gold Book'!$A:$A,'FY25 Gold Book'!$D:$D,"-",0,1))</f>
        <v>-</v>
      </c>
      <c r="R654" s="52"/>
      <c r="S654" s="465" t="str" cm="1">
        <f t="array" ref="S654">IFERROR(
_xlfn.IFS(
$I654=600010,"36th District Judges (CC 600010)",
$I654=600014,"36th District Staff (CC 600014)",
$I654&lt;&gt;0,_xlfn.XLOOKUP($N654,'FY25 Gold Book'!$A:$A,'FY25 Gold Book'!$F:$F,"-",0,1)),
"-")</f>
        <v>-</v>
      </c>
      <c r="T654" s="465" t="str" cm="1">
        <f t="array" ref="T654">IFERROR(
_xlfn.IFS(
OR($R654="TASS",$R654="Seasonal"),"TASS / Part-Time (FICA Only)",
$A654=13,"BSEED",
$A654=20,"DDoT",
OR($A654=48,$A654=49),"DWSD",
$A654=72,"Library",
$I654=600010,"36th District Judges",
$I654=600014,"36th District Staff",
$N654&lt;&gt;0,_xlfn.XLOOKUP($N654,'FY25 Gold Book'!$A:$A,'FY25 Gold Book'!$H:$H,"-",0,1)),
"-")</f>
        <v>-</v>
      </c>
      <c r="U654" s="678"/>
      <c r="V654" s="679"/>
      <c r="W654" s="677"/>
      <c r="X654" s="134"/>
      <c r="Y654" s="135"/>
      <c r="Z654" s="147">
        <f>_xlfn.XLOOKUP($N654,'FY25 Gold Book'!$A:$A,'FY25 Gold Book'!$E:$E,0,0,1)</f>
        <v>0</v>
      </c>
      <c r="AA654" s="680">
        <f>_xlfn.XLOOKUP($N654,'FY25 Gold Book'!$A:$A,'FY25 Gold Book'!$G:$G,0,0,1)</f>
        <v>0</v>
      </c>
      <c r="AB654" s="148">
        <f t="shared" si="67"/>
        <v>0</v>
      </c>
      <c r="AC654" s="681">
        <v>0</v>
      </c>
      <c r="AD654" s="149">
        <f t="shared" si="68"/>
        <v>0</v>
      </c>
      <c r="AE654" s="147">
        <f>_xlfn.XLOOKUP($T654,'FY25 Fringe Rates'!$X$6:$X$15,'FY25 Fringe Rates'!$Y$6:$Y$15,0,0,1)</f>
        <v>0</v>
      </c>
      <c r="AF654" s="150">
        <f t="shared" si="63"/>
        <v>0</v>
      </c>
      <c r="AG654" s="136">
        <v>0</v>
      </c>
      <c r="AH654" s="149">
        <f t="shared" si="69"/>
        <v>0</v>
      </c>
      <c r="AI654" s="151">
        <f t="shared" si="64"/>
        <v>0</v>
      </c>
      <c r="AJ654" s="32"/>
    </row>
    <row r="655" spans="1:36">
      <c r="A655" s="145" t="str">
        <f t="shared" si="65"/>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02"/>
      <c r="H655" s="303" t="str">
        <f>IF($G655="","-",_xlfn.XLOOKUP($G655,Appr.Meta!$A:$A,Appr.Meta!$D:$D,"-",0,1))</f>
        <v>-</v>
      </c>
      <c r="I655" s="302"/>
      <c r="J655" s="303" t="str">
        <f>IF($I655="","-",_xlfn.XLOOKUP($I655,'CC.Meta'!$A:$A,'CC.Meta'!$D:$D,"-",0,1))</f>
        <v>-</v>
      </c>
      <c r="K655" s="306" t="str">
        <f t="shared" si="66"/>
        <v>--</v>
      </c>
      <c r="L655" s="302"/>
      <c r="M655" s="133"/>
      <c r="N655" s="234"/>
      <c r="O655" s="146" t="str">
        <f>IF($N655="","-",_xlfn.XLOOKUP($N655,'FY25 Gold Book'!$A:$A,'FY25 Gold Book'!$B:$B,"-",0,1))</f>
        <v>-</v>
      </c>
      <c r="P655" s="444" t="str">
        <f>IF($N655="","-",_xlfn.XLOOKUP($N655,'FY25 Gold Book'!$A:$A,'FY25 Gold Book'!$C:$C,"-",0,1))</f>
        <v>-</v>
      </c>
      <c r="Q655" s="146" t="str">
        <f>IF($N655="","-",_xlfn.XLOOKUP($N655,'FY25 Gold Book'!$A:$A,'FY25 Gold Book'!$D:$D,"-",0,1))</f>
        <v>-</v>
      </c>
      <c r="R655" s="52"/>
      <c r="S655" s="465" t="str" cm="1">
        <f t="array" ref="S655">IFERROR(
_xlfn.IFS(
$I655=600010,"36th District Judges (CC 600010)",
$I655=600014,"36th District Staff (CC 600014)",
$I655&lt;&gt;0,_xlfn.XLOOKUP($N655,'FY25 Gold Book'!$A:$A,'FY25 Gold Book'!$F:$F,"-",0,1)),
"-")</f>
        <v>-</v>
      </c>
      <c r="T655" s="465" t="str" cm="1">
        <f t="array" ref="T655">IFERROR(
_xlfn.IFS(
OR($R655="TASS",$R655="Seasonal"),"TASS / Part-Time (FICA Only)",
$A655=13,"BSEED",
$A655=20,"DDoT",
OR($A655=48,$A655=49),"DWSD",
$A655=72,"Library",
$I655=600010,"36th District Judges",
$I655=600014,"36th District Staff",
$N655&lt;&gt;0,_xlfn.XLOOKUP($N655,'FY25 Gold Book'!$A:$A,'FY25 Gold Book'!$H:$H,"-",0,1)),
"-")</f>
        <v>-</v>
      </c>
      <c r="U655" s="678"/>
      <c r="V655" s="679"/>
      <c r="W655" s="677"/>
      <c r="X655" s="134"/>
      <c r="Y655" s="135"/>
      <c r="Z655" s="147">
        <f>_xlfn.XLOOKUP($N655,'FY25 Gold Book'!$A:$A,'FY25 Gold Book'!$E:$E,0,0,1)</f>
        <v>0</v>
      </c>
      <c r="AA655" s="680">
        <f>_xlfn.XLOOKUP($N655,'FY25 Gold Book'!$A:$A,'FY25 Gold Book'!$G:$G,0,0,1)</f>
        <v>0</v>
      </c>
      <c r="AB655" s="148">
        <f t="shared" si="67"/>
        <v>0</v>
      </c>
      <c r="AC655" s="681">
        <v>0</v>
      </c>
      <c r="AD655" s="149">
        <f t="shared" si="68"/>
        <v>0</v>
      </c>
      <c r="AE655" s="147">
        <f>_xlfn.XLOOKUP($T655,'FY25 Fringe Rates'!$X$6:$X$15,'FY25 Fringe Rates'!$Y$6:$Y$15,0,0,1)</f>
        <v>0</v>
      </c>
      <c r="AF655" s="150">
        <f t="shared" ref="AF655:AF718" si="70">ROUND($AD655*$AE655,0)</f>
        <v>0</v>
      </c>
      <c r="AG655" s="136">
        <v>0</v>
      </c>
      <c r="AH655" s="149">
        <f t="shared" si="69"/>
        <v>0</v>
      </c>
      <c r="AI655" s="151">
        <f t="shared" ref="AI655:AI718" si="71">ROUND($AD655+$AH655,0)</f>
        <v>0</v>
      </c>
      <c r="AJ655" s="32"/>
    </row>
    <row r="656" spans="1:36">
      <c r="A656" s="145" t="str">
        <f t="shared" ref="A656:A719" si="72">IFERROR(VALUE(LEFT($I656,2)),"-")</f>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02"/>
      <c r="H656" s="303" t="str">
        <f>IF($G656="","-",_xlfn.XLOOKUP($G656,Appr.Meta!$A:$A,Appr.Meta!$D:$D,"-",0,1))</f>
        <v>-</v>
      </c>
      <c r="I656" s="302"/>
      <c r="J656" s="303" t="str">
        <f>IF($I656="","-",_xlfn.XLOOKUP($I656,'CC.Meta'!$A:$A,'CC.Meta'!$D:$D,"-",0,1))</f>
        <v>-</v>
      </c>
      <c r="K656" s="306" t="str">
        <f t="shared" ref="K656:K719" si="73">_xlfn.CONCAT($D656,"-",$G656,"-",$I656)</f>
        <v>--</v>
      </c>
      <c r="L656" s="302"/>
      <c r="M656" s="133"/>
      <c r="N656" s="234"/>
      <c r="O656" s="146" t="str">
        <f>IF($N656="","-",_xlfn.XLOOKUP($N656,'FY25 Gold Book'!$A:$A,'FY25 Gold Book'!$B:$B,"-",0,1))</f>
        <v>-</v>
      </c>
      <c r="P656" s="444" t="str">
        <f>IF($N656="","-",_xlfn.XLOOKUP($N656,'FY25 Gold Book'!$A:$A,'FY25 Gold Book'!$C:$C,"-",0,1))</f>
        <v>-</v>
      </c>
      <c r="Q656" s="146" t="str">
        <f>IF($N656="","-",_xlfn.XLOOKUP($N656,'FY25 Gold Book'!$A:$A,'FY25 Gold Book'!$D:$D,"-",0,1))</f>
        <v>-</v>
      </c>
      <c r="R656" s="52"/>
      <c r="S656" s="465" t="str" cm="1">
        <f t="array" ref="S656">IFERROR(
_xlfn.IFS(
$I656=600010,"36th District Judges (CC 600010)",
$I656=600014,"36th District Staff (CC 600014)",
$I656&lt;&gt;0,_xlfn.XLOOKUP($N656,'FY25 Gold Book'!$A:$A,'FY25 Gold Book'!$F:$F,"-",0,1)),
"-")</f>
        <v>-</v>
      </c>
      <c r="T656" s="465" t="str" cm="1">
        <f t="array" ref="T656">IFERROR(
_xlfn.IFS(
OR($R656="TASS",$R656="Seasonal"),"TASS / Part-Time (FICA Only)",
$A656=13,"BSEED",
$A656=20,"DDoT",
OR($A656=48,$A656=49),"DWSD",
$A656=72,"Library",
$I656=600010,"36th District Judges",
$I656=600014,"36th District Staff",
$N656&lt;&gt;0,_xlfn.XLOOKUP($N656,'FY25 Gold Book'!$A:$A,'FY25 Gold Book'!$H:$H,"-",0,1)),
"-")</f>
        <v>-</v>
      </c>
      <c r="U656" s="678"/>
      <c r="V656" s="679"/>
      <c r="W656" s="677"/>
      <c r="X656" s="134"/>
      <c r="Y656" s="135"/>
      <c r="Z656" s="147">
        <f>_xlfn.XLOOKUP($N656,'FY25 Gold Book'!$A:$A,'FY25 Gold Book'!$E:$E,0,0,1)</f>
        <v>0</v>
      </c>
      <c r="AA656" s="680">
        <f>_xlfn.XLOOKUP($N656,'FY25 Gold Book'!$A:$A,'FY25 Gold Book'!$G:$G,0,0,1)</f>
        <v>0</v>
      </c>
      <c r="AB656" s="148">
        <f t="shared" ref="AB656:AB719" si="74">ROUND(($Y656*(1+$Z656))*(1+$AA656),0)</f>
        <v>0</v>
      </c>
      <c r="AC656" s="681">
        <v>0</v>
      </c>
      <c r="AD656" s="149">
        <f t="shared" ref="AD656:AD719" si="75">ROUND($AB656+$AC656,0)</f>
        <v>0</v>
      </c>
      <c r="AE656" s="147">
        <f>_xlfn.XLOOKUP($T656,'FY25 Fringe Rates'!$X$6:$X$15,'FY25 Fringe Rates'!$Y$6:$Y$15,0,0,1)</f>
        <v>0</v>
      </c>
      <c r="AF656" s="150">
        <f t="shared" si="70"/>
        <v>0</v>
      </c>
      <c r="AG656" s="136">
        <v>0</v>
      </c>
      <c r="AH656" s="149">
        <f t="shared" ref="AH656:AH719" si="76">ROUND($AF656+$AG656,0)</f>
        <v>0</v>
      </c>
      <c r="AI656" s="151">
        <f t="shared" si="71"/>
        <v>0</v>
      </c>
      <c r="AJ656" s="32"/>
    </row>
    <row r="657" spans="1:36">
      <c r="A657" s="145" t="str">
        <f t="shared" si="72"/>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02"/>
      <c r="H657" s="303" t="str">
        <f>IF($G657="","-",_xlfn.XLOOKUP($G657,Appr.Meta!$A:$A,Appr.Meta!$D:$D,"-",0,1))</f>
        <v>-</v>
      </c>
      <c r="I657" s="302"/>
      <c r="J657" s="303" t="str">
        <f>IF($I657="","-",_xlfn.XLOOKUP($I657,'CC.Meta'!$A:$A,'CC.Meta'!$D:$D,"-",0,1))</f>
        <v>-</v>
      </c>
      <c r="K657" s="306" t="str">
        <f t="shared" si="73"/>
        <v>--</v>
      </c>
      <c r="L657" s="302"/>
      <c r="M657" s="133"/>
      <c r="N657" s="234"/>
      <c r="O657" s="146" t="str">
        <f>IF($N657="","-",_xlfn.XLOOKUP($N657,'FY25 Gold Book'!$A:$A,'FY25 Gold Book'!$B:$B,"-",0,1))</f>
        <v>-</v>
      </c>
      <c r="P657" s="444" t="str">
        <f>IF($N657="","-",_xlfn.XLOOKUP($N657,'FY25 Gold Book'!$A:$A,'FY25 Gold Book'!$C:$C,"-",0,1))</f>
        <v>-</v>
      </c>
      <c r="Q657" s="146" t="str">
        <f>IF($N657="","-",_xlfn.XLOOKUP($N657,'FY25 Gold Book'!$A:$A,'FY25 Gold Book'!$D:$D,"-",0,1))</f>
        <v>-</v>
      </c>
      <c r="R657" s="52"/>
      <c r="S657" s="465" t="str" cm="1">
        <f t="array" ref="S657">IFERROR(
_xlfn.IFS(
$I657=600010,"36th District Judges (CC 600010)",
$I657=600014,"36th District Staff (CC 600014)",
$I657&lt;&gt;0,_xlfn.XLOOKUP($N657,'FY25 Gold Book'!$A:$A,'FY25 Gold Book'!$F:$F,"-",0,1)),
"-")</f>
        <v>-</v>
      </c>
      <c r="T657" s="465" t="str" cm="1">
        <f t="array" ref="T657">IFERROR(
_xlfn.IFS(
OR($R657="TASS",$R657="Seasonal"),"TASS / Part-Time (FICA Only)",
$A657=13,"BSEED",
$A657=20,"DDoT",
OR($A657=48,$A657=49),"DWSD",
$A657=72,"Library",
$I657=600010,"36th District Judges",
$I657=600014,"36th District Staff",
$N657&lt;&gt;0,_xlfn.XLOOKUP($N657,'FY25 Gold Book'!$A:$A,'FY25 Gold Book'!$H:$H,"-",0,1)),
"-")</f>
        <v>-</v>
      </c>
      <c r="U657" s="678"/>
      <c r="V657" s="679"/>
      <c r="W657" s="677"/>
      <c r="X657" s="134"/>
      <c r="Y657" s="135"/>
      <c r="Z657" s="147">
        <f>_xlfn.XLOOKUP($N657,'FY25 Gold Book'!$A:$A,'FY25 Gold Book'!$E:$E,0,0,1)</f>
        <v>0</v>
      </c>
      <c r="AA657" s="680">
        <f>_xlfn.XLOOKUP($N657,'FY25 Gold Book'!$A:$A,'FY25 Gold Book'!$G:$G,0,0,1)</f>
        <v>0</v>
      </c>
      <c r="AB657" s="148">
        <f t="shared" si="74"/>
        <v>0</v>
      </c>
      <c r="AC657" s="681">
        <v>0</v>
      </c>
      <c r="AD657" s="149">
        <f t="shared" si="75"/>
        <v>0</v>
      </c>
      <c r="AE657" s="147">
        <f>_xlfn.XLOOKUP($T657,'FY25 Fringe Rates'!$X$6:$X$15,'FY25 Fringe Rates'!$Y$6:$Y$15,0,0,1)</f>
        <v>0</v>
      </c>
      <c r="AF657" s="150">
        <f t="shared" si="70"/>
        <v>0</v>
      </c>
      <c r="AG657" s="136">
        <v>0</v>
      </c>
      <c r="AH657" s="149">
        <f t="shared" si="76"/>
        <v>0</v>
      </c>
      <c r="AI657" s="151">
        <f t="shared" si="71"/>
        <v>0</v>
      </c>
      <c r="AJ657" s="32"/>
    </row>
    <row r="658" spans="1:36">
      <c r="A658" s="145" t="str">
        <f t="shared" si="72"/>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02"/>
      <c r="H658" s="303" t="str">
        <f>IF($G658="","-",_xlfn.XLOOKUP($G658,Appr.Meta!$A:$A,Appr.Meta!$D:$D,"-",0,1))</f>
        <v>-</v>
      </c>
      <c r="I658" s="302"/>
      <c r="J658" s="303" t="str">
        <f>IF($I658="","-",_xlfn.XLOOKUP($I658,'CC.Meta'!$A:$A,'CC.Meta'!$D:$D,"-",0,1))</f>
        <v>-</v>
      </c>
      <c r="K658" s="306" t="str">
        <f t="shared" si="73"/>
        <v>--</v>
      </c>
      <c r="L658" s="302"/>
      <c r="M658" s="133"/>
      <c r="N658" s="234"/>
      <c r="O658" s="146" t="str">
        <f>IF($N658="","-",_xlfn.XLOOKUP($N658,'FY25 Gold Book'!$A:$A,'FY25 Gold Book'!$B:$B,"-",0,1))</f>
        <v>-</v>
      </c>
      <c r="P658" s="444" t="str">
        <f>IF($N658="","-",_xlfn.XLOOKUP($N658,'FY25 Gold Book'!$A:$A,'FY25 Gold Book'!$C:$C,"-",0,1))</f>
        <v>-</v>
      </c>
      <c r="Q658" s="146" t="str">
        <f>IF($N658="","-",_xlfn.XLOOKUP($N658,'FY25 Gold Book'!$A:$A,'FY25 Gold Book'!$D:$D,"-",0,1))</f>
        <v>-</v>
      </c>
      <c r="R658" s="52"/>
      <c r="S658" s="465" t="str" cm="1">
        <f t="array" ref="S658">IFERROR(
_xlfn.IFS(
$I658=600010,"36th District Judges (CC 600010)",
$I658=600014,"36th District Staff (CC 600014)",
$I658&lt;&gt;0,_xlfn.XLOOKUP($N658,'FY25 Gold Book'!$A:$A,'FY25 Gold Book'!$F:$F,"-",0,1)),
"-")</f>
        <v>-</v>
      </c>
      <c r="T658" s="465" t="str" cm="1">
        <f t="array" ref="T658">IFERROR(
_xlfn.IFS(
OR($R658="TASS",$R658="Seasonal"),"TASS / Part-Time (FICA Only)",
$A658=13,"BSEED",
$A658=20,"DDoT",
OR($A658=48,$A658=49),"DWSD",
$A658=72,"Library",
$I658=600010,"36th District Judges",
$I658=600014,"36th District Staff",
$N658&lt;&gt;0,_xlfn.XLOOKUP($N658,'FY25 Gold Book'!$A:$A,'FY25 Gold Book'!$H:$H,"-",0,1)),
"-")</f>
        <v>-</v>
      </c>
      <c r="U658" s="678"/>
      <c r="V658" s="679"/>
      <c r="W658" s="677"/>
      <c r="X658" s="134"/>
      <c r="Y658" s="135"/>
      <c r="Z658" s="147">
        <f>_xlfn.XLOOKUP($N658,'FY25 Gold Book'!$A:$A,'FY25 Gold Book'!$E:$E,0,0,1)</f>
        <v>0</v>
      </c>
      <c r="AA658" s="680">
        <f>_xlfn.XLOOKUP($N658,'FY25 Gold Book'!$A:$A,'FY25 Gold Book'!$G:$G,0,0,1)</f>
        <v>0</v>
      </c>
      <c r="AB658" s="148">
        <f t="shared" si="74"/>
        <v>0</v>
      </c>
      <c r="AC658" s="681">
        <v>0</v>
      </c>
      <c r="AD658" s="149">
        <f t="shared" si="75"/>
        <v>0</v>
      </c>
      <c r="AE658" s="147">
        <f>_xlfn.XLOOKUP($T658,'FY25 Fringe Rates'!$X$6:$X$15,'FY25 Fringe Rates'!$Y$6:$Y$15,0,0,1)</f>
        <v>0</v>
      </c>
      <c r="AF658" s="150">
        <f t="shared" si="70"/>
        <v>0</v>
      </c>
      <c r="AG658" s="136">
        <v>0</v>
      </c>
      <c r="AH658" s="149">
        <f t="shared" si="76"/>
        <v>0</v>
      </c>
      <c r="AI658" s="151">
        <f t="shared" si="71"/>
        <v>0</v>
      </c>
      <c r="AJ658" s="32"/>
    </row>
    <row r="659" spans="1:36">
      <c r="A659" s="145" t="str">
        <f t="shared" si="72"/>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02"/>
      <c r="H659" s="303" t="str">
        <f>IF($G659="","-",_xlfn.XLOOKUP($G659,Appr.Meta!$A:$A,Appr.Meta!$D:$D,"-",0,1))</f>
        <v>-</v>
      </c>
      <c r="I659" s="302"/>
      <c r="J659" s="303" t="str">
        <f>IF($I659="","-",_xlfn.XLOOKUP($I659,'CC.Meta'!$A:$A,'CC.Meta'!$D:$D,"-",0,1))</f>
        <v>-</v>
      </c>
      <c r="K659" s="306" t="str">
        <f t="shared" si="73"/>
        <v>--</v>
      </c>
      <c r="L659" s="302"/>
      <c r="M659" s="133"/>
      <c r="N659" s="234"/>
      <c r="O659" s="146" t="str">
        <f>IF($N659="","-",_xlfn.XLOOKUP($N659,'FY25 Gold Book'!$A:$A,'FY25 Gold Book'!$B:$B,"-",0,1))</f>
        <v>-</v>
      </c>
      <c r="P659" s="444" t="str">
        <f>IF($N659="","-",_xlfn.XLOOKUP($N659,'FY25 Gold Book'!$A:$A,'FY25 Gold Book'!$C:$C,"-",0,1))</f>
        <v>-</v>
      </c>
      <c r="Q659" s="146" t="str">
        <f>IF($N659="","-",_xlfn.XLOOKUP($N659,'FY25 Gold Book'!$A:$A,'FY25 Gold Book'!$D:$D,"-",0,1))</f>
        <v>-</v>
      </c>
      <c r="R659" s="52"/>
      <c r="S659" s="465" t="str" cm="1">
        <f t="array" ref="S659">IFERROR(
_xlfn.IFS(
$I659=600010,"36th District Judges (CC 600010)",
$I659=600014,"36th District Staff (CC 600014)",
$I659&lt;&gt;0,_xlfn.XLOOKUP($N659,'FY25 Gold Book'!$A:$A,'FY25 Gold Book'!$F:$F,"-",0,1)),
"-")</f>
        <v>-</v>
      </c>
      <c r="T659" s="465" t="str" cm="1">
        <f t="array" ref="T659">IFERROR(
_xlfn.IFS(
OR($R659="TASS",$R659="Seasonal"),"TASS / Part-Time (FICA Only)",
$A659=13,"BSEED",
$A659=20,"DDoT",
OR($A659=48,$A659=49),"DWSD",
$A659=72,"Library",
$I659=600010,"36th District Judges",
$I659=600014,"36th District Staff",
$N659&lt;&gt;0,_xlfn.XLOOKUP($N659,'FY25 Gold Book'!$A:$A,'FY25 Gold Book'!$H:$H,"-",0,1)),
"-")</f>
        <v>-</v>
      </c>
      <c r="U659" s="678"/>
      <c r="V659" s="679"/>
      <c r="W659" s="677"/>
      <c r="X659" s="134"/>
      <c r="Y659" s="135"/>
      <c r="Z659" s="147">
        <f>_xlfn.XLOOKUP($N659,'FY25 Gold Book'!$A:$A,'FY25 Gold Book'!$E:$E,0,0,1)</f>
        <v>0</v>
      </c>
      <c r="AA659" s="680">
        <f>_xlfn.XLOOKUP($N659,'FY25 Gold Book'!$A:$A,'FY25 Gold Book'!$G:$G,0,0,1)</f>
        <v>0</v>
      </c>
      <c r="AB659" s="148">
        <f t="shared" si="74"/>
        <v>0</v>
      </c>
      <c r="AC659" s="681">
        <v>0</v>
      </c>
      <c r="AD659" s="149">
        <f t="shared" si="75"/>
        <v>0</v>
      </c>
      <c r="AE659" s="147">
        <f>_xlfn.XLOOKUP($T659,'FY25 Fringe Rates'!$X$6:$X$15,'FY25 Fringe Rates'!$Y$6:$Y$15,0,0,1)</f>
        <v>0</v>
      </c>
      <c r="AF659" s="150">
        <f t="shared" si="70"/>
        <v>0</v>
      </c>
      <c r="AG659" s="136">
        <v>0</v>
      </c>
      <c r="AH659" s="149">
        <f t="shared" si="76"/>
        <v>0</v>
      </c>
      <c r="AI659" s="151">
        <f t="shared" si="71"/>
        <v>0</v>
      </c>
      <c r="AJ659" s="32"/>
    </row>
    <row r="660" spans="1:36">
      <c r="A660" s="145" t="str">
        <f t="shared" si="72"/>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02"/>
      <c r="H660" s="303" t="str">
        <f>IF($G660="","-",_xlfn.XLOOKUP($G660,Appr.Meta!$A:$A,Appr.Meta!$D:$D,"-",0,1))</f>
        <v>-</v>
      </c>
      <c r="I660" s="302"/>
      <c r="J660" s="303" t="str">
        <f>IF($I660="","-",_xlfn.XLOOKUP($I660,'CC.Meta'!$A:$A,'CC.Meta'!$D:$D,"-",0,1))</f>
        <v>-</v>
      </c>
      <c r="K660" s="306" t="str">
        <f t="shared" si="73"/>
        <v>--</v>
      </c>
      <c r="L660" s="302"/>
      <c r="M660" s="133"/>
      <c r="N660" s="234"/>
      <c r="O660" s="146" t="str">
        <f>IF($N660="","-",_xlfn.XLOOKUP($N660,'FY25 Gold Book'!$A:$A,'FY25 Gold Book'!$B:$B,"-",0,1))</f>
        <v>-</v>
      </c>
      <c r="P660" s="444" t="str">
        <f>IF($N660="","-",_xlfn.XLOOKUP($N660,'FY25 Gold Book'!$A:$A,'FY25 Gold Book'!$C:$C,"-",0,1))</f>
        <v>-</v>
      </c>
      <c r="Q660" s="146" t="str">
        <f>IF($N660="","-",_xlfn.XLOOKUP($N660,'FY25 Gold Book'!$A:$A,'FY25 Gold Book'!$D:$D,"-",0,1))</f>
        <v>-</v>
      </c>
      <c r="R660" s="52"/>
      <c r="S660" s="465" t="str" cm="1">
        <f t="array" ref="S660">IFERROR(
_xlfn.IFS(
$I660=600010,"36th District Judges (CC 600010)",
$I660=600014,"36th District Staff (CC 600014)",
$I660&lt;&gt;0,_xlfn.XLOOKUP($N660,'FY25 Gold Book'!$A:$A,'FY25 Gold Book'!$F:$F,"-",0,1)),
"-")</f>
        <v>-</v>
      </c>
      <c r="T660" s="465" t="str" cm="1">
        <f t="array" ref="T660">IFERROR(
_xlfn.IFS(
OR($R660="TASS",$R660="Seasonal"),"TASS / Part-Time (FICA Only)",
$A660=13,"BSEED",
$A660=20,"DDoT",
OR($A660=48,$A660=49),"DWSD",
$A660=72,"Library",
$I660=600010,"36th District Judges",
$I660=600014,"36th District Staff",
$N660&lt;&gt;0,_xlfn.XLOOKUP($N660,'FY25 Gold Book'!$A:$A,'FY25 Gold Book'!$H:$H,"-",0,1)),
"-")</f>
        <v>-</v>
      </c>
      <c r="U660" s="678"/>
      <c r="V660" s="679"/>
      <c r="W660" s="677"/>
      <c r="X660" s="134"/>
      <c r="Y660" s="135"/>
      <c r="Z660" s="147">
        <f>_xlfn.XLOOKUP($N660,'FY25 Gold Book'!$A:$A,'FY25 Gold Book'!$E:$E,0,0,1)</f>
        <v>0</v>
      </c>
      <c r="AA660" s="680">
        <f>_xlfn.XLOOKUP($N660,'FY25 Gold Book'!$A:$A,'FY25 Gold Book'!$G:$G,0,0,1)</f>
        <v>0</v>
      </c>
      <c r="AB660" s="148">
        <f t="shared" si="74"/>
        <v>0</v>
      </c>
      <c r="AC660" s="681">
        <v>0</v>
      </c>
      <c r="AD660" s="149">
        <f t="shared" si="75"/>
        <v>0</v>
      </c>
      <c r="AE660" s="147">
        <f>_xlfn.XLOOKUP($T660,'FY25 Fringe Rates'!$X$6:$X$15,'FY25 Fringe Rates'!$Y$6:$Y$15,0,0,1)</f>
        <v>0</v>
      </c>
      <c r="AF660" s="150">
        <f t="shared" si="70"/>
        <v>0</v>
      </c>
      <c r="AG660" s="136">
        <v>0</v>
      </c>
      <c r="AH660" s="149">
        <f t="shared" si="76"/>
        <v>0</v>
      </c>
      <c r="AI660" s="151">
        <f t="shared" si="71"/>
        <v>0</v>
      </c>
      <c r="AJ660" s="32"/>
    </row>
    <row r="661" spans="1:36">
      <c r="A661" s="145" t="str">
        <f t="shared" si="72"/>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02"/>
      <c r="H661" s="303" t="str">
        <f>IF($G661="","-",_xlfn.XLOOKUP($G661,Appr.Meta!$A:$A,Appr.Meta!$D:$D,"-",0,1))</f>
        <v>-</v>
      </c>
      <c r="I661" s="302"/>
      <c r="J661" s="303" t="str">
        <f>IF($I661="","-",_xlfn.XLOOKUP($I661,'CC.Meta'!$A:$A,'CC.Meta'!$D:$D,"-",0,1))</f>
        <v>-</v>
      </c>
      <c r="K661" s="306" t="str">
        <f t="shared" si="73"/>
        <v>--</v>
      </c>
      <c r="L661" s="302"/>
      <c r="M661" s="133"/>
      <c r="N661" s="234"/>
      <c r="O661" s="146" t="str">
        <f>IF($N661="","-",_xlfn.XLOOKUP($N661,'FY25 Gold Book'!$A:$A,'FY25 Gold Book'!$B:$B,"-",0,1))</f>
        <v>-</v>
      </c>
      <c r="P661" s="444" t="str">
        <f>IF($N661="","-",_xlfn.XLOOKUP($N661,'FY25 Gold Book'!$A:$A,'FY25 Gold Book'!$C:$C,"-",0,1))</f>
        <v>-</v>
      </c>
      <c r="Q661" s="146" t="str">
        <f>IF($N661="","-",_xlfn.XLOOKUP($N661,'FY25 Gold Book'!$A:$A,'FY25 Gold Book'!$D:$D,"-",0,1))</f>
        <v>-</v>
      </c>
      <c r="R661" s="52"/>
      <c r="S661" s="465" t="str" cm="1">
        <f t="array" ref="S661">IFERROR(
_xlfn.IFS(
$I661=600010,"36th District Judges (CC 600010)",
$I661=600014,"36th District Staff (CC 600014)",
$I661&lt;&gt;0,_xlfn.XLOOKUP($N661,'FY25 Gold Book'!$A:$A,'FY25 Gold Book'!$F:$F,"-",0,1)),
"-")</f>
        <v>-</v>
      </c>
      <c r="T661" s="465" t="str" cm="1">
        <f t="array" ref="T661">IFERROR(
_xlfn.IFS(
OR($R661="TASS",$R661="Seasonal"),"TASS / Part-Time (FICA Only)",
$A661=13,"BSEED",
$A661=20,"DDoT",
OR($A661=48,$A661=49),"DWSD",
$A661=72,"Library",
$I661=600010,"36th District Judges",
$I661=600014,"36th District Staff",
$N661&lt;&gt;0,_xlfn.XLOOKUP($N661,'FY25 Gold Book'!$A:$A,'FY25 Gold Book'!$H:$H,"-",0,1)),
"-")</f>
        <v>-</v>
      </c>
      <c r="U661" s="678"/>
      <c r="V661" s="679"/>
      <c r="W661" s="677"/>
      <c r="X661" s="134"/>
      <c r="Y661" s="135"/>
      <c r="Z661" s="147">
        <f>_xlfn.XLOOKUP($N661,'FY25 Gold Book'!$A:$A,'FY25 Gold Book'!$E:$E,0,0,1)</f>
        <v>0</v>
      </c>
      <c r="AA661" s="680">
        <f>_xlfn.XLOOKUP($N661,'FY25 Gold Book'!$A:$A,'FY25 Gold Book'!$G:$G,0,0,1)</f>
        <v>0</v>
      </c>
      <c r="AB661" s="148">
        <f t="shared" si="74"/>
        <v>0</v>
      </c>
      <c r="AC661" s="681">
        <v>0</v>
      </c>
      <c r="AD661" s="149">
        <f t="shared" si="75"/>
        <v>0</v>
      </c>
      <c r="AE661" s="147">
        <f>_xlfn.XLOOKUP($T661,'FY25 Fringe Rates'!$X$6:$X$15,'FY25 Fringe Rates'!$Y$6:$Y$15,0,0,1)</f>
        <v>0</v>
      </c>
      <c r="AF661" s="150">
        <f t="shared" si="70"/>
        <v>0</v>
      </c>
      <c r="AG661" s="136">
        <v>0</v>
      </c>
      <c r="AH661" s="149">
        <f t="shared" si="76"/>
        <v>0</v>
      </c>
      <c r="AI661" s="151">
        <f t="shared" si="71"/>
        <v>0</v>
      </c>
      <c r="AJ661" s="32"/>
    </row>
    <row r="662" spans="1:36">
      <c r="A662" s="145" t="str">
        <f t="shared" si="72"/>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02"/>
      <c r="H662" s="303" t="str">
        <f>IF($G662="","-",_xlfn.XLOOKUP($G662,Appr.Meta!$A:$A,Appr.Meta!$D:$D,"-",0,1))</f>
        <v>-</v>
      </c>
      <c r="I662" s="302"/>
      <c r="J662" s="303" t="str">
        <f>IF($I662="","-",_xlfn.XLOOKUP($I662,'CC.Meta'!$A:$A,'CC.Meta'!$D:$D,"-",0,1))</f>
        <v>-</v>
      </c>
      <c r="K662" s="306" t="str">
        <f t="shared" si="73"/>
        <v>--</v>
      </c>
      <c r="L662" s="302"/>
      <c r="M662" s="133"/>
      <c r="N662" s="234"/>
      <c r="O662" s="146" t="str">
        <f>IF($N662="","-",_xlfn.XLOOKUP($N662,'FY25 Gold Book'!$A:$A,'FY25 Gold Book'!$B:$B,"-",0,1))</f>
        <v>-</v>
      </c>
      <c r="P662" s="444" t="str">
        <f>IF($N662="","-",_xlfn.XLOOKUP($N662,'FY25 Gold Book'!$A:$A,'FY25 Gold Book'!$C:$C,"-",0,1))</f>
        <v>-</v>
      </c>
      <c r="Q662" s="146" t="str">
        <f>IF($N662="","-",_xlfn.XLOOKUP($N662,'FY25 Gold Book'!$A:$A,'FY25 Gold Book'!$D:$D,"-",0,1))</f>
        <v>-</v>
      </c>
      <c r="R662" s="52"/>
      <c r="S662" s="465" t="str" cm="1">
        <f t="array" ref="S662">IFERROR(
_xlfn.IFS(
$I662=600010,"36th District Judges (CC 600010)",
$I662=600014,"36th District Staff (CC 600014)",
$I662&lt;&gt;0,_xlfn.XLOOKUP($N662,'FY25 Gold Book'!$A:$A,'FY25 Gold Book'!$F:$F,"-",0,1)),
"-")</f>
        <v>-</v>
      </c>
      <c r="T662" s="465" t="str" cm="1">
        <f t="array" ref="T662">IFERROR(
_xlfn.IFS(
OR($R662="TASS",$R662="Seasonal"),"TASS / Part-Time (FICA Only)",
$A662=13,"BSEED",
$A662=20,"DDoT",
OR($A662=48,$A662=49),"DWSD",
$A662=72,"Library",
$I662=600010,"36th District Judges",
$I662=600014,"36th District Staff",
$N662&lt;&gt;0,_xlfn.XLOOKUP($N662,'FY25 Gold Book'!$A:$A,'FY25 Gold Book'!$H:$H,"-",0,1)),
"-")</f>
        <v>-</v>
      </c>
      <c r="U662" s="678"/>
      <c r="V662" s="679"/>
      <c r="W662" s="677"/>
      <c r="X662" s="134"/>
      <c r="Y662" s="135"/>
      <c r="Z662" s="147">
        <f>_xlfn.XLOOKUP($N662,'FY25 Gold Book'!$A:$A,'FY25 Gold Book'!$E:$E,0,0,1)</f>
        <v>0</v>
      </c>
      <c r="AA662" s="680">
        <f>_xlfn.XLOOKUP($N662,'FY25 Gold Book'!$A:$A,'FY25 Gold Book'!$G:$G,0,0,1)</f>
        <v>0</v>
      </c>
      <c r="AB662" s="148">
        <f t="shared" si="74"/>
        <v>0</v>
      </c>
      <c r="AC662" s="681">
        <v>0</v>
      </c>
      <c r="AD662" s="149">
        <f t="shared" si="75"/>
        <v>0</v>
      </c>
      <c r="AE662" s="147">
        <f>_xlfn.XLOOKUP($T662,'FY25 Fringe Rates'!$X$6:$X$15,'FY25 Fringe Rates'!$Y$6:$Y$15,0,0,1)</f>
        <v>0</v>
      </c>
      <c r="AF662" s="150">
        <f t="shared" si="70"/>
        <v>0</v>
      </c>
      <c r="AG662" s="136">
        <v>0</v>
      </c>
      <c r="AH662" s="149">
        <f t="shared" si="76"/>
        <v>0</v>
      </c>
      <c r="AI662" s="151">
        <f t="shared" si="71"/>
        <v>0</v>
      </c>
      <c r="AJ662" s="32"/>
    </row>
    <row r="663" spans="1:36">
      <c r="A663" s="145" t="str">
        <f t="shared" si="72"/>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02"/>
      <c r="H663" s="303" t="str">
        <f>IF($G663="","-",_xlfn.XLOOKUP($G663,Appr.Meta!$A:$A,Appr.Meta!$D:$D,"-",0,1))</f>
        <v>-</v>
      </c>
      <c r="I663" s="302"/>
      <c r="J663" s="303" t="str">
        <f>IF($I663="","-",_xlfn.XLOOKUP($I663,'CC.Meta'!$A:$A,'CC.Meta'!$D:$D,"-",0,1))</f>
        <v>-</v>
      </c>
      <c r="K663" s="306" t="str">
        <f t="shared" si="73"/>
        <v>--</v>
      </c>
      <c r="L663" s="302"/>
      <c r="M663" s="133"/>
      <c r="N663" s="234"/>
      <c r="O663" s="146" t="str">
        <f>IF($N663="","-",_xlfn.XLOOKUP($N663,'FY25 Gold Book'!$A:$A,'FY25 Gold Book'!$B:$B,"-",0,1))</f>
        <v>-</v>
      </c>
      <c r="P663" s="444" t="str">
        <f>IF($N663="","-",_xlfn.XLOOKUP($N663,'FY25 Gold Book'!$A:$A,'FY25 Gold Book'!$C:$C,"-",0,1))</f>
        <v>-</v>
      </c>
      <c r="Q663" s="146" t="str">
        <f>IF($N663="","-",_xlfn.XLOOKUP($N663,'FY25 Gold Book'!$A:$A,'FY25 Gold Book'!$D:$D,"-",0,1))</f>
        <v>-</v>
      </c>
      <c r="R663" s="52"/>
      <c r="S663" s="465" t="str" cm="1">
        <f t="array" ref="S663">IFERROR(
_xlfn.IFS(
$I663=600010,"36th District Judges (CC 600010)",
$I663=600014,"36th District Staff (CC 600014)",
$I663&lt;&gt;0,_xlfn.XLOOKUP($N663,'FY25 Gold Book'!$A:$A,'FY25 Gold Book'!$F:$F,"-",0,1)),
"-")</f>
        <v>-</v>
      </c>
      <c r="T663" s="465" t="str" cm="1">
        <f t="array" ref="T663">IFERROR(
_xlfn.IFS(
OR($R663="TASS",$R663="Seasonal"),"TASS / Part-Time (FICA Only)",
$A663=13,"BSEED",
$A663=20,"DDoT",
OR($A663=48,$A663=49),"DWSD",
$A663=72,"Library",
$I663=600010,"36th District Judges",
$I663=600014,"36th District Staff",
$N663&lt;&gt;0,_xlfn.XLOOKUP($N663,'FY25 Gold Book'!$A:$A,'FY25 Gold Book'!$H:$H,"-",0,1)),
"-")</f>
        <v>-</v>
      </c>
      <c r="U663" s="678"/>
      <c r="V663" s="679"/>
      <c r="W663" s="677"/>
      <c r="X663" s="134"/>
      <c r="Y663" s="135"/>
      <c r="Z663" s="147">
        <f>_xlfn.XLOOKUP($N663,'FY25 Gold Book'!$A:$A,'FY25 Gold Book'!$E:$E,0,0,1)</f>
        <v>0</v>
      </c>
      <c r="AA663" s="680">
        <f>_xlfn.XLOOKUP($N663,'FY25 Gold Book'!$A:$A,'FY25 Gold Book'!$G:$G,0,0,1)</f>
        <v>0</v>
      </c>
      <c r="AB663" s="148">
        <f t="shared" si="74"/>
        <v>0</v>
      </c>
      <c r="AC663" s="681">
        <v>0</v>
      </c>
      <c r="AD663" s="149">
        <f t="shared" si="75"/>
        <v>0</v>
      </c>
      <c r="AE663" s="147">
        <f>_xlfn.XLOOKUP($T663,'FY25 Fringe Rates'!$X$6:$X$15,'FY25 Fringe Rates'!$Y$6:$Y$15,0,0,1)</f>
        <v>0</v>
      </c>
      <c r="AF663" s="150">
        <f t="shared" si="70"/>
        <v>0</v>
      </c>
      <c r="AG663" s="136">
        <v>0</v>
      </c>
      <c r="AH663" s="149">
        <f t="shared" si="76"/>
        <v>0</v>
      </c>
      <c r="AI663" s="151">
        <f t="shared" si="71"/>
        <v>0</v>
      </c>
      <c r="AJ663" s="32"/>
    </row>
    <row r="664" spans="1:36">
      <c r="A664" s="145" t="str">
        <f t="shared" si="72"/>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02"/>
      <c r="H664" s="303" t="str">
        <f>IF($G664="","-",_xlfn.XLOOKUP($G664,Appr.Meta!$A:$A,Appr.Meta!$D:$D,"-",0,1))</f>
        <v>-</v>
      </c>
      <c r="I664" s="302"/>
      <c r="J664" s="303" t="str">
        <f>IF($I664="","-",_xlfn.XLOOKUP($I664,'CC.Meta'!$A:$A,'CC.Meta'!$D:$D,"-",0,1))</f>
        <v>-</v>
      </c>
      <c r="K664" s="306" t="str">
        <f t="shared" si="73"/>
        <v>--</v>
      </c>
      <c r="L664" s="302"/>
      <c r="M664" s="133"/>
      <c r="N664" s="234"/>
      <c r="O664" s="146" t="str">
        <f>IF($N664="","-",_xlfn.XLOOKUP($N664,'FY25 Gold Book'!$A:$A,'FY25 Gold Book'!$B:$B,"-",0,1))</f>
        <v>-</v>
      </c>
      <c r="P664" s="444" t="str">
        <f>IF($N664="","-",_xlfn.XLOOKUP($N664,'FY25 Gold Book'!$A:$A,'FY25 Gold Book'!$C:$C,"-",0,1))</f>
        <v>-</v>
      </c>
      <c r="Q664" s="146" t="str">
        <f>IF($N664="","-",_xlfn.XLOOKUP($N664,'FY25 Gold Book'!$A:$A,'FY25 Gold Book'!$D:$D,"-",0,1))</f>
        <v>-</v>
      </c>
      <c r="R664" s="52"/>
      <c r="S664" s="465" t="str" cm="1">
        <f t="array" ref="S664">IFERROR(
_xlfn.IFS(
$I664=600010,"36th District Judges (CC 600010)",
$I664=600014,"36th District Staff (CC 600014)",
$I664&lt;&gt;0,_xlfn.XLOOKUP($N664,'FY25 Gold Book'!$A:$A,'FY25 Gold Book'!$F:$F,"-",0,1)),
"-")</f>
        <v>-</v>
      </c>
      <c r="T664" s="465" t="str" cm="1">
        <f t="array" ref="T664">IFERROR(
_xlfn.IFS(
OR($R664="TASS",$R664="Seasonal"),"TASS / Part-Time (FICA Only)",
$A664=13,"BSEED",
$A664=20,"DDoT",
OR($A664=48,$A664=49),"DWSD",
$A664=72,"Library",
$I664=600010,"36th District Judges",
$I664=600014,"36th District Staff",
$N664&lt;&gt;0,_xlfn.XLOOKUP($N664,'FY25 Gold Book'!$A:$A,'FY25 Gold Book'!$H:$H,"-",0,1)),
"-")</f>
        <v>-</v>
      </c>
      <c r="U664" s="678"/>
      <c r="V664" s="679"/>
      <c r="W664" s="677"/>
      <c r="X664" s="134"/>
      <c r="Y664" s="135"/>
      <c r="Z664" s="147">
        <f>_xlfn.XLOOKUP($N664,'FY25 Gold Book'!$A:$A,'FY25 Gold Book'!$E:$E,0,0,1)</f>
        <v>0</v>
      </c>
      <c r="AA664" s="680">
        <f>_xlfn.XLOOKUP($N664,'FY25 Gold Book'!$A:$A,'FY25 Gold Book'!$G:$G,0,0,1)</f>
        <v>0</v>
      </c>
      <c r="AB664" s="148">
        <f t="shared" si="74"/>
        <v>0</v>
      </c>
      <c r="AC664" s="681">
        <v>0</v>
      </c>
      <c r="AD664" s="149">
        <f t="shared" si="75"/>
        <v>0</v>
      </c>
      <c r="AE664" s="147">
        <f>_xlfn.XLOOKUP($T664,'FY25 Fringe Rates'!$X$6:$X$15,'FY25 Fringe Rates'!$Y$6:$Y$15,0,0,1)</f>
        <v>0</v>
      </c>
      <c r="AF664" s="150">
        <f t="shared" si="70"/>
        <v>0</v>
      </c>
      <c r="AG664" s="136">
        <v>0</v>
      </c>
      <c r="AH664" s="149">
        <f t="shared" si="76"/>
        <v>0</v>
      </c>
      <c r="AI664" s="151">
        <f t="shared" si="71"/>
        <v>0</v>
      </c>
      <c r="AJ664" s="32"/>
    </row>
    <row r="665" spans="1:36">
      <c r="A665" s="145" t="str">
        <f t="shared" si="72"/>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02"/>
      <c r="H665" s="303" t="str">
        <f>IF($G665="","-",_xlfn.XLOOKUP($G665,Appr.Meta!$A:$A,Appr.Meta!$D:$D,"-",0,1))</f>
        <v>-</v>
      </c>
      <c r="I665" s="302"/>
      <c r="J665" s="303" t="str">
        <f>IF($I665="","-",_xlfn.XLOOKUP($I665,'CC.Meta'!$A:$A,'CC.Meta'!$D:$D,"-",0,1))</f>
        <v>-</v>
      </c>
      <c r="K665" s="306" t="str">
        <f t="shared" si="73"/>
        <v>--</v>
      </c>
      <c r="L665" s="302"/>
      <c r="M665" s="133"/>
      <c r="N665" s="234"/>
      <c r="O665" s="146" t="str">
        <f>IF($N665="","-",_xlfn.XLOOKUP($N665,'FY25 Gold Book'!$A:$A,'FY25 Gold Book'!$B:$B,"-",0,1))</f>
        <v>-</v>
      </c>
      <c r="P665" s="444" t="str">
        <f>IF($N665="","-",_xlfn.XLOOKUP($N665,'FY25 Gold Book'!$A:$A,'FY25 Gold Book'!$C:$C,"-",0,1))</f>
        <v>-</v>
      </c>
      <c r="Q665" s="146" t="str">
        <f>IF($N665="","-",_xlfn.XLOOKUP($N665,'FY25 Gold Book'!$A:$A,'FY25 Gold Book'!$D:$D,"-",0,1))</f>
        <v>-</v>
      </c>
      <c r="R665" s="52"/>
      <c r="S665" s="465" t="str" cm="1">
        <f t="array" ref="S665">IFERROR(
_xlfn.IFS(
$I665=600010,"36th District Judges (CC 600010)",
$I665=600014,"36th District Staff (CC 600014)",
$I665&lt;&gt;0,_xlfn.XLOOKUP($N665,'FY25 Gold Book'!$A:$A,'FY25 Gold Book'!$F:$F,"-",0,1)),
"-")</f>
        <v>-</v>
      </c>
      <c r="T665" s="465" t="str" cm="1">
        <f t="array" ref="T665">IFERROR(
_xlfn.IFS(
OR($R665="TASS",$R665="Seasonal"),"TASS / Part-Time (FICA Only)",
$A665=13,"BSEED",
$A665=20,"DDoT",
OR($A665=48,$A665=49),"DWSD",
$A665=72,"Library",
$I665=600010,"36th District Judges",
$I665=600014,"36th District Staff",
$N665&lt;&gt;0,_xlfn.XLOOKUP($N665,'FY25 Gold Book'!$A:$A,'FY25 Gold Book'!$H:$H,"-",0,1)),
"-")</f>
        <v>-</v>
      </c>
      <c r="U665" s="678"/>
      <c r="V665" s="679"/>
      <c r="W665" s="677"/>
      <c r="X665" s="134"/>
      <c r="Y665" s="135"/>
      <c r="Z665" s="147">
        <f>_xlfn.XLOOKUP($N665,'FY25 Gold Book'!$A:$A,'FY25 Gold Book'!$E:$E,0,0,1)</f>
        <v>0</v>
      </c>
      <c r="AA665" s="680">
        <f>_xlfn.XLOOKUP($N665,'FY25 Gold Book'!$A:$A,'FY25 Gold Book'!$G:$G,0,0,1)</f>
        <v>0</v>
      </c>
      <c r="AB665" s="148">
        <f t="shared" si="74"/>
        <v>0</v>
      </c>
      <c r="AC665" s="681">
        <v>0</v>
      </c>
      <c r="AD665" s="149">
        <f t="shared" si="75"/>
        <v>0</v>
      </c>
      <c r="AE665" s="147">
        <f>_xlfn.XLOOKUP($T665,'FY25 Fringe Rates'!$X$6:$X$15,'FY25 Fringe Rates'!$Y$6:$Y$15,0,0,1)</f>
        <v>0</v>
      </c>
      <c r="AF665" s="150">
        <f t="shared" si="70"/>
        <v>0</v>
      </c>
      <c r="AG665" s="136">
        <v>0</v>
      </c>
      <c r="AH665" s="149">
        <f t="shared" si="76"/>
        <v>0</v>
      </c>
      <c r="AI665" s="151">
        <f t="shared" si="71"/>
        <v>0</v>
      </c>
      <c r="AJ665" s="32"/>
    </row>
    <row r="666" spans="1:36">
      <c r="A666" s="145" t="str">
        <f t="shared" si="72"/>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02"/>
      <c r="H666" s="303" t="str">
        <f>IF($G666="","-",_xlfn.XLOOKUP($G666,Appr.Meta!$A:$A,Appr.Meta!$D:$D,"-",0,1))</f>
        <v>-</v>
      </c>
      <c r="I666" s="302"/>
      <c r="J666" s="303" t="str">
        <f>IF($I666="","-",_xlfn.XLOOKUP($I666,'CC.Meta'!$A:$A,'CC.Meta'!$D:$D,"-",0,1))</f>
        <v>-</v>
      </c>
      <c r="K666" s="306" t="str">
        <f t="shared" si="73"/>
        <v>--</v>
      </c>
      <c r="L666" s="302"/>
      <c r="M666" s="133"/>
      <c r="N666" s="234"/>
      <c r="O666" s="146" t="str">
        <f>IF($N666="","-",_xlfn.XLOOKUP($N666,'FY25 Gold Book'!$A:$A,'FY25 Gold Book'!$B:$B,"-",0,1))</f>
        <v>-</v>
      </c>
      <c r="P666" s="444" t="str">
        <f>IF($N666="","-",_xlfn.XLOOKUP($N666,'FY25 Gold Book'!$A:$A,'FY25 Gold Book'!$C:$C,"-",0,1))</f>
        <v>-</v>
      </c>
      <c r="Q666" s="146" t="str">
        <f>IF($N666="","-",_xlfn.XLOOKUP($N666,'FY25 Gold Book'!$A:$A,'FY25 Gold Book'!$D:$D,"-",0,1))</f>
        <v>-</v>
      </c>
      <c r="R666" s="52"/>
      <c r="S666" s="465" t="str" cm="1">
        <f t="array" ref="S666">IFERROR(
_xlfn.IFS(
$I666=600010,"36th District Judges (CC 600010)",
$I666=600014,"36th District Staff (CC 600014)",
$I666&lt;&gt;0,_xlfn.XLOOKUP($N666,'FY25 Gold Book'!$A:$A,'FY25 Gold Book'!$F:$F,"-",0,1)),
"-")</f>
        <v>-</v>
      </c>
      <c r="T666" s="465" t="str" cm="1">
        <f t="array" ref="T666">IFERROR(
_xlfn.IFS(
OR($R666="TASS",$R666="Seasonal"),"TASS / Part-Time (FICA Only)",
$A666=13,"BSEED",
$A666=20,"DDoT",
OR($A666=48,$A666=49),"DWSD",
$A666=72,"Library",
$I666=600010,"36th District Judges",
$I666=600014,"36th District Staff",
$N666&lt;&gt;0,_xlfn.XLOOKUP($N666,'FY25 Gold Book'!$A:$A,'FY25 Gold Book'!$H:$H,"-",0,1)),
"-")</f>
        <v>-</v>
      </c>
      <c r="U666" s="678"/>
      <c r="V666" s="679"/>
      <c r="W666" s="677"/>
      <c r="X666" s="134"/>
      <c r="Y666" s="135"/>
      <c r="Z666" s="147">
        <f>_xlfn.XLOOKUP($N666,'FY25 Gold Book'!$A:$A,'FY25 Gold Book'!$E:$E,0,0,1)</f>
        <v>0</v>
      </c>
      <c r="AA666" s="680">
        <f>_xlfn.XLOOKUP($N666,'FY25 Gold Book'!$A:$A,'FY25 Gold Book'!$G:$G,0,0,1)</f>
        <v>0</v>
      </c>
      <c r="AB666" s="148">
        <f t="shared" si="74"/>
        <v>0</v>
      </c>
      <c r="AC666" s="681">
        <v>0</v>
      </c>
      <c r="AD666" s="149">
        <f t="shared" si="75"/>
        <v>0</v>
      </c>
      <c r="AE666" s="147">
        <f>_xlfn.XLOOKUP($T666,'FY25 Fringe Rates'!$X$6:$X$15,'FY25 Fringe Rates'!$Y$6:$Y$15,0,0,1)</f>
        <v>0</v>
      </c>
      <c r="AF666" s="150">
        <f t="shared" si="70"/>
        <v>0</v>
      </c>
      <c r="AG666" s="136">
        <v>0</v>
      </c>
      <c r="AH666" s="149">
        <f t="shared" si="76"/>
        <v>0</v>
      </c>
      <c r="AI666" s="151">
        <f t="shared" si="71"/>
        <v>0</v>
      </c>
      <c r="AJ666" s="32"/>
    </row>
    <row r="667" spans="1:36">
      <c r="A667" s="145" t="str">
        <f t="shared" si="72"/>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02"/>
      <c r="H667" s="303" t="str">
        <f>IF($G667="","-",_xlfn.XLOOKUP($G667,Appr.Meta!$A:$A,Appr.Meta!$D:$D,"-",0,1))</f>
        <v>-</v>
      </c>
      <c r="I667" s="302"/>
      <c r="J667" s="303" t="str">
        <f>IF($I667="","-",_xlfn.XLOOKUP($I667,'CC.Meta'!$A:$A,'CC.Meta'!$D:$D,"-",0,1))</f>
        <v>-</v>
      </c>
      <c r="K667" s="306" t="str">
        <f t="shared" si="73"/>
        <v>--</v>
      </c>
      <c r="L667" s="302"/>
      <c r="M667" s="133"/>
      <c r="N667" s="234"/>
      <c r="O667" s="146" t="str">
        <f>IF($N667="","-",_xlfn.XLOOKUP($N667,'FY25 Gold Book'!$A:$A,'FY25 Gold Book'!$B:$B,"-",0,1))</f>
        <v>-</v>
      </c>
      <c r="P667" s="444" t="str">
        <f>IF($N667="","-",_xlfn.XLOOKUP($N667,'FY25 Gold Book'!$A:$A,'FY25 Gold Book'!$C:$C,"-",0,1))</f>
        <v>-</v>
      </c>
      <c r="Q667" s="146" t="str">
        <f>IF($N667="","-",_xlfn.XLOOKUP($N667,'FY25 Gold Book'!$A:$A,'FY25 Gold Book'!$D:$D,"-",0,1))</f>
        <v>-</v>
      </c>
      <c r="R667" s="52"/>
      <c r="S667" s="465" t="str" cm="1">
        <f t="array" ref="S667">IFERROR(
_xlfn.IFS(
$I667=600010,"36th District Judges (CC 600010)",
$I667=600014,"36th District Staff (CC 600014)",
$I667&lt;&gt;0,_xlfn.XLOOKUP($N667,'FY25 Gold Book'!$A:$A,'FY25 Gold Book'!$F:$F,"-",0,1)),
"-")</f>
        <v>-</v>
      </c>
      <c r="T667" s="465" t="str" cm="1">
        <f t="array" ref="T667">IFERROR(
_xlfn.IFS(
OR($R667="TASS",$R667="Seasonal"),"TASS / Part-Time (FICA Only)",
$A667=13,"BSEED",
$A667=20,"DDoT",
OR($A667=48,$A667=49),"DWSD",
$A667=72,"Library",
$I667=600010,"36th District Judges",
$I667=600014,"36th District Staff",
$N667&lt;&gt;0,_xlfn.XLOOKUP($N667,'FY25 Gold Book'!$A:$A,'FY25 Gold Book'!$H:$H,"-",0,1)),
"-")</f>
        <v>-</v>
      </c>
      <c r="U667" s="678"/>
      <c r="V667" s="679"/>
      <c r="W667" s="677"/>
      <c r="X667" s="134"/>
      <c r="Y667" s="135"/>
      <c r="Z667" s="147">
        <f>_xlfn.XLOOKUP($N667,'FY25 Gold Book'!$A:$A,'FY25 Gold Book'!$E:$E,0,0,1)</f>
        <v>0</v>
      </c>
      <c r="AA667" s="680">
        <f>_xlfn.XLOOKUP($N667,'FY25 Gold Book'!$A:$A,'FY25 Gold Book'!$G:$G,0,0,1)</f>
        <v>0</v>
      </c>
      <c r="AB667" s="148">
        <f t="shared" si="74"/>
        <v>0</v>
      </c>
      <c r="AC667" s="681">
        <v>0</v>
      </c>
      <c r="AD667" s="149">
        <f t="shared" si="75"/>
        <v>0</v>
      </c>
      <c r="AE667" s="147">
        <f>_xlfn.XLOOKUP($T667,'FY25 Fringe Rates'!$X$6:$X$15,'FY25 Fringe Rates'!$Y$6:$Y$15,0,0,1)</f>
        <v>0</v>
      </c>
      <c r="AF667" s="150">
        <f t="shared" si="70"/>
        <v>0</v>
      </c>
      <c r="AG667" s="136">
        <v>0</v>
      </c>
      <c r="AH667" s="149">
        <f t="shared" si="76"/>
        <v>0</v>
      </c>
      <c r="AI667" s="151">
        <f t="shared" si="71"/>
        <v>0</v>
      </c>
      <c r="AJ667" s="32"/>
    </row>
    <row r="668" spans="1:36">
      <c r="A668" s="145" t="str">
        <f t="shared" si="72"/>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02"/>
      <c r="H668" s="303" t="str">
        <f>IF($G668="","-",_xlfn.XLOOKUP($G668,Appr.Meta!$A:$A,Appr.Meta!$D:$D,"-",0,1))</f>
        <v>-</v>
      </c>
      <c r="I668" s="302"/>
      <c r="J668" s="303" t="str">
        <f>IF($I668="","-",_xlfn.XLOOKUP($I668,'CC.Meta'!$A:$A,'CC.Meta'!$D:$D,"-",0,1))</f>
        <v>-</v>
      </c>
      <c r="K668" s="306" t="str">
        <f t="shared" si="73"/>
        <v>--</v>
      </c>
      <c r="L668" s="302"/>
      <c r="M668" s="133"/>
      <c r="N668" s="234"/>
      <c r="O668" s="146" t="str">
        <f>IF($N668="","-",_xlfn.XLOOKUP($N668,'FY25 Gold Book'!$A:$A,'FY25 Gold Book'!$B:$B,"-",0,1))</f>
        <v>-</v>
      </c>
      <c r="P668" s="444" t="str">
        <f>IF($N668="","-",_xlfn.XLOOKUP($N668,'FY25 Gold Book'!$A:$A,'FY25 Gold Book'!$C:$C,"-",0,1))</f>
        <v>-</v>
      </c>
      <c r="Q668" s="146" t="str">
        <f>IF($N668="","-",_xlfn.XLOOKUP($N668,'FY25 Gold Book'!$A:$A,'FY25 Gold Book'!$D:$D,"-",0,1))</f>
        <v>-</v>
      </c>
      <c r="R668" s="52"/>
      <c r="S668" s="465" t="str" cm="1">
        <f t="array" ref="S668">IFERROR(
_xlfn.IFS(
$I668=600010,"36th District Judges (CC 600010)",
$I668=600014,"36th District Staff (CC 600014)",
$I668&lt;&gt;0,_xlfn.XLOOKUP($N668,'FY25 Gold Book'!$A:$A,'FY25 Gold Book'!$F:$F,"-",0,1)),
"-")</f>
        <v>-</v>
      </c>
      <c r="T668" s="465" t="str" cm="1">
        <f t="array" ref="T668">IFERROR(
_xlfn.IFS(
OR($R668="TASS",$R668="Seasonal"),"TASS / Part-Time (FICA Only)",
$A668=13,"BSEED",
$A668=20,"DDoT",
OR($A668=48,$A668=49),"DWSD",
$A668=72,"Library",
$I668=600010,"36th District Judges",
$I668=600014,"36th District Staff",
$N668&lt;&gt;0,_xlfn.XLOOKUP($N668,'FY25 Gold Book'!$A:$A,'FY25 Gold Book'!$H:$H,"-",0,1)),
"-")</f>
        <v>-</v>
      </c>
      <c r="U668" s="678"/>
      <c r="V668" s="679"/>
      <c r="W668" s="677"/>
      <c r="X668" s="134"/>
      <c r="Y668" s="135"/>
      <c r="Z668" s="147">
        <f>_xlfn.XLOOKUP($N668,'FY25 Gold Book'!$A:$A,'FY25 Gold Book'!$E:$E,0,0,1)</f>
        <v>0</v>
      </c>
      <c r="AA668" s="680">
        <f>_xlfn.XLOOKUP($N668,'FY25 Gold Book'!$A:$A,'FY25 Gold Book'!$G:$G,0,0,1)</f>
        <v>0</v>
      </c>
      <c r="AB668" s="148">
        <f t="shared" si="74"/>
        <v>0</v>
      </c>
      <c r="AC668" s="681">
        <v>0</v>
      </c>
      <c r="AD668" s="149">
        <f t="shared" si="75"/>
        <v>0</v>
      </c>
      <c r="AE668" s="147">
        <f>_xlfn.XLOOKUP($T668,'FY25 Fringe Rates'!$X$6:$X$15,'FY25 Fringe Rates'!$Y$6:$Y$15,0,0,1)</f>
        <v>0</v>
      </c>
      <c r="AF668" s="150">
        <f t="shared" si="70"/>
        <v>0</v>
      </c>
      <c r="AG668" s="136">
        <v>0</v>
      </c>
      <c r="AH668" s="149">
        <f t="shared" si="76"/>
        <v>0</v>
      </c>
      <c r="AI668" s="151">
        <f t="shared" si="71"/>
        <v>0</v>
      </c>
      <c r="AJ668" s="32"/>
    </row>
    <row r="669" spans="1:36">
      <c r="A669" s="145" t="str">
        <f t="shared" si="72"/>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02"/>
      <c r="H669" s="303" t="str">
        <f>IF($G669="","-",_xlfn.XLOOKUP($G669,Appr.Meta!$A:$A,Appr.Meta!$D:$D,"-",0,1))</f>
        <v>-</v>
      </c>
      <c r="I669" s="302"/>
      <c r="J669" s="303" t="str">
        <f>IF($I669="","-",_xlfn.XLOOKUP($I669,'CC.Meta'!$A:$A,'CC.Meta'!$D:$D,"-",0,1))</f>
        <v>-</v>
      </c>
      <c r="K669" s="306" t="str">
        <f t="shared" si="73"/>
        <v>--</v>
      </c>
      <c r="L669" s="302"/>
      <c r="M669" s="133"/>
      <c r="N669" s="234"/>
      <c r="O669" s="146" t="str">
        <f>IF($N669="","-",_xlfn.XLOOKUP($N669,'FY25 Gold Book'!$A:$A,'FY25 Gold Book'!$B:$B,"-",0,1))</f>
        <v>-</v>
      </c>
      <c r="P669" s="444" t="str">
        <f>IF($N669="","-",_xlfn.XLOOKUP($N669,'FY25 Gold Book'!$A:$A,'FY25 Gold Book'!$C:$C,"-",0,1))</f>
        <v>-</v>
      </c>
      <c r="Q669" s="146" t="str">
        <f>IF($N669="","-",_xlfn.XLOOKUP($N669,'FY25 Gold Book'!$A:$A,'FY25 Gold Book'!$D:$D,"-",0,1))</f>
        <v>-</v>
      </c>
      <c r="R669" s="52"/>
      <c r="S669" s="465" t="str" cm="1">
        <f t="array" ref="S669">IFERROR(
_xlfn.IFS(
$I669=600010,"36th District Judges (CC 600010)",
$I669=600014,"36th District Staff (CC 600014)",
$I669&lt;&gt;0,_xlfn.XLOOKUP($N669,'FY25 Gold Book'!$A:$A,'FY25 Gold Book'!$F:$F,"-",0,1)),
"-")</f>
        <v>-</v>
      </c>
      <c r="T669" s="465" t="str" cm="1">
        <f t="array" ref="T669">IFERROR(
_xlfn.IFS(
OR($R669="TASS",$R669="Seasonal"),"TASS / Part-Time (FICA Only)",
$A669=13,"BSEED",
$A669=20,"DDoT",
OR($A669=48,$A669=49),"DWSD",
$A669=72,"Library",
$I669=600010,"36th District Judges",
$I669=600014,"36th District Staff",
$N669&lt;&gt;0,_xlfn.XLOOKUP($N669,'FY25 Gold Book'!$A:$A,'FY25 Gold Book'!$H:$H,"-",0,1)),
"-")</f>
        <v>-</v>
      </c>
      <c r="U669" s="678"/>
      <c r="V669" s="679"/>
      <c r="W669" s="677"/>
      <c r="X669" s="134"/>
      <c r="Y669" s="135"/>
      <c r="Z669" s="147">
        <f>_xlfn.XLOOKUP($N669,'FY25 Gold Book'!$A:$A,'FY25 Gold Book'!$E:$E,0,0,1)</f>
        <v>0</v>
      </c>
      <c r="AA669" s="680">
        <f>_xlfn.XLOOKUP($N669,'FY25 Gold Book'!$A:$A,'FY25 Gold Book'!$G:$G,0,0,1)</f>
        <v>0</v>
      </c>
      <c r="AB669" s="148">
        <f t="shared" si="74"/>
        <v>0</v>
      </c>
      <c r="AC669" s="681">
        <v>0</v>
      </c>
      <c r="AD669" s="149">
        <f t="shared" si="75"/>
        <v>0</v>
      </c>
      <c r="AE669" s="147">
        <f>_xlfn.XLOOKUP($T669,'FY25 Fringe Rates'!$X$6:$X$15,'FY25 Fringe Rates'!$Y$6:$Y$15,0,0,1)</f>
        <v>0</v>
      </c>
      <c r="AF669" s="150">
        <f t="shared" si="70"/>
        <v>0</v>
      </c>
      <c r="AG669" s="136">
        <v>0</v>
      </c>
      <c r="AH669" s="149">
        <f t="shared" si="76"/>
        <v>0</v>
      </c>
      <c r="AI669" s="151">
        <f t="shared" si="71"/>
        <v>0</v>
      </c>
      <c r="AJ669" s="32"/>
    </row>
    <row r="670" spans="1:36">
      <c r="A670" s="145" t="str">
        <f t="shared" si="72"/>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02"/>
      <c r="H670" s="303" t="str">
        <f>IF($G670="","-",_xlfn.XLOOKUP($G670,Appr.Meta!$A:$A,Appr.Meta!$D:$D,"-",0,1))</f>
        <v>-</v>
      </c>
      <c r="I670" s="302"/>
      <c r="J670" s="303" t="str">
        <f>IF($I670="","-",_xlfn.XLOOKUP($I670,'CC.Meta'!$A:$A,'CC.Meta'!$D:$D,"-",0,1))</f>
        <v>-</v>
      </c>
      <c r="K670" s="306" t="str">
        <f t="shared" si="73"/>
        <v>--</v>
      </c>
      <c r="L670" s="302"/>
      <c r="M670" s="133"/>
      <c r="N670" s="234"/>
      <c r="O670" s="146" t="str">
        <f>IF($N670="","-",_xlfn.XLOOKUP($N670,'FY25 Gold Book'!$A:$A,'FY25 Gold Book'!$B:$B,"-",0,1))</f>
        <v>-</v>
      </c>
      <c r="P670" s="444" t="str">
        <f>IF($N670="","-",_xlfn.XLOOKUP($N670,'FY25 Gold Book'!$A:$A,'FY25 Gold Book'!$C:$C,"-",0,1))</f>
        <v>-</v>
      </c>
      <c r="Q670" s="146" t="str">
        <f>IF($N670="","-",_xlfn.XLOOKUP($N670,'FY25 Gold Book'!$A:$A,'FY25 Gold Book'!$D:$D,"-",0,1))</f>
        <v>-</v>
      </c>
      <c r="R670" s="52"/>
      <c r="S670" s="465" t="str" cm="1">
        <f t="array" ref="S670">IFERROR(
_xlfn.IFS(
$I670=600010,"36th District Judges (CC 600010)",
$I670=600014,"36th District Staff (CC 600014)",
$I670&lt;&gt;0,_xlfn.XLOOKUP($N670,'FY25 Gold Book'!$A:$A,'FY25 Gold Book'!$F:$F,"-",0,1)),
"-")</f>
        <v>-</v>
      </c>
      <c r="T670" s="465" t="str" cm="1">
        <f t="array" ref="T670">IFERROR(
_xlfn.IFS(
OR($R670="TASS",$R670="Seasonal"),"TASS / Part-Time (FICA Only)",
$A670=13,"BSEED",
$A670=20,"DDoT",
OR($A670=48,$A670=49),"DWSD",
$A670=72,"Library",
$I670=600010,"36th District Judges",
$I670=600014,"36th District Staff",
$N670&lt;&gt;0,_xlfn.XLOOKUP($N670,'FY25 Gold Book'!$A:$A,'FY25 Gold Book'!$H:$H,"-",0,1)),
"-")</f>
        <v>-</v>
      </c>
      <c r="U670" s="678"/>
      <c r="V670" s="679"/>
      <c r="W670" s="677"/>
      <c r="X670" s="134"/>
      <c r="Y670" s="135"/>
      <c r="Z670" s="147">
        <f>_xlfn.XLOOKUP($N670,'FY25 Gold Book'!$A:$A,'FY25 Gold Book'!$E:$E,0,0,1)</f>
        <v>0</v>
      </c>
      <c r="AA670" s="680">
        <f>_xlfn.XLOOKUP($N670,'FY25 Gold Book'!$A:$A,'FY25 Gold Book'!$G:$G,0,0,1)</f>
        <v>0</v>
      </c>
      <c r="AB670" s="148">
        <f t="shared" si="74"/>
        <v>0</v>
      </c>
      <c r="AC670" s="681">
        <v>0</v>
      </c>
      <c r="AD670" s="149">
        <f t="shared" si="75"/>
        <v>0</v>
      </c>
      <c r="AE670" s="147">
        <f>_xlfn.XLOOKUP($T670,'FY25 Fringe Rates'!$X$6:$X$15,'FY25 Fringe Rates'!$Y$6:$Y$15,0,0,1)</f>
        <v>0</v>
      </c>
      <c r="AF670" s="150">
        <f t="shared" si="70"/>
        <v>0</v>
      </c>
      <c r="AG670" s="136">
        <v>0</v>
      </c>
      <c r="AH670" s="149">
        <f t="shared" si="76"/>
        <v>0</v>
      </c>
      <c r="AI670" s="151">
        <f t="shared" si="71"/>
        <v>0</v>
      </c>
      <c r="AJ670" s="32"/>
    </row>
    <row r="671" spans="1:36">
      <c r="A671" s="145" t="str">
        <f t="shared" si="72"/>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02"/>
      <c r="H671" s="303" t="str">
        <f>IF($G671="","-",_xlfn.XLOOKUP($G671,Appr.Meta!$A:$A,Appr.Meta!$D:$D,"-",0,1))</f>
        <v>-</v>
      </c>
      <c r="I671" s="302"/>
      <c r="J671" s="303" t="str">
        <f>IF($I671="","-",_xlfn.XLOOKUP($I671,'CC.Meta'!$A:$A,'CC.Meta'!$D:$D,"-",0,1))</f>
        <v>-</v>
      </c>
      <c r="K671" s="306" t="str">
        <f t="shared" si="73"/>
        <v>--</v>
      </c>
      <c r="L671" s="302"/>
      <c r="M671" s="133"/>
      <c r="N671" s="234"/>
      <c r="O671" s="146" t="str">
        <f>IF($N671="","-",_xlfn.XLOOKUP($N671,'FY25 Gold Book'!$A:$A,'FY25 Gold Book'!$B:$B,"-",0,1))</f>
        <v>-</v>
      </c>
      <c r="P671" s="444" t="str">
        <f>IF($N671="","-",_xlfn.XLOOKUP($N671,'FY25 Gold Book'!$A:$A,'FY25 Gold Book'!$C:$C,"-",0,1))</f>
        <v>-</v>
      </c>
      <c r="Q671" s="146" t="str">
        <f>IF($N671="","-",_xlfn.XLOOKUP($N671,'FY25 Gold Book'!$A:$A,'FY25 Gold Book'!$D:$D,"-",0,1))</f>
        <v>-</v>
      </c>
      <c r="R671" s="52"/>
      <c r="S671" s="465" t="str" cm="1">
        <f t="array" ref="S671">IFERROR(
_xlfn.IFS(
$I671=600010,"36th District Judges (CC 600010)",
$I671=600014,"36th District Staff (CC 600014)",
$I671&lt;&gt;0,_xlfn.XLOOKUP($N671,'FY25 Gold Book'!$A:$A,'FY25 Gold Book'!$F:$F,"-",0,1)),
"-")</f>
        <v>-</v>
      </c>
      <c r="T671" s="465" t="str" cm="1">
        <f t="array" ref="T671">IFERROR(
_xlfn.IFS(
OR($R671="TASS",$R671="Seasonal"),"TASS / Part-Time (FICA Only)",
$A671=13,"BSEED",
$A671=20,"DDoT",
OR($A671=48,$A671=49),"DWSD",
$A671=72,"Library",
$I671=600010,"36th District Judges",
$I671=600014,"36th District Staff",
$N671&lt;&gt;0,_xlfn.XLOOKUP($N671,'FY25 Gold Book'!$A:$A,'FY25 Gold Book'!$H:$H,"-",0,1)),
"-")</f>
        <v>-</v>
      </c>
      <c r="U671" s="678"/>
      <c r="V671" s="679"/>
      <c r="W671" s="677"/>
      <c r="X671" s="134"/>
      <c r="Y671" s="135"/>
      <c r="Z671" s="147">
        <f>_xlfn.XLOOKUP($N671,'FY25 Gold Book'!$A:$A,'FY25 Gold Book'!$E:$E,0,0,1)</f>
        <v>0</v>
      </c>
      <c r="AA671" s="680">
        <f>_xlfn.XLOOKUP($N671,'FY25 Gold Book'!$A:$A,'FY25 Gold Book'!$G:$G,0,0,1)</f>
        <v>0</v>
      </c>
      <c r="AB671" s="148">
        <f t="shared" si="74"/>
        <v>0</v>
      </c>
      <c r="AC671" s="681">
        <v>0</v>
      </c>
      <c r="AD671" s="149">
        <f t="shared" si="75"/>
        <v>0</v>
      </c>
      <c r="AE671" s="147">
        <f>_xlfn.XLOOKUP($T671,'FY25 Fringe Rates'!$X$6:$X$15,'FY25 Fringe Rates'!$Y$6:$Y$15,0,0,1)</f>
        <v>0</v>
      </c>
      <c r="AF671" s="150">
        <f t="shared" si="70"/>
        <v>0</v>
      </c>
      <c r="AG671" s="136">
        <v>0</v>
      </c>
      <c r="AH671" s="149">
        <f t="shared" si="76"/>
        <v>0</v>
      </c>
      <c r="AI671" s="151">
        <f t="shared" si="71"/>
        <v>0</v>
      </c>
      <c r="AJ671" s="32"/>
    </row>
    <row r="672" spans="1:36">
      <c r="A672" s="145" t="str">
        <f t="shared" si="72"/>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02"/>
      <c r="H672" s="303" t="str">
        <f>IF($G672="","-",_xlfn.XLOOKUP($G672,Appr.Meta!$A:$A,Appr.Meta!$D:$D,"-",0,1))</f>
        <v>-</v>
      </c>
      <c r="I672" s="302"/>
      <c r="J672" s="303" t="str">
        <f>IF($I672="","-",_xlfn.XLOOKUP($I672,'CC.Meta'!$A:$A,'CC.Meta'!$D:$D,"-",0,1))</f>
        <v>-</v>
      </c>
      <c r="K672" s="306" t="str">
        <f t="shared" si="73"/>
        <v>--</v>
      </c>
      <c r="L672" s="302"/>
      <c r="M672" s="133"/>
      <c r="N672" s="234"/>
      <c r="O672" s="146" t="str">
        <f>IF($N672="","-",_xlfn.XLOOKUP($N672,'FY25 Gold Book'!$A:$A,'FY25 Gold Book'!$B:$B,"-",0,1))</f>
        <v>-</v>
      </c>
      <c r="P672" s="444" t="str">
        <f>IF($N672="","-",_xlfn.XLOOKUP($N672,'FY25 Gold Book'!$A:$A,'FY25 Gold Book'!$C:$C,"-",0,1))</f>
        <v>-</v>
      </c>
      <c r="Q672" s="146" t="str">
        <f>IF($N672="","-",_xlfn.XLOOKUP($N672,'FY25 Gold Book'!$A:$A,'FY25 Gold Book'!$D:$D,"-",0,1))</f>
        <v>-</v>
      </c>
      <c r="R672" s="52"/>
      <c r="S672" s="465" t="str" cm="1">
        <f t="array" ref="S672">IFERROR(
_xlfn.IFS(
$I672=600010,"36th District Judges (CC 600010)",
$I672=600014,"36th District Staff (CC 600014)",
$I672&lt;&gt;0,_xlfn.XLOOKUP($N672,'FY25 Gold Book'!$A:$A,'FY25 Gold Book'!$F:$F,"-",0,1)),
"-")</f>
        <v>-</v>
      </c>
      <c r="T672" s="465" t="str" cm="1">
        <f t="array" ref="T672">IFERROR(
_xlfn.IFS(
OR($R672="TASS",$R672="Seasonal"),"TASS / Part-Time (FICA Only)",
$A672=13,"BSEED",
$A672=20,"DDoT",
OR($A672=48,$A672=49),"DWSD",
$A672=72,"Library",
$I672=600010,"36th District Judges",
$I672=600014,"36th District Staff",
$N672&lt;&gt;0,_xlfn.XLOOKUP($N672,'FY25 Gold Book'!$A:$A,'FY25 Gold Book'!$H:$H,"-",0,1)),
"-")</f>
        <v>-</v>
      </c>
      <c r="U672" s="678"/>
      <c r="V672" s="679"/>
      <c r="W672" s="677"/>
      <c r="X672" s="134"/>
      <c r="Y672" s="135"/>
      <c r="Z672" s="147">
        <f>_xlfn.XLOOKUP($N672,'FY25 Gold Book'!$A:$A,'FY25 Gold Book'!$E:$E,0,0,1)</f>
        <v>0</v>
      </c>
      <c r="AA672" s="680">
        <f>_xlfn.XLOOKUP($N672,'FY25 Gold Book'!$A:$A,'FY25 Gold Book'!$G:$G,0,0,1)</f>
        <v>0</v>
      </c>
      <c r="AB672" s="148">
        <f t="shared" si="74"/>
        <v>0</v>
      </c>
      <c r="AC672" s="681">
        <v>0</v>
      </c>
      <c r="AD672" s="149">
        <f t="shared" si="75"/>
        <v>0</v>
      </c>
      <c r="AE672" s="147">
        <f>_xlfn.XLOOKUP($T672,'FY25 Fringe Rates'!$X$6:$X$15,'FY25 Fringe Rates'!$Y$6:$Y$15,0,0,1)</f>
        <v>0</v>
      </c>
      <c r="AF672" s="150">
        <f t="shared" si="70"/>
        <v>0</v>
      </c>
      <c r="AG672" s="136">
        <v>0</v>
      </c>
      <c r="AH672" s="149">
        <f t="shared" si="76"/>
        <v>0</v>
      </c>
      <c r="AI672" s="151">
        <f t="shared" si="71"/>
        <v>0</v>
      </c>
      <c r="AJ672" s="32"/>
    </row>
    <row r="673" spans="1:36">
      <c r="A673" s="145" t="str">
        <f t="shared" si="72"/>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02"/>
      <c r="H673" s="303" t="str">
        <f>IF($G673="","-",_xlfn.XLOOKUP($G673,Appr.Meta!$A:$A,Appr.Meta!$D:$D,"-",0,1))</f>
        <v>-</v>
      </c>
      <c r="I673" s="302"/>
      <c r="J673" s="303" t="str">
        <f>IF($I673="","-",_xlfn.XLOOKUP($I673,'CC.Meta'!$A:$A,'CC.Meta'!$D:$D,"-",0,1))</f>
        <v>-</v>
      </c>
      <c r="K673" s="306" t="str">
        <f t="shared" si="73"/>
        <v>--</v>
      </c>
      <c r="L673" s="302"/>
      <c r="M673" s="133"/>
      <c r="N673" s="234"/>
      <c r="O673" s="146" t="str">
        <f>IF($N673="","-",_xlfn.XLOOKUP($N673,'FY25 Gold Book'!$A:$A,'FY25 Gold Book'!$B:$B,"-",0,1))</f>
        <v>-</v>
      </c>
      <c r="P673" s="444" t="str">
        <f>IF($N673="","-",_xlfn.XLOOKUP($N673,'FY25 Gold Book'!$A:$A,'FY25 Gold Book'!$C:$C,"-",0,1))</f>
        <v>-</v>
      </c>
      <c r="Q673" s="146" t="str">
        <f>IF($N673="","-",_xlfn.XLOOKUP($N673,'FY25 Gold Book'!$A:$A,'FY25 Gold Book'!$D:$D,"-",0,1))</f>
        <v>-</v>
      </c>
      <c r="R673" s="52"/>
      <c r="S673" s="465" t="str" cm="1">
        <f t="array" ref="S673">IFERROR(
_xlfn.IFS(
$I673=600010,"36th District Judges (CC 600010)",
$I673=600014,"36th District Staff (CC 600014)",
$I673&lt;&gt;0,_xlfn.XLOOKUP($N673,'FY25 Gold Book'!$A:$A,'FY25 Gold Book'!$F:$F,"-",0,1)),
"-")</f>
        <v>-</v>
      </c>
      <c r="T673" s="465" t="str" cm="1">
        <f t="array" ref="T673">IFERROR(
_xlfn.IFS(
OR($R673="TASS",$R673="Seasonal"),"TASS / Part-Time (FICA Only)",
$A673=13,"BSEED",
$A673=20,"DDoT",
OR($A673=48,$A673=49),"DWSD",
$A673=72,"Library",
$I673=600010,"36th District Judges",
$I673=600014,"36th District Staff",
$N673&lt;&gt;0,_xlfn.XLOOKUP($N673,'FY25 Gold Book'!$A:$A,'FY25 Gold Book'!$H:$H,"-",0,1)),
"-")</f>
        <v>-</v>
      </c>
      <c r="U673" s="678"/>
      <c r="V673" s="679"/>
      <c r="W673" s="677"/>
      <c r="X673" s="134"/>
      <c r="Y673" s="135"/>
      <c r="Z673" s="147">
        <f>_xlfn.XLOOKUP($N673,'FY25 Gold Book'!$A:$A,'FY25 Gold Book'!$E:$E,0,0,1)</f>
        <v>0</v>
      </c>
      <c r="AA673" s="680">
        <f>_xlfn.XLOOKUP($N673,'FY25 Gold Book'!$A:$A,'FY25 Gold Book'!$G:$G,0,0,1)</f>
        <v>0</v>
      </c>
      <c r="AB673" s="148">
        <f t="shared" si="74"/>
        <v>0</v>
      </c>
      <c r="AC673" s="681">
        <v>0</v>
      </c>
      <c r="AD673" s="149">
        <f t="shared" si="75"/>
        <v>0</v>
      </c>
      <c r="AE673" s="147">
        <f>_xlfn.XLOOKUP($T673,'FY25 Fringe Rates'!$X$6:$X$15,'FY25 Fringe Rates'!$Y$6:$Y$15,0,0,1)</f>
        <v>0</v>
      </c>
      <c r="AF673" s="150">
        <f t="shared" si="70"/>
        <v>0</v>
      </c>
      <c r="AG673" s="136">
        <v>0</v>
      </c>
      <c r="AH673" s="149">
        <f t="shared" si="76"/>
        <v>0</v>
      </c>
      <c r="AI673" s="151">
        <f t="shared" si="71"/>
        <v>0</v>
      </c>
      <c r="AJ673" s="32"/>
    </row>
    <row r="674" spans="1:36">
      <c r="A674" s="145" t="str">
        <f t="shared" si="72"/>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02"/>
      <c r="H674" s="303" t="str">
        <f>IF($G674="","-",_xlfn.XLOOKUP($G674,Appr.Meta!$A:$A,Appr.Meta!$D:$D,"-",0,1))</f>
        <v>-</v>
      </c>
      <c r="I674" s="302"/>
      <c r="J674" s="303" t="str">
        <f>IF($I674="","-",_xlfn.XLOOKUP($I674,'CC.Meta'!$A:$A,'CC.Meta'!$D:$D,"-",0,1))</f>
        <v>-</v>
      </c>
      <c r="K674" s="306" t="str">
        <f t="shared" si="73"/>
        <v>--</v>
      </c>
      <c r="L674" s="302"/>
      <c r="M674" s="133"/>
      <c r="N674" s="234"/>
      <c r="O674" s="146" t="str">
        <f>IF($N674="","-",_xlfn.XLOOKUP($N674,'FY25 Gold Book'!$A:$A,'FY25 Gold Book'!$B:$B,"-",0,1))</f>
        <v>-</v>
      </c>
      <c r="P674" s="444" t="str">
        <f>IF($N674="","-",_xlfn.XLOOKUP($N674,'FY25 Gold Book'!$A:$A,'FY25 Gold Book'!$C:$C,"-",0,1))</f>
        <v>-</v>
      </c>
      <c r="Q674" s="146" t="str">
        <f>IF($N674="","-",_xlfn.XLOOKUP($N674,'FY25 Gold Book'!$A:$A,'FY25 Gold Book'!$D:$D,"-",0,1))</f>
        <v>-</v>
      </c>
      <c r="R674" s="52"/>
      <c r="S674" s="465" t="str" cm="1">
        <f t="array" ref="S674">IFERROR(
_xlfn.IFS(
$I674=600010,"36th District Judges (CC 600010)",
$I674=600014,"36th District Staff (CC 600014)",
$I674&lt;&gt;0,_xlfn.XLOOKUP($N674,'FY25 Gold Book'!$A:$A,'FY25 Gold Book'!$F:$F,"-",0,1)),
"-")</f>
        <v>-</v>
      </c>
      <c r="T674" s="465" t="str" cm="1">
        <f t="array" ref="T674">IFERROR(
_xlfn.IFS(
OR($R674="TASS",$R674="Seasonal"),"TASS / Part-Time (FICA Only)",
$A674=13,"BSEED",
$A674=20,"DDoT",
OR($A674=48,$A674=49),"DWSD",
$A674=72,"Library",
$I674=600010,"36th District Judges",
$I674=600014,"36th District Staff",
$N674&lt;&gt;0,_xlfn.XLOOKUP($N674,'FY25 Gold Book'!$A:$A,'FY25 Gold Book'!$H:$H,"-",0,1)),
"-")</f>
        <v>-</v>
      </c>
      <c r="U674" s="678"/>
      <c r="V674" s="679"/>
      <c r="W674" s="677"/>
      <c r="X674" s="134"/>
      <c r="Y674" s="135"/>
      <c r="Z674" s="147">
        <f>_xlfn.XLOOKUP($N674,'FY25 Gold Book'!$A:$A,'FY25 Gold Book'!$E:$E,0,0,1)</f>
        <v>0</v>
      </c>
      <c r="AA674" s="680">
        <f>_xlfn.XLOOKUP($N674,'FY25 Gold Book'!$A:$A,'FY25 Gold Book'!$G:$G,0,0,1)</f>
        <v>0</v>
      </c>
      <c r="AB674" s="148">
        <f t="shared" si="74"/>
        <v>0</v>
      </c>
      <c r="AC674" s="681">
        <v>0</v>
      </c>
      <c r="AD674" s="149">
        <f t="shared" si="75"/>
        <v>0</v>
      </c>
      <c r="AE674" s="147">
        <f>_xlfn.XLOOKUP($T674,'FY25 Fringe Rates'!$X$6:$X$15,'FY25 Fringe Rates'!$Y$6:$Y$15,0,0,1)</f>
        <v>0</v>
      </c>
      <c r="AF674" s="150">
        <f t="shared" si="70"/>
        <v>0</v>
      </c>
      <c r="AG674" s="136">
        <v>0</v>
      </c>
      <c r="AH674" s="149">
        <f t="shared" si="76"/>
        <v>0</v>
      </c>
      <c r="AI674" s="151">
        <f t="shared" si="71"/>
        <v>0</v>
      </c>
      <c r="AJ674" s="32"/>
    </row>
    <row r="675" spans="1:36">
      <c r="A675" s="145" t="str">
        <f t="shared" si="72"/>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02"/>
      <c r="H675" s="303" t="str">
        <f>IF($G675="","-",_xlfn.XLOOKUP($G675,Appr.Meta!$A:$A,Appr.Meta!$D:$D,"-",0,1))</f>
        <v>-</v>
      </c>
      <c r="I675" s="302"/>
      <c r="J675" s="303" t="str">
        <f>IF($I675="","-",_xlfn.XLOOKUP($I675,'CC.Meta'!$A:$A,'CC.Meta'!$D:$D,"-",0,1))</f>
        <v>-</v>
      </c>
      <c r="K675" s="306" t="str">
        <f t="shared" si="73"/>
        <v>--</v>
      </c>
      <c r="L675" s="302"/>
      <c r="M675" s="133"/>
      <c r="N675" s="234"/>
      <c r="O675" s="146" t="str">
        <f>IF($N675="","-",_xlfn.XLOOKUP($N675,'FY25 Gold Book'!$A:$A,'FY25 Gold Book'!$B:$B,"-",0,1))</f>
        <v>-</v>
      </c>
      <c r="P675" s="444" t="str">
        <f>IF($N675="","-",_xlfn.XLOOKUP($N675,'FY25 Gold Book'!$A:$A,'FY25 Gold Book'!$C:$C,"-",0,1))</f>
        <v>-</v>
      </c>
      <c r="Q675" s="146" t="str">
        <f>IF($N675="","-",_xlfn.XLOOKUP($N675,'FY25 Gold Book'!$A:$A,'FY25 Gold Book'!$D:$D,"-",0,1))</f>
        <v>-</v>
      </c>
      <c r="R675" s="52"/>
      <c r="S675" s="465" t="str" cm="1">
        <f t="array" ref="S675">IFERROR(
_xlfn.IFS(
$I675=600010,"36th District Judges (CC 600010)",
$I675=600014,"36th District Staff (CC 600014)",
$I675&lt;&gt;0,_xlfn.XLOOKUP($N675,'FY25 Gold Book'!$A:$A,'FY25 Gold Book'!$F:$F,"-",0,1)),
"-")</f>
        <v>-</v>
      </c>
      <c r="T675" s="465" t="str" cm="1">
        <f t="array" ref="T675">IFERROR(
_xlfn.IFS(
OR($R675="TASS",$R675="Seasonal"),"TASS / Part-Time (FICA Only)",
$A675=13,"BSEED",
$A675=20,"DDoT",
OR($A675=48,$A675=49),"DWSD",
$A675=72,"Library",
$I675=600010,"36th District Judges",
$I675=600014,"36th District Staff",
$N675&lt;&gt;0,_xlfn.XLOOKUP($N675,'FY25 Gold Book'!$A:$A,'FY25 Gold Book'!$H:$H,"-",0,1)),
"-")</f>
        <v>-</v>
      </c>
      <c r="U675" s="678"/>
      <c r="V675" s="679"/>
      <c r="W675" s="677"/>
      <c r="X675" s="134"/>
      <c r="Y675" s="135"/>
      <c r="Z675" s="147">
        <f>_xlfn.XLOOKUP($N675,'FY25 Gold Book'!$A:$A,'FY25 Gold Book'!$E:$E,0,0,1)</f>
        <v>0</v>
      </c>
      <c r="AA675" s="680">
        <f>_xlfn.XLOOKUP($N675,'FY25 Gold Book'!$A:$A,'FY25 Gold Book'!$G:$G,0,0,1)</f>
        <v>0</v>
      </c>
      <c r="AB675" s="148">
        <f t="shared" si="74"/>
        <v>0</v>
      </c>
      <c r="AC675" s="681">
        <v>0</v>
      </c>
      <c r="AD675" s="149">
        <f t="shared" si="75"/>
        <v>0</v>
      </c>
      <c r="AE675" s="147">
        <f>_xlfn.XLOOKUP($T675,'FY25 Fringe Rates'!$X$6:$X$15,'FY25 Fringe Rates'!$Y$6:$Y$15,0,0,1)</f>
        <v>0</v>
      </c>
      <c r="AF675" s="150">
        <f t="shared" si="70"/>
        <v>0</v>
      </c>
      <c r="AG675" s="136">
        <v>0</v>
      </c>
      <c r="AH675" s="149">
        <f t="shared" si="76"/>
        <v>0</v>
      </c>
      <c r="AI675" s="151">
        <f t="shared" si="71"/>
        <v>0</v>
      </c>
      <c r="AJ675" s="32"/>
    </row>
    <row r="676" spans="1:36">
      <c r="A676" s="145" t="str">
        <f t="shared" si="72"/>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02"/>
      <c r="H676" s="303" t="str">
        <f>IF($G676="","-",_xlfn.XLOOKUP($G676,Appr.Meta!$A:$A,Appr.Meta!$D:$D,"-",0,1))</f>
        <v>-</v>
      </c>
      <c r="I676" s="302"/>
      <c r="J676" s="303" t="str">
        <f>IF($I676="","-",_xlfn.XLOOKUP($I676,'CC.Meta'!$A:$A,'CC.Meta'!$D:$D,"-",0,1))</f>
        <v>-</v>
      </c>
      <c r="K676" s="306" t="str">
        <f t="shared" si="73"/>
        <v>--</v>
      </c>
      <c r="L676" s="302"/>
      <c r="M676" s="133"/>
      <c r="N676" s="234"/>
      <c r="O676" s="146" t="str">
        <f>IF($N676="","-",_xlfn.XLOOKUP($N676,'FY25 Gold Book'!$A:$A,'FY25 Gold Book'!$B:$B,"-",0,1))</f>
        <v>-</v>
      </c>
      <c r="P676" s="444" t="str">
        <f>IF($N676="","-",_xlfn.XLOOKUP($N676,'FY25 Gold Book'!$A:$A,'FY25 Gold Book'!$C:$C,"-",0,1))</f>
        <v>-</v>
      </c>
      <c r="Q676" s="146" t="str">
        <f>IF($N676="","-",_xlfn.XLOOKUP($N676,'FY25 Gold Book'!$A:$A,'FY25 Gold Book'!$D:$D,"-",0,1))</f>
        <v>-</v>
      </c>
      <c r="R676" s="52"/>
      <c r="S676" s="465" t="str" cm="1">
        <f t="array" ref="S676">IFERROR(
_xlfn.IFS(
$I676=600010,"36th District Judges (CC 600010)",
$I676=600014,"36th District Staff (CC 600014)",
$I676&lt;&gt;0,_xlfn.XLOOKUP($N676,'FY25 Gold Book'!$A:$A,'FY25 Gold Book'!$F:$F,"-",0,1)),
"-")</f>
        <v>-</v>
      </c>
      <c r="T676" s="465" t="str" cm="1">
        <f t="array" ref="T676">IFERROR(
_xlfn.IFS(
OR($R676="TASS",$R676="Seasonal"),"TASS / Part-Time (FICA Only)",
$A676=13,"BSEED",
$A676=20,"DDoT",
OR($A676=48,$A676=49),"DWSD",
$A676=72,"Library",
$I676=600010,"36th District Judges",
$I676=600014,"36th District Staff",
$N676&lt;&gt;0,_xlfn.XLOOKUP($N676,'FY25 Gold Book'!$A:$A,'FY25 Gold Book'!$H:$H,"-",0,1)),
"-")</f>
        <v>-</v>
      </c>
      <c r="U676" s="678"/>
      <c r="V676" s="679"/>
      <c r="W676" s="677"/>
      <c r="X676" s="134"/>
      <c r="Y676" s="135"/>
      <c r="Z676" s="147">
        <f>_xlfn.XLOOKUP($N676,'FY25 Gold Book'!$A:$A,'FY25 Gold Book'!$E:$E,0,0,1)</f>
        <v>0</v>
      </c>
      <c r="AA676" s="680">
        <f>_xlfn.XLOOKUP($N676,'FY25 Gold Book'!$A:$A,'FY25 Gold Book'!$G:$G,0,0,1)</f>
        <v>0</v>
      </c>
      <c r="AB676" s="148">
        <f t="shared" si="74"/>
        <v>0</v>
      </c>
      <c r="AC676" s="681">
        <v>0</v>
      </c>
      <c r="AD676" s="149">
        <f t="shared" si="75"/>
        <v>0</v>
      </c>
      <c r="AE676" s="147">
        <f>_xlfn.XLOOKUP($T676,'FY25 Fringe Rates'!$X$6:$X$15,'FY25 Fringe Rates'!$Y$6:$Y$15,0,0,1)</f>
        <v>0</v>
      </c>
      <c r="AF676" s="150">
        <f t="shared" si="70"/>
        <v>0</v>
      </c>
      <c r="AG676" s="136">
        <v>0</v>
      </c>
      <c r="AH676" s="149">
        <f t="shared" si="76"/>
        <v>0</v>
      </c>
      <c r="AI676" s="151">
        <f t="shared" si="71"/>
        <v>0</v>
      </c>
      <c r="AJ676" s="32"/>
    </row>
    <row r="677" spans="1:36">
      <c r="A677" s="145" t="str">
        <f t="shared" si="72"/>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02"/>
      <c r="H677" s="303" t="str">
        <f>IF($G677="","-",_xlfn.XLOOKUP($G677,Appr.Meta!$A:$A,Appr.Meta!$D:$D,"-",0,1))</f>
        <v>-</v>
      </c>
      <c r="I677" s="302"/>
      <c r="J677" s="303" t="str">
        <f>IF($I677="","-",_xlfn.XLOOKUP($I677,'CC.Meta'!$A:$A,'CC.Meta'!$D:$D,"-",0,1))</f>
        <v>-</v>
      </c>
      <c r="K677" s="306" t="str">
        <f t="shared" si="73"/>
        <v>--</v>
      </c>
      <c r="L677" s="302"/>
      <c r="M677" s="133"/>
      <c r="N677" s="234"/>
      <c r="O677" s="146" t="str">
        <f>IF($N677="","-",_xlfn.XLOOKUP($N677,'FY25 Gold Book'!$A:$A,'FY25 Gold Book'!$B:$B,"-",0,1))</f>
        <v>-</v>
      </c>
      <c r="P677" s="444" t="str">
        <f>IF($N677="","-",_xlfn.XLOOKUP($N677,'FY25 Gold Book'!$A:$A,'FY25 Gold Book'!$C:$C,"-",0,1))</f>
        <v>-</v>
      </c>
      <c r="Q677" s="146" t="str">
        <f>IF($N677="","-",_xlfn.XLOOKUP($N677,'FY25 Gold Book'!$A:$A,'FY25 Gold Book'!$D:$D,"-",0,1))</f>
        <v>-</v>
      </c>
      <c r="R677" s="52"/>
      <c r="S677" s="465" t="str" cm="1">
        <f t="array" ref="S677">IFERROR(
_xlfn.IFS(
$I677=600010,"36th District Judges (CC 600010)",
$I677=600014,"36th District Staff (CC 600014)",
$I677&lt;&gt;0,_xlfn.XLOOKUP($N677,'FY25 Gold Book'!$A:$A,'FY25 Gold Book'!$F:$F,"-",0,1)),
"-")</f>
        <v>-</v>
      </c>
      <c r="T677" s="465" t="str" cm="1">
        <f t="array" ref="T677">IFERROR(
_xlfn.IFS(
OR($R677="TASS",$R677="Seasonal"),"TASS / Part-Time (FICA Only)",
$A677=13,"BSEED",
$A677=20,"DDoT",
OR($A677=48,$A677=49),"DWSD",
$A677=72,"Library",
$I677=600010,"36th District Judges",
$I677=600014,"36th District Staff",
$N677&lt;&gt;0,_xlfn.XLOOKUP($N677,'FY25 Gold Book'!$A:$A,'FY25 Gold Book'!$H:$H,"-",0,1)),
"-")</f>
        <v>-</v>
      </c>
      <c r="U677" s="678"/>
      <c r="V677" s="679"/>
      <c r="W677" s="677"/>
      <c r="X677" s="134"/>
      <c r="Y677" s="135"/>
      <c r="Z677" s="147">
        <f>_xlfn.XLOOKUP($N677,'FY25 Gold Book'!$A:$A,'FY25 Gold Book'!$E:$E,0,0,1)</f>
        <v>0</v>
      </c>
      <c r="AA677" s="680">
        <f>_xlfn.XLOOKUP($N677,'FY25 Gold Book'!$A:$A,'FY25 Gold Book'!$G:$G,0,0,1)</f>
        <v>0</v>
      </c>
      <c r="AB677" s="148">
        <f t="shared" si="74"/>
        <v>0</v>
      </c>
      <c r="AC677" s="681">
        <v>0</v>
      </c>
      <c r="AD677" s="149">
        <f t="shared" si="75"/>
        <v>0</v>
      </c>
      <c r="AE677" s="147">
        <f>_xlfn.XLOOKUP($T677,'FY25 Fringe Rates'!$X$6:$X$15,'FY25 Fringe Rates'!$Y$6:$Y$15,0,0,1)</f>
        <v>0</v>
      </c>
      <c r="AF677" s="150">
        <f t="shared" si="70"/>
        <v>0</v>
      </c>
      <c r="AG677" s="136">
        <v>0</v>
      </c>
      <c r="AH677" s="149">
        <f t="shared" si="76"/>
        <v>0</v>
      </c>
      <c r="AI677" s="151">
        <f t="shared" si="71"/>
        <v>0</v>
      </c>
      <c r="AJ677" s="32"/>
    </row>
    <row r="678" spans="1:36">
      <c r="A678" s="145" t="str">
        <f t="shared" si="72"/>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02"/>
      <c r="H678" s="303" t="str">
        <f>IF($G678="","-",_xlfn.XLOOKUP($G678,Appr.Meta!$A:$A,Appr.Meta!$D:$D,"-",0,1))</f>
        <v>-</v>
      </c>
      <c r="I678" s="302"/>
      <c r="J678" s="303" t="str">
        <f>IF($I678="","-",_xlfn.XLOOKUP($I678,'CC.Meta'!$A:$A,'CC.Meta'!$D:$D,"-",0,1))</f>
        <v>-</v>
      </c>
      <c r="K678" s="306" t="str">
        <f t="shared" si="73"/>
        <v>--</v>
      </c>
      <c r="L678" s="302"/>
      <c r="M678" s="133"/>
      <c r="N678" s="234"/>
      <c r="O678" s="146" t="str">
        <f>IF($N678="","-",_xlfn.XLOOKUP($N678,'FY25 Gold Book'!$A:$A,'FY25 Gold Book'!$B:$B,"-",0,1))</f>
        <v>-</v>
      </c>
      <c r="P678" s="444" t="str">
        <f>IF($N678="","-",_xlfn.XLOOKUP($N678,'FY25 Gold Book'!$A:$A,'FY25 Gold Book'!$C:$C,"-",0,1))</f>
        <v>-</v>
      </c>
      <c r="Q678" s="146" t="str">
        <f>IF($N678="","-",_xlfn.XLOOKUP($N678,'FY25 Gold Book'!$A:$A,'FY25 Gold Book'!$D:$D,"-",0,1))</f>
        <v>-</v>
      </c>
      <c r="R678" s="52"/>
      <c r="S678" s="465" t="str" cm="1">
        <f t="array" ref="S678">IFERROR(
_xlfn.IFS(
$I678=600010,"36th District Judges (CC 600010)",
$I678=600014,"36th District Staff (CC 600014)",
$I678&lt;&gt;0,_xlfn.XLOOKUP($N678,'FY25 Gold Book'!$A:$A,'FY25 Gold Book'!$F:$F,"-",0,1)),
"-")</f>
        <v>-</v>
      </c>
      <c r="T678" s="465" t="str" cm="1">
        <f t="array" ref="T678">IFERROR(
_xlfn.IFS(
OR($R678="TASS",$R678="Seasonal"),"TASS / Part-Time (FICA Only)",
$A678=13,"BSEED",
$A678=20,"DDoT",
OR($A678=48,$A678=49),"DWSD",
$A678=72,"Library",
$I678=600010,"36th District Judges",
$I678=600014,"36th District Staff",
$N678&lt;&gt;0,_xlfn.XLOOKUP($N678,'FY25 Gold Book'!$A:$A,'FY25 Gold Book'!$H:$H,"-",0,1)),
"-")</f>
        <v>-</v>
      </c>
      <c r="U678" s="678"/>
      <c r="V678" s="679"/>
      <c r="W678" s="677"/>
      <c r="X678" s="134"/>
      <c r="Y678" s="135"/>
      <c r="Z678" s="147">
        <f>_xlfn.XLOOKUP($N678,'FY25 Gold Book'!$A:$A,'FY25 Gold Book'!$E:$E,0,0,1)</f>
        <v>0</v>
      </c>
      <c r="AA678" s="680">
        <f>_xlfn.XLOOKUP($N678,'FY25 Gold Book'!$A:$A,'FY25 Gold Book'!$G:$G,0,0,1)</f>
        <v>0</v>
      </c>
      <c r="AB678" s="148">
        <f t="shared" si="74"/>
        <v>0</v>
      </c>
      <c r="AC678" s="681">
        <v>0</v>
      </c>
      <c r="AD678" s="149">
        <f t="shared" si="75"/>
        <v>0</v>
      </c>
      <c r="AE678" s="147">
        <f>_xlfn.XLOOKUP($T678,'FY25 Fringe Rates'!$X$6:$X$15,'FY25 Fringe Rates'!$Y$6:$Y$15,0,0,1)</f>
        <v>0</v>
      </c>
      <c r="AF678" s="150">
        <f t="shared" si="70"/>
        <v>0</v>
      </c>
      <c r="AG678" s="136">
        <v>0</v>
      </c>
      <c r="AH678" s="149">
        <f t="shared" si="76"/>
        <v>0</v>
      </c>
      <c r="AI678" s="151">
        <f t="shared" si="71"/>
        <v>0</v>
      </c>
      <c r="AJ678" s="32"/>
    </row>
    <row r="679" spans="1:36">
      <c r="A679" s="145" t="str">
        <f t="shared" si="72"/>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02"/>
      <c r="H679" s="303" t="str">
        <f>IF($G679="","-",_xlfn.XLOOKUP($G679,Appr.Meta!$A:$A,Appr.Meta!$D:$D,"-",0,1))</f>
        <v>-</v>
      </c>
      <c r="I679" s="302"/>
      <c r="J679" s="303" t="str">
        <f>IF($I679="","-",_xlfn.XLOOKUP($I679,'CC.Meta'!$A:$A,'CC.Meta'!$D:$D,"-",0,1))</f>
        <v>-</v>
      </c>
      <c r="K679" s="306" t="str">
        <f t="shared" si="73"/>
        <v>--</v>
      </c>
      <c r="L679" s="302"/>
      <c r="M679" s="133"/>
      <c r="N679" s="234"/>
      <c r="O679" s="146" t="str">
        <f>IF($N679="","-",_xlfn.XLOOKUP($N679,'FY25 Gold Book'!$A:$A,'FY25 Gold Book'!$B:$B,"-",0,1))</f>
        <v>-</v>
      </c>
      <c r="P679" s="444" t="str">
        <f>IF($N679="","-",_xlfn.XLOOKUP($N679,'FY25 Gold Book'!$A:$A,'FY25 Gold Book'!$C:$C,"-",0,1))</f>
        <v>-</v>
      </c>
      <c r="Q679" s="146" t="str">
        <f>IF($N679="","-",_xlfn.XLOOKUP($N679,'FY25 Gold Book'!$A:$A,'FY25 Gold Book'!$D:$D,"-",0,1))</f>
        <v>-</v>
      </c>
      <c r="R679" s="52"/>
      <c r="S679" s="465" t="str" cm="1">
        <f t="array" ref="S679">IFERROR(
_xlfn.IFS(
$I679=600010,"36th District Judges (CC 600010)",
$I679=600014,"36th District Staff (CC 600014)",
$I679&lt;&gt;0,_xlfn.XLOOKUP($N679,'FY25 Gold Book'!$A:$A,'FY25 Gold Book'!$F:$F,"-",0,1)),
"-")</f>
        <v>-</v>
      </c>
      <c r="T679" s="465" t="str" cm="1">
        <f t="array" ref="T679">IFERROR(
_xlfn.IFS(
OR($R679="TASS",$R679="Seasonal"),"TASS / Part-Time (FICA Only)",
$A679=13,"BSEED",
$A679=20,"DDoT",
OR($A679=48,$A679=49),"DWSD",
$A679=72,"Library",
$I679=600010,"36th District Judges",
$I679=600014,"36th District Staff",
$N679&lt;&gt;0,_xlfn.XLOOKUP($N679,'FY25 Gold Book'!$A:$A,'FY25 Gold Book'!$H:$H,"-",0,1)),
"-")</f>
        <v>-</v>
      </c>
      <c r="U679" s="678"/>
      <c r="V679" s="679"/>
      <c r="W679" s="677"/>
      <c r="X679" s="134"/>
      <c r="Y679" s="135"/>
      <c r="Z679" s="147">
        <f>_xlfn.XLOOKUP($N679,'FY25 Gold Book'!$A:$A,'FY25 Gold Book'!$E:$E,0,0,1)</f>
        <v>0</v>
      </c>
      <c r="AA679" s="680">
        <f>_xlfn.XLOOKUP($N679,'FY25 Gold Book'!$A:$A,'FY25 Gold Book'!$G:$G,0,0,1)</f>
        <v>0</v>
      </c>
      <c r="AB679" s="148">
        <f t="shared" si="74"/>
        <v>0</v>
      </c>
      <c r="AC679" s="681">
        <v>0</v>
      </c>
      <c r="AD679" s="149">
        <f t="shared" si="75"/>
        <v>0</v>
      </c>
      <c r="AE679" s="147">
        <f>_xlfn.XLOOKUP($T679,'FY25 Fringe Rates'!$X$6:$X$15,'FY25 Fringe Rates'!$Y$6:$Y$15,0,0,1)</f>
        <v>0</v>
      </c>
      <c r="AF679" s="150">
        <f t="shared" si="70"/>
        <v>0</v>
      </c>
      <c r="AG679" s="136">
        <v>0</v>
      </c>
      <c r="AH679" s="149">
        <f t="shared" si="76"/>
        <v>0</v>
      </c>
      <c r="AI679" s="151">
        <f t="shared" si="71"/>
        <v>0</v>
      </c>
      <c r="AJ679" s="32"/>
    </row>
    <row r="680" spans="1:36">
      <c r="A680" s="145" t="str">
        <f t="shared" si="72"/>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02"/>
      <c r="H680" s="303" t="str">
        <f>IF($G680="","-",_xlfn.XLOOKUP($G680,Appr.Meta!$A:$A,Appr.Meta!$D:$D,"-",0,1))</f>
        <v>-</v>
      </c>
      <c r="I680" s="302"/>
      <c r="J680" s="303" t="str">
        <f>IF($I680="","-",_xlfn.XLOOKUP($I680,'CC.Meta'!$A:$A,'CC.Meta'!$D:$D,"-",0,1))</f>
        <v>-</v>
      </c>
      <c r="K680" s="306" t="str">
        <f t="shared" si="73"/>
        <v>--</v>
      </c>
      <c r="L680" s="302"/>
      <c r="M680" s="133"/>
      <c r="N680" s="234"/>
      <c r="O680" s="146" t="str">
        <f>IF($N680="","-",_xlfn.XLOOKUP($N680,'FY25 Gold Book'!$A:$A,'FY25 Gold Book'!$B:$B,"-",0,1))</f>
        <v>-</v>
      </c>
      <c r="P680" s="444" t="str">
        <f>IF($N680="","-",_xlfn.XLOOKUP($N680,'FY25 Gold Book'!$A:$A,'FY25 Gold Book'!$C:$C,"-",0,1))</f>
        <v>-</v>
      </c>
      <c r="Q680" s="146" t="str">
        <f>IF($N680="","-",_xlfn.XLOOKUP($N680,'FY25 Gold Book'!$A:$A,'FY25 Gold Book'!$D:$D,"-",0,1))</f>
        <v>-</v>
      </c>
      <c r="R680" s="52"/>
      <c r="S680" s="465" t="str" cm="1">
        <f t="array" ref="S680">IFERROR(
_xlfn.IFS(
$I680=600010,"36th District Judges (CC 600010)",
$I680=600014,"36th District Staff (CC 600014)",
$I680&lt;&gt;0,_xlfn.XLOOKUP($N680,'FY25 Gold Book'!$A:$A,'FY25 Gold Book'!$F:$F,"-",0,1)),
"-")</f>
        <v>-</v>
      </c>
      <c r="T680" s="465" t="str" cm="1">
        <f t="array" ref="T680">IFERROR(
_xlfn.IFS(
OR($R680="TASS",$R680="Seasonal"),"TASS / Part-Time (FICA Only)",
$A680=13,"BSEED",
$A680=20,"DDoT",
OR($A680=48,$A680=49),"DWSD",
$A680=72,"Library",
$I680=600010,"36th District Judges",
$I680=600014,"36th District Staff",
$N680&lt;&gt;0,_xlfn.XLOOKUP($N680,'FY25 Gold Book'!$A:$A,'FY25 Gold Book'!$H:$H,"-",0,1)),
"-")</f>
        <v>-</v>
      </c>
      <c r="U680" s="678"/>
      <c r="V680" s="679"/>
      <c r="W680" s="677"/>
      <c r="X680" s="134"/>
      <c r="Y680" s="135"/>
      <c r="Z680" s="147">
        <f>_xlfn.XLOOKUP($N680,'FY25 Gold Book'!$A:$A,'FY25 Gold Book'!$E:$E,0,0,1)</f>
        <v>0</v>
      </c>
      <c r="AA680" s="680">
        <f>_xlfn.XLOOKUP($N680,'FY25 Gold Book'!$A:$A,'FY25 Gold Book'!$G:$G,0,0,1)</f>
        <v>0</v>
      </c>
      <c r="AB680" s="148">
        <f t="shared" si="74"/>
        <v>0</v>
      </c>
      <c r="AC680" s="681">
        <v>0</v>
      </c>
      <c r="AD680" s="149">
        <f t="shared" si="75"/>
        <v>0</v>
      </c>
      <c r="AE680" s="147">
        <f>_xlfn.XLOOKUP($T680,'FY25 Fringe Rates'!$X$6:$X$15,'FY25 Fringe Rates'!$Y$6:$Y$15,0,0,1)</f>
        <v>0</v>
      </c>
      <c r="AF680" s="150">
        <f t="shared" si="70"/>
        <v>0</v>
      </c>
      <c r="AG680" s="136">
        <v>0</v>
      </c>
      <c r="AH680" s="149">
        <f t="shared" si="76"/>
        <v>0</v>
      </c>
      <c r="AI680" s="151">
        <f t="shared" si="71"/>
        <v>0</v>
      </c>
      <c r="AJ680" s="32"/>
    </row>
    <row r="681" spans="1:36">
      <c r="A681" s="145" t="str">
        <f t="shared" si="72"/>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02"/>
      <c r="H681" s="303" t="str">
        <f>IF($G681="","-",_xlfn.XLOOKUP($G681,Appr.Meta!$A:$A,Appr.Meta!$D:$D,"-",0,1))</f>
        <v>-</v>
      </c>
      <c r="I681" s="302"/>
      <c r="J681" s="303" t="str">
        <f>IF($I681="","-",_xlfn.XLOOKUP($I681,'CC.Meta'!$A:$A,'CC.Meta'!$D:$D,"-",0,1))</f>
        <v>-</v>
      </c>
      <c r="K681" s="306" t="str">
        <f t="shared" si="73"/>
        <v>--</v>
      </c>
      <c r="L681" s="302"/>
      <c r="M681" s="133"/>
      <c r="N681" s="234"/>
      <c r="O681" s="146" t="str">
        <f>IF($N681="","-",_xlfn.XLOOKUP($N681,'FY25 Gold Book'!$A:$A,'FY25 Gold Book'!$B:$B,"-",0,1))</f>
        <v>-</v>
      </c>
      <c r="P681" s="444" t="str">
        <f>IF($N681="","-",_xlfn.XLOOKUP($N681,'FY25 Gold Book'!$A:$A,'FY25 Gold Book'!$C:$C,"-",0,1))</f>
        <v>-</v>
      </c>
      <c r="Q681" s="146" t="str">
        <f>IF($N681="","-",_xlfn.XLOOKUP($N681,'FY25 Gold Book'!$A:$A,'FY25 Gold Book'!$D:$D,"-",0,1))</f>
        <v>-</v>
      </c>
      <c r="R681" s="52"/>
      <c r="S681" s="465" t="str" cm="1">
        <f t="array" ref="S681">IFERROR(
_xlfn.IFS(
$I681=600010,"36th District Judges (CC 600010)",
$I681=600014,"36th District Staff (CC 600014)",
$I681&lt;&gt;0,_xlfn.XLOOKUP($N681,'FY25 Gold Book'!$A:$A,'FY25 Gold Book'!$F:$F,"-",0,1)),
"-")</f>
        <v>-</v>
      </c>
      <c r="T681" s="465" t="str" cm="1">
        <f t="array" ref="T681">IFERROR(
_xlfn.IFS(
OR($R681="TASS",$R681="Seasonal"),"TASS / Part-Time (FICA Only)",
$A681=13,"BSEED",
$A681=20,"DDoT",
OR($A681=48,$A681=49),"DWSD",
$A681=72,"Library",
$I681=600010,"36th District Judges",
$I681=600014,"36th District Staff",
$N681&lt;&gt;0,_xlfn.XLOOKUP($N681,'FY25 Gold Book'!$A:$A,'FY25 Gold Book'!$H:$H,"-",0,1)),
"-")</f>
        <v>-</v>
      </c>
      <c r="U681" s="678"/>
      <c r="V681" s="679"/>
      <c r="W681" s="677"/>
      <c r="X681" s="134"/>
      <c r="Y681" s="135"/>
      <c r="Z681" s="147">
        <f>_xlfn.XLOOKUP($N681,'FY25 Gold Book'!$A:$A,'FY25 Gold Book'!$E:$E,0,0,1)</f>
        <v>0</v>
      </c>
      <c r="AA681" s="680">
        <f>_xlfn.XLOOKUP($N681,'FY25 Gold Book'!$A:$A,'FY25 Gold Book'!$G:$G,0,0,1)</f>
        <v>0</v>
      </c>
      <c r="AB681" s="148">
        <f t="shared" si="74"/>
        <v>0</v>
      </c>
      <c r="AC681" s="681">
        <v>0</v>
      </c>
      <c r="AD681" s="149">
        <f t="shared" si="75"/>
        <v>0</v>
      </c>
      <c r="AE681" s="147">
        <f>_xlfn.XLOOKUP($T681,'FY25 Fringe Rates'!$X$6:$X$15,'FY25 Fringe Rates'!$Y$6:$Y$15,0,0,1)</f>
        <v>0</v>
      </c>
      <c r="AF681" s="150">
        <f t="shared" si="70"/>
        <v>0</v>
      </c>
      <c r="AG681" s="136">
        <v>0</v>
      </c>
      <c r="AH681" s="149">
        <f t="shared" si="76"/>
        <v>0</v>
      </c>
      <c r="AI681" s="151">
        <f t="shared" si="71"/>
        <v>0</v>
      </c>
      <c r="AJ681" s="32"/>
    </row>
    <row r="682" spans="1:36">
      <c r="A682" s="145" t="str">
        <f t="shared" si="72"/>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02"/>
      <c r="H682" s="303" t="str">
        <f>IF($G682="","-",_xlfn.XLOOKUP($G682,Appr.Meta!$A:$A,Appr.Meta!$D:$D,"-",0,1))</f>
        <v>-</v>
      </c>
      <c r="I682" s="302"/>
      <c r="J682" s="303" t="str">
        <f>IF($I682="","-",_xlfn.XLOOKUP($I682,'CC.Meta'!$A:$A,'CC.Meta'!$D:$D,"-",0,1))</f>
        <v>-</v>
      </c>
      <c r="K682" s="306" t="str">
        <f t="shared" si="73"/>
        <v>--</v>
      </c>
      <c r="L682" s="302"/>
      <c r="M682" s="133"/>
      <c r="N682" s="234"/>
      <c r="O682" s="146" t="str">
        <f>IF($N682="","-",_xlfn.XLOOKUP($N682,'FY25 Gold Book'!$A:$A,'FY25 Gold Book'!$B:$B,"-",0,1))</f>
        <v>-</v>
      </c>
      <c r="P682" s="444" t="str">
        <f>IF($N682="","-",_xlfn.XLOOKUP($N682,'FY25 Gold Book'!$A:$A,'FY25 Gold Book'!$C:$C,"-",0,1))</f>
        <v>-</v>
      </c>
      <c r="Q682" s="146" t="str">
        <f>IF($N682="","-",_xlfn.XLOOKUP($N682,'FY25 Gold Book'!$A:$A,'FY25 Gold Book'!$D:$D,"-",0,1))</f>
        <v>-</v>
      </c>
      <c r="R682" s="52"/>
      <c r="S682" s="465" t="str" cm="1">
        <f t="array" ref="S682">IFERROR(
_xlfn.IFS(
$I682=600010,"36th District Judges (CC 600010)",
$I682=600014,"36th District Staff (CC 600014)",
$I682&lt;&gt;0,_xlfn.XLOOKUP($N682,'FY25 Gold Book'!$A:$A,'FY25 Gold Book'!$F:$F,"-",0,1)),
"-")</f>
        <v>-</v>
      </c>
      <c r="T682" s="465" t="str" cm="1">
        <f t="array" ref="T682">IFERROR(
_xlfn.IFS(
OR($R682="TASS",$R682="Seasonal"),"TASS / Part-Time (FICA Only)",
$A682=13,"BSEED",
$A682=20,"DDoT",
OR($A682=48,$A682=49),"DWSD",
$A682=72,"Library",
$I682=600010,"36th District Judges",
$I682=600014,"36th District Staff",
$N682&lt;&gt;0,_xlfn.XLOOKUP($N682,'FY25 Gold Book'!$A:$A,'FY25 Gold Book'!$H:$H,"-",0,1)),
"-")</f>
        <v>-</v>
      </c>
      <c r="U682" s="678"/>
      <c r="V682" s="679"/>
      <c r="W682" s="677"/>
      <c r="X682" s="134"/>
      <c r="Y682" s="135"/>
      <c r="Z682" s="147">
        <f>_xlfn.XLOOKUP($N682,'FY25 Gold Book'!$A:$A,'FY25 Gold Book'!$E:$E,0,0,1)</f>
        <v>0</v>
      </c>
      <c r="AA682" s="680">
        <f>_xlfn.XLOOKUP($N682,'FY25 Gold Book'!$A:$A,'FY25 Gold Book'!$G:$G,0,0,1)</f>
        <v>0</v>
      </c>
      <c r="AB682" s="148">
        <f t="shared" si="74"/>
        <v>0</v>
      </c>
      <c r="AC682" s="681">
        <v>0</v>
      </c>
      <c r="AD682" s="149">
        <f t="shared" si="75"/>
        <v>0</v>
      </c>
      <c r="AE682" s="147">
        <f>_xlfn.XLOOKUP($T682,'FY25 Fringe Rates'!$X$6:$X$15,'FY25 Fringe Rates'!$Y$6:$Y$15,0,0,1)</f>
        <v>0</v>
      </c>
      <c r="AF682" s="150">
        <f t="shared" si="70"/>
        <v>0</v>
      </c>
      <c r="AG682" s="136">
        <v>0</v>
      </c>
      <c r="AH682" s="149">
        <f t="shared" si="76"/>
        <v>0</v>
      </c>
      <c r="AI682" s="151">
        <f t="shared" si="71"/>
        <v>0</v>
      </c>
      <c r="AJ682" s="32"/>
    </row>
    <row r="683" spans="1:36">
      <c r="A683" s="145" t="str">
        <f t="shared" si="72"/>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02"/>
      <c r="H683" s="303" t="str">
        <f>IF($G683="","-",_xlfn.XLOOKUP($G683,Appr.Meta!$A:$A,Appr.Meta!$D:$D,"-",0,1))</f>
        <v>-</v>
      </c>
      <c r="I683" s="302"/>
      <c r="J683" s="303" t="str">
        <f>IF($I683="","-",_xlfn.XLOOKUP($I683,'CC.Meta'!$A:$A,'CC.Meta'!$D:$D,"-",0,1))</f>
        <v>-</v>
      </c>
      <c r="K683" s="306" t="str">
        <f t="shared" si="73"/>
        <v>--</v>
      </c>
      <c r="L683" s="302"/>
      <c r="M683" s="133"/>
      <c r="N683" s="234"/>
      <c r="O683" s="146" t="str">
        <f>IF($N683="","-",_xlfn.XLOOKUP($N683,'FY25 Gold Book'!$A:$A,'FY25 Gold Book'!$B:$B,"-",0,1))</f>
        <v>-</v>
      </c>
      <c r="P683" s="444" t="str">
        <f>IF($N683="","-",_xlfn.XLOOKUP($N683,'FY25 Gold Book'!$A:$A,'FY25 Gold Book'!$C:$C,"-",0,1))</f>
        <v>-</v>
      </c>
      <c r="Q683" s="146" t="str">
        <f>IF($N683="","-",_xlfn.XLOOKUP($N683,'FY25 Gold Book'!$A:$A,'FY25 Gold Book'!$D:$D,"-",0,1))</f>
        <v>-</v>
      </c>
      <c r="R683" s="52"/>
      <c r="S683" s="465" t="str" cm="1">
        <f t="array" ref="S683">IFERROR(
_xlfn.IFS(
$I683=600010,"36th District Judges (CC 600010)",
$I683=600014,"36th District Staff (CC 600014)",
$I683&lt;&gt;0,_xlfn.XLOOKUP($N683,'FY25 Gold Book'!$A:$A,'FY25 Gold Book'!$F:$F,"-",0,1)),
"-")</f>
        <v>-</v>
      </c>
      <c r="T683" s="465" t="str" cm="1">
        <f t="array" ref="T683">IFERROR(
_xlfn.IFS(
OR($R683="TASS",$R683="Seasonal"),"TASS / Part-Time (FICA Only)",
$A683=13,"BSEED",
$A683=20,"DDoT",
OR($A683=48,$A683=49),"DWSD",
$A683=72,"Library",
$I683=600010,"36th District Judges",
$I683=600014,"36th District Staff",
$N683&lt;&gt;0,_xlfn.XLOOKUP($N683,'FY25 Gold Book'!$A:$A,'FY25 Gold Book'!$H:$H,"-",0,1)),
"-")</f>
        <v>-</v>
      </c>
      <c r="U683" s="678"/>
      <c r="V683" s="679"/>
      <c r="W683" s="677"/>
      <c r="X683" s="134"/>
      <c r="Y683" s="135"/>
      <c r="Z683" s="147">
        <f>_xlfn.XLOOKUP($N683,'FY25 Gold Book'!$A:$A,'FY25 Gold Book'!$E:$E,0,0,1)</f>
        <v>0</v>
      </c>
      <c r="AA683" s="680">
        <f>_xlfn.XLOOKUP($N683,'FY25 Gold Book'!$A:$A,'FY25 Gold Book'!$G:$G,0,0,1)</f>
        <v>0</v>
      </c>
      <c r="AB683" s="148">
        <f t="shared" si="74"/>
        <v>0</v>
      </c>
      <c r="AC683" s="681">
        <v>0</v>
      </c>
      <c r="AD683" s="149">
        <f t="shared" si="75"/>
        <v>0</v>
      </c>
      <c r="AE683" s="147">
        <f>_xlfn.XLOOKUP($T683,'FY25 Fringe Rates'!$X$6:$X$15,'FY25 Fringe Rates'!$Y$6:$Y$15,0,0,1)</f>
        <v>0</v>
      </c>
      <c r="AF683" s="150">
        <f t="shared" si="70"/>
        <v>0</v>
      </c>
      <c r="AG683" s="136">
        <v>0</v>
      </c>
      <c r="AH683" s="149">
        <f t="shared" si="76"/>
        <v>0</v>
      </c>
      <c r="AI683" s="151">
        <f t="shared" si="71"/>
        <v>0</v>
      </c>
      <c r="AJ683" s="32"/>
    </row>
    <row r="684" spans="1:36">
      <c r="A684" s="145" t="str">
        <f t="shared" si="72"/>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02"/>
      <c r="H684" s="303" t="str">
        <f>IF($G684="","-",_xlfn.XLOOKUP($G684,Appr.Meta!$A:$A,Appr.Meta!$D:$D,"-",0,1))</f>
        <v>-</v>
      </c>
      <c r="I684" s="302"/>
      <c r="J684" s="303" t="str">
        <f>IF($I684="","-",_xlfn.XLOOKUP($I684,'CC.Meta'!$A:$A,'CC.Meta'!$D:$D,"-",0,1))</f>
        <v>-</v>
      </c>
      <c r="K684" s="306" t="str">
        <f t="shared" si="73"/>
        <v>--</v>
      </c>
      <c r="L684" s="302"/>
      <c r="M684" s="133"/>
      <c r="N684" s="234"/>
      <c r="O684" s="146" t="str">
        <f>IF($N684="","-",_xlfn.XLOOKUP($N684,'FY25 Gold Book'!$A:$A,'FY25 Gold Book'!$B:$B,"-",0,1))</f>
        <v>-</v>
      </c>
      <c r="P684" s="444" t="str">
        <f>IF($N684="","-",_xlfn.XLOOKUP($N684,'FY25 Gold Book'!$A:$A,'FY25 Gold Book'!$C:$C,"-",0,1))</f>
        <v>-</v>
      </c>
      <c r="Q684" s="146" t="str">
        <f>IF($N684="","-",_xlfn.XLOOKUP($N684,'FY25 Gold Book'!$A:$A,'FY25 Gold Book'!$D:$D,"-",0,1))</f>
        <v>-</v>
      </c>
      <c r="R684" s="52"/>
      <c r="S684" s="465" t="str" cm="1">
        <f t="array" ref="S684">IFERROR(
_xlfn.IFS(
$I684=600010,"36th District Judges (CC 600010)",
$I684=600014,"36th District Staff (CC 600014)",
$I684&lt;&gt;0,_xlfn.XLOOKUP($N684,'FY25 Gold Book'!$A:$A,'FY25 Gold Book'!$F:$F,"-",0,1)),
"-")</f>
        <v>-</v>
      </c>
      <c r="T684" s="465" t="str" cm="1">
        <f t="array" ref="T684">IFERROR(
_xlfn.IFS(
OR($R684="TASS",$R684="Seasonal"),"TASS / Part-Time (FICA Only)",
$A684=13,"BSEED",
$A684=20,"DDoT",
OR($A684=48,$A684=49),"DWSD",
$A684=72,"Library",
$I684=600010,"36th District Judges",
$I684=600014,"36th District Staff",
$N684&lt;&gt;0,_xlfn.XLOOKUP($N684,'FY25 Gold Book'!$A:$A,'FY25 Gold Book'!$H:$H,"-",0,1)),
"-")</f>
        <v>-</v>
      </c>
      <c r="U684" s="678"/>
      <c r="V684" s="679"/>
      <c r="W684" s="677"/>
      <c r="X684" s="134"/>
      <c r="Y684" s="135"/>
      <c r="Z684" s="147">
        <f>_xlfn.XLOOKUP($N684,'FY25 Gold Book'!$A:$A,'FY25 Gold Book'!$E:$E,0,0,1)</f>
        <v>0</v>
      </c>
      <c r="AA684" s="680">
        <f>_xlfn.XLOOKUP($N684,'FY25 Gold Book'!$A:$A,'FY25 Gold Book'!$G:$G,0,0,1)</f>
        <v>0</v>
      </c>
      <c r="AB684" s="148">
        <f t="shared" si="74"/>
        <v>0</v>
      </c>
      <c r="AC684" s="681">
        <v>0</v>
      </c>
      <c r="AD684" s="149">
        <f t="shared" si="75"/>
        <v>0</v>
      </c>
      <c r="AE684" s="147">
        <f>_xlfn.XLOOKUP($T684,'FY25 Fringe Rates'!$X$6:$X$15,'FY25 Fringe Rates'!$Y$6:$Y$15,0,0,1)</f>
        <v>0</v>
      </c>
      <c r="AF684" s="150">
        <f t="shared" si="70"/>
        <v>0</v>
      </c>
      <c r="AG684" s="136">
        <v>0</v>
      </c>
      <c r="AH684" s="149">
        <f t="shared" si="76"/>
        <v>0</v>
      </c>
      <c r="AI684" s="151">
        <f t="shared" si="71"/>
        <v>0</v>
      </c>
      <c r="AJ684" s="32"/>
    </row>
    <row r="685" spans="1:36">
      <c r="A685" s="145" t="str">
        <f t="shared" si="72"/>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02"/>
      <c r="H685" s="303" t="str">
        <f>IF($G685="","-",_xlfn.XLOOKUP($G685,Appr.Meta!$A:$A,Appr.Meta!$D:$D,"-",0,1))</f>
        <v>-</v>
      </c>
      <c r="I685" s="302"/>
      <c r="J685" s="303" t="str">
        <f>IF($I685="","-",_xlfn.XLOOKUP($I685,'CC.Meta'!$A:$A,'CC.Meta'!$D:$D,"-",0,1))</f>
        <v>-</v>
      </c>
      <c r="K685" s="306" t="str">
        <f t="shared" si="73"/>
        <v>--</v>
      </c>
      <c r="L685" s="302"/>
      <c r="M685" s="133"/>
      <c r="N685" s="234"/>
      <c r="O685" s="146" t="str">
        <f>IF($N685="","-",_xlfn.XLOOKUP($N685,'FY25 Gold Book'!$A:$A,'FY25 Gold Book'!$B:$B,"-",0,1))</f>
        <v>-</v>
      </c>
      <c r="P685" s="444" t="str">
        <f>IF($N685="","-",_xlfn.XLOOKUP($N685,'FY25 Gold Book'!$A:$A,'FY25 Gold Book'!$C:$C,"-",0,1))</f>
        <v>-</v>
      </c>
      <c r="Q685" s="146" t="str">
        <f>IF($N685="","-",_xlfn.XLOOKUP($N685,'FY25 Gold Book'!$A:$A,'FY25 Gold Book'!$D:$D,"-",0,1))</f>
        <v>-</v>
      </c>
      <c r="R685" s="52"/>
      <c r="S685" s="465" t="str" cm="1">
        <f t="array" ref="S685">IFERROR(
_xlfn.IFS(
$I685=600010,"36th District Judges (CC 600010)",
$I685=600014,"36th District Staff (CC 600014)",
$I685&lt;&gt;0,_xlfn.XLOOKUP($N685,'FY25 Gold Book'!$A:$A,'FY25 Gold Book'!$F:$F,"-",0,1)),
"-")</f>
        <v>-</v>
      </c>
      <c r="T685" s="465" t="str" cm="1">
        <f t="array" ref="T685">IFERROR(
_xlfn.IFS(
OR($R685="TASS",$R685="Seasonal"),"TASS / Part-Time (FICA Only)",
$A685=13,"BSEED",
$A685=20,"DDoT",
OR($A685=48,$A685=49),"DWSD",
$A685=72,"Library",
$I685=600010,"36th District Judges",
$I685=600014,"36th District Staff",
$N685&lt;&gt;0,_xlfn.XLOOKUP($N685,'FY25 Gold Book'!$A:$A,'FY25 Gold Book'!$H:$H,"-",0,1)),
"-")</f>
        <v>-</v>
      </c>
      <c r="U685" s="678"/>
      <c r="V685" s="679"/>
      <c r="W685" s="677"/>
      <c r="X685" s="134"/>
      <c r="Y685" s="135"/>
      <c r="Z685" s="147">
        <f>_xlfn.XLOOKUP($N685,'FY25 Gold Book'!$A:$A,'FY25 Gold Book'!$E:$E,0,0,1)</f>
        <v>0</v>
      </c>
      <c r="AA685" s="680">
        <f>_xlfn.XLOOKUP($N685,'FY25 Gold Book'!$A:$A,'FY25 Gold Book'!$G:$G,0,0,1)</f>
        <v>0</v>
      </c>
      <c r="AB685" s="148">
        <f t="shared" si="74"/>
        <v>0</v>
      </c>
      <c r="AC685" s="681">
        <v>0</v>
      </c>
      <c r="AD685" s="149">
        <f t="shared" si="75"/>
        <v>0</v>
      </c>
      <c r="AE685" s="147">
        <f>_xlfn.XLOOKUP($T685,'FY25 Fringe Rates'!$X$6:$X$15,'FY25 Fringe Rates'!$Y$6:$Y$15,0,0,1)</f>
        <v>0</v>
      </c>
      <c r="AF685" s="150">
        <f t="shared" si="70"/>
        <v>0</v>
      </c>
      <c r="AG685" s="136">
        <v>0</v>
      </c>
      <c r="AH685" s="149">
        <f t="shared" si="76"/>
        <v>0</v>
      </c>
      <c r="AI685" s="151">
        <f t="shared" si="71"/>
        <v>0</v>
      </c>
      <c r="AJ685" s="32"/>
    </row>
    <row r="686" spans="1:36">
      <c r="A686" s="145" t="str">
        <f t="shared" si="72"/>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02"/>
      <c r="H686" s="303" t="str">
        <f>IF($G686="","-",_xlfn.XLOOKUP($G686,Appr.Meta!$A:$A,Appr.Meta!$D:$D,"-",0,1))</f>
        <v>-</v>
      </c>
      <c r="I686" s="302"/>
      <c r="J686" s="303" t="str">
        <f>IF($I686="","-",_xlfn.XLOOKUP($I686,'CC.Meta'!$A:$A,'CC.Meta'!$D:$D,"-",0,1))</f>
        <v>-</v>
      </c>
      <c r="K686" s="306" t="str">
        <f t="shared" si="73"/>
        <v>--</v>
      </c>
      <c r="L686" s="302"/>
      <c r="M686" s="133"/>
      <c r="N686" s="234"/>
      <c r="O686" s="146" t="str">
        <f>IF($N686="","-",_xlfn.XLOOKUP($N686,'FY25 Gold Book'!$A:$A,'FY25 Gold Book'!$B:$B,"-",0,1))</f>
        <v>-</v>
      </c>
      <c r="P686" s="444" t="str">
        <f>IF($N686="","-",_xlfn.XLOOKUP($N686,'FY25 Gold Book'!$A:$A,'FY25 Gold Book'!$C:$C,"-",0,1))</f>
        <v>-</v>
      </c>
      <c r="Q686" s="146" t="str">
        <f>IF($N686="","-",_xlfn.XLOOKUP($N686,'FY25 Gold Book'!$A:$A,'FY25 Gold Book'!$D:$D,"-",0,1))</f>
        <v>-</v>
      </c>
      <c r="R686" s="52"/>
      <c r="S686" s="465" t="str" cm="1">
        <f t="array" ref="S686">IFERROR(
_xlfn.IFS(
$I686=600010,"36th District Judges (CC 600010)",
$I686=600014,"36th District Staff (CC 600014)",
$I686&lt;&gt;0,_xlfn.XLOOKUP($N686,'FY25 Gold Book'!$A:$A,'FY25 Gold Book'!$F:$F,"-",0,1)),
"-")</f>
        <v>-</v>
      </c>
      <c r="T686" s="465" t="str" cm="1">
        <f t="array" ref="T686">IFERROR(
_xlfn.IFS(
OR($R686="TASS",$R686="Seasonal"),"TASS / Part-Time (FICA Only)",
$A686=13,"BSEED",
$A686=20,"DDoT",
OR($A686=48,$A686=49),"DWSD",
$A686=72,"Library",
$I686=600010,"36th District Judges",
$I686=600014,"36th District Staff",
$N686&lt;&gt;0,_xlfn.XLOOKUP($N686,'FY25 Gold Book'!$A:$A,'FY25 Gold Book'!$H:$H,"-",0,1)),
"-")</f>
        <v>-</v>
      </c>
      <c r="U686" s="678"/>
      <c r="V686" s="679"/>
      <c r="W686" s="677"/>
      <c r="X686" s="134"/>
      <c r="Y686" s="135"/>
      <c r="Z686" s="147">
        <f>_xlfn.XLOOKUP($N686,'FY25 Gold Book'!$A:$A,'FY25 Gold Book'!$E:$E,0,0,1)</f>
        <v>0</v>
      </c>
      <c r="AA686" s="680">
        <f>_xlfn.XLOOKUP($N686,'FY25 Gold Book'!$A:$A,'FY25 Gold Book'!$G:$G,0,0,1)</f>
        <v>0</v>
      </c>
      <c r="AB686" s="148">
        <f t="shared" si="74"/>
        <v>0</v>
      </c>
      <c r="AC686" s="681">
        <v>0</v>
      </c>
      <c r="AD686" s="149">
        <f t="shared" si="75"/>
        <v>0</v>
      </c>
      <c r="AE686" s="147">
        <f>_xlfn.XLOOKUP($T686,'FY25 Fringe Rates'!$X$6:$X$15,'FY25 Fringe Rates'!$Y$6:$Y$15,0,0,1)</f>
        <v>0</v>
      </c>
      <c r="AF686" s="150">
        <f t="shared" si="70"/>
        <v>0</v>
      </c>
      <c r="AG686" s="136">
        <v>0</v>
      </c>
      <c r="AH686" s="149">
        <f t="shared" si="76"/>
        <v>0</v>
      </c>
      <c r="AI686" s="151">
        <f t="shared" si="71"/>
        <v>0</v>
      </c>
      <c r="AJ686" s="32"/>
    </row>
    <row r="687" spans="1:36">
      <c r="A687" s="145" t="str">
        <f t="shared" si="72"/>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02"/>
      <c r="H687" s="303" t="str">
        <f>IF($G687="","-",_xlfn.XLOOKUP($G687,Appr.Meta!$A:$A,Appr.Meta!$D:$D,"-",0,1))</f>
        <v>-</v>
      </c>
      <c r="I687" s="302"/>
      <c r="J687" s="303" t="str">
        <f>IF($I687="","-",_xlfn.XLOOKUP($I687,'CC.Meta'!$A:$A,'CC.Meta'!$D:$D,"-",0,1))</f>
        <v>-</v>
      </c>
      <c r="K687" s="306" t="str">
        <f t="shared" si="73"/>
        <v>--</v>
      </c>
      <c r="L687" s="302"/>
      <c r="M687" s="133"/>
      <c r="N687" s="234"/>
      <c r="O687" s="146" t="str">
        <f>IF($N687="","-",_xlfn.XLOOKUP($N687,'FY25 Gold Book'!$A:$A,'FY25 Gold Book'!$B:$B,"-",0,1))</f>
        <v>-</v>
      </c>
      <c r="P687" s="444" t="str">
        <f>IF($N687="","-",_xlfn.XLOOKUP($N687,'FY25 Gold Book'!$A:$A,'FY25 Gold Book'!$C:$C,"-",0,1))</f>
        <v>-</v>
      </c>
      <c r="Q687" s="146" t="str">
        <f>IF($N687="","-",_xlfn.XLOOKUP($N687,'FY25 Gold Book'!$A:$A,'FY25 Gold Book'!$D:$D,"-",0,1))</f>
        <v>-</v>
      </c>
      <c r="R687" s="52"/>
      <c r="S687" s="465" t="str" cm="1">
        <f t="array" ref="S687">IFERROR(
_xlfn.IFS(
$I687=600010,"36th District Judges (CC 600010)",
$I687=600014,"36th District Staff (CC 600014)",
$I687&lt;&gt;0,_xlfn.XLOOKUP($N687,'FY25 Gold Book'!$A:$A,'FY25 Gold Book'!$F:$F,"-",0,1)),
"-")</f>
        <v>-</v>
      </c>
      <c r="T687" s="465" t="str" cm="1">
        <f t="array" ref="T687">IFERROR(
_xlfn.IFS(
OR($R687="TASS",$R687="Seasonal"),"TASS / Part-Time (FICA Only)",
$A687=13,"BSEED",
$A687=20,"DDoT",
OR($A687=48,$A687=49),"DWSD",
$A687=72,"Library",
$I687=600010,"36th District Judges",
$I687=600014,"36th District Staff",
$N687&lt;&gt;0,_xlfn.XLOOKUP($N687,'FY25 Gold Book'!$A:$A,'FY25 Gold Book'!$H:$H,"-",0,1)),
"-")</f>
        <v>-</v>
      </c>
      <c r="U687" s="678"/>
      <c r="V687" s="679"/>
      <c r="W687" s="677"/>
      <c r="X687" s="134"/>
      <c r="Y687" s="135"/>
      <c r="Z687" s="147">
        <f>_xlfn.XLOOKUP($N687,'FY25 Gold Book'!$A:$A,'FY25 Gold Book'!$E:$E,0,0,1)</f>
        <v>0</v>
      </c>
      <c r="AA687" s="680">
        <f>_xlfn.XLOOKUP($N687,'FY25 Gold Book'!$A:$A,'FY25 Gold Book'!$G:$G,0,0,1)</f>
        <v>0</v>
      </c>
      <c r="AB687" s="148">
        <f t="shared" si="74"/>
        <v>0</v>
      </c>
      <c r="AC687" s="681">
        <v>0</v>
      </c>
      <c r="AD687" s="149">
        <f t="shared" si="75"/>
        <v>0</v>
      </c>
      <c r="AE687" s="147">
        <f>_xlfn.XLOOKUP($T687,'FY25 Fringe Rates'!$X$6:$X$15,'FY25 Fringe Rates'!$Y$6:$Y$15,0,0,1)</f>
        <v>0</v>
      </c>
      <c r="AF687" s="150">
        <f t="shared" si="70"/>
        <v>0</v>
      </c>
      <c r="AG687" s="136">
        <v>0</v>
      </c>
      <c r="AH687" s="149">
        <f t="shared" si="76"/>
        <v>0</v>
      </c>
      <c r="AI687" s="151">
        <f t="shared" si="71"/>
        <v>0</v>
      </c>
      <c r="AJ687" s="32"/>
    </row>
    <row r="688" spans="1:36">
      <c r="A688" s="145" t="str">
        <f t="shared" si="72"/>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02"/>
      <c r="H688" s="303" t="str">
        <f>IF($G688="","-",_xlfn.XLOOKUP($G688,Appr.Meta!$A:$A,Appr.Meta!$D:$D,"-",0,1))</f>
        <v>-</v>
      </c>
      <c r="I688" s="302"/>
      <c r="J688" s="303" t="str">
        <f>IF($I688="","-",_xlfn.XLOOKUP($I688,'CC.Meta'!$A:$A,'CC.Meta'!$D:$D,"-",0,1))</f>
        <v>-</v>
      </c>
      <c r="K688" s="306" t="str">
        <f t="shared" si="73"/>
        <v>--</v>
      </c>
      <c r="L688" s="302"/>
      <c r="M688" s="133"/>
      <c r="N688" s="234"/>
      <c r="O688" s="146" t="str">
        <f>IF($N688="","-",_xlfn.XLOOKUP($N688,'FY25 Gold Book'!$A:$A,'FY25 Gold Book'!$B:$B,"-",0,1))</f>
        <v>-</v>
      </c>
      <c r="P688" s="444" t="str">
        <f>IF($N688="","-",_xlfn.XLOOKUP($N688,'FY25 Gold Book'!$A:$A,'FY25 Gold Book'!$C:$C,"-",0,1))</f>
        <v>-</v>
      </c>
      <c r="Q688" s="146" t="str">
        <f>IF($N688="","-",_xlfn.XLOOKUP($N688,'FY25 Gold Book'!$A:$A,'FY25 Gold Book'!$D:$D,"-",0,1))</f>
        <v>-</v>
      </c>
      <c r="R688" s="52"/>
      <c r="S688" s="465" t="str" cm="1">
        <f t="array" ref="S688">IFERROR(
_xlfn.IFS(
$I688=600010,"36th District Judges (CC 600010)",
$I688=600014,"36th District Staff (CC 600014)",
$I688&lt;&gt;0,_xlfn.XLOOKUP($N688,'FY25 Gold Book'!$A:$A,'FY25 Gold Book'!$F:$F,"-",0,1)),
"-")</f>
        <v>-</v>
      </c>
      <c r="T688" s="465" t="str" cm="1">
        <f t="array" ref="T688">IFERROR(
_xlfn.IFS(
OR($R688="TASS",$R688="Seasonal"),"TASS / Part-Time (FICA Only)",
$A688=13,"BSEED",
$A688=20,"DDoT",
OR($A688=48,$A688=49),"DWSD",
$A688=72,"Library",
$I688=600010,"36th District Judges",
$I688=600014,"36th District Staff",
$N688&lt;&gt;0,_xlfn.XLOOKUP($N688,'FY25 Gold Book'!$A:$A,'FY25 Gold Book'!$H:$H,"-",0,1)),
"-")</f>
        <v>-</v>
      </c>
      <c r="U688" s="678"/>
      <c r="V688" s="679"/>
      <c r="W688" s="677"/>
      <c r="X688" s="134"/>
      <c r="Y688" s="135"/>
      <c r="Z688" s="147">
        <f>_xlfn.XLOOKUP($N688,'FY25 Gold Book'!$A:$A,'FY25 Gold Book'!$E:$E,0,0,1)</f>
        <v>0</v>
      </c>
      <c r="AA688" s="680">
        <f>_xlfn.XLOOKUP($N688,'FY25 Gold Book'!$A:$A,'FY25 Gold Book'!$G:$G,0,0,1)</f>
        <v>0</v>
      </c>
      <c r="AB688" s="148">
        <f t="shared" si="74"/>
        <v>0</v>
      </c>
      <c r="AC688" s="681">
        <v>0</v>
      </c>
      <c r="AD688" s="149">
        <f t="shared" si="75"/>
        <v>0</v>
      </c>
      <c r="AE688" s="147">
        <f>_xlfn.XLOOKUP($T688,'FY25 Fringe Rates'!$X$6:$X$15,'FY25 Fringe Rates'!$Y$6:$Y$15,0,0,1)</f>
        <v>0</v>
      </c>
      <c r="AF688" s="150">
        <f t="shared" si="70"/>
        <v>0</v>
      </c>
      <c r="AG688" s="136">
        <v>0</v>
      </c>
      <c r="AH688" s="149">
        <f t="shared" si="76"/>
        <v>0</v>
      </c>
      <c r="AI688" s="151">
        <f t="shared" si="71"/>
        <v>0</v>
      </c>
      <c r="AJ688" s="32"/>
    </row>
    <row r="689" spans="1:36">
      <c r="A689" s="145" t="str">
        <f t="shared" si="72"/>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02"/>
      <c r="H689" s="303" t="str">
        <f>IF($G689="","-",_xlfn.XLOOKUP($G689,Appr.Meta!$A:$A,Appr.Meta!$D:$D,"-",0,1))</f>
        <v>-</v>
      </c>
      <c r="I689" s="302"/>
      <c r="J689" s="303" t="str">
        <f>IF($I689="","-",_xlfn.XLOOKUP($I689,'CC.Meta'!$A:$A,'CC.Meta'!$D:$D,"-",0,1))</f>
        <v>-</v>
      </c>
      <c r="K689" s="306" t="str">
        <f t="shared" si="73"/>
        <v>--</v>
      </c>
      <c r="L689" s="302"/>
      <c r="M689" s="133"/>
      <c r="N689" s="234"/>
      <c r="O689" s="146" t="str">
        <f>IF($N689="","-",_xlfn.XLOOKUP($N689,'FY25 Gold Book'!$A:$A,'FY25 Gold Book'!$B:$B,"-",0,1))</f>
        <v>-</v>
      </c>
      <c r="P689" s="444" t="str">
        <f>IF($N689="","-",_xlfn.XLOOKUP($N689,'FY25 Gold Book'!$A:$A,'FY25 Gold Book'!$C:$C,"-",0,1))</f>
        <v>-</v>
      </c>
      <c r="Q689" s="146" t="str">
        <f>IF($N689="","-",_xlfn.XLOOKUP($N689,'FY25 Gold Book'!$A:$A,'FY25 Gold Book'!$D:$D,"-",0,1))</f>
        <v>-</v>
      </c>
      <c r="R689" s="52"/>
      <c r="S689" s="465" t="str" cm="1">
        <f t="array" ref="S689">IFERROR(
_xlfn.IFS(
$I689=600010,"36th District Judges (CC 600010)",
$I689=600014,"36th District Staff (CC 600014)",
$I689&lt;&gt;0,_xlfn.XLOOKUP($N689,'FY25 Gold Book'!$A:$A,'FY25 Gold Book'!$F:$F,"-",0,1)),
"-")</f>
        <v>-</v>
      </c>
      <c r="T689" s="465" t="str" cm="1">
        <f t="array" ref="T689">IFERROR(
_xlfn.IFS(
OR($R689="TASS",$R689="Seasonal"),"TASS / Part-Time (FICA Only)",
$A689=13,"BSEED",
$A689=20,"DDoT",
OR($A689=48,$A689=49),"DWSD",
$A689=72,"Library",
$I689=600010,"36th District Judges",
$I689=600014,"36th District Staff",
$N689&lt;&gt;0,_xlfn.XLOOKUP($N689,'FY25 Gold Book'!$A:$A,'FY25 Gold Book'!$H:$H,"-",0,1)),
"-")</f>
        <v>-</v>
      </c>
      <c r="U689" s="678"/>
      <c r="V689" s="679"/>
      <c r="W689" s="677"/>
      <c r="X689" s="134"/>
      <c r="Y689" s="135"/>
      <c r="Z689" s="147">
        <f>_xlfn.XLOOKUP($N689,'FY25 Gold Book'!$A:$A,'FY25 Gold Book'!$E:$E,0,0,1)</f>
        <v>0</v>
      </c>
      <c r="AA689" s="680">
        <f>_xlfn.XLOOKUP($N689,'FY25 Gold Book'!$A:$A,'FY25 Gold Book'!$G:$G,0,0,1)</f>
        <v>0</v>
      </c>
      <c r="AB689" s="148">
        <f t="shared" si="74"/>
        <v>0</v>
      </c>
      <c r="AC689" s="681">
        <v>0</v>
      </c>
      <c r="AD689" s="149">
        <f t="shared" si="75"/>
        <v>0</v>
      </c>
      <c r="AE689" s="147">
        <f>_xlfn.XLOOKUP($T689,'FY25 Fringe Rates'!$X$6:$X$15,'FY25 Fringe Rates'!$Y$6:$Y$15,0,0,1)</f>
        <v>0</v>
      </c>
      <c r="AF689" s="150">
        <f t="shared" si="70"/>
        <v>0</v>
      </c>
      <c r="AG689" s="136">
        <v>0</v>
      </c>
      <c r="AH689" s="149">
        <f t="shared" si="76"/>
        <v>0</v>
      </c>
      <c r="AI689" s="151">
        <f t="shared" si="71"/>
        <v>0</v>
      </c>
      <c r="AJ689" s="32"/>
    </row>
    <row r="690" spans="1:36">
      <c r="A690" s="145" t="str">
        <f t="shared" si="72"/>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02"/>
      <c r="H690" s="303" t="str">
        <f>IF($G690="","-",_xlfn.XLOOKUP($G690,Appr.Meta!$A:$A,Appr.Meta!$D:$D,"-",0,1))</f>
        <v>-</v>
      </c>
      <c r="I690" s="302"/>
      <c r="J690" s="303" t="str">
        <f>IF($I690="","-",_xlfn.XLOOKUP($I690,'CC.Meta'!$A:$A,'CC.Meta'!$D:$D,"-",0,1))</f>
        <v>-</v>
      </c>
      <c r="K690" s="306" t="str">
        <f t="shared" si="73"/>
        <v>--</v>
      </c>
      <c r="L690" s="302"/>
      <c r="M690" s="133"/>
      <c r="N690" s="234"/>
      <c r="O690" s="146" t="str">
        <f>IF($N690="","-",_xlfn.XLOOKUP($N690,'FY25 Gold Book'!$A:$A,'FY25 Gold Book'!$B:$B,"-",0,1))</f>
        <v>-</v>
      </c>
      <c r="P690" s="444" t="str">
        <f>IF($N690="","-",_xlfn.XLOOKUP($N690,'FY25 Gold Book'!$A:$A,'FY25 Gold Book'!$C:$C,"-",0,1))</f>
        <v>-</v>
      </c>
      <c r="Q690" s="146" t="str">
        <f>IF($N690="","-",_xlfn.XLOOKUP($N690,'FY25 Gold Book'!$A:$A,'FY25 Gold Book'!$D:$D,"-",0,1))</f>
        <v>-</v>
      </c>
      <c r="R690" s="52"/>
      <c r="S690" s="465" t="str" cm="1">
        <f t="array" ref="S690">IFERROR(
_xlfn.IFS(
$I690=600010,"36th District Judges (CC 600010)",
$I690=600014,"36th District Staff (CC 600014)",
$I690&lt;&gt;0,_xlfn.XLOOKUP($N690,'FY25 Gold Book'!$A:$A,'FY25 Gold Book'!$F:$F,"-",0,1)),
"-")</f>
        <v>-</v>
      </c>
      <c r="T690" s="465" t="str" cm="1">
        <f t="array" ref="T690">IFERROR(
_xlfn.IFS(
OR($R690="TASS",$R690="Seasonal"),"TASS / Part-Time (FICA Only)",
$A690=13,"BSEED",
$A690=20,"DDoT",
OR($A690=48,$A690=49),"DWSD",
$A690=72,"Library",
$I690=600010,"36th District Judges",
$I690=600014,"36th District Staff",
$N690&lt;&gt;0,_xlfn.XLOOKUP($N690,'FY25 Gold Book'!$A:$A,'FY25 Gold Book'!$H:$H,"-",0,1)),
"-")</f>
        <v>-</v>
      </c>
      <c r="U690" s="678"/>
      <c r="V690" s="679"/>
      <c r="W690" s="677"/>
      <c r="X690" s="134"/>
      <c r="Y690" s="135"/>
      <c r="Z690" s="147">
        <f>_xlfn.XLOOKUP($N690,'FY25 Gold Book'!$A:$A,'FY25 Gold Book'!$E:$E,0,0,1)</f>
        <v>0</v>
      </c>
      <c r="AA690" s="680">
        <f>_xlfn.XLOOKUP($N690,'FY25 Gold Book'!$A:$A,'FY25 Gold Book'!$G:$G,0,0,1)</f>
        <v>0</v>
      </c>
      <c r="AB690" s="148">
        <f t="shared" si="74"/>
        <v>0</v>
      </c>
      <c r="AC690" s="681">
        <v>0</v>
      </c>
      <c r="AD690" s="149">
        <f t="shared" si="75"/>
        <v>0</v>
      </c>
      <c r="AE690" s="147">
        <f>_xlfn.XLOOKUP($T690,'FY25 Fringe Rates'!$X$6:$X$15,'FY25 Fringe Rates'!$Y$6:$Y$15,0,0,1)</f>
        <v>0</v>
      </c>
      <c r="AF690" s="150">
        <f t="shared" si="70"/>
        <v>0</v>
      </c>
      <c r="AG690" s="136">
        <v>0</v>
      </c>
      <c r="AH690" s="149">
        <f t="shared" si="76"/>
        <v>0</v>
      </c>
      <c r="AI690" s="151">
        <f t="shared" si="71"/>
        <v>0</v>
      </c>
      <c r="AJ690" s="32"/>
    </row>
    <row r="691" spans="1:36">
      <c r="A691" s="145" t="str">
        <f t="shared" si="72"/>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02"/>
      <c r="H691" s="303" t="str">
        <f>IF($G691="","-",_xlfn.XLOOKUP($G691,Appr.Meta!$A:$A,Appr.Meta!$D:$D,"-",0,1))</f>
        <v>-</v>
      </c>
      <c r="I691" s="302"/>
      <c r="J691" s="303" t="str">
        <f>IF($I691="","-",_xlfn.XLOOKUP($I691,'CC.Meta'!$A:$A,'CC.Meta'!$D:$D,"-",0,1))</f>
        <v>-</v>
      </c>
      <c r="K691" s="306" t="str">
        <f t="shared" si="73"/>
        <v>--</v>
      </c>
      <c r="L691" s="302"/>
      <c r="M691" s="133"/>
      <c r="N691" s="234"/>
      <c r="O691" s="146" t="str">
        <f>IF($N691="","-",_xlfn.XLOOKUP($N691,'FY25 Gold Book'!$A:$A,'FY25 Gold Book'!$B:$B,"-",0,1))</f>
        <v>-</v>
      </c>
      <c r="P691" s="444" t="str">
        <f>IF($N691="","-",_xlfn.XLOOKUP($N691,'FY25 Gold Book'!$A:$A,'FY25 Gold Book'!$C:$C,"-",0,1))</f>
        <v>-</v>
      </c>
      <c r="Q691" s="146" t="str">
        <f>IF($N691="","-",_xlfn.XLOOKUP($N691,'FY25 Gold Book'!$A:$A,'FY25 Gold Book'!$D:$D,"-",0,1))</f>
        <v>-</v>
      </c>
      <c r="R691" s="52"/>
      <c r="S691" s="465" t="str" cm="1">
        <f t="array" ref="S691">IFERROR(
_xlfn.IFS(
$I691=600010,"36th District Judges (CC 600010)",
$I691=600014,"36th District Staff (CC 600014)",
$I691&lt;&gt;0,_xlfn.XLOOKUP($N691,'FY25 Gold Book'!$A:$A,'FY25 Gold Book'!$F:$F,"-",0,1)),
"-")</f>
        <v>-</v>
      </c>
      <c r="T691" s="465" t="str" cm="1">
        <f t="array" ref="T691">IFERROR(
_xlfn.IFS(
OR($R691="TASS",$R691="Seasonal"),"TASS / Part-Time (FICA Only)",
$A691=13,"BSEED",
$A691=20,"DDoT",
OR($A691=48,$A691=49),"DWSD",
$A691=72,"Library",
$I691=600010,"36th District Judges",
$I691=600014,"36th District Staff",
$N691&lt;&gt;0,_xlfn.XLOOKUP($N691,'FY25 Gold Book'!$A:$A,'FY25 Gold Book'!$H:$H,"-",0,1)),
"-")</f>
        <v>-</v>
      </c>
      <c r="U691" s="678"/>
      <c r="V691" s="679"/>
      <c r="W691" s="677"/>
      <c r="X691" s="134"/>
      <c r="Y691" s="135"/>
      <c r="Z691" s="147">
        <f>_xlfn.XLOOKUP($N691,'FY25 Gold Book'!$A:$A,'FY25 Gold Book'!$E:$E,0,0,1)</f>
        <v>0</v>
      </c>
      <c r="AA691" s="680">
        <f>_xlfn.XLOOKUP($N691,'FY25 Gold Book'!$A:$A,'FY25 Gold Book'!$G:$G,0,0,1)</f>
        <v>0</v>
      </c>
      <c r="AB691" s="148">
        <f t="shared" si="74"/>
        <v>0</v>
      </c>
      <c r="AC691" s="681">
        <v>0</v>
      </c>
      <c r="AD691" s="149">
        <f t="shared" si="75"/>
        <v>0</v>
      </c>
      <c r="AE691" s="147">
        <f>_xlfn.XLOOKUP($T691,'FY25 Fringe Rates'!$X$6:$X$15,'FY25 Fringe Rates'!$Y$6:$Y$15,0,0,1)</f>
        <v>0</v>
      </c>
      <c r="AF691" s="150">
        <f t="shared" si="70"/>
        <v>0</v>
      </c>
      <c r="AG691" s="136">
        <v>0</v>
      </c>
      <c r="AH691" s="149">
        <f t="shared" si="76"/>
        <v>0</v>
      </c>
      <c r="AI691" s="151">
        <f t="shared" si="71"/>
        <v>0</v>
      </c>
      <c r="AJ691" s="32"/>
    </row>
    <row r="692" spans="1:36">
      <c r="A692" s="145" t="str">
        <f t="shared" si="72"/>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02"/>
      <c r="H692" s="303" t="str">
        <f>IF($G692="","-",_xlfn.XLOOKUP($G692,Appr.Meta!$A:$A,Appr.Meta!$D:$D,"-",0,1))</f>
        <v>-</v>
      </c>
      <c r="I692" s="302"/>
      <c r="J692" s="303" t="str">
        <f>IF($I692="","-",_xlfn.XLOOKUP($I692,'CC.Meta'!$A:$A,'CC.Meta'!$D:$D,"-",0,1))</f>
        <v>-</v>
      </c>
      <c r="K692" s="306" t="str">
        <f t="shared" si="73"/>
        <v>--</v>
      </c>
      <c r="L692" s="302"/>
      <c r="M692" s="133"/>
      <c r="N692" s="234"/>
      <c r="O692" s="146" t="str">
        <f>IF($N692="","-",_xlfn.XLOOKUP($N692,'FY25 Gold Book'!$A:$A,'FY25 Gold Book'!$B:$B,"-",0,1))</f>
        <v>-</v>
      </c>
      <c r="P692" s="444" t="str">
        <f>IF($N692="","-",_xlfn.XLOOKUP($N692,'FY25 Gold Book'!$A:$A,'FY25 Gold Book'!$C:$C,"-",0,1))</f>
        <v>-</v>
      </c>
      <c r="Q692" s="146" t="str">
        <f>IF($N692="","-",_xlfn.XLOOKUP($N692,'FY25 Gold Book'!$A:$A,'FY25 Gold Book'!$D:$D,"-",0,1))</f>
        <v>-</v>
      </c>
      <c r="R692" s="52"/>
      <c r="S692" s="465" t="str" cm="1">
        <f t="array" ref="S692">IFERROR(
_xlfn.IFS(
$I692=600010,"36th District Judges (CC 600010)",
$I692=600014,"36th District Staff (CC 600014)",
$I692&lt;&gt;0,_xlfn.XLOOKUP($N692,'FY25 Gold Book'!$A:$A,'FY25 Gold Book'!$F:$F,"-",0,1)),
"-")</f>
        <v>-</v>
      </c>
      <c r="T692" s="465" t="str" cm="1">
        <f t="array" ref="T692">IFERROR(
_xlfn.IFS(
OR($R692="TASS",$R692="Seasonal"),"TASS / Part-Time (FICA Only)",
$A692=13,"BSEED",
$A692=20,"DDoT",
OR($A692=48,$A692=49),"DWSD",
$A692=72,"Library",
$I692=600010,"36th District Judges",
$I692=600014,"36th District Staff",
$N692&lt;&gt;0,_xlfn.XLOOKUP($N692,'FY25 Gold Book'!$A:$A,'FY25 Gold Book'!$H:$H,"-",0,1)),
"-")</f>
        <v>-</v>
      </c>
      <c r="U692" s="678"/>
      <c r="V692" s="679"/>
      <c r="W692" s="677"/>
      <c r="X692" s="134"/>
      <c r="Y692" s="135"/>
      <c r="Z692" s="147">
        <f>_xlfn.XLOOKUP($N692,'FY25 Gold Book'!$A:$A,'FY25 Gold Book'!$E:$E,0,0,1)</f>
        <v>0</v>
      </c>
      <c r="AA692" s="680">
        <f>_xlfn.XLOOKUP($N692,'FY25 Gold Book'!$A:$A,'FY25 Gold Book'!$G:$G,0,0,1)</f>
        <v>0</v>
      </c>
      <c r="AB692" s="148">
        <f t="shared" si="74"/>
        <v>0</v>
      </c>
      <c r="AC692" s="681">
        <v>0</v>
      </c>
      <c r="AD692" s="149">
        <f t="shared" si="75"/>
        <v>0</v>
      </c>
      <c r="AE692" s="147">
        <f>_xlfn.XLOOKUP($T692,'FY25 Fringe Rates'!$X$6:$X$15,'FY25 Fringe Rates'!$Y$6:$Y$15,0,0,1)</f>
        <v>0</v>
      </c>
      <c r="AF692" s="150">
        <f t="shared" si="70"/>
        <v>0</v>
      </c>
      <c r="AG692" s="136">
        <v>0</v>
      </c>
      <c r="AH692" s="149">
        <f t="shared" si="76"/>
        <v>0</v>
      </c>
      <c r="AI692" s="151">
        <f t="shared" si="71"/>
        <v>0</v>
      </c>
      <c r="AJ692" s="32"/>
    </row>
    <row r="693" spans="1:36">
      <c r="A693" s="145" t="str">
        <f t="shared" si="72"/>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02"/>
      <c r="H693" s="303" t="str">
        <f>IF($G693="","-",_xlfn.XLOOKUP($G693,Appr.Meta!$A:$A,Appr.Meta!$D:$D,"-",0,1))</f>
        <v>-</v>
      </c>
      <c r="I693" s="302"/>
      <c r="J693" s="303" t="str">
        <f>IF($I693="","-",_xlfn.XLOOKUP($I693,'CC.Meta'!$A:$A,'CC.Meta'!$D:$D,"-",0,1))</f>
        <v>-</v>
      </c>
      <c r="K693" s="306" t="str">
        <f t="shared" si="73"/>
        <v>--</v>
      </c>
      <c r="L693" s="302"/>
      <c r="M693" s="133"/>
      <c r="N693" s="234"/>
      <c r="O693" s="146" t="str">
        <f>IF($N693="","-",_xlfn.XLOOKUP($N693,'FY25 Gold Book'!$A:$A,'FY25 Gold Book'!$B:$B,"-",0,1))</f>
        <v>-</v>
      </c>
      <c r="P693" s="444" t="str">
        <f>IF($N693="","-",_xlfn.XLOOKUP($N693,'FY25 Gold Book'!$A:$A,'FY25 Gold Book'!$C:$C,"-",0,1))</f>
        <v>-</v>
      </c>
      <c r="Q693" s="146" t="str">
        <f>IF($N693="","-",_xlfn.XLOOKUP($N693,'FY25 Gold Book'!$A:$A,'FY25 Gold Book'!$D:$D,"-",0,1))</f>
        <v>-</v>
      </c>
      <c r="R693" s="52"/>
      <c r="S693" s="465" t="str" cm="1">
        <f t="array" ref="S693">IFERROR(
_xlfn.IFS(
$I693=600010,"36th District Judges (CC 600010)",
$I693=600014,"36th District Staff (CC 600014)",
$I693&lt;&gt;0,_xlfn.XLOOKUP($N693,'FY25 Gold Book'!$A:$A,'FY25 Gold Book'!$F:$F,"-",0,1)),
"-")</f>
        <v>-</v>
      </c>
      <c r="T693" s="465" t="str" cm="1">
        <f t="array" ref="T693">IFERROR(
_xlfn.IFS(
OR($R693="TASS",$R693="Seasonal"),"TASS / Part-Time (FICA Only)",
$A693=13,"BSEED",
$A693=20,"DDoT",
OR($A693=48,$A693=49),"DWSD",
$A693=72,"Library",
$I693=600010,"36th District Judges",
$I693=600014,"36th District Staff",
$N693&lt;&gt;0,_xlfn.XLOOKUP($N693,'FY25 Gold Book'!$A:$A,'FY25 Gold Book'!$H:$H,"-",0,1)),
"-")</f>
        <v>-</v>
      </c>
      <c r="U693" s="678"/>
      <c r="V693" s="679"/>
      <c r="W693" s="677"/>
      <c r="X693" s="134"/>
      <c r="Y693" s="135"/>
      <c r="Z693" s="147">
        <f>_xlfn.XLOOKUP($N693,'FY25 Gold Book'!$A:$A,'FY25 Gold Book'!$E:$E,0,0,1)</f>
        <v>0</v>
      </c>
      <c r="AA693" s="680">
        <f>_xlfn.XLOOKUP($N693,'FY25 Gold Book'!$A:$A,'FY25 Gold Book'!$G:$G,0,0,1)</f>
        <v>0</v>
      </c>
      <c r="AB693" s="148">
        <f t="shared" si="74"/>
        <v>0</v>
      </c>
      <c r="AC693" s="681">
        <v>0</v>
      </c>
      <c r="AD693" s="149">
        <f t="shared" si="75"/>
        <v>0</v>
      </c>
      <c r="AE693" s="147">
        <f>_xlfn.XLOOKUP($T693,'FY25 Fringe Rates'!$X$6:$X$15,'FY25 Fringe Rates'!$Y$6:$Y$15,0,0,1)</f>
        <v>0</v>
      </c>
      <c r="AF693" s="150">
        <f t="shared" si="70"/>
        <v>0</v>
      </c>
      <c r="AG693" s="136">
        <v>0</v>
      </c>
      <c r="AH693" s="149">
        <f t="shared" si="76"/>
        <v>0</v>
      </c>
      <c r="AI693" s="151">
        <f t="shared" si="71"/>
        <v>0</v>
      </c>
      <c r="AJ693" s="32"/>
    </row>
    <row r="694" spans="1:36">
      <c r="A694" s="145" t="str">
        <f t="shared" si="72"/>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02"/>
      <c r="H694" s="303" t="str">
        <f>IF($G694="","-",_xlfn.XLOOKUP($G694,Appr.Meta!$A:$A,Appr.Meta!$D:$D,"-",0,1))</f>
        <v>-</v>
      </c>
      <c r="I694" s="302"/>
      <c r="J694" s="303" t="str">
        <f>IF($I694="","-",_xlfn.XLOOKUP($I694,'CC.Meta'!$A:$A,'CC.Meta'!$D:$D,"-",0,1))</f>
        <v>-</v>
      </c>
      <c r="K694" s="306" t="str">
        <f t="shared" si="73"/>
        <v>--</v>
      </c>
      <c r="L694" s="302"/>
      <c r="M694" s="133"/>
      <c r="N694" s="234"/>
      <c r="O694" s="146" t="str">
        <f>IF($N694="","-",_xlfn.XLOOKUP($N694,'FY25 Gold Book'!$A:$A,'FY25 Gold Book'!$B:$B,"-",0,1))</f>
        <v>-</v>
      </c>
      <c r="P694" s="444" t="str">
        <f>IF($N694="","-",_xlfn.XLOOKUP($N694,'FY25 Gold Book'!$A:$A,'FY25 Gold Book'!$C:$C,"-",0,1))</f>
        <v>-</v>
      </c>
      <c r="Q694" s="146" t="str">
        <f>IF($N694="","-",_xlfn.XLOOKUP($N694,'FY25 Gold Book'!$A:$A,'FY25 Gold Book'!$D:$D,"-",0,1))</f>
        <v>-</v>
      </c>
      <c r="R694" s="52"/>
      <c r="S694" s="465" t="str" cm="1">
        <f t="array" ref="S694">IFERROR(
_xlfn.IFS(
$I694=600010,"36th District Judges (CC 600010)",
$I694=600014,"36th District Staff (CC 600014)",
$I694&lt;&gt;0,_xlfn.XLOOKUP($N694,'FY25 Gold Book'!$A:$A,'FY25 Gold Book'!$F:$F,"-",0,1)),
"-")</f>
        <v>-</v>
      </c>
      <c r="T694" s="465" t="str" cm="1">
        <f t="array" ref="T694">IFERROR(
_xlfn.IFS(
OR($R694="TASS",$R694="Seasonal"),"TASS / Part-Time (FICA Only)",
$A694=13,"BSEED",
$A694=20,"DDoT",
OR($A694=48,$A694=49),"DWSD",
$A694=72,"Library",
$I694=600010,"36th District Judges",
$I694=600014,"36th District Staff",
$N694&lt;&gt;0,_xlfn.XLOOKUP($N694,'FY25 Gold Book'!$A:$A,'FY25 Gold Book'!$H:$H,"-",0,1)),
"-")</f>
        <v>-</v>
      </c>
      <c r="U694" s="678"/>
      <c r="V694" s="679"/>
      <c r="W694" s="677"/>
      <c r="X694" s="134"/>
      <c r="Y694" s="135"/>
      <c r="Z694" s="147">
        <f>_xlfn.XLOOKUP($N694,'FY25 Gold Book'!$A:$A,'FY25 Gold Book'!$E:$E,0,0,1)</f>
        <v>0</v>
      </c>
      <c r="AA694" s="680">
        <f>_xlfn.XLOOKUP($N694,'FY25 Gold Book'!$A:$A,'FY25 Gold Book'!$G:$G,0,0,1)</f>
        <v>0</v>
      </c>
      <c r="AB694" s="148">
        <f t="shared" si="74"/>
        <v>0</v>
      </c>
      <c r="AC694" s="681">
        <v>0</v>
      </c>
      <c r="AD694" s="149">
        <f t="shared" si="75"/>
        <v>0</v>
      </c>
      <c r="AE694" s="147">
        <f>_xlfn.XLOOKUP($T694,'FY25 Fringe Rates'!$X$6:$X$15,'FY25 Fringe Rates'!$Y$6:$Y$15,0,0,1)</f>
        <v>0</v>
      </c>
      <c r="AF694" s="150">
        <f t="shared" si="70"/>
        <v>0</v>
      </c>
      <c r="AG694" s="136">
        <v>0</v>
      </c>
      <c r="AH694" s="149">
        <f t="shared" si="76"/>
        <v>0</v>
      </c>
      <c r="AI694" s="151">
        <f t="shared" si="71"/>
        <v>0</v>
      </c>
      <c r="AJ694" s="32"/>
    </row>
    <row r="695" spans="1:36">
      <c r="A695" s="145" t="str">
        <f t="shared" si="72"/>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02"/>
      <c r="H695" s="303" t="str">
        <f>IF($G695="","-",_xlfn.XLOOKUP($G695,Appr.Meta!$A:$A,Appr.Meta!$D:$D,"-",0,1))</f>
        <v>-</v>
      </c>
      <c r="I695" s="302"/>
      <c r="J695" s="303" t="str">
        <f>IF($I695="","-",_xlfn.XLOOKUP($I695,'CC.Meta'!$A:$A,'CC.Meta'!$D:$D,"-",0,1))</f>
        <v>-</v>
      </c>
      <c r="K695" s="306" t="str">
        <f t="shared" si="73"/>
        <v>--</v>
      </c>
      <c r="L695" s="302"/>
      <c r="M695" s="133"/>
      <c r="N695" s="234"/>
      <c r="O695" s="146" t="str">
        <f>IF($N695="","-",_xlfn.XLOOKUP($N695,'FY25 Gold Book'!$A:$A,'FY25 Gold Book'!$B:$B,"-",0,1))</f>
        <v>-</v>
      </c>
      <c r="P695" s="444" t="str">
        <f>IF($N695="","-",_xlfn.XLOOKUP($N695,'FY25 Gold Book'!$A:$A,'FY25 Gold Book'!$C:$C,"-",0,1))</f>
        <v>-</v>
      </c>
      <c r="Q695" s="146" t="str">
        <f>IF($N695="","-",_xlfn.XLOOKUP($N695,'FY25 Gold Book'!$A:$A,'FY25 Gold Book'!$D:$D,"-",0,1))</f>
        <v>-</v>
      </c>
      <c r="R695" s="52"/>
      <c r="S695" s="465" t="str" cm="1">
        <f t="array" ref="S695">IFERROR(
_xlfn.IFS(
$I695=600010,"36th District Judges (CC 600010)",
$I695=600014,"36th District Staff (CC 600014)",
$I695&lt;&gt;0,_xlfn.XLOOKUP($N695,'FY25 Gold Book'!$A:$A,'FY25 Gold Book'!$F:$F,"-",0,1)),
"-")</f>
        <v>-</v>
      </c>
      <c r="T695" s="465" t="str" cm="1">
        <f t="array" ref="T695">IFERROR(
_xlfn.IFS(
OR($R695="TASS",$R695="Seasonal"),"TASS / Part-Time (FICA Only)",
$A695=13,"BSEED",
$A695=20,"DDoT",
OR($A695=48,$A695=49),"DWSD",
$A695=72,"Library",
$I695=600010,"36th District Judges",
$I695=600014,"36th District Staff",
$N695&lt;&gt;0,_xlfn.XLOOKUP($N695,'FY25 Gold Book'!$A:$A,'FY25 Gold Book'!$H:$H,"-",0,1)),
"-")</f>
        <v>-</v>
      </c>
      <c r="U695" s="678"/>
      <c r="V695" s="679"/>
      <c r="W695" s="677"/>
      <c r="X695" s="134"/>
      <c r="Y695" s="135"/>
      <c r="Z695" s="147">
        <f>_xlfn.XLOOKUP($N695,'FY25 Gold Book'!$A:$A,'FY25 Gold Book'!$E:$E,0,0,1)</f>
        <v>0</v>
      </c>
      <c r="AA695" s="680">
        <f>_xlfn.XLOOKUP($N695,'FY25 Gold Book'!$A:$A,'FY25 Gold Book'!$G:$G,0,0,1)</f>
        <v>0</v>
      </c>
      <c r="AB695" s="148">
        <f t="shared" si="74"/>
        <v>0</v>
      </c>
      <c r="AC695" s="681">
        <v>0</v>
      </c>
      <c r="AD695" s="149">
        <f t="shared" si="75"/>
        <v>0</v>
      </c>
      <c r="AE695" s="147">
        <f>_xlfn.XLOOKUP($T695,'FY25 Fringe Rates'!$X$6:$X$15,'FY25 Fringe Rates'!$Y$6:$Y$15,0,0,1)</f>
        <v>0</v>
      </c>
      <c r="AF695" s="150">
        <f t="shared" si="70"/>
        <v>0</v>
      </c>
      <c r="AG695" s="136">
        <v>0</v>
      </c>
      <c r="AH695" s="149">
        <f t="shared" si="76"/>
        <v>0</v>
      </c>
      <c r="AI695" s="151">
        <f t="shared" si="71"/>
        <v>0</v>
      </c>
      <c r="AJ695" s="32"/>
    </row>
    <row r="696" spans="1:36">
      <c r="A696" s="145" t="str">
        <f t="shared" si="72"/>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02"/>
      <c r="H696" s="303" t="str">
        <f>IF($G696="","-",_xlfn.XLOOKUP($G696,Appr.Meta!$A:$A,Appr.Meta!$D:$D,"-",0,1))</f>
        <v>-</v>
      </c>
      <c r="I696" s="302"/>
      <c r="J696" s="303" t="str">
        <f>IF($I696="","-",_xlfn.XLOOKUP($I696,'CC.Meta'!$A:$A,'CC.Meta'!$D:$D,"-",0,1))</f>
        <v>-</v>
      </c>
      <c r="K696" s="306" t="str">
        <f t="shared" si="73"/>
        <v>--</v>
      </c>
      <c r="L696" s="302"/>
      <c r="M696" s="133"/>
      <c r="N696" s="234"/>
      <c r="O696" s="146" t="str">
        <f>IF($N696="","-",_xlfn.XLOOKUP($N696,'FY25 Gold Book'!$A:$A,'FY25 Gold Book'!$B:$B,"-",0,1))</f>
        <v>-</v>
      </c>
      <c r="P696" s="444" t="str">
        <f>IF($N696="","-",_xlfn.XLOOKUP($N696,'FY25 Gold Book'!$A:$A,'FY25 Gold Book'!$C:$C,"-",0,1))</f>
        <v>-</v>
      </c>
      <c r="Q696" s="146" t="str">
        <f>IF($N696="","-",_xlfn.XLOOKUP($N696,'FY25 Gold Book'!$A:$A,'FY25 Gold Book'!$D:$D,"-",0,1))</f>
        <v>-</v>
      </c>
      <c r="R696" s="52"/>
      <c r="S696" s="465" t="str" cm="1">
        <f t="array" ref="S696">IFERROR(
_xlfn.IFS(
$I696=600010,"36th District Judges (CC 600010)",
$I696=600014,"36th District Staff (CC 600014)",
$I696&lt;&gt;0,_xlfn.XLOOKUP($N696,'FY25 Gold Book'!$A:$A,'FY25 Gold Book'!$F:$F,"-",0,1)),
"-")</f>
        <v>-</v>
      </c>
      <c r="T696" s="465" t="str" cm="1">
        <f t="array" ref="T696">IFERROR(
_xlfn.IFS(
OR($R696="TASS",$R696="Seasonal"),"TASS / Part-Time (FICA Only)",
$A696=13,"BSEED",
$A696=20,"DDoT",
OR($A696=48,$A696=49),"DWSD",
$A696=72,"Library",
$I696=600010,"36th District Judges",
$I696=600014,"36th District Staff",
$N696&lt;&gt;0,_xlfn.XLOOKUP($N696,'FY25 Gold Book'!$A:$A,'FY25 Gold Book'!$H:$H,"-",0,1)),
"-")</f>
        <v>-</v>
      </c>
      <c r="U696" s="678"/>
      <c r="V696" s="679"/>
      <c r="W696" s="677"/>
      <c r="X696" s="134"/>
      <c r="Y696" s="135"/>
      <c r="Z696" s="147">
        <f>_xlfn.XLOOKUP($N696,'FY25 Gold Book'!$A:$A,'FY25 Gold Book'!$E:$E,0,0,1)</f>
        <v>0</v>
      </c>
      <c r="AA696" s="680">
        <f>_xlfn.XLOOKUP($N696,'FY25 Gold Book'!$A:$A,'FY25 Gold Book'!$G:$G,0,0,1)</f>
        <v>0</v>
      </c>
      <c r="AB696" s="148">
        <f t="shared" si="74"/>
        <v>0</v>
      </c>
      <c r="AC696" s="681">
        <v>0</v>
      </c>
      <c r="AD696" s="149">
        <f t="shared" si="75"/>
        <v>0</v>
      </c>
      <c r="AE696" s="147">
        <f>_xlfn.XLOOKUP($T696,'FY25 Fringe Rates'!$X$6:$X$15,'FY25 Fringe Rates'!$Y$6:$Y$15,0,0,1)</f>
        <v>0</v>
      </c>
      <c r="AF696" s="150">
        <f t="shared" si="70"/>
        <v>0</v>
      </c>
      <c r="AG696" s="136">
        <v>0</v>
      </c>
      <c r="AH696" s="149">
        <f t="shared" si="76"/>
        <v>0</v>
      </c>
      <c r="AI696" s="151">
        <f t="shared" si="71"/>
        <v>0</v>
      </c>
      <c r="AJ696" s="32"/>
    </row>
    <row r="697" spans="1:36">
      <c r="A697" s="145" t="str">
        <f t="shared" si="72"/>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02"/>
      <c r="H697" s="303" t="str">
        <f>IF($G697="","-",_xlfn.XLOOKUP($G697,Appr.Meta!$A:$A,Appr.Meta!$D:$D,"-",0,1))</f>
        <v>-</v>
      </c>
      <c r="I697" s="302"/>
      <c r="J697" s="303" t="str">
        <f>IF($I697="","-",_xlfn.XLOOKUP($I697,'CC.Meta'!$A:$A,'CC.Meta'!$D:$D,"-",0,1))</f>
        <v>-</v>
      </c>
      <c r="K697" s="306" t="str">
        <f t="shared" si="73"/>
        <v>--</v>
      </c>
      <c r="L697" s="302"/>
      <c r="M697" s="133"/>
      <c r="N697" s="234"/>
      <c r="O697" s="146" t="str">
        <f>IF($N697="","-",_xlfn.XLOOKUP($N697,'FY25 Gold Book'!$A:$A,'FY25 Gold Book'!$B:$B,"-",0,1))</f>
        <v>-</v>
      </c>
      <c r="P697" s="444" t="str">
        <f>IF($N697="","-",_xlfn.XLOOKUP($N697,'FY25 Gold Book'!$A:$A,'FY25 Gold Book'!$C:$C,"-",0,1))</f>
        <v>-</v>
      </c>
      <c r="Q697" s="146" t="str">
        <f>IF($N697="","-",_xlfn.XLOOKUP($N697,'FY25 Gold Book'!$A:$A,'FY25 Gold Book'!$D:$D,"-",0,1))</f>
        <v>-</v>
      </c>
      <c r="R697" s="52"/>
      <c r="S697" s="465" t="str" cm="1">
        <f t="array" ref="S697">IFERROR(
_xlfn.IFS(
$I697=600010,"36th District Judges (CC 600010)",
$I697=600014,"36th District Staff (CC 600014)",
$I697&lt;&gt;0,_xlfn.XLOOKUP($N697,'FY25 Gold Book'!$A:$A,'FY25 Gold Book'!$F:$F,"-",0,1)),
"-")</f>
        <v>-</v>
      </c>
      <c r="T697" s="465" t="str" cm="1">
        <f t="array" ref="T697">IFERROR(
_xlfn.IFS(
OR($R697="TASS",$R697="Seasonal"),"TASS / Part-Time (FICA Only)",
$A697=13,"BSEED",
$A697=20,"DDoT",
OR($A697=48,$A697=49),"DWSD",
$A697=72,"Library",
$I697=600010,"36th District Judges",
$I697=600014,"36th District Staff",
$N697&lt;&gt;0,_xlfn.XLOOKUP($N697,'FY25 Gold Book'!$A:$A,'FY25 Gold Book'!$H:$H,"-",0,1)),
"-")</f>
        <v>-</v>
      </c>
      <c r="U697" s="678"/>
      <c r="V697" s="679"/>
      <c r="W697" s="677"/>
      <c r="X697" s="134"/>
      <c r="Y697" s="135"/>
      <c r="Z697" s="147">
        <f>_xlfn.XLOOKUP($N697,'FY25 Gold Book'!$A:$A,'FY25 Gold Book'!$E:$E,0,0,1)</f>
        <v>0</v>
      </c>
      <c r="AA697" s="680">
        <f>_xlfn.XLOOKUP($N697,'FY25 Gold Book'!$A:$A,'FY25 Gold Book'!$G:$G,0,0,1)</f>
        <v>0</v>
      </c>
      <c r="AB697" s="148">
        <f t="shared" si="74"/>
        <v>0</v>
      </c>
      <c r="AC697" s="681">
        <v>0</v>
      </c>
      <c r="AD697" s="149">
        <f t="shared" si="75"/>
        <v>0</v>
      </c>
      <c r="AE697" s="147">
        <f>_xlfn.XLOOKUP($T697,'FY25 Fringe Rates'!$X$6:$X$15,'FY25 Fringe Rates'!$Y$6:$Y$15,0,0,1)</f>
        <v>0</v>
      </c>
      <c r="AF697" s="150">
        <f t="shared" si="70"/>
        <v>0</v>
      </c>
      <c r="AG697" s="136">
        <v>0</v>
      </c>
      <c r="AH697" s="149">
        <f t="shared" si="76"/>
        <v>0</v>
      </c>
      <c r="AI697" s="151">
        <f t="shared" si="71"/>
        <v>0</v>
      </c>
      <c r="AJ697" s="32"/>
    </row>
    <row r="698" spans="1:36">
      <c r="A698" s="145" t="str">
        <f t="shared" si="72"/>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02"/>
      <c r="H698" s="303" t="str">
        <f>IF($G698="","-",_xlfn.XLOOKUP($G698,Appr.Meta!$A:$A,Appr.Meta!$D:$D,"-",0,1))</f>
        <v>-</v>
      </c>
      <c r="I698" s="302"/>
      <c r="J698" s="303" t="str">
        <f>IF($I698="","-",_xlfn.XLOOKUP($I698,'CC.Meta'!$A:$A,'CC.Meta'!$D:$D,"-",0,1))</f>
        <v>-</v>
      </c>
      <c r="K698" s="306" t="str">
        <f t="shared" si="73"/>
        <v>--</v>
      </c>
      <c r="L698" s="302"/>
      <c r="M698" s="133"/>
      <c r="N698" s="234"/>
      <c r="O698" s="146" t="str">
        <f>IF($N698="","-",_xlfn.XLOOKUP($N698,'FY25 Gold Book'!$A:$A,'FY25 Gold Book'!$B:$B,"-",0,1))</f>
        <v>-</v>
      </c>
      <c r="P698" s="444" t="str">
        <f>IF($N698="","-",_xlfn.XLOOKUP($N698,'FY25 Gold Book'!$A:$A,'FY25 Gold Book'!$C:$C,"-",0,1))</f>
        <v>-</v>
      </c>
      <c r="Q698" s="146" t="str">
        <f>IF($N698="","-",_xlfn.XLOOKUP($N698,'FY25 Gold Book'!$A:$A,'FY25 Gold Book'!$D:$D,"-",0,1))</f>
        <v>-</v>
      </c>
      <c r="R698" s="52"/>
      <c r="S698" s="465" t="str" cm="1">
        <f t="array" ref="S698">IFERROR(
_xlfn.IFS(
$I698=600010,"36th District Judges (CC 600010)",
$I698=600014,"36th District Staff (CC 600014)",
$I698&lt;&gt;0,_xlfn.XLOOKUP($N698,'FY25 Gold Book'!$A:$A,'FY25 Gold Book'!$F:$F,"-",0,1)),
"-")</f>
        <v>-</v>
      </c>
      <c r="T698" s="465" t="str" cm="1">
        <f t="array" ref="T698">IFERROR(
_xlfn.IFS(
OR($R698="TASS",$R698="Seasonal"),"TASS / Part-Time (FICA Only)",
$A698=13,"BSEED",
$A698=20,"DDoT",
OR($A698=48,$A698=49),"DWSD",
$A698=72,"Library",
$I698=600010,"36th District Judges",
$I698=600014,"36th District Staff",
$N698&lt;&gt;0,_xlfn.XLOOKUP($N698,'FY25 Gold Book'!$A:$A,'FY25 Gold Book'!$H:$H,"-",0,1)),
"-")</f>
        <v>-</v>
      </c>
      <c r="U698" s="678"/>
      <c r="V698" s="679"/>
      <c r="W698" s="677"/>
      <c r="X698" s="134"/>
      <c r="Y698" s="135"/>
      <c r="Z698" s="147">
        <f>_xlfn.XLOOKUP($N698,'FY25 Gold Book'!$A:$A,'FY25 Gold Book'!$E:$E,0,0,1)</f>
        <v>0</v>
      </c>
      <c r="AA698" s="680">
        <f>_xlfn.XLOOKUP($N698,'FY25 Gold Book'!$A:$A,'FY25 Gold Book'!$G:$G,0,0,1)</f>
        <v>0</v>
      </c>
      <c r="AB698" s="148">
        <f t="shared" si="74"/>
        <v>0</v>
      </c>
      <c r="AC698" s="681">
        <v>0</v>
      </c>
      <c r="AD698" s="149">
        <f t="shared" si="75"/>
        <v>0</v>
      </c>
      <c r="AE698" s="147">
        <f>_xlfn.XLOOKUP($T698,'FY25 Fringe Rates'!$X$6:$X$15,'FY25 Fringe Rates'!$Y$6:$Y$15,0,0,1)</f>
        <v>0</v>
      </c>
      <c r="AF698" s="150">
        <f t="shared" si="70"/>
        <v>0</v>
      </c>
      <c r="AG698" s="136">
        <v>0</v>
      </c>
      <c r="AH698" s="149">
        <f t="shared" si="76"/>
        <v>0</v>
      </c>
      <c r="AI698" s="151">
        <f t="shared" si="71"/>
        <v>0</v>
      </c>
      <c r="AJ698" s="32"/>
    </row>
    <row r="699" spans="1:36">
      <c r="A699" s="145" t="str">
        <f t="shared" si="72"/>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02"/>
      <c r="H699" s="303" t="str">
        <f>IF($G699="","-",_xlfn.XLOOKUP($G699,Appr.Meta!$A:$A,Appr.Meta!$D:$D,"-",0,1))</f>
        <v>-</v>
      </c>
      <c r="I699" s="302"/>
      <c r="J699" s="303" t="str">
        <f>IF($I699="","-",_xlfn.XLOOKUP($I699,'CC.Meta'!$A:$A,'CC.Meta'!$D:$D,"-",0,1))</f>
        <v>-</v>
      </c>
      <c r="K699" s="306" t="str">
        <f t="shared" si="73"/>
        <v>--</v>
      </c>
      <c r="L699" s="302"/>
      <c r="M699" s="133"/>
      <c r="N699" s="234"/>
      <c r="O699" s="146" t="str">
        <f>IF($N699="","-",_xlfn.XLOOKUP($N699,'FY25 Gold Book'!$A:$A,'FY25 Gold Book'!$B:$B,"-",0,1))</f>
        <v>-</v>
      </c>
      <c r="P699" s="444" t="str">
        <f>IF($N699="","-",_xlfn.XLOOKUP($N699,'FY25 Gold Book'!$A:$A,'FY25 Gold Book'!$C:$C,"-",0,1))</f>
        <v>-</v>
      </c>
      <c r="Q699" s="146" t="str">
        <f>IF($N699="","-",_xlfn.XLOOKUP($N699,'FY25 Gold Book'!$A:$A,'FY25 Gold Book'!$D:$D,"-",0,1))</f>
        <v>-</v>
      </c>
      <c r="R699" s="52"/>
      <c r="S699" s="465" t="str" cm="1">
        <f t="array" ref="S699">IFERROR(
_xlfn.IFS(
$I699=600010,"36th District Judges (CC 600010)",
$I699=600014,"36th District Staff (CC 600014)",
$I699&lt;&gt;0,_xlfn.XLOOKUP($N699,'FY25 Gold Book'!$A:$A,'FY25 Gold Book'!$F:$F,"-",0,1)),
"-")</f>
        <v>-</v>
      </c>
      <c r="T699" s="465" t="str" cm="1">
        <f t="array" ref="T699">IFERROR(
_xlfn.IFS(
OR($R699="TASS",$R699="Seasonal"),"TASS / Part-Time (FICA Only)",
$A699=13,"BSEED",
$A699=20,"DDoT",
OR($A699=48,$A699=49),"DWSD",
$A699=72,"Library",
$I699=600010,"36th District Judges",
$I699=600014,"36th District Staff",
$N699&lt;&gt;0,_xlfn.XLOOKUP($N699,'FY25 Gold Book'!$A:$A,'FY25 Gold Book'!$H:$H,"-",0,1)),
"-")</f>
        <v>-</v>
      </c>
      <c r="U699" s="678"/>
      <c r="V699" s="679"/>
      <c r="W699" s="677"/>
      <c r="X699" s="134"/>
      <c r="Y699" s="135"/>
      <c r="Z699" s="147">
        <f>_xlfn.XLOOKUP($N699,'FY25 Gold Book'!$A:$A,'FY25 Gold Book'!$E:$E,0,0,1)</f>
        <v>0</v>
      </c>
      <c r="AA699" s="680">
        <f>_xlfn.XLOOKUP($N699,'FY25 Gold Book'!$A:$A,'FY25 Gold Book'!$G:$G,0,0,1)</f>
        <v>0</v>
      </c>
      <c r="AB699" s="148">
        <f t="shared" si="74"/>
        <v>0</v>
      </c>
      <c r="AC699" s="681">
        <v>0</v>
      </c>
      <c r="AD699" s="149">
        <f t="shared" si="75"/>
        <v>0</v>
      </c>
      <c r="AE699" s="147">
        <f>_xlfn.XLOOKUP($T699,'FY25 Fringe Rates'!$X$6:$X$15,'FY25 Fringe Rates'!$Y$6:$Y$15,0,0,1)</f>
        <v>0</v>
      </c>
      <c r="AF699" s="150">
        <f t="shared" si="70"/>
        <v>0</v>
      </c>
      <c r="AG699" s="136">
        <v>0</v>
      </c>
      <c r="AH699" s="149">
        <f t="shared" si="76"/>
        <v>0</v>
      </c>
      <c r="AI699" s="151">
        <f t="shared" si="71"/>
        <v>0</v>
      </c>
      <c r="AJ699" s="32"/>
    </row>
    <row r="700" spans="1:36">
      <c r="A700" s="145" t="str">
        <f t="shared" si="72"/>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02"/>
      <c r="H700" s="303" t="str">
        <f>IF($G700="","-",_xlfn.XLOOKUP($G700,Appr.Meta!$A:$A,Appr.Meta!$D:$D,"-",0,1))</f>
        <v>-</v>
      </c>
      <c r="I700" s="302"/>
      <c r="J700" s="303" t="str">
        <f>IF($I700="","-",_xlfn.XLOOKUP($I700,'CC.Meta'!$A:$A,'CC.Meta'!$D:$D,"-",0,1))</f>
        <v>-</v>
      </c>
      <c r="K700" s="306" t="str">
        <f t="shared" si="73"/>
        <v>--</v>
      </c>
      <c r="L700" s="302"/>
      <c r="M700" s="133"/>
      <c r="N700" s="234"/>
      <c r="O700" s="146" t="str">
        <f>IF($N700="","-",_xlfn.XLOOKUP($N700,'FY25 Gold Book'!$A:$A,'FY25 Gold Book'!$B:$B,"-",0,1))</f>
        <v>-</v>
      </c>
      <c r="P700" s="444" t="str">
        <f>IF($N700="","-",_xlfn.XLOOKUP($N700,'FY25 Gold Book'!$A:$A,'FY25 Gold Book'!$C:$C,"-",0,1))</f>
        <v>-</v>
      </c>
      <c r="Q700" s="146" t="str">
        <f>IF($N700="","-",_xlfn.XLOOKUP($N700,'FY25 Gold Book'!$A:$A,'FY25 Gold Book'!$D:$D,"-",0,1))</f>
        <v>-</v>
      </c>
      <c r="R700" s="52"/>
      <c r="S700" s="465" t="str" cm="1">
        <f t="array" ref="S700">IFERROR(
_xlfn.IFS(
$I700=600010,"36th District Judges (CC 600010)",
$I700=600014,"36th District Staff (CC 600014)",
$I700&lt;&gt;0,_xlfn.XLOOKUP($N700,'FY25 Gold Book'!$A:$A,'FY25 Gold Book'!$F:$F,"-",0,1)),
"-")</f>
        <v>-</v>
      </c>
      <c r="T700" s="465" t="str" cm="1">
        <f t="array" ref="T700">IFERROR(
_xlfn.IFS(
OR($R700="TASS",$R700="Seasonal"),"TASS / Part-Time (FICA Only)",
$A700=13,"BSEED",
$A700=20,"DDoT",
OR($A700=48,$A700=49),"DWSD",
$A700=72,"Library",
$I700=600010,"36th District Judges",
$I700=600014,"36th District Staff",
$N700&lt;&gt;0,_xlfn.XLOOKUP($N700,'FY25 Gold Book'!$A:$A,'FY25 Gold Book'!$H:$H,"-",0,1)),
"-")</f>
        <v>-</v>
      </c>
      <c r="U700" s="678"/>
      <c r="V700" s="679"/>
      <c r="W700" s="677"/>
      <c r="X700" s="134"/>
      <c r="Y700" s="135"/>
      <c r="Z700" s="147">
        <f>_xlfn.XLOOKUP($N700,'FY25 Gold Book'!$A:$A,'FY25 Gold Book'!$E:$E,0,0,1)</f>
        <v>0</v>
      </c>
      <c r="AA700" s="680">
        <f>_xlfn.XLOOKUP($N700,'FY25 Gold Book'!$A:$A,'FY25 Gold Book'!$G:$G,0,0,1)</f>
        <v>0</v>
      </c>
      <c r="AB700" s="148">
        <f t="shared" si="74"/>
        <v>0</v>
      </c>
      <c r="AC700" s="681">
        <v>0</v>
      </c>
      <c r="AD700" s="149">
        <f t="shared" si="75"/>
        <v>0</v>
      </c>
      <c r="AE700" s="147">
        <f>_xlfn.XLOOKUP($T700,'FY25 Fringe Rates'!$X$6:$X$15,'FY25 Fringe Rates'!$Y$6:$Y$15,0,0,1)</f>
        <v>0</v>
      </c>
      <c r="AF700" s="150">
        <f t="shared" si="70"/>
        <v>0</v>
      </c>
      <c r="AG700" s="136">
        <v>0</v>
      </c>
      <c r="AH700" s="149">
        <f t="shared" si="76"/>
        <v>0</v>
      </c>
      <c r="AI700" s="151">
        <f t="shared" si="71"/>
        <v>0</v>
      </c>
      <c r="AJ700" s="32"/>
    </row>
    <row r="701" spans="1:36">
      <c r="A701" s="145" t="str">
        <f t="shared" si="72"/>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02"/>
      <c r="H701" s="303" t="str">
        <f>IF($G701="","-",_xlfn.XLOOKUP($G701,Appr.Meta!$A:$A,Appr.Meta!$D:$D,"-",0,1))</f>
        <v>-</v>
      </c>
      <c r="I701" s="302"/>
      <c r="J701" s="303" t="str">
        <f>IF($I701="","-",_xlfn.XLOOKUP($I701,'CC.Meta'!$A:$A,'CC.Meta'!$D:$D,"-",0,1))</f>
        <v>-</v>
      </c>
      <c r="K701" s="306" t="str">
        <f t="shared" si="73"/>
        <v>--</v>
      </c>
      <c r="L701" s="302"/>
      <c r="M701" s="133"/>
      <c r="N701" s="234"/>
      <c r="O701" s="146" t="str">
        <f>IF($N701="","-",_xlfn.XLOOKUP($N701,'FY25 Gold Book'!$A:$A,'FY25 Gold Book'!$B:$B,"-",0,1))</f>
        <v>-</v>
      </c>
      <c r="P701" s="444" t="str">
        <f>IF($N701="","-",_xlfn.XLOOKUP($N701,'FY25 Gold Book'!$A:$A,'FY25 Gold Book'!$C:$C,"-",0,1))</f>
        <v>-</v>
      </c>
      <c r="Q701" s="146" t="str">
        <f>IF($N701="","-",_xlfn.XLOOKUP($N701,'FY25 Gold Book'!$A:$A,'FY25 Gold Book'!$D:$D,"-",0,1))</f>
        <v>-</v>
      </c>
      <c r="R701" s="52"/>
      <c r="S701" s="465" t="str" cm="1">
        <f t="array" ref="S701">IFERROR(
_xlfn.IFS(
$I701=600010,"36th District Judges (CC 600010)",
$I701=600014,"36th District Staff (CC 600014)",
$I701&lt;&gt;0,_xlfn.XLOOKUP($N701,'FY25 Gold Book'!$A:$A,'FY25 Gold Book'!$F:$F,"-",0,1)),
"-")</f>
        <v>-</v>
      </c>
      <c r="T701" s="465" t="str" cm="1">
        <f t="array" ref="T701">IFERROR(
_xlfn.IFS(
OR($R701="TASS",$R701="Seasonal"),"TASS / Part-Time (FICA Only)",
$A701=13,"BSEED",
$A701=20,"DDoT",
OR($A701=48,$A701=49),"DWSD",
$A701=72,"Library",
$I701=600010,"36th District Judges",
$I701=600014,"36th District Staff",
$N701&lt;&gt;0,_xlfn.XLOOKUP($N701,'FY25 Gold Book'!$A:$A,'FY25 Gold Book'!$H:$H,"-",0,1)),
"-")</f>
        <v>-</v>
      </c>
      <c r="U701" s="678"/>
      <c r="V701" s="679"/>
      <c r="W701" s="677"/>
      <c r="X701" s="134"/>
      <c r="Y701" s="135"/>
      <c r="Z701" s="147">
        <f>_xlfn.XLOOKUP($N701,'FY25 Gold Book'!$A:$A,'FY25 Gold Book'!$E:$E,0,0,1)</f>
        <v>0</v>
      </c>
      <c r="AA701" s="680">
        <f>_xlfn.XLOOKUP($N701,'FY25 Gold Book'!$A:$A,'FY25 Gold Book'!$G:$G,0,0,1)</f>
        <v>0</v>
      </c>
      <c r="AB701" s="148">
        <f t="shared" si="74"/>
        <v>0</v>
      </c>
      <c r="AC701" s="681">
        <v>0</v>
      </c>
      <c r="AD701" s="149">
        <f t="shared" si="75"/>
        <v>0</v>
      </c>
      <c r="AE701" s="147">
        <f>_xlfn.XLOOKUP($T701,'FY25 Fringe Rates'!$X$6:$X$15,'FY25 Fringe Rates'!$Y$6:$Y$15,0,0,1)</f>
        <v>0</v>
      </c>
      <c r="AF701" s="150">
        <f t="shared" si="70"/>
        <v>0</v>
      </c>
      <c r="AG701" s="136">
        <v>0</v>
      </c>
      <c r="AH701" s="149">
        <f t="shared" si="76"/>
        <v>0</v>
      </c>
      <c r="AI701" s="151">
        <f t="shared" si="71"/>
        <v>0</v>
      </c>
      <c r="AJ701" s="32"/>
    </row>
    <row r="702" spans="1:36">
      <c r="A702" s="145" t="str">
        <f t="shared" si="72"/>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02"/>
      <c r="H702" s="303" t="str">
        <f>IF($G702="","-",_xlfn.XLOOKUP($G702,Appr.Meta!$A:$A,Appr.Meta!$D:$D,"-",0,1))</f>
        <v>-</v>
      </c>
      <c r="I702" s="302"/>
      <c r="J702" s="303" t="str">
        <f>IF($I702="","-",_xlfn.XLOOKUP($I702,'CC.Meta'!$A:$A,'CC.Meta'!$D:$D,"-",0,1))</f>
        <v>-</v>
      </c>
      <c r="K702" s="306" t="str">
        <f t="shared" si="73"/>
        <v>--</v>
      </c>
      <c r="L702" s="302"/>
      <c r="M702" s="133"/>
      <c r="N702" s="234"/>
      <c r="O702" s="146" t="str">
        <f>IF($N702="","-",_xlfn.XLOOKUP($N702,'FY25 Gold Book'!$A:$A,'FY25 Gold Book'!$B:$B,"-",0,1))</f>
        <v>-</v>
      </c>
      <c r="P702" s="444" t="str">
        <f>IF($N702="","-",_xlfn.XLOOKUP($N702,'FY25 Gold Book'!$A:$A,'FY25 Gold Book'!$C:$C,"-",0,1))</f>
        <v>-</v>
      </c>
      <c r="Q702" s="146" t="str">
        <f>IF($N702="","-",_xlfn.XLOOKUP($N702,'FY25 Gold Book'!$A:$A,'FY25 Gold Book'!$D:$D,"-",0,1))</f>
        <v>-</v>
      </c>
      <c r="R702" s="52"/>
      <c r="S702" s="465" t="str" cm="1">
        <f t="array" ref="S702">IFERROR(
_xlfn.IFS(
$I702=600010,"36th District Judges (CC 600010)",
$I702=600014,"36th District Staff (CC 600014)",
$I702&lt;&gt;0,_xlfn.XLOOKUP($N702,'FY25 Gold Book'!$A:$A,'FY25 Gold Book'!$F:$F,"-",0,1)),
"-")</f>
        <v>-</v>
      </c>
      <c r="T702" s="465" t="str" cm="1">
        <f t="array" ref="T702">IFERROR(
_xlfn.IFS(
OR($R702="TASS",$R702="Seasonal"),"TASS / Part-Time (FICA Only)",
$A702=13,"BSEED",
$A702=20,"DDoT",
OR($A702=48,$A702=49),"DWSD",
$A702=72,"Library",
$I702=600010,"36th District Judges",
$I702=600014,"36th District Staff",
$N702&lt;&gt;0,_xlfn.XLOOKUP($N702,'FY25 Gold Book'!$A:$A,'FY25 Gold Book'!$H:$H,"-",0,1)),
"-")</f>
        <v>-</v>
      </c>
      <c r="U702" s="678"/>
      <c r="V702" s="679"/>
      <c r="W702" s="677"/>
      <c r="X702" s="134"/>
      <c r="Y702" s="135"/>
      <c r="Z702" s="147">
        <f>_xlfn.XLOOKUP($N702,'FY25 Gold Book'!$A:$A,'FY25 Gold Book'!$E:$E,0,0,1)</f>
        <v>0</v>
      </c>
      <c r="AA702" s="680">
        <f>_xlfn.XLOOKUP($N702,'FY25 Gold Book'!$A:$A,'FY25 Gold Book'!$G:$G,0,0,1)</f>
        <v>0</v>
      </c>
      <c r="AB702" s="148">
        <f t="shared" si="74"/>
        <v>0</v>
      </c>
      <c r="AC702" s="681">
        <v>0</v>
      </c>
      <c r="AD702" s="149">
        <f t="shared" si="75"/>
        <v>0</v>
      </c>
      <c r="AE702" s="147">
        <f>_xlfn.XLOOKUP($T702,'FY25 Fringe Rates'!$X$6:$X$15,'FY25 Fringe Rates'!$Y$6:$Y$15,0,0,1)</f>
        <v>0</v>
      </c>
      <c r="AF702" s="150">
        <f t="shared" si="70"/>
        <v>0</v>
      </c>
      <c r="AG702" s="136">
        <v>0</v>
      </c>
      <c r="AH702" s="149">
        <f t="shared" si="76"/>
        <v>0</v>
      </c>
      <c r="AI702" s="151">
        <f t="shared" si="71"/>
        <v>0</v>
      </c>
      <c r="AJ702" s="32"/>
    </row>
    <row r="703" spans="1:36">
      <c r="A703" s="145" t="str">
        <f t="shared" si="72"/>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02"/>
      <c r="H703" s="303" t="str">
        <f>IF($G703="","-",_xlfn.XLOOKUP($G703,Appr.Meta!$A:$A,Appr.Meta!$D:$D,"-",0,1))</f>
        <v>-</v>
      </c>
      <c r="I703" s="302"/>
      <c r="J703" s="303" t="str">
        <f>IF($I703="","-",_xlfn.XLOOKUP($I703,'CC.Meta'!$A:$A,'CC.Meta'!$D:$D,"-",0,1))</f>
        <v>-</v>
      </c>
      <c r="K703" s="306" t="str">
        <f t="shared" si="73"/>
        <v>--</v>
      </c>
      <c r="L703" s="302"/>
      <c r="M703" s="133"/>
      <c r="N703" s="234"/>
      <c r="O703" s="146" t="str">
        <f>IF($N703="","-",_xlfn.XLOOKUP($N703,'FY25 Gold Book'!$A:$A,'FY25 Gold Book'!$B:$B,"-",0,1))</f>
        <v>-</v>
      </c>
      <c r="P703" s="444" t="str">
        <f>IF($N703="","-",_xlfn.XLOOKUP($N703,'FY25 Gold Book'!$A:$A,'FY25 Gold Book'!$C:$C,"-",0,1))</f>
        <v>-</v>
      </c>
      <c r="Q703" s="146" t="str">
        <f>IF($N703="","-",_xlfn.XLOOKUP($N703,'FY25 Gold Book'!$A:$A,'FY25 Gold Book'!$D:$D,"-",0,1))</f>
        <v>-</v>
      </c>
      <c r="R703" s="52"/>
      <c r="S703" s="465" t="str" cm="1">
        <f t="array" ref="S703">IFERROR(
_xlfn.IFS(
$I703=600010,"36th District Judges (CC 600010)",
$I703=600014,"36th District Staff (CC 600014)",
$I703&lt;&gt;0,_xlfn.XLOOKUP($N703,'FY25 Gold Book'!$A:$A,'FY25 Gold Book'!$F:$F,"-",0,1)),
"-")</f>
        <v>-</v>
      </c>
      <c r="T703" s="465" t="str" cm="1">
        <f t="array" ref="T703">IFERROR(
_xlfn.IFS(
OR($R703="TASS",$R703="Seasonal"),"TASS / Part-Time (FICA Only)",
$A703=13,"BSEED",
$A703=20,"DDoT",
OR($A703=48,$A703=49),"DWSD",
$A703=72,"Library",
$I703=600010,"36th District Judges",
$I703=600014,"36th District Staff",
$N703&lt;&gt;0,_xlfn.XLOOKUP($N703,'FY25 Gold Book'!$A:$A,'FY25 Gold Book'!$H:$H,"-",0,1)),
"-")</f>
        <v>-</v>
      </c>
      <c r="U703" s="678"/>
      <c r="V703" s="679"/>
      <c r="W703" s="677"/>
      <c r="X703" s="134"/>
      <c r="Y703" s="135"/>
      <c r="Z703" s="147">
        <f>_xlfn.XLOOKUP($N703,'FY25 Gold Book'!$A:$A,'FY25 Gold Book'!$E:$E,0,0,1)</f>
        <v>0</v>
      </c>
      <c r="AA703" s="680">
        <f>_xlfn.XLOOKUP($N703,'FY25 Gold Book'!$A:$A,'FY25 Gold Book'!$G:$G,0,0,1)</f>
        <v>0</v>
      </c>
      <c r="AB703" s="148">
        <f t="shared" si="74"/>
        <v>0</v>
      </c>
      <c r="AC703" s="681">
        <v>0</v>
      </c>
      <c r="AD703" s="149">
        <f t="shared" si="75"/>
        <v>0</v>
      </c>
      <c r="AE703" s="147">
        <f>_xlfn.XLOOKUP($T703,'FY25 Fringe Rates'!$X$6:$X$15,'FY25 Fringe Rates'!$Y$6:$Y$15,0,0,1)</f>
        <v>0</v>
      </c>
      <c r="AF703" s="150">
        <f t="shared" si="70"/>
        <v>0</v>
      </c>
      <c r="AG703" s="136">
        <v>0</v>
      </c>
      <c r="AH703" s="149">
        <f t="shared" si="76"/>
        <v>0</v>
      </c>
      <c r="AI703" s="151">
        <f t="shared" si="71"/>
        <v>0</v>
      </c>
      <c r="AJ703" s="32"/>
    </row>
    <row r="704" spans="1:36">
      <c r="A704" s="145" t="str">
        <f t="shared" si="72"/>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02"/>
      <c r="H704" s="303" t="str">
        <f>IF($G704="","-",_xlfn.XLOOKUP($G704,Appr.Meta!$A:$A,Appr.Meta!$D:$D,"-",0,1))</f>
        <v>-</v>
      </c>
      <c r="I704" s="302"/>
      <c r="J704" s="303" t="str">
        <f>IF($I704="","-",_xlfn.XLOOKUP($I704,'CC.Meta'!$A:$A,'CC.Meta'!$D:$D,"-",0,1))</f>
        <v>-</v>
      </c>
      <c r="K704" s="306" t="str">
        <f t="shared" si="73"/>
        <v>--</v>
      </c>
      <c r="L704" s="302"/>
      <c r="M704" s="133"/>
      <c r="N704" s="234"/>
      <c r="O704" s="146" t="str">
        <f>IF($N704="","-",_xlfn.XLOOKUP($N704,'FY25 Gold Book'!$A:$A,'FY25 Gold Book'!$B:$B,"-",0,1))</f>
        <v>-</v>
      </c>
      <c r="P704" s="444" t="str">
        <f>IF($N704="","-",_xlfn.XLOOKUP($N704,'FY25 Gold Book'!$A:$A,'FY25 Gold Book'!$C:$C,"-",0,1))</f>
        <v>-</v>
      </c>
      <c r="Q704" s="146" t="str">
        <f>IF($N704="","-",_xlfn.XLOOKUP($N704,'FY25 Gold Book'!$A:$A,'FY25 Gold Book'!$D:$D,"-",0,1))</f>
        <v>-</v>
      </c>
      <c r="R704" s="52"/>
      <c r="S704" s="465" t="str" cm="1">
        <f t="array" ref="S704">IFERROR(
_xlfn.IFS(
$I704=600010,"36th District Judges (CC 600010)",
$I704=600014,"36th District Staff (CC 600014)",
$I704&lt;&gt;0,_xlfn.XLOOKUP($N704,'FY25 Gold Book'!$A:$A,'FY25 Gold Book'!$F:$F,"-",0,1)),
"-")</f>
        <v>-</v>
      </c>
      <c r="T704" s="465" t="str" cm="1">
        <f t="array" ref="T704">IFERROR(
_xlfn.IFS(
OR($R704="TASS",$R704="Seasonal"),"TASS / Part-Time (FICA Only)",
$A704=13,"BSEED",
$A704=20,"DDoT",
OR($A704=48,$A704=49),"DWSD",
$A704=72,"Library",
$I704=600010,"36th District Judges",
$I704=600014,"36th District Staff",
$N704&lt;&gt;0,_xlfn.XLOOKUP($N704,'FY25 Gold Book'!$A:$A,'FY25 Gold Book'!$H:$H,"-",0,1)),
"-")</f>
        <v>-</v>
      </c>
      <c r="U704" s="678"/>
      <c r="V704" s="679"/>
      <c r="W704" s="677"/>
      <c r="X704" s="134"/>
      <c r="Y704" s="135"/>
      <c r="Z704" s="147">
        <f>_xlfn.XLOOKUP($N704,'FY25 Gold Book'!$A:$A,'FY25 Gold Book'!$E:$E,0,0,1)</f>
        <v>0</v>
      </c>
      <c r="AA704" s="680">
        <f>_xlfn.XLOOKUP($N704,'FY25 Gold Book'!$A:$A,'FY25 Gold Book'!$G:$G,0,0,1)</f>
        <v>0</v>
      </c>
      <c r="AB704" s="148">
        <f t="shared" si="74"/>
        <v>0</v>
      </c>
      <c r="AC704" s="681">
        <v>0</v>
      </c>
      <c r="AD704" s="149">
        <f t="shared" si="75"/>
        <v>0</v>
      </c>
      <c r="AE704" s="147">
        <f>_xlfn.XLOOKUP($T704,'FY25 Fringe Rates'!$X$6:$X$15,'FY25 Fringe Rates'!$Y$6:$Y$15,0,0,1)</f>
        <v>0</v>
      </c>
      <c r="AF704" s="150">
        <f t="shared" si="70"/>
        <v>0</v>
      </c>
      <c r="AG704" s="136">
        <v>0</v>
      </c>
      <c r="AH704" s="149">
        <f t="shared" si="76"/>
        <v>0</v>
      </c>
      <c r="AI704" s="151">
        <f t="shared" si="71"/>
        <v>0</v>
      </c>
      <c r="AJ704" s="32"/>
    </row>
    <row r="705" spans="1:36">
      <c r="A705" s="145" t="str">
        <f t="shared" si="72"/>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02"/>
      <c r="H705" s="303" t="str">
        <f>IF($G705="","-",_xlfn.XLOOKUP($G705,Appr.Meta!$A:$A,Appr.Meta!$D:$D,"-",0,1))</f>
        <v>-</v>
      </c>
      <c r="I705" s="302"/>
      <c r="J705" s="303" t="str">
        <f>IF($I705="","-",_xlfn.XLOOKUP($I705,'CC.Meta'!$A:$A,'CC.Meta'!$D:$D,"-",0,1))</f>
        <v>-</v>
      </c>
      <c r="K705" s="306" t="str">
        <f t="shared" si="73"/>
        <v>--</v>
      </c>
      <c r="L705" s="302"/>
      <c r="M705" s="133"/>
      <c r="N705" s="234"/>
      <c r="O705" s="146" t="str">
        <f>IF($N705="","-",_xlfn.XLOOKUP($N705,'FY25 Gold Book'!$A:$A,'FY25 Gold Book'!$B:$B,"-",0,1))</f>
        <v>-</v>
      </c>
      <c r="P705" s="444" t="str">
        <f>IF($N705="","-",_xlfn.XLOOKUP($N705,'FY25 Gold Book'!$A:$A,'FY25 Gold Book'!$C:$C,"-",0,1))</f>
        <v>-</v>
      </c>
      <c r="Q705" s="146" t="str">
        <f>IF($N705="","-",_xlfn.XLOOKUP($N705,'FY25 Gold Book'!$A:$A,'FY25 Gold Book'!$D:$D,"-",0,1))</f>
        <v>-</v>
      </c>
      <c r="R705" s="52"/>
      <c r="S705" s="465" t="str" cm="1">
        <f t="array" ref="S705">IFERROR(
_xlfn.IFS(
$I705=600010,"36th District Judges (CC 600010)",
$I705=600014,"36th District Staff (CC 600014)",
$I705&lt;&gt;0,_xlfn.XLOOKUP($N705,'FY25 Gold Book'!$A:$A,'FY25 Gold Book'!$F:$F,"-",0,1)),
"-")</f>
        <v>-</v>
      </c>
      <c r="T705" s="465" t="str" cm="1">
        <f t="array" ref="T705">IFERROR(
_xlfn.IFS(
OR($R705="TASS",$R705="Seasonal"),"TASS / Part-Time (FICA Only)",
$A705=13,"BSEED",
$A705=20,"DDoT",
OR($A705=48,$A705=49),"DWSD",
$A705=72,"Library",
$I705=600010,"36th District Judges",
$I705=600014,"36th District Staff",
$N705&lt;&gt;0,_xlfn.XLOOKUP($N705,'FY25 Gold Book'!$A:$A,'FY25 Gold Book'!$H:$H,"-",0,1)),
"-")</f>
        <v>-</v>
      </c>
      <c r="U705" s="678"/>
      <c r="V705" s="679"/>
      <c r="W705" s="677"/>
      <c r="X705" s="134"/>
      <c r="Y705" s="135"/>
      <c r="Z705" s="147">
        <f>_xlfn.XLOOKUP($N705,'FY25 Gold Book'!$A:$A,'FY25 Gold Book'!$E:$E,0,0,1)</f>
        <v>0</v>
      </c>
      <c r="AA705" s="680">
        <f>_xlfn.XLOOKUP($N705,'FY25 Gold Book'!$A:$A,'FY25 Gold Book'!$G:$G,0,0,1)</f>
        <v>0</v>
      </c>
      <c r="AB705" s="148">
        <f t="shared" si="74"/>
        <v>0</v>
      </c>
      <c r="AC705" s="681">
        <v>0</v>
      </c>
      <c r="AD705" s="149">
        <f t="shared" si="75"/>
        <v>0</v>
      </c>
      <c r="AE705" s="147">
        <f>_xlfn.XLOOKUP($T705,'FY25 Fringe Rates'!$X$6:$X$15,'FY25 Fringe Rates'!$Y$6:$Y$15,0,0,1)</f>
        <v>0</v>
      </c>
      <c r="AF705" s="150">
        <f t="shared" si="70"/>
        <v>0</v>
      </c>
      <c r="AG705" s="136">
        <v>0</v>
      </c>
      <c r="AH705" s="149">
        <f t="shared" si="76"/>
        <v>0</v>
      </c>
      <c r="AI705" s="151">
        <f t="shared" si="71"/>
        <v>0</v>
      </c>
      <c r="AJ705" s="32"/>
    </row>
    <row r="706" spans="1:36">
      <c r="A706" s="145" t="str">
        <f t="shared" si="72"/>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02"/>
      <c r="H706" s="303" t="str">
        <f>IF($G706="","-",_xlfn.XLOOKUP($G706,Appr.Meta!$A:$A,Appr.Meta!$D:$D,"-",0,1))</f>
        <v>-</v>
      </c>
      <c r="I706" s="302"/>
      <c r="J706" s="303" t="str">
        <f>IF($I706="","-",_xlfn.XLOOKUP($I706,'CC.Meta'!$A:$A,'CC.Meta'!$D:$D,"-",0,1))</f>
        <v>-</v>
      </c>
      <c r="K706" s="306" t="str">
        <f t="shared" si="73"/>
        <v>--</v>
      </c>
      <c r="L706" s="302"/>
      <c r="M706" s="133"/>
      <c r="N706" s="234"/>
      <c r="O706" s="146" t="str">
        <f>IF($N706="","-",_xlfn.XLOOKUP($N706,'FY25 Gold Book'!$A:$A,'FY25 Gold Book'!$B:$B,"-",0,1))</f>
        <v>-</v>
      </c>
      <c r="P706" s="444" t="str">
        <f>IF($N706="","-",_xlfn.XLOOKUP($N706,'FY25 Gold Book'!$A:$A,'FY25 Gold Book'!$C:$C,"-",0,1))</f>
        <v>-</v>
      </c>
      <c r="Q706" s="146" t="str">
        <f>IF($N706="","-",_xlfn.XLOOKUP($N706,'FY25 Gold Book'!$A:$A,'FY25 Gold Book'!$D:$D,"-",0,1))</f>
        <v>-</v>
      </c>
      <c r="R706" s="52"/>
      <c r="S706" s="465" t="str" cm="1">
        <f t="array" ref="S706">IFERROR(
_xlfn.IFS(
$I706=600010,"36th District Judges (CC 600010)",
$I706=600014,"36th District Staff (CC 600014)",
$I706&lt;&gt;0,_xlfn.XLOOKUP($N706,'FY25 Gold Book'!$A:$A,'FY25 Gold Book'!$F:$F,"-",0,1)),
"-")</f>
        <v>-</v>
      </c>
      <c r="T706" s="465" t="str" cm="1">
        <f t="array" ref="T706">IFERROR(
_xlfn.IFS(
OR($R706="TASS",$R706="Seasonal"),"TASS / Part-Time (FICA Only)",
$A706=13,"BSEED",
$A706=20,"DDoT",
OR($A706=48,$A706=49),"DWSD",
$A706=72,"Library",
$I706=600010,"36th District Judges",
$I706=600014,"36th District Staff",
$N706&lt;&gt;0,_xlfn.XLOOKUP($N706,'FY25 Gold Book'!$A:$A,'FY25 Gold Book'!$H:$H,"-",0,1)),
"-")</f>
        <v>-</v>
      </c>
      <c r="U706" s="678"/>
      <c r="V706" s="679"/>
      <c r="W706" s="677"/>
      <c r="X706" s="134"/>
      <c r="Y706" s="135"/>
      <c r="Z706" s="147">
        <f>_xlfn.XLOOKUP($N706,'FY25 Gold Book'!$A:$A,'FY25 Gold Book'!$E:$E,0,0,1)</f>
        <v>0</v>
      </c>
      <c r="AA706" s="680">
        <f>_xlfn.XLOOKUP($N706,'FY25 Gold Book'!$A:$A,'FY25 Gold Book'!$G:$G,0,0,1)</f>
        <v>0</v>
      </c>
      <c r="AB706" s="148">
        <f t="shared" si="74"/>
        <v>0</v>
      </c>
      <c r="AC706" s="681">
        <v>0</v>
      </c>
      <c r="AD706" s="149">
        <f t="shared" si="75"/>
        <v>0</v>
      </c>
      <c r="AE706" s="147">
        <f>_xlfn.XLOOKUP($T706,'FY25 Fringe Rates'!$X$6:$X$15,'FY25 Fringe Rates'!$Y$6:$Y$15,0,0,1)</f>
        <v>0</v>
      </c>
      <c r="AF706" s="150">
        <f t="shared" si="70"/>
        <v>0</v>
      </c>
      <c r="AG706" s="136">
        <v>0</v>
      </c>
      <c r="AH706" s="149">
        <f t="shared" si="76"/>
        <v>0</v>
      </c>
      <c r="AI706" s="151">
        <f t="shared" si="71"/>
        <v>0</v>
      </c>
      <c r="AJ706" s="32"/>
    </row>
    <row r="707" spans="1:36">
      <c r="A707" s="145" t="str">
        <f t="shared" si="72"/>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02"/>
      <c r="H707" s="303" t="str">
        <f>IF($G707="","-",_xlfn.XLOOKUP($G707,Appr.Meta!$A:$A,Appr.Meta!$D:$D,"-",0,1))</f>
        <v>-</v>
      </c>
      <c r="I707" s="302"/>
      <c r="J707" s="303" t="str">
        <f>IF($I707="","-",_xlfn.XLOOKUP($I707,'CC.Meta'!$A:$A,'CC.Meta'!$D:$D,"-",0,1))</f>
        <v>-</v>
      </c>
      <c r="K707" s="306" t="str">
        <f t="shared" si="73"/>
        <v>--</v>
      </c>
      <c r="L707" s="302"/>
      <c r="M707" s="133"/>
      <c r="N707" s="234"/>
      <c r="O707" s="146" t="str">
        <f>IF($N707="","-",_xlfn.XLOOKUP($N707,'FY25 Gold Book'!$A:$A,'FY25 Gold Book'!$B:$B,"-",0,1))</f>
        <v>-</v>
      </c>
      <c r="P707" s="444" t="str">
        <f>IF($N707="","-",_xlfn.XLOOKUP($N707,'FY25 Gold Book'!$A:$A,'FY25 Gold Book'!$C:$C,"-",0,1))</f>
        <v>-</v>
      </c>
      <c r="Q707" s="146" t="str">
        <f>IF($N707="","-",_xlfn.XLOOKUP($N707,'FY25 Gold Book'!$A:$A,'FY25 Gold Book'!$D:$D,"-",0,1))</f>
        <v>-</v>
      </c>
      <c r="R707" s="52"/>
      <c r="S707" s="465" t="str" cm="1">
        <f t="array" ref="S707">IFERROR(
_xlfn.IFS(
$I707=600010,"36th District Judges (CC 600010)",
$I707=600014,"36th District Staff (CC 600014)",
$I707&lt;&gt;0,_xlfn.XLOOKUP($N707,'FY25 Gold Book'!$A:$A,'FY25 Gold Book'!$F:$F,"-",0,1)),
"-")</f>
        <v>-</v>
      </c>
      <c r="T707" s="465" t="str" cm="1">
        <f t="array" ref="T707">IFERROR(
_xlfn.IFS(
OR($R707="TASS",$R707="Seasonal"),"TASS / Part-Time (FICA Only)",
$A707=13,"BSEED",
$A707=20,"DDoT",
OR($A707=48,$A707=49),"DWSD",
$A707=72,"Library",
$I707=600010,"36th District Judges",
$I707=600014,"36th District Staff",
$N707&lt;&gt;0,_xlfn.XLOOKUP($N707,'FY25 Gold Book'!$A:$A,'FY25 Gold Book'!$H:$H,"-",0,1)),
"-")</f>
        <v>-</v>
      </c>
      <c r="U707" s="678"/>
      <c r="V707" s="679"/>
      <c r="W707" s="677"/>
      <c r="X707" s="134"/>
      <c r="Y707" s="135"/>
      <c r="Z707" s="147">
        <f>_xlfn.XLOOKUP($N707,'FY25 Gold Book'!$A:$A,'FY25 Gold Book'!$E:$E,0,0,1)</f>
        <v>0</v>
      </c>
      <c r="AA707" s="680">
        <f>_xlfn.XLOOKUP($N707,'FY25 Gold Book'!$A:$A,'FY25 Gold Book'!$G:$G,0,0,1)</f>
        <v>0</v>
      </c>
      <c r="AB707" s="148">
        <f t="shared" si="74"/>
        <v>0</v>
      </c>
      <c r="AC707" s="681">
        <v>0</v>
      </c>
      <c r="AD707" s="149">
        <f t="shared" si="75"/>
        <v>0</v>
      </c>
      <c r="AE707" s="147">
        <f>_xlfn.XLOOKUP($T707,'FY25 Fringe Rates'!$X$6:$X$15,'FY25 Fringe Rates'!$Y$6:$Y$15,0,0,1)</f>
        <v>0</v>
      </c>
      <c r="AF707" s="150">
        <f t="shared" si="70"/>
        <v>0</v>
      </c>
      <c r="AG707" s="136">
        <v>0</v>
      </c>
      <c r="AH707" s="149">
        <f t="shared" si="76"/>
        <v>0</v>
      </c>
      <c r="AI707" s="151">
        <f t="shared" si="71"/>
        <v>0</v>
      </c>
      <c r="AJ707" s="32"/>
    </row>
    <row r="708" spans="1:36">
      <c r="A708" s="145" t="str">
        <f t="shared" si="72"/>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02"/>
      <c r="H708" s="303" t="str">
        <f>IF($G708="","-",_xlfn.XLOOKUP($G708,Appr.Meta!$A:$A,Appr.Meta!$D:$D,"-",0,1))</f>
        <v>-</v>
      </c>
      <c r="I708" s="302"/>
      <c r="J708" s="303" t="str">
        <f>IF($I708="","-",_xlfn.XLOOKUP($I708,'CC.Meta'!$A:$A,'CC.Meta'!$D:$D,"-",0,1))</f>
        <v>-</v>
      </c>
      <c r="K708" s="306" t="str">
        <f t="shared" si="73"/>
        <v>--</v>
      </c>
      <c r="L708" s="302"/>
      <c r="M708" s="133"/>
      <c r="N708" s="234"/>
      <c r="O708" s="146" t="str">
        <f>IF($N708="","-",_xlfn.XLOOKUP($N708,'FY25 Gold Book'!$A:$A,'FY25 Gold Book'!$B:$B,"-",0,1))</f>
        <v>-</v>
      </c>
      <c r="P708" s="444" t="str">
        <f>IF($N708="","-",_xlfn.XLOOKUP($N708,'FY25 Gold Book'!$A:$A,'FY25 Gold Book'!$C:$C,"-",0,1))</f>
        <v>-</v>
      </c>
      <c r="Q708" s="146" t="str">
        <f>IF($N708="","-",_xlfn.XLOOKUP($N708,'FY25 Gold Book'!$A:$A,'FY25 Gold Book'!$D:$D,"-",0,1))</f>
        <v>-</v>
      </c>
      <c r="R708" s="52"/>
      <c r="S708" s="465" t="str" cm="1">
        <f t="array" ref="S708">IFERROR(
_xlfn.IFS(
$I708=600010,"36th District Judges (CC 600010)",
$I708=600014,"36th District Staff (CC 600014)",
$I708&lt;&gt;0,_xlfn.XLOOKUP($N708,'FY25 Gold Book'!$A:$A,'FY25 Gold Book'!$F:$F,"-",0,1)),
"-")</f>
        <v>-</v>
      </c>
      <c r="T708" s="465" t="str" cm="1">
        <f t="array" ref="T708">IFERROR(
_xlfn.IFS(
OR($R708="TASS",$R708="Seasonal"),"TASS / Part-Time (FICA Only)",
$A708=13,"BSEED",
$A708=20,"DDoT",
OR($A708=48,$A708=49),"DWSD",
$A708=72,"Library",
$I708=600010,"36th District Judges",
$I708=600014,"36th District Staff",
$N708&lt;&gt;0,_xlfn.XLOOKUP($N708,'FY25 Gold Book'!$A:$A,'FY25 Gold Book'!$H:$H,"-",0,1)),
"-")</f>
        <v>-</v>
      </c>
      <c r="U708" s="678"/>
      <c r="V708" s="679"/>
      <c r="W708" s="677"/>
      <c r="X708" s="134"/>
      <c r="Y708" s="135"/>
      <c r="Z708" s="147">
        <f>_xlfn.XLOOKUP($N708,'FY25 Gold Book'!$A:$A,'FY25 Gold Book'!$E:$E,0,0,1)</f>
        <v>0</v>
      </c>
      <c r="AA708" s="680">
        <f>_xlfn.XLOOKUP($N708,'FY25 Gold Book'!$A:$A,'FY25 Gold Book'!$G:$G,0,0,1)</f>
        <v>0</v>
      </c>
      <c r="AB708" s="148">
        <f t="shared" si="74"/>
        <v>0</v>
      </c>
      <c r="AC708" s="681">
        <v>0</v>
      </c>
      <c r="AD708" s="149">
        <f t="shared" si="75"/>
        <v>0</v>
      </c>
      <c r="AE708" s="147">
        <f>_xlfn.XLOOKUP($T708,'FY25 Fringe Rates'!$X$6:$X$15,'FY25 Fringe Rates'!$Y$6:$Y$15,0,0,1)</f>
        <v>0</v>
      </c>
      <c r="AF708" s="150">
        <f t="shared" si="70"/>
        <v>0</v>
      </c>
      <c r="AG708" s="136">
        <v>0</v>
      </c>
      <c r="AH708" s="149">
        <f t="shared" si="76"/>
        <v>0</v>
      </c>
      <c r="AI708" s="151">
        <f t="shared" si="71"/>
        <v>0</v>
      </c>
      <c r="AJ708" s="32"/>
    </row>
    <row r="709" spans="1:36">
      <c r="A709" s="145" t="str">
        <f t="shared" si="72"/>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02"/>
      <c r="H709" s="303" t="str">
        <f>IF($G709="","-",_xlfn.XLOOKUP($G709,Appr.Meta!$A:$A,Appr.Meta!$D:$D,"-",0,1))</f>
        <v>-</v>
      </c>
      <c r="I709" s="302"/>
      <c r="J709" s="303" t="str">
        <f>IF($I709="","-",_xlfn.XLOOKUP($I709,'CC.Meta'!$A:$A,'CC.Meta'!$D:$D,"-",0,1))</f>
        <v>-</v>
      </c>
      <c r="K709" s="306" t="str">
        <f t="shared" si="73"/>
        <v>--</v>
      </c>
      <c r="L709" s="302"/>
      <c r="M709" s="133"/>
      <c r="N709" s="234"/>
      <c r="O709" s="146" t="str">
        <f>IF($N709="","-",_xlfn.XLOOKUP($N709,'FY25 Gold Book'!$A:$A,'FY25 Gold Book'!$B:$B,"-",0,1))</f>
        <v>-</v>
      </c>
      <c r="P709" s="444" t="str">
        <f>IF($N709="","-",_xlfn.XLOOKUP($N709,'FY25 Gold Book'!$A:$A,'FY25 Gold Book'!$C:$C,"-",0,1))</f>
        <v>-</v>
      </c>
      <c r="Q709" s="146" t="str">
        <f>IF($N709="","-",_xlfn.XLOOKUP($N709,'FY25 Gold Book'!$A:$A,'FY25 Gold Book'!$D:$D,"-",0,1))</f>
        <v>-</v>
      </c>
      <c r="R709" s="52"/>
      <c r="S709" s="465" t="str" cm="1">
        <f t="array" ref="S709">IFERROR(
_xlfn.IFS(
$I709=600010,"36th District Judges (CC 600010)",
$I709=600014,"36th District Staff (CC 600014)",
$I709&lt;&gt;0,_xlfn.XLOOKUP($N709,'FY25 Gold Book'!$A:$A,'FY25 Gold Book'!$F:$F,"-",0,1)),
"-")</f>
        <v>-</v>
      </c>
      <c r="T709" s="465" t="str" cm="1">
        <f t="array" ref="T709">IFERROR(
_xlfn.IFS(
OR($R709="TASS",$R709="Seasonal"),"TASS / Part-Time (FICA Only)",
$A709=13,"BSEED",
$A709=20,"DDoT",
OR($A709=48,$A709=49),"DWSD",
$A709=72,"Library",
$I709=600010,"36th District Judges",
$I709=600014,"36th District Staff",
$N709&lt;&gt;0,_xlfn.XLOOKUP($N709,'FY25 Gold Book'!$A:$A,'FY25 Gold Book'!$H:$H,"-",0,1)),
"-")</f>
        <v>-</v>
      </c>
      <c r="U709" s="678"/>
      <c r="V709" s="679"/>
      <c r="W709" s="677"/>
      <c r="X709" s="134"/>
      <c r="Y709" s="135"/>
      <c r="Z709" s="147">
        <f>_xlfn.XLOOKUP($N709,'FY25 Gold Book'!$A:$A,'FY25 Gold Book'!$E:$E,0,0,1)</f>
        <v>0</v>
      </c>
      <c r="AA709" s="680">
        <f>_xlfn.XLOOKUP($N709,'FY25 Gold Book'!$A:$A,'FY25 Gold Book'!$G:$G,0,0,1)</f>
        <v>0</v>
      </c>
      <c r="AB709" s="148">
        <f t="shared" si="74"/>
        <v>0</v>
      </c>
      <c r="AC709" s="681">
        <v>0</v>
      </c>
      <c r="AD709" s="149">
        <f t="shared" si="75"/>
        <v>0</v>
      </c>
      <c r="AE709" s="147">
        <f>_xlfn.XLOOKUP($T709,'FY25 Fringe Rates'!$X$6:$X$15,'FY25 Fringe Rates'!$Y$6:$Y$15,0,0,1)</f>
        <v>0</v>
      </c>
      <c r="AF709" s="150">
        <f t="shared" si="70"/>
        <v>0</v>
      </c>
      <c r="AG709" s="136">
        <v>0</v>
      </c>
      <c r="AH709" s="149">
        <f t="shared" si="76"/>
        <v>0</v>
      </c>
      <c r="AI709" s="151">
        <f t="shared" si="71"/>
        <v>0</v>
      </c>
      <c r="AJ709" s="32"/>
    </row>
    <row r="710" spans="1:36">
      <c r="A710" s="145" t="str">
        <f t="shared" si="72"/>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02"/>
      <c r="H710" s="303" t="str">
        <f>IF($G710="","-",_xlfn.XLOOKUP($G710,Appr.Meta!$A:$A,Appr.Meta!$D:$D,"-",0,1))</f>
        <v>-</v>
      </c>
      <c r="I710" s="302"/>
      <c r="J710" s="303" t="str">
        <f>IF($I710="","-",_xlfn.XLOOKUP($I710,'CC.Meta'!$A:$A,'CC.Meta'!$D:$D,"-",0,1))</f>
        <v>-</v>
      </c>
      <c r="K710" s="306" t="str">
        <f t="shared" si="73"/>
        <v>--</v>
      </c>
      <c r="L710" s="302"/>
      <c r="M710" s="133"/>
      <c r="N710" s="234"/>
      <c r="O710" s="146" t="str">
        <f>IF($N710="","-",_xlfn.XLOOKUP($N710,'FY25 Gold Book'!$A:$A,'FY25 Gold Book'!$B:$B,"-",0,1))</f>
        <v>-</v>
      </c>
      <c r="P710" s="444" t="str">
        <f>IF($N710="","-",_xlfn.XLOOKUP($N710,'FY25 Gold Book'!$A:$A,'FY25 Gold Book'!$C:$C,"-",0,1))</f>
        <v>-</v>
      </c>
      <c r="Q710" s="146" t="str">
        <f>IF($N710="","-",_xlfn.XLOOKUP($N710,'FY25 Gold Book'!$A:$A,'FY25 Gold Book'!$D:$D,"-",0,1))</f>
        <v>-</v>
      </c>
      <c r="R710" s="52"/>
      <c r="S710" s="465" t="str" cm="1">
        <f t="array" ref="S710">IFERROR(
_xlfn.IFS(
$I710=600010,"36th District Judges (CC 600010)",
$I710=600014,"36th District Staff (CC 600014)",
$I710&lt;&gt;0,_xlfn.XLOOKUP($N710,'FY25 Gold Book'!$A:$A,'FY25 Gold Book'!$F:$F,"-",0,1)),
"-")</f>
        <v>-</v>
      </c>
      <c r="T710" s="465" t="str" cm="1">
        <f t="array" ref="T710">IFERROR(
_xlfn.IFS(
OR($R710="TASS",$R710="Seasonal"),"TASS / Part-Time (FICA Only)",
$A710=13,"BSEED",
$A710=20,"DDoT",
OR($A710=48,$A710=49),"DWSD",
$A710=72,"Library",
$I710=600010,"36th District Judges",
$I710=600014,"36th District Staff",
$N710&lt;&gt;0,_xlfn.XLOOKUP($N710,'FY25 Gold Book'!$A:$A,'FY25 Gold Book'!$H:$H,"-",0,1)),
"-")</f>
        <v>-</v>
      </c>
      <c r="U710" s="678"/>
      <c r="V710" s="679"/>
      <c r="W710" s="677"/>
      <c r="X710" s="134"/>
      <c r="Y710" s="135"/>
      <c r="Z710" s="147">
        <f>_xlfn.XLOOKUP($N710,'FY25 Gold Book'!$A:$A,'FY25 Gold Book'!$E:$E,0,0,1)</f>
        <v>0</v>
      </c>
      <c r="AA710" s="680">
        <f>_xlfn.XLOOKUP($N710,'FY25 Gold Book'!$A:$A,'FY25 Gold Book'!$G:$G,0,0,1)</f>
        <v>0</v>
      </c>
      <c r="AB710" s="148">
        <f t="shared" si="74"/>
        <v>0</v>
      </c>
      <c r="AC710" s="681">
        <v>0</v>
      </c>
      <c r="AD710" s="149">
        <f t="shared" si="75"/>
        <v>0</v>
      </c>
      <c r="AE710" s="147">
        <f>_xlfn.XLOOKUP($T710,'FY25 Fringe Rates'!$X$6:$X$15,'FY25 Fringe Rates'!$Y$6:$Y$15,0,0,1)</f>
        <v>0</v>
      </c>
      <c r="AF710" s="150">
        <f t="shared" si="70"/>
        <v>0</v>
      </c>
      <c r="AG710" s="136">
        <v>0</v>
      </c>
      <c r="AH710" s="149">
        <f t="shared" si="76"/>
        <v>0</v>
      </c>
      <c r="AI710" s="151">
        <f t="shared" si="71"/>
        <v>0</v>
      </c>
      <c r="AJ710" s="32"/>
    </row>
    <row r="711" spans="1:36">
      <c r="A711" s="145" t="str">
        <f t="shared" si="72"/>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02"/>
      <c r="H711" s="303" t="str">
        <f>IF($G711="","-",_xlfn.XLOOKUP($G711,Appr.Meta!$A:$A,Appr.Meta!$D:$D,"-",0,1))</f>
        <v>-</v>
      </c>
      <c r="I711" s="302"/>
      <c r="J711" s="303" t="str">
        <f>IF($I711="","-",_xlfn.XLOOKUP($I711,'CC.Meta'!$A:$A,'CC.Meta'!$D:$D,"-",0,1))</f>
        <v>-</v>
      </c>
      <c r="K711" s="306" t="str">
        <f t="shared" si="73"/>
        <v>--</v>
      </c>
      <c r="L711" s="302"/>
      <c r="M711" s="133"/>
      <c r="N711" s="234"/>
      <c r="O711" s="146" t="str">
        <f>IF($N711="","-",_xlfn.XLOOKUP($N711,'FY25 Gold Book'!$A:$A,'FY25 Gold Book'!$B:$B,"-",0,1))</f>
        <v>-</v>
      </c>
      <c r="P711" s="444" t="str">
        <f>IF($N711="","-",_xlfn.XLOOKUP($N711,'FY25 Gold Book'!$A:$A,'FY25 Gold Book'!$C:$C,"-",0,1))</f>
        <v>-</v>
      </c>
      <c r="Q711" s="146" t="str">
        <f>IF($N711="","-",_xlfn.XLOOKUP($N711,'FY25 Gold Book'!$A:$A,'FY25 Gold Book'!$D:$D,"-",0,1))</f>
        <v>-</v>
      </c>
      <c r="R711" s="52"/>
      <c r="S711" s="465" t="str" cm="1">
        <f t="array" ref="S711">IFERROR(
_xlfn.IFS(
$I711=600010,"36th District Judges (CC 600010)",
$I711=600014,"36th District Staff (CC 600014)",
$I711&lt;&gt;0,_xlfn.XLOOKUP($N711,'FY25 Gold Book'!$A:$A,'FY25 Gold Book'!$F:$F,"-",0,1)),
"-")</f>
        <v>-</v>
      </c>
      <c r="T711" s="465" t="str" cm="1">
        <f t="array" ref="T711">IFERROR(
_xlfn.IFS(
OR($R711="TASS",$R711="Seasonal"),"TASS / Part-Time (FICA Only)",
$A711=13,"BSEED",
$A711=20,"DDoT",
OR($A711=48,$A711=49),"DWSD",
$A711=72,"Library",
$I711=600010,"36th District Judges",
$I711=600014,"36th District Staff",
$N711&lt;&gt;0,_xlfn.XLOOKUP($N711,'FY25 Gold Book'!$A:$A,'FY25 Gold Book'!$H:$H,"-",0,1)),
"-")</f>
        <v>-</v>
      </c>
      <c r="U711" s="678"/>
      <c r="V711" s="679"/>
      <c r="W711" s="677"/>
      <c r="X711" s="134"/>
      <c r="Y711" s="135"/>
      <c r="Z711" s="147">
        <f>_xlfn.XLOOKUP($N711,'FY25 Gold Book'!$A:$A,'FY25 Gold Book'!$E:$E,0,0,1)</f>
        <v>0</v>
      </c>
      <c r="AA711" s="680">
        <f>_xlfn.XLOOKUP($N711,'FY25 Gold Book'!$A:$A,'FY25 Gold Book'!$G:$G,0,0,1)</f>
        <v>0</v>
      </c>
      <c r="AB711" s="148">
        <f t="shared" si="74"/>
        <v>0</v>
      </c>
      <c r="AC711" s="681">
        <v>0</v>
      </c>
      <c r="AD711" s="149">
        <f t="shared" si="75"/>
        <v>0</v>
      </c>
      <c r="AE711" s="147">
        <f>_xlfn.XLOOKUP($T711,'FY25 Fringe Rates'!$X$6:$X$15,'FY25 Fringe Rates'!$Y$6:$Y$15,0,0,1)</f>
        <v>0</v>
      </c>
      <c r="AF711" s="150">
        <f t="shared" si="70"/>
        <v>0</v>
      </c>
      <c r="AG711" s="136">
        <v>0</v>
      </c>
      <c r="AH711" s="149">
        <f t="shared" si="76"/>
        <v>0</v>
      </c>
      <c r="AI711" s="151">
        <f t="shared" si="71"/>
        <v>0</v>
      </c>
      <c r="AJ711" s="32"/>
    </row>
    <row r="712" spans="1:36">
      <c r="A712" s="145" t="str">
        <f t="shared" si="72"/>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02"/>
      <c r="H712" s="303" t="str">
        <f>IF($G712="","-",_xlfn.XLOOKUP($G712,Appr.Meta!$A:$A,Appr.Meta!$D:$D,"-",0,1))</f>
        <v>-</v>
      </c>
      <c r="I712" s="302"/>
      <c r="J712" s="303" t="str">
        <f>IF($I712="","-",_xlfn.XLOOKUP($I712,'CC.Meta'!$A:$A,'CC.Meta'!$D:$D,"-",0,1))</f>
        <v>-</v>
      </c>
      <c r="K712" s="306" t="str">
        <f t="shared" si="73"/>
        <v>--</v>
      </c>
      <c r="L712" s="302"/>
      <c r="M712" s="133"/>
      <c r="N712" s="234"/>
      <c r="O712" s="146" t="str">
        <f>IF($N712="","-",_xlfn.XLOOKUP($N712,'FY25 Gold Book'!$A:$A,'FY25 Gold Book'!$B:$B,"-",0,1))</f>
        <v>-</v>
      </c>
      <c r="P712" s="444" t="str">
        <f>IF($N712="","-",_xlfn.XLOOKUP($N712,'FY25 Gold Book'!$A:$A,'FY25 Gold Book'!$C:$C,"-",0,1))</f>
        <v>-</v>
      </c>
      <c r="Q712" s="146" t="str">
        <f>IF($N712="","-",_xlfn.XLOOKUP($N712,'FY25 Gold Book'!$A:$A,'FY25 Gold Book'!$D:$D,"-",0,1))</f>
        <v>-</v>
      </c>
      <c r="R712" s="52"/>
      <c r="S712" s="465" t="str" cm="1">
        <f t="array" ref="S712">IFERROR(
_xlfn.IFS(
$I712=600010,"36th District Judges (CC 600010)",
$I712=600014,"36th District Staff (CC 600014)",
$I712&lt;&gt;0,_xlfn.XLOOKUP($N712,'FY25 Gold Book'!$A:$A,'FY25 Gold Book'!$F:$F,"-",0,1)),
"-")</f>
        <v>-</v>
      </c>
      <c r="T712" s="465" t="str" cm="1">
        <f t="array" ref="T712">IFERROR(
_xlfn.IFS(
OR($R712="TASS",$R712="Seasonal"),"TASS / Part-Time (FICA Only)",
$A712=13,"BSEED",
$A712=20,"DDoT",
OR($A712=48,$A712=49),"DWSD",
$A712=72,"Library",
$I712=600010,"36th District Judges",
$I712=600014,"36th District Staff",
$N712&lt;&gt;0,_xlfn.XLOOKUP($N712,'FY25 Gold Book'!$A:$A,'FY25 Gold Book'!$H:$H,"-",0,1)),
"-")</f>
        <v>-</v>
      </c>
      <c r="U712" s="678"/>
      <c r="V712" s="679"/>
      <c r="W712" s="677"/>
      <c r="X712" s="134"/>
      <c r="Y712" s="135"/>
      <c r="Z712" s="147">
        <f>_xlfn.XLOOKUP($N712,'FY25 Gold Book'!$A:$A,'FY25 Gold Book'!$E:$E,0,0,1)</f>
        <v>0</v>
      </c>
      <c r="AA712" s="680">
        <f>_xlfn.XLOOKUP($N712,'FY25 Gold Book'!$A:$A,'FY25 Gold Book'!$G:$G,0,0,1)</f>
        <v>0</v>
      </c>
      <c r="AB712" s="148">
        <f t="shared" si="74"/>
        <v>0</v>
      </c>
      <c r="AC712" s="681">
        <v>0</v>
      </c>
      <c r="AD712" s="149">
        <f t="shared" si="75"/>
        <v>0</v>
      </c>
      <c r="AE712" s="147">
        <f>_xlfn.XLOOKUP($T712,'FY25 Fringe Rates'!$X$6:$X$15,'FY25 Fringe Rates'!$Y$6:$Y$15,0,0,1)</f>
        <v>0</v>
      </c>
      <c r="AF712" s="150">
        <f t="shared" si="70"/>
        <v>0</v>
      </c>
      <c r="AG712" s="136">
        <v>0</v>
      </c>
      <c r="AH712" s="149">
        <f t="shared" si="76"/>
        <v>0</v>
      </c>
      <c r="AI712" s="151">
        <f t="shared" si="71"/>
        <v>0</v>
      </c>
      <c r="AJ712" s="32"/>
    </row>
    <row r="713" spans="1:36">
      <c r="A713" s="145" t="str">
        <f t="shared" si="72"/>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02"/>
      <c r="H713" s="303" t="str">
        <f>IF($G713="","-",_xlfn.XLOOKUP($G713,Appr.Meta!$A:$A,Appr.Meta!$D:$D,"-",0,1))</f>
        <v>-</v>
      </c>
      <c r="I713" s="302"/>
      <c r="J713" s="303" t="str">
        <f>IF($I713="","-",_xlfn.XLOOKUP($I713,'CC.Meta'!$A:$A,'CC.Meta'!$D:$D,"-",0,1))</f>
        <v>-</v>
      </c>
      <c r="K713" s="306" t="str">
        <f t="shared" si="73"/>
        <v>--</v>
      </c>
      <c r="L713" s="302"/>
      <c r="M713" s="133"/>
      <c r="N713" s="234"/>
      <c r="O713" s="146" t="str">
        <f>IF($N713="","-",_xlfn.XLOOKUP($N713,'FY25 Gold Book'!$A:$A,'FY25 Gold Book'!$B:$B,"-",0,1))</f>
        <v>-</v>
      </c>
      <c r="P713" s="444" t="str">
        <f>IF($N713="","-",_xlfn.XLOOKUP($N713,'FY25 Gold Book'!$A:$A,'FY25 Gold Book'!$C:$C,"-",0,1))</f>
        <v>-</v>
      </c>
      <c r="Q713" s="146" t="str">
        <f>IF($N713="","-",_xlfn.XLOOKUP($N713,'FY25 Gold Book'!$A:$A,'FY25 Gold Book'!$D:$D,"-",0,1))</f>
        <v>-</v>
      </c>
      <c r="R713" s="52"/>
      <c r="S713" s="465" t="str" cm="1">
        <f t="array" ref="S713">IFERROR(
_xlfn.IFS(
$I713=600010,"36th District Judges (CC 600010)",
$I713=600014,"36th District Staff (CC 600014)",
$I713&lt;&gt;0,_xlfn.XLOOKUP($N713,'FY25 Gold Book'!$A:$A,'FY25 Gold Book'!$F:$F,"-",0,1)),
"-")</f>
        <v>-</v>
      </c>
      <c r="T713" s="465" t="str" cm="1">
        <f t="array" ref="T713">IFERROR(
_xlfn.IFS(
OR($R713="TASS",$R713="Seasonal"),"TASS / Part-Time (FICA Only)",
$A713=13,"BSEED",
$A713=20,"DDoT",
OR($A713=48,$A713=49),"DWSD",
$A713=72,"Library",
$I713=600010,"36th District Judges",
$I713=600014,"36th District Staff",
$N713&lt;&gt;0,_xlfn.XLOOKUP($N713,'FY25 Gold Book'!$A:$A,'FY25 Gold Book'!$H:$H,"-",0,1)),
"-")</f>
        <v>-</v>
      </c>
      <c r="U713" s="678"/>
      <c r="V713" s="679"/>
      <c r="W713" s="677"/>
      <c r="X713" s="134"/>
      <c r="Y713" s="135"/>
      <c r="Z713" s="147">
        <f>_xlfn.XLOOKUP($N713,'FY25 Gold Book'!$A:$A,'FY25 Gold Book'!$E:$E,0,0,1)</f>
        <v>0</v>
      </c>
      <c r="AA713" s="680">
        <f>_xlfn.XLOOKUP($N713,'FY25 Gold Book'!$A:$A,'FY25 Gold Book'!$G:$G,0,0,1)</f>
        <v>0</v>
      </c>
      <c r="AB713" s="148">
        <f t="shared" si="74"/>
        <v>0</v>
      </c>
      <c r="AC713" s="681">
        <v>0</v>
      </c>
      <c r="AD713" s="149">
        <f t="shared" si="75"/>
        <v>0</v>
      </c>
      <c r="AE713" s="147">
        <f>_xlfn.XLOOKUP($T713,'FY25 Fringe Rates'!$X$6:$X$15,'FY25 Fringe Rates'!$Y$6:$Y$15,0,0,1)</f>
        <v>0</v>
      </c>
      <c r="AF713" s="150">
        <f t="shared" si="70"/>
        <v>0</v>
      </c>
      <c r="AG713" s="136">
        <v>0</v>
      </c>
      <c r="AH713" s="149">
        <f t="shared" si="76"/>
        <v>0</v>
      </c>
      <c r="AI713" s="151">
        <f t="shared" si="71"/>
        <v>0</v>
      </c>
      <c r="AJ713" s="32"/>
    </row>
    <row r="714" spans="1:36">
      <c r="A714" s="145" t="str">
        <f t="shared" si="72"/>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02"/>
      <c r="H714" s="303" t="str">
        <f>IF($G714="","-",_xlfn.XLOOKUP($G714,Appr.Meta!$A:$A,Appr.Meta!$D:$D,"-",0,1))</f>
        <v>-</v>
      </c>
      <c r="I714" s="302"/>
      <c r="J714" s="303" t="str">
        <f>IF($I714="","-",_xlfn.XLOOKUP($I714,'CC.Meta'!$A:$A,'CC.Meta'!$D:$D,"-",0,1))</f>
        <v>-</v>
      </c>
      <c r="K714" s="306" t="str">
        <f t="shared" si="73"/>
        <v>--</v>
      </c>
      <c r="L714" s="302"/>
      <c r="M714" s="133"/>
      <c r="N714" s="234"/>
      <c r="O714" s="146" t="str">
        <f>IF($N714="","-",_xlfn.XLOOKUP($N714,'FY25 Gold Book'!$A:$A,'FY25 Gold Book'!$B:$B,"-",0,1))</f>
        <v>-</v>
      </c>
      <c r="P714" s="444" t="str">
        <f>IF($N714="","-",_xlfn.XLOOKUP($N714,'FY25 Gold Book'!$A:$A,'FY25 Gold Book'!$C:$C,"-",0,1))</f>
        <v>-</v>
      </c>
      <c r="Q714" s="146" t="str">
        <f>IF($N714="","-",_xlfn.XLOOKUP($N714,'FY25 Gold Book'!$A:$A,'FY25 Gold Book'!$D:$D,"-",0,1))</f>
        <v>-</v>
      </c>
      <c r="R714" s="52"/>
      <c r="S714" s="465" t="str" cm="1">
        <f t="array" ref="S714">IFERROR(
_xlfn.IFS(
$I714=600010,"36th District Judges (CC 600010)",
$I714=600014,"36th District Staff (CC 600014)",
$I714&lt;&gt;0,_xlfn.XLOOKUP($N714,'FY25 Gold Book'!$A:$A,'FY25 Gold Book'!$F:$F,"-",0,1)),
"-")</f>
        <v>-</v>
      </c>
      <c r="T714" s="465" t="str" cm="1">
        <f t="array" ref="T714">IFERROR(
_xlfn.IFS(
OR($R714="TASS",$R714="Seasonal"),"TASS / Part-Time (FICA Only)",
$A714=13,"BSEED",
$A714=20,"DDoT",
OR($A714=48,$A714=49),"DWSD",
$A714=72,"Library",
$I714=600010,"36th District Judges",
$I714=600014,"36th District Staff",
$N714&lt;&gt;0,_xlfn.XLOOKUP($N714,'FY25 Gold Book'!$A:$A,'FY25 Gold Book'!$H:$H,"-",0,1)),
"-")</f>
        <v>-</v>
      </c>
      <c r="U714" s="678"/>
      <c r="V714" s="679"/>
      <c r="W714" s="677"/>
      <c r="X714" s="134"/>
      <c r="Y714" s="135"/>
      <c r="Z714" s="147">
        <f>_xlfn.XLOOKUP($N714,'FY25 Gold Book'!$A:$A,'FY25 Gold Book'!$E:$E,0,0,1)</f>
        <v>0</v>
      </c>
      <c r="AA714" s="680">
        <f>_xlfn.XLOOKUP($N714,'FY25 Gold Book'!$A:$A,'FY25 Gold Book'!$G:$G,0,0,1)</f>
        <v>0</v>
      </c>
      <c r="AB714" s="148">
        <f t="shared" si="74"/>
        <v>0</v>
      </c>
      <c r="AC714" s="681">
        <v>0</v>
      </c>
      <c r="AD714" s="149">
        <f t="shared" si="75"/>
        <v>0</v>
      </c>
      <c r="AE714" s="147">
        <f>_xlfn.XLOOKUP($T714,'FY25 Fringe Rates'!$X$6:$X$15,'FY25 Fringe Rates'!$Y$6:$Y$15,0,0,1)</f>
        <v>0</v>
      </c>
      <c r="AF714" s="150">
        <f t="shared" si="70"/>
        <v>0</v>
      </c>
      <c r="AG714" s="136">
        <v>0</v>
      </c>
      <c r="AH714" s="149">
        <f t="shared" si="76"/>
        <v>0</v>
      </c>
      <c r="AI714" s="151">
        <f t="shared" si="71"/>
        <v>0</v>
      </c>
      <c r="AJ714" s="32"/>
    </row>
    <row r="715" spans="1:36">
      <c r="A715" s="145" t="str">
        <f t="shared" si="72"/>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02"/>
      <c r="H715" s="303" t="str">
        <f>IF($G715="","-",_xlfn.XLOOKUP($G715,Appr.Meta!$A:$A,Appr.Meta!$D:$D,"-",0,1))</f>
        <v>-</v>
      </c>
      <c r="I715" s="302"/>
      <c r="J715" s="303" t="str">
        <f>IF($I715="","-",_xlfn.XLOOKUP($I715,'CC.Meta'!$A:$A,'CC.Meta'!$D:$D,"-",0,1))</f>
        <v>-</v>
      </c>
      <c r="K715" s="306" t="str">
        <f t="shared" si="73"/>
        <v>--</v>
      </c>
      <c r="L715" s="302"/>
      <c r="M715" s="133"/>
      <c r="N715" s="234"/>
      <c r="O715" s="146" t="str">
        <f>IF($N715="","-",_xlfn.XLOOKUP($N715,'FY25 Gold Book'!$A:$A,'FY25 Gold Book'!$B:$B,"-",0,1))</f>
        <v>-</v>
      </c>
      <c r="P715" s="444" t="str">
        <f>IF($N715="","-",_xlfn.XLOOKUP($N715,'FY25 Gold Book'!$A:$A,'FY25 Gold Book'!$C:$C,"-",0,1))</f>
        <v>-</v>
      </c>
      <c r="Q715" s="146" t="str">
        <f>IF($N715="","-",_xlfn.XLOOKUP($N715,'FY25 Gold Book'!$A:$A,'FY25 Gold Book'!$D:$D,"-",0,1))</f>
        <v>-</v>
      </c>
      <c r="R715" s="52"/>
      <c r="S715" s="465" t="str" cm="1">
        <f t="array" ref="S715">IFERROR(
_xlfn.IFS(
$I715=600010,"36th District Judges (CC 600010)",
$I715=600014,"36th District Staff (CC 600014)",
$I715&lt;&gt;0,_xlfn.XLOOKUP($N715,'FY25 Gold Book'!$A:$A,'FY25 Gold Book'!$F:$F,"-",0,1)),
"-")</f>
        <v>-</v>
      </c>
      <c r="T715" s="465" t="str" cm="1">
        <f t="array" ref="T715">IFERROR(
_xlfn.IFS(
OR($R715="TASS",$R715="Seasonal"),"TASS / Part-Time (FICA Only)",
$A715=13,"BSEED",
$A715=20,"DDoT",
OR($A715=48,$A715=49),"DWSD",
$A715=72,"Library",
$I715=600010,"36th District Judges",
$I715=600014,"36th District Staff",
$N715&lt;&gt;0,_xlfn.XLOOKUP($N715,'FY25 Gold Book'!$A:$A,'FY25 Gold Book'!$H:$H,"-",0,1)),
"-")</f>
        <v>-</v>
      </c>
      <c r="U715" s="678"/>
      <c r="V715" s="679"/>
      <c r="W715" s="677"/>
      <c r="X715" s="134"/>
      <c r="Y715" s="135"/>
      <c r="Z715" s="147">
        <f>_xlfn.XLOOKUP($N715,'FY25 Gold Book'!$A:$A,'FY25 Gold Book'!$E:$E,0,0,1)</f>
        <v>0</v>
      </c>
      <c r="AA715" s="680">
        <f>_xlfn.XLOOKUP($N715,'FY25 Gold Book'!$A:$A,'FY25 Gold Book'!$G:$G,0,0,1)</f>
        <v>0</v>
      </c>
      <c r="AB715" s="148">
        <f t="shared" si="74"/>
        <v>0</v>
      </c>
      <c r="AC715" s="681">
        <v>0</v>
      </c>
      <c r="AD715" s="149">
        <f t="shared" si="75"/>
        <v>0</v>
      </c>
      <c r="AE715" s="147">
        <f>_xlfn.XLOOKUP($T715,'FY25 Fringe Rates'!$X$6:$X$15,'FY25 Fringe Rates'!$Y$6:$Y$15,0,0,1)</f>
        <v>0</v>
      </c>
      <c r="AF715" s="150">
        <f t="shared" si="70"/>
        <v>0</v>
      </c>
      <c r="AG715" s="136">
        <v>0</v>
      </c>
      <c r="AH715" s="149">
        <f t="shared" si="76"/>
        <v>0</v>
      </c>
      <c r="AI715" s="151">
        <f t="shared" si="71"/>
        <v>0</v>
      </c>
      <c r="AJ715" s="32"/>
    </row>
    <row r="716" spans="1:36">
      <c r="A716" s="145" t="str">
        <f t="shared" si="72"/>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02"/>
      <c r="H716" s="303" t="str">
        <f>IF($G716="","-",_xlfn.XLOOKUP($G716,Appr.Meta!$A:$A,Appr.Meta!$D:$D,"-",0,1))</f>
        <v>-</v>
      </c>
      <c r="I716" s="302"/>
      <c r="J716" s="303" t="str">
        <f>IF($I716="","-",_xlfn.XLOOKUP($I716,'CC.Meta'!$A:$A,'CC.Meta'!$D:$D,"-",0,1))</f>
        <v>-</v>
      </c>
      <c r="K716" s="306" t="str">
        <f t="shared" si="73"/>
        <v>--</v>
      </c>
      <c r="L716" s="302"/>
      <c r="M716" s="133"/>
      <c r="N716" s="234"/>
      <c r="O716" s="146" t="str">
        <f>IF($N716="","-",_xlfn.XLOOKUP($N716,'FY25 Gold Book'!$A:$A,'FY25 Gold Book'!$B:$B,"-",0,1))</f>
        <v>-</v>
      </c>
      <c r="P716" s="444" t="str">
        <f>IF($N716="","-",_xlfn.XLOOKUP($N716,'FY25 Gold Book'!$A:$A,'FY25 Gold Book'!$C:$C,"-",0,1))</f>
        <v>-</v>
      </c>
      <c r="Q716" s="146" t="str">
        <f>IF($N716="","-",_xlfn.XLOOKUP($N716,'FY25 Gold Book'!$A:$A,'FY25 Gold Book'!$D:$D,"-",0,1))</f>
        <v>-</v>
      </c>
      <c r="R716" s="52"/>
      <c r="S716" s="465" t="str" cm="1">
        <f t="array" ref="S716">IFERROR(
_xlfn.IFS(
$I716=600010,"36th District Judges (CC 600010)",
$I716=600014,"36th District Staff (CC 600014)",
$I716&lt;&gt;0,_xlfn.XLOOKUP($N716,'FY25 Gold Book'!$A:$A,'FY25 Gold Book'!$F:$F,"-",0,1)),
"-")</f>
        <v>-</v>
      </c>
      <c r="T716" s="465" t="str" cm="1">
        <f t="array" ref="T716">IFERROR(
_xlfn.IFS(
OR($R716="TASS",$R716="Seasonal"),"TASS / Part-Time (FICA Only)",
$A716=13,"BSEED",
$A716=20,"DDoT",
OR($A716=48,$A716=49),"DWSD",
$A716=72,"Library",
$I716=600010,"36th District Judges",
$I716=600014,"36th District Staff",
$N716&lt;&gt;0,_xlfn.XLOOKUP($N716,'FY25 Gold Book'!$A:$A,'FY25 Gold Book'!$H:$H,"-",0,1)),
"-")</f>
        <v>-</v>
      </c>
      <c r="U716" s="678"/>
      <c r="V716" s="679"/>
      <c r="W716" s="677"/>
      <c r="X716" s="134"/>
      <c r="Y716" s="135"/>
      <c r="Z716" s="147">
        <f>_xlfn.XLOOKUP($N716,'FY25 Gold Book'!$A:$A,'FY25 Gold Book'!$E:$E,0,0,1)</f>
        <v>0</v>
      </c>
      <c r="AA716" s="680">
        <f>_xlfn.XLOOKUP($N716,'FY25 Gold Book'!$A:$A,'FY25 Gold Book'!$G:$G,0,0,1)</f>
        <v>0</v>
      </c>
      <c r="AB716" s="148">
        <f t="shared" si="74"/>
        <v>0</v>
      </c>
      <c r="AC716" s="681">
        <v>0</v>
      </c>
      <c r="AD716" s="149">
        <f t="shared" si="75"/>
        <v>0</v>
      </c>
      <c r="AE716" s="147">
        <f>_xlfn.XLOOKUP($T716,'FY25 Fringe Rates'!$X$6:$X$15,'FY25 Fringe Rates'!$Y$6:$Y$15,0,0,1)</f>
        <v>0</v>
      </c>
      <c r="AF716" s="150">
        <f t="shared" si="70"/>
        <v>0</v>
      </c>
      <c r="AG716" s="136">
        <v>0</v>
      </c>
      <c r="AH716" s="149">
        <f t="shared" si="76"/>
        <v>0</v>
      </c>
      <c r="AI716" s="151">
        <f t="shared" si="71"/>
        <v>0</v>
      </c>
      <c r="AJ716" s="32"/>
    </row>
    <row r="717" spans="1:36">
      <c r="A717" s="145" t="str">
        <f t="shared" si="72"/>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02"/>
      <c r="H717" s="303" t="str">
        <f>IF($G717="","-",_xlfn.XLOOKUP($G717,Appr.Meta!$A:$A,Appr.Meta!$D:$D,"-",0,1))</f>
        <v>-</v>
      </c>
      <c r="I717" s="302"/>
      <c r="J717" s="303" t="str">
        <f>IF($I717="","-",_xlfn.XLOOKUP($I717,'CC.Meta'!$A:$A,'CC.Meta'!$D:$D,"-",0,1))</f>
        <v>-</v>
      </c>
      <c r="K717" s="306" t="str">
        <f t="shared" si="73"/>
        <v>--</v>
      </c>
      <c r="L717" s="302"/>
      <c r="M717" s="133"/>
      <c r="N717" s="234"/>
      <c r="O717" s="146" t="str">
        <f>IF($N717="","-",_xlfn.XLOOKUP($N717,'FY25 Gold Book'!$A:$A,'FY25 Gold Book'!$B:$B,"-",0,1))</f>
        <v>-</v>
      </c>
      <c r="P717" s="444" t="str">
        <f>IF($N717="","-",_xlfn.XLOOKUP($N717,'FY25 Gold Book'!$A:$A,'FY25 Gold Book'!$C:$C,"-",0,1))</f>
        <v>-</v>
      </c>
      <c r="Q717" s="146" t="str">
        <f>IF($N717="","-",_xlfn.XLOOKUP($N717,'FY25 Gold Book'!$A:$A,'FY25 Gold Book'!$D:$D,"-",0,1))</f>
        <v>-</v>
      </c>
      <c r="R717" s="52"/>
      <c r="S717" s="465" t="str" cm="1">
        <f t="array" ref="S717">IFERROR(
_xlfn.IFS(
$I717=600010,"36th District Judges (CC 600010)",
$I717=600014,"36th District Staff (CC 600014)",
$I717&lt;&gt;0,_xlfn.XLOOKUP($N717,'FY25 Gold Book'!$A:$A,'FY25 Gold Book'!$F:$F,"-",0,1)),
"-")</f>
        <v>-</v>
      </c>
      <c r="T717" s="465" t="str" cm="1">
        <f t="array" ref="T717">IFERROR(
_xlfn.IFS(
OR($R717="TASS",$R717="Seasonal"),"TASS / Part-Time (FICA Only)",
$A717=13,"BSEED",
$A717=20,"DDoT",
OR($A717=48,$A717=49),"DWSD",
$A717=72,"Library",
$I717=600010,"36th District Judges",
$I717=600014,"36th District Staff",
$N717&lt;&gt;0,_xlfn.XLOOKUP($N717,'FY25 Gold Book'!$A:$A,'FY25 Gold Book'!$H:$H,"-",0,1)),
"-")</f>
        <v>-</v>
      </c>
      <c r="U717" s="678"/>
      <c r="V717" s="679"/>
      <c r="W717" s="677"/>
      <c r="X717" s="134"/>
      <c r="Y717" s="135"/>
      <c r="Z717" s="147">
        <f>_xlfn.XLOOKUP($N717,'FY25 Gold Book'!$A:$A,'FY25 Gold Book'!$E:$E,0,0,1)</f>
        <v>0</v>
      </c>
      <c r="AA717" s="680">
        <f>_xlfn.XLOOKUP($N717,'FY25 Gold Book'!$A:$A,'FY25 Gold Book'!$G:$G,0,0,1)</f>
        <v>0</v>
      </c>
      <c r="AB717" s="148">
        <f t="shared" si="74"/>
        <v>0</v>
      </c>
      <c r="AC717" s="681">
        <v>0</v>
      </c>
      <c r="AD717" s="149">
        <f t="shared" si="75"/>
        <v>0</v>
      </c>
      <c r="AE717" s="147">
        <f>_xlfn.XLOOKUP($T717,'FY25 Fringe Rates'!$X$6:$X$15,'FY25 Fringe Rates'!$Y$6:$Y$15,0,0,1)</f>
        <v>0</v>
      </c>
      <c r="AF717" s="150">
        <f t="shared" si="70"/>
        <v>0</v>
      </c>
      <c r="AG717" s="136">
        <v>0</v>
      </c>
      <c r="AH717" s="149">
        <f t="shared" si="76"/>
        <v>0</v>
      </c>
      <c r="AI717" s="151">
        <f t="shared" si="71"/>
        <v>0</v>
      </c>
      <c r="AJ717" s="32"/>
    </row>
    <row r="718" spans="1:36">
      <c r="A718" s="145" t="str">
        <f t="shared" si="72"/>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02"/>
      <c r="H718" s="303" t="str">
        <f>IF($G718="","-",_xlfn.XLOOKUP($G718,Appr.Meta!$A:$A,Appr.Meta!$D:$D,"-",0,1))</f>
        <v>-</v>
      </c>
      <c r="I718" s="302"/>
      <c r="J718" s="303" t="str">
        <f>IF($I718="","-",_xlfn.XLOOKUP($I718,'CC.Meta'!$A:$A,'CC.Meta'!$D:$D,"-",0,1))</f>
        <v>-</v>
      </c>
      <c r="K718" s="306" t="str">
        <f t="shared" si="73"/>
        <v>--</v>
      </c>
      <c r="L718" s="302"/>
      <c r="M718" s="133"/>
      <c r="N718" s="234"/>
      <c r="O718" s="146" t="str">
        <f>IF($N718="","-",_xlfn.XLOOKUP($N718,'FY25 Gold Book'!$A:$A,'FY25 Gold Book'!$B:$B,"-",0,1))</f>
        <v>-</v>
      </c>
      <c r="P718" s="444" t="str">
        <f>IF($N718="","-",_xlfn.XLOOKUP($N718,'FY25 Gold Book'!$A:$A,'FY25 Gold Book'!$C:$C,"-",0,1))</f>
        <v>-</v>
      </c>
      <c r="Q718" s="146" t="str">
        <f>IF($N718="","-",_xlfn.XLOOKUP($N718,'FY25 Gold Book'!$A:$A,'FY25 Gold Book'!$D:$D,"-",0,1))</f>
        <v>-</v>
      </c>
      <c r="R718" s="52"/>
      <c r="S718" s="465" t="str" cm="1">
        <f t="array" ref="S718">IFERROR(
_xlfn.IFS(
$I718=600010,"36th District Judges (CC 600010)",
$I718=600014,"36th District Staff (CC 600014)",
$I718&lt;&gt;0,_xlfn.XLOOKUP($N718,'FY25 Gold Book'!$A:$A,'FY25 Gold Book'!$F:$F,"-",0,1)),
"-")</f>
        <v>-</v>
      </c>
      <c r="T718" s="465" t="str" cm="1">
        <f t="array" ref="T718">IFERROR(
_xlfn.IFS(
OR($R718="TASS",$R718="Seasonal"),"TASS / Part-Time (FICA Only)",
$A718=13,"BSEED",
$A718=20,"DDoT",
OR($A718=48,$A718=49),"DWSD",
$A718=72,"Library",
$I718=600010,"36th District Judges",
$I718=600014,"36th District Staff",
$N718&lt;&gt;0,_xlfn.XLOOKUP($N718,'FY25 Gold Book'!$A:$A,'FY25 Gold Book'!$H:$H,"-",0,1)),
"-")</f>
        <v>-</v>
      </c>
      <c r="U718" s="678"/>
      <c r="V718" s="679"/>
      <c r="W718" s="677"/>
      <c r="X718" s="134"/>
      <c r="Y718" s="135"/>
      <c r="Z718" s="147">
        <f>_xlfn.XLOOKUP($N718,'FY25 Gold Book'!$A:$A,'FY25 Gold Book'!$E:$E,0,0,1)</f>
        <v>0</v>
      </c>
      <c r="AA718" s="680">
        <f>_xlfn.XLOOKUP($N718,'FY25 Gold Book'!$A:$A,'FY25 Gold Book'!$G:$G,0,0,1)</f>
        <v>0</v>
      </c>
      <c r="AB718" s="148">
        <f t="shared" si="74"/>
        <v>0</v>
      </c>
      <c r="AC718" s="681">
        <v>0</v>
      </c>
      <c r="AD718" s="149">
        <f t="shared" si="75"/>
        <v>0</v>
      </c>
      <c r="AE718" s="147">
        <f>_xlfn.XLOOKUP($T718,'FY25 Fringe Rates'!$X$6:$X$15,'FY25 Fringe Rates'!$Y$6:$Y$15,0,0,1)</f>
        <v>0</v>
      </c>
      <c r="AF718" s="150">
        <f t="shared" si="70"/>
        <v>0</v>
      </c>
      <c r="AG718" s="136">
        <v>0</v>
      </c>
      <c r="AH718" s="149">
        <f t="shared" si="76"/>
        <v>0</v>
      </c>
      <c r="AI718" s="151">
        <f t="shared" si="71"/>
        <v>0</v>
      </c>
      <c r="AJ718" s="32"/>
    </row>
    <row r="719" spans="1:36">
      <c r="A719" s="145" t="str">
        <f t="shared" si="72"/>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02"/>
      <c r="H719" s="303" t="str">
        <f>IF($G719="","-",_xlfn.XLOOKUP($G719,Appr.Meta!$A:$A,Appr.Meta!$D:$D,"-",0,1))</f>
        <v>-</v>
      </c>
      <c r="I719" s="302"/>
      <c r="J719" s="303" t="str">
        <f>IF($I719="","-",_xlfn.XLOOKUP($I719,'CC.Meta'!$A:$A,'CC.Meta'!$D:$D,"-",0,1))</f>
        <v>-</v>
      </c>
      <c r="K719" s="306" t="str">
        <f t="shared" si="73"/>
        <v>--</v>
      </c>
      <c r="L719" s="302"/>
      <c r="M719" s="133"/>
      <c r="N719" s="234"/>
      <c r="O719" s="146" t="str">
        <f>IF($N719="","-",_xlfn.XLOOKUP($N719,'FY25 Gold Book'!$A:$A,'FY25 Gold Book'!$B:$B,"-",0,1))</f>
        <v>-</v>
      </c>
      <c r="P719" s="444" t="str">
        <f>IF($N719="","-",_xlfn.XLOOKUP($N719,'FY25 Gold Book'!$A:$A,'FY25 Gold Book'!$C:$C,"-",0,1))</f>
        <v>-</v>
      </c>
      <c r="Q719" s="146" t="str">
        <f>IF($N719="","-",_xlfn.XLOOKUP($N719,'FY25 Gold Book'!$A:$A,'FY25 Gold Book'!$D:$D,"-",0,1))</f>
        <v>-</v>
      </c>
      <c r="R719" s="52"/>
      <c r="S719" s="465" t="str" cm="1">
        <f t="array" ref="S719">IFERROR(
_xlfn.IFS(
$I719=600010,"36th District Judges (CC 600010)",
$I719=600014,"36th District Staff (CC 600014)",
$I719&lt;&gt;0,_xlfn.XLOOKUP($N719,'FY25 Gold Book'!$A:$A,'FY25 Gold Book'!$F:$F,"-",0,1)),
"-")</f>
        <v>-</v>
      </c>
      <c r="T719" s="465" t="str" cm="1">
        <f t="array" ref="T719">IFERROR(
_xlfn.IFS(
OR($R719="TASS",$R719="Seasonal"),"TASS / Part-Time (FICA Only)",
$A719=13,"BSEED",
$A719=20,"DDoT",
OR($A719=48,$A719=49),"DWSD",
$A719=72,"Library",
$I719=600010,"36th District Judges",
$I719=600014,"36th District Staff",
$N719&lt;&gt;0,_xlfn.XLOOKUP($N719,'FY25 Gold Book'!$A:$A,'FY25 Gold Book'!$H:$H,"-",0,1)),
"-")</f>
        <v>-</v>
      </c>
      <c r="U719" s="678"/>
      <c r="V719" s="679"/>
      <c r="W719" s="677"/>
      <c r="X719" s="134"/>
      <c r="Y719" s="135"/>
      <c r="Z719" s="147">
        <f>_xlfn.XLOOKUP($N719,'FY25 Gold Book'!$A:$A,'FY25 Gold Book'!$E:$E,0,0,1)</f>
        <v>0</v>
      </c>
      <c r="AA719" s="680">
        <f>_xlfn.XLOOKUP($N719,'FY25 Gold Book'!$A:$A,'FY25 Gold Book'!$G:$G,0,0,1)</f>
        <v>0</v>
      </c>
      <c r="AB719" s="148">
        <f t="shared" si="74"/>
        <v>0</v>
      </c>
      <c r="AC719" s="681">
        <v>0</v>
      </c>
      <c r="AD719" s="149">
        <f t="shared" si="75"/>
        <v>0</v>
      </c>
      <c r="AE719" s="147">
        <f>_xlfn.XLOOKUP($T719,'FY25 Fringe Rates'!$X$6:$X$15,'FY25 Fringe Rates'!$Y$6:$Y$15,0,0,1)</f>
        <v>0</v>
      </c>
      <c r="AF719" s="150">
        <f t="shared" ref="AF719:AF782" si="77">ROUND($AD719*$AE719,0)</f>
        <v>0</v>
      </c>
      <c r="AG719" s="136">
        <v>0</v>
      </c>
      <c r="AH719" s="149">
        <f t="shared" si="76"/>
        <v>0</v>
      </c>
      <c r="AI719" s="151">
        <f t="shared" ref="AI719:AI782" si="78">ROUND($AD719+$AH719,0)</f>
        <v>0</v>
      </c>
      <c r="AJ719" s="32"/>
    </row>
    <row r="720" spans="1:36">
      <c r="A720" s="145" t="str">
        <f t="shared" ref="A720:A783" si="79">IFERROR(VALUE(LEFT($I720,2)),"-")</f>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02"/>
      <c r="H720" s="303" t="str">
        <f>IF($G720="","-",_xlfn.XLOOKUP($G720,Appr.Meta!$A:$A,Appr.Meta!$D:$D,"-",0,1))</f>
        <v>-</v>
      </c>
      <c r="I720" s="302"/>
      <c r="J720" s="303" t="str">
        <f>IF($I720="","-",_xlfn.XLOOKUP($I720,'CC.Meta'!$A:$A,'CC.Meta'!$D:$D,"-",0,1))</f>
        <v>-</v>
      </c>
      <c r="K720" s="306" t="str">
        <f t="shared" ref="K720:K783" si="80">_xlfn.CONCAT($D720,"-",$G720,"-",$I720)</f>
        <v>--</v>
      </c>
      <c r="L720" s="302"/>
      <c r="M720" s="133"/>
      <c r="N720" s="234"/>
      <c r="O720" s="146" t="str">
        <f>IF($N720="","-",_xlfn.XLOOKUP($N720,'FY25 Gold Book'!$A:$A,'FY25 Gold Book'!$B:$B,"-",0,1))</f>
        <v>-</v>
      </c>
      <c r="P720" s="444" t="str">
        <f>IF($N720="","-",_xlfn.XLOOKUP($N720,'FY25 Gold Book'!$A:$A,'FY25 Gold Book'!$C:$C,"-",0,1))</f>
        <v>-</v>
      </c>
      <c r="Q720" s="146" t="str">
        <f>IF($N720="","-",_xlfn.XLOOKUP($N720,'FY25 Gold Book'!$A:$A,'FY25 Gold Book'!$D:$D,"-",0,1))</f>
        <v>-</v>
      </c>
      <c r="R720" s="52"/>
      <c r="S720" s="465" t="str" cm="1">
        <f t="array" ref="S720">IFERROR(
_xlfn.IFS(
$I720=600010,"36th District Judges (CC 600010)",
$I720=600014,"36th District Staff (CC 600014)",
$I720&lt;&gt;0,_xlfn.XLOOKUP($N720,'FY25 Gold Book'!$A:$A,'FY25 Gold Book'!$F:$F,"-",0,1)),
"-")</f>
        <v>-</v>
      </c>
      <c r="T720" s="465" t="str" cm="1">
        <f t="array" ref="T720">IFERROR(
_xlfn.IFS(
OR($R720="TASS",$R720="Seasonal"),"TASS / Part-Time (FICA Only)",
$A720=13,"BSEED",
$A720=20,"DDoT",
OR($A720=48,$A720=49),"DWSD",
$A720=72,"Library",
$I720=600010,"36th District Judges",
$I720=600014,"36th District Staff",
$N720&lt;&gt;0,_xlfn.XLOOKUP($N720,'FY25 Gold Book'!$A:$A,'FY25 Gold Book'!$H:$H,"-",0,1)),
"-")</f>
        <v>-</v>
      </c>
      <c r="U720" s="678"/>
      <c r="V720" s="679"/>
      <c r="W720" s="677"/>
      <c r="X720" s="134"/>
      <c r="Y720" s="135"/>
      <c r="Z720" s="147">
        <f>_xlfn.XLOOKUP($N720,'FY25 Gold Book'!$A:$A,'FY25 Gold Book'!$E:$E,0,0,1)</f>
        <v>0</v>
      </c>
      <c r="AA720" s="680">
        <f>_xlfn.XLOOKUP($N720,'FY25 Gold Book'!$A:$A,'FY25 Gold Book'!$G:$G,0,0,1)</f>
        <v>0</v>
      </c>
      <c r="AB720" s="148">
        <f t="shared" ref="AB720:AB783" si="81">ROUND(($Y720*(1+$Z720))*(1+$AA720),0)</f>
        <v>0</v>
      </c>
      <c r="AC720" s="681">
        <v>0</v>
      </c>
      <c r="AD720" s="149">
        <f t="shared" ref="AD720:AD783" si="82">ROUND($AB720+$AC720,0)</f>
        <v>0</v>
      </c>
      <c r="AE720" s="147">
        <f>_xlfn.XLOOKUP($T720,'FY25 Fringe Rates'!$X$6:$X$15,'FY25 Fringe Rates'!$Y$6:$Y$15,0,0,1)</f>
        <v>0</v>
      </c>
      <c r="AF720" s="150">
        <f t="shared" si="77"/>
        <v>0</v>
      </c>
      <c r="AG720" s="136">
        <v>0</v>
      </c>
      <c r="AH720" s="149">
        <f t="shared" ref="AH720:AH783" si="83">ROUND($AF720+$AG720,0)</f>
        <v>0</v>
      </c>
      <c r="AI720" s="151">
        <f t="shared" si="78"/>
        <v>0</v>
      </c>
      <c r="AJ720" s="32"/>
    </row>
    <row r="721" spans="1:36">
      <c r="A721" s="145" t="str">
        <f t="shared" si="79"/>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02"/>
      <c r="H721" s="303" t="str">
        <f>IF($G721="","-",_xlfn.XLOOKUP($G721,Appr.Meta!$A:$A,Appr.Meta!$D:$D,"-",0,1))</f>
        <v>-</v>
      </c>
      <c r="I721" s="302"/>
      <c r="J721" s="303" t="str">
        <f>IF($I721="","-",_xlfn.XLOOKUP($I721,'CC.Meta'!$A:$A,'CC.Meta'!$D:$D,"-",0,1))</f>
        <v>-</v>
      </c>
      <c r="K721" s="306" t="str">
        <f t="shared" si="80"/>
        <v>--</v>
      </c>
      <c r="L721" s="302"/>
      <c r="M721" s="133"/>
      <c r="N721" s="234"/>
      <c r="O721" s="146" t="str">
        <f>IF($N721="","-",_xlfn.XLOOKUP($N721,'FY25 Gold Book'!$A:$A,'FY25 Gold Book'!$B:$B,"-",0,1))</f>
        <v>-</v>
      </c>
      <c r="P721" s="444" t="str">
        <f>IF($N721="","-",_xlfn.XLOOKUP($N721,'FY25 Gold Book'!$A:$A,'FY25 Gold Book'!$C:$C,"-",0,1))</f>
        <v>-</v>
      </c>
      <c r="Q721" s="146" t="str">
        <f>IF($N721="","-",_xlfn.XLOOKUP($N721,'FY25 Gold Book'!$A:$A,'FY25 Gold Book'!$D:$D,"-",0,1))</f>
        <v>-</v>
      </c>
      <c r="R721" s="52"/>
      <c r="S721" s="465" t="str" cm="1">
        <f t="array" ref="S721">IFERROR(
_xlfn.IFS(
$I721=600010,"36th District Judges (CC 600010)",
$I721=600014,"36th District Staff (CC 600014)",
$I721&lt;&gt;0,_xlfn.XLOOKUP($N721,'FY25 Gold Book'!$A:$A,'FY25 Gold Book'!$F:$F,"-",0,1)),
"-")</f>
        <v>-</v>
      </c>
      <c r="T721" s="465" t="str" cm="1">
        <f t="array" ref="T721">IFERROR(
_xlfn.IFS(
OR($R721="TASS",$R721="Seasonal"),"TASS / Part-Time (FICA Only)",
$A721=13,"BSEED",
$A721=20,"DDoT",
OR($A721=48,$A721=49),"DWSD",
$A721=72,"Library",
$I721=600010,"36th District Judges",
$I721=600014,"36th District Staff",
$N721&lt;&gt;0,_xlfn.XLOOKUP($N721,'FY25 Gold Book'!$A:$A,'FY25 Gold Book'!$H:$H,"-",0,1)),
"-")</f>
        <v>-</v>
      </c>
      <c r="U721" s="678"/>
      <c r="V721" s="679"/>
      <c r="W721" s="677"/>
      <c r="X721" s="134"/>
      <c r="Y721" s="135"/>
      <c r="Z721" s="147">
        <f>_xlfn.XLOOKUP($N721,'FY25 Gold Book'!$A:$A,'FY25 Gold Book'!$E:$E,0,0,1)</f>
        <v>0</v>
      </c>
      <c r="AA721" s="680">
        <f>_xlfn.XLOOKUP($N721,'FY25 Gold Book'!$A:$A,'FY25 Gold Book'!$G:$G,0,0,1)</f>
        <v>0</v>
      </c>
      <c r="AB721" s="148">
        <f t="shared" si="81"/>
        <v>0</v>
      </c>
      <c r="AC721" s="681">
        <v>0</v>
      </c>
      <c r="AD721" s="149">
        <f t="shared" si="82"/>
        <v>0</v>
      </c>
      <c r="AE721" s="147">
        <f>_xlfn.XLOOKUP($T721,'FY25 Fringe Rates'!$X$6:$X$15,'FY25 Fringe Rates'!$Y$6:$Y$15,0,0,1)</f>
        <v>0</v>
      </c>
      <c r="AF721" s="150">
        <f t="shared" si="77"/>
        <v>0</v>
      </c>
      <c r="AG721" s="136">
        <v>0</v>
      </c>
      <c r="AH721" s="149">
        <f t="shared" si="83"/>
        <v>0</v>
      </c>
      <c r="AI721" s="151">
        <f t="shared" si="78"/>
        <v>0</v>
      </c>
      <c r="AJ721" s="32"/>
    </row>
    <row r="722" spans="1:36">
      <c r="A722" s="145" t="str">
        <f t="shared" si="79"/>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02"/>
      <c r="H722" s="303" t="str">
        <f>IF($G722="","-",_xlfn.XLOOKUP($G722,Appr.Meta!$A:$A,Appr.Meta!$D:$D,"-",0,1))</f>
        <v>-</v>
      </c>
      <c r="I722" s="302"/>
      <c r="J722" s="303" t="str">
        <f>IF($I722="","-",_xlfn.XLOOKUP($I722,'CC.Meta'!$A:$A,'CC.Meta'!$D:$D,"-",0,1))</f>
        <v>-</v>
      </c>
      <c r="K722" s="306" t="str">
        <f t="shared" si="80"/>
        <v>--</v>
      </c>
      <c r="L722" s="302"/>
      <c r="M722" s="133"/>
      <c r="N722" s="234"/>
      <c r="O722" s="146" t="str">
        <f>IF($N722="","-",_xlfn.XLOOKUP($N722,'FY25 Gold Book'!$A:$A,'FY25 Gold Book'!$B:$B,"-",0,1))</f>
        <v>-</v>
      </c>
      <c r="P722" s="444" t="str">
        <f>IF($N722="","-",_xlfn.XLOOKUP($N722,'FY25 Gold Book'!$A:$A,'FY25 Gold Book'!$C:$C,"-",0,1))</f>
        <v>-</v>
      </c>
      <c r="Q722" s="146" t="str">
        <f>IF($N722="","-",_xlfn.XLOOKUP($N722,'FY25 Gold Book'!$A:$A,'FY25 Gold Book'!$D:$D,"-",0,1))</f>
        <v>-</v>
      </c>
      <c r="R722" s="52"/>
      <c r="S722" s="465" t="str" cm="1">
        <f t="array" ref="S722">IFERROR(
_xlfn.IFS(
$I722=600010,"36th District Judges (CC 600010)",
$I722=600014,"36th District Staff (CC 600014)",
$I722&lt;&gt;0,_xlfn.XLOOKUP($N722,'FY25 Gold Book'!$A:$A,'FY25 Gold Book'!$F:$F,"-",0,1)),
"-")</f>
        <v>-</v>
      </c>
      <c r="T722" s="465" t="str" cm="1">
        <f t="array" ref="T722">IFERROR(
_xlfn.IFS(
OR($R722="TASS",$R722="Seasonal"),"TASS / Part-Time (FICA Only)",
$A722=13,"BSEED",
$A722=20,"DDoT",
OR($A722=48,$A722=49),"DWSD",
$A722=72,"Library",
$I722=600010,"36th District Judges",
$I722=600014,"36th District Staff",
$N722&lt;&gt;0,_xlfn.XLOOKUP($N722,'FY25 Gold Book'!$A:$A,'FY25 Gold Book'!$H:$H,"-",0,1)),
"-")</f>
        <v>-</v>
      </c>
      <c r="U722" s="678"/>
      <c r="V722" s="679"/>
      <c r="W722" s="677"/>
      <c r="X722" s="134"/>
      <c r="Y722" s="135"/>
      <c r="Z722" s="147">
        <f>_xlfn.XLOOKUP($N722,'FY25 Gold Book'!$A:$A,'FY25 Gold Book'!$E:$E,0,0,1)</f>
        <v>0</v>
      </c>
      <c r="AA722" s="680">
        <f>_xlfn.XLOOKUP($N722,'FY25 Gold Book'!$A:$A,'FY25 Gold Book'!$G:$G,0,0,1)</f>
        <v>0</v>
      </c>
      <c r="AB722" s="148">
        <f t="shared" si="81"/>
        <v>0</v>
      </c>
      <c r="AC722" s="681">
        <v>0</v>
      </c>
      <c r="AD722" s="149">
        <f t="shared" si="82"/>
        <v>0</v>
      </c>
      <c r="AE722" s="147">
        <f>_xlfn.XLOOKUP($T722,'FY25 Fringe Rates'!$X$6:$X$15,'FY25 Fringe Rates'!$Y$6:$Y$15,0,0,1)</f>
        <v>0</v>
      </c>
      <c r="AF722" s="150">
        <f t="shared" si="77"/>
        <v>0</v>
      </c>
      <c r="AG722" s="136">
        <v>0</v>
      </c>
      <c r="AH722" s="149">
        <f t="shared" si="83"/>
        <v>0</v>
      </c>
      <c r="AI722" s="151">
        <f t="shared" si="78"/>
        <v>0</v>
      </c>
      <c r="AJ722" s="32"/>
    </row>
    <row r="723" spans="1:36">
      <c r="A723" s="145" t="str">
        <f t="shared" si="79"/>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02"/>
      <c r="H723" s="303" t="str">
        <f>IF($G723="","-",_xlfn.XLOOKUP($G723,Appr.Meta!$A:$A,Appr.Meta!$D:$D,"-",0,1))</f>
        <v>-</v>
      </c>
      <c r="I723" s="302"/>
      <c r="J723" s="303" t="str">
        <f>IF($I723="","-",_xlfn.XLOOKUP($I723,'CC.Meta'!$A:$A,'CC.Meta'!$D:$D,"-",0,1))</f>
        <v>-</v>
      </c>
      <c r="K723" s="306" t="str">
        <f t="shared" si="80"/>
        <v>--</v>
      </c>
      <c r="L723" s="302"/>
      <c r="M723" s="133"/>
      <c r="N723" s="234"/>
      <c r="O723" s="146" t="str">
        <f>IF($N723="","-",_xlfn.XLOOKUP($N723,'FY25 Gold Book'!$A:$A,'FY25 Gold Book'!$B:$B,"-",0,1))</f>
        <v>-</v>
      </c>
      <c r="P723" s="444" t="str">
        <f>IF($N723="","-",_xlfn.XLOOKUP($N723,'FY25 Gold Book'!$A:$A,'FY25 Gold Book'!$C:$C,"-",0,1))</f>
        <v>-</v>
      </c>
      <c r="Q723" s="146" t="str">
        <f>IF($N723="","-",_xlfn.XLOOKUP($N723,'FY25 Gold Book'!$A:$A,'FY25 Gold Book'!$D:$D,"-",0,1))</f>
        <v>-</v>
      </c>
      <c r="R723" s="52"/>
      <c r="S723" s="465" t="str" cm="1">
        <f t="array" ref="S723">IFERROR(
_xlfn.IFS(
$I723=600010,"36th District Judges (CC 600010)",
$I723=600014,"36th District Staff (CC 600014)",
$I723&lt;&gt;0,_xlfn.XLOOKUP($N723,'FY25 Gold Book'!$A:$A,'FY25 Gold Book'!$F:$F,"-",0,1)),
"-")</f>
        <v>-</v>
      </c>
      <c r="T723" s="465" t="str" cm="1">
        <f t="array" ref="T723">IFERROR(
_xlfn.IFS(
OR($R723="TASS",$R723="Seasonal"),"TASS / Part-Time (FICA Only)",
$A723=13,"BSEED",
$A723=20,"DDoT",
OR($A723=48,$A723=49),"DWSD",
$A723=72,"Library",
$I723=600010,"36th District Judges",
$I723=600014,"36th District Staff",
$N723&lt;&gt;0,_xlfn.XLOOKUP($N723,'FY25 Gold Book'!$A:$A,'FY25 Gold Book'!$H:$H,"-",0,1)),
"-")</f>
        <v>-</v>
      </c>
      <c r="U723" s="678"/>
      <c r="V723" s="679"/>
      <c r="W723" s="677"/>
      <c r="X723" s="134"/>
      <c r="Y723" s="135"/>
      <c r="Z723" s="147">
        <f>_xlfn.XLOOKUP($N723,'FY25 Gold Book'!$A:$A,'FY25 Gold Book'!$E:$E,0,0,1)</f>
        <v>0</v>
      </c>
      <c r="AA723" s="680">
        <f>_xlfn.XLOOKUP($N723,'FY25 Gold Book'!$A:$A,'FY25 Gold Book'!$G:$G,0,0,1)</f>
        <v>0</v>
      </c>
      <c r="AB723" s="148">
        <f t="shared" si="81"/>
        <v>0</v>
      </c>
      <c r="AC723" s="681">
        <v>0</v>
      </c>
      <c r="AD723" s="149">
        <f t="shared" si="82"/>
        <v>0</v>
      </c>
      <c r="AE723" s="147">
        <f>_xlfn.XLOOKUP($T723,'FY25 Fringe Rates'!$X$6:$X$15,'FY25 Fringe Rates'!$Y$6:$Y$15,0,0,1)</f>
        <v>0</v>
      </c>
      <c r="AF723" s="150">
        <f t="shared" si="77"/>
        <v>0</v>
      </c>
      <c r="AG723" s="136">
        <v>0</v>
      </c>
      <c r="AH723" s="149">
        <f t="shared" si="83"/>
        <v>0</v>
      </c>
      <c r="AI723" s="151">
        <f t="shared" si="78"/>
        <v>0</v>
      </c>
      <c r="AJ723" s="32"/>
    </row>
    <row r="724" spans="1:36">
      <c r="A724" s="145" t="str">
        <f t="shared" si="79"/>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02"/>
      <c r="H724" s="303" t="str">
        <f>IF($G724="","-",_xlfn.XLOOKUP($G724,Appr.Meta!$A:$A,Appr.Meta!$D:$D,"-",0,1))</f>
        <v>-</v>
      </c>
      <c r="I724" s="302"/>
      <c r="J724" s="303" t="str">
        <f>IF($I724="","-",_xlfn.XLOOKUP($I724,'CC.Meta'!$A:$A,'CC.Meta'!$D:$D,"-",0,1))</f>
        <v>-</v>
      </c>
      <c r="K724" s="306" t="str">
        <f t="shared" si="80"/>
        <v>--</v>
      </c>
      <c r="L724" s="302"/>
      <c r="M724" s="133"/>
      <c r="N724" s="234"/>
      <c r="O724" s="146" t="str">
        <f>IF($N724="","-",_xlfn.XLOOKUP($N724,'FY25 Gold Book'!$A:$A,'FY25 Gold Book'!$B:$B,"-",0,1))</f>
        <v>-</v>
      </c>
      <c r="P724" s="444" t="str">
        <f>IF($N724="","-",_xlfn.XLOOKUP($N724,'FY25 Gold Book'!$A:$A,'FY25 Gold Book'!$C:$C,"-",0,1))</f>
        <v>-</v>
      </c>
      <c r="Q724" s="146" t="str">
        <f>IF($N724="","-",_xlfn.XLOOKUP($N724,'FY25 Gold Book'!$A:$A,'FY25 Gold Book'!$D:$D,"-",0,1))</f>
        <v>-</v>
      </c>
      <c r="R724" s="52"/>
      <c r="S724" s="465" t="str" cm="1">
        <f t="array" ref="S724">IFERROR(
_xlfn.IFS(
$I724=600010,"36th District Judges (CC 600010)",
$I724=600014,"36th District Staff (CC 600014)",
$I724&lt;&gt;0,_xlfn.XLOOKUP($N724,'FY25 Gold Book'!$A:$A,'FY25 Gold Book'!$F:$F,"-",0,1)),
"-")</f>
        <v>-</v>
      </c>
      <c r="T724" s="465" t="str" cm="1">
        <f t="array" ref="T724">IFERROR(
_xlfn.IFS(
OR($R724="TASS",$R724="Seasonal"),"TASS / Part-Time (FICA Only)",
$A724=13,"BSEED",
$A724=20,"DDoT",
OR($A724=48,$A724=49),"DWSD",
$A724=72,"Library",
$I724=600010,"36th District Judges",
$I724=600014,"36th District Staff",
$N724&lt;&gt;0,_xlfn.XLOOKUP($N724,'FY25 Gold Book'!$A:$A,'FY25 Gold Book'!$H:$H,"-",0,1)),
"-")</f>
        <v>-</v>
      </c>
      <c r="U724" s="678"/>
      <c r="V724" s="679"/>
      <c r="W724" s="677"/>
      <c r="X724" s="134"/>
      <c r="Y724" s="135"/>
      <c r="Z724" s="147">
        <f>_xlfn.XLOOKUP($N724,'FY25 Gold Book'!$A:$A,'FY25 Gold Book'!$E:$E,0,0,1)</f>
        <v>0</v>
      </c>
      <c r="AA724" s="680">
        <f>_xlfn.XLOOKUP($N724,'FY25 Gold Book'!$A:$A,'FY25 Gold Book'!$G:$G,0,0,1)</f>
        <v>0</v>
      </c>
      <c r="AB724" s="148">
        <f t="shared" si="81"/>
        <v>0</v>
      </c>
      <c r="AC724" s="681">
        <v>0</v>
      </c>
      <c r="AD724" s="149">
        <f t="shared" si="82"/>
        <v>0</v>
      </c>
      <c r="AE724" s="147">
        <f>_xlfn.XLOOKUP($T724,'FY25 Fringe Rates'!$X$6:$X$15,'FY25 Fringe Rates'!$Y$6:$Y$15,0,0,1)</f>
        <v>0</v>
      </c>
      <c r="AF724" s="150">
        <f t="shared" si="77"/>
        <v>0</v>
      </c>
      <c r="AG724" s="136">
        <v>0</v>
      </c>
      <c r="AH724" s="149">
        <f t="shared" si="83"/>
        <v>0</v>
      </c>
      <c r="AI724" s="151">
        <f t="shared" si="78"/>
        <v>0</v>
      </c>
      <c r="AJ724" s="32"/>
    </row>
    <row r="725" spans="1:36">
      <c r="A725" s="145" t="str">
        <f t="shared" si="79"/>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02"/>
      <c r="H725" s="303" t="str">
        <f>IF($G725="","-",_xlfn.XLOOKUP($G725,Appr.Meta!$A:$A,Appr.Meta!$D:$D,"-",0,1))</f>
        <v>-</v>
      </c>
      <c r="I725" s="302"/>
      <c r="J725" s="303" t="str">
        <f>IF($I725="","-",_xlfn.XLOOKUP($I725,'CC.Meta'!$A:$A,'CC.Meta'!$D:$D,"-",0,1))</f>
        <v>-</v>
      </c>
      <c r="K725" s="306" t="str">
        <f t="shared" si="80"/>
        <v>--</v>
      </c>
      <c r="L725" s="302"/>
      <c r="M725" s="133"/>
      <c r="N725" s="234"/>
      <c r="O725" s="146" t="str">
        <f>IF($N725="","-",_xlfn.XLOOKUP($N725,'FY25 Gold Book'!$A:$A,'FY25 Gold Book'!$B:$B,"-",0,1))</f>
        <v>-</v>
      </c>
      <c r="P725" s="444" t="str">
        <f>IF($N725="","-",_xlfn.XLOOKUP($N725,'FY25 Gold Book'!$A:$A,'FY25 Gold Book'!$C:$C,"-",0,1))</f>
        <v>-</v>
      </c>
      <c r="Q725" s="146" t="str">
        <f>IF($N725="","-",_xlfn.XLOOKUP($N725,'FY25 Gold Book'!$A:$A,'FY25 Gold Book'!$D:$D,"-",0,1))</f>
        <v>-</v>
      </c>
      <c r="R725" s="52"/>
      <c r="S725" s="465" t="str" cm="1">
        <f t="array" ref="S725">IFERROR(
_xlfn.IFS(
$I725=600010,"36th District Judges (CC 600010)",
$I725=600014,"36th District Staff (CC 600014)",
$I725&lt;&gt;0,_xlfn.XLOOKUP($N725,'FY25 Gold Book'!$A:$A,'FY25 Gold Book'!$F:$F,"-",0,1)),
"-")</f>
        <v>-</v>
      </c>
      <c r="T725" s="465" t="str" cm="1">
        <f t="array" ref="T725">IFERROR(
_xlfn.IFS(
OR($R725="TASS",$R725="Seasonal"),"TASS / Part-Time (FICA Only)",
$A725=13,"BSEED",
$A725=20,"DDoT",
OR($A725=48,$A725=49),"DWSD",
$A725=72,"Library",
$I725=600010,"36th District Judges",
$I725=600014,"36th District Staff",
$N725&lt;&gt;0,_xlfn.XLOOKUP($N725,'FY25 Gold Book'!$A:$A,'FY25 Gold Book'!$H:$H,"-",0,1)),
"-")</f>
        <v>-</v>
      </c>
      <c r="U725" s="678"/>
      <c r="V725" s="679"/>
      <c r="W725" s="677"/>
      <c r="X725" s="134"/>
      <c r="Y725" s="135"/>
      <c r="Z725" s="147">
        <f>_xlfn.XLOOKUP($N725,'FY25 Gold Book'!$A:$A,'FY25 Gold Book'!$E:$E,0,0,1)</f>
        <v>0</v>
      </c>
      <c r="AA725" s="680">
        <f>_xlfn.XLOOKUP($N725,'FY25 Gold Book'!$A:$A,'FY25 Gold Book'!$G:$G,0,0,1)</f>
        <v>0</v>
      </c>
      <c r="AB725" s="148">
        <f t="shared" si="81"/>
        <v>0</v>
      </c>
      <c r="AC725" s="681">
        <v>0</v>
      </c>
      <c r="AD725" s="149">
        <f t="shared" si="82"/>
        <v>0</v>
      </c>
      <c r="AE725" s="147">
        <f>_xlfn.XLOOKUP($T725,'FY25 Fringe Rates'!$X$6:$X$15,'FY25 Fringe Rates'!$Y$6:$Y$15,0,0,1)</f>
        <v>0</v>
      </c>
      <c r="AF725" s="150">
        <f t="shared" si="77"/>
        <v>0</v>
      </c>
      <c r="AG725" s="136">
        <v>0</v>
      </c>
      <c r="AH725" s="149">
        <f t="shared" si="83"/>
        <v>0</v>
      </c>
      <c r="AI725" s="151">
        <f t="shared" si="78"/>
        <v>0</v>
      </c>
      <c r="AJ725" s="32"/>
    </row>
    <row r="726" spans="1:36">
      <c r="A726" s="145" t="str">
        <f t="shared" si="79"/>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02"/>
      <c r="H726" s="303" t="str">
        <f>IF($G726="","-",_xlfn.XLOOKUP($G726,Appr.Meta!$A:$A,Appr.Meta!$D:$D,"-",0,1))</f>
        <v>-</v>
      </c>
      <c r="I726" s="302"/>
      <c r="J726" s="303" t="str">
        <f>IF($I726="","-",_xlfn.XLOOKUP($I726,'CC.Meta'!$A:$A,'CC.Meta'!$D:$D,"-",0,1))</f>
        <v>-</v>
      </c>
      <c r="K726" s="306" t="str">
        <f t="shared" si="80"/>
        <v>--</v>
      </c>
      <c r="L726" s="302"/>
      <c r="M726" s="133"/>
      <c r="N726" s="234"/>
      <c r="O726" s="146" t="str">
        <f>IF($N726="","-",_xlfn.XLOOKUP($N726,'FY25 Gold Book'!$A:$A,'FY25 Gold Book'!$B:$B,"-",0,1))</f>
        <v>-</v>
      </c>
      <c r="P726" s="444" t="str">
        <f>IF($N726="","-",_xlfn.XLOOKUP($N726,'FY25 Gold Book'!$A:$A,'FY25 Gold Book'!$C:$C,"-",0,1))</f>
        <v>-</v>
      </c>
      <c r="Q726" s="146" t="str">
        <f>IF($N726="","-",_xlfn.XLOOKUP($N726,'FY25 Gold Book'!$A:$A,'FY25 Gold Book'!$D:$D,"-",0,1))</f>
        <v>-</v>
      </c>
      <c r="R726" s="52"/>
      <c r="S726" s="465" t="str" cm="1">
        <f t="array" ref="S726">IFERROR(
_xlfn.IFS(
$I726=600010,"36th District Judges (CC 600010)",
$I726=600014,"36th District Staff (CC 600014)",
$I726&lt;&gt;0,_xlfn.XLOOKUP($N726,'FY25 Gold Book'!$A:$A,'FY25 Gold Book'!$F:$F,"-",0,1)),
"-")</f>
        <v>-</v>
      </c>
      <c r="T726" s="465" t="str" cm="1">
        <f t="array" ref="T726">IFERROR(
_xlfn.IFS(
OR($R726="TASS",$R726="Seasonal"),"TASS / Part-Time (FICA Only)",
$A726=13,"BSEED",
$A726=20,"DDoT",
OR($A726=48,$A726=49),"DWSD",
$A726=72,"Library",
$I726=600010,"36th District Judges",
$I726=600014,"36th District Staff",
$N726&lt;&gt;0,_xlfn.XLOOKUP($N726,'FY25 Gold Book'!$A:$A,'FY25 Gold Book'!$H:$H,"-",0,1)),
"-")</f>
        <v>-</v>
      </c>
      <c r="U726" s="678"/>
      <c r="V726" s="679"/>
      <c r="W726" s="677"/>
      <c r="X726" s="134"/>
      <c r="Y726" s="135"/>
      <c r="Z726" s="147">
        <f>_xlfn.XLOOKUP($N726,'FY25 Gold Book'!$A:$A,'FY25 Gold Book'!$E:$E,0,0,1)</f>
        <v>0</v>
      </c>
      <c r="AA726" s="680">
        <f>_xlfn.XLOOKUP($N726,'FY25 Gold Book'!$A:$A,'FY25 Gold Book'!$G:$G,0,0,1)</f>
        <v>0</v>
      </c>
      <c r="AB726" s="148">
        <f t="shared" si="81"/>
        <v>0</v>
      </c>
      <c r="AC726" s="681">
        <v>0</v>
      </c>
      <c r="AD726" s="149">
        <f t="shared" si="82"/>
        <v>0</v>
      </c>
      <c r="AE726" s="147">
        <f>_xlfn.XLOOKUP($T726,'FY25 Fringe Rates'!$X$6:$X$15,'FY25 Fringe Rates'!$Y$6:$Y$15,0,0,1)</f>
        <v>0</v>
      </c>
      <c r="AF726" s="150">
        <f t="shared" si="77"/>
        <v>0</v>
      </c>
      <c r="AG726" s="136">
        <v>0</v>
      </c>
      <c r="AH726" s="149">
        <f t="shared" si="83"/>
        <v>0</v>
      </c>
      <c r="AI726" s="151">
        <f t="shared" si="78"/>
        <v>0</v>
      </c>
      <c r="AJ726" s="32"/>
    </row>
    <row r="727" spans="1:36">
      <c r="A727" s="145" t="str">
        <f t="shared" si="79"/>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02"/>
      <c r="H727" s="303" t="str">
        <f>IF($G727="","-",_xlfn.XLOOKUP($G727,Appr.Meta!$A:$A,Appr.Meta!$D:$D,"-",0,1))</f>
        <v>-</v>
      </c>
      <c r="I727" s="302"/>
      <c r="J727" s="303" t="str">
        <f>IF($I727="","-",_xlfn.XLOOKUP($I727,'CC.Meta'!$A:$A,'CC.Meta'!$D:$D,"-",0,1))</f>
        <v>-</v>
      </c>
      <c r="K727" s="306" t="str">
        <f t="shared" si="80"/>
        <v>--</v>
      </c>
      <c r="L727" s="302"/>
      <c r="M727" s="133"/>
      <c r="N727" s="234"/>
      <c r="O727" s="146" t="str">
        <f>IF($N727="","-",_xlfn.XLOOKUP($N727,'FY25 Gold Book'!$A:$A,'FY25 Gold Book'!$B:$B,"-",0,1))</f>
        <v>-</v>
      </c>
      <c r="P727" s="444" t="str">
        <f>IF($N727="","-",_xlfn.XLOOKUP($N727,'FY25 Gold Book'!$A:$A,'FY25 Gold Book'!$C:$C,"-",0,1))</f>
        <v>-</v>
      </c>
      <c r="Q727" s="146" t="str">
        <f>IF($N727="","-",_xlfn.XLOOKUP($N727,'FY25 Gold Book'!$A:$A,'FY25 Gold Book'!$D:$D,"-",0,1))</f>
        <v>-</v>
      </c>
      <c r="R727" s="52"/>
      <c r="S727" s="465" t="str" cm="1">
        <f t="array" ref="S727">IFERROR(
_xlfn.IFS(
$I727=600010,"36th District Judges (CC 600010)",
$I727=600014,"36th District Staff (CC 600014)",
$I727&lt;&gt;0,_xlfn.XLOOKUP($N727,'FY25 Gold Book'!$A:$A,'FY25 Gold Book'!$F:$F,"-",0,1)),
"-")</f>
        <v>-</v>
      </c>
      <c r="T727" s="465" t="str" cm="1">
        <f t="array" ref="T727">IFERROR(
_xlfn.IFS(
OR($R727="TASS",$R727="Seasonal"),"TASS / Part-Time (FICA Only)",
$A727=13,"BSEED",
$A727=20,"DDoT",
OR($A727=48,$A727=49),"DWSD",
$A727=72,"Library",
$I727=600010,"36th District Judges",
$I727=600014,"36th District Staff",
$N727&lt;&gt;0,_xlfn.XLOOKUP($N727,'FY25 Gold Book'!$A:$A,'FY25 Gold Book'!$H:$H,"-",0,1)),
"-")</f>
        <v>-</v>
      </c>
      <c r="U727" s="678"/>
      <c r="V727" s="679"/>
      <c r="W727" s="677"/>
      <c r="X727" s="134"/>
      <c r="Y727" s="135"/>
      <c r="Z727" s="147">
        <f>_xlfn.XLOOKUP($N727,'FY25 Gold Book'!$A:$A,'FY25 Gold Book'!$E:$E,0,0,1)</f>
        <v>0</v>
      </c>
      <c r="AA727" s="680">
        <f>_xlfn.XLOOKUP($N727,'FY25 Gold Book'!$A:$A,'FY25 Gold Book'!$G:$G,0,0,1)</f>
        <v>0</v>
      </c>
      <c r="AB727" s="148">
        <f t="shared" si="81"/>
        <v>0</v>
      </c>
      <c r="AC727" s="681">
        <v>0</v>
      </c>
      <c r="AD727" s="149">
        <f t="shared" si="82"/>
        <v>0</v>
      </c>
      <c r="AE727" s="147">
        <f>_xlfn.XLOOKUP($T727,'FY25 Fringe Rates'!$X$6:$X$15,'FY25 Fringe Rates'!$Y$6:$Y$15,0,0,1)</f>
        <v>0</v>
      </c>
      <c r="AF727" s="150">
        <f t="shared" si="77"/>
        <v>0</v>
      </c>
      <c r="AG727" s="136">
        <v>0</v>
      </c>
      <c r="AH727" s="149">
        <f t="shared" si="83"/>
        <v>0</v>
      </c>
      <c r="AI727" s="151">
        <f t="shared" si="78"/>
        <v>0</v>
      </c>
      <c r="AJ727" s="32"/>
    </row>
    <row r="728" spans="1:36">
      <c r="A728" s="145" t="str">
        <f t="shared" si="79"/>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02"/>
      <c r="H728" s="303" t="str">
        <f>IF($G728="","-",_xlfn.XLOOKUP($G728,Appr.Meta!$A:$A,Appr.Meta!$D:$D,"-",0,1))</f>
        <v>-</v>
      </c>
      <c r="I728" s="302"/>
      <c r="J728" s="303" t="str">
        <f>IF($I728="","-",_xlfn.XLOOKUP($I728,'CC.Meta'!$A:$A,'CC.Meta'!$D:$D,"-",0,1))</f>
        <v>-</v>
      </c>
      <c r="K728" s="306" t="str">
        <f t="shared" si="80"/>
        <v>--</v>
      </c>
      <c r="L728" s="302"/>
      <c r="M728" s="133"/>
      <c r="N728" s="234"/>
      <c r="O728" s="146" t="str">
        <f>IF($N728="","-",_xlfn.XLOOKUP($N728,'FY25 Gold Book'!$A:$A,'FY25 Gold Book'!$B:$B,"-",0,1))</f>
        <v>-</v>
      </c>
      <c r="P728" s="444" t="str">
        <f>IF($N728="","-",_xlfn.XLOOKUP($N728,'FY25 Gold Book'!$A:$A,'FY25 Gold Book'!$C:$C,"-",0,1))</f>
        <v>-</v>
      </c>
      <c r="Q728" s="146" t="str">
        <f>IF($N728="","-",_xlfn.XLOOKUP($N728,'FY25 Gold Book'!$A:$A,'FY25 Gold Book'!$D:$D,"-",0,1))</f>
        <v>-</v>
      </c>
      <c r="R728" s="52"/>
      <c r="S728" s="465" t="str" cm="1">
        <f t="array" ref="S728">IFERROR(
_xlfn.IFS(
$I728=600010,"36th District Judges (CC 600010)",
$I728=600014,"36th District Staff (CC 600014)",
$I728&lt;&gt;0,_xlfn.XLOOKUP($N728,'FY25 Gold Book'!$A:$A,'FY25 Gold Book'!$F:$F,"-",0,1)),
"-")</f>
        <v>-</v>
      </c>
      <c r="T728" s="465" t="str" cm="1">
        <f t="array" ref="T728">IFERROR(
_xlfn.IFS(
OR($R728="TASS",$R728="Seasonal"),"TASS / Part-Time (FICA Only)",
$A728=13,"BSEED",
$A728=20,"DDoT",
OR($A728=48,$A728=49),"DWSD",
$A728=72,"Library",
$I728=600010,"36th District Judges",
$I728=600014,"36th District Staff",
$N728&lt;&gt;0,_xlfn.XLOOKUP($N728,'FY25 Gold Book'!$A:$A,'FY25 Gold Book'!$H:$H,"-",0,1)),
"-")</f>
        <v>-</v>
      </c>
      <c r="U728" s="678"/>
      <c r="V728" s="679"/>
      <c r="W728" s="677"/>
      <c r="X728" s="134"/>
      <c r="Y728" s="135"/>
      <c r="Z728" s="147">
        <f>_xlfn.XLOOKUP($N728,'FY25 Gold Book'!$A:$A,'FY25 Gold Book'!$E:$E,0,0,1)</f>
        <v>0</v>
      </c>
      <c r="AA728" s="680">
        <f>_xlfn.XLOOKUP($N728,'FY25 Gold Book'!$A:$A,'FY25 Gold Book'!$G:$G,0,0,1)</f>
        <v>0</v>
      </c>
      <c r="AB728" s="148">
        <f t="shared" si="81"/>
        <v>0</v>
      </c>
      <c r="AC728" s="681">
        <v>0</v>
      </c>
      <c r="AD728" s="149">
        <f t="shared" si="82"/>
        <v>0</v>
      </c>
      <c r="AE728" s="147">
        <f>_xlfn.XLOOKUP($T728,'FY25 Fringe Rates'!$X$6:$X$15,'FY25 Fringe Rates'!$Y$6:$Y$15,0,0,1)</f>
        <v>0</v>
      </c>
      <c r="AF728" s="150">
        <f t="shared" si="77"/>
        <v>0</v>
      </c>
      <c r="AG728" s="136">
        <v>0</v>
      </c>
      <c r="AH728" s="149">
        <f t="shared" si="83"/>
        <v>0</v>
      </c>
      <c r="AI728" s="151">
        <f t="shared" si="78"/>
        <v>0</v>
      </c>
      <c r="AJ728" s="32"/>
    </row>
    <row r="729" spans="1:36">
      <c r="A729" s="145" t="str">
        <f t="shared" si="79"/>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02"/>
      <c r="H729" s="303" t="str">
        <f>IF($G729="","-",_xlfn.XLOOKUP($G729,Appr.Meta!$A:$A,Appr.Meta!$D:$D,"-",0,1))</f>
        <v>-</v>
      </c>
      <c r="I729" s="302"/>
      <c r="J729" s="303" t="str">
        <f>IF($I729="","-",_xlfn.XLOOKUP($I729,'CC.Meta'!$A:$A,'CC.Meta'!$D:$D,"-",0,1))</f>
        <v>-</v>
      </c>
      <c r="K729" s="306" t="str">
        <f t="shared" si="80"/>
        <v>--</v>
      </c>
      <c r="L729" s="302"/>
      <c r="M729" s="133"/>
      <c r="N729" s="234"/>
      <c r="O729" s="146" t="str">
        <f>IF($N729="","-",_xlfn.XLOOKUP($N729,'FY25 Gold Book'!$A:$A,'FY25 Gold Book'!$B:$B,"-",0,1))</f>
        <v>-</v>
      </c>
      <c r="P729" s="444" t="str">
        <f>IF($N729="","-",_xlfn.XLOOKUP($N729,'FY25 Gold Book'!$A:$A,'FY25 Gold Book'!$C:$C,"-",0,1))</f>
        <v>-</v>
      </c>
      <c r="Q729" s="146" t="str">
        <f>IF($N729="","-",_xlfn.XLOOKUP($N729,'FY25 Gold Book'!$A:$A,'FY25 Gold Book'!$D:$D,"-",0,1))</f>
        <v>-</v>
      </c>
      <c r="R729" s="52"/>
      <c r="S729" s="465" t="str" cm="1">
        <f t="array" ref="S729">IFERROR(
_xlfn.IFS(
$I729=600010,"36th District Judges (CC 600010)",
$I729=600014,"36th District Staff (CC 600014)",
$I729&lt;&gt;0,_xlfn.XLOOKUP($N729,'FY25 Gold Book'!$A:$A,'FY25 Gold Book'!$F:$F,"-",0,1)),
"-")</f>
        <v>-</v>
      </c>
      <c r="T729" s="465" t="str" cm="1">
        <f t="array" ref="T729">IFERROR(
_xlfn.IFS(
OR($R729="TASS",$R729="Seasonal"),"TASS / Part-Time (FICA Only)",
$A729=13,"BSEED",
$A729=20,"DDoT",
OR($A729=48,$A729=49),"DWSD",
$A729=72,"Library",
$I729=600010,"36th District Judges",
$I729=600014,"36th District Staff",
$N729&lt;&gt;0,_xlfn.XLOOKUP($N729,'FY25 Gold Book'!$A:$A,'FY25 Gold Book'!$H:$H,"-",0,1)),
"-")</f>
        <v>-</v>
      </c>
      <c r="U729" s="678"/>
      <c r="V729" s="679"/>
      <c r="W729" s="677"/>
      <c r="X729" s="134"/>
      <c r="Y729" s="135"/>
      <c r="Z729" s="147">
        <f>_xlfn.XLOOKUP($N729,'FY25 Gold Book'!$A:$A,'FY25 Gold Book'!$E:$E,0,0,1)</f>
        <v>0</v>
      </c>
      <c r="AA729" s="680">
        <f>_xlfn.XLOOKUP($N729,'FY25 Gold Book'!$A:$A,'FY25 Gold Book'!$G:$G,0,0,1)</f>
        <v>0</v>
      </c>
      <c r="AB729" s="148">
        <f t="shared" si="81"/>
        <v>0</v>
      </c>
      <c r="AC729" s="681">
        <v>0</v>
      </c>
      <c r="AD729" s="149">
        <f t="shared" si="82"/>
        <v>0</v>
      </c>
      <c r="AE729" s="147">
        <f>_xlfn.XLOOKUP($T729,'FY25 Fringe Rates'!$X$6:$X$15,'FY25 Fringe Rates'!$Y$6:$Y$15,0,0,1)</f>
        <v>0</v>
      </c>
      <c r="AF729" s="150">
        <f t="shared" si="77"/>
        <v>0</v>
      </c>
      <c r="AG729" s="136">
        <v>0</v>
      </c>
      <c r="AH729" s="149">
        <f t="shared" si="83"/>
        <v>0</v>
      </c>
      <c r="AI729" s="151">
        <f t="shared" si="78"/>
        <v>0</v>
      </c>
      <c r="AJ729" s="32"/>
    </row>
    <row r="730" spans="1:36">
      <c r="A730" s="145" t="str">
        <f t="shared" si="79"/>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02"/>
      <c r="H730" s="303" t="str">
        <f>IF($G730="","-",_xlfn.XLOOKUP($G730,Appr.Meta!$A:$A,Appr.Meta!$D:$D,"-",0,1))</f>
        <v>-</v>
      </c>
      <c r="I730" s="302"/>
      <c r="J730" s="303" t="str">
        <f>IF($I730="","-",_xlfn.XLOOKUP($I730,'CC.Meta'!$A:$A,'CC.Meta'!$D:$D,"-",0,1))</f>
        <v>-</v>
      </c>
      <c r="K730" s="306" t="str">
        <f t="shared" si="80"/>
        <v>--</v>
      </c>
      <c r="L730" s="302"/>
      <c r="M730" s="133"/>
      <c r="N730" s="234"/>
      <c r="O730" s="146" t="str">
        <f>IF($N730="","-",_xlfn.XLOOKUP($N730,'FY25 Gold Book'!$A:$A,'FY25 Gold Book'!$B:$B,"-",0,1))</f>
        <v>-</v>
      </c>
      <c r="P730" s="444" t="str">
        <f>IF($N730="","-",_xlfn.XLOOKUP($N730,'FY25 Gold Book'!$A:$A,'FY25 Gold Book'!$C:$C,"-",0,1))</f>
        <v>-</v>
      </c>
      <c r="Q730" s="146" t="str">
        <f>IF($N730="","-",_xlfn.XLOOKUP($N730,'FY25 Gold Book'!$A:$A,'FY25 Gold Book'!$D:$D,"-",0,1))</f>
        <v>-</v>
      </c>
      <c r="R730" s="52"/>
      <c r="S730" s="465" t="str" cm="1">
        <f t="array" ref="S730">IFERROR(
_xlfn.IFS(
$I730=600010,"36th District Judges (CC 600010)",
$I730=600014,"36th District Staff (CC 600014)",
$I730&lt;&gt;0,_xlfn.XLOOKUP($N730,'FY25 Gold Book'!$A:$A,'FY25 Gold Book'!$F:$F,"-",0,1)),
"-")</f>
        <v>-</v>
      </c>
      <c r="T730" s="465" t="str" cm="1">
        <f t="array" ref="T730">IFERROR(
_xlfn.IFS(
OR($R730="TASS",$R730="Seasonal"),"TASS / Part-Time (FICA Only)",
$A730=13,"BSEED",
$A730=20,"DDoT",
OR($A730=48,$A730=49),"DWSD",
$A730=72,"Library",
$I730=600010,"36th District Judges",
$I730=600014,"36th District Staff",
$N730&lt;&gt;0,_xlfn.XLOOKUP($N730,'FY25 Gold Book'!$A:$A,'FY25 Gold Book'!$H:$H,"-",0,1)),
"-")</f>
        <v>-</v>
      </c>
      <c r="U730" s="678"/>
      <c r="V730" s="679"/>
      <c r="W730" s="677"/>
      <c r="X730" s="134"/>
      <c r="Y730" s="135"/>
      <c r="Z730" s="147">
        <f>_xlfn.XLOOKUP($N730,'FY25 Gold Book'!$A:$A,'FY25 Gold Book'!$E:$E,0,0,1)</f>
        <v>0</v>
      </c>
      <c r="AA730" s="680">
        <f>_xlfn.XLOOKUP($N730,'FY25 Gold Book'!$A:$A,'FY25 Gold Book'!$G:$G,0,0,1)</f>
        <v>0</v>
      </c>
      <c r="AB730" s="148">
        <f t="shared" si="81"/>
        <v>0</v>
      </c>
      <c r="AC730" s="681">
        <v>0</v>
      </c>
      <c r="AD730" s="149">
        <f t="shared" si="82"/>
        <v>0</v>
      </c>
      <c r="AE730" s="147">
        <f>_xlfn.XLOOKUP($T730,'FY25 Fringe Rates'!$X$6:$X$15,'FY25 Fringe Rates'!$Y$6:$Y$15,0,0,1)</f>
        <v>0</v>
      </c>
      <c r="AF730" s="150">
        <f t="shared" si="77"/>
        <v>0</v>
      </c>
      <c r="AG730" s="136">
        <v>0</v>
      </c>
      <c r="AH730" s="149">
        <f t="shared" si="83"/>
        <v>0</v>
      </c>
      <c r="AI730" s="151">
        <f t="shared" si="78"/>
        <v>0</v>
      </c>
      <c r="AJ730" s="32"/>
    </row>
    <row r="731" spans="1:36">
      <c r="A731" s="145" t="str">
        <f t="shared" si="79"/>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02"/>
      <c r="H731" s="303" t="str">
        <f>IF($G731="","-",_xlfn.XLOOKUP($G731,Appr.Meta!$A:$A,Appr.Meta!$D:$D,"-",0,1))</f>
        <v>-</v>
      </c>
      <c r="I731" s="302"/>
      <c r="J731" s="303" t="str">
        <f>IF($I731="","-",_xlfn.XLOOKUP($I731,'CC.Meta'!$A:$A,'CC.Meta'!$D:$D,"-",0,1))</f>
        <v>-</v>
      </c>
      <c r="K731" s="306" t="str">
        <f t="shared" si="80"/>
        <v>--</v>
      </c>
      <c r="L731" s="302"/>
      <c r="M731" s="133"/>
      <c r="N731" s="234"/>
      <c r="O731" s="146" t="str">
        <f>IF($N731="","-",_xlfn.XLOOKUP($N731,'FY25 Gold Book'!$A:$A,'FY25 Gold Book'!$B:$B,"-",0,1))</f>
        <v>-</v>
      </c>
      <c r="P731" s="444" t="str">
        <f>IF($N731="","-",_xlfn.XLOOKUP($N731,'FY25 Gold Book'!$A:$A,'FY25 Gold Book'!$C:$C,"-",0,1))</f>
        <v>-</v>
      </c>
      <c r="Q731" s="146" t="str">
        <f>IF($N731="","-",_xlfn.XLOOKUP($N731,'FY25 Gold Book'!$A:$A,'FY25 Gold Book'!$D:$D,"-",0,1))</f>
        <v>-</v>
      </c>
      <c r="R731" s="52"/>
      <c r="S731" s="465" t="str" cm="1">
        <f t="array" ref="S731">IFERROR(
_xlfn.IFS(
$I731=600010,"36th District Judges (CC 600010)",
$I731=600014,"36th District Staff (CC 600014)",
$I731&lt;&gt;0,_xlfn.XLOOKUP($N731,'FY25 Gold Book'!$A:$A,'FY25 Gold Book'!$F:$F,"-",0,1)),
"-")</f>
        <v>-</v>
      </c>
      <c r="T731" s="465" t="str" cm="1">
        <f t="array" ref="T731">IFERROR(
_xlfn.IFS(
OR($R731="TASS",$R731="Seasonal"),"TASS / Part-Time (FICA Only)",
$A731=13,"BSEED",
$A731=20,"DDoT",
OR($A731=48,$A731=49),"DWSD",
$A731=72,"Library",
$I731=600010,"36th District Judges",
$I731=600014,"36th District Staff",
$N731&lt;&gt;0,_xlfn.XLOOKUP($N731,'FY25 Gold Book'!$A:$A,'FY25 Gold Book'!$H:$H,"-",0,1)),
"-")</f>
        <v>-</v>
      </c>
      <c r="U731" s="678"/>
      <c r="V731" s="679"/>
      <c r="W731" s="677"/>
      <c r="X731" s="134"/>
      <c r="Y731" s="135"/>
      <c r="Z731" s="147">
        <f>_xlfn.XLOOKUP($N731,'FY25 Gold Book'!$A:$A,'FY25 Gold Book'!$E:$E,0,0,1)</f>
        <v>0</v>
      </c>
      <c r="AA731" s="680">
        <f>_xlfn.XLOOKUP($N731,'FY25 Gold Book'!$A:$A,'FY25 Gold Book'!$G:$G,0,0,1)</f>
        <v>0</v>
      </c>
      <c r="AB731" s="148">
        <f t="shared" si="81"/>
        <v>0</v>
      </c>
      <c r="AC731" s="681">
        <v>0</v>
      </c>
      <c r="AD731" s="149">
        <f t="shared" si="82"/>
        <v>0</v>
      </c>
      <c r="AE731" s="147">
        <f>_xlfn.XLOOKUP($T731,'FY25 Fringe Rates'!$X$6:$X$15,'FY25 Fringe Rates'!$Y$6:$Y$15,0,0,1)</f>
        <v>0</v>
      </c>
      <c r="AF731" s="150">
        <f t="shared" si="77"/>
        <v>0</v>
      </c>
      <c r="AG731" s="136">
        <v>0</v>
      </c>
      <c r="AH731" s="149">
        <f t="shared" si="83"/>
        <v>0</v>
      </c>
      <c r="AI731" s="151">
        <f t="shared" si="78"/>
        <v>0</v>
      </c>
      <c r="AJ731" s="32"/>
    </row>
    <row r="732" spans="1:36">
      <c r="A732" s="145" t="str">
        <f t="shared" si="79"/>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02"/>
      <c r="H732" s="303" t="str">
        <f>IF($G732="","-",_xlfn.XLOOKUP($G732,Appr.Meta!$A:$A,Appr.Meta!$D:$D,"-",0,1))</f>
        <v>-</v>
      </c>
      <c r="I732" s="302"/>
      <c r="J732" s="303" t="str">
        <f>IF($I732="","-",_xlfn.XLOOKUP($I732,'CC.Meta'!$A:$A,'CC.Meta'!$D:$D,"-",0,1))</f>
        <v>-</v>
      </c>
      <c r="K732" s="306" t="str">
        <f t="shared" si="80"/>
        <v>--</v>
      </c>
      <c r="L732" s="302"/>
      <c r="M732" s="133"/>
      <c r="N732" s="234"/>
      <c r="O732" s="146" t="str">
        <f>IF($N732="","-",_xlfn.XLOOKUP($N732,'FY25 Gold Book'!$A:$A,'FY25 Gold Book'!$B:$B,"-",0,1))</f>
        <v>-</v>
      </c>
      <c r="P732" s="444" t="str">
        <f>IF($N732="","-",_xlfn.XLOOKUP($N732,'FY25 Gold Book'!$A:$A,'FY25 Gold Book'!$C:$C,"-",0,1))</f>
        <v>-</v>
      </c>
      <c r="Q732" s="146" t="str">
        <f>IF($N732="","-",_xlfn.XLOOKUP($N732,'FY25 Gold Book'!$A:$A,'FY25 Gold Book'!$D:$D,"-",0,1))</f>
        <v>-</v>
      </c>
      <c r="R732" s="52"/>
      <c r="S732" s="465" t="str" cm="1">
        <f t="array" ref="S732">IFERROR(
_xlfn.IFS(
$I732=600010,"36th District Judges (CC 600010)",
$I732=600014,"36th District Staff (CC 600014)",
$I732&lt;&gt;0,_xlfn.XLOOKUP($N732,'FY25 Gold Book'!$A:$A,'FY25 Gold Book'!$F:$F,"-",0,1)),
"-")</f>
        <v>-</v>
      </c>
      <c r="T732" s="465" t="str" cm="1">
        <f t="array" ref="T732">IFERROR(
_xlfn.IFS(
OR($R732="TASS",$R732="Seasonal"),"TASS / Part-Time (FICA Only)",
$A732=13,"BSEED",
$A732=20,"DDoT",
OR($A732=48,$A732=49),"DWSD",
$A732=72,"Library",
$I732=600010,"36th District Judges",
$I732=600014,"36th District Staff",
$N732&lt;&gt;0,_xlfn.XLOOKUP($N732,'FY25 Gold Book'!$A:$A,'FY25 Gold Book'!$H:$H,"-",0,1)),
"-")</f>
        <v>-</v>
      </c>
      <c r="U732" s="678"/>
      <c r="V732" s="679"/>
      <c r="W732" s="677"/>
      <c r="X732" s="134"/>
      <c r="Y732" s="135"/>
      <c r="Z732" s="147">
        <f>_xlfn.XLOOKUP($N732,'FY25 Gold Book'!$A:$A,'FY25 Gold Book'!$E:$E,0,0,1)</f>
        <v>0</v>
      </c>
      <c r="AA732" s="680">
        <f>_xlfn.XLOOKUP($N732,'FY25 Gold Book'!$A:$A,'FY25 Gold Book'!$G:$G,0,0,1)</f>
        <v>0</v>
      </c>
      <c r="AB732" s="148">
        <f t="shared" si="81"/>
        <v>0</v>
      </c>
      <c r="AC732" s="681">
        <v>0</v>
      </c>
      <c r="AD732" s="149">
        <f t="shared" si="82"/>
        <v>0</v>
      </c>
      <c r="AE732" s="147">
        <f>_xlfn.XLOOKUP($T732,'FY25 Fringe Rates'!$X$6:$X$15,'FY25 Fringe Rates'!$Y$6:$Y$15,0,0,1)</f>
        <v>0</v>
      </c>
      <c r="AF732" s="150">
        <f t="shared" si="77"/>
        <v>0</v>
      </c>
      <c r="AG732" s="136">
        <v>0</v>
      </c>
      <c r="AH732" s="149">
        <f t="shared" si="83"/>
        <v>0</v>
      </c>
      <c r="AI732" s="151">
        <f t="shared" si="78"/>
        <v>0</v>
      </c>
      <c r="AJ732" s="32"/>
    </row>
    <row r="733" spans="1:36">
      <c r="A733" s="145" t="str">
        <f t="shared" si="79"/>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02"/>
      <c r="H733" s="303" t="str">
        <f>IF($G733="","-",_xlfn.XLOOKUP($G733,Appr.Meta!$A:$A,Appr.Meta!$D:$D,"-",0,1))</f>
        <v>-</v>
      </c>
      <c r="I733" s="302"/>
      <c r="J733" s="303" t="str">
        <f>IF($I733="","-",_xlfn.XLOOKUP($I733,'CC.Meta'!$A:$A,'CC.Meta'!$D:$D,"-",0,1))</f>
        <v>-</v>
      </c>
      <c r="K733" s="306" t="str">
        <f t="shared" si="80"/>
        <v>--</v>
      </c>
      <c r="L733" s="302"/>
      <c r="M733" s="133"/>
      <c r="N733" s="234"/>
      <c r="O733" s="146" t="str">
        <f>IF($N733="","-",_xlfn.XLOOKUP($N733,'FY25 Gold Book'!$A:$A,'FY25 Gold Book'!$B:$B,"-",0,1))</f>
        <v>-</v>
      </c>
      <c r="P733" s="444" t="str">
        <f>IF($N733="","-",_xlfn.XLOOKUP($N733,'FY25 Gold Book'!$A:$A,'FY25 Gold Book'!$C:$C,"-",0,1))</f>
        <v>-</v>
      </c>
      <c r="Q733" s="146" t="str">
        <f>IF($N733="","-",_xlfn.XLOOKUP($N733,'FY25 Gold Book'!$A:$A,'FY25 Gold Book'!$D:$D,"-",0,1))</f>
        <v>-</v>
      </c>
      <c r="R733" s="52"/>
      <c r="S733" s="465" t="str" cm="1">
        <f t="array" ref="S733">IFERROR(
_xlfn.IFS(
$I733=600010,"36th District Judges (CC 600010)",
$I733=600014,"36th District Staff (CC 600014)",
$I733&lt;&gt;0,_xlfn.XLOOKUP($N733,'FY25 Gold Book'!$A:$A,'FY25 Gold Book'!$F:$F,"-",0,1)),
"-")</f>
        <v>-</v>
      </c>
      <c r="T733" s="465" t="str" cm="1">
        <f t="array" ref="T733">IFERROR(
_xlfn.IFS(
OR($R733="TASS",$R733="Seasonal"),"TASS / Part-Time (FICA Only)",
$A733=13,"BSEED",
$A733=20,"DDoT",
OR($A733=48,$A733=49),"DWSD",
$A733=72,"Library",
$I733=600010,"36th District Judges",
$I733=600014,"36th District Staff",
$N733&lt;&gt;0,_xlfn.XLOOKUP($N733,'FY25 Gold Book'!$A:$A,'FY25 Gold Book'!$H:$H,"-",0,1)),
"-")</f>
        <v>-</v>
      </c>
      <c r="U733" s="678"/>
      <c r="V733" s="679"/>
      <c r="W733" s="677"/>
      <c r="X733" s="134"/>
      <c r="Y733" s="135"/>
      <c r="Z733" s="147">
        <f>_xlfn.XLOOKUP($N733,'FY25 Gold Book'!$A:$A,'FY25 Gold Book'!$E:$E,0,0,1)</f>
        <v>0</v>
      </c>
      <c r="AA733" s="680">
        <f>_xlfn.XLOOKUP($N733,'FY25 Gold Book'!$A:$A,'FY25 Gold Book'!$G:$G,0,0,1)</f>
        <v>0</v>
      </c>
      <c r="AB733" s="148">
        <f t="shared" si="81"/>
        <v>0</v>
      </c>
      <c r="AC733" s="681">
        <v>0</v>
      </c>
      <c r="AD733" s="149">
        <f t="shared" si="82"/>
        <v>0</v>
      </c>
      <c r="AE733" s="147">
        <f>_xlfn.XLOOKUP($T733,'FY25 Fringe Rates'!$X$6:$X$15,'FY25 Fringe Rates'!$Y$6:$Y$15,0,0,1)</f>
        <v>0</v>
      </c>
      <c r="AF733" s="150">
        <f t="shared" si="77"/>
        <v>0</v>
      </c>
      <c r="AG733" s="136">
        <v>0</v>
      </c>
      <c r="AH733" s="149">
        <f t="shared" si="83"/>
        <v>0</v>
      </c>
      <c r="AI733" s="151">
        <f t="shared" si="78"/>
        <v>0</v>
      </c>
      <c r="AJ733" s="32"/>
    </row>
    <row r="734" spans="1:36">
      <c r="A734" s="145" t="str">
        <f t="shared" si="79"/>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02"/>
      <c r="H734" s="303" t="str">
        <f>IF($G734="","-",_xlfn.XLOOKUP($G734,Appr.Meta!$A:$A,Appr.Meta!$D:$D,"-",0,1))</f>
        <v>-</v>
      </c>
      <c r="I734" s="302"/>
      <c r="J734" s="303" t="str">
        <f>IF($I734="","-",_xlfn.XLOOKUP($I734,'CC.Meta'!$A:$A,'CC.Meta'!$D:$D,"-",0,1))</f>
        <v>-</v>
      </c>
      <c r="K734" s="306" t="str">
        <f t="shared" si="80"/>
        <v>--</v>
      </c>
      <c r="L734" s="302"/>
      <c r="M734" s="133"/>
      <c r="N734" s="234"/>
      <c r="O734" s="146" t="str">
        <f>IF($N734="","-",_xlfn.XLOOKUP($N734,'FY25 Gold Book'!$A:$A,'FY25 Gold Book'!$B:$B,"-",0,1))</f>
        <v>-</v>
      </c>
      <c r="P734" s="444" t="str">
        <f>IF($N734="","-",_xlfn.XLOOKUP($N734,'FY25 Gold Book'!$A:$A,'FY25 Gold Book'!$C:$C,"-",0,1))</f>
        <v>-</v>
      </c>
      <c r="Q734" s="146" t="str">
        <f>IF($N734="","-",_xlfn.XLOOKUP($N734,'FY25 Gold Book'!$A:$A,'FY25 Gold Book'!$D:$D,"-",0,1))</f>
        <v>-</v>
      </c>
      <c r="R734" s="52"/>
      <c r="S734" s="465" t="str" cm="1">
        <f t="array" ref="S734">IFERROR(
_xlfn.IFS(
$I734=600010,"36th District Judges (CC 600010)",
$I734=600014,"36th District Staff (CC 600014)",
$I734&lt;&gt;0,_xlfn.XLOOKUP($N734,'FY25 Gold Book'!$A:$A,'FY25 Gold Book'!$F:$F,"-",0,1)),
"-")</f>
        <v>-</v>
      </c>
      <c r="T734" s="465" t="str" cm="1">
        <f t="array" ref="T734">IFERROR(
_xlfn.IFS(
OR($R734="TASS",$R734="Seasonal"),"TASS / Part-Time (FICA Only)",
$A734=13,"BSEED",
$A734=20,"DDoT",
OR($A734=48,$A734=49),"DWSD",
$A734=72,"Library",
$I734=600010,"36th District Judges",
$I734=600014,"36th District Staff",
$N734&lt;&gt;0,_xlfn.XLOOKUP($N734,'FY25 Gold Book'!$A:$A,'FY25 Gold Book'!$H:$H,"-",0,1)),
"-")</f>
        <v>-</v>
      </c>
      <c r="U734" s="678"/>
      <c r="V734" s="679"/>
      <c r="W734" s="677"/>
      <c r="X734" s="134"/>
      <c r="Y734" s="135"/>
      <c r="Z734" s="147">
        <f>_xlfn.XLOOKUP($N734,'FY25 Gold Book'!$A:$A,'FY25 Gold Book'!$E:$E,0,0,1)</f>
        <v>0</v>
      </c>
      <c r="AA734" s="680">
        <f>_xlfn.XLOOKUP($N734,'FY25 Gold Book'!$A:$A,'FY25 Gold Book'!$G:$G,0,0,1)</f>
        <v>0</v>
      </c>
      <c r="AB734" s="148">
        <f t="shared" si="81"/>
        <v>0</v>
      </c>
      <c r="AC734" s="681">
        <v>0</v>
      </c>
      <c r="AD734" s="149">
        <f t="shared" si="82"/>
        <v>0</v>
      </c>
      <c r="AE734" s="147">
        <f>_xlfn.XLOOKUP($T734,'FY25 Fringe Rates'!$X$6:$X$15,'FY25 Fringe Rates'!$Y$6:$Y$15,0,0,1)</f>
        <v>0</v>
      </c>
      <c r="AF734" s="150">
        <f t="shared" si="77"/>
        <v>0</v>
      </c>
      <c r="AG734" s="136">
        <v>0</v>
      </c>
      <c r="AH734" s="149">
        <f t="shared" si="83"/>
        <v>0</v>
      </c>
      <c r="AI734" s="151">
        <f t="shared" si="78"/>
        <v>0</v>
      </c>
      <c r="AJ734" s="32"/>
    </row>
    <row r="735" spans="1:36">
      <c r="A735" s="145" t="str">
        <f t="shared" si="79"/>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02"/>
      <c r="H735" s="303" t="str">
        <f>IF($G735="","-",_xlfn.XLOOKUP($G735,Appr.Meta!$A:$A,Appr.Meta!$D:$D,"-",0,1))</f>
        <v>-</v>
      </c>
      <c r="I735" s="302"/>
      <c r="J735" s="303" t="str">
        <f>IF($I735="","-",_xlfn.XLOOKUP($I735,'CC.Meta'!$A:$A,'CC.Meta'!$D:$D,"-",0,1))</f>
        <v>-</v>
      </c>
      <c r="K735" s="306" t="str">
        <f t="shared" si="80"/>
        <v>--</v>
      </c>
      <c r="L735" s="302"/>
      <c r="M735" s="133"/>
      <c r="N735" s="234"/>
      <c r="O735" s="146" t="str">
        <f>IF($N735="","-",_xlfn.XLOOKUP($N735,'FY25 Gold Book'!$A:$A,'FY25 Gold Book'!$B:$B,"-",0,1))</f>
        <v>-</v>
      </c>
      <c r="P735" s="444" t="str">
        <f>IF($N735="","-",_xlfn.XLOOKUP($N735,'FY25 Gold Book'!$A:$A,'FY25 Gold Book'!$C:$C,"-",0,1))</f>
        <v>-</v>
      </c>
      <c r="Q735" s="146" t="str">
        <f>IF($N735="","-",_xlfn.XLOOKUP($N735,'FY25 Gold Book'!$A:$A,'FY25 Gold Book'!$D:$D,"-",0,1))</f>
        <v>-</v>
      </c>
      <c r="R735" s="52"/>
      <c r="S735" s="465" t="str" cm="1">
        <f t="array" ref="S735">IFERROR(
_xlfn.IFS(
$I735=600010,"36th District Judges (CC 600010)",
$I735=600014,"36th District Staff (CC 600014)",
$I735&lt;&gt;0,_xlfn.XLOOKUP($N735,'FY25 Gold Book'!$A:$A,'FY25 Gold Book'!$F:$F,"-",0,1)),
"-")</f>
        <v>-</v>
      </c>
      <c r="T735" s="465" t="str" cm="1">
        <f t="array" ref="T735">IFERROR(
_xlfn.IFS(
OR($R735="TASS",$R735="Seasonal"),"TASS / Part-Time (FICA Only)",
$A735=13,"BSEED",
$A735=20,"DDoT",
OR($A735=48,$A735=49),"DWSD",
$A735=72,"Library",
$I735=600010,"36th District Judges",
$I735=600014,"36th District Staff",
$N735&lt;&gt;0,_xlfn.XLOOKUP($N735,'FY25 Gold Book'!$A:$A,'FY25 Gold Book'!$H:$H,"-",0,1)),
"-")</f>
        <v>-</v>
      </c>
      <c r="U735" s="678"/>
      <c r="V735" s="679"/>
      <c r="W735" s="677"/>
      <c r="X735" s="134"/>
      <c r="Y735" s="135"/>
      <c r="Z735" s="147">
        <f>_xlfn.XLOOKUP($N735,'FY25 Gold Book'!$A:$A,'FY25 Gold Book'!$E:$E,0,0,1)</f>
        <v>0</v>
      </c>
      <c r="AA735" s="680">
        <f>_xlfn.XLOOKUP($N735,'FY25 Gold Book'!$A:$A,'FY25 Gold Book'!$G:$G,0,0,1)</f>
        <v>0</v>
      </c>
      <c r="AB735" s="148">
        <f t="shared" si="81"/>
        <v>0</v>
      </c>
      <c r="AC735" s="681">
        <v>0</v>
      </c>
      <c r="AD735" s="149">
        <f t="shared" si="82"/>
        <v>0</v>
      </c>
      <c r="AE735" s="147">
        <f>_xlfn.XLOOKUP($T735,'FY25 Fringe Rates'!$X$6:$X$15,'FY25 Fringe Rates'!$Y$6:$Y$15,0,0,1)</f>
        <v>0</v>
      </c>
      <c r="AF735" s="150">
        <f t="shared" si="77"/>
        <v>0</v>
      </c>
      <c r="AG735" s="136">
        <v>0</v>
      </c>
      <c r="AH735" s="149">
        <f t="shared" si="83"/>
        <v>0</v>
      </c>
      <c r="AI735" s="151">
        <f t="shared" si="78"/>
        <v>0</v>
      </c>
      <c r="AJ735" s="32"/>
    </row>
    <row r="736" spans="1:36">
      <c r="A736" s="145" t="str">
        <f t="shared" si="79"/>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02"/>
      <c r="H736" s="303" t="str">
        <f>IF($G736="","-",_xlfn.XLOOKUP($G736,Appr.Meta!$A:$A,Appr.Meta!$D:$D,"-",0,1))</f>
        <v>-</v>
      </c>
      <c r="I736" s="302"/>
      <c r="J736" s="303" t="str">
        <f>IF($I736="","-",_xlfn.XLOOKUP($I736,'CC.Meta'!$A:$A,'CC.Meta'!$D:$D,"-",0,1))</f>
        <v>-</v>
      </c>
      <c r="K736" s="306" t="str">
        <f t="shared" si="80"/>
        <v>--</v>
      </c>
      <c r="L736" s="302"/>
      <c r="M736" s="133"/>
      <c r="N736" s="234"/>
      <c r="O736" s="146" t="str">
        <f>IF($N736="","-",_xlfn.XLOOKUP($N736,'FY25 Gold Book'!$A:$A,'FY25 Gold Book'!$B:$B,"-",0,1))</f>
        <v>-</v>
      </c>
      <c r="P736" s="444" t="str">
        <f>IF($N736="","-",_xlfn.XLOOKUP($N736,'FY25 Gold Book'!$A:$A,'FY25 Gold Book'!$C:$C,"-",0,1))</f>
        <v>-</v>
      </c>
      <c r="Q736" s="146" t="str">
        <f>IF($N736="","-",_xlfn.XLOOKUP($N736,'FY25 Gold Book'!$A:$A,'FY25 Gold Book'!$D:$D,"-",0,1))</f>
        <v>-</v>
      </c>
      <c r="R736" s="52"/>
      <c r="S736" s="465" t="str" cm="1">
        <f t="array" ref="S736">IFERROR(
_xlfn.IFS(
$I736=600010,"36th District Judges (CC 600010)",
$I736=600014,"36th District Staff (CC 600014)",
$I736&lt;&gt;0,_xlfn.XLOOKUP($N736,'FY25 Gold Book'!$A:$A,'FY25 Gold Book'!$F:$F,"-",0,1)),
"-")</f>
        <v>-</v>
      </c>
      <c r="T736" s="465" t="str" cm="1">
        <f t="array" ref="T736">IFERROR(
_xlfn.IFS(
OR($R736="TASS",$R736="Seasonal"),"TASS / Part-Time (FICA Only)",
$A736=13,"BSEED",
$A736=20,"DDoT",
OR($A736=48,$A736=49),"DWSD",
$A736=72,"Library",
$I736=600010,"36th District Judges",
$I736=600014,"36th District Staff",
$N736&lt;&gt;0,_xlfn.XLOOKUP($N736,'FY25 Gold Book'!$A:$A,'FY25 Gold Book'!$H:$H,"-",0,1)),
"-")</f>
        <v>-</v>
      </c>
      <c r="U736" s="678"/>
      <c r="V736" s="679"/>
      <c r="W736" s="677"/>
      <c r="X736" s="134"/>
      <c r="Y736" s="135"/>
      <c r="Z736" s="147">
        <f>_xlfn.XLOOKUP($N736,'FY25 Gold Book'!$A:$A,'FY25 Gold Book'!$E:$E,0,0,1)</f>
        <v>0</v>
      </c>
      <c r="AA736" s="680">
        <f>_xlfn.XLOOKUP($N736,'FY25 Gold Book'!$A:$A,'FY25 Gold Book'!$G:$G,0,0,1)</f>
        <v>0</v>
      </c>
      <c r="AB736" s="148">
        <f t="shared" si="81"/>
        <v>0</v>
      </c>
      <c r="AC736" s="681">
        <v>0</v>
      </c>
      <c r="AD736" s="149">
        <f t="shared" si="82"/>
        <v>0</v>
      </c>
      <c r="AE736" s="147">
        <f>_xlfn.XLOOKUP($T736,'FY25 Fringe Rates'!$X$6:$X$15,'FY25 Fringe Rates'!$Y$6:$Y$15,0,0,1)</f>
        <v>0</v>
      </c>
      <c r="AF736" s="150">
        <f t="shared" si="77"/>
        <v>0</v>
      </c>
      <c r="AG736" s="136">
        <v>0</v>
      </c>
      <c r="AH736" s="149">
        <f t="shared" si="83"/>
        <v>0</v>
      </c>
      <c r="AI736" s="151">
        <f t="shared" si="78"/>
        <v>0</v>
      </c>
      <c r="AJ736" s="32"/>
    </row>
    <row r="737" spans="1:36">
      <c r="A737" s="145" t="str">
        <f t="shared" si="79"/>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02"/>
      <c r="H737" s="303" t="str">
        <f>IF($G737="","-",_xlfn.XLOOKUP($G737,Appr.Meta!$A:$A,Appr.Meta!$D:$D,"-",0,1))</f>
        <v>-</v>
      </c>
      <c r="I737" s="302"/>
      <c r="J737" s="303" t="str">
        <f>IF($I737="","-",_xlfn.XLOOKUP($I737,'CC.Meta'!$A:$A,'CC.Meta'!$D:$D,"-",0,1))</f>
        <v>-</v>
      </c>
      <c r="K737" s="306" t="str">
        <f t="shared" si="80"/>
        <v>--</v>
      </c>
      <c r="L737" s="302"/>
      <c r="M737" s="133"/>
      <c r="N737" s="234"/>
      <c r="O737" s="146" t="str">
        <f>IF($N737="","-",_xlfn.XLOOKUP($N737,'FY25 Gold Book'!$A:$A,'FY25 Gold Book'!$B:$B,"-",0,1))</f>
        <v>-</v>
      </c>
      <c r="P737" s="444" t="str">
        <f>IF($N737="","-",_xlfn.XLOOKUP($N737,'FY25 Gold Book'!$A:$A,'FY25 Gold Book'!$C:$C,"-",0,1))</f>
        <v>-</v>
      </c>
      <c r="Q737" s="146" t="str">
        <f>IF($N737="","-",_xlfn.XLOOKUP($N737,'FY25 Gold Book'!$A:$A,'FY25 Gold Book'!$D:$D,"-",0,1))</f>
        <v>-</v>
      </c>
      <c r="R737" s="52"/>
      <c r="S737" s="465" t="str" cm="1">
        <f t="array" ref="S737">IFERROR(
_xlfn.IFS(
$I737=600010,"36th District Judges (CC 600010)",
$I737=600014,"36th District Staff (CC 600014)",
$I737&lt;&gt;0,_xlfn.XLOOKUP($N737,'FY25 Gold Book'!$A:$A,'FY25 Gold Book'!$F:$F,"-",0,1)),
"-")</f>
        <v>-</v>
      </c>
      <c r="T737" s="465" t="str" cm="1">
        <f t="array" ref="T737">IFERROR(
_xlfn.IFS(
OR($R737="TASS",$R737="Seasonal"),"TASS / Part-Time (FICA Only)",
$A737=13,"BSEED",
$A737=20,"DDoT",
OR($A737=48,$A737=49),"DWSD",
$A737=72,"Library",
$I737=600010,"36th District Judges",
$I737=600014,"36th District Staff",
$N737&lt;&gt;0,_xlfn.XLOOKUP($N737,'FY25 Gold Book'!$A:$A,'FY25 Gold Book'!$H:$H,"-",0,1)),
"-")</f>
        <v>-</v>
      </c>
      <c r="U737" s="678"/>
      <c r="V737" s="679"/>
      <c r="W737" s="677"/>
      <c r="X737" s="134"/>
      <c r="Y737" s="135"/>
      <c r="Z737" s="147">
        <f>_xlfn.XLOOKUP($N737,'FY25 Gold Book'!$A:$A,'FY25 Gold Book'!$E:$E,0,0,1)</f>
        <v>0</v>
      </c>
      <c r="AA737" s="680">
        <f>_xlfn.XLOOKUP($N737,'FY25 Gold Book'!$A:$A,'FY25 Gold Book'!$G:$G,0,0,1)</f>
        <v>0</v>
      </c>
      <c r="AB737" s="148">
        <f t="shared" si="81"/>
        <v>0</v>
      </c>
      <c r="AC737" s="681">
        <v>0</v>
      </c>
      <c r="AD737" s="149">
        <f t="shared" si="82"/>
        <v>0</v>
      </c>
      <c r="AE737" s="147">
        <f>_xlfn.XLOOKUP($T737,'FY25 Fringe Rates'!$X$6:$X$15,'FY25 Fringe Rates'!$Y$6:$Y$15,0,0,1)</f>
        <v>0</v>
      </c>
      <c r="AF737" s="150">
        <f t="shared" si="77"/>
        <v>0</v>
      </c>
      <c r="AG737" s="136">
        <v>0</v>
      </c>
      <c r="AH737" s="149">
        <f t="shared" si="83"/>
        <v>0</v>
      </c>
      <c r="AI737" s="151">
        <f t="shared" si="78"/>
        <v>0</v>
      </c>
      <c r="AJ737" s="32"/>
    </row>
    <row r="738" spans="1:36">
      <c r="A738" s="145" t="str">
        <f t="shared" si="79"/>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02"/>
      <c r="H738" s="303" t="str">
        <f>IF($G738="","-",_xlfn.XLOOKUP($G738,Appr.Meta!$A:$A,Appr.Meta!$D:$D,"-",0,1))</f>
        <v>-</v>
      </c>
      <c r="I738" s="302"/>
      <c r="J738" s="303" t="str">
        <f>IF($I738="","-",_xlfn.XLOOKUP($I738,'CC.Meta'!$A:$A,'CC.Meta'!$D:$D,"-",0,1))</f>
        <v>-</v>
      </c>
      <c r="K738" s="306" t="str">
        <f t="shared" si="80"/>
        <v>--</v>
      </c>
      <c r="L738" s="302"/>
      <c r="M738" s="133"/>
      <c r="N738" s="234"/>
      <c r="O738" s="146" t="str">
        <f>IF($N738="","-",_xlfn.XLOOKUP($N738,'FY25 Gold Book'!$A:$A,'FY25 Gold Book'!$B:$B,"-",0,1))</f>
        <v>-</v>
      </c>
      <c r="P738" s="444" t="str">
        <f>IF($N738="","-",_xlfn.XLOOKUP($N738,'FY25 Gold Book'!$A:$A,'FY25 Gold Book'!$C:$C,"-",0,1))</f>
        <v>-</v>
      </c>
      <c r="Q738" s="146" t="str">
        <f>IF($N738="","-",_xlfn.XLOOKUP($N738,'FY25 Gold Book'!$A:$A,'FY25 Gold Book'!$D:$D,"-",0,1))</f>
        <v>-</v>
      </c>
      <c r="R738" s="52"/>
      <c r="S738" s="465" t="str" cm="1">
        <f t="array" ref="S738">IFERROR(
_xlfn.IFS(
$I738=600010,"36th District Judges (CC 600010)",
$I738=600014,"36th District Staff (CC 600014)",
$I738&lt;&gt;0,_xlfn.XLOOKUP($N738,'FY25 Gold Book'!$A:$A,'FY25 Gold Book'!$F:$F,"-",0,1)),
"-")</f>
        <v>-</v>
      </c>
      <c r="T738" s="465" t="str" cm="1">
        <f t="array" ref="T738">IFERROR(
_xlfn.IFS(
OR($R738="TASS",$R738="Seasonal"),"TASS / Part-Time (FICA Only)",
$A738=13,"BSEED",
$A738=20,"DDoT",
OR($A738=48,$A738=49),"DWSD",
$A738=72,"Library",
$I738=600010,"36th District Judges",
$I738=600014,"36th District Staff",
$N738&lt;&gt;0,_xlfn.XLOOKUP($N738,'FY25 Gold Book'!$A:$A,'FY25 Gold Book'!$H:$H,"-",0,1)),
"-")</f>
        <v>-</v>
      </c>
      <c r="U738" s="678"/>
      <c r="V738" s="679"/>
      <c r="W738" s="677"/>
      <c r="X738" s="134"/>
      <c r="Y738" s="135"/>
      <c r="Z738" s="147">
        <f>_xlfn.XLOOKUP($N738,'FY25 Gold Book'!$A:$A,'FY25 Gold Book'!$E:$E,0,0,1)</f>
        <v>0</v>
      </c>
      <c r="AA738" s="680">
        <f>_xlfn.XLOOKUP($N738,'FY25 Gold Book'!$A:$A,'FY25 Gold Book'!$G:$G,0,0,1)</f>
        <v>0</v>
      </c>
      <c r="AB738" s="148">
        <f t="shared" si="81"/>
        <v>0</v>
      </c>
      <c r="AC738" s="681">
        <v>0</v>
      </c>
      <c r="AD738" s="149">
        <f t="shared" si="82"/>
        <v>0</v>
      </c>
      <c r="AE738" s="147">
        <f>_xlfn.XLOOKUP($T738,'FY25 Fringe Rates'!$X$6:$X$15,'FY25 Fringe Rates'!$Y$6:$Y$15,0,0,1)</f>
        <v>0</v>
      </c>
      <c r="AF738" s="150">
        <f t="shared" si="77"/>
        <v>0</v>
      </c>
      <c r="AG738" s="136">
        <v>0</v>
      </c>
      <c r="AH738" s="149">
        <f t="shared" si="83"/>
        <v>0</v>
      </c>
      <c r="AI738" s="151">
        <f t="shared" si="78"/>
        <v>0</v>
      </c>
      <c r="AJ738" s="32"/>
    </row>
    <row r="739" spans="1:36">
      <c r="A739" s="145" t="str">
        <f t="shared" si="79"/>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02"/>
      <c r="H739" s="303" t="str">
        <f>IF($G739="","-",_xlfn.XLOOKUP($G739,Appr.Meta!$A:$A,Appr.Meta!$D:$D,"-",0,1))</f>
        <v>-</v>
      </c>
      <c r="I739" s="302"/>
      <c r="J739" s="303" t="str">
        <f>IF($I739="","-",_xlfn.XLOOKUP($I739,'CC.Meta'!$A:$A,'CC.Meta'!$D:$D,"-",0,1))</f>
        <v>-</v>
      </c>
      <c r="K739" s="306" t="str">
        <f t="shared" si="80"/>
        <v>--</v>
      </c>
      <c r="L739" s="302"/>
      <c r="M739" s="133"/>
      <c r="N739" s="234"/>
      <c r="O739" s="146" t="str">
        <f>IF($N739="","-",_xlfn.XLOOKUP($N739,'FY25 Gold Book'!$A:$A,'FY25 Gold Book'!$B:$B,"-",0,1))</f>
        <v>-</v>
      </c>
      <c r="P739" s="444" t="str">
        <f>IF($N739="","-",_xlfn.XLOOKUP($N739,'FY25 Gold Book'!$A:$A,'FY25 Gold Book'!$C:$C,"-",0,1))</f>
        <v>-</v>
      </c>
      <c r="Q739" s="146" t="str">
        <f>IF($N739="","-",_xlfn.XLOOKUP($N739,'FY25 Gold Book'!$A:$A,'FY25 Gold Book'!$D:$D,"-",0,1))</f>
        <v>-</v>
      </c>
      <c r="R739" s="52"/>
      <c r="S739" s="465" t="str" cm="1">
        <f t="array" ref="S739">IFERROR(
_xlfn.IFS(
$I739=600010,"36th District Judges (CC 600010)",
$I739=600014,"36th District Staff (CC 600014)",
$I739&lt;&gt;0,_xlfn.XLOOKUP($N739,'FY25 Gold Book'!$A:$A,'FY25 Gold Book'!$F:$F,"-",0,1)),
"-")</f>
        <v>-</v>
      </c>
      <c r="T739" s="465" t="str" cm="1">
        <f t="array" ref="T739">IFERROR(
_xlfn.IFS(
OR($R739="TASS",$R739="Seasonal"),"TASS / Part-Time (FICA Only)",
$A739=13,"BSEED",
$A739=20,"DDoT",
OR($A739=48,$A739=49),"DWSD",
$A739=72,"Library",
$I739=600010,"36th District Judges",
$I739=600014,"36th District Staff",
$N739&lt;&gt;0,_xlfn.XLOOKUP($N739,'FY25 Gold Book'!$A:$A,'FY25 Gold Book'!$H:$H,"-",0,1)),
"-")</f>
        <v>-</v>
      </c>
      <c r="U739" s="678"/>
      <c r="V739" s="679"/>
      <c r="W739" s="677"/>
      <c r="X739" s="134"/>
      <c r="Y739" s="135"/>
      <c r="Z739" s="147">
        <f>_xlfn.XLOOKUP($N739,'FY25 Gold Book'!$A:$A,'FY25 Gold Book'!$E:$E,0,0,1)</f>
        <v>0</v>
      </c>
      <c r="AA739" s="680">
        <f>_xlfn.XLOOKUP($N739,'FY25 Gold Book'!$A:$A,'FY25 Gold Book'!$G:$G,0,0,1)</f>
        <v>0</v>
      </c>
      <c r="AB739" s="148">
        <f t="shared" si="81"/>
        <v>0</v>
      </c>
      <c r="AC739" s="681">
        <v>0</v>
      </c>
      <c r="AD739" s="149">
        <f t="shared" si="82"/>
        <v>0</v>
      </c>
      <c r="AE739" s="147">
        <f>_xlfn.XLOOKUP($T739,'FY25 Fringe Rates'!$X$6:$X$15,'FY25 Fringe Rates'!$Y$6:$Y$15,0,0,1)</f>
        <v>0</v>
      </c>
      <c r="AF739" s="150">
        <f t="shared" si="77"/>
        <v>0</v>
      </c>
      <c r="AG739" s="136">
        <v>0</v>
      </c>
      <c r="AH739" s="149">
        <f t="shared" si="83"/>
        <v>0</v>
      </c>
      <c r="AI739" s="151">
        <f t="shared" si="78"/>
        <v>0</v>
      </c>
      <c r="AJ739" s="32"/>
    </row>
    <row r="740" spans="1:36">
      <c r="A740" s="145" t="str">
        <f t="shared" si="79"/>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02"/>
      <c r="H740" s="303" t="str">
        <f>IF($G740="","-",_xlfn.XLOOKUP($G740,Appr.Meta!$A:$A,Appr.Meta!$D:$D,"-",0,1))</f>
        <v>-</v>
      </c>
      <c r="I740" s="302"/>
      <c r="J740" s="303" t="str">
        <f>IF($I740="","-",_xlfn.XLOOKUP($I740,'CC.Meta'!$A:$A,'CC.Meta'!$D:$D,"-",0,1))</f>
        <v>-</v>
      </c>
      <c r="K740" s="306" t="str">
        <f t="shared" si="80"/>
        <v>--</v>
      </c>
      <c r="L740" s="302"/>
      <c r="M740" s="133"/>
      <c r="N740" s="234"/>
      <c r="O740" s="146" t="str">
        <f>IF($N740="","-",_xlfn.XLOOKUP($N740,'FY25 Gold Book'!$A:$A,'FY25 Gold Book'!$B:$B,"-",0,1))</f>
        <v>-</v>
      </c>
      <c r="P740" s="444" t="str">
        <f>IF($N740="","-",_xlfn.XLOOKUP($N740,'FY25 Gold Book'!$A:$A,'FY25 Gold Book'!$C:$C,"-",0,1))</f>
        <v>-</v>
      </c>
      <c r="Q740" s="146" t="str">
        <f>IF($N740="","-",_xlfn.XLOOKUP($N740,'FY25 Gold Book'!$A:$A,'FY25 Gold Book'!$D:$D,"-",0,1))</f>
        <v>-</v>
      </c>
      <c r="R740" s="52"/>
      <c r="S740" s="465" t="str" cm="1">
        <f t="array" ref="S740">IFERROR(
_xlfn.IFS(
$I740=600010,"36th District Judges (CC 600010)",
$I740=600014,"36th District Staff (CC 600014)",
$I740&lt;&gt;0,_xlfn.XLOOKUP($N740,'FY25 Gold Book'!$A:$A,'FY25 Gold Book'!$F:$F,"-",0,1)),
"-")</f>
        <v>-</v>
      </c>
      <c r="T740" s="465" t="str" cm="1">
        <f t="array" ref="T740">IFERROR(
_xlfn.IFS(
OR($R740="TASS",$R740="Seasonal"),"TASS / Part-Time (FICA Only)",
$A740=13,"BSEED",
$A740=20,"DDoT",
OR($A740=48,$A740=49),"DWSD",
$A740=72,"Library",
$I740=600010,"36th District Judges",
$I740=600014,"36th District Staff",
$N740&lt;&gt;0,_xlfn.XLOOKUP($N740,'FY25 Gold Book'!$A:$A,'FY25 Gold Book'!$H:$H,"-",0,1)),
"-")</f>
        <v>-</v>
      </c>
      <c r="U740" s="678"/>
      <c r="V740" s="679"/>
      <c r="W740" s="677"/>
      <c r="X740" s="134"/>
      <c r="Y740" s="135"/>
      <c r="Z740" s="147">
        <f>_xlfn.XLOOKUP($N740,'FY25 Gold Book'!$A:$A,'FY25 Gold Book'!$E:$E,0,0,1)</f>
        <v>0</v>
      </c>
      <c r="AA740" s="680">
        <f>_xlfn.XLOOKUP($N740,'FY25 Gold Book'!$A:$A,'FY25 Gold Book'!$G:$G,0,0,1)</f>
        <v>0</v>
      </c>
      <c r="AB740" s="148">
        <f t="shared" si="81"/>
        <v>0</v>
      </c>
      <c r="AC740" s="681">
        <v>0</v>
      </c>
      <c r="AD740" s="149">
        <f t="shared" si="82"/>
        <v>0</v>
      </c>
      <c r="AE740" s="147">
        <f>_xlfn.XLOOKUP($T740,'FY25 Fringe Rates'!$X$6:$X$15,'FY25 Fringe Rates'!$Y$6:$Y$15,0,0,1)</f>
        <v>0</v>
      </c>
      <c r="AF740" s="150">
        <f t="shared" si="77"/>
        <v>0</v>
      </c>
      <c r="AG740" s="136">
        <v>0</v>
      </c>
      <c r="AH740" s="149">
        <f t="shared" si="83"/>
        <v>0</v>
      </c>
      <c r="AI740" s="151">
        <f t="shared" si="78"/>
        <v>0</v>
      </c>
      <c r="AJ740" s="32"/>
    </row>
    <row r="741" spans="1:36">
      <c r="A741" s="145" t="str">
        <f t="shared" si="79"/>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02"/>
      <c r="H741" s="303" t="str">
        <f>IF($G741="","-",_xlfn.XLOOKUP($G741,Appr.Meta!$A:$A,Appr.Meta!$D:$D,"-",0,1))</f>
        <v>-</v>
      </c>
      <c r="I741" s="302"/>
      <c r="J741" s="303" t="str">
        <f>IF($I741="","-",_xlfn.XLOOKUP($I741,'CC.Meta'!$A:$A,'CC.Meta'!$D:$D,"-",0,1))</f>
        <v>-</v>
      </c>
      <c r="K741" s="306" t="str">
        <f t="shared" si="80"/>
        <v>--</v>
      </c>
      <c r="L741" s="302"/>
      <c r="M741" s="133"/>
      <c r="N741" s="234"/>
      <c r="O741" s="146" t="str">
        <f>IF($N741="","-",_xlfn.XLOOKUP($N741,'FY25 Gold Book'!$A:$A,'FY25 Gold Book'!$B:$B,"-",0,1))</f>
        <v>-</v>
      </c>
      <c r="P741" s="444" t="str">
        <f>IF($N741="","-",_xlfn.XLOOKUP($N741,'FY25 Gold Book'!$A:$A,'FY25 Gold Book'!$C:$C,"-",0,1))</f>
        <v>-</v>
      </c>
      <c r="Q741" s="146" t="str">
        <f>IF($N741="","-",_xlfn.XLOOKUP($N741,'FY25 Gold Book'!$A:$A,'FY25 Gold Book'!$D:$D,"-",0,1))</f>
        <v>-</v>
      </c>
      <c r="R741" s="52"/>
      <c r="S741" s="465" t="str" cm="1">
        <f t="array" ref="S741">IFERROR(
_xlfn.IFS(
$I741=600010,"36th District Judges (CC 600010)",
$I741=600014,"36th District Staff (CC 600014)",
$I741&lt;&gt;0,_xlfn.XLOOKUP($N741,'FY25 Gold Book'!$A:$A,'FY25 Gold Book'!$F:$F,"-",0,1)),
"-")</f>
        <v>-</v>
      </c>
      <c r="T741" s="465" t="str" cm="1">
        <f t="array" ref="T741">IFERROR(
_xlfn.IFS(
OR($R741="TASS",$R741="Seasonal"),"TASS / Part-Time (FICA Only)",
$A741=13,"BSEED",
$A741=20,"DDoT",
OR($A741=48,$A741=49),"DWSD",
$A741=72,"Library",
$I741=600010,"36th District Judges",
$I741=600014,"36th District Staff",
$N741&lt;&gt;0,_xlfn.XLOOKUP($N741,'FY25 Gold Book'!$A:$A,'FY25 Gold Book'!$H:$H,"-",0,1)),
"-")</f>
        <v>-</v>
      </c>
      <c r="U741" s="678"/>
      <c r="V741" s="679"/>
      <c r="W741" s="677"/>
      <c r="X741" s="134"/>
      <c r="Y741" s="135"/>
      <c r="Z741" s="147">
        <f>_xlfn.XLOOKUP($N741,'FY25 Gold Book'!$A:$A,'FY25 Gold Book'!$E:$E,0,0,1)</f>
        <v>0</v>
      </c>
      <c r="AA741" s="680">
        <f>_xlfn.XLOOKUP($N741,'FY25 Gold Book'!$A:$A,'FY25 Gold Book'!$G:$G,0,0,1)</f>
        <v>0</v>
      </c>
      <c r="AB741" s="148">
        <f t="shared" si="81"/>
        <v>0</v>
      </c>
      <c r="AC741" s="681">
        <v>0</v>
      </c>
      <c r="AD741" s="149">
        <f t="shared" si="82"/>
        <v>0</v>
      </c>
      <c r="AE741" s="147">
        <f>_xlfn.XLOOKUP($T741,'FY25 Fringe Rates'!$X$6:$X$15,'FY25 Fringe Rates'!$Y$6:$Y$15,0,0,1)</f>
        <v>0</v>
      </c>
      <c r="AF741" s="150">
        <f t="shared" si="77"/>
        <v>0</v>
      </c>
      <c r="AG741" s="136">
        <v>0</v>
      </c>
      <c r="AH741" s="149">
        <f t="shared" si="83"/>
        <v>0</v>
      </c>
      <c r="AI741" s="151">
        <f t="shared" si="78"/>
        <v>0</v>
      </c>
      <c r="AJ741" s="32"/>
    </row>
    <row r="742" spans="1:36">
      <c r="A742" s="145" t="str">
        <f t="shared" si="79"/>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02"/>
      <c r="H742" s="303" t="str">
        <f>IF($G742="","-",_xlfn.XLOOKUP($G742,Appr.Meta!$A:$A,Appr.Meta!$D:$D,"-",0,1))</f>
        <v>-</v>
      </c>
      <c r="I742" s="302"/>
      <c r="J742" s="303" t="str">
        <f>IF($I742="","-",_xlfn.XLOOKUP($I742,'CC.Meta'!$A:$A,'CC.Meta'!$D:$D,"-",0,1))</f>
        <v>-</v>
      </c>
      <c r="K742" s="306" t="str">
        <f t="shared" si="80"/>
        <v>--</v>
      </c>
      <c r="L742" s="302"/>
      <c r="M742" s="133"/>
      <c r="N742" s="234"/>
      <c r="O742" s="146" t="str">
        <f>IF($N742="","-",_xlfn.XLOOKUP($N742,'FY25 Gold Book'!$A:$A,'FY25 Gold Book'!$B:$B,"-",0,1))</f>
        <v>-</v>
      </c>
      <c r="P742" s="444" t="str">
        <f>IF($N742="","-",_xlfn.XLOOKUP($N742,'FY25 Gold Book'!$A:$A,'FY25 Gold Book'!$C:$C,"-",0,1))</f>
        <v>-</v>
      </c>
      <c r="Q742" s="146" t="str">
        <f>IF($N742="","-",_xlfn.XLOOKUP($N742,'FY25 Gold Book'!$A:$A,'FY25 Gold Book'!$D:$D,"-",0,1))</f>
        <v>-</v>
      </c>
      <c r="R742" s="52"/>
      <c r="S742" s="465" t="str" cm="1">
        <f t="array" ref="S742">IFERROR(
_xlfn.IFS(
$I742=600010,"36th District Judges (CC 600010)",
$I742=600014,"36th District Staff (CC 600014)",
$I742&lt;&gt;0,_xlfn.XLOOKUP($N742,'FY25 Gold Book'!$A:$A,'FY25 Gold Book'!$F:$F,"-",0,1)),
"-")</f>
        <v>-</v>
      </c>
      <c r="T742" s="465" t="str" cm="1">
        <f t="array" ref="T742">IFERROR(
_xlfn.IFS(
OR($R742="TASS",$R742="Seasonal"),"TASS / Part-Time (FICA Only)",
$A742=13,"BSEED",
$A742=20,"DDoT",
OR($A742=48,$A742=49),"DWSD",
$A742=72,"Library",
$I742=600010,"36th District Judges",
$I742=600014,"36th District Staff",
$N742&lt;&gt;0,_xlfn.XLOOKUP($N742,'FY25 Gold Book'!$A:$A,'FY25 Gold Book'!$H:$H,"-",0,1)),
"-")</f>
        <v>-</v>
      </c>
      <c r="U742" s="678"/>
      <c r="V742" s="679"/>
      <c r="W742" s="677"/>
      <c r="X742" s="134"/>
      <c r="Y742" s="135"/>
      <c r="Z742" s="147">
        <f>_xlfn.XLOOKUP($N742,'FY25 Gold Book'!$A:$A,'FY25 Gold Book'!$E:$E,0,0,1)</f>
        <v>0</v>
      </c>
      <c r="AA742" s="680">
        <f>_xlfn.XLOOKUP($N742,'FY25 Gold Book'!$A:$A,'FY25 Gold Book'!$G:$G,0,0,1)</f>
        <v>0</v>
      </c>
      <c r="AB742" s="148">
        <f t="shared" si="81"/>
        <v>0</v>
      </c>
      <c r="AC742" s="681">
        <v>0</v>
      </c>
      <c r="AD742" s="149">
        <f t="shared" si="82"/>
        <v>0</v>
      </c>
      <c r="AE742" s="147">
        <f>_xlfn.XLOOKUP($T742,'FY25 Fringe Rates'!$X$6:$X$15,'FY25 Fringe Rates'!$Y$6:$Y$15,0,0,1)</f>
        <v>0</v>
      </c>
      <c r="AF742" s="150">
        <f t="shared" si="77"/>
        <v>0</v>
      </c>
      <c r="AG742" s="136">
        <v>0</v>
      </c>
      <c r="AH742" s="149">
        <f t="shared" si="83"/>
        <v>0</v>
      </c>
      <c r="AI742" s="151">
        <f t="shared" si="78"/>
        <v>0</v>
      </c>
      <c r="AJ742" s="32"/>
    </row>
    <row r="743" spans="1:36">
      <c r="A743" s="145" t="str">
        <f t="shared" si="79"/>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02"/>
      <c r="H743" s="303" t="str">
        <f>IF($G743="","-",_xlfn.XLOOKUP($G743,Appr.Meta!$A:$A,Appr.Meta!$D:$D,"-",0,1))</f>
        <v>-</v>
      </c>
      <c r="I743" s="302"/>
      <c r="J743" s="303" t="str">
        <f>IF($I743="","-",_xlfn.XLOOKUP($I743,'CC.Meta'!$A:$A,'CC.Meta'!$D:$D,"-",0,1))</f>
        <v>-</v>
      </c>
      <c r="K743" s="306" t="str">
        <f t="shared" si="80"/>
        <v>--</v>
      </c>
      <c r="L743" s="302"/>
      <c r="M743" s="133"/>
      <c r="N743" s="234"/>
      <c r="O743" s="146" t="str">
        <f>IF($N743="","-",_xlfn.XLOOKUP($N743,'FY25 Gold Book'!$A:$A,'FY25 Gold Book'!$B:$B,"-",0,1))</f>
        <v>-</v>
      </c>
      <c r="P743" s="444" t="str">
        <f>IF($N743="","-",_xlfn.XLOOKUP($N743,'FY25 Gold Book'!$A:$A,'FY25 Gold Book'!$C:$C,"-",0,1))</f>
        <v>-</v>
      </c>
      <c r="Q743" s="146" t="str">
        <f>IF($N743="","-",_xlfn.XLOOKUP($N743,'FY25 Gold Book'!$A:$A,'FY25 Gold Book'!$D:$D,"-",0,1))</f>
        <v>-</v>
      </c>
      <c r="R743" s="52"/>
      <c r="S743" s="465" t="str" cm="1">
        <f t="array" ref="S743">IFERROR(
_xlfn.IFS(
$I743=600010,"36th District Judges (CC 600010)",
$I743=600014,"36th District Staff (CC 600014)",
$I743&lt;&gt;0,_xlfn.XLOOKUP($N743,'FY25 Gold Book'!$A:$A,'FY25 Gold Book'!$F:$F,"-",0,1)),
"-")</f>
        <v>-</v>
      </c>
      <c r="T743" s="465" t="str" cm="1">
        <f t="array" ref="T743">IFERROR(
_xlfn.IFS(
OR($R743="TASS",$R743="Seasonal"),"TASS / Part-Time (FICA Only)",
$A743=13,"BSEED",
$A743=20,"DDoT",
OR($A743=48,$A743=49),"DWSD",
$A743=72,"Library",
$I743=600010,"36th District Judges",
$I743=600014,"36th District Staff",
$N743&lt;&gt;0,_xlfn.XLOOKUP($N743,'FY25 Gold Book'!$A:$A,'FY25 Gold Book'!$H:$H,"-",0,1)),
"-")</f>
        <v>-</v>
      </c>
      <c r="U743" s="678"/>
      <c r="V743" s="679"/>
      <c r="W743" s="677"/>
      <c r="X743" s="134"/>
      <c r="Y743" s="135"/>
      <c r="Z743" s="147">
        <f>_xlfn.XLOOKUP($N743,'FY25 Gold Book'!$A:$A,'FY25 Gold Book'!$E:$E,0,0,1)</f>
        <v>0</v>
      </c>
      <c r="AA743" s="680">
        <f>_xlfn.XLOOKUP($N743,'FY25 Gold Book'!$A:$A,'FY25 Gold Book'!$G:$G,0,0,1)</f>
        <v>0</v>
      </c>
      <c r="AB743" s="148">
        <f t="shared" si="81"/>
        <v>0</v>
      </c>
      <c r="AC743" s="681">
        <v>0</v>
      </c>
      <c r="AD743" s="149">
        <f t="shared" si="82"/>
        <v>0</v>
      </c>
      <c r="AE743" s="147">
        <f>_xlfn.XLOOKUP($T743,'FY25 Fringe Rates'!$X$6:$X$15,'FY25 Fringe Rates'!$Y$6:$Y$15,0,0,1)</f>
        <v>0</v>
      </c>
      <c r="AF743" s="150">
        <f t="shared" si="77"/>
        <v>0</v>
      </c>
      <c r="AG743" s="136">
        <v>0</v>
      </c>
      <c r="AH743" s="149">
        <f t="shared" si="83"/>
        <v>0</v>
      </c>
      <c r="AI743" s="151">
        <f t="shared" si="78"/>
        <v>0</v>
      </c>
      <c r="AJ743" s="32"/>
    </row>
    <row r="744" spans="1:36">
      <c r="A744" s="145" t="str">
        <f t="shared" si="79"/>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02"/>
      <c r="H744" s="303" t="str">
        <f>IF($G744="","-",_xlfn.XLOOKUP($G744,Appr.Meta!$A:$A,Appr.Meta!$D:$D,"-",0,1))</f>
        <v>-</v>
      </c>
      <c r="I744" s="302"/>
      <c r="J744" s="303" t="str">
        <f>IF($I744="","-",_xlfn.XLOOKUP($I744,'CC.Meta'!$A:$A,'CC.Meta'!$D:$D,"-",0,1))</f>
        <v>-</v>
      </c>
      <c r="K744" s="306" t="str">
        <f t="shared" si="80"/>
        <v>--</v>
      </c>
      <c r="L744" s="302"/>
      <c r="M744" s="133"/>
      <c r="N744" s="234"/>
      <c r="O744" s="146" t="str">
        <f>IF($N744="","-",_xlfn.XLOOKUP($N744,'FY25 Gold Book'!$A:$A,'FY25 Gold Book'!$B:$B,"-",0,1))</f>
        <v>-</v>
      </c>
      <c r="P744" s="444" t="str">
        <f>IF($N744="","-",_xlfn.XLOOKUP($N744,'FY25 Gold Book'!$A:$A,'FY25 Gold Book'!$C:$C,"-",0,1))</f>
        <v>-</v>
      </c>
      <c r="Q744" s="146" t="str">
        <f>IF($N744="","-",_xlfn.XLOOKUP($N744,'FY25 Gold Book'!$A:$A,'FY25 Gold Book'!$D:$D,"-",0,1))</f>
        <v>-</v>
      </c>
      <c r="R744" s="52"/>
      <c r="S744" s="465" t="str" cm="1">
        <f t="array" ref="S744">IFERROR(
_xlfn.IFS(
$I744=600010,"36th District Judges (CC 600010)",
$I744=600014,"36th District Staff (CC 600014)",
$I744&lt;&gt;0,_xlfn.XLOOKUP($N744,'FY25 Gold Book'!$A:$A,'FY25 Gold Book'!$F:$F,"-",0,1)),
"-")</f>
        <v>-</v>
      </c>
      <c r="T744" s="465" t="str" cm="1">
        <f t="array" ref="T744">IFERROR(
_xlfn.IFS(
OR($R744="TASS",$R744="Seasonal"),"TASS / Part-Time (FICA Only)",
$A744=13,"BSEED",
$A744=20,"DDoT",
OR($A744=48,$A744=49),"DWSD",
$A744=72,"Library",
$I744=600010,"36th District Judges",
$I744=600014,"36th District Staff",
$N744&lt;&gt;0,_xlfn.XLOOKUP($N744,'FY25 Gold Book'!$A:$A,'FY25 Gold Book'!$H:$H,"-",0,1)),
"-")</f>
        <v>-</v>
      </c>
      <c r="U744" s="678"/>
      <c r="V744" s="679"/>
      <c r="W744" s="677"/>
      <c r="X744" s="134"/>
      <c r="Y744" s="135"/>
      <c r="Z744" s="147">
        <f>_xlfn.XLOOKUP($N744,'FY25 Gold Book'!$A:$A,'FY25 Gold Book'!$E:$E,0,0,1)</f>
        <v>0</v>
      </c>
      <c r="AA744" s="680">
        <f>_xlfn.XLOOKUP($N744,'FY25 Gold Book'!$A:$A,'FY25 Gold Book'!$G:$G,0,0,1)</f>
        <v>0</v>
      </c>
      <c r="AB744" s="148">
        <f t="shared" si="81"/>
        <v>0</v>
      </c>
      <c r="AC744" s="681">
        <v>0</v>
      </c>
      <c r="AD744" s="149">
        <f t="shared" si="82"/>
        <v>0</v>
      </c>
      <c r="AE744" s="147">
        <f>_xlfn.XLOOKUP($T744,'FY25 Fringe Rates'!$X$6:$X$15,'FY25 Fringe Rates'!$Y$6:$Y$15,0,0,1)</f>
        <v>0</v>
      </c>
      <c r="AF744" s="150">
        <f t="shared" si="77"/>
        <v>0</v>
      </c>
      <c r="AG744" s="136">
        <v>0</v>
      </c>
      <c r="AH744" s="149">
        <f t="shared" si="83"/>
        <v>0</v>
      </c>
      <c r="AI744" s="151">
        <f t="shared" si="78"/>
        <v>0</v>
      </c>
      <c r="AJ744" s="32"/>
    </row>
    <row r="745" spans="1:36">
      <c r="A745" s="145" t="str">
        <f t="shared" si="79"/>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02"/>
      <c r="H745" s="303" t="str">
        <f>IF($G745="","-",_xlfn.XLOOKUP($G745,Appr.Meta!$A:$A,Appr.Meta!$D:$D,"-",0,1))</f>
        <v>-</v>
      </c>
      <c r="I745" s="302"/>
      <c r="J745" s="303" t="str">
        <f>IF($I745="","-",_xlfn.XLOOKUP($I745,'CC.Meta'!$A:$A,'CC.Meta'!$D:$D,"-",0,1))</f>
        <v>-</v>
      </c>
      <c r="K745" s="306" t="str">
        <f t="shared" si="80"/>
        <v>--</v>
      </c>
      <c r="L745" s="302"/>
      <c r="M745" s="133"/>
      <c r="N745" s="234"/>
      <c r="O745" s="146" t="str">
        <f>IF($N745="","-",_xlfn.XLOOKUP($N745,'FY25 Gold Book'!$A:$A,'FY25 Gold Book'!$B:$B,"-",0,1))</f>
        <v>-</v>
      </c>
      <c r="P745" s="444" t="str">
        <f>IF($N745="","-",_xlfn.XLOOKUP($N745,'FY25 Gold Book'!$A:$A,'FY25 Gold Book'!$C:$C,"-",0,1))</f>
        <v>-</v>
      </c>
      <c r="Q745" s="146" t="str">
        <f>IF($N745="","-",_xlfn.XLOOKUP($N745,'FY25 Gold Book'!$A:$A,'FY25 Gold Book'!$D:$D,"-",0,1))</f>
        <v>-</v>
      </c>
      <c r="R745" s="52"/>
      <c r="S745" s="465" t="str" cm="1">
        <f t="array" ref="S745">IFERROR(
_xlfn.IFS(
$I745=600010,"36th District Judges (CC 600010)",
$I745=600014,"36th District Staff (CC 600014)",
$I745&lt;&gt;0,_xlfn.XLOOKUP($N745,'FY25 Gold Book'!$A:$A,'FY25 Gold Book'!$F:$F,"-",0,1)),
"-")</f>
        <v>-</v>
      </c>
      <c r="T745" s="465" t="str" cm="1">
        <f t="array" ref="T745">IFERROR(
_xlfn.IFS(
OR($R745="TASS",$R745="Seasonal"),"TASS / Part-Time (FICA Only)",
$A745=13,"BSEED",
$A745=20,"DDoT",
OR($A745=48,$A745=49),"DWSD",
$A745=72,"Library",
$I745=600010,"36th District Judges",
$I745=600014,"36th District Staff",
$N745&lt;&gt;0,_xlfn.XLOOKUP($N745,'FY25 Gold Book'!$A:$A,'FY25 Gold Book'!$H:$H,"-",0,1)),
"-")</f>
        <v>-</v>
      </c>
      <c r="U745" s="678"/>
      <c r="V745" s="679"/>
      <c r="W745" s="677"/>
      <c r="X745" s="134"/>
      <c r="Y745" s="135"/>
      <c r="Z745" s="147">
        <f>_xlfn.XLOOKUP($N745,'FY25 Gold Book'!$A:$A,'FY25 Gold Book'!$E:$E,0,0,1)</f>
        <v>0</v>
      </c>
      <c r="AA745" s="680">
        <f>_xlfn.XLOOKUP($N745,'FY25 Gold Book'!$A:$A,'FY25 Gold Book'!$G:$G,0,0,1)</f>
        <v>0</v>
      </c>
      <c r="AB745" s="148">
        <f t="shared" si="81"/>
        <v>0</v>
      </c>
      <c r="AC745" s="681">
        <v>0</v>
      </c>
      <c r="AD745" s="149">
        <f t="shared" si="82"/>
        <v>0</v>
      </c>
      <c r="AE745" s="147">
        <f>_xlfn.XLOOKUP($T745,'FY25 Fringe Rates'!$X$6:$X$15,'FY25 Fringe Rates'!$Y$6:$Y$15,0,0,1)</f>
        <v>0</v>
      </c>
      <c r="AF745" s="150">
        <f t="shared" si="77"/>
        <v>0</v>
      </c>
      <c r="AG745" s="136">
        <v>0</v>
      </c>
      <c r="AH745" s="149">
        <f t="shared" si="83"/>
        <v>0</v>
      </c>
      <c r="AI745" s="151">
        <f t="shared" si="78"/>
        <v>0</v>
      </c>
      <c r="AJ745" s="32"/>
    </row>
    <row r="746" spans="1:36">
      <c r="A746" s="145" t="str">
        <f t="shared" si="79"/>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02"/>
      <c r="H746" s="303" t="str">
        <f>IF($G746="","-",_xlfn.XLOOKUP($G746,Appr.Meta!$A:$A,Appr.Meta!$D:$D,"-",0,1))</f>
        <v>-</v>
      </c>
      <c r="I746" s="302"/>
      <c r="J746" s="303" t="str">
        <f>IF($I746="","-",_xlfn.XLOOKUP($I746,'CC.Meta'!$A:$A,'CC.Meta'!$D:$D,"-",0,1))</f>
        <v>-</v>
      </c>
      <c r="K746" s="306" t="str">
        <f t="shared" si="80"/>
        <v>--</v>
      </c>
      <c r="L746" s="302"/>
      <c r="M746" s="133"/>
      <c r="N746" s="234"/>
      <c r="O746" s="146" t="str">
        <f>IF($N746="","-",_xlfn.XLOOKUP($N746,'FY25 Gold Book'!$A:$A,'FY25 Gold Book'!$B:$B,"-",0,1))</f>
        <v>-</v>
      </c>
      <c r="P746" s="444" t="str">
        <f>IF($N746="","-",_xlfn.XLOOKUP($N746,'FY25 Gold Book'!$A:$A,'FY25 Gold Book'!$C:$C,"-",0,1))</f>
        <v>-</v>
      </c>
      <c r="Q746" s="146" t="str">
        <f>IF($N746="","-",_xlfn.XLOOKUP($N746,'FY25 Gold Book'!$A:$A,'FY25 Gold Book'!$D:$D,"-",0,1))</f>
        <v>-</v>
      </c>
      <c r="R746" s="52"/>
      <c r="S746" s="465" t="str" cm="1">
        <f t="array" ref="S746">IFERROR(
_xlfn.IFS(
$I746=600010,"36th District Judges (CC 600010)",
$I746=600014,"36th District Staff (CC 600014)",
$I746&lt;&gt;0,_xlfn.XLOOKUP($N746,'FY25 Gold Book'!$A:$A,'FY25 Gold Book'!$F:$F,"-",0,1)),
"-")</f>
        <v>-</v>
      </c>
      <c r="T746" s="465" t="str" cm="1">
        <f t="array" ref="T746">IFERROR(
_xlfn.IFS(
OR($R746="TASS",$R746="Seasonal"),"TASS / Part-Time (FICA Only)",
$A746=13,"BSEED",
$A746=20,"DDoT",
OR($A746=48,$A746=49),"DWSD",
$A746=72,"Library",
$I746=600010,"36th District Judges",
$I746=600014,"36th District Staff",
$N746&lt;&gt;0,_xlfn.XLOOKUP($N746,'FY25 Gold Book'!$A:$A,'FY25 Gold Book'!$H:$H,"-",0,1)),
"-")</f>
        <v>-</v>
      </c>
      <c r="U746" s="678"/>
      <c r="V746" s="679"/>
      <c r="W746" s="677"/>
      <c r="X746" s="134"/>
      <c r="Y746" s="135"/>
      <c r="Z746" s="147">
        <f>_xlfn.XLOOKUP($N746,'FY25 Gold Book'!$A:$A,'FY25 Gold Book'!$E:$E,0,0,1)</f>
        <v>0</v>
      </c>
      <c r="AA746" s="680">
        <f>_xlfn.XLOOKUP($N746,'FY25 Gold Book'!$A:$A,'FY25 Gold Book'!$G:$G,0,0,1)</f>
        <v>0</v>
      </c>
      <c r="AB746" s="148">
        <f t="shared" si="81"/>
        <v>0</v>
      </c>
      <c r="AC746" s="681">
        <v>0</v>
      </c>
      <c r="AD746" s="149">
        <f t="shared" si="82"/>
        <v>0</v>
      </c>
      <c r="AE746" s="147">
        <f>_xlfn.XLOOKUP($T746,'FY25 Fringe Rates'!$X$6:$X$15,'FY25 Fringe Rates'!$Y$6:$Y$15,0,0,1)</f>
        <v>0</v>
      </c>
      <c r="AF746" s="150">
        <f t="shared" si="77"/>
        <v>0</v>
      </c>
      <c r="AG746" s="136">
        <v>0</v>
      </c>
      <c r="AH746" s="149">
        <f t="shared" si="83"/>
        <v>0</v>
      </c>
      <c r="AI746" s="151">
        <f t="shared" si="78"/>
        <v>0</v>
      </c>
      <c r="AJ746" s="32"/>
    </row>
    <row r="747" spans="1:36">
      <c r="A747" s="145" t="str">
        <f t="shared" si="79"/>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02"/>
      <c r="H747" s="303" t="str">
        <f>IF($G747="","-",_xlfn.XLOOKUP($G747,Appr.Meta!$A:$A,Appr.Meta!$D:$D,"-",0,1))</f>
        <v>-</v>
      </c>
      <c r="I747" s="302"/>
      <c r="J747" s="303" t="str">
        <f>IF($I747="","-",_xlfn.XLOOKUP($I747,'CC.Meta'!$A:$A,'CC.Meta'!$D:$D,"-",0,1))</f>
        <v>-</v>
      </c>
      <c r="K747" s="306" t="str">
        <f t="shared" si="80"/>
        <v>--</v>
      </c>
      <c r="L747" s="302"/>
      <c r="M747" s="133"/>
      <c r="N747" s="234"/>
      <c r="O747" s="146" t="str">
        <f>IF($N747="","-",_xlfn.XLOOKUP($N747,'FY25 Gold Book'!$A:$A,'FY25 Gold Book'!$B:$B,"-",0,1))</f>
        <v>-</v>
      </c>
      <c r="P747" s="444" t="str">
        <f>IF($N747="","-",_xlfn.XLOOKUP($N747,'FY25 Gold Book'!$A:$A,'FY25 Gold Book'!$C:$C,"-",0,1))</f>
        <v>-</v>
      </c>
      <c r="Q747" s="146" t="str">
        <f>IF($N747="","-",_xlfn.XLOOKUP($N747,'FY25 Gold Book'!$A:$A,'FY25 Gold Book'!$D:$D,"-",0,1))</f>
        <v>-</v>
      </c>
      <c r="R747" s="52"/>
      <c r="S747" s="465" t="str" cm="1">
        <f t="array" ref="S747">IFERROR(
_xlfn.IFS(
$I747=600010,"36th District Judges (CC 600010)",
$I747=600014,"36th District Staff (CC 600014)",
$I747&lt;&gt;0,_xlfn.XLOOKUP($N747,'FY25 Gold Book'!$A:$A,'FY25 Gold Book'!$F:$F,"-",0,1)),
"-")</f>
        <v>-</v>
      </c>
      <c r="T747" s="465" t="str" cm="1">
        <f t="array" ref="T747">IFERROR(
_xlfn.IFS(
OR($R747="TASS",$R747="Seasonal"),"TASS / Part-Time (FICA Only)",
$A747=13,"BSEED",
$A747=20,"DDoT",
OR($A747=48,$A747=49),"DWSD",
$A747=72,"Library",
$I747=600010,"36th District Judges",
$I747=600014,"36th District Staff",
$N747&lt;&gt;0,_xlfn.XLOOKUP($N747,'FY25 Gold Book'!$A:$A,'FY25 Gold Book'!$H:$H,"-",0,1)),
"-")</f>
        <v>-</v>
      </c>
      <c r="U747" s="678"/>
      <c r="V747" s="679"/>
      <c r="W747" s="677"/>
      <c r="X747" s="134"/>
      <c r="Y747" s="135"/>
      <c r="Z747" s="147">
        <f>_xlfn.XLOOKUP($N747,'FY25 Gold Book'!$A:$A,'FY25 Gold Book'!$E:$E,0,0,1)</f>
        <v>0</v>
      </c>
      <c r="AA747" s="680">
        <f>_xlfn.XLOOKUP($N747,'FY25 Gold Book'!$A:$A,'FY25 Gold Book'!$G:$G,0,0,1)</f>
        <v>0</v>
      </c>
      <c r="AB747" s="148">
        <f t="shared" si="81"/>
        <v>0</v>
      </c>
      <c r="AC747" s="681">
        <v>0</v>
      </c>
      <c r="AD747" s="149">
        <f t="shared" si="82"/>
        <v>0</v>
      </c>
      <c r="AE747" s="147">
        <f>_xlfn.XLOOKUP($T747,'FY25 Fringe Rates'!$X$6:$X$15,'FY25 Fringe Rates'!$Y$6:$Y$15,0,0,1)</f>
        <v>0</v>
      </c>
      <c r="AF747" s="150">
        <f t="shared" si="77"/>
        <v>0</v>
      </c>
      <c r="AG747" s="136">
        <v>0</v>
      </c>
      <c r="AH747" s="149">
        <f t="shared" si="83"/>
        <v>0</v>
      </c>
      <c r="AI747" s="151">
        <f t="shared" si="78"/>
        <v>0</v>
      </c>
      <c r="AJ747" s="32"/>
    </row>
    <row r="748" spans="1:36">
      <c r="A748" s="145" t="str">
        <f t="shared" si="79"/>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02"/>
      <c r="H748" s="303" t="str">
        <f>IF($G748="","-",_xlfn.XLOOKUP($G748,Appr.Meta!$A:$A,Appr.Meta!$D:$D,"-",0,1))</f>
        <v>-</v>
      </c>
      <c r="I748" s="302"/>
      <c r="J748" s="303" t="str">
        <f>IF($I748="","-",_xlfn.XLOOKUP($I748,'CC.Meta'!$A:$A,'CC.Meta'!$D:$D,"-",0,1))</f>
        <v>-</v>
      </c>
      <c r="K748" s="306" t="str">
        <f t="shared" si="80"/>
        <v>--</v>
      </c>
      <c r="L748" s="302"/>
      <c r="M748" s="133"/>
      <c r="N748" s="234"/>
      <c r="O748" s="146" t="str">
        <f>IF($N748="","-",_xlfn.XLOOKUP($N748,'FY25 Gold Book'!$A:$A,'FY25 Gold Book'!$B:$B,"-",0,1))</f>
        <v>-</v>
      </c>
      <c r="P748" s="444" t="str">
        <f>IF($N748="","-",_xlfn.XLOOKUP($N748,'FY25 Gold Book'!$A:$A,'FY25 Gold Book'!$C:$C,"-",0,1))</f>
        <v>-</v>
      </c>
      <c r="Q748" s="146" t="str">
        <f>IF($N748="","-",_xlfn.XLOOKUP($N748,'FY25 Gold Book'!$A:$A,'FY25 Gold Book'!$D:$D,"-",0,1))</f>
        <v>-</v>
      </c>
      <c r="R748" s="52"/>
      <c r="S748" s="465" t="str" cm="1">
        <f t="array" ref="S748">IFERROR(
_xlfn.IFS(
$I748=600010,"36th District Judges (CC 600010)",
$I748=600014,"36th District Staff (CC 600014)",
$I748&lt;&gt;0,_xlfn.XLOOKUP($N748,'FY25 Gold Book'!$A:$A,'FY25 Gold Book'!$F:$F,"-",0,1)),
"-")</f>
        <v>-</v>
      </c>
      <c r="T748" s="465" t="str" cm="1">
        <f t="array" ref="T748">IFERROR(
_xlfn.IFS(
OR($R748="TASS",$R748="Seasonal"),"TASS / Part-Time (FICA Only)",
$A748=13,"BSEED",
$A748=20,"DDoT",
OR($A748=48,$A748=49),"DWSD",
$A748=72,"Library",
$I748=600010,"36th District Judges",
$I748=600014,"36th District Staff",
$N748&lt;&gt;0,_xlfn.XLOOKUP($N748,'FY25 Gold Book'!$A:$A,'FY25 Gold Book'!$H:$H,"-",0,1)),
"-")</f>
        <v>-</v>
      </c>
      <c r="U748" s="678"/>
      <c r="V748" s="679"/>
      <c r="W748" s="677"/>
      <c r="X748" s="134"/>
      <c r="Y748" s="135"/>
      <c r="Z748" s="147">
        <f>_xlfn.XLOOKUP($N748,'FY25 Gold Book'!$A:$A,'FY25 Gold Book'!$E:$E,0,0,1)</f>
        <v>0</v>
      </c>
      <c r="AA748" s="680">
        <f>_xlfn.XLOOKUP($N748,'FY25 Gold Book'!$A:$A,'FY25 Gold Book'!$G:$G,0,0,1)</f>
        <v>0</v>
      </c>
      <c r="AB748" s="148">
        <f t="shared" si="81"/>
        <v>0</v>
      </c>
      <c r="AC748" s="681">
        <v>0</v>
      </c>
      <c r="AD748" s="149">
        <f t="shared" si="82"/>
        <v>0</v>
      </c>
      <c r="AE748" s="147">
        <f>_xlfn.XLOOKUP($T748,'FY25 Fringe Rates'!$X$6:$X$15,'FY25 Fringe Rates'!$Y$6:$Y$15,0,0,1)</f>
        <v>0</v>
      </c>
      <c r="AF748" s="150">
        <f t="shared" si="77"/>
        <v>0</v>
      </c>
      <c r="AG748" s="136">
        <v>0</v>
      </c>
      <c r="AH748" s="149">
        <f t="shared" si="83"/>
        <v>0</v>
      </c>
      <c r="AI748" s="151">
        <f t="shared" si="78"/>
        <v>0</v>
      </c>
      <c r="AJ748" s="32"/>
    </row>
    <row r="749" spans="1:36">
      <c r="A749" s="145" t="str">
        <f t="shared" si="79"/>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02"/>
      <c r="H749" s="303" t="str">
        <f>IF($G749="","-",_xlfn.XLOOKUP($G749,Appr.Meta!$A:$A,Appr.Meta!$D:$D,"-",0,1))</f>
        <v>-</v>
      </c>
      <c r="I749" s="302"/>
      <c r="J749" s="303" t="str">
        <f>IF($I749="","-",_xlfn.XLOOKUP($I749,'CC.Meta'!$A:$A,'CC.Meta'!$D:$D,"-",0,1))</f>
        <v>-</v>
      </c>
      <c r="K749" s="306" t="str">
        <f t="shared" si="80"/>
        <v>--</v>
      </c>
      <c r="L749" s="302"/>
      <c r="M749" s="133"/>
      <c r="N749" s="234"/>
      <c r="O749" s="146" t="str">
        <f>IF($N749="","-",_xlfn.XLOOKUP($N749,'FY25 Gold Book'!$A:$A,'FY25 Gold Book'!$B:$B,"-",0,1))</f>
        <v>-</v>
      </c>
      <c r="P749" s="444" t="str">
        <f>IF($N749="","-",_xlfn.XLOOKUP($N749,'FY25 Gold Book'!$A:$A,'FY25 Gold Book'!$C:$C,"-",0,1))</f>
        <v>-</v>
      </c>
      <c r="Q749" s="146" t="str">
        <f>IF($N749="","-",_xlfn.XLOOKUP($N749,'FY25 Gold Book'!$A:$A,'FY25 Gold Book'!$D:$D,"-",0,1))</f>
        <v>-</v>
      </c>
      <c r="R749" s="52"/>
      <c r="S749" s="465" t="str" cm="1">
        <f t="array" ref="S749">IFERROR(
_xlfn.IFS(
$I749=600010,"36th District Judges (CC 600010)",
$I749=600014,"36th District Staff (CC 600014)",
$I749&lt;&gt;0,_xlfn.XLOOKUP($N749,'FY25 Gold Book'!$A:$A,'FY25 Gold Book'!$F:$F,"-",0,1)),
"-")</f>
        <v>-</v>
      </c>
      <c r="T749" s="465" t="str" cm="1">
        <f t="array" ref="T749">IFERROR(
_xlfn.IFS(
OR($R749="TASS",$R749="Seasonal"),"TASS / Part-Time (FICA Only)",
$A749=13,"BSEED",
$A749=20,"DDoT",
OR($A749=48,$A749=49),"DWSD",
$A749=72,"Library",
$I749=600010,"36th District Judges",
$I749=600014,"36th District Staff",
$N749&lt;&gt;0,_xlfn.XLOOKUP($N749,'FY25 Gold Book'!$A:$A,'FY25 Gold Book'!$H:$H,"-",0,1)),
"-")</f>
        <v>-</v>
      </c>
      <c r="U749" s="678"/>
      <c r="V749" s="679"/>
      <c r="W749" s="677"/>
      <c r="X749" s="134"/>
      <c r="Y749" s="135"/>
      <c r="Z749" s="147">
        <f>_xlfn.XLOOKUP($N749,'FY25 Gold Book'!$A:$A,'FY25 Gold Book'!$E:$E,0,0,1)</f>
        <v>0</v>
      </c>
      <c r="AA749" s="680">
        <f>_xlfn.XLOOKUP($N749,'FY25 Gold Book'!$A:$A,'FY25 Gold Book'!$G:$G,0,0,1)</f>
        <v>0</v>
      </c>
      <c r="AB749" s="148">
        <f t="shared" si="81"/>
        <v>0</v>
      </c>
      <c r="AC749" s="681">
        <v>0</v>
      </c>
      <c r="AD749" s="149">
        <f t="shared" si="82"/>
        <v>0</v>
      </c>
      <c r="AE749" s="147">
        <f>_xlfn.XLOOKUP($T749,'FY25 Fringe Rates'!$X$6:$X$15,'FY25 Fringe Rates'!$Y$6:$Y$15,0,0,1)</f>
        <v>0</v>
      </c>
      <c r="AF749" s="150">
        <f t="shared" si="77"/>
        <v>0</v>
      </c>
      <c r="AG749" s="136">
        <v>0</v>
      </c>
      <c r="AH749" s="149">
        <f t="shared" si="83"/>
        <v>0</v>
      </c>
      <c r="AI749" s="151">
        <f t="shared" si="78"/>
        <v>0</v>
      </c>
      <c r="AJ749" s="32"/>
    </row>
    <row r="750" spans="1:36">
      <c r="A750" s="145" t="str">
        <f t="shared" si="79"/>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02"/>
      <c r="H750" s="303" t="str">
        <f>IF($G750="","-",_xlfn.XLOOKUP($G750,Appr.Meta!$A:$A,Appr.Meta!$D:$D,"-",0,1))</f>
        <v>-</v>
      </c>
      <c r="I750" s="302"/>
      <c r="J750" s="303" t="str">
        <f>IF($I750="","-",_xlfn.XLOOKUP($I750,'CC.Meta'!$A:$A,'CC.Meta'!$D:$D,"-",0,1))</f>
        <v>-</v>
      </c>
      <c r="K750" s="306" t="str">
        <f t="shared" si="80"/>
        <v>--</v>
      </c>
      <c r="L750" s="302"/>
      <c r="M750" s="133"/>
      <c r="N750" s="234"/>
      <c r="O750" s="146" t="str">
        <f>IF($N750="","-",_xlfn.XLOOKUP($N750,'FY25 Gold Book'!$A:$A,'FY25 Gold Book'!$B:$B,"-",0,1))</f>
        <v>-</v>
      </c>
      <c r="P750" s="444" t="str">
        <f>IF($N750="","-",_xlfn.XLOOKUP($N750,'FY25 Gold Book'!$A:$A,'FY25 Gold Book'!$C:$C,"-",0,1))</f>
        <v>-</v>
      </c>
      <c r="Q750" s="146" t="str">
        <f>IF($N750="","-",_xlfn.XLOOKUP($N750,'FY25 Gold Book'!$A:$A,'FY25 Gold Book'!$D:$D,"-",0,1))</f>
        <v>-</v>
      </c>
      <c r="R750" s="52"/>
      <c r="S750" s="465" t="str" cm="1">
        <f t="array" ref="S750">IFERROR(
_xlfn.IFS(
$I750=600010,"36th District Judges (CC 600010)",
$I750=600014,"36th District Staff (CC 600014)",
$I750&lt;&gt;0,_xlfn.XLOOKUP($N750,'FY25 Gold Book'!$A:$A,'FY25 Gold Book'!$F:$F,"-",0,1)),
"-")</f>
        <v>-</v>
      </c>
      <c r="T750" s="465" t="str" cm="1">
        <f t="array" ref="T750">IFERROR(
_xlfn.IFS(
OR($R750="TASS",$R750="Seasonal"),"TASS / Part-Time (FICA Only)",
$A750=13,"BSEED",
$A750=20,"DDoT",
OR($A750=48,$A750=49),"DWSD",
$A750=72,"Library",
$I750=600010,"36th District Judges",
$I750=600014,"36th District Staff",
$N750&lt;&gt;0,_xlfn.XLOOKUP($N750,'FY25 Gold Book'!$A:$A,'FY25 Gold Book'!$H:$H,"-",0,1)),
"-")</f>
        <v>-</v>
      </c>
      <c r="U750" s="678"/>
      <c r="V750" s="679"/>
      <c r="W750" s="677"/>
      <c r="X750" s="134"/>
      <c r="Y750" s="135"/>
      <c r="Z750" s="147">
        <f>_xlfn.XLOOKUP($N750,'FY25 Gold Book'!$A:$A,'FY25 Gold Book'!$E:$E,0,0,1)</f>
        <v>0</v>
      </c>
      <c r="AA750" s="680">
        <f>_xlfn.XLOOKUP($N750,'FY25 Gold Book'!$A:$A,'FY25 Gold Book'!$G:$G,0,0,1)</f>
        <v>0</v>
      </c>
      <c r="AB750" s="148">
        <f t="shared" si="81"/>
        <v>0</v>
      </c>
      <c r="AC750" s="681">
        <v>0</v>
      </c>
      <c r="AD750" s="149">
        <f t="shared" si="82"/>
        <v>0</v>
      </c>
      <c r="AE750" s="147">
        <f>_xlfn.XLOOKUP($T750,'FY25 Fringe Rates'!$X$6:$X$15,'FY25 Fringe Rates'!$Y$6:$Y$15,0,0,1)</f>
        <v>0</v>
      </c>
      <c r="AF750" s="150">
        <f t="shared" si="77"/>
        <v>0</v>
      </c>
      <c r="AG750" s="136">
        <v>0</v>
      </c>
      <c r="AH750" s="149">
        <f t="shared" si="83"/>
        <v>0</v>
      </c>
      <c r="AI750" s="151">
        <f t="shared" si="78"/>
        <v>0</v>
      </c>
      <c r="AJ750" s="32"/>
    </row>
    <row r="751" spans="1:36">
      <c r="A751" s="145" t="str">
        <f t="shared" si="79"/>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02"/>
      <c r="H751" s="303" t="str">
        <f>IF($G751="","-",_xlfn.XLOOKUP($G751,Appr.Meta!$A:$A,Appr.Meta!$D:$D,"-",0,1))</f>
        <v>-</v>
      </c>
      <c r="I751" s="302"/>
      <c r="J751" s="303" t="str">
        <f>IF($I751="","-",_xlfn.XLOOKUP($I751,'CC.Meta'!$A:$A,'CC.Meta'!$D:$D,"-",0,1))</f>
        <v>-</v>
      </c>
      <c r="K751" s="306" t="str">
        <f t="shared" si="80"/>
        <v>--</v>
      </c>
      <c r="L751" s="302"/>
      <c r="M751" s="133"/>
      <c r="N751" s="234"/>
      <c r="O751" s="146" t="str">
        <f>IF($N751="","-",_xlfn.XLOOKUP($N751,'FY25 Gold Book'!$A:$A,'FY25 Gold Book'!$B:$B,"-",0,1))</f>
        <v>-</v>
      </c>
      <c r="P751" s="444" t="str">
        <f>IF($N751="","-",_xlfn.XLOOKUP($N751,'FY25 Gold Book'!$A:$A,'FY25 Gold Book'!$C:$C,"-",0,1))</f>
        <v>-</v>
      </c>
      <c r="Q751" s="146" t="str">
        <f>IF($N751="","-",_xlfn.XLOOKUP($N751,'FY25 Gold Book'!$A:$A,'FY25 Gold Book'!$D:$D,"-",0,1))</f>
        <v>-</v>
      </c>
      <c r="R751" s="52"/>
      <c r="S751" s="465" t="str" cm="1">
        <f t="array" ref="S751">IFERROR(
_xlfn.IFS(
$I751=600010,"36th District Judges (CC 600010)",
$I751=600014,"36th District Staff (CC 600014)",
$I751&lt;&gt;0,_xlfn.XLOOKUP($N751,'FY25 Gold Book'!$A:$A,'FY25 Gold Book'!$F:$F,"-",0,1)),
"-")</f>
        <v>-</v>
      </c>
      <c r="T751" s="465" t="str" cm="1">
        <f t="array" ref="T751">IFERROR(
_xlfn.IFS(
OR($R751="TASS",$R751="Seasonal"),"TASS / Part-Time (FICA Only)",
$A751=13,"BSEED",
$A751=20,"DDoT",
OR($A751=48,$A751=49),"DWSD",
$A751=72,"Library",
$I751=600010,"36th District Judges",
$I751=600014,"36th District Staff",
$N751&lt;&gt;0,_xlfn.XLOOKUP($N751,'FY25 Gold Book'!$A:$A,'FY25 Gold Book'!$H:$H,"-",0,1)),
"-")</f>
        <v>-</v>
      </c>
      <c r="U751" s="678"/>
      <c r="V751" s="679"/>
      <c r="W751" s="677"/>
      <c r="X751" s="134"/>
      <c r="Y751" s="135"/>
      <c r="Z751" s="147">
        <f>_xlfn.XLOOKUP($N751,'FY25 Gold Book'!$A:$A,'FY25 Gold Book'!$E:$E,0,0,1)</f>
        <v>0</v>
      </c>
      <c r="AA751" s="680">
        <f>_xlfn.XLOOKUP($N751,'FY25 Gold Book'!$A:$A,'FY25 Gold Book'!$G:$G,0,0,1)</f>
        <v>0</v>
      </c>
      <c r="AB751" s="148">
        <f t="shared" si="81"/>
        <v>0</v>
      </c>
      <c r="AC751" s="681">
        <v>0</v>
      </c>
      <c r="AD751" s="149">
        <f t="shared" si="82"/>
        <v>0</v>
      </c>
      <c r="AE751" s="147">
        <f>_xlfn.XLOOKUP($T751,'FY25 Fringe Rates'!$X$6:$X$15,'FY25 Fringe Rates'!$Y$6:$Y$15,0,0,1)</f>
        <v>0</v>
      </c>
      <c r="AF751" s="150">
        <f t="shared" si="77"/>
        <v>0</v>
      </c>
      <c r="AG751" s="136">
        <v>0</v>
      </c>
      <c r="AH751" s="149">
        <f t="shared" si="83"/>
        <v>0</v>
      </c>
      <c r="AI751" s="151">
        <f t="shared" si="78"/>
        <v>0</v>
      </c>
      <c r="AJ751" s="32"/>
    </row>
    <row r="752" spans="1:36">
      <c r="A752" s="145" t="str">
        <f t="shared" si="79"/>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02"/>
      <c r="H752" s="303" t="str">
        <f>IF($G752="","-",_xlfn.XLOOKUP($G752,Appr.Meta!$A:$A,Appr.Meta!$D:$D,"-",0,1))</f>
        <v>-</v>
      </c>
      <c r="I752" s="302"/>
      <c r="J752" s="303" t="str">
        <f>IF($I752="","-",_xlfn.XLOOKUP($I752,'CC.Meta'!$A:$A,'CC.Meta'!$D:$D,"-",0,1))</f>
        <v>-</v>
      </c>
      <c r="K752" s="306" t="str">
        <f t="shared" si="80"/>
        <v>--</v>
      </c>
      <c r="L752" s="302"/>
      <c r="M752" s="133"/>
      <c r="N752" s="234"/>
      <c r="O752" s="146" t="str">
        <f>IF($N752="","-",_xlfn.XLOOKUP($N752,'FY25 Gold Book'!$A:$A,'FY25 Gold Book'!$B:$B,"-",0,1))</f>
        <v>-</v>
      </c>
      <c r="P752" s="444" t="str">
        <f>IF($N752="","-",_xlfn.XLOOKUP($N752,'FY25 Gold Book'!$A:$A,'FY25 Gold Book'!$C:$C,"-",0,1))</f>
        <v>-</v>
      </c>
      <c r="Q752" s="146" t="str">
        <f>IF($N752="","-",_xlfn.XLOOKUP($N752,'FY25 Gold Book'!$A:$A,'FY25 Gold Book'!$D:$D,"-",0,1))</f>
        <v>-</v>
      </c>
      <c r="R752" s="52"/>
      <c r="S752" s="465" t="str" cm="1">
        <f t="array" ref="S752">IFERROR(
_xlfn.IFS(
$I752=600010,"36th District Judges (CC 600010)",
$I752=600014,"36th District Staff (CC 600014)",
$I752&lt;&gt;0,_xlfn.XLOOKUP($N752,'FY25 Gold Book'!$A:$A,'FY25 Gold Book'!$F:$F,"-",0,1)),
"-")</f>
        <v>-</v>
      </c>
      <c r="T752" s="465" t="str" cm="1">
        <f t="array" ref="T752">IFERROR(
_xlfn.IFS(
OR($R752="TASS",$R752="Seasonal"),"TASS / Part-Time (FICA Only)",
$A752=13,"BSEED",
$A752=20,"DDoT",
OR($A752=48,$A752=49),"DWSD",
$A752=72,"Library",
$I752=600010,"36th District Judges",
$I752=600014,"36th District Staff",
$N752&lt;&gt;0,_xlfn.XLOOKUP($N752,'FY25 Gold Book'!$A:$A,'FY25 Gold Book'!$H:$H,"-",0,1)),
"-")</f>
        <v>-</v>
      </c>
      <c r="U752" s="678"/>
      <c r="V752" s="679"/>
      <c r="W752" s="677"/>
      <c r="X752" s="134"/>
      <c r="Y752" s="135"/>
      <c r="Z752" s="147">
        <f>_xlfn.XLOOKUP($N752,'FY25 Gold Book'!$A:$A,'FY25 Gold Book'!$E:$E,0,0,1)</f>
        <v>0</v>
      </c>
      <c r="AA752" s="680">
        <f>_xlfn.XLOOKUP($N752,'FY25 Gold Book'!$A:$A,'FY25 Gold Book'!$G:$G,0,0,1)</f>
        <v>0</v>
      </c>
      <c r="AB752" s="148">
        <f t="shared" si="81"/>
        <v>0</v>
      </c>
      <c r="AC752" s="681">
        <v>0</v>
      </c>
      <c r="AD752" s="149">
        <f t="shared" si="82"/>
        <v>0</v>
      </c>
      <c r="AE752" s="147">
        <f>_xlfn.XLOOKUP($T752,'FY25 Fringe Rates'!$X$6:$X$15,'FY25 Fringe Rates'!$Y$6:$Y$15,0,0,1)</f>
        <v>0</v>
      </c>
      <c r="AF752" s="150">
        <f t="shared" si="77"/>
        <v>0</v>
      </c>
      <c r="AG752" s="136">
        <v>0</v>
      </c>
      <c r="AH752" s="149">
        <f t="shared" si="83"/>
        <v>0</v>
      </c>
      <c r="AI752" s="151">
        <f t="shared" si="78"/>
        <v>0</v>
      </c>
      <c r="AJ752" s="32"/>
    </row>
    <row r="753" spans="1:36">
      <c r="A753" s="145" t="str">
        <f t="shared" si="79"/>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02"/>
      <c r="H753" s="303" t="str">
        <f>IF($G753="","-",_xlfn.XLOOKUP($G753,Appr.Meta!$A:$A,Appr.Meta!$D:$D,"-",0,1))</f>
        <v>-</v>
      </c>
      <c r="I753" s="302"/>
      <c r="J753" s="303" t="str">
        <f>IF($I753="","-",_xlfn.XLOOKUP($I753,'CC.Meta'!$A:$A,'CC.Meta'!$D:$D,"-",0,1))</f>
        <v>-</v>
      </c>
      <c r="K753" s="306" t="str">
        <f t="shared" si="80"/>
        <v>--</v>
      </c>
      <c r="L753" s="302"/>
      <c r="M753" s="133"/>
      <c r="N753" s="234"/>
      <c r="O753" s="146" t="str">
        <f>IF($N753="","-",_xlfn.XLOOKUP($N753,'FY25 Gold Book'!$A:$A,'FY25 Gold Book'!$B:$B,"-",0,1))</f>
        <v>-</v>
      </c>
      <c r="P753" s="444" t="str">
        <f>IF($N753="","-",_xlfn.XLOOKUP($N753,'FY25 Gold Book'!$A:$A,'FY25 Gold Book'!$C:$C,"-",0,1))</f>
        <v>-</v>
      </c>
      <c r="Q753" s="146" t="str">
        <f>IF($N753="","-",_xlfn.XLOOKUP($N753,'FY25 Gold Book'!$A:$A,'FY25 Gold Book'!$D:$D,"-",0,1))</f>
        <v>-</v>
      </c>
      <c r="R753" s="52"/>
      <c r="S753" s="465" t="str" cm="1">
        <f t="array" ref="S753">IFERROR(
_xlfn.IFS(
$I753=600010,"36th District Judges (CC 600010)",
$I753=600014,"36th District Staff (CC 600014)",
$I753&lt;&gt;0,_xlfn.XLOOKUP($N753,'FY25 Gold Book'!$A:$A,'FY25 Gold Book'!$F:$F,"-",0,1)),
"-")</f>
        <v>-</v>
      </c>
      <c r="T753" s="465" t="str" cm="1">
        <f t="array" ref="T753">IFERROR(
_xlfn.IFS(
OR($R753="TASS",$R753="Seasonal"),"TASS / Part-Time (FICA Only)",
$A753=13,"BSEED",
$A753=20,"DDoT",
OR($A753=48,$A753=49),"DWSD",
$A753=72,"Library",
$I753=600010,"36th District Judges",
$I753=600014,"36th District Staff",
$N753&lt;&gt;0,_xlfn.XLOOKUP($N753,'FY25 Gold Book'!$A:$A,'FY25 Gold Book'!$H:$H,"-",0,1)),
"-")</f>
        <v>-</v>
      </c>
      <c r="U753" s="678"/>
      <c r="V753" s="679"/>
      <c r="W753" s="677"/>
      <c r="X753" s="134"/>
      <c r="Y753" s="135"/>
      <c r="Z753" s="147">
        <f>_xlfn.XLOOKUP($N753,'FY25 Gold Book'!$A:$A,'FY25 Gold Book'!$E:$E,0,0,1)</f>
        <v>0</v>
      </c>
      <c r="AA753" s="680">
        <f>_xlfn.XLOOKUP($N753,'FY25 Gold Book'!$A:$A,'FY25 Gold Book'!$G:$G,0,0,1)</f>
        <v>0</v>
      </c>
      <c r="AB753" s="148">
        <f t="shared" si="81"/>
        <v>0</v>
      </c>
      <c r="AC753" s="681">
        <v>0</v>
      </c>
      <c r="AD753" s="149">
        <f t="shared" si="82"/>
        <v>0</v>
      </c>
      <c r="AE753" s="147">
        <f>_xlfn.XLOOKUP($T753,'FY25 Fringe Rates'!$X$6:$X$15,'FY25 Fringe Rates'!$Y$6:$Y$15,0,0,1)</f>
        <v>0</v>
      </c>
      <c r="AF753" s="150">
        <f t="shared" si="77"/>
        <v>0</v>
      </c>
      <c r="AG753" s="136">
        <v>0</v>
      </c>
      <c r="AH753" s="149">
        <f t="shared" si="83"/>
        <v>0</v>
      </c>
      <c r="AI753" s="151">
        <f t="shared" si="78"/>
        <v>0</v>
      </c>
      <c r="AJ753" s="32"/>
    </row>
    <row r="754" spans="1:36">
      <c r="A754" s="145" t="str">
        <f t="shared" si="79"/>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02"/>
      <c r="H754" s="303" t="str">
        <f>IF($G754="","-",_xlfn.XLOOKUP($G754,Appr.Meta!$A:$A,Appr.Meta!$D:$D,"-",0,1))</f>
        <v>-</v>
      </c>
      <c r="I754" s="302"/>
      <c r="J754" s="303" t="str">
        <f>IF($I754="","-",_xlfn.XLOOKUP($I754,'CC.Meta'!$A:$A,'CC.Meta'!$D:$D,"-",0,1))</f>
        <v>-</v>
      </c>
      <c r="K754" s="306" t="str">
        <f t="shared" si="80"/>
        <v>--</v>
      </c>
      <c r="L754" s="302"/>
      <c r="M754" s="133"/>
      <c r="N754" s="234"/>
      <c r="O754" s="146" t="str">
        <f>IF($N754="","-",_xlfn.XLOOKUP($N754,'FY25 Gold Book'!$A:$A,'FY25 Gold Book'!$B:$B,"-",0,1))</f>
        <v>-</v>
      </c>
      <c r="P754" s="444" t="str">
        <f>IF($N754="","-",_xlfn.XLOOKUP($N754,'FY25 Gold Book'!$A:$A,'FY25 Gold Book'!$C:$C,"-",0,1))</f>
        <v>-</v>
      </c>
      <c r="Q754" s="146" t="str">
        <f>IF($N754="","-",_xlfn.XLOOKUP($N754,'FY25 Gold Book'!$A:$A,'FY25 Gold Book'!$D:$D,"-",0,1))</f>
        <v>-</v>
      </c>
      <c r="R754" s="52"/>
      <c r="S754" s="465" t="str" cm="1">
        <f t="array" ref="S754">IFERROR(
_xlfn.IFS(
$I754=600010,"36th District Judges (CC 600010)",
$I754=600014,"36th District Staff (CC 600014)",
$I754&lt;&gt;0,_xlfn.XLOOKUP($N754,'FY25 Gold Book'!$A:$A,'FY25 Gold Book'!$F:$F,"-",0,1)),
"-")</f>
        <v>-</v>
      </c>
      <c r="T754" s="465" t="str" cm="1">
        <f t="array" ref="T754">IFERROR(
_xlfn.IFS(
OR($R754="TASS",$R754="Seasonal"),"TASS / Part-Time (FICA Only)",
$A754=13,"BSEED",
$A754=20,"DDoT",
OR($A754=48,$A754=49),"DWSD",
$A754=72,"Library",
$I754=600010,"36th District Judges",
$I754=600014,"36th District Staff",
$N754&lt;&gt;0,_xlfn.XLOOKUP($N754,'FY25 Gold Book'!$A:$A,'FY25 Gold Book'!$H:$H,"-",0,1)),
"-")</f>
        <v>-</v>
      </c>
      <c r="U754" s="678"/>
      <c r="V754" s="679"/>
      <c r="W754" s="677"/>
      <c r="X754" s="134"/>
      <c r="Y754" s="135"/>
      <c r="Z754" s="147">
        <f>_xlfn.XLOOKUP($N754,'FY25 Gold Book'!$A:$A,'FY25 Gold Book'!$E:$E,0,0,1)</f>
        <v>0</v>
      </c>
      <c r="AA754" s="680">
        <f>_xlfn.XLOOKUP($N754,'FY25 Gold Book'!$A:$A,'FY25 Gold Book'!$G:$G,0,0,1)</f>
        <v>0</v>
      </c>
      <c r="AB754" s="148">
        <f t="shared" si="81"/>
        <v>0</v>
      </c>
      <c r="AC754" s="681">
        <v>0</v>
      </c>
      <c r="AD754" s="149">
        <f t="shared" si="82"/>
        <v>0</v>
      </c>
      <c r="AE754" s="147">
        <f>_xlfn.XLOOKUP($T754,'FY25 Fringe Rates'!$X$6:$X$15,'FY25 Fringe Rates'!$Y$6:$Y$15,0,0,1)</f>
        <v>0</v>
      </c>
      <c r="AF754" s="150">
        <f t="shared" si="77"/>
        <v>0</v>
      </c>
      <c r="AG754" s="136">
        <v>0</v>
      </c>
      <c r="AH754" s="149">
        <f t="shared" si="83"/>
        <v>0</v>
      </c>
      <c r="AI754" s="151">
        <f t="shared" si="78"/>
        <v>0</v>
      </c>
      <c r="AJ754" s="32"/>
    </row>
    <row r="755" spans="1:36">
      <c r="A755" s="145" t="str">
        <f t="shared" si="79"/>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02"/>
      <c r="H755" s="303" t="str">
        <f>IF($G755="","-",_xlfn.XLOOKUP($G755,Appr.Meta!$A:$A,Appr.Meta!$D:$D,"-",0,1))</f>
        <v>-</v>
      </c>
      <c r="I755" s="302"/>
      <c r="J755" s="303" t="str">
        <f>IF($I755="","-",_xlfn.XLOOKUP($I755,'CC.Meta'!$A:$A,'CC.Meta'!$D:$D,"-",0,1))</f>
        <v>-</v>
      </c>
      <c r="K755" s="306" t="str">
        <f t="shared" si="80"/>
        <v>--</v>
      </c>
      <c r="L755" s="302"/>
      <c r="M755" s="133"/>
      <c r="N755" s="234"/>
      <c r="O755" s="146" t="str">
        <f>IF($N755="","-",_xlfn.XLOOKUP($N755,'FY25 Gold Book'!$A:$A,'FY25 Gold Book'!$B:$B,"-",0,1))</f>
        <v>-</v>
      </c>
      <c r="P755" s="444" t="str">
        <f>IF($N755="","-",_xlfn.XLOOKUP($N755,'FY25 Gold Book'!$A:$A,'FY25 Gold Book'!$C:$C,"-",0,1))</f>
        <v>-</v>
      </c>
      <c r="Q755" s="146" t="str">
        <f>IF($N755="","-",_xlfn.XLOOKUP($N755,'FY25 Gold Book'!$A:$A,'FY25 Gold Book'!$D:$D,"-",0,1))</f>
        <v>-</v>
      </c>
      <c r="R755" s="52"/>
      <c r="S755" s="465" t="str" cm="1">
        <f t="array" ref="S755">IFERROR(
_xlfn.IFS(
$I755=600010,"36th District Judges (CC 600010)",
$I755=600014,"36th District Staff (CC 600014)",
$I755&lt;&gt;0,_xlfn.XLOOKUP($N755,'FY25 Gold Book'!$A:$A,'FY25 Gold Book'!$F:$F,"-",0,1)),
"-")</f>
        <v>-</v>
      </c>
      <c r="T755" s="465" t="str" cm="1">
        <f t="array" ref="T755">IFERROR(
_xlfn.IFS(
OR($R755="TASS",$R755="Seasonal"),"TASS / Part-Time (FICA Only)",
$A755=13,"BSEED",
$A755=20,"DDoT",
OR($A755=48,$A755=49),"DWSD",
$A755=72,"Library",
$I755=600010,"36th District Judges",
$I755=600014,"36th District Staff",
$N755&lt;&gt;0,_xlfn.XLOOKUP($N755,'FY25 Gold Book'!$A:$A,'FY25 Gold Book'!$H:$H,"-",0,1)),
"-")</f>
        <v>-</v>
      </c>
      <c r="U755" s="678"/>
      <c r="V755" s="679"/>
      <c r="W755" s="677"/>
      <c r="X755" s="134"/>
      <c r="Y755" s="135"/>
      <c r="Z755" s="147">
        <f>_xlfn.XLOOKUP($N755,'FY25 Gold Book'!$A:$A,'FY25 Gold Book'!$E:$E,0,0,1)</f>
        <v>0</v>
      </c>
      <c r="AA755" s="680">
        <f>_xlfn.XLOOKUP($N755,'FY25 Gold Book'!$A:$A,'FY25 Gold Book'!$G:$G,0,0,1)</f>
        <v>0</v>
      </c>
      <c r="AB755" s="148">
        <f t="shared" si="81"/>
        <v>0</v>
      </c>
      <c r="AC755" s="681">
        <v>0</v>
      </c>
      <c r="AD755" s="149">
        <f t="shared" si="82"/>
        <v>0</v>
      </c>
      <c r="AE755" s="147">
        <f>_xlfn.XLOOKUP($T755,'FY25 Fringe Rates'!$X$6:$X$15,'FY25 Fringe Rates'!$Y$6:$Y$15,0,0,1)</f>
        <v>0</v>
      </c>
      <c r="AF755" s="150">
        <f t="shared" si="77"/>
        <v>0</v>
      </c>
      <c r="AG755" s="136">
        <v>0</v>
      </c>
      <c r="AH755" s="149">
        <f t="shared" si="83"/>
        <v>0</v>
      </c>
      <c r="AI755" s="151">
        <f t="shared" si="78"/>
        <v>0</v>
      </c>
      <c r="AJ755" s="32"/>
    </row>
    <row r="756" spans="1:36">
      <c r="A756" s="145" t="str">
        <f t="shared" si="79"/>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02"/>
      <c r="H756" s="303" t="str">
        <f>IF($G756="","-",_xlfn.XLOOKUP($G756,Appr.Meta!$A:$A,Appr.Meta!$D:$D,"-",0,1))</f>
        <v>-</v>
      </c>
      <c r="I756" s="302"/>
      <c r="J756" s="303" t="str">
        <f>IF($I756="","-",_xlfn.XLOOKUP($I756,'CC.Meta'!$A:$A,'CC.Meta'!$D:$D,"-",0,1))</f>
        <v>-</v>
      </c>
      <c r="K756" s="306" t="str">
        <f t="shared" si="80"/>
        <v>--</v>
      </c>
      <c r="L756" s="302"/>
      <c r="M756" s="133"/>
      <c r="N756" s="234"/>
      <c r="O756" s="146" t="str">
        <f>IF($N756="","-",_xlfn.XLOOKUP($N756,'FY25 Gold Book'!$A:$A,'FY25 Gold Book'!$B:$B,"-",0,1))</f>
        <v>-</v>
      </c>
      <c r="P756" s="444" t="str">
        <f>IF($N756="","-",_xlfn.XLOOKUP($N756,'FY25 Gold Book'!$A:$A,'FY25 Gold Book'!$C:$C,"-",0,1))</f>
        <v>-</v>
      </c>
      <c r="Q756" s="146" t="str">
        <f>IF($N756="","-",_xlfn.XLOOKUP($N756,'FY25 Gold Book'!$A:$A,'FY25 Gold Book'!$D:$D,"-",0,1))</f>
        <v>-</v>
      </c>
      <c r="R756" s="52"/>
      <c r="S756" s="465" t="str" cm="1">
        <f t="array" ref="S756">IFERROR(
_xlfn.IFS(
$I756=600010,"36th District Judges (CC 600010)",
$I756=600014,"36th District Staff (CC 600014)",
$I756&lt;&gt;0,_xlfn.XLOOKUP($N756,'FY25 Gold Book'!$A:$A,'FY25 Gold Book'!$F:$F,"-",0,1)),
"-")</f>
        <v>-</v>
      </c>
      <c r="T756" s="465" t="str" cm="1">
        <f t="array" ref="T756">IFERROR(
_xlfn.IFS(
OR($R756="TASS",$R756="Seasonal"),"TASS / Part-Time (FICA Only)",
$A756=13,"BSEED",
$A756=20,"DDoT",
OR($A756=48,$A756=49),"DWSD",
$A756=72,"Library",
$I756=600010,"36th District Judges",
$I756=600014,"36th District Staff",
$N756&lt;&gt;0,_xlfn.XLOOKUP($N756,'FY25 Gold Book'!$A:$A,'FY25 Gold Book'!$H:$H,"-",0,1)),
"-")</f>
        <v>-</v>
      </c>
      <c r="U756" s="678"/>
      <c r="V756" s="679"/>
      <c r="W756" s="677"/>
      <c r="X756" s="134"/>
      <c r="Y756" s="135"/>
      <c r="Z756" s="147">
        <f>_xlfn.XLOOKUP($N756,'FY25 Gold Book'!$A:$A,'FY25 Gold Book'!$E:$E,0,0,1)</f>
        <v>0</v>
      </c>
      <c r="AA756" s="680">
        <f>_xlfn.XLOOKUP($N756,'FY25 Gold Book'!$A:$A,'FY25 Gold Book'!$G:$G,0,0,1)</f>
        <v>0</v>
      </c>
      <c r="AB756" s="148">
        <f t="shared" si="81"/>
        <v>0</v>
      </c>
      <c r="AC756" s="681">
        <v>0</v>
      </c>
      <c r="AD756" s="149">
        <f t="shared" si="82"/>
        <v>0</v>
      </c>
      <c r="AE756" s="147">
        <f>_xlfn.XLOOKUP($T756,'FY25 Fringe Rates'!$X$6:$X$15,'FY25 Fringe Rates'!$Y$6:$Y$15,0,0,1)</f>
        <v>0</v>
      </c>
      <c r="AF756" s="150">
        <f t="shared" si="77"/>
        <v>0</v>
      </c>
      <c r="AG756" s="136">
        <v>0</v>
      </c>
      <c r="AH756" s="149">
        <f t="shared" si="83"/>
        <v>0</v>
      </c>
      <c r="AI756" s="151">
        <f t="shared" si="78"/>
        <v>0</v>
      </c>
      <c r="AJ756" s="32"/>
    </row>
    <row r="757" spans="1:36">
      <c r="A757" s="145" t="str">
        <f t="shared" si="79"/>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02"/>
      <c r="H757" s="303" t="str">
        <f>IF($G757="","-",_xlfn.XLOOKUP($G757,Appr.Meta!$A:$A,Appr.Meta!$D:$D,"-",0,1))</f>
        <v>-</v>
      </c>
      <c r="I757" s="302"/>
      <c r="J757" s="303" t="str">
        <f>IF($I757="","-",_xlfn.XLOOKUP($I757,'CC.Meta'!$A:$A,'CC.Meta'!$D:$D,"-",0,1))</f>
        <v>-</v>
      </c>
      <c r="K757" s="306" t="str">
        <f t="shared" si="80"/>
        <v>--</v>
      </c>
      <c r="L757" s="302"/>
      <c r="M757" s="133"/>
      <c r="N757" s="234"/>
      <c r="O757" s="146" t="str">
        <f>IF($N757="","-",_xlfn.XLOOKUP($N757,'FY25 Gold Book'!$A:$A,'FY25 Gold Book'!$B:$B,"-",0,1))</f>
        <v>-</v>
      </c>
      <c r="P757" s="444" t="str">
        <f>IF($N757="","-",_xlfn.XLOOKUP($N757,'FY25 Gold Book'!$A:$A,'FY25 Gold Book'!$C:$C,"-",0,1))</f>
        <v>-</v>
      </c>
      <c r="Q757" s="146" t="str">
        <f>IF($N757="","-",_xlfn.XLOOKUP($N757,'FY25 Gold Book'!$A:$A,'FY25 Gold Book'!$D:$D,"-",0,1))</f>
        <v>-</v>
      </c>
      <c r="R757" s="52"/>
      <c r="S757" s="465" t="str" cm="1">
        <f t="array" ref="S757">IFERROR(
_xlfn.IFS(
$I757=600010,"36th District Judges (CC 600010)",
$I757=600014,"36th District Staff (CC 600014)",
$I757&lt;&gt;0,_xlfn.XLOOKUP($N757,'FY25 Gold Book'!$A:$A,'FY25 Gold Book'!$F:$F,"-",0,1)),
"-")</f>
        <v>-</v>
      </c>
      <c r="T757" s="465" t="str" cm="1">
        <f t="array" ref="T757">IFERROR(
_xlfn.IFS(
OR($R757="TASS",$R757="Seasonal"),"TASS / Part-Time (FICA Only)",
$A757=13,"BSEED",
$A757=20,"DDoT",
OR($A757=48,$A757=49),"DWSD",
$A757=72,"Library",
$I757=600010,"36th District Judges",
$I757=600014,"36th District Staff",
$N757&lt;&gt;0,_xlfn.XLOOKUP($N757,'FY25 Gold Book'!$A:$A,'FY25 Gold Book'!$H:$H,"-",0,1)),
"-")</f>
        <v>-</v>
      </c>
      <c r="U757" s="678"/>
      <c r="V757" s="679"/>
      <c r="W757" s="677"/>
      <c r="X757" s="134"/>
      <c r="Y757" s="135"/>
      <c r="Z757" s="147">
        <f>_xlfn.XLOOKUP($N757,'FY25 Gold Book'!$A:$A,'FY25 Gold Book'!$E:$E,0,0,1)</f>
        <v>0</v>
      </c>
      <c r="AA757" s="680">
        <f>_xlfn.XLOOKUP($N757,'FY25 Gold Book'!$A:$A,'FY25 Gold Book'!$G:$G,0,0,1)</f>
        <v>0</v>
      </c>
      <c r="AB757" s="148">
        <f t="shared" si="81"/>
        <v>0</v>
      </c>
      <c r="AC757" s="681">
        <v>0</v>
      </c>
      <c r="AD757" s="149">
        <f t="shared" si="82"/>
        <v>0</v>
      </c>
      <c r="AE757" s="147">
        <f>_xlfn.XLOOKUP($T757,'FY25 Fringe Rates'!$X$6:$X$15,'FY25 Fringe Rates'!$Y$6:$Y$15,0,0,1)</f>
        <v>0</v>
      </c>
      <c r="AF757" s="150">
        <f t="shared" si="77"/>
        <v>0</v>
      </c>
      <c r="AG757" s="136">
        <v>0</v>
      </c>
      <c r="AH757" s="149">
        <f t="shared" si="83"/>
        <v>0</v>
      </c>
      <c r="AI757" s="151">
        <f t="shared" si="78"/>
        <v>0</v>
      </c>
      <c r="AJ757" s="32"/>
    </row>
    <row r="758" spans="1:36">
      <c r="A758" s="145" t="str">
        <f t="shared" si="79"/>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02"/>
      <c r="H758" s="303" t="str">
        <f>IF($G758="","-",_xlfn.XLOOKUP($G758,Appr.Meta!$A:$A,Appr.Meta!$D:$D,"-",0,1))</f>
        <v>-</v>
      </c>
      <c r="I758" s="302"/>
      <c r="J758" s="303" t="str">
        <f>IF($I758="","-",_xlfn.XLOOKUP($I758,'CC.Meta'!$A:$A,'CC.Meta'!$D:$D,"-",0,1))</f>
        <v>-</v>
      </c>
      <c r="K758" s="306" t="str">
        <f t="shared" si="80"/>
        <v>--</v>
      </c>
      <c r="L758" s="302"/>
      <c r="M758" s="133"/>
      <c r="N758" s="234"/>
      <c r="O758" s="146" t="str">
        <f>IF($N758="","-",_xlfn.XLOOKUP($N758,'FY25 Gold Book'!$A:$A,'FY25 Gold Book'!$B:$B,"-",0,1))</f>
        <v>-</v>
      </c>
      <c r="P758" s="444" t="str">
        <f>IF($N758="","-",_xlfn.XLOOKUP($N758,'FY25 Gold Book'!$A:$A,'FY25 Gold Book'!$C:$C,"-",0,1))</f>
        <v>-</v>
      </c>
      <c r="Q758" s="146" t="str">
        <f>IF($N758="","-",_xlfn.XLOOKUP($N758,'FY25 Gold Book'!$A:$A,'FY25 Gold Book'!$D:$D,"-",0,1))</f>
        <v>-</v>
      </c>
      <c r="R758" s="52"/>
      <c r="S758" s="465" t="str" cm="1">
        <f t="array" ref="S758">IFERROR(
_xlfn.IFS(
$I758=600010,"36th District Judges (CC 600010)",
$I758=600014,"36th District Staff (CC 600014)",
$I758&lt;&gt;0,_xlfn.XLOOKUP($N758,'FY25 Gold Book'!$A:$A,'FY25 Gold Book'!$F:$F,"-",0,1)),
"-")</f>
        <v>-</v>
      </c>
      <c r="T758" s="465" t="str" cm="1">
        <f t="array" ref="T758">IFERROR(
_xlfn.IFS(
OR($R758="TASS",$R758="Seasonal"),"TASS / Part-Time (FICA Only)",
$A758=13,"BSEED",
$A758=20,"DDoT",
OR($A758=48,$A758=49),"DWSD",
$A758=72,"Library",
$I758=600010,"36th District Judges",
$I758=600014,"36th District Staff",
$N758&lt;&gt;0,_xlfn.XLOOKUP($N758,'FY25 Gold Book'!$A:$A,'FY25 Gold Book'!$H:$H,"-",0,1)),
"-")</f>
        <v>-</v>
      </c>
      <c r="U758" s="678"/>
      <c r="V758" s="679"/>
      <c r="W758" s="677"/>
      <c r="X758" s="134"/>
      <c r="Y758" s="135"/>
      <c r="Z758" s="147">
        <f>_xlfn.XLOOKUP($N758,'FY25 Gold Book'!$A:$A,'FY25 Gold Book'!$E:$E,0,0,1)</f>
        <v>0</v>
      </c>
      <c r="AA758" s="680">
        <f>_xlfn.XLOOKUP($N758,'FY25 Gold Book'!$A:$A,'FY25 Gold Book'!$G:$G,0,0,1)</f>
        <v>0</v>
      </c>
      <c r="AB758" s="148">
        <f t="shared" si="81"/>
        <v>0</v>
      </c>
      <c r="AC758" s="681">
        <v>0</v>
      </c>
      <c r="AD758" s="149">
        <f t="shared" si="82"/>
        <v>0</v>
      </c>
      <c r="AE758" s="147">
        <f>_xlfn.XLOOKUP($T758,'FY25 Fringe Rates'!$X$6:$X$15,'FY25 Fringe Rates'!$Y$6:$Y$15,0,0,1)</f>
        <v>0</v>
      </c>
      <c r="AF758" s="150">
        <f t="shared" si="77"/>
        <v>0</v>
      </c>
      <c r="AG758" s="136">
        <v>0</v>
      </c>
      <c r="AH758" s="149">
        <f t="shared" si="83"/>
        <v>0</v>
      </c>
      <c r="AI758" s="151">
        <f t="shared" si="78"/>
        <v>0</v>
      </c>
      <c r="AJ758" s="32"/>
    </row>
    <row r="759" spans="1:36">
      <c r="A759" s="145" t="str">
        <f t="shared" si="79"/>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02"/>
      <c r="H759" s="303" t="str">
        <f>IF($G759="","-",_xlfn.XLOOKUP($G759,Appr.Meta!$A:$A,Appr.Meta!$D:$D,"-",0,1))</f>
        <v>-</v>
      </c>
      <c r="I759" s="302"/>
      <c r="J759" s="303" t="str">
        <f>IF($I759="","-",_xlfn.XLOOKUP($I759,'CC.Meta'!$A:$A,'CC.Meta'!$D:$D,"-",0,1))</f>
        <v>-</v>
      </c>
      <c r="K759" s="306" t="str">
        <f t="shared" si="80"/>
        <v>--</v>
      </c>
      <c r="L759" s="302"/>
      <c r="M759" s="133"/>
      <c r="N759" s="234"/>
      <c r="O759" s="146" t="str">
        <f>IF($N759="","-",_xlfn.XLOOKUP($N759,'FY25 Gold Book'!$A:$A,'FY25 Gold Book'!$B:$B,"-",0,1))</f>
        <v>-</v>
      </c>
      <c r="P759" s="444" t="str">
        <f>IF($N759="","-",_xlfn.XLOOKUP($N759,'FY25 Gold Book'!$A:$A,'FY25 Gold Book'!$C:$C,"-",0,1))</f>
        <v>-</v>
      </c>
      <c r="Q759" s="146" t="str">
        <f>IF($N759="","-",_xlfn.XLOOKUP($N759,'FY25 Gold Book'!$A:$A,'FY25 Gold Book'!$D:$D,"-",0,1))</f>
        <v>-</v>
      </c>
      <c r="R759" s="52"/>
      <c r="S759" s="465" t="str" cm="1">
        <f t="array" ref="S759">IFERROR(
_xlfn.IFS(
$I759=600010,"36th District Judges (CC 600010)",
$I759=600014,"36th District Staff (CC 600014)",
$I759&lt;&gt;0,_xlfn.XLOOKUP($N759,'FY25 Gold Book'!$A:$A,'FY25 Gold Book'!$F:$F,"-",0,1)),
"-")</f>
        <v>-</v>
      </c>
      <c r="T759" s="465" t="str" cm="1">
        <f t="array" ref="T759">IFERROR(
_xlfn.IFS(
OR($R759="TASS",$R759="Seasonal"),"TASS / Part-Time (FICA Only)",
$A759=13,"BSEED",
$A759=20,"DDoT",
OR($A759=48,$A759=49),"DWSD",
$A759=72,"Library",
$I759=600010,"36th District Judges",
$I759=600014,"36th District Staff",
$N759&lt;&gt;0,_xlfn.XLOOKUP($N759,'FY25 Gold Book'!$A:$A,'FY25 Gold Book'!$H:$H,"-",0,1)),
"-")</f>
        <v>-</v>
      </c>
      <c r="U759" s="678"/>
      <c r="V759" s="679"/>
      <c r="W759" s="677"/>
      <c r="X759" s="134"/>
      <c r="Y759" s="135"/>
      <c r="Z759" s="147">
        <f>_xlfn.XLOOKUP($N759,'FY25 Gold Book'!$A:$A,'FY25 Gold Book'!$E:$E,0,0,1)</f>
        <v>0</v>
      </c>
      <c r="AA759" s="680">
        <f>_xlfn.XLOOKUP($N759,'FY25 Gold Book'!$A:$A,'FY25 Gold Book'!$G:$G,0,0,1)</f>
        <v>0</v>
      </c>
      <c r="AB759" s="148">
        <f t="shared" si="81"/>
        <v>0</v>
      </c>
      <c r="AC759" s="681">
        <v>0</v>
      </c>
      <c r="AD759" s="149">
        <f t="shared" si="82"/>
        <v>0</v>
      </c>
      <c r="AE759" s="147">
        <f>_xlfn.XLOOKUP($T759,'FY25 Fringe Rates'!$X$6:$X$15,'FY25 Fringe Rates'!$Y$6:$Y$15,0,0,1)</f>
        <v>0</v>
      </c>
      <c r="AF759" s="150">
        <f t="shared" si="77"/>
        <v>0</v>
      </c>
      <c r="AG759" s="136">
        <v>0</v>
      </c>
      <c r="AH759" s="149">
        <f t="shared" si="83"/>
        <v>0</v>
      </c>
      <c r="AI759" s="151">
        <f t="shared" si="78"/>
        <v>0</v>
      </c>
      <c r="AJ759" s="32"/>
    </row>
    <row r="760" spans="1:36">
      <c r="A760" s="145" t="str">
        <f t="shared" si="79"/>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02"/>
      <c r="H760" s="303" t="str">
        <f>IF($G760="","-",_xlfn.XLOOKUP($G760,Appr.Meta!$A:$A,Appr.Meta!$D:$D,"-",0,1))</f>
        <v>-</v>
      </c>
      <c r="I760" s="302"/>
      <c r="J760" s="303" t="str">
        <f>IF($I760="","-",_xlfn.XLOOKUP($I760,'CC.Meta'!$A:$A,'CC.Meta'!$D:$D,"-",0,1))</f>
        <v>-</v>
      </c>
      <c r="K760" s="306" t="str">
        <f t="shared" si="80"/>
        <v>--</v>
      </c>
      <c r="L760" s="302"/>
      <c r="M760" s="133"/>
      <c r="N760" s="234"/>
      <c r="O760" s="146" t="str">
        <f>IF($N760="","-",_xlfn.XLOOKUP($N760,'FY25 Gold Book'!$A:$A,'FY25 Gold Book'!$B:$B,"-",0,1))</f>
        <v>-</v>
      </c>
      <c r="P760" s="444" t="str">
        <f>IF($N760="","-",_xlfn.XLOOKUP($N760,'FY25 Gold Book'!$A:$A,'FY25 Gold Book'!$C:$C,"-",0,1))</f>
        <v>-</v>
      </c>
      <c r="Q760" s="146" t="str">
        <f>IF($N760="","-",_xlfn.XLOOKUP($N760,'FY25 Gold Book'!$A:$A,'FY25 Gold Book'!$D:$D,"-",0,1))</f>
        <v>-</v>
      </c>
      <c r="R760" s="52"/>
      <c r="S760" s="465" t="str" cm="1">
        <f t="array" ref="S760">IFERROR(
_xlfn.IFS(
$I760=600010,"36th District Judges (CC 600010)",
$I760=600014,"36th District Staff (CC 600014)",
$I760&lt;&gt;0,_xlfn.XLOOKUP($N760,'FY25 Gold Book'!$A:$A,'FY25 Gold Book'!$F:$F,"-",0,1)),
"-")</f>
        <v>-</v>
      </c>
      <c r="T760" s="465" t="str" cm="1">
        <f t="array" ref="T760">IFERROR(
_xlfn.IFS(
OR($R760="TASS",$R760="Seasonal"),"TASS / Part-Time (FICA Only)",
$A760=13,"BSEED",
$A760=20,"DDoT",
OR($A760=48,$A760=49),"DWSD",
$A760=72,"Library",
$I760=600010,"36th District Judges",
$I760=600014,"36th District Staff",
$N760&lt;&gt;0,_xlfn.XLOOKUP($N760,'FY25 Gold Book'!$A:$A,'FY25 Gold Book'!$H:$H,"-",0,1)),
"-")</f>
        <v>-</v>
      </c>
      <c r="U760" s="678"/>
      <c r="V760" s="679"/>
      <c r="W760" s="677"/>
      <c r="X760" s="134"/>
      <c r="Y760" s="135"/>
      <c r="Z760" s="147">
        <f>_xlfn.XLOOKUP($N760,'FY25 Gold Book'!$A:$A,'FY25 Gold Book'!$E:$E,0,0,1)</f>
        <v>0</v>
      </c>
      <c r="AA760" s="680">
        <f>_xlfn.XLOOKUP($N760,'FY25 Gold Book'!$A:$A,'FY25 Gold Book'!$G:$G,0,0,1)</f>
        <v>0</v>
      </c>
      <c r="AB760" s="148">
        <f t="shared" si="81"/>
        <v>0</v>
      </c>
      <c r="AC760" s="681">
        <v>0</v>
      </c>
      <c r="AD760" s="149">
        <f t="shared" si="82"/>
        <v>0</v>
      </c>
      <c r="AE760" s="147">
        <f>_xlfn.XLOOKUP($T760,'FY25 Fringe Rates'!$X$6:$X$15,'FY25 Fringe Rates'!$Y$6:$Y$15,0,0,1)</f>
        <v>0</v>
      </c>
      <c r="AF760" s="150">
        <f t="shared" si="77"/>
        <v>0</v>
      </c>
      <c r="AG760" s="136">
        <v>0</v>
      </c>
      <c r="AH760" s="149">
        <f t="shared" si="83"/>
        <v>0</v>
      </c>
      <c r="AI760" s="151">
        <f t="shared" si="78"/>
        <v>0</v>
      </c>
      <c r="AJ760" s="32"/>
    </row>
    <row r="761" spans="1:36">
      <c r="A761" s="145" t="str">
        <f t="shared" si="79"/>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02"/>
      <c r="H761" s="303" t="str">
        <f>IF($G761="","-",_xlfn.XLOOKUP($G761,Appr.Meta!$A:$A,Appr.Meta!$D:$D,"-",0,1))</f>
        <v>-</v>
      </c>
      <c r="I761" s="302"/>
      <c r="J761" s="303" t="str">
        <f>IF($I761="","-",_xlfn.XLOOKUP($I761,'CC.Meta'!$A:$A,'CC.Meta'!$D:$D,"-",0,1))</f>
        <v>-</v>
      </c>
      <c r="K761" s="306" t="str">
        <f t="shared" si="80"/>
        <v>--</v>
      </c>
      <c r="L761" s="302"/>
      <c r="M761" s="133"/>
      <c r="N761" s="234"/>
      <c r="O761" s="146" t="str">
        <f>IF($N761="","-",_xlfn.XLOOKUP($N761,'FY25 Gold Book'!$A:$A,'FY25 Gold Book'!$B:$B,"-",0,1))</f>
        <v>-</v>
      </c>
      <c r="P761" s="444" t="str">
        <f>IF($N761="","-",_xlfn.XLOOKUP($N761,'FY25 Gold Book'!$A:$A,'FY25 Gold Book'!$C:$C,"-",0,1))</f>
        <v>-</v>
      </c>
      <c r="Q761" s="146" t="str">
        <f>IF($N761="","-",_xlfn.XLOOKUP($N761,'FY25 Gold Book'!$A:$A,'FY25 Gold Book'!$D:$D,"-",0,1))</f>
        <v>-</v>
      </c>
      <c r="R761" s="52"/>
      <c r="S761" s="465" t="str" cm="1">
        <f t="array" ref="S761">IFERROR(
_xlfn.IFS(
$I761=600010,"36th District Judges (CC 600010)",
$I761=600014,"36th District Staff (CC 600014)",
$I761&lt;&gt;0,_xlfn.XLOOKUP($N761,'FY25 Gold Book'!$A:$A,'FY25 Gold Book'!$F:$F,"-",0,1)),
"-")</f>
        <v>-</v>
      </c>
      <c r="T761" s="465" t="str" cm="1">
        <f t="array" ref="T761">IFERROR(
_xlfn.IFS(
OR($R761="TASS",$R761="Seasonal"),"TASS / Part-Time (FICA Only)",
$A761=13,"BSEED",
$A761=20,"DDoT",
OR($A761=48,$A761=49),"DWSD",
$A761=72,"Library",
$I761=600010,"36th District Judges",
$I761=600014,"36th District Staff",
$N761&lt;&gt;0,_xlfn.XLOOKUP($N761,'FY25 Gold Book'!$A:$A,'FY25 Gold Book'!$H:$H,"-",0,1)),
"-")</f>
        <v>-</v>
      </c>
      <c r="U761" s="678"/>
      <c r="V761" s="679"/>
      <c r="W761" s="677"/>
      <c r="X761" s="134"/>
      <c r="Y761" s="135"/>
      <c r="Z761" s="147">
        <f>_xlfn.XLOOKUP($N761,'FY25 Gold Book'!$A:$A,'FY25 Gold Book'!$E:$E,0,0,1)</f>
        <v>0</v>
      </c>
      <c r="AA761" s="680">
        <f>_xlfn.XLOOKUP($N761,'FY25 Gold Book'!$A:$A,'FY25 Gold Book'!$G:$G,0,0,1)</f>
        <v>0</v>
      </c>
      <c r="AB761" s="148">
        <f t="shared" si="81"/>
        <v>0</v>
      </c>
      <c r="AC761" s="681">
        <v>0</v>
      </c>
      <c r="AD761" s="149">
        <f t="shared" si="82"/>
        <v>0</v>
      </c>
      <c r="AE761" s="147">
        <f>_xlfn.XLOOKUP($T761,'FY25 Fringe Rates'!$X$6:$X$15,'FY25 Fringe Rates'!$Y$6:$Y$15,0,0,1)</f>
        <v>0</v>
      </c>
      <c r="AF761" s="150">
        <f t="shared" si="77"/>
        <v>0</v>
      </c>
      <c r="AG761" s="136">
        <v>0</v>
      </c>
      <c r="AH761" s="149">
        <f t="shared" si="83"/>
        <v>0</v>
      </c>
      <c r="AI761" s="151">
        <f t="shared" si="78"/>
        <v>0</v>
      </c>
      <c r="AJ761" s="32"/>
    </row>
    <row r="762" spans="1:36">
      <c r="A762" s="145" t="str">
        <f t="shared" si="79"/>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02"/>
      <c r="H762" s="303" t="str">
        <f>IF($G762="","-",_xlfn.XLOOKUP($G762,Appr.Meta!$A:$A,Appr.Meta!$D:$D,"-",0,1))</f>
        <v>-</v>
      </c>
      <c r="I762" s="302"/>
      <c r="J762" s="303" t="str">
        <f>IF($I762="","-",_xlfn.XLOOKUP($I762,'CC.Meta'!$A:$A,'CC.Meta'!$D:$D,"-",0,1))</f>
        <v>-</v>
      </c>
      <c r="K762" s="306" t="str">
        <f t="shared" si="80"/>
        <v>--</v>
      </c>
      <c r="L762" s="302"/>
      <c r="M762" s="133"/>
      <c r="N762" s="234"/>
      <c r="O762" s="146" t="str">
        <f>IF($N762="","-",_xlfn.XLOOKUP($N762,'FY25 Gold Book'!$A:$A,'FY25 Gold Book'!$B:$B,"-",0,1))</f>
        <v>-</v>
      </c>
      <c r="P762" s="444" t="str">
        <f>IF($N762="","-",_xlfn.XLOOKUP($N762,'FY25 Gold Book'!$A:$A,'FY25 Gold Book'!$C:$C,"-",0,1))</f>
        <v>-</v>
      </c>
      <c r="Q762" s="146" t="str">
        <f>IF($N762="","-",_xlfn.XLOOKUP($N762,'FY25 Gold Book'!$A:$A,'FY25 Gold Book'!$D:$D,"-",0,1))</f>
        <v>-</v>
      </c>
      <c r="R762" s="52"/>
      <c r="S762" s="465" t="str" cm="1">
        <f t="array" ref="S762">IFERROR(
_xlfn.IFS(
$I762=600010,"36th District Judges (CC 600010)",
$I762=600014,"36th District Staff (CC 600014)",
$I762&lt;&gt;0,_xlfn.XLOOKUP($N762,'FY25 Gold Book'!$A:$A,'FY25 Gold Book'!$F:$F,"-",0,1)),
"-")</f>
        <v>-</v>
      </c>
      <c r="T762" s="465" t="str" cm="1">
        <f t="array" ref="T762">IFERROR(
_xlfn.IFS(
OR($R762="TASS",$R762="Seasonal"),"TASS / Part-Time (FICA Only)",
$A762=13,"BSEED",
$A762=20,"DDoT",
OR($A762=48,$A762=49),"DWSD",
$A762=72,"Library",
$I762=600010,"36th District Judges",
$I762=600014,"36th District Staff",
$N762&lt;&gt;0,_xlfn.XLOOKUP($N762,'FY25 Gold Book'!$A:$A,'FY25 Gold Book'!$H:$H,"-",0,1)),
"-")</f>
        <v>-</v>
      </c>
      <c r="U762" s="678"/>
      <c r="V762" s="679"/>
      <c r="W762" s="677"/>
      <c r="X762" s="134"/>
      <c r="Y762" s="135"/>
      <c r="Z762" s="147">
        <f>_xlfn.XLOOKUP($N762,'FY25 Gold Book'!$A:$A,'FY25 Gold Book'!$E:$E,0,0,1)</f>
        <v>0</v>
      </c>
      <c r="AA762" s="680">
        <f>_xlfn.XLOOKUP($N762,'FY25 Gold Book'!$A:$A,'FY25 Gold Book'!$G:$G,0,0,1)</f>
        <v>0</v>
      </c>
      <c r="AB762" s="148">
        <f t="shared" si="81"/>
        <v>0</v>
      </c>
      <c r="AC762" s="681">
        <v>0</v>
      </c>
      <c r="AD762" s="149">
        <f t="shared" si="82"/>
        <v>0</v>
      </c>
      <c r="AE762" s="147">
        <f>_xlfn.XLOOKUP($T762,'FY25 Fringe Rates'!$X$6:$X$15,'FY25 Fringe Rates'!$Y$6:$Y$15,0,0,1)</f>
        <v>0</v>
      </c>
      <c r="AF762" s="150">
        <f t="shared" si="77"/>
        <v>0</v>
      </c>
      <c r="AG762" s="136">
        <v>0</v>
      </c>
      <c r="AH762" s="149">
        <f t="shared" si="83"/>
        <v>0</v>
      </c>
      <c r="AI762" s="151">
        <f t="shared" si="78"/>
        <v>0</v>
      </c>
      <c r="AJ762" s="32"/>
    </row>
    <row r="763" spans="1:36">
      <c r="A763" s="145" t="str">
        <f t="shared" si="79"/>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02"/>
      <c r="H763" s="303" t="str">
        <f>IF($G763="","-",_xlfn.XLOOKUP($G763,Appr.Meta!$A:$A,Appr.Meta!$D:$D,"-",0,1))</f>
        <v>-</v>
      </c>
      <c r="I763" s="302"/>
      <c r="J763" s="303" t="str">
        <f>IF($I763="","-",_xlfn.XLOOKUP($I763,'CC.Meta'!$A:$A,'CC.Meta'!$D:$D,"-",0,1))</f>
        <v>-</v>
      </c>
      <c r="K763" s="306" t="str">
        <f t="shared" si="80"/>
        <v>--</v>
      </c>
      <c r="L763" s="302"/>
      <c r="M763" s="133"/>
      <c r="N763" s="234"/>
      <c r="O763" s="146" t="str">
        <f>IF($N763="","-",_xlfn.XLOOKUP($N763,'FY25 Gold Book'!$A:$A,'FY25 Gold Book'!$B:$B,"-",0,1))</f>
        <v>-</v>
      </c>
      <c r="P763" s="444" t="str">
        <f>IF($N763="","-",_xlfn.XLOOKUP($N763,'FY25 Gold Book'!$A:$A,'FY25 Gold Book'!$C:$C,"-",0,1))</f>
        <v>-</v>
      </c>
      <c r="Q763" s="146" t="str">
        <f>IF($N763="","-",_xlfn.XLOOKUP($N763,'FY25 Gold Book'!$A:$A,'FY25 Gold Book'!$D:$D,"-",0,1))</f>
        <v>-</v>
      </c>
      <c r="R763" s="52"/>
      <c r="S763" s="465" t="str" cm="1">
        <f t="array" ref="S763">IFERROR(
_xlfn.IFS(
$I763=600010,"36th District Judges (CC 600010)",
$I763=600014,"36th District Staff (CC 600014)",
$I763&lt;&gt;0,_xlfn.XLOOKUP($N763,'FY25 Gold Book'!$A:$A,'FY25 Gold Book'!$F:$F,"-",0,1)),
"-")</f>
        <v>-</v>
      </c>
      <c r="T763" s="465" t="str" cm="1">
        <f t="array" ref="T763">IFERROR(
_xlfn.IFS(
OR($R763="TASS",$R763="Seasonal"),"TASS / Part-Time (FICA Only)",
$A763=13,"BSEED",
$A763=20,"DDoT",
OR($A763=48,$A763=49),"DWSD",
$A763=72,"Library",
$I763=600010,"36th District Judges",
$I763=600014,"36th District Staff",
$N763&lt;&gt;0,_xlfn.XLOOKUP($N763,'FY25 Gold Book'!$A:$A,'FY25 Gold Book'!$H:$H,"-",0,1)),
"-")</f>
        <v>-</v>
      </c>
      <c r="U763" s="678"/>
      <c r="V763" s="679"/>
      <c r="W763" s="677"/>
      <c r="X763" s="134"/>
      <c r="Y763" s="135"/>
      <c r="Z763" s="147">
        <f>_xlfn.XLOOKUP($N763,'FY25 Gold Book'!$A:$A,'FY25 Gold Book'!$E:$E,0,0,1)</f>
        <v>0</v>
      </c>
      <c r="AA763" s="680">
        <f>_xlfn.XLOOKUP($N763,'FY25 Gold Book'!$A:$A,'FY25 Gold Book'!$G:$G,0,0,1)</f>
        <v>0</v>
      </c>
      <c r="AB763" s="148">
        <f t="shared" si="81"/>
        <v>0</v>
      </c>
      <c r="AC763" s="681">
        <v>0</v>
      </c>
      <c r="AD763" s="149">
        <f t="shared" si="82"/>
        <v>0</v>
      </c>
      <c r="AE763" s="147">
        <f>_xlfn.XLOOKUP($T763,'FY25 Fringe Rates'!$X$6:$X$15,'FY25 Fringe Rates'!$Y$6:$Y$15,0,0,1)</f>
        <v>0</v>
      </c>
      <c r="AF763" s="150">
        <f t="shared" si="77"/>
        <v>0</v>
      </c>
      <c r="AG763" s="136">
        <v>0</v>
      </c>
      <c r="AH763" s="149">
        <f t="shared" si="83"/>
        <v>0</v>
      </c>
      <c r="AI763" s="151">
        <f t="shared" si="78"/>
        <v>0</v>
      </c>
      <c r="AJ763" s="32"/>
    </row>
    <row r="764" spans="1:36">
      <c r="A764" s="145" t="str">
        <f t="shared" si="79"/>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02"/>
      <c r="H764" s="303" t="str">
        <f>IF($G764="","-",_xlfn.XLOOKUP($G764,Appr.Meta!$A:$A,Appr.Meta!$D:$D,"-",0,1))</f>
        <v>-</v>
      </c>
      <c r="I764" s="302"/>
      <c r="J764" s="303" t="str">
        <f>IF($I764="","-",_xlfn.XLOOKUP($I764,'CC.Meta'!$A:$A,'CC.Meta'!$D:$D,"-",0,1))</f>
        <v>-</v>
      </c>
      <c r="K764" s="306" t="str">
        <f t="shared" si="80"/>
        <v>--</v>
      </c>
      <c r="L764" s="302"/>
      <c r="M764" s="133"/>
      <c r="N764" s="234"/>
      <c r="O764" s="146" t="str">
        <f>IF($N764="","-",_xlfn.XLOOKUP($N764,'FY25 Gold Book'!$A:$A,'FY25 Gold Book'!$B:$B,"-",0,1))</f>
        <v>-</v>
      </c>
      <c r="P764" s="444" t="str">
        <f>IF($N764="","-",_xlfn.XLOOKUP($N764,'FY25 Gold Book'!$A:$A,'FY25 Gold Book'!$C:$C,"-",0,1))</f>
        <v>-</v>
      </c>
      <c r="Q764" s="146" t="str">
        <f>IF($N764="","-",_xlfn.XLOOKUP($N764,'FY25 Gold Book'!$A:$A,'FY25 Gold Book'!$D:$D,"-",0,1))</f>
        <v>-</v>
      </c>
      <c r="R764" s="52"/>
      <c r="S764" s="465" t="str" cm="1">
        <f t="array" ref="S764">IFERROR(
_xlfn.IFS(
$I764=600010,"36th District Judges (CC 600010)",
$I764=600014,"36th District Staff (CC 600014)",
$I764&lt;&gt;0,_xlfn.XLOOKUP($N764,'FY25 Gold Book'!$A:$A,'FY25 Gold Book'!$F:$F,"-",0,1)),
"-")</f>
        <v>-</v>
      </c>
      <c r="T764" s="465" t="str" cm="1">
        <f t="array" ref="T764">IFERROR(
_xlfn.IFS(
OR($R764="TASS",$R764="Seasonal"),"TASS / Part-Time (FICA Only)",
$A764=13,"BSEED",
$A764=20,"DDoT",
OR($A764=48,$A764=49),"DWSD",
$A764=72,"Library",
$I764=600010,"36th District Judges",
$I764=600014,"36th District Staff",
$N764&lt;&gt;0,_xlfn.XLOOKUP($N764,'FY25 Gold Book'!$A:$A,'FY25 Gold Book'!$H:$H,"-",0,1)),
"-")</f>
        <v>-</v>
      </c>
      <c r="U764" s="678"/>
      <c r="V764" s="679"/>
      <c r="W764" s="677"/>
      <c r="X764" s="134"/>
      <c r="Y764" s="135"/>
      <c r="Z764" s="147">
        <f>_xlfn.XLOOKUP($N764,'FY25 Gold Book'!$A:$A,'FY25 Gold Book'!$E:$E,0,0,1)</f>
        <v>0</v>
      </c>
      <c r="AA764" s="680">
        <f>_xlfn.XLOOKUP($N764,'FY25 Gold Book'!$A:$A,'FY25 Gold Book'!$G:$G,0,0,1)</f>
        <v>0</v>
      </c>
      <c r="AB764" s="148">
        <f t="shared" si="81"/>
        <v>0</v>
      </c>
      <c r="AC764" s="681">
        <v>0</v>
      </c>
      <c r="AD764" s="149">
        <f t="shared" si="82"/>
        <v>0</v>
      </c>
      <c r="AE764" s="147">
        <f>_xlfn.XLOOKUP($T764,'FY25 Fringe Rates'!$X$6:$X$15,'FY25 Fringe Rates'!$Y$6:$Y$15,0,0,1)</f>
        <v>0</v>
      </c>
      <c r="AF764" s="150">
        <f t="shared" si="77"/>
        <v>0</v>
      </c>
      <c r="AG764" s="136">
        <v>0</v>
      </c>
      <c r="AH764" s="149">
        <f t="shared" si="83"/>
        <v>0</v>
      </c>
      <c r="AI764" s="151">
        <f t="shared" si="78"/>
        <v>0</v>
      </c>
      <c r="AJ764" s="32"/>
    </row>
    <row r="765" spans="1:36">
      <c r="A765" s="145" t="str">
        <f t="shared" si="79"/>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02"/>
      <c r="H765" s="303" t="str">
        <f>IF($G765="","-",_xlfn.XLOOKUP($G765,Appr.Meta!$A:$A,Appr.Meta!$D:$D,"-",0,1))</f>
        <v>-</v>
      </c>
      <c r="I765" s="302"/>
      <c r="J765" s="303" t="str">
        <f>IF($I765="","-",_xlfn.XLOOKUP($I765,'CC.Meta'!$A:$A,'CC.Meta'!$D:$D,"-",0,1))</f>
        <v>-</v>
      </c>
      <c r="K765" s="306" t="str">
        <f t="shared" si="80"/>
        <v>--</v>
      </c>
      <c r="L765" s="302"/>
      <c r="M765" s="133"/>
      <c r="N765" s="234"/>
      <c r="O765" s="146" t="str">
        <f>IF($N765="","-",_xlfn.XLOOKUP($N765,'FY25 Gold Book'!$A:$A,'FY25 Gold Book'!$B:$B,"-",0,1))</f>
        <v>-</v>
      </c>
      <c r="P765" s="444" t="str">
        <f>IF($N765="","-",_xlfn.XLOOKUP($N765,'FY25 Gold Book'!$A:$A,'FY25 Gold Book'!$C:$C,"-",0,1))</f>
        <v>-</v>
      </c>
      <c r="Q765" s="146" t="str">
        <f>IF($N765="","-",_xlfn.XLOOKUP($N765,'FY25 Gold Book'!$A:$A,'FY25 Gold Book'!$D:$D,"-",0,1))</f>
        <v>-</v>
      </c>
      <c r="R765" s="52"/>
      <c r="S765" s="465" t="str" cm="1">
        <f t="array" ref="S765">IFERROR(
_xlfn.IFS(
$I765=600010,"36th District Judges (CC 600010)",
$I765=600014,"36th District Staff (CC 600014)",
$I765&lt;&gt;0,_xlfn.XLOOKUP($N765,'FY25 Gold Book'!$A:$A,'FY25 Gold Book'!$F:$F,"-",0,1)),
"-")</f>
        <v>-</v>
      </c>
      <c r="T765" s="465" t="str" cm="1">
        <f t="array" ref="T765">IFERROR(
_xlfn.IFS(
OR($R765="TASS",$R765="Seasonal"),"TASS / Part-Time (FICA Only)",
$A765=13,"BSEED",
$A765=20,"DDoT",
OR($A765=48,$A765=49),"DWSD",
$A765=72,"Library",
$I765=600010,"36th District Judges",
$I765=600014,"36th District Staff",
$N765&lt;&gt;0,_xlfn.XLOOKUP($N765,'FY25 Gold Book'!$A:$A,'FY25 Gold Book'!$H:$H,"-",0,1)),
"-")</f>
        <v>-</v>
      </c>
      <c r="U765" s="678"/>
      <c r="V765" s="679"/>
      <c r="W765" s="677"/>
      <c r="X765" s="134"/>
      <c r="Y765" s="135"/>
      <c r="Z765" s="147">
        <f>_xlfn.XLOOKUP($N765,'FY25 Gold Book'!$A:$A,'FY25 Gold Book'!$E:$E,0,0,1)</f>
        <v>0</v>
      </c>
      <c r="AA765" s="680">
        <f>_xlfn.XLOOKUP($N765,'FY25 Gold Book'!$A:$A,'FY25 Gold Book'!$G:$G,0,0,1)</f>
        <v>0</v>
      </c>
      <c r="AB765" s="148">
        <f t="shared" si="81"/>
        <v>0</v>
      </c>
      <c r="AC765" s="681">
        <v>0</v>
      </c>
      <c r="AD765" s="149">
        <f t="shared" si="82"/>
        <v>0</v>
      </c>
      <c r="AE765" s="147">
        <f>_xlfn.XLOOKUP($T765,'FY25 Fringe Rates'!$X$6:$X$15,'FY25 Fringe Rates'!$Y$6:$Y$15,0,0,1)</f>
        <v>0</v>
      </c>
      <c r="AF765" s="150">
        <f t="shared" si="77"/>
        <v>0</v>
      </c>
      <c r="AG765" s="136">
        <v>0</v>
      </c>
      <c r="AH765" s="149">
        <f t="shared" si="83"/>
        <v>0</v>
      </c>
      <c r="AI765" s="151">
        <f t="shared" si="78"/>
        <v>0</v>
      </c>
      <c r="AJ765" s="32"/>
    </row>
    <row r="766" spans="1:36">
      <c r="A766" s="145" t="str">
        <f t="shared" si="79"/>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02"/>
      <c r="H766" s="303" t="str">
        <f>IF($G766="","-",_xlfn.XLOOKUP($G766,Appr.Meta!$A:$A,Appr.Meta!$D:$D,"-",0,1))</f>
        <v>-</v>
      </c>
      <c r="I766" s="302"/>
      <c r="J766" s="303" t="str">
        <f>IF($I766="","-",_xlfn.XLOOKUP($I766,'CC.Meta'!$A:$A,'CC.Meta'!$D:$D,"-",0,1))</f>
        <v>-</v>
      </c>
      <c r="K766" s="306" t="str">
        <f t="shared" si="80"/>
        <v>--</v>
      </c>
      <c r="L766" s="302"/>
      <c r="M766" s="133"/>
      <c r="N766" s="234"/>
      <c r="O766" s="146" t="str">
        <f>IF($N766="","-",_xlfn.XLOOKUP($N766,'FY25 Gold Book'!$A:$A,'FY25 Gold Book'!$B:$B,"-",0,1))</f>
        <v>-</v>
      </c>
      <c r="P766" s="444" t="str">
        <f>IF($N766="","-",_xlfn.XLOOKUP($N766,'FY25 Gold Book'!$A:$A,'FY25 Gold Book'!$C:$C,"-",0,1))</f>
        <v>-</v>
      </c>
      <c r="Q766" s="146" t="str">
        <f>IF($N766="","-",_xlfn.XLOOKUP($N766,'FY25 Gold Book'!$A:$A,'FY25 Gold Book'!$D:$D,"-",0,1))</f>
        <v>-</v>
      </c>
      <c r="R766" s="52"/>
      <c r="S766" s="465" t="str" cm="1">
        <f t="array" ref="S766">IFERROR(
_xlfn.IFS(
$I766=600010,"36th District Judges (CC 600010)",
$I766=600014,"36th District Staff (CC 600014)",
$I766&lt;&gt;0,_xlfn.XLOOKUP($N766,'FY25 Gold Book'!$A:$A,'FY25 Gold Book'!$F:$F,"-",0,1)),
"-")</f>
        <v>-</v>
      </c>
      <c r="T766" s="465" t="str" cm="1">
        <f t="array" ref="T766">IFERROR(
_xlfn.IFS(
OR($R766="TASS",$R766="Seasonal"),"TASS / Part-Time (FICA Only)",
$A766=13,"BSEED",
$A766=20,"DDoT",
OR($A766=48,$A766=49),"DWSD",
$A766=72,"Library",
$I766=600010,"36th District Judges",
$I766=600014,"36th District Staff",
$N766&lt;&gt;0,_xlfn.XLOOKUP($N766,'FY25 Gold Book'!$A:$A,'FY25 Gold Book'!$H:$H,"-",0,1)),
"-")</f>
        <v>-</v>
      </c>
      <c r="U766" s="678"/>
      <c r="V766" s="679"/>
      <c r="W766" s="677"/>
      <c r="X766" s="134"/>
      <c r="Y766" s="135"/>
      <c r="Z766" s="147">
        <f>_xlfn.XLOOKUP($N766,'FY25 Gold Book'!$A:$A,'FY25 Gold Book'!$E:$E,0,0,1)</f>
        <v>0</v>
      </c>
      <c r="AA766" s="680">
        <f>_xlfn.XLOOKUP($N766,'FY25 Gold Book'!$A:$A,'FY25 Gold Book'!$G:$G,0,0,1)</f>
        <v>0</v>
      </c>
      <c r="AB766" s="148">
        <f t="shared" si="81"/>
        <v>0</v>
      </c>
      <c r="AC766" s="681">
        <v>0</v>
      </c>
      <c r="AD766" s="149">
        <f t="shared" si="82"/>
        <v>0</v>
      </c>
      <c r="AE766" s="147">
        <f>_xlfn.XLOOKUP($T766,'FY25 Fringe Rates'!$X$6:$X$15,'FY25 Fringe Rates'!$Y$6:$Y$15,0,0,1)</f>
        <v>0</v>
      </c>
      <c r="AF766" s="150">
        <f t="shared" si="77"/>
        <v>0</v>
      </c>
      <c r="AG766" s="136">
        <v>0</v>
      </c>
      <c r="AH766" s="149">
        <f t="shared" si="83"/>
        <v>0</v>
      </c>
      <c r="AI766" s="151">
        <f t="shared" si="78"/>
        <v>0</v>
      </c>
      <c r="AJ766" s="32"/>
    </row>
    <row r="767" spans="1:36">
      <c r="A767" s="145" t="str">
        <f t="shared" si="79"/>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02"/>
      <c r="H767" s="303" t="str">
        <f>IF($G767="","-",_xlfn.XLOOKUP($G767,Appr.Meta!$A:$A,Appr.Meta!$D:$D,"-",0,1))</f>
        <v>-</v>
      </c>
      <c r="I767" s="302"/>
      <c r="J767" s="303" t="str">
        <f>IF($I767="","-",_xlfn.XLOOKUP($I767,'CC.Meta'!$A:$A,'CC.Meta'!$D:$D,"-",0,1))</f>
        <v>-</v>
      </c>
      <c r="K767" s="306" t="str">
        <f t="shared" si="80"/>
        <v>--</v>
      </c>
      <c r="L767" s="302"/>
      <c r="M767" s="133"/>
      <c r="N767" s="234"/>
      <c r="O767" s="146" t="str">
        <f>IF($N767="","-",_xlfn.XLOOKUP($N767,'FY25 Gold Book'!$A:$A,'FY25 Gold Book'!$B:$B,"-",0,1))</f>
        <v>-</v>
      </c>
      <c r="P767" s="444" t="str">
        <f>IF($N767="","-",_xlfn.XLOOKUP($N767,'FY25 Gold Book'!$A:$A,'FY25 Gold Book'!$C:$C,"-",0,1))</f>
        <v>-</v>
      </c>
      <c r="Q767" s="146" t="str">
        <f>IF($N767="","-",_xlfn.XLOOKUP($N767,'FY25 Gold Book'!$A:$A,'FY25 Gold Book'!$D:$D,"-",0,1))</f>
        <v>-</v>
      </c>
      <c r="R767" s="52"/>
      <c r="S767" s="465" t="str" cm="1">
        <f t="array" ref="S767">IFERROR(
_xlfn.IFS(
$I767=600010,"36th District Judges (CC 600010)",
$I767=600014,"36th District Staff (CC 600014)",
$I767&lt;&gt;0,_xlfn.XLOOKUP($N767,'FY25 Gold Book'!$A:$A,'FY25 Gold Book'!$F:$F,"-",0,1)),
"-")</f>
        <v>-</v>
      </c>
      <c r="T767" s="465" t="str" cm="1">
        <f t="array" ref="T767">IFERROR(
_xlfn.IFS(
OR($R767="TASS",$R767="Seasonal"),"TASS / Part-Time (FICA Only)",
$A767=13,"BSEED",
$A767=20,"DDoT",
OR($A767=48,$A767=49),"DWSD",
$A767=72,"Library",
$I767=600010,"36th District Judges",
$I767=600014,"36th District Staff",
$N767&lt;&gt;0,_xlfn.XLOOKUP($N767,'FY25 Gold Book'!$A:$A,'FY25 Gold Book'!$H:$H,"-",0,1)),
"-")</f>
        <v>-</v>
      </c>
      <c r="U767" s="678"/>
      <c r="V767" s="679"/>
      <c r="W767" s="677"/>
      <c r="X767" s="134"/>
      <c r="Y767" s="135"/>
      <c r="Z767" s="147">
        <f>_xlfn.XLOOKUP($N767,'FY25 Gold Book'!$A:$A,'FY25 Gold Book'!$E:$E,0,0,1)</f>
        <v>0</v>
      </c>
      <c r="AA767" s="680">
        <f>_xlfn.XLOOKUP($N767,'FY25 Gold Book'!$A:$A,'FY25 Gold Book'!$G:$G,0,0,1)</f>
        <v>0</v>
      </c>
      <c r="AB767" s="148">
        <f t="shared" si="81"/>
        <v>0</v>
      </c>
      <c r="AC767" s="681">
        <v>0</v>
      </c>
      <c r="AD767" s="149">
        <f t="shared" si="82"/>
        <v>0</v>
      </c>
      <c r="AE767" s="147">
        <f>_xlfn.XLOOKUP($T767,'FY25 Fringe Rates'!$X$6:$X$15,'FY25 Fringe Rates'!$Y$6:$Y$15,0,0,1)</f>
        <v>0</v>
      </c>
      <c r="AF767" s="150">
        <f t="shared" si="77"/>
        <v>0</v>
      </c>
      <c r="AG767" s="136">
        <v>0</v>
      </c>
      <c r="AH767" s="149">
        <f t="shared" si="83"/>
        <v>0</v>
      </c>
      <c r="AI767" s="151">
        <f t="shared" si="78"/>
        <v>0</v>
      </c>
      <c r="AJ767" s="32"/>
    </row>
    <row r="768" spans="1:36">
      <c r="A768" s="145" t="str">
        <f t="shared" si="79"/>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02"/>
      <c r="H768" s="303" t="str">
        <f>IF($G768="","-",_xlfn.XLOOKUP($G768,Appr.Meta!$A:$A,Appr.Meta!$D:$D,"-",0,1))</f>
        <v>-</v>
      </c>
      <c r="I768" s="302"/>
      <c r="J768" s="303" t="str">
        <f>IF($I768="","-",_xlfn.XLOOKUP($I768,'CC.Meta'!$A:$A,'CC.Meta'!$D:$D,"-",0,1))</f>
        <v>-</v>
      </c>
      <c r="K768" s="306" t="str">
        <f t="shared" si="80"/>
        <v>--</v>
      </c>
      <c r="L768" s="302"/>
      <c r="M768" s="133"/>
      <c r="N768" s="234"/>
      <c r="O768" s="146" t="str">
        <f>IF($N768="","-",_xlfn.XLOOKUP($N768,'FY25 Gold Book'!$A:$A,'FY25 Gold Book'!$B:$B,"-",0,1))</f>
        <v>-</v>
      </c>
      <c r="P768" s="444" t="str">
        <f>IF($N768="","-",_xlfn.XLOOKUP($N768,'FY25 Gold Book'!$A:$A,'FY25 Gold Book'!$C:$C,"-",0,1))</f>
        <v>-</v>
      </c>
      <c r="Q768" s="146" t="str">
        <f>IF($N768="","-",_xlfn.XLOOKUP($N768,'FY25 Gold Book'!$A:$A,'FY25 Gold Book'!$D:$D,"-",0,1))</f>
        <v>-</v>
      </c>
      <c r="R768" s="52"/>
      <c r="S768" s="465" t="str" cm="1">
        <f t="array" ref="S768">IFERROR(
_xlfn.IFS(
$I768=600010,"36th District Judges (CC 600010)",
$I768=600014,"36th District Staff (CC 600014)",
$I768&lt;&gt;0,_xlfn.XLOOKUP($N768,'FY25 Gold Book'!$A:$A,'FY25 Gold Book'!$F:$F,"-",0,1)),
"-")</f>
        <v>-</v>
      </c>
      <c r="T768" s="465" t="str" cm="1">
        <f t="array" ref="T768">IFERROR(
_xlfn.IFS(
OR($R768="TASS",$R768="Seasonal"),"TASS / Part-Time (FICA Only)",
$A768=13,"BSEED",
$A768=20,"DDoT",
OR($A768=48,$A768=49),"DWSD",
$A768=72,"Library",
$I768=600010,"36th District Judges",
$I768=600014,"36th District Staff",
$N768&lt;&gt;0,_xlfn.XLOOKUP($N768,'FY25 Gold Book'!$A:$A,'FY25 Gold Book'!$H:$H,"-",0,1)),
"-")</f>
        <v>-</v>
      </c>
      <c r="U768" s="678"/>
      <c r="V768" s="679"/>
      <c r="W768" s="677"/>
      <c r="X768" s="134"/>
      <c r="Y768" s="135"/>
      <c r="Z768" s="147">
        <f>_xlfn.XLOOKUP($N768,'FY25 Gold Book'!$A:$A,'FY25 Gold Book'!$E:$E,0,0,1)</f>
        <v>0</v>
      </c>
      <c r="AA768" s="680">
        <f>_xlfn.XLOOKUP($N768,'FY25 Gold Book'!$A:$A,'FY25 Gold Book'!$G:$G,0,0,1)</f>
        <v>0</v>
      </c>
      <c r="AB768" s="148">
        <f t="shared" si="81"/>
        <v>0</v>
      </c>
      <c r="AC768" s="681">
        <v>0</v>
      </c>
      <c r="AD768" s="149">
        <f t="shared" si="82"/>
        <v>0</v>
      </c>
      <c r="AE768" s="147">
        <f>_xlfn.XLOOKUP($T768,'FY25 Fringe Rates'!$X$6:$X$15,'FY25 Fringe Rates'!$Y$6:$Y$15,0,0,1)</f>
        <v>0</v>
      </c>
      <c r="AF768" s="150">
        <f t="shared" si="77"/>
        <v>0</v>
      </c>
      <c r="AG768" s="136">
        <v>0</v>
      </c>
      <c r="AH768" s="149">
        <f t="shared" si="83"/>
        <v>0</v>
      </c>
      <c r="AI768" s="151">
        <f t="shared" si="78"/>
        <v>0</v>
      </c>
      <c r="AJ768" s="32"/>
    </row>
    <row r="769" spans="1:36">
      <c r="A769" s="145" t="str">
        <f t="shared" si="79"/>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02"/>
      <c r="H769" s="303" t="str">
        <f>IF($G769="","-",_xlfn.XLOOKUP($G769,Appr.Meta!$A:$A,Appr.Meta!$D:$D,"-",0,1))</f>
        <v>-</v>
      </c>
      <c r="I769" s="302"/>
      <c r="J769" s="303" t="str">
        <f>IF($I769="","-",_xlfn.XLOOKUP($I769,'CC.Meta'!$A:$A,'CC.Meta'!$D:$D,"-",0,1))</f>
        <v>-</v>
      </c>
      <c r="K769" s="306" t="str">
        <f t="shared" si="80"/>
        <v>--</v>
      </c>
      <c r="L769" s="302"/>
      <c r="M769" s="133"/>
      <c r="N769" s="234"/>
      <c r="O769" s="146" t="str">
        <f>IF($N769="","-",_xlfn.XLOOKUP($N769,'FY25 Gold Book'!$A:$A,'FY25 Gold Book'!$B:$B,"-",0,1))</f>
        <v>-</v>
      </c>
      <c r="P769" s="444" t="str">
        <f>IF($N769="","-",_xlfn.XLOOKUP($N769,'FY25 Gold Book'!$A:$A,'FY25 Gold Book'!$C:$C,"-",0,1))</f>
        <v>-</v>
      </c>
      <c r="Q769" s="146" t="str">
        <f>IF($N769="","-",_xlfn.XLOOKUP($N769,'FY25 Gold Book'!$A:$A,'FY25 Gold Book'!$D:$D,"-",0,1))</f>
        <v>-</v>
      </c>
      <c r="R769" s="52"/>
      <c r="S769" s="465" t="str" cm="1">
        <f t="array" ref="S769">IFERROR(
_xlfn.IFS(
$I769=600010,"36th District Judges (CC 600010)",
$I769=600014,"36th District Staff (CC 600014)",
$I769&lt;&gt;0,_xlfn.XLOOKUP($N769,'FY25 Gold Book'!$A:$A,'FY25 Gold Book'!$F:$F,"-",0,1)),
"-")</f>
        <v>-</v>
      </c>
      <c r="T769" s="465" t="str" cm="1">
        <f t="array" ref="T769">IFERROR(
_xlfn.IFS(
OR($R769="TASS",$R769="Seasonal"),"TASS / Part-Time (FICA Only)",
$A769=13,"BSEED",
$A769=20,"DDoT",
OR($A769=48,$A769=49),"DWSD",
$A769=72,"Library",
$I769=600010,"36th District Judges",
$I769=600014,"36th District Staff",
$N769&lt;&gt;0,_xlfn.XLOOKUP($N769,'FY25 Gold Book'!$A:$A,'FY25 Gold Book'!$H:$H,"-",0,1)),
"-")</f>
        <v>-</v>
      </c>
      <c r="U769" s="678"/>
      <c r="V769" s="679"/>
      <c r="W769" s="677"/>
      <c r="X769" s="134"/>
      <c r="Y769" s="135"/>
      <c r="Z769" s="147">
        <f>_xlfn.XLOOKUP($N769,'FY25 Gold Book'!$A:$A,'FY25 Gold Book'!$E:$E,0,0,1)</f>
        <v>0</v>
      </c>
      <c r="AA769" s="680">
        <f>_xlfn.XLOOKUP($N769,'FY25 Gold Book'!$A:$A,'FY25 Gold Book'!$G:$G,0,0,1)</f>
        <v>0</v>
      </c>
      <c r="AB769" s="148">
        <f t="shared" si="81"/>
        <v>0</v>
      </c>
      <c r="AC769" s="681">
        <v>0</v>
      </c>
      <c r="AD769" s="149">
        <f t="shared" si="82"/>
        <v>0</v>
      </c>
      <c r="AE769" s="147">
        <f>_xlfn.XLOOKUP($T769,'FY25 Fringe Rates'!$X$6:$X$15,'FY25 Fringe Rates'!$Y$6:$Y$15,0,0,1)</f>
        <v>0</v>
      </c>
      <c r="AF769" s="150">
        <f t="shared" si="77"/>
        <v>0</v>
      </c>
      <c r="AG769" s="136">
        <v>0</v>
      </c>
      <c r="AH769" s="149">
        <f t="shared" si="83"/>
        <v>0</v>
      </c>
      <c r="AI769" s="151">
        <f t="shared" si="78"/>
        <v>0</v>
      </c>
      <c r="AJ769" s="32"/>
    </row>
    <row r="770" spans="1:36">
      <c r="A770" s="145" t="str">
        <f t="shared" si="79"/>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02"/>
      <c r="H770" s="303" t="str">
        <f>IF($G770="","-",_xlfn.XLOOKUP($G770,Appr.Meta!$A:$A,Appr.Meta!$D:$D,"-",0,1))</f>
        <v>-</v>
      </c>
      <c r="I770" s="302"/>
      <c r="J770" s="303" t="str">
        <f>IF($I770="","-",_xlfn.XLOOKUP($I770,'CC.Meta'!$A:$A,'CC.Meta'!$D:$D,"-",0,1))</f>
        <v>-</v>
      </c>
      <c r="K770" s="306" t="str">
        <f t="shared" si="80"/>
        <v>--</v>
      </c>
      <c r="L770" s="302"/>
      <c r="M770" s="133"/>
      <c r="N770" s="234"/>
      <c r="O770" s="146" t="str">
        <f>IF($N770="","-",_xlfn.XLOOKUP($N770,'FY25 Gold Book'!$A:$A,'FY25 Gold Book'!$B:$B,"-",0,1))</f>
        <v>-</v>
      </c>
      <c r="P770" s="444" t="str">
        <f>IF($N770="","-",_xlfn.XLOOKUP($N770,'FY25 Gold Book'!$A:$A,'FY25 Gold Book'!$C:$C,"-",0,1))</f>
        <v>-</v>
      </c>
      <c r="Q770" s="146" t="str">
        <f>IF($N770="","-",_xlfn.XLOOKUP($N770,'FY25 Gold Book'!$A:$A,'FY25 Gold Book'!$D:$D,"-",0,1))</f>
        <v>-</v>
      </c>
      <c r="R770" s="52"/>
      <c r="S770" s="465" t="str" cm="1">
        <f t="array" ref="S770">IFERROR(
_xlfn.IFS(
$I770=600010,"36th District Judges (CC 600010)",
$I770=600014,"36th District Staff (CC 600014)",
$I770&lt;&gt;0,_xlfn.XLOOKUP($N770,'FY25 Gold Book'!$A:$A,'FY25 Gold Book'!$F:$F,"-",0,1)),
"-")</f>
        <v>-</v>
      </c>
      <c r="T770" s="465" t="str" cm="1">
        <f t="array" ref="T770">IFERROR(
_xlfn.IFS(
OR($R770="TASS",$R770="Seasonal"),"TASS / Part-Time (FICA Only)",
$A770=13,"BSEED",
$A770=20,"DDoT",
OR($A770=48,$A770=49),"DWSD",
$A770=72,"Library",
$I770=600010,"36th District Judges",
$I770=600014,"36th District Staff",
$N770&lt;&gt;0,_xlfn.XLOOKUP($N770,'FY25 Gold Book'!$A:$A,'FY25 Gold Book'!$H:$H,"-",0,1)),
"-")</f>
        <v>-</v>
      </c>
      <c r="U770" s="678"/>
      <c r="V770" s="679"/>
      <c r="W770" s="677"/>
      <c r="X770" s="134"/>
      <c r="Y770" s="135"/>
      <c r="Z770" s="147">
        <f>_xlfn.XLOOKUP($N770,'FY25 Gold Book'!$A:$A,'FY25 Gold Book'!$E:$E,0,0,1)</f>
        <v>0</v>
      </c>
      <c r="AA770" s="680">
        <f>_xlfn.XLOOKUP($N770,'FY25 Gold Book'!$A:$A,'FY25 Gold Book'!$G:$G,0,0,1)</f>
        <v>0</v>
      </c>
      <c r="AB770" s="148">
        <f t="shared" si="81"/>
        <v>0</v>
      </c>
      <c r="AC770" s="681">
        <v>0</v>
      </c>
      <c r="AD770" s="149">
        <f t="shared" si="82"/>
        <v>0</v>
      </c>
      <c r="AE770" s="147">
        <f>_xlfn.XLOOKUP($T770,'FY25 Fringe Rates'!$X$6:$X$15,'FY25 Fringe Rates'!$Y$6:$Y$15,0,0,1)</f>
        <v>0</v>
      </c>
      <c r="AF770" s="150">
        <f t="shared" si="77"/>
        <v>0</v>
      </c>
      <c r="AG770" s="136">
        <v>0</v>
      </c>
      <c r="AH770" s="149">
        <f t="shared" si="83"/>
        <v>0</v>
      </c>
      <c r="AI770" s="151">
        <f t="shared" si="78"/>
        <v>0</v>
      </c>
      <c r="AJ770" s="32"/>
    </row>
    <row r="771" spans="1:36">
      <c r="A771" s="145" t="str">
        <f t="shared" si="79"/>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02"/>
      <c r="H771" s="303" t="str">
        <f>IF($G771="","-",_xlfn.XLOOKUP($G771,Appr.Meta!$A:$A,Appr.Meta!$D:$D,"-",0,1))</f>
        <v>-</v>
      </c>
      <c r="I771" s="302"/>
      <c r="J771" s="303" t="str">
        <f>IF($I771="","-",_xlfn.XLOOKUP($I771,'CC.Meta'!$A:$A,'CC.Meta'!$D:$D,"-",0,1))</f>
        <v>-</v>
      </c>
      <c r="K771" s="306" t="str">
        <f t="shared" si="80"/>
        <v>--</v>
      </c>
      <c r="L771" s="302"/>
      <c r="M771" s="133"/>
      <c r="N771" s="234"/>
      <c r="O771" s="146" t="str">
        <f>IF($N771="","-",_xlfn.XLOOKUP($N771,'FY25 Gold Book'!$A:$A,'FY25 Gold Book'!$B:$B,"-",0,1))</f>
        <v>-</v>
      </c>
      <c r="P771" s="444" t="str">
        <f>IF($N771="","-",_xlfn.XLOOKUP($N771,'FY25 Gold Book'!$A:$A,'FY25 Gold Book'!$C:$C,"-",0,1))</f>
        <v>-</v>
      </c>
      <c r="Q771" s="146" t="str">
        <f>IF($N771="","-",_xlfn.XLOOKUP($N771,'FY25 Gold Book'!$A:$A,'FY25 Gold Book'!$D:$D,"-",0,1))</f>
        <v>-</v>
      </c>
      <c r="R771" s="52"/>
      <c r="S771" s="465" t="str" cm="1">
        <f t="array" ref="S771">IFERROR(
_xlfn.IFS(
$I771=600010,"36th District Judges (CC 600010)",
$I771=600014,"36th District Staff (CC 600014)",
$I771&lt;&gt;0,_xlfn.XLOOKUP($N771,'FY25 Gold Book'!$A:$A,'FY25 Gold Book'!$F:$F,"-",0,1)),
"-")</f>
        <v>-</v>
      </c>
      <c r="T771" s="465" t="str" cm="1">
        <f t="array" ref="T771">IFERROR(
_xlfn.IFS(
OR($R771="TASS",$R771="Seasonal"),"TASS / Part-Time (FICA Only)",
$A771=13,"BSEED",
$A771=20,"DDoT",
OR($A771=48,$A771=49),"DWSD",
$A771=72,"Library",
$I771=600010,"36th District Judges",
$I771=600014,"36th District Staff",
$N771&lt;&gt;0,_xlfn.XLOOKUP($N771,'FY25 Gold Book'!$A:$A,'FY25 Gold Book'!$H:$H,"-",0,1)),
"-")</f>
        <v>-</v>
      </c>
      <c r="U771" s="678"/>
      <c r="V771" s="679"/>
      <c r="W771" s="677"/>
      <c r="X771" s="134"/>
      <c r="Y771" s="135"/>
      <c r="Z771" s="147">
        <f>_xlfn.XLOOKUP($N771,'FY25 Gold Book'!$A:$A,'FY25 Gold Book'!$E:$E,0,0,1)</f>
        <v>0</v>
      </c>
      <c r="AA771" s="680">
        <f>_xlfn.XLOOKUP($N771,'FY25 Gold Book'!$A:$A,'FY25 Gold Book'!$G:$G,0,0,1)</f>
        <v>0</v>
      </c>
      <c r="AB771" s="148">
        <f t="shared" si="81"/>
        <v>0</v>
      </c>
      <c r="AC771" s="681">
        <v>0</v>
      </c>
      <c r="AD771" s="149">
        <f t="shared" si="82"/>
        <v>0</v>
      </c>
      <c r="AE771" s="147">
        <f>_xlfn.XLOOKUP($T771,'FY25 Fringe Rates'!$X$6:$X$15,'FY25 Fringe Rates'!$Y$6:$Y$15,0,0,1)</f>
        <v>0</v>
      </c>
      <c r="AF771" s="150">
        <f t="shared" si="77"/>
        <v>0</v>
      </c>
      <c r="AG771" s="136">
        <v>0</v>
      </c>
      <c r="AH771" s="149">
        <f t="shared" si="83"/>
        <v>0</v>
      </c>
      <c r="AI771" s="151">
        <f t="shared" si="78"/>
        <v>0</v>
      </c>
      <c r="AJ771" s="32"/>
    </row>
    <row r="772" spans="1:36">
      <c r="A772" s="145" t="str">
        <f t="shared" si="79"/>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02"/>
      <c r="H772" s="303" t="str">
        <f>IF($G772="","-",_xlfn.XLOOKUP($G772,Appr.Meta!$A:$A,Appr.Meta!$D:$D,"-",0,1))</f>
        <v>-</v>
      </c>
      <c r="I772" s="302"/>
      <c r="J772" s="303" t="str">
        <f>IF($I772="","-",_xlfn.XLOOKUP($I772,'CC.Meta'!$A:$A,'CC.Meta'!$D:$D,"-",0,1))</f>
        <v>-</v>
      </c>
      <c r="K772" s="306" t="str">
        <f t="shared" si="80"/>
        <v>--</v>
      </c>
      <c r="L772" s="302"/>
      <c r="M772" s="133"/>
      <c r="N772" s="234"/>
      <c r="O772" s="146" t="str">
        <f>IF($N772="","-",_xlfn.XLOOKUP($N772,'FY25 Gold Book'!$A:$A,'FY25 Gold Book'!$B:$B,"-",0,1))</f>
        <v>-</v>
      </c>
      <c r="P772" s="444" t="str">
        <f>IF($N772="","-",_xlfn.XLOOKUP($N772,'FY25 Gold Book'!$A:$A,'FY25 Gold Book'!$C:$C,"-",0,1))</f>
        <v>-</v>
      </c>
      <c r="Q772" s="146" t="str">
        <f>IF($N772="","-",_xlfn.XLOOKUP($N772,'FY25 Gold Book'!$A:$A,'FY25 Gold Book'!$D:$D,"-",0,1))</f>
        <v>-</v>
      </c>
      <c r="R772" s="52"/>
      <c r="S772" s="465" t="str" cm="1">
        <f t="array" ref="S772">IFERROR(
_xlfn.IFS(
$I772=600010,"36th District Judges (CC 600010)",
$I772=600014,"36th District Staff (CC 600014)",
$I772&lt;&gt;0,_xlfn.XLOOKUP($N772,'FY25 Gold Book'!$A:$A,'FY25 Gold Book'!$F:$F,"-",0,1)),
"-")</f>
        <v>-</v>
      </c>
      <c r="T772" s="465" t="str" cm="1">
        <f t="array" ref="T772">IFERROR(
_xlfn.IFS(
OR($R772="TASS",$R772="Seasonal"),"TASS / Part-Time (FICA Only)",
$A772=13,"BSEED",
$A772=20,"DDoT",
OR($A772=48,$A772=49),"DWSD",
$A772=72,"Library",
$I772=600010,"36th District Judges",
$I772=600014,"36th District Staff",
$N772&lt;&gt;0,_xlfn.XLOOKUP($N772,'FY25 Gold Book'!$A:$A,'FY25 Gold Book'!$H:$H,"-",0,1)),
"-")</f>
        <v>-</v>
      </c>
      <c r="U772" s="678"/>
      <c r="V772" s="679"/>
      <c r="W772" s="677"/>
      <c r="X772" s="134"/>
      <c r="Y772" s="135"/>
      <c r="Z772" s="147">
        <f>_xlfn.XLOOKUP($N772,'FY25 Gold Book'!$A:$A,'FY25 Gold Book'!$E:$E,0,0,1)</f>
        <v>0</v>
      </c>
      <c r="AA772" s="680">
        <f>_xlfn.XLOOKUP($N772,'FY25 Gold Book'!$A:$A,'FY25 Gold Book'!$G:$G,0,0,1)</f>
        <v>0</v>
      </c>
      <c r="AB772" s="148">
        <f t="shared" si="81"/>
        <v>0</v>
      </c>
      <c r="AC772" s="681">
        <v>0</v>
      </c>
      <c r="AD772" s="149">
        <f t="shared" si="82"/>
        <v>0</v>
      </c>
      <c r="AE772" s="147">
        <f>_xlfn.XLOOKUP($T772,'FY25 Fringe Rates'!$X$6:$X$15,'FY25 Fringe Rates'!$Y$6:$Y$15,0,0,1)</f>
        <v>0</v>
      </c>
      <c r="AF772" s="150">
        <f t="shared" si="77"/>
        <v>0</v>
      </c>
      <c r="AG772" s="136">
        <v>0</v>
      </c>
      <c r="AH772" s="149">
        <f t="shared" si="83"/>
        <v>0</v>
      </c>
      <c r="AI772" s="151">
        <f t="shared" si="78"/>
        <v>0</v>
      </c>
      <c r="AJ772" s="32"/>
    </row>
    <row r="773" spans="1:36">
      <c r="A773" s="145" t="str">
        <f t="shared" si="79"/>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02"/>
      <c r="H773" s="303" t="str">
        <f>IF($G773="","-",_xlfn.XLOOKUP($G773,Appr.Meta!$A:$A,Appr.Meta!$D:$D,"-",0,1))</f>
        <v>-</v>
      </c>
      <c r="I773" s="302"/>
      <c r="J773" s="303" t="str">
        <f>IF($I773="","-",_xlfn.XLOOKUP($I773,'CC.Meta'!$A:$A,'CC.Meta'!$D:$D,"-",0,1))</f>
        <v>-</v>
      </c>
      <c r="K773" s="306" t="str">
        <f t="shared" si="80"/>
        <v>--</v>
      </c>
      <c r="L773" s="302"/>
      <c r="M773" s="133"/>
      <c r="N773" s="234"/>
      <c r="O773" s="146" t="str">
        <f>IF($N773="","-",_xlfn.XLOOKUP($N773,'FY25 Gold Book'!$A:$A,'FY25 Gold Book'!$B:$B,"-",0,1))</f>
        <v>-</v>
      </c>
      <c r="P773" s="444" t="str">
        <f>IF($N773="","-",_xlfn.XLOOKUP($N773,'FY25 Gold Book'!$A:$A,'FY25 Gold Book'!$C:$C,"-",0,1))</f>
        <v>-</v>
      </c>
      <c r="Q773" s="146" t="str">
        <f>IF($N773="","-",_xlfn.XLOOKUP($N773,'FY25 Gold Book'!$A:$A,'FY25 Gold Book'!$D:$D,"-",0,1))</f>
        <v>-</v>
      </c>
      <c r="R773" s="52"/>
      <c r="S773" s="465" t="str" cm="1">
        <f t="array" ref="S773">IFERROR(
_xlfn.IFS(
$I773=600010,"36th District Judges (CC 600010)",
$I773=600014,"36th District Staff (CC 600014)",
$I773&lt;&gt;0,_xlfn.XLOOKUP($N773,'FY25 Gold Book'!$A:$A,'FY25 Gold Book'!$F:$F,"-",0,1)),
"-")</f>
        <v>-</v>
      </c>
      <c r="T773" s="465" t="str" cm="1">
        <f t="array" ref="T773">IFERROR(
_xlfn.IFS(
OR($R773="TASS",$R773="Seasonal"),"TASS / Part-Time (FICA Only)",
$A773=13,"BSEED",
$A773=20,"DDoT",
OR($A773=48,$A773=49),"DWSD",
$A773=72,"Library",
$I773=600010,"36th District Judges",
$I773=600014,"36th District Staff",
$N773&lt;&gt;0,_xlfn.XLOOKUP($N773,'FY25 Gold Book'!$A:$A,'FY25 Gold Book'!$H:$H,"-",0,1)),
"-")</f>
        <v>-</v>
      </c>
      <c r="U773" s="678"/>
      <c r="V773" s="679"/>
      <c r="W773" s="677"/>
      <c r="X773" s="134"/>
      <c r="Y773" s="135"/>
      <c r="Z773" s="147">
        <f>_xlfn.XLOOKUP($N773,'FY25 Gold Book'!$A:$A,'FY25 Gold Book'!$E:$E,0,0,1)</f>
        <v>0</v>
      </c>
      <c r="AA773" s="680">
        <f>_xlfn.XLOOKUP($N773,'FY25 Gold Book'!$A:$A,'FY25 Gold Book'!$G:$G,0,0,1)</f>
        <v>0</v>
      </c>
      <c r="AB773" s="148">
        <f t="shared" si="81"/>
        <v>0</v>
      </c>
      <c r="AC773" s="681">
        <v>0</v>
      </c>
      <c r="AD773" s="149">
        <f t="shared" si="82"/>
        <v>0</v>
      </c>
      <c r="AE773" s="147">
        <f>_xlfn.XLOOKUP($T773,'FY25 Fringe Rates'!$X$6:$X$15,'FY25 Fringe Rates'!$Y$6:$Y$15,0,0,1)</f>
        <v>0</v>
      </c>
      <c r="AF773" s="150">
        <f t="shared" si="77"/>
        <v>0</v>
      </c>
      <c r="AG773" s="136">
        <v>0</v>
      </c>
      <c r="AH773" s="149">
        <f t="shared" si="83"/>
        <v>0</v>
      </c>
      <c r="AI773" s="151">
        <f t="shared" si="78"/>
        <v>0</v>
      </c>
      <c r="AJ773" s="32"/>
    </row>
    <row r="774" spans="1:36">
      <c r="A774" s="145" t="str">
        <f t="shared" si="79"/>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02"/>
      <c r="H774" s="303" t="str">
        <f>IF($G774="","-",_xlfn.XLOOKUP($G774,Appr.Meta!$A:$A,Appr.Meta!$D:$D,"-",0,1))</f>
        <v>-</v>
      </c>
      <c r="I774" s="302"/>
      <c r="J774" s="303" t="str">
        <f>IF($I774="","-",_xlfn.XLOOKUP($I774,'CC.Meta'!$A:$A,'CC.Meta'!$D:$D,"-",0,1))</f>
        <v>-</v>
      </c>
      <c r="K774" s="306" t="str">
        <f t="shared" si="80"/>
        <v>--</v>
      </c>
      <c r="L774" s="302"/>
      <c r="M774" s="133"/>
      <c r="N774" s="234"/>
      <c r="O774" s="146" t="str">
        <f>IF($N774="","-",_xlfn.XLOOKUP($N774,'FY25 Gold Book'!$A:$A,'FY25 Gold Book'!$B:$B,"-",0,1))</f>
        <v>-</v>
      </c>
      <c r="P774" s="444" t="str">
        <f>IF($N774="","-",_xlfn.XLOOKUP($N774,'FY25 Gold Book'!$A:$A,'FY25 Gold Book'!$C:$C,"-",0,1))</f>
        <v>-</v>
      </c>
      <c r="Q774" s="146" t="str">
        <f>IF($N774="","-",_xlfn.XLOOKUP($N774,'FY25 Gold Book'!$A:$A,'FY25 Gold Book'!$D:$D,"-",0,1))</f>
        <v>-</v>
      </c>
      <c r="R774" s="52"/>
      <c r="S774" s="465" t="str" cm="1">
        <f t="array" ref="S774">IFERROR(
_xlfn.IFS(
$I774=600010,"36th District Judges (CC 600010)",
$I774=600014,"36th District Staff (CC 600014)",
$I774&lt;&gt;0,_xlfn.XLOOKUP($N774,'FY25 Gold Book'!$A:$A,'FY25 Gold Book'!$F:$F,"-",0,1)),
"-")</f>
        <v>-</v>
      </c>
      <c r="T774" s="465" t="str" cm="1">
        <f t="array" ref="T774">IFERROR(
_xlfn.IFS(
OR($R774="TASS",$R774="Seasonal"),"TASS / Part-Time (FICA Only)",
$A774=13,"BSEED",
$A774=20,"DDoT",
OR($A774=48,$A774=49),"DWSD",
$A774=72,"Library",
$I774=600010,"36th District Judges",
$I774=600014,"36th District Staff",
$N774&lt;&gt;0,_xlfn.XLOOKUP($N774,'FY25 Gold Book'!$A:$A,'FY25 Gold Book'!$H:$H,"-",0,1)),
"-")</f>
        <v>-</v>
      </c>
      <c r="U774" s="678"/>
      <c r="V774" s="679"/>
      <c r="W774" s="677"/>
      <c r="X774" s="134"/>
      <c r="Y774" s="135"/>
      <c r="Z774" s="147">
        <f>_xlfn.XLOOKUP($N774,'FY25 Gold Book'!$A:$A,'FY25 Gold Book'!$E:$E,0,0,1)</f>
        <v>0</v>
      </c>
      <c r="AA774" s="680">
        <f>_xlfn.XLOOKUP($N774,'FY25 Gold Book'!$A:$A,'FY25 Gold Book'!$G:$G,0,0,1)</f>
        <v>0</v>
      </c>
      <c r="AB774" s="148">
        <f t="shared" si="81"/>
        <v>0</v>
      </c>
      <c r="AC774" s="681">
        <v>0</v>
      </c>
      <c r="AD774" s="149">
        <f t="shared" si="82"/>
        <v>0</v>
      </c>
      <c r="AE774" s="147">
        <f>_xlfn.XLOOKUP($T774,'FY25 Fringe Rates'!$X$6:$X$15,'FY25 Fringe Rates'!$Y$6:$Y$15,0,0,1)</f>
        <v>0</v>
      </c>
      <c r="AF774" s="150">
        <f t="shared" si="77"/>
        <v>0</v>
      </c>
      <c r="AG774" s="136">
        <v>0</v>
      </c>
      <c r="AH774" s="149">
        <f t="shared" si="83"/>
        <v>0</v>
      </c>
      <c r="AI774" s="151">
        <f t="shared" si="78"/>
        <v>0</v>
      </c>
      <c r="AJ774" s="32"/>
    </row>
    <row r="775" spans="1:36">
      <c r="A775" s="145" t="str">
        <f t="shared" si="79"/>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02"/>
      <c r="H775" s="303" t="str">
        <f>IF($G775="","-",_xlfn.XLOOKUP($G775,Appr.Meta!$A:$A,Appr.Meta!$D:$D,"-",0,1))</f>
        <v>-</v>
      </c>
      <c r="I775" s="302"/>
      <c r="J775" s="303" t="str">
        <f>IF($I775="","-",_xlfn.XLOOKUP($I775,'CC.Meta'!$A:$A,'CC.Meta'!$D:$D,"-",0,1))</f>
        <v>-</v>
      </c>
      <c r="K775" s="306" t="str">
        <f t="shared" si="80"/>
        <v>--</v>
      </c>
      <c r="L775" s="302"/>
      <c r="M775" s="133"/>
      <c r="N775" s="234"/>
      <c r="O775" s="146" t="str">
        <f>IF($N775="","-",_xlfn.XLOOKUP($N775,'FY25 Gold Book'!$A:$A,'FY25 Gold Book'!$B:$B,"-",0,1))</f>
        <v>-</v>
      </c>
      <c r="P775" s="444" t="str">
        <f>IF($N775="","-",_xlfn.XLOOKUP($N775,'FY25 Gold Book'!$A:$A,'FY25 Gold Book'!$C:$C,"-",0,1))</f>
        <v>-</v>
      </c>
      <c r="Q775" s="146" t="str">
        <f>IF($N775="","-",_xlfn.XLOOKUP($N775,'FY25 Gold Book'!$A:$A,'FY25 Gold Book'!$D:$D,"-",0,1))</f>
        <v>-</v>
      </c>
      <c r="R775" s="52"/>
      <c r="S775" s="465" t="str" cm="1">
        <f t="array" ref="S775">IFERROR(
_xlfn.IFS(
$I775=600010,"36th District Judges (CC 600010)",
$I775=600014,"36th District Staff (CC 600014)",
$I775&lt;&gt;0,_xlfn.XLOOKUP($N775,'FY25 Gold Book'!$A:$A,'FY25 Gold Book'!$F:$F,"-",0,1)),
"-")</f>
        <v>-</v>
      </c>
      <c r="T775" s="465" t="str" cm="1">
        <f t="array" ref="T775">IFERROR(
_xlfn.IFS(
OR($R775="TASS",$R775="Seasonal"),"TASS / Part-Time (FICA Only)",
$A775=13,"BSEED",
$A775=20,"DDoT",
OR($A775=48,$A775=49),"DWSD",
$A775=72,"Library",
$I775=600010,"36th District Judges",
$I775=600014,"36th District Staff",
$N775&lt;&gt;0,_xlfn.XLOOKUP($N775,'FY25 Gold Book'!$A:$A,'FY25 Gold Book'!$H:$H,"-",0,1)),
"-")</f>
        <v>-</v>
      </c>
      <c r="U775" s="678"/>
      <c r="V775" s="679"/>
      <c r="W775" s="677"/>
      <c r="X775" s="134"/>
      <c r="Y775" s="135"/>
      <c r="Z775" s="147">
        <f>_xlfn.XLOOKUP($N775,'FY25 Gold Book'!$A:$A,'FY25 Gold Book'!$E:$E,0,0,1)</f>
        <v>0</v>
      </c>
      <c r="AA775" s="680">
        <f>_xlfn.XLOOKUP($N775,'FY25 Gold Book'!$A:$A,'FY25 Gold Book'!$G:$G,0,0,1)</f>
        <v>0</v>
      </c>
      <c r="AB775" s="148">
        <f t="shared" si="81"/>
        <v>0</v>
      </c>
      <c r="AC775" s="681">
        <v>0</v>
      </c>
      <c r="AD775" s="149">
        <f t="shared" si="82"/>
        <v>0</v>
      </c>
      <c r="AE775" s="147">
        <f>_xlfn.XLOOKUP($T775,'FY25 Fringe Rates'!$X$6:$X$15,'FY25 Fringe Rates'!$Y$6:$Y$15,0,0,1)</f>
        <v>0</v>
      </c>
      <c r="AF775" s="150">
        <f t="shared" si="77"/>
        <v>0</v>
      </c>
      <c r="AG775" s="136">
        <v>0</v>
      </c>
      <c r="AH775" s="149">
        <f t="shared" si="83"/>
        <v>0</v>
      </c>
      <c r="AI775" s="151">
        <f t="shared" si="78"/>
        <v>0</v>
      </c>
      <c r="AJ775" s="32"/>
    </row>
    <row r="776" spans="1:36">
      <c r="A776" s="145" t="str">
        <f t="shared" si="79"/>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02"/>
      <c r="H776" s="303" t="str">
        <f>IF($G776="","-",_xlfn.XLOOKUP($G776,Appr.Meta!$A:$A,Appr.Meta!$D:$D,"-",0,1))</f>
        <v>-</v>
      </c>
      <c r="I776" s="302"/>
      <c r="J776" s="303" t="str">
        <f>IF($I776="","-",_xlfn.XLOOKUP($I776,'CC.Meta'!$A:$A,'CC.Meta'!$D:$D,"-",0,1))</f>
        <v>-</v>
      </c>
      <c r="K776" s="306" t="str">
        <f t="shared" si="80"/>
        <v>--</v>
      </c>
      <c r="L776" s="302"/>
      <c r="M776" s="133"/>
      <c r="N776" s="234"/>
      <c r="O776" s="146" t="str">
        <f>IF($N776="","-",_xlfn.XLOOKUP($N776,'FY25 Gold Book'!$A:$A,'FY25 Gold Book'!$B:$B,"-",0,1))</f>
        <v>-</v>
      </c>
      <c r="P776" s="444" t="str">
        <f>IF($N776="","-",_xlfn.XLOOKUP($N776,'FY25 Gold Book'!$A:$A,'FY25 Gold Book'!$C:$C,"-",0,1))</f>
        <v>-</v>
      </c>
      <c r="Q776" s="146" t="str">
        <f>IF($N776="","-",_xlfn.XLOOKUP($N776,'FY25 Gold Book'!$A:$A,'FY25 Gold Book'!$D:$D,"-",0,1))</f>
        <v>-</v>
      </c>
      <c r="R776" s="52"/>
      <c r="S776" s="465" t="str" cm="1">
        <f t="array" ref="S776">IFERROR(
_xlfn.IFS(
$I776=600010,"36th District Judges (CC 600010)",
$I776=600014,"36th District Staff (CC 600014)",
$I776&lt;&gt;0,_xlfn.XLOOKUP($N776,'FY25 Gold Book'!$A:$A,'FY25 Gold Book'!$F:$F,"-",0,1)),
"-")</f>
        <v>-</v>
      </c>
      <c r="T776" s="465" t="str" cm="1">
        <f t="array" ref="T776">IFERROR(
_xlfn.IFS(
OR($R776="TASS",$R776="Seasonal"),"TASS / Part-Time (FICA Only)",
$A776=13,"BSEED",
$A776=20,"DDoT",
OR($A776=48,$A776=49),"DWSD",
$A776=72,"Library",
$I776=600010,"36th District Judges",
$I776=600014,"36th District Staff",
$N776&lt;&gt;0,_xlfn.XLOOKUP($N776,'FY25 Gold Book'!$A:$A,'FY25 Gold Book'!$H:$H,"-",0,1)),
"-")</f>
        <v>-</v>
      </c>
      <c r="U776" s="678"/>
      <c r="V776" s="679"/>
      <c r="W776" s="677"/>
      <c r="X776" s="134"/>
      <c r="Y776" s="135"/>
      <c r="Z776" s="147">
        <f>_xlfn.XLOOKUP($N776,'FY25 Gold Book'!$A:$A,'FY25 Gold Book'!$E:$E,0,0,1)</f>
        <v>0</v>
      </c>
      <c r="AA776" s="680">
        <f>_xlfn.XLOOKUP($N776,'FY25 Gold Book'!$A:$A,'FY25 Gold Book'!$G:$G,0,0,1)</f>
        <v>0</v>
      </c>
      <c r="AB776" s="148">
        <f t="shared" si="81"/>
        <v>0</v>
      </c>
      <c r="AC776" s="681">
        <v>0</v>
      </c>
      <c r="AD776" s="149">
        <f t="shared" si="82"/>
        <v>0</v>
      </c>
      <c r="AE776" s="147">
        <f>_xlfn.XLOOKUP($T776,'FY25 Fringe Rates'!$X$6:$X$15,'FY25 Fringe Rates'!$Y$6:$Y$15,0,0,1)</f>
        <v>0</v>
      </c>
      <c r="AF776" s="150">
        <f t="shared" si="77"/>
        <v>0</v>
      </c>
      <c r="AG776" s="136">
        <v>0</v>
      </c>
      <c r="AH776" s="149">
        <f t="shared" si="83"/>
        <v>0</v>
      </c>
      <c r="AI776" s="151">
        <f t="shared" si="78"/>
        <v>0</v>
      </c>
      <c r="AJ776" s="32"/>
    </row>
    <row r="777" spans="1:36">
      <c r="A777" s="145" t="str">
        <f t="shared" si="79"/>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02"/>
      <c r="H777" s="303" t="str">
        <f>IF($G777="","-",_xlfn.XLOOKUP($G777,Appr.Meta!$A:$A,Appr.Meta!$D:$D,"-",0,1))</f>
        <v>-</v>
      </c>
      <c r="I777" s="302"/>
      <c r="J777" s="303" t="str">
        <f>IF($I777="","-",_xlfn.XLOOKUP($I777,'CC.Meta'!$A:$A,'CC.Meta'!$D:$D,"-",0,1))</f>
        <v>-</v>
      </c>
      <c r="K777" s="306" t="str">
        <f t="shared" si="80"/>
        <v>--</v>
      </c>
      <c r="L777" s="302"/>
      <c r="M777" s="133"/>
      <c r="N777" s="234"/>
      <c r="O777" s="146" t="str">
        <f>IF($N777="","-",_xlfn.XLOOKUP($N777,'FY25 Gold Book'!$A:$A,'FY25 Gold Book'!$B:$B,"-",0,1))</f>
        <v>-</v>
      </c>
      <c r="P777" s="444" t="str">
        <f>IF($N777="","-",_xlfn.XLOOKUP($N777,'FY25 Gold Book'!$A:$A,'FY25 Gold Book'!$C:$C,"-",0,1))</f>
        <v>-</v>
      </c>
      <c r="Q777" s="146" t="str">
        <f>IF($N777="","-",_xlfn.XLOOKUP($N777,'FY25 Gold Book'!$A:$A,'FY25 Gold Book'!$D:$D,"-",0,1))</f>
        <v>-</v>
      </c>
      <c r="R777" s="52"/>
      <c r="S777" s="465" t="str" cm="1">
        <f t="array" ref="S777">IFERROR(
_xlfn.IFS(
$I777=600010,"36th District Judges (CC 600010)",
$I777=600014,"36th District Staff (CC 600014)",
$I777&lt;&gt;0,_xlfn.XLOOKUP($N777,'FY25 Gold Book'!$A:$A,'FY25 Gold Book'!$F:$F,"-",0,1)),
"-")</f>
        <v>-</v>
      </c>
      <c r="T777" s="465" t="str" cm="1">
        <f t="array" ref="T777">IFERROR(
_xlfn.IFS(
OR($R777="TASS",$R777="Seasonal"),"TASS / Part-Time (FICA Only)",
$A777=13,"BSEED",
$A777=20,"DDoT",
OR($A777=48,$A777=49),"DWSD",
$A777=72,"Library",
$I777=600010,"36th District Judges",
$I777=600014,"36th District Staff",
$N777&lt;&gt;0,_xlfn.XLOOKUP($N777,'FY25 Gold Book'!$A:$A,'FY25 Gold Book'!$H:$H,"-",0,1)),
"-")</f>
        <v>-</v>
      </c>
      <c r="U777" s="678"/>
      <c r="V777" s="679"/>
      <c r="W777" s="677"/>
      <c r="X777" s="134"/>
      <c r="Y777" s="135"/>
      <c r="Z777" s="147">
        <f>_xlfn.XLOOKUP($N777,'FY25 Gold Book'!$A:$A,'FY25 Gold Book'!$E:$E,0,0,1)</f>
        <v>0</v>
      </c>
      <c r="AA777" s="680">
        <f>_xlfn.XLOOKUP($N777,'FY25 Gold Book'!$A:$A,'FY25 Gold Book'!$G:$G,0,0,1)</f>
        <v>0</v>
      </c>
      <c r="AB777" s="148">
        <f t="shared" si="81"/>
        <v>0</v>
      </c>
      <c r="AC777" s="681">
        <v>0</v>
      </c>
      <c r="AD777" s="149">
        <f t="shared" si="82"/>
        <v>0</v>
      </c>
      <c r="AE777" s="147">
        <f>_xlfn.XLOOKUP($T777,'FY25 Fringe Rates'!$X$6:$X$15,'FY25 Fringe Rates'!$Y$6:$Y$15,0,0,1)</f>
        <v>0</v>
      </c>
      <c r="AF777" s="150">
        <f t="shared" si="77"/>
        <v>0</v>
      </c>
      <c r="AG777" s="136">
        <v>0</v>
      </c>
      <c r="AH777" s="149">
        <f t="shared" si="83"/>
        <v>0</v>
      </c>
      <c r="AI777" s="151">
        <f t="shared" si="78"/>
        <v>0</v>
      </c>
      <c r="AJ777" s="32"/>
    </row>
    <row r="778" spans="1:36">
      <c r="A778" s="145" t="str">
        <f t="shared" si="79"/>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02"/>
      <c r="H778" s="303" t="str">
        <f>IF($G778="","-",_xlfn.XLOOKUP($G778,Appr.Meta!$A:$A,Appr.Meta!$D:$D,"-",0,1))</f>
        <v>-</v>
      </c>
      <c r="I778" s="302"/>
      <c r="J778" s="303" t="str">
        <f>IF($I778="","-",_xlfn.XLOOKUP($I778,'CC.Meta'!$A:$A,'CC.Meta'!$D:$D,"-",0,1))</f>
        <v>-</v>
      </c>
      <c r="K778" s="306" t="str">
        <f t="shared" si="80"/>
        <v>--</v>
      </c>
      <c r="L778" s="302"/>
      <c r="M778" s="133"/>
      <c r="N778" s="234"/>
      <c r="O778" s="146" t="str">
        <f>IF($N778="","-",_xlfn.XLOOKUP($N778,'FY25 Gold Book'!$A:$A,'FY25 Gold Book'!$B:$B,"-",0,1))</f>
        <v>-</v>
      </c>
      <c r="P778" s="444" t="str">
        <f>IF($N778="","-",_xlfn.XLOOKUP($N778,'FY25 Gold Book'!$A:$A,'FY25 Gold Book'!$C:$C,"-",0,1))</f>
        <v>-</v>
      </c>
      <c r="Q778" s="146" t="str">
        <f>IF($N778="","-",_xlfn.XLOOKUP($N778,'FY25 Gold Book'!$A:$A,'FY25 Gold Book'!$D:$D,"-",0,1))</f>
        <v>-</v>
      </c>
      <c r="R778" s="52"/>
      <c r="S778" s="465" t="str" cm="1">
        <f t="array" ref="S778">IFERROR(
_xlfn.IFS(
$I778=600010,"36th District Judges (CC 600010)",
$I778=600014,"36th District Staff (CC 600014)",
$I778&lt;&gt;0,_xlfn.XLOOKUP($N778,'FY25 Gold Book'!$A:$A,'FY25 Gold Book'!$F:$F,"-",0,1)),
"-")</f>
        <v>-</v>
      </c>
      <c r="T778" s="465" t="str" cm="1">
        <f t="array" ref="T778">IFERROR(
_xlfn.IFS(
OR($R778="TASS",$R778="Seasonal"),"TASS / Part-Time (FICA Only)",
$A778=13,"BSEED",
$A778=20,"DDoT",
OR($A778=48,$A778=49),"DWSD",
$A778=72,"Library",
$I778=600010,"36th District Judges",
$I778=600014,"36th District Staff",
$N778&lt;&gt;0,_xlfn.XLOOKUP($N778,'FY25 Gold Book'!$A:$A,'FY25 Gold Book'!$H:$H,"-",0,1)),
"-")</f>
        <v>-</v>
      </c>
      <c r="U778" s="678"/>
      <c r="V778" s="679"/>
      <c r="W778" s="677"/>
      <c r="X778" s="134"/>
      <c r="Y778" s="135"/>
      <c r="Z778" s="147">
        <f>_xlfn.XLOOKUP($N778,'FY25 Gold Book'!$A:$A,'FY25 Gold Book'!$E:$E,0,0,1)</f>
        <v>0</v>
      </c>
      <c r="AA778" s="680">
        <f>_xlfn.XLOOKUP($N778,'FY25 Gold Book'!$A:$A,'FY25 Gold Book'!$G:$G,0,0,1)</f>
        <v>0</v>
      </c>
      <c r="AB778" s="148">
        <f t="shared" si="81"/>
        <v>0</v>
      </c>
      <c r="AC778" s="681">
        <v>0</v>
      </c>
      <c r="AD778" s="149">
        <f t="shared" si="82"/>
        <v>0</v>
      </c>
      <c r="AE778" s="147">
        <f>_xlfn.XLOOKUP($T778,'FY25 Fringe Rates'!$X$6:$X$15,'FY25 Fringe Rates'!$Y$6:$Y$15,0,0,1)</f>
        <v>0</v>
      </c>
      <c r="AF778" s="150">
        <f t="shared" si="77"/>
        <v>0</v>
      </c>
      <c r="AG778" s="136">
        <v>0</v>
      </c>
      <c r="AH778" s="149">
        <f t="shared" si="83"/>
        <v>0</v>
      </c>
      <c r="AI778" s="151">
        <f t="shared" si="78"/>
        <v>0</v>
      </c>
      <c r="AJ778" s="32"/>
    </row>
    <row r="779" spans="1:36">
      <c r="A779" s="145" t="str">
        <f t="shared" si="79"/>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02"/>
      <c r="H779" s="303" t="str">
        <f>IF($G779="","-",_xlfn.XLOOKUP($G779,Appr.Meta!$A:$A,Appr.Meta!$D:$D,"-",0,1))</f>
        <v>-</v>
      </c>
      <c r="I779" s="302"/>
      <c r="J779" s="303" t="str">
        <f>IF($I779="","-",_xlfn.XLOOKUP($I779,'CC.Meta'!$A:$A,'CC.Meta'!$D:$D,"-",0,1))</f>
        <v>-</v>
      </c>
      <c r="K779" s="306" t="str">
        <f t="shared" si="80"/>
        <v>--</v>
      </c>
      <c r="L779" s="302"/>
      <c r="M779" s="133"/>
      <c r="N779" s="234"/>
      <c r="O779" s="146" t="str">
        <f>IF($N779="","-",_xlfn.XLOOKUP($N779,'FY25 Gold Book'!$A:$A,'FY25 Gold Book'!$B:$B,"-",0,1))</f>
        <v>-</v>
      </c>
      <c r="P779" s="444" t="str">
        <f>IF($N779="","-",_xlfn.XLOOKUP($N779,'FY25 Gold Book'!$A:$A,'FY25 Gold Book'!$C:$C,"-",0,1))</f>
        <v>-</v>
      </c>
      <c r="Q779" s="146" t="str">
        <f>IF($N779="","-",_xlfn.XLOOKUP($N779,'FY25 Gold Book'!$A:$A,'FY25 Gold Book'!$D:$D,"-",0,1))</f>
        <v>-</v>
      </c>
      <c r="R779" s="52"/>
      <c r="S779" s="465" t="str" cm="1">
        <f t="array" ref="S779">IFERROR(
_xlfn.IFS(
$I779=600010,"36th District Judges (CC 600010)",
$I779=600014,"36th District Staff (CC 600014)",
$I779&lt;&gt;0,_xlfn.XLOOKUP($N779,'FY25 Gold Book'!$A:$A,'FY25 Gold Book'!$F:$F,"-",0,1)),
"-")</f>
        <v>-</v>
      </c>
      <c r="T779" s="465" t="str" cm="1">
        <f t="array" ref="T779">IFERROR(
_xlfn.IFS(
OR($R779="TASS",$R779="Seasonal"),"TASS / Part-Time (FICA Only)",
$A779=13,"BSEED",
$A779=20,"DDoT",
OR($A779=48,$A779=49),"DWSD",
$A779=72,"Library",
$I779=600010,"36th District Judges",
$I779=600014,"36th District Staff",
$N779&lt;&gt;0,_xlfn.XLOOKUP($N779,'FY25 Gold Book'!$A:$A,'FY25 Gold Book'!$H:$H,"-",0,1)),
"-")</f>
        <v>-</v>
      </c>
      <c r="U779" s="678"/>
      <c r="V779" s="679"/>
      <c r="W779" s="677"/>
      <c r="X779" s="134"/>
      <c r="Y779" s="135"/>
      <c r="Z779" s="147">
        <f>_xlfn.XLOOKUP($N779,'FY25 Gold Book'!$A:$A,'FY25 Gold Book'!$E:$E,0,0,1)</f>
        <v>0</v>
      </c>
      <c r="AA779" s="680">
        <f>_xlfn.XLOOKUP($N779,'FY25 Gold Book'!$A:$A,'FY25 Gold Book'!$G:$G,0,0,1)</f>
        <v>0</v>
      </c>
      <c r="AB779" s="148">
        <f t="shared" si="81"/>
        <v>0</v>
      </c>
      <c r="AC779" s="681">
        <v>0</v>
      </c>
      <c r="AD779" s="149">
        <f t="shared" si="82"/>
        <v>0</v>
      </c>
      <c r="AE779" s="147">
        <f>_xlfn.XLOOKUP($T779,'FY25 Fringe Rates'!$X$6:$X$15,'FY25 Fringe Rates'!$Y$6:$Y$15,0,0,1)</f>
        <v>0</v>
      </c>
      <c r="AF779" s="150">
        <f t="shared" si="77"/>
        <v>0</v>
      </c>
      <c r="AG779" s="136">
        <v>0</v>
      </c>
      <c r="AH779" s="149">
        <f t="shared" si="83"/>
        <v>0</v>
      </c>
      <c r="AI779" s="151">
        <f t="shared" si="78"/>
        <v>0</v>
      </c>
      <c r="AJ779" s="32"/>
    </row>
    <row r="780" spans="1:36">
      <c r="A780" s="145" t="str">
        <f t="shared" si="79"/>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02"/>
      <c r="H780" s="303" t="str">
        <f>IF($G780="","-",_xlfn.XLOOKUP($G780,Appr.Meta!$A:$A,Appr.Meta!$D:$D,"-",0,1))</f>
        <v>-</v>
      </c>
      <c r="I780" s="302"/>
      <c r="J780" s="303" t="str">
        <f>IF($I780="","-",_xlfn.XLOOKUP($I780,'CC.Meta'!$A:$A,'CC.Meta'!$D:$D,"-",0,1))</f>
        <v>-</v>
      </c>
      <c r="K780" s="306" t="str">
        <f t="shared" si="80"/>
        <v>--</v>
      </c>
      <c r="L780" s="302"/>
      <c r="M780" s="133"/>
      <c r="N780" s="234"/>
      <c r="O780" s="146" t="str">
        <f>IF($N780="","-",_xlfn.XLOOKUP($N780,'FY25 Gold Book'!$A:$A,'FY25 Gold Book'!$B:$B,"-",0,1))</f>
        <v>-</v>
      </c>
      <c r="P780" s="444" t="str">
        <f>IF($N780="","-",_xlfn.XLOOKUP($N780,'FY25 Gold Book'!$A:$A,'FY25 Gold Book'!$C:$C,"-",0,1))</f>
        <v>-</v>
      </c>
      <c r="Q780" s="146" t="str">
        <f>IF($N780="","-",_xlfn.XLOOKUP($N780,'FY25 Gold Book'!$A:$A,'FY25 Gold Book'!$D:$D,"-",0,1))</f>
        <v>-</v>
      </c>
      <c r="R780" s="52"/>
      <c r="S780" s="465" t="str" cm="1">
        <f t="array" ref="S780">IFERROR(
_xlfn.IFS(
$I780=600010,"36th District Judges (CC 600010)",
$I780=600014,"36th District Staff (CC 600014)",
$I780&lt;&gt;0,_xlfn.XLOOKUP($N780,'FY25 Gold Book'!$A:$A,'FY25 Gold Book'!$F:$F,"-",0,1)),
"-")</f>
        <v>-</v>
      </c>
      <c r="T780" s="465" t="str" cm="1">
        <f t="array" ref="T780">IFERROR(
_xlfn.IFS(
OR($R780="TASS",$R780="Seasonal"),"TASS / Part-Time (FICA Only)",
$A780=13,"BSEED",
$A780=20,"DDoT",
OR($A780=48,$A780=49),"DWSD",
$A780=72,"Library",
$I780=600010,"36th District Judges",
$I780=600014,"36th District Staff",
$N780&lt;&gt;0,_xlfn.XLOOKUP($N780,'FY25 Gold Book'!$A:$A,'FY25 Gold Book'!$H:$H,"-",0,1)),
"-")</f>
        <v>-</v>
      </c>
      <c r="U780" s="678"/>
      <c r="V780" s="679"/>
      <c r="W780" s="677"/>
      <c r="X780" s="134"/>
      <c r="Y780" s="135"/>
      <c r="Z780" s="147">
        <f>_xlfn.XLOOKUP($N780,'FY25 Gold Book'!$A:$A,'FY25 Gold Book'!$E:$E,0,0,1)</f>
        <v>0</v>
      </c>
      <c r="AA780" s="680">
        <f>_xlfn.XLOOKUP($N780,'FY25 Gold Book'!$A:$A,'FY25 Gold Book'!$G:$G,0,0,1)</f>
        <v>0</v>
      </c>
      <c r="AB780" s="148">
        <f t="shared" si="81"/>
        <v>0</v>
      </c>
      <c r="AC780" s="681">
        <v>0</v>
      </c>
      <c r="AD780" s="149">
        <f t="shared" si="82"/>
        <v>0</v>
      </c>
      <c r="AE780" s="147">
        <f>_xlfn.XLOOKUP($T780,'FY25 Fringe Rates'!$X$6:$X$15,'FY25 Fringe Rates'!$Y$6:$Y$15,0,0,1)</f>
        <v>0</v>
      </c>
      <c r="AF780" s="150">
        <f t="shared" si="77"/>
        <v>0</v>
      </c>
      <c r="AG780" s="136">
        <v>0</v>
      </c>
      <c r="AH780" s="149">
        <f t="shared" si="83"/>
        <v>0</v>
      </c>
      <c r="AI780" s="151">
        <f t="shared" si="78"/>
        <v>0</v>
      </c>
      <c r="AJ780" s="32"/>
    </row>
    <row r="781" spans="1:36">
      <c r="A781" s="145" t="str">
        <f t="shared" si="79"/>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02"/>
      <c r="H781" s="303" t="str">
        <f>IF($G781="","-",_xlfn.XLOOKUP($G781,Appr.Meta!$A:$A,Appr.Meta!$D:$D,"-",0,1))</f>
        <v>-</v>
      </c>
      <c r="I781" s="302"/>
      <c r="J781" s="303" t="str">
        <f>IF($I781="","-",_xlfn.XLOOKUP($I781,'CC.Meta'!$A:$A,'CC.Meta'!$D:$D,"-",0,1))</f>
        <v>-</v>
      </c>
      <c r="K781" s="306" t="str">
        <f t="shared" si="80"/>
        <v>--</v>
      </c>
      <c r="L781" s="302"/>
      <c r="M781" s="133"/>
      <c r="N781" s="234"/>
      <c r="O781" s="146" t="str">
        <f>IF($N781="","-",_xlfn.XLOOKUP($N781,'FY25 Gold Book'!$A:$A,'FY25 Gold Book'!$B:$B,"-",0,1))</f>
        <v>-</v>
      </c>
      <c r="P781" s="444" t="str">
        <f>IF($N781="","-",_xlfn.XLOOKUP($N781,'FY25 Gold Book'!$A:$A,'FY25 Gold Book'!$C:$C,"-",0,1))</f>
        <v>-</v>
      </c>
      <c r="Q781" s="146" t="str">
        <f>IF($N781="","-",_xlfn.XLOOKUP($N781,'FY25 Gold Book'!$A:$A,'FY25 Gold Book'!$D:$D,"-",0,1))</f>
        <v>-</v>
      </c>
      <c r="R781" s="52"/>
      <c r="S781" s="465" t="str" cm="1">
        <f t="array" ref="S781">IFERROR(
_xlfn.IFS(
$I781=600010,"36th District Judges (CC 600010)",
$I781=600014,"36th District Staff (CC 600014)",
$I781&lt;&gt;0,_xlfn.XLOOKUP($N781,'FY25 Gold Book'!$A:$A,'FY25 Gold Book'!$F:$F,"-",0,1)),
"-")</f>
        <v>-</v>
      </c>
      <c r="T781" s="465" t="str" cm="1">
        <f t="array" ref="T781">IFERROR(
_xlfn.IFS(
OR($R781="TASS",$R781="Seasonal"),"TASS / Part-Time (FICA Only)",
$A781=13,"BSEED",
$A781=20,"DDoT",
OR($A781=48,$A781=49),"DWSD",
$A781=72,"Library",
$I781=600010,"36th District Judges",
$I781=600014,"36th District Staff",
$N781&lt;&gt;0,_xlfn.XLOOKUP($N781,'FY25 Gold Book'!$A:$A,'FY25 Gold Book'!$H:$H,"-",0,1)),
"-")</f>
        <v>-</v>
      </c>
      <c r="U781" s="678"/>
      <c r="V781" s="679"/>
      <c r="W781" s="677"/>
      <c r="X781" s="134"/>
      <c r="Y781" s="135"/>
      <c r="Z781" s="147">
        <f>_xlfn.XLOOKUP($N781,'FY25 Gold Book'!$A:$A,'FY25 Gold Book'!$E:$E,0,0,1)</f>
        <v>0</v>
      </c>
      <c r="AA781" s="680">
        <f>_xlfn.XLOOKUP($N781,'FY25 Gold Book'!$A:$A,'FY25 Gold Book'!$G:$G,0,0,1)</f>
        <v>0</v>
      </c>
      <c r="AB781" s="148">
        <f t="shared" si="81"/>
        <v>0</v>
      </c>
      <c r="AC781" s="681">
        <v>0</v>
      </c>
      <c r="AD781" s="149">
        <f t="shared" si="82"/>
        <v>0</v>
      </c>
      <c r="AE781" s="147">
        <f>_xlfn.XLOOKUP($T781,'FY25 Fringe Rates'!$X$6:$X$15,'FY25 Fringe Rates'!$Y$6:$Y$15,0,0,1)</f>
        <v>0</v>
      </c>
      <c r="AF781" s="150">
        <f t="shared" si="77"/>
        <v>0</v>
      </c>
      <c r="AG781" s="136">
        <v>0</v>
      </c>
      <c r="AH781" s="149">
        <f t="shared" si="83"/>
        <v>0</v>
      </c>
      <c r="AI781" s="151">
        <f t="shared" si="78"/>
        <v>0</v>
      </c>
      <c r="AJ781" s="32"/>
    </row>
    <row r="782" spans="1:36">
      <c r="A782" s="145" t="str">
        <f t="shared" si="79"/>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02"/>
      <c r="H782" s="303" t="str">
        <f>IF($G782="","-",_xlfn.XLOOKUP($G782,Appr.Meta!$A:$A,Appr.Meta!$D:$D,"-",0,1))</f>
        <v>-</v>
      </c>
      <c r="I782" s="302"/>
      <c r="J782" s="303" t="str">
        <f>IF($I782="","-",_xlfn.XLOOKUP($I782,'CC.Meta'!$A:$A,'CC.Meta'!$D:$D,"-",0,1))</f>
        <v>-</v>
      </c>
      <c r="K782" s="306" t="str">
        <f t="shared" si="80"/>
        <v>--</v>
      </c>
      <c r="L782" s="302"/>
      <c r="M782" s="133"/>
      <c r="N782" s="234"/>
      <c r="O782" s="146" t="str">
        <f>IF($N782="","-",_xlfn.XLOOKUP($N782,'FY25 Gold Book'!$A:$A,'FY25 Gold Book'!$B:$B,"-",0,1))</f>
        <v>-</v>
      </c>
      <c r="P782" s="444" t="str">
        <f>IF($N782="","-",_xlfn.XLOOKUP($N782,'FY25 Gold Book'!$A:$A,'FY25 Gold Book'!$C:$C,"-",0,1))</f>
        <v>-</v>
      </c>
      <c r="Q782" s="146" t="str">
        <f>IF($N782="","-",_xlfn.XLOOKUP($N782,'FY25 Gold Book'!$A:$A,'FY25 Gold Book'!$D:$D,"-",0,1))</f>
        <v>-</v>
      </c>
      <c r="R782" s="52"/>
      <c r="S782" s="465" t="str" cm="1">
        <f t="array" ref="S782">IFERROR(
_xlfn.IFS(
$I782=600010,"36th District Judges (CC 600010)",
$I782=600014,"36th District Staff (CC 600014)",
$I782&lt;&gt;0,_xlfn.XLOOKUP($N782,'FY25 Gold Book'!$A:$A,'FY25 Gold Book'!$F:$F,"-",0,1)),
"-")</f>
        <v>-</v>
      </c>
      <c r="T782" s="465" t="str" cm="1">
        <f t="array" ref="T782">IFERROR(
_xlfn.IFS(
OR($R782="TASS",$R782="Seasonal"),"TASS / Part-Time (FICA Only)",
$A782=13,"BSEED",
$A782=20,"DDoT",
OR($A782=48,$A782=49),"DWSD",
$A782=72,"Library",
$I782=600010,"36th District Judges",
$I782=600014,"36th District Staff",
$N782&lt;&gt;0,_xlfn.XLOOKUP($N782,'FY25 Gold Book'!$A:$A,'FY25 Gold Book'!$H:$H,"-",0,1)),
"-")</f>
        <v>-</v>
      </c>
      <c r="U782" s="678"/>
      <c r="V782" s="679"/>
      <c r="W782" s="677"/>
      <c r="X782" s="134"/>
      <c r="Y782" s="135"/>
      <c r="Z782" s="147">
        <f>_xlfn.XLOOKUP($N782,'FY25 Gold Book'!$A:$A,'FY25 Gold Book'!$E:$E,0,0,1)</f>
        <v>0</v>
      </c>
      <c r="AA782" s="680">
        <f>_xlfn.XLOOKUP($N782,'FY25 Gold Book'!$A:$A,'FY25 Gold Book'!$G:$G,0,0,1)</f>
        <v>0</v>
      </c>
      <c r="AB782" s="148">
        <f t="shared" si="81"/>
        <v>0</v>
      </c>
      <c r="AC782" s="681">
        <v>0</v>
      </c>
      <c r="AD782" s="149">
        <f t="shared" si="82"/>
        <v>0</v>
      </c>
      <c r="AE782" s="147">
        <f>_xlfn.XLOOKUP($T782,'FY25 Fringe Rates'!$X$6:$X$15,'FY25 Fringe Rates'!$Y$6:$Y$15,0,0,1)</f>
        <v>0</v>
      </c>
      <c r="AF782" s="150">
        <f t="shared" si="77"/>
        <v>0</v>
      </c>
      <c r="AG782" s="136">
        <v>0</v>
      </c>
      <c r="AH782" s="149">
        <f t="shared" si="83"/>
        <v>0</v>
      </c>
      <c r="AI782" s="151">
        <f t="shared" si="78"/>
        <v>0</v>
      </c>
      <c r="AJ782" s="32"/>
    </row>
    <row r="783" spans="1:36">
      <c r="A783" s="145" t="str">
        <f t="shared" si="79"/>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02"/>
      <c r="H783" s="303" t="str">
        <f>IF($G783="","-",_xlfn.XLOOKUP($G783,Appr.Meta!$A:$A,Appr.Meta!$D:$D,"-",0,1))</f>
        <v>-</v>
      </c>
      <c r="I783" s="302"/>
      <c r="J783" s="303" t="str">
        <f>IF($I783="","-",_xlfn.XLOOKUP($I783,'CC.Meta'!$A:$A,'CC.Meta'!$D:$D,"-",0,1))</f>
        <v>-</v>
      </c>
      <c r="K783" s="306" t="str">
        <f t="shared" si="80"/>
        <v>--</v>
      </c>
      <c r="L783" s="302"/>
      <c r="M783" s="133"/>
      <c r="N783" s="234"/>
      <c r="O783" s="146" t="str">
        <f>IF($N783="","-",_xlfn.XLOOKUP($N783,'FY25 Gold Book'!$A:$A,'FY25 Gold Book'!$B:$B,"-",0,1))</f>
        <v>-</v>
      </c>
      <c r="P783" s="444" t="str">
        <f>IF($N783="","-",_xlfn.XLOOKUP($N783,'FY25 Gold Book'!$A:$A,'FY25 Gold Book'!$C:$C,"-",0,1))</f>
        <v>-</v>
      </c>
      <c r="Q783" s="146" t="str">
        <f>IF($N783="","-",_xlfn.XLOOKUP($N783,'FY25 Gold Book'!$A:$A,'FY25 Gold Book'!$D:$D,"-",0,1))</f>
        <v>-</v>
      </c>
      <c r="R783" s="52"/>
      <c r="S783" s="465" t="str" cm="1">
        <f t="array" ref="S783">IFERROR(
_xlfn.IFS(
$I783=600010,"36th District Judges (CC 600010)",
$I783=600014,"36th District Staff (CC 600014)",
$I783&lt;&gt;0,_xlfn.XLOOKUP($N783,'FY25 Gold Book'!$A:$A,'FY25 Gold Book'!$F:$F,"-",0,1)),
"-")</f>
        <v>-</v>
      </c>
      <c r="T783" s="465" t="str" cm="1">
        <f t="array" ref="T783">IFERROR(
_xlfn.IFS(
OR($R783="TASS",$R783="Seasonal"),"TASS / Part-Time (FICA Only)",
$A783=13,"BSEED",
$A783=20,"DDoT",
OR($A783=48,$A783=49),"DWSD",
$A783=72,"Library",
$I783=600010,"36th District Judges",
$I783=600014,"36th District Staff",
$N783&lt;&gt;0,_xlfn.XLOOKUP($N783,'FY25 Gold Book'!$A:$A,'FY25 Gold Book'!$H:$H,"-",0,1)),
"-")</f>
        <v>-</v>
      </c>
      <c r="U783" s="678"/>
      <c r="V783" s="679"/>
      <c r="W783" s="677"/>
      <c r="X783" s="134"/>
      <c r="Y783" s="135"/>
      <c r="Z783" s="147">
        <f>_xlfn.XLOOKUP($N783,'FY25 Gold Book'!$A:$A,'FY25 Gold Book'!$E:$E,0,0,1)</f>
        <v>0</v>
      </c>
      <c r="AA783" s="680">
        <f>_xlfn.XLOOKUP($N783,'FY25 Gold Book'!$A:$A,'FY25 Gold Book'!$G:$G,0,0,1)</f>
        <v>0</v>
      </c>
      <c r="AB783" s="148">
        <f t="shared" si="81"/>
        <v>0</v>
      </c>
      <c r="AC783" s="681">
        <v>0</v>
      </c>
      <c r="AD783" s="149">
        <f t="shared" si="82"/>
        <v>0</v>
      </c>
      <c r="AE783" s="147">
        <f>_xlfn.XLOOKUP($T783,'FY25 Fringe Rates'!$X$6:$X$15,'FY25 Fringe Rates'!$Y$6:$Y$15,0,0,1)</f>
        <v>0</v>
      </c>
      <c r="AF783" s="150">
        <f t="shared" ref="AF783:AF846" si="84">ROUND($AD783*$AE783,0)</f>
        <v>0</v>
      </c>
      <c r="AG783" s="136">
        <v>0</v>
      </c>
      <c r="AH783" s="149">
        <f t="shared" si="83"/>
        <v>0</v>
      </c>
      <c r="AI783" s="151">
        <f t="shared" ref="AI783:AI846" si="85">ROUND($AD783+$AH783,0)</f>
        <v>0</v>
      </c>
      <c r="AJ783" s="32"/>
    </row>
    <row r="784" spans="1:36">
      <c r="A784" s="145" t="str">
        <f t="shared" ref="A784:A847" si="86">IFERROR(VALUE(LEFT($I784,2)),"-")</f>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02"/>
      <c r="H784" s="303" t="str">
        <f>IF($G784="","-",_xlfn.XLOOKUP($G784,Appr.Meta!$A:$A,Appr.Meta!$D:$D,"-",0,1))</f>
        <v>-</v>
      </c>
      <c r="I784" s="302"/>
      <c r="J784" s="303" t="str">
        <f>IF($I784="","-",_xlfn.XLOOKUP($I784,'CC.Meta'!$A:$A,'CC.Meta'!$D:$D,"-",0,1))</f>
        <v>-</v>
      </c>
      <c r="K784" s="306" t="str">
        <f t="shared" ref="K784:K847" si="87">_xlfn.CONCAT($D784,"-",$G784,"-",$I784)</f>
        <v>--</v>
      </c>
      <c r="L784" s="302"/>
      <c r="M784" s="133"/>
      <c r="N784" s="234"/>
      <c r="O784" s="146" t="str">
        <f>IF($N784="","-",_xlfn.XLOOKUP($N784,'FY25 Gold Book'!$A:$A,'FY25 Gold Book'!$B:$B,"-",0,1))</f>
        <v>-</v>
      </c>
      <c r="P784" s="444" t="str">
        <f>IF($N784="","-",_xlfn.XLOOKUP($N784,'FY25 Gold Book'!$A:$A,'FY25 Gold Book'!$C:$C,"-",0,1))</f>
        <v>-</v>
      </c>
      <c r="Q784" s="146" t="str">
        <f>IF($N784="","-",_xlfn.XLOOKUP($N784,'FY25 Gold Book'!$A:$A,'FY25 Gold Book'!$D:$D,"-",0,1))</f>
        <v>-</v>
      </c>
      <c r="R784" s="52"/>
      <c r="S784" s="465" t="str" cm="1">
        <f t="array" ref="S784">IFERROR(
_xlfn.IFS(
$I784=600010,"36th District Judges (CC 600010)",
$I784=600014,"36th District Staff (CC 600014)",
$I784&lt;&gt;0,_xlfn.XLOOKUP($N784,'FY25 Gold Book'!$A:$A,'FY25 Gold Book'!$F:$F,"-",0,1)),
"-")</f>
        <v>-</v>
      </c>
      <c r="T784" s="465" t="str" cm="1">
        <f t="array" ref="T784">IFERROR(
_xlfn.IFS(
OR($R784="TASS",$R784="Seasonal"),"TASS / Part-Time (FICA Only)",
$A784=13,"BSEED",
$A784=20,"DDoT",
OR($A784=48,$A784=49),"DWSD",
$A784=72,"Library",
$I784=600010,"36th District Judges",
$I784=600014,"36th District Staff",
$N784&lt;&gt;0,_xlfn.XLOOKUP($N784,'FY25 Gold Book'!$A:$A,'FY25 Gold Book'!$H:$H,"-",0,1)),
"-")</f>
        <v>-</v>
      </c>
      <c r="U784" s="678"/>
      <c r="V784" s="679"/>
      <c r="W784" s="677"/>
      <c r="X784" s="134"/>
      <c r="Y784" s="135"/>
      <c r="Z784" s="147">
        <f>_xlfn.XLOOKUP($N784,'FY25 Gold Book'!$A:$A,'FY25 Gold Book'!$E:$E,0,0,1)</f>
        <v>0</v>
      </c>
      <c r="AA784" s="680">
        <f>_xlfn.XLOOKUP($N784,'FY25 Gold Book'!$A:$A,'FY25 Gold Book'!$G:$G,0,0,1)</f>
        <v>0</v>
      </c>
      <c r="AB784" s="148">
        <f t="shared" ref="AB784:AB847" si="88">ROUND(($Y784*(1+$Z784))*(1+$AA784),0)</f>
        <v>0</v>
      </c>
      <c r="AC784" s="681">
        <v>0</v>
      </c>
      <c r="AD784" s="149">
        <f t="shared" ref="AD784:AD847" si="89">ROUND($AB784+$AC784,0)</f>
        <v>0</v>
      </c>
      <c r="AE784" s="147">
        <f>_xlfn.XLOOKUP($T784,'FY25 Fringe Rates'!$X$6:$X$15,'FY25 Fringe Rates'!$Y$6:$Y$15,0,0,1)</f>
        <v>0</v>
      </c>
      <c r="AF784" s="150">
        <f t="shared" si="84"/>
        <v>0</v>
      </c>
      <c r="AG784" s="136">
        <v>0</v>
      </c>
      <c r="AH784" s="149">
        <f t="shared" ref="AH784:AH847" si="90">ROUND($AF784+$AG784,0)</f>
        <v>0</v>
      </c>
      <c r="AI784" s="151">
        <f t="shared" si="85"/>
        <v>0</v>
      </c>
      <c r="AJ784" s="32"/>
    </row>
    <row r="785" spans="1:36">
      <c r="A785" s="145" t="str">
        <f t="shared" si="86"/>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02"/>
      <c r="H785" s="303" t="str">
        <f>IF($G785="","-",_xlfn.XLOOKUP($G785,Appr.Meta!$A:$A,Appr.Meta!$D:$D,"-",0,1))</f>
        <v>-</v>
      </c>
      <c r="I785" s="302"/>
      <c r="J785" s="303" t="str">
        <f>IF($I785="","-",_xlfn.XLOOKUP($I785,'CC.Meta'!$A:$A,'CC.Meta'!$D:$D,"-",0,1))</f>
        <v>-</v>
      </c>
      <c r="K785" s="306" t="str">
        <f t="shared" si="87"/>
        <v>--</v>
      </c>
      <c r="L785" s="302"/>
      <c r="M785" s="133"/>
      <c r="N785" s="234"/>
      <c r="O785" s="146" t="str">
        <f>IF($N785="","-",_xlfn.XLOOKUP($N785,'FY25 Gold Book'!$A:$A,'FY25 Gold Book'!$B:$B,"-",0,1))</f>
        <v>-</v>
      </c>
      <c r="P785" s="444" t="str">
        <f>IF($N785="","-",_xlfn.XLOOKUP($N785,'FY25 Gold Book'!$A:$A,'FY25 Gold Book'!$C:$C,"-",0,1))</f>
        <v>-</v>
      </c>
      <c r="Q785" s="146" t="str">
        <f>IF($N785="","-",_xlfn.XLOOKUP($N785,'FY25 Gold Book'!$A:$A,'FY25 Gold Book'!$D:$D,"-",0,1))</f>
        <v>-</v>
      </c>
      <c r="R785" s="52"/>
      <c r="S785" s="465" t="str" cm="1">
        <f t="array" ref="S785">IFERROR(
_xlfn.IFS(
$I785=600010,"36th District Judges (CC 600010)",
$I785=600014,"36th District Staff (CC 600014)",
$I785&lt;&gt;0,_xlfn.XLOOKUP($N785,'FY25 Gold Book'!$A:$A,'FY25 Gold Book'!$F:$F,"-",0,1)),
"-")</f>
        <v>-</v>
      </c>
      <c r="T785" s="465" t="str" cm="1">
        <f t="array" ref="T785">IFERROR(
_xlfn.IFS(
OR($R785="TASS",$R785="Seasonal"),"TASS / Part-Time (FICA Only)",
$A785=13,"BSEED",
$A785=20,"DDoT",
OR($A785=48,$A785=49),"DWSD",
$A785=72,"Library",
$I785=600010,"36th District Judges",
$I785=600014,"36th District Staff",
$N785&lt;&gt;0,_xlfn.XLOOKUP($N785,'FY25 Gold Book'!$A:$A,'FY25 Gold Book'!$H:$H,"-",0,1)),
"-")</f>
        <v>-</v>
      </c>
      <c r="U785" s="678"/>
      <c r="V785" s="679"/>
      <c r="W785" s="677"/>
      <c r="X785" s="134"/>
      <c r="Y785" s="135"/>
      <c r="Z785" s="147">
        <f>_xlfn.XLOOKUP($N785,'FY25 Gold Book'!$A:$A,'FY25 Gold Book'!$E:$E,0,0,1)</f>
        <v>0</v>
      </c>
      <c r="AA785" s="680">
        <f>_xlfn.XLOOKUP($N785,'FY25 Gold Book'!$A:$A,'FY25 Gold Book'!$G:$G,0,0,1)</f>
        <v>0</v>
      </c>
      <c r="AB785" s="148">
        <f t="shared" si="88"/>
        <v>0</v>
      </c>
      <c r="AC785" s="681">
        <v>0</v>
      </c>
      <c r="AD785" s="149">
        <f t="shared" si="89"/>
        <v>0</v>
      </c>
      <c r="AE785" s="147">
        <f>_xlfn.XLOOKUP($T785,'FY25 Fringe Rates'!$X$6:$X$15,'FY25 Fringe Rates'!$Y$6:$Y$15,0,0,1)</f>
        <v>0</v>
      </c>
      <c r="AF785" s="150">
        <f t="shared" si="84"/>
        <v>0</v>
      </c>
      <c r="AG785" s="136">
        <v>0</v>
      </c>
      <c r="AH785" s="149">
        <f t="shared" si="90"/>
        <v>0</v>
      </c>
      <c r="AI785" s="151">
        <f t="shared" si="85"/>
        <v>0</v>
      </c>
      <c r="AJ785" s="32"/>
    </row>
    <row r="786" spans="1:36">
      <c r="A786" s="145" t="str">
        <f t="shared" si="86"/>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02"/>
      <c r="H786" s="303" t="str">
        <f>IF($G786="","-",_xlfn.XLOOKUP($G786,Appr.Meta!$A:$A,Appr.Meta!$D:$D,"-",0,1))</f>
        <v>-</v>
      </c>
      <c r="I786" s="302"/>
      <c r="J786" s="303" t="str">
        <f>IF($I786="","-",_xlfn.XLOOKUP($I786,'CC.Meta'!$A:$A,'CC.Meta'!$D:$D,"-",0,1))</f>
        <v>-</v>
      </c>
      <c r="K786" s="306" t="str">
        <f t="shared" si="87"/>
        <v>--</v>
      </c>
      <c r="L786" s="302"/>
      <c r="M786" s="133"/>
      <c r="N786" s="234"/>
      <c r="O786" s="146" t="str">
        <f>IF($N786="","-",_xlfn.XLOOKUP($N786,'FY25 Gold Book'!$A:$A,'FY25 Gold Book'!$B:$B,"-",0,1))</f>
        <v>-</v>
      </c>
      <c r="P786" s="444" t="str">
        <f>IF($N786="","-",_xlfn.XLOOKUP($N786,'FY25 Gold Book'!$A:$A,'FY25 Gold Book'!$C:$C,"-",0,1))</f>
        <v>-</v>
      </c>
      <c r="Q786" s="146" t="str">
        <f>IF($N786="","-",_xlfn.XLOOKUP($N786,'FY25 Gold Book'!$A:$A,'FY25 Gold Book'!$D:$D,"-",0,1))</f>
        <v>-</v>
      </c>
      <c r="R786" s="52"/>
      <c r="S786" s="465" t="str" cm="1">
        <f t="array" ref="S786">IFERROR(
_xlfn.IFS(
$I786=600010,"36th District Judges (CC 600010)",
$I786=600014,"36th District Staff (CC 600014)",
$I786&lt;&gt;0,_xlfn.XLOOKUP($N786,'FY25 Gold Book'!$A:$A,'FY25 Gold Book'!$F:$F,"-",0,1)),
"-")</f>
        <v>-</v>
      </c>
      <c r="T786" s="465" t="str" cm="1">
        <f t="array" ref="T786">IFERROR(
_xlfn.IFS(
OR($R786="TASS",$R786="Seasonal"),"TASS / Part-Time (FICA Only)",
$A786=13,"BSEED",
$A786=20,"DDoT",
OR($A786=48,$A786=49),"DWSD",
$A786=72,"Library",
$I786=600010,"36th District Judges",
$I786=600014,"36th District Staff",
$N786&lt;&gt;0,_xlfn.XLOOKUP($N786,'FY25 Gold Book'!$A:$A,'FY25 Gold Book'!$H:$H,"-",0,1)),
"-")</f>
        <v>-</v>
      </c>
      <c r="U786" s="678"/>
      <c r="V786" s="679"/>
      <c r="W786" s="677"/>
      <c r="X786" s="134"/>
      <c r="Y786" s="135"/>
      <c r="Z786" s="147">
        <f>_xlfn.XLOOKUP($N786,'FY25 Gold Book'!$A:$A,'FY25 Gold Book'!$E:$E,0,0,1)</f>
        <v>0</v>
      </c>
      <c r="AA786" s="680">
        <f>_xlfn.XLOOKUP($N786,'FY25 Gold Book'!$A:$A,'FY25 Gold Book'!$G:$G,0,0,1)</f>
        <v>0</v>
      </c>
      <c r="AB786" s="148">
        <f t="shared" si="88"/>
        <v>0</v>
      </c>
      <c r="AC786" s="681">
        <v>0</v>
      </c>
      <c r="AD786" s="149">
        <f t="shared" si="89"/>
        <v>0</v>
      </c>
      <c r="AE786" s="147">
        <f>_xlfn.XLOOKUP($T786,'FY25 Fringe Rates'!$X$6:$X$15,'FY25 Fringe Rates'!$Y$6:$Y$15,0,0,1)</f>
        <v>0</v>
      </c>
      <c r="AF786" s="150">
        <f t="shared" si="84"/>
        <v>0</v>
      </c>
      <c r="AG786" s="136">
        <v>0</v>
      </c>
      <c r="AH786" s="149">
        <f t="shared" si="90"/>
        <v>0</v>
      </c>
      <c r="AI786" s="151">
        <f t="shared" si="85"/>
        <v>0</v>
      </c>
      <c r="AJ786" s="32"/>
    </row>
    <row r="787" spans="1:36">
      <c r="A787" s="145" t="str">
        <f t="shared" si="86"/>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02"/>
      <c r="H787" s="303" t="str">
        <f>IF($G787="","-",_xlfn.XLOOKUP($G787,Appr.Meta!$A:$A,Appr.Meta!$D:$D,"-",0,1))</f>
        <v>-</v>
      </c>
      <c r="I787" s="302"/>
      <c r="J787" s="303" t="str">
        <f>IF($I787="","-",_xlfn.XLOOKUP($I787,'CC.Meta'!$A:$A,'CC.Meta'!$D:$D,"-",0,1))</f>
        <v>-</v>
      </c>
      <c r="K787" s="306" t="str">
        <f t="shared" si="87"/>
        <v>--</v>
      </c>
      <c r="L787" s="302"/>
      <c r="M787" s="133"/>
      <c r="N787" s="234"/>
      <c r="O787" s="146" t="str">
        <f>IF($N787="","-",_xlfn.XLOOKUP($N787,'FY25 Gold Book'!$A:$A,'FY25 Gold Book'!$B:$B,"-",0,1))</f>
        <v>-</v>
      </c>
      <c r="P787" s="444" t="str">
        <f>IF($N787="","-",_xlfn.XLOOKUP($N787,'FY25 Gold Book'!$A:$A,'FY25 Gold Book'!$C:$C,"-",0,1))</f>
        <v>-</v>
      </c>
      <c r="Q787" s="146" t="str">
        <f>IF($N787="","-",_xlfn.XLOOKUP($N787,'FY25 Gold Book'!$A:$A,'FY25 Gold Book'!$D:$D,"-",0,1))</f>
        <v>-</v>
      </c>
      <c r="R787" s="52"/>
      <c r="S787" s="465" t="str" cm="1">
        <f t="array" ref="S787">IFERROR(
_xlfn.IFS(
$I787=600010,"36th District Judges (CC 600010)",
$I787=600014,"36th District Staff (CC 600014)",
$I787&lt;&gt;0,_xlfn.XLOOKUP($N787,'FY25 Gold Book'!$A:$A,'FY25 Gold Book'!$F:$F,"-",0,1)),
"-")</f>
        <v>-</v>
      </c>
      <c r="T787" s="465" t="str" cm="1">
        <f t="array" ref="T787">IFERROR(
_xlfn.IFS(
OR($R787="TASS",$R787="Seasonal"),"TASS / Part-Time (FICA Only)",
$A787=13,"BSEED",
$A787=20,"DDoT",
OR($A787=48,$A787=49),"DWSD",
$A787=72,"Library",
$I787=600010,"36th District Judges",
$I787=600014,"36th District Staff",
$N787&lt;&gt;0,_xlfn.XLOOKUP($N787,'FY25 Gold Book'!$A:$A,'FY25 Gold Book'!$H:$H,"-",0,1)),
"-")</f>
        <v>-</v>
      </c>
      <c r="U787" s="678"/>
      <c r="V787" s="679"/>
      <c r="W787" s="677"/>
      <c r="X787" s="134"/>
      <c r="Y787" s="135"/>
      <c r="Z787" s="147">
        <f>_xlfn.XLOOKUP($N787,'FY25 Gold Book'!$A:$A,'FY25 Gold Book'!$E:$E,0,0,1)</f>
        <v>0</v>
      </c>
      <c r="AA787" s="680">
        <f>_xlfn.XLOOKUP($N787,'FY25 Gold Book'!$A:$A,'FY25 Gold Book'!$G:$G,0,0,1)</f>
        <v>0</v>
      </c>
      <c r="AB787" s="148">
        <f t="shared" si="88"/>
        <v>0</v>
      </c>
      <c r="AC787" s="681">
        <v>0</v>
      </c>
      <c r="AD787" s="149">
        <f t="shared" si="89"/>
        <v>0</v>
      </c>
      <c r="AE787" s="147">
        <f>_xlfn.XLOOKUP($T787,'FY25 Fringe Rates'!$X$6:$X$15,'FY25 Fringe Rates'!$Y$6:$Y$15,0,0,1)</f>
        <v>0</v>
      </c>
      <c r="AF787" s="150">
        <f t="shared" si="84"/>
        <v>0</v>
      </c>
      <c r="AG787" s="136">
        <v>0</v>
      </c>
      <c r="AH787" s="149">
        <f t="shared" si="90"/>
        <v>0</v>
      </c>
      <c r="AI787" s="151">
        <f t="shared" si="85"/>
        <v>0</v>
      </c>
      <c r="AJ787" s="32"/>
    </row>
    <row r="788" spans="1:36">
      <c r="A788" s="145" t="str">
        <f t="shared" si="86"/>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02"/>
      <c r="H788" s="303" t="str">
        <f>IF($G788="","-",_xlfn.XLOOKUP($G788,Appr.Meta!$A:$A,Appr.Meta!$D:$D,"-",0,1))</f>
        <v>-</v>
      </c>
      <c r="I788" s="302"/>
      <c r="J788" s="303" t="str">
        <f>IF($I788="","-",_xlfn.XLOOKUP($I788,'CC.Meta'!$A:$A,'CC.Meta'!$D:$D,"-",0,1))</f>
        <v>-</v>
      </c>
      <c r="K788" s="306" t="str">
        <f t="shared" si="87"/>
        <v>--</v>
      </c>
      <c r="L788" s="302"/>
      <c r="M788" s="133"/>
      <c r="N788" s="234"/>
      <c r="O788" s="146" t="str">
        <f>IF($N788="","-",_xlfn.XLOOKUP($N788,'FY25 Gold Book'!$A:$A,'FY25 Gold Book'!$B:$B,"-",0,1))</f>
        <v>-</v>
      </c>
      <c r="P788" s="444" t="str">
        <f>IF($N788="","-",_xlfn.XLOOKUP($N788,'FY25 Gold Book'!$A:$A,'FY25 Gold Book'!$C:$C,"-",0,1))</f>
        <v>-</v>
      </c>
      <c r="Q788" s="146" t="str">
        <f>IF($N788="","-",_xlfn.XLOOKUP($N788,'FY25 Gold Book'!$A:$A,'FY25 Gold Book'!$D:$D,"-",0,1))</f>
        <v>-</v>
      </c>
      <c r="R788" s="52"/>
      <c r="S788" s="465" t="str" cm="1">
        <f t="array" ref="S788">IFERROR(
_xlfn.IFS(
$I788=600010,"36th District Judges (CC 600010)",
$I788=600014,"36th District Staff (CC 600014)",
$I788&lt;&gt;0,_xlfn.XLOOKUP($N788,'FY25 Gold Book'!$A:$A,'FY25 Gold Book'!$F:$F,"-",0,1)),
"-")</f>
        <v>-</v>
      </c>
      <c r="T788" s="465" t="str" cm="1">
        <f t="array" ref="T788">IFERROR(
_xlfn.IFS(
OR($R788="TASS",$R788="Seasonal"),"TASS / Part-Time (FICA Only)",
$A788=13,"BSEED",
$A788=20,"DDoT",
OR($A788=48,$A788=49),"DWSD",
$A788=72,"Library",
$I788=600010,"36th District Judges",
$I788=600014,"36th District Staff",
$N788&lt;&gt;0,_xlfn.XLOOKUP($N788,'FY25 Gold Book'!$A:$A,'FY25 Gold Book'!$H:$H,"-",0,1)),
"-")</f>
        <v>-</v>
      </c>
      <c r="U788" s="678"/>
      <c r="V788" s="679"/>
      <c r="W788" s="677"/>
      <c r="X788" s="134"/>
      <c r="Y788" s="135"/>
      <c r="Z788" s="147">
        <f>_xlfn.XLOOKUP($N788,'FY25 Gold Book'!$A:$A,'FY25 Gold Book'!$E:$E,0,0,1)</f>
        <v>0</v>
      </c>
      <c r="AA788" s="680">
        <f>_xlfn.XLOOKUP($N788,'FY25 Gold Book'!$A:$A,'FY25 Gold Book'!$G:$G,0,0,1)</f>
        <v>0</v>
      </c>
      <c r="AB788" s="148">
        <f t="shared" si="88"/>
        <v>0</v>
      </c>
      <c r="AC788" s="681">
        <v>0</v>
      </c>
      <c r="AD788" s="149">
        <f t="shared" si="89"/>
        <v>0</v>
      </c>
      <c r="AE788" s="147">
        <f>_xlfn.XLOOKUP($T788,'FY25 Fringe Rates'!$X$6:$X$15,'FY25 Fringe Rates'!$Y$6:$Y$15,0,0,1)</f>
        <v>0</v>
      </c>
      <c r="AF788" s="150">
        <f t="shared" si="84"/>
        <v>0</v>
      </c>
      <c r="AG788" s="136">
        <v>0</v>
      </c>
      <c r="AH788" s="149">
        <f t="shared" si="90"/>
        <v>0</v>
      </c>
      <c r="AI788" s="151">
        <f t="shared" si="85"/>
        <v>0</v>
      </c>
      <c r="AJ788" s="32"/>
    </row>
    <row r="789" spans="1:36">
      <c r="A789" s="145" t="str">
        <f t="shared" si="86"/>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02"/>
      <c r="H789" s="303" t="str">
        <f>IF($G789="","-",_xlfn.XLOOKUP($G789,Appr.Meta!$A:$A,Appr.Meta!$D:$D,"-",0,1))</f>
        <v>-</v>
      </c>
      <c r="I789" s="302"/>
      <c r="J789" s="303" t="str">
        <f>IF($I789="","-",_xlfn.XLOOKUP($I789,'CC.Meta'!$A:$A,'CC.Meta'!$D:$D,"-",0,1))</f>
        <v>-</v>
      </c>
      <c r="K789" s="306" t="str">
        <f t="shared" si="87"/>
        <v>--</v>
      </c>
      <c r="L789" s="302"/>
      <c r="M789" s="133"/>
      <c r="N789" s="234"/>
      <c r="O789" s="146" t="str">
        <f>IF($N789="","-",_xlfn.XLOOKUP($N789,'FY25 Gold Book'!$A:$A,'FY25 Gold Book'!$B:$B,"-",0,1))</f>
        <v>-</v>
      </c>
      <c r="P789" s="444" t="str">
        <f>IF($N789="","-",_xlfn.XLOOKUP($N789,'FY25 Gold Book'!$A:$A,'FY25 Gold Book'!$C:$C,"-",0,1))</f>
        <v>-</v>
      </c>
      <c r="Q789" s="146" t="str">
        <f>IF($N789="","-",_xlfn.XLOOKUP($N789,'FY25 Gold Book'!$A:$A,'FY25 Gold Book'!$D:$D,"-",0,1))</f>
        <v>-</v>
      </c>
      <c r="R789" s="52"/>
      <c r="S789" s="465" t="str" cm="1">
        <f t="array" ref="S789">IFERROR(
_xlfn.IFS(
$I789=600010,"36th District Judges (CC 600010)",
$I789=600014,"36th District Staff (CC 600014)",
$I789&lt;&gt;0,_xlfn.XLOOKUP($N789,'FY25 Gold Book'!$A:$A,'FY25 Gold Book'!$F:$F,"-",0,1)),
"-")</f>
        <v>-</v>
      </c>
      <c r="T789" s="465" t="str" cm="1">
        <f t="array" ref="T789">IFERROR(
_xlfn.IFS(
OR($R789="TASS",$R789="Seasonal"),"TASS / Part-Time (FICA Only)",
$A789=13,"BSEED",
$A789=20,"DDoT",
OR($A789=48,$A789=49),"DWSD",
$A789=72,"Library",
$I789=600010,"36th District Judges",
$I789=600014,"36th District Staff",
$N789&lt;&gt;0,_xlfn.XLOOKUP($N789,'FY25 Gold Book'!$A:$A,'FY25 Gold Book'!$H:$H,"-",0,1)),
"-")</f>
        <v>-</v>
      </c>
      <c r="U789" s="678"/>
      <c r="V789" s="679"/>
      <c r="W789" s="677"/>
      <c r="X789" s="134"/>
      <c r="Y789" s="135"/>
      <c r="Z789" s="147">
        <f>_xlfn.XLOOKUP($N789,'FY25 Gold Book'!$A:$A,'FY25 Gold Book'!$E:$E,0,0,1)</f>
        <v>0</v>
      </c>
      <c r="AA789" s="680">
        <f>_xlfn.XLOOKUP($N789,'FY25 Gold Book'!$A:$A,'FY25 Gold Book'!$G:$G,0,0,1)</f>
        <v>0</v>
      </c>
      <c r="AB789" s="148">
        <f t="shared" si="88"/>
        <v>0</v>
      </c>
      <c r="AC789" s="681">
        <v>0</v>
      </c>
      <c r="AD789" s="149">
        <f t="shared" si="89"/>
        <v>0</v>
      </c>
      <c r="AE789" s="147">
        <f>_xlfn.XLOOKUP($T789,'FY25 Fringe Rates'!$X$6:$X$15,'FY25 Fringe Rates'!$Y$6:$Y$15,0,0,1)</f>
        <v>0</v>
      </c>
      <c r="AF789" s="150">
        <f t="shared" si="84"/>
        <v>0</v>
      </c>
      <c r="AG789" s="136">
        <v>0</v>
      </c>
      <c r="AH789" s="149">
        <f t="shared" si="90"/>
        <v>0</v>
      </c>
      <c r="AI789" s="151">
        <f t="shared" si="85"/>
        <v>0</v>
      </c>
      <c r="AJ789" s="32"/>
    </row>
    <row r="790" spans="1:36">
      <c r="A790" s="145" t="str">
        <f t="shared" si="86"/>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02"/>
      <c r="H790" s="303" t="str">
        <f>IF($G790="","-",_xlfn.XLOOKUP($G790,Appr.Meta!$A:$A,Appr.Meta!$D:$D,"-",0,1))</f>
        <v>-</v>
      </c>
      <c r="I790" s="302"/>
      <c r="J790" s="303" t="str">
        <f>IF($I790="","-",_xlfn.XLOOKUP($I790,'CC.Meta'!$A:$A,'CC.Meta'!$D:$D,"-",0,1))</f>
        <v>-</v>
      </c>
      <c r="K790" s="306" t="str">
        <f t="shared" si="87"/>
        <v>--</v>
      </c>
      <c r="L790" s="302"/>
      <c r="M790" s="133"/>
      <c r="N790" s="234"/>
      <c r="O790" s="146" t="str">
        <f>IF($N790="","-",_xlfn.XLOOKUP($N790,'FY25 Gold Book'!$A:$A,'FY25 Gold Book'!$B:$B,"-",0,1))</f>
        <v>-</v>
      </c>
      <c r="P790" s="444" t="str">
        <f>IF($N790="","-",_xlfn.XLOOKUP($N790,'FY25 Gold Book'!$A:$A,'FY25 Gold Book'!$C:$C,"-",0,1))</f>
        <v>-</v>
      </c>
      <c r="Q790" s="146" t="str">
        <f>IF($N790="","-",_xlfn.XLOOKUP($N790,'FY25 Gold Book'!$A:$A,'FY25 Gold Book'!$D:$D,"-",0,1))</f>
        <v>-</v>
      </c>
      <c r="R790" s="52"/>
      <c r="S790" s="465" t="str" cm="1">
        <f t="array" ref="S790">IFERROR(
_xlfn.IFS(
$I790=600010,"36th District Judges (CC 600010)",
$I790=600014,"36th District Staff (CC 600014)",
$I790&lt;&gt;0,_xlfn.XLOOKUP($N790,'FY25 Gold Book'!$A:$A,'FY25 Gold Book'!$F:$F,"-",0,1)),
"-")</f>
        <v>-</v>
      </c>
      <c r="T790" s="465" t="str" cm="1">
        <f t="array" ref="T790">IFERROR(
_xlfn.IFS(
OR($R790="TASS",$R790="Seasonal"),"TASS / Part-Time (FICA Only)",
$A790=13,"BSEED",
$A790=20,"DDoT",
OR($A790=48,$A790=49),"DWSD",
$A790=72,"Library",
$I790=600010,"36th District Judges",
$I790=600014,"36th District Staff",
$N790&lt;&gt;0,_xlfn.XLOOKUP($N790,'FY25 Gold Book'!$A:$A,'FY25 Gold Book'!$H:$H,"-",0,1)),
"-")</f>
        <v>-</v>
      </c>
      <c r="U790" s="678"/>
      <c r="V790" s="679"/>
      <c r="W790" s="677"/>
      <c r="X790" s="134"/>
      <c r="Y790" s="135"/>
      <c r="Z790" s="147">
        <f>_xlfn.XLOOKUP($N790,'FY25 Gold Book'!$A:$A,'FY25 Gold Book'!$E:$E,0,0,1)</f>
        <v>0</v>
      </c>
      <c r="AA790" s="680">
        <f>_xlfn.XLOOKUP($N790,'FY25 Gold Book'!$A:$A,'FY25 Gold Book'!$G:$G,0,0,1)</f>
        <v>0</v>
      </c>
      <c r="AB790" s="148">
        <f t="shared" si="88"/>
        <v>0</v>
      </c>
      <c r="AC790" s="681">
        <v>0</v>
      </c>
      <c r="AD790" s="149">
        <f t="shared" si="89"/>
        <v>0</v>
      </c>
      <c r="AE790" s="147">
        <f>_xlfn.XLOOKUP($T790,'FY25 Fringe Rates'!$X$6:$X$15,'FY25 Fringe Rates'!$Y$6:$Y$15,0,0,1)</f>
        <v>0</v>
      </c>
      <c r="AF790" s="150">
        <f t="shared" si="84"/>
        <v>0</v>
      </c>
      <c r="AG790" s="136">
        <v>0</v>
      </c>
      <c r="AH790" s="149">
        <f t="shared" si="90"/>
        <v>0</v>
      </c>
      <c r="AI790" s="151">
        <f t="shared" si="85"/>
        <v>0</v>
      </c>
      <c r="AJ790" s="32"/>
    </row>
    <row r="791" spans="1:36">
      <c r="A791" s="145" t="str">
        <f t="shared" si="86"/>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02"/>
      <c r="H791" s="303" t="str">
        <f>IF($G791="","-",_xlfn.XLOOKUP($G791,Appr.Meta!$A:$A,Appr.Meta!$D:$D,"-",0,1))</f>
        <v>-</v>
      </c>
      <c r="I791" s="302"/>
      <c r="J791" s="303" t="str">
        <f>IF($I791="","-",_xlfn.XLOOKUP($I791,'CC.Meta'!$A:$A,'CC.Meta'!$D:$D,"-",0,1))</f>
        <v>-</v>
      </c>
      <c r="K791" s="306" t="str">
        <f t="shared" si="87"/>
        <v>--</v>
      </c>
      <c r="L791" s="302"/>
      <c r="M791" s="133"/>
      <c r="N791" s="234"/>
      <c r="O791" s="146" t="str">
        <f>IF($N791="","-",_xlfn.XLOOKUP($N791,'FY25 Gold Book'!$A:$A,'FY25 Gold Book'!$B:$B,"-",0,1))</f>
        <v>-</v>
      </c>
      <c r="P791" s="444" t="str">
        <f>IF($N791="","-",_xlfn.XLOOKUP($N791,'FY25 Gold Book'!$A:$A,'FY25 Gold Book'!$C:$C,"-",0,1))</f>
        <v>-</v>
      </c>
      <c r="Q791" s="146" t="str">
        <f>IF($N791="","-",_xlfn.XLOOKUP($N791,'FY25 Gold Book'!$A:$A,'FY25 Gold Book'!$D:$D,"-",0,1))</f>
        <v>-</v>
      </c>
      <c r="R791" s="52"/>
      <c r="S791" s="465" t="str" cm="1">
        <f t="array" ref="S791">IFERROR(
_xlfn.IFS(
$I791=600010,"36th District Judges (CC 600010)",
$I791=600014,"36th District Staff (CC 600014)",
$I791&lt;&gt;0,_xlfn.XLOOKUP($N791,'FY25 Gold Book'!$A:$A,'FY25 Gold Book'!$F:$F,"-",0,1)),
"-")</f>
        <v>-</v>
      </c>
      <c r="T791" s="465" t="str" cm="1">
        <f t="array" ref="T791">IFERROR(
_xlfn.IFS(
OR($R791="TASS",$R791="Seasonal"),"TASS / Part-Time (FICA Only)",
$A791=13,"BSEED",
$A791=20,"DDoT",
OR($A791=48,$A791=49),"DWSD",
$A791=72,"Library",
$I791=600010,"36th District Judges",
$I791=600014,"36th District Staff",
$N791&lt;&gt;0,_xlfn.XLOOKUP($N791,'FY25 Gold Book'!$A:$A,'FY25 Gold Book'!$H:$H,"-",0,1)),
"-")</f>
        <v>-</v>
      </c>
      <c r="U791" s="678"/>
      <c r="V791" s="679"/>
      <c r="W791" s="677"/>
      <c r="X791" s="134"/>
      <c r="Y791" s="135"/>
      <c r="Z791" s="147">
        <f>_xlfn.XLOOKUP($N791,'FY25 Gold Book'!$A:$A,'FY25 Gold Book'!$E:$E,0,0,1)</f>
        <v>0</v>
      </c>
      <c r="AA791" s="680">
        <f>_xlfn.XLOOKUP($N791,'FY25 Gold Book'!$A:$A,'FY25 Gold Book'!$G:$G,0,0,1)</f>
        <v>0</v>
      </c>
      <c r="AB791" s="148">
        <f t="shared" si="88"/>
        <v>0</v>
      </c>
      <c r="AC791" s="681">
        <v>0</v>
      </c>
      <c r="AD791" s="149">
        <f t="shared" si="89"/>
        <v>0</v>
      </c>
      <c r="AE791" s="147">
        <f>_xlfn.XLOOKUP($T791,'FY25 Fringe Rates'!$X$6:$X$15,'FY25 Fringe Rates'!$Y$6:$Y$15,0,0,1)</f>
        <v>0</v>
      </c>
      <c r="AF791" s="150">
        <f t="shared" si="84"/>
        <v>0</v>
      </c>
      <c r="AG791" s="136">
        <v>0</v>
      </c>
      <c r="AH791" s="149">
        <f t="shared" si="90"/>
        <v>0</v>
      </c>
      <c r="AI791" s="151">
        <f t="shared" si="85"/>
        <v>0</v>
      </c>
      <c r="AJ791" s="32"/>
    </row>
    <row r="792" spans="1:36">
      <c r="A792" s="145" t="str">
        <f t="shared" si="86"/>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02"/>
      <c r="H792" s="303" t="str">
        <f>IF($G792="","-",_xlfn.XLOOKUP($G792,Appr.Meta!$A:$A,Appr.Meta!$D:$D,"-",0,1))</f>
        <v>-</v>
      </c>
      <c r="I792" s="302"/>
      <c r="J792" s="303" t="str">
        <f>IF($I792="","-",_xlfn.XLOOKUP($I792,'CC.Meta'!$A:$A,'CC.Meta'!$D:$D,"-",0,1))</f>
        <v>-</v>
      </c>
      <c r="K792" s="306" t="str">
        <f t="shared" si="87"/>
        <v>--</v>
      </c>
      <c r="L792" s="302"/>
      <c r="M792" s="133"/>
      <c r="N792" s="234"/>
      <c r="O792" s="146" t="str">
        <f>IF($N792="","-",_xlfn.XLOOKUP($N792,'FY25 Gold Book'!$A:$A,'FY25 Gold Book'!$B:$B,"-",0,1))</f>
        <v>-</v>
      </c>
      <c r="P792" s="444" t="str">
        <f>IF($N792="","-",_xlfn.XLOOKUP($N792,'FY25 Gold Book'!$A:$A,'FY25 Gold Book'!$C:$C,"-",0,1))</f>
        <v>-</v>
      </c>
      <c r="Q792" s="146" t="str">
        <f>IF($N792="","-",_xlfn.XLOOKUP($N792,'FY25 Gold Book'!$A:$A,'FY25 Gold Book'!$D:$D,"-",0,1))</f>
        <v>-</v>
      </c>
      <c r="R792" s="52"/>
      <c r="S792" s="465" t="str" cm="1">
        <f t="array" ref="S792">IFERROR(
_xlfn.IFS(
$I792=600010,"36th District Judges (CC 600010)",
$I792=600014,"36th District Staff (CC 600014)",
$I792&lt;&gt;0,_xlfn.XLOOKUP($N792,'FY25 Gold Book'!$A:$A,'FY25 Gold Book'!$F:$F,"-",0,1)),
"-")</f>
        <v>-</v>
      </c>
      <c r="T792" s="465" t="str" cm="1">
        <f t="array" ref="T792">IFERROR(
_xlfn.IFS(
OR($R792="TASS",$R792="Seasonal"),"TASS / Part-Time (FICA Only)",
$A792=13,"BSEED",
$A792=20,"DDoT",
OR($A792=48,$A792=49),"DWSD",
$A792=72,"Library",
$I792=600010,"36th District Judges",
$I792=600014,"36th District Staff",
$N792&lt;&gt;0,_xlfn.XLOOKUP($N792,'FY25 Gold Book'!$A:$A,'FY25 Gold Book'!$H:$H,"-",0,1)),
"-")</f>
        <v>-</v>
      </c>
      <c r="U792" s="678"/>
      <c r="V792" s="679"/>
      <c r="W792" s="677"/>
      <c r="X792" s="134"/>
      <c r="Y792" s="135"/>
      <c r="Z792" s="147">
        <f>_xlfn.XLOOKUP($N792,'FY25 Gold Book'!$A:$A,'FY25 Gold Book'!$E:$E,0,0,1)</f>
        <v>0</v>
      </c>
      <c r="AA792" s="680">
        <f>_xlfn.XLOOKUP($N792,'FY25 Gold Book'!$A:$A,'FY25 Gold Book'!$G:$G,0,0,1)</f>
        <v>0</v>
      </c>
      <c r="AB792" s="148">
        <f t="shared" si="88"/>
        <v>0</v>
      </c>
      <c r="AC792" s="681">
        <v>0</v>
      </c>
      <c r="AD792" s="149">
        <f t="shared" si="89"/>
        <v>0</v>
      </c>
      <c r="AE792" s="147">
        <f>_xlfn.XLOOKUP($T792,'FY25 Fringe Rates'!$X$6:$X$15,'FY25 Fringe Rates'!$Y$6:$Y$15,0,0,1)</f>
        <v>0</v>
      </c>
      <c r="AF792" s="150">
        <f t="shared" si="84"/>
        <v>0</v>
      </c>
      <c r="AG792" s="136">
        <v>0</v>
      </c>
      <c r="AH792" s="149">
        <f t="shared" si="90"/>
        <v>0</v>
      </c>
      <c r="AI792" s="151">
        <f t="shared" si="85"/>
        <v>0</v>
      </c>
      <c r="AJ792" s="32"/>
    </row>
    <row r="793" spans="1:36">
      <c r="A793" s="145" t="str">
        <f t="shared" si="86"/>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02"/>
      <c r="H793" s="303" t="str">
        <f>IF($G793="","-",_xlfn.XLOOKUP($G793,Appr.Meta!$A:$A,Appr.Meta!$D:$D,"-",0,1))</f>
        <v>-</v>
      </c>
      <c r="I793" s="302"/>
      <c r="J793" s="303" t="str">
        <f>IF($I793="","-",_xlfn.XLOOKUP($I793,'CC.Meta'!$A:$A,'CC.Meta'!$D:$D,"-",0,1))</f>
        <v>-</v>
      </c>
      <c r="K793" s="306" t="str">
        <f t="shared" si="87"/>
        <v>--</v>
      </c>
      <c r="L793" s="302"/>
      <c r="M793" s="133"/>
      <c r="N793" s="234"/>
      <c r="O793" s="146" t="str">
        <f>IF($N793="","-",_xlfn.XLOOKUP($N793,'FY25 Gold Book'!$A:$A,'FY25 Gold Book'!$B:$B,"-",0,1))</f>
        <v>-</v>
      </c>
      <c r="P793" s="444" t="str">
        <f>IF($N793="","-",_xlfn.XLOOKUP($N793,'FY25 Gold Book'!$A:$A,'FY25 Gold Book'!$C:$C,"-",0,1))</f>
        <v>-</v>
      </c>
      <c r="Q793" s="146" t="str">
        <f>IF($N793="","-",_xlfn.XLOOKUP($N793,'FY25 Gold Book'!$A:$A,'FY25 Gold Book'!$D:$D,"-",0,1))</f>
        <v>-</v>
      </c>
      <c r="R793" s="52"/>
      <c r="S793" s="465" t="str" cm="1">
        <f t="array" ref="S793">IFERROR(
_xlfn.IFS(
$I793=600010,"36th District Judges (CC 600010)",
$I793=600014,"36th District Staff (CC 600014)",
$I793&lt;&gt;0,_xlfn.XLOOKUP($N793,'FY25 Gold Book'!$A:$A,'FY25 Gold Book'!$F:$F,"-",0,1)),
"-")</f>
        <v>-</v>
      </c>
      <c r="T793" s="465" t="str" cm="1">
        <f t="array" ref="T793">IFERROR(
_xlfn.IFS(
OR($R793="TASS",$R793="Seasonal"),"TASS / Part-Time (FICA Only)",
$A793=13,"BSEED",
$A793=20,"DDoT",
OR($A793=48,$A793=49),"DWSD",
$A793=72,"Library",
$I793=600010,"36th District Judges",
$I793=600014,"36th District Staff",
$N793&lt;&gt;0,_xlfn.XLOOKUP($N793,'FY25 Gold Book'!$A:$A,'FY25 Gold Book'!$H:$H,"-",0,1)),
"-")</f>
        <v>-</v>
      </c>
      <c r="U793" s="678"/>
      <c r="V793" s="679"/>
      <c r="W793" s="677"/>
      <c r="X793" s="134"/>
      <c r="Y793" s="135"/>
      <c r="Z793" s="147">
        <f>_xlfn.XLOOKUP($N793,'FY25 Gold Book'!$A:$A,'FY25 Gold Book'!$E:$E,0,0,1)</f>
        <v>0</v>
      </c>
      <c r="AA793" s="680">
        <f>_xlfn.XLOOKUP($N793,'FY25 Gold Book'!$A:$A,'FY25 Gold Book'!$G:$G,0,0,1)</f>
        <v>0</v>
      </c>
      <c r="AB793" s="148">
        <f t="shared" si="88"/>
        <v>0</v>
      </c>
      <c r="AC793" s="681">
        <v>0</v>
      </c>
      <c r="AD793" s="149">
        <f t="shared" si="89"/>
        <v>0</v>
      </c>
      <c r="AE793" s="147">
        <f>_xlfn.XLOOKUP($T793,'FY25 Fringe Rates'!$X$6:$X$15,'FY25 Fringe Rates'!$Y$6:$Y$15,0,0,1)</f>
        <v>0</v>
      </c>
      <c r="AF793" s="150">
        <f t="shared" si="84"/>
        <v>0</v>
      </c>
      <c r="AG793" s="136">
        <v>0</v>
      </c>
      <c r="AH793" s="149">
        <f t="shared" si="90"/>
        <v>0</v>
      </c>
      <c r="AI793" s="151">
        <f t="shared" si="85"/>
        <v>0</v>
      </c>
      <c r="AJ793" s="32"/>
    </row>
    <row r="794" spans="1:36">
      <c r="A794" s="145" t="str">
        <f t="shared" si="86"/>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02"/>
      <c r="H794" s="303" t="str">
        <f>IF($G794="","-",_xlfn.XLOOKUP($G794,Appr.Meta!$A:$A,Appr.Meta!$D:$D,"-",0,1))</f>
        <v>-</v>
      </c>
      <c r="I794" s="302"/>
      <c r="J794" s="303" t="str">
        <f>IF($I794="","-",_xlfn.XLOOKUP($I794,'CC.Meta'!$A:$A,'CC.Meta'!$D:$D,"-",0,1))</f>
        <v>-</v>
      </c>
      <c r="K794" s="306" t="str">
        <f t="shared" si="87"/>
        <v>--</v>
      </c>
      <c r="L794" s="302"/>
      <c r="M794" s="133"/>
      <c r="N794" s="234"/>
      <c r="O794" s="146" t="str">
        <f>IF($N794="","-",_xlfn.XLOOKUP($N794,'FY25 Gold Book'!$A:$A,'FY25 Gold Book'!$B:$B,"-",0,1))</f>
        <v>-</v>
      </c>
      <c r="P794" s="444" t="str">
        <f>IF($N794="","-",_xlfn.XLOOKUP($N794,'FY25 Gold Book'!$A:$A,'FY25 Gold Book'!$C:$C,"-",0,1))</f>
        <v>-</v>
      </c>
      <c r="Q794" s="146" t="str">
        <f>IF($N794="","-",_xlfn.XLOOKUP($N794,'FY25 Gold Book'!$A:$A,'FY25 Gold Book'!$D:$D,"-",0,1))</f>
        <v>-</v>
      </c>
      <c r="R794" s="52"/>
      <c r="S794" s="465" t="str" cm="1">
        <f t="array" ref="S794">IFERROR(
_xlfn.IFS(
$I794=600010,"36th District Judges (CC 600010)",
$I794=600014,"36th District Staff (CC 600014)",
$I794&lt;&gt;0,_xlfn.XLOOKUP($N794,'FY25 Gold Book'!$A:$A,'FY25 Gold Book'!$F:$F,"-",0,1)),
"-")</f>
        <v>-</v>
      </c>
      <c r="T794" s="465" t="str" cm="1">
        <f t="array" ref="T794">IFERROR(
_xlfn.IFS(
OR($R794="TASS",$R794="Seasonal"),"TASS / Part-Time (FICA Only)",
$A794=13,"BSEED",
$A794=20,"DDoT",
OR($A794=48,$A794=49),"DWSD",
$A794=72,"Library",
$I794=600010,"36th District Judges",
$I794=600014,"36th District Staff",
$N794&lt;&gt;0,_xlfn.XLOOKUP($N794,'FY25 Gold Book'!$A:$A,'FY25 Gold Book'!$H:$H,"-",0,1)),
"-")</f>
        <v>-</v>
      </c>
      <c r="U794" s="678"/>
      <c r="V794" s="679"/>
      <c r="W794" s="677"/>
      <c r="X794" s="134"/>
      <c r="Y794" s="135"/>
      <c r="Z794" s="147">
        <f>_xlfn.XLOOKUP($N794,'FY25 Gold Book'!$A:$A,'FY25 Gold Book'!$E:$E,0,0,1)</f>
        <v>0</v>
      </c>
      <c r="AA794" s="680">
        <f>_xlfn.XLOOKUP($N794,'FY25 Gold Book'!$A:$A,'FY25 Gold Book'!$G:$G,0,0,1)</f>
        <v>0</v>
      </c>
      <c r="AB794" s="148">
        <f t="shared" si="88"/>
        <v>0</v>
      </c>
      <c r="AC794" s="681">
        <v>0</v>
      </c>
      <c r="AD794" s="149">
        <f t="shared" si="89"/>
        <v>0</v>
      </c>
      <c r="AE794" s="147">
        <f>_xlfn.XLOOKUP($T794,'FY25 Fringe Rates'!$X$6:$X$15,'FY25 Fringe Rates'!$Y$6:$Y$15,0,0,1)</f>
        <v>0</v>
      </c>
      <c r="AF794" s="150">
        <f t="shared" si="84"/>
        <v>0</v>
      </c>
      <c r="AG794" s="136">
        <v>0</v>
      </c>
      <c r="AH794" s="149">
        <f t="shared" si="90"/>
        <v>0</v>
      </c>
      <c r="AI794" s="151">
        <f t="shared" si="85"/>
        <v>0</v>
      </c>
      <c r="AJ794" s="32"/>
    </row>
    <row r="795" spans="1:36">
      <c r="A795" s="145" t="str">
        <f t="shared" si="86"/>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02"/>
      <c r="H795" s="303" t="str">
        <f>IF($G795="","-",_xlfn.XLOOKUP($G795,Appr.Meta!$A:$A,Appr.Meta!$D:$D,"-",0,1))</f>
        <v>-</v>
      </c>
      <c r="I795" s="302"/>
      <c r="J795" s="303" t="str">
        <f>IF($I795="","-",_xlfn.XLOOKUP($I795,'CC.Meta'!$A:$A,'CC.Meta'!$D:$D,"-",0,1))</f>
        <v>-</v>
      </c>
      <c r="K795" s="306" t="str">
        <f t="shared" si="87"/>
        <v>--</v>
      </c>
      <c r="L795" s="302"/>
      <c r="M795" s="133"/>
      <c r="N795" s="234"/>
      <c r="O795" s="146" t="str">
        <f>IF($N795="","-",_xlfn.XLOOKUP($N795,'FY25 Gold Book'!$A:$A,'FY25 Gold Book'!$B:$B,"-",0,1))</f>
        <v>-</v>
      </c>
      <c r="P795" s="444" t="str">
        <f>IF($N795="","-",_xlfn.XLOOKUP($N795,'FY25 Gold Book'!$A:$A,'FY25 Gold Book'!$C:$C,"-",0,1))</f>
        <v>-</v>
      </c>
      <c r="Q795" s="146" t="str">
        <f>IF($N795="","-",_xlfn.XLOOKUP($N795,'FY25 Gold Book'!$A:$A,'FY25 Gold Book'!$D:$D,"-",0,1))</f>
        <v>-</v>
      </c>
      <c r="R795" s="52"/>
      <c r="S795" s="465" t="str" cm="1">
        <f t="array" ref="S795">IFERROR(
_xlfn.IFS(
$I795=600010,"36th District Judges (CC 600010)",
$I795=600014,"36th District Staff (CC 600014)",
$I795&lt;&gt;0,_xlfn.XLOOKUP($N795,'FY25 Gold Book'!$A:$A,'FY25 Gold Book'!$F:$F,"-",0,1)),
"-")</f>
        <v>-</v>
      </c>
      <c r="T795" s="465" t="str" cm="1">
        <f t="array" ref="T795">IFERROR(
_xlfn.IFS(
OR($R795="TASS",$R795="Seasonal"),"TASS / Part-Time (FICA Only)",
$A795=13,"BSEED",
$A795=20,"DDoT",
OR($A795=48,$A795=49),"DWSD",
$A795=72,"Library",
$I795=600010,"36th District Judges",
$I795=600014,"36th District Staff",
$N795&lt;&gt;0,_xlfn.XLOOKUP($N795,'FY25 Gold Book'!$A:$A,'FY25 Gold Book'!$H:$H,"-",0,1)),
"-")</f>
        <v>-</v>
      </c>
      <c r="U795" s="678"/>
      <c r="V795" s="679"/>
      <c r="W795" s="677"/>
      <c r="X795" s="134"/>
      <c r="Y795" s="135"/>
      <c r="Z795" s="147">
        <f>_xlfn.XLOOKUP($N795,'FY25 Gold Book'!$A:$A,'FY25 Gold Book'!$E:$E,0,0,1)</f>
        <v>0</v>
      </c>
      <c r="AA795" s="680">
        <f>_xlfn.XLOOKUP($N795,'FY25 Gold Book'!$A:$A,'FY25 Gold Book'!$G:$G,0,0,1)</f>
        <v>0</v>
      </c>
      <c r="AB795" s="148">
        <f t="shared" si="88"/>
        <v>0</v>
      </c>
      <c r="AC795" s="681">
        <v>0</v>
      </c>
      <c r="AD795" s="149">
        <f t="shared" si="89"/>
        <v>0</v>
      </c>
      <c r="AE795" s="147">
        <f>_xlfn.XLOOKUP($T795,'FY25 Fringe Rates'!$X$6:$X$15,'FY25 Fringe Rates'!$Y$6:$Y$15,0,0,1)</f>
        <v>0</v>
      </c>
      <c r="AF795" s="150">
        <f t="shared" si="84"/>
        <v>0</v>
      </c>
      <c r="AG795" s="136">
        <v>0</v>
      </c>
      <c r="AH795" s="149">
        <f t="shared" si="90"/>
        <v>0</v>
      </c>
      <c r="AI795" s="151">
        <f t="shared" si="85"/>
        <v>0</v>
      </c>
      <c r="AJ795" s="32"/>
    </row>
    <row r="796" spans="1:36">
      <c r="A796" s="145" t="str">
        <f t="shared" si="86"/>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02"/>
      <c r="H796" s="303" t="str">
        <f>IF($G796="","-",_xlfn.XLOOKUP($G796,Appr.Meta!$A:$A,Appr.Meta!$D:$D,"-",0,1))</f>
        <v>-</v>
      </c>
      <c r="I796" s="302"/>
      <c r="J796" s="303" t="str">
        <f>IF($I796="","-",_xlfn.XLOOKUP($I796,'CC.Meta'!$A:$A,'CC.Meta'!$D:$D,"-",0,1))</f>
        <v>-</v>
      </c>
      <c r="K796" s="306" t="str">
        <f t="shared" si="87"/>
        <v>--</v>
      </c>
      <c r="L796" s="302"/>
      <c r="M796" s="133"/>
      <c r="N796" s="234"/>
      <c r="O796" s="146" t="str">
        <f>IF($N796="","-",_xlfn.XLOOKUP($N796,'FY25 Gold Book'!$A:$A,'FY25 Gold Book'!$B:$B,"-",0,1))</f>
        <v>-</v>
      </c>
      <c r="P796" s="444" t="str">
        <f>IF($N796="","-",_xlfn.XLOOKUP($N796,'FY25 Gold Book'!$A:$A,'FY25 Gold Book'!$C:$C,"-",0,1))</f>
        <v>-</v>
      </c>
      <c r="Q796" s="146" t="str">
        <f>IF($N796="","-",_xlfn.XLOOKUP($N796,'FY25 Gold Book'!$A:$A,'FY25 Gold Book'!$D:$D,"-",0,1))</f>
        <v>-</v>
      </c>
      <c r="R796" s="52"/>
      <c r="S796" s="465" t="str" cm="1">
        <f t="array" ref="S796">IFERROR(
_xlfn.IFS(
$I796=600010,"36th District Judges (CC 600010)",
$I796=600014,"36th District Staff (CC 600014)",
$I796&lt;&gt;0,_xlfn.XLOOKUP($N796,'FY25 Gold Book'!$A:$A,'FY25 Gold Book'!$F:$F,"-",0,1)),
"-")</f>
        <v>-</v>
      </c>
      <c r="T796" s="465" t="str" cm="1">
        <f t="array" ref="T796">IFERROR(
_xlfn.IFS(
OR($R796="TASS",$R796="Seasonal"),"TASS / Part-Time (FICA Only)",
$A796=13,"BSEED",
$A796=20,"DDoT",
OR($A796=48,$A796=49),"DWSD",
$A796=72,"Library",
$I796=600010,"36th District Judges",
$I796=600014,"36th District Staff",
$N796&lt;&gt;0,_xlfn.XLOOKUP($N796,'FY25 Gold Book'!$A:$A,'FY25 Gold Book'!$H:$H,"-",0,1)),
"-")</f>
        <v>-</v>
      </c>
      <c r="U796" s="678"/>
      <c r="V796" s="679"/>
      <c r="W796" s="677"/>
      <c r="X796" s="134"/>
      <c r="Y796" s="135"/>
      <c r="Z796" s="147">
        <f>_xlfn.XLOOKUP($N796,'FY25 Gold Book'!$A:$A,'FY25 Gold Book'!$E:$E,0,0,1)</f>
        <v>0</v>
      </c>
      <c r="AA796" s="680">
        <f>_xlfn.XLOOKUP($N796,'FY25 Gold Book'!$A:$A,'FY25 Gold Book'!$G:$G,0,0,1)</f>
        <v>0</v>
      </c>
      <c r="AB796" s="148">
        <f t="shared" si="88"/>
        <v>0</v>
      </c>
      <c r="AC796" s="681">
        <v>0</v>
      </c>
      <c r="AD796" s="149">
        <f t="shared" si="89"/>
        <v>0</v>
      </c>
      <c r="AE796" s="147">
        <f>_xlfn.XLOOKUP($T796,'FY25 Fringe Rates'!$X$6:$X$15,'FY25 Fringe Rates'!$Y$6:$Y$15,0,0,1)</f>
        <v>0</v>
      </c>
      <c r="AF796" s="150">
        <f t="shared" si="84"/>
        <v>0</v>
      </c>
      <c r="AG796" s="136">
        <v>0</v>
      </c>
      <c r="AH796" s="149">
        <f t="shared" si="90"/>
        <v>0</v>
      </c>
      <c r="AI796" s="151">
        <f t="shared" si="85"/>
        <v>0</v>
      </c>
      <c r="AJ796" s="32"/>
    </row>
    <row r="797" spans="1:36">
      <c r="A797" s="145" t="str">
        <f t="shared" si="86"/>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02"/>
      <c r="H797" s="303" t="str">
        <f>IF($G797="","-",_xlfn.XLOOKUP($G797,Appr.Meta!$A:$A,Appr.Meta!$D:$D,"-",0,1))</f>
        <v>-</v>
      </c>
      <c r="I797" s="302"/>
      <c r="J797" s="303" t="str">
        <f>IF($I797="","-",_xlfn.XLOOKUP($I797,'CC.Meta'!$A:$A,'CC.Meta'!$D:$D,"-",0,1))</f>
        <v>-</v>
      </c>
      <c r="K797" s="306" t="str">
        <f t="shared" si="87"/>
        <v>--</v>
      </c>
      <c r="L797" s="302"/>
      <c r="M797" s="133"/>
      <c r="N797" s="234"/>
      <c r="O797" s="146" t="str">
        <f>IF($N797="","-",_xlfn.XLOOKUP($N797,'FY25 Gold Book'!$A:$A,'FY25 Gold Book'!$B:$B,"-",0,1))</f>
        <v>-</v>
      </c>
      <c r="P797" s="444" t="str">
        <f>IF($N797="","-",_xlfn.XLOOKUP($N797,'FY25 Gold Book'!$A:$A,'FY25 Gold Book'!$C:$C,"-",0,1))</f>
        <v>-</v>
      </c>
      <c r="Q797" s="146" t="str">
        <f>IF($N797="","-",_xlfn.XLOOKUP($N797,'FY25 Gold Book'!$A:$A,'FY25 Gold Book'!$D:$D,"-",0,1))</f>
        <v>-</v>
      </c>
      <c r="R797" s="52"/>
      <c r="S797" s="465" t="str" cm="1">
        <f t="array" ref="S797">IFERROR(
_xlfn.IFS(
$I797=600010,"36th District Judges (CC 600010)",
$I797=600014,"36th District Staff (CC 600014)",
$I797&lt;&gt;0,_xlfn.XLOOKUP($N797,'FY25 Gold Book'!$A:$A,'FY25 Gold Book'!$F:$F,"-",0,1)),
"-")</f>
        <v>-</v>
      </c>
      <c r="T797" s="465" t="str" cm="1">
        <f t="array" ref="T797">IFERROR(
_xlfn.IFS(
OR($R797="TASS",$R797="Seasonal"),"TASS / Part-Time (FICA Only)",
$A797=13,"BSEED",
$A797=20,"DDoT",
OR($A797=48,$A797=49),"DWSD",
$A797=72,"Library",
$I797=600010,"36th District Judges",
$I797=600014,"36th District Staff",
$N797&lt;&gt;0,_xlfn.XLOOKUP($N797,'FY25 Gold Book'!$A:$A,'FY25 Gold Book'!$H:$H,"-",0,1)),
"-")</f>
        <v>-</v>
      </c>
      <c r="U797" s="678"/>
      <c r="V797" s="679"/>
      <c r="W797" s="677"/>
      <c r="X797" s="134"/>
      <c r="Y797" s="135"/>
      <c r="Z797" s="147">
        <f>_xlfn.XLOOKUP($N797,'FY25 Gold Book'!$A:$A,'FY25 Gold Book'!$E:$E,0,0,1)</f>
        <v>0</v>
      </c>
      <c r="AA797" s="680">
        <f>_xlfn.XLOOKUP($N797,'FY25 Gold Book'!$A:$A,'FY25 Gold Book'!$G:$G,0,0,1)</f>
        <v>0</v>
      </c>
      <c r="AB797" s="148">
        <f t="shared" si="88"/>
        <v>0</v>
      </c>
      <c r="AC797" s="681">
        <v>0</v>
      </c>
      <c r="AD797" s="149">
        <f t="shared" si="89"/>
        <v>0</v>
      </c>
      <c r="AE797" s="147">
        <f>_xlfn.XLOOKUP($T797,'FY25 Fringe Rates'!$X$6:$X$15,'FY25 Fringe Rates'!$Y$6:$Y$15,0,0,1)</f>
        <v>0</v>
      </c>
      <c r="AF797" s="150">
        <f t="shared" si="84"/>
        <v>0</v>
      </c>
      <c r="AG797" s="136">
        <v>0</v>
      </c>
      <c r="AH797" s="149">
        <f t="shared" si="90"/>
        <v>0</v>
      </c>
      <c r="AI797" s="151">
        <f t="shared" si="85"/>
        <v>0</v>
      </c>
      <c r="AJ797" s="32"/>
    </row>
    <row r="798" spans="1:36">
      <c r="A798" s="145" t="str">
        <f t="shared" si="86"/>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02"/>
      <c r="H798" s="303" t="str">
        <f>IF($G798="","-",_xlfn.XLOOKUP($G798,Appr.Meta!$A:$A,Appr.Meta!$D:$D,"-",0,1))</f>
        <v>-</v>
      </c>
      <c r="I798" s="302"/>
      <c r="J798" s="303" t="str">
        <f>IF($I798="","-",_xlfn.XLOOKUP($I798,'CC.Meta'!$A:$A,'CC.Meta'!$D:$D,"-",0,1))</f>
        <v>-</v>
      </c>
      <c r="K798" s="306" t="str">
        <f t="shared" si="87"/>
        <v>--</v>
      </c>
      <c r="L798" s="302"/>
      <c r="M798" s="133"/>
      <c r="N798" s="234"/>
      <c r="O798" s="146" t="str">
        <f>IF($N798="","-",_xlfn.XLOOKUP($N798,'FY25 Gold Book'!$A:$A,'FY25 Gold Book'!$B:$B,"-",0,1))</f>
        <v>-</v>
      </c>
      <c r="P798" s="444" t="str">
        <f>IF($N798="","-",_xlfn.XLOOKUP($N798,'FY25 Gold Book'!$A:$A,'FY25 Gold Book'!$C:$C,"-",0,1))</f>
        <v>-</v>
      </c>
      <c r="Q798" s="146" t="str">
        <f>IF($N798="","-",_xlfn.XLOOKUP($N798,'FY25 Gold Book'!$A:$A,'FY25 Gold Book'!$D:$D,"-",0,1))</f>
        <v>-</v>
      </c>
      <c r="R798" s="52"/>
      <c r="S798" s="465" t="str" cm="1">
        <f t="array" ref="S798">IFERROR(
_xlfn.IFS(
$I798=600010,"36th District Judges (CC 600010)",
$I798=600014,"36th District Staff (CC 600014)",
$I798&lt;&gt;0,_xlfn.XLOOKUP($N798,'FY25 Gold Book'!$A:$A,'FY25 Gold Book'!$F:$F,"-",0,1)),
"-")</f>
        <v>-</v>
      </c>
      <c r="T798" s="465" t="str" cm="1">
        <f t="array" ref="T798">IFERROR(
_xlfn.IFS(
OR($R798="TASS",$R798="Seasonal"),"TASS / Part-Time (FICA Only)",
$A798=13,"BSEED",
$A798=20,"DDoT",
OR($A798=48,$A798=49),"DWSD",
$A798=72,"Library",
$I798=600010,"36th District Judges",
$I798=600014,"36th District Staff",
$N798&lt;&gt;0,_xlfn.XLOOKUP($N798,'FY25 Gold Book'!$A:$A,'FY25 Gold Book'!$H:$H,"-",0,1)),
"-")</f>
        <v>-</v>
      </c>
      <c r="U798" s="678"/>
      <c r="V798" s="679"/>
      <c r="W798" s="677"/>
      <c r="X798" s="134"/>
      <c r="Y798" s="135"/>
      <c r="Z798" s="147">
        <f>_xlfn.XLOOKUP($N798,'FY25 Gold Book'!$A:$A,'FY25 Gold Book'!$E:$E,0,0,1)</f>
        <v>0</v>
      </c>
      <c r="AA798" s="680">
        <f>_xlfn.XLOOKUP($N798,'FY25 Gold Book'!$A:$A,'FY25 Gold Book'!$G:$G,0,0,1)</f>
        <v>0</v>
      </c>
      <c r="AB798" s="148">
        <f t="shared" si="88"/>
        <v>0</v>
      </c>
      <c r="AC798" s="681">
        <v>0</v>
      </c>
      <c r="AD798" s="149">
        <f t="shared" si="89"/>
        <v>0</v>
      </c>
      <c r="AE798" s="147">
        <f>_xlfn.XLOOKUP($T798,'FY25 Fringe Rates'!$X$6:$X$15,'FY25 Fringe Rates'!$Y$6:$Y$15,0,0,1)</f>
        <v>0</v>
      </c>
      <c r="AF798" s="150">
        <f t="shared" si="84"/>
        <v>0</v>
      </c>
      <c r="AG798" s="136">
        <v>0</v>
      </c>
      <c r="AH798" s="149">
        <f t="shared" si="90"/>
        <v>0</v>
      </c>
      <c r="AI798" s="151">
        <f t="shared" si="85"/>
        <v>0</v>
      </c>
      <c r="AJ798" s="32"/>
    </row>
    <row r="799" spans="1:36">
      <c r="A799" s="145" t="str">
        <f t="shared" si="86"/>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02"/>
      <c r="H799" s="303" t="str">
        <f>IF($G799="","-",_xlfn.XLOOKUP($G799,Appr.Meta!$A:$A,Appr.Meta!$D:$D,"-",0,1))</f>
        <v>-</v>
      </c>
      <c r="I799" s="302"/>
      <c r="J799" s="303" t="str">
        <f>IF($I799="","-",_xlfn.XLOOKUP($I799,'CC.Meta'!$A:$A,'CC.Meta'!$D:$D,"-",0,1))</f>
        <v>-</v>
      </c>
      <c r="K799" s="306" t="str">
        <f t="shared" si="87"/>
        <v>--</v>
      </c>
      <c r="L799" s="302"/>
      <c r="M799" s="133"/>
      <c r="N799" s="234"/>
      <c r="O799" s="146" t="str">
        <f>IF($N799="","-",_xlfn.XLOOKUP($N799,'FY25 Gold Book'!$A:$A,'FY25 Gold Book'!$B:$B,"-",0,1))</f>
        <v>-</v>
      </c>
      <c r="P799" s="444" t="str">
        <f>IF($N799="","-",_xlfn.XLOOKUP($N799,'FY25 Gold Book'!$A:$A,'FY25 Gold Book'!$C:$C,"-",0,1))</f>
        <v>-</v>
      </c>
      <c r="Q799" s="146" t="str">
        <f>IF($N799="","-",_xlfn.XLOOKUP($N799,'FY25 Gold Book'!$A:$A,'FY25 Gold Book'!$D:$D,"-",0,1))</f>
        <v>-</v>
      </c>
      <c r="R799" s="52"/>
      <c r="S799" s="465" t="str" cm="1">
        <f t="array" ref="S799">IFERROR(
_xlfn.IFS(
$I799=600010,"36th District Judges (CC 600010)",
$I799=600014,"36th District Staff (CC 600014)",
$I799&lt;&gt;0,_xlfn.XLOOKUP($N799,'FY25 Gold Book'!$A:$A,'FY25 Gold Book'!$F:$F,"-",0,1)),
"-")</f>
        <v>-</v>
      </c>
      <c r="T799" s="465" t="str" cm="1">
        <f t="array" ref="T799">IFERROR(
_xlfn.IFS(
OR($R799="TASS",$R799="Seasonal"),"TASS / Part-Time (FICA Only)",
$A799=13,"BSEED",
$A799=20,"DDoT",
OR($A799=48,$A799=49),"DWSD",
$A799=72,"Library",
$I799=600010,"36th District Judges",
$I799=600014,"36th District Staff",
$N799&lt;&gt;0,_xlfn.XLOOKUP($N799,'FY25 Gold Book'!$A:$A,'FY25 Gold Book'!$H:$H,"-",0,1)),
"-")</f>
        <v>-</v>
      </c>
      <c r="U799" s="678"/>
      <c r="V799" s="679"/>
      <c r="W799" s="677"/>
      <c r="X799" s="134"/>
      <c r="Y799" s="135"/>
      <c r="Z799" s="147">
        <f>_xlfn.XLOOKUP($N799,'FY25 Gold Book'!$A:$A,'FY25 Gold Book'!$E:$E,0,0,1)</f>
        <v>0</v>
      </c>
      <c r="AA799" s="680">
        <f>_xlfn.XLOOKUP($N799,'FY25 Gold Book'!$A:$A,'FY25 Gold Book'!$G:$G,0,0,1)</f>
        <v>0</v>
      </c>
      <c r="AB799" s="148">
        <f t="shared" si="88"/>
        <v>0</v>
      </c>
      <c r="AC799" s="681">
        <v>0</v>
      </c>
      <c r="AD799" s="149">
        <f t="shared" si="89"/>
        <v>0</v>
      </c>
      <c r="AE799" s="147">
        <f>_xlfn.XLOOKUP($T799,'FY25 Fringe Rates'!$X$6:$X$15,'FY25 Fringe Rates'!$Y$6:$Y$15,0,0,1)</f>
        <v>0</v>
      </c>
      <c r="AF799" s="150">
        <f t="shared" si="84"/>
        <v>0</v>
      </c>
      <c r="AG799" s="136">
        <v>0</v>
      </c>
      <c r="AH799" s="149">
        <f t="shared" si="90"/>
        <v>0</v>
      </c>
      <c r="AI799" s="151">
        <f t="shared" si="85"/>
        <v>0</v>
      </c>
      <c r="AJ799" s="32"/>
    </row>
    <row r="800" spans="1:36">
      <c r="A800" s="145" t="str">
        <f t="shared" si="86"/>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02"/>
      <c r="H800" s="303" t="str">
        <f>IF($G800="","-",_xlfn.XLOOKUP($G800,Appr.Meta!$A:$A,Appr.Meta!$D:$D,"-",0,1))</f>
        <v>-</v>
      </c>
      <c r="I800" s="302"/>
      <c r="J800" s="303" t="str">
        <f>IF($I800="","-",_xlfn.XLOOKUP($I800,'CC.Meta'!$A:$A,'CC.Meta'!$D:$D,"-",0,1))</f>
        <v>-</v>
      </c>
      <c r="K800" s="306" t="str">
        <f t="shared" si="87"/>
        <v>--</v>
      </c>
      <c r="L800" s="302"/>
      <c r="M800" s="133"/>
      <c r="N800" s="234"/>
      <c r="O800" s="146" t="str">
        <f>IF($N800="","-",_xlfn.XLOOKUP($N800,'FY25 Gold Book'!$A:$A,'FY25 Gold Book'!$B:$B,"-",0,1))</f>
        <v>-</v>
      </c>
      <c r="P800" s="444" t="str">
        <f>IF($N800="","-",_xlfn.XLOOKUP($N800,'FY25 Gold Book'!$A:$A,'FY25 Gold Book'!$C:$C,"-",0,1))</f>
        <v>-</v>
      </c>
      <c r="Q800" s="146" t="str">
        <f>IF($N800="","-",_xlfn.XLOOKUP($N800,'FY25 Gold Book'!$A:$A,'FY25 Gold Book'!$D:$D,"-",0,1))</f>
        <v>-</v>
      </c>
      <c r="R800" s="52"/>
      <c r="S800" s="465" t="str" cm="1">
        <f t="array" ref="S800">IFERROR(
_xlfn.IFS(
$I800=600010,"36th District Judges (CC 600010)",
$I800=600014,"36th District Staff (CC 600014)",
$I800&lt;&gt;0,_xlfn.XLOOKUP($N800,'FY25 Gold Book'!$A:$A,'FY25 Gold Book'!$F:$F,"-",0,1)),
"-")</f>
        <v>-</v>
      </c>
      <c r="T800" s="465" t="str" cm="1">
        <f t="array" ref="T800">IFERROR(
_xlfn.IFS(
OR($R800="TASS",$R800="Seasonal"),"TASS / Part-Time (FICA Only)",
$A800=13,"BSEED",
$A800=20,"DDoT",
OR($A800=48,$A800=49),"DWSD",
$A800=72,"Library",
$I800=600010,"36th District Judges",
$I800=600014,"36th District Staff",
$N800&lt;&gt;0,_xlfn.XLOOKUP($N800,'FY25 Gold Book'!$A:$A,'FY25 Gold Book'!$H:$H,"-",0,1)),
"-")</f>
        <v>-</v>
      </c>
      <c r="U800" s="678"/>
      <c r="V800" s="679"/>
      <c r="W800" s="677"/>
      <c r="X800" s="134"/>
      <c r="Y800" s="135"/>
      <c r="Z800" s="147">
        <f>_xlfn.XLOOKUP($N800,'FY25 Gold Book'!$A:$A,'FY25 Gold Book'!$E:$E,0,0,1)</f>
        <v>0</v>
      </c>
      <c r="AA800" s="680">
        <f>_xlfn.XLOOKUP($N800,'FY25 Gold Book'!$A:$A,'FY25 Gold Book'!$G:$G,0,0,1)</f>
        <v>0</v>
      </c>
      <c r="AB800" s="148">
        <f t="shared" si="88"/>
        <v>0</v>
      </c>
      <c r="AC800" s="681">
        <v>0</v>
      </c>
      <c r="AD800" s="149">
        <f t="shared" si="89"/>
        <v>0</v>
      </c>
      <c r="AE800" s="147">
        <f>_xlfn.XLOOKUP($T800,'FY25 Fringe Rates'!$X$6:$X$15,'FY25 Fringe Rates'!$Y$6:$Y$15,0,0,1)</f>
        <v>0</v>
      </c>
      <c r="AF800" s="150">
        <f t="shared" si="84"/>
        <v>0</v>
      </c>
      <c r="AG800" s="136">
        <v>0</v>
      </c>
      <c r="AH800" s="149">
        <f t="shared" si="90"/>
        <v>0</v>
      </c>
      <c r="AI800" s="151">
        <f t="shared" si="85"/>
        <v>0</v>
      </c>
      <c r="AJ800" s="32"/>
    </row>
    <row r="801" spans="1:36">
      <c r="A801" s="145" t="str">
        <f t="shared" si="86"/>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02"/>
      <c r="H801" s="303" t="str">
        <f>IF($G801="","-",_xlfn.XLOOKUP($G801,Appr.Meta!$A:$A,Appr.Meta!$D:$D,"-",0,1))</f>
        <v>-</v>
      </c>
      <c r="I801" s="302"/>
      <c r="J801" s="303" t="str">
        <f>IF($I801="","-",_xlfn.XLOOKUP($I801,'CC.Meta'!$A:$A,'CC.Meta'!$D:$D,"-",0,1))</f>
        <v>-</v>
      </c>
      <c r="K801" s="306" t="str">
        <f t="shared" si="87"/>
        <v>--</v>
      </c>
      <c r="L801" s="302"/>
      <c r="M801" s="133"/>
      <c r="N801" s="234"/>
      <c r="O801" s="146" t="str">
        <f>IF($N801="","-",_xlfn.XLOOKUP($N801,'FY25 Gold Book'!$A:$A,'FY25 Gold Book'!$B:$B,"-",0,1))</f>
        <v>-</v>
      </c>
      <c r="P801" s="444" t="str">
        <f>IF($N801="","-",_xlfn.XLOOKUP($N801,'FY25 Gold Book'!$A:$A,'FY25 Gold Book'!$C:$C,"-",0,1))</f>
        <v>-</v>
      </c>
      <c r="Q801" s="146" t="str">
        <f>IF($N801="","-",_xlfn.XLOOKUP($N801,'FY25 Gold Book'!$A:$A,'FY25 Gold Book'!$D:$D,"-",0,1))</f>
        <v>-</v>
      </c>
      <c r="R801" s="52"/>
      <c r="S801" s="465" t="str" cm="1">
        <f t="array" ref="S801">IFERROR(
_xlfn.IFS(
$I801=600010,"36th District Judges (CC 600010)",
$I801=600014,"36th District Staff (CC 600014)",
$I801&lt;&gt;0,_xlfn.XLOOKUP($N801,'FY25 Gold Book'!$A:$A,'FY25 Gold Book'!$F:$F,"-",0,1)),
"-")</f>
        <v>-</v>
      </c>
      <c r="T801" s="465" t="str" cm="1">
        <f t="array" ref="T801">IFERROR(
_xlfn.IFS(
OR($R801="TASS",$R801="Seasonal"),"TASS / Part-Time (FICA Only)",
$A801=13,"BSEED",
$A801=20,"DDoT",
OR($A801=48,$A801=49),"DWSD",
$A801=72,"Library",
$I801=600010,"36th District Judges",
$I801=600014,"36th District Staff",
$N801&lt;&gt;0,_xlfn.XLOOKUP($N801,'FY25 Gold Book'!$A:$A,'FY25 Gold Book'!$H:$H,"-",0,1)),
"-")</f>
        <v>-</v>
      </c>
      <c r="U801" s="678"/>
      <c r="V801" s="679"/>
      <c r="W801" s="677"/>
      <c r="X801" s="134"/>
      <c r="Y801" s="135"/>
      <c r="Z801" s="147">
        <f>_xlfn.XLOOKUP($N801,'FY25 Gold Book'!$A:$A,'FY25 Gold Book'!$E:$E,0,0,1)</f>
        <v>0</v>
      </c>
      <c r="AA801" s="680">
        <f>_xlfn.XLOOKUP($N801,'FY25 Gold Book'!$A:$A,'FY25 Gold Book'!$G:$G,0,0,1)</f>
        <v>0</v>
      </c>
      <c r="AB801" s="148">
        <f t="shared" si="88"/>
        <v>0</v>
      </c>
      <c r="AC801" s="681">
        <v>0</v>
      </c>
      <c r="AD801" s="149">
        <f t="shared" si="89"/>
        <v>0</v>
      </c>
      <c r="AE801" s="147">
        <f>_xlfn.XLOOKUP($T801,'FY25 Fringe Rates'!$X$6:$X$15,'FY25 Fringe Rates'!$Y$6:$Y$15,0,0,1)</f>
        <v>0</v>
      </c>
      <c r="AF801" s="150">
        <f t="shared" si="84"/>
        <v>0</v>
      </c>
      <c r="AG801" s="136">
        <v>0</v>
      </c>
      <c r="AH801" s="149">
        <f t="shared" si="90"/>
        <v>0</v>
      </c>
      <c r="AI801" s="151">
        <f t="shared" si="85"/>
        <v>0</v>
      </c>
      <c r="AJ801" s="32"/>
    </row>
    <row r="802" spans="1:36">
      <c r="A802" s="145" t="str">
        <f t="shared" si="86"/>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02"/>
      <c r="H802" s="303" t="str">
        <f>IF($G802="","-",_xlfn.XLOOKUP($G802,Appr.Meta!$A:$A,Appr.Meta!$D:$D,"-",0,1))</f>
        <v>-</v>
      </c>
      <c r="I802" s="302"/>
      <c r="J802" s="303" t="str">
        <f>IF($I802="","-",_xlfn.XLOOKUP($I802,'CC.Meta'!$A:$A,'CC.Meta'!$D:$D,"-",0,1))</f>
        <v>-</v>
      </c>
      <c r="K802" s="306" t="str">
        <f t="shared" si="87"/>
        <v>--</v>
      </c>
      <c r="L802" s="302"/>
      <c r="M802" s="133"/>
      <c r="N802" s="234"/>
      <c r="O802" s="146" t="str">
        <f>IF($N802="","-",_xlfn.XLOOKUP($N802,'FY25 Gold Book'!$A:$A,'FY25 Gold Book'!$B:$B,"-",0,1))</f>
        <v>-</v>
      </c>
      <c r="P802" s="444" t="str">
        <f>IF($N802="","-",_xlfn.XLOOKUP($N802,'FY25 Gold Book'!$A:$A,'FY25 Gold Book'!$C:$C,"-",0,1))</f>
        <v>-</v>
      </c>
      <c r="Q802" s="146" t="str">
        <f>IF($N802="","-",_xlfn.XLOOKUP($N802,'FY25 Gold Book'!$A:$A,'FY25 Gold Book'!$D:$D,"-",0,1))</f>
        <v>-</v>
      </c>
      <c r="R802" s="52"/>
      <c r="S802" s="465" t="str" cm="1">
        <f t="array" ref="S802">IFERROR(
_xlfn.IFS(
$I802=600010,"36th District Judges (CC 600010)",
$I802=600014,"36th District Staff (CC 600014)",
$I802&lt;&gt;0,_xlfn.XLOOKUP($N802,'FY25 Gold Book'!$A:$A,'FY25 Gold Book'!$F:$F,"-",0,1)),
"-")</f>
        <v>-</v>
      </c>
      <c r="T802" s="465" t="str" cm="1">
        <f t="array" ref="T802">IFERROR(
_xlfn.IFS(
OR($R802="TASS",$R802="Seasonal"),"TASS / Part-Time (FICA Only)",
$A802=13,"BSEED",
$A802=20,"DDoT",
OR($A802=48,$A802=49),"DWSD",
$A802=72,"Library",
$I802=600010,"36th District Judges",
$I802=600014,"36th District Staff",
$N802&lt;&gt;0,_xlfn.XLOOKUP($N802,'FY25 Gold Book'!$A:$A,'FY25 Gold Book'!$H:$H,"-",0,1)),
"-")</f>
        <v>-</v>
      </c>
      <c r="U802" s="678"/>
      <c r="V802" s="679"/>
      <c r="W802" s="677"/>
      <c r="X802" s="134"/>
      <c r="Y802" s="135"/>
      <c r="Z802" s="147">
        <f>_xlfn.XLOOKUP($N802,'FY25 Gold Book'!$A:$A,'FY25 Gold Book'!$E:$E,0,0,1)</f>
        <v>0</v>
      </c>
      <c r="AA802" s="680">
        <f>_xlfn.XLOOKUP($N802,'FY25 Gold Book'!$A:$A,'FY25 Gold Book'!$G:$G,0,0,1)</f>
        <v>0</v>
      </c>
      <c r="AB802" s="148">
        <f t="shared" si="88"/>
        <v>0</v>
      </c>
      <c r="AC802" s="681">
        <v>0</v>
      </c>
      <c r="AD802" s="149">
        <f t="shared" si="89"/>
        <v>0</v>
      </c>
      <c r="AE802" s="147">
        <f>_xlfn.XLOOKUP($T802,'FY25 Fringe Rates'!$X$6:$X$15,'FY25 Fringe Rates'!$Y$6:$Y$15,0,0,1)</f>
        <v>0</v>
      </c>
      <c r="AF802" s="150">
        <f t="shared" si="84"/>
        <v>0</v>
      </c>
      <c r="AG802" s="136">
        <v>0</v>
      </c>
      <c r="AH802" s="149">
        <f t="shared" si="90"/>
        <v>0</v>
      </c>
      <c r="AI802" s="151">
        <f t="shared" si="85"/>
        <v>0</v>
      </c>
      <c r="AJ802" s="32"/>
    </row>
    <row r="803" spans="1:36">
      <c r="A803" s="145" t="str">
        <f t="shared" si="86"/>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02"/>
      <c r="H803" s="303" t="str">
        <f>IF($G803="","-",_xlfn.XLOOKUP($G803,Appr.Meta!$A:$A,Appr.Meta!$D:$D,"-",0,1))</f>
        <v>-</v>
      </c>
      <c r="I803" s="302"/>
      <c r="J803" s="303" t="str">
        <f>IF($I803="","-",_xlfn.XLOOKUP($I803,'CC.Meta'!$A:$A,'CC.Meta'!$D:$D,"-",0,1))</f>
        <v>-</v>
      </c>
      <c r="K803" s="306" t="str">
        <f t="shared" si="87"/>
        <v>--</v>
      </c>
      <c r="L803" s="302"/>
      <c r="M803" s="133"/>
      <c r="N803" s="234"/>
      <c r="O803" s="146" t="str">
        <f>IF($N803="","-",_xlfn.XLOOKUP($N803,'FY25 Gold Book'!$A:$A,'FY25 Gold Book'!$B:$B,"-",0,1))</f>
        <v>-</v>
      </c>
      <c r="P803" s="444" t="str">
        <f>IF($N803="","-",_xlfn.XLOOKUP($N803,'FY25 Gold Book'!$A:$A,'FY25 Gold Book'!$C:$C,"-",0,1))</f>
        <v>-</v>
      </c>
      <c r="Q803" s="146" t="str">
        <f>IF($N803="","-",_xlfn.XLOOKUP($N803,'FY25 Gold Book'!$A:$A,'FY25 Gold Book'!$D:$D,"-",0,1))</f>
        <v>-</v>
      </c>
      <c r="R803" s="52"/>
      <c r="S803" s="465" t="str" cm="1">
        <f t="array" ref="S803">IFERROR(
_xlfn.IFS(
$I803=600010,"36th District Judges (CC 600010)",
$I803=600014,"36th District Staff (CC 600014)",
$I803&lt;&gt;0,_xlfn.XLOOKUP($N803,'FY25 Gold Book'!$A:$A,'FY25 Gold Book'!$F:$F,"-",0,1)),
"-")</f>
        <v>-</v>
      </c>
      <c r="T803" s="465" t="str" cm="1">
        <f t="array" ref="T803">IFERROR(
_xlfn.IFS(
OR($R803="TASS",$R803="Seasonal"),"TASS / Part-Time (FICA Only)",
$A803=13,"BSEED",
$A803=20,"DDoT",
OR($A803=48,$A803=49),"DWSD",
$A803=72,"Library",
$I803=600010,"36th District Judges",
$I803=600014,"36th District Staff",
$N803&lt;&gt;0,_xlfn.XLOOKUP($N803,'FY25 Gold Book'!$A:$A,'FY25 Gold Book'!$H:$H,"-",0,1)),
"-")</f>
        <v>-</v>
      </c>
      <c r="U803" s="678"/>
      <c r="V803" s="679"/>
      <c r="W803" s="677"/>
      <c r="X803" s="134"/>
      <c r="Y803" s="135"/>
      <c r="Z803" s="147">
        <f>_xlfn.XLOOKUP($N803,'FY25 Gold Book'!$A:$A,'FY25 Gold Book'!$E:$E,0,0,1)</f>
        <v>0</v>
      </c>
      <c r="AA803" s="680">
        <f>_xlfn.XLOOKUP($N803,'FY25 Gold Book'!$A:$A,'FY25 Gold Book'!$G:$G,0,0,1)</f>
        <v>0</v>
      </c>
      <c r="AB803" s="148">
        <f t="shared" si="88"/>
        <v>0</v>
      </c>
      <c r="AC803" s="681">
        <v>0</v>
      </c>
      <c r="AD803" s="149">
        <f t="shared" si="89"/>
        <v>0</v>
      </c>
      <c r="AE803" s="147">
        <f>_xlfn.XLOOKUP($T803,'FY25 Fringe Rates'!$X$6:$X$15,'FY25 Fringe Rates'!$Y$6:$Y$15,0,0,1)</f>
        <v>0</v>
      </c>
      <c r="AF803" s="150">
        <f t="shared" si="84"/>
        <v>0</v>
      </c>
      <c r="AG803" s="136">
        <v>0</v>
      </c>
      <c r="AH803" s="149">
        <f t="shared" si="90"/>
        <v>0</v>
      </c>
      <c r="AI803" s="151">
        <f t="shared" si="85"/>
        <v>0</v>
      </c>
      <c r="AJ803" s="32"/>
    </row>
    <row r="804" spans="1:36">
      <c r="A804" s="145" t="str">
        <f t="shared" si="86"/>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02"/>
      <c r="H804" s="303" t="str">
        <f>IF($G804="","-",_xlfn.XLOOKUP($G804,Appr.Meta!$A:$A,Appr.Meta!$D:$D,"-",0,1))</f>
        <v>-</v>
      </c>
      <c r="I804" s="302"/>
      <c r="J804" s="303" t="str">
        <f>IF($I804="","-",_xlfn.XLOOKUP($I804,'CC.Meta'!$A:$A,'CC.Meta'!$D:$D,"-",0,1))</f>
        <v>-</v>
      </c>
      <c r="K804" s="306" t="str">
        <f t="shared" si="87"/>
        <v>--</v>
      </c>
      <c r="L804" s="302"/>
      <c r="M804" s="133"/>
      <c r="N804" s="234"/>
      <c r="O804" s="146" t="str">
        <f>IF($N804="","-",_xlfn.XLOOKUP($N804,'FY25 Gold Book'!$A:$A,'FY25 Gold Book'!$B:$B,"-",0,1))</f>
        <v>-</v>
      </c>
      <c r="P804" s="444" t="str">
        <f>IF($N804="","-",_xlfn.XLOOKUP($N804,'FY25 Gold Book'!$A:$A,'FY25 Gold Book'!$C:$C,"-",0,1))</f>
        <v>-</v>
      </c>
      <c r="Q804" s="146" t="str">
        <f>IF($N804="","-",_xlfn.XLOOKUP($N804,'FY25 Gold Book'!$A:$A,'FY25 Gold Book'!$D:$D,"-",0,1))</f>
        <v>-</v>
      </c>
      <c r="R804" s="52"/>
      <c r="S804" s="465" t="str" cm="1">
        <f t="array" ref="S804">IFERROR(
_xlfn.IFS(
$I804=600010,"36th District Judges (CC 600010)",
$I804=600014,"36th District Staff (CC 600014)",
$I804&lt;&gt;0,_xlfn.XLOOKUP($N804,'FY25 Gold Book'!$A:$A,'FY25 Gold Book'!$F:$F,"-",0,1)),
"-")</f>
        <v>-</v>
      </c>
      <c r="T804" s="465" t="str" cm="1">
        <f t="array" ref="T804">IFERROR(
_xlfn.IFS(
OR($R804="TASS",$R804="Seasonal"),"TASS / Part-Time (FICA Only)",
$A804=13,"BSEED",
$A804=20,"DDoT",
OR($A804=48,$A804=49),"DWSD",
$A804=72,"Library",
$I804=600010,"36th District Judges",
$I804=600014,"36th District Staff",
$N804&lt;&gt;0,_xlfn.XLOOKUP($N804,'FY25 Gold Book'!$A:$A,'FY25 Gold Book'!$H:$H,"-",0,1)),
"-")</f>
        <v>-</v>
      </c>
      <c r="U804" s="678"/>
      <c r="V804" s="679"/>
      <c r="W804" s="677"/>
      <c r="X804" s="134"/>
      <c r="Y804" s="135"/>
      <c r="Z804" s="147">
        <f>_xlfn.XLOOKUP($N804,'FY25 Gold Book'!$A:$A,'FY25 Gold Book'!$E:$E,0,0,1)</f>
        <v>0</v>
      </c>
      <c r="AA804" s="680">
        <f>_xlfn.XLOOKUP($N804,'FY25 Gold Book'!$A:$A,'FY25 Gold Book'!$G:$G,0,0,1)</f>
        <v>0</v>
      </c>
      <c r="AB804" s="148">
        <f t="shared" si="88"/>
        <v>0</v>
      </c>
      <c r="AC804" s="681">
        <v>0</v>
      </c>
      <c r="AD804" s="149">
        <f t="shared" si="89"/>
        <v>0</v>
      </c>
      <c r="AE804" s="147">
        <f>_xlfn.XLOOKUP($T804,'FY25 Fringe Rates'!$X$6:$X$15,'FY25 Fringe Rates'!$Y$6:$Y$15,0,0,1)</f>
        <v>0</v>
      </c>
      <c r="AF804" s="150">
        <f t="shared" si="84"/>
        <v>0</v>
      </c>
      <c r="AG804" s="136">
        <v>0</v>
      </c>
      <c r="AH804" s="149">
        <f t="shared" si="90"/>
        <v>0</v>
      </c>
      <c r="AI804" s="151">
        <f t="shared" si="85"/>
        <v>0</v>
      </c>
      <c r="AJ804" s="32"/>
    </row>
    <row r="805" spans="1:36">
      <c r="A805" s="145" t="str">
        <f t="shared" si="86"/>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02"/>
      <c r="H805" s="303" t="str">
        <f>IF($G805="","-",_xlfn.XLOOKUP($G805,Appr.Meta!$A:$A,Appr.Meta!$D:$D,"-",0,1))</f>
        <v>-</v>
      </c>
      <c r="I805" s="302"/>
      <c r="J805" s="303" t="str">
        <f>IF($I805="","-",_xlfn.XLOOKUP($I805,'CC.Meta'!$A:$A,'CC.Meta'!$D:$D,"-",0,1))</f>
        <v>-</v>
      </c>
      <c r="K805" s="306" t="str">
        <f t="shared" si="87"/>
        <v>--</v>
      </c>
      <c r="L805" s="302"/>
      <c r="M805" s="133"/>
      <c r="N805" s="234"/>
      <c r="O805" s="146" t="str">
        <f>IF($N805="","-",_xlfn.XLOOKUP($N805,'FY25 Gold Book'!$A:$A,'FY25 Gold Book'!$B:$B,"-",0,1))</f>
        <v>-</v>
      </c>
      <c r="P805" s="444" t="str">
        <f>IF($N805="","-",_xlfn.XLOOKUP($N805,'FY25 Gold Book'!$A:$A,'FY25 Gold Book'!$C:$C,"-",0,1))</f>
        <v>-</v>
      </c>
      <c r="Q805" s="146" t="str">
        <f>IF($N805="","-",_xlfn.XLOOKUP($N805,'FY25 Gold Book'!$A:$A,'FY25 Gold Book'!$D:$D,"-",0,1))</f>
        <v>-</v>
      </c>
      <c r="R805" s="52"/>
      <c r="S805" s="465" t="str" cm="1">
        <f t="array" ref="S805">IFERROR(
_xlfn.IFS(
$I805=600010,"36th District Judges (CC 600010)",
$I805=600014,"36th District Staff (CC 600014)",
$I805&lt;&gt;0,_xlfn.XLOOKUP($N805,'FY25 Gold Book'!$A:$A,'FY25 Gold Book'!$F:$F,"-",0,1)),
"-")</f>
        <v>-</v>
      </c>
      <c r="T805" s="465" t="str" cm="1">
        <f t="array" ref="T805">IFERROR(
_xlfn.IFS(
OR($R805="TASS",$R805="Seasonal"),"TASS / Part-Time (FICA Only)",
$A805=13,"BSEED",
$A805=20,"DDoT",
OR($A805=48,$A805=49),"DWSD",
$A805=72,"Library",
$I805=600010,"36th District Judges",
$I805=600014,"36th District Staff",
$N805&lt;&gt;0,_xlfn.XLOOKUP($N805,'FY25 Gold Book'!$A:$A,'FY25 Gold Book'!$H:$H,"-",0,1)),
"-")</f>
        <v>-</v>
      </c>
      <c r="U805" s="678"/>
      <c r="V805" s="679"/>
      <c r="W805" s="677"/>
      <c r="X805" s="134"/>
      <c r="Y805" s="135"/>
      <c r="Z805" s="147">
        <f>_xlfn.XLOOKUP($N805,'FY25 Gold Book'!$A:$A,'FY25 Gold Book'!$E:$E,0,0,1)</f>
        <v>0</v>
      </c>
      <c r="AA805" s="680">
        <f>_xlfn.XLOOKUP($N805,'FY25 Gold Book'!$A:$A,'FY25 Gold Book'!$G:$G,0,0,1)</f>
        <v>0</v>
      </c>
      <c r="AB805" s="148">
        <f t="shared" si="88"/>
        <v>0</v>
      </c>
      <c r="AC805" s="681">
        <v>0</v>
      </c>
      <c r="AD805" s="149">
        <f t="shared" si="89"/>
        <v>0</v>
      </c>
      <c r="AE805" s="147">
        <f>_xlfn.XLOOKUP($T805,'FY25 Fringe Rates'!$X$6:$X$15,'FY25 Fringe Rates'!$Y$6:$Y$15,0,0,1)</f>
        <v>0</v>
      </c>
      <c r="AF805" s="150">
        <f t="shared" si="84"/>
        <v>0</v>
      </c>
      <c r="AG805" s="136">
        <v>0</v>
      </c>
      <c r="AH805" s="149">
        <f t="shared" si="90"/>
        <v>0</v>
      </c>
      <c r="AI805" s="151">
        <f t="shared" si="85"/>
        <v>0</v>
      </c>
      <c r="AJ805" s="32"/>
    </row>
    <row r="806" spans="1:36">
      <c r="A806" s="145" t="str">
        <f t="shared" si="86"/>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02"/>
      <c r="H806" s="303" t="str">
        <f>IF($G806="","-",_xlfn.XLOOKUP($G806,Appr.Meta!$A:$A,Appr.Meta!$D:$D,"-",0,1))</f>
        <v>-</v>
      </c>
      <c r="I806" s="302"/>
      <c r="J806" s="303" t="str">
        <f>IF($I806="","-",_xlfn.XLOOKUP($I806,'CC.Meta'!$A:$A,'CC.Meta'!$D:$D,"-",0,1))</f>
        <v>-</v>
      </c>
      <c r="K806" s="306" t="str">
        <f t="shared" si="87"/>
        <v>--</v>
      </c>
      <c r="L806" s="302"/>
      <c r="M806" s="133"/>
      <c r="N806" s="234"/>
      <c r="O806" s="146" t="str">
        <f>IF($N806="","-",_xlfn.XLOOKUP($N806,'FY25 Gold Book'!$A:$A,'FY25 Gold Book'!$B:$B,"-",0,1))</f>
        <v>-</v>
      </c>
      <c r="P806" s="444" t="str">
        <f>IF($N806="","-",_xlfn.XLOOKUP($N806,'FY25 Gold Book'!$A:$A,'FY25 Gold Book'!$C:$C,"-",0,1))</f>
        <v>-</v>
      </c>
      <c r="Q806" s="146" t="str">
        <f>IF($N806="","-",_xlfn.XLOOKUP($N806,'FY25 Gold Book'!$A:$A,'FY25 Gold Book'!$D:$D,"-",0,1))</f>
        <v>-</v>
      </c>
      <c r="R806" s="52"/>
      <c r="S806" s="465" t="str" cm="1">
        <f t="array" ref="S806">IFERROR(
_xlfn.IFS(
$I806=600010,"36th District Judges (CC 600010)",
$I806=600014,"36th District Staff (CC 600014)",
$I806&lt;&gt;0,_xlfn.XLOOKUP($N806,'FY25 Gold Book'!$A:$A,'FY25 Gold Book'!$F:$F,"-",0,1)),
"-")</f>
        <v>-</v>
      </c>
      <c r="T806" s="465" t="str" cm="1">
        <f t="array" ref="T806">IFERROR(
_xlfn.IFS(
OR($R806="TASS",$R806="Seasonal"),"TASS / Part-Time (FICA Only)",
$A806=13,"BSEED",
$A806=20,"DDoT",
OR($A806=48,$A806=49),"DWSD",
$A806=72,"Library",
$I806=600010,"36th District Judges",
$I806=600014,"36th District Staff",
$N806&lt;&gt;0,_xlfn.XLOOKUP($N806,'FY25 Gold Book'!$A:$A,'FY25 Gold Book'!$H:$H,"-",0,1)),
"-")</f>
        <v>-</v>
      </c>
      <c r="U806" s="678"/>
      <c r="V806" s="679"/>
      <c r="W806" s="677"/>
      <c r="X806" s="134"/>
      <c r="Y806" s="135"/>
      <c r="Z806" s="147">
        <f>_xlfn.XLOOKUP($N806,'FY25 Gold Book'!$A:$A,'FY25 Gold Book'!$E:$E,0,0,1)</f>
        <v>0</v>
      </c>
      <c r="AA806" s="680">
        <f>_xlfn.XLOOKUP($N806,'FY25 Gold Book'!$A:$A,'FY25 Gold Book'!$G:$G,0,0,1)</f>
        <v>0</v>
      </c>
      <c r="AB806" s="148">
        <f t="shared" si="88"/>
        <v>0</v>
      </c>
      <c r="AC806" s="681">
        <v>0</v>
      </c>
      <c r="AD806" s="149">
        <f t="shared" si="89"/>
        <v>0</v>
      </c>
      <c r="AE806" s="147">
        <f>_xlfn.XLOOKUP($T806,'FY25 Fringe Rates'!$X$6:$X$15,'FY25 Fringe Rates'!$Y$6:$Y$15,0,0,1)</f>
        <v>0</v>
      </c>
      <c r="AF806" s="150">
        <f t="shared" si="84"/>
        <v>0</v>
      </c>
      <c r="AG806" s="136">
        <v>0</v>
      </c>
      <c r="AH806" s="149">
        <f t="shared" si="90"/>
        <v>0</v>
      </c>
      <c r="AI806" s="151">
        <f t="shared" si="85"/>
        <v>0</v>
      </c>
      <c r="AJ806" s="32"/>
    </row>
    <row r="807" spans="1:36">
      <c r="A807" s="145" t="str">
        <f t="shared" si="86"/>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02"/>
      <c r="H807" s="303" t="str">
        <f>IF($G807="","-",_xlfn.XLOOKUP($G807,Appr.Meta!$A:$A,Appr.Meta!$D:$D,"-",0,1))</f>
        <v>-</v>
      </c>
      <c r="I807" s="302"/>
      <c r="J807" s="303" t="str">
        <f>IF($I807="","-",_xlfn.XLOOKUP($I807,'CC.Meta'!$A:$A,'CC.Meta'!$D:$D,"-",0,1))</f>
        <v>-</v>
      </c>
      <c r="K807" s="306" t="str">
        <f t="shared" si="87"/>
        <v>--</v>
      </c>
      <c r="L807" s="302"/>
      <c r="M807" s="133"/>
      <c r="N807" s="234"/>
      <c r="O807" s="146" t="str">
        <f>IF($N807="","-",_xlfn.XLOOKUP($N807,'FY25 Gold Book'!$A:$A,'FY25 Gold Book'!$B:$B,"-",0,1))</f>
        <v>-</v>
      </c>
      <c r="P807" s="444" t="str">
        <f>IF($N807="","-",_xlfn.XLOOKUP($N807,'FY25 Gold Book'!$A:$A,'FY25 Gold Book'!$C:$C,"-",0,1))</f>
        <v>-</v>
      </c>
      <c r="Q807" s="146" t="str">
        <f>IF($N807="","-",_xlfn.XLOOKUP($N807,'FY25 Gold Book'!$A:$A,'FY25 Gold Book'!$D:$D,"-",0,1))</f>
        <v>-</v>
      </c>
      <c r="R807" s="52"/>
      <c r="S807" s="465" t="str" cm="1">
        <f t="array" ref="S807">IFERROR(
_xlfn.IFS(
$I807=600010,"36th District Judges (CC 600010)",
$I807=600014,"36th District Staff (CC 600014)",
$I807&lt;&gt;0,_xlfn.XLOOKUP($N807,'FY25 Gold Book'!$A:$A,'FY25 Gold Book'!$F:$F,"-",0,1)),
"-")</f>
        <v>-</v>
      </c>
      <c r="T807" s="465" t="str" cm="1">
        <f t="array" ref="T807">IFERROR(
_xlfn.IFS(
OR($R807="TASS",$R807="Seasonal"),"TASS / Part-Time (FICA Only)",
$A807=13,"BSEED",
$A807=20,"DDoT",
OR($A807=48,$A807=49),"DWSD",
$A807=72,"Library",
$I807=600010,"36th District Judges",
$I807=600014,"36th District Staff",
$N807&lt;&gt;0,_xlfn.XLOOKUP($N807,'FY25 Gold Book'!$A:$A,'FY25 Gold Book'!$H:$H,"-",0,1)),
"-")</f>
        <v>-</v>
      </c>
      <c r="U807" s="678"/>
      <c r="V807" s="679"/>
      <c r="W807" s="677"/>
      <c r="X807" s="134"/>
      <c r="Y807" s="135"/>
      <c r="Z807" s="147">
        <f>_xlfn.XLOOKUP($N807,'FY25 Gold Book'!$A:$A,'FY25 Gold Book'!$E:$E,0,0,1)</f>
        <v>0</v>
      </c>
      <c r="AA807" s="680">
        <f>_xlfn.XLOOKUP($N807,'FY25 Gold Book'!$A:$A,'FY25 Gold Book'!$G:$G,0,0,1)</f>
        <v>0</v>
      </c>
      <c r="AB807" s="148">
        <f t="shared" si="88"/>
        <v>0</v>
      </c>
      <c r="AC807" s="681">
        <v>0</v>
      </c>
      <c r="AD807" s="149">
        <f t="shared" si="89"/>
        <v>0</v>
      </c>
      <c r="AE807" s="147">
        <f>_xlfn.XLOOKUP($T807,'FY25 Fringe Rates'!$X$6:$X$15,'FY25 Fringe Rates'!$Y$6:$Y$15,0,0,1)</f>
        <v>0</v>
      </c>
      <c r="AF807" s="150">
        <f t="shared" si="84"/>
        <v>0</v>
      </c>
      <c r="AG807" s="136">
        <v>0</v>
      </c>
      <c r="AH807" s="149">
        <f t="shared" si="90"/>
        <v>0</v>
      </c>
      <c r="AI807" s="151">
        <f t="shared" si="85"/>
        <v>0</v>
      </c>
      <c r="AJ807" s="32"/>
    </row>
    <row r="808" spans="1:36">
      <c r="A808" s="145" t="str">
        <f t="shared" si="86"/>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02"/>
      <c r="H808" s="303" t="str">
        <f>IF($G808="","-",_xlfn.XLOOKUP($G808,Appr.Meta!$A:$A,Appr.Meta!$D:$D,"-",0,1))</f>
        <v>-</v>
      </c>
      <c r="I808" s="302"/>
      <c r="J808" s="303" t="str">
        <f>IF($I808="","-",_xlfn.XLOOKUP($I808,'CC.Meta'!$A:$A,'CC.Meta'!$D:$D,"-",0,1))</f>
        <v>-</v>
      </c>
      <c r="K808" s="306" t="str">
        <f t="shared" si="87"/>
        <v>--</v>
      </c>
      <c r="L808" s="302"/>
      <c r="M808" s="133"/>
      <c r="N808" s="234"/>
      <c r="O808" s="146" t="str">
        <f>IF($N808="","-",_xlfn.XLOOKUP($N808,'FY25 Gold Book'!$A:$A,'FY25 Gold Book'!$B:$B,"-",0,1))</f>
        <v>-</v>
      </c>
      <c r="P808" s="444" t="str">
        <f>IF($N808="","-",_xlfn.XLOOKUP($N808,'FY25 Gold Book'!$A:$A,'FY25 Gold Book'!$C:$C,"-",0,1))</f>
        <v>-</v>
      </c>
      <c r="Q808" s="146" t="str">
        <f>IF($N808="","-",_xlfn.XLOOKUP($N808,'FY25 Gold Book'!$A:$A,'FY25 Gold Book'!$D:$D,"-",0,1))</f>
        <v>-</v>
      </c>
      <c r="R808" s="52"/>
      <c r="S808" s="465" t="str" cm="1">
        <f t="array" ref="S808">IFERROR(
_xlfn.IFS(
$I808=600010,"36th District Judges (CC 600010)",
$I808=600014,"36th District Staff (CC 600014)",
$I808&lt;&gt;0,_xlfn.XLOOKUP($N808,'FY25 Gold Book'!$A:$A,'FY25 Gold Book'!$F:$F,"-",0,1)),
"-")</f>
        <v>-</v>
      </c>
      <c r="T808" s="465" t="str" cm="1">
        <f t="array" ref="T808">IFERROR(
_xlfn.IFS(
OR($R808="TASS",$R808="Seasonal"),"TASS / Part-Time (FICA Only)",
$A808=13,"BSEED",
$A808=20,"DDoT",
OR($A808=48,$A808=49),"DWSD",
$A808=72,"Library",
$I808=600010,"36th District Judges",
$I808=600014,"36th District Staff",
$N808&lt;&gt;0,_xlfn.XLOOKUP($N808,'FY25 Gold Book'!$A:$A,'FY25 Gold Book'!$H:$H,"-",0,1)),
"-")</f>
        <v>-</v>
      </c>
      <c r="U808" s="678"/>
      <c r="V808" s="679"/>
      <c r="W808" s="677"/>
      <c r="X808" s="134"/>
      <c r="Y808" s="135"/>
      <c r="Z808" s="147">
        <f>_xlfn.XLOOKUP($N808,'FY25 Gold Book'!$A:$A,'FY25 Gold Book'!$E:$E,0,0,1)</f>
        <v>0</v>
      </c>
      <c r="AA808" s="680">
        <f>_xlfn.XLOOKUP($N808,'FY25 Gold Book'!$A:$A,'FY25 Gold Book'!$G:$G,0,0,1)</f>
        <v>0</v>
      </c>
      <c r="AB808" s="148">
        <f t="shared" si="88"/>
        <v>0</v>
      </c>
      <c r="AC808" s="681">
        <v>0</v>
      </c>
      <c r="AD808" s="149">
        <f t="shared" si="89"/>
        <v>0</v>
      </c>
      <c r="AE808" s="147">
        <f>_xlfn.XLOOKUP($T808,'FY25 Fringe Rates'!$X$6:$X$15,'FY25 Fringe Rates'!$Y$6:$Y$15,0,0,1)</f>
        <v>0</v>
      </c>
      <c r="AF808" s="150">
        <f t="shared" si="84"/>
        <v>0</v>
      </c>
      <c r="AG808" s="136">
        <v>0</v>
      </c>
      <c r="AH808" s="149">
        <f t="shared" si="90"/>
        <v>0</v>
      </c>
      <c r="AI808" s="151">
        <f t="shared" si="85"/>
        <v>0</v>
      </c>
      <c r="AJ808" s="32"/>
    </row>
    <row r="809" spans="1:36">
      <c r="A809" s="145" t="str">
        <f t="shared" si="86"/>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02"/>
      <c r="H809" s="303" t="str">
        <f>IF($G809="","-",_xlfn.XLOOKUP($G809,Appr.Meta!$A:$A,Appr.Meta!$D:$D,"-",0,1))</f>
        <v>-</v>
      </c>
      <c r="I809" s="302"/>
      <c r="J809" s="303" t="str">
        <f>IF($I809="","-",_xlfn.XLOOKUP($I809,'CC.Meta'!$A:$A,'CC.Meta'!$D:$D,"-",0,1))</f>
        <v>-</v>
      </c>
      <c r="K809" s="306" t="str">
        <f t="shared" si="87"/>
        <v>--</v>
      </c>
      <c r="L809" s="302"/>
      <c r="M809" s="133"/>
      <c r="N809" s="234"/>
      <c r="O809" s="146" t="str">
        <f>IF($N809="","-",_xlfn.XLOOKUP($N809,'FY25 Gold Book'!$A:$A,'FY25 Gold Book'!$B:$B,"-",0,1))</f>
        <v>-</v>
      </c>
      <c r="P809" s="444" t="str">
        <f>IF($N809="","-",_xlfn.XLOOKUP($N809,'FY25 Gold Book'!$A:$A,'FY25 Gold Book'!$C:$C,"-",0,1))</f>
        <v>-</v>
      </c>
      <c r="Q809" s="146" t="str">
        <f>IF($N809="","-",_xlfn.XLOOKUP($N809,'FY25 Gold Book'!$A:$A,'FY25 Gold Book'!$D:$D,"-",0,1))</f>
        <v>-</v>
      </c>
      <c r="R809" s="52"/>
      <c r="S809" s="465" t="str" cm="1">
        <f t="array" ref="S809">IFERROR(
_xlfn.IFS(
$I809=600010,"36th District Judges (CC 600010)",
$I809=600014,"36th District Staff (CC 600014)",
$I809&lt;&gt;0,_xlfn.XLOOKUP($N809,'FY25 Gold Book'!$A:$A,'FY25 Gold Book'!$F:$F,"-",0,1)),
"-")</f>
        <v>-</v>
      </c>
      <c r="T809" s="465" t="str" cm="1">
        <f t="array" ref="T809">IFERROR(
_xlfn.IFS(
OR($R809="TASS",$R809="Seasonal"),"TASS / Part-Time (FICA Only)",
$A809=13,"BSEED",
$A809=20,"DDoT",
OR($A809=48,$A809=49),"DWSD",
$A809=72,"Library",
$I809=600010,"36th District Judges",
$I809=600014,"36th District Staff",
$N809&lt;&gt;0,_xlfn.XLOOKUP($N809,'FY25 Gold Book'!$A:$A,'FY25 Gold Book'!$H:$H,"-",0,1)),
"-")</f>
        <v>-</v>
      </c>
      <c r="U809" s="678"/>
      <c r="V809" s="679"/>
      <c r="W809" s="677"/>
      <c r="X809" s="134"/>
      <c r="Y809" s="135"/>
      <c r="Z809" s="147">
        <f>_xlfn.XLOOKUP($N809,'FY25 Gold Book'!$A:$A,'FY25 Gold Book'!$E:$E,0,0,1)</f>
        <v>0</v>
      </c>
      <c r="AA809" s="680">
        <f>_xlfn.XLOOKUP($N809,'FY25 Gold Book'!$A:$A,'FY25 Gold Book'!$G:$G,0,0,1)</f>
        <v>0</v>
      </c>
      <c r="AB809" s="148">
        <f t="shared" si="88"/>
        <v>0</v>
      </c>
      <c r="AC809" s="681">
        <v>0</v>
      </c>
      <c r="AD809" s="149">
        <f t="shared" si="89"/>
        <v>0</v>
      </c>
      <c r="AE809" s="147">
        <f>_xlfn.XLOOKUP($T809,'FY25 Fringe Rates'!$X$6:$X$15,'FY25 Fringe Rates'!$Y$6:$Y$15,0,0,1)</f>
        <v>0</v>
      </c>
      <c r="AF809" s="150">
        <f t="shared" si="84"/>
        <v>0</v>
      </c>
      <c r="AG809" s="136">
        <v>0</v>
      </c>
      <c r="AH809" s="149">
        <f t="shared" si="90"/>
        <v>0</v>
      </c>
      <c r="AI809" s="151">
        <f t="shared" si="85"/>
        <v>0</v>
      </c>
      <c r="AJ809" s="32"/>
    </row>
    <row r="810" spans="1:36">
      <c r="A810" s="145" t="str">
        <f t="shared" si="86"/>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02"/>
      <c r="H810" s="303" t="str">
        <f>IF($G810="","-",_xlfn.XLOOKUP($G810,Appr.Meta!$A:$A,Appr.Meta!$D:$D,"-",0,1))</f>
        <v>-</v>
      </c>
      <c r="I810" s="302"/>
      <c r="J810" s="303" t="str">
        <f>IF($I810="","-",_xlfn.XLOOKUP($I810,'CC.Meta'!$A:$A,'CC.Meta'!$D:$D,"-",0,1))</f>
        <v>-</v>
      </c>
      <c r="K810" s="306" t="str">
        <f t="shared" si="87"/>
        <v>--</v>
      </c>
      <c r="L810" s="302"/>
      <c r="M810" s="133"/>
      <c r="N810" s="234"/>
      <c r="O810" s="146" t="str">
        <f>IF($N810="","-",_xlfn.XLOOKUP($N810,'FY25 Gold Book'!$A:$A,'FY25 Gold Book'!$B:$B,"-",0,1))</f>
        <v>-</v>
      </c>
      <c r="P810" s="444" t="str">
        <f>IF($N810="","-",_xlfn.XLOOKUP($N810,'FY25 Gold Book'!$A:$A,'FY25 Gold Book'!$C:$C,"-",0,1))</f>
        <v>-</v>
      </c>
      <c r="Q810" s="146" t="str">
        <f>IF($N810="","-",_xlfn.XLOOKUP($N810,'FY25 Gold Book'!$A:$A,'FY25 Gold Book'!$D:$D,"-",0,1))</f>
        <v>-</v>
      </c>
      <c r="R810" s="52"/>
      <c r="S810" s="465" t="str" cm="1">
        <f t="array" ref="S810">IFERROR(
_xlfn.IFS(
$I810=600010,"36th District Judges (CC 600010)",
$I810=600014,"36th District Staff (CC 600014)",
$I810&lt;&gt;0,_xlfn.XLOOKUP($N810,'FY25 Gold Book'!$A:$A,'FY25 Gold Book'!$F:$F,"-",0,1)),
"-")</f>
        <v>-</v>
      </c>
      <c r="T810" s="465" t="str" cm="1">
        <f t="array" ref="T810">IFERROR(
_xlfn.IFS(
OR($R810="TASS",$R810="Seasonal"),"TASS / Part-Time (FICA Only)",
$A810=13,"BSEED",
$A810=20,"DDoT",
OR($A810=48,$A810=49),"DWSD",
$A810=72,"Library",
$I810=600010,"36th District Judges",
$I810=600014,"36th District Staff",
$N810&lt;&gt;0,_xlfn.XLOOKUP($N810,'FY25 Gold Book'!$A:$A,'FY25 Gold Book'!$H:$H,"-",0,1)),
"-")</f>
        <v>-</v>
      </c>
      <c r="U810" s="678"/>
      <c r="V810" s="679"/>
      <c r="W810" s="677"/>
      <c r="X810" s="134"/>
      <c r="Y810" s="135"/>
      <c r="Z810" s="147">
        <f>_xlfn.XLOOKUP($N810,'FY25 Gold Book'!$A:$A,'FY25 Gold Book'!$E:$E,0,0,1)</f>
        <v>0</v>
      </c>
      <c r="AA810" s="680">
        <f>_xlfn.XLOOKUP($N810,'FY25 Gold Book'!$A:$A,'FY25 Gold Book'!$G:$G,0,0,1)</f>
        <v>0</v>
      </c>
      <c r="AB810" s="148">
        <f t="shared" si="88"/>
        <v>0</v>
      </c>
      <c r="AC810" s="681">
        <v>0</v>
      </c>
      <c r="AD810" s="149">
        <f t="shared" si="89"/>
        <v>0</v>
      </c>
      <c r="AE810" s="147">
        <f>_xlfn.XLOOKUP($T810,'FY25 Fringe Rates'!$X$6:$X$15,'FY25 Fringe Rates'!$Y$6:$Y$15,0,0,1)</f>
        <v>0</v>
      </c>
      <c r="AF810" s="150">
        <f t="shared" si="84"/>
        <v>0</v>
      </c>
      <c r="AG810" s="136">
        <v>0</v>
      </c>
      <c r="AH810" s="149">
        <f t="shared" si="90"/>
        <v>0</v>
      </c>
      <c r="AI810" s="151">
        <f t="shared" si="85"/>
        <v>0</v>
      </c>
      <c r="AJ810" s="32"/>
    </row>
    <row r="811" spans="1:36">
      <c r="A811" s="145" t="str">
        <f t="shared" si="86"/>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02"/>
      <c r="H811" s="303" t="str">
        <f>IF($G811="","-",_xlfn.XLOOKUP($G811,Appr.Meta!$A:$A,Appr.Meta!$D:$D,"-",0,1))</f>
        <v>-</v>
      </c>
      <c r="I811" s="302"/>
      <c r="J811" s="303" t="str">
        <f>IF($I811="","-",_xlfn.XLOOKUP($I811,'CC.Meta'!$A:$A,'CC.Meta'!$D:$D,"-",0,1))</f>
        <v>-</v>
      </c>
      <c r="K811" s="306" t="str">
        <f t="shared" si="87"/>
        <v>--</v>
      </c>
      <c r="L811" s="302"/>
      <c r="M811" s="133"/>
      <c r="N811" s="234"/>
      <c r="O811" s="146" t="str">
        <f>IF($N811="","-",_xlfn.XLOOKUP($N811,'FY25 Gold Book'!$A:$A,'FY25 Gold Book'!$B:$B,"-",0,1))</f>
        <v>-</v>
      </c>
      <c r="P811" s="444" t="str">
        <f>IF($N811="","-",_xlfn.XLOOKUP($N811,'FY25 Gold Book'!$A:$A,'FY25 Gold Book'!$C:$C,"-",0,1))</f>
        <v>-</v>
      </c>
      <c r="Q811" s="146" t="str">
        <f>IF($N811="","-",_xlfn.XLOOKUP($N811,'FY25 Gold Book'!$A:$A,'FY25 Gold Book'!$D:$D,"-",0,1))</f>
        <v>-</v>
      </c>
      <c r="R811" s="52"/>
      <c r="S811" s="465" t="str" cm="1">
        <f t="array" ref="S811">IFERROR(
_xlfn.IFS(
$I811=600010,"36th District Judges (CC 600010)",
$I811=600014,"36th District Staff (CC 600014)",
$I811&lt;&gt;0,_xlfn.XLOOKUP($N811,'FY25 Gold Book'!$A:$A,'FY25 Gold Book'!$F:$F,"-",0,1)),
"-")</f>
        <v>-</v>
      </c>
      <c r="T811" s="465" t="str" cm="1">
        <f t="array" ref="T811">IFERROR(
_xlfn.IFS(
OR($R811="TASS",$R811="Seasonal"),"TASS / Part-Time (FICA Only)",
$A811=13,"BSEED",
$A811=20,"DDoT",
OR($A811=48,$A811=49),"DWSD",
$A811=72,"Library",
$I811=600010,"36th District Judges",
$I811=600014,"36th District Staff",
$N811&lt;&gt;0,_xlfn.XLOOKUP($N811,'FY25 Gold Book'!$A:$A,'FY25 Gold Book'!$H:$H,"-",0,1)),
"-")</f>
        <v>-</v>
      </c>
      <c r="U811" s="678"/>
      <c r="V811" s="679"/>
      <c r="W811" s="677"/>
      <c r="X811" s="134"/>
      <c r="Y811" s="135"/>
      <c r="Z811" s="147">
        <f>_xlfn.XLOOKUP($N811,'FY25 Gold Book'!$A:$A,'FY25 Gold Book'!$E:$E,0,0,1)</f>
        <v>0</v>
      </c>
      <c r="AA811" s="680">
        <f>_xlfn.XLOOKUP($N811,'FY25 Gold Book'!$A:$A,'FY25 Gold Book'!$G:$G,0,0,1)</f>
        <v>0</v>
      </c>
      <c r="AB811" s="148">
        <f t="shared" si="88"/>
        <v>0</v>
      </c>
      <c r="AC811" s="681">
        <v>0</v>
      </c>
      <c r="AD811" s="149">
        <f t="shared" si="89"/>
        <v>0</v>
      </c>
      <c r="AE811" s="147">
        <f>_xlfn.XLOOKUP($T811,'FY25 Fringe Rates'!$X$6:$X$15,'FY25 Fringe Rates'!$Y$6:$Y$15,0,0,1)</f>
        <v>0</v>
      </c>
      <c r="AF811" s="150">
        <f t="shared" si="84"/>
        <v>0</v>
      </c>
      <c r="AG811" s="136">
        <v>0</v>
      </c>
      <c r="AH811" s="149">
        <f t="shared" si="90"/>
        <v>0</v>
      </c>
      <c r="AI811" s="151">
        <f t="shared" si="85"/>
        <v>0</v>
      </c>
      <c r="AJ811" s="32"/>
    </row>
    <row r="812" spans="1:36">
      <c r="A812" s="145" t="str">
        <f t="shared" si="86"/>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02"/>
      <c r="H812" s="303" t="str">
        <f>IF($G812="","-",_xlfn.XLOOKUP($G812,Appr.Meta!$A:$A,Appr.Meta!$D:$D,"-",0,1))</f>
        <v>-</v>
      </c>
      <c r="I812" s="302"/>
      <c r="J812" s="303" t="str">
        <f>IF($I812="","-",_xlfn.XLOOKUP($I812,'CC.Meta'!$A:$A,'CC.Meta'!$D:$D,"-",0,1))</f>
        <v>-</v>
      </c>
      <c r="K812" s="306" t="str">
        <f t="shared" si="87"/>
        <v>--</v>
      </c>
      <c r="L812" s="302"/>
      <c r="M812" s="133"/>
      <c r="N812" s="234"/>
      <c r="O812" s="146" t="str">
        <f>IF($N812="","-",_xlfn.XLOOKUP($N812,'FY25 Gold Book'!$A:$A,'FY25 Gold Book'!$B:$B,"-",0,1))</f>
        <v>-</v>
      </c>
      <c r="P812" s="444" t="str">
        <f>IF($N812="","-",_xlfn.XLOOKUP($N812,'FY25 Gold Book'!$A:$A,'FY25 Gold Book'!$C:$C,"-",0,1))</f>
        <v>-</v>
      </c>
      <c r="Q812" s="146" t="str">
        <f>IF($N812="","-",_xlfn.XLOOKUP($N812,'FY25 Gold Book'!$A:$A,'FY25 Gold Book'!$D:$D,"-",0,1))</f>
        <v>-</v>
      </c>
      <c r="R812" s="52"/>
      <c r="S812" s="465" t="str" cm="1">
        <f t="array" ref="S812">IFERROR(
_xlfn.IFS(
$I812=600010,"36th District Judges (CC 600010)",
$I812=600014,"36th District Staff (CC 600014)",
$I812&lt;&gt;0,_xlfn.XLOOKUP($N812,'FY25 Gold Book'!$A:$A,'FY25 Gold Book'!$F:$F,"-",0,1)),
"-")</f>
        <v>-</v>
      </c>
      <c r="T812" s="465" t="str" cm="1">
        <f t="array" ref="T812">IFERROR(
_xlfn.IFS(
OR($R812="TASS",$R812="Seasonal"),"TASS / Part-Time (FICA Only)",
$A812=13,"BSEED",
$A812=20,"DDoT",
OR($A812=48,$A812=49),"DWSD",
$A812=72,"Library",
$I812=600010,"36th District Judges",
$I812=600014,"36th District Staff",
$N812&lt;&gt;0,_xlfn.XLOOKUP($N812,'FY25 Gold Book'!$A:$A,'FY25 Gold Book'!$H:$H,"-",0,1)),
"-")</f>
        <v>-</v>
      </c>
      <c r="U812" s="678"/>
      <c r="V812" s="679"/>
      <c r="W812" s="677"/>
      <c r="X812" s="134"/>
      <c r="Y812" s="135"/>
      <c r="Z812" s="147">
        <f>_xlfn.XLOOKUP($N812,'FY25 Gold Book'!$A:$A,'FY25 Gold Book'!$E:$E,0,0,1)</f>
        <v>0</v>
      </c>
      <c r="AA812" s="680">
        <f>_xlfn.XLOOKUP($N812,'FY25 Gold Book'!$A:$A,'FY25 Gold Book'!$G:$G,0,0,1)</f>
        <v>0</v>
      </c>
      <c r="AB812" s="148">
        <f t="shared" si="88"/>
        <v>0</v>
      </c>
      <c r="AC812" s="681">
        <v>0</v>
      </c>
      <c r="AD812" s="149">
        <f t="shared" si="89"/>
        <v>0</v>
      </c>
      <c r="AE812" s="147">
        <f>_xlfn.XLOOKUP($T812,'FY25 Fringe Rates'!$X$6:$X$15,'FY25 Fringe Rates'!$Y$6:$Y$15,0,0,1)</f>
        <v>0</v>
      </c>
      <c r="AF812" s="150">
        <f t="shared" si="84"/>
        <v>0</v>
      </c>
      <c r="AG812" s="136">
        <v>0</v>
      </c>
      <c r="AH812" s="149">
        <f t="shared" si="90"/>
        <v>0</v>
      </c>
      <c r="AI812" s="151">
        <f t="shared" si="85"/>
        <v>0</v>
      </c>
      <c r="AJ812" s="32"/>
    </row>
    <row r="813" spans="1:36">
      <c r="A813" s="145" t="str">
        <f t="shared" si="86"/>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02"/>
      <c r="H813" s="303" t="str">
        <f>IF($G813="","-",_xlfn.XLOOKUP($G813,Appr.Meta!$A:$A,Appr.Meta!$D:$D,"-",0,1))</f>
        <v>-</v>
      </c>
      <c r="I813" s="302"/>
      <c r="J813" s="303" t="str">
        <f>IF($I813="","-",_xlfn.XLOOKUP($I813,'CC.Meta'!$A:$A,'CC.Meta'!$D:$D,"-",0,1))</f>
        <v>-</v>
      </c>
      <c r="K813" s="306" t="str">
        <f t="shared" si="87"/>
        <v>--</v>
      </c>
      <c r="L813" s="302"/>
      <c r="M813" s="133"/>
      <c r="N813" s="234"/>
      <c r="O813" s="146" t="str">
        <f>IF($N813="","-",_xlfn.XLOOKUP($N813,'FY25 Gold Book'!$A:$A,'FY25 Gold Book'!$B:$B,"-",0,1))</f>
        <v>-</v>
      </c>
      <c r="P813" s="444" t="str">
        <f>IF($N813="","-",_xlfn.XLOOKUP($N813,'FY25 Gold Book'!$A:$A,'FY25 Gold Book'!$C:$C,"-",0,1))</f>
        <v>-</v>
      </c>
      <c r="Q813" s="146" t="str">
        <f>IF($N813="","-",_xlfn.XLOOKUP($N813,'FY25 Gold Book'!$A:$A,'FY25 Gold Book'!$D:$D,"-",0,1))</f>
        <v>-</v>
      </c>
      <c r="R813" s="52"/>
      <c r="S813" s="465" t="str" cm="1">
        <f t="array" ref="S813">IFERROR(
_xlfn.IFS(
$I813=600010,"36th District Judges (CC 600010)",
$I813=600014,"36th District Staff (CC 600014)",
$I813&lt;&gt;0,_xlfn.XLOOKUP($N813,'FY25 Gold Book'!$A:$A,'FY25 Gold Book'!$F:$F,"-",0,1)),
"-")</f>
        <v>-</v>
      </c>
      <c r="T813" s="465" t="str" cm="1">
        <f t="array" ref="T813">IFERROR(
_xlfn.IFS(
OR($R813="TASS",$R813="Seasonal"),"TASS / Part-Time (FICA Only)",
$A813=13,"BSEED",
$A813=20,"DDoT",
OR($A813=48,$A813=49),"DWSD",
$A813=72,"Library",
$I813=600010,"36th District Judges",
$I813=600014,"36th District Staff",
$N813&lt;&gt;0,_xlfn.XLOOKUP($N813,'FY25 Gold Book'!$A:$A,'FY25 Gold Book'!$H:$H,"-",0,1)),
"-")</f>
        <v>-</v>
      </c>
      <c r="U813" s="678"/>
      <c r="V813" s="679"/>
      <c r="W813" s="677"/>
      <c r="X813" s="134"/>
      <c r="Y813" s="135"/>
      <c r="Z813" s="147">
        <f>_xlfn.XLOOKUP($N813,'FY25 Gold Book'!$A:$A,'FY25 Gold Book'!$E:$E,0,0,1)</f>
        <v>0</v>
      </c>
      <c r="AA813" s="680">
        <f>_xlfn.XLOOKUP($N813,'FY25 Gold Book'!$A:$A,'FY25 Gold Book'!$G:$G,0,0,1)</f>
        <v>0</v>
      </c>
      <c r="AB813" s="148">
        <f t="shared" si="88"/>
        <v>0</v>
      </c>
      <c r="AC813" s="681">
        <v>0</v>
      </c>
      <c r="AD813" s="149">
        <f t="shared" si="89"/>
        <v>0</v>
      </c>
      <c r="AE813" s="147">
        <f>_xlfn.XLOOKUP($T813,'FY25 Fringe Rates'!$X$6:$X$15,'FY25 Fringe Rates'!$Y$6:$Y$15,0,0,1)</f>
        <v>0</v>
      </c>
      <c r="AF813" s="150">
        <f t="shared" si="84"/>
        <v>0</v>
      </c>
      <c r="AG813" s="136">
        <v>0</v>
      </c>
      <c r="AH813" s="149">
        <f t="shared" si="90"/>
        <v>0</v>
      </c>
      <c r="AI813" s="151">
        <f t="shared" si="85"/>
        <v>0</v>
      </c>
      <c r="AJ813" s="32"/>
    </row>
    <row r="814" spans="1:36">
      <c r="A814" s="145" t="str">
        <f t="shared" si="86"/>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02"/>
      <c r="H814" s="303" t="str">
        <f>IF($G814="","-",_xlfn.XLOOKUP($G814,Appr.Meta!$A:$A,Appr.Meta!$D:$D,"-",0,1))</f>
        <v>-</v>
      </c>
      <c r="I814" s="302"/>
      <c r="J814" s="303" t="str">
        <f>IF($I814="","-",_xlfn.XLOOKUP($I814,'CC.Meta'!$A:$A,'CC.Meta'!$D:$D,"-",0,1))</f>
        <v>-</v>
      </c>
      <c r="K814" s="306" t="str">
        <f t="shared" si="87"/>
        <v>--</v>
      </c>
      <c r="L814" s="302"/>
      <c r="M814" s="133"/>
      <c r="N814" s="234"/>
      <c r="O814" s="146" t="str">
        <f>IF($N814="","-",_xlfn.XLOOKUP($N814,'FY25 Gold Book'!$A:$A,'FY25 Gold Book'!$B:$B,"-",0,1))</f>
        <v>-</v>
      </c>
      <c r="P814" s="444" t="str">
        <f>IF($N814="","-",_xlfn.XLOOKUP($N814,'FY25 Gold Book'!$A:$A,'FY25 Gold Book'!$C:$C,"-",0,1))</f>
        <v>-</v>
      </c>
      <c r="Q814" s="146" t="str">
        <f>IF($N814="","-",_xlfn.XLOOKUP($N814,'FY25 Gold Book'!$A:$A,'FY25 Gold Book'!$D:$D,"-",0,1))</f>
        <v>-</v>
      </c>
      <c r="R814" s="52"/>
      <c r="S814" s="465" t="str" cm="1">
        <f t="array" ref="S814">IFERROR(
_xlfn.IFS(
$I814=600010,"36th District Judges (CC 600010)",
$I814=600014,"36th District Staff (CC 600014)",
$I814&lt;&gt;0,_xlfn.XLOOKUP($N814,'FY25 Gold Book'!$A:$A,'FY25 Gold Book'!$F:$F,"-",0,1)),
"-")</f>
        <v>-</v>
      </c>
      <c r="T814" s="465" t="str" cm="1">
        <f t="array" ref="T814">IFERROR(
_xlfn.IFS(
OR($R814="TASS",$R814="Seasonal"),"TASS / Part-Time (FICA Only)",
$A814=13,"BSEED",
$A814=20,"DDoT",
OR($A814=48,$A814=49),"DWSD",
$A814=72,"Library",
$I814=600010,"36th District Judges",
$I814=600014,"36th District Staff",
$N814&lt;&gt;0,_xlfn.XLOOKUP($N814,'FY25 Gold Book'!$A:$A,'FY25 Gold Book'!$H:$H,"-",0,1)),
"-")</f>
        <v>-</v>
      </c>
      <c r="U814" s="678"/>
      <c r="V814" s="679"/>
      <c r="W814" s="677"/>
      <c r="X814" s="134"/>
      <c r="Y814" s="135"/>
      <c r="Z814" s="147">
        <f>_xlfn.XLOOKUP($N814,'FY25 Gold Book'!$A:$A,'FY25 Gold Book'!$E:$E,0,0,1)</f>
        <v>0</v>
      </c>
      <c r="AA814" s="680">
        <f>_xlfn.XLOOKUP($N814,'FY25 Gold Book'!$A:$A,'FY25 Gold Book'!$G:$G,0,0,1)</f>
        <v>0</v>
      </c>
      <c r="AB814" s="148">
        <f t="shared" si="88"/>
        <v>0</v>
      </c>
      <c r="AC814" s="681">
        <v>0</v>
      </c>
      <c r="AD814" s="149">
        <f t="shared" si="89"/>
        <v>0</v>
      </c>
      <c r="AE814" s="147">
        <f>_xlfn.XLOOKUP($T814,'FY25 Fringe Rates'!$X$6:$X$15,'FY25 Fringe Rates'!$Y$6:$Y$15,0,0,1)</f>
        <v>0</v>
      </c>
      <c r="AF814" s="150">
        <f t="shared" si="84"/>
        <v>0</v>
      </c>
      <c r="AG814" s="136">
        <v>0</v>
      </c>
      <c r="AH814" s="149">
        <f t="shared" si="90"/>
        <v>0</v>
      </c>
      <c r="AI814" s="151">
        <f t="shared" si="85"/>
        <v>0</v>
      </c>
      <c r="AJ814" s="32"/>
    </row>
    <row r="815" spans="1:36">
      <c r="A815" s="145" t="str">
        <f t="shared" si="86"/>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02"/>
      <c r="H815" s="303" t="str">
        <f>IF($G815="","-",_xlfn.XLOOKUP($G815,Appr.Meta!$A:$A,Appr.Meta!$D:$D,"-",0,1))</f>
        <v>-</v>
      </c>
      <c r="I815" s="302"/>
      <c r="J815" s="303" t="str">
        <f>IF($I815="","-",_xlfn.XLOOKUP($I815,'CC.Meta'!$A:$A,'CC.Meta'!$D:$D,"-",0,1))</f>
        <v>-</v>
      </c>
      <c r="K815" s="306" t="str">
        <f t="shared" si="87"/>
        <v>--</v>
      </c>
      <c r="L815" s="302"/>
      <c r="M815" s="133"/>
      <c r="N815" s="234"/>
      <c r="O815" s="146" t="str">
        <f>IF($N815="","-",_xlfn.XLOOKUP($N815,'FY25 Gold Book'!$A:$A,'FY25 Gold Book'!$B:$B,"-",0,1))</f>
        <v>-</v>
      </c>
      <c r="P815" s="444" t="str">
        <f>IF($N815="","-",_xlfn.XLOOKUP($N815,'FY25 Gold Book'!$A:$A,'FY25 Gold Book'!$C:$C,"-",0,1))</f>
        <v>-</v>
      </c>
      <c r="Q815" s="146" t="str">
        <f>IF($N815="","-",_xlfn.XLOOKUP($N815,'FY25 Gold Book'!$A:$A,'FY25 Gold Book'!$D:$D,"-",0,1))</f>
        <v>-</v>
      </c>
      <c r="R815" s="52"/>
      <c r="S815" s="465" t="str" cm="1">
        <f t="array" ref="S815">IFERROR(
_xlfn.IFS(
$I815=600010,"36th District Judges (CC 600010)",
$I815=600014,"36th District Staff (CC 600014)",
$I815&lt;&gt;0,_xlfn.XLOOKUP($N815,'FY25 Gold Book'!$A:$A,'FY25 Gold Book'!$F:$F,"-",0,1)),
"-")</f>
        <v>-</v>
      </c>
      <c r="T815" s="465" t="str" cm="1">
        <f t="array" ref="T815">IFERROR(
_xlfn.IFS(
OR($R815="TASS",$R815="Seasonal"),"TASS / Part-Time (FICA Only)",
$A815=13,"BSEED",
$A815=20,"DDoT",
OR($A815=48,$A815=49),"DWSD",
$A815=72,"Library",
$I815=600010,"36th District Judges",
$I815=600014,"36th District Staff",
$N815&lt;&gt;0,_xlfn.XLOOKUP($N815,'FY25 Gold Book'!$A:$A,'FY25 Gold Book'!$H:$H,"-",0,1)),
"-")</f>
        <v>-</v>
      </c>
      <c r="U815" s="678"/>
      <c r="V815" s="679"/>
      <c r="W815" s="677"/>
      <c r="X815" s="134"/>
      <c r="Y815" s="135"/>
      <c r="Z815" s="147">
        <f>_xlfn.XLOOKUP($N815,'FY25 Gold Book'!$A:$A,'FY25 Gold Book'!$E:$E,0,0,1)</f>
        <v>0</v>
      </c>
      <c r="AA815" s="680">
        <f>_xlfn.XLOOKUP($N815,'FY25 Gold Book'!$A:$A,'FY25 Gold Book'!$G:$G,0,0,1)</f>
        <v>0</v>
      </c>
      <c r="AB815" s="148">
        <f t="shared" si="88"/>
        <v>0</v>
      </c>
      <c r="AC815" s="681">
        <v>0</v>
      </c>
      <c r="AD815" s="149">
        <f t="shared" si="89"/>
        <v>0</v>
      </c>
      <c r="AE815" s="147">
        <f>_xlfn.XLOOKUP($T815,'FY25 Fringe Rates'!$X$6:$X$15,'FY25 Fringe Rates'!$Y$6:$Y$15,0,0,1)</f>
        <v>0</v>
      </c>
      <c r="AF815" s="150">
        <f t="shared" si="84"/>
        <v>0</v>
      </c>
      <c r="AG815" s="136">
        <v>0</v>
      </c>
      <c r="AH815" s="149">
        <f t="shared" si="90"/>
        <v>0</v>
      </c>
      <c r="AI815" s="151">
        <f t="shared" si="85"/>
        <v>0</v>
      </c>
      <c r="AJ815" s="32"/>
    </row>
    <row r="816" spans="1:36">
      <c r="A816" s="145" t="str">
        <f t="shared" si="86"/>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02"/>
      <c r="H816" s="303" t="str">
        <f>IF($G816="","-",_xlfn.XLOOKUP($G816,Appr.Meta!$A:$A,Appr.Meta!$D:$D,"-",0,1))</f>
        <v>-</v>
      </c>
      <c r="I816" s="302"/>
      <c r="J816" s="303" t="str">
        <f>IF($I816="","-",_xlfn.XLOOKUP($I816,'CC.Meta'!$A:$A,'CC.Meta'!$D:$D,"-",0,1))</f>
        <v>-</v>
      </c>
      <c r="K816" s="306" t="str">
        <f t="shared" si="87"/>
        <v>--</v>
      </c>
      <c r="L816" s="302"/>
      <c r="M816" s="133"/>
      <c r="N816" s="234"/>
      <c r="O816" s="146" t="str">
        <f>IF($N816="","-",_xlfn.XLOOKUP($N816,'FY25 Gold Book'!$A:$A,'FY25 Gold Book'!$B:$B,"-",0,1))</f>
        <v>-</v>
      </c>
      <c r="P816" s="444" t="str">
        <f>IF($N816="","-",_xlfn.XLOOKUP($N816,'FY25 Gold Book'!$A:$A,'FY25 Gold Book'!$C:$C,"-",0,1))</f>
        <v>-</v>
      </c>
      <c r="Q816" s="146" t="str">
        <f>IF($N816="","-",_xlfn.XLOOKUP($N816,'FY25 Gold Book'!$A:$A,'FY25 Gold Book'!$D:$D,"-",0,1))</f>
        <v>-</v>
      </c>
      <c r="R816" s="52"/>
      <c r="S816" s="465" t="str" cm="1">
        <f t="array" ref="S816">IFERROR(
_xlfn.IFS(
$I816=600010,"36th District Judges (CC 600010)",
$I816=600014,"36th District Staff (CC 600014)",
$I816&lt;&gt;0,_xlfn.XLOOKUP($N816,'FY25 Gold Book'!$A:$A,'FY25 Gold Book'!$F:$F,"-",0,1)),
"-")</f>
        <v>-</v>
      </c>
      <c r="T816" s="465" t="str" cm="1">
        <f t="array" ref="T816">IFERROR(
_xlfn.IFS(
OR($R816="TASS",$R816="Seasonal"),"TASS / Part-Time (FICA Only)",
$A816=13,"BSEED",
$A816=20,"DDoT",
OR($A816=48,$A816=49),"DWSD",
$A816=72,"Library",
$I816=600010,"36th District Judges",
$I816=600014,"36th District Staff",
$N816&lt;&gt;0,_xlfn.XLOOKUP($N816,'FY25 Gold Book'!$A:$A,'FY25 Gold Book'!$H:$H,"-",0,1)),
"-")</f>
        <v>-</v>
      </c>
      <c r="U816" s="678"/>
      <c r="V816" s="679"/>
      <c r="W816" s="677"/>
      <c r="X816" s="134"/>
      <c r="Y816" s="135"/>
      <c r="Z816" s="147">
        <f>_xlfn.XLOOKUP($N816,'FY25 Gold Book'!$A:$A,'FY25 Gold Book'!$E:$E,0,0,1)</f>
        <v>0</v>
      </c>
      <c r="AA816" s="680">
        <f>_xlfn.XLOOKUP($N816,'FY25 Gold Book'!$A:$A,'FY25 Gold Book'!$G:$G,0,0,1)</f>
        <v>0</v>
      </c>
      <c r="AB816" s="148">
        <f t="shared" si="88"/>
        <v>0</v>
      </c>
      <c r="AC816" s="681">
        <v>0</v>
      </c>
      <c r="AD816" s="149">
        <f t="shared" si="89"/>
        <v>0</v>
      </c>
      <c r="AE816" s="147">
        <f>_xlfn.XLOOKUP($T816,'FY25 Fringe Rates'!$X$6:$X$15,'FY25 Fringe Rates'!$Y$6:$Y$15,0,0,1)</f>
        <v>0</v>
      </c>
      <c r="AF816" s="150">
        <f t="shared" si="84"/>
        <v>0</v>
      </c>
      <c r="AG816" s="136">
        <v>0</v>
      </c>
      <c r="AH816" s="149">
        <f t="shared" si="90"/>
        <v>0</v>
      </c>
      <c r="AI816" s="151">
        <f t="shared" si="85"/>
        <v>0</v>
      </c>
      <c r="AJ816" s="32"/>
    </row>
    <row r="817" spans="1:36">
      <c r="A817" s="145" t="str">
        <f t="shared" si="86"/>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02"/>
      <c r="H817" s="303" t="str">
        <f>IF($G817="","-",_xlfn.XLOOKUP($G817,Appr.Meta!$A:$A,Appr.Meta!$D:$D,"-",0,1))</f>
        <v>-</v>
      </c>
      <c r="I817" s="302"/>
      <c r="J817" s="303" t="str">
        <f>IF($I817="","-",_xlfn.XLOOKUP($I817,'CC.Meta'!$A:$A,'CC.Meta'!$D:$D,"-",0,1))</f>
        <v>-</v>
      </c>
      <c r="K817" s="306" t="str">
        <f t="shared" si="87"/>
        <v>--</v>
      </c>
      <c r="L817" s="302"/>
      <c r="M817" s="133"/>
      <c r="N817" s="234"/>
      <c r="O817" s="146" t="str">
        <f>IF($N817="","-",_xlfn.XLOOKUP($N817,'FY25 Gold Book'!$A:$A,'FY25 Gold Book'!$B:$B,"-",0,1))</f>
        <v>-</v>
      </c>
      <c r="P817" s="444" t="str">
        <f>IF($N817="","-",_xlfn.XLOOKUP($N817,'FY25 Gold Book'!$A:$A,'FY25 Gold Book'!$C:$C,"-",0,1))</f>
        <v>-</v>
      </c>
      <c r="Q817" s="146" t="str">
        <f>IF($N817="","-",_xlfn.XLOOKUP($N817,'FY25 Gold Book'!$A:$A,'FY25 Gold Book'!$D:$D,"-",0,1))</f>
        <v>-</v>
      </c>
      <c r="R817" s="52"/>
      <c r="S817" s="465" t="str" cm="1">
        <f t="array" ref="S817">IFERROR(
_xlfn.IFS(
$I817=600010,"36th District Judges (CC 600010)",
$I817=600014,"36th District Staff (CC 600014)",
$I817&lt;&gt;0,_xlfn.XLOOKUP($N817,'FY25 Gold Book'!$A:$A,'FY25 Gold Book'!$F:$F,"-",0,1)),
"-")</f>
        <v>-</v>
      </c>
      <c r="T817" s="465" t="str" cm="1">
        <f t="array" ref="T817">IFERROR(
_xlfn.IFS(
OR($R817="TASS",$R817="Seasonal"),"TASS / Part-Time (FICA Only)",
$A817=13,"BSEED",
$A817=20,"DDoT",
OR($A817=48,$A817=49),"DWSD",
$A817=72,"Library",
$I817=600010,"36th District Judges",
$I817=600014,"36th District Staff",
$N817&lt;&gt;0,_xlfn.XLOOKUP($N817,'FY25 Gold Book'!$A:$A,'FY25 Gold Book'!$H:$H,"-",0,1)),
"-")</f>
        <v>-</v>
      </c>
      <c r="U817" s="678"/>
      <c r="V817" s="679"/>
      <c r="W817" s="677"/>
      <c r="X817" s="134"/>
      <c r="Y817" s="135"/>
      <c r="Z817" s="147">
        <f>_xlfn.XLOOKUP($N817,'FY25 Gold Book'!$A:$A,'FY25 Gold Book'!$E:$E,0,0,1)</f>
        <v>0</v>
      </c>
      <c r="AA817" s="680">
        <f>_xlfn.XLOOKUP($N817,'FY25 Gold Book'!$A:$A,'FY25 Gold Book'!$G:$G,0,0,1)</f>
        <v>0</v>
      </c>
      <c r="AB817" s="148">
        <f t="shared" si="88"/>
        <v>0</v>
      </c>
      <c r="AC817" s="681">
        <v>0</v>
      </c>
      <c r="AD817" s="149">
        <f t="shared" si="89"/>
        <v>0</v>
      </c>
      <c r="AE817" s="147">
        <f>_xlfn.XLOOKUP($T817,'FY25 Fringe Rates'!$X$6:$X$15,'FY25 Fringe Rates'!$Y$6:$Y$15,0,0,1)</f>
        <v>0</v>
      </c>
      <c r="AF817" s="150">
        <f t="shared" si="84"/>
        <v>0</v>
      </c>
      <c r="AG817" s="136">
        <v>0</v>
      </c>
      <c r="AH817" s="149">
        <f t="shared" si="90"/>
        <v>0</v>
      </c>
      <c r="AI817" s="151">
        <f t="shared" si="85"/>
        <v>0</v>
      </c>
      <c r="AJ817" s="32"/>
    </row>
    <row r="818" spans="1:36">
      <c r="A818" s="145" t="str">
        <f t="shared" si="86"/>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02"/>
      <c r="H818" s="303" t="str">
        <f>IF($G818="","-",_xlfn.XLOOKUP($G818,Appr.Meta!$A:$A,Appr.Meta!$D:$D,"-",0,1))</f>
        <v>-</v>
      </c>
      <c r="I818" s="302"/>
      <c r="J818" s="303" t="str">
        <f>IF($I818="","-",_xlfn.XLOOKUP($I818,'CC.Meta'!$A:$A,'CC.Meta'!$D:$D,"-",0,1))</f>
        <v>-</v>
      </c>
      <c r="K818" s="306" t="str">
        <f t="shared" si="87"/>
        <v>--</v>
      </c>
      <c r="L818" s="302"/>
      <c r="M818" s="133"/>
      <c r="N818" s="234"/>
      <c r="O818" s="146" t="str">
        <f>IF($N818="","-",_xlfn.XLOOKUP($N818,'FY25 Gold Book'!$A:$A,'FY25 Gold Book'!$B:$B,"-",0,1))</f>
        <v>-</v>
      </c>
      <c r="P818" s="444" t="str">
        <f>IF($N818="","-",_xlfn.XLOOKUP($N818,'FY25 Gold Book'!$A:$A,'FY25 Gold Book'!$C:$C,"-",0,1))</f>
        <v>-</v>
      </c>
      <c r="Q818" s="146" t="str">
        <f>IF($N818="","-",_xlfn.XLOOKUP($N818,'FY25 Gold Book'!$A:$A,'FY25 Gold Book'!$D:$D,"-",0,1))</f>
        <v>-</v>
      </c>
      <c r="R818" s="52"/>
      <c r="S818" s="465" t="str" cm="1">
        <f t="array" ref="S818">IFERROR(
_xlfn.IFS(
$I818=600010,"36th District Judges (CC 600010)",
$I818=600014,"36th District Staff (CC 600014)",
$I818&lt;&gt;0,_xlfn.XLOOKUP($N818,'FY25 Gold Book'!$A:$A,'FY25 Gold Book'!$F:$F,"-",0,1)),
"-")</f>
        <v>-</v>
      </c>
      <c r="T818" s="465" t="str" cm="1">
        <f t="array" ref="T818">IFERROR(
_xlfn.IFS(
OR($R818="TASS",$R818="Seasonal"),"TASS / Part-Time (FICA Only)",
$A818=13,"BSEED",
$A818=20,"DDoT",
OR($A818=48,$A818=49),"DWSD",
$A818=72,"Library",
$I818=600010,"36th District Judges",
$I818=600014,"36th District Staff",
$N818&lt;&gt;0,_xlfn.XLOOKUP($N818,'FY25 Gold Book'!$A:$A,'FY25 Gold Book'!$H:$H,"-",0,1)),
"-")</f>
        <v>-</v>
      </c>
      <c r="U818" s="678"/>
      <c r="V818" s="679"/>
      <c r="W818" s="677"/>
      <c r="X818" s="134"/>
      <c r="Y818" s="135"/>
      <c r="Z818" s="147">
        <f>_xlfn.XLOOKUP($N818,'FY25 Gold Book'!$A:$A,'FY25 Gold Book'!$E:$E,0,0,1)</f>
        <v>0</v>
      </c>
      <c r="AA818" s="680">
        <f>_xlfn.XLOOKUP($N818,'FY25 Gold Book'!$A:$A,'FY25 Gold Book'!$G:$G,0,0,1)</f>
        <v>0</v>
      </c>
      <c r="AB818" s="148">
        <f t="shared" si="88"/>
        <v>0</v>
      </c>
      <c r="AC818" s="681">
        <v>0</v>
      </c>
      <c r="AD818" s="149">
        <f t="shared" si="89"/>
        <v>0</v>
      </c>
      <c r="AE818" s="147">
        <f>_xlfn.XLOOKUP($T818,'FY25 Fringe Rates'!$X$6:$X$15,'FY25 Fringe Rates'!$Y$6:$Y$15,0,0,1)</f>
        <v>0</v>
      </c>
      <c r="AF818" s="150">
        <f t="shared" si="84"/>
        <v>0</v>
      </c>
      <c r="AG818" s="136">
        <v>0</v>
      </c>
      <c r="AH818" s="149">
        <f t="shared" si="90"/>
        <v>0</v>
      </c>
      <c r="AI818" s="151">
        <f t="shared" si="85"/>
        <v>0</v>
      </c>
      <c r="AJ818" s="32"/>
    </row>
    <row r="819" spans="1:36">
      <c r="A819" s="145" t="str">
        <f t="shared" si="86"/>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02"/>
      <c r="H819" s="303" t="str">
        <f>IF($G819="","-",_xlfn.XLOOKUP($G819,Appr.Meta!$A:$A,Appr.Meta!$D:$D,"-",0,1))</f>
        <v>-</v>
      </c>
      <c r="I819" s="302"/>
      <c r="J819" s="303" t="str">
        <f>IF($I819="","-",_xlfn.XLOOKUP($I819,'CC.Meta'!$A:$A,'CC.Meta'!$D:$D,"-",0,1))</f>
        <v>-</v>
      </c>
      <c r="K819" s="306" t="str">
        <f t="shared" si="87"/>
        <v>--</v>
      </c>
      <c r="L819" s="302"/>
      <c r="M819" s="133"/>
      <c r="N819" s="234"/>
      <c r="O819" s="146" t="str">
        <f>IF($N819="","-",_xlfn.XLOOKUP($N819,'FY25 Gold Book'!$A:$A,'FY25 Gold Book'!$B:$B,"-",0,1))</f>
        <v>-</v>
      </c>
      <c r="P819" s="444" t="str">
        <f>IF($N819="","-",_xlfn.XLOOKUP($N819,'FY25 Gold Book'!$A:$A,'FY25 Gold Book'!$C:$C,"-",0,1))</f>
        <v>-</v>
      </c>
      <c r="Q819" s="146" t="str">
        <f>IF($N819="","-",_xlfn.XLOOKUP($N819,'FY25 Gold Book'!$A:$A,'FY25 Gold Book'!$D:$D,"-",0,1))</f>
        <v>-</v>
      </c>
      <c r="R819" s="52"/>
      <c r="S819" s="465" t="str" cm="1">
        <f t="array" ref="S819">IFERROR(
_xlfn.IFS(
$I819=600010,"36th District Judges (CC 600010)",
$I819=600014,"36th District Staff (CC 600014)",
$I819&lt;&gt;0,_xlfn.XLOOKUP($N819,'FY25 Gold Book'!$A:$A,'FY25 Gold Book'!$F:$F,"-",0,1)),
"-")</f>
        <v>-</v>
      </c>
      <c r="T819" s="465" t="str" cm="1">
        <f t="array" ref="T819">IFERROR(
_xlfn.IFS(
OR($R819="TASS",$R819="Seasonal"),"TASS / Part-Time (FICA Only)",
$A819=13,"BSEED",
$A819=20,"DDoT",
OR($A819=48,$A819=49),"DWSD",
$A819=72,"Library",
$I819=600010,"36th District Judges",
$I819=600014,"36th District Staff",
$N819&lt;&gt;0,_xlfn.XLOOKUP($N819,'FY25 Gold Book'!$A:$A,'FY25 Gold Book'!$H:$H,"-",0,1)),
"-")</f>
        <v>-</v>
      </c>
      <c r="U819" s="678"/>
      <c r="V819" s="679"/>
      <c r="W819" s="677"/>
      <c r="X819" s="134"/>
      <c r="Y819" s="135"/>
      <c r="Z819" s="147">
        <f>_xlfn.XLOOKUP($N819,'FY25 Gold Book'!$A:$A,'FY25 Gold Book'!$E:$E,0,0,1)</f>
        <v>0</v>
      </c>
      <c r="AA819" s="680">
        <f>_xlfn.XLOOKUP($N819,'FY25 Gold Book'!$A:$A,'FY25 Gold Book'!$G:$G,0,0,1)</f>
        <v>0</v>
      </c>
      <c r="AB819" s="148">
        <f t="shared" si="88"/>
        <v>0</v>
      </c>
      <c r="AC819" s="681">
        <v>0</v>
      </c>
      <c r="AD819" s="149">
        <f t="shared" si="89"/>
        <v>0</v>
      </c>
      <c r="AE819" s="147">
        <f>_xlfn.XLOOKUP($T819,'FY25 Fringe Rates'!$X$6:$X$15,'FY25 Fringe Rates'!$Y$6:$Y$15,0,0,1)</f>
        <v>0</v>
      </c>
      <c r="AF819" s="150">
        <f t="shared" si="84"/>
        <v>0</v>
      </c>
      <c r="AG819" s="136">
        <v>0</v>
      </c>
      <c r="AH819" s="149">
        <f t="shared" si="90"/>
        <v>0</v>
      </c>
      <c r="AI819" s="151">
        <f t="shared" si="85"/>
        <v>0</v>
      </c>
      <c r="AJ819" s="32"/>
    </row>
    <row r="820" spans="1:36">
      <c r="A820" s="145" t="str">
        <f t="shared" si="86"/>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02"/>
      <c r="H820" s="303" t="str">
        <f>IF($G820="","-",_xlfn.XLOOKUP($G820,Appr.Meta!$A:$A,Appr.Meta!$D:$D,"-",0,1))</f>
        <v>-</v>
      </c>
      <c r="I820" s="302"/>
      <c r="J820" s="303" t="str">
        <f>IF($I820="","-",_xlfn.XLOOKUP($I820,'CC.Meta'!$A:$A,'CC.Meta'!$D:$D,"-",0,1))</f>
        <v>-</v>
      </c>
      <c r="K820" s="306" t="str">
        <f t="shared" si="87"/>
        <v>--</v>
      </c>
      <c r="L820" s="302"/>
      <c r="M820" s="133"/>
      <c r="N820" s="234"/>
      <c r="O820" s="146" t="str">
        <f>IF($N820="","-",_xlfn.XLOOKUP($N820,'FY25 Gold Book'!$A:$A,'FY25 Gold Book'!$B:$B,"-",0,1))</f>
        <v>-</v>
      </c>
      <c r="P820" s="444" t="str">
        <f>IF($N820="","-",_xlfn.XLOOKUP($N820,'FY25 Gold Book'!$A:$A,'FY25 Gold Book'!$C:$C,"-",0,1))</f>
        <v>-</v>
      </c>
      <c r="Q820" s="146" t="str">
        <f>IF($N820="","-",_xlfn.XLOOKUP($N820,'FY25 Gold Book'!$A:$A,'FY25 Gold Book'!$D:$D,"-",0,1))</f>
        <v>-</v>
      </c>
      <c r="R820" s="52"/>
      <c r="S820" s="465" t="str" cm="1">
        <f t="array" ref="S820">IFERROR(
_xlfn.IFS(
$I820=600010,"36th District Judges (CC 600010)",
$I820=600014,"36th District Staff (CC 600014)",
$I820&lt;&gt;0,_xlfn.XLOOKUP($N820,'FY25 Gold Book'!$A:$A,'FY25 Gold Book'!$F:$F,"-",0,1)),
"-")</f>
        <v>-</v>
      </c>
      <c r="T820" s="465" t="str" cm="1">
        <f t="array" ref="T820">IFERROR(
_xlfn.IFS(
OR($R820="TASS",$R820="Seasonal"),"TASS / Part-Time (FICA Only)",
$A820=13,"BSEED",
$A820=20,"DDoT",
OR($A820=48,$A820=49),"DWSD",
$A820=72,"Library",
$I820=600010,"36th District Judges",
$I820=600014,"36th District Staff",
$N820&lt;&gt;0,_xlfn.XLOOKUP($N820,'FY25 Gold Book'!$A:$A,'FY25 Gold Book'!$H:$H,"-",0,1)),
"-")</f>
        <v>-</v>
      </c>
      <c r="U820" s="678"/>
      <c r="V820" s="679"/>
      <c r="W820" s="677"/>
      <c r="X820" s="134"/>
      <c r="Y820" s="135"/>
      <c r="Z820" s="147">
        <f>_xlfn.XLOOKUP($N820,'FY25 Gold Book'!$A:$A,'FY25 Gold Book'!$E:$E,0,0,1)</f>
        <v>0</v>
      </c>
      <c r="AA820" s="680">
        <f>_xlfn.XLOOKUP($N820,'FY25 Gold Book'!$A:$A,'FY25 Gold Book'!$G:$G,0,0,1)</f>
        <v>0</v>
      </c>
      <c r="AB820" s="148">
        <f t="shared" si="88"/>
        <v>0</v>
      </c>
      <c r="AC820" s="681">
        <v>0</v>
      </c>
      <c r="AD820" s="149">
        <f t="shared" si="89"/>
        <v>0</v>
      </c>
      <c r="AE820" s="147">
        <f>_xlfn.XLOOKUP($T820,'FY25 Fringe Rates'!$X$6:$X$15,'FY25 Fringe Rates'!$Y$6:$Y$15,0,0,1)</f>
        <v>0</v>
      </c>
      <c r="AF820" s="150">
        <f t="shared" si="84"/>
        <v>0</v>
      </c>
      <c r="AG820" s="136">
        <v>0</v>
      </c>
      <c r="AH820" s="149">
        <f t="shared" si="90"/>
        <v>0</v>
      </c>
      <c r="AI820" s="151">
        <f t="shared" si="85"/>
        <v>0</v>
      </c>
      <c r="AJ820" s="32"/>
    </row>
    <row r="821" spans="1:36">
      <c r="A821" s="145" t="str">
        <f t="shared" si="86"/>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02"/>
      <c r="H821" s="303" t="str">
        <f>IF($G821="","-",_xlfn.XLOOKUP($G821,Appr.Meta!$A:$A,Appr.Meta!$D:$D,"-",0,1))</f>
        <v>-</v>
      </c>
      <c r="I821" s="302"/>
      <c r="J821" s="303" t="str">
        <f>IF($I821="","-",_xlfn.XLOOKUP($I821,'CC.Meta'!$A:$A,'CC.Meta'!$D:$D,"-",0,1))</f>
        <v>-</v>
      </c>
      <c r="K821" s="306" t="str">
        <f t="shared" si="87"/>
        <v>--</v>
      </c>
      <c r="L821" s="302"/>
      <c r="M821" s="133"/>
      <c r="N821" s="234"/>
      <c r="O821" s="146" t="str">
        <f>IF($N821="","-",_xlfn.XLOOKUP($N821,'FY25 Gold Book'!$A:$A,'FY25 Gold Book'!$B:$B,"-",0,1))</f>
        <v>-</v>
      </c>
      <c r="P821" s="444" t="str">
        <f>IF($N821="","-",_xlfn.XLOOKUP($N821,'FY25 Gold Book'!$A:$A,'FY25 Gold Book'!$C:$C,"-",0,1))</f>
        <v>-</v>
      </c>
      <c r="Q821" s="146" t="str">
        <f>IF($N821="","-",_xlfn.XLOOKUP($N821,'FY25 Gold Book'!$A:$A,'FY25 Gold Book'!$D:$D,"-",0,1))</f>
        <v>-</v>
      </c>
      <c r="R821" s="52"/>
      <c r="S821" s="465" t="str" cm="1">
        <f t="array" ref="S821">IFERROR(
_xlfn.IFS(
$I821=600010,"36th District Judges (CC 600010)",
$I821=600014,"36th District Staff (CC 600014)",
$I821&lt;&gt;0,_xlfn.XLOOKUP($N821,'FY25 Gold Book'!$A:$A,'FY25 Gold Book'!$F:$F,"-",0,1)),
"-")</f>
        <v>-</v>
      </c>
      <c r="T821" s="465" t="str" cm="1">
        <f t="array" ref="T821">IFERROR(
_xlfn.IFS(
OR($R821="TASS",$R821="Seasonal"),"TASS / Part-Time (FICA Only)",
$A821=13,"BSEED",
$A821=20,"DDoT",
OR($A821=48,$A821=49),"DWSD",
$A821=72,"Library",
$I821=600010,"36th District Judges",
$I821=600014,"36th District Staff",
$N821&lt;&gt;0,_xlfn.XLOOKUP($N821,'FY25 Gold Book'!$A:$A,'FY25 Gold Book'!$H:$H,"-",0,1)),
"-")</f>
        <v>-</v>
      </c>
      <c r="U821" s="678"/>
      <c r="V821" s="679"/>
      <c r="W821" s="677"/>
      <c r="X821" s="134"/>
      <c r="Y821" s="135"/>
      <c r="Z821" s="147">
        <f>_xlfn.XLOOKUP($N821,'FY25 Gold Book'!$A:$A,'FY25 Gold Book'!$E:$E,0,0,1)</f>
        <v>0</v>
      </c>
      <c r="AA821" s="680">
        <f>_xlfn.XLOOKUP($N821,'FY25 Gold Book'!$A:$A,'FY25 Gold Book'!$G:$G,0,0,1)</f>
        <v>0</v>
      </c>
      <c r="AB821" s="148">
        <f t="shared" si="88"/>
        <v>0</v>
      </c>
      <c r="AC821" s="681">
        <v>0</v>
      </c>
      <c r="AD821" s="149">
        <f t="shared" si="89"/>
        <v>0</v>
      </c>
      <c r="AE821" s="147">
        <f>_xlfn.XLOOKUP($T821,'FY25 Fringe Rates'!$X$6:$X$15,'FY25 Fringe Rates'!$Y$6:$Y$15,0,0,1)</f>
        <v>0</v>
      </c>
      <c r="AF821" s="150">
        <f t="shared" si="84"/>
        <v>0</v>
      </c>
      <c r="AG821" s="136">
        <v>0</v>
      </c>
      <c r="AH821" s="149">
        <f t="shared" si="90"/>
        <v>0</v>
      </c>
      <c r="AI821" s="151">
        <f t="shared" si="85"/>
        <v>0</v>
      </c>
      <c r="AJ821" s="32"/>
    </row>
    <row r="822" spans="1:36">
      <c r="A822" s="145" t="str">
        <f t="shared" si="86"/>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02"/>
      <c r="H822" s="303" t="str">
        <f>IF($G822="","-",_xlfn.XLOOKUP($G822,Appr.Meta!$A:$A,Appr.Meta!$D:$D,"-",0,1))</f>
        <v>-</v>
      </c>
      <c r="I822" s="302"/>
      <c r="J822" s="303" t="str">
        <f>IF($I822="","-",_xlfn.XLOOKUP($I822,'CC.Meta'!$A:$A,'CC.Meta'!$D:$D,"-",0,1))</f>
        <v>-</v>
      </c>
      <c r="K822" s="306" t="str">
        <f t="shared" si="87"/>
        <v>--</v>
      </c>
      <c r="L822" s="302"/>
      <c r="M822" s="133"/>
      <c r="N822" s="234"/>
      <c r="O822" s="146" t="str">
        <f>IF($N822="","-",_xlfn.XLOOKUP($N822,'FY25 Gold Book'!$A:$A,'FY25 Gold Book'!$B:$B,"-",0,1))</f>
        <v>-</v>
      </c>
      <c r="P822" s="444" t="str">
        <f>IF($N822="","-",_xlfn.XLOOKUP($N822,'FY25 Gold Book'!$A:$A,'FY25 Gold Book'!$C:$C,"-",0,1))</f>
        <v>-</v>
      </c>
      <c r="Q822" s="146" t="str">
        <f>IF($N822="","-",_xlfn.XLOOKUP($N822,'FY25 Gold Book'!$A:$A,'FY25 Gold Book'!$D:$D,"-",0,1))</f>
        <v>-</v>
      </c>
      <c r="R822" s="52"/>
      <c r="S822" s="465" t="str" cm="1">
        <f t="array" ref="S822">IFERROR(
_xlfn.IFS(
$I822=600010,"36th District Judges (CC 600010)",
$I822=600014,"36th District Staff (CC 600014)",
$I822&lt;&gt;0,_xlfn.XLOOKUP($N822,'FY25 Gold Book'!$A:$A,'FY25 Gold Book'!$F:$F,"-",0,1)),
"-")</f>
        <v>-</v>
      </c>
      <c r="T822" s="465" t="str" cm="1">
        <f t="array" ref="T822">IFERROR(
_xlfn.IFS(
OR($R822="TASS",$R822="Seasonal"),"TASS / Part-Time (FICA Only)",
$A822=13,"BSEED",
$A822=20,"DDoT",
OR($A822=48,$A822=49),"DWSD",
$A822=72,"Library",
$I822=600010,"36th District Judges",
$I822=600014,"36th District Staff",
$N822&lt;&gt;0,_xlfn.XLOOKUP($N822,'FY25 Gold Book'!$A:$A,'FY25 Gold Book'!$H:$H,"-",0,1)),
"-")</f>
        <v>-</v>
      </c>
      <c r="U822" s="678"/>
      <c r="V822" s="679"/>
      <c r="W822" s="677"/>
      <c r="X822" s="134"/>
      <c r="Y822" s="135"/>
      <c r="Z822" s="147">
        <f>_xlfn.XLOOKUP($N822,'FY25 Gold Book'!$A:$A,'FY25 Gold Book'!$E:$E,0,0,1)</f>
        <v>0</v>
      </c>
      <c r="AA822" s="680">
        <f>_xlfn.XLOOKUP($N822,'FY25 Gold Book'!$A:$A,'FY25 Gold Book'!$G:$G,0,0,1)</f>
        <v>0</v>
      </c>
      <c r="AB822" s="148">
        <f t="shared" si="88"/>
        <v>0</v>
      </c>
      <c r="AC822" s="681">
        <v>0</v>
      </c>
      <c r="AD822" s="149">
        <f t="shared" si="89"/>
        <v>0</v>
      </c>
      <c r="AE822" s="147">
        <f>_xlfn.XLOOKUP($T822,'FY25 Fringe Rates'!$X$6:$X$15,'FY25 Fringe Rates'!$Y$6:$Y$15,0,0,1)</f>
        <v>0</v>
      </c>
      <c r="AF822" s="150">
        <f t="shared" si="84"/>
        <v>0</v>
      </c>
      <c r="AG822" s="136">
        <v>0</v>
      </c>
      <c r="AH822" s="149">
        <f t="shared" si="90"/>
        <v>0</v>
      </c>
      <c r="AI822" s="151">
        <f t="shared" si="85"/>
        <v>0</v>
      </c>
      <c r="AJ822" s="32"/>
    </row>
    <row r="823" spans="1:36">
      <c r="A823" s="145" t="str">
        <f t="shared" si="86"/>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02"/>
      <c r="H823" s="303" t="str">
        <f>IF($G823="","-",_xlfn.XLOOKUP($G823,Appr.Meta!$A:$A,Appr.Meta!$D:$D,"-",0,1))</f>
        <v>-</v>
      </c>
      <c r="I823" s="302"/>
      <c r="J823" s="303" t="str">
        <f>IF($I823="","-",_xlfn.XLOOKUP($I823,'CC.Meta'!$A:$A,'CC.Meta'!$D:$D,"-",0,1))</f>
        <v>-</v>
      </c>
      <c r="K823" s="306" t="str">
        <f t="shared" si="87"/>
        <v>--</v>
      </c>
      <c r="L823" s="302"/>
      <c r="M823" s="133"/>
      <c r="N823" s="234"/>
      <c r="O823" s="146" t="str">
        <f>IF($N823="","-",_xlfn.XLOOKUP($N823,'FY25 Gold Book'!$A:$A,'FY25 Gold Book'!$B:$B,"-",0,1))</f>
        <v>-</v>
      </c>
      <c r="P823" s="444" t="str">
        <f>IF($N823="","-",_xlfn.XLOOKUP($N823,'FY25 Gold Book'!$A:$A,'FY25 Gold Book'!$C:$C,"-",0,1))</f>
        <v>-</v>
      </c>
      <c r="Q823" s="146" t="str">
        <f>IF($N823="","-",_xlfn.XLOOKUP($N823,'FY25 Gold Book'!$A:$A,'FY25 Gold Book'!$D:$D,"-",0,1))</f>
        <v>-</v>
      </c>
      <c r="R823" s="52"/>
      <c r="S823" s="465" t="str" cm="1">
        <f t="array" ref="S823">IFERROR(
_xlfn.IFS(
$I823=600010,"36th District Judges (CC 600010)",
$I823=600014,"36th District Staff (CC 600014)",
$I823&lt;&gt;0,_xlfn.XLOOKUP($N823,'FY25 Gold Book'!$A:$A,'FY25 Gold Book'!$F:$F,"-",0,1)),
"-")</f>
        <v>-</v>
      </c>
      <c r="T823" s="465" t="str" cm="1">
        <f t="array" ref="T823">IFERROR(
_xlfn.IFS(
OR($R823="TASS",$R823="Seasonal"),"TASS / Part-Time (FICA Only)",
$A823=13,"BSEED",
$A823=20,"DDoT",
OR($A823=48,$A823=49),"DWSD",
$A823=72,"Library",
$I823=600010,"36th District Judges",
$I823=600014,"36th District Staff",
$N823&lt;&gt;0,_xlfn.XLOOKUP($N823,'FY25 Gold Book'!$A:$A,'FY25 Gold Book'!$H:$H,"-",0,1)),
"-")</f>
        <v>-</v>
      </c>
      <c r="U823" s="678"/>
      <c r="V823" s="679"/>
      <c r="W823" s="677"/>
      <c r="X823" s="134"/>
      <c r="Y823" s="135"/>
      <c r="Z823" s="147">
        <f>_xlfn.XLOOKUP($N823,'FY25 Gold Book'!$A:$A,'FY25 Gold Book'!$E:$E,0,0,1)</f>
        <v>0</v>
      </c>
      <c r="AA823" s="680">
        <f>_xlfn.XLOOKUP($N823,'FY25 Gold Book'!$A:$A,'FY25 Gold Book'!$G:$G,0,0,1)</f>
        <v>0</v>
      </c>
      <c r="AB823" s="148">
        <f t="shared" si="88"/>
        <v>0</v>
      </c>
      <c r="AC823" s="681">
        <v>0</v>
      </c>
      <c r="AD823" s="149">
        <f t="shared" si="89"/>
        <v>0</v>
      </c>
      <c r="AE823" s="147">
        <f>_xlfn.XLOOKUP($T823,'FY25 Fringe Rates'!$X$6:$X$15,'FY25 Fringe Rates'!$Y$6:$Y$15,0,0,1)</f>
        <v>0</v>
      </c>
      <c r="AF823" s="150">
        <f t="shared" si="84"/>
        <v>0</v>
      </c>
      <c r="AG823" s="136">
        <v>0</v>
      </c>
      <c r="AH823" s="149">
        <f t="shared" si="90"/>
        <v>0</v>
      </c>
      <c r="AI823" s="151">
        <f t="shared" si="85"/>
        <v>0</v>
      </c>
      <c r="AJ823" s="32"/>
    </row>
    <row r="824" spans="1:36">
      <c r="A824" s="145" t="str">
        <f t="shared" si="86"/>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02"/>
      <c r="H824" s="303" t="str">
        <f>IF($G824="","-",_xlfn.XLOOKUP($G824,Appr.Meta!$A:$A,Appr.Meta!$D:$D,"-",0,1))</f>
        <v>-</v>
      </c>
      <c r="I824" s="302"/>
      <c r="J824" s="303" t="str">
        <f>IF($I824="","-",_xlfn.XLOOKUP($I824,'CC.Meta'!$A:$A,'CC.Meta'!$D:$D,"-",0,1))</f>
        <v>-</v>
      </c>
      <c r="K824" s="306" t="str">
        <f t="shared" si="87"/>
        <v>--</v>
      </c>
      <c r="L824" s="302"/>
      <c r="M824" s="133"/>
      <c r="N824" s="234"/>
      <c r="O824" s="146" t="str">
        <f>IF($N824="","-",_xlfn.XLOOKUP($N824,'FY25 Gold Book'!$A:$A,'FY25 Gold Book'!$B:$B,"-",0,1))</f>
        <v>-</v>
      </c>
      <c r="P824" s="444" t="str">
        <f>IF($N824="","-",_xlfn.XLOOKUP($N824,'FY25 Gold Book'!$A:$A,'FY25 Gold Book'!$C:$C,"-",0,1))</f>
        <v>-</v>
      </c>
      <c r="Q824" s="146" t="str">
        <f>IF($N824="","-",_xlfn.XLOOKUP($N824,'FY25 Gold Book'!$A:$A,'FY25 Gold Book'!$D:$D,"-",0,1))</f>
        <v>-</v>
      </c>
      <c r="R824" s="52"/>
      <c r="S824" s="465" t="str" cm="1">
        <f t="array" ref="S824">IFERROR(
_xlfn.IFS(
$I824=600010,"36th District Judges (CC 600010)",
$I824=600014,"36th District Staff (CC 600014)",
$I824&lt;&gt;0,_xlfn.XLOOKUP($N824,'FY25 Gold Book'!$A:$A,'FY25 Gold Book'!$F:$F,"-",0,1)),
"-")</f>
        <v>-</v>
      </c>
      <c r="T824" s="465" t="str" cm="1">
        <f t="array" ref="T824">IFERROR(
_xlfn.IFS(
OR($R824="TASS",$R824="Seasonal"),"TASS / Part-Time (FICA Only)",
$A824=13,"BSEED",
$A824=20,"DDoT",
OR($A824=48,$A824=49),"DWSD",
$A824=72,"Library",
$I824=600010,"36th District Judges",
$I824=600014,"36th District Staff",
$N824&lt;&gt;0,_xlfn.XLOOKUP($N824,'FY25 Gold Book'!$A:$A,'FY25 Gold Book'!$H:$H,"-",0,1)),
"-")</f>
        <v>-</v>
      </c>
      <c r="U824" s="678"/>
      <c r="V824" s="679"/>
      <c r="W824" s="677"/>
      <c r="X824" s="134"/>
      <c r="Y824" s="135"/>
      <c r="Z824" s="147">
        <f>_xlfn.XLOOKUP($N824,'FY25 Gold Book'!$A:$A,'FY25 Gold Book'!$E:$E,0,0,1)</f>
        <v>0</v>
      </c>
      <c r="AA824" s="680">
        <f>_xlfn.XLOOKUP($N824,'FY25 Gold Book'!$A:$A,'FY25 Gold Book'!$G:$G,0,0,1)</f>
        <v>0</v>
      </c>
      <c r="AB824" s="148">
        <f t="shared" si="88"/>
        <v>0</v>
      </c>
      <c r="AC824" s="681">
        <v>0</v>
      </c>
      <c r="AD824" s="149">
        <f t="shared" si="89"/>
        <v>0</v>
      </c>
      <c r="AE824" s="147">
        <f>_xlfn.XLOOKUP($T824,'FY25 Fringe Rates'!$X$6:$X$15,'FY25 Fringe Rates'!$Y$6:$Y$15,0,0,1)</f>
        <v>0</v>
      </c>
      <c r="AF824" s="150">
        <f t="shared" si="84"/>
        <v>0</v>
      </c>
      <c r="AG824" s="136">
        <v>0</v>
      </c>
      <c r="AH824" s="149">
        <f t="shared" si="90"/>
        <v>0</v>
      </c>
      <c r="AI824" s="151">
        <f t="shared" si="85"/>
        <v>0</v>
      </c>
      <c r="AJ824" s="32"/>
    </row>
    <row r="825" spans="1:36">
      <c r="A825" s="145" t="str">
        <f t="shared" si="86"/>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02"/>
      <c r="H825" s="303" t="str">
        <f>IF($G825="","-",_xlfn.XLOOKUP($G825,Appr.Meta!$A:$A,Appr.Meta!$D:$D,"-",0,1))</f>
        <v>-</v>
      </c>
      <c r="I825" s="302"/>
      <c r="J825" s="303" t="str">
        <f>IF($I825="","-",_xlfn.XLOOKUP($I825,'CC.Meta'!$A:$A,'CC.Meta'!$D:$D,"-",0,1))</f>
        <v>-</v>
      </c>
      <c r="K825" s="306" t="str">
        <f t="shared" si="87"/>
        <v>--</v>
      </c>
      <c r="L825" s="302"/>
      <c r="M825" s="133"/>
      <c r="N825" s="234"/>
      <c r="O825" s="146" t="str">
        <f>IF($N825="","-",_xlfn.XLOOKUP($N825,'FY25 Gold Book'!$A:$A,'FY25 Gold Book'!$B:$B,"-",0,1))</f>
        <v>-</v>
      </c>
      <c r="P825" s="444" t="str">
        <f>IF($N825="","-",_xlfn.XLOOKUP($N825,'FY25 Gold Book'!$A:$A,'FY25 Gold Book'!$C:$C,"-",0,1))</f>
        <v>-</v>
      </c>
      <c r="Q825" s="146" t="str">
        <f>IF($N825="","-",_xlfn.XLOOKUP($N825,'FY25 Gold Book'!$A:$A,'FY25 Gold Book'!$D:$D,"-",0,1))</f>
        <v>-</v>
      </c>
      <c r="R825" s="52"/>
      <c r="S825" s="465" t="str" cm="1">
        <f t="array" ref="S825">IFERROR(
_xlfn.IFS(
$I825=600010,"36th District Judges (CC 600010)",
$I825=600014,"36th District Staff (CC 600014)",
$I825&lt;&gt;0,_xlfn.XLOOKUP($N825,'FY25 Gold Book'!$A:$A,'FY25 Gold Book'!$F:$F,"-",0,1)),
"-")</f>
        <v>-</v>
      </c>
      <c r="T825" s="465" t="str" cm="1">
        <f t="array" ref="T825">IFERROR(
_xlfn.IFS(
OR($R825="TASS",$R825="Seasonal"),"TASS / Part-Time (FICA Only)",
$A825=13,"BSEED",
$A825=20,"DDoT",
OR($A825=48,$A825=49),"DWSD",
$A825=72,"Library",
$I825=600010,"36th District Judges",
$I825=600014,"36th District Staff",
$N825&lt;&gt;0,_xlfn.XLOOKUP($N825,'FY25 Gold Book'!$A:$A,'FY25 Gold Book'!$H:$H,"-",0,1)),
"-")</f>
        <v>-</v>
      </c>
      <c r="U825" s="678"/>
      <c r="V825" s="679"/>
      <c r="W825" s="677"/>
      <c r="X825" s="134"/>
      <c r="Y825" s="135"/>
      <c r="Z825" s="147">
        <f>_xlfn.XLOOKUP($N825,'FY25 Gold Book'!$A:$A,'FY25 Gold Book'!$E:$E,0,0,1)</f>
        <v>0</v>
      </c>
      <c r="AA825" s="680">
        <f>_xlfn.XLOOKUP($N825,'FY25 Gold Book'!$A:$A,'FY25 Gold Book'!$G:$G,0,0,1)</f>
        <v>0</v>
      </c>
      <c r="AB825" s="148">
        <f t="shared" si="88"/>
        <v>0</v>
      </c>
      <c r="AC825" s="681">
        <v>0</v>
      </c>
      <c r="AD825" s="149">
        <f t="shared" si="89"/>
        <v>0</v>
      </c>
      <c r="AE825" s="147">
        <f>_xlfn.XLOOKUP($T825,'FY25 Fringe Rates'!$X$6:$X$15,'FY25 Fringe Rates'!$Y$6:$Y$15,0,0,1)</f>
        <v>0</v>
      </c>
      <c r="AF825" s="150">
        <f t="shared" si="84"/>
        <v>0</v>
      </c>
      <c r="AG825" s="136">
        <v>0</v>
      </c>
      <c r="AH825" s="149">
        <f t="shared" si="90"/>
        <v>0</v>
      </c>
      <c r="AI825" s="151">
        <f t="shared" si="85"/>
        <v>0</v>
      </c>
      <c r="AJ825" s="32"/>
    </row>
    <row r="826" spans="1:36">
      <c r="A826" s="145" t="str">
        <f t="shared" si="86"/>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02"/>
      <c r="H826" s="303" t="str">
        <f>IF($G826="","-",_xlfn.XLOOKUP($G826,Appr.Meta!$A:$A,Appr.Meta!$D:$D,"-",0,1))</f>
        <v>-</v>
      </c>
      <c r="I826" s="302"/>
      <c r="J826" s="303" t="str">
        <f>IF($I826="","-",_xlfn.XLOOKUP($I826,'CC.Meta'!$A:$A,'CC.Meta'!$D:$D,"-",0,1))</f>
        <v>-</v>
      </c>
      <c r="K826" s="306" t="str">
        <f t="shared" si="87"/>
        <v>--</v>
      </c>
      <c r="L826" s="302"/>
      <c r="M826" s="133"/>
      <c r="N826" s="234"/>
      <c r="O826" s="146" t="str">
        <f>IF($N826="","-",_xlfn.XLOOKUP($N826,'FY25 Gold Book'!$A:$A,'FY25 Gold Book'!$B:$B,"-",0,1))</f>
        <v>-</v>
      </c>
      <c r="P826" s="444" t="str">
        <f>IF($N826="","-",_xlfn.XLOOKUP($N826,'FY25 Gold Book'!$A:$A,'FY25 Gold Book'!$C:$C,"-",0,1))</f>
        <v>-</v>
      </c>
      <c r="Q826" s="146" t="str">
        <f>IF($N826="","-",_xlfn.XLOOKUP($N826,'FY25 Gold Book'!$A:$A,'FY25 Gold Book'!$D:$D,"-",0,1))</f>
        <v>-</v>
      </c>
      <c r="R826" s="52"/>
      <c r="S826" s="465" t="str" cm="1">
        <f t="array" ref="S826">IFERROR(
_xlfn.IFS(
$I826=600010,"36th District Judges (CC 600010)",
$I826=600014,"36th District Staff (CC 600014)",
$I826&lt;&gt;0,_xlfn.XLOOKUP($N826,'FY25 Gold Book'!$A:$A,'FY25 Gold Book'!$F:$F,"-",0,1)),
"-")</f>
        <v>-</v>
      </c>
      <c r="T826" s="465" t="str" cm="1">
        <f t="array" ref="T826">IFERROR(
_xlfn.IFS(
OR($R826="TASS",$R826="Seasonal"),"TASS / Part-Time (FICA Only)",
$A826=13,"BSEED",
$A826=20,"DDoT",
OR($A826=48,$A826=49),"DWSD",
$A826=72,"Library",
$I826=600010,"36th District Judges",
$I826=600014,"36th District Staff",
$N826&lt;&gt;0,_xlfn.XLOOKUP($N826,'FY25 Gold Book'!$A:$A,'FY25 Gold Book'!$H:$H,"-",0,1)),
"-")</f>
        <v>-</v>
      </c>
      <c r="U826" s="678"/>
      <c r="V826" s="679"/>
      <c r="W826" s="677"/>
      <c r="X826" s="134"/>
      <c r="Y826" s="135"/>
      <c r="Z826" s="147">
        <f>_xlfn.XLOOKUP($N826,'FY25 Gold Book'!$A:$A,'FY25 Gold Book'!$E:$E,0,0,1)</f>
        <v>0</v>
      </c>
      <c r="AA826" s="680">
        <f>_xlfn.XLOOKUP($N826,'FY25 Gold Book'!$A:$A,'FY25 Gold Book'!$G:$G,0,0,1)</f>
        <v>0</v>
      </c>
      <c r="AB826" s="148">
        <f t="shared" si="88"/>
        <v>0</v>
      </c>
      <c r="AC826" s="681">
        <v>0</v>
      </c>
      <c r="AD826" s="149">
        <f t="shared" si="89"/>
        <v>0</v>
      </c>
      <c r="AE826" s="147">
        <f>_xlfn.XLOOKUP($T826,'FY25 Fringe Rates'!$X$6:$X$15,'FY25 Fringe Rates'!$Y$6:$Y$15,0,0,1)</f>
        <v>0</v>
      </c>
      <c r="AF826" s="150">
        <f t="shared" si="84"/>
        <v>0</v>
      </c>
      <c r="AG826" s="136">
        <v>0</v>
      </c>
      <c r="AH826" s="149">
        <f t="shared" si="90"/>
        <v>0</v>
      </c>
      <c r="AI826" s="151">
        <f t="shared" si="85"/>
        <v>0</v>
      </c>
      <c r="AJ826" s="32"/>
    </row>
    <row r="827" spans="1:36">
      <c r="A827" s="145" t="str">
        <f t="shared" si="86"/>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02"/>
      <c r="H827" s="303" t="str">
        <f>IF($G827="","-",_xlfn.XLOOKUP($G827,Appr.Meta!$A:$A,Appr.Meta!$D:$D,"-",0,1))</f>
        <v>-</v>
      </c>
      <c r="I827" s="302"/>
      <c r="J827" s="303" t="str">
        <f>IF($I827="","-",_xlfn.XLOOKUP($I827,'CC.Meta'!$A:$A,'CC.Meta'!$D:$D,"-",0,1))</f>
        <v>-</v>
      </c>
      <c r="K827" s="306" t="str">
        <f t="shared" si="87"/>
        <v>--</v>
      </c>
      <c r="L827" s="302"/>
      <c r="M827" s="133"/>
      <c r="N827" s="234"/>
      <c r="O827" s="146" t="str">
        <f>IF($N827="","-",_xlfn.XLOOKUP($N827,'FY25 Gold Book'!$A:$A,'FY25 Gold Book'!$B:$B,"-",0,1))</f>
        <v>-</v>
      </c>
      <c r="P827" s="444" t="str">
        <f>IF($N827="","-",_xlfn.XLOOKUP($N827,'FY25 Gold Book'!$A:$A,'FY25 Gold Book'!$C:$C,"-",0,1))</f>
        <v>-</v>
      </c>
      <c r="Q827" s="146" t="str">
        <f>IF($N827="","-",_xlfn.XLOOKUP($N827,'FY25 Gold Book'!$A:$A,'FY25 Gold Book'!$D:$D,"-",0,1))</f>
        <v>-</v>
      </c>
      <c r="R827" s="52"/>
      <c r="S827" s="465" t="str" cm="1">
        <f t="array" ref="S827">IFERROR(
_xlfn.IFS(
$I827=600010,"36th District Judges (CC 600010)",
$I827=600014,"36th District Staff (CC 600014)",
$I827&lt;&gt;0,_xlfn.XLOOKUP($N827,'FY25 Gold Book'!$A:$A,'FY25 Gold Book'!$F:$F,"-",0,1)),
"-")</f>
        <v>-</v>
      </c>
      <c r="T827" s="465" t="str" cm="1">
        <f t="array" ref="T827">IFERROR(
_xlfn.IFS(
OR($R827="TASS",$R827="Seasonal"),"TASS / Part-Time (FICA Only)",
$A827=13,"BSEED",
$A827=20,"DDoT",
OR($A827=48,$A827=49),"DWSD",
$A827=72,"Library",
$I827=600010,"36th District Judges",
$I827=600014,"36th District Staff",
$N827&lt;&gt;0,_xlfn.XLOOKUP($N827,'FY25 Gold Book'!$A:$A,'FY25 Gold Book'!$H:$H,"-",0,1)),
"-")</f>
        <v>-</v>
      </c>
      <c r="U827" s="678"/>
      <c r="V827" s="679"/>
      <c r="W827" s="677"/>
      <c r="X827" s="134"/>
      <c r="Y827" s="135"/>
      <c r="Z827" s="147">
        <f>_xlfn.XLOOKUP($N827,'FY25 Gold Book'!$A:$A,'FY25 Gold Book'!$E:$E,0,0,1)</f>
        <v>0</v>
      </c>
      <c r="AA827" s="680">
        <f>_xlfn.XLOOKUP($N827,'FY25 Gold Book'!$A:$A,'FY25 Gold Book'!$G:$G,0,0,1)</f>
        <v>0</v>
      </c>
      <c r="AB827" s="148">
        <f t="shared" si="88"/>
        <v>0</v>
      </c>
      <c r="AC827" s="681">
        <v>0</v>
      </c>
      <c r="AD827" s="149">
        <f t="shared" si="89"/>
        <v>0</v>
      </c>
      <c r="AE827" s="147">
        <f>_xlfn.XLOOKUP($T827,'FY25 Fringe Rates'!$X$6:$X$15,'FY25 Fringe Rates'!$Y$6:$Y$15,0,0,1)</f>
        <v>0</v>
      </c>
      <c r="AF827" s="150">
        <f t="shared" si="84"/>
        <v>0</v>
      </c>
      <c r="AG827" s="136">
        <v>0</v>
      </c>
      <c r="AH827" s="149">
        <f t="shared" si="90"/>
        <v>0</v>
      </c>
      <c r="AI827" s="151">
        <f t="shared" si="85"/>
        <v>0</v>
      </c>
      <c r="AJ827" s="32"/>
    </row>
    <row r="828" spans="1:36">
      <c r="A828" s="145" t="str">
        <f t="shared" si="86"/>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02"/>
      <c r="H828" s="303" t="str">
        <f>IF($G828="","-",_xlfn.XLOOKUP($G828,Appr.Meta!$A:$A,Appr.Meta!$D:$D,"-",0,1))</f>
        <v>-</v>
      </c>
      <c r="I828" s="302"/>
      <c r="J828" s="303" t="str">
        <f>IF($I828="","-",_xlfn.XLOOKUP($I828,'CC.Meta'!$A:$A,'CC.Meta'!$D:$D,"-",0,1))</f>
        <v>-</v>
      </c>
      <c r="K828" s="306" t="str">
        <f t="shared" si="87"/>
        <v>--</v>
      </c>
      <c r="L828" s="302"/>
      <c r="M828" s="133"/>
      <c r="N828" s="234"/>
      <c r="O828" s="146" t="str">
        <f>IF($N828="","-",_xlfn.XLOOKUP($N828,'FY25 Gold Book'!$A:$A,'FY25 Gold Book'!$B:$B,"-",0,1))</f>
        <v>-</v>
      </c>
      <c r="P828" s="444" t="str">
        <f>IF($N828="","-",_xlfn.XLOOKUP($N828,'FY25 Gold Book'!$A:$A,'FY25 Gold Book'!$C:$C,"-",0,1))</f>
        <v>-</v>
      </c>
      <c r="Q828" s="146" t="str">
        <f>IF($N828="","-",_xlfn.XLOOKUP($N828,'FY25 Gold Book'!$A:$A,'FY25 Gold Book'!$D:$D,"-",0,1))</f>
        <v>-</v>
      </c>
      <c r="R828" s="52"/>
      <c r="S828" s="465" t="str" cm="1">
        <f t="array" ref="S828">IFERROR(
_xlfn.IFS(
$I828=600010,"36th District Judges (CC 600010)",
$I828=600014,"36th District Staff (CC 600014)",
$I828&lt;&gt;0,_xlfn.XLOOKUP($N828,'FY25 Gold Book'!$A:$A,'FY25 Gold Book'!$F:$F,"-",0,1)),
"-")</f>
        <v>-</v>
      </c>
      <c r="T828" s="465" t="str" cm="1">
        <f t="array" ref="T828">IFERROR(
_xlfn.IFS(
OR($R828="TASS",$R828="Seasonal"),"TASS / Part-Time (FICA Only)",
$A828=13,"BSEED",
$A828=20,"DDoT",
OR($A828=48,$A828=49),"DWSD",
$A828=72,"Library",
$I828=600010,"36th District Judges",
$I828=600014,"36th District Staff",
$N828&lt;&gt;0,_xlfn.XLOOKUP($N828,'FY25 Gold Book'!$A:$A,'FY25 Gold Book'!$H:$H,"-",0,1)),
"-")</f>
        <v>-</v>
      </c>
      <c r="U828" s="678"/>
      <c r="V828" s="679"/>
      <c r="W828" s="677"/>
      <c r="X828" s="134"/>
      <c r="Y828" s="135"/>
      <c r="Z828" s="147">
        <f>_xlfn.XLOOKUP($N828,'FY25 Gold Book'!$A:$A,'FY25 Gold Book'!$E:$E,0,0,1)</f>
        <v>0</v>
      </c>
      <c r="AA828" s="680">
        <f>_xlfn.XLOOKUP($N828,'FY25 Gold Book'!$A:$A,'FY25 Gold Book'!$G:$G,0,0,1)</f>
        <v>0</v>
      </c>
      <c r="AB828" s="148">
        <f t="shared" si="88"/>
        <v>0</v>
      </c>
      <c r="AC828" s="681">
        <v>0</v>
      </c>
      <c r="AD828" s="149">
        <f t="shared" si="89"/>
        <v>0</v>
      </c>
      <c r="AE828" s="147">
        <f>_xlfn.XLOOKUP($T828,'FY25 Fringe Rates'!$X$6:$X$15,'FY25 Fringe Rates'!$Y$6:$Y$15,0,0,1)</f>
        <v>0</v>
      </c>
      <c r="AF828" s="150">
        <f t="shared" si="84"/>
        <v>0</v>
      </c>
      <c r="AG828" s="136">
        <v>0</v>
      </c>
      <c r="AH828" s="149">
        <f t="shared" si="90"/>
        <v>0</v>
      </c>
      <c r="AI828" s="151">
        <f t="shared" si="85"/>
        <v>0</v>
      </c>
      <c r="AJ828" s="32"/>
    </row>
    <row r="829" spans="1:36">
      <c r="A829" s="145" t="str">
        <f t="shared" si="86"/>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02"/>
      <c r="H829" s="303" t="str">
        <f>IF($G829="","-",_xlfn.XLOOKUP($G829,Appr.Meta!$A:$A,Appr.Meta!$D:$D,"-",0,1))</f>
        <v>-</v>
      </c>
      <c r="I829" s="302"/>
      <c r="J829" s="303" t="str">
        <f>IF($I829="","-",_xlfn.XLOOKUP($I829,'CC.Meta'!$A:$A,'CC.Meta'!$D:$D,"-",0,1))</f>
        <v>-</v>
      </c>
      <c r="K829" s="306" t="str">
        <f t="shared" si="87"/>
        <v>--</v>
      </c>
      <c r="L829" s="302"/>
      <c r="M829" s="133"/>
      <c r="N829" s="234"/>
      <c r="O829" s="146" t="str">
        <f>IF($N829="","-",_xlfn.XLOOKUP($N829,'FY25 Gold Book'!$A:$A,'FY25 Gold Book'!$B:$B,"-",0,1))</f>
        <v>-</v>
      </c>
      <c r="P829" s="444" t="str">
        <f>IF($N829="","-",_xlfn.XLOOKUP($N829,'FY25 Gold Book'!$A:$A,'FY25 Gold Book'!$C:$C,"-",0,1))</f>
        <v>-</v>
      </c>
      <c r="Q829" s="146" t="str">
        <f>IF($N829="","-",_xlfn.XLOOKUP($N829,'FY25 Gold Book'!$A:$A,'FY25 Gold Book'!$D:$D,"-",0,1))</f>
        <v>-</v>
      </c>
      <c r="R829" s="52"/>
      <c r="S829" s="465" t="str" cm="1">
        <f t="array" ref="S829">IFERROR(
_xlfn.IFS(
$I829=600010,"36th District Judges (CC 600010)",
$I829=600014,"36th District Staff (CC 600014)",
$I829&lt;&gt;0,_xlfn.XLOOKUP($N829,'FY25 Gold Book'!$A:$A,'FY25 Gold Book'!$F:$F,"-",0,1)),
"-")</f>
        <v>-</v>
      </c>
      <c r="T829" s="465" t="str" cm="1">
        <f t="array" ref="T829">IFERROR(
_xlfn.IFS(
OR($R829="TASS",$R829="Seasonal"),"TASS / Part-Time (FICA Only)",
$A829=13,"BSEED",
$A829=20,"DDoT",
OR($A829=48,$A829=49),"DWSD",
$A829=72,"Library",
$I829=600010,"36th District Judges",
$I829=600014,"36th District Staff",
$N829&lt;&gt;0,_xlfn.XLOOKUP($N829,'FY25 Gold Book'!$A:$A,'FY25 Gold Book'!$H:$H,"-",0,1)),
"-")</f>
        <v>-</v>
      </c>
      <c r="U829" s="678"/>
      <c r="V829" s="679"/>
      <c r="W829" s="677"/>
      <c r="X829" s="134"/>
      <c r="Y829" s="135"/>
      <c r="Z829" s="147">
        <f>_xlfn.XLOOKUP($N829,'FY25 Gold Book'!$A:$A,'FY25 Gold Book'!$E:$E,0,0,1)</f>
        <v>0</v>
      </c>
      <c r="AA829" s="680">
        <f>_xlfn.XLOOKUP($N829,'FY25 Gold Book'!$A:$A,'FY25 Gold Book'!$G:$G,0,0,1)</f>
        <v>0</v>
      </c>
      <c r="AB829" s="148">
        <f t="shared" si="88"/>
        <v>0</v>
      </c>
      <c r="AC829" s="681">
        <v>0</v>
      </c>
      <c r="AD829" s="149">
        <f t="shared" si="89"/>
        <v>0</v>
      </c>
      <c r="AE829" s="147">
        <f>_xlfn.XLOOKUP($T829,'FY25 Fringe Rates'!$X$6:$X$15,'FY25 Fringe Rates'!$Y$6:$Y$15,0,0,1)</f>
        <v>0</v>
      </c>
      <c r="AF829" s="150">
        <f t="shared" si="84"/>
        <v>0</v>
      </c>
      <c r="AG829" s="136">
        <v>0</v>
      </c>
      <c r="AH829" s="149">
        <f t="shared" si="90"/>
        <v>0</v>
      </c>
      <c r="AI829" s="151">
        <f t="shared" si="85"/>
        <v>0</v>
      </c>
      <c r="AJ829" s="32"/>
    </row>
    <row r="830" spans="1:36">
      <c r="A830" s="145" t="str">
        <f t="shared" si="86"/>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02"/>
      <c r="H830" s="303" t="str">
        <f>IF($G830="","-",_xlfn.XLOOKUP($G830,Appr.Meta!$A:$A,Appr.Meta!$D:$D,"-",0,1))</f>
        <v>-</v>
      </c>
      <c r="I830" s="302"/>
      <c r="J830" s="303" t="str">
        <f>IF($I830="","-",_xlfn.XLOOKUP($I830,'CC.Meta'!$A:$A,'CC.Meta'!$D:$D,"-",0,1))</f>
        <v>-</v>
      </c>
      <c r="K830" s="306" t="str">
        <f t="shared" si="87"/>
        <v>--</v>
      </c>
      <c r="L830" s="302"/>
      <c r="M830" s="133"/>
      <c r="N830" s="234"/>
      <c r="O830" s="146" t="str">
        <f>IF($N830="","-",_xlfn.XLOOKUP($N830,'FY25 Gold Book'!$A:$A,'FY25 Gold Book'!$B:$B,"-",0,1))</f>
        <v>-</v>
      </c>
      <c r="P830" s="444" t="str">
        <f>IF($N830="","-",_xlfn.XLOOKUP($N830,'FY25 Gold Book'!$A:$A,'FY25 Gold Book'!$C:$C,"-",0,1))</f>
        <v>-</v>
      </c>
      <c r="Q830" s="146" t="str">
        <f>IF($N830="","-",_xlfn.XLOOKUP($N830,'FY25 Gold Book'!$A:$A,'FY25 Gold Book'!$D:$D,"-",0,1))</f>
        <v>-</v>
      </c>
      <c r="R830" s="52"/>
      <c r="S830" s="465" t="str" cm="1">
        <f t="array" ref="S830">IFERROR(
_xlfn.IFS(
$I830=600010,"36th District Judges (CC 600010)",
$I830=600014,"36th District Staff (CC 600014)",
$I830&lt;&gt;0,_xlfn.XLOOKUP($N830,'FY25 Gold Book'!$A:$A,'FY25 Gold Book'!$F:$F,"-",0,1)),
"-")</f>
        <v>-</v>
      </c>
      <c r="T830" s="465" t="str" cm="1">
        <f t="array" ref="T830">IFERROR(
_xlfn.IFS(
OR($R830="TASS",$R830="Seasonal"),"TASS / Part-Time (FICA Only)",
$A830=13,"BSEED",
$A830=20,"DDoT",
OR($A830=48,$A830=49),"DWSD",
$A830=72,"Library",
$I830=600010,"36th District Judges",
$I830=600014,"36th District Staff",
$N830&lt;&gt;0,_xlfn.XLOOKUP($N830,'FY25 Gold Book'!$A:$A,'FY25 Gold Book'!$H:$H,"-",0,1)),
"-")</f>
        <v>-</v>
      </c>
      <c r="U830" s="678"/>
      <c r="V830" s="679"/>
      <c r="W830" s="677"/>
      <c r="X830" s="134"/>
      <c r="Y830" s="135"/>
      <c r="Z830" s="147">
        <f>_xlfn.XLOOKUP($N830,'FY25 Gold Book'!$A:$A,'FY25 Gold Book'!$E:$E,0,0,1)</f>
        <v>0</v>
      </c>
      <c r="AA830" s="680">
        <f>_xlfn.XLOOKUP($N830,'FY25 Gold Book'!$A:$A,'FY25 Gold Book'!$G:$G,0,0,1)</f>
        <v>0</v>
      </c>
      <c r="AB830" s="148">
        <f t="shared" si="88"/>
        <v>0</v>
      </c>
      <c r="AC830" s="681">
        <v>0</v>
      </c>
      <c r="AD830" s="149">
        <f t="shared" si="89"/>
        <v>0</v>
      </c>
      <c r="AE830" s="147">
        <f>_xlfn.XLOOKUP($T830,'FY25 Fringe Rates'!$X$6:$X$15,'FY25 Fringe Rates'!$Y$6:$Y$15,0,0,1)</f>
        <v>0</v>
      </c>
      <c r="AF830" s="150">
        <f t="shared" si="84"/>
        <v>0</v>
      </c>
      <c r="AG830" s="136">
        <v>0</v>
      </c>
      <c r="AH830" s="149">
        <f t="shared" si="90"/>
        <v>0</v>
      </c>
      <c r="AI830" s="151">
        <f t="shared" si="85"/>
        <v>0</v>
      </c>
      <c r="AJ830" s="32"/>
    </row>
    <row r="831" spans="1:36">
      <c r="A831" s="145" t="str">
        <f t="shared" si="86"/>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02"/>
      <c r="H831" s="303" t="str">
        <f>IF($G831="","-",_xlfn.XLOOKUP($G831,Appr.Meta!$A:$A,Appr.Meta!$D:$D,"-",0,1))</f>
        <v>-</v>
      </c>
      <c r="I831" s="302"/>
      <c r="J831" s="303" t="str">
        <f>IF($I831="","-",_xlfn.XLOOKUP($I831,'CC.Meta'!$A:$A,'CC.Meta'!$D:$D,"-",0,1))</f>
        <v>-</v>
      </c>
      <c r="K831" s="306" t="str">
        <f t="shared" si="87"/>
        <v>--</v>
      </c>
      <c r="L831" s="302"/>
      <c r="M831" s="133"/>
      <c r="N831" s="234"/>
      <c r="O831" s="146" t="str">
        <f>IF($N831="","-",_xlfn.XLOOKUP($N831,'FY25 Gold Book'!$A:$A,'FY25 Gold Book'!$B:$B,"-",0,1))</f>
        <v>-</v>
      </c>
      <c r="P831" s="444" t="str">
        <f>IF($N831="","-",_xlfn.XLOOKUP($N831,'FY25 Gold Book'!$A:$A,'FY25 Gold Book'!$C:$C,"-",0,1))</f>
        <v>-</v>
      </c>
      <c r="Q831" s="146" t="str">
        <f>IF($N831="","-",_xlfn.XLOOKUP($N831,'FY25 Gold Book'!$A:$A,'FY25 Gold Book'!$D:$D,"-",0,1))</f>
        <v>-</v>
      </c>
      <c r="R831" s="52"/>
      <c r="S831" s="465" t="str" cm="1">
        <f t="array" ref="S831">IFERROR(
_xlfn.IFS(
$I831=600010,"36th District Judges (CC 600010)",
$I831=600014,"36th District Staff (CC 600014)",
$I831&lt;&gt;0,_xlfn.XLOOKUP($N831,'FY25 Gold Book'!$A:$A,'FY25 Gold Book'!$F:$F,"-",0,1)),
"-")</f>
        <v>-</v>
      </c>
      <c r="T831" s="465" t="str" cm="1">
        <f t="array" ref="T831">IFERROR(
_xlfn.IFS(
OR($R831="TASS",$R831="Seasonal"),"TASS / Part-Time (FICA Only)",
$A831=13,"BSEED",
$A831=20,"DDoT",
OR($A831=48,$A831=49),"DWSD",
$A831=72,"Library",
$I831=600010,"36th District Judges",
$I831=600014,"36th District Staff",
$N831&lt;&gt;0,_xlfn.XLOOKUP($N831,'FY25 Gold Book'!$A:$A,'FY25 Gold Book'!$H:$H,"-",0,1)),
"-")</f>
        <v>-</v>
      </c>
      <c r="U831" s="678"/>
      <c r="V831" s="679"/>
      <c r="W831" s="677"/>
      <c r="X831" s="134"/>
      <c r="Y831" s="135"/>
      <c r="Z831" s="147">
        <f>_xlfn.XLOOKUP($N831,'FY25 Gold Book'!$A:$A,'FY25 Gold Book'!$E:$E,0,0,1)</f>
        <v>0</v>
      </c>
      <c r="AA831" s="680">
        <f>_xlfn.XLOOKUP($N831,'FY25 Gold Book'!$A:$A,'FY25 Gold Book'!$G:$G,0,0,1)</f>
        <v>0</v>
      </c>
      <c r="AB831" s="148">
        <f t="shared" si="88"/>
        <v>0</v>
      </c>
      <c r="AC831" s="681">
        <v>0</v>
      </c>
      <c r="AD831" s="149">
        <f t="shared" si="89"/>
        <v>0</v>
      </c>
      <c r="AE831" s="147">
        <f>_xlfn.XLOOKUP($T831,'FY25 Fringe Rates'!$X$6:$X$15,'FY25 Fringe Rates'!$Y$6:$Y$15,0,0,1)</f>
        <v>0</v>
      </c>
      <c r="AF831" s="150">
        <f t="shared" si="84"/>
        <v>0</v>
      </c>
      <c r="AG831" s="136">
        <v>0</v>
      </c>
      <c r="AH831" s="149">
        <f t="shared" si="90"/>
        <v>0</v>
      </c>
      <c r="AI831" s="151">
        <f t="shared" si="85"/>
        <v>0</v>
      </c>
      <c r="AJ831" s="32"/>
    </row>
    <row r="832" spans="1:36">
      <c r="A832" s="145" t="str">
        <f t="shared" si="86"/>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02"/>
      <c r="H832" s="303" t="str">
        <f>IF($G832="","-",_xlfn.XLOOKUP($G832,Appr.Meta!$A:$A,Appr.Meta!$D:$D,"-",0,1))</f>
        <v>-</v>
      </c>
      <c r="I832" s="302"/>
      <c r="J832" s="303" t="str">
        <f>IF($I832="","-",_xlfn.XLOOKUP($I832,'CC.Meta'!$A:$A,'CC.Meta'!$D:$D,"-",0,1))</f>
        <v>-</v>
      </c>
      <c r="K832" s="306" t="str">
        <f t="shared" si="87"/>
        <v>--</v>
      </c>
      <c r="L832" s="302"/>
      <c r="M832" s="133"/>
      <c r="N832" s="234"/>
      <c r="O832" s="146" t="str">
        <f>IF($N832="","-",_xlfn.XLOOKUP($N832,'FY25 Gold Book'!$A:$A,'FY25 Gold Book'!$B:$B,"-",0,1))</f>
        <v>-</v>
      </c>
      <c r="P832" s="444" t="str">
        <f>IF($N832="","-",_xlfn.XLOOKUP($N832,'FY25 Gold Book'!$A:$A,'FY25 Gold Book'!$C:$C,"-",0,1))</f>
        <v>-</v>
      </c>
      <c r="Q832" s="146" t="str">
        <f>IF($N832="","-",_xlfn.XLOOKUP($N832,'FY25 Gold Book'!$A:$A,'FY25 Gold Book'!$D:$D,"-",0,1))</f>
        <v>-</v>
      </c>
      <c r="R832" s="52"/>
      <c r="S832" s="465" t="str" cm="1">
        <f t="array" ref="S832">IFERROR(
_xlfn.IFS(
$I832=600010,"36th District Judges (CC 600010)",
$I832=600014,"36th District Staff (CC 600014)",
$I832&lt;&gt;0,_xlfn.XLOOKUP($N832,'FY25 Gold Book'!$A:$A,'FY25 Gold Book'!$F:$F,"-",0,1)),
"-")</f>
        <v>-</v>
      </c>
      <c r="T832" s="465" t="str" cm="1">
        <f t="array" ref="T832">IFERROR(
_xlfn.IFS(
OR($R832="TASS",$R832="Seasonal"),"TASS / Part-Time (FICA Only)",
$A832=13,"BSEED",
$A832=20,"DDoT",
OR($A832=48,$A832=49),"DWSD",
$A832=72,"Library",
$I832=600010,"36th District Judges",
$I832=600014,"36th District Staff",
$N832&lt;&gt;0,_xlfn.XLOOKUP($N832,'FY25 Gold Book'!$A:$A,'FY25 Gold Book'!$H:$H,"-",0,1)),
"-")</f>
        <v>-</v>
      </c>
      <c r="U832" s="678"/>
      <c r="V832" s="679"/>
      <c r="W832" s="677"/>
      <c r="X832" s="134"/>
      <c r="Y832" s="135"/>
      <c r="Z832" s="147">
        <f>_xlfn.XLOOKUP($N832,'FY25 Gold Book'!$A:$A,'FY25 Gold Book'!$E:$E,0,0,1)</f>
        <v>0</v>
      </c>
      <c r="AA832" s="680">
        <f>_xlfn.XLOOKUP($N832,'FY25 Gold Book'!$A:$A,'FY25 Gold Book'!$G:$G,0,0,1)</f>
        <v>0</v>
      </c>
      <c r="AB832" s="148">
        <f t="shared" si="88"/>
        <v>0</v>
      </c>
      <c r="AC832" s="681">
        <v>0</v>
      </c>
      <c r="AD832" s="149">
        <f t="shared" si="89"/>
        <v>0</v>
      </c>
      <c r="AE832" s="147">
        <f>_xlfn.XLOOKUP($T832,'FY25 Fringe Rates'!$X$6:$X$15,'FY25 Fringe Rates'!$Y$6:$Y$15,0,0,1)</f>
        <v>0</v>
      </c>
      <c r="AF832" s="150">
        <f t="shared" si="84"/>
        <v>0</v>
      </c>
      <c r="AG832" s="136">
        <v>0</v>
      </c>
      <c r="AH832" s="149">
        <f t="shared" si="90"/>
        <v>0</v>
      </c>
      <c r="AI832" s="151">
        <f t="shared" si="85"/>
        <v>0</v>
      </c>
      <c r="AJ832" s="32"/>
    </row>
    <row r="833" spans="1:36">
      <c r="A833" s="145" t="str">
        <f t="shared" si="86"/>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02"/>
      <c r="H833" s="303" t="str">
        <f>IF($G833="","-",_xlfn.XLOOKUP($G833,Appr.Meta!$A:$A,Appr.Meta!$D:$D,"-",0,1))</f>
        <v>-</v>
      </c>
      <c r="I833" s="302"/>
      <c r="J833" s="303" t="str">
        <f>IF($I833="","-",_xlfn.XLOOKUP($I833,'CC.Meta'!$A:$A,'CC.Meta'!$D:$D,"-",0,1))</f>
        <v>-</v>
      </c>
      <c r="K833" s="306" t="str">
        <f t="shared" si="87"/>
        <v>--</v>
      </c>
      <c r="L833" s="302"/>
      <c r="M833" s="133"/>
      <c r="N833" s="234"/>
      <c r="O833" s="146" t="str">
        <f>IF($N833="","-",_xlfn.XLOOKUP($N833,'FY25 Gold Book'!$A:$A,'FY25 Gold Book'!$B:$B,"-",0,1))</f>
        <v>-</v>
      </c>
      <c r="P833" s="444" t="str">
        <f>IF($N833="","-",_xlfn.XLOOKUP($N833,'FY25 Gold Book'!$A:$A,'FY25 Gold Book'!$C:$C,"-",0,1))</f>
        <v>-</v>
      </c>
      <c r="Q833" s="146" t="str">
        <f>IF($N833="","-",_xlfn.XLOOKUP($N833,'FY25 Gold Book'!$A:$A,'FY25 Gold Book'!$D:$D,"-",0,1))</f>
        <v>-</v>
      </c>
      <c r="R833" s="52"/>
      <c r="S833" s="465" t="str" cm="1">
        <f t="array" ref="S833">IFERROR(
_xlfn.IFS(
$I833=600010,"36th District Judges (CC 600010)",
$I833=600014,"36th District Staff (CC 600014)",
$I833&lt;&gt;0,_xlfn.XLOOKUP($N833,'FY25 Gold Book'!$A:$A,'FY25 Gold Book'!$F:$F,"-",0,1)),
"-")</f>
        <v>-</v>
      </c>
      <c r="T833" s="465" t="str" cm="1">
        <f t="array" ref="T833">IFERROR(
_xlfn.IFS(
OR($R833="TASS",$R833="Seasonal"),"TASS / Part-Time (FICA Only)",
$A833=13,"BSEED",
$A833=20,"DDoT",
OR($A833=48,$A833=49),"DWSD",
$A833=72,"Library",
$I833=600010,"36th District Judges",
$I833=600014,"36th District Staff",
$N833&lt;&gt;0,_xlfn.XLOOKUP($N833,'FY25 Gold Book'!$A:$A,'FY25 Gold Book'!$H:$H,"-",0,1)),
"-")</f>
        <v>-</v>
      </c>
      <c r="U833" s="678"/>
      <c r="V833" s="679"/>
      <c r="W833" s="677"/>
      <c r="X833" s="134"/>
      <c r="Y833" s="135"/>
      <c r="Z833" s="147">
        <f>_xlfn.XLOOKUP($N833,'FY25 Gold Book'!$A:$A,'FY25 Gold Book'!$E:$E,0,0,1)</f>
        <v>0</v>
      </c>
      <c r="AA833" s="680">
        <f>_xlfn.XLOOKUP($N833,'FY25 Gold Book'!$A:$A,'FY25 Gold Book'!$G:$G,0,0,1)</f>
        <v>0</v>
      </c>
      <c r="AB833" s="148">
        <f t="shared" si="88"/>
        <v>0</v>
      </c>
      <c r="AC833" s="681">
        <v>0</v>
      </c>
      <c r="AD833" s="149">
        <f t="shared" si="89"/>
        <v>0</v>
      </c>
      <c r="AE833" s="147">
        <f>_xlfn.XLOOKUP($T833,'FY25 Fringe Rates'!$X$6:$X$15,'FY25 Fringe Rates'!$Y$6:$Y$15,0,0,1)</f>
        <v>0</v>
      </c>
      <c r="AF833" s="150">
        <f t="shared" si="84"/>
        <v>0</v>
      </c>
      <c r="AG833" s="136">
        <v>0</v>
      </c>
      <c r="AH833" s="149">
        <f t="shared" si="90"/>
        <v>0</v>
      </c>
      <c r="AI833" s="151">
        <f t="shared" si="85"/>
        <v>0</v>
      </c>
      <c r="AJ833" s="32"/>
    </row>
    <row r="834" spans="1:36">
      <c r="A834" s="145" t="str">
        <f t="shared" si="86"/>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02"/>
      <c r="H834" s="303" t="str">
        <f>IF($G834="","-",_xlfn.XLOOKUP($G834,Appr.Meta!$A:$A,Appr.Meta!$D:$D,"-",0,1))</f>
        <v>-</v>
      </c>
      <c r="I834" s="302"/>
      <c r="J834" s="303" t="str">
        <f>IF($I834="","-",_xlfn.XLOOKUP($I834,'CC.Meta'!$A:$A,'CC.Meta'!$D:$D,"-",0,1))</f>
        <v>-</v>
      </c>
      <c r="K834" s="306" t="str">
        <f t="shared" si="87"/>
        <v>--</v>
      </c>
      <c r="L834" s="302"/>
      <c r="M834" s="133"/>
      <c r="N834" s="234"/>
      <c r="O834" s="146" t="str">
        <f>IF($N834="","-",_xlfn.XLOOKUP($N834,'FY25 Gold Book'!$A:$A,'FY25 Gold Book'!$B:$B,"-",0,1))</f>
        <v>-</v>
      </c>
      <c r="P834" s="444" t="str">
        <f>IF($N834="","-",_xlfn.XLOOKUP($N834,'FY25 Gold Book'!$A:$A,'FY25 Gold Book'!$C:$C,"-",0,1))</f>
        <v>-</v>
      </c>
      <c r="Q834" s="146" t="str">
        <f>IF($N834="","-",_xlfn.XLOOKUP($N834,'FY25 Gold Book'!$A:$A,'FY25 Gold Book'!$D:$D,"-",0,1))</f>
        <v>-</v>
      </c>
      <c r="R834" s="52"/>
      <c r="S834" s="465" t="str" cm="1">
        <f t="array" ref="S834">IFERROR(
_xlfn.IFS(
$I834=600010,"36th District Judges (CC 600010)",
$I834=600014,"36th District Staff (CC 600014)",
$I834&lt;&gt;0,_xlfn.XLOOKUP($N834,'FY25 Gold Book'!$A:$A,'FY25 Gold Book'!$F:$F,"-",0,1)),
"-")</f>
        <v>-</v>
      </c>
      <c r="T834" s="465" t="str" cm="1">
        <f t="array" ref="T834">IFERROR(
_xlfn.IFS(
OR($R834="TASS",$R834="Seasonal"),"TASS / Part-Time (FICA Only)",
$A834=13,"BSEED",
$A834=20,"DDoT",
OR($A834=48,$A834=49),"DWSD",
$A834=72,"Library",
$I834=600010,"36th District Judges",
$I834=600014,"36th District Staff",
$N834&lt;&gt;0,_xlfn.XLOOKUP($N834,'FY25 Gold Book'!$A:$A,'FY25 Gold Book'!$H:$H,"-",0,1)),
"-")</f>
        <v>-</v>
      </c>
      <c r="U834" s="678"/>
      <c r="V834" s="679"/>
      <c r="W834" s="677"/>
      <c r="X834" s="134"/>
      <c r="Y834" s="135"/>
      <c r="Z834" s="147">
        <f>_xlfn.XLOOKUP($N834,'FY25 Gold Book'!$A:$A,'FY25 Gold Book'!$E:$E,0,0,1)</f>
        <v>0</v>
      </c>
      <c r="AA834" s="680">
        <f>_xlfn.XLOOKUP($N834,'FY25 Gold Book'!$A:$A,'FY25 Gold Book'!$G:$G,0,0,1)</f>
        <v>0</v>
      </c>
      <c r="AB834" s="148">
        <f t="shared" si="88"/>
        <v>0</v>
      </c>
      <c r="AC834" s="681">
        <v>0</v>
      </c>
      <c r="AD834" s="149">
        <f t="shared" si="89"/>
        <v>0</v>
      </c>
      <c r="AE834" s="147">
        <f>_xlfn.XLOOKUP($T834,'FY25 Fringe Rates'!$X$6:$X$15,'FY25 Fringe Rates'!$Y$6:$Y$15,0,0,1)</f>
        <v>0</v>
      </c>
      <c r="AF834" s="150">
        <f t="shared" si="84"/>
        <v>0</v>
      </c>
      <c r="AG834" s="136">
        <v>0</v>
      </c>
      <c r="AH834" s="149">
        <f t="shared" si="90"/>
        <v>0</v>
      </c>
      <c r="AI834" s="151">
        <f t="shared" si="85"/>
        <v>0</v>
      </c>
      <c r="AJ834" s="32"/>
    </row>
    <row r="835" spans="1:36">
      <c r="A835" s="145" t="str">
        <f t="shared" si="86"/>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02"/>
      <c r="H835" s="303" t="str">
        <f>IF($G835="","-",_xlfn.XLOOKUP($G835,Appr.Meta!$A:$A,Appr.Meta!$D:$D,"-",0,1))</f>
        <v>-</v>
      </c>
      <c r="I835" s="302"/>
      <c r="J835" s="303" t="str">
        <f>IF($I835="","-",_xlfn.XLOOKUP($I835,'CC.Meta'!$A:$A,'CC.Meta'!$D:$D,"-",0,1))</f>
        <v>-</v>
      </c>
      <c r="K835" s="306" t="str">
        <f t="shared" si="87"/>
        <v>--</v>
      </c>
      <c r="L835" s="302"/>
      <c r="M835" s="133"/>
      <c r="N835" s="234"/>
      <c r="O835" s="146" t="str">
        <f>IF($N835="","-",_xlfn.XLOOKUP($N835,'FY25 Gold Book'!$A:$A,'FY25 Gold Book'!$B:$B,"-",0,1))</f>
        <v>-</v>
      </c>
      <c r="P835" s="444" t="str">
        <f>IF($N835="","-",_xlfn.XLOOKUP($N835,'FY25 Gold Book'!$A:$A,'FY25 Gold Book'!$C:$C,"-",0,1))</f>
        <v>-</v>
      </c>
      <c r="Q835" s="146" t="str">
        <f>IF($N835="","-",_xlfn.XLOOKUP($N835,'FY25 Gold Book'!$A:$A,'FY25 Gold Book'!$D:$D,"-",0,1))</f>
        <v>-</v>
      </c>
      <c r="R835" s="52"/>
      <c r="S835" s="465" t="str" cm="1">
        <f t="array" ref="S835">IFERROR(
_xlfn.IFS(
$I835=600010,"36th District Judges (CC 600010)",
$I835=600014,"36th District Staff (CC 600014)",
$I835&lt;&gt;0,_xlfn.XLOOKUP($N835,'FY25 Gold Book'!$A:$A,'FY25 Gold Book'!$F:$F,"-",0,1)),
"-")</f>
        <v>-</v>
      </c>
      <c r="T835" s="465" t="str" cm="1">
        <f t="array" ref="T835">IFERROR(
_xlfn.IFS(
OR($R835="TASS",$R835="Seasonal"),"TASS / Part-Time (FICA Only)",
$A835=13,"BSEED",
$A835=20,"DDoT",
OR($A835=48,$A835=49),"DWSD",
$A835=72,"Library",
$I835=600010,"36th District Judges",
$I835=600014,"36th District Staff",
$N835&lt;&gt;0,_xlfn.XLOOKUP($N835,'FY25 Gold Book'!$A:$A,'FY25 Gold Book'!$H:$H,"-",0,1)),
"-")</f>
        <v>-</v>
      </c>
      <c r="U835" s="678"/>
      <c r="V835" s="679"/>
      <c r="W835" s="677"/>
      <c r="X835" s="134"/>
      <c r="Y835" s="135"/>
      <c r="Z835" s="147">
        <f>_xlfn.XLOOKUP($N835,'FY25 Gold Book'!$A:$A,'FY25 Gold Book'!$E:$E,0,0,1)</f>
        <v>0</v>
      </c>
      <c r="AA835" s="680">
        <f>_xlfn.XLOOKUP($N835,'FY25 Gold Book'!$A:$A,'FY25 Gold Book'!$G:$G,0,0,1)</f>
        <v>0</v>
      </c>
      <c r="AB835" s="148">
        <f t="shared" si="88"/>
        <v>0</v>
      </c>
      <c r="AC835" s="681">
        <v>0</v>
      </c>
      <c r="AD835" s="149">
        <f t="shared" si="89"/>
        <v>0</v>
      </c>
      <c r="AE835" s="147">
        <f>_xlfn.XLOOKUP($T835,'FY25 Fringe Rates'!$X$6:$X$15,'FY25 Fringe Rates'!$Y$6:$Y$15,0,0,1)</f>
        <v>0</v>
      </c>
      <c r="AF835" s="150">
        <f t="shared" si="84"/>
        <v>0</v>
      </c>
      <c r="AG835" s="136">
        <v>0</v>
      </c>
      <c r="AH835" s="149">
        <f t="shared" si="90"/>
        <v>0</v>
      </c>
      <c r="AI835" s="151">
        <f t="shared" si="85"/>
        <v>0</v>
      </c>
      <c r="AJ835" s="32"/>
    </row>
    <row r="836" spans="1:36">
      <c r="A836" s="145" t="str">
        <f t="shared" si="86"/>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02"/>
      <c r="H836" s="303" t="str">
        <f>IF($G836="","-",_xlfn.XLOOKUP($G836,Appr.Meta!$A:$A,Appr.Meta!$D:$D,"-",0,1))</f>
        <v>-</v>
      </c>
      <c r="I836" s="302"/>
      <c r="J836" s="303" t="str">
        <f>IF($I836="","-",_xlfn.XLOOKUP($I836,'CC.Meta'!$A:$A,'CC.Meta'!$D:$D,"-",0,1))</f>
        <v>-</v>
      </c>
      <c r="K836" s="306" t="str">
        <f t="shared" si="87"/>
        <v>--</v>
      </c>
      <c r="L836" s="302"/>
      <c r="M836" s="133"/>
      <c r="N836" s="234"/>
      <c r="O836" s="146" t="str">
        <f>IF($N836="","-",_xlfn.XLOOKUP($N836,'FY25 Gold Book'!$A:$A,'FY25 Gold Book'!$B:$B,"-",0,1))</f>
        <v>-</v>
      </c>
      <c r="P836" s="444" t="str">
        <f>IF($N836="","-",_xlfn.XLOOKUP($N836,'FY25 Gold Book'!$A:$A,'FY25 Gold Book'!$C:$C,"-",0,1))</f>
        <v>-</v>
      </c>
      <c r="Q836" s="146" t="str">
        <f>IF($N836="","-",_xlfn.XLOOKUP($N836,'FY25 Gold Book'!$A:$A,'FY25 Gold Book'!$D:$D,"-",0,1))</f>
        <v>-</v>
      </c>
      <c r="R836" s="52"/>
      <c r="S836" s="465" t="str" cm="1">
        <f t="array" ref="S836">IFERROR(
_xlfn.IFS(
$I836=600010,"36th District Judges (CC 600010)",
$I836=600014,"36th District Staff (CC 600014)",
$I836&lt;&gt;0,_xlfn.XLOOKUP($N836,'FY25 Gold Book'!$A:$A,'FY25 Gold Book'!$F:$F,"-",0,1)),
"-")</f>
        <v>-</v>
      </c>
      <c r="T836" s="465" t="str" cm="1">
        <f t="array" ref="T836">IFERROR(
_xlfn.IFS(
OR($R836="TASS",$R836="Seasonal"),"TASS / Part-Time (FICA Only)",
$A836=13,"BSEED",
$A836=20,"DDoT",
OR($A836=48,$A836=49),"DWSD",
$A836=72,"Library",
$I836=600010,"36th District Judges",
$I836=600014,"36th District Staff",
$N836&lt;&gt;0,_xlfn.XLOOKUP($N836,'FY25 Gold Book'!$A:$A,'FY25 Gold Book'!$H:$H,"-",0,1)),
"-")</f>
        <v>-</v>
      </c>
      <c r="U836" s="678"/>
      <c r="V836" s="679"/>
      <c r="W836" s="677"/>
      <c r="X836" s="134"/>
      <c r="Y836" s="135"/>
      <c r="Z836" s="147">
        <f>_xlfn.XLOOKUP($N836,'FY25 Gold Book'!$A:$A,'FY25 Gold Book'!$E:$E,0,0,1)</f>
        <v>0</v>
      </c>
      <c r="AA836" s="680">
        <f>_xlfn.XLOOKUP($N836,'FY25 Gold Book'!$A:$A,'FY25 Gold Book'!$G:$G,0,0,1)</f>
        <v>0</v>
      </c>
      <c r="AB836" s="148">
        <f t="shared" si="88"/>
        <v>0</v>
      </c>
      <c r="AC836" s="681">
        <v>0</v>
      </c>
      <c r="AD836" s="149">
        <f t="shared" si="89"/>
        <v>0</v>
      </c>
      <c r="AE836" s="147">
        <f>_xlfn.XLOOKUP($T836,'FY25 Fringe Rates'!$X$6:$X$15,'FY25 Fringe Rates'!$Y$6:$Y$15,0,0,1)</f>
        <v>0</v>
      </c>
      <c r="AF836" s="150">
        <f t="shared" si="84"/>
        <v>0</v>
      </c>
      <c r="AG836" s="136">
        <v>0</v>
      </c>
      <c r="AH836" s="149">
        <f t="shared" si="90"/>
        <v>0</v>
      </c>
      <c r="AI836" s="151">
        <f t="shared" si="85"/>
        <v>0</v>
      </c>
      <c r="AJ836" s="32"/>
    </row>
    <row r="837" spans="1:36">
      <c r="A837" s="145" t="str">
        <f t="shared" si="86"/>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02"/>
      <c r="H837" s="303" t="str">
        <f>IF($G837="","-",_xlfn.XLOOKUP($G837,Appr.Meta!$A:$A,Appr.Meta!$D:$D,"-",0,1))</f>
        <v>-</v>
      </c>
      <c r="I837" s="302"/>
      <c r="J837" s="303" t="str">
        <f>IF($I837="","-",_xlfn.XLOOKUP($I837,'CC.Meta'!$A:$A,'CC.Meta'!$D:$D,"-",0,1))</f>
        <v>-</v>
      </c>
      <c r="K837" s="306" t="str">
        <f t="shared" si="87"/>
        <v>--</v>
      </c>
      <c r="L837" s="302"/>
      <c r="M837" s="133"/>
      <c r="N837" s="234"/>
      <c r="O837" s="146" t="str">
        <f>IF($N837="","-",_xlfn.XLOOKUP($N837,'FY25 Gold Book'!$A:$A,'FY25 Gold Book'!$B:$B,"-",0,1))</f>
        <v>-</v>
      </c>
      <c r="P837" s="444" t="str">
        <f>IF($N837="","-",_xlfn.XLOOKUP($N837,'FY25 Gold Book'!$A:$A,'FY25 Gold Book'!$C:$C,"-",0,1))</f>
        <v>-</v>
      </c>
      <c r="Q837" s="146" t="str">
        <f>IF($N837="","-",_xlfn.XLOOKUP($N837,'FY25 Gold Book'!$A:$A,'FY25 Gold Book'!$D:$D,"-",0,1))</f>
        <v>-</v>
      </c>
      <c r="R837" s="52"/>
      <c r="S837" s="465" t="str" cm="1">
        <f t="array" ref="S837">IFERROR(
_xlfn.IFS(
$I837=600010,"36th District Judges (CC 600010)",
$I837=600014,"36th District Staff (CC 600014)",
$I837&lt;&gt;0,_xlfn.XLOOKUP($N837,'FY25 Gold Book'!$A:$A,'FY25 Gold Book'!$F:$F,"-",0,1)),
"-")</f>
        <v>-</v>
      </c>
      <c r="T837" s="465" t="str" cm="1">
        <f t="array" ref="T837">IFERROR(
_xlfn.IFS(
OR($R837="TASS",$R837="Seasonal"),"TASS / Part-Time (FICA Only)",
$A837=13,"BSEED",
$A837=20,"DDoT",
OR($A837=48,$A837=49),"DWSD",
$A837=72,"Library",
$I837=600010,"36th District Judges",
$I837=600014,"36th District Staff",
$N837&lt;&gt;0,_xlfn.XLOOKUP($N837,'FY25 Gold Book'!$A:$A,'FY25 Gold Book'!$H:$H,"-",0,1)),
"-")</f>
        <v>-</v>
      </c>
      <c r="U837" s="678"/>
      <c r="V837" s="679"/>
      <c r="W837" s="677"/>
      <c r="X837" s="134"/>
      <c r="Y837" s="135"/>
      <c r="Z837" s="147">
        <f>_xlfn.XLOOKUP($N837,'FY25 Gold Book'!$A:$A,'FY25 Gold Book'!$E:$E,0,0,1)</f>
        <v>0</v>
      </c>
      <c r="AA837" s="680">
        <f>_xlfn.XLOOKUP($N837,'FY25 Gold Book'!$A:$A,'FY25 Gold Book'!$G:$G,0,0,1)</f>
        <v>0</v>
      </c>
      <c r="AB837" s="148">
        <f t="shared" si="88"/>
        <v>0</v>
      </c>
      <c r="AC837" s="681">
        <v>0</v>
      </c>
      <c r="AD837" s="149">
        <f t="shared" si="89"/>
        <v>0</v>
      </c>
      <c r="AE837" s="147">
        <f>_xlfn.XLOOKUP($T837,'FY25 Fringe Rates'!$X$6:$X$15,'FY25 Fringe Rates'!$Y$6:$Y$15,0,0,1)</f>
        <v>0</v>
      </c>
      <c r="AF837" s="150">
        <f t="shared" si="84"/>
        <v>0</v>
      </c>
      <c r="AG837" s="136">
        <v>0</v>
      </c>
      <c r="AH837" s="149">
        <f t="shared" si="90"/>
        <v>0</v>
      </c>
      <c r="AI837" s="151">
        <f t="shared" si="85"/>
        <v>0</v>
      </c>
      <c r="AJ837" s="32"/>
    </row>
    <row r="838" spans="1:36">
      <c r="A838" s="145" t="str">
        <f t="shared" si="86"/>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02"/>
      <c r="H838" s="303" t="str">
        <f>IF($G838="","-",_xlfn.XLOOKUP($G838,Appr.Meta!$A:$A,Appr.Meta!$D:$D,"-",0,1))</f>
        <v>-</v>
      </c>
      <c r="I838" s="302"/>
      <c r="J838" s="303" t="str">
        <f>IF($I838="","-",_xlfn.XLOOKUP($I838,'CC.Meta'!$A:$A,'CC.Meta'!$D:$D,"-",0,1))</f>
        <v>-</v>
      </c>
      <c r="K838" s="306" t="str">
        <f t="shared" si="87"/>
        <v>--</v>
      </c>
      <c r="L838" s="302"/>
      <c r="M838" s="133"/>
      <c r="N838" s="234"/>
      <c r="O838" s="146" t="str">
        <f>IF($N838="","-",_xlfn.XLOOKUP($N838,'FY25 Gold Book'!$A:$A,'FY25 Gold Book'!$B:$B,"-",0,1))</f>
        <v>-</v>
      </c>
      <c r="P838" s="444" t="str">
        <f>IF($N838="","-",_xlfn.XLOOKUP($N838,'FY25 Gold Book'!$A:$A,'FY25 Gold Book'!$C:$C,"-",0,1))</f>
        <v>-</v>
      </c>
      <c r="Q838" s="146" t="str">
        <f>IF($N838="","-",_xlfn.XLOOKUP($N838,'FY25 Gold Book'!$A:$A,'FY25 Gold Book'!$D:$D,"-",0,1))</f>
        <v>-</v>
      </c>
      <c r="R838" s="52"/>
      <c r="S838" s="465" t="str" cm="1">
        <f t="array" ref="S838">IFERROR(
_xlfn.IFS(
$I838=600010,"36th District Judges (CC 600010)",
$I838=600014,"36th District Staff (CC 600014)",
$I838&lt;&gt;0,_xlfn.XLOOKUP($N838,'FY25 Gold Book'!$A:$A,'FY25 Gold Book'!$F:$F,"-",0,1)),
"-")</f>
        <v>-</v>
      </c>
      <c r="T838" s="465" t="str" cm="1">
        <f t="array" ref="T838">IFERROR(
_xlfn.IFS(
OR($R838="TASS",$R838="Seasonal"),"TASS / Part-Time (FICA Only)",
$A838=13,"BSEED",
$A838=20,"DDoT",
OR($A838=48,$A838=49),"DWSD",
$A838=72,"Library",
$I838=600010,"36th District Judges",
$I838=600014,"36th District Staff",
$N838&lt;&gt;0,_xlfn.XLOOKUP($N838,'FY25 Gold Book'!$A:$A,'FY25 Gold Book'!$H:$H,"-",0,1)),
"-")</f>
        <v>-</v>
      </c>
      <c r="U838" s="678"/>
      <c r="V838" s="679"/>
      <c r="W838" s="677"/>
      <c r="X838" s="134"/>
      <c r="Y838" s="135"/>
      <c r="Z838" s="147">
        <f>_xlfn.XLOOKUP($N838,'FY25 Gold Book'!$A:$A,'FY25 Gold Book'!$E:$E,0,0,1)</f>
        <v>0</v>
      </c>
      <c r="AA838" s="680">
        <f>_xlfn.XLOOKUP($N838,'FY25 Gold Book'!$A:$A,'FY25 Gold Book'!$G:$G,0,0,1)</f>
        <v>0</v>
      </c>
      <c r="AB838" s="148">
        <f t="shared" si="88"/>
        <v>0</v>
      </c>
      <c r="AC838" s="681">
        <v>0</v>
      </c>
      <c r="AD838" s="149">
        <f t="shared" si="89"/>
        <v>0</v>
      </c>
      <c r="AE838" s="147">
        <f>_xlfn.XLOOKUP($T838,'FY25 Fringe Rates'!$X$6:$X$15,'FY25 Fringe Rates'!$Y$6:$Y$15,0,0,1)</f>
        <v>0</v>
      </c>
      <c r="AF838" s="150">
        <f t="shared" si="84"/>
        <v>0</v>
      </c>
      <c r="AG838" s="136">
        <v>0</v>
      </c>
      <c r="AH838" s="149">
        <f t="shared" si="90"/>
        <v>0</v>
      </c>
      <c r="AI838" s="151">
        <f t="shared" si="85"/>
        <v>0</v>
      </c>
      <c r="AJ838" s="32"/>
    </row>
    <row r="839" spans="1:36">
      <c r="A839" s="145" t="str">
        <f t="shared" si="86"/>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02"/>
      <c r="H839" s="303" t="str">
        <f>IF($G839="","-",_xlfn.XLOOKUP($G839,Appr.Meta!$A:$A,Appr.Meta!$D:$D,"-",0,1))</f>
        <v>-</v>
      </c>
      <c r="I839" s="302"/>
      <c r="J839" s="303" t="str">
        <f>IF($I839="","-",_xlfn.XLOOKUP($I839,'CC.Meta'!$A:$A,'CC.Meta'!$D:$D,"-",0,1))</f>
        <v>-</v>
      </c>
      <c r="K839" s="306" t="str">
        <f t="shared" si="87"/>
        <v>--</v>
      </c>
      <c r="L839" s="302"/>
      <c r="M839" s="133"/>
      <c r="N839" s="234"/>
      <c r="O839" s="146" t="str">
        <f>IF($N839="","-",_xlfn.XLOOKUP($N839,'FY25 Gold Book'!$A:$A,'FY25 Gold Book'!$B:$B,"-",0,1))</f>
        <v>-</v>
      </c>
      <c r="P839" s="444" t="str">
        <f>IF($N839="","-",_xlfn.XLOOKUP($N839,'FY25 Gold Book'!$A:$A,'FY25 Gold Book'!$C:$C,"-",0,1))</f>
        <v>-</v>
      </c>
      <c r="Q839" s="146" t="str">
        <f>IF($N839="","-",_xlfn.XLOOKUP($N839,'FY25 Gold Book'!$A:$A,'FY25 Gold Book'!$D:$D,"-",0,1))</f>
        <v>-</v>
      </c>
      <c r="R839" s="52"/>
      <c r="S839" s="465" t="str" cm="1">
        <f t="array" ref="S839">IFERROR(
_xlfn.IFS(
$I839=600010,"36th District Judges (CC 600010)",
$I839=600014,"36th District Staff (CC 600014)",
$I839&lt;&gt;0,_xlfn.XLOOKUP($N839,'FY25 Gold Book'!$A:$A,'FY25 Gold Book'!$F:$F,"-",0,1)),
"-")</f>
        <v>-</v>
      </c>
      <c r="T839" s="465" t="str" cm="1">
        <f t="array" ref="T839">IFERROR(
_xlfn.IFS(
OR($R839="TASS",$R839="Seasonal"),"TASS / Part-Time (FICA Only)",
$A839=13,"BSEED",
$A839=20,"DDoT",
OR($A839=48,$A839=49),"DWSD",
$A839=72,"Library",
$I839=600010,"36th District Judges",
$I839=600014,"36th District Staff",
$N839&lt;&gt;0,_xlfn.XLOOKUP($N839,'FY25 Gold Book'!$A:$A,'FY25 Gold Book'!$H:$H,"-",0,1)),
"-")</f>
        <v>-</v>
      </c>
      <c r="U839" s="678"/>
      <c r="V839" s="679"/>
      <c r="W839" s="677"/>
      <c r="X839" s="134"/>
      <c r="Y839" s="135"/>
      <c r="Z839" s="147">
        <f>_xlfn.XLOOKUP($N839,'FY25 Gold Book'!$A:$A,'FY25 Gold Book'!$E:$E,0,0,1)</f>
        <v>0</v>
      </c>
      <c r="AA839" s="680">
        <f>_xlfn.XLOOKUP($N839,'FY25 Gold Book'!$A:$A,'FY25 Gold Book'!$G:$G,0,0,1)</f>
        <v>0</v>
      </c>
      <c r="AB839" s="148">
        <f t="shared" si="88"/>
        <v>0</v>
      </c>
      <c r="AC839" s="681">
        <v>0</v>
      </c>
      <c r="AD839" s="149">
        <f t="shared" si="89"/>
        <v>0</v>
      </c>
      <c r="AE839" s="147">
        <f>_xlfn.XLOOKUP($T839,'FY25 Fringe Rates'!$X$6:$X$15,'FY25 Fringe Rates'!$Y$6:$Y$15,0,0,1)</f>
        <v>0</v>
      </c>
      <c r="AF839" s="150">
        <f t="shared" si="84"/>
        <v>0</v>
      </c>
      <c r="AG839" s="136">
        <v>0</v>
      </c>
      <c r="AH839" s="149">
        <f t="shared" si="90"/>
        <v>0</v>
      </c>
      <c r="AI839" s="151">
        <f t="shared" si="85"/>
        <v>0</v>
      </c>
      <c r="AJ839" s="32"/>
    </row>
    <row r="840" spans="1:36">
      <c r="A840" s="145" t="str">
        <f t="shared" si="86"/>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02"/>
      <c r="H840" s="303" t="str">
        <f>IF($G840="","-",_xlfn.XLOOKUP($G840,Appr.Meta!$A:$A,Appr.Meta!$D:$D,"-",0,1))</f>
        <v>-</v>
      </c>
      <c r="I840" s="302"/>
      <c r="J840" s="303" t="str">
        <f>IF($I840="","-",_xlfn.XLOOKUP($I840,'CC.Meta'!$A:$A,'CC.Meta'!$D:$D,"-",0,1))</f>
        <v>-</v>
      </c>
      <c r="K840" s="306" t="str">
        <f t="shared" si="87"/>
        <v>--</v>
      </c>
      <c r="L840" s="302"/>
      <c r="M840" s="133"/>
      <c r="N840" s="234"/>
      <c r="O840" s="146" t="str">
        <f>IF($N840="","-",_xlfn.XLOOKUP($N840,'FY25 Gold Book'!$A:$A,'FY25 Gold Book'!$B:$B,"-",0,1))</f>
        <v>-</v>
      </c>
      <c r="P840" s="444" t="str">
        <f>IF($N840="","-",_xlfn.XLOOKUP($N840,'FY25 Gold Book'!$A:$A,'FY25 Gold Book'!$C:$C,"-",0,1))</f>
        <v>-</v>
      </c>
      <c r="Q840" s="146" t="str">
        <f>IF($N840="","-",_xlfn.XLOOKUP($N840,'FY25 Gold Book'!$A:$A,'FY25 Gold Book'!$D:$D,"-",0,1))</f>
        <v>-</v>
      </c>
      <c r="R840" s="52"/>
      <c r="S840" s="465" t="str" cm="1">
        <f t="array" ref="S840">IFERROR(
_xlfn.IFS(
$I840=600010,"36th District Judges (CC 600010)",
$I840=600014,"36th District Staff (CC 600014)",
$I840&lt;&gt;0,_xlfn.XLOOKUP($N840,'FY25 Gold Book'!$A:$A,'FY25 Gold Book'!$F:$F,"-",0,1)),
"-")</f>
        <v>-</v>
      </c>
      <c r="T840" s="465" t="str" cm="1">
        <f t="array" ref="T840">IFERROR(
_xlfn.IFS(
OR($R840="TASS",$R840="Seasonal"),"TASS / Part-Time (FICA Only)",
$A840=13,"BSEED",
$A840=20,"DDoT",
OR($A840=48,$A840=49),"DWSD",
$A840=72,"Library",
$I840=600010,"36th District Judges",
$I840=600014,"36th District Staff",
$N840&lt;&gt;0,_xlfn.XLOOKUP($N840,'FY25 Gold Book'!$A:$A,'FY25 Gold Book'!$H:$H,"-",0,1)),
"-")</f>
        <v>-</v>
      </c>
      <c r="U840" s="678"/>
      <c r="V840" s="679"/>
      <c r="W840" s="677"/>
      <c r="X840" s="134"/>
      <c r="Y840" s="135"/>
      <c r="Z840" s="147">
        <f>_xlfn.XLOOKUP($N840,'FY25 Gold Book'!$A:$A,'FY25 Gold Book'!$E:$E,0,0,1)</f>
        <v>0</v>
      </c>
      <c r="AA840" s="680">
        <f>_xlfn.XLOOKUP($N840,'FY25 Gold Book'!$A:$A,'FY25 Gold Book'!$G:$G,0,0,1)</f>
        <v>0</v>
      </c>
      <c r="AB840" s="148">
        <f t="shared" si="88"/>
        <v>0</v>
      </c>
      <c r="AC840" s="681">
        <v>0</v>
      </c>
      <c r="AD840" s="149">
        <f t="shared" si="89"/>
        <v>0</v>
      </c>
      <c r="AE840" s="147">
        <f>_xlfn.XLOOKUP($T840,'FY25 Fringe Rates'!$X$6:$X$15,'FY25 Fringe Rates'!$Y$6:$Y$15,0,0,1)</f>
        <v>0</v>
      </c>
      <c r="AF840" s="150">
        <f t="shared" si="84"/>
        <v>0</v>
      </c>
      <c r="AG840" s="136">
        <v>0</v>
      </c>
      <c r="AH840" s="149">
        <f t="shared" si="90"/>
        <v>0</v>
      </c>
      <c r="AI840" s="151">
        <f t="shared" si="85"/>
        <v>0</v>
      </c>
      <c r="AJ840" s="32"/>
    </row>
    <row r="841" spans="1:36">
      <c r="A841" s="145" t="str">
        <f t="shared" si="86"/>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02"/>
      <c r="H841" s="303" t="str">
        <f>IF($G841="","-",_xlfn.XLOOKUP($G841,Appr.Meta!$A:$A,Appr.Meta!$D:$D,"-",0,1))</f>
        <v>-</v>
      </c>
      <c r="I841" s="302"/>
      <c r="J841" s="303" t="str">
        <f>IF($I841="","-",_xlfn.XLOOKUP($I841,'CC.Meta'!$A:$A,'CC.Meta'!$D:$D,"-",0,1))</f>
        <v>-</v>
      </c>
      <c r="K841" s="306" t="str">
        <f t="shared" si="87"/>
        <v>--</v>
      </c>
      <c r="L841" s="302"/>
      <c r="M841" s="133"/>
      <c r="N841" s="234"/>
      <c r="O841" s="146" t="str">
        <f>IF($N841="","-",_xlfn.XLOOKUP($N841,'FY25 Gold Book'!$A:$A,'FY25 Gold Book'!$B:$B,"-",0,1))</f>
        <v>-</v>
      </c>
      <c r="P841" s="444" t="str">
        <f>IF($N841="","-",_xlfn.XLOOKUP($N841,'FY25 Gold Book'!$A:$A,'FY25 Gold Book'!$C:$C,"-",0,1))</f>
        <v>-</v>
      </c>
      <c r="Q841" s="146" t="str">
        <f>IF($N841="","-",_xlfn.XLOOKUP($N841,'FY25 Gold Book'!$A:$A,'FY25 Gold Book'!$D:$D,"-",0,1))</f>
        <v>-</v>
      </c>
      <c r="R841" s="52"/>
      <c r="S841" s="465" t="str" cm="1">
        <f t="array" ref="S841">IFERROR(
_xlfn.IFS(
$I841=600010,"36th District Judges (CC 600010)",
$I841=600014,"36th District Staff (CC 600014)",
$I841&lt;&gt;0,_xlfn.XLOOKUP($N841,'FY25 Gold Book'!$A:$A,'FY25 Gold Book'!$F:$F,"-",0,1)),
"-")</f>
        <v>-</v>
      </c>
      <c r="T841" s="465" t="str" cm="1">
        <f t="array" ref="T841">IFERROR(
_xlfn.IFS(
OR($R841="TASS",$R841="Seasonal"),"TASS / Part-Time (FICA Only)",
$A841=13,"BSEED",
$A841=20,"DDoT",
OR($A841=48,$A841=49),"DWSD",
$A841=72,"Library",
$I841=600010,"36th District Judges",
$I841=600014,"36th District Staff",
$N841&lt;&gt;0,_xlfn.XLOOKUP($N841,'FY25 Gold Book'!$A:$A,'FY25 Gold Book'!$H:$H,"-",0,1)),
"-")</f>
        <v>-</v>
      </c>
      <c r="U841" s="678"/>
      <c r="V841" s="679"/>
      <c r="W841" s="677"/>
      <c r="X841" s="134"/>
      <c r="Y841" s="135"/>
      <c r="Z841" s="147">
        <f>_xlfn.XLOOKUP($N841,'FY25 Gold Book'!$A:$A,'FY25 Gold Book'!$E:$E,0,0,1)</f>
        <v>0</v>
      </c>
      <c r="AA841" s="680">
        <f>_xlfn.XLOOKUP($N841,'FY25 Gold Book'!$A:$A,'FY25 Gold Book'!$G:$G,0,0,1)</f>
        <v>0</v>
      </c>
      <c r="AB841" s="148">
        <f t="shared" si="88"/>
        <v>0</v>
      </c>
      <c r="AC841" s="681">
        <v>0</v>
      </c>
      <c r="AD841" s="149">
        <f t="shared" si="89"/>
        <v>0</v>
      </c>
      <c r="AE841" s="147">
        <f>_xlfn.XLOOKUP($T841,'FY25 Fringe Rates'!$X$6:$X$15,'FY25 Fringe Rates'!$Y$6:$Y$15,0,0,1)</f>
        <v>0</v>
      </c>
      <c r="AF841" s="150">
        <f t="shared" si="84"/>
        <v>0</v>
      </c>
      <c r="AG841" s="136">
        <v>0</v>
      </c>
      <c r="AH841" s="149">
        <f t="shared" si="90"/>
        <v>0</v>
      </c>
      <c r="AI841" s="151">
        <f t="shared" si="85"/>
        <v>0</v>
      </c>
      <c r="AJ841" s="32"/>
    </row>
    <row r="842" spans="1:36">
      <c r="A842" s="145" t="str">
        <f t="shared" si="86"/>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02"/>
      <c r="H842" s="303" t="str">
        <f>IF($G842="","-",_xlfn.XLOOKUP($G842,Appr.Meta!$A:$A,Appr.Meta!$D:$D,"-",0,1))</f>
        <v>-</v>
      </c>
      <c r="I842" s="302"/>
      <c r="J842" s="303" t="str">
        <f>IF($I842="","-",_xlfn.XLOOKUP($I842,'CC.Meta'!$A:$A,'CC.Meta'!$D:$D,"-",0,1))</f>
        <v>-</v>
      </c>
      <c r="K842" s="306" t="str">
        <f t="shared" si="87"/>
        <v>--</v>
      </c>
      <c r="L842" s="302"/>
      <c r="M842" s="133"/>
      <c r="N842" s="234"/>
      <c r="O842" s="146" t="str">
        <f>IF($N842="","-",_xlfn.XLOOKUP($N842,'FY25 Gold Book'!$A:$A,'FY25 Gold Book'!$B:$B,"-",0,1))</f>
        <v>-</v>
      </c>
      <c r="P842" s="444" t="str">
        <f>IF($N842="","-",_xlfn.XLOOKUP($N842,'FY25 Gold Book'!$A:$A,'FY25 Gold Book'!$C:$C,"-",0,1))</f>
        <v>-</v>
      </c>
      <c r="Q842" s="146" t="str">
        <f>IF($N842="","-",_xlfn.XLOOKUP($N842,'FY25 Gold Book'!$A:$A,'FY25 Gold Book'!$D:$D,"-",0,1))</f>
        <v>-</v>
      </c>
      <c r="R842" s="52"/>
      <c r="S842" s="465" t="str" cm="1">
        <f t="array" ref="S842">IFERROR(
_xlfn.IFS(
$I842=600010,"36th District Judges (CC 600010)",
$I842=600014,"36th District Staff (CC 600014)",
$I842&lt;&gt;0,_xlfn.XLOOKUP($N842,'FY25 Gold Book'!$A:$A,'FY25 Gold Book'!$F:$F,"-",0,1)),
"-")</f>
        <v>-</v>
      </c>
      <c r="T842" s="465" t="str" cm="1">
        <f t="array" ref="T842">IFERROR(
_xlfn.IFS(
OR($R842="TASS",$R842="Seasonal"),"TASS / Part-Time (FICA Only)",
$A842=13,"BSEED",
$A842=20,"DDoT",
OR($A842=48,$A842=49),"DWSD",
$A842=72,"Library",
$I842=600010,"36th District Judges",
$I842=600014,"36th District Staff",
$N842&lt;&gt;0,_xlfn.XLOOKUP($N842,'FY25 Gold Book'!$A:$A,'FY25 Gold Book'!$H:$H,"-",0,1)),
"-")</f>
        <v>-</v>
      </c>
      <c r="U842" s="678"/>
      <c r="V842" s="679"/>
      <c r="W842" s="677"/>
      <c r="X842" s="134"/>
      <c r="Y842" s="135"/>
      <c r="Z842" s="147">
        <f>_xlfn.XLOOKUP($N842,'FY25 Gold Book'!$A:$A,'FY25 Gold Book'!$E:$E,0,0,1)</f>
        <v>0</v>
      </c>
      <c r="AA842" s="680">
        <f>_xlfn.XLOOKUP($N842,'FY25 Gold Book'!$A:$A,'FY25 Gold Book'!$G:$G,0,0,1)</f>
        <v>0</v>
      </c>
      <c r="AB842" s="148">
        <f t="shared" si="88"/>
        <v>0</v>
      </c>
      <c r="AC842" s="681">
        <v>0</v>
      </c>
      <c r="AD842" s="149">
        <f t="shared" si="89"/>
        <v>0</v>
      </c>
      <c r="AE842" s="147">
        <f>_xlfn.XLOOKUP($T842,'FY25 Fringe Rates'!$X$6:$X$15,'FY25 Fringe Rates'!$Y$6:$Y$15,0,0,1)</f>
        <v>0</v>
      </c>
      <c r="AF842" s="150">
        <f t="shared" si="84"/>
        <v>0</v>
      </c>
      <c r="AG842" s="136">
        <v>0</v>
      </c>
      <c r="AH842" s="149">
        <f t="shared" si="90"/>
        <v>0</v>
      </c>
      <c r="AI842" s="151">
        <f t="shared" si="85"/>
        <v>0</v>
      </c>
      <c r="AJ842" s="32"/>
    </row>
    <row r="843" spans="1:36">
      <c r="A843" s="145" t="str">
        <f t="shared" si="86"/>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02"/>
      <c r="H843" s="303" t="str">
        <f>IF($G843="","-",_xlfn.XLOOKUP($G843,Appr.Meta!$A:$A,Appr.Meta!$D:$D,"-",0,1))</f>
        <v>-</v>
      </c>
      <c r="I843" s="302"/>
      <c r="J843" s="303" t="str">
        <f>IF($I843="","-",_xlfn.XLOOKUP($I843,'CC.Meta'!$A:$A,'CC.Meta'!$D:$D,"-",0,1))</f>
        <v>-</v>
      </c>
      <c r="K843" s="306" t="str">
        <f t="shared" si="87"/>
        <v>--</v>
      </c>
      <c r="L843" s="302"/>
      <c r="M843" s="133"/>
      <c r="N843" s="234"/>
      <c r="O843" s="146" t="str">
        <f>IF($N843="","-",_xlfn.XLOOKUP($N843,'FY25 Gold Book'!$A:$A,'FY25 Gold Book'!$B:$B,"-",0,1))</f>
        <v>-</v>
      </c>
      <c r="P843" s="444" t="str">
        <f>IF($N843="","-",_xlfn.XLOOKUP($N843,'FY25 Gold Book'!$A:$A,'FY25 Gold Book'!$C:$C,"-",0,1))</f>
        <v>-</v>
      </c>
      <c r="Q843" s="146" t="str">
        <f>IF($N843="","-",_xlfn.XLOOKUP($N843,'FY25 Gold Book'!$A:$A,'FY25 Gold Book'!$D:$D,"-",0,1))</f>
        <v>-</v>
      </c>
      <c r="R843" s="52"/>
      <c r="S843" s="465" t="str" cm="1">
        <f t="array" ref="S843">IFERROR(
_xlfn.IFS(
$I843=600010,"36th District Judges (CC 600010)",
$I843=600014,"36th District Staff (CC 600014)",
$I843&lt;&gt;0,_xlfn.XLOOKUP($N843,'FY25 Gold Book'!$A:$A,'FY25 Gold Book'!$F:$F,"-",0,1)),
"-")</f>
        <v>-</v>
      </c>
      <c r="T843" s="465" t="str" cm="1">
        <f t="array" ref="T843">IFERROR(
_xlfn.IFS(
OR($R843="TASS",$R843="Seasonal"),"TASS / Part-Time (FICA Only)",
$A843=13,"BSEED",
$A843=20,"DDoT",
OR($A843=48,$A843=49),"DWSD",
$A843=72,"Library",
$I843=600010,"36th District Judges",
$I843=600014,"36th District Staff",
$N843&lt;&gt;0,_xlfn.XLOOKUP($N843,'FY25 Gold Book'!$A:$A,'FY25 Gold Book'!$H:$H,"-",0,1)),
"-")</f>
        <v>-</v>
      </c>
      <c r="U843" s="678"/>
      <c r="V843" s="679"/>
      <c r="W843" s="677"/>
      <c r="X843" s="134"/>
      <c r="Y843" s="135"/>
      <c r="Z843" s="147">
        <f>_xlfn.XLOOKUP($N843,'FY25 Gold Book'!$A:$A,'FY25 Gold Book'!$E:$E,0,0,1)</f>
        <v>0</v>
      </c>
      <c r="AA843" s="680">
        <f>_xlfn.XLOOKUP($N843,'FY25 Gold Book'!$A:$A,'FY25 Gold Book'!$G:$G,0,0,1)</f>
        <v>0</v>
      </c>
      <c r="AB843" s="148">
        <f t="shared" si="88"/>
        <v>0</v>
      </c>
      <c r="AC843" s="681">
        <v>0</v>
      </c>
      <c r="AD843" s="149">
        <f t="shared" si="89"/>
        <v>0</v>
      </c>
      <c r="AE843" s="147">
        <f>_xlfn.XLOOKUP($T843,'FY25 Fringe Rates'!$X$6:$X$15,'FY25 Fringe Rates'!$Y$6:$Y$15,0,0,1)</f>
        <v>0</v>
      </c>
      <c r="AF843" s="150">
        <f t="shared" si="84"/>
        <v>0</v>
      </c>
      <c r="AG843" s="136">
        <v>0</v>
      </c>
      <c r="AH843" s="149">
        <f t="shared" si="90"/>
        <v>0</v>
      </c>
      <c r="AI843" s="151">
        <f t="shared" si="85"/>
        <v>0</v>
      </c>
      <c r="AJ843" s="32"/>
    </row>
    <row r="844" spans="1:36">
      <c r="A844" s="145" t="str">
        <f t="shared" si="86"/>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02"/>
      <c r="H844" s="303" t="str">
        <f>IF($G844="","-",_xlfn.XLOOKUP($G844,Appr.Meta!$A:$A,Appr.Meta!$D:$D,"-",0,1))</f>
        <v>-</v>
      </c>
      <c r="I844" s="302"/>
      <c r="J844" s="303" t="str">
        <f>IF($I844="","-",_xlfn.XLOOKUP($I844,'CC.Meta'!$A:$A,'CC.Meta'!$D:$D,"-",0,1))</f>
        <v>-</v>
      </c>
      <c r="K844" s="306" t="str">
        <f t="shared" si="87"/>
        <v>--</v>
      </c>
      <c r="L844" s="302"/>
      <c r="M844" s="133"/>
      <c r="N844" s="234"/>
      <c r="O844" s="146" t="str">
        <f>IF($N844="","-",_xlfn.XLOOKUP($N844,'FY25 Gold Book'!$A:$A,'FY25 Gold Book'!$B:$B,"-",0,1))</f>
        <v>-</v>
      </c>
      <c r="P844" s="444" t="str">
        <f>IF($N844="","-",_xlfn.XLOOKUP($N844,'FY25 Gold Book'!$A:$A,'FY25 Gold Book'!$C:$C,"-",0,1))</f>
        <v>-</v>
      </c>
      <c r="Q844" s="146" t="str">
        <f>IF($N844="","-",_xlfn.XLOOKUP($N844,'FY25 Gold Book'!$A:$A,'FY25 Gold Book'!$D:$D,"-",0,1))</f>
        <v>-</v>
      </c>
      <c r="R844" s="52"/>
      <c r="S844" s="465" t="str" cm="1">
        <f t="array" ref="S844">IFERROR(
_xlfn.IFS(
$I844=600010,"36th District Judges (CC 600010)",
$I844=600014,"36th District Staff (CC 600014)",
$I844&lt;&gt;0,_xlfn.XLOOKUP($N844,'FY25 Gold Book'!$A:$A,'FY25 Gold Book'!$F:$F,"-",0,1)),
"-")</f>
        <v>-</v>
      </c>
      <c r="T844" s="465" t="str" cm="1">
        <f t="array" ref="T844">IFERROR(
_xlfn.IFS(
OR($R844="TASS",$R844="Seasonal"),"TASS / Part-Time (FICA Only)",
$A844=13,"BSEED",
$A844=20,"DDoT",
OR($A844=48,$A844=49),"DWSD",
$A844=72,"Library",
$I844=600010,"36th District Judges",
$I844=600014,"36th District Staff",
$N844&lt;&gt;0,_xlfn.XLOOKUP($N844,'FY25 Gold Book'!$A:$A,'FY25 Gold Book'!$H:$H,"-",0,1)),
"-")</f>
        <v>-</v>
      </c>
      <c r="U844" s="678"/>
      <c r="V844" s="679"/>
      <c r="W844" s="677"/>
      <c r="X844" s="134"/>
      <c r="Y844" s="135"/>
      <c r="Z844" s="147">
        <f>_xlfn.XLOOKUP($N844,'FY25 Gold Book'!$A:$A,'FY25 Gold Book'!$E:$E,0,0,1)</f>
        <v>0</v>
      </c>
      <c r="AA844" s="680">
        <f>_xlfn.XLOOKUP($N844,'FY25 Gold Book'!$A:$A,'FY25 Gold Book'!$G:$G,0,0,1)</f>
        <v>0</v>
      </c>
      <c r="AB844" s="148">
        <f t="shared" si="88"/>
        <v>0</v>
      </c>
      <c r="AC844" s="681">
        <v>0</v>
      </c>
      <c r="AD844" s="149">
        <f t="shared" si="89"/>
        <v>0</v>
      </c>
      <c r="AE844" s="147">
        <f>_xlfn.XLOOKUP($T844,'FY25 Fringe Rates'!$X$6:$X$15,'FY25 Fringe Rates'!$Y$6:$Y$15,0,0,1)</f>
        <v>0</v>
      </c>
      <c r="AF844" s="150">
        <f t="shared" si="84"/>
        <v>0</v>
      </c>
      <c r="AG844" s="136">
        <v>0</v>
      </c>
      <c r="AH844" s="149">
        <f t="shared" si="90"/>
        <v>0</v>
      </c>
      <c r="AI844" s="151">
        <f t="shared" si="85"/>
        <v>0</v>
      </c>
      <c r="AJ844" s="32"/>
    </row>
    <row r="845" spans="1:36">
      <c r="A845" s="145" t="str">
        <f t="shared" si="86"/>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02"/>
      <c r="H845" s="303" t="str">
        <f>IF($G845="","-",_xlfn.XLOOKUP($G845,Appr.Meta!$A:$A,Appr.Meta!$D:$D,"-",0,1))</f>
        <v>-</v>
      </c>
      <c r="I845" s="302"/>
      <c r="J845" s="303" t="str">
        <f>IF($I845="","-",_xlfn.XLOOKUP($I845,'CC.Meta'!$A:$A,'CC.Meta'!$D:$D,"-",0,1))</f>
        <v>-</v>
      </c>
      <c r="K845" s="306" t="str">
        <f t="shared" si="87"/>
        <v>--</v>
      </c>
      <c r="L845" s="302"/>
      <c r="M845" s="133"/>
      <c r="N845" s="234"/>
      <c r="O845" s="146" t="str">
        <f>IF($N845="","-",_xlfn.XLOOKUP($N845,'FY25 Gold Book'!$A:$A,'FY25 Gold Book'!$B:$B,"-",0,1))</f>
        <v>-</v>
      </c>
      <c r="P845" s="444" t="str">
        <f>IF($N845="","-",_xlfn.XLOOKUP($N845,'FY25 Gold Book'!$A:$A,'FY25 Gold Book'!$C:$C,"-",0,1))</f>
        <v>-</v>
      </c>
      <c r="Q845" s="146" t="str">
        <f>IF($N845="","-",_xlfn.XLOOKUP($N845,'FY25 Gold Book'!$A:$A,'FY25 Gold Book'!$D:$D,"-",0,1))</f>
        <v>-</v>
      </c>
      <c r="R845" s="52"/>
      <c r="S845" s="465" t="str" cm="1">
        <f t="array" ref="S845">IFERROR(
_xlfn.IFS(
$I845=600010,"36th District Judges (CC 600010)",
$I845=600014,"36th District Staff (CC 600014)",
$I845&lt;&gt;0,_xlfn.XLOOKUP($N845,'FY25 Gold Book'!$A:$A,'FY25 Gold Book'!$F:$F,"-",0,1)),
"-")</f>
        <v>-</v>
      </c>
      <c r="T845" s="465" t="str" cm="1">
        <f t="array" ref="T845">IFERROR(
_xlfn.IFS(
OR($R845="TASS",$R845="Seasonal"),"TASS / Part-Time (FICA Only)",
$A845=13,"BSEED",
$A845=20,"DDoT",
OR($A845=48,$A845=49),"DWSD",
$A845=72,"Library",
$I845=600010,"36th District Judges",
$I845=600014,"36th District Staff",
$N845&lt;&gt;0,_xlfn.XLOOKUP($N845,'FY25 Gold Book'!$A:$A,'FY25 Gold Book'!$H:$H,"-",0,1)),
"-")</f>
        <v>-</v>
      </c>
      <c r="U845" s="678"/>
      <c r="V845" s="679"/>
      <c r="W845" s="677"/>
      <c r="X845" s="134"/>
      <c r="Y845" s="135"/>
      <c r="Z845" s="147">
        <f>_xlfn.XLOOKUP($N845,'FY25 Gold Book'!$A:$A,'FY25 Gold Book'!$E:$E,0,0,1)</f>
        <v>0</v>
      </c>
      <c r="AA845" s="680">
        <f>_xlfn.XLOOKUP($N845,'FY25 Gold Book'!$A:$A,'FY25 Gold Book'!$G:$G,0,0,1)</f>
        <v>0</v>
      </c>
      <c r="AB845" s="148">
        <f t="shared" si="88"/>
        <v>0</v>
      </c>
      <c r="AC845" s="681">
        <v>0</v>
      </c>
      <c r="AD845" s="149">
        <f t="shared" si="89"/>
        <v>0</v>
      </c>
      <c r="AE845" s="147">
        <f>_xlfn.XLOOKUP($T845,'FY25 Fringe Rates'!$X$6:$X$15,'FY25 Fringe Rates'!$Y$6:$Y$15,0,0,1)</f>
        <v>0</v>
      </c>
      <c r="AF845" s="150">
        <f t="shared" si="84"/>
        <v>0</v>
      </c>
      <c r="AG845" s="136">
        <v>0</v>
      </c>
      <c r="AH845" s="149">
        <f t="shared" si="90"/>
        <v>0</v>
      </c>
      <c r="AI845" s="151">
        <f t="shared" si="85"/>
        <v>0</v>
      </c>
      <c r="AJ845" s="32"/>
    </row>
    <row r="846" spans="1:36">
      <c r="A846" s="145" t="str">
        <f t="shared" si="86"/>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02"/>
      <c r="H846" s="303" t="str">
        <f>IF($G846="","-",_xlfn.XLOOKUP($G846,Appr.Meta!$A:$A,Appr.Meta!$D:$D,"-",0,1))</f>
        <v>-</v>
      </c>
      <c r="I846" s="302"/>
      <c r="J846" s="303" t="str">
        <f>IF($I846="","-",_xlfn.XLOOKUP($I846,'CC.Meta'!$A:$A,'CC.Meta'!$D:$D,"-",0,1))</f>
        <v>-</v>
      </c>
      <c r="K846" s="306" t="str">
        <f t="shared" si="87"/>
        <v>--</v>
      </c>
      <c r="L846" s="302"/>
      <c r="M846" s="133"/>
      <c r="N846" s="234"/>
      <c r="O846" s="146" t="str">
        <f>IF($N846="","-",_xlfn.XLOOKUP($N846,'FY25 Gold Book'!$A:$A,'FY25 Gold Book'!$B:$B,"-",0,1))</f>
        <v>-</v>
      </c>
      <c r="P846" s="444" t="str">
        <f>IF($N846="","-",_xlfn.XLOOKUP($N846,'FY25 Gold Book'!$A:$A,'FY25 Gold Book'!$C:$C,"-",0,1))</f>
        <v>-</v>
      </c>
      <c r="Q846" s="146" t="str">
        <f>IF($N846="","-",_xlfn.XLOOKUP($N846,'FY25 Gold Book'!$A:$A,'FY25 Gold Book'!$D:$D,"-",0,1))</f>
        <v>-</v>
      </c>
      <c r="R846" s="52"/>
      <c r="S846" s="465" t="str" cm="1">
        <f t="array" ref="S846">IFERROR(
_xlfn.IFS(
$I846=600010,"36th District Judges (CC 600010)",
$I846=600014,"36th District Staff (CC 600014)",
$I846&lt;&gt;0,_xlfn.XLOOKUP($N846,'FY25 Gold Book'!$A:$A,'FY25 Gold Book'!$F:$F,"-",0,1)),
"-")</f>
        <v>-</v>
      </c>
      <c r="T846" s="465" t="str" cm="1">
        <f t="array" ref="T846">IFERROR(
_xlfn.IFS(
OR($R846="TASS",$R846="Seasonal"),"TASS / Part-Time (FICA Only)",
$A846=13,"BSEED",
$A846=20,"DDoT",
OR($A846=48,$A846=49),"DWSD",
$A846=72,"Library",
$I846=600010,"36th District Judges",
$I846=600014,"36th District Staff",
$N846&lt;&gt;0,_xlfn.XLOOKUP($N846,'FY25 Gold Book'!$A:$A,'FY25 Gold Book'!$H:$H,"-",0,1)),
"-")</f>
        <v>-</v>
      </c>
      <c r="U846" s="678"/>
      <c r="V846" s="679"/>
      <c r="W846" s="677"/>
      <c r="X846" s="134"/>
      <c r="Y846" s="135"/>
      <c r="Z846" s="147">
        <f>_xlfn.XLOOKUP($N846,'FY25 Gold Book'!$A:$A,'FY25 Gold Book'!$E:$E,0,0,1)</f>
        <v>0</v>
      </c>
      <c r="AA846" s="680">
        <f>_xlfn.XLOOKUP($N846,'FY25 Gold Book'!$A:$A,'FY25 Gold Book'!$G:$G,0,0,1)</f>
        <v>0</v>
      </c>
      <c r="AB846" s="148">
        <f t="shared" si="88"/>
        <v>0</v>
      </c>
      <c r="AC846" s="681">
        <v>0</v>
      </c>
      <c r="AD846" s="149">
        <f t="shared" si="89"/>
        <v>0</v>
      </c>
      <c r="AE846" s="147">
        <f>_xlfn.XLOOKUP($T846,'FY25 Fringe Rates'!$X$6:$X$15,'FY25 Fringe Rates'!$Y$6:$Y$15,0,0,1)</f>
        <v>0</v>
      </c>
      <c r="AF846" s="150">
        <f t="shared" si="84"/>
        <v>0</v>
      </c>
      <c r="AG846" s="136">
        <v>0</v>
      </c>
      <c r="AH846" s="149">
        <f t="shared" si="90"/>
        <v>0</v>
      </c>
      <c r="AI846" s="151">
        <f t="shared" si="85"/>
        <v>0</v>
      </c>
      <c r="AJ846" s="32"/>
    </row>
    <row r="847" spans="1:36">
      <c r="A847" s="145" t="str">
        <f t="shared" si="86"/>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02"/>
      <c r="H847" s="303" t="str">
        <f>IF($G847="","-",_xlfn.XLOOKUP($G847,Appr.Meta!$A:$A,Appr.Meta!$D:$D,"-",0,1))</f>
        <v>-</v>
      </c>
      <c r="I847" s="302"/>
      <c r="J847" s="303" t="str">
        <f>IF($I847="","-",_xlfn.XLOOKUP($I847,'CC.Meta'!$A:$A,'CC.Meta'!$D:$D,"-",0,1))</f>
        <v>-</v>
      </c>
      <c r="K847" s="306" t="str">
        <f t="shared" si="87"/>
        <v>--</v>
      </c>
      <c r="L847" s="302"/>
      <c r="M847" s="133"/>
      <c r="N847" s="234"/>
      <c r="O847" s="146" t="str">
        <f>IF($N847="","-",_xlfn.XLOOKUP($N847,'FY25 Gold Book'!$A:$A,'FY25 Gold Book'!$B:$B,"-",0,1))</f>
        <v>-</v>
      </c>
      <c r="P847" s="444" t="str">
        <f>IF($N847="","-",_xlfn.XLOOKUP($N847,'FY25 Gold Book'!$A:$A,'FY25 Gold Book'!$C:$C,"-",0,1))</f>
        <v>-</v>
      </c>
      <c r="Q847" s="146" t="str">
        <f>IF($N847="","-",_xlfn.XLOOKUP($N847,'FY25 Gold Book'!$A:$A,'FY25 Gold Book'!$D:$D,"-",0,1))</f>
        <v>-</v>
      </c>
      <c r="R847" s="52"/>
      <c r="S847" s="465" t="str" cm="1">
        <f t="array" ref="S847">IFERROR(
_xlfn.IFS(
$I847=600010,"36th District Judges (CC 600010)",
$I847=600014,"36th District Staff (CC 600014)",
$I847&lt;&gt;0,_xlfn.XLOOKUP($N847,'FY25 Gold Book'!$A:$A,'FY25 Gold Book'!$F:$F,"-",0,1)),
"-")</f>
        <v>-</v>
      </c>
      <c r="T847" s="465" t="str" cm="1">
        <f t="array" ref="T847">IFERROR(
_xlfn.IFS(
OR($R847="TASS",$R847="Seasonal"),"TASS / Part-Time (FICA Only)",
$A847=13,"BSEED",
$A847=20,"DDoT",
OR($A847=48,$A847=49),"DWSD",
$A847=72,"Library",
$I847=600010,"36th District Judges",
$I847=600014,"36th District Staff",
$N847&lt;&gt;0,_xlfn.XLOOKUP($N847,'FY25 Gold Book'!$A:$A,'FY25 Gold Book'!$H:$H,"-",0,1)),
"-")</f>
        <v>-</v>
      </c>
      <c r="U847" s="678"/>
      <c r="V847" s="679"/>
      <c r="W847" s="677"/>
      <c r="X847" s="134"/>
      <c r="Y847" s="135"/>
      <c r="Z847" s="147">
        <f>_xlfn.XLOOKUP($N847,'FY25 Gold Book'!$A:$A,'FY25 Gold Book'!$E:$E,0,0,1)</f>
        <v>0</v>
      </c>
      <c r="AA847" s="680">
        <f>_xlfn.XLOOKUP($N847,'FY25 Gold Book'!$A:$A,'FY25 Gold Book'!$G:$G,0,0,1)</f>
        <v>0</v>
      </c>
      <c r="AB847" s="148">
        <f t="shared" si="88"/>
        <v>0</v>
      </c>
      <c r="AC847" s="681">
        <v>0</v>
      </c>
      <c r="AD847" s="149">
        <f t="shared" si="89"/>
        <v>0</v>
      </c>
      <c r="AE847" s="147">
        <f>_xlfn.XLOOKUP($T847,'FY25 Fringe Rates'!$X$6:$X$15,'FY25 Fringe Rates'!$Y$6:$Y$15,0,0,1)</f>
        <v>0</v>
      </c>
      <c r="AF847" s="150">
        <f t="shared" ref="AF847:AF910" si="91">ROUND($AD847*$AE847,0)</f>
        <v>0</v>
      </c>
      <c r="AG847" s="136">
        <v>0</v>
      </c>
      <c r="AH847" s="149">
        <f t="shared" si="90"/>
        <v>0</v>
      </c>
      <c r="AI847" s="151">
        <f t="shared" ref="AI847:AI910" si="92">ROUND($AD847+$AH847,0)</f>
        <v>0</v>
      </c>
      <c r="AJ847" s="32"/>
    </row>
    <row r="848" spans="1:36">
      <c r="A848" s="145" t="str">
        <f t="shared" ref="A848:A911" si="93">IFERROR(VALUE(LEFT($I848,2)),"-")</f>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02"/>
      <c r="H848" s="303" t="str">
        <f>IF($G848="","-",_xlfn.XLOOKUP($G848,Appr.Meta!$A:$A,Appr.Meta!$D:$D,"-",0,1))</f>
        <v>-</v>
      </c>
      <c r="I848" s="302"/>
      <c r="J848" s="303" t="str">
        <f>IF($I848="","-",_xlfn.XLOOKUP($I848,'CC.Meta'!$A:$A,'CC.Meta'!$D:$D,"-",0,1))</f>
        <v>-</v>
      </c>
      <c r="K848" s="306" t="str">
        <f t="shared" ref="K848:K911" si="94">_xlfn.CONCAT($D848,"-",$G848,"-",$I848)</f>
        <v>--</v>
      </c>
      <c r="L848" s="302"/>
      <c r="M848" s="133"/>
      <c r="N848" s="234"/>
      <c r="O848" s="146" t="str">
        <f>IF($N848="","-",_xlfn.XLOOKUP($N848,'FY25 Gold Book'!$A:$A,'FY25 Gold Book'!$B:$B,"-",0,1))</f>
        <v>-</v>
      </c>
      <c r="P848" s="444" t="str">
        <f>IF($N848="","-",_xlfn.XLOOKUP($N848,'FY25 Gold Book'!$A:$A,'FY25 Gold Book'!$C:$C,"-",0,1))</f>
        <v>-</v>
      </c>
      <c r="Q848" s="146" t="str">
        <f>IF($N848="","-",_xlfn.XLOOKUP($N848,'FY25 Gold Book'!$A:$A,'FY25 Gold Book'!$D:$D,"-",0,1))</f>
        <v>-</v>
      </c>
      <c r="R848" s="52"/>
      <c r="S848" s="465" t="str" cm="1">
        <f t="array" ref="S848">IFERROR(
_xlfn.IFS(
$I848=600010,"36th District Judges (CC 600010)",
$I848=600014,"36th District Staff (CC 600014)",
$I848&lt;&gt;0,_xlfn.XLOOKUP($N848,'FY25 Gold Book'!$A:$A,'FY25 Gold Book'!$F:$F,"-",0,1)),
"-")</f>
        <v>-</v>
      </c>
      <c r="T848" s="465" t="str" cm="1">
        <f t="array" ref="T848">IFERROR(
_xlfn.IFS(
OR($R848="TASS",$R848="Seasonal"),"TASS / Part-Time (FICA Only)",
$A848=13,"BSEED",
$A848=20,"DDoT",
OR($A848=48,$A848=49),"DWSD",
$A848=72,"Library",
$I848=600010,"36th District Judges",
$I848=600014,"36th District Staff",
$N848&lt;&gt;0,_xlfn.XLOOKUP($N848,'FY25 Gold Book'!$A:$A,'FY25 Gold Book'!$H:$H,"-",0,1)),
"-")</f>
        <v>-</v>
      </c>
      <c r="U848" s="678"/>
      <c r="V848" s="679"/>
      <c r="W848" s="677"/>
      <c r="X848" s="134"/>
      <c r="Y848" s="135"/>
      <c r="Z848" s="147">
        <f>_xlfn.XLOOKUP($N848,'FY25 Gold Book'!$A:$A,'FY25 Gold Book'!$E:$E,0,0,1)</f>
        <v>0</v>
      </c>
      <c r="AA848" s="680">
        <f>_xlfn.XLOOKUP($N848,'FY25 Gold Book'!$A:$A,'FY25 Gold Book'!$G:$G,0,0,1)</f>
        <v>0</v>
      </c>
      <c r="AB848" s="148">
        <f t="shared" ref="AB848:AB911" si="95">ROUND(($Y848*(1+$Z848))*(1+$AA848),0)</f>
        <v>0</v>
      </c>
      <c r="AC848" s="681">
        <v>0</v>
      </c>
      <c r="AD848" s="149">
        <f t="shared" ref="AD848:AD911" si="96">ROUND($AB848+$AC848,0)</f>
        <v>0</v>
      </c>
      <c r="AE848" s="147">
        <f>_xlfn.XLOOKUP($T848,'FY25 Fringe Rates'!$X$6:$X$15,'FY25 Fringe Rates'!$Y$6:$Y$15,0,0,1)</f>
        <v>0</v>
      </c>
      <c r="AF848" s="150">
        <f t="shared" si="91"/>
        <v>0</v>
      </c>
      <c r="AG848" s="136">
        <v>0</v>
      </c>
      <c r="AH848" s="149">
        <f t="shared" ref="AH848:AH911" si="97">ROUND($AF848+$AG848,0)</f>
        <v>0</v>
      </c>
      <c r="AI848" s="151">
        <f t="shared" si="92"/>
        <v>0</v>
      </c>
      <c r="AJ848" s="32"/>
    </row>
    <row r="849" spans="1:36">
      <c r="A849" s="145" t="str">
        <f t="shared" si="93"/>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02"/>
      <c r="H849" s="303" t="str">
        <f>IF($G849="","-",_xlfn.XLOOKUP($G849,Appr.Meta!$A:$A,Appr.Meta!$D:$D,"-",0,1))</f>
        <v>-</v>
      </c>
      <c r="I849" s="302"/>
      <c r="J849" s="303" t="str">
        <f>IF($I849="","-",_xlfn.XLOOKUP($I849,'CC.Meta'!$A:$A,'CC.Meta'!$D:$D,"-",0,1))</f>
        <v>-</v>
      </c>
      <c r="K849" s="306" t="str">
        <f t="shared" si="94"/>
        <v>--</v>
      </c>
      <c r="L849" s="302"/>
      <c r="M849" s="133"/>
      <c r="N849" s="234"/>
      <c r="O849" s="146" t="str">
        <f>IF($N849="","-",_xlfn.XLOOKUP($N849,'FY25 Gold Book'!$A:$A,'FY25 Gold Book'!$B:$B,"-",0,1))</f>
        <v>-</v>
      </c>
      <c r="P849" s="444" t="str">
        <f>IF($N849="","-",_xlfn.XLOOKUP($N849,'FY25 Gold Book'!$A:$A,'FY25 Gold Book'!$C:$C,"-",0,1))</f>
        <v>-</v>
      </c>
      <c r="Q849" s="146" t="str">
        <f>IF($N849="","-",_xlfn.XLOOKUP($N849,'FY25 Gold Book'!$A:$A,'FY25 Gold Book'!$D:$D,"-",0,1))</f>
        <v>-</v>
      </c>
      <c r="R849" s="52"/>
      <c r="S849" s="465" t="str" cm="1">
        <f t="array" ref="S849">IFERROR(
_xlfn.IFS(
$I849=600010,"36th District Judges (CC 600010)",
$I849=600014,"36th District Staff (CC 600014)",
$I849&lt;&gt;0,_xlfn.XLOOKUP($N849,'FY25 Gold Book'!$A:$A,'FY25 Gold Book'!$F:$F,"-",0,1)),
"-")</f>
        <v>-</v>
      </c>
      <c r="T849" s="465" t="str" cm="1">
        <f t="array" ref="T849">IFERROR(
_xlfn.IFS(
OR($R849="TASS",$R849="Seasonal"),"TASS / Part-Time (FICA Only)",
$A849=13,"BSEED",
$A849=20,"DDoT",
OR($A849=48,$A849=49),"DWSD",
$A849=72,"Library",
$I849=600010,"36th District Judges",
$I849=600014,"36th District Staff",
$N849&lt;&gt;0,_xlfn.XLOOKUP($N849,'FY25 Gold Book'!$A:$A,'FY25 Gold Book'!$H:$H,"-",0,1)),
"-")</f>
        <v>-</v>
      </c>
      <c r="U849" s="678"/>
      <c r="V849" s="679"/>
      <c r="W849" s="677"/>
      <c r="X849" s="134"/>
      <c r="Y849" s="135"/>
      <c r="Z849" s="147">
        <f>_xlfn.XLOOKUP($N849,'FY25 Gold Book'!$A:$A,'FY25 Gold Book'!$E:$E,0,0,1)</f>
        <v>0</v>
      </c>
      <c r="AA849" s="680">
        <f>_xlfn.XLOOKUP($N849,'FY25 Gold Book'!$A:$A,'FY25 Gold Book'!$G:$G,0,0,1)</f>
        <v>0</v>
      </c>
      <c r="AB849" s="148">
        <f t="shared" si="95"/>
        <v>0</v>
      </c>
      <c r="AC849" s="681">
        <v>0</v>
      </c>
      <c r="AD849" s="149">
        <f t="shared" si="96"/>
        <v>0</v>
      </c>
      <c r="AE849" s="147">
        <f>_xlfn.XLOOKUP($T849,'FY25 Fringe Rates'!$X$6:$X$15,'FY25 Fringe Rates'!$Y$6:$Y$15,0,0,1)</f>
        <v>0</v>
      </c>
      <c r="AF849" s="150">
        <f t="shared" si="91"/>
        <v>0</v>
      </c>
      <c r="AG849" s="136">
        <v>0</v>
      </c>
      <c r="AH849" s="149">
        <f t="shared" si="97"/>
        <v>0</v>
      </c>
      <c r="AI849" s="151">
        <f t="shared" si="92"/>
        <v>0</v>
      </c>
      <c r="AJ849" s="32"/>
    </row>
    <row r="850" spans="1:36">
      <c r="A850" s="145" t="str">
        <f t="shared" si="93"/>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02"/>
      <c r="H850" s="303" t="str">
        <f>IF($G850="","-",_xlfn.XLOOKUP($G850,Appr.Meta!$A:$A,Appr.Meta!$D:$D,"-",0,1))</f>
        <v>-</v>
      </c>
      <c r="I850" s="302"/>
      <c r="J850" s="303" t="str">
        <f>IF($I850="","-",_xlfn.XLOOKUP($I850,'CC.Meta'!$A:$A,'CC.Meta'!$D:$D,"-",0,1))</f>
        <v>-</v>
      </c>
      <c r="K850" s="306" t="str">
        <f t="shared" si="94"/>
        <v>--</v>
      </c>
      <c r="L850" s="302"/>
      <c r="M850" s="133"/>
      <c r="N850" s="234"/>
      <c r="O850" s="146" t="str">
        <f>IF($N850="","-",_xlfn.XLOOKUP($N850,'FY25 Gold Book'!$A:$A,'FY25 Gold Book'!$B:$B,"-",0,1))</f>
        <v>-</v>
      </c>
      <c r="P850" s="444" t="str">
        <f>IF($N850="","-",_xlfn.XLOOKUP($N850,'FY25 Gold Book'!$A:$A,'FY25 Gold Book'!$C:$C,"-",0,1))</f>
        <v>-</v>
      </c>
      <c r="Q850" s="146" t="str">
        <f>IF($N850="","-",_xlfn.XLOOKUP($N850,'FY25 Gold Book'!$A:$A,'FY25 Gold Book'!$D:$D,"-",0,1))</f>
        <v>-</v>
      </c>
      <c r="R850" s="52"/>
      <c r="S850" s="465" t="str" cm="1">
        <f t="array" ref="S850">IFERROR(
_xlfn.IFS(
$I850=600010,"36th District Judges (CC 600010)",
$I850=600014,"36th District Staff (CC 600014)",
$I850&lt;&gt;0,_xlfn.XLOOKUP($N850,'FY25 Gold Book'!$A:$A,'FY25 Gold Book'!$F:$F,"-",0,1)),
"-")</f>
        <v>-</v>
      </c>
      <c r="T850" s="465" t="str" cm="1">
        <f t="array" ref="T850">IFERROR(
_xlfn.IFS(
OR($R850="TASS",$R850="Seasonal"),"TASS / Part-Time (FICA Only)",
$A850=13,"BSEED",
$A850=20,"DDoT",
OR($A850=48,$A850=49),"DWSD",
$A850=72,"Library",
$I850=600010,"36th District Judges",
$I850=600014,"36th District Staff",
$N850&lt;&gt;0,_xlfn.XLOOKUP($N850,'FY25 Gold Book'!$A:$A,'FY25 Gold Book'!$H:$H,"-",0,1)),
"-")</f>
        <v>-</v>
      </c>
      <c r="U850" s="678"/>
      <c r="V850" s="679"/>
      <c r="W850" s="677"/>
      <c r="X850" s="134"/>
      <c r="Y850" s="135"/>
      <c r="Z850" s="147">
        <f>_xlfn.XLOOKUP($N850,'FY25 Gold Book'!$A:$A,'FY25 Gold Book'!$E:$E,0,0,1)</f>
        <v>0</v>
      </c>
      <c r="AA850" s="680">
        <f>_xlfn.XLOOKUP($N850,'FY25 Gold Book'!$A:$A,'FY25 Gold Book'!$G:$G,0,0,1)</f>
        <v>0</v>
      </c>
      <c r="AB850" s="148">
        <f t="shared" si="95"/>
        <v>0</v>
      </c>
      <c r="AC850" s="681">
        <v>0</v>
      </c>
      <c r="AD850" s="149">
        <f t="shared" si="96"/>
        <v>0</v>
      </c>
      <c r="AE850" s="147">
        <f>_xlfn.XLOOKUP($T850,'FY25 Fringe Rates'!$X$6:$X$15,'FY25 Fringe Rates'!$Y$6:$Y$15,0,0,1)</f>
        <v>0</v>
      </c>
      <c r="AF850" s="150">
        <f t="shared" si="91"/>
        <v>0</v>
      </c>
      <c r="AG850" s="136">
        <v>0</v>
      </c>
      <c r="AH850" s="149">
        <f t="shared" si="97"/>
        <v>0</v>
      </c>
      <c r="AI850" s="151">
        <f t="shared" si="92"/>
        <v>0</v>
      </c>
      <c r="AJ850" s="32"/>
    </row>
    <row r="851" spans="1:36">
      <c r="A851" s="145" t="str">
        <f t="shared" si="93"/>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02"/>
      <c r="H851" s="303" t="str">
        <f>IF($G851="","-",_xlfn.XLOOKUP($G851,Appr.Meta!$A:$A,Appr.Meta!$D:$D,"-",0,1))</f>
        <v>-</v>
      </c>
      <c r="I851" s="302"/>
      <c r="J851" s="303" t="str">
        <f>IF($I851="","-",_xlfn.XLOOKUP($I851,'CC.Meta'!$A:$A,'CC.Meta'!$D:$D,"-",0,1))</f>
        <v>-</v>
      </c>
      <c r="K851" s="306" t="str">
        <f t="shared" si="94"/>
        <v>--</v>
      </c>
      <c r="L851" s="302"/>
      <c r="M851" s="133"/>
      <c r="N851" s="234"/>
      <c r="O851" s="146" t="str">
        <f>IF($N851="","-",_xlfn.XLOOKUP($N851,'FY25 Gold Book'!$A:$A,'FY25 Gold Book'!$B:$B,"-",0,1))</f>
        <v>-</v>
      </c>
      <c r="P851" s="444" t="str">
        <f>IF($N851="","-",_xlfn.XLOOKUP($N851,'FY25 Gold Book'!$A:$A,'FY25 Gold Book'!$C:$C,"-",0,1))</f>
        <v>-</v>
      </c>
      <c r="Q851" s="146" t="str">
        <f>IF($N851="","-",_xlfn.XLOOKUP($N851,'FY25 Gold Book'!$A:$A,'FY25 Gold Book'!$D:$D,"-",0,1))</f>
        <v>-</v>
      </c>
      <c r="R851" s="52"/>
      <c r="S851" s="465" t="str" cm="1">
        <f t="array" ref="S851">IFERROR(
_xlfn.IFS(
$I851=600010,"36th District Judges (CC 600010)",
$I851=600014,"36th District Staff (CC 600014)",
$I851&lt;&gt;0,_xlfn.XLOOKUP($N851,'FY25 Gold Book'!$A:$A,'FY25 Gold Book'!$F:$F,"-",0,1)),
"-")</f>
        <v>-</v>
      </c>
      <c r="T851" s="465" t="str" cm="1">
        <f t="array" ref="T851">IFERROR(
_xlfn.IFS(
OR($R851="TASS",$R851="Seasonal"),"TASS / Part-Time (FICA Only)",
$A851=13,"BSEED",
$A851=20,"DDoT",
OR($A851=48,$A851=49),"DWSD",
$A851=72,"Library",
$I851=600010,"36th District Judges",
$I851=600014,"36th District Staff",
$N851&lt;&gt;0,_xlfn.XLOOKUP($N851,'FY25 Gold Book'!$A:$A,'FY25 Gold Book'!$H:$H,"-",0,1)),
"-")</f>
        <v>-</v>
      </c>
      <c r="U851" s="678"/>
      <c r="V851" s="679"/>
      <c r="W851" s="677"/>
      <c r="X851" s="134"/>
      <c r="Y851" s="135"/>
      <c r="Z851" s="147">
        <f>_xlfn.XLOOKUP($N851,'FY25 Gold Book'!$A:$A,'FY25 Gold Book'!$E:$E,0,0,1)</f>
        <v>0</v>
      </c>
      <c r="AA851" s="680">
        <f>_xlfn.XLOOKUP($N851,'FY25 Gold Book'!$A:$A,'FY25 Gold Book'!$G:$G,0,0,1)</f>
        <v>0</v>
      </c>
      <c r="AB851" s="148">
        <f t="shared" si="95"/>
        <v>0</v>
      </c>
      <c r="AC851" s="681">
        <v>0</v>
      </c>
      <c r="AD851" s="149">
        <f t="shared" si="96"/>
        <v>0</v>
      </c>
      <c r="AE851" s="147">
        <f>_xlfn.XLOOKUP($T851,'FY25 Fringe Rates'!$X$6:$X$15,'FY25 Fringe Rates'!$Y$6:$Y$15,0,0,1)</f>
        <v>0</v>
      </c>
      <c r="AF851" s="150">
        <f t="shared" si="91"/>
        <v>0</v>
      </c>
      <c r="AG851" s="136">
        <v>0</v>
      </c>
      <c r="AH851" s="149">
        <f t="shared" si="97"/>
        <v>0</v>
      </c>
      <c r="AI851" s="151">
        <f t="shared" si="92"/>
        <v>0</v>
      </c>
      <c r="AJ851" s="32"/>
    </row>
    <row r="852" spans="1:36">
      <c r="A852" s="145" t="str">
        <f t="shared" si="93"/>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02"/>
      <c r="H852" s="303" t="str">
        <f>IF($G852="","-",_xlfn.XLOOKUP($G852,Appr.Meta!$A:$A,Appr.Meta!$D:$D,"-",0,1))</f>
        <v>-</v>
      </c>
      <c r="I852" s="302"/>
      <c r="J852" s="303" t="str">
        <f>IF($I852="","-",_xlfn.XLOOKUP($I852,'CC.Meta'!$A:$A,'CC.Meta'!$D:$D,"-",0,1))</f>
        <v>-</v>
      </c>
      <c r="K852" s="306" t="str">
        <f t="shared" si="94"/>
        <v>--</v>
      </c>
      <c r="L852" s="302"/>
      <c r="M852" s="133"/>
      <c r="N852" s="234"/>
      <c r="O852" s="146" t="str">
        <f>IF($N852="","-",_xlfn.XLOOKUP($N852,'FY25 Gold Book'!$A:$A,'FY25 Gold Book'!$B:$B,"-",0,1))</f>
        <v>-</v>
      </c>
      <c r="P852" s="444" t="str">
        <f>IF($N852="","-",_xlfn.XLOOKUP($N852,'FY25 Gold Book'!$A:$A,'FY25 Gold Book'!$C:$C,"-",0,1))</f>
        <v>-</v>
      </c>
      <c r="Q852" s="146" t="str">
        <f>IF($N852="","-",_xlfn.XLOOKUP($N852,'FY25 Gold Book'!$A:$A,'FY25 Gold Book'!$D:$D,"-",0,1))</f>
        <v>-</v>
      </c>
      <c r="R852" s="52"/>
      <c r="S852" s="465" t="str" cm="1">
        <f t="array" ref="S852">IFERROR(
_xlfn.IFS(
$I852=600010,"36th District Judges (CC 600010)",
$I852=600014,"36th District Staff (CC 600014)",
$I852&lt;&gt;0,_xlfn.XLOOKUP($N852,'FY25 Gold Book'!$A:$A,'FY25 Gold Book'!$F:$F,"-",0,1)),
"-")</f>
        <v>-</v>
      </c>
      <c r="T852" s="465" t="str" cm="1">
        <f t="array" ref="T852">IFERROR(
_xlfn.IFS(
OR($R852="TASS",$R852="Seasonal"),"TASS / Part-Time (FICA Only)",
$A852=13,"BSEED",
$A852=20,"DDoT",
OR($A852=48,$A852=49),"DWSD",
$A852=72,"Library",
$I852=600010,"36th District Judges",
$I852=600014,"36th District Staff",
$N852&lt;&gt;0,_xlfn.XLOOKUP($N852,'FY25 Gold Book'!$A:$A,'FY25 Gold Book'!$H:$H,"-",0,1)),
"-")</f>
        <v>-</v>
      </c>
      <c r="U852" s="678"/>
      <c r="V852" s="679"/>
      <c r="W852" s="677"/>
      <c r="X852" s="134"/>
      <c r="Y852" s="135"/>
      <c r="Z852" s="147">
        <f>_xlfn.XLOOKUP($N852,'FY25 Gold Book'!$A:$A,'FY25 Gold Book'!$E:$E,0,0,1)</f>
        <v>0</v>
      </c>
      <c r="AA852" s="680">
        <f>_xlfn.XLOOKUP($N852,'FY25 Gold Book'!$A:$A,'FY25 Gold Book'!$G:$G,0,0,1)</f>
        <v>0</v>
      </c>
      <c r="AB852" s="148">
        <f t="shared" si="95"/>
        <v>0</v>
      </c>
      <c r="AC852" s="681">
        <v>0</v>
      </c>
      <c r="AD852" s="149">
        <f t="shared" si="96"/>
        <v>0</v>
      </c>
      <c r="AE852" s="147">
        <f>_xlfn.XLOOKUP($T852,'FY25 Fringe Rates'!$X$6:$X$15,'FY25 Fringe Rates'!$Y$6:$Y$15,0,0,1)</f>
        <v>0</v>
      </c>
      <c r="AF852" s="150">
        <f t="shared" si="91"/>
        <v>0</v>
      </c>
      <c r="AG852" s="136">
        <v>0</v>
      </c>
      <c r="AH852" s="149">
        <f t="shared" si="97"/>
        <v>0</v>
      </c>
      <c r="AI852" s="151">
        <f t="shared" si="92"/>
        <v>0</v>
      </c>
      <c r="AJ852" s="32"/>
    </row>
    <row r="853" spans="1:36">
      <c r="A853" s="145" t="str">
        <f t="shared" si="93"/>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02"/>
      <c r="H853" s="303" t="str">
        <f>IF($G853="","-",_xlfn.XLOOKUP($G853,Appr.Meta!$A:$A,Appr.Meta!$D:$D,"-",0,1))</f>
        <v>-</v>
      </c>
      <c r="I853" s="302"/>
      <c r="J853" s="303" t="str">
        <f>IF($I853="","-",_xlfn.XLOOKUP($I853,'CC.Meta'!$A:$A,'CC.Meta'!$D:$D,"-",0,1))</f>
        <v>-</v>
      </c>
      <c r="K853" s="306" t="str">
        <f t="shared" si="94"/>
        <v>--</v>
      </c>
      <c r="L853" s="302"/>
      <c r="M853" s="133"/>
      <c r="N853" s="234"/>
      <c r="O853" s="146" t="str">
        <f>IF($N853="","-",_xlfn.XLOOKUP($N853,'FY25 Gold Book'!$A:$A,'FY25 Gold Book'!$B:$B,"-",0,1))</f>
        <v>-</v>
      </c>
      <c r="P853" s="444" t="str">
        <f>IF($N853="","-",_xlfn.XLOOKUP($N853,'FY25 Gold Book'!$A:$A,'FY25 Gold Book'!$C:$C,"-",0,1))</f>
        <v>-</v>
      </c>
      <c r="Q853" s="146" t="str">
        <f>IF($N853="","-",_xlfn.XLOOKUP($N853,'FY25 Gold Book'!$A:$A,'FY25 Gold Book'!$D:$D,"-",0,1))</f>
        <v>-</v>
      </c>
      <c r="R853" s="52"/>
      <c r="S853" s="465" t="str" cm="1">
        <f t="array" ref="S853">IFERROR(
_xlfn.IFS(
$I853=600010,"36th District Judges (CC 600010)",
$I853=600014,"36th District Staff (CC 600014)",
$I853&lt;&gt;0,_xlfn.XLOOKUP($N853,'FY25 Gold Book'!$A:$A,'FY25 Gold Book'!$F:$F,"-",0,1)),
"-")</f>
        <v>-</v>
      </c>
      <c r="T853" s="465" t="str" cm="1">
        <f t="array" ref="T853">IFERROR(
_xlfn.IFS(
OR($R853="TASS",$R853="Seasonal"),"TASS / Part-Time (FICA Only)",
$A853=13,"BSEED",
$A853=20,"DDoT",
OR($A853=48,$A853=49),"DWSD",
$A853=72,"Library",
$I853=600010,"36th District Judges",
$I853=600014,"36th District Staff",
$N853&lt;&gt;0,_xlfn.XLOOKUP($N853,'FY25 Gold Book'!$A:$A,'FY25 Gold Book'!$H:$H,"-",0,1)),
"-")</f>
        <v>-</v>
      </c>
      <c r="U853" s="678"/>
      <c r="V853" s="679"/>
      <c r="W853" s="677"/>
      <c r="X853" s="134"/>
      <c r="Y853" s="135"/>
      <c r="Z853" s="147">
        <f>_xlfn.XLOOKUP($N853,'FY25 Gold Book'!$A:$A,'FY25 Gold Book'!$E:$E,0,0,1)</f>
        <v>0</v>
      </c>
      <c r="AA853" s="680">
        <f>_xlfn.XLOOKUP($N853,'FY25 Gold Book'!$A:$A,'FY25 Gold Book'!$G:$G,0,0,1)</f>
        <v>0</v>
      </c>
      <c r="AB853" s="148">
        <f t="shared" si="95"/>
        <v>0</v>
      </c>
      <c r="AC853" s="681">
        <v>0</v>
      </c>
      <c r="AD853" s="149">
        <f t="shared" si="96"/>
        <v>0</v>
      </c>
      <c r="AE853" s="147">
        <f>_xlfn.XLOOKUP($T853,'FY25 Fringe Rates'!$X$6:$X$15,'FY25 Fringe Rates'!$Y$6:$Y$15,0,0,1)</f>
        <v>0</v>
      </c>
      <c r="AF853" s="150">
        <f t="shared" si="91"/>
        <v>0</v>
      </c>
      <c r="AG853" s="136">
        <v>0</v>
      </c>
      <c r="AH853" s="149">
        <f t="shared" si="97"/>
        <v>0</v>
      </c>
      <c r="AI853" s="151">
        <f t="shared" si="92"/>
        <v>0</v>
      </c>
      <c r="AJ853" s="32"/>
    </row>
    <row r="854" spans="1:36">
      <c r="A854" s="145" t="str">
        <f t="shared" si="93"/>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02"/>
      <c r="H854" s="303" t="str">
        <f>IF($G854="","-",_xlfn.XLOOKUP($G854,Appr.Meta!$A:$A,Appr.Meta!$D:$D,"-",0,1))</f>
        <v>-</v>
      </c>
      <c r="I854" s="302"/>
      <c r="J854" s="303" t="str">
        <f>IF($I854="","-",_xlfn.XLOOKUP($I854,'CC.Meta'!$A:$A,'CC.Meta'!$D:$D,"-",0,1))</f>
        <v>-</v>
      </c>
      <c r="K854" s="306" t="str">
        <f t="shared" si="94"/>
        <v>--</v>
      </c>
      <c r="L854" s="302"/>
      <c r="M854" s="133"/>
      <c r="N854" s="234"/>
      <c r="O854" s="146" t="str">
        <f>IF($N854="","-",_xlfn.XLOOKUP($N854,'FY25 Gold Book'!$A:$A,'FY25 Gold Book'!$B:$B,"-",0,1))</f>
        <v>-</v>
      </c>
      <c r="P854" s="444" t="str">
        <f>IF($N854="","-",_xlfn.XLOOKUP($N854,'FY25 Gold Book'!$A:$A,'FY25 Gold Book'!$C:$C,"-",0,1))</f>
        <v>-</v>
      </c>
      <c r="Q854" s="146" t="str">
        <f>IF($N854="","-",_xlfn.XLOOKUP($N854,'FY25 Gold Book'!$A:$A,'FY25 Gold Book'!$D:$D,"-",0,1))</f>
        <v>-</v>
      </c>
      <c r="R854" s="52"/>
      <c r="S854" s="465" t="str" cm="1">
        <f t="array" ref="S854">IFERROR(
_xlfn.IFS(
$I854=600010,"36th District Judges (CC 600010)",
$I854=600014,"36th District Staff (CC 600014)",
$I854&lt;&gt;0,_xlfn.XLOOKUP($N854,'FY25 Gold Book'!$A:$A,'FY25 Gold Book'!$F:$F,"-",0,1)),
"-")</f>
        <v>-</v>
      </c>
      <c r="T854" s="465" t="str" cm="1">
        <f t="array" ref="T854">IFERROR(
_xlfn.IFS(
OR($R854="TASS",$R854="Seasonal"),"TASS / Part-Time (FICA Only)",
$A854=13,"BSEED",
$A854=20,"DDoT",
OR($A854=48,$A854=49),"DWSD",
$A854=72,"Library",
$I854=600010,"36th District Judges",
$I854=600014,"36th District Staff",
$N854&lt;&gt;0,_xlfn.XLOOKUP($N854,'FY25 Gold Book'!$A:$A,'FY25 Gold Book'!$H:$H,"-",0,1)),
"-")</f>
        <v>-</v>
      </c>
      <c r="U854" s="678"/>
      <c r="V854" s="679"/>
      <c r="W854" s="677"/>
      <c r="X854" s="134"/>
      <c r="Y854" s="135"/>
      <c r="Z854" s="147">
        <f>_xlfn.XLOOKUP($N854,'FY25 Gold Book'!$A:$A,'FY25 Gold Book'!$E:$E,0,0,1)</f>
        <v>0</v>
      </c>
      <c r="AA854" s="680">
        <f>_xlfn.XLOOKUP($N854,'FY25 Gold Book'!$A:$A,'FY25 Gold Book'!$G:$G,0,0,1)</f>
        <v>0</v>
      </c>
      <c r="AB854" s="148">
        <f t="shared" si="95"/>
        <v>0</v>
      </c>
      <c r="AC854" s="681">
        <v>0</v>
      </c>
      <c r="AD854" s="149">
        <f t="shared" si="96"/>
        <v>0</v>
      </c>
      <c r="AE854" s="147">
        <f>_xlfn.XLOOKUP($T854,'FY25 Fringe Rates'!$X$6:$X$15,'FY25 Fringe Rates'!$Y$6:$Y$15,0,0,1)</f>
        <v>0</v>
      </c>
      <c r="AF854" s="150">
        <f t="shared" si="91"/>
        <v>0</v>
      </c>
      <c r="AG854" s="136">
        <v>0</v>
      </c>
      <c r="AH854" s="149">
        <f t="shared" si="97"/>
        <v>0</v>
      </c>
      <c r="AI854" s="151">
        <f t="shared" si="92"/>
        <v>0</v>
      </c>
      <c r="AJ854" s="32"/>
    </row>
    <row r="855" spans="1:36">
      <c r="A855" s="145" t="str">
        <f t="shared" si="93"/>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02"/>
      <c r="H855" s="303" t="str">
        <f>IF($G855="","-",_xlfn.XLOOKUP($G855,Appr.Meta!$A:$A,Appr.Meta!$D:$D,"-",0,1))</f>
        <v>-</v>
      </c>
      <c r="I855" s="302"/>
      <c r="J855" s="303" t="str">
        <f>IF($I855="","-",_xlfn.XLOOKUP($I855,'CC.Meta'!$A:$A,'CC.Meta'!$D:$D,"-",0,1))</f>
        <v>-</v>
      </c>
      <c r="K855" s="306" t="str">
        <f t="shared" si="94"/>
        <v>--</v>
      </c>
      <c r="L855" s="302"/>
      <c r="M855" s="133"/>
      <c r="N855" s="234"/>
      <c r="O855" s="146" t="str">
        <f>IF($N855="","-",_xlfn.XLOOKUP($N855,'FY25 Gold Book'!$A:$A,'FY25 Gold Book'!$B:$B,"-",0,1))</f>
        <v>-</v>
      </c>
      <c r="P855" s="444" t="str">
        <f>IF($N855="","-",_xlfn.XLOOKUP($N855,'FY25 Gold Book'!$A:$A,'FY25 Gold Book'!$C:$C,"-",0,1))</f>
        <v>-</v>
      </c>
      <c r="Q855" s="146" t="str">
        <f>IF($N855="","-",_xlfn.XLOOKUP($N855,'FY25 Gold Book'!$A:$A,'FY25 Gold Book'!$D:$D,"-",0,1))</f>
        <v>-</v>
      </c>
      <c r="R855" s="52"/>
      <c r="S855" s="465" t="str" cm="1">
        <f t="array" ref="S855">IFERROR(
_xlfn.IFS(
$I855=600010,"36th District Judges (CC 600010)",
$I855=600014,"36th District Staff (CC 600014)",
$I855&lt;&gt;0,_xlfn.XLOOKUP($N855,'FY25 Gold Book'!$A:$A,'FY25 Gold Book'!$F:$F,"-",0,1)),
"-")</f>
        <v>-</v>
      </c>
      <c r="T855" s="465" t="str" cm="1">
        <f t="array" ref="T855">IFERROR(
_xlfn.IFS(
OR($R855="TASS",$R855="Seasonal"),"TASS / Part-Time (FICA Only)",
$A855=13,"BSEED",
$A855=20,"DDoT",
OR($A855=48,$A855=49),"DWSD",
$A855=72,"Library",
$I855=600010,"36th District Judges",
$I855=600014,"36th District Staff",
$N855&lt;&gt;0,_xlfn.XLOOKUP($N855,'FY25 Gold Book'!$A:$A,'FY25 Gold Book'!$H:$H,"-",0,1)),
"-")</f>
        <v>-</v>
      </c>
      <c r="U855" s="678"/>
      <c r="V855" s="679"/>
      <c r="W855" s="677"/>
      <c r="X855" s="134"/>
      <c r="Y855" s="135"/>
      <c r="Z855" s="147">
        <f>_xlfn.XLOOKUP($N855,'FY25 Gold Book'!$A:$A,'FY25 Gold Book'!$E:$E,0,0,1)</f>
        <v>0</v>
      </c>
      <c r="AA855" s="680">
        <f>_xlfn.XLOOKUP($N855,'FY25 Gold Book'!$A:$A,'FY25 Gold Book'!$G:$G,0,0,1)</f>
        <v>0</v>
      </c>
      <c r="AB855" s="148">
        <f t="shared" si="95"/>
        <v>0</v>
      </c>
      <c r="AC855" s="681">
        <v>0</v>
      </c>
      <c r="AD855" s="149">
        <f t="shared" si="96"/>
        <v>0</v>
      </c>
      <c r="AE855" s="147">
        <f>_xlfn.XLOOKUP($T855,'FY25 Fringe Rates'!$X$6:$X$15,'FY25 Fringe Rates'!$Y$6:$Y$15,0,0,1)</f>
        <v>0</v>
      </c>
      <c r="AF855" s="150">
        <f t="shared" si="91"/>
        <v>0</v>
      </c>
      <c r="AG855" s="136">
        <v>0</v>
      </c>
      <c r="AH855" s="149">
        <f t="shared" si="97"/>
        <v>0</v>
      </c>
      <c r="AI855" s="151">
        <f t="shared" si="92"/>
        <v>0</v>
      </c>
      <c r="AJ855" s="32"/>
    </row>
    <row r="856" spans="1:36">
      <c r="A856" s="145" t="str">
        <f t="shared" si="93"/>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02"/>
      <c r="H856" s="303" t="str">
        <f>IF($G856="","-",_xlfn.XLOOKUP($G856,Appr.Meta!$A:$A,Appr.Meta!$D:$D,"-",0,1))</f>
        <v>-</v>
      </c>
      <c r="I856" s="302"/>
      <c r="J856" s="303" t="str">
        <f>IF($I856="","-",_xlfn.XLOOKUP($I856,'CC.Meta'!$A:$A,'CC.Meta'!$D:$D,"-",0,1))</f>
        <v>-</v>
      </c>
      <c r="K856" s="306" t="str">
        <f t="shared" si="94"/>
        <v>--</v>
      </c>
      <c r="L856" s="302"/>
      <c r="M856" s="133"/>
      <c r="N856" s="234"/>
      <c r="O856" s="146" t="str">
        <f>IF($N856="","-",_xlfn.XLOOKUP($N856,'FY25 Gold Book'!$A:$A,'FY25 Gold Book'!$B:$B,"-",0,1))</f>
        <v>-</v>
      </c>
      <c r="P856" s="444" t="str">
        <f>IF($N856="","-",_xlfn.XLOOKUP($N856,'FY25 Gold Book'!$A:$A,'FY25 Gold Book'!$C:$C,"-",0,1))</f>
        <v>-</v>
      </c>
      <c r="Q856" s="146" t="str">
        <f>IF($N856="","-",_xlfn.XLOOKUP($N856,'FY25 Gold Book'!$A:$A,'FY25 Gold Book'!$D:$D,"-",0,1))</f>
        <v>-</v>
      </c>
      <c r="R856" s="52"/>
      <c r="S856" s="465" t="str" cm="1">
        <f t="array" ref="S856">IFERROR(
_xlfn.IFS(
$I856=600010,"36th District Judges (CC 600010)",
$I856=600014,"36th District Staff (CC 600014)",
$I856&lt;&gt;0,_xlfn.XLOOKUP($N856,'FY25 Gold Book'!$A:$A,'FY25 Gold Book'!$F:$F,"-",0,1)),
"-")</f>
        <v>-</v>
      </c>
      <c r="T856" s="465" t="str" cm="1">
        <f t="array" ref="T856">IFERROR(
_xlfn.IFS(
OR($R856="TASS",$R856="Seasonal"),"TASS / Part-Time (FICA Only)",
$A856=13,"BSEED",
$A856=20,"DDoT",
OR($A856=48,$A856=49),"DWSD",
$A856=72,"Library",
$I856=600010,"36th District Judges",
$I856=600014,"36th District Staff",
$N856&lt;&gt;0,_xlfn.XLOOKUP($N856,'FY25 Gold Book'!$A:$A,'FY25 Gold Book'!$H:$H,"-",0,1)),
"-")</f>
        <v>-</v>
      </c>
      <c r="U856" s="678"/>
      <c r="V856" s="679"/>
      <c r="W856" s="677"/>
      <c r="X856" s="134"/>
      <c r="Y856" s="135"/>
      <c r="Z856" s="147">
        <f>_xlfn.XLOOKUP($N856,'FY25 Gold Book'!$A:$A,'FY25 Gold Book'!$E:$E,0,0,1)</f>
        <v>0</v>
      </c>
      <c r="AA856" s="680">
        <f>_xlfn.XLOOKUP($N856,'FY25 Gold Book'!$A:$A,'FY25 Gold Book'!$G:$G,0,0,1)</f>
        <v>0</v>
      </c>
      <c r="AB856" s="148">
        <f t="shared" si="95"/>
        <v>0</v>
      </c>
      <c r="AC856" s="681">
        <v>0</v>
      </c>
      <c r="AD856" s="149">
        <f t="shared" si="96"/>
        <v>0</v>
      </c>
      <c r="AE856" s="147">
        <f>_xlfn.XLOOKUP($T856,'FY25 Fringe Rates'!$X$6:$X$15,'FY25 Fringe Rates'!$Y$6:$Y$15,0,0,1)</f>
        <v>0</v>
      </c>
      <c r="AF856" s="150">
        <f t="shared" si="91"/>
        <v>0</v>
      </c>
      <c r="AG856" s="136">
        <v>0</v>
      </c>
      <c r="AH856" s="149">
        <f t="shared" si="97"/>
        <v>0</v>
      </c>
      <c r="AI856" s="151">
        <f t="shared" si="92"/>
        <v>0</v>
      </c>
      <c r="AJ856" s="32"/>
    </row>
    <row r="857" spans="1:36">
      <c r="A857" s="145" t="str">
        <f t="shared" si="93"/>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02"/>
      <c r="H857" s="303" t="str">
        <f>IF($G857="","-",_xlfn.XLOOKUP($G857,Appr.Meta!$A:$A,Appr.Meta!$D:$D,"-",0,1))</f>
        <v>-</v>
      </c>
      <c r="I857" s="302"/>
      <c r="J857" s="303" t="str">
        <f>IF($I857="","-",_xlfn.XLOOKUP($I857,'CC.Meta'!$A:$A,'CC.Meta'!$D:$D,"-",0,1))</f>
        <v>-</v>
      </c>
      <c r="K857" s="306" t="str">
        <f t="shared" si="94"/>
        <v>--</v>
      </c>
      <c r="L857" s="302"/>
      <c r="M857" s="133"/>
      <c r="N857" s="234"/>
      <c r="O857" s="146" t="str">
        <f>IF($N857="","-",_xlfn.XLOOKUP($N857,'FY25 Gold Book'!$A:$A,'FY25 Gold Book'!$B:$B,"-",0,1))</f>
        <v>-</v>
      </c>
      <c r="P857" s="444" t="str">
        <f>IF($N857="","-",_xlfn.XLOOKUP($N857,'FY25 Gold Book'!$A:$A,'FY25 Gold Book'!$C:$C,"-",0,1))</f>
        <v>-</v>
      </c>
      <c r="Q857" s="146" t="str">
        <f>IF($N857="","-",_xlfn.XLOOKUP($N857,'FY25 Gold Book'!$A:$A,'FY25 Gold Book'!$D:$D,"-",0,1))</f>
        <v>-</v>
      </c>
      <c r="R857" s="52"/>
      <c r="S857" s="465" t="str" cm="1">
        <f t="array" ref="S857">IFERROR(
_xlfn.IFS(
$I857=600010,"36th District Judges (CC 600010)",
$I857=600014,"36th District Staff (CC 600014)",
$I857&lt;&gt;0,_xlfn.XLOOKUP($N857,'FY25 Gold Book'!$A:$A,'FY25 Gold Book'!$F:$F,"-",0,1)),
"-")</f>
        <v>-</v>
      </c>
      <c r="T857" s="465" t="str" cm="1">
        <f t="array" ref="T857">IFERROR(
_xlfn.IFS(
OR($R857="TASS",$R857="Seasonal"),"TASS / Part-Time (FICA Only)",
$A857=13,"BSEED",
$A857=20,"DDoT",
OR($A857=48,$A857=49),"DWSD",
$A857=72,"Library",
$I857=600010,"36th District Judges",
$I857=600014,"36th District Staff",
$N857&lt;&gt;0,_xlfn.XLOOKUP($N857,'FY25 Gold Book'!$A:$A,'FY25 Gold Book'!$H:$H,"-",0,1)),
"-")</f>
        <v>-</v>
      </c>
      <c r="U857" s="678"/>
      <c r="V857" s="679"/>
      <c r="W857" s="677"/>
      <c r="X857" s="134"/>
      <c r="Y857" s="135"/>
      <c r="Z857" s="147">
        <f>_xlfn.XLOOKUP($N857,'FY25 Gold Book'!$A:$A,'FY25 Gold Book'!$E:$E,0,0,1)</f>
        <v>0</v>
      </c>
      <c r="AA857" s="680">
        <f>_xlfn.XLOOKUP($N857,'FY25 Gold Book'!$A:$A,'FY25 Gold Book'!$G:$G,0,0,1)</f>
        <v>0</v>
      </c>
      <c r="AB857" s="148">
        <f t="shared" si="95"/>
        <v>0</v>
      </c>
      <c r="AC857" s="681">
        <v>0</v>
      </c>
      <c r="AD857" s="149">
        <f t="shared" si="96"/>
        <v>0</v>
      </c>
      <c r="AE857" s="147">
        <f>_xlfn.XLOOKUP($T857,'FY25 Fringe Rates'!$X$6:$X$15,'FY25 Fringe Rates'!$Y$6:$Y$15,0,0,1)</f>
        <v>0</v>
      </c>
      <c r="AF857" s="150">
        <f t="shared" si="91"/>
        <v>0</v>
      </c>
      <c r="AG857" s="136">
        <v>0</v>
      </c>
      <c r="AH857" s="149">
        <f t="shared" si="97"/>
        <v>0</v>
      </c>
      <c r="AI857" s="151">
        <f t="shared" si="92"/>
        <v>0</v>
      </c>
      <c r="AJ857" s="32"/>
    </row>
    <row r="858" spans="1:36">
      <c r="A858" s="145" t="str">
        <f t="shared" si="93"/>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02"/>
      <c r="H858" s="303" t="str">
        <f>IF($G858="","-",_xlfn.XLOOKUP($G858,Appr.Meta!$A:$A,Appr.Meta!$D:$D,"-",0,1))</f>
        <v>-</v>
      </c>
      <c r="I858" s="302"/>
      <c r="J858" s="303" t="str">
        <f>IF($I858="","-",_xlfn.XLOOKUP($I858,'CC.Meta'!$A:$A,'CC.Meta'!$D:$D,"-",0,1))</f>
        <v>-</v>
      </c>
      <c r="K858" s="306" t="str">
        <f t="shared" si="94"/>
        <v>--</v>
      </c>
      <c r="L858" s="302"/>
      <c r="M858" s="133"/>
      <c r="N858" s="234"/>
      <c r="O858" s="146" t="str">
        <f>IF($N858="","-",_xlfn.XLOOKUP($N858,'FY25 Gold Book'!$A:$A,'FY25 Gold Book'!$B:$B,"-",0,1))</f>
        <v>-</v>
      </c>
      <c r="P858" s="444" t="str">
        <f>IF($N858="","-",_xlfn.XLOOKUP($N858,'FY25 Gold Book'!$A:$A,'FY25 Gold Book'!$C:$C,"-",0,1))</f>
        <v>-</v>
      </c>
      <c r="Q858" s="146" t="str">
        <f>IF($N858="","-",_xlfn.XLOOKUP($N858,'FY25 Gold Book'!$A:$A,'FY25 Gold Book'!$D:$D,"-",0,1))</f>
        <v>-</v>
      </c>
      <c r="R858" s="52"/>
      <c r="S858" s="465" t="str" cm="1">
        <f t="array" ref="S858">IFERROR(
_xlfn.IFS(
$I858=600010,"36th District Judges (CC 600010)",
$I858=600014,"36th District Staff (CC 600014)",
$I858&lt;&gt;0,_xlfn.XLOOKUP($N858,'FY25 Gold Book'!$A:$A,'FY25 Gold Book'!$F:$F,"-",0,1)),
"-")</f>
        <v>-</v>
      </c>
      <c r="T858" s="465" t="str" cm="1">
        <f t="array" ref="T858">IFERROR(
_xlfn.IFS(
OR($R858="TASS",$R858="Seasonal"),"TASS / Part-Time (FICA Only)",
$A858=13,"BSEED",
$A858=20,"DDoT",
OR($A858=48,$A858=49),"DWSD",
$A858=72,"Library",
$I858=600010,"36th District Judges",
$I858=600014,"36th District Staff",
$N858&lt;&gt;0,_xlfn.XLOOKUP($N858,'FY25 Gold Book'!$A:$A,'FY25 Gold Book'!$H:$H,"-",0,1)),
"-")</f>
        <v>-</v>
      </c>
      <c r="U858" s="678"/>
      <c r="V858" s="679"/>
      <c r="W858" s="677"/>
      <c r="X858" s="134"/>
      <c r="Y858" s="135"/>
      <c r="Z858" s="147">
        <f>_xlfn.XLOOKUP($N858,'FY25 Gold Book'!$A:$A,'FY25 Gold Book'!$E:$E,0,0,1)</f>
        <v>0</v>
      </c>
      <c r="AA858" s="680">
        <f>_xlfn.XLOOKUP($N858,'FY25 Gold Book'!$A:$A,'FY25 Gold Book'!$G:$G,0,0,1)</f>
        <v>0</v>
      </c>
      <c r="AB858" s="148">
        <f t="shared" si="95"/>
        <v>0</v>
      </c>
      <c r="AC858" s="681">
        <v>0</v>
      </c>
      <c r="AD858" s="149">
        <f t="shared" si="96"/>
        <v>0</v>
      </c>
      <c r="AE858" s="147">
        <f>_xlfn.XLOOKUP($T858,'FY25 Fringe Rates'!$X$6:$X$15,'FY25 Fringe Rates'!$Y$6:$Y$15,0,0,1)</f>
        <v>0</v>
      </c>
      <c r="AF858" s="150">
        <f t="shared" si="91"/>
        <v>0</v>
      </c>
      <c r="AG858" s="136">
        <v>0</v>
      </c>
      <c r="AH858" s="149">
        <f t="shared" si="97"/>
        <v>0</v>
      </c>
      <c r="AI858" s="151">
        <f t="shared" si="92"/>
        <v>0</v>
      </c>
      <c r="AJ858" s="32"/>
    </row>
    <row r="859" spans="1:36">
      <c r="A859" s="145" t="str">
        <f t="shared" si="93"/>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02"/>
      <c r="H859" s="303" t="str">
        <f>IF($G859="","-",_xlfn.XLOOKUP($G859,Appr.Meta!$A:$A,Appr.Meta!$D:$D,"-",0,1))</f>
        <v>-</v>
      </c>
      <c r="I859" s="302"/>
      <c r="J859" s="303" t="str">
        <f>IF($I859="","-",_xlfn.XLOOKUP($I859,'CC.Meta'!$A:$A,'CC.Meta'!$D:$D,"-",0,1))</f>
        <v>-</v>
      </c>
      <c r="K859" s="306" t="str">
        <f t="shared" si="94"/>
        <v>--</v>
      </c>
      <c r="L859" s="302"/>
      <c r="M859" s="133"/>
      <c r="N859" s="234"/>
      <c r="O859" s="146" t="str">
        <f>IF($N859="","-",_xlfn.XLOOKUP($N859,'FY25 Gold Book'!$A:$A,'FY25 Gold Book'!$B:$B,"-",0,1))</f>
        <v>-</v>
      </c>
      <c r="P859" s="444" t="str">
        <f>IF($N859="","-",_xlfn.XLOOKUP($N859,'FY25 Gold Book'!$A:$A,'FY25 Gold Book'!$C:$C,"-",0,1))</f>
        <v>-</v>
      </c>
      <c r="Q859" s="146" t="str">
        <f>IF($N859="","-",_xlfn.XLOOKUP($N859,'FY25 Gold Book'!$A:$A,'FY25 Gold Book'!$D:$D,"-",0,1))</f>
        <v>-</v>
      </c>
      <c r="R859" s="52"/>
      <c r="S859" s="465" t="str" cm="1">
        <f t="array" ref="S859">IFERROR(
_xlfn.IFS(
$I859=600010,"36th District Judges (CC 600010)",
$I859=600014,"36th District Staff (CC 600014)",
$I859&lt;&gt;0,_xlfn.XLOOKUP($N859,'FY25 Gold Book'!$A:$A,'FY25 Gold Book'!$F:$F,"-",0,1)),
"-")</f>
        <v>-</v>
      </c>
      <c r="T859" s="465" t="str" cm="1">
        <f t="array" ref="T859">IFERROR(
_xlfn.IFS(
OR($R859="TASS",$R859="Seasonal"),"TASS / Part-Time (FICA Only)",
$A859=13,"BSEED",
$A859=20,"DDoT",
OR($A859=48,$A859=49),"DWSD",
$A859=72,"Library",
$I859=600010,"36th District Judges",
$I859=600014,"36th District Staff",
$N859&lt;&gt;0,_xlfn.XLOOKUP($N859,'FY25 Gold Book'!$A:$A,'FY25 Gold Book'!$H:$H,"-",0,1)),
"-")</f>
        <v>-</v>
      </c>
      <c r="U859" s="678"/>
      <c r="V859" s="679"/>
      <c r="W859" s="677"/>
      <c r="X859" s="134"/>
      <c r="Y859" s="135"/>
      <c r="Z859" s="147">
        <f>_xlfn.XLOOKUP($N859,'FY25 Gold Book'!$A:$A,'FY25 Gold Book'!$E:$E,0,0,1)</f>
        <v>0</v>
      </c>
      <c r="AA859" s="680">
        <f>_xlfn.XLOOKUP($N859,'FY25 Gold Book'!$A:$A,'FY25 Gold Book'!$G:$G,0,0,1)</f>
        <v>0</v>
      </c>
      <c r="AB859" s="148">
        <f t="shared" si="95"/>
        <v>0</v>
      </c>
      <c r="AC859" s="681">
        <v>0</v>
      </c>
      <c r="AD859" s="149">
        <f t="shared" si="96"/>
        <v>0</v>
      </c>
      <c r="AE859" s="147">
        <f>_xlfn.XLOOKUP($T859,'FY25 Fringe Rates'!$X$6:$X$15,'FY25 Fringe Rates'!$Y$6:$Y$15,0,0,1)</f>
        <v>0</v>
      </c>
      <c r="AF859" s="150">
        <f t="shared" si="91"/>
        <v>0</v>
      </c>
      <c r="AG859" s="136">
        <v>0</v>
      </c>
      <c r="AH859" s="149">
        <f t="shared" si="97"/>
        <v>0</v>
      </c>
      <c r="AI859" s="151">
        <f t="shared" si="92"/>
        <v>0</v>
      </c>
      <c r="AJ859" s="32"/>
    </row>
    <row r="860" spans="1:36">
      <c r="A860" s="145" t="str">
        <f t="shared" si="93"/>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02"/>
      <c r="H860" s="303" t="str">
        <f>IF($G860="","-",_xlfn.XLOOKUP($G860,Appr.Meta!$A:$A,Appr.Meta!$D:$D,"-",0,1))</f>
        <v>-</v>
      </c>
      <c r="I860" s="302"/>
      <c r="J860" s="303" t="str">
        <f>IF($I860="","-",_xlfn.XLOOKUP($I860,'CC.Meta'!$A:$A,'CC.Meta'!$D:$D,"-",0,1))</f>
        <v>-</v>
      </c>
      <c r="K860" s="306" t="str">
        <f t="shared" si="94"/>
        <v>--</v>
      </c>
      <c r="L860" s="302"/>
      <c r="M860" s="133"/>
      <c r="N860" s="234"/>
      <c r="O860" s="146" t="str">
        <f>IF($N860="","-",_xlfn.XLOOKUP($N860,'FY25 Gold Book'!$A:$A,'FY25 Gold Book'!$B:$B,"-",0,1))</f>
        <v>-</v>
      </c>
      <c r="P860" s="444" t="str">
        <f>IF($N860="","-",_xlfn.XLOOKUP($N860,'FY25 Gold Book'!$A:$A,'FY25 Gold Book'!$C:$C,"-",0,1))</f>
        <v>-</v>
      </c>
      <c r="Q860" s="146" t="str">
        <f>IF($N860="","-",_xlfn.XLOOKUP($N860,'FY25 Gold Book'!$A:$A,'FY25 Gold Book'!$D:$D,"-",0,1))</f>
        <v>-</v>
      </c>
      <c r="R860" s="52"/>
      <c r="S860" s="465" t="str" cm="1">
        <f t="array" ref="S860">IFERROR(
_xlfn.IFS(
$I860=600010,"36th District Judges (CC 600010)",
$I860=600014,"36th District Staff (CC 600014)",
$I860&lt;&gt;0,_xlfn.XLOOKUP($N860,'FY25 Gold Book'!$A:$A,'FY25 Gold Book'!$F:$F,"-",0,1)),
"-")</f>
        <v>-</v>
      </c>
      <c r="T860" s="465" t="str" cm="1">
        <f t="array" ref="T860">IFERROR(
_xlfn.IFS(
OR($R860="TASS",$R860="Seasonal"),"TASS / Part-Time (FICA Only)",
$A860=13,"BSEED",
$A860=20,"DDoT",
OR($A860=48,$A860=49),"DWSD",
$A860=72,"Library",
$I860=600010,"36th District Judges",
$I860=600014,"36th District Staff",
$N860&lt;&gt;0,_xlfn.XLOOKUP($N860,'FY25 Gold Book'!$A:$A,'FY25 Gold Book'!$H:$H,"-",0,1)),
"-")</f>
        <v>-</v>
      </c>
      <c r="U860" s="678"/>
      <c r="V860" s="679"/>
      <c r="W860" s="677"/>
      <c r="X860" s="134"/>
      <c r="Y860" s="135"/>
      <c r="Z860" s="147">
        <f>_xlfn.XLOOKUP($N860,'FY25 Gold Book'!$A:$A,'FY25 Gold Book'!$E:$E,0,0,1)</f>
        <v>0</v>
      </c>
      <c r="AA860" s="680">
        <f>_xlfn.XLOOKUP($N860,'FY25 Gold Book'!$A:$A,'FY25 Gold Book'!$G:$G,0,0,1)</f>
        <v>0</v>
      </c>
      <c r="AB860" s="148">
        <f t="shared" si="95"/>
        <v>0</v>
      </c>
      <c r="AC860" s="681">
        <v>0</v>
      </c>
      <c r="AD860" s="149">
        <f t="shared" si="96"/>
        <v>0</v>
      </c>
      <c r="AE860" s="147">
        <f>_xlfn.XLOOKUP($T860,'FY25 Fringe Rates'!$X$6:$X$15,'FY25 Fringe Rates'!$Y$6:$Y$15,0,0,1)</f>
        <v>0</v>
      </c>
      <c r="AF860" s="150">
        <f t="shared" si="91"/>
        <v>0</v>
      </c>
      <c r="AG860" s="136">
        <v>0</v>
      </c>
      <c r="AH860" s="149">
        <f t="shared" si="97"/>
        <v>0</v>
      </c>
      <c r="AI860" s="151">
        <f t="shared" si="92"/>
        <v>0</v>
      </c>
      <c r="AJ860" s="32"/>
    </row>
    <row r="861" spans="1:36">
      <c r="A861" s="145" t="str">
        <f t="shared" si="93"/>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02"/>
      <c r="H861" s="303" t="str">
        <f>IF($G861="","-",_xlfn.XLOOKUP($G861,Appr.Meta!$A:$A,Appr.Meta!$D:$D,"-",0,1))</f>
        <v>-</v>
      </c>
      <c r="I861" s="302"/>
      <c r="J861" s="303" t="str">
        <f>IF($I861="","-",_xlfn.XLOOKUP($I861,'CC.Meta'!$A:$A,'CC.Meta'!$D:$D,"-",0,1))</f>
        <v>-</v>
      </c>
      <c r="K861" s="306" t="str">
        <f t="shared" si="94"/>
        <v>--</v>
      </c>
      <c r="L861" s="302"/>
      <c r="M861" s="133"/>
      <c r="N861" s="234"/>
      <c r="O861" s="146" t="str">
        <f>IF($N861="","-",_xlfn.XLOOKUP($N861,'FY25 Gold Book'!$A:$A,'FY25 Gold Book'!$B:$B,"-",0,1))</f>
        <v>-</v>
      </c>
      <c r="P861" s="444" t="str">
        <f>IF($N861="","-",_xlfn.XLOOKUP($N861,'FY25 Gold Book'!$A:$A,'FY25 Gold Book'!$C:$C,"-",0,1))</f>
        <v>-</v>
      </c>
      <c r="Q861" s="146" t="str">
        <f>IF($N861="","-",_xlfn.XLOOKUP($N861,'FY25 Gold Book'!$A:$A,'FY25 Gold Book'!$D:$D,"-",0,1))</f>
        <v>-</v>
      </c>
      <c r="R861" s="52"/>
      <c r="S861" s="465" t="str" cm="1">
        <f t="array" ref="S861">IFERROR(
_xlfn.IFS(
$I861=600010,"36th District Judges (CC 600010)",
$I861=600014,"36th District Staff (CC 600014)",
$I861&lt;&gt;0,_xlfn.XLOOKUP($N861,'FY25 Gold Book'!$A:$A,'FY25 Gold Book'!$F:$F,"-",0,1)),
"-")</f>
        <v>-</v>
      </c>
      <c r="T861" s="465" t="str" cm="1">
        <f t="array" ref="T861">IFERROR(
_xlfn.IFS(
OR($R861="TASS",$R861="Seasonal"),"TASS / Part-Time (FICA Only)",
$A861=13,"BSEED",
$A861=20,"DDoT",
OR($A861=48,$A861=49),"DWSD",
$A861=72,"Library",
$I861=600010,"36th District Judges",
$I861=600014,"36th District Staff",
$N861&lt;&gt;0,_xlfn.XLOOKUP($N861,'FY25 Gold Book'!$A:$A,'FY25 Gold Book'!$H:$H,"-",0,1)),
"-")</f>
        <v>-</v>
      </c>
      <c r="U861" s="678"/>
      <c r="V861" s="679"/>
      <c r="W861" s="677"/>
      <c r="X861" s="134"/>
      <c r="Y861" s="135"/>
      <c r="Z861" s="147">
        <f>_xlfn.XLOOKUP($N861,'FY25 Gold Book'!$A:$A,'FY25 Gold Book'!$E:$E,0,0,1)</f>
        <v>0</v>
      </c>
      <c r="AA861" s="680">
        <f>_xlfn.XLOOKUP($N861,'FY25 Gold Book'!$A:$A,'FY25 Gold Book'!$G:$G,0,0,1)</f>
        <v>0</v>
      </c>
      <c r="AB861" s="148">
        <f t="shared" si="95"/>
        <v>0</v>
      </c>
      <c r="AC861" s="681">
        <v>0</v>
      </c>
      <c r="AD861" s="149">
        <f t="shared" si="96"/>
        <v>0</v>
      </c>
      <c r="AE861" s="147">
        <f>_xlfn.XLOOKUP($T861,'FY25 Fringe Rates'!$X$6:$X$15,'FY25 Fringe Rates'!$Y$6:$Y$15,0,0,1)</f>
        <v>0</v>
      </c>
      <c r="AF861" s="150">
        <f t="shared" si="91"/>
        <v>0</v>
      </c>
      <c r="AG861" s="136">
        <v>0</v>
      </c>
      <c r="AH861" s="149">
        <f t="shared" si="97"/>
        <v>0</v>
      </c>
      <c r="AI861" s="151">
        <f t="shared" si="92"/>
        <v>0</v>
      </c>
      <c r="AJ861" s="32"/>
    </row>
    <row r="862" spans="1:36">
      <c r="A862" s="145" t="str">
        <f t="shared" si="93"/>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02"/>
      <c r="H862" s="303" t="str">
        <f>IF($G862="","-",_xlfn.XLOOKUP($G862,Appr.Meta!$A:$A,Appr.Meta!$D:$D,"-",0,1))</f>
        <v>-</v>
      </c>
      <c r="I862" s="302"/>
      <c r="J862" s="303" t="str">
        <f>IF($I862="","-",_xlfn.XLOOKUP($I862,'CC.Meta'!$A:$A,'CC.Meta'!$D:$D,"-",0,1))</f>
        <v>-</v>
      </c>
      <c r="K862" s="306" t="str">
        <f t="shared" si="94"/>
        <v>--</v>
      </c>
      <c r="L862" s="302"/>
      <c r="M862" s="133"/>
      <c r="N862" s="234"/>
      <c r="O862" s="146" t="str">
        <f>IF($N862="","-",_xlfn.XLOOKUP($N862,'FY25 Gold Book'!$A:$A,'FY25 Gold Book'!$B:$B,"-",0,1))</f>
        <v>-</v>
      </c>
      <c r="P862" s="444" t="str">
        <f>IF($N862="","-",_xlfn.XLOOKUP($N862,'FY25 Gold Book'!$A:$A,'FY25 Gold Book'!$C:$C,"-",0,1))</f>
        <v>-</v>
      </c>
      <c r="Q862" s="146" t="str">
        <f>IF($N862="","-",_xlfn.XLOOKUP($N862,'FY25 Gold Book'!$A:$A,'FY25 Gold Book'!$D:$D,"-",0,1))</f>
        <v>-</v>
      </c>
      <c r="R862" s="52"/>
      <c r="S862" s="465" t="str" cm="1">
        <f t="array" ref="S862">IFERROR(
_xlfn.IFS(
$I862=600010,"36th District Judges (CC 600010)",
$I862=600014,"36th District Staff (CC 600014)",
$I862&lt;&gt;0,_xlfn.XLOOKUP($N862,'FY25 Gold Book'!$A:$A,'FY25 Gold Book'!$F:$F,"-",0,1)),
"-")</f>
        <v>-</v>
      </c>
      <c r="T862" s="465" t="str" cm="1">
        <f t="array" ref="T862">IFERROR(
_xlfn.IFS(
OR($R862="TASS",$R862="Seasonal"),"TASS / Part-Time (FICA Only)",
$A862=13,"BSEED",
$A862=20,"DDoT",
OR($A862=48,$A862=49),"DWSD",
$A862=72,"Library",
$I862=600010,"36th District Judges",
$I862=600014,"36th District Staff",
$N862&lt;&gt;0,_xlfn.XLOOKUP($N862,'FY25 Gold Book'!$A:$A,'FY25 Gold Book'!$H:$H,"-",0,1)),
"-")</f>
        <v>-</v>
      </c>
      <c r="U862" s="678"/>
      <c r="V862" s="679"/>
      <c r="W862" s="677"/>
      <c r="X862" s="134"/>
      <c r="Y862" s="135"/>
      <c r="Z862" s="147">
        <f>_xlfn.XLOOKUP($N862,'FY25 Gold Book'!$A:$A,'FY25 Gold Book'!$E:$E,0,0,1)</f>
        <v>0</v>
      </c>
      <c r="AA862" s="680">
        <f>_xlfn.XLOOKUP($N862,'FY25 Gold Book'!$A:$A,'FY25 Gold Book'!$G:$G,0,0,1)</f>
        <v>0</v>
      </c>
      <c r="AB862" s="148">
        <f t="shared" si="95"/>
        <v>0</v>
      </c>
      <c r="AC862" s="681">
        <v>0</v>
      </c>
      <c r="AD862" s="149">
        <f t="shared" si="96"/>
        <v>0</v>
      </c>
      <c r="AE862" s="147">
        <f>_xlfn.XLOOKUP($T862,'FY25 Fringe Rates'!$X$6:$X$15,'FY25 Fringe Rates'!$Y$6:$Y$15,0,0,1)</f>
        <v>0</v>
      </c>
      <c r="AF862" s="150">
        <f t="shared" si="91"/>
        <v>0</v>
      </c>
      <c r="AG862" s="136">
        <v>0</v>
      </c>
      <c r="AH862" s="149">
        <f t="shared" si="97"/>
        <v>0</v>
      </c>
      <c r="AI862" s="151">
        <f t="shared" si="92"/>
        <v>0</v>
      </c>
      <c r="AJ862" s="32"/>
    </row>
    <row r="863" spans="1:36">
      <c r="A863" s="145" t="str">
        <f t="shared" si="93"/>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02"/>
      <c r="H863" s="303" t="str">
        <f>IF($G863="","-",_xlfn.XLOOKUP($G863,Appr.Meta!$A:$A,Appr.Meta!$D:$D,"-",0,1))</f>
        <v>-</v>
      </c>
      <c r="I863" s="302"/>
      <c r="J863" s="303" t="str">
        <f>IF($I863="","-",_xlfn.XLOOKUP($I863,'CC.Meta'!$A:$A,'CC.Meta'!$D:$D,"-",0,1))</f>
        <v>-</v>
      </c>
      <c r="K863" s="306" t="str">
        <f t="shared" si="94"/>
        <v>--</v>
      </c>
      <c r="L863" s="302"/>
      <c r="M863" s="133"/>
      <c r="N863" s="234"/>
      <c r="O863" s="146" t="str">
        <f>IF($N863="","-",_xlfn.XLOOKUP($N863,'FY25 Gold Book'!$A:$A,'FY25 Gold Book'!$B:$B,"-",0,1))</f>
        <v>-</v>
      </c>
      <c r="P863" s="444" t="str">
        <f>IF($N863="","-",_xlfn.XLOOKUP($N863,'FY25 Gold Book'!$A:$A,'FY25 Gold Book'!$C:$C,"-",0,1))</f>
        <v>-</v>
      </c>
      <c r="Q863" s="146" t="str">
        <f>IF($N863="","-",_xlfn.XLOOKUP($N863,'FY25 Gold Book'!$A:$A,'FY25 Gold Book'!$D:$D,"-",0,1))</f>
        <v>-</v>
      </c>
      <c r="R863" s="52"/>
      <c r="S863" s="465" t="str" cm="1">
        <f t="array" ref="S863">IFERROR(
_xlfn.IFS(
$I863=600010,"36th District Judges (CC 600010)",
$I863=600014,"36th District Staff (CC 600014)",
$I863&lt;&gt;0,_xlfn.XLOOKUP($N863,'FY25 Gold Book'!$A:$A,'FY25 Gold Book'!$F:$F,"-",0,1)),
"-")</f>
        <v>-</v>
      </c>
      <c r="T863" s="465" t="str" cm="1">
        <f t="array" ref="T863">IFERROR(
_xlfn.IFS(
OR($R863="TASS",$R863="Seasonal"),"TASS / Part-Time (FICA Only)",
$A863=13,"BSEED",
$A863=20,"DDoT",
OR($A863=48,$A863=49),"DWSD",
$A863=72,"Library",
$I863=600010,"36th District Judges",
$I863=600014,"36th District Staff",
$N863&lt;&gt;0,_xlfn.XLOOKUP($N863,'FY25 Gold Book'!$A:$A,'FY25 Gold Book'!$H:$H,"-",0,1)),
"-")</f>
        <v>-</v>
      </c>
      <c r="U863" s="678"/>
      <c r="V863" s="679"/>
      <c r="W863" s="677"/>
      <c r="X863" s="134"/>
      <c r="Y863" s="135"/>
      <c r="Z863" s="147">
        <f>_xlfn.XLOOKUP($N863,'FY25 Gold Book'!$A:$A,'FY25 Gold Book'!$E:$E,0,0,1)</f>
        <v>0</v>
      </c>
      <c r="AA863" s="680">
        <f>_xlfn.XLOOKUP($N863,'FY25 Gold Book'!$A:$A,'FY25 Gold Book'!$G:$G,0,0,1)</f>
        <v>0</v>
      </c>
      <c r="AB863" s="148">
        <f t="shared" si="95"/>
        <v>0</v>
      </c>
      <c r="AC863" s="681">
        <v>0</v>
      </c>
      <c r="AD863" s="149">
        <f t="shared" si="96"/>
        <v>0</v>
      </c>
      <c r="AE863" s="147">
        <f>_xlfn.XLOOKUP($T863,'FY25 Fringe Rates'!$X$6:$X$15,'FY25 Fringe Rates'!$Y$6:$Y$15,0,0,1)</f>
        <v>0</v>
      </c>
      <c r="AF863" s="150">
        <f t="shared" si="91"/>
        <v>0</v>
      </c>
      <c r="AG863" s="136">
        <v>0</v>
      </c>
      <c r="AH863" s="149">
        <f t="shared" si="97"/>
        <v>0</v>
      </c>
      <c r="AI863" s="151">
        <f t="shared" si="92"/>
        <v>0</v>
      </c>
      <c r="AJ863" s="32"/>
    </row>
    <row r="864" spans="1:36">
      <c r="A864" s="145" t="str">
        <f t="shared" si="93"/>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02"/>
      <c r="H864" s="303" t="str">
        <f>IF($G864="","-",_xlfn.XLOOKUP($G864,Appr.Meta!$A:$A,Appr.Meta!$D:$D,"-",0,1))</f>
        <v>-</v>
      </c>
      <c r="I864" s="302"/>
      <c r="J864" s="303" t="str">
        <f>IF($I864="","-",_xlfn.XLOOKUP($I864,'CC.Meta'!$A:$A,'CC.Meta'!$D:$D,"-",0,1))</f>
        <v>-</v>
      </c>
      <c r="K864" s="306" t="str">
        <f t="shared" si="94"/>
        <v>--</v>
      </c>
      <c r="L864" s="302"/>
      <c r="M864" s="133"/>
      <c r="N864" s="234"/>
      <c r="O864" s="146" t="str">
        <f>IF($N864="","-",_xlfn.XLOOKUP($N864,'FY25 Gold Book'!$A:$A,'FY25 Gold Book'!$B:$B,"-",0,1))</f>
        <v>-</v>
      </c>
      <c r="P864" s="444" t="str">
        <f>IF($N864="","-",_xlfn.XLOOKUP($N864,'FY25 Gold Book'!$A:$A,'FY25 Gold Book'!$C:$C,"-",0,1))</f>
        <v>-</v>
      </c>
      <c r="Q864" s="146" t="str">
        <f>IF($N864="","-",_xlfn.XLOOKUP($N864,'FY25 Gold Book'!$A:$A,'FY25 Gold Book'!$D:$D,"-",0,1))</f>
        <v>-</v>
      </c>
      <c r="R864" s="52"/>
      <c r="S864" s="465" t="str" cm="1">
        <f t="array" ref="S864">IFERROR(
_xlfn.IFS(
$I864=600010,"36th District Judges (CC 600010)",
$I864=600014,"36th District Staff (CC 600014)",
$I864&lt;&gt;0,_xlfn.XLOOKUP($N864,'FY25 Gold Book'!$A:$A,'FY25 Gold Book'!$F:$F,"-",0,1)),
"-")</f>
        <v>-</v>
      </c>
      <c r="T864" s="465" t="str" cm="1">
        <f t="array" ref="T864">IFERROR(
_xlfn.IFS(
OR($R864="TASS",$R864="Seasonal"),"TASS / Part-Time (FICA Only)",
$A864=13,"BSEED",
$A864=20,"DDoT",
OR($A864=48,$A864=49),"DWSD",
$A864=72,"Library",
$I864=600010,"36th District Judges",
$I864=600014,"36th District Staff",
$N864&lt;&gt;0,_xlfn.XLOOKUP($N864,'FY25 Gold Book'!$A:$A,'FY25 Gold Book'!$H:$H,"-",0,1)),
"-")</f>
        <v>-</v>
      </c>
      <c r="U864" s="678"/>
      <c r="V864" s="679"/>
      <c r="W864" s="677"/>
      <c r="X864" s="134"/>
      <c r="Y864" s="135"/>
      <c r="Z864" s="147">
        <f>_xlfn.XLOOKUP($N864,'FY25 Gold Book'!$A:$A,'FY25 Gold Book'!$E:$E,0,0,1)</f>
        <v>0</v>
      </c>
      <c r="AA864" s="680">
        <f>_xlfn.XLOOKUP($N864,'FY25 Gold Book'!$A:$A,'FY25 Gold Book'!$G:$G,0,0,1)</f>
        <v>0</v>
      </c>
      <c r="AB864" s="148">
        <f t="shared" si="95"/>
        <v>0</v>
      </c>
      <c r="AC864" s="681">
        <v>0</v>
      </c>
      <c r="AD864" s="149">
        <f t="shared" si="96"/>
        <v>0</v>
      </c>
      <c r="AE864" s="147">
        <f>_xlfn.XLOOKUP($T864,'FY25 Fringe Rates'!$X$6:$X$15,'FY25 Fringe Rates'!$Y$6:$Y$15,0,0,1)</f>
        <v>0</v>
      </c>
      <c r="AF864" s="150">
        <f t="shared" si="91"/>
        <v>0</v>
      </c>
      <c r="AG864" s="136">
        <v>0</v>
      </c>
      <c r="AH864" s="149">
        <f t="shared" si="97"/>
        <v>0</v>
      </c>
      <c r="AI864" s="151">
        <f t="shared" si="92"/>
        <v>0</v>
      </c>
      <c r="AJ864" s="32"/>
    </row>
    <row r="865" spans="1:36">
      <c r="A865" s="145" t="str">
        <f t="shared" si="93"/>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02"/>
      <c r="H865" s="303" t="str">
        <f>IF($G865="","-",_xlfn.XLOOKUP($G865,Appr.Meta!$A:$A,Appr.Meta!$D:$D,"-",0,1))</f>
        <v>-</v>
      </c>
      <c r="I865" s="302"/>
      <c r="J865" s="303" t="str">
        <f>IF($I865="","-",_xlfn.XLOOKUP($I865,'CC.Meta'!$A:$A,'CC.Meta'!$D:$D,"-",0,1))</f>
        <v>-</v>
      </c>
      <c r="K865" s="306" t="str">
        <f t="shared" si="94"/>
        <v>--</v>
      </c>
      <c r="L865" s="302"/>
      <c r="M865" s="133"/>
      <c r="N865" s="234"/>
      <c r="O865" s="146" t="str">
        <f>IF($N865="","-",_xlfn.XLOOKUP($N865,'FY25 Gold Book'!$A:$A,'FY25 Gold Book'!$B:$B,"-",0,1))</f>
        <v>-</v>
      </c>
      <c r="P865" s="444" t="str">
        <f>IF($N865="","-",_xlfn.XLOOKUP($N865,'FY25 Gold Book'!$A:$A,'FY25 Gold Book'!$C:$C,"-",0,1))</f>
        <v>-</v>
      </c>
      <c r="Q865" s="146" t="str">
        <f>IF($N865="","-",_xlfn.XLOOKUP($N865,'FY25 Gold Book'!$A:$A,'FY25 Gold Book'!$D:$D,"-",0,1))</f>
        <v>-</v>
      </c>
      <c r="R865" s="52"/>
      <c r="S865" s="465" t="str" cm="1">
        <f t="array" ref="S865">IFERROR(
_xlfn.IFS(
$I865=600010,"36th District Judges (CC 600010)",
$I865=600014,"36th District Staff (CC 600014)",
$I865&lt;&gt;0,_xlfn.XLOOKUP($N865,'FY25 Gold Book'!$A:$A,'FY25 Gold Book'!$F:$F,"-",0,1)),
"-")</f>
        <v>-</v>
      </c>
      <c r="T865" s="465" t="str" cm="1">
        <f t="array" ref="T865">IFERROR(
_xlfn.IFS(
OR($R865="TASS",$R865="Seasonal"),"TASS / Part-Time (FICA Only)",
$A865=13,"BSEED",
$A865=20,"DDoT",
OR($A865=48,$A865=49),"DWSD",
$A865=72,"Library",
$I865=600010,"36th District Judges",
$I865=600014,"36th District Staff",
$N865&lt;&gt;0,_xlfn.XLOOKUP($N865,'FY25 Gold Book'!$A:$A,'FY25 Gold Book'!$H:$H,"-",0,1)),
"-")</f>
        <v>-</v>
      </c>
      <c r="U865" s="678"/>
      <c r="V865" s="679"/>
      <c r="W865" s="677"/>
      <c r="X865" s="134"/>
      <c r="Y865" s="135"/>
      <c r="Z865" s="147">
        <f>_xlfn.XLOOKUP($N865,'FY25 Gold Book'!$A:$A,'FY25 Gold Book'!$E:$E,0,0,1)</f>
        <v>0</v>
      </c>
      <c r="AA865" s="680">
        <f>_xlfn.XLOOKUP($N865,'FY25 Gold Book'!$A:$A,'FY25 Gold Book'!$G:$G,0,0,1)</f>
        <v>0</v>
      </c>
      <c r="AB865" s="148">
        <f t="shared" si="95"/>
        <v>0</v>
      </c>
      <c r="AC865" s="681">
        <v>0</v>
      </c>
      <c r="AD865" s="149">
        <f t="shared" si="96"/>
        <v>0</v>
      </c>
      <c r="AE865" s="147">
        <f>_xlfn.XLOOKUP($T865,'FY25 Fringe Rates'!$X$6:$X$15,'FY25 Fringe Rates'!$Y$6:$Y$15,0,0,1)</f>
        <v>0</v>
      </c>
      <c r="AF865" s="150">
        <f t="shared" si="91"/>
        <v>0</v>
      </c>
      <c r="AG865" s="136">
        <v>0</v>
      </c>
      <c r="AH865" s="149">
        <f t="shared" si="97"/>
        <v>0</v>
      </c>
      <c r="AI865" s="151">
        <f t="shared" si="92"/>
        <v>0</v>
      </c>
      <c r="AJ865" s="32"/>
    </row>
    <row r="866" spans="1:36">
      <c r="A866" s="145" t="str">
        <f t="shared" si="93"/>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02"/>
      <c r="H866" s="303" t="str">
        <f>IF($G866="","-",_xlfn.XLOOKUP($G866,Appr.Meta!$A:$A,Appr.Meta!$D:$D,"-",0,1))</f>
        <v>-</v>
      </c>
      <c r="I866" s="302"/>
      <c r="J866" s="303" t="str">
        <f>IF($I866="","-",_xlfn.XLOOKUP($I866,'CC.Meta'!$A:$A,'CC.Meta'!$D:$D,"-",0,1))</f>
        <v>-</v>
      </c>
      <c r="K866" s="306" t="str">
        <f t="shared" si="94"/>
        <v>--</v>
      </c>
      <c r="L866" s="302"/>
      <c r="M866" s="133"/>
      <c r="N866" s="234"/>
      <c r="O866" s="146" t="str">
        <f>IF($N866="","-",_xlfn.XLOOKUP($N866,'FY25 Gold Book'!$A:$A,'FY25 Gold Book'!$B:$B,"-",0,1))</f>
        <v>-</v>
      </c>
      <c r="P866" s="444" t="str">
        <f>IF($N866="","-",_xlfn.XLOOKUP($N866,'FY25 Gold Book'!$A:$A,'FY25 Gold Book'!$C:$C,"-",0,1))</f>
        <v>-</v>
      </c>
      <c r="Q866" s="146" t="str">
        <f>IF($N866="","-",_xlfn.XLOOKUP($N866,'FY25 Gold Book'!$A:$A,'FY25 Gold Book'!$D:$D,"-",0,1))</f>
        <v>-</v>
      </c>
      <c r="R866" s="52"/>
      <c r="S866" s="465" t="str" cm="1">
        <f t="array" ref="S866">IFERROR(
_xlfn.IFS(
$I866=600010,"36th District Judges (CC 600010)",
$I866=600014,"36th District Staff (CC 600014)",
$I866&lt;&gt;0,_xlfn.XLOOKUP($N866,'FY25 Gold Book'!$A:$A,'FY25 Gold Book'!$F:$F,"-",0,1)),
"-")</f>
        <v>-</v>
      </c>
      <c r="T866" s="465" t="str" cm="1">
        <f t="array" ref="T866">IFERROR(
_xlfn.IFS(
OR($R866="TASS",$R866="Seasonal"),"TASS / Part-Time (FICA Only)",
$A866=13,"BSEED",
$A866=20,"DDoT",
OR($A866=48,$A866=49),"DWSD",
$A866=72,"Library",
$I866=600010,"36th District Judges",
$I866=600014,"36th District Staff",
$N866&lt;&gt;0,_xlfn.XLOOKUP($N866,'FY25 Gold Book'!$A:$A,'FY25 Gold Book'!$H:$H,"-",0,1)),
"-")</f>
        <v>-</v>
      </c>
      <c r="U866" s="678"/>
      <c r="V866" s="679"/>
      <c r="W866" s="677"/>
      <c r="X866" s="134"/>
      <c r="Y866" s="135"/>
      <c r="Z866" s="147">
        <f>_xlfn.XLOOKUP($N866,'FY25 Gold Book'!$A:$A,'FY25 Gold Book'!$E:$E,0,0,1)</f>
        <v>0</v>
      </c>
      <c r="AA866" s="680">
        <f>_xlfn.XLOOKUP($N866,'FY25 Gold Book'!$A:$A,'FY25 Gold Book'!$G:$G,0,0,1)</f>
        <v>0</v>
      </c>
      <c r="AB866" s="148">
        <f t="shared" si="95"/>
        <v>0</v>
      </c>
      <c r="AC866" s="681">
        <v>0</v>
      </c>
      <c r="AD866" s="149">
        <f t="shared" si="96"/>
        <v>0</v>
      </c>
      <c r="AE866" s="147">
        <f>_xlfn.XLOOKUP($T866,'FY25 Fringe Rates'!$X$6:$X$15,'FY25 Fringe Rates'!$Y$6:$Y$15,0,0,1)</f>
        <v>0</v>
      </c>
      <c r="AF866" s="150">
        <f t="shared" si="91"/>
        <v>0</v>
      </c>
      <c r="AG866" s="136">
        <v>0</v>
      </c>
      <c r="AH866" s="149">
        <f t="shared" si="97"/>
        <v>0</v>
      </c>
      <c r="AI866" s="151">
        <f t="shared" si="92"/>
        <v>0</v>
      </c>
      <c r="AJ866" s="32"/>
    </row>
    <row r="867" spans="1:36">
      <c r="A867" s="145" t="str">
        <f t="shared" si="93"/>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02"/>
      <c r="H867" s="303" t="str">
        <f>IF($G867="","-",_xlfn.XLOOKUP($G867,Appr.Meta!$A:$A,Appr.Meta!$D:$D,"-",0,1))</f>
        <v>-</v>
      </c>
      <c r="I867" s="302"/>
      <c r="J867" s="303" t="str">
        <f>IF($I867="","-",_xlfn.XLOOKUP($I867,'CC.Meta'!$A:$A,'CC.Meta'!$D:$D,"-",0,1))</f>
        <v>-</v>
      </c>
      <c r="K867" s="306" t="str">
        <f t="shared" si="94"/>
        <v>--</v>
      </c>
      <c r="L867" s="302"/>
      <c r="M867" s="133"/>
      <c r="N867" s="234"/>
      <c r="O867" s="146" t="str">
        <f>IF($N867="","-",_xlfn.XLOOKUP($N867,'FY25 Gold Book'!$A:$A,'FY25 Gold Book'!$B:$B,"-",0,1))</f>
        <v>-</v>
      </c>
      <c r="P867" s="444" t="str">
        <f>IF($N867="","-",_xlfn.XLOOKUP($N867,'FY25 Gold Book'!$A:$A,'FY25 Gold Book'!$C:$C,"-",0,1))</f>
        <v>-</v>
      </c>
      <c r="Q867" s="146" t="str">
        <f>IF($N867="","-",_xlfn.XLOOKUP($N867,'FY25 Gold Book'!$A:$A,'FY25 Gold Book'!$D:$D,"-",0,1))</f>
        <v>-</v>
      </c>
      <c r="R867" s="52"/>
      <c r="S867" s="465" t="str" cm="1">
        <f t="array" ref="S867">IFERROR(
_xlfn.IFS(
$I867=600010,"36th District Judges (CC 600010)",
$I867=600014,"36th District Staff (CC 600014)",
$I867&lt;&gt;0,_xlfn.XLOOKUP($N867,'FY25 Gold Book'!$A:$A,'FY25 Gold Book'!$F:$F,"-",0,1)),
"-")</f>
        <v>-</v>
      </c>
      <c r="T867" s="465" t="str" cm="1">
        <f t="array" ref="T867">IFERROR(
_xlfn.IFS(
OR($R867="TASS",$R867="Seasonal"),"TASS / Part-Time (FICA Only)",
$A867=13,"BSEED",
$A867=20,"DDoT",
OR($A867=48,$A867=49),"DWSD",
$A867=72,"Library",
$I867=600010,"36th District Judges",
$I867=600014,"36th District Staff",
$N867&lt;&gt;0,_xlfn.XLOOKUP($N867,'FY25 Gold Book'!$A:$A,'FY25 Gold Book'!$H:$H,"-",0,1)),
"-")</f>
        <v>-</v>
      </c>
      <c r="U867" s="678"/>
      <c r="V867" s="679"/>
      <c r="W867" s="677"/>
      <c r="X867" s="134"/>
      <c r="Y867" s="135"/>
      <c r="Z867" s="147">
        <f>_xlfn.XLOOKUP($N867,'FY25 Gold Book'!$A:$A,'FY25 Gold Book'!$E:$E,0,0,1)</f>
        <v>0</v>
      </c>
      <c r="AA867" s="680">
        <f>_xlfn.XLOOKUP($N867,'FY25 Gold Book'!$A:$A,'FY25 Gold Book'!$G:$G,0,0,1)</f>
        <v>0</v>
      </c>
      <c r="AB867" s="148">
        <f t="shared" si="95"/>
        <v>0</v>
      </c>
      <c r="AC867" s="681">
        <v>0</v>
      </c>
      <c r="AD867" s="149">
        <f t="shared" si="96"/>
        <v>0</v>
      </c>
      <c r="AE867" s="147">
        <f>_xlfn.XLOOKUP($T867,'FY25 Fringe Rates'!$X$6:$X$15,'FY25 Fringe Rates'!$Y$6:$Y$15,0,0,1)</f>
        <v>0</v>
      </c>
      <c r="AF867" s="150">
        <f t="shared" si="91"/>
        <v>0</v>
      </c>
      <c r="AG867" s="136">
        <v>0</v>
      </c>
      <c r="AH867" s="149">
        <f t="shared" si="97"/>
        <v>0</v>
      </c>
      <c r="AI867" s="151">
        <f t="shared" si="92"/>
        <v>0</v>
      </c>
      <c r="AJ867" s="32"/>
    </row>
    <row r="868" spans="1:36">
      <c r="A868" s="145" t="str">
        <f t="shared" si="93"/>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02"/>
      <c r="H868" s="303" t="str">
        <f>IF($G868="","-",_xlfn.XLOOKUP($G868,Appr.Meta!$A:$A,Appr.Meta!$D:$D,"-",0,1))</f>
        <v>-</v>
      </c>
      <c r="I868" s="302"/>
      <c r="J868" s="303" t="str">
        <f>IF($I868="","-",_xlfn.XLOOKUP($I868,'CC.Meta'!$A:$A,'CC.Meta'!$D:$D,"-",0,1))</f>
        <v>-</v>
      </c>
      <c r="K868" s="306" t="str">
        <f t="shared" si="94"/>
        <v>--</v>
      </c>
      <c r="L868" s="302"/>
      <c r="M868" s="133"/>
      <c r="N868" s="234"/>
      <c r="O868" s="146" t="str">
        <f>IF($N868="","-",_xlfn.XLOOKUP($N868,'FY25 Gold Book'!$A:$A,'FY25 Gold Book'!$B:$B,"-",0,1))</f>
        <v>-</v>
      </c>
      <c r="P868" s="444" t="str">
        <f>IF($N868="","-",_xlfn.XLOOKUP($N868,'FY25 Gold Book'!$A:$A,'FY25 Gold Book'!$C:$C,"-",0,1))</f>
        <v>-</v>
      </c>
      <c r="Q868" s="146" t="str">
        <f>IF($N868="","-",_xlfn.XLOOKUP($N868,'FY25 Gold Book'!$A:$A,'FY25 Gold Book'!$D:$D,"-",0,1))</f>
        <v>-</v>
      </c>
      <c r="R868" s="52"/>
      <c r="S868" s="465" t="str" cm="1">
        <f t="array" ref="S868">IFERROR(
_xlfn.IFS(
$I868=600010,"36th District Judges (CC 600010)",
$I868=600014,"36th District Staff (CC 600014)",
$I868&lt;&gt;0,_xlfn.XLOOKUP($N868,'FY25 Gold Book'!$A:$A,'FY25 Gold Book'!$F:$F,"-",0,1)),
"-")</f>
        <v>-</v>
      </c>
      <c r="T868" s="465" t="str" cm="1">
        <f t="array" ref="T868">IFERROR(
_xlfn.IFS(
OR($R868="TASS",$R868="Seasonal"),"TASS / Part-Time (FICA Only)",
$A868=13,"BSEED",
$A868=20,"DDoT",
OR($A868=48,$A868=49),"DWSD",
$A868=72,"Library",
$I868=600010,"36th District Judges",
$I868=600014,"36th District Staff",
$N868&lt;&gt;0,_xlfn.XLOOKUP($N868,'FY25 Gold Book'!$A:$A,'FY25 Gold Book'!$H:$H,"-",0,1)),
"-")</f>
        <v>-</v>
      </c>
      <c r="U868" s="678"/>
      <c r="V868" s="679"/>
      <c r="W868" s="677"/>
      <c r="X868" s="134"/>
      <c r="Y868" s="135"/>
      <c r="Z868" s="147">
        <f>_xlfn.XLOOKUP($N868,'FY25 Gold Book'!$A:$A,'FY25 Gold Book'!$E:$E,0,0,1)</f>
        <v>0</v>
      </c>
      <c r="AA868" s="680">
        <f>_xlfn.XLOOKUP($N868,'FY25 Gold Book'!$A:$A,'FY25 Gold Book'!$G:$G,0,0,1)</f>
        <v>0</v>
      </c>
      <c r="AB868" s="148">
        <f t="shared" si="95"/>
        <v>0</v>
      </c>
      <c r="AC868" s="681">
        <v>0</v>
      </c>
      <c r="AD868" s="149">
        <f t="shared" si="96"/>
        <v>0</v>
      </c>
      <c r="AE868" s="147">
        <f>_xlfn.XLOOKUP($T868,'FY25 Fringe Rates'!$X$6:$X$15,'FY25 Fringe Rates'!$Y$6:$Y$15,0,0,1)</f>
        <v>0</v>
      </c>
      <c r="AF868" s="150">
        <f t="shared" si="91"/>
        <v>0</v>
      </c>
      <c r="AG868" s="136">
        <v>0</v>
      </c>
      <c r="AH868" s="149">
        <f t="shared" si="97"/>
        <v>0</v>
      </c>
      <c r="AI868" s="151">
        <f t="shared" si="92"/>
        <v>0</v>
      </c>
      <c r="AJ868" s="32"/>
    </row>
    <row r="869" spans="1:36">
      <c r="A869" s="145" t="str">
        <f t="shared" si="93"/>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02"/>
      <c r="H869" s="303" t="str">
        <f>IF($G869="","-",_xlfn.XLOOKUP($G869,Appr.Meta!$A:$A,Appr.Meta!$D:$D,"-",0,1))</f>
        <v>-</v>
      </c>
      <c r="I869" s="302"/>
      <c r="J869" s="303" t="str">
        <f>IF($I869="","-",_xlfn.XLOOKUP($I869,'CC.Meta'!$A:$A,'CC.Meta'!$D:$D,"-",0,1))</f>
        <v>-</v>
      </c>
      <c r="K869" s="306" t="str">
        <f t="shared" si="94"/>
        <v>--</v>
      </c>
      <c r="L869" s="302"/>
      <c r="M869" s="133"/>
      <c r="N869" s="234"/>
      <c r="O869" s="146" t="str">
        <f>IF($N869="","-",_xlfn.XLOOKUP($N869,'FY25 Gold Book'!$A:$A,'FY25 Gold Book'!$B:$B,"-",0,1))</f>
        <v>-</v>
      </c>
      <c r="P869" s="444" t="str">
        <f>IF($N869="","-",_xlfn.XLOOKUP($N869,'FY25 Gold Book'!$A:$A,'FY25 Gold Book'!$C:$C,"-",0,1))</f>
        <v>-</v>
      </c>
      <c r="Q869" s="146" t="str">
        <f>IF($N869="","-",_xlfn.XLOOKUP($N869,'FY25 Gold Book'!$A:$A,'FY25 Gold Book'!$D:$D,"-",0,1))</f>
        <v>-</v>
      </c>
      <c r="R869" s="52"/>
      <c r="S869" s="465" t="str" cm="1">
        <f t="array" ref="S869">IFERROR(
_xlfn.IFS(
$I869=600010,"36th District Judges (CC 600010)",
$I869=600014,"36th District Staff (CC 600014)",
$I869&lt;&gt;0,_xlfn.XLOOKUP($N869,'FY25 Gold Book'!$A:$A,'FY25 Gold Book'!$F:$F,"-",0,1)),
"-")</f>
        <v>-</v>
      </c>
      <c r="T869" s="465" t="str" cm="1">
        <f t="array" ref="T869">IFERROR(
_xlfn.IFS(
OR($R869="TASS",$R869="Seasonal"),"TASS / Part-Time (FICA Only)",
$A869=13,"BSEED",
$A869=20,"DDoT",
OR($A869=48,$A869=49),"DWSD",
$A869=72,"Library",
$I869=600010,"36th District Judges",
$I869=600014,"36th District Staff",
$N869&lt;&gt;0,_xlfn.XLOOKUP($N869,'FY25 Gold Book'!$A:$A,'FY25 Gold Book'!$H:$H,"-",0,1)),
"-")</f>
        <v>-</v>
      </c>
      <c r="U869" s="678"/>
      <c r="V869" s="679"/>
      <c r="W869" s="677"/>
      <c r="X869" s="134"/>
      <c r="Y869" s="135"/>
      <c r="Z869" s="147">
        <f>_xlfn.XLOOKUP($N869,'FY25 Gold Book'!$A:$A,'FY25 Gold Book'!$E:$E,0,0,1)</f>
        <v>0</v>
      </c>
      <c r="AA869" s="680">
        <f>_xlfn.XLOOKUP($N869,'FY25 Gold Book'!$A:$A,'FY25 Gold Book'!$G:$G,0,0,1)</f>
        <v>0</v>
      </c>
      <c r="AB869" s="148">
        <f t="shared" si="95"/>
        <v>0</v>
      </c>
      <c r="AC869" s="681">
        <v>0</v>
      </c>
      <c r="AD869" s="149">
        <f t="shared" si="96"/>
        <v>0</v>
      </c>
      <c r="AE869" s="147">
        <f>_xlfn.XLOOKUP($T869,'FY25 Fringe Rates'!$X$6:$X$15,'FY25 Fringe Rates'!$Y$6:$Y$15,0,0,1)</f>
        <v>0</v>
      </c>
      <c r="AF869" s="150">
        <f t="shared" si="91"/>
        <v>0</v>
      </c>
      <c r="AG869" s="136">
        <v>0</v>
      </c>
      <c r="AH869" s="149">
        <f t="shared" si="97"/>
        <v>0</v>
      </c>
      <c r="AI869" s="151">
        <f t="shared" si="92"/>
        <v>0</v>
      </c>
      <c r="AJ869" s="32"/>
    </row>
    <row r="870" spans="1:36">
      <c r="A870" s="145" t="str">
        <f t="shared" si="93"/>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02"/>
      <c r="H870" s="303" t="str">
        <f>IF($G870="","-",_xlfn.XLOOKUP($G870,Appr.Meta!$A:$A,Appr.Meta!$D:$D,"-",0,1))</f>
        <v>-</v>
      </c>
      <c r="I870" s="302"/>
      <c r="J870" s="303" t="str">
        <f>IF($I870="","-",_xlfn.XLOOKUP($I870,'CC.Meta'!$A:$A,'CC.Meta'!$D:$D,"-",0,1))</f>
        <v>-</v>
      </c>
      <c r="K870" s="306" t="str">
        <f t="shared" si="94"/>
        <v>--</v>
      </c>
      <c r="L870" s="302"/>
      <c r="M870" s="133"/>
      <c r="N870" s="234"/>
      <c r="O870" s="146" t="str">
        <f>IF($N870="","-",_xlfn.XLOOKUP($N870,'FY25 Gold Book'!$A:$A,'FY25 Gold Book'!$B:$B,"-",0,1))</f>
        <v>-</v>
      </c>
      <c r="P870" s="444" t="str">
        <f>IF($N870="","-",_xlfn.XLOOKUP($N870,'FY25 Gold Book'!$A:$A,'FY25 Gold Book'!$C:$C,"-",0,1))</f>
        <v>-</v>
      </c>
      <c r="Q870" s="146" t="str">
        <f>IF($N870="","-",_xlfn.XLOOKUP($N870,'FY25 Gold Book'!$A:$A,'FY25 Gold Book'!$D:$D,"-",0,1))</f>
        <v>-</v>
      </c>
      <c r="R870" s="52"/>
      <c r="S870" s="465" t="str" cm="1">
        <f t="array" ref="S870">IFERROR(
_xlfn.IFS(
$I870=600010,"36th District Judges (CC 600010)",
$I870=600014,"36th District Staff (CC 600014)",
$I870&lt;&gt;0,_xlfn.XLOOKUP($N870,'FY25 Gold Book'!$A:$A,'FY25 Gold Book'!$F:$F,"-",0,1)),
"-")</f>
        <v>-</v>
      </c>
      <c r="T870" s="465" t="str" cm="1">
        <f t="array" ref="T870">IFERROR(
_xlfn.IFS(
OR($R870="TASS",$R870="Seasonal"),"TASS / Part-Time (FICA Only)",
$A870=13,"BSEED",
$A870=20,"DDoT",
OR($A870=48,$A870=49),"DWSD",
$A870=72,"Library",
$I870=600010,"36th District Judges",
$I870=600014,"36th District Staff",
$N870&lt;&gt;0,_xlfn.XLOOKUP($N870,'FY25 Gold Book'!$A:$A,'FY25 Gold Book'!$H:$H,"-",0,1)),
"-")</f>
        <v>-</v>
      </c>
      <c r="U870" s="678"/>
      <c r="V870" s="679"/>
      <c r="W870" s="677"/>
      <c r="X870" s="134"/>
      <c r="Y870" s="135"/>
      <c r="Z870" s="147">
        <f>_xlfn.XLOOKUP($N870,'FY25 Gold Book'!$A:$A,'FY25 Gold Book'!$E:$E,0,0,1)</f>
        <v>0</v>
      </c>
      <c r="AA870" s="680">
        <f>_xlfn.XLOOKUP($N870,'FY25 Gold Book'!$A:$A,'FY25 Gold Book'!$G:$G,0,0,1)</f>
        <v>0</v>
      </c>
      <c r="AB870" s="148">
        <f t="shared" si="95"/>
        <v>0</v>
      </c>
      <c r="AC870" s="681">
        <v>0</v>
      </c>
      <c r="AD870" s="149">
        <f t="shared" si="96"/>
        <v>0</v>
      </c>
      <c r="AE870" s="147">
        <f>_xlfn.XLOOKUP($T870,'FY25 Fringe Rates'!$X$6:$X$15,'FY25 Fringe Rates'!$Y$6:$Y$15,0,0,1)</f>
        <v>0</v>
      </c>
      <c r="AF870" s="150">
        <f t="shared" si="91"/>
        <v>0</v>
      </c>
      <c r="AG870" s="136">
        <v>0</v>
      </c>
      <c r="AH870" s="149">
        <f t="shared" si="97"/>
        <v>0</v>
      </c>
      <c r="AI870" s="151">
        <f t="shared" si="92"/>
        <v>0</v>
      </c>
      <c r="AJ870" s="32"/>
    </row>
    <row r="871" spans="1:36">
      <c r="A871" s="145" t="str">
        <f t="shared" si="93"/>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02"/>
      <c r="H871" s="303" t="str">
        <f>IF($G871="","-",_xlfn.XLOOKUP($G871,Appr.Meta!$A:$A,Appr.Meta!$D:$D,"-",0,1))</f>
        <v>-</v>
      </c>
      <c r="I871" s="302"/>
      <c r="J871" s="303" t="str">
        <f>IF($I871="","-",_xlfn.XLOOKUP($I871,'CC.Meta'!$A:$A,'CC.Meta'!$D:$D,"-",0,1))</f>
        <v>-</v>
      </c>
      <c r="K871" s="306" t="str">
        <f t="shared" si="94"/>
        <v>--</v>
      </c>
      <c r="L871" s="302"/>
      <c r="M871" s="133"/>
      <c r="N871" s="234"/>
      <c r="O871" s="146" t="str">
        <f>IF($N871="","-",_xlfn.XLOOKUP($N871,'FY25 Gold Book'!$A:$A,'FY25 Gold Book'!$B:$B,"-",0,1))</f>
        <v>-</v>
      </c>
      <c r="P871" s="444" t="str">
        <f>IF($N871="","-",_xlfn.XLOOKUP($N871,'FY25 Gold Book'!$A:$A,'FY25 Gold Book'!$C:$C,"-",0,1))</f>
        <v>-</v>
      </c>
      <c r="Q871" s="146" t="str">
        <f>IF($N871="","-",_xlfn.XLOOKUP($N871,'FY25 Gold Book'!$A:$A,'FY25 Gold Book'!$D:$D,"-",0,1))</f>
        <v>-</v>
      </c>
      <c r="R871" s="52"/>
      <c r="S871" s="465" t="str" cm="1">
        <f t="array" ref="S871">IFERROR(
_xlfn.IFS(
$I871=600010,"36th District Judges (CC 600010)",
$I871=600014,"36th District Staff (CC 600014)",
$I871&lt;&gt;0,_xlfn.XLOOKUP($N871,'FY25 Gold Book'!$A:$A,'FY25 Gold Book'!$F:$F,"-",0,1)),
"-")</f>
        <v>-</v>
      </c>
      <c r="T871" s="465" t="str" cm="1">
        <f t="array" ref="T871">IFERROR(
_xlfn.IFS(
OR($R871="TASS",$R871="Seasonal"),"TASS / Part-Time (FICA Only)",
$A871=13,"BSEED",
$A871=20,"DDoT",
OR($A871=48,$A871=49),"DWSD",
$A871=72,"Library",
$I871=600010,"36th District Judges",
$I871=600014,"36th District Staff",
$N871&lt;&gt;0,_xlfn.XLOOKUP($N871,'FY25 Gold Book'!$A:$A,'FY25 Gold Book'!$H:$H,"-",0,1)),
"-")</f>
        <v>-</v>
      </c>
      <c r="U871" s="678"/>
      <c r="V871" s="679"/>
      <c r="W871" s="677"/>
      <c r="X871" s="134"/>
      <c r="Y871" s="135"/>
      <c r="Z871" s="147">
        <f>_xlfn.XLOOKUP($N871,'FY25 Gold Book'!$A:$A,'FY25 Gold Book'!$E:$E,0,0,1)</f>
        <v>0</v>
      </c>
      <c r="AA871" s="680">
        <f>_xlfn.XLOOKUP($N871,'FY25 Gold Book'!$A:$A,'FY25 Gold Book'!$G:$G,0,0,1)</f>
        <v>0</v>
      </c>
      <c r="AB871" s="148">
        <f t="shared" si="95"/>
        <v>0</v>
      </c>
      <c r="AC871" s="681">
        <v>0</v>
      </c>
      <c r="AD871" s="149">
        <f t="shared" si="96"/>
        <v>0</v>
      </c>
      <c r="AE871" s="147">
        <f>_xlfn.XLOOKUP($T871,'FY25 Fringe Rates'!$X$6:$X$15,'FY25 Fringe Rates'!$Y$6:$Y$15,0,0,1)</f>
        <v>0</v>
      </c>
      <c r="AF871" s="150">
        <f t="shared" si="91"/>
        <v>0</v>
      </c>
      <c r="AG871" s="136">
        <v>0</v>
      </c>
      <c r="AH871" s="149">
        <f t="shared" si="97"/>
        <v>0</v>
      </c>
      <c r="AI871" s="151">
        <f t="shared" si="92"/>
        <v>0</v>
      </c>
      <c r="AJ871" s="32"/>
    </row>
    <row r="872" spans="1:36">
      <c r="A872" s="145" t="str">
        <f t="shared" si="93"/>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02"/>
      <c r="H872" s="303" t="str">
        <f>IF($G872="","-",_xlfn.XLOOKUP($G872,Appr.Meta!$A:$A,Appr.Meta!$D:$D,"-",0,1))</f>
        <v>-</v>
      </c>
      <c r="I872" s="302"/>
      <c r="J872" s="303" t="str">
        <f>IF($I872="","-",_xlfn.XLOOKUP($I872,'CC.Meta'!$A:$A,'CC.Meta'!$D:$D,"-",0,1))</f>
        <v>-</v>
      </c>
      <c r="K872" s="306" t="str">
        <f t="shared" si="94"/>
        <v>--</v>
      </c>
      <c r="L872" s="302"/>
      <c r="M872" s="133"/>
      <c r="N872" s="234"/>
      <c r="O872" s="146" t="str">
        <f>IF($N872="","-",_xlfn.XLOOKUP($N872,'FY25 Gold Book'!$A:$A,'FY25 Gold Book'!$B:$B,"-",0,1))</f>
        <v>-</v>
      </c>
      <c r="P872" s="444" t="str">
        <f>IF($N872="","-",_xlfn.XLOOKUP($N872,'FY25 Gold Book'!$A:$A,'FY25 Gold Book'!$C:$C,"-",0,1))</f>
        <v>-</v>
      </c>
      <c r="Q872" s="146" t="str">
        <f>IF($N872="","-",_xlfn.XLOOKUP($N872,'FY25 Gold Book'!$A:$A,'FY25 Gold Book'!$D:$D,"-",0,1))</f>
        <v>-</v>
      </c>
      <c r="R872" s="52"/>
      <c r="S872" s="465" t="str" cm="1">
        <f t="array" ref="S872">IFERROR(
_xlfn.IFS(
$I872=600010,"36th District Judges (CC 600010)",
$I872=600014,"36th District Staff (CC 600014)",
$I872&lt;&gt;0,_xlfn.XLOOKUP($N872,'FY25 Gold Book'!$A:$A,'FY25 Gold Book'!$F:$F,"-",0,1)),
"-")</f>
        <v>-</v>
      </c>
      <c r="T872" s="465" t="str" cm="1">
        <f t="array" ref="T872">IFERROR(
_xlfn.IFS(
OR($R872="TASS",$R872="Seasonal"),"TASS / Part-Time (FICA Only)",
$A872=13,"BSEED",
$A872=20,"DDoT",
OR($A872=48,$A872=49),"DWSD",
$A872=72,"Library",
$I872=600010,"36th District Judges",
$I872=600014,"36th District Staff",
$N872&lt;&gt;0,_xlfn.XLOOKUP($N872,'FY25 Gold Book'!$A:$A,'FY25 Gold Book'!$H:$H,"-",0,1)),
"-")</f>
        <v>-</v>
      </c>
      <c r="U872" s="678"/>
      <c r="V872" s="679"/>
      <c r="W872" s="677"/>
      <c r="X872" s="134"/>
      <c r="Y872" s="135"/>
      <c r="Z872" s="147">
        <f>_xlfn.XLOOKUP($N872,'FY25 Gold Book'!$A:$A,'FY25 Gold Book'!$E:$E,0,0,1)</f>
        <v>0</v>
      </c>
      <c r="AA872" s="680">
        <f>_xlfn.XLOOKUP($N872,'FY25 Gold Book'!$A:$A,'FY25 Gold Book'!$G:$G,0,0,1)</f>
        <v>0</v>
      </c>
      <c r="AB872" s="148">
        <f t="shared" si="95"/>
        <v>0</v>
      </c>
      <c r="AC872" s="681">
        <v>0</v>
      </c>
      <c r="AD872" s="149">
        <f t="shared" si="96"/>
        <v>0</v>
      </c>
      <c r="AE872" s="147">
        <f>_xlfn.XLOOKUP($T872,'FY25 Fringe Rates'!$X$6:$X$15,'FY25 Fringe Rates'!$Y$6:$Y$15,0,0,1)</f>
        <v>0</v>
      </c>
      <c r="AF872" s="150">
        <f t="shared" si="91"/>
        <v>0</v>
      </c>
      <c r="AG872" s="136">
        <v>0</v>
      </c>
      <c r="AH872" s="149">
        <f t="shared" si="97"/>
        <v>0</v>
      </c>
      <c r="AI872" s="151">
        <f t="shared" si="92"/>
        <v>0</v>
      </c>
      <c r="AJ872" s="32"/>
    </row>
    <row r="873" spans="1:36">
      <c r="A873" s="145" t="str">
        <f t="shared" si="93"/>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02"/>
      <c r="H873" s="303" t="str">
        <f>IF($G873="","-",_xlfn.XLOOKUP($G873,Appr.Meta!$A:$A,Appr.Meta!$D:$D,"-",0,1))</f>
        <v>-</v>
      </c>
      <c r="I873" s="302"/>
      <c r="J873" s="303" t="str">
        <f>IF($I873="","-",_xlfn.XLOOKUP($I873,'CC.Meta'!$A:$A,'CC.Meta'!$D:$D,"-",0,1))</f>
        <v>-</v>
      </c>
      <c r="K873" s="306" t="str">
        <f t="shared" si="94"/>
        <v>--</v>
      </c>
      <c r="L873" s="302"/>
      <c r="M873" s="133"/>
      <c r="N873" s="234"/>
      <c r="O873" s="146" t="str">
        <f>IF($N873="","-",_xlfn.XLOOKUP($N873,'FY25 Gold Book'!$A:$A,'FY25 Gold Book'!$B:$B,"-",0,1))</f>
        <v>-</v>
      </c>
      <c r="P873" s="444" t="str">
        <f>IF($N873="","-",_xlfn.XLOOKUP($N873,'FY25 Gold Book'!$A:$A,'FY25 Gold Book'!$C:$C,"-",0,1))</f>
        <v>-</v>
      </c>
      <c r="Q873" s="146" t="str">
        <f>IF($N873="","-",_xlfn.XLOOKUP($N873,'FY25 Gold Book'!$A:$A,'FY25 Gold Book'!$D:$D,"-",0,1))</f>
        <v>-</v>
      </c>
      <c r="R873" s="52"/>
      <c r="S873" s="465" t="str" cm="1">
        <f t="array" ref="S873">IFERROR(
_xlfn.IFS(
$I873=600010,"36th District Judges (CC 600010)",
$I873=600014,"36th District Staff (CC 600014)",
$I873&lt;&gt;0,_xlfn.XLOOKUP($N873,'FY25 Gold Book'!$A:$A,'FY25 Gold Book'!$F:$F,"-",0,1)),
"-")</f>
        <v>-</v>
      </c>
      <c r="T873" s="465" t="str" cm="1">
        <f t="array" ref="T873">IFERROR(
_xlfn.IFS(
OR($R873="TASS",$R873="Seasonal"),"TASS / Part-Time (FICA Only)",
$A873=13,"BSEED",
$A873=20,"DDoT",
OR($A873=48,$A873=49),"DWSD",
$A873=72,"Library",
$I873=600010,"36th District Judges",
$I873=600014,"36th District Staff",
$N873&lt;&gt;0,_xlfn.XLOOKUP($N873,'FY25 Gold Book'!$A:$A,'FY25 Gold Book'!$H:$H,"-",0,1)),
"-")</f>
        <v>-</v>
      </c>
      <c r="U873" s="678"/>
      <c r="V873" s="679"/>
      <c r="W873" s="677"/>
      <c r="X873" s="134"/>
      <c r="Y873" s="135"/>
      <c r="Z873" s="147">
        <f>_xlfn.XLOOKUP($N873,'FY25 Gold Book'!$A:$A,'FY25 Gold Book'!$E:$E,0,0,1)</f>
        <v>0</v>
      </c>
      <c r="AA873" s="680">
        <f>_xlfn.XLOOKUP($N873,'FY25 Gold Book'!$A:$A,'FY25 Gold Book'!$G:$G,0,0,1)</f>
        <v>0</v>
      </c>
      <c r="AB873" s="148">
        <f t="shared" si="95"/>
        <v>0</v>
      </c>
      <c r="AC873" s="681">
        <v>0</v>
      </c>
      <c r="AD873" s="149">
        <f t="shared" si="96"/>
        <v>0</v>
      </c>
      <c r="AE873" s="147">
        <f>_xlfn.XLOOKUP($T873,'FY25 Fringe Rates'!$X$6:$X$15,'FY25 Fringe Rates'!$Y$6:$Y$15,0,0,1)</f>
        <v>0</v>
      </c>
      <c r="AF873" s="150">
        <f t="shared" si="91"/>
        <v>0</v>
      </c>
      <c r="AG873" s="136">
        <v>0</v>
      </c>
      <c r="AH873" s="149">
        <f t="shared" si="97"/>
        <v>0</v>
      </c>
      <c r="AI873" s="151">
        <f t="shared" si="92"/>
        <v>0</v>
      </c>
      <c r="AJ873" s="32"/>
    </row>
    <row r="874" spans="1:36">
      <c r="A874" s="145" t="str">
        <f t="shared" si="93"/>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02"/>
      <c r="H874" s="303" t="str">
        <f>IF($G874="","-",_xlfn.XLOOKUP($G874,Appr.Meta!$A:$A,Appr.Meta!$D:$D,"-",0,1))</f>
        <v>-</v>
      </c>
      <c r="I874" s="302"/>
      <c r="J874" s="303" t="str">
        <f>IF($I874="","-",_xlfn.XLOOKUP($I874,'CC.Meta'!$A:$A,'CC.Meta'!$D:$D,"-",0,1))</f>
        <v>-</v>
      </c>
      <c r="K874" s="306" t="str">
        <f t="shared" si="94"/>
        <v>--</v>
      </c>
      <c r="L874" s="302"/>
      <c r="M874" s="133"/>
      <c r="N874" s="234"/>
      <c r="O874" s="146" t="str">
        <f>IF($N874="","-",_xlfn.XLOOKUP($N874,'FY25 Gold Book'!$A:$A,'FY25 Gold Book'!$B:$B,"-",0,1))</f>
        <v>-</v>
      </c>
      <c r="P874" s="444" t="str">
        <f>IF($N874="","-",_xlfn.XLOOKUP($N874,'FY25 Gold Book'!$A:$A,'FY25 Gold Book'!$C:$C,"-",0,1))</f>
        <v>-</v>
      </c>
      <c r="Q874" s="146" t="str">
        <f>IF($N874="","-",_xlfn.XLOOKUP($N874,'FY25 Gold Book'!$A:$A,'FY25 Gold Book'!$D:$D,"-",0,1))</f>
        <v>-</v>
      </c>
      <c r="R874" s="52"/>
      <c r="S874" s="465" t="str" cm="1">
        <f t="array" ref="S874">IFERROR(
_xlfn.IFS(
$I874=600010,"36th District Judges (CC 600010)",
$I874=600014,"36th District Staff (CC 600014)",
$I874&lt;&gt;0,_xlfn.XLOOKUP($N874,'FY25 Gold Book'!$A:$A,'FY25 Gold Book'!$F:$F,"-",0,1)),
"-")</f>
        <v>-</v>
      </c>
      <c r="T874" s="465" t="str" cm="1">
        <f t="array" ref="T874">IFERROR(
_xlfn.IFS(
OR($R874="TASS",$R874="Seasonal"),"TASS / Part-Time (FICA Only)",
$A874=13,"BSEED",
$A874=20,"DDoT",
OR($A874=48,$A874=49),"DWSD",
$A874=72,"Library",
$I874=600010,"36th District Judges",
$I874=600014,"36th District Staff",
$N874&lt;&gt;0,_xlfn.XLOOKUP($N874,'FY25 Gold Book'!$A:$A,'FY25 Gold Book'!$H:$H,"-",0,1)),
"-")</f>
        <v>-</v>
      </c>
      <c r="U874" s="678"/>
      <c r="V874" s="679"/>
      <c r="W874" s="677"/>
      <c r="X874" s="134"/>
      <c r="Y874" s="135"/>
      <c r="Z874" s="147">
        <f>_xlfn.XLOOKUP($N874,'FY25 Gold Book'!$A:$A,'FY25 Gold Book'!$E:$E,0,0,1)</f>
        <v>0</v>
      </c>
      <c r="AA874" s="680">
        <f>_xlfn.XLOOKUP($N874,'FY25 Gold Book'!$A:$A,'FY25 Gold Book'!$G:$G,0,0,1)</f>
        <v>0</v>
      </c>
      <c r="AB874" s="148">
        <f t="shared" si="95"/>
        <v>0</v>
      </c>
      <c r="AC874" s="681">
        <v>0</v>
      </c>
      <c r="AD874" s="149">
        <f t="shared" si="96"/>
        <v>0</v>
      </c>
      <c r="AE874" s="147">
        <f>_xlfn.XLOOKUP($T874,'FY25 Fringe Rates'!$X$6:$X$15,'FY25 Fringe Rates'!$Y$6:$Y$15,0,0,1)</f>
        <v>0</v>
      </c>
      <c r="AF874" s="150">
        <f t="shared" si="91"/>
        <v>0</v>
      </c>
      <c r="AG874" s="136">
        <v>0</v>
      </c>
      <c r="AH874" s="149">
        <f t="shared" si="97"/>
        <v>0</v>
      </c>
      <c r="AI874" s="151">
        <f t="shared" si="92"/>
        <v>0</v>
      </c>
      <c r="AJ874" s="32"/>
    </row>
    <row r="875" spans="1:36">
      <c r="A875" s="145" t="str">
        <f t="shared" si="93"/>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02"/>
      <c r="H875" s="303" t="str">
        <f>IF($G875="","-",_xlfn.XLOOKUP($G875,Appr.Meta!$A:$A,Appr.Meta!$D:$D,"-",0,1))</f>
        <v>-</v>
      </c>
      <c r="I875" s="302"/>
      <c r="J875" s="303" t="str">
        <f>IF($I875="","-",_xlfn.XLOOKUP($I875,'CC.Meta'!$A:$A,'CC.Meta'!$D:$D,"-",0,1))</f>
        <v>-</v>
      </c>
      <c r="K875" s="306" t="str">
        <f t="shared" si="94"/>
        <v>--</v>
      </c>
      <c r="L875" s="302"/>
      <c r="M875" s="133"/>
      <c r="N875" s="234"/>
      <c r="O875" s="146" t="str">
        <f>IF($N875="","-",_xlfn.XLOOKUP($N875,'FY25 Gold Book'!$A:$A,'FY25 Gold Book'!$B:$B,"-",0,1))</f>
        <v>-</v>
      </c>
      <c r="P875" s="444" t="str">
        <f>IF($N875="","-",_xlfn.XLOOKUP($N875,'FY25 Gold Book'!$A:$A,'FY25 Gold Book'!$C:$C,"-",0,1))</f>
        <v>-</v>
      </c>
      <c r="Q875" s="146" t="str">
        <f>IF($N875="","-",_xlfn.XLOOKUP($N875,'FY25 Gold Book'!$A:$A,'FY25 Gold Book'!$D:$D,"-",0,1))</f>
        <v>-</v>
      </c>
      <c r="R875" s="52"/>
      <c r="S875" s="465" t="str" cm="1">
        <f t="array" ref="S875">IFERROR(
_xlfn.IFS(
$I875=600010,"36th District Judges (CC 600010)",
$I875=600014,"36th District Staff (CC 600014)",
$I875&lt;&gt;0,_xlfn.XLOOKUP($N875,'FY25 Gold Book'!$A:$A,'FY25 Gold Book'!$F:$F,"-",0,1)),
"-")</f>
        <v>-</v>
      </c>
      <c r="T875" s="465" t="str" cm="1">
        <f t="array" ref="T875">IFERROR(
_xlfn.IFS(
OR($R875="TASS",$R875="Seasonal"),"TASS / Part-Time (FICA Only)",
$A875=13,"BSEED",
$A875=20,"DDoT",
OR($A875=48,$A875=49),"DWSD",
$A875=72,"Library",
$I875=600010,"36th District Judges",
$I875=600014,"36th District Staff",
$N875&lt;&gt;0,_xlfn.XLOOKUP($N875,'FY25 Gold Book'!$A:$A,'FY25 Gold Book'!$H:$H,"-",0,1)),
"-")</f>
        <v>-</v>
      </c>
      <c r="U875" s="678"/>
      <c r="V875" s="679"/>
      <c r="W875" s="677"/>
      <c r="X875" s="134"/>
      <c r="Y875" s="135"/>
      <c r="Z875" s="147">
        <f>_xlfn.XLOOKUP($N875,'FY25 Gold Book'!$A:$A,'FY25 Gold Book'!$E:$E,0,0,1)</f>
        <v>0</v>
      </c>
      <c r="AA875" s="680">
        <f>_xlfn.XLOOKUP($N875,'FY25 Gold Book'!$A:$A,'FY25 Gold Book'!$G:$G,0,0,1)</f>
        <v>0</v>
      </c>
      <c r="AB875" s="148">
        <f t="shared" si="95"/>
        <v>0</v>
      </c>
      <c r="AC875" s="681">
        <v>0</v>
      </c>
      <c r="AD875" s="149">
        <f t="shared" si="96"/>
        <v>0</v>
      </c>
      <c r="AE875" s="147">
        <f>_xlfn.XLOOKUP($T875,'FY25 Fringe Rates'!$X$6:$X$15,'FY25 Fringe Rates'!$Y$6:$Y$15,0,0,1)</f>
        <v>0</v>
      </c>
      <c r="AF875" s="150">
        <f t="shared" si="91"/>
        <v>0</v>
      </c>
      <c r="AG875" s="136">
        <v>0</v>
      </c>
      <c r="AH875" s="149">
        <f t="shared" si="97"/>
        <v>0</v>
      </c>
      <c r="AI875" s="151">
        <f t="shared" si="92"/>
        <v>0</v>
      </c>
      <c r="AJ875" s="32"/>
    </row>
    <row r="876" spans="1:36">
      <c r="A876" s="145" t="str">
        <f t="shared" si="93"/>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02"/>
      <c r="H876" s="303" t="str">
        <f>IF($G876="","-",_xlfn.XLOOKUP($G876,Appr.Meta!$A:$A,Appr.Meta!$D:$D,"-",0,1))</f>
        <v>-</v>
      </c>
      <c r="I876" s="302"/>
      <c r="J876" s="303" t="str">
        <f>IF($I876="","-",_xlfn.XLOOKUP($I876,'CC.Meta'!$A:$A,'CC.Meta'!$D:$D,"-",0,1))</f>
        <v>-</v>
      </c>
      <c r="K876" s="306" t="str">
        <f t="shared" si="94"/>
        <v>--</v>
      </c>
      <c r="L876" s="302"/>
      <c r="M876" s="133"/>
      <c r="N876" s="234"/>
      <c r="O876" s="146" t="str">
        <f>IF($N876="","-",_xlfn.XLOOKUP($N876,'FY25 Gold Book'!$A:$A,'FY25 Gold Book'!$B:$B,"-",0,1))</f>
        <v>-</v>
      </c>
      <c r="P876" s="444" t="str">
        <f>IF($N876="","-",_xlfn.XLOOKUP($N876,'FY25 Gold Book'!$A:$A,'FY25 Gold Book'!$C:$C,"-",0,1))</f>
        <v>-</v>
      </c>
      <c r="Q876" s="146" t="str">
        <f>IF($N876="","-",_xlfn.XLOOKUP($N876,'FY25 Gold Book'!$A:$A,'FY25 Gold Book'!$D:$D,"-",0,1))</f>
        <v>-</v>
      </c>
      <c r="R876" s="52"/>
      <c r="S876" s="465" t="str" cm="1">
        <f t="array" ref="S876">IFERROR(
_xlfn.IFS(
$I876=600010,"36th District Judges (CC 600010)",
$I876=600014,"36th District Staff (CC 600014)",
$I876&lt;&gt;0,_xlfn.XLOOKUP($N876,'FY25 Gold Book'!$A:$A,'FY25 Gold Book'!$F:$F,"-",0,1)),
"-")</f>
        <v>-</v>
      </c>
      <c r="T876" s="465" t="str" cm="1">
        <f t="array" ref="T876">IFERROR(
_xlfn.IFS(
OR($R876="TASS",$R876="Seasonal"),"TASS / Part-Time (FICA Only)",
$A876=13,"BSEED",
$A876=20,"DDoT",
OR($A876=48,$A876=49),"DWSD",
$A876=72,"Library",
$I876=600010,"36th District Judges",
$I876=600014,"36th District Staff",
$N876&lt;&gt;0,_xlfn.XLOOKUP($N876,'FY25 Gold Book'!$A:$A,'FY25 Gold Book'!$H:$H,"-",0,1)),
"-")</f>
        <v>-</v>
      </c>
      <c r="U876" s="678"/>
      <c r="V876" s="679"/>
      <c r="W876" s="677"/>
      <c r="X876" s="134"/>
      <c r="Y876" s="135"/>
      <c r="Z876" s="147">
        <f>_xlfn.XLOOKUP($N876,'FY25 Gold Book'!$A:$A,'FY25 Gold Book'!$E:$E,0,0,1)</f>
        <v>0</v>
      </c>
      <c r="AA876" s="680">
        <f>_xlfn.XLOOKUP($N876,'FY25 Gold Book'!$A:$A,'FY25 Gold Book'!$G:$G,0,0,1)</f>
        <v>0</v>
      </c>
      <c r="AB876" s="148">
        <f t="shared" si="95"/>
        <v>0</v>
      </c>
      <c r="AC876" s="681">
        <v>0</v>
      </c>
      <c r="AD876" s="149">
        <f t="shared" si="96"/>
        <v>0</v>
      </c>
      <c r="AE876" s="147">
        <f>_xlfn.XLOOKUP($T876,'FY25 Fringe Rates'!$X$6:$X$15,'FY25 Fringe Rates'!$Y$6:$Y$15,0,0,1)</f>
        <v>0</v>
      </c>
      <c r="AF876" s="150">
        <f t="shared" si="91"/>
        <v>0</v>
      </c>
      <c r="AG876" s="136">
        <v>0</v>
      </c>
      <c r="AH876" s="149">
        <f t="shared" si="97"/>
        <v>0</v>
      </c>
      <c r="AI876" s="151">
        <f t="shared" si="92"/>
        <v>0</v>
      </c>
      <c r="AJ876" s="32"/>
    </row>
    <row r="877" spans="1:36">
      <c r="A877" s="145" t="str">
        <f t="shared" si="93"/>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02"/>
      <c r="H877" s="303" t="str">
        <f>IF($G877="","-",_xlfn.XLOOKUP($G877,Appr.Meta!$A:$A,Appr.Meta!$D:$D,"-",0,1))</f>
        <v>-</v>
      </c>
      <c r="I877" s="302"/>
      <c r="J877" s="303" t="str">
        <f>IF($I877="","-",_xlfn.XLOOKUP($I877,'CC.Meta'!$A:$A,'CC.Meta'!$D:$D,"-",0,1))</f>
        <v>-</v>
      </c>
      <c r="K877" s="306" t="str">
        <f t="shared" si="94"/>
        <v>--</v>
      </c>
      <c r="L877" s="302"/>
      <c r="M877" s="133"/>
      <c r="N877" s="234"/>
      <c r="O877" s="146" t="str">
        <f>IF($N877="","-",_xlfn.XLOOKUP($N877,'FY25 Gold Book'!$A:$A,'FY25 Gold Book'!$B:$B,"-",0,1))</f>
        <v>-</v>
      </c>
      <c r="P877" s="444" t="str">
        <f>IF($N877="","-",_xlfn.XLOOKUP($N877,'FY25 Gold Book'!$A:$A,'FY25 Gold Book'!$C:$C,"-",0,1))</f>
        <v>-</v>
      </c>
      <c r="Q877" s="146" t="str">
        <f>IF($N877="","-",_xlfn.XLOOKUP($N877,'FY25 Gold Book'!$A:$A,'FY25 Gold Book'!$D:$D,"-",0,1))</f>
        <v>-</v>
      </c>
      <c r="R877" s="52"/>
      <c r="S877" s="465" t="str" cm="1">
        <f t="array" ref="S877">IFERROR(
_xlfn.IFS(
$I877=600010,"36th District Judges (CC 600010)",
$I877=600014,"36th District Staff (CC 600014)",
$I877&lt;&gt;0,_xlfn.XLOOKUP($N877,'FY25 Gold Book'!$A:$A,'FY25 Gold Book'!$F:$F,"-",0,1)),
"-")</f>
        <v>-</v>
      </c>
      <c r="T877" s="465" t="str" cm="1">
        <f t="array" ref="T877">IFERROR(
_xlfn.IFS(
OR($R877="TASS",$R877="Seasonal"),"TASS / Part-Time (FICA Only)",
$A877=13,"BSEED",
$A877=20,"DDoT",
OR($A877=48,$A877=49),"DWSD",
$A877=72,"Library",
$I877=600010,"36th District Judges",
$I877=600014,"36th District Staff",
$N877&lt;&gt;0,_xlfn.XLOOKUP($N877,'FY25 Gold Book'!$A:$A,'FY25 Gold Book'!$H:$H,"-",0,1)),
"-")</f>
        <v>-</v>
      </c>
      <c r="U877" s="678"/>
      <c r="V877" s="679"/>
      <c r="W877" s="677"/>
      <c r="X877" s="134"/>
      <c r="Y877" s="135"/>
      <c r="Z877" s="147">
        <f>_xlfn.XLOOKUP($N877,'FY25 Gold Book'!$A:$A,'FY25 Gold Book'!$E:$E,0,0,1)</f>
        <v>0</v>
      </c>
      <c r="AA877" s="680">
        <f>_xlfn.XLOOKUP($N877,'FY25 Gold Book'!$A:$A,'FY25 Gold Book'!$G:$G,0,0,1)</f>
        <v>0</v>
      </c>
      <c r="AB877" s="148">
        <f t="shared" si="95"/>
        <v>0</v>
      </c>
      <c r="AC877" s="681">
        <v>0</v>
      </c>
      <c r="AD877" s="149">
        <f t="shared" si="96"/>
        <v>0</v>
      </c>
      <c r="AE877" s="147">
        <f>_xlfn.XLOOKUP($T877,'FY25 Fringe Rates'!$X$6:$X$15,'FY25 Fringe Rates'!$Y$6:$Y$15,0,0,1)</f>
        <v>0</v>
      </c>
      <c r="AF877" s="150">
        <f t="shared" si="91"/>
        <v>0</v>
      </c>
      <c r="AG877" s="136">
        <v>0</v>
      </c>
      <c r="AH877" s="149">
        <f t="shared" si="97"/>
        <v>0</v>
      </c>
      <c r="AI877" s="151">
        <f t="shared" si="92"/>
        <v>0</v>
      </c>
      <c r="AJ877" s="32"/>
    </row>
    <row r="878" spans="1:36">
      <c r="A878" s="145" t="str">
        <f t="shared" si="93"/>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02"/>
      <c r="H878" s="303" t="str">
        <f>IF($G878="","-",_xlfn.XLOOKUP($G878,Appr.Meta!$A:$A,Appr.Meta!$D:$D,"-",0,1))</f>
        <v>-</v>
      </c>
      <c r="I878" s="302"/>
      <c r="J878" s="303" t="str">
        <f>IF($I878="","-",_xlfn.XLOOKUP($I878,'CC.Meta'!$A:$A,'CC.Meta'!$D:$D,"-",0,1))</f>
        <v>-</v>
      </c>
      <c r="K878" s="306" t="str">
        <f t="shared" si="94"/>
        <v>--</v>
      </c>
      <c r="L878" s="302"/>
      <c r="M878" s="133"/>
      <c r="N878" s="234"/>
      <c r="O878" s="146" t="str">
        <f>IF($N878="","-",_xlfn.XLOOKUP($N878,'FY25 Gold Book'!$A:$A,'FY25 Gold Book'!$B:$B,"-",0,1))</f>
        <v>-</v>
      </c>
      <c r="P878" s="444" t="str">
        <f>IF($N878="","-",_xlfn.XLOOKUP($N878,'FY25 Gold Book'!$A:$A,'FY25 Gold Book'!$C:$C,"-",0,1))</f>
        <v>-</v>
      </c>
      <c r="Q878" s="146" t="str">
        <f>IF($N878="","-",_xlfn.XLOOKUP($N878,'FY25 Gold Book'!$A:$A,'FY25 Gold Book'!$D:$D,"-",0,1))</f>
        <v>-</v>
      </c>
      <c r="R878" s="52"/>
      <c r="S878" s="465" t="str" cm="1">
        <f t="array" ref="S878">IFERROR(
_xlfn.IFS(
$I878=600010,"36th District Judges (CC 600010)",
$I878=600014,"36th District Staff (CC 600014)",
$I878&lt;&gt;0,_xlfn.XLOOKUP($N878,'FY25 Gold Book'!$A:$A,'FY25 Gold Book'!$F:$F,"-",0,1)),
"-")</f>
        <v>-</v>
      </c>
      <c r="T878" s="465" t="str" cm="1">
        <f t="array" ref="T878">IFERROR(
_xlfn.IFS(
OR($R878="TASS",$R878="Seasonal"),"TASS / Part-Time (FICA Only)",
$A878=13,"BSEED",
$A878=20,"DDoT",
OR($A878=48,$A878=49),"DWSD",
$A878=72,"Library",
$I878=600010,"36th District Judges",
$I878=600014,"36th District Staff",
$N878&lt;&gt;0,_xlfn.XLOOKUP($N878,'FY25 Gold Book'!$A:$A,'FY25 Gold Book'!$H:$H,"-",0,1)),
"-")</f>
        <v>-</v>
      </c>
      <c r="U878" s="678"/>
      <c r="V878" s="679"/>
      <c r="W878" s="677"/>
      <c r="X878" s="134"/>
      <c r="Y878" s="135"/>
      <c r="Z878" s="147">
        <f>_xlfn.XLOOKUP($N878,'FY25 Gold Book'!$A:$A,'FY25 Gold Book'!$E:$E,0,0,1)</f>
        <v>0</v>
      </c>
      <c r="AA878" s="680">
        <f>_xlfn.XLOOKUP($N878,'FY25 Gold Book'!$A:$A,'FY25 Gold Book'!$G:$G,0,0,1)</f>
        <v>0</v>
      </c>
      <c r="AB878" s="148">
        <f t="shared" si="95"/>
        <v>0</v>
      </c>
      <c r="AC878" s="681">
        <v>0</v>
      </c>
      <c r="AD878" s="149">
        <f t="shared" si="96"/>
        <v>0</v>
      </c>
      <c r="AE878" s="147">
        <f>_xlfn.XLOOKUP($T878,'FY25 Fringe Rates'!$X$6:$X$15,'FY25 Fringe Rates'!$Y$6:$Y$15,0,0,1)</f>
        <v>0</v>
      </c>
      <c r="AF878" s="150">
        <f t="shared" si="91"/>
        <v>0</v>
      </c>
      <c r="AG878" s="136">
        <v>0</v>
      </c>
      <c r="AH878" s="149">
        <f t="shared" si="97"/>
        <v>0</v>
      </c>
      <c r="AI878" s="151">
        <f t="shared" si="92"/>
        <v>0</v>
      </c>
      <c r="AJ878" s="32"/>
    </row>
    <row r="879" spans="1:36">
      <c r="A879" s="145" t="str">
        <f t="shared" si="93"/>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02"/>
      <c r="H879" s="303" t="str">
        <f>IF($G879="","-",_xlfn.XLOOKUP($G879,Appr.Meta!$A:$A,Appr.Meta!$D:$D,"-",0,1))</f>
        <v>-</v>
      </c>
      <c r="I879" s="302"/>
      <c r="J879" s="303" t="str">
        <f>IF($I879="","-",_xlfn.XLOOKUP($I879,'CC.Meta'!$A:$A,'CC.Meta'!$D:$D,"-",0,1))</f>
        <v>-</v>
      </c>
      <c r="K879" s="306" t="str">
        <f t="shared" si="94"/>
        <v>--</v>
      </c>
      <c r="L879" s="302"/>
      <c r="M879" s="133"/>
      <c r="N879" s="234"/>
      <c r="O879" s="146" t="str">
        <f>IF($N879="","-",_xlfn.XLOOKUP($N879,'FY25 Gold Book'!$A:$A,'FY25 Gold Book'!$B:$B,"-",0,1))</f>
        <v>-</v>
      </c>
      <c r="P879" s="444" t="str">
        <f>IF($N879="","-",_xlfn.XLOOKUP($N879,'FY25 Gold Book'!$A:$A,'FY25 Gold Book'!$C:$C,"-",0,1))</f>
        <v>-</v>
      </c>
      <c r="Q879" s="146" t="str">
        <f>IF($N879="","-",_xlfn.XLOOKUP($N879,'FY25 Gold Book'!$A:$A,'FY25 Gold Book'!$D:$D,"-",0,1))</f>
        <v>-</v>
      </c>
      <c r="R879" s="52"/>
      <c r="S879" s="465" t="str" cm="1">
        <f t="array" ref="S879">IFERROR(
_xlfn.IFS(
$I879=600010,"36th District Judges (CC 600010)",
$I879=600014,"36th District Staff (CC 600014)",
$I879&lt;&gt;0,_xlfn.XLOOKUP($N879,'FY25 Gold Book'!$A:$A,'FY25 Gold Book'!$F:$F,"-",0,1)),
"-")</f>
        <v>-</v>
      </c>
      <c r="T879" s="465" t="str" cm="1">
        <f t="array" ref="T879">IFERROR(
_xlfn.IFS(
OR($R879="TASS",$R879="Seasonal"),"TASS / Part-Time (FICA Only)",
$A879=13,"BSEED",
$A879=20,"DDoT",
OR($A879=48,$A879=49),"DWSD",
$A879=72,"Library",
$I879=600010,"36th District Judges",
$I879=600014,"36th District Staff",
$N879&lt;&gt;0,_xlfn.XLOOKUP($N879,'FY25 Gold Book'!$A:$A,'FY25 Gold Book'!$H:$H,"-",0,1)),
"-")</f>
        <v>-</v>
      </c>
      <c r="U879" s="678"/>
      <c r="V879" s="679"/>
      <c r="W879" s="677"/>
      <c r="X879" s="134"/>
      <c r="Y879" s="135"/>
      <c r="Z879" s="147">
        <f>_xlfn.XLOOKUP($N879,'FY25 Gold Book'!$A:$A,'FY25 Gold Book'!$E:$E,0,0,1)</f>
        <v>0</v>
      </c>
      <c r="AA879" s="680">
        <f>_xlfn.XLOOKUP($N879,'FY25 Gold Book'!$A:$A,'FY25 Gold Book'!$G:$G,0,0,1)</f>
        <v>0</v>
      </c>
      <c r="AB879" s="148">
        <f t="shared" si="95"/>
        <v>0</v>
      </c>
      <c r="AC879" s="681">
        <v>0</v>
      </c>
      <c r="AD879" s="149">
        <f t="shared" si="96"/>
        <v>0</v>
      </c>
      <c r="AE879" s="147">
        <f>_xlfn.XLOOKUP($T879,'FY25 Fringe Rates'!$X$6:$X$15,'FY25 Fringe Rates'!$Y$6:$Y$15,0,0,1)</f>
        <v>0</v>
      </c>
      <c r="AF879" s="150">
        <f t="shared" si="91"/>
        <v>0</v>
      </c>
      <c r="AG879" s="136">
        <v>0</v>
      </c>
      <c r="AH879" s="149">
        <f t="shared" si="97"/>
        <v>0</v>
      </c>
      <c r="AI879" s="151">
        <f t="shared" si="92"/>
        <v>0</v>
      </c>
      <c r="AJ879" s="32"/>
    </row>
    <row r="880" spans="1:36">
      <c r="A880" s="145" t="str">
        <f t="shared" si="93"/>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02"/>
      <c r="H880" s="303" t="str">
        <f>IF($G880="","-",_xlfn.XLOOKUP($G880,Appr.Meta!$A:$A,Appr.Meta!$D:$D,"-",0,1))</f>
        <v>-</v>
      </c>
      <c r="I880" s="302"/>
      <c r="J880" s="303" t="str">
        <f>IF($I880="","-",_xlfn.XLOOKUP($I880,'CC.Meta'!$A:$A,'CC.Meta'!$D:$D,"-",0,1))</f>
        <v>-</v>
      </c>
      <c r="K880" s="306" t="str">
        <f t="shared" si="94"/>
        <v>--</v>
      </c>
      <c r="L880" s="302"/>
      <c r="M880" s="133"/>
      <c r="N880" s="234"/>
      <c r="O880" s="146" t="str">
        <f>IF($N880="","-",_xlfn.XLOOKUP($N880,'FY25 Gold Book'!$A:$A,'FY25 Gold Book'!$B:$B,"-",0,1))</f>
        <v>-</v>
      </c>
      <c r="P880" s="444" t="str">
        <f>IF($N880="","-",_xlfn.XLOOKUP($N880,'FY25 Gold Book'!$A:$A,'FY25 Gold Book'!$C:$C,"-",0,1))</f>
        <v>-</v>
      </c>
      <c r="Q880" s="146" t="str">
        <f>IF($N880="","-",_xlfn.XLOOKUP($N880,'FY25 Gold Book'!$A:$A,'FY25 Gold Book'!$D:$D,"-",0,1))</f>
        <v>-</v>
      </c>
      <c r="R880" s="52"/>
      <c r="S880" s="465" t="str" cm="1">
        <f t="array" ref="S880">IFERROR(
_xlfn.IFS(
$I880=600010,"36th District Judges (CC 600010)",
$I880=600014,"36th District Staff (CC 600014)",
$I880&lt;&gt;0,_xlfn.XLOOKUP($N880,'FY25 Gold Book'!$A:$A,'FY25 Gold Book'!$F:$F,"-",0,1)),
"-")</f>
        <v>-</v>
      </c>
      <c r="T880" s="465" t="str" cm="1">
        <f t="array" ref="T880">IFERROR(
_xlfn.IFS(
OR($R880="TASS",$R880="Seasonal"),"TASS / Part-Time (FICA Only)",
$A880=13,"BSEED",
$A880=20,"DDoT",
OR($A880=48,$A880=49),"DWSD",
$A880=72,"Library",
$I880=600010,"36th District Judges",
$I880=600014,"36th District Staff",
$N880&lt;&gt;0,_xlfn.XLOOKUP($N880,'FY25 Gold Book'!$A:$A,'FY25 Gold Book'!$H:$H,"-",0,1)),
"-")</f>
        <v>-</v>
      </c>
      <c r="U880" s="678"/>
      <c r="V880" s="679"/>
      <c r="W880" s="677"/>
      <c r="X880" s="134"/>
      <c r="Y880" s="135"/>
      <c r="Z880" s="147">
        <f>_xlfn.XLOOKUP($N880,'FY25 Gold Book'!$A:$A,'FY25 Gold Book'!$E:$E,0,0,1)</f>
        <v>0</v>
      </c>
      <c r="AA880" s="680">
        <f>_xlfn.XLOOKUP($N880,'FY25 Gold Book'!$A:$A,'FY25 Gold Book'!$G:$G,0,0,1)</f>
        <v>0</v>
      </c>
      <c r="AB880" s="148">
        <f t="shared" si="95"/>
        <v>0</v>
      </c>
      <c r="AC880" s="681">
        <v>0</v>
      </c>
      <c r="AD880" s="149">
        <f t="shared" si="96"/>
        <v>0</v>
      </c>
      <c r="AE880" s="147">
        <f>_xlfn.XLOOKUP($T880,'FY25 Fringe Rates'!$X$6:$X$15,'FY25 Fringe Rates'!$Y$6:$Y$15,0,0,1)</f>
        <v>0</v>
      </c>
      <c r="AF880" s="150">
        <f t="shared" si="91"/>
        <v>0</v>
      </c>
      <c r="AG880" s="136">
        <v>0</v>
      </c>
      <c r="AH880" s="149">
        <f t="shared" si="97"/>
        <v>0</v>
      </c>
      <c r="AI880" s="151">
        <f t="shared" si="92"/>
        <v>0</v>
      </c>
      <c r="AJ880" s="32"/>
    </row>
    <row r="881" spans="1:36">
      <c r="A881" s="145" t="str">
        <f t="shared" si="93"/>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02"/>
      <c r="H881" s="303" t="str">
        <f>IF($G881="","-",_xlfn.XLOOKUP($G881,Appr.Meta!$A:$A,Appr.Meta!$D:$D,"-",0,1))</f>
        <v>-</v>
      </c>
      <c r="I881" s="302"/>
      <c r="J881" s="303" t="str">
        <f>IF($I881="","-",_xlfn.XLOOKUP($I881,'CC.Meta'!$A:$A,'CC.Meta'!$D:$D,"-",0,1))</f>
        <v>-</v>
      </c>
      <c r="K881" s="306" t="str">
        <f t="shared" si="94"/>
        <v>--</v>
      </c>
      <c r="L881" s="302"/>
      <c r="M881" s="133"/>
      <c r="N881" s="234"/>
      <c r="O881" s="146" t="str">
        <f>IF($N881="","-",_xlfn.XLOOKUP($N881,'FY25 Gold Book'!$A:$A,'FY25 Gold Book'!$B:$B,"-",0,1))</f>
        <v>-</v>
      </c>
      <c r="P881" s="444" t="str">
        <f>IF($N881="","-",_xlfn.XLOOKUP($N881,'FY25 Gold Book'!$A:$A,'FY25 Gold Book'!$C:$C,"-",0,1))</f>
        <v>-</v>
      </c>
      <c r="Q881" s="146" t="str">
        <f>IF($N881="","-",_xlfn.XLOOKUP($N881,'FY25 Gold Book'!$A:$A,'FY25 Gold Book'!$D:$D,"-",0,1))</f>
        <v>-</v>
      </c>
      <c r="R881" s="52"/>
      <c r="S881" s="465" t="str" cm="1">
        <f t="array" ref="S881">IFERROR(
_xlfn.IFS(
$I881=600010,"36th District Judges (CC 600010)",
$I881=600014,"36th District Staff (CC 600014)",
$I881&lt;&gt;0,_xlfn.XLOOKUP($N881,'FY25 Gold Book'!$A:$A,'FY25 Gold Book'!$F:$F,"-",0,1)),
"-")</f>
        <v>-</v>
      </c>
      <c r="T881" s="465" t="str" cm="1">
        <f t="array" ref="T881">IFERROR(
_xlfn.IFS(
OR($R881="TASS",$R881="Seasonal"),"TASS / Part-Time (FICA Only)",
$A881=13,"BSEED",
$A881=20,"DDoT",
OR($A881=48,$A881=49),"DWSD",
$A881=72,"Library",
$I881=600010,"36th District Judges",
$I881=600014,"36th District Staff",
$N881&lt;&gt;0,_xlfn.XLOOKUP($N881,'FY25 Gold Book'!$A:$A,'FY25 Gold Book'!$H:$H,"-",0,1)),
"-")</f>
        <v>-</v>
      </c>
      <c r="U881" s="678"/>
      <c r="V881" s="679"/>
      <c r="W881" s="677"/>
      <c r="X881" s="134"/>
      <c r="Y881" s="135"/>
      <c r="Z881" s="147">
        <f>_xlfn.XLOOKUP($N881,'FY25 Gold Book'!$A:$A,'FY25 Gold Book'!$E:$E,0,0,1)</f>
        <v>0</v>
      </c>
      <c r="AA881" s="680">
        <f>_xlfn.XLOOKUP($N881,'FY25 Gold Book'!$A:$A,'FY25 Gold Book'!$G:$G,0,0,1)</f>
        <v>0</v>
      </c>
      <c r="AB881" s="148">
        <f t="shared" si="95"/>
        <v>0</v>
      </c>
      <c r="AC881" s="681">
        <v>0</v>
      </c>
      <c r="AD881" s="149">
        <f t="shared" si="96"/>
        <v>0</v>
      </c>
      <c r="AE881" s="147">
        <f>_xlfn.XLOOKUP($T881,'FY25 Fringe Rates'!$X$6:$X$15,'FY25 Fringe Rates'!$Y$6:$Y$15,0,0,1)</f>
        <v>0</v>
      </c>
      <c r="AF881" s="150">
        <f t="shared" si="91"/>
        <v>0</v>
      </c>
      <c r="AG881" s="136">
        <v>0</v>
      </c>
      <c r="AH881" s="149">
        <f t="shared" si="97"/>
        <v>0</v>
      </c>
      <c r="AI881" s="151">
        <f t="shared" si="92"/>
        <v>0</v>
      </c>
      <c r="AJ881" s="32"/>
    </row>
    <row r="882" spans="1:36">
      <c r="A882" s="145" t="str">
        <f t="shared" si="93"/>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02"/>
      <c r="H882" s="303" t="str">
        <f>IF($G882="","-",_xlfn.XLOOKUP($G882,Appr.Meta!$A:$A,Appr.Meta!$D:$D,"-",0,1))</f>
        <v>-</v>
      </c>
      <c r="I882" s="302"/>
      <c r="J882" s="303" t="str">
        <f>IF($I882="","-",_xlfn.XLOOKUP($I882,'CC.Meta'!$A:$A,'CC.Meta'!$D:$D,"-",0,1))</f>
        <v>-</v>
      </c>
      <c r="K882" s="306" t="str">
        <f t="shared" si="94"/>
        <v>--</v>
      </c>
      <c r="L882" s="302"/>
      <c r="M882" s="133"/>
      <c r="N882" s="234"/>
      <c r="O882" s="146" t="str">
        <f>IF($N882="","-",_xlfn.XLOOKUP($N882,'FY25 Gold Book'!$A:$A,'FY25 Gold Book'!$B:$B,"-",0,1))</f>
        <v>-</v>
      </c>
      <c r="P882" s="444" t="str">
        <f>IF($N882="","-",_xlfn.XLOOKUP($N882,'FY25 Gold Book'!$A:$A,'FY25 Gold Book'!$C:$C,"-",0,1))</f>
        <v>-</v>
      </c>
      <c r="Q882" s="146" t="str">
        <f>IF($N882="","-",_xlfn.XLOOKUP($N882,'FY25 Gold Book'!$A:$A,'FY25 Gold Book'!$D:$D,"-",0,1))</f>
        <v>-</v>
      </c>
      <c r="R882" s="52"/>
      <c r="S882" s="465" t="str" cm="1">
        <f t="array" ref="S882">IFERROR(
_xlfn.IFS(
$I882=600010,"36th District Judges (CC 600010)",
$I882=600014,"36th District Staff (CC 600014)",
$I882&lt;&gt;0,_xlfn.XLOOKUP($N882,'FY25 Gold Book'!$A:$A,'FY25 Gold Book'!$F:$F,"-",0,1)),
"-")</f>
        <v>-</v>
      </c>
      <c r="T882" s="465" t="str" cm="1">
        <f t="array" ref="T882">IFERROR(
_xlfn.IFS(
OR($R882="TASS",$R882="Seasonal"),"TASS / Part-Time (FICA Only)",
$A882=13,"BSEED",
$A882=20,"DDoT",
OR($A882=48,$A882=49),"DWSD",
$A882=72,"Library",
$I882=600010,"36th District Judges",
$I882=600014,"36th District Staff",
$N882&lt;&gt;0,_xlfn.XLOOKUP($N882,'FY25 Gold Book'!$A:$A,'FY25 Gold Book'!$H:$H,"-",0,1)),
"-")</f>
        <v>-</v>
      </c>
      <c r="U882" s="678"/>
      <c r="V882" s="679"/>
      <c r="W882" s="677"/>
      <c r="X882" s="134"/>
      <c r="Y882" s="135"/>
      <c r="Z882" s="147">
        <f>_xlfn.XLOOKUP($N882,'FY25 Gold Book'!$A:$A,'FY25 Gold Book'!$E:$E,0,0,1)</f>
        <v>0</v>
      </c>
      <c r="AA882" s="680">
        <f>_xlfn.XLOOKUP($N882,'FY25 Gold Book'!$A:$A,'FY25 Gold Book'!$G:$G,0,0,1)</f>
        <v>0</v>
      </c>
      <c r="AB882" s="148">
        <f t="shared" si="95"/>
        <v>0</v>
      </c>
      <c r="AC882" s="681">
        <v>0</v>
      </c>
      <c r="AD882" s="149">
        <f t="shared" si="96"/>
        <v>0</v>
      </c>
      <c r="AE882" s="147">
        <f>_xlfn.XLOOKUP($T882,'FY25 Fringe Rates'!$X$6:$X$15,'FY25 Fringe Rates'!$Y$6:$Y$15,0,0,1)</f>
        <v>0</v>
      </c>
      <c r="AF882" s="150">
        <f t="shared" si="91"/>
        <v>0</v>
      </c>
      <c r="AG882" s="136">
        <v>0</v>
      </c>
      <c r="AH882" s="149">
        <f t="shared" si="97"/>
        <v>0</v>
      </c>
      <c r="AI882" s="151">
        <f t="shared" si="92"/>
        <v>0</v>
      </c>
      <c r="AJ882" s="32"/>
    </row>
    <row r="883" spans="1:36">
      <c r="A883" s="145" t="str">
        <f t="shared" si="93"/>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02"/>
      <c r="H883" s="303" t="str">
        <f>IF($G883="","-",_xlfn.XLOOKUP($G883,Appr.Meta!$A:$A,Appr.Meta!$D:$D,"-",0,1))</f>
        <v>-</v>
      </c>
      <c r="I883" s="302"/>
      <c r="J883" s="303" t="str">
        <f>IF($I883="","-",_xlfn.XLOOKUP($I883,'CC.Meta'!$A:$A,'CC.Meta'!$D:$D,"-",0,1))</f>
        <v>-</v>
      </c>
      <c r="K883" s="306" t="str">
        <f t="shared" si="94"/>
        <v>--</v>
      </c>
      <c r="L883" s="302"/>
      <c r="M883" s="133"/>
      <c r="N883" s="234"/>
      <c r="O883" s="146" t="str">
        <f>IF($N883="","-",_xlfn.XLOOKUP($N883,'FY25 Gold Book'!$A:$A,'FY25 Gold Book'!$B:$B,"-",0,1))</f>
        <v>-</v>
      </c>
      <c r="P883" s="444" t="str">
        <f>IF($N883="","-",_xlfn.XLOOKUP($N883,'FY25 Gold Book'!$A:$A,'FY25 Gold Book'!$C:$C,"-",0,1))</f>
        <v>-</v>
      </c>
      <c r="Q883" s="146" t="str">
        <f>IF($N883="","-",_xlfn.XLOOKUP($N883,'FY25 Gold Book'!$A:$A,'FY25 Gold Book'!$D:$D,"-",0,1))</f>
        <v>-</v>
      </c>
      <c r="R883" s="52"/>
      <c r="S883" s="465" t="str" cm="1">
        <f t="array" ref="S883">IFERROR(
_xlfn.IFS(
$I883=600010,"36th District Judges (CC 600010)",
$I883=600014,"36th District Staff (CC 600014)",
$I883&lt;&gt;0,_xlfn.XLOOKUP($N883,'FY25 Gold Book'!$A:$A,'FY25 Gold Book'!$F:$F,"-",0,1)),
"-")</f>
        <v>-</v>
      </c>
      <c r="T883" s="465" t="str" cm="1">
        <f t="array" ref="T883">IFERROR(
_xlfn.IFS(
OR($R883="TASS",$R883="Seasonal"),"TASS / Part-Time (FICA Only)",
$A883=13,"BSEED",
$A883=20,"DDoT",
OR($A883=48,$A883=49),"DWSD",
$A883=72,"Library",
$I883=600010,"36th District Judges",
$I883=600014,"36th District Staff",
$N883&lt;&gt;0,_xlfn.XLOOKUP($N883,'FY25 Gold Book'!$A:$A,'FY25 Gold Book'!$H:$H,"-",0,1)),
"-")</f>
        <v>-</v>
      </c>
      <c r="U883" s="678"/>
      <c r="V883" s="679"/>
      <c r="W883" s="677"/>
      <c r="X883" s="134"/>
      <c r="Y883" s="135"/>
      <c r="Z883" s="147">
        <f>_xlfn.XLOOKUP($N883,'FY25 Gold Book'!$A:$A,'FY25 Gold Book'!$E:$E,0,0,1)</f>
        <v>0</v>
      </c>
      <c r="AA883" s="680">
        <f>_xlfn.XLOOKUP($N883,'FY25 Gold Book'!$A:$A,'FY25 Gold Book'!$G:$G,0,0,1)</f>
        <v>0</v>
      </c>
      <c r="AB883" s="148">
        <f t="shared" si="95"/>
        <v>0</v>
      </c>
      <c r="AC883" s="681">
        <v>0</v>
      </c>
      <c r="AD883" s="149">
        <f t="shared" si="96"/>
        <v>0</v>
      </c>
      <c r="AE883" s="147">
        <f>_xlfn.XLOOKUP($T883,'FY25 Fringe Rates'!$X$6:$X$15,'FY25 Fringe Rates'!$Y$6:$Y$15,0,0,1)</f>
        <v>0</v>
      </c>
      <c r="AF883" s="150">
        <f t="shared" si="91"/>
        <v>0</v>
      </c>
      <c r="AG883" s="136">
        <v>0</v>
      </c>
      <c r="AH883" s="149">
        <f t="shared" si="97"/>
        <v>0</v>
      </c>
      <c r="AI883" s="151">
        <f t="shared" si="92"/>
        <v>0</v>
      </c>
      <c r="AJ883" s="32"/>
    </row>
    <row r="884" spans="1:36">
      <c r="A884" s="145" t="str">
        <f t="shared" si="93"/>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02"/>
      <c r="H884" s="303" t="str">
        <f>IF($G884="","-",_xlfn.XLOOKUP($G884,Appr.Meta!$A:$A,Appr.Meta!$D:$D,"-",0,1))</f>
        <v>-</v>
      </c>
      <c r="I884" s="302"/>
      <c r="J884" s="303" t="str">
        <f>IF($I884="","-",_xlfn.XLOOKUP($I884,'CC.Meta'!$A:$A,'CC.Meta'!$D:$D,"-",0,1))</f>
        <v>-</v>
      </c>
      <c r="K884" s="306" t="str">
        <f t="shared" si="94"/>
        <v>--</v>
      </c>
      <c r="L884" s="302"/>
      <c r="M884" s="133"/>
      <c r="N884" s="234"/>
      <c r="O884" s="146" t="str">
        <f>IF($N884="","-",_xlfn.XLOOKUP($N884,'FY25 Gold Book'!$A:$A,'FY25 Gold Book'!$B:$B,"-",0,1))</f>
        <v>-</v>
      </c>
      <c r="P884" s="444" t="str">
        <f>IF($N884="","-",_xlfn.XLOOKUP($N884,'FY25 Gold Book'!$A:$A,'FY25 Gold Book'!$C:$C,"-",0,1))</f>
        <v>-</v>
      </c>
      <c r="Q884" s="146" t="str">
        <f>IF($N884="","-",_xlfn.XLOOKUP($N884,'FY25 Gold Book'!$A:$A,'FY25 Gold Book'!$D:$D,"-",0,1))</f>
        <v>-</v>
      </c>
      <c r="R884" s="52"/>
      <c r="S884" s="465" t="str" cm="1">
        <f t="array" ref="S884">IFERROR(
_xlfn.IFS(
$I884=600010,"36th District Judges (CC 600010)",
$I884=600014,"36th District Staff (CC 600014)",
$I884&lt;&gt;0,_xlfn.XLOOKUP($N884,'FY25 Gold Book'!$A:$A,'FY25 Gold Book'!$F:$F,"-",0,1)),
"-")</f>
        <v>-</v>
      </c>
      <c r="T884" s="465" t="str" cm="1">
        <f t="array" ref="T884">IFERROR(
_xlfn.IFS(
OR($R884="TASS",$R884="Seasonal"),"TASS / Part-Time (FICA Only)",
$A884=13,"BSEED",
$A884=20,"DDoT",
OR($A884=48,$A884=49),"DWSD",
$A884=72,"Library",
$I884=600010,"36th District Judges",
$I884=600014,"36th District Staff",
$N884&lt;&gt;0,_xlfn.XLOOKUP($N884,'FY25 Gold Book'!$A:$A,'FY25 Gold Book'!$H:$H,"-",0,1)),
"-")</f>
        <v>-</v>
      </c>
      <c r="U884" s="678"/>
      <c r="V884" s="679"/>
      <c r="W884" s="677"/>
      <c r="X884" s="134"/>
      <c r="Y884" s="135"/>
      <c r="Z884" s="147">
        <f>_xlfn.XLOOKUP($N884,'FY25 Gold Book'!$A:$A,'FY25 Gold Book'!$E:$E,0,0,1)</f>
        <v>0</v>
      </c>
      <c r="AA884" s="680">
        <f>_xlfn.XLOOKUP($N884,'FY25 Gold Book'!$A:$A,'FY25 Gold Book'!$G:$G,0,0,1)</f>
        <v>0</v>
      </c>
      <c r="AB884" s="148">
        <f t="shared" si="95"/>
        <v>0</v>
      </c>
      <c r="AC884" s="681">
        <v>0</v>
      </c>
      <c r="AD884" s="149">
        <f t="shared" si="96"/>
        <v>0</v>
      </c>
      <c r="AE884" s="147">
        <f>_xlfn.XLOOKUP($T884,'FY25 Fringe Rates'!$X$6:$X$15,'FY25 Fringe Rates'!$Y$6:$Y$15,0,0,1)</f>
        <v>0</v>
      </c>
      <c r="AF884" s="150">
        <f t="shared" si="91"/>
        <v>0</v>
      </c>
      <c r="AG884" s="136">
        <v>0</v>
      </c>
      <c r="AH884" s="149">
        <f t="shared" si="97"/>
        <v>0</v>
      </c>
      <c r="AI884" s="151">
        <f t="shared" si="92"/>
        <v>0</v>
      </c>
      <c r="AJ884" s="32"/>
    </row>
    <row r="885" spans="1:36">
      <c r="A885" s="145" t="str">
        <f t="shared" si="93"/>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02"/>
      <c r="H885" s="303" t="str">
        <f>IF($G885="","-",_xlfn.XLOOKUP($G885,Appr.Meta!$A:$A,Appr.Meta!$D:$D,"-",0,1))</f>
        <v>-</v>
      </c>
      <c r="I885" s="302"/>
      <c r="J885" s="303" t="str">
        <f>IF($I885="","-",_xlfn.XLOOKUP($I885,'CC.Meta'!$A:$A,'CC.Meta'!$D:$D,"-",0,1))</f>
        <v>-</v>
      </c>
      <c r="K885" s="306" t="str">
        <f t="shared" si="94"/>
        <v>--</v>
      </c>
      <c r="L885" s="302"/>
      <c r="M885" s="133"/>
      <c r="N885" s="234"/>
      <c r="O885" s="146" t="str">
        <f>IF($N885="","-",_xlfn.XLOOKUP($N885,'FY25 Gold Book'!$A:$A,'FY25 Gold Book'!$B:$B,"-",0,1))</f>
        <v>-</v>
      </c>
      <c r="P885" s="444" t="str">
        <f>IF($N885="","-",_xlfn.XLOOKUP($N885,'FY25 Gold Book'!$A:$A,'FY25 Gold Book'!$C:$C,"-",0,1))</f>
        <v>-</v>
      </c>
      <c r="Q885" s="146" t="str">
        <f>IF($N885="","-",_xlfn.XLOOKUP($N885,'FY25 Gold Book'!$A:$A,'FY25 Gold Book'!$D:$D,"-",0,1))</f>
        <v>-</v>
      </c>
      <c r="R885" s="52"/>
      <c r="S885" s="465" t="str" cm="1">
        <f t="array" ref="S885">IFERROR(
_xlfn.IFS(
$I885=600010,"36th District Judges (CC 600010)",
$I885=600014,"36th District Staff (CC 600014)",
$I885&lt;&gt;0,_xlfn.XLOOKUP($N885,'FY25 Gold Book'!$A:$A,'FY25 Gold Book'!$F:$F,"-",0,1)),
"-")</f>
        <v>-</v>
      </c>
      <c r="T885" s="465" t="str" cm="1">
        <f t="array" ref="T885">IFERROR(
_xlfn.IFS(
OR($R885="TASS",$R885="Seasonal"),"TASS / Part-Time (FICA Only)",
$A885=13,"BSEED",
$A885=20,"DDoT",
OR($A885=48,$A885=49),"DWSD",
$A885=72,"Library",
$I885=600010,"36th District Judges",
$I885=600014,"36th District Staff",
$N885&lt;&gt;0,_xlfn.XLOOKUP($N885,'FY25 Gold Book'!$A:$A,'FY25 Gold Book'!$H:$H,"-",0,1)),
"-")</f>
        <v>-</v>
      </c>
      <c r="U885" s="678"/>
      <c r="V885" s="679"/>
      <c r="W885" s="677"/>
      <c r="X885" s="134"/>
      <c r="Y885" s="135"/>
      <c r="Z885" s="147">
        <f>_xlfn.XLOOKUP($N885,'FY25 Gold Book'!$A:$A,'FY25 Gold Book'!$E:$E,0,0,1)</f>
        <v>0</v>
      </c>
      <c r="AA885" s="680">
        <f>_xlfn.XLOOKUP($N885,'FY25 Gold Book'!$A:$A,'FY25 Gold Book'!$G:$G,0,0,1)</f>
        <v>0</v>
      </c>
      <c r="AB885" s="148">
        <f t="shared" si="95"/>
        <v>0</v>
      </c>
      <c r="AC885" s="681">
        <v>0</v>
      </c>
      <c r="AD885" s="149">
        <f t="shared" si="96"/>
        <v>0</v>
      </c>
      <c r="AE885" s="147">
        <f>_xlfn.XLOOKUP($T885,'FY25 Fringe Rates'!$X$6:$X$15,'FY25 Fringe Rates'!$Y$6:$Y$15,0,0,1)</f>
        <v>0</v>
      </c>
      <c r="AF885" s="150">
        <f t="shared" si="91"/>
        <v>0</v>
      </c>
      <c r="AG885" s="136">
        <v>0</v>
      </c>
      <c r="AH885" s="149">
        <f t="shared" si="97"/>
        <v>0</v>
      </c>
      <c r="AI885" s="151">
        <f t="shared" si="92"/>
        <v>0</v>
      </c>
      <c r="AJ885" s="32"/>
    </row>
    <row r="886" spans="1:36">
      <c r="A886" s="145" t="str">
        <f t="shared" si="93"/>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02"/>
      <c r="H886" s="303" t="str">
        <f>IF($G886="","-",_xlfn.XLOOKUP($G886,Appr.Meta!$A:$A,Appr.Meta!$D:$D,"-",0,1))</f>
        <v>-</v>
      </c>
      <c r="I886" s="302"/>
      <c r="J886" s="303" t="str">
        <f>IF($I886="","-",_xlfn.XLOOKUP($I886,'CC.Meta'!$A:$A,'CC.Meta'!$D:$D,"-",0,1))</f>
        <v>-</v>
      </c>
      <c r="K886" s="306" t="str">
        <f t="shared" si="94"/>
        <v>--</v>
      </c>
      <c r="L886" s="302"/>
      <c r="M886" s="133"/>
      <c r="N886" s="234"/>
      <c r="O886" s="146" t="str">
        <f>IF($N886="","-",_xlfn.XLOOKUP($N886,'FY25 Gold Book'!$A:$A,'FY25 Gold Book'!$B:$B,"-",0,1))</f>
        <v>-</v>
      </c>
      <c r="P886" s="444" t="str">
        <f>IF($N886="","-",_xlfn.XLOOKUP($N886,'FY25 Gold Book'!$A:$A,'FY25 Gold Book'!$C:$C,"-",0,1))</f>
        <v>-</v>
      </c>
      <c r="Q886" s="146" t="str">
        <f>IF($N886="","-",_xlfn.XLOOKUP($N886,'FY25 Gold Book'!$A:$A,'FY25 Gold Book'!$D:$D,"-",0,1))</f>
        <v>-</v>
      </c>
      <c r="R886" s="52"/>
      <c r="S886" s="465" t="str" cm="1">
        <f t="array" ref="S886">IFERROR(
_xlfn.IFS(
$I886=600010,"36th District Judges (CC 600010)",
$I886=600014,"36th District Staff (CC 600014)",
$I886&lt;&gt;0,_xlfn.XLOOKUP($N886,'FY25 Gold Book'!$A:$A,'FY25 Gold Book'!$F:$F,"-",0,1)),
"-")</f>
        <v>-</v>
      </c>
      <c r="T886" s="465" t="str" cm="1">
        <f t="array" ref="T886">IFERROR(
_xlfn.IFS(
OR($R886="TASS",$R886="Seasonal"),"TASS / Part-Time (FICA Only)",
$A886=13,"BSEED",
$A886=20,"DDoT",
OR($A886=48,$A886=49),"DWSD",
$A886=72,"Library",
$I886=600010,"36th District Judges",
$I886=600014,"36th District Staff",
$N886&lt;&gt;0,_xlfn.XLOOKUP($N886,'FY25 Gold Book'!$A:$A,'FY25 Gold Book'!$H:$H,"-",0,1)),
"-")</f>
        <v>-</v>
      </c>
      <c r="U886" s="678"/>
      <c r="V886" s="679"/>
      <c r="W886" s="677"/>
      <c r="X886" s="134"/>
      <c r="Y886" s="135"/>
      <c r="Z886" s="147">
        <f>_xlfn.XLOOKUP($N886,'FY25 Gold Book'!$A:$A,'FY25 Gold Book'!$E:$E,0,0,1)</f>
        <v>0</v>
      </c>
      <c r="AA886" s="680">
        <f>_xlfn.XLOOKUP($N886,'FY25 Gold Book'!$A:$A,'FY25 Gold Book'!$G:$G,0,0,1)</f>
        <v>0</v>
      </c>
      <c r="AB886" s="148">
        <f t="shared" si="95"/>
        <v>0</v>
      </c>
      <c r="AC886" s="681">
        <v>0</v>
      </c>
      <c r="AD886" s="149">
        <f t="shared" si="96"/>
        <v>0</v>
      </c>
      <c r="AE886" s="147">
        <f>_xlfn.XLOOKUP($T886,'FY25 Fringe Rates'!$X$6:$X$15,'FY25 Fringe Rates'!$Y$6:$Y$15,0,0,1)</f>
        <v>0</v>
      </c>
      <c r="AF886" s="150">
        <f t="shared" si="91"/>
        <v>0</v>
      </c>
      <c r="AG886" s="136">
        <v>0</v>
      </c>
      <c r="AH886" s="149">
        <f t="shared" si="97"/>
        <v>0</v>
      </c>
      <c r="AI886" s="151">
        <f t="shared" si="92"/>
        <v>0</v>
      </c>
      <c r="AJ886" s="32"/>
    </row>
    <row r="887" spans="1:36">
      <c r="A887" s="145" t="str">
        <f t="shared" si="93"/>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02"/>
      <c r="H887" s="303" t="str">
        <f>IF($G887="","-",_xlfn.XLOOKUP($G887,Appr.Meta!$A:$A,Appr.Meta!$D:$D,"-",0,1))</f>
        <v>-</v>
      </c>
      <c r="I887" s="302"/>
      <c r="J887" s="303" t="str">
        <f>IF($I887="","-",_xlfn.XLOOKUP($I887,'CC.Meta'!$A:$A,'CC.Meta'!$D:$D,"-",0,1))</f>
        <v>-</v>
      </c>
      <c r="K887" s="306" t="str">
        <f t="shared" si="94"/>
        <v>--</v>
      </c>
      <c r="L887" s="302"/>
      <c r="M887" s="133"/>
      <c r="N887" s="234"/>
      <c r="O887" s="146" t="str">
        <f>IF($N887="","-",_xlfn.XLOOKUP($N887,'FY25 Gold Book'!$A:$A,'FY25 Gold Book'!$B:$B,"-",0,1))</f>
        <v>-</v>
      </c>
      <c r="P887" s="444" t="str">
        <f>IF($N887="","-",_xlfn.XLOOKUP($N887,'FY25 Gold Book'!$A:$A,'FY25 Gold Book'!$C:$C,"-",0,1))</f>
        <v>-</v>
      </c>
      <c r="Q887" s="146" t="str">
        <f>IF($N887="","-",_xlfn.XLOOKUP($N887,'FY25 Gold Book'!$A:$A,'FY25 Gold Book'!$D:$D,"-",0,1))</f>
        <v>-</v>
      </c>
      <c r="R887" s="52"/>
      <c r="S887" s="465" t="str" cm="1">
        <f t="array" ref="S887">IFERROR(
_xlfn.IFS(
$I887=600010,"36th District Judges (CC 600010)",
$I887=600014,"36th District Staff (CC 600014)",
$I887&lt;&gt;0,_xlfn.XLOOKUP($N887,'FY25 Gold Book'!$A:$A,'FY25 Gold Book'!$F:$F,"-",0,1)),
"-")</f>
        <v>-</v>
      </c>
      <c r="T887" s="465" t="str" cm="1">
        <f t="array" ref="T887">IFERROR(
_xlfn.IFS(
OR($R887="TASS",$R887="Seasonal"),"TASS / Part-Time (FICA Only)",
$A887=13,"BSEED",
$A887=20,"DDoT",
OR($A887=48,$A887=49),"DWSD",
$A887=72,"Library",
$I887=600010,"36th District Judges",
$I887=600014,"36th District Staff",
$N887&lt;&gt;0,_xlfn.XLOOKUP($N887,'FY25 Gold Book'!$A:$A,'FY25 Gold Book'!$H:$H,"-",0,1)),
"-")</f>
        <v>-</v>
      </c>
      <c r="U887" s="678"/>
      <c r="V887" s="679"/>
      <c r="W887" s="677"/>
      <c r="X887" s="134"/>
      <c r="Y887" s="135"/>
      <c r="Z887" s="147">
        <f>_xlfn.XLOOKUP($N887,'FY25 Gold Book'!$A:$A,'FY25 Gold Book'!$E:$E,0,0,1)</f>
        <v>0</v>
      </c>
      <c r="AA887" s="680">
        <f>_xlfn.XLOOKUP($N887,'FY25 Gold Book'!$A:$A,'FY25 Gold Book'!$G:$G,0,0,1)</f>
        <v>0</v>
      </c>
      <c r="AB887" s="148">
        <f t="shared" si="95"/>
        <v>0</v>
      </c>
      <c r="AC887" s="681">
        <v>0</v>
      </c>
      <c r="AD887" s="149">
        <f t="shared" si="96"/>
        <v>0</v>
      </c>
      <c r="AE887" s="147">
        <f>_xlfn.XLOOKUP($T887,'FY25 Fringe Rates'!$X$6:$X$15,'FY25 Fringe Rates'!$Y$6:$Y$15,0,0,1)</f>
        <v>0</v>
      </c>
      <c r="AF887" s="150">
        <f t="shared" si="91"/>
        <v>0</v>
      </c>
      <c r="AG887" s="136">
        <v>0</v>
      </c>
      <c r="AH887" s="149">
        <f t="shared" si="97"/>
        <v>0</v>
      </c>
      <c r="AI887" s="151">
        <f t="shared" si="92"/>
        <v>0</v>
      </c>
      <c r="AJ887" s="32"/>
    </row>
    <row r="888" spans="1:36">
      <c r="A888" s="145" t="str">
        <f t="shared" si="93"/>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02"/>
      <c r="H888" s="303" t="str">
        <f>IF($G888="","-",_xlfn.XLOOKUP($G888,Appr.Meta!$A:$A,Appr.Meta!$D:$D,"-",0,1))</f>
        <v>-</v>
      </c>
      <c r="I888" s="302"/>
      <c r="J888" s="303" t="str">
        <f>IF($I888="","-",_xlfn.XLOOKUP($I888,'CC.Meta'!$A:$A,'CC.Meta'!$D:$D,"-",0,1))</f>
        <v>-</v>
      </c>
      <c r="K888" s="306" t="str">
        <f t="shared" si="94"/>
        <v>--</v>
      </c>
      <c r="L888" s="302"/>
      <c r="M888" s="133"/>
      <c r="N888" s="234"/>
      <c r="O888" s="146" t="str">
        <f>IF($N888="","-",_xlfn.XLOOKUP($N888,'FY25 Gold Book'!$A:$A,'FY25 Gold Book'!$B:$B,"-",0,1))</f>
        <v>-</v>
      </c>
      <c r="P888" s="444" t="str">
        <f>IF($N888="","-",_xlfn.XLOOKUP($N888,'FY25 Gold Book'!$A:$A,'FY25 Gold Book'!$C:$C,"-",0,1))</f>
        <v>-</v>
      </c>
      <c r="Q888" s="146" t="str">
        <f>IF($N888="","-",_xlfn.XLOOKUP($N888,'FY25 Gold Book'!$A:$A,'FY25 Gold Book'!$D:$D,"-",0,1))</f>
        <v>-</v>
      </c>
      <c r="R888" s="52"/>
      <c r="S888" s="465" t="str" cm="1">
        <f t="array" ref="S888">IFERROR(
_xlfn.IFS(
$I888=600010,"36th District Judges (CC 600010)",
$I888=600014,"36th District Staff (CC 600014)",
$I888&lt;&gt;0,_xlfn.XLOOKUP($N888,'FY25 Gold Book'!$A:$A,'FY25 Gold Book'!$F:$F,"-",0,1)),
"-")</f>
        <v>-</v>
      </c>
      <c r="T888" s="465" t="str" cm="1">
        <f t="array" ref="T888">IFERROR(
_xlfn.IFS(
OR($R888="TASS",$R888="Seasonal"),"TASS / Part-Time (FICA Only)",
$A888=13,"BSEED",
$A888=20,"DDoT",
OR($A888=48,$A888=49),"DWSD",
$A888=72,"Library",
$I888=600010,"36th District Judges",
$I888=600014,"36th District Staff",
$N888&lt;&gt;0,_xlfn.XLOOKUP($N888,'FY25 Gold Book'!$A:$A,'FY25 Gold Book'!$H:$H,"-",0,1)),
"-")</f>
        <v>-</v>
      </c>
      <c r="U888" s="678"/>
      <c r="V888" s="679"/>
      <c r="W888" s="677"/>
      <c r="X888" s="134"/>
      <c r="Y888" s="135"/>
      <c r="Z888" s="147">
        <f>_xlfn.XLOOKUP($N888,'FY25 Gold Book'!$A:$A,'FY25 Gold Book'!$E:$E,0,0,1)</f>
        <v>0</v>
      </c>
      <c r="AA888" s="680">
        <f>_xlfn.XLOOKUP($N888,'FY25 Gold Book'!$A:$A,'FY25 Gold Book'!$G:$G,0,0,1)</f>
        <v>0</v>
      </c>
      <c r="AB888" s="148">
        <f t="shared" si="95"/>
        <v>0</v>
      </c>
      <c r="AC888" s="681">
        <v>0</v>
      </c>
      <c r="AD888" s="149">
        <f t="shared" si="96"/>
        <v>0</v>
      </c>
      <c r="AE888" s="147">
        <f>_xlfn.XLOOKUP($T888,'FY25 Fringe Rates'!$X$6:$X$15,'FY25 Fringe Rates'!$Y$6:$Y$15,0,0,1)</f>
        <v>0</v>
      </c>
      <c r="AF888" s="150">
        <f t="shared" si="91"/>
        <v>0</v>
      </c>
      <c r="AG888" s="136">
        <v>0</v>
      </c>
      <c r="AH888" s="149">
        <f t="shared" si="97"/>
        <v>0</v>
      </c>
      <c r="AI888" s="151">
        <f t="shared" si="92"/>
        <v>0</v>
      </c>
      <c r="AJ888" s="32"/>
    </row>
    <row r="889" spans="1:36">
      <c r="A889" s="145" t="str">
        <f t="shared" si="93"/>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02"/>
      <c r="H889" s="303" t="str">
        <f>IF($G889="","-",_xlfn.XLOOKUP($G889,Appr.Meta!$A:$A,Appr.Meta!$D:$D,"-",0,1))</f>
        <v>-</v>
      </c>
      <c r="I889" s="302"/>
      <c r="J889" s="303" t="str">
        <f>IF($I889="","-",_xlfn.XLOOKUP($I889,'CC.Meta'!$A:$A,'CC.Meta'!$D:$D,"-",0,1))</f>
        <v>-</v>
      </c>
      <c r="K889" s="306" t="str">
        <f t="shared" si="94"/>
        <v>--</v>
      </c>
      <c r="L889" s="302"/>
      <c r="M889" s="133"/>
      <c r="N889" s="234"/>
      <c r="O889" s="146" t="str">
        <f>IF($N889="","-",_xlfn.XLOOKUP($N889,'FY25 Gold Book'!$A:$A,'FY25 Gold Book'!$B:$B,"-",0,1))</f>
        <v>-</v>
      </c>
      <c r="P889" s="444" t="str">
        <f>IF($N889="","-",_xlfn.XLOOKUP($N889,'FY25 Gold Book'!$A:$A,'FY25 Gold Book'!$C:$C,"-",0,1))</f>
        <v>-</v>
      </c>
      <c r="Q889" s="146" t="str">
        <f>IF($N889="","-",_xlfn.XLOOKUP($N889,'FY25 Gold Book'!$A:$A,'FY25 Gold Book'!$D:$D,"-",0,1))</f>
        <v>-</v>
      </c>
      <c r="R889" s="52"/>
      <c r="S889" s="465" t="str" cm="1">
        <f t="array" ref="S889">IFERROR(
_xlfn.IFS(
$I889=600010,"36th District Judges (CC 600010)",
$I889=600014,"36th District Staff (CC 600014)",
$I889&lt;&gt;0,_xlfn.XLOOKUP($N889,'FY25 Gold Book'!$A:$A,'FY25 Gold Book'!$F:$F,"-",0,1)),
"-")</f>
        <v>-</v>
      </c>
      <c r="T889" s="465" t="str" cm="1">
        <f t="array" ref="T889">IFERROR(
_xlfn.IFS(
OR($R889="TASS",$R889="Seasonal"),"TASS / Part-Time (FICA Only)",
$A889=13,"BSEED",
$A889=20,"DDoT",
OR($A889=48,$A889=49),"DWSD",
$A889=72,"Library",
$I889=600010,"36th District Judges",
$I889=600014,"36th District Staff",
$N889&lt;&gt;0,_xlfn.XLOOKUP($N889,'FY25 Gold Book'!$A:$A,'FY25 Gold Book'!$H:$H,"-",0,1)),
"-")</f>
        <v>-</v>
      </c>
      <c r="U889" s="678"/>
      <c r="V889" s="679"/>
      <c r="W889" s="677"/>
      <c r="X889" s="134"/>
      <c r="Y889" s="135"/>
      <c r="Z889" s="147">
        <f>_xlfn.XLOOKUP($N889,'FY25 Gold Book'!$A:$A,'FY25 Gold Book'!$E:$E,0,0,1)</f>
        <v>0</v>
      </c>
      <c r="AA889" s="680">
        <f>_xlfn.XLOOKUP($N889,'FY25 Gold Book'!$A:$A,'FY25 Gold Book'!$G:$G,0,0,1)</f>
        <v>0</v>
      </c>
      <c r="AB889" s="148">
        <f t="shared" si="95"/>
        <v>0</v>
      </c>
      <c r="AC889" s="681">
        <v>0</v>
      </c>
      <c r="AD889" s="149">
        <f t="shared" si="96"/>
        <v>0</v>
      </c>
      <c r="AE889" s="147">
        <f>_xlfn.XLOOKUP($T889,'FY25 Fringe Rates'!$X$6:$X$15,'FY25 Fringe Rates'!$Y$6:$Y$15,0,0,1)</f>
        <v>0</v>
      </c>
      <c r="AF889" s="150">
        <f t="shared" si="91"/>
        <v>0</v>
      </c>
      <c r="AG889" s="136">
        <v>0</v>
      </c>
      <c r="AH889" s="149">
        <f t="shared" si="97"/>
        <v>0</v>
      </c>
      <c r="AI889" s="151">
        <f t="shared" si="92"/>
        <v>0</v>
      </c>
      <c r="AJ889" s="32"/>
    </row>
    <row r="890" spans="1:36">
      <c r="A890" s="145" t="str">
        <f t="shared" si="93"/>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02"/>
      <c r="H890" s="303" t="str">
        <f>IF($G890="","-",_xlfn.XLOOKUP($G890,Appr.Meta!$A:$A,Appr.Meta!$D:$D,"-",0,1))</f>
        <v>-</v>
      </c>
      <c r="I890" s="302"/>
      <c r="J890" s="303" t="str">
        <f>IF($I890="","-",_xlfn.XLOOKUP($I890,'CC.Meta'!$A:$A,'CC.Meta'!$D:$D,"-",0,1))</f>
        <v>-</v>
      </c>
      <c r="K890" s="306" t="str">
        <f t="shared" si="94"/>
        <v>--</v>
      </c>
      <c r="L890" s="302"/>
      <c r="M890" s="133"/>
      <c r="N890" s="234"/>
      <c r="O890" s="146" t="str">
        <f>IF($N890="","-",_xlfn.XLOOKUP($N890,'FY25 Gold Book'!$A:$A,'FY25 Gold Book'!$B:$B,"-",0,1))</f>
        <v>-</v>
      </c>
      <c r="P890" s="444" t="str">
        <f>IF($N890="","-",_xlfn.XLOOKUP($N890,'FY25 Gold Book'!$A:$A,'FY25 Gold Book'!$C:$C,"-",0,1))</f>
        <v>-</v>
      </c>
      <c r="Q890" s="146" t="str">
        <f>IF($N890="","-",_xlfn.XLOOKUP($N890,'FY25 Gold Book'!$A:$A,'FY25 Gold Book'!$D:$D,"-",0,1))</f>
        <v>-</v>
      </c>
      <c r="R890" s="52"/>
      <c r="S890" s="465" t="str" cm="1">
        <f t="array" ref="S890">IFERROR(
_xlfn.IFS(
$I890=600010,"36th District Judges (CC 600010)",
$I890=600014,"36th District Staff (CC 600014)",
$I890&lt;&gt;0,_xlfn.XLOOKUP($N890,'FY25 Gold Book'!$A:$A,'FY25 Gold Book'!$F:$F,"-",0,1)),
"-")</f>
        <v>-</v>
      </c>
      <c r="T890" s="465" t="str" cm="1">
        <f t="array" ref="T890">IFERROR(
_xlfn.IFS(
OR($R890="TASS",$R890="Seasonal"),"TASS / Part-Time (FICA Only)",
$A890=13,"BSEED",
$A890=20,"DDoT",
OR($A890=48,$A890=49),"DWSD",
$A890=72,"Library",
$I890=600010,"36th District Judges",
$I890=600014,"36th District Staff",
$N890&lt;&gt;0,_xlfn.XLOOKUP($N890,'FY25 Gold Book'!$A:$A,'FY25 Gold Book'!$H:$H,"-",0,1)),
"-")</f>
        <v>-</v>
      </c>
      <c r="U890" s="678"/>
      <c r="V890" s="679"/>
      <c r="W890" s="677"/>
      <c r="X890" s="134"/>
      <c r="Y890" s="135"/>
      <c r="Z890" s="147">
        <f>_xlfn.XLOOKUP($N890,'FY25 Gold Book'!$A:$A,'FY25 Gold Book'!$E:$E,0,0,1)</f>
        <v>0</v>
      </c>
      <c r="AA890" s="680">
        <f>_xlfn.XLOOKUP($N890,'FY25 Gold Book'!$A:$A,'FY25 Gold Book'!$G:$G,0,0,1)</f>
        <v>0</v>
      </c>
      <c r="AB890" s="148">
        <f t="shared" si="95"/>
        <v>0</v>
      </c>
      <c r="AC890" s="681">
        <v>0</v>
      </c>
      <c r="AD890" s="149">
        <f t="shared" si="96"/>
        <v>0</v>
      </c>
      <c r="AE890" s="147">
        <f>_xlfn.XLOOKUP($T890,'FY25 Fringe Rates'!$X$6:$X$15,'FY25 Fringe Rates'!$Y$6:$Y$15,0,0,1)</f>
        <v>0</v>
      </c>
      <c r="AF890" s="150">
        <f t="shared" si="91"/>
        <v>0</v>
      </c>
      <c r="AG890" s="136">
        <v>0</v>
      </c>
      <c r="AH890" s="149">
        <f t="shared" si="97"/>
        <v>0</v>
      </c>
      <c r="AI890" s="151">
        <f t="shared" si="92"/>
        <v>0</v>
      </c>
      <c r="AJ890" s="32"/>
    </row>
    <row r="891" spans="1:36">
      <c r="A891" s="145" t="str">
        <f t="shared" si="93"/>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02"/>
      <c r="H891" s="303" t="str">
        <f>IF($G891="","-",_xlfn.XLOOKUP($G891,Appr.Meta!$A:$A,Appr.Meta!$D:$D,"-",0,1))</f>
        <v>-</v>
      </c>
      <c r="I891" s="302"/>
      <c r="J891" s="303" t="str">
        <f>IF($I891="","-",_xlfn.XLOOKUP($I891,'CC.Meta'!$A:$A,'CC.Meta'!$D:$D,"-",0,1))</f>
        <v>-</v>
      </c>
      <c r="K891" s="306" t="str">
        <f t="shared" si="94"/>
        <v>--</v>
      </c>
      <c r="L891" s="302"/>
      <c r="M891" s="133"/>
      <c r="N891" s="234"/>
      <c r="O891" s="146" t="str">
        <f>IF($N891="","-",_xlfn.XLOOKUP($N891,'FY25 Gold Book'!$A:$A,'FY25 Gold Book'!$B:$B,"-",0,1))</f>
        <v>-</v>
      </c>
      <c r="P891" s="444" t="str">
        <f>IF($N891="","-",_xlfn.XLOOKUP($N891,'FY25 Gold Book'!$A:$A,'FY25 Gold Book'!$C:$C,"-",0,1))</f>
        <v>-</v>
      </c>
      <c r="Q891" s="146" t="str">
        <f>IF($N891="","-",_xlfn.XLOOKUP($N891,'FY25 Gold Book'!$A:$A,'FY25 Gold Book'!$D:$D,"-",0,1))</f>
        <v>-</v>
      </c>
      <c r="R891" s="52"/>
      <c r="S891" s="465" t="str" cm="1">
        <f t="array" ref="S891">IFERROR(
_xlfn.IFS(
$I891=600010,"36th District Judges (CC 600010)",
$I891=600014,"36th District Staff (CC 600014)",
$I891&lt;&gt;0,_xlfn.XLOOKUP($N891,'FY25 Gold Book'!$A:$A,'FY25 Gold Book'!$F:$F,"-",0,1)),
"-")</f>
        <v>-</v>
      </c>
      <c r="T891" s="465" t="str" cm="1">
        <f t="array" ref="T891">IFERROR(
_xlfn.IFS(
OR($R891="TASS",$R891="Seasonal"),"TASS / Part-Time (FICA Only)",
$A891=13,"BSEED",
$A891=20,"DDoT",
OR($A891=48,$A891=49),"DWSD",
$A891=72,"Library",
$I891=600010,"36th District Judges",
$I891=600014,"36th District Staff",
$N891&lt;&gt;0,_xlfn.XLOOKUP($N891,'FY25 Gold Book'!$A:$A,'FY25 Gold Book'!$H:$H,"-",0,1)),
"-")</f>
        <v>-</v>
      </c>
      <c r="U891" s="678"/>
      <c r="V891" s="679"/>
      <c r="W891" s="677"/>
      <c r="X891" s="134"/>
      <c r="Y891" s="135"/>
      <c r="Z891" s="147">
        <f>_xlfn.XLOOKUP($N891,'FY25 Gold Book'!$A:$A,'FY25 Gold Book'!$E:$E,0,0,1)</f>
        <v>0</v>
      </c>
      <c r="AA891" s="680">
        <f>_xlfn.XLOOKUP($N891,'FY25 Gold Book'!$A:$A,'FY25 Gold Book'!$G:$G,0,0,1)</f>
        <v>0</v>
      </c>
      <c r="AB891" s="148">
        <f t="shared" si="95"/>
        <v>0</v>
      </c>
      <c r="AC891" s="681">
        <v>0</v>
      </c>
      <c r="AD891" s="149">
        <f t="shared" si="96"/>
        <v>0</v>
      </c>
      <c r="AE891" s="147">
        <f>_xlfn.XLOOKUP($T891,'FY25 Fringe Rates'!$X$6:$X$15,'FY25 Fringe Rates'!$Y$6:$Y$15,0,0,1)</f>
        <v>0</v>
      </c>
      <c r="AF891" s="150">
        <f t="shared" si="91"/>
        <v>0</v>
      </c>
      <c r="AG891" s="136">
        <v>0</v>
      </c>
      <c r="AH891" s="149">
        <f t="shared" si="97"/>
        <v>0</v>
      </c>
      <c r="AI891" s="151">
        <f t="shared" si="92"/>
        <v>0</v>
      </c>
      <c r="AJ891" s="32"/>
    </row>
    <row r="892" spans="1:36">
      <c r="A892" s="145" t="str">
        <f t="shared" si="93"/>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02"/>
      <c r="H892" s="303" t="str">
        <f>IF($G892="","-",_xlfn.XLOOKUP($G892,Appr.Meta!$A:$A,Appr.Meta!$D:$D,"-",0,1))</f>
        <v>-</v>
      </c>
      <c r="I892" s="302"/>
      <c r="J892" s="303" t="str">
        <f>IF($I892="","-",_xlfn.XLOOKUP($I892,'CC.Meta'!$A:$A,'CC.Meta'!$D:$D,"-",0,1))</f>
        <v>-</v>
      </c>
      <c r="K892" s="306" t="str">
        <f t="shared" si="94"/>
        <v>--</v>
      </c>
      <c r="L892" s="302"/>
      <c r="M892" s="133"/>
      <c r="N892" s="234"/>
      <c r="O892" s="146" t="str">
        <f>IF($N892="","-",_xlfn.XLOOKUP($N892,'FY25 Gold Book'!$A:$A,'FY25 Gold Book'!$B:$B,"-",0,1))</f>
        <v>-</v>
      </c>
      <c r="P892" s="444" t="str">
        <f>IF($N892="","-",_xlfn.XLOOKUP($N892,'FY25 Gold Book'!$A:$A,'FY25 Gold Book'!$C:$C,"-",0,1))</f>
        <v>-</v>
      </c>
      <c r="Q892" s="146" t="str">
        <f>IF($N892="","-",_xlfn.XLOOKUP($N892,'FY25 Gold Book'!$A:$A,'FY25 Gold Book'!$D:$D,"-",0,1))</f>
        <v>-</v>
      </c>
      <c r="R892" s="52"/>
      <c r="S892" s="465" t="str" cm="1">
        <f t="array" ref="S892">IFERROR(
_xlfn.IFS(
$I892=600010,"36th District Judges (CC 600010)",
$I892=600014,"36th District Staff (CC 600014)",
$I892&lt;&gt;0,_xlfn.XLOOKUP($N892,'FY25 Gold Book'!$A:$A,'FY25 Gold Book'!$F:$F,"-",0,1)),
"-")</f>
        <v>-</v>
      </c>
      <c r="T892" s="465" t="str" cm="1">
        <f t="array" ref="T892">IFERROR(
_xlfn.IFS(
OR($R892="TASS",$R892="Seasonal"),"TASS / Part-Time (FICA Only)",
$A892=13,"BSEED",
$A892=20,"DDoT",
OR($A892=48,$A892=49),"DWSD",
$A892=72,"Library",
$I892=600010,"36th District Judges",
$I892=600014,"36th District Staff",
$N892&lt;&gt;0,_xlfn.XLOOKUP($N892,'FY25 Gold Book'!$A:$A,'FY25 Gold Book'!$H:$H,"-",0,1)),
"-")</f>
        <v>-</v>
      </c>
      <c r="U892" s="678"/>
      <c r="V892" s="679"/>
      <c r="W892" s="677"/>
      <c r="X892" s="134"/>
      <c r="Y892" s="135"/>
      <c r="Z892" s="147">
        <f>_xlfn.XLOOKUP($N892,'FY25 Gold Book'!$A:$A,'FY25 Gold Book'!$E:$E,0,0,1)</f>
        <v>0</v>
      </c>
      <c r="AA892" s="680">
        <f>_xlfn.XLOOKUP($N892,'FY25 Gold Book'!$A:$A,'FY25 Gold Book'!$G:$G,0,0,1)</f>
        <v>0</v>
      </c>
      <c r="AB892" s="148">
        <f t="shared" si="95"/>
        <v>0</v>
      </c>
      <c r="AC892" s="681">
        <v>0</v>
      </c>
      <c r="AD892" s="149">
        <f t="shared" si="96"/>
        <v>0</v>
      </c>
      <c r="AE892" s="147">
        <f>_xlfn.XLOOKUP($T892,'FY25 Fringe Rates'!$X$6:$X$15,'FY25 Fringe Rates'!$Y$6:$Y$15,0,0,1)</f>
        <v>0</v>
      </c>
      <c r="AF892" s="150">
        <f t="shared" si="91"/>
        <v>0</v>
      </c>
      <c r="AG892" s="136">
        <v>0</v>
      </c>
      <c r="AH892" s="149">
        <f t="shared" si="97"/>
        <v>0</v>
      </c>
      <c r="AI892" s="151">
        <f t="shared" si="92"/>
        <v>0</v>
      </c>
      <c r="AJ892" s="32"/>
    </row>
    <row r="893" spans="1:36">
      <c r="A893" s="145" t="str">
        <f t="shared" si="93"/>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02"/>
      <c r="H893" s="303" t="str">
        <f>IF($G893="","-",_xlfn.XLOOKUP($G893,Appr.Meta!$A:$A,Appr.Meta!$D:$D,"-",0,1))</f>
        <v>-</v>
      </c>
      <c r="I893" s="302"/>
      <c r="J893" s="303" t="str">
        <f>IF($I893="","-",_xlfn.XLOOKUP($I893,'CC.Meta'!$A:$A,'CC.Meta'!$D:$D,"-",0,1))</f>
        <v>-</v>
      </c>
      <c r="K893" s="306" t="str">
        <f t="shared" si="94"/>
        <v>--</v>
      </c>
      <c r="L893" s="302"/>
      <c r="M893" s="133"/>
      <c r="N893" s="234"/>
      <c r="O893" s="146" t="str">
        <f>IF($N893="","-",_xlfn.XLOOKUP($N893,'FY25 Gold Book'!$A:$A,'FY25 Gold Book'!$B:$B,"-",0,1))</f>
        <v>-</v>
      </c>
      <c r="P893" s="444" t="str">
        <f>IF($N893="","-",_xlfn.XLOOKUP($N893,'FY25 Gold Book'!$A:$A,'FY25 Gold Book'!$C:$C,"-",0,1))</f>
        <v>-</v>
      </c>
      <c r="Q893" s="146" t="str">
        <f>IF($N893="","-",_xlfn.XLOOKUP($N893,'FY25 Gold Book'!$A:$A,'FY25 Gold Book'!$D:$D,"-",0,1))</f>
        <v>-</v>
      </c>
      <c r="R893" s="52"/>
      <c r="S893" s="465" t="str" cm="1">
        <f t="array" ref="S893">IFERROR(
_xlfn.IFS(
$I893=600010,"36th District Judges (CC 600010)",
$I893=600014,"36th District Staff (CC 600014)",
$I893&lt;&gt;0,_xlfn.XLOOKUP($N893,'FY25 Gold Book'!$A:$A,'FY25 Gold Book'!$F:$F,"-",0,1)),
"-")</f>
        <v>-</v>
      </c>
      <c r="T893" s="465" t="str" cm="1">
        <f t="array" ref="T893">IFERROR(
_xlfn.IFS(
OR($R893="TASS",$R893="Seasonal"),"TASS / Part-Time (FICA Only)",
$A893=13,"BSEED",
$A893=20,"DDoT",
OR($A893=48,$A893=49),"DWSD",
$A893=72,"Library",
$I893=600010,"36th District Judges",
$I893=600014,"36th District Staff",
$N893&lt;&gt;0,_xlfn.XLOOKUP($N893,'FY25 Gold Book'!$A:$A,'FY25 Gold Book'!$H:$H,"-",0,1)),
"-")</f>
        <v>-</v>
      </c>
      <c r="U893" s="678"/>
      <c r="V893" s="679"/>
      <c r="W893" s="677"/>
      <c r="X893" s="134"/>
      <c r="Y893" s="135"/>
      <c r="Z893" s="147">
        <f>_xlfn.XLOOKUP($N893,'FY25 Gold Book'!$A:$A,'FY25 Gold Book'!$E:$E,0,0,1)</f>
        <v>0</v>
      </c>
      <c r="AA893" s="680">
        <f>_xlfn.XLOOKUP($N893,'FY25 Gold Book'!$A:$A,'FY25 Gold Book'!$G:$G,0,0,1)</f>
        <v>0</v>
      </c>
      <c r="AB893" s="148">
        <f t="shared" si="95"/>
        <v>0</v>
      </c>
      <c r="AC893" s="681">
        <v>0</v>
      </c>
      <c r="AD893" s="149">
        <f t="shared" si="96"/>
        <v>0</v>
      </c>
      <c r="AE893" s="147">
        <f>_xlfn.XLOOKUP($T893,'FY25 Fringe Rates'!$X$6:$X$15,'FY25 Fringe Rates'!$Y$6:$Y$15,0,0,1)</f>
        <v>0</v>
      </c>
      <c r="AF893" s="150">
        <f t="shared" si="91"/>
        <v>0</v>
      </c>
      <c r="AG893" s="136">
        <v>0</v>
      </c>
      <c r="AH893" s="149">
        <f t="shared" si="97"/>
        <v>0</v>
      </c>
      <c r="AI893" s="151">
        <f t="shared" si="92"/>
        <v>0</v>
      </c>
      <c r="AJ893" s="32"/>
    </row>
    <row r="894" spans="1:36">
      <c r="A894" s="145" t="str">
        <f t="shared" si="93"/>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02"/>
      <c r="H894" s="303" t="str">
        <f>IF($G894="","-",_xlfn.XLOOKUP($G894,Appr.Meta!$A:$A,Appr.Meta!$D:$D,"-",0,1))</f>
        <v>-</v>
      </c>
      <c r="I894" s="302"/>
      <c r="J894" s="303" t="str">
        <f>IF($I894="","-",_xlfn.XLOOKUP($I894,'CC.Meta'!$A:$A,'CC.Meta'!$D:$D,"-",0,1))</f>
        <v>-</v>
      </c>
      <c r="K894" s="306" t="str">
        <f t="shared" si="94"/>
        <v>--</v>
      </c>
      <c r="L894" s="302"/>
      <c r="M894" s="133"/>
      <c r="N894" s="234"/>
      <c r="O894" s="146" t="str">
        <f>IF($N894="","-",_xlfn.XLOOKUP($N894,'FY25 Gold Book'!$A:$A,'FY25 Gold Book'!$B:$B,"-",0,1))</f>
        <v>-</v>
      </c>
      <c r="P894" s="444" t="str">
        <f>IF($N894="","-",_xlfn.XLOOKUP($N894,'FY25 Gold Book'!$A:$A,'FY25 Gold Book'!$C:$C,"-",0,1))</f>
        <v>-</v>
      </c>
      <c r="Q894" s="146" t="str">
        <f>IF($N894="","-",_xlfn.XLOOKUP($N894,'FY25 Gold Book'!$A:$A,'FY25 Gold Book'!$D:$D,"-",0,1))</f>
        <v>-</v>
      </c>
      <c r="R894" s="52"/>
      <c r="S894" s="465" t="str" cm="1">
        <f t="array" ref="S894">IFERROR(
_xlfn.IFS(
$I894=600010,"36th District Judges (CC 600010)",
$I894=600014,"36th District Staff (CC 600014)",
$I894&lt;&gt;0,_xlfn.XLOOKUP($N894,'FY25 Gold Book'!$A:$A,'FY25 Gold Book'!$F:$F,"-",0,1)),
"-")</f>
        <v>-</v>
      </c>
      <c r="T894" s="465" t="str" cm="1">
        <f t="array" ref="T894">IFERROR(
_xlfn.IFS(
OR($R894="TASS",$R894="Seasonal"),"TASS / Part-Time (FICA Only)",
$A894=13,"BSEED",
$A894=20,"DDoT",
OR($A894=48,$A894=49),"DWSD",
$A894=72,"Library",
$I894=600010,"36th District Judges",
$I894=600014,"36th District Staff",
$N894&lt;&gt;0,_xlfn.XLOOKUP($N894,'FY25 Gold Book'!$A:$A,'FY25 Gold Book'!$H:$H,"-",0,1)),
"-")</f>
        <v>-</v>
      </c>
      <c r="U894" s="678"/>
      <c r="V894" s="679"/>
      <c r="W894" s="677"/>
      <c r="X894" s="134"/>
      <c r="Y894" s="135"/>
      <c r="Z894" s="147">
        <f>_xlfn.XLOOKUP($N894,'FY25 Gold Book'!$A:$A,'FY25 Gold Book'!$E:$E,0,0,1)</f>
        <v>0</v>
      </c>
      <c r="AA894" s="680">
        <f>_xlfn.XLOOKUP($N894,'FY25 Gold Book'!$A:$A,'FY25 Gold Book'!$G:$G,0,0,1)</f>
        <v>0</v>
      </c>
      <c r="AB894" s="148">
        <f t="shared" si="95"/>
        <v>0</v>
      </c>
      <c r="AC894" s="681">
        <v>0</v>
      </c>
      <c r="AD894" s="149">
        <f t="shared" si="96"/>
        <v>0</v>
      </c>
      <c r="AE894" s="147">
        <f>_xlfn.XLOOKUP($T894,'FY25 Fringe Rates'!$X$6:$X$15,'FY25 Fringe Rates'!$Y$6:$Y$15,0,0,1)</f>
        <v>0</v>
      </c>
      <c r="AF894" s="150">
        <f t="shared" si="91"/>
        <v>0</v>
      </c>
      <c r="AG894" s="136">
        <v>0</v>
      </c>
      <c r="AH894" s="149">
        <f t="shared" si="97"/>
        <v>0</v>
      </c>
      <c r="AI894" s="151">
        <f t="shared" si="92"/>
        <v>0</v>
      </c>
      <c r="AJ894" s="32"/>
    </row>
    <row r="895" spans="1:36">
      <c r="A895" s="145" t="str">
        <f t="shared" si="93"/>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02"/>
      <c r="H895" s="303" t="str">
        <f>IF($G895="","-",_xlfn.XLOOKUP($G895,Appr.Meta!$A:$A,Appr.Meta!$D:$D,"-",0,1))</f>
        <v>-</v>
      </c>
      <c r="I895" s="302"/>
      <c r="J895" s="303" t="str">
        <f>IF($I895="","-",_xlfn.XLOOKUP($I895,'CC.Meta'!$A:$A,'CC.Meta'!$D:$D,"-",0,1))</f>
        <v>-</v>
      </c>
      <c r="K895" s="306" t="str">
        <f t="shared" si="94"/>
        <v>--</v>
      </c>
      <c r="L895" s="302"/>
      <c r="M895" s="133"/>
      <c r="N895" s="234"/>
      <c r="O895" s="146" t="str">
        <f>IF($N895="","-",_xlfn.XLOOKUP($N895,'FY25 Gold Book'!$A:$A,'FY25 Gold Book'!$B:$B,"-",0,1))</f>
        <v>-</v>
      </c>
      <c r="P895" s="444" t="str">
        <f>IF($N895="","-",_xlfn.XLOOKUP($N895,'FY25 Gold Book'!$A:$A,'FY25 Gold Book'!$C:$C,"-",0,1))</f>
        <v>-</v>
      </c>
      <c r="Q895" s="146" t="str">
        <f>IF($N895="","-",_xlfn.XLOOKUP($N895,'FY25 Gold Book'!$A:$A,'FY25 Gold Book'!$D:$D,"-",0,1))</f>
        <v>-</v>
      </c>
      <c r="R895" s="52"/>
      <c r="S895" s="465" t="str" cm="1">
        <f t="array" ref="S895">IFERROR(
_xlfn.IFS(
$I895=600010,"36th District Judges (CC 600010)",
$I895=600014,"36th District Staff (CC 600014)",
$I895&lt;&gt;0,_xlfn.XLOOKUP($N895,'FY25 Gold Book'!$A:$A,'FY25 Gold Book'!$F:$F,"-",0,1)),
"-")</f>
        <v>-</v>
      </c>
      <c r="T895" s="465" t="str" cm="1">
        <f t="array" ref="T895">IFERROR(
_xlfn.IFS(
OR($R895="TASS",$R895="Seasonal"),"TASS / Part-Time (FICA Only)",
$A895=13,"BSEED",
$A895=20,"DDoT",
OR($A895=48,$A895=49),"DWSD",
$A895=72,"Library",
$I895=600010,"36th District Judges",
$I895=600014,"36th District Staff",
$N895&lt;&gt;0,_xlfn.XLOOKUP($N895,'FY25 Gold Book'!$A:$A,'FY25 Gold Book'!$H:$H,"-",0,1)),
"-")</f>
        <v>-</v>
      </c>
      <c r="U895" s="678"/>
      <c r="V895" s="679"/>
      <c r="W895" s="677"/>
      <c r="X895" s="134"/>
      <c r="Y895" s="135"/>
      <c r="Z895" s="147">
        <f>_xlfn.XLOOKUP($N895,'FY25 Gold Book'!$A:$A,'FY25 Gold Book'!$E:$E,0,0,1)</f>
        <v>0</v>
      </c>
      <c r="AA895" s="680">
        <f>_xlfn.XLOOKUP($N895,'FY25 Gold Book'!$A:$A,'FY25 Gold Book'!$G:$G,0,0,1)</f>
        <v>0</v>
      </c>
      <c r="AB895" s="148">
        <f t="shared" si="95"/>
        <v>0</v>
      </c>
      <c r="AC895" s="681">
        <v>0</v>
      </c>
      <c r="AD895" s="149">
        <f t="shared" si="96"/>
        <v>0</v>
      </c>
      <c r="AE895" s="147">
        <f>_xlfn.XLOOKUP($T895,'FY25 Fringe Rates'!$X$6:$X$15,'FY25 Fringe Rates'!$Y$6:$Y$15,0,0,1)</f>
        <v>0</v>
      </c>
      <c r="AF895" s="150">
        <f t="shared" si="91"/>
        <v>0</v>
      </c>
      <c r="AG895" s="136">
        <v>0</v>
      </c>
      <c r="AH895" s="149">
        <f t="shared" si="97"/>
        <v>0</v>
      </c>
      <c r="AI895" s="151">
        <f t="shared" si="92"/>
        <v>0</v>
      </c>
      <c r="AJ895" s="32"/>
    </row>
    <row r="896" spans="1:36">
      <c r="A896" s="145" t="str">
        <f t="shared" si="93"/>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02"/>
      <c r="H896" s="303" t="str">
        <f>IF($G896="","-",_xlfn.XLOOKUP($G896,Appr.Meta!$A:$A,Appr.Meta!$D:$D,"-",0,1))</f>
        <v>-</v>
      </c>
      <c r="I896" s="302"/>
      <c r="J896" s="303" t="str">
        <f>IF($I896="","-",_xlfn.XLOOKUP($I896,'CC.Meta'!$A:$A,'CC.Meta'!$D:$D,"-",0,1))</f>
        <v>-</v>
      </c>
      <c r="K896" s="306" t="str">
        <f t="shared" si="94"/>
        <v>--</v>
      </c>
      <c r="L896" s="302"/>
      <c r="M896" s="133"/>
      <c r="N896" s="234"/>
      <c r="O896" s="146" t="str">
        <f>IF($N896="","-",_xlfn.XLOOKUP($N896,'FY25 Gold Book'!$A:$A,'FY25 Gold Book'!$B:$B,"-",0,1))</f>
        <v>-</v>
      </c>
      <c r="P896" s="444" t="str">
        <f>IF($N896="","-",_xlfn.XLOOKUP($N896,'FY25 Gold Book'!$A:$A,'FY25 Gold Book'!$C:$C,"-",0,1))</f>
        <v>-</v>
      </c>
      <c r="Q896" s="146" t="str">
        <f>IF($N896="","-",_xlfn.XLOOKUP($N896,'FY25 Gold Book'!$A:$A,'FY25 Gold Book'!$D:$D,"-",0,1))</f>
        <v>-</v>
      </c>
      <c r="R896" s="52"/>
      <c r="S896" s="465" t="str" cm="1">
        <f t="array" ref="S896">IFERROR(
_xlfn.IFS(
$I896=600010,"36th District Judges (CC 600010)",
$I896=600014,"36th District Staff (CC 600014)",
$I896&lt;&gt;0,_xlfn.XLOOKUP($N896,'FY25 Gold Book'!$A:$A,'FY25 Gold Book'!$F:$F,"-",0,1)),
"-")</f>
        <v>-</v>
      </c>
      <c r="T896" s="465" t="str" cm="1">
        <f t="array" ref="T896">IFERROR(
_xlfn.IFS(
OR($R896="TASS",$R896="Seasonal"),"TASS / Part-Time (FICA Only)",
$A896=13,"BSEED",
$A896=20,"DDoT",
OR($A896=48,$A896=49),"DWSD",
$A896=72,"Library",
$I896=600010,"36th District Judges",
$I896=600014,"36th District Staff",
$N896&lt;&gt;0,_xlfn.XLOOKUP($N896,'FY25 Gold Book'!$A:$A,'FY25 Gold Book'!$H:$H,"-",0,1)),
"-")</f>
        <v>-</v>
      </c>
      <c r="U896" s="678"/>
      <c r="V896" s="679"/>
      <c r="W896" s="677"/>
      <c r="X896" s="134"/>
      <c r="Y896" s="135"/>
      <c r="Z896" s="147">
        <f>_xlfn.XLOOKUP($N896,'FY25 Gold Book'!$A:$A,'FY25 Gold Book'!$E:$E,0,0,1)</f>
        <v>0</v>
      </c>
      <c r="AA896" s="680">
        <f>_xlfn.XLOOKUP($N896,'FY25 Gold Book'!$A:$A,'FY25 Gold Book'!$G:$G,0,0,1)</f>
        <v>0</v>
      </c>
      <c r="AB896" s="148">
        <f t="shared" si="95"/>
        <v>0</v>
      </c>
      <c r="AC896" s="681">
        <v>0</v>
      </c>
      <c r="AD896" s="149">
        <f t="shared" si="96"/>
        <v>0</v>
      </c>
      <c r="AE896" s="147">
        <f>_xlfn.XLOOKUP($T896,'FY25 Fringe Rates'!$X$6:$X$15,'FY25 Fringe Rates'!$Y$6:$Y$15,0,0,1)</f>
        <v>0</v>
      </c>
      <c r="AF896" s="150">
        <f t="shared" si="91"/>
        <v>0</v>
      </c>
      <c r="AG896" s="136">
        <v>0</v>
      </c>
      <c r="AH896" s="149">
        <f t="shared" si="97"/>
        <v>0</v>
      </c>
      <c r="AI896" s="151">
        <f t="shared" si="92"/>
        <v>0</v>
      </c>
      <c r="AJ896" s="32"/>
    </row>
    <row r="897" spans="1:36">
      <c r="A897" s="145" t="str">
        <f t="shared" si="93"/>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02"/>
      <c r="H897" s="303" t="str">
        <f>IF($G897="","-",_xlfn.XLOOKUP($G897,Appr.Meta!$A:$A,Appr.Meta!$D:$D,"-",0,1))</f>
        <v>-</v>
      </c>
      <c r="I897" s="302"/>
      <c r="J897" s="303" t="str">
        <f>IF($I897="","-",_xlfn.XLOOKUP($I897,'CC.Meta'!$A:$A,'CC.Meta'!$D:$D,"-",0,1))</f>
        <v>-</v>
      </c>
      <c r="K897" s="306" t="str">
        <f t="shared" si="94"/>
        <v>--</v>
      </c>
      <c r="L897" s="302"/>
      <c r="M897" s="133"/>
      <c r="N897" s="234"/>
      <c r="O897" s="146" t="str">
        <f>IF($N897="","-",_xlfn.XLOOKUP($N897,'FY25 Gold Book'!$A:$A,'FY25 Gold Book'!$B:$B,"-",0,1))</f>
        <v>-</v>
      </c>
      <c r="P897" s="444" t="str">
        <f>IF($N897="","-",_xlfn.XLOOKUP($N897,'FY25 Gold Book'!$A:$A,'FY25 Gold Book'!$C:$C,"-",0,1))</f>
        <v>-</v>
      </c>
      <c r="Q897" s="146" t="str">
        <f>IF($N897="","-",_xlfn.XLOOKUP($N897,'FY25 Gold Book'!$A:$A,'FY25 Gold Book'!$D:$D,"-",0,1))</f>
        <v>-</v>
      </c>
      <c r="R897" s="52"/>
      <c r="S897" s="465" t="str" cm="1">
        <f t="array" ref="S897">IFERROR(
_xlfn.IFS(
$I897=600010,"36th District Judges (CC 600010)",
$I897=600014,"36th District Staff (CC 600014)",
$I897&lt;&gt;0,_xlfn.XLOOKUP($N897,'FY25 Gold Book'!$A:$A,'FY25 Gold Book'!$F:$F,"-",0,1)),
"-")</f>
        <v>-</v>
      </c>
      <c r="T897" s="465" t="str" cm="1">
        <f t="array" ref="T897">IFERROR(
_xlfn.IFS(
OR($R897="TASS",$R897="Seasonal"),"TASS / Part-Time (FICA Only)",
$A897=13,"BSEED",
$A897=20,"DDoT",
OR($A897=48,$A897=49),"DWSD",
$A897=72,"Library",
$I897=600010,"36th District Judges",
$I897=600014,"36th District Staff",
$N897&lt;&gt;0,_xlfn.XLOOKUP($N897,'FY25 Gold Book'!$A:$A,'FY25 Gold Book'!$H:$H,"-",0,1)),
"-")</f>
        <v>-</v>
      </c>
      <c r="U897" s="678"/>
      <c r="V897" s="679"/>
      <c r="W897" s="677"/>
      <c r="X897" s="134"/>
      <c r="Y897" s="135"/>
      <c r="Z897" s="147">
        <f>_xlfn.XLOOKUP($N897,'FY25 Gold Book'!$A:$A,'FY25 Gold Book'!$E:$E,0,0,1)</f>
        <v>0</v>
      </c>
      <c r="AA897" s="680">
        <f>_xlfn.XLOOKUP($N897,'FY25 Gold Book'!$A:$A,'FY25 Gold Book'!$G:$G,0,0,1)</f>
        <v>0</v>
      </c>
      <c r="AB897" s="148">
        <f t="shared" si="95"/>
        <v>0</v>
      </c>
      <c r="AC897" s="681">
        <v>0</v>
      </c>
      <c r="AD897" s="149">
        <f t="shared" si="96"/>
        <v>0</v>
      </c>
      <c r="AE897" s="147">
        <f>_xlfn.XLOOKUP($T897,'FY25 Fringe Rates'!$X$6:$X$15,'FY25 Fringe Rates'!$Y$6:$Y$15,0,0,1)</f>
        <v>0</v>
      </c>
      <c r="AF897" s="150">
        <f t="shared" si="91"/>
        <v>0</v>
      </c>
      <c r="AG897" s="136">
        <v>0</v>
      </c>
      <c r="AH897" s="149">
        <f t="shared" si="97"/>
        <v>0</v>
      </c>
      <c r="AI897" s="151">
        <f t="shared" si="92"/>
        <v>0</v>
      </c>
      <c r="AJ897" s="32"/>
    </row>
    <row r="898" spans="1:36">
      <c r="A898" s="145" t="str">
        <f t="shared" si="93"/>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02"/>
      <c r="H898" s="303" t="str">
        <f>IF($G898="","-",_xlfn.XLOOKUP($G898,Appr.Meta!$A:$A,Appr.Meta!$D:$D,"-",0,1))</f>
        <v>-</v>
      </c>
      <c r="I898" s="302"/>
      <c r="J898" s="303" t="str">
        <f>IF($I898="","-",_xlfn.XLOOKUP($I898,'CC.Meta'!$A:$A,'CC.Meta'!$D:$D,"-",0,1))</f>
        <v>-</v>
      </c>
      <c r="K898" s="306" t="str">
        <f t="shared" si="94"/>
        <v>--</v>
      </c>
      <c r="L898" s="302"/>
      <c r="M898" s="133"/>
      <c r="N898" s="234"/>
      <c r="O898" s="146" t="str">
        <f>IF($N898="","-",_xlfn.XLOOKUP($N898,'FY25 Gold Book'!$A:$A,'FY25 Gold Book'!$B:$B,"-",0,1))</f>
        <v>-</v>
      </c>
      <c r="P898" s="444" t="str">
        <f>IF($N898="","-",_xlfn.XLOOKUP($N898,'FY25 Gold Book'!$A:$A,'FY25 Gold Book'!$C:$C,"-",0,1))</f>
        <v>-</v>
      </c>
      <c r="Q898" s="146" t="str">
        <f>IF($N898="","-",_xlfn.XLOOKUP($N898,'FY25 Gold Book'!$A:$A,'FY25 Gold Book'!$D:$D,"-",0,1))</f>
        <v>-</v>
      </c>
      <c r="R898" s="52"/>
      <c r="S898" s="465" t="str" cm="1">
        <f t="array" ref="S898">IFERROR(
_xlfn.IFS(
$I898=600010,"36th District Judges (CC 600010)",
$I898=600014,"36th District Staff (CC 600014)",
$I898&lt;&gt;0,_xlfn.XLOOKUP($N898,'FY25 Gold Book'!$A:$A,'FY25 Gold Book'!$F:$F,"-",0,1)),
"-")</f>
        <v>-</v>
      </c>
      <c r="T898" s="465" t="str" cm="1">
        <f t="array" ref="T898">IFERROR(
_xlfn.IFS(
OR($R898="TASS",$R898="Seasonal"),"TASS / Part-Time (FICA Only)",
$A898=13,"BSEED",
$A898=20,"DDoT",
OR($A898=48,$A898=49),"DWSD",
$A898=72,"Library",
$I898=600010,"36th District Judges",
$I898=600014,"36th District Staff",
$N898&lt;&gt;0,_xlfn.XLOOKUP($N898,'FY25 Gold Book'!$A:$A,'FY25 Gold Book'!$H:$H,"-",0,1)),
"-")</f>
        <v>-</v>
      </c>
      <c r="U898" s="678"/>
      <c r="V898" s="679"/>
      <c r="W898" s="677"/>
      <c r="X898" s="134"/>
      <c r="Y898" s="135"/>
      <c r="Z898" s="147">
        <f>_xlfn.XLOOKUP($N898,'FY25 Gold Book'!$A:$A,'FY25 Gold Book'!$E:$E,0,0,1)</f>
        <v>0</v>
      </c>
      <c r="AA898" s="680">
        <f>_xlfn.XLOOKUP($N898,'FY25 Gold Book'!$A:$A,'FY25 Gold Book'!$G:$G,0,0,1)</f>
        <v>0</v>
      </c>
      <c r="AB898" s="148">
        <f t="shared" si="95"/>
        <v>0</v>
      </c>
      <c r="AC898" s="681">
        <v>0</v>
      </c>
      <c r="AD898" s="149">
        <f t="shared" si="96"/>
        <v>0</v>
      </c>
      <c r="AE898" s="147">
        <f>_xlfn.XLOOKUP($T898,'FY25 Fringe Rates'!$X$6:$X$15,'FY25 Fringe Rates'!$Y$6:$Y$15,0,0,1)</f>
        <v>0</v>
      </c>
      <c r="AF898" s="150">
        <f t="shared" si="91"/>
        <v>0</v>
      </c>
      <c r="AG898" s="136">
        <v>0</v>
      </c>
      <c r="AH898" s="149">
        <f t="shared" si="97"/>
        <v>0</v>
      </c>
      <c r="AI898" s="151">
        <f t="shared" si="92"/>
        <v>0</v>
      </c>
      <c r="AJ898" s="32"/>
    </row>
    <row r="899" spans="1:36">
      <c r="A899" s="145" t="str">
        <f t="shared" si="93"/>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02"/>
      <c r="H899" s="303" t="str">
        <f>IF($G899="","-",_xlfn.XLOOKUP($G899,Appr.Meta!$A:$A,Appr.Meta!$D:$D,"-",0,1))</f>
        <v>-</v>
      </c>
      <c r="I899" s="302"/>
      <c r="J899" s="303" t="str">
        <f>IF($I899="","-",_xlfn.XLOOKUP($I899,'CC.Meta'!$A:$A,'CC.Meta'!$D:$D,"-",0,1))</f>
        <v>-</v>
      </c>
      <c r="K899" s="306" t="str">
        <f t="shared" si="94"/>
        <v>--</v>
      </c>
      <c r="L899" s="302"/>
      <c r="M899" s="133"/>
      <c r="N899" s="234"/>
      <c r="O899" s="146" t="str">
        <f>IF($N899="","-",_xlfn.XLOOKUP($N899,'FY25 Gold Book'!$A:$A,'FY25 Gold Book'!$B:$B,"-",0,1))</f>
        <v>-</v>
      </c>
      <c r="P899" s="444" t="str">
        <f>IF($N899="","-",_xlfn.XLOOKUP($N899,'FY25 Gold Book'!$A:$A,'FY25 Gold Book'!$C:$C,"-",0,1))</f>
        <v>-</v>
      </c>
      <c r="Q899" s="146" t="str">
        <f>IF($N899="","-",_xlfn.XLOOKUP($N899,'FY25 Gold Book'!$A:$A,'FY25 Gold Book'!$D:$D,"-",0,1))</f>
        <v>-</v>
      </c>
      <c r="R899" s="52"/>
      <c r="S899" s="465" t="str" cm="1">
        <f t="array" ref="S899">IFERROR(
_xlfn.IFS(
$I899=600010,"36th District Judges (CC 600010)",
$I899=600014,"36th District Staff (CC 600014)",
$I899&lt;&gt;0,_xlfn.XLOOKUP($N899,'FY25 Gold Book'!$A:$A,'FY25 Gold Book'!$F:$F,"-",0,1)),
"-")</f>
        <v>-</v>
      </c>
      <c r="T899" s="465" t="str" cm="1">
        <f t="array" ref="T899">IFERROR(
_xlfn.IFS(
OR($R899="TASS",$R899="Seasonal"),"TASS / Part-Time (FICA Only)",
$A899=13,"BSEED",
$A899=20,"DDoT",
OR($A899=48,$A899=49),"DWSD",
$A899=72,"Library",
$I899=600010,"36th District Judges",
$I899=600014,"36th District Staff",
$N899&lt;&gt;0,_xlfn.XLOOKUP($N899,'FY25 Gold Book'!$A:$A,'FY25 Gold Book'!$H:$H,"-",0,1)),
"-")</f>
        <v>-</v>
      </c>
      <c r="U899" s="678"/>
      <c r="V899" s="679"/>
      <c r="W899" s="677"/>
      <c r="X899" s="134"/>
      <c r="Y899" s="135"/>
      <c r="Z899" s="147">
        <f>_xlfn.XLOOKUP($N899,'FY25 Gold Book'!$A:$A,'FY25 Gold Book'!$E:$E,0,0,1)</f>
        <v>0</v>
      </c>
      <c r="AA899" s="680">
        <f>_xlfn.XLOOKUP($N899,'FY25 Gold Book'!$A:$A,'FY25 Gold Book'!$G:$G,0,0,1)</f>
        <v>0</v>
      </c>
      <c r="AB899" s="148">
        <f t="shared" si="95"/>
        <v>0</v>
      </c>
      <c r="AC899" s="681">
        <v>0</v>
      </c>
      <c r="AD899" s="149">
        <f t="shared" si="96"/>
        <v>0</v>
      </c>
      <c r="AE899" s="147">
        <f>_xlfn.XLOOKUP($T899,'FY25 Fringe Rates'!$X$6:$X$15,'FY25 Fringe Rates'!$Y$6:$Y$15,0,0,1)</f>
        <v>0</v>
      </c>
      <c r="AF899" s="150">
        <f t="shared" si="91"/>
        <v>0</v>
      </c>
      <c r="AG899" s="136">
        <v>0</v>
      </c>
      <c r="AH899" s="149">
        <f t="shared" si="97"/>
        <v>0</v>
      </c>
      <c r="AI899" s="151">
        <f t="shared" si="92"/>
        <v>0</v>
      </c>
      <c r="AJ899" s="32"/>
    </row>
    <row r="900" spans="1:36">
      <c r="A900" s="145" t="str">
        <f t="shared" si="93"/>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02"/>
      <c r="H900" s="303" t="str">
        <f>IF($G900="","-",_xlfn.XLOOKUP($G900,Appr.Meta!$A:$A,Appr.Meta!$D:$D,"-",0,1))</f>
        <v>-</v>
      </c>
      <c r="I900" s="302"/>
      <c r="J900" s="303" t="str">
        <f>IF($I900="","-",_xlfn.XLOOKUP($I900,'CC.Meta'!$A:$A,'CC.Meta'!$D:$D,"-",0,1))</f>
        <v>-</v>
      </c>
      <c r="K900" s="306" t="str">
        <f t="shared" si="94"/>
        <v>--</v>
      </c>
      <c r="L900" s="302"/>
      <c r="M900" s="133"/>
      <c r="N900" s="234"/>
      <c r="O900" s="146" t="str">
        <f>IF($N900="","-",_xlfn.XLOOKUP($N900,'FY25 Gold Book'!$A:$A,'FY25 Gold Book'!$B:$B,"-",0,1))</f>
        <v>-</v>
      </c>
      <c r="P900" s="444" t="str">
        <f>IF($N900="","-",_xlfn.XLOOKUP($N900,'FY25 Gold Book'!$A:$A,'FY25 Gold Book'!$C:$C,"-",0,1))</f>
        <v>-</v>
      </c>
      <c r="Q900" s="146" t="str">
        <f>IF($N900="","-",_xlfn.XLOOKUP($N900,'FY25 Gold Book'!$A:$A,'FY25 Gold Book'!$D:$D,"-",0,1))</f>
        <v>-</v>
      </c>
      <c r="R900" s="52"/>
      <c r="S900" s="465" t="str" cm="1">
        <f t="array" ref="S900">IFERROR(
_xlfn.IFS(
$I900=600010,"36th District Judges (CC 600010)",
$I900=600014,"36th District Staff (CC 600014)",
$I900&lt;&gt;0,_xlfn.XLOOKUP($N900,'FY25 Gold Book'!$A:$A,'FY25 Gold Book'!$F:$F,"-",0,1)),
"-")</f>
        <v>-</v>
      </c>
      <c r="T900" s="465" t="str" cm="1">
        <f t="array" ref="T900">IFERROR(
_xlfn.IFS(
OR($R900="TASS",$R900="Seasonal"),"TASS / Part-Time (FICA Only)",
$A900=13,"BSEED",
$A900=20,"DDoT",
OR($A900=48,$A900=49),"DWSD",
$A900=72,"Library",
$I900=600010,"36th District Judges",
$I900=600014,"36th District Staff",
$N900&lt;&gt;0,_xlfn.XLOOKUP($N900,'FY25 Gold Book'!$A:$A,'FY25 Gold Book'!$H:$H,"-",0,1)),
"-")</f>
        <v>-</v>
      </c>
      <c r="U900" s="678"/>
      <c r="V900" s="679"/>
      <c r="W900" s="677"/>
      <c r="X900" s="134"/>
      <c r="Y900" s="135"/>
      <c r="Z900" s="147">
        <f>_xlfn.XLOOKUP($N900,'FY25 Gold Book'!$A:$A,'FY25 Gold Book'!$E:$E,0,0,1)</f>
        <v>0</v>
      </c>
      <c r="AA900" s="680">
        <f>_xlfn.XLOOKUP($N900,'FY25 Gold Book'!$A:$A,'FY25 Gold Book'!$G:$G,0,0,1)</f>
        <v>0</v>
      </c>
      <c r="AB900" s="148">
        <f t="shared" si="95"/>
        <v>0</v>
      </c>
      <c r="AC900" s="681">
        <v>0</v>
      </c>
      <c r="AD900" s="149">
        <f t="shared" si="96"/>
        <v>0</v>
      </c>
      <c r="AE900" s="147">
        <f>_xlfn.XLOOKUP($T900,'FY25 Fringe Rates'!$X$6:$X$15,'FY25 Fringe Rates'!$Y$6:$Y$15,0,0,1)</f>
        <v>0</v>
      </c>
      <c r="AF900" s="150">
        <f t="shared" si="91"/>
        <v>0</v>
      </c>
      <c r="AG900" s="136">
        <v>0</v>
      </c>
      <c r="AH900" s="149">
        <f t="shared" si="97"/>
        <v>0</v>
      </c>
      <c r="AI900" s="151">
        <f t="shared" si="92"/>
        <v>0</v>
      </c>
      <c r="AJ900" s="32"/>
    </row>
    <row r="901" spans="1:36">
      <c r="A901" s="145" t="str">
        <f t="shared" si="93"/>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02"/>
      <c r="H901" s="303" t="str">
        <f>IF($G901="","-",_xlfn.XLOOKUP($G901,Appr.Meta!$A:$A,Appr.Meta!$D:$D,"-",0,1))</f>
        <v>-</v>
      </c>
      <c r="I901" s="302"/>
      <c r="J901" s="303" t="str">
        <f>IF($I901="","-",_xlfn.XLOOKUP($I901,'CC.Meta'!$A:$A,'CC.Meta'!$D:$D,"-",0,1))</f>
        <v>-</v>
      </c>
      <c r="K901" s="306" t="str">
        <f t="shared" si="94"/>
        <v>--</v>
      </c>
      <c r="L901" s="302"/>
      <c r="M901" s="133"/>
      <c r="N901" s="234"/>
      <c r="O901" s="146" t="str">
        <f>IF($N901="","-",_xlfn.XLOOKUP($N901,'FY25 Gold Book'!$A:$A,'FY25 Gold Book'!$B:$B,"-",0,1))</f>
        <v>-</v>
      </c>
      <c r="P901" s="444" t="str">
        <f>IF($N901="","-",_xlfn.XLOOKUP($N901,'FY25 Gold Book'!$A:$A,'FY25 Gold Book'!$C:$C,"-",0,1))</f>
        <v>-</v>
      </c>
      <c r="Q901" s="146" t="str">
        <f>IF($N901="","-",_xlfn.XLOOKUP($N901,'FY25 Gold Book'!$A:$A,'FY25 Gold Book'!$D:$D,"-",0,1))</f>
        <v>-</v>
      </c>
      <c r="R901" s="52"/>
      <c r="S901" s="465" t="str" cm="1">
        <f t="array" ref="S901">IFERROR(
_xlfn.IFS(
$I901=600010,"36th District Judges (CC 600010)",
$I901=600014,"36th District Staff (CC 600014)",
$I901&lt;&gt;0,_xlfn.XLOOKUP($N901,'FY25 Gold Book'!$A:$A,'FY25 Gold Book'!$F:$F,"-",0,1)),
"-")</f>
        <v>-</v>
      </c>
      <c r="T901" s="465" t="str" cm="1">
        <f t="array" ref="T901">IFERROR(
_xlfn.IFS(
OR($R901="TASS",$R901="Seasonal"),"TASS / Part-Time (FICA Only)",
$A901=13,"BSEED",
$A901=20,"DDoT",
OR($A901=48,$A901=49),"DWSD",
$A901=72,"Library",
$I901=600010,"36th District Judges",
$I901=600014,"36th District Staff",
$N901&lt;&gt;0,_xlfn.XLOOKUP($N901,'FY25 Gold Book'!$A:$A,'FY25 Gold Book'!$H:$H,"-",0,1)),
"-")</f>
        <v>-</v>
      </c>
      <c r="U901" s="678"/>
      <c r="V901" s="679"/>
      <c r="W901" s="677"/>
      <c r="X901" s="134"/>
      <c r="Y901" s="135"/>
      <c r="Z901" s="147">
        <f>_xlfn.XLOOKUP($N901,'FY25 Gold Book'!$A:$A,'FY25 Gold Book'!$E:$E,0,0,1)</f>
        <v>0</v>
      </c>
      <c r="AA901" s="680">
        <f>_xlfn.XLOOKUP($N901,'FY25 Gold Book'!$A:$A,'FY25 Gold Book'!$G:$G,0,0,1)</f>
        <v>0</v>
      </c>
      <c r="AB901" s="148">
        <f t="shared" si="95"/>
        <v>0</v>
      </c>
      <c r="AC901" s="681">
        <v>0</v>
      </c>
      <c r="AD901" s="149">
        <f t="shared" si="96"/>
        <v>0</v>
      </c>
      <c r="AE901" s="147">
        <f>_xlfn.XLOOKUP($T901,'FY25 Fringe Rates'!$X$6:$X$15,'FY25 Fringe Rates'!$Y$6:$Y$15,0,0,1)</f>
        <v>0</v>
      </c>
      <c r="AF901" s="150">
        <f t="shared" si="91"/>
        <v>0</v>
      </c>
      <c r="AG901" s="136">
        <v>0</v>
      </c>
      <c r="AH901" s="149">
        <f t="shared" si="97"/>
        <v>0</v>
      </c>
      <c r="AI901" s="151">
        <f t="shared" si="92"/>
        <v>0</v>
      </c>
      <c r="AJ901" s="32"/>
    </row>
    <row r="902" spans="1:36">
      <c r="A902" s="145" t="str">
        <f t="shared" si="93"/>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02"/>
      <c r="H902" s="303" t="str">
        <f>IF($G902="","-",_xlfn.XLOOKUP($G902,Appr.Meta!$A:$A,Appr.Meta!$D:$D,"-",0,1))</f>
        <v>-</v>
      </c>
      <c r="I902" s="302"/>
      <c r="J902" s="303" t="str">
        <f>IF($I902="","-",_xlfn.XLOOKUP($I902,'CC.Meta'!$A:$A,'CC.Meta'!$D:$D,"-",0,1))</f>
        <v>-</v>
      </c>
      <c r="K902" s="306" t="str">
        <f t="shared" si="94"/>
        <v>--</v>
      </c>
      <c r="L902" s="302"/>
      <c r="M902" s="133"/>
      <c r="N902" s="234"/>
      <c r="O902" s="146" t="str">
        <f>IF($N902="","-",_xlfn.XLOOKUP($N902,'FY25 Gold Book'!$A:$A,'FY25 Gold Book'!$B:$B,"-",0,1))</f>
        <v>-</v>
      </c>
      <c r="P902" s="444" t="str">
        <f>IF($N902="","-",_xlfn.XLOOKUP($N902,'FY25 Gold Book'!$A:$A,'FY25 Gold Book'!$C:$C,"-",0,1))</f>
        <v>-</v>
      </c>
      <c r="Q902" s="146" t="str">
        <f>IF($N902="","-",_xlfn.XLOOKUP($N902,'FY25 Gold Book'!$A:$A,'FY25 Gold Book'!$D:$D,"-",0,1))</f>
        <v>-</v>
      </c>
      <c r="R902" s="52"/>
      <c r="S902" s="465" t="str" cm="1">
        <f t="array" ref="S902">IFERROR(
_xlfn.IFS(
$I902=600010,"36th District Judges (CC 600010)",
$I902=600014,"36th District Staff (CC 600014)",
$I902&lt;&gt;0,_xlfn.XLOOKUP($N902,'FY25 Gold Book'!$A:$A,'FY25 Gold Book'!$F:$F,"-",0,1)),
"-")</f>
        <v>-</v>
      </c>
      <c r="T902" s="465" t="str" cm="1">
        <f t="array" ref="T902">IFERROR(
_xlfn.IFS(
OR($R902="TASS",$R902="Seasonal"),"TASS / Part-Time (FICA Only)",
$A902=13,"BSEED",
$A902=20,"DDoT",
OR($A902=48,$A902=49),"DWSD",
$A902=72,"Library",
$I902=600010,"36th District Judges",
$I902=600014,"36th District Staff",
$N902&lt;&gt;0,_xlfn.XLOOKUP($N902,'FY25 Gold Book'!$A:$A,'FY25 Gold Book'!$H:$H,"-",0,1)),
"-")</f>
        <v>-</v>
      </c>
      <c r="U902" s="678"/>
      <c r="V902" s="679"/>
      <c r="W902" s="677"/>
      <c r="X902" s="134"/>
      <c r="Y902" s="135"/>
      <c r="Z902" s="147">
        <f>_xlfn.XLOOKUP($N902,'FY25 Gold Book'!$A:$A,'FY25 Gold Book'!$E:$E,0,0,1)</f>
        <v>0</v>
      </c>
      <c r="AA902" s="680">
        <f>_xlfn.XLOOKUP($N902,'FY25 Gold Book'!$A:$A,'FY25 Gold Book'!$G:$G,0,0,1)</f>
        <v>0</v>
      </c>
      <c r="AB902" s="148">
        <f t="shared" si="95"/>
        <v>0</v>
      </c>
      <c r="AC902" s="681">
        <v>0</v>
      </c>
      <c r="AD902" s="149">
        <f t="shared" si="96"/>
        <v>0</v>
      </c>
      <c r="AE902" s="147">
        <f>_xlfn.XLOOKUP($T902,'FY25 Fringe Rates'!$X$6:$X$15,'FY25 Fringe Rates'!$Y$6:$Y$15,0,0,1)</f>
        <v>0</v>
      </c>
      <c r="AF902" s="150">
        <f t="shared" si="91"/>
        <v>0</v>
      </c>
      <c r="AG902" s="136">
        <v>0</v>
      </c>
      <c r="AH902" s="149">
        <f t="shared" si="97"/>
        <v>0</v>
      </c>
      <c r="AI902" s="151">
        <f t="shared" si="92"/>
        <v>0</v>
      </c>
      <c r="AJ902" s="32"/>
    </row>
    <row r="903" spans="1:36">
      <c r="A903" s="145" t="str">
        <f t="shared" si="93"/>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02"/>
      <c r="H903" s="303" t="str">
        <f>IF($G903="","-",_xlfn.XLOOKUP($G903,Appr.Meta!$A:$A,Appr.Meta!$D:$D,"-",0,1))</f>
        <v>-</v>
      </c>
      <c r="I903" s="302"/>
      <c r="J903" s="303" t="str">
        <f>IF($I903="","-",_xlfn.XLOOKUP($I903,'CC.Meta'!$A:$A,'CC.Meta'!$D:$D,"-",0,1))</f>
        <v>-</v>
      </c>
      <c r="K903" s="306" t="str">
        <f t="shared" si="94"/>
        <v>--</v>
      </c>
      <c r="L903" s="302"/>
      <c r="M903" s="133"/>
      <c r="N903" s="234"/>
      <c r="O903" s="146" t="str">
        <f>IF($N903="","-",_xlfn.XLOOKUP($N903,'FY25 Gold Book'!$A:$A,'FY25 Gold Book'!$B:$B,"-",0,1))</f>
        <v>-</v>
      </c>
      <c r="P903" s="444" t="str">
        <f>IF($N903="","-",_xlfn.XLOOKUP($N903,'FY25 Gold Book'!$A:$A,'FY25 Gold Book'!$C:$C,"-",0,1))</f>
        <v>-</v>
      </c>
      <c r="Q903" s="146" t="str">
        <f>IF($N903="","-",_xlfn.XLOOKUP($N903,'FY25 Gold Book'!$A:$A,'FY25 Gold Book'!$D:$D,"-",0,1))</f>
        <v>-</v>
      </c>
      <c r="R903" s="52"/>
      <c r="S903" s="465" t="str" cm="1">
        <f t="array" ref="S903">IFERROR(
_xlfn.IFS(
$I903=600010,"36th District Judges (CC 600010)",
$I903=600014,"36th District Staff (CC 600014)",
$I903&lt;&gt;0,_xlfn.XLOOKUP($N903,'FY25 Gold Book'!$A:$A,'FY25 Gold Book'!$F:$F,"-",0,1)),
"-")</f>
        <v>-</v>
      </c>
      <c r="T903" s="465" t="str" cm="1">
        <f t="array" ref="T903">IFERROR(
_xlfn.IFS(
OR($R903="TASS",$R903="Seasonal"),"TASS / Part-Time (FICA Only)",
$A903=13,"BSEED",
$A903=20,"DDoT",
OR($A903=48,$A903=49),"DWSD",
$A903=72,"Library",
$I903=600010,"36th District Judges",
$I903=600014,"36th District Staff",
$N903&lt;&gt;0,_xlfn.XLOOKUP($N903,'FY25 Gold Book'!$A:$A,'FY25 Gold Book'!$H:$H,"-",0,1)),
"-")</f>
        <v>-</v>
      </c>
      <c r="U903" s="678"/>
      <c r="V903" s="679"/>
      <c r="W903" s="677"/>
      <c r="X903" s="134"/>
      <c r="Y903" s="135"/>
      <c r="Z903" s="147">
        <f>_xlfn.XLOOKUP($N903,'FY25 Gold Book'!$A:$A,'FY25 Gold Book'!$E:$E,0,0,1)</f>
        <v>0</v>
      </c>
      <c r="AA903" s="680">
        <f>_xlfn.XLOOKUP($N903,'FY25 Gold Book'!$A:$A,'FY25 Gold Book'!$G:$G,0,0,1)</f>
        <v>0</v>
      </c>
      <c r="AB903" s="148">
        <f t="shared" si="95"/>
        <v>0</v>
      </c>
      <c r="AC903" s="681">
        <v>0</v>
      </c>
      <c r="AD903" s="149">
        <f t="shared" si="96"/>
        <v>0</v>
      </c>
      <c r="AE903" s="147">
        <f>_xlfn.XLOOKUP($T903,'FY25 Fringe Rates'!$X$6:$X$15,'FY25 Fringe Rates'!$Y$6:$Y$15,0,0,1)</f>
        <v>0</v>
      </c>
      <c r="AF903" s="150">
        <f t="shared" si="91"/>
        <v>0</v>
      </c>
      <c r="AG903" s="136">
        <v>0</v>
      </c>
      <c r="AH903" s="149">
        <f t="shared" si="97"/>
        <v>0</v>
      </c>
      <c r="AI903" s="151">
        <f t="shared" si="92"/>
        <v>0</v>
      </c>
      <c r="AJ903" s="32"/>
    </row>
    <row r="904" spans="1:36">
      <c r="A904" s="145" t="str">
        <f t="shared" si="93"/>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02"/>
      <c r="H904" s="303" t="str">
        <f>IF($G904="","-",_xlfn.XLOOKUP($G904,Appr.Meta!$A:$A,Appr.Meta!$D:$D,"-",0,1))</f>
        <v>-</v>
      </c>
      <c r="I904" s="302"/>
      <c r="J904" s="303" t="str">
        <f>IF($I904="","-",_xlfn.XLOOKUP($I904,'CC.Meta'!$A:$A,'CC.Meta'!$D:$D,"-",0,1))</f>
        <v>-</v>
      </c>
      <c r="K904" s="306" t="str">
        <f t="shared" si="94"/>
        <v>--</v>
      </c>
      <c r="L904" s="302"/>
      <c r="M904" s="133"/>
      <c r="N904" s="234"/>
      <c r="O904" s="146" t="str">
        <f>IF($N904="","-",_xlfn.XLOOKUP($N904,'FY25 Gold Book'!$A:$A,'FY25 Gold Book'!$B:$B,"-",0,1))</f>
        <v>-</v>
      </c>
      <c r="P904" s="444" t="str">
        <f>IF($N904="","-",_xlfn.XLOOKUP($N904,'FY25 Gold Book'!$A:$A,'FY25 Gold Book'!$C:$C,"-",0,1))</f>
        <v>-</v>
      </c>
      <c r="Q904" s="146" t="str">
        <f>IF($N904="","-",_xlfn.XLOOKUP($N904,'FY25 Gold Book'!$A:$A,'FY25 Gold Book'!$D:$D,"-",0,1))</f>
        <v>-</v>
      </c>
      <c r="R904" s="52"/>
      <c r="S904" s="465" t="str" cm="1">
        <f t="array" ref="S904">IFERROR(
_xlfn.IFS(
$I904=600010,"36th District Judges (CC 600010)",
$I904=600014,"36th District Staff (CC 600014)",
$I904&lt;&gt;0,_xlfn.XLOOKUP($N904,'FY25 Gold Book'!$A:$A,'FY25 Gold Book'!$F:$F,"-",0,1)),
"-")</f>
        <v>-</v>
      </c>
      <c r="T904" s="465" t="str" cm="1">
        <f t="array" ref="T904">IFERROR(
_xlfn.IFS(
OR($R904="TASS",$R904="Seasonal"),"TASS / Part-Time (FICA Only)",
$A904=13,"BSEED",
$A904=20,"DDoT",
OR($A904=48,$A904=49),"DWSD",
$A904=72,"Library",
$I904=600010,"36th District Judges",
$I904=600014,"36th District Staff",
$N904&lt;&gt;0,_xlfn.XLOOKUP($N904,'FY25 Gold Book'!$A:$A,'FY25 Gold Book'!$H:$H,"-",0,1)),
"-")</f>
        <v>-</v>
      </c>
      <c r="U904" s="678"/>
      <c r="V904" s="679"/>
      <c r="W904" s="677"/>
      <c r="X904" s="134"/>
      <c r="Y904" s="135"/>
      <c r="Z904" s="147">
        <f>_xlfn.XLOOKUP($N904,'FY25 Gold Book'!$A:$A,'FY25 Gold Book'!$E:$E,0,0,1)</f>
        <v>0</v>
      </c>
      <c r="AA904" s="680">
        <f>_xlfn.XLOOKUP($N904,'FY25 Gold Book'!$A:$A,'FY25 Gold Book'!$G:$G,0,0,1)</f>
        <v>0</v>
      </c>
      <c r="AB904" s="148">
        <f t="shared" si="95"/>
        <v>0</v>
      </c>
      <c r="AC904" s="681">
        <v>0</v>
      </c>
      <c r="AD904" s="149">
        <f t="shared" si="96"/>
        <v>0</v>
      </c>
      <c r="AE904" s="147">
        <f>_xlfn.XLOOKUP($T904,'FY25 Fringe Rates'!$X$6:$X$15,'FY25 Fringe Rates'!$Y$6:$Y$15,0,0,1)</f>
        <v>0</v>
      </c>
      <c r="AF904" s="150">
        <f t="shared" si="91"/>
        <v>0</v>
      </c>
      <c r="AG904" s="136">
        <v>0</v>
      </c>
      <c r="AH904" s="149">
        <f t="shared" si="97"/>
        <v>0</v>
      </c>
      <c r="AI904" s="151">
        <f t="shared" si="92"/>
        <v>0</v>
      </c>
      <c r="AJ904" s="32"/>
    </row>
    <row r="905" spans="1:36">
      <c r="A905" s="145" t="str">
        <f t="shared" si="93"/>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02"/>
      <c r="H905" s="303" t="str">
        <f>IF($G905="","-",_xlfn.XLOOKUP($G905,Appr.Meta!$A:$A,Appr.Meta!$D:$D,"-",0,1))</f>
        <v>-</v>
      </c>
      <c r="I905" s="302"/>
      <c r="J905" s="303" t="str">
        <f>IF($I905="","-",_xlfn.XLOOKUP($I905,'CC.Meta'!$A:$A,'CC.Meta'!$D:$D,"-",0,1))</f>
        <v>-</v>
      </c>
      <c r="K905" s="306" t="str">
        <f t="shared" si="94"/>
        <v>--</v>
      </c>
      <c r="L905" s="302"/>
      <c r="M905" s="133"/>
      <c r="N905" s="234"/>
      <c r="O905" s="146" t="str">
        <f>IF($N905="","-",_xlfn.XLOOKUP($N905,'FY25 Gold Book'!$A:$A,'FY25 Gold Book'!$B:$B,"-",0,1))</f>
        <v>-</v>
      </c>
      <c r="P905" s="444" t="str">
        <f>IF($N905="","-",_xlfn.XLOOKUP($N905,'FY25 Gold Book'!$A:$A,'FY25 Gold Book'!$C:$C,"-",0,1))</f>
        <v>-</v>
      </c>
      <c r="Q905" s="146" t="str">
        <f>IF($N905="","-",_xlfn.XLOOKUP($N905,'FY25 Gold Book'!$A:$A,'FY25 Gold Book'!$D:$D,"-",0,1))</f>
        <v>-</v>
      </c>
      <c r="R905" s="52"/>
      <c r="S905" s="465" t="str" cm="1">
        <f t="array" ref="S905">IFERROR(
_xlfn.IFS(
$I905=600010,"36th District Judges (CC 600010)",
$I905=600014,"36th District Staff (CC 600014)",
$I905&lt;&gt;0,_xlfn.XLOOKUP($N905,'FY25 Gold Book'!$A:$A,'FY25 Gold Book'!$F:$F,"-",0,1)),
"-")</f>
        <v>-</v>
      </c>
      <c r="T905" s="465" t="str" cm="1">
        <f t="array" ref="T905">IFERROR(
_xlfn.IFS(
OR($R905="TASS",$R905="Seasonal"),"TASS / Part-Time (FICA Only)",
$A905=13,"BSEED",
$A905=20,"DDoT",
OR($A905=48,$A905=49),"DWSD",
$A905=72,"Library",
$I905=600010,"36th District Judges",
$I905=600014,"36th District Staff",
$N905&lt;&gt;0,_xlfn.XLOOKUP($N905,'FY25 Gold Book'!$A:$A,'FY25 Gold Book'!$H:$H,"-",0,1)),
"-")</f>
        <v>-</v>
      </c>
      <c r="U905" s="678"/>
      <c r="V905" s="679"/>
      <c r="W905" s="677"/>
      <c r="X905" s="134"/>
      <c r="Y905" s="135"/>
      <c r="Z905" s="147">
        <f>_xlfn.XLOOKUP($N905,'FY25 Gold Book'!$A:$A,'FY25 Gold Book'!$E:$E,0,0,1)</f>
        <v>0</v>
      </c>
      <c r="AA905" s="680">
        <f>_xlfn.XLOOKUP($N905,'FY25 Gold Book'!$A:$A,'FY25 Gold Book'!$G:$G,0,0,1)</f>
        <v>0</v>
      </c>
      <c r="AB905" s="148">
        <f t="shared" si="95"/>
        <v>0</v>
      </c>
      <c r="AC905" s="681">
        <v>0</v>
      </c>
      <c r="AD905" s="149">
        <f t="shared" si="96"/>
        <v>0</v>
      </c>
      <c r="AE905" s="147">
        <f>_xlfn.XLOOKUP($T905,'FY25 Fringe Rates'!$X$6:$X$15,'FY25 Fringe Rates'!$Y$6:$Y$15,0,0,1)</f>
        <v>0</v>
      </c>
      <c r="AF905" s="150">
        <f t="shared" si="91"/>
        <v>0</v>
      </c>
      <c r="AG905" s="136">
        <v>0</v>
      </c>
      <c r="AH905" s="149">
        <f t="shared" si="97"/>
        <v>0</v>
      </c>
      <c r="AI905" s="151">
        <f t="shared" si="92"/>
        <v>0</v>
      </c>
      <c r="AJ905" s="32"/>
    </row>
    <row r="906" spans="1:36">
      <c r="A906" s="145" t="str">
        <f t="shared" si="93"/>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02"/>
      <c r="H906" s="303" t="str">
        <f>IF($G906="","-",_xlfn.XLOOKUP($G906,Appr.Meta!$A:$A,Appr.Meta!$D:$D,"-",0,1))</f>
        <v>-</v>
      </c>
      <c r="I906" s="302"/>
      <c r="J906" s="303" t="str">
        <f>IF($I906="","-",_xlfn.XLOOKUP($I906,'CC.Meta'!$A:$A,'CC.Meta'!$D:$D,"-",0,1))</f>
        <v>-</v>
      </c>
      <c r="K906" s="306" t="str">
        <f t="shared" si="94"/>
        <v>--</v>
      </c>
      <c r="L906" s="302"/>
      <c r="M906" s="133"/>
      <c r="N906" s="234"/>
      <c r="O906" s="146" t="str">
        <f>IF($N906="","-",_xlfn.XLOOKUP($N906,'FY25 Gold Book'!$A:$A,'FY25 Gold Book'!$B:$B,"-",0,1))</f>
        <v>-</v>
      </c>
      <c r="P906" s="444" t="str">
        <f>IF($N906="","-",_xlfn.XLOOKUP($N906,'FY25 Gold Book'!$A:$A,'FY25 Gold Book'!$C:$C,"-",0,1))</f>
        <v>-</v>
      </c>
      <c r="Q906" s="146" t="str">
        <f>IF($N906="","-",_xlfn.XLOOKUP($N906,'FY25 Gold Book'!$A:$A,'FY25 Gold Book'!$D:$D,"-",0,1))</f>
        <v>-</v>
      </c>
      <c r="R906" s="52"/>
      <c r="S906" s="465" t="str" cm="1">
        <f t="array" ref="S906">IFERROR(
_xlfn.IFS(
$I906=600010,"36th District Judges (CC 600010)",
$I906=600014,"36th District Staff (CC 600014)",
$I906&lt;&gt;0,_xlfn.XLOOKUP($N906,'FY25 Gold Book'!$A:$A,'FY25 Gold Book'!$F:$F,"-",0,1)),
"-")</f>
        <v>-</v>
      </c>
      <c r="T906" s="465" t="str" cm="1">
        <f t="array" ref="T906">IFERROR(
_xlfn.IFS(
OR($R906="TASS",$R906="Seasonal"),"TASS / Part-Time (FICA Only)",
$A906=13,"BSEED",
$A906=20,"DDoT",
OR($A906=48,$A906=49),"DWSD",
$A906=72,"Library",
$I906=600010,"36th District Judges",
$I906=600014,"36th District Staff",
$N906&lt;&gt;0,_xlfn.XLOOKUP($N906,'FY25 Gold Book'!$A:$A,'FY25 Gold Book'!$H:$H,"-",0,1)),
"-")</f>
        <v>-</v>
      </c>
      <c r="U906" s="678"/>
      <c r="V906" s="679"/>
      <c r="W906" s="677"/>
      <c r="X906" s="134"/>
      <c r="Y906" s="135"/>
      <c r="Z906" s="147">
        <f>_xlfn.XLOOKUP($N906,'FY25 Gold Book'!$A:$A,'FY25 Gold Book'!$E:$E,0,0,1)</f>
        <v>0</v>
      </c>
      <c r="AA906" s="680">
        <f>_xlfn.XLOOKUP($N906,'FY25 Gold Book'!$A:$A,'FY25 Gold Book'!$G:$G,0,0,1)</f>
        <v>0</v>
      </c>
      <c r="AB906" s="148">
        <f t="shared" si="95"/>
        <v>0</v>
      </c>
      <c r="AC906" s="681">
        <v>0</v>
      </c>
      <c r="AD906" s="149">
        <f t="shared" si="96"/>
        <v>0</v>
      </c>
      <c r="AE906" s="147">
        <f>_xlfn.XLOOKUP($T906,'FY25 Fringe Rates'!$X$6:$X$15,'FY25 Fringe Rates'!$Y$6:$Y$15,0,0,1)</f>
        <v>0</v>
      </c>
      <c r="AF906" s="150">
        <f t="shared" si="91"/>
        <v>0</v>
      </c>
      <c r="AG906" s="136">
        <v>0</v>
      </c>
      <c r="AH906" s="149">
        <f t="shared" si="97"/>
        <v>0</v>
      </c>
      <c r="AI906" s="151">
        <f t="shared" si="92"/>
        <v>0</v>
      </c>
      <c r="AJ906" s="32"/>
    </row>
    <row r="907" spans="1:36">
      <c r="A907" s="145" t="str">
        <f t="shared" si="93"/>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02"/>
      <c r="H907" s="303" t="str">
        <f>IF($G907="","-",_xlfn.XLOOKUP($G907,Appr.Meta!$A:$A,Appr.Meta!$D:$D,"-",0,1))</f>
        <v>-</v>
      </c>
      <c r="I907" s="302"/>
      <c r="J907" s="303" t="str">
        <f>IF($I907="","-",_xlfn.XLOOKUP($I907,'CC.Meta'!$A:$A,'CC.Meta'!$D:$D,"-",0,1))</f>
        <v>-</v>
      </c>
      <c r="K907" s="306" t="str">
        <f t="shared" si="94"/>
        <v>--</v>
      </c>
      <c r="L907" s="302"/>
      <c r="M907" s="133"/>
      <c r="N907" s="234"/>
      <c r="O907" s="146" t="str">
        <f>IF($N907="","-",_xlfn.XLOOKUP($N907,'FY25 Gold Book'!$A:$A,'FY25 Gold Book'!$B:$B,"-",0,1))</f>
        <v>-</v>
      </c>
      <c r="P907" s="444" t="str">
        <f>IF($N907="","-",_xlfn.XLOOKUP($N907,'FY25 Gold Book'!$A:$A,'FY25 Gold Book'!$C:$C,"-",0,1))</f>
        <v>-</v>
      </c>
      <c r="Q907" s="146" t="str">
        <f>IF($N907="","-",_xlfn.XLOOKUP($N907,'FY25 Gold Book'!$A:$A,'FY25 Gold Book'!$D:$D,"-",0,1))</f>
        <v>-</v>
      </c>
      <c r="R907" s="52"/>
      <c r="S907" s="465" t="str" cm="1">
        <f t="array" ref="S907">IFERROR(
_xlfn.IFS(
$I907=600010,"36th District Judges (CC 600010)",
$I907=600014,"36th District Staff (CC 600014)",
$I907&lt;&gt;0,_xlfn.XLOOKUP($N907,'FY25 Gold Book'!$A:$A,'FY25 Gold Book'!$F:$F,"-",0,1)),
"-")</f>
        <v>-</v>
      </c>
      <c r="T907" s="465" t="str" cm="1">
        <f t="array" ref="T907">IFERROR(
_xlfn.IFS(
OR($R907="TASS",$R907="Seasonal"),"TASS / Part-Time (FICA Only)",
$A907=13,"BSEED",
$A907=20,"DDoT",
OR($A907=48,$A907=49),"DWSD",
$A907=72,"Library",
$I907=600010,"36th District Judges",
$I907=600014,"36th District Staff",
$N907&lt;&gt;0,_xlfn.XLOOKUP($N907,'FY25 Gold Book'!$A:$A,'FY25 Gold Book'!$H:$H,"-",0,1)),
"-")</f>
        <v>-</v>
      </c>
      <c r="U907" s="678"/>
      <c r="V907" s="679"/>
      <c r="W907" s="677"/>
      <c r="X907" s="134"/>
      <c r="Y907" s="135"/>
      <c r="Z907" s="147">
        <f>_xlfn.XLOOKUP($N907,'FY25 Gold Book'!$A:$A,'FY25 Gold Book'!$E:$E,0,0,1)</f>
        <v>0</v>
      </c>
      <c r="AA907" s="680">
        <f>_xlfn.XLOOKUP($N907,'FY25 Gold Book'!$A:$A,'FY25 Gold Book'!$G:$G,0,0,1)</f>
        <v>0</v>
      </c>
      <c r="AB907" s="148">
        <f t="shared" si="95"/>
        <v>0</v>
      </c>
      <c r="AC907" s="681">
        <v>0</v>
      </c>
      <c r="AD907" s="149">
        <f t="shared" si="96"/>
        <v>0</v>
      </c>
      <c r="AE907" s="147">
        <f>_xlfn.XLOOKUP($T907,'FY25 Fringe Rates'!$X$6:$X$15,'FY25 Fringe Rates'!$Y$6:$Y$15,0,0,1)</f>
        <v>0</v>
      </c>
      <c r="AF907" s="150">
        <f t="shared" si="91"/>
        <v>0</v>
      </c>
      <c r="AG907" s="136">
        <v>0</v>
      </c>
      <c r="AH907" s="149">
        <f t="shared" si="97"/>
        <v>0</v>
      </c>
      <c r="AI907" s="151">
        <f t="shared" si="92"/>
        <v>0</v>
      </c>
      <c r="AJ907" s="32"/>
    </row>
    <row r="908" spans="1:36">
      <c r="A908" s="145" t="str">
        <f t="shared" si="93"/>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02"/>
      <c r="H908" s="303" t="str">
        <f>IF($G908="","-",_xlfn.XLOOKUP($G908,Appr.Meta!$A:$A,Appr.Meta!$D:$D,"-",0,1))</f>
        <v>-</v>
      </c>
      <c r="I908" s="302"/>
      <c r="J908" s="303" t="str">
        <f>IF($I908="","-",_xlfn.XLOOKUP($I908,'CC.Meta'!$A:$A,'CC.Meta'!$D:$D,"-",0,1))</f>
        <v>-</v>
      </c>
      <c r="K908" s="306" t="str">
        <f t="shared" si="94"/>
        <v>--</v>
      </c>
      <c r="L908" s="302"/>
      <c r="M908" s="133"/>
      <c r="N908" s="234"/>
      <c r="O908" s="146" t="str">
        <f>IF($N908="","-",_xlfn.XLOOKUP($N908,'FY25 Gold Book'!$A:$A,'FY25 Gold Book'!$B:$B,"-",0,1))</f>
        <v>-</v>
      </c>
      <c r="P908" s="444" t="str">
        <f>IF($N908="","-",_xlfn.XLOOKUP($N908,'FY25 Gold Book'!$A:$A,'FY25 Gold Book'!$C:$C,"-",0,1))</f>
        <v>-</v>
      </c>
      <c r="Q908" s="146" t="str">
        <f>IF($N908="","-",_xlfn.XLOOKUP($N908,'FY25 Gold Book'!$A:$A,'FY25 Gold Book'!$D:$D,"-",0,1))</f>
        <v>-</v>
      </c>
      <c r="R908" s="52"/>
      <c r="S908" s="465" t="str" cm="1">
        <f t="array" ref="S908">IFERROR(
_xlfn.IFS(
$I908=600010,"36th District Judges (CC 600010)",
$I908=600014,"36th District Staff (CC 600014)",
$I908&lt;&gt;0,_xlfn.XLOOKUP($N908,'FY25 Gold Book'!$A:$A,'FY25 Gold Book'!$F:$F,"-",0,1)),
"-")</f>
        <v>-</v>
      </c>
      <c r="T908" s="465" t="str" cm="1">
        <f t="array" ref="T908">IFERROR(
_xlfn.IFS(
OR($R908="TASS",$R908="Seasonal"),"TASS / Part-Time (FICA Only)",
$A908=13,"BSEED",
$A908=20,"DDoT",
OR($A908=48,$A908=49),"DWSD",
$A908=72,"Library",
$I908=600010,"36th District Judges",
$I908=600014,"36th District Staff",
$N908&lt;&gt;0,_xlfn.XLOOKUP($N908,'FY25 Gold Book'!$A:$A,'FY25 Gold Book'!$H:$H,"-",0,1)),
"-")</f>
        <v>-</v>
      </c>
      <c r="U908" s="678"/>
      <c r="V908" s="679"/>
      <c r="W908" s="677"/>
      <c r="X908" s="134"/>
      <c r="Y908" s="135"/>
      <c r="Z908" s="147">
        <f>_xlfn.XLOOKUP($N908,'FY25 Gold Book'!$A:$A,'FY25 Gold Book'!$E:$E,0,0,1)</f>
        <v>0</v>
      </c>
      <c r="AA908" s="680">
        <f>_xlfn.XLOOKUP($N908,'FY25 Gold Book'!$A:$A,'FY25 Gold Book'!$G:$G,0,0,1)</f>
        <v>0</v>
      </c>
      <c r="AB908" s="148">
        <f t="shared" si="95"/>
        <v>0</v>
      </c>
      <c r="AC908" s="681">
        <v>0</v>
      </c>
      <c r="AD908" s="149">
        <f t="shared" si="96"/>
        <v>0</v>
      </c>
      <c r="AE908" s="147">
        <f>_xlfn.XLOOKUP($T908,'FY25 Fringe Rates'!$X$6:$X$15,'FY25 Fringe Rates'!$Y$6:$Y$15,0,0,1)</f>
        <v>0</v>
      </c>
      <c r="AF908" s="150">
        <f t="shared" si="91"/>
        <v>0</v>
      </c>
      <c r="AG908" s="136">
        <v>0</v>
      </c>
      <c r="AH908" s="149">
        <f t="shared" si="97"/>
        <v>0</v>
      </c>
      <c r="AI908" s="151">
        <f t="shared" si="92"/>
        <v>0</v>
      </c>
      <c r="AJ908" s="32"/>
    </row>
    <row r="909" spans="1:36">
      <c r="A909" s="145" t="str">
        <f t="shared" si="93"/>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02"/>
      <c r="H909" s="303" t="str">
        <f>IF($G909="","-",_xlfn.XLOOKUP($G909,Appr.Meta!$A:$A,Appr.Meta!$D:$D,"-",0,1))</f>
        <v>-</v>
      </c>
      <c r="I909" s="302"/>
      <c r="J909" s="303" t="str">
        <f>IF($I909="","-",_xlfn.XLOOKUP($I909,'CC.Meta'!$A:$A,'CC.Meta'!$D:$D,"-",0,1))</f>
        <v>-</v>
      </c>
      <c r="K909" s="306" t="str">
        <f t="shared" si="94"/>
        <v>--</v>
      </c>
      <c r="L909" s="302"/>
      <c r="M909" s="133"/>
      <c r="N909" s="234"/>
      <c r="O909" s="146" t="str">
        <f>IF($N909="","-",_xlfn.XLOOKUP($N909,'FY25 Gold Book'!$A:$A,'FY25 Gold Book'!$B:$B,"-",0,1))</f>
        <v>-</v>
      </c>
      <c r="P909" s="444" t="str">
        <f>IF($N909="","-",_xlfn.XLOOKUP($N909,'FY25 Gold Book'!$A:$A,'FY25 Gold Book'!$C:$C,"-",0,1))</f>
        <v>-</v>
      </c>
      <c r="Q909" s="146" t="str">
        <f>IF($N909="","-",_xlfn.XLOOKUP($N909,'FY25 Gold Book'!$A:$A,'FY25 Gold Book'!$D:$D,"-",0,1))</f>
        <v>-</v>
      </c>
      <c r="R909" s="52"/>
      <c r="S909" s="465" t="str" cm="1">
        <f t="array" ref="S909">IFERROR(
_xlfn.IFS(
$I909=600010,"36th District Judges (CC 600010)",
$I909=600014,"36th District Staff (CC 600014)",
$I909&lt;&gt;0,_xlfn.XLOOKUP($N909,'FY25 Gold Book'!$A:$A,'FY25 Gold Book'!$F:$F,"-",0,1)),
"-")</f>
        <v>-</v>
      </c>
      <c r="T909" s="465" t="str" cm="1">
        <f t="array" ref="T909">IFERROR(
_xlfn.IFS(
OR($R909="TASS",$R909="Seasonal"),"TASS / Part-Time (FICA Only)",
$A909=13,"BSEED",
$A909=20,"DDoT",
OR($A909=48,$A909=49),"DWSD",
$A909=72,"Library",
$I909=600010,"36th District Judges",
$I909=600014,"36th District Staff",
$N909&lt;&gt;0,_xlfn.XLOOKUP($N909,'FY25 Gold Book'!$A:$A,'FY25 Gold Book'!$H:$H,"-",0,1)),
"-")</f>
        <v>-</v>
      </c>
      <c r="U909" s="678"/>
      <c r="V909" s="679"/>
      <c r="W909" s="677"/>
      <c r="X909" s="134"/>
      <c r="Y909" s="135"/>
      <c r="Z909" s="147">
        <f>_xlfn.XLOOKUP($N909,'FY25 Gold Book'!$A:$A,'FY25 Gold Book'!$E:$E,0,0,1)</f>
        <v>0</v>
      </c>
      <c r="AA909" s="680">
        <f>_xlfn.XLOOKUP($N909,'FY25 Gold Book'!$A:$A,'FY25 Gold Book'!$G:$G,0,0,1)</f>
        <v>0</v>
      </c>
      <c r="AB909" s="148">
        <f t="shared" si="95"/>
        <v>0</v>
      </c>
      <c r="AC909" s="681">
        <v>0</v>
      </c>
      <c r="AD909" s="149">
        <f t="shared" si="96"/>
        <v>0</v>
      </c>
      <c r="AE909" s="147">
        <f>_xlfn.XLOOKUP($T909,'FY25 Fringe Rates'!$X$6:$X$15,'FY25 Fringe Rates'!$Y$6:$Y$15,0,0,1)</f>
        <v>0</v>
      </c>
      <c r="AF909" s="150">
        <f t="shared" si="91"/>
        <v>0</v>
      </c>
      <c r="AG909" s="136">
        <v>0</v>
      </c>
      <c r="AH909" s="149">
        <f t="shared" si="97"/>
        <v>0</v>
      </c>
      <c r="AI909" s="151">
        <f t="shared" si="92"/>
        <v>0</v>
      </c>
      <c r="AJ909" s="32"/>
    </row>
    <row r="910" spans="1:36">
      <c r="A910" s="145" t="str">
        <f t="shared" si="93"/>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02"/>
      <c r="H910" s="303" t="str">
        <f>IF($G910="","-",_xlfn.XLOOKUP($G910,Appr.Meta!$A:$A,Appr.Meta!$D:$D,"-",0,1))</f>
        <v>-</v>
      </c>
      <c r="I910" s="302"/>
      <c r="J910" s="303" t="str">
        <f>IF($I910="","-",_xlfn.XLOOKUP($I910,'CC.Meta'!$A:$A,'CC.Meta'!$D:$D,"-",0,1))</f>
        <v>-</v>
      </c>
      <c r="K910" s="306" t="str">
        <f t="shared" si="94"/>
        <v>--</v>
      </c>
      <c r="L910" s="302"/>
      <c r="M910" s="133"/>
      <c r="N910" s="234"/>
      <c r="O910" s="146" t="str">
        <f>IF($N910="","-",_xlfn.XLOOKUP($N910,'FY25 Gold Book'!$A:$A,'FY25 Gold Book'!$B:$B,"-",0,1))</f>
        <v>-</v>
      </c>
      <c r="P910" s="444" t="str">
        <f>IF($N910="","-",_xlfn.XLOOKUP($N910,'FY25 Gold Book'!$A:$A,'FY25 Gold Book'!$C:$C,"-",0,1))</f>
        <v>-</v>
      </c>
      <c r="Q910" s="146" t="str">
        <f>IF($N910="","-",_xlfn.XLOOKUP($N910,'FY25 Gold Book'!$A:$A,'FY25 Gold Book'!$D:$D,"-",0,1))</f>
        <v>-</v>
      </c>
      <c r="R910" s="52"/>
      <c r="S910" s="465" t="str" cm="1">
        <f t="array" ref="S910">IFERROR(
_xlfn.IFS(
$I910=600010,"36th District Judges (CC 600010)",
$I910=600014,"36th District Staff (CC 600014)",
$I910&lt;&gt;0,_xlfn.XLOOKUP($N910,'FY25 Gold Book'!$A:$A,'FY25 Gold Book'!$F:$F,"-",0,1)),
"-")</f>
        <v>-</v>
      </c>
      <c r="T910" s="465" t="str" cm="1">
        <f t="array" ref="T910">IFERROR(
_xlfn.IFS(
OR($R910="TASS",$R910="Seasonal"),"TASS / Part-Time (FICA Only)",
$A910=13,"BSEED",
$A910=20,"DDoT",
OR($A910=48,$A910=49),"DWSD",
$A910=72,"Library",
$I910=600010,"36th District Judges",
$I910=600014,"36th District Staff",
$N910&lt;&gt;0,_xlfn.XLOOKUP($N910,'FY25 Gold Book'!$A:$A,'FY25 Gold Book'!$H:$H,"-",0,1)),
"-")</f>
        <v>-</v>
      </c>
      <c r="U910" s="678"/>
      <c r="V910" s="679"/>
      <c r="W910" s="677"/>
      <c r="X910" s="134"/>
      <c r="Y910" s="135"/>
      <c r="Z910" s="147">
        <f>_xlfn.XLOOKUP($N910,'FY25 Gold Book'!$A:$A,'FY25 Gold Book'!$E:$E,0,0,1)</f>
        <v>0</v>
      </c>
      <c r="AA910" s="680">
        <f>_xlfn.XLOOKUP($N910,'FY25 Gold Book'!$A:$A,'FY25 Gold Book'!$G:$G,0,0,1)</f>
        <v>0</v>
      </c>
      <c r="AB910" s="148">
        <f t="shared" si="95"/>
        <v>0</v>
      </c>
      <c r="AC910" s="681">
        <v>0</v>
      </c>
      <c r="AD910" s="149">
        <f t="shared" si="96"/>
        <v>0</v>
      </c>
      <c r="AE910" s="147">
        <f>_xlfn.XLOOKUP($T910,'FY25 Fringe Rates'!$X$6:$X$15,'FY25 Fringe Rates'!$Y$6:$Y$15,0,0,1)</f>
        <v>0</v>
      </c>
      <c r="AF910" s="150">
        <f t="shared" si="91"/>
        <v>0</v>
      </c>
      <c r="AG910" s="136">
        <v>0</v>
      </c>
      <c r="AH910" s="149">
        <f t="shared" si="97"/>
        <v>0</v>
      </c>
      <c r="AI910" s="151">
        <f t="shared" si="92"/>
        <v>0</v>
      </c>
      <c r="AJ910" s="32"/>
    </row>
    <row r="911" spans="1:36">
      <c r="A911" s="145" t="str">
        <f t="shared" si="93"/>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02"/>
      <c r="H911" s="303" t="str">
        <f>IF($G911="","-",_xlfn.XLOOKUP($G911,Appr.Meta!$A:$A,Appr.Meta!$D:$D,"-",0,1))</f>
        <v>-</v>
      </c>
      <c r="I911" s="302"/>
      <c r="J911" s="303" t="str">
        <f>IF($I911="","-",_xlfn.XLOOKUP($I911,'CC.Meta'!$A:$A,'CC.Meta'!$D:$D,"-",0,1))</f>
        <v>-</v>
      </c>
      <c r="K911" s="306" t="str">
        <f t="shared" si="94"/>
        <v>--</v>
      </c>
      <c r="L911" s="302"/>
      <c r="M911" s="133"/>
      <c r="N911" s="234"/>
      <c r="O911" s="146" t="str">
        <f>IF($N911="","-",_xlfn.XLOOKUP($N911,'FY25 Gold Book'!$A:$A,'FY25 Gold Book'!$B:$B,"-",0,1))</f>
        <v>-</v>
      </c>
      <c r="P911" s="444" t="str">
        <f>IF($N911="","-",_xlfn.XLOOKUP($N911,'FY25 Gold Book'!$A:$A,'FY25 Gold Book'!$C:$C,"-",0,1))</f>
        <v>-</v>
      </c>
      <c r="Q911" s="146" t="str">
        <f>IF($N911="","-",_xlfn.XLOOKUP($N911,'FY25 Gold Book'!$A:$A,'FY25 Gold Book'!$D:$D,"-",0,1))</f>
        <v>-</v>
      </c>
      <c r="R911" s="52"/>
      <c r="S911" s="465" t="str" cm="1">
        <f t="array" ref="S911">IFERROR(
_xlfn.IFS(
$I911=600010,"36th District Judges (CC 600010)",
$I911=600014,"36th District Staff (CC 600014)",
$I911&lt;&gt;0,_xlfn.XLOOKUP($N911,'FY25 Gold Book'!$A:$A,'FY25 Gold Book'!$F:$F,"-",0,1)),
"-")</f>
        <v>-</v>
      </c>
      <c r="T911" s="465" t="str" cm="1">
        <f t="array" ref="T911">IFERROR(
_xlfn.IFS(
OR($R911="TASS",$R911="Seasonal"),"TASS / Part-Time (FICA Only)",
$A911=13,"BSEED",
$A911=20,"DDoT",
OR($A911=48,$A911=49),"DWSD",
$A911=72,"Library",
$I911=600010,"36th District Judges",
$I911=600014,"36th District Staff",
$N911&lt;&gt;0,_xlfn.XLOOKUP($N911,'FY25 Gold Book'!$A:$A,'FY25 Gold Book'!$H:$H,"-",0,1)),
"-")</f>
        <v>-</v>
      </c>
      <c r="U911" s="678"/>
      <c r="V911" s="679"/>
      <c r="W911" s="677"/>
      <c r="X911" s="134"/>
      <c r="Y911" s="135"/>
      <c r="Z911" s="147">
        <f>_xlfn.XLOOKUP($N911,'FY25 Gold Book'!$A:$A,'FY25 Gold Book'!$E:$E,0,0,1)</f>
        <v>0</v>
      </c>
      <c r="AA911" s="680">
        <f>_xlfn.XLOOKUP($N911,'FY25 Gold Book'!$A:$A,'FY25 Gold Book'!$G:$G,0,0,1)</f>
        <v>0</v>
      </c>
      <c r="AB911" s="148">
        <f t="shared" si="95"/>
        <v>0</v>
      </c>
      <c r="AC911" s="681">
        <v>0</v>
      </c>
      <c r="AD911" s="149">
        <f t="shared" si="96"/>
        <v>0</v>
      </c>
      <c r="AE911" s="147">
        <f>_xlfn.XLOOKUP($T911,'FY25 Fringe Rates'!$X$6:$X$15,'FY25 Fringe Rates'!$Y$6:$Y$15,0,0,1)</f>
        <v>0</v>
      </c>
      <c r="AF911" s="150">
        <f t="shared" ref="AF911:AF974" si="98">ROUND($AD911*$AE911,0)</f>
        <v>0</v>
      </c>
      <c r="AG911" s="136">
        <v>0</v>
      </c>
      <c r="AH911" s="149">
        <f t="shared" si="97"/>
        <v>0</v>
      </c>
      <c r="AI911" s="151">
        <f t="shared" ref="AI911:AI974" si="99">ROUND($AD911+$AH911,0)</f>
        <v>0</v>
      </c>
      <c r="AJ911" s="32"/>
    </row>
    <row r="912" spans="1:36">
      <c r="A912" s="145" t="str">
        <f t="shared" ref="A912:A975" si="100">IFERROR(VALUE(LEFT($I912,2)),"-")</f>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02"/>
      <c r="H912" s="303" t="str">
        <f>IF($G912="","-",_xlfn.XLOOKUP($G912,Appr.Meta!$A:$A,Appr.Meta!$D:$D,"-",0,1))</f>
        <v>-</v>
      </c>
      <c r="I912" s="302"/>
      <c r="J912" s="303" t="str">
        <f>IF($I912="","-",_xlfn.XLOOKUP($I912,'CC.Meta'!$A:$A,'CC.Meta'!$D:$D,"-",0,1))</f>
        <v>-</v>
      </c>
      <c r="K912" s="306" t="str">
        <f t="shared" ref="K912:K975" si="101">_xlfn.CONCAT($D912,"-",$G912,"-",$I912)</f>
        <v>--</v>
      </c>
      <c r="L912" s="302"/>
      <c r="M912" s="133"/>
      <c r="N912" s="234"/>
      <c r="O912" s="146" t="str">
        <f>IF($N912="","-",_xlfn.XLOOKUP($N912,'FY25 Gold Book'!$A:$A,'FY25 Gold Book'!$B:$B,"-",0,1))</f>
        <v>-</v>
      </c>
      <c r="P912" s="444" t="str">
        <f>IF($N912="","-",_xlfn.XLOOKUP($N912,'FY25 Gold Book'!$A:$A,'FY25 Gold Book'!$C:$C,"-",0,1))</f>
        <v>-</v>
      </c>
      <c r="Q912" s="146" t="str">
        <f>IF($N912="","-",_xlfn.XLOOKUP($N912,'FY25 Gold Book'!$A:$A,'FY25 Gold Book'!$D:$D,"-",0,1))</f>
        <v>-</v>
      </c>
      <c r="R912" s="52"/>
      <c r="S912" s="465" t="str" cm="1">
        <f t="array" ref="S912">IFERROR(
_xlfn.IFS(
$I912=600010,"36th District Judges (CC 600010)",
$I912=600014,"36th District Staff (CC 600014)",
$I912&lt;&gt;0,_xlfn.XLOOKUP($N912,'FY25 Gold Book'!$A:$A,'FY25 Gold Book'!$F:$F,"-",0,1)),
"-")</f>
        <v>-</v>
      </c>
      <c r="T912" s="465" t="str" cm="1">
        <f t="array" ref="T912">IFERROR(
_xlfn.IFS(
OR($R912="TASS",$R912="Seasonal"),"TASS / Part-Time (FICA Only)",
$A912=13,"BSEED",
$A912=20,"DDoT",
OR($A912=48,$A912=49),"DWSD",
$A912=72,"Library",
$I912=600010,"36th District Judges",
$I912=600014,"36th District Staff",
$N912&lt;&gt;0,_xlfn.XLOOKUP($N912,'FY25 Gold Book'!$A:$A,'FY25 Gold Book'!$H:$H,"-",0,1)),
"-")</f>
        <v>-</v>
      </c>
      <c r="U912" s="678"/>
      <c r="V912" s="679"/>
      <c r="W912" s="677"/>
      <c r="X912" s="134"/>
      <c r="Y912" s="135"/>
      <c r="Z912" s="147">
        <f>_xlfn.XLOOKUP($N912,'FY25 Gold Book'!$A:$A,'FY25 Gold Book'!$E:$E,0,0,1)</f>
        <v>0</v>
      </c>
      <c r="AA912" s="680">
        <f>_xlfn.XLOOKUP($N912,'FY25 Gold Book'!$A:$A,'FY25 Gold Book'!$G:$G,0,0,1)</f>
        <v>0</v>
      </c>
      <c r="AB912" s="148">
        <f t="shared" ref="AB912:AB975" si="102">ROUND(($Y912*(1+$Z912))*(1+$AA912),0)</f>
        <v>0</v>
      </c>
      <c r="AC912" s="681">
        <v>0</v>
      </c>
      <c r="AD912" s="149">
        <f t="shared" ref="AD912:AD975" si="103">ROUND($AB912+$AC912,0)</f>
        <v>0</v>
      </c>
      <c r="AE912" s="147">
        <f>_xlfn.XLOOKUP($T912,'FY25 Fringe Rates'!$X$6:$X$15,'FY25 Fringe Rates'!$Y$6:$Y$15,0,0,1)</f>
        <v>0</v>
      </c>
      <c r="AF912" s="150">
        <f t="shared" si="98"/>
        <v>0</v>
      </c>
      <c r="AG912" s="136">
        <v>0</v>
      </c>
      <c r="AH912" s="149">
        <f t="shared" ref="AH912:AH975" si="104">ROUND($AF912+$AG912,0)</f>
        <v>0</v>
      </c>
      <c r="AI912" s="151">
        <f t="shared" si="99"/>
        <v>0</v>
      </c>
      <c r="AJ912" s="32"/>
    </row>
    <row r="913" spans="1:36">
      <c r="A913" s="145" t="str">
        <f t="shared" si="100"/>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02"/>
      <c r="H913" s="303" t="str">
        <f>IF($G913="","-",_xlfn.XLOOKUP($G913,Appr.Meta!$A:$A,Appr.Meta!$D:$D,"-",0,1))</f>
        <v>-</v>
      </c>
      <c r="I913" s="302"/>
      <c r="J913" s="303" t="str">
        <f>IF($I913="","-",_xlfn.XLOOKUP($I913,'CC.Meta'!$A:$A,'CC.Meta'!$D:$D,"-",0,1))</f>
        <v>-</v>
      </c>
      <c r="K913" s="306" t="str">
        <f t="shared" si="101"/>
        <v>--</v>
      </c>
      <c r="L913" s="302"/>
      <c r="M913" s="133"/>
      <c r="N913" s="234"/>
      <c r="O913" s="146" t="str">
        <f>IF($N913="","-",_xlfn.XLOOKUP($N913,'FY25 Gold Book'!$A:$A,'FY25 Gold Book'!$B:$B,"-",0,1))</f>
        <v>-</v>
      </c>
      <c r="P913" s="444" t="str">
        <f>IF($N913="","-",_xlfn.XLOOKUP($N913,'FY25 Gold Book'!$A:$A,'FY25 Gold Book'!$C:$C,"-",0,1))</f>
        <v>-</v>
      </c>
      <c r="Q913" s="146" t="str">
        <f>IF($N913="","-",_xlfn.XLOOKUP($N913,'FY25 Gold Book'!$A:$A,'FY25 Gold Book'!$D:$D,"-",0,1))</f>
        <v>-</v>
      </c>
      <c r="R913" s="52"/>
      <c r="S913" s="465" t="str" cm="1">
        <f t="array" ref="S913">IFERROR(
_xlfn.IFS(
$I913=600010,"36th District Judges (CC 600010)",
$I913=600014,"36th District Staff (CC 600014)",
$I913&lt;&gt;0,_xlfn.XLOOKUP($N913,'FY25 Gold Book'!$A:$A,'FY25 Gold Book'!$F:$F,"-",0,1)),
"-")</f>
        <v>-</v>
      </c>
      <c r="T913" s="465" t="str" cm="1">
        <f t="array" ref="T913">IFERROR(
_xlfn.IFS(
OR($R913="TASS",$R913="Seasonal"),"TASS / Part-Time (FICA Only)",
$A913=13,"BSEED",
$A913=20,"DDoT",
OR($A913=48,$A913=49),"DWSD",
$A913=72,"Library",
$I913=600010,"36th District Judges",
$I913=600014,"36th District Staff",
$N913&lt;&gt;0,_xlfn.XLOOKUP($N913,'FY25 Gold Book'!$A:$A,'FY25 Gold Book'!$H:$H,"-",0,1)),
"-")</f>
        <v>-</v>
      </c>
      <c r="U913" s="678"/>
      <c r="V913" s="679"/>
      <c r="W913" s="677"/>
      <c r="X913" s="134"/>
      <c r="Y913" s="135"/>
      <c r="Z913" s="147">
        <f>_xlfn.XLOOKUP($N913,'FY25 Gold Book'!$A:$A,'FY25 Gold Book'!$E:$E,0,0,1)</f>
        <v>0</v>
      </c>
      <c r="AA913" s="680">
        <f>_xlfn.XLOOKUP($N913,'FY25 Gold Book'!$A:$A,'FY25 Gold Book'!$G:$G,0,0,1)</f>
        <v>0</v>
      </c>
      <c r="AB913" s="148">
        <f t="shared" si="102"/>
        <v>0</v>
      </c>
      <c r="AC913" s="681">
        <v>0</v>
      </c>
      <c r="AD913" s="149">
        <f t="shared" si="103"/>
        <v>0</v>
      </c>
      <c r="AE913" s="147">
        <f>_xlfn.XLOOKUP($T913,'FY25 Fringe Rates'!$X$6:$X$15,'FY25 Fringe Rates'!$Y$6:$Y$15,0,0,1)</f>
        <v>0</v>
      </c>
      <c r="AF913" s="150">
        <f t="shared" si="98"/>
        <v>0</v>
      </c>
      <c r="AG913" s="136">
        <v>0</v>
      </c>
      <c r="AH913" s="149">
        <f t="shared" si="104"/>
        <v>0</v>
      </c>
      <c r="AI913" s="151">
        <f t="shared" si="99"/>
        <v>0</v>
      </c>
      <c r="AJ913" s="32"/>
    </row>
    <row r="914" spans="1:36">
      <c r="A914" s="145" t="str">
        <f t="shared" si="100"/>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02"/>
      <c r="H914" s="303" t="str">
        <f>IF($G914="","-",_xlfn.XLOOKUP($G914,Appr.Meta!$A:$A,Appr.Meta!$D:$D,"-",0,1))</f>
        <v>-</v>
      </c>
      <c r="I914" s="302"/>
      <c r="J914" s="303" t="str">
        <f>IF($I914="","-",_xlfn.XLOOKUP($I914,'CC.Meta'!$A:$A,'CC.Meta'!$D:$D,"-",0,1))</f>
        <v>-</v>
      </c>
      <c r="K914" s="306" t="str">
        <f t="shared" si="101"/>
        <v>--</v>
      </c>
      <c r="L914" s="302"/>
      <c r="M914" s="133"/>
      <c r="N914" s="234"/>
      <c r="O914" s="146" t="str">
        <f>IF($N914="","-",_xlfn.XLOOKUP($N914,'FY25 Gold Book'!$A:$A,'FY25 Gold Book'!$B:$B,"-",0,1))</f>
        <v>-</v>
      </c>
      <c r="P914" s="444" t="str">
        <f>IF($N914="","-",_xlfn.XLOOKUP($N914,'FY25 Gold Book'!$A:$A,'FY25 Gold Book'!$C:$C,"-",0,1))</f>
        <v>-</v>
      </c>
      <c r="Q914" s="146" t="str">
        <f>IF($N914="","-",_xlfn.XLOOKUP($N914,'FY25 Gold Book'!$A:$A,'FY25 Gold Book'!$D:$D,"-",0,1))</f>
        <v>-</v>
      </c>
      <c r="R914" s="52"/>
      <c r="S914" s="465" t="str" cm="1">
        <f t="array" ref="S914">IFERROR(
_xlfn.IFS(
$I914=600010,"36th District Judges (CC 600010)",
$I914=600014,"36th District Staff (CC 600014)",
$I914&lt;&gt;0,_xlfn.XLOOKUP($N914,'FY25 Gold Book'!$A:$A,'FY25 Gold Book'!$F:$F,"-",0,1)),
"-")</f>
        <v>-</v>
      </c>
      <c r="T914" s="465" t="str" cm="1">
        <f t="array" ref="T914">IFERROR(
_xlfn.IFS(
OR($R914="TASS",$R914="Seasonal"),"TASS / Part-Time (FICA Only)",
$A914=13,"BSEED",
$A914=20,"DDoT",
OR($A914=48,$A914=49),"DWSD",
$A914=72,"Library",
$I914=600010,"36th District Judges",
$I914=600014,"36th District Staff",
$N914&lt;&gt;0,_xlfn.XLOOKUP($N914,'FY25 Gold Book'!$A:$A,'FY25 Gold Book'!$H:$H,"-",0,1)),
"-")</f>
        <v>-</v>
      </c>
      <c r="U914" s="678"/>
      <c r="V914" s="679"/>
      <c r="W914" s="677"/>
      <c r="X914" s="134"/>
      <c r="Y914" s="135"/>
      <c r="Z914" s="147">
        <f>_xlfn.XLOOKUP($N914,'FY25 Gold Book'!$A:$A,'FY25 Gold Book'!$E:$E,0,0,1)</f>
        <v>0</v>
      </c>
      <c r="AA914" s="680">
        <f>_xlfn.XLOOKUP($N914,'FY25 Gold Book'!$A:$A,'FY25 Gold Book'!$G:$G,0,0,1)</f>
        <v>0</v>
      </c>
      <c r="AB914" s="148">
        <f t="shared" si="102"/>
        <v>0</v>
      </c>
      <c r="AC914" s="681">
        <v>0</v>
      </c>
      <c r="AD914" s="149">
        <f t="shared" si="103"/>
        <v>0</v>
      </c>
      <c r="AE914" s="147">
        <f>_xlfn.XLOOKUP($T914,'FY25 Fringe Rates'!$X$6:$X$15,'FY25 Fringe Rates'!$Y$6:$Y$15,0,0,1)</f>
        <v>0</v>
      </c>
      <c r="AF914" s="150">
        <f t="shared" si="98"/>
        <v>0</v>
      </c>
      <c r="AG914" s="136">
        <v>0</v>
      </c>
      <c r="AH914" s="149">
        <f t="shared" si="104"/>
        <v>0</v>
      </c>
      <c r="AI914" s="151">
        <f t="shared" si="99"/>
        <v>0</v>
      </c>
      <c r="AJ914" s="32"/>
    </row>
    <row r="915" spans="1:36">
      <c r="A915" s="145" t="str">
        <f t="shared" si="100"/>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02"/>
      <c r="H915" s="303" t="str">
        <f>IF($G915="","-",_xlfn.XLOOKUP($G915,Appr.Meta!$A:$A,Appr.Meta!$D:$D,"-",0,1))</f>
        <v>-</v>
      </c>
      <c r="I915" s="302"/>
      <c r="J915" s="303" t="str">
        <f>IF($I915="","-",_xlfn.XLOOKUP($I915,'CC.Meta'!$A:$A,'CC.Meta'!$D:$D,"-",0,1))</f>
        <v>-</v>
      </c>
      <c r="K915" s="306" t="str">
        <f t="shared" si="101"/>
        <v>--</v>
      </c>
      <c r="L915" s="302"/>
      <c r="M915" s="133"/>
      <c r="N915" s="234"/>
      <c r="O915" s="146" t="str">
        <f>IF($N915="","-",_xlfn.XLOOKUP($N915,'FY25 Gold Book'!$A:$A,'FY25 Gold Book'!$B:$B,"-",0,1))</f>
        <v>-</v>
      </c>
      <c r="P915" s="444" t="str">
        <f>IF($N915="","-",_xlfn.XLOOKUP($N915,'FY25 Gold Book'!$A:$A,'FY25 Gold Book'!$C:$C,"-",0,1))</f>
        <v>-</v>
      </c>
      <c r="Q915" s="146" t="str">
        <f>IF($N915="","-",_xlfn.XLOOKUP($N915,'FY25 Gold Book'!$A:$A,'FY25 Gold Book'!$D:$D,"-",0,1))</f>
        <v>-</v>
      </c>
      <c r="R915" s="52"/>
      <c r="S915" s="465" t="str" cm="1">
        <f t="array" ref="S915">IFERROR(
_xlfn.IFS(
$I915=600010,"36th District Judges (CC 600010)",
$I915=600014,"36th District Staff (CC 600014)",
$I915&lt;&gt;0,_xlfn.XLOOKUP($N915,'FY25 Gold Book'!$A:$A,'FY25 Gold Book'!$F:$F,"-",0,1)),
"-")</f>
        <v>-</v>
      </c>
      <c r="T915" s="465" t="str" cm="1">
        <f t="array" ref="T915">IFERROR(
_xlfn.IFS(
OR($R915="TASS",$R915="Seasonal"),"TASS / Part-Time (FICA Only)",
$A915=13,"BSEED",
$A915=20,"DDoT",
OR($A915=48,$A915=49),"DWSD",
$A915=72,"Library",
$I915=600010,"36th District Judges",
$I915=600014,"36th District Staff",
$N915&lt;&gt;0,_xlfn.XLOOKUP($N915,'FY25 Gold Book'!$A:$A,'FY25 Gold Book'!$H:$H,"-",0,1)),
"-")</f>
        <v>-</v>
      </c>
      <c r="U915" s="678"/>
      <c r="V915" s="679"/>
      <c r="W915" s="677"/>
      <c r="X915" s="134"/>
      <c r="Y915" s="135"/>
      <c r="Z915" s="147">
        <f>_xlfn.XLOOKUP($N915,'FY25 Gold Book'!$A:$A,'FY25 Gold Book'!$E:$E,0,0,1)</f>
        <v>0</v>
      </c>
      <c r="AA915" s="680">
        <f>_xlfn.XLOOKUP($N915,'FY25 Gold Book'!$A:$A,'FY25 Gold Book'!$G:$G,0,0,1)</f>
        <v>0</v>
      </c>
      <c r="AB915" s="148">
        <f t="shared" si="102"/>
        <v>0</v>
      </c>
      <c r="AC915" s="681">
        <v>0</v>
      </c>
      <c r="AD915" s="149">
        <f t="shared" si="103"/>
        <v>0</v>
      </c>
      <c r="AE915" s="147">
        <f>_xlfn.XLOOKUP($T915,'FY25 Fringe Rates'!$X$6:$X$15,'FY25 Fringe Rates'!$Y$6:$Y$15,0,0,1)</f>
        <v>0</v>
      </c>
      <c r="AF915" s="150">
        <f t="shared" si="98"/>
        <v>0</v>
      </c>
      <c r="AG915" s="136">
        <v>0</v>
      </c>
      <c r="AH915" s="149">
        <f t="shared" si="104"/>
        <v>0</v>
      </c>
      <c r="AI915" s="151">
        <f t="shared" si="99"/>
        <v>0</v>
      </c>
      <c r="AJ915" s="32"/>
    </row>
    <row r="916" spans="1:36">
      <c r="A916" s="145" t="str">
        <f t="shared" si="100"/>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02"/>
      <c r="H916" s="303" t="str">
        <f>IF($G916="","-",_xlfn.XLOOKUP($G916,Appr.Meta!$A:$A,Appr.Meta!$D:$D,"-",0,1))</f>
        <v>-</v>
      </c>
      <c r="I916" s="302"/>
      <c r="J916" s="303" t="str">
        <f>IF($I916="","-",_xlfn.XLOOKUP($I916,'CC.Meta'!$A:$A,'CC.Meta'!$D:$D,"-",0,1))</f>
        <v>-</v>
      </c>
      <c r="K916" s="306" t="str">
        <f t="shared" si="101"/>
        <v>--</v>
      </c>
      <c r="L916" s="302"/>
      <c r="M916" s="133"/>
      <c r="N916" s="234"/>
      <c r="O916" s="146" t="str">
        <f>IF($N916="","-",_xlfn.XLOOKUP($N916,'FY25 Gold Book'!$A:$A,'FY25 Gold Book'!$B:$B,"-",0,1))</f>
        <v>-</v>
      </c>
      <c r="P916" s="444" t="str">
        <f>IF($N916="","-",_xlfn.XLOOKUP($N916,'FY25 Gold Book'!$A:$A,'FY25 Gold Book'!$C:$C,"-",0,1))</f>
        <v>-</v>
      </c>
      <c r="Q916" s="146" t="str">
        <f>IF($N916="","-",_xlfn.XLOOKUP($N916,'FY25 Gold Book'!$A:$A,'FY25 Gold Book'!$D:$D,"-",0,1))</f>
        <v>-</v>
      </c>
      <c r="R916" s="52"/>
      <c r="S916" s="465" t="str" cm="1">
        <f t="array" ref="S916">IFERROR(
_xlfn.IFS(
$I916=600010,"36th District Judges (CC 600010)",
$I916=600014,"36th District Staff (CC 600014)",
$I916&lt;&gt;0,_xlfn.XLOOKUP($N916,'FY25 Gold Book'!$A:$A,'FY25 Gold Book'!$F:$F,"-",0,1)),
"-")</f>
        <v>-</v>
      </c>
      <c r="T916" s="465" t="str" cm="1">
        <f t="array" ref="T916">IFERROR(
_xlfn.IFS(
OR($R916="TASS",$R916="Seasonal"),"TASS / Part-Time (FICA Only)",
$A916=13,"BSEED",
$A916=20,"DDoT",
OR($A916=48,$A916=49),"DWSD",
$A916=72,"Library",
$I916=600010,"36th District Judges",
$I916=600014,"36th District Staff",
$N916&lt;&gt;0,_xlfn.XLOOKUP($N916,'FY25 Gold Book'!$A:$A,'FY25 Gold Book'!$H:$H,"-",0,1)),
"-")</f>
        <v>-</v>
      </c>
      <c r="U916" s="678"/>
      <c r="V916" s="679"/>
      <c r="W916" s="677"/>
      <c r="X916" s="134"/>
      <c r="Y916" s="135"/>
      <c r="Z916" s="147">
        <f>_xlfn.XLOOKUP($N916,'FY25 Gold Book'!$A:$A,'FY25 Gold Book'!$E:$E,0,0,1)</f>
        <v>0</v>
      </c>
      <c r="AA916" s="680">
        <f>_xlfn.XLOOKUP($N916,'FY25 Gold Book'!$A:$A,'FY25 Gold Book'!$G:$G,0,0,1)</f>
        <v>0</v>
      </c>
      <c r="AB916" s="148">
        <f t="shared" si="102"/>
        <v>0</v>
      </c>
      <c r="AC916" s="681">
        <v>0</v>
      </c>
      <c r="AD916" s="149">
        <f t="shared" si="103"/>
        <v>0</v>
      </c>
      <c r="AE916" s="147">
        <f>_xlfn.XLOOKUP($T916,'FY25 Fringe Rates'!$X$6:$X$15,'FY25 Fringe Rates'!$Y$6:$Y$15,0,0,1)</f>
        <v>0</v>
      </c>
      <c r="AF916" s="150">
        <f t="shared" si="98"/>
        <v>0</v>
      </c>
      <c r="AG916" s="136">
        <v>0</v>
      </c>
      <c r="AH916" s="149">
        <f t="shared" si="104"/>
        <v>0</v>
      </c>
      <c r="AI916" s="151">
        <f t="shared" si="99"/>
        <v>0</v>
      </c>
      <c r="AJ916" s="32"/>
    </row>
    <row r="917" spans="1:36">
      <c r="A917" s="145" t="str">
        <f t="shared" si="100"/>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02"/>
      <c r="H917" s="303" t="str">
        <f>IF($G917="","-",_xlfn.XLOOKUP($G917,Appr.Meta!$A:$A,Appr.Meta!$D:$D,"-",0,1))</f>
        <v>-</v>
      </c>
      <c r="I917" s="302"/>
      <c r="J917" s="303" t="str">
        <f>IF($I917="","-",_xlfn.XLOOKUP($I917,'CC.Meta'!$A:$A,'CC.Meta'!$D:$D,"-",0,1))</f>
        <v>-</v>
      </c>
      <c r="K917" s="306" t="str">
        <f t="shared" si="101"/>
        <v>--</v>
      </c>
      <c r="L917" s="302"/>
      <c r="M917" s="133"/>
      <c r="N917" s="234"/>
      <c r="O917" s="146" t="str">
        <f>IF($N917="","-",_xlfn.XLOOKUP($N917,'FY25 Gold Book'!$A:$A,'FY25 Gold Book'!$B:$B,"-",0,1))</f>
        <v>-</v>
      </c>
      <c r="P917" s="444" t="str">
        <f>IF($N917="","-",_xlfn.XLOOKUP($N917,'FY25 Gold Book'!$A:$A,'FY25 Gold Book'!$C:$C,"-",0,1))</f>
        <v>-</v>
      </c>
      <c r="Q917" s="146" t="str">
        <f>IF($N917="","-",_xlfn.XLOOKUP($N917,'FY25 Gold Book'!$A:$A,'FY25 Gold Book'!$D:$D,"-",0,1))</f>
        <v>-</v>
      </c>
      <c r="R917" s="52"/>
      <c r="S917" s="465" t="str" cm="1">
        <f t="array" ref="S917">IFERROR(
_xlfn.IFS(
$I917=600010,"36th District Judges (CC 600010)",
$I917=600014,"36th District Staff (CC 600014)",
$I917&lt;&gt;0,_xlfn.XLOOKUP($N917,'FY25 Gold Book'!$A:$A,'FY25 Gold Book'!$F:$F,"-",0,1)),
"-")</f>
        <v>-</v>
      </c>
      <c r="T917" s="465" t="str" cm="1">
        <f t="array" ref="T917">IFERROR(
_xlfn.IFS(
OR($R917="TASS",$R917="Seasonal"),"TASS / Part-Time (FICA Only)",
$A917=13,"BSEED",
$A917=20,"DDoT",
OR($A917=48,$A917=49),"DWSD",
$A917=72,"Library",
$I917=600010,"36th District Judges",
$I917=600014,"36th District Staff",
$N917&lt;&gt;0,_xlfn.XLOOKUP($N917,'FY25 Gold Book'!$A:$A,'FY25 Gold Book'!$H:$H,"-",0,1)),
"-")</f>
        <v>-</v>
      </c>
      <c r="U917" s="678"/>
      <c r="V917" s="679"/>
      <c r="W917" s="677"/>
      <c r="X917" s="134"/>
      <c r="Y917" s="135"/>
      <c r="Z917" s="147">
        <f>_xlfn.XLOOKUP($N917,'FY25 Gold Book'!$A:$A,'FY25 Gold Book'!$E:$E,0,0,1)</f>
        <v>0</v>
      </c>
      <c r="AA917" s="680">
        <f>_xlfn.XLOOKUP($N917,'FY25 Gold Book'!$A:$A,'FY25 Gold Book'!$G:$G,0,0,1)</f>
        <v>0</v>
      </c>
      <c r="AB917" s="148">
        <f t="shared" si="102"/>
        <v>0</v>
      </c>
      <c r="AC917" s="681">
        <v>0</v>
      </c>
      <c r="AD917" s="149">
        <f t="shared" si="103"/>
        <v>0</v>
      </c>
      <c r="AE917" s="147">
        <f>_xlfn.XLOOKUP($T917,'FY25 Fringe Rates'!$X$6:$X$15,'FY25 Fringe Rates'!$Y$6:$Y$15,0,0,1)</f>
        <v>0</v>
      </c>
      <c r="AF917" s="150">
        <f t="shared" si="98"/>
        <v>0</v>
      </c>
      <c r="AG917" s="136">
        <v>0</v>
      </c>
      <c r="AH917" s="149">
        <f t="shared" si="104"/>
        <v>0</v>
      </c>
      <c r="AI917" s="151">
        <f t="shared" si="99"/>
        <v>0</v>
      </c>
      <c r="AJ917" s="32"/>
    </row>
    <row r="918" spans="1:36">
      <c r="A918" s="145" t="str">
        <f t="shared" si="100"/>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02"/>
      <c r="H918" s="303" t="str">
        <f>IF($G918="","-",_xlfn.XLOOKUP($G918,Appr.Meta!$A:$A,Appr.Meta!$D:$D,"-",0,1))</f>
        <v>-</v>
      </c>
      <c r="I918" s="302"/>
      <c r="J918" s="303" t="str">
        <f>IF($I918="","-",_xlfn.XLOOKUP($I918,'CC.Meta'!$A:$A,'CC.Meta'!$D:$D,"-",0,1))</f>
        <v>-</v>
      </c>
      <c r="K918" s="306" t="str">
        <f t="shared" si="101"/>
        <v>--</v>
      </c>
      <c r="L918" s="302"/>
      <c r="M918" s="133"/>
      <c r="N918" s="234"/>
      <c r="O918" s="146" t="str">
        <f>IF($N918="","-",_xlfn.XLOOKUP($N918,'FY25 Gold Book'!$A:$A,'FY25 Gold Book'!$B:$B,"-",0,1))</f>
        <v>-</v>
      </c>
      <c r="P918" s="444" t="str">
        <f>IF($N918="","-",_xlfn.XLOOKUP($N918,'FY25 Gold Book'!$A:$A,'FY25 Gold Book'!$C:$C,"-",0,1))</f>
        <v>-</v>
      </c>
      <c r="Q918" s="146" t="str">
        <f>IF($N918="","-",_xlfn.XLOOKUP($N918,'FY25 Gold Book'!$A:$A,'FY25 Gold Book'!$D:$D,"-",0,1))</f>
        <v>-</v>
      </c>
      <c r="R918" s="52"/>
      <c r="S918" s="465" t="str" cm="1">
        <f t="array" ref="S918">IFERROR(
_xlfn.IFS(
$I918=600010,"36th District Judges (CC 600010)",
$I918=600014,"36th District Staff (CC 600014)",
$I918&lt;&gt;0,_xlfn.XLOOKUP($N918,'FY25 Gold Book'!$A:$A,'FY25 Gold Book'!$F:$F,"-",0,1)),
"-")</f>
        <v>-</v>
      </c>
      <c r="T918" s="465" t="str" cm="1">
        <f t="array" ref="T918">IFERROR(
_xlfn.IFS(
OR($R918="TASS",$R918="Seasonal"),"TASS / Part-Time (FICA Only)",
$A918=13,"BSEED",
$A918=20,"DDoT",
OR($A918=48,$A918=49),"DWSD",
$A918=72,"Library",
$I918=600010,"36th District Judges",
$I918=600014,"36th District Staff",
$N918&lt;&gt;0,_xlfn.XLOOKUP($N918,'FY25 Gold Book'!$A:$A,'FY25 Gold Book'!$H:$H,"-",0,1)),
"-")</f>
        <v>-</v>
      </c>
      <c r="U918" s="678"/>
      <c r="V918" s="679"/>
      <c r="W918" s="677"/>
      <c r="X918" s="134"/>
      <c r="Y918" s="135"/>
      <c r="Z918" s="147">
        <f>_xlfn.XLOOKUP($N918,'FY25 Gold Book'!$A:$A,'FY25 Gold Book'!$E:$E,0,0,1)</f>
        <v>0</v>
      </c>
      <c r="AA918" s="680">
        <f>_xlfn.XLOOKUP($N918,'FY25 Gold Book'!$A:$A,'FY25 Gold Book'!$G:$G,0,0,1)</f>
        <v>0</v>
      </c>
      <c r="AB918" s="148">
        <f t="shared" si="102"/>
        <v>0</v>
      </c>
      <c r="AC918" s="681">
        <v>0</v>
      </c>
      <c r="AD918" s="149">
        <f t="shared" si="103"/>
        <v>0</v>
      </c>
      <c r="AE918" s="147">
        <f>_xlfn.XLOOKUP($T918,'FY25 Fringe Rates'!$X$6:$X$15,'FY25 Fringe Rates'!$Y$6:$Y$15,0,0,1)</f>
        <v>0</v>
      </c>
      <c r="AF918" s="150">
        <f t="shared" si="98"/>
        <v>0</v>
      </c>
      <c r="AG918" s="136">
        <v>0</v>
      </c>
      <c r="AH918" s="149">
        <f t="shared" si="104"/>
        <v>0</v>
      </c>
      <c r="AI918" s="151">
        <f t="shared" si="99"/>
        <v>0</v>
      </c>
      <c r="AJ918" s="32"/>
    </row>
    <row r="919" spans="1:36">
      <c r="A919" s="145" t="str">
        <f t="shared" si="100"/>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02"/>
      <c r="H919" s="303" t="str">
        <f>IF($G919="","-",_xlfn.XLOOKUP($G919,Appr.Meta!$A:$A,Appr.Meta!$D:$D,"-",0,1))</f>
        <v>-</v>
      </c>
      <c r="I919" s="302"/>
      <c r="J919" s="303" t="str">
        <f>IF($I919="","-",_xlfn.XLOOKUP($I919,'CC.Meta'!$A:$A,'CC.Meta'!$D:$D,"-",0,1))</f>
        <v>-</v>
      </c>
      <c r="K919" s="306" t="str">
        <f t="shared" si="101"/>
        <v>--</v>
      </c>
      <c r="L919" s="302"/>
      <c r="M919" s="133"/>
      <c r="N919" s="234"/>
      <c r="O919" s="146" t="str">
        <f>IF($N919="","-",_xlfn.XLOOKUP($N919,'FY25 Gold Book'!$A:$A,'FY25 Gold Book'!$B:$B,"-",0,1))</f>
        <v>-</v>
      </c>
      <c r="P919" s="444" t="str">
        <f>IF($N919="","-",_xlfn.XLOOKUP($N919,'FY25 Gold Book'!$A:$A,'FY25 Gold Book'!$C:$C,"-",0,1))</f>
        <v>-</v>
      </c>
      <c r="Q919" s="146" t="str">
        <f>IF($N919="","-",_xlfn.XLOOKUP($N919,'FY25 Gold Book'!$A:$A,'FY25 Gold Book'!$D:$D,"-",0,1))</f>
        <v>-</v>
      </c>
      <c r="R919" s="52"/>
      <c r="S919" s="465" t="str" cm="1">
        <f t="array" ref="S919">IFERROR(
_xlfn.IFS(
$I919=600010,"36th District Judges (CC 600010)",
$I919=600014,"36th District Staff (CC 600014)",
$I919&lt;&gt;0,_xlfn.XLOOKUP($N919,'FY25 Gold Book'!$A:$A,'FY25 Gold Book'!$F:$F,"-",0,1)),
"-")</f>
        <v>-</v>
      </c>
      <c r="T919" s="465" t="str" cm="1">
        <f t="array" ref="T919">IFERROR(
_xlfn.IFS(
OR($R919="TASS",$R919="Seasonal"),"TASS / Part-Time (FICA Only)",
$A919=13,"BSEED",
$A919=20,"DDoT",
OR($A919=48,$A919=49),"DWSD",
$A919=72,"Library",
$I919=600010,"36th District Judges",
$I919=600014,"36th District Staff",
$N919&lt;&gt;0,_xlfn.XLOOKUP($N919,'FY25 Gold Book'!$A:$A,'FY25 Gold Book'!$H:$H,"-",0,1)),
"-")</f>
        <v>-</v>
      </c>
      <c r="U919" s="678"/>
      <c r="V919" s="679"/>
      <c r="W919" s="677"/>
      <c r="X919" s="134"/>
      <c r="Y919" s="135"/>
      <c r="Z919" s="147">
        <f>_xlfn.XLOOKUP($N919,'FY25 Gold Book'!$A:$A,'FY25 Gold Book'!$E:$E,0,0,1)</f>
        <v>0</v>
      </c>
      <c r="AA919" s="680">
        <f>_xlfn.XLOOKUP($N919,'FY25 Gold Book'!$A:$A,'FY25 Gold Book'!$G:$G,0,0,1)</f>
        <v>0</v>
      </c>
      <c r="AB919" s="148">
        <f t="shared" si="102"/>
        <v>0</v>
      </c>
      <c r="AC919" s="681">
        <v>0</v>
      </c>
      <c r="AD919" s="149">
        <f t="shared" si="103"/>
        <v>0</v>
      </c>
      <c r="AE919" s="147">
        <f>_xlfn.XLOOKUP($T919,'FY25 Fringe Rates'!$X$6:$X$15,'FY25 Fringe Rates'!$Y$6:$Y$15,0,0,1)</f>
        <v>0</v>
      </c>
      <c r="AF919" s="150">
        <f t="shared" si="98"/>
        <v>0</v>
      </c>
      <c r="AG919" s="136">
        <v>0</v>
      </c>
      <c r="AH919" s="149">
        <f t="shared" si="104"/>
        <v>0</v>
      </c>
      <c r="AI919" s="151">
        <f t="shared" si="99"/>
        <v>0</v>
      </c>
      <c r="AJ919" s="32"/>
    </row>
    <row r="920" spans="1:36">
      <c r="A920" s="145" t="str">
        <f t="shared" si="100"/>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02"/>
      <c r="H920" s="303" t="str">
        <f>IF($G920="","-",_xlfn.XLOOKUP($G920,Appr.Meta!$A:$A,Appr.Meta!$D:$D,"-",0,1))</f>
        <v>-</v>
      </c>
      <c r="I920" s="302"/>
      <c r="J920" s="303" t="str">
        <f>IF($I920="","-",_xlfn.XLOOKUP($I920,'CC.Meta'!$A:$A,'CC.Meta'!$D:$D,"-",0,1))</f>
        <v>-</v>
      </c>
      <c r="K920" s="306" t="str">
        <f t="shared" si="101"/>
        <v>--</v>
      </c>
      <c r="L920" s="302"/>
      <c r="M920" s="133"/>
      <c r="N920" s="234"/>
      <c r="O920" s="146" t="str">
        <f>IF($N920="","-",_xlfn.XLOOKUP($N920,'FY25 Gold Book'!$A:$A,'FY25 Gold Book'!$B:$B,"-",0,1))</f>
        <v>-</v>
      </c>
      <c r="P920" s="444" t="str">
        <f>IF($N920="","-",_xlfn.XLOOKUP($N920,'FY25 Gold Book'!$A:$A,'FY25 Gold Book'!$C:$C,"-",0,1))</f>
        <v>-</v>
      </c>
      <c r="Q920" s="146" t="str">
        <f>IF($N920="","-",_xlfn.XLOOKUP($N920,'FY25 Gold Book'!$A:$A,'FY25 Gold Book'!$D:$D,"-",0,1))</f>
        <v>-</v>
      </c>
      <c r="R920" s="52"/>
      <c r="S920" s="465" t="str" cm="1">
        <f t="array" ref="S920">IFERROR(
_xlfn.IFS(
$I920=600010,"36th District Judges (CC 600010)",
$I920=600014,"36th District Staff (CC 600014)",
$I920&lt;&gt;0,_xlfn.XLOOKUP($N920,'FY25 Gold Book'!$A:$A,'FY25 Gold Book'!$F:$F,"-",0,1)),
"-")</f>
        <v>-</v>
      </c>
      <c r="T920" s="465" t="str" cm="1">
        <f t="array" ref="T920">IFERROR(
_xlfn.IFS(
OR($R920="TASS",$R920="Seasonal"),"TASS / Part-Time (FICA Only)",
$A920=13,"BSEED",
$A920=20,"DDoT",
OR($A920=48,$A920=49),"DWSD",
$A920=72,"Library",
$I920=600010,"36th District Judges",
$I920=600014,"36th District Staff",
$N920&lt;&gt;0,_xlfn.XLOOKUP($N920,'FY25 Gold Book'!$A:$A,'FY25 Gold Book'!$H:$H,"-",0,1)),
"-")</f>
        <v>-</v>
      </c>
      <c r="U920" s="678"/>
      <c r="V920" s="679"/>
      <c r="W920" s="677"/>
      <c r="X920" s="134"/>
      <c r="Y920" s="135"/>
      <c r="Z920" s="147">
        <f>_xlfn.XLOOKUP($N920,'FY25 Gold Book'!$A:$A,'FY25 Gold Book'!$E:$E,0,0,1)</f>
        <v>0</v>
      </c>
      <c r="AA920" s="680">
        <f>_xlfn.XLOOKUP($N920,'FY25 Gold Book'!$A:$A,'FY25 Gold Book'!$G:$G,0,0,1)</f>
        <v>0</v>
      </c>
      <c r="AB920" s="148">
        <f t="shared" si="102"/>
        <v>0</v>
      </c>
      <c r="AC920" s="681">
        <v>0</v>
      </c>
      <c r="AD920" s="149">
        <f t="shared" si="103"/>
        <v>0</v>
      </c>
      <c r="AE920" s="147">
        <f>_xlfn.XLOOKUP($T920,'FY25 Fringe Rates'!$X$6:$X$15,'FY25 Fringe Rates'!$Y$6:$Y$15,0,0,1)</f>
        <v>0</v>
      </c>
      <c r="AF920" s="150">
        <f t="shared" si="98"/>
        <v>0</v>
      </c>
      <c r="AG920" s="136">
        <v>0</v>
      </c>
      <c r="AH920" s="149">
        <f t="shared" si="104"/>
        <v>0</v>
      </c>
      <c r="AI920" s="151">
        <f t="shared" si="99"/>
        <v>0</v>
      </c>
      <c r="AJ920" s="32"/>
    </row>
    <row r="921" spans="1:36">
      <c r="A921" s="145" t="str">
        <f t="shared" si="100"/>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02"/>
      <c r="H921" s="303" t="str">
        <f>IF($G921="","-",_xlfn.XLOOKUP($G921,Appr.Meta!$A:$A,Appr.Meta!$D:$D,"-",0,1))</f>
        <v>-</v>
      </c>
      <c r="I921" s="302"/>
      <c r="J921" s="303" t="str">
        <f>IF($I921="","-",_xlfn.XLOOKUP($I921,'CC.Meta'!$A:$A,'CC.Meta'!$D:$D,"-",0,1))</f>
        <v>-</v>
      </c>
      <c r="K921" s="306" t="str">
        <f t="shared" si="101"/>
        <v>--</v>
      </c>
      <c r="L921" s="302"/>
      <c r="M921" s="133"/>
      <c r="N921" s="234"/>
      <c r="O921" s="146" t="str">
        <f>IF($N921="","-",_xlfn.XLOOKUP($N921,'FY25 Gold Book'!$A:$A,'FY25 Gold Book'!$B:$B,"-",0,1))</f>
        <v>-</v>
      </c>
      <c r="P921" s="444" t="str">
        <f>IF($N921="","-",_xlfn.XLOOKUP($N921,'FY25 Gold Book'!$A:$A,'FY25 Gold Book'!$C:$C,"-",0,1))</f>
        <v>-</v>
      </c>
      <c r="Q921" s="146" t="str">
        <f>IF($N921="","-",_xlfn.XLOOKUP($N921,'FY25 Gold Book'!$A:$A,'FY25 Gold Book'!$D:$D,"-",0,1))</f>
        <v>-</v>
      </c>
      <c r="R921" s="52"/>
      <c r="S921" s="465" t="str" cm="1">
        <f t="array" ref="S921">IFERROR(
_xlfn.IFS(
$I921=600010,"36th District Judges (CC 600010)",
$I921=600014,"36th District Staff (CC 600014)",
$I921&lt;&gt;0,_xlfn.XLOOKUP($N921,'FY25 Gold Book'!$A:$A,'FY25 Gold Book'!$F:$F,"-",0,1)),
"-")</f>
        <v>-</v>
      </c>
      <c r="T921" s="465" t="str" cm="1">
        <f t="array" ref="T921">IFERROR(
_xlfn.IFS(
OR($R921="TASS",$R921="Seasonal"),"TASS / Part-Time (FICA Only)",
$A921=13,"BSEED",
$A921=20,"DDoT",
OR($A921=48,$A921=49),"DWSD",
$A921=72,"Library",
$I921=600010,"36th District Judges",
$I921=600014,"36th District Staff",
$N921&lt;&gt;0,_xlfn.XLOOKUP($N921,'FY25 Gold Book'!$A:$A,'FY25 Gold Book'!$H:$H,"-",0,1)),
"-")</f>
        <v>-</v>
      </c>
      <c r="U921" s="678"/>
      <c r="V921" s="679"/>
      <c r="W921" s="677"/>
      <c r="X921" s="134"/>
      <c r="Y921" s="135"/>
      <c r="Z921" s="147">
        <f>_xlfn.XLOOKUP($N921,'FY25 Gold Book'!$A:$A,'FY25 Gold Book'!$E:$E,0,0,1)</f>
        <v>0</v>
      </c>
      <c r="AA921" s="680">
        <f>_xlfn.XLOOKUP($N921,'FY25 Gold Book'!$A:$A,'FY25 Gold Book'!$G:$G,0,0,1)</f>
        <v>0</v>
      </c>
      <c r="AB921" s="148">
        <f t="shared" si="102"/>
        <v>0</v>
      </c>
      <c r="AC921" s="681">
        <v>0</v>
      </c>
      <c r="AD921" s="149">
        <f t="shared" si="103"/>
        <v>0</v>
      </c>
      <c r="AE921" s="147">
        <f>_xlfn.XLOOKUP($T921,'FY25 Fringe Rates'!$X$6:$X$15,'FY25 Fringe Rates'!$Y$6:$Y$15,0,0,1)</f>
        <v>0</v>
      </c>
      <c r="AF921" s="150">
        <f t="shared" si="98"/>
        <v>0</v>
      </c>
      <c r="AG921" s="136">
        <v>0</v>
      </c>
      <c r="AH921" s="149">
        <f t="shared" si="104"/>
        <v>0</v>
      </c>
      <c r="AI921" s="151">
        <f t="shared" si="99"/>
        <v>0</v>
      </c>
      <c r="AJ921" s="32"/>
    </row>
    <row r="922" spans="1:36">
      <c r="A922" s="145" t="str">
        <f t="shared" si="100"/>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02"/>
      <c r="H922" s="303" t="str">
        <f>IF($G922="","-",_xlfn.XLOOKUP($G922,Appr.Meta!$A:$A,Appr.Meta!$D:$D,"-",0,1))</f>
        <v>-</v>
      </c>
      <c r="I922" s="302"/>
      <c r="J922" s="303" t="str">
        <f>IF($I922="","-",_xlfn.XLOOKUP($I922,'CC.Meta'!$A:$A,'CC.Meta'!$D:$D,"-",0,1))</f>
        <v>-</v>
      </c>
      <c r="K922" s="306" t="str">
        <f t="shared" si="101"/>
        <v>--</v>
      </c>
      <c r="L922" s="302"/>
      <c r="M922" s="133"/>
      <c r="N922" s="234"/>
      <c r="O922" s="146" t="str">
        <f>IF($N922="","-",_xlfn.XLOOKUP($N922,'FY25 Gold Book'!$A:$A,'FY25 Gold Book'!$B:$B,"-",0,1))</f>
        <v>-</v>
      </c>
      <c r="P922" s="444" t="str">
        <f>IF($N922="","-",_xlfn.XLOOKUP($N922,'FY25 Gold Book'!$A:$A,'FY25 Gold Book'!$C:$C,"-",0,1))</f>
        <v>-</v>
      </c>
      <c r="Q922" s="146" t="str">
        <f>IF($N922="","-",_xlfn.XLOOKUP($N922,'FY25 Gold Book'!$A:$A,'FY25 Gold Book'!$D:$D,"-",0,1))</f>
        <v>-</v>
      </c>
      <c r="R922" s="52"/>
      <c r="S922" s="465" t="str" cm="1">
        <f t="array" ref="S922">IFERROR(
_xlfn.IFS(
$I922=600010,"36th District Judges (CC 600010)",
$I922=600014,"36th District Staff (CC 600014)",
$I922&lt;&gt;0,_xlfn.XLOOKUP($N922,'FY25 Gold Book'!$A:$A,'FY25 Gold Book'!$F:$F,"-",0,1)),
"-")</f>
        <v>-</v>
      </c>
      <c r="T922" s="465" t="str" cm="1">
        <f t="array" ref="T922">IFERROR(
_xlfn.IFS(
OR($R922="TASS",$R922="Seasonal"),"TASS / Part-Time (FICA Only)",
$A922=13,"BSEED",
$A922=20,"DDoT",
OR($A922=48,$A922=49),"DWSD",
$A922=72,"Library",
$I922=600010,"36th District Judges",
$I922=600014,"36th District Staff",
$N922&lt;&gt;0,_xlfn.XLOOKUP($N922,'FY25 Gold Book'!$A:$A,'FY25 Gold Book'!$H:$H,"-",0,1)),
"-")</f>
        <v>-</v>
      </c>
      <c r="U922" s="678"/>
      <c r="V922" s="679"/>
      <c r="W922" s="677"/>
      <c r="X922" s="134"/>
      <c r="Y922" s="135"/>
      <c r="Z922" s="147">
        <f>_xlfn.XLOOKUP($N922,'FY25 Gold Book'!$A:$A,'FY25 Gold Book'!$E:$E,0,0,1)</f>
        <v>0</v>
      </c>
      <c r="AA922" s="680">
        <f>_xlfn.XLOOKUP($N922,'FY25 Gold Book'!$A:$A,'FY25 Gold Book'!$G:$G,0,0,1)</f>
        <v>0</v>
      </c>
      <c r="AB922" s="148">
        <f t="shared" si="102"/>
        <v>0</v>
      </c>
      <c r="AC922" s="681">
        <v>0</v>
      </c>
      <c r="AD922" s="149">
        <f t="shared" si="103"/>
        <v>0</v>
      </c>
      <c r="AE922" s="147">
        <f>_xlfn.XLOOKUP($T922,'FY25 Fringe Rates'!$X$6:$X$15,'FY25 Fringe Rates'!$Y$6:$Y$15,0,0,1)</f>
        <v>0</v>
      </c>
      <c r="AF922" s="150">
        <f t="shared" si="98"/>
        <v>0</v>
      </c>
      <c r="AG922" s="136">
        <v>0</v>
      </c>
      <c r="AH922" s="149">
        <f t="shared" si="104"/>
        <v>0</v>
      </c>
      <c r="AI922" s="151">
        <f t="shared" si="99"/>
        <v>0</v>
      </c>
      <c r="AJ922" s="32"/>
    </row>
    <row r="923" spans="1:36">
      <c r="A923" s="145" t="str">
        <f t="shared" si="100"/>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02"/>
      <c r="H923" s="303" t="str">
        <f>IF($G923="","-",_xlfn.XLOOKUP($G923,Appr.Meta!$A:$A,Appr.Meta!$D:$D,"-",0,1))</f>
        <v>-</v>
      </c>
      <c r="I923" s="302"/>
      <c r="J923" s="303" t="str">
        <f>IF($I923="","-",_xlfn.XLOOKUP($I923,'CC.Meta'!$A:$A,'CC.Meta'!$D:$D,"-",0,1))</f>
        <v>-</v>
      </c>
      <c r="K923" s="306" t="str">
        <f t="shared" si="101"/>
        <v>--</v>
      </c>
      <c r="L923" s="302"/>
      <c r="M923" s="133"/>
      <c r="N923" s="234"/>
      <c r="O923" s="146" t="str">
        <f>IF($N923="","-",_xlfn.XLOOKUP($N923,'FY25 Gold Book'!$A:$A,'FY25 Gold Book'!$B:$B,"-",0,1))</f>
        <v>-</v>
      </c>
      <c r="P923" s="444" t="str">
        <f>IF($N923="","-",_xlfn.XLOOKUP($N923,'FY25 Gold Book'!$A:$A,'FY25 Gold Book'!$C:$C,"-",0,1))</f>
        <v>-</v>
      </c>
      <c r="Q923" s="146" t="str">
        <f>IF($N923="","-",_xlfn.XLOOKUP($N923,'FY25 Gold Book'!$A:$A,'FY25 Gold Book'!$D:$D,"-",0,1))</f>
        <v>-</v>
      </c>
      <c r="R923" s="52"/>
      <c r="S923" s="465" t="str" cm="1">
        <f t="array" ref="S923">IFERROR(
_xlfn.IFS(
$I923=600010,"36th District Judges (CC 600010)",
$I923=600014,"36th District Staff (CC 600014)",
$I923&lt;&gt;0,_xlfn.XLOOKUP($N923,'FY25 Gold Book'!$A:$A,'FY25 Gold Book'!$F:$F,"-",0,1)),
"-")</f>
        <v>-</v>
      </c>
      <c r="T923" s="465" t="str" cm="1">
        <f t="array" ref="T923">IFERROR(
_xlfn.IFS(
OR($R923="TASS",$R923="Seasonal"),"TASS / Part-Time (FICA Only)",
$A923=13,"BSEED",
$A923=20,"DDoT",
OR($A923=48,$A923=49),"DWSD",
$A923=72,"Library",
$I923=600010,"36th District Judges",
$I923=600014,"36th District Staff",
$N923&lt;&gt;0,_xlfn.XLOOKUP($N923,'FY25 Gold Book'!$A:$A,'FY25 Gold Book'!$H:$H,"-",0,1)),
"-")</f>
        <v>-</v>
      </c>
      <c r="U923" s="678"/>
      <c r="V923" s="679"/>
      <c r="W923" s="677"/>
      <c r="X923" s="134"/>
      <c r="Y923" s="135"/>
      <c r="Z923" s="147">
        <f>_xlfn.XLOOKUP($N923,'FY25 Gold Book'!$A:$A,'FY25 Gold Book'!$E:$E,0,0,1)</f>
        <v>0</v>
      </c>
      <c r="AA923" s="680">
        <f>_xlfn.XLOOKUP($N923,'FY25 Gold Book'!$A:$A,'FY25 Gold Book'!$G:$G,0,0,1)</f>
        <v>0</v>
      </c>
      <c r="AB923" s="148">
        <f t="shared" si="102"/>
        <v>0</v>
      </c>
      <c r="AC923" s="681">
        <v>0</v>
      </c>
      <c r="AD923" s="149">
        <f t="shared" si="103"/>
        <v>0</v>
      </c>
      <c r="AE923" s="147">
        <f>_xlfn.XLOOKUP($T923,'FY25 Fringe Rates'!$X$6:$X$15,'FY25 Fringe Rates'!$Y$6:$Y$15,0,0,1)</f>
        <v>0</v>
      </c>
      <c r="AF923" s="150">
        <f t="shared" si="98"/>
        <v>0</v>
      </c>
      <c r="AG923" s="136">
        <v>0</v>
      </c>
      <c r="AH923" s="149">
        <f t="shared" si="104"/>
        <v>0</v>
      </c>
      <c r="AI923" s="151">
        <f t="shared" si="99"/>
        <v>0</v>
      </c>
      <c r="AJ923" s="32"/>
    </row>
    <row r="924" spans="1:36">
      <c r="A924" s="145" t="str">
        <f t="shared" si="100"/>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02"/>
      <c r="H924" s="303" t="str">
        <f>IF($G924="","-",_xlfn.XLOOKUP($G924,Appr.Meta!$A:$A,Appr.Meta!$D:$D,"-",0,1))</f>
        <v>-</v>
      </c>
      <c r="I924" s="302"/>
      <c r="J924" s="303" t="str">
        <f>IF($I924="","-",_xlfn.XLOOKUP($I924,'CC.Meta'!$A:$A,'CC.Meta'!$D:$D,"-",0,1))</f>
        <v>-</v>
      </c>
      <c r="K924" s="306" t="str">
        <f t="shared" si="101"/>
        <v>--</v>
      </c>
      <c r="L924" s="302"/>
      <c r="M924" s="133"/>
      <c r="N924" s="234"/>
      <c r="O924" s="146" t="str">
        <f>IF($N924="","-",_xlfn.XLOOKUP($N924,'FY25 Gold Book'!$A:$A,'FY25 Gold Book'!$B:$B,"-",0,1))</f>
        <v>-</v>
      </c>
      <c r="P924" s="444" t="str">
        <f>IF($N924="","-",_xlfn.XLOOKUP($N924,'FY25 Gold Book'!$A:$A,'FY25 Gold Book'!$C:$C,"-",0,1))</f>
        <v>-</v>
      </c>
      <c r="Q924" s="146" t="str">
        <f>IF($N924="","-",_xlfn.XLOOKUP($N924,'FY25 Gold Book'!$A:$A,'FY25 Gold Book'!$D:$D,"-",0,1))</f>
        <v>-</v>
      </c>
      <c r="R924" s="52"/>
      <c r="S924" s="465" t="str" cm="1">
        <f t="array" ref="S924">IFERROR(
_xlfn.IFS(
$I924=600010,"36th District Judges (CC 600010)",
$I924=600014,"36th District Staff (CC 600014)",
$I924&lt;&gt;0,_xlfn.XLOOKUP($N924,'FY25 Gold Book'!$A:$A,'FY25 Gold Book'!$F:$F,"-",0,1)),
"-")</f>
        <v>-</v>
      </c>
      <c r="T924" s="465" t="str" cm="1">
        <f t="array" ref="T924">IFERROR(
_xlfn.IFS(
OR($R924="TASS",$R924="Seasonal"),"TASS / Part-Time (FICA Only)",
$A924=13,"BSEED",
$A924=20,"DDoT",
OR($A924=48,$A924=49),"DWSD",
$A924=72,"Library",
$I924=600010,"36th District Judges",
$I924=600014,"36th District Staff",
$N924&lt;&gt;0,_xlfn.XLOOKUP($N924,'FY25 Gold Book'!$A:$A,'FY25 Gold Book'!$H:$H,"-",0,1)),
"-")</f>
        <v>-</v>
      </c>
      <c r="U924" s="678"/>
      <c r="V924" s="679"/>
      <c r="W924" s="677"/>
      <c r="X924" s="134"/>
      <c r="Y924" s="135"/>
      <c r="Z924" s="147">
        <f>_xlfn.XLOOKUP($N924,'FY25 Gold Book'!$A:$A,'FY25 Gold Book'!$E:$E,0,0,1)</f>
        <v>0</v>
      </c>
      <c r="AA924" s="680">
        <f>_xlfn.XLOOKUP($N924,'FY25 Gold Book'!$A:$A,'FY25 Gold Book'!$G:$G,0,0,1)</f>
        <v>0</v>
      </c>
      <c r="AB924" s="148">
        <f t="shared" si="102"/>
        <v>0</v>
      </c>
      <c r="AC924" s="681">
        <v>0</v>
      </c>
      <c r="AD924" s="149">
        <f t="shared" si="103"/>
        <v>0</v>
      </c>
      <c r="AE924" s="147">
        <f>_xlfn.XLOOKUP($T924,'FY25 Fringe Rates'!$X$6:$X$15,'FY25 Fringe Rates'!$Y$6:$Y$15,0,0,1)</f>
        <v>0</v>
      </c>
      <c r="AF924" s="150">
        <f t="shared" si="98"/>
        <v>0</v>
      </c>
      <c r="AG924" s="136">
        <v>0</v>
      </c>
      <c r="AH924" s="149">
        <f t="shared" si="104"/>
        <v>0</v>
      </c>
      <c r="AI924" s="151">
        <f t="shared" si="99"/>
        <v>0</v>
      </c>
      <c r="AJ924" s="32"/>
    </row>
    <row r="925" spans="1:36">
      <c r="A925" s="145" t="str">
        <f t="shared" si="100"/>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02"/>
      <c r="H925" s="303" t="str">
        <f>IF($G925="","-",_xlfn.XLOOKUP($G925,Appr.Meta!$A:$A,Appr.Meta!$D:$D,"-",0,1))</f>
        <v>-</v>
      </c>
      <c r="I925" s="302"/>
      <c r="J925" s="303" t="str">
        <f>IF($I925="","-",_xlfn.XLOOKUP($I925,'CC.Meta'!$A:$A,'CC.Meta'!$D:$D,"-",0,1))</f>
        <v>-</v>
      </c>
      <c r="K925" s="306" t="str">
        <f t="shared" si="101"/>
        <v>--</v>
      </c>
      <c r="L925" s="302"/>
      <c r="M925" s="133"/>
      <c r="N925" s="234"/>
      <c r="O925" s="146" t="str">
        <f>IF($N925="","-",_xlfn.XLOOKUP($N925,'FY25 Gold Book'!$A:$A,'FY25 Gold Book'!$B:$B,"-",0,1))</f>
        <v>-</v>
      </c>
      <c r="P925" s="444" t="str">
        <f>IF($N925="","-",_xlfn.XLOOKUP($N925,'FY25 Gold Book'!$A:$A,'FY25 Gold Book'!$C:$C,"-",0,1))</f>
        <v>-</v>
      </c>
      <c r="Q925" s="146" t="str">
        <f>IF($N925="","-",_xlfn.XLOOKUP($N925,'FY25 Gold Book'!$A:$A,'FY25 Gold Book'!$D:$D,"-",0,1))</f>
        <v>-</v>
      </c>
      <c r="R925" s="52"/>
      <c r="S925" s="465" t="str" cm="1">
        <f t="array" ref="S925">IFERROR(
_xlfn.IFS(
$I925=600010,"36th District Judges (CC 600010)",
$I925=600014,"36th District Staff (CC 600014)",
$I925&lt;&gt;0,_xlfn.XLOOKUP($N925,'FY25 Gold Book'!$A:$A,'FY25 Gold Book'!$F:$F,"-",0,1)),
"-")</f>
        <v>-</v>
      </c>
      <c r="T925" s="465" t="str" cm="1">
        <f t="array" ref="T925">IFERROR(
_xlfn.IFS(
OR($R925="TASS",$R925="Seasonal"),"TASS / Part-Time (FICA Only)",
$A925=13,"BSEED",
$A925=20,"DDoT",
OR($A925=48,$A925=49),"DWSD",
$A925=72,"Library",
$I925=600010,"36th District Judges",
$I925=600014,"36th District Staff",
$N925&lt;&gt;0,_xlfn.XLOOKUP($N925,'FY25 Gold Book'!$A:$A,'FY25 Gold Book'!$H:$H,"-",0,1)),
"-")</f>
        <v>-</v>
      </c>
      <c r="U925" s="678"/>
      <c r="V925" s="679"/>
      <c r="W925" s="677"/>
      <c r="X925" s="134"/>
      <c r="Y925" s="135"/>
      <c r="Z925" s="147">
        <f>_xlfn.XLOOKUP($N925,'FY25 Gold Book'!$A:$A,'FY25 Gold Book'!$E:$E,0,0,1)</f>
        <v>0</v>
      </c>
      <c r="AA925" s="680">
        <f>_xlfn.XLOOKUP($N925,'FY25 Gold Book'!$A:$A,'FY25 Gold Book'!$G:$G,0,0,1)</f>
        <v>0</v>
      </c>
      <c r="AB925" s="148">
        <f t="shared" si="102"/>
        <v>0</v>
      </c>
      <c r="AC925" s="681">
        <v>0</v>
      </c>
      <c r="AD925" s="149">
        <f t="shared" si="103"/>
        <v>0</v>
      </c>
      <c r="AE925" s="147">
        <f>_xlfn.XLOOKUP($T925,'FY25 Fringe Rates'!$X$6:$X$15,'FY25 Fringe Rates'!$Y$6:$Y$15,0,0,1)</f>
        <v>0</v>
      </c>
      <c r="AF925" s="150">
        <f t="shared" si="98"/>
        <v>0</v>
      </c>
      <c r="AG925" s="136">
        <v>0</v>
      </c>
      <c r="AH925" s="149">
        <f t="shared" si="104"/>
        <v>0</v>
      </c>
      <c r="AI925" s="151">
        <f t="shared" si="99"/>
        <v>0</v>
      </c>
      <c r="AJ925" s="32"/>
    </row>
    <row r="926" spans="1:36">
      <c r="A926" s="145" t="str">
        <f t="shared" si="100"/>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02"/>
      <c r="H926" s="303" t="str">
        <f>IF($G926="","-",_xlfn.XLOOKUP($G926,Appr.Meta!$A:$A,Appr.Meta!$D:$D,"-",0,1))</f>
        <v>-</v>
      </c>
      <c r="I926" s="302"/>
      <c r="J926" s="303" t="str">
        <f>IF($I926="","-",_xlfn.XLOOKUP($I926,'CC.Meta'!$A:$A,'CC.Meta'!$D:$D,"-",0,1))</f>
        <v>-</v>
      </c>
      <c r="K926" s="306" t="str">
        <f t="shared" si="101"/>
        <v>--</v>
      </c>
      <c r="L926" s="302"/>
      <c r="M926" s="133"/>
      <c r="N926" s="234"/>
      <c r="O926" s="146" t="str">
        <f>IF($N926="","-",_xlfn.XLOOKUP($N926,'FY25 Gold Book'!$A:$A,'FY25 Gold Book'!$B:$B,"-",0,1))</f>
        <v>-</v>
      </c>
      <c r="P926" s="444" t="str">
        <f>IF($N926="","-",_xlfn.XLOOKUP($N926,'FY25 Gold Book'!$A:$A,'FY25 Gold Book'!$C:$C,"-",0,1))</f>
        <v>-</v>
      </c>
      <c r="Q926" s="146" t="str">
        <f>IF($N926="","-",_xlfn.XLOOKUP($N926,'FY25 Gold Book'!$A:$A,'FY25 Gold Book'!$D:$D,"-",0,1))</f>
        <v>-</v>
      </c>
      <c r="R926" s="52"/>
      <c r="S926" s="465" t="str" cm="1">
        <f t="array" ref="S926">IFERROR(
_xlfn.IFS(
$I926=600010,"36th District Judges (CC 600010)",
$I926=600014,"36th District Staff (CC 600014)",
$I926&lt;&gt;0,_xlfn.XLOOKUP($N926,'FY25 Gold Book'!$A:$A,'FY25 Gold Book'!$F:$F,"-",0,1)),
"-")</f>
        <v>-</v>
      </c>
      <c r="T926" s="465" t="str" cm="1">
        <f t="array" ref="T926">IFERROR(
_xlfn.IFS(
OR($R926="TASS",$R926="Seasonal"),"TASS / Part-Time (FICA Only)",
$A926=13,"BSEED",
$A926=20,"DDoT",
OR($A926=48,$A926=49),"DWSD",
$A926=72,"Library",
$I926=600010,"36th District Judges",
$I926=600014,"36th District Staff",
$N926&lt;&gt;0,_xlfn.XLOOKUP($N926,'FY25 Gold Book'!$A:$A,'FY25 Gold Book'!$H:$H,"-",0,1)),
"-")</f>
        <v>-</v>
      </c>
      <c r="U926" s="678"/>
      <c r="V926" s="679"/>
      <c r="W926" s="677"/>
      <c r="X926" s="134"/>
      <c r="Y926" s="135"/>
      <c r="Z926" s="147">
        <f>_xlfn.XLOOKUP($N926,'FY25 Gold Book'!$A:$A,'FY25 Gold Book'!$E:$E,0,0,1)</f>
        <v>0</v>
      </c>
      <c r="AA926" s="680">
        <f>_xlfn.XLOOKUP($N926,'FY25 Gold Book'!$A:$A,'FY25 Gold Book'!$G:$G,0,0,1)</f>
        <v>0</v>
      </c>
      <c r="AB926" s="148">
        <f t="shared" si="102"/>
        <v>0</v>
      </c>
      <c r="AC926" s="681">
        <v>0</v>
      </c>
      <c r="AD926" s="149">
        <f t="shared" si="103"/>
        <v>0</v>
      </c>
      <c r="AE926" s="147">
        <f>_xlfn.XLOOKUP($T926,'FY25 Fringe Rates'!$X$6:$X$15,'FY25 Fringe Rates'!$Y$6:$Y$15,0,0,1)</f>
        <v>0</v>
      </c>
      <c r="AF926" s="150">
        <f t="shared" si="98"/>
        <v>0</v>
      </c>
      <c r="AG926" s="136">
        <v>0</v>
      </c>
      <c r="AH926" s="149">
        <f t="shared" si="104"/>
        <v>0</v>
      </c>
      <c r="AI926" s="151">
        <f t="shared" si="99"/>
        <v>0</v>
      </c>
      <c r="AJ926" s="32"/>
    </row>
    <row r="927" spans="1:36">
      <c r="A927" s="145" t="str">
        <f t="shared" si="100"/>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02"/>
      <c r="H927" s="303" t="str">
        <f>IF($G927="","-",_xlfn.XLOOKUP($G927,Appr.Meta!$A:$A,Appr.Meta!$D:$D,"-",0,1))</f>
        <v>-</v>
      </c>
      <c r="I927" s="302"/>
      <c r="J927" s="303" t="str">
        <f>IF($I927="","-",_xlfn.XLOOKUP($I927,'CC.Meta'!$A:$A,'CC.Meta'!$D:$D,"-",0,1))</f>
        <v>-</v>
      </c>
      <c r="K927" s="306" t="str">
        <f t="shared" si="101"/>
        <v>--</v>
      </c>
      <c r="L927" s="302"/>
      <c r="M927" s="133"/>
      <c r="N927" s="234"/>
      <c r="O927" s="146" t="str">
        <f>IF($N927="","-",_xlfn.XLOOKUP($N927,'FY25 Gold Book'!$A:$A,'FY25 Gold Book'!$B:$B,"-",0,1))</f>
        <v>-</v>
      </c>
      <c r="P927" s="444" t="str">
        <f>IF($N927="","-",_xlfn.XLOOKUP($N927,'FY25 Gold Book'!$A:$A,'FY25 Gold Book'!$C:$C,"-",0,1))</f>
        <v>-</v>
      </c>
      <c r="Q927" s="146" t="str">
        <f>IF($N927="","-",_xlfn.XLOOKUP($N927,'FY25 Gold Book'!$A:$A,'FY25 Gold Book'!$D:$D,"-",0,1))</f>
        <v>-</v>
      </c>
      <c r="R927" s="52"/>
      <c r="S927" s="465" t="str" cm="1">
        <f t="array" ref="S927">IFERROR(
_xlfn.IFS(
$I927=600010,"36th District Judges (CC 600010)",
$I927=600014,"36th District Staff (CC 600014)",
$I927&lt;&gt;0,_xlfn.XLOOKUP($N927,'FY25 Gold Book'!$A:$A,'FY25 Gold Book'!$F:$F,"-",0,1)),
"-")</f>
        <v>-</v>
      </c>
      <c r="T927" s="465" t="str" cm="1">
        <f t="array" ref="T927">IFERROR(
_xlfn.IFS(
OR($R927="TASS",$R927="Seasonal"),"TASS / Part-Time (FICA Only)",
$A927=13,"BSEED",
$A927=20,"DDoT",
OR($A927=48,$A927=49),"DWSD",
$A927=72,"Library",
$I927=600010,"36th District Judges",
$I927=600014,"36th District Staff",
$N927&lt;&gt;0,_xlfn.XLOOKUP($N927,'FY25 Gold Book'!$A:$A,'FY25 Gold Book'!$H:$H,"-",0,1)),
"-")</f>
        <v>-</v>
      </c>
      <c r="U927" s="678"/>
      <c r="V927" s="679"/>
      <c r="W927" s="677"/>
      <c r="X927" s="134"/>
      <c r="Y927" s="135"/>
      <c r="Z927" s="147">
        <f>_xlfn.XLOOKUP($N927,'FY25 Gold Book'!$A:$A,'FY25 Gold Book'!$E:$E,0,0,1)</f>
        <v>0</v>
      </c>
      <c r="AA927" s="680">
        <f>_xlfn.XLOOKUP($N927,'FY25 Gold Book'!$A:$A,'FY25 Gold Book'!$G:$G,0,0,1)</f>
        <v>0</v>
      </c>
      <c r="AB927" s="148">
        <f t="shared" si="102"/>
        <v>0</v>
      </c>
      <c r="AC927" s="681">
        <v>0</v>
      </c>
      <c r="AD927" s="149">
        <f t="shared" si="103"/>
        <v>0</v>
      </c>
      <c r="AE927" s="147">
        <f>_xlfn.XLOOKUP($T927,'FY25 Fringe Rates'!$X$6:$X$15,'FY25 Fringe Rates'!$Y$6:$Y$15,0,0,1)</f>
        <v>0</v>
      </c>
      <c r="AF927" s="150">
        <f t="shared" si="98"/>
        <v>0</v>
      </c>
      <c r="AG927" s="136">
        <v>0</v>
      </c>
      <c r="AH927" s="149">
        <f t="shared" si="104"/>
        <v>0</v>
      </c>
      <c r="AI927" s="151">
        <f t="shared" si="99"/>
        <v>0</v>
      </c>
      <c r="AJ927" s="32"/>
    </row>
    <row r="928" spans="1:36">
      <c r="A928" s="145" t="str">
        <f t="shared" si="100"/>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02"/>
      <c r="H928" s="303" t="str">
        <f>IF($G928="","-",_xlfn.XLOOKUP($G928,Appr.Meta!$A:$A,Appr.Meta!$D:$D,"-",0,1))</f>
        <v>-</v>
      </c>
      <c r="I928" s="302"/>
      <c r="J928" s="303" t="str">
        <f>IF($I928="","-",_xlfn.XLOOKUP($I928,'CC.Meta'!$A:$A,'CC.Meta'!$D:$D,"-",0,1))</f>
        <v>-</v>
      </c>
      <c r="K928" s="306" t="str">
        <f t="shared" si="101"/>
        <v>--</v>
      </c>
      <c r="L928" s="302"/>
      <c r="M928" s="133"/>
      <c r="N928" s="234"/>
      <c r="O928" s="146" t="str">
        <f>IF($N928="","-",_xlfn.XLOOKUP($N928,'FY25 Gold Book'!$A:$A,'FY25 Gold Book'!$B:$B,"-",0,1))</f>
        <v>-</v>
      </c>
      <c r="P928" s="444" t="str">
        <f>IF($N928="","-",_xlfn.XLOOKUP($N928,'FY25 Gold Book'!$A:$A,'FY25 Gold Book'!$C:$C,"-",0,1))</f>
        <v>-</v>
      </c>
      <c r="Q928" s="146" t="str">
        <f>IF($N928="","-",_xlfn.XLOOKUP($N928,'FY25 Gold Book'!$A:$A,'FY25 Gold Book'!$D:$D,"-",0,1))</f>
        <v>-</v>
      </c>
      <c r="R928" s="52"/>
      <c r="S928" s="465" t="str" cm="1">
        <f t="array" ref="S928">IFERROR(
_xlfn.IFS(
$I928=600010,"36th District Judges (CC 600010)",
$I928=600014,"36th District Staff (CC 600014)",
$I928&lt;&gt;0,_xlfn.XLOOKUP($N928,'FY25 Gold Book'!$A:$A,'FY25 Gold Book'!$F:$F,"-",0,1)),
"-")</f>
        <v>-</v>
      </c>
      <c r="T928" s="465" t="str" cm="1">
        <f t="array" ref="T928">IFERROR(
_xlfn.IFS(
OR($R928="TASS",$R928="Seasonal"),"TASS / Part-Time (FICA Only)",
$A928=13,"BSEED",
$A928=20,"DDoT",
OR($A928=48,$A928=49),"DWSD",
$A928=72,"Library",
$I928=600010,"36th District Judges",
$I928=600014,"36th District Staff",
$N928&lt;&gt;0,_xlfn.XLOOKUP($N928,'FY25 Gold Book'!$A:$A,'FY25 Gold Book'!$H:$H,"-",0,1)),
"-")</f>
        <v>-</v>
      </c>
      <c r="U928" s="678"/>
      <c r="V928" s="679"/>
      <c r="W928" s="677"/>
      <c r="X928" s="134"/>
      <c r="Y928" s="135"/>
      <c r="Z928" s="147">
        <f>_xlfn.XLOOKUP($N928,'FY25 Gold Book'!$A:$A,'FY25 Gold Book'!$E:$E,0,0,1)</f>
        <v>0</v>
      </c>
      <c r="AA928" s="680">
        <f>_xlfn.XLOOKUP($N928,'FY25 Gold Book'!$A:$A,'FY25 Gold Book'!$G:$G,0,0,1)</f>
        <v>0</v>
      </c>
      <c r="AB928" s="148">
        <f t="shared" si="102"/>
        <v>0</v>
      </c>
      <c r="AC928" s="681">
        <v>0</v>
      </c>
      <c r="AD928" s="149">
        <f t="shared" si="103"/>
        <v>0</v>
      </c>
      <c r="AE928" s="147">
        <f>_xlfn.XLOOKUP($T928,'FY25 Fringe Rates'!$X$6:$X$15,'FY25 Fringe Rates'!$Y$6:$Y$15,0,0,1)</f>
        <v>0</v>
      </c>
      <c r="AF928" s="150">
        <f t="shared" si="98"/>
        <v>0</v>
      </c>
      <c r="AG928" s="136">
        <v>0</v>
      </c>
      <c r="AH928" s="149">
        <f t="shared" si="104"/>
        <v>0</v>
      </c>
      <c r="AI928" s="151">
        <f t="shared" si="99"/>
        <v>0</v>
      </c>
      <c r="AJ928" s="32"/>
    </row>
    <row r="929" spans="1:36">
      <c r="A929" s="145" t="str">
        <f t="shared" si="100"/>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02"/>
      <c r="H929" s="303" t="str">
        <f>IF($G929="","-",_xlfn.XLOOKUP($G929,Appr.Meta!$A:$A,Appr.Meta!$D:$D,"-",0,1))</f>
        <v>-</v>
      </c>
      <c r="I929" s="302"/>
      <c r="J929" s="303" t="str">
        <f>IF($I929="","-",_xlfn.XLOOKUP($I929,'CC.Meta'!$A:$A,'CC.Meta'!$D:$D,"-",0,1))</f>
        <v>-</v>
      </c>
      <c r="K929" s="306" t="str">
        <f t="shared" si="101"/>
        <v>--</v>
      </c>
      <c r="L929" s="302"/>
      <c r="M929" s="133"/>
      <c r="N929" s="234"/>
      <c r="O929" s="146" t="str">
        <f>IF($N929="","-",_xlfn.XLOOKUP($N929,'FY25 Gold Book'!$A:$A,'FY25 Gold Book'!$B:$B,"-",0,1))</f>
        <v>-</v>
      </c>
      <c r="P929" s="444" t="str">
        <f>IF($N929="","-",_xlfn.XLOOKUP($N929,'FY25 Gold Book'!$A:$A,'FY25 Gold Book'!$C:$C,"-",0,1))</f>
        <v>-</v>
      </c>
      <c r="Q929" s="146" t="str">
        <f>IF($N929="","-",_xlfn.XLOOKUP($N929,'FY25 Gold Book'!$A:$A,'FY25 Gold Book'!$D:$D,"-",0,1))</f>
        <v>-</v>
      </c>
      <c r="R929" s="52"/>
      <c r="S929" s="465" t="str" cm="1">
        <f t="array" ref="S929">IFERROR(
_xlfn.IFS(
$I929=600010,"36th District Judges (CC 600010)",
$I929=600014,"36th District Staff (CC 600014)",
$I929&lt;&gt;0,_xlfn.XLOOKUP($N929,'FY25 Gold Book'!$A:$A,'FY25 Gold Book'!$F:$F,"-",0,1)),
"-")</f>
        <v>-</v>
      </c>
      <c r="T929" s="465" t="str" cm="1">
        <f t="array" ref="T929">IFERROR(
_xlfn.IFS(
OR($R929="TASS",$R929="Seasonal"),"TASS / Part-Time (FICA Only)",
$A929=13,"BSEED",
$A929=20,"DDoT",
OR($A929=48,$A929=49),"DWSD",
$A929=72,"Library",
$I929=600010,"36th District Judges",
$I929=600014,"36th District Staff",
$N929&lt;&gt;0,_xlfn.XLOOKUP($N929,'FY25 Gold Book'!$A:$A,'FY25 Gold Book'!$H:$H,"-",0,1)),
"-")</f>
        <v>-</v>
      </c>
      <c r="U929" s="678"/>
      <c r="V929" s="679"/>
      <c r="W929" s="677"/>
      <c r="X929" s="134"/>
      <c r="Y929" s="135"/>
      <c r="Z929" s="147">
        <f>_xlfn.XLOOKUP($N929,'FY25 Gold Book'!$A:$A,'FY25 Gold Book'!$E:$E,0,0,1)</f>
        <v>0</v>
      </c>
      <c r="AA929" s="680">
        <f>_xlfn.XLOOKUP($N929,'FY25 Gold Book'!$A:$A,'FY25 Gold Book'!$G:$G,0,0,1)</f>
        <v>0</v>
      </c>
      <c r="AB929" s="148">
        <f t="shared" si="102"/>
        <v>0</v>
      </c>
      <c r="AC929" s="681">
        <v>0</v>
      </c>
      <c r="AD929" s="149">
        <f t="shared" si="103"/>
        <v>0</v>
      </c>
      <c r="AE929" s="147">
        <f>_xlfn.XLOOKUP($T929,'FY25 Fringe Rates'!$X$6:$X$15,'FY25 Fringe Rates'!$Y$6:$Y$15,0,0,1)</f>
        <v>0</v>
      </c>
      <c r="AF929" s="150">
        <f t="shared" si="98"/>
        <v>0</v>
      </c>
      <c r="AG929" s="136">
        <v>0</v>
      </c>
      <c r="AH929" s="149">
        <f t="shared" si="104"/>
        <v>0</v>
      </c>
      <c r="AI929" s="151">
        <f t="shared" si="99"/>
        <v>0</v>
      </c>
      <c r="AJ929" s="32"/>
    </row>
    <row r="930" spans="1:36">
      <c r="A930" s="145" t="str">
        <f t="shared" si="100"/>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02"/>
      <c r="H930" s="303" t="str">
        <f>IF($G930="","-",_xlfn.XLOOKUP($G930,Appr.Meta!$A:$A,Appr.Meta!$D:$D,"-",0,1))</f>
        <v>-</v>
      </c>
      <c r="I930" s="302"/>
      <c r="J930" s="303" t="str">
        <f>IF($I930="","-",_xlfn.XLOOKUP($I930,'CC.Meta'!$A:$A,'CC.Meta'!$D:$D,"-",0,1))</f>
        <v>-</v>
      </c>
      <c r="K930" s="306" t="str">
        <f t="shared" si="101"/>
        <v>--</v>
      </c>
      <c r="L930" s="302"/>
      <c r="M930" s="133"/>
      <c r="N930" s="234"/>
      <c r="O930" s="146" t="str">
        <f>IF($N930="","-",_xlfn.XLOOKUP($N930,'FY25 Gold Book'!$A:$A,'FY25 Gold Book'!$B:$B,"-",0,1))</f>
        <v>-</v>
      </c>
      <c r="P930" s="444" t="str">
        <f>IF($N930="","-",_xlfn.XLOOKUP($N930,'FY25 Gold Book'!$A:$A,'FY25 Gold Book'!$C:$C,"-",0,1))</f>
        <v>-</v>
      </c>
      <c r="Q930" s="146" t="str">
        <f>IF($N930="","-",_xlfn.XLOOKUP($N930,'FY25 Gold Book'!$A:$A,'FY25 Gold Book'!$D:$D,"-",0,1))</f>
        <v>-</v>
      </c>
      <c r="R930" s="52"/>
      <c r="S930" s="465" t="str" cm="1">
        <f t="array" ref="S930">IFERROR(
_xlfn.IFS(
$I930=600010,"36th District Judges (CC 600010)",
$I930=600014,"36th District Staff (CC 600014)",
$I930&lt;&gt;0,_xlfn.XLOOKUP($N930,'FY25 Gold Book'!$A:$A,'FY25 Gold Book'!$F:$F,"-",0,1)),
"-")</f>
        <v>-</v>
      </c>
      <c r="T930" s="465" t="str" cm="1">
        <f t="array" ref="T930">IFERROR(
_xlfn.IFS(
OR($R930="TASS",$R930="Seasonal"),"TASS / Part-Time (FICA Only)",
$A930=13,"BSEED",
$A930=20,"DDoT",
OR($A930=48,$A930=49),"DWSD",
$A930=72,"Library",
$I930=600010,"36th District Judges",
$I930=600014,"36th District Staff",
$N930&lt;&gt;0,_xlfn.XLOOKUP($N930,'FY25 Gold Book'!$A:$A,'FY25 Gold Book'!$H:$H,"-",0,1)),
"-")</f>
        <v>-</v>
      </c>
      <c r="U930" s="678"/>
      <c r="V930" s="679"/>
      <c r="W930" s="677"/>
      <c r="X930" s="134"/>
      <c r="Y930" s="135"/>
      <c r="Z930" s="147">
        <f>_xlfn.XLOOKUP($N930,'FY25 Gold Book'!$A:$A,'FY25 Gold Book'!$E:$E,0,0,1)</f>
        <v>0</v>
      </c>
      <c r="AA930" s="680">
        <f>_xlfn.XLOOKUP($N930,'FY25 Gold Book'!$A:$A,'FY25 Gold Book'!$G:$G,0,0,1)</f>
        <v>0</v>
      </c>
      <c r="AB930" s="148">
        <f t="shared" si="102"/>
        <v>0</v>
      </c>
      <c r="AC930" s="681">
        <v>0</v>
      </c>
      <c r="AD930" s="149">
        <f t="shared" si="103"/>
        <v>0</v>
      </c>
      <c r="AE930" s="147">
        <f>_xlfn.XLOOKUP($T930,'FY25 Fringe Rates'!$X$6:$X$15,'FY25 Fringe Rates'!$Y$6:$Y$15,0,0,1)</f>
        <v>0</v>
      </c>
      <c r="AF930" s="150">
        <f t="shared" si="98"/>
        <v>0</v>
      </c>
      <c r="AG930" s="136">
        <v>0</v>
      </c>
      <c r="AH930" s="149">
        <f t="shared" si="104"/>
        <v>0</v>
      </c>
      <c r="AI930" s="151">
        <f t="shared" si="99"/>
        <v>0</v>
      </c>
      <c r="AJ930" s="32"/>
    </row>
    <row r="931" spans="1:36">
      <c r="A931" s="145" t="str">
        <f t="shared" si="100"/>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02"/>
      <c r="H931" s="303" t="str">
        <f>IF($G931="","-",_xlfn.XLOOKUP($G931,Appr.Meta!$A:$A,Appr.Meta!$D:$D,"-",0,1))</f>
        <v>-</v>
      </c>
      <c r="I931" s="302"/>
      <c r="J931" s="303" t="str">
        <f>IF($I931="","-",_xlfn.XLOOKUP($I931,'CC.Meta'!$A:$A,'CC.Meta'!$D:$D,"-",0,1))</f>
        <v>-</v>
      </c>
      <c r="K931" s="306" t="str">
        <f t="shared" si="101"/>
        <v>--</v>
      </c>
      <c r="L931" s="302"/>
      <c r="M931" s="133"/>
      <c r="N931" s="234"/>
      <c r="O931" s="146" t="str">
        <f>IF($N931="","-",_xlfn.XLOOKUP($N931,'FY25 Gold Book'!$A:$A,'FY25 Gold Book'!$B:$B,"-",0,1))</f>
        <v>-</v>
      </c>
      <c r="P931" s="444" t="str">
        <f>IF($N931="","-",_xlfn.XLOOKUP($N931,'FY25 Gold Book'!$A:$A,'FY25 Gold Book'!$C:$C,"-",0,1))</f>
        <v>-</v>
      </c>
      <c r="Q931" s="146" t="str">
        <f>IF($N931="","-",_xlfn.XLOOKUP($N931,'FY25 Gold Book'!$A:$A,'FY25 Gold Book'!$D:$D,"-",0,1))</f>
        <v>-</v>
      </c>
      <c r="R931" s="52"/>
      <c r="S931" s="465" t="str" cm="1">
        <f t="array" ref="S931">IFERROR(
_xlfn.IFS(
$I931=600010,"36th District Judges (CC 600010)",
$I931=600014,"36th District Staff (CC 600014)",
$I931&lt;&gt;0,_xlfn.XLOOKUP($N931,'FY25 Gold Book'!$A:$A,'FY25 Gold Book'!$F:$F,"-",0,1)),
"-")</f>
        <v>-</v>
      </c>
      <c r="T931" s="465" t="str" cm="1">
        <f t="array" ref="T931">IFERROR(
_xlfn.IFS(
OR($R931="TASS",$R931="Seasonal"),"TASS / Part-Time (FICA Only)",
$A931=13,"BSEED",
$A931=20,"DDoT",
OR($A931=48,$A931=49),"DWSD",
$A931=72,"Library",
$I931=600010,"36th District Judges",
$I931=600014,"36th District Staff",
$N931&lt;&gt;0,_xlfn.XLOOKUP($N931,'FY25 Gold Book'!$A:$A,'FY25 Gold Book'!$H:$H,"-",0,1)),
"-")</f>
        <v>-</v>
      </c>
      <c r="U931" s="678"/>
      <c r="V931" s="679"/>
      <c r="W931" s="677"/>
      <c r="X931" s="134"/>
      <c r="Y931" s="135"/>
      <c r="Z931" s="147">
        <f>_xlfn.XLOOKUP($N931,'FY25 Gold Book'!$A:$A,'FY25 Gold Book'!$E:$E,0,0,1)</f>
        <v>0</v>
      </c>
      <c r="AA931" s="680">
        <f>_xlfn.XLOOKUP($N931,'FY25 Gold Book'!$A:$A,'FY25 Gold Book'!$G:$G,0,0,1)</f>
        <v>0</v>
      </c>
      <c r="AB931" s="148">
        <f t="shared" si="102"/>
        <v>0</v>
      </c>
      <c r="AC931" s="681">
        <v>0</v>
      </c>
      <c r="AD931" s="149">
        <f t="shared" si="103"/>
        <v>0</v>
      </c>
      <c r="AE931" s="147">
        <f>_xlfn.XLOOKUP($T931,'FY25 Fringe Rates'!$X$6:$X$15,'FY25 Fringe Rates'!$Y$6:$Y$15,0,0,1)</f>
        <v>0</v>
      </c>
      <c r="AF931" s="150">
        <f t="shared" si="98"/>
        <v>0</v>
      </c>
      <c r="AG931" s="136">
        <v>0</v>
      </c>
      <c r="AH931" s="149">
        <f t="shared" si="104"/>
        <v>0</v>
      </c>
      <c r="AI931" s="151">
        <f t="shared" si="99"/>
        <v>0</v>
      </c>
      <c r="AJ931" s="32"/>
    </row>
    <row r="932" spans="1:36">
      <c r="A932" s="145" t="str">
        <f t="shared" si="100"/>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02"/>
      <c r="H932" s="303" t="str">
        <f>IF($G932="","-",_xlfn.XLOOKUP($G932,Appr.Meta!$A:$A,Appr.Meta!$D:$D,"-",0,1))</f>
        <v>-</v>
      </c>
      <c r="I932" s="302"/>
      <c r="J932" s="303" t="str">
        <f>IF($I932="","-",_xlfn.XLOOKUP($I932,'CC.Meta'!$A:$A,'CC.Meta'!$D:$D,"-",0,1))</f>
        <v>-</v>
      </c>
      <c r="K932" s="306" t="str">
        <f t="shared" si="101"/>
        <v>--</v>
      </c>
      <c r="L932" s="302"/>
      <c r="M932" s="133"/>
      <c r="N932" s="234"/>
      <c r="O932" s="146" t="str">
        <f>IF($N932="","-",_xlfn.XLOOKUP($N932,'FY25 Gold Book'!$A:$A,'FY25 Gold Book'!$B:$B,"-",0,1))</f>
        <v>-</v>
      </c>
      <c r="P932" s="444" t="str">
        <f>IF($N932="","-",_xlfn.XLOOKUP($N932,'FY25 Gold Book'!$A:$A,'FY25 Gold Book'!$C:$C,"-",0,1))</f>
        <v>-</v>
      </c>
      <c r="Q932" s="146" t="str">
        <f>IF($N932="","-",_xlfn.XLOOKUP($N932,'FY25 Gold Book'!$A:$A,'FY25 Gold Book'!$D:$D,"-",0,1))</f>
        <v>-</v>
      </c>
      <c r="R932" s="52"/>
      <c r="S932" s="465" t="str" cm="1">
        <f t="array" ref="S932">IFERROR(
_xlfn.IFS(
$I932=600010,"36th District Judges (CC 600010)",
$I932=600014,"36th District Staff (CC 600014)",
$I932&lt;&gt;0,_xlfn.XLOOKUP($N932,'FY25 Gold Book'!$A:$A,'FY25 Gold Book'!$F:$F,"-",0,1)),
"-")</f>
        <v>-</v>
      </c>
      <c r="T932" s="465" t="str" cm="1">
        <f t="array" ref="T932">IFERROR(
_xlfn.IFS(
OR($R932="TASS",$R932="Seasonal"),"TASS / Part-Time (FICA Only)",
$A932=13,"BSEED",
$A932=20,"DDoT",
OR($A932=48,$A932=49),"DWSD",
$A932=72,"Library",
$I932=600010,"36th District Judges",
$I932=600014,"36th District Staff",
$N932&lt;&gt;0,_xlfn.XLOOKUP($N932,'FY25 Gold Book'!$A:$A,'FY25 Gold Book'!$H:$H,"-",0,1)),
"-")</f>
        <v>-</v>
      </c>
      <c r="U932" s="678"/>
      <c r="V932" s="679"/>
      <c r="W932" s="677"/>
      <c r="X932" s="134"/>
      <c r="Y932" s="135"/>
      <c r="Z932" s="147">
        <f>_xlfn.XLOOKUP($N932,'FY25 Gold Book'!$A:$A,'FY25 Gold Book'!$E:$E,0,0,1)</f>
        <v>0</v>
      </c>
      <c r="AA932" s="680">
        <f>_xlfn.XLOOKUP($N932,'FY25 Gold Book'!$A:$A,'FY25 Gold Book'!$G:$G,0,0,1)</f>
        <v>0</v>
      </c>
      <c r="AB932" s="148">
        <f t="shared" si="102"/>
        <v>0</v>
      </c>
      <c r="AC932" s="681">
        <v>0</v>
      </c>
      <c r="AD932" s="149">
        <f t="shared" si="103"/>
        <v>0</v>
      </c>
      <c r="AE932" s="147">
        <f>_xlfn.XLOOKUP($T932,'FY25 Fringe Rates'!$X$6:$X$15,'FY25 Fringe Rates'!$Y$6:$Y$15,0,0,1)</f>
        <v>0</v>
      </c>
      <c r="AF932" s="150">
        <f t="shared" si="98"/>
        <v>0</v>
      </c>
      <c r="AG932" s="136">
        <v>0</v>
      </c>
      <c r="AH932" s="149">
        <f t="shared" si="104"/>
        <v>0</v>
      </c>
      <c r="AI932" s="151">
        <f t="shared" si="99"/>
        <v>0</v>
      </c>
      <c r="AJ932" s="32"/>
    </row>
    <row r="933" spans="1:36">
      <c r="A933" s="145" t="str">
        <f t="shared" si="100"/>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02"/>
      <c r="H933" s="303" t="str">
        <f>IF($G933="","-",_xlfn.XLOOKUP($G933,Appr.Meta!$A:$A,Appr.Meta!$D:$D,"-",0,1))</f>
        <v>-</v>
      </c>
      <c r="I933" s="302"/>
      <c r="J933" s="303" t="str">
        <f>IF($I933="","-",_xlfn.XLOOKUP($I933,'CC.Meta'!$A:$A,'CC.Meta'!$D:$D,"-",0,1))</f>
        <v>-</v>
      </c>
      <c r="K933" s="306" t="str">
        <f t="shared" si="101"/>
        <v>--</v>
      </c>
      <c r="L933" s="302"/>
      <c r="M933" s="133"/>
      <c r="N933" s="234"/>
      <c r="O933" s="146" t="str">
        <f>IF($N933="","-",_xlfn.XLOOKUP($N933,'FY25 Gold Book'!$A:$A,'FY25 Gold Book'!$B:$B,"-",0,1))</f>
        <v>-</v>
      </c>
      <c r="P933" s="444" t="str">
        <f>IF($N933="","-",_xlfn.XLOOKUP($N933,'FY25 Gold Book'!$A:$A,'FY25 Gold Book'!$C:$C,"-",0,1))</f>
        <v>-</v>
      </c>
      <c r="Q933" s="146" t="str">
        <f>IF($N933="","-",_xlfn.XLOOKUP($N933,'FY25 Gold Book'!$A:$A,'FY25 Gold Book'!$D:$D,"-",0,1))</f>
        <v>-</v>
      </c>
      <c r="R933" s="52"/>
      <c r="S933" s="465" t="str" cm="1">
        <f t="array" ref="S933">IFERROR(
_xlfn.IFS(
$I933=600010,"36th District Judges (CC 600010)",
$I933=600014,"36th District Staff (CC 600014)",
$I933&lt;&gt;0,_xlfn.XLOOKUP($N933,'FY25 Gold Book'!$A:$A,'FY25 Gold Book'!$F:$F,"-",0,1)),
"-")</f>
        <v>-</v>
      </c>
      <c r="T933" s="465" t="str" cm="1">
        <f t="array" ref="T933">IFERROR(
_xlfn.IFS(
OR($R933="TASS",$R933="Seasonal"),"TASS / Part-Time (FICA Only)",
$A933=13,"BSEED",
$A933=20,"DDoT",
OR($A933=48,$A933=49),"DWSD",
$A933=72,"Library",
$I933=600010,"36th District Judges",
$I933=600014,"36th District Staff",
$N933&lt;&gt;0,_xlfn.XLOOKUP($N933,'FY25 Gold Book'!$A:$A,'FY25 Gold Book'!$H:$H,"-",0,1)),
"-")</f>
        <v>-</v>
      </c>
      <c r="U933" s="678"/>
      <c r="V933" s="679"/>
      <c r="W933" s="677"/>
      <c r="X933" s="134"/>
      <c r="Y933" s="135"/>
      <c r="Z933" s="147">
        <f>_xlfn.XLOOKUP($N933,'FY25 Gold Book'!$A:$A,'FY25 Gold Book'!$E:$E,0,0,1)</f>
        <v>0</v>
      </c>
      <c r="AA933" s="680">
        <f>_xlfn.XLOOKUP($N933,'FY25 Gold Book'!$A:$A,'FY25 Gold Book'!$G:$G,0,0,1)</f>
        <v>0</v>
      </c>
      <c r="AB933" s="148">
        <f t="shared" si="102"/>
        <v>0</v>
      </c>
      <c r="AC933" s="681">
        <v>0</v>
      </c>
      <c r="AD933" s="149">
        <f t="shared" si="103"/>
        <v>0</v>
      </c>
      <c r="AE933" s="147">
        <f>_xlfn.XLOOKUP($T933,'FY25 Fringe Rates'!$X$6:$X$15,'FY25 Fringe Rates'!$Y$6:$Y$15,0,0,1)</f>
        <v>0</v>
      </c>
      <c r="AF933" s="150">
        <f t="shared" si="98"/>
        <v>0</v>
      </c>
      <c r="AG933" s="136">
        <v>0</v>
      </c>
      <c r="AH933" s="149">
        <f t="shared" si="104"/>
        <v>0</v>
      </c>
      <c r="AI933" s="151">
        <f t="shared" si="99"/>
        <v>0</v>
      </c>
      <c r="AJ933" s="32"/>
    </row>
    <row r="934" spans="1:36">
      <c r="A934" s="145" t="str">
        <f t="shared" si="100"/>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02"/>
      <c r="H934" s="303" t="str">
        <f>IF($G934="","-",_xlfn.XLOOKUP($G934,Appr.Meta!$A:$A,Appr.Meta!$D:$D,"-",0,1))</f>
        <v>-</v>
      </c>
      <c r="I934" s="302"/>
      <c r="J934" s="303" t="str">
        <f>IF($I934="","-",_xlfn.XLOOKUP($I934,'CC.Meta'!$A:$A,'CC.Meta'!$D:$D,"-",0,1))</f>
        <v>-</v>
      </c>
      <c r="K934" s="306" t="str">
        <f t="shared" si="101"/>
        <v>--</v>
      </c>
      <c r="L934" s="302"/>
      <c r="M934" s="133"/>
      <c r="N934" s="234"/>
      <c r="O934" s="146" t="str">
        <f>IF($N934="","-",_xlfn.XLOOKUP($N934,'FY25 Gold Book'!$A:$A,'FY25 Gold Book'!$B:$B,"-",0,1))</f>
        <v>-</v>
      </c>
      <c r="P934" s="444" t="str">
        <f>IF($N934="","-",_xlfn.XLOOKUP($N934,'FY25 Gold Book'!$A:$A,'FY25 Gold Book'!$C:$C,"-",0,1))</f>
        <v>-</v>
      </c>
      <c r="Q934" s="146" t="str">
        <f>IF($N934="","-",_xlfn.XLOOKUP($N934,'FY25 Gold Book'!$A:$A,'FY25 Gold Book'!$D:$D,"-",0,1))</f>
        <v>-</v>
      </c>
      <c r="R934" s="52"/>
      <c r="S934" s="465" t="str" cm="1">
        <f t="array" ref="S934">IFERROR(
_xlfn.IFS(
$I934=600010,"36th District Judges (CC 600010)",
$I934=600014,"36th District Staff (CC 600014)",
$I934&lt;&gt;0,_xlfn.XLOOKUP($N934,'FY25 Gold Book'!$A:$A,'FY25 Gold Book'!$F:$F,"-",0,1)),
"-")</f>
        <v>-</v>
      </c>
      <c r="T934" s="465" t="str" cm="1">
        <f t="array" ref="T934">IFERROR(
_xlfn.IFS(
OR($R934="TASS",$R934="Seasonal"),"TASS / Part-Time (FICA Only)",
$A934=13,"BSEED",
$A934=20,"DDoT",
OR($A934=48,$A934=49),"DWSD",
$A934=72,"Library",
$I934=600010,"36th District Judges",
$I934=600014,"36th District Staff",
$N934&lt;&gt;0,_xlfn.XLOOKUP($N934,'FY25 Gold Book'!$A:$A,'FY25 Gold Book'!$H:$H,"-",0,1)),
"-")</f>
        <v>-</v>
      </c>
      <c r="U934" s="678"/>
      <c r="V934" s="679"/>
      <c r="W934" s="677"/>
      <c r="X934" s="134"/>
      <c r="Y934" s="135"/>
      <c r="Z934" s="147">
        <f>_xlfn.XLOOKUP($N934,'FY25 Gold Book'!$A:$A,'FY25 Gold Book'!$E:$E,0,0,1)</f>
        <v>0</v>
      </c>
      <c r="AA934" s="680">
        <f>_xlfn.XLOOKUP($N934,'FY25 Gold Book'!$A:$A,'FY25 Gold Book'!$G:$G,0,0,1)</f>
        <v>0</v>
      </c>
      <c r="AB934" s="148">
        <f t="shared" si="102"/>
        <v>0</v>
      </c>
      <c r="AC934" s="681">
        <v>0</v>
      </c>
      <c r="AD934" s="149">
        <f t="shared" si="103"/>
        <v>0</v>
      </c>
      <c r="AE934" s="147">
        <f>_xlfn.XLOOKUP($T934,'FY25 Fringe Rates'!$X$6:$X$15,'FY25 Fringe Rates'!$Y$6:$Y$15,0,0,1)</f>
        <v>0</v>
      </c>
      <c r="AF934" s="150">
        <f t="shared" si="98"/>
        <v>0</v>
      </c>
      <c r="AG934" s="136">
        <v>0</v>
      </c>
      <c r="AH934" s="149">
        <f t="shared" si="104"/>
        <v>0</v>
      </c>
      <c r="AI934" s="151">
        <f t="shared" si="99"/>
        <v>0</v>
      </c>
      <c r="AJ934" s="32"/>
    </row>
    <row r="935" spans="1:36">
      <c r="A935" s="145" t="str">
        <f t="shared" si="100"/>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02"/>
      <c r="H935" s="303" t="str">
        <f>IF($G935="","-",_xlfn.XLOOKUP($G935,Appr.Meta!$A:$A,Appr.Meta!$D:$D,"-",0,1))</f>
        <v>-</v>
      </c>
      <c r="I935" s="302"/>
      <c r="J935" s="303" t="str">
        <f>IF($I935="","-",_xlfn.XLOOKUP($I935,'CC.Meta'!$A:$A,'CC.Meta'!$D:$D,"-",0,1))</f>
        <v>-</v>
      </c>
      <c r="K935" s="306" t="str">
        <f t="shared" si="101"/>
        <v>--</v>
      </c>
      <c r="L935" s="302"/>
      <c r="M935" s="133"/>
      <c r="N935" s="234"/>
      <c r="O935" s="146" t="str">
        <f>IF($N935="","-",_xlfn.XLOOKUP($N935,'FY25 Gold Book'!$A:$A,'FY25 Gold Book'!$B:$B,"-",0,1))</f>
        <v>-</v>
      </c>
      <c r="P935" s="444" t="str">
        <f>IF($N935="","-",_xlfn.XLOOKUP($N935,'FY25 Gold Book'!$A:$A,'FY25 Gold Book'!$C:$C,"-",0,1))</f>
        <v>-</v>
      </c>
      <c r="Q935" s="146" t="str">
        <f>IF($N935="","-",_xlfn.XLOOKUP($N935,'FY25 Gold Book'!$A:$A,'FY25 Gold Book'!$D:$D,"-",0,1))</f>
        <v>-</v>
      </c>
      <c r="R935" s="52"/>
      <c r="S935" s="465" t="str" cm="1">
        <f t="array" ref="S935">IFERROR(
_xlfn.IFS(
$I935=600010,"36th District Judges (CC 600010)",
$I935=600014,"36th District Staff (CC 600014)",
$I935&lt;&gt;0,_xlfn.XLOOKUP($N935,'FY25 Gold Book'!$A:$A,'FY25 Gold Book'!$F:$F,"-",0,1)),
"-")</f>
        <v>-</v>
      </c>
      <c r="T935" s="465" t="str" cm="1">
        <f t="array" ref="T935">IFERROR(
_xlfn.IFS(
OR($R935="TASS",$R935="Seasonal"),"TASS / Part-Time (FICA Only)",
$A935=13,"BSEED",
$A935=20,"DDoT",
OR($A935=48,$A935=49),"DWSD",
$A935=72,"Library",
$I935=600010,"36th District Judges",
$I935=600014,"36th District Staff",
$N935&lt;&gt;0,_xlfn.XLOOKUP($N935,'FY25 Gold Book'!$A:$A,'FY25 Gold Book'!$H:$H,"-",0,1)),
"-")</f>
        <v>-</v>
      </c>
      <c r="U935" s="678"/>
      <c r="V935" s="679"/>
      <c r="W935" s="677"/>
      <c r="X935" s="134"/>
      <c r="Y935" s="135"/>
      <c r="Z935" s="147">
        <f>_xlfn.XLOOKUP($N935,'FY25 Gold Book'!$A:$A,'FY25 Gold Book'!$E:$E,0,0,1)</f>
        <v>0</v>
      </c>
      <c r="AA935" s="680">
        <f>_xlfn.XLOOKUP($N935,'FY25 Gold Book'!$A:$A,'FY25 Gold Book'!$G:$G,0,0,1)</f>
        <v>0</v>
      </c>
      <c r="AB935" s="148">
        <f t="shared" si="102"/>
        <v>0</v>
      </c>
      <c r="AC935" s="681">
        <v>0</v>
      </c>
      <c r="AD935" s="149">
        <f t="shared" si="103"/>
        <v>0</v>
      </c>
      <c r="AE935" s="147">
        <f>_xlfn.XLOOKUP($T935,'FY25 Fringe Rates'!$X$6:$X$15,'FY25 Fringe Rates'!$Y$6:$Y$15,0,0,1)</f>
        <v>0</v>
      </c>
      <c r="AF935" s="150">
        <f t="shared" si="98"/>
        <v>0</v>
      </c>
      <c r="AG935" s="136">
        <v>0</v>
      </c>
      <c r="AH935" s="149">
        <f t="shared" si="104"/>
        <v>0</v>
      </c>
      <c r="AI935" s="151">
        <f t="shared" si="99"/>
        <v>0</v>
      </c>
      <c r="AJ935" s="32"/>
    </row>
    <row r="936" spans="1:36">
      <c r="A936" s="145" t="str">
        <f t="shared" si="100"/>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02"/>
      <c r="H936" s="303" t="str">
        <f>IF($G936="","-",_xlfn.XLOOKUP($G936,Appr.Meta!$A:$A,Appr.Meta!$D:$D,"-",0,1))</f>
        <v>-</v>
      </c>
      <c r="I936" s="302"/>
      <c r="J936" s="303" t="str">
        <f>IF($I936="","-",_xlfn.XLOOKUP($I936,'CC.Meta'!$A:$A,'CC.Meta'!$D:$D,"-",0,1))</f>
        <v>-</v>
      </c>
      <c r="K936" s="306" t="str">
        <f t="shared" si="101"/>
        <v>--</v>
      </c>
      <c r="L936" s="302"/>
      <c r="M936" s="133"/>
      <c r="N936" s="234"/>
      <c r="O936" s="146" t="str">
        <f>IF($N936="","-",_xlfn.XLOOKUP($N936,'FY25 Gold Book'!$A:$A,'FY25 Gold Book'!$B:$B,"-",0,1))</f>
        <v>-</v>
      </c>
      <c r="P936" s="444" t="str">
        <f>IF($N936="","-",_xlfn.XLOOKUP($N936,'FY25 Gold Book'!$A:$A,'FY25 Gold Book'!$C:$C,"-",0,1))</f>
        <v>-</v>
      </c>
      <c r="Q936" s="146" t="str">
        <f>IF($N936="","-",_xlfn.XLOOKUP($N936,'FY25 Gold Book'!$A:$A,'FY25 Gold Book'!$D:$D,"-",0,1))</f>
        <v>-</v>
      </c>
      <c r="R936" s="52"/>
      <c r="S936" s="465" t="str" cm="1">
        <f t="array" ref="S936">IFERROR(
_xlfn.IFS(
$I936=600010,"36th District Judges (CC 600010)",
$I936=600014,"36th District Staff (CC 600014)",
$I936&lt;&gt;0,_xlfn.XLOOKUP($N936,'FY25 Gold Book'!$A:$A,'FY25 Gold Book'!$F:$F,"-",0,1)),
"-")</f>
        <v>-</v>
      </c>
      <c r="T936" s="465" t="str" cm="1">
        <f t="array" ref="T936">IFERROR(
_xlfn.IFS(
OR($R936="TASS",$R936="Seasonal"),"TASS / Part-Time (FICA Only)",
$A936=13,"BSEED",
$A936=20,"DDoT",
OR($A936=48,$A936=49),"DWSD",
$A936=72,"Library",
$I936=600010,"36th District Judges",
$I936=600014,"36th District Staff",
$N936&lt;&gt;0,_xlfn.XLOOKUP($N936,'FY25 Gold Book'!$A:$A,'FY25 Gold Book'!$H:$H,"-",0,1)),
"-")</f>
        <v>-</v>
      </c>
      <c r="U936" s="678"/>
      <c r="V936" s="679"/>
      <c r="W936" s="677"/>
      <c r="X936" s="134"/>
      <c r="Y936" s="135"/>
      <c r="Z936" s="147">
        <f>_xlfn.XLOOKUP($N936,'FY25 Gold Book'!$A:$A,'FY25 Gold Book'!$E:$E,0,0,1)</f>
        <v>0</v>
      </c>
      <c r="AA936" s="680">
        <f>_xlfn.XLOOKUP($N936,'FY25 Gold Book'!$A:$A,'FY25 Gold Book'!$G:$G,0,0,1)</f>
        <v>0</v>
      </c>
      <c r="AB936" s="148">
        <f t="shared" si="102"/>
        <v>0</v>
      </c>
      <c r="AC936" s="681">
        <v>0</v>
      </c>
      <c r="AD936" s="149">
        <f t="shared" si="103"/>
        <v>0</v>
      </c>
      <c r="AE936" s="147">
        <f>_xlfn.XLOOKUP($T936,'FY25 Fringe Rates'!$X$6:$X$15,'FY25 Fringe Rates'!$Y$6:$Y$15,0,0,1)</f>
        <v>0</v>
      </c>
      <c r="AF936" s="150">
        <f t="shared" si="98"/>
        <v>0</v>
      </c>
      <c r="AG936" s="136">
        <v>0</v>
      </c>
      <c r="AH936" s="149">
        <f t="shared" si="104"/>
        <v>0</v>
      </c>
      <c r="AI936" s="151">
        <f t="shared" si="99"/>
        <v>0</v>
      </c>
      <c r="AJ936" s="32"/>
    </row>
    <row r="937" spans="1:36">
      <c r="A937" s="145" t="str">
        <f t="shared" si="100"/>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02"/>
      <c r="H937" s="303" t="str">
        <f>IF($G937="","-",_xlfn.XLOOKUP($G937,Appr.Meta!$A:$A,Appr.Meta!$D:$D,"-",0,1))</f>
        <v>-</v>
      </c>
      <c r="I937" s="302"/>
      <c r="J937" s="303" t="str">
        <f>IF($I937="","-",_xlfn.XLOOKUP($I937,'CC.Meta'!$A:$A,'CC.Meta'!$D:$D,"-",0,1))</f>
        <v>-</v>
      </c>
      <c r="K937" s="306" t="str">
        <f t="shared" si="101"/>
        <v>--</v>
      </c>
      <c r="L937" s="302"/>
      <c r="M937" s="133"/>
      <c r="N937" s="234"/>
      <c r="O937" s="146" t="str">
        <f>IF($N937="","-",_xlfn.XLOOKUP($N937,'FY25 Gold Book'!$A:$A,'FY25 Gold Book'!$B:$B,"-",0,1))</f>
        <v>-</v>
      </c>
      <c r="P937" s="444" t="str">
        <f>IF($N937="","-",_xlfn.XLOOKUP($N937,'FY25 Gold Book'!$A:$A,'FY25 Gold Book'!$C:$C,"-",0,1))</f>
        <v>-</v>
      </c>
      <c r="Q937" s="146" t="str">
        <f>IF($N937="","-",_xlfn.XLOOKUP($N937,'FY25 Gold Book'!$A:$A,'FY25 Gold Book'!$D:$D,"-",0,1))</f>
        <v>-</v>
      </c>
      <c r="R937" s="52"/>
      <c r="S937" s="465" t="str" cm="1">
        <f t="array" ref="S937">IFERROR(
_xlfn.IFS(
$I937=600010,"36th District Judges (CC 600010)",
$I937=600014,"36th District Staff (CC 600014)",
$I937&lt;&gt;0,_xlfn.XLOOKUP($N937,'FY25 Gold Book'!$A:$A,'FY25 Gold Book'!$F:$F,"-",0,1)),
"-")</f>
        <v>-</v>
      </c>
      <c r="T937" s="465" t="str" cm="1">
        <f t="array" ref="T937">IFERROR(
_xlfn.IFS(
OR($R937="TASS",$R937="Seasonal"),"TASS / Part-Time (FICA Only)",
$A937=13,"BSEED",
$A937=20,"DDoT",
OR($A937=48,$A937=49),"DWSD",
$A937=72,"Library",
$I937=600010,"36th District Judges",
$I937=600014,"36th District Staff",
$N937&lt;&gt;0,_xlfn.XLOOKUP($N937,'FY25 Gold Book'!$A:$A,'FY25 Gold Book'!$H:$H,"-",0,1)),
"-")</f>
        <v>-</v>
      </c>
      <c r="U937" s="678"/>
      <c r="V937" s="679"/>
      <c r="W937" s="677"/>
      <c r="X937" s="134"/>
      <c r="Y937" s="135"/>
      <c r="Z937" s="147">
        <f>_xlfn.XLOOKUP($N937,'FY25 Gold Book'!$A:$A,'FY25 Gold Book'!$E:$E,0,0,1)</f>
        <v>0</v>
      </c>
      <c r="AA937" s="680">
        <f>_xlfn.XLOOKUP($N937,'FY25 Gold Book'!$A:$A,'FY25 Gold Book'!$G:$G,0,0,1)</f>
        <v>0</v>
      </c>
      <c r="AB937" s="148">
        <f t="shared" si="102"/>
        <v>0</v>
      </c>
      <c r="AC937" s="681">
        <v>0</v>
      </c>
      <c r="AD937" s="149">
        <f t="shared" si="103"/>
        <v>0</v>
      </c>
      <c r="AE937" s="147">
        <f>_xlfn.XLOOKUP($T937,'FY25 Fringe Rates'!$X$6:$X$15,'FY25 Fringe Rates'!$Y$6:$Y$15,0,0,1)</f>
        <v>0</v>
      </c>
      <c r="AF937" s="150">
        <f t="shared" si="98"/>
        <v>0</v>
      </c>
      <c r="AG937" s="136">
        <v>0</v>
      </c>
      <c r="AH937" s="149">
        <f t="shared" si="104"/>
        <v>0</v>
      </c>
      <c r="AI937" s="151">
        <f t="shared" si="99"/>
        <v>0</v>
      </c>
      <c r="AJ937" s="32"/>
    </row>
    <row r="938" spans="1:36">
      <c r="A938" s="145" t="str">
        <f t="shared" si="100"/>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02"/>
      <c r="H938" s="303" t="str">
        <f>IF($G938="","-",_xlfn.XLOOKUP($G938,Appr.Meta!$A:$A,Appr.Meta!$D:$D,"-",0,1))</f>
        <v>-</v>
      </c>
      <c r="I938" s="302"/>
      <c r="J938" s="303" t="str">
        <f>IF($I938="","-",_xlfn.XLOOKUP($I938,'CC.Meta'!$A:$A,'CC.Meta'!$D:$D,"-",0,1))</f>
        <v>-</v>
      </c>
      <c r="K938" s="306" t="str">
        <f t="shared" si="101"/>
        <v>--</v>
      </c>
      <c r="L938" s="302"/>
      <c r="M938" s="133"/>
      <c r="N938" s="234"/>
      <c r="O938" s="146" t="str">
        <f>IF($N938="","-",_xlfn.XLOOKUP($N938,'FY25 Gold Book'!$A:$A,'FY25 Gold Book'!$B:$B,"-",0,1))</f>
        <v>-</v>
      </c>
      <c r="P938" s="444" t="str">
        <f>IF($N938="","-",_xlfn.XLOOKUP($N938,'FY25 Gold Book'!$A:$A,'FY25 Gold Book'!$C:$C,"-",0,1))</f>
        <v>-</v>
      </c>
      <c r="Q938" s="146" t="str">
        <f>IF($N938="","-",_xlfn.XLOOKUP($N938,'FY25 Gold Book'!$A:$A,'FY25 Gold Book'!$D:$D,"-",0,1))</f>
        <v>-</v>
      </c>
      <c r="R938" s="52"/>
      <c r="S938" s="465" t="str" cm="1">
        <f t="array" ref="S938">IFERROR(
_xlfn.IFS(
$I938=600010,"36th District Judges (CC 600010)",
$I938=600014,"36th District Staff (CC 600014)",
$I938&lt;&gt;0,_xlfn.XLOOKUP($N938,'FY25 Gold Book'!$A:$A,'FY25 Gold Book'!$F:$F,"-",0,1)),
"-")</f>
        <v>-</v>
      </c>
      <c r="T938" s="465" t="str" cm="1">
        <f t="array" ref="T938">IFERROR(
_xlfn.IFS(
OR($R938="TASS",$R938="Seasonal"),"TASS / Part-Time (FICA Only)",
$A938=13,"BSEED",
$A938=20,"DDoT",
OR($A938=48,$A938=49),"DWSD",
$A938=72,"Library",
$I938=600010,"36th District Judges",
$I938=600014,"36th District Staff",
$N938&lt;&gt;0,_xlfn.XLOOKUP($N938,'FY25 Gold Book'!$A:$A,'FY25 Gold Book'!$H:$H,"-",0,1)),
"-")</f>
        <v>-</v>
      </c>
      <c r="U938" s="678"/>
      <c r="V938" s="679"/>
      <c r="W938" s="677"/>
      <c r="X938" s="134"/>
      <c r="Y938" s="135"/>
      <c r="Z938" s="147">
        <f>_xlfn.XLOOKUP($N938,'FY25 Gold Book'!$A:$A,'FY25 Gold Book'!$E:$E,0,0,1)</f>
        <v>0</v>
      </c>
      <c r="AA938" s="680">
        <f>_xlfn.XLOOKUP($N938,'FY25 Gold Book'!$A:$A,'FY25 Gold Book'!$G:$G,0,0,1)</f>
        <v>0</v>
      </c>
      <c r="AB938" s="148">
        <f t="shared" si="102"/>
        <v>0</v>
      </c>
      <c r="AC938" s="681">
        <v>0</v>
      </c>
      <c r="AD938" s="149">
        <f t="shared" si="103"/>
        <v>0</v>
      </c>
      <c r="AE938" s="147">
        <f>_xlfn.XLOOKUP($T938,'FY25 Fringe Rates'!$X$6:$X$15,'FY25 Fringe Rates'!$Y$6:$Y$15,0,0,1)</f>
        <v>0</v>
      </c>
      <c r="AF938" s="150">
        <f t="shared" si="98"/>
        <v>0</v>
      </c>
      <c r="AG938" s="136">
        <v>0</v>
      </c>
      <c r="AH938" s="149">
        <f t="shared" si="104"/>
        <v>0</v>
      </c>
      <c r="AI938" s="151">
        <f t="shared" si="99"/>
        <v>0</v>
      </c>
      <c r="AJ938" s="32"/>
    </row>
    <row r="939" spans="1:36">
      <c r="A939" s="145" t="str">
        <f t="shared" si="100"/>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02"/>
      <c r="H939" s="303" t="str">
        <f>IF($G939="","-",_xlfn.XLOOKUP($G939,Appr.Meta!$A:$A,Appr.Meta!$D:$D,"-",0,1))</f>
        <v>-</v>
      </c>
      <c r="I939" s="302"/>
      <c r="J939" s="303" t="str">
        <f>IF($I939="","-",_xlfn.XLOOKUP($I939,'CC.Meta'!$A:$A,'CC.Meta'!$D:$D,"-",0,1))</f>
        <v>-</v>
      </c>
      <c r="K939" s="306" t="str">
        <f t="shared" si="101"/>
        <v>--</v>
      </c>
      <c r="L939" s="302"/>
      <c r="M939" s="133"/>
      <c r="N939" s="234"/>
      <c r="O939" s="146" t="str">
        <f>IF($N939="","-",_xlfn.XLOOKUP($N939,'FY25 Gold Book'!$A:$A,'FY25 Gold Book'!$B:$B,"-",0,1))</f>
        <v>-</v>
      </c>
      <c r="P939" s="444" t="str">
        <f>IF($N939="","-",_xlfn.XLOOKUP($N939,'FY25 Gold Book'!$A:$A,'FY25 Gold Book'!$C:$C,"-",0,1))</f>
        <v>-</v>
      </c>
      <c r="Q939" s="146" t="str">
        <f>IF($N939="","-",_xlfn.XLOOKUP($N939,'FY25 Gold Book'!$A:$A,'FY25 Gold Book'!$D:$D,"-",0,1))</f>
        <v>-</v>
      </c>
      <c r="R939" s="52"/>
      <c r="S939" s="465" t="str" cm="1">
        <f t="array" ref="S939">IFERROR(
_xlfn.IFS(
$I939=600010,"36th District Judges (CC 600010)",
$I939=600014,"36th District Staff (CC 600014)",
$I939&lt;&gt;0,_xlfn.XLOOKUP($N939,'FY25 Gold Book'!$A:$A,'FY25 Gold Book'!$F:$F,"-",0,1)),
"-")</f>
        <v>-</v>
      </c>
      <c r="T939" s="465" t="str" cm="1">
        <f t="array" ref="T939">IFERROR(
_xlfn.IFS(
OR($R939="TASS",$R939="Seasonal"),"TASS / Part-Time (FICA Only)",
$A939=13,"BSEED",
$A939=20,"DDoT",
OR($A939=48,$A939=49),"DWSD",
$A939=72,"Library",
$I939=600010,"36th District Judges",
$I939=600014,"36th District Staff",
$N939&lt;&gt;0,_xlfn.XLOOKUP($N939,'FY25 Gold Book'!$A:$A,'FY25 Gold Book'!$H:$H,"-",0,1)),
"-")</f>
        <v>-</v>
      </c>
      <c r="U939" s="678"/>
      <c r="V939" s="679"/>
      <c r="W939" s="677"/>
      <c r="X939" s="134"/>
      <c r="Y939" s="135"/>
      <c r="Z939" s="147">
        <f>_xlfn.XLOOKUP($N939,'FY25 Gold Book'!$A:$A,'FY25 Gold Book'!$E:$E,0,0,1)</f>
        <v>0</v>
      </c>
      <c r="AA939" s="680">
        <f>_xlfn.XLOOKUP($N939,'FY25 Gold Book'!$A:$A,'FY25 Gold Book'!$G:$G,0,0,1)</f>
        <v>0</v>
      </c>
      <c r="AB939" s="148">
        <f t="shared" si="102"/>
        <v>0</v>
      </c>
      <c r="AC939" s="681">
        <v>0</v>
      </c>
      <c r="AD939" s="149">
        <f t="shared" si="103"/>
        <v>0</v>
      </c>
      <c r="AE939" s="147">
        <f>_xlfn.XLOOKUP($T939,'FY25 Fringe Rates'!$X$6:$X$15,'FY25 Fringe Rates'!$Y$6:$Y$15,0,0,1)</f>
        <v>0</v>
      </c>
      <c r="AF939" s="150">
        <f t="shared" si="98"/>
        <v>0</v>
      </c>
      <c r="AG939" s="136">
        <v>0</v>
      </c>
      <c r="AH939" s="149">
        <f t="shared" si="104"/>
        <v>0</v>
      </c>
      <c r="AI939" s="151">
        <f t="shared" si="99"/>
        <v>0</v>
      </c>
      <c r="AJ939" s="32"/>
    </row>
    <row r="940" spans="1:36">
      <c r="A940" s="145" t="str">
        <f t="shared" si="100"/>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02"/>
      <c r="H940" s="303" t="str">
        <f>IF($G940="","-",_xlfn.XLOOKUP($G940,Appr.Meta!$A:$A,Appr.Meta!$D:$D,"-",0,1))</f>
        <v>-</v>
      </c>
      <c r="I940" s="302"/>
      <c r="J940" s="303" t="str">
        <f>IF($I940="","-",_xlfn.XLOOKUP($I940,'CC.Meta'!$A:$A,'CC.Meta'!$D:$D,"-",0,1))</f>
        <v>-</v>
      </c>
      <c r="K940" s="306" t="str">
        <f t="shared" si="101"/>
        <v>--</v>
      </c>
      <c r="L940" s="302"/>
      <c r="M940" s="133"/>
      <c r="N940" s="234"/>
      <c r="O940" s="146" t="str">
        <f>IF($N940="","-",_xlfn.XLOOKUP($N940,'FY25 Gold Book'!$A:$A,'FY25 Gold Book'!$B:$B,"-",0,1))</f>
        <v>-</v>
      </c>
      <c r="P940" s="444" t="str">
        <f>IF($N940="","-",_xlfn.XLOOKUP($N940,'FY25 Gold Book'!$A:$A,'FY25 Gold Book'!$C:$C,"-",0,1))</f>
        <v>-</v>
      </c>
      <c r="Q940" s="146" t="str">
        <f>IF($N940="","-",_xlfn.XLOOKUP($N940,'FY25 Gold Book'!$A:$A,'FY25 Gold Book'!$D:$D,"-",0,1))</f>
        <v>-</v>
      </c>
      <c r="R940" s="52"/>
      <c r="S940" s="465" t="str" cm="1">
        <f t="array" ref="S940">IFERROR(
_xlfn.IFS(
$I940=600010,"36th District Judges (CC 600010)",
$I940=600014,"36th District Staff (CC 600014)",
$I940&lt;&gt;0,_xlfn.XLOOKUP($N940,'FY25 Gold Book'!$A:$A,'FY25 Gold Book'!$F:$F,"-",0,1)),
"-")</f>
        <v>-</v>
      </c>
      <c r="T940" s="465" t="str" cm="1">
        <f t="array" ref="T940">IFERROR(
_xlfn.IFS(
OR($R940="TASS",$R940="Seasonal"),"TASS / Part-Time (FICA Only)",
$A940=13,"BSEED",
$A940=20,"DDoT",
OR($A940=48,$A940=49),"DWSD",
$A940=72,"Library",
$I940=600010,"36th District Judges",
$I940=600014,"36th District Staff",
$N940&lt;&gt;0,_xlfn.XLOOKUP($N940,'FY25 Gold Book'!$A:$A,'FY25 Gold Book'!$H:$H,"-",0,1)),
"-")</f>
        <v>-</v>
      </c>
      <c r="U940" s="678"/>
      <c r="V940" s="679"/>
      <c r="W940" s="677"/>
      <c r="X940" s="134"/>
      <c r="Y940" s="135"/>
      <c r="Z940" s="147">
        <f>_xlfn.XLOOKUP($N940,'FY25 Gold Book'!$A:$A,'FY25 Gold Book'!$E:$E,0,0,1)</f>
        <v>0</v>
      </c>
      <c r="AA940" s="680">
        <f>_xlfn.XLOOKUP($N940,'FY25 Gold Book'!$A:$A,'FY25 Gold Book'!$G:$G,0,0,1)</f>
        <v>0</v>
      </c>
      <c r="AB940" s="148">
        <f t="shared" si="102"/>
        <v>0</v>
      </c>
      <c r="AC940" s="681">
        <v>0</v>
      </c>
      <c r="AD940" s="149">
        <f t="shared" si="103"/>
        <v>0</v>
      </c>
      <c r="AE940" s="147">
        <f>_xlfn.XLOOKUP($T940,'FY25 Fringe Rates'!$X$6:$X$15,'FY25 Fringe Rates'!$Y$6:$Y$15,0,0,1)</f>
        <v>0</v>
      </c>
      <c r="AF940" s="150">
        <f t="shared" si="98"/>
        <v>0</v>
      </c>
      <c r="AG940" s="136">
        <v>0</v>
      </c>
      <c r="AH940" s="149">
        <f t="shared" si="104"/>
        <v>0</v>
      </c>
      <c r="AI940" s="151">
        <f t="shared" si="99"/>
        <v>0</v>
      </c>
      <c r="AJ940" s="32"/>
    </row>
    <row r="941" spans="1:36">
      <c r="A941" s="145" t="str">
        <f t="shared" si="100"/>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02"/>
      <c r="H941" s="303" t="str">
        <f>IF($G941="","-",_xlfn.XLOOKUP($G941,Appr.Meta!$A:$A,Appr.Meta!$D:$D,"-",0,1))</f>
        <v>-</v>
      </c>
      <c r="I941" s="302"/>
      <c r="J941" s="303" t="str">
        <f>IF($I941="","-",_xlfn.XLOOKUP($I941,'CC.Meta'!$A:$A,'CC.Meta'!$D:$D,"-",0,1))</f>
        <v>-</v>
      </c>
      <c r="K941" s="306" t="str">
        <f t="shared" si="101"/>
        <v>--</v>
      </c>
      <c r="L941" s="302"/>
      <c r="M941" s="133"/>
      <c r="N941" s="234"/>
      <c r="O941" s="146" t="str">
        <f>IF($N941="","-",_xlfn.XLOOKUP($N941,'FY25 Gold Book'!$A:$A,'FY25 Gold Book'!$B:$B,"-",0,1))</f>
        <v>-</v>
      </c>
      <c r="P941" s="444" t="str">
        <f>IF($N941="","-",_xlfn.XLOOKUP($N941,'FY25 Gold Book'!$A:$A,'FY25 Gold Book'!$C:$C,"-",0,1))</f>
        <v>-</v>
      </c>
      <c r="Q941" s="146" t="str">
        <f>IF($N941="","-",_xlfn.XLOOKUP($N941,'FY25 Gold Book'!$A:$A,'FY25 Gold Book'!$D:$D,"-",0,1))</f>
        <v>-</v>
      </c>
      <c r="R941" s="52"/>
      <c r="S941" s="465" t="str" cm="1">
        <f t="array" ref="S941">IFERROR(
_xlfn.IFS(
$I941=600010,"36th District Judges (CC 600010)",
$I941=600014,"36th District Staff (CC 600014)",
$I941&lt;&gt;0,_xlfn.XLOOKUP($N941,'FY25 Gold Book'!$A:$A,'FY25 Gold Book'!$F:$F,"-",0,1)),
"-")</f>
        <v>-</v>
      </c>
      <c r="T941" s="465" t="str" cm="1">
        <f t="array" ref="T941">IFERROR(
_xlfn.IFS(
OR($R941="TASS",$R941="Seasonal"),"TASS / Part-Time (FICA Only)",
$A941=13,"BSEED",
$A941=20,"DDoT",
OR($A941=48,$A941=49),"DWSD",
$A941=72,"Library",
$I941=600010,"36th District Judges",
$I941=600014,"36th District Staff",
$N941&lt;&gt;0,_xlfn.XLOOKUP($N941,'FY25 Gold Book'!$A:$A,'FY25 Gold Book'!$H:$H,"-",0,1)),
"-")</f>
        <v>-</v>
      </c>
      <c r="U941" s="678"/>
      <c r="V941" s="679"/>
      <c r="W941" s="677"/>
      <c r="X941" s="134"/>
      <c r="Y941" s="135"/>
      <c r="Z941" s="147">
        <f>_xlfn.XLOOKUP($N941,'FY25 Gold Book'!$A:$A,'FY25 Gold Book'!$E:$E,0,0,1)</f>
        <v>0</v>
      </c>
      <c r="AA941" s="680">
        <f>_xlfn.XLOOKUP($N941,'FY25 Gold Book'!$A:$A,'FY25 Gold Book'!$G:$G,0,0,1)</f>
        <v>0</v>
      </c>
      <c r="AB941" s="148">
        <f t="shared" si="102"/>
        <v>0</v>
      </c>
      <c r="AC941" s="681">
        <v>0</v>
      </c>
      <c r="AD941" s="149">
        <f t="shared" si="103"/>
        <v>0</v>
      </c>
      <c r="AE941" s="147">
        <f>_xlfn.XLOOKUP($T941,'FY25 Fringe Rates'!$X$6:$X$15,'FY25 Fringe Rates'!$Y$6:$Y$15,0,0,1)</f>
        <v>0</v>
      </c>
      <c r="AF941" s="150">
        <f t="shared" si="98"/>
        <v>0</v>
      </c>
      <c r="AG941" s="136">
        <v>0</v>
      </c>
      <c r="AH941" s="149">
        <f t="shared" si="104"/>
        <v>0</v>
      </c>
      <c r="AI941" s="151">
        <f t="shared" si="99"/>
        <v>0</v>
      </c>
      <c r="AJ941" s="32"/>
    </row>
    <row r="942" spans="1:36">
      <c r="A942" s="145" t="str">
        <f t="shared" si="100"/>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02"/>
      <c r="H942" s="303" t="str">
        <f>IF($G942="","-",_xlfn.XLOOKUP($G942,Appr.Meta!$A:$A,Appr.Meta!$D:$D,"-",0,1))</f>
        <v>-</v>
      </c>
      <c r="I942" s="302"/>
      <c r="J942" s="303" t="str">
        <f>IF($I942="","-",_xlfn.XLOOKUP($I942,'CC.Meta'!$A:$A,'CC.Meta'!$D:$D,"-",0,1))</f>
        <v>-</v>
      </c>
      <c r="K942" s="306" t="str">
        <f t="shared" si="101"/>
        <v>--</v>
      </c>
      <c r="L942" s="302"/>
      <c r="M942" s="133"/>
      <c r="N942" s="234"/>
      <c r="O942" s="146" t="str">
        <f>IF($N942="","-",_xlfn.XLOOKUP($N942,'FY25 Gold Book'!$A:$A,'FY25 Gold Book'!$B:$B,"-",0,1))</f>
        <v>-</v>
      </c>
      <c r="P942" s="444" t="str">
        <f>IF($N942="","-",_xlfn.XLOOKUP($N942,'FY25 Gold Book'!$A:$A,'FY25 Gold Book'!$C:$C,"-",0,1))</f>
        <v>-</v>
      </c>
      <c r="Q942" s="146" t="str">
        <f>IF($N942="","-",_xlfn.XLOOKUP($N942,'FY25 Gold Book'!$A:$A,'FY25 Gold Book'!$D:$D,"-",0,1))</f>
        <v>-</v>
      </c>
      <c r="R942" s="52"/>
      <c r="S942" s="465" t="str" cm="1">
        <f t="array" ref="S942">IFERROR(
_xlfn.IFS(
$I942=600010,"36th District Judges (CC 600010)",
$I942=600014,"36th District Staff (CC 600014)",
$I942&lt;&gt;0,_xlfn.XLOOKUP($N942,'FY25 Gold Book'!$A:$A,'FY25 Gold Book'!$F:$F,"-",0,1)),
"-")</f>
        <v>-</v>
      </c>
      <c r="T942" s="465" t="str" cm="1">
        <f t="array" ref="T942">IFERROR(
_xlfn.IFS(
OR($R942="TASS",$R942="Seasonal"),"TASS / Part-Time (FICA Only)",
$A942=13,"BSEED",
$A942=20,"DDoT",
OR($A942=48,$A942=49),"DWSD",
$A942=72,"Library",
$I942=600010,"36th District Judges",
$I942=600014,"36th District Staff",
$N942&lt;&gt;0,_xlfn.XLOOKUP($N942,'FY25 Gold Book'!$A:$A,'FY25 Gold Book'!$H:$H,"-",0,1)),
"-")</f>
        <v>-</v>
      </c>
      <c r="U942" s="678"/>
      <c r="V942" s="679"/>
      <c r="W942" s="677"/>
      <c r="X942" s="134"/>
      <c r="Y942" s="135"/>
      <c r="Z942" s="147">
        <f>_xlfn.XLOOKUP($N942,'FY25 Gold Book'!$A:$A,'FY25 Gold Book'!$E:$E,0,0,1)</f>
        <v>0</v>
      </c>
      <c r="AA942" s="680">
        <f>_xlfn.XLOOKUP($N942,'FY25 Gold Book'!$A:$A,'FY25 Gold Book'!$G:$G,0,0,1)</f>
        <v>0</v>
      </c>
      <c r="AB942" s="148">
        <f t="shared" si="102"/>
        <v>0</v>
      </c>
      <c r="AC942" s="681">
        <v>0</v>
      </c>
      <c r="AD942" s="149">
        <f t="shared" si="103"/>
        <v>0</v>
      </c>
      <c r="AE942" s="147">
        <f>_xlfn.XLOOKUP($T942,'FY25 Fringe Rates'!$X$6:$X$15,'FY25 Fringe Rates'!$Y$6:$Y$15,0,0,1)</f>
        <v>0</v>
      </c>
      <c r="AF942" s="150">
        <f t="shared" si="98"/>
        <v>0</v>
      </c>
      <c r="AG942" s="136">
        <v>0</v>
      </c>
      <c r="AH942" s="149">
        <f t="shared" si="104"/>
        <v>0</v>
      </c>
      <c r="AI942" s="151">
        <f t="shared" si="99"/>
        <v>0</v>
      </c>
      <c r="AJ942" s="32"/>
    </row>
    <row r="943" spans="1:36">
      <c r="A943" s="145" t="str">
        <f t="shared" si="100"/>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02"/>
      <c r="H943" s="303" t="str">
        <f>IF($G943="","-",_xlfn.XLOOKUP($G943,Appr.Meta!$A:$A,Appr.Meta!$D:$D,"-",0,1))</f>
        <v>-</v>
      </c>
      <c r="I943" s="302"/>
      <c r="J943" s="303" t="str">
        <f>IF($I943="","-",_xlfn.XLOOKUP($I943,'CC.Meta'!$A:$A,'CC.Meta'!$D:$D,"-",0,1))</f>
        <v>-</v>
      </c>
      <c r="K943" s="306" t="str">
        <f t="shared" si="101"/>
        <v>--</v>
      </c>
      <c r="L943" s="302"/>
      <c r="M943" s="133"/>
      <c r="N943" s="234"/>
      <c r="O943" s="146" t="str">
        <f>IF($N943="","-",_xlfn.XLOOKUP($N943,'FY25 Gold Book'!$A:$A,'FY25 Gold Book'!$B:$B,"-",0,1))</f>
        <v>-</v>
      </c>
      <c r="P943" s="444" t="str">
        <f>IF($N943="","-",_xlfn.XLOOKUP($N943,'FY25 Gold Book'!$A:$A,'FY25 Gold Book'!$C:$C,"-",0,1))</f>
        <v>-</v>
      </c>
      <c r="Q943" s="146" t="str">
        <f>IF($N943="","-",_xlfn.XLOOKUP($N943,'FY25 Gold Book'!$A:$A,'FY25 Gold Book'!$D:$D,"-",0,1))</f>
        <v>-</v>
      </c>
      <c r="R943" s="52"/>
      <c r="S943" s="465" t="str" cm="1">
        <f t="array" ref="S943">IFERROR(
_xlfn.IFS(
$I943=600010,"36th District Judges (CC 600010)",
$I943=600014,"36th District Staff (CC 600014)",
$I943&lt;&gt;0,_xlfn.XLOOKUP($N943,'FY25 Gold Book'!$A:$A,'FY25 Gold Book'!$F:$F,"-",0,1)),
"-")</f>
        <v>-</v>
      </c>
      <c r="T943" s="465" t="str" cm="1">
        <f t="array" ref="T943">IFERROR(
_xlfn.IFS(
OR($R943="TASS",$R943="Seasonal"),"TASS / Part-Time (FICA Only)",
$A943=13,"BSEED",
$A943=20,"DDoT",
OR($A943=48,$A943=49),"DWSD",
$A943=72,"Library",
$I943=600010,"36th District Judges",
$I943=600014,"36th District Staff",
$N943&lt;&gt;0,_xlfn.XLOOKUP($N943,'FY25 Gold Book'!$A:$A,'FY25 Gold Book'!$H:$H,"-",0,1)),
"-")</f>
        <v>-</v>
      </c>
      <c r="U943" s="678"/>
      <c r="V943" s="679"/>
      <c r="W943" s="677"/>
      <c r="X943" s="134"/>
      <c r="Y943" s="135"/>
      <c r="Z943" s="147">
        <f>_xlfn.XLOOKUP($N943,'FY25 Gold Book'!$A:$A,'FY25 Gold Book'!$E:$E,0,0,1)</f>
        <v>0</v>
      </c>
      <c r="AA943" s="680">
        <f>_xlfn.XLOOKUP($N943,'FY25 Gold Book'!$A:$A,'FY25 Gold Book'!$G:$G,0,0,1)</f>
        <v>0</v>
      </c>
      <c r="AB943" s="148">
        <f t="shared" si="102"/>
        <v>0</v>
      </c>
      <c r="AC943" s="681">
        <v>0</v>
      </c>
      <c r="AD943" s="149">
        <f t="shared" si="103"/>
        <v>0</v>
      </c>
      <c r="AE943" s="147">
        <f>_xlfn.XLOOKUP($T943,'FY25 Fringe Rates'!$X$6:$X$15,'FY25 Fringe Rates'!$Y$6:$Y$15,0,0,1)</f>
        <v>0</v>
      </c>
      <c r="AF943" s="150">
        <f t="shared" si="98"/>
        <v>0</v>
      </c>
      <c r="AG943" s="136">
        <v>0</v>
      </c>
      <c r="AH943" s="149">
        <f t="shared" si="104"/>
        <v>0</v>
      </c>
      <c r="AI943" s="151">
        <f t="shared" si="99"/>
        <v>0</v>
      </c>
      <c r="AJ943" s="32"/>
    </row>
    <row r="944" spans="1:36">
      <c r="A944" s="145" t="str">
        <f t="shared" si="100"/>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02"/>
      <c r="H944" s="303" t="str">
        <f>IF($G944="","-",_xlfn.XLOOKUP($G944,Appr.Meta!$A:$A,Appr.Meta!$D:$D,"-",0,1))</f>
        <v>-</v>
      </c>
      <c r="I944" s="302"/>
      <c r="J944" s="303" t="str">
        <f>IF($I944="","-",_xlfn.XLOOKUP($I944,'CC.Meta'!$A:$A,'CC.Meta'!$D:$D,"-",0,1))</f>
        <v>-</v>
      </c>
      <c r="K944" s="306" t="str">
        <f t="shared" si="101"/>
        <v>--</v>
      </c>
      <c r="L944" s="302"/>
      <c r="M944" s="133"/>
      <c r="N944" s="234"/>
      <c r="O944" s="146" t="str">
        <f>IF($N944="","-",_xlfn.XLOOKUP($N944,'FY25 Gold Book'!$A:$A,'FY25 Gold Book'!$B:$B,"-",0,1))</f>
        <v>-</v>
      </c>
      <c r="P944" s="444" t="str">
        <f>IF($N944="","-",_xlfn.XLOOKUP($N944,'FY25 Gold Book'!$A:$A,'FY25 Gold Book'!$C:$C,"-",0,1))</f>
        <v>-</v>
      </c>
      <c r="Q944" s="146" t="str">
        <f>IF($N944="","-",_xlfn.XLOOKUP($N944,'FY25 Gold Book'!$A:$A,'FY25 Gold Book'!$D:$D,"-",0,1))</f>
        <v>-</v>
      </c>
      <c r="R944" s="52"/>
      <c r="S944" s="465" t="str" cm="1">
        <f t="array" ref="S944">IFERROR(
_xlfn.IFS(
$I944=600010,"36th District Judges (CC 600010)",
$I944=600014,"36th District Staff (CC 600014)",
$I944&lt;&gt;0,_xlfn.XLOOKUP($N944,'FY25 Gold Book'!$A:$A,'FY25 Gold Book'!$F:$F,"-",0,1)),
"-")</f>
        <v>-</v>
      </c>
      <c r="T944" s="465" t="str" cm="1">
        <f t="array" ref="T944">IFERROR(
_xlfn.IFS(
OR($R944="TASS",$R944="Seasonal"),"TASS / Part-Time (FICA Only)",
$A944=13,"BSEED",
$A944=20,"DDoT",
OR($A944=48,$A944=49),"DWSD",
$A944=72,"Library",
$I944=600010,"36th District Judges",
$I944=600014,"36th District Staff",
$N944&lt;&gt;0,_xlfn.XLOOKUP($N944,'FY25 Gold Book'!$A:$A,'FY25 Gold Book'!$H:$H,"-",0,1)),
"-")</f>
        <v>-</v>
      </c>
      <c r="U944" s="678"/>
      <c r="V944" s="679"/>
      <c r="W944" s="677"/>
      <c r="X944" s="134"/>
      <c r="Y944" s="135"/>
      <c r="Z944" s="147">
        <f>_xlfn.XLOOKUP($N944,'FY25 Gold Book'!$A:$A,'FY25 Gold Book'!$E:$E,0,0,1)</f>
        <v>0</v>
      </c>
      <c r="AA944" s="680">
        <f>_xlfn.XLOOKUP($N944,'FY25 Gold Book'!$A:$A,'FY25 Gold Book'!$G:$G,0,0,1)</f>
        <v>0</v>
      </c>
      <c r="AB944" s="148">
        <f t="shared" si="102"/>
        <v>0</v>
      </c>
      <c r="AC944" s="681">
        <v>0</v>
      </c>
      <c r="AD944" s="149">
        <f t="shared" si="103"/>
        <v>0</v>
      </c>
      <c r="AE944" s="147">
        <f>_xlfn.XLOOKUP($T944,'FY25 Fringe Rates'!$X$6:$X$15,'FY25 Fringe Rates'!$Y$6:$Y$15,0,0,1)</f>
        <v>0</v>
      </c>
      <c r="AF944" s="150">
        <f t="shared" si="98"/>
        <v>0</v>
      </c>
      <c r="AG944" s="136">
        <v>0</v>
      </c>
      <c r="AH944" s="149">
        <f t="shared" si="104"/>
        <v>0</v>
      </c>
      <c r="AI944" s="151">
        <f t="shared" si="99"/>
        <v>0</v>
      </c>
      <c r="AJ944" s="32"/>
    </row>
    <row r="945" spans="1:36">
      <c r="A945" s="145" t="str">
        <f t="shared" si="100"/>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02"/>
      <c r="H945" s="303" t="str">
        <f>IF($G945="","-",_xlfn.XLOOKUP($G945,Appr.Meta!$A:$A,Appr.Meta!$D:$D,"-",0,1))</f>
        <v>-</v>
      </c>
      <c r="I945" s="302"/>
      <c r="J945" s="303" t="str">
        <f>IF($I945="","-",_xlfn.XLOOKUP($I945,'CC.Meta'!$A:$A,'CC.Meta'!$D:$D,"-",0,1))</f>
        <v>-</v>
      </c>
      <c r="K945" s="306" t="str">
        <f t="shared" si="101"/>
        <v>--</v>
      </c>
      <c r="L945" s="302"/>
      <c r="M945" s="133"/>
      <c r="N945" s="234"/>
      <c r="O945" s="146" t="str">
        <f>IF($N945="","-",_xlfn.XLOOKUP($N945,'FY25 Gold Book'!$A:$A,'FY25 Gold Book'!$B:$B,"-",0,1))</f>
        <v>-</v>
      </c>
      <c r="P945" s="444" t="str">
        <f>IF($N945="","-",_xlfn.XLOOKUP($N945,'FY25 Gold Book'!$A:$A,'FY25 Gold Book'!$C:$C,"-",0,1))</f>
        <v>-</v>
      </c>
      <c r="Q945" s="146" t="str">
        <f>IF($N945="","-",_xlfn.XLOOKUP($N945,'FY25 Gold Book'!$A:$A,'FY25 Gold Book'!$D:$D,"-",0,1))</f>
        <v>-</v>
      </c>
      <c r="R945" s="52"/>
      <c r="S945" s="465" t="str" cm="1">
        <f t="array" ref="S945">IFERROR(
_xlfn.IFS(
$I945=600010,"36th District Judges (CC 600010)",
$I945=600014,"36th District Staff (CC 600014)",
$I945&lt;&gt;0,_xlfn.XLOOKUP($N945,'FY25 Gold Book'!$A:$A,'FY25 Gold Book'!$F:$F,"-",0,1)),
"-")</f>
        <v>-</v>
      </c>
      <c r="T945" s="465" t="str" cm="1">
        <f t="array" ref="T945">IFERROR(
_xlfn.IFS(
OR($R945="TASS",$R945="Seasonal"),"TASS / Part-Time (FICA Only)",
$A945=13,"BSEED",
$A945=20,"DDoT",
OR($A945=48,$A945=49),"DWSD",
$A945=72,"Library",
$I945=600010,"36th District Judges",
$I945=600014,"36th District Staff",
$N945&lt;&gt;0,_xlfn.XLOOKUP($N945,'FY25 Gold Book'!$A:$A,'FY25 Gold Book'!$H:$H,"-",0,1)),
"-")</f>
        <v>-</v>
      </c>
      <c r="U945" s="678"/>
      <c r="V945" s="679"/>
      <c r="W945" s="677"/>
      <c r="X945" s="134"/>
      <c r="Y945" s="135"/>
      <c r="Z945" s="147">
        <f>_xlfn.XLOOKUP($N945,'FY25 Gold Book'!$A:$A,'FY25 Gold Book'!$E:$E,0,0,1)</f>
        <v>0</v>
      </c>
      <c r="AA945" s="680">
        <f>_xlfn.XLOOKUP($N945,'FY25 Gold Book'!$A:$A,'FY25 Gold Book'!$G:$G,0,0,1)</f>
        <v>0</v>
      </c>
      <c r="AB945" s="148">
        <f t="shared" si="102"/>
        <v>0</v>
      </c>
      <c r="AC945" s="681">
        <v>0</v>
      </c>
      <c r="AD945" s="149">
        <f t="shared" si="103"/>
        <v>0</v>
      </c>
      <c r="AE945" s="147">
        <f>_xlfn.XLOOKUP($T945,'FY25 Fringe Rates'!$X$6:$X$15,'FY25 Fringe Rates'!$Y$6:$Y$15,0,0,1)</f>
        <v>0</v>
      </c>
      <c r="AF945" s="150">
        <f t="shared" si="98"/>
        <v>0</v>
      </c>
      <c r="AG945" s="136">
        <v>0</v>
      </c>
      <c r="AH945" s="149">
        <f t="shared" si="104"/>
        <v>0</v>
      </c>
      <c r="AI945" s="151">
        <f t="shared" si="99"/>
        <v>0</v>
      </c>
      <c r="AJ945" s="32"/>
    </row>
    <row r="946" spans="1:36">
      <c r="A946" s="145" t="str">
        <f t="shared" si="100"/>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02"/>
      <c r="H946" s="303" t="str">
        <f>IF($G946="","-",_xlfn.XLOOKUP($G946,Appr.Meta!$A:$A,Appr.Meta!$D:$D,"-",0,1))</f>
        <v>-</v>
      </c>
      <c r="I946" s="302"/>
      <c r="J946" s="303" t="str">
        <f>IF($I946="","-",_xlfn.XLOOKUP($I946,'CC.Meta'!$A:$A,'CC.Meta'!$D:$D,"-",0,1))</f>
        <v>-</v>
      </c>
      <c r="K946" s="306" t="str">
        <f t="shared" si="101"/>
        <v>--</v>
      </c>
      <c r="L946" s="302"/>
      <c r="M946" s="133"/>
      <c r="N946" s="234"/>
      <c r="O946" s="146" t="str">
        <f>IF($N946="","-",_xlfn.XLOOKUP($N946,'FY25 Gold Book'!$A:$A,'FY25 Gold Book'!$B:$B,"-",0,1))</f>
        <v>-</v>
      </c>
      <c r="P946" s="444" t="str">
        <f>IF($N946="","-",_xlfn.XLOOKUP($N946,'FY25 Gold Book'!$A:$A,'FY25 Gold Book'!$C:$C,"-",0,1))</f>
        <v>-</v>
      </c>
      <c r="Q946" s="146" t="str">
        <f>IF($N946="","-",_xlfn.XLOOKUP($N946,'FY25 Gold Book'!$A:$A,'FY25 Gold Book'!$D:$D,"-",0,1))</f>
        <v>-</v>
      </c>
      <c r="R946" s="52"/>
      <c r="S946" s="465" t="str" cm="1">
        <f t="array" ref="S946">IFERROR(
_xlfn.IFS(
$I946=600010,"36th District Judges (CC 600010)",
$I946=600014,"36th District Staff (CC 600014)",
$I946&lt;&gt;0,_xlfn.XLOOKUP($N946,'FY25 Gold Book'!$A:$A,'FY25 Gold Book'!$F:$F,"-",0,1)),
"-")</f>
        <v>-</v>
      </c>
      <c r="T946" s="465" t="str" cm="1">
        <f t="array" ref="T946">IFERROR(
_xlfn.IFS(
OR($R946="TASS",$R946="Seasonal"),"TASS / Part-Time (FICA Only)",
$A946=13,"BSEED",
$A946=20,"DDoT",
OR($A946=48,$A946=49),"DWSD",
$A946=72,"Library",
$I946=600010,"36th District Judges",
$I946=600014,"36th District Staff",
$N946&lt;&gt;0,_xlfn.XLOOKUP($N946,'FY25 Gold Book'!$A:$A,'FY25 Gold Book'!$H:$H,"-",0,1)),
"-")</f>
        <v>-</v>
      </c>
      <c r="U946" s="678"/>
      <c r="V946" s="679"/>
      <c r="W946" s="677"/>
      <c r="X946" s="134"/>
      <c r="Y946" s="135"/>
      <c r="Z946" s="147">
        <f>_xlfn.XLOOKUP($N946,'FY25 Gold Book'!$A:$A,'FY25 Gold Book'!$E:$E,0,0,1)</f>
        <v>0</v>
      </c>
      <c r="AA946" s="680">
        <f>_xlfn.XLOOKUP($N946,'FY25 Gold Book'!$A:$A,'FY25 Gold Book'!$G:$G,0,0,1)</f>
        <v>0</v>
      </c>
      <c r="AB946" s="148">
        <f t="shared" si="102"/>
        <v>0</v>
      </c>
      <c r="AC946" s="681">
        <v>0</v>
      </c>
      <c r="AD946" s="149">
        <f t="shared" si="103"/>
        <v>0</v>
      </c>
      <c r="AE946" s="147">
        <f>_xlfn.XLOOKUP($T946,'FY25 Fringe Rates'!$X$6:$X$15,'FY25 Fringe Rates'!$Y$6:$Y$15,0,0,1)</f>
        <v>0</v>
      </c>
      <c r="AF946" s="150">
        <f t="shared" si="98"/>
        <v>0</v>
      </c>
      <c r="AG946" s="136">
        <v>0</v>
      </c>
      <c r="AH946" s="149">
        <f t="shared" si="104"/>
        <v>0</v>
      </c>
      <c r="AI946" s="151">
        <f t="shared" si="99"/>
        <v>0</v>
      </c>
      <c r="AJ946" s="32"/>
    </row>
    <row r="947" spans="1:36">
      <c r="A947" s="145" t="str">
        <f t="shared" si="100"/>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02"/>
      <c r="H947" s="303" t="str">
        <f>IF($G947="","-",_xlfn.XLOOKUP($G947,Appr.Meta!$A:$A,Appr.Meta!$D:$D,"-",0,1))</f>
        <v>-</v>
      </c>
      <c r="I947" s="302"/>
      <c r="J947" s="303" t="str">
        <f>IF($I947="","-",_xlfn.XLOOKUP($I947,'CC.Meta'!$A:$A,'CC.Meta'!$D:$D,"-",0,1))</f>
        <v>-</v>
      </c>
      <c r="K947" s="306" t="str">
        <f t="shared" si="101"/>
        <v>--</v>
      </c>
      <c r="L947" s="302"/>
      <c r="M947" s="133"/>
      <c r="N947" s="234"/>
      <c r="O947" s="146" t="str">
        <f>IF($N947="","-",_xlfn.XLOOKUP($N947,'FY25 Gold Book'!$A:$A,'FY25 Gold Book'!$B:$B,"-",0,1))</f>
        <v>-</v>
      </c>
      <c r="P947" s="444" t="str">
        <f>IF($N947="","-",_xlfn.XLOOKUP($N947,'FY25 Gold Book'!$A:$A,'FY25 Gold Book'!$C:$C,"-",0,1))</f>
        <v>-</v>
      </c>
      <c r="Q947" s="146" t="str">
        <f>IF($N947="","-",_xlfn.XLOOKUP($N947,'FY25 Gold Book'!$A:$A,'FY25 Gold Book'!$D:$D,"-",0,1))</f>
        <v>-</v>
      </c>
      <c r="R947" s="52"/>
      <c r="S947" s="465" t="str" cm="1">
        <f t="array" ref="S947">IFERROR(
_xlfn.IFS(
$I947=600010,"36th District Judges (CC 600010)",
$I947=600014,"36th District Staff (CC 600014)",
$I947&lt;&gt;0,_xlfn.XLOOKUP($N947,'FY25 Gold Book'!$A:$A,'FY25 Gold Book'!$F:$F,"-",0,1)),
"-")</f>
        <v>-</v>
      </c>
      <c r="T947" s="465" t="str" cm="1">
        <f t="array" ref="T947">IFERROR(
_xlfn.IFS(
OR($R947="TASS",$R947="Seasonal"),"TASS / Part-Time (FICA Only)",
$A947=13,"BSEED",
$A947=20,"DDoT",
OR($A947=48,$A947=49),"DWSD",
$A947=72,"Library",
$I947=600010,"36th District Judges",
$I947=600014,"36th District Staff",
$N947&lt;&gt;0,_xlfn.XLOOKUP($N947,'FY25 Gold Book'!$A:$A,'FY25 Gold Book'!$H:$H,"-",0,1)),
"-")</f>
        <v>-</v>
      </c>
      <c r="U947" s="678"/>
      <c r="V947" s="679"/>
      <c r="W947" s="677"/>
      <c r="X947" s="134"/>
      <c r="Y947" s="135"/>
      <c r="Z947" s="147">
        <f>_xlfn.XLOOKUP($N947,'FY25 Gold Book'!$A:$A,'FY25 Gold Book'!$E:$E,0,0,1)</f>
        <v>0</v>
      </c>
      <c r="AA947" s="680">
        <f>_xlfn.XLOOKUP($N947,'FY25 Gold Book'!$A:$A,'FY25 Gold Book'!$G:$G,0,0,1)</f>
        <v>0</v>
      </c>
      <c r="AB947" s="148">
        <f t="shared" si="102"/>
        <v>0</v>
      </c>
      <c r="AC947" s="681">
        <v>0</v>
      </c>
      <c r="AD947" s="149">
        <f t="shared" si="103"/>
        <v>0</v>
      </c>
      <c r="AE947" s="147">
        <f>_xlfn.XLOOKUP($T947,'FY25 Fringe Rates'!$X$6:$X$15,'FY25 Fringe Rates'!$Y$6:$Y$15,0,0,1)</f>
        <v>0</v>
      </c>
      <c r="AF947" s="150">
        <f t="shared" si="98"/>
        <v>0</v>
      </c>
      <c r="AG947" s="136">
        <v>0</v>
      </c>
      <c r="AH947" s="149">
        <f t="shared" si="104"/>
        <v>0</v>
      </c>
      <c r="AI947" s="151">
        <f t="shared" si="99"/>
        <v>0</v>
      </c>
      <c r="AJ947" s="32"/>
    </row>
    <row r="948" spans="1:36">
      <c r="A948" s="145" t="str">
        <f t="shared" si="100"/>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02"/>
      <c r="H948" s="303" t="str">
        <f>IF($G948="","-",_xlfn.XLOOKUP($G948,Appr.Meta!$A:$A,Appr.Meta!$D:$D,"-",0,1))</f>
        <v>-</v>
      </c>
      <c r="I948" s="302"/>
      <c r="J948" s="303" t="str">
        <f>IF($I948="","-",_xlfn.XLOOKUP($I948,'CC.Meta'!$A:$A,'CC.Meta'!$D:$D,"-",0,1))</f>
        <v>-</v>
      </c>
      <c r="K948" s="306" t="str">
        <f t="shared" si="101"/>
        <v>--</v>
      </c>
      <c r="L948" s="302"/>
      <c r="M948" s="133"/>
      <c r="N948" s="234"/>
      <c r="O948" s="146" t="str">
        <f>IF($N948="","-",_xlfn.XLOOKUP($N948,'FY25 Gold Book'!$A:$A,'FY25 Gold Book'!$B:$B,"-",0,1))</f>
        <v>-</v>
      </c>
      <c r="P948" s="444" t="str">
        <f>IF($N948="","-",_xlfn.XLOOKUP($N948,'FY25 Gold Book'!$A:$A,'FY25 Gold Book'!$C:$C,"-",0,1))</f>
        <v>-</v>
      </c>
      <c r="Q948" s="146" t="str">
        <f>IF($N948="","-",_xlfn.XLOOKUP($N948,'FY25 Gold Book'!$A:$A,'FY25 Gold Book'!$D:$D,"-",0,1))</f>
        <v>-</v>
      </c>
      <c r="R948" s="52"/>
      <c r="S948" s="465" t="str" cm="1">
        <f t="array" ref="S948">IFERROR(
_xlfn.IFS(
$I948=600010,"36th District Judges (CC 600010)",
$I948=600014,"36th District Staff (CC 600014)",
$I948&lt;&gt;0,_xlfn.XLOOKUP($N948,'FY25 Gold Book'!$A:$A,'FY25 Gold Book'!$F:$F,"-",0,1)),
"-")</f>
        <v>-</v>
      </c>
      <c r="T948" s="465" t="str" cm="1">
        <f t="array" ref="T948">IFERROR(
_xlfn.IFS(
OR($R948="TASS",$R948="Seasonal"),"TASS / Part-Time (FICA Only)",
$A948=13,"BSEED",
$A948=20,"DDoT",
OR($A948=48,$A948=49),"DWSD",
$A948=72,"Library",
$I948=600010,"36th District Judges",
$I948=600014,"36th District Staff",
$N948&lt;&gt;0,_xlfn.XLOOKUP($N948,'FY25 Gold Book'!$A:$A,'FY25 Gold Book'!$H:$H,"-",0,1)),
"-")</f>
        <v>-</v>
      </c>
      <c r="U948" s="678"/>
      <c r="V948" s="679"/>
      <c r="W948" s="677"/>
      <c r="X948" s="134"/>
      <c r="Y948" s="135"/>
      <c r="Z948" s="147">
        <f>_xlfn.XLOOKUP($N948,'FY25 Gold Book'!$A:$A,'FY25 Gold Book'!$E:$E,0,0,1)</f>
        <v>0</v>
      </c>
      <c r="AA948" s="680">
        <f>_xlfn.XLOOKUP($N948,'FY25 Gold Book'!$A:$A,'FY25 Gold Book'!$G:$G,0,0,1)</f>
        <v>0</v>
      </c>
      <c r="AB948" s="148">
        <f t="shared" si="102"/>
        <v>0</v>
      </c>
      <c r="AC948" s="681">
        <v>0</v>
      </c>
      <c r="AD948" s="149">
        <f t="shared" si="103"/>
        <v>0</v>
      </c>
      <c r="AE948" s="147">
        <f>_xlfn.XLOOKUP($T948,'FY25 Fringe Rates'!$X$6:$X$15,'FY25 Fringe Rates'!$Y$6:$Y$15,0,0,1)</f>
        <v>0</v>
      </c>
      <c r="AF948" s="150">
        <f t="shared" si="98"/>
        <v>0</v>
      </c>
      <c r="AG948" s="136">
        <v>0</v>
      </c>
      <c r="AH948" s="149">
        <f t="shared" si="104"/>
        <v>0</v>
      </c>
      <c r="AI948" s="151">
        <f t="shared" si="99"/>
        <v>0</v>
      </c>
      <c r="AJ948" s="32"/>
    </row>
    <row r="949" spans="1:36">
      <c r="A949" s="145" t="str">
        <f t="shared" si="100"/>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02"/>
      <c r="H949" s="303" t="str">
        <f>IF($G949="","-",_xlfn.XLOOKUP($G949,Appr.Meta!$A:$A,Appr.Meta!$D:$D,"-",0,1))</f>
        <v>-</v>
      </c>
      <c r="I949" s="302"/>
      <c r="J949" s="303" t="str">
        <f>IF($I949="","-",_xlfn.XLOOKUP($I949,'CC.Meta'!$A:$A,'CC.Meta'!$D:$D,"-",0,1))</f>
        <v>-</v>
      </c>
      <c r="K949" s="306" t="str">
        <f t="shared" si="101"/>
        <v>--</v>
      </c>
      <c r="L949" s="302"/>
      <c r="M949" s="133"/>
      <c r="N949" s="234"/>
      <c r="O949" s="146" t="str">
        <f>IF($N949="","-",_xlfn.XLOOKUP($N949,'FY25 Gold Book'!$A:$A,'FY25 Gold Book'!$B:$B,"-",0,1))</f>
        <v>-</v>
      </c>
      <c r="P949" s="444" t="str">
        <f>IF($N949="","-",_xlfn.XLOOKUP($N949,'FY25 Gold Book'!$A:$A,'FY25 Gold Book'!$C:$C,"-",0,1))</f>
        <v>-</v>
      </c>
      <c r="Q949" s="146" t="str">
        <f>IF($N949="","-",_xlfn.XLOOKUP($N949,'FY25 Gold Book'!$A:$A,'FY25 Gold Book'!$D:$D,"-",0,1))</f>
        <v>-</v>
      </c>
      <c r="R949" s="52"/>
      <c r="S949" s="465" t="str" cm="1">
        <f t="array" ref="S949">IFERROR(
_xlfn.IFS(
$I949=600010,"36th District Judges (CC 600010)",
$I949=600014,"36th District Staff (CC 600014)",
$I949&lt;&gt;0,_xlfn.XLOOKUP($N949,'FY25 Gold Book'!$A:$A,'FY25 Gold Book'!$F:$F,"-",0,1)),
"-")</f>
        <v>-</v>
      </c>
      <c r="T949" s="465" t="str" cm="1">
        <f t="array" ref="T949">IFERROR(
_xlfn.IFS(
OR($R949="TASS",$R949="Seasonal"),"TASS / Part-Time (FICA Only)",
$A949=13,"BSEED",
$A949=20,"DDoT",
OR($A949=48,$A949=49),"DWSD",
$A949=72,"Library",
$I949=600010,"36th District Judges",
$I949=600014,"36th District Staff",
$N949&lt;&gt;0,_xlfn.XLOOKUP($N949,'FY25 Gold Book'!$A:$A,'FY25 Gold Book'!$H:$H,"-",0,1)),
"-")</f>
        <v>-</v>
      </c>
      <c r="U949" s="678"/>
      <c r="V949" s="679"/>
      <c r="W949" s="677"/>
      <c r="X949" s="134"/>
      <c r="Y949" s="135"/>
      <c r="Z949" s="147">
        <f>_xlfn.XLOOKUP($N949,'FY25 Gold Book'!$A:$A,'FY25 Gold Book'!$E:$E,0,0,1)</f>
        <v>0</v>
      </c>
      <c r="AA949" s="680">
        <f>_xlfn.XLOOKUP($N949,'FY25 Gold Book'!$A:$A,'FY25 Gold Book'!$G:$G,0,0,1)</f>
        <v>0</v>
      </c>
      <c r="AB949" s="148">
        <f t="shared" si="102"/>
        <v>0</v>
      </c>
      <c r="AC949" s="681">
        <v>0</v>
      </c>
      <c r="AD949" s="149">
        <f t="shared" si="103"/>
        <v>0</v>
      </c>
      <c r="AE949" s="147">
        <f>_xlfn.XLOOKUP($T949,'FY25 Fringe Rates'!$X$6:$X$15,'FY25 Fringe Rates'!$Y$6:$Y$15,0,0,1)</f>
        <v>0</v>
      </c>
      <c r="AF949" s="150">
        <f t="shared" si="98"/>
        <v>0</v>
      </c>
      <c r="AG949" s="136">
        <v>0</v>
      </c>
      <c r="AH949" s="149">
        <f t="shared" si="104"/>
        <v>0</v>
      </c>
      <c r="AI949" s="151">
        <f t="shared" si="99"/>
        <v>0</v>
      </c>
      <c r="AJ949" s="32"/>
    </row>
    <row r="950" spans="1:36">
      <c r="A950" s="145" t="str">
        <f t="shared" si="100"/>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02"/>
      <c r="H950" s="303" t="str">
        <f>IF($G950="","-",_xlfn.XLOOKUP($G950,Appr.Meta!$A:$A,Appr.Meta!$D:$D,"-",0,1))</f>
        <v>-</v>
      </c>
      <c r="I950" s="302"/>
      <c r="J950" s="303" t="str">
        <f>IF($I950="","-",_xlfn.XLOOKUP($I950,'CC.Meta'!$A:$A,'CC.Meta'!$D:$D,"-",0,1))</f>
        <v>-</v>
      </c>
      <c r="K950" s="306" t="str">
        <f t="shared" si="101"/>
        <v>--</v>
      </c>
      <c r="L950" s="302"/>
      <c r="M950" s="133"/>
      <c r="N950" s="234"/>
      <c r="O950" s="146" t="str">
        <f>IF($N950="","-",_xlfn.XLOOKUP($N950,'FY25 Gold Book'!$A:$A,'FY25 Gold Book'!$B:$B,"-",0,1))</f>
        <v>-</v>
      </c>
      <c r="P950" s="444" t="str">
        <f>IF($N950="","-",_xlfn.XLOOKUP($N950,'FY25 Gold Book'!$A:$A,'FY25 Gold Book'!$C:$C,"-",0,1))</f>
        <v>-</v>
      </c>
      <c r="Q950" s="146" t="str">
        <f>IF($N950="","-",_xlfn.XLOOKUP($N950,'FY25 Gold Book'!$A:$A,'FY25 Gold Book'!$D:$D,"-",0,1))</f>
        <v>-</v>
      </c>
      <c r="R950" s="52"/>
      <c r="S950" s="465" t="str" cm="1">
        <f t="array" ref="S950">IFERROR(
_xlfn.IFS(
$I950=600010,"36th District Judges (CC 600010)",
$I950=600014,"36th District Staff (CC 600014)",
$I950&lt;&gt;0,_xlfn.XLOOKUP($N950,'FY25 Gold Book'!$A:$A,'FY25 Gold Book'!$F:$F,"-",0,1)),
"-")</f>
        <v>-</v>
      </c>
      <c r="T950" s="465" t="str" cm="1">
        <f t="array" ref="T950">IFERROR(
_xlfn.IFS(
OR($R950="TASS",$R950="Seasonal"),"TASS / Part-Time (FICA Only)",
$A950=13,"BSEED",
$A950=20,"DDoT",
OR($A950=48,$A950=49),"DWSD",
$A950=72,"Library",
$I950=600010,"36th District Judges",
$I950=600014,"36th District Staff",
$N950&lt;&gt;0,_xlfn.XLOOKUP($N950,'FY25 Gold Book'!$A:$A,'FY25 Gold Book'!$H:$H,"-",0,1)),
"-")</f>
        <v>-</v>
      </c>
      <c r="U950" s="678"/>
      <c r="V950" s="679"/>
      <c r="W950" s="677"/>
      <c r="X950" s="134"/>
      <c r="Y950" s="135"/>
      <c r="Z950" s="147">
        <f>_xlfn.XLOOKUP($N950,'FY25 Gold Book'!$A:$A,'FY25 Gold Book'!$E:$E,0,0,1)</f>
        <v>0</v>
      </c>
      <c r="AA950" s="680">
        <f>_xlfn.XLOOKUP($N950,'FY25 Gold Book'!$A:$A,'FY25 Gold Book'!$G:$G,0,0,1)</f>
        <v>0</v>
      </c>
      <c r="AB950" s="148">
        <f t="shared" si="102"/>
        <v>0</v>
      </c>
      <c r="AC950" s="681">
        <v>0</v>
      </c>
      <c r="AD950" s="149">
        <f t="shared" si="103"/>
        <v>0</v>
      </c>
      <c r="AE950" s="147">
        <f>_xlfn.XLOOKUP($T950,'FY25 Fringe Rates'!$X$6:$X$15,'FY25 Fringe Rates'!$Y$6:$Y$15,0,0,1)</f>
        <v>0</v>
      </c>
      <c r="AF950" s="150">
        <f t="shared" si="98"/>
        <v>0</v>
      </c>
      <c r="AG950" s="136">
        <v>0</v>
      </c>
      <c r="AH950" s="149">
        <f t="shared" si="104"/>
        <v>0</v>
      </c>
      <c r="AI950" s="151">
        <f t="shared" si="99"/>
        <v>0</v>
      </c>
      <c r="AJ950" s="32"/>
    </row>
    <row r="951" spans="1:36">
      <c r="A951" s="145" t="str">
        <f t="shared" si="100"/>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02"/>
      <c r="H951" s="303" t="str">
        <f>IF($G951="","-",_xlfn.XLOOKUP($G951,Appr.Meta!$A:$A,Appr.Meta!$D:$D,"-",0,1))</f>
        <v>-</v>
      </c>
      <c r="I951" s="302"/>
      <c r="J951" s="303" t="str">
        <f>IF($I951="","-",_xlfn.XLOOKUP($I951,'CC.Meta'!$A:$A,'CC.Meta'!$D:$D,"-",0,1))</f>
        <v>-</v>
      </c>
      <c r="K951" s="306" t="str">
        <f t="shared" si="101"/>
        <v>--</v>
      </c>
      <c r="L951" s="302"/>
      <c r="M951" s="133"/>
      <c r="N951" s="234"/>
      <c r="O951" s="146" t="str">
        <f>IF($N951="","-",_xlfn.XLOOKUP($N951,'FY25 Gold Book'!$A:$A,'FY25 Gold Book'!$B:$B,"-",0,1))</f>
        <v>-</v>
      </c>
      <c r="P951" s="444" t="str">
        <f>IF($N951="","-",_xlfn.XLOOKUP($N951,'FY25 Gold Book'!$A:$A,'FY25 Gold Book'!$C:$C,"-",0,1))</f>
        <v>-</v>
      </c>
      <c r="Q951" s="146" t="str">
        <f>IF($N951="","-",_xlfn.XLOOKUP($N951,'FY25 Gold Book'!$A:$A,'FY25 Gold Book'!$D:$D,"-",0,1))</f>
        <v>-</v>
      </c>
      <c r="R951" s="52"/>
      <c r="S951" s="465" t="str" cm="1">
        <f t="array" ref="S951">IFERROR(
_xlfn.IFS(
$I951=600010,"36th District Judges (CC 600010)",
$I951=600014,"36th District Staff (CC 600014)",
$I951&lt;&gt;0,_xlfn.XLOOKUP($N951,'FY25 Gold Book'!$A:$A,'FY25 Gold Book'!$F:$F,"-",0,1)),
"-")</f>
        <v>-</v>
      </c>
      <c r="T951" s="465" t="str" cm="1">
        <f t="array" ref="T951">IFERROR(
_xlfn.IFS(
OR($R951="TASS",$R951="Seasonal"),"TASS / Part-Time (FICA Only)",
$A951=13,"BSEED",
$A951=20,"DDoT",
OR($A951=48,$A951=49),"DWSD",
$A951=72,"Library",
$I951=600010,"36th District Judges",
$I951=600014,"36th District Staff",
$N951&lt;&gt;0,_xlfn.XLOOKUP($N951,'FY25 Gold Book'!$A:$A,'FY25 Gold Book'!$H:$H,"-",0,1)),
"-")</f>
        <v>-</v>
      </c>
      <c r="U951" s="678"/>
      <c r="V951" s="679"/>
      <c r="W951" s="677"/>
      <c r="X951" s="134"/>
      <c r="Y951" s="135"/>
      <c r="Z951" s="147">
        <f>_xlfn.XLOOKUP($N951,'FY25 Gold Book'!$A:$A,'FY25 Gold Book'!$E:$E,0,0,1)</f>
        <v>0</v>
      </c>
      <c r="AA951" s="680">
        <f>_xlfn.XLOOKUP($N951,'FY25 Gold Book'!$A:$A,'FY25 Gold Book'!$G:$G,0,0,1)</f>
        <v>0</v>
      </c>
      <c r="AB951" s="148">
        <f t="shared" si="102"/>
        <v>0</v>
      </c>
      <c r="AC951" s="681">
        <v>0</v>
      </c>
      <c r="AD951" s="149">
        <f t="shared" si="103"/>
        <v>0</v>
      </c>
      <c r="AE951" s="147">
        <f>_xlfn.XLOOKUP($T951,'FY25 Fringe Rates'!$X$6:$X$15,'FY25 Fringe Rates'!$Y$6:$Y$15,0,0,1)</f>
        <v>0</v>
      </c>
      <c r="AF951" s="150">
        <f t="shared" si="98"/>
        <v>0</v>
      </c>
      <c r="AG951" s="136">
        <v>0</v>
      </c>
      <c r="AH951" s="149">
        <f t="shared" si="104"/>
        <v>0</v>
      </c>
      <c r="AI951" s="151">
        <f t="shared" si="99"/>
        <v>0</v>
      </c>
      <c r="AJ951" s="32"/>
    </row>
    <row r="952" spans="1:36">
      <c r="A952" s="145" t="str">
        <f t="shared" si="100"/>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02"/>
      <c r="H952" s="303" t="str">
        <f>IF($G952="","-",_xlfn.XLOOKUP($G952,Appr.Meta!$A:$A,Appr.Meta!$D:$D,"-",0,1))</f>
        <v>-</v>
      </c>
      <c r="I952" s="302"/>
      <c r="J952" s="303" t="str">
        <f>IF($I952="","-",_xlfn.XLOOKUP($I952,'CC.Meta'!$A:$A,'CC.Meta'!$D:$D,"-",0,1))</f>
        <v>-</v>
      </c>
      <c r="K952" s="306" t="str">
        <f t="shared" si="101"/>
        <v>--</v>
      </c>
      <c r="L952" s="302"/>
      <c r="M952" s="133"/>
      <c r="N952" s="234"/>
      <c r="O952" s="146" t="str">
        <f>IF($N952="","-",_xlfn.XLOOKUP($N952,'FY25 Gold Book'!$A:$A,'FY25 Gold Book'!$B:$B,"-",0,1))</f>
        <v>-</v>
      </c>
      <c r="P952" s="444" t="str">
        <f>IF($N952="","-",_xlfn.XLOOKUP($N952,'FY25 Gold Book'!$A:$A,'FY25 Gold Book'!$C:$C,"-",0,1))</f>
        <v>-</v>
      </c>
      <c r="Q952" s="146" t="str">
        <f>IF($N952="","-",_xlfn.XLOOKUP($N952,'FY25 Gold Book'!$A:$A,'FY25 Gold Book'!$D:$D,"-",0,1))</f>
        <v>-</v>
      </c>
      <c r="R952" s="52"/>
      <c r="S952" s="465" t="str" cm="1">
        <f t="array" ref="S952">IFERROR(
_xlfn.IFS(
$I952=600010,"36th District Judges (CC 600010)",
$I952=600014,"36th District Staff (CC 600014)",
$I952&lt;&gt;0,_xlfn.XLOOKUP($N952,'FY25 Gold Book'!$A:$A,'FY25 Gold Book'!$F:$F,"-",0,1)),
"-")</f>
        <v>-</v>
      </c>
      <c r="T952" s="465" t="str" cm="1">
        <f t="array" ref="T952">IFERROR(
_xlfn.IFS(
OR($R952="TASS",$R952="Seasonal"),"TASS / Part-Time (FICA Only)",
$A952=13,"BSEED",
$A952=20,"DDoT",
OR($A952=48,$A952=49),"DWSD",
$A952=72,"Library",
$I952=600010,"36th District Judges",
$I952=600014,"36th District Staff",
$N952&lt;&gt;0,_xlfn.XLOOKUP($N952,'FY25 Gold Book'!$A:$A,'FY25 Gold Book'!$H:$H,"-",0,1)),
"-")</f>
        <v>-</v>
      </c>
      <c r="U952" s="678"/>
      <c r="V952" s="679"/>
      <c r="W952" s="677"/>
      <c r="X952" s="134"/>
      <c r="Y952" s="135"/>
      <c r="Z952" s="147">
        <f>_xlfn.XLOOKUP($N952,'FY25 Gold Book'!$A:$A,'FY25 Gold Book'!$E:$E,0,0,1)</f>
        <v>0</v>
      </c>
      <c r="AA952" s="680">
        <f>_xlfn.XLOOKUP($N952,'FY25 Gold Book'!$A:$A,'FY25 Gold Book'!$G:$G,0,0,1)</f>
        <v>0</v>
      </c>
      <c r="AB952" s="148">
        <f t="shared" si="102"/>
        <v>0</v>
      </c>
      <c r="AC952" s="681">
        <v>0</v>
      </c>
      <c r="AD952" s="149">
        <f t="shared" si="103"/>
        <v>0</v>
      </c>
      <c r="AE952" s="147">
        <f>_xlfn.XLOOKUP($T952,'FY25 Fringe Rates'!$X$6:$X$15,'FY25 Fringe Rates'!$Y$6:$Y$15,0,0,1)</f>
        <v>0</v>
      </c>
      <c r="AF952" s="150">
        <f t="shared" si="98"/>
        <v>0</v>
      </c>
      <c r="AG952" s="136">
        <v>0</v>
      </c>
      <c r="AH952" s="149">
        <f t="shared" si="104"/>
        <v>0</v>
      </c>
      <c r="AI952" s="151">
        <f t="shared" si="99"/>
        <v>0</v>
      </c>
      <c r="AJ952" s="32"/>
    </row>
    <row r="953" spans="1:36">
      <c r="A953" s="145" t="str">
        <f t="shared" si="100"/>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02"/>
      <c r="H953" s="303" t="str">
        <f>IF($G953="","-",_xlfn.XLOOKUP($G953,Appr.Meta!$A:$A,Appr.Meta!$D:$D,"-",0,1))</f>
        <v>-</v>
      </c>
      <c r="I953" s="302"/>
      <c r="J953" s="303" t="str">
        <f>IF($I953="","-",_xlfn.XLOOKUP($I953,'CC.Meta'!$A:$A,'CC.Meta'!$D:$D,"-",0,1))</f>
        <v>-</v>
      </c>
      <c r="K953" s="306" t="str">
        <f t="shared" si="101"/>
        <v>--</v>
      </c>
      <c r="L953" s="302"/>
      <c r="M953" s="133"/>
      <c r="N953" s="234"/>
      <c r="O953" s="146" t="str">
        <f>IF($N953="","-",_xlfn.XLOOKUP($N953,'FY25 Gold Book'!$A:$A,'FY25 Gold Book'!$B:$B,"-",0,1))</f>
        <v>-</v>
      </c>
      <c r="P953" s="444" t="str">
        <f>IF($N953="","-",_xlfn.XLOOKUP($N953,'FY25 Gold Book'!$A:$A,'FY25 Gold Book'!$C:$C,"-",0,1))</f>
        <v>-</v>
      </c>
      <c r="Q953" s="146" t="str">
        <f>IF($N953="","-",_xlfn.XLOOKUP($N953,'FY25 Gold Book'!$A:$A,'FY25 Gold Book'!$D:$D,"-",0,1))</f>
        <v>-</v>
      </c>
      <c r="R953" s="52"/>
      <c r="S953" s="465" t="str" cm="1">
        <f t="array" ref="S953">IFERROR(
_xlfn.IFS(
$I953=600010,"36th District Judges (CC 600010)",
$I953=600014,"36th District Staff (CC 600014)",
$I953&lt;&gt;0,_xlfn.XLOOKUP($N953,'FY25 Gold Book'!$A:$A,'FY25 Gold Book'!$F:$F,"-",0,1)),
"-")</f>
        <v>-</v>
      </c>
      <c r="T953" s="465" t="str" cm="1">
        <f t="array" ref="T953">IFERROR(
_xlfn.IFS(
OR($R953="TASS",$R953="Seasonal"),"TASS / Part-Time (FICA Only)",
$A953=13,"BSEED",
$A953=20,"DDoT",
OR($A953=48,$A953=49),"DWSD",
$A953=72,"Library",
$I953=600010,"36th District Judges",
$I953=600014,"36th District Staff",
$N953&lt;&gt;0,_xlfn.XLOOKUP($N953,'FY25 Gold Book'!$A:$A,'FY25 Gold Book'!$H:$H,"-",0,1)),
"-")</f>
        <v>-</v>
      </c>
      <c r="U953" s="678"/>
      <c r="V953" s="679"/>
      <c r="W953" s="677"/>
      <c r="X953" s="134"/>
      <c r="Y953" s="135"/>
      <c r="Z953" s="147">
        <f>_xlfn.XLOOKUP($N953,'FY25 Gold Book'!$A:$A,'FY25 Gold Book'!$E:$E,0,0,1)</f>
        <v>0</v>
      </c>
      <c r="AA953" s="680">
        <f>_xlfn.XLOOKUP($N953,'FY25 Gold Book'!$A:$A,'FY25 Gold Book'!$G:$G,0,0,1)</f>
        <v>0</v>
      </c>
      <c r="AB953" s="148">
        <f t="shared" si="102"/>
        <v>0</v>
      </c>
      <c r="AC953" s="681">
        <v>0</v>
      </c>
      <c r="AD953" s="149">
        <f t="shared" si="103"/>
        <v>0</v>
      </c>
      <c r="AE953" s="147">
        <f>_xlfn.XLOOKUP($T953,'FY25 Fringe Rates'!$X$6:$X$15,'FY25 Fringe Rates'!$Y$6:$Y$15,0,0,1)</f>
        <v>0</v>
      </c>
      <c r="AF953" s="150">
        <f t="shared" si="98"/>
        <v>0</v>
      </c>
      <c r="AG953" s="136">
        <v>0</v>
      </c>
      <c r="AH953" s="149">
        <f t="shared" si="104"/>
        <v>0</v>
      </c>
      <c r="AI953" s="151">
        <f t="shared" si="99"/>
        <v>0</v>
      </c>
      <c r="AJ953" s="32"/>
    </row>
    <row r="954" spans="1:36">
      <c r="A954" s="145" t="str">
        <f t="shared" si="100"/>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02"/>
      <c r="H954" s="303" t="str">
        <f>IF($G954="","-",_xlfn.XLOOKUP($G954,Appr.Meta!$A:$A,Appr.Meta!$D:$D,"-",0,1))</f>
        <v>-</v>
      </c>
      <c r="I954" s="302"/>
      <c r="J954" s="303" t="str">
        <f>IF($I954="","-",_xlfn.XLOOKUP($I954,'CC.Meta'!$A:$A,'CC.Meta'!$D:$D,"-",0,1))</f>
        <v>-</v>
      </c>
      <c r="K954" s="306" t="str">
        <f t="shared" si="101"/>
        <v>--</v>
      </c>
      <c r="L954" s="302"/>
      <c r="M954" s="133"/>
      <c r="N954" s="234"/>
      <c r="O954" s="146" t="str">
        <f>IF($N954="","-",_xlfn.XLOOKUP($N954,'FY25 Gold Book'!$A:$A,'FY25 Gold Book'!$B:$B,"-",0,1))</f>
        <v>-</v>
      </c>
      <c r="P954" s="444" t="str">
        <f>IF($N954="","-",_xlfn.XLOOKUP($N954,'FY25 Gold Book'!$A:$A,'FY25 Gold Book'!$C:$C,"-",0,1))</f>
        <v>-</v>
      </c>
      <c r="Q954" s="146" t="str">
        <f>IF($N954="","-",_xlfn.XLOOKUP($N954,'FY25 Gold Book'!$A:$A,'FY25 Gold Book'!$D:$D,"-",0,1))</f>
        <v>-</v>
      </c>
      <c r="R954" s="52"/>
      <c r="S954" s="465" t="str" cm="1">
        <f t="array" ref="S954">IFERROR(
_xlfn.IFS(
$I954=600010,"36th District Judges (CC 600010)",
$I954=600014,"36th District Staff (CC 600014)",
$I954&lt;&gt;0,_xlfn.XLOOKUP($N954,'FY25 Gold Book'!$A:$A,'FY25 Gold Book'!$F:$F,"-",0,1)),
"-")</f>
        <v>-</v>
      </c>
      <c r="T954" s="465" t="str" cm="1">
        <f t="array" ref="T954">IFERROR(
_xlfn.IFS(
OR($R954="TASS",$R954="Seasonal"),"TASS / Part-Time (FICA Only)",
$A954=13,"BSEED",
$A954=20,"DDoT",
OR($A954=48,$A954=49),"DWSD",
$A954=72,"Library",
$I954=600010,"36th District Judges",
$I954=600014,"36th District Staff",
$N954&lt;&gt;0,_xlfn.XLOOKUP($N954,'FY25 Gold Book'!$A:$A,'FY25 Gold Book'!$H:$H,"-",0,1)),
"-")</f>
        <v>-</v>
      </c>
      <c r="U954" s="678"/>
      <c r="V954" s="679"/>
      <c r="W954" s="677"/>
      <c r="X954" s="134"/>
      <c r="Y954" s="135"/>
      <c r="Z954" s="147">
        <f>_xlfn.XLOOKUP($N954,'FY25 Gold Book'!$A:$A,'FY25 Gold Book'!$E:$E,0,0,1)</f>
        <v>0</v>
      </c>
      <c r="AA954" s="680">
        <f>_xlfn.XLOOKUP($N954,'FY25 Gold Book'!$A:$A,'FY25 Gold Book'!$G:$G,0,0,1)</f>
        <v>0</v>
      </c>
      <c r="AB954" s="148">
        <f t="shared" si="102"/>
        <v>0</v>
      </c>
      <c r="AC954" s="681">
        <v>0</v>
      </c>
      <c r="AD954" s="149">
        <f t="shared" si="103"/>
        <v>0</v>
      </c>
      <c r="AE954" s="147">
        <f>_xlfn.XLOOKUP($T954,'FY25 Fringe Rates'!$X$6:$X$15,'FY25 Fringe Rates'!$Y$6:$Y$15,0,0,1)</f>
        <v>0</v>
      </c>
      <c r="AF954" s="150">
        <f t="shared" si="98"/>
        <v>0</v>
      </c>
      <c r="AG954" s="136">
        <v>0</v>
      </c>
      <c r="AH954" s="149">
        <f t="shared" si="104"/>
        <v>0</v>
      </c>
      <c r="AI954" s="151">
        <f t="shared" si="99"/>
        <v>0</v>
      </c>
      <c r="AJ954" s="32"/>
    </row>
    <row r="955" spans="1:36">
      <c r="A955" s="145" t="str">
        <f t="shared" si="100"/>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02"/>
      <c r="H955" s="303" t="str">
        <f>IF($G955="","-",_xlfn.XLOOKUP($G955,Appr.Meta!$A:$A,Appr.Meta!$D:$D,"-",0,1))</f>
        <v>-</v>
      </c>
      <c r="I955" s="302"/>
      <c r="J955" s="303" t="str">
        <f>IF($I955="","-",_xlfn.XLOOKUP($I955,'CC.Meta'!$A:$A,'CC.Meta'!$D:$D,"-",0,1))</f>
        <v>-</v>
      </c>
      <c r="K955" s="306" t="str">
        <f t="shared" si="101"/>
        <v>--</v>
      </c>
      <c r="L955" s="302"/>
      <c r="M955" s="133"/>
      <c r="N955" s="234"/>
      <c r="O955" s="146" t="str">
        <f>IF($N955="","-",_xlfn.XLOOKUP($N955,'FY25 Gold Book'!$A:$A,'FY25 Gold Book'!$B:$B,"-",0,1))</f>
        <v>-</v>
      </c>
      <c r="P955" s="444" t="str">
        <f>IF($N955="","-",_xlfn.XLOOKUP($N955,'FY25 Gold Book'!$A:$A,'FY25 Gold Book'!$C:$C,"-",0,1))</f>
        <v>-</v>
      </c>
      <c r="Q955" s="146" t="str">
        <f>IF($N955="","-",_xlfn.XLOOKUP($N955,'FY25 Gold Book'!$A:$A,'FY25 Gold Book'!$D:$D,"-",0,1))</f>
        <v>-</v>
      </c>
      <c r="R955" s="52"/>
      <c r="S955" s="465" t="str" cm="1">
        <f t="array" ref="S955">IFERROR(
_xlfn.IFS(
$I955=600010,"36th District Judges (CC 600010)",
$I955=600014,"36th District Staff (CC 600014)",
$I955&lt;&gt;0,_xlfn.XLOOKUP($N955,'FY25 Gold Book'!$A:$A,'FY25 Gold Book'!$F:$F,"-",0,1)),
"-")</f>
        <v>-</v>
      </c>
      <c r="T955" s="465" t="str" cm="1">
        <f t="array" ref="T955">IFERROR(
_xlfn.IFS(
OR($R955="TASS",$R955="Seasonal"),"TASS / Part-Time (FICA Only)",
$A955=13,"BSEED",
$A955=20,"DDoT",
OR($A955=48,$A955=49),"DWSD",
$A955=72,"Library",
$I955=600010,"36th District Judges",
$I955=600014,"36th District Staff",
$N955&lt;&gt;0,_xlfn.XLOOKUP($N955,'FY25 Gold Book'!$A:$A,'FY25 Gold Book'!$H:$H,"-",0,1)),
"-")</f>
        <v>-</v>
      </c>
      <c r="U955" s="678"/>
      <c r="V955" s="679"/>
      <c r="W955" s="677"/>
      <c r="X955" s="134"/>
      <c r="Y955" s="135"/>
      <c r="Z955" s="147">
        <f>_xlfn.XLOOKUP($N955,'FY25 Gold Book'!$A:$A,'FY25 Gold Book'!$E:$E,0,0,1)</f>
        <v>0</v>
      </c>
      <c r="AA955" s="680">
        <f>_xlfn.XLOOKUP($N955,'FY25 Gold Book'!$A:$A,'FY25 Gold Book'!$G:$G,0,0,1)</f>
        <v>0</v>
      </c>
      <c r="AB955" s="148">
        <f t="shared" si="102"/>
        <v>0</v>
      </c>
      <c r="AC955" s="681">
        <v>0</v>
      </c>
      <c r="AD955" s="149">
        <f t="shared" si="103"/>
        <v>0</v>
      </c>
      <c r="AE955" s="147">
        <f>_xlfn.XLOOKUP($T955,'FY25 Fringe Rates'!$X$6:$X$15,'FY25 Fringe Rates'!$Y$6:$Y$15,0,0,1)</f>
        <v>0</v>
      </c>
      <c r="AF955" s="150">
        <f t="shared" si="98"/>
        <v>0</v>
      </c>
      <c r="AG955" s="136">
        <v>0</v>
      </c>
      <c r="AH955" s="149">
        <f t="shared" si="104"/>
        <v>0</v>
      </c>
      <c r="AI955" s="151">
        <f t="shared" si="99"/>
        <v>0</v>
      </c>
      <c r="AJ955" s="32"/>
    </row>
    <row r="956" spans="1:36">
      <c r="A956" s="145" t="str">
        <f t="shared" si="100"/>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02"/>
      <c r="H956" s="303" t="str">
        <f>IF($G956="","-",_xlfn.XLOOKUP($G956,Appr.Meta!$A:$A,Appr.Meta!$D:$D,"-",0,1))</f>
        <v>-</v>
      </c>
      <c r="I956" s="302"/>
      <c r="J956" s="303" t="str">
        <f>IF($I956="","-",_xlfn.XLOOKUP($I956,'CC.Meta'!$A:$A,'CC.Meta'!$D:$D,"-",0,1))</f>
        <v>-</v>
      </c>
      <c r="K956" s="306" t="str">
        <f t="shared" si="101"/>
        <v>--</v>
      </c>
      <c r="L956" s="302"/>
      <c r="M956" s="133"/>
      <c r="N956" s="234"/>
      <c r="O956" s="146" t="str">
        <f>IF($N956="","-",_xlfn.XLOOKUP($N956,'FY25 Gold Book'!$A:$A,'FY25 Gold Book'!$B:$B,"-",0,1))</f>
        <v>-</v>
      </c>
      <c r="P956" s="444" t="str">
        <f>IF($N956="","-",_xlfn.XLOOKUP($N956,'FY25 Gold Book'!$A:$A,'FY25 Gold Book'!$C:$C,"-",0,1))</f>
        <v>-</v>
      </c>
      <c r="Q956" s="146" t="str">
        <f>IF($N956="","-",_xlfn.XLOOKUP($N956,'FY25 Gold Book'!$A:$A,'FY25 Gold Book'!$D:$D,"-",0,1))</f>
        <v>-</v>
      </c>
      <c r="R956" s="52"/>
      <c r="S956" s="465" t="str" cm="1">
        <f t="array" ref="S956">IFERROR(
_xlfn.IFS(
$I956=600010,"36th District Judges (CC 600010)",
$I956=600014,"36th District Staff (CC 600014)",
$I956&lt;&gt;0,_xlfn.XLOOKUP($N956,'FY25 Gold Book'!$A:$A,'FY25 Gold Book'!$F:$F,"-",0,1)),
"-")</f>
        <v>-</v>
      </c>
      <c r="T956" s="465" t="str" cm="1">
        <f t="array" ref="T956">IFERROR(
_xlfn.IFS(
OR($R956="TASS",$R956="Seasonal"),"TASS / Part-Time (FICA Only)",
$A956=13,"BSEED",
$A956=20,"DDoT",
OR($A956=48,$A956=49),"DWSD",
$A956=72,"Library",
$I956=600010,"36th District Judges",
$I956=600014,"36th District Staff",
$N956&lt;&gt;0,_xlfn.XLOOKUP($N956,'FY25 Gold Book'!$A:$A,'FY25 Gold Book'!$H:$H,"-",0,1)),
"-")</f>
        <v>-</v>
      </c>
      <c r="U956" s="678"/>
      <c r="V956" s="679"/>
      <c r="W956" s="677"/>
      <c r="X956" s="134"/>
      <c r="Y956" s="135"/>
      <c r="Z956" s="147">
        <f>_xlfn.XLOOKUP($N956,'FY25 Gold Book'!$A:$A,'FY25 Gold Book'!$E:$E,0,0,1)</f>
        <v>0</v>
      </c>
      <c r="AA956" s="680">
        <f>_xlfn.XLOOKUP($N956,'FY25 Gold Book'!$A:$A,'FY25 Gold Book'!$G:$G,0,0,1)</f>
        <v>0</v>
      </c>
      <c r="AB956" s="148">
        <f t="shared" si="102"/>
        <v>0</v>
      </c>
      <c r="AC956" s="681">
        <v>0</v>
      </c>
      <c r="AD956" s="149">
        <f t="shared" si="103"/>
        <v>0</v>
      </c>
      <c r="AE956" s="147">
        <f>_xlfn.XLOOKUP($T956,'FY25 Fringe Rates'!$X$6:$X$15,'FY25 Fringe Rates'!$Y$6:$Y$15,0,0,1)</f>
        <v>0</v>
      </c>
      <c r="AF956" s="150">
        <f t="shared" si="98"/>
        <v>0</v>
      </c>
      <c r="AG956" s="136">
        <v>0</v>
      </c>
      <c r="AH956" s="149">
        <f t="shared" si="104"/>
        <v>0</v>
      </c>
      <c r="AI956" s="151">
        <f t="shared" si="99"/>
        <v>0</v>
      </c>
      <c r="AJ956" s="32"/>
    </row>
    <row r="957" spans="1:36">
      <c r="A957" s="145" t="str">
        <f t="shared" si="100"/>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02"/>
      <c r="H957" s="303" t="str">
        <f>IF($G957="","-",_xlfn.XLOOKUP($G957,Appr.Meta!$A:$A,Appr.Meta!$D:$D,"-",0,1))</f>
        <v>-</v>
      </c>
      <c r="I957" s="302"/>
      <c r="J957" s="303" t="str">
        <f>IF($I957="","-",_xlfn.XLOOKUP($I957,'CC.Meta'!$A:$A,'CC.Meta'!$D:$D,"-",0,1))</f>
        <v>-</v>
      </c>
      <c r="K957" s="306" t="str">
        <f t="shared" si="101"/>
        <v>--</v>
      </c>
      <c r="L957" s="302"/>
      <c r="M957" s="133"/>
      <c r="N957" s="234"/>
      <c r="O957" s="146" t="str">
        <f>IF($N957="","-",_xlfn.XLOOKUP($N957,'FY25 Gold Book'!$A:$A,'FY25 Gold Book'!$B:$B,"-",0,1))</f>
        <v>-</v>
      </c>
      <c r="P957" s="444" t="str">
        <f>IF($N957="","-",_xlfn.XLOOKUP($N957,'FY25 Gold Book'!$A:$A,'FY25 Gold Book'!$C:$C,"-",0,1))</f>
        <v>-</v>
      </c>
      <c r="Q957" s="146" t="str">
        <f>IF($N957="","-",_xlfn.XLOOKUP($N957,'FY25 Gold Book'!$A:$A,'FY25 Gold Book'!$D:$D,"-",0,1))</f>
        <v>-</v>
      </c>
      <c r="R957" s="52"/>
      <c r="S957" s="465" t="str" cm="1">
        <f t="array" ref="S957">IFERROR(
_xlfn.IFS(
$I957=600010,"36th District Judges (CC 600010)",
$I957=600014,"36th District Staff (CC 600014)",
$I957&lt;&gt;0,_xlfn.XLOOKUP($N957,'FY25 Gold Book'!$A:$A,'FY25 Gold Book'!$F:$F,"-",0,1)),
"-")</f>
        <v>-</v>
      </c>
      <c r="T957" s="465" t="str" cm="1">
        <f t="array" ref="T957">IFERROR(
_xlfn.IFS(
OR($R957="TASS",$R957="Seasonal"),"TASS / Part-Time (FICA Only)",
$A957=13,"BSEED",
$A957=20,"DDoT",
OR($A957=48,$A957=49),"DWSD",
$A957=72,"Library",
$I957=600010,"36th District Judges",
$I957=600014,"36th District Staff",
$N957&lt;&gt;0,_xlfn.XLOOKUP($N957,'FY25 Gold Book'!$A:$A,'FY25 Gold Book'!$H:$H,"-",0,1)),
"-")</f>
        <v>-</v>
      </c>
      <c r="U957" s="678"/>
      <c r="V957" s="679"/>
      <c r="W957" s="677"/>
      <c r="X957" s="134"/>
      <c r="Y957" s="135"/>
      <c r="Z957" s="147">
        <f>_xlfn.XLOOKUP($N957,'FY25 Gold Book'!$A:$A,'FY25 Gold Book'!$E:$E,0,0,1)</f>
        <v>0</v>
      </c>
      <c r="AA957" s="680">
        <f>_xlfn.XLOOKUP($N957,'FY25 Gold Book'!$A:$A,'FY25 Gold Book'!$G:$G,0,0,1)</f>
        <v>0</v>
      </c>
      <c r="AB957" s="148">
        <f t="shared" si="102"/>
        <v>0</v>
      </c>
      <c r="AC957" s="681">
        <v>0</v>
      </c>
      <c r="AD957" s="149">
        <f t="shared" si="103"/>
        <v>0</v>
      </c>
      <c r="AE957" s="147">
        <f>_xlfn.XLOOKUP($T957,'FY25 Fringe Rates'!$X$6:$X$15,'FY25 Fringe Rates'!$Y$6:$Y$15,0,0,1)</f>
        <v>0</v>
      </c>
      <c r="AF957" s="150">
        <f t="shared" si="98"/>
        <v>0</v>
      </c>
      <c r="AG957" s="136">
        <v>0</v>
      </c>
      <c r="AH957" s="149">
        <f t="shared" si="104"/>
        <v>0</v>
      </c>
      <c r="AI957" s="151">
        <f t="shared" si="99"/>
        <v>0</v>
      </c>
      <c r="AJ957" s="32"/>
    </row>
    <row r="958" spans="1:36">
      <c r="A958" s="145" t="str">
        <f t="shared" si="100"/>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02"/>
      <c r="H958" s="303" t="str">
        <f>IF($G958="","-",_xlfn.XLOOKUP($G958,Appr.Meta!$A:$A,Appr.Meta!$D:$D,"-",0,1))</f>
        <v>-</v>
      </c>
      <c r="I958" s="302"/>
      <c r="J958" s="303" t="str">
        <f>IF($I958="","-",_xlfn.XLOOKUP($I958,'CC.Meta'!$A:$A,'CC.Meta'!$D:$D,"-",0,1))</f>
        <v>-</v>
      </c>
      <c r="K958" s="306" t="str">
        <f t="shared" si="101"/>
        <v>--</v>
      </c>
      <c r="L958" s="302"/>
      <c r="M958" s="133"/>
      <c r="N958" s="234"/>
      <c r="O958" s="146" t="str">
        <f>IF($N958="","-",_xlfn.XLOOKUP($N958,'FY25 Gold Book'!$A:$A,'FY25 Gold Book'!$B:$B,"-",0,1))</f>
        <v>-</v>
      </c>
      <c r="P958" s="444" t="str">
        <f>IF($N958="","-",_xlfn.XLOOKUP($N958,'FY25 Gold Book'!$A:$A,'FY25 Gold Book'!$C:$C,"-",0,1))</f>
        <v>-</v>
      </c>
      <c r="Q958" s="146" t="str">
        <f>IF($N958="","-",_xlfn.XLOOKUP($N958,'FY25 Gold Book'!$A:$A,'FY25 Gold Book'!$D:$D,"-",0,1))</f>
        <v>-</v>
      </c>
      <c r="R958" s="52"/>
      <c r="S958" s="465" t="str" cm="1">
        <f t="array" ref="S958">IFERROR(
_xlfn.IFS(
$I958=600010,"36th District Judges (CC 600010)",
$I958=600014,"36th District Staff (CC 600014)",
$I958&lt;&gt;0,_xlfn.XLOOKUP($N958,'FY25 Gold Book'!$A:$A,'FY25 Gold Book'!$F:$F,"-",0,1)),
"-")</f>
        <v>-</v>
      </c>
      <c r="T958" s="465" t="str" cm="1">
        <f t="array" ref="T958">IFERROR(
_xlfn.IFS(
OR($R958="TASS",$R958="Seasonal"),"TASS / Part-Time (FICA Only)",
$A958=13,"BSEED",
$A958=20,"DDoT",
OR($A958=48,$A958=49),"DWSD",
$A958=72,"Library",
$I958=600010,"36th District Judges",
$I958=600014,"36th District Staff",
$N958&lt;&gt;0,_xlfn.XLOOKUP($N958,'FY25 Gold Book'!$A:$A,'FY25 Gold Book'!$H:$H,"-",0,1)),
"-")</f>
        <v>-</v>
      </c>
      <c r="U958" s="678"/>
      <c r="V958" s="679"/>
      <c r="W958" s="677"/>
      <c r="X958" s="134"/>
      <c r="Y958" s="135"/>
      <c r="Z958" s="147">
        <f>_xlfn.XLOOKUP($N958,'FY25 Gold Book'!$A:$A,'FY25 Gold Book'!$E:$E,0,0,1)</f>
        <v>0</v>
      </c>
      <c r="AA958" s="680">
        <f>_xlfn.XLOOKUP($N958,'FY25 Gold Book'!$A:$A,'FY25 Gold Book'!$G:$G,0,0,1)</f>
        <v>0</v>
      </c>
      <c r="AB958" s="148">
        <f t="shared" si="102"/>
        <v>0</v>
      </c>
      <c r="AC958" s="681">
        <v>0</v>
      </c>
      <c r="AD958" s="149">
        <f t="shared" si="103"/>
        <v>0</v>
      </c>
      <c r="AE958" s="147">
        <f>_xlfn.XLOOKUP($T958,'FY25 Fringe Rates'!$X$6:$X$15,'FY25 Fringe Rates'!$Y$6:$Y$15,0,0,1)</f>
        <v>0</v>
      </c>
      <c r="AF958" s="150">
        <f t="shared" si="98"/>
        <v>0</v>
      </c>
      <c r="AG958" s="136">
        <v>0</v>
      </c>
      <c r="AH958" s="149">
        <f t="shared" si="104"/>
        <v>0</v>
      </c>
      <c r="AI958" s="151">
        <f t="shared" si="99"/>
        <v>0</v>
      </c>
      <c r="AJ958" s="32"/>
    </row>
    <row r="959" spans="1:36">
      <c r="A959" s="145" t="str">
        <f t="shared" si="100"/>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02"/>
      <c r="H959" s="303" t="str">
        <f>IF($G959="","-",_xlfn.XLOOKUP($G959,Appr.Meta!$A:$A,Appr.Meta!$D:$D,"-",0,1))</f>
        <v>-</v>
      </c>
      <c r="I959" s="302"/>
      <c r="J959" s="303" t="str">
        <f>IF($I959="","-",_xlfn.XLOOKUP($I959,'CC.Meta'!$A:$A,'CC.Meta'!$D:$D,"-",0,1))</f>
        <v>-</v>
      </c>
      <c r="K959" s="306" t="str">
        <f t="shared" si="101"/>
        <v>--</v>
      </c>
      <c r="L959" s="302"/>
      <c r="M959" s="133"/>
      <c r="N959" s="234"/>
      <c r="O959" s="146" t="str">
        <f>IF($N959="","-",_xlfn.XLOOKUP($N959,'FY25 Gold Book'!$A:$A,'FY25 Gold Book'!$B:$B,"-",0,1))</f>
        <v>-</v>
      </c>
      <c r="P959" s="444" t="str">
        <f>IF($N959="","-",_xlfn.XLOOKUP($N959,'FY25 Gold Book'!$A:$A,'FY25 Gold Book'!$C:$C,"-",0,1))</f>
        <v>-</v>
      </c>
      <c r="Q959" s="146" t="str">
        <f>IF($N959="","-",_xlfn.XLOOKUP($N959,'FY25 Gold Book'!$A:$A,'FY25 Gold Book'!$D:$D,"-",0,1))</f>
        <v>-</v>
      </c>
      <c r="R959" s="52"/>
      <c r="S959" s="465" t="str" cm="1">
        <f t="array" ref="S959">IFERROR(
_xlfn.IFS(
$I959=600010,"36th District Judges (CC 600010)",
$I959=600014,"36th District Staff (CC 600014)",
$I959&lt;&gt;0,_xlfn.XLOOKUP($N959,'FY25 Gold Book'!$A:$A,'FY25 Gold Book'!$F:$F,"-",0,1)),
"-")</f>
        <v>-</v>
      </c>
      <c r="T959" s="465" t="str" cm="1">
        <f t="array" ref="T959">IFERROR(
_xlfn.IFS(
OR($R959="TASS",$R959="Seasonal"),"TASS / Part-Time (FICA Only)",
$A959=13,"BSEED",
$A959=20,"DDoT",
OR($A959=48,$A959=49),"DWSD",
$A959=72,"Library",
$I959=600010,"36th District Judges",
$I959=600014,"36th District Staff",
$N959&lt;&gt;0,_xlfn.XLOOKUP($N959,'FY25 Gold Book'!$A:$A,'FY25 Gold Book'!$H:$H,"-",0,1)),
"-")</f>
        <v>-</v>
      </c>
      <c r="U959" s="678"/>
      <c r="V959" s="679"/>
      <c r="W959" s="677"/>
      <c r="X959" s="134"/>
      <c r="Y959" s="135"/>
      <c r="Z959" s="147">
        <f>_xlfn.XLOOKUP($N959,'FY25 Gold Book'!$A:$A,'FY25 Gold Book'!$E:$E,0,0,1)</f>
        <v>0</v>
      </c>
      <c r="AA959" s="680">
        <f>_xlfn.XLOOKUP($N959,'FY25 Gold Book'!$A:$A,'FY25 Gold Book'!$G:$G,0,0,1)</f>
        <v>0</v>
      </c>
      <c r="AB959" s="148">
        <f t="shared" si="102"/>
        <v>0</v>
      </c>
      <c r="AC959" s="681">
        <v>0</v>
      </c>
      <c r="AD959" s="149">
        <f t="shared" si="103"/>
        <v>0</v>
      </c>
      <c r="AE959" s="147">
        <f>_xlfn.XLOOKUP($T959,'FY25 Fringe Rates'!$X$6:$X$15,'FY25 Fringe Rates'!$Y$6:$Y$15,0,0,1)</f>
        <v>0</v>
      </c>
      <c r="AF959" s="150">
        <f t="shared" si="98"/>
        <v>0</v>
      </c>
      <c r="AG959" s="136">
        <v>0</v>
      </c>
      <c r="AH959" s="149">
        <f t="shared" si="104"/>
        <v>0</v>
      </c>
      <c r="AI959" s="151">
        <f t="shared" si="99"/>
        <v>0</v>
      </c>
      <c r="AJ959" s="32"/>
    </row>
    <row r="960" spans="1:36">
      <c r="A960" s="145" t="str">
        <f t="shared" si="100"/>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02"/>
      <c r="H960" s="303" t="str">
        <f>IF($G960="","-",_xlfn.XLOOKUP($G960,Appr.Meta!$A:$A,Appr.Meta!$D:$D,"-",0,1))</f>
        <v>-</v>
      </c>
      <c r="I960" s="302"/>
      <c r="J960" s="303" t="str">
        <f>IF($I960="","-",_xlfn.XLOOKUP($I960,'CC.Meta'!$A:$A,'CC.Meta'!$D:$D,"-",0,1))</f>
        <v>-</v>
      </c>
      <c r="K960" s="306" t="str">
        <f t="shared" si="101"/>
        <v>--</v>
      </c>
      <c r="L960" s="302"/>
      <c r="M960" s="133"/>
      <c r="N960" s="234"/>
      <c r="O960" s="146" t="str">
        <f>IF($N960="","-",_xlfn.XLOOKUP($N960,'FY25 Gold Book'!$A:$A,'FY25 Gold Book'!$B:$B,"-",0,1))</f>
        <v>-</v>
      </c>
      <c r="P960" s="444" t="str">
        <f>IF($N960="","-",_xlfn.XLOOKUP($N960,'FY25 Gold Book'!$A:$A,'FY25 Gold Book'!$C:$C,"-",0,1))</f>
        <v>-</v>
      </c>
      <c r="Q960" s="146" t="str">
        <f>IF($N960="","-",_xlfn.XLOOKUP($N960,'FY25 Gold Book'!$A:$A,'FY25 Gold Book'!$D:$D,"-",0,1))</f>
        <v>-</v>
      </c>
      <c r="R960" s="52"/>
      <c r="S960" s="465" t="str" cm="1">
        <f t="array" ref="S960">IFERROR(
_xlfn.IFS(
$I960=600010,"36th District Judges (CC 600010)",
$I960=600014,"36th District Staff (CC 600014)",
$I960&lt;&gt;0,_xlfn.XLOOKUP($N960,'FY25 Gold Book'!$A:$A,'FY25 Gold Book'!$F:$F,"-",0,1)),
"-")</f>
        <v>-</v>
      </c>
      <c r="T960" s="465" t="str" cm="1">
        <f t="array" ref="T960">IFERROR(
_xlfn.IFS(
OR($R960="TASS",$R960="Seasonal"),"TASS / Part-Time (FICA Only)",
$A960=13,"BSEED",
$A960=20,"DDoT",
OR($A960=48,$A960=49),"DWSD",
$A960=72,"Library",
$I960=600010,"36th District Judges",
$I960=600014,"36th District Staff",
$N960&lt;&gt;0,_xlfn.XLOOKUP($N960,'FY25 Gold Book'!$A:$A,'FY25 Gold Book'!$H:$H,"-",0,1)),
"-")</f>
        <v>-</v>
      </c>
      <c r="U960" s="678"/>
      <c r="V960" s="679"/>
      <c r="W960" s="677"/>
      <c r="X960" s="134"/>
      <c r="Y960" s="135"/>
      <c r="Z960" s="147">
        <f>_xlfn.XLOOKUP($N960,'FY25 Gold Book'!$A:$A,'FY25 Gold Book'!$E:$E,0,0,1)</f>
        <v>0</v>
      </c>
      <c r="AA960" s="680">
        <f>_xlfn.XLOOKUP($N960,'FY25 Gold Book'!$A:$A,'FY25 Gold Book'!$G:$G,0,0,1)</f>
        <v>0</v>
      </c>
      <c r="AB960" s="148">
        <f t="shared" si="102"/>
        <v>0</v>
      </c>
      <c r="AC960" s="681">
        <v>0</v>
      </c>
      <c r="AD960" s="149">
        <f t="shared" si="103"/>
        <v>0</v>
      </c>
      <c r="AE960" s="147">
        <f>_xlfn.XLOOKUP($T960,'FY25 Fringe Rates'!$X$6:$X$15,'FY25 Fringe Rates'!$Y$6:$Y$15,0,0,1)</f>
        <v>0</v>
      </c>
      <c r="AF960" s="150">
        <f t="shared" si="98"/>
        <v>0</v>
      </c>
      <c r="AG960" s="136">
        <v>0</v>
      </c>
      <c r="AH960" s="149">
        <f t="shared" si="104"/>
        <v>0</v>
      </c>
      <c r="AI960" s="151">
        <f t="shared" si="99"/>
        <v>0</v>
      </c>
      <c r="AJ960" s="32"/>
    </row>
    <row r="961" spans="1:36">
      <c r="A961" s="145" t="str">
        <f t="shared" si="100"/>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02"/>
      <c r="H961" s="303" t="str">
        <f>IF($G961="","-",_xlfn.XLOOKUP($G961,Appr.Meta!$A:$A,Appr.Meta!$D:$D,"-",0,1))</f>
        <v>-</v>
      </c>
      <c r="I961" s="302"/>
      <c r="J961" s="303" t="str">
        <f>IF($I961="","-",_xlfn.XLOOKUP($I961,'CC.Meta'!$A:$A,'CC.Meta'!$D:$D,"-",0,1))</f>
        <v>-</v>
      </c>
      <c r="K961" s="306" t="str">
        <f t="shared" si="101"/>
        <v>--</v>
      </c>
      <c r="L961" s="302"/>
      <c r="M961" s="133"/>
      <c r="N961" s="234"/>
      <c r="O961" s="146" t="str">
        <f>IF($N961="","-",_xlfn.XLOOKUP($N961,'FY25 Gold Book'!$A:$A,'FY25 Gold Book'!$B:$B,"-",0,1))</f>
        <v>-</v>
      </c>
      <c r="P961" s="444" t="str">
        <f>IF($N961="","-",_xlfn.XLOOKUP($N961,'FY25 Gold Book'!$A:$A,'FY25 Gold Book'!$C:$C,"-",0,1))</f>
        <v>-</v>
      </c>
      <c r="Q961" s="146" t="str">
        <f>IF($N961="","-",_xlfn.XLOOKUP($N961,'FY25 Gold Book'!$A:$A,'FY25 Gold Book'!$D:$D,"-",0,1))</f>
        <v>-</v>
      </c>
      <c r="R961" s="52"/>
      <c r="S961" s="465" t="str" cm="1">
        <f t="array" ref="S961">IFERROR(
_xlfn.IFS(
$I961=600010,"36th District Judges (CC 600010)",
$I961=600014,"36th District Staff (CC 600014)",
$I961&lt;&gt;0,_xlfn.XLOOKUP($N961,'FY25 Gold Book'!$A:$A,'FY25 Gold Book'!$F:$F,"-",0,1)),
"-")</f>
        <v>-</v>
      </c>
      <c r="T961" s="465" t="str" cm="1">
        <f t="array" ref="T961">IFERROR(
_xlfn.IFS(
OR($R961="TASS",$R961="Seasonal"),"TASS / Part-Time (FICA Only)",
$A961=13,"BSEED",
$A961=20,"DDoT",
OR($A961=48,$A961=49),"DWSD",
$A961=72,"Library",
$I961=600010,"36th District Judges",
$I961=600014,"36th District Staff",
$N961&lt;&gt;0,_xlfn.XLOOKUP($N961,'FY25 Gold Book'!$A:$A,'FY25 Gold Book'!$H:$H,"-",0,1)),
"-")</f>
        <v>-</v>
      </c>
      <c r="U961" s="678"/>
      <c r="V961" s="679"/>
      <c r="W961" s="677"/>
      <c r="X961" s="134"/>
      <c r="Y961" s="135"/>
      <c r="Z961" s="147">
        <f>_xlfn.XLOOKUP($N961,'FY25 Gold Book'!$A:$A,'FY25 Gold Book'!$E:$E,0,0,1)</f>
        <v>0</v>
      </c>
      <c r="AA961" s="680">
        <f>_xlfn.XLOOKUP($N961,'FY25 Gold Book'!$A:$A,'FY25 Gold Book'!$G:$G,0,0,1)</f>
        <v>0</v>
      </c>
      <c r="AB961" s="148">
        <f t="shared" si="102"/>
        <v>0</v>
      </c>
      <c r="AC961" s="681">
        <v>0</v>
      </c>
      <c r="AD961" s="149">
        <f t="shared" si="103"/>
        <v>0</v>
      </c>
      <c r="AE961" s="147">
        <f>_xlfn.XLOOKUP($T961,'FY25 Fringe Rates'!$X$6:$X$15,'FY25 Fringe Rates'!$Y$6:$Y$15,0,0,1)</f>
        <v>0</v>
      </c>
      <c r="AF961" s="150">
        <f t="shared" si="98"/>
        <v>0</v>
      </c>
      <c r="AG961" s="136">
        <v>0</v>
      </c>
      <c r="AH961" s="149">
        <f t="shared" si="104"/>
        <v>0</v>
      </c>
      <c r="AI961" s="151">
        <f t="shared" si="99"/>
        <v>0</v>
      </c>
      <c r="AJ961" s="32"/>
    </row>
    <row r="962" spans="1:36">
      <c r="A962" s="145" t="str">
        <f t="shared" si="100"/>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02"/>
      <c r="H962" s="303" t="str">
        <f>IF($G962="","-",_xlfn.XLOOKUP($G962,Appr.Meta!$A:$A,Appr.Meta!$D:$D,"-",0,1))</f>
        <v>-</v>
      </c>
      <c r="I962" s="302"/>
      <c r="J962" s="303" t="str">
        <f>IF($I962="","-",_xlfn.XLOOKUP($I962,'CC.Meta'!$A:$A,'CC.Meta'!$D:$D,"-",0,1))</f>
        <v>-</v>
      </c>
      <c r="K962" s="306" t="str">
        <f t="shared" si="101"/>
        <v>--</v>
      </c>
      <c r="L962" s="302"/>
      <c r="M962" s="133"/>
      <c r="N962" s="234"/>
      <c r="O962" s="146" t="str">
        <f>IF($N962="","-",_xlfn.XLOOKUP($N962,'FY25 Gold Book'!$A:$A,'FY25 Gold Book'!$B:$B,"-",0,1))</f>
        <v>-</v>
      </c>
      <c r="P962" s="444" t="str">
        <f>IF($N962="","-",_xlfn.XLOOKUP($N962,'FY25 Gold Book'!$A:$A,'FY25 Gold Book'!$C:$C,"-",0,1))</f>
        <v>-</v>
      </c>
      <c r="Q962" s="146" t="str">
        <f>IF($N962="","-",_xlfn.XLOOKUP($N962,'FY25 Gold Book'!$A:$A,'FY25 Gold Book'!$D:$D,"-",0,1))</f>
        <v>-</v>
      </c>
      <c r="R962" s="52"/>
      <c r="S962" s="465" t="str" cm="1">
        <f t="array" ref="S962">IFERROR(
_xlfn.IFS(
$I962=600010,"36th District Judges (CC 600010)",
$I962=600014,"36th District Staff (CC 600014)",
$I962&lt;&gt;0,_xlfn.XLOOKUP($N962,'FY25 Gold Book'!$A:$A,'FY25 Gold Book'!$F:$F,"-",0,1)),
"-")</f>
        <v>-</v>
      </c>
      <c r="T962" s="465" t="str" cm="1">
        <f t="array" ref="T962">IFERROR(
_xlfn.IFS(
OR($R962="TASS",$R962="Seasonal"),"TASS / Part-Time (FICA Only)",
$A962=13,"BSEED",
$A962=20,"DDoT",
OR($A962=48,$A962=49),"DWSD",
$A962=72,"Library",
$I962=600010,"36th District Judges",
$I962=600014,"36th District Staff",
$N962&lt;&gt;0,_xlfn.XLOOKUP($N962,'FY25 Gold Book'!$A:$A,'FY25 Gold Book'!$H:$H,"-",0,1)),
"-")</f>
        <v>-</v>
      </c>
      <c r="U962" s="678"/>
      <c r="V962" s="679"/>
      <c r="W962" s="677"/>
      <c r="X962" s="134"/>
      <c r="Y962" s="135"/>
      <c r="Z962" s="147">
        <f>_xlfn.XLOOKUP($N962,'FY25 Gold Book'!$A:$A,'FY25 Gold Book'!$E:$E,0,0,1)</f>
        <v>0</v>
      </c>
      <c r="AA962" s="680">
        <f>_xlfn.XLOOKUP($N962,'FY25 Gold Book'!$A:$A,'FY25 Gold Book'!$G:$G,0,0,1)</f>
        <v>0</v>
      </c>
      <c r="AB962" s="148">
        <f t="shared" si="102"/>
        <v>0</v>
      </c>
      <c r="AC962" s="681">
        <v>0</v>
      </c>
      <c r="AD962" s="149">
        <f t="shared" si="103"/>
        <v>0</v>
      </c>
      <c r="AE962" s="147">
        <f>_xlfn.XLOOKUP($T962,'FY25 Fringe Rates'!$X$6:$X$15,'FY25 Fringe Rates'!$Y$6:$Y$15,0,0,1)</f>
        <v>0</v>
      </c>
      <c r="AF962" s="150">
        <f t="shared" si="98"/>
        <v>0</v>
      </c>
      <c r="AG962" s="136">
        <v>0</v>
      </c>
      <c r="AH962" s="149">
        <f t="shared" si="104"/>
        <v>0</v>
      </c>
      <c r="AI962" s="151">
        <f t="shared" si="99"/>
        <v>0</v>
      </c>
      <c r="AJ962" s="32"/>
    </row>
    <row r="963" spans="1:36">
      <c r="A963" s="145" t="str">
        <f t="shared" si="100"/>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02"/>
      <c r="H963" s="303" t="str">
        <f>IF($G963="","-",_xlfn.XLOOKUP($G963,Appr.Meta!$A:$A,Appr.Meta!$D:$D,"-",0,1))</f>
        <v>-</v>
      </c>
      <c r="I963" s="302"/>
      <c r="J963" s="303" t="str">
        <f>IF($I963="","-",_xlfn.XLOOKUP($I963,'CC.Meta'!$A:$A,'CC.Meta'!$D:$D,"-",0,1))</f>
        <v>-</v>
      </c>
      <c r="K963" s="306" t="str">
        <f t="shared" si="101"/>
        <v>--</v>
      </c>
      <c r="L963" s="302"/>
      <c r="M963" s="133"/>
      <c r="N963" s="234"/>
      <c r="O963" s="146" t="str">
        <f>IF($N963="","-",_xlfn.XLOOKUP($N963,'FY25 Gold Book'!$A:$A,'FY25 Gold Book'!$B:$B,"-",0,1))</f>
        <v>-</v>
      </c>
      <c r="P963" s="444" t="str">
        <f>IF($N963="","-",_xlfn.XLOOKUP($N963,'FY25 Gold Book'!$A:$A,'FY25 Gold Book'!$C:$C,"-",0,1))</f>
        <v>-</v>
      </c>
      <c r="Q963" s="146" t="str">
        <f>IF($N963="","-",_xlfn.XLOOKUP($N963,'FY25 Gold Book'!$A:$A,'FY25 Gold Book'!$D:$D,"-",0,1))</f>
        <v>-</v>
      </c>
      <c r="R963" s="52"/>
      <c r="S963" s="465" t="str" cm="1">
        <f t="array" ref="S963">IFERROR(
_xlfn.IFS(
$I963=600010,"36th District Judges (CC 600010)",
$I963=600014,"36th District Staff (CC 600014)",
$I963&lt;&gt;0,_xlfn.XLOOKUP($N963,'FY25 Gold Book'!$A:$A,'FY25 Gold Book'!$F:$F,"-",0,1)),
"-")</f>
        <v>-</v>
      </c>
      <c r="T963" s="465" t="str" cm="1">
        <f t="array" ref="T963">IFERROR(
_xlfn.IFS(
OR($R963="TASS",$R963="Seasonal"),"TASS / Part-Time (FICA Only)",
$A963=13,"BSEED",
$A963=20,"DDoT",
OR($A963=48,$A963=49),"DWSD",
$A963=72,"Library",
$I963=600010,"36th District Judges",
$I963=600014,"36th District Staff",
$N963&lt;&gt;0,_xlfn.XLOOKUP($N963,'FY25 Gold Book'!$A:$A,'FY25 Gold Book'!$H:$H,"-",0,1)),
"-")</f>
        <v>-</v>
      </c>
      <c r="U963" s="678"/>
      <c r="V963" s="679"/>
      <c r="W963" s="677"/>
      <c r="X963" s="134"/>
      <c r="Y963" s="135"/>
      <c r="Z963" s="147">
        <f>_xlfn.XLOOKUP($N963,'FY25 Gold Book'!$A:$A,'FY25 Gold Book'!$E:$E,0,0,1)</f>
        <v>0</v>
      </c>
      <c r="AA963" s="680">
        <f>_xlfn.XLOOKUP($N963,'FY25 Gold Book'!$A:$A,'FY25 Gold Book'!$G:$G,0,0,1)</f>
        <v>0</v>
      </c>
      <c r="AB963" s="148">
        <f t="shared" si="102"/>
        <v>0</v>
      </c>
      <c r="AC963" s="681">
        <v>0</v>
      </c>
      <c r="AD963" s="149">
        <f t="shared" si="103"/>
        <v>0</v>
      </c>
      <c r="AE963" s="147">
        <f>_xlfn.XLOOKUP($T963,'FY25 Fringe Rates'!$X$6:$X$15,'FY25 Fringe Rates'!$Y$6:$Y$15,0,0,1)</f>
        <v>0</v>
      </c>
      <c r="AF963" s="150">
        <f t="shared" si="98"/>
        <v>0</v>
      </c>
      <c r="AG963" s="136">
        <v>0</v>
      </c>
      <c r="AH963" s="149">
        <f t="shared" si="104"/>
        <v>0</v>
      </c>
      <c r="AI963" s="151">
        <f t="shared" si="99"/>
        <v>0</v>
      </c>
      <c r="AJ963" s="32"/>
    </row>
    <row r="964" spans="1:36">
      <c r="A964" s="145" t="str">
        <f t="shared" si="100"/>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02"/>
      <c r="H964" s="303" t="str">
        <f>IF($G964="","-",_xlfn.XLOOKUP($G964,Appr.Meta!$A:$A,Appr.Meta!$D:$D,"-",0,1))</f>
        <v>-</v>
      </c>
      <c r="I964" s="302"/>
      <c r="J964" s="303" t="str">
        <f>IF($I964="","-",_xlfn.XLOOKUP($I964,'CC.Meta'!$A:$A,'CC.Meta'!$D:$D,"-",0,1))</f>
        <v>-</v>
      </c>
      <c r="K964" s="306" t="str">
        <f t="shared" si="101"/>
        <v>--</v>
      </c>
      <c r="L964" s="302"/>
      <c r="M964" s="133"/>
      <c r="N964" s="234"/>
      <c r="O964" s="146" t="str">
        <f>IF($N964="","-",_xlfn.XLOOKUP($N964,'FY25 Gold Book'!$A:$A,'FY25 Gold Book'!$B:$B,"-",0,1))</f>
        <v>-</v>
      </c>
      <c r="P964" s="444" t="str">
        <f>IF($N964="","-",_xlfn.XLOOKUP($N964,'FY25 Gold Book'!$A:$A,'FY25 Gold Book'!$C:$C,"-",0,1))</f>
        <v>-</v>
      </c>
      <c r="Q964" s="146" t="str">
        <f>IF($N964="","-",_xlfn.XLOOKUP($N964,'FY25 Gold Book'!$A:$A,'FY25 Gold Book'!$D:$D,"-",0,1))</f>
        <v>-</v>
      </c>
      <c r="R964" s="52"/>
      <c r="S964" s="465" t="str" cm="1">
        <f t="array" ref="S964">IFERROR(
_xlfn.IFS(
$I964=600010,"36th District Judges (CC 600010)",
$I964=600014,"36th District Staff (CC 600014)",
$I964&lt;&gt;0,_xlfn.XLOOKUP($N964,'FY25 Gold Book'!$A:$A,'FY25 Gold Book'!$F:$F,"-",0,1)),
"-")</f>
        <v>-</v>
      </c>
      <c r="T964" s="465" t="str" cm="1">
        <f t="array" ref="T964">IFERROR(
_xlfn.IFS(
OR($R964="TASS",$R964="Seasonal"),"TASS / Part-Time (FICA Only)",
$A964=13,"BSEED",
$A964=20,"DDoT",
OR($A964=48,$A964=49),"DWSD",
$A964=72,"Library",
$I964=600010,"36th District Judges",
$I964=600014,"36th District Staff",
$N964&lt;&gt;0,_xlfn.XLOOKUP($N964,'FY25 Gold Book'!$A:$A,'FY25 Gold Book'!$H:$H,"-",0,1)),
"-")</f>
        <v>-</v>
      </c>
      <c r="U964" s="678"/>
      <c r="V964" s="679"/>
      <c r="W964" s="677"/>
      <c r="X964" s="134"/>
      <c r="Y964" s="135"/>
      <c r="Z964" s="147">
        <f>_xlfn.XLOOKUP($N964,'FY25 Gold Book'!$A:$A,'FY25 Gold Book'!$E:$E,0,0,1)</f>
        <v>0</v>
      </c>
      <c r="AA964" s="680">
        <f>_xlfn.XLOOKUP($N964,'FY25 Gold Book'!$A:$A,'FY25 Gold Book'!$G:$G,0,0,1)</f>
        <v>0</v>
      </c>
      <c r="AB964" s="148">
        <f t="shared" si="102"/>
        <v>0</v>
      </c>
      <c r="AC964" s="681">
        <v>0</v>
      </c>
      <c r="AD964" s="149">
        <f t="shared" si="103"/>
        <v>0</v>
      </c>
      <c r="AE964" s="147">
        <f>_xlfn.XLOOKUP($T964,'FY25 Fringe Rates'!$X$6:$X$15,'FY25 Fringe Rates'!$Y$6:$Y$15,0,0,1)</f>
        <v>0</v>
      </c>
      <c r="AF964" s="150">
        <f t="shared" si="98"/>
        <v>0</v>
      </c>
      <c r="AG964" s="136">
        <v>0</v>
      </c>
      <c r="AH964" s="149">
        <f t="shared" si="104"/>
        <v>0</v>
      </c>
      <c r="AI964" s="151">
        <f t="shared" si="99"/>
        <v>0</v>
      </c>
      <c r="AJ964" s="32"/>
    </row>
    <row r="965" spans="1:36">
      <c r="A965" s="145" t="str">
        <f t="shared" si="100"/>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02"/>
      <c r="H965" s="303" t="str">
        <f>IF($G965="","-",_xlfn.XLOOKUP($G965,Appr.Meta!$A:$A,Appr.Meta!$D:$D,"-",0,1))</f>
        <v>-</v>
      </c>
      <c r="I965" s="302"/>
      <c r="J965" s="303" t="str">
        <f>IF($I965="","-",_xlfn.XLOOKUP($I965,'CC.Meta'!$A:$A,'CC.Meta'!$D:$D,"-",0,1))</f>
        <v>-</v>
      </c>
      <c r="K965" s="306" t="str">
        <f t="shared" si="101"/>
        <v>--</v>
      </c>
      <c r="L965" s="302"/>
      <c r="M965" s="133"/>
      <c r="N965" s="234"/>
      <c r="O965" s="146" t="str">
        <f>IF($N965="","-",_xlfn.XLOOKUP($N965,'FY25 Gold Book'!$A:$A,'FY25 Gold Book'!$B:$B,"-",0,1))</f>
        <v>-</v>
      </c>
      <c r="P965" s="444" t="str">
        <f>IF($N965="","-",_xlfn.XLOOKUP($N965,'FY25 Gold Book'!$A:$A,'FY25 Gold Book'!$C:$C,"-",0,1))</f>
        <v>-</v>
      </c>
      <c r="Q965" s="146" t="str">
        <f>IF($N965="","-",_xlfn.XLOOKUP($N965,'FY25 Gold Book'!$A:$A,'FY25 Gold Book'!$D:$D,"-",0,1))</f>
        <v>-</v>
      </c>
      <c r="R965" s="52"/>
      <c r="S965" s="465" t="str" cm="1">
        <f t="array" ref="S965">IFERROR(
_xlfn.IFS(
$I965=600010,"36th District Judges (CC 600010)",
$I965=600014,"36th District Staff (CC 600014)",
$I965&lt;&gt;0,_xlfn.XLOOKUP($N965,'FY25 Gold Book'!$A:$A,'FY25 Gold Book'!$F:$F,"-",0,1)),
"-")</f>
        <v>-</v>
      </c>
      <c r="T965" s="465" t="str" cm="1">
        <f t="array" ref="T965">IFERROR(
_xlfn.IFS(
OR($R965="TASS",$R965="Seasonal"),"TASS / Part-Time (FICA Only)",
$A965=13,"BSEED",
$A965=20,"DDoT",
OR($A965=48,$A965=49),"DWSD",
$A965=72,"Library",
$I965=600010,"36th District Judges",
$I965=600014,"36th District Staff",
$N965&lt;&gt;0,_xlfn.XLOOKUP($N965,'FY25 Gold Book'!$A:$A,'FY25 Gold Book'!$H:$H,"-",0,1)),
"-")</f>
        <v>-</v>
      </c>
      <c r="U965" s="678"/>
      <c r="V965" s="679"/>
      <c r="W965" s="677"/>
      <c r="X965" s="134"/>
      <c r="Y965" s="135"/>
      <c r="Z965" s="147">
        <f>_xlfn.XLOOKUP($N965,'FY25 Gold Book'!$A:$A,'FY25 Gold Book'!$E:$E,0,0,1)</f>
        <v>0</v>
      </c>
      <c r="AA965" s="680">
        <f>_xlfn.XLOOKUP($N965,'FY25 Gold Book'!$A:$A,'FY25 Gold Book'!$G:$G,0,0,1)</f>
        <v>0</v>
      </c>
      <c r="AB965" s="148">
        <f t="shared" si="102"/>
        <v>0</v>
      </c>
      <c r="AC965" s="681">
        <v>0</v>
      </c>
      <c r="AD965" s="149">
        <f t="shared" si="103"/>
        <v>0</v>
      </c>
      <c r="AE965" s="147">
        <f>_xlfn.XLOOKUP($T965,'FY25 Fringe Rates'!$X$6:$X$15,'FY25 Fringe Rates'!$Y$6:$Y$15,0,0,1)</f>
        <v>0</v>
      </c>
      <c r="AF965" s="150">
        <f t="shared" si="98"/>
        <v>0</v>
      </c>
      <c r="AG965" s="136">
        <v>0</v>
      </c>
      <c r="AH965" s="149">
        <f t="shared" si="104"/>
        <v>0</v>
      </c>
      <c r="AI965" s="151">
        <f t="shared" si="99"/>
        <v>0</v>
      </c>
      <c r="AJ965" s="32"/>
    </row>
    <row r="966" spans="1:36">
      <c r="A966" s="145" t="str">
        <f t="shared" si="100"/>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02"/>
      <c r="H966" s="303" t="str">
        <f>IF($G966="","-",_xlfn.XLOOKUP($G966,Appr.Meta!$A:$A,Appr.Meta!$D:$D,"-",0,1))</f>
        <v>-</v>
      </c>
      <c r="I966" s="302"/>
      <c r="J966" s="303" t="str">
        <f>IF($I966="","-",_xlfn.XLOOKUP($I966,'CC.Meta'!$A:$A,'CC.Meta'!$D:$D,"-",0,1))</f>
        <v>-</v>
      </c>
      <c r="K966" s="306" t="str">
        <f t="shared" si="101"/>
        <v>--</v>
      </c>
      <c r="L966" s="302"/>
      <c r="M966" s="133"/>
      <c r="N966" s="234"/>
      <c r="O966" s="146" t="str">
        <f>IF($N966="","-",_xlfn.XLOOKUP($N966,'FY25 Gold Book'!$A:$A,'FY25 Gold Book'!$B:$B,"-",0,1))</f>
        <v>-</v>
      </c>
      <c r="P966" s="444" t="str">
        <f>IF($N966="","-",_xlfn.XLOOKUP($N966,'FY25 Gold Book'!$A:$A,'FY25 Gold Book'!$C:$C,"-",0,1))</f>
        <v>-</v>
      </c>
      <c r="Q966" s="146" t="str">
        <f>IF($N966="","-",_xlfn.XLOOKUP($N966,'FY25 Gold Book'!$A:$A,'FY25 Gold Book'!$D:$D,"-",0,1))</f>
        <v>-</v>
      </c>
      <c r="R966" s="52"/>
      <c r="S966" s="465" t="str" cm="1">
        <f t="array" ref="S966">IFERROR(
_xlfn.IFS(
$I966=600010,"36th District Judges (CC 600010)",
$I966=600014,"36th District Staff (CC 600014)",
$I966&lt;&gt;0,_xlfn.XLOOKUP($N966,'FY25 Gold Book'!$A:$A,'FY25 Gold Book'!$F:$F,"-",0,1)),
"-")</f>
        <v>-</v>
      </c>
      <c r="T966" s="465" t="str" cm="1">
        <f t="array" ref="T966">IFERROR(
_xlfn.IFS(
OR($R966="TASS",$R966="Seasonal"),"TASS / Part-Time (FICA Only)",
$A966=13,"BSEED",
$A966=20,"DDoT",
OR($A966=48,$A966=49),"DWSD",
$A966=72,"Library",
$I966=600010,"36th District Judges",
$I966=600014,"36th District Staff",
$N966&lt;&gt;0,_xlfn.XLOOKUP($N966,'FY25 Gold Book'!$A:$A,'FY25 Gold Book'!$H:$H,"-",0,1)),
"-")</f>
        <v>-</v>
      </c>
      <c r="U966" s="678"/>
      <c r="V966" s="679"/>
      <c r="W966" s="677"/>
      <c r="X966" s="134"/>
      <c r="Y966" s="135"/>
      <c r="Z966" s="147">
        <f>_xlfn.XLOOKUP($N966,'FY25 Gold Book'!$A:$A,'FY25 Gold Book'!$E:$E,0,0,1)</f>
        <v>0</v>
      </c>
      <c r="AA966" s="680">
        <f>_xlfn.XLOOKUP($N966,'FY25 Gold Book'!$A:$A,'FY25 Gold Book'!$G:$G,0,0,1)</f>
        <v>0</v>
      </c>
      <c r="AB966" s="148">
        <f t="shared" si="102"/>
        <v>0</v>
      </c>
      <c r="AC966" s="681">
        <v>0</v>
      </c>
      <c r="AD966" s="149">
        <f t="shared" si="103"/>
        <v>0</v>
      </c>
      <c r="AE966" s="147">
        <f>_xlfn.XLOOKUP($T966,'FY25 Fringe Rates'!$X$6:$X$15,'FY25 Fringe Rates'!$Y$6:$Y$15,0,0,1)</f>
        <v>0</v>
      </c>
      <c r="AF966" s="150">
        <f t="shared" si="98"/>
        <v>0</v>
      </c>
      <c r="AG966" s="136">
        <v>0</v>
      </c>
      <c r="AH966" s="149">
        <f t="shared" si="104"/>
        <v>0</v>
      </c>
      <c r="AI966" s="151">
        <f t="shared" si="99"/>
        <v>0</v>
      </c>
      <c r="AJ966" s="32"/>
    </row>
    <row r="967" spans="1:36">
      <c r="A967" s="145" t="str">
        <f t="shared" si="100"/>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02"/>
      <c r="H967" s="303" t="str">
        <f>IF($G967="","-",_xlfn.XLOOKUP($G967,Appr.Meta!$A:$A,Appr.Meta!$D:$D,"-",0,1))</f>
        <v>-</v>
      </c>
      <c r="I967" s="302"/>
      <c r="J967" s="303" t="str">
        <f>IF($I967="","-",_xlfn.XLOOKUP($I967,'CC.Meta'!$A:$A,'CC.Meta'!$D:$D,"-",0,1))</f>
        <v>-</v>
      </c>
      <c r="K967" s="306" t="str">
        <f t="shared" si="101"/>
        <v>--</v>
      </c>
      <c r="L967" s="302"/>
      <c r="M967" s="133"/>
      <c r="N967" s="234"/>
      <c r="O967" s="146" t="str">
        <f>IF($N967="","-",_xlfn.XLOOKUP($N967,'FY25 Gold Book'!$A:$A,'FY25 Gold Book'!$B:$B,"-",0,1))</f>
        <v>-</v>
      </c>
      <c r="P967" s="444" t="str">
        <f>IF($N967="","-",_xlfn.XLOOKUP($N967,'FY25 Gold Book'!$A:$A,'FY25 Gold Book'!$C:$C,"-",0,1))</f>
        <v>-</v>
      </c>
      <c r="Q967" s="146" t="str">
        <f>IF($N967="","-",_xlfn.XLOOKUP($N967,'FY25 Gold Book'!$A:$A,'FY25 Gold Book'!$D:$D,"-",0,1))</f>
        <v>-</v>
      </c>
      <c r="R967" s="52"/>
      <c r="S967" s="465" t="str" cm="1">
        <f t="array" ref="S967">IFERROR(
_xlfn.IFS(
$I967=600010,"36th District Judges (CC 600010)",
$I967=600014,"36th District Staff (CC 600014)",
$I967&lt;&gt;0,_xlfn.XLOOKUP($N967,'FY25 Gold Book'!$A:$A,'FY25 Gold Book'!$F:$F,"-",0,1)),
"-")</f>
        <v>-</v>
      </c>
      <c r="T967" s="465" t="str" cm="1">
        <f t="array" ref="T967">IFERROR(
_xlfn.IFS(
OR($R967="TASS",$R967="Seasonal"),"TASS / Part-Time (FICA Only)",
$A967=13,"BSEED",
$A967=20,"DDoT",
OR($A967=48,$A967=49),"DWSD",
$A967=72,"Library",
$I967=600010,"36th District Judges",
$I967=600014,"36th District Staff",
$N967&lt;&gt;0,_xlfn.XLOOKUP($N967,'FY25 Gold Book'!$A:$A,'FY25 Gold Book'!$H:$H,"-",0,1)),
"-")</f>
        <v>-</v>
      </c>
      <c r="U967" s="678"/>
      <c r="V967" s="679"/>
      <c r="W967" s="677"/>
      <c r="X967" s="134"/>
      <c r="Y967" s="135"/>
      <c r="Z967" s="147">
        <f>_xlfn.XLOOKUP($N967,'FY25 Gold Book'!$A:$A,'FY25 Gold Book'!$E:$E,0,0,1)</f>
        <v>0</v>
      </c>
      <c r="AA967" s="680">
        <f>_xlfn.XLOOKUP($N967,'FY25 Gold Book'!$A:$A,'FY25 Gold Book'!$G:$G,0,0,1)</f>
        <v>0</v>
      </c>
      <c r="AB967" s="148">
        <f t="shared" si="102"/>
        <v>0</v>
      </c>
      <c r="AC967" s="681">
        <v>0</v>
      </c>
      <c r="AD967" s="149">
        <f t="shared" si="103"/>
        <v>0</v>
      </c>
      <c r="AE967" s="147">
        <f>_xlfn.XLOOKUP($T967,'FY25 Fringe Rates'!$X$6:$X$15,'FY25 Fringe Rates'!$Y$6:$Y$15,0,0,1)</f>
        <v>0</v>
      </c>
      <c r="AF967" s="150">
        <f t="shared" si="98"/>
        <v>0</v>
      </c>
      <c r="AG967" s="136">
        <v>0</v>
      </c>
      <c r="AH967" s="149">
        <f t="shared" si="104"/>
        <v>0</v>
      </c>
      <c r="AI967" s="151">
        <f t="shared" si="99"/>
        <v>0</v>
      </c>
      <c r="AJ967" s="32"/>
    </row>
    <row r="968" spans="1:36">
      <c r="A968" s="145" t="str">
        <f t="shared" si="100"/>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02"/>
      <c r="H968" s="303" t="str">
        <f>IF($G968="","-",_xlfn.XLOOKUP($G968,Appr.Meta!$A:$A,Appr.Meta!$D:$D,"-",0,1))</f>
        <v>-</v>
      </c>
      <c r="I968" s="302"/>
      <c r="J968" s="303" t="str">
        <f>IF($I968="","-",_xlfn.XLOOKUP($I968,'CC.Meta'!$A:$A,'CC.Meta'!$D:$D,"-",0,1))</f>
        <v>-</v>
      </c>
      <c r="K968" s="306" t="str">
        <f t="shared" si="101"/>
        <v>--</v>
      </c>
      <c r="L968" s="302"/>
      <c r="M968" s="133"/>
      <c r="N968" s="234"/>
      <c r="O968" s="146" t="str">
        <f>IF($N968="","-",_xlfn.XLOOKUP($N968,'FY25 Gold Book'!$A:$A,'FY25 Gold Book'!$B:$B,"-",0,1))</f>
        <v>-</v>
      </c>
      <c r="P968" s="444" t="str">
        <f>IF($N968="","-",_xlfn.XLOOKUP($N968,'FY25 Gold Book'!$A:$A,'FY25 Gold Book'!$C:$C,"-",0,1))</f>
        <v>-</v>
      </c>
      <c r="Q968" s="146" t="str">
        <f>IF($N968="","-",_xlfn.XLOOKUP($N968,'FY25 Gold Book'!$A:$A,'FY25 Gold Book'!$D:$D,"-",0,1))</f>
        <v>-</v>
      </c>
      <c r="R968" s="52"/>
      <c r="S968" s="465" t="str" cm="1">
        <f t="array" ref="S968">IFERROR(
_xlfn.IFS(
$I968=600010,"36th District Judges (CC 600010)",
$I968=600014,"36th District Staff (CC 600014)",
$I968&lt;&gt;0,_xlfn.XLOOKUP($N968,'FY25 Gold Book'!$A:$A,'FY25 Gold Book'!$F:$F,"-",0,1)),
"-")</f>
        <v>-</v>
      </c>
      <c r="T968" s="465" t="str" cm="1">
        <f t="array" ref="T968">IFERROR(
_xlfn.IFS(
OR($R968="TASS",$R968="Seasonal"),"TASS / Part-Time (FICA Only)",
$A968=13,"BSEED",
$A968=20,"DDoT",
OR($A968=48,$A968=49),"DWSD",
$A968=72,"Library",
$I968=600010,"36th District Judges",
$I968=600014,"36th District Staff",
$N968&lt;&gt;0,_xlfn.XLOOKUP($N968,'FY25 Gold Book'!$A:$A,'FY25 Gold Book'!$H:$H,"-",0,1)),
"-")</f>
        <v>-</v>
      </c>
      <c r="U968" s="678"/>
      <c r="V968" s="679"/>
      <c r="W968" s="677"/>
      <c r="X968" s="134"/>
      <c r="Y968" s="135"/>
      <c r="Z968" s="147">
        <f>_xlfn.XLOOKUP($N968,'FY25 Gold Book'!$A:$A,'FY25 Gold Book'!$E:$E,0,0,1)</f>
        <v>0</v>
      </c>
      <c r="AA968" s="680">
        <f>_xlfn.XLOOKUP($N968,'FY25 Gold Book'!$A:$A,'FY25 Gold Book'!$G:$G,0,0,1)</f>
        <v>0</v>
      </c>
      <c r="AB968" s="148">
        <f t="shared" si="102"/>
        <v>0</v>
      </c>
      <c r="AC968" s="681">
        <v>0</v>
      </c>
      <c r="AD968" s="149">
        <f t="shared" si="103"/>
        <v>0</v>
      </c>
      <c r="AE968" s="147">
        <f>_xlfn.XLOOKUP($T968,'FY25 Fringe Rates'!$X$6:$X$15,'FY25 Fringe Rates'!$Y$6:$Y$15,0,0,1)</f>
        <v>0</v>
      </c>
      <c r="AF968" s="150">
        <f t="shared" si="98"/>
        <v>0</v>
      </c>
      <c r="AG968" s="136">
        <v>0</v>
      </c>
      <c r="AH968" s="149">
        <f t="shared" si="104"/>
        <v>0</v>
      </c>
      <c r="AI968" s="151">
        <f t="shared" si="99"/>
        <v>0</v>
      </c>
      <c r="AJ968" s="32"/>
    </row>
    <row r="969" spans="1:36">
      <c r="A969" s="145" t="str">
        <f t="shared" si="100"/>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02"/>
      <c r="H969" s="303" t="str">
        <f>IF($G969="","-",_xlfn.XLOOKUP($G969,Appr.Meta!$A:$A,Appr.Meta!$D:$D,"-",0,1))</f>
        <v>-</v>
      </c>
      <c r="I969" s="302"/>
      <c r="J969" s="303" t="str">
        <f>IF($I969="","-",_xlfn.XLOOKUP($I969,'CC.Meta'!$A:$A,'CC.Meta'!$D:$D,"-",0,1))</f>
        <v>-</v>
      </c>
      <c r="K969" s="306" t="str">
        <f t="shared" si="101"/>
        <v>--</v>
      </c>
      <c r="L969" s="302"/>
      <c r="M969" s="133"/>
      <c r="N969" s="234"/>
      <c r="O969" s="146" t="str">
        <f>IF($N969="","-",_xlfn.XLOOKUP($N969,'FY25 Gold Book'!$A:$A,'FY25 Gold Book'!$B:$B,"-",0,1))</f>
        <v>-</v>
      </c>
      <c r="P969" s="444" t="str">
        <f>IF($N969="","-",_xlfn.XLOOKUP($N969,'FY25 Gold Book'!$A:$A,'FY25 Gold Book'!$C:$C,"-",0,1))</f>
        <v>-</v>
      </c>
      <c r="Q969" s="146" t="str">
        <f>IF($N969="","-",_xlfn.XLOOKUP($N969,'FY25 Gold Book'!$A:$A,'FY25 Gold Book'!$D:$D,"-",0,1))</f>
        <v>-</v>
      </c>
      <c r="R969" s="52"/>
      <c r="S969" s="465" t="str" cm="1">
        <f t="array" ref="S969">IFERROR(
_xlfn.IFS(
$I969=600010,"36th District Judges (CC 600010)",
$I969=600014,"36th District Staff (CC 600014)",
$I969&lt;&gt;0,_xlfn.XLOOKUP($N969,'FY25 Gold Book'!$A:$A,'FY25 Gold Book'!$F:$F,"-",0,1)),
"-")</f>
        <v>-</v>
      </c>
      <c r="T969" s="465" t="str" cm="1">
        <f t="array" ref="T969">IFERROR(
_xlfn.IFS(
OR($R969="TASS",$R969="Seasonal"),"TASS / Part-Time (FICA Only)",
$A969=13,"BSEED",
$A969=20,"DDoT",
OR($A969=48,$A969=49),"DWSD",
$A969=72,"Library",
$I969=600010,"36th District Judges",
$I969=600014,"36th District Staff",
$N969&lt;&gt;0,_xlfn.XLOOKUP($N969,'FY25 Gold Book'!$A:$A,'FY25 Gold Book'!$H:$H,"-",0,1)),
"-")</f>
        <v>-</v>
      </c>
      <c r="U969" s="678"/>
      <c r="V969" s="679"/>
      <c r="W969" s="677"/>
      <c r="X969" s="134"/>
      <c r="Y969" s="135"/>
      <c r="Z969" s="147">
        <f>_xlfn.XLOOKUP($N969,'FY25 Gold Book'!$A:$A,'FY25 Gold Book'!$E:$E,0,0,1)</f>
        <v>0</v>
      </c>
      <c r="AA969" s="680">
        <f>_xlfn.XLOOKUP($N969,'FY25 Gold Book'!$A:$A,'FY25 Gold Book'!$G:$G,0,0,1)</f>
        <v>0</v>
      </c>
      <c r="AB969" s="148">
        <f t="shared" si="102"/>
        <v>0</v>
      </c>
      <c r="AC969" s="681">
        <v>0</v>
      </c>
      <c r="AD969" s="149">
        <f t="shared" si="103"/>
        <v>0</v>
      </c>
      <c r="AE969" s="147">
        <f>_xlfn.XLOOKUP($T969,'FY25 Fringe Rates'!$X$6:$X$15,'FY25 Fringe Rates'!$Y$6:$Y$15,0,0,1)</f>
        <v>0</v>
      </c>
      <c r="AF969" s="150">
        <f t="shared" si="98"/>
        <v>0</v>
      </c>
      <c r="AG969" s="136">
        <v>0</v>
      </c>
      <c r="AH969" s="149">
        <f t="shared" si="104"/>
        <v>0</v>
      </c>
      <c r="AI969" s="151">
        <f t="shared" si="99"/>
        <v>0</v>
      </c>
      <c r="AJ969" s="32"/>
    </row>
    <row r="970" spans="1:36">
      <c r="A970" s="145" t="str">
        <f t="shared" si="100"/>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02"/>
      <c r="H970" s="303" t="str">
        <f>IF($G970="","-",_xlfn.XLOOKUP($G970,Appr.Meta!$A:$A,Appr.Meta!$D:$D,"-",0,1))</f>
        <v>-</v>
      </c>
      <c r="I970" s="302"/>
      <c r="J970" s="303" t="str">
        <f>IF($I970="","-",_xlfn.XLOOKUP($I970,'CC.Meta'!$A:$A,'CC.Meta'!$D:$D,"-",0,1))</f>
        <v>-</v>
      </c>
      <c r="K970" s="306" t="str">
        <f t="shared" si="101"/>
        <v>--</v>
      </c>
      <c r="L970" s="302"/>
      <c r="M970" s="133"/>
      <c r="N970" s="234"/>
      <c r="O970" s="146" t="str">
        <f>IF($N970="","-",_xlfn.XLOOKUP($N970,'FY25 Gold Book'!$A:$A,'FY25 Gold Book'!$B:$B,"-",0,1))</f>
        <v>-</v>
      </c>
      <c r="P970" s="444" t="str">
        <f>IF($N970="","-",_xlfn.XLOOKUP($N970,'FY25 Gold Book'!$A:$A,'FY25 Gold Book'!$C:$C,"-",0,1))</f>
        <v>-</v>
      </c>
      <c r="Q970" s="146" t="str">
        <f>IF($N970="","-",_xlfn.XLOOKUP($N970,'FY25 Gold Book'!$A:$A,'FY25 Gold Book'!$D:$D,"-",0,1))</f>
        <v>-</v>
      </c>
      <c r="R970" s="52"/>
      <c r="S970" s="465" t="str" cm="1">
        <f t="array" ref="S970">IFERROR(
_xlfn.IFS(
$I970=600010,"36th District Judges (CC 600010)",
$I970=600014,"36th District Staff (CC 600014)",
$I970&lt;&gt;0,_xlfn.XLOOKUP($N970,'FY25 Gold Book'!$A:$A,'FY25 Gold Book'!$F:$F,"-",0,1)),
"-")</f>
        <v>-</v>
      </c>
      <c r="T970" s="465" t="str" cm="1">
        <f t="array" ref="T970">IFERROR(
_xlfn.IFS(
OR($R970="TASS",$R970="Seasonal"),"TASS / Part-Time (FICA Only)",
$A970=13,"BSEED",
$A970=20,"DDoT",
OR($A970=48,$A970=49),"DWSD",
$A970=72,"Library",
$I970=600010,"36th District Judges",
$I970=600014,"36th District Staff",
$N970&lt;&gt;0,_xlfn.XLOOKUP($N970,'FY25 Gold Book'!$A:$A,'FY25 Gold Book'!$H:$H,"-",0,1)),
"-")</f>
        <v>-</v>
      </c>
      <c r="U970" s="678"/>
      <c r="V970" s="679"/>
      <c r="W970" s="677"/>
      <c r="X970" s="134"/>
      <c r="Y970" s="135"/>
      <c r="Z970" s="147">
        <f>_xlfn.XLOOKUP($N970,'FY25 Gold Book'!$A:$A,'FY25 Gold Book'!$E:$E,0,0,1)</f>
        <v>0</v>
      </c>
      <c r="AA970" s="680">
        <f>_xlfn.XLOOKUP($N970,'FY25 Gold Book'!$A:$A,'FY25 Gold Book'!$G:$G,0,0,1)</f>
        <v>0</v>
      </c>
      <c r="AB970" s="148">
        <f t="shared" si="102"/>
        <v>0</v>
      </c>
      <c r="AC970" s="681">
        <v>0</v>
      </c>
      <c r="AD970" s="149">
        <f t="shared" si="103"/>
        <v>0</v>
      </c>
      <c r="AE970" s="147">
        <f>_xlfn.XLOOKUP($T970,'FY25 Fringe Rates'!$X$6:$X$15,'FY25 Fringe Rates'!$Y$6:$Y$15,0,0,1)</f>
        <v>0</v>
      </c>
      <c r="AF970" s="150">
        <f t="shared" si="98"/>
        <v>0</v>
      </c>
      <c r="AG970" s="136">
        <v>0</v>
      </c>
      <c r="AH970" s="149">
        <f t="shared" si="104"/>
        <v>0</v>
      </c>
      <c r="AI970" s="151">
        <f t="shared" si="99"/>
        <v>0</v>
      </c>
      <c r="AJ970" s="32"/>
    </row>
    <row r="971" spans="1:36">
      <c r="A971" s="145" t="str">
        <f t="shared" si="100"/>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02"/>
      <c r="H971" s="303" t="str">
        <f>IF($G971="","-",_xlfn.XLOOKUP($G971,Appr.Meta!$A:$A,Appr.Meta!$D:$D,"-",0,1))</f>
        <v>-</v>
      </c>
      <c r="I971" s="302"/>
      <c r="J971" s="303" t="str">
        <f>IF($I971="","-",_xlfn.XLOOKUP($I971,'CC.Meta'!$A:$A,'CC.Meta'!$D:$D,"-",0,1))</f>
        <v>-</v>
      </c>
      <c r="K971" s="306" t="str">
        <f t="shared" si="101"/>
        <v>--</v>
      </c>
      <c r="L971" s="302"/>
      <c r="M971" s="133"/>
      <c r="N971" s="234"/>
      <c r="O971" s="146" t="str">
        <f>IF($N971="","-",_xlfn.XLOOKUP($N971,'FY25 Gold Book'!$A:$A,'FY25 Gold Book'!$B:$B,"-",0,1))</f>
        <v>-</v>
      </c>
      <c r="P971" s="444" t="str">
        <f>IF($N971="","-",_xlfn.XLOOKUP($N971,'FY25 Gold Book'!$A:$A,'FY25 Gold Book'!$C:$C,"-",0,1))</f>
        <v>-</v>
      </c>
      <c r="Q971" s="146" t="str">
        <f>IF($N971="","-",_xlfn.XLOOKUP($N971,'FY25 Gold Book'!$A:$A,'FY25 Gold Book'!$D:$D,"-",0,1))</f>
        <v>-</v>
      </c>
      <c r="R971" s="52"/>
      <c r="S971" s="465" t="str" cm="1">
        <f t="array" ref="S971">IFERROR(
_xlfn.IFS(
$I971=600010,"36th District Judges (CC 600010)",
$I971=600014,"36th District Staff (CC 600014)",
$I971&lt;&gt;0,_xlfn.XLOOKUP($N971,'FY25 Gold Book'!$A:$A,'FY25 Gold Book'!$F:$F,"-",0,1)),
"-")</f>
        <v>-</v>
      </c>
      <c r="T971" s="465" t="str" cm="1">
        <f t="array" ref="T971">IFERROR(
_xlfn.IFS(
OR($R971="TASS",$R971="Seasonal"),"TASS / Part-Time (FICA Only)",
$A971=13,"BSEED",
$A971=20,"DDoT",
OR($A971=48,$A971=49),"DWSD",
$A971=72,"Library",
$I971=600010,"36th District Judges",
$I971=600014,"36th District Staff",
$N971&lt;&gt;0,_xlfn.XLOOKUP($N971,'FY25 Gold Book'!$A:$A,'FY25 Gold Book'!$H:$H,"-",0,1)),
"-")</f>
        <v>-</v>
      </c>
      <c r="U971" s="678"/>
      <c r="V971" s="679"/>
      <c r="W971" s="677"/>
      <c r="X971" s="134"/>
      <c r="Y971" s="135"/>
      <c r="Z971" s="147">
        <f>_xlfn.XLOOKUP($N971,'FY25 Gold Book'!$A:$A,'FY25 Gold Book'!$E:$E,0,0,1)</f>
        <v>0</v>
      </c>
      <c r="AA971" s="680">
        <f>_xlfn.XLOOKUP($N971,'FY25 Gold Book'!$A:$A,'FY25 Gold Book'!$G:$G,0,0,1)</f>
        <v>0</v>
      </c>
      <c r="AB971" s="148">
        <f t="shared" si="102"/>
        <v>0</v>
      </c>
      <c r="AC971" s="681">
        <v>0</v>
      </c>
      <c r="AD971" s="149">
        <f t="shared" si="103"/>
        <v>0</v>
      </c>
      <c r="AE971" s="147">
        <f>_xlfn.XLOOKUP($T971,'FY25 Fringe Rates'!$X$6:$X$15,'FY25 Fringe Rates'!$Y$6:$Y$15,0,0,1)</f>
        <v>0</v>
      </c>
      <c r="AF971" s="150">
        <f t="shared" si="98"/>
        <v>0</v>
      </c>
      <c r="AG971" s="136">
        <v>0</v>
      </c>
      <c r="AH971" s="149">
        <f t="shared" si="104"/>
        <v>0</v>
      </c>
      <c r="AI971" s="151">
        <f t="shared" si="99"/>
        <v>0</v>
      </c>
      <c r="AJ971" s="32"/>
    </row>
    <row r="972" spans="1:36">
      <c r="A972" s="145" t="str">
        <f t="shared" si="100"/>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02"/>
      <c r="H972" s="303" t="str">
        <f>IF($G972="","-",_xlfn.XLOOKUP($G972,Appr.Meta!$A:$A,Appr.Meta!$D:$D,"-",0,1))</f>
        <v>-</v>
      </c>
      <c r="I972" s="302"/>
      <c r="J972" s="303" t="str">
        <f>IF($I972="","-",_xlfn.XLOOKUP($I972,'CC.Meta'!$A:$A,'CC.Meta'!$D:$D,"-",0,1))</f>
        <v>-</v>
      </c>
      <c r="K972" s="306" t="str">
        <f t="shared" si="101"/>
        <v>--</v>
      </c>
      <c r="L972" s="302"/>
      <c r="M972" s="133"/>
      <c r="N972" s="234"/>
      <c r="O972" s="146" t="str">
        <f>IF($N972="","-",_xlfn.XLOOKUP($N972,'FY25 Gold Book'!$A:$A,'FY25 Gold Book'!$B:$B,"-",0,1))</f>
        <v>-</v>
      </c>
      <c r="P972" s="444" t="str">
        <f>IF($N972="","-",_xlfn.XLOOKUP($N972,'FY25 Gold Book'!$A:$A,'FY25 Gold Book'!$C:$C,"-",0,1))</f>
        <v>-</v>
      </c>
      <c r="Q972" s="146" t="str">
        <f>IF($N972="","-",_xlfn.XLOOKUP($N972,'FY25 Gold Book'!$A:$A,'FY25 Gold Book'!$D:$D,"-",0,1))</f>
        <v>-</v>
      </c>
      <c r="R972" s="52"/>
      <c r="S972" s="465" t="str" cm="1">
        <f t="array" ref="S972">IFERROR(
_xlfn.IFS(
$I972=600010,"36th District Judges (CC 600010)",
$I972=600014,"36th District Staff (CC 600014)",
$I972&lt;&gt;0,_xlfn.XLOOKUP($N972,'FY25 Gold Book'!$A:$A,'FY25 Gold Book'!$F:$F,"-",0,1)),
"-")</f>
        <v>-</v>
      </c>
      <c r="T972" s="465" t="str" cm="1">
        <f t="array" ref="T972">IFERROR(
_xlfn.IFS(
OR($R972="TASS",$R972="Seasonal"),"TASS / Part-Time (FICA Only)",
$A972=13,"BSEED",
$A972=20,"DDoT",
OR($A972=48,$A972=49),"DWSD",
$A972=72,"Library",
$I972=600010,"36th District Judges",
$I972=600014,"36th District Staff",
$N972&lt;&gt;0,_xlfn.XLOOKUP($N972,'FY25 Gold Book'!$A:$A,'FY25 Gold Book'!$H:$H,"-",0,1)),
"-")</f>
        <v>-</v>
      </c>
      <c r="U972" s="678"/>
      <c r="V972" s="679"/>
      <c r="W972" s="677"/>
      <c r="X972" s="134"/>
      <c r="Y972" s="135"/>
      <c r="Z972" s="147">
        <f>_xlfn.XLOOKUP($N972,'FY25 Gold Book'!$A:$A,'FY25 Gold Book'!$E:$E,0,0,1)</f>
        <v>0</v>
      </c>
      <c r="AA972" s="680">
        <f>_xlfn.XLOOKUP($N972,'FY25 Gold Book'!$A:$A,'FY25 Gold Book'!$G:$G,0,0,1)</f>
        <v>0</v>
      </c>
      <c r="AB972" s="148">
        <f t="shared" si="102"/>
        <v>0</v>
      </c>
      <c r="AC972" s="681">
        <v>0</v>
      </c>
      <c r="AD972" s="149">
        <f t="shared" si="103"/>
        <v>0</v>
      </c>
      <c r="AE972" s="147">
        <f>_xlfn.XLOOKUP($T972,'FY25 Fringe Rates'!$X$6:$X$15,'FY25 Fringe Rates'!$Y$6:$Y$15,0,0,1)</f>
        <v>0</v>
      </c>
      <c r="AF972" s="150">
        <f t="shared" si="98"/>
        <v>0</v>
      </c>
      <c r="AG972" s="136">
        <v>0</v>
      </c>
      <c r="AH972" s="149">
        <f t="shared" si="104"/>
        <v>0</v>
      </c>
      <c r="AI972" s="151">
        <f t="shared" si="99"/>
        <v>0</v>
      </c>
      <c r="AJ972" s="32"/>
    </row>
    <row r="973" spans="1:36">
      <c r="A973" s="145" t="str">
        <f t="shared" si="100"/>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02"/>
      <c r="H973" s="303" t="str">
        <f>IF($G973="","-",_xlfn.XLOOKUP($G973,Appr.Meta!$A:$A,Appr.Meta!$D:$D,"-",0,1))</f>
        <v>-</v>
      </c>
      <c r="I973" s="302"/>
      <c r="J973" s="303" t="str">
        <f>IF($I973="","-",_xlfn.XLOOKUP($I973,'CC.Meta'!$A:$A,'CC.Meta'!$D:$D,"-",0,1))</f>
        <v>-</v>
      </c>
      <c r="K973" s="306" t="str">
        <f t="shared" si="101"/>
        <v>--</v>
      </c>
      <c r="L973" s="302"/>
      <c r="M973" s="133"/>
      <c r="N973" s="234"/>
      <c r="O973" s="146" t="str">
        <f>IF($N973="","-",_xlfn.XLOOKUP($N973,'FY25 Gold Book'!$A:$A,'FY25 Gold Book'!$B:$B,"-",0,1))</f>
        <v>-</v>
      </c>
      <c r="P973" s="444" t="str">
        <f>IF($N973="","-",_xlfn.XLOOKUP($N973,'FY25 Gold Book'!$A:$A,'FY25 Gold Book'!$C:$C,"-",0,1))</f>
        <v>-</v>
      </c>
      <c r="Q973" s="146" t="str">
        <f>IF($N973="","-",_xlfn.XLOOKUP($N973,'FY25 Gold Book'!$A:$A,'FY25 Gold Book'!$D:$D,"-",0,1))</f>
        <v>-</v>
      </c>
      <c r="R973" s="52"/>
      <c r="S973" s="465" t="str" cm="1">
        <f t="array" ref="S973">IFERROR(
_xlfn.IFS(
$I973=600010,"36th District Judges (CC 600010)",
$I973=600014,"36th District Staff (CC 600014)",
$I973&lt;&gt;0,_xlfn.XLOOKUP($N973,'FY25 Gold Book'!$A:$A,'FY25 Gold Book'!$F:$F,"-",0,1)),
"-")</f>
        <v>-</v>
      </c>
      <c r="T973" s="465" t="str" cm="1">
        <f t="array" ref="T973">IFERROR(
_xlfn.IFS(
OR($R973="TASS",$R973="Seasonal"),"TASS / Part-Time (FICA Only)",
$A973=13,"BSEED",
$A973=20,"DDoT",
OR($A973=48,$A973=49),"DWSD",
$A973=72,"Library",
$I973=600010,"36th District Judges",
$I973=600014,"36th District Staff",
$N973&lt;&gt;0,_xlfn.XLOOKUP($N973,'FY25 Gold Book'!$A:$A,'FY25 Gold Book'!$H:$H,"-",0,1)),
"-")</f>
        <v>-</v>
      </c>
      <c r="U973" s="678"/>
      <c r="V973" s="679"/>
      <c r="W973" s="677"/>
      <c r="X973" s="134"/>
      <c r="Y973" s="135"/>
      <c r="Z973" s="147">
        <f>_xlfn.XLOOKUP($N973,'FY25 Gold Book'!$A:$A,'FY25 Gold Book'!$E:$E,0,0,1)</f>
        <v>0</v>
      </c>
      <c r="AA973" s="680">
        <f>_xlfn.XLOOKUP($N973,'FY25 Gold Book'!$A:$A,'FY25 Gold Book'!$G:$G,0,0,1)</f>
        <v>0</v>
      </c>
      <c r="AB973" s="148">
        <f t="shared" si="102"/>
        <v>0</v>
      </c>
      <c r="AC973" s="681">
        <v>0</v>
      </c>
      <c r="AD973" s="149">
        <f t="shared" si="103"/>
        <v>0</v>
      </c>
      <c r="AE973" s="147">
        <f>_xlfn.XLOOKUP($T973,'FY25 Fringe Rates'!$X$6:$X$15,'FY25 Fringe Rates'!$Y$6:$Y$15,0,0,1)</f>
        <v>0</v>
      </c>
      <c r="AF973" s="150">
        <f t="shared" si="98"/>
        <v>0</v>
      </c>
      <c r="AG973" s="136">
        <v>0</v>
      </c>
      <c r="AH973" s="149">
        <f t="shared" si="104"/>
        <v>0</v>
      </c>
      <c r="AI973" s="151">
        <f t="shared" si="99"/>
        <v>0</v>
      </c>
      <c r="AJ973" s="32"/>
    </row>
    <row r="974" spans="1:36">
      <c r="A974" s="145" t="str">
        <f t="shared" si="100"/>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02"/>
      <c r="H974" s="303" t="str">
        <f>IF($G974="","-",_xlfn.XLOOKUP($G974,Appr.Meta!$A:$A,Appr.Meta!$D:$D,"-",0,1))</f>
        <v>-</v>
      </c>
      <c r="I974" s="302"/>
      <c r="J974" s="303" t="str">
        <f>IF($I974="","-",_xlfn.XLOOKUP($I974,'CC.Meta'!$A:$A,'CC.Meta'!$D:$D,"-",0,1))</f>
        <v>-</v>
      </c>
      <c r="K974" s="306" t="str">
        <f t="shared" si="101"/>
        <v>--</v>
      </c>
      <c r="L974" s="302"/>
      <c r="M974" s="133"/>
      <c r="N974" s="234"/>
      <c r="O974" s="146" t="str">
        <f>IF($N974="","-",_xlfn.XLOOKUP($N974,'FY25 Gold Book'!$A:$A,'FY25 Gold Book'!$B:$B,"-",0,1))</f>
        <v>-</v>
      </c>
      <c r="P974" s="444" t="str">
        <f>IF($N974="","-",_xlfn.XLOOKUP($N974,'FY25 Gold Book'!$A:$A,'FY25 Gold Book'!$C:$C,"-",0,1))</f>
        <v>-</v>
      </c>
      <c r="Q974" s="146" t="str">
        <f>IF($N974="","-",_xlfn.XLOOKUP($N974,'FY25 Gold Book'!$A:$A,'FY25 Gold Book'!$D:$D,"-",0,1))</f>
        <v>-</v>
      </c>
      <c r="R974" s="52"/>
      <c r="S974" s="465" t="str" cm="1">
        <f t="array" ref="S974">IFERROR(
_xlfn.IFS(
$I974=600010,"36th District Judges (CC 600010)",
$I974=600014,"36th District Staff (CC 600014)",
$I974&lt;&gt;0,_xlfn.XLOOKUP($N974,'FY25 Gold Book'!$A:$A,'FY25 Gold Book'!$F:$F,"-",0,1)),
"-")</f>
        <v>-</v>
      </c>
      <c r="T974" s="465" t="str" cm="1">
        <f t="array" ref="T974">IFERROR(
_xlfn.IFS(
OR($R974="TASS",$R974="Seasonal"),"TASS / Part-Time (FICA Only)",
$A974=13,"BSEED",
$A974=20,"DDoT",
OR($A974=48,$A974=49),"DWSD",
$A974=72,"Library",
$I974=600010,"36th District Judges",
$I974=600014,"36th District Staff",
$N974&lt;&gt;0,_xlfn.XLOOKUP($N974,'FY25 Gold Book'!$A:$A,'FY25 Gold Book'!$H:$H,"-",0,1)),
"-")</f>
        <v>-</v>
      </c>
      <c r="U974" s="678"/>
      <c r="V974" s="679"/>
      <c r="W974" s="677"/>
      <c r="X974" s="134"/>
      <c r="Y974" s="135"/>
      <c r="Z974" s="147">
        <f>_xlfn.XLOOKUP($N974,'FY25 Gold Book'!$A:$A,'FY25 Gold Book'!$E:$E,0,0,1)</f>
        <v>0</v>
      </c>
      <c r="AA974" s="680">
        <f>_xlfn.XLOOKUP($N974,'FY25 Gold Book'!$A:$A,'FY25 Gold Book'!$G:$G,0,0,1)</f>
        <v>0</v>
      </c>
      <c r="AB974" s="148">
        <f t="shared" si="102"/>
        <v>0</v>
      </c>
      <c r="AC974" s="681">
        <v>0</v>
      </c>
      <c r="AD974" s="149">
        <f t="shared" si="103"/>
        <v>0</v>
      </c>
      <c r="AE974" s="147">
        <f>_xlfn.XLOOKUP($T974,'FY25 Fringe Rates'!$X$6:$X$15,'FY25 Fringe Rates'!$Y$6:$Y$15,0,0,1)</f>
        <v>0</v>
      </c>
      <c r="AF974" s="150">
        <f t="shared" si="98"/>
        <v>0</v>
      </c>
      <c r="AG974" s="136">
        <v>0</v>
      </c>
      <c r="AH974" s="149">
        <f t="shared" si="104"/>
        <v>0</v>
      </c>
      <c r="AI974" s="151">
        <f t="shared" si="99"/>
        <v>0</v>
      </c>
      <c r="AJ974" s="32"/>
    </row>
    <row r="975" spans="1:36">
      <c r="A975" s="145" t="str">
        <f t="shared" si="100"/>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02"/>
      <c r="H975" s="303" t="str">
        <f>IF($G975="","-",_xlfn.XLOOKUP($G975,Appr.Meta!$A:$A,Appr.Meta!$D:$D,"-",0,1))</f>
        <v>-</v>
      </c>
      <c r="I975" s="302"/>
      <c r="J975" s="303" t="str">
        <f>IF($I975="","-",_xlfn.XLOOKUP($I975,'CC.Meta'!$A:$A,'CC.Meta'!$D:$D,"-",0,1))</f>
        <v>-</v>
      </c>
      <c r="K975" s="306" t="str">
        <f t="shared" si="101"/>
        <v>--</v>
      </c>
      <c r="L975" s="302"/>
      <c r="M975" s="133"/>
      <c r="N975" s="234"/>
      <c r="O975" s="146" t="str">
        <f>IF($N975="","-",_xlfn.XLOOKUP($N975,'FY25 Gold Book'!$A:$A,'FY25 Gold Book'!$B:$B,"-",0,1))</f>
        <v>-</v>
      </c>
      <c r="P975" s="444" t="str">
        <f>IF($N975="","-",_xlfn.XLOOKUP($N975,'FY25 Gold Book'!$A:$A,'FY25 Gold Book'!$C:$C,"-",0,1))</f>
        <v>-</v>
      </c>
      <c r="Q975" s="146" t="str">
        <f>IF($N975="","-",_xlfn.XLOOKUP($N975,'FY25 Gold Book'!$A:$A,'FY25 Gold Book'!$D:$D,"-",0,1))</f>
        <v>-</v>
      </c>
      <c r="R975" s="52"/>
      <c r="S975" s="465" t="str" cm="1">
        <f t="array" ref="S975">IFERROR(
_xlfn.IFS(
$I975=600010,"36th District Judges (CC 600010)",
$I975=600014,"36th District Staff (CC 600014)",
$I975&lt;&gt;0,_xlfn.XLOOKUP($N975,'FY25 Gold Book'!$A:$A,'FY25 Gold Book'!$F:$F,"-",0,1)),
"-")</f>
        <v>-</v>
      </c>
      <c r="T975" s="465" t="str" cm="1">
        <f t="array" ref="T975">IFERROR(
_xlfn.IFS(
OR($R975="TASS",$R975="Seasonal"),"TASS / Part-Time (FICA Only)",
$A975=13,"BSEED",
$A975=20,"DDoT",
OR($A975=48,$A975=49),"DWSD",
$A975=72,"Library",
$I975=600010,"36th District Judges",
$I975=600014,"36th District Staff",
$N975&lt;&gt;0,_xlfn.XLOOKUP($N975,'FY25 Gold Book'!$A:$A,'FY25 Gold Book'!$H:$H,"-",0,1)),
"-")</f>
        <v>-</v>
      </c>
      <c r="U975" s="678"/>
      <c r="V975" s="679"/>
      <c r="W975" s="677"/>
      <c r="X975" s="134"/>
      <c r="Y975" s="135"/>
      <c r="Z975" s="147">
        <f>_xlfn.XLOOKUP($N975,'FY25 Gold Book'!$A:$A,'FY25 Gold Book'!$E:$E,0,0,1)</f>
        <v>0</v>
      </c>
      <c r="AA975" s="680">
        <f>_xlfn.XLOOKUP($N975,'FY25 Gold Book'!$A:$A,'FY25 Gold Book'!$G:$G,0,0,1)</f>
        <v>0</v>
      </c>
      <c r="AB975" s="148">
        <f t="shared" si="102"/>
        <v>0</v>
      </c>
      <c r="AC975" s="681">
        <v>0</v>
      </c>
      <c r="AD975" s="149">
        <f t="shared" si="103"/>
        <v>0</v>
      </c>
      <c r="AE975" s="147">
        <f>_xlfn.XLOOKUP($T975,'FY25 Fringe Rates'!$X$6:$X$15,'FY25 Fringe Rates'!$Y$6:$Y$15,0,0,1)</f>
        <v>0</v>
      </c>
      <c r="AF975" s="150">
        <f t="shared" ref="AF975:AF1000" si="105">ROUND($AD975*$AE975,0)</f>
        <v>0</v>
      </c>
      <c r="AG975" s="136">
        <v>0</v>
      </c>
      <c r="AH975" s="149">
        <f t="shared" si="104"/>
        <v>0</v>
      </c>
      <c r="AI975" s="151">
        <f t="shared" ref="AI975:AI1000" si="106">ROUND($AD975+$AH975,0)</f>
        <v>0</v>
      </c>
      <c r="AJ975" s="32"/>
    </row>
    <row r="976" spans="1:36">
      <c r="A976" s="145" t="str">
        <f t="shared" ref="A976:A1000" si="107">IFERROR(VALUE(LEFT($I976,2)),"-")</f>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02"/>
      <c r="H976" s="303" t="str">
        <f>IF($G976="","-",_xlfn.XLOOKUP($G976,Appr.Meta!$A:$A,Appr.Meta!$D:$D,"-",0,1))</f>
        <v>-</v>
      </c>
      <c r="I976" s="302"/>
      <c r="J976" s="303" t="str">
        <f>IF($I976="","-",_xlfn.XLOOKUP($I976,'CC.Meta'!$A:$A,'CC.Meta'!$D:$D,"-",0,1))</f>
        <v>-</v>
      </c>
      <c r="K976" s="306" t="str">
        <f t="shared" ref="K976:K1000" si="108">_xlfn.CONCAT($D976,"-",$G976,"-",$I976)</f>
        <v>--</v>
      </c>
      <c r="L976" s="302"/>
      <c r="M976" s="133"/>
      <c r="N976" s="234"/>
      <c r="O976" s="146" t="str">
        <f>IF($N976="","-",_xlfn.XLOOKUP($N976,'FY25 Gold Book'!$A:$A,'FY25 Gold Book'!$B:$B,"-",0,1))</f>
        <v>-</v>
      </c>
      <c r="P976" s="444" t="str">
        <f>IF($N976="","-",_xlfn.XLOOKUP($N976,'FY25 Gold Book'!$A:$A,'FY25 Gold Book'!$C:$C,"-",0,1))</f>
        <v>-</v>
      </c>
      <c r="Q976" s="146" t="str">
        <f>IF($N976="","-",_xlfn.XLOOKUP($N976,'FY25 Gold Book'!$A:$A,'FY25 Gold Book'!$D:$D,"-",0,1))</f>
        <v>-</v>
      </c>
      <c r="R976" s="52"/>
      <c r="S976" s="465" t="str" cm="1">
        <f t="array" ref="S976">IFERROR(
_xlfn.IFS(
$I976=600010,"36th District Judges (CC 600010)",
$I976=600014,"36th District Staff (CC 600014)",
$I976&lt;&gt;0,_xlfn.XLOOKUP($N976,'FY25 Gold Book'!$A:$A,'FY25 Gold Book'!$F:$F,"-",0,1)),
"-")</f>
        <v>-</v>
      </c>
      <c r="T976" s="465" t="str" cm="1">
        <f t="array" ref="T976">IFERROR(
_xlfn.IFS(
OR($R976="TASS",$R976="Seasonal"),"TASS / Part-Time (FICA Only)",
$A976=13,"BSEED",
$A976=20,"DDoT",
OR($A976=48,$A976=49),"DWSD",
$A976=72,"Library",
$I976=600010,"36th District Judges",
$I976=600014,"36th District Staff",
$N976&lt;&gt;0,_xlfn.XLOOKUP($N976,'FY25 Gold Book'!$A:$A,'FY25 Gold Book'!$H:$H,"-",0,1)),
"-")</f>
        <v>-</v>
      </c>
      <c r="U976" s="678"/>
      <c r="V976" s="679"/>
      <c r="W976" s="677"/>
      <c r="X976" s="134"/>
      <c r="Y976" s="135"/>
      <c r="Z976" s="147">
        <f>_xlfn.XLOOKUP($N976,'FY25 Gold Book'!$A:$A,'FY25 Gold Book'!$E:$E,0,0,1)</f>
        <v>0</v>
      </c>
      <c r="AA976" s="680">
        <f>_xlfn.XLOOKUP($N976,'FY25 Gold Book'!$A:$A,'FY25 Gold Book'!$G:$G,0,0,1)</f>
        <v>0</v>
      </c>
      <c r="AB976" s="148">
        <f t="shared" ref="AB976:AB1000" si="109">ROUND(($Y976*(1+$Z976))*(1+$AA976),0)</f>
        <v>0</v>
      </c>
      <c r="AC976" s="681">
        <v>0</v>
      </c>
      <c r="AD976" s="149">
        <f t="shared" ref="AD976:AD1000" si="110">ROUND($AB976+$AC976,0)</f>
        <v>0</v>
      </c>
      <c r="AE976" s="147">
        <f>_xlfn.XLOOKUP($T976,'FY25 Fringe Rates'!$X$6:$X$15,'FY25 Fringe Rates'!$Y$6:$Y$15,0,0,1)</f>
        <v>0</v>
      </c>
      <c r="AF976" s="150">
        <f t="shared" si="105"/>
        <v>0</v>
      </c>
      <c r="AG976" s="136">
        <v>0</v>
      </c>
      <c r="AH976" s="149">
        <f t="shared" ref="AH976:AH1000" si="111">ROUND($AF976+$AG976,0)</f>
        <v>0</v>
      </c>
      <c r="AI976" s="151">
        <f t="shared" si="106"/>
        <v>0</v>
      </c>
      <c r="AJ976" s="32"/>
    </row>
    <row r="977" spans="1:36">
      <c r="A977" s="145" t="str">
        <f t="shared" si="107"/>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02"/>
      <c r="H977" s="303" t="str">
        <f>IF($G977="","-",_xlfn.XLOOKUP($G977,Appr.Meta!$A:$A,Appr.Meta!$D:$D,"-",0,1))</f>
        <v>-</v>
      </c>
      <c r="I977" s="302"/>
      <c r="J977" s="303" t="str">
        <f>IF($I977="","-",_xlfn.XLOOKUP($I977,'CC.Meta'!$A:$A,'CC.Meta'!$D:$D,"-",0,1))</f>
        <v>-</v>
      </c>
      <c r="K977" s="306" t="str">
        <f t="shared" si="108"/>
        <v>--</v>
      </c>
      <c r="L977" s="302"/>
      <c r="M977" s="133"/>
      <c r="N977" s="234"/>
      <c r="O977" s="146" t="str">
        <f>IF($N977="","-",_xlfn.XLOOKUP($N977,'FY25 Gold Book'!$A:$A,'FY25 Gold Book'!$B:$B,"-",0,1))</f>
        <v>-</v>
      </c>
      <c r="P977" s="444" t="str">
        <f>IF($N977="","-",_xlfn.XLOOKUP($N977,'FY25 Gold Book'!$A:$A,'FY25 Gold Book'!$C:$C,"-",0,1))</f>
        <v>-</v>
      </c>
      <c r="Q977" s="146" t="str">
        <f>IF($N977="","-",_xlfn.XLOOKUP($N977,'FY25 Gold Book'!$A:$A,'FY25 Gold Book'!$D:$D,"-",0,1))</f>
        <v>-</v>
      </c>
      <c r="R977" s="52"/>
      <c r="S977" s="465" t="str" cm="1">
        <f t="array" ref="S977">IFERROR(
_xlfn.IFS(
$I977=600010,"36th District Judges (CC 600010)",
$I977=600014,"36th District Staff (CC 600014)",
$I977&lt;&gt;0,_xlfn.XLOOKUP($N977,'FY25 Gold Book'!$A:$A,'FY25 Gold Book'!$F:$F,"-",0,1)),
"-")</f>
        <v>-</v>
      </c>
      <c r="T977" s="465" t="str" cm="1">
        <f t="array" ref="T977">IFERROR(
_xlfn.IFS(
OR($R977="TASS",$R977="Seasonal"),"TASS / Part-Time (FICA Only)",
$A977=13,"BSEED",
$A977=20,"DDoT",
OR($A977=48,$A977=49),"DWSD",
$A977=72,"Library",
$I977=600010,"36th District Judges",
$I977=600014,"36th District Staff",
$N977&lt;&gt;0,_xlfn.XLOOKUP($N977,'FY25 Gold Book'!$A:$A,'FY25 Gold Book'!$H:$H,"-",0,1)),
"-")</f>
        <v>-</v>
      </c>
      <c r="U977" s="678"/>
      <c r="V977" s="679"/>
      <c r="W977" s="677"/>
      <c r="X977" s="134"/>
      <c r="Y977" s="135"/>
      <c r="Z977" s="147">
        <f>_xlfn.XLOOKUP($N977,'FY25 Gold Book'!$A:$A,'FY25 Gold Book'!$E:$E,0,0,1)</f>
        <v>0</v>
      </c>
      <c r="AA977" s="680">
        <f>_xlfn.XLOOKUP($N977,'FY25 Gold Book'!$A:$A,'FY25 Gold Book'!$G:$G,0,0,1)</f>
        <v>0</v>
      </c>
      <c r="AB977" s="148">
        <f t="shared" si="109"/>
        <v>0</v>
      </c>
      <c r="AC977" s="681">
        <v>0</v>
      </c>
      <c r="AD977" s="149">
        <f t="shared" si="110"/>
        <v>0</v>
      </c>
      <c r="AE977" s="147">
        <f>_xlfn.XLOOKUP($T977,'FY25 Fringe Rates'!$X$6:$X$15,'FY25 Fringe Rates'!$Y$6:$Y$15,0,0,1)</f>
        <v>0</v>
      </c>
      <c r="AF977" s="150">
        <f t="shared" si="105"/>
        <v>0</v>
      </c>
      <c r="AG977" s="136">
        <v>0</v>
      </c>
      <c r="AH977" s="149">
        <f t="shared" si="111"/>
        <v>0</v>
      </c>
      <c r="AI977" s="151">
        <f t="shared" si="106"/>
        <v>0</v>
      </c>
      <c r="AJ977" s="32"/>
    </row>
    <row r="978" spans="1:36">
      <c r="A978" s="145" t="str">
        <f t="shared" si="107"/>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02"/>
      <c r="H978" s="303" t="str">
        <f>IF($G978="","-",_xlfn.XLOOKUP($G978,Appr.Meta!$A:$A,Appr.Meta!$D:$D,"-",0,1))</f>
        <v>-</v>
      </c>
      <c r="I978" s="302"/>
      <c r="J978" s="303" t="str">
        <f>IF($I978="","-",_xlfn.XLOOKUP($I978,'CC.Meta'!$A:$A,'CC.Meta'!$D:$D,"-",0,1))</f>
        <v>-</v>
      </c>
      <c r="K978" s="306" t="str">
        <f t="shared" si="108"/>
        <v>--</v>
      </c>
      <c r="L978" s="302"/>
      <c r="M978" s="133"/>
      <c r="N978" s="234"/>
      <c r="O978" s="146" t="str">
        <f>IF($N978="","-",_xlfn.XLOOKUP($N978,'FY25 Gold Book'!$A:$A,'FY25 Gold Book'!$B:$B,"-",0,1))</f>
        <v>-</v>
      </c>
      <c r="P978" s="444" t="str">
        <f>IF($N978="","-",_xlfn.XLOOKUP($N978,'FY25 Gold Book'!$A:$A,'FY25 Gold Book'!$C:$C,"-",0,1))</f>
        <v>-</v>
      </c>
      <c r="Q978" s="146" t="str">
        <f>IF($N978="","-",_xlfn.XLOOKUP($N978,'FY25 Gold Book'!$A:$A,'FY25 Gold Book'!$D:$D,"-",0,1))</f>
        <v>-</v>
      </c>
      <c r="R978" s="52"/>
      <c r="S978" s="465" t="str" cm="1">
        <f t="array" ref="S978">IFERROR(
_xlfn.IFS(
$I978=600010,"36th District Judges (CC 600010)",
$I978=600014,"36th District Staff (CC 600014)",
$I978&lt;&gt;0,_xlfn.XLOOKUP($N978,'FY25 Gold Book'!$A:$A,'FY25 Gold Book'!$F:$F,"-",0,1)),
"-")</f>
        <v>-</v>
      </c>
      <c r="T978" s="465" t="str" cm="1">
        <f t="array" ref="T978">IFERROR(
_xlfn.IFS(
OR($R978="TASS",$R978="Seasonal"),"TASS / Part-Time (FICA Only)",
$A978=13,"BSEED",
$A978=20,"DDoT",
OR($A978=48,$A978=49),"DWSD",
$A978=72,"Library",
$I978=600010,"36th District Judges",
$I978=600014,"36th District Staff",
$N978&lt;&gt;0,_xlfn.XLOOKUP($N978,'FY25 Gold Book'!$A:$A,'FY25 Gold Book'!$H:$H,"-",0,1)),
"-")</f>
        <v>-</v>
      </c>
      <c r="U978" s="678"/>
      <c r="V978" s="679"/>
      <c r="W978" s="677"/>
      <c r="X978" s="134"/>
      <c r="Y978" s="135"/>
      <c r="Z978" s="147">
        <f>_xlfn.XLOOKUP($N978,'FY25 Gold Book'!$A:$A,'FY25 Gold Book'!$E:$E,0,0,1)</f>
        <v>0</v>
      </c>
      <c r="AA978" s="680">
        <f>_xlfn.XLOOKUP($N978,'FY25 Gold Book'!$A:$A,'FY25 Gold Book'!$G:$G,0,0,1)</f>
        <v>0</v>
      </c>
      <c r="AB978" s="148">
        <f t="shared" si="109"/>
        <v>0</v>
      </c>
      <c r="AC978" s="681">
        <v>0</v>
      </c>
      <c r="AD978" s="149">
        <f t="shared" si="110"/>
        <v>0</v>
      </c>
      <c r="AE978" s="147">
        <f>_xlfn.XLOOKUP($T978,'FY25 Fringe Rates'!$X$6:$X$15,'FY25 Fringe Rates'!$Y$6:$Y$15,0,0,1)</f>
        <v>0</v>
      </c>
      <c r="AF978" s="150">
        <f t="shared" si="105"/>
        <v>0</v>
      </c>
      <c r="AG978" s="136">
        <v>0</v>
      </c>
      <c r="AH978" s="149">
        <f t="shared" si="111"/>
        <v>0</v>
      </c>
      <c r="AI978" s="151">
        <f t="shared" si="106"/>
        <v>0</v>
      </c>
      <c r="AJ978" s="32"/>
    </row>
    <row r="979" spans="1:36">
      <c r="A979" s="145" t="str">
        <f t="shared" si="107"/>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02"/>
      <c r="H979" s="303" t="str">
        <f>IF($G979="","-",_xlfn.XLOOKUP($G979,Appr.Meta!$A:$A,Appr.Meta!$D:$D,"-",0,1))</f>
        <v>-</v>
      </c>
      <c r="I979" s="302"/>
      <c r="J979" s="303" t="str">
        <f>IF($I979="","-",_xlfn.XLOOKUP($I979,'CC.Meta'!$A:$A,'CC.Meta'!$D:$D,"-",0,1))</f>
        <v>-</v>
      </c>
      <c r="K979" s="306" t="str">
        <f t="shared" si="108"/>
        <v>--</v>
      </c>
      <c r="L979" s="302"/>
      <c r="M979" s="133"/>
      <c r="N979" s="234"/>
      <c r="O979" s="146" t="str">
        <f>IF($N979="","-",_xlfn.XLOOKUP($N979,'FY25 Gold Book'!$A:$A,'FY25 Gold Book'!$B:$B,"-",0,1))</f>
        <v>-</v>
      </c>
      <c r="P979" s="444" t="str">
        <f>IF($N979="","-",_xlfn.XLOOKUP($N979,'FY25 Gold Book'!$A:$A,'FY25 Gold Book'!$C:$C,"-",0,1))</f>
        <v>-</v>
      </c>
      <c r="Q979" s="146" t="str">
        <f>IF($N979="","-",_xlfn.XLOOKUP($N979,'FY25 Gold Book'!$A:$A,'FY25 Gold Book'!$D:$D,"-",0,1))</f>
        <v>-</v>
      </c>
      <c r="R979" s="52"/>
      <c r="S979" s="465" t="str" cm="1">
        <f t="array" ref="S979">IFERROR(
_xlfn.IFS(
$I979=600010,"36th District Judges (CC 600010)",
$I979=600014,"36th District Staff (CC 600014)",
$I979&lt;&gt;0,_xlfn.XLOOKUP($N979,'FY25 Gold Book'!$A:$A,'FY25 Gold Book'!$F:$F,"-",0,1)),
"-")</f>
        <v>-</v>
      </c>
      <c r="T979" s="465" t="str" cm="1">
        <f t="array" ref="T979">IFERROR(
_xlfn.IFS(
OR($R979="TASS",$R979="Seasonal"),"TASS / Part-Time (FICA Only)",
$A979=13,"BSEED",
$A979=20,"DDoT",
OR($A979=48,$A979=49),"DWSD",
$A979=72,"Library",
$I979=600010,"36th District Judges",
$I979=600014,"36th District Staff",
$N979&lt;&gt;0,_xlfn.XLOOKUP($N979,'FY25 Gold Book'!$A:$A,'FY25 Gold Book'!$H:$H,"-",0,1)),
"-")</f>
        <v>-</v>
      </c>
      <c r="U979" s="678"/>
      <c r="V979" s="679"/>
      <c r="W979" s="677"/>
      <c r="X979" s="134"/>
      <c r="Y979" s="135"/>
      <c r="Z979" s="147">
        <f>_xlfn.XLOOKUP($N979,'FY25 Gold Book'!$A:$A,'FY25 Gold Book'!$E:$E,0,0,1)</f>
        <v>0</v>
      </c>
      <c r="AA979" s="680">
        <f>_xlfn.XLOOKUP($N979,'FY25 Gold Book'!$A:$A,'FY25 Gold Book'!$G:$G,0,0,1)</f>
        <v>0</v>
      </c>
      <c r="AB979" s="148">
        <f t="shared" si="109"/>
        <v>0</v>
      </c>
      <c r="AC979" s="681">
        <v>0</v>
      </c>
      <c r="AD979" s="149">
        <f t="shared" si="110"/>
        <v>0</v>
      </c>
      <c r="AE979" s="147">
        <f>_xlfn.XLOOKUP($T979,'FY25 Fringe Rates'!$X$6:$X$15,'FY25 Fringe Rates'!$Y$6:$Y$15,0,0,1)</f>
        <v>0</v>
      </c>
      <c r="AF979" s="150">
        <f t="shared" si="105"/>
        <v>0</v>
      </c>
      <c r="AG979" s="136">
        <v>0</v>
      </c>
      <c r="AH979" s="149">
        <f t="shared" si="111"/>
        <v>0</v>
      </c>
      <c r="AI979" s="151">
        <f t="shared" si="106"/>
        <v>0</v>
      </c>
      <c r="AJ979" s="32"/>
    </row>
    <row r="980" spans="1:36">
      <c r="A980" s="145" t="str">
        <f t="shared" si="107"/>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02"/>
      <c r="H980" s="303" t="str">
        <f>IF($G980="","-",_xlfn.XLOOKUP($G980,Appr.Meta!$A:$A,Appr.Meta!$D:$D,"-",0,1))</f>
        <v>-</v>
      </c>
      <c r="I980" s="302"/>
      <c r="J980" s="303" t="str">
        <f>IF($I980="","-",_xlfn.XLOOKUP($I980,'CC.Meta'!$A:$A,'CC.Meta'!$D:$D,"-",0,1))</f>
        <v>-</v>
      </c>
      <c r="K980" s="306" t="str">
        <f t="shared" si="108"/>
        <v>--</v>
      </c>
      <c r="L980" s="302"/>
      <c r="M980" s="133"/>
      <c r="N980" s="234"/>
      <c r="O980" s="146" t="str">
        <f>IF($N980="","-",_xlfn.XLOOKUP($N980,'FY25 Gold Book'!$A:$A,'FY25 Gold Book'!$B:$B,"-",0,1))</f>
        <v>-</v>
      </c>
      <c r="P980" s="444" t="str">
        <f>IF($N980="","-",_xlfn.XLOOKUP($N980,'FY25 Gold Book'!$A:$A,'FY25 Gold Book'!$C:$C,"-",0,1))</f>
        <v>-</v>
      </c>
      <c r="Q980" s="146" t="str">
        <f>IF($N980="","-",_xlfn.XLOOKUP($N980,'FY25 Gold Book'!$A:$A,'FY25 Gold Book'!$D:$D,"-",0,1))</f>
        <v>-</v>
      </c>
      <c r="R980" s="52"/>
      <c r="S980" s="465" t="str" cm="1">
        <f t="array" ref="S980">IFERROR(
_xlfn.IFS(
$I980=600010,"36th District Judges (CC 600010)",
$I980=600014,"36th District Staff (CC 600014)",
$I980&lt;&gt;0,_xlfn.XLOOKUP($N980,'FY25 Gold Book'!$A:$A,'FY25 Gold Book'!$F:$F,"-",0,1)),
"-")</f>
        <v>-</v>
      </c>
      <c r="T980" s="465" t="str" cm="1">
        <f t="array" ref="T980">IFERROR(
_xlfn.IFS(
OR($R980="TASS",$R980="Seasonal"),"TASS / Part-Time (FICA Only)",
$A980=13,"BSEED",
$A980=20,"DDoT",
OR($A980=48,$A980=49),"DWSD",
$A980=72,"Library",
$I980=600010,"36th District Judges",
$I980=600014,"36th District Staff",
$N980&lt;&gt;0,_xlfn.XLOOKUP($N980,'FY25 Gold Book'!$A:$A,'FY25 Gold Book'!$H:$H,"-",0,1)),
"-")</f>
        <v>-</v>
      </c>
      <c r="U980" s="678"/>
      <c r="V980" s="679"/>
      <c r="W980" s="677"/>
      <c r="X980" s="134"/>
      <c r="Y980" s="135"/>
      <c r="Z980" s="147">
        <f>_xlfn.XLOOKUP($N980,'FY25 Gold Book'!$A:$A,'FY25 Gold Book'!$E:$E,0,0,1)</f>
        <v>0</v>
      </c>
      <c r="AA980" s="680">
        <f>_xlfn.XLOOKUP($N980,'FY25 Gold Book'!$A:$A,'FY25 Gold Book'!$G:$G,0,0,1)</f>
        <v>0</v>
      </c>
      <c r="AB980" s="148">
        <f t="shared" si="109"/>
        <v>0</v>
      </c>
      <c r="AC980" s="681">
        <v>0</v>
      </c>
      <c r="AD980" s="149">
        <f t="shared" si="110"/>
        <v>0</v>
      </c>
      <c r="AE980" s="147">
        <f>_xlfn.XLOOKUP($T980,'FY25 Fringe Rates'!$X$6:$X$15,'FY25 Fringe Rates'!$Y$6:$Y$15,0,0,1)</f>
        <v>0</v>
      </c>
      <c r="AF980" s="150">
        <f t="shared" si="105"/>
        <v>0</v>
      </c>
      <c r="AG980" s="136">
        <v>0</v>
      </c>
      <c r="AH980" s="149">
        <f t="shared" si="111"/>
        <v>0</v>
      </c>
      <c r="AI980" s="151">
        <f t="shared" si="106"/>
        <v>0</v>
      </c>
      <c r="AJ980" s="32"/>
    </row>
    <row r="981" spans="1:36">
      <c r="A981" s="145" t="str">
        <f t="shared" si="107"/>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02"/>
      <c r="H981" s="303" t="str">
        <f>IF($G981="","-",_xlfn.XLOOKUP($G981,Appr.Meta!$A:$A,Appr.Meta!$D:$D,"-",0,1))</f>
        <v>-</v>
      </c>
      <c r="I981" s="302"/>
      <c r="J981" s="303" t="str">
        <f>IF($I981="","-",_xlfn.XLOOKUP($I981,'CC.Meta'!$A:$A,'CC.Meta'!$D:$D,"-",0,1))</f>
        <v>-</v>
      </c>
      <c r="K981" s="306" t="str">
        <f t="shared" si="108"/>
        <v>--</v>
      </c>
      <c r="L981" s="302"/>
      <c r="M981" s="133"/>
      <c r="N981" s="234"/>
      <c r="O981" s="146" t="str">
        <f>IF($N981="","-",_xlfn.XLOOKUP($N981,'FY25 Gold Book'!$A:$A,'FY25 Gold Book'!$B:$B,"-",0,1))</f>
        <v>-</v>
      </c>
      <c r="P981" s="444" t="str">
        <f>IF($N981="","-",_xlfn.XLOOKUP($N981,'FY25 Gold Book'!$A:$A,'FY25 Gold Book'!$C:$C,"-",0,1))</f>
        <v>-</v>
      </c>
      <c r="Q981" s="146" t="str">
        <f>IF($N981="","-",_xlfn.XLOOKUP($N981,'FY25 Gold Book'!$A:$A,'FY25 Gold Book'!$D:$D,"-",0,1))</f>
        <v>-</v>
      </c>
      <c r="R981" s="52"/>
      <c r="S981" s="465" t="str" cm="1">
        <f t="array" ref="S981">IFERROR(
_xlfn.IFS(
$I981=600010,"36th District Judges (CC 600010)",
$I981=600014,"36th District Staff (CC 600014)",
$I981&lt;&gt;0,_xlfn.XLOOKUP($N981,'FY25 Gold Book'!$A:$A,'FY25 Gold Book'!$F:$F,"-",0,1)),
"-")</f>
        <v>-</v>
      </c>
      <c r="T981" s="465" t="str" cm="1">
        <f t="array" ref="T981">IFERROR(
_xlfn.IFS(
OR($R981="TASS",$R981="Seasonal"),"TASS / Part-Time (FICA Only)",
$A981=13,"BSEED",
$A981=20,"DDoT",
OR($A981=48,$A981=49),"DWSD",
$A981=72,"Library",
$I981=600010,"36th District Judges",
$I981=600014,"36th District Staff",
$N981&lt;&gt;0,_xlfn.XLOOKUP($N981,'FY25 Gold Book'!$A:$A,'FY25 Gold Book'!$H:$H,"-",0,1)),
"-")</f>
        <v>-</v>
      </c>
      <c r="U981" s="678"/>
      <c r="V981" s="679"/>
      <c r="W981" s="677"/>
      <c r="X981" s="134"/>
      <c r="Y981" s="135"/>
      <c r="Z981" s="147">
        <f>_xlfn.XLOOKUP($N981,'FY25 Gold Book'!$A:$A,'FY25 Gold Book'!$E:$E,0,0,1)</f>
        <v>0</v>
      </c>
      <c r="AA981" s="680">
        <f>_xlfn.XLOOKUP($N981,'FY25 Gold Book'!$A:$A,'FY25 Gold Book'!$G:$G,0,0,1)</f>
        <v>0</v>
      </c>
      <c r="AB981" s="148">
        <f t="shared" si="109"/>
        <v>0</v>
      </c>
      <c r="AC981" s="681">
        <v>0</v>
      </c>
      <c r="AD981" s="149">
        <f t="shared" si="110"/>
        <v>0</v>
      </c>
      <c r="AE981" s="147">
        <f>_xlfn.XLOOKUP($T981,'FY25 Fringe Rates'!$X$6:$X$15,'FY25 Fringe Rates'!$Y$6:$Y$15,0,0,1)</f>
        <v>0</v>
      </c>
      <c r="AF981" s="150">
        <f t="shared" si="105"/>
        <v>0</v>
      </c>
      <c r="AG981" s="136">
        <v>0</v>
      </c>
      <c r="AH981" s="149">
        <f t="shared" si="111"/>
        <v>0</v>
      </c>
      <c r="AI981" s="151">
        <f t="shared" si="106"/>
        <v>0</v>
      </c>
      <c r="AJ981" s="32"/>
    </row>
    <row r="982" spans="1:36">
      <c r="A982" s="145" t="str">
        <f t="shared" si="107"/>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02"/>
      <c r="H982" s="303" t="str">
        <f>IF($G982="","-",_xlfn.XLOOKUP($G982,Appr.Meta!$A:$A,Appr.Meta!$D:$D,"-",0,1))</f>
        <v>-</v>
      </c>
      <c r="I982" s="302"/>
      <c r="J982" s="303" t="str">
        <f>IF($I982="","-",_xlfn.XLOOKUP($I982,'CC.Meta'!$A:$A,'CC.Meta'!$D:$D,"-",0,1))</f>
        <v>-</v>
      </c>
      <c r="K982" s="306" t="str">
        <f t="shared" si="108"/>
        <v>--</v>
      </c>
      <c r="L982" s="302"/>
      <c r="M982" s="133"/>
      <c r="N982" s="234"/>
      <c r="O982" s="146" t="str">
        <f>IF($N982="","-",_xlfn.XLOOKUP($N982,'FY25 Gold Book'!$A:$A,'FY25 Gold Book'!$B:$B,"-",0,1))</f>
        <v>-</v>
      </c>
      <c r="P982" s="444" t="str">
        <f>IF($N982="","-",_xlfn.XLOOKUP($N982,'FY25 Gold Book'!$A:$A,'FY25 Gold Book'!$C:$C,"-",0,1))</f>
        <v>-</v>
      </c>
      <c r="Q982" s="146" t="str">
        <f>IF($N982="","-",_xlfn.XLOOKUP($N982,'FY25 Gold Book'!$A:$A,'FY25 Gold Book'!$D:$D,"-",0,1))</f>
        <v>-</v>
      </c>
      <c r="R982" s="52"/>
      <c r="S982" s="465" t="str" cm="1">
        <f t="array" ref="S982">IFERROR(
_xlfn.IFS(
$I982=600010,"36th District Judges (CC 600010)",
$I982=600014,"36th District Staff (CC 600014)",
$I982&lt;&gt;0,_xlfn.XLOOKUP($N982,'FY25 Gold Book'!$A:$A,'FY25 Gold Book'!$F:$F,"-",0,1)),
"-")</f>
        <v>-</v>
      </c>
      <c r="T982" s="465" t="str" cm="1">
        <f t="array" ref="T982">IFERROR(
_xlfn.IFS(
OR($R982="TASS",$R982="Seasonal"),"TASS / Part-Time (FICA Only)",
$A982=13,"BSEED",
$A982=20,"DDoT",
OR($A982=48,$A982=49),"DWSD",
$A982=72,"Library",
$I982=600010,"36th District Judges",
$I982=600014,"36th District Staff",
$N982&lt;&gt;0,_xlfn.XLOOKUP($N982,'FY25 Gold Book'!$A:$A,'FY25 Gold Book'!$H:$H,"-",0,1)),
"-")</f>
        <v>-</v>
      </c>
      <c r="U982" s="678"/>
      <c r="V982" s="679"/>
      <c r="W982" s="677"/>
      <c r="X982" s="134"/>
      <c r="Y982" s="135"/>
      <c r="Z982" s="147">
        <f>_xlfn.XLOOKUP($N982,'FY25 Gold Book'!$A:$A,'FY25 Gold Book'!$E:$E,0,0,1)</f>
        <v>0</v>
      </c>
      <c r="AA982" s="680">
        <f>_xlfn.XLOOKUP($N982,'FY25 Gold Book'!$A:$A,'FY25 Gold Book'!$G:$G,0,0,1)</f>
        <v>0</v>
      </c>
      <c r="AB982" s="148">
        <f t="shared" si="109"/>
        <v>0</v>
      </c>
      <c r="AC982" s="681">
        <v>0</v>
      </c>
      <c r="AD982" s="149">
        <f t="shared" si="110"/>
        <v>0</v>
      </c>
      <c r="AE982" s="147">
        <f>_xlfn.XLOOKUP($T982,'FY25 Fringe Rates'!$X$6:$X$15,'FY25 Fringe Rates'!$Y$6:$Y$15,0,0,1)</f>
        <v>0</v>
      </c>
      <c r="AF982" s="150">
        <f t="shared" si="105"/>
        <v>0</v>
      </c>
      <c r="AG982" s="136">
        <v>0</v>
      </c>
      <c r="AH982" s="149">
        <f t="shared" si="111"/>
        <v>0</v>
      </c>
      <c r="AI982" s="151">
        <f t="shared" si="106"/>
        <v>0</v>
      </c>
      <c r="AJ982" s="32"/>
    </row>
    <row r="983" spans="1:36">
      <c r="A983" s="145" t="str">
        <f t="shared" si="107"/>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02"/>
      <c r="H983" s="303" t="str">
        <f>IF($G983="","-",_xlfn.XLOOKUP($G983,Appr.Meta!$A:$A,Appr.Meta!$D:$D,"-",0,1))</f>
        <v>-</v>
      </c>
      <c r="I983" s="302"/>
      <c r="J983" s="303" t="str">
        <f>IF($I983="","-",_xlfn.XLOOKUP($I983,'CC.Meta'!$A:$A,'CC.Meta'!$D:$D,"-",0,1))</f>
        <v>-</v>
      </c>
      <c r="K983" s="306" t="str">
        <f t="shared" si="108"/>
        <v>--</v>
      </c>
      <c r="L983" s="302"/>
      <c r="M983" s="133"/>
      <c r="N983" s="234"/>
      <c r="O983" s="146" t="str">
        <f>IF($N983="","-",_xlfn.XLOOKUP($N983,'FY25 Gold Book'!$A:$A,'FY25 Gold Book'!$B:$B,"-",0,1))</f>
        <v>-</v>
      </c>
      <c r="P983" s="444" t="str">
        <f>IF($N983="","-",_xlfn.XLOOKUP($N983,'FY25 Gold Book'!$A:$A,'FY25 Gold Book'!$C:$C,"-",0,1))</f>
        <v>-</v>
      </c>
      <c r="Q983" s="146" t="str">
        <f>IF($N983="","-",_xlfn.XLOOKUP($N983,'FY25 Gold Book'!$A:$A,'FY25 Gold Book'!$D:$D,"-",0,1))</f>
        <v>-</v>
      </c>
      <c r="R983" s="52"/>
      <c r="S983" s="465" t="str" cm="1">
        <f t="array" ref="S983">IFERROR(
_xlfn.IFS(
$I983=600010,"36th District Judges (CC 600010)",
$I983=600014,"36th District Staff (CC 600014)",
$I983&lt;&gt;0,_xlfn.XLOOKUP($N983,'FY25 Gold Book'!$A:$A,'FY25 Gold Book'!$F:$F,"-",0,1)),
"-")</f>
        <v>-</v>
      </c>
      <c r="T983" s="465" t="str" cm="1">
        <f t="array" ref="T983">IFERROR(
_xlfn.IFS(
OR($R983="TASS",$R983="Seasonal"),"TASS / Part-Time (FICA Only)",
$A983=13,"BSEED",
$A983=20,"DDoT",
OR($A983=48,$A983=49),"DWSD",
$A983=72,"Library",
$I983=600010,"36th District Judges",
$I983=600014,"36th District Staff",
$N983&lt;&gt;0,_xlfn.XLOOKUP($N983,'FY25 Gold Book'!$A:$A,'FY25 Gold Book'!$H:$H,"-",0,1)),
"-")</f>
        <v>-</v>
      </c>
      <c r="U983" s="678"/>
      <c r="V983" s="679"/>
      <c r="W983" s="677"/>
      <c r="X983" s="134"/>
      <c r="Y983" s="135"/>
      <c r="Z983" s="147">
        <f>_xlfn.XLOOKUP($N983,'FY25 Gold Book'!$A:$A,'FY25 Gold Book'!$E:$E,0,0,1)</f>
        <v>0</v>
      </c>
      <c r="AA983" s="680">
        <f>_xlfn.XLOOKUP($N983,'FY25 Gold Book'!$A:$A,'FY25 Gold Book'!$G:$G,0,0,1)</f>
        <v>0</v>
      </c>
      <c r="AB983" s="148">
        <f t="shared" si="109"/>
        <v>0</v>
      </c>
      <c r="AC983" s="681">
        <v>0</v>
      </c>
      <c r="AD983" s="149">
        <f t="shared" si="110"/>
        <v>0</v>
      </c>
      <c r="AE983" s="147">
        <f>_xlfn.XLOOKUP($T983,'FY25 Fringe Rates'!$X$6:$X$15,'FY25 Fringe Rates'!$Y$6:$Y$15,0,0,1)</f>
        <v>0</v>
      </c>
      <c r="AF983" s="150">
        <f t="shared" si="105"/>
        <v>0</v>
      </c>
      <c r="AG983" s="136">
        <v>0</v>
      </c>
      <c r="AH983" s="149">
        <f t="shared" si="111"/>
        <v>0</v>
      </c>
      <c r="AI983" s="151">
        <f t="shared" si="106"/>
        <v>0</v>
      </c>
      <c r="AJ983" s="32"/>
    </row>
    <row r="984" spans="1:36">
      <c r="A984" s="145" t="str">
        <f t="shared" si="107"/>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02"/>
      <c r="H984" s="303" t="str">
        <f>IF($G984="","-",_xlfn.XLOOKUP($G984,Appr.Meta!$A:$A,Appr.Meta!$D:$D,"-",0,1))</f>
        <v>-</v>
      </c>
      <c r="I984" s="302"/>
      <c r="J984" s="303" t="str">
        <f>IF($I984="","-",_xlfn.XLOOKUP($I984,'CC.Meta'!$A:$A,'CC.Meta'!$D:$D,"-",0,1))</f>
        <v>-</v>
      </c>
      <c r="K984" s="306" t="str">
        <f t="shared" si="108"/>
        <v>--</v>
      </c>
      <c r="L984" s="302"/>
      <c r="M984" s="133"/>
      <c r="N984" s="234"/>
      <c r="O984" s="146" t="str">
        <f>IF($N984="","-",_xlfn.XLOOKUP($N984,'FY25 Gold Book'!$A:$A,'FY25 Gold Book'!$B:$B,"-",0,1))</f>
        <v>-</v>
      </c>
      <c r="P984" s="444" t="str">
        <f>IF($N984="","-",_xlfn.XLOOKUP($N984,'FY25 Gold Book'!$A:$A,'FY25 Gold Book'!$C:$C,"-",0,1))</f>
        <v>-</v>
      </c>
      <c r="Q984" s="146" t="str">
        <f>IF($N984="","-",_xlfn.XLOOKUP($N984,'FY25 Gold Book'!$A:$A,'FY25 Gold Book'!$D:$D,"-",0,1))</f>
        <v>-</v>
      </c>
      <c r="R984" s="52"/>
      <c r="S984" s="465" t="str" cm="1">
        <f t="array" ref="S984">IFERROR(
_xlfn.IFS(
$I984=600010,"36th District Judges (CC 600010)",
$I984=600014,"36th District Staff (CC 600014)",
$I984&lt;&gt;0,_xlfn.XLOOKUP($N984,'FY25 Gold Book'!$A:$A,'FY25 Gold Book'!$F:$F,"-",0,1)),
"-")</f>
        <v>-</v>
      </c>
      <c r="T984" s="465" t="str" cm="1">
        <f t="array" ref="T984">IFERROR(
_xlfn.IFS(
OR($R984="TASS",$R984="Seasonal"),"TASS / Part-Time (FICA Only)",
$A984=13,"BSEED",
$A984=20,"DDoT",
OR($A984=48,$A984=49),"DWSD",
$A984=72,"Library",
$I984=600010,"36th District Judges",
$I984=600014,"36th District Staff",
$N984&lt;&gt;0,_xlfn.XLOOKUP($N984,'FY25 Gold Book'!$A:$A,'FY25 Gold Book'!$H:$H,"-",0,1)),
"-")</f>
        <v>-</v>
      </c>
      <c r="U984" s="678"/>
      <c r="V984" s="679"/>
      <c r="W984" s="677"/>
      <c r="X984" s="134"/>
      <c r="Y984" s="135"/>
      <c r="Z984" s="147">
        <f>_xlfn.XLOOKUP($N984,'FY25 Gold Book'!$A:$A,'FY25 Gold Book'!$E:$E,0,0,1)</f>
        <v>0</v>
      </c>
      <c r="AA984" s="680">
        <f>_xlfn.XLOOKUP($N984,'FY25 Gold Book'!$A:$A,'FY25 Gold Book'!$G:$G,0,0,1)</f>
        <v>0</v>
      </c>
      <c r="AB984" s="148">
        <f t="shared" si="109"/>
        <v>0</v>
      </c>
      <c r="AC984" s="681">
        <v>0</v>
      </c>
      <c r="AD984" s="149">
        <f t="shared" si="110"/>
        <v>0</v>
      </c>
      <c r="AE984" s="147">
        <f>_xlfn.XLOOKUP($T984,'FY25 Fringe Rates'!$X$6:$X$15,'FY25 Fringe Rates'!$Y$6:$Y$15,0,0,1)</f>
        <v>0</v>
      </c>
      <c r="AF984" s="150">
        <f t="shared" si="105"/>
        <v>0</v>
      </c>
      <c r="AG984" s="136">
        <v>0</v>
      </c>
      <c r="AH984" s="149">
        <f t="shared" si="111"/>
        <v>0</v>
      </c>
      <c r="AI984" s="151">
        <f t="shared" si="106"/>
        <v>0</v>
      </c>
      <c r="AJ984" s="32"/>
    </row>
    <row r="985" spans="1:36">
      <c r="A985" s="145" t="str">
        <f t="shared" si="107"/>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02"/>
      <c r="H985" s="303" t="str">
        <f>IF($G985="","-",_xlfn.XLOOKUP($G985,Appr.Meta!$A:$A,Appr.Meta!$D:$D,"-",0,1))</f>
        <v>-</v>
      </c>
      <c r="I985" s="302"/>
      <c r="J985" s="303" t="str">
        <f>IF($I985="","-",_xlfn.XLOOKUP($I985,'CC.Meta'!$A:$A,'CC.Meta'!$D:$D,"-",0,1))</f>
        <v>-</v>
      </c>
      <c r="K985" s="306" t="str">
        <f t="shared" si="108"/>
        <v>--</v>
      </c>
      <c r="L985" s="302"/>
      <c r="M985" s="133"/>
      <c r="N985" s="234"/>
      <c r="O985" s="146" t="str">
        <f>IF($N985="","-",_xlfn.XLOOKUP($N985,'FY25 Gold Book'!$A:$A,'FY25 Gold Book'!$B:$B,"-",0,1))</f>
        <v>-</v>
      </c>
      <c r="P985" s="444" t="str">
        <f>IF($N985="","-",_xlfn.XLOOKUP($N985,'FY25 Gold Book'!$A:$A,'FY25 Gold Book'!$C:$C,"-",0,1))</f>
        <v>-</v>
      </c>
      <c r="Q985" s="146" t="str">
        <f>IF($N985="","-",_xlfn.XLOOKUP($N985,'FY25 Gold Book'!$A:$A,'FY25 Gold Book'!$D:$D,"-",0,1))</f>
        <v>-</v>
      </c>
      <c r="R985" s="52"/>
      <c r="S985" s="465" t="str" cm="1">
        <f t="array" ref="S985">IFERROR(
_xlfn.IFS(
$I985=600010,"36th District Judges (CC 600010)",
$I985=600014,"36th District Staff (CC 600014)",
$I985&lt;&gt;0,_xlfn.XLOOKUP($N985,'FY25 Gold Book'!$A:$A,'FY25 Gold Book'!$F:$F,"-",0,1)),
"-")</f>
        <v>-</v>
      </c>
      <c r="T985" s="465" t="str" cm="1">
        <f t="array" ref="T985">IFERROR(
_xlfn.IFS(
OR($R985="TASS",$R985="Seasonal"),"TASS / Part-Time (FICA Only)",
$A985=13,"BSEED",
$A985=20,"DDoT",
OR($A985=48,$A985=49),"DWSD",
$A985=72,"Library",
$I985=600010,"36th District Judges",
$I985=600014,"36th District Staff",
$N985&lt;&gt;0,_xlfn.XLOOKUP($N985,'FY25 Gold Book'!$A:$A,'FY25 Gold Book'!$H:$H,"-",0,1)),
"-")</f>
        <v>-</v>
      </c>
      <c r="U985" s="678"/>
      <c r="V985" s="679"/>
      <c r="W985" s="677"/>
      <c r="X985" s="134"/>
      <c r="Y985" s="135"/>
      <c r="Z985" s="147">
        <f>_xlfn.XLOOKUP($N985,'FY25 Gold Book'!$A:$A,'FY25 Gold Book'!$E:$E,0,0,1)</f>
        <v>0</v>
      </c>
      <c r="AA985" s="680">
        <f>_xlfn.XLOOKUP($N985,'FY25 Gold Book'!$A:$A,'FY25 Gold Book'!$G:$G,0,0,1)</f>
        <v>0</v>
      </c>
      <c r="AB985" s="148">
        <f t="shared" si="109"/>
        <v>0</v>
      </c>
      <c r="AC985" s="681">
        <v>0</v>
      </c>
      <c r="AD985" s="149">
        <f t="shared" si="110"/>
        <v>0</v>
      </c>
      <c r="AE985" s="147">
        <f>_xlfn.XLOOKUP($T985,'FY25 Fringe Rates'!$X$6:$X$15,'FY25 Fringe Rates'!$Y$6:$Y$15,0,0,1)</f>
        <v>0</v>
      </c>
      <c r="AF985" s="150">
        <f t="shared" si="105"/>
        <v>0</v>
      </c>
      <c r="AG985" s="136">
        <v>0</v>
      </c>
      <c r="AH985" s="149">
        <f t="shared" si="111"/>
        <v>0</v>
      </c>
      <c r="AI985" s="151">
        <f t="shared" si="106"/>
        <v>0</v>
      </c>
      <c r="AJ985" s="32"/>
    </row>
    <row r="986" spans="1:36">
      <c r="A986" s="145" t="str">
        <f t="shared" si="107"/>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02"/>
      <c r="H986" s="303" t="str">
        <f>IF($G986="","-",_xlfn.XLOOKUP($G986,Appr.Meta!$A:$A,Appr.Meta!$D:$D,"-",0,1))</f>
        <v>-</v>
      </c>
      <c r="I986" s="302"/>
      <c r="J986" s="303" t="str">
        <f>IF($I986="","-",_xlfn.XLOOKUP($I986,'CC.Meta'!$A:$A,'CC.Meta'!$D:$D,"-",0,1))</f>
        <v>-</v>
      </c>
      <c r="K986" s="306" t="str">
        <f t="shared" si="108"/>
        <v>--</v>
      </c>
      <c r="L986" s="302"/>
      <c r="M986" s="133"/>
      <c r="N986" s="234"/>
      <c r="O986" s="146" t="str">
        <f>IF($N986="","-",_xlfn.XLOOKUP($N986,'FY25 Gold Book'!$A:$A,'FY25 Gold Book'!$B:$B,"-",0,1))</f>
        <v>-</v>
      </c>
      <c r="P986" s="444" t="str">
        <f>IF($N986="","-",_xlfn.XLOOKUP($N986,'FY25 Gold Book'!$A:$A,'FY25 Gold Book'!$C:$C,"-",0,1))</f>
        <v>-</v>
      </c>
      <c r="Q986" s="146" t="str">
        <f>IF($N986="","-",_xlfn.XLOOKUP($N986,'FY25 Gold Book'!$A:$A,'FY25 Gold Book'!$D:$D,"-",0,1))</f>
        <v>-</v>
      </c>
      <c r="R986" s="52"/>
      <c r="S986" s="465" t="str" cm="1">
        <f t="array" ref="S986">IFERROR(
_xlfn.IFS(
$I986=600010,"36th District Judges (CC 600010)",
$I986=600014,"36th District Staff (CC 600014)",
$I986&lt;&gt;0,_xlfn.XLOOKUP($N986,'FY25 Gold Book'!$A:$A,'FY25 Gold Book'!$F:$F,"-",0,1)),
"-")</f>
        <v>-</v>
      </c>
      <c r="T986" s="465" t="str" cm="1">
        <f t="array" ref="T986">IFERROR(
_xlfn.IFS(
OR($R986="TASS",$R986="Seasonal"),"TASS / Part-Time (FICA Only)",
$A986=13,"BSEED",
$A986=20,"DDoT",
OR($A986=48,$A986=49),"DWSD",
$A986=72,"Library",
$I986=600010,"36th District Judges",
$I986=600014,"36th District Staff",
$N986&lt;&gt;0,_xlfn.XLOOKUP($N986,'FY25 Gold Book'!$A:$A,'FY25 Gold Book'!$H:$H,"-",0,1)),
"-")</f>
        <v>-</v>
      </c>
      <c r="U986" s="678"/>
      <c r="V986" s="679"/>
      <c r="W986" s="677"/>
      <c r="X986" s="134"/>
      <c r="Y986" s="135"/>
      <c r="Z986" s="147">
        <f>_xlfn.XLOOKUP($N986,'FY25 Gold Book'!$A:$A,'FY25 Gold Book'!$E:$E,0,0,1)</f>
        <v>0</v>
      </c>
      <c r="AA986" s="680">
        <f>_xlfn.XLOOKUP($N986,'FY25 Gold Book'!$A:$A,'FY25 Gold Book'!$G:$G,0,0,1)</f>
        <v>0</v>
      </c>
      <c r="AB986" s="148">
        <f t="shared" si="109"/>
        <v>0</v>
      </c>
      <c r="AC986" s="681">
        <v>0</v>
      </c>
      <c r="AD986" s="149">
        <f t="shared" si="110"/>
        <v>0</v>
      </c>
      <c r="AE986" s="147">
        <f>_xlfn.XLOOKUP($T986,'FY25 Fringe Rates'!$X$6:$X$15,'FY25 Fringe Rates'!$Y$6:$Y$15,0,0,1)</f>
        <v>0</v>
      </c>
      <c r="AF986" s="150">
        <f t="shared" si="105"/>
        <v>0</v>
      </c>
      <c r="AG986" s="136">
        <v>0</v>
      </c>
      <c r="AH986" s="149">
        <f t="shared" si="111"/>
        <v>0</v>
      </c>
      <c r="AI986" s="151">
        <f t="shared" si="106"/>
        <v>0</v>
      </c>
      <c r="AJ986" s="32"/>
    </row>
    <row r="987" spans="1:36">
      <c r="A987" s="145" t="str">
        <f t="shared" si="107"/>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02"/>
      <c r="H987" s="303" t="str">
        <f>IF($G987="","-",_xlfn.XLOOKUP($G987,Appr.Meta!$A:$A,Appr.Meta!$D:$D,"-",0,1))</f>
        <v>-</v>
      </c>
      <c r="I987" s="302"/>
      <c r="J987" s="303" t="str">
        <f>IF($I987="","-",_xlfn.XLOOKUP($I987,'CC.Meta'!$A:$A,'CC.Meta'!$D:$D,"-",0,1))</f>
        <v>-</v>
      </c>
      <c r="K987" s="306" t="str">
        <f t="shared" si="108"/>
        <v>--</v>
      </c>
      <c r="L987" s="302"/>
      <c r="M987" s="133"/>
      <c r="N987" s="234"/>
      <c r="O987" s="146" t="str">
        <f>IF($N987="","-",_xlfn.XLOOKUP($N987,'FY25 Gold Book'!$A:$A,'FY25 Gold Book'!$B:$B,"-",0,1))</f>
        <v>-</v>
      </c>
      <c r="P987" s="444" t="str">
        <f>IF($N987="","-",_xlfn.XLOOKUP($N987,'FY25 Gold Book'!$A:$A,'FY25 Gold Book'!$C:$C,"-",0,1))</f>
        <v>-</v>
      </c>
      <c r="Q987" s="146" t="str">
        <f>IF($N987="","-",_xlfn.XLOOKUP($N987,'FY25 Gold Book'!$A:$A,'FY25 Gold Book'!$D:$D,"-",0,1))</f>
        <v>-</v>
      </c>
      <c r="R987" s="52"/>
      <c r="S987" s="465" t="str" cm="1">
        <f t="array" ref="S987">IFERROR(
_xlfn.IFS(
$I987=600010,"36th District Judges (CC 600010)",
$I987=600014,"36th District Staff (CC 600014)",
$I987&lt;&gt;0,_xlfn.XLOOKUP($N987,'FY25 Gold Book'!$A:$A,'FY25 Gold Book'!$F:$F,"-",0,1)),
"-")</f>
        <v>-</v>
      </c>
      <c r="T987" s="465" t="str" cm="1">
        <f t="array" ref="T987">IFERROR(
_xlfn.IFS(
OR($R987="TASS",$R987="Seasonal"),"TASS / Part-Time (FICA Only)",
$A987=13,"BSEED",
$A987=20,"DDoT",
OR($A987=48,$A987=49),"DWSD",
$A987=72,"Library",
$I987=600010,"36th District Judges",
$I987=600014,"36th District Staff",
$N987&lt;&gt;0,_xlfn.XLOOKUP($N987,'FY25 Gold Book'!$A:$A,'FY25 Gold Book'!$H:$H,"-",0,1)),
"-")</f>
        <v>-</v>
      </c>
      <c r="U987" s="678"/>
      <c r="V987" s="679"/>
      <c r="W987" s="677"/>
      <c r="X987" s="134"/>
      <c r="Y987" s="135"/>
      <c r="Z987" s="147">
        <f>_xlfn.XLOOKUP($N987,'FY25 Gold Book'!$A:$A,'FY25 Gold Book'!$E:$E,0,0,1)</f>
        <v>0</v>
      </c>
      <c r="AA987" s="680">
        <f>_xlfn.XLOOKUP($N987,'FY25 Gold Book'!$A:$A,'FY25 Gold Book'!$G:$G,0,0,1)</f>
        <v>0</v>
      </c>
      <c r="AB987" s="148">
        <f t="shared" si="109"/>
        <v>0</v>
      </c>
      <c r="AC987" s="681">
        <v>0</v>
      </c>
      <c r="AD987" s="149">
        <f t="shared" si="110"/>
        <v>0</v>
      </c>
      <c r="AE987" s="147">
        <f>_xlfn.XLOOKUP($T987,'FY25 Fringe Rates'!$X$6:$X$15,'FY25 Fringe Rates'!$Y$6:$Y$15,0,0,1)</f>
        <v>0</v>
      </c>
      <c r="AF987" s="150">
        <f t="shared" si="105"/>
        <v>0</v>
      </c>
      <c r="AG987" s="136">
        <v>0</v>
      </c>
      <c r="AH987" s="149">
        <f t="shared" si="111"/>
        <v>0</v>
      </c>
      <c r="AI987" s="151">
        <f t="shared" si="106"/>
        <v>0</v>
      </c>
      <c r="AJ987" s="32"/>
    </row>
    <row r="988" spans="1:36">
      <c r="A988" s="145" t="str">
        <f t="shared" si="107"/>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02"/>
      <c r="H988" s="303" t="str">
        <f>IF($G988="","-",_xlfn.XLOOKUP($G988,Appr.Meta!$A:$A,Appr.Meta!$D:$D,"-",0,1))</f>
        <v>-</v>
      </c>
      <c r="I988" s="302"/>
      <c r="J988" s="303" t="str">
        <f>IF($I988="","-",_xlfn.XLOOKUP($I988,'CC.Meta'!$A:$A,'CC.Meta'!$D:$D,"-",0,1))</f>
        <v>-</v>
      </c>
      <c r="K988" s="306" t="str">
        <f t="shared" si="108"/>
        <v>--</v>
      </c>
      <c r="L988" s="302"/>
      <c r="M988" s="133"/>
      <c r="N988" s="234"/>
      <c r="O988" s="146" t="str">
        <f>IF($N988="","-",_xlfn.XLOOKUP($N988,'FY25 Gold Book'!$A:$A,'FY25 Gold Book'!$B:$B,"-",0,1))</f>
        <v>-</v>
      </c>
      <c r="P988" s="444" t="str">
        <f>IF($N988="","-",_xlfn.XLOOKUP($N988,'FY25 Gold Book'!$A:$A,'FY25 Gold Book'!$C:$C,"-",0,1))</f>
        <v>-</v>
      </c>
      <c r="Q988" s="146" t="str">
        <f>IF($N988="","-",_xlfn.XLOOKUP($N988,'FY25 Gold Book'!$A:$A,'FY25 Gold Book'!$D:$D,"-",0,1))</f>
        <v>-</v>
      </c>
      <c r="R988" s="52"/>
      <c r="S988" s="465" t="str" cm="1">
        <f t="array" ref="S988">IFERROR(
_xlfn.IFS(
$I988=600010,"36th District Judges (CC 600010)",
$I988=600014,"36th District Staff (CC 600014)",
$I988&lt;&gt;0,_xlfn.XLOOKUP($N988,'FY25 Gold Book'!$A:$A,'FY25 Gold Book'!$F:$F,"-",0,1)),
"-")</f>
        <v>-</v>
      </c>
      <c r="T988" s="465" t="str" cm="1">
        <f t="array" ref="T988">IFERROR(
_xlfn.IFS(
OR($R988="TASS",$R988="Seasonal"),"TASS / Part-Time (FICA Only)",
$A988=13,"BSEED",
$A988=20,"DDoT",
OR($A988=48,$A988=49),"DWSD",
$A988=72,"Library",
$I988=600010,"36th District Judges",
$I988=600014,"36th District Staff",
$N988&lt;&gt;0,_xlfn.XLOOKUP($N988,'FY25 Gold Book'!$A:$A,'FY25 Gold Book'!$H:$H,"-",0,1)),
"-")</f>
        <v>-</v>
      </c>
      <c r="U988" s="678"/>
      <c r="V988" s="679"/>
      <c r="W988" s="677"/>
      <c r="X988" s="134"/>
      <c r="Y988" s="135"/>
      <c r="Z988" s="147">
        <f>_xlfn.XLOOKUP($N988,'FY25 Gold Book'!$A:$A,'FY25 Gold Book'!$E:$E,0,0,1)</f>
        <v>0</v>
      </c>
      <c r="AA988" s="680">
        <f>_xlfn.XLOOKUP($N988,'FY25 Gold Book'!$A:$A,'FY25 Gold Book'!$G:$G,0,0,1)</f>
        <v>0</v>
      </c>
      <c r="AB988" s="148">
        <f t="shared" si="109"/>
        <v>0</v>
      </c>
      <c r="AC988" s="681">
        <v>0</v>
      </c>
      <c r="AD988" s="149">
        <f t="shared" si="110"/>
        <v>0</v>
      </c>
      <c r="AE988" s="147">
        <f>_xlfn.XLOOKUP($T988,'FY25 Fringe Rates'!$X$6:$X$15,'FY25 Fringe Rates'!$Y$6:$Y$15,0,0,1)</f>
        <v>0</v>
      </c>
      <c r="AF988" s="150">
        <f t="shared" si="105"/>
        <v>0</v>
      </c>
      <c r="AG988" s="136">
        <v>0</v>
      </c>
      <c r="AH988" s="149">
        <f t="shared" si="111"/>
        <v>0</v>
      </c>
      <c r="AI988" s="151">
        <f t="shared" si="106"/>
        <v>0</v>
      </c>
      <c r="AJ988" s="32"/>
    </row>
    <row r="989" spans="1:36">
      <c r="A989" s="145" t="str">
        <f t="shared" si="107"/>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02"/>
      <c r="H989" s="303" t="str">
        <f>IF($G989="","-",_xlfn.XLOOKUP($G989,Appr.Meta!$A:$A,Appr.Meta!$D:$D,"-",0,1))</f>
        <v>-</v>
      </c>
      <c r="I989" s="302"/>
      <c r="J989" s="303" t="str">
        <f>IF($I989="","-",_xlfn.XLOOKUP($I989,'CC.Meta'!$A:$A,'CC.Meta'!$D:$D,"-",0,1))</f>
        <v>-</v>
      </c>
      <c r="K989" s="306" t="str">
        <f t="shared" si="108"/>
        <v>--</v>
      </c>
      <c r="L989" s="302"/>
      <c r="M989" s="133"/>
      <c r="N989" s="234"/>
      <c r="O989" s="146" t="str">
        <f>IF($N989="","-",_xlfn.XLOOKUP($N989,'FY25 Gold Book'!$A:$A,'FY25 Gold Book'!$B:$B,"-",0,1))</f>
        <v>-</v>
      </c>
      <c r="P989" s="444" t="str">
        <f>IF($N989="","-",_xlfn.XLOOKUP($N989,'FY25 Gold Book'!$A:$A,'FY25 Gold Book'!$C:$C,"-",0,1))</f>
        <v>-</v>
      </c>
      <c r="Q989" s="146" t="str">
        <f>IF($N989="","-",_xlfn.XLOOKUP($N989,'FY25 Gold Book'!$A:$A,'FY25 Gold Book'!$D:$D,"-",0,1))</f>
        <v>-</v>
      </c>
      <c r="R989" s="52"/>
      <c r="S989" s="465" t="str" cm="1">
        <f t="array" ref="S989">IFERROR(
_xlfn.IFS(
$I989=600010,"36th District Judges (CC 600010)",
$I989=600014,"36th District Staff (CC 600014)",
$I989&lt;&gt;0,_xlfn.XLOOKUP($N989,'FY25 Gold Book'!$A:$A,'FY25 Gold Book'!$F:$F,"-",0,1)),
"-")</f>
        <v>-</v>
      </c>
      <c r="T989" s="465" t="str" cm="1">
        <f t="array" ref="T989">IFERROR(
_xlfn.IFS(
OR($R989="TASS",$R989="Seasonal"),"TASS / Part-Time (FICA Only)",
$A989=13,"BSEED",
$A989=20,"DDoT",
OR($A989=48,$A989=49),"DWSD",
$A989=72,"Library",
$I989=600010,"36th District Judges",
$I989=600014,"36th District Staff",
$N989&lt;&gt;0,_xlfn.XLOOKUP($N989,'FY25 Gold Book'!$A:$A,'FY25 Gold Book'!$H:$H,"-",0,1)),
"-")</f>
        <v>-</v>
      </c>
      <c r="U989" s="678"/>
      <c r="V989" s="679"/>
      <c r="W989" s="677"/>
      <c r="X989" s="134"/>
      <c r="Y989" s="135"/>
      <c r="Z989" s="147">
        <f>_xlfn.XLOOKUP($N989,'FY25 Gold Book'!$A:$A,'FY25 Gold Book'!$E:$E,0,0,1)</f>
        <v>0</v>
      </c>
      <c r="AA989" s="680">
        <f>_xlfn.XLOOKUP($N989,'FY25 Gold Book'!$A:$A,'FY25 Gold Book'!$G:$G,0,0,1)</f>
        <v>0</v>
      </c>
      <c r="AB989" s="148">
        <f t="shared" si="109"/>
        <v>0</v>
      </c>
      <c r="AC989" s="681">
        <v>0</v>
      </c>
      <c r="AD989" s="149">
        <f t="shared" si="110"/>
        <v>0</v>
      </c>
      <c r="AE989" s="147">
        <f>_xlfn.XLOOKUP($T989,'FY25 Fringe Rates'!$X$6:$X$15,'FY25 Fringe Rates'!$Y$6:$Y$15,0,0,1)</f>
        <v>0</v>
      </c>
      <c r="AF989" s="150">
        <f t="shared" si="105"/>
        <v>0</v>
      </c>
      <c r="AG989" s="136">
        <v>0</v>
      </c>
      <c r="AH989" s="149">
        <f t="shared" si="111"/>
        <v>0</v>
      </c>
      <c r="AI989" s="151">
        <f t="shared" si="106"/>
        <v>0</v>
      </c>
      <c r="AJ989" s="32"/>
    </row>
    <row r="990" spans="1:36">
      <c r="A990" s="145" t="str">
        <f t="shared" si="107"/>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02"/>
      <c r="H990" s="303" t="str">
        <f>IF($G990="","-",_xlfn.XLOOKUP($G990,Appr.Meta!$A:$A,Appr.Meta!$D:$D,"-",0,1))</f>
        <v>-</v>
      </c>
      <c r="I990" s="302"/>
      <c r="J990" s="303" t="str">
        <f>IF($I990="","-",_xlfn.XLOOKUP($I990,'CC.Meta'!$A:$A,'CC.Meta'!$D:$D,"-",0,1))</f>
        <v>-</v>
      </c>
      <c r="K990" s="306" t="str">
        <f t="shared" si="108"/>
        <v>--</v>
      </c>
      <c r="L990" s="302"/>
      <c r="M990" s="133"/>
      <c r="N990" s="234"/>
      <c r="O990" s="146" t="str">
        <f>IF($N990="","-",_xlfn.XLOOKUP($N990,'FY25 Gold Book'!$A:$A,'FY25 Gold Book'!$B:$B,"-",0,1))</f>
        <v>-</v>
      </c>
      <c r="P990" s="444" t="str">
        <f>IF($N990="","-",_xlfn.XLOOKUP($N990,'FY25 Gold Book'!$A:$A,'FY25 Gold Book'!$C:$C,"-",0,1))</f>
        <v>-</v>
      </c>
      <c r="Q990" s="146" t="str">
        <f>IF($N990="","-",_xlfn.XLOOKUP($N990,'FY25 Gold Book'!$A:$A,'FY25 Gold Book'!$D:$D,"-",0,1))</f>
        <v>-</v>
      </c>
      <c r="R990" s="52"/>
      <c r="S990" s="465" t="str" cm="1">
        <f t="array" ref="S990">IFERROR(
_xlfn.IFS(
$I990=600010,"36th District Judges (CC 600010)",
$I990=600014,"36th District Staff (CC 600014)",
$I990&lt;&gt;0,_xlfn.XLOOKUP($N990,'FY25 Gold Book'!$A:$A,'FY25 Gold Book'!$F:$F,"-",0,1)),
"-")</f>
        <v>-</v>
      </c>
      <c r="T990" s="465" t="str" cm="1">
        <f t="array" ref="T990">IFERROR(
_xlfn.IFS(
OR($R990="TASS",$R990="Seasonal"),"TASS / Part-Time (FICA Only)",
$A990=13,"BSEED",
$A990=20,"DDoT",
OR($A990=48,$A990=49),"DWSD",
$A990=72,"Library",
$I990=600010,"36th District Judges",
$I990=600014,"36th District Staff",
$N990&lt;&gt;0,_xlfn.XLOOKUP($N990,'FY25 Gold Book'!$A:$A,'FY25 Gold Book'!$H:$H,"-",0,1)),
"-")</f>
        <v>-</v>
      </c>
      <c r="U990" s="678"/>
      <c r="V990" s="679"/>
      <c r="W990" s="677"/>
      <c r="X990" s="134"/>
      <c r="Y990" s="135"/>
      <c r="Z990" s="147">
        <f>_xlfn.XLOOKUP($N990,'FY25 Gold Book'!$A:$A,'FY25 Gold Book'!$E:$E,0,0,1)</f>
        <v>0</v>
      </c>
      <c r="AA990" s="680">
        <f>_xlfn.XLOOKUP($N990,'FY25 Gold Book'!$A:$A,'FY25 Gold Book'!$G:$G,0,0,1)</f>
        <v>0</v>
      </c>
      <c r="AB990" s="148">
        <f t="shared" si="109"/>
        <v>0</v>
      </c>
      <c r="AC990" s="681">
        <v>0</v>
      </c>
      <c r="AD990" s="149">
        <f t="shared" si="110"/>
        <v>0</v>
      </c>
      <c r="AE990" s="147">
        <f>_xlfn.XLOOKUP($T990,'FY25 Fringe Rates'!$X$6:$X$15,'FY25 Fringe Rates'!$Y$6:$Y$15,0,0,1)</f>
        <v>0</v>
      </c>
      <c r="AF990" s="150">
        <f t="shared" si="105"/>
        <v>0</v>
      </c>
      <c r="AG990" s="136">
        <v>0</v>
      </c>
      <c r="AH990" s="149">
        <f t="shared" si="111"/>
        <v>0</v>
      </c>
      <c r="AI990" s="151">
        <f t="shared" si="106"/>
        <v>0</v>
      </c>
      <c r="AJ990" s="32"/>
    </row>
    <row r="991" spans="1:36">
      <c r="A991" s="145" t="str">
        <f t="shared" si="107"/>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02"/>
      <c r="H991" s="303" t="str">
        <f>IF($G991="","-",_xlfn.XLOOKUP($G991,Appr.Meta!$A:$A,Appr.Meta!$D:$D,"-",0,1))</f>
        <v>-</v>
      </c>
      <c r="I991" s="302"/>
      <c r="J991" s="303" t="str">
        <f>IF($I991="","-",_xlfn.XLOOKUP($I991,'CC.Meta'!$A:$A,'CC.Meta'!$D:$D,"-",0,1))</f>
        <v>-</v>
      </c>
      <c r="K991" s="306" t="str">
        <f t="shared" si="108"/>
        <v>--</v>
      </c>
      <c r="L991" s="302"/>
      <c r="M991" s="133"/>
      <c r="N991" s="234"/>
      <c r="O991" s="146" t="str">
        <f>IF($N991="","-",_xlfn.XLOOKUP($N991,'FY25 Gold Book'!$A:$A,'FY25 Gold Book'!$B:$B,"-",0,1))</f>
        <v>-</v>
      </c>
      <c r="P991" s="444" t="str">
        <f>IF($N991="","-",_xlfn.XLOOKUP($N991,'FY25 Gold Book'!$A:$A,'FY25 Gold Book'!$C:$C,"-",0,1))</f>
        <v>-</v>
      </c>
      <c r="Q991" s="146" t="str">
        <f>IF($N991="","-",_xlfn.XLOOKUP($N991,'FY25 Gold Book'!$A:$A,'FY25 Gold Book'!$D:$D,"-",0,1))</f>
        <v>-</v>
      </c>
      <c r="R991" s="52"/>
      <c r="S991" s="465" t="str" cm="1">
        <f t="array" ref="S991">IFERROR(
_xlfn.IFS(
$I991=600010,"36th District Judges (CC 600010)",
$I991=600014,"36th District Staff (CC 600014)",
$I991&lt;&gt;0,_xlfn.XLOOKUP($N991,'FY25 Gold Book'!$A:$A,'FY25 Gold Book'!$F:$F,"-",0,1)),
"-")</f>
        <v>-</v>
      </c>
      <c r="T991" s="465" t="str" cm="1">
        <f t="array" ref="T991">IFERROR(
_xlfn.IFS(
OR($R991="TASS",$R991="Seasonal"),"TASS / Part-Time (FICA Only)",
$A991=13,"BSEED",
$A991=20,"DDoT",
OR($A991=48,$A991=49),"DWSD",
$A991=72,"Library",
$I991=600010,"36th District Judges",
$I991=600014,"36th District Staff",
$N991&lt;&gt;0,_xlfn.XLOOKUP($N991,'FY25 Gold Book'!$A:$A,'FY25 Gold Book'!$H:$H,"-",0,1)),
"-")</f>
        <v>-</v>
      </c>
      <c r="U991" s="678"/>
      <c r="V991" s="679"/>
      <c r="W991" s="677"/>
      <c r="X991" s="134"/>
      <c r="Y991" s="135"/>
      <c r="Z991" s="147">
        <f>_xlfn.XLOOKUP($N991,'FY25 Gold Book'!$A:$A,'FY25 Gold Book'!$E:$E,0,0,1)</f>
        <v>0</v>
      </c>
      <c r="AA991" s="680">
        <f>_xlfn.XLOOKUP($N991,'FY25 Gold Book'!$A:$A,'FY25 Gold Book'!$G:$G,0,0,1)</f>
        <v>0</v>
      </c>
      <c r="AB991" s="148">
        <f t="shared" si="109"/>
        <v>0</v>
      </c>
      <c r="AC991" s="681">
        <v>0</v>
      </c>
      <c r="AD991" s="149">
        <f t="shared" si="110"/>
        <v>0</v>
      </c>
      <c r="AE991" s="147">
        <f>_xlfn.XLOOKUP($T991,'FY25 Fringe Rates'!$X$6:$X$15,'FY25 Fringe Rates'!$Y$6:$Y$15,0,0,1)</f>
        <v>0</v>
      </c>
      <c r="AF991" s="150">
        <f t="shared" si="105"/>
        <v>0</v>
      </c>
      <c r="AG991" s="136">
        <v>0</v>
      </c>
      <c r="AH991" s="149">
        <f t="shared" si="111"/>
        <v>0</v>
      </c>
      <c r="AI991" s="151">
        <f t="shared" si="106"/>
        <v>0</v>
      </c>
      <c r="AJ991" s="32"/>
    </row>
    <row r="992" spans="1:36">
      <c r="A992" s="145" t="str">
        <f t="shared" si="107"/>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02"/>
      <c r="H992" s="303" t="str">
        <f>IF($G992="","-",_xlfn.XLOOKUP($G992,Appr.Meta!$A:$A,Appr.Meta!$D:$D,"-",0,1))</f>
        <v>-</v>
      </c>
      <c r="I992" s="302"/>
      <c r="J992" s="303" t="str">
        <f>IF($I992="","-",_xlfn.XLOOKUP($I992,'CC.Meta'!$A:$A,'CC.Meta'!$D:$D,"-",0,1))</f>
        <v>-</v>
      </c>
      <c r="K992" s="306" t="str">
        <f t="shared" si="108"/>
        <v>--</v>
      </c>
      <c r="L992" s="302"/>
      <c r="M992" s="133"/>
      <c r="N992" s="234"/>
      <c r="O992" s="146" t="str">
        <f>IF($N992="","-",_xlfn.XLOOKUP($N992,'FY25 Gold Book'!$A:$A,'FY25 Gold Book'!$B:$B,"-",0,1))</f>
        <v>-</v>
      </c>
      <c r="P992" s="444" t="str">
        <f>IF($N992="","-",_xlfn.XLOOKUP($N992,'FY25 Gold Book'!$A:$A,'FY25 Gold Book'!$C:$C,"-",0,1))</f>
        <v>-</v>
      </c>
      <c r="Q992" s="146" t="str">
        <f>IF($N992="","-",_xlfn.XLOOKUP($N992,'FY25 Gold Book'!$A:$A,'FY25 Gold Book'!$D:$D,"-",0,1))</f>
        <v>-</v>
      </c>
      <c r="R992" s="52"/>
      <c r="S992" s="465" t="str" cm="1">
        <f t="array" ref="S992">IFERROR(
_xlfn.IFS(
$I992=600010,"36th District Judges (CC 600010)",
$I992=600014,"36th District Staff (CC 600014)",
$I992&lt;&gt;0,_xlfn.XLOOKUP($N992,'FY25 Gold Book'!$A:$A,'FY25 Gold Book'!$F:$F,"-",0,1)),
"-")</f>
        <v>-</v>
      </c>
      <c r="T992" s="465" t="str" cm="1">
        <f t="array" ref="T992">IFERROR(
_xlfn.IFS(
OR($R992="TASS",$R992="Seasonal"),"TASS / Part-Time (FICA Only)",
$A992=13,"BSEED",
$A992=20,"DDoT",
OR($A992=48,$A992=49),"DWSD",
$A992=72,"Library",
$I992=600010,"36th District Judges",
$I992=600014,"36th District Staff",
$N992&lt;&gt;0,_xlfn.XLOOKUP($N992,'FY25 Gold Book'!$A:$A,'FY25 Gold Book'!$H:$H,"-",0,1)),
"-")</f>
        <v>-</v>
      </c>
      <c r="U992" s="678"/>
      <c r="V992" s="679"/>
      <c r="W992" s="677"/>
      <c r="X992" s="134"/>
      <c r="Y992" s="135"/>
      <c r="Z992" s="147">
        <f>_xlfn.XLOOKUP($N992,'FY25 Gold Book'!$A:$A,'FY25 Gold Book'!$E:$E,0,0,1)</f>
        <v>0</v>
      </c>
      <c r="AA992" s="680">
        <f>_xlfn.XLOOKUP($N992,'FY25 Gold Book'!$A:$A,'FY25 Gold Book'!$G:$G,0,0,1)</f>
        <v>0</v>
      </c>
      <c r="AB992" s="148">
        <f t="shared" si="109"/>
        <v>0</v>
      </c>
      <c r="AC992" s="681">
        <v>0</v>
      </c>
      <c r="AD992" s="149">
        <f t="shared" si="110"/>
        <v>0</v>
      </c>
      <c r="AE992" s="147">
        <f>_xlfn.XLOOKUP($T992,'FY25 Fringe Rates'!$X$6:$X$15,'FY25 Fringe Rates'!$Y$6:$Y$15,0,0,1)</f>
        <v>0</v>
      </c>
      <c r="AF992" s="150">
        <f t="shared" si="105"/>
        <v>0</v>
      </c>
      <c r="AG992" s="136">
        <v>0</v>
      </c>
      <c r="AH992" s="149">
        <f t="shared" si="111"/>
        <v>0</v>
      </c>
      <c r="AI992" s="151">
        <f t="shared" si="106"/>
        <v>0</v>
      </c>
      <c r="AJ992" s="32"/>
    </row>
    <row r="993" spans="1:36">
      <c r="A993" s="145" t="str">
        <f t="shared" si="107"/>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02"/>
      <c r="H993" s="303" t="str">
        <f>IF($G993="","-",_xlfn.XLOOKUP($G993,Appr.Meta!$A:$A,Appr.Meta!$D:$D,"-",0,1))</f>
        <v>-</v>
      </c>
      <c r="I993" s="302"/>
      <c r="J993" s="303" t="str">
        <f>IF($I993="","-",_xlfn.XLOOKUP($I993,'CC.Meta'!$A:$A,'CC.Meta'!$D:$D,"-",0,1))</f>
        <v>-</v>
      </c>
      <c r="K993" s="306" t="str">
        <f t="shared" si="108"/>
        <v>--</v>
      </c>
      <c r="L993" s="302"/>
      <c r="M993" s="133"/>
      <c r="N993" s="234"/>
      <c r="O993" s="146" t="str">
        <f>IF($N993="","-",_xlfn.XLOOKUP($N993,'FY25 Gold Book'!$A:$A,'FY25 Gold Book'!$B:$B,"-",0,1))</f>
        <v>-</v>
      </c>
      <c r="P993" s="444" t="str">
        <f>IF($N993="","-",_xlfn.XLOOKUP($N993,'FY25 Gold Book'!$A:$A,'FY25 Gold Book'!$C:$C,"-",0,1))</f>
        <v>-</v>
      </c>
      <c r="Q993" s="146" t="str">
        <f>IF($N993="","-",_xlfn.XLOOKUP($N993,'FY25 Gold Book'!$A:$A,'FY25 Gold Book'!$D:$D,"-",0,1))</f>
        <v>-</v>
      </c>
      <c r="R993" s="52"/>
      <c r="S993" s="465" t="str" cm="1">
        <f t="array" ref="S993">IFERROR(
_xlfn.IFS(
$I993=600010,"36th District Judges (CC 600010)",
$I993=600014,"36th District Staff (CC 600014)",
$I993&lt;&gt;0,_xlfn.XLOOKUP($N993,'FY25 Gold Book'!$A:$A,'FY25 Gold Book'!$F:$F,"-",0,1)),
"-")</f>
        <v>-</v>
      </c>
      <c r="T993" s="465" t="str" cm="1">
        <f t="array" ref="T993">IFERROR(
_xlfn.IFS(
OR($R993="TASS",$R993="Seasonal"),"TASS / Part-Time (FICA Only)",
$A993=13,"BSEED",
$A993=20,"DDoT",
OR($A993=48,$A993=49),"DWSD",
$A993=72,"Library",
$I993=600010,"36th District Judges",
$I993=600014,"36th District Staff",
$N993&lt;&gt;0,_xlfn.XLOOKUP($N993,'FY25 Gold Book'!$A:$A,'FY25 Gold Book'!$H:$H,"-",0,1)),
"-")</f>
        <v>-</v>
      </c>
      <c r="U993" s="678"/>
      <c r="V993" s="679"/>
      <c r="W993" s="677"/>
      <c r="X993" s="134"/>
      <c r="Y993" s="135"/>
      <c r="Z993" s="147">
        <f>_xlfn.XLOOKUP($N993,'FY25 Gold Book'!$A:$A,'FY25 Gold Book'!$E:$E,0,0,1)</f>
        <v>0</v>
      </c>
      <c r="AA993" s="680">
        <f>_xlfn.XLOOKUP($N993,'FY25 Gold Book'!$A:$A,'FY25 Gold Book'!$G:$G,0,0,1)</f>
        <v>0</v>
      </c>
      <c r="AB993" s="148">
        <f t="shared" si="109"/>
        <v>0</v>
      </c>
      <c r="AC993" s="681">
        <v>0</v>
      </c>
      <c r="AD993" s="149">
        <f t="shared" si="110"/>
        <v>0</v>
      </c>
      <c r="AE993" s="147">
        <f>_xlfn.XLOOKUP($T993,'FY25 Fringe Rates'!$X$6:$X$15,'FY25 Fringe Rates'!$Y$6:$Y$15,0,0,1)</f>
        <v>0</v>
      </c>
      <c r="AF993" s="150">
        <f t="shared" si="105"/>
        <v>0</v>
      </c>
      <c r="AG993" s="136">
        <v>0</v>
      </c>
      <c r="AH993" s="149">
        <f t="shared" si="111"/>
        <v>0</v>
      </c>
      <c r="AI993" s="151">
        <f t="shared" si="106"/>
        <v>0</v>
      </c>
      <c r="AJ993" s="32"/>
    </row>
    <row r="994" spans="1:36">
      <c r="A994" s="145" t="str">
        <f t="shared" si="107"/>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02"/>
      <c r="H994" s="303" t="str">
        <f>IF($G994="","-",_xlfn.XLOOKUP($G994,Appr.Meta!$A:$A,Appr.Meta!$D:$D,"-",0,1))</f>
        <v>-</v>
      </c>
      <c r="I994" s="302"/>
      <c r="J994" s="303" t="str">
        <f>IF($I994="","-",_xlfn.XLOOKUP($I994,'CC.Meta'!$A:$A,'CC.Meta'!$D:$D,"-",0,1))</f>
        <v>-</v>
      </c>
      <c r="K994" s="306" t="str">
        <f t="shared" si="108"/>
        <v>--</v>
      </c>
      <c r="L994" s="302"/>
      <c r="M994" s="133"/>
      <c r="N994" s="234"/>
      <c r="O994" s="146" t="str">
        <f>IF($N994="","-",_xlfn.XLOOKUP($N994,'FY25 Gold Book'!$A:$A,'FY25 Gold Book'!$B:$B,"-",0,1))</f>
        <v>-</v>
      </c>
      <c r="P994" s="444" t="str">
        <f>IF($N994="","-",_xlfn.XLOOKUP($N994,'FY25 Gold Book'!$A:$A,'FY25 Gold Book'!$C:$C,"-",0,1))</f>
        <v>-</v>
      </c>
      <c r="Q994" s="146" t="str">
        <f>IF($N994="","-",_xlfn.XLOOKUP($N994,'FY25 Gold Book'!$A:$A,'FY25 Gold Book'!$D:$D,"-",0,1))</f>
        <v>-</v>
      </c>
      <c r="R994" s="52"/>
      <c r="S994" s="465" t="str" cm="1">
        <f t="array" ref="S994">IFERROR(
_xlfn.IFS(
$I994=600010,"36th District Judges (CC 600010)",
$I994=600014,"36th District Staff (CC 600014)",
$I994&lt;&gt;0,_xlfn.XLOOKUP($N994,'FY25 Gold Book'!$A:$A,'FY25 Gold Book'!$F:$F,"-",0,1)),
"-")</f>
        <v>-</v>
      </c>
      <c r="T994" s="465" t="str" cm="1">
        <f t="array" ref="T994">IFERROR(
_xlfn.IFS(
OR($R994="TASS",$R994="Seasonal"),"TASS / Part-Time (FICA Only)",
$A994=13,"BSEED",
$A994=20,"DDoT",
OR($A994=48,$A994=49),"DWSD",
$A994=72,"Library",
$I994=600010,"36th District Judges",
$I994=600014,"36th District Staff",
$N994&lt;&gt;0,_xlfn.XLOOKUP($N994,'FY25 Gold Book'!$A:$A,'FY25 Gold Book'!$H:$H,"-",0,1)),
"-")</f>
        <v>-</v>
      </c>
      <c r="U994" s="678"/>
      <c r="V994" s="679"/>
      <c r="W994" s="677"/>
      <c r="X994" s="134"/>
      <c r="Y994" s="135"/>
      <c r="Z994" s="147">
        <f>_xlfn.XLOOKUP($N994,'FY25 Gold Book'!$A:$A,'FY25 Gold Book'!$E:$E,0,0,1)</f>
        <v>0</v>
      </c>
      <c r="AA994" s="680">
        <f>_xlfn.XLOOKUP($N994,'FY25 Gold Book'!$A:$A,'FY25 Gold Book'!$G:$G,0,0,1)</f>
        <v>0</v>
      </c>
      <c r="AB994" s="148">
        <f t="shared" si="109"/>
        <v>0</v>
      </c>
      <c r="AC994" s="681">
        <v>0</v>
      </c>
      <c r="AD994" s="149">
        <f t="shared" si="110"/>
        <v>0</v>
      </c>
      <c r="AE994" s="147">
        <f>_xlfn.XLOOKUP($T994,'FY25 Fringe Rates'!$X$6:$X$15,'FY25 Fringe Rates'!$Y$6:$Y$15,0,0,1)</f>
        <v>0</v>
      </c>
      <c r="AF994" s="150">
        <f t="shared" si="105"/>
        <v>0</v>
      </c>
      <c r="AG994" s="136">
        <v>0</v>
      </c>
      <c r="AH994" s="149">
        <f t="shared" si="111"/>
        <v>0</v>
      </c>
      <c r="AI994" s="151">
        <f t="shared" si="106"/>
        <v>0</v>
      </c>
      <c r="AJ994" s="32"/>
    </row>
    <row r="995" spans="1:36">
      <c r="A995" s="145" t="str">
        <f t="shared" si="107"/>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02"/>
      <c r="H995" s="303" t="str">
        <f>IF($G995="","-",_xlfn.XLOOKUP($G995,Appr.Meta!$A:$A,Appr.Meta!$D:$D,"-",0,1))</f>
        <v>-</v>
      </c>
      <c r="I995" s="302"/>
      <c r="J995" s="303" t="str">
        <f>IF($I995="","-",_xlfn.XLOOKUP($I995,'CC.Meta'!$A:$A,'CC.Meta'!$D:$D,"-",0,1))</f>
        <v>-</v>
      </c>
      <c r="K995" s="306" t="str">
        <f t="shared" si="108"/>
        <v>--</v>
      </c>
      <c r="L995" s="302"/>
      <c r="M995" s="133"/>
      <c r="N995" s="234"/>
      <c r="O995" s="146" t="str">
        <f>IF($N995="","-",_xlfn.XLOOKUP($N995,'FY25 Gold Book'!$A:$A,'FY25 Gold Book'!$B:$B,"-",0,1))</f>
        <v>-</v>
      </c>
      <c r="P995" s="444" t="str">
        <f>IF($N995="","-",_xlfn.XLOOKUP($N995,'FY25 Gold Book'!$A:$A,'FY25 Gold Book'!$C:$C,"-",0,1))</f>
        <v>-</v>
      </c>
      <c r="Q995" s="146" t="str">
        <f>IF($N995="","-",_xlfn.XLOOKUP($N995,'FY25 Gold Book'!$A:$A,'FY25 Gold Book'!$D:$D,"-",0,1))</f>
        <v>-</v>
      </c>
      <c r="R995" s="52"/>
      <c r="S995" s="465" t="str" cm="1">
        <f t="array" ref="S995">IFERROR(
_xlfn.IFS(
$I995=600010,"36th District Judges (CC 600010)",
$I995=600014,"36th District Staff (CC 600014)",
$I995&lt;&gt;0,_xlfn.XLOOKUP($N995,'FY25 Gold Book'!$A:$A,'FY25 Gold Book'!$F:$F,"-",0,1)),
"-")</f>
        <v>-</v>
      </c>
      <c r="T995" s="465" t="str" cm="1">
        <f t="array" ref="T995">IFERROR(
_xlfn.IFS(
OR($R995="TASS",$R995="Seasonal"),"TASS / Part-Time (FICA Only)",
$A995=13,"BSEED",
$A995=20,"DDoT",
OR($A995=48,$A995=49),"DWSD",
$A995=72,"Library",
$I995=600010,"36th District Judges",
$I995=600014,"36th District Staff",
$N995&lt;&gt;0,_xlfn.XLOOKUP($N995,'FY25 Gold Book'!$A:$A,'FY25 Gold Book'!$H:$H,"-",0,1)),
"-")</f>
        <v>-</v>
      </c>
      <c r="U995" s="678"/>
      <c r="V995" s="679"/>
      <c r="W995" s="677"/>
      <c r="X995" s="134"/>
      <c r="Y995" s="135"/>
      <c r="Z995" s="147">
        <f>_xlfn.XLOOKUP($N995,'FY25 Gold Book'!$A:$A,'FY25 Gold Book'!$E:$E,0,0,1)</f>
        <v>0</v>
      </c>
      <c r="AA995" s="680">
        <f>_xlfn.XLOOKUP($N995,'FY25 Gold Book'!$A:$A,'FY25 Gold Book'!$G:$G,0,0,1)</f>
        <v>0</v>
      </c>
      <c r="AB995" s="148">
        <f t="shared" si="109"/>
        <v>0</v>
      </c>
      <c r="AC995" s="681">
        <v>0</v>
      </c>
      <c r="AD995" s="149">
        <f t="shared" si="110"/>
        <v>0</v>
      </c>
      <c r="AE995" s="147">
        <f>_xlfn.XLOOKUP($T995,'FY25 Fringe Rates'!$X$6:$X$15,'FY25 Fringe Rates'!$Y$6:$Y$15,0,0,1)</f>
        <v>0</v>
      </c>
      <c r="AF995" s="150">
        <f t="shared" si="105"/>
        <v>0</v>
      </c>
      <c r="AG995" s="136">
        <v>0</v>
      </c>
      <c r="AH995" s="149">
        <f t="shared" si="111"/>
        <v>0</v>
      </c>
      <c r="AI995" s="151">
        <f t="shared" si="106"/>
        <v>0</v>
      </c>
      <c r="AJ995" s="32"/>
    </row>
    <row r="996" spans="1:36">
      <c r="A996" s="145" t="str">
        <f t="shared" si="107"/>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02"/>
      <c r="H996" s="303" t="str">
        <f>IF($G996="","-",_xlfn.XLOOKUP($G996,Appr.Meta!$A:$A,Appr.Meta!$D:$D,"-",0,1))</f>
        <v>-</v>
      </c>
      <c r="I996" s="302"/>
      <c r="J996" s="303" t="str">
        <f>IF($I996="","-",_xlfn.XLOOKUP($I996,'CC.Meta'!$A:$A,'CC.Meta'!$D:$D,"-",0,1))</f>
        <v>-</v>
      </c>
      <c r="K996" s="306" t="str">
        <f t="shared" si="108"/>
        <v>--</v>
      </c>
      <c r="L996" s="302"/>
      <c r="M996" s="133"/>
      <c r="N996" s="234"/>
      <c r="O996" s="146" t="str">
        <f>IF($N996="","-",_xlfn.XLOOKUP($N996,'FY25 Gold Book'!$A:$A,'FY25 Gold Book'!$B:$B,"-",0,1))</f>
        <v>-</v>
      </c>
      <c r="P996" s="444" t="str">
        <f>IF($N996="","-",_xlfn.XLOOKUP($N996,'FY25 Gold Book'!$A:$A,'FY25 Gold Book'!$C:$C,"-",0,1))</f>
        <v>-</v>
      </c>
      <c r="Q996" s="146" t="str">
        <f>IF($N996="","-",_xlfn.XLOOKUP($N996,'FY25 Gold Book'!$A:$A,'FY25 Gold Book'!$D:$D,"-",0,1))</f>
        <v>-</v>
      </c>
      <c r="R996" s="52"/>
      <c r="S996" s="465" t="str" cm="1">
        <f t="array" ref="S996">IFERROR(
_xlfn.IFS(
$I996=600010,"36th District Judges (CC 600010)",
$I996=600014,"36th District Staff (CC 600014)",
$I996&lt;&gt;0,_xlfn.XLOOKUP($N996,'FY25 Gold Book'!$A:$A,'FY25 Gold Book'!$F:$F,"-",0,1)),
"-")</f>
        <v>-</v>
      </c>
      <c r="T996" s="465" t="str" cm="1">
        <f t="array" ref="T996">IFERROR(
_xlfn.IFS(
OR($R996="TASS",$R996="Seasonal"),"TASS / Part-Time (FICA Only)",
$A996=13,"BSEED",
$A996=20,"DDoT",
OR($A996=48,$A996=49),"DWSD",
$A996=72,"Library",
$I996=600010,"36th District Judges",
$I996=600014,"36th District Staff",
$N996&lt;&gt;0,_xlfn.XLOOKUP($N996,'FY25 Gold Book'!$A:$A,'FY25 Gold Book'!$H:$H,"-",0,1)),
"-")</f>
        <v>-</v>
      </c>
      <c r="U996" s="678"/>
      <c r="V996" s="679"/>
      <c r="W996" s="677"/>
      <c r="X996" s="134"/>
      <c r="Y996" s="135"/>
      <c r="Z996" s="147">
        <f>_xlfn.XLOOKUP($N996,'FY25 Gold Book'!$A:$A,'FY25 Gold Book'!$E:$E,0,0,1)</f>
        <v>0</v>
      </c>
      <c r="AA996" s="680">
        <f>_xlfn.XLOOKUP($N996,'FY25 Gold Book'!$A:$A,'FY25 Gold Book'!$G:$G,0,0,1)</f>
        <v>0</v>
      </c>
      <c r="AB996" s="148">
        <f t="shared" si="109"/>
        <v>0</v>
      </c>
      <c r="AC996" s="681">
        <v>0</v>
      </c>
      <c r="AD996" s="149">
        <f t="shared" si="110"/>
        <v>0</v>
      </c>
      <c r="AE996" s="147">
        <f>_xlfn.XLOOKUP($T996,'FY25 Fringe Rates'!$X$6:$X$15,'FY25 Fringe Rates'!$Y$6:$Y$15,0,0,1)</f>
        <v>0</v>
      </c>
      <c r="AF996" s="150">
        <f t="shared" si="105"/>
        <v>0</v>
      </c>
      <c r="AG996" s="136">
        <v>0</v>
      </c>
      <c r="AH996" s="149">
        <f t="shared" si="111"/>
        <v>0</v>
      </c>
      <c r="AI996" s="151">
        <f t="shared" si="106"/>
        <v>0</v>
      </c>
      <c r="AJ996" s="32"/>
    </row>
    <row r="997" spans="1:36">
      <c r="A997" s="145" t="str">
        <f t="shared" si="107"/>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02"/>
      <c r="H997" s="303" t="str">
        <f>IF($G997="","-",_xlfn.XLOOKUP($G997,Appr.Meta!$A:$A,Appr.Meta!$D:$D,"-",0,1))</f>
        <v>-</v>
      </c>
      <c r="I997" s="302"/>
      <c r="J997" s="303" t="str">
        <f>IF($I997="","-",_xlfn.XLOOKUP($I997,'CC.Meta'!$A:$A,'CC.Meta'!$D:$D,"-",0,1))</f>
        <v>-</v>
      </c>
      <c r="K997" s="306" t="str">
        <f t="shared" si="108"/>
        <v>--</v>
      </c>
      <c r="L997" s="302"/>
      <c r="M997" s="133"/>
      <c r="N997" s="234"/>
      <c r="O997" s="146" t="str">
        <f>IF($N997="","-",_xlfn.XLOOKUP($N997,'FY25 Gold Book'!$A:$A,'FY25 Gold Book'!$B:$B,"-",0,1))</f>
        <v>-</v>
      </c>
      <c r="P997" s="444" t="str">
        <f>IF($N997="","-",_xlfn.XLOOKUP($N997,'FY25 Gold Book'!$A:$A,'FY25 Gold Book'!$C:$C,"-",0,1))</f>
        <v>-</v>
      </c>
      <c r="Q997" s="146" t="str">
        <f>IF($N997="","-",_xlfn.XLOOKUP($N997,'FY25 Gold Book'!$A:$A,'FY25 Gold Book'!$D:$D,"-",0,1))</f>
        <v>-</v>
      </c>
      <c r="R997" s="52"/>
      <c r="S997" s="465" t="str" cm="1">
        <f t="array" ref="S997">IFERROR(
_xlfn.IFS(
$I997=600010,"36th District Judges (CC 600010)",
$I997=600014,"36th District Staff (CC 600014)",
$I997&lt;&gt;0,_xlfn.XLOOKUP($N997,'FY25 Gold Book'!$A:$A,'FY25 Gold Book'!$F:$F,"-",0,1)),
"-")</f>
        <v>-</v>
      </c>
      <c r="T997" s="465" t="str" cm="1">
        <f t="array" ref="T997">IFERROR(
_xlfn.IFS(
OR($R997="TASS",$R997="Seasonal"),"TASS / Part-Time (FICA Only)",
$A997=13,"BSEED",
$A997=20,"DDoT",
OR($A997=48,$A997=49),"DWSD",
$A997=72,"Library",
$I997=600010,"36th District Judges",
$I997=600014,"36th District Staff",
$N997&lt;&gt;0,_xlfn.XLOOKUP($N997,'FY25 Gold Book'!$A:$A,'FY25 Gold Book'!$H:$H,"-",0,1)),
"-")</f>
        <v>-</v>
      </c>
      <c r="U997" s="678"/>
      <c r="V997" s="679"/>
      <c r="W997" s="677"/>
      <c r="X997" s="134"/>
      <c r="Y997" s="135"/>
      <c r="Z997" s="147">
        <f>_xlfn.XLOOKUP($N997,'FY25 Gold Book'!$A:$A,'FY25 Gold Book'!$E:$E,0,0,1)</f>
        <v>0</v>
      </c>
      <c r="AA997" s="680">
        <f>_xlfn.XLOOKUP($N997,'FY25 Gold Book'!$A:$A,'FY25 Gold Book'!$G:$G,0,0,1)</f>
        <v>0</v>
      </c>
      <c r="AB997" s="148">
        <f t="shared" si="109"/>
        <v>0</v>
      </c>
      <c r="AC997" s="681">
        <v>0</v>
      </c>
      <c r="AD997" s="149">
        <f t="shared" si="110"/>
        <v>0</v>
      </c>
      <c r="AE997" s="147">
        <f>_xlfn.XLOOKUP($T997,'FY25 Fringe Rates'!$X$6:$X$15,'FY25 Fringe Rates'!$Y$6:$Y$15,0,0,1)</f>
        <v>0</v>
      </c>
      <c r="AF997" s="150">
        <f t="shared" si="105"/>
        <v>0</v>
      </c>
      <c r="AG997" s="136">
        <v>0</v>
      </c>
      <c r="AH997" s="149">
        <f t="shared" si="111"/>
        <v>0</v>
      </c>
      <c r="AI997" s="151">
        <f t="shared" si="106"/>
        <v>0</v>
      </c>
      <c r="AJ997" s="32"/>
    </row>
    <row r="998" spans="1:36">
      <c r="A998" s="145" t="str">
        <f t="shared" si="107"/>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02"/>
      <c r="H998" s="303" t="str">
        <f>IF($G998="","-",_xlfn.XLOOKUP($G998,Appr.Meta!$A:$A,Appr.Meta!$D:$D,"-",0,1))</f>
        <v>-</v>
      </c>
      <c r="I998" s="302"/>
      <c r="J998" s="303" t="str">
        <f>IF($I998="","-",_xlfn.XLOOKUP($I998,'CC.Meta'!$A:$A,'CC.Meta'!$D:$D,"-",0,1))</f>
        <v>-</v>
      </c>
      <c r="K998" s="306" t="str">
        <f t="shared" si="108"/>
        <v>--</v>
      </c>
      <c r="L998" s="302"/>
      <c r="M998" s="133"/>
      <c r="N998" s="234"/>
      <c r="O998" s="146" t="str">
        <f>IF($N998="","-",_xlfn.XLOOKUP($N998,'FY25 Gold Book'!$A:$A,'FY25 Gold Book'!$B:$B,"-",0,1))</f>
        <v>-</v>
      </c>
      <c r="P998" s="444" t="str">
        <f>IF($N998="","-",_xlfn.XLOOKUP($N998,'FY25 Gold Book'!$A:$A,'FY25 Gold Book'!$C:$C,"-",0,1))</f>
        <v>-</v>
      </c>
      <c r="Q998" s="146" t="str">
        <f>IF($N998="","-",_xlfn.XLOOKUP($N998,'FY25 Gold Book'!$A:$A,'FY25 Gold Book'!$D:$D,"-",0,1))</f>
        <v>-</v>
      </c>
      <c r="R998" s="52"/>
      <c r="S998" s="465" t="str" cm="1">
        <f t="array" ref="S998">IFERROR(
_xlfn.IFS(
$I998=600010,"36th District Judges (CC 600010)",
$I998=600014,"36th District Staff (CC 600014)",
$I998&lt;&gt;0,_xlfn.XLOOKUP($N998,'FY25 Gold Book'!$A:$A,'FY25 Gold Book'!$F:$F,"-",0,1)),
"-")</f>
        <v>-</v>
      </c>
      <c r="T998" s="465" t="str" cm="1">
        <f t="array" ref="T998">IFERROR(
_xlfn.IFS(
OR($R998="TASS",$R998="Seasonal"),"TASS / Part-Time (FICA Only)",
$A998=13,"BSEED",
$A998=20,"DDoT",
OR($A998=48,$A998=49),"DWSD",
$A998=72,"Library",
$I998=600010,"36th District Judges",
$I998=600014,"36th District Staff",
$N998&lt;&gt;0,_xlfn.XLOOKUP($N998,'FY25 Gold Book'!$A:$A,'FY25 Gold Book'!$H:$H,"-",0,1)),
"-")</f>
        <v>-</v>
      </c>
      <c r="U998" s="678"/>
      <c r="V998" s="679"/>
      <c r="W998" s="677"/>
      <c r="X998" s="134"/>
      <c r="Y998" s="135"/>
      <c r="Z998" s="147">
        <f>_xlfn.XLOOKUP($N998,'FY25 Gold Book'!$A:$A,'FY25 Gold Book'!$E:$E,0,0,1)</f>
        <v>0</v>
      </c>
      <c r="AA998" s="680">
        <f>_xlfn.XLOOKUP($N998,'FY25 Gold Book'!$A:$A,'FY25 Gold Book'!$G:$G,0,0,1)</f>
        <v>0</v>
      </c>
      <c r="AB998" s="148">
        <f t="shared" si="109"/>
        <v>0</v>
      </c>
      <c r="AC998" s="681">
        <v>0</v>
      </c>
      <c r="AD998" s="149">
        <f t="shared" si="110"/>
        <v>0</v>
      </c>
      <c r="AE998" s="147">
        <f>_xlfn.XLOOKUP($T998,'FY25 Fringe Rates'!$X$6:$X$15,'FY25 Fringe Rates'!$Y$6:$Y$15,0,0,1)</f>
        <v>0</v>
      </c>
      <c r="AF998" s="150">
        <f t="shared" si="105"/>
        <v>0</v>
      </c>
      <c r="AG998" s="136">
        <v>0</v>
      </c>
      <c r="AH998" s="149">
        <f t="shared" si="111"/>
        <v>0</v>
      </c>
      <c r="AI998" s="151">
        <f t="shared" si="106"/>
        <v>0</v>
      </c>
      <c r="AJ998" s="32"/>
    </row>
    <row r="999" spans="1:36">
      <c r="A999" s="145" t="str">
        <f t="shared" si="107"/>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02"/>
      <c r="H999" s="303" t="str">
        <f>IF($G999="","-",_xlfn.XLOOKUP($G999,Appr.Meta!$A:$A,Appr.Meta!$D:$D,"-",0,1))</f>
        <v>-</v>
      </c>
      <c r="I999" s="302"/>
      <c r="J999" s="303" t="str">
        <f>IF($I999="","-",_xlfn.XLOOKUP($I999,'CC.Meta'!$A:$A,'CC.Meta'!$D:$D,"-",0,1))</f>
        <v>-</v>
      </c>
      <c r="K999" s="306" t="str">
        <f t="shared" si="108"/>
        <v>--</v>
      </c>
      <c r="L999" s="302"/>
      <c r="M999" s="133"/>
      <c r="N999" s="234"/>
      <c r="O999" s="146" t="str">
        <f>IF($N999="","-",_xlfn.XLOOKUP($N999,'FY25 Gold Book'!$A:$A,'FY25 Gold Book'!$B:$B,"-",0,1))</f>
        <v>-</v>
      </c>
      <c r="P999" s="444" t="str">
        <f>IF($N999="","-",_xlfn.XLOOKUP($N999,'FY25 Gold Book'!$A:$A,'FY25 Gold Book'!$C:$C,"-",0,1))</f>
        <v>-</v>
      </c>
      <c r="Q999" s="146" t="str">
        <f>IF($N999="","-",_xlfn.XLOOKUP($N999,'FY25 Gold Book'!$A:$A,'FY25 Gold Book'!$D:$D,"-",0,1))</f>
        <v>-</v>
      </c>
      <c r="R999" s="52"/>
      <c r="S999" s="465" t="str" cm="1">
        <f t="array" ref="S999">IFERROR(
_xlfn.IFS(
$I999=600010,"36th District Judges (CC 600010)",
$I999=600014,"36th District Staff (CC 600014)",
$I999&lt;&gt;0,_xlfn.XLOOKUP($N999,'FY25 Gold Book'!$A:$A,'FY25 Gold Book'!$F:$F,"-",0,1)),
"-")</f>
        <v>-</v>
      </c>
      <c r="T999" s="465" t="str" cm="1">
        <f t="array" ref="T999">IFERROR(
_xlfn.IFS(
OR($R999="TASS",$R999="Seasonal"),"TASS / Part-Time (FICA Only)",
$A999=13,"BSEED",
$A999=20,"DDoT",
OR($A999=48,$A999=49),"DWSD",
$A999=72,"Library",
$I999=600010,"36th District Judges",
$I999=600014,"36th District Staff",
$N999&lt;&gt;0,_xlfn.XLOOKUP($N999,'FY25 Gold Book'!$A:$A,'FY25 Gold Book'!$H:$H,"-",0,1)),
"-")</f>
        <v>-</v>
      </c>
      <c r="U999" s="678"/>
      <c r="V999" s="679"/>
      <c r="W999" s="677"/>
      <c r="X999" s="134"/>
      <c r="Y999" s="135"/>
      <c r="Z999" s="147">
        <f>_xlfn.XLOOKUP($N999,'FY25 Gold Book'!$A:$A,'FY25 Gold Book'!$E:$E,0,0,1)</f>
        <v>0</v>
      </c>
      <c r="AA999" s="680">
        <f>_xlfn.XLOOKUP($N999,'FY25 Gold Book'!$A:$A,'FY25 Gold Book'!$G:$G,0,0,1)</f>
        <v>0</v>
      </c>
      <c r="AB999" s="148">
        <f t="shared" si="109"/>
        <v>0</v>
      </c>
      <c r="AC999" s="681">
        <v>0</v>
      </c>
      <c r="AD999" s="149">
        <f t="shared" si="110"/>
        <v>0</v>
      </c>
      <c r="AE999" s="147">
        <f>_xlfn.XLOOKUP($T999,'FY25 Fringe Rates'!$X$6:$X$15,'FY25 Fringe Rates'!$Y$6:$Y$15,0,0,1)</f>
        <v>0</v>
      </c>
      <c r="AF999" s="150">
        <f t="shared" si="105"/>
        <v>0</v>
      </c>
      <c r="AG999" s="136">
        <v>0</v>
      </c>
      <c r="AH999" s="149">
        <f t="shared" si="111"/>
        <v>0</v>
      </c>
      <c r="AI999" s="151">
        <f t="shared" si="106"/>
        <v>0</v>
      </c>
      <c r="AJ999" s="32"/>
    </row>
    <row r="1000" spans="1:36">
      <c r="A1000" s="145" t="str">
        <f t="shared" si="107"/>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02"/>
      <c r="H1000" s="303" t="str">
        <f>IF($G1000="","-",_xlfn.XLOOKUP($G1000,Appr.Meta!$A:$A,Appr.Meta!$D:$D,"-",0,1))</f>
        <v>-</v>
      </c>
      <c r="I1000" s="302"/>
      <c r="J1000" s="303" t="str">
        <f>IF($I1000="","-",_xlfn.XLOOKUP($I1000,'CC.Meta'!$A:$A,'CC.Meta'!$D:$D,"-",0,1))</f>
        <v>-</v>
      </c>
      <c r="K1000" s="306" t="str">
        <f t="shared" si="108"/>
        <v>--</v>
      </c>
      <c r="L1000" s="302"/>
      <c r="M1000" s="133"/>
      <c r="N1000" s="234"/>
      <c r="O1000" s="146" t="str">
        <f>IF($N1000="","-",_xlfn.XLOOKUP($N1000,'FY25 Gold Book'!$A:$A,'FY25 Gold Book'!$B:$B,"-",0,1))</f>
        <v>-</v>
      </c>
      <c r="P1000" s="444" t="str">
        <f>IF($N1000="","-",_xlfn.XLOOKUP($N1000,'FY25 Gold Book'!$A:$A,'FY25 Gold Book'!$C:$C,"-",0,1))</f>
        <v>-</v>
      </c>
      <c r="Q1000" s="146" t="str">
        <f>IF($N1000="","-",_xlfn.XLOOKUP($N1000,'FY25 Gold Book'!$A:$A,'FY25 Gold Book'!$D:$D,"-",0,1))</f>
        <v>-</v>
      </c>
      <c r="R1000" s="52"/>
      <c r="S1000" s="465" t="str" cm="1">
        <f t="array" ref="S1000">IFERROR(
_xlfn.IFS(
$I1000=600010,"36th District Judges (CC 600010)",
$I1000=600014,"36th District Staff (CC 600014)",
$I1000&lt;&gt;0,_xlfn.XLOOKUP($N1000,'FY25 Gold Book'!$A:$A,'FY25 Gold Book'!$F:$F,"-",0,1)),
"-")</f>
        <v>-</v>
      </c>
      <c r="T1000" s="465" t="str" cm="1">
        <f t="array" ref="T1000">IFERROR(
_xlfn.IFS(
OR($R1000="TASS",$R1000="Seasonal"),"TASS / Part-Time (FICA Only)",
$A1000=13,"BSEED",
$A1000=20,"DDoT",
OR($A1000=48,$A1000=49),"DWSD",
$A1000=72,"Library",
$I1000=600010,"36th District Judges",
$I1000=600014,"36th District Staff",
$N1000&lt;&gt;0,_xlfn.XLOOKUP($N1000,'FY25 Gold Book'!$A:$A,'FY25 Gold Book'!$H:$H,"-",0,1)),
"-")</f>
        <v>-</v>
      </c>
      <c r="U1000" s="678"/>
      <c r="V1000" s="679"/>
      <c r="W1000" s="677"/>
      <c r="X1000" s="134"/>
      <c r="Y1000" s="135"/>
      <c r="Z1000" s="147">
        <f>_xlfn.XLOOKUP($N1000,'FY25 Gold Book'!$A:$A,'FY25 Gold Book'!$E:$E,0,0,1)</f>
        <v>0</v>
      </c>
      <c r="AA1000" s="680">
        <f>_xlfn.XLOOKUP($N1000,'FY25 Gold Book'!$A:$A,'FY25 Gold Book'!$G:$G,0,0,1)</f>
        <v>0</v>
      </c>
      <c r="AB1000" s="148">
        <f t="shared" si="109"/>
        <v>0</v>
      </c>
      <c r="AC1000" s="681">
        <v>0</v>
      </c>
      <c r="AD1000" s="149">
        <f t="shared" si="110"/>
        <v>0</v>
      </c>
      <c r="AE1000" s="147">
        <f>_xlfn.XLOOKUP($T1000,'FY25 Fringe Rates'!$X$6:$X$15,'FY25 Fringe Rates'!$Y$6:$Y$15,0,0,1)</f>
        <v>0</v>
      </c>
      <c r="AF1000" s="150">
        <f t="shared" si="105"/>
        <v>0</v>
      </c>
      <c r="AG1000" s="136">
        <v>0</v>
      </c>
      <c r="AH1000" s="149">
        <f t="shared" si="111"/>
        <v>0</v>
      </c>
      <c r="AI1000" s="151">
        <f t="shared" si="106"/>
        <v>0</v>
      </c>
      <c r="AJ1000" s="32"/>
    </row>
    <row r="1001" spans="1:36">
      <c r="W1001" s="673"/>
    </row>
    <row r="1006" spans="1:36">
      <c r="N1006" s="674"/>
    </row>
  </sheetData>
  <sheetProtection formatCells="0" formatColumns="0" formatRows="0" insertRows="0" deleteRows="0" sort="0" autoFilter="0" pivotTables="0"/>
  <autoFilter ref="A14:AJ1000" xr:uid="{E5D5DDEE-82DB-40D6-8E47-3A48422452CC}"/>
  <phoneticPr fontId="15" type="noConversion"/>
  <conditionalFormatting sqref="L15:L1000">
    <cfRule type="containsText" dxfId="46" priority="100" operator="containsText" text="Baseline">
      <formula>NOT(ISERROR(SEARCH("Baseline",L15)))</formula>
    </cfRule>
    <cfRule type="containsText" dxfId="45" priority="101" operator="containsText" text="Supplemental">
      <formula>NOT(ISERROR(SEARCH("Supplemental",L15)))</formula>
    </cfRule>
  </conditionalFormatting>
  <conditionalFormatting sqref="M15:M1000">
    <cfRule type="containsText" dxfId="44" priority="116" operator="containsText" text="Recurring">
      <formula>NOT(ISERROR(SEARCH("Recurring",M15)))</formula>
    </cfRule>
    <cfRule type="containsText" dxfId="43" priority="119" operator="containsText" text="One-Time">
      <formula>NOT(ISERROR(SEARCH("One-Time",M15)))</formula>
    </cfRule>
  </conditionalFormatting>
  <conditionalFormatting sqref="AB15:AB1000">
    <cfRule type="expression" dxfId="42" priority="1">
      <formula>#REF!="Min not met!"</formula>
    </cfRule>
    <cfRule type="expression" dxfId="41" priority="2">
      <formula>#REF!="Max exceeded!"</formula>
    </cfRule>
  </conditionalFormatting>
  <conditionalFormatting sqref="AD15:AD1000 AH15:AH1000">
    <cfRule type="expression" dxfId="40" priority="5">
      <formula>#REF!="Min not met!"</formula>
    </cfRule>
    <cfRule type="expression" dxfId="39" priority="6">
      <formula>#REF!="Max exceeded!"</formula>
    </cfRule>
  </conditionalFormatting>
  <pageMargins left="0.7" right="0.7" top="0.75" bottom="0.75" header="0.3" footer="0.3"/>
  <pageSetup scale="10" orientation="landscape"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5A38BB-9F51-4586-ACF5-72958EFA8D7B}">
          <x14:formula1>
            <xm:f>'Drop-Downs'!$M$2:$M$9</xm:f>
          </x14:formula1>
          <xm:sqref>R15:R1000</xm:sqref>
        </x14:dataValidation>
        <x14:dataValidation type="list" allowBlank="1" showInputMessage="1" showErrorMessage="1" xr:uid="{BEFA8F5C-423E-4ED5-A9E0-E03C5DA2912E}">
          <x14:formula1>
            <xm:f>'Drop-Downs'!$C$2:$C$3</xm:f>
          </x14:formula1>
          <xm:sqref>M15:M1000</xm:sqref>
        </x14:dataValidation>
        <x14:dataValidation type="list" allowBlank="1" showInputMessage="1" showErrorMessage="1" xr:uid="{3AFE7A4E-52E9-4C97-ADA4-63F69811684B}">
          <x14:formula1>
            <xm:f>'Drop-Downs'!$A$7:$A$8</xm:f>
          </x14:formula1>
          <xm:sqref>L15:L1000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9D9E5-9025-4B82-A8B6-973B1258AD93}">
  <sheetPr codeName="Sheet2">
    <tabColor theme="8" tint="0.59999389629810485"/>
  </sheetPr>
  <dimension ref="A1:Z385"/>
  <sheetViews>
    <sheetView topLeftCell="P1" zoomScale="80" zoomScaleNormal="80" workbookViewId="0">
      <pane ySplit="14" topLeftCell="A15" activePane="bottomLeft" state="frozen"/>
      <selection activeCell="K1" sqref="K1"/>
      <selection pane="bottomLeft" activeCell="W19" sqref="W19"/>
    </sheetView>
  </sheetViews>
  <sheetFormatPr defaultColWidth="8.5546875" defaultRowHeight="14.4" outlineLevelRow="1" outlineLevelCol="1"/>
  <cols>
    <col min="1" max="1" width="17.5546875" style="25" bestFit="1" customWidth="1"/>
    <col min="2" max="2" width="20.33203125" style="25" hidden="1" customWidth="1" outlineLevel="1"/>
    <col min="3" max="3" width="18.33203125" style="25" hidden="1" customWidth="1" outlineLevel="1"/>
    <col min="4" max="4" width="11" style="25" bestFit="1" customWidth="1" collapsed="1"/>
    <col min="5" max="5" width="34.5546875" style="25" hidden="1" customWidth="1" outlineLevel="1"/>
    <col min="6" max="6" width="16.33203125" style="25" hidden="1" customWidth="1" outlineLevel="1"/>
    <col min="7" max="7" width="18.33203125" style="25" bestFit="1" customWidth="1" collapsed="1"/>
    <col min="8" max="8" width="57.44140625" style="25" hidden="1" customWidth="1" outlineLevel="1"/>
    <col min="9" max="9" width="16.5546875" style="25" bestFit="1" customWidth="1" collapsed="1"/>
    <col min="10" max="10" width="67.33203125" style="25" hidden="1" customWidth="1" outlineLevel="1"/>
    <col min="11" max="11" width="12.33203125" style="25" bestFit="1" customWidth="1" collapsed="1"/>
    <col min="12" max="12" width="38.6640625" style="25" customWidth="1" outlineLevel="1"/>
    <col min="13" max="13" width="25.6640625" style="25" bestFit="1" customWidth="1"/>
    <col min="14" max="14" width="18.5546875" style="25" bestFit="1" customWidth="1"/>
    <col min="15" max="15" width="15.33203125" style="25" bestFit="1" customWidth="1"/>
    <col min="16" max="16" width="22.44140625" style="25" bestFit="1" customWidth="1"/>
    <col min="17" max="17" width="81.33203125" style="25" bestFit="1" customWidth="1"/>
    <col min="18" max="18" width="18.6640625" style="30" bestFit="1" customWidth="1"/>
    <col min="19" max="19" width="12.33203125" style="30" bestFit="1" customWidth="1"/>
    <col min="20" max="20" width="29.44140625" style="25" bestFit="1" customWidth="1"/>
    <col min="21" max="21" width="10.6640625" style="30" bestFit="1" customWidth="1"/>
    <col min="22" max="22" width="13.6640625" style="30" bestFit="1" customWidth="1"/>
    <col min="23" max="24" width="13.6640625" style="30" customWidth="1"/>
    <col min="25" max="25" width="22.109375" style="30" bestFit="1" customWidth="1"/>
    <col min="26" max="26" width="29.6640625" style="25" bestFit="1" customWidth="1"/>
    <col min="27" max="16384" width="8.5546875" style="25"/>
  </cols>
  <sheetData>
    <row r="1" spans="1:26" s="76" customFormat="1" ht="21.6" thickBot="1">
      <c r="A1" s="185" t="s">
        <v>83</v>
      </c>
      <c r="B1" s="140"/>
      <c r="C1" s="140"/>
      <c r="D1" s="140"/>
      <c r="E1" s="140"/>
      <c r="F1" s="140"/>
      <c r="G1" s="140"/>
      <c r="H1" s="143"/>
      <c r="I1" s="140"/>
      <c r="J1" s="140"/>
      <c r="K1" s="143"/>
      <c r="L1" s="143"/>
      <c r="M1" s="143"/>
      <c r="N1" s="143"/>
      <c r="O1" s="143"/>
      <c r="P1" s="143"/>
      <c r="Q1" s="143"/>
      <c r="R1" s="449"/>
      <c r="S1" s="449"/>
      <c r="T1" s="138"/>
      <c r="U1" s="449"/>
      <c r="V1" s="141"/>
      <c r="W1" s="449"/>
      <c r="X1" s="449"/>
      <c r="Y1" s="449"/>
      <c r="Z1" s="143"/>
    </row>
    <row r="2" spans="1:26" ht="15" thickBot="1">
      <c r="B2" s="26"/>
      <c r="C2" s="26"/>
      <c r="D2" s="26"/>
      <c r="E2" s="26"/>
      <c r="F2" s="26"/>
      <c r="G2" s="26"/>
      <c r="H2" s="27"/>
      <c r="I2" s="26"/>
      <c r="J2" s="26"/>
      <c r="K2" s="26"/>
      <c r="L2" s="26"/>
      <c r="M2" s="26"/>
      <c r="N2" s="26"/>
      <c r="O2" s="26"/>
      <c r="P2" s="26"/>
      <c r="Q2" s="701" t="s">
        <v>2</v>
      </c>
      <c r="R2" s="614">
        <f>SUM(R15:R150)</f>
        <v>33000</v>
      </c>
      <c r="S2" s="450"/>
      <c r="T2" s="179"/>
      <c r="U2" s="179"/>
      <c r="V2" s="615">
        <f>SUM(V15:V150)</f>
        <v>2525</v>
      </c>
      <c r="W2" s="615"/>
      <c r="X2" s="615"/>
      <c r="Y2" s="616">
        <f>SUM(Y15:Y150)</f>
        <v>35525</v>
      </c>
      <c r="Z2" s="605"/>
    </row>
    <row r="3" spans="1:26" hidden="1" outlineLevel="1">
      <c r="B3" s="26"/>
      <c r="C3" s="26"/>
      <c r="D3" s="26"/>
      <c r="E3" s="26"/>
      <c r="F3" s="26"/>
      <c r="G3" s="26"/>
      <c r="H3" s="27"/>
      <c r="I3" s="26"/>
      <c r="J3" s="26"/>
      <c r="K3" s="26"/>
      <c r="L3" s="26"/>
      <c r="M3" s="26"/>
      <c r="N3" s="26"/>
      <c r="O3" s="26"/>
      <c r="P3" s="26"/>
      <c r="Q3" s="704" t="s">
        <v>3</v>
      </c>
      <c r="R3" s="453">
        <f>SUMIF($N$15:$N$150,"Baseline",R15:R150)</f>
        <v>22000</v>
      </c>
      <c r="S3" s="451"/>
      <c r="T3" s="180"/>
      <c r="U3" s="180"/>
      <c r="V3" s="384">
        <f>SUMIF($N$15:$N$150,"Baseline",V15:V150)</f>
        <v>1683</v>
      </c>
      <c r="W3" s="384"/>
      <c r="X3" s="384"/>
      <c r="Y3" s="603">
        <f>SUMIF($N$15:$N$150,"Baseline",Y15:Y150)</f>
        <v>23683</v>
      </c>
      <c r="Z3" s="600"/>
    </row>
    <row r="4" spans="1:26" hidden="1" outlineLevel="1">
      <c r="B4" s="26"/>
      <c r="C4" s="26"/>
      <c r="D4" s="26"/>
      <c r="E4" s="26"/>
      <c r="F4" s="26"/>
      <c r="G4" s="26"/>
      <c r="H4" s="27"/>
      <c r="I4" s="26"/>
      <c r="J4" s="26"/>
      <c r="K4" s="26"/>
      <c r="L4" s="26"/>
      <c r="M4" s="26"/>
      <c r="N4" s="26"/>
      <c r="O4" s="26"/>
      <c r="P4" s="26"/>
      <c r="Q4" s="705" t="s">
        <v>4</v>
      </c>
      <c r="R4" s="720">
        <f>SUMIF($N$15:$N$150,"Supplemental",R15:R150)</f>
        <v>11000</v>
      </c>
      <c r="S4" s="721"/>
      <c r="T4" s="722"/>
      <c r="U4" s="722"/>
      <c r="V4" s="723">
        <f>SUMIF($N$15:$N$150,"Supplemental",V15:V150)</f>
        <v>842</v>
      </c>
      <c r="W4" s="723"/>
      <c r="X4" s="723"/>
      <c r="Y4" s="724">
        <f>SUMIF($N$15:$N$150,"Supplemental",Y15:Y150)</f>
        <v>11842</v>
      </c>
      <c r="Z4" s="725"/>
    </row>
    <row r="5" spans="1:26" hidden="1" outlineLevel="1">
      <c r="B5" s="26"/>
      <c r="C5" s="26"/>
      <c r="D5" s="26"/>
      <c r="E5" s="26"/>
      <c r="F5" s="26"/>
      <c r="G5" s="26"/>
      <c r="H5" s="26"/>
      <c r="I5" s="26"/>
      <c r="J5" s="26"/>
      <c r="K5" s="26"/>
      <c r="L5" s="26"/>
      <c r="M5" s="26"/>
      <c r="N5" s="26"/>
      <c r="O5" s="26"/>
      <c r="P5" s="26"/>
      <c r="Q5" s="706" t="s">
        <v>5</v>
      </c>
      <c r="R5" s="453">
        <f>SUMIF($O$15:$O$150,"Recurring",R15:R150)</f>
        <v>25000</v>
      </c>
      <c r="S5" s="451"/>
      <c r="T5" s="180"/>
      <c r="U5" s="180"/>
      <c r="V5" s="384">
        <f>SUMIF($O$15:$O$150,"Recurring",V15:V150)</f>
        <v>1913</v>
      </c>
      <c r="W5" s="384"/>
      <c r="X5" s="384"/>
      <c r="Y5" s="603">
        <f>SUMIF($O$15:$O$150,"Recurring",Y15:Y150)</f>
        <v>26913</v>
      </c>
      <c r="Z5" s="600"/>
    </row>
    <row r="6" spans="1:26" ht="15" hidden="1" outlineLevel="1" thickBot="1">
      <c r="B6" s="26"/>
      <c r="C6" s="26"/>
      <c r="D6" s="26"/>
      <c r="E6" s="26"/>
      <c r="F6" s="26"/>
      <c r="G6" s="26"/>
      <c r="H6" s="27"/>
      <c r="I6" s="26"/>
      <c r="J6" s="26"/>
      <c r="K6" s="26"/>
      <c r="L6" s="26"/>
      <c r="M6" s="26"/>
      <c r="N6" s="26"/>
      <c r="O6" s="26"/>
      <c r="P6" s="26"/>
      <c r="Q6" s="707" t="s">
        <v>6</v>
      </c>
      <c r="R6" s="454">
        <f ca="1">SUMIF($O$15:$O$9823,"One-Time",R15:R150)</f>
        <v>8000</v>
      </c>
      <c r="S6" s="452"/>
      <c r="T6" s="181"/>
      <c r="U6" s="181"/>
      <c r="V6" s="385">
        <f ca="1">SUMIF($O$15:$O$9823,"One-Time",V15:V150)</f>
        <v>612</v>
      </c>
      <c r="W6" s="385"/>
      <c r="X6" s="385"/>
      <c r="Y6" s="604">
        <f ca="1">SUMIF($O$15:$O$9823,"One-Time",Y15:Y150)</f>
        <v>8612</v>
      </c>
      <c r="Z6" s="601"/>
    </row>
    <row r="7" spans="1:26" ht="15" collapsed="1" thickBot="1">
      <c r="B7" s="26"/>
      <c r="C7" s="26"/>
      <c r="D7" s="26"/>
      <c r="E7" s="26"/>
      <c r="F7" s="26"/>
      <c r="G7" s="26"/>
      <c r="H7" s="27"/>
      <c r="I7" s="26"/>
      <c r="J7" s="26"/>
      <c r="K7" s="26"/>
      <c r="L7" s="26"/>
      <c r="M7" s="26"/>
      <c r="N7" s="26"/>
      <c r="O7" s="26"/>
      <c r="P7" s="26"/>
      <c r="Q7" s="701" t="s">
        <v>7</v>
      </c>
      <c r="R7" s="614">
        <f>SUBTOTAL(9,R15:R150)</f>
        <v>33000</v>
      </c>
      <c r="S7" s="450"/>
      <c r="T7" s="179"/>
      <c r="U7" s="179"/>
      <c r="V7" s="615">
        <f>SUBTOTAL(9,V15:V150)</f>
        <v>2525</v>
      </c>
      <c r="W7" s="615"/>
      <c r="X7" s="615"/>
      <c r="Y7" s="616">
        <f>SUBTOTAL(9,Y15:Y150)</f>
        <v>35525</v>
      </c>
      <c r="Z7" s="605"/>
    </row>
    <row r="8" spans="1:26" hidden="1" outlineLevel="1">
      <c r="B8" s="26"/>
      <c r="C8" s="26"/>
      <c r="D8" s="26"/>
      <c r="E8" s="26"/>
      <c r="F8" s="26"/>
      <c r="G8" s="26"/>
      <c r="H8" s="27"/>
      <c r="I8" s="26"/>
      <c r="J8" s="26"/>
      <c r="K8" s="26"/>
      <c r="L8" s="26"/>
      <c r="M8" s="26"/>
      <c r="N8" s="26"/>
      <c r="O8" s="26"/>
      <c r="P8" s="26"/>
      <c r="Q8" s="704" t="s">
        <v>3</v>
      </c>
      <c r="R8" s="453" cm="1">
        <f t="array" aca="1" ref="R8" ca="1">SUMPRODUCT(($N$15:$N$150="Baseline")*(SUBTOTAL(9,OFFSET(R15,ROW($N$15:$N$150)-MIN(ROW($N$15:$N$150)),0))))</f>
        <v>22000</v>
      </c>
      <c r="S8" s="451"/>
      <c r="T8" s="180"/>
      <c r="U8" s="180"/>
      <c r="V8" s="384" cm="1">
        <f t="array" aca="1" ref="V8" ca="1">SUMPRODUCT(($N$15:$N$150="Baseline")*(SUBTOTAL(9,OFFSET(V15,ROW($N$15:$N$150)-MIN(ROW($N$15:$N$150)),0))))</f>
        <v>1683</v>
      </c>
      <c r="W8" s="384"/>
      <c r="X8" s="384"/>
      <c r="Y8" s="603" cm="1">
        <f t="array" aca="1" ref="Y8" ca="1">SUMPRODUCT(($N$15:$N$150="Baseline")*(SUBTOTAL(9,OFFSET(Y15,ROW($N$15:$N$150)-MIN(ROW($N$15:$N$150)),0))))</f>
        <v>23683</v>
      </c>
      <c r="Z8" s="600"/>
    </row>
    <row r="9" spans="1:26" hidden="1" outlineLevel="1">
      <c r="B9" s="26"/>
      <c r="C9" s="26"/>
      <c r="D9" s="26"/>
      <c r="E9" s="26"/>
      <c r="F9" s="26"/>
      <c r="G9" s="26"/>
      <c r="H9" s="27"/>
      <c r="I9" s="26"/>
      <c r="J9" s="26"/>
      <c r="K9" s="26"/>
      <c r="L9" s="26"/>
      <c r="M9" s="26"/>
      <c r="N9" s="26"/>
      <c r="O9" s="26"/>
      <c r="P9" s="26"/>
      <c r="Q9" s="705" t="s">
        <v>4</v>
      </c>
      <c r="R9" s="720" cm="1">
        <f t="array" aca="1" ref="R9" ca="1">SUMPRODUCT(($N$15:$N$150="Recurring")*(SUBTOTAL(9,OFFSET(R15,ROW($N$15:$N$150)-MIN(ROW($N$15:$N$150)),0))))</f>
        <v>0</v>
      </c>
      <c r="S9" s="721"/>
      <c r="T9" s="722"/>
      <c r="U9" s="722"/>
      <c r="V9" s="723" cm="1">
        <f t="array" aca="1" ref="V9" ca="1">SUMPRODUCT(($N$15:$N$150="Recurring")*(SUBTOTAL(9,OFFSET(V15,ROW($N$15:$N$150)-MIN(ROW($N$15:$N$150)),0))))</f>
        <v>0</v>
      </c>
      <c r="W9" s="723"/>
      <c r="X9" s="723"/>
      <c r="Y9" s="724" cm="1">
        <f t="array" aca="1" ref="Y9" ca="1">SUMPRODUCT(($N$15:$N$150="Recurring")*(SUBTOTAL(9,OFFSET(Y15,ROW($N$15:$N$150)-MIN(ROW($N$15:$N$150)),0))))</f>
        <v>0</v>
      </c>
      <c r="Z9" s="725"/>
    </row>
    <row r="10" spans="1:26" hidden="1" outlineLevel="1">
      <c r="B10" s="26"/>
      <c r="C10" s="26"/>
      <c r="D10" s="26"/>
      <c r="E10" s="26"/>
      <c r="F10" s="26"/>
      <c r="G10" s="26"/>
      <c r="H10" s="27"/>
      <c r="I10" s="26"/>
      <c r="J10" s="26"/>
      <c r="K10" s="26"/>
      <c r="L10" s="26"/>
      <c r="M10" s="26"/>
      <c r="N10" s="26"/>
      <c r="O10" s="26"/>
      <c r="P10" s="26"/>
      <c r="Q10" s="706" t="s">
        <v>5</v>
      </c>
      <c r="R10" s="453" cm="1">
        <f t="array" aca="1" ref="R10" ca="1">SUMPRODUCT(($O$15:$O$150="Recurring")*(SUBTOTAL(9,OFFSET(R15,ROW($O$15:$O$150)-MIN(ROW($O$15:$O$150)),0))))</f>
        <v>25000</v>
      </c>
      <c r="S10" s="451"/>
      <c r="T10" s="180"/>
      <c r="U10" s="180"/>
      <c r="V10" s="384" cm="1">
        <f t="array" aca="1" ref="V10" ca="1">SUMPRODUCT(($O$15:$O$150="Recurring")*(SUBTOTAL(9,OFFSET(V15,ROW($O$15:$O$150)-MIN(ROW($O$15:$O$150)),0))))</f>
        <v>1913</v>
      </c>
      <c r="W10" s="384"/>
      <c r="X10" s="384"/>
      <c r="Y10" s="603" cm="1">
        <f t="array" aca="1" ref="Y10" ca="1">SUMPRODUCT(($O$15:$O$150="Recurring")*(SUBTOTAL(9,OFFSET(Y15,ROW($O$15:$O$150)-MIN(ROW($O$15:$O$150)),0))))</f>
        <v>26913</v>
      </c>
      <c r="Z10" s="600"/>
    </row>
    <row r="11" spans="1:26" ht="15" hidden="1" outlineLevel="1" thickBot="1">
      <c r="B11" s="26"/>
      <c r="C11" s="26"/>
      <c r="D11" s="26"/>
      <c r="E11" s="26"/>
      <c r="F11" s="26"/>
      <c r="G11" s="26"/>
      <c r="H11" s="27"/>
      <c r="I11" s="26"/>
      <c r="J11" s="26"/>
      <c r="K11" s="26"/>
      <c r="L11" s="26"/>
      <c r="M11" s="26"/>
      <c r="N11" s="26"/>
      <c r="O11" s="26"/>
      <c r="P11" s="26"/>
      <c r="Q11" s="707" t="s">
        <v>6</v>
      </c>
      <c r="R11" s="454" cm="1">
        <f t="array" aca="1" ref="R11" ca="1">SUMPRODUCT(($O$15:$O$150="One-Time")*(SUBTOTAL(9,OFFSET(R15,ROW($O$15:$O$150)-MIN(ROW($O$15:$O$150)),0))))</f>
        <v>8000</v>
      </c>
      <c r="S11" s="452"/>
      <c r="T11" s="181"/>
      <c r="U11" s="181"/>
      <c r="V11" s="385" cm="1">
        <f t="array" aca="1" ref="V11" ca="1">SUMPRODUCT(($O$15:$O$150="One-Time")*(SUBTOTAL(9,OFFSET(V15,ROW($O$15:$O$150)-MIN(ROW($O$15:$O$150)),0))))</f>
        <v>612</v>
      </c>
      <c r="W11" s="385"/>
      <c r="X11" s="385"/>
      <c r="Y11" s="604" cm="1">
        <f t="array" aca="1" ref="Y11" ca="1">SUMPRODUCT(($O$15:$O$150="One-Time")*(SUBTOTAL(9,OFFSET(Y15,ROW($O$15:$O$150)-MIN(ROW($O$15:$O$150)),0))))</f>
        <v>8612</v>
      </c>
      <c r="Z11" s="601"/>
    </row>
    <row r="12" spans="1:26" ht="15" collapsed="1" thickBot="1">
      <c r="Q12" s="443"/>
      <c r="R12" s="443"/>
      <c r="S12" s="443"/>
      <c r="T12" s="443"/>
      <c r="U12" s="443"/>
      <c r="V12" s="443"/>
      <c r="W12" s="443"/>
      <c r="X12" s="443"/>
      <c r="Y12" s="443"/>
      <c r="Z12" s="443"/>
    </row>
    <row r="13" spans="1:26" ht="18.600000000000001" thickBot="1">
      <c r="A13" s="342" t="s">
        <v>11</v>
      </c>
      <c r="B13" s="343"/>
      <c r="C13" s="343"/>
      <c r="D13" s="343"/>
      <c r="E13" s="343"/>
      <c r="F13" s="343"/>
      <c r="G13" s="343"/>
      <c r="H13" s="343"/>
      <c r="I13" s="343"/>
      <c r="J13" s="343"/>
      <c r="K13" s="343"/>
      <c r="L13" s="343"/>
      <c r="M13" s="343"/>
      <c r="N13" s="343"/>
      <c r="O13" s="344"/>
      <c r="P13" s="152" t="s">
        <v>13</v>
      </c>
      <c r="Q13" s="156"/>
      <c r="R13" s="345" t="s">
        <v>10</v>
      </c>
      <c r="S13" s="160"/>
      <c r="T13" s="158"/>
      <c r="U13" s="160"/>
      <c r="V13" s="160"/>
      <c r="W13" s="160"/>
      <c r="X13" s="160"/>
      <c r="Y13" s="160"/>
      <c r="Z13" s="347"/>
    </row>
    <row r="14" spans="1:26" ht="43.8" thickBot="1">
      <c r="A14" s="182" t="s">
        <v>17</v>
      </c>
      <c r="B14" s="61" t="s">
        <v>18</v>
      </c>
      <c r="C14" s="628" t="s">
        <v>19</v>
      </c>
      <c r="D14" s="301" t="s">
        <v>20</v>
      </c>
      <c r="E14" s="61" t="s">
        <v>21</v>
      </c>
      <c r="F14" s="103" t="s">
        <v>22</v>
      </c>
      <c r="G14" s="301" t="s">
        <v>23</v>
      </c>
      <c r="H14" s="338" t="s">
        <v>24</v>
      </c>
      <c r="I14" s="301" t="s">
        <v>25</v>
      </c>
      <c r="J14" s="338" t="s">
        <v>26</v>
      </c>
      <c r="K14" s="301" t="s">
        <v>84</v>
      </c>
      <c r="L14" s="61" t="s">
        <v>85</v>
      </c>
      <c r="M14" s="336" t="s">
        <v>27</v>
      </c>
      <c r="N14" s="335" t="s">
        <v>28</v>
      </c>
      <c r="O14" s="183" t="s">
        <v>25189</v>
      </c>
      <c r="P14" s="31" t="s">
        <v>37</v>
      </c>
      <c r="Q14" s="61" t="s">
        <v>38</v>
      </c>
      <c r="R14" s="499" t="s">
        <v>86</v>
      </c>
      <c r="S14" s="502" t="s">
        <v>87</v>
      </c>
      <c r="T14" s="500" t="s">
        <v>88</v>
      </c>
      <c r="U14" s="503" t="s">
        <v>89</v>
      </c>
      <c r="V14" s="501" t="s">
        <v>90</v>
      </c>
      <c r="W14" s="854" t="s">
        <v>25197</v>
      </c>
      <c r="X14" s="854" t="s">
        <v>25196</v>
      </c>
      <c r="Y14" s="506" t="s">
        <v>25194</v>
      </c>
      <c r="Z14" s="663" t="s">
        <v>48</v>
      </c>
    </row>
    <row r="15" spans="1:26" ht="15" thickTop="1">
      <c r="A15" s="145">
        <f>IFERROR(VALUE(LEFT($I15,2)),"-")</f>
        <v>29</v>
      </c>
      <c r="B15" s="146" t="str">
        <f>_xlfn.XLOOKUP($A15,Dept.Meta!$A:$A,Dept.Meta!$F:$F,"-",0,1)</f>
        <v>29 - CRIO</v>
      </c>
      <c r="C15" s="629" t="str">
        <f>_xlfn.XLOOKUP(_xlfn.CONCAT($G15,"-",$I15),Div.Meta!$H:$H,Div.Meta!$C:$C,"-",0,1)</f>
        <v>-</v>
      </c>
      <c r="D15" s="302">
        <v>1000</v>
      </c>
      <c r="E15" s="146" t="str">
        <f>IF($D15="","-",_xlfn.XLOOKUP($D15,Fund.Meta!$A:$A,Fund.Meta!$D:$D,"-",0,1))</f>
        <v>1000 - General Fund</v>
      </c>
      <c r="F15" s="303" t="str">
        <f>IF($D15="","-",_xlfn.XLOOKUP($D15,Fund.Meta!$A:$A,Fund.Meta!$E:$E,"-",0,1))</f>
        <v>General</v>
      </c>
      <c r="G15" s="302" t="s">
        <v>49</v>
      </c>
      <c r="H15" s="339" t="str">
        <f>IFERROR(VLOOKUP(G15,Appropriation.Metadata,4,FALSE),"-")</f>
        <v>27292 - Homegrown Detroit</v>
      </c>
      <c r="I15" s="302">
        <v>290040</v>
      </c>
      <c r="J15" s="303" t="str">
        <f>IF($I15="","-",_xlfn.XLOOKUP($I15,'CC.Meta'!$A:$A,'CC.Meta'!$D:$D,"-",0,1))</f>
        <v>290040 - Homegrown Detroit</v>
      </c>
      <c r="K15" s="302">
        <v>601300</v>
      </c>
      <c r="L15" s="186" t="str">
        <f>IF($K15="","-",_xlfn.XLOOKUP($K15,Obj.Meta!$A:$A,Obj.Meta!$D:$D,"-",0,1))</f>
        <v>601300 - Salar-Overtime-Gen City</v>
      </c>
      <c r="M15" s="337" t="str">
        <f>_xlfn.CONCAT($D15,"-",$G15,"-",$I15,"-",$K15)</f>
        <v>1000-27292-290040-601300</v>
      </c>
      <c r="N15" s="333" t="s">
        <v>50</v>
      </c>
      <c r="O15" s="54" t="s">
        <v>51</v>
      </c>
      <c r="P15" s="683" t="s">
        <v>54</v>
      </c>
      <c r="Q15" s="34" t="s">
        <v>55</v>
      </c>
      <c r="R15" s="57">
        <v>10000</v>
      </c>
      <c r="S15" s="448">
        <f>_xlfn.XLOOKUP($K15,'FY25 Fringe Rates'!$AA$6:$AA$16,'FY25 Fringe Rates'!$AC$6:$AC$16,"None",0,1)</f>
        <v>603300</v>
      </c>
      <c r="T15" s="186" t="str">
        <f>IF($S15="","-",_xlfn.XLOOKUP($S15,Obj.Meta!$A:$A,Obj.Meta!$D:$D,"-",0,1))</f>
        <v>603300 - Employer Pd FICA</v>
      </c>
      <c r="U15" s="447">
        <f>IFERROR(
IF($I15=600010,FICA.Judges,
_xlfn.XLOOKUP($K15,'FY25 Fringe Rates'!$AA$6:$AA$16,'FY25 Fringe Rates'!$AD$6:$AD$16,0,0,1)),
0)</f>
        <v>7.6499999999999999E-2</v>
      </c>
      <c r="V15" s="187">
        <f>IFERROR(ROUND($R15*$U15,0),0)</f>
        <v>765</v>
      </c>
      <c r="W15" s="853">
        <v>10000</v>
      </c>
      <c r="X15" s="853"/>
      <c r="Y15" s="602">
        <f t="shared" ref="Y15:Y78" si="0">ROUND(R15+V15,0)</f>
        <v>10765</v>
      </c>
      <c r="Z15" s="617"/>
    </row>
    <row r="16" spans="1:26">
      <c r="A16" s="145">
        <f t="shared" ref="A16:A79" si="1">IFERROR(VALUE(LEFT($I16,2)),"-")</f>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65</v>
      </c>
      <c r="H16" s="339" t="str">
        <f t="shared" ref="H16:H78" si="2">IFERROR(VLOOKUP(G16,Appropriation.Metadata,4,FALSE),"-")</f>
        <v>28290 - Human Rights Advocacy</v>
      </c>
      <c r="I16" s="302">
        <v>290010</v>
      </c>
      <c r="J16" s="303" t="str">
        <f>IF($I16="","-",_xlfn.XLOOKUP($I16,'CC.Meta'!$A:$A,'CC.Meta'!$D:$D,"-",0,1))</f>
        <v>290010 - Civil Rights, Inclusion, &amp; Opportunity</v>
      </c>
      <c r="K16" s="302">
        <v>601300</v>
      </c>
      <c r="L16" s="186" t="str">
        <f>IF($K16="","-",_xlfn.XLOOKUP($K16,Obj.Meta!$A:$A,Obj.Meta!$D:$D,"-",0,1))</f>
        <v>601300 - Salar-Overtime-Gen City</v>
      </c>
      <c r="M16" s="337" t="str">
        <f t="shared" ref="M16:M79" si="3">_xlfn.CONCAT($D16,"-",$G16,"-",$I16,"-",$K16)</f>
        <v>1000-28290-290010-601300</v>
      </c>
      <c r="N16" s="333" t="s">
        <v>50</v>
      </c>
      <c r="O16" s="54" t="s">
        <v>51</v>
      </c>
      <c r="P16" s="683" t="s">
        <v>54</v>
      </c>
      <c r="Q16" s="679" t="s">
        <v>67</v>
      </c>
      <c r="R16" s="57">
        <v>12000</v>
      </c>
      <c r="S16" s="448">
        <f>_xlfn.XLOOKUP($K16,'FY25 Fringe Rates'!$AA$6:$AA$16,'FY25 Fringe Rates'!$AC$6:$AC$16,"None",0,1)</f>
        <v>603300</v>
      </c>
      <c r="T16" s="186" t="str">
        <f>IF($S16="","-",_xlfn.XLOOKUP($S16,Obj.Meta!$A:$A,Obj.Meta!$D:$D,"-",0,1))</f>
        <v>603300 - Employer Pd FICA</v>
      </c>
      <c r="U16" s="447">
        <f>IFERROR(
IF($I16=600010,FICA.Judges,
_xlfn.XLOOKUP($K16,'FY25 Fringe Rates'!$AA$6:$AA$16,'FY25 Fringe Rates'!$AD$6:$AD$16,0,0,1)),
0)</f>
        <v>7.6499999999999999E-2</v>
      </c>
      <c r="V16" s="187">
        <f t="shared" ref="V16:V78" si="4">IFERROR(ROUND($R16*$U16,0),0)</f>
        <v>918</v>
      </c>
      <c r="W16" s="853">
        <v>12000</v>
      </c>
      <c r="X16" s="853"/>
      <c r="Y16" s="602">
        <f t="shared" si="0"/>
        <v>12918</v>
      </c>
      <c r="Z16" s="617"/>
    </row>
    <row r="17" spans="1:26">
      <c r="A17" s="145">
        <f t="shared" si="1"/>
        <v>29</v>
      </c>
      <c r="B17" s="146" t="str">
        <f>_xlfn.XLOOKUP($A17,Dept.Meta!$A:$A,Dept.Meta!$F:$F,"-",0,1)</f>
        <v>29 - CRIO</v>
      </c>
      <c r="C17" s="629" t="str">
        <f>_xlfn.XLOOKUP(_xlfn.CONCAT($G17,"-",$I17),Div.Meta!$H:$H,Div.Meta!$C:$C,"-",0,1)</f>
        <v>-</v>
      </c>
      <c r="D17" s="302">
        <v>2107</v>
      </c>
      <c r="E17" s="146" t="str">
        <f>IF($D17="","-",_xlfn.XLOOKUP($D17,Fund.Meta!$A:$A,Fund.Meta!$D:$D,"-",0,1))</f>
        <v>2107 - Office of Grants Management Grants Fund</v>
      </c>
      <c r="F17" s="303" t="str">
        <f>IF($D17="","-",_xlfn.XLOOKUP($D17,Fund.Meta!$A:$A,Fund.Meta!$E:$E,"-",0,1))</f>
        <v>Non-General</v>
      </c>
      <c r="G17" s="302" t="s">
        <v>72</v>
      </c>
      <c r="H17" s="339" t="str">
        <f t="shared" si="2"/>
        <v>21127 - Fy 2022 Policy Research Assistant Grant</v>
      </c>
      <c r="I17" s="302">
        <v>290010</v>
      </c>
      <c r="J17" s="303" t="str">
        <f>IF($I17="","-",_xlfn.XLOOKUP($I17,'CC.Meta'!$A:$A,'CC.Meta'!$D:$D,"-",0,1))</f>
        <v>290010 - Civil Rights, Inclusion, &amp; Opportunity</v>
      </c>
      <c r="K17" s="302">
        <v>601300</v>
      </c>
      <c r="L17" s="186" t="str">
        <f>IF($K17="","-",_xlfn.XLOOKUP($K17,Obj.Meta!$A:$A,Obj.Meta!$D:$D,"-",0,1))</f>
        <v>601300 - Salar-Overtime-Gen City</v>
      </c>
      <c r="M17" s="337" t="str">
        <f t="shared" si="3"/>
        <v>2107-21127-290010-601300</v>
      </c>
      <c r="N17" s="333" t="s">
        <v>81</v>
      </c>
      <c r="O17" s="54" t="s">
        <v>61</v>
      </c>
      <c r="P17" s="683" t="s">
        <v>91</v>
      </c>
      <c r="Q17" s="679" t="s">
        <v>67</v>
      </c>
      <c r="R17" s="57">
        <v>8000</v>
      </c>
      <c r="S17" s="448">
        <f>_xlfn.XLOOKUP($K17,'FY25 Fringe Rates'!$AA$6:$AA$16,'FY25 Fringe Rates'!$AC$6:$AC$16,"None",0,1)</f>
        <v>603300</v>
      </c>
      <c r="T17" s="186" t="str">
        <f>IF($S17="","-",_xlfn.XLOOKUP($S17,Obj.Meta!$A:$A,Obj.Meta!$D:$D,"-",0,1))</f>
        <v>603300 - Employer Pd FICA</v>
      </c>
      <c r="U17" s="447">
        <f>IFERROR(
IF($I17=600010,FICA.Judges,
_xlfn.XLOOKUP($K17,'FY25 Fringe Rates'!$AA$6:$AA$16,'FY25 Fringe Rates'!$AD$6:$AD$16,0,0,1)),
0)</f>
        <v>7.6499999999999999E-2</v>
      </c>
      <c r="V17" s="187">
        <f t="shared" si="4"/>
        <v>612</v>
      </c>
      <c r="W17" s="853">
        <v>8000</v>
      </c>
      <c r="X17" s="853"/>
      <c r="Y17" s="602">
        <f t="shared" si="0"/>
        <v>8612</v>
      </c>
      <c r="Z17" s="617"/>
    </row>
    <row r="18" spans="1:26">
      <c r="A18" s="145">
        <f t="shared" si="1"/>
        <v>29</v>
      </c>
      <c r="B18" s="146" t="str">
        <f>_xlfn.XLOOKUP($A18,Dept.Meta!$A:$A,Dept.Meta!$F:$F,"-",0,1)</f>
        <v>29 - CRIO</v>
      </c>
      <c r="C18" s="629" t="str">
        <f>_xlfn.XLOOKUP(_xlfn.CONCAT($G18,"-",$I18),Div.Meta!$H:$H,Div.Meta!$C:$C,"-",0,1)</f>
        <v>-</v>
      </c>
      <c r="D18" s="302">
        <v>2107</v>
      </c>
      <c r="E18" s="146" t="str">
        <f>IF($D18="","-",_xlfn.XLOOKUP($D18,Fund.Meta!$A:$A,Fund.Meta!$D:$D,"-",0,1))</f>
        <v>2107 - Office of Grants Management Grants Fund</v>
      </c>
      <c r="F18" s="303" t="str">
        <f>IF($D18="","-",_xlfn.XLOOKUP($D18,Fund.Meta!$A:$A,Fund.Meta!$E:$E,"-",0,1))</f>
        <v>Non-General</v>
      </c>
      <c r="G18" s="302" t="s">
        <v>75</v>
      </c>
      <c r="H18" s="339" t="str">
        <f t="shared" si="2"/>
        <v>21130 - Fy 2022 Early Learning Grant - W K Kellogg Foundation</v>
      </c>
      <c r="I18" s="302">
        <v>290010</v>
      </c>
      <c r="J18" s="303" t="str">
        <f>IF($I18="","-",_xlfn.XLOOKUP($I18,'CC.Meta'!$A:$A,'CC.Meta'!$D:$D,"-",0,1))</f>
        <v>290010 - Civil Rights, Inclusion, &amp; Opportunity</v>
      </c>
      <c r="K18" s="302">
        <v>601300</v>
      </c>
      <c r="L18" s="186" t="str">
        <f>IF($K18="","-",_xlfn.XLOOKUP($K18,Obj.Meta!$A:$A,Obj.Meta!$D:$D,"-",0,1))</f>
        <v>601300 - Salar-Overtime-Gen City</v>
      </c>
      <c r="M18" s="337" t="str">
        <f t="shared" si="3"/>
        <v>2107-21130-290010-601300</v>
      </c>
      <c r="N18" s="333" t="s">
        <v>81</v>
      </c>
      <c r="O18" s="54" t="s">
        <v>51</v>
      </c>
      <c r="P18" s="683" t="s">
        <v>91</v>
      </c>
      <c r="Q18" s="679" t="s">
        <v>67</v>
      </c>
      <c r="R18" s="57">
        <v>3000</v>
      </c>
      <c r="S18" s="448">
        <f>_xlfn.XLOOKUP($K18,'FY25 Fringe Rates'!$AA$6:$AA$16,'FY25 Fringe Rates'!$AC$6:$AC$16,"None",0,1)</f>
        <v>603300</v>
      </c>
      <c r="T18" s="186" t="str">
        <f>IF($S18="","-",_xlfn.XLOOKUP($S18,Obj.Meta!$A:$A,Obj.Meta!$D:$D,"-",0,1))</f>
        <v>603300 - Employer Pd FICA</v>
      </c>
      <c r="U18" s="447">
        <f>IFERROR(
IF($I18=600010,FICA.Judges,
_xlfn.XLOOKUP($K18,'FY25 Fringe Rates'!$AA$6:$AA$16,'FY25 Fringe Rates'!$AD$6:$AD$16,0,0,1)),
0)</f>
        <v>7.6499999999999999E-2</v>
      </c>
      <c r="V18" s="187">
        <f t="shared" si="4"/>
        <v>230</v>
      </c>
      <c r="W18" s="853">
        <v>3000</v>
      </c>
      <c r="X18" s="853"/>
      <c r="Y18" s="602">
        <f t="shared" si="0"/>
        <v>3230</v>
      </c>
      <c r="Z18" s="617"/>
    </row>
    <row r="19" spans="1:26">
      <c r="A19" s="145" t="str">
        <f t="shared" si="1"/>
        <v>-</v>
      </c>
      <c r="B19" s="146" t="str">
        <f>_xlfn.XLOOKUP($A19,Dept.Meta!$A:$A,Dept.Meta!$F:$F,"-",0,1)</f>
        <v>-</v>
      </c>
      <c r="C19" s="629" t="str">
        <f>_xlfn.XLOOKUP(_xlfn.CONCAT($G19,"-",$I19),Div.Meta!$H:$H,Div.Meta!$C:$C,"-",0,1)</f>
        <v>-</v>
      </c>
      <c r="D19" s="302"/>
      <c r="E19" s="146" t="str">
        <f>IF($D19="","-",_xlfn.XLOOKUP($D19,Fund.Meta!$A:$A,Fund.Meta!$D:$D,"-",0,1))</f>
        <v>-</v>
      </c>
      <c r="F19" s="303" t="str">
        <f>IF($D19="","-",_xlfn.XLOOKUP($D19,Fund.Meta!$A:$A,Fund.Meta!$E:$E,"-",0,1))</f>
        <v>-</v>
      </c>
      <c r="G19" s="340"/>
      <c r="H19" s="339" t="str">
        <f t="shared" si="2"/>
        <v>-</v>
      </c>
      <c r="I19" s="302"/>
      <c r="J19" s="303" t="str">
        <f>IF($I19="","-",_xlfn.XLOOKUP($I19,'CC.Meta'!$A:$A,'CC.Meta'!$D:$D,"-",0,1))</f>
        <v>-</v>
      </c>
      <c r="K19" s="302"/>
      <c r="L19" s="186" t="str">
        <f>IF($K19="","-",_xlfn.XLOOKUP($K19,Obj.Meta!$A:$A,Obj.Meta!$D:$D,"-",0,1))</f>
        <v>-</v>
      </c>
      <c r="M19" s="337" t="str">
        <f t="shared" si="3"/>
        <v>---</v>
      </c>
      <c r="N19" s="333"/>
      <c r="O19" s="54"/>
      <c r="P19" s="683"/>
      <c r="Q19" s="34"/>
      <c r="R19" s="57"/>
      <c r="S19" s="448" t="str">
        <f>_xlfn.XLOOKUP($K19,'FY25 Fringe Rates'!$AA$6:$AA$16,'FY25 Fringe Rates'!$AC$6:$AC$16,"None",0,1)</f>
        <v>None</v>
      </c>
      <c r="T19" s="186" t="str">
        <f>IF($S19="","-",_xlfn.XLOOKUP($S19,Obj.Meta!$A:$A,Obj.Meta!$D:$D,"-",0,1))</f>
        <v>-</v>
      </c>
      <c r="U19" s="447">
        <f>IFERROR(
IF($I19=600010,FICA.Judges,
_xlfn.XLOOKUP($K19,'FY25 Fringe Rates'!$AA$6:$AA$16,'FY25 Fringe Rates'!$AD$6:$AD$16,0,0,1)),
0)</f>
        <v>0</v>
      </c>
      <c r="V19" s="187">
        <f t="shared" si="4"/>
        <v>0</v>
      </c>
      <c r="W19" s="853"/>
      <c r="X19" s="853"/>
      <c r="Y19" s="602">
        <f t="shared" si="0"/>
        <v>0</v>
      </c>
      <c r="Z19" s="617"/>
    </row>
    <row r="20" spans="1:26">
      <c r="A20" s="145" t="str">
        <f t="shared" si="1"/>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40"/>
      <c r="H20" s="339" t="str">
        <f t="shared" si="2"/>
        <v>-</v>
      </c>
      <c r="I20" s="302"/>
      <c r="J20" s="303" t="str">
        <f>IF($I20="","-",_xlfn.XLOOKUP($I20,'CC.Meta'!$A:$A,'CC.Meta'!$D:$D,"-",0,1))</f>
        <v>-</v>
      </c>
      <c r="K20" s="302"/>
      <c r="L20" s="186" t="str">
        <f>IF($K20="","-",_xlfn.XLOOKUP($K20,Obj.Meta!$A:$A,Obj.Meta!$D:$D,"-",0,1))</f>
        <v>-</v>
      </c>
      <c r="M20" s="337" t="str">
        <f t="shared" si="3"/>
        <v>---</v>
      </c>
      <c r="N20" s="333"/>
      <c r="O20" s="54"/>
      <c r="P20" s="683"/>
      <c r="Q20" s="34"/>
      <c r="R20" s="57"/>
      <c r="S20" s="448" t="str">
        <f>_xlfn.XLOOKUP($K20,'FY25 Fringe Rates'!$AA$6:$AA$16,'FY25 Fringe Rates'!$AC$6:$AC$16,"None",0,1)</f>
        <v>None</v>
      </c>
      <c r="T20" s="186" t="str">
        <f>IF($S20="","-",_xlfn.XLOOKUP($S20,Obj.Meta!$A:$A,Obj.Meta!$D:$D,"-",0,1))</f>
        <v>-</v>
      </c>
      <c r="U20" s="447">
        <f>IFERROR(
IF($I20=600010,FICA.Judges,
_xlfn.XLOOKUP($K20,'FY25 Fringe Rates'!$AA$6:$AA$16,'FY25 Fringe Rates'!$AD$6:$AD$16,0,0,1)),
0)</f>
        <v>0</v>
      </c>
      <c r="V20" s="187">
        <f t="shared" si="4"/>
        <v>0</v>
      </c>
      <c r="W20" s="853"/>
      <c r="X20" s="853"/>
      <c r="Y20" s="602">
        <f t="shared" si="0"/>
        <v>0</v>
      </c>
      <c r="Z20" s="617"/>
    </row>
    <row r="21" spans="1:26">
      <c r="A21" s="145" t="str">
        <f t="shared" si="1"/>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40"/>
      <c r="H21" s="339" t="str">
        <f t="shared" si="2"/>
        <v>-</v>
      </c>
      <c r="I21" s="302"/>
      <c r="J21" s="303" t="str">
        <f>IF($I21="","-",_xlfn.XLOOKUP($I21,'CC.Meta'!$A:$A,'CC.Meta'!$D:$D,"-",0,1))</f>
        <v>-</v>
      </c>
      <c r="K21" s="302"/>
      <c r="L21" s="186" t="str">
        <f>IF($K21="","-",_xlfn.XLOOKUP($K21,Obj.Meta!$A:$A,Obj.Meta!$D:$D,"-",0,1))</f>
        <v>-</v>
      </c>
      <c r="M21" s="337" t="str">
        <f t="shared" si="3"/>
        <v>---</v>
      </c>
      <c r="N21" s="333"/>
      <c r="O21" s="54"/>
      <c r="P21" s="683"/>
      <c r="Q21" s="34"/>
      <c r="R21" s="57"/>
      <c r="S21" s="448" t="str">
        <f>_xlfn.XLOOKUP($K21,'FY25 Fringe Rates'!$AA$6:$AA$16,'FY25 Fringe Rates'!$AC$6:$AC$16,"None",0,1)</f>
        <v>None</v>
      </c>
      <c r="T21" s="186" t="str">
        <f>IF($S21="","-",_xlfn.XLOOKUP($S21,Obj.Meta!$A:$A,Obj.Meta!$D:$D,"-",0,1))</f>
        <v>-</v>
      </c>
      <c r="U21" s="447">
        <f>IFERROR(
IF($I21=600010,FICA.Judges,
_xlfn.XLOOKUP($K21,'FY25 Fringe Rates'!$AA$6:$AA$16,'FY25 Fringe Rates'!$AD$6:$AD$16,0,0,1)),
0)</f>
        <v>0</v>
      </c>
      <c r="V21" s="187">
        <f t="shared" si="4"/>
        <v>0</v>
      </c>
      <c r="W21" s="853"/>
      <c r="X21" s="853"/>
      <c r="Y21" s="602">
        <f t="shared" si="0"/>
        <v>0</v>
      </c>
      <c r="Z21" s="617"/>
    </row>
    <row r="22" spans="1:26">
      <c r="A22" s="145" t="str">
        <f t="shared" si="1"/>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40"/>
      <c r="H22" s="339" t="str">
        <f t="shared" si="2"/>
        <v>-</v>
      </c>
      <c r="I22" s="302"/>
      <c r="J22" s="303" t="str">
        <f>IF($I22="","-",_xlfn.XLOOKUP($I22,'CC.Meta'!$A:$A,'CC.Meta'!$D:$D,"-",0,1))</f>
        <v>-</v>
      </c>
      <c r="K22" s="302"/>
      <c r="L22" s="186" t="str">
        <f>IF($K22="","-",_xlfn.XLOOKUP($K22,Obj.Meta!$A:$A,Obj.Meta!$D:$D,"-",0,1))</f>
        <v>-</v>
      </c>
      <c r="M22" s="337" t="str">
        <f t="shared" si="3"/>
        <v>---</v>
      </c>
      <c r="N22" s="333"/>
      <c r="O22" s="54"/>
      <c r="P22" s="683"/>
      <c r="Q22" s="34"/>
      <c r="R22" s="57"/>
      <c r="S22" s="448" t="str">
        <f>_xlfn.XLOOKUP($K22,'FY25 Fringe Rates'!$AA$6:$AA$16,'FY25 Fringe Rates'!$AC$6:$AC$16,"None",0,1)</f>
        <v>None</v>
      </c>
      <c r="T22" s="186" t="str">
        <f>IF($S22="","-",_xlfn.XLOOKUP($S22,Obj.Meta!$A:$A,Obj.Meta!$D:$D,"-",0,1))</f>
        <v>-</v>
      </c>
      <c r="U22" s="447">
        <f>IFERROR(
IF($I22=600010,FICA.Judges,
_xlfn.XLOOKUP($K22,'FY25 Fringe Rates'!$AA$6:$AA$16,'FY25 Fringe Rates'!$AD$6:$AD$16,0,0,1)),
0)</f>
        <v>0</v>
      </c>
      <c r="V22" s="187">
        <f t="shared" si="4"/>
        <v>0</v>
      </c>
      <c r="W22" s="853"/>
      <c r="X22" s="853"/>
      <c r="Y22" s="602">
        <f t="shared" si="0"/>
        <v>0</v>
      </c>
      <c r="Z22" s="617"/>
    </row>
    <row r="23" spans="1:26">
      <c r="A23" s="145" t="str">
        <f t="shared" si="1"/>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40"/>
      <c r="H23" s="339" t="str">
        <f t="shared" si="2"/>
        <v>-</v>
      </c>
      <c r="I23" s="302"/>
      <c r="J23" s="303" t="str">
        <f>IF($I23="","-",_xlfn.XLOOKUP($I23,'CC.Meta'!$A:$A,'CC.Meta'!$D:$D,"-",0,1))</f>
        <v>-</v>
      </c>
      <c r="K23" s="302"/>
      <c r="L23" s="186" t="str">
        <f>IF($K23="","-",_xlfn.XLOOKUP($K23,Obj.Meta!$A:$A,Obj.Meta!$D:$D,"-",0,1))</f>
        <v>-</v>
      </c>
      <c r="M23" s="337" t="str">
        <f t="shared" si="3"/>
        <v>---</v>
      </c>
      <c r="N23" s="333"/>
      <c r="O23" s="54"/>
      <c r="P23" s="683"/>
      <c r="Q23" s="34"/>
      <c r="R23" s="57"/>
      <c r="S23" s="448" t="str">
        <f>_xlfn.XLOOKUP($K23,'FY25 Fringe Rates'!$AA$6:$AA$16,'FY25 Fringe Rates'!$AC$6:$AC$16,"None",0,1)</f>
        <v>None</v>
      </c>
      <c r="T23" s="186" t="str">
        <f>IF($S23="","-",_xlfn.XLOOKUP($S23,Obj.Meta!$A:$A,Obj.Meta!$D:$D,"-",0,1))</f>
        <v>-</v>
      </c>
      <c r="U23" s="447">
        <f>IFERROR(
IF($I23=600010,FICA.Judges,
_xlfn.XLOOKUP($K23,'FY25 Fringe Rates'!$AA$6:$AA$16,'FY25 Fringe Rates'!$AD$6:$AD$16,0,0,1)),
0)</f>
        <v>0</v>
      </c>
      <c r="V23" s="187">
        <f t="shared" si="4"/>
        <v>0</v>
      </c>
      <c r="W23" s="853"/>
      <c r="X23" s="853"/>
      <c r="Y23" s="602">
        <f t="shared" si="0"/>
        <v>0</v>
      </c>
      <c r="Z23" s="617"/>
    </row>
    <row r="24" spans="1:26">
      <c r="A24" s="145" t="str">
        <f t="shared" si="1"/>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40"/>
      <c r="H24" s="339" t="str">
        <f t="shared" si="2"/>
        <v>-</v>
      </c>
      <c r="I24" s="302"/>
      <c r="J24" s="303" t="str">
        <f>IF($I24="","-",_xlfn.XLOOKUP($I24,'CC.Meta'!$A:$A,'CC.Meta'!$D:$D,"-",0,1))</f>
        <v>-</v>
      </c>
      <c r="K24" s="302"/>
      <c r="L24" s="186" t="str">
        <f>IF($K24="","-",_xlfn.XLOOKUP($K24,Obj.Meta!$A:$A,Obj.Meta!$D:$D,"-",0,1))</f>
        <v>-</v>
      </c>
      <c r="M24" s="337" t="str">
        <f t="shared" si="3"/>
        <v>---</v>
      </c>
      <c r="N24" s="333"/>
      <c r="O24" s="54"/>
      <c r="P24" s="683"/>
      <c r="Q24" s="34"/>
      <c r="R24" s="57"/>
      <c r="S24" s="448" t="str">
        <f>_xlfn.XLOOKUP($K24,'FY25 Fringe Rates'!$AA$6:$AA$16,'FY25 Fringe Rates'!$AC$6:$AC$16,"None",0,1)</f>
        <v>None</v>
      </c>
      <c r="T24" s="186" t="str">
        <f>IF($S24="","-",_xlfn.XLOOKUP($S24,Obj.Meta!$A:$A,Obj.Meta!$D:$D,"-",0,1))</f>
        <v>-</v>
      </c>
      <c r="U24" s="447">
        <f>IFERROR(
IF($I24=600010,FICA.Judges,
_xlfn.XLOOKUP($K24,'FY25 Fringe Rates'!$AA$6:$AA$16,'FY25 Fringe Rates'!$AD$6:$AD$16,0,0,1)),
0)</f>
        <v>0</v>
      </c>
      <c r="V24" s="187">
        <f t="shared" si="4"/>
        <v>0</v>
      </c>
      <c r="W24" s="853"/>
      <c r="X24" s="853"/>
      <c r="Y24" s="602">
        <f t="shared" si="0"/>
        <v>0</v>
      </c>
      <c r="Z24" s="617"/>
    </row>
    <row r="25" spans="1:26">
      <c r="A25" s="145" t="str">
        <f t="shared" si="1"/>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40"/>
      <c r="H25" s="339" t="str">
        <f t="shared" si="2"/>
        <v>-</v>
      </c>
      <c r="I25" s="302"/>
      <c r="J25" s="303" t="str">
        <f>IF($I25="","-",_xlfn.XLOOKUP($I25,'CC.Meta'!$A:$A,'CC.Meta'!$D:$D,"-",0,1))</f>
        <v>-</v>
      </c>
      <c r="K25" s="302"/>
      <c r="L25" s="186" t="str">
        <f>IF($K25="","-",_xlfn.XLOOKUP($K25,Obj.Meta!$A:$A,Obj.Meta!$D:$D,"-",0,1))</f>
        <v>-</v>
      </c>
      <c r="M25" s="337" t="str">
        <f t="shared" si="3"/>
        <v>---</v>
      </c>
      <c r="N25" s="333"/>
      <c r="O25" s="54"/>
      <c r="P25" s="683"/>
      <c r="Q25" s="34"/>
      <c r="R25" s="57"/>
      <c r="S25" s="448" t="str">
        <f>_xlfn.XLOOKUP($K25,'FY25 Fringe Rates'!$AA$6:$AA$16,'FY25 Fringe Rates'!$AC$6:$AC$16,"None",0,1)</f>
        <v>None</v>
      </c>
      <c r="T25" s="186" t="str">
        <f>IF($S25="","-",_xlfn.XLOOKUP($S25,Obj.Meta!$A:$A,Obj.Meta!$D:$D,"-",0,1))</f>
        <v>-</v>
      </c>
      <c r="U25" s="447">
        <f>IFERROR(
IF($I25=600010,FICA.Judges,
_xlfn.XLOOKUP($K25,'FY25 Fringe Rates'!$AA$6:$AA$16,'FY25 Fringe Rates'!$AD$6:$AD$16,0,0,1)),
0)</f>
        <v>0</v>
      </c>
      <c r="V25" s="187">
        <f t="shared" si="4"/>
        <v>0</v>
      </c>
      <c r="W25" s="853"/>
      <c r="X25" s="853"/>
      <c r="Y25" s="602">
        <f t="shared" si="0"/>
        <v>0</v>
      </c>
      <c r="Z25" s="617"/>
    </row>
    <row r="26" spans="1:26">
      <c r="A26" s="145" t="str">
        <f t="shared" si="1"/>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40"/>
      <c r="H26" s="339" t="str">
        <f t="shared" si="2"/>
        <v>-</v>
      </c>
      <c r="I26" s="302"/>
      <c r="J26" s="303" t="str">
        <f>IF($I26="","-",_xlfn.XLOOKUP($I26,'CC.Meta'!$A:$A,'CC.Meta'!$D:$D,"-",0,1))</f>
        <v>-</v>
      </c>
      <c r="K26" s="302"/>
      <c r="L26" s="186" t="str">
        <f>IF($K26="","-",_xlfn.XLOOKUP($K26,Obj.Meta!$A:$A,Obj.Meta!$D:$D,"-",0,1))</f>
        <v>-</v>
      </c>
      <c r="M26" s="337" t="str">
        <f t="shared" si="3"/>
        <v>---</v>
      </c>
      <c r="N26" s="333"/>
      <c r="O26" s="54"/>
      <c r="P26" s="683"/>
      <c r="Q26" s="34"/>
      <c r="R26" s="57"/>
      <c r="S26" s="448" t="str">
        <f>_xlfn.XLOOKUP($K26,'FY25 Fringe Rates'!$AA$6:$AA$16,'FY25 Fringe Rates'!$AC$6:$AC$16,"None",0,1)</f>
        <v>None</v>
      </c>
      <c r="T26" s="186" t="str">
        <f>IF($S26="","-",_xlfn.XLOOKUP($S26,Obj.Meta!$A:$A,Obj.Meta!$D:$D,"-",0,1))</f>
        <v>-</v>
      </c>
      <c r="U26" s="447">
        <f>IFERROR(
IF($I26=600010,FICA.Judges,
_xlfn.XLOOKUP($K26,'FY25 Fringe Rates'!$AA$6:$AA$16,'FY25 Fringe Rates'!$AD$6:$AD$16,0,0,1)),
0)</f>
        <v>0</v>
      </c>
      <c r="V26" s="187">
        <f t="shared" si="4"/>
        <v>0</v>
      </c>
      <c r="W26" s="853"/>
      <c r="X26" s="853"/>
      <c r="Y26" s="602">
        <f t="shared" si="0"/>
        <v>0</v>
      </c>
      <c r="Z26" s="617"/>
    </row>
    <row r="27" spans="1:26">
      <c r="A27" s="145" t="str">
        <f t="shared" si="1"/>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40"/>
      <c r="H27" s="339" t="str">
        <f t="shared" si="2"/>
        <v>-</v>
      </c>
      <c r="I27" s="302"/>
      <c r="J27" s="303" t="str">
        <f>IF($I27="","-",_xlfn.XLOOKUP($I27,'CC.Meta'!$A:$A,'CC.Meta'!$D:$D,"-",0,1))</f>
        <v>-</v>
      </c>
      <c r="K27" s="302"/>
      <c r="L27" s="186" t="str">
        <f>IF($K27="","-",_xlfn.XLOOKUP($K27,Obj.Meta!$A:$A,Obj.Meta!$D:$D,"-",0,1))</f>
        <v>-</v>
      </c>
      <c r="M27" s="337" t="str">
        <f t="shared" si="3"/>
        <v>---</v>
      </c>
      <c r="N27" s="333"/>
      <c r="O27" s="54"/>
      <c r="P27" s="683"/>
      <c r="Q27" s="34"/>
      <c r="R27" s="57"/>
      <c r="S27" s="448" t="str">
        <f>_xlfn.XLOOKUP($K27,'FY25 Fringe Rates'!$AA$6:$AA$16,'FY25 Fringe Rates'!$AC$6:$AC$16,"None",0,1)</f>
        <v>None</v>
      </c>
      <c r="T27" s="186" t="str">
        <f>IF($S27="","-",_xlfn.XLOOKUP($S27,Obj.Meta!$A:$A,Obj.Meta!$D:$D,"-",0,1))</f>
        <v>-</v>
      </c>
      <c r="U27" s="447">
        <f>IFERROR(
IF($I27=600010,FICA.Judges,
_xlfn.XLOOKUP($K27,'FY25 Fringe Rates'!$AA$6:$AA$16,'FY25 Fringe Rates'!$AD$6:$AD$16,0,0,1)),
0)</f>
        <v>0</v>
      </c>
      <c r="V27" s="187">
        <f t="shared" si="4"/>
        <v>0</v>
      </c>
      <c r="W27" s="853"/>
      <c r="X27" s="853"/>
      <c r="Y27" s="602">
        <f t="shared" si="0"/>
        <v>0</v>
      </c>
      <c r="Z27" s="617"/>
    </row>
    <row r="28" spans="1:26">
      <c r="A28" s="145" t="str">
        <f t="shared" si="1"/>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40"/>
      <c r="H28" s="339" t="str">
        <f t="shared" si="2"/>
        <v>-</v>
      </c>
      <c r="I28" s="302"/>
      <c r="J28" s="303" t="str">
        <f>IF($I28="","-",_xlfn.XLOOKUP($I28,'CC.Meta'!$A:$A,'CC.Meta'!$D:$D,"-",0,1))</f>
        <v>-</v>
      </c>
      <c r="K28" s="302"/>
      <c r="L28" s="186" t="str">
        <f>IF($K28="","-",_xlfn.XLOOKUP($K28,Obj.Meta!$A:$A,Obj.Meta!$D:$D,"-",0,1))</f>
        <v>-</v>
      </c>
      <c r="M28" s="337" t="str">
        <f t="shared" si="3"/>
        <v>---</v>
      </c>
      <c r="N28" s="333"/>
      <c r="O28" s="54"/>
      <c r="P28" s="683"/>
      <c r="Q28" s="34"/>
      <c r="R28" s="57"/>
      <c r="S28" s="448" t="str">
        <f>_xlfn.XLOOKUP($K28,'FY25 Fringe Rates'!$AA$6:$AA$16,'FY25 Fringe Rates'!$AC$6:$AC$16,"None",0,1)</f>
        <v>None</v>
      </c>
      <c r="T28" s="186" t="str">
        <f>IF($S28="","-",_xlfn.XLOOKUP($S28,Obj.Meta!$A:$A,Obj.Meta!$D:$D,"-",0,1))</f>
        <v>-</v>
      </c>
      <c r="U28" s="447">
        <f>IFERROR(
IF($I28=600010,FICA.Judges,
_xlfn.XLOOKUP($K28,'FY25 Fringe Rates'!$AA$6:$AA$16,'FY25 Fringe Rates'!$AD$6:$AD$16,0,0,1)),
0)</f>
        <v>0</v>
      </c>
      <c r="V28" s="187">
        <f t="shared" si="4"/>
        <v>0</v>
      </c>
      <c r="W28" s="853"/>
      <c r="X28" s="853"/>
      <c r="Y28" s="602">
        <f t="shared" si="0"/>
        <v>0</v>
      </c>
      <c r="Z28" s="617"/>
    </row>
    <row r="29" spans="1:26">
      <c r="A29" s="145" t="str">
        <f t="shared" si="1"/>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40"/>
      <c r="H29" s="339" t="str">
        <f t="shared" si="2"/>
        <v>-</v>
      </c>
      <c r="I29" s="302"/>
      <c r="J29" s="303" t="str">
        <f>IF($I29="","-",_xlfn.XLOOKUP($I29,'CC.Meta'!$A:$A,'CC.Meta'!$D:$D,"-",0,1))</f>
        <v>-</v>
      </c>
      <c r="K29" s="302"/>
      <c r="L29" s="186" t="str">
        <f>IF($K29="","-",_xlfn.XLOOKUP($K29,Obj.Meta!$A:$A,Obj.Meta!$D:$D,"-",0,1))</f>
        <v>-</v>
      </c>
      <c r="M29" s="337" t="str">
        <f t="shared" si="3"/>
        <v>---</v>
      </c>
      <c r="N29" s="333"/>
      <c r="O29" s="54"/>
      <c r="P29" s="683"/>
      <c r="Q29" s="34"/>
      <c r="R29" s="57"/>
      <c r="S29" s="448" t="str">
        <f>_xlfn.XLOOKUP($K29,'FY25 Fringe Rates'!$AA$6:$AA$16,'FY25 Fringe Rates'!$AC$6:$AC$16,"None",0,1)</f>
        <v>None</v>
      </c>
      <c r="T29" s="186" t="str">
        <f>IF($S29="","-",_xlfn.XLOOKUP($S29,Obj.Meta!$A:$A,Obj.Meta!$D:$D,"-",0,1))</f>
        <v>-</v>
      </c>
      <c r="U29" s="447">
        <f>IFERROR(
IF($I29=600010,FICA.Judges,
_xlfn.XLOOKUP($K29,'FY25 Fringe Rates'!$AA$6:$AA$16,'FY25 Fringe Rates'!$AD$6:$AD$16,0,0,1)),
0)</f>
        <v>0</v>
      </c>
      <c r="V29" s="187">
        <f t="shared" si="4"/>
        <v>0</v>
      </c>
      <c r="W29" s="853"/>
      <c r="X29" s="853"/>
      <c r="Y29" s="602">
        <f t="shared" si="0"/>
        <v>0</v>
      </c>
      <c r="Z29" s="617"/>
    </row>
    <row r="30" spans="1:26">
      <c r="A30" s="145" t="str">
        <f t="shared" si="1"/>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40"/>
      <c r="H30" s="339" t="str">
        <f t="shared" si="2"/>
        <v>-</v>
      </c>
      <c r="I30" s="302"/>
      <c r="J30" s="303" t="str">
        <f>IF($I30="","-",_xlfn.XLOOKUP($I30,'CC.Meta'!$A:$A,'CC.Meta'!$D:$D,"-",0,1))</f>
        <v>-</v>
      </c>
      <c r="K30" s="302"/>
      <c r="L30" s="186" t="str">
        <f>IF($K30="","-",_xlfn.XLOOKUP($K30,Obj.Meta!$A:$A,Obj.Meta!$D:$D,"-",0,1))</f>
        <v>-</v>
      </c>
      <c r="M30" s="337" t="str">
        <f t="shared" si="3"/>
        <v>---</v>
      </c>
      <c r="N30" s="333"/>
      <c r="O30" s="54"/>
      <c r="P30" s="683"/>
      <c r="Q30" s="34"/>
      <c r="R30" s="57"/>
      <c r="S30" s="448" t="str">
        <f>_xlfn.XLOOKUP($K30,'FY25 Fringe Rates'!$AA$6:$AA$16,'FY25 Fringe Rates'!$AC$6:$AC$16,"None",0,1)</f>
        <v>None</v>
      </c>
      <c r="T30" s="186" t="str">
        <f>IF($S30="","-",_xlfn.XLOOKUP($S30,Obj.Meta!$A:$A,Obj.Meta!$D:$D,"-",0,1))</f>
        <v>-</v>
      </c>
      <c r="U30" s="447">
        <f>IFERROR(
IF($I30=600010,FICA.Judges,
_xlfn.XLOOKUP($K30,'FY25 Fringe Rates'!$AA$6:$AA$16,'FY25 Fringe Rates'!$AD$6:$AD$16,0,0,1)),
0)</f>
        <v>0</v>
      </c>
      <c r="V30" s="187">
        <f t="shared" si="4"/>
        <v>0</v>
      </c>
      <c r="W30" s="853"/>
      <c r="X30" s="853"/>
      <c r="Y30" s="602">
        <f t="shared" si="0"/>
        <v>0</v>
      </c>
      <c r="Z30" s="617"/>
    </row>
    <row r="31" spans="1:26">
      <c r="A31" s="145" t="str">
        <f t="shared" si="1"/>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40"/>
      <c r="H31" s="339" t="str">
        <f t="shared" si="2"/>
        <v>-</v>
      </c>
      <c r="I31" s="302"/>
      <c r="J31" s="303" t="str">
        <f>IF($I31="","-",_xlfn.XLOOKUP($I31,'CC.Meta'!$A:$A,'CC.Meta'!$D:$D,"-",0,1))</f>
        <v>-</v>
      </c>
      <c r="K31" s="302"/>
      <c r="L31" s="186" t="str">
        <f>IF($K31="","-",_xlfn.XLOOKUP($K31,Obj.Meta!$A:$A,Obj.Meta!$D:$D,"-",0,1))</f>
        <v>-</v>
      </c>
      <c r="M31" s="337" t="str">
        <f t="shared" si="3"/>
        <v>---</v>
      </c>
      <c r="N31" s="333"/>
      <c r="O31" s="54"/>
      <c r="P31" s="683"/>
      <c r="Q31" s="34"/>
      <c r="R31" s="57"/>
      <c r="S31" s="448" t="str">
        <f>_xlfn.XLOOKUP($K31,'FY25 Fringe Rates'!$AA$6:$AA$16,'FY25 Fringe Rates'!$AC$6:$AC$16,"None",0,1)</f>
        <v>None</v>
      </c>
      <c r="T31" s="186" t="str">
        <f>IF($S31="","-",_xlfn.XLOOKUP($S31,Obj.Meta!$A:$A,Obj.Meta!$D:$D,"-",0,1))</f>
        <v>-</v>
      </c>
      <c r="U31" s="447">
        <f>IFERROR(
IF($I31=600010,FICA.Judges,
_xlfn.XLOOKUP($K31,'FY25 Fringe Rates'!$AA$6:$AA$16,'FY25 Fringe Rates'!$AD$6:$AD$16,0,0,1)),
0)</f>
        <v>0</v>
      </c>
      <c r="V31" s="187">
        <f t="shared" si="4"/>
        <v>0</v>
      </c>
      <c r="W31" s="853"/>
      <c r="X31" s="853"/>
      <c r="Y31" s="602">
        <f t="shared" si="0"/>
        <v>0</v>
      </c>
      <c r="Z31" s="617"/>
    </row>
    <row r="32" spans="1:26">
      <c r="A32" s="145" t="str">
        <f t="shared" si="1"/>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40"/>
      <c r="H32" s="339" t="str">
        <f t="shared" si="2"/>
        <v>-</v>
      </c>
      <c r="I32" s="302"/>
      <c r="J32" s="303" t="str">
        <f>IF($I32="","-",_xlfn.XLOOKUP($I32,'CC.Meta'!$A:$A,'CC.Meta'!$D:$D,"-",0,1))</f>
        <v>-</v>
      </c>
      <c r="K32" s="302"/>
      <c r="L32" s="186" t="str">
        <f>IF($K32="","-",_xlfn.XLOOKUP($K32,Obj.Meta!$A:$A,Obj.Meta!$D:$D,"-",0,1))</f>
        <v>-</v>
      </c>
      <c r="M32" s="337" t="str">
        <f t="shared" si="3"/>
        <v>---</v>
      </c>
      <c r="N32" s="333"/>
      <c r="O32" s="54"/>
      <c r="P32" s="683"/>
      <c r="Q32" s="34"/>
      <c r="R32" s="57"/>
      <c r="S32" s="448" t="str">
        <f>_xlfn.XLOOKUP($K32,'FY25 Fringe Rates'!$AA$6:$AA$16,'FY25 Fringe Rates'!$AC$6:$AC$16,"None",0,1)</f>
        <v>None</v>
      </c>
      <c r="T32" s="186" t="str">
        <f>IF($S32="","-",_xlfn.XLOOKUP($S32,Obj.Meta!$A:$A,Obj.Meta!$D:$D,"-",0,1))</f>
        <v>-</v>
      </c>
      <c r="U32" s="447">
        <f>IFERROR(
IF($I32=600010,FICA.Judges,
_xlfn.XLOOKUP($K32,'FY25 Fringe Rates'!$AA$6:$AA$16,'FY25 Fringe Rates'!$AD$6:$AD$16,0,0,1)),
0)</f>
        <v>0</v>
      </c>
      <c r="V32" s="187">
        <f t="shared" si="4"/>
        <v>0</v>
      </c>
      <c r="W32" s="853"/>
      <c r="X32" s="853"/>
      <c r="Y32" s="602">
        <f t="shared" si="0"/>
        <v>0</v>
      </c>
      <c r="Z32" s="617"/>
    </row>
    <row r="33" spans="1:26">
      <c r="A33" s="145" t="str">
        <f t="shared" si="1"/>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40"/>
      <c r="H33" s="339" t="str">
        <f t="shared" si="2"/>
        <v>-</v>
      </c>
      <c r="I33" s="302"/>
      <c r="J33" s="303" t="str">
        <f>IF($I33="","-",_xlfn.XLOOKUP($I33,'CC.Meta'!$A:$A,'CC.Meta'!$D:$D,"-",0,1))</f>
        <v>-</v>
      </c>
      <c r="K33" s="302"/>
      <c r="L33" s="186" t="str">
        <f>IF($K33="","-",_xlfn.XLOOKUP($K33,Obj.Meta!$A:$A,Obj.Meta!$D:$D,"-",0,1))</f>
        <v>-</v>
      </c>
      <c r="M33" s="337" t="str">
        <f t="shared" si="3"/>
        <v>---</v>
      </c>
      <c r="N33" s="333"/>
      <c r="O33" s="54"/>
      <c r="P33" s="683"/>
      <c r="Q33" s="34"/>
      <c r="R33" s="57"/>
      <c r="S33" s="448" t="str">
        <f>_xlfn.XLOOKUP($K33,'FY25 Fringe Rates'!$AA$6:$AA$16,'FY25 Fringe Rates'!$AC$6:$AC$16,"None",0,1)</f>
        <v>None</v>
      </c>
      <c r="T33" s="186" t="str">
        <f>IF($S33="","-",_xlfn.XLOOKUP($S33,Obj.Meta!$A:$A,Obj.Meta!$D:$D,"-",0,1))</f>
        <v>-</v>
      </c>
      <c r="U33" s="447">
        <f>IFERROR(
IF($I33=600010,FICA.Judges,
_xlfn.XLOOKUP($K33,'FY25 Fringe Rates'!$AA$6:$AA$16,'FY25 Fringe Rates'!$AD$6:$AD$16,0,0,1)),
0)</f>
        <v>0</v>
      </c>
      <c r="V33" s="187">
        <f t="shared" si="4"/>
        <v>0</v>
      </c>
      <c r="W33" s="853"/>
      <c r="X33" s="853"/>
      <c r="Y33" s="602">
        <f t="shared" si="0"/>
        <v>0</v>
      </c>
      <c r="Z33" s="617"/>
    </row>
    <row r="34" spans="1:26">
      <c r="A34" s="145" t="str">
        <f t="shared" si="1"/>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40"/>
      <c r="H34" s="339" t="str">
        <f t="shared" si="2"/>
        <v>-</v>
      </c>
      <c r="I34" s="302"/>
      <c r="J34" s="303" t="str">
        <f>IF($I34="","-",_xlfn.XLOOKUP($I34,'CC.Meta'!$A:$A,'CC.Meta'!$D:$D,"-",0,1))</f>
        <v>-</v>
      </c>
      <c r="K34" s="302"/>
      <c r="L34" s="186" t="str">
        <f>IF($K34="","-",_xlfn.XLOOKUP($K34,Obj.Meta!$A:$A,Obj.Meta!$D:$D,"-",0,1))</f>
        <v>-</v>
      </c>
      <c r="M34" s="337" t="str">
        <f t="shared" si="3"/>
        <v>---</v>
      </c>
      <c r="N34" s="333"/>
      <c r="O34" s="54"/>
      <c r="P34" s="683"/>
      <c r="Q34" s="34"/>
      <c r="R34" s="57"/>
      <c r="S34" s="448" t="str">
        <f>_xlfn.XLOOKUP($K34,'FY25 Fringe Rates'!$AA$6:$AA$16,'FY25 Fringe Rates'!$AC$6:$AC$16,"None",0,1)</f>
        <v>None</v>
      </c>
      <c r="T34" s="186" t="str">
        <f>IF($S34="","-",_xlfn.XLOOKUP($S34,Obj.Meta!$A:$A,Obj.Meta!$D:$D,"-",0,1))</f>
        <v>-</v>
      </c>
      <c r="U34" s="447">
        <f>IFERROR(
IF($I34=600010,FICA.Judges,
_xlfn.XLOOKUP($K34,'FY25 Fringe Rates'!$AA$6:$AA$16,'FY25 Fringe Rates'!$AD$6:$AD$16,0,0,1)),
0)</f>
        <v>0</v>
      </c>
      <c r="V34" s="187">
        <f t="shared" si="4"/>
        <v>0</v>
      </c>
      <c r="W34" s="853"/>
      <c r="X34" s="853"/>
      <c r="Y34" s="602">
        <f t="shared" si="0"/>
        <v>0</v>
      </c>
      <c r="Z34" s="617"/>
    </row>
    <row r="35" spans="1:26">
      <c r="A35" s="145" t="str">
        <f t="shared" si="1"/>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40"/>
      <c r="H35" s="339" t="str">
        <f t="shared" si="2"/>
        <v>-</v>
      </c>
      <c r="I35" s="302"/>
      <c r="J35" s="303" t="str">
        <f>IF($I35="","-",_xlfn.XLOOKUP($I35,'CC.Meta'!$A:$A,'CC.Meta'!$D:$D,"-",0,1))</f>
        <v>-</v>
      </c>
      <c r="K35" s="302"/>
      <c r="L35" s="186" t="str">
        <f>IF($K35="","-",_xlfn.XLOOKUP($K35,Obj.Meta!$A:$A,Obj.Meta!$D:$D,"-",0,1))</f>
        <v>-</v>
      </c>
      <c r="M35" s="337" t="str">
        <f t="shared" si="3"/>
        <v>---</v>
      </c>
      <c r="N35" s="333"/>
      <c r="O35" s="54"/>
      <c r="P35" s="683"/>
      <c r="Q35" s="34"/>
      <c r="R35" s="57"/>
      <c r="S35" s="448" t="str">
        <f>_xlfn.XLOOKUP($K35,'FY25 Fringe Rates'!$AA$6:$AA$16,'FY25 Fringe Rates'!$AC$6:$AC$16,"None",0,1)</f>
        <v>None</v>
      </c>
      <c r="T35" s="186" t="str">
        <f>IF($S35="","-",_xlfn.XLOOKUP($S35,Obj.Meta!$A:$A,Obj.Meta!$D:$D,"-",0,1))</f>
        <v>-</v>
      </c>
      <c r="U35" s="447">
        <f>IFERROR(
IF($I35=600010,FICA.Judges,
_xlfn.XLOOKUP($K35,'FY25 Fringe Rates'!$AA$6:$AA$16,'FY25 Fringe Rates'!$AD$6:$AD$16,0,0,1)),
0)</f>
        <v>0</v>
      </c>
      <c r="V35" s="187">
        <f t="shared" si="4"/>
        <v>0</v>
      </c>
      <c r="W35" s="853"/>
      <c r="X35" s="853"/>
      <c r="Y35" s="602">
        <f t="shared" si="0"/>
        <v>0</v>
      </c>
      <c r="Z35" s="617"/>
    </row>
    <row r="36" spans="1:26">
      <c r="A36" s="145" t="str">
        <f t="shared" si="1"/>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40"/>
      <c r="H36" s="339" t="str">
        <f t="shared" si="2"/>
        <v>-</v>
      </c>
      <c r="I36" s="302"/>
      <c r="J36" s="303" t="str">
        <f>IF($I36="","-",_xlfn.XLOOKUP($I36,'CC.Meta'!$A:$A,'CC.Meta'!$D:$D,"-",0,1))</f>
        <v>-</v>
      </c>
      <c r="K36" s="302"/>
      <c r="L36" s="186" t="str">
        <f>IF($K36="","-",_xlfn.XLOOKUP($K36,Obj.Meta!$A:$A,Obj.Meta!$D:$D,"-",0,1))</f>
        <v>-</v>
      </c>
      <c r="M36" s="337" t="str">
        <f t="shared" si="3"/>
        <v>---</v>
      </c>
      <c r="N36" s="333"/>
      <c r="O36" s="54"/>
      <c r="P36" s="683"/>
      <c r="Q36" s="34"/>
      <c r="R36" s="57"/>
      <c r="S36" s="448" t="str">
        <f>_xlfn.XLOOKUP($K36,'FY25 Fringe Rates'!$AA$6:$AA$16,'FY25 Fringe Rates'!$AC$6:$AC$16,"None",0,1)</f>
        <v>None</v>
      </c>
      <c r="T36" s="186" t="str">
        <f>IF($S36="","-",_xlfn.XLOOKUP($S36,Obj.Meta!$A:$A,Obj.Meta!$D:$D,"-",0,1))</f>
        <v>-</v>
      </c>
      <c r="U36" s="447">
        <f>IFERROR(
IF($I36=600010,FICA.Judges,
_xlfn.XLOOKUP($K36,'FY25 Fringe Rates'!$AA$6:$AA$16,'FY25 Fringe Rates'!$AD$6:$AD$16,0,0,1)),
0)</f>
        <v>0</v>
      </c>
      <c r="V36" s="187">
        <f t="shared" si="4"/>
        <v>0</v>
      </c>
      <c r="W36" s="853"/>
      <c r="X36" s="853"/>
      <c r="Y36" s="602">
        <f t="shared" si="0"/>
        <v>0</v>
      </c>
      <c r="Z36" s="617"/>
    </row>
    <row r="37" spans="1:26">
      <c r="A37" s="145" t="str">
        <f t="shared" si="1"/>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40"/>
      <c r="H37" s="339" t="str">
        <f t="shared" si="2"/>
        <v>-</v>
      </c>
      <c r="I37" s="302"/>
      <c r="J37" s="303" t="str">
        <f>IF($I37="","-",_xlfn.XLOOKUP($I37,'CC.Meta'!$A:$A,'CC.Meta'!$D:$D,"-",0,1))</f>
        <v>-</v>
      </c>
      <c r="K37" s="302"/>
      <c r="L37" s="186" t="str">
        <f>IF($K37="","-",_xlfn.XLOOKUP($K37,Obj.Meta!$A:$A,Obj.Meta!$D:$D,"-",0,1))</f>
        <v>-</v>
      </c>
      <c r="M37" s="337" t="str">
        <f t="shared" si="3"/>
        <v>---</v>
      </c>
      <c r="N37" s="333"/>
      <c r="O37" s="54"/>
      <c r="P37" s="683"/>
      <c r="Q37" s="34"/>
      <c r="R37" s="57"/>
      <c r="S37" s="448" t="str">
        <f>_xlfn.XLOOKUP($K37,'FY25 Fringe Rates'!$AA$6:$AA$16,'FY25 Fringe Rates'!$AC$6:$AC$16,"None",0,1)</f>
        <v>None</v>
      </c>
      <c r="T37" s="186" t="str">
        <f>IF($S37="","-",_xlfn.XLOOKUP($S37,Obj.Meta!$A:$A,Obj.Meta!$D:$D,"-",0,1))</f>
        <v>-</v>
      </c>
      <c r="U37" s="447">
        <f>IFERROR(
IF($I37=600010,FICA.Judges,
_xlfn.XLOOKUP($K37,'FY25 Fringe Rates'!$AA$6:$AA$16,'FY25 Fringe Rates'!$AD$6:$AD$16,0,0,1)),
0)</f>
        <v>0</v>
      </c>
      <c r="V37" s="187">
        <f t="shared" si="4"/>
        <v>0</v>
      </c>
      <c r="W37" s="853"/>
      <c r="X37" s="853"/>
      <c r="Y37" s="602">
        <f t="shared" si="0"/>
        <v>0</v>
      </c>
      <c r="Z37" s="617"/>
    </row>
    <row r="38" spans="1:26">
      <c r="A38" s="145" t="str">
        <f t="shared" si="1"/>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40"/>
      <c r="H38" s="339" t="str">
        <f t="shared" si="2"/>
        <v>-</v>
      </c>
      <c r="I38" s="302"/>
      <c r="J38" s="303" t="str">
        <f>IF($I38="","-",_xlfn.XLOOKUP($I38,'CC.Meta'!$A:$A,'CC.Meta'!$D:$D,"-",0,1))</f>
        <v>-</v>
      </c>
      <c r="K38" s="302"/>
      <c r="L38" s="186" t="str">
        <f>IF($K38="","-",_xlfn.XLOOKUP($K38,Obj.Meta!$A:$A,Obj.Meta!$D:$D,"-",0,1))</f>
        <v>-</v>
      </c>
      <c r="M38" s="337" t="str">
        <f t="shared" si="3"/>
        <v>---</v>
      </c>
      <c r="N38" s="333"/>
      <c r="O38" s="54"/>
      <c r="P38" s="683"/>
      <c r="Q38" s="34"/>
      <c r="R38" s="57"/>
      <c r="S38" s="448" t="str">
        <f>_xlfn.XLOOKUP($K38,'FY25 Fringe Rates'!$AA$6:$AA$16,'FY25 Fringe Rates'!$AC$6:$AC$16,"None",0,1)</f>
        <v>None</v>
      </c>
      <c r="T38" s="186" t="str">
        <f>IF($S38="","-",_xlfn.XLOOKUP($S38,Obj.Meta!$A:$A,Obj.Meta!$D:$D,"-",0,1))</f>
        <v>-</v>
      </c>
      <c r="U38" s="447">
        <f>IFERROR(
IF($I38=600010,FICA.Judges,
_xlfn.XLOOKUP($K38,'FY25 Fringe Rates'!$AA$6:$AA$16,'FY25 Fringe Rates'!$AD$6:$AD$16,0,0,1)),
0)</f>
        <v>0</v>
      </c>
      <c r="V38" s="187">
        <f t="shared" si="4"/>
        <v>0</v>
      </c>
      <c r="W38" s="853"/>
      <c r="X38" s="853"/>
      <c r="Y38" s="602">
        <f t="shared" si="0"/>
        <v>0</v>
      </c>
      <c r="Z38" s="617"/>
    </row>
    <row r="39" spans="1:26">
      <c r="A39" s="145" t="str">
        <f t="shared" si="1"/>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40"/>
      <c r="H39" s="339" t="str">
        <f t="shared" si="2"/>
        <v>-</v>
      </c>
      <c r="I39" s="302"/>
      <c r="J39" s="303" t="str">
        <f>IF($I39="","-",_xlfn.XLOOKUP($I39,'CC.Meta'!$A:$A,'CC.Meta'!$D:$D,"-",0,1))</f>
        <v>-</v>
      </c>
      <c r="K39" s="302"/>
      <c r="L39" s="186" t="str">
        <f>IF($K39="","-",_xlfn.XLOOKUP($K39,Obj.Meta!$A:$A,Obj.Meta!$D:$D,"-",0,1))</f>
        <v>-</v>
      </c>
      <c r="M39" s="337" t="str">
        <f t="shared" si="3"/>
        <v>---</v>
      </c>
      <c r="N39" s="333"/>
      <c r="O39" s="54"/>
      <c r="P39" s="683"/>
      <c r="Q39" s="34"/>
      <c r="R39" s="57"/>
      <c r="S39" s="448" t="str">
        <f>_xlfn.XLOOKUP($K39,'FY25 Fringe Rates'!$AA$6:$AA$16,'FY25 Fringe Rates'!$AC$6:$AC$16,"None",0,1)</f>
        <v>None</v>
      </c>
      <c r="T39" s="186" t="str">
        <f>IF($S39="","-",_xlfn.XLOOKUP($S39,Obj.Meta!$A:$A,Obj.Meta!$D:$D,"-",0,1))</f>
        <v>-</v>
      </c>
      <c r="U39" s="447">
        <f>IFERROR(
IF($I39=600010,FICA.Judges,
_xlfn.XLOOKUP($K39,'FY25 Fringe Rates'!$AA$6:$AA$16,'FY25 Fringe Rates'!$AD$6:$AD$16,0,0,1)),
0)</f>
        <v>0</v>
      </c>
      <c r="V39" s="187">
        <f t="shared" si="4"/>
        <v>0</v>
      </c>
      <c r="W39" s="853"/>
      <c r="X39" s="853"/>
      <c r="Y39" s="602">
        <f t="shared" si="0"/>
        <v>0</v>
      </c>
      <c r="Z39" s="617"/>
    </row>
    <row r="40" spans="1:26">
      <c r="A40" s="145" t="str">
        <f t="shared" si="1"/>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40"/>
      <c r="H40" s="339" t="str">
        <f t="shared" si="2"/>
        <v>-</v>
      </c>
      <c r="I40" s="302"/>
      <c r="J40" s="303" t="str">
        <f>IF($I40="","-",_xlfn.XLOOKUP($I40,'CC.Meta'!$A:$A,'CC.Meta'!$D:$D,"-",0,1))</f>
        <v>-</v>
      </c>
      <c r="K40" s="302"/>
      <c r="L40" s="186" t="str">
        <f>IF($K40="","-",_xlfn.XLOOKUP($K40,Obj.Meta!$A:$A,Obj.Meta!$D:$D,"-",0,1))</f>
        <v>-</v>
      </c>
      <c r="M40" s="337" t="str">
        <f t="shared" si="3"/>
        <v>---</v>
      </c>
      <c r="N40" s="333"/>
      <c r="O40" s="54"/>
      <c r="P40" s="683"/>
      <c r="Q40" s="34"/>
      <c r="R40" s="57"/>
      <c r="S40" s="448" t="str">
        <f>_xlfn.XLOOKUP($K40,'FY25 Fringe Rates'!$AA$6:$AA$16,'FY25 Fringe Rates'!$AC$6:$AC$16,"None",0,1)</f>
        <v>None</v>
      </c>
      <c r="T40" s="186" t="str">
        <f>IF($S40="","-",_xlfn.XLOOKUP($S40,Obj.Meta!$A:$A,Obj.Meta!$D:$D,"-",0,1))</f>
        <v>-</v>
      </c>
      <c r="U40" s="447">
        <f>IFERROR(
IF($I40=600010,FICA.Judges,
_xlfn.XLOOKUP($K40,'FY25 Fringe Rates'!$AA$6:$AA$16,'FY25 Fringe Rates'!$AD$6:$AD$16,0,0,1)),
0)</f>
        <v>0</v>
      </c>
      <c r="V40" s="187">
        <f t="shared" si="4"/>
        <v>0</v>
      </c>
      <c r="W40" s="853"/>
      <c r="X40" s="853"/>
      <c r="Y40" s="602">
        <f t="shared" si="0"/>
        <v>0</v>
      </c>
      <c r="Z40" s="617"/>
    </row>
    <row r="41" spans="1:26">
      <c r="A41" s="145" t="str">
        <f t="shared" si="1"/>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40"/>
      <c r="H41" s="339" t="str">
        <f t="shared" si="2"/>
        <v>-</v>
      </c>
      <c r="I41" s="302"/>
      <c r="J41" s="303" t="str">
        <f>IF($I41="","-",_xlfn.XLOOKUP($I41,'CC.Meta'!$A:$A,'CC.Meta'!$D:$D,"-",0,1))</f>
        <v>-</v>
      </c>
      <c r="K41" s="302"/>
      <c r="L41" s="186" t="str">
        <f>IF($K41="","-",_xlfn.XLOOKUP($K41,Obj.Meta!$A:$A,Obj.Meta!$D:$D,"-",0,1))</f>
        <v>-</v>
      </c>
      <c r="M41" s="337" t="str">
        <f t="shared" si="3"/>
        <v>---</v>
      </c>
      <c r="N41" s="333"/>
      <c r="O41" s="54"/>
      <c r="P41" s="683"/>
      <c r="Q41" s="34"/>
      <c r="R41" s="57"/>
      <c r="S41" s="448" t="str">
        <f>_xlfn.XLOOKUP($K41,'FY25 Fringe Rates'!$AA$6:$AA$16,'FY25 Fringe Rates'!$AC$6:$AC$16,"None",0,1)</f>
        <v>None</v>
      </c>
      <c r="T41" s="186" t="str">
        <f>IF($S41="","-",_xlfn.XLOOKUP($S41,Obj.Meta!$A:$A,Obj.Meta!$D:$D,"-",0,1))</f>
        <v>-</v>
      </c>
      <c r="U41" s="447">
        <f>IFERROR(
IF($I41=600010,FICA.Judges,
_xlfn.XLOOKUP($K41,'FY25 Fringe Rates'!$AA$6:$AA$16,'FY25 Fringe Rates'!$AD$6:$AD$16,0,0,1)),
0)</f>
        <v>0</v>
      </c>
      <c r="V41" s="187">
        <f t="shared" si="4"/>
        <v>0</v>
      </c>
      <c r="W41" s="853"/>
      <c r="X41" s="853"/>
      <c r="Y41" s="602">
        <f t="shared" si="0"/>
        <v>0</v>
      </c>
      <c r="Z41" s="617"/>
    </row>
    <row r="42" spans="1:26">
      <c r="A42" s="145" t="str">
        <f t="shared" si="1"/>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40"/>
      <c r="H42" s="339" t="str">
        <f t="shared" si="2"/>
        <v>-</v>
      </c>
      <c r="I42" s="302"/>
      <c r="J42" s="303" t="str">
        <f>IF($I42="","-",_xlfn.XLOOKUP($I42,'CC.Meta'!$A:$A,'CC.Meta'!$D:$D,"-",0,1))</f>
        <v>-</v>
      </c>
      <c r="K42" s="302"/>
      <c r="L42" s="186" t="str">
        <f>IF($K42="","-",_xlfn.XLOOKUP($K42,Obj.Meta!$A:$A,Obj.Meta!$D:$D,"-",0,1))</f>
        <v>-</v>
      </c>
      <c r="M42" s="337" t="str">
        <f t="shared" si="3"/>
        <v>---</v>
      </c>
      <c r="N42" s="333"/>
      <c r="O42" s="54"/>
      <c r="P42" s="683"/>
      <c r="Q42" s="34"/>
      <c r="R42" s="57"/>
      <c r="S42" s="448" t="str">
        <f>_xlfn.XLOOKUP($K42,'FY25 Fringe Rates'!$AA$6:$AA$16,'FY25 Fringe Rates'!$AC$6:$AC$16,"None",0,1)</f>
        <v>None</v>
      </c>
      <c r="T42" s="186" t="str">
        <f>IF($S42="","-",_xlfn.XLOOKUP($S42,Obj.Meta!$A:$A,Obj.Meta!$D:$D,"-",0,1))</f>
        <v>-</v>
      </c>
      <c r="U42" s="447">
        <f>IFERROR(
IF($I42=600010,FICA.Judges,
_xlfn.XLOOKUP($K42,'FY25 Fringe Rates'!$AA$6:$AA$16,'FY25 Fringe Rates'!$AD$6:$AD$16,0,0,1)),
0)</f>
        <v>0</v>
      </c>
      <c r="V42" s="187">
        <f t="shared" si="4"/>
        <v>0</v>
      </c>
      <c r="W42" s="853"/>
      <c r="X42" s="853"/>
      <c r="Y42" s="602">
        <f t="shared" si="0"/>
        <v>0</v>
      </c>
      <c r="Z42" s="617"/>
    </row>
    <row r="43" spans="1:26">
      <c r="A43" s="145" t="str">
        <f t="shared" si="1"/>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40"/>
      <c r="H43" s="339" t="str">
        <f t="shared" si="2"/>
        <v>-</v>
      </c>
      <c r="I43" s="302"/>
      <c r="J43" s="303" t="str">
        <f>IF($I43="","-",_xlfn.XLOOKUP($I43,'CC.Meta'!$A:$A,'CC.Meta'!$D:$D,"-",0,1))</f>
        <v>-</v>
      </c>
      <c r="K43" s="302"/>
      <c r="L43" s="186" t="str">
        <f>IF($K43="","-",_xlfn.XLOOKUP($K43,Obj.Meta!$A:$A,Obj.Meta!$D:$D,"-",0,1))</f>
        <v>-</v>
      </c>
      <c r="M43" s="337" t="str">
        <f t="shared" si="3"/>
        <v>---</v>
      </c>
      <c r="N43" s="333"/>
      <c r="O43" s="54"/>
      <c r="P43" s="683"/>
      <c r="Q43" s="34"/>
      <c r="R43" s="57"/>
      <c r="S43" s="448" t="str">
        <f>_xlfn.XLOOKUP($K43,'FY25 Fringe Rates'!$AA$6:$AA$16,'FY25 Fringe Rates'!$AC$6:$AC$16,"None",0,1)</f>
        <v>None</v>
      </c>
      <c r="T43" s="186" t="str">
        <f>IF($S43="","-",_xlfn.XLOOKUP($S43,Obj.Meta!$A:$A,Obj.Meta!$D:$D,"-",0,1))</f>
        <v>-</v>
      </c>
      <c r="U43" s="447">
        <f>IFERROR(
IF($I43=600010,FICA.Judges,
_xlfn.XLOOKUP($K43,'FY25 Fringe Rates'!$AA$6:$AA$16,'FY25 Fringe Rates'!$AD$6:$AD$16,0,0,1)),
0)</f>
        <v>0</v>
      </c>
      <c r="V43" s="187">
        <f t="shared" si="4"/>
        <v>0</v>
      </c>
      <c r="W43" s="853"/>
      <c r="X43" s="853"/>
      <c r="Y43" s="602">
        <f t="shared" si="0"/>
        <v>0</v>
      </c>
      <c r="Z43" s="617"/>
    </row>
    <row r="44" spans="1:26">
      <c r="A44" s="145" t="str">
        <f t="shared" si="1"/>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40"/>
      <c r="H44" s="339" t="str">
        <f t="shared" si="2"/>
        <v>-</v>
      </c>
      <c r="I44" s="302"/>
      <c r="J44" s="303" t="str">
        <f>IF($I44="","-",_xlfn.XLOOKUP($I44,'CC.Meta'!$A:$A,'CC.Meta'!$D:$D,"-",0,1))</f>
        <v>-</v>
      </c>
      <c r="K44" s="302"/>
      <c r="L44" s="186" t="str">
        <f>IF($K44="","-",_xlfn.XLOOKUP($K44,Obj.Meta!$A:$A,Obj.Meta!$D:$D,"-",0,1))</f>
        <v>-</v>
      </c>
      <c r="M44" s="337" t="str">
        <f t="shared" si="3"/>
        <v>---</v>
      </c>
      <c r="N44" s="333"/>
      <c r="O44" s="54"/>
      <c r="P44" s="683"/>
      <c r="Q44" s="34"/>
      <c r="R44" s="57"/>
      <c r="S44" s="448" t="str">
        <f>_xlfn.XLOOKUP($K44,'FY25 Fringe Rates'!$AA$6:$AA$16,'FY25 Fringe Rates'!$AC$6:$AC$16,"None",0,1)</f>
        <v>None</v>
      </c>
      <c r="T44" s="186" t="str">
        <f>IF($S44="","-",_xlfn.XLOOKUP($S44,Obj.Meta!$A:$A,Obj.Meta!$D:$D,"-",0,1))</f>
        <v>-</v>
      </c>
      <c r="U44" s="447">
        <f>IFERROR(
IF($I44=600010,FICA.Judges,
_xlfn.XLOOKUP($K44,'FY25 Fringe Rates'!$AA$6:$AA$16,'FY25 Fringe Rates'!$AD$6:$AD$16,0,0,1)),
0)</f>
        <v>0</v>
      </c>
      <c r="V44" s="187">
        <f t="shared" si="4"/>
        <v>0</v>
      </c>
      <c r="W44" s="853"/>
      <c r="X44" s="853"/>
      <c r="Y44" s="602">
        <f t="shared" si="0"/>
        <v>0</v>
      </c>
      <c r="Z44" s="617"/>
    </row>
    <row r="45" spans="1:26">
      <c r="A45" s="145" t="str">
        <f t="shared" si="1"/>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40"/>
      <c r="H45" s="339" t="str">
        <f t="shared" si="2"/>
        <v>-</v>
      </c>
      <c r="I45" s="302"/>
      <c r="J45" s="303" t="str">
        <f>IF($I45="","-",_xlfn.XLOOKUP($I45,'CC.Meta'!$A:$A,'CC.Meta'!$D:$D,"-",0,1))</f>
        <v>-</v>
      </c>
      <c r="K45" s="302"/>
      <c r="L45" s="186" t="str">
        <f>IF($K45="","-",_xlfn.XLOOKUP($K45,Obj.Meta!$A:$A,Obj.Meta!$D:$D,"-",0,1))</f>
        <v>-</v>
      </c>
      <c r="M45" s="337" t="str">
        <f t="shared" si="3"/>
        <v>---</v>
      </c>
      <c r="N45" s="333"/>
      <c r="O45" s="54"/>
      <c r="P45" s="683"/>
      <c r="Q45" s="34"/>
      <c r="R45" s="57"/>
      <c r="S45" s="448" t="str">
        <f>_xlfn.XLOOKUP($K45,'FY25 Fringe Rates'!$AA$6:$AA$16,'FY25 Fringe Rates'!$AC$6:$AC$16,"None",0,1)</f>
        <v>None</v>
      </c>
      <c r="T45" s="186" t="str">
        <f>IF($S45="","-",_xlfn.XLOOKUP($S45,Obj.Meta!$A:$A,Obj.Meta!$D:$D,"-",0,1))</f>
        <v>-</v>
      </c>
      <c r="U45" s="447">
        <f>IFERROR(
IF($I45=600010,FICA.Judges,
_xlfn.XLOOKUP($K45,'FY25 Fringe Rates'!$AA$6:$AA$16,'FY25 Fringe Rates'!$AD$6:$AD$16,0,0,1)),
0)</f>
        <v>0</v>
      </c>
      <c r="V45" s="187">
        <f t="shared" si="4"/>
        <v>0</v>
      </c>
      <c r="W45" s="853"/>
      <c r="X45" s="853"/>
      <c r="Y45" s="602">
        <f t="shared" si="0"/>
        <v>0</v>
      </c>
      <c r="Z45" s="617"/>
    </row>
    <row r="46" spans="1:26">
      <c r="A46" s="145" t="str">
        <f t="shared" si="1"/>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40"/>
      <c r="H46" s="339" t="str">
        <f t="shared" si="2"/>
        <v>-</v>
      </c>
      <c r="I46" s="302"/>
      <c r="J46" s="303" t="str">
        <f>IF($I46="","-",_xlfn.XLOOKUP($I46,'CC.Meta'!$A:$A,'CC.Meta'!$D:$D,"-",0,1))</f>
        <v>-</v>
      </c>
      <c r="K46" s="302"/>
      <c r="L46" s="186" t="str">
        <f>IF($K46="","-",_xlfn.XLOOKUP($K46,Obj.Meta!$A:$A,Obj.Meta!$D:$D,"-",0,1))</f>
        <v>-</v>
      </c>
      <c r="M46" s="337" t="str">
        <f t="shared" si="3"/>
        <v>---</v>
      </c>
      <c r="N46" s="333"/>
      <c r="O46" s="54"/>
      <c r="P46" s="683"/>
      <c r="Q46" s="34"/>
      <c r="R46" s="57"/>
      <c r="S46" s="448" t="str">
        <f>_xlfn.XLOOKUP($K46,'FY25 Fringe Rates'!$AA$6:$AA$16,'FY25 Fringe Rates'!$AC$6:$AC$16,"None",0,1)</f>
        <v>None</v>
      </c>
      <c r="T46" s="186" t="str">
        <f>IF($S46="","-",_xlfn.XLOOKUP($S46,Obj.Meta!$A:$A,Obj.Meta!$D:$D,"-",0,1))</f>
        <v>-</v>
      </c>
      <c r="U46" s="447">
        <f>IFERROR(
IF($I46=600010,FICA.Judges,
_xlfn.XLOOKUP($K46,'FY25 Fringe Rates'!$AA$6:$AA$16,'FY25 Fringe Rates'!$AD$6:$AD$16,0,0,1)),
0)</f>
        <v>0</v>
      </c>
      <c r="V46" s="187">
        <f t="shared" si="4"/>
        <v>0</v>
      </c>
      <c r="W46" s="853"/>
      <c r="X46" s="853"/>
      <c r="Y46" s="602">
        <f t="shared" si="0"/>
        <v>0</v>
      </c>
      <c r="Z46" s="617"/>
    </row>
    <row r="47" spans="1:26">
      <c r="A47" s="145" t="str">
        <f t="shared" si="1"/>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40"/>
      <c r="H47" s="339" t="str">
        <f t="shared" si="2"/>
        <v>-</v>
      </c>
      <c r="I47" s="302"/>
      <c r="J47" s="303" t="str">
        <f>IF($I47="","-",_xlfn.XLOOKUP($I47,'CC.Meta'!$A:$A,'CC.Meta'!$D:$D,"-",0,1))</f>
        <v>-</v>
      </c>
      <c r="K47" s="302"/>
      <c r="L47" s="186" t="str">
        <f>IF($K47="","-",_xlfn.XLOOKUP($K47,Obj.Meta!$A:$A,Obj.Meta!$D:$D,"-",0,1))</f>
        <v>-</v>
      </c>
      <c r="M47" s="337" t="str">
        <f t="shared" si="3"/>
        <v>---</v>
      </c>
      <c r="N47" s="333"/>
      <c r="O47" s="54"/>
      <c r="P47" s="683"/>
      <c r="Q47" s="34"/>
      <c r="R47" s="57"/>
      <c r="S47" s="448" t="str">
        <f>_xlfn.XLOOKUP($K47,'FY25 Fringe Rates'!$AA$6:$AA$16,'FY25 Fringe Rates'!$AC$6:$AC$16,"None",0,1)</f>
        <v>None</v>
      </c>
      <c r="T47" s="186" t="str">
        <f>IF($S47="","-",_xlfn.XLOOKUP($S47,Obj.Meta!$A:$A,Obj.Meta!$D:$D,"-",0,1))</f>
        <v>-</v>
      </c>
      <c r="U47" s="447">
        <f>IFERROR(
IF($I47=600010,FICA.Judges,
_xlfn.XLOOKUP($K47,'FY25 Fringe Rates'!$AA$6:$AA$16,'FY25 Fringe Rates'!$AD$6:$AD$16,0,0,1)),
0)</f>
        <v>0</v>
      </c>
      <c r="V47" s="187">
        <f t="shared" si="4"/>
        <v>0</v>
      </c>
      <c r="W47" s="853"/>
      <c r="X47" s="853"/>
      <c r="Y47" s="602">
        <f t="shared" si="0"/>
        <v>0</v>
      </c>
      <c r="Z47" s="617"/>
    </row>
    <row r="48" spans="1:26">
      <c r="A48" s="145" t="str">
        <f t="shared" si="1"/>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40"/>
      <c r="H48" s="339" t="str">
        <f t="shared" si="2"/>
        <v>-</v>
      </c>
      <c r="I48" s="302"/>
      <c r="J48" s="303" t="str">
        <f>IF($I48="","-",_xlfn.XLOOKUP($I48,'CC.Meta'!$A:$A,'CC.Meta'!$D:$D,"-",0,1))</f>
        <v>-</v>
      </c>
      <c r="K48" s="302"/>
      <c r="L48" s="186" t="str">
        <f>IF($K48="","-",_xlfn.XLOOKUP($K48,Obj.Meta!$A:$A,Obj.Meta!$D:$D,"-",0,1))</f>
        <v>-</v>
      </c>
      <c r="M48" s="337" t="str">
        <f t="shared" si="3"/>
        <v>---</v>
      </c>
      <c r="N48" s="333"/>
      <c r="O48" s="54"/>
      <c r="P48" s="683"/>
      <c r="Q48" s="34"/>
      <c r="R48" s="57"/>
      <c r="S48" s="448" t="str">
        <f>_xlfn.XLOOKUP($K48,'FY25 Fringe Rates'!$AA$6:$AA$16,'FY25 Fringe Rates'!$AC$6:$AC$16,"None",0,1)</f>
        <v>None</v>
      </c>
      <c r="T48" s="186" t="str">
        <f>IF($S48="","-",_xlfn.XLOOKUP($S48,Obj.Meta!$A:$A,Obj.Meta!$D:$D,"-",0,1))</f>
        <v>-</v>
      </c>
      <c r="U48" s="447">
        <f>IFERROR(
IF($I48=600010,FICA.Judges,
_xlfn.XLOOKUP($K48,'FY25 Fringe Rates'!$AA$6:$AA$16,'FY25 Fringe Rates'!$AD$6:$AD$16,0,0,1)),
0)</f>
        <v>0</v>
      </c>
      <c r="V48" s="187">
        <f t="shared" si="4"/>
        <v>0</v>
      </c>
      <c r="W48" s="853"/>
      <c r="X48" s="853"/>
      <c r="Y48" s="602">
        <f t="shared" si="0"/>
        <v>0</v>
      </c>
      <c r="Z48" s="617"/>
    </row>
    <row r="49" spans="1:26">
      <c r="A49" s="145" t="str">
        <f t="shared" si="1"/>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40"/>
      <c r="H49" s="339" t="str">
        <f t="shared" si="2"/>
        <v>-</v>
      </c>
      <c r="I49" s="302"/>
      <c r="J49" s="303" t="str">
        <f>IF($I49="","-",_xlfn.XLOOKUP($I49,'CC.Meta'!$A:$A,'CC.Meta'!$D:$D,"-",0,1))</f>
        <v>-</v>
      </c>
      <c r="K49" s="302"/>
      <c r="L49" s="186" t="str">
        <f>IF($K49="","-",_xlfn.XLOOKUP($K49,Obj.Meta!$A:$A,Obj.Meta!$D:$D,"-",0,1))</f>
        <v>-</v>
      </c>
      <c r="M49" s="337" t="str">
        <f t="shared" si="3"/>
        <v>---</v>
      </c>
      <c r="N49" s="333"/>
      <c r="O49" s="54"/>
      <c r="P49" s="683"/>
      <c r="Q49" s="34"/>
      <c r="R49" s="57"/>
      <c r="S49" s="448" t="str">
        <f>_xlfn.XLOOKUP($K49,'FY25 Fringe Rates'!$AA$6:$AA$16,'FY25 Fringe Rates'!$AC$6:$AC$16,"None",0,1)</f>
        <v>None</v>
      </c>
      <c r="T49" s="186" t="str">
        <f>IF($S49="","-",_xlfn.XLOOKUP($S49,Obj.Meta!$A:$A,Obj.Meta!$D:$D,"-",0,1))</f>
        <v>-</v>
      </c>
      <c r="U49" s="447">
        <f>IFERROR(
IF($I49=600010,FICA.Judges,
_xlfn.XLOOKUP($K49,'FY25 Fringe Rates'!$AA$6:$AA$16,'FY25 Fringe Rates'!$AD$6:$AD$16,0,0,1)),
0)</f>
        <v>0</v>
      </c>
      <c r="V49" s="187">
        <f t="shared" si="4"/>
        <v>0</v>
      </c>
      <c r="W49" s="853"/>
      <c r="X49" s="853"/>
      <c r="Y49" s="602">
        <f t="shared" si="0"/>
        <v>0</v>
      </c>
      <c r="Z49" s="617"/>
    </row>
    <row r="50" spans="1:26">
      <c r="A50" s="145" t="str">
        <f t="shared" si="1"/>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40"/>
      <c r="H50" s="339" t="str">
        <f t="shared" si="2"/>
        <v>-</v>
      </c>
      <c r="I50" s="302"/>
      <c r="J50" s="303" t="str">
        <f>IF($I50="","-",_xlfn.XLOOKUP($I50,'CC.Meta'!$A:$A,'CC.Meta'!$D:$D,"-",0,1))</f>
        <v>-</v>
      </c>
      <c r="K50" s="302"/>
      <c r="L50" s="186" t="str">
        <f>IF($K50="","-",_xlfn.XLOOKUP($K50,Obj.Meta!$A:$A,Obj.Meta!$D:$D,"-",0,1))</f>
        <v>-</v>
      </c>
      <c r="M50" s="337" t="str">
        <f t="shared" si="3"/>
        <v>---</v>
      </c>
      <c r="N50" s="333"/>
      <c r="O50" s="54"/>
      <c r="P50" s="683"/>
      <c r="Q50" s="34"/>
      <c r="R50" s="57"/>
      <c r="S50" s="448" t="str">
        <f>_xlfn.XLOOKUP($K50,'FY25 Fringe Rates'!$AA$6:$AA$16,'FY25 Fringe Rates'!$AC$6:$AC$16,"None",0,1)</f>
        <v>None</v>
      </c>
      <c r="T50" s="186" t="str">
        <f>IF($S50="","-",_xlfn.XLOOKUP($S50,Obj.Meta!$A:$A,Obj.Meta!$D:$D,"-",0,1))</f>
        <v>-</v>
      </c>
      <c r="U50" s="447">
        <f>IFERROR(
IF($I50=600010,FICA.Judges,
_xlfn.XLOOKUP($K50,'FY25 Fringe Rates'!$AA$6:$AA$16,'FY25 Fringe Rates'!$AD$6:$AD$16,0,0,1)),
0)</f>
        <v>0</v>
      </c>
      <c r="V50" s="187">
        <f t="shared" si="4"/>
        <v>0</v>
      </c>
      <c r="W50" s="853"/>
      <c r="X50" s="853"/>
      <c r="Y50" s="602">
        <f t="shared" si="0"/>
        <v>0</v>
      </c>
      <c r="Z50" s="617"/>
    </row>
    <row r="51" spans="1:26">
      <c r="A51" s="145" t="str">
        <f t="shared" si="1"/>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40"/>
      <c r="H51" s="339" t="str">
        <f t="shared" si="2"/>
        <v>-</v>
      </c>
      <c r="I51" s="302"/>
      <c r="J51" s="303" t="str">
        <f>IF($I51="","-",_xlfn.XLOOKUP($I51,'CC.Meta'!$A:$A,'CC.Meta'!$D:$D,"-",0,1))</f>
        <v>-</v>
      </c>
      <c r="K51" s="302"/>
      <c r="L51" s="186" t="str">
        <f>IF($K51="","-",_xlfn.XLOOKUP($K51,Obj.Meta!$A:$A,Obj.Meta!$D:$D,"-",0,1))</f>
        <v>-</v>
      </c>
      <c r="M51" s="337" t="str">
        <f t="shared" si="3"/>
        <v>---</v>
      </c>
      <c r="N51" s="333"/>
      <c r="O51" s="54"/>
      <c r="P51" s="683"/>
      <c r="Q51" s="34"/>
      <c r="R51" s="57"/>
      <c r="S51" s="448" t="str">
        <f>_xlfn.XLOOKUP($K51,'FY25 Fringe Rates'!$AA$6:$AA$16,'FY25 Fringe Rates'!$AC$6:$AC$16,"None",0,1)</f>
        <v>None</v>
      </c>
      <c r="T51" s="186" t="str">
        <f>IF($S51="","-",_xlfn.XLOOKUP($S51,Obj.Meta!$A:$A,Obj.Meta!$D:$D,"-",0,1))</f>
        <v>-</v>
      </c>
      <c r="U51" s="447">
        <f>IFERROR(
IF($I51=600010,FICA.Judges,
_xlfn.XLOOKUP($K51,'FY25 Fringe Rates'!$AA$6:$AA$16,'FY25 Fringe Rates'!$AD$6:$AD$16,0,0,1)),
0)</f>
        <v>0</v>
      </c>
      <c r="V51" s="187">
        <f t="shared" si="4"/>
        <v>0</v>
      </c>
      <c r="W51" s="853"/>
      <c r="X51" s="853"/>
      <c r="Y51" s="602">
        <f t="shared" si="0"/>
        <v>0</v>
      </c>
      <c r="Z51" s="617"/>
    </row>
    <row r="52" spans="1:26">
      <c r="A52" s="145" t="str">
        <f t="shared" si="1"/>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40"/>
      <c r="H52" s="339" t="str">
        <f t="shared" si="2"/>
        <v>-</v>
      </c>
      <c r="I52" s="302"/>
      <c r="J52" s="303" t="str">
        <f>IF($I52="","-",_xlfn.XLOOKUP($I52,'CC.Meta'!$A:$A,'CC.Meta'!$D:$D,"-",0,1))</f>
        <v>-</v>
      </c>
      <c r="K52" s="302"/>
      <c r="L52" s="186" t="str">
        <f>IF($K52="","-",_xlfn.XLOOKUP($K52,Obj.Meta!$A:$A,Obj.Meta!$D:$D,"-",0,1))</f>
        <v>-</v>
      </c>
      <c r="M52" s="337" t="str">
        <f t="shared" si="3"/>
        <v>---</v>
      </c>
      <c r="N52" s="333"/>
      <c r="O52" s="54"/>
      <c r="P52" s="683"/>
      <c r="Q52" s="34"/>
      <c r="R52" s="57"/>
      <c r="S52" s="448" t="str">
        <f>_xlfn.XLOOKUP($K52,'FY25 Fringe Rates'!$AA$6:$AA$16,'FY25 Fringe Rates'!$AC$6:$AC$16,"None",0,1)</f>
        <v>None</v>
      </c>
      <c r="T52" s="186" t="str">
        <f>IF($S52="","-",_xlfn.XLOOKUP($S52,Obj.Meta!$A:$A,Obj.Meta!$D:$D,"-",0,1))</f>
        <v>-</v>
      </c>
      <c r="U52" s="447">
        <f>IFERROR(
IF($I52=600010,FICA.Judges,
_xlfn.XLOOKUP($K52,'FY25 Fringe Rates'!$AA$6:$AA$16,'FY25 Fringe Rates'!$AD$6:$AD$16,0,0,1)),
0)</f>
        <v>0</v>
      </c>
      <c r="V52" s="187">
        <f t="shared" si="4"/>
        <v>0</v>
      </c>
      <c r="W52" s="853"/>
      <c r="X52" s="853"/>
      <c r="Y52" s="602">
        <f t="shared" si="0"/>
        <v>0</v>
      </c>
      <c r="Z52" s="617"/>
    </row>
    <row r="53" spans="1:26">
      <c r="A53" s="145" t="str">
        <f t="shared" si="1"/>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40"/>
      <c r="H53" s="339" t="str">
        <f t="shared" si="2"/>
        <v>-</v>
      </c>
      <c r="I53" s="302"/>
      <c r="J53" s="303" t="str">
        <f>IF($I53="","-",_xlfn.XLOOKUP($I53,'CC.Meta'!$A:$A,'CC.Meta'!$D:$D,"-",0,1))</f>
        <v>-</v>
      </c>
      <c r="K53" s="302"/>
      <c r="L53" s="186" t="str">
        <f>IF($K53="","-",_xlfn.XLOOKUP($K53,Obj.Meta!$A:$A,Obj.Meta!$D:$D,"-",0,1))</f>
        <v>-</v>
      </c>
      <c r="M53" s="337" t="str">
        <f t="shared" si="3"/>
        <v>---</v>
      </c>
      <c r="N53" s="333"/>
      <c r="O53" s="54"/>
      <c r="P53" s="683"/>
      <c r="Q53" s="34"/>
      <c r="R53" s="57"/>
      <c r="S53" s="448" t="str">
        <f>_xlfn.XLOOKUP($K53,'FY25 Fringe Rates'!$AA$6:$AA$16,'FY25 Fringe Rates'!$AC$6:$AC$16,"None",0,1)</f>
        <v>None</v>
      </c>
      <c r="T53" s="186" t="str">
        <f>IF($S53="","-",_xlfn.XLOOKUP($S53,Obj.Meta!$A:$A,Obj.Meta!$D:$D,"-",0,1))</f>
        <v>-</v>
      </c>
      <c r="U53" s="447">
        <f>IFERROR(
IF($I53=600010,FICA.Judges,
_xlfn.XLOOKUP($K53,'FY25 Fringe Rates'!$AA$6:$AA$16,'FY25 Fringe Rates'!$AD$6:$AD$16,0,0,1)),
0)</f>
        <v>0</v>
      </c>
      <c r="V53" s="187">
        <f t="shared" si="4"/>
        <v>0</v>
      </c>
      <c r="W53" s="853"/>
      <c r="X53" s="853"/>
      <c r="Y53" s="602">
        <f t="shared" si="0"/>
        <v>0</v>
      </c>
      <c r="Z53" s="617"/>
    </row>
    <row r="54" spans="1:26">
      <c r="A54" s="145" t="str">
        <f t="shared" si="1"/>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40"/>
      <c r="H54" s="339" t="str">
        <f t="shared" si="2"/>
        <v>-</v>
      </c>
      <c r="I54" s="302"/>
      <c r="J54" s="303" t="str">
        <f>IF($I54="","-",_xlfn.XLOOKUP($I54,'CC.Meta'!$A:$A,'CC.Meta'!$D:$D,"-",0,1))</f>
        <v>-</v>
      </c>
      <c r="K54" s="302"/>
      <c r="L54" s="186" t="str">
        <f>IF($K54="","-",_xlfn.XLOOKUP($K54,Obj.Meta!$A:$A,Obj.Meta!$D:$D,"-",0,1))</f>
        <v>-</v>
      </c>
      <c r="M54" s="337" t="str">
        <f t="shared" si="3"/>
        <v>---</v>
      </c>
      <c r="N54" s="333"/>
      <c r="O54" s="54"/>
      <c r="P54" s="683"/>
      <c r="Q54" s="34"/>
      <c r="R54" s="57"/>
      <c r="S54" s="448" t="str">
        <f>_xlfn.XLOOKUP($K54,'FY25 Fringe Rates'!$AA$6:$AA$16,'FY25 Fringe Rates'!$AC$6:$AC$16,"None",0,1)</f>
        <v>None</v>
      </c>
      <c r="T54" s="186" t="str">
        <f>IF($S54="","-",_xlfn.XLOOKUP($S54,Obj.Meta!$A:$A,Obj.Meta!$D:$D,"-",0,1))</f>
        <v>-</v>
      </c>
      <c r="U54" s="447">
        <f>IFERROR(
IF($I54=600010,FICA.Judges,
_xlfn.XLOOKUP($K54,'FY25 Fringe Rates'!$AA$6:$AA$16,'FY25 Fringe Rates'!$AD$6:$AD$16,0,0,1)),
0)</f>
        <v>0</v>
      </c>
      <c r="V54" s="187">
        <f t="shared" si="4"/>
        <v>0</v>
      </c>
      <c r="W54" s="853"/>
      <c r="X54" s="853"/>
      <c r="Y54" s="602">
        <f t="shared" si="0"/>
        <v>0</v>
      </c>
      <c r="Z54" s="617"/>
    </row>
    <row r="55" spans="1:26">
      <c r="A55" s="145" t="str">
        <f t="shared" si="1"/>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40"/>
      <c r="H55" s="339" t="str">
        <f t="shared" si="2"/>
        <v>-</v>
      </c>
      <c r="I55" s="302"/>
      <c r="J55" s="303" t="str">
        <f>IF($I55="","-",_xlfn.XLOOKUP($I55,'CC.Meta'!$A:$A,'CC.Meta'!$D:$D,"-",0,1))</f>
        <v>-</v>
      </c>
      <c r="K55" s="302"/>
      <c r="L55" s="186" t="str">
        <f>IF($K55="","-",_xlfn.XLOOKUP($K55,Obj.Meta!$A:$A,Obj.Meta!$D:$D,"-",0,1))</f>
        <v>-</v>
      </c>
      <c r="M55" s="337" t="str">
        <f t="shared" si="3"/>
        <v>---</v>
      </c>
      <c r="N55" s="333"/>
      <c r="O55" s="54"/>
      <c r="P55" s="683"/>
      <c r="Q55" s="34"/>
      <c r="R55" s="57"/>
      <c r="S55" s="448" t="str">
        <f>_xlfn.XLOOKUP($K55,'FY25 Fringe Rates'!$AA$6:$AA$16,'FY25 Fringe Rates'!$AC$6:$AC$16,"None",0,1)</f>
        <v>None</v>
      </c>
      <c r="T55" s="186" t="str">
        <f>IF($S55="","-",_xlfn.XLOOKUP($S55,Obj.Meta!$A:$A,Obj.Meta!$D:$D,"-",0,1))</f>
        <v>-</v>
      </c>
      <c r="U55" s="447">
        <f>IFERROR(
IF($I55=600010,FICA.Judges,
_xlfn.XLOOKUP($K55,'FY25 Fringe Rates'!$AA$6:$AA$16,'FY25 Fringe Rates'!$AD$6:$AD$16,0,0,1)),
0)</f>
        <v>0</v>
      </c>
      <c r="V55" s="187">
        <f t="shared" si="4"/>
        <v>0</v>
      </c>
      <c r="W55" s="853"/>
      <c r="X55" s="853"/>
      <c r="Y55" s="602">
        <f t="shared" si="0"/>
        <v>0</v>
      </c>
      <c r="Z55" s="617"/>
    </row>
    <row r="56" spans="1:26">
      <c r="A56" s="145" t="str">
        <f t="shared" si="1"/>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40"/>
      <c r="H56" s="339" t="str">
        <f t="shared" si="2"/>
        <v>-</v>
      </c>
      <c r="I56" s="302"/>
      <c r="J56" s="303" t="str">
        <f>IF($I56="","-",_xlfn.XLOOKUP($I56,'CC.Meta'!$A:$A,'CC.Meta'!$D:$D,"-",0,1))</f>
        <v>-</v>
      </c>
      <c r="K56" s="302"/>
      <c r="L56" s="186" t="str">
        <f>IF($K56="","-",_xlfn.XLOOKUP($K56,Obj.Meta!$A:$A,Obj.Meta!$D:$D,"-",0,1))</f>
        <v>-</v>
      </c>
      <c r="M56" s="337" t="str">
        <f t="shared" si="3"/>
        <v>---</v>
      </c>
      <c r="N56" s="333"/>
      <c r="O56" s="54"/>
      <c r="P56" s="683"/>
      <c r="Q56" s="34"/>
      <c r="R56" s="57"/>
      <c r="S56" s="448" t="str">
        <f>_xlfn.XLOOKUP($K56,'FY25 Fringe Rates'!$AA$6:$AA$16,'FY25 Fringe Rates'!$AC$6:$AC$16,"None",0,1)</f>
        <v>None</v>
      </c>
      <c r="T56" s="186" t="str">
        <f>IF($S56="","-",_xlfn.XLOOKUP($S56,Obj.Meta!$A:$A,Obj.Meta!$D:$D,"-",0,1))</f>
        <v>-</v>
      </c>
      <c r="U56" s="447">
        <f>IFERROR(
IF($I56=600010,FICA.Judges,
_xlfn.XLOOKUP($K56,'FY25 Fringe Rates'!$AA$6:$AA$16,'FY25 Fringe Rates'!$AD$6:$AD$16,0,0,1)),
0)</f>
        <v>0</v>
      </c>
      <c r="V56" s="187">
        <f t="shared" si="4"/>
        <v>0</v>
      </c>
      <c r="W56" s="853"/>
      <c r="X56" s="853"/>
      <c r="Y56" s="602">
        <f t="shared" si="0"/>
        <v>0</v>
      </c>
      <c r="Z56" s="617"/>
    </row>
    <row r="57" spans="1:26">
      <c r="A57" s="145" t="str">
        <f t="shared" si="1"/>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40"/>
      <c r="H57" s="339" t="str">
        <f t="shared" si="2"/>
        <v>-</v>
      </c>
      <c r="I57" s="302"/>
      <c r="J57" s="303" t="str">
        <f>IF($I57="","-",_xlfn.XLOOKUP($I57,'CC.Meta'!$A:$A,'CC.Meta'!$D:$D,"-",0,1))</f>
        <v>-</v>
      </c>
      <c r="K57" s="302"/>
      <c r="L57" s="186" t="str">
        <f>IF($K57="","-",_xlfn.XLOOKUP($K57,Obj.Meta!$A:$A,Obj.Meta!$D:$D,"-",0,1))</f>
        <v>-</v>
      </c>
      <c r="M57" s="337" t="str">
        <f t="shared" si="3"/>
        <v>---</v>
      </c>
      <c r="N57" s="333"/>
      <c r="O57" s="54"/>
      <c r="P57" s="683"/>
      <c r="Q57" s="34"/>
      <c r="R57" s="57"/>
      <c r="S57" s="448" t="str">
        <f>_xlfn.XLOOKUP($K57,'FY25 Fringe Rates'!$AA$6:$AA$16,'FY25 Fringe Rates'!$AC$6:$AC$16,"None",0,1)</f>
        <v>None</v>
      </c>
      <c r="T57" s="186" t="str">
        <f>IF($S57="","-",_xlfn.XLOOKUP($S57,Obj.Meta!$A:$A,Obj.Meta!$D:$D,"-",0,1))</f>
        <v>-</v>
      </c>
      <c r="U57" s="447">
        <f>IFERROR(
IF($I57=600010,FICA.Judges,
_xlfn.XLOOKUP($K57,'FY25 Fringe Rates'!$AA$6:$AA$16,'FY25 Fringe Rates'!$AD$6:$AD$16,0,0,1)),
0)</f>
        <v>0</v>
      </c>
      <c r="V57" s="187">
        <f t="shared" si="4"/>
        <v>0</v>
      </c>
      <c r="W57" s="853"/>
      <c r="X57" s="853"/>
      <c r="Y57" s="602">
        <f t="shared" si="0"/>
        <v>0</v>
      </c>
      <c r="Z57" s="617"/>
    </row>
    <row r="58" spans="1:26">
      <c r="A58" s="145" t="str">
        <f t="shared" si="1"/>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40"/>
      <c r="H58" s="339" t="str">
        <f t="shared" si="2"/>
        <v>-</v>
      </c>
      <c r="I58" s="302"/>
      <c r="J58" s="303" t="str">
        <f>IF($I58="","-",_xlfn.XLOOKUP($I58,'CC.Meta'!$A:$A,'CC.Meta'!$D:$D,"-",0,1))</f>
        <v>-</v>
      </c>
      <c r="K58" s="302"/>
      <c r="L58" s="186" t="str">
        <f>IF($K58="","-",_xlfn.XLOOKUP($K58,Obj.Meta!$A:$A,Obj.Meta!$D:$D,"-",0,1))</f>
        <v>-</v>
      </c>
      <c r="M58" s="337" t="str">
        <f t="shared" si="3"/>
        <v>---</v>
      </c>
      <c r="N58" s="333"/>
      <c r="O58" s="54"/>
      <c r="P58" s="683"/>
      <c r="Q58" s="34"/>
      <c r="R58" s="57"/>
      <c r="S58" s="448" t="str">
        <f>_xlfn.XLOOKUP($K58,'FY25 Fringe Rates'!$AA$6:$AA$16,'FY25 Fringe Rates'!$AC$6:$AC$16,"None",0,1)</f>
        <v>None</v>
      </c>
      <c r="T58" s="186" t="str">
        <f>IF($S58="","-",_xlfn.XLOOKUP($S58,Obj.Meta!$A:$A,Obj.Meta!$D:$D,"-",0,1))</f>
        <v>-</v>
      </c>
      <c r="U58" s="447">
        <f>IFERROR(
IF($I58=600010,FICA.Judges,
_xlfn.XLOOKUP($K58,'FY25 Fringe Rates'!$AA$6:$AA$16,'FY25 Fringe Rates'!$AD$6:$AD$16,0,0,1)),
0)</f>
        <v>0</v>
      </c>
      <c r="V58" s="187">
        <f t="shared" si="4"/>
        <v>0</v>
      </c>
      <c r="W58" s="853"/>
      <c r="X58" s="853"/>
      <c r="Y58" s="602">
        <f t="shared" si="0"/>
        <v>0</v>
      </c>
      <c r="Z58" s="617"/>
    </row>
    <row r="59" spans="1:26">
      <c r="A59" s="145" t="str">
        <f t="shared" si="1"/>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40"/>
      <c r="H59" s="339" t="str">
        <f t="shared" si="2"/>
        <v>-</v>
      </c>
      <c r="I59" s="302"/>
      <c r="J59" s="303" t="str">
        <f>IF($I59="","-",_xlfn.XLOOKUP($I59,'CC.Meta'!$A:$A,'CC.Meta'!$D:$D,"-",0,1))</f>
        <v>-</v>
      </c>
      <c r="K59" s="302"/>
      <c r="L59" s="186" t="str">
        <f>IF($K59="","-",_xlfn.XLOOKUP($K59,Obj.Meta!$A:$A,Obj.Meta!$D:$D,"-",0,1))</f>
        <v>-</v>
      </c>
      <c r="M59" s="337" t="str">
        <f t="shared" si="3"/>
        <v>---</v>
      </c>
      <c r="N59" s="333"/>
      <c r="O59" s="54"/>
      <c r="P59" s="683"/>
      <c r="Q59" s="34"/>
      <c r="R59" s="57"/>
      <c r="S59" s="448" t="str">
        <f>_xlfn.XLOOKUP($K59,'FY25 Fringe Rates'!$AA$6:$AA$16,'FY25 Fringe Rates'!$AC$6:$AC$16,"None",0,1)</f>
        <v>None</v>
      </c>
      <c r="T59" s="186" t="str">
        <f>IF($S59="","-",_xlfn.XLOOKUP($S59,Obj.Meta!$A:$A,Obj.Meta!$D:$D,"-",0,1))</f>
        <v>-</v>
      </c>
      <c r="U59" s="447">
        <f>IFERROR(
IF($I59=600010,FICA.Judges,
_xlfn.XLOOKUP($K59,'FY25 Fringe Rates'!$AA$6:$AA$16,'FY25 Fringe Rates'!$AD$6:$AD$16,0,0,1)),
0)</f>
        <v>0</v>
      </c>
      <c r="V59" s="187">
        <f t="shared" si="4"/>
        <v>0</v>
      </c>
      <c r="W59" s="853"/>
      <c r="X59" s="853"/>
      <c r="Y59" s="602">
        <f t="shared" si="0"/>
        <v>0</v>
      </c>
      <c r="Z59" s="617"/>
    </row>
    <row r="60" spans="1:26">
      <c r="A60" s="145" t="str">
        <f t="shared" si="1"/>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40"/>
      <c r="H60" s="339" t="str">
        <f t="shared" si="2"/>
        <v>-</v>
      </c>
      <c r="I60" s="302"/>
      <c r="J60" s="303" t="str">
        <f>IF($I60="","-",_xlfn.XLOOKUP($I60,'CC.Meta'!$A:$A,'CC.Meta'!$D:$D,"-",0,1))</f>
        <v>-</v>
      </c>
      <c r="K60" s="302"/>
      <c r="L60" s="186" t="str">
        <f>IF($K60="","-",_xlfn.XLOOKUP($K60,Obj.Meta!$A:$A,Obj.Meta!$D:$D,"-",0,1))</f>
        <v>-</v>
      </c>
      <c r="M60" s="337" t="str">
        <f t="shared" si="3"/>
        <v>---</v>
      </c>
      <c r="N60" s="333"/>
      <c r="O60" s="54"/>
      <c r="P60" s="683"/>
      <c r="Q60" s="34"/>
      <c r="R60" s="57"/>
      <c r="S60" s="448" t="str">
        <f>_xlfn.XLOOKUP($K60,'FY25 Fringe Rates'!$AA$6:$AA$16,'FY25 Fringe Rates'!$AC$6:$AC$16,"None",0,1)</f>
        <v>None</v>
      </c>
      <c r="T60" s="186" t="str">
        <f>IF($S60="","-",_xlfn.XLOOKUP($S60,Obj.Meta!$A:$A,Obj.Meta!$D:$D,"-",0,1))</f>
        <v>-</v>
      </c>
      <c r="U60" s="447">
        <f>IFERROR(
IF($I60=600010,FICA.Judges,
_xlfn.XLOOKUP($K60,'FY25 Fringe Rates'!$AA$6:$AA$16,'FY25 Fringe Rates'!$AD$6:$AD$16,0,0,1)),
0)</f>
        <v>0</v>
      </c>
      <c r="V60" s="187">
        <f t="shared" si="4"/>
        <v>0</v>
      </c>
      <c r="W60" s="853"/>
      <c r="X60" s="853"/>
      <c r="Y60" s="602">
        <f t="shared" si="0"/>
        <v>0</v>
      </c>
      <c r="Z60" s="617"/>
    </row>
    <row r="61" spans="1:26">
      <c r="A61" s="145" t="str">
        <f t="shared" si="1"/>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40"/>
      <c r="H61" s="339" t="str">
        <f t="shared" si="2"/>
        <v>-</v>
      </c>
      <c r="I61" s="302"/>
      <c r="J61" s="303" t="str">
        <f>IF($I61="","-",_xlfn.XLOOKUP($I61,'CC.Meta'!$A:$A,'CC.Meta'!$D:$D,"-",0,1))</f>
        <v>-</v>
      </c>
      <c r="K61" s="302"/>
      <c r="L61" s="186" t="str">
        <f>IF($K61="","-",_xlfn.XLOOKUP($K61,Obj.Meta!$A:$A,Obj.Meta!$D:$D,"-",0,1))</f>
        <v>-</v>
      </c>
      <c r="M61" s="337" t="str">
        <f t="shared" si="3"/>
        <v>---</v>
      </c>
      <c r="N61" s="333"/>
      <c r="O61" s="54"/>
      <c r="P61" s="683"/>
      <c r="Q61" s="34"/>
      <c r="R61" s="57"/>
      <c r="S61" s="448" t="str">
        <f>_xlfn.XLOOKUP($K61,'FY25 Fringe Rates'!$AA$6:$AA$16,'FY25 Fringe Rates'!$AC$6:$AC$16,"None",0,1)</f>
        <v>None</v>
      </c>
      <c r="T61" s="186" t="str">
        <f>IF($S61="","-",_xlfn.XLOOKUP($S61,Obj.Meta!$A:$A,Obj.Meta!$D:$D,"-",0,1))</f>
        <v>-</v>
      </c>
      <c r="U61" s="447">
        <f>IFERROR(
IF($I61=600010,FICA.Judges,
_xlfn.XLOOKUP($K61,'FY25 Fringe Rates'!$AA$6:$AA$16,'FY25 Fringe Rates'!$AD$6:$AD$16,0,0,1)),
0)</f>
        <v>0</v>
      </c>
      <c r="V61" s="187">
        <f t="shared" si="4"/>
        <v>0</v>
      </c>
      <c r="W61" s="853"/>
      <c r="X61" s="853"/>
      <c r="Y61" s="602">
        <f t="shared" si="0"/>
        <v>0</v>
      </c>
      <c r="Z61" s="617"/>
    </row>
    <row r="62" spans="1:26">
      <c r="A62" s="145" t="str">
        <f t="shared" si="1"/>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40"/>
      <c r="H62" s="339" t="str">
        <f t="shared" si="2"/>
        <v>-</v>
      </c>
      <c r="I62" s="302"/>
      <c r="J62" s="303" t="str">
        <f>IF($I62="","-",_xlfn.XLOOKUP($I62,'CC.Meta'!$A:$A,'CC.Meta'!$D:$D,"-",0,1))</f>
        <v>-</v>
      </c>
      <c r="K62" s="302"/>
      <c r="L62" s="186" t="str">
        <f>IF($K62="","-",_xlfn.XLOOKUP($K62,Obj.Meta!$A:$A,Obj.Meta!$D:$D,"-",0,1))</f>
        <v>-</v>
      </c>
      <c r="M62" s="337" t="str">
        <f t="shared" si="3"/>
        <v>---</v>
      </c>
      <c r="N62" s="333"/>
      <c r="O62" s="54"/>
      <c r="P62" s="683"/>
      <c r="Q62" s="34"/>
      <c r="R62" s="57"/>
      <c r="S62" s="448" t="str">
        <f>_xlfn.XLOOKUP($K62,'FY25 Fringe Rates'!$AA$6:$AA$16,'FY25 Fringe Rates'!$AC$6:$AC$16,"None",0,1)</f>
        <v>None</v>
      </c>
      <c r="T62" s="186" t="str">
        <f>IF($S62="","-",_xlfn.XLOOKUP($S62,Obj.Meta!$A:$A,Obj.Meta!$D:$D,"-",0,1))</f>
        <v>-</v>
      </c>
      <c r="U62" s="447">
        <f>IFERROR(
IF($I62=600010,FICA.Judges,
_xlfn.XLOOKUP($K62,'FY25 Fringe Rates'!$AA$6:$AA$16,'FY25 Fringe Rates'!$AD$6:$AD$16,0,0,1)),
0)</f>
        <v>0</v>
      </c>
      <c r="V62" s="187">
        <f t="shared" si="4"/>
        <v>0</v>
      </c>
      <c r="W62" s="853"/>
      <c r="X62" s="853"/>
      <c r="Y62" s="602">
        <f t="shared" si="0"/>
        <v>0</v>
      </c>
      <c r="Z62" s="617"/>
    </row>
    <row r="63" spans="1:26">
      <c r="A63" s="145" t="str">
        <f t="shared" si="1"/>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40"/>
      <c r="H63" s="339" t="str">
        <f t="shared" si="2"/>
        <v>-</v>
      </c>
      <c r="I63" s="302"/>
      <c r="J63" s="303" t="str">
        <f>IF($I63="","-",_xlfn.XLOOKUP($I63,'CC.Meta'!$A:$A,'CC.Meta'!$D:$D,"-",0,1))</f>
        <v>-</v>
      </c>
      <c r="K63" s="302"/>
      <c r="L63" s="186" t="str">
        <f>IF($K63="","-",_xlfn.XLOOKUP($K63,Obj.Meta!$A:$A,Obj.Meta!$D:$D,"-",0,1))</f>
        <v>-</v>
      </c>
      <c r="M63" s="337" t="str">
        <f t="shared" si="3"/>
        <v>---</v>
      </c>
      <c r="N63" s="333"/>
      <c r="O63" s="54"/>
      <c r="P63" s="683"/>
      <c r="Q63" s="34"/>
      <c r="R63" s="57"/>
      <c r="S63" s="448" t="str">
        <f>_xlfn.XLOOKUP($K63,'FY25 Fringe Rates'!$AA$6:$AA$16,'FY25 Fringe Rates'!$AC$6:$AC$16,"None",0,1)</f>
        <v>None</v>
      </c>
      <c r="T63" s="186" t="str">
        <f>IF($S63="","-",_xlfn.XLOOKUP($S63,Obj.Meta!$A:$A,Obj.Meta!$D:$D,"-",0,1))</f>
        <v>-</v>
      </c>
      <c r="U63" s="447">
        <f>IFERROR(
IF($I63=600010,FICA.Judges,
_xlfn.XLOOKUP($K63,'FY25 Fringe Rates'!$AA$6:$AA$16,'FY25 Fringe Rates'!$AD$6:$AD$16,0,0,1)),
0)</f>
        <v>0</v>
      </c>
      <c r="V63" s="187">
        <f t="shared" si="4"/>
        <v>0</v>
      </c>
      <c r="W63" s="853"/>
      <c r="X63" s="853"/>
      <c r="Y63" s="602">
        <f t="shared" si="0"/>
        <v>0</v>
      </c>
      <c r="Z63" s="617"/>
    </row>
    <row r="64" spans="1:26">
      <c r="A64" s="145" t="str">
        <f t="shared" si="1"/>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40"/>
      <c r="H64" s="339" t="str">
        <f t="shared" si="2"/>
        <v>-</v>
      </c>
      <c r="I64" s="302"/>
      <c r="J64" s="303" t="str">
        <f>IF($I64="","-",_xlfn.XLOOKUP($I64,'CC.Meta'!$A:$A,'CC.Meta'!$D:$D,"-",0,1))</f>
        <v>-</v>
      </c>
      <c r="K64" s="302"/>
      <c r="L64" s="186" t="str">
        <f>IF($K64="","-",_xlfn.XLOOKUP($K64,Obj.Meta!$A:$A,Obj.Meta!$D:$D,"-",0,1))</f>
        <v>-</v>
      </c>
      <c r="M64" s="337" t="str">
        <f t="shared" si="3"/>
        <v>---</v>
      </c>
      <c r="N64" s="333"/>
      <c r="O64" s="54"/>
      <c r="P64" s="683"/>
      <c r="Q64" s="34"/>
      <c r="R64" s="57"/>
      <c r="S64" s="448" t="str">
        <f>_xlfn.XLOOKUP($K64,'FY25 Fringe Rates'!$AA$6:$AA$16,'FY25 Fringe Rates'!$AC$6:$AC$16,"None",0,1)</f>
        <v>None</v>
      </c>
      <c r="T64" s="186" t="str">
        <f>IF($S64="","-",_xlfn.XLOOKUP($S64,Obj.Meta!$A:$A,Obj.Meta!$D:$D,"-",0,1))</f>
        <v>-</v>
      </c>
      <c r="U64" s="447">
        <f>IFERROR(
IF($I64=600010,FICA.Judges,
_xlfn.XLOOKUP($K64,'FY25 Fringe Rates'!$AA$6:$AA$16,'FY25 Fringe Rates'!$AD$6:$AD$16,0,0,1)),
0)</f>
        <v>0</v>
      </c>
      <c r="V64" s="187">
        <f t="shared" si="4"/>
        <v>0</v>
      </c>
      <c r="W64" s="853"/>
      <c r="X64" s="853"/>
      <c r="Y64" s="602">
        <f t="shared" si="0"/>
        <v>0</v>
      </c>
      <c r="Z64" s="617"/>
    </row>
    <row r="65" spans="1:26">
      <c r="A65" s="145" t="str">
        <f t="shared" si="1"/>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40"/>
      <c r="H65" s="339" t="str">
        <f t="shared" si="2"/>
        <v>-</v>
      </c>
      <c r="I65" s="302"/>
      <c r="J65" s="303" t="str">
        <f>IF($I65="","-",_xlfn.XLOOKUP($I65,'CC.Meta'!$A:$A,'CC.Meta'!$D:$D,"-",0,1))</f>
        <v>-</v>
      </c>
      <c r="K65" s="302"/>
      <c r="L65" s="186" t="str">
        <f>IF($K65="","-",_xlfn.XLOOKUP($K65,Obj.Meta!$A:$A,Obj.Meta!$D:$D,"-",0,1))</f>
        <v>-</v>
      </c>
      <c r="M65" s="337" t="str">
        <f t="shared" si="3"/>
        <v>---</v>
      </c>
      <c r="N65" s="333"/>
      <c r="O65" s="54"/>
      <c r="P65" s="683"/>
      <c r="Q65" s="34"/>
      <c r="R65" s="57"/>
      <c r="S65" s="448" t="str">
        <f>_xlfn.XLOOKUP($K65,'FY25 Fringe Rates'!$AA$6:$AA$16,'FY25 Fringe Rates'!$AC$6:$AC$16,"None",0,1)</f>
        <v>None</v>
      </c>
      <c r="T65" s="186" t="str">
        <f>IF($S65="","-",_xlfn.XLOOKUP($S65,Obj.Meta!$A:$A,Obj.Meta!$D:$D,"-",0,1))</f>
        <v>-</v>
      </c>
      <c r="U65" s="447">
        <f>IFERROR(
IF($I65=600010,FICA.Judges,
_xlfn.XLOOKUP($K65,'FY25 Fringe Rates'!$AA$6:$AA$16,'FY25 Fringe Rates'!$AD$6:$AD$16,0,0,1)),
0)</f>
        <v>0</v>
      </c>
      <c r="V65" s="187">
        <f t="shared" si="4"/>
        <v>0</v>
      </c>
      <c r="W65" s="853"/>
      <c r="X65" s="853"/>
      <c r="Y65" s="602">
        <f t="shared" si="0"/>
        <v>0</v>
      </c>
      <c r="Z65" s="617"/>
    </row>
    <row r="66" spans="1:26">
      <c r="A66" s="145" t="str">
        <f t="shared" si="1"/>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40"/>
      <c r="H66" s="339" t="str">
        <f t="shared" si="2"/>
        <v>-</v>
      </c>
      <c r="I66" s="302"/>
      <c r="J66" s="303" t="str">
        <f>IF($I66="","-",_xlfn.XLOOKUP($I66,'CC.Meta'!$A:$A,'CC.Meta'!$D:$D,"-",0,1))</f>
        <v>-</v>
      </c>
      <c r="K66" s="302"/>
      <c r="L66" s="186" t="str">
        <f>IF($K66="","-",_xlfn.XLOOKUP($K66,Obj.Meta!$A:$A,Obj.Meta!$D:$D,"-",0,1))</f>
        <v>-</v>
      </c>
      <c r="M66" s="337" t="str">
        <f t="shared" si="3"/>
        <v>---</v>
      </c>
      <c r="N66" s="333"/>
      <c r="O66" s="54"/>
      <c r="P66" s="683"/>
      <c r="Q66" s="34"/>
      <c r="R66" s="57"/>
      <c r="S66" s="448" t="str">
        <f>_xlfn.XLOOKUP($K66,'FY25 Fringe Rates'!$AA$6:$AA$16,'FY25 Fringe Rates'!$AC$6:$AC$16,"None",0,1)</f>
        <v>None</v>
      </c>
      <c r="T66" s="186" t="str">
        <f>IF($S66="","-",_xlfn.XLOOKUP($S66,Obj.Meta!$A:$A,Obj.Meta!$D:$D,"-",0,1))</f>
        <v>-</v>
      </c>
      <c r="U66" s="447">
        <f>IFERROR(
IF($I66=600010,FICA.Judges,
_xlfn.XLOOKUP($K66,'FY25 Fringe Rates'!$AA$6:$AA$16,'FY25 Fringe Rates'!$AD$6:$AD$16,0,0,1)),
0)</f>
        <v>0</v>
      </c>
      <c r="V66" s="187">
        <f t="shared" si="4"/>
        <v>0</v>
      </c>
      <c r="W66" s="853"/>
      <c r="X66" s="853"/>
      <c r="Y66" s="602">
        <f t="shared" si="0"/>
        <v>0</v>
      </c>
      <c r="Z66" s="617"/>
    </row>
    <row r="67" spans="1:26">
      <c r="A67" s="145" t="str">
        <f t="shared" si="1"/>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40"/>
      <c r="H67" s="339" t="str">
        <f t="shared" si="2"/>
        <v>-</v>
      </c>
      <c r="I67" s="302"/>
      <c r="J67" s="303" t="str">
        <f>IF($I67="","-",_xlfn.XLOOKUP($I67,'CC.Meta'!$A:$A,'CC.Meta'!$D:$D,"-",0,1))</f>
        <v>-</v>
      </c>
      <c r="K67" s="302"/>
      <c r="L67" s="186" t="str">
        <f>IF($K67="","-",_xlfn.XLOOKUP($K67,Obj.Meta!$A:$A,Obj.Meta!$D:$D,"-",0,1))</f>
        <v>-</v>
      </c>
      <c r="M67" s="337" t="str">
        <f t="shared" si="3"/>
        <v>---</v>
      </c>
      <c r="N67" s="333"/>
      <c r="O67" s="54"/>
      <c r="P67" s="683"/>
      <c r="Q67" s="34"/>
      <c r="R67" s="57"/>
      <c r="S67" s="448" t="str">
        <f>_xlfn.XLOOKUP($K67,'FY25 Fringe Rates'!$AA$6:$AA$16,'FY25 Fringe Rates'!$AC$6:$AC$16,"None",0,1)</f>
        <v>None</v>
      </c>
      <c r="T67" s="186" t="str">
        <f>IF($S67="","-",_xlfn.XLOOKUP($S67,Obj.Meta!$A:$A,Obj.Meta!$D:$D,"-",0,1))</f>
        <v>-</v>
      </c>
      <c r="U67" s="447">
        <f>IFERROR(
IF($I67=600010,FICA.Judges,
_xlfn.XLOOKUP($K67,'FY25 Fringe Rates'!$AA$6:$AA$16,'FY25 Fringe Rates'!$AD$6:$AD$16,0,0,1)),
0)</f>
        <v>0</v>
      </c>
      <c r="V67" s="187">
        <f t="shared" si="4"/>
        <v>0</v>
      </c>
      <c r="W67" s="853"/>
      <c r="X67" s="853"/>
      <c r="Y67" s="602">
        <f t="shared" si="0"/>
        <v>0</v>
      </c>
      <c r="Z67" s="617"/>
    </row>
    <row r="68" spans="1:26">
      <c r="A68" s="145" t="str">
        <f t="shared" si="1"/>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40"/>
      <c r="H68" s="339" t="str">
        <f t="shared" si="2"/>
        <v>-</v>
      </c>
      <c r="I68" s="302"/>
      <c r="J68" s="303" t="str">
        <f>IF($I68="","-",_xlfn.XLOOKUP($I68,'CC.Meta'!$A:$A,'CC.Meta'!$D:$D,"-",0,1))</f>
        <v>-</v>
      </c>
      <c r="K68" s="302"/>
      <c r="L68" s="186" t="str">
        <f>IF($K68="","-",_xlfn.XLOOKUP($K68,Obj.Meta!$A:$A,Obj.Meta!$D:$D,"-",0,1))</f>
        <v>-</v>
      </c>
      <c r="M68" s="337" t="str">
        <f t="shared" si="3"/>
        <v>---</v>
      </c>
      <c r="N68" s="333"/>
      <c r="O68" s="54"/>
      <c r="P68" s="683"/>
      <c r="Q68" s="34"/>
      <c r="R68" s="57"/>
      <c r="S68" s="448" t="str">
        <f>_xlfn.XLOOKUP($K68,'FY25 Fringe Rates'!$AA$6:$AA$16,'FY25 Fringe Rates'!$AC$6:$AC$16,"None",0,1)</f>
        <v>None</v>
      </c>
      <c r="T68" s="186" t="str">
        <f>IF($S68="","-",_xlfn.XLOOKUP($S68,Obj.Meta!$A:$A,Obj.Meta!$D:$D,"-",0,1))</f>
        <v>-</v>
      </c>
      <c r="U68" s="447">
        <f>IFERROR(
IF($I68=600010,FICA.Judges,
_xlfn.XLOOKUP($K68,'FY25 Fringe Rates'!$AA$6:$AA$16,'FY25 Fringe Rates'!$AD$6:$AD$16,0,0,1)),
0)</f>
        <v>0</v>
      </c>
      <c r="V68" s="187">
        <f t="shared" si="4"/>
        <v>0</v>
      </c>
      <c r="W68" s="853"/>
      <c r="X68" s="853"/>
      <c r="Y68" s="602">
        <f t="shared" si="0"/>
        <v>0</v>
      </c>
      <c r="Z68" s="617"/>
    </row>
    <row r="69" spans="1:26">
      <c r="A69" s="145" t="str">
        <f t="shared" si="1"/>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40"/>
      <c r="H69" s="339" t="str">
        <f t="shared" si="2"/>
        <v>-</v>
      </c>
      <c r="I69" s="302"/>
      <c r="J69" s="303" t="str">
        <f>IF($I69="","-",_xlfn.XLOOKUP($I69,'CC.Meta'!$A:$A,'CC.Meta'!$D:$D,"-",0,1))</f>
        <v>-</v>
      </c>
      <c r="K69" s="302"/>
      <c r="L69" s="186" t="str">
        <f>IF($K69="","-",_xlfn.XLOOKUP($K69,Obj.Meta!$A:$A,Obj.Meta!$D:$D,"-",0,1))</f>
        <v>-</v>
      </c>
      <c r="M69" s="337" t="str">
        <f t="shared" si="3"/>
        <v>---</v>
      </c>
      <c r="N69" s="333"/>
      <c r="O69" s="54"/>
      <c r="P69" s="683"/>
      <c r="Q69" s="34"/>
      <c r="R69" s="57"/>
      <c r="S69" s="448" t="str">
        <f>_xlfn.XLOOKUP($K69,'FY25 Fringe Rates'!$AA$6:$AA$16,'FY25 Fringe Rates'!$AC$6:$AC$16,"None",0,1)</f>
        <v>None</v>
      </c>
      <c r="T69" s="186" t="str">
        <f>IF($S69="","-",_xlfn.XLOOKUP($S69,Obj.Meta!$A:$A,Obj.Meta!$D:$D,"-",0,1))</f>
        <v>-</v>
      </c>
      <c r="U69" s="447">
        <f>IFERROR(
IF($I69=600010,FICA.Judges,
_xlfn.XLOOKUP($K69,'FY25 Fringe Rates'!$AA$6:$AA$16,'FY25 Fringe Rates'!$AD$6:$AD$16,0,0,1)),
0)</f>
        <v>0</v>
      </c>
      <c r="V69" s="187">
        <f t="shared" si="4"/>
        <v>0</v>
      </c>
      <c r="W69" s="853"/>
      <c r="X69" s="853"/>
      <c r="Y69" s="602">
        <f t="shared" si="0"/>
        <v>0</v>
      </c>
      <c r="Z69" s="617"/>
    </row>
    <row r="70" spans="1:26">
      <c r="A70" s="145" t="str">
        <f t="shared" si="1"/>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40"/>
      <c r="H70" s="339" t="str">
        <f t="shared" si="2"/>
        <v>-</v>
      </c>
      <c r="I70" s="302"/>
      <c r="J70" s="303" t="str">
        <f>IF($I70="","-",_xlfn.XLOOKUP($I70,'CC.Meta'!$A:$A,'CC.Meta'!$D:$D,"-",0,1))</f>
        <v>-</v>
      </c>
      <c r="K70" s="302"/>
      <c r="L70" s="186" t="str">
        <f>IF($K70="","-",_xlfn.XLOOKUP($K70,Obj.Meta!$A:$A,Obj.Meta!$D:$D,"-",0,1))</f>
        <v>-</v>
      </c>
      <c r="M70" s="337" t="str">
        <f t="shared" si="3"/>
        <v>---</v>
      </c>
      <c r="N70" s="333"/>
      <c r="O70" s="54"/>
      <c r="P70" s="683"/>
      <c r="Q70" s="34"/>
      <c r="R70" s="57"/>
      <c r="S70" s="448" t="str">
        <f>_xlfn.XLOOKUP($K70,'FY25 Fringe Rates'!$AA$6:$AA$16,'FY25 Fringe Rates'!$AC$6:$AC$16,"None",0,1)</f>
        <v>None</v>
      </c>
      <c r="T70" s="186" t="str">
        <f>IF($S70="","-",_xlfn.XLOOKUP($S70,Obj.Meta!$A:$A,Obj.Meta!$D:$D,"-",0,1))</f>
        <v>-</v>
      </c>
      <c r="U70" s="447">
        <f>IFERROR(
IF($I70=600010,FICA.Judges,
_xlfn.XLOOKUP($K70,'FY25 Fringe Rates'!$AA$6:$AA$16,'FY25 Fringe Rates'!$AD$6:$AD$16,0,0,1)),
0)</f>
        <v>0</v>
      </c>
      <c r="V70" s="187">
        <f t="shared" si="4"/>
        <v>0</v>
      </c>
      <c r="W70" s="853"/>
      <c r="X70" s="853"/>
      <c r="Y70" s="602">
        <f t="shared" si="0"/>
        <v>0</v>
      </c>
      <c r="Z70" s="617"/>
    </row>
    <row r="71" spans="1:26">
      <c r="A71" s="145" t="str">
        <f t="shared" si="1"/>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40"/>
      <c r="H71" s="339" t="str">
        <f t="shared" si="2"/>
        <v>-</v>
      </c>
      <c r="I71" s="302"/>
      <c r="J71" s="303" t="str">
        <f>IF($I71="","-",_xlfn.XLOOKUP($I71,'CC.Meta'!$A:$A,'CC.Meta'!$D:$D,"-",0,1))</f>
        <v>-</v>
      </c>
      <c r="K71" s="302"/>
      <c r="L71" s="186" t="str">
        <f>IF($K71="","-",_xlfn.XLOOKUP($K71,Obj.Meta!$A:$A,Obj.Meta!$D:$D,"-",0,1))</f>
        <v>-</v>
      </c>
      <c r="M71" s="337" t="str">
        <f t="shared" si="3"/>
        <v>---</v>
      </c>
      <c r="N71" s="333"/>
      <c r="O71" s="54"/>
      <c r="P71" s="683"/>
      <c r="Q71" s="34"/>
      <c r="R71" s="57"/>
      <c r="S71" s="448" t="str">
        <f>_xlfn.XLOOKUP($K71,'FY25 Fringe Rates'!$AA$6:$AA$16,'FY25 Fringe Rates'!$AC$6:$AC$16,"None",0,1)</f>
        <v>None</v>
      </c>
      <c r="T71" s="186" t="str">
        <f>IF($S71="","-",_xlfn.XLOOKUP($S71,Obj.Meta!$A:$A,Obj.Meta!$D:$D,"-",0,1))</f>
        <v>-</v>
      </c>
      <c r="U71" s="447">
        <f>IFERROR(
IF($I71=600010,FICA.Judges,
_xlfn.XLOOKUP($K71,'FY25 Fringe Rates'!$AA$6:$AA$16,'FY25 Fringe Rates'!$AD$6:$AD$16,0,0,1)),
0)</f>
        <v>0</v>
      </c>
      <c r="V71" s="187">
        <f t="shared" si="4"/>
        <v>0</v>
      </c>
      <c r="W71" s="853"/>
      <c r="X71" s="853"/>
      <c r="Y71" s="602">
        <f t="shared" si="0"/>
        <v>0</v>
      </c>
      <c r="Z71" s="617"/>
    </row>
    <row r="72" spans="1:26">
      <c r="A72" s="145" t="str">
        <f t="shared" si="1"/>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40"/>
      <c r="H72" s="339" t="str">
        <f t="shared" si="2"/>
        <v>-</v>
      </c>
      <c r="I72" s="302"/>
      <c r="J72" s="303" t="str">
        <f>IF($I72="","-",_xlfn.XLOOKUP($I72,'CC.Meta'!$A:$A,'CC.Meta'!$D:$D,"-",0,1))</f>
        <v>-</v>
      </c>
      <c r="K72" s="302"/>
      <c r="L72" s="186" t="str">
        <f>IF($K72="","-",_xlfn.XLOOKUP($K72,Obj.Meta!$A:$A,Obj.Meta!$D:$D,"-",0,1))</f>
        <v>-</v>
      </c>
      <c r="M72" s="337" t="str">
        <f t="shared" si="3"/>
        <v>---</v>
      </c>
      <c r="N72" s="333"/>
      <c r="O72" s="54"/>
      <c r="P72" s="683"/>
      <c r="Q72" s="34"/>
      <c r="R72" s="57"/>
      <c r="S72" s="448" t="str">
        <f>_xlfn.XLOOKUP($K72,'FY25 Fringe Rates'!$AA$6:$AA$16,'FY25 Fringe Rates'!$AC$6:$AC$16,"None",0,1)</f>
        <v>None</v>
      </c>
      <c r="T72" s="186" t="str">
        <f>IF($S72="","-",_xlfn.XLOOKUP($S72,Obj.Meta!$A:$A,Obj.Meta!$D:$D,"-",0,1))</f>
        <v>-</v>
      </c>
      <c r="U72" s="447">
        <f>IFERROR(
IF($I72=600010,FICA.Judges,
_xlfn.XLOOKUP($K72,'FY25 Fringe Rates'!$AA$6:$AA$16,'FY25 Fringe Rates'!$AD$6:$AD$16,0,0,1)),
0)</f>
        <v>0</v>
      </c>
      <c r="V72" s="187">
        <f t="shared" si="4"/>
        <v>0</v>
      </c>
      <c r="W72" s="853"/>
      <c r="X72" s="853"/>
      <c r="Y72" s="602">
        <f t="shared" si="0"/>
        <v>0</v>
      </c>
      <c r="Z72" s="617"/>
    </row>
    <row r="73" spans="1:26">
      <c r="A73" s="145" t="str">
        <f t="shared" si="1"/>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40"/>
      <c r="H73" s="339" t="str">
        <f t="shared" si="2"/>
        <v>-</v>
      </c>
      <c r="I73" s="302"/>
      <c r="J73" s="303" t="str">
        <f>IF($I73="","-",_xlfn.XLOOKUP($I73,'CC.Meta'!$A:$A,'CC.Meta'!$D:$D,"-",0,1))</f>
        <v>-</v>
      </c>
      <c r="K73" s="302"/>
      <c r="L73" s="186" t="str">
        <f>IF($K73="","-",_xlfn.XLOOKUP($K73,Obj.Meta!$A:$A,Obj.Meta!$D:$D,"-",0,1))</f>
        <v>-</v>
      </c>
      <c r="M73" s="337" t="str">
        <f t="shared" si="3"/>
        <v>---</v>
      </c>
      <c r="N73" s="333"/>
      <c r="O73" s="54"/>
      <c r="P73" s="683"/>
      <c r="Q73" s="34"/>
      <c r="R73" s="57"/>
      <c r="S73" s="448" t="str">
        <f>_xlfn.XLOOKUP($K73,'FY25 Fringe Rates'!$AA$6:$AA$16,'FY25 Fringe Rates'!$AC$6:$AC$16,"None",0,1)</f>
        <v>None</v>
      </c>
      <c r="T73" s="186" t="str">
        <f>IF($S73="","-",_xlfn.XLOOKUP($S73,Obj.Meta!$A:$A,Obj.Meta!$D:$D,"-",0,1))</f>
        <v>-</v>
      </c>
      <c r="U73" s="447">
        <f>IFERROR(
IF($I73=600010,FICA.Judges,
_xlfn.XLOOKUP($K73,'FY25 Fringe Rates'!$AA$6:$AA$16,'FY25 Fringe Rates'!$AD$6:$AD$16,0,0,1)),
0)</f>
        <v>0</v>
      </c>
      <c r="V73" s="187">
        <f t="shared" si="4"/>
        <v>0</v>
      </c>
      <c r="W73" s="853"/>
      <c r="X73" s="853"/>
      <c r="Y73" s="602">
        <f t="shared" si="0"/>
        <v>0</v>
      </c>
      <c r="Z73" s="617"/>
    </row>
    <row r="74" spans="1:26">
      <c r="A74" s="145" t="str">
        <f t="shared" si="1"/>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40"/>
      <c r="H74" s="339" t="str">
        <f t="shared" si="2"/>
        <v>-</v>
      </c>
      <c r="I74" s="302"/>
      <c r="J74" s="303" t="str">
        <f>IF($I74="","-",_xlfn.XLOOKUP($I74,'CC.Meta'!$A:$A,'CC.Meta'!$D:$D,"-",0,1))</f>
        <v>-</v>
      </c>
      <c r="K74" s="302"/>
      <c r="L74" s="186" t="str">
        <f>IF($K74="","-",_xlfn.XLOOKUP($K74,Obj.Meta!$A:$A,Obj.Meta!$D:$D,"-",0,1))</f>
        <v>-</v>
      </c>
      <c r="M74" s="337" t="str">
        <f t="shared" si="3"/>
        <v>---</v>
      </c>
      <c r="N74" s="333"/>
      <c r="O74" s="54"/>
      <c r="P74" s="683"/>
      <c r="Q74" s="34"/>
      <c r="R74" s="57"/>
      <c r="S74" s="448" t="str">
        <f>_xlfn.XLOOKUP($K74,'FY25 Fringe Rates'!$AA$6:$AA$16,'FY25 Fringe Rates'!$AC$6:$AC$16,"None",0,1)</f>
        <v>None</v>
      </c>
      <c r="T74" s="186" t="str">
        <f>IF($S74="","-",_xlfn.XLOOKUP($S74,Obj.Meta!$A:$A,Obj.Meta!$D:$D,"-",0,1))</f>
        <v>-</v>
      </c>
      <c r="U74" s="447">
        <f>IFERROR(
IF($I74=600010,FICA.Judges,
_xlfn.XLOOKUP($K74,'FY25 Fringe Rates'!$AA$6:$AA$16,'FY25 Fringe Rates'!$AD$6:$AD$16,0,0,1)),
0)</f>
        <v>0</v>
      </c>
      <c r="V74" s="187">
        <f t="shared" si="4"/>
        <v>0</v>
      </c>
      <c r="W74" s="853"/>
      <c r="X74" s="853"/>
      <c r="Y74" s="602">
        <f t="shared" si="0"/>
        <v>0</v>
      </c>
      <c r="Z74" s="617"/>
    </row>
    <row r="75" spans="1:26">
      <c r="A75" s="145" t="str">
        <f t="shared" si="1"/>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40"/>
      <c r="H75" s="339" t="str">
        <f t="shared" si="2"/>
        <v>-</v>
      </c>
      <c r="I75" s="302"/>
      <c r="J75" s="303" t="str">
        <f>IF($I75="","-",_xlfn.XLOOKUP($I75,'CC.Meta'!$A:$A,'CC.Meta'!$D:$D,"-",0,1))</f>
        <v>-</v>
      </c>
      <c r="K75" s="302"/>
      <c r="L75" s="186" t="str">
        <f>IF($K75="","-",_xlfn.XLOOKUP($K75,Obj.Meta!$A:$A,Obj.Meta!$D:$D,"-",0,1))</f>
        <v>-</v>
      </c>
      <c r="M75" s="337" t="str">
        <f t="shared" si="3"/>
        <v>---</v>
      </c>
      <c r="N75" s="333"/>
      <c r="O75" s="54"/>
      <c r="P75" s="683"/>
      <c r="Q75" s="34"/>
      <c r="R75" s="57"/>
      <c r="S75" s="448" t="str">
        <f>_xlfn.XLOOKUP($K75,'FY25 Fringe Rates'!$AA$6:$AA$16,'FY25 Fringe Rates'!$AC$6:$AC$16,"None",0,1)</f>
        <v>None</v>
      </c>
      <c r="T75" s="186" t="str">
        <f>IF($S75="","-",_xlfn.XLOOKUP($S75,Obj.Meta!$A:$A,Obj.Meta!$D:$D,"-",0,1))</f>
        <v>-</v>
      </c>
      <c r="U75" s="447">
        <f>IFERROR(
IF($I75=600010,FICA.Judges,
_xlfn.XLOOKUP($K75,'FY25 Fringe Rates'!$AA$6:$AA$16,'FY25 Fringe Rates'!$AD$6:$AD$16,0,0,1)),
0)</f>
        <v>0</v>
      </c>
      <c r="V75" s="187">
        <f t="shared" si="4"/>
        <v>0</v>
      </c>
      <c r="W75" s="853"/>
      <c r="X75" s="853"/>
      <c r="Y75" s="602">
        <f t="shared" si="0"/>
        <v>0</v>
      </c>
      <c r="Z75" s="617"/>
    </row>
    <row r="76" spans="1:26">
      <c r="A76" s="145" t="str">
        <f t="shared" si="1"/>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40"/>
      <c r="H76" s="339" t="str">
        <f t="shared" si="2"/>
        <v>-</v>
      </c>
      <c r="I76" s="302"/>
      <c r="J76" s="303" t="str">
        <f>IF($I76="","-",_xlfn.XLOOKUP($I76,'CC.Meta'!$A:$A,'CC.Meta'!$D:$D,"-",0,1))</f>
        <v>-</v>
      </c>
      <c r="K76" s="302"/>
      <c r="L76" s="186" t="str">
        <f>IF($K76="","-",_xlfn.XLOOKUP($K76,Obj.Meta!$A:$A,Obj.Meta!$D:$D,"-",0,1))</f>
        <v>-</v>
      </c>
      <c r="M76" s="337" t="str">
        <f t="shared" si="3"/>
        <v>---</v>
      </c>
      <c r="N76" s="333"/>
      <c r="O76" s="54"/>
      <c r="P76" s="683"/>
      <c r="Q76" s="34"/>
      <c r="R76" s="57"/>
      <c r="S76" s="448" t="str">
        <f>_xlfn.XLOOKUP($K76,'FY25 Fringe Rates'!$AA$6:$AA$16,'FY25 Fringe Rates'!$AC$6:$AC$16,"None",0,1)</f>
        <v>None</v>
      </c>
      <c r="T76" s="186" t="str">
        <f>IF($S76="","-",_xlfn.XLOOKUP($S76,Obj.Meta!$A:$A,Obj.Meta!$D:$D,"-",0,1))</f>
        <v>-</v>
      </c>
      <c r="U76" s="447">
        <f>IFERROR(
IF($I76=600010,FICA.Judges,
_xlfn.XLOOKUP($K76,'FY25 Fringe Rates'!$AA$6:$AA$16,'FY25 Fringe Rates'!$AD$6:$AD$16,0,0,1)),
0)</f>
        <v>0</v>
      </c>
      <c r="V76" s="187">
        <f t="shared" si="4"/>
        <v>0</v>
      </c>
      <c r="W76" s="853"/>
      <c r="X76" s="853"/>
      <c r="Y76" s="602">
        <f t="shared" si="0"/>
        <v>0</v>
      </c>
      <c r="Z76" s="617"/>
    </row>
    <row r="77" spans="1:26">
      <c r="A77" s="145" t="str">
        <f t="shared" si="1"/>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40"/>
      <c r="H77" s="339" t="str">
        <f t="shared" si="2"/>
        <v>-</v>
      </c>
      <c r="I77" s="302"/>
      <c r="J77" s="303" t="str">
        <f>IF($I77="","-",_xlfn.XLOOKUP($I77,'CC.Meta'!$A:$A,'CC.Meta'!$D:$D,"-",0,1))</f>
        <v>-</v>
      </c>
      <c r="K77" s="302"/>
      <c r="L77" s="186" t="str">
        <f>IF($K77="","-",_xlfn.XLOOKUP($K77,Obj.Meta!$A:$A,Obj.Meta!$D:$D,"-",0,1))</f>
        <v>-</v>
      </c>
      <c r="M77" s="337" t="str">
        <f t="shared" si="3"/>
        <v>---</v>
      </c>
      <c r="N77" s="333"/>
      <c r="O77" s="54"/>
      <c r="P77" s="683"/>
      <c r="Q77" s="34"/>
      <c r="R77" s="57"/>
      <c r="S77" s="448" t="str">
        <f>_xlfn.XLOOKUP($K77,'FY25 Fringe Rates'!$AA$6:$AA$16,'FY25 Fringe Rates'!$AC$6:$AC$16,"None",0,1)</f>
        <v>None</v>
      </c>
      <c r="T77" s="186" t="str">
        <f>IF($S77="","-",_xlfn.XLOOKUP($S77,Obj.Meta!$A:$A,Obj.Meta!$D:$D,"-",0,1))</f>
        <v>-</v>
      </c>
      <c r="U77" s="447">
        <f>IFERROR(
IF($I77=600010,FICA.Judges,
_xlfn.XLOOKUP($K77,'FY25 Fringe Rates'!$AA$6:$AA$16,'FY25 Fringe Rates'!$AD$6:$AD$16,0,0,1)),
0)</f>
        <v>0</v>
      </c>
      <c r="V77" s="187">
        <f t="shared" si="4"/>
        <v>0</v>
      </c>
      <c r="W77" s="853"/>
      <c r="X77" s="853"/>
      <c r="Y77" s="602">
        <f t="shared" si="0"/>
        <v>0</v>
      </c>
      <c r="Z77" s="617"/>
    </row>
    <row r="78" spans="1:26">
      <c r="A78" s="145" t="str">
        <f t="shared" si="1"/>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40"/>
      <c r="H78" s="339" t="str">
        <f t="shared" si="2"/>
        <v>-</v>
      </c>
      <c r="I78" s="302"/>
      <c r="J78" s="303" t="str">
        <f>IF($I78="","-",_xlfn.XLOOKUP($I78,'CC.Meta'!$A:$A,'CC.Meta'!$D:$D,"-",0,1))</f>
        <v>-</v>
      </c>
      <c r="K78" s="302"/>
      <c r="L78" s="186" t="str">
        <f>IF($K78="","-",_xlfn.XLOOKUP($K78,Obj.Meta!$A:$A,Obj.Meta!$D:$D,"-",0,1))</f>
        <v>-</v>
      </c>
      <c r="M78" s="337" t="str">
        <f t="shared" si="3"/>
        <v>---</v>
      </c>
      <c r="N78" s="333"/>
      <c r="O78" s="54"/>
      <c r="P78" s="683"/>
      <c r="Q78" s="34"/>
      <c r="R78" s="57"/>
      <c r="S78" s="448" t="str">
        <f>_xlfn.XLOOKUP($K78,'FY25 Fringe Rates'!$AA$6:$AA$16,'FY25 Fringe Rates'!$AC$6:$AC$16,"None",0,1)</f>
        <v>None</v>
      </c>
      <c r="T78" s="186" t="str">
        <f>IF($S78="","-",_xlfn.XLOOKUP($S78,Obj.Meta!$A:$A,Obj.Meta!$D:$D,"-",0,1))</f>
        <v>-</v>
      </c>
      <c r="U78" s="447">
        <f>IFERROR(
IF($I78=600010,FICA.Judges,
_xlfn.XLOOKUP($K78,'FY25 Fringe Rates'!$AA$6:$AA$16,'FY25 Fringe Rates'!$AD$6:$AD$16,0,0,1)),
0)</f>
        <v>0</v>
      </c>
      <c r="V78" s="187">
        <f t="shared" si="4"/>
        <v>0</v>
      </c>
      <c r="W78" s="853"/>
      <c r="X78" s="853"/>
      <c r="Y78" s="602">
        <f t="shared" si="0"/>
        <v>0</v>
      </c>
      <c r="Z78" s="617"/>
    </row>
    <row r="79" spans="1:26">
      <c r="A79" s="145" t="str">
        <f t="shared" si="1"/>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40"/>
      <c r="H79" s="339" t="str">
        <f t="shared" ref="H79:H142" si="5">IFERROR(VLOOKUP(G79,Appropriation.Metadata,4,FALSE),"-")</f>
        <v>-</v>
      </c>
      <c r="I79" s="302"/>
      <c r="J79" s="303" t="str">
        <f>IF($I79="","-",_xlfn.XLOOKUP($I79,'CC.Meta'!$A:$A,'CC.Meta'!$D:$D,"-",0,1))</f>
        <v>-</v>
      </c>
      <c r="K79" s="302"/>
      <c r="L79" s="186" t="str">
        <f>IF($K79="","-",_xlfn.XLOOKUP($K79,Obj.Meta!$A:$A,Obj.Meta!$D:$D,"-",0,1))</f>
        <v>-</v>
      </c>
      <c r="M79" s="337" t="str">
        <f t="shared" si="3"/>
        <v>---</v>
      </c>
      <c r="N79" s="333"/>
      <c r="O79" s="54"/>
      <c r="P79" s="683"/>
      <c r="Q79" s="34"/>
      <c r="R79" s="57"/>
      <c r="S79" s="448" t="str">
        <f>_xlfn.XLOOKUP($K79,'FY25 Fringe Rates'!$AA$6:$AA$16,'FY25 Fringe Rates'!$AC$6:$AC$16,"None",0,1)</f>
        <v>None</v>
      </c>
      <c r="T79" s="186" t="str">
        <f>IF($S79="","-",_xlfn.XLOOKUP($S79,Obj.Meta!$A:$A,Obj.Meta!$D:$D,"-",0,1))</f>
        <v>-</v>
      </c>
      <c r="U79" s="447">
        <f>IFERROR(
IF($I79=600010,FICA.Judges,
_xlfn.XLOOKUP($K79,'FY25 Fringe Rates'!$AA$6:$AA$16,'FY25 Fringe Rates'!$AD$6:$AD$16,0,0,1)),
0)</f>
        <v>0</v>
      </c>
      <c r="V79" s="187">
        <f t="shared" ref="V79:V142" si="6">IFERROR(ROUND($R79*$U79,0),0)</f>
        <v>0</v>
      </c>
      <c r="W79" s="853"/>
      <c r="X79" s="853"/>
      <c r="Y79" s="602">
        <f t="shared" ref="Y79:Y142" si="7">ROUND(R79+V79,0)</f>
        <v>0</v>
      </c>
      <c r="Z79" s="617"/>
    </row>
    <row r="80" spans="1:26">
      <c r="A80" s="145" t="str">
        <f t="shared" ref="A80:A143" si="8">IFERROR(VALUE(LEFT($I80,2)),"-")</f>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40"/>
      <c r="H80" s="339" t="str">
        <f t="shared" si="5"/>
        <v>-</v>
      </c>
      <c r="I80" s="302"/>
      <c r="J80" s="303" t="str">
        <f>IF($I80="","-",_xlfn.XLOOKUP($I80,'CC.Meta'!$A:$A,'CC.Meta'!$D:$D,"-",0,1))</f>
        <v>-</v>
      </c>
      <c r="K80" s="302"/>
      <c r="L80" s="186" t="str">
        <f>IF($K80="","-",_xlfn.XLOOKUP($K80,Obj.Meta!$A:$A,Obj.Meta!$D:$D,"-",0,1))</f>
        <v>-</v>
      </c>
      <c r="M80" s="337" t="str">
        <f t="shared" ref="M80:M143" si="9">_xlfn.CONCAT($D80,"-",$G80,"-",$I80,"-",$K80)</f>
        <v>---</v>
      </c>
      <c r="N80" s="333"/>
      <c r="O80" s="54"/>
      <c r="P80" s="683"/>
      <c r="Q80" s="34"/>
      <c r="R80" s="57"/>
      <c r="S80" s="448" t="str">
        <f>_xlfn.XLOOKUP($K80,'FY25 Fringe Rates'!$AA$6:$AA$16,'FY25 Fringe Rates'!$AC$6:$AC$16,"None",0,1)</f>
        <v>None</v>
      </c>
      <c r="T80" s="186" t="str">
        <f>IF($S80="","-",_xlfn.XLOOKUP($S80,Obj.Meta!$A:$A,Obj.Meta!$D:$D,"-",0,1))</f>
        <v>-</v>
      </c>
      <c r="U80" s="447">
        <f>IFERROR(
IF($I80=600010,FICA.Judges,
_xlfn.XLOOKUP($K80,'FY25 Fringe Rates'!$AA$6:$AA$16,'FY25 Fringe Rates'!$AD$6:$AD$16,0,0,1)),
0)</f>
        <v>0</v>
      </c>
      <c r="V80" s="187">
        <f t="shared" si="6"/>
        <v>0</v>
      </c>
      <c r="W80" s="853"/>
      <c r="X80" s="853"/>
      <c r="Y80" s="602">
        <f t="shared" si="7"/>
        <v>0</v>
      </c>
      <c r="Z80" s="617"/>
    </row>
    <row r="81" spans="1:26">
      <c r="A81" s="145" t="str">
        <f t="shared" si="8"/>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40"/>
      <c r="H81" s="339" t="str">
        <f t="shared" si="5"/>
        <v>-</v>
      </c>
      <c r="I81" s="302"/>
      <c r="J81" s="303" t="str">
        <f>IF($I81="","-",_xlfn.XLOOKUP($I81,'CC.Meta'!$A:$A,'CC.Meta'!$D:$D,"-",0,1))</f>
        <v>-</v>
      </c>
      <c r="K81" s="302"/>
      <c r="L81" s="186" t="str">
        <f>IF($K81="","-",_xlfn.XLOOKUP($K81,Obj.Meta!$A:$A,Obj.Meta!$D:$D,"-",0,1))</f>
        <v>-</v>
      </c>
      <c r="M81" s="337" t="str">
        <f t="shared" si="9"/>
        <v>---</v>
      </c>
      <c r="N81" s="333"/>
      <c r="O81" s="54"/>
      <c r="P81" s="683"/>
      <c r="Q81" s="34"/>
      <c r="R81" s="57"/>
      <c r="S81" s="448" t="str">
        <f>_xlfn.XLOOKUP($K81,'FY25 Fringe Rates'!$AA$6:$AA$16,'FY25 Fringe Rates'!$AC$6:$AC$16,"None",0,1)</f>
        <v>None</v>
      </c>
      <c r="T81" s="186" t="str">
        <f>IF($S81="","-",_xlfn.XLOOKUP($S81,Obj.Meta!$A:$A,Obj.Meta!$D:$D,"-",0,1))</f>
        <v>-</v>
      </c>
      <c r="U81" s="447">
        <f>IFERROR(
IF($I81=600010,FICA.Judges,
_xlfn.XLOOKUP($K81,'FY25 Fringe Rates'!$AA$6:$AA$16,'FY25 Fringe Rates'!$AD$6:$AD$16,0,0,1)),
0)</f>
        <v>0</v>
      </c>
      <c r="V81" s="187">
        <f t="shared" si="6"/>
        <v>0</v>
      </c>
      <c r="W81" s="853"/>
      <c r="X81" s="853"/>
      <c r="Y81" s="602">
        <f t="shared" si="7"/>
        <v>0</v>
      </c>
      <c r="Z81" s="617"/>
    </row>
    <row r="82" spans="1:26">
      <c r="A82" s="145" t="str">
        <f t="shared" si="8"/>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40"/>
      <c r="H82" s="339" t="str">
        <f t="shared" si="5"/>
        <v>-</v>
      </c>
      <c r="I82" s="302"/>
      <c r="J82" s="303" t="str">
        <f>IF($I82="","-",_xlfn.XLOOKUP($I82,'CC.Meta'!$A:$A,'CC.Meta'!$D:$D,"-",0,1))</f>
        <v>-</v>
      </c>
      <c r="K82" s="302"/>
      <c r="L82" s="186" t="str">
        <f>IF($K82="","-",_xlfn.XLOOKUP($K82,Obj.Meta!$A:$A,Obj.Meta!$D:$D,"-",0,1))</f>
        <v>-</v>
      </c>
      <c r="M82" s="337" t="str">
        <f t="shared" si="9"/>
        <v>---</v>
      </c>
      <c r="N82" s="333"/>
      <c r="O82" s="54"/>
      <c r="P82" s="683"/>
      <c r="Q82" s="34"/>
      <c r="R82" s="57"/>
      <c r="S82" s="448" t="str">
        <f>_xlfn.XLOOKUP($K82,'FY25 Fringe Rates'!$AA$6:$AA$16,'FY25 Fringe Rates'!$AC$6:$AC$16,"None",0,1)</f>
        <v>None</v>
      </c>
      <c r="T82" s="186" t="str">
        <f>IF($S82="","-",_xlfn.XLOOKUP($S82,Obj.Meta!$A:$A,Obj.Meta!$D:$D,"-",0,1))</f>
        <v>-</v>
      </c>
      <c r="U82" s="447">
        <f>IFERROR(
IF($I82=600010,FICA.Judges,
_xlfn.XLOOKUP($K82,'FY25 Fringe Rates'!$AA$6:$AA$16,'FY25 Fringe Rates'!$AD$6:$AD$16,0,0,1)),
0)</f>
        <v>0</v>
      </c>
      <c r="V82" s="187">
        <f t="shared" si="6"/>
        <v>0</v>
      </c>
      <c r="W82" s="853"/>
      <c r="X82" s="853"/>
      <c r="Y82" s="602">
        <f t="shared" si="7"/>
        <v>0</v>
      </c>
      <c r="Z82" s="617"/>
    </row>
    <row r="83" spans="1:26">
      <c r="A83" s="145" t="str">
        <f t="shared" si="8"/>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40"/>
      <c r="H83" s="339" t="str">
        <f t="shared" si="5"/>
        <v>-</v>
      </c>
      <c r="I83" s="302"/>
      <c r="J83" s="303" t="str">
        <f>IF($I83="","-",_xlfn.XLOOKUP($I83,'CC.Meta'!$A:$A,'CC.Meta'!$D:$D,"-",0,1))</f>
        <v>-</v>
      </c>
      <c r="K83" s="302"/>
      <c r="L83" s="186" t="str">
        <f>IF($K83="","-",_xlfn.XLOOKUP($K83,Obj.Meta!$A:$A,Obj.Meta!$D:$D,"-",0,1))</f>
        <v>-</v>
      </c>
      <c r="M83" s="337" t="str">
        <f t="shared" si="9"/>
        <v>---</v>
      </c>
      <c r="N83" s="333"/>
      <c r="O83" s="54"/>
      <c r="P83" s="683"/>
      <c r="Q83" s="34"/>
      <c r="R83" s="57"/>
      <c r="S83" s="448" t="str">
        <f>_xlfn.XLOOKUP($K83,'FY25 Fringe Rates'!$AA$6:$AA$16,'FY25 Fringe Rates'!$AC$6:$AC$16,"None",0,1)</f>
        <v>None</v>
      </c>
      <c r="T83" s="186" t="str">
        <f>IF($S83="","-",_xlfn.XLOOKUP($S83,Obj.Meta!$A:$A,Obj.Meta!$D:$D,"-",0,1))</f>
        <v>-</v>
      </c>
      <c r="U83" s="447">
        <f>IFERROR(
IF($I83=600010,FICA.Judges,
_xlfn.XLOOKUP($K83,'FY25 Fringe Rates'!$AA$6:$AA$16,'FY25 Fringe Rates'!$AD$6:$AD$16,0,0,1)),
0)</f>
        <v>0</v>
      </c>
      <c r="V83" s="187">
        <f t="shared" si="6"/>
        <v>0</v>
      </c>
      <c r="W83" s="853"/>
      <c r="X83" s="853"/>
      <c r="Y83" s="602">
        <f t="shared" si="7"/>
        <v>0</v>
      </c>
      <c r="Z83" s="617"/>
    </row>
    <row r="84" spans="1:26">
      <c r="A84" s="145" t="str">
        <f t="shared" si="8"/>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40"/>
      <c r="H84" s="339" t="str">
        <f t="shared" si="5"/>
        <v>-</v>
      </c>
      <c r="I84" s="302"/>
      <c r="J84" s="303" t="str">
        <f>IF($I84="","-",_xlfn.XLOOKUP($I84,'CC.Meta'!$A:$A,'CC.Meta'!$D:$D,"-",0,1))</f>
        <v>-</v>
      </c>
      <c r="K84" s="302"/>
      <c r="L84" s="186" t="str">
        <f>IF($K84="","-",_xlfn.XLOOKUP($K84,Obj.Meta!$A:$A,Obj.Meta!$D:$D,"-",0,1))</f>
        <v>-</v>
      </c>
      <c r="M84" s="337" t="str">
        <f t="shared" si="9"/>
        <v>---</v>
      </c>
      <c r="N84" s="333"/>
      <c r="O84" s="54"/>
      <c r="P84" s="683"/>
      <c r="Q84" s="34"/>
      <c r="R84" s="57"/>
      <c r="S84" s="448" t="str">
        <f>_xlfn.XLOOKUP($K84,'FY25 Fringe Rates'!$AA$6:$AA$16,'FY25 Fringe Rates'!$AC$6:$AC$16,"None",0,1)</f>
        <v>None</v>
      </c>
      <c r="T84" s="186" t="str">
        <f>IF($S84="","-",_xlfn.XLOOKUP($S84,Obj.Meta!$A:$A,Obj.Meta!$D:$D,"-",0,1))</f>
        <v>-</v>
      </c>
      <c r="U84" s="447">
        <f>IFERROR(
IF($I84=600010,FICA.Judges,
_xlfn.XLOOKUP($K84,'FY25 Fringe Rates'!$AA$6:$AA$16,'FY25 Fringe Rates'!$AD$6:$AD$16,0,0,1)),
0)</f>
        <v>0</v>
      </c>
      <c r="V84" s="187">
        <f t="shared" si="6"/>
        <v>0</v>
      </c>
      <c r="W84" s="853"/>
      <c r="X84" s="853"/>
      <c r="Y84" s="602">
        <f t="shared" si="7"/>
        <v>0</v>
      </c>
      <c r="Z84" s="617"/>
    </row>
    <row r="85" spans="1:26">
      <c r="A85" s="145" t="str">
        <f t="shared" si="8"/>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40"/>
      <c r="H85" s="339" t="str">
        <f t="shared" si="5"/>
        <v>-</v>
      </c>
      <c r="I85" s="302"/>
      <c r="J85" s="303" t="str">
        <f>IF($I85="","-",_xlfn.XLOOKUP($I85,'CC.Meta'!$A:$A,'CC.Meta'!$D:$D,"-",0,1))</f>
        <v>-</v>
      </c>
      <c r="K85" s="302"/>
      <c r="L85" s="186" t="str">
        <f>IF($K85="","-",_xlfn.XLOOKUP($K85,Obj.Meta!$A:$A,Obj.Meta!$D:$D,"-",0,1))</f>
        <v>-</v>
      </c>
      <c r="M85" s="337" t="str">
        <f t="shared" si="9"/>
        <v>---</v>
      </c>
      <c r="N85" s="333"/>
      <c r="O85" s="54"/>
      <c r="P85" s="683"/>
      <c r="Q85" s="34"/>
      <c r="R85" s="57"/>
      <c r="S85" s="448" t="str">
        <f>_xlfn.XLOOKUP($K85,'FY25 Fringe Rates'!$AA$6:$AA$16,'FY25 Fringe Rates'!$AC$6:$AC$16,"None",0,1)</f>
        <v>None</v>
      </c>
      <c r="T85" s="186" t="str">
        <f>IF($S85="","-",_xlfn.XLOOKUP($S85,Obj.Meta!$A:$A,Obj.Meta!$D:$D,"-",0,1))</f>
        <v>-</v>
      </c>
      <c r="U85" s="447">
        <f>IFERROR(
IF($I85=600010,FICA.Judges,
_xlfn.XLOOKUP($K85,'FY25 Fringe Rates'!$AA$6:$AA$16,'FY25 Fringe Rates'!$AD$6:$AD$16,0,0,1)),
0)</f>
        <v>0</v>
      </c>
      <c r="V85" s="187">
        <f t="shared" si="6"/>
        <v>0</v>
      </c>
      <c r="W85" s="853"/>
      <c r="X85" s="853"/>
      <c r="Y85" s="602">
        <f t="shared" si="7"/>
        <v>0</v>
      </c>
      <c r="Z85" s="617"/>
    </row>
    <row r="86" spans="1:26">
      <c r="A86" s="145" t="str">
        <f t="shared" si="8"/>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40"/>
      <c r="H86" s="339" t="str">
        <f t="shared" si="5"/>
        <v>-</v>
      </c>
      <c r="I86" s="302"/>
      <c r="J86" s="303" t="str">
        <f>IF($I86="","-",_xlfn.XLOOKUP($I86,'CC.Meta'!$A:$A,'CC.Meta'!$D:$D,"-",0,1))</f>
        <v>-</v>
      </c>
      <c r="K86" s="302"/>
      <c r="L86" s="186" t="str">
        <f>IF($K86="","-",_xlfn.XLOOKUP($K86,Obj.Meta!$A:$A,Obj.Meta!$D:$D,"-",0,1))</f>
        <v>-</v>
      </c>
      <c r="M86" s="337" t="str">
        <f t="shared" si="9"/>
        <v>---</v>
      </c>
      <c r="N86" s="333"/>
      <c r="O86" s="54"/>
      <c r="P86" s="683"/>
      <c r="Q86" s="34"/>
      <c r="R86" s="57"/>
      <c r="S86" s="448" t="str">
        <f>_xlfn.XLOOKUP($K86,'FY25 Fringe Rates'!$AA$6:$AA$16,'FY25 Fringe Rates'!$AC$6:$AC$16,"None",0,1)</f>
        <v>None</v>
      </c>
      <c r="T86" s="186" t="str">
        <f>IF($S86="","-",_xlfn.XLOOKUP($S86,Obj.Meta!$A:$A,Obj.Meta!$D:$D,"-",0,1))</f>
        <v>-</v>
      </c>
      <c r="U86" s="447">
        <f>IFERROR(
IF($I86=600010,FICA.Judges,
_xlfn.XLOOKUP($K86,'FY25 Fringe Rates'!$AA$6:$AA$16,'FY25 Fringe Rates'!$AD$6:$AD$16,0,0,1)),
0)</f>
        <v>0</v>
      </c>
      <c r="V86" s="187">
        <f t="shared" si="6"/>
        <v>0</v>
      </c>
      <c r="W86" s="853"/>
      <c r="X86" s="853"/>
      <c r="Y86" s="602">
        <f t="shared" si="7"/>
        <v>0</v>
      </c>
      <c r="Z86" s="617"/>
    </row>
    <row r="87" spans="1:26">
      <c r="A87" s="145" t="str">
        <f t="shared" si="8"/>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40"/>
      <c r="H87" s="339" t="str">
        <f t="shared" si="5"/>
        <v>-</v>
      </c>
      <c r="I87" s="302"/>
      <c r="J87" s="303" t="str">
        <f>IF($I87="","-",_xlfn.XLOOKUP($I87,'CC.Meta'!$A:$A,'CC.Meta'!$D:$D,"-",0,1))</f>
        <v>-</v>
      </c>
      <c r="K87" s="302"/>
      <c r="L87" s="186" t="str">
        <f>IF($K87="","-",_xlfn.XLOOKUP($K87,Obj.Meta!$A:$A,Obj.Meta!$D:$D,"-",0,1))</f>
        <v>-</v>
      </c>
      <c r="M87" s="337" t="str">
        <f t="shared" si="9"/>
        <v>---</v>
      </c>
      <c r="N87" s="333"/>
      <c r="O87" s="54"/>
      <c r="P87" s="683"/>
      <c r="Q87" s="34"/>
      <c r="R87" s="57"/>
      <c r="S87" s="448" t="str">
        <f>_xlfn.XLOOKUP($K87,'FY25 Fringe Rates'!$AA$6:$AA$16,'FY25 Fringe Rates'!$AC$6:$AC$16,"None",0,1)</f>
        <v>None</v>
      </c>
      <c r="T87" s="186" t="str">
        <f>IF($S87="","-",_xlfn.XLOOKUP($S87,Obj.Meta!$A:$A,Obj.Meta!$D:$D,"-",0,1))</f>
        <v>-</v>
      </c>
      <c r="U87" s="447">
        <f>IFERROR(
IF($I87=600010,FICA.Judges,
_xlfn.XLOOKUP($K87,'FY25 Fringe Rates'!$AA$6:$AA$16,'FY25 Fringe Rates'!$AD$6:$AD$16,0,0,1)),
0)</f>
        <v>0</v>
      </c>
      <c r="V87" s="187">
        <f t="shared" si="6"/>
        <v>0</v>
      </c>
      <c r="W87" s="853"/>
      <c r="X87" s="853"/>
      <c r="Y87" s="602">
        <f t="shared" si="7"/>
        <v>0</v>
      </c>
      <c r="Z87" s="617"/>
    </row>
    <row r="88" spans="1:26">
      <c r="A88" s="145" t="str">
        <f t="shared" si="8"/>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40"/>
      <c r="H88" s="339" t="str">
        <f t="shared" si="5"/>
        <v>-</v>
      </c>
      <c r="I88" s="302"/>
      <c r="J88" s="303" t="str">
        <f>IF($I88="","-",_xlfn.XLOOKUP($I88,'CC.Meta'!$A:$A,'CC.Meta'!$D:$D,"-",0,1))</f>
        <v>-</v>
      </c>
      <c r="K88" s="302"/>
      <c r="L88" s="186" t="str">
        <f>IF($K88="","-",_xlfn.XLOOKUP($K88,Obj.Meta!$A:$A,Obj.Meta!$D:$D,"-",0,1))</f>
        <v>-</v>
      </c>
      <c r="M88" s="337" t="str">
        <f t="shared" si="9"/>
        <v>---</v>
      </c>
      <c r="N88" s="333"/>
      <c r="O88" s="54"/>
      <c r="P88" s="683"/>
      <c r="Q88" s="34"/>
      <c r="R88" s="57"/>
      <c r="S88" s="448" t="str">
        <f>_xlfn.XLOOKUP($K88,'FY25 Fringe Rates'!$AA$6:$AA$16,'FY25 Fringe Rates'!$AC$6:$AC$16,"None",0,1)</f>
        <v>None</v>
      </c>
      <c r="T88" s="186" t="str">
        <f>IF($S88="","-",_xlfn.XLOOKUP($S88,Obj.Meta!$A:$A,Obj.Meta!$D:$D,"-",0,1))</f>
        <v>-</v>
      </c>
      <c r="U88" s="447">
        <f>IFERROR(
IF($I88=600010,FICA.Judges,
_xlfn.XLOOKUP($K88,'FY25 Fringe Rates'!$AA$6:$AA$16,'FY25 Fringe Rates'!$AD$6:$AD$16,0,0,1)),
0)</f>
        <v>0</v>
      </c>
      <c r="V88" s="187">
        <f t="shared" si="6"/>
        <v>0</v>
      </c>
      <c r="W88" s="853"/>
      <c r="X88" s="853"/>
      <c r="Y88" s="602">
        <f t="shared" si="7"/>
        <v>0</v>
      </c>
      <c r="Z88" s="617"/>
    </row>
    <row r="89" spans="1:26">
      <c r="A89" s="145" t="str">
        <f t="shared" si="8"/>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40"/>
      <c r="H89" s="339" t="str">
        <f t="shared" si="5"/>
        <v>-</v>
      </c>
      <c r="I89" s="302"/>
      <c r="J89" s="303" t="str">
        <f>IF($I89="","-",_xlfn.XLOOKUP($I89,'CC.Meta'!$A:$A,'CC.Meta'!$D:$D,"-",0,1))</f>
        <v>-</v>
      </c>
      <c r="K89" s="302"/>
      <c r="L89" s="186" t="str">
        <f>IF($K89="","-",_xlfn.XLOOKUP($K89,Obj.Meta!$A:$A,Obj.Meta!$D:$D,"-",0,1))</f>
        <v>-</v>
      </c>
      <c r="M89" s="337" t="str">
        <f t="shared" si="9"/>
        <v>---</v>
      </c>
      <c r="N89" s="333"/>
      <c r="O89" s="54"/>
      <c r="P89" s="683"/>
      <c r="Q89" s="34"/>
      <c r="R89" s="57"/>
      <c r="S89" s="448" t="str">
        <f>_xlfn.XLOOKUP($K89,'FY25 Fringe Rates'!$AA$6:$AA$16,'FY25 Fringe Rates'!$AC$6:$AC$16,"None",0,1)</f>
        <v>None</v>
      </c>
      <c r="T89" s="186" t="str">
        <f>IF($S89="","-",_xlfn.XLOOKUP($S89,Obj.Meta!$A:$A,Obj.Meta!$D:$D,"-",0,1))</f>
        <v>-</v>
      </c>
      <c r="U89" s="447">
        <f>IFERROR(
IF($I89=600010,FICA.Judges,
_xlfn.XLOOKUP($K89,'FY25 Fringe Rates'!$AA$6:$AA$16,'FY25 Fringe Rates'!$AD$6:$AD$16,0,0,1)),
0)</f>
        <v>0</v>
      </c>
      <c r="V89" s="187">
        <f t="shared" si="6"/>
        <v>0</v>
      </c>
      <c r="W89" s="853"/>
      <c r="X89" s="853"/>
      <c r="Y89" s="602">
        <f t="shared" si="7"/>
        <v>0</v>
      </c>
      <c r="Z89" s="617"/>
    </row>
    <row r="90" spans="1:26">
      <c r="A90" s="145" t="str">
        <f t="shared" si="8"/>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40"/>
      <c r="H90" s="339" t="str">
        <f t="shared" si="5"/>
        <v>-</v>
      </c>
      <c r="I90" s="302"/>
      <c r="J90" s="303" t="str">
        <f>IF($I90="","-",_xlfn.XLOOKUP($I90,'CC.Meta'!$A:$A,'CC.Meta'!$D:$D,"-",0,1))</f>
        <v>-</v>
      </c>
      <c r="K90" s="302"/>
      <c r="L90" s="186" t="str">
        <f>IF($K90="","-",_xlfn.XLOOKUP($K90,Obj.Meta!$A:$A,Obj.Meta!$D:$D,"-",0,1))</f>
        <v>-</v>
      </c>
      <c r="M90" s="337" t="str">
        <f t="shared" si="9"/>
        <v>---</v>
      </c>
      <c r="N90" s="333"/>
      <c r="O90" s="54"/>
      <c r="P90" s="683"/>
      <c r="Q90" s="34"/>
      <c r="R90" s="57"/>
      <c r="S90" s="448" t="str">
        <f>_xlfn.XLOOKUP($K90,'FY25 Fringe Rates'!$AA$6:$AA$16,'FY25 Fringe Rates'!$AC$6:$AC$16,"None",0,1)</f>
        <v>None</v>
      </c>
      <c r="T90" s="186" t="str">
        <f>IF($S90="","-",_xlfn.XLOOKUP($S90,Obj.Meta!$A:$A,Obj.Meta!$D:$D,"-",0,1))</f>
        <v>-</v>
      </c>
      <c r="U90" s="447">
        <f>IFERROR(
IF($I90=600010,FICA.Judges,
_xlfn.XLOOKUP($K90,'FY25 Fringe Rates'!$AA$6:$AA$16,'FY25 Fringe Rates'!$AD$6:$AD$16,0,0,1)),
0)</f>
        <v>0</v>
      </c>
      <c r="V90" s="187">
        <f t="shared" si="6"/>
        <v>0</v>
      </c>
      <c r="W90" s="853"/>
      <c r="X90" s="853"/>
      <c r="Y90" s="602">
        <f t="shared" si="7"/>
        <v>0</v>
      </c>
      <c r="Z90" s="617"/>
    </row>
    <row r="91" spans="1:26">
      <c r="A91" s="145" t="str">
        <f t="shared" si="8"/>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40"/>
      <c r="H91" s="339" t="str">
        <f t="shared" si="5"/>
        <v>-</v>
      </c>
      <c r="I91" s="302"/>
      <c r="J91" s="303" t="str">
        <f>IF($I91="","-",_xlfn.XLOOKUP($I91,'CC.Meta'!$A:$A,'CC.Meta'!$D:$D,"-",0,1))</f>
        <v>-</v>
      </c>
      <c r="K91" s="302"/>
      <c r="L91" s="186" t="str">
        <f>IF($K91="","-",_xlfn.XLOOKUP($K91,Obj.Meta!$A:$A,Obj.Meta!$D:$D,"-",0,1))</f>
        <v>-</v>
      </c>
      <c r="M91" s="337" t="str">
        <f t="shared" si="9"/>
        <v>---</v>
      </c>
      <c r="N91" s="333"/>
      <c r="O91" s="54"/>
      <c r="P91" s="683"/>
      <c r="Q91" s="34"/>
      <c r="R91" s="57"/>
      <c r="S91" s="448" t="str">
        <f>_xlfn.XLOOKUP($K91,'FY25 Fringe Rates'!$AA$6:$AA$16,'FY25 Fringe Rates'!$AC$6:$AC$16,"None",0,1)</f>
        <v>None</v>
      </c>
      <c r="T91" s="186" t="str">
        <f>IF($S91="","-",_xlfn.XLOOKUP($S91,Obj.Meta!$A:$A,Obj.Meta!$D:$D,"-",0,1))</f>
        <v>-</v>
      </c>
      <c r="U91" s="447">
        <f>IFERROR(
IF($I91=600010,FICA.Judges,
_xlfn.XLOOKUP($K91,'FY25 Fringe Rates'!$AA$6:$AA$16,'FY25 Fringe Rates'!$AD$6:$AD$16,0,0,1)),
0)</f>
        <v>0</v>
      </c>
      <c r="V91" s="187">
        <f t="shared" si="6"/>
        <v>0</v>
      </c>
      <c r="W91" s="853"/>
      <c r="X91" s="853"/>
      <c r="Y91" s="602">
        <f t="shared" si="7"/>
        <v>0</v>
      </c>
      <c r="Z91" s="617"/>
    </row>
    <row r="92" spans="1:26">
      <c r="A92" s="145" t="str">
        <f t="shared" si="8"/>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40"/>
      <c r="H92" s="339" t="str">
        <f t="shared" si="5"/>
        <v>-</v>
      </c>
      <c r="I92" s="302"/>
      <c r="J92" s="303" t="str">
        <f>IF($I92="","-",_xlfn.XLOOKUP($I92,'CC.Meta'!$A:$A,'CC.Meta'!$D:$D,"-",0,1))</f>
        <v>-</v>
      </c>
      <c r="K92" s="302"/>
      <c r="L92" s="186" t="str">
        <f>IF($K92="","-",_xlfn.XLOOKUP($K92,Obj.Meta!$A:$A,Obj.Meta!$D:$D,"-",0,1))</f>
        <v>-</v>
      </c>
      <c r="M92" s="337" t="str">
        <f t="shared" si="9"/>
        <v>---</v>
      </c>
      <c r="N92" s="333"/>
      <c r="O92" s="54"/>
      <c r="P92" s="683"/>
      <c r="Q92" s="34"/>
      <c r="R92" s="57"/>
      <c r="S92" s="448" t="str">
        <f>_xlfn.XLOOKUP($K92,'FY25 Fringe Rates'!$AA$6:$AA$16,'FY25 Fringe Rates'!$AC$6:$AC$16,"None",0,1)</f>
        <v>None</v>
      </c>
      <c r="T92" s="186" t="str">
        <f>IF($S92="","-",_xlfn.XLOOKUP($S92,Obj.Meta!$A:$A,Obj.Meta!$D:$D,"-",0,1))</f>
        <v>-</v>
      </c>
      <c r="U92" s="447">
        <f>IFERROR(
IF($I92=600010,FICA.Judges,
_xlfn.XLOOKUP($K92,'FY25 Fringe Rates'!$AA$6:$AA$16,'FY25 Fringe Rates'!$AD$6:$AD$16,0,0,1)),
0)</f>
        <v>0</v>
      </c>
      <c r="V92" s="187">
        <f t="shared" si="6"/>
        <v>0</v>
      </c>
      <c r="W92" s="853"/>
      <c r="X92" s="853"/>
      <c r="Y92" s="602">
        <f t="shared" si="7"/>
        <v>0</v>
      </c>
      <c r="Z92" s="617"/>
    </row>
    <row r="93" spans="1:26">
      <c r="A93" s="145" t="str">
        <f t="shared" si="8"/>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40"/>
      <c r="H93" s="339" t="str">
        <f t="shared" si="5"/>
        <v>-</v>
      </c>
      <c r="I93" s="302"/>
      <c r="J93" s="303" t="str">
        <f>IF($I93="","-",_xlfn.XLOOKUP($I93,'CC.Meta'!$A:$A,'CC.Meta'!$D:$D,"-",0,1))</f>
        <v>-</v>
      </c>
      <c r="K93" s="302"/>
      <c r="L93" s="186" t="str">
        <f>IF($K93="","-",_xlfn.XLOOKUP($K93,Obj.Meta!$A:$A,Obj.Meta!$D:$D,"-",0,1))</f>
        <v>-</v>
      </c>
      <c r="M93" s="337" t="str">
        <f t="shared" si="9"/>
        <v>---</v>
      </c>
      <c r="N93" s="333"/>
      <c r="O93" s="54"/>
      <c r="P93" s="683"/>
      <c r="Q93" s="34"/>
      <c r="R93" s="57"/>
      <c r="S93" s="448" t="str">
        <f>_xlfn.XLOOKUP($K93,'FY25 Fringe Rates'!$AA$6:$AA$16,'FY25 Fringe Rates'!$AC$6:$AC$16,"None",0,1)</f>
        <v>None</v>
      </c>
      <c r="T93" s="186" t="str">
        <f>IF($S93="","-",_xlfn.XLOOKUP($S93,Obj.Meta!$A:$A,Obj.Meta!$D:$D,"-",0,1))</f>
        <v>-</v>
      </c>
      <c r="U93" s="447">
        <f>IFERROR(
IF($I93=600010,FICA.Judges,
_xlfn.XLOOKUP($K93,'FY25 Fringe Rates'!$AA$6:$AA$16,'FY25 Fringe Rates'!$AD$6:$AD$16,0,0,1)),
0)</f>
        <v>0</v>
      </c>
      <c r="V93" s="187">
        <f t="shared" si="6"/>
        <v>0</v>
      </c>
      <c r="W93" s="853"/>
      <c r="X93" s="853"/>
      <c r="Y93" s="602">
        <f t="shared" si="7"/>
        <v>0</v>
      </c>
      <c r="Z93" s="617"/>
    </row>
    <row r="94" spans="1:26">
      <c r="A94" s="145" t="str">
        <f t="shared" si="8"/>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40"/>
      <c r="H94" s="339" t="str">
        <f t="shared" si="5"/>
        <v>-</v>
      </c>
      <c r="I94" s="302"/>
      <c r="J94" s="303" t="str">
        <f>IF($I94="","-",_xlfn.XLOOKUP($I94,'CC.Meta'!$A:$A,'CC.Meta'!$D:$D,"-",0,1))</f>
        <v>-</v>
      </c>
      <c r="K94" s="302"/>
      <c r="L94" s="186" t="str">
        <f>IF($K94="","-",_xlfn.XLOOKUP($K94,Obj.Meta!$A:$A,Obj.Meta!$D:$D,"-",0,1))</f>
        <v>-</v>
      </c>
      <c r="M94" s="337" t="str">
        <f t="shared" si="9"/>
        <v>---</v>
      </c>
      <c r="N94" s="333"/>
      <c r="O94" s="54"/>
      <c r="P94" s="683"/>
      <c r="Q94" s="34"/>
      <c r="R94" s="57"/>
      <c r="S94" s="448" t="str">
        <f>_xlfn.XLOOKUP($K94,'FY25 Fringe Rates'!$AA$6:$AA$16,'FY25 Fringe Rates'!$AC$6:$AC$16,"None",0,1)</f>
        <v>None</v>
      </c>
      <c r="T94" s="186" t="str">
        <f>IF($S94="","-",_xlfn.XLOOKUP($S94,Obj.Meta!$A:$A,Obj.Meta!$D:$D,"-",0,1))</f>
        <v>-</v>
      </c>
      <c r="U94" s="447">
        <f>IFERROR(
IF($I94=600010,FICA.Judges,
_xlfn.XLOOKUP($K94,'FY25 Fringe Rates'!$AA$6:$AA$16,'FY25 Fringe Rates'!$AD$6:$AD$16,0,0,1)),
0)</f>
        <v>0</v>
      </c>
      <c r="V94" s="187">
        <f t="shared" si="6"/>
        <v>0</v>
      </c>
      <c r="W94" s="853"/>
      <c r="X94" s="853"/>
      <c r="Y94" s="602">
        <f t="shared" si="7"/>
        <v>0</v>
      </c>
      <c r="Z94" s="617"/>
    </row>
    <row r="95" spans="1:26">
      <c r="A95" s="145" t="str">
        <f t="shared" si="8"/>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40"/>
      <c r="H95" s="339" t="str">
        <f t="shared" si="5"/>
        <v>-</v>
      </c>
      <c r="I95" s="302"/>
      <c r="J95" s="303" t="str">
        <f>IF($I95="","-",_xlfn.XLOOKUP($I95,'CC.Meta'!$A:$A,'CC.Meta'!$D:$D,"-",0,1))</f>
        <v>-</v>
      </c>
      <c r="K95" s="302"/>
      <c r="L95" s="186" t="str">
        <f>IF($K95="","-",_xlfn.XLOOKUP($K95,Obj.Meta!$A:$A,Obj.Meta!$D:$D,"-",0,1))</f>
        <v>-</v>
      </c>
      <c r="M95" s="337" t="str">
        <f t="shared" si="9"/>
        <v>---</v>
      </c>
      <c r="N95" s="333"/>
      <c r="O95" s="54"/>
      <c r="P95" s="683"/>
      <c r="Q95" s="34"/>
      <c r="R95" s="57"/>
      <c r="S95" s="448" t="str">
        <f>_xlfn.XLOOKUP($K95,'FY25 Fringe Rates'!$AA$6:$AA$16,'FY25 Fringe Rates'!$AC$6:$AC$16,"None",0,1)</f>
        <v>None</v>
      </c>
      <c r="T95" s="186" t="str">
        <f>IF($S95="","-",_xlfn.XLOOKUP($S95,Obj.Meta!$A:$A,Obj.Meta!$D:$D,"-",0,1))</f>
        <v>-</v>
      </c>
      <c r="U95" s="447">
        <f>IFERROR(
IF($I95=600010,FICA.Judges,
_xlfn.XLOOKUP($K95,'FY25 Fringe Rates'!$AA$6:$AA$16,'FY25 Fringe Rates'!$AD$6:$AD$16,0,0,1)),
0)</f>
        <v>0</v>
      </c>
      <c r="V95" s="187">
        <f t="shared" si="6"/>
        <v>0</v>
      </c>
      <c r="W95" s="853"/>
      <c r="X95" s="853"/>
      <c r="Y95" s="602">
        <f t="shared" si="7"/>
        <v>0</v>
      </c>
      <c r="Z95" s="617"/>
    </row>
    <row r="96" spans="1:26">
      <c r="A96" s="145" t="str">
        <f t="shared" si="8"/>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40"/>
      <c r="H96" s="339" t="str">
        <f t="shared" si="5"/>
        <v>-</v>
      </c>
      <c r="I96" s="302"/>
      <c r="J96" s="303" t="str">
        <f>IF($I96="","-",_xlfn.XLOOKUP($I96,'CC.Meta'!$A:$A,'CC.Meta'!$D:$D,"-",0,1))</f>
        <v>-</v>
      </c>
      <c r="K96" s="302"/>
      <c r="L96" s="186" t="str">
        <f>IF($K96="","-",_xlfn.XLOOKUP($K96,Obj.Meta!$A:$A,Obj.Meta!$D:$D,"-",0,1))</f>
        <v>-</v>
      </c>
      <c r="M96" s="337" t="str">
        <f t="shared" si="9"/>
        <v>---</v>
      </c>
      <c r="N96" s="333"/>
      <c r="O96" s="54"/>
      <c r="P96" s="683"/>
      <c r="Q96" s="34"/>
      <c r="R96" s="57"/>
      <c r="S96" s="448" t="str">
        <f>_xlfn.XLOOKUP($K96,'FY25 Fringe Rates'!$AA$6:$AA$16,'FY25 Fringe Rates'!$AC$6:$AC$16,"None",0,1)</f>
        <v>None</v>
      </c>
      <c r="T96" s="186" t="str">
        <f>IF($S96="","-",_xlfn.XLOOKUP($S96,Obj.Meta!$A:$A,Obj.Meta!$D:$D,"-",0,1))</f>
        <v>-</v>
      </c>
      <c r="U96" s="447">
        <f>IFERROR(
IF($I96=600010,FICA.Judges,
_xlfn.XLOOKUP($K96,'FY25 Fringe Rates'!$AA$6:$AA$16,'FY25 Fringe Rates'!$AD$6:$AD$16,0,0,1)),
0)</f>
        <v>0</v>
      </c>
      <c r="V96" s="187">
        <f t="shared" si="6"/>
        <v>0</v>
      </c>
      <c r="W96" s="853"/>
      <c r="X96" s="853"/>
      <c r="Y96" s="602">
        <f t="shared" si="7"/>
        <v>0</v>
      </c>
      <c r="Z96" s="617"/>
    </row>
    <row r="97" spans="1:26">
      <c r="A97" s="145" t="str">
        <f t="shared" si="8"/>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40"/>
      <c r="H97" s="339" t="str">
        <f t="shared" si="5"/>
        <v>-</v>
      </c>
      <c r="I97" s="302"/>
      <c r="J97" s="303" t="str">
        <f>IF($I97="","-",_xlfn.XLOOKUP($I97,'CC.Meta'!$A:$A,'CC.Meta'!$D:$D,"-",0,1))</f>
        <v>-</v>
      </c>
      <c r="K97" s="302"/>
      <c r="L97" s="186" t="str">
        <f>IF($K97="","-",_xlfn.XLOOKUP($K97,Obj.Meta!$A:$A,Obj.Meta!$D:$D,"-",0,1))</f>
        <v>-</v>
      </c>
      <c r="M97" s="337" t="str">
        <f t="shared" si="9"/>
        <v>---</v>
      </c>
      <c r="N97" s="333"/>
      <c r="O97" s="54"/>
      <c r="P97" s="683"/>
      <c r="Q97" s="34"/>
      <c r="R97" s="57"/>
      <c r="S97" s="448" t="str">
        <f>_xlfn.XLOOKUP($K97,'FY25 Fringe Rates'!$AA$6:$AA$16,'FY25 Fringe Rates'!$AC$6:$AC$16,"None",0,1)</f>
        <v>None</v>
      </c>
      <c r="T97" s="186" t="str">
        <f>IF($S97="","-",_xlfn.XLOOKUP($S97,Obj.Meta!$A:$A,Obj.Meta!$D:$D,"-",0,1))</f>
        <v>-</v>
      </c>
      <c r="U97" s="447">
        <f>IFERROR(
IF($I97=600010,FICA.Judges,
_xlfn.XLOOKUP($K97,'FY25 Fringe Rates'!$AA$6:$AA$16,'FY25 Fringe Rates'!$AD$6:$AD$16,0,0,1)),
0)</f>
        <v>0</v>
      </c>
      <c r="V97" s="187">
        <f t="shared" si="6"/>
        <v>0</v>
      </c>
      <c r="W97" s="853"/>
      <c r="X97" s="853"/>
      <c r="Y97" s="602">
        <f t="shared" si="7"/>
        <v>0</v>
      </c>
      <c r="Z97" s="617"/>
    </row>
    <row r="98" spans="1:26">
      <c r="A98" s="145" t="str">
        <f t="shared" si="8"/>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40"/>
      <c r="H98" s="339" t="str">
        <f t="shared" si="5"/>
        <v>-</v>
      </c>
      <c r="I98" s="302"/>
      <c r="J98" s="303" t="str">
        <f>IF($I98="","-",_xlfn.XLOOKUP($I98,'CC.Meta'!$A:$A,'CC.Meta'!$D:$D,"-",0,1))</f>
        <v>-</v>
      </c>
      <c r="K98" s="302"/>
      <c r="L98" s="186" t="str">
        <f>IF($K98="","-",_xlfn.XLOOKUP($K98,Obj.Meta!$A:$A,Obj.Meta!$D:$D,"-",0,1))</f>
        <v>-</v>
      </c>
      <c r="M98" s="337" t="str">
        <f t="shared" si="9"/>
        <v>---</v>
      </c>
      <c r="N98" s="333"/>
      <c r="O98" s="54"/>
      <c r="P98" s="683"/>
      <c r="Q98" s="34"/>
      <c r="R98" s="57"/>
      <c r="S98" s="448" t="str">
        <f>_xlfn.XLOOKUP($K98,'FY25 Fringe Rates'!$AA$6:$AA$16,'FY25 Fringe Rates'!$AC$6:$AC$16,"None",0,1)</f>
        <v>None</v>
      </c>
      <c r="T98" s="186" t="str">
        <f>IF($S98="","-",_xlfn.XLOOKUP($S98,Obj.Meta!$A:$A,Obj.Meta!$D:$D,"-",0,1))</f>
        <v>-</v>
      </c>
      <c r="U98" s="447">
        <f>IFERROR(
IF($I98=600010,FICA.Judges,
_xlfn.XLOOKUP($K98,'FY25 Fringe Rates'!$AA$6:$AA$16,'FY25 Fringe Rates'!$AD$6:$AD$16,0,0,1)),
0)</f>
        <v>0</v>
      </c>
      <c r="V98" s="187">
        <f t="shared" si="6"/>
        <v>0</v>
      </c>
      <c r="W98" s="853"/>
      <c r="X98" s="853"/>
      <c r="Y98" s="602">
        <f t="shared" si="7"/>
        <v>0</v>
      </c>
      <c r="Z98" s="617"/>
    </row>
    <row r="99" spans="1:26">
      <c r="A99" s="145" t="str">
        <f t="shared" si="8"/>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40"/>
      <c r="H99" s="339" t="str">
        <f t="shared" si="5"/>
        <v>-</v>
      </c>
      <c r="I99" s="302"/>
      <c r="J99" s="303" t="str">
        <f>IF($I99="","-",_xlfn.XLOOKUP($I99,'CC.Meta'!$A:$A,'CC.Meta'!$D:$D,"-",0,1))</f>
        <v>-</v>
      </c>
      <c r="K99" s="302"/>
      <c r="L99" s="186" t="str">
        <f>IF($K99="","-",_xlfn.XLOOKUP($K99,Obj.Meta!$A:$A,Obj.Meta!$D:$D,"-",0,1))</f>
        <v>-</v>
      </c>
      <c r="M99" s="337" t="str">
        <f t="shared" si="9"/>
        <v>---</v>
      </c>
      <c r="N99" s="333"/>
      <c r="O99" s="54"/>
      <c r="P99" s="683"/>
      <c r="Q99" s="34"/>
      <c r="R99" s="57"/>
      <c r="S99" s="448" t="str">
        <f>_xlfn.XLOOKUP($K99,'FY25 Fringe Rates'!$AA$6:$AA$16,'FY25 Fringe Rates'!$AC$6:$AC$16,"None",0,1)</f>
        <v>None</v>
      </c>
      <c r="T99" s="186" t="str">
        <f>IF($S99="","-",_xlfn.XLOOKUP($S99,Obj.Meta!$A:$A,Obj.Meta!$D:$D,"-",0,1))</f>
        <v>-</v>
      </c>
      <c r="U99" s="447">
        <f>IFERROR(
IF($I99=600010,FICA.Judges,
_xlfn.XLOOKUP($K99,'FY25 Fringe Rates'!$AA$6:$AA$16,'FY25 Fringe Rates'!$AD$6:$AD$16,0,0,1)),
0)</f>
        <v>0</v>
      </c>
      <c r="V99" s="187">
        <f t="shared" si="6"/>
        <v>0</v>
      </c>
      <c r="W99" s="853"/>
      <c r="X99" s="853"/>
      <c r="Y99" s="602">
        <f t="shared" si="7"/>
        <v>0</v>
      </c>
      <c r="Z99" s="617"/>
    </row>
    <row r="100" spans="1:26">
      <c r="A100" s="145" t="str">
        <f t="shared" si="8"/>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40"/>
      <c r="H100" s="339" t="str">
        <f t="shared" si="5"/>
        <v>-</v>
      </c>
      <c r="I100" s="302"/>
      <c r="J100" s="303" t="str">
        <f>IF($I100="","-",_xlfn.XLOOKUP($I100,'CC.Meta'!$A:$A,'CC.Meta'!$D:$D,"-",0,1))</f>
        <v>-</v>
      </c>
      <c r="K100" s="302"/>
      <c r="L100" s="186" t="str">
        <f>IF($K100="","-",_xlfn.XLOOKUP($K100,Obj.Meta!$A:$A,Obj.Meta!$D:$D,"-",0,1))</f>
        <v>-</v>
      </c>
      <c r="M100" s="337" t="str">
        <f t="shared" si="9"/>
        <v>---</v>
      </c>
      <c r="N100" s="333"/>
      <c r="O100" s="54"/>
      <c r="P100" s="683"/>
      <c r="Q100" s="34"/>
      <c r="R100" s="57"/>
      <c r="S100" s="448" t="str">
        <f>_xlfn.XLOOKUP($K100,'FY25 Fringe Rates'!$AA$6:$AA$16,'FY25 Fringe Rates'!$AC$6:$AC$16,"None",0,1)</f>
        <v>None</v>
      </c>
      <c r="T100" s="186" t="str">
        <f>IF($S100="","-",_xlfn.XLOOKUP($S100,Obj.Meta!$A:$A,Obj.Meta!$D:$D,"-",0,1))</f>
        <v>-</v>
      </c>
      <c r="U100" s="447">
        <f>IFERROR(
IF($I100=600010,FICA.Judges,
_xlfn.XLOOKUP($K100,'FY25 Fringe Rates'!$AA$6:$AA$16,'FY25 Fringe Rates'!$AD$6:$AD$16,0,0,1)),
0)</f>
        <v>0</v>
      </c>
      <c r="V100" s="187">
        <f t="shared" si="6"/>
        <v>0</v>
      </c>
      <c r="W100" s="853"/>
      <c r="X100" s="853"/>
      <c r="Y100" s="602">
        <f t="shared" si="7"/>
        <v>0</v>
      </c>
      <c r="Z100" s="617"/>
    </row>
    <row r="101" spans="1:26">
      <c r="A101" s="145" t="str">
        <f t="shared" si="8"/>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40"/>
      <c r="H101" s="339" t="str">
        <f t="shared" si="5"/>
        <v>-</v>
      </c>
      <c r="I101" s="302"/>
      <c r="J101" s="303" t="str">
        <f>IF($I101="","-",_xlfn.XLOOKUP($I101,'CC.Meta'!$A:$A,'CC.Meta'!$D:$D,"-",0,1))</f>
        <v>-</v>
      </c>
      <c r="K101" s="302"/>
      <c r="L101" s="186" t="str">
        <f>IF($K101="","-",_xlfn.XLOOKUP($K101,Obj.Meta!$A:$A,Obj.Meta!$D:$D,"-",0,1))</f>
        <v>-</v>
      </c>
      <c r="M101" s="337" t="str">
        <f t="shared" si="9"/>
        <v>---</v>
      </c>
      <c r="N101" s="333"/>
      <c r="O101" s="54"/>
      <c r="P101" s="683"/>
      <c r="Q101" s="34"/>
      <c r="R101" s="57"/>
      <c r="S101" s="448" t="str">
        <f>_xlfn.XLOOKUP($K101,'FY25 Fringe Rates'!$AA$6:$AA$16,'FY25 Fringe Rates'!$AC$6:$AC$16,"None",0,1)</f>
        <v>None</v>
      </c>
      <c r="T101" s="186" t="str">
        <f>IF($S101="","-",_xlfn.XLOOKUP($S101,Obj.Meta!$A:$A,Obj.Meta!$D:$D,"-",0,1))</f>
        <v>-</v>
      </c>
      <c r="U101" s="447">
        <f>IFERROR(
IF($I101=600010,FICA.Judges,
_xlfn.XLOOKUP($K101,'FY25 Fringe Rates'!$AA$6:$AA$16,'FY25 Fringe Rates'!$AD$6:$AD$16,0,0,1)),
0)</f>
        <v>0</v>
      </c>
      <c r="V101" s="187">
        <f t="shared" si="6"/>
        <v>0</v>
      </c>
      <c r="W101" s="853"/>
      <c r="X101" s="853"/>
      <c r="Y101" s="602">
        <f t="shared" si="7"/>
        <v>0</v>
      </c>
      <c r="Z101" s="617"/>
    </row>
    <row r="102" spans="1:26">
      <c r="A102" s="145" t="str">
        <f t="shared" si="8"/>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40"/>
      <c r="H102" s="339" t="str">
        <f t="shared" si="5"/>
        <v>-</v>
      </c>
      <c r="I102" s="302"/>
      <c r="J102" s="303" t="str">
        <f>IF($I102="","-",_xlfn.XLOOKUP($I102,'CC.Meta'!$A:$A,'CC.Meta'!$D:$D,"-",0,1))</f>
        <v>-</v>
      </c>
      <c r="K102" s="302"/>
      <c r="L102" s="186" t="str">
        <f>IF($K102="","-",_xlfn.XLOOKUP($K102,Obj.Meta!$A:$A,Obj.Meta!$D:$D,"-",0,1))</f>
        <v>-</v>
      </c>
      <c r="M102" s="337" t="str">
        <f t="shared" si="9"/>
        <v>---</v>
      </c>
      <c r="N102" s="333"/>
      <c r="O102" s="54"/>
      <c r="P102" s="683"/>
      <c r="Q102" s="34"/>
      <c r="R102" s="57"/>
      <c r="S102" s="448" t="str">
        <f>_xlfn.XLOOKUP($K102,'FY25 Fringe Rates'!$AA$6:$AA$16,'FY25 Fringe Rates'!$AC$6:$AC$16,"None",0,1)</f>
        <v>None</v>
      </c>
      <c r="T102" s="186" t="str">
        <f>IF($S102="","-",_xlfn.XLOOKUP($S102,Obj.Meta!$A:$A,Obj.Meta!$D:$D,"-",0,1))</f>
        <v>-</v>
      </c>
      <c r="U102" s="447">
        <f>IFERROR(
IF($I102=600010,FICA.Judges,
_xlfn.XLOOKUP($K102,'FY25 Fringe Rates'!$AA$6:$AA$16,'FY25 Fringe Rates'!$AD$6:$AD$16,0,0,1)),
0)</f>
        <v>0</v>
      </c>
      <c r="V102" s="187">
        <f t="shared" si="6"/>
        <v>0</v>
      </c>
      <c r="W102" s="853"/>
      <c r="X102" s="853"/>
      <c r="Y102" s="602">
        <f t="shared" si="7"/>
        <v>0</v>
      </c>
      <c r="Z102" s="617"/>
    </row>
    <row r="103" spans="1:26">
      <c r="A103" s="145" t="str">
        <f t="shared" si="8"/>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40"/>
      <c r="H103" s="339" t="str">
        <f t="shared" si="5"/>
        <v>-</v>
      </c>
      <c r="I103" s="302"/>
      <c r="J103" s="303" t="str">
        <f>IF($I103="","-",_xlfn.XLOOKUP($I103,'CC.Meta'!$A:$A,'CC.Meta'!$D:$D,"-",0,1))</f>
        <v>-</v>
      </c>
      <c r="K103" s="302"/>
      <c r="L103" s="186" t="str">
        <f>IF($K103="","-",_xlfn.XLOOKUP($K103,Obj.Meta!$A:$A,Obj.Meta!$D:$D,"-",0,1))</f>
        <v>-</v>
      </c>
      <c r="M103" s="337" t="str">
        <f t="shared" si="9"/>
        <v>---</v>
      </c>
      <c r="N103" s="333"/>
      <c r="O103" s="54"/>
      <c r="P103" s="683"/>
      <c r="Q103" s="34"/>
      <c r="R103" s="57"/>
      <c r="S103" s="448" t="str">
        <f>_xlfn.XLOOKUP($K103,'FY25 Fringe Rates'!$AA$6:$AA$16,'FY25 Fringe Rates'!$AC$6:$AC$16,"None",0,1)</f>
        <v>None</v>
      </c>
      <c r="T103" s="186" t="str">
        <f>IF($S103="","-",_xlfn.XLOOKUP($S103,Obj.Meta!$A:$A,Obj.Meta!$D:$D,"-",0,1))</f>
        <v>-</v>
      </c>
      <c r="U103" s="447">
        <f>IFERROR(
IF($I103=600010,FICA.Judges,
_xlfn.XLOOKUP($K103,'FY25 Fringe Rates'!$AA$6:$AA$16,'FY25 Fringe Rates'!$AD$6:$AD$16,0,0,1)),
0)</f>
        <v>0</v>
      </c>
      <c r="V103" s="187">
        <f t="shared" si="6"/>
        <v>0</v>
      </c>
      <c r="W103" s="853"/>
      <c r="X103" s="853"/>
      <c r="Y103" s="602">
        <f t="shared" si="7"/>
        <v>0</v>
      </c>
      <c r="Z103" s="617"/>
    </row>
    <row r="104" spans="1:26">
      <c r="A104" s="145" t="str">
        <f t="shared" si="8"/>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40"/>
      <c r="H104" s="339" t="str">
        <f t="shared" si="5"/>
        <v>-</v>
      </c>
      <c r="I104" s="302"/>
      <c r="J104" s="303" t="str">
        <f>IF($I104="","-",_xlfn.XLOOKUP($I104,'CC.Meta'!$A:$A,'CC.Meta'!$D:$D,"-",0,1))</f>
        <v>-</v>
      </c>
      <c r="K104" s="302"/>
      <c r="L104" s="186" t="str">
        <f>IF($K104="","-",_xlfn.XLOOKUP($K104,Obj.Meta!$A:$A,Obj.Meta!$D:$D,"-",0,1))</f>
        <v>-</v>
      </c>
      <c r="M104" s="337" t="str">
        <f t="shared" si="9"/>
        <v>---</v>
      </c>
      <c r="N104" s="333"/>
      <c r="O104" s="54"/>
      <c r="P104" s="683"/>
      <c r="Q104" s="34"/>
      <c r="R104" s="57"/>
      <c r="S104" s="448" t="str">
        <f>_xlfn.XLOOKUP($K104,'FY25 Fringe Rates'!$AA$6:$AA$16,'FY25 Fringe Rates'!$AC$6:$AC$16,"None",0,1)</f>
        <v>None</v>
      </c>
      <c r="T104" s="186" t="str">
        <f>IF($S104="","-",_xlfn.XLOOKUP($S104,Obj.Meta!$A:$A,Obj.Meta!$D:$D,"-",0,1))</f>
        <v>-</v>
      </c>
      <c r="U104" s="447">
        <f>IFERROR(
IF($I104=600010,FICA.Judges,
_xlfn.XLOOKUP($K104,'FY25 Fringe Rates'!$AA$6:$AA$16,'FY25 Fringe Rates'!$AD$6:$AD$16,0,0,1)),
0)</f>
        <v>0</v>
      </c>
      <c r="V104" s="187">
        <f t="shared" si="6"/>
        <v>0</v>
      </c>
      <c r="W104" s="853"/>
      <c r="X104" s="853"/>
      <c r="Y104" s="602">
        <f t="shared" si="7"/>
        <v>0</v>
      </c>
      <c r="Z104" s="617"/>
    </row>
    <row r="105" spans="1:26">
      <c r="A105" s="145" t="str">
        <f t="shared" si="8"/>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40"/>
      <c r="H105" s="339" t="str">
        <f t="shared" si="5"/>
        <v>-</v>
      </c>
      <c r="I105" s="302"/>
      <c r="J105" s="303" t="str">
        <f>IF($I105="","-",_xlfn.XLOOKUP($I105,'CC.Meta'!$A:$A,'CC.Meta'!$D:$D,"-",0,1))</f>
        <v>-</v>
      </c>
      <c r="K105" s="302"/>
      <c r="L105" s="186" t="str">
        <f>IF($K105="","-",_xlfn.XLOOKUP($K105,Obj.Meta!$A:$A,Obj.Meta!$D:$D,"-",0,1))</f>
        <v>-</v>
      </c>
      <c r="M105" s="337" t="str">
        <f t="shared" si="9"/>
        <v>---</v>
      </c>
      <c r="N105" s="333"/>
      <c r="O105" s="54"/>
      <c r="P105" s="683"/>
      <c r="Q105" s="34"/>
      <c r="R105" s="57"/>
      <c r="S105" s="448" t="str">
        <f>_xlfn.XLOOKUP($K105,'FY25 Fringe Rates'!$AA$6:$AA$16,'FY25 Fringe Rates'!$AC$6:$AC$16,"None",0,1)</f>
        <v>None</v>
      </c>
      <c r="T105" s="186" t="str">
        <f>IF($S105="","-",_xlfn.XLOOKUP($S105,Obj.Meta!$A:$A,Obj.Meta!$D:$D,"-",0,1))</f>
        <v>-</v>
      </c>
      <c r="U105" s="447">
        <f>IFERROR(
IF($I105=600010,FICA.Judges,
_xlfn.XLOOKUP($K105,'FY25 Fringe Rates'!$AA$6:$AA$16,'FY25 Fringe Rates'!$AD$6:$AD$16,0,0,1)),
0)</f>
        <v>0</v>
      </c>
      <c r="V105" s="187">
        <f t="shared" si="6"/>
        <v>0</v>
      </c>
      <c r="W105" s="853"/>
      <c r="X105" s="853"/>
      <c r="Y105" s="602">
        <f t="shared" si="7"/>
        <v>0</v>
      </c>
      <c r="Z105" s="617"/>
    </row>
    <row r="106" spans="1:26">
      <c r="A106" s="145" t="str">
        <f t="shared" si="8"/>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40"/>
      <c r="H106" s="339" t="str">
        <f t="shared" si="5"/>
        <v>-</v>
      </c>
      <c r="I106" s="302"/>
      <c r="J106" s="303" t="str">
        <f>IF($I106="","-",_xlfn.XLOOKUP($I106,'CC.Meta'!$A:$A,'CC.Meta'!$D:$D,"-",0,1))</f>
        <v>-</v>
      </c>
      <c r="K106" s="302"/>
      <c r="L106" s="186" t="str">
        <f>IF($K106="","-",_xlfn.XLOOKUP($K106,Obj.Meta!$A:$A,Obj.Meta!$D:$D,"-",0,1))</f>
        <v>-</v>
      </c>
      <c r="M106" s="337" t="str">
        <f t="shared" si="9"/>
        <v>---</v>
      </c>
      <c r="N106" s="333"/>
      <c r="O106" s="54"/>
      <c r="P106" s="683"/>
      <c r="Q106" s="34"/>
      <c r="R106" s="57"/>
      <c r="S106" s="448" t="str">
        <f>_xlfn.XLOOKUP($K106,'FY25 Fringe Rates'!$AA$6:$AA$16,'FY25 Fringe Rates'!$AC$6:$AC$16,"None",0,1)</f>
        <v>None</v>
      </c>
      <c r="T106" s="186" t="str">
        <f>IF($S106="","-",_xlfn.XLOOKUP($S106,Obj.Meta!$A:$A,Obj.Meta!$D:$D,"-",0,1))</f>
        <v>-</v>
      </c>
      <c r="U106" s="447">
        <f>IFERROR(
IF($I106=600010,FICA.Judges,
_xlfn.XLOOKUP($K106,'FY25 Fringe Rates'!$AA$6:$AA$16,'FY25 Fringe Rates'!$AD$6:$AD$16,0,0,1)),
0)</f>
        <v>0</v>
      </c>
      <c r="V106" s="187">
        <f t="shared" si="6"/>
        <v>0</v>
      </c>
      <c r="W106" s="853"/>
      <c r="X106" s="853"/>
      <c r="Y106" s="602">
        <f t="shared" si="7"/>
        <v>0</v>
      </c>
      <c r="Z106" s="617"/>
    </row>
    <row r="107" spans="1:26">
      <c r="A107" s="145" t="str">
        <f t="shared" si="8"/>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40"/>
      <c r="H107" s="339" t="str">
        <f t="shared" si="5"/>
        <v>-</v>
      </c>
      <c r="I107" s="302"/>
      <c r="J107" s="303" t="str">
        <f>IF($I107="","-",_xlfn.XLOOKUP($I107,'CC.Meta'!$A:$A,'CC.Meta'!$D:$D,"-",0,1))</f>
        <v>-</v>
      </c>
      <c r="K107" s="302"/>
      <c r="L107" s="186" t="str">
        <f>IF($K107="","-",_xlfn.XLOOKUP($K107,Obj.Meta!$A:$A,Obj.Meta!$D:$D,"-",0,1))</f>
        <v>-</v>
      </c>
      <c r="M107" s="337" t="str">
        <f t="shared" si="9"/>
        <v>---</v>
      </c>
      <c r="N107" s="333"/>
      <c r="O107" s="54"/>
      <c r="P107" s="683"/>
      <c r="Q107" s="34"/>
      <c r="R107" s="57"/>
      <c r="S107" s="448" t="str">
        <f>_xlfn.XLOOKUP($K107,'FY25 Fringe Rates'!$AA$6:$AA$16,'FY25 Fringe Rates'!$AC$6:$AC$16,"None",0,1)</f>
        <v>None</v>
      </c>
      <c r="T107" s="186" t="str">
        <f>IF($S107="","-",_xlfn.XLOOKUP($S107,Obj.Meta!$A:$A,Obj.Meta!$D:$D,"-",0,1))</f>
        <v>-</v>
      </c>
      <c r="U107" s="447">
        <f>IFERROR(
IF($I107=600010,FICA.Judges,
_xlfn.XLOOKUP($K107,'FY25 Fringe Rates'!$AA$6:$AA$16,'FY25 Fringe Rates'!$AD$6:$AD$16,0,0,1)),
0)</f>
        <v>0</v>
      </c>
      <c r="V107" s="187">
        <f t="shared" si="6"/>
        <v>0</v>
      </c>
      <c r="W107" s="853"/>
      <c r="X107" s="853"/>
      <c r="Y107" s="602">
        <f t="shared" si="7"/>
        <v>0</v>
      </c>
      <c r="Z107" s="617"/>
    </row>
    <row r="108" spans="1:26">
      <c r="A108" s="145" t="str">
        <f t="shared" si="8"/>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40"/>
      <c r="H108" s="339" t="str">
        <f t="shared" si="5"/>
        <v>-</v>
      </c>
      <c r="I108" s="302"/>
      <c r="J108" s="303" t="str">
        <f>IF($I108="","-",_xlfn.XLOOKUP($I108,'CC.Meta'!$A:$A,'CC.Meta'!$D:$D,"-",0,1))</f>
        <v>-</v>
      </c>
      <c r="K108" s="302"/>
      <c r="L108" s="186" t="str">
        <f>IF($K108="","-",_xlfn.XLOOKUP($K108,Obj.Meta!$A:$A,Obj.Meta!$D:$D,"-",0,1))</f>
        <v>-</v>
      </c>
      <c r="M108" s="337" t="str">
        <f t="shared" si="9"/>
        <v>---</v>
      </c>
      <c r="N108" s="333"/>
      <c r="O108" s="54"/>
      <c r="P108" s="683"/>
      <c r="Q108" s="34"/>
      <c r="R108" s="57"/>
      <c r="S108" s="448" t="str">
        <f>_xlfn.XLOOKUP($K108,'FY25 Fringe Rates'!$AA$6:$AA$16,'FY25 Fringe Rates'!$AC$6:$AC$16,"None",0,1)</f>
        <v>None</v>
      </c>
      <c r="T108" s="186" t="str">
        <f>IF($S108="","-",_xlfn.XLOOKUP($S108,Obj.Meta!$A:$A,Obj.Meta!$D:$D,"-",0,1))</f>
        <v>-</v>
      </c>
      <c r="U108" s="447">
        <f>IFERROR(
IF($I108=600010,FICA.Judges,
_xlfn.XLOOKUP($K108,'FY25 Fringe Rates'!$AA$6:$AA$16,'FY25 Fringe Rates'!$AD$6:$AD$16,0,0,1)),
0)</f>
        <v>0</v>
      </c>
      <c r="V108" s="187">
        <f t="shared" si="6"/>
        <v>0</v>
      </c>
      <c r="W108" s="853"/>
      <c r="X108" s="853"/>
      <c r="Y108" s="602">
        <f t="shared" si="7"/>
        <v>0</v>
      </c>
      <c r="Z108" s="617"/>
    </row>
    <row r="109" spans="1:26">
      <c r="A109" s="145" t="str">
        <f t="shared" si="8"/>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40"/>
      <c r="H109" s="339" t="str">
        <f t="shared" si="5"/>
        <v>-</v>
      </c>
      <c r="I109" s="302"/>
      <c r="J109" s="303" t="str">
        <f>IF($I109="","-",_xlfn.XLOOKUP($I109,'CC.Meta'!$A:$A,'CC.Meta'!$D:$D,"-",0,1))</f>
        <v>-</v>
      </c>
      <c r="K109" s="302"/>
      <c r="L109" s="186" t="str">
        <f>IF($K109="","-",_xlfn.XLOOKUP($K109,Obj.Meta!$A:$A,Obj.Meta!$D:$D,"-",0,1))</f>
        <v>-</v>
      </c>
      <c r="M109" s="337" t="str">
        <f t="shared" si="9"/>
        <v>---</v>
      </c>
      <c r="N109" s="333"/>
      <c r="O109" s="54"/>
      <c r="P109" s="683"/>
      <c r="Q109" s="34"/>
      <c r="R109" s="57"/>
      <c r="S109" s="448" t="str">
        <f>_xlfn.XLOOKUP($K109,'FY25 Fringe Rates'!$AA$6:$AA$16,'FY25 Fringe Rates'!$AC$6:$AC$16,"None",0,1)</f>
        <v>None</v>
      </c>
      <c r="T109" s="186" t="str">
        <f>IF($S109="","-",_xlfn.XLOOKUP($S109,Obj.Meta!$A:$A,Obj.Meta!$D:$D,"-",0,1))</f>
        <v>-</v>
      </c>
      <c r="U109" s="447">
        <f>IFERROR(
IF($I109=600010,FICA.Judges,
_xlfn.XLOOKUP($K109,'FY25 Fringe Rates'!$AA$6:$AA$16,'FY25 Fringe Rates'!$AD$6:$AD$16,0,0,1)),
0)</f>
        <v>0</v>
      </c>
      <c r="V109" s="187">
        <f t="shared" si="6"/>
        <v>0</v>
      </c>
      <c r="W109" s="853"/>
      <c r="X109" s="853"/>
      <c r="Y109" s="602">
        <f t="shared" si="7"/>
        <v>0</v>
      </c>
      <c r="Z109" s="617"/>
    </row>
    <row r="110" spans="1:26">
      <c r="A110" s="145" t="str">
        <f t="shared" si="8"/>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40"/>
      <c r="H110" s="339" t="str">
        <f t="shared" si="5"/>
        <v>-</v>
      </c>
      <c r="I110" s="302"/>
      <c r="J110" s="303" t="str">
        <f>IF($I110="","-",_xlfn.XLOOKUP($I110,'CC.Meta'!$A:$A,'CC.Meta'!$D:$D,"-",0,1))</f>
        <v>-</v>
      </c>
      <c r="K110" s="302"/>
      <c r="L110" s="186" t="str">
        <f>IF($K110="","-",_xlfn.XLOOKUP($K110,Obj.Meta!$A:$A,Obj.Meta!$D:$D,"-",0,1))</f>
        <v>-</v>
      </c>
      <c r="M110" s="337" t="str">
        <f t="shared" si="9"/>
        <v>---</v>
      </c>
      <c r="N110" s="333"/>
      <c r="O110" s="54"/>
      <c r="P110" s="683"/>
      <c r="Q110" s="34"/>
      <c r="R110" s="57"/>
      <c r="S110" s="448" t="str">
        <f>_xlfn.XLOOKUP($K110,'FY25 Fringe Rates'!$AA$6:$AA$16,'FY25 Fringe Rates'!$AC$6:$AC$16,"None",0,1)</f>
        <v>None</v>
      </c>
      <c r="T110" s="186" t="str">
        <f>IF($S110="","-",_xlfn.XLOOKUP($S110,Obj.Meta!$A:$A,Obj.Meta!$D:$D,"-",0,1))</f>
        <v>-</v>
      </c>
      <c r="U110" s="447">
        <f>IFERROR(
IF($I110=600010,FICA.Judges,
_xlfn.XLOOKUP($K110,'FY25 Fringe Rates'!$AA$6:$AA$16,'FY25 Fringe Rates'!$AD$6:$AD$16,0,0,1)),
0)</f>
        <v>0</v>
      </c>
      <c r="V110" s="187">
        <f t="shared" si="6"/>
        <v>0</v>
      </c>
      <c r="W110" s="853"/>
      <c r="X110" s="853"/>
      <c r="Y110" s="602">
        <f t="shared" si="7"/>
        <v>0</v>
      </c>
      <c r="Z110" s="617"/>
    </row>
    <row r="111" spans="1:26">
      <c r="A111" s="145" t="str">
        <f t="shared" si="8"/>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40"/>
      <c r="H111" s="339" t="str">
        <f t="shared" si="5"/>
        <v>-</v>
      </c>
      <c r="I111" s="302"/>
      <c r="J111" s="303" t="str">
        <f>IF($I111="","-",_xlfn.XLOOKUP($I111,'CC.Meta'!$A:$A,'CC.Meta'!$D:$D,"-",0,1))</f>
        <v>-</v>
      </c>
      <c r="K111" s="302"/>
      <c r="L111" s="186" t="str">
        <f>IF($K111="","-",_xlfn.XLOOKUP($K111,Obj.Meta!$A:$A,Obj.Meta!$D:$D,"-",0,1))</f>
        <v>-</v>
      </c>
      <c r="M111" s="337" t="str">
        <f t="shared" si="9"/>
        <v>---</v>
      </c>
      <c r="N111" s="333"/>
      <c r="O111" s="54"/>
      <c r="P111" s="683"/>
      <c r="Q111" s="34"/>
      <c r="R111" s="57"/>
      <c r="S111" s="448" t="str">
        <f>_xlfn.XLOOKUP($K111,'FY25 Fringe Rates'!$AA$6:$AA$16,'FY25 Fringe Rates'!$AC$6:$AC$16,"None",0,1)</f>
        <v>None</v>
      </c>
      <c r="T111" s="186" t="str">
        <f>IF($S111="","-",_xlfn.XLOOKUP($S111,Obj.Meta!$A:$A,Obj.Meta!$D:$D,"-",0,1))</f>
        <v>-</v>
      </c>
      <c r="U111" s="447">
        <f>IFERROR(
IF($I111=600010,FICA.Judges,
_xlfn.XLOOKUP($K111,'FY25 Fringe Rates'!$AA$6:$AA$16,'FY25 Fringe Rates'!$AD$6:$AD$16,0,0,1)),
0)</f>
        <v>0</v>
      </c>
      <c r="V111" s="187">
        <f t="shared" si="6"/>
        <v>0</v>
      </c>
      <c r="W111" s="853"/>
      <c r="X111" s="853"/>
      <c r="Y111" s="602">
        <f t="shared" si="7"/>
        <v>0</v>
      </c>
      <c r="Z111" s="617"/>
    </row>
    <row r="112" spans="1:26">
      <c r="A112" s="145" t="str">
        <f t="shared" si="8"/>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40"/>
      <c r="H112" s="339" t="str">
        <f t="shared" si="5"/>
        <v>-</v>
      </c>
      <c r="I112" s="302"/>
      <c r="J112" s="303" t="str">
        <f>IF($I112="","-",_xlfn.XLOOKUP($I112,'CC.Meta'!$A:$A,'CC.Meta'!$D:$D,"-",0,1))</f>
        <v>-</v>
      </c>
      <c r="K112" s="302"/>
      <c r="L112" s="186" t="str">
        <f>IF($K112="","-",_xlfn.XLOOKUP($K112,Obj.Meta!$A:$A,Obj.Meta!$D:$D,"-",0,1))</f>
        <v>-</v>
      </c>
      <c r="M112" s="337" t="str">
        <f t="shared" si="9"/>
        <v>---</v>
      </c>
      <c r="N112" s="333"/>
      <c r="O112" s="54"/>
      <c r="P112" s="683"/>
      <c r="Q112" s="34"/>
      <c r="R112" s="57"/>
      <c r="S112" s="448" t="str">
        <f>_xlfn.XLOOKUP($K112,'FY25 Fringe Rates'!$AA$6:$AA$16,'FY25 Fringe Rates'!$AC$6:$AC$16,"None",0,1)</f>
        <v>None</v>
      </c>
      <c r="T112" s="186" t="str">
        <f>IF($S112="","-",_xlfn.XLOOKUP($S112,Obj.Meta!$A:$A,Obj.Meta!$D:$D,"-",0,1))</f>
        <v>-</v>
      </c>
      <c r="U112" s="447">
        <f>IFERROR(
IF($I112=600010,FICA.Judges,
_xlfn.XLOOKUP($K112,'FY25 Fringe Rates'!$AA$6:$AA$16,'FY25 Fringe Rates'!$AD$6:$AD$16,0,0,1)),
0)</f>
        <v>0</v>
      </c>
      <c r="V112" s="187">
        <f t="shared" si="6"/>
        <v>0</v>
      </c>
      <c r="W112" s="853"/>
      <c r="X112" s="853"/>
      <c r="Y112" s="602">
        <f t="shared" si="7"/>
        <v>0</v>
      </c>
      <c r="Z112" s="617"/>
    </row>
    <row r="113" spans="1:26">
      <c r="A113" s="145" t="str">
        <f t="shared" si="8"/>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40"/>
      <c r="H113" s="339" t="str">
        <f t="shared" si="5"/>
        <v>-</v>
      </c>
      <c r="I113" s="302"/>
      <c r="J113" s="303" t="str">
        <f>IF($I113="","-",_xlfn.XLOOKUP($I113,'CC.Meta'!$A:$A,'CC.Meta'!$D:$D,"-",0,1))</f>
        <v>-</v>
      </c>
      <c r="K113" s="302"/>
      <c r="L113" s="186" t="str">
        <f>IF($K113="","-",_xlfn.XLOOKUP($K113,Obj.Meta!$A:$A,Obj.Meta!$D:$D,"-",0,1))</f>
        <v>-</v>
      </c>
      <c r="M113" s="337" t="str">
        <f t="shared" si="9"/>
        <v>---</v>
      </c>
      <c r="N113" s="333"/>
      <c r="O113" s="54"/>
      <c r="P113" s="683"/>
      <c r="Q113" s="34"/>
      <c r="R113" s="57"/>
      <c r="S113" s="448" t="str">
        <f>_xlfn.XLOOKUP($K113,'FY25 Fringe Rates'!$AA$6:$AA$16,'FY25 Fringe Rates'!$AC$6:$AC$16,"None",0,1)</f>
        <v>None</v>
      </c>
      <c r="T113" s="186" t="str">
        <f>IF($S113="","-",_xlfn.XLOOKUP($S113,Obj.Meta!$A:$A,Obj.Meta!$D:$D,"-",0,1))</f>
        <v>-</v>
      </c>
      <c r="U113" s="447">
        <f>IFERROR(
IF($I113=600010,FICA.Judges,
_xlfn.XLOOKUP($K113,'FY25 Fringe Rates'!$AA$6:$AA$16,'FY25 Fringe Rates'!$AD$6:$AD$16,0,0,1)),
0)</f>
        <v>0</v>
      </c>
      <c r="V113" s="187">
        <f t="shared" si="6"/>
        <v>0</v>
      </c>
      <c r="W113" s="853"/>
      <c r="X113" s="853"/>
      <c r="Y113" s="602">
        <f t="shared" si="7"/>
        <v>0</v>
      </c>
      <c r="Z113" s="617"/>
    </row>
    <row r="114" spans="1:26">
      <c r="A114" s="145" t="str">
        <f t="shared" si="8"/>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40"/>
      <c r="H114" s="339" t="str">
        <f t="shared" si="5"/>
        <v>-</v>
      </c>
      <c r="I114" s="302"/>
      <c r="J114" s="303" t="str">
        <f>IF($I114="","-",_xlfn.XLOOKUP($I114,'CC.Meta'!$A:$A,'CC.Meta'!$D:$D,"-",0,1))</f>
        <v>-</v>
      </c>
      <c r="K114" s="302"/>
      <c r="L114" s="186" t="str">
        <f>IF($K114="","-",_xlfn.XLOOKUP($K114,Obj.Meta!$A:$A,Obj.Meta!$D:$D,"-",0,1))</f>
        <v>-</v>
      </c>
      <c r="M114" s="337" t="str">
        <f t="shared" si="9"/>
        <v>---</v>
      </c>
      <c r="N114" s="333"/>
      <c r="O114" s="54"/>
      <c r="P114" s="683"/>
      <c r="Q114" s="34"/>
      <c r="R114" s="57"/>
      <c r="S114" s="448" t="str">
        <f>_xlfn.XLOOKUP($K114,'FY25 Fringe Rates'!$AA$6:$AA$16,'FY25 Fringe Rates'!$AC$6:$AC$16,"None",0,1)</f>
        <v>None</v>
      </c>
      <c r="T114" s="186" t="str">
        <f>IF($S114="","-",_xlfn.XLOOKUP($S114,Obj.Meta!$A:$A,Obj.Meta!$D:$D,"-",0,1))</f>
        <v>-</v>
      </c>
      <c r="U114" s="447">
        <f>IFERROR(
IF($I114=600010,FICA.Judges,
_xlfn.XLOOKUP($K114,'FY25 Fringe Rates'!$AA$6:$AA$16,'FY25 Fringe Rates'!$AD$6:$AD$16,0,0,1)),
0)</f>
        <v>0</v>
      </c>
      <c r="V114" s="187">
        <f t="shared" si="6"/>
        <v>0</v>
      </c>
      <c r="W114" s="853"/>
      <c r="X114" s="853"/>
      <c r="Y114" s="602">
        <f t="shared" si="7"/>
        <v>0</v>
      </c>
      <c r="Z114" s="617"/>
    </row>
    <row r="115" spans="1:26">
      <c r="A115" s="145" t="str">
        <f t="shared" si="8"/>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40"/>
      <c r="H115" s="339" t="str">
        <f t="shared" si="5"/>
        <v>-</v>
      </c>
      <c r="I115" s="302"/>
      <c r="J115" s="303" t="str">
        <f>IF($I115="","-",_xlfn.XLOOKUP($I115,'CC.Meta'!$A:$A,'CC.Meta'!$D:$D,"-",0,1))</f>
        <v>-</v>
      </c>
      <c r="K115" s="302"/>
      <c r="L115" s="186" t="str">
        <f>IF($K115="","-",_xlfn.XLOOKUP($K115,Obj.Meta!$A:$A,Obj.Meta!$D:$D,"-",0,1))</f>
        <v>-</v>
      </c>
      <c r="M115" s="337" t="str">
        <f t="shared" si="9"/>
        <v>---</v>
      </c>
      <c r="N115" s="333"/>
      <c r="O115" s="54"/>
      <c r="P115" s="683"/>
      <c r="Q115" s="34"/>
      <c r="R115" s="57"/>
      <c r="S115" s="448" t="str">
        <f>_xlfn.XLOOKUP($K115,'FY25 Fringe Rates'!$AA$6:$AA$16,'FY25 Fringe Rates'!$AC$6:$AC$16,"None",0,1)</f>
        <v>None</v>
      </c>
      <c r="T115" s="186" t="str">
        <f>IF($S115="","-",_xlfn.XLOOKUP($S115,Obj.Meta!$A:$A,Obj.Meta!$D:$D,"-",0,1))</f>
        <v>-</v>
      </c>
      <c r="U115" s="447">
        <f>IFERROR(
IF($I115=600010,FICA.Judges,
_xlfn.XLOOKUP($K115,'FY25 Fringe Rates'!$AA$6:$AA$16,'FY25 Fringe Rates'!$AD$6:$AD$16,0,0,1)),
0)</f>
        <v>0</v>
      </c>
      <c r="V115" s="187">
        <f t="shared" si="6"/>
        <v>0</v>
      </c>
      <c r="W115" s="853"/>
      <c r="X115" s="853"/>
      <c r="Y115" s="602">
        <f t="shared" si="7"/>
        <v>0</v>
      </c>
      <c r="Z115" s="617"/>
    </row>
    <row r="116" spans="1:26">
      <c r="A116" s="145" t="str">
        <f t="shared" si="8"/>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40"/>
      <c r="H116" s="339" t="str">
        <f t="shared" si="5"/>
        <v>-</v>
      </c>
      <c r="I116" s="302"/>
      <c r="J116" s="303" t="str">
        <f>IF($I116="","-",_xlfn.XLOOKUP($I116,'CC.Meta'!$A:$A,'CC.Meta'!$D:$D,"-",0,1))</f>
        <v>-</v>
      </c>
      <c r="K116" s="302"/>
      <c r="L116" s="186" t="str">
        <f>IF($K116="","-",_xlfn.XLOOKUP($K116,Obj.Meta!$A:$A,Obj.Meta!$D:$D,"-",0,1))</f>
        <v>-</v>
      </c>
      <c r="M116" s="337" t="str">
        <f t="shared" si="9"/>
        <v>---</v>
      </c>
      <c r="N116" s="333"/>
      <c r="O116" s="54"/>
      <c r="P116" s="683"/>
      <c r="Q116" s="34"/>
      <c r="R116" s="57"/>
      <c r="S116" s="448" t="str">
        <f>_xlfn.XLOOKUP($K116,'FY25 Fringe Rates'!$AA$6:$AA$16,'FY25 Fringe Rates'!$AC$6:$AC$16,"None",0,1)</f>
        <v>None</v>
      </c>
      <c r="T116" s="186" t="str">
        <f>IF($S116="","-",_xlfn.XLOOKUP($S116,Obj.Meta!$A:$A,Obj.Meta!$D:$D,"-",0,1))</f>
        <v>-</v>
      </c>
      <c r="U116" s="447">
        <f>IFERROR(
IF($I116=600010,FICA.Judges,
_xlfn.XLOOKUP($K116,'FY25 Fringe Rates'!$AA$6:$AA$16,'FY25 Fringe Rates'!$AD$6:$AD$16,0,0,1)),
0)</f>
        <v>0</v>
      </c>
      <c r="V116" s="187">
        <f t="shared" si="6"/>
        <v>0</v>
      </c>
      <c r="W116" s="853"/>
      <c r="X116" s="853"/>
      <c r="Y116" s="602">
        <f t="shared" si="7"/>
        <v>0</v>
      </c>
      <c r="Z116" s="617"/>
    </row>
    <row r="117" spans="1:26">
      <c r="A117" s="145" t="str">
        <f t="shared" si="8"/>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40"/>
      <c r="H117" s="339" t="str">
        <f t="shared" si="5"/>
        <v>-</v>
      </c>
      <c r="I117" s="302"/>
      <c r="J117" s="303" t="str">
        <f>IF($I117="","-",_xlfn.XLOOKUP($I117,'CC.Meta'!$A:$A,'CC.Meta'!$D:$D,"-",0,1))</f>
        <v>-</v>
      </c>
      <c r="K117" s="302"/>
      <c r="L117" s="186" t="str">
        <f>IF($K117="","-",_xlfn.XLOOKUP($K117,Obj.Meta!$A:$A,Obj.Meta!$D:$D,"-",0,1))</f>
        <v>-</v>
      </c>
      <c r="M117" s="337" t="str">
        <f t="shared" si="9"/>
        <v>---</v>
      </c>
      <c r="N117" s="333"/>
      <c r="O117" s="54"/>
      <c r="P117" s="683"/>
      <c r="Q117" s="34"/>
      <c r="R117" s="57"/>
      <c r="S117" s="448" t="str">
        <f>_xlfn.XLOOKUP($K117,'FY25 Fringe Rates'!$AA$6:$AA$16,'FY25 Fringe Rates'!$AC$6:$AC$16,"None",0,1)</f>
        <v>None</v>
      </c>
      <c r="T117" s="186" t="str">
        <f>IF($S117="","-",_xlfn.XLOOKUP($S117,Obj.Meta!$A:$A,Obj.Meta!$D:$D,"-",0,1))</f>
        <v>-</v>
      </c>
      <c r="U117" s="447">
        <f>IFERROR(
IF($I117=600010,FICA.Judges,
_xlfn.XLOOKUP($K117,'FY25 Fringe Rates'!$AA$6:$AA$16,'FY25 Fringe Rates'!$AD$6:$AD$16,0,0,1)),
0)</f>
        <v>0</v>
      </c>
      <c r="V117" s="187">
        <f t="shared" si="6"/>
        <v>0</v>
      </c>
      <c r="W117" s="853"/>
      <c r="X117" s="853"/>
      <c r="Y117" s="602">
        <f t="shared" si="7"/>
        <v>0</v>
      </c>
      <c r="Z117" s="617"/>
    </row>
    <row r="118" spans="1:26">
      <c r="A118" s="145" t="str">
        <f t="shared" si="8"/>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40"/>
      <c r="H118" s="339" t="str">
        <f t="shared" si="5"/>
        <v>-</v>
      </c>
      <c r="I118" s="302"/>
      <c r="J118" s="303" t="str">
        <f>IF($I118="","-",_xlfn.XLOOKUP($I118,'CC.Meta'!$A:$A,'CC.Meta'!$D:$D,"-",0,1))</f>
        <v>-</v>
      </c>
      <c r="K118" s="302"/>
      <c r="L118" s="186" t="str">
        <f>IF($K118="","-",_xlfn.XLOOKUP($K118,Obj.Meta!$A:$A,Obj.Meta!$D:$D,"-",0,1))</f>
        <v>-</v>
      </c>
      <c r="M118" s="337" t="str">
        <f t="shared" si="9"/>
        <v>---</v>
      </c>
      <c r="N118" s="333"/>
      <c r="O118" s="54"/>
      <c r="P118" s="683"/>
      <c r="Q118" s="34"/>
      <c r="R118" s="57"/>
      <c r="S118" s="448" t="str">
        <f>_xlfn.XLOOKUP($K118,'FY25 Fringe Rates'!$AA$6:$AA$16,'FY25 Fringe Rates'!$AC$6:$AC$16,"None",0,1)</f>
        <v>None</v>
      </c>
      <c r="T118" s="186" t="str">
        <f>IF($S118="","-",_xlfn.XLOOKUP($S118,Obj.Meta!$A:$A,Obj.Meta!$D:$D,"-",0,1))</f>
        <v>-</v>
      </c>
      <c r="U118" s="447">
        <f>IFERROR(
IF($I118=600010,FICA.Judges,
_xlfn.XLOOKUP($K118,'FY25 Fringe Rates'!$AA$6:$AA$16,'FY25 Fringe Rates'!$AD$6:$AD$16,0,0,1)),
0)</f>
        <v>0</v>
      </c>
      <c r="V118" s="187">
        <f t="shared" si="6"/>
        <v>0</v>
      </c>
      <c r="W118" s="853"/>
      <c r="X118" s="853"/>
      <c r="Y118" s="602">
        <f t="shared" si="7"/>
        <v>0</v>
      </c>
      <c r="Z118" s="617"/>
    </row>
    <row r="119" spans="1:26">
      <c r="A119" s="145" t="str">
        <f t="shared" si="8"/>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40"/>
      <c r="H119" s="339" t="str">
        <f t="shared" si="5"/>
        <v>-</v>
      </c>
      <c r="I119" s="302"/>
      <c r="J119" s="303" t="str">
        <f>IF($I119="","-",_xlfn.XLOOKUP($I119,'CC.Meta'!$A:$A,'CC.Meta'!$D:$D,"-",0,1))</f>
        <v>-</v>
      </c>
      <c r="K119" s="302"/>
      <c r="L119" s="186" t="str">
        <f>IF($K119="","-",_xlfn.XLOOKUP($K119,Obj.Meta!$A:$A,Obj.Meta!$D:$D,"-",0,1))</f>
        <v>-</v>
      </c>
      <c r="M119" s="337" t="str">
        <f t="shared" si="9"/>
        <v>---</v>
      </c>
      <c r="N119" s="333"/>
      <c r="O119" s="54"/>
      <c r="P119" s="683"/>
      <c r="Q119" s="34"/>
      <c r="R119" s="57"/>
      <c r="S119" s="448" t="str">
        <f>_xlfn.XLOOKUP($K119,'FY25 Fringe Rates'!$AA$6:$AA$16,'FY25 Fringe Rates'!$AC$6:$AC$16,"None",0,1)</f>
        <v>None</v>
      </c>
      <c r="T119" s="186" t="str">
        <f>IF($S119="","-",_xlfn.XLOOKUP($S119,Obj.Meta!$A:$A,Obj.Meta!$D:$D,"-",0,1))</f>
        <v>-</v>
      </c>
      <c r="U119" s="447">
        <f>IFERROR(
IF($I119=600010,FICA.Judges,
_xlfn.XLOOKUP($K119,'FY25 Fringe Rates'!$AA$6:$AA$16,'FY25 Fringe Rates'!$AD$6:$AD$16,0,0,1)),
0)</f>
        <v>0</v>
      </c>
      <c r="V119" s="187">
        <f t="shared" si="6"/>
        <v>0</v>
      </c>
      <c r="W119" s="853"/>
      <c r="X119" s="853"/>
      <c r="Y119" s="602">
        <f t="shared" si="7"/>
        <v>0</v>
      </c>
      <c r="Z119" s="617"/>
    </row>
    <row r="120" spans="1:26">
      <c r="A120" s="145" t="str">
        <f t="shared" si="8"/>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40"/>
      <c r="H120" s="339" t="str">
        <f t="shared" si="5"/>
        <v>-</v>
      </c>
      <c r="I120" s="302"/>
      <c r="J120" s="303" t="str">
        <f>IF($I120="","-",_xlfn.XLOOKUP($I120,'CC.Meta'!$A:$A,'CC.Meta'!$D:$D,"-",0,1))</f>
        <v>-</v>
      </c>
      <c r="K120" s="302"/>
      <c r="L120" s="186" t="str">
        <f>IF($K120="","-",_xlfn.XLOOKUP($K120,Obj.Meta!$A:$A,Obj.Meta!$D:$D,"-",0,1))</f>
        <v>-</v>
      </c>
      <c r="M120" s="337" t="str">
        <f t="shared" si="9"/>
        <v>---</v>
      </c>
      <c r="N120" s="333"/>
      <c r="O120" s="54"/>
      <c r="P120" s="683"/>
      <c r="Q120" s="34"/>
      <c r="R120" s="57"/>
      <c r="S120" s="448" t="str">
        <f>_xlfn.XLOOKUP($K120,'FY25 Fringe Rates'!$AA$6:$AA$16,'FY25 Fringe Rates'!$AC$6:$AC$16,"None",0,1)</f>
        <v>None</v>
      </c>
      <c r="T120" s="186" t="str">
        <f>IF($S120="","-",_xlfn.XLOOKUP($S120,Obj.Meta!$A:$A,Obj.Meta!$D:$D,"-",0,1))</f>
        <v>-</v>
      </c>
      <c r="U120" s="447">
        <f>IFERROR(
IF($I120=600010,FICA.Judges,
_xlfn.XLOOKUP($K120,'FY25 Fringe Rates'!$AA$6:$AA$16,'FY25 Fringe Rates'!$AD$6:$AD$16,0,0,1)),
0)</f>
        <v>0</v>
      </c>
      <c r="V120" s="187">
        <f t="shared" si="6"/>
        <v>0</v>
      </c>
      <c r="W120" s="853"/>
      <c r="X120" s="853"/>
      <c r="Y120" s="602">
        <f t="shared" si="7"/>
        <v>0</v>
      </c>
      <c r="Z120" s="617"/>
    </row>
    <row r="121" spans="1:26">
      <c r="A121" s="145" t="str">
        <f t="shared" si="8"/>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40"/>
      <c r="H121" s="339" t="str">
        <f t="shared" si="5"/>
        <v>-</v>
      </c>
      <c r="I121" s="302"/>
      <c r="J121" s="303" t="str">
        <f>IF($I121="","-",_xlfn.XLOOKUP($I121,'CC.Meta'!$A:$A,'CC.Meta'!$D:$D,"-",0,1))</f>
        <v>-</v>
      </c>
      <c r="K121" s="302"/>
      <c r="L121" s="186" t="str">
        <f>IF($K121="","-",_xlfn.XLOOKUP($K121,Obj.Meta!$A:$A,Obj.Meta!$D:$D,"-",0,1))</f>
        <v>-</v>
      </c>
      <c r="M121" s="337" t="str">
        <f t="shared" si="9"/>
        <v>---</v>
      </c>
      <c r="N121" s="333"/>
      <c r="O121" s="54"/>
      <c r="P121" s="683"/>
      <c r="Q121" s="34"/>
      <c r="R121" s="57"/>
      <c r="S121" s="448" t="str">
        <f>_xlfn.XLOOKUP($K121,'FY25 Fringe Rates'!$AA$6:$AA$16,'FY25 Fringe Rates'!$AC$6:$AC$16,"None",0,1)</f>
        <v>None</v>
      </c>
      <c r="T121" s="186" t="str">
        <f>IF($S121="","-",_xlfn.XLOOKUP($S121,Obj.Meta!$A:$A,Obj.Meta!$D:$D,"-",0,1))</f>
        <v>-</v>
      </c>
      <c r="U121" s="447">
        <f>IFERROR(
IF($I121=600010,FICA.Judges,
_xlfn.XLOOKUP($K121,'FY25 Fringe Rates'!$AA$6:$AA$16,'FY25 Fringe Rates'!$AD$6:$AD$16,0,0,1)),
0)</f>
        <v>0</v>
      </c>
      <c r="V121" s="187">
        <f t="shared" si="6"/>
        <v>0</v>
      </c>
      <c r="W121" s="853"/>
      <c r="X121" s="853"/>
      <c r="Y121" s="602">
        <f t="shared" si="7"/>
        <v>0</v>
      </c>
      <c r="Z121" s="617"/>
    </row>
    <row r="122" spans="1:26">
      <c r="A122" s="145" t="str">
        <f t="shared" si="8"/>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40"/>
      <c r="H122" s="339" t="str">
        <f t="shared" si="5"/>
        <v>-</v>
      </c>
      <c r="I122" s="302"/>
      <c r="J122" s="303" t="str">
        <f>IF($I122="","-",_xlfn.XLOOKUP($I122,'CC.Meta'!$A:$A,'CC.Meta'!$D:$D,"-",0,1))</f>
        <v>-</v>
      </c>
      <c r="K122" s="302"/>
      <c r="L122" s="186" t="str">
        <f>IF($K122="","-",_xlfn.XLOOKUP($K122,Obj.Meta!$A:$A,Obj.Meta!$D:$D,"-",0,1))</f>
        <v>-</v>
      </c>
      <c r="M122" s="337" t="str">
        <f t="shared" si="9"/>
        <v>---</v>
      </c>
      <c r="N122" s="333"/>
      <c r="O122" s="54"/>
      <c r="P122" s="683"/>
      <c r="Q122" s="34"/>
      <c r="R122" s="57"/>
      <c r="S122" s="448" t="str">
        <f>_xlfn.XLOOKUP($K122,'FY25 Fringe Rates'!$AA$6:$AA$16,'FY25 Fringe Rates'!$AC$6:$AC$16,"None",0,1)</f>
        <v>None</v>
      </c>
      <c r="T122" s="186" t="str">
        <f>IF($S122="","-",_xlfn.XLOOKUP($S122,Obj.Meta!$A:$A,Obj.Meta!$D:$D,"-",0,1))</f>
        <v>-</v>
      </c>
      <c r="U122" s="447">
        <f>IFERROR(
IF($I122=600010,FICA.Judges,
_xlfn.XLOOKUP($K122,'FY25 Fringe Rates'!$AA$6:$AA$16,'FY25 Fringe Rates'!$AD$6:$AD$16,0,0,1)),
0)</f>
        <v>0</v>
      </c>
      <c r="V122" s="187">
        <f t="shared" si="6"/>
        <v>0</v>
      </c>
      <c r="W122" s="853"/>
      <c r="X122" s="853"/>
      <c r="Y122" s="602">
        <f t="shared" si="7"/>
        <v>0</v>
      </c>
      <c r="Z122" s="617"/>
    </row>
    <row r="123" spans="1:26">
      <c r="A123" s="145" t="str">
        <f t="shared" si="8"/>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40"/>
      <c r="H123" s="339" t="str">
        <f t="shared" si="5"/>
        <v>-</v>
      </c>
      <c r="I123" s="302"/>
      <c r="J123" s="303" t="str">
        <f>IF($I123="","-",_xlfn.XLOOKUP($I123,'CC.Meta'!$A:$A,'CC.Meta'!$D:$D,"-",0,1))</f>
        <v>-</v>
      </c>
      <c r="K123" s="302"/>
      <c r="L123" s="186" t="str">
        <f>IF($K123="","-",_xlfn.XLOOKUP($K123,Obj.Meta!$A:$A,Obj.Meta!$D:$D,"-",0,1))</f>
        <v>-</v>
      </c>
      <c r="M123" s="337" t="str">
        <f t="shared" si="9"/>
        <v>---</v>
      </c>
      <c r="N123" s="333"/>
      <c r="O123" s="54"/>
      <c r="P123" s="683"/>
      <c r="Q123" s="34"/>
      <c r="R123" s="57"/>
      <c r="S123" s="448" t="str">
        <f>_xlfn.XLOOKUP($K123,'FY25 Fringe Rates'!$AA$6:$AA$16,'FY25 Fringe Rates'!$AC$6:$AC$16,"None",0,1)</f>
        <v>None</v>
      </c>
      <c r="T123" s="186" t="str">
        <f>IF($S123="","-",_xlfn.XLOOKUP($S123,Obj.Meta!$A:$A,Obj.Meta!$D:$D,"-",0,1))</f>
        <v>-</v>
      </c>
      <c r="U123" s="447">
        <f>IFERROR(
IF($I123=600010,FICA.Judges,
_xlfn.XLOOKUP($K123,'FY25 Fringe Rates'!$AA$6:$AA$16,'FY25 Fringe Rates'!$AD$6:$AD$16,0,0,1)),
0)</f>
        <v>0</v>
      </c>
      <c r="V123" s="187">
        <f t="shared" si="6"/>
        <v>0</v>
      </c>
      <c r="W123" s="853"/>
      <c r="X123" s="853"/>
      <c r="Y123" s="602">
        <f t="shared" si="7"/>
        <v>0</v>
      </c>
      <c r="Z123" s="617"/>
    </row>
    <row r="124" spans="1:26">
      <c r="A124" s="145" t="str">
        <f t="shared" si="8"/>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40"/>
      <c r="H124" s="339" t="str">
        <f t="shared" si="5"/>
        <v>-</v>
      </c>
      <c r="I124" s="302"/>
      <c r="J124" s="303" t="str">
        <f>IF($I124="","-",_xlfn.XLOOKUP($I124,'CC.Meta'!$A:$A,'CC.Meta'!$D:$D,"-",0,1))</f>
        <v>-</v>
      </c>
      <c r="K124" s="302"/>
      <c r="L124" s="186" t="str">
        <f>IF($K124="","-",_xlfn.XLOOKUP($K124,Obj.Meta!$A:$A,Obj.Meta!$D:$D,"-",0,1))</f>
        <v>-</v>
      </c>
      <c r="M124" s="337" t="str">
        <f t="shared" si="9"/>
        <v>---</v>
      </c>
      <c r="N124" s="333"/>
      <c r="O124" s="54"/>
      <c r="P124" s="683"/>
      <c r="Q124" s="34"/>
      <c r="R124" s="57"/>
      <c r="S124" s="448" t="str">
        <f>_xlfn.XLOOKUP($K124,'FY25 Fringe Rates'!$AA$6:$AA$16,'FY25 Fringe Rates'!$AC$6:$AC$16,"None",0,1)</f>
        <v>None</v>
      </c>
      <c r="T124" s="186" t="str">
        <f>IF($S124="","-",_xlfn.XLOOKUP($S124,Obj.Meta!$A:$A,Obj.Meta!$D:$D,"-",0,1))</f>
        <v>-</v>
      </c>
      <c r="U124" s="447">
        <f>IFERROR(
IF($I124=600010,FICA.Judges,
_xlfn.XLOOKUP($K124,'FY25 Fringe Rates'!$AA$6:$AA$16,'FY25 Fringe Rates'!$AD$6:$AD$16,0,0,1)),
0)</f>
        <v>0</v>
      </c>
      <c r="V124" s="187">
        <f t="shared" si="6"/>
        <v>0</v>
      </c>
      <c r="W124" s="853"/>
      <c r="X124" s="853"/>
      <c r="Y124" s="602">
        <f t="shared" si="7"/>
        <v>0</v>
      </c>
      <c r="Z124" s="617"/>
    </row>
    <row r="125" spans="1:26">
      <c r="A125" s="145" t="str">
        <f t="shared" si="8"/>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40"/>
      <c r="H125" s="339" t="str">
        <f t="shared" si="5"/>
        <v>-</v>
      </c>
      <c r="I125" s="302"/>
      <c r="J125" s="303" t="str">
        <f>IF($I125="","-",_xlfn.XLOOKUP($I125,'CC.Meta'!$A:$A,'CC.Meta'!$D:$D,"-",0,1))</f>
        <v>-</v>
      </c>
      <c r="K125" s="302"/>
      <c r="L125" s="186" t="str">
        <f>IF($K125="","-",_xlfn.XLOOKUP($K125,Obj.Meta!$A:$A,Obj.Meta!$D:$D,"-",0,1))</f>
        <v>-</v>
      </c>
      <c r="M125" s="337" t="str">
        <f t="shared" si="9"/>
        <v>---</v>
      </c>
      <c r="N125" s="333"/>
      <c r="O125" s="54"/>
      <c r="P125" s="683"/>
      <c r="Q125" s="34"/>
      <c r="R125" s="57"/>
      <c r="S125" s="448" t="str">
        <f>_xlfn.XLOOKUP($K125,'FY25 Fringe Rates'!$AA$6:$AA$16,'FY25 Fringe Rates'!$AC$6:$AC$16,"None",0,1)</f>
        <v>None</v>
      </c>
      <c r="T125" s="186" t="str">
        <f>IF($S125="","-",_xlfn.XLOOKUP($S125,Obj.Meta!$A:$A,Obj.Meta!$D:$D,"-",0,1))</f>
        <v>-</v>
      </c>
      <c r="U125" s="447">
        <f>IFERROR(
IF($I125=600010,FICA.Judges,
_xlfn.XLOOKUP($K125,'FY25 Fringe Rates'!$AA$6:$AA$16,'FY25 Fringe Rates'!$AD$6:$AD$16,0,0,1)),
0)</f>
        <v>0</v>
      </c>
      <c r="V125" s="187">
        <f t="shared" si="6"/>
        <v>0</v>
      </c>
      <c r="W125" s="853"/>
      <c r="X125" s="853"/>
      <c r="Y125" s="602">
        <f t="shared" si="7"/>
        <v>0</v>
      </c>
      <c r="Z125" s="617"/>
    </row>
    <row r="126" spans="1:26">
      <c r="A126" s="145" t="str">
        <f t="shared" si="8"/>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40"/>
      <c r="H126" s="339" t="str">
        <f t="shared" si="5"/>
        <v>-</v>
      </c>
      <c r="I126" s="302"/>
      <c r="J126" s="303" t="str">
        <f>IF($I126="","-",_xlfn.XLOOKUP($I126,'CC.Meta'!$A:$A,'CC.Meta'!$D:$D,"-",0,1))</f>
        <v>-</v>
      </c>
      <c r="K126" s="302"/>
      <c r="L126" s="186" t="str">
        <f>IF($K126="","-",_xlfn.XLOOKUP($K126,Obj.Meta!$A:$A,Obj.Meta!$D:$D,"-",0,1))</f>
        <v>-</v>
      </c>
      <c r="M126" s="337" t="str">
        <f t="shared" si="9"/>
        <v>---</v>
      </c>
      <c r="N126" s="333"/>
      <c r="O126" s="54"/>
      <c r="P126" s="683"/>
      <c r="Q126" s="34"/>
      <c r="R126" s="57"/>
      <c r="S126" s="448" t="str">
        <f>_xlfn.XLOOKUP($K126,'FY25 Fringe Rates'!$AA$6:$AA$16,'FY25 Fringe Rates'!$AC$6:$AC$16,"None",0,1)</f>
        <v>None</v>
      </c>
      <c r="T126" s="186" t="str">
        <f>IF($S126="","-",_xlfn.XLOOKUP($S126,Obj.Meta!$A:$A,Obj.Meta!$D:$D,"-",0,1))</f>
        <v>-</v>
      </c>
      <c r="U126" s="447">
        <f>IFERROR(
IF($I126=600010,FICA.Judges,
_xlfn.XLOOKUP($K126,'FY25 Fringe Rates'!$AA$6:$AA$16,'FY25 Fringe Rates'!$AD$6:$AD$16,0,0,1)),
0)</f>
        <v>0</v>
      </c>
      <c r="V126" s="187">
        <f t="shared" si="6"/>
        <v>0</v>
      </c>
      <c r="W126" s="853"/>
      <c r="X126" s="853"/>
      <c r="Y126" s="602">
        <f t="shared" si="7"/>
        <v>0</v>
      </c>
      <c r="Z126" s="617"/>
    </row>
    <row r="127" spans="1:26">
      <c r="A127" s="145" t="str">
        <f t="shared" si="8"/>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40"/>
      <c r="H127" s="339" t="str">
        <f t="shared" si="5"/>
        <v>-</v>
      </c>
      <c r="I127" s="302"/>
      <c r="J127" s="303" t="str">
        <f>IF($I127="","-",_xlfn.XLOOKUP($I127,'CC.Meta'!$A:$A,'CC.Meta'!$D:$D,"-",0,1))</f>
        <v>-</v>
      </c>
      <c r="K127" s="302"/>
      <c r="L127" s="186" t="str">
        <f>IF($K127="","-",_xlfn.XLOOKUP($K127,Obj.Meta!$A:$A,Obj.Meta!$D:$D,"-",0,1))</f>
        <v>-</v>
      </c>
      <c r="M127" s="337" t="str">
        <f t="shared" si="9"/>
        <v>---</v>
      </c>
      <c r="N127" s="333"/>
      <c r="O127" s="54"/>
      <c r="P127" s="683"/>
      <c r="Q127" s="34"/>
      <c r="R127" s="57"/>
      <c r="S127" s="448" t="str">
        <f>_xlfn.XLOOKUP($K127,'FY25 Fringe Rates'!$AA$6:$AA$16,'FY25 Fringe Rates'!$AC$6:$AC$16,"None",0,1)</f>
        <v>None</v>
      </c>
      <c r="T127" s="186" t="str">
        <f>IF($S127="","-",_xlfn.XLOOKUP($S127,Obj.Meta!$A:$A,Obj.Meta!$D:$D,"-",0,1))</f>
        <v>-</v>
      </c>
      <c r="U127" s="447">
        <f>IFERROR(
IF($I127=600010,FICA.Judges,
_xlfn.XLOOKUP($K127,'FY25 Fringe Rates'!$AA$6:$AA$16,'FY25 Fringe Rates'!$AD$6:$AD$16,0,0,1)),
0)</f>
        <v>0</v>
      </c>
      <c r="V127" s="187">
        <f t="shared" si="6"/>
        <v>0</v>
      </c>
      <c r="W127" s="853"/>
      <c r="X127" s="853"/>
      <c r="Y127" s="602">
        <f t="shared" si="7"/>
        <v>0</v>
      </c>
      <c r="Z127" s="617"/>
    </row>
    <row r="128" spans="1:26">
      <c r="A128" s="145" t="str">
        <f t="shared" si="8"/>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40"/>
      <c r="H128" s="339" t="str">
        <f t="shared" si="5"/>
        <v>-</v>
      </c>
      <c r="I128" s="302"/>
      <c r="J128" s="303" t="str">
        <f>IF($I128="","-",_xlfn.XLOOKUP($I128,'CC.Meta'!$A:$A,'CC.Meta'!$D:$D,"-",0,1))</f>
        <v>-</v>
      </c>
      <c r="K128" s="302"/>
      <c r="L128" s="186" t="str">
        <f>IF($K128="","-",_xlfn.XLOOKUP($K128,Obj.Meta!$A:$A,Obj.Meta!$D:$D,"-",0,1))</f>
        <v>-</v>
      </c>
      <c r="M128" s="337" t="str">
        <f t="shared" si="9"/>
        <v>---</v>
      </c>
      <c r="N128" s="333"/>
      <c r="O128" s="54"/>
      <c r="P128" s="683"/>
      <c r="Q128" s="34"/>
      <c r="R128" s="57"/>
      <c r="S128" s="448" t="str">
        <f>_xlfn.XLOOKUP($K128,'FY25 Fringe Rates'!$AA$6:$AA$16,'FY25 Fringe Rates'!$AC$6:$AC$16,"None",0,1)</f>
        <v>None</v>
      </c>
      <c r="T128" s="186" t="str">
        <f>IF($S128="","-",_xlfn.XLOOKUP($S128,Obj.Meta!$A:$A,Obj.Meta!$D:$D,"-",0,1))</f>
        <v>-</v>
      </c>
      <c r="U128" s="447">
        <f>IFERROR(
IF($I128=600010,FICA.Judges,
_xlfn.XLOOKUP($K128,'FY25 Fringe Rates'!$AA$6:$AA$16,'FY25 Fringe Rates'!$AD$6:$AD$16,0,0,1)),
0)</f>
        <v>0</v>
      </c>
      <c r="V128" s="187">
        <f t="shared" si="6"/>
        <v>0</v>
      </c>
      <c r="W128" s="853"/>
      <c r="X128" s="853"/>
      <c r="Y128" s="602">
        <f t="shared" si="7"/>
        <v>0</v>
      </c>
      <c r="Z128" s="617"/>
    </row>
    <row r="129" spans="1:26">
      <c r="A129" s="145" t="str">
        <f t="shared" si="8"/>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40"/>
      <c r="H129" s="339" t="str">
        <f t="shared" si="5"/>
        <v>-</v>
      </c>
      <c r="I129" s="302"/>
      <c r="J129" s="303" t="str">
        <f>IF($I129="","-",_xlfn.XLOOKUP($I129,'CC.Meta'!$A:$A,'CC.Meta'!$D:$D,"-",0,1))</f>
        <v>-</v>
      </c>
      <c r="K129" s="302"/>
      <c r="L129" s="186" t="str">
        <f>IF($K129="","-",_xlfn.XLOOKUP($K129,Obj.Meta!$A:$A,Obj.Meta!$D:$D,"-",0,1))</f>
        <v>-</v>
      </c>
      <c r="M129" s="337" t="str">
        <f t="shared" si="9"/>
        <v>---</v>
      </c>
      <c r="N129" s="333"/>
      <c r="O129" s="54"/>
      <c r="P129" s="683"/>
      <c r="Q129" s="34"/>
      <c r="R129" s="57"/>
      <c r="S129" s="448" t="str">
        <f>_xlfn.XLOOKUP($K129,'FY25 Fringe Rates'!$AA$6:$AA$16,'FY25 Fringe Rates'!$AC$6:$AC$16,"None",0,1)</f>
        <v>None</v>
      </c>
      <c r="T129" s="186" t="str">
        <f>IF($S129="","-",_xlfn.XLOOKUP($S129,Obj.Meta!$A:$A,Obj.Meta!$D:$D,"-",0,1))</f>
        <v>-</v>
      </c>
      <c r="U129" s="447">
        <f>IFERROR(
IF($I129=600010,FICA.Judges,
_xlfn.XLOOKUP($K129,'FY25 Fringe Rates'!$AA$6:$AA$16,'FY25 Fringe Rates'!$AD$6:$AD$16,0,0,1)),
0)</f>
        <v>0</v>
      </c>
      <c r="V129" s="187">
        <f t="shared" si="6"/>
        <v>0</v>
      </c>
      <c r="W129" s="853"/>
      <c r="X129" s="853"/>
      <c r="Y129" s="602">
        <f t="shared" si="7"/>
        <v>0</v>
      </c>
      <c r="Z129" s="617"/>
    </row>
    <row r="130" spans="1:26">
      <c r="A130" s="145" t="str">
        <f t="shared" si="8"/>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40"/>
      <c r="H130" s="339" t="str">
        <f t="shared" si="5"/>
        <v>-</v>
      </c>
      <c r="I130" s="302"/>
      <c r="J130" s="303" t="str">
        <f>IF($I130="","-",_xlfn.XLOOKUP($I130,'CC.Meta'!$A:$A,'CC.Meta'!$D:$D,"-",0,1))</f>
        <v>-</v>
      </c>
      <c r="K130" s="302"/>
      <c r="L130" s="186" t="str">
        <f>IF($K130="","-",_xlfn.XLOOKUP($K130,Obj.Meta!$A:$A,Obj.Meta!$D:$D,"-",0,1))</f>
        <v>-</v>
      </c>
      <c r="M130" s="337" t="str">
        <f t="shared" si="9"/>
        <v>---</v>
      </c>
      <c r="N130" s="333"/>
      <c r="O130" s="54"/>
      <c r="P130" s="683"/>
      <c r="Q130" s="34"/>
      <c r="R130" s="57"/>
      <c r="S130" s="448" t="str">
        <f>_xlfn.XLOOKUP($K130,'FY25 Fringe Rates'!$AA$6:$AA$16,'FY25 Fringe Rates'!$AC$6:$AC$16,"None",0,1)</f>
        <v>None</v>
      </c>
      <c r="T130" s="186" t="str">
        <f>IF($S130="","-",_xlfn.XLOOKUP($S130,Obj.Meta!$A:$A,Obj.Meta!$D:$D,"-",0,1))</f>
        <v>-</v>
      </c>
      <c r="U130" s="447">
        <f>IFERROR(
IF($I130=600010,FICA.Judges,
_xlfn.XLOOKUP($K130,'FY25 Fringe Rates'!$AA$6:$AA$16,'FY25 Fringe Rates'!$AD$6:$AD$16,0,0,1)),
0)</f>
        <v>0</v>
      </c>
      <c r="V130" s="187">
        <f t="shared" si="6"/>
        <v>0</v>
      </c>
      <c r="W130" s="853"/>
      <c r="X130" s="853"/>
      <c r="Y130" s="602">
        <f t="shared" si="7"/>
        <v>0</v>
      </c>
      <c r="Z130" s="617"/>
    </row>
    <row r="131" spans="1:26">
      <c r="A131" s="145" t="str">
        <f t="shared" si="8"/>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40"/>
      <c r="H131" s="339" t="str">
        <f t="shared" si="5"/>
        <v>-</v>
      </c>
      <c r="I131" s="302"/>
      <c r="J131" s="303" t="str">
        <f>IF($I131="","-",_xlfn.XLOOKUP($I131,'CC.Meta'!$A:$A,'CC.Meta'!$D:$D,"-",0,1))</f>
        <v>-</v>
      </c>
      <c r="K131" s="302"/>
      <c r="L131" s="186" t="str">
        <f>IF($K131="","-",_xlfn.XLOOKUP($K131,Obj.Meta!$A:$A,Obj.Meta!$D:$D,"-",0,1))</f>
        <v>-</v>
      </c>
      <c r="M131" s="337" t="str">
        <f t="shared" si="9"/>
        <v>---</v>
      </c>
      <c r="N131" s="333"/>
      <c r="O131" s="54"/>
      <c r="P131" s="683"/>
      <c r="Q131" s="34"/>
      <c r="R131" s="57"/>
      <c r="S131" s="448" t="str">
        <f>_xlfn.XLOOKUP($K131,'FY25 Fringe Rates'!$AA$6:$AA$16,'FY25 Fringe Rates'!$AC$6:$AC$16,"None",0,1)</f>
        <v>None</v>
      </c>
      <c r="T131" s="186" t="str">
        <f>IF($S131="","-",_xlfn.XLOOKUP($S131,Obj.Meta!$A:$A,Obj.Meta!$D:$D,"-",0,1))</f>
        <v>-</v>
      </c>
      <c r="U131" s="447">
        <f>IFERROR(
IF($I131=600010,FICA.Judges,
_xlfn.XLOOKUP($K131,'FY25 Fringe Rates'!$AA$6:$AA$16,'FY25 Fringe Rates'!$AD$6:$AD$16,0,0,1)),
0)</f>
        <v>0</v>
      </c>
      <c r="V131" s="187">
        <f t="shared" si="6"/>
        <v>0</v>
      </c>
      <c r="W131" s="853"/>
      <c r="X131" s="853"/>
      <c r="Y131" s="602">
        <f t="shared" si="7"/>
        <v>0</v>
      </c>
      <c r="Z131" s="617"/>
    </row>
    <row r="132" spans="1:26">
      <c r="A132" s="145" t="str">
        <f t="shared" si="8"/>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40"/>
      <c r="H132" s="339" t="str">
        <f t="shared" si="5"/>
        <v>-</v>
      </c>
      <c r="I132" s="302"/>
      <c r="J132" s="303" t="str">
        <f>IF($I132="","-",_xlfn.XLOOKUP($I132,'CC.Meta'!$A:$A,'CC.Meta'!$D:$D,"-",0,1))</f>
        <v>-</v>
      </c>
      <c r="K132" s="302"/>
      <c r="L132" s="186" t="str">
        <f>IF($K132="","-",_xlfn.XLOOKUP($K132,Obj.Meta!$A:$A,Obj.Meta!$D:$D,"-",0,1))</f>
        <v>-</v>
      </c>
      <c r="M132" s="337" t="str">
        <f t="shared" si="9"/>
        <v>---</v>
      </c>
      <c r="N132" s="333"/>
      <c r="O132" s="54"/>
      <c r="P132" s="683"/>
      <c r="Q132" s="34"/>
      <c r="R132" s="57"/>
      <c r="S132" s="448" t="str">
        <f>_xlfn.XLOOKUP($K132,'FY25 Fringe Rates'!$AA$6:$AA$16,'FY25 Fringe Rates'!$AC$6:$AC$16,"None",0,1)</f>
        <v>None</v>
      </c>
      <c r="T132" s="186" t="str">
        <f>IF($S132="","-",_xlfn.XLOOKUP($S132,Obj.Meta!$A:$A,Obj.Meta!$D:$D,"-",0,1))</f>
        <v>-</v>
      </c>
      <c r="U132" s="447">
        <f>IFERROR(
IF($I132=600010,FICA.Judges,
_xlfn.XLOOKUP($K132,'FY25 Fringe Rates'!$AA$6:$AA$16,'FY25 Fringe Rates'!$AD$6:$AD$16,0,0,1)),
0)</f>
        <v>0</v>
      </c>
      <c r="V132" s="187">
        <f t="shared" si="6"/>
        <v>0</v>
      </c>
      <c r="W132" s="853"/>
      <c r="X132" s="853"/>
      <c r="Y132" s="602">
        <f t="shared" si="7"/>
        <v>0</v>
      </c>
      <c r="Z132" s="617"/>
    </row>
    <row r="133" spans="1:26">
      <c r="A133" s="145" t="str">
        <f t="shared" si="8"/>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40"/>
      <c r="H133" s="339" t="str">
        <f t="shared" si="5"/>
        <v>-</v>
      </c>
      <c r="I133" s="302"/>
      <c r="J133" s="303" t="str">
        <f>IF($I133="","-",_xlfn.XLOOKUP($I133,'CC.Meta'!$A:$A,'CC.Meta'!$D:$D,"-",0,1))</f>
        <v>-</v>
      </c>
      <c r="K133" s="302"/>
      <c r="L133" s="186" t="str">
        <f>IF($K133="","-",_xlfn.XLOOKUP($K133,Obj.Meta!$A:$A,Obj.Meta!$D:$D,"-",0,1))</f>
        <v>-</v>
      </c>
      <c r="M133" s="337" t="str">
        <f t="shared" si="9"/>
        <v>---</v>
      </c>
      <c r="N133" s="333"/>
      <c r="O133" s="54"/>
      <c r="P133" s="683"/>
      <c r="Q133" s="34"/>
      <c r="R133" s="57"/>
      <c r="S133" s="448" t="str">
        <f>_xlfn.XLOOKUP($K133,'FY25 Fringe Rates'!$AA$6:$AA$16,'FY25 Fringe Rates'!$AC$6:$AC$16,"None",0,1)</f>
        <v>None</v>
      </c>
      <c r="T133" s="186" t="str">
        <f>IF($S133="","-",_xlfn.XLOOKUP($S133,Obj.Meta!$A:$A,Obj.Meta!$D:$D,"-",0,1))</f>
        <v>-</v>
      </c>
      <c r="U133" s="447">
        <f>IFERROR(
IF($I133=600010,FICA.Judges,
_xlfn.XLOOKUP($K133,'FY25 Fringe Rates'!$AA$6:$AA$16,'FY25 Fringe Rates'!$AD$6:$AD$16,0,0,1)),
0)</f>
        <v>0</v>
      </c>
      <c r="V133" s="187">
        <f t="shared" si="6"/>
        <v>0</v>
      </c>
      <c r="W133" s="853"/>
      <c r="X133" s="853"/>
      <c r="Y133" s="602">
        <f t="shared" si="7"/>
        <v>0</v>
      </c>
      <c r="Z133" s="617"/>
    </row>
    <row r="134" spans="1:26">
      <c r="A134" s="145" t="str">
        <f t="shared" si="8"/>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40"/>
      <c r="H134" s="339" t="str">
        <f t="shared" si="5"/>
        <v>-</v>
      </c>
      <c r="I134" s="302"/>
      <c r="J134" s="303" t="str">
        <f>IF($I134="","-",_xlfn.XLOOKUP($I134,'CC.Meta'!$A:$A,'CC.Meta'!$D:$D,"-",0,1))</f>
        <v>-</v>
      </c>
      <c r="K134" s="302"/>
      <c r="L134" s="186" t="str">
        <f>IF($K134="","-",_xlfn.XLOOKUP($K134,Obj.Meta!$A:$A,Obj.Meta!$D:$D,"-",0,1))</f>
        <v>-</v>
      </c>
      <c r="M134" s="337" t="str">
        <f t="shared" si="9"/>
        <v>---</v>
      </c>
      <c r="N134" s="333"/>
      <c r="O134" s="54"/>
      <c r="P134" s="683"/>
      <c r="Q134" s="34"/>
      <c r="R134" s="57"/>
      <c r="S134" s="448" t="str">
        <f>_xlfn.XLOOKUP($K134,'FY25 Fringe Rates'!$AA$6:$AA$16,'FY25 Fringe Rates'!$AC$6:$AC$16,"None",0,1)</f>
        <v>None</v>
      </c>
      <c r="T134" s="186" t="str">
        <f>IF($S134="","-",_xlfn.XLOOKUP($S134,Obj.Meta!$A:$A,Obj.Meta!$D:$D,"-",0,1))</f>
        <v>-</v>
      </c>
      <c r="U134" s="447">
        <f>IFERROR(
IF($I134=600010,FICA.Judges,
_xlfn.XLOOKUP($K134,'FY25 Fringe Rates'!$AA$6:$AA$16,'FY25 Fringe Rates'!$AD$6:$AD$16,0,0,1)),
0)</f>
        <v>0</v>
      </c>
      <c r="V134" s="187">
        <f t="shared" si="6"/>
        <v>0</v>
      </c>
      <c r="W134" s="853"/>
      <c r="X134" s="853"/>
      <c r="Y134" s="602">
        <f t="shared" si="7"/>
        <v>0</v>
      </c>
      <c r="Z134" s="617"/>
    </row>
    <row r="135" spans="1:26">
      <c r="A135" s="145" t="str">
        <f t="shared" si="8"/>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40"/>
      <c r="H135" s="339" t="str">
        <f t="shared" si="5"/>
        <v>-</v>
      </c>
      <c r="I135" s="302"/>
      <c r="J135" s="303" t="str">
        <f>IF($I135="","-",_xlfn.XLOOKUP($I135,'CC.Meta'!$A:$A,'CC.Meta'!$D:$D,"-",0,1))</f>
        <v>-</v>
      </c>
      <c r="K135" s="302"/>
      <c r="L135" s="186" t="str">
        <f>IF($K135="","-",_xlfn.XLOOKUP($K135,Obj.Meta!$A:$A,Obj.Meta!$D:$D,"-",0,1))</f>
        <v>-</v>
      </c>
      <c r="M135" s="337" t="str">
        <f t="shared" si="9"/>
        <v>---</v>
      </c>
      <c r="N135" s="333"/>
      <c r="O135" s="54"/>
      <c r="P135" s="683"/>
      <c r="Q135" s="34"/>
      <c r="R135" s="57"/>
      <c r="S135" s="448" t="str">
        <f>_xlfn.XLOOKUP($K135,'FY25 Fringe Rates'!$AA$6:$AA$16,'FY25 Fringe Rates'!$AC$6:$AC$16,"None",0,1)</f>
        <v>None</v>
      </c>
      <c r="T135" s="186" t="str">
        <f>IF($S135="","-",_xlfn.XLOOKUP($S135,Obj.Meta!$A:$A,Obj.Meta!$D:$D,"-",0,1))</f>
        <v>-</v>
      </c>
      <c r="U135" s="447">
        <f>IFERROR(
IF($I135=600010,FICA.Judges,
_xlfn.XLOOKUP($K135,'FY25 Fringe Rates'!$AA$6:$AA$16,'FY25 Fringe Rates'!$AD$6:$AD$16,0,0,1)),
0)</f>
        <v>0</v>
      </c>
      <c r="V135" s="187">
        <f t="shared" si="6"/>
        <v>0</v>
      </c>
      <c r="W135" s="853"/>
      <c r="X135" s="853"/>
      <c r="Y135" s="602">
        <f t="shared" si="7"/>
        <v>0</v>
      </c>
      <c r="Z135" s="617"/>
    </row>
    <row r="136" spans="1:26">
      <c r="A136" s="145" t="str">
        <f t="shared" si="8"/>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40"/>
      <c r="H136" s="339" t="str">
        <f t="shared" si="5"/>
        <v>-</v>
      </c>
      <c r="I136" s="302"/>
      <c r="J136" s="303" t="str">
        <f>IF($I136="","-",_xlfn.XLOOKUP($I136,'CC.Meta'!$A:$A,'CC.Meta'!$D:$D,"-",0,1))</f>
        <v>-</v>
      </c>
      <c r="K136" s="302"/>
      <c r="L136" s="186" t="str">
        <f>IF($K136="","-",_xlfn.XLOOKUP($K136,Obj.Meta!$A:$A,Obj.Meta!$D:$D,"-",0,1))</f>
        <v>-</v>
      </c>
      <c r="M136" s="337" t="str">
        <f t="shared" si="9"/>
        <v>---</v>
      </c>
      <c r="N136" s="333"/>
      <c r="O136" s="54"/>
      <c r="P136" s="683"/>
      <c r="Q136" s="34"/>
      <c r="R136" s="57"/>
      <c r="S136" s="448" t="str">
        <f>_xlfn.XLOOKUP($K136,'FY25 Fringe Rates'!$AA$6:$AA$16,'FY25 Fringe Rates'!$AC$6:$AC$16,"None",0,1)</f>
        <v>None</v>
      </c>
      <c r="T136" s="186" t="str">
        <f>IF($S136="","-",_xlfn.XLOOKUP($S136,Obj.Meta!$A:$A,Obj.Meta!$D:$D,"-",0,1))</f>
        <v>-</v>
      </c>
      <c r="U136" s="447">
        <f>IFERROR(
IF($I136=600010,FICA.Judges,
_xlfn.XLOOKUP($K136,'FY25 Fringe Rates'!$AA$6:$AA$16,'FY25 Fringe Rates'!$AD$6:$AD$16,0,0,1)),
0)</f>
        <v>0</v>
      </c>
      <c r="V136" s="187">
        <f t="shared" si="6"/>
        <v>0</v>
      </c>
      <c r="W136" s="853"/>
      <c r="X136" s="853"/>
      <c r="Y136" s="602">
        <f t="shared" si="7"/>
        <v>0</v>
      </c>
      <c r="Z136" s="617"/>
    </row>
    <row r="137" spans="1:26">
      <c r="A137" s="145" t="str">
        <f t="shared" si="8"/>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40"/>
      <c r="H137" s="339" t="str">
        <f t="shared" si="5"/>
        <v>-</v>
      </c>
      <c r="I137" s="302"/>
      <c r="J137" s="303" t="str">
        <f>IF($I137="","-",_xlfn.XLOOKUP($I137,'CC.Meta'!$A:$A,'CC.Meta'!$D:$D,"-",0,1))</f>
        <v>-</v>
      </c>
      <c r="K137" s="302"/>
      <c r="L137" s="186" t="str">
        <f>IF($K137="","-",_xlfn.XLOOKUP($K137,Obj.Meta!$A:$A,Obj.Meta!$D:$D,"-",0,1))</f>
        <v>-</v>
      </c>
      <c r="M137" s="337" t="str">
        <f t="shared" si="9"/>
        <v>---</v>
      </c>
      <c r="N137" s="333"/>
      <c r="O137" s="54"/>
      <c r="P137" s="683"/>
      <c r="Q137" s="34"/>
      <c r="R137" s="57"/>
      <c r="S137" s="448" t="str">
        <f>_xlfn.XLOOKUP($K137,'FY25 Fringe Rates'!$AA$6:$AA$16,'FY25 Fringe Rates'!$AC$6:$AC$16,"None",0,1)</f>
        <v>None</v>
      </c>
      <c r="T137" s="186" t="str">
        <f>IF($S137="","-",_xlfn.XLOOKUP($S137,Obj.Meta!$A:$A,Obj.Meta!$D:$D,"-",0,1))</f>
        <v>-</v>
      </c>
      <c r="U137" s="447">
        <f>IFERROR(
IF($I137=600010,FICA.Judges,
_xlfn.XLOOKUP($K137,'FY25 Fringe Rates'!$AA$6:$AA$16,'FY25 Fringe Rates'!$AD$6:$AD$16,0,0,1)),
0)</f>
        <v>0</v>
      </c>
      <c r="V137" s="187">
        <f t="shared" si="6"/>
        <v>0</v>
      </c>
      <c r="W137" s="853"/>
      <c r="X137" s="853"/>
      <c r="Y137" s="602">
        <f t="shared" si="7"/>
        <v>0</v>
      </c>
      <c r="Z137" s="617"/>
    </row>
    <row r="138" spans="1:26">
      <c r="A138" s="145" t="str">
        <f t="shared" si="8"/>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40"/>
      <c r="H138" s="339" t="str">
        <f t="shared" si="5"/>
        <v>-</v>
      </c>
      <c r="I138" s="302"/>
      <c r="J138" s="303" t="str">
        <f>IF($I138="","-",_xlfn.XLOOKUP($I138,'CC.Meta'!$A:$A,'CC.Meta'!$D:$D,"-",0,1))</f>
        <v>-</v>
      </c>
      <c r="K138" s="302"/>
      <c r="L138" s="186" t="str">
        <f>IF($K138="","-",_xlfn.XLOOKUP($K138,Obj.Meta!$A:$A,Obj.Meta!$D:$D,"-",0,1))</f>
        <v>-</v>
      </c>
      <c r="M138" s="337" t="str">
        <f t="shared" si="9"/>
        <v>---</v>
      </c>
      <c r="N138" s="333"/>
      <c r="O138" s="54"/>
      <c r="P138" s="683"/>
      <c r="Q138" s="34"/>
      <c r="R138" s="57"/>
      <c r="S138" s="448" t="str">
        <f>_xlfn.XLOOKUP($K138,'FY25 Fringe Rates'!$AA$6:$AA$16,'FY25 Fringe Rates'!$AC$6:$AC$16,"None",0,1)</f>
        <v>None</v>
      </c>
      <c r="T138" s="186" t="str">
        <f>IF($S138="","-",_xlfn.XLOOKUP($S138,Obj.Meta!$A:$A,Obj.Meta!$D:$D,"-",0,1))</f>
        <v>-</v>
      </c>
      <c r="U138" s="447">
        <f>IFERROR(
IF($I138=600010,FICA.Judges,
_xlfn.XLOOKUP($K138,'FY25 Fringe Rates'!$AA$6:$AA$16,'FY25 Fringe Rates'!$AD$6:$AD$16,0,0,1)),
0)</f>
        <v>0</v>
      </c>
      <c r="V138" s="187">
        <f t="shared" si="6"/>
        <v>0</v>
      </c>
      <c r="W138" s="853"/>
      <c r="X138" s="853"/>
      <c r="Y138" s="602">
        <f t="shared" si="7"/>
        <v>0</v>
      </c>
      <c r="Z138" s="617"/>
    </row>
    <row r="139" spans="1:26">
      <c r="A139" s="145" t="str">
        <f t="shared" si="8"/>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40"/>
      <c r="H139" s="339" t="str">
        <f t="shared" si="5"/>
        <v>-</v>
      </c>
      <c r="I139" s="302"/>
      <c r="J139" s="303" t="str">
        <f>IF($I139="","-",_xlfn.XLOOKUP($I139,'CC.Meta'!$A:$A,'CC.Meta'!$D:$D,"-",0,1))</f>
        <v>-</v>
      </c>
      <c r="K139" s="302"/>
      <c r="L139" s="186" t="str">
        <f>IF($K139="","-",_xlfn.XLOOKUP($K139,Obj.Meta!$A:$A,Obj.Meta!$D:$D,"-",0,1))</f>
        <v>-</v>
      </c>
      <c r="M139" s="337" t="str">
        <f t="shared" si="9"/>
        <v>---</v>
      </c>
      <c r="N139" s="333"/>
      <c r="O139" s="54"/>
      <c r="P139" s="683"/>
      <c r="Q139" s="34"/>
      <c r="R139" s="57"/>
      <c r="S139" s="448" t="str">
        <f>_xlfn.XLOOKUP($K139,'FY25 Fringe Rates'!$AA$6:$AA$16,'FY25 Fringe Rates'!$AC$6:$AC$16,"None",0,1)</f>
        <v>None</v>
      </c>
      <c r="T139" s="186" t="str">
        <f>IF($S139="","-",_xlfn.XLOOKUP($S139,Obj.Meta!$A:$A,Obj.Meta!$D:$D,"-",0,1))</f>
        <v>-</v>
      </c>
      <c r="U139" s="447">
        <f>IFERROR(
IF($I139=600010,FICA.Judges,
_xlfn.XLOOKUP($K139,'FY25 Fringe Rates'!$AA$6:$AA$16,'FY25 Fringe Rates'!$AD$6:$AD$16,0,0,1)),
0)</f>
        <v>0</v>
      </c>
      <c r="V139" s="187">
        <f t="shared" si="6"/>
        <v>0</v>
      </c>
      <c r="W139" s="853"/>
      <c r="X139" s="853"/>
      <c r="Y139" s="602">
        <f t="shared" si="7"/>
        <v>0</v>
      </c>
      <c r="Z139" s="617"/>
    </row>
    <row r="140" spans="1:26">
      <c r="A140" s="145" t="str">
        <f t="shared" si="8"/>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40"/>
      <c r="H140" s="339" t="str">
        <f t="shared" si="5"/>
        <v>-</v>
      </c>
      <c r="I140" s="302"/>
      <c r="J140" s="303" t="str">
        <f>IF($I140="","-",_xlfn.XLOOKUP($I140,'CC.Meta'!$A:$A,'CC.Meta'!$D:$D,"-",0,1))</f>
        <v>-</v>
      </c>
      <c r="K140" s="302"/>
      <c r="L140" s="186" t="str">
        <f>IF($K140="","-",_xlfn.XLOOKUP($K140,Obj.Meta!$A:$A,Obj.Meta!$D:$D,"-",0,1))</f>
        <v>-</v>
      </c>
      <c r="M140" s="337" t="str">
        <f t="shared" si="9"/>
        <v>---</v>
      </c>
      <c r="N140" s="333"/>
      <c r="O140" s="54"/>
      <c r="P140" s="683"/>
      <c r="Q140" s="34"/>
      <c r="R140" s="57"/>
      <c r="S140" s="448" t="str">
        <f>_xlfn.XLOOKUP($K140,'FY25 Fringe Rates'!$AA$6:$AA$16,'FY25 Fringe Rates'!$AC$6:$AC$16,"None",0,1)</f>
        <v>None</v>
      </c>
      <c r="T140" s="186" t="str">
        <f>IF($S140="","-",_xlfn.XLOOKUP($S140,Obj.Meta!$A:$A,Obj.Meta!$D:$D,"-",0,1))</f>
        <v>-</v>
      </c>
      <c r="U140" s="447">
        <f>IFERROR(
IF($I140=600010,FICA.Judges,
_xlfn.XLOOKUP($K140,'FY25 Fringe Rates'!$AA$6:$AA$16,'FY25 Fringe Rates'!$AD$6:$AD$16,0,0,1)),
0)</f>
        <v>0</v>
      </c>
      <c r="V140" s="187">
        <f t="shared" si="6"/>
        <v>0</v>
      </c>
      <c r="W140" s="853"/>
      <c r="X140" s="853"/>
      <c r="Y140" s="602">
        <f t="shared" si="7"/>
        <v>0</v>
      </c>
      <c r="Z140" s="617"/>
    </row>
    <row r="141" spans="1:26">
      <c r="A141" s="145" t="str">
        <f t="shared" si="8"/>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40"/>
      <c r="H141" s="339" t="str">
        <f t="shared" si="5"/>
        <v>-</v>
      </c>
      <c r="I141" s="302"/>
      <c r="J141" s="303" t="str">
        <f>IF($I141="","-",_xlfn.XLOOKUP($I141,'CC.Meta'!$A:$A,'CC.Meta'!$D:$D,"-",0,1))</f>
        <v>-</v>
      </c>
      <c r="K141" s="302"/>
      <c r="L141" s="186" t="str">
        <f>IF($K141="","-",_xlfn.XLOOKUP($K141,Obj.Meta!$A:$A,Obj.Meta!$D:$D,"-",0,1))</f>
        <v>-</v>
      </c>
      <c r="M141" s="337" t="str">
        <f t="shared" si="9"/>
        <v>---</v>
      </c>
      <c r="N141" s="333"/>
      <c r="O141" s="54"/>
      <c r="P141" s="683"/>
      <c r="Q141" s="34"/>
      <c r="R141" s="57"/>
      <c r="S141" s="448" t="str">
        <f>_xlfn.XLOOKUP($K141,'FY25 Fringe Rates'!$AA$6:$AA$16,'FY25 Fringe Rates'!$AC$6:$AC$16,"None",0,1)</f>
        <v>None</v>
      </c>
      <c r="T141" s="186" t="str">
        <f>IF($S141="","-",_xlfn.XLOOKUP($S141,Obj.Meta!$A:$A,Obj.Meta!$D:$D,"-",0,1))</f>
        <v>-</v>
      </c>
      <c r="U141" s="447">
        <f>IFERROR(
IF($I141=600010,FICA.Judges,
_xlfn.XLOOKUP($K141,'FY25 Fringe Rates'!$AA$6:$AA$16,'FY25 Fringe Rates'!$AD$6:$AD$16,0,0,1)),
0)</f>
        <v>0</v>
      </c>
      <c r="V141" s="187">
        <f t="shared" si="6"/>
        <v>0</v>
      </c>
      <c r="W141" s="853"/>
      <c r="X141" s="853"/>
      <c r="Y141" s="602">
        <f t="shared" si="7"/>
        <v>0</v>
      </c>
      <c r="Z141" s="617"/>
    </row>
    <row r="142" spans="1:26">
      <c r="A142" s="145" t="str">
        <f t="shared" si="8"/>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40"/>
      <c r="H142" s="339" t="str">
        <f t="shared" si="5"/>
        <v>-</v>
      </c>
      <c r="I142" s="302"/>
      <c r="J142" s="303" t="str">
        <f>IF($I142="","-",_xlfn.XLOOKUP($I142,'CC.Meta'!$A:$A,'CC.Meta'!$D:$D,"-",0,1))</f>
        <v>-</v>
      </c>
      <c r="K142" s="302"/>
      <c r="L142" s="186" t="str">
        <f>IF($K142="","-",_xlfn.XLOOKUP($K142,Obj.Meta!$A:$A,Obj.Meta!$D:$D,"-",0,1))</f>
        <v>-</v>
      </c>
      <c r="M142" s="337" t="str">
        <f t="shared" si="9"/>
        <v>---</v>
      </c>
      <c r="N142" s="333"/>
      <c r="O142" s="54"/>
      <c r="P142" s="683"/>
      <c r="Q142" s="34"/>
      <c r="R142" s="57"/>
      <c r="S142" s="448" t="str">
        <f>_xlfn.XLOOKUP($K142,'FY25 Fringe Rates'!$AA$6:$AA$16,'FY25 Fringe Rates'!$AC$6:$AC$16,"None",0,1)</f>
        <v>None</v>
      </c>
      <c r="T142" s="186" t="str">
        <f>IF($S142="","-",_xlfn.XLOOKUP($S142,Obj.Meta!$A:$A,Obj.Meta!$D:$D,"-",0,1))</f>
        <v>-</v>
      </c>
      <c r="U142" s="447">
        <f>IFERROR(
IF($I142=600010,FICA.Judges,
_xlfn.XLOOKUP($K142,'FY25 Fringe Rates'!$AA$6:$AA$16,'FY25 Fringe Rates'!$AD$6:$AD$16,0,0,1)),
0)</f>
        <v>0</v>
      </c>
      <c r="V142" s="187">
        <f t="shared" si="6"/>
        <v>0</v>
      </c>
      <c r="W142" s="853"/>
      <c r="X142" s="853"/>
      <c r="Y142" s="602">
        <f t="shared" si="7"/>
        <v>0</v>
      </c>
      <c r="Z142" s="617"/>
    </row>
    <row r="143" spans="1:26">
      <c r="A143" s="145" t="str">
        <f t="shared" si="8"/>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40"/>
      <c r="H143" s="339" t="str">
        <f t="shared" ref="H143:H150" si="10">IFERROR(VLOOKUP(G143,Appropriation.Metadata,4,FALSE),"-")</f>
        <v>-</v>
      </c>
      <c r="I143" s="302"/>
      <c r="J143" s="303" t="str">
        <f>IF($I143="","-",_xlfn.XLOOKUP($I143,'CC.Meta'!$A:$A,'CC.Meta'!$D:$D,"-",0,1))</f>
        <v>-</v>
      </c>
      <c r="K143" s="302"/>
      <c r="L143" s="186" t="str">
        <f>IF($K143="","-",_xlfn.XLOOKUP($K143,Obj.Meta!$A:$A,Obj.Meta!$D:$D,"-",0,1))</f>
        <v>-</v>
      </c>
      <c r="M143" s="337" t="str">
        <f t="shared" si="9"/>
        <v>---</v>
      </c>
      <c r="N143" s="333"/>
      <c r="O143" s="54"/>
      <c r="P143" s="683"/>
      <c r="Q143" s="34"/>
      <c r="R143" s="57"/>
      <c r="S143" s="448" t="str">
        <f>_xlfn.XLOOKUP($K143,'FY25 Fringe Rates'!$AA$6:$AA$16,'FY25 Fringe Rates'!$AC$6:$AC$16,"None",0,1)</f>
        <v>None</v>
      </c>
      <c r="T143" s="186" t="str">
        <f>IF($S143="","-",_xlfn.XLOOKUP($S143,Obj.Meta!$A:$A,Obj.Meta!$D:$D,"-",0,1))</f>
        <v>-</v>
      </c>
      <c r="U143" s="447">
        <f>IFERROR(
IF($I143=600010,FICA.Judges,
_xlfn.XLOOKUP($K143,'FY25 Fringe Rates'!$AA$6:$AA$16,'FY25 Fringe Rates'!$AD$6:$AD$16,0,0,1)),
0)</f>
        <v>0</v>
      </c>
      <c r="V143" s="187">
        <f t="shared" ref="V143:V150" si="11">IFERROR(ROUND($R143*$U143,0),0)</f>
        <v>0</v>
      </c>
      <c r="W143" s="853"/>
      <c r="X143" s="853"/>
      <c r="Y143" s="602">
        <f t="shared" ref="Y143:Y150" si="12">ROUND(R143+V143,0)</f>
        <v>0</v>
      </c>
      <c r="Z143" s="617"/>
    </row>
    <row r="144" spans="1:26">
      <c r="A144" s="145" t="str">
        <f t="shared" ref="A144:A150" si="13">IFERROR(VALUE(LEFT($I144,2)),"-")</f>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40"/>
      <c r="H144" s="339" t="str">
        <f t="shared" si="10"/>
        <v>-</v>
      </c>
      <c r="I144" s="302"/>
      <c r="J144" s="303" t="str">
        <f>IF($I144="","-",_xlfn.XLOOKUP($I144,'CC.Meta'!$A:$A,'CC.Meta'!$D:$D,"-",0,1))</f>
        <v>-</v>
      </c>
      <c r="K144" s="302"/>
      <c r="L144" s="186" t="str">
        <f>IF($K144="","-",_xlfn.XLOOKUP($K144,Obj.Meta!$A:$A,Obj.Meta!$D:$D,"-",0,1))</f>
        <v>-</v>
      </c>
      <c r="M144" s="337" t="str">
        <f t="shared" ref="M144:M150" si="14">_xlfn.CONCAT($D144,"-",$G144,"-",$I144,"-",$K144)</f>
        <v>---</v>
      </c>
      <c r="N144" s="333"/>
      <c r="O144" s="54"/>
      <c r="P144" s="683"/>
      <c r="Q144" s="34"/>
      <c r="R144" s="57"/>
      <c r="S144" s="448" t="str">
        <f>_xlfn.XLOOKUP($K144,'FY25 Fringe Rates'!$AA$6:$AA$16,'FY25 Fringe Rates'!$AC$6:$AC$16,"None",0,1)</f>
        <v>None</v>
      </c>
      <c r="T144" s="186" t="str">
        <f>IF($S144="","-",_xlfn.XLOOKUP($S144,Obj.Meta!$A:$A,Obj.Meta!$D:$D,"-",0,1))</f>
        <v>-</v>
      </c>
      <c r="U144" s="447">
        <f>IFERROR(
IF($I144=600010,FICA.Judges,
_xlfn.XLOOKUP($K144,'FY25 Fringe Rates'!$AA$6:$AA$16,'FY25 Fringe Rates'!$AD$6:$AD$16,0,0,1)),
0)</f>
        <v>0</v>
      </c>
      <c r="V144" s="187">
        <f t="shared" si="11"/>
        <v>0</v>
      </c>
      <c r="W144" s="853"/>
      <c r="X144" s="853"/>
      <c r="Y144" s="602">
        <f t="shared" si="12"/>
        <v>0</v>
      </c>
      <c r="Z144" s="617"/>
    </row>
    <row r="145" spans="1:26">
      <c r="A145" s="145" t="str">
        <f t="shared" si="13"/>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40"/>
      <c r="H145" s="339" t="str">
        <f t="shared" si="10"/>
        <v>-</v>
      </c>
      <c r="I145" s="302"/>
      <c r="J145" s="303" t="str">
        <f>IF($I145="","-",_xlfn.XLOOKUP($I145,'CC.Meta'!$A:$A,'CC.Meta'!$D:$D,"-",0,1))</f>
        <v>-</v>
      </c>
      <c r="K145" s="302"/>
      <c r="L145" s="186" t="str">
        <f>IF($K145="","-",_xlfn.XLOOKUP($K145,Obj.Meta!$A:$A,Obj.Meta!$D:$D,"-",0,1))</f>
        <v>-</v>
      </c>
      <c r="M145" s="337" t="str">
        <f t="shared" si="14"/>
        <v>---</v>
      </c>
      <c r="N145" s="333"/>
      <c r="O145" s="54"/>
      <c r="P145" s="683"/>
      <c r="Q145" s="34"/>
      <c r="R145" s="57"/>
      <c r="S145" s="448" t="str">
        <f>_xlfn.XLOOKUP($K145,'FY25 Fringe Rates'!$AA$6:$AA$16,'FY25 Fringe Rates'!$AC$6:$AC$16,"None",0,1)</f>
        <v>None</v>
      </c>
      <c r="T145" s="186" t="str">
        <f>IF($S145="","-",_xlfn.XLOOKUP($S145,Obj.Meta!$A:$A,Obj.Meta!$D:$D,"-",0,1))</f>
        <v>-</v>
      </c>
      <c r="U145" s="447">
        <f>IFERROR(
IF($I145=600010,FICA.Judges,
_xlfn.XLOOKUP($K145,'FY25 Fringe Rates'!$AA$6:$AA$16,'FY25 Fringe Rates'!$AD$6:$AD$16,0,0,1)),
0)</f>
        <v>0</v>
      </c>
      <c r="V145" s="187">
        <f t="shared" si="11"/>
        <v>0</v>
      </c>
      <c r="W145" s="853"/>
      <c r="X145" s="853"/>
      <c r="Y145" s="602">
        <f t="shared" si="12"/>
        <v>0</v>
      </c>
      <c r="Z145" s="617"/>
    </row>
    <row r="146" spans="1:26">
      <c r="A146" s="145" t="str">
        <f t="shared" si="13"/>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40"/>
      <c r="H146" s="339" t="str">
        <f t="shared" si="10"/>
        <v>-</v>
      </c>
      <c r="I146" s="302"/>
      <c r="J146" s="303" t="str">
        <f>IF($I146="","-",_xlfn.XLOOKUP($I146,'CC.Meta'!$A:$A,'CC.Meta'!$D:$D,"-",0,1))</f>
        <v>-</v>
      </c>
      <c r="K146" s="302"/>
      <c r="L146" s="186" t="str">
        <f>IF($K146="","-",_xlfn.XLOOKUP($K146,Obj.Meta!$A:$A,Obj.Meta!$D:$D,"-",0,1))</f>
        <v>-</v>
      </c>
      <c r="M146" s="337" t="str">
        <f t="shared" si="14"/>
        <v>---</v>
      </c>
      <c r="N146" s="333"/>
      <c r="O146" s="54"/>
      <c r="P146" s="683"/>
      <c r="Q146" s="34"/>
      <c r="R146" s="57"/>
      <c r="S146" s="448" t="str">
        <f>_xlfn.XLOOKUP($K146,'FY25 Fringe Rates'!$AA$6:$AA$16,'FY25 Fringe Rates'!$AC$6:$AC$16,"None",0,1)</f>
        <v>None</v>
      </c>
      <c r="T146" s="186" t="str">
        <f>IF($S146="","-",_xlfn.XLOOKUP($S146,Obj.Meta!$A:$A,Obj.Meta!$D:$D,"-",0,1))</f>
        <v>-</v>
      </c>
      <c r="U146" s="447">
        <f>IFERROR(
IF($I146=600010,FICA.Judges,
_xlfn.XLOOKUP($K146,'FY25 Fringe Rates'!$AA$6:$AA$16,'FY25 Fringe Rates'!$AD$6:$AD$16,0,0,1)),
0)</f>
        <v>0</v>
      </c>
      <c r="V146" s="187">
        <f t="shared" si="11"/>
        <v>0</v>
      </c>
      <c r="W146" s="853"/>
      <c r="X146" s="853"/>
      <c r="Y146" s="602">
        <f t="shared" si="12"/>
        <v>0</v>
      </c>
      <c r="Z146" s="617"/>
    </row>
    <row r="147" spans="1:26">
      <c r="A147" s="145" t="str">
        <f t="shared" si="13"/>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40"/>
      <c r="H147" s="339" t="str">
        <f t="shared" si="10"/>
        <v>-</v>
      </c>
      <c r="I147" s="302"/>
      <c r="J147" s="303" t="str">
        <f>IF($I147="","-",_xlfn.XLOOKUP($I147,'CC.Meta'!$A:$A,'CC.Meta'!$D:$D,"-",0,1))</f>
        <v>-</v>
      </c>
      <c r="K147" s="302"/>
      <c r="L147" s="186" t="str">
        <f>IF($K147="","-",_xlfn.XLOOKUP($K147,Obj.Meta!$A:$A,Obj.Meta!$D:$D,"-",0,1))</f>
        <v>-</v>
      </c>
      <c r="M147" s="337" t="str">
        <f t="shared" si="14"/>
        <v>---</v>
      </c>
      <c r="N147" s="333"/>
      <c r="O147" s="54"/>
      <c r="P147" s="683"/>
      <c r="Q147" s="34"/>
      <c r="R147" s="57"/>
      <c r="S147" s="448" t="str">
        <f>_xlfn.XLOOKUP($K147,'FY25 Fringe Rates'!$AA$6:$AA$16,'FY25 Fringe Rates'!$AC$6:$AC$16,"None",0,1)</f>
        <v>None</v>
      </c>
      <c r="T147" s="186" t="str">
        <f>IF($S147="","-",_xlfn.XLOOKUP($S147,Obj.Meta!$A:$A,Obj.Meta!$D:$D,"-",0,1))</f>
        <v>-</v>
      </c>
      <c r="U147" s="447">
        <f>IFERROR(
IF($I147=600010,FICA.Judges,
_xlfn.XLOOKUP($K147,'FY25 Fringe Rates'!$AA$6:$AA$16,'FY25 Fringe Rates'!$AD$6:$AD$16,0,0,1)),
0)</f>
        <v>0</v>
      </c>
      <c r="V147" s="187">
        <f t="shared" si="11"/>
        <v>0</v>
      </c>
      <c r="W147" s="853"/>
      <c r="X147" s="853"/>
      <c r="Y147" s="602">
        <f t="shared" si="12"/>
        <v>0</v>
      </c>
      <c r="Z147" s="617"/>
    </row>
    <row r="148" spans="1:26">
      <c r="A148" s="145" t="str">
        <f t="shared" si="13"/>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40"/>
      <c r="H148" s="339" t="str">
        <f t="shared" si="10"/>
        <v>-</v>
      </c>
      <c r="I148" s="302"/>
      <c r="J148" s="303" t="str">
        <f>IF($I148="","-",_xlfn.XLOOKUP($I148,'CC.Meta'!$A:$A,'CC.Meta'!$D:$D,"-",0,1))</f>
        <v>-</v>
      </c>
      <c r="K148" s="302"/>
      <c r="L148" s="186" t="str">
        <f>IF($K148="","-",_xlfn.XLOOKUP($K148,Obj.Meta!$A:$A,Obj.Meta!$D:$D,"-",0,1))</f>
        <v>-</v>
      </c>
      <c r="M148" s="337" t="str">
        <f t="shared" si="14"/>
        <v>---</v>
      </c>
      <c r="N148" s="333"/>
      <c r="O148" s="54"/>
      <c r="P148" s="683"/>
      <c r="Q148" s="34"/>
      <c r="R148" s="57"/>
      <c r="S148" s="448" t="str">
        <f>_xlfn.XLOOKUP($K148,'FY25 Fringe Rates'!$AA$6:$AA$16,'FY25 Fringe Rates'!$AC$6:$AC$16,"None",0,1)</f>
        <v>None</v>
      </c>
      <c r="T148" s="186" t="str">
        <f>IF($S148="","-",_xlfn.XLOOKUP($S148,Obj.Meta!$A:$A,Obj.Meta!$D:$D,"-",0,1))</f>
        <v>-</v>
      </c>
      <c r="U148" s="447">
        <f>IFERROR(
IF($I148=600010,FICA.Judges,
_xlfn.XLOOKUP($K148,'FY25 Fringe Rates'!$AA$6:$AA$16,'FY25 Fringe Rates'!$AD$6:$AD$16,0,0,1)),
0)</f>
        <v>0</v>
      </c>
      <c r="V148" s="187">
        <f t="shared" si="11"/>
        <v>0</v>
      </c>
      <c r="W148" s="853"/>
      <c r="X148" s="853"/>
      <c r="Y148" s="602">
        <f t="shared" si="12"/>
        <v>0</v>
      </c>
      <c r="Z148" s="617"/>
    </row>
    <row r="149" spans="1:26">
      <c r="A149" s="145" t="str">
        <f t="shared" si="13"/>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40"/>
      <c r="H149" s="339" t="str">
        <f t="shared" si="10"/>
        <v>-</v>
      </c>
      <c r="I149" s="302"/>
      <c r="J149" s="303" t="str">
        <f>IF($I149="","-",_xlfn.XLOOKUP($I149,'CC.Meta'!$A:$A,'CC.Meta'!$D:$D,"-",0,1))</f>
        <v>-</v>
      </c>
      <c r="K149" s="302"/>
      <c r="L149" s="186" t="str">
        <f>IF($K149="","-",_xlfn.XLOOKUP($K149,Obj.Meta!$A:$A,Obj.Meta!$D:$D,"-",0,1))</f>
        <v>-</v>
      </c>
      <c r="M149" s="337" t="str">
        <f t="shared" si="14"/>
        <v>---</v>
      </c>
      <c r="N149" s="333"/>
      <c r="O149" s="54"/>
      <c r="P149" s="683"/>
      <c r="Q149" s="34"/>
      <c r="R149" s="57"/>
      <c r="S149" s="448" t="str">
        <f>_xlfn.XLOOKUP($K149,'FY25 Fringe Rates'!$AA$6:$AA$16,'FY25 Fringe Rates'!$AC$6:$AC$16,"None",0,1)</f>
        <v>None</v>
      </c>
      <c r="T149" s="186" t="str">
        <f>IF($S149="","-",_xlfn.XLOOKUP($S149,Obj.Meta!$A:$A,Obj.Meta!$D:$D,"-",0,1))</f>
        <v>-</v>
      </c>
      <c r="U149" s="447">
        <f>IFERROR(
IF($I149=600010,FICA.Judges,
_xlfn.XLOOKUP($K149,'FY25 Fringe Rates'!$AA$6:$AA$16,'FY25 Fringe Rates'!$AD$6:$AD$16,0,0,1)),
0)</f>
        <v>0</v>
      </c>
      <c r="V149" s="187">
        <f t="shared" si="11"/>
        <v>0</v>
      </c>
      <c r="W149" s="853"/>
      <c r="X149" s="853"/>
      <c r="Y149" s="602">
        <f t="shared" si="12"/>
        <v>0</v>
      </c>
      <c r="Z149" s="617"/>
    </row>
    <row r="150" spans="1:26">
      <c r="A150" s="145" t="str">
        <f t="shared" si="13"/>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40"/>
      <c r="H150" s="339" t="str">
        <f t="shared" si="10"/>
        <v>-</v>
      </c>
      <c r="I150" s="302"/>
      <c r="J150" s="303" t="str">
        <f>IF($I150="","-",_xlfn.XLOOKUP($I150,'CC.Meta'!$A:$A,'CC.Meta'!$D:$D,"-",0,1))</f>
        <v>-</v>
      </c>
      <c r="K150" s="302"/>
      <c r="L150" s="186" t="str">
        <f>IF($K150="","-",_xlfn.XLOOKUP($K150,Obj.Meta!$A:$A,Obj.Meta!$D:$D,"-",0,1))</f>
        <v>-</v>
      </c>
      <c r="M150" s="337" t="str">
        <f t="shared" si="14"/>
        <v>---</v>
      </c>
      <c r="N150" s="333"/>
      <c r="O150" s="54"/>
      <c r="P150" s="683"/>
      <c r="Q150" s="34"/>
      <c r="R150" s="57"/>
      <c r="S150" s="448" t="str">
        <f>_xlfn.XLOOKUP($K150,'FY25 Fringe Rates'!$AA$6:$AA$16,'FY25 Fringe Rates'!$AC$6:$AC$16,"None",0,1)</f>
        <v>None</v>
      </c>
      <c r="T150" s="186" t="str">
        <f>IF($S150="","-",_xlfn.XLOOKUP($S150,Obj.Meta!$A:$A,Obj.Meta!$D:$D,"-",0,1))</f>
        <v>-</v>
      </c>
      <c r="U150" s="447">
        <f>IFERROR(
IF($I150=600010,FICA.Judges,
_xlfn.XLOOKUP($K150,'FY25 Fringe Rates'!$AA$6:$AA$16,'FY25 Fringe Rates'!$AD$6:$AD$16,0,0,1)),
0)</f>
        <v>0</v>
      </c>
      <c r="V150" s="187">
        <f t="shared" si="11"/>
        <v>0</v>
      </c>
      <c r="W150" s="853"/>
      <c r="X150" s="853"/>
      <c r="Y150" s="602">
        <f t="shared" si="12"/>
        <v>0</v>
      </c>
      <c r="Z150" s="617"/>
    </row>
    <row r="151" spans="1:26">
      <c r="M151"/>
    </row>
    <row r="152" spans="1:26">
      <c r="M152"/>
    </row>
    <row r="153" spans="1:26">
      <c r="M153"/>
    </row>
    <row r="154" spans="1:26">
      <c r="M154"/>
    </row>
    <row r="155" spans="1:26">
      <c r="M155"/>
    </row>
    <row r="156" spans="1:26">
      <c r="M156"/>
    </row>
    <row r="157" spans="1:26">
      <c r="M157"/>
    </row>
    <row r="158" spans="1:26">
      <c r="M158"/>
    </row>
    <row r="159" spans="1:26">
      <c r="M159"/>
    </row>
    <row r="160" spans="1:26">
      <c r="M160"/>
    </row>
    <row r="161" spans="13:13">
      <c r="M161"/>
    </row>
    <row r="162" spans="13:13">
      <c r="M162"/>
    </row>
    <row r="163" spans="13:13">
      <c r="M163"/>
    </row>
    <row r="164" spans="13:13">
      <c r="M164"/>
    </row>
    <row r="165" spans="13:13">
      <c r="M165"/>
    </row>
    <row r="166" spans="13:13">
      <c r="M166"/>
    </row>
    <row r="167" spans="13:13">
      <c r="M167"/>
    </row>
    <row r="168" spans="13:13">
      <c r="M168"/>
    </row>
    <row r="169" spans="13:13">
      <c r="M169"/>
    </row>
    <row r="170" spans="13:13">
      <c r="M170"/>
    </row>
    <row r="171" spans="13:13">
      <c r="M171"/>
    </row>
    <row r="172" spans="13:13">
      <c r="M172"/>
    </row>
    <row r="173" spans="13:13">
      <c r="M173"/>
    </row>
    <row r="174" spans="13:13">
      <c r="M174"/>
    </row>
    <row r="175" spans="13:13">
      <c r="M175"/>
    </row>
    <row r="176" spans="13:13">
      <c r="M176"/>
    </row>
    <row r="177" spans="13:13">
      <c r="M177"/>
    </row>
    <row r="178" spans="13:13">
      <c r="M178"/>
    </row>
    <row r="179" spans="13:13">
      <c r="M179"/>
    </row>
    <row r="180" spans="13:13">
      <c r="M180"/>
    </row>
    <row r="181" spans="13:13">
      <c r="M181"/>
    </row>
    <row r="182" spans="13:13">
      <c r="M182"/>
    </row>
    <row r="183" spans="13:13">
      <c r="M183"/>
    </row>
    <row r="184" spans="13:13">
      <c r="M184"/>
    </row>
    <row r="185" spans="13:13">
      <c r="M185"/>
    </row>
    <row r="186" spans="13:13">
      <c r="M186"/>
    </row>
    <row r="187" spans="13:13">
      <c r="M187"/>
    </row>
    <row r="188" spans="13:13">
      <c r="M188"/>
    </row>
    <row r="189" spans="13:13">
      <c r="M189"/>
    </row>
    <row r="190" spans="13:13">
      <c r="M190"/>
    </row>
    <row r="191" spans="13:13">
      <c r="M191"/>
    </row>
    <row r="192" spans="13:13">
      <c r="M192"/>
    </row>
    <row r="193" spans="13:13">
      <c r="M193"/>
    </row>
    <row r="194" spans="13:13">
      <c r="M194"/>
    </row>
    <row r="195" spans="13:13">
      <c r="M195"/>
    </row>
    <row r="196" spans="13:13">
      <c r="M196"/>
    </row>
    <row r="197" spans="13:13">
      <c r="M197"/>
    </row>
    <row r="198" spans="13:13">
      <c r="M198"/>
    </row>
    <row r="199" spans="13:13">
      <c r="M199"/>
    </row>
    <row r="200" spans="13:13">
      <c r="M200"/>
    </row>
    <row r="201" spans="13:13">
      <c r="M201"/>
    </row>
    <row r="202" spans="13:13">
      <c r="M202"/>
    </row>
    <row r="203" spans="13:13">
      <c r="M203"/>
    </row>
    <row r="204" spans="13:13">
      <c r="M204"/>
    </row>
    <row r="205" spans="13:13">
      <c r="M205"/>
    </row>
    <row r="206" spans="13:13">
      <c r="M206"/>
    </row>
    <row r="207" spans="13:13">
      <c r="M207"/>
    </row>
    <row r="208" spans="13:13">
      <c r="M208"/>
    </row>
    <row r="209" spans="13:13">
      <c r="M209"/>
    </row>
    <row r="210" spans="13:13">
      <c r="M210"/>
    </row>
    <row r="211" spans="13:13">
      <c r="M211"/>
    </row>
    <row r="212" spans="13:13">
      <c r="M212"/>
    </row>
    <row r="213" spans="13:13">
      <c r="M213"/>
    </row>
    <row r="214" spans="13:13">
      <c r="M214"/>
    </row>
    <row r="215" spans="13:13">
      <c r="M215"/>
    </row>
    <row r="216" spans="13:13">
      <c r="M216"/>
    </row>
    <row r="217" spans="13:13">
      <c r="M217"/>
    </row>
    <row r="218" spans="13:13">
      <c r="M218"/>
    </row>
    <row r="219" spans="13:13">
      <c r="M219"/>
    </row>
    <row r="220" spans="13:13">
      <c r="M220"/>
    </row>
    <row r="221" spans="13:13">
      <c r="M221"/>
    </row>
    <row r="222" spans="13:13">
      <c r="M222"/>
    </row>
    <row r="223" spans="13:13">
      <c r="M223"/>
    </row>
    <row r="224" spans="13:13">
      <c r="M224"/>
    </row>
    <row r="225" spans="13:13">
      <c r="M225"/>
    </row>
    <row r="226" spans="13:13">
      <c r="M226"/>
    </row>
    <row r="227" spans="13:13">
      <c r="M227"/>
    </row>
    <row r="228" spans="13:13">
      <c r="M228"/>
    </row>
    <row r="229" spans="13:13">
      <c r="M229"/>
    </row>
    <row r="230" spans="13:13">
      <c r="M230"/>
    </row>
    <row r="231" spans="13:13">
      <c r="M231"/>
    </row>
    <row r="232" spans="13:13">
      <c r="M232"/>
    </row>
    <row r="233" spans="13:13">
      <c r="M233"/>
    </row>
    <row r="234" spans="13:13">
      <c r="M234"/>
    </row>
    <row r="235" spans="13:13">
      <c r="M235"/>
    </row>
    <row r="236" spans="13:13">
      <c r="M236"/>
    </row>
    <row r="237" spans="13:13">
      <c r="M237"/>
    </row>
    <row r="238" spans="13:13">
      <c r="M238"/>
    </row>
    <row r="239" spans="13:13">
      <c r="M239"/>
    </row>
    <row r="240" spans="13:13">
      <c r="M240"/>
    </row>
    <row r="241" spans="13:13">
      <c r="M241"/>
    </row>
    <row r="242" spans="13:13">
      <c r="M242"/>
    </row>
    <row r="243" spans="13:13">
      <c r="M243"/>
    </row>
    <row r="244" spans="13:13">
      <c r="M244"/>
    </row>
    <row r="245" spans="13:13">
      <c r="M245"/>
    </row>
    <row r="246" spans="13:13">
      <c r="M246"/>
    </row>
    <row r="247" spans="13:13">
      <c r="M247"/>
    </row>
    <row r="248" spans="13:13">
      <c r="M248"/>
    </row>
    <row r="249" spans="13:13">
      <c r="M249"/>
    </row>
    <row r="250" spans="13:13">
      <c r="M250"/>
    </row>
    <row r="251" spans="13:13">
      <c r="M251"/>
    </row>
    <row r="252" spans="13:13">
      <c r="M252"/>
    </row>
    <row r="253" spans="13:13">
      <c r="M253"/>
    </row>
    <row r="254" spans="13:13">
      <c r="M254"/>
    </row>
    <row r="255" spans="13:13">
      <c r="M255"/>
    </row>
    <row r="256" spans="13:13">
      <c r="M256"/>
    </row>
    <row r="257" spans="13:13">
      <c r="M257"/>
    </row>
    <row r="258" spans="13:13">
      <c r="M258"/>
    </row>
    <row r="259" spans="13:13">
      <c r="M259"/>
    </row>
    <row r="260" spans="13:13">
      <c r="M260"/>
    </row>
    <row r="261" spans="13:13">
      <c r="M261"/>
    </row>
    <row r="262" spans="13:13">
      <c r="M262"/>
    </row>
    <row r="263" spans="13:13">
      <c r="M263"/>
    </row>
    <row r="264" spans="13:13">
      <c r="M264"/>
    </row>
    <row r="265" spans="13:13">
      <c r="M265"/>
    </row>
    <row r="266" spans="13:13">
      <c r="M266"/>
    </row>
    <row r="267" spans="13:13">
      <c r="M267"/>
    </row>
    <row r="268" spans="13:13">
      <c r="M268"/>
    </row>
    <row r="269" spans="13:13">
      <c r="M269"/>
    </row>
    <row r="270" spans="13:13">
      <c r="M270"/>
    </row>
    <row r="271" spans="13:13">
      <c r="M271"/>
    </row>
    <row r="272" spans="13:13">
      <c r="M272"/>
    </row>
    <row r="273" spans="13:13">
      <c r="M273"/>
    </row>
    <row r="274" spans="13:13">
      <c r="M274"/>
    </row>
    <row r="275" spans="13:13">
      <c r="M275"/>
    </row>
    <row r="276" spans="13:13">
      <c r="M276"/>
    </row>
    <row r="277" spans="13:13">
      <c r="M277"/>
    </row>
    <row r="278" spans="13:13">
      <c r="M278"/>
    </row>
    <row r="279" spans="13:13">
      <c r="M279"/>
    </row>
    <row r="280" spans="13:13">
      <c r="M280"/>
    </row>
    <row r="281" spans="13:13">
      <c r="M281"/>
    </row>
    <row r="282" spans="13:13">
      <c r="M282"/>
    </row>
    <row r="283" spans="13:13">
      <c r="M283"/>
    </row>
    <row r="284" spans="13:13">
      <c r="M284"/>
    </row>
    <row r="285" spans="13:13">
      <c r="M285"/>
    </row>
    <row r="286" spans="13:13">
      <c r="M286"/>
    </row>
    <row r="287" spans="13:13">
      <c r="M287"/>
    </row>
    <row r="288" spans="13:13">
      <c r="M288"/>
    </row>
    <row r="289" spans="13:13">
      <c r="M289"/>
    </row>
    <row r="290" spans="13:13">
      <c r="M290"/>
    </row>
    <row r="291" spans="13:13">
      <c r="M291"/>
    </row>
    <row r="292" spans="13:13">
      <c r="M292"/>
    </row>
    <row r="293" spans="13:13">
      <c r="M293"/>
    </row>
    <row r="294" spans="13:13">
      <c r="M294"/>
    </row>
    <row r="295" spans="13:13">
      <c r="M295"/>
    </row>
    <row r="296" spans="13:13">
      <c r="M296"/>
    </row>
    <row r="297" spans="13:13">
      <c r="M297"/>
    </row>
    <row r="298" spans="13:13">
      <c r="M298"/>
    </row>
    <row r="299" spans="13:13">
      <c r="M299"/>
    </row>
    <row r="300" spans="13:13">
      <c r="M300"/>
    </row>
    <row r="301" spans="13:13">
      <c r="M301"/>
    </row>
    <row r="302" spans="13:13">
      <c r="M302"/>
    </row>
    <row r="303" spans="13:13">
      <c r="M303"/>
    </row>
    <row r="304" spans="13:13">
      <c r="M304"/>
    </row>
    <row r="305" spans="13:13">
      <c r="M305"/>
    </row>
    <row r="306" spans="13:13">
      <c r="M306"/>
    </row>
    <row r="307" spans="13:13">
      <c r="M307"/>
    </row>
    <row r="308" spans="13:13">
      <c r="M308"/>
    </row>
    <row r="309" spans="13:13">
      <c r="M309"/>
    </row>
    <row r="310" spans="13:13">
      <c r="M310"/>
    </row>
    <row r="311" spans="13:13">
      <c r="M311"/>
    </row>
    <row r="312" spans="13:13">
      <c r="M312"/>
    </row>
    <row r="313" spans="13:13">
      <c r="M313"/>
    </row>
    <row r="314" spans="13:13">
      <c r="M314"/>
    </row>
    <row r="315" spans="13:13">
      <c r="M315"/>
    </row>
    <row r="316" spans="13:13">
      <c r="M316"/>
    </row>
    <row r="317" spans="13:13">
      <c r="M317"/>
    </row>
    <row r="318" spans="13:13">
      <c r="M318"/>
    </row>
    <row r="319" spans="13:13">
      <c r="M319"/>
    </row>
    <row r="320" spans="13:13">
      <c r="M320"/>
    </row>
    <row r="321" spans="13:13">
      <c r="M321"/>
    </row>
    <row r="322" spans="13:13">
      <c r="M322"/>
    </row>
    <row r="323" spans="13:13">
      <c r="M323"/>
    </row>
    <row r="324" spans="13:13">
      <c r="M324"/>
    </row>
    <row r="325" spans="13:13">
      <c r="M325"/>
    </row>
    <row r="326" spans="13:13">
      <c r="M326"/>
    </row>
    <row r="327" spans="13:13">
      <c r="M327"/>
    </row>
    <row r="328" spans="13:13">
      <c r="M328"/>
    </row>
    <row r="329" spans="13:13">
      <c r="M329"/>
    </row>
    <row r="330" spans="13:13">
      <c r="M330"/>
    </row>
    <row r="331" spans="13:13">
      <c r="M331"/>
    </row>
    <row r="332" spans="13:13">
      <c r="M332"/>
    </row>
    <row r="333" spans="13:13">
      <c r="M333"/>
    </row>
    <row r="334" spans="13:13">
      <c r="M334"/>
    </row>
    <row r="335" spans="13:13">
      <c r="M335"/>
    </row>
    <row r="336" spans="13:13">
      <c r="M336"/>
    </row>
    <row r="337" spans="13:13">
      <c r="M337"/>
    </row>
    <row r="338" spans="13:13">
      <c r="M338"/>
    </row>
    <row r="339" spans="13:13">
      <c r="M339"/>
    </row>
    <row r="340" spans="13:13">
      <c r="M340"/>
    </row>
    <row r="341" spans="13:13">
      <c r="M341"/>
    </row>
    <row r="342" spans="13:13">
      <c r="M342"/>
    </row>
    <row r="343" spans="13:13">
      <c r="M343"/>
    </row>
    <row r="344" spans="13:13">
      <c r="M344"/>
    </row>
    <row r="345" spans="13:13">
      <c r="M345"/>
    </row>
    <row r="346" spans="13:13">
      <c r="M346"/>
    </row>
    <row r="347" spans="13:13">
      <c r="M347"/>
    </row>
    <row r="348" spans="13:13">
      <c r="M348"/>
    </row>
    <row r="349" spans="13:13">
      <c r="M349"/>
    </row>
    <row r="350" spans="13:13">
      <c r="M350"/>
    </row>
    <row r="351" spans="13:13">
      <c r="M351"/>
    </row>
    <row r="352" spans="13:13">
      <c r="M352"/>
    </row>
    <row r="353" spans="13:13">
      <c r="M353"/>
    </row>
    <row r="354" spans="13:13">
      <c r="M354"/>
    </row>
    <row r="355" spans="13:13">
      <c r="M355"/>
    </row>
    <row r="356" spans="13:13">
      <c r="M356"/>
    </row>
    <row r="357" spans="13:13">
      <c r="M357"/>
    </row>
    <row r="358" spans="13:13">
      <c r="M358"/>
    </row>
    <row r="359" spans="13:13">
      <c r="M359"/>
    </row>
    <row r="360" spans="13:13">
      <c r="M360"/>
    </row>
    <row r="361" spans="13:13">
      <c r="M361"/>
    </row>
    <row r="362" spans="13:13">
      <c r="M362"/>
    </row>
    <row r="363" spans="13:13">
      <c r="M363"/>
    </row>
    <row r="364" spans="13:13">
      <c r="M364"/>
    </row>
    <row r="365" spans="13:13">
      <c r="M365"/>
    </row>
    <row r="366" spans="13:13">
      <c r="M366"/>
    </row>
    <row r="367" spans="13:13">
      <c r="M367"/>
    </row>
    <row r="368" spans="13:13">
      <c r="M368"/>
    </row>
    <row r="369" spans="13:13">
      <c r="M369"/>
    </row>
    <row r="370" spans="13:13">
      <c r="M370"/>
    </row>
    <row r="371" spans="13:13">
      <c r="M371"/>
    </row>
    <row r="372" spans="13:13">
      <c r="M372"/>
    </row>
    <row r="373" spans="13:13">
      <c r="M373"/>
    </row>
    <row r="374" spans="13:13">
      <c r="M374"/>
    </row>
    <row r="375" spans="13:13">
      <c r="M375"/>
    </row>
    <row r="376" spans="13:13">
      <c r="M376"/>
    </row>
    <row r="377" spans="13:13">
      <c r="M377"/>
    </row>
    <row r="378" spans="13:13">
      <c r="M378"/>
    </row>
    <row r="379" spans="13:13">
      <c r="M379"/>
    </row>
    <row r="380" spans="13:13">
      <c r="M380"/>
    </row>
    <row r="381" spans="13:13">
      <c r="M381"/>
    </row>
    <row r="382" spans="13:13">
      <c r="M382"/>
    </row>
    <row r="383" spans="13:13">
      <c r="M383"/>
    </row>
    <row r="384" spans="13:13">
      <c r="M384"/>
    </row>
    <row r="385" spans="13:13">
      <c r="M385"/>
    </row>
  </sheetData>
  <sheetProtection formatCells="0" formatColumns="0" formatRows="0" insertRows="0" deleteRows="0" sort="0" autoFilter="0" pivotTables="0"/>
  <autoFilter ref="A14:Z150" xr:uid="{62D9D9E5-9025-4B82-A8B6-973B1258AD93}"/>
  <sortState xmlns:xlrd2="http://schemas.microsoft.com/office/spreadsheetml/2017/richdata2" ref="A15:Z150">
    <sortCondition ref="A15:A150"/>
    <sortCondition ref="D15:D150"/>
    <sortCondition ref="G15:G150"/>
    <sortCondition ref="I15:I150"/>
    <sortCondition ref="K15:K150"/>
    <sortCondition ref="N15:N150"/>
    <sortCondition descending="1" ref="O15:O150"/>
    <sortCondition ref="Q15:Q150"/>
    <sortCondition descending="1" ref="Y15:Y150"/>
  </sortState>
  <phoneticPr fontId="15" type="noConversion"/>
  <conditionalFormatting sqref="M15:M150">
    <cfRule type="duplicateValues" dxfId="38" priority="4572"/>
  </conditionalFormatting>
  <conditionalFormatting sqref="N15:N150">
    <cfRule type="containsText" dxfId="37" priority="9" operator="containsText" text="Baseline">
      <formula>NOT(ISERROR(SEARCH("Baseline",N15)))</formula>
    </cfRule>
    <cfRule type="containsText" dxfId="36" priority="10" operator="containsText" text="Supplemental">
      <formula>NOT(ISERROR(SEARCH("Supplemental",N15)))</formula>
    </cfRule>
  </conditionalFormatting>
  <conditionalFormatting sqref="O15:O150">
    <cfRule type="containsText" dxfId="35" priority="11" operator="containsText" text="Recurring">
      <formula>NOT(ISERROR(SEARCH("Recurring",O15)))</formula>
    </cfRule>
    <cfRule type="containsText" dxfId="34" priority="12" operator="containsText" text="One-Time">
      <formula>NOT(ISERROR(SEARCH("One-Time",O15)))</formula>
    </cfRule>
  </conditionalFormatting>
  <dataValidations count="1">
    <dataValidation allowBlank="1" showInputMessage="1" showErrorMessage="1" promptTitle="Service" prompt="Required for all line items. Must match final Service Names in Performance Metrics Workbook. e.g. “Neighborhood Plans” " sqref="Q14" xr:uid="{2369834B-688A-47AA-B43B-7BCDE51C6DC8}"/>
  </dataValidations>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2">
        <x14:dataValidation type="list" allowBlank="1" showInputMessage="1" showErrorMessage="1" xr:uid="{797821D8-1D78-4173-BEC3-18149467518F}">
          <x14:formula1>
            <xm:f>'Drop-Downs'!$C$2:$C$3</xm:f>
          </x14:formula1>
          <xm:sqref>O15:O150</xm:sqref>
        </x14:dataValidation>
        <x14:dataValidation type="list" allowBlank="1" showInputMessage="1" showErrorMessage="1" xr:uid="{77C5803E-BFCC-4E68-B3B6-D0075C90B30F}">
          <x14:formula1>
            <xm:f>'Drop-Downs'!$A$7:$A$8</xm:f>
          </x14:formula1>
          <xm:sqref>N15:N150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21DD-4892-46CA-B5DB-B259AF0BE24B}">
  <sheetPr codeName="Sheet3">
    <tabColor theme="8" tint="0.59999389629810485"/>
  </sheetPr>
  <dimension ref="A1:AA3650"/>
  <sheetViews>
    <sheetView tabSelected="1" topLeftCell="D1" zoomScale="80" zoomScaleNormal="80" workbookViewId="0">
      <pane ySplit="18" topLeftCell="A19" activePane="bottomLeft" state="frozen"/>
      <selection pane="bottomLeft" activeCell="Q1" sqref="Q1:Q1048576"/>
    </sheetView>
  </sheetViews>
  <sheetFormatPr defaultColWidth="8.5546875" defaultRowHeight="14.4" outlineLevelRow="1" outlineLevelCol="1"/>
  <cols>
    <col min="1" max="1" width="16.33203125" style="25" customWidth="1"/>
    <col min="2" max="2" width="22.44140625" style="25" hidden="1" customWidth="1" outlineLevel="1"/>
    <col min="3" max="3" width="22.5546875" style="25" customWidth="1" collapsed="1"/>
    <col min="4" max="4" width="11" style="25" bestFit="1" customWidth="1"/>
    <col min="5" max="5" width="55.44140625" style="25" hidden="1" customWidth="1" outlineLevel="1"/>
    <col min="6" max="6" width="16.33203125" style="25" hidden="1" customWidth="1" outlineLevel="1"/>
    <col min="7" max="7" width="18.33203125" style="25" bestFit="1" customWidth="1" collapsed="1"/>
    <col min="8" max="8" width="89.6640625" style="25" hidden="1" customWidth="1" outlineLevel="1"/>
    <col min="9" max="9" width="16.5546875" style="25" bestFit="1" customWidth="1" collapsed="1"/>
    <col min="10" max="10" width="66.33203125" style="25" hidden="1" customWidth="1" outlineLevel="1"/>
    <col min="11" max="11" width="12.33203125" style="25" bestFit="1" customWidth="1" collapsed="1"/>
    <col min="12" max="12" width="69" style="25" customWidth="1" outlineLevel="1"/>
    <col min="13" max="13" width="35.5546875" style="25" bestFit="1" customWidth="1"/>
    <col min="14" max="14" width="25.6640625" style="25" bestFit="1" customWidth="1"/>
    <col min="15" max="15" width="22.33203125" style="25" bestFit="1" customWidth="1"/>
    <col min="16" max="16" width="15.33203125" style="25" customWidth="1"/>
    <col min="17" max="17" width="19.88671875" style="25" hidden="1" customWidth="1" outlineLevel="1"/>
    <col min="18" max="20" width="19.88671875" style="25" customWidth="1" outlineLevel="1"/>
    <col min="21" max="21" width="19.88671875" style="188" customWidth="1" outlineLevel="1"/>
    <col min="22" max="23" width="19.88671875" style="190" customWidth="1" outlineLevel="1"/>
    <col min="24" max="24" width="43.33203125" style="190" customWidth="1"/>
    <col min="25" max="25" width="42.5546875" style="25" customWidth="1"/>
    <col min="26" max="26" width="18.6640625" style="188" bestFit="1" customWidth="1"/>
    <col min="27" max="27" width="76.88671875" style="25" customWidth="1"/>
    <col min="28" max="16384" width="8.5546875" style="25"/>
  </cols>
  <sheetData>
    <row r="1" spans="1:27" s="76" customFormat="1" ht="21.6" thickBot="1">
      <c r="A1" s="139" t="s">
        <v>92</v>
      </c>
      <c r="B1" s="139"/>
      <c r="C1" s="139"/>
      <c r="D1" s="139"/>
      <c r="E1" s="139"/>
      <c r="F1" s="139"/>
      <c r="G1" s="139"/>
      <c r="H1" s="139"/>
      <c r="I1" s="139"/>
      <c r="J1" s="139"/>
      <c r="K1" s="140"/>
      <c r="L1" s="140"/>
      <c r="M1" s="140"/>
      <c r="N1" s="140"/>
      <c r="O1" s="140"/>
      <c r="P1" s="140"/>
      <c r="Q1" s="140"/>
      <c r="R1" s="140"/>
      <c r="S1" s="140"/>
      <c r="T1" s="140"/>
      <c r="U1" s="140"/>
      <c r="V1" s="140"/>
      <c r="W1" s="140"/>
      <c r="X1" s="140"/>
      <c r="Y1" s="139"/>
      <c r="Z1" s="191"/>
      <c r="AA1" s="143"/>
    </row>
    <row r="2" spans="1:27" ht="15" thickBot="1">
      <c r="U2" s="25"/>
      <c r="V2" s="25"/>
      <c r="W2" s="25"/>
      <c r="X2" s="25"/>
      <c r="Y2" s="195" t="s">
        <v>2</v>
      </c>
      <c r="Z2" s="729">
        <f>SUM(Z19:Z3650)</f>
        <v>2591066.2800000003</v>
      </c>
      <c r="AA2" s="737"/>
    </row>
    <row r="3" spans="1:27" hidden="1" outlineLevel="1">
      <c r="U3" s="25"/>
      <c r="V3" s="25"/>
      <c r="W3" s="25"/>
      <c r="X3" s="25"/>
      <c r="Y3" s="704" t="s">
        <v>3</v>
      </c>
      <c r="Z3" s="734">
        <f>SUMIF($O$19:$O$3650,"Baseline",Z19:Z3650)</f>
        <v>1191066.28</v>
      </c>
      <c r="AA3" s="738"/>
    </row>
    <row r="4" spans="1:27" hidden="1" outlineLevel="1">
      <c r="U4" s="25"/>
      <c r="V4" s="25"/>
      <c r="W4" s="25"/>
      <c r="X4" s="25"/>
      <c r="Y4" s="705" t="s">
        <v>4</v>
      </c>
      <c r="Z4" s="735">
        <f>SUMIF($O$19:$O$3650,"Supplemental",Z19:Z3650)</f>
        <v>400000</v>
      </c>
      <c r="AA4" s="739"/>
    </row>
    <row r="5" spans="1:27" hidden="1" outlineLevel="1">
      <c r="U5" s="25"/>
      <c r="V5" s="25"/>
      <c r="W5" s="25"/>
      <c r="X5" s="25"/>
      <c r="Y5" s="704" t="s">
        <v>93</v>
      </c>
      <c r="Z5" s="734">
        <f>SUMIF($O$19:$O$3650,"Baseline - Capital",Z19:Z3650)</f>
        <v>0</v>
      </c>
      <c r="AA5" s="738"/>
    </row>
    <row r="6" spans="1:27" hidden="1" outlineLevel="1">
      <c r="U6" s="25"/>
      <c r="V6" s="25"/>
      <c r="W6" s="25"/>
      <c r="X6" s="25"/>
      <c r="Y6" s="705" t="s">
        <v>94</v>
      </c>
      <c r="Z6" s="735">
        <f>SUMIF($O$19:$O$3650,"Supplemental - Capital",Z19:Z3650)</f>
        <v>0</v>
      </c>
      <c r="AA6" s="739"/>
    </row>
    <row r="7" spans="1:27" hidden="1" outlineLevel="1">
      <c r="U7" s="25"/>
      <c r="V7" s="25"/>
      <c r="W7" s="25"/>
      <c r="X7" s="25"/>
      <c r="Y7" s="177" t="s">
        <v>5</v>
      </c>
      <c r="Z7" s="734">
        <f>SUMIF($P$19:$P$3650,"Recurring",Z19:Z3650)</f>
        <v>2591066.2800000003</v>
      </c>
      <c r="AA7" s="738"/>
    </row>
    <row r="8" spans="1:27" ht="15" hidden="1" outlineLevel="1" thickBot="1">
      <c r="U8" s="25"/>
      <c r="V8" s="25"/>
      <c r="W8" s="25"/>
      <c r="X8" s="25"/>
      <c r="Y8" s="178" t="s">
        <v>6</v>
      </c>
      <c r="Z8" s="736">
        <f>SUMIF($P$19:$P$3650,"One-Time",Z19:Z3650)</f>
        <v>0</v>
      </c>
      <c r="AA8" s="740"/>
    </row>
    <row r="9" spans="1:27" ht="15" collapsed="1" thickBot="1">
      <c r="U9" s="25"/>
      <c r="V9" s="25"/>
      <c r="W9" s="25"/>
      <c r="X9" s="25"/>
      <c r="Y9" s="195" t="s">
        <v>7</v>
      </c>
      <c r="Z9" s="729">
        <f>SUBTOTAL(9,Z19:Z3650)</f>
        <v>2591066.2800000003</v>
      </c>
      <c r="AA9" s="737"/>
    </row>
    <row r="10" spans="1:27" hidden="1" outlineLevel="1">
      <c r="U10" s="25"/>
      <c r="V10" s="25"/>
      <c r="W10" s="25"/>
      <c r="X10" s="25"/>
      <c r="Y10" s="704" t="s">
        <v>95</v>
      </c>
      <c r="Z10" s="734" cm="1">
        <f t="array" aca="1" ref="Z10" ca="1">SUMPRODUCT(($O$19:$O$3650="Baseline")*(SUBTOTAL(9,OFFSET(Z19,ROW($O$19:$O$3650)-MIN(ROW($O$19:$O$3650)),0))))</f>
        <v>1191066.28</v>
      </c>
      <c r="AA10" s="738"/>
    </row>
    <row r="11" spans="1:27" hidden="1" outlineLevel="1">
      <c r="U11" s="25"/>
      <c r="V11" s="25"/>
      <c r="W11" s="25"/>
      <c r="X11" s="25"/>
      <c r="Y11" s="705" t="s">
        <v>96</v>
      </c>
      <c r="Z11" s="735" cm="1">
        <f t="array" aca="1" ref="Z11" ca="1">SUMPRODUCT(($O$19:$O$3650="Supplemental")*(SUBTOTAL(9,OFFSET(Z19,ROW($O$19:$O$3650)-MIN(ROW($O$19:$O$3650)),0))))</f>
        <v>400000</v>
      </c>
      <c r="AA11" s="739"/>
    </row>
    <row r="12" spans="1:27" hidden="1" outlineLevel="1">
      <c r="U12" s="25"/>
      <c r="V12" s="25"/>
      <c r="W12" s="25"/>
      <c r="X12" s="25"/>
      <c r="Y12" s="704" t="s">
        <v>97</v>
      </c>
      <c r="Z12" s="734" cm="1">
        <f t="array" aca="1" ref="Z12" ca="1">SUMPRODUCT(($O$19:$O$3650="Baseline - Capital")*(SUBTOTAL(9,OFFSET(Z19,ROW($O$19:$O$3650)-MIN(ROW($O$19:$O$3650)),0))))</f>
        <v>0</v>
      </c>
      <c r="AA12" s="738"/>
    </row>
    <row r="13" spans="1:27" hidden="1" outlineLevel="1">
      <c r="U13" s="25"/>
      <c r="V13" s="25"/>
      <c r="W13" s="25"/>
      <c r="X13" s="25"/>
      <c r="Y13" s="705" t="s">
        <v>98</v>
      </c>
      <c r="Z13" s="735" cm="1">
        <f t="array" aca="1" ref="Z13" ca="1">SUMPRODUCT(($O$19:$O$3650="Supplemental - Capital")*(SUBTOTAL(9,OFFSET(Z19,ROW($O$19:$O$3650)-MIN(ROW($O$19:$O$3650)),0))))</f>
        <v>0</v>
      </c>
      <c r="AA13" s="739"/>
    </row>
    <row r="14" spans="1:27" hidden="1" outlineLevel="1">
      <c r="U14" s="25"/>
      <c r="V14" s="25"/>
      <c r="W14" s="25"/>
      <c r="X14" s="25"/>
      <c r="Y14" s="177" t="s">
        <v>99</v>
      </c>
      <c r="Z14" s="734" cm="1">
        <f t="array" aca="1" ref="Z14" ca="1">SUMPRODUCT(($P$19:$P$3650="Recurring")*(SUBTOTAL(9,OFFSET(Z19,ROW($P$19:$P$3650)-MIN(ROW($P$19:$P$3650)),0))))</f>
        <v>2591066.2800000003</v>
      </c>
      <c r="AA14" s="738"/>
    </row>
    <row r="15" spans="1:27" ht="15" hidden="1" outlineLevel="1" thickBot="1">
      <c r="U15" s="25"/>
      <c r="V15" s="25"/>
      <c r="W15" s="25"/>
      <c r="X15" s="25"/>
      <c r="Y15" s="178" t="s">
        <v>100</v>
      </c>
      <c r="Z15" s="736" cm="1">
        <f t="array" aca="1" ref="Z15" ca="1">SUMPRODUCT(($P$19:$P$3650="One-Time")*(SUBTOTAL(9,OFFSET(Z19,ROW($P$19:$P$3650)-MIN(ROW($P$19:$P$3650)),0))))</f>
        <v>0</v>
      </c>
      <c r="AA15" s="740"/>
    </row>
    <row r="16" spans="1:27" ht="15" collapsed="1" thickBot="1">
      <c r="Q16" s="852" t="s">
        <v>101</v>
      </c>
      <c r="U16" s="25"/>
      <c r="V16" s="25"/>
      <c r="W16" s="25"/>
      <c r="X16" s="25"/>
      <c r="Y16" s="443"/>
      <c r="Z16" s="443"/>
      <c r="AA16" s="443"/>
    </row>
    <row r="17" spans="1:27" s="189" customFormat="1" ht="18.600000000000001" thickBot="1">
      <c r="A17" s="342" t="s">
        <v>11</v>
      </c>
      <c r="B17" s="343"/>
      <c r="C17" s="343"/>
      <c r="D17" s="343"/>
      <c r="E17" s="343"/>
      <c r="F17" s="343"/>
      <c r="G17" s="343"/>
      <c r="H17" s="343"/>
      <c r="I17" s="343"/>
      <c r="J17" s="343"/>
      <c r="K17" s="343"/>
      <c r="L17" s="343"/>
      <c r="M17" s="343"/>
      <c r="N17" s="343"/>
      <c r="O17" s="343"/>
      <c r="P17" s="344"/>
      <c r="Q17" s="342" t="s">
        <v>102</v>
      </c>
      <c r="R17" s="342" t="s">
        <v>102</v>
      </c>
      <c r="S17" s="343"/>
      <c r="T17" s="343"/>
      <c r="U17" s="343"/>
      <c r="V17" s="343"/>
      <c r="W17" s="343"/>
      <c r="X17" s="152" t="s">
        <v>13</v>
      </c>
      <c r="Y17" s="156"/>
      <c r="Z17" s="348" t="s">
        <v>10</v>
      </c>
      <c r="AA17" s="349"/>
    </row>
    <row r="18" spans="1:27" ht="43.8" thickBot="1">
      <c r="A18" s="164" t="s">
        <v>17</v>
      </c>
      <c r="B18" s="165" t="s">
        <v>18</v>
      </c>
      <c r="C18" s="628" t="s">
        <v>19</v>
      </c>
      <c r="D18" s="301" t="s">
        <v>20</v>
      </c>
      <c r="E18" s="31" t="s">
        <v>21</v>
      </c>
      <c r="F18" s="103" t="s">
        <v>22</v>
      </c>
      <c r="G18" s="301" t="s">
        <v>23</v>
      </c>
      <c r="H18" s="103" t="s">
        <v>24</v>
      </c>
      <c r="I18" s="301" t="s">
        <v>25</v>
      </c>
      <c r="J18" s="103" t="s">
        <v>26</v>
      </c>
      <c r="K18" s="301" t="s">
        <v>84</v>
      </c>
      <c r="L18" s="31" t="s">
        <v>85</v>
      </c>
      <c r="M18" s="103" t="s">
        <v>103</v>
      </c>
      <c r="N18" s="336" t="s">
        <v>27</v>
      </c>
      <c r="O18" s="335" t="s">
        <v>28</v>
      </c>
      <c r="P18" s="183" t="s">
        <v>25192</v>
      </c>
      <c r="Q18" s="31" t="s">
        <v>104</v>
      </c>
      <c r="R18" s="31" t="s">
        <v>105</v>
      </c>
      <c r="S18" s="51" t="s">
        <v>106</v>
      </c>
      <c r="T18" s="207" t="s">
        <v>107</v>
      </c>
      <c r="U18" s="307" t="s">
        <v>25190</v>
      </c>
      <c r="V18" s="166" t="s">
        <v>25191</v>
      </c>
      <c r="W18" s="168" t="s">
        <v>108</v>
      </c>
      <c r="X18" s="193" t="s">
        <v>37</v>
      </c>
      <c r="Y18" s="61" t="s">
        <v>38</v>
      </c>
      <c r="Z18" s="609" t="s">
        <v>25195</v>
      </c>
      <c r="AA18" s="172" t="s">
        <v>48</v>
      </c>
    </row>
    <row r="19" spans="1:27" s="127" customFormat="1" ht="15" thickTop="1">
      <c r="A19" s="145">
        <f t="shared" ref="A19:A82" si="0">IFERROR(VALUE(LEFT($I19,2)),"-")</f>
        <v>29</v>
      </c>
      <c r="B19" s="146" t="str">
        <f>_xlfn.XLOOKUP($A19,Dept.Meta!$A:$A,Dept.Meta!$F:$F,"-",0,1)</f>
        <v>29 - CRIO</v>
      </c>
      <c r="C19" s="629" t="str">
        <f>_xlfn.XLOOKUP(_xlfn.CONCAT($G19,"-",$I19),Div.Meta!$H:$H,Div.Meta!$C:$C,"-",0,1)</f>
        <v>-</v>
      </c>
      <c r="D19" s="302">
        <v>1000</v>
      </c>
      <c r="E19" s="146" t="str">
        <f>IF($D19="","-",_xlfn.XLOOKUP($D19,Fund.Meta!$A:$A,Fund.Meta!$D:$D,"-",0,1))</f>
        <v>1000 - General Fund</v>
      </c>
      <c r="F19" s="303" t="str">
        <f>IF($D19="","-",_xlfn.XLOOKUP($D19,Fund.Meta!$A:$A,Fund.Meta!$E:$E,"-",0,1))</f>
        <v>General</v>
      </c>
      <c r="G19" s="334" t="s">
        <v>49</v>
      </c>
      <c r="H19" s="303" t="str">
        <f>IF($G19="","-",_xlfn.XLOOKUP($G19,Appr.Meta!$A:$A,Appr.Meta!$D:$D,"-",0,1))</f>
        <v>27292 - Homegrown Detroit</v>
      </c>
      <c r="I19" s="302">
        <v>290040</v>
      </c>
      <c r="J19" s="303" t="str">
        <f>IF($I19="","-",_xlfn.XLOOKUP($I19,'CC.Meta'!$A:$A,'CC.Meta'!$D:$D,"-",0,1))</f>
        <v>290040 - Homegrown Detroit</v>
      </c>
      <c r="K19" s="302">
        <v>617900</v>
      </c>
      <c r="L19" s="146" t="str">
        <f>IF($K19="","-",_xlfn.XLOOKUP($K19,Obj.Meta!$A:$A,Obj.Meta!$D:$D,"-",0,1))</f>
        <v>617900 - Contract Svcs-Other-Misc</v>
      </c>
      <c r="M19" s="300" t="str">
        <f>IF($K19="","-",_xlfn.XLOOKUP($K19,Obj.Meta!$A:$A,Obj.Meta!$F:$F,"-",0,1))</f>
        <v>Professional &amp; Contractual Services</v>
      </c>
      <c r="N19" s="337" t="str">
        <f t="shared" ref="N19:N82" si="1">_xlfn.CONCAT($D19,"-",$G19,"-",$I19,"-",$K19)</f>
        <v>1000-27292-290040-617900</v>
      </c>
      <c r="O19" s="333" t="s">
        <v>50</v>
      </c>
      <c r="P19" s="54" t="s">
        <v>51</v>
      </c>
      <c r="Q19" s="318" t="s">
        <v>109</v>
      </c>
      <c r="R19" s="316" t="s">
        <v>110</v>
      </c>
      <c r="S19" s="317">
        <v>6004677</v>
      </c>
      <c r="T19" s="318" t="s">
        <v>111</v>
      </c>
      <c r="U19" s="726">
        <v>300000</v>
      </c>
      <c r="V19" s="855" t="s">
        <v>25198</v>
      </c>
      <c r="W19" s="206"/>
      <c r="X19" s="678" t="s">
        <v>54</v>
      </c>
      <c r="Y19" s="34" t="s">
        <v>55</v>
      </c>
      <c r="Z19" s="610">
        <v>150000</v>
      </c>
      <c r="AA19" s="608"/>
    </row>
    <row r="20" spans="1:27" s="127" customFormat="1">
      <c r="A20" s="145">
        <f t="shared" si="0"/>
        <v>29</v>
      </c>
      <c r="B20" s="146" t="str">
        <f>_xlfn.XLOOKUP($A20,Dept.Meta!$A:$A,Dept.Meta!$F:$F,"-",0,1)</f>
        <v>29 - CRIO</v>
      </c>
      <c r="C20" s="629" t="str">
        <f>_xlfn.XLOOKUP(_xlfn.CONCAT($G20,"-",$I20),Div.Meta!$H:$H,Div.Meta!$C:$C,"-",0,1)</f>
        <v>-</v>
      </c>
      <c r="D20" s="302">
        <v>1000</v>
      </c>
      <c r="E20" s="146" t="str">
        <f>IF($D20="","-",_xlfn.XLOOKUP($D20,Fund.Meta!$A:$A,Fund.Meta!$D:$D,"-",0,1))</f>
        <v>1000 - General Fund</v>
      </c>
      <c r="F20" s="303" t="str">
        <f>IF($D20="","-",_xlfn.XLOOKUP($D20,Fund.Meta!$A:$A,Fund.Meta!$E:$E,"-",0,1))</f>
        <v>General</v>
      </c>
      <c r="G20" s="334" t="s">
        <v>49</v>
      </c>
      <c r="H20" s="303" t="str">
        <f>IF($G20="","-",_xlfn.XLOOKUP($G20,Appr.Meta!$A:$A,Appr.Meta!$D:$D,"-",0,1))</f>
        <v>27292 - Homegrown Detroit</v>
      </c>
      <c r="I20" s="302">
        <v>290040</v>
      </c>
      <c r="J20" s="303" t="str">
        <f>IF($I20="","-",_xlfn.XLOOKUP($I20,'CC.Meta'!$A:$A,'CC.Meta'!$D:$D,"-",0,1))</f>
        <v>290040 - Homegrown Detroit</v>
      </c>
      <c r="K20" s="302">
        <v>617900</v>
      </c>
      <c r="L20" s="146" t="str">
        <f>IF($K20="","-",_xlfn.XLOOKUP($K20,Obj.Meta!$A:$A,Obj.Meta!$D:$D,"-",0,1))</f>
        <v>617900 - Contract Svcs-Other-Misc</v>
      </c>
      <c r="M20" s="300" t="str">
        <f>IF($K20="","-",_xlfn.XLOOKUP($K20,Obj.Meta!$A:$A,Obj.Meta!$F:$F,"-",0,1))</f>
        <v>Professional &amp; Contractual Services</v>
      </c>
      <c r="N20" s="337" t="str">
        <f t="shared" si="1"/>
        <v>1000-27292-290040-617900</v>
      </c>
      <c r="O20" s="333" t="s">
        <v>50</v>
      </c>
      <c r="P20" s="54" t="s">
        <v>51</v>
      </c>
      <c r="Q20" s="318" t="s">
        <v>109</v>
      </c>
      <c r="R20" s="316" t="s">
        <v>112</v>
      </c>
      <c r="S20" s="317">
        <v>6004676</v>
      </c>
      <c r="T20" s="318" t="s">
        <v>113</v>
      </c>
      <c r="U20" s="726">
        <v>150000</v>
      </c>
      <c r="V20" s="855" t="s">
        <v>25199</v>
      </c>
      <c r="W20" s="206"/>
      <c r="X20" s="678" t="s">
        <v>54</v>
      </c>
      <c r="Y20" s="34" t="s">
        <v>55</v>
      </c>
      <c r="Z20" s="610">
        <v>150000</v>
      </c>
      <c r="AA20" s="608" t="s">
        <v>114</v>
      </c>
    </row>
    <row r="21" spans="1:27" s="127" customFormat="1">
      <c r="A21" s="145">
        <f t="shared" si="0"/>
        <v>29</v>
      </c>
      <c r="B21" s="146" t="str">
        <f>_xlfn.XLOOKUP($A21,Dept.Meta!$A:$A,Dept.Meta!$F:$F,"-",0,1)</f>
        <v>29 - CRIO</v>
      </c>
      <c r="C21" s="629" t="str">
        <f>_xlfn.XLOOKUP(_xlfn.CONCAT($G21,"-",$I21),Div.Meta!$H:$H,Div.Meta!$C:$C,"-",0,1)</f>
        <v>-</v>
      </c>
      <c r="D21" s="302">
        <v>1000</v>
      </c>
      <c r="E21" s="146" t="str">
        <f>IF($D21="","-",_xlfn.XLOOKUP($D21,Fund.Meta!$A:$A,Fund.Meta!$D:$D,"-",0,1))</f>
        <v>1000 - General Fund</v>
      </c>
      <c r="F21" s="303" t="str">
        <f>IF($D21="","-",_xlfn.XLOOKUP($D21,Fund.Meta!$A:$A,Fund.Meta!$E:$E,"-",0,1))</f>
        <v>General</v>
      </c>
      <c r="G21" s="334" t="s">
        <v>49</v>
      </c>
      <c r="H21" s="303" t="str">
        <f>IF($G21="","-",_xlfn.XLOOKUP($G21,Appr.Meta!$A:$A,Appr.Meta!$D:$D,"-",0,1))</f>
        <v>27292 - Homegrown Detroit</v>
      </c>
      <c r="I21" s="302">
        <v>290040</v>
      </c>
      <c r="J21" s="303" t="str">
        <f>IF($I21="","-",_xlfn.XLOOKUP($I21,'CC.Meta'!$A:$A,'CC.Meta'!$D:$D,"-",0,1))</f>
        <v>290040 - Homegrown Detroit</v>
      </c>
      <c r="K21" s="302">
        <v>617900</v>
      </c>
      <c r="L21" s="146" t="str">
        <f>IF($K21="","-",_xlfn.XLOOKUP($K21,Obj.Meta!$A:$A,Obj.Meta!$D:$D,"-",0,1))</f>
        <v>617900 - Contract Svcs-Other-Misc</v>
      </c>
      <c r="M21" s="300" t="str">
        <f>IF($K21="","-",_xlfn.XLOOKUP($K21,Obj.Meta!$A:$A,Obj.Meta!$F:$F,"-",0,1))</f>
        <v>Professional &amp; Contractual Services</v>
      </c>
      <c r="N21" s="337" t="str">
        <f t="shared" si="1"/>
        <v>1000-27292-290040-617900</v>
      </c>
      <c r="O21" s="333" t="s">
        <v>50</v>
      </c>
      <c r="P21" s="54" t="s">
        <v>51</v>
      </c>
      <c r="Q21" s="318" t="s">
        <v>109</v>
      </c>
      <c r="R21" s="316" t="s">
        <v>115</v>
      </c>
      <c r="S21" s="317">
        <v>6004777</v>
      </c>
      <c r="T21" s="318" t="s">
        <v>116</v>
      </c>
      <c r="U21" s="726">
        <v>350000</v>
      </c>
      <c r="V21" s="855" t="s">
        <v>25200</v>
      </c>
      <c r="W21" s="206"/>
      <c r="X21" s="678" t="s">
        <v>54</v>
      </c>
      <c r="Y21" s="34" t="s">
        <v>55</v>
      </c>
      <c r="Z21" s="610">
        <v>0</v>
      </c>
      <c r="AA21" s="608" t="s">
        <v>117</v>
      </c>
    </row>
    <row r="22" spans="1:27" s="127" customFormat="1">
      <c r="A22" s="145">
        <f t="shared" si="0"/>
        <v>29</v>
      </c>
      <c r="B22" s="146" t="str">
        <f>_xlfn.XLOOKUP($A22,Dept.Meta!$A:$A,Dept.Meta!$F:$F,"-",0,1)</f>
        <v>29 - CRIO</v>
      </c>
      <c r="C22" s="629" t="str">
        <f>_xlfn.XLOOKUP(_xlfn.CONCAT($G22,"-",$I22),Div.Meta!$H:$H,Div.Meta!$C:$C,"-",0,1)</f>
        <v>-</v>
      </c>
      <c r="D22" s="302">
        <v>1000</v>
      </c>
      <c r="E22" s="146" t="str">
        <f>IF($D22="","-",_xlfn.XLOOKUP($D22,Fund.Meta!$A:$A,Fund.Meta!$D:$D,"-",0,1))</f>
        <v>1000 - General Fund</v>
      </c>
      <c r="F22" s="303" t="str">
        <f>IF($D22="","-",_xlfn.XLOOKUP($D22,Fund.Meta!$A:$A,Fund.Meta!$E:$E,"-",0,1))</f>
        <v>General</v>
      </c>
      <c r="G22" s="334" t="s">
        <v>49</v>
      </c>
      <c r="H22" s="303" t="str">
        <f>IF($G22="","-",_xlfn.XLOOKUP($G22,Appr.Meta!$A:$A,Appr.Meta!$D:$D,"-",0,1))</f>
        <v>27292 - Homegrown Detroit</v>
      </c>
      <c r="I22" s="302">
        <v>290040</v>
      </c>
      <c r="J22" s="303" t="str">
        <f>IF($I22="","-",_xlfn.XLOOKUP($I22,'CC.Meta'!$A:$A,'CC.Meta'!$D:$D,"-",0,1))</f>
        <v>290040 - Homegrown Detroit</v>
      </c>
      <c r="K22" s="302">
        <v>617900</v>
      </c>
      <c r="L22" s="146" t="str">
        <f>IF($K22="","-",_xlfn.XLOOKUP($K22,Obj.Meta!$A:$A,Obj.Meta!$D:$D,"-",0,1))</f>
        <v>617900 - Contract Svcs-Other-Misc</v>
      </c>
      <c r="M22" s="300" t="str">
        <f>IF($K22="","-",_xlfn.XLOOKUP($K22,Obj.Meta!$A:$A,Obj.Meta!$F:$F,"-",0,1))</f>
        <v>Professional &amp; Contractual Services</v>
      </c>
      <c r="N22" s="337" t="str">
        <f t="shared" si="1"/>
        <v>1000-27292-290040-617900</v>
      </c>
      <c r="O22" s="333" t="s">
        <v>50</v>
      </c>
      <c r="P22" s="54" t="s">
        <v>51</v>
      </c>
      <c r="Q22" s="318" t="s">
        <v>118</v>
      </c>
      <c r="R22" s="316" t="s">
        <v>119</v>
      </c>
      <c r="S22" s="317">
        <v>6002568</v>
      </c>
      <c r="T22" s="318" t="s">
        <v>120</v>
      </c>
      <c r="U22" s="726">
        <v>5280000</v>
      </c>
      <c r="V22" s="855" t="s">
        <v>25200</v>
      </c>
      <c r="W22" s="206"/>
      <c r="X22" s="678" t="s">
        <v>54</v>
      </c>
      <c r="Y22" s="34" t="s">
        <v>55</v>
      </c>
      <c r="Z22" s="610">
        <v>0</v>
      </c>
      <c r="AA22" s="608"/>
    </row>
    <row r="23" spans="1:27" s="127" customFormat="1">
      <c r="A23" s="145">
        <f t="shared" si="0"/>
        <v>29</v>
      </c>
      <c r="B23" s="146" t="str">
        <f>_xlfn.XLOOKUP($A23,Dept.Meta!$A:$A,Dept.Meta!$F:$F,"-",0,1)</f>
        <v>29 - CRIO</v>
      </c>
      <c r="C23" s="629" t="str">
        <f>_xlfn.XLOOKUP(_xlfn.CONCAT($G23,"-",$I23),Div.Meta!$H:$H,Div.Meta!$C:$C,"-",0,1)</f>
        <v>-</v>
      </c>
      <c r="D23" s="302">
        <v>1000</v>
      </c>
      <c r="E23" s="146" t="str">
        <f>IF($D23="","-",_xlfn.XLOOKUP($D23,Fund.Meta!$A:$A,Fund.Meta!$D:$D,"-",0,1))</f>
        <v>1000 - General Fund</v>
      </c>
      <c r="F23" s="303" t="str">
        <f>IF($D23="","-",_xlfn.XLOOKUP($D23,Fund.Meta!$A:$A,Fund.Meta!$E:$E,"-",0,1))</f>
        <v>General</v>
      </c>
      <c r="G23" s="334" t="s">
        <v>49</v>
      </c>
      <c r="H23" s="303" t="str">
        <f>IF($G23="","-",_xlfn.XLOOKUP($G23,Appr.Meta!$A:$A,Appr.Meta!$D:$D,"-",0,1))</f>
        <v>27292 - Homegrown Detroit</v>
      </c>
      <c r="I23" s="302">
        <v>290040</v>
      </c>
      <c r="J23" s="303" t="str">
        <f>IF($I23="","-",_xlfn.XLOOKUP($I23,'CC.Meta'!$A:$A,'CC.Meta'!$D:$D,"-",0,1))</f>
        <v>290040 - Homegrown Detroit</v>
      </c>
      <c r="K23" s="302">
        <v>617900</v>
      </c>
      <c r="L23" s="146" t="str">
        <f>IF($K23="","-",_xlfn.XLOOKUP($K23,Obj.Meta!$A:$A,Obj.Meta!$D:$D,"-",0,1))</f>
        <v>617900 - Contract Svcs-Other-Misc</v>
      </c>
      <c r="M23" s="300" t="str">
        <f>IF($K23="","-",_xlfn.XLOOKUP($K23,Obj.Meta!$A:$A,Obj.Meta!$F:$F,"-",0,1))</f>
        <v>Professional &amp; Contractual Services</v>
      </c>
      <c r="N23" s="337" t="str">
        <f t="shared" si="1"/>
        <v>1000-27292-290040-617900</v>
      </c>
      <c r="O23" s="333" t="s">
        <v>50</v>
      </c>
      <c r="P23" s="54" t="s">
        <v>51</v>
      </c>
      <c r="Q23" s="318"/>
      <c r="R23" s="316"/>
      <c r="S23" s="317"/>
      <c r="T23" s="318"/>
      <c r="U23" s="726">
        <v>0</v>
      </c>
      <c r="V23" s="206"/>
      <c r="W23" s="206"/>
      <c r="X23" s="678" t="s">
        <v>54</v>
      </c>
      <c r="Y23" s="34" t="s">
        <v>55</v>
      </c>
      <c r="Z23" s="610">
        <v>60000</v>
      </c>
      <c r="AA23" s="608" t="s">
        <v>121</v>
      </c>
    </row>
    <row r="24" spans="1:27" s="127" customFormat="1">
      <c r="A24" s="145">
        <f t="shared" si="0"/>
        <v>29</v>
      </c>
      <c r="B24" s="146" t="str">
        <f>_xlfn.XLOOKUP($A24,Dept.Meta!$A:$A,Dept.Meta!$F:$F,"-",0,1)</f>
        <v>29 - CRIO</v>
      </c>
      <c r="C24" s="629" t="str">
        <f>_xlfn.XLOOKUP(_xlfn.CONCAT($G24,"-",$I24),Div.Meta!$H:$H,Div.Meta!$C:$C,"-",0,1)</f>
        <v>-</v>
      </c>
      <c r="D24" s="302">
        <v>1000</v>
      </c>
      <c r="E24" s="146" t="str">
        <f>IF($D24="","-",_xlfn.XLOOKUP($D24,Fund.Meta!$A:$A,Fund.Meta!$D:$D,"-",0,1))</f>
        <v>1000 - General Fund</v>
      </c>
      <c r="F24" s="303" t="str">
        <f>IF($D24="","-",_xlfn.XLOOKUP($D24,Fund.Meta!$A:$A,Fund.Meta!$E:$E,"-",0,1))</f>
        <v>General</v>
      </c>
      <c r="G24" s="334" t="s">
        <v>49</v>
      </c>
      <c r="H24" s="303" t="str">
        <f>IF($G24="","-",_xlfn.XLOOKUP($G24,Appr.Meta!$A:$A,Appr.Meta!$D:$D,"-",0,1))</f>
        <v>27292 - Homegrown Detroit</v>
      </c>
      <c r="I24" s="302">
        <v>290040</v>
      </c>
      <c r="J24" s="303" t="str">
        <f>IF($I24="","-",_xlfn.XLOOKUP($I24,'CC.Meta'!$A:$A,'CC.Meta'!$D:$D,"-",0,1))</f>
        <v>290040 - Homegrown Detroit</v>
      </c>
      <c r="K24" s="302">
        <v>626500</v>
      </c>
      <c r="L24" s="146" t="str">
        <f>IF($K24="","-",_xlfn.XLOOKUP($K24,Obj.Meta!$A:$A,Obj.Meta!$D:$D,"-",0,1))</f>
        <v>626500 - Dues &amp; Miscellaneous</v>
      </c>
      <c r="M24" s="300" t="str">
        <f>IF($K24="","-",_xlfn.XLOOKUP($K24,Obj.Meta!$A:$A,Obj.Meta!$F:$F,"-",0,1))</f>
        <v>Operating Services</v>
      </c>
      <c r="N24" s="337" t="str">
        <f t="shared" si="1"/>
        <v>1000-27292-290040-626500</v>
      </c>
      <c r="O24" s="333" t="s">
        <v>50</v>
      </c>
      <c r="P24" s="54" t="s">
        <v>51</v>
      </c>
      <c r="Q24" s="318"/>
      <c r="R24" s="316"/>
      <c r="S24" s="317"/>
      <c r="T24" s="318"/>
      <c r="U24" s="726">
        <v>0</v>
      </c>
      <c r="V24" s="855"/>
      <c r="W24" s="206"/>
      <c r="X24" s="678" t="s">
        <v>54</v>
      </c>
      <c r="Y24" s="34" t="s">
        <v>55</v>
      </c>
      <c r="Z24" s="610">
        <v>60000</v>
      </c>
      <c r="AA24" s="608" t="s">
        <v>122</v>
      </c>
    </row>
    <row r="25" spans="1:27" s="127" customFormat="1">
      <c r="A25" s="145">
        <f t="shared" si="0"/>
        <v>29</v>
      </c>
      <c r="B25" s="146" t="str">
        <f>_xlfn.XLOOKUP($A25,Dept.Meta!$A:$A,Dept.Meta!$F:$F,"-",0,1)</f>
        <v>29 - CRIO</v>
      </c>
      <c r="C25" s="629" t="str">
        <f>_xlfn.XLOOKUP(_xlfn.CONCAT($G25,"-",$I25),Div.Meta!$H:$H,Div.Meta!$C:$C,"-",0,1)</f>
        <v>-</v>
      </c>
      <c r="D25" s="302">
        <v>1000</v>
      </c>
      <c r="E25" s="146" t="str">
        <f>IF($D25="","-",_xlfn.XLOOKUP($D25,Fund.Meta!$A:$A,Fund.Meta!$D:$D,"-",0,1))</f>
        <v>1000 - General Fund</v>
      </c>
      <c r="F25" s="303" t="str">
        <f>IF($D25="","-",_xlfn.XLOOKUP($D25,Fund.Meta!$A:$A,Fund.Meta!$E:$E,"-",0,1))</f>
        <v>General</v>
      </c>
      <c r="G25" s="334" t="s">
        <v>49</v>
      </c>
      <c r="H25" s="303" t="str">
        <f>IF($G25="","-",_xlfn.XLOOKUP($G25,Appr.Meta!$A:$A,Appr.Meta!$D:$D,"-",0,1))</f>
        <v>27292 - Homegrown Detroit</v>
      </c>
      <c r="I25" s="302">
        <v>290040</v>
      </c>
      <c r="J25" s="303" t="str">
        <f>IF($I25="","-",_xlfn.XLOOKUP($I25,'CC.Meta'!$A:$A,'CC.Meta'!$D:$D,"-",0,1))</f>
        <v>290040 - Homegrown Detroit</v>
      </c>
      <c r="K25" s="302">
        <v>627105</v>
      </c>
      <c r="L25" s="146" t="str">
        <f>IF($K25="","-",_xlfn.XLOOKUP($K25,Obj.Meta!$A:$A,Obj.Meta!$D:$D,"-",0,1))</f>
        <v>627105 - Private Car Reimbursements</v>
      </c>
      <c r="M25" s="300" t="str">
        <f>IF($K25="","-",_xlfn.XLOOKUP($K25,Obj.Meta!$A:$A,Obj.Meta!$F:$F,"-",0,1))</f>
        <v>Operating Services</v>
      </c>
      <c r="N25" s="337" t="str">
        <f t="shared" si="1"/>
        <v>1000-27292-290040-627105</v>
      </c>
      <c r="O25" s="333" t="s">
        <v>50</v>
      </c>
      <c r="P25" s="54" t="s">
        <v>51</v>
      </c>
      <c r="Q25" s="318"/>
      <c r="R25" s="316"/>
      <c r="S25" s="317"/>
      <c r="T25" s="318"/>
      <c r="U25" s="726">
        <v>0</v>
      </c>
      <c r="V25" s="855"/>
      <c r="W25" s="206"/>
      <c r="X25" s="678" t="s">
        <v>54</v>
      </c>
      <c r="Y25" s="34" t="s">
        <v>55</v>
      </c>
      <c r="Z25" s="610">
        <v>0</v>
      </c>
      <c r="AA25" s="608" t="s">
        <v>123</v>
      </c>
    </row>
    <row r="26" spans="1:27" s="127" customFormat="1">
      <c r="A26" s="145">
        <f t="shared" si="0"/>
        <v>29</v>
      </c>
      <c r="B26" s="146" t="str">
        <f>_xlfn.XLOOKUP($A26,Dept.Meta!$A:$A,Dept.Meta!$F:$F,"-",0,1)</f>
        <v>29 - CRIO</v>
      </c>
      <c r="C26" s="629" t="str">
        <f>_xlfn.XLOOKUP(_xlfn.CONCAT($G26,"-",$I26),Div.Meta!$H:$H,Div.Meta!$C:$C,"-",0,1)</f>
        <v>-</v>
      </c>
      <c r="D26" s="302">
        <v>1000</v>
      </c>
      <c r="E26" s="146" t="str">
        <f>IF($D26="","-",_xlfn.XLOOKUP($D26,Fund.Meta!$A:$A,Fund.Meta!$D:$D,"-",0,1))</f>
        <v>1000 - General Fund</v>
      </c>
      <c r="F26" s="303" t="str">
        <f>IF($D26="","-",_xlfn.XLOOKUP($D26,Fund.Meta!$A:$A,Fund.Meta!$E:$E,"-",0,1))</f>
        <v>General</v>
      </c>
      <c r="G26" s="334" t="s">
        <v>49</v>
      </c>
      <c r="H26" s="303" t="str">
        <f>IF($G26="","-",_xlfn.XLOOKUP($G26,Appr.Meta!$A:$A,Appr.Meta!$D:$D,"-",0,1))</f>
        <v>27292 - Homegrown Detroit</v>
      </c>
      <c r="I26" s="302">
        <v>290040</v>
      </c>
      <c r="J26" s="303" t="str">
        <f>IF($I26="","-",_xlfn.XLOOKUP($I26,'CC.Meta'!$A:$A,'CC.Meta'!$D:$D,"-",0,1))</f>
        <v>290040 - Homegrown Detroit</v>
      </c>
      <c r="K26" s="302">
        <v>628100</v>
      </c>
      <c r="L26" s="146" t="str">
        <f>IF($K26="","-",_xlfn.XLOOKUP($K26,Obj.Meta!$A:$A,Obj.Meta!$D:$D,"-",0,1))</f>
        <v>628100 - Travel</v>
      </c>
      <c r="M26" s="300" t="str">
        <f>IF($K26="","-",_xlfn.XLOOKUP($K26,Obj.Meta!$A:$A,Obj.Meta!$F:$F,"-",0,1))</f>
        <v>Other Expenses</v>
      </c>
      <c r="N26" s="337" t="str">
        <f t="shared" si="1"/>
        <v>1000-27292-290040-628100</v>
      </c>
      <c r="O26" s="333" t="s">
        <v>50</v>
      </c>
      <c r="P26" s="54" t="s">
        <v>51</v>
      </c>
      <c r="Q26" s="318"/>
      <c r="R26" s="316"/>
      <c r="S26" s="317"/>
      <c r="T26" s="318"/>
      <c r="U26" s="726">
        <v>0</v>
      </c>
      <c r="V26" s="855"/>
      <c r="W26" s="206"/>
      <c r="X26" s="678" t="s">
        <v>54</v>
      </c>
      <c r="Y26" s="34" t="s">
        <v>55</v>
      </c>
      <c r="Z26" s="610">
        <v>0</v>
      </c>
      <c r="AA26" s="608" t="s">
        <v>124</v>
      </c>
    </row>
    <row r="27" spans="1:27" s="127" customFormat="1">
      <c r="A27" s="145">
        <f t="shared" si="0"/>
        <v>29</v>
      </c>
      <c r="B27" s="146" t="str">
        <f>_xlfn.XLOOKUP($A27,Dept.Meta!$A:$A,Dept.Meta!$F:$F,"-",0,1)</f>
        <v>29 - CRIO</v>
      </c>
      <c r="C27" s="629" t="str">
        <f>_xlfn.XLOOKUP(_xlfn.CONCAT($G27,"-",$I27),Div.Meta!$H:$H,Div.Meta!$C:$C,"-",0,1)</f>
        <v>-</v>
      </c>
      <c r="D27" s="302">
        <v>1000</v>
      </c>
      <c r="E27" s="146" t="str">
        <f>IF($D27="","-",_xlfn.XLOOKUP($D27,Fund.Meta!$A:$A,Fund.Meta!$D:$D,"-",0,1))</f>
        <v>1000 - General Fund</v>
      </c>
      <c r="F27" s="303" t="str">
        <f>IF($D27="","-",_xlfn.XLOOKUP($D27,Fund.Meta!$A:$A,Fund.Meta!$E:$E,"-",0,1))</f>
        <v>General</v>
      </c>
      <c r="G27" s="334" t="s">
        <v>49</v>
      </c>
      <c r="H27" s="303" t="str">
        <f>IF($G27="","-",_xlfn.XLOOKUP($G27,Appr.Meta!$A:$A,Appr.Meta!$D:$D,"-",0,1))</f>
        <v>27292 - Homegrown Detroit</v>
      </c>
      <c r="I27" s="302">
        <v>290040</v>
      </c>
      <c r="J27" s="303" t="str">
        <f>IF($I27="","-",_xlfn.XLOOKUP($I27,'CC.Meta'!$A:$A,'CC.Meta'!$D:$D,"-",0,1))</f>
        <v>290040 - Homegrown Detroit</v>
      </c>
      <c r="K27" s="302">
        <v>628200</v>
      </c>
      <c r="L27" s="146" t="str">
        <f>IF($K27="","-",_xlfn.XLOOKUP($K27,Obj.Meta!$A:$A,Obj.Meta!$D:$D,"-",0,1))</f>
        <v>628200 - Training</v>
      </c>
      <c r="M27" s="300" t="str">
        <f>IF($K27="","-",_xlfn.XLOOKUP($K27,Obj.Meta!$A:$A,Obj.Meta!$F:$F,"-",0,1))</f>
        <v>Other Expenses</v>
      </c>
      <c r="N27" s="337" t="str">
        <f t="shared" si="1"/>
        <v>1000-27292-290040-628200</v>
      </c>
      <c r="O27" s="333" t="s">
        <v>50</v>
      </c>
      <c r="P27" s="54" t="s">
        <v>51</v>
      </c>
      <c r="Q27" s="318"/>
      <c r="R27" s="316"/>
      <c r="S27" s="317"/>
      <c r="T27" s="318"/>
      <c r="U27" s="726">
        <v>0</v>
      </c>
      <c r="V27" s="855"/>
      <c r="W27" s="206"/>
      <c r="X27" s="678" t="s">
        <v>54</v>
      </c>
      <c r="Y27" s="34" t="s">
        <v>55</v>
      </c>
      <c r="Z27" s="610">
        <v>0</v>
      </c>
      <c r="AA27" s="608" t="s">
        <v>125</v>
      </c>
    </row>
    <row r="28" spans="1:27" s="127" customFormat="1">
      <c r="A28" s="145">
        <f t="shared" si="0"/>
        <v>29</v>
      </c>
      <c r="B28" s="146" t="str">
        <f>_xlfn.XLOOKUP($A28,Dept.Meta!$A:$A,Dept.Meta!$F:$F,"-",0,1)</f>
        <v>29 - CRIO</v>
      </c>
      <c r="C28" s="629" t="str">
        <f>_xlfn.XLOOKUP(_xlfn.CONCAT($G28,"-",$I28),Div.Meta!$H:$H,Div.Meta!$C:$C,"-",0,1)</f>
        <v>-</v>
      </c>
      <c r="D28" s="302">
        <v>1000</v>
      </c>
      <c r="E28" s="146" t="str">
        <f>IF($D28="","-",_xlfn.XLOOKUP($D28,Fund.Meta!$A:$A,Fund.Meta!$D:$D,"-",0,1))</f>
        <v>1000 - General Fund</v>
      </c>
      <c r="F28" s="303" t="str">
        <f>IF($D28="","-",_xlfn.XLOOKUP($D28,Fund.Meta!$A:$A,Fund.Meta!$E:$E,"-",0,1))</f>
        <v>General</v>
      </c>
      <c r="G28" s="334" t="s">
        <v>65</v>
      </c>
      <c r="H28" s="303" t="str">
        <f>IF($G28="","-",_xlfn.XLOOKUP($G28,Appr.Meta!$A:$A,Appr.Meta!$D:$D,"-",0,1))</f>
        <v>28290 - Human Rights Advocacy</v>
      </c>
      <c r="I28" s="302">
        <v>290010</v>
      </c>
      <c r="J28" s="303" t="str">
        <f>IF($I28="","-",_xlfn.XLOOKUP($I28,'CC.Meta'!$A:$A,'CC.Meta'!$D:$D,"-",0,1))</f>
        <v>290010 - Civil Rights, Inclusion, &amp; Opportunity</v>
      </c>
      <c r="K28" s="302">
        <v>617900</v>
      </c>
      <c r="L28" s="146" t="str">
        <f>IF($K28="","-",_xlfn.XLOOKUP($K28,Obj.Meta!$A:$A,Obj.Meta!$D:$D,"-",0,1))</f>
        <v>617900 - Contract Svcs-Other-Misc</v>
      </c>
      <c r="M28" s="300" t="str">
        <f>IF($K28="","-",_xlfn.XLOOKUP($K28,Obj.Meta!$A:$A,Obj.Meta!$F:$F,"-",0,1))</f>
        <v>Professional &amp; Contractual Services</v>
      </c>
      <c r="N28" s="337" t="str">
        <f t="shared" si="1"/>
        <v>1000-28290-290010-617900</v>
      </c>
      <c r="O28" s="333" t="s">
        <v>50</v>
      </c>
      <c r="P28" s="54" t="s">
        <v>51</v>
      </c>
      <c r="Q28" s="318" t="s">
        <v>126</v>
      </c>
      <c r="R28" s="316" t="s">
        <v>127</v>
      </c>
      <c r="S28" s="317">
        <v>6004043</v>
      </c>
      <c r="T28" s="318" t="s">
        <v>128</v>
      </c>
      <c r="U28" s="726">
        <v>0</v>
      </c>
      <c r="V28" s="206"/>
      <c r="W28" s="206"/>
      <c r="X28" s="678" t="s">
        <v>54</v>
      </c>
      <c r="Y28" s="34" t="s">
        <v>55</v>
      </c>
      <c r="Z28" s="610">
        <v>0</v>
      </c>
      <c r="AA28" s="608" t="s">
        <v>129</v>
      </c>
    </row>
    <row r="29" spans="1:27" s="127" customFormat="1">
      <c r="A29" s="145">
        <f t="shared" si="0"/>
        <v>29</v>
      </c>
      <c r="B29" s="146" t="str">
        <f>_xlfn.XLOOKUP($A29,Dept.Meta!$A:$A,Dept.Meta!$F:$F,"-",0,1)</f>
        <v>29 - CRIO</v>
      </c>
      <c r="C29" s="629" t="str">
        <f>_xlfn.XLOOKUP(_xlfn.CONCAT($G29,"-",$I29),Div.Meta!$H:$H,Div.Meta!$C:$C,"-",0,1)</f>
        <v>-</v>
      </c>
      <c r="D29" s="302">
        <v>1000</v>
      </c>
      <c r="E29" s="146" t="str">
        <f>IF($D29="","-",_xlfn.XLOOKUP($D29,Fund.Meta!$A:$A,Fund.Meta!$D:$D,"-",0,1))</f>
        <v>1000 - General Fund</v>
      </c>
      <c r="F29" s="303" t="str">
        <f>IF($D29="","-",_xlfn.XLOOKUP($D29,Fund.Meta!$A:$A,Fund.Meta!$E:$E,"-",0,1))</f>
        <v>General</v>
      </c>
      <c r="G29" s="334" t="s">
        <v>65</v>
      </c>
      <c r="H29" s="303" t="str">
        <f>IF($G29="","-",_xlfn.XLOOKUP($G29,Appr.Meta!$A:$A,Appr.Meta!$D:$D,"-",0,1))</f>
        <v>28290 - Human Rights Advocacy</v>
      </c>
      <c r="I29" s="302">
        <v>290010</v>
      </c>
      <c r="J29" s="303" t="str">
        <f>IF($I29="","-",_xlfn.XLOOKUP($I29,'CC.Meta'!$A:$A,'CC.Meta'!$D:$D,"-",0,1))</f>
        <v>290010 - Civil Rights, Inclusion, &amp; Opportunity</v>
      </c>
      <c r="K29" s="302">
        <v>617900</v>
      </c>
      <c r="L29" s="146" t="str">
        <f>IF($K29="","-",_xlfn.XLOOKUP($K29,Obj.Meta!$A:$A,Obj.Meta!$D:$D,"-",0,1))</f>
        <v>617900 - Contract Svcs-Other-Misc</v>
      </c>
      <c r="M29" s="300" t="str">
        <f>IF($K29="","-",_xlfn.XLOOKUP($K29,Obj.Meta!$A:$A,Obj.Meta!$F:$F,"-",0,1))</f>
        <v>Professional &amp; Contractual Services</v>
      </c>
      <c r="N29" s="337" t="str">
        <f t="shared" si="1"/>
        <v>1000-28290-290010-617900</v>
      </c>
      <c r="O29" s="333" t="s">
        <v>50</v>
      </c>
      <c r="P29" s="54" t="s">
        <v>51</v>
      </c>
      <c r="Q29" s="318"/>
      <c r="R29" s="316" t="s">
        <v>130</v>
      </c>
      <c r="S29" s="317"/>
      <c r="T29" s="318"/>
      <c r="U29" s="726">
        <v>0</v>
      </c>
      <c r="V29" s="206"/>
      <c r="W29" s="206"/>
      <c r="X29" s="678" t="s">
        <v>54</v>
      </c>
      <c r="Y29" s="34" t="s">
        <v>55</v>
      </c>
      <c r="Z29" s="610">
        <v>0</v>
      </c>
      <c r="AA29" s="608" t="s">
        <v>131</v>
      </c>
    </row>
    <row r="30" spans="1:27" s="127" customFormat="1">
      <c r="A30" s="145">
        <f t="shared" si="0"/>
        <v>29</v>
      </c>
      <c r="B30" s="146" t="str">
        <f>_xlfn.XLOOKUP($A30,Dept.Meta!$A:$A,Dept.Meta!$F:$F,"-",0,1)</f>
        <v>29 - CRIO</v>
      </c>
      <c r="C30" s="629" t="str">
        <f>_xlfn.XLOOKUP(_xlfn.CONCAT($G30,"-",$I30),Div.Meta!$H:$H,Div.Meta!$C:$C,"-",0,1)</f>
        <v>-</v>
      </c>
      <c r="D30" s="302">
        <v>1000</v>
      </c>
      <c r="E30" s="146" t="str">
        <f>IF($D30="","-",_xlfn.XLOOKUP($D30,Fund.Meta!$A:$A,Fund.Meta!$D:$D,"-",0,1))</f>
        <v>1000 - General Fund</v>
      </c>
      <c r="F30" s="303" t="str">
        <f>IF($D30="","-",_xlfn.XLOOKUP($D30,Fund.Meta!$A:$A,Fund.Meta!$E:$E,"-",0,1))</f>
        <v>General</v>
      </c>
      <c r="G30" s="334" t="s">
        <v>65</v>
      </c>
      <c r="H30" s="303" t="str">
        <f>IF($G30="","-",_xlfn.XLOOKUP($G30,Appr.Meta!$A:$A,Appr.Meta!$D:$D,"-",0,1))</f>
        <v>28290 - Human Rights Advocacy</v>
      </c>
      <c r="I30" s="302">
        <v>290010</v>
      </c>
      <c r="J30" s="303" t="str">
        <f>IF($I30="","-",_xlfn.XLOOKUP($I30,'CC.Meta'!$A:$A,'CC.Meta'!$D:$D,"-",0,1))</f>
        <v>290010 - Civil Rights, Inclusion, &amp; Opportunity</v>
      </c>
      <c r="K30" s="302">
        <v>617900</v>
      </c>
      <c r="L30" s="146" t="str">
        <f>IF($K30="","-",_xlfn.XLOOKUP($K30,Obj.Meta!$A:$A,Obj.Meta!$D:$D,"-",0,1))</f>
        <v>617900 - Contract Svcs-Other-Misc</v>
      </c>
      <c r="M30" s="300" t="str">
        <f>IF($K30="","-",_xlfn.XLOOKUP($K30,Obj.Meta!$A:$A,Obj.Meta!$F:$F,"-",0,1))</f>
        <v>Professional &amp; Contractual Services</v>
      </c>
      <c r="N30" s="337" t="str">
        <f t="shared" si="1"/>
        <v>1000-28290-290010-617900</v>
      </c>
      <c r="O30" s="333" t="s">
        <v>50</v>
      </c>
      <c r="P30" s="54" t="s">
        <v>51</v>
      </c>
      <c r="Q30" s="318"/>
      <c r="R30" s="316" t="s">
        <v>132</v>
      </c>
      <c r="S30" s="317"/>
      <c r="T30" s="318"/>
      <c r="U30" s="726">
        <v>150000</v>
      </c>
      <c r="V30" s="856"/>
      <c r="W30" s="206"/>
      <c r="X30" s="678" t="s">
        <v>54</v>
      </c>
      <c r="Y30" s="34" t="s">
        <v>67</v>
      </c>
      <c r="Z30" s="610">
        <v>0</v>
      </c>
      <c r="AA30" s="608" t="s">
        <v>133</v>
      </c>
    </row>
    <row r="31" spans="1:27" s="127" customFormat="1">
      <c r="A31" s="145">
        <f t="shared" si="0"/>
        <v>29</v>
      </c>
      <c r="B31" s="146" t="str">
        <f>_xlfn.XLOOKUP($A31,Dept.Meta!$A:$A,Dept.Meta!$F:$F,"-",0,1)</f>
        <v>29 - CRIO</v>
      </c>
      <c r="C31" s="629" t="str">
        <f>_xlfn.XLOOKUP(_xlfn.CONCAT($G31,"-",$I31),Div.Meta!$H:$H,Div.Meta!$C:$C,"-",0,1)</f>
        <v>-</v>
      </c>
      <c r="D31" s="302">
        <v>1000</v>
      </c>
      <c r="E31" s="146" t="str">
        <f>IF($D31="","-",_xlfn.XLOOKUP($D31,Fund.Meta!$A:$A,Fund.Meta!$D:$D,"-",0,1))</f>
        <v>1000 - General Fund</v>
      </c>
      <c r="F31" s="303" t="str">
        <f>IF($D31="","-",_xlfn.XLOOKUP($D31,Fund.Meta!$A:$A,Fund.Meta!$E:$E,"-",0,1))</f>
        <v>General</v>
      </c>
      <c r="G31" s="334" t="s">
        <v>65</v>
      </c>
      <c r="H31" s="303" t="str">
        <f>IF($G31="","-",_xlfn.XLOOKUP($G31,Appr.Meta!$A:$A,Appr.Meta!$D:$D,"-",0,1))</f>
        <v>28290 - Human Rights Advocacy</v>
      </c>
      <c r="I31" s="302">
        <v>290010</v>
      </c>
      <c r="J31" s="303" t="str">
        <f>IF($I31="","-",_xlfn.XLOOKUP($I31,'CC.Meta'!$A:$A,'CC.Meta'!$D:$D,"-",0,1))</f>
        <v>290010 - Civil Rights, Inclusion, &amp; Opportunity</v>
      </c>
      <c r="K31" s="302">
        <v>617900</v>
      </c>
      <c r="L31" s="146" t="str">
        <f>IF($K31="","-",_xlfn.XLOOKUP($K31,Obj.Meta!$A:$A,Obj.Meta!$D:$D,"-",0,1))</f>
        <v>617900 - Contract Svcs-Other-Misc</v>
      </c>
      <c r="M31" s="300" t="str">
        <f>IF($K31="","-",_xlfn.XLOOKUP($K31,Obj.Meta!$A:$A,Obj.Meta!$F:$F,"-",0,1))</f>
        <v>Professional &amp; Contractual Services</v>
      </c>
      <c r="N31" s="337" t="str">
        <f t="shared" si="1"/>
        <v>1000-28290-290010-617900</v>
      </c>
      <c r="O31" s="333" t="s">
        <v>50</v>
      </c>
      <c r="P31" s="54" t="s">
        <v>51</v>
      </c>
      <c r="Q31" s="318"/>
      <c r="R31" s="316" t="s">
        <v>134</v>
      </c>
      <c r="S31" s="317"/>
      <c r="T31" s="318"/>
      <c r="U31" s="726">
        <v>0</v>
      </c>
      <c r="V31" s="856"/>
      <c r="W31" s="206"/>
      <c r="X31" s="678" t="s">
        <v>54</v>
      </c>
      <c r="Y31" s="34" t="s">
        <v>67</v>
      </c>
      <c r="Z31" s="610">
        <v>95191</v>
      </c>
      <c r="AA31" s="608" t="s">
        <v>135</v>
      </c>
    </row>
    <row r="32" spans="1:27" s="127" customFormat="1">
      <c r="A32" s="145">
        <f t="shared" si="0"/>
        <v>29</v>
      </c>
      <c r="B32" s="146" t="str">
        <f>_xlfn.XLOOKUP($A32,Dept.Meta!$A:$A,Dept.Meta!$F:$F,"-",0,1)</f>
        <v>29 - CRIO</v>
      </c>
      <c r="C32" s="629" t="str">
        <f>_xlfn.XLOOKUP(_xlfn.CONCAT($G32,"-",$I32),Div.Meta!$H:$H,Div.Meta!$C:$C,"-",0,1)</f>
        <v>-</v>
      </c>
      <c r="D32" s="302">
        <v>1000</v>
      </c>
      <c r="E32" s="146" t="str">
        <f>IF($D32="","-",_xlfn.XLOOKUP($D32,Fund.Meta!$A:$A,Fund.Meta!$D:$D,"-",0,1))</f>
        <v>1000 - General Fund</v>
      </c>
      <c r="F32" s="303" t="str">
        <f>IF($D32="","-",_xlfn.XLOOKUP($D32,Fund.Meta!$A:$A,Fund.Meta!$E:$E,"-",0,1))</f>
        <v>General</v>
      </c>
      <c r="G32" s="334" t="s">
        <v>65</v>
      </c>
      <c r="H32" s="303" t="str">
        <f>IF($G32="","-",_xlfn.XLOOKUP($G32,Appr.Meta!$A:$A,Appr.Meta!$D:$D,"-",0,1))</f>
        <v>28290 - Human Rights Advocacy</v>
      </c>
      <c r="I32" s="302">
        <v>290010</v>
      </c>
      <c r="J32" s="303" t="str">
        <f>IF($I32="","-",_xlfn.XLOOKUP($I32,'CC.Meta'!$A:$A,'CC.Meta'!$D:$D,"-",0,1))</f>
        <v>290010 - Civil Rights, Inclusion, &amp; Opportunity</v>
      </c>
      <c r="K32" s="302">
        <v>617900</v>
      </c>
      <c r="L32" s="146" t="str">
        <f>IF($K32="","-",_xlfn.XLOOKUP($K32,Obj.Meta!$A:$A,Obj.Meta!$D:$D,"-",0,1))</f>
        <v>617900 - Contract Svcs-Other-Misc</v>
      </c>
      <c r="M32" s="300" t="str">
        <f>IF($K32="","-",_xlfn.XLOOKUP($K32,Obj.Meta!$A:$A,Obj.Meta!$F:$F,"-",0,1))</f>
        <v>Professional &amp; Contractual Services</v>
      </c>
      <c r="N32" s="337" t="str">
        <f t="shared" si="1"/>
        <v>1000-28290-290010-617900</v>
      </c>
      <c r="O32" s="333" t="s">
        <v>50</v>
      </c>
      <c r="P32" s="54" t="s">
        <v>51</v>
      </c>
      <c r="Q32" s="318"/>
      <c r="R32" s="316"/>
      <c r="S32" s="317"/>
      <c r="T32" s="318"/>
      <c r="U32" s="726">
        <v>0</v>
      </c>
      <c r="V32" s="856"/>
      <c r="W32" s="206"/>
      <c r="X32" s="678" t="s">
        <v>54</v>
      </c>
      <c r="Y32" s="34" t="s">
        <v>67</v>
      </c>
      <c r="Z32" s="610">
        <v>30000</v>
      </c>
      <c r="AA32" s="608" t="s">
        <v>135</v>
      </c>
    </row>
    <row r="33" spans="1:27" s="127" customFormat="1">
      <c r="A33" s="145">
        <f t="shared" si="0"/>
        <v>29</v>
      </c>
      <c r="B33" s="146" t="str">
        <f>_xlfn.XLOOKUP($A33,Dept.Meta!$A:$A,Dept.Meta!$F:$F,"-",0,1)</f>
        <v>29 - CRIO</v>
      </c>
      <c r="C33" s="629" t="str">
        <f>_xlfn.XLOOKUP(_xlfn.CONCAT($G33,"-",$I33),Div.Meta!$H:$H,Div.Meta!$C:$C,"-",0,1)</f>
        <v>-</v>
      </c>
      <c r="D33" s="302">
        <v>1000</v>
      </c>
      <c r="E33" s="146" t="str">
        <f>IF($D33="","-",_xlfn.XLOOKUP($D33,Fund.Meta!$A:$A,Fund.Meta!$D:$D,"-",0,1))</f>
        <v>1000 - General Fund</v>
      </c>
      <c r="F33" s="303" t="str">
        <f>IF($D33="","-",_xlfn.XLOOKUP($D33,Fund.Meta!$A:$A,Fund.Meta!$E:$E,"-",0,1))</f>
        <v>General</v>
      </c>
      <c r="G33" s="334" t="s">
        <v>65</v>
      </c>
      <c r="H33" s="303" t="str">
        <f>IF($G33="","-",_xlfn.XLOOKUP($G33,Appr.Meta!$A:$A,Appr.Meta!$D:$D,"-",0,1))</f>
        <v>28290 - Human Rights Advocacy</v>
      </c>
      <c r="I33" s="302">
        <v>290010</v>
      </c>
      <c r="J33" s="303" t="str">
        <f>IF($I33="","-",_xlfn.XLOOKUP($I33,'CC.Meta'!$A:$A,'CC.Meta'!$D:$D,"-",0,1))</f>
        <v>290010 - Civil Rights, Inclusion, &amp; Opportunity</v>
      </c>
      <c r="K33" s="302">
        <v>620100</v>
      </c>
      <c r="L33" s="146" t="str">
        <f>IF($K33="","-",_xlfn.XLOOKUP($K33,Obj.Meta!$A:$A,Obj.Meta!$D:$D,"-",0,1))</f>
        <v>620100 - Office Supplies</v>
      </c>
      <c r="M33" s="300" t="str">
        <f>IF($K33="","-",_xlfn.XLOOKUP($K33,Obj.Meta!$A:$A,Obj.Meta!$F:$F,"-",0,1))</f>
        <v>Operating Supplies</v>
      </c>
      <c r="N33" s="337" t="str">
        <f t="shared" si="1"/>
        <v>1000-28290-290010-620100</v>
      </c>
      <c r="O33" s="333" t="s">
        <v>50</v>
      </c>
      <c r="P33" s="54" t="s">
        <v>51</v>
      </c>
      <c r="Q33" s="318"/>
      <c r="R33" s="316"/>
      <c r="S33" s="317"/>
      <c r="T33" s="318"/>
      <c r="U33" s="726">
        <v>0</v>
      </c>
      <c r="V33" s="856"/>
      <c r="W33" s="206"/>
      <c r="X33" s="678" t="s">
        <v>54</v>
      </c>
      <c r="Y33" s="34" t="s">
        <v>67</v>
      </c>
      <c r="Z33" s="610">
        <v>150000</v>
      </c>
      <c r="AA33" s="608" t="s">
        <v>135</v>
      </c>
    </row>
    <row r="34" spans="1:27" s="127" customFormat="1">
      <c r="A34" s="145">
        <f t="shared" si="0"/>
        <v>29</v>
      </c>
      <c r="B34" s="146" t="str">
        <f>_xlfn.XLOOKUP($A34,Dept.Meta!$A:$A,Dept.Meta!$F:$F,"-",0,1)</f>
        <v>29 - CRIO</v>
      </c>
      <c r="C34" s="629" t="str">
        <f>_xlfn.XLOOKUP(_xlfn.CONCAT($G34,"-",$I34),Div.Meta!$H:$H,Div.Meta!$C:$C,"-",0,1)</f>
        <v>-</v>
      </c>
      <c r="D34" s="302">
        <v>1000</v>
      </c>
      <c r="E34" s="146" t="str">
        <f>IF($D34="","-",_xlfn.XLOOKUP($D34,Fund.Meta!$A:$A,Fund.Meta!$D:$D,"-",0,1))</f>
        <v>1000 - General Fund</v>
      </c>
      <c r="F34" s="303" t="str">
        <f>IF($D34="","-",_xlfn.XLOOKUP($D34,Fund.Meta!$A:$A,Fund.Meta!$E:$E,"-",0,1))</f>
        <v>General</v>
      </c>
      <c r="G34" s="334" t="s">
        <v>65</v>
      </c>
      <c r="H34" s="303" t="str">
        <f>IF($G34="","-",_xlfn.XLOOKUP($G34,Appr.Meta!$A:$A,Appr.Meta!$D:$D,"-",0,1))</f>
        <v>28290 - Human Rights Advocacy</v>
      </c>
      <c r="I34" s="302">
        <v>290010</v>
      </c>
      <c r="J34" s="303" t="str">
        <f>IF($I34="","-",_xlfn.XLOOKUP($I34,'CC.Meta'!$A:$A,'CC.Meta'!$D:$D,"-",0,1))</f>
        <v>290010 - Civil Rights, Inclusion, &amp; Opportunity</v>
      </c>
      <c r="K34" s="302">
        <v>621900</v>
      </c>
      <c r="L34" s="146" t="str">
        <f>IF($K34="","-",_xlfn.XLOOKUP($K34,Obj.Meta!$A:$A,Obj.Meta!$D:$D,"-",0,1))</f>
        <v>621900 - Oper Supplies-Miscellaneous</v>
      </c>
      <c r="M34" s="300" t="str">
        <f>IF($K34="","-",_xlfn.XLOOKUP($K34,Obj.Meta!$A:$A,Obj.Meta!$F:$F,"-",0,1))</f>
        <v>Operating Supplies</v>
      </c>
      <c r="N34" s="337" t="str">
        <f t="shared" si="1"/>
        <v>1000-28290-290010-621900</v>
      </c>
      <c r="O34" s="333" t="s">
        <v>50</v>
      </c>
      <c r="P34" s="54" t="s">
        <v>51</v>
      </c>
      <c r="Q34" s="318" t="s">
        <v>136</v>
      </c>
      <c r="R34" s="316" t="s">
        <v>119</v>
      </c>
      <c r="S34" s="317">
        <v>6003159</v>
      </c>
      <c r="T34" s="318" t="s">
        <v>137</v>
      </c>
      <c r="U34" s="726">
        <v>0</v>
      </c>
      <c r="V34" s="856"/>
      <c r="W34" s="206"/>
      <c r="X34" s="678" t="s">
        <v>54</v>
      </c>
      <c r="Y34" s="34" t="s">
        <v>67</v>
      </c>
      <c r="Z34" s="610">
        <v>0</v>
      </c>
      <c r="AA34" s="608"/>
    </row>
    <row r="35" spans="1:27" s="127" customFormat="1">
      <c r="A35" s="145">
        <f t="shared" si="0"/>
        <v>29</v>
      </c>
      <c r="B35" s="146" t="str">
        <f>_xlfn.XLOOKUP($A35,Dept.Meta!$A:$A,Dept.Meta!$F:$F,"-",0,1)</f>
        <v>29 - CRIO</v>
      </c>
      <c r="C35" s="629" t="str">
        <f>_xlfn.XLOOKUP(_xlfn.CONCAT($G35,"-",$I35),Div.Meta!$H:$H,Div.Meta!$C:$C,"-",0,1)</f>
        <v>-</v>
      </c>
      <c r="D35" s="302">
        <v>1000</v>
      </c>
      <c r="E35" s="146" t="str">
        <f>IF($D35="","-",_xlfn.XLOOKUP($D35,Fund.Meta!$A:$A,Fund.Meta!$D:$D,"-",0,1))</f>
        <v>1000 - General Fund</v>
      </c>
      <c r="F35" s="303" t="str">
        <f>IF($D35="","-",_xlfn.XLOOKUP($D35,Fund.Meta!$A:$A,Fund.Meta!$E:$E,"-",0,1))</f>
        <v>General</v>
      </c>
      <c r="G35" s="334" t="s">
        <v>65</v>
      </c>
      <c r="H35" s="303" t="str">
        <f>IF($G35="","-",_xlfn.XLOOKUP($G35,Appr.Meta!$A:$A,Appr.Meta!$D:$D,"-",0,1))</f>
        <v>28290 - Human Rights Advocacy</v>
      </c>
      <c r="I35" s="302">
        <v>290010</v>
      </c>
      <c r="J35" s="303" t="str">
        <f>IF($I35="","-",_xlfn.XLOOKUP($I35,'CC.Meta'!$A:$A,'CC.Meta'!$D:$D,"-",0,1))</f>
        <v>290010 - Civil Rights, Inclusion, &amp; Opportunity</v>
      </c>
      <c r="K35" s="302">
        <v>621900</v>
      </c>
      <c r="L35" s="146" t="str">
        <f>IF($K35="","-",_xlfn.XLOOKUP($K35,Obj.Meta!$A:$A,Obj.Meta!$D:$D,"-",0,1))</f>
        <v>621900 - Oper Supplies-Miscellaneous</v>
      </c>
      <c r="M35" s="300" t="str">
        <f>IF($K35="","-",_xlfn.XLOOKUP($K35,Obj.Meta!$A:$A,Obj.Meta!$F:$F,"-",0,1))</f>
        <v>Operating Supplies</v>
      </c>
      <c r="N35" s="337" t="str">
        <f t="shared" si="1"/>
        <v>1000-28290-290010-621900</v>
      </c>
      <c r="O35" s="333" t="s">
        <v>50</v>
      </c>
      <c r="P35" s="54" t="s">
        <v>51</v>
      </c>
      <c r="Q35" s="318"/>
      <c r="R35" s="316"/>
      <c r="S35" s="317"/>
      <c r="T35" s="318"/>
      <c r="U35" s="726">
        <v>0</v>
      </c>
      <c r="V35" s="856"/>
      <c r="W35" s="206"/>
      <c r="X35" s="678" t="s">
        <v>54</v>
      </c>
      <c r="Y35" s="34" t="s">
        <v>67</v>
      </c>
      <c r="Z35" s="610">
        <v>5500</v>
      </c>
      <c r="AA35" s="608" t="s">
        <v>138</v>
      </c>
    </row>
    <row r="36" spans="1:27" s="127" customFormat="1">
      <c r="A36" s="145">
        <f t="shared" si="0"/>
        <v>29</v>
      </c>
      <c r="B36" s="146" t="str">
        <f>_xlfn.XLOOKUP($A36,Dept.Meta!$A:$A,Dept.Meta!$F:$F,"-",0,1)</f>
        <v>29 - CRIO</v>
      </c>
      <c r="C36" s="629" t="str">
        <f>_xlfn.XLOOKUP(_xlfn.CONCAT($G36,"-",$I36),Div.Meta!$H:$H,Div.Meta!$C:$C,"-",0,1)</f>
        <v>-</v>
      </c>
      <c r="D36" s="302">
        <v>1000</v>
      </c>
      <c r="E36" s="146" t="str">
        <f>IF($D36="","-",_xlfn.XLOOKUP($D36,Fund.Meta!$A:$A,Fund.Meta!$D:$D,"-",0,1))</f>
        <v>1000 - General Fund</v>
      </c>
      <c r="F36" s="303" t="str">
        <f>IF($D36="","-",_xlfn.XLOOKUP($D36,Fund.Meta!$A:$A,Fund.Meta!$E:$E,"-",0,1))</f>
        <v>General</v>
      </c>
      <c r="G36" s="334" t="s">
        <v>65</v>
      </c>
      <c r="H36" s="303" t="str">
        <f>IF($G36="","-",_xlfn.XLOOKUP($G36,Appr.Meta!$A:$A,Appr.Meta!$D:$D,"-",0,1))</f>
        <v>28290 - Human Rights Advocacy</v>
      </c>
      <c r="I36" s="302">
        <v>290010</v>
      </c>
      <c r="J36" s="303" t="str">
        <f>IF($I36="","-",_xlfn.XLOOKUP($I36,'CC.Meta'!$A:$A,'CC.Meta'!$D:$D,"-",0,1))</f>
        <v>290010 - Civil Rights, Inclusion, &amp; Opportunity</v>
      </c>
      <c r="K36" s="302">
        <v>621912</v>
      </c>
      <c r="L36" s="146" t="str">
        <f>IF($K36="","-",_xlfn.XLOOKUP($K36,Obj.Meta!$A:$A,Obj.Meta!$D:$D,"-",0,1))</f>
        <v>621912 - Operating Supplies - Furniture</v>
      </c>
      <c r="M36" s="300" t="str">
        <f>IF($K36="","-",_xlfn.XLOOKUP($K36,Obj.Meta!$A:$A,Obj.Meta!$F:$F,"-",0,1))</f>
        <v>Operating Supplies</v>
      </c>
      <c r="N36" s="337" t="str">
        <f t="shared" si="1"/>
        <v>1000-28290-290010-621912</v>
      </c>
      <c r="O36" s="333" t="s">
        <v>50</v>
      </c>
      <c r="P36" s="54" t="s">
        <v>51</v>
      </c>
      <c r="Q36" s="318"/>
      <c r="R36" s="316"/>
      <c r="S36" s="317"/>
      <c r="T36" s="318"/>
      <c r="U36" s="726">
        <v>3000000</v>
      </c>
      <c r="V36" s="856"/>
      <c r="W36" s="206"/>
      <c r="X36" s="678" t="s">
        <v>54</v>
      </c>
      <c r="Y36" s="34" t="s">
        <v>67</v>
      </c>
      <c r="Z36" s="610">
        <v>0</v>
      </c>
      <c r="AA36" s="608"/>
    </row>
    <row r="37" spans="1:27" s="127" customFormat="1">
      <c r="A37" s="145">
        <f t="shared" si="0"/>
        <v>29</v>
      </c>
      <c r="B37" s="146" t="str">
        <f>_xlfn.XLOOKUP($A37,Dept.Meta!$A:$A,Dept.Meta!$F:$F,"-",0,1)</f>
        <v>29 - CRIO</v>
      </c>
      <c r="C37" s="629" t="str">
        <f>_xlfn.XLOOKUP(_xlfn.CONCAT($G37,"-",$I37),Div.Meta!$H:$H,Div.Meta!$C:$C,"-",0,1)</f>
        <v>-</v>
      </c>
      <c r="D37" s="302">
        <v>1000</v>
      </c>
      <c r="E37" s="146" t="str">
        <f>IF($D37="","-",_xlfn.XLOOKUP($D37,Fund.Meta!$A:$A,Fund.Meta!$D:$D,"-",0,1))</f>
        <v>1000 - General Fund</v>
      </c>
      <c r="F37" s="303" t="str">
        <f>IF($D37="","-",_xlfn.XLOOKUP($D37,Fund.Meta!$A:$A,Fund.Meta!$E:$E,"-",0,1))</f>
        <v>General</v>
      </c>
      <c r="G37" s="334" t="s">
        <v>65</v>
      </c>
      <c r="H37" s="303" t="str">
        <f>IF($G37="","-",_xlfn.XLOOKUP($G37,Appr.Meta!$A:$A,Appr.Meta!$D:$D,"-",0,1))</f>
        <v>28290 - Human Rights Advocacy</v>
      </c>
      <c r="I37" s="302">
        <v>290010</v>
      </c>
      <c r="J37" s="303" t="str">
        <f>IF($I37="","-",_xlfn.XLOOKUP($I37,'CC.Meta'!$A:$A,'CC.Meta'!$D:$D,"-",0,1))</f>
        <v>290010 - Civil Rights, Inclusion, &amp; Opportunity</v>
      </c>
      <c r="K37" s="302">
        <v>622200</v>
      </c>
      <c r="L37" s="146" t="str">
        <f>IF($K37="","-",_xlfn.XLOOKUP($K37,Obj.Meta!$A:$A,Obj.Meta!$D:$D,"-",0,1))</f>
        <v>622200 - Repairs &amp; Maint-Bldgs&amp;Ground</v>
      </c>
      <c r="M37" s="300" t="str">
        <f>IF($K37="","-",_xlfn.XLOOKUP($K37,Obj.Meta!$A:$A,Obj.Meta!$F:$F,"-",0,1))</f>
        <v>Operating Supplies</v>
      </c>
      <c r="N37" s="337" t="str">
        <f t="shared" si="1"/>
        <v>1000-28290-290010-622200</v>
      </c>
      <c r="O37" s="333" t="s">
        <v>50</v>
      </c>
      <c r="P37" s="54" t="s">
        <v>51</v>
      </c>
      <c r="Q37" s="318"/>
      <c r="R37" s="316"/>
      <c r="S37" s="317"/>
      <c r="T37" s="318"/>
      <c r="U37" s="726">
        <v>0</v>
      </c>
      <c r="V37" s="856"/>
      <c r="W37" s="206"/>
      <c r="X37" s="678" t="s">
        <v>54</v>
      </c>
      <c r="Y37" s="34" t="s">
        <v>67</v>
      </c>
      <c r="Z37" s="610">
        <v>0</v>
      </c>
      <c r="AA37" s="608"/>
    </row>
    <row r="38" spans="1:27" s="127" customFormat="1">
      <c r="A38" s="145">
        <f t="shared" si="0"/>
        <v>29</v>
      </c>
      <c r="B38" s="146" t="str">
        <f>_xlfn.XLOOKUP($A38,Dept.Meta!$A:$A,Dept.Meta!$F:$F,"-",0,1)</f>
        <v>29 - CRIO</v>
      </c>
      <c r="C38" s="629" t="str">
        <f>_xlfn.XLOOKUP(_xlfn.CONCAT($G38,"-",$I38),Div.Meta!$H:$H,Div.Meta!$C:$C,"-",0,1)</f>
        <v>-</v>
      </c>
      <c r="D38" s="302">
        <v>1000</v>
      </c>
      <c r="E38" s="146" t="str">
        <f>IF($D38="","-",_xlfn.XLOOKUP($D38,Fund.Meta!$A:$A,Fund.Meta!$D:$D,"-",0,1))</f>
        <v>1000 - General Fund</v>
      </c>
      <c r="F38" s="303" t="str">
        <f>IF($D38="","-",_xlfn.XLOOKUP($D38,Fund.Meta!$A:$A,Fund.Meta!$E:$E,"-",0,1))</f>
        <v>General</v>
      </c>
      <c r="G38" s="334" t="s">
        <v>65</v>
      </c>
      <c r="H38" s="303" t="str">
        <f>IF($G38="","-",_xlfn.XLOOKUP($G38,Appr.Meta!$A:$A,Appr.Meta!$D:$D,"-",0,1))</f>
        <v>28290 - Human Rights Advocacy</v>
      </c>
      <c r="I38" s="302">
        <v>290010</v>
      </c>
      <c r="J38" s="303" t="str">
        <f>IF($I38="","-",_xlfn.XLOOKUP($I38,'CC.Meta'!$A:$A,'CC.Meta'!$D:$D,"-",0,1))</f>
        <v>290010 - Civil Rights, Inclusion, &amp; Opportunity</v>
      </c>
      <c r="K38" s="302">
        <v>622301</v>
      </c>
      <c r="L38" s="146" t="str">
        <f>IF($K38="","-",_xlfn.XLOOKUP($K38,Obj.Meta!$A:$A,Obj.Meta!$D:$D,"-",0,1))</f>
        <v>622301 - Hardware Maintenance</v>
      </c>
      <c r="M38" s="300" t="str">
        <f>IF($K38="","-",_xlfn.XLOOKUP($K38,Obj.Meta!$A:$A,Obj.Meta!$F:$F,"-",0,1))</f>
        <v>Operating Supplies</v>
      </c>
      <c r="N38" s="337" t="str">
        <f t="shared" si="1"/>
        <v>1000-28290-290010-622301</v>
      </c>
      <c r="O38" s="333" t="s">
        <v>50</v>
      </c>
      <c r="P38" s="54" t="s">
        <v>51</v>
      </c>
      <c r="Q38" s="318" t="s">
        <v>139</v>
      </c>
      <c r="R38" s="316" t="s">
        <v>140</v>
      </c>
      <c r="S38" s="317">
        <v>6003160</v>
      </c>
      <c r="T38" s="318" t="s">
        <v>137</v>
      </c>
      <c r="U38" s="726">
        <v>0</v>
      </c>
      <c r="V38" s="856"/>
      <c r="W38" s="206"/>
      <c r="X38" s="678" t="s">
        <v>54</v>
      </c>
      <c r="Y38" s="34" t="s">
        <v>67</v>
      </c>
      <c r="Z38" s="610">
        <v>5000</v>
      </c>
      <c r="AA38" s="608" t="s">
        <v>141</v>
      </c>
    </row>
    <row r="39" spans="1:27" s="127" customFormat="1">
      <c r="A39" s="145">
        <f t="shared" si="0"/>
        <v>29</v>
      </c>
      <c r="B39" s="146" t="str">
        <f>_xlfn.XLOOKUP($A39,Dept.Meta!$A:$A,Dept.Meta!$F:$F,"-",0,1)</f>
        <v>29 - CRIO</v>
      </c>
      <c r="C39" s="629" t="str">
        <f>_xlfn.XLOOKUP(_xlfn.CONCAT($G39,"-",$I39),Div.Meta!$H:$H,Div.Meta!$C:$C,"-",0,1)</f>
        <v>-</v>
      </c>
      <c r="D39" s="302">
        <v>1000</v>
      </c>
      <c r="E39" s="146" t="str">
        <f>IF($D39="","-",_xlfn.XLOOKUP($D39,Fund.Meta!$A:$A,Fund.Meta!$D:$D,"-",0,1))</f>
        <v>1000 - General Fund</v>
      </c>
      <c r="F39" s="303" t="str">
        <f>IF($D39="","-",_xlfn.XLOOKUP($D39,Fund.Meta!$A:$A,Fund.Meta!$E:$E,"-",0,1))</f>
        <v>General</v>
      </c>
      <c r="G39" s="334" t="s">
        <v>65</v>
      </c>
      <c r="H39" s="303" t="str">
        <f>IF($G39="","-",_xlfn.XLOOKUP($G39,Appr.Meta!$A:$A,Appr.Meta!$D:$D,"-",0,1))</f>
        <v>28290 - Human Rights Advocacy</v>
      </c>
      <c r="I39" s="302">
        <v>290010</v>
      </c>
      <c r="J39" s="303" t="str">
        <f>IF($I39="","-",_xlfn.XLOOKUP($I39,'CC.Meta'!$A:$A,'CC.Meta'!$D:$D,"-",0,1))</f>
        <v>290010 - Civil Rights, Inclusion, &amp; Opportunity</v>
      </c>
      <c r="K39" s="302">
        <v>622302</v>
      </c>
      <c r="L39" s="146" t="str">
        <f>IF($K39="","-",_xlfn.XLOOKUP($K39,Obj.Meta!$A:$A,Obj.Meta!$D:$D,"-",0,1))</f>
        <v>622302 - Software Maintenance</v>
      </c>
      <c r="M39" s="300" t="str">
        <f>IF($K39="","-",_xlfn.XLOOKUP($K39,Obj.Meta!$A:$A,Obj.Meta!$F:$F,"-",0,1))</f>
        <v>Operating Supplies</v>
      </c>
      <c r="N39" s="337" t="str">
        <f t="shared" si="1"/>
        <v>1000-28290-290010-622302</v>
      </c>
      <c r="O39" s="333" t="s">
        <v>50</v>
      </c>
      <c r="P39" s="54" t="s">
        <v>51</v>
      </c>
      <c r="Q39" s="318" t="s">
        <v>142</v>
      </c>
      <c r="R39" s="316" t="s">
        <v>143</v>
      </c>
      <c r="S39" s="317">
        <v>6002448</v>
      </c>
      <c r="T39" s="318" t="s">
        <v>144</v>
      </c>
      <c r="U39" s="726">
        <v>0</v>
      </c>
      <c r="V39" s="856"/>
      <c r="W39" s="206"/>
      <c r="X39" s="678" t="s">
        <v>54</v>
      </c>
      <c r="Y39" s="34" t="s">
        <v>67</v>
      </c>
      <c r="Z39" s="610">
        <v>2000</v>
      </c>
      <c r="AA39" s="608" t="s">
        <v>145</v>
      </c>
    </row>
    <row r="40" spans="1:27" s="127" customFormat="1">
      <c r="A40" s="145">
        <f t="shared" si="0"/>
        <v>29</v>
      </c>
      <c r="B40" s="146" t="str">
        <f>_xlfn.XLOOKUP($A40,Dept.Meta!$A:$A,Dept.Meta!$F:$F,"-",0,1)</f>
        <v>29 - CRIO</v>
      </c>
      <c r="C40" s="629" t="str">
        <f>_xlfn.XLOOKUP(_xlfn.CONCAT($G40,"-",$I40),Div.Meta!$H:$H,Div.Meta!$C:$C,"-",0,1)</f>
        <v>-</v>
      </c>
      <c r="D40" s="302">
        <v>1000</v>
      </c>
      <c r="E40" s="146" t="str">
        <f>IF($D40="","-",_xlfn.XLOOKUP($D40,Fund.Meta!$A:$A,Fund.Meta!$D:$D,"-",0,1))</f>
        <v>1000 - General Fund</v>
      </c>
      <c r="F40" s="303" t="str">
        <f>IF($D40="","-",_xlfn.XLOOKUP($D40,Fund.Meta!$A:$A,Fund.Meta!$E:$E,"-",0,1))</f>
        <v>General</v>
      </c>
      <c r="G40" s="334" t="s">
        <v>65</v>
      </c>
      <c r="H40" s="303" t="str">
        <f>IF($G40="","-",_xlfn.XLOOKUP($G40,Appr.Meta!$A:$A,Appr.Meta!$D:$D,"-",0,1))</f>
        <v>28290 - Human Rights Advocacy</v>
      </c>
      <c r="I40" s="302">
        <v>290010</v>
      </c>
      <c r="J40" s="303" t="str">
        <f>IF($I40="","-",_xlfn.XLOOKUP($I40,'CC.Meta'!$A:$A,'CC.Meta'!$D:$D,"-",0,1))</f>
        <v>290010 - Civil Rights, Inclusion, &amp; Opportunity</v>
      </c>
      <c r="K40" s="302">
        <v>622302</v>
      </c>
      <c r="L40" s="146" t="str">
        <f>IF($K40="","-",_xlfn.XLOOKUP($K40,Obj.Meta!$A:$A,Obj.Meta!$D:$D,"-",0,1))</f>
        <v>622302 - Software Maintenance</v>
      </c>
      <c r="M40" s="300" t="str">
        <f>IF($K40="","-",_xlfn.XLOOKUP($K40,Obj.Meta!$A:$A,Obj.Meta!$F:$F,"-",0,1))</f>
        <v>Operating Supplies</v>
      </c>
      <c r="N40" s="337" t="str">
        <f t="shared" si="1"/>
        <v>1000-28290-290010-622302</v>
      </c>
      <c r="O40" s="333" t="s">
        <v>50</v>
      </c>
      <c r="P40" s="54" t="s">
        <v>51</v>
      </c>
      <c r="Q40" s="318" t="s">
        <v>139</v>
      </c>
      <c r="R40" s="316" t="s">
        <v>140</v>
      </c>
      <c r="S40" s="317">
        <v>6003160</v>
      </c>
      <c r="T40" s="318" t="s">
        <v>137</v>
      </c>
      <c r="U40" s="726">
        <v>7899458</v>
      </c>
      <c r="V40" s="856"/>
      <c r="W40" s="206"/>
      <c r="X40" s="678" t="s">
        <v>54</v>
      </c>
      <c r="Y40" s="34" t="s">
        <v>67</v>
      </c>
      <c r="Z40" s="610">
        <v>0</v>
      </c>
      <c r="AA40" s="608"/>
    </row>
    <row r="41" spans="1:27" s="127" customFormat="1">
      <c r="A41" s="145">
        <f t="shared" si="0"/>
        <v>29</v>
      </c>
      <c r="B41" s="146" t="str">
        <f>_xlfn.XLOOKUP($A41,Dept.Meta!$A:$A,Dept.Meta!$F:$F,"-",0,1)</f>
        <v>29 - CRIO</v>
      </c>
      <c r="C41" s="629" t="str">
        <f>_xlfn.XLOOKUP(_xlfn.CONCAT($G41,"-",$I41),Div.Meta!$H:$H,Div.Meta!$C:$C,"-",0,1)</f>
        <v>-</v>
      </c>
      <c r="D41" s="302">
        <v>1000</v>
      </c>
      <c r="E41" s="146" t="str">
        <f>IF($D41="","-",_xlfn.XLOOKUP($D41,Fund.Meta!$A:$A,Fund.Meta!$D:$D,"-",0,1))</f>
        <v>1000 - General Fund</v>
      </c>
      <c r="F41" s="303" t="str">
        <f>IF($D41="","-",_xlfn.XLOOKUP($D41,Fund.Meta!$A:$A,Fund.Meta!$E:$E,"-",0,1))</f>
        <v>General</v>
      </c>
      <c r="G41" s="334" t="s">
        <v>65</v>
      </c>
      <c r="H41" s="303" t="str">
        <f>IF($G41="","-",_xlfn.XLOOKUP($G41,Appr.Meta!$A:$A,Appr.Meta!$D:$D,"-",0,1))</f>
        <v>28290 - Human Rights Advocacy</v>
      </c>
      <c r="I41" s="302">
        <v>290010</v>
      </c>
      <c r="J41" s="303" t="str">
        <f>IF($I41="","-",_xlfn.XLOOKUP($I41,'CC.Meta'!$A:$A,'CC.Meta'!$D:$D,"-",0,1))</f>
        <v>290010 - Civil Rights, Inclusion, &amp; Opportunity</v>
      </c>
      <c r="K41" s="302">
        <v>626100</v>
      </c>
      <c r="L41" s="146" t="str">
        <f>IF($K41="","-",_xlfn.XLOOKUP($K41,Obj.Meta!$A:$A,Obj.Meta!$D:$D,"-",0,1))</f>
        <v>626100 - Printing</v>
      </c>
      <c r="M41" s="300" t="str">
        <f>IF($K41="","-",_xlfn.XLOOKUP($K41,Obj.Meta!$A:$A,Obj.Meta!$F:$F,"-",0,1))</f>
        <v>Operating Services</v>
      </c>
      <c r="N41" s="337" t="str">
        <f t="shared" si="1"/>
        <v>1000-28290-290010-626100</v>
      </c>
      <c r="O41" s="333" t="s">
        <v>50</v>
      </c>
      <c r="P41" s="54" t="s">
        <v>51</v>
      </c>
      <c r="Q41" s="318" t="s">
        <v>146</v>
      </c>
      <c r="R41" s="316" t="s">
        <v>147</v>
      </c>
      <c r="S41" s="317">
        <v>6005185</v>
      </c>
      <c r="T41" s="318" t="s">
        <v>148</v>
      </c>
      <c r="U41" s="726">
        <v>165813.32</v>
      </c>
      <c r="V41" s="856"/>
      <c r="W41" s="206"/>
      <c r="X41" s="678" t="s">
        <v>54</v>
      </c>
      <c r="Y41" s="34" t="s">
        <v>67</v>
      </c>
      <c r="Z41" s="610">
        <v>36959.279999999999</v>
      </c>
      <c r="AA41" s="608" t="s">
        <v>149</v>
      </c>
    </row>
    <row r="42" spans="1:27" s="127" customFormat="1">
      <c r="A42" s="145">
        <f t="shared" si="0"/>
        <v>29</v>
      </c>
      <c r="B42" s="146" t="str">
        <f>_xlfn.XLOOKUP($A42,Dept.Meta!$A:$A,Dept.Meta!$F:$F,"-",0,1)</f>
        <v>29 - CRIO</v>
      </c>
      <c r="C42" s="629" t="str">
        <f>_xlfn.XLOOKUP(_xlfn.CONCAT($G42,"-",$I42),Div.Meta!$H:$H,Div.Meta!$C:$C,"-",0,1)</f>
        <v>-</v>
      </c>
      <c r="D42" s="302">
        <v>1000</v>
      </c>
      <c r="E42" s="146" t="str">
        <f>IF($D42="","-",_xlfn.XLOOKUP($D42,Fund.Meta!$A:$A,Fund.Meta!$D:$D,"-",0,1))</f>
        <v>1000 - General Fund</v>
      </c>
      <c r="F42" s="303" t="str">
        <f>IF($D42="","-",_xlfn.XLOOKUP($D42,Fund.Meta!$A:$A,Fund.Meta!$E:$E,"-",0,1))</f>
        <v>General</v>
      </c>
      <c r="G42" s="334" t="s">
        <v>65</v>
      </c>
      <c r="H42" s="303" t="str">
        <f>IF($G42="","-",_xlfn.XLOOKUP($G42,Appr.Meta!$A:$A,Appr.Meta!$D:$D,"-",0,1))</f>
        <v>28290 - Human Rights Advocacy</v>
      </c>
      <c r="I42" s="302">
        <v>290010</v>
      </c>
      <c r="J42" s="303" t="str">
        <f>IF($I42="","-",_xlfn.XLOOKUP($I42,'CC.Meta'!$A:$A,'CC.Meta'!$D:$D,"-",0,1))</f>
        <v>290010 - Civil Rights, Inclusion, &amp; Opportunity</v>
      </c>
      <c r="K42" s="302">
        <v>626435</v>
      </c>
      <c r="L42" s="146" t="str">
        <f>IF($K42="","-",_xlfn.XLOOKUP($K42,Obj.Meta!$A:$A,Obj.Meta!$D:$D,"-",0,1))</f>
        <v>626435 - Rentals - Lease of Equipment</v>
      </c>
      <c r="M42" s="300" t="str">
        <f>IF($K42="","-",_xlfn.XLOOKUP($K42,Obj.Meta!$A:$A,Obj.Meta!$F:$F,"-",0,1))</f>
        <v>Operating Services</v>
      </c>
      <c r="N42" s="337" t="str">
        <f t="shared" si="1"/>
        <v>1000-28290-290010-626435</v>
      </c>
      <c r="O42" s="333" t="s">
        <v>50</v>
      </c>
      <c r="P42" s="54" t="s">
        <v>51</v>
      </c>
      <c r="Q42" s="318" t="s">
        <v>136</v>
      </c>
      <c r="R42" s="316" t="s">
        <v>150</v>
      </c>
      <c r="S42" s="317">
        <v>6002069</v>
      </c>
      <c r="T42" s="318"/>
      <c r="U42" s="726">
        <v>165813.32</v>
      </c>
      <c r="V42" s="856"/>
      <c r="W42" s="206"/>
      <c r="X42" s="678" t="s">
        <v>54</v>
      </c>
      <c r="Y42" s="34" t="s">
        <v>67</v>
      </c>
      <c r="Z42" s="610">
        <v>0</v>
      </c>
      <c r="AA42" s="608"/>
    </row>
    <row r="43" spans="1:27" s="127" customFormat="1">
      <c r="A43" s="145">
        <f t="shared" si="0"/>
        <v>29</v>
      </c>
      <c r="B43" s="146" t="str">
        <f>_xlfn.XLOOKUP($A43,Dept.Meta!$A:$A,Dept.Meta!$F:$F,"-",0,1)</f>
        <v>29 - CRIO</v>
      </c>
      <c r="C43" s="629" t="str">
        <f>_xlfn.XLOOKUP(_xlfn.CONCAT($G43,"-",$I43),Div.Meta!$H:$H,Div.Meta!$C:$C,"-",0,1)</f>
        <v>-</v>
      </c>
      <c r="D43" s="302">
        <v>1000</v>
      </c>
      <c r="E43" s="146" t="str">
        <f>IF($D43="","-",_xlfn.XLOOKUP($D43,Fund.Meta!$A:$A,Fund.Meta!$D:$D,"-",0,1))</f>
        <v>1000 - General Fund</v>
      </c>
      <c r="F43" s="303" t="str">
        <f>IF($D43="","-",_xlfn.XLOOKUP($D43,Fund.Meta!$A:$A,Fund.Meta!$E:$E,"-",0,1))</f>
        <v>General</v>
      </c>
      <c r="G43" s="334" t="s">
        <v>65</v>
      </c>
      <c r="H43" s="303" t="str">
        <f>IF($G43="","-",_xlfn.XLOOKUP($G43,Appr.Meta!$A:$A,Appr.Meta!$D:$D,"-",0,1))</f>
        <v>28290 - Human Rights Advocacy</v>
      </c>
      <c r="I43" s="302">
        <v>290010</v>
      </c>
      <c r="J43" s="303" t="str">
        <f>IF($I43="","-",_xlfn.XLOOKUP($I43,'CC.Meta'!$A:$A,'CC.Meta'!$D:$D,"-",0,1))</f>
        <v>290010 - Civil Rights, Inclusion, &amp; Opportunity</v>
      </c>
      <c r="K43" s="302">
        <v>626500</v>
      </c>
      <c r="L43" s="146" t="str">
        <f>IF($K43="","-",_xlfn.XLOOKUP($K43,Obj.Meta!$A:$A,Obj.Meta!$D:$D,"-",0,1))</f>
        <v>626500 - Dues &amp; Miscellaneous</v>
      </c>
      <c r="M43" s="300" t="str">
        <f>IF($K43="","-",_xlfn.XLOOKUP($K43,Obj.Meta!$A:$A,Obj.Meta!$F:$F,"-",0,1))</f>
        <v>Operating Services</v>
      </c>
      <c r="N43" s="337" t="str">
        <f t="shared" si="1"/>
        <v>1000-28290-290010-626500</v>
      </c>
      <c r="O43" s="333" t="s">
        <v>50</v>
      </c>
      <c r="P43" s="54" t="s">
        <v>51</v>
      </c>
      <c r="Q43" s="318"/>
      <c r="R43" s="316"/>
      <c r="S43" s="317"/>
      <c r="T43" s="318"/>
      <c r="U43" s="726">
        <v>7899458</v>
      </c>
      <c r="V43" s="856"/>
      <c r="W43" s="206"/>
      <c r="X43" s="678" t="s">
        <v>54</v>
      </c>
      <c r="Y43" s="34" t="s">
        <v>67</v>
      </c>
      <c r="Z43" s="610">
        <v>0</v>
      </c>
      <c r="AA43" s="608"/>
    </row>
    <row r="44" spans="1:27" s="127" customFormat="1">
      <c r="A44" s="145">
        <f t="shared" si="0"/>
        <v>29</v>
      </c>
      <c r="B44" s="146" t="str">
        <f>_xlfn.XLOOKUP($A44,Dept.Meta!$A:$A,Dept.Meta!$F:$F,"-",0,1)</f>
        <v>29 - CRIO</v>
      </c>
      <c r="C44" s="629" t="str">
        <f>_xlfn.XLOOKUP(_xlfn.CONCAT($G44,"-",$I44),Div.Meta!$H:$H,Div.Meta!$C:$C,"-",0,1)</f>
        <v>-</v>
      </c>
      <c r="D44" s="302">
        <v>1000</v>
      </c>
      <c r="E44" s="146" t="str">
        <f>IF($D44="","-",_xlfn.XLOOKUP($D44,Fund.Meta!$A:$A,Fund.Meta!$D:$D,"-",0,1))</f>
        <v>1000 - General Fund</v>
      </c>
      <c r="F44" s="303" t="str">
        <f>IF($D44="","-",_xlfn.XLOOKUP($D44,Fund.Meta!$A:$A,Fund.Meta!$E:$E,"-",0,1))</f>
        <v>General</v>
      </c>
      <c r="G44" s="334" t="s">
        <v>65</v>
      </c>
      <c r="H44" s="303" t="str">
        <f>IF($G44="","-",_xlfn.XLOOKUP($G44,Appr.Meta!$A:$A,Appr.Meta!$D:$D,"-",0,1))</f>
        <v>28290 - Human Rights Advocacy</v>
      </c>
      <c r="I44" s="302">
        <v>290010</v>
      </c>
      <c r="J44" s="303" t="str">
        <f>IF($I44="","-",_xlfn.XLOOKUP($I44,'CC.Meta'!$A:$A,'CC.Meta'!$D:$D,"-",0,1))</f>
        <v>290010 - Civil Rights, Inclusion, &amp; Opportunity</v>
      </c>
      <c r="K44" s="302">
        <v>626705</v>
      </c>
      <c r="L44" s="146" t="str">
        <f>IF($K44="","-",_xlfn.XLOOKUP($K44,Obj.Meta!$A:$A,Obj.Meta!$D:$D,"-",0,1))</f>
        <v>626705 - Voice Com Serv - Cellular</v>
      </c>
      <c r="M44" s="300" t="str">
        <f>IF($K44="","-",_xlfn.XLOOKUP($K44,Obj.Meta!$A:$A,Obj.Meta!$F:$F,"-",0,1))</f>
        <v>Operating Services</v>
      </c>
      <c r="N44" s="337" t="str">
        <f t="shared" si="1"/>
        <v>1000-28290-290010-626705</v>
      </c>
      <c r="O44" s="333" t="s">
        <v>50</v>
      </c>
      <c r="P44" s="54" t="s">
        <v>51</v>
      </c>
      <c r="Q44" s="318"/>
      <c r="R44" s="316"/>
      <c r="S44" s="317"/>
      <c r="T44" s="318"/>
      <c r="U44" s="726">
        <v>619469.03</v>
      </c>
      <c r="V44" s="856"/>
      <c r="W44" s="206"/>
      <c r="X44" s="678" t="s">
        <v>54</v>
      </c>
      <c r="Y44" s="34" t="s">
        <v>67</v>
      </c>
      <c r="Z44" s="610">
        <v>3000</v>
      </c>
      <c r="AA44" s="608"/>
    </row>
    <row r="45" spans="1:27" s="127" customFormat="1">
      <c r="A45" s="145">
        <f t="shared" si="0"/>
        <v>29</v>
      </c>
      <c r="B45" s="146" t="str">
        <f>_xlfn.XLOOKUP($A45,Dept.Meta!$A:$A,Dept.Meta!$F:$F,"-",0,1)</f>
        <v>29 - CRIO</v>
      </c>
      <c r="C45" s="629" t="str">
        <f>_xlfn.XLOOKUP(_xlfn.CONCAT($G45,"-",$I45),Div.Meta!$H:$H,Div.Meta!$C:$C,"-",0,1)</f>
        <v>-</v>
      </c>
      <c r="D45" s="302">
        <v>1000</v>
      </c>
      <c r="E45" s="146" t="str">
        <f>IF($D45="","-",_xlfn.XLOOKUP($D45,Fund.Meta!$A:$A,Fund.Meta!$D:$D,"-",0,1))</f>
        <v>1000 - General Fund</v>
      </c>
      <c r="F45" s="303" t="str">
        <f>IF($D45="","-",_xlfn.XLOOKUP($D45,Fund.Meta!$A:$A,Fund.Meta!$E:$E,"-",0,1))</f>
        <v>General</v>
      </c>
      <c r="G45" s="334" t="s">
        <v>65</v>
      </c>
      <c r="H45" s="303" t="str">
        <f>IF($G45="","-",_xlfn.XLOOKUP($G45,Appr.Meta!$A:$A,Appr.Meta!$D:$D,"-",0,1))</f>
        <v>28290 - Human Rights Advocacy</v>
      </c>
      <c r="I45" s="302">
        <v>290010</v>
      </c>
      <c r="J45" s="303" t="str">
        <f>IF($I45="","-",_xlfn.XLOOKUP($I45,'CC.Meta'!$A:$A,'CC.Meta'!$D:$D,"-",0,1))</f>
        <v>290010 - Civil Rights, Inclusion, &amp; Opportunity</v>
      </c>
      <c r="K45" s="302">
        <v>627105</v>
      </c>
      <c r="L45" s="146" t="str">
        <f>IF($K45="","-",_xlfn.XLOOKUP($K45,Obj.Meta!$A:$A,Obj.Meta!$D:$D,"-",0,1))</f>
        <v>627105 - Private Car Reimbursements</v>
      </c>
      <c r="M45" s="300" t="str">
        <f>IF($K45="","-",_xlfn.XLOOKUP($K45,Obj.Meta!$A:$A,Obj.Meta!$F:$F,"-",0,1))</f>
        <v>Operating Services</v>
      </c>
      <c r="N45" s="337" t="str">
        <f t="shared" si="1"/>
        <v>1000-28290-290010-627105</v>
      </c>
      <c r="O45" s="333" t="s">
        <v>50</v>
      </c>
      <c r="P45" s="54" t="s">
        <v>51</v>
      </c>
      <c r="Q45" s="318"/>
      <c r="R45" s="316"/>
      <c r="S45" s="317"/>
      <c r="T45" s="318"/>
      <c r="U45" s="726">
        <v>7000000</v>
      </c>
      <c r="V45" s="856"/>
      <c r="W45" s="206"/>
      <c r="X45" s="678" t="s">
        <v>54</v>
      </c>
      <c r="Y45" s="34" t="s">
        <v>67</v>
      </c>
      <c r="Z45" s="610">
        <v>5000</v>
      </c>
      <c r="AA45" s="608" t="s">
        <v>151</v>
      </c>
    </row>
    <row r="46" spans="1:27" s="127" customFormat="1">
      <c r="A46" s="145">
        <f t="shared" si="0"/>
        <v>29</v>
      </c>
      <c r="B46" s="146" t="str">
        <f>_xlfn.XLOOKUP($A46,Dept.Meta!$A:$A,Dept.Meta!$F:$F,"-",0,1)</f>
        <v>29 - CRIO</v>
      </c>
      <c r="C46" s="629" t="str">
        <f>_xlfn.XLOOKUP(_xlfn.CONCAT($G46,"-",$I46),Div.Meta!$H:$H,Div.Meta!$C:$C,"-",0,1)</f>
        <v>-</v>
      </c>
      <c r="D46" s="302">
        <v>1000</v>
      </c>
      <c r="E46" s="146" t="str">
        <f>IF($D46="","-",_xlfn.XLOOKUP($D46,Fund.Meta!$A:$A,Fund.Meta!$D:$D,"-",0,1))</f>
        <v>1000 - General Fund</v>
      </c>
      <c r="F46" s="303" t="str">
        <f>IF($D46="","-",_xlfn.XLOOKUP($D46,Fund.Meta!$A:$A,Fund.Meta!$E:$E,"-",0,1))</f>
        <v>General</v>
      </c>
      <c r="G46" s="334" t="s">
        <v>65</v>
      </c>
      <c r="H46" s="303" t="str">
        <f>IF($G46="","-",_xlfn.XLOOKUP($G46,Appr.Meta!$A:$A,Appr.Meta!$D:$D,"-",0,1))</f>
        <v>28290 - Human Rights Advocacy</v>
      </c>
      <c r="I46" s="302">
        <v>290010</v>
      </c>
      <c r="J46" s="303" t="str">
        <f>IF($I46="","-",_xlfn.XLOOKUP($I46,'CC.Meta'!$A:$A,'CC.Meta'!$D:$D,"-",0,1))</f>
        <v>290010 - Civil Rights, Inclusion, &amp; Opportunity</v>
      </c>
      <c r="K46" s="302">
        <v>628100</v>
      </c>
      <c r="L46" s="146" t="str">
        <f>IF($K46="","-",_xlfn.XLOOKUP($K46,Obj.Meta!$A:$A,Obj.Meta!$D:$D,"-",0,1))</f>
        <v>628100 - Travel</v>
      </c>
      <c r="M46" s="300" t="str">
        <f>IF($K46="","-",_xlfn.XLOOKUP($K46,Obj.Meta!$A:$A,Obj.Meta!$F:$F,"-",0,1))</f>
        <v>Other Expenses</v>
      </c>
      <c r="N46" s="337" t="str">
        <f t="shared" si="1"/>
        <v>1000-28290-290010-628100</v>
      </c>
      <c r="O46" s="333" t="s">
        <v>50</v>
      </c>
      <c r="P46" s="54" t="s">
        <v>51</v>
      </c>
      <c r="Q46" s="318"/>
      <c r="R46" s="316"/>
      <c r="S46" s="317"/>
      <c r="T46" s="318"/>
      <c r="U46" s="726">
        <v>7000000</v>
      </c>
      <c r="V46" s="856"/>
      <c r="W46" s="206"/>
      <c r="X46" s="678" t="s">
        <v>54</v>
      </c>
      <c r="Y46" s="34" t="s">
        <v>67</v>
      </c>
      <c r="Z46" s="610">
        <v>0</v>
      </c>
      <c r="AA46" s="608"/>
    </row>
    <row r="47" spans="1:27" s="127" customFormat="1">
      <c r="A47" s="145">
        <f t="shared" si="0"/>
        <v>29</v>
      </c>
      <c r="B47" s="146" t="str">
        <f>_xlfn.XLOOKUP($A47,Dept.Meta!$A:$A,Dept.Meta!$F:$F,"-",0,1)</f>
        <v>29 - CRIO</v>
      </c>
      <c r="C47" s="629" t="str">
        <f>_xlfn.XLOOKUP(_xlfn.CONCAT($G47,"-",$I47),Div.Meta!$H:$H,Div.Meta!$C:$C,"-",0,1)</f>
        <v>-</v>
      </c>
      <c r="D47" s="302">
        <v>1000</v>
      </c>
      <c r="E47" s="146" t="str">
        <f>IF($D47="","-",_xlfn.XLOOKUP($D47,Fund.Meta!$A:$A,Fund.Meta!$D:$D,"-",0,1))</f>
        <v>1000 - General Fund</v>
      </c>
      <c r="F47" s="303" t="str">
        <f>IF($D47="","-",_xlfn.XLOOKUP($D47,Fund.Meta!$A:$A,Fund.Meta!$E:$E,"-",0,1))</f>
        <v>General</v>
      </c>
      <c r="G47" s="334" t="s">
        <v>65</v>
      </c>
      <c r="H47" s="303" t="str">
        <f>IF($G47="","-",_xlfn.XLOOKUP($G47,Appr.Meta!$A:$A,Appr.Meta!$D:$D,"-",0,1))</f>
        <v>28290 - Human Rights Advocacy</v>
      </c>
      <c r="I47" s="302">
        <v>290010</v>
      </c>
      <c r="J47" s="303" t="str">
        <f>IF($I47="","-",_xlfn.XLOOKUP($I47,'CC.Meta'!$A:$A,'CC.Meta'!$D:$D,"-",0,1))</f>
        <v>290010 - Civil Rights, Inclusion, &amp; Opportunity</v>
      </c>
      <c r="K47" s="302">
        <v>628200</v>
      </c>
      <c r="L47" s="146" t="str">
        <f>IF($K47="","-",_xlfn.XLOOKUP($K47,Obj.Meta!$A:$A,Obj.Meta!$D:$D,"-",0,1))</f>
        <v>628200 - Training</v>
      </c>
      <c r="M47" s="300" t="str">
        <f>IF($K47="","-",_xlfn.XLOOKUP($K47,Obj.Meta!$A:$A,Obj.Meta!$F:$F,"-",0,1))</f>
        <v>Other Expenses</v>
      </c>
      <c r="N47" s="337" t="str">
        <f t="shared" si="1"/>
        <v>1000-28290-290010-628200</v>
      </c>
      <c r="O47" s="333" t="s">
        <v>50</v>
      </c>
      <c r="P47" s="54" t="s">
        <v>51</v>
      </c>
      <c r="Q47" s="318"/>
      <c r="R47" s="316"/>
      <c r="S47" s="317"/>
      <c r="T47" s="318"/>
      <c r="U47" s="726">
        <v>0</v>
      </c>
      <c r="V47" s="856"/>
      <c r="W47" s="206"/>
      <c r="X47" s="678" t="s">
        <v>54</v>
      </c>
      <c r="Y47" s="34" t="s">
        <v>67</v>
      </c>
      <c r="Z47" s="610">
        <v>5000</v>
      </c>
      <c r="AA47" s="608" t="s">
        <v>124</v>
      </c>
    </row>
    <row r="48" spans="1:27" s="127" customFormat="1">
      <c r="A48" s="145">
        <f t="shared" si="0"/>
        <v>29</v>
      </c>
      <c r="B48" s="146" t="str">
        <f>_xlfn.XLOOKUP($A48,Dept.Meta!$A:$A,Dept.Meta!$F:$F,"-",0,1)</f>
        <v>29 - CRIO</v>
      </c>
      <c r="C48" s="629" t="str">
        <f>_xlfn.XLOOKUP(_xlfn.CONCAT($G48,"-",$I48),Div.Meta!$H:$H,Div.Meta!$C:$C,"-",0,1)</f>
        <v>-</v>
      </c>
      <c r="D48" s="302">
        <v>1000</v>
      </c>
      <c r="E48" s="146" t="str">
        <f>IF($D48="","-",_xlfn.XLOOKUP($D48,Fund.Meta!$A:$A,Fund.Meta!$D:$D,"-",0,1))</f>
        <v>1000 - General Fund</v>
      </c>
      <c r="F48" s="303" t="str">
        <f>IF($D48="","-",_xlfn.XLOOKUP($D48,Fund.Meta!$A:$A,Fund.Meta!$E:$E,"-",0,1))</f>
        <v>General</v>
      </c>
      <c r="G48" s="334" t="s">
        <v>65</v>
      </c>
      <c r="H48" s="303" t="str">
        <f>IF($G48="","-",_xlfn.XLOOKUP($G48,Appr.Meta!$A:$A,Appr.Meta!$D:$D,"-",0,1))</f>
        <v>28290 - Human Rights Advocacy</v>
      </c>
      <c r="I48" s="302">
        <v>290010</v>
      </c>
      <c r="J48" s="303" t="str">
        <f>IF($I48="","-",_xlfn.XLOOKUP($I48,'CC.Meta'!$A:$A,'CC.Meta'!$D:$D,"-",0,1))</f>
        <v>290010 - Civil Rights, Inclusion, &amp; Opportunity</v>
      </c>
      <c r="K48" s="302">
        <v>628506</v>
      </c>
      <c r="L48" s="146" t="str">
        <f>IF($K48="","-",_xlfn.XLOOKUP($K48,Obj.Meta!$A:$A,Obj.Meta!$D:$D,"-",0,1))</f>
        <v>628506 - Misc. Purchases</v>
      </c>
      <c r="M48" s="300" t="str">
        <f>IF($K48="","-",_xlfn.XLOOKUP($K48,Obj.Meta!$A:$A,Obj.Meta!$F:$F,"-",0,1))</f>
        <v>Other Expenses</v>
      </c>
      <c r="N48" s="337" t="str">
        <f t="shared" si="1"/>
        <v>1000-28290-290010-628506</v>
      </c>
      <c r="O48" s="333" t="s">
        <v>50</v>
      </c>
      <c r="P48" s="54" t="s">
        <v>51</v>
      </c>
      <c r="Q48" s="318"/>
      <c r="R48" s="316"/>
      <c r="S48" s="317"/>
      <c r="T48" s="318"/>
      <c r="U48" s="726">
        <v>0</v>
      </c>
      <c r="V48" s="856"/>
      <c r="W48" s="206"/>
      <c r="X48" s="678" t="s">
        <v>54</v>
      </c>
      <c r="Y48" s="34" t="s">
        <v>67</v>
      </c>
      <c r="Z48" s="610">
        <v>15000</v>
      </c>
      <c r="AA48" s="608" t="s">
        <v>152</v>
      </c>
    </row>
    <row r="49" spans="1:27" s="127" customFormat="1">
      <c r="A49" s="145">
        <f t="shared" si="0"/>
        <v>29</v>
      </c>
      <c r="B49" s="146" t="str">
        <f>_xlfn.XLOOKUP($A49,Dept.Meta!$A:$A,Dept.Meta!$F:$F,"-",0,1)</f>
        <v>29 - CRIO</v>
      </c>
      <c r="C49" s="629" t="str">
        <f>_xlfn.XLOOKUP(_xlfn.CONCAT($G49,"-",$I49),Div.Meta!$H:$H,Div.Meta!$C:$C,"-",0,1)</f>
        <v>-</v>
      </c>
      <c r="D49" s="302">
        <v>1000</v>
      </c>
      <c r="E49" s="146" t="str">
        <f>IF($D49="","-",_xlfn.XLOOKUP($D49,Fund.Meta!$A:$A,Fund.Meta!$D:$D,"-",0,1))</f>
        <v>1000 - General Fund</v>
      </c>
      <c r="F49" s="303" t="str">
        <f>IF($D49="","-",_xlfn.XLOOKUP($D49,Fund.Meta!$A:$A,Fund.Meta!$E:$E,"-",0,1))</f>
        <v>General</v>
      </c>
      <c r="G49" s="334" t="s">
        <v>65</v>
      </c>
      <c r="H49" s="303" t="str">
        <f>IF($G49="","-",_xlfn.XLOOKUP($G49,Appr.Meta!$A:$A,Appr.Meta!$D:$D,"-",0,1))</f>
        <v>28290 - Human Rights Advocacy</v>
      </c>
      <c r="I49" s="302">
        <v>290035</v>
      </c>
      <c r="J49" s="303" t="str">
        <f>IF($I49="","-",_xlfn.XLOOKUP($I49,'CC.Meta'!$A:$A,'CC.Meta'!$D:$D,"-",0,1))</f>
        <v>290035 - Office of Disability Affairs</v>
      </c>
      <c r="K49" s="302">
        <v>617900</v>
      </c>
      <c r="L49" s="146" t="str">
        <f>IF($K49="","-",_xlfn.XLOOKUP($K49,Obj.Meta!$A:$A,Obj.Meta!$D:$D,"-",0,1))</f>
        <v>617900 - Contract Svcs-Other-Misc</v>
      </c>
      <c r="M49" s="300" t="str">
        <f>IF($K49="","-",_xlfn.XLOOKUP($K49,Obj.Meta!$A:$A,Obj.Meta!$F:$F,"-",0,1))</f>
        <v>Professional &amp; Contractual Services</v>
      </c>
      <c r="N49" s="337" t="str">
        <f t="shared" si="1"/>
        <v>1000-28290-290035-617900</v>
      </c>
      <c r="O49" s="333" t="s">
        <v>50</v>
      </c>
      <c r="P49" s="54" t="s">
        <v>51</v>
      </c>
      <c r="Q49" s="318" t="s">
        <v>126</v>
      </c>
      <c r="R49" s="316" t="s">
        <v>127</v>
      </c>
      <c r="S49" s="317">
        <v>6004043</v>
      </c>
      <c r="T49" s="318" t="s">
        <v>128</v>
      </c>
      <c r="U49" s="726">
        <v>0</v>
      </c>
      <c r="V49" s="856"/>
      <c r="W49" s="206"/>
      <c r="X49" s="678" t="s">
        <v>54</v>
      </c>
      <c r="Y49" s="34" t="s">
        <v>67</v>
      </c>
      <c r="Z49" s="610">
        <v>5000</v>
      </c>
      <c r="AA49" s="608" t="s">
        <v>153</v>
      </c>
    </row>
    <row r="50" spans="1:27" s="127" customFormat="1">
      <c r="A50" s="145">
        <f t="shared" si="0"/>
        <v>29</v>
      </c>
      <c r="B50" s="146" t="str">
        <f>_xlfn.XLOOKUP($A50,Dept.Meta!$A:$A,Dept.Meta!$F:$F,"-",0,1)</f>
        <v>29 - CRIO</v>
      </c>
      <c r="C50" s="629" t="str">
        <f>_xlfn.XLOOKUP(_xlfn.CONCAT($G50,"-",$I50),Div.Meta!$H:$H,Div.Meta!$C:$C,"-",0,1)</f>
        <v>-</v>
      </c>
      <c r="D50" s="302">
        <v>1000</v>
      </c>
      <c r="E50" s="146" t="str">
        <f>IF($D50="","-",_xlfn.XLOOKUP($D50,Fund.Meta!$A:$A,Fund.Meta!$D:$D,"-",0,1))</f>
        <v>1000 - General Fund</v>
      </c>
      <c r="F50" s="303" t="str">
        <f>IF($D50="","-",_xlfn.XLOOKUP($D50,Fund.Meta!$A:$A,Fund.Meta!$E:$E,"-",0,1))</f>
        <v>General</v>
      </c>
      <c r="G50" s="334" t="s">
        <v>65</v>
      </c>
      <c r="H50" s="303" t="str">
        <f>IF($G50="","-",_xlfn.XLOOKUP($G50,Appr.Meta!$A:$A,Appr.Meta!$D:$D,"-",0,1))</f>
        <v>28290 - Human Rights Advocacy</v>
      </c>
      <c r="I50" s="302">
        <v>290035</v>
      </c>
      <c r="J50" s="303" t="str">
        <f>IF($I50="","-",_xlfn.XLOOKUP($I50,'CC.Meta'!$A:$A,'CC.Meta'!$D:$D,"-",0,1))</f>
        <v>290035 - Office of Disability Affairs</v>
      </c>
      <c r="K50" s="302">
        <v>617900</v>
      </c>
      <c r="L50" s="146" t="str">
        <f>IF($K50="","-",_xlfn.XLOOKUP($K50,Obj.Meta!$A:$A,Obj.Meta!$D:$D,"-",0,1))</f>
        <v>617900 - Contract Svcs-Other-Misc</v>
      </c>
      <c r="M50" s="300" t="str">
        <f>IF($K50="","-",_xlfn.XLOOKUP($K50,Obj.Meta!$A:$A,Obj.Meta!$F:$F,"-",0,1))</f>
        <v>Professional &amp; Contractual Services</v>
      </c>
      <c r="N50" s="337" t="str">
        <f t="shared" si="1"/>
        <v>1000-28290-290035-617900</v>
      </c>
      <c r="O50" s="333" t="s">
        <v>50</v>
      </c>
      <c r="P50" s="54" t="s">
        <v>51</v>
      </c>
      <c r="Q50" s="318" t="s">
        <v>126</v>
      </c>
      <c r="R50" s="316" t="s">
        <v>127</v>
      </c>
      <c r="S50" s="317">
        <v>6005083</v>
      </c>
      <c r="T50" s="318" t="s">
        <v>154</v>
      </c>
      <c r="U50" s="726">
        <v>0</v>
      </c>
      <c r="V50" s="856"/>
      <c r="W50" s="206"/>
      <c r="X50" s="678" t="s">
        <v>54</v>
      </c>
      <c r="Y50" s="34" t="s">
        <v>67</v>
      </c>
      <c r="Z50" s="610">
        <v>25000</v>
      </c>
      <c r="AA50" s="608" t="s">
        <v>155</v>
      </c>
    </row>
    <row r="51" spans="1:27" s="127" customFormat="1">
      <c r="A51" s="145">
        <f t="shared" si="0"/>
        <v>29</v>
      </c>
      <c r="B51" s="146" t="str">
        <f>_xlfn.XLOOKUP($A51,Dept.Meta!$A:$A,Dept.Meta!$F:$F,"-",0,1)</f>
        <v>29 - CRIO</v>
      </c>
      <c r="C51" s="629" t="str">
        <f>_xlfn.XLOOKUP(_xlfn.CONCAT($G51,"-",$I51),Div.Meta!$H:$H,Div.Meta!$C:$C,"-",0,1)</f>
        <v>-</v>
      </c>
      <c r="D51" s="302">
        <v>1000</v>
      </c>
      <c r="E51" s="146" t="str">
        <f>IF($D51="","-",_xlfn.XLOOKUP($D51,Fund.Meta!$A:$A,Fund.Meta!$D:$D,"-",0,1))</f>
        <v>1000 - General Fund</v>
      </c>
      <c r="F51" s="303" t="str">
        <f>IF($D51="","-",_xlfn.XLOOKUP($D51,Fund.Meta!$A:$A,Fund.Meta!$E:$E,"-",0,1))</f>
        <v>General</v>
      </c>
      <c r="G51" s="334" t="s">
        <v>65</v>
      </c>
      <c r="H51" s="303" t="str">
        <f>IF($G51="","-",_xlfn.XLOOKUP($G51,Appr.Meta!$A:$A,Appr.Meta!$D:$D,"-",0,1))</f>
        <v>28290 - Human Rights Advocacy</v>
      </c>
      <c r="I51" s="302">
        <v>290035</v>
      </c>
      <c r="J51" s="303" t="str">
        <f>IF($I51="","-",_xlfn.XLOOKUP($I51,'CC.Meta'!$A:$A,'CC.Meta'!$D:$D,"-",0,1))</f>
        <v>290035 - Office of Disability Affairs</v>
      </c>
      <c r="K51" s="302">
        <v>620100</v>
      </c>
      <c r="L51" s="146" t="str">
        <f>IF($K51="","-",_xlfn.XLOOKUP($K51,Obj.Meta!$A:$A,Obj.Meta!$D:$D,"-",0,1))</f>
        <v>620100 - Office Supplies</v>
      </c>
      <c r="M51" s="300" t="str">
        <f>IF($K51="","-",_xlfn.XLOOKUP($K51,Obj.Meta!$A:$A,Obj.Meta!$F:$F,"-",0,1))</f>
        <v>Operating Supplies</v>
      </c>
      <c r="N51" s="337" t="str">
        <f t="shared" si="1"/>
        <v>1000-28290-290035-620100</v>
      </c>
      <c r="O51" s="333" t="s">
        <v>50</v>
      </c>
      <c r="P51" s="54" t="s">
        <v>51</v>
      </c>
      <c r="Q51" s="318"/>
      <c r="R51" s="316"/>
      <c r="S51" s="317"/>
      <c r="T51" s="318"/>
      <c r="U51" s="726">
        <v>0</v>
      </c>
      <c r="V51" s="856"/>
      <c r="W51" s="206"/>
      <c r="X51" s="678" t="s">
        <v>54</v>
      </c>
      <c r="Y51" s="34" t="s">
        <v>67</v>
      </c>
      <c r="Z51" s="610">
        <v>52000</v>
      </c>
      <c r="AA51" s="608" t="s">
        <v>156</v>
      </c>
    </row>
    <row r="52" spans="1:27" s="127" customFormat="1">
      <c r="A52" s="145">
        <f t="shared" si="0"/>
        <v>29</v>
      </c>
      <c r="B52" s="146" t="str">
        <f>_xlfn.XLOOKUP($A52,Dept.Meta!$A:$A,Dept.Meta!$F:$F,"-",0,1)</f>
        <v>29 - CRIO</v>
      </c>
      <c r="C52" s="629" t="str">
        <f>_xlfn.XLOOKUP(_xlfn.CONCAT($G52,"-",$I52),Div.Meta!$H:$H,Div.Meta!$C:$C,"-",0,1)</f>
        <v>-</v>
      </c>
      <c r="D52" s="302">
        <v>3217</v>
      </c>
      <c r="E52" s="146" t="str">
        <f>IF($D52="","-",_xlfn.XLOOKUP($D52,Fund.Meta!$A:$A,Fund.Meta!$D:$D,"-",0,1))</f>
        <v>3217 - Non-Compliance Fees</v>
      </c>
      <c r="F52" s="303" t="str">
        <f>IF($D52="","-",_xlfn.XLOOKUP($D52,Fund.Meta!$A:$A,Fund.Meta!$E:$E,"-",0,1))</f>
        <v>Non-General</v>
      </c>
      <c r="G52" s="334" t="s">
        <v>77</v>
      </c>
      <c r="H52" s="303" t="str">
        <f>IF($G52="","-",_xlfn.XLOOKUP($G52,Appr.Meta!$A:$A,Appr.Meta!$D:$D,"-",0,1))</f>
        <v>27290 - Development Support - CRIO</v>
      </c>
      <c r="I52" s="302">
        <v>290030</v>
      </c>
      <c r="J52" s="303" t="str">
        <f>IF($I52="","-",_xlfn.XLOOKUP($I52,'CC.Meta'!$A:$A,'CC.Meta'!$D:$D,"-",0,1))</f>
        <v>290030 - Compliance Fees</v>
      </c>
      <c r="K52" s="302">
        <v>617900</v>
      </c>
      <c r="L52" s="146" t="str">
        <f>IF($K52="","-",_xlfn.XLOOKUP($K52,Obj.Meta!$A:$A,Obj.Meta!$D:$D,"-",0,1))</f>
        <v>617900 - Contract Svcs-Other-Misc</v>
      </c>
      <c r="M52" s="300" t="str">
        <f>IF($K52="","-",_xlfn.XLOOKUP($K52,Obj.Meta!$A:$A,Obj.Meta!$F:$F,"-",0,1))</f>
        <v>Professional &amp; Contractual Services</v>
      </c>
      <c r="N52" s="337" t="str">
        <f t="shared" si="1"/>
        <v>3217-27290-290030-617900</v>
      </c>
      <c r="O52" s="333" t="s">
        <v>50</v>
      </c>
      <c r="P52" s="54" t="s">
        <v>51</v>
      </c>
      <c r="Q52" s="318"/>
      <c r="R52" s="316"/>
      <c r="S52" s="317"/>
      <c r="T52" s="318"/>
      <c r="U52" s="726">
        <v>0</v>
      </c>
      <c r="V52" s="856"/>
      <c r="W52" s="206"/>
      <c r="X52" s="678" t="s">
        <v>54</v>
      </c>
      <c r="Y52" s="34" t="s">
        <v>67</v>
      </c>
      <c r="Z52" s="610">
        <v>50000</v>
      </c>
      <c r="AA52" s="608" t="s">
        <v>157</v>
      </c>
    </row>
    <row r="53" spans="1:27" s="127" customFormat="1">
      <c r="A53" s="145">
        <f t="shared" si="0"/>
        <v>29</v>
      </c>
      <c r="B53" s="146" t="str">
        <f>_xlfn.XLOOKUP($A53,Dept.Meta!$A:$A,Dept.Meta!$F:$F,"-",0,1)</f>
        <v>29 - CRIO</v>
      </c>
      <c r="C53" s="629" t="str">
        <f>_xlfn.XLOOKUP(_xlfn.CONCAT($G53,"-",$I53),Div.Meta!$H:$H,Div.Meta!$C:$C,"-",0,1)</f>
        <v>-</v>
      </c>
      <c r="D53" s="302">
        <v>3217</v>
      </c>
      <c r="E53" s="146" t="str">
        <f>IF($D53="","-",_xlfn.XLOOKUP($D53,Fund.Meta!$A:$A,Fund.Meta!$D:$D,"-",0,1))</f>
        <v>3217 - Non-Compliance Fees</v>
      </c>
      <c r="F53" s="303" t="str">
        <f>IF($D53="","-",_xlfn.XLOOKUP($D53,Fund.Meta!$A:$A,Fund.Meta!$E:$E,"-",0,1))</f>
        <v>Non-General</v>
      </c>
      <c r="G53" s="334" t="s">
        <v>77</v>
      </c>
      <c r="H53" s="303" t="str">
        <f>IF($G53="","-",_xlfn.XLOOKUP($G53,Appr.Meta!$A:$A,Appr.Meta!$D:$D,"-",0,1))</f>
        <v>27290 - Development Support - CRIO</v>
      </c>
      <c r="I53" s="302">
        <v>290030</v>
      </c>
      <c r="J53" s="303" t="str">
        <f>IF($I53="","-",_xlfn.XLOOKUP($I53,'CC.Meta'!$A:$A,'CC.Meta'!$D:$D,"-",0,1))</f>
        <v>290030 - Compliance Fees</v>
      </c>
      <c r="K53" s="302">
        <v>620100</v>
      </c>
      <c r="L53" s="146" t="str">
        <f>IF($K53="","-",_xlfn.XLOOKUP($K53,Obj.Meta!$A:$A,Obj.Meta!$D:$D,"-",0,1))</f>
        <v>620100 - Office Supplies</v>
      </c>
      <c r="M53" s="300" t="str">
        <f>IF($K53="","-",_xlfn.XLOOKUP($K53,Obj.Meta!$A:$A,Obj.Meta!$F:$F,"-",0,1))</f>
        <v>Operating Supplies</v>
      </c>
      <c r="N53" s="337" t="str">
        <f t="shared" si="1"/>
        <v>3217-27290-290030-620100</v>
      </c>
      <c r="O53" s="333" t="s">
        <v>50</v>
      </c>
      <c r="P53" s="54" t="s">
        <v>51</v>
      </c>
      <c r="Q53" s="318"/>
      <c r="R53" s="316"/>
      <c r="S53" s="317"/>
      <c r="T53" s="318"/>
      <c r="U53" s="726">
        <v>150000</v>
      </c>
      <c r="V53" s="856"/>
      <c r="W53" s="206"/>
      <c r="X53" s="678" t="s">
        <v>54</v>
      </c>
      <c r="Y53" s="34" t="s">
        <v>71</v>
      </c>
      <c r="Z53" s="610">
        <v>215000</v>
      </c>
      <c r="AA53" s="608" t="s">
        <v>158</v>
      </c>
    </row>
    <row r="54" spans="1:27" s="127" customFormat="1">
      <c r="A54" s="145">
        <f t="shared" si="0"/>
        <v>29</v>
      </c>
      <c r="B54" s="146" t="str">
        <f>_xlfn.XLOOKUP($A54,Dept.Meta!$A:$A,Dept.Meta!$F:$F,"-",0,1)</f>
        <v>29 - CRIO</v>
      </c>
      <c r="C54" s="629" t="str">
        <f>_xlfn.XLOOKUP(_xlfn.CONCAT($G54,"-",$I54),Div.Meta!$H:$H,Div.Meta!$C:$C,"-",0,1)</f>
        <v>-</v>
      </c>
      <c r="D54" s="302">
        <v>3217</v>
      </c>
      <c r="E54" s="146" t="str">
        <f>IF($D54="","-",_xlfn.XLOOKUP($D54,Fund.Meta!$A:$A,Fund.Meta!$D:$D,"-",0,1))</f>
        <v>3217 - Non-Compliance Fees</v>
      </c>
      <c r="F54" s="303" t="str">
        <f>IF($D54="","-",_xlfn.XLOOKUP($D54,Fund.Meta!$A:$A,Fund.Meta!$E:$E,"-",0,1))</f>
        <v>Non-General</v>
      </c>
      <c r="G54" s="334" t="s">
        <v>77</v>
      </c>
      <c r="H54" s="303" t="str">
        <f>IF($G54="","-",_xlfn.XLOOKUP($G54,Appr.Meta!$A:$A,Appr.Meta!$D:$D,"-",0,1))</f>
        <v>27290 - Development Support - CRIO</v>
      </c>
      <c r="I54" s="302">
        <v>290030</v>
      </c>
      <c r="J54" s="303" t="str">
        <f>IF($I54="","-",_xlfn.XLOOKUP($I54,'CC.Meta'!$A:$A,'CC.Meta'!$D:$D,"-",0,1))</f>
        <v>290030 - Compliance Fees</v>
      </c>
      <c r="K54" s="302">
        <v>622301</v>
      </c>
      <c r="L54" s="146" t="str">
        <f>IF($K54="","-",_xlfn.XLOOKUP($K54,Obj.Meta!$A:$A,Obj.Meta!$D:$D,"-",0,1))</f>
        <v>622301 - Hardware Maintenance</v>
      </c>
      <c r="M54" s="300" t="str">
        <f>IF($K54="","-",_xlfn.XLOOKUP($K54,Obj.Meta!$A:$A,Obj.Meta!$F:$F,"-",0,1))</f>
        <v>Operating Supplies</v>
      </c>
      <c r="N54" s="337" t="str">
        <f t="shared" si="1"/>
        <v>3217-27290-290030-622301</v>
      </c>
      <c r="O54" s="333" t="s">
        <v>50</v>
      </c>
      <c r="P54" s="54" t="s">
        <v>51</v>
      </c>
      <c r="Q54" s="318" t="s">
        <v>136</v>
      </c>
      <c r="R54" s="316" t="s">
        <v>140</v>
      </c>
      <c r="S54" s="317">
        <v>6003160</v>
      </c>
      <c r="T54" s="318" t="s">
        <v>137</v>
      </c>
      <c r="U54" s="726">
        <v>229013.25</v>
      </c>
      <c r="V54" s="856"/>
      <c r="W54" s="206"/>
      <c r="X54" s="678" t="s">
        <v>54</v>
      </c>
      <c r="Y54" s="34" t="s">
        <v>71</v>
      </c>
      <c r="Z54" s="610">
        <v>0</v>
      </c>
      <c r="AA54" s="608" t="s">
        <v>159</v>
      </c>
    </row>
    <row r="55" spans="1:27" s="127" customFormat="1">
      <c r="A55" s="145">
        <f t="shared" si="0"/>
        <v>29</v>
      </c>
      <c r="B55" s="146" t="str">
        <f>_xlfn.XLOOKUP($A55,Dept.Meta!$A:$A,Dept.Meta!$F:$F,"-",0,1)</f>
        <v>29 - CRIO</v>
      </c>
      <c r="C55" s="629" t="str">
        <f>_xlfn.XLOOKUP(_xlfn.CONCAT($G55,"-",$I55),Div.Meta!$H:$H,Div.Meta!$C:$C,"-",0,1)</f>
        <v>-</v>
      </c>
      <c r="D55" s="302">
        <v>3217</v>
      </c>
      <c r="E55" s="146" t="str">
        <f>IF($D55="","-",_xlfn.XLOOKUP($D55,Fund.Meta!$A:$A,Fund.Meta!$D:$D,"-",0,1))</f>
        <v>3217 - Non-Compliance Fees</v>
      </c>
      <c r="F55" s="303" t="str">
        <f>IF($D55="","-",_xlfn.XLOOKUP($D55,Fund.Meta!$A:$A,Fund.Meta!$E:$E,"-",0,1))</f>
        <v>Non-General</v>
      </c>
      <c r="G55" s="334" t="s">
        <v>77</v>
      </c>
      <c r="H55" s="303" t="str">
        <f>IF($G55="","-",_xlfn.XLOOKUP($G55,Appr.Meta!$A:$A,Appr.Meta!$D:$D,"-",0,1))</f>
        <v>27290 - Development Support - CRIO</v>
      </c>
      <c r="I55" s="302">
        <v>290030</v>
      </c>
      <c r="J55" s="303" t="str">
        <f>IF($I55="","-",_xlfn.XLOOKUP($I55,'CC.Meta'!$A:$A,'CC.Meta'!$D:$D,"-",0,1))</f>
        <v>290030 - Compliance Fees</v>
      </c>
      <c r="K55" s="302">
        <v>622302</v>
      </c>
      <c r="L55" s="146" t="str">
        <f>IF($K55="","-",_xlfn.XLOOKUP($K55,Obj.Meta!$A:$A,Obj.Meta!$D:$D,"-",0,1))</f>
        <v>622302 - Software Maintenance</v>
      </c>
      <c r="M55" s="300" t="str">
        <f>IF($K55="","-",_xlfn.XLOOKUP($K55,Obj.Meta!$A:$A,Obj.Meta!$F:$F,"-",0,1))</f>
        <v>Operating Supplies</v>
      </c>
      <c r="N55" s="337" t="str">
        <f t="shared" si="1"/>
        <v>3217-27290-290030-622302</v>
      </c>
      <c r="O55" s="333" t="s">
        <v>50</v>
      </c>
      <c r="P55" s="54" t="s">
        <v>51</v>
      </c>
      <c r="Q55" s="318" t="s">
        <v>118</v>
      </c>
      <c r="R55" s="316" t="s">
        <v>119</v>
      </c>
      <c r="S55" s="317">
        <v>6002568</v>
      </c>
      <c r="T55" s="318" t="s">
        <v>120</v>
      </c>
      <c r="U55" s="726">
        <v>0</v>
      </c>
      <c r="V55" s="856"/>
      <c r="W55" s="206"/>
      <c r="X55" s="678" t="s">
        <v>54</v>
      </c>
      <c r="Y55" s="34" t="s">
        <v>71</v>
      </c>
      <c r="Z55" s="610">
        <v>0</v>
      </c>
      <c r="AA55" s="608"/>
    </row>
    <row r="56" spans="1:27" s="127" customFormat="1">
      <c r="A56" s="145">
        <f t="shared" si="0"/>
        <v>29</v>
      </c>
      <c r="B56" s="146" t="str">
        <f>_xlfn.XLOOKUP($A56,Dept.Meta!$A:$A,Dept.Meta!$F:$F,"-",0,1)</f>
        <v>29 - CRIO</v>
      </c>
      <c r="C56" s="629" t="str">
        <f>_xlfn.XLOOKUP(_xlfn.CONCAT($G56,"-",$I56),Div.Meta!$H:$H,Div.Meta!$C:$C,"-",0,1)</f>
        <v>-</v>
      </c>
      <c r="D56" s="302">
        <v>3217</v>
      </c>
      <c r="E56" s="146" t="str">
        <f>IF($D56="","-",_xlfn.XLOOKUP($D56,Fund.Meta!$A:$A,Fund.Meta!$D:$D,"-",0,1))</f>
        <v>3217 - Non-Compliance Fees</v>
      </c>
      <c r="F56" s="303" t="str">
        <f>IF($D56="","-",_xlfn.XLOOKUP($D56,Fund.Meta!$A:$A,Fund.Meta!$E:$E,"-",0,1))</f>
        <v>Non-General</v>
      </c>
      <c r="G56" s="334" t="s">
        <v>77</v>
      </c>
      <c r="H56" s="303" t="str">
        <f>IF($G56="","-",_xlfn.XLOOKUP($G56,Appr.Meta!$A:$A,Appr.Meta!$D:$D,"-",0,1))</f>
        <v>27290 - Development Support - CRIO</v>
      </c>
      <c r="I56" s="302">
        <v>290030</v>
      </c>
      <c r="J56" s="303" t="str">
        <f>IF($I56="","-",_xlfn.XLOOKUP($I56,'CC.Meta'!$A:$A,'CC.Meta'!$D:$D,"-",0,1))</f>
        <v>290030 - Compliance Fees</v>
      </c>
      <c r="K56" s="302">
        <v>626400</v>
      </c>
      <c r="L56" s="146" t="str">
        <f>IF($K56="","-",_xlfn.XLOOKUP($K56,Obj.Meta!$A:$A,Obj.Meta!$D:$D,"-",0,1))</f>
        <v>626400 - Rentals- Buildings</v>
      </c>
      <c r="M56" s="300" t="str">
        <f>IF($K56="","-",_xlfn.XLOOKUP($K56,Obj.Meta!$A:$A,Obj.Meta!$F:$F,"-",0,1))</f>
        <v>Operating Services</v>
      </c>
      <c r="N56" s="337" t="str">
        <f t="shared" si="1"/>
        <v>3217-27290-290030-626400</v>
      </c>
      <c r="O56" s="333" t="s">
        <v>50</v>
      </c>
      <c r="P56" s="54" t="s">
        <v>51</v>
      </c>
      <c r="Q56" s="318"/>
      <c r="R56" s="316"/>
      <c r="S56" s="317"/>
      <c r="T56" s="318"/>
      <c r="U56" s="726">
        <v>0</v>
      </c>
      <c r="V56" s="856"/>
      <c r="W56" s="206"/>
      <c r="X56" s="678" t="s">
        <v>78</v>
      </c>
      <c r="Y56" s="34" t="s">
        <v>79</v>
      </c>
      <c r="Z56" s="610">
        <v>25836</v>
      </c>
      <c r="AA56" s="608" t="s">
        <v>160</v>
      </c>
    </row>
    <row r="57" spans="1:27" s="127" customFormat="1">
      <c r="A57" s="145">
        <f t="shared" si="0"/>
        <v>29</v>
      </c>
      <c r="B57" s="146" t="str">
        <f>_xlfn.XLOOKUP($A57,Dept.Meta!$A:$A,Dept.Meta!$F:$F,"-",0,1)</f>
        <v>29 - CRIO</v>
      </c>
      <c r="C57" s="629" t="str">
        <f>_xlfn.XLOOKUP(_xlfn.CONCAT($G57,"-",$I57),Div.Meta!$H:$H,Div.Meta!$C:$C,"-",0,1)</f>
        <v>-</v>
      </c>
      <c r="D57" s="302">
        <v>3217</v>
      </c>
      <c r="E57" s="146" t="str">
        <f>IF($D57="","-",_xlfn.XLOOKUP($D57,Fund.Meta!$A:$A,Fund.Meta!$D:$D,"-",0,1))</f>
        <v>3217 - Non-Compliance Fees</v>
      </c>
      <c r="F57" s="303" t="str">
        <f>IF($D57="","-",_xlfn.XLOOKUP($D57,Fund.Meta!$A:$A,Fund.Meta!$E:$E,"-",0,1))</f>
        <v>Non-General</v>
      </c>
      <c r="G57" s="334" t="s">
        <v>77</v>
      </c>
      <c r="H57" s="303" t="str">
        <f>IF($G57="","-",_xlfn.XLOOKUP($G57,Appr.Meta!$A:$A,Appr.Meta!$D:$D,"-",0,1))</f>
        <v>27290 - Development Support - CRIO</v>
      </c>
      <c r="I57" s="302">
        <v>290030</v>
      </c>
      <c r="J57" s="303" t="str">
        <f>IF($I57="","-",_xlfn.XLOOKUP($I57,'CC.Meta'!$A:$A,'CC.Meta'!$D:$D,"-",0,1))</f>
        <v>290030 - Compliance Fees</v>
      </c>
      <c r="K57" s="302">
        <v>626425</v>
      </c>
      <c r="L57" s="146" t="str">
        <f>IF($K57="","-",_xlfn.XLOOKUP($K57,Obj.Meta!$A:$A,Obj.Meta!$D:$D,"-",0,1))</f>
        <v>626425 - Rentals - Leased Automobiles</v>
      </c>
      <c r="M57" s="300" t="str">
        <f>IF($K57="","-",_xlfn.XLOOKUP($K57,Obj.Meta!$A:$A,Obj.Meta!$F:$F,"-",0,1))</f>
        <v>Operating Services</v>
      </c>
      <c r="N57" s="337" t="str">
        <f t="shared" si="1"/>
        <v>3217-27290-290030-626425</v>
      </c>
      <c r="O57" s="333" t="s">
        <v>50</v>
      </c>
      <c r="P57" s="54" t="s">
        <v>51</v>
      </c>
      <c r="Q57" s="318"/>
      <c r="R57" s="316"/>
      <c r="S57" s="317"/>
      <c r="T57" s="318"/>
      <c r="U57" s="726">
        <v>0</v>
      </c>
      <c r="V57" s="856"/>
      <c r="W57" s="206"/>
      <c r="X57" s="678" t="s">
        <v>78</v>
      </c>
      <c r="Y57" s="34" t="s">
        <v>79</v>
      </c>
      <c r="Z57" s="610">
        <v>15000</v>
      </c>
      <c r="AA57" s="608" t="s">
        <v>161</v>
      </c>
    </row>
    <row r="58" spans="1:27" s="127" customFormat="1">
      <c r="A58" s="145">
        <f t="shared" si="0"/>
        <v>29</v>
      </c>
      <c r="B58" s="146" t="str">
        <f>_xlfn.XLOOKUP($A58,Dept.Meta!$A:$A,Dept.Meta!$F:$F,"-",0,1)</f>
        <v>29 - CRIO</v>
      </c>
      <c r="C58" s="629" t="str">
        <f>_xlfn.XLOOKUP(_xlfn.CONCAT($G58,"-",$I58),Div.Meta!$H:$H,Div.Meta!$C:$C,"-",0,1)</f>
        <v>-</v>
      </c>
      <c r="D58" s="302">
        <v>3217</v>
      </c>
      <c r="E58" s="146" t="str">
        <f>IF($D58="","-",_xlfn.XLOOKUP($D58,Fund.Meta!$A:$A,Fund.Meta!$D:$D,"-",0,1))</f>
        <v>3217 - Non-Compliance Fees</v>
      </c>
      <c r="F58" s="303" t="str">
        <f>IF($D58="","-",_xlfn.XLOOKUP($D58,Fund.Meta!$A:$A,Fund.Meta!$E:$E,"-",0,1))</f>
        <v>Non-General</v>
      </c>
      <c r="G58" s="334" t="s">
        <v>77</v>
      </c>
      <c r="H58" s="303" t="str">
        <f>IF($G58="","-",_xlfn.XLOOKUP($G58,Appr.Meta!$A:$A,Appr.Meta!$D:$D,"-",0,1))</f>
        <v>27290 - Development Support - CRIO</v>
      </c>
      <c r="I58" s="302">
        <v>290030</v>
      </c>
      <c r="J58" s="303" t="str">
        <f>IF($I58="","-",_xlfn.XLOOKUP($I58,'CC.Meta'!$A:$A,'CC.Meta'!$D:$D,"-",0,1))</f>
        <v>290030 - Compliance Fees</v>
      </c>
      <c r="K58" s="302">
        <v>627105</v>
      </c>
      <c r="L58" s="146" t="str">
        <f>IF($K58="","-",_xlfn.XLOOKUP($K58,Obj.Meta!$A:$A,Obj.Meta!$D:$D,"-",0,1))</f>
        <v>627105 - Private Car Reimbursements</v>
      </c>
      <c r="M58" s="300" t="str">
        <f>IF($K58="","-",_xlfn.XLOOKUP($K58,Obj.Meta!$A:$A,Obj.Meta!$F:$F,"-",0,1))</f>
        <v>Operating Services</v>
      </c>
      <c r="N58" s="337" t="str">
        <f t="shared" si="1"/>
        <v>3217-27290-290030-627105</v>
      </c>
      <c r="O58" s="333" t="s">
        <v>50</v>
      </c>
      <c r="P58" s="54" t="s">
        <v>51</v>
      </c>
      <c r="Q58" s="318"/>
      <c r="R58" s="316"/>
      <c r="S58" s="317"/>
      <c r="T58" s="318"/>
      <c r="U58" s="726">
        <v>7899458</v>
      </c>
      <c r="V58" s="856"/>
      <c r="W58" s="206"/>
      <c r="X58" s="678" t="s">
        <v>78</v>
      </c>
      <c r="Y58" s="34" t="s">
        <v>79</v>
      </c>
      <c r="Z58" s="610">
        <v>5000</v>
      </c>
      <c r="AA58" s="608" t="s">
        <v>162</v>
      </c>
    </row>
    <row r="59" spans="1:27" s="127" customFormat="1">
      <c r="A59" s="145">
        <f t="shared" si="0"/>
        <v>29</v>
      </c>
      <c r="B59" s="146" t="str">
        <f>_xlfn.XLOOKUP($A59,Dept.Meta!$A:$A,Dept.Meta!$F:$F,"-",0,1)</f>
        <v>29 - CRIO</v>
      </c>
      <c r="C59" s="629" t="str">
        <f>_xlfn.XLOOKUP(_xlfn.CONCAT($G59,"-",$I59),Div.Meta!$H:$H,Div.Meta!$C:$C,"-",0,1)</f>
        <v>-</v>
      </c>
      <c r="D59" s="302">
        <v>3217</v>
      </c>
      <c r="E59" s="146" t="str">
        <f>IF($D59="","-",_xlfn.XLOOKUP($D59,Fund.Meta!$A:$A,Fund.Meta!$D:$D,"-",0,1))</f>
        <v>3217 - Non-Compliance Fees</v>
      </c>
      <c r="F59" s="303" t="str">
        <f>IF($D59="","-",_xlfn.XLOOKUP($D59,Fund.Meta!$A:$A,Fund.Meta!$E:$E,"-",0,1))</f>
        <v>Non-General</v>
      </c>
      <c r="G59" s="334" t="s">
        <v>77</v>
      </c>
      <c r="H59" s="303" t="str">
        <f>IF($G59="","-",_xlfn.XLOOKUP($G59,Appr.Meta!$A:$A,Appr.Meta!$D:$D,"-",0,1))</f>
        <v>27290 - Development Support - CRIO</v>
      </c>
      <c r="I59" s="302">
        <v>290030</v>
      </c>
      <c r="J59" s="303" t="str">
        <f>IF($I59="","-",_xlfn.XLOOKUP($I59,'CC.Meta'!$A:$A,'CC.Meta'!$D:$D,"-",0,1))</f>
        <v>290030 - Compliance Fees</v>
      </c>
      <c r="K59" s="302">
        <v>628200</v>
      </c>
      <c r="L59" s="146" t="str">
        <f>IF($K59="","-",_xlfn.XLOOKUP($K59,Obj.Meta!$A:$A,Obj.Meta!$D:$D,"-",0,1))</f>
        <v>628200 - Training</v>
      </c>
      <c r="M59" s="300" t="str">
        <f>IF($K59="","-",_xlfn.XLOOKUP($K59,Obj.Meta!$A:$A,Obj.Meta!$F:$F,"-",0,1))</f>
        <v>Other Expenses</v>
      </c>
      <c r="N59" s="337" t="str">
        <f t="shared" si="1"/>
        <v>3217-27290-290030-628200</v>
      </c>
      <c r="O59" s="333" t="s">
        <v>50</v>
      </c>
      <c r="P59" s="54" t="s">
        <v>51</v>
      </c>
      <c r="Q59" s="318" t="s">
        <v>163</v>
      </c>
      <c r="R59" s="316"/>
      <c r="S59" s="317"/>
      <c r="T59" s="318"/>
      <c r="U59" s="726">
        <v>5280000</v>
      </c>
      <c r="V59" s="856"/>
      <c r="W59" s="206"/>
      <c r="X59" s="678" t="s">
        <v>78</v>
      </c>
      <c r="Y59" s="34" t="s">
        <v>79</v>
      </c>
      <c r="Z59" s="610">
        <v>0</v>
      </c>
      <c r="AA59" s="608"/>
    </row>
    <row r="60" spans="1:27" s="127" customFormat="1">
      <c r="A60" s="145">
        <f t="shared" si="0"/>
        <v>29</v>
      </c>
      <c r="B60" s="146" t="str">
        <f>_xlfn.XLOOKUP($A60,Dept.Meta!$A:$A,Dept.Meta!$F:$F,"-",0,1)</f>
        <v>29 - CRIO</v>
      </c>
      <c r="C60" s="629" t="str">
        <f>_xlfn.XLOOKUP(_xlfn.CONCAT($G60,"-",$I60),Div.Meta!$H:$H,Div.Meta!$C:$C,"-",0,1)</f>
        <v>-</v>
      </c>
      <c r="D60" s="302">
        <v>3217</v>
      </c>
      <c r="E60" s="146" t="str">
        <f>IF($D60="","-",_xlfn.XLOOKUP($D60,Fund.Meta!$A:$A,Fund.Meta!$D:$D,"-",0,1))</f>
        <v>3217 - Non-Compliance Fees</v>
      </c>
      <c r="F60" s="303" t="str">
        <f>IF($D60="","-",_xlfn.XLOOKUP($D60,Fund.Meta!$A:$A,Fund.Meta!$E:$E,"-",0,1))</f>
        <v>Non-General</v>
      </c>
      <c r="G60" s="334" t="s">
        <v>77</v>
      </c>
      <c r="H60" s="303" t="str">
        <f>IF($G60="","-",_xlfn.XLOOKUP($G60,Appr.Meta!$A:$A,Appr.Meta!$D:$D,"-",0,1))</f>
        <v>27290 - Development Support - CRIO</v>
      </c>
      <c r="I60" s="302">
        <v>290030</v>
      </c>
      <c r="J60" s="303" t="str">
        <f>IF($I60="","-",_xlfn.XLOOKUP($I60,'CC.Meta'!$A:$A,'CC.Meta'!$D:$D,"-",0,1))</f>
        <v>290030 - Compliance Fees</v>
      </c>
      <c r="K60" s="302">
        <v>628506</v>
      </c>
      <c r="L60" s="146" t="str">
        <f>IF($K60="","-",_xlfn.XLOOKUP($K60,Obj.Meta!$A:$A,Obj.Meta!$D:$D,"-",0,1))</f>
        <v>628506 - Misc. Purchases</v>
      </c>
      <c r="M60" s="300" t="str">
        <f>IF($K60="","-",_xlfn.XLOOKUP($K60,Obj.Meta!$A:$A,Obj.Meta!$F:$F,"-",0,1))</f>
        <v>Other Expenses</v>
      </c>
      <c r="N60" s="337" t="str">
        <f t="shared" si="1"/>
        <v>3217-27290-290030-628506</v>
      </c>
      <c r="O60" s="333" t="s">
        <v>50</v>
      </c>
      <c r="P60" s="54" t="s">
        <v>51</v>
      </c>
      <c r="Q60" s="318"/>
      <c r="R60" s="316"/>
      <c r="S60" s="317"/>
      <c r="T60" s="318"/>
      <c r="U60" s="726">
        <v>0</v>
      </c>
      <c r="V60" s="856"/>
      <c r="W60" s="206"/>
      <c r="X60" s="678" t="s">
        <v>78</v>
      </c>
      <c r="Y60" s="34" t="s">
        <v>79</v>
      </c>
      <c r="Z60" s="610">
        <v>15580</v>
      </c>
      <c r="AA60" s="608" t="s">
        <v>164</v>
      </c>
    </row>
    <row r="61" spans="1:27" s="127" customFormat="1">
      <c r="A61" s="145">
        <f t="shared" si="0"/>
        <v>29</v>
      </c>
      <c r="B61" s="146" t="str">
        <f>_xlfn.XLOOKUP($A61,Dept.Meta!$A:$A,Dept.Meta!$F:$F,"-",0,1)</f>
        <v>29 - CRIO</v>
      </c>
      <c r="C61" s="629" t="str">
        <f>_xlfn.XLOOKUP(_xlfn.CONCAT($G61,"-",$I61),Div.Meta!$H:$H,Div.Meta!$C:$C,"-",0,1)</f>
        <v>-</v>
      </c>
      <c r="D61" s="302">
        <v>3217</v>
      </c>
      <c r="E61" s="146" t="str">
        <f>IF($D61="","-",_xlfn.XLOOKUP($D61,Fund.Meta!$A:$A,Fund.Meta!$D:$D,"-",0,1))</f>
        <v>3217 - Non-Compliance Fees</v>
      </c>
      <c r="F61" s="303" t="str">
        <f>IF($D61="","-",_xlfn.XLOOKUP($D61,Fund.Meta!$A:$A,Fund.Meta!$E:$E,"-",0,1))</f>
        <v>Non-General</v>
      </c>
      <c r="G61" s="334" t="s">
        <v>77</v>
      </c>
      <c r="H61" s="303" t="str">
        <f>IF($G61="","-",_xlfn.XLOOKUP($G61,Appr.Meta!$A:$A,Appr.Meta!$D:$D,"-",0,1))</f>
        <v>27290 - Development Support - CRIO</v>
      </c>
      <c r="I61" s="302">
        <v>290090</v>
      </c>
      <c r="J61" s="303" t="str">
        <f>IF($I61="","-",_xlfn.XLOOKUP($I61,'CC.Meta'!$A:$A,'CC.Meta'!$D:$D,"-",0,1))</f>
        <v>290090 - Workforce Development</v>
      </c>
      <c r="K61" s="302">
        <v>627225</v>
      </c>
      <c r="L61" s="146" t="str">
        <f>IF($K61="","-",_xlfn.XLOOKUP($K61,Obj.Meta!$A:$A,Obj.Meta!$D:$D,"-",0,1))</f>
        <v>627225 - Other Oper Svc-Miscellaneous</v>
      </c>
      <c r="M61" s="300" t="str">
        <f>IF($K61="","-",_xlfn.XLOOKUP($K61,Obj.Meta!$A:$A,Obj.Meta!$F:$F,"-",0,1))</f>
        <v>Operating Services</v>
      </c>
      <c r="N61" s="337" t="str">
        <f t="shared" si="1"/>
        <v>3217-27290-290090-627225</v>
      </c>
      <c r="O61" s="333" t="s">
        <v>50</v>
      </c>
      <c r="P61" s="54" t="s">
        <v>51</v>
      </c>
      <c r="Q61" s="318" t="s">
        <v>109</v>
      </c>
      <c r="R61" s="316" t="s">
        <v>165</v>
      </c>
      <c r="S61" s="317">
        <v>6005144</v>
      </c>
      <c r="T61" s="318" t="s">
        <v>166</v>
      </c>
      <c r="U61" s="726">
        <v>0</v>
      </c>
      <c r="V61" s="856"/>
      <c r="W61" s="206"/>
      <c r="X61" s="678" t="s">
        <v>78</v>
      </c>
      <c r="Y61" s="34" t="s">
        <v>79</v>
      </c>
      <c r="Z61" s="610">
        <v>0</v>
      </c>
      <c r="AA61" s="608" t="s">
        <v>167</v>
      </c>
    </row>
    <row r="62" spans="1:27" s="127" customFormat="1">
      <c r="A62" s="145">
        <f t="shared" si="0"/>
        <v>29</v>
      </c>
      <c r="B62" s="146" t="str">
        <f>_xlfn.XLOOKUP($A62,Dept.Meta!$A:$A,Dept.Meta!$F:$F,"-",0,1)</f>
        <v>29 - CRIO</v>
      </c>
      <c r="C62" s="629" t="str">
        <f>_xlfn.XLOOKUP(_xlfn.CONCAT($G62,"-",$I62),Div.Meta!$H:$H,Div.Meta!$C:$C,"-",0,1)</f>
        <v>-</v>
      </c>
      <c r="D62" s="302">
        <v>3217</v>
      </c>
      <c r="E62" s="146" t="str">
        <f>IF($D62="","-",_xlfn.XLOOKUP($D62,Fund.Meta!$A:$A,Fund.Meta!$D:$D,"-",0,1))</f>
        <v>3217 - Non-Compliance Fees</v>
      </c>
      <c r="F62" s="303" t="str">
        <f>IF($D62="","-",_xlfn.XLOOKUP($D62,Fund.Meta!$A:$A,Fund.Meta!$E:$E,"-",0,1))</f>
        <v>Non-General</v>
      </c>
      <c r="G62" s="334" t="s">
        <v>77</v>
      </c>
      <c r="H62" s="303" t="str">
        <f>IF($G62="","-",_xlfn.XLOOKUP($G62,Appr.Meta!$A:$A,Appr.Meta!$D:$D,"-",0,1))</f>
        <v>27290 - Development Support - CRIO</v>
      </c>
      <c r="I62" s="302">
        <v>290090</v>
      </c>
      <c r="J62" s="303" t="str">
        <f>IF($I62="","-",_xlfn.XLOOKUP($I62,'CC.Meta'!$A:$A,'CC.Meta'!$D:$D,"-",0,1))</f>
        <v>290090 - Workforce Development</v>
      </c>
      <c r="K62" s="302">
        <v>628200</v>
      </c>
      <c r="L62" s="146" t="str">
        <f>IF($K62="","-",_xlfn.XLOOKUP($K62,Obj.Meta!$A:$A,Obj.Meta!$D:$D,"-",0,1))</f>
        <v>628200 - Training</v>
      </c>
      <c r="M62" s="300" t="str">
        <f>IF($K62="","-",_xlfn.XLOOKUP($K62,Obj.Meta!$A:$A,Obj.Meta!$F:$F,"-",0,1))</f>
        <v>Other Expenses</v>
      </c>
      <c r="N62" s="337" t="str">
        <f t="shared" si="1"/>
        <v>3217-27290-290090-628200</v>
      </c>
      <c r="O62" s="333" t="s">
        <v>50</v>
      </c>
      <c r="P62" s="54" t="s">
        <v>51</v>
      </c>
      <c r="Q62" s="318" t="s">
        <v>163</v>
      </c>
      <c r="R62" s="316" t="s">
        <v>165</v>
      </c>
      <c r="S62" s="317">
        <v>6005144</v>
      </c>
      <c r="T62" s="318" t="s">
        <v>166</v>
      </c>
      <c r="U62" s="726">
        <v>0</v>
      </c>
      <c r="V62" s="856"/>
      <c r="W62" s="206"/>
      <c r="X62" s="678" t="s">
        <v>78</v>
      </c>
      <c r="Y62" s="34" t="s">
        <v>79</v>
      </c>
      <c r="Z62" s="610">
        <v>10000</v>
      </c>
      <c r="AA62" s="608" t="s">
        <v>168</v>
      </c>
    </row>
    <row r="63" spans="1:27" s="127" customFormat="1">
      <c r="A63" s="145">
        <f t="shared" si="0"/>
        <v>29</v>
      </c>
      <c r="B63" s="146" t="str">
        <f>_xlfn.XLOOKUP($A63,Dept.Meta!$A:$A,Dept.Meta!$F:$F,"-",0,1)</f>
        <v>29 - CRIO</v>
      </c>
      <c r="C63" s="629" t="str">
        <f>_xlfn.XLOOKUP(_xlfn.CONCAT($G63,"-",$I63),Div.Meta!$H:$H,Div.Meta!$C:$C,"-",0,1)</f>
        <v>-</v>
      </c>
      <c r="D63" s="302">
        <v>1000</v>
      </c>
      <c r="E63" s="146" t="str">
        <f>IF($D63="","-",_xlfn.XLOOKUP($D63,Fund.Meta!$A:$A,Fund.Meta!$D:$D,"-",0,1))</f>
        <v>1000 - General Fund</v>
      </c>
      <c r="F63" s="303" t="str">
        <f>IF($D63="","-",_xlfn.XLOOKUP($D63,Fund.Meta!$A:$A,Fund.Meta!$E:$E,"-",0,1))</f>
        <v>General</v>
      </c>
      <c r="G63" s="334" t="s">
        <v>65</v>
      </c>
      <c r="H63" s="303" t="str">
        <f>IF($G63="","-",_xlfn.XLOOKUP($G63,Appr.Meta!$A:$A,Appr.Meta!$D:$D,"-",0,1))</f>
        <v>28290 - Human Rights Advocacy</v>
      </c>
      <c r="I63" s="302">
        <v>290010</v>
      </c>
      <c r="J63" s="303" t="str">
        <f>IF($I63="","-",_xlfn.XLOOKUP($I63,'CC.Meta'!$A:$A,'CC.Meta'!$D:$D,"-",0,1))</f>
        <v>290010 - Civil Rights, Inclusion, &amp; Opportunity</v>
      </c>
      <c r="K63" s="302">
        <v>617900</v>
      </c>
      <c r="L63" s="146" t="str">
        <f>IF($K63="","-",_xlfn.XLOOKUP($K63,Obj.Meta!$A:$A,Obj.Meta!$D:$D,"-",0,1))</f>
        <v>617900 - Contract Svcs-Other-Misc</v>
      </c>
      <c r="M63" s="300" t="str">
        <f>IF($K63="","-",_xlfn.XLOOKUP($K63,Obj.Meta!$A:$A,Obj.Meta!$F:$F,"-",0,1))</f>
        <v>Professional &amp; Contractual Services</v>
      </c>
      <c r="N63" s="337" t="str">
        <f t="shared" si="1"/>
        <v>1000-28290-290010-617900</v>
      </c>
      <c r="O63" s="333" t="s">
        <v>81</v>
      </c>
      <c r="P63" s="54" t="s">
        <v>51</v>
      </c>
      <c r="Q63" s="318"/>
      <c r="R63" s="316" t="s">
        <v>169</v>
      </c>
      <c r="S63" s="317"/>
      <c r="T63" s="318"/>
      <c r="U63" s="726">
        <v>0</v>
      </c>
      <c r="V63" s="856"/>
      <c r="W63" s="206"/>
      <c r="X63" s="678" t="s">
        <v>170</v>
      </c>
      <c r="Y63" s="34" t="s">
        <v>55</v>
      </c>
      <c r="Z63" s="610">
        <v>300000</v>
      </c>
      <c r="AA63" s="608" t="s">
        <v>171</v>
      </c>
    </row>
    <row r="64" spans="1:27" s="127" customFormat="1">
      <c r="A64" s="145">
        <f t="shared" si="0"/>
        <v>29</v>
      </c>
      <c r="B64" s="146" t="str">
        <f>_xlfn.XLOOKUP($A64,Dept.Meta!$A:$A,Dept.Meta!$F:$F,"-",0,1)</f>
        <v>29 - CRIO</v>
      </c>
      <c r="C64" s="629" t="str">
        <f>_xlfn.XLOOKUP(_xlfn.CONCAT($G64,"-",$I64),Div.Meta!$H:$H,Div.Meta!$C:$C,"-",0,1)</f>
        <v>-</v>
      </c>
      <c r="D64" s="302">
        <v>1000</v>
      </c>
      <c r="E64" s="146" t="str">
        <f>IF($D64="","-",_xlfn.XLOOKUP($D64,Fund.Meta!$A:$A,Fund.Meta!$D:$D,"-",0,1))</f>
        <v>1000 - General Fund</v>
      </c>
      <c r="F64" s="303" t="str">
        <f>IF($D64="","-",_xlfn.XLOOKUP($D64,Fund.Meta!$A:$A,Fund.Meta!$E:$E,"-",0,1))</f>
        <v>General</v>
      </c>
      <c r="G64" s="334" t="s">
        <v>65</v>
      </c>
      <c r="H64" s="303" t="str">
        <f>IF($G64="","-",_xlfn.XLOOKUP($G64,Appr.Meta!$A:$A,Appr.Meta!$D:$D,"-",0,1))</f>
        <v>28290 - Human Rights Advocacy</v>
      </c>
      <c r="I64" s="302">
        <v>290035</v>
      </c>
      <c r="J64" s="303" t="str">
        <f>IF($I64="","-",_xlfn.XLOOKUP($I64,'CC.Meta'!$A:$A,'CC.Meta'!$D:$D,"-",0,1))</f>
        <v>290035 - Office of Disability Affairs</v>
      </c>
      <c r="K64" s="302">
        <v>617900</v>
      </c>
      <c r="L64" s="146" t="str">
        <f>IF($K64="","-",_xlfn.XLOOKUP($K64,Obj.Meta!$A:$A,Obj.Meta!$D:$D,"-",0,1))</f>
        <v>617900 - Contract Svcs-Other-Misc</v>
      </c>
      <c r="M64" s="300" t="str">
        <f>IF($K64="","-",_xlfn.XLOOKUP($K64,Obj.Meta!$A:$A,Obj.Meta!$F:$F,"-",0,1))</f>
        <v>Professional &amp; Contractual Services</v>
      </c>
      <c r="N64" s="337" t="str">
        <f t="shared" si="1"/>
        <v>1000-28290-290035-617900</v>
      </c>
      <c r="O64" s="333" t="s">
        <v>81</v>
      </c>
      <c r="P64" s="54" t="s">
        <v>51</v>
      </c>
      <c r="Q64" s="318"/>
      <c r="R64" s="316" t="s">
        <v>158</v>
      </c>
      <c r="S64" s="317">
        <v>6004043</v>
      </c>
      <c r="T64" s="318"/>
      <c r="U64" s="726">
        <v>0</v>
      </c>
      <c r="V64" s="856"/>
      <c r="W64" s="206"/>
      <c r="X64" s="678" t="s">
        <v>172</v>
      </c>
      <c r="Y64" s="34" t="s">
        <v>71</v>
      </c>
      <c r="Z64" s="610">
        <v>100000</v>
      </c>
      <c r="AA64" s="608" t="s">
        <v>173</v>
      </c>
    </row>
    <row r="65" spans="1:27" s="127" customFormat="1">
      <c r="A65" s="145">
        <f t="shared" si="0"/>
        <v>29</v>
      </c>
      <c r="B65" s="146" t="str">
        <f>_xlfn.XLOOKUP($A65,Dept.Meta!$A:$A,Dept.Meta!$F:$F,"-",0,1)</f>
        <v>29 - CRIO</v>
      </c>
      <c r="C65" s="629" t="str">
        <f>_xlfn.XLOOKUP(_xlfn.CONCAT($G65,"-",$I65),Div.Meta!$H:$H,Div.Meta!$C:$C,"-",0,1)</f>
        <v>-</v>
      </c>
      <c r="D65" s="302">
        <v>4533</v>
      </c>
      <c r="E65" s="146" t="str">
        <f>IF($D65="","-",_xlfn.XLOOKUP($D65,Fund.Meta!$A:$A,Fund.Meta!$D:$D,"-",0,1))</f>
        <v>4533 - City of Detroit Capital Projects</v>
      </c>
      <c r="F65" s="303" t="str">
        <f>IF($D65="","-",_xlfn.XLOOKUP($D65,Fund.Meta!$A:$A,Fund.Meta!$E:$E,"-",0,1))</f>
        <v>Capital</v>
      </c>
      <c r="G65" s="340" t="s">
        <v>174</v>
      </c>
      <c r="H65" s="303" t="str">
        <f>IF($G65="","-",_xlfn.XLOOKUP($G65,Appr.Meta!$A:$A,Appr.Meta!$D:$D,"-",0,1))</f>
        <v>-</v>
      </c>
      <c r="I65" s="302">
        <v>290035</v>
      </c>
      <c r="J65" s="303" t="str">
        <f>IF($I65="","-",_xlfn.XLOOKUP($I65,'CC.Meta'!$A:$A,'CC.Meta'!$D:$D,"-",0,1))</f>
        <v>290035 - Office of Disability Affairs</v>
      </c>
      <c r="K65" s="302">
        <v>617900</v>
      </c>
      <c r="L65" s="146" t="str">
        <f>IF($K65="","-",_xlfn.XLOOKUP($K65,Obj.Meta!$A:$A,Obj.Meta!$D:$D,"-",0,1))</f>
        <v>617900 - Contract Svcs-Other-Misc</v>
      </c>
      <c r="M65" s="300" t="str">
        <f>IF($K65="","-",_xlfn.XLOOKUP($K65,Obj.Meta!$A:$A,Obj.Meta!$F:$F,"-",0,1))</f>
        <v>Professional &amp; Contractual Services</v>
      </c>
      <c r="N65" s="337" t="str">
        <f t="shared" si="1"/>
        <v>4533-29000-290035-617900</v>
      </c>
      <c r="O65" s="333" t="s">
        <v>175</v>
      </c>
      <c r="P65" s="54" t="s">
        <v>51</v>
      </c>
      <c r="Q65" s="318"/>
      <c r="R65" s="316"/>
      <c r="S65" s="317"/>
      <c r="T65" s="318"/>
      <c r="U65" s="726"/>
      <c r="V65" s="206"/>
      <c r="W65" s="206"/>
      <c r="X65" s="678" t="s">
        <v>176</v>
      </c>
      <c r="Y65" s="34"/>
      <c r="Z65" s="610">
        <v>500000</v>
      </c>
      <c r="AA65" s="608"/>
    </row>
    <row r="66" spans="1:27" s="127" customFormat="1">
      <c r="A66" s="145">
        <f t="shared" si="0"/>
        <v>29</v>
      </c>
      <c r="B66" s="146" t="str">
        <f>_xlfn.XLOOKUP($A66,Dept.Meta!$A:$A,Dept.Meta!$F:$F,"-",0,1)</f>
        <v>29 - CRIO</v>
      </c>
      <c r="C66" s="629" t="str">
        <f>_xlfn.XLOOKUP(_xlfn.CONCAT($G66,"-",$I66),Div.Meta!$H:$H,Div.Meta!$C:$C,"-",0,1)</f>
        <v>-</v>
      </c>
      <c r="D66" s="302">
        <v>4533</v>
      </c>
      <c r="E66" s="146" t="str">
        <f>IF($D66="","-",_xlfn.XLOOKUP($D66,Fund.Meta!$A:$A,Fund.Meta!$D:$D,"-",0,1))</f>
        <v>4533 - City of Detroit Capital Projects</v>
      </c>
      <c r="F66" s="303" t="str">
        <f>IF($D66="","-",_xlfn.XLOOKUP($D66,Fund.Meta!$A:$A,Fund.Meta!$E:$E,"-",0,1))</f>
        <v>Capital</v>
      </c>
      <c r="G66" s="340" t="s">
        <v>174</v>
      </c>
      <c r="H66" s="303" t="str">
        <f>IF($G66="","-",_xlfn.XLOOKUP($G66,Appr.Meta!$A:$A,Appr.Meta!$D:$D,"-",0,1))</f>
        <v>-</v>
      </c>
      <c r="I66" s="302">
        <v>290035</v>
      </c>
      <c r="J66" s="303" t="str">
        <f>IF($I66="","-",_xlfn.XLOOKUP($I66,'CC.Meta'!$A:$A,'CC.Meta'!$D:$D,"-",0,1))</f>
        <v>290035 - Office of Disability Affairs</v>
      </c>
      <c r="K66" s="302">
        <v>617900</v>
      </c>
      <c r="L66" s="146" t="str">
        <f>IF($K66="","-",_xlfn.XLOOKUP($K66,Obj.Meta!$A:$A,Obj.Meta!$D:$D,"-",0,1))</f>
        <v>617900 - Contract Svcs-Other-Misc</v>
      </c>
      <c r="M66" s="300" t="str">
        <f>IF($K66="","-",_xlfn.XLOOKUP($K66,Obj.Meta!$A:$A,Obj.Meta!$F:$F,"-",0,1))</f>
        <v>Professional &amp; Contractual Services</v>
      </c>
      <c r="N66" s="337" t="str">
        <f t="shared" si="1"/>
        <v>4533-29000-290035-617900</v>
      </c>
      <c r="O66" s="333" t="s">
        <v>177</v>
      </c>
      <c r="P66" s="54" t="s">
        <v>51</v>
      </c>
      <c r="Q66" s="318"/>
      <c r="R66" s="316"/>
      <c r="S66" s="317"/>
      <c r="T66" s="318"/>
      <c r="U66" s="726"/>
      <c r="V66" s="206"/>
      <c r="W66" s="206"/>
      <c r="X66" s="678" t="s">
        <v>178</v>
      </c>
      <c r="Y66" s="34"/>
      <c r="Z66" s="610">
        <v>500000</v>
      </c>
      <c r="AA66" s="608"/>
    </row>
    <row r="67" spans="1:27"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34"/>
      <c r="H67" s="303" t="str">
        <f>IF($G67="","-",_xlfn.XLOOKUP($G67,Appr.Meta!$A:$A,Appr.Meta!$D:$D,"-",0,1))</f>
        <v>-</v>
      </c>
      <c r="I67" s="302"/>
      <c r="J67" s="303" t="str">
        <f>IF($I67="","-",_xlfn.XLOOKUP($I67,'CC.Meta'!$A:$A,'CC.Meta'!$D:$D,"-",0,1))</f>
        <v>-</v>
      </c>
      <c r="K67" s="302"/>
      <c r="L67" s="146" t="str">
        <f>IF($K67="","-",_xlfn.XLOOKUP($K67,Obj.Meta!$A:$A,Obj.Meta!$D:$D,"-",0,1))</f>
        <v>-</v>
      </c>
      <c r="M67" s="300" t="str">
        <f>IF($K67="","-",_xlfn.XLOOKUP($K67,Obj.Meta!$A:$A,Obj.Meta!$F:$F,"-",0,1))</f>
        <v>-</v>
      </c>
      <c r="N67" s="337" t="str">
        <f t="shared" si="1"/>
        <v>---</v>
      </c>
      <c r="O67" s="333"/>
      <c r="P67" s="54"/>
      <c r="Q67" s="318"/>
      <c r="R67" s="316"/>
      <c r="S67" s="317"/>
      <c r="T67" s="318"/>
      <c r="U67" s="726"/>
      <c r="V67" s="206"/>
      <c r="W67" s="206"/>
      <c r="X67" s="678"/>
      <c r="Y67" s="34"/>
      <c r="Z67" s="610"/>
      <c r="AA67" s="608"/>
    </row>
    <row r="68" spans="1:27"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34"/>
      <c r="H68" s="303" t="str">
        <f>IF($G68="","-",_xlfn.XLOOKUP($G68,Appr.Meta!$A:$A,Appr.Meta!$D:$D,"-",0,1))</f>
        <v>-</v>
      </c>
      <c r="I68" s="302"/>
      <c r="J68" s="303" t="str">
        <f>IF($I68="","-",_xlfn.XLOOKUP($I68,'CC.Meta'!$A:$A,'CC.Meta'!$D:$D,"-",0,1))</f>
        <v>-</v>
      </c>
      <c r="K68" s="302"/>
      <c r="L68" s="146" t="str">
        <f>IF($K68="","-",_xlfn.XLOOKUP($K68,Obj.Meta!$A:$A,Obj.Meta!$D:$D,"-",0,1))</f>
        <v>-</v>
      </c>
      <c r="M68" s="300" t="str">
        <f>IF($K68="","-",_xlfn.XLOOKUP($K68,Obj.Meta!$A:$A,Obj.Meta!$F:$F,"-",0,1))</f>
        <v>-</v>
      </c>
      <c r="N68" s="337" t="str">
        <f t="shared" si="1"/>
        <v>---</v>
      </c>
      <c r="O68" s="333"/>
      <c r="P68" s="54"/>
      <c r="Q68" s="318"/>
      <c r="R68" s="316"/>
      <c r="S68" s="317"/>
      <c r="T68" s="318"/>
      <c r="U68" s="726"/>
      <c r="V68" s="206"/>
      <c r="W68" s="206"/>
      <c r="X68" s="678"/>
      <c r="Y68" s="34"/>
      <c r="Z68" s="610"/>
      <c r="AA68" s="608"/>
    </row>
    <row r="69" spans="1:27"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34"/>
      <c r="H69" s="303" t="str">
        <f>IF($G69="","-",_xlfn.XLOOKUP($G69,Appr.Meta!$A:$A,Appr.Meta!$D:$D,"-",0,1))</f>
        <v>-</v>
      </c>
      <c r="I69" s="302"/>
      <c r="J69" s="303" t="str">
        <f>IF($I69="","-",_xlfn.XLOOKUP($I69,'CC.Meta'!$A:$A,'CC.Meta'!$D:$D,"-",0,1))</f>
        <v>-</v>
      </c>
      <c r="K69" s="302"/>
      <c r="L69" s="146" t="str">
        <f>IF($K69="","-",_xlfn.XLOOKUP($K69,Obj.Meta!$A:$A,Obj.Meta!$D:$D,"-",0,1))</f>
        <v>-</v>
      </c>
      <c r="M69" s="300" t="str">
        <f>IF($K69="","-",_xlfn.XLOOKUP($K69,Obj.Meta!$A:$A,Obj.Meta!$F:$F,"-",0,1))</f>
        <v>-</v>
      </c>
      <c r="N69" s="337" t="str">
        <f t="shared" si="1"/>
        <v>---</v>
      </c>
      <c r="O69" s="333"/>
      <c r="P69" s="54"/>
      <c r="Q69" s="318"/>
      <c r="R69" s="316"/>
      <c r="S69" s="317"/>
      <c r="T69" s="318"/>
      <c r="U69" s="726"/>
      <c r="V69" s="206"/>
      <c r="W69" s="206"/>
      <c r="X69" s="678"/>
      <c r="Y69" s="34"/>
      <c r="Z69" s="610"/>
      <c r="AA69" s="608"/>
    </row>
    <row r="70" spans="1:27"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34"/>
      <c r="H70" s="303" t="str">
        <f>IF($G70="","-",_xlfn.XLOOKUP($G70,Appr.Meta!$A:$A,Appr.Meta!$D:$D,"-",0,1))</f>
        <v>-</v>
      </c>
      <c r="I70" s="302"/>
      <c r="J70" s="303" t="str">
        <f>IF($I70="","-",_xlfn.XLOOKUP($I70,'CC.Meta'!$A:$A,'CC.Meta'!$D:$D,"-",0,1))</f>
        <v>-</v>
      </c>
      <c r="K70" s="302"/>
      <c r="L70" s="146" t="str">
        <f>IF($K70="","-",_xlfn.XLOOKUP($K70,Obj.Meta!$A:$A,Obj.Meta!$D:$D,"-",0,1))</f>
        <v>-</v>
      </c>
      <c r="M70" s="300" t="str">
        <f>IF($K70="","-",_xlfn.XLOOKUP($K70,Obj.Meta!$A:$A,Obj.Meta!$F:$F,"-",0,1))</f>
        <v>-</v>
      </c>
      <c r="N70" s="337" t="str">
        <f t="shared" si="1"/>
        <v>---</v>
      </c>
      <c r="O70" s="333"/>
      <c r="P70" s="54"/>
      <c r="Q70" s="318"/>
      <c r="R70" s="316"/>
      <c r="S70" s="317"/>
      <c r="T70" s="318"/>
      <c r="U70" s="726"/>
      <c r="V70" s="206"/>
      <c r="W70" s="206"/>
      <c r="X70" s="678"/>
      <c r="Y70" s="34"/>
      <c r="Z70" s="610"/>
      <c r="AA70" s="608"/>
    </row>
    <row r="71" spans="1:27"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34"/>
      <c r="H71" s="303" t="str">
        <f>IF($G71="","-",_xlfn.XLOOKUP($G71,Appr.Meta!$A:$A,Appr.Meta!$D:$D,"-",0,1))</f>
        <v>-</v>
      </c>
      <c r="I71" s="302"/>
      <c r="J71" s="303" t="str">
        <f>IF($I71="","-",_xlfn.XLOOKUP($I71,'CC.Meta'!$A:$A,'CC.Meta'!$D:$D,"-",0,1))</f>
        <v>-</v>
      </c>
      <c r="K71" s="302"/>
      <c r="L71" s="146" t="str">
        <f>IF($K71="","-",_xlfn.XLOOKUP($K71,Obj.Meta!$A:$A,Obj.Meta!$D:$D,"-",0,1))</f>
        <v>-</v>
      </c>
      <c r="M71" s="300" t="str">
        <f>IF($K71="","-",_xlfn.XLOOKUP($K71,Obj.Meta!$A:$A,Obj.Meta!$F:$F,"-",0,1))</f>
        <v>-</v>
      </c>
      <c r="N71" s="337" t="str">
        <f t="shared" si="1"/>
        <v>---</v>
      </c>
      <c r="O71" s="333"/>
      <c r="P71" s="54"/>
      <c r="Q71" s="318"/>
      <c r="R71" s="316"/>
      <c r="S71" s="317"/>
      <c r="T71" s="318"/>
      <c r="U71" s="726"/>
      <c r="V71" s="206"/>
      <c r="W71" s="206"/>
      <c r="X71" s="678"/>
      <c r="Y71" s="34"/>
      <c r="Z71" s="610"/>
      <c r="AA71" s="608"/>
    </row>
    <row r="72" spans="1:27"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34"/>
      <c r="H72" s="303" t="str">
        <f>IF($G72="","-",_xlfn.XLOOKUP($G72,Appr.Meta!$A:$A,Appr.Meta!$D:$D,"-",0,1))</f>
        <v>-</v>
      </c>
      <c r="I72" s="302"/>
      <c r="J72" s="303" t="str">
        <f>IF($I72="","-",_xlfn.XLOOKUP($I72,'CC.Meta'!$A:$A,'CC.Meta'!$D:$D,"-",0,1))</f>
        <v>-</v>
      </c>
      <c r="K72" s="302"/>
      <c r="L72" s="146" t="str">
        <f>IF($K72="","-",_xlfn.XLOOKUP($K72,Obj.Meta!$A:$A,Obj.Meta!$D:$D,"-",0,1))</f>
        <v>-</v>
      </c>
      <c r="M72" s="300" t="str">
        <f>IF($K72="","-",_xlfn.XLOOKUP($K72,Obj.Meta!$A:$A,Obj.Meta!$F:$F,"-",0,1))</f>
        <v>-</v>
      </c>
      <c r="N72" s="337" t="str">
        <f t="shared" si="1"/>
        <v>---</v>
      </c>
      <c r="O72" s="333"/>
      <c r="P72" s="54"/>
      <c r="Q72" s="318"/>
      <c r="R72" s="316"/>
      <c r="S72" s="317"/>
      <c r="T72" s="318"/>
      <c r="U72" s="726"/>
      <c r="V72" s="206"/>
      <c r="W72" s="206"/>
      <c r="X72" s="678"/>
      <c r="Y72" s="34"/>
      <c r="Z72" s="610"/>
      <c r="AA72" s="608"/>
    </row>
    <row r="73" spans="1:27"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34"/>
      <c r="H73" s="303" t="str">
        <f>IF($G73="","-",_xlfn.XLOOKUP($G73,Appr.Meta!$A:$A,Appr.Meta!$D:$D,"-",0,1))</f>
        <v>-</v>
      </c>
      <c r="I73" s="302"/>
      <c r="J73" s="303" t="str">
        <f>IF($I73="","-",_xlfn.XLOOKUP($I73,'CC.Meta'!$A:$A,'CC.Meta'!$D:$D,"-",0,1))</f>
        <v>-</v>
      </c>
      <c r="K73" s="302"/>
      <c r="L73" s="146" t="str">
        <f>IF($K73="","-",_xlfn.XLOOKUP($K73,Obj.Meta!$A:$A,Obj.Meta!$D:$D,"-",0,1))</f>
        <v>-</v>
      </c>
      <c r="M73" s="300" t="str">
        <f>IF($K73="","-",_xlfn.XLOOKUP($K73,Obj.Meta!$A:$A,Obj.Meta!$F:$F,"-",0,1))</f>
        <v>-</v>
      </c>
      <c r="N73" s="337" t="str">
        <f t="shared" si="1"/>
        <v>---</v>
      </c>
      <c r="O73" s="333"/>
      <c r="P73" s="54"/>
      <c r="Q73" s="318"/>
      <c r="R73" s="316"/>
      <c r="S73" s="317"/>
      <c r="T73" s="318"/>
      <c r="U73" s="726"/>
      <c r="V73" s="206"/>
      <c r="W73" s="206"/>
      <c r="X73" s="678"/>
      <c r="Y73" s="34"/>
      <c r="Z73" s="610"/>
      <c r="AA73" s="608"/>
    </row>
    <row r="74" spans="1:27"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34"/>
      <c r="H74" s="303" t="str">
        <f>IF($G74="","-",_xlfn.XLOOKUP($G74,Appr.Meta!$A:$A,Appr.Meta!$D:$D,"-",0,1))</f>
        <v>-</v>
      </c>
      <c r="I74" s="302"/>
      <c r="J74" s="303" t="str">
        <f>IF($I74="","-",_xlfn.XLOOKUP($I74,'CC.Meta'!$A:$A,'CC.Meta'!$D:$D,"-",0,1))</f>
        <v>-</v>
      </c>
      <c r="K74" s="302"/>
      <c r="L74" s="146" t="str">
        <f>IF($K74="","-",_xlfn.XLOOKUP($K74,Obj.Meta!$A:$A,Obj.Meta!$D:$D,"-",0,1))</f>
        <v>-</v>
      </c>
      <c r="M74" s="300" t="str">
        <f>IF($K74="","-",_xlfn.XLOOKUP($K74,Obj.Meta!$A:$A,Obj.Meta!$F:$F,"-",0,1))</f>
        <v>-</v>
      </c>
      <c r="N74" s="337" t="str">
        <f t="shared" si="1"/>
        <v>---</v>
      </c>
      <c r="O74" s="333"/>
      <c r="P74" s="54"/>
      <c r="Q74" s="318"/>
      <c r="R74" s="316"/>
      <c r="S74" s="317"/>
      <c r="T74" s="318"/>
      <c r="U74" s="726"/>
      <c r="V74" s="206"/>
      <c r="W74" s="206"/>
      <c r="X74" s="678"/>
      <c r="Y74" s="34"/>
      <c r="Z74" s="610"/>
      <c r="AA74" s="608"/>
    </row>
    <row r="75" spans="1:27"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34"/>
      <c r="H75" s="303" t="str">
        <f>IF($G75="","-",_xlfn.XLOOKUP($G75,Appr.Meta!$A:$A,Appr.Meta!$D:$D,"-",0,1))</f>
        <v>-</v>
      </c>
      <c r="I75" s="302"/>
      <c r="J75" s="303" t="str">
        <f>IF($I75="","-",_xlfn.XLOOKUP($I75,'CC.Meta'!$A:$A,'CC.Meta'!$D:$D,"-",0,1))</f>
        <v>-</v>
      </c>
      <c r="K75" s="302"/>
      <c r="L75" s="146" t="str">
        <f>IF($K75="","-",_xlfn.XLOOKUP($K75,Obj.Meta!$A:$A,Obj.Meta!$D:$D,"-",0,1))</f>
        <v>-</v>
      </c>
      <c r="M75" s="300" t="str">
        <f>IF($K75="","-",_xlfn.XLOOKUP($K75,Obj.Meta!$A:$A,Obj.Meta!$F:$F,"-",0,1))</f>
        <v>-</v>
      </c>
      <c r="N75" s="337" t="str">
        <f t="shared" si="1"/>
        <v>---</v>
      </c>
      <c r="O75" s="333"/>
      <c r="P75" s="54"/>
      <c r="Q75" s="318"/>
      <c r="R75" s="316"/>
      <c r="S75" s="317"/>
      <c r="T75" s="318"/>
      <c r="U75" s="726"/>
      <c r="V75" s="206"/>
      <c r="W75" s="206"/>
      <c r="X75" s="678"/>
      <c r="Y75" s="34"/>
      <c r="Z75" s="610"/>
      <c r="AA75" s="608"/>
    </row>
    <row r="76" spans="1:27"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34"/>
      <c r="H76" s="303" t="str">
        <f>IF($G76="","-",_xlfn.XLOOKUP($G76,Appr.Meta!$A:$A,Appr.Meta!$D:$D,"-",0,1))</f>
        <v>-</v>
      </c>
      <c r="I76" s="302"/>
      <c r="J76" s="303" t="str">
        <f>IF($I76="","-",_xlfn.XLOOKUP($I76,'CC.Meta'!$A:$A,'CC.Meta'!$D:$D,"-",0,1))</f>
        <v>-</v>
      </c>
      <c r="K76" s="302"/>
      <c r="L76" s="146" t="str">
        <f>IF($K76="","-",_xlfn.XLOOKUP($K76,Obj.Meta!$A:$A,Obj.Meta!$D:$D,"-",0,1))</f>
        <v>-</v>
      </c>
      <c r="M76" s="300" t="str">
        <f>IF($K76="","-",_xlfn.XLOOKUP($K76,Obj.Meta!$A:$A,Obj.Meta!$F:$F,"-",0,1))</f>
        <v>-</v>
      </c>
      <c r="N76" s="337" t="str">
        <f t="shared" si="1"/>
        <v>---</v>
      </c>
      <c r="O76" s="333"/>
      <c r="P76" s="54"/>
      <c r="Q76" s="318"/>
      <c r="R76" s="316"/>
      <c r="S76" s="317"/>
      <c r="T76" s="318"/>
      <c r="U76" s="726"/>
      <c r="V76" s="206"/>
      <c r="W76" s="206"/>
      <c r="X76" s="678"/>
      <c r="Y76" s="34"/>
      <c r="Z76" s="610"/>
      <c r="AA76" s="608"/>
    </row>
    <row r="77" spans="1:27"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34"/>
      <c r="H77" s="303" t="str">
        <f>IF($G77="","-",_xlfn.XLOOKUP($G77,Appr.Meta!$A:$A,Appr.Meta!$D:$D,"-",0,1))</f>
        <v>-</v>
      </c>
      <c r="I77" s="302"/>
      <c r="J77" s="303" t="str">
        <f>IF($I77="","-",_xlfn.XLOOKUP($I77,'CC.Meta'!$A:$A,'CC.Meta'!$D:$D,"-",0,1))</f>
        <v>-</v>
      </c>
      <c r="K77" s="302"/>
      <c r="L77" s="146" t="str">
        <f>IF($K77="","-",_xlfn.XLOOKUP($K77,Obj.Meta!$A:$A,Obj.Meta!$D:$D,"-",0,1))</f>
        <v>-</v>
      </c>
      <c r="M77" s="300" t="str">
        <f>IF($K77="","-",_xlfn.XLOOKUP($K77,Obj.Meta!$A:$A,Obj.Meta!$F:$F,"-",0,1))</f>
        <v>-</v>
      </c>
      <c r="N77" s="337" t="str">
        <f t="shared" si="1"/>
        <v>---</v>
      </c>
      <c r="O77" s="333"/>
      <c r="P77" s="54"/>
      <c r="Q77" s="318"/>
      <c r="R77" s="316"/>
      <c r="S77" s="317"/>
      <c r="T77" s="318"/>
      <c r="U77" s="726"/>
      <c r="V77" s="206"/>
      <c r="W77" s="206"/>
      <c r="X77" s="678"/>
      <c r="Y77" s="34"/>
      <c r="Z77" s="610"/>
      <c r="AA77" s="608"/>
    </row>
    <row r="78" spans="1:27"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34"/>
      <c r="H78" s="303" t="str">
        <f>IF($G78="","-",_xlfn.XLOOKUP($G78,Appr.Meta!$A:$A,Appr.Meta!$D:$D,"-",0,1))</f>
        <v>-</v>
      </c>
      <c r="I78" s="302"/>
      <c r="J78" s="303" t="str">
        <f>IF($I78="","-",_xlfn.XLOOKUP($I78,'CC.Meta'!$A:$A,'CC.Meta'!$D:$D,"-",0,1))</f>
        <v>-</v>
      </c>
      <c r="K78" s="302"/>
      <c r="L78" s="146" t="str">
        <f>IF($K78="","-",_xlfn.XLOOKUP($K78,Obj.Meta!$A:$A,Obj.Meta!$D:$D,"-",0,1))</f>
        <v>-</v>
      </c>
      <c r="M78" s="300" t="str">
        <f>IF($K78="","-",_xlfn.XLOOKUP($K78,Obj.Meta!$A:$A,Obj.Meta!$F:$F,"-",0,1))</f>
        <v>-</v>
      </c>
      <c r="N78" s="337" t="str">
        <f t="shared" si="1"/>
        <v>---</v>
      </c>
      <c r="O78" s="333"/>
      <c r="P78" s="54"/>
      <c r="Q78" s="318"/>
      <c r="R78" s="316"/>
      <c r="S78" s="317"/>
      <c r="T78" s="318"/>
      <c r="U78" s="726"/>
      <c r="V78" s="206"/>
      <c r="W78" s="206"/>
      <c r="X78" s="678"/>
      <c r="Y78" s="34"/>
      <c r="Z78" s="610"/>
      <c r="AA78" s="608"/>
    </row>
    <row r="79" spans="1:27" s="127" customFormat="1">
      <c r="A79" s="145" t="str">
        <f t="shared" si="0"/>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34"/>
      <c r="H79" s="303" t="str">
        <f>IF($G79="","-",_xlfn.XLOOKUP($G79,Appr.Meta!$A:$A,Appr.Meta!$D:$D,"-",0,1))</f>
        <v>-</v>
      </c>
      <c r="I79" s="302"/>
      <c r="J79" s="303" t="str">
        <f>IF($I79="","-",_xlfn.XLOOKUP($I79,'CC.Meta'!$A:$A,'CC.Meta'!$D:$D,"-",0,1))</f>
        <v>-</v>
      </c>
      <c r="K79" s="302"/>
      <c r="L79" s="146" t="str">
        <f>IF($K79="","-",_xlfn.XLOOKUP($K79,Obj.Meta!$A:$A,Obj.Meta!$D:$D,"-",0,1))</f>
        <v>-</v>
      </c>
      <c r="M79" s="300" t="str">
        <f>IF($K79="","-",_xlfn.XLOOKUP($K79,Obj.Meta!$A:$A,Obj.Meta!$F:$F,"-",0,1))</f>
        <v>-</v>
      </c>
      <c r="N79" s="337" t="str">
        <f t="shared" si="1"/>
        <v>---</v>
      </c>
      <c r="O79" s="333"/>
      <c r="P79" s="54"/>
      <c r="Q79" s="318"/>
      <c r="R79" s="316"/>
      <c r="S79" s="317"/>
      <c r="T79" s="318"/>
      <c r="U79" s="726"/>
      <c r="V79" s="206"/>
      <c r="W79" s="206"/>
      <c r="X79" s="678"/>
      <c r="Y79" s="34"/>
      <c r="Z79" s="610"/>
      <c r="AA79" s="608"/>
    </row>
    <row r="80" spans="1:27" s="127" customFormat="1">
      <c r="A80" s="145" t="str">
        <f t="shared" si="0"/>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34"/>
      <c r="H80" s="303" t="str">
        <f>IF($G80="","-",_xlfn.XLOOKUP($G80,Appr.Meta!$A:$A,Appr.Meta!$D:$D,"-",0,1))</f>
        <v>-</v>
      </c>
      <c r="I80" s="302"/>
      <c r="J80" s="303" t="str">
        <f>IF($I80="","-",_xlfn.XLOOKUP($I80,'CC.Meta'!$A:$A,'CC.Meta'!$D:$D,"-",0,1))</f>
        <v>-</v>
      </c>
      <c r="K80" s="302"/>
      <c r="L80" s="146" t="str">
        <f>IF($K80="","-",_xlfn.XLOOKUP($K80,Obj.Meta!$A:$A,Obj.Meta!$D:$D,"-",0,1))</f>
        <v>-</v>
      </c>
      <c r="M80" s="300" t="str">
        <f>IF($K80="","-",_xlfn.XLOOKUP($K80,Obj.Meta!$A:$A,Obj.Meta!$F:$F,"-",0,1))</f>
        <v>-</v>
      </c>
      <c r="N80" s="337" t="str">
        <f t="shared" si="1"/>
        <v>---</v>
      </c>
      <c r="O80" s="333"/>
      <c r="P80" s="54"/>
      <c r="Q80" s="318"/>
      <c r="R80" s="316"/>
      <c r="S80" s="317"/>
      <c r="T80" s="318"/>
      <c r="U80" s="726"/>
      <c r="V80" s="206"/>
      <c r="W80" s="206"/>
      <c r="X80" s="678"/>
      <c r="Y80" s="34"/>
      <c r="Z80" s="610"/>
      <c r="AA80" s="608"/>
    </row>
    <row r="81" spans="1:27" s="127" customFormat="1">
      <c r="A81" s="145" t="str">
        <f t="shared" si="0"/>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34"/>
      <c r="H81" s="303" t="str">
        <f>IF($G81="","-",_xlfn.XLOOKUP($G81,Appr.Meta!$A:$A,Appr.Meta!$D:$D,"-",0,1))</f>
        <v>-</v>
      </c>
      <c r="I81" s="302"/>
      <c r="J81" s="303" t="str">
        <f>IF($I81="","-",_xlfn.XLOOKUP($I81,'CC.Meta'!$A:$A,'CC.Meta'!$D:$D,"-",0,1))</f>
        <v>-</v>
      </c>
      <c r="K81" s="302"/>
      <c r="L81" s="146" t="str">
        <f>IF($K81="","-",_xlfn.XLOOKUP($K81,Obj.Meta!$A:$A,Obj.Meta!$D:$D,"-",0,1))</f>
        <v>-</v>
      </c>
      <c r="M81" s="300" t="str">
        <f>IF($K81="","-",_xlfn.XLOOKUP($K81,Obj.Meta!$A:$A,Obj.Meta!$F:$F,"-",0,1))</f>
        <v>-</v>
      </c>
      <c r="N81" s="337" t="str">
        <f t="shared" si="1"/>
        <v>---</v>
      </c>
      <c r="O81" s="333"/>
      <c r="P81" s="54"/>
      <c r="Q81" s="318"/>
      <c r="R81" s="316"/>
      <c r="S81" s="317"/>
      <c r="T81" s="318"/>
      <c r="U81" s="726"/>
      <c r="V81" s="206"/>
      <c r="W81" s="206"/>
      <c r="X81" s="678"/>
      <c r="Y81" s="34"/>
      <c r="Z81" s="610"/>
      <c r="AA81" s="608"/>
    </row>
    <row r="82" spans="1:27" s="127" customFormat="1">
      <c r="A82" s="145" t="str">
        <f t="shared" si="0"/>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34"/>
      <c r="H82" s="303" t="str">
        <f>IF($G82="","-",_xlfn.XLOOKUP($G82,Appr.Meta!$A:$A,Appr.Meta!$D:$D,"-",0,1))</f>
        <v>-</v>
      </c>
      <c r="I82" s="302"/>
      <c r="J82" s="303" t="str">
        <f>IF($I82="","-",_xlfn.XLOOKUP($I82,'CC.Meta'!$A:$A,'CC.Meta'!$D:$D,"-",0,1))</f>
        <v>-</v>
      </c>
      <c r="K82" s="302"/>
      <c r="L82" s="146" t="str">
        <f>IF($K82="","-",_xlfn.XLOOKUP($K82,Obj.Meta!$A:$A,Obj.Meta!$D:$D,"-",0,1))</f>
        <v>-</v>
      </c>
      <c r="M82" s="300" t="str">
        <f>IF($K82="","-",_xlfn.XLOOKUP($K82,Obj.Meta!$A:$A,Obj.Meta!$F:$F,"-",0,1))</f>
        <v>-</v>
      </c>
      <c r="N82" s="337" t="str">
        <f t="shared" si="1"/>
        <v>---</v>
      </c>
      <c r="O82" s="333"/>
      <c r="P82" s="54"/>
      <c r="Q82" s="318"/>
      <c r="R82" s="316"/>
      <c r="S82" s="317"/>
      <c r="T82" s="318"/>
      <c r="U82" s="726"/>
      <c r="V82" s="206"/>
      <c r="W82" s="206"/>
      <c r="X82" s="678"/>
      <c r="Y82" s="34"/>
      <c r="Z82" s="610"/>
      <c r="AA82" s="608"/>
    </row>
    <row r="83" spans="1:27" s="127" customFormat="1">
      <c r="A83" s="145" t="str">
        <f t="shared" ref="A83:A146" si="2">IFERROR(VALUE(LEFT($I83,2)),"-")</f>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34"/>
      <c r="H83" s="303" t="str">
        <f>IF($G83="","-",_xlfn.XLOOKUP($G83,Appr.Meta!$A:$A,Appr.Meta!$D:$D,"-",0,1))</f>
        <v>-</v>
      </c>
      <c r="I83" s="302"/>
      <c r="J83" s="303" t="str">
        <f>IF($I83="","-",_xlfn.XLOOKUP($I83,'CC.Meta'!$A:$A,'CC.Meta'!$D:$D,"-",0,1))</f>
        <v>-</v>
      </c>
      <c r="K83" s="302"/>
      <c r="L83" s="146" t="str">
        <f>IF($K83="","-",_xlfn.XLOOKUP($K83,Obj.Meta!$A:$A,Obj.Meta!$D:$D,"-",0,1))</f>
        <v>-</v>
      </c>
      <c r="M83" s="300" t="str">
        <f>IF($K83="","-",_xlfn.XLOOKUP($K83,Obj.Meta!$A:$A,Obj.Meta!$F:$F,"-",0,1))</f>
        <v>-</v>
      </c>
      <c r="N83" s="337" t="str">
        <f t="shared" ref="N83:N146" si="3">_xlfn.CONCAT($D83,"-",$G83,"-",$I83,"-",$K83)</f>
        <v>---</v>
      </c>
      <c r="O83" s="333"/>
      <c r="P83" s="54"/>
      <c r="Q83" s="318"/>
      <c r="R83" s="316"/>
      <c r="S83" s="317"/>
      <c r="T83" s="318"/>
      <c r="U83" s="726"/>
      <c r="V83" s="206"/>
      <c r="W83" s="206"/>
      <c r="X83" s="678"/>
      <c r="Y83" s="34"/>
      <c r="Z83" s="610"/>
      <c r="AA83" s="608"/>
    </row>
    <row r="84" spans="1:27"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34"/>
      <c r="H84" s="303" t="str">
        <f>IF($G84="","-",_xlfn.XLOOKUP($G84,Appr.Meta!$A:$A,Appr.Meta!$D:$D,"-",0,1))</f>
        <v>-</v>
      </c>
      <c r="I84" s="302"/>
      <c r="J84" s="303" t="str">
        <f>IF($I84="","-",_xlfn.XLOOKUP($I84,'CC.Meta'!$A:$A,'CC.Meta'!$D:$D,"-",0,1))</f>
        <v>-</v>
      </c>
      <c r="K84" s="302"/>
      <c r="L84" s="146" t="str">
        <f>IF($K84="","-",_xlfn.XLOOKUP($K84,Obj.Meta!$A:$A,Obj.Meta!$D:$D,"-",0,1))</f>
        <v>-</v>
      </c>
      <c r="M84" s="300" t="str">
        <f>IF($K84="","-",_xlfn.XLOOKUP($K84,Obj.Meta!$A:$A,Obj.Meta!$F:$F,"-",0,1))</f>
        <v>-</v>
      </c>
      <c r="N84" s="337" t="str">
        <f t="shared" si="3"/>
        <v>---</v>
      </c>
      <c r="O84" s="333"/>
      <c r="P84" s="54"/>
      <c r="Q84" s="318"/>
      <c r="R84" s="316"/>
      <c r="S84" s="317"/>
      <c r="T84" s="318"/>
      <c r="U84" s="726"/>
      <c r="V84" s="206"/>
      <c r="W84" s="206"/>
      <c r="X84" s="678"/>
      <c r="Y84" s="34"/>
      <c r="Z84" s="610"/>
      <c r="AA84" s="608"/>
    </row>
    <row r="85" spans="1:27"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34"/>
      <c r="H85" s="303" t="str">
        <f>IF($G85="","-",_xlfn.XLOOKUP($G85,Appr.Meta!$A:$A,Appr.Meta!$D:$D,"-",0,1))</f>
        <v>-</v>
      </c>
      <c r="I85" s="302"/>
      <c r="J85" s="303" t="str">
        <f>IF($I85="","-",_xlfn.XLOOKUP($I85,'CC.Meta'!$A:$A,'CC.Meta'!$D:$D,"-",0,1))</f>
        <v>-</v>
      </c>
      <c r="K85" s="302"/>
      <c r="L85" s="146" t="str">
        <f>IF($K85="","-",_xlfn.XLOOKUP($K85,Obj.Meta!$A:$A,Obj.Meta!$D:$D,"-",0,1))</f>
        <v>-</v>
      </c>
      <c r="M85" s="300" t="str">
        <f>IF($K85="","-",_xlfn.XLOOKUP($K85,Obj.Meta!$A:$A,Obj.Meta!$F:$F,"-",0,1))</f>
        <v>-</v>
      </c>
      <c r="N85" s="337" t="str">
        <f t="shared" si="3"/>
        <v>---</v>
      </c>
      <c r="O85" s="333"/>
      <c r="P85" s="54"/>
      <c r="Q85" s="318"/>
      <c r="R85" s="316"/>
      <c r="S85" s="317"/>
      <c r="T85" s="318"/>
      <c r="U85" s="726"/>
      <c r="V85" s="206"/>
      <c r="W85" s="206"/>
      <c r="X85" s="678"/>
      <c r="Y85" s="34"/>
      <c r="Z85" s="610"/>
      <c r="AA85" s="608"/>
    </row>
    <row r="86" spans="1:27"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34"/>
      <c r="H86" s="303" t="str">
        <f>IF($G86="","-",_xlfn.XLOOKUP($G86,Appr.Meta!$A:$A,Appr.Meta!$D:$D,"-",0,1))</f>
        <v>-</v>
      </c>
      <c r="I86" s="302"/>
      <c r="J86" s="303" t="str">
        <f>IF($I86="","-",_xlfn.XLOOKUP($I86,'CC.Meta'!$A:$A,'CC.Meta'!$D:$D,"-",0,1))</f>
        <v>-</v>
      </c>
      <c r="K86" s="302"/>
      <c r="L86" s="146" t="str">
        <f>IF($K86="","-",_xlfn.XLOOKUP($K86,Obj.Meta!$A:$A,Obj.Meta!$D:$D,"-",0,1))</f>
        <v>-</v>
      </c>
      <c r="M86" s="300" t="str">
        <f>IF($K86="","-",_xlfn.XLOOKUP($K86,Obj.Meta!$A:$A,Obj.Meta!$F:$F,"-",0,1))</f>
        <v>-</v>
      </c>
      <c r="N86" s="337" t="str">
        <f t="shared" si="3"/>
        <v>---</v>
      </c>
      <c r="O86" s="333"/>
      <c r="P86" s="54"/>
      <c r="Q86" s="318"/>
      <c r="R86" s="316"/>
      <c r="S86" s="317"/>
      <c r="T86" s="318"/>
      <c r="U86" s="726"/>
      <c r="V86" s="206"/>
      <c r="W86" s="206"/>
      <c r="X86" s="678"/>
      <c r="Y86" s="34"/>
      <c r="Z86" s="610"/>
      <c r="AA86" s="608"/>
    </row>
    <row r="87" spans="1:27"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34"/>
      <c r="H87" s="303" t="str">
        <f>IF($G87="","-",_xlfn.XLOOKUP($G87,Appr.Meta!$A:$A,Appr.Meta!$D:$D,"-",0,1))</f>
        <v>-</v>
      </c>
      <c r="I87" s="302"/>
      <c r="J87" s="303" t="str">
        <f>IF($I87="","-",_xlfn.XLOOKUP($I87,'CC.Meta'!$A:$A,'CC.Meta'!$D:$D,"-",0,1))</f>
        <v>-</v>
      </c>
      <c r="K87" s="302"/>
      <c r="L87" s="146" t="str">
        <f>IF($K87="","-",_xlfn.XLOOKUP($K87,Obj.Meta!$A:$A,Obj.Meta!$D:$D,"-",0,1))</f>
        <v>-</v>
      </c>
      <c r="M87" s="300" t="str">
        <f>IF($K87="","-",_xlfn.XLOOKUP($K87,Obj.Meta!$A:$A,Obj.Meta!$F:$F,"-",0,1))</f>
        <v>-</v>
      </c>
      <c r="N87" s="337" t="str">
        <f t="shared" si="3"/>
        <v>---</v>
      </c>
      <c r="O87" s="333"/>
      <c r="P87" s="54"/>
      <c r="Q87" s="318"/>
      <c r="R87" s="316"/>
      <c r="S87" s="317"/>
      <c r="T87" s="318"/>
      <c r="U87" s="726"/>
      <c r="V87" s="206"/>
      <c r="W87" s="206"/>
      <c r="X87" s="678"/>
      <c r="Y87" s="34"/>
      <c r="Z87" s="610"/>
      <c r="AA87" s="608"/>
    </row>
    <row r="88" spans="1:27"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34"/>
      <c r="H88" s="303" t="str">
        <f>IF($G88="","-",_xlfn.XLOOKUP($G88,Appr.Meta!$A:$A,Appr.Meta!$D:$D,"-",0,1))</f>
        <v>-</v>
      </c>
      <c r="I88" s="302"/>
      <c r="J88" s="303" t="str">
        <f>IF($I88="","-",_xlfn.XLOOKUP($I88,'CC.Meta'!$A:$A,'CC.Meta'!$D:$D,"-",0,1))</f>
        <v>-</v>
      </c>
      <c r="K88" s="302"/>
      <c r="L88" s="146" t="str">
        <f>IF($K88="","-",_xlfn.XLOOKUP($K88,Obj.Meta!$A:$A,Obj.Meta!$D:$D,"-",0,1))</f>
        <v>-</v>
      </c>
      <c r="M88" s="300" t="str">
        <f>IF($K88="","-",_xlfn.XLOOKUP($K88,Obj.Meta!$A:$A,Obj.Meta!$F:$F,"-",0,1))</f>
        <v>-</v>
      </c>
      <c r="N88" s="337" t="str">
        <f t="shared" si="3"/>
        <v>---</v>
      </c>
      <c r="O88" s="333"/>
      <c r="P88" s="54"/>
      <c r="Q88" s="318"/>
      <c r="R88" s="316"/>
      <c r="S88" s="317"/>
      <c r="T88" s="318"/>
      <c r="U88" s="726"/>
      <c r="V88" s="206"/>
      <c r="W88" s="206"/>
      <c r="X88" s="678"/>
      <c r="Y88" s="34"/>
      <c r="Z88" s="610"/>
      <c r="AA88" s="608"/>
    </row>
    <row r="89" spans="1:27"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34"/>
      <c r="H89" s="303" t="str">
        <f>IF($G89="","-",_xlfn.XLOOKUP($G89,Appr.Meta!$A:$A,Appr.Meta!$D:$D,"-",0,1))</f>
        <v>-</v>
      </c>
      <c r="I89" s="302"/>
      <c r="J89" s="303" t="str">
        <f>IF($I89="","-",_xlfn.XLOOKUP($I89,'CC.Meta'!$A:$A,'CC.Meta'!$D:$D,"-",0,1))</f>
        <v>-</v>
      </c>
      <c r="K89" s="302"/>
      <c r="L89" s="146" t="str">
        <f>IF($K89="","-",_xlfn.XLOOKUP($K89,Obj.Meta!$A:$A,Obj.Meta!$D:$D,"-",0,1))</f>
        <v>-</v>
      </c>
      <c r="M89" s="300" t="str">
        <f>IF($K89="","-",_xlfn.XLOOKUP($K89,Obj.Meta!$A:$A,Obj.Meta!$F:$F,"-",0,1))</f>
        <v>-</v>
      </c>
      <c r="N89" s="337" t="str">
        <f t="shared" si="3"/>
        <v>---</v>
      </c>
      <c r="O89" s="333"/>
      <c r="P89" s="54"/>
      <c r="Q89" s="318"/>
      <c r="R89" s="316"/>
      <c r="S89" s="317"/>
      <c r="T89" s="318"/>
      <c r="U89" s="726"/>
      <c r="V89" s="206"/>
      <c r="W89" s="206"/>
      <c r="X89" s="678"/>
      <c r="Y89" s="34"/>
      <c r="Z89" s="610"/>
      <c r="AA89" s="608"/>
    </row>
    <row r="90" spans="1:27"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34"/>
      <c r="H90" s="303" t="str">
        <f>IF($G90="","-",_xlfn.XLOOKUP($G90,Appr.Meta!$A:$A,Appr.Meta!$D:$D,"-",0,1))</f>
        <v>-</v>
      </c>
      <c r="I90" s="302"/>
      <c r="J90" s="303" t="str">
        <f>IF($I90="","-",_xlfn.XLOOKUP($I90,'CC.Meta'!$A:$A,'CC.Meta'!$D:$D,"-",0,1))</f>
        <v>-</v>
      </c>
      <c r="K90" s="302"/>
      <c r="L90" s="146" t="str">
        <f>IF($K90="","-",_xlfn.XLOOKUP($K90,Obj.Meta!$A:$A,Obj.Meta!$D:$D,"-",0,1))</f>
        <v>-</v>
      </c>
      <c r="M90" s="300" t="str">
        <f>IF($K90="","-",_xlfn.XLOOKUP($K90,Obj.Meta!$A:$A,Obj.Meta!$F:$F,"-",0,1))</f>
        <v>-</v>
      </c>
      <c r="N90" s="337" t="str">
        <f t="shared" si="3"/>
        <v>---</v>
      </c>
      <c r="O90" s="333"/>
      <c r="P90" s="54"/>
      <c r="Q90" s="318"/>
      <c r="R90" s="316"/>
      <c r="S90" s="317"/>
      <c r="T90" s="318"/>
      <c r="U90" s="726"/>
      <c r="V90" s="206"/>
      <c r="W90" s="206"/>
      <c r="X90" s="678"/>
      <c r="Y90" s="34"/>
      <c r="Z90" s="610"/>
      <c r="AA90" s="608"/>
    </row>
    <row r="91" spans="1:27"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34"/>
      <c r="H91" s="303" t="str">
        <f>IF($G91="","-",_xlfn.XLOOKUP($G91,Appr.Meta!$A:$A,Appr.Meta!$D:$D,"-",0,1))</f>
        <v>-</v>
      </c>
      <c r="I91" s="302"/>
      <c r="J91" s="303" t="str">
        <f>IF($I91="","-",_xlfn.XLOOKUP($I91,'CC.Meta'!$A:$A,'CC.Meta'!$D:$D,"-",0,1))</f>
        <v>-</v>
      </c>
      <c r="K91" s="302"/>
      <c r="L91" s="146" t="str">
        <f>IF($K91="","-",_xlfn.XLOOKUP($K91,Obj.Meta!$A:$A,Obj.Meta!$D:$D,"-",0,1))</f>
        <v>-</v>
      </c>
      <c r="M91" s="300" t="str">
        <f>IF($K91="","-",_xlfn.XLOOKUP($K91,Obj.Meta!$A:$A,Obj.Meta!$F:$F,"-",0,1))</f>
        <v>-</v>
      </c>
      <c r="N91" s="337" t="str">
        <f t="shared" si="3"/>
        <v>---</v>
      </c>
      <c r="O91" s="333"/>
      <c r="P91" s="54"/>
      <c r="Q91" s="318"/>
      <c r="R91" s="316"/>
      <c r="S91" s="317"/>
      <c r="T91" s="318"/>
      <c r="U91" s="726"/>
      <c r="V91" s="206"/>
      <c r="W91" s="206"/>
      <c r="X91" s="678"/>
      <c r="Y91" s="34"/>
      <c r="Z91" s="610"/>
      <c r="AA91" s="608"/>
    </row>
    <row r="92" spans="1:27"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34"/>
      <c r="H92" s="303" t="str">
        <f>IF($G92="","-",_xlfn.XLOOKUP($G92,Appr.Meta!$A:$A,Appr.Meta!$D:$D,"-",0,1))</f>
        <v>-</v>
      </c>
      <c r="I92" s="302"/>
      <c r="J92" s="303" t="str">
        <f>IF($I92="","-",_xlfn.XLOOKUP($I92,'CC.Meta'!$A:$A,'CC.Meta'!$D:$D,"-",0,1))</f>
        <v>-</v>
      </c>
      <c r="K92" s="302"/>
      <c r="L92" s="146" t="str">
        <f>IF($K92="","-",_xlfn.XLOOKUP($K92,Obj.Meta!$A:$A,Obj.Meta!$D:$D,"-",0,1))</f>
        <v>-</v>
      </c>
      <c r="M92" s="300" t="str">
        <f>IF($K92="","-",_xlfn.XLOOKUP($K92,Obj.Meta!$A:$A,Obj.Meta!$F:$F,"-",0,1))</f>
        <v>-</v>
      </c>
      <c r="N92" s="337" t="str">
        <f t="shared" si="3"/>
        <v>---</v>
      </c>
      <c r="O92" s="333"/>
      <c r="P92" s="54"/>
      <c r="Q92" s="318"/>
      <c r="R92" s="316"/>
      <c r="S92" s="317"/>
      <c r="T92" s="318"/>
      <c r="U92" s="726"/>
      <c r="V92" s="206"/>
      <c r="W92" s="206"/>
      <c r="X92" s="678"/>
      <c r="Y92" s="34"/>
      <c r="Z92" s="610"/>
      <c r="AA92" s="608"/>
    </row>
    <row r="93" spans="1:27"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34"/>
      <c r="H93" s="303" t="str">
        <f>IF($G93="","-",_xlfn.XLOOKUP($G93,Appr.Meta!$A:$A,Appr.Meta!$D:$D,"-",0,1))</f>
        <v>-</v>
      </c>
      <c r="I93" s="302"/>
      <c r="J93" s="303" t="str">
        <f>IF($I93="","-",_xlfn.XLOOKUP($I93,'CC.Meta'!$A:$A,'CC.Meta'!$D:$D,"-",0,1))</f>
        <v>-</v>
      </c>
      <c r="K93" s="302"/>
      <c r="L93" s="146" t="str">
        <f>IF($K93="","-",_xlfn.XLOOKUP($K93,Obj.Meta!$A:$A,Obj.Meta!$D:$D,"-",0,1))</f>
        <v>-</v>
      </c>
      <c r="M93" s="300" t="str">
        <f>IF($K93="","-",_xlfn.XLOOKUP($K93,Obj.Meta!$A:$A,Obj.Meta!$F:$F,"-",0,1))</f>
        <v>-</v>
      </c>
      <c r="N93" s="337" t="str">
        <f t="shared" si="3"/>
        <v>---</v>
      </c>
      <c r="O93" s="333"/>
      <c r="P93" s="54"/>
      <c r="Q93" s="318"/>
      <c r="R93" s="316"/>
      <c r="S93" s="317"/>
      <c r="T93" s="318"/>
      <c r="U93" s="726"/>
      <c r="V93" s="206"/>
      <c r="W93" s="206"/>
      <c r="X93" s="678"/>
      <c r="Y93" s="34"/>
      <c r="Z93" s="610"/>
      <c r="AA93" s="608"/>
    </row>
    <row r="94" spans="1:27"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34"/>
      <c r="H94" s="303" t="str">
        <f>IF($G94="","-",_xlfn.XLOOKUP($G94,Appr.Meta!$A:$A,Appr.Meta!$D:$D,"-",0,1))</f>
        <v>-</v>
      </c>
      <c r="I94" s="302"/>
      <c r="J94" s="303" t="str">
        <f>IF($I94="","-",_xlfn.XLOOKUP($I94,'CC.Meta'!$A:$A,'CC.Meta'!$D:$D,"-",0,1))</f>
        <v>-</v>
      </c>
      <c r="K94" s="302"/>
      <c r="L94" s="146" t="str">
        <f>IF($K94="","-",_xlfn.XLOOKUP($K94,Obj.Meta!$A:$A,Obj.Meta!$D:$D,"-",0,1))</f>
        <v>-</v>
      </c>
      <c r="M94" s="300" t="str">
        <f>IF($K94="","-",_xlfn.XLOOKUP($K94,Obj.Meta!$A:$A,Obj.Meta!$F:$F,"-",0,1))</f>
        <v>-</v>
      </c>
      <c r="N94" s="337" t="str">
        <f t="shared" si="3"/>
        <v>---</v>
      </c>
      <c r="O94" s="333"/>
      <c r="P94" s="54"/>
      <c r="Q94" s="318"/>
      <c r="R94" s="316"/>
      <c r="S94" s="317"/>
      <c r="T94" s="318"/>
      <c r="U94" s="726"/>
      <c r="V94" s="206"/>
      <c r="W94" s="206"/>
      <c r="X94" s="678"/>
      <c r="Y94" s="34"/>
      <c r="Z94" s="610"/>
      <c r="AA94" s="608"/>
    </row>
    <row r="95" spans="1:27"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34"/>
      <c r="H95" s="303" t="str">
        <f>IF($G95="","-",_xlfn.XLOOKUP($G95,Appr.Meta!$A:$A,Appr.Meta!$D:$D,"-",0,1))</f>
        <v>-</v>
      </c>
      <c r="I95" s="302"/>
      <c r="J95" s="303" t="str">
        <f>IF($I95="","-",_xlfn.XLOOKUP($I95,'CC.Meta'!$A:$A,'CC.Meta'!$D:$D,"-",0,1))</f>
        <v>-</v>
      </c>
      <c r="K95" s="302"/>
      <c r="L95" s="146" t="str">
        <f>IF($K95="","-",_xlfn.XLOOKUP($K95,Obj.Meta!$A:$A,Obj.Meta!$D:$D,"-",0,1))</f>
        <v>-</v>
      </c>
      <c r="M95" s="300" t="str">
        <f>IF($K95="","-",_xlfn.XLOOKUP($K95,Obj.Meta!$A:$A,Obj.Meta!$F:$F,"-",0,1))</f>
        <v>-</v>
      </c>
      <c r="N95" s="337" t="str">
        <f t="shared" si="3"/>
        <v>---</v>
      </c>
      <c r="O95" s="333"/>
      <c r="P95" s="54"/>
      <c r="Q95" s="318"/>
      <c r="R95" s="316"/>
      <c r="S95" s="317"/>
      <c r="T95" s="318"/>
      <c r="U95" s="726"/>
      <c r="V95" s="206"/>
      <c r="W95" s="206"/>
      <c r="X95" s="678"/>
      <c r="Y95" s="34"/>
      <c r="Z95" s="610"/>
      <c r="AA95" s="608"/>
    </row>
    <row r="96" spans="1:27"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34"/>
      <c r="H96" s="303" t="str">
        <f>IF($G96="","-",_xlfn.XLOOKUP($G96,Appr.Meta!$A:$A,Appr.Meta!$D:$D,"-",0,1))</f>
        <v>-</v>
      </c>
      <c r="I96" s="302"/>
      <c r="J96" s="303" t="str">
        <f>IF($I96="","-",_xlfn.XLOOKUP($I96,'CC.Meta'!$A:$A,'CC.Meta'!$D:$D,"-",0,1))</f>
        <v>-</v>
      </c>
      <c r="K96" s="302"/>
      <c r="L96" s="146" t="str">
        <f>IF($K96="","-",_xlfn.XLOOKUP($K96,Obj.Meta!$A:$A,Obj.Meta!$D:$D,"-",0,1))</f>
        <v>-</v>
      </c>
      <c r="M96" s="300" t="str">
        <f>IF($K96="","-",_xlfn.XLOOKUP($K96,Obj.Meta!$A:$A,Obj.Meta!$F:$F,"-",0,1))</f>
        <v>-</v>
      </c>
      <c r="N96" s="337" t="str">
        <f t="shared" si="3"/>
        <v>---</v>
      </c>
      <c r="O96" s="333"/>
      <c r="P96" s="54"/>
      <c r="Q96" s="318"/>
      <c r="R96" s="316"/>
      <c r="S96" s="317"/>
      <c r="T96" s="318"/>
      <c r="U96" s="726"/>
      <c r="V96" s="206"/>
      <c r="W96" s="206"/>
      <c r="X96" s="678"/>
      <c r="Y96" s="34"/>
      <c r="Z96" s="610"/>
      <c r="AA96" s="608"/>
    </row>
    <row r="97" spans="1:27"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34"/>
      <c r="H97" s="303" t="str">
        <f>IF($G97="","-",_xlfn.XLOOKUP($G97,Appr.Meta!$A:$A,Appr.Meta!$D:$D,"-",0,1))</f>
        <v>-</v>
      </c>
      <c r="I97" s="302"/>
      <c r="J97" s="303" t="str">
        <f>IF($I97="","-",_xlfn.XLOOKUP($I97,'CC.Meta'!$A:$A,'CC.Meta'!$D:$D,"-",0,1))</f>
        <v>-</v>
      </c>
      <c r="K97" s="302"/>
      <c r="L97" s="146" t="str">
        <f>IF($K97="","-",_xlfn.XLOOKUP($K97,Obj.Meta!$A:$A,Obj.Meta!$D:$D,"-",0,1))</f>
        <v>-</v>
      </c>
      <c r="M97" s="300" t="str">
        <f>IF($K97="","-",_xlfn.XLOOKUP($K97,Obj.Meta!$A:$A,Obj.Meta!$F:$F,"-",0,1))</f>
        <v>-</v>
      </c>
      <c r="N97" s="337" t="str">
        <f t="shared" si="3"/>
        <v>---</v>
      </c>
      <c r="O97" s="333"/>
      <c r="P97" s="54"/>
      <c r="Q97" s="318"/>
      <c r="R97" s="316"/>
      <c r="S97" s="317"/>
      <c r="T97" s="318"/>
      <c r="U97" s="726"/>
      <c r="V97" s="206"/>
      <c r="W97" s="206"/>
      <c r="X97" s="678"/>
      <c r="Y97" s="34"/>
      <c r="Z97" s="610"/>
      <c r="AA97" s="608"/>
    </row>
    <row r="98" spans="1:27"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34"/>
      <c r="H98" s="303" t="str">
        <f>IF($G98="","-",_xlfn.XLOOKUP($G98,Appr.Meta!$A:$A,Appr.Meta!$D:$D,"-",0,1))</f>
        <v>-</v>
      </c>
      <c r="I98" s="302"/>
      <c r="J98" s="303" t="str">
        <f>IF($I98="","-",_xlfn.XLOOKUP($I98,'CC.Meta'!$A:$A,'CC.Meta'!$D:$D,"-",0,1))</f>
        <v>-</v>
      </c>
      <c r="K98" s="302"/>
      <c r="L98" s="146" t="str">
        <f>IF($K98="","-",_xlfn.XLOOKUP($K98,Obj.Meta!$A:$A,Obj.Meta!$D:$D,"-",0,1))</f>
        <v>-</v>
      </c>
      <c r="M98" s="300" t="str">
        <f>IF($K98="","-",_xlfn.XLOOKUP($K98,Obj.Meta!$A:$A,Obj.Meta!$F:$F,"-",0,1))</f>
        <v>-</v>
      </c>
      <c r="N98" s="337" t="str">
        <f t="shared" si="3"/>
        <v>---</v>
      </c>
      <c r="O98" s="333"/>
      <c r="P98" s="54"/>
      <c r="Q98" s="318"/>
      <c r="R98" s="316"/>
      <c r="S98" s="317"/>
      <c r="T98" s="318"/>
      <c r="U98" s="726"/>
      <c r="V98" s="206"/>
      <c r="W98" s="206"/>
      <c r="X98" s="678"/>
      <c r="Y98" s="34"/>
      <c r="Z98" s="610"/>
      <c r="AA98" s="608"/>
    </row>
    <row r="99" spans="1:27"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3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37" t="str">
        <f t="shared" si="3"/>
        <v>---</v>
      </c>
      <c r="O99" s="333"/>
      <c r="P99" s="54"/>
      <c r="Q99" s="318"/>
      <c r="R99" s="316"/>
      <c r="S99" s="317"/>
      <c r="T99" s="318"/>
      <c r="U99" s="726"/>
      <c r="V99" s="206"/>
      <c r="W99" s="206"/>
      <c r="X99" s="678"/>
      <c r="Y99" s="34"/>
      <c r="Z99" s="610"/>
      <c r="AA99" s="608"/>
    </row>
    <row r="100" spans="1:27"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34"/>
      <c r="H100" s="303" t="str">
        <f>IF($G100="","-",_xlfn.XLOOKUP($G100,Appr.Meta!$A:$A,Appr.Meta!$D:$D,"-",0,1))</f>
        <v>-</v>
      </c>
      <c r="I100" s="302"/>
      <c r="J100" s="303" t="str">
        <f>IF($I100="","-",_xlfn.XLOOKUP($I100,'CC.Meta'!$A:$A,'CC.Meta'!$D:$D,"-",0,1))</f>
        <v>-</v>
      </c>
      <c r="K100" s="302"/>
      <c r="L100" s="146" t="str">
        <f>IF($K100="","-",_xlfn.XLOOKUP($K100,Obj.Meta!$A:$A,Obj.Meta!$D:$D,"-",0,1))</f>
        <v>-</v>
      </c>
      <c r="M100" s="300" t="str">
        <f>IF($K100="","-",_xlfn.XLOOKUP($K100,Obj.Meta!$A:$A,Obj.Meta!$F:$F,"-",0,1))</f>
        <v>-</v>
      </c>
      <c r="N100" s="337" t="str">
        <f t="shared" si="3"/>
        <v>---</v>
      </c>
      <c r="O100" s="333"/>
      <c r="P100" s="54"/>
      <c r="Q100" s="318"/>
      <c r="R100" s="316"/>
      <c r="S100" s="317"/>
      <c r="T100" s="318"/>
      <c r="U100" s="726"/>
      <c r="V100" s="206"/>
      <c r="W100" s="206"/>
      <c r="X100" s="678"/>
      <c r="Y100" s="34"/>
      <c r="Z100" s="610"/>
      <c r="AA100" s="608"/>
    </row>
    <row r="101" spans="1:27"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34"/>
      <c r="H101" s="303" t="str">
        <f>IF($G101="","-",_xlfn.XLOOKUP($G101,Appr.Meta!$A:$A,Appr.Meta!$D:$D,"-",0,1))</f>
        <v>-</v>
      </c>
      <c r="I101" s="302"/>
      <c r="J101" s="303" t="str">
        <f>IF($I101="","-",_xlfn.XLOOKUP($I101,'CC.Meta'!$A:$A,'CC.Meta'!$D:$D,"-",0,1))</f>
        <v>-</v>
      </c>
      <c r="K101" s="302"/>
      <c r="L101" s="146" t="str">
        <f>IF($K101="","-",_xlfn.XLOOKUP($K101,Obj.Meta!$A:$A,Obj.Meta!$D:$D,"-",0,1))</f>
        <v>-</v>
      </c>
      <c r="M101" s="300" t="str">
        <f>IF($K101="","-",_xlfn.XLOOKUP($K101,Obj.Meta!$A:$A,Obj.Meta!$F:$F,"-",0,1))</f>
        <v>-</v>
      </c>
      <c r="N101" s="337" t="str">
        <f t="shared" si="3"/>
        <v>---</v>
      </c>
      <c r="O101" s="333"/>
      <c r="P101" s="54"/>
      <c r="Q101" s="318"/>
      <c r="R101" s="316"/>
      <c r="S101" s="317"/>
      <c r="T101" s="318"/>
      <c r="U101" s="726"/>
      <c r="V101" s="206"/>
      <c r="W101" s="206"/>
      <c r="X101" s="678"/>
      <c r="Y101" s="34"/>
      <c r="Z101" s="610"/>
      <c r="AA101" s="608"/>
    </row>
    <row r="102" spans="1:27"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34"/>
      <c r="H102" s="303" t="str">
        <f>IF($G102="","-",_xlfn.XLOOKUP($G102,Appr.Meta!$A:$A,Appr.Meta!$D:$D,"-",0,1))</f>
        <v>-</v>
      </c>
      <c r="I102" s="302"/>
      <c r="J102" s="303" t="str">
        <f>IF($I102="","-",_xlfn.XLOOKUP($I102,'CC.Meta'!$A:$A,'CC.Meta'!$D:$D,"-",0,1))</f>
        <v>-</v>
      </c>
      <c r="K102" s="302"/>
      <c r="L102" s="146" t="str">
        <f>IF($K102="","-",_xlfn.XLOOKUP($K102,Obj.Meta!$A:$A,Obj.Meta!$D:$D,"-",0,1))</f>
        <v>-</v>
      </c>
      <c r="M102" s="300" t="str">
        <f>IF($K102="","-",_xlfn.XLOOKUP($K102,Obj.Meta!$A:$A,Obj.Meta!$F:$F,"-",0,1))</f>
        <v>-</v>
      </c>
      <c r="N102" s="337" t="str">
        <f t="shared" si="3"/>
        <v>---</v>
      </c>
      <c r="O102" s="333"/>
      <c r="P102" s="54"/>
      <c r="Q102" s="318"/>
      <c r="R102" s="316"/>
      <c r="S102" s="317"/>
      <c r="T102" s="318"/>
      <c r="U102" s="726"/>
      <c r="V102" s="206"/>
      <c r="W102" s="206"/>
      <c r="X102" s="678"/>
      <c r="Y102" s="34"/>
      <c r="Z102" s="610"/>
      <c r="AA102" s="608"/>
    </row>
    <row r="103" spans="1:27"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3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37" t="str">
        <f t="shared" si="3"/>
        <v>---</v>
      </c>
      <c r="O103" s="333"/>
      <c r="P103" s="54"/>
      <c r="Q103" s="318"/>
      <c r="R103" s="316"/>
      <c r="S103" s="317"/>
      <c r="T103" s="318"/>
      <c r="U103" s="726"/>
      <c r="V103" s="206"/>
      <c r="W103" s="206"/>
      <c r="X103" s="678"/>
      <c r="Y103" s="34"/>
      <c r="Z103" s="610"/>
      <c r="AA103" s="608"/>
    </row>
    <row r="104" spans="1:27"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34"/>
      <c r="H104" s="303" t="str">
        <f>IF($G104="","-",_xlfn.XLOOKUP($G104,Appr.Meta!$A:$A,Appr.Meta!$D:$D,"-",0,1))</f>
        <v>-</v>
      </c>
      <c r="I104" s="302"/>
      <c r="J104" s="303" t="str">
        <f>IF($I104="","-",_xlfn.XLOOKUP($I104,'CC.Meta'!$A:$A,'CC.Meta'!$D:$D,"-",0,1))</f>
        <v>-</v>
      </c>
      <c r="K104" s="302"/>
      <c r="L104" s="146" t="str">
        <f>IF($K104="","-",_xlfn.XLOOKUP($K104,Obj.Meta!$A:$A,Obj.Meta!$D:$D,"-",0,1))</f>
        <v>-</v>
      </c>
      <c r="M104" s="300" t="str">
        <f>IF($K104="","-",_xlfn.XLOOKUP($K104,Obj.Meta!$A:$A,Obj.Meta!$F:$F,"-",0,1))</f>
        <v>-</v>
      </c>
      <c r="N104" s="337" t="str">
        <f t="shared" si="3"/>
        <v>---</v>
      </c>
      <c r="O104" s="333"/>
      <c r="P104" s="54"/>
      <c r="Q104" s="318"/>
      <c r="R104" s="316"/>
      <c r="S104" s="317"/>
      <c r="T104" s="318"/>
      <c r="U104" s="726"/>
      <c r="V104" s="206"/>
      <c r="W104" s="206"/>
      <c r="X104" s="678"/>
      <c r="Y104" s="34"/>
      <c r="Z104" s="610"/>
      <c r="AA104" s="608"/>
    </row>
    <row r="105" spans="1:27"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34"/>
      <c r="H105" s="303" t="str">
        <f>IF($G105="","-",_xlfn.XLOOKUP($G105,Appr.Meta!$A:$A,Appr.Meta!$D:$D,"-",0,1))</f>
        <v>-</v>
      </c>
      <c r="I105" s="302"/>
      <c r="J105" s="303" t="str">
        <f>IF($I105="","-",_xlfn.XLOOKUP($I105,'CC.Meta'!$A:$A,'CC.Meta'!$D:$D,"-",0,1))</f>
        <v>-</v>
      </c>
      <c r="K105" s="302"/>
      <c r="L105" s="146" t="str">
        <f>IF($K105="","-",_xlfn.XLOOKUP($K105,Obj.Meta!$A:$A,Obj.Meta!$D:$D,"-",0,1))</f>
        <v>-</v>
      </c>
      <c r="M105" s="300" t="str">
        <f>IF($K105="","-",_xlfn.XLOOKUP($K105,Obj.Meta!$A:$A,Obj.Meta!$F:$F,"-",0,1))</f>
        <v>-</v>
      </c>
      <c r="N105" s="337" t="str">
        <f t="shared" si="3"/>
        <v>---</v>
      </c>
      <c r="O105" s="333"/>
      <c r="P105" s="54"/>
      <c r="Q105" s="318"/>
      <c r="R105" s="316"/>
      <c r="S105" s="317"/>
      <c r="T105" s="318"/>
      <c r="U105" s="726"/>
      <c r="V105" s="206"/>
      <c r="W105" s="206"/>
      <c r="X105" s="678"/>
      <c r="Y105" s="34"/>
      <c r="Z105" s="610"/>
      <c r="AA105" s="608"/>
    </row>
    <row r="106" spans="1:27"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34"/>
      <c r="H106" s="303" t="str">
        <f>IF($G106="","-",_xlfn.XLOOKUP($G106,Appr.Meta!$A:$A,Appr.Meta!$D:$D,"-",0,1))</f>
        <v>-</v>
      </c>
      <c r="I106" s="302"/>
      <c r="J106" s="303" t="str">
        <f>IF($I106="","-",_xlfn.XLOOKUP($I106,'CC.Meta'!$A:$A,'CC.Meta'!$D:$D,"-",0,1))</f>
        <v>-</v>
      </c>
      <c r="K106" s="302"/>
      <c r="L106" s="146" t="str">
        <f>IF($K106="","-",_xlfn.XLOOKUP($K106,Obj.Meta!$A:$A,Obj.Meta!$D:$D,"-",0,1))</f>
        <v>-</v>
      </c>
      <c r="M106" s="300" t="str">
        <f>IF($K106="","-",_xlfn.XLOOKUP($K106,Obj.Meta!$A:$A,Obj.Meta!$F:$F,"-",0,1))</f>
        <v>-</v>
      </c>
      <c r="N106" s="337" t="str">
        <f t="shared" si="3"/>
        <v>---</v>
      </c>
      <c r="O106" s="333"/>
      <c r="P106" s="54"/>
      <c r="Q106" s="318"/>
      <c r="R106" s="316"/>
      <c r="S106" s="317"/>
      <c r="T106" s="318"/>
      <c r="U106" s="726"/>
      <c r="V106" s="206"/>
      <c r="W106" s="206"/>
      <c r="X106" s="678"/>
      <c r="Y106" s="34"/>
      <c r="Z106" s="610"/>
      <c r="AA106" s="608"/>
    </row>
    <row r="107" spans="1:27"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34"/>
      <c r="H107" s="303" t="str">
        <f>IF($G107="","-",_xlfn.XLOOKUP($G107,Appr.Meta!$A:$A,Appr.Meta!$D:$D,"-",0,1))</f>
        <v>-</v>
      </c>
      <c r="I107" s="302"/>
      <c r="J107" s="303" t="str">
        <f>IF($I107="","-",_xlfn.XLOOKUP($I107,'CC.Meta'!$A:$A,'CC.Meta'!$D:$D,"-",0,1))</f>
        <v>-</v>
      </c>
      <c r="K107" s="302"/>
      <c r="L107" s="146" t="str">
        <f>IF($K107="","-",_xlfn.XLOOKUP($K107,Obj.Meta!$A:$A,Obj.Meta!$D:$D,"-",0,1))</f>
        <v>-</v>
      </c>
      <c r="M107" s="300" t="str">
        <f>IF($K107="","-",_xlfn.XLOOKUP($K107,Obj.Meta!$A:$A,Obj.Meta!$F:$F,"-",0,1))</f>
        <v>-</v>
      </c>
      <c r="N107" s="337" t="str">
        <f t="shared" si="3"/>
        <v>---</v>
      </c>
      <c r="O107" s="333"/>
      <c r="P107" s="54"/>
      <c r="Q107" s="318"/>
      <c r="R107" s="316"/>
      <c r="S107" s="317"/>
      <c r="T107" s="318"/>
      <c r="U107" s="726"/>
      <c r="V107" s="206"/>
      <c r="W107" s="206"/>
      <c r="X107" s="678"/>
      <c r="Y107" s="34"/>
      <c r="Z107" s="610"/>
      <c r="AA107" s="608"/>
    </row>
    <row r="108" spans="1:27"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34"/>
      <c r="H108" s="303" t="str">
        <f>IF($G108="","-",_xlfn.XLOOKUP($G108,Appr.Meta!$A:$A,Appr.Meta!$D:$D,"-",0,1))</f>
        <v>-</v>
      </c>
      <c r="I108" s="302"/>
      <c r="J108" s="303" t="str">
        <f>IF($I108="","-",_xlfn.XLOOKUP($I108,'CC.Meta'!$A:$A,'CC.Meta'!$D:$D,"-",0,1))</f>
        <v>-</v>
      </c>
      <c r="K108" s="302"/>
      <c r="L108" s="146" t="str">
        <f>IF($K108="","-",_xlfn.XLOOKUP($K108,Obj.Meta!$A:$A,Obj.Meta!$D:$D,"-",0,1))</f>
        <v>-</v>
      </c>
      <c r="M108" s="300" t="str">
        <f>IF($K108="","-",_xlfn.XLOOKUP($K108,Obj.Meta!$A:$A,Obj.Meta!$F:$F,"-",0,1))</f>
        <v>-</v>
      </c>
      <c r="N108" s="337" t="str">
        <f t="shared" si="3"/>
        <v>---</v>
      </c>
      <c r="O108" s="333"/>
      <c r="P108" s="54"/>
      <c r="Q108" s="318"/>
      <c r="R108" s="316"/>
      <c r="S108" s="317"/>
      <c r="T108" s="318"/>
      <c r="U108" s="726"/>
      <c r="V108" s="206"/>
      <c r="W108" s="206"/>
      <c r="X108" s="678"/>
      <c r="Y108" s="34"/>
      <c r="Z108" s="610"/>
      <c r="AA108" s="608"/>
    </row>
    <row r="109" spans="1:27"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34"/>
      <c r="H109" s="303" t="str">
        <f>IF($G109="","-",_xlfn.XLOOKUP($G109,Appr.Meta!$A:$A,Appr.Meta!$D:$D,"-",0,1))</f>
        <v>-</v>
      </c>
      <c r="I109" s="302"/>
      <c r="J109" s="303" t="str">
        <f>IF($I109="","-",_xlfn.XLOOKUP($I109,'CC.Meta'!$A:$A,'CC.Meta'!$D:$D,"-",0,1))</f>
        <v>-</v>
      </c>
      <c r="K109" s="302"/>
      <c r="L109" s="146" t="str">
        <f>IF($K109="","-",_xlfn.XLOOKUP($K109,Obj.Meta!$A:$A,Obj.Meta!$D:$D,"-",0,1))</f>
        <v>-</v>
      </c>
      <c r="M109" s="300" t="str">
        <f>IF($K109="","-",_xlfn.XLOOKUP($K109,Obj.Meta!$A:$A,Obj.Meta!$F:$F,"-",0,1))</f>
        <v>-</v>
      </c>
      <c r="N109" s="337" t="str">
        <f t="shared" si="3"/>
        <v>---</v>
      </c>
      <c r="O109" s="333"/>
      <c r="P109" s="54"/>
      <c r="Q109" s="318"/>
      <c r="R109" s="316"/>
      <c r="S109" s="317"/>
      <c r="T109" s="318"/>
      <c r="U109" s="726"/>
      <c r="V109" s="206"/>
      <c r="W109" s="206"/>
      <c r="X109" s="678"/>
      <c r="Y109" s="34"/>
      <c r="Z109" s="610"/>
      <c r="AA109" s="608"/>
    </row>
    <row r="110" spans="1:27"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34"/>
      <c r="H110" s="303" t="str">
        <f>IF($G110="","-",_xlfn.XLOOKUP($G110,Appr.Meta!$A:$A,Appr.Meta!$D:$D,"-",0,1))</f>
        <v>-</v>
      </c>
      <c r="I110" s="302"/>
      <c r="J110" s="303" t="str">
        <f>IF($I110="","-",_xlfn.XLOOKUP($I110,'CC.Meta'!$A:$A,'CC.Meta'!$D:$D,"-",0,1))</f>
        <v>-</v>
      </c>
      <c r="K110" s="302"/>
      <c r="L110" s="146" t="str">
        <f>IF($K110="","-",_xlfn.XLOOKUP($K110,Obj.Meta!$A:$A,Obj.Meta!$D:$D,"-",0,1))</f>
        <v>-</v>
      </c>
      <c r="M110" s="300" t="str">
        <f>IF($K110="","-",_xlfn.XLOOKUP($K110,Obj.Meta!$A:$A,Obj.Meta!$F:$F,"-",0,1))</f>
        <v>-</v>
      </c>
      <c r="N110" s="337" t="str">
        <f t="shared" si="3"/>
        <v>---</v>
      </c>
      <c r="O110" s="333"/>
      <c r="P110" s="54"/>
      <c r="Q110" s="318"/>
      <c r="R110" s="316"/>
      <c r="S110" s="317"/>
      <c r="T110" s="318"/>
      <c r="U110" s="726"/>
      <c r="V110" s="206"/>
      <c r="W110" s="206"/>
      <c r="X110" s="678"/>
      <c r="Y110" s="34"/>
      <c r="Z110" s="610"/>
      <c r="AA110" s="608"/>
    </row>
    <row r="111" spans="1:27"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34"/>
      <c r="H111" s="303" t="str">
        <f>IF($G111="","-",_xlfn.XLOOKUP($G111,Appr.Meta!$A:$A,Appr.Meta!$D:$D,"-",0,1))</f>
        <v>-</v>
      </c>
      <c r="I111" s="302"/>
      <c r="J111" s="303" t="str">
        <f>IF($I111="","-",_xlfn.XLOOKUP($I111,'CC.Meta'!$A:$A,'CC.Meta'!$D:$D,"-",0,1))</f>
        <v>-</v>
      </c>
      <c r="K111" s="302"/>
      <c r="L111" s="146" t="str">
        <f>IF($K111="","-",_xlfn.XLOOKUP($K111,Obj.Meta!$A:$A,Obj.Meta!$D:$D,"-",0,1))</f>
        <v>-</v>
      </c>
      <c r="M111" s="300" t="str">
        <f>IF($K111="","-",_xlfn.XLOOKUP($K111,Obj.Meta!$A:$A,Obj.Meta!$F:$F,"-",0,1))</f>
        <v>-</v>
      </c>
      <c r="N111" s="337" t="str">
        <f t="shared" si="3"/>
        <v>---</v>
      </c>
      <c r="O111" s="333"/>
      <c r="P111" s="54"/>
      <c r="Q111" s="318"/>
      <c r="R111" s="316"/>
      <c r="S111" s="317"/>
      <c r="T111" s="318"/>
      <c r="U111" s="726"/>
      <c r="V111" s="206"/>
      <c r="W111" s="206"/>
      <c r="X111" s="678"/>
      <c r="Y111" s="34"/>
      <c r="Z111" s="610"/>
      <c r="AA111" s="608"/>
    </row>
    <row r="112" spans="1:27"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34"/>
      <c r="H112" s="303" t="str">
        <f>IF($G112="","-",_xlfn.XLOOKUP($G112,Appr.Meta!$A:$A,Appr.Meta!$D:$D,"-",0,1))</f>
        <v>-</v>
      </c>
      <c r="I112" s="302"/>
      <c r="J112" s="303" t="str">
        <f>IF($I112="","-",_xlfn.XLOOKUP($I112,'CC.Meta'!$A:$A,'CC.Meta'!$D:$D,"-",0,1))</f>
        <v>-</v>
      </c>
      <c r="K112" s="302"/>
      <c r="L112" s="146" t="str">
        <f>IF($K112="","-",_xlfn.XLOOKUP($K112,Obj.Meta!$A:$A,Obj.Meta!$D:$D,"-",0,1))</f>
        <v>-</v>
      </c>
      <c r="M112" s="300" t="str">
        <f>IF($K112="","-",_xlfn.XLOOKUP($K112,Obj.Meta!$A:$A,Obj.Meta!$F:$F,"-",0,1))</f>
        <v>-</v>
      </c>
      <c r="N112" s="337" t="str">
        <f t="shared" si="3"/>
        <v>---</v>
      </c>
      <c r="O112" s="333"/>
      <c r="P112" s="54"/>
      <c r="Q112" s="318"/>
      <c r="R112" s="316"/>
      <c r="S112" s="317"/>
      <c r="T112" s="318"/>
      <c r="U112" s="726"/>
      <c r="V112" s="206"/>
      <c r="W112" s="206"/>
      <c r="X112" s="678"/>
      <c r="Y112" s="34"/>
      <c r="Z112" s="610"/>
      <c r="AA112" s="608"/>
    </row>
    <row r="113" spans="1:27"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34"/>
      <c r="H113" s="303" t="str">
        <f>IF($G113="","-",_xlfn.XLOOKUP($G113,Appr.Meta!$A:$A,Appr.Meta!$D:$D,"-",0,1))</f>
        <v>-</v>
      </c>
      <c r="I113" s="302"/>
      <c r="J113" s="303" t="str">
        <f>IF($I113="","-",_xlfn.XLOOKUP($I113,'CC.Meta'!$A:$A,'CC.Meta'!$D:$D,"-",0,1))</f>
        <v>-</v>
      </c>
      <c r="K113" s="302"/>
      <c r="L113" s="146" t="str">
        <f>IF($K113="","-",_xlfn.XLOOKUP($K113,Obj.Meta!$A:$A,Obj.Meta!$D:$D,"-",0,1))</f>
        <v>-</v>
      </c>
      <c r="M113" s="300" t="str">
        <f>IF($K113="","-",_xlfn.XLOOKUP($K113,Obj.Meta!$A:$A,Obj.Meta!$F:$F,"-",0,1))</f>
        <v>-</v>
      </c>
      <c r="N113" s="337" t="str">
        <f t="shared" si="3"/>
        <v>---</v>
      </c>
      <c r="O113" s="333"/>
      <c r="P113" s="54"/>
      <c r="Q113" s="318"/>
      <c r="R113" s="316"/>
      <c r="S113" s="317"/>
      <c r="T113" s="318"/>
      <c r="U113" s="726"/>
      <c r="V113" s="206"/>
      <c r="W113" s="206"/>
      <c r="X113" s="678"/>
      <c r="Y113" s="34"/>
      <c r="Z113" s="610"/>
      <c r="AA113" s="608"/>
    </row>
    <row r="114" spans="1:27"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34"/>
      <c r="H114" s="303" t="str">
        <f>IF($G114="","-",_xlfn.XLOOKUP($G114,Appr.Meta!$A:$A,Appr.Meta!$D:$D,"-",0,1))</f>
        <v>-</v>
      </c>
      <c r="I114" s="302"/>
      <c r="J114" s="303" t="str">
        <f>IF($I114="","-",_xlfn.XLOOKUP($I114,'CC.Meta'!$A:$A,'CC.Meta'!$D:$D,"-",0,1))</f>
        <v>-</v>
      </c>
      <c r="K114" s="302"/>
      <c r="L114" s="146" t="str">
        <f>IF($K114="","-",_xlfn.XLOOKUP($K114,Obj.Meta!$A:$A,Obj.Meta!$D:$D,"-",0,1))</f>
        <v>-</v>
      </c>
      <c r="M114" s="300" t="str">
        <f>IF($K114="","-",_xlfn.XLOOKUP($K114,Obj.Meta!$A:$A,Obj.Meta!$F:$F,"-",0,1))</f>
        <v>-</v>
      </c>
      <c r="N114" s="337" t="str">
        <f t="shared" si="3"/>
        <v>---</v>
      </c>
      <c r="O114" s="333"/>
      <c r="P114" s="54"/>
      <c r="Q114" s="318"/>
      <c r="R114" s="316"/>
      <c r="S114" s="317"/>
      <c r="T114" s="318"/>
      <c r="U114" s="726"/>
      <c r="V114" s="206"/>
      <c r="W114" s="206"/>
      <c r="X114" s="678"/>
      <c r="Y114" s="34"/>
      <c r="Z114" s="610"/>
      <c r="AA114" s="608"/>
    </row>
    <row r="115" spans="1:27"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34"/>
      <c r="H115" s="303" t="str">
        <f>IF($G115="","-",_xlfn.XLOOKUP($G115,Appr.Meta!$A:$A,Appr.Meta!$D:$D,"-",0,1))</f>
        <v>-</v>
      </c>
      <c r="I115" s="302"/>
      <c r="J115" s="303" t="str">
        <f>IF($I115="","-",_xlfn.XLOOKUP($I115,'CC.Meta'!$A:$A,'CC.Meta'!$D:$D,"-",0,1))</f>
        <v>-</v>
      </c>
      <c r="K115" s="302"/>
      <c r="L115" s="146" t="str">
        <f>IF($K115="","-",_xlfn.XLOOKUP($K115,Obj.Meta!$A:$A,Obj.Meta!$D:$D,"-",0,1))</f>
        <v>-</v>
      </c>
      <c r="M115" s="300" t="str">
        <f>IF($K115="","-",_xlfn.XLOOKUP($K115,Obj.Meta!$A:$A,Obj.Meta!$F:$F,"-",0,1))</f>
        <v>-</v>
      </c>
      <c r="N115" s="337" t="str">
        <f t="shared" si="3"/>
        <v>---</v>
      </c>
      <c r="O115" s="333"/>
      <c r="P115" s="54"/>
      <c r="Q115" s="318"/>
      <c r="R115" s="316"/>
      <c r="S115" s="317"/>
      <c r="T115" s="318"/>
      <c r="U115" s="726"/>
      <c r="V115" s="206"/>
      <c r="W115" s="206"/>
      <c r="X115" s="678"/>
      <c r="Y115" s="34"/>
      <c r="Z115" s="610"/>
      <c r="AA115" s="608"/>
    </row>
    <row r="116" spans="1:27"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34"/>
      <c r="H116" s="303" t="str">
        <f>IF($G116="","-",_xlfn.XLOOKUP($G116,Appr.Meta!$A:$A,Appr.Meta!$D:$D,"-",0,1))</f>
        <v>-</v>
      </c>
      <c r="I116" s="302"/>
      <c r="J116" s="303" t="str">
        <f>IF($I116="","-",_xlfn.XLOOKUP($I116,'CC.Meta'!$A:$A,'CC.Meta'!$D:$D,"-",0,1))</f>
        <v>-</v>
      </c>
      <c r="K116" s="302"/>
      <c r="L116" s="146" t="str">
        <f>IF($K116="","-",_xlfn.XLOOKUP($K116,Obj.Meta!$A:$A,Obj.Meta!$D:$D,"-",0,1))</f>
        <v>-</v>
      </c>
      <c r="M116" s="300" t="str">
        <f>IF($K116="","-",_xlfn.XLOOKUP($K116,Obj.Meta!$A:$A,Obj.Meta!$F:$F,"-",0,1))</f>
        <v>-</v>
      </c>
      <c r="N116" s="337" t="str">
        <f t="shared" si="3"/>
        <v>---</v>
      </c>
      <c r="O116" s="333"/>
      <c r="P116" s="54"/>
      <c r="Q116" s="318"/>
      <c r="R116" s="316"/>
      <c r="S116" s="317"/>
      <c r="T116" s="318"/>
      <c r="U116" s="726"/>
      <c r="V116" s="206"/>
      <c r="W116" s="206"/>
      <c r="X116" s="678"/>
      <c r="Y116" s="34"/>
      <c r="Z116" s="610"/>
      <c r="AA116" s="608"/>
    </row>
    <row r="117" spans="1:27"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34"/>
      <c r="H117" s="303" t="str">
        <f>IF($G117="","-",_xlfn.XLOOKUP($G117,Appr.Meta!$A:$A,Appr.Meta!$D:$D,"-",0,1))</f>
        <v>-</v>
      </c>
      <c r="I117" s="302"/>
      <c r="J117" s="303" t="str">
        <f>IF($I117="","-",_xlfn.XLOOKUP($I117,'CC.Meta'!$A:$A,'CC.Meta'!$D:$D,"-",0,1))</f>
        <v>-</v>
      </c>
      <c r="K117" s="302"/>
      <c r="L117" s="146" t="str">
        <f>IF($K117="","-",_xlfn.XLOOKUP($K117,Obj.Meta!$A:$A,Obj.Meta!$D:$D,"-",0,1))</f>
        <v>-</v>
      </c>
      <c r="M117" s="300" t="str">
        <f>IF($K117="","-",_xlfn.XLOOKUP($K117,Obj.Meta!$A:$A,Obj.Meta!$F:$F,"-",0,1))</f>
        <v>-</v>
      </c>
      <c r="N117" s="337" t="str">
        <f t="shared" si="3"/>
        <v>---</v>
      </c>
      <c r="O117" s="333"/>
      <c r="P117" s="54"/>
      <c r="Q117" s="318"/>
      <c r="R117" s="316"/>
      <c r="S117" s="317"/>
      <c r="T117" s="318"/>
      <c r="U117" s="726"/>
      <c r="V117" s="206"/>
      <c r="W117" s="206"/>
      <c r="X117" s="678"/>
      <c r="Y117" s="34"/>
      <c r="Z117" s="610"/>
      <c r="AA117" s="608"/>
    </row>
    <row r="118" spans="1:27"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34"/>
      <c r="H118" s="303" t="str">
        <f>IF($G118="","-",_xlfn.XLOOKUP($G118,Appr.Meta!$A:$A,Appr.Meta!$D:$D,"-",0,1))</f>
        <v>-</v>
      </c>
      <c r="I118" s="302"/>
      <c r="J118" s="303" t="str">
        <f>IF($I118="","-",_xlfn.XLOOKUP($I118,'CC.Meta'!$A:$A,'CC.Meta'!$D:$D,"-",0,1))</f>
        <v>-</v>
      </c>
      <c r="K118" s="302"/>
      <c r="L118" s="146" t="str">
        <f>IF($K118="","-",_xlfn.XLOOKUP($K118,Obj.Meta!$A:$A,Obj.Meta!$D:$D,"-",0,1))</f>
        <v>-</v>
      </c>
      <c r="M118" s="300" t="str">
        <f>IF($K118="","-",_xlfn.XLOOKUP($K118,Obj.Meta!$A:$A,Obj.Meta!$F:$F,"-",0,1))</f>
        <v>-</v>
      </c>
      <c r="N118" s="337" t="str">
        <f t="shared" si="3"/>
        <v>---</v>
      </c>
      <c r="O118" s="333"/>
      <c r="P118" s="54"/>
      <c r="Q118" s="318"/>
      <c r="R118" s="316"/>
      <c r="S118" s="317"/>
      <c r="T118" s="318"/>
      <c r="U118" s="726"/>
      <c r="V118" s="206"/>
      <c r="W118" s="206"/>
      <c r="X118" s="678"/>
      <c r="Y118" s="34"/>
      <c r="Z118" s="610"/>
      <c r="AA118" s="608"/>
    </row>
    <row r="119" spans="1:27"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34"/>
      <c r="H119" s="303" t="str">
        <f>IF($G119="","-",_xlfn.XLOOKUP($G119,Appr.Meta!$A:$A,Appr.Meta!$D:$D,"-",0,1))</f>
        <v>-</v>
      </c>
      <c r="I119" s="302"/>
      <c r="J119" s="303" t="str">
        <f>IF($I119="","-",_xlfn.XLOOKUP($I119,'CC.Meta'!$A:$A,'CC.Meta'!$D:$D,"-",0,1))</f>
        <v>-</v>
      </c>
      <c r="K119" s="302"/>
      <c r="L119" s="146" t="str">
        <f>IF($K119="","-",_xlfn.XLOOKUP($K119,Obj.Meta!$A:$A,Obj.Meta!$D:$D,"-",0,1))</f>
        <v>-</v>
      </c>
      <c r="M119" s="300" t="str">
        <f>IF($K119="","-",_xlfn.XLOOKUP($K119,Obj.Meta!$A:$A,Obj.Meta!$F:$F,"-",0,1))</f>
        <v>-</v>
      </c>
      <c r="N119" s="337" t="str">
        <f t="shared" si="3"/>
        <v>---</v>
      </c>
      <c r="O119" s="333"/>
      <c r="P119" s="54"/>
      <c r="Q119" s="318"/>
      <c r="R119" s="316"/>
      <c r="S119" s="317"/>
      <c r="T119" s="318"/>
      <c r="U119" s="726"/>
      <c r="V119" s="206"/>
      <c r="W119" s="206"/>
      <c r="X119" s="678"/>
      <c r="Y119" s="34"/>
      <c r="Z119" s="610"/>
      <c r="AA119" s="608"/>
    </row>
    <row r="120" spans="1:27"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34"/>
      <c r="H120" s="303" t="str">
        <f>IF($G120="","-",_xlfn.XLOOKUP($G120,Appr.Meta!$A:$A,Appr.Meta!$D:$D,"-",0,1))</f>
        <v>-</v>
      </c>
      <c r="I120" s="302"/>
      <c r="J120" s="303" t="str">
        <f>IF($I120="","-",_xlfn.XLOOKUP($I120,'CC.Meta'!$A:$A,'CC.Meta'!$D:$D,"-",0,1))</f>
        <v>-</v>
      </c>
      <c r="K120" s="302"/>
      <c r="L120" s="146" t="str">
        <f>IF($K120="","-",_xlfn.XLOOKUP($K120,Obj.Meta!$A:$A,Obj.Meta!$D:$D,"-",0,1))</f>
        <v>-</v>
      </c>
      <c r="M120" s="300" t="str">
        <f>IF($K120="","-",_xlfn.XLOOKUP($K120,Obj.Meta!$A:$A,Obj.Meta!$F:$F,"-",0,1))</f>
        <v>-</v>
      </c>
      <c r="N120" s="337" t="str">
        <f t="shared" si="3"/>
        <v>---</v>
      </c>
      <c r="O120" s="333"/>
      <c r="P120" s="54"/>
      <c r="Q120" s="318"/>
      <c r="R120" s="316"/>
      <c r="S120" s="317"/>
      <c r="T120" s="318"/>
      <c r="U120" s="726"/>
      <c r="V120" s="206"/>
      <c r="W120" s="206"/>
      <c r="X120" s="678"/>
      <c r="Y120" s="34"/>
      <c r="Z120" s="610"/>
      <c r="AA120" s="608"/>
    </row>
    <row r="121" spans="1:27"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34"/>
      <c r="H121" s="303" t="str">
        <f>IF($G121="","-",_xlfn.XLOOKUP($G121,Appr.Meta!$A:$A,Appr.Meta!$D:$D,"-",0,1))</f>
        <v>-</v>
      </c>
      <c r="I121" s="302"/>
      <c r="J121" s="303" t="str">
        <f>IF($I121="","-",_xlfn.XLOOKUP($I121,'CC.Meta'!$A:$A,'CC.Meta'!$D:$D,"-",0,1))</f>
        <v>-</v>
      </c>
      <c r="K121" s="302"/>
      <c r="L121" s="146" t="str">
        <f>IF($K121="","-",_xlfn.XLOOKUP($K121,Obj.Meta!$A:$A,Obj.Meta!$D:$D,"-",0,1))</f>
        <v>-</v>
      </c>
      <c r="M121" s="300" t="str">
        <f>IF($K121="","-",_xlfn.XLOOKUP($K121,Obj.Meta!$A:$A,Obj.Meta!$F:$F,"-",0,1))</f>
        <v>-</v>
      </c>
      <c r="N121" s="337" t="str">
        <f t="shared" si="3"/>
        <v>---</v>
      </c>
      <c r="O121" s="333"/>
      <c r="P121" s="54"/>
      <c r="Q121" s="318"/>
      <c r="R121" s="316"/>
      <c r="S121" s="317"/>
      <c r="T121" s="318"/>
      <c r="U121" s="726"/>
      <c r="V121" s="206"/>
      <c r="W121" s="206"/>
      <c r="X121" s="678"/>
      <c r="Y121" s="34"/>
      <c r="Z121" s="610"/>
      <c r="AA121" s="608"/>
    </row>
    <row r="122" spans="1:27"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34"/>
      <c r="H122" s="303" t="str">
        <f>IF($G122="","-",_xlfn.XLOOKUP($G122,Appr.Meta!$A:$A,Appr.Meta!$D:$D,"-",0,1))</f>
        <v>-</v>
      </c>
      <c r="I122" s="302"/>
      <c r="J122" s="303" t="str">
        <f>IF($I122="","-",_xlfn.XLOOKUP($I122,'CC.Meta'!$A:$A,'CC.Meta'!$D:$D,"-",0,1))</f>
        <v>-</v>
      </c>
      <c r="K122" s="302"/>
      <c r="L122" s="146" t="str">
        <f>IF($K122="","-",_xlfn.XLOOKUP($K122,Obj.Meta!$A:$A,Obj.Meta!$D:$D,"-",0,1))</f>
        <v>-</v>
      </c>
      <c r="M122" s="300" t="str">
        <f>IF($K122="","-",_xlfn.XLOOKUP($K122,Obj.Meta!$A:$A,Obj.Meta!$F:$F,"-",0,1))</f>
        <v>-</v>
      </c>
      <c r="N122" s="337" t="str">
        <f t="shared" si="3"/>
        <v>---</v>
      </c>
      <c r="O122" s="333"/>
      <c r="P122" s="54"/>
      <c r="Q122" s="318"/>
      <c r="R122" s="316"/>
      <c r="S122" s="317"/>
      <c r="T122" s="318"/>
      <c r="U122" s="726"/>
      <c r="V122" s="206"/>
      <c r="W122" s="206"/>
      <c r="X122" s="678"/>
      <c r="Y122" s="34"/>
      <c r="Z122" s="610"/>
      <c r="AA122" s="608"/>
    </row>
    <row r="123" spans="1:27"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34"/>
      <c r="H123" s="303" t="str">
        <f>IF($G123="","-",_xlfn.XLOOKUP($G123,Appr.Meta!$A:$A,Appr.Meta!$D:$D,"-",0,1))</f>
        <v>-</v>
      </c>
      <c r="I123" s="302"/>
      <c r="J123" s="303" t="str">
        <f>IF($I123="","-",_xlfn.XLOOKUP($I123,'CC.Meta'!$A:$A,'CC.Meta'!$D:$D,"-",0,1))</f>
        <v>-</v>
      </c>
      <c r="K123" s="302"/>
      <c r="L123" s="146" t="str">
        <f>IF($K123="","-",_xlfn.XLOOKUP($K123,Obj.Meta!$A:$A,Obj.Meta!$D:$D,"-",0,1))</f>
        <v>-</v>
      </c>
      <c r="M123" s="300" t="str">
        <f>IF($K123="","-",_xlfn.XLOOKUP($K123,Obj.Meta!$A:$A,Obj.Meta!$F:$F,"-",0,1))</f>
        <v>-</v>
      </c>
      <c r="N123" s="337" t="str">
        <f t="shared" si="3"/>
        <v>---</v>
      </c>
      <c r="O123" s="333"/>
      <c r="P123" s="54"/>
      <c r="Q123" s="318"/>
      <c r="R123" s="316"/>
      <c r="S123" s="317"/>
      <c r="T123" s="318"/>
      <c r="U123" s="726"/>
      <c r="V123" s="206"/>
      <c r="W123" s="206"/>
      <c r="X123" s="678"/>
      <c r="Y123" s="34"/>
      <c r="Z123" s="610"/>
      <c r="AA123" s="608"/>
    </row>
    <row r="124" spans="1:27"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34"/>
      <c r="H124" s="303" t="str">
        <f>IF($G124="","-",_xlfn.XLOOKUP($G124,Appr.Meta!$A:$A,Appr.Meta!$D:$D,"-",0,1))</f>
        <v>-</v>
      </c>
      <c r="I124" s="302"/>
      <c r="J124" s="303" t="str">
        <f>IF($I124="","-",_xlfn.XLOOKUP($I124,'CC.Meta'!$A:$A,'CC.Meta'!$D:$D,"-",0,1))</f>
        <v>-</v>
      </c>
      <c r="K124" s="302"/>
      <c r="L124" s="146" t="str">
        <f>IF($K124="","-",_xlfn.XLOOKUP($K124,Obj.Meta!$A:$A,Obj.Meta!$D:$D,"-",0,1))</f>
        <v>-</v>
      </c>
      <c r="M124" s="300" t="str">
        <f>IF($K124="","-",_xlfn.XLOOKUP($K124,Obj.Meta!$A:$A,Obj.Meta!$F:$F,"-",0,1))</f>
        <v>-</v>
      </c>
      <c r="N124" s="337" t="str">
        <f t="shared" si="3"/>
        <v>---</v>
      </c>
      <c r="O124" s="333"/>
      <c r="P124" s="54"/>
      <c r="Q124" s="318"/>
      <c r="R124" s="316"/>
      <c r="S124" s="317"/>
      <c r="T124" s="318"/>
      <c r="U124" s="726"/>
      <c r="V124" s="206"/>
      <c r="W124" s="206"/>
      <c r="X124" s="678"/>
      <c r="Y124" s="34"/>
      <c r="Z124" s="610"/>
      <c r="AA124" s="608"/>
    </row>
    <row r="125" spans="1:27"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34"/>
      <c r="H125" s="303" t="str">
        <f>IF($G125="","-",_xlfn.XLOOKUP($G125,Appr.Meta!$A:$A,Appr.Meta!$D:$D,"-",0,1))</f>
        <v>-</v>
      </c>
      <c r="I125" s="302"/>
      <c r="J125" s="303" t="str">
        <f>IF($I125="","-",_xlfn.XLOOKUP($I125,'CC.Meta'!$A:$A,'CC.Meta'!$D:$D,"-",0,1))</f>
        <v>-</v>
      </c>
      <c r="K125" s="302"/>
      <c r="L125" s="146" t="str">
        <f>IF($K125="","-",_xlfn.XLOOKUP($K125,Obj.Meta!$A:$A,Obj.Meta!$D:$D,"-",0,1))</f>
        <v>-</v>
      </c>
      <c r="M125" s="300" t="str">
        <f>IF($K125="","-",_xlfn.XLOOKUP($K125,Obj.Meta!$A:$A,Obj.Meta!$F:$F,"-",0,1))</f>
        <v>-</v>
      </c>
      <c r="N125" s="337" t="str">
        <f t="shared" si="3"/>
        <v>---</v>
      </c>
      <c r="O125" s="333"/>
      <c r="P125" s="54"/>
      <c r="Q125" s="318"/>
      <c r="R125" s="316"/>
      <c r="S125" s="317"/>
      <c r="T125" s="318"/>
      <c r="U125" s="726"/>
      <c r="V125" s="206"/>
      <c r="W125" s="206"/>
      <c r="X125" s="678"/>
      <c r="Y125" s="34"/>
      <c r="Z125" s="610"/>
      <c r="AA125" s="608"/>
    </row>
    <row r="126" spans="1:27"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34"/>
      <c r="H126" s="303" t="str">
        <f>IF($G126="","-",_xlfn.XLOOKUP($G126,Appr.Meta!$A:$A,Appr.Meta!$D:$D,"-",0,1))</f>
        <v>-</v>
      </c>
      <c r="I126" s="302"/>
      <c r="J126" s="303" t="str">
        <f>IF($I126="","-",_xlfn.XLOOKUP($I126,'CC.Meta'!$A:$A,'CC.Meta'!$D:$D,"-",0,1))</f>
        <v>-</v>
      </c>
      <c r="K126" s="302"/>
      <c r="L126" s="146" t="str">
        <f>IF($K126="","-",_xlfn.XLOOKUP($K126,Obj.Meta!$A:$A,Obj.Meta!$D:$D,"-",0,1))</f>
        <v>-</v>
      </c>
      <c r="M126" s="300" t="str">
        <f>IF($K126="","-",_xlfn.XLOOKUP($K126,Obj.Meta!$A:$A,Obj.Meta!$F:$F,"-",0,1))</f>
        <v>-</v>
      </c>
      <c r="N126" s="337" t="str">
        <f t="shared" si="3"/>
        <v>---</v>
      </c>
      <c r="O126" s="333"/>
      <c r="P126" s="54"/>
      <c r="Q126" s="318"/>
      <c r="R126" s="316"/>
      <c r="S126" s="317"/>
      <c r="T126" s="318"/>
      <c r="U126" s="726"/>
      <c r="V126" s="206"/>
      <c r="W126" s="206"/>
      <c r="X126" s="678"/>
      <c r="Y126" s="34"/>
      <c r="Z126" s="610"/>
      <c r="AA126" s="608"/>
    </row>
    <row r="127" spans="1:27"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34"/>
      <c r="H127" s="303" t="str">
        <f>IF($G127="","-",_xlfn.XLOOKUP($G127,Appr.Meta!$A:$A,Appr.Meta!$D:$D,"-",0,1))</f>
        <v>-</v>
      </c>
      <c r="I127" s="302"/>
      <c r="J127" s="303" t="str">
        <f>IF($I127="","-",_xlfn.XLOOKUP($I127,'CC.Meta'!$A:$A,'CC.Meta'!$D:$D,"-",0,1))</f>
        <v>-</v>
      </c>
      <c r="K127" s="302"/>
      <c r="L127" s="146" t="str">
        <f>IF($K127="","-",_xlfn.XLOOKUP($K127,Obj.Meta!$A:$A,Obj.Meta!$D:$D,"-",0,1))</f>
        <v>-</v>
      </c>
      <c r="M127" s="300" t="str">
        <f>IF($K127="","-",_xlfn.XLOOKUP($K127,Obj.Meta!$A:$A,Obj.Meta!$F:$F,"-",0,1))</f>
        <v>-</v>
      </c>
      <c r="N127" s="337" t="str">
        <f t="shared" si="3"/>
        <v>---</v>
      </c>
      <c r="O127" s="333"/>
      <c r="P127" s="54"/>
      <c r="Q127" s="318"/>
      <c r="R127" s="316"/>
      <c r="S127" s="317"/>
      <c r="T127" s="318"/>
      <c r="U127" s="726"/>
      <c r="V127" s="206"/>
      <c r="W127" s="206"/>
      <c r="X127" s="678"/>
      <c r="Y127" s="34"/>
      <c r="Z127" s="610"/>
      <c r="AA127" s="608"/>
    </row>
    <row r="128" spans="1:27"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34"/>
      <c r="H128" s="303" t="str">
        <f>IF($G128="","-",_xlfn.XLOOKUP($G128,Appr.Meta!$A:$A,Appr.Meta!$D:$D,"-",0,1))</f>
        <v>-</v>
      </c>
      <c r="I128" s="302"/>
      <c r="J128" s="303" t="str">
        <f>IF($I128="","-",_xlfn.XLOOKUP($I128,'CC.Meta'!$A:$A,'CC.Meta'!$D:$D,"-",0,1))</f>
        <v>-</v>
      </c>
      <c r="K128" s="302"/>
      <c r="L128" s="146" t="str">
        <f>IF($K128="","-",_xlfn.XLOOKUP($K128,Obj.Meta!$A:$A,Obj.Meta!$D:$D,"-",0,1))</f>
        <v>-</v>
      </c>
      <c r="M128" s="300" t="str">
        <f>IF($K128="","-",_xlfn.XLOOKUP($K128,Obj.Meta!$A:$A,Obj.Meta!$F:$F,"-",0,1))</f>
        <v>-</v>
      </c>
      <c r="N128" s="337" t="str">
        <f t="shared" si="3"/>
        <v>---</v>
      </c>
      <c r="O128" s="333"/>
      <c r="P128" s="54"/>
      <c r="Q128" s="318"/>
      <c r="R128" s="316"/>
      <c r="S128" s="317"/>
      <c r="T128" s="318"/>
      <c r="U128" s="726"/>
      <c r="V128" s="206"/>
      <c r="W128" s="206"/>
      <c r="X128" s="678"/>
      <c r="Y128" s="34"/>
      <c r="Z128" s="610"/>
      <c r="AA128" s="608"/>
    </row>
    <row r="129" spans="1:27"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34"/>
      <c r="H129" s="303" t="str">
        <f>IF($G129="","-",_xlfn.XLOOKUP($G129,Appr.Meta!$A:$A,Appr.Meta!$D:$D,"-",0,1))</f>
        <v>-</v>
      </c>
      <c r="I129" s="302"/>
      <c r="J129" s="303" t="str">
        <f>IF($I129="","-",_xlfn.XLOOKUP($I129,'CC.Meta'!$A:$A,'CC.Meta'!$D:$D,"-",0,1))</f>
        <v>-</v>
      </c>
      <c r="K129" s="302"/>
      <c r="L129" s="146" t="str">
        <f>IF($K129="","-",_xlfn.XLOOKUP($K129,Obj.Meta!$A:$A,Obj.Meta!$D:$D,"-",0,1))</f>
        <v>-</v>
      </c>
      <c r="M129" s="300" t="str">
        <f>IF($K129="","-",_xlfn.XLOOKUP($K129,Obj.Meta!$A:$A,Obj.Meta!$F:$F,"-",0,1))</f>
        <v>-</v>
      </c>
      <c r="N129" s="337" t="str">
        <f t="shared" si="3"/>
        <v>---</v>
      </c>
      <c r="O129" s="333"/>
      <c r="P129" s="54"/>
      <c r="Q129" s="318"/>
      <c r="R129" s="316"/>
      <c r="S129" s="317"/>
      <c r="T129" s="318"/>
      <c r="U129" s="726"/>
      <c r="V129" s="206"/>
      <c r="W129" s="206"/>
      <c r="X129" s="678"/>
      <c r="Y129" s="34"/>
      <c r="Z129" s="610"/>
      <c r="AA129" s="608"/>
    </row>
    <row r="130" spans="1:27"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34"/>
      <c r="H130" s="303" t="str">
        <f>IF($G130="","-",_xlfn.XLOOKUP($G130,Appr.Meta!$A:$A,Appr.Meta!$D:$D,"-",0,1))</f>
        <v>-</v>
      </c>
      <c r="I130" s="302"/>
      <c r="J130" s="303" t="str">
        <f>IF($I130="","-",_xlfn.XLOOKUP($I130,'CC.Meta'!$A:$A,'CC.Meta'!$D:$D,"-",0,1))</f>
        <v>-</v>
      </c>
      <c r="K130" s="302"/>
      <c r="L130" s="146" t="str">
        <f>IF($K130="","-",_xlfn.XLOOKUP($K130,Obj.Meta!$A:$A,Obj.Meta!$D:$D,"-",0,1))</f>
        <v>-</v>
      </c>
      <c r="M130" s="300" t="str">
        <f>IF($K130="","-",_xlfn.XLOOKUP($K130,Obj.Meta!$A:$A,Obj.Meta!$F:$F,"-",0,1))</f>
        <v>-</v>
      </c>
      <c r="N130" s="337" t="str">
        <f t="shared" si="3"/>
        <v>---</v>
      </c>
      <c r="O130" s="333"/>
      <c r="P130" s="54"/>
      <c r="Q130" s="318"/>
      <c r="R130" s="316"/>
      <c r="S130" s="317"/>
      <c r="T130" s="318"/>
      <c r="U130" s="726"/>
      <c r="V130" s="206"/>
      <c r="W130" s="206"/>
      <c r="X130" s="678"/>
      <c r="Y130" s="34"/>
      <c r="Z130" s="610"/>
      <c r="AA130" s="608"/>
    </row>
    <row r="131" spans="1:27"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34"/>
      <c r="H131" s="303" t="str">
        <f>IF($G131="","-",_xlfn.XLOOKUP($G131,Appr.Meta!$A:$A,Appr.Meta!$D:$D,"-",0,1))</f>
        <v>-</v>
      </c>
      <c r="I131" s="302"/>
      <c r="J131" s="303" t="str">
        <f>IF($I131="","-",_xlfn.XLOOKUP($I131,'CC.Meta'!$A:$A,'CC.Meta'!$D:$D,"-",0,1))</f>
        <v>-</v>
      </c>
      <c r="K131" s="302"/>
      <c r="L131" s="146" t="str">
        <f>IF($K131="","-",_xlfn.XLOOKUP($K131,Obj.Meta!$A:$A,Obj.Meta!$D:$D,"-",0,1))</f>
        <v>-</v>
      </c>
      <c r="M131" s="300" t="str">
        <f>IF($K131="","-",_xlfn.XLOOKUP($K131,Obj.Meta!$A:$A,Obj.Meta!$F:$F,"-",0,1))</f>
        <v>-</v>
      </c>
      <c r="N131" s="337" t="str">
        <f t="shared" si="3"/>
        <v>---</v>
      </c>
      <c r="O131" s="333"/>
      <c r="P131" s="54"/>
      <c r="Q131" s="318"/>
      <c r="R131" s="316"/>
      <c r="S131" s="317"/>
      <c r="T131" s="318"/>
      <c r="U131" s="726"/>
      <c r="V131" s="206"/>
      <c r="W131" s="206"/>
      <c r="X131" s="678"/>
      <c r="Y131" s="34"/>
      <c r="Z131" s="610"/>
      <c r="AA131" s="608"/>
    </row>
    <row r="132" spans="1:27"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34"/>
      <c r="H132" s="303" t="str">
        <f>IF($G132="","-",_xlfn.XLOOKUP($G132,Appr.Meta!$A:$A,Appr.Meta!$D:$D,"-",0,1))</f>
        <v>-</v>
      </c>
      <c r="I132" s="302"/>
      <c r="J132" s="303" t="str">
        <f>IF($I132="","-",_xlfn.XLOOKUP($I132,'CC.Meta'!$A:$A,'CC.Meta'!$D:$D,"-",0,1))</f>
        <v>-</v>
      </c>
      <c r="K132" s="302"/>
      <c r="L132" s="146" t="str">
        <f>IF($K132="","-",_xlfn.XLOOKUP($K132,Obj.Meta!$A:$A,Obj.Meta!$D:$D,"-",0,1))</f>
        <v>-</v>
      </c>
      <c r="M132" s="300" t="str">
        <f>IF($K132="","-",_xlfn.XLOOKUP($K132,Obj.Meta!$A:$A,Obj.Meta!$F:$F,"-",0,1))</f>
        <v>-</v>
      </c>
      <c r="N132" s="337" t="str">
        <f t="shared" si="3"/>
        <v>---</v>
      </c>
      <c r="O132" s="333"/>
      <c r="P132" s="54"/>
      <c r="Q132" s="318"/>
      <c r="R132" s="316"/>
      <c r="S132" s="317"/>
      <c r="T132" s="318"/>
      <c r="U132" s="726"/>
      <c r="V132" s="206"/>
      <c r="W132" s="206"/>
      <c r="X132" s="678"/>
      <c r="Y132" s="34"/>
      <c r="Z132" s="610"/>
      <c r="AA132" s="608"/>
    </row>
    <row r="133" spans="1:27"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34"/>
      <c r="H133" s="303" t="str">
        <f>IF($G133="","-",_xlfn.XLOOKUP($G133,Appr.Meta!$A:$A,Appr.Meta!$D:$D,"-",0,1))</f>
        <v>-</v>
      </c>
      <c r="I133" s="302"/>
      <c r="J133" s="303" t="str">
        <f>IF($I133="","-",_xlfn.XLOOKUP($I133,'CC.Meta'!$A:$A,'CC.Meta'!$D:$D,"-",0,1))</f>
        <v>-</v>
      </c>
      <c r="K133" s="302"/>
      <c r="L133" s="146" t="str">
        <f>IF($K133="","-",_xlfn.XLOOKUP($K133,Obj.Meta!$A:$A,Obj.Meta!$D:$D,"-",0,1))</f>
        <v>-</v>
      </c>
      <c r="M133" s="300" t="str">
        <f>IF($K133="","-",_xlfn.XLOOKUP($K133,Obj.Meta!$A:$A,Obj.Meta!$F:$F,"-",0,1))</f>
        <v>-</v>
      </c>
      <c r="N133" s="337" t="str">
        <f t="shared" si="3"/>
        <v>---</v>
      </c>
      <c r="O133" s="333"/>
      <c r="P133" s="54"/>
      <c r="Q133" s="318"/>
      <c r="R133" s="316"/>
      <c r="S133" s="317"/>
      <c r="T133" s="318"/>
      <c r="U133" s="726"/>
      <c r="V133" s="206"/>
      <c r="W133" s="206"/>
      <c r="X133" s="678"/>
      <c r="Y133" s="34"/>
      <c r="Z133" s="610"/>
      <c r="AA133" s="608"/>
    </row>
    <row r="134" spans="1:27"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34"/>
      <c r="H134" s="303" t="str">
        <f>IF($G134="","-",_xlfn.XLOOKUP($G134,Appr.Meta!$A:$A,Appr.Meta!$D:$D,"-",0,1))</f>
        <v>-</v>
      </c>
      <c r="I134" s="302"/>
      <c r="J134" s="303" t="str">
        <f>IF($I134="","-",_xlfn.XLOOKUP($I134,'CC.Meta'!$A:$A,'CC.Meta'!$D:$D,"-",0,1))</f>
        <v>-</v>
      </c>
      <c r="K134" s="302"/>
      <c r="L134" s="146" t="str">
        <f>IF($K134="","-",_xlfn.XLOOKUP($K134,Obj.Meta!$A:$A,Obj.Meta!$D:$D,"-",0,1))</f>
        <v>-</v>
      </c>
      <c r="M134" s="300" t="str">
        <f>IF($K134="","-",_xlfn.XLOOKUP($K134,Obj.Meta!$A:$A,Obj.Meta!$F:$F,"-",0,1))</f>
        <v>-</v>
      </c>
      <c r="N134" s="337" t="str">
        <f t="shared" si="3"/>
        <v>---</v>
      </c>
      <c r="O134" s="333"/>
      <c r="P134" s="54"/>
      <c r="Q134" s="318"/>
      <c r="R134" s="316"/>
      <c r="S134" s="317"/>
      <c r="T134" s="318"/>
      <c r="U134" s="726"/>
      <c r="V134" s="206"/>
      <c r="W134" s="206"/>
      <c r="X134" s="678"/>
      <c r="Y134" s="34"/>
      <c r="Z134" s="610"/>
      <c r="AA134" s="608"/>
    </row>
    <row r="135" spans="1:27"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34"/>
      <c r="H135" s="303" t="str">
        <f>IF($G135="","-",_xlfn.XLOOKUP($G135,Appr.Meta!$A:$A,Appr.Meta!$D:$D,"-",0,1))</f>
        <v>-</v>
      </c>
      <c r="I135" s="302"/>
      <c r="J135" s="303" t="str">
        <f>IF($I135="","-",_xlfn.XLOOKUP($I135,'CC.Meta'!$A:$A,'CC.Meta'!$D:$D,"-",0,1))</f>
        <v>-</v>
      </c>
      <c r="K135" s="302"/>
      <c r="L135" s="146" t="str">
        <f>IF($K135="","-",_xlfn.XLOOKUP($K135,Obj.Meta!$A:$A,Obj.Meta!$D:$D,"-",0,1))</f>
        <v>-</v>
      </c>
      <c r="M135" s="300" t="str">
        <f>IF($K135="","-",_xlfn.XLOOKUP($K135,Obj.Meta!$A:$A,Obj.Meta!$F:$F,"-",0,1))</f>
        <v>-</v>
      </c>
      <c r="N135" s="337" t="str">
        <f t="shared" si="3"/>
        <v>---</v>
      </c>
      <c r="O135" s="333"/>
      <c r="P135" s="54"/>
      <c r="Q135" s="318"/>
      <c r="R135" s="316"/>
      <c r="S135" s="317"/>
      <c r="T135" s="318"/>
      <c r="U135" s="726"/>
      <c r="V135" s="206"/>
      <c r="W135" s="206"/>
      <c r="X135" s="678"/>
      <c r="Y135" s="34"/>
      <c r="Z135" s="610"/>
      <c r="AA135" s="608"/>
    </row>
    <row r="136" spans="1:27"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34"/>
      <c r="H136" s="303" t="str">
        <f>IF($G136="","-",_xlfn.XLOOKUP($G136,Appr.Meta!$A:$A,Appr.Meta!$D:$D,"-",0,1))</f>
        <v>-</v>
      </c>
      <c r="I136" s="302"/>
      <c r="J136" s="303" t="str">
        <f>IF($I136="","-",_xlfn.XLOOKUP($I136,'CC.Meta'!$A:$A,'CC.Meta'!$D:$D,"-",0,1))</f>
        <v>-</v>
      </c>
      <c r="K136" s="302"/>
      <c r="L136" s="146" t="str">
        <f>IF($K136="","-",_xlfn.XLOOKUP($K136,Obj.Meta!$A:$A,Obj.Meta!$D:$D,"-",0,1))</f>
        <v>-</v>
      </c>
      <c r="M136" s="300" t="str">
        <f>IF($K136="","-",_xlfn.XLOOKUP($K136,Obj.Meta!$A:$A,Obj.Meta!$F:$F,"-",0,1))</f>
        <v>-</v>
      </c>
      <c r="N136" s="337" t="str">
        <f t="shared" si="3"/>
        <v>---</v>
      </c>
      <c r="O136" s="333"/>
      <c r="P136" s="54"/>
      <c r="Q136" s="318"/>
      <c r="R136" s="316"/>
      <c r="S136" s="317"/>
      <c r="T136" s="318"/>
      <c r="U136" s="726"/>
      <c r="V136" s="206"/>
      <c r="W136" s="206"/>
      <c r="X136" s="678"/>
      <c r="Y136" s="34"/>
      <c r="Z136" s="610"/>
      <c r="AA136" s="608"/>
    </row>
    <row r="137" spans="1:27"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34"/>
      <c r="H137" s="303" t="str">
        <f>IF($G137="","-",_xlfn.XLOOKUP($G137,Appr.Meta!$A:$A,Appr.Meta!$D:$D,"-",0,1))</f>
        <v>-</v>
      </c>
      <c r="I137" s="302"/>
      <c r="J137" s="303" t="str">
        <f>IF($I137="","-",_xlfn.XLOOKUP($I137,'CC.Meta'!$A:$A,'CC.Meta'!$D:$D,"-",0,1))</f>
        <v>-</v>
      </c>
      <c r="K137" s="302"/>
      <c r="L137" s="146" t="str">
        <f>IF($K137="","-",_xlfn.XLOOKUP($K137,Obj.Meta!$A:$A,Obj.Meta!$D:$D,"-",0,1))</f>
        <v>-</v>
      </c>
      <c r="M137" s="300" t="str">
        <f>IF($K137="","-",_xlfn.XLOOKUP($K137,Obj.Meta!$A:$A,Obj.Meta!$F:$F,"-",0,1))</f>
        <v>-</v>
      </c>
      <c r="N137" s="337" t="str">
        <f t="shared" si="3"/>
        <v>---</v>
      </c>
      <c r="O137" s="333"/>
      <c r="P137" s="54"/>
      <c r="Q137" s="318"/>
      <c r="R137" s="316"/>
      <c r="S137" s="317"/>
      <c r="T137" s="318"/>
      <c r="U137" s="726"/>
      <c r="V137" s="206"/>
      <c r="W137" s="206"/>
      <c r="X137" s="678"/>
      <c r="Y137" s="34"/>
      <c r="Z137" s="610"/>
      <c r="AA137" s="608"/>
    </row>
    <row r="138" spans="1:27"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34"/>
      <c r="H138" s="303" t="str">
        <f>IF($G138="","-",_xlfn.XLOOKUP($G138,Appr.Meta!$A:$A,Appr.Meta!$D:$D,"-",0,1))</f>
        <v>-</v>
      </c>
      <c r="I138" s="302"/>
      <c r="J138" s="303" t="str">
        <f>IF($I138="","-",_xlfn.XLOOKUP($I138,'CC.Meta'!$A:$A,'CC.Meta'!$D:$D,"-",0,1))</f>
        <v>-</v>
      </c>
      <c r="K138" s="302"/>
      <c r="L138" s="146" t="str">
        <f>IF($K138="","-",_xlfn.XLOOKUP($K138,Obj.Meta!$A:$A,Obj.Meta!$D:$D,"-",0,1))</f>
        <v>-</v>
      </c>
      <c r="M138" s="300" t="str">
        <f>IF($K138="","-",_xlfn.XLOOKUP($K138,Obj.Meta!$A:$A,Obj.Meta!$F:$F,"-",0,1))</f>
        <v>-</v>
      </c>
      <c r="N138" s="337" t="str">
        <f t="shared" si="3"/>
        <v>---</v>
      </c>
      <c r="O138" s="333"/>
      <c r="P138" s="54"/>
      <c r="Q138" s="318"/>
      <c r="R138" s="316"/>
      <c r="S138" s="317"/>
      <c r="T138" s="318"/>
      <c r="U138" s="726"/>
      <c r="V138" s="206"/>
      <c r="W138" s="206"/>
      <c r="X138" s="678"/>
      <c r="Y138" s="34"/>
      <c r="Z138" s="610"/>
      <c r="AA138" s="608"/>
    </row>
    <row r="139" spans="1:27"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34"/>
      <c r="H139" s="303" t="str">
        <f>IF($G139="","-",_xlfn.XLOOKUP($G139,Appr.Meta!$A:$A,Appr.Meta!$D:$D,"-",0,1))</f>
        <v>-</v>
      </c>
      <c r="I139" s="302"/>
      <c r="J139" s="303" t="str">
        <f>IF($I139="","-",_xlfn.XLOOKUP($I139,'CC.Meta'!$A:$A,'CC.Meta'!$D:$D,"-",0,1))</f>
        <v>-</v>
      </c>
      <c r="K139" s="302"/>
      <c r="L139" s="146" t="str">
        <f>IF($K139="","-",_xlfn.XLOOKUP($K139,Obj.Meta!$A:$A,Obj.Meta!$D:$D,"-",0,1))</f>
        <v>-</v>
      </c>
      <c r="M139" s="300" t="str">
        <f>IF($K139="","-",_xlfn.XLOOKUP($K139,Obj.Meta!$A:$A,Obj.Meta!$F:$F,"-",0,1))</f>
        <v>-</v>
      </c>
      <c r="N139" s="337" t="str">
        <f t="shared" si="3"/>
        <v>---</v>
      </c>
      <c r="O139" s="333"/>
      <c r="P139" s="54"/>
      <c r="Q139" s="318"/>
      <c r="R139" s="316"/>
      <c r="S139" s="317"/>
      <c r="T139" s="318"/>
      <c r="U139" s="726"/>
      <c r="V139" s="206"/>
      <c r="W139" s="206"/>
      <c r="X139" s="678"/>
      <c r="Y139" s="34"/>
      <c r="Z139" s="610"/>
      <c r="AA139" s="608"/>
    </row>
    <row r="140" spans="1:27"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34"/>
      <c r="H140" s="303" t="str">
        <f>IF($G140="","-",_xlfn.XLOOKUP($G140,Appr.Meta!$A:$A,Appr.Meta!$D:$D,"-",0,1))</f>
        <v>-</v>
      </c>
      <c r="I140" s="302"/>
      <c r="J140" s="303" t="str">
        <f>IF($I140="","-",_xlfn.XLOOKUP($I140,'CC.Meta'!$A:$A,'CC.Meta'!$D:$D,"-",0,1))</f>
        <v>-</v>
      </c>
      <c r="K140" s="302"/>
      <c r="L140" s="146" t="str">
        <f>IF($K140="","-",_xlfn.XLOOKUP($K140,Obj.Meta!$A:$A,Obj.Meta!$D:$D,"-",0,1))</f>
        <v>-</v>
      </c>
      <c r="M140" s="300" t="str">
        <f>IF($K140="","-",_xlfn.XLOOKUP($K140,Obj.Meta!$A:$A,Obj.Meta!$F:$F,"-",0,1))</f>
        <v>-</v>
      </c>
      <c r="N140" s="337" t="str">
        <f t="shared" si="3"/>
        <v>---</v>
      </c>
      <c r="O140" s="333"/>
      <c r="P140" s="54"/>
      <c r="Q140" s="318"/>
      <c r="R140" s="316"/>
      <c r="S140" s="317"/>
      <c r="T140" s="318"/>
      <c r="U140" s="726"/>
      <c r="V140" s="206"/>
      <c r="W140" s="206"/>
      <c r="X140" s="678"/>
      <c r="Y140" s="34"/>
      <c r="Z140" s="610"/>
      <c r="AA140" s="608"/>
    </row>
    <row r="141" spans="1:27"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34"/>
      <c r="H141" s="303" t="str">
        <f>IF($G141="","-",_xlfn.XLOOKUP($G141,Appr.Meta!$A:$A,Appr.Meta!$D:$D,"-",0,1))</f>
        <v>-</v>
      </c>
      <c r="I141" s="302"/>
      <c r="J141" s="303" t="str">
        <f>IF($I141="","-",_xlfn.XLOOKUP($I141,'CC.Meta'!$A:$A,'CC.Meta'!$D:$D,"-",0,1))</f>
        <v>-</v>
      </c>
      <c r="K141" s="302"/>
      <c r="L141" s="146" t="str">
        <f>IF($K141="","-",_xlfn.XLOOKUP($K141,Obj.Meta!$A:$A,Obj.Meta!$D:$D,"-",0,1))</f>
        <v>-</v>
      </c>
      <c r="M141" s="300" t="str">
        <f>IF($K141="","-",_xlfn.XLOOKUP($K141,Obj.Meta!$A:$A,Obj.Meta!$F:$F,"-",0,1))</f>
        <v>-</v>
      </c>
      <c r="N141" s="337" t="str">
        <f t="shared" si="3"/>
        <v>---</v>
      </c>
      <c r="O141" s="333"/>
      <c r="P141" s="54"/>
      <c r="Q141" s="318"/>
      <c r="R141" s="316"/>
      <c r="S141" s="317"/>
      <c r="T141" s="318"/>
      <c r="U141" s="726"/>
      <c r="V141" s="206"/>
      <c r="W141" s="206"/>
      <c r="X141" s="678"/>
      <c r="Y141" s="34"/>
      <c r="Z141" s="610"/>
      <c r="AA141" s="608"/>
    </row>
    <row r="142" spans="1:27"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34"/>
      <c r="H142" s="303" t="str">
        <f>IF($G142="","-",_xlfn.XLOOKUP($G142,Appr.Meta!$A:$A,Appr.Meta!$D:$D,"-",0,1))</f>
        <v>-</v>
      </c>
      <c r="I142" s="302"/>
      <c r="J142" s="303" t="str">
        <f>IF($I142="","-",_xlfn.XLOOKUP($I142,'CC.Meta'!$A:$A,'CC.Meta'!$D:$D,"-",0,1))</f>
        <v>-</v>
      </c>
      <c r="K142" s="302"/>
      <c r="L142" s="146" t="str">
        <f>IF($K142="","-",_xlfn.XLOOKUP($K142,Obj.Meta!$A:$A,Obj.Meta!$D:$D,"-",0,1))</f>
        <v>-</v>
      </c>
      <c r="M142" s="300" t="str">
        <f>IF($K142="","-",_xlfn.XLOOKUP($K142,Obj.Meta!$A:$A,Obj.Meta!$F:$F,"-",0,1))</f>
        <v>-</v>
      </c>
      <c r="N142" s="337" t="str">
        <f t="shared" si="3"/>
        <v>---</v>
      </c>
      <c r="O142" s="333"/>
      <c r="P142" s="54"/>
      <c r="Q142" s="318"/>
      <c r="R142" s="316"/>
      <c r="S142" s="317"/>
      <c r="T142" s="318"/>
      <c r="U142" s="726"/>
      <c r="V142" s="206"/>
      <c r="W142" s="206"/>
      <c r="X142" s="678"/>
      <c r="Y142" s="34"/>
      <c r="Z142" s="610"/>
      <c r="AA142" s="608"/>
    </row>
    <row r="143" spans="1:27" s="127" customFormat="1">
      <c r="A143" s="145" t="str">
        <f t="shared" si="2"/>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34"/>
      <c r="H143" s="303" t="str">
        <f>IF($G143="","-",_xlfn.XLOOKUP($G143,Appr.Meta!$A:$A,Appr.Meta!$D:$D,"-",0,1))</f>
        <v>-</v>
      </c>
      <c r="I143" s="302"/>
      <c r="J143" s="303" t="str">
        <f>IF($I143="","-",_xlfn.XLOOKUP($I143,'CC.Meta'!$A:$A,'CC.Meta'!$D:$D,"-",0,1))</f>
        <v>-</v>
      </c>
      <c r="K143" s="302"/>
      <c r="L143" s="146" t="str">
        <f>IF($K143="","-",_xlfn.XLOOKUP($K143,Obj.Meta!$A:$A,Obj.Meta!$D:$D,"-",0,1))</f>
        <v>-</v>
      </c>
      <c r="M143" s="300" t="str">
        <f>IF($K143="","-",_xlfn.XLOOKUP($K143,Obj.Meta!$A:$A,Obj.Meta!$F:$F,"-",0,1))</f>
        <v>-</v>
      </c>
      <c r="N143" s="337" t="str">
        <f t="shared" si="3"/>
        <v>---</v>
      </c>
      <c r="O143" s="333"/>
      <c r="P143" s="54"/>
      <c r="Q143" s="318"/>
      <c r="R143" s="316"/>
      <c r="S143" s="317"/>
      <c r="T143" s="318"/>
      <c r="U143" s="726"/>
      <c r="V143" s="206"/>
      <c r="W143" s="206"/>
      <c r="X143" s="678"/>
      <c r="Y143" s="34"/>
      <c r="Z143" s="610"/>
      <c r="AA143" s="608"/>
    </row>
    <row r="144" spans="1:27" s="127" customFormat="1">
      <c r="A144" s="145" t="str">
        <f t="shared" si="2"/>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34"/>
      <c r="H144" s="303" t="str">
        <f>IF($G144="","-",_xlfn.XLOOKUP($G144,Appr.Meta!$A:$A,Appr.Meta!$D:$D,"-",0,1))</f>
        <v>-</v>
      </c>
      <c r="I144" s="302"/>
      <c r="J144" s="303" t="str">
        <f>IF($I144="","-",_xlfn.XLOOKUP($I144,'CC.Meta'!$A:$A,'CC.Meta'!$D:$D,"-",0,1))</f>
        <v>-</v>
      </c>
      <c r="K144" s="302"/>
      <c r="L144" s="146" t="str">
        <f>IF($K144="","-",_xlfn.XLOOKUP($K144,Obj.Meta!$A:$A,Obj.Meta!$D:$D,"-",0,1))</f>
        <v>-</v>
      </c>
      <c r="M144" s="300" t="str">
        <f>IF($K144="","-",_xlfn.XLOOKUP($K144,Obj.Meta!$A:$A,Obj.Meta!$F:$F,"-",0,1))</f>
        <v>-</v>
      </c>
      <c r="N144" s="337" t="str">
        <f t="shared" si="3"/>
        <v>---</v>
      </c>
      <c r="O144" s="333"/>
      <c r="P144" s="54"/>
      <c r="Q144" s="318"/>
      <c r="R144" s="316"/>
      <c r="S144" s="317"/>
      <c r="T144" s="318"/>
      <c r="U144" s="726"/>
      <c r="V144" s="206"/>
      <c r="W144" s="206"/>
      <c r="X144" s="678"/>
      <c r="Y144" s="34"/>
      <c r="Z144" s="610"/>
      <c r="AA144" s="608"/>
    </row>
    <row r="145" spans="1:27" s="127" customFormat="1">
      <c r="A145" s="145" t="str">
        <f t="shared" si="2"/>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34"/>
      <c r="H145" s="303" t="str">
        <f>IF($G145="","-",_xlfn.XLOOKUP($G145,Appr.Meta!$A:$A,Appr.Meta!$D:$D,"-",0,1))</f>
        <v>-</v>
      </c>
      <c r="I145" s="302"/>
      <c r="J145" s="303" t="str">
        <f>IF($I145="","-",_xlfn.XLOOKUP($I145,'CC.Meta'!$A:$A,'CC.Meta'!$D:$D,"-",0,1))</f>
        <v>-</v>
      </c>
      <c r="K145" s="302"/>
      <c r="L145" s="146" t="str">
        <f>IF($K145="","-",_xlfn.XLOOKUP($K145,Obj.Meta!$A:$A,Obj.Meta!$D:$D,"-",0,1))</f>
        <v>-</v>
      </c>
      <c r="M145" s="300" t="str">
        <f>IF($K145="","-",_xlfn.XLOOKUP($K145,Obj.Meta!$A:$A,Obj.Meta!$F:$F,"-",0,1))</f>
        <v>-</v>
      </c>
      <c r="N145" s="337" t="str">
        <f t="shared" si="3"/>
        <v>---</v>
      </c>
      <c r="O145" s="333"/>
      <c r="P145" s="54"/>
      <c r="Q145" s="318"/>
      <c r="R145" s="316"/>
      <c r="S145" s="317"/>
      <c r="T145" s="318"/>
      <c r="U145" s="726"/>
      <c r="V145" s="206"/>
      <c r="W145" s="206"/>
      <c r="X145" s="678"/>
      <c r="Y145" s="34"/>
      <c r="Z145" s="610"/>
      <c r="AA145" s="608"/>
    </row>
    <row r="146" spans="1:27" s="127" customFormat="1">
      <c r="A146" s="145" t="str">
        <f t="shared" si="2"/>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34"/>
      <c r="H146" s="303" t="str">
        <f>IF($G146="","-",_xlfn.XLOOKUP($G146,Appr.Meta!$A:$A,Appr.Meta!$D:$D,"-",0,1))</f>
        <v>-</v>
      </c>
      <c r="I146" s="302"/>
      <c r="J146" s="303" t="str">
        <f>IF($I146="","-",_xlfn.XLOOKUP($I146,'CC.Meta'!$A:$A,'CC.Meta'!$D:$D,"-",0,1))</f>
        <v>-</v>
      </c>
      <c r="K146" s="302"/>
      <c r="L146" s="146" t="str">
        <f>IF($K146="","-",_xlfn.XLOOKUP($K146,Obj.Meta!$A:$A,Obj.Meta!$D:$D,"-",0,1))</f>
        <v>-</v>
      </c>
      <c r="M146" s="300" t="str">
        <f>IF($K146="","-",_xlfn.XLOOKUP($K146,Obj.Meta!$A:$A,Obj.Meta!$F:$F,"-",0,1))</f>
        <v>-</v>
      </c>
      <c r="N146" s="337" t="str">
        <f t="shared" si="3"/>
        <v>---</v>
      </c>
      <c r="O146" s="333"/>
      <c r="P146" s="54"/>
      <c r="Q146" s="318"/>
      <c r="R146" s="316"/>
      <c r="S146" s="317"/>
      <c r="T146" s="318"/>
      <c r="U146" s="726"/>
      <c r="V146" s="206"/>
      <c r="W146" s="206"/>
      <c r="X146" s="678"/>
      <c r="Y146" s="34"/>
      <c r="Z146" s="610"/>
      <c r="AA146" s="608"/>
    </row>
    <row r="147" spans="1:27" s="127" customFormat="1">
      <c r="A147" s="145" t="str">
        <f t="shared" ref="A147:A210" si="4">IFERROR(VALUE(LEFT($I147,2)),"-")</f>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34"/>
      <c r="H147" s="303" t="str">
        <f>IF($G147="","-",_xlfn.XLOOKUP($G147,Appr.Meta!$A:$A,Appr.Meta!$D:$D,"-",0,1))</f>
        <v>-</v>
      </c>
      <c r="I147" s="302"/>
      <c r="J147" s="303" t="str">
        <f>IF($I147="","-",_xlfn.XLOOKUP($I147,'CC.Meta'!$A:$A,'CC.Meta'!$D:$D,"-",0,1))</f>
        <v>-</v>
      </c>
      <c r="K147" s="302"/>
      <c r="L147" s="146" t="str">
        <f>IF($K147="","-",_xlfn.XLOOKUP($K147,Obj.Meta!$A:$A,Obj.Meta!$D:$D,"-",0,1))</f>
        <v>-</v>
      </c>
      <c r="M147" s="300" t="str">
        <f>IF($K147="","-",_xlfn.XLOOKUP($K147,Obj.Meta!$A:$A,Obj.Meta!$F:$F,"-",0,1))</f>
        <v>-</v>
      </c>
      <c r="N147" s="337" t="str">
        <f t="shared" ref="N147:N210" si="5">_xlfn.CONCAT($D147,"-",$G147,"-",$I147,"-",$K147)</f>
        <v>---</v>
      </c>
      <c r="O147" s="333"/>
      <c r="P147" s="54"/>
      <c r="Q147" s="318"/>
      <c r="R147" s="316"/>
      <c r="S147" s="317"/>
      <c r="T147" s="318"/>
      <c r="U147" s="726"/>
      <c r="V147" s="206"/>
      <c r="W147" s="206"/>
      <c r="X147" s="678"/>
      <c r="Y147" s="34"/>
      <c r="Z147" s="610"/>
      <c r="AA147" s="608"/>
    </row>
    <row r="148" spans="1:27"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34"/>
      <c r="H148" s="303" t="str">
        <f>IF($G148="","-",_xlfn.XLOOKUP($G148,Appr.Meta!$A:$A,Appr.Meta!$D:$D,"-",0,1))</f>
        <v>-</v>
      </c>
      <c r="I148" s="302"/>
      <c r="J148" s="303" t="str">
        <f>IF($I148="","-",_xlfn.XLOOKUP($I148,'CC.Meta'!$A:$A,'CC.Meta'!$D:$D,"-",0,1))</f>
        <v>-</v>
      </c>
      <c r="K148" s="302"/>
      <c r="L148" s="146" t="str">
        <f>IF($K148="","-",_xlfn.XLOOKUP($K148,Obj.Meta!$A:$A,Obj.Meta!$D:$D,"-",0,1))</f>
        <v>-</v>
      </c>
      <c r="M148" s="300" t="str">
        <f>IF($K148="","-",_xlfn.XLOOKUP($K148,Obj.Meta!$A:$A,Obj.Meta!$F:$F,"-",0,1))</f>
        <v>-</v>
      </c>
      <c r="N148" s="337" t="str">
        <f t="shared" si="5"/>
        <v>---</v>
      </c>
      <c r="O148" s="333"/>
      <c r="P148" s="54"/>
      <c r="Q148" s="318"/>
      <c r="R148" s="316"/>
      <c r="S148" s="317"/>
      <c r="T148" s="318"/>
      <c r="U148" s="726"/>
      <c r="V148" s="206"/>
      <c r="W148" s="206"/>
      <c r="X148" s="678"/>
      <c r="Y148" s="34"/>
      <c r="Z148" s="610"/>
      <c r="AA148" s="608"/>
    </row>
    <row r="149" spans="1:27"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34"/>
      <c r="H149" s="303" t="str">
        <f>IF($G149="","-",_xlfn.XLOOKUP($G149,Appr.Meta!$A:$A,Appr.Meta!$D:$D,"-",0,1))</f>
        <v>-</v>
      </c>
      <c r="I149" s="302"/>
      <c r="J149" s="303" t="str">
        <f>IF($I149="","-",_xlfn.XLOOKUP($I149,'CC.Meta'!$A:$A,'CC.Meta'!$D:$D,"-",0,1))</f>
        <v>-</v>
      </c>
      <c r="K149" s="302"/>
      <c r="L149" s="146" t="str">
        <f>IF($K149="","-",_xlfn.XLOOKUP($K149,Obj.Meta!$A:$A,Obj.Meta!$D:$D,"-",0,1))</f>
        <v>-</v>
      </c>
      <c r="M149" s="300" t="str">
        <f>IF($K149="","-",_xlfn.XLOOKUP($K149,Obj.Meta!$A:$A,Obj.Meta!$F:$F,"-",0,1))</f>
        <v>-</v>
      </c>
      <c r="N149" s="337" t="str">
        <f t="shared" si="5"/>
        <v>---</v>
      </c>
      <c r="O149" s="333"/>
      <c r="P149" s="54"/>
      <c r="Q149" s="318"/>
      <c r="R149" s="316"/>
      <c r="S149" s="317"/>
      <c r="T149" s="318"/>
      <c r="U149" s="726"/>
      <c r="V149" s="206"/>
      <c r="W149" s="206"/>
      <c r="X149" s="678"/>
      <c r="Y149" s="34"/>
      <c r="Z149" s="610"/>
      <c r="AA149" s="608"/>
    </row>
    <row r="150" spans="1:27"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34"/>
      <c r="H150" s="303" t="str">
        <f>IF($G150="","-",_xlfn.XLOOKUP($G150,Appr.Meta!$A:$A,Appr.Meta!$D:$D,"-",0,1))</f>
        <v>-</v>
      </c>
      <c r="I150" s="302"/>
      <c r="J150" s="303" t="str">
        <f>IF($I150="","-",_xlfn.XLOOKUP($I150,'CC.Meta'!$A:$A,'CC.Meta'!$D:$D,"-",0,1))</f>
        <v>-</v>
      </c>
      <c r="K150" s="302"/>
      <c r="L150" s="146" t="str">
        <f>IF($K150="","-",_xlfn.XLOOKUP($K150,Obj.Meta!$A:$A,Obj.Meta!$D:$D,"-",0,1))</f>
        <v>-</v>
      </c>
      <c r="M150" s="300" t="str">
        <f>IF($K150="","-",_xlfn.XLOOKUP($K150,Obj.Meta!$A:$A,Obj.Meta!$F:$F,"-",0,1))</f>
        <v>-</v>
      </c>
      <c r="N150" s="337" t="str">
        <f t="shared" si="5"/>
        <v>---</v>
      </c>
      <c r="O150" s="333"/>
      <c r="P150" s="54"/>
      <c r="Q150" s="318"/>
      <c r="R150" s="316"/>
      <c r="S150" s="317"/>
      <c r="T150" s="318"/>
      <c r="U150" s="726"/>
      <c r="V150" s="206"/>
      <c r="W150" s="206"/>
      <c r="X150" s="678"/>
      <c r="Y150" s="34"/>
      <c r="Z150" s="610"/>
      <c r="AA150" s="608"/>
    </row>
    <row r="151" spans="1:27"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34"/>
      <c r="H151" s="303" t="str">
        <f>IF($G151="","-",_xlfn.XLOOKUP($G151,Appr.Meta!$A:$A,Appr.Meta!$D:$D,"-",0,1))</f>
        <v>-</v>
      </c>
      <c r="I151" s="302"/>
      <c r="J151" s="303" t="str">
        <f>IF($I151="","-",_xlfn.XLOOKUP($I151,'CC.Meta'!$A:$A,'CC.Meta'!$D:$D,"-",0,1))</f>
        <v>-</v>
      </c>
      <c r="K151" s="302"/>
      <c r="L151" s="146" t="str">
        <f>IF($K151="","-",_xlfn.XLOOKUP($K151,Obj.Meta!$A:$A,Obj.Meta!$D:$D,"-",0,1))</f>
        <v>-</v>
      </c>
      <c r="M151" s="300" t="str">
        <f>IF($K151="","-",_xlfn.XLOOKUP($K151,Obj.Meta!$A:$A,Obj.Meta!$F:$F,"-",0,1))</f>
        <v>-</v>
      </c>
      <c r="N151" s="337" t="str">
        <f t="shared" si="5"/>
        <v>---</v>
      </c>
      <c r="O151" s="333"/>
      <c r="P151" s="54"/>
      <c r="Q151" s="318"/>
      <c r="R151" s="316"/>
      <c r="S151" s="317"/>
      <c r="T151" s="318"/>
      <c r="U151" s="726"/>
      <c r="V151" s="206"/>
      <c r="W151" s="206"/>
      <c r="X151" s="678"/>
      <c r="Y151" s="34"/>
      <c r="Z151" s="610"/>
      <c r="AA151" s="608"/>
    </row>
    <row r="152" spans="1:27"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34"/>
      <c r="H152" s="303" t="str">
        <f>IF($G152="","-",_xlfn.XLOOKUP($G152,Appr.Meta!$A:$A,Appr.Meta!$D:$D,"-",0,1))</f>
        <v>-</v>
      </c>
      <c r="I152" s="302"/>
      <c r="J152" s="303" t="str">
        <f>IF($I152="","-",_xlfn.XLOOKUP($I152,'CC.Meta'!$A:$A,'CC.Meta'!$D:$D,"-",0,1))</f>
        <v>-</v>
      </c>
      <c r="K152" s="302"/>
      <c r="L152" s="146" t="str">
        <f>IF($K152="","-",_xlfn.XLOOKUP($K152,Obj.Meta!$A:$A,Obj.Meta!$D:$D,"-",0,1))</f>
        <v>-</v>
      </c>
      <c r="M152" s="300" t="str">
        <f>IF($K152="","-",_xlfn.XLOOKUP($K152,Obj.Meta!$A:$A,Obj.Meta!$F:$F,"-",0,1))</f>
        <v>-</v>
      </c>
      <c r="N152" s="337" t="str">
        <f t="shared" si="5"/>
        <v>---</v>
      </c>
      <c r="O152" s="333"/>
      <c r="P152" s="54"/>
      <c r="Q152" s="318"/>
      <c r="R152" s="316"/>
      <c r="S152" s="317"/>
      <c r="T152" s="318"/>
      <c r="U152" s="726"/>
      <c r="V152" s="206"/>
      <c r="W152" s="206"/>
      <c r="X152" s="678"/>
      <c r="Y152" s="34"/>
      <c r="Z152" s="610"/>
      <c r="AA152" s="608"/>
    </row>
    <row r="153" spans="1:27"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34"/>
      <c r="H153" s="303" t="str">
        <f>IF($G153="","-",_xlfn.XLOOKUP($G153,Appr.Meta!$A:$A,Appr.Meta!$D:$D,"-",0,1))</f>
        <v>-</v>
      </c>
      <c r="I153" s="302"/>
      <c r="J153" s="303" t="str">
        <f>IF($I153="","-",_xlfn.XLOOKUP($I153,'CC.Meta'!$A:$A,'CC.Meta'!$D:$D,"-",0,1))</f>
        <v>-</v>
      </c>
      <c r="K153" s="302"/>
      <c r="L153" s="146" t="str">
        <f>IF($K153="","-",_xlfn.XLOOKUP($K153,Obj.Meta!$A:$A,Obj.Meta!$D:$D,"-",0,1))</f>
        <v>-</v>
      </c>
      <c r="M153" s="300" t="str">
        <f>IF($K153="","-",_xlfn.XLOOKUP($K153,Obj.Meta!$A:$A,Obj.Meta!$F:$F,"-",0,1))</f>
        <v>-</v>
      </c>
      <c r="N153" s="337" t="str">
        <f t="shared" si="5"/>
        <v>---</v>
      </c>
      <c r="O153" s="333"/>
      <c r="P153" s="54"/>
      <c r="Q153" s="318"/>
      <c r="R153" s="316"/>
      <c r="S153" s="317"/>
      <c r="T153" s="318"/>
      <c r="U153" s="726"/>
      <c r="V153" s="206"/>
      <c r="W153" s="206"/>
      <c r="X153" s="678"/>
      <c r="Y153" s="34"/>
      <c r="Z153" s="610"/>
      <c r="AA153" s="608"/>
    </row>
    <row r="154" spans="1:27"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34"/>
      <c r="H154" s="303" t="str">
        <f>IF($G154="","-",_xlfn.XLOOKUP($G154,Appr.Meta!$A:$A,Appr.Meta!$D:$D,"-",0,1))</f>
        <v>-</v>
      </c>
      <c r="I154" s="302"/>
      <c r="J154" s="303" t="str">
        <f>IF($I154="","-",_xlfn.XLOOKUP($I154,'CC.Meta'!$A:$A,'CC.Meta'!$D:$D,"-",0,1))</f>
        <v>-</v>
      </c>
      <c r="K154" s="302"/>
      <c r="L154" s="146" t="str">
        <f>IF($K154="","-",_xlfn.XLOOKUP($K154,Obj.Meta!$A:$A,Obj.Meta!$D:$D,"-",0,1))</f>
        <v>-</v>
      </c>
      <c r="M154" s="300" t="str">
        <f>IF($K154="","-",_xlfn.XLOOKUP($K154,Obj.Meta!$A:$A,Obj.Meta!$F:$F,"-",0,1))</f>
        <v>-</v>
      </c>
      <c r="N154" s="337" t="str">
        <f t="shared" si="5"/>
        <v>---</v>
      </c>
      <c r="O154" s="333"/>
      <c r="P154" s="54"/>
      <c r="Q154" s="318"/>
      <c r="R154" s="316"/>
      <c r="S154" s="317"/>
      <c r="T154" s="318"/>
      <c r="U154" s="726"/>
      <c r="V154" s="206"/>
      <c r="W154" s="206"/>
      <c r="X154" s="678"/>
      <c r="Y154" s="34"/>
      <c r="Z154" s="610"/>
      <c r="AA154" s="608"/>
    </row>
    <row r="155" spans="1:27"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34"/>
      <c r="H155" s="303" t="str">
        <f>IF($G155="","-",_xlfn.XLOOKUP($G155,Appr.Meta!$A:$A,Appr.Meta!$D:$D,"-",0,1))</f>
        <v>-</v>
      </c>
      <c r="I155" s="302"/>
      <c r="J155" s="303" t="str">
        <f>IF($I155="","-",_xlfn.XLOOKUP($I155,'CC.Meta'!$A:$A,'CC.Meta'!$D:$D,"-",0,1))</f>
        <v>-</v>
      </c>
      <c r="K155" s="302"/>
      <c r="L155" s="146" t="str">
        <f>IF($K155="","-",_xlfn.XLOOKUP($K155,Obj.Meta!$A:$A,Obj.Meta!$D:$D,"-",0,1))</f>
        <v>-</v>
      </c>
      <c r="M155" s="300" t="str">
        <f>IF($K155="","-",_xlfn.XLOOKUP($K155,Obj.Meta!$A:$A,Obj.Meta!$F:$F,"-",0,1))</f>
        <v>-</v>
      </c>
      <c r="N155" s="337" t="str">
        <f t="shared" si="5"/>
        <v>---</v>
      </c>
      <c r="O155" s="333"/>
      <c r="P155" s="54"/>
      <c r="Q155" s="318"/>
      <c r="R155" s="316"/>
      <c r="S155" s="317"/>
      <c r="T155" s="318"/>
      <c r="U155" s="726"/>
      <c r="V155" s="206"/>
      <c r="W155" s="206"/>
      <c r="X155" s="678"/>
      <c r="Y155" s="34"/>
      <c r="Z155" s="610"/>
      <c r="AA155" s="608"/>
    </row>
    <row r="156" spans="1:27"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34"/>
      <c r="H156" s="303" t="str">
        <f>IF($G156="","-",_xlfn.XLOOKUP($G156,Appr.Meta!$A:$A,Appr.Meta!$D:$D,"-",0,1))</f>
        <v>-</v>
      </c>
      <c r="I156" s="302"/>
      <c r="J156" s="303" t="str">
        <f>IF($I156="","-",_xlfn.XLOOKUP($I156,'CC.Meta'!$A:$A,'CC.Meta'!$D:$D,"-",0,1))</f>
        <v>-</v>
      </c>
      <c r="K156" s="302"/>
      <c r="L156" s="146" t="str">
        <f>IF($K156="","-",_xlfn.XLOOKUP($K156,Obj.Meta!$A:$A,Obj.Meta!$D:$D,"-",0,1))</f>
        <v>-</v>
      </c>
      <c r="M156" s="300" t="str">
        <f>IF($K156="","-",_xlfn.XLOOKUP($K156,Obj.Meta!$A:$A,Obj.Meta!$F:$F,"-",0,1))</f>
        <v>-</v>
      </c>
      <c r="N156" s="337" t="str">
        <f t="shared" si="5"/>
        <v>---</v>
      </c>
      <c r="O156" s="333"/>
      <c r="P156" s="54"/>
      <c r="Q156" s="318"/>
      <c r="R156" s="316"/>
      <c r="S156" s="317"/>
      <c r="T156" s="318"/>
      <c r="U156" s="726"/>
      <c r="V156" s="206"/>
      <c r="W156" s="206"/>
      <c r="X156" s="678"/>
      <c r="Y156" s="34"/>
      <c r="Z156" s="610"/>
      <c r="AA156" s="608"/>
    </row>
    <row r="157" spans="1:27"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34"/>
      <c r="H157" s="303" t="str">
        <f>IF($G157="","-",_xlfn.XLOOKUP($G157,Appr.Meta!$A:$A,Appr.Meta!$D:$D,"-",0,1))</f>
        <v>-</v>
      </c>
      <c r="I157" s="302"/>
      <c r="J157" s="303" t="str">
        <f>IF($I157="","-",_xlfn.XLOOKUP($I157,'CC.Meta'!$A:$A,'CC.Meta'!$D:$D,"-",0,1))</f>
        <v>-</v>
      </c>
      <c r="K157" s="302"/>
      <c r="L157" s="146" t="str">
        <f>IF($K157="","-",_xlfn.XLOOKUP($K157,Obj.Meta!$A:$A,Obj.Meta!$D:$D,"-",0,1))</f>
        <v>-</v>
      </c>
      <c r="M157" s="300" t="str">
        <f>IF($K157="","-",_xlfn.XLOOKUP($K157,Obj.Meta!$A:$A,Obj.Meta!$F:$F,"-",0,1))</f>
        <v>-</v>
      </c>
      <c r="N157" s="337" t="str">
        <f t="shared" si="5"/>
        <v>---</v>
      </c>
      <c r="O157" s="333"/>
      <c r="P157" s="54"/>
      <c r="Q157" s="318"/>
      <c r="R157" s="316"/>
      <c r="S157" s="317"/>
      <c r="T157" s="318"/>
      <c r="U157" s="726"/>
      <c r="V157" s="206"/>
      <c r="W157" s="206"/>
      <c r="X157" s="678"/>
      <c r="Y157" s="34"/>
      <c r="Z157" s="610"/>
      <c r="AA157" s="608"/>
    </row>
    <row r="158" spans="1:27"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34"/>
      <c r="H158" s="303" t="str">
        <f>IF($G158="","-",_xlfn.XLOOKUP($G158,Appr.Meta!$A:$A,Appr.Meta!$D:$D,"-",0,1))</f>
        <v>-</v>
      </c>
      <c r="I158" s="302"/>
      <c r="J158" s="303" t="str">
        <f>IF($I158="","-",_xlfn.XLOOKUP($I158,'CC.Meta'!$A:$A,'CC.Meta'!$D:$D,"-",0,1))</f>
        <v>-</v>
      </c>
      <c r="K158" s="302"/>
      <c r="L158" s="146" t="str">
        <f>IF($K158="","-",_xlfn.XLOOKUP($K158,Obj.Meta!$A:$A,Obj.Meta!$D:$D,"-",0,1))</f>
        <v>-</v>
      </c>
      <c r="M158" s="300" t="str">
        <f>IF($K158="","-",_xlfn.XLOOKUP($K158,Obj.Meta!$A:$A,Obj.Meta!$F:$F,"-",0,1))</f>
        <v>-</v>
      </c>
      <c r="N158" s="337" t="str">
        <f t="shared" si="5"/>
        <v>---</v>
      </c>
      <c r="O158" s="333"/>
      <c r="P158" s="54"/>
      <c r="Q158" s="318"/>
      <c r="R158" s="316"/>
      <c r="S158" s="317"/>
      <c r="T158" s="318"/>
      <c r="U158" s="726"/>
      <c r="V158" s="206"/>
      <c r="W158" s="206"/>
      <c r="X158" s="678"/>
      <c r="Y158" s="34"/>
      <c r="Z158" s="610"/>
      <c r="AA158" s="608"/>
    </row>
    <row r="159" spans="1:27"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34"/>
      <c r="H159" s="303" t="str">
        <f>IF($G159="","-",_xlfn.XLOOKUP($G159,Appr.Meta!$A:$A,Appr.Meta!$D:$D,"-",0,1))</f>
        <v>-</v>
      </c>
      <c r="I159" s="302"/>
      <c r="J159" s="303" t="str">
        <f>IF($I159="","-",_xlfn.XLOOKUP($I159,'CC.Meta'!$A:$A,'CC.Meta'!$D:$D,"-",0,1))</f>
        <v>-</v>
      </c>
      <c r="K159" s="302"/>
      <c r="L159" s="146" t="str">
        <f>IF($K159="","-",_xlfn.XLOOKUP($K159,Obj.Meta!$A:$A,Obj.Meta!$D:$D,"-",0,1))</f>
        <v>-</v>
      </c>
      <c r="M159" s="300" t="str">
        <f>IF($K159="","-",_xlfn.XLOOKUP($K159,Obj.Meta!$A:$A,Obj.Meta!$F:$F,"-",0,1))</f>
        <v>-</v>
      </c>
      <c r="N159" s="337" t="str">
        <f t="shared" si="5"/>
        <v>---</v>
      </c>
      <c r="O159" s="333"/>
      <c r="P159" s="54"/>
      <c r="Q159" s="318"/>
      <c r="R159" s="316"/>
      <c r="S159" s="317"/>
      <c r="T159" s="318"/>
      <c r="U159" s="726"/>
      <c r="V159" s="206"/>
      <c r="W159" s="206"/>
      <c r="X159" s="678"/>
      <c r="Y159" s="34"/>
      <c r="Z159" s="610"/>
      <c r="AA159" s="608"/>
    </row>
    <row r="160" spans="1:27"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34"/>
      <c r="H160" s="303" t="str">
        <f>IF($G160="","-",_xlfn.XLOOKUP($G160,Appr.Meta!$A:$A,Appr.Meta!$D:$D,"-",0,1))</f>
        <v>-</v>
      </c>
      <c r="I160" s="302"/>
      <c r="J160" s="303" t="str">
        <f>IF($I160="","-",_xlfn.XLOOKUP($I160,'CC.Meta'!$A:$A,'CC.Meta'!$D:$D,"-",0,1))</f>
        <v>-</v>
      </c>
      <c r="K160" s="302"/>
      <c r="L160" s="146" t="str">
        <f>IF($K160="","-",_xlfn.XLOOKUP($K160,Obj.Meta!$A:$A,Obj.Meta!$D:$D,"-",0,1))</f>
        <v>-</v>
      </c>
      <c r="M160" s="300" t="str">
        <f>IF($K160="","-",_xlfn.XLOOKUP($K160,Obj.Meta!$A:$A,Obj.Meta!$F:$F,"-",0,1))</f>
        <v>-</v>
      </c>
      <c r="N160" s="337" t="str">
        <f t="shared" si="5"/>
        <v>---</v>
      </c>
      <c r="O160" s="333"/>
      <c r="P160" s="54"/>
      <c r="Q160" s="318"/>
      <c r="R160" s="316"/>
      <c r="S160" s="317"/>
      <c r="T160" s="318"/>
      <c r="U160" s="726"/>
      <c r="V160" s="206"/>
      <c r="W160" s="206"/>
      <c r="X160" s="678"/>
      <c r="Y160" s="34"/>
      <c r="Z160" s="610"/>
      <c r="AA160" s="608"/>
    </row>
    <row r="161" spans="1:27"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34"/>
      <c r="H161" s="303" t="str">
        <f>IF($G161="","-",_xlfn.XLOOKUP($G161,Appr.Meta!$A:$A,Appr.Meta!$D:$D,"-",0,1))</f>
        <v>-</v>
      </c>
      <c r="I161" s="302"/>
      <c r="J161" s="303" t="str">
        <f>IF($I161="","-",_xlfn.XLOOKUP($I161,'CC.Meta'!$A:$A,'CC.Meta'!$D:$D,"-",0,1))</f>
        <v>-</v>
      </c>
      <c r="K161" s="302"/>
      <c r="L161" s="146" t="str">
        <f>IF($K161="","-",_xlfn.XLOOKUP($K161,Obj.Meta!$A:$A,Obj.Meta!$D:$D,"-",0,1))</f>
        <v>-</v>
      </c>
      <c r="M161" s="300" t="str">
        <f>IF($K161="","-",_xlfn.XLOOKUP($K161,Obj.Meta!$A:$A,Obj.Meta!$F:$F,"-",0,1))</f>
        <v>-</v>
      </c>
      <c r="N161" s="337" t="str">
        <f t="shared" si="5"/>
        <v>---</v>
      </c>
      <c r="O161" s="333"/>
      <c r="P161" s="54"/>
      <c r="Q161" s="318"/>
      <c r="R161" s="316"/>
      <c r="S161" s="317"/>
      <c r="T161" s="318"/>
      <c r="U161" s="726"/>
      <c r="V161" s="206"/>
      <c r="W161" s="206"/>
      <c r="X161" s="678"/>
      <c r="Y161" s="34"/>
      <c r="Z161" s="610"/>
      <c r="AA161" s="608"/>
    </row>
    <row r="162" spans="1:27"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34"/>
      <c r="H162" s="303" t="str">
        <f>IF($G162="","-",_xlfn.XLOOKUP($G162,Appr.Meta!$A:$A,Appr.Meta!$D:$D,"-",0,1))</f>
        <v>-</v>
      </c>
      <c r="I162" s="302"/>
      <c r="J162" s="303" t="str">
        <f>IF($I162="","-",_xlfn.XLOOKUP($I162,'CC.Meta'!$A:$A,'CC.Meta'!$D:$D,"-",0,1))</f>
        <v>-</v>
      </c>
      <c r="K162" s="302"/>
      <c r="L162" s="146" t="str">
        <f>IF($K162="","-",_xlfn.XLOOKUP($K162,Obj.Meta!$A:$A,Obj.Meta!$D:$D,"-",0,1))</f>
        <v>-</v>
      </c>
      <c r="M162" s="300" t="str">
        <f>IF($K162="","-",_xlfn.XLOOKUP($K162,Obj.Meta!$A:$A,Obj.Meta!$F:$F,"-",0,1))</f>
        <v>-</v>
      </c>
      <c r="N162" s="337" t="str">
        <f t="shared" si="5"/>
        <v>---</v>
      </c>
      <c r="O162" s="333"/>
      <c r="P162" s="54"/>
      <c r="Q162" s="318"/>
      <c r="R162" s="316"/>
      <c r="S162" s="317"/>
      <c r="T162" s="318"/>
      <c r="U162" s="726"/>
      <c r="V162" s="206"/>
      <c r="W162" s="206"/>
      <c r="X162" s="678"/>
      <c r="Y162" s="34"/>
      <c r="Z162" s="610"/>
      <c r="AA162" s="608"/>
    </row>
    <row r="163" spans="1:27"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34"/>
      <c r="H163" s="303" t="str">
        <f>IF($G163="","-",_xlfn.XLOOKUP($G163,Appr.Meta!$A:$A,Appr.Meta!$D:$D,"-",0,1))</f>
        <v>-</v>
      </c>
      <c r="I163" s="302"/>
      <c r="J163" s="303" t="str">
        <f>IF($I163="","-",_xlfn.XLOOKUP($I163,'CC.Meta'!$A:$A,'CC.Meta'!$D:$D,"-",0,1))</f>
        <v>-</v>
      </c>
      <c r="K163" s="302"/>
      <c r="L163" s="146" t="str">
        <f>IF($K163="","-",_xlfn.XLOOKUP($K163,Obj.Meta!$A:$A,Obj.Meta!$D:$D,"-",0,1))</f>
        <v>-</v>
      </c>
      <c r="M163" s="300" t="str">
        <f>IF($K163="","-",_xlfn.XLOOKUP($K163,Obj.Meta!$A:$A,Obj.Meta!$F:$F,"-",0,1))</f>
        <v>-</v>
      </c>
      <c r="N163" s="337" t="str">
        <f t="shared" si="5"/>
        <v>---</v>
      </c>
      <c r="O163" s="333"/>
      <c r="P163" s="54"/>
      <c r="Q163" s="318"/>
      <c r="R163" s="316"/>
      <c r="S163" s="317"/>
      <c r="T163" s="318"/>
      <c r="U163" s="726"/>
      <c r="V163" s="206"/>
      <c r="W163" s="206"/>
      <c r="X163" s="678"/>
      <c r="Y163" s="34"/>
      <c r="Z163" s="610"/>
      <c r="AA163" s="608"/>
    </row>
    <row r="164" spans="1:27"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34"/>
      <c r="H164" s="303" t="str">
        <f>IF($G164="","-",_xlfn.XLOOKUP($G164,Appr.Meta!$A:$A,Appr.Meta!$D:$D,"-",0,1))</f>
        <v>-</v>
      </c>
      <c r="I164" s="302"/>
      <c r="J164" s="303" t="str">
        <f>IF($I164="","-",_xlfn.XLOOKUP($I164,'CC.Meta'!$A:$A,'CC.Meta'!$D:$D,"-",0,1))</f>
        <v>-</v>
      </c>
      <c r="K164" s="302"/>
      <c r="L164" s="146" t="str">
        <f>IF($K164="","-",_xlfn.XLOOKUP($K164,Obj.Meta!$A:$A,Obj.Meta!$D:$D,"-",0,1))</f>
        <v>-</v>
      </c>
      <c r="M164" s="300" t="str">
        <f>IF($K164="","-",_xlfn.XLOOKUP($K164,Obj.Meta!$A:$A,Obj.Meta!$F:$F,"-",0,1))</f>
        <v>-</v>
      </c>
      <c r="N164" s="337" t="str">
        <f t="shared" si="5"/>
        <v>---</v>
      </c>
      <c r="O164" s="333"/>
      <c r="P164" s="54"/>
      <c r="Q164" s="318"/>
      <c r="R164" s="316"/>
      <c r="S164" s="317"/>
      <c r="T164" s="318"/>
      <c r="U164" s="726"/>
      <c r="V164" s="206"/>
      <c r="W164" s="206"/>
      <c r="X164" s="678"/>
      <c r="Y164" s="34"/>
      <c r="Z164" s="610"/>
      <c r="AA164" s="608"/>
    </row>
    <row r="165" spans="1:27"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34"/>
      <c r="H165" s="303" t="str">
        <f>IF($G165="","-",_xlfn.XLOOKUP($G165,Appr.Meta!$A:$A,Appr.Meta!$D:$D,"-",0,1))</f>
        <v>-</v>
      </c>
      <c r="I165" s="302"/>
      <c r="J165" s="303" t="str">
        <f>IF($I165="","-",_xlfn.XLOOKUP($I165,'CC.Meta'!$A:$A,'CC.Meta'!$D:$D,"-",0,1))</f>
        <v>-</v>
      </c>
      <c r="K165" s="302"/>
      <c r="L165" s="146" t="str">
        <f>IF($K165="","-",_xlfn.XLOOKUP($K165,Obj.Meta!$A:$A,Obj.Meta!$D:$D,"-",0,1))</f>
        <v>-</v>
      </c>
      <c r="M165" s="300" t="str">
        <f>IF($K165="","-",_xlfn.XLOOKUP($K165,Obj.Meta!$A:$A,Obj.Meta!$F:$F,"-",0,1))</f>
        <v>-</v>
      </c>
      <c r="N165" s="337" t="str">
        <f t="shared" si="5"/>
        <v>---</v>
      </c>
      <c r="O165" s="333"/>
      <c r="P165" s="54"/>
      <c r="Q165" s="318"/>
      <c r="R165" s="316"/>
      <c r="S165" s="317"/>
      <c r="T165" s="318"/>
      <c r="U165" s="726"/>
      <c r="V165" s="206"/>
      <c r="W165" s="206"/>
      <c r="X165" s="678"/>
      <c r="Y165" s="34"/>
      <c r="Z165" s="610"/>
      <c r="AA165" s="608"/>
    </row>
    <row r="166" spans="1:27"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34"/>
      <c r="H166" s="303" t="str">
        <f>IF($G166="","-",_xlfn.XLOOKUP($G166,Appr.Meta!$A:$A,Appr.Meta!$D:$D,"-",0,1))</f>
        <v>-</v>
      </c>
      <c r="I166" s="302"/>
      <c r="J166" s="303" t="str">
        <f>IF($I166="","-",_xlfn.XLOOKUP($I166,'CC.Meta'!$A:$A,'CC.Meta'!$D:$D,"-",0,1))</f>
        <v>-</v>
      </c>
      <c r="K166" s="302"/>
      <c r="L166" s="146" t="str">
        <f>IF($K166="","-",_xlfn.XLOOKUP($K166,Obj.Meta!$A:$A,Obj.Meta!$D:$D,"-",0,1))</f>
        <v>-</v>
      </c>
      <c r="M166" s="300" t="str">
        <f>IF($K166="","-",_xlfn.XLOOKUP($K166,Obj.Meta!$A:$A,Obj.Meta!$F:$F,"-",0,1))</f>
        <v>-</v>
      </c>
      <c r="N166" s="337" t="str">
        <f t="shared" si="5"/>
        <v>---</v>
      </c>
      <c r="O166" s="333"/>
      <c r="P166" s="54"/>
      <c r="Q166" s="318"/>
      <c r="R166" s="316"/>
      <c r="S166" s="317"/>
      <c r="T166" s="318"/>
      <c r="U166" s="726"/>
      <c r="V166" s="206"/>
      <c r="W166" s="206"/>
      <c r="X166" s="678"/>
      <c r="Y166" s="34"/>
      <c r="Z166" s="610"/>
      <c r="AA166" s="608"/>
    </row>
    <row r="167" spans="1:27"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34"/>
      <c r="H167" s="303" t="str">
        <f>IF($G167="","-",_xlfn.XLOOKUP($G167,Appr.Meta!$A:$A,Appr.Meta!$D:$D,"-",0,1))</f>
        <v>-</v>
      </c>
      <c r="I167" s="302"/>
      <c r="J167" s="303" t="str">
        <f>IF($I167="","-",_xlfn.XLOOKUP($I167,'CC.Meta'!$A:$A,'CC.Meta'!$D:$D,"-",0,1))</f>
        <v>-</v>
      </c>
      <c r="K167" s="302"/>
      <c r="L167" s="146" t="str">
        <f>IF($K167="","-",_xlfn.XLOOKUP($K167,Obj.Meta!$A:$A,Obj.Meta!$D:$D,"-",0,1))</f>
        <v>-</v>
      </c>
      <c r="M167" s="300" t="str">
        <f>IF($K167="","-",_xlfn.XLOOKUP($K167,Obj.Meta!$A:$A,Obj.Meta!$F:$F,"-",0,1))</f>
        <v>-</v>
      </c>
      <c r="N167" s="337" t="str">
        <f t="shared" si="5"/>
        <v>---</v>
      </c>
      <c r="O167" s="333"/>
      <c r="P167" s="54"/>
      <c r="Q167" s="318"/>
      <c r="R167" s="316"/>
      <c r="S167" s="317"/>
      <c r="T167" s="318"/>
      <c r="U167" s="726"/>
      <c r="V167" s="206"/>
      <c r="W167" s="206"/>
      <c r="X167" s="678"/>
      <c r="Y167" s="34"/>
      <c r="Z167" s="610"/>
      <c r="AA167" s="608"/>
    </row>
    <row r="168" spans="1:27"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34"/>
      <c r="H168" s="303" t="str">
        <f>IF($G168="","-",_xlfn.XLOOKUP($G168,Appr.Meta!$A:$A,Appr.Meta!$D:$D,"-",0,1))</f>
        <v>-</v>
      </c>
      <c r="I168" s="302"/>
      <c r="J168" s="303" t="str">
        <f>IF($I168="","-",_xlfn.XLOOKUP($I168,'CC.Meta'!$A:$A,'CC.Meta'!$D:$D,"-",0,1))</f>
        <v>-</v>
      </c>
      <c r="K168" s="302"/>
      <c r="L168" s="146" t="str">
        <f>IF($K168="","-",_xlfn.XLOOKUP($K168,Obj.Meta!$A:$A,Obj.Meta!$D:$D,"-",0,1))</f>
        <v>-</v>
      </c>
      <c r="M168" s="300" t="str">
        <f>IF($K168="","-",_xlfn.XLOOKUP($K168,Obj.Meta!$A:$A,Obj.Meta!$F:$F,"-",0,1))</f>
        <v>-</v>
      </c>
      <c r="N168" s="337" t="str">
        <f t="shared" si="5"/>
        <v>---</v>
      </c>
      <c r="O168" s="333"/>
      <c r="P168" s="54"/>
      <c r="Q168" s="318"/>
      <c r="R168" s="316"/>
      <c r="S168" s="317"/>
      <c r="T168" s="318"/>
      <c r="U168" s="726"/>
      <c r="V168" s="206"/>
      <c r="W168" s="206"/>
      <c r="X168" s="678"/>
      <c r="Y168" s="34"/>
      <c r="Z168" s="610"/>
      <c r="AA168" s="608"/>
    </row>
    <row r="169" spans="1:27"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34"/>
      <c r="H169" s="303" t="str">
        <f>IF($G169="","-",_xlfn.XLOOKUP($G169,Appr.Meta!$A:$A,Appr.Meta!$D:$D,"-",0,1))</f>
        <v>-</v>
      </c>
      <c r="I169" s="302"/>
      <c r="J169" s="303" t="str">
        <f>IF($I169="","-",_xlfn.XLOOKUP($I169,'CC.Meta'!$A:$A,'CC.Meta'!$D:$D,"-",0,1))</f>
        <v>-</v>
      </c>
      <c r="K169" s="302"/>
      <c r="L169" s="146" t="str">
        <f>IF($K169="","-",_xlfn.XLOOKUP($K169,Obj.Meta!$A:$A,Obj.Meta!$D:$D,"-",0,1))</f>
        <v>-</v>
      </c>
      <c r="M169" s="300" t="str">
        <f>IF($K169="","-",_xlfn.XLOOKUP($K169,Obj.Meta!$A:$A,Obj.Meta!$F:$F,"-",0,1))</f>
        <v>-</v>
      </c>
      <c r="N169" s="337" t="str">
        <f t="shared" si="5"/>
        <v>---</v>
      </c>
      <c r="O169" s="333"/>
      <c r="P169" s="54"/>
      <c r="Q169" s="318"/>
      <c r="R169" s="316"/>
      <c r="S169" s="317"/>
      <c r="T169" s="318"/>
      <c r="U169" s="726"/>
      <c r="V169" s="206"/>
      <c r="W169" s="206"/>
      <c r="X169" s="678"/>
      <c r="Y169" s="34"/>
      <c r="Z169" s="610"/>
      <c r="AA169" s="608"/>
    </row>
    <row r="170" spans="1:27"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34"/>
      <c r="H170" s="303" t="str">
        <f>IF($G170="","-",_xlfn.XLOOKUP($G170,Appr.Meta!$A:$A,Appr.Meta!$D:$D,"-",0,1))</f>
        <v>-</v>
      </c>
      <c r="I170" s="302"/>
      <c r="J170" s="303" t="str">
        <f>IF($I170="","-",_xlfn.XLOOKUP($I170,'CC.Meta'!$A:$A,'CC.Meta'!$D:$D,"-",0,1))</f>
        <v>-</v>
      </c>
      <c r="K170" s="302"/>
      <c r="L170" s="146" t="str">
        <f>IF($K170="","-",_xlfn.XLOOKUP($K170,Obj.Meta!$A:$A,Obj.Meta!$D:$D,"-",0,1))</f>
        <v>-</v>
      </c>
      <c r="M170" s="300" t="str">
        <f>IF($K170="","-",_xlfn.XLOOKUP($K170,Obj.Meta!$A:$A,Obj.Meta!$F:$F,"-",0,1))</f>
        <v>-</v>
      </c>
      <c r="N170" s="337" t="str">
        <f t="shared" si="5"/>
        <v>---</v>
      </c>
      <c r="O170" s="333"/>
      <c r="P170" s="54"/>
      <c r="Q170" s="318"/>
      <c r="R170" s="316"/>
      <c r="S170" s="317"/>
      <c r="T170" s="318"/>
      <c r="U170" s="726"/>
      <c r="V170" s="206"/>
      <c r="W170" s="206"/>
      <c r="X170" s="678"/>
      <c r="Y170" s="34"/>
      <c r="Z170" s="610"/>
      <c r="AA170" s="608"/>
    </row>
    <row r="171" spans="1:27"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34"/>
      <c r="H171" s="303" t="str">
        <f>IF($G171="","-",_xlfn.XLOOKUP($G171,Appr.Meta!$A:$A,Appr.Meta!$D:$D,"-",0,1))</f>
        <v>-</v>
      </c>
      <c r="I171" s="302"/>
      <c r="J171" s="303" t="str">
        <f>IF($I171="","-",_xlfn.XLOOKUP($I171,'CC.Meta'!$A:$A,'CC.Meta'!$D:$D,"-",0,1))</f>
        <v>-</v>
      </c>
      <c r="K171" s="302"/>
      <c r="L171" s="146" t="str">
        <f>IF($K171="","-",_xlfn.XLOOKUP($K171,Obj.Meta!$A:$A,Obj.Meta!$D:$D,"-",0,1))</f>
        <v>-</v>
      </c>
      <c r="M171" s="300" t="str">
        <f>IF($K171="","-",_xlfn.XLOOKUP($K171,Obj.Meta!$A:$A,Obj.Meta!$F:$F,"-",0,1))</f>
        <v>-</v>
      </c>
      <c r="N171" s="337" t="str">
        <f t="shared" si="5"/>
        <v>---</v>
      </c>
      <c r="O171" s="333"/>
      <c r="P171" s="54"/>
      <c r="Q171" s="318"/>
      <c r="R171" s="316"/>
      <c r="S171" s="317"/>
      <c r="T171" s="318"/>
      <c r="U171" s="726"/>
      <c r="V171" s="206"/>
      <c r="W171" s="206"/>
      <c r="X171" s="678"/>
      <c r="Y171" s="34"/>
      <c r="Z171" s="610"/>
      <c r="AA171" s="608"/>
    </row>
    <row r="172" spans="1:27"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34"/>
      <c r="H172" s="303" t="str">
        <f>IF($G172="","-",_xlfn.XLOOKUP($G172,Appr.Meta!$A:$A,Appr.Meta!$D:$D,"-",0,1))</f>
        <v>-</v>
      </c>
      <c r="I172" s="302"/>
      <c r="J172" s="303" t="str">
        <f>IF($I172="","-",_xlfn.XLOOKUP($I172,'CC.Meta'!$A:$A,'CC.Meta'!$D:$D,"-",0,1))</f>
        <v>-</v>
      </c>
      <c r="K172" s="302"/>
      <c r="L172" s="146" t="str">
        <f>IF($K172="","-",_xlfn.XLOOKUP($K172,Obj.Meta!$A:$A,Obj.Meta!$D:$D,"-",0,1))</f>
        <v>-</v>
      </c>
      <c r="M172" s="300" t="str">
        <f>IF($K172="","-",_xlfn.XLOOKUP($K172,Obj.Meta!$A:$A,Obj.Meta!$F:$F,"-",0,1))</f>
        <v>-</v>
      </c>
      <c r="N172" s="337" t="str">
        <f t="shared" si="5"/>
        <v>---</v>
      </c>
      <c r="O172" s="333"/>
      <c r="P172" s="54"/>
      <c r="Q172" s="318"/>
      <c r="R172" s="316"/>
      <c r="S172" s="317"/>
      <c r="T172" s="318"/>
      <c r="U172" s="726"/>
      <c r="V172" s="206"/>
      <c r="W172" s="206"/>
      <c r="X172" s="678"/>
      <c r="Y172" s="34"/>
      <c r="Z172" s="610"/>
      <c r="AA172" s="608"/>
    </row>
    <row r="173" spans="1:27"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34"/>
      <c r="H173" s="303" t="str">
        <f>IF($G173="","-",_xlfn.XLOOKUP($G173,Appr.Meta!$A:$A,Appr.Meta!$D:$D,"-",0,1))</f>
        <v>-</v>
      </c>
      <c r="I173" s="302"/>
      <c r="J173" s="303" t="str">
        <f>IF($I173="","-",_xlfn.XLOOKUP($I173,'CC.Meta'!$A:$A,'CC.Meta'!$D:$D,"-",0,1))</f>
        <v>-</v>
      </c>
      <c r="K173" s="302"/>
      <c r="L173" s="146" t="str">
        <f>IF($K173="","-",_xlfn.XLOOKUP($K173,Obj.Meta!$A:$A,Obj.Meta!$D:$D,"-",0,1))</f>
        <v>-</v>
      </c>
      <c r="M173" s="300" t="str">
        <f>IF($K173="","-",_xlfn.XLOOKUP($K173,Obj.Meta!$A:$A,Obj.Meta!$F:$F,"-",0,1))</f>
        <v>-</v>
      </c>
      <c r="N173" s="337" t="str">
        <f t="shared" si="5"/>
        <v>---</v>
      </c>
      <c r="O173" s="333"/>
      <c r="P173" s="54"/>
      <c r="Q173" s="318"/>
      <c r="R173" s="316"/>
      <c r="S173" s="317"/>
      <c r="T173" s="318"/>
      <c r="U173" s="726"/>
      <c r="V173" s="206"/>
      <c r="W173" s="206"/>
      <c r="X173" s="678"/>
      <c r="Y173" s="34"/>
      <c r="Z173" s="610"/>
      <c r="AA173" s="608"/>
    </row>
    <row r="174" spans="1:27"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34"/>
      <c r="H174" s="303" t="str">
        <f>IF($G174="","-",_xlfn.XLOOKUP($G174,Appr.Meta!$A:$A,Appr.Meta!$D:$D,"-",0,1))</f>
        <v>-</v>
      </c>
      <c r="I174" s="302"/>
      <c r="J174" s="303" t="str">
        <f>IF($I174="","-",_xlfn.XLOOKUP($I174,'CC.Meta'!$A:$A,'CC.Meta'!$D:$D,"-",0,1))</f>
        <v>-</v>
      </c>
      <c r="K174" s="302"/>
      <c r="L174" s="146" t="str">
        <f>IF($K174="","-",_xlfn.XLOOKUP($K174,Obj.Meta!$A:$A,Obj.Meta!$D:$D,"-",0,1))</f>
        <v>-</v>
      </c>
      <c r="M174" s="300" t="str">
        <f>IF($K174="","-",_xlfn.XLOOKUP($K174,Obj.Meta!$A:$A,Obj.Meta!$F:$F,"-",0,1))</f>
        <v>-</v>
      </c>
      <c r="N174" s="337" t="str">
        <f t="shared" si="5"/>
        <v>---</v>
      </c>
      <c r="O174" s="333"/>
      <c r="P174" s="54"/>
      <c r="Q174" s="318"/>
      <c r="R174" s="316"/>
      <c r="S174" s="317"/>
      <c r="T174" s="318"/>
      <c r="U174" s="726"/>
      <c r="V174" s="206"/>
      <c r="W174" s="206"/>
      <c r="X174" s="678"/>
      <c r="Y174" s="34"/>
      <c r="Z174" s="610"/>
      <c r="AA174" s="608"/>
    </row>
    <row r="175" spans="1:27"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34"/>
      <c r="H175" s="303" t="str">
        <f>IF($G175="","-",_xlfn.XLOOKUP($G175,Appr.Meta!$A:$A,Appr.Meta!$D:$D,"-",0,1))</f>
        <v>-</v>
      </c>
      <c r="I175" s="302"/>
      <c r="J175" s="303" t="str">
        <f>IF($I175="","-",_xlfn.XLOOKUP($I175,'CC.Meta'!$A:$A,'CC.Meta'!$D:$D,"-",0,1))</f>
        <v>-</v>
      </c>
      <c r="K175" s="302"/>
      <c r="L175" s="146" t="str">
        <f>IF($K175="","-",_xlfn.XLOOKUP($K175,Obj.Meta!$A:$A,Obj.Meta!$D:$D,"-",0,1))</f>
        <v>-</v>
      </c>
      <c r="M175" s="300" t="str">
        <f>IF($K175="","-",_xlfn.XLOOKUP($K175,Obj.Meta!$A:$A,Obj.Meta!$F:$F,"-",0,1))</f>
        <v>-</v>
      </c>
      <c r="N175" s="337" t="str">
        <f t="shared" si="5"/>
        <v>---</v>
      </c>
      <c r="O175" s="333"/>
      <c r="P175" s="54"/>
      <c r="Q175" s="318"/>
      <c r="R175" s="316"/>
      <c r="S175" s="317"/>
      <c r="T175" s="318"/>
      <c r="U175" s="726"/>
      <c r="V175" s="206"/>
      <c r="W175" s="206"/>
      <c r="X175" s="678"/>
      <c r="Y175" s="34"/>
      <c r="Z175" s="610"/>
      <c r="AA175" s="608"/>
    </row>
    <row r="176" spans="1:27"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34"/>
      <c r="H176" s="303" t="str">
        <f>IF($G176="","-",_xlfn.XLOOKUP($G176,Appr.Meta!$A:$A,Appr.Meta!$D:$D,"-",0,1))</f>
        <v>-</v>
      </c>
      <c r="I176" s="302"/>
      <c r="J176" s="303" t="str">
        <f>IF($I176="","-",_xlfn.XLOOKUP($I176,'CC.Meta'!$A:$A,'CC.Meta'!$D:$D,"-",0,1))</f>
        <v>-</v>
      </c>
      <c r="K176" s="302"/>
      <c r="L176" s="146" t="str">
        <f>IF($K176="","-",_xlfn.XLOOKUP($K176,Obj.Meta!$A:$A,Obj.Meta!$D:$D,"-",0,1))</f>
        <v>-</v>
      </c>
      <c r="M176" s="300" t="str">
        <f>IF($K176="","-",_xlfn.XLOOKUP($K176,Obj.Meta!$A:$A,Obj.Meta!$F:$F,"-",0,1))</f>
        <v>-</v>
      </c>
      <c r="N176" s="337" t="str">
        <f t="shared" si="5"/>
        <v>---</v>
      </c>
      <c r="O176" s="333"/>
      <c r="P176" s="54"/>
      <c r="Q176" s="318"/>
      <c r="R176" s="316"/>
      <c r="S176" s="317"/>
      <c r="T176" s="318"/>
      <c r="U176" s="726"/>
      <c r="V176" s="206"/>
      <c r="W176" s="206"/>
      <c r="X176" s="678"/>
      <c r="Y176" s="34"/>
      <c r="Z176" s="610"/>
      <c r="AA176" s="608"/>
    </row>
    <row r="177" spans="1:27"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34"/>
      <c r="H177" s="303" t="str">
        <f>IF($G177="","-",_xlfn.XLOOKUP($G177,Appr.Meta!$A:$A,Appr.Meta!$D:$D,"-",0,1))</f>
        <v>-</v>
      </c>
      <c r="I177" s="302"/>
      <c r="J177" s="303" t="str">
        <f>IF($I177="","-",_xlfn.XLOOKUP($I177,'CC.Meta'!$A:$A,'CC.Meta'!$D:$D,"-",0,1))</f>
        <v>-</v>
      </c>
      <c r="K177" s="302"/>
      <c r="L177" s="146" t="str">
        <f>IF($K177="","-",_xlfn.XLOOKUP($K177,Obj.Meta!$A:$A,Obj.Meta!$D:$D,"-",0,1))</f>
        <v>-</v>
      </c>
      <c r="M177" s="300" t="str">
        <f>IF($K177="","-",_xlfn.XLOOKUP($K177,Obj.Meta!$A:$A,Obj.Meta!$F:$F,"-",0,1))</f>
        <v>-</v>
      </c>
      <c r="N177" s="337" t="str">
        <f t="shared" si="5"/>
        <v>---</v>
      </c>
      <c r="O177" s="333"/>
      <c r="P177" s="54"/>
      <c r="Q177" s="318"/>
      <c r="R177" s="316"/>
      <c r="S177" s="317"/>
      <c r="T177" s="318"/>
      <c r="U177" s="726"/>
      <c r="V177" s="206"/>
      <c r="W177" s="206"/>
      <c r="X177" s="678"/>
      <c r="Y177" s="34"/>
      <c r="Z177" s="610"/>
      <c r="AA177" s="608"/>
    </row>
    <row r="178" spans="1:27"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34"/>
      <c r="H178" s="303" t="str">
        <f>IF($G178="","-",_xlfn.XLOOKUP($G178,Appr.Meta!$A:$A,Appr.Meta!$D:$D,"-",0,1))</f>
        <v>-</v>
      </c>
      <c r="I178" s="302"/>
      <c r="J178" s="303" t="str">
        <f>IF($I178="","-",_xlfn.XLOOKUP($I178,'CC.Meta'!$A:$A,'CC.Meta'!$D:$D,"-",0,1))</f>
        <v>-</v>
      </c>
      <c r="K178" s="302"/>
      <c r="L178" s="146" t="str">
        <f>IF($K178="","-",_xlfn.XLOOKUP($K178,Obj.Meta!$A:$A,Obj.Meta!$D:$D,"-",0,1))</f>
        <v>-</v>
      </c>
      <c r="M178" s="300" t="str">
        <f>IF($K178="","-",_xlfn.XLOOKUP($K178,Obj.Meta!$A:$A,Obj.Meta!$F:$F,"-",0,1))</f>
        <v>-</v>
      </c>
      <c r="N178" s="337" t="str">
        <f t="shared" si="5"/>
        <v>---</v>
      </c>
      <c r="O178" s="333"/>
      <c r="P178" s="54"/>
      <c r="Q178" s="318"/>
      <c r="R178" s="316"/>
      <c r="S178" s="317"/>
      <c r="T178" s="318"/>
      <c r="U178" s="726"/>
      <c r="V178" s="206"/>
      <c r="W178" s="206"/>
      <c r="X178" s="678"/>
      <c r="Y178" s="34"/>
      <c r="Z178" s="610"/>
      <c r="AA178" s="608"/>
    </row>
    <row r="179" spans="1:27"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34"/>
      <c r="H179" s="303" t="str">
        <f>IF($G179="","-",_xlfn.XLOOKUP($G179,Appr.Meta!$A:$A,Appr.Meta!$D:$D,"-",0,1))</f>
        <v>-</v>
      </c>
      <c r="I179" s="302"/>
      <c r="J179" s="303" t="str">
        <f>IF($I179="","-",_xlfn.XLOOKUP($I179,'CC.Meta'!$A:$A,'CC.Meta'!$D:$D,"-",0,1))</f>
        <v>-</v>
      </c>
      <c r="K179" s="302"/>
      <c r="L179" s="146" t="str">
        <f>IF($K179="","-",_xlfn.XLOOKUP($K179,Obj.Meta!$A:$A,Obj.Meta!$D:$D,"-",0,1))</f>
        <v>-</v>
      </c>
      <c r="M179" s="300" t="str">
        <f>IF($K179="","-",_xlfn.XLOOKUP($K179,Obj.Meta!$A:$A,Obj.Meta!$F:$F,"-",0,1))</f>
        <v>-</v>
      </c>
      <c r="N179" s="337" t="str">
        <f t="shared" si="5"/>
        <v>---</v>
      </c>
      <c r="O179" s="333"/>
      <c r="P179" s="54"/>
      <c r="Q179" s="318"/>
      <c r="R179" s="316"/>
      <c r="S179" s="317"/>
      <c r="T179" s="318"/>
      <c r="U179" s="726"/>
      <c r="V179" s="206"/>
      <c r="W179" s="206"/>
      <c r="X179" s="678"/>
      <c r="Y179" s="34"/>
      <c r="Z179" s="610"/>
      <c r="AA179" s="608"/>
    </row>
    <row r="180" spans="1:27"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34"/>
      <c r="H180" s="303" t="str">
        <f>IF($G180="","-",_xlfn.XLOOKUP($G180,Appr.Meta!$A:$A,Appr.Meta!$D:$D,"-",0,1))</f>
        <v>-</v>
      </c>
      <c r="I180" s="302"/>
      <c r="J180" s="303" t="str">
        <f>IF($I180="","-",_xlfn.XLOOKUP($I180,'CC.Meta'!$A:$A,'CC.Meta'!$D:$D,"-",0,1))</f>
        <v>-</v>
      </c>
      <c r="K180" s="302"/>
      <c r="L180" s="146" t="str">
        <f>IF($K180="","-",_xlfn.XLOOKUP($K180,Obj.Meta!$A:$A,Obj.Meta!$D:$D,"-",0,1))</f>
        <v>-</v>
      </c>
      <c r="M180" s="300" t="str">
        <f>IF($K180="","-",_xlfn.XLOOKUP($K180,Obj.Meta!$A:$A,Obj.Meta!$F:$F,"-",0,1))</f>
        <v>-</v>
      </c>
      <c r="N180" s="337" t="str">
        <f t="shared" si="5"/>
        <v>---</v>
      </c>
      <c r="O180" s="333"/>
      <c r="P180" s="54"/>
      <c r="Q180" s="318"/>
      <c r="R180" s="316"/>
      <c r="S180" s="317"/>
      <c r="T180" s="318"/>
      <c r="U180" s="726"/>
      <c r="V180" s="206"/>
      <c r="W180" s="206"/>
      <c r="X180" s="678"/>
      <c r="Y180" s="34"/>
      <c r="Z180" s="610"/>
      <c r="AA180" s="608"/>
    </row>
    <row r="181" spans="1:27"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34"/>
      <c r="H181" s="303" t="str">
        <f>IF($G181="","-",_xlfn.XLOOKUP($G181,Appr.Meta!$A:$A,Appr.Meta!$D:$D,"-",0,1))</f>
        <v>-</v>
      </c>
      <c r="I181" s="302"/>
      <c r="J181" s="303" t="str">
        <f>IF($I181="","-",_xlfn.XLOOKUP($I181,'CC.Meta'!$A:$A,'CC.Meta'!$D:$D,"-",0,1))</f>
        <v>-</v>
      </c>
      <c r="K181" s="302"/>
      <c r="L181" s="146" t="str">
        <f>IF($K181="","-",_xlfn.XLOOKUP($K181,Obj.Meta!$A:$A,Obj.Meta!$D:$D,"-",0,1))</f>
        <v>-</v>
      </c>
      <c r="M181" s="300" t="str">
        <f>IF($K181="","-",_xlfn.XLOOKUP($K181,Obj.Meta!$A:$A,Obj.Meta!$F:$F,"-",0,1))</f>
        <v>-</v>
      </c>
      <c r="N181" s="337" t="str">
        <f t="shared" si="5"/>
        <v>---</v>
      </c>
      <c r="O181" s="333"/>
      <c r="P181" s="54"/>
      <c r="Q181" s="318"/>
      <c r="R181" s="316"/>
      <c r="S181" s="317"/>
      <c r="T181" s="318"/>
      <c r="U181" s="726"/>
      <c r="V181" s="206"/>
      <c r="W181" s="206"/>
      <c r="X181" s="678"/>
      <c r="Y181" s="34"/>
      <c r="Z181" s="610"/>
      <c r="AA181" s="608"/>
    </row>
    <row r="182" spans="1:27"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34"/>
      <c r="H182" s="303" t="str">
        <f>IF($G182="","-",_xlfn.XLOOKUP($G182,Appr.Meta!$A:$A,Appr.Meta!$D:$D,"-",0,1))</f>
        <v>-</v>
      </c>
      <c r="I182" s="302"/>
      <c r="J182" s="303" t="str">
        <f>IF($I182="","-",_xlfn.XLOOKUP($I182,'CC.Meta'!$A:$A,'CC.Meta'!$D:$D,"-",0,1))</f>
        <v>-</v>
      </c>
      <c r="K182" s="302"/>
      <c r="L182" s="146" t="str">
        <f>IF($K182="","-",_xlfn.XLOOKUP($K182,Obj.Meta!$A:$A,Obj.Meta!$D:$D,"-",0,1))</f>
        <v>-</v>
      </c>
      <c r="M182" s="300" t="str">
        <f>IF($K182="","-",_xlfn.XLOOKUP($K182,Obj.Meta!$A:$A,Obj.Meta!$F:$F,"-",0,1))</f>
        <v>-</v>
      </c>
      <c r="N182" s="337" t="str">
        <f t="shared" si="5"/>
        <v>---</v>
      </c>
      <c r="O182" s="333"/>
      <c r="P182" s="54"/>
      <c r="Q182" s="318"/>
      <c r="R182" s="316"/>
      <c r="S182" s="317"/>
      <c r="T182" s="318"/>
      <c r="U182" s="726"/>
      <c r="V182" s="206"/>
      <c r="W182" s="206"/>
      <c r="X182" s="678"/>
      <c r="Y182" s="34"/>
      <c r="Z182" s="610"/>
      <c r="AA182" s="608"/>
    </row>
    <row r="183" spans="1:27"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34"/>
      <c r="H183" s="303" t="str">
        <f>IF($G183="","-",_xlfn.XLOOKUP($G183,Appr.Meta!$A:$A,Appr.Meta!$D:$D,"-",0,1))</f>
        <v>-</v>
      </c>
      <c r="I183" s="302"/>
      <c r="J183" s="303" t="str">
        <f>IF($I183="","-",_xlfn.XLOOKUP($I183,'CC.Meta'!$A:$A,'CC.Meta'!$D:$D,"-",0,1))</f>
        <v>-</v>
      </c>
      <c r="K183" s="302"/>
      <c r="L183" s="146" t="str">
        <f>IF($K183="","-",_xlfn.XLOOKUP($K183,Obj.Meta!$A:$A,Obj.Meta!$D:$D,"-",0,1))</f>
        <v>-</v>
      </c>
      <c r="M183" s="300" t="str">
        <f>IF($K183="","-",_xlfn.XLOOKUP($K183,Obj.Meta!$A:$A,Obj.Meta!$F:$F,"-",0,1))</f>
        <v>-</v>
      </c>
      <c r="N183" s="337" t="str">
        <f t="shared" si="5"/>
        <v>---</v>
      </c>
      <c r="O183" s="333"/>
      <c r="P183" s="54"/>
      <c r="Q183" s="318"/>
      <c r="R183" s="316"/>
      <c r="S183" s="317"/>
      <c r="T183" s="318"/>
      <c r="U183" s="726"/>
      <c r="V183" s="206"/>
      <c r="W183" s="206"/>
      <c r="X183" s="678"/>
      <c r="Y183" s="34"/>
      <c r="Z183" s="610"/>
      <c r="AA183" s="608"/>
    </row>
    <row r="184" spans="1:27"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34"/>
      <c r="H184" s="303" t="str">
        <f>IF($G184="","-",_xlfn.XLOOKUP($G184,Appr.Meta!$A:$A,Appr.Meta!$D:$D,"-",0,1))</f>
        <v>-</v>
      </c>
      <c r="I184" s="302"/>
      <c r="J184" s="303" t="str">
        <f>IF($I184="","-",_xlfn.XLOOKUP($I184,'CC.Meta'!$A:$A,'CC.Meta'!$D:$D,"-",0,1))</f>
        <v>-</v>
      </c>
      <c r="K184" s="302"/>
      <c r="L184" s="146" t="str">
        <f>IF($K184="","-",_xlfn.XLOOKUP($K184,Obj.Meta!$A:$A,Obj.Meta!$D:$D,"-",0,1))</f>
        <v>-</v>
      </c>
      <c r="M184" s="300" t="str">
        <f>IF($K184="","-",_xlfn.XLOOKUP($K184,Obj.Meta!$A:$A,Obj.Meta!$F:$F,"-",0,1))</f>
        <v>-</v>
      </c>
      <c r="N184" s="337" t="str">
        <f t="shared" si="5"/>
        <v>---</v>
      </c>
      <c r="O184" s="333"/>
      <c r="P184" s="54"/>
      <c r="Q184" s="318"/>
      <c r="R184" s="316"/>
      <c r="S184" s="317"/>
      <c r="T184" s="318"/>
      <c r="U184" s="726"/>
      <c r="V184" s="206"/>
      <c r="W184" s="206"/>
      <c r="X184" s="678"/>
      <c r="Y184" s="34"/>
      <c r="Z184" s="610"/>
      <c r="AA184" s="608"/>
    </row>
    <row r="185" spans="1:27"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34"/>
      <c r="H185" s="303" t="str">
        <f>IF($G185="","-",_xlfn.XLOOKUP($G185,Appr.Meta!$A:$A,Appr.Meta!$D:$D,"-",0,1))</f>
        <v>-</v>
      </c>
      <c r="I185" s="302"/>
      <c r="J185" s="303" t="str">
        <f>IF($I185="","-",_xlfn.XLOOKUP($I185,'CC.Meta'!$A:$A,'CC.Meta'!$D:$D,"-",0,1))</f>
        <v>-</v>
      </c>
      <c r="K185" s="302"/>
      <c r="L185" s="146" t="str">
        <f>IF($K185="","-",_xlfn.XLOOKUP($K185,Obj.Meta!$A:$A,Obj.Meta!$D:$D,"-",0,1))</f>
        <v>-</v>
      </c>
      <c r="M185" s="300" t="str">
        <f>IF($K185="","-",_xlfn.XLOOKUP($K185,Obj.Meta!$A:$A,Obj.Meta!$F:$F,"-",0,1))</f>
        <v>-</v>
      </c>
      <c r="N185" s="337" t="str">
        <f t="shared" si="5"/>
        <v>---</v>
      </c>
      <c r="O185" s="333"/>
      <c r="P185" s="54"/>
      <c r="Q185" s="318"/>
      <c r="R185" s="316"/>
      <c r="S185" s="317"/>
      <c r="T185" s="318"/>
      <c r="U185" s="726"/>
      <c r="V185" s="206"/>
      <c r="W185" s="206"/>
      <c r="X185" s="678"/>
      <c r="Y185" s="34"/>
      <c r="Z185" s="610"/>
      <c r="AA185" s="608"/>
    </row>
    <row r="186" spans="1:27"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34"/>
      <c r="H186" s="303" t="str">
        <f>IF($G186="","-",_xlfn.XLOOKUP($G186,Appr.Meta!$A:$A,Appr.Meta!$D:$D,"-",0,1))</f>
        <v>-</v>
      </c>
      <c r="I186" s="302"/>
      <c r="J186" s="303" t="str">
        <f>IF($I186="","-",_xlfn.XLOOKUP($I186,'CC.Meta'!$A:$A,'CC.Meta'!$D:$D,"-",0,1))</f>
        <v>-</v>
      </c>
      <c r="K186" s="302"/>
      <c r="L186" s="146" t="str">
        <f>IF($K186="","-",_xlfn.XLOOKUP($K186,Obj.Meta!$A:$A,Obj.Meta!$D:$D,"-",0,1))</f>
        <v>-</v>
      </c>
      <c r="M186" s="300" t="str">
        <f>IF($K186="","-",_xlfn.XLOOKUP($K186,Obj.Meta!$A:$A,Obj.Meta!$F:$F,"-",0,1))</f>
        <v>-</v>
      </c>
      <c r="N186" s="337" t="str">
        <f t="shared" si="5"/>
        <v>---</v>
      </c>
      <c r="O186" s="333"/>
      <c r="P186" s="54"/>
      <c r="Q186" s="318"/>
      <c r="R186" s="316"/>
      <c r="S186" s="317"/>
      <c r="T186" s="318"/>
      <c r="U186" s="726"/>
      <c r="V186" s="206"/>
      <c r="W186" s="206"/>
      <c r="X186" s="678"/>
      <c r="Y186" s="34"/>
      <c r="Z186" s="610"/>
      <c r="AA186" s="608"/>
    </row>
    <row r="187" spans="1:27"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34"/>
      <c r="H187" s="303" t="str">
        <f>IF($G187="","-",_xlfn.XLOOKUP($G187,Appr.Meta!$A:$A,Appr.Meta!$D:$D,"-",0,1))</f>
        <v>-</v>
      </c>
      <c r="I187" s="302"/>
      <c r="J187" s="303" t="str">
        <f>IF($I187="","-",_xlfn.XLOOKUP($I187,'CC.Meta'!$A:$A,'CC.Meta'!$D:$D,"-",0,1))</f>
        <v>-</v>
      </c>
      <c r="K187" s="302"/>
      <c r="L187" s="146" t="str">
        <f>IF($K187="","-",_xlfn.XLOOKUP($K187,Obj.Meta!$A:$A,Obj.Meta!$D:$D,"-",0,1))</f>
        <v>-</v>
      </c>
      <c r="M187" s="300" t="str">
        <f>IF($K187="","-",_xlfn.XLOOKUP($K187,Obj.Meta!$A:$A,Obj.Meta!$F:$F,"-",0,1))</f>
        <v>-</v>
      </c>
      <c r="N187" s="337" t="str">
        <f t="shared" si="5"/>
        <v>---</v>
      </c>
      <c r="O187" s="333"/>
      <c r="P187" s="54"/>
      <c r="Q187" s="318"/>
      <c r="R187" s="316"/>
      <c r="S187" s="317"/>
      <c r="T187" s="318"/>
      <c r="U187" s="726"/>
      <c r="V187" s="206"/>
      <c r="W187" s="206"/>
      <c r="X187" s="678"/>
      <c r="Y187" s="34"/>
      <c r="Z187" s="610"/>
      <c r="AA187" s="608"/>
    </row>
    <row r="188" spans="1:27"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34"/>
      <c r="H188" s="303" t="str">
        <f>IF($G188="","-",_xlfn.XLOOKUP($G188,Appr.Meta!$A:$A,Appr.Meta!$D:$D,"-",0,1))</f>
        <v>-</v>
      </c>
      <c r="I188" s="302"/>
      <c r="J188" s="303" t="str">
        <f>IF($I188="","-",_xlfn.XLOOKUP($I188,'CC.Meta'!$A:$A,'CC.Meta'!$D:$D,"-",0,1))</f>
        <v>-</v>
      </c>
      <c r="K188" s="302"/>
      <c r="L188" s="146" t="str">
        <f>IF($K188="","-",_xlfn.XLOOKUP($K188,Obj.Meta!$A:$A,Obj.Meta!$D:$D,"-",0,1))</f>
        <v>-</v>
      </c>
      <c r="M188" s="300" t="str">
        <f>IF($K188="","-",_xlfn.XLOOKUP($K188,Obj.Meta!$A:$A,Obj.Meta!$F:$F,"-",0,1))</f>
        <v>-</v>
      </c>
      <c r="N188" s="337" t="str">
        <f t="shared" si="5"/>
        <v>---</v>
      </c>
      <c r="O188" s="333"/>
      <c r="P188" s="54"/>
      <c r="Q188" s="318"/>
      <c r="R188" s="316"/>
      <c r="S188" s="317"/>
      <c r="T188" s="318"/>
      <c r="U188" s="726"/>
      <c r="V188" s="206"/>
      <c r="W188" s="206"/>
      <c r="X188" s="678"/>
      <c r="Y188" s="34"/>
      <c r="Z188" s="610"/>
      <c r="AA188" s="608"/>
    </row>
    <row r="189" spans="1:27"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34"/>
      <c r="H189" s="303" t="str">
        <f>IF($G189="","-",_xlfn.XLOOKUP($G189,Appr.Meta!$A:$A,Appr.Meta!$D:$D,"-",0,1))</f>
        <v>-</v>
      </c>
      <c r="I189" s="302"/>
      <c r="J189" s="303" t="str">
        <f>IF($I189="","-",_xlfn.XLOOKUP($I189,'CC.Meta'!$A:$A,'CC.Meta'!$D:$D,"-",0,1))</f>
        <v>-</v>
      </c>
      <c r="K189" s="302"/>
      <c r="L189" s="146" t="str">
        <f>IF($K189="","-",_xlfn.XLOOKUP($K189,Obj.Meta!$A:$A,Obj.Meta!$D:$D,"-",0,1))</f>
        <v>-</v>
      </c>
      <c r="M189" s="300" t="str">
        <f>IF($K189="","-",_xlfn.XLOOKUP($K189,Obj.Meta!$A:$A,Obj.Meta!$F:$F,"-",0,1))</f>
        <v>-</v>
      </c>
      <c r="N189" s="337" t="str">
        <f t="shared" si="5"/>
        <v>---</v>
      </c>
      <c r="O189" s="333"/>
      <c r="P189" s="54"/>
      <c r="Q189" s="318"/>
      <c r="R189" s="316"/>
      <c r="S189" s="317"/>
      <c r="T189" s="318"/>
      <c r="U189" s="726"/>
      <c r="V189" s="206"/>
      <c r="W189" s="206"/>
      <c r="X189" s="678"/>
      <c r="Y189" s="34"/>
      <c r="Z189" s="610"/>
      <c r="AA189" s="608"/>
    </row>
    <row r="190" spans="1:27"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34"/>
      <c r="H190" s="303" t="str">
        <f>IF($G190="","-",_xlfn.XLOOKUP($G190,Appr.Meta!$A:$A,Appr.Meta!$D:$D,"-",0,1))</f>
        <v>-</v>
      </c>
      <c r="I190" s="302"/>
      <c r="J190" s="303" t="str">
        <f>IF($I190="","-",_xlfn.XLOOKUP($I190,'CC.Meta'!$A:$A,'CC.Meta'!$D:$D,"-",0,1))</f>
        <v>-</v>
      </c>
      <c r="K190" s="302"/>
      <c r="L190" s="146" t="str">
        <f>IF($K190="","-",_xlfn.XLOOKUP($K190,Obj.Meta!$A:$A,Obj.Meta!$D:$D,"-",0,1))</f>
        <v>-</v>
      </c>
      <c r="M190" s="300" t="str">
        <f>IF($K190="","-",_xlfn.XLOOKUP($K190,Obj.Meta!$A:$A,Obj.Meta!$F:$F,"-",0,1))</f>
        <v>-</v>
      </c>
      <c r="N190" s="337" t="str">
        <f t="shared" si="5"/>
        <v>---</v>
      </c>
      <c r="O190" s="333"/>
      <c r="P190" s="54"/>
      <c r="Q190" s="318"/>
      <c r="R190" s="316"/>
      <c r="S190" s="317"/>
      <c r="T190" s="318"/>
      <c r="U190" s="726"/>
      <c r="V190" s="206"/>
      <c r="W190" s="206"/>
      <c r="X190" s="678"/>
      <c r="Y190" s="34"/>
      <c r="Z190" s="610"/>
      <c r="AA190" s="608"/>
    </row>
    <row r="191" spans="1:27"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34"/>
      <c r="H191" s="303" t="str">
        <f>IF($G191="","-",_xlfn.XLOOKUP($G191,Appr.Meta!$A:$A,Appr.Meta!$D:$D,"-",0,1))</f>
        <v>-</v>
      </c>
      <c r="I191" s="302"/>
      <c r="J191" s="303" t="str">
        <f>IF($I191="","-",_xlfn.XLOOKUP($I191,'CC.Meta'!$A:$A,'CC.Meta'!$D:$D,"-",0,1))</f>
        <v>-</v>
      </c>
      <c r="K191" s="302"/>
      <c r="L191" s="146" t="str">
        <f>IF($K191="","-",_xlfn.XLOOKUP($K191,Obj.Meta!$A:$A,Obj.Meta!$D:$D,"-",0,1))</f>
        <v>-</v>
      </c>
      <c r="M191" s="300" t="str">
        <f>IF($K191="","-",_xlfn.XLOOKUP($K191,Obj.Meta!$A:$A,Obj.Meta!$F:$F,"-",0,1))</f>
        <v>-</v>
      </c>
      <c r="N191" s="337" t="str">
        <f t="shared" si="5"/>
        <v>---</v>
      </c>
      <c r="O191" s="333"/>
      <c r="P191" s="54"/>
      <c r="Q191" s="318"/>
      <c r="R191" s="316"/>
      <c r="S191" s="317"/>
      <c r="T191" s="318"/>
      <c r="U191" s="726"/>
      <c r="V191" s="206"/>
      <c r="W191" s="206"/>
      <c r="X191" s="678"/>
      <c r="Y191" s="34"/>
      <c r="Z191" s="610"/>
      <c r="AA191" s="608"/>
    </row>
    <row r="192" spans="1:27"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34"/>
      <c r="H192" s="303" t="str">
        <f>IF($G192="","-",_xlfn.XLOOKUP($G192,Appr.Meta!$A:$A,Appr.Meta!$D:$D,"-",0,1))</f>
        <v>-</v>
      </c>
      <c r="I192" s="302"/>
      <c r="J192" s="303" t="str">
        <f>IF($I192="","-",_xlfn.XLOOKUP($I192,'CC.Meta'!$A:$A,'CC.Meta'!$D:$D,"-",0,1))</f>
        <v>-</v>
      </c>
      <c r="K192" s="302"/>
      <c r="L192" s="146" t="str">
        <f>IF($K192="","-",_xlfn.XLOOKUP($K192,Obj.Meta!$A:$A,Obj.Meta!$D:$D,"-",0,1))</f>
        <v>-</v>
      </c>
      <c r="M192" s="300" t="str">
        <f>IF($K192="","-",_xlfn.XLOOKUP($K192,Obj.Meta!$A:$A,Obj.Meta!$F:$F,"-",0,1))</f>
        <v>-</v>
      </c>
      <c r="N192" s="337" t="str">
        <f t="shared" si="5"/>
        <v>---</v>
      </c>
      <c r="O192" s="333"/>
      <c r="P192" s="54"/>
      <c r="Q192" s="318"/>
      <c r="R192" s="316"/>
      <c r="S192" s="317"/>
      <c r="T192" s="318"/>
      <c r="U192" s="726"/>
      <c r="V192" s="206"/>
      <c r="W192" s="206"/>
      <c r="X192" s="678"/>
      <c r="Y192" s="34"/>
      <c r="Z192" s="610"/>
      <c r="AA192" s="608"/>
    </row>
    <row r="193" spans="1:27"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34"/>
      <c r="H193" s="303" t="str">
        <f>IF($G193="","-",_xlfn.XLOOKUP($G193,Appr.Meta!$A:$A,Appr.Meta!$D:$D,"-",0,1))</f>
        <v>-</v>
      </c>
      <c r="I193" s="302"/>
      <c r="J193" s="303" t="str">
        <f>IF($I193="","-",_xlfn.XLOOKUP($I193,'CC.Meta'!$A:$A,'CC.Meta'!$D:$D,"-",0,1))</f>
        <v>-</v>
      </c>
      <c r="K193" s="302"/>
      <c r="L193" s="146" t="str">
        <f>IF($K193="","-",_xlfn.XLOOKUP($K193,Obj.Meta!$A:$A,Obj.Meta!$D:$D,"-",0,1))</f>
        <v>-</v>
      </c>
      <c r="M193" s="300" t="str">
        <f>IF($K193="","-",_xlfn.XLOOKUP($K193,Obj.Meta!$A:$A,Obj.Meta!$F:$F,"-",0,1))</f>
        <v>-</v>
      </c>
      <c r="N193" s="337" t="str">
        <f t="shared" si="5"/>
        <v>---</v>
      </c>
      <c r="O193" s="333"/>
      <c r="P193" s="54"/>
      <c r="Q193" s="318"/>
      <c r="R193" s="316"/>
      <c r="S193" s="317"/>
      <c r="T193" s="318"/>
      <c r="U193" s="726"/>
      <c r="V193" s="206"/>
      <c r="W193" s="206"/>
      <c r="X193" s="678"/>
      <c r="Y193" s="34"/>
      <c r="Z193" s="610"/>
      <c r="AA193" s="608"/>
    </row>
    <row r="194" spans="1:27"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34"/>
      <c r="H194" s="303" t="str">
        <f>IF($G194="","-",_xlfn.XLOOKUP($G194,Appr.Meta!$A:$A,Appr.Meta!$D:$D,"-",0,1))</f>
        <v>-</v>
      </c>
      <c r="I194" s="302"/>
      <c r="J194" s="303" t="str">
        <f>IF($I194="","-",_xlfn.XLOOKUP($I194,'CC.Meta'!$A:$A,'CC.Meta'!$D:$D,"-",0,1))</f>
        <v>-</v>
      </c>
      <c r="K194" s="302"/>
      <c r="L194" s="146" t="str">
        <f>IF($K194="","-",_xlfn.XLOOKUP($K194,Obj.Meta!$A:$A,Obj.Meta!$D:$D,"-",0,1))</f>
        <v>-</v>
      </c>
      <c r="M194" s="300" t="str">
        <f>IF($K194="","-",_xlfn.XLOOKUP($K194,Obj.Meta!$A:$A,Obj.Meta!$F:$F,"-",0,1))</f>
        <v>-</v>
      </c>
      <c r="N194" s="337" t="str">
        <f t="shared" si="5"/>
        <v>---</v>
      </c>
      <c r="O194" s="333"/>
      <c r="P194" s="54"/>
      <c r="Q194" s="318"/>
      <c r="R194" s="316"/>
      <c r="S194" s="317"/>
      <c r="T194" s="318"/>
      <c r="U194" s="726"/>
      <c r="V194" s="206"/>
      <c r="W194" s="206"/>
      <c r="X194" s="678"/>
      <c r="Y194" s="34"/>
      <c r="Z194" s="610"/>
      <c r="AA194" s="608"/>
    </row>
    <row r="195" spans="1:27"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34"/>
      <c r="H195" s="303" t="str">
        <f>IF($G195="","-",_xlfn.XLOOKUP($G195,Appr.Meta!$A:$A,Appr.Meta!$D:$D,"-",0,1))</f>
        <v>-</v>
      </c>
      <c r="I195" s="302"/>
      <c r="J195" s="303" t="str">
        <f>IF($I195="","-",_xlfn.XLOOKUP($I195,'CC.Meta'!$A:$A,'CC.Meta'!$D:$D,"-",0,1))</f>
        <v>-</v>
      </c>
      <c r="K195" s="302"/>
      <c r="L195" s="146" t="str">
        <f>IF($K195="","-",_xlfn.XLOOKUP($K195,Obj.Meta!$A:$A,Obj.Meta!$D:$D,"-",0,1))</f>
        <v>-</v>
      </c>
      <c r="M195" s="300" t="str">
        <f>IF($K195="","-",_xlfn.XLOOKUP($K195,Obj.Meta!$A:$A,Obj.Meta!$F:$F,"-",0,1))</f>
        <v>-</v>
      </c>
      <c r="N195" s="337" t="str">
        <f t="shared" si="5"/>
        <v>---</v>
      </c>
      <c r="O195" s="333"/>
      <c r="P195" s="54"/>
      <c r="Q195" s="318"/>
      <c r="R195" s="316"/>
      <c r="S195" s="317"/>
      <c r="T195" s="318"/>
      <c r="U195" s="726"/>
      <c r="V195" s="206"/>
      <c r="W195" s="206"/>
      <c r="X195" s="678"/>
      <c r="Y195" s="34"/>
      <c r="Z195" s="610"/>
      <c r="AA195" s="608"/>
    </row>
    <row r="196" spans="1:27"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34"/>
      <c r="H196" s="303" t="str">
        <f>IF($G196="","-",_xlfn.XLOOKUP($G196,Appr.Meta!$A:$A,Appr.Meta!$D:$D,"-",0,1))</f>
        <v>-</v>
      </c>
      <c r="I196" s="302"/>
      <c r="J196" s="303" t="str">
        <f>IF($I196="","-",_xlfn.XLOOKUP($I196,'CC.Meta'!$A:$A,'CC.Meta'!$D:$D,"-",0,1))</f>
        <v>-</v>
      </c>
      <c r="K196" s="302"/>
      <c r="L196" s="146" t="str">
        <f>IF($K196="","-",_xlfn.XLOOKUP($K196,Obj.Meta!$A:$A,Obj.Meta!$D:$D,"-",0,1))</f>
        <v>-</v>
      </c>
      <c r="M196" s="300" t="str">
        <f>IF($K196="","-",_xlfn.XLOOKUP($K196,Obj.Meta!$A:$A,Obj.Meta!$F:$F,"-",0,1))</f>
        <v>-</v>
      </c>
      <c r="N196" s="337" t="str">
        <f t="shared" si="5"/>
        <v>---</v>
      </c>
      <c r="O196" s="333"/>
      <c r="P196" s="54"/>
      <c r="Q196" s="318"/>
      <c r="R196" s="316"/>
      <c r="S196" s="317"/>
      <c r="T196" s="318"/>
      <c r="U196" s="726"/>
      <c r="V196" s="206"/>
      <c r="W196" s="206"/>
      <c r="X196" s="678"/>
      <c r="Y196" s="34"/>
      <c r="Z196" s="610"/>
      <c r="AA196" s="608"/>
    </row>
    <row r="197" spans="1:27"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34"/>
      <c r="H197" s="303" t="str">
        <f>IF($G197="","-",_xlfn.XLOOKUP($G197,Appr.Meta!$A:$A,Appr.Meta!$D:$D,"-",0,1))</f>
        <v>-</v>
      </c>
      <c r="I197" s="302"/>
      <c r="J197" s="303" t="str">
        <f>IF($I197="","-",_xlfn.XLOOKUP($I197,'CC.Meta'!$A:$A,'CC.Meta'!$D:$D,"-",0,1))</f>
        <v>-</v>
      </c>
      <c r="K197" s="302"/>
      <c r="L197" s="146" t="str">
        <f>IF($K197="","-",_xlfn.XLOOKUP($K197,Obj.Meta!$A:$A,Obj.Meta!$D:$D,"-",0,1))</f>
        <v>-</v>
      </c>
      <c r="M197" s="300" t="str">
        <f>IF($K197="","-",_xlfn.XLOOKUP($K197,Obj.Meta!$A:$A,Obj.Meta!$F:$F,"-",0,1))</f>
        <v>-</v>
      </c>
      <c r="N197" s="337" t="str">
        <f t="shared" si="5"/>
        <v>---</v>
      </c>
      <c r="O197" s="333"/>
      <c r="P197" s="54"/>
      <c r="Q197" s="318"/>
      <c r="R197" s="316"/>
      <c r="S197" s="317"/>
      <c r="T197" s="318"/>
      <c r="U197" s="726"/>
      <c r="V197" s="206"/>
      <c r="W197" s="206"/>
      <c r="X197" s="678"/>
      <c r="Y197" s="34"/>
      <c r="Z197" s="610"/>
      <c r="AA197" s="608"/>
    </row>
    <row r="198" spans="1:27"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34"/>
      <c r="H198" s="303" t="str">
        <f>IF($G198="","-",_xlfn.XLOOKUP($G198,Appr.Meta!$A:$A,Appr.Meta!$D:$D,"-",0,1))</f>
        <v>-</v>
      </c>
      <c r="I198" s="302"/>
      <c r="J198" s="303" t="str">
        <f>IF($I198="","-",_xlfn.XLOOKUP($I198,'CC.Meta'!$A:$A,'CC.Meta'!$D:$D,"-",0,1))</f>
        <v>-</v>
      </c>
      <c r="K198" s="302"/>
      <c r="L198" s="146" t="str">
        <f>IF($K198="","-",_xlfn.XLOOKUP($K198,Obj.Meta!$A:$A,Obj.Meta!$D:$D,"-",0,1))</f>
        <v>-</v>
      </c>
      <c r="M198" s="300" t="str">
        <f>IF($K198="","-",_xlfn.XLOOKUP($K198,Obj.Meta!$A:$A,Obj.Meta!$F:$F,"-",0,1))</f>
        <v>-</v>
      </c>
      <c r="N198" s="337" t="str">
        <f t="shared" si="5"/>
        <v>---</v>
      </c>
      <c r="O198" s="333"/>
      <c r="P198" s="54"/>
      <c r="Q198" s="318"/>
      <c r="R198" s="316"/>
      <c r="S198" s="317"/>
      <c r="T198" s="318"/>
      <c r="U198" s="726"/>
      <c r="V198" s="206"/>
      <c r="W198" s="206"/>
      <c r="X198" s="678"/>
      <c r="Y198" s="34"/>
      <c r="Z198" s="610"/>
      <c r="AA198" s="608"/>
    </row>
    <row r="199" spans="1:27"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34"/>
      <c r="H199" s="303" t="str">
        <f>IF($G199="","-",_xlfn.XLOOKUP($G199,Appr.Meta!$A:$A,Appr.Meta!$D:$D,"-",0,1))</f>
        <v>-</v>
      </c>
      <c r="I199" s="302"/>
      <c r="J199" s="303" t="str">
        <f>IF($I199="","-",_xlfn.XLOOKUP($I199,'CC.Meta'!$A:$A,'CC.Meta'!$D:$D,"-",0,1))</f>
        <v>-</v>
      </c>
      <c r="K199" s="302"/>
      <c r="L199" s="146" t="str">
        <f>IF($K199="","-",_xlfn.XLOOKUP($K199,Obj.Meta!$A:$A,Obj.Meta!$D:$D,"-",0,1))</f>
        <v>-</v>
      </c>
      <c r="M199" s="300" t="str">
        <f>IF($K199="","-",_xlfn.XLOOKUP($K199,Obj.Meta!$A:$A,Obj.Meta!$F:$F,"-",0,1))</f>
        <v>-</v>
      </c>
      <c r="N199" s="337" t="str">
        <f t="shared" si="5"/>
        <v>---</v>
      </c>
      <c r="O199" s="333"/>
      <c r="P199" s="54"/>
      <c r="Q199" s="318"/>
      <c r="R199" s="316"/>
      <c r="S199" s="317"/>
      <c r="T199" s="318"/>
      <c r="U199" s="726"/>
      <c r="V199" s="206"/>
      <c r="W199" s="206"/>
      <c r="X199" s="678"/>
      <c r="Y199" s="34"/>
      <c r="Z199" s="610"/>
      <c r="AA199" s="608"/>
    </row>
    <row r="200" spans="1:27"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34"/>
      <c r="H200" s="303" t="str">
        <f>IF($G200="","-",_xlfn.XLOOKUP($G200,Appr.Meta!$A:$A,Appr.Meta!$D:$D,"-",0,1))</f>
        <v>-</v>
      </c>
      <c r="I200" s="302"/>
      <c r="J200" s="303" t="str">
        <f>IF($I200="","-",_xlfn.XLOOKUP($I200,'CC.Meta'!$A:$A,'CC.Meta'!$D:$D,"-",0,1))</f>
        <v>-</v>
      </c>
      <c r="K200" s="302"/>
      <c r="L200" s="146" t="str">
        <f>IF($K200="","-",_xlfn.XLOOKUP($K200,Obj.Meta!$A:$A,Obj.Meta!$D:$D,"-",0,1))</f>
        <v>-</v>
      </c>
      <c r="M200" s="300" t="str">
        <f>IF($K200="","-",_xlfn.XLOOKUP($K200,Obj.Meta!$A:$A,Obj.Meta!$F:$F,"-",0,1))</f>
        <v>-</v>
      </c>
      <c r="N200" s="337" t="str">
        <f t="shared" si="5"/>
        <v>---</v>
      </c>
      <c r="O200" s="333"/>
      <c r="P200" s="54"/>
      <c r="Q200" s="318"/>
      <c r="R200" s="316"/>
      <c r="S200" s="317"/>
      <c r="T200" s="318"/>
      <c r="U200" s="726"/>
      <c r="V200" s="206"/>
      <c r="W200" s="206"/>
      <c r="X200" s="678"/>
      <c r="Y200" s="34"/>
      <c r="Z200" s="610"/>
      <c r="AA200" s="608"/>
    </row>
    <row r="201" spans="1:27"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34"/>
      <c r="H201" s="303" t="str">
        <f>IF($G201="","-",_xlfn.XLOOKUP($G201,Appr.Meta!$A:$A,Appr.Meta!$D:$D,"-",0,1))</f>
        <v>-</v>
      </c>
      <c r="I201" s="302"/>
      <c r="J201" s="303" t="str">
        <f>IF($I201="","-",_xlfn.XLOOKUP($I201,'CC.Meta'!$A:$A,'CC.Meta'!$D:$D,"-",0,1))</f>
        <v>-</v>
      </c>
      <c r="K201" s="302"/>
      <c r="L201" s="146" t="str">
        <f>IF($K201="","-",_xlfn.XLOOKUP($K201,Obj.Meta!$A:$A,Obj.Meta!$D:$D,"-",0,1))</f>
        <v>-</v>
      </c>
      <c r="M201" s="300" t="str">
        <f>IF($K201="","-",_xlfn.XLOOKUP($K201,Obj.Meta!$A:$A,Obj.Meta!$F:$F,"-",0,1))</f>
        <v>-</v>
      </c>
      <c r="N201" s="337" t="str">
        <f t="shared" si="5"/>
        <v>---</v>
      </c>
      <c r="O201" s="333"/>
      <c r="P201" s="54"/>
      <c r="Q201" s="318"/>
      <c r="R201" s="316"/>
      <c r="S201" s="317"/>
      <c r="T201" s="318"/>
      <c r="U201" s="726"/>
      <c r="V201" s="206"/>
      <c r="W201" s="206"/>
      <c r="X201" s="678"/>
      <c r="Y201" s="34"/>
      <c r="Z201" s="610"/>
      <c r="AA201" s="608"/>
    </row>
    <row r="202" spans="1:27"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34"/>
      <c r="H202" s="303" t="str">
        <f>IF($G202="","-",_xlfn.XLOOKUP($G202,Appr.Meta!$A:$A,Appr.Meta!$D:$D,"-",0,1))</f>
        <v>-</v>
      </c>
      <c r="I202" s="302"/>
      <c r="J202" s="303" t="str">
        <f>IF($I202="","-",_xlfn.XLOOKUP($I202,'CC.Meta'!$A:$A,'CC.Meta'!$D:$D,"-",0,1))</f>
        <v>-</v>
      </c>
      <c r="K202" s="302"/>
      <c r="L202" s="146" t="str">
        <f>IF($K202="","-",_xlfn.XLOOKUP($K202,Obj.Meta!$A:$A,Obj.Meta!$D:$D,"-",0,1))</f>
        <v>-</v>
      </c>
      <c r="M202" s="300" t="str">
        <f>IF($K202="","-",_xlfn.XLOOKUP($K202,Obj.Meta!$A:$A,Obj.Meta!$F:$F,"-",0,1))</f>
        <v>-</v>
      </c>
      <c r="N202" s="337" t="str">
        <f t="shared" si="5"/>
        <v>---</v>
      </c>
      <c r="O202" s="333"/>
      <c r="P202" s="54"/>
      <c r="Q202" s="318"/>
      <c r="R202" s="316"/>
      <c r="S202" s="317"/>
      <c r="T202" s="318"/>
      <c r="U202" s="726"/>
      <c r="V202" s="206"/>
      <c r="W202" s="206"/>
      <c r="X202" s="678"/>
      <c r="Y202" s="34"/>
      <c r="Z202" s="610"/>
      <c r="AA202" s="608"/>
    </row>
    <row r="203" spans="1:27"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34"/>
      <c r="H203" s="303" t="str">
        <f>IF($G203="","-",_xlfn.XLOOKUP($G203,Appr.Meta!$A:$A,Appr.Meta!$D:$D,"-",0,1))</f>
        <v>-</v>
      </c>
      <c r="I203" s="302"/>
      <c r="J203" s="303" t="str">
        <f>IF($I203="","-",_xlfn.XLOOKUP($I203,'CC.Meta'!$A:$A,'CC.Meta'!$D:$D,"-",0,1))</f>
        <v>-</v>
      </c>
      <c r="K203" s="302"/>
      <c r="L203" s="146" t="str">
        <f>IF($K203="","-",_xlfn.XLOOKUP($K203,Obj.Meta!$A:$A,Obj.Meta!$D:$D,"-",0,1))</f>
        <v>-</v>
      </c>
      <c r="M203" s="300" t="str">
        <f>IF($K203="","-",_xlfn.XLOOKUP($K203,Obj.Meta!$A:$A,Obj.Meta!$F:$F,"-",0,1))</f>
        <v>-</v>
      </c>
      <c r="N203" s="337" t="str">
        <f t="shared" si="5"/>
        <v>---</v>
      </c>
      <c r="O203" s="333"/>
      <c r="P203" s="54"/>
      <c r="Q203" s="318"/>
      <c r="R203" s="316"/>
      <c r="S203" s="317"/>
      <c r="T203" s="318"/>
      <c r="U203" s="726"/>
      <c r="V203" s="206"/>
      <c r="W203" s="206"/>
      <c r="X203" s="678"/>
      <c r="Y203" s="34"/>
      <c r="Z203" s="610"/>
      <c r="AA203" s="608"/>
    </row>
    <row r="204" spans="1:27"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34"/>
      <c r="H204" s="303" t="str">
        <f>IF($G204="","-",_xlfn.XLOOKUP($G204,Appr.Meta!$A:$A,Appr.Meta!$D:$D,"-",0,1))</f>
        <v>-</v>
      </c>
      <c r="I204" s="302"/>
      <c r="J204" s="303" t="str">
        <f>IF($I204="","-",_xlfn.XLOOKUP($I204,'CC.Meta'!$A:$A,'CC.Meta'!$D:$D,"-",0,1))</f>
        <v>-</v>
      </c>
      <c r="K204" s="302"/>
      <c r="L204" s="146" t="str">
        <f>IF($K204="","-",_xlfn.XLOOKUP($K204,Obj.Meta!$A:$A,Obj.Meta!$D:$D,"-",0,1))</f>
        <v>-</v>
      </c>
      <c r="M204" s="300" t="str">
        <f>IF($K204="","-",_xlfn.XLOOKUP($K204,Obj.Meta!$A:$A,Obj.Meta!$F:$F,"-",0,1))</f>
        <v>-</v>
      </c>
      <c r="N204" s="337" t="str">
        <f t="shared" si="5"/>
        <v>---</v>
      </c>
      <c r="O204" s="333"/>
      <c r="P204" s="54"/>
      <c r="Q204" s="318"/>
      <c r="R204" s="316"/>
      <c r="S204" s="317"/>
      <c r="T204" s="318"/>
      <c r="U204" s="726"/>
      <c r="V204" s="206"/>
      <c r="W204" s="206"/>
      <c r="X204" s="678"/>
      <c r="Y204" s="34"/>
      <c r="Z204" s="610"/>
      <c r="AA204" s="608"/>
    </row>
    <row r="205" spans="1:27"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34"/>
      <c r="H205" s="303" t="str">
        <f>IF($G205="","-",_xlfn.XLOOKUP($G205,Appr.Meta!$A:$A,Appr.Meta!$D:$D,"-",0,1))</f>
        <v>-</v>
      </c>
      <c r="I205" s="302"/>
      <c r="J205" s="303" t="str">
        <f>IF($I205="","-",_xlfn.XLOOKUP($I205,'CC.Meta'!$A:$A,'CC.Meta'!$D:$D,"-",0,1))</f>
        <v>-</v>
      </c>
      <c r="K205" s="302"/>
      <c r="L205" s="146" t="str">
        <f>IF($K205="","-",_xlfn.XLOOKUP($K205,Obj.Meta!$A:$A,Obj.Meta!$D:$D,"-",0,1))</f>
        <v>-</v>
      </c>
      <c r="M205" s="300" t="str">
        <f>IF($K205="","-",_xlfn.XLOOKUP($K205,Obj.Meta!$A:$A,Obj.Meta!$F:$F,"-",0,1))</f>
        <v>-</v>
      </c>
      <c r="N205" s="337" t="str">
        <f t="shared" si="5"/>
        <v>---</v>
      </c>
      <c r="O205" s="333"/>
      <c r="P205" s="54"/>
      <c r="Q205" s="318"/>
      <c r="R205" s="316"/>
      <c r="S205" s="317"/>
      <c r="T205" s="318"/>
      <c r="U205" s="726"/>
      <c r="V205" s="206"/>
      <c r="W205" s="206"/>
      <c r="X205" s="678"/>
      <c r="Y205" s="34"/>
      <c r="Z205" s="610"/>
      <c r="AA205" s="608"/>
    </row>
    <row r="206" spans="1:27"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34"/>
      <c r="H206" s="303" t="str">
        <f>IF($G206="","-",_xlfn.XLOOKUP($G206,Appr.Meta!$A:$A,Appr.Meta!$D:$D,"-",0,1))</f>
        <v>-</v>
      </c>
      <c r="I206" s="302"/>
      <c r="J206" s="303" t="str">
        <f>IF($I206="","-",_xlfn.XLOOKUP($I206,'CC.Meta'!$A:$A,'CC.Meta'!$D:$D,"-",0,1))</f>
        <v>-</v>
      </c>
      <c r="K206" s="302"/>
      <c r="L206" s="146" t="str">
        <f>IF($K206="","-",_xlfn.XLOOKUP($K206,Obj.Meta!$A:$A,Obj.Meta!$D:$D,"-",0,1))</f>
        <v>-</v>
      </c>
      <c r="M206" s="300" t="str">
        <f>IF($K206="","-",_xlfn.XLOOKUP($K206,Obj.Meta!$A:$A,Obj.Meta!$F:$F,"-",0,1))</f>
        <v>-</v>
      </c>
      <c r="N206" s="337" t="str">
        <f t="shared" si="5"/>
        <v>---</v>
      </c>
      <c r="O206" s="333"/>
      <c r="P206" s="54"/>
      <c r="Q206" s="318"/>
      <c r="R206" s="316"/>
      <c r="S206" s="317"/>
      <c r="T206" s="318"/>
      <c r="U206" s="726"/>
      <c r="V206" s="206"/>
      <c r="W206" s="206"/>
      <c r="X206" s="678"/>
      <c r="Y206" s="34"/>
      <c r="Z206" s="610"/>
      <c r="AA206" s="608"/>
    </row>
    <row r="207" spans="1:27" s="127" customFormat="1">
      <c r="A207" s="145" t="str">
        <f t="shared" si="4"/>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34"/>
      <c r="H207" s="303" t="str">
        <f>IF($G207="","-",_xlfn.XLOOKUP($G207,Appr.Meta!$A:$A,Appr.Meta!$D:$D,"-",0,1))</f>
        <v>-</v>
      </c>
      <c r="I207" s="302"/>
      <c r="J207" s="303" t="str">
        <f>IF($I207="","-",_xlfn.XLOOKUP($I207,'CC.Meta'!$A:$A,'CC.Meta'!$D:$D,"-",0,1))</f>
        <v>-</v>
      </c>
      <c r="K207" s="302"/>
      <c r="L207" s="146" t="str">
        <f>IF($K207="","-",_xlfn.XLOOKUP($K207,Obj.Meta!$A:$A,Obj.Meta!$D:$D,"-",0,1))</f>
        <v>-</v>
      </c>
      <c r="M207" s="300" t="str">
        <f>IF($K207="","-",_xlfn.XLOOKUP($K207,Obj.Meta!$A:$A,Obj.Meta!$F:$F,"-",0,1))</f>
        <v>-</v>
      </c>
      <c r="N207" s="337" t="str">
        <f t="shared" si="5"/>
        <v>---</v>
      </c>
      <c r="O207" s="333"/>
      <c r="P207" s="54"/>
      <c r="Q207" s="318"/>
      <c r="R207" s="316"/>
      <c r="S207" s="317"/>
      <c r="T207" s="318"/>
      <c r="U207" s="726"/>
      <c r="V207" s="206"/>
      <c r="W207" s="206"/>
      <c r="X207" s="678"/>
      <c r="Y207" s="34"/>
      <c r="Z207" s="610"/>
      <c r="AA207" s="608"/>
    </row>
    <row r="208" spans="1:27" s="127" customFormat="1">
      <c r="A208" s="145" t="str">
        <f t="shared" si="4"/>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34"/>
      <c r="H208" s="303" t="str">
        <f>IF($G208="","-",_xlfn.XLOOKUP($G208,Appr.Meta!$A:$A,Appr.Meta!$D:$D,"-",0,1))</f>
        <v>-</v>
      </c>
      <c r="I208" s="302"/>
      <c r="J208" s="303" t="str">
        <f>IF($I208="","-",_xlfn.XLOOKUP($I208,'CC.Meta'!$A:$A,'CC.Meta'!$D:$D,"-",0,1))</f>
        <v>-</v>
      </c>
      <c r="K208" s="302"/>
      <c r="L208" s="146" t="str">
        <f>IF($K208="","-",_xlfn.XLOOKUP($K208,Obj.Meta!$A:$A,Obj.Meta!$D:$D,"-",0,1))</f>
        <v>-</v>
      </c>
      <c r="M208" s="300" t="str">
        <f>IF($K208="","-",_xlfn.XLOOKUP($K208,Obj.Meta!$A:$A,Obj.Meta!$F:$F,"-",0,1))</f>
        <v>-</v>
      </c>
      <c r="N208" s="337" t="str">
        <f t="shared" si="5"/>
        <v>---</v>
      </c>
      <c r="O208" s="333"/>
      <c r="P208" s="54"/>
      <c r="Q208" s="318"/>
      <c r="R208" s="316"/>
      <c r="S208" s="317"/>
      <c r="T208" s="318"/>
      <c r="U208" s="726"/>
      <c r="V208" s="206"/>
      <c r="W208" s="206"/>
      <c r="X208" s="678"/>
      <c r="Y208" s="34"/>
      <c r="Z208" s="610"/>
      <c r="AA208" s="608"/>
    </row>
    <row r="209" spans="1:27" s="127" customFormat="1">
      <c r="A209" s="145" t="str">
        <f t="shared" si="4"/>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34"/>
      <c r="H209" s="303" t="str">
        <f>IF($G209="","-",_xlfn.XLOOKUP($G209,Appr.Meta!$A:$A,Appr.Meta!$D:$D,"-",0,1))</f>
        <v>-</v>
      </c>
      <c r="I209" s="302"/>
      <c r="J209" s="303" t="str">
        <f>IF($I209="","-",_xlfn.XLOOKUP($I209,'CC.Meta'!$A:$A,'CC.Meta'!$D:$D,"-",0,1))</f>
        <v>-</v>
      </c>
      <c r="K209" s="302"/>
      <c r="L209" s="146" t="str">
        <f>IF($K209="","-",_xlfn.XLOOKUP($K209,Obj.Meta!$A:$A,Obj.Meta!$D:$D,"-",0,1))</f>
        <v>-</v>
      </c>
      <c r="M209" s="300" t="str">
        <f>IF($K209="","-",_xlfn.XLOOKUP($K209,Obj.Meta!$A:$A,Obj.Meta!$F:$F,"-",0,1))</f>
        <v>-</v>
      </c>
      <c r="N209" s="337" t="str">
        <f t="shared" si="5"/>
        <v>---</v>
      </c>
      <c r="O209" s="333"/>
      <c r="P209" s="54"/>
      <c r="Q209" s="52"/>
      <c r="R209" s="34"/>
      <c r="S209" s="53"/>
      <c r="T209" s="208"/>
      <c r="U209" s="726"/>
      <c r="V209" s="206"/>
      <c r="W209" s="206"/>
      <c r="X209" s="678"/>
      <c r="Y209" s="34"/>
      <c r="Z209" s="610"/>
      <c r="AA209" s="608"/>
    </row>
    <row r="210" spans="1:27" s="127" customFormat="1">
      <c r="A210" s="145" t="str">
        <f t="shared" si="4"/>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34"/>
      <c r="H210" s="303" t="str">
        <f>IF($G210="","-",_xlfn.XLOOKUP($G210,Appr.Meta!$A:$A,Appr.Meta!$D:$D,"-",0,1))</f>
        <v>-</v>
      </c>
      <c r="I210" s="302"/>
      <c r="J210" s="303" t="str">
        <f>IF($I210="","-",_xlfn.XLOOKUP($I210,'CC.Meta'!$A:$A,'CC.Meta'!$D:$D,"-",0,1))</f>
        <v>-</v>
      </c>
      <c r="K210" s="302"/>
      <c r="L210" s="146" t="str">
        <f>IF($K210="","-",_xlfn.XLOOKUP($K210,Obj.Meta!$A:$A,Obj.Meta!$D:$D,"-",0,1))</f>
        <v>-</v>
      </c>
      <c r="M210" s="300" t="str">
        <f>IF($K210="","-",_xlfn.XLOOKUP($K210,Obj.Meta!$A:$A,Obj.Meta!$F:$F,"-",0,1))</f>
        <v>-</v>
      </c>
      <c r="N210" s="337" t="str">
        <f t="shared" si="5"/>
        <v>---</v>
      </c>
      <c r="O210" s="333"/>
      <c r="P210" s="54"/>
      <c r="Q210" s="52"/>
      <c r="R210" s="34"/>
      <c r="S210" s="53"/>
      <c r="T210" s="208"/>
      <c r="U210" s="726"/>
      <c r="V210" s="206"/>
      <c r="W210" s="206"/>
      <c r="X210" s="678"/>
      <c r="Y210" s="34"/>
      <c r="Z210" s="610"/>
      <c r="AA210" s="608"/>
    </row>
    <row r="211" spans="1:27" s="127" customFormat="1">
      <c r="A211" s="145" t="str">
        <f t="shared" ref="A211:A274" si="6">IFERROR(VALUE(LEFT($I211,2)),"-")</f>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34"/>
      <c r="H211" s="303" t="str">
        <f>IF($G211="","-",_xlfn.XLOOKUP($G211,Appr.Meta!$A:$A,Appr.Meta!$D:$D,"-",0,1))</f>
        <v>-</v>
      </c>
      <c r="I211" s="302"/>
      <c r="J211" s="303" t="str">
        <f>IF($I211="","-",_xlfn.XLOOKUP($I211,'CC.Meta'!$A:$A,'CC.Meta'!$D:$D,"-",0,1))</f>
        <v>-</v>
      </c>
      <c r="K211" s="302"/>
      <c r="L211" s="146" t="str">
        <f>IF($K211="","-",_xlfn.XLOOKUP($K211,Obj.Meta!$A:$A,Obj.Meta!$D:$D,"-",0,1))</f>
        <v>-</v>
      </c>
      <c r="M211" s="300" t="str">
        <f>IF($K211="","-",_xlfn.XLOOKUP($K211,Obj.Meta!$A:$A,Obj.Meta!$F:$F,"-",0,1))</f>
        <v>-</v>
      </c>
      <c r="N211" s="337" t="str">
        <f t="shared" ref="N211:N274" si="7">_xlfn.CONCAT($D211,"-",$G211,"-",$I211,"-",$K211)</f>
        <v>---</v>
      </c>
      <c r="O211" s="333"/>
      <c r="P211" s="54"/>
      <c r="Q211" s="52"/>
      <c r="R211" s="34"/>
      <c r="S211" s="53"/>
      <c r="T211" s="208"/>
      <c r="U211" s="726"/>
      <c r="V211" s="206"/>
      <c r="W211" s="206"/>
      <c r="X211" s="678"/>
      <c r="Y211" s="34"/>
      <c r="Z211" s="610"/>
      <c r="AA211" s="608"/>
    </row>
    <row r="212" spans="1:27"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34"/>
      <c r="H212" s="303" t="str">
        <f>IF($G212="","-",_xlfn.XLOOKUP($G212,Appr.Meta!$A:$A,Appr.Meta!$D:$D,"-",0,1))</f>
        <v>-</v>
      </c>
      <c r="I212" s="302"/>
      <c r="J212" s="303" t="str">
        <f>IF($I212="","-",_xlfn.XLOOKUP($I212,'CC.Meta'!$A:$A,'CC.Meta'!$D:$D,"-",0,1))</f>
        <v>-</v>
      </c>
      <c r="K212" s="302"/>
      <c r="L212" s="146" t="str">
        <f>IF($K212="","-",_xlfn.XLOOKUP($K212,Obj.Meta!$A:$A,Obj.Meta!$D:$D,"-",0,1))</f>
        <v>-</v>
      </c>
      <c r="M212" s="300" t="str">
        <f>IF($K212="","-",_xlfn.XLOOKUP($K212,Obj.Meta!$A:$A,Obj.Meta!$F:$F,"-",0,1))</f>
        <v>-</v>
      </c>
      <c r="N212" s="337" t="str">
        <f t="shared" si="7"/>
        <v>---</v>
      </c>
      <c r="O212" s="333"/>
      <c r="P212" s="54"/>
      <c r="Q212" s="52"/>
      <c r="R212" s="34"/>
      <c r="S212" s="53"/>
      <c r="T212" s="208"/>
      <c r="U212" s="726"/>
      <c r="V212" s="206"/>
      <c r="W212" s="206"/>
      <c r="X212" s="678"/>
      <c r="Y212" s="34"/>
      <c r="Z212" s="610"/>
      <c r="AA212" s="608"/>
    </row>
    <row r="213" spans="1:27"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34"/>
      <c r="H213" s="303" t="str">
        <f>IF($G213="","-",_xlfn.XLOOKUP($G213,Appr.Meta!$A:$A,Appr.Meta!$D:$D,"-",0,1))</f>
        <v>-</v>
      </c>
      <c r="I213" s="302"/>
      <c r="J213" s="303" t="str">
        <f>IF($I213="","-",_xlfn.XLOOKUP($I213,'CC.Meta'!$A:$A,'CC.Meta'!$D:$D,"-",0,1))</f>
        <v>-</v>
      </c>
      <c r="K213" s="302"/>
      <c r="L213" s="146" t="str">
        <f>IF($K213="","-",_xlfn.XLOOKUP($K213,Obj.Meta!$A:$A,Obj.Meta!$D:$D,"-",0,1))</f>
        <v>-</v>
      </c>
      <c r="M213" s="300" t="str">
        <f>IF($K213="","-",_xlfn.XLOOKUP($K213,Obj.Meta!$A:$A,Obj.Meta!$F:$F,"-",0,1))</f>
        <v>-</v>
      </c>
      <c r="N213" s="337" t="str">
        <f t="shared" si="7"/>
        <v>---</v>
      </c>
      <c r="O213" s="333"/>
      <c r="P213" s="54"/>
      <c r="Q213" s="52"/>
      <c r="R213" s="34"/>
      <c r="S213" s="53"/>
      <c r="T213" s="208"/>
      <c r="U213" s="726"/>
      <c r="V213" s="206"/>
      <c r="W213" s="206"/>
      <c r="X213" s="678"/>
      <c r="Y213" s="34"/>
      <c r="Z213" s="610"/>
      <c r="AA213" s="608"/>
    </row>
    <row r="214" spans="1:27"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34"/>
      <c r="H214" s="303" t="str">
        <f>IF($G214="","-",_xlfn.XLOOKUP($G214,Appr.Meta!$A:$A,Appr.Meta!$D:$D,"-",0,1))</f>
        <v>-</v>
      </c>
      <c r="I214" s="302"/>
      <c r="J214" s="303" t="str">
        <f>IF($I214="","-",_xlfn.XLOOKUP($I214,'CC.Meta'!$A:$A,'CC.Meta'!$D:$D,"-",0,1))</f>
        <v>-</v>
      </c>
      <c r="K214" s="302"/>
      <c r="L214" s="146" t="str">
        <f>IF($K214="","-",_xlfn.XLOOKUP($K214,Obj.Meta!$A:$A,Obj.Meta!$D:$D,"-",0,1))</f>
        <v>-</v>
      </c>
      <c r="M214" s="300" t="str">
        <f>IF($K214="","-",_xlfn.XLOOKUP($K214,Obj.Meta!$A:$A,Obj.Meta!$F:$F,"-",0,1))</f>
        <v>-</v>
      </c>
      <c r="N214" s="337" t="str">
        <f t="shared" si="7"/>
        <v>---</v>
      </c>
      <c r="O214" s="333"/>
      <c r="P214" s="54"/>
      <c r="Q214" s="52"/>
      <c r="R214" s="34"/>
      <c r="S214" s="53"/>
      <c r="T214" s="208"/>
      <c r="U214" s="726"/>
      <c r="V214" s="206"/>
      <c r="W214" s="206"/>
      <c r="X214" s="678"/>
      <c r="Y214" s="34"/>
      <c r="Z214" s="610"/>
      <c r="AA214" s="608"/>
    </row>
    <row r="215" spans="1:27"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34"/>
      <c r="H215" s="303" t="str">
        <f>IF($G215="","-",_xlfn.XLOOKUP($G215,Appr.Meta!$A:$A,Appr.Meta!$D:$D,"-",0,1))</f>
        <v>-</v>
      </c>
      <c r="I215" s="302"/>
      <c r="J215" s="303" t="str">
        <f>IF($I215="","-",_xlfn.XLOOKUP($I215,'CC.Meta'!$A:$A,'CC.Meta'!$D:$D,"-",0,1))</f>
        <v>-</v>
      </c>
      <c r="K215" s="302"/>
      <c r="L215" s="146" t="str">
        <f>IF($K215="","-",_xlfn.XLOOKUP($K215,Obj.Meta!$A:$A,Obj.Meta!$D:$D,"-",0,1))</f>
        <v>-</v>
      </c>
      <c r="M215" s="300" t="str">
        <f>IF($K215="","-",_xlfn.XLOOKUP($K215,Obj.Meta!$A:$A,Obj.Meta!$F:$F,"-",0,1))</f>
        <v>-</v>
      </c>
      <c r="N215" s="337" t="str">
        <f t="shared" si="7"/>
        <v>---</v>
      </c>
      <c r="O215" s="333"/>
      <c r="P215" s="54"/>
      <c r="Q215" s="52"/>
      <c r="R215" s="34"/>
      <c r="S215" s="53"/>
      <c r="T215" s="208"/>
      <c r="U215" s="726"/>
      <c r="V215" s="206"/>
      <c r="W215" s="206"/>
      <c r="X215" s="678"/>
      <c r="Y215" s="34"/>
      <c r="Z215" s="610"/>
      <c r="AA215" s="608"/>
    </row>
    <row r="216" spans="1:27"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34"/>
      <c r="H216" s="303" t="str">
        <f>IF($G216="","-",_xlfn.XLOOKUP($G216,Appr.Meta!$A:$A,Appr.Meta!$D:$D,"-",0,1))</f>
        <v>-</v>
      </c>
      <c r="I216" s="302"/>
      <c r="J216" s="303" t="str">
        <f>IF($I216="","-",_xlfn.XLOOKUP($I216,'CC.Meta'!$A:$A,'CC.Meta'!$D:$D,"-",0,1))</f>
        <v>-</v>
      </c>
      <c r="K216" s="302"/>
      <c r="L216" s="146" t="str">
        <f>IF($K216="","-",_xlfn.XLOOKUP($K216,Obj.Meta!$A:$A,Obj.Meta!$D:$D,"-",0,1))</f>
        <v>-</v>
      </c>
      <c r="M216" s="300" t="str">
        <f>IF($K216="","-",_xlfn.XLOOKUP($K216,Obj.Meta!$A:$A,Obj.Meta!$F:$F,"-",0,1))</f>
        <v>-</v>
      </c>
      <c r="N216" s="337" t="str">
        <f t="shared" si="7"/>
        <v>---</v>
      </c>
      <c r="O216" s="333"/>
      <c r="P216" s="54"/>
      <c r="Q216" s="52"/>
      <c r="R216" s="34"/>
      <c r="S216" s="53"/>
      <c r="T216" s="208"/>
      <c r="U216" s="726"/>
      <c r="V216" s="206"/>
      <c r="W216" s="206"/>
      <c r="X216" s="678"/>
      <c r="Y216" s="34"/>
      <c r="Z216" s="610"/>
      <c r="AA216" s="608"/>
    </row>
    <row r="217" spans="1:27"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34"/>
      <c r="H217" s="303" t="str">
        <f>IF($G217="","-",_xlfn.XLOOKUP($G217,Appr.Meta!$A:$A,Appr.Meta!$D:$D,"-",0,1))</f>
        <v>-</v>
      </c>
      <c r="I217" s="302"/>
      <c r="J217" s="303" t="str">
        <f>IF($I217="","-",_xlfn.XLOOKUP($I217,'CC.Meta'!$A:$A,'CC.Meta'!$D:$D,"-",0,1))</f>
        <v>-</v>
      </c>
      <c r="K217" s="302"/>
      <c r="L217" s="146" t="str">
        <f>IF($K217="","-",_xlfn.XLOOKUP($K217,Obj.Meta!$A:$A,Obj.Meta!$D:$D,"-",0,1))</f>
        <v>-</v>
      </c>
      <c r="M217" s="300" t="str">
        <f>IF($K217="","-",_xlfn.XLOOKUP($K217,Obj.Meta!$A:$A,Obj.Meta!$F:$F,"-",0,1))</f>
        <v>-</v>
      </c>
      <c r="N217" s="337" t="str">
        <f t="shared" si="7"/>
        <v>---</v>
      </c>
      <c r="O217" s="333"/>
      <c r="P217" s="54"/>
      <c r="Q217" s="52"/>
      <c r="R217" s="34"/>
      <c r="S217" s="53"/>
      <c r="T217" s="208"/>
      <c r="U217" s="726"/>
      <c r="V217" s="206"/>
      <c r="W217" s="206"/>
      <c r="X217" s="678"/>
      <c r="Y217" s="34"/>
      <c r="Z217" s="610"/>
      <c r="AA217" s="608"/>
    </row>
    <row r="218" spans="1:27"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34"/>
      <c r="H218" s="303" t="str">
        <f>IF($G218="","-",_xlfn.XLOOKUP($G218,Appr.Meta!$A:$A,Appr.Meta!$D:$D,"-",0,1))</f>
        <v>-</v>
      </c>
      <c r="I218" s="302"/>
      <c r="J218" s="303" t="str">
        <f>IF($I218="","-",_xlfn.XLOOKUP($I218,'CC.Meta'!$A:$A,'CC.Meta'!$D:$D,"-",0,1))</f>
        <v>-</v>
      </c>
      <c r="K218" s="302"/>
      <c r="L218" s="146" t="str">
        <f>IF($K218="","-",_xlfn.XLOOKUP($K218,Obj.Meta!$A:$A,Obj.Meta!$D:$D,"-",0,1))</f>
        <v>-</v>
      </c>
      <c r="M218" s="300" t="str">
        <f>IF($K218="","-",_xlfn.XLOOKUP($K218,Obj.Meta!$A:$A,Obj.Meta!$F:$F,"-",0,1))</f>
        <v>-</v>
      </c>
      <c r="N218" s="337" t="str">
        <f t="shared" si="7"/>
        <v>---</v>
      </c>
      <c r="O218" s="333"/>
      <c r="P218" s="54"/>
      <c r="Q218" s="52"/>
      <c r="R218" s="34"/>
      <c r="S218" s="53"/>
      <c r="T218" s="208"/>
      <c r="U218" s="726"/>
      <c r="V218" s="206"/>
      <c r="W218" s="206"/>
      <c r="X218" s="678"/>
      <c r="Y218" s="34"/>
      <c r="Z218" s="610"/>
      <c r="AA218" s="608"/>
    </row>
    <row r="219" spans="1:27"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34"/>
      <c r="H219" s="303" t="str">
        <f>IF($G219="","-",_xlfn.XLOOKUP($G219,Appr.Meta!$A:$A,Appr.Meta!$D:$D,"-",0,1))</f>
        <v>-</v>
      </c>
      <c r="I219" s="302"/>
      <c r="J219" s="303" t="str">
        <f>IF($I219="","-",_xlfn.XLOOKUP($I219,'CC.Meta'!$A:$A,'CC.Meta'!$D:$D,"-",0,1))</f>
        <v>-</v>
      </c>
      <c r="K219" s="302"/>
      <c r="L219" s="146" t="str">
        <f>IF($K219="","-",_xlfn.XLOOKUP($K219,Obj.Meta!$A:$A,Obj.Meta!$D:$D,"-",0,1))</f>
        <v>-</v>
      </c>
      <c r="M219" s="300" t="str">
        <f>IF($K219="","-",_xlfn.XLOOKUP($K219,Obj.Meta!$A:$A,Obj.Meta!$F:$F,"-",0,1))</f>
        <v>-</v>
      </c>
      <c r="N219" s="337" t="str">
        <f t="shared" si="7"/>
        <v>---</v>
      </c>
      <c r="O219" s="333"/>
      <c r="P219" s="54"/>
      <c r="Q219" s="52"/>
      <c r="R219" s="34"/>
      <c r="S219" s="53"/>
      <c r="T219" s="208"/>
      <c r="U219" s="726"/>
      <c r="V219" s="206"/>
      <c r="W219" s="206"/>
      <c r="X219" s="678"/>
      <c r="Y219" s="34"/>
      <c r="Z219" s="610"/>
      <c r="AA219" s="608"/>
    </row>
    <row r="220" spans="1:27"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34"/>
      <c r="H220" s="303" t="str">
        <f>IF($G220="","-",_xlfn.XLOOKUP($G220,Appr.Meta!$A:$A,Appr.Meta!$D:$D,"-",0,1))</f>
        <v>-</v>
      </c>
      <c r="I220" s="302"/>
      <c r="J220" s="303" t="str">
        <f>IF($I220="","-",_xlfn.XLOOKUP($I220,'CC.Meta'!$A:$A,'CC.Meta'!$D:$D,"-",0,1))</f>
        <v>-</v>
      </c>
      <c r="K220" s="302"/>
      <c r="L220" s="146" t="str">
        <f>IF($K220="","-",_xlfn.XLOOKUP($K220,Obj.Meta!$A:$A,Obj.Meta!$D:$D,"-",0,1))</f>
        <v>-</v>
      </c>
      <c r="M220" s="300" t="str">
        <f>IF($K220="","-",_xlfn.XLOOKUP($K220,Obj.Meta!$A:$A,Obj.Meta!$F:$F,"-",0,1))</f>
        <v>-</v>
      </c>
      <c r="N220" s="337" t="str">
        <f t="shared" si="7"/>
        <v>---</v>
      </c>
      <c r="O220" s="333"/>
      <c r="P220" s="54"/>
      <c r="Q220" s="52"/>
      <c r="R220" s="34"/>
      <c r="S220" s="53"/>
      <c r="T220" s="208"/>
      <c r="U220" s="726"/>
      <c r="V220" s="206"/>
      <c r="W220" s="206"/>
      <c r="X220" s="678"/>
      <c r="Y220" s="34"/>
      <c r="Z220" s="610"/>
      <c r="AA220" s="608"/>
    </row>
    <row r="221" spans="1:27"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34"/>
      <c r="H221" s="303" t="str">
        <f>IF($G221="","-",_xlfn.XLOOKUP($G221,Appr.Meta!$A:$A,Appr.Meta!$D:$D,"-",0,1))</f>
        <v>-</v>
      </c>
      <c r="I221" s="302"/>
      <c r="J221" s="303" t="str">
        <f>IF($I221="","-",_xlfn.XLOOKUP($I221,'CC.Meta'!$A:$A,'CC.Meta'!$D:$D,"-",0,1))</f>
        <v>-</v>
      </c>
      <c r="K221" s="302"/>
      <c r="L221" s="146" t="str">
        <f>IF($K221="","-",_xlfn.XLOOKUP($K221,Obj.Meta!$A:$A,Obj.Meta!$D:$D,"-",0,1))</f>
        <v>-</v>
      </c>
      <c r="M221" s="300" t="str">
        <f>IF($K221="","-",_xlfn.XLOOKUP($K221,Obj.Meta!$A:$A,Obj.Meta!$F:$F,"-",0,1))</f>
        <v>-</v>
      </c>
      <c r="N221" s="337" t="str">
        <f t="shared" si="7"/>
        <v>---</v>
      </c>
      <c r="O221" s="333"/>
      <c r="P221" s="54"/>
      <c r="Q221" s="52"/>
      <c r="R221" s="34"/>
      <c r="S221" s="53"/>
      <c r="T221" s="208"/>
      <c r="U221" s="726"/>
      <c r="V221" s="206"/>
      <c r="W221" s="206"/>
      <c r="X221" s="678"/>
      <c r="Y221" s="34"/>
      <c r="Z221" s="610"/>
      <c r="AA221" s="608"/>
    </row>
    <row r="222" spans="1:27"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34"/>
      <c r="H222" s="303" t="str">
        <f>IF($G222="","-",_xlfn.XLOOKUP($G222,Appr.Meta!$A:$A,Appr.Meta!$D:$D,"-",0,1))</f>
        <v>-</v>
      </c>
      <c r="I222" s="302"/>
      <c r="J222" s="303" t="str">
        <f>IF($I222="","-",_xlfn.XLOOKUP($I222,'CC.Meta'!$A:$A,'CC.Meta'!$D:$D,"-",0,1))</f>
        <v>-</v>
      </c>
      <c r="K222" s="302"/>
      <c r="L222" s="146" t="str">
        <f>IF($K222="","-",_xlfn.XLOOKUP($K222,Obj.Meta!$A:$A,Obj.Meta!$D:$D,"-",0,1))</f>
        <v>-</v>
      </c>
      <c r="M222" s="300" t="str">
        <f>IF($K222="","-",_xlfn.XLOOKUP($K222,Obj.Meta!$A:$A,Obj.Meta!$F:$F,"-",0,1))</f>
        <v>-</v>
      </c>
      <c r="N222" s="337" t="str">
        <f t="shared" si="7"/>
        <v>---</v>
      </c>
      <c r="O222" s="333"/>
      <c r="P222" s="54"/>
      <c r="Q222" s="52"/>
      <c r="R222" s="34"/>
      <c r="S222" s="53"/>
      <c r="T222" s="208"/>
      <c r="U222" s="726"/>
      <c r="V222" s="206"/>
      <c r="W222" s="206"/>
      <c r="X222" s="678"/>
      <c r="Y222" s="34"/>
      <c r="Z222" s="610"/>
      <c r="AA222" s="608"/>
    </row>
    <row r="223" spans="1:27"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34"/>
      <c r="H223" s="303" t="str">
        <f>IF($G223="","-",_xlfn.XLOOKUP($G223,Appr.Meta!$A:$A,Appr.Meta!$D:$D,"-",0,1))</f>
        <v>-</v>
      </c>
      <c r="I223" s="302"/>
      <c r="J223" s="303" t="str">
        <f>IF($I223="","-",_xlfn.XLOOKUP($I223,'CC.Meta'!$A:$A,'CC.Meta'!$D:$D,"-",0,1))</f>
        <v>-</v>
      </c>
      <c r="K223" s="302"/>
      <c r="L223" s="146" t="str">
        <f>IF($K223="","-",_xlfn.XLOOKUP($K223,Obj.Meta!$A:$A,Obj.Meta!$D:$D,"-",0,1))</f>
        <v>-</v>
      </c>
      <c r="M223" s="300" t="str">
        <f>IF($K223="","-",_xlfn.XLOOKUP($K223,Obj.Meta!$A:$A,Obj.Meta!$F:$F,"-",0,1))</f>
        <v>-</v>
      </c>
      <c r="N223" s="337" t="str">
        <f t="shared" si="7"/>
        <v>---</v>
      </c>
      <c r="O223" s="333"/>
      <c r="P223" s="54"/>
      <c r="Q223" s="52"/>
      <c r="R223" s="34"/>
      <c r="S223" s="53"/>
      <c r="T223" s="208"/>
      <c r="U223" s="726"/>
      <c r="V223" s="206"/>
      <c r="W223" s="206"/>
      <c r="X223" s="678"/>
      <c r="Y223" s="34"/>
      <c r="Z223" s="610"/>
      <c r="AA223" s="608"/>
    </row>
    <row r="224" spans="1:27"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34"/>
      <c r="H224" s="303" t="str">
        <f>IF($G224="","-",_xlfn.XLOOKUP($G224,Appr.Meta!$A:$A,Appr.Meta!$D:$D,"-",0,1))</f>
        <v>-</v>
      </c>
      <c r="I224" s="302"/>
      <c r="J224" s="303" t="str">
        <f>IF($I224="","-",_xlfn.XLOOKUP($I224,'CC.Meta'!$A:$A,'CC.Meta'!$D:$D,"-",0,1))</f>
        <v>-</v>
      </c>
      <c r="K224" s="302"/>
      <c r="L224" s="146" t="str">
        <f>IF($K224="","-",_xlfn.XLOOKUP($K224,Obj.Meta!$A:$A,Obj.Meta!$D:$D,"-",0,1))</f>
        <v>-</v>
      </c>
      <c r="M224" s="300" t="str">
        <f>IF($K224="","-",_xlfn.XLOOKUP($K224,Obj.Meta!$A:$A,Obj.Meta!$F:$F,"-",0,1))</f>
        <v>-</v>
      </c>
      <c r="N224" s="337" t="str">
        <f t="shared" si="7"/>
        <v>---</v>
      </c>
      <c r="O224" s="333"/>
      <c r="P224" s="54"/>
      <c r="Q224" s="52"/>
      <c r="R224" s="34"/>
      <c r="S224" s="53"/>
      <c r="T224" s="208"/>
      <c r="U224" s="726"/>
      <c r="V224" s="206"/>
      <c r="W224" s="206"/>
      <c r="X224" s="678"/>
      <c r="Y224" s="34"/>
      <c r="Z224" s="610"/>
      <c r="AA224" s="608"/>
    </row>
    <row r="225" spans="1:27"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34"/>
      <c r="H225" s="303" t="str">
        <f>IF($G225="","-",_xlfn.XLOOKUP($G225,Appr.Meta!$A:$A,Appr.Meta!$D:$D,"-",0,1))</f>
        <v>-</v>
      </c>
      <c r="I225" s="302"/>
      <c r="J225" s="303" t="str">
        <f>IF($I225="","-",_xlfn.XLOOKUP($I225,'CC.Meta'!$A:$A,'CC.Meta'!$D:$D,"-",0,1))</f>
        <v>-</v>
      </c>
      <c r="K225" s="302"/>
      <c r="L225" s="146" t="str">
        <f>IF($K225="","-",_xlfn.XLOOKUP($K225,Obj.Meta!$A:$A,Obj.Meta!$D:$D,"-",0,1))</f>
        <v>-</v>
      </c>
      <c r="M225" s="300" t="str">
        <f>IF($K225="","-",_xlfn.XLOOKUP($K225,Obj.Meta!$A:$A,Obj.Meta!$F:$F,"-",0,1))</f>
        <v>-</v>
      </c>
      <c r="N225" s="337" t="str">
        <f t="shared" si="7"/>
        <v>---</v>
      </c>
      <c r="O225" s="333"/>
      <c r="P225" s="54"/>
      <c r="Q225" s="52"/>
      <c r="R225" s="34"/>
      <c r="S225" s="53"/>
      <c r="T225" s="208"/>
      <c r="U225" s="726"/>
      <c r="V225" s="206"/>
      <c r="W225" s="206"/>
      <c r="X225" s="678"/>
      <c r="Y225" s="34"/>
      <c r="Z225" s="610"/>
      <c r="AA225" s="608"/>
    </row>
    <row r="226" spans="1:27"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34"/>
      <c r="H226" s="303" t="str">
        <f>IF($G226="","-",_xlfn.XLOOKUP($G226,Appr.Meta!$A:$A,Appr.Meta!$D:$D,"-",0,1))</f>
        <v>-</v>
      </c>
      <c r="I226" s="302"/>
      <c r="J226" s="303" t="str">
        <f>IF($I226="","-",_xlfn.XLOOKUP($I226,'CC.Meta'!$A:$A,'CC.Meta'!$D:$D,"-",0,1))</f>
        <v>-</v>
      </c>
      <c r="K226" s="302"/>
      <c r="L226" s="146" t="str">
        <f>IF($K226="","-",_xlfn.XLOOKUP($K226,Obj.Meta!$A:$A,Obj.Meta!$D:$D,"-",0,1))</f>
        <v>-</v>
      </c>
      <c r="M226" s="300" t="str">
        <f>IF($K226="","-",_xlfn.XLOOKUP($K226,Obj.Meta!$A:$A,Obj.Meta!$F:$F,"-",0,1))</f>
        <v>-</v>
      </c>
      <c r="N226" s="337" t="str">
        <f t="shared" si="7"/>
        <v>---</v>
      </c>
      <c r="O226" s="333"/>
      <c r="P226" s="54"/>
      <c r="Q226" s="52"/>
      <c r="R226" s="34"/>
      <c r="S226" s="53"/>
      <c r="T226" s="208"/>
      <c r="U226" s="726"/>
      <c r="V226" s="206"/>
      <c r="W226" s="206"/>
      <c r="X226" s="678"/>
      <c r="Y226" s="34"/>
      <c r="Z226" s="610"/>
      <c r="AA226" s="608"/>
    </row>
    <row r="227" spans="1:27"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34"/>
      <c r="H227" s="303" t="str">
        <f>IF($G227="","-",_xlfn.XLOOKUP($G227,Appr.Meta!$A:$A,Appr.Meta!$D:$D,"-",0,1))</f>
        <v>-</v>
      </c>
      <c r="I227" s="302"/>
      <c r="J227" s="303" t="str">
        <f>IF($I227="","-",_xlfn.XLOOKUP($I227,'CC.Meta'!$A:$A,'CC.Meta'!$D:$D,"-",0,1))</f>
        <v>-</v>
      </c>
      <c r="K227" s="302"/>
      <c r="L227" s="146" t="str">
        <f>IF($K227="","-",_xlfn.XLOOKUP($K227,Obj.Meta!$A:$A,Obj.Meta!$D:$D,"-",0,1))</f>
        <v>-</v>
      </c>
      <c r="M227" s="300" t="str">
        <f>IF($K227="","-",_xlfn.XLOOKUP($K227,Obj.Meta!$A:$A,Obj.Meta!$F:$F,"-",0,1))</f>
        <v>-</v>
      </c>
      <c r="N227" s="337" t="str">
        <f t="shared" si="7"/>
        <v>---</v>
      </c>
      <c r="O227" s="333"/>
      <c r="P227" s="54"/>
      <c r="Q227" s="52"/>
      <c r="R227" s="34"/>
      <c r="S227" s="53"/>
      <c r="T227" s="208"/>
      <c r="U227" s="726"/>
      <c r="V227" s="206"/>
      <c r="W227" s="206"/>
      <c r="X227" s="678"/>
      <c r="Y227" s="34"/>
      <c r="Z227" s="610"/>
      <c r="AA227" s="608"/>
    </row>
    <row r="228" spans="1:27"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34"/>
      <c r="H228" s="303" t="str">
        <f>IF($G228="","-",_xlfn.XLOOKUP($G228,Appr.Meta!$A:$A,Appr.Meta!$D:$D,"-",0,1))</f>
        <v>-</v>
      </c>
      <c r="I228" s="302"/>
      <c r="J228" s="303" t="str">
        <f>IF($I228="","-",_xlfn.XLOOKUP($I228,'CC.Meta'!$A:$A,'CC.Meta'!$D:$D,"-",0,1))</f>
        <v>-</v>
      </c>
      <c r="K228" s="302"/>
      <c r="L228" s="146" t="str">
        <f>IF($K228="","-",_xlfn.XLOOKUP($K228,Obj.Meta!$A:$A,Obj.Meta!$D:$D,"-",0,1))</f>
        <v>-</v>
      </c>
      <c r="M228" s="300" t="str">
        <f>IF($K228="","-",_xlfn.XLOOKUP($K228,Obj.Meta!$A:$A,Obj.Meta!$F:$F,"-",0,1))</f>
        <v>-</v>
      </c>
      <c r="N228" s="337" t="str">
        <f t="shared" si="7"/>
        <v>---</v>
      </c>
      <c r="O228" s="333"/>
      <c r="P228" s="54"/>
      <c r="Q228" s="52"/>
      <c r="R228" s="34"/>
      <c r="S228" s="53"/>
      <c r="T228" s="208"/>
      <c r="U228" s="726"/>
      <c r="V228" s="206"/>
      <c r="W228" s="206"/>
      <c r="X228" s="678"/>
      <c r="Y228" s="34"/>
      <c r="Z228" s="610"/>
      <c r="AA228" s="608"/>
    </row>
    <row r="229" spans="1:27"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34"/>
      <c r="H229" s="303" t="str">
        <f>IF($G229="","-",_xlfn.XLOOKUP($G229,Appr.Meta!$A:$A,Appr.Meta!$D:$D,"-",0,1))</f>
        <v>-</v>
      </c>
      <c r="I229" s="302"/>
      <c r="J229" s="303" t="str">
        <f>IF($I229="","-",_xlfn.XLOOKUP($I229,'CC.Meta'!$A:$A,'CC.Meta'!$D:$D,"-",0,1))</f>
        <v>-</v>
      </c>
      <c r="K229" s="302"/>
      <c r="L229" s="146" t="str">
        <f>IF($K229="","-",_xlfn.XLOOKUP($K229,Obj.Meta!$A:$A,Obj.Meta!$D:$D,"-",0,1))</f>
        <v>-</v>
      </c>
      <c r="M229" s="300" t="str">
        <f>IF($K229="","-",_xlfn.XLOOKUP($K229,Obj.Meta!$A:$A,Obj.Meta!$F:$F,"-",0,1))</f>
        <v>-</v>
      </c>
      <c r="N229" s="337" t="str">
        <f t="shared" si="7"/>
        <v>---</v>
      </c>
      <c r="O229" s="333"/>
      <c r="P229" s="54"/>
      <c r="Q229" s="52"/>
      <c r="R229" s="34"/>
      <c r="S229" s="53"/>
      <c r="T229" s="208"/>
      <c r="U229" s="726"/>
      <c r="V229" s="206"/>
      <c r="W229" s="206"/>
      <c r="X229" s="678"/>
      <c r="Y229" s="34"/>
      <c r="Z229" s="610"/>
      <c r="AA229" s="608"/>
    </row>
    <row r="230" spans="1:27"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34"/>
      <c r="H230" s="303" t="str">
        <f>IF($G230="","-",_xlfn.XLOOKUP($G230,Appr.Meta!$A:$A,Appr.Meta!$D:$D,"-",0,1))</f>
        <v>-</v>
      </c>
      <c r="I230" s="302"/>
      <c r="J230" s="303" t="str">
        <f>IF($I230="","-",_xlfn.XLOOKUP($I230,'CC.Meta'!$A:$A,'CC.Meta'!$D:$D,"-",0,1))</f>
        <v>-</v>
      </c>
      <c r="K230" s="302"/>
      <c r="L230" s="146" t="str">
        <f>IF($K230="","-",_xlfn.XLOOKUP($K230,Obj.Meta!$A:$A,Obj.Meta!$D:$D,"-",0,1))</f>
        <v>-</v>
      </c>
      <c r="M230" s="300" t="str">
        <f>IF($K230="","-",_xlfn.XLOOKUP($K230,Obj.Meta!$A:$A,Obj.Meta!$F:$F,"-",0,1))</f>
        <v>-</v>
      </c>
      <c r="N230" s="337" t="str">
        <f t="shared" si="7"/>
        <v>---</v>
      </c>
      <c r="O230" s="333"/>
      <c r="P230" s="54"/>
      <c r="Q230" s="52"/>
      <c r="R230" s="34"/>
      <c r="S230" s="53"/>
      <c r="T230" s="208"/>
      <c r="U230" s="726"/>
      <c r="V230" s="206"/>
      <c r="W230" s="206"/>
      <c r="X230" s="678"/>
      <c r="Y230" s="34"/>
      <c r="Z230" s="610"/>
      <c r="AA230" s="608"/>
    </row>
    <row r="231" spans="1:27"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34"/>
      <c r="H231" s="303" t="str">
        <f>IF($G231="","-",_xlfn.XLOOKUP($G231,Appr.Meta!$A:$A,Appr.Meta!$D:$D,"-",0,1))</f>
        <v>-</v>
      </c>
      <c r="I231" s="302"/>
      <c r="J231" s="303" t="str">
        <f>IF($I231="","-",_xlfn.XLOOKUP($I231,'CC.Meta'!$A:$A,'CC.Meta'!$D:$D,"-",0,1))</f>
        <v>-</v>
      </c>
      <c r="K231" s="302"/>
      <c r="L231" s="146" t="str">
        <f>IF($K231="","-",_xlfn.XLOOKUP($K231,Obj.Meta!$A:$A,Obj.Meta!$D:$D,"-",0,1))</f>
        <v>-</v>
      </c>
      <c r="M231" s="300" t="str">
        <f>IF($K231="","-",_xlfn.XLOOKUP($K231,Obj.Meta!$A:$A,Obj.Meta!$F:$F,"-",0,1))</f>
        <v>-</v>
      </c>
      <c r="N231" s="337" t="str">
        <f t="shared" si="7"/>
        <v>---</v>
      </c>
      <c r="O231" s="333"/>
      <c r="P231" s="54"/>
      <c r="Q231" s="52"/>
      <c r="R231" s="34"/>
      <c r="S231" s="53"/>
      <c r="T231" s="208"/>
      <c r="U231" s="726"/>
      <c r="V231" s="206"/>
      <c r="W231" s="206"/>
      <c r="X231" s="678"/>
      <c r="Y231" s="34"/>
      <c r="Z231" s="610"/>
      <c r="AA231" s="608"/>
    </row>
    <row r="232" spans="1:27"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34"/>
      <c r="H232" s="303" t="str">
        <f>IF($G232="","-",_xlfn.XLOOKUP($G232,Appr.Meta!$A:$A,Appr.Meta!$D:$D,"-",0,1))</f>
        <v>-</v>
      </c>
      <c r="I232" s="302"/>
      <c r="J232" s="303" t="str">
        <f>IF($I232="","-",_xlfn.XLOOKUP($I232,'CC.Meta'!$A:$A,'CC.Meta'!$D:$D,"-",0,1))</f>
        <v>-</v>
      </c>
      <c r="K232" s="302"/>
      <c r="L232" s="146" t="str">
        <f>IF($K232="","-",_xlfn.XLOOKUP($K232,Obj.Meta!$A:$A,Obj.Meta!$D:$D,"-",0,1))</f>
        <v>-</v>
      </c>
      <c r="M232" s="300" t="str">
        <f>IF($K232="","-",_xlfn.XLOOKUP($K232,Obj.Meta!$A:$A,Obj.Meta!$F:$F,"-",0,1))</f>
        <v>-</v>
      </c>
      <c r="N232" s="337" t="str">
        <f t="shared" si="7"/>
        <v>---</v>
      </c>
      <c r="O232" s="333"/>
      <c r="P232" s="54"/>
      <c r="Q232" s="52"/>
      <c r="R232" s="34"/>
      <c r="S232" s="53"/>
      <c r="T232" s="208"/>
      <c r="U232" s="726"/>
      <c r="V232" s="206"/>
      <c r="W232" s="206"/>
      <c r="X232" s="678"/>
      <c r="Y232" s="34"/>
      <c r="Z232" s="610"/>
      <c r="AA232" s="608"/>
    </row>
    <row r="233" spans="1:27"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34"/>
      <c r="H233" s="303" t="str">
        <f>IF($G233="","-",_xlfn.XLOOKUP($G233,Appr.Meta!$A:$A,Appr.Meta!$D:$D,"-",0,1))</f>
        <v>-</v>
      </c>
      <c r="I233" s="302"/>
      <c r="J233" s="303" t="str">
        <f>IF($I233="","-",_xlfn.XLOOKUP($I233,'CC.Meta'!$A:$A,'CC.Meta'!$D:$D,"-",0,1))</f>
        <v>-</v>
      </c>
      <c r="K233" s="302"/>
      <c r="L233" s="146" t="str">
        <f>IF($K233="","-",_xlfn.XLOOKUP($K233,Obj.Meta!$A:$A,Obj.Meta!$D:$D,"-",0,1))</f>
        <v>-</v>
      </c>
      <c r="M233" s="300" t="str">
        <f>IF($K233="","-",_xlfn.XLOOKUP($K233,Obj.Meta!$A:$A,Obj.Meta!$F:$F,"-",0,1))</f>
        <v>-</v>
      </c>
      <c r="N233" s="337" t="str">
        <f t="shared" si="7"/>
        <v>---</v>
      </c>
      <c r="O233" s="333"/>
      <c r="P233" s="54"/>
      <c r="Q233" s="52"/>
      <c r="R233" s="34"/>
      <c r="S233" s="53"/>
      <c r="T233" s="208"/>
      <c r="U233" s="726"/>
      <c r="V233" s="206"/>
      <c r="W233" s="206"/>
      <c r="X233" s="678"/>
      <c r="Y233" s="34"/>
      <c r="Z233" s="610"/>
      <c r="AA233" s="608"/>
    </row>
    <row r="234" spans="1:27"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34"/>
      <c r="H234" s="303" t="str">
        <f>IF($G234="","-",_xlfn.XLOOKUP($G234,Appr.Meta!$A:$A,Appr.Meta!$D:$D,"-",0,1))</f>
        <v>-</v>
      </c>
      <c r="I234" s="302"/>
      <c r="J234" s="303" t="str">
        <f>IF($I234="","-",_xlfn.XLOOKUP($I234,'CC.Meta'!$A:$A,'CC.Meta'!$D:$D,"-",0,1))</f>
        <v>-</v>
      </c>
      <c r="K234" s="302"/>
      <c r="L234" s="146" t="str">
        <f>IF($K234="","-",_xlfn.XLOOKUP($K234,Obj.Meta!$A:$A,Obj.Meta!$D:$D,"-",0,1))</f>
        <v>-</v>
      </c>
      <c r="M234" s="300" t="str">
        <f>IF($K234="","-",_xlfn.XLOOKUP($K234,Obj.Meta!$A:$A,Obj.Meta!$F:$F,"-",0,1))</f>
        <v>-</v>
      </c>
      <c r="N234" s="337" t="str">
        <f t="shared" si="7"/>
        <v>---</v>
      </c>
      <c r="O234" s="333"/>
      <c r="P234" s="54"/>
      <c r="Q234" s="52"/>
      <c r="R234" s="34"/>
      <c r="S234" s="53"/>
      <c r="T234" s="208"/>
      <c r="U234" s="726"/>
      <c r="V234" s="206"/>
      <c r="W234" s="206"/>
      <c r="X234" s="678"/>
      <c r="Y234" s="34"/>
      <c r="Z234" s="610"/>
      <c r="AA234" s="608"/>
    </row>
    <row r="235" spans="1:27"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34"/>
      <c r="H235" s="303" t="str">
        <f>IF($G235="","-",_xlfn.XLOOKUP($G235,Appr.Meta!$A:$A,Appr.Meta!$D:$D,"-",0,1))</f>
        <v>-</v>
      </c>
      <c r="I235" s="302"/>
      <c r="J235" s="303" t="str">
        <f>IF($I235="","-",_xlfn.XLOOKUP($I235,'CC.Meta'!$A:$A,'CC.Meta'!$D:$D,"-",0,1))</f>
        <v>-</v>
      </c>
      <c r="K235" s="302"/>
      <c r="L235" s="146" t="str">
        <f>IF($K235="","-",_xlfn.XLOOKUP($K235,Obj.Meta!$A:$A,Obj.Meta!$D:$D,"-",0,1))</f>
        <v>-</v>
      </c>
      <c r="M235" s="300" t="str">
        <f>IF($K235="","-",_xlfn.XLOOKUP($K235,Obj.Meta!$A:$A,Obj.Meta!$F:$F,"-",0,1))</f>
        <v>-</v>
      </c>
      <c r="N235" s="337" t="str">
        <f t="shared" si="7"/>
        <v>---</v>
      </c>
      <c r="O235" s="333"/>
      <c r="P235" s="54"/>
      <c r="Q235" s="52"/>
      <c r="R235" s="34"/>
      <c r="S235" s="53"/>
      <c r="T235" s="208"/>
      <c r="U235" s="726"/>
      <c r="V235" s="206"/>
      <c r="W235" s="206"/>
      <c r="X235" s="678"/>
      <c r="Y235" s="34"/>
      <c r="Z235" s="610"/>
      <c r="AA235" s="608"/>
    </row>
    <row r="236" spans="1:27"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34"/>
      <c r="H236" s="303" t="str">
        <f>IF($G236="","-",_xlfn.XLOOKUP($G236,Appr.Meta!$A:$A,Appr.Meta!$D:$D,"-",0,1))</f>
        <v>-</v>
      </c>
      <c r="I236" s="302"/>
      <c r="J236" s="303" t="str">
        <f>IF($I236="","-",_xlfn.XLOOKUP($I236,'CC.Meta'!$A:$A,'CC.Meta'!$D:$D,"-",0,1))</f>
        <v>-</v>
      </c>
      <c r="K236" s="302"/>
      <c r="L236" s="146" t="str">
        <f>IF($K236="","-",_xlfn.XLOOKUP($K236,Obj.Meta!$A:$A,Obj.Meta!$D:$D,"-",0,1))</f>
        <v>-</v>
      </c>
      <c r="M236" s="300" t="str">
        <f>IF($K236="","-",_xlfn.XLOOKUP($K236,Obj.Meta!$A:$A,Obj.Meta!$F:$F,"-",0,1))</f>
        <v>-</v>
      </c>
      <c r="N236" s="337" t="str">
        <f t="shared" si="7"/>
        <v>---</v>
      </c>
      <c r="O236" s="333"/>
      <c r="P236" s="54"/>
      <c r="Q236" s="52"/>
      <c r="R236" s="34"/>
      <c r="S236" s="53"/>
      <c r="T236" s="208"/>
      <c r="U236" s="726"/>
      <c r="V236" s="206"/>
      <c r="W236" s="206"/>
      <c r="X236" s="678"/>
      <c r="Y236" s="34"/>
      <c r="Z236" s="610"/>
      <c r="AA236" s="608"/>
    </row>
    <row r="237" spans="1:27"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34"/>
      <c r="H237" s="303" t="str">
        <f>IF($G237="","-",_xlfn.XLOOKUP($G237,Appr.Meta!$A:$A,Appr.Meta!$D:$D,"-",0,1))</f>
        <v>-</v>
      </c>
      <c r="I237" s="302"/>
      <c r="J237" s="303" t="str">
        <f>IF($I237="","-",_xlfn.XLOOKUP($I237,'CC.Meta'!$A:$A,'CC.Meta'!$D:$D,"-",0,1))</f>
        <v>-</v>
      </c>
      <c r="K237" s="302"/>
      <c r="L237" s="146" t="str">
        <f>IF($K237="","-",_xlfn.XLOOKUP($K237,Obj.Meta!$A:$A,Obj.Meta!$D:$D,"-",0,1))</f>
        <v>-</v>
      </c>
      <c r="M237" s="300" t="str">
        <f>IF($K237="","-",_xlfn.XLOOKUP($K237,Obj.Meta!$A:$A,Obj.Meta!$F:$F,"-",0,1))</f>
        <v>-</v>
      </c>
      <c r="N237" s="337" t="str">
        <f t="shared" si="7"/>
        <v>---</v>
      </c>
      <c r="O237" s="333"/>
      <c r="P237" s="54"/>
      <c r="Q237" s="52"/>
      <c r="R237" s="34"/>
      <c r="S237" s="53"/>
      <c r="T237" s="208"/>
      <c r="U237" s="726"/>
      <c r="V237" s="206"/>
      <c r="W237" s="206"/>
      <c r="X237" s="678"/>
      <c r="Y237" s="34"/>
      <c r="Z237" s="610"/>
      <c r="AA237" s="608"/>
    </row>
    <row r="238" spans="1:27"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34"/>
      <c r="H238" s="303" t="str">
        <f>IF($G238="","-",_xlfn.XLOOKUP($G238,Appr.Meta!$A:$A,Appr.Meta!$D:$D,"-",0,1))</f>
        <v>-</v>
      </c>
      <c r="I238" s="302"/>
      <c r="J238" s="303" t="str">
        <f>IF($I238="","-",_xlfn.XLOOKUP($I238,'CC.Meta'!$A:$A,'CC.Meta'!$D:$D,"-",0,1))</f>
        <v>-</v>
      </c>
      <c r="K238" s="302"/>
      <c r="L238" s="146" t="str">
        <f>IF($K238="","-",_xlfn.XLOOKUP($K238,Obj.Meta!$A:$A,Obj.Meta!$D:$D,"-",0,1))</f>
        <v>-</v>
      </c>
      <c r="M238" s="300" t="str">
        <f>IF($K238="","-",_xlfn.XLOOKUP($K238,Obj.Meta!$A:$A,Obj.Meta!$F:$F,"-",0,1))</f>
        <v>-</v>
      </c>
      <c r="N238" s="337" t="str">
        <f t="shared" si="7"/>
        <v>---</v>
      </c>
      <c r="O238" s="333"/>
      <c r="P238" s="54"/>
      <c r="Q238" s="52"/>
      <c r="R238" s="34"/>
      <c r="S238" s="53"/>
      <c r="T238" s="208"/>
      <c r="U238" s="726"/>
      <c r="V238" s="206"/>
      <c r="W238" s="206"/>
      <c r="X238" s="678"/>
      <c r="Y238" s="34"/>
      <c r="Z238" s="610"/>
      <c r="AA238" s="608"/>
    </row>
    <row r="239" spans="1:27"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34"/>
      <c r="H239" s="303" t="str">
        <f>IF($G239="","-",_xlfn.XLOOKUP($G239,Appr.Meta!$A:$A,Appr.Meta!$D:$D,"-",0,1))</f>
        <v>-</v>
      </c>
      <c r="I239" s="302"/>
      <c r="J239" s="303" t="str">
        <f>IF($I239="","-",_xlfn.XLOOKUP($I239,'CC.Meta'!$A:$A,'CC.Meta'!$D:$D,"-",0,1))</f>
        <v>-</v>
      </c>
      <c r="K239" s="302"/>
      <c r="L239" s="146" t="str">
        <f>IF($K239="","-",_xlfn.XLOOKUP($K239,Obj.Meta!$A:$A,Obj.Meta!$D:$D,"-",0,1))</f>
        <v>-</v>
      </c>
      <c r="M239" s="300" t="str">
        <f>IF($K239="","-",_xlfn.XLOOKUP($K239,Obj.Meta!$A:$A,Obj.Meta!$F:$F,"-",0,1))</f>
        <v>-</v>
      </c>
      <c r="N239" s="337" t="str">
        <f t="shared" si="7"/>
        <v>---</v>
      </c>
      <c r="O239" s="333"/>
      <c r="P239" s="54"/>
      <c r="Q239" s="52"/>
      <c r="R239" s="34"/>
      <c r="S239" s="53"/>
      <c r="T239" s="208"/>
      <c r="U239" s="726"/>
      <c r="V239" s="206"/>
      <c r="W239" s="206"/>
      <c r="X239" s="678"/>
      <c r="Y239" s="34"/>
      <c r="Z239" s="610"/>
      <c r="AA239" s="608"/>
    </row>
    <row r="240" spans="1:27"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34"/>
      <c r="H240" s="303" t="str">
        <f>IF($G240="","-",_xlfn.XLOOKUP($G240,Appr.Meta!$A:$A,Appr.Meta!$D:$D,"-",0,1))</f>
        <v>-</v>
      </c>
      <c r="I240" s="302"/>
      <c r="J240" s="303" t="str">
        <f>IF($I240="","-",_xlfn.XLOOKUP($I240,'CC.Meta'!$A:$A,'CC.Meta'!$D:$D,"-",0,1))</f>
        <v>-</v>
      </c>
      <c r="K240" s="302"/>
      <c r="L240" s="146" t="str">
        <f>IF($K240="","-",_xlfn.XLOOKUP($K240,Obj.Meta!$A:$A,Obj.Meta!$D:$D,"-",0,1))</f>
        <v>-</v>
      </c>
      <c r="M240" s="300" t="str">
        <f>IF($K240="","-",_xlfn.XLOOKUP($K240,Obj.Meta!$A:$A,Obj.Meta!$F:$F,"-",0,1))</f>
        <v>-</v>
      </c>
      <c r="N240" s="337" t="str">
        <f t="shared" si="7"/>
        <v>---</v>
      </c>
      <c r="O240" s="333"/>
      <c r="P240" s="54"/>
      <c r="Q240" s="52"/>
      <c r="R240" s="34"/>
      <c r="S240" s="53"/>
      <c r="T240" s="208"/>
      <c r="U240" s="726"/>
      <c r="V240" s="206"/>
      <c r="W240" s="206"/>
      <c r="X240" s="678"/>
      <c r="Y240" s="34"/>
      <c r="Z240" s="610"/>
      <c r="AA240" s="608"/>
    </row>
    <row r="241" spans="1:27"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34"/>
      <c r="H241" s="303" t="str">
        <f>IF($G241="","-",_xlfn.XLOOKUP($G241,Appr.Meta!$A:$A,Appr.Meta!$D:$D,"-",0,1))</f>
        <v>-</v>
      </c>
      <c r="I241" s="302"/>
      <c r="J241" s="303" t="str">
        <f>IF($I241="","-",_xlfn.XLOOKUP($I241,'CC.Meta'!$A:$A,'CC.Meta'!$D:$D,"-",0,1))</f>
        <v>-</v>
      </c>
      <c r="K241" s="302"/>
      <c r="L241" s="146" t="str">
        <f>IF($K241="","-",_xlfn.XLOOKUP($K241,Obj.Meta!$A:$A,Obj.Meta!$D:$D,"-",0,1))</f>
        <v>-</v>
      </c>
      <c r="M241" s="300" t="str">
        <f>IF($K241="","-",_xlfn.XLOOKUP($K241,Obj.Meta!$A:$A,Obj.Meta!$F:$F,"-",0,1))</f>
        <v>-</v>
      </c>
      <c r="N241" s="337" t="str">
        <f t="shared" si="7"/>
        <v>---</v>
      </c>
      <c r="O241" s="333"/>
      <c r="P241" s="54"/>
      <c r="Q241" s="52"/>
      <c r="R241" s="34"/>
      <c r="S241" s="53"/>
      <c r="T241" s="208"/>
      <c r="U241" s="726"/>
      <c r="V241" s="206"/>
      <c r="W241" s="206"/>
      <c r="X241" s="678"/>
      <c r="Y241" s="34"/>
      <c r="Z241" s="610"/>
      <c r="AA241" s="608"/>
    </row>
    <row r="242" spans="1:27"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34"/>
      <c r="H242" s="303" t="str">
        <f>IF($G242="","-",_xlfn.XLOOKUP($G242,Appr.Meta!$A:$A,Appr.Meta!$D:$D,"-",0,1))</f>
        <v>-</v>
      </c>
      <c r="I242" s="302"/>
      <c r="J242" s="303" t="str">
        <f>IF($I242="","-",_xlfn.XLOOKUP($I242,'CC.Meta'!$A:$A,'CC.Meta'!$D:$D,"-",0,1))</f>
        <v>-</v>
      </c>
      <c r="K242" s="302"/>
      <c r="L242" s="146" t="str">
        <f>IF($K242="","-",_xlfn.XLOOKUP($K242,Obj.Meta!$A:$A,Obj.Meta!$D:$D,"-",0,1))</f>
        <v>-</v>
      </c>
      <c r="M242" s="300" t="str">
        <f>IF($K242="","-",_xlfn.XLOOKUP($K242,Obj.Meta!$A:$A,Obj.Meta!$F:$F,"-",0,1))</f>
        <v>-</v>
      </c>
      <c r="N242" s="337" t="str">
        <f t="shared" si="7"/>
        <v>---</v>
      </c>
      <c r="O242" s="333"/>
      <c r="P242" s="54"/>
      <c r="Q242" s="52"/>
      <c r="R242" s="34"/>
      <c r="S242" s="53"/>
      <c r="T242" s="208"/>
      <c r="U242" s="726"/>
      <c r="V242" s="206"/>
      <c r="W242" s="206"/>
      <c r="X242" s="678"/>
      <c r="Y242" s="34"/>
      <c r="Z242" s="610"/>
      <c r="AA242" s="608"/>
    </row>
    <row r="243" spans="1:27"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34"/>
      <c r="H243" s="303" t="str">
        <f>IF($G243="","-",_xlfn.XLOOKUP($G243,Appr.Meta!$A:$A,Appr.Meta!$D:$D,"-",0,1))</f>
        <v>-</v>
      </c>
      <c r="I243" s="302"/>
      <c r="J243" s="303" t="str">
        <f>IF($I243="","-",_xlfn.XLOOKUP($I243,'CC.Meta'!$A:$A,'CC.Meta'!$D:$D,"-",0,1))</f>
        <v>-</v>
      </c>
      <c r="K243" s="302"/>
      <c r="L243" s="146" t="str">
        <f>IF($K243="","-",_xlfn.XLOOKUP($K243,Obj.Meta!$A:$A,Obj.Meta!$D:$D,"-",0,1))</f>
        <v>-</v>
      </c>
      <c r="M243" s="300" t="str">
        <f>IF($K243="","-",_xlfn.XLOOKUP($K243,Obj.Meta!$A:$A,Obj.Meta!$F:$F,"-",0,1))</f>
        <v>-</v>
      </c>
      <c r="N243" s="337" t="str">
        <f t="shared" si="7"/>
        <v>---</v>
      </c>
      <c r="O243" s="333"/>
      <c r="P243" s="54"/>
      <c r="Q243" s="52"/>
      <c r="R243" s="34"/>
      <c r="S243" s="53"/>
      <c r="T243" s="208"/>
      <c r="U243" s="726"/>
      <c r="V243" s="206"/>
      <c r="W243" s="206"/>
      <c r="X243" s="678"/>
      <c r="Y243" s="34"/>
      <c r="Z243" s="610"/>
      <c r="AA243" s="608"/>
    </row>
    <row r="244" spans="1:27"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34"/>
      <c r="H244" s="303" t="str">
        <f>IF($G244="","-",_xlfn.XLOOKUP($G244,Appr.Meta!$A:$A,Appr.Meta!$D:$D,"-",0,1))</f>
        <v>-</v>
      </c>
      <c r="I244" s="302"/>
      <c r="J244" s="303" t="str">
        <f>IF($I244="","-",_xlfn.XLOOKUP($I244,'CC.Meta'!$A:$A,'CC.Meta'!$D:$D,"-",0,1))</f>
        <v>-</v>
      </c>
      <c r="K244" s="302"/>
      <c r="L244" s="146" t="str">
        <f>IF($K244="","-",_xlfn.XLOOKUP($K244,Obj.Meta!$A:$A,Obj.Meta!$D:$D,"-",0,1))</f>
        <v>-</v>
      </c>
      <c r="M244" s="300" t="str">
        <f>IF($K244="","-",_xlfn.XLOOKUP($K244,Obj.Meta!$A:$A,Obj.Meta!$F:$F,"-",0,1))</f>
        <v>-</v>
      </c>
      <c r="N244" s="337" t="str">
        <f t="shared" si="7"/>
        <v>---</v>
      </c>
      <c r="O244" s="333"/>
      <c r="P244" s="54"/>
      <c r="Q244" s="52"/>
      <c r="R244" s="34"/>
      <c r="S244" s="53"/>
      <c r="T244" s="208"/>
      <c r="U244" s="726"/>
      <c r="V244" s="206"/>
      <c r="W244" s="206"/>
      <c r="X244" s="678"/>
      <c r="Y244" s="34"/>
      <c r="Z244" s="610"/>
      <c r="AA244" s="608"/>
    </row>
    <row r="245" spans="1:27"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34"/>
      <c r="H245" s="303" t="str">
        <f>IF($G245="","-",_xlfn.XLOOKUP($G245,Appr.Meta!$A:$A,Appr.Meta!$D:$D,"-",0,1))</f>
        <v>-</v>
      </c>
      <c r="I245" s="302"/>
      <c r="J245" s="303" t="str">
        <f>IF($I245="","-",_xlfn.XLOOKUP($I245,'CC.Meta'!$A:$A,'CC.Meta'!$D:$D,"-",0,1))</f>
        <v>-</v>
      </c>
      <c r="K245" s="302"/>
      <c r="L245" s="146" t="str">
        <f>IF($K245="","-",_xlfn.XLOOKUP($K245,Obj.Meta!$A:$A,Obj.Meta!$D:$D,"-",0,1))</f>
        <v>-</v>
      </c>
      <c r="M245" s="300" t="str">
        <f>IF($K245="","-",_xlfn.XLOOKUP($K245,Obj.Meta!$A:$A,Obj.Meta!$F:$F,"-",0,1))</f>
        <v>-</v>
      </c>
      <c r="N245" s="337" t="str">
        <f t="shared" si="7"/>
        <v>---</v>
      </c>
      <c r="O245" s="333"/>
      <c r="P245" s="54"/>
      <c r="Q245" s="52"/>
      <c r="R245" s="34"/>
      <c r="S245" s="53"/>
      <c r="T245" s="208"/>
      <c r="U245" s="726"/>
      <c r="V245" s="206"/>
      <c r="W245" s="206"/>
      <c r="X245" s="678"/>
      <c r="Y245" s="34"/>
      <c r="Z245" s="610"/>
      <c r="AA245" s="608"/>
    </row>
    <row r="246" spans="1:27"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34"/>
      <c r="H246" s="303" t="str">
        <f>IF($G246="","-",_xlfn.XLOOKUP($G246,Appr.Meta!$A:$A,Appr.Meta!$D:$D,"-",0,1))</f>
        <v>-</v>
      </c>
      <c r="I246" s="302"/>
      <c r="J246" s="303" t="str">
        <f>IF($I246="","-",_xlfn.XLOOKUP($I246,'CC.Meta'!$A:$A,'CC.Meta'!$D:$D,"-",0,1))</f>
        <v>-</v>
      </c>
      <c r="K246" s="302"/>
      <c r="L246" s="146" t="str">
        <f>IF($K246="","-",_xlfn.XLOOKUP($K246,Obj.Meta!$A:$A,Obj.Meta!$D:$D,"-",0,1))</f>
        <v>-</v>
      </c>
      <c r="M246" s="300" t="str">
        <f>IF($K246="","-",_xlfn.XLOOKUP($K246,Obj.Meta!$A:$A,Obj.Meta!$F:$F,"-",0,1))</f>
        <v>-</v>
      </c>
      <c r="N246" s="337" t="str">
        <f t="shared" si="7"/>
        <v>---</v>
      </c>
      <c r="O246" s="333"/>
      <c r="P246" s="54"/>
      <c r="Q246" s="52"/>
      <c r="R246" s="34"/>
      <c r="S246" s="53"/>
      <c r="T246" s="208"/>
      <c r="U246" s="726"/>
      <c r="V246" s="206"/>
      <c r="W246" s="206"/>
      <c r="X246" s="678"/>
      <c r="Y246" s="34"/>
      <c r="Z246" s="610"/>
      <c r="AA246" s="608"/>
    </row>
    <row r="247" spans="1:27"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34"/>
      <c r="H247" s="303" t="str">
        <f>IF($G247="","-",_xlfn.XLOOKUP($G247,Appr.Meta!$A:$A,Appr.Meta!$D:$D,"-",0,1))</f>
        <v>-</v>
      </c>
      <c r="I247" s="302"/>
      <c r="J247" s="303" t="str">
        <f>IF($I247="","-",_xlfn.XLOOKUP($I247,'CC.Meta'!$A:$A,'CC.Meta'!$D:$D,"-",0,1))</f>
        <v>-</v>
      </c>
      <c r="K247" s="302"/>
      <c r="L247" s="146" t="str">
        <f>IF($K247="","-",_xlfn.XLOOKUP($K247,Obj.Meta!$A:$A,Obj.Meta!$D:$D,"-",0,1))</f>
        <v>-</v>
      </c>
      <c r="M247" s="300" t="str">
        <f>IF($K247="","-",_xlfn.XLOOKUP($K247,Obj.Meta!$A:$A,Obj.Meta!$F:$F,"-",0,1))</f>
        <v>-</v>
      </c>
      <c r="N247" s="337" t="str">
        <f t="shared" si="7"/>
        <v>---</v>
      </c>
      <c r="O247" s="333"/>
      <c r="P247" s="54"/>
      <c r="Q247" s="52"/>
      <c r="R247" s="34"/>
      <c r="S247" s="53"/>
      <c r="T247" s="208"/>
      <c r="U247" s="726"/>
      <c r="V247" s="206"/>
      <c r="W247" s="206"/>
      <c r="X247" s="678"/>
      <c r="Y247" s="34"/>
      <c r="Z247" s="610"/>
      <c r="AA247" s="608"/>
    </row>
    <row r="248" spans="1:27"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34"/>
      <c r="H248" s="303" t="str">
        <f>IF($G248="","-",_xlfn.XLOOKUP($G248,Appr.Meta!$A:$A,Appr.Meta!$D:$D,"-",0,1))</f>
        <v>-</v>
      </c>
      <c r="I248" s="302"/>
      <c r="J248" s="303" t="str">
        <f>IF($I248="","-",_xlfn.XLOOKUP($I248,'CC.Meta'!$A:$A,'CC.Meta'!$D:$D,"-",0,1))</f>
        <v>-</v>
      </c>
      <c r="K248" s="302"/>
      <c r="L248" s="146" t="str">
        <f>IF($K248="","-",_xlfn.XLOOKUP($K248,Obj.Meta!$A:$A,Obj.Meta!$D:$D,"-",0,1))</f>
        <v>-</v>
      </c>
      <c r="M248" s="300" t="str">
        <f>IF($K248="","-",_xlfn.XLOOKUP($K248,Obj.Meta!$A:$A,Obj.Meta!$F:$F,"-",0,1))</f>
        <v>-</v>
      </c>
      <c r="N248" s="337" t="str">
        <f t="shared" si="7"/>
        <v>---</v>
      </c>
      <c r="O248" s="333"/>
      <c r="P248" s="54"/>
      <c r="Q248" s="52"/>
      <c r="R248" s="34"/>
      <c r="S248" s="53"/>
      <c r="T248" s="208"/>
      <c r="U248" s="726"/>
      <c r="V248" s="206"/>
      <c r="W248" s="206"/>
      <c r="X248" s="678"/>
      <c r="Y248" s="34"/>
      <c r="Z248" s="610"/>
      <c r="AA248" s="608"/>
    </row>
    <row r="249" spans="1:27"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34"/>
      <c r="H249" s="303" t="str">
        <f>IF($G249="","-",_xlfn.XLOOKUP($G249,Appr.Meta!$A:$A,Appr.Meta!$D:$D,"-",0,1))</f>
        <v>-</v>
      </c>
      <c r="I249" s="302"/>
      <c r="J249" s="303" t="str">
        <f>IF($I249="","-",_xlfn.XLOOKUP($I249,'CC.Meta'!$A:$A,'CC.Meta'!$D:$D,"-",0,1))</f>
        <v>-</v>
      </c>
      <c r="K249" s="302"/>
      <c r="L249" s="146" t="str">
        <f>IF($K249="","-",_xlfn.XLOOKUP($K249,Obj.Meta!$A:$A,Obj.Meta!$D:$D,"-",0,1))</f>
        <v>-</v>
      </c>
      <c r="M249" s="300" t="str">
        <f>IF($K249="","-",_xlfn.XLOOKUP($K249,Obj.Meta!$A:$A,Obj.Meta!$F:$F,"-",0,1))</f>
        <v>-</v>
      </c>
      <c r="N249" s="337" t="str">
        <f t="shared" si="7"/>
        <v>---</v>
      </c>
      <c r="O249" s="333"/>
      <c r="P249" s="54"/>
      <c r="Q249" s="52"/>
      <c r="R249" s="34"/>
      <c r="S249" s="53"/>
      <c r="T249" s="208"/>
      <c r="U249" s="726"/>
      <c r="V249" s="206"/>
      <c r="W249" s="206"/>
      <c r="X249" s="678"/>
      <c r="Y249" s="34"/>
      <c r="Z249" s="610"/>
      <c r="AA249" s="608"/>
    </row>
    <row r="250" spans="1:27"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34"/>
      <c r="H250" s="303" t="str">
        <f>IF($G250="","-",_xlfn.XLOOKUP($G250,Appr.Meta!$A:$A,Appr.Meta!$D:$D,"-",0,1))</f>
        <v>-</v>
      </c>
      <c r="I250" s="302"/>
      <c r="J250" s="303" t="str">
        <f>IF($I250="","-",_xlfn.XLOOKUP($I250,'CC.Meta'!$A:$A,'CC.Meta'!$D:$D,"-",0,1))</f>
        <v>-</v>
      </c>
      <c r="K250" s="302"/>
      <c r="L250" s="146" t="str">
        <f>IF($K250="","-",_xlfn.XLOOKUP($K250,Obj.Meta!$A:$A,Obj.Meta!$D:$D,"-",0,1))</f>
        <v>-</v>
      </c>
      <c r="M250" s="300" t="str">
        <f>IF($K250="","-",_xlfn.XLOOKUP($K250,Obj.Meta!$A:$A,Obj.Meta!$F:$F,"-",0,1))</f>
        <v>-</v>
      </c>
      <c r="N250" s="337" t="str">
        <f t="shared" si="7"/>
        <v>---</v>
      </c>
      <c r="O250" s="333"/>
      <c r="P250" s="54"/>
      <c r="Q250" s="52"/>
      <c r="R250" s="34"/>
      <c r="S250" s="53"/>
      <c r="T250" s="208"/>
      <c r="U250" s="726"/>
      <c r="V250" s="206"/>
      <c r="W250" s="206"/>
      <c r="X250" s="678"/>
      <c r="Y250" s="34"/>
      <c r="Z250" s="610"/>
      <c r="AA250" s="608"/>
    </row>
    <row r="251" spans="1:27"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34"/>
      <c r="H251" s="303" t="str">
        <f>IF($G251="","-",_xlfn.XLOOKUP($G251,Appr.Meta!$A:$A,Appr.Meta!$D:$D,"-",0,1))</f>
        <v>-</v>
      </c>
      <c r="I251" s="302"/>
      <c r="J251" s="303" t="str">
        <f>IF($I251="","-",_xlfn.XLOOKUP($I251,'CC.Meta'!$A:$A,'CC.Meta'!$D:$D,"-",0,1))</f>
        <v>-</v>
      </c>
      <c r="K251" s="302"/>
      <c r="L251" s="146" t="str">
        <f>IF($K251="","-",_xlfn.XLOOKUP($K251,Obj.Meta!$A:$A,Obj.Meta!$D:$D,"-",0,1))</f>
        <v>-</v>
      </c>
      <c r="M251" s="300" t="str">
        <f>IF($K251="","-",_xlfn.XLOOKUP($K251,Obj.Meta!$A:$A,Obj.Meta!$F:$F,"-",0,1))</f>
        <v>-</v>
      </c>
      <c r="N251" s="337" t="str">
        <f t="shared" si="7"/>
        <v>---</v>
      </c>
      <c r="O251" s="333"/>
      <c r="P251" s="54"/>
      <c r="Q251" s="52"/>
      <c r="R251" s="34"/>
      <c r="S251" s="53"/>
      <c r="T251" s="208"/>
      <c r="U251" s="726"/>
      <c r="V251" s="206"/>
      <c r="W251" s="206"/>
      <c r="X251" s="678"/>
      <c r="Y251" s="34"/>
      <c r="Z251" s="610"/>
      <c r="AA251" s="608"/>
    </row>
    <row r="252" spans="1:27"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34"/>
      <c r="H252" s="303" t="str">
        <f>IF($G252="","-",_xlfn.XLOOKUP($G252,Appr.Meta!$A:$A,Appr.Meta!$D:$D,"-",0,1))</f>
        <v>-</v>
      </c>
      <c r="I252" s="302"/>
      <c r="J252" s="303" t="str">
        <f>IF($I252="","-",_xlfn.XLOOKUP($I252,'CC.Meta'!$A:$A,'CC.Meta'!$D:$D,"-",0,1))</f>
        <v>-</v>
      </c>
      <c r="K252" s="302"/>
      <c r="L252" s="146" t="str">
        <f>IF($K252="","-",_xlfn.XLOOKUP($K252,Obj.Meta!$A:$A,Obj.Meta!$D:$D,"-",0,1))</f>
        <v>-</v>
      </c>
      <c r="M252" s="300" t="str">
        <f>IF($K252="","-",_xlfn.XLOOKUP($K252,Obj.Meta!$A:$A,Obj.Meta!$F:$F,"-",0,1))</f>
        <v>-</v>
      </c>
      <c r="N252" s="337" t="str">
        <f t="shared" si="7"/>
        <v>---</v>
      </c>
      <c r="O252" s="333"/>
      <c r="P252" s="54"/>
      <c r="Q252" s="52"/>
      <c r="R252" s="34"/>
      <c r="S252" s="53"/>
      <c r="T252" s="208"/>
      <c r="U252" s="726"/>
      <c r="V252" s="206"/>
      <c r="W252" s="206"/>
      <c r="X252" s="678"/>
      <c r="Y252" s="34"/>
      <c r="Z252" s="610"/>
      <c r="AA252" s="608"/>
    </row>
    <row r="253" spans="1:27"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34"/>
      <c r="H253" s="303" t="str">
        <f>IF($G253="","-",_xlfn.XLOOKUP($G253,Appr.Meta!$A:$A,Appr.Meta!$D:$D,"-",0,1))</f>
        <v>-</v>
      </c>
      <c r="I253" s="302"/>
      <c r="J253" s="303" t="str">
        <f>IF($I253="","-",_xlfn.XLOOKUP($I253,'CC.Meta'!$A:$A,'CC.Meta'!$D:$D,"-",0,1))</f>
        <v>-</v>
      </c>
      <c r="K253" s="302"/>
      <c r="L253" s="146" t="str">
        <f>IF($K253="","-",_xlfn.XLOOKUP($K253,Obj.Meta!$A:$A,Obj.Meta!$D:$D,"-",0,1))</f>
        <v>-</v>
      </c>
      <c r="M253" s="300" t="str">
        <f>IF($K253="","-",_xlfn.XLOOKUP($K253,Obj.Meta!$A:$A,Obj.Meta!$F:$F,"-",0,1))</f>
        <v>-</v>
      </c>
      <c r="N253" s="337" t="str">
        <f t="shared" si="7"/>
        <v>---</v>
      </c>
      <c r="O253" s="333"/>
      <c r="P253" s="54"/>
      <c r="Q253" s="52"/>
      <c r="R253" s="34"/>
      <c r="S253" s="53"/>
      <c r="T253" s="208"/>
      <c r="U253" s="726"/>
      <c r="V253" s="206"/>
      <c r="W253" s="206"/>
      <c r="X253" s="678"/>
      <c r="Y253" s="34"/>
      <c r="Z253" s="610"/>
      <c r="AA253" s="608"/>
    </row>
    <row r="254" spans="1:27"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34"/>
      <c r="H254" s="303" t="str">
        <f>IF($G254="","-",_xlfn.XLOOKUP($G254,Appr.Meta!$A:$A,Appr.Meta!$D:$D,"-",0,1))</f>
        <v>-</v>
      </c>
      <c r="I254" s="302"/>
      <c r="J254" s="303" t="str">
        <f>IF($I254="","-",_xlfn.XLOOKUP($I254,'CC.Meta'!$A:$A,'CC.Meta'!$D:$D,"-",0,1))</f>
        <v>-</v>
      </c>
      <c r="K254" s="302"/>
      <c r="L254" s="146" t="str">
        <f>IF($K254="","-",_xlfn.XLOOKUP($K254,Obj.Meta!$A:$A,Obj.Meta!$D:$D,"-",0,1))</f>
        <v>-</v>
      </c>
      <c r="M254" s="300" t="str">
        <f>IF($K254="","-",_xlfn.XLOOKUP($K254,Obj.Meta!$A:$A,Obj.Meta!$F:$F,"-",0,1))</f>
        <v>-</v>
      </c>
      <c r="N254" s="337" t="str">
        <f t="shared" si="7"/>
        <v>---</v>
      </c>
      <c r="O254" s="333"/>
      <c r="P254" s="54"/>
      <c r="Q254" s="52"/>
      <c r="R254" s="34"/>
      <c r="S254" s="53"/>
      <c r="T254" s="208"/>
      <c r="U254" s="726"/>
      <c r="V254" s="206"/>
      <c r="W254" s="206"/>
      <c r="X254" s="678"/>
      <c r="Y254" s="34"/>
      <c r="Z254" s="610"/>
      <c r="AA254" s="608"/>
    </row>
    <row r="255" spans="1:27"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34"/>
      <c r="H255" s="303" t="str">
        <f>IF($G255="","-",_xlfn.XLOOKUP($G255,Appr.Meta!$A:$A,Appr.Meta!$D:$D,"-",0,1))</f>
        <v>-</v>
      </c>
      <c r="I255" s="302"/>
      <c r="J255" s="303" t="str">
        <f>IF($I255="","-",_xlfn.XLOOKUP($I255,'CC.Meta'!$A:$A,'CC.Meta'!$D:$D,"-",0,1))</f>
        <v>-</v>
      </c>
      <c r="K255" s="302"/>
      <c r="L255" s="146" t="str">
        <f>IF($K255="","-",_xlfn.XLOOKUP($K255,Obj.Meta!$A:$A,Obj.Meta!$D:$D,"-",0,1))</f>
        <v>-</v>
      </c>
      <c r="M255" s="300" t="str">
        <f>IF($K255="","-",_xlfn.XLOOKUP($K255,Obj.Meta!$A:$A,Obj.Meta!$F:$F,"-",0,1))</f>
        <v>-</v>
      </c>
      <c r="N255" s="337" t="str">
        <f t="shared" si="7"/>
        <v>---</v>
      </c>
      <c r="O255" s="333"/>
      <c r="P255" s="54"/>
      <c r="Q255" s="52"/>
      <c r="R255" s="34"/>
      <c r="S255" s="53"/>
      <c r="T255" s="208"/>
      <c r="U255" s="726"/>
      <c r="V255" s="206"/>
      <c r="W255" s="206"/>
      <c r="X255" s="678"/>
      <c r="Y255" s="34"/>
      <c r="Z255" s="610"/>
      <c r="AA255" s="608"/>
    </row>
    <row r="256" spans="1:27"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34"/>
      <c r="H256" s="303" t="str">
        <f>IF($G256="","-",_xlfn.XLOOKUP($G256,Appr.Meta!$A:$A,Appr.Meta!$D:$D,"-",0,1))</f>
        <v>-</v>
      </c>
      <c r="I256" s="302"/>
      <c r="J256" s="303" t="str">
        <f>IF($I256="","-",_xlfn.XLOOKUP($I256,'CC.Meta'!$A:$A,'CC.Meta'!$D:$D,"-",0,1))</f>
        <v>-</v>
      </c>
      <c r="K256" s="302"/>
      <c r="L256" s="146" t="str">
        <f>IF($K256="","-",_xlfn.XLOOKUP($K256,Obj.Meta!$A:$A,Obj.Meta!$D:$D,"-",0,1))</f>
        <v>-</v>
      </c>
      <c r="M256" s="300" t="str">
        <f>IF($K256="","-",_xlfn.XLOOKUP($K256,Obj.Meta!$A:$A,Obj.Meta!$F:$F,"-",0,1))</f>
        <v>-</v>
      </c>
      <c r="N256" s="337" t="str">
        <f t="shared" si="7"/>
        <v>---</v>
      </c>
      <c r="O256" s="333"/>
      <c r="P256" s="54"/>
      <c r="Q256" s="52"/>
      <c r="R256" s="34"/>
      <c r="S256" s="53"/>
      <c r="T256" s="208"/>
      <c r="U256" s="726"/>
      <c r="V256" s="206"/>
      <c r="W256" s="206"/>
      <c r="X256" s="678"/>
      <c r="Y256" s="34"/>
      <c r="Z256" s="610"/>
      <c r="AA256" s="608"/>
    </row>
    <row r="257" spans="1:27"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34"/>
      <c r="H257" s="303" t="str">
        <f>IF($G257="","-",_xlfn.XLOOKUP($G257,Appr.Meta!$A:$A,Appr.Meta!$D:$D,"-",0,1))</f>
        <v>-</v>
      </c>
      <c r="I257" s="302"/>
      <c r="J257" s="303" t="str">
        <f>IF($I257="","-",_xlfn.XLOOKUP($I257,'CC.Meta'!$A:$A,'CC.Meta'!$D:$D,"-",0,1))</f>
        <v>-</v>
      </c>
      <c r="K257" s="302"/>
      <c r="L257" s="146" t="str">
        <f>IF($K257="","-",_xlfn.XLOOKUP($K257,Obj.Meta!$A:$A,Obj.Meta!$D:$D,"-",0,1))</f>
        <v>-</v>
      </c>
      <c r="M257" s="300" t="str">
        <f>IF($K257="","-",_xlfn.XLOOKUP($K257,Obj.Meta!$A:$A,Obj.Meta!$F:$F,"-",0,1))</f>
        <v>-</v>
      </c>
      <c r="N257" s="337" t="str">
        <f t="shared" si="7"/>
        <v>---</v>
      </c>
      <c r="O257" s="333"/>
      <c r="P257" s="54"/>
      <c r="Q257" s="52"/>
      <c r="R257" s="34"/>
      <c r="S257" s="53"/>
      <c r="T257" s="208"/>
      <c r="U257" s="726"/>
      <c r="V257" s="206"/>
      <c r="W257" s="206"/>
      <c r="X257" s="678"/>
      <c r="Y257" s="34"/>
      <c r="Z257" s="610"/>
      <c r="AA257" s="608"/>
    </row>
    <row r="258" spans="1:27"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34"/>
      <c r="H258" s="303" t="str">
        <f>IF($G258="","-",_xlfn.XLOOKUP($G258,Appr.Meta!$A:$A,Appr.Meta!$D:$D,"-",0,1))</f>
        <v>-</v>
      </c>
      <c r="I258" s="302"/>
      <c r="J258" s="303" t="str">
        <f>IF($I258="","-",_xlfn.XLOOKUP($I258,'CC.Meta'!$A:$A,'CC.Meta'!$D:$D,"-",0,1))</f>
        <v>-</v>
      </c>
      <c r="K258" s="302"/>
      <c r="L258" s="146" t="str">
        <f>IF($K258="","-",_xlfn.XLOOKUP($K258,Obj.Meta!$A:$A,Obj.Meta!$D:$D,"-",0,1))</f>
        <v>-</v>
      </c>
      <c r="M258" s="300" t="str">
        <f>IF($K258="","-",_xlfn.XLOOKUP($K258,Obj.Meta!$A:$A,Obj.Meta!$F:$F,"-",0,1))</f>
        <v>-</v>
      </c>
      <c r="N258" s="337" t="str">
        <f t="shared" si="7"/>
        <v>---</v>
      </c>
      <c r="O258" s="333"/>
      <c r="P258" s="54"/>
      <c r="Q258" s="52"/>
      <c r="R258" s="34"/>
      <c r="S258" s="53"/>
      <c r="T258" s="208"/>
      <c r="U258" s="726"/>
      <c r="V258" s="206"/>
      <c r="W258" s="206"/>
      <c r="X258" s="678"/>
      <c r="Y258" s="34"/>
      <c r="Z258" s="610"/>
      <c r="AA258" s="608"/>
    </row>
    <row r="259" spans="1:27"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34"/>
      <c r="H259" s="303" t="str">
        <f>IF($G259="","-",_xlfn.XLOOKUP($G259,Appr.Meta!$A:$A,Appr.Meta!$D:$D,"-",0,1))</f>
        <v>-</v>
      </c>
      <c r="I259" s="302"/>
      <c r="J259" s="303" t="str">
        <f>IF($I259="","-",_xlfn.XLOOKUP($I259,'CC.Meta'!$A:$A,'CC.Meta'!$D:$D,"-",0,1))</f>
        <v>-</v>
      </c>
      <c r="K259" s="302"/>
      <c r="L259" s="146" t="str">
        <f>IF($K259="","-",_xlfn.XLOOKUP($K259,Obj.Meta!$A:$A,Obj.Meta!$D:$D,"-",0,1))</f>
        <v>-</v>
      </c>
      <c r="M259" s="300" t="str">
        <f>IF($K259="","-",_xlfn.XLOOKUP($K259,Obj.Meta!$A:$A,Obj.Meta!$F:$F,"-",0,1))</f>
        <v>-</v>
      </c>
      <c r="N259" s="337" t="str">
        <f t="shared" si="7"/>
        <v>---</v>
      </c>
      <c r="O259" s="333"/>
      <c r="P259" s="54"/>
      <c r="Q259" s="52"/>
      <c r="R259" s="34"/>
      <c r="S259" s="53"/>
      <c r="T259" s="208"/>
      <c r="U259" s="726"/>
      <c r="V259" s="206"/>
      <c r="W259" s="206"/>
      <c r="X259" s="678"/>
      <c r="Y259" s="34"/>
      <c r="Z259" s="610"/>
      <c r="AA259" s="608"/>
    </row>
    <row r="260" spans="1:27"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34"/>
      <c r="H260" s="303" t="str">
        <f>IF($G260="","-",_xlfn.XLOOKUP($G260,Appr.Meta!$A:$A,Appr.Meta!$D:$D,"-",0,1))</f>
        <v>-</v>
      </c>
      <c r="I260" s="302"/>
      <c r="J260" s="303" t="str">
        <f>IF($I260="","-",_xlfn.XLOOKUP($I260,'CC.Meta'!$A:$A,'CC.Meta'!$D:$D,"-",0,1))</f>
        <v>-</v>
      </c>
      <c r="K260" s="302"/>
      <c r="L260" s="146" t="str">
        <f>IF($K260="","-",_xlfn.XLOOKUP($K260,Obj.Meta!$A:$A,Obj.Meta!$D:$D,"-",0,1))</f>
        <v>-</v>
      </c>
      <c r="M260" s="300" t="str">
        <f>IF($K260="","-",_xlfn.XLOOKUP($K260,Obj.Meta!$A:$A,Obj.Meta!$F:$F,"-",0,1))</f>
        <v>-</v>
      </c>
      <c r="N260" s="337" t="str">
        <f t="shared" si="7"/>
        <v>---</v>
      </c>
      <c r="O260" s="333"/>
      <c r="P260" s="54"/>
      <c r="Q260" s="52"/>
      <c r="R260" s="34"/>
      <c r="S260" s="53"/>
      <c r="T260" s="208"/>
      <c r="U260" s="726"/>
      <c r="V260" s="206"/>
      <c r="W260" s="206"/>
      <c r="X260" s="678"/>
      <c r="Y260" s="34"/>
      <c r="Z260" s="610"/>
      <c r="AA260" s="608"/>
    </row>
    <row r="261" spans="1:27"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34"/>
      <c r="H261" s="303" t="str">
        <f>IF($G261="","-",_xlfn.XLOOKUP($G261,Appr.Meta!$A:$A,Appr.Meta!$D:$D,"-",0,1))</f>
        <v>-</v>
      </c>
      <c r="I261" s="302"/>
      <c r="J261" s="303" t="str">
        <f>IF($I261="","-",_xlfn.XLOOKUP($I261,'CC.Meta'!$A:$A,'CC.Meta'!$D:$D,"-",0,1))</f>
        <v>-</v>
      </c>
      <c r="K261" s="302"/>
      <c r="L261" s="146" t="str">
        <f>IF($K261="","-",_xlfn.XLOOKUP($K261,Obj.Meta!$A:$A,Obj.Meta!$D:$D,"-",0,1))</f>
        <v>-</v>
      </c>
      <c r="M261" s="300" t="str">
        <f>IF($K261="","-",_xlfn.XLOOKUP($K261,Obj.Meta!$A:$A,Obj.Meta!$F:$F,"-",0,1))</f>
        <v>-</v>
      </c>
      <c r="N261" s="337" t="str">
        <f t="shared" si="7"/>
        <v>---</v>
      </c>
      <c r="O261" s="333"/>
      <c r="P261" s="54"/>
      <c r="Q261" s="52"/>
      <c r="R261" s="34"/>
      <c r="S261" s="53"/>
      <c r="T261" s="208"/>
      <c r="U261" s="726"/>
      <c r="V261" s="206"/>
      <c r="W261" s="206"/>
      <c r="X261" s="678"/>
      <c r="Y261" s="34"/>
      <c r="Z261" s="610"/>
      <c r="AA261" s="608"/>
    </row>
    <row r="262" spans="1:27"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34"/>
      <c r="H262" s="303" t="str">
        <f>IF($G262="","-",_xlfn.XLOOKUP($G262,Appr.Meta!$A:$A,Appr.Meta!$D:$D,"-",0,1))</f>
        <v>-</v>
      </c>
      <c r="I262" s="302"/>
      <c r="J262" s="303" t="str">
        <f>IF($I262="","-",_xlfn.XLOOKUP($I262,'CC.Meta'!$A:$A,'CC.Meta'!$D:$D,"-",0,1))</f>
        <v>-</v>
      </c>
      <c r="K262" s="302"/>
      <c r="L262" s="146" t="str">
        <f>IF($K262="","-",_xlfn.XLOOKUP($K262,Obj.Meta!$A:$A,Obj.Meta!$D:$D,"-",0,1))</f>
        <v>-</v>
      </c>
      <c r="M262" s="300" t="str">
        <f>IF($K262="","-",_xlfn.XLOOKUP($K262,Obj.Meta!$A:$A,Obj.Meta!$F:$F,"-",0,1))</f>
        <v>-</v>
      </c>
      <c r="N262" s="337" t="str">
        <f t="shared" si="7"/>
        <v>---</v>
      </c>
      <c r="O262" s="333"/>
      <c r="P262" s="54"/>
      <c r="Q262" s="52"/>
      <c r="R262" s="34"/>
      <c r="S262" s="53"/>
      <c r="T262" s="208"/>
      <c r="U262" s="726"/>
      <c r="V262" s="206"/>
      <c r="W262" s="206"/>
      <c r="X262" s="678"/>
      <c r="Y262" s="34"/>
      <c r="Z262" s="610"/>
      <c r="AA262" s="608"/>
    </row>
    <row r="263" spans="1:27"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34"/>
      <c r="H263" s="303" t="str">
        <f>IF($G263="","-",_xlfn.XLOOKUP($G263,Appr.Meta!$A:$A,Appr.Meta!$D:$D,"-",0,1))</f>
        <v>-</v>
      </c>
      <c r="I263" s="302"/>
      <c r="J263" s="303" t="str">
        <f>IF($I263="","-",_xlfn.XLOOKUP($I263,'CC.Meta'!$A:$A,'CC.Meta'!$D:$D,"-",0,1))</f>
        <v>-</v>
      </c>
      <c r="K263" s="302"/>
      <c r="L263" s="146" t="str">
        <f>IF($K263="","-",_xlfn.XLOOKUP($K263,Obj.Meta!$A:$A,Obj.Meta!$D:$D,"-",0,1))</f>
        <v>-</v>
      </c>
      <c r="M263" s="300" t="str">
        <f>IF($K263="","-",_xlfn.XLOOKUP($K263,Obj.Meta!$A:$A,Obj.Meta!$F:$F,"-",0,1))</f>
        <v>-</v>
      </c>
      <c r="N263" s="337" t="str">
        <f t="shared" si="7"/>
        <v>---</v>
      </c>
      <c r="O263" s="333"/>
      <c r="P263" s="54"/>
      <c r="Q263" s="52"/>
      <c r="R263" s="34"/>
      <c r="S263" s="53"/>
      <c r="T263" s="208"/>
      <c r="U263" s="726"/>
      <c r="V263" s="206"/>
      <c r="W263" s="206"/>
      <c r="X263" s="678"/>
      <c r="Y263" s="34"/>
      <c r="Z263" s="610"/>
      <c r="AA263" s="608"/>
    </row>
    <row r="264" spans="1:27"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34"/>
      <c r="H264" s="303" t="str">
        <f>IF($G264="","-",_xlfn.XLOOKUP($G264,Appr.Meta!$A:$A,Appr.Meta!$D:$D,"-",0,1))</f>
        <v>-</v>
      </c>
      <c r="I264" s="302"/>
      <c r="J264" s="303" t="str">
        <f>IF($I264="","-",_xlfn.XLOOKUP($I264,'CC.Meta'!$A:$A,'CC.Meta'!$D:$D,"-",0,1))</f>
        <v>-</v>
      </c>
      <c r="K264" s="302"/>
      <c r="L264" s="146" t="str">
        <f>IF($K264="","-",_xlfn.XLOOKUP($K264,Obj.Meta!$A:$A,Obj.Meta!$D:$D,"-",0,1))</f>
        <v>-</v>
      </c>
      <c r="M264" s="300" t="str">
        <f>IF($K264="","-",_xlfn.XLOOKUP($K264,Obj.Meta!$A:$A,Obj.Meta!$F:$F,"-",0,1))</f>
        <v>-</v>
      </c>
      <c r="N264" s="337" t="str">
        <f t="shared" si="7"/>
        <v>---</v>
      </c>
      <c r="O264" s="333"/>
      <c r="P264" s="54"/>
      <c r="Q264" s="52"/>
      <c r="R264" s="34"/>
      <c r="S264" s="53"/>
      <c r="T264" s="208"/>
      <c r="U264" s="726"/>
      <c r="V264" s="206"/>
      <c r="W264" s="206"/>
      <c r="X264" s="678"/>
      <c r="Y264" s="34"/>
      <c r="Z264" s="610"/>
      <c r="AA264" s="608"/>
    </row>
    <row r="265" spans="1:27"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34"/>
      <c r="H265" s="303" t="str">
        <f>IF($G265="","-",_xlfn.XLOOKUP($G265,Appr.Meta!$A:$A,Appr.Meta!$D:$D,"-",0,1))</f>
        <v>-</v>
      </c>
      <c r="I265" s="302"/>
      <c r="J265" s="303" t="str">
        <f>IF($I265="","-",_xlfn.XLOOKUP($I265,'CC.Meta'!$A:$A,'CC.Meta'!$D:$D,"-",0,1))</f>
        <v>-</v>
      </c>
      <c r="K265" s="302"/>
      <c r="L265" s="146" t="str">
        <f>IF($K265="","-",_xlfn.XLOOKUP($K265,Obj.Meta!$A:$A,Obj.Meta!$D:$D,"-",0,1))</f>
        <v>-</v>
      </c>
      <c r="M265" s="300" t="str">
        <f>IF($K265="","-",_xlfn.XLOOKUP($K265,Obj.Meta!$A:$A,Obj.Meta!$F:$F,"-",0,1))</f>
        <v>-</v>
      </c>
      <c r="N265" s="337" t="str">
        <f t="shared" si="7"/>
        <v>---</v>
      </c>
      <c r="O265" s="333"/>
      <c r="P265" s="54"/>
      <c r="Q265" s="52"/>
      <c r="R265" s="34"/>
      <c r="S265" s="53"/>
      <c r="T265" s="208"/>
      <c r="U265" s="726"/>
      <c r="V265" s="206"/>
      <c r="W265" s="206"/>
      <c r="X265" s="678"/>
      <c r="Y265" s="34"/>
      <c r="Z265" s="610"/>
      <c r="AA265" s="608"/>
    </row>
    <row r="266" spans="1:27"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34"/>
      <c r="H266" s="303" t="str">
        <f>IF($G266="","-",_xlfn.XLOOKUP($G266,Appr.Meta!$A:$A,Appr.Meta!$D:$D,"-",0,1))</f>
        <v>-</v>
      </c>
      <c r="I266" s="302"/>
      <c r="J266" s="303" t="str">
        <f>IF($I266="","-",_xlfn.XLOOKUP($I266,'CC.Meta'!$A:$A,'CC.Meta'!$D:$D,"-",0,1))</f>
        <v>-</v>
      </c>
      <c r="K266" s="302"/>
      <c r="L266" s="146" t="str">
        <f>IF($K266="","-",_xlfn.XLOOKUP($K266,Obj.Meta!$A:$A,Obj.Meta!$D:$D,"-",0,1))</f>
        <v>-</v>
      </c>
      <c r="M266" s="300" t="str">
        <f>IF($K266="","-",_xlfn.XLOOKUP($K266,Obj.Meta!$A:$A,Obj.Meta!$F:$F,"-",0,1))</f>
        <v>-</v>
      </c>
      <c r="N266" s="337" t="str">
        <f t="shared" si="7"/>
        <v>---</v>
      </c>
      <c r="O266" s="333"/>
      <c r="P266" s="54"/>
      <c r="Q266" s="52"/>
      <c r="R266" s="34"/>
      <c r="S266" s="53"/>
      <c r="T266" s="208"/>
      <c r="U266" s="726"/>
      <c r="V266" s="206"/>
      <c r="W266" s="206"/>
      <c r="X266" s="678"/>
      <c r="Y266" s="34"/>
      <c r="Z266" s="610"/>
      <c r="AA266" s="608"/>
    </row>
    <row r="267" spans="1:27"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34"/>
      <c r="H267" s="303" t="str">
        <f>IF($G267="","-",_xlfn.XLOOKUP($G267,Appr.Meta!$A:$A,Appr.Meta!$D:$D,"-",0,1))</f>
        <v>-</v>
      </c>
      <c r="I267" s="302"/>
      <c r="J267" s="303" t="str">
        <f>IF($I267="","-",_xlfn.XLOOKUP($I267,'CC.Meta'!$A:$A,'CC.Meta'!$D:$D,"-",0,1))</f>
        <v>-</v>
      </c>
      <c r="K267" s="302"/>
      <c r="L267" s="146" t="str">
        <f>IF($K267="","-",_xlfn.XLOOKUP($K267,Obj.Meta!$A:$A,Obj.Meta!$D:$D,"-",0,1))</f>
        <v>-</v>
      </c>
      <c r="M267" s="300" t="str">
        <f>IF($K267="","-",_xlfn.XLOOKUP($K267,Obj.Meta!$A:$A,Obj.Meta!$F:$F,"-",0,1))</f>
        <v>-</v>
      </c>
      <c r="N267" s="337" t="str">
        <f t="shared" si="7"/>
        <v>---</v>
      </c>
      <c r="O267" s="333"/>
      <c r="P267" s="54"/>
      <c r="Q267" s="52"/>
      <c r="R267" s="34"/>
      <c r="S267" s="53"/>
      <c r="T267" s="208"/>
      <c r="U267" s="726"/>
      <c r="V267" s="206"/>
      <c r="W267" s="206"/>
      <c r="X267" s="678"/>
      <c r="Y267" s="34"/>
      <c r="Z267" s="610"/>
      <c r="AA267" s="608"/>
    </row>
    <row r="268" spans="1:27"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34"/>
      <c r="H268" s="303" t="str">
        <f>IF($G268="","-",_xlfn.XLOOKUP($G268,Appr.Meta!$A:$A,Appr.Meta!$D:$D,"-",0,1))</f>
        <v>-</v>
      </c>
      <c r="I268" s="302"/>
      <c r="J268" s="303" t="str">
        <f>IF($I268="","-",_xlfn.XLOOKUP($I268,'CC.Meta'!$A:$A,'CC.Meta'!$D:$D,"-",0,1))</f>
        <v>-</v>
      </c>
      <c r="K268" s="302"/>
      <c r="L268" s="146" t="str">
        <f>IF($K268="","-",_xlfn.XLOOKUP($K268,Obj.Meta!$A:$A,Obj.Meta!$D:$D,"-",0,1))</f>
        <v>-</v>
      </c>
      <c r="M268" s="300" t="str">
        <f>IF($K268="","-",_xlfn.XLOOKUP($K268,Obj.Meta!$A:$A,Obj.Meta!$F:$F,"-",0,1))</f>
        <v>-</v>
      </c>
      <c r="N268" s="337" t="str">
        <f t="shared" si="7"/>
        <v>---</v>
      </c>
      <c r="O268" s="333"/>
      <c r="P268" s="54"/>
      <c r="Q268" s="52"/>
      <c r="R268" s="34"/>
      <c r="S268" s="53"/>
      <c r="T268" s="208"/>
      <c r="U268" s="726"/>
      <c r="V268" s="206"/>
      <c r="W268" s="206"/>
      <c r="X268" s="678"/>
      <c r="Y268" s="34"/>
      <c r="Z268" s="610"/>
      <c r="AA268" s="608"/>
    </row>
    <row r="269" spans="1:27"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34"/>
      <c r="H269" s="303" t="str">
        <f>IF($G269="","-",_xlfn.XLOOKUP($G269,Appr.Meta!$A:$A,Appr.Meta!$D:$D,"-",0,1))</f>
        <v>-</v>
      </c>
      <c r="I269" s="302"/>
      <c r="J269" s="303" t="str">
        <f>IF($I269="","-",_xlfn.XLOOKUP($I269,'CC.Meta'!$A:$A,'CC.Meta'!$D:$D,"-",0,1))</f>
        <v>-</v>
      </c>
      <c r="K269" s="302"/>
      <c r="L269" s="146" t="str">
        <f>IF($K269="","-",_xlfn.XLOOKUP($K269,Obj.Meta!$A:$A,Obj.Meta!$D:$D,"-",0,1))</f>
        <v>-</v>
      </c>
      <c r="M269" s="300" t="str">
        <f>IF($K269="","-",_xlfn.XLOOKUP($K269,Obj.Meta!$A:$A,Obj.Meta!$F:$F,"-",0,1))</f>
        <v>-</v>
      </c>
      <c r="N269" s="337" t="str">
        <f t="shared" si="7"/>
        <v>---</v>
      </c>
      <c r="O269" s="333"/>
      <c r="P269" s="54"/>
      <c r="Q269" s="52"/>
      <c r="R269" s="34"/>
      <c r="S269" s="53"/>
      <c r="T269" s="208"/>
      <c r="U269" s="726"/>
      <c r="V269" s="206"/>
      <c r="W269" s="206"/>
      <c r="X269" s="678"/>
      <c r="Y269" s="34"/>
      <c r="Z269" s="610"/>
      <c r="AA269" s="608"/>
    </row>
    <row r="270" spans="1:27"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34"/>
      <c r="H270" s="303" t="str">
        <f>IF($G270="","-",_xlfn.XLOOKUP($G270,Appr.Meta!$A:$A,Appr.Meta!$D:$D,"-",0,1))</f>
        <v>-</v>
      </c>
      <c r="I270" s="302"/>
      <c r="J270" s="303" t="str">
        <f>IF($I270="","-",_xlfn.XLOOKUP($I270,'CC.Meta'!$A:$A,'CC.Meta'!$D:$D,"-",0,1))</f>
        <v>-</v>
      </c>
      <c r="K270" s="302"/>
      <c r="L270" s="146" t="str">
        <f>IF($K270="","-",_xlfn.XLOOKUP($K270,Obj.Meta!$A:$A,Obj.Meta!$D:$D,"-",0,1))</f>
        <v>-</v>
      </c>
      <c r="M270" s="300" t="str">
        <f>IF($K270="","-",_xlfn.XLOOKUP($K270,Obj.Meta!$A:$A,Obj.Meta!$F:$F,"-",0,1))</f>
        <v>-</v>
      </c>
      <c r="N270" s="337" t="str">
        <f t="shared" si="7"/>
        <v>---</v>
      </c>
      <c r="O270" s="333"/>
      <c r="P270" s="54"/>
      <c r="Q270" s="52"/>
      <c r="R270" s="34"/>
      <c r="S270" s="53"/>
      <c r="T270" s="208"/>
      <c r="U270" s="726"/>
      <c r="V270" s="206"/>
      <c r="W270" s="206"/>
      <c r="X270" s="678"/>
      <c r="Y270" s="34"/>
      <c r="Z270" s="610"/>
      <c r="AA270" s="608"/>
    </row>
    <row r="271" spans="1:27" s="127" customFormat="1">
      <c r="A271" s="145" t="str">
        <f t="shared" si="6"/>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34"/>
      <c r="H271" s="303" t="str">
        <f>IF($G271="","-",_xlfn.XLOOKUP($G271,Appr.Meta!$A:$A,Appr.Meta!$D:$D,"-",0,1))</f>
        <v>-</v>
      </c>
      <c r="I271" s="302"/>
      <c r="J271" s="303" t="str">
        <f>IF($I271="","-",_xlfn.XLOOKUP($I271,'CC.Meta'!$A:$A,'CC.Meta'!$D:$D,"-",0,1))</f>
        <v>-</v>
      </c>
      <c r="K271" s="302"/>
      <c r="L271" s="146" t="str">
        <f>IF($K271="","-",_xlfn.XLOOKUP($K271,Obj.Meta!$A:$A,Obj.Meta!$D:$D,"-",0,1))</f>
        <v>-</v>
      </c>
      <c r="M271" s="300" t="str">
        <f>IF($K271="","-",_xlfn.XLOOKUP($K271,Obj.Meta!$A:$A,Obj.Meta!$F:$F,"-",0,1))</f>
        <v>-</v>
      </c>
      <c r="N271" s="337" t="str">
        <f t="shared" si="7"/>
        <v>---</v>
      </c>
      <c r="O271" s="333"/>
      <c r="P271" s="54"/>
      <c r="Q271" s="52"/>
      <c r="R271" s="34"/>
      <c r="S271" s="53"/>
      <c r="T271" s="208"/>
      <c r="U271" s="726"/>
      <c r="V271" s="206"/>
      <c r="W271" s="206"/>
      <c r="X271" s="678"/>
      <c r="Y271" s="34"/>
      <c r="Z271" s="610"/>
      <c r="AA271" s="608"/>
    </row>
    <row r="272" spans="1:27" s="127" customFormat="1">
      <c r="A272" s="145" t="str">
        <f t="shared" si="6"/>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34"/>
      <c r="H272" s="303" t="str">
        <f>IF($G272="","-",_xlfn.XLOOKUP($G272,Appr.Meta!$A:$A,Appr.Meta!$D:$D,"-",0,1))</f>
        <v>-</v>
      </c>
      <c r="I272" s="302"/>
      <c r="J272" s="303" t="str">
        <f>IF($I272="","-",_xlfn.XLOOKUP($I272,'CC.Meta'!$A:$A,'CC.Meta'!$D:$D,"-",0,1))</f>
        <v>-</v>
      </c>
      <c r="K272" s="302"/>
      <c r="L272" s="146" t="str">
        <f>IF($K272="","-",_xlfn.XLOOKUP($K272,Obj.Meta!$A:$A,Obj.Meta!$D:$D,"-",0,1))</f>
        <v>-</v>
      </c>
      <c r="M272" s="300" t="str">
        <f>IF($K272="","-",_xlfn.XLOOKUP($K272,Obj.Meta!$A:$A,Obj.Meta!$F:$F,"-",0,1))</f>
        <v>-</v>
      </c>
      <c r="N272" s="337" t="str">
        <f t="shared" si="7"/>
        <v>---</v>
      </c>
      <c r="O272" s="333"/>
      <c r="P272" s="54"/>
      <c r="Q272" s="52"/>
      <c r="R272" s="34"/>
      <c r="S272" s="53"/>
      <c r="T272" s="208"/>
      <c r="U272" s="726"/>
      <c r="V272" s="206"/>
      <c r="W272" s="206"/>
      <c r="X272" s="678"/>
      <c r="Y272" s="34"/>
      <c r="Z272" s="610"/>
      <c r="AA272" s="608"/>
    </row>
    <row r="273" spans="1:27" s="127" customFormat="1">
      <c r="A273" s="145" t="str">
        <f t="shared" si="6"/>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34"/>
      <c r="H273" s="303" t="str">
        <f>IF($G273="","-",_xlfn.XLOOKUP($G273,Appr.Meta!$A:$A,Appr.Meta!$D:$D,"-",0,1))</f>
        <v>-</v>
      </c>
      <c r="I273" s="302"/>
      <c r="J273" s="303" t="str">
        <f>IF($I273="","-",_xlfn.XLOOKUP($I273,'CC.Meta'!$A:$A,'CC.Meta'!$D:$D,"-",0,1))</f>
        <v>-</v>
      </c>
      <c r="K273" s="302"/>
      <c r="L273" s="146" t="str">
        <f>IF($K273="","-",_xlfn.XLOOKUP($K273,Obj.Meta!$A:$A,Obj.Meta!$D:$D,"-",0,1))</f>
        <v>-</v>
      </c>
      <c r="M273" s="300" t="str">
        <f>IF($K273="","-",_xlfn.XLOOKUP($K273,Obj.Meta!$A:$A,Obj.Meta!$F:$F,"-",0,1))</f>
        <v>-</v>
      </c>
      <c r="N273" s="337" t="str">
        <f t="shared" si="7"/>
        <v>---</v>
      </c>
      <c r="O273" s="333"/>
      <c r="P273" s="54"/>
      <c r="Q273" s="52"/>
      <c r="R273" s="34"/>
      <c r="S273" s="53"/>
      <c r="T273" s="208"/>
      <c r="U273" s="726"/>
      <c r="V273" s="206"/>
      <c r="W273" s="206"/>
      <c r="X273" s="678"/>
      <c r="Y273" s="34"/>
      <c r="Z273" s="610"/>
      <c r="AA273" s="608"/>
    </row>
    <row r="274" spans="1:27" s="127" customFormat="1">
      <c r="A274" s="145" t="str">
        <f t="shared" si="6"/>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34"/>
      <c r="H274" s="303" t="str">
        <f>IF($G274="","-",_xlfn.XLOOKUP($G274,Appr.Meta!$A:$A,Appr.Meta!$D:$D,"-",0,1))</f>
        <v>-</v>
      </c>
      <c r="I274" s="302"/>
      <c r="J274" s="303" t="str">
        <f>IF($I274="","-",_xlfn.XLOOKUP($I274,'CC.Meta'!$A:$A,'CC.Meta'!$D:$D,"-",0,1))</f>
        <v>-</v>
      </c>
      <c r="K274" s="302"/>
      <c r="L274" s="146" t="str">
        <f>IF($K274="","-",_xlfn.XLOOKUP($K274,Obj.Meta!$A:$A,Obj.Meta!$D:$D,"-",0,1))</f>
        <v>-</v>
      </c>
      <c r="M274" s="300" t="str">
        <f>IF($K274="","-",_xlfn.XLOOKUP($K274,Obj.Meta!$A:$A,Obj.Meta!$F:$F,"-",0,1))</f>
        <v>-</v>
      </c>
      <c r="N274" s="337" t="str">
        <f t="shared" si="7"/>
        <v>---</v>
      </c>
      <c r="O274" s="333"/>
      <c r="P274" s="54"/>
      <c r="Q274" s="52"/>
      <c r="R274" s="34"/>
      <c r="S274" s="53"/>
      <c r="T274" s="208"/>
      <c r="U274" s="726"/>
      <c r="V274" s="206"/>
      <c r="W274" s="206"/>
      <c r="X274" s="678"/>
      <c r="Y274" s="34"/>
      <c r="Z274" s="610"/>
      <c r="AA274" s="608"/>
    </row>
    <row r="275" spans="1:27" s="127" customFormat="1">
      <c r="A275" s="145" t="str">
        <f t="shared" ref="A275:A338" si="8">IFERROR(VALUE(LEFT($I275,2)),"-")</f>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34"/>
      <c r="H275" s="303" t="str">
        <f>IF($G275="","-",_xlfn.XLOOKUP($G275,Appr.Meta!$A:$A,Appr.Meta!$D:$D,"-",0,1))</f>
        <v>-</v>
      </c>
      <c r="I275" s="302"/>
      <c r="J275" s="303" t="str">
        <f>IF($I275="","-",_xlfn.XLOOKUP($I275,'CC.Meta'!$A:$A,'CC.Meta'!$D:$D,"-",0,1))</f>
        <v>-</v>
      </c>
      <c r="K275" s="302"/>
      <c r="L275" s="146" t="str">
        <f>IF($K275="","-",_xlfn.XLOOKUP($K275,Obj.Meta!$A:$A,Obj.Meta!$D:$D,"-",0,1))</f>
        <v>-</v>
      </c>
      <c r="M275" s="300" t="str">
        <f>IF($K275="","-",_xlfn.XLOOKUP($K275,Obj.Meta!$A:$A,Obj.Meta!$F:$F,"-",0,1))</f>
        <v>-</v>
      </c>
      <c r="N275" s="337" t="str">
        <f t="shared" ref="N275:N338" si="9">_xlfn.CONCAT($D275,"-",$G275,"-",$I275,"-",$K275)</f>
        <v>---</v>
      </c>
      <c r="O275" s="333"/>
      <c r="P275" s="54"/>
      <c r="Q275" s="52"/>
      <c r="R275" s="34"/>
      <c r="S275" s="53"/>
      <c r="T275" s="208"/>
      <c r="U275" s="726"/>
      <c r="V275" s="206"/>
      <c r="W275" s="206"/>
      <c r="X275" s="678"/>
      <c r="Y275" s="34"/>
      <c r="Z275" s="610"/>
      <c r="AA275" s="608"/>
    </row>
    <row r="276" spans="1:27"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34"/>
      <c r="H276" s="303" t="str">
        <f>IF($G276="","-",_xlfn.XLOOKUP($G276,Appr.Meta!$A:$A,Appr.Meta!$D:$D,"-",0,1))</f>
        <v>-</v>
      </c>
      <c r="I276" s="302"/>
      <c r="J276" s="303" t="str">
        <f>IF($I276="","-",_xlfn.XLOOKUP($I276,'CC.Meta'!$A:$A,'CC.Meta'!$D:$D,"-",0,1))</f>
        <v>-</v>
      </c>
      <c r="K276" s="302"/>
      <c r="L276" s="146" t="str">
        <f>IF($K276="","-",_xlfn.XLOOKUP($K276,Obj.Meta!$A:$A,Obj.Meta!$D:$D,"-",0,1))</f>
        <v>-</v>
      </c>
      <c r="M276" s="300" t="str">
        <f>IF($K276="","-",_xlfn.XLOOKUP($K276,Obj.Meta!$A:$A,Obj.Meta!$F:$F,"-",0,1))</f>
        <v>-</v>
      </c>
      <c r="N276" s="337" t="str">
        <f t="shared" si="9"/>
        <v>---</v>
      </c>
      <c r="O276" s="333"/>
      <c r="P276" s="54"/>
      <c r="Q276" s="52"/>
      <c r="R276" s="34"/>
      <c r="S276" s="53"/>
      <c r="T276" s="208"/>
      <c r="U276" s="726"/>
      <c r="V276" s="206"/>
      <c r="W276" s="206"/>
      <c r="X276" s="678"/>
      <c r="Y276" s="34"/>
      <c r="Z276" s="610"/>
      <c r="AA276" s="608"/>
    </row>
    <row r="277" spans="1:27"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34"/>
      <c r="H277" s="303" t="str">
        <f>IF($G277="","-",_xlfn.XLOOKUP($G277,Appr.Meta!$A:$A,Appr.Meta!$D:$D,"-",0,1))</f>
        <v>-</v>
      </c>
      <c r="I277" s="302"/>
      <c r="J277" s="303" t="str">
        <f>IF($I277="","-",_xlfn.XLOOKUP($I277,'CC.Meta'!$A:$A,'CC.Meta'!$D:$D,"-",0,1))</f>
        <v>-</v>
      </c>
      <c r="K277" s="302"/>
      <c r="L277" s="146" t="str">
        <f>IF($K277="","-",_xlfn.XLOOKUP($K277,Obj.Meta!$A:$A,Obj.Meta!$D:$D,"-",0,1))</f>
        <v>-</v>
      </c>
      <c r="M277" s="300" t="str">
        <f>IF($K277="","-",_xlfn.XLOOKUP($K277,Obj.Meta!$A:$A,Obj.Meta!$F:$F,"-",0,1))</f>
        <v>-</v>
      </c>
      <c r="N277" s="337" t="str">
        <f t="shared" si="9"/>
        <v>---</v>
      </c>
      <c r="O277" s="333"/>
      <c r="P277" s="54"/>
      <c r="Q277" s="52"/>
      <c r="R277" s="34"/>
      <c r="S277" s="53"/>
      <c r="T277" s="208"/>
      <c r="U277" s="726"/>
      <c r="V277" s="206"/>
      <c r="W277" s="206"/>
      <c r="X277" s="678"/>
      <c r="Y277" s="34"/>
      <c r="Z277" s="610"/>
      <c r="AA277" s="608"/>
    </row>
    <row r="278" spans="1:27"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34"/>
      <c r="H278" s="303" t="str">
        <f>IF($G278="","-",_xlfn.XLOOKUP($G278,Appr.Meta!$A:$A,Appr.Meta!$D:$D,"-",0,1))</f>
        <v>-</v>
      </c>
      <c r="I278" s="302"/>
      <c r="J278" s="303" t="str">
        <f>IF($I278="","-",_xlfn.XLOOKUP($I278,'CC.Meta'!$A:$A,'CC.Meta'!$D:$D,"-",0,1))</f>
        <v>-</v>
      </c>
      <c r="K278" s="302"/>
      <c r="L278" s="146" t="str">
        <f>IF($K278="","-",_xlfn.XLOOKUP($K278,Obj.Meta!$A:$A,Obj.Meta!$D:$D,"-",0,1))</f>
        <v>-</v>
      </c>
      <c r="M278" s="300" t="str">
        <f>IF($K278="","-",_xlfn.XLOOKUP($K278,Obj.Meta!$A:$A,Obj.Meta!$F:$F,"-",0,1))</f>
        <v>-</v>
      </c>
      <c r="N278" s="337" t="str">
        <f t="shared" si="9"/>
        <v>---</v>
      </c>
      <c r="O278" s="333"/>
      <c r="P278" s="54"/>
      <c r="Q278" s="52"/>
      <c r="R278" s="34"/>
      <c r="S278" s="53"/>
      <c r="T278" s="208"/>
      <c r="U278" s="726"/>
      <c r="V278" s="206"/>
      <c r="W278" s="206"/>
      <c r="X278" s="678"/>
      <c r="Y278" s="34"/>
      <c r="Z278" s="610"/>
      <c r="AA278" s="608"/>
    </row>
    <row r="279" spans="1:27"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34"/>
      <c r="H279" s="303" t="str">
        <f>IF($G279="","-",_xlfn.XLOOKUP($G279,Appr.Meta!$A:$A,Appr.Meta!$D:$D,"-",0,1))</f>
        <v>-</v>
      </c>
      <c r="I279" s="302"/>
      <c r="J279" s="303" t="str">
        <f>IF($I279="","-",_xlfn.XLOOKUP($I279,'CC.Meta'!$A:$A,'CC.Meta'!$D:$D,"-",0,1))</f>
        <v>-</v>
      </c>
      <c r="K279" s="302"/>
      <c r="L279" s="146" t="str">
        <f>IF($K279="","-",_xlfn.XLOOKUP($K279,Obj.Meta!$A:$A,Obj.Meta!$D:$D,"-",0,1))</f>
        <v>-</v>
      </c>
      <c r="M279" s="300" t="str">
        <f>IF($K279="","-",_xlfn.XLOOKUP($K279,Obj.Meta!$A:$A,Obj.Meta!$F:$F,"-",0,1))</f>
        <v>-</v>
      </c>
      <c r="N279" s="337" t="str">
        <f t="shared" si="9"/>
        <v>---</v>
      </c>
      <c r="O279" s="333"/>
      <c r="P279" s="54"/>
      <c r="Q279" s="52"/>
      <c r="R279" s="34"/>
      <c r="S279" s="53"/>
      <c r="T279" s="208"/>
      <c r="U279" s="726"/>
      <c r="V279" s="206"/>
      <c r="W279" s="206"/>
      <c r="X279" s="678"/>
      <c r="Y279" s="34"/>
      <c r="Z279" s="610"/>
      <c r="AA279" s="608"/>
    </row>
    <row r="280" spans="1:27"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34"/>
      <c r="H280" s="303" t="str">
        <f>IF($G280="","-",_xlfn.XLOOKUP($G280,Appr.Meta!$A:$A,Appr.Meta!$D:$D,"-",0,1))</f>
        <v>-</v>
      </c>
      <c r="I280" s="302"/>
      <c r="J280" s="303" t="str">
        <f>IF($I280="","-",_xlfn.XLOOKUP($I280,'CC.Meta'!$A:$A,'CC.Meta'!$D:$D,"-",0,1))</f>
        <v>-</v>
      </c>
      <c r="K280" s="302"/>
      <c r="L280" s="146" t="str">
        <f>IF($K280="","-",_xlfn.XLOOKUP($K280,Obj.Meta!$A:$A,Obj.Meta!$D:$D,"-",0,1))</f>
        <v>-</v>
      </c>
      <c r="M280" s="300" t="str">
        <f>IF($K280="","-",_xlfn.XLOOKUP($K280,Obj.Meta!$A:$A,Obj.Meta!$F:$F,"-",0,1))</f>
        <v>-</v>
      </c>
      <c r="N280" s="337" t="str">
        <f t="shared" si="9"/>
        <v>---</v>
      </c>
      <c r="O280" s="333"/>
      <c r="P280" s="54"/>
      <c r="Q280" s="52"/>
      <c r="R280" s="34"/>
      <c r="S280" s="53"/>
      <c r="T280" s="208"/>
      <c r="U280" s="726"/>
      <c r="V280" s="206"/>
      <c r="W280" s="206"/>
      <c r="X280" s="678"/>
      <c r="Y280" s="34"/>
      <c r="Z280" s="610"/>
      <c r="AA280" s="608"/>
    </row>
    <row r="281" spans="1:27"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34"/>
      <c r="H281" s="303" t="str">
        <f>IF($G281="","-",_xlfn.XLOOKUP($G281,Appr.Meta!$A:$A,Appr.Meta!$D:$D,"-",0,1))</f>
        <v>-</v>
      </c>
      <c r="I281" s="302"/>
      <c r="J281" s="303" t="str">
        <f>IF($I281="","-",_xlfn.XLOOKUP($I281,'CC.Meta'!$A:$A,'CC.Meta'!$D:$D,"-",0,1))</f>
        <v>-</v>
      </c>
      <c r="K281" s="302"/>
      <c r="L281" s="146" t="str">
        <f>IF($K281="","-",_xlfn.XLOOKUP($K281,Obj.Meta!$A:$A,Obj.Meta!$D:$D,"-",0,1))</f>
        <v>-</v>
      </c>
      <c r="M281" s="300" t="str">
        <f>IF($K281="","-",_xlfn.XLOOKUP($K281,Obj.Meta!$A:$A,Obj.Meta!$F:$F,"-",0,1))</f>
        <v>-</v>
      </c>
      <c r="N281" s="337" t="str">
        <f t="shared" si="9"/>
        <v>---</v>
      </c>
      <c r="O281" s="333"/>
      <c r="P281" s="54"/>
      <c r="Q281" s="52"/>
      <c r="R281" s="34"/>
      <c r="S281" s="53"/>
      <c r="T281" s="208"/>
      <c r="U281" s="726"/>
      <c r="V281" s="206"/>
      <c r="W281" s="206"/>
      <c r="X281" s="678"/>
      <c r="Y281" s="34"/>
      <c r="Z281" s="610"/>
      <c r="AA281" s="608"/>
    </row>
    <row r="282" spans="1:27"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34"/>
      <c r="H282" s="303" t="str">
        <f>IF($G282="","-",_xlfn.XLOOKUP($G282,Appr.Meta!$A:$A,Appr.Meta!$D:$D,"-",0,1))</f>
        <v>-</v>
      </c>
      <c r="I282" s="302"/>
      <c r="J282" s="303" t="str">
        <f>IF($I282="","-",_xlfn.XLOOKUP($I282,'CC.Meta'!$A:$A,'CC.Meta'!$D:$D,"-",0,1))</f>
        <v>-</v>
      </c>
      <c r="K282" s="302"/>
      <c r="L282" s="146" t="str">
        <f>IF($K282="","-",_xlfn.XLOOKUP($K282,Obj.Meta!$A:$A,Obj.Meta!$D:$D,"-",0,1))</f>
        <v>-</v>
      </c>
      <c r="M282" s="300" t="str">
        <f>IF($K282="","-",_xlfn.XLOOKUP($K282,Obj.Meta!$A:$A,Obj.Meta!$F:$F,"-",0,1))</f>
        <v>-</v>
      </c>
      <c r="N282" s="337" t="str">
        <f t="shared" si="9"/>
        <v>---</v>
      </c>
      <c r="O282" s="333"/>
      <c r="P282" s="54"/>
      <c r="Q282" s="52"/>
      <c r="R282" s="34"/>
      <c r="S282" s="53"/>
      <c r="T282" s="208"/>
      <c r="U282" s="726"/>
      <c r="V282" s="206"/>
      <c r="W282" s="206"/>
      <c r="X282" s="678"/>
      <c r="Y282" s="34"/>
      <c r="Z282" s="610"/>
      <c r="AA282" s="608"/>
    </row>
    <row r="283" spans="1:27"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34"/>
      <c r="H283" s="303" t="str">
        <f>IF($G283="","-",_xlfn.XLOOKUP($G283,Appr.Meta!$A:$A,Appr.Meta!$D:$D,"-",0,1))</f>
        <v>-</v>
      </c>
      <c r="I283" s="302"/>
      <c r="J283" s="303" t="str">
        <f>IF($I283="","-",_xlfn.XLOOKUP($I283,'CC.Meta'!$A:$A,'CC.Meta'!$D:$D,"-",0,1))</f>
        <v>-</v>
      </c>
      <c r="K283" s="302"/>
      <c r="L283" s="146" t="str">
        <f>IF($K283="","-",_xlfn.XLOOKUP($K283,Obj.Meta!$A:$A,Obj.Meta!$D:$D,"-",0,1))</f>
        <v>-</v>
      </c>
      <c r="M283" s="300" t="str">
        <f>IF($K283="","-",_xlfn.XLOOKUP($K283,Obj.Meta!$A:$A,Obj.Meta!$F:$F,"-",0,1))</f>
        <v>-</v>
      </c>
      <c r="N283" s="337" t="str">
        <f t="shared" si="9"/>
        <v>---</v>
      </c>
      <c r="O283" s="333"/>
      <c r="P283" s="54"/>
      <c r="Q283" s="52"/>
      <c r="R283" s="34"/>
      <c r="S283" s="53"/>
      <c r="T283" s="208"/>
      <c r="U283" s="726"/>
      <c r="V283" s="206"/>
      <c r="W283" s="206"/>
      <c r="X283" s="678"/>
      <c r="Y283" s="34"/>
      <c r="Z283" s="610"/>
      <c r="AA283" s="608"/>
    </row>
    <row r="284" spans="1:27"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34"/>
      <c r="H284" s="303" t="str">
        <f>IF($G284="","-",_xlfn.XLOOKUP($G284,Appr.Meta!$A:$A,Appr.Meta!$D:$D,"-",0,1))</f>
        <v>-</v>
      </c>
      <c r="I284" s="302"/>
      <c r="J284" s="303" t="str">
        <f>IF($I284="","-",_xlfn.XLOOKUP($I284,'CC.Meta'!$A:$A,'CC.Meta'!$D:$D,"-",0,1))</f>
        <v>-</v>
      </c>
      <c r="K284" s="302"/>
      <c r="L284" s="146" t="str">
        <f>IF($K284="","-",_xlfn.XLOOKUP($K284,Obj.Meta!$A:$A,Obj.Meta!$D:$D,"-",0,1))</f>
        <v>-</v>
      </c>
      <c r="M284" s="300" t="str">
        <f>IF($K284="","-",_xlfn.XLOOKUP($K284,Obj.Meta!$A:$A,Obj.Meta!$F:$F,"-",0,1))</f>
        <v>-</v>
      </c>
      <c r="N284" s="337" t="str">
        <f t="shared" si="9"/>
        <v>---</v>
      </c>
      <c r="O284" s="333"/>
      <c r="P284" s="54"/>
      <c r="Q284" s="52"/>
      <c r="R284" s="34"/>
      <c r="S284" s="53"/>
      <c r="T284" s="208"/>
      <c r="U284" s="726"/>
      <c r="V284" s="206"/>
      <c r="W284" s="206"/>
      <c r="X284" s="678"/>
      <c r="Y284" s="34"/>
      <c r="Z284" s="610"/>
      <c r="AA284" s="608"/>
    </row>
    <row r="285" spans="1:27"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34"/>
      <c r="H285" s="303" t="str">
        <f>IF($G285="","-",_xlfn.XLOOKUP($G285,Appr.Meta!$A:$A,Appr.Meta!$D:$D,"-",0,1))</f>
        <v>-</v>
      </c>
      <c r="I285" s="302"/>
      <c r="J285" s="303" t="str">
        <f>IF($I285="","-",_xlfn.XLOOKUP($I285,'CC.Meta'!$A:$A,'CC.Meta'!$D:$D,"-",0,1))</f>
        <v>-</v>
      </c>
      <c r="K285" s="302"/>
      <c r="L285" s="146" t="str">
        <f>IF($K285="","-",_xlfn.XLOOKUP($K285,Obj.Meta!$A:$A,Obj.Meta!$D:$D,"-",0,1))</f>
        <v>-</v>
      </c>
      <c r="M285" s="300" t="str">
        <f>IF($K285="","-",_xlfn.XLOOKUP($K285,Obj.Meta!$A:$A,Obj.Meta!$F:$F,"-",0,1))</f>
        <v>-</v>
      </c>
      <c r="N285" s="337" t="str">
        <f t="shared" si="9"/>
        <v>---</v>
      </c>
      <c r="O285" s="333"/>
      <c r="P285" s="54"/>
      <c r="Q285" s="52"/>
      <c r="R285" s="34"/>
      <c r="S285" s="53"/>
      <c r="T285" s="208"/>
      <c r="U285" s="726"/>
      <c r="V285" s="206"/>
      <c r="W285" s="206"/>
      <c r="X285" s="678"/>
      <c r="Y285" s="34"/>
      <c r="Z285" s="610"/>
      <c r="AA285" s="608"/>
    </row>
    <row r="286" spans="1:27"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34"/>
      <c r="H286" s="303" t="str">
        <f>IF($G286="","-",_xlfn.XLOOKUP($G286,Appr.Meta!$A:$A,Appr.Meta!$D:$D,"-",0,1))</f>
        <v>-</v>
      </c>
      <c r="I286" s="302"/>
      <c r="J286" s="303" t="str">
        <f>IF($I286="","-",_xlfn.XLOOKUP($I286,'CC.Meta'!$A:$A,'CC.Meta'!$D:$D,"-",0,1))</f>
        <v>-</v>
      </c>
      <c r="K286" s="302"/>
      <c r="L286" s="146" t="str">
        <f>IF($K286="","-",_xlfn.XLOOKUP($K286,Obj.Meta!$A:$A,Obj.Meta!$D:$D,"-",0,1))</f>
        <v>-</v>
      </c>
      <c r="M286" s="300" t="str">
        <f>IF($K286="","-",_xlfn.XLOOKUP($K286,Obj.Meta!$A:$A,Obj.Meta!$F:$F,"-",0,1))</f>
        <v>-</v>
      </c>
      <c r="N286" s="337" t="str">
        <f t="shared" si="9"/>
        <v>---</v>
      </c>
      <c r="O286" s="333"/>
      <c r="P286" s="54"/>
      <c r="Q286" s="52"/>
      <c r="R286" s="34"/>
      <c r="S286" s="53"/>
      <c r="T286" s="208"/>
      <c r="U286" s="726"/>
      <c r="V286" s="206"/>
      <c r="W286" s="206"/>
      <c r="X286" s="678"/>
      <c r="Y286" s="34"/>
      <c r="Z286" s="610"/>
      <c r="AA286" s="608"/>
    </row>
    <row r="287" spans="1:27"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34"/>
      <c r="H287" s="303" t="str">
        <f>IF($G287="","-",_xlfn.XLOOKUP($G287,Appr.Meta!$A:$A,Appr.Meta!$D:$D,"-",0,1))</f>
        <v>-</v>
      </c>
      <c r="I287" s="302"/>
      <c r="J287" s="303" t="str">
        <f>IF($I287="","-",_xlfn.XLOOKUP($I287,'CC.Meta'!$A:$A,'CC.Meta'!$D:$D,"-",0,1))</f>
        <v>-</v>
      </c>
      <c r="K287" s="302"/>
      <c r="L287" s="146" t="str">
        <f>IF($K287="","-",_xlfn.XLOOKUP($K287,Obj.Meta!$A:$A,Obj.Meta!$D:$D,"-",0,1))</f>
        <v>-</v>
      </c>
      <c r="M287" s="300" t="str">
        <f>IF($K287="","-",_xlfn.XLOOKUP($K287,Obj.Meta!$A:$A,Obj.Meta!$F:$F,"-",0,1))</f>
        <v>-</v>
      </c>
      <c r="N287" s="337" t="str">
        <f t="shared" si="9"/>
        <v>---</v>
      </c>
      <c r="O287" s="333"/>
      <c r="P287" s="54"/>
      <c r="Q287" s="52"/>
      <c r="R287" s="34"/>
      <c r="S287" s="53"/>
      <c r="T287" s="208"/>
      <c r="U287" s="726"/>
      <c r="V287" s="206"/>
      <c r="W287" s="206"/>
      <c r="X287" s="678"/>
      <c r="Y287" s="34"/>
      <c r="Z287" s="610"/>
      <c r="AA287" s="608"/>
    </row>
    <row r="288" spans="1:27"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34"/>
      <c r="H288" s="303" t="str">
        <f>IF($G288="","-",_xlfn.XLOOKUP($G288,Appr.Meta!$A:$A,Appr.Meta!$D:$D,"-",0,1))</f>
        <v>-</v>
      </c>
      <c r="I288" s="302"/>
      <c r="J288" s="303" t="str">
        <f>IF($I288="","-",_xlfn.XLOOKUP($I288,'CC.Meta'!$A:$A,'CC.Meta'!$D:$D,"-",0,1))</f>
        <v>-</v>
      </c>
      <c r="K288" s="302"/>
      <c r="L288" s="146" t="str">
        <f>IF($K288="","-",_xlfn.XLOOKUP($K288,Obj.Meta!$A:$A,Obj.Meta!$D:$D,"-",0,1))</f>
        <v>-</v>
      </c>
      <c r="M288" s="300" t="str">
        <f>IF($K288="","-",_xlfn.XLOOKUP($K288,Obj.Meta!$A:$A,Obj.Meta!$F:$F,"-",0,1))</f>
        <v>-</v>
      </c>
      <c r="N288" s="337" t="str">
        <f t="shared" si="9"/>
        <v>---</v>
      </c>
      <c r="O288" s="333"/>
      <c r="P288" s="54"/>
      <c r="Q288" s="52"/>
      <c r="R288" s="34"/>
      <c r="S288" s="53"/>
      <c r="T288" s="208"/>
      <c r="U288" s="726"/>
      <c r="V288" s="206"/>
      <c r="W288" s="206"/>
      <c r="X288" s="678"/>
      <c r="Y288" s="34"/>
      <c r="Z288" s="610"/>
      <c r="AA288" s="608"/>
    </row>
    <row r="289" spans="1:27"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34"/>
      <c r="H289" s="303" t="str">
        <f>IF($G289="","-",_xlfn.XLOOKUP($G289,Appr.Meta!$A:$A,Appr.Meta!$D:$D,"-",0,1))</f>
        <v>-</v>
      </c>
      <c r="I289" s="302"/>
      <c r="J289" s="303" t="str">
        <f>IF($I289="","-",_xlfn.XLOOKUP($I289,'CC.Meta'!$A:$A,'CC.Meta'!$D:$D,"-",0,1))</f>
        <v>-</v>
      </c>
      <c r="K289" s="302"/>
      <c r="L289" s="146" t="str">
        <f>IF($K289="","-",_xlfn.XLOOKUP($K289,Obj.Meta!$A:$A,Obj.Meta!$D:$D,"-",0,1))</f>
        <v>-</v>
      </c>
      <c r="M289" s="300" t="str">
        <f>IF($K289="","-",_xlfn.XLOOKUP($K289,Obj.Meta!$A:$A,Obj.Meta!$F:$F,"-",0,1))</f>
        <v>-</v>
      </c>
      <c r="N289" s="337" t="str">
        <f t="shared" si="9"/>
        <v>---</v>
      </c>
      <c r="O289" s="333"/>
      <c r="P289" s="54"/>
      <c r="Q289" s="52"/>
      <c r="R289" s="34"/>
      <c r="S289" s="53"/>
      <c r="T289" s="208"/>
      <c r="U289" s="726"/>
      <c r="V289" s="206"/>
      <c r="W289" s="206"/>
      <c r="X289" s="678"/>
      <c r="Y289" s="34"/>
      <c r="Z289" s="610"/>
      <c r="AA289" s="608"/>
    </row>
    <row r="290" spans="1:27"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34"/>
      <c r="H290" s="303" t="str">
        <f>IF($G290="","-",_xlfn.XLOOKUP($G290,Appr.Meta!$A:$A,Appr.Meta!$D:$D,"-",0,1))</f>
        <v>-</v>
      </c>
      <c r="I290" s="302"/>
      <c r="J290" s="303" t="str">
        <f>IF($I290="","-",_xlfn.XLOOKUP($I290,'CC.Meta'!$A:$A,'CC.Meta'!$D:$D,"-",0,1))</f>
        <v>-</v>
      </c>
      <c r="K290" s="302"/>
      <c r="L290" s="146" t="str">
        <f>IF($K290="","-",_xlfn.XLOOKUP($K290,Obj.Meta!$A:$A,Obj.Meta!$D:$D,"-",0,1))</f>
        <v>-</v>
      </c>
      <c r="M290" s="300" t="str">
        <f>IF($K290="","-",_xlfn.XLOOKUP($K290,Obj.Meta!$A:$A,Obj.Meta!$F:$F,"-",0,1))</f>
        <v>-</v>
      </c>
      <c r="N290" s="337" t="str">
        <f t="shared" si="9"/>
        <v>---</v>
      </c>
      <c r="O290" s="333"/>
      <c r="P290" s="54"/>
      <c r="Q290" s="52"/>
      <c r="R290" s="34"/>
      <c r="S290" s="53"/>
      <c r="T290" s="208"/>
      <c r="U290" s="726"/>
      <c r="V290" s="206"/>
      <c r="W290" s="206"/>
      <c r="X290" s="678"/>
      <c r="Y290" s="34"/>
      <c r="Z290" s="610"/>
      <c r="AA290" s="608"/>
    </row>
    <row r="291" spans="1:27"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34"/>
      <c r="H291" s="303" t="str">
        <f>IF($G291="","-",_xlfn.XLOOKUP($G291,Appr.Meta!$A:$A,Appr.Meta!$D:$D,"-",0,1))</f>
        <v>-</v>
      </c>
      <c r="I291" s="302"/>
      <c r="J291" s="303" t="str">
        <f>IF($I291="","-",_xlfn.XLOOKUP($I291,'CC.Meta'!$A:$A,'CC.Meta'!$D:$D,"-",0,1))</f>
        <v>-</v>
      </c>
      <c r="K291" s="302"/>
      <c r="L291" s="146" t="str">
        <f>IF($K291="","-",_xlfn.XLOOKUP($K291,Obj.Meta!$A:$A,Obj.Meta!$D:$D,"-",0,1))</f>
        <v>-</v>
      </c>
      <c r="M291" s="300" t="str">
        <f>IF($K291="","-",_xlfn.XLOOKUP($K291,Obj.Meta!$A:$A,Obj.Meta!$F:$F,"-",0,1))</f>
        <v>-</v>
      </c>
      <c r="N291" s="337" t="str">
        <f t="shared" si="9"/>
        <v>---</v>
      </c>
      <c r="O291" s="333"/>
      <c r="P291" s="54"/>
      <c r="Q291" s="52"/>
      <c r="R291" s="34"/>
      <c r="S291" s="53"/>
      <c r="T291" s="208"/>
      <c r="U291" s="726"/>
      <c r="V291" s="206"/>
      <c r="W291" s="206"/>
      <c r="X291" s="678"/>
      <c r="Y291" s="34"/>
      <c r="Z291" s="610"/>
      <c r="AA291" s="608"/>
    </row>
    <row r="292" spans="1:27"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34"/>
      <c r="H292" s="303" t="str">
        <f>IF($G292="","-",_xlfn.XLOOKUP($G292,Appr.Meta!$A:$A,Appr.Meta!$D:$D,"-",0,1))</f>
        <v>-</v>
      </c>
      <c r="I292" s="302"/>
      <c r="J292" s="303" t="str">
        <f>IF($I292="","-",_xlfn.XLOOKUP($I292,'CC.Meta'!$A:$A,'CC.Meta'!$D:$D,"-",0,1))</f>
        <v>-</v>
      </c>
      <c r="K292" s="302"/>
      <c r="L292" s="146" t="str">
        <f>IF($K292="","-",_xlfn.XLOOKUP($K292,Obj.Meta!$A:$A,Obj.Meta!$D:$D,"-",0,1))</f>
        <v>-</v>
      </c>
      <c r="M292" s="300" t="str">
        <f>IF($K292="","-",_xlfn.XLOOKUP($K292,Obj.Meta!$A:$A,Obj.Meta!$F:$F,"-",0,1))</f>
        <v>-</v>
      </c>
      <c r="N292" s="337" t="str">
        <f t="shared" si="9"/>
        <v>---</v>
      </c>
      <c r="O292" s="333"/>
      <c r="P292" s="54"/>
      <c r="Q292" s="52"/>
      <c r="R292" s="34"/>
      <c r="S292" s="53"/>
      <c r="T292" s="208"/>
      <c r="U292" s="726"/>
      <c r="V292" s="206"/>
      <c r="W292" s="206"/>
      <c r="X292" s="678"/>
      <c r="Y292" s="34"/>
      <c r="Z292" s="610"/>
      <c r="AA292" s="608"/>
    </row>
    <row r="293" spans="1:27"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34"/>
      <c r="H293" s="303" t="str">
        <f>IF($G293="","-",_xlfn.XLOOKUP($G293,Appr.Meta!$A:$A,Appr.Meta!$D:$D,"-",0,1))</f>
        <v>-</v>
      </c>
      <c r="I293" s="302"/>
      <c r="J293" s="303" t="str">
        <f>IF($I293="","-",_xlfn.XLOOKUP($I293,'CC.Meta'!$A:$A,'CC.Meta'!$D:$D,"-",0,1))</f>
        <v>-</v>
      </c>
      <c r="K293" s="302"/>
      <c r="L293" s="146" t="str">
        <f>IF($K293="","-",_xlfn.XLOOKUP($K293,Obj.Meta!$A:$A,Obj.Meta!$D:$D,"-",0,1))</f>
        <v>-</v>
      </c>
      <c r="M293" s="300" t="str">
        <f>IF($K293="","-",_xlfn.XLOOKUP($K293,Obj.Meta!$A:$A,Obj.Meta!$F:$F,"-",0,1))</f>
        <v>-</v>
      </c>
      <c r="N293" s="337" t="str">
        <f t="shared" si="9"/>
        <v>---</v>
      </c>
      <c r="O293" s="333"/>
      <c r="P293" s="54"/>
      <c r="Q293" s="52"/>
      <c r="R293" s="34"/>
      <c r="S293" s="53"/>
      <c r="T293" s="208"/>
      <c r="U293" s="726"/>
      <c r="V293" s="206"/>
      <c r="W293" s="206"/>
      <c r="X293" s="678"/>
      <c r="Y293" s="34"/>
      <c r="Z293" s="610"/>
      <c r="AA293" s="608"/>
    </row>
    <row r="294" spans="1:27"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34"/>
      <c r="H294" s="303" t="str">
        <f>IF($G294="","-",_xlfn.XLOOKUP($G294,Appr.Meta!$A:$A,Appr.Meta!$D:$D,"-",0,1))</f>
        <v>-</v>
      </c>
      <c r="I294" s="302"/>
      <c r="J294" s="303" t="str">
        <f>IF($I294="","-",_xlfn.XLOOKUP($I294,'CC.Meta'!$A:$A,'CC.Meta'!$D:$D,"-",0,1))</f>
        <v>-</v>
      </c>
      <c r="K294" s="302"/>
      <c r="L294" s="146" t="str">
        <f>IF($K294="","-",_xlfn.XLOOKUP($K294,Obj.Meta!$A:$A,Obj.Meta!$D:$D,"-",0,1))</f>
        <v>-</v>
      </c>
      <c r="M294" s="300" t="str">
        <f>IF($K294="","-",_xlfn.XLOOKUP($K294,Obj.Meta!$A:$A,Obj.Meta!$F:$F,"-",0,1))</f>
        <v>-</v>
      </c>
      <c r="N294" s="337" t="str">
        <f t="shared" si="9"/>
        <v>---</v>
      </c>
      <c r="O294" s="333"/>
      <c r="P294" s="54"/>
      <c r="Q294" s="52"/>
      <c r="R294" s="34"/>
      <c r="S294" s="53"/>
      <c r="T294" s="208"/>
      <c r="U294" s="726"/>
      <c r="V294" s="206"/>
      <c r="W294" s="206"/>
      <c r="X294" s="678"/>
      <c r="Y294" s="34"/>
      <c r="Z294" s="610"/>
      <c r="AA294" s="608"/>
    </row>
    <row r="295" spans="1:27"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34"/>
      <c r="H295" s="303" t="str">
        <f>IF($G295="","-",_xlfn.XLOOKUP($G295,Appr.Meta!$A:$A,Appr.Meta!$D:$D,"-",0,1))</f>
        <v>-</v>
      </c>
      <c r="I295" s="302"/>
      <c r="J295" s="303" t="str">
        <f>IF($I295="","-",_xlfn.XLOOKUP($I295,'CC.Meta'!$A:$A,'CC.Meta'!$D:$D,"-",0,1))</f>
        <v>-</v>
      </c>
      <c r="K295" s="302"/>
      <c r="L295" s="146" t="str">
        <f>IF($K295="","-",_xlfn.XLOOKUP($K295,Obj.Meta!$A:$A,Obj.Meta!$D:$D,"-",0,1))</f>
        <v>-</v>
      </c>
      <c r="M295" s="300" t="str">
        <f>IF($K295="","-",_xlfn.XLOOKUP($K295,Obj.Meta!$A:$A,Obj.Meta!$F:$F,"-",0,1))</f>
        <v>-</v>
      </c>
      <c r="N295" s="337" t="str">
        <f t="shared" si="9"/>
        <v>---</v>
      </c>
      <c r="O295" s="333"/>
      <c r="P295" s="54"/>
      <c r="Q295" s="52"/>
      <c r="R295" s="34"/>
      <c r="S295" s="53"/>
      <c r="T295" s="208"/>
      <c r="U295" s="726"/>
      <c r="V295" s="206"/>
      <c r="W295" s="206"/>
      <c r="X295" s="678"/>
      <c r="Y295" s="34"/>
      <c r="Z295" s="610"/>
      <c r="AA295" s="608"/>
    </row>
    <row r="296" spans="1:27"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34"/>
      <c r="H296" s="303" t="str">
        <f>IF($G296="","-",_xlfn.XLOOKUP($G296,Appr.Meta!$A:$A,Appr.Meta!$D:$D,"-",0,1))</f>
        <v>-</v>
      </c>
      <c r="I296" s="302"/>
      <c r="J296" s="303" t="str">
        <f>IF($I296="","-",_xlfn.XLOOKUP($I296,'CC.Meta'!$A:$A,'CC.Meta'!$D:$D,"-",0,1))</f>
        <v>-</v>
      </c>
      <c r="K296" s="302"/>
      <c r="L296" s="146" t="str">
        <f>IF($K296="","-",_xlfn.XLOOKUP($K296,Obj.Meta!$A:$A,Obj.Meta!$D:$D,"-",0,1))</f>
        <v>-</v>
      </c>
      <c r="M296" s="300" t="str">
        <f>IF($K296="","-",_xlfn.XLOOKUP($K296,Obj.Meta!$A:$A,Obj.Meta!$F:$F,"-",0,1))</f>
        <v>-</v>
      </c>
      <c r="N296" s="337" t="str">
        <f t="shared" si="9"/>
        <v>---</v>
      </c>
      <c r="O296" s="333"/>
      <c r="P296" s="54"/>
      <c r="Q296" s="52"/>
      <c r="R296" s="34"/>
      <c r="S296" s="53"/>
      <c r="T296" s="208"/>
      <c r="U296" s="726"/>
      <c r="V296" s="206"/>
      <c r="W296" s="206"/>
      <c r="X296" s="678"/>
      <c r="Y296" s="34"/>
      <c r="Z296" s="610"/>
      <c r="AA296" s="608"/>
    </row>
    <row r="297" spans="1:27"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34"/>
      <c r="H297" s="303" t="str">
        <f>IF($G297="","-",_xlfn.XLOOKUP($G297,Appr.Meta!$A:$A,Appr.Meta!$D:$D,"-",0,1))</f>
        <v>-</v>
      </c>
      <c r="I297" s="302"/>
      <c r="J297" s="303" t="str">
        <f>IF($I297="","-",_xlfn.XLOOKUP($I297,'CC.Meta'!$A:$A,'CC.Meta'!$D:$D,"-",0,1))</f>
        <v>-</v>
      </c>
      <c r="K297" s="302"/>
      <c r="L297" s="146" t="str">
        <f>IF($K297="","-",_xlfn.XLOOKUP($K297,Obj.Meta!$A:$A,Obj.Meta!$D:$D,"-",0,1))</f>
        <v>-</v>
      </c>
      <c r="M297" s="300" t="str">
        <f>IF($K297="","-",_xlfn.XLOOKUP($K297,Obj.Meta!$A:$A,Obj.Meta!$F:$F,"-",0,1))</f>
        <v>-</v>
      </c>
      <c r="N297" s="337" t="str">
        <f t="shared" si="9"/>
        <v>---</v>
      </c>
      <c r="O297" s="333"/>
      <c r="P297" s="54"/>
      <c r="Q297" s="52"/>
      <c r="R297" s="34"/>
      <c r="S297" s="53"/>
      <c r="T297" s="208"/>
      <c r="U297" s="726"/>
      <c r="V297" s="206"/>
      <c r="W297" s="206"/>
      <c r="X297" s="678"/>
      <c r="Y297" s="34"/>
      <c r="Z297" s="610"/>
      <c r="AA297" s="608"/>
    </row>
    <row r="298" spans="1:27"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34"/>
      <c r="H298" s="303" t="str">
        <f>IF($G298="","-",_xlfn.XLOOKUP($G298,Appr.Meta!$A:$A,Appr.Meta!$D:$D,"-",0,1))</f>
        <v>-</v>
      </c>
      <c r="I298" s="302"/>
      <c r="J298" s="303" t="str">
        <f>IF($I298="","-",_xlfn.XLOOKUP($I298,'CC.Meta'!$A:$A,'CC.Meta'!$D:$D,"-",0,1))</f>
        <v>-</v>
      </c>
      <c r="K298" s="302"/>
      <c r="L298" s="146" t="str">
        <f>IF($K298="","-",_xlfn.XLOOKUP($K298,Obj.Meta!$A:$A,Obj.Meta!$D:$D,"-",0,1))</f>
        <v>-</v>
      </c>
      <c r="M298" s="300" t="str">
        <f>IF($K298="","-",_xlfn.XLOOKUP($K298,Obj.Meta!$A:$A,Obj.Meta!$F:$F,"-",0,1))</f>
        <v>-</v>
      </c>
      <c r="N298" s="337" t="str">
        <f t="shared" si="9"/>
        <v>---</v>
      </c>
      <c r="O298" s="333"/>
      <c r="P298" s="54"/>
      <c r="Q298" s="52"/>
      <c r="R298" s="34"/>
      <c r="S298" s="53"/>
      <c r="T298" s="208"/>
      <c r="U298" s="726"/>
      <c r="V298" s="206"/>
      <c r="W298" s="206"/>
      <c r="X298" s="678"/>
      <c r="Y298" s="34"/>
      <c r="Z298" s="610"/>
      <c r="AA298" s="608"/>
    </row>
    <row r="299" spans="1:27"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34"/>
      <c r="H299" s="303" t="str">
        <f>IF($G299="","-",_xlfn.XLOOKUP($G299,Appr.Meta!$A:$A,Appr.Meta!$D:$D,"-",0,1))</f>
        <v>-</v>
      </c>
      <c r="I299" s="302"/>
      <c r="J299" s="303" t="str">
        <f>IF($I299="","-",_xlfn.XLOOKUP($I299,'CC.Meta'!$A:$A,'CC.Meta'!$D:$D,"-",0,1))</f>
        <v>-</v>
      </c>
      <c r="K299" s="302"/>
      <c r="L299" s="146" t="str">
        <f>IF($K299="","-",_xlfn.XLOOKUP($K299,Obj.Meta!$A:$A,Obj.Meta!$D:$D,"-",0,1))</f>
        <v>-</v>
      </c>
      <c r="M299" s="300" t="str">
        <f>IF($K299="","-",_xlfn.XLOOKUP($K299,Obj.Meta!$A:$A,Obj.Meta!$F:$F,"-",0,1))</f>
        <v>-</v>
      </c>
      <c r="N299" s="337" t="str">
        <f t="shared" si="9"/>
        <v>---</v>
      </c>
      <c r="O299" s="333"/>
      <c r="P299" s="54"/>
      <c r="Q299" s="52"/>
      <c r="R299" s="34"/>
      <c r="S299" s="53"/>
      <c r="T299" s="208"/>
      <c r="U299" s="726"/>
      <c r="V299" s="206"/>
      <c r="W299" s="206"/>
      <c r="X299" s="678"/>
      <c r="Y299" s="34"/>
      <c r="Z299" s="610"/>
      <c r="AA299" s="608"/>
    </row>
    <row r="300" spans="1:27"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34"/>
      <c r="H300" s="303" t="str">
        <f>IF($G300="","-",_xlfn.XLOOKUP($G300,Appr.Meta!$A:$A,Appr.Meta!$D:$D,"-",0,1))</f>
        <v>-</v>
      </c>
      <c r="I300" s="302"/>
      <c r="J300" s="303" t="str">
        <f>IF($I300="","-",_xlfn.XLOOKUP($I300,'CC.Meta'!$A:$A,'CC.Meta'!$D:$D,"-",0,1))</f>
        <v>-</v>
      </c>
      <c r="K300" s="302"/>
      <c r="L300" s="146" t="str">
        <f>IF($K300="","-",_xlfn.XLOOKUP($K300,Obj.Meta!$A:$A,Obj.Meta!$D:$D,"-",0,1))</f>
        <v>-</v>
      </c>
      <c r="M300" s="300" t="str">
        <f>IF($K300="","-",_xlfn.XLOOKUP($K300,Obj.Meta!$A:$A,Obj.Meta!$F:$F,"-",0,1))</f>
        <v>-</v>
      </c>
      <c r="N300" s="337" t="str">
        <f t="shared" si="9"/>
        <v>---</v>
      </c>
      <c r="O300" s="333"/>
      <c r="P300" s="54"/>
      <c r="Q300" s="52"/>
      <c r="R300" s="34"/>
      <c r="S300" s="53"/>
      <c r="T300" s="208"/>
      <c r="U300" s="726"/>
      <c r="V300" s="206"/>
      <c r="W300" s="206"/>
      <c r="X300" s="678"/>
      <c r="Y300" s="34"/>
      <c r="Z300" s="610"/>
      <c r="AA300" s="608"/>
    </row>
    <row r="301" spans="1:27"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34"/>
      <c r="H301" s="303" t="str">
        <f>IF($G301="","-",_xlfn.XLOOKUP($G301,Appr.Meta!$A:$A,Appr.Meta!$D:$D,"-",0,1))</f>
        <v>-</v>
      </c>
      <c r="I301" s="302"/>
      <c r="J301" s="303" t="str">
        <f>IF($I301="","-",_xlfn.XLOOKUP($I301,'CC.Meta'!$A:$A,'CC.Meta'!$D:$D,"-",0,1))</f>
        <v>-</v>
      </c>
      <c r="K301" s="302"/>
      <c r="L301" s="146" t="str">
        <f>IF($K301="","-",_xlfn.XLOOKUP($K301,Obj.Meta!$A:$A,Obj.Meta!$D:$D,"-",0,1))</f>
        <v>-</v>
      </c>
      <c r="M301" s="300" t="str">
        <f>IF($K301="","-",_xlfn.XLOOKUP($K301,Obj.Meta!$A:$A,Obj.Meta!$F:$F,"-",0,1))</f>
        <v>-</v>
      </c>
      <c r="N301" s="337" t="str">
        <f t="shared" si="9"/>
        <v>---</v>
      </c>
      <c r="O301" s="333"/>
      <c r="P301" s="54"/>
      <c r="Q301" s="52"/>
      <c r="R301" s="34"/>
      <c r="S301" s="53"/>
      <c r="T301" s="208"/>
      <c r="U301" s="726"/>
      <c r="V301" s="206"/>
      <c r="W301" s="206"/>
      <c r="X301" s="678"/>
      <c r="Y301" s="34"/>
      <c r="Z301" s="610"/>
      <c r="AA301" s="608"/>
    </row>
    <row r="302" spans="1:27"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34"/>
      <c r="H302" s="303" t="str">
        <f>IF($G302="","-",_xlfn.XLOOKUP($G302,Appr.Meta!$A:$A,Appr.Meta!$D:$D,"-",0,1))</f>
        <v>-</v>
      </c>
      <c r="I302" s="302"/>
      <c r="J302" s="303" t="str">
        <f>IF($I302="","-",_xlfn.XLOOKUP($I302,'CC.Meta'!$A:$A,'CC.Meta'!$D:$D,"-",0,1))</f>
        <v>-</v>
      </c>
      <c r="K302" s="302"/>
      <c r="L302" s="146" t="str">
        <f>IF($K302="","-",_xlfn.XLOOKUP($K302,Obj.Meta!$A:$A,Obj.Meta!$D:$D,"-",0,1))</f>
        <v>-</v>
      </c>
      <c r="M302" s="300" t="str">
        <f>IF($K302="","-",_xlfn.XLOOKUP($K302,Obj.Meta!$A:$A,Obj.Meta!$F:$F,"-",0,1))</f>
        <v>-</v>
      </c>
      <c r="N302" s="337" t="str">
        <f t="shared" si="9"/>
        <v>---</v>
      </c>
      <c r="O302" s="333"/>
      <c r="P302" s="54"/>
      <c r="Q302" s="52"/>
      <c r="R302" s="34"/>
      <c r="S302" s="53"/>
      <c r="T302" s="208"/>
      <c r="U302" s="726"/>
      <c r="V302" s="206"/>
      <c r="W302" s="206"/>
      <c r="X302" s="678"/>
      <c r="Y302" s="34"/>
      <c r="Z302" s="610"/>
      <c r="AA302" s="608"/>
    </row>
    <row r="303" spans="1:27"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34"/>
      <c r="H303" s="303" t="str">
        <f>IF($G303="","-",_xlfn.XLOOKUP($G303,Appr.Meta!$A:$A,Appr.Meta!$D:$D,"-",0,1))</f>
        <v>-</v>
      </c>
      <c r="I303" s="302"/>
      <c r="J303" s="303" t="str">
        <f>IF($I303="","-",_xlfn.XLOOKUP($I303,'CC.Meta'!$A:$A,'CC.Meta'!$D:$D,"-",0,1))</f>
        <v>-</v>
      </c>
      <c r="K303" s="302"/>
      <c r="L303" s="146" t="str">
        <f>IF($K303="","-",_xlfn.XLOOKUP($K303,Obj.Meta!$A:$A,Obj.Meta!$D:$D,"-",0,1))</f>
        <v>-</v>
      </c>
      <c r="M303" s="300" t="str">
        <f>IF($K303="","-",_xlfn.XLOOKUP($K303,Obj.Meta!$A:$A,Obj.Meta!$F:$F,"-",0,1))</f>
        <v>-</v>
      </c>
      <c r="N303" s="337" t="str">
        <f t="shared" si="9"/>
        <v>---</v>
      </c>
      <c r="O303" s="333"/>
      <c r="P303" s="54"/>
      <c r="Q303" s="52"/>
      <c r="R303" s="34"/>
      <c r="S303" s="53"/>
      <c r="T303" s="208"/>
      <c r="U303" s="726"/>
      <c r="V303" s="206"/>
      <c r="W303" s="206"/>
      <c r="X303" s="678"/>
      <c r="Y303" s="34"/>
      <c r="Z303" s="610"/>
      <c r="AA303" s="608"/>
    </row>
    <row r="304" spans="1:27"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34"/>
      <c r="H304" s="303" t="str">
        <f>IF($G304="","-",_xlfn.XLOOKUP($G304,Appr.Meta!$A:$A,Appr.Meta!$D:$D,"-",0,1))</f>
        <v>-</v>
      </c>
      <c r="I304" s="302"/>
      <c r="J304" s="303" t="str">
        <f>IF($I304="","-",_xlfn.XLOOKUP($I304,'CC.Meta'!$A:$A,'CC.Meta'!$D:$D,"-",0,1))</f>
        <v>-</v>
      </c>
      <c r="K304" s="302"/>
      <c r="L304" s="146" t="str">
        <f>IF($K304="","-",_xlfn.XLOOKUP($K304,Obj.Meta!$A:$A,Obj.Meta!$D:$D,"-",0,1))</f>
        <v>-</v>
      </c>
      <c r="M304" s="300" t="str">
        <f>IF($K304="","-",_xlfn.XLOOKUP($K304,Obj.Meta!$A:$A,Obj.Meta!$F:$F,"-",0,1))</f>
        <v>-</v>
      </c>
      <c r="N304" s="337" t="str">
        <f t="shared" si="9"/>
        <v>---</v>
      </c>
      <c r="O304" s="333"/>
      <c r="P304" s="54"/>
      <c r="Q304" s="52"/>
      <c r="R304" s="34"/>
      <c r="S304" s="53"/>
      <c r="T304" s="208"/>
      <c r="U304" s="726"/>
      <c r="V304" s="206"/>
      <c r="W304" s="206"/>
      <c r="X304" s="678"/>
      <c r="Y304" s="34"/>
      <c r="Z304" s="610"/>
      <c r="AA304" s="608"/>
    </row>
    <row r="305" spans="1:27"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34"/>
      <c r="H305" s="303" t="str">
        <f>IF($G305="","-",_xlfn.XLOOKUP($G305,Appr.Meta!$A:$A,Appr.Meta!$D:$D,"-",0,1))</f>
        <v>-</v>
      </c>
      <c r="I305" s="302"/>
      <c r="J305" s="303" t="str">
        <f>IF($I305="","-",_xlfn.XLOOKUP($I305,'CC.Meta'!$A:$A,'CC.Meta'!$D:$D,"-",0,1))</f>
        <v>-</v>
      </c>
      <c r="K305" s="302"/>
      <c r="L305" s="146" t="str">
        <f>IF($K305="","-",_xlfn.XLOOKUP($K305,Obj.Meta!$A:$A,Obj.Meta!$D:$D,"-",0,1))</f>
        <v>-</v>
      </c>
      <c r="M305" s="300" t="str">
        <f>IF($K305="","-",_xlfn.XLOOKUP($K305,Obj.Meta!$A:$A,Obj.Meta!$F:$F,"-",0,1))</f>
        <v>-</v>
      </c>
      <c r="N305" s="337" t="str">
        <f t="shared" si="9"/>
        <v>---</v>
      </c>
      <c r="O305" s="333"/>
      <c r="P305" s="54"/>
      <c r="Q305" s="52"/>
      <c r="R305" s="34"/>
      <c r="S305" s="53"/>
      <c r="T305" s="208"/>
      <c r="U305" s="726"/>
      <c r="V305" s="206"/>
      <c r="W305" s="206"/>
      <c r="X305" s="678"/>
      <c r="Y305" s="34"/>
      <c r="Z305" s="610"/>
      <c r="AA305" s="608"/>
    </row>
    <row r="306" spans="1:27"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34"/>
      <c r="H306" s="303" t="str">
        <f>IF($G306="","-",_xlfn.XLOOKUP($G306,Appr.Meta!$A:$A,Appr.Meta!$D:$D,"-",0,1))</f>
        <v>-</v>
      </c>
      <c r="I306" s="302"/>
      <c r="J306" s="303" t="str">
        <f>IF($I306="","-",_xlfn.XLOOKUP($I306,'CC.Meta'!$A:$A,'CC.Meta'!$D:$D,"-",0,1))</f>
        <v>-</v>
      </c>
      <c r="K306" s="302"/>
      <c r="L306" s="146" t="str">
        <f>IF($K306="","-",_xlfn.XLOOKUP($K306,Obj.Meta!$A:$A,Obj.Meta!$D:$D,"-",0,1))</f>
        <v>-</v>
      </c>
      <c r="M306" s="300" t="str">
        <f>IF($K306="","-",_xlfn.XLOOKUP($K306,Obj.Meta!$A:$A,Obj.Meta!$F:$F,"-",0,1))</f>
        <v>-</v>
      </c>
      <c r="N306" s="337" t="str">
        <f t="shared" si="9"/>
        <v>---</v>
      </c>
      <c r="O306" s="333"/>
      <c r="P306" s="54"/>
      <c r="Q306" s="52"/>
      <c r="R306" s="34"/>
      <c r="S306" s="53"/>
      <c r="T306" s="208"/>
      <c r="U306" s="726"/>
      <c r="V306" s="206"/>
      <c r="W306" s="206"/>
      <c r="X306" s="678"/>
      <c r="Y306" s="34"/>
      <c r="Z306" s="610"/>
      <c r="AA306" s="608"/>
    </row>
    <row r="307" spans="1:27"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34"/>
      <c r="H307" s="303" t="str">
        <f>IF($G307="","-",_xlfn.XLOOKUP($G307,Appr.Meta!$A:$A,Appr.Meta!$D:$D,"-",0,1))</f>
        <v>-</v>
      </c>
      <c r="I307" s="302"/>
      <c r="J307" s="303" t="str">
        <f>IF($I307="","-",_xlfn.XLOOKUP($I307,'CC.Meta'!$A:$A,'CC.Meta'!$D:$D,"-",0,1))</f>
        <v>-</v>
      </c>
      <c r="K307" s="302"/>
      <c r="L307" s="146" t="str">
        <f>IF($K307="","-",_xlfn.XLOOKUP($K307,Obj.Meta!$A:$A,Obj.Meta!$D:$D,"-",0,1))</f>
        <v>-</v>
      </c>
      <c r="M307" s="300" t="str">
        <f>IF($K307="","-",_xlfn.XLOOKUP($K307,Obj.Meta!$A:$A,Obj.Meta!$F:$F,"-",0,1))</f>
        <v>-</v>
      </c>
      <c r="N307" s="337" t="str">
        <f t="shared" si="9"/>
        <v>---</v>
      </c>
      <c r="O307" s="333"/>
      <c r="P307" s="54"/>
      <c r="Q307" s="52"/>
      <c r="R307" s="34"/>
      <c r="S307" s="53"/>
      <c r="T307" s="208"/>
      <c r="U307" s="726"/>
      <c r="V307" s="206"/>
      <c r="W307" s="206"/>
      <c r="X307" s="678"/>
      <c r="Y307" s="34"/>
      <c r="Z307" s="610"/>
      <c r="AA307" s="608"/>
    </row>
    <row r="308" spans="1:27"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34"/>
      <c r="H308" s="303" t="str">
        <f>IF($G308="","-",_xlfn.XLOOKUP($G308,Appr.Meta!$A:$A,Appr.Meta!$D:$D,"-",0,1))</f>
        <v>-</v>
      </c>
      <c r="I308" s="302"/>
      <c r="J308" s="303" t="str">
        <f>IF($I308="","-",_xlfn.XLOOKUP($I308,'CC.Meta'!$A:$A,'CC.Meta'!$D:$D,"-",0,1))</f>
        <v>-</v>
      </c>
      <c r="K308" s="302"/>
      <c r="L308" s="146" t="str">
        <f>IF($K308="","-",_xlfn.XLOOKUP($K308,Obj.Meta!$A:$A,Obj.Meta!$D:$D,"-",0,1))</f>
        <v>-</v>
      </c>
      <c r="M308" s="300" t="str">
        <f>IF($K308="","-",_xlfn.XLOOKUP($K308,Obj.Meta!$A:$A,Obj.Meta!$F:$F,"-",0,1))</f>
        <v>-</v>
      </c>
      <c r="N308" s="337" t="str">
        <f t="shared" si="9"/>
        <v>---</v>
      </c>
      <c r="O308" s="333"/>
      <c r="P308" s="54"/>
      <c r="Q308" s="52"/>
      <c r="R308" s="34"/>
      <c r="S308" s="53"/>
      <c r="T308" s="208"/>
      <c r="U308" s="726"/>
      <c r="V308" s="206"/>
      <c r="W308" s="206"/>
      <c r="X308" s="678"/>
      <c r="Y308" s="34"/>
      <c r="Z308" s="610"/>
      <c r="AA308" s="608"/>
    </row>
    <row r="309" spans="1:27"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34"/>
      <c r="H309" s="303" t="str">
        <f>IF($G309="","-",_xlfn.XLOOKUP($G309,Appr.Meta!$A:$A,Appr.Meta!$D:$D,"-",0,1))</f>
        <v>-</v>
      </c>
      <c r="I309" s="302"/>
      <c r="J309" s="303" t="str">
        <f>IF($I309="","-",_xlfn.XLOOKUP($I309,'CC.Meta'!$A:$A,'CC.Meta'!$D:$D,"-",0,1))</f>
        <v>-</v>
      </c>
      <c r="K309" s="302"/>
      <c r="L309" s="146" t="str">
        <f>IF($K309="","-",_xlfn.XLOOKUP($K309,Obj.Meta!$A:$A,Obj.Meta!$D:$D,"-",0,1))</f>
        <v>-</v>
      </c>
      <c r="M309" s="300" t="str">
        <f>IF($K309="","-",_xlfn.XLOOKUP($K309,Obj.Meta!$A:$A,Obj.Meta!$F:$F,"-",0,1))</f>
        <v>-</v>
      </c>
      <c r="N309" s="337" t="str">
        <f t="shared" si="9"/>
        <v>---</v>
      </c>
      <c r="O309" s="333"/>
      <c r="P309" s="54"/>
      <c r="Q309" s="52"/>
      <c r="R309" s="34"/>
      <c r="S309" s="53"/>
      <c r="T309" s="208"/>
      <c r="U309" s="726"/>
      <c r="V309" s="206"/>
      <c r="W309" s="206"/>
      <c r="X309" s="678"/>
      <c r="Y309" s="34"/>
      <c r="Z309" s="610"/>
      <c r="AA309" s="608"/>
    </row>
    <row r="310" spans="1:27"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34"/>
      <c r="H310" s="303" t="str">
        <f>IF($G310="","-",_xlfn.XLOOKUP($G310,Appr.Meta!$A:$A,Appr.Meta!$D:$D,"-",0,1))</f>
        <v>-</v>
      </c>
      <c r="I310" s="302"/>
      <c r="J310" s="303" t="str">
        <f>IF($I310="","-",_xlfn.XLOOKUP($I310,'CC.Meta'!$A:$A,'CC.Meta'!$D:$D,"-",0,1))</f>
        <v>-</v>
      </c>
      <c r="K310" s="302"/>
      <c r="L310" s="146" t="str">
        <f>IF($K310="","-",_xlfn.XLOOKUP($K310,Obj.Meta!$A:$A,Obj.Meta!$D:$D,"-",0,1))</f>
        <v>-</v>
      </c>
      <c r="M310" s="300" t="str">
        <f>IF($K310="","-",_xlfn.XLOOKUP($K310,Obj.Meta!$A:$A,Obj.Meta!$F:$F,"-",0,1))</f>
        <v>-</v>
      </c>
      <c r="N310" s="337" t="str">
        <f t="shared" si="9"/>
        <v>---</v>
      </c>
      <c r="O310" s="333"/>
      <c r="P310" s="54"/>
      <c r="Q310" s="52"/>
      <c r="R310" s="34"/>
      <c r="S310" s="53"/>
      <c r="T310" s="208"/>
      <c r="U310" s="726"/>
      <c r="V310" s="206"/>
      <c r="W310" s="206"/>
      <c r="X310" s="678"/>
      <c r="Y310" s="34"/>
      <c r="Z310" s="610"/>
      <c r="AA310" s="608"/>
    </row>
    <row r="311" spans="1:27"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34"/>
      <c r="H311" s="303" t="str">
        <f>IF($G311="","-",_xlfn.XLOOKUP($G311,Appr.Meta!$A:$A,Appr.Meta!$D:$D,"-",0,1))</f>
        <v>-</v>
      </c>
      <c r="I311" s="302"/>
      <c r="J311" s="303" t="str">
        <f>IF($I311="","-",_xlfn.XLOOKUP($I311,'CC.Meta'!$A:$A,'CC.Meta'!$D:$D,"-",0,1))</f>
        <v>-</v>
      </c>
      <c r="K311" s="302"/>
      <c r="L311" s="146" t="str">
        <f>IF($K311="","-",_xlfn.XLOOKUP($K311,Obj.Meta!$A:$A,Obj.Meta!$D:$D,"-",0,1))</f>
        <v>-</v>
      </c>
      <c r="M311" s="300" t="str">
        <f>IF($K311="","-",_xlfn.XLOOKUP($K311,Obj.Meta!$A:$A,Obj.Meta!$F:$F,"-",0,1))</f>
        <v>-</v>
      </c>
      <c r="N311" s="337" t="str">
        <f t="shared" si="9"/>
        <v>---</v>
      </c>
      <c r="O311" s="333"/>
      <c r="P311" s="54"/>
      <c r="Q311" s="52"/>
      <c r="R311" s="34"/>
      <c r="S311" s="53"/>
      <c r="T311" s="208"/>
      <c r="U311" s="726"/>
      <c r="V311" s="206"/>
      <c r="W311" s="206"/>
      <c r="X311" s="678"/>
      <c r="Y311" s="34"/>
      <c r="Z311" s="610"/>
      <c r="AA311" s="608"/>
    </row>
    <row r="312" spans="1:27"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34"/>
      <c r="H312" s="303" t="str">
        <f>IF($G312="","-",_xlfn.XLOOKUP($G312,Appr.Meta!$A:$A,Appr.Meta!$D:$D,"-",0,1))</f>
        <v>-</v>
      </c>
      <c r="I312" s="302"/>
      <c r="J312" s="303" t="str">
        <f>IF($I312="","-",_xlfn.XLOOKUP($I312,'CC.Meta'!$A:$A,'CC.Meta'!$D:$D,"-",0,1))</f>
        <v>-</v>
      </c>
      <c r="K312" s="302"/>
      <c r="L312" s="146" t="str">
        <f>IF($K312="","-",_xlfn.XLOOKUP($K312,Obj.Meta!$A:$A,Obj.Meta!$D:$D,"-",0,1))</f>
        <v>-</v>
      </c>
      <c r="M312" s="300" t="str">
        <f>IF($K312="","-",_xlfn.XLOOKUP($K312,Obj.Meta!$A:$A,Obj.Meta!$F:$F,"-",0,1))</f>
        <v>-</v>
      </c>
      <c r="N312" s="337" t="str">
        <f t="shared" si="9"/>
        <v>---</v>
      </c>
      <c r="O312" s="333"/>
      <c r="P312" s="54"/>
      <c r="Q312" s="52"/>
      <c r="R312" s="34"/>
      <c r="S312" s="53"/>
      <c r="T312" s="208"/>
      <c r="U312" s="726"/>
      <c r="V312" s="206"/>
      <c r="W312" s="206"/>
      <c r="X312" s="678"/>
      <c r="Y312" s="34"/>
      <c r="Z312" s="610"/>
      <c r="AA312" s="608"/>
    </row>
    <row r="313" spans="1:27"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34"/>
      <c r="H313" s="303" t="str">
        <f>IF($G313="","-",_xlfn.XLOOKUP($G313,Appr.Meta!$A:$A,Appr.Meta!$D:$D,"-",0,1))</f>
        <v>-</v>
      </c>
      <c r="I313" s="302"/>
      <c r="J313" s="303" t="str">
        <f>IF($I313="","-",_xlfn.XLOOKUP($I313,'CC.Meta'!$A:$A,'CC.Meta'!$D:$D,"-",0,1))</f>
        <v>-</v>
      </c>
      <c r="K313" s="302"/>
      <c r="L313" s="146" t="str">
        <f>IF($K313="","-",_xlfn.XLOOKUP($K313,Obj.Meta!$A:$A,Obj.Meta!$D:$D,"-",0,1))</f>
        <v>-</v>
      </c>
      <c r="M313" s="300" t="str">
        <f>IF($K313="","-",_xlfn.XLOOKUP($K313,Obj.Meta!$A:$A,Obj.Meta!$F:$F,"-",0,1))</f>
        <v>-</v>
      </c>
      <c r="N313" s="337" t="str">
        <f t="shared" si="9"/>
        <v>---</v>
      </c>
      <c r="O313" s="333"/>
      <c r="P313" s="54"/>
      <c r="Q313" s="52"/>
      <c r="R313" s="34"/>
      <c r="S313" s="53"/>
      <c r="T313" s="208"/>
      <c r="U313" s="726"/>
      <c r="V313" s="206"/>
      <c r="W313" s="206"/>
      <c r="X313" s="678"/>
      <c r="Y313" s="34"/>
      <c r="Z313" s="610"/>
      <c r="AA313" s="608"/>
    </row>
    <row r="314" spans="1:27"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34"/>
      <c r="H314" s="303" t="str">
        <f>IF($G314="","-",_xlfn.XLOOKUP($G314,Appr.Meta!$A:$A,Appr.Meta!$D:$D,"-",0,1))</f>
        <v>-</v>
      </c>
      <c r="I314" s="302"/>
      <c r="J314" s="303" t="str">
        <f>IF($I314="","-",_xlfn.XLOOKUP($I314,'CC.Meta'!$A:$A,'CC.Meta'!$D:$D,"-",0,1))</f>
        <v>-</v>
      </c>
      <c r="K314" s="302"/>
      <c r="L314" s="146" t="str">
        <f>IF($K314="","-",_xlfn.XLOOKUP($K314,Obj.Meta!$A:$A,Obj.Meta!$D:$D,"-",0,1))</f>
        <v>-</v>
      </c>
      <c r="M314" s="300" t="str">
        <f>IF($K314="","-",_xlfn.XLOOKUP($K314,Obj.Meta!$A:$A,Obj.Meta!$F:$F,"-",0,1))</f>
        <v>-</v>
      </c>
      <c r="N314" s="337" t="str">
        <f t="shared" si="9"/>
        <v>---</v>
      </c>
      <c r="O314" s="333"/>
      <c r="P314" s="54"/>
      <c r="Q314" s="52"/>
      <c r="R314" s="34"/>
      <c r="S314" s="53"/>
      <c r="T314" s="208"/>
      <c r="U314" s="726"/>
      <c r="V314" s="206"/>
      <c r="W314" s="206"/>
      <c r="X314" s="678"/>
      <c r="Y314" s="34"/>
      <c r="Z314" s="610"/>
      <c r="AA314" s="608"/>
    </row>
    <row r="315" spans="1:27"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34"/>
      <c r="H315" s="303" t="str">
        <f>IF($G315="","-",_xlfn.XLOOKUP($G315,Appr.Meta!$A:$A,Appr.Meta!$D:$D,"-",0,1))</f>
        <v>-</v>
      </c>
      <c r="I315" s="302"/>
      <c r="J315" s="303" t="str">
        <f>IF($I315="","-",_xlfn.XLOOKUP($I315,'CC.Meta'!$A:$A,'CC.Meta'!$D:$D,"-",0,1))</f>
        <v>-</v>
      </c>
      <c r="K315" s="302"/>
      <c r="L315" s="146" t="str">
        <f>IF($K315="","-",_xlfn.XLOOKUP($K315,Obj.Meta!$A:$A,Obj.Meta!$D:$D,"-",0,1))</f>
        <v>-</v>
      </c>
      <c r="M315" s="300" t="str">
        <f>IF($K315="","-",_xlfn.XLOOKUP($K315,Obj.Meta!$A:$A,Obj.Meta!$F:$F,"-",0,1))</f>
        <v>-</v>
      </c>
      <c r="N315" s="337" t="str">
        <f t="shared" si="9"/>
        <v>---</v>
      </c>
      <c r="O315" s="333"/>
      <c r="P315" s="54"/>
      <c r="Q315" s="52"/>
      <c r="R315" s="34"/>
      <c r="S315" s="53"/>
      <c r="T315" s="208"/>
      <c r="U315" s="726"/>
      <c r="V315" s="206"/>
      <c r="W315" s="206"/>
      <c r="X315" s="678"/>
      <c r="Y315" s="34"/>
      <c r="Z315" s="610"/>
      <c r="AA315" s="608"/>
    </row>
    <row r="316" spans="1:27"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34"/>
      <c r="H316" s="303" t="str">
        <f>IF($G316="","-",_xlfn.XLOOKUP($G316,Appr.Meta!$A:$A,Appr.Meta!$D:$D,"-",0,1))</f>
        <v>-</v>
      </c>
      <c r="I316" s="302"/>
      <c r="J316" s="303" t="str">
        <f>IF($I316="","-",_xlfn.XLOOKUP($I316,'CC.Meta'!$A:$A,'CC.Meta'!$D:$D,"-",0,1))</f>
        <v>-</v>
      </c>
      <c r="K316" s="302"/>
      <c r="L316" s="146" t="str">
        <f>IF($K316="","-",_xlfn.XLOOKUP($K316,Obj.Meta!$A:$A,Obj.Meta!$D:$D,"-",0,1))</f>
        <v>-</v>
      </c>
      <c r="M316" s="300" t="str">
        <f>IF($K316="","-",_xlfn.XLOOKUP($K316,Obj.Meta!$A:$A,Obj.Meta!$F:$F,"-",0,1))</f>
        <v>-</v>
      </c>
      <c r="N316" s="337" t="str">
        <f t="shared" si="9"/>
        <v>---</v>
      </c>
      <c r="O316" s="333"/>
      <c r="P316" s="54"/>
      <c r="Q316" s="52"/>
      <c r="R316" s="34"/>
      <c r="S316" s="53"/>
      <c r="T316" s="208"/>
      <c r="U316" s="726"/>
      <c r="V316" s="206"/>
      <c r="W316" s="206"/>
      <c r="X316" s="678"/>
      <c r="Y316" s="34"/>
      <c r="Z316" s="610"/>
      <c r="AA316" s="608"/>
    </row>
    <row r="317" spans="1:27"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34"/>
      <c r="H317" s="303" t="str">
        <f>IF($G317="","-",_xlfn.XLOOKUP($G317,Appr.Meta!$A:$A,Appr.Meta!$D:$D,"-",0,1))</f>
        <v>-</v>
      </c>
      <c r="I317" s="302"/>
      <c r="J317" s="303" t="str">
        <f>IF($I317="","-",_xlfn.XLOOKUP($I317,'CC.Meta'!$A:$A,'CC.Meta'!$D:$D,"-",0,1))</f>
        <v>-</v>
      </c>
      <c r="K317" s="302"/>
      <c r="L317" s="146" t="str">
        <f>IF($K317="","-",_xlfn.XLOOKUP($K317,Obj.Meta!$A:$A,Obj.Meta!$D:$D,"-",0,1))</f>
        <v>-</v>
      </c>
      <c r="M317" s="300" t="str">
        <f>IF($K317="","-",_xlfn.XLOOKUP($K317,Obj.Meta!$A:$A,Obj.Meta!$F:$F,"-",0,1))</f>
        <v>-</v>
      </c>
      <c r="N317" s="337" t="str">
        <f t="shared" si="9"/>
        <v>---</v>
      </c>
      <c r="O317" s="333"/>
      <c r="P317" s="54"/>
      <c r="Q317" s="52"/>
      <c r="R317" s="34"/>
      <c r="S317" s="53"/>
      <c r="T317" s="208"/>
      <c r="U317" s="726"/>
      <c r="V317" s="206"/>
      <c r="W317" s="206"/>
      <c r="X317" s="678"/>
      <c r="Y317" s="34"/>
      <c r="Z317" s="610"/>
      <c r="AA317" s="608"/>
    </row>
    <row r="318" spans="1:27"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34"/>
      <c r="H318" s="303" t="str">
        <f>IF($G318="","-",_xlfn.XLOOKUP($G318,Appr.Meta!$A:$A,Appr.Meta!$D:$D,"-",0,1))</f>
        <v>-</v>
      </c>
      <c r="I318" s="302"/>
      <c r="J318" s="303" t="str">
        <f>IF($I318="","-",_xlfn.XLOOKUP($I318,'CC.Meta'!$A:$A,'CC.Meta'!$D:$D,"-",0,1))</f>
        <v>-</v>
      </c>
      <c r="K318" s="302"/>
      <c r="L318" s="146" t="str">
        <f>IF($K318="","-",_xlfn.XLOOKUP($K318,Obj.Meta!$A:$A,Obj.Meta!$D:$D,"-",0,1))</f>
        <v>-</v>
      </c>
      <c r="M318" s="300" t="str">
        <f>IF($K318="","-",_xlfn.XLOOKUP($K318,Obj.Meta!$A:$A,Obj.Meta!$F:$F,"-",0,1))</f>
        <v>-</v>
      </c>
      <c r="N318" s="337" t="str">
        <f t="shared" si="9"/>
        <v>---</v>
      </c>
      <c r="O318" s="333"/>
      <c r="P318" s="54"/>
      <c r="Q318" s="52"/>
      <c r="R318" s="34"/>
      <c r="S318" s="53"/>
      <c r="T318" s="208"/>
      <c r="U318" s="726"/>
      <c r="V318" s="206"/>
      <c r="W318" s="206"/>
      <c r="X318" s="678"/>
      <c r="Y318" s="34"/>
      <c r="Z318" s="610"/>
      <c r="AA318" s="608"/>
    </row>
    <row r="319" spans="1:27"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34"/>
      <c r="H319" s="303" t="str">
        <f>IF($G319="","-",_xlfn.XLOOKUP($G319,Appr.Meta!$A:$A,Appr.Meta!$D:$D,"-",0,1))</f>
        <v>-</v>
      </c>
      <c r="I319" s="302"/>
      <c r="J319" s="303" t="str">
        <f>IF($I319="","-",_xlfn.XLOOKUP($I319,'CC.Meta'!$A:$A,'CC.Meta'!$D:$D,"-",0,1))</f>
        <v>-</v>
      </c>
      <c r="K319" s="302"/>
      <c r="L319" s="146" t="str">
        <f>IF($K319="","-",_xlfn.XLOOKUP($K319,Obj.Meta!$A:$A,Obj.Meta!$D:$D,"-",0,1))</f>
        <v>-</v>
      </c>
      <c r="M319" s="300" t="str">
        <f>IF($K319="","-",_xlfn.XLOOKUP($K319,Obj.Meta!$A:$A,Obj.Meta!$F:$F,"-",0,1))</f>
        <v>-</v>
      </c>
      <c r="N319" s="337" t="str">
        <f t="shared" si="9"/>
        <v>---</v>
      </c>
      <c r="O319" s="333"/>
      <c r="P319" s="54"/>
      <c r="Q319" s="52"/>
      <c r="R319" s="34"/>
      <c r="S319" s="53"/>
      <c r="T319" s="208"/>
      <c r="U319" s="726"/>
      <c r="V319" s="206"/>
      <c r="W319" s="206"/>
      <c r="X319" s="678"/>
      <c r="Y319" s="34"/>
      <c r="Z319" s="610"/>
      <c r="AA319" s="608"/>
    </row>
    <row r="320" spans="1:27"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34"/>
      <c r="H320" s="303" t="str">
        <f>IF($G320="","-",_xlfn.XLOOKUP($G320,Appr.Meta!$A:$A,Appr.Meta!$D:$D,"-",0,1))</f>
        <v>-</v>
      </c>
      <c r="I320" s="302"/>
      <c r="J320" s="303" t="str">
        <f>IF($I320="","-",_xlfn.XLOOKUP($I320,'CC.Meta'!$A:$A,'CC.Meta'!$D:$D,"-",0,1))</f>
        <v>-</v>
      </c>
      <c r="K320" s="302"/>
      <c r="L320" s="146" t="str">
        <f>IF($K320="","-",_xlfn.XLOOKUP($K320,Obj.Meta!$A:$A,Obj.Meta!$D:$D,"-",0,1))</f>
        <v>-</v>
      </c>
      <c r="M320" s="300" t="str">
        <f>IF($K320="","-",_xlfn.XLOOKUP($K320,Obj.Meta!$A:$A,Obj.Meta!$F:$F,"-",0,1))</f>
        <v>-</v>
      </c>
      <c r="N320" s="337" t="str">
        <f t="shared" si="9"/>
        <v>---</v>
      </c>
      <c r="O320" s="333"/>
      <c r="P320" s="54"/>
      <c r="Q320" s="52"/>
      <c r="R320" s="34"/>
      <c r="S320" s="53"/>
      <c r="T320" s="208"/>
      <c r="U320" s="726"/>
      <c r="V320" s="206"/>
      <c r="W320" s="206"/>
      <c r="X320" s="678"/>
      <c r="Y320" s="34"/>
      <c r="Z320" s="610"/>
      <c r="AA320" s="608"/>
    </row>
    <row r="321" spans="1:27"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34"/>
      <c r="H321" s="303" t="str">
        <f>IF($G321="","-",_xlfn.XLOOKUP($G321,Appr.Meta!$A:$A,Appr.Meta!$D:$D,"-",0,1))</f>
        <v>-</v>
      </c>
      <c r="I321" s="302"/>
      <c r="J321" s="303" t="str">
        <f>IF($I321="","-",_xlfn.XLOOKUP($I321,'CC.Meta'!$A:$A,'CC.Meta'!$D:$D,"-",0,1))</f>
        <v>-</v>
      </c>
      <c r="K321" s="302"/>
      <c r="L321" s="146" t="str">
        <f>IF($K321="","-",_xlfn.XLOOKUP($K321,Obj.Meta!$A:$A,Obj.Meta!$D:$D,"-",0,1))</f>
        <v>-</v>
      </c>
      <c r="M321" s="300" t="str">
        <f>IF($K321="","-",_xlfn.XLOOKUP($K321,Obj.Meta!$A:$A,Obj.Meta!$F:$F,"-",0,1))</f>
        <v>-</v>
      </c>
      <c r="N321" s="337" t="str">
        <f t="shared" si="9"/>
        <v>---</v>
      </c>
      <c r="O321" s="333"/>
      <c r="P321" s="54"/>
      <c r="Q321" s="52"/>
      <c r="R321" s="34"/>
      <c r="S321" s="53"/>
      <c r="T321" s="208"/>
      <c r="U321" s="726"/>
      <c r="V321" s="206"/>
      <c r="W321" s="206"/>
      <c r="X321" s="678"/>
      <c r="Y321" s="34"/>
      <c r="Z321" s="610"/>
      <c r="AA321" s="608"/>
    </row>
    <row r="322" spans="1:27"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34"/>
      <c r="H322" s="303" t="str">
        <f>IF($G322="","-",_xlfn.XLOOKUP($G322,Appr.Meta!$A:$A,Appr.Meta!$D:$D,"-",0,1))</f>
        <v>-</v>
      </c>
      <c r="I322" s="302"/>
      <c r="J322" s="303" t="str">
        <f>IF($I322="","-",_xlfn.XLOOKUP($I322,'CC.Meta'!$A:$A,'CC.Meta'!$D:$D,"-",0,1))</f>
        <v>-</v>
      </c>
      <c r="K322" s="302"/>
      <c r="L322" s="146" t="str">
        <f>IF($K322="","-",_xlfn.XLOOKUP($K322,Obj.Meta!$A:$A,Obj.Meta!$D:$D,"-",0,1))</f>
        <v>-</v>
      </c>
      <c r="M322" s="300" t="str">
        <f>IF($K322="","-",_xlfn.XLOOKUP($K322,Obj.Meta!$A:$A,Obj.Meta!$F:$F,"-",0,1))</f>
        <v>-</v>
      </c>
      <c r="N322" s="337" t="str">
        <f t="shared" si="9"/>
        <v>---</v>
      </c>
      <c r="O322" s="333"/>
      <c r="P322" s="54"/>
      <c r="Q322" s="52"/>
      <c r="R322" s="34"/>
      <c r="S322" s="53"/>
      <c r="T322" s="208"/>
      <c r="U322" s="726"/>
      <c r="V322" s="206"/>
      <c r="W322" s="206"/>
      <c r="X322" s="678"/>
      <c r="Y322" s="34"/>
      <c r="Z322" s="610"/>
      <c r="AA322" s="608"/>
    </row>
    <row r="323" spans="1:27"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34"/>
      <c r="H323" s="303" t="str">
        <f>IF($G323="","-",_xlfn.XLOOKUP($G323,Appr.Meta!$A:$A,Appr.Meta!$D:$D,"-",0,1))</f>
        <v>-</v>
      </c>
      <c r="I323" s="302"/>
      <c r="J323" s="303" t="str">
        <f>IF($I323="","-",_xlfn.XLOOKUP($I323,'CC.Meta'!$A:$A,'CC.Meta'!$D:$D,"-",0,1))</f>
        <v>-</v>
      </c>
      <c r="K323" s="302"/>
      <c r="L323" s="146" t="str">
        <f>IF($K323="","-",_xlfn.XLOOKUP($K323,Obj.Meta!$A:$A,Obj.Meta!$D:$D,"-",0,1))</f>
        <v>-</v>
      </c>
      <c r="M323" s="300" t="str">
        <f>IF($K323="","-",_xlfn.XLOOKUP($K323,Obj.Meta!$A:$A,Obj.Meta!$F:$F,"-",0,1))</f>
        <v>-</v>
      </c>
      <c r="N323" s="337" t="str">
        <f t="shared" si="9"/>
        <v>---</v>
      </c>
      <c r="O323" s="333"/>
      <c r="P323" s="54"/>
      <c r="Q323" s="52"/>
      <c r="R323" s="34"/>
      <c r="S323" s="53"/>
      <c r="T323" s="208"/>
      <c r="U323" s="726"/>
      <c r="V323" s="206"/>
      <c r="W323" s="206"/>
      <c r="X323" s="678"/>
      <c r="Y323" s="34"/>
      <c r="Z323" s="610"/>
      <c r="AA323" s="608"/>
    </row>
    <row r="324" spans="1:27"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34"/>
      <c r="H324" s="303" t="str">
        <f>IF($G324="","-",_xlfn.XLOOKUP($G324,Appr.Meta!$A:$A,Appr.Meta!$D:$D,"-",0,1))</f>
        <v>-</v>
      </c>
      <c r="I324" s="302"/>
      <c r="J324" s="303" t="str">
        <f>IF($I324="","-",_xlfn.XLOOKUP($I324,'CC.Meta'!$A:$A,'CC.Meta'!$D:$D,"-",0,1))</f>
        <v>-</v>
      </c>
      <c r="K324" s="302"/>
      <c r="L324" s="146" t="str">
        <f>IF($K324="","-",_xlfn.XLOOKUP($K324,Obj.Meta!$A:$A,Obj.Meta!$D:$D,"-",0,1))</f>
        <v>-</v>
      </c>
      <c r="M324" s="300" t="str">
        <f>IF($K324="","-",_xlfn.XLOOKUP($K324,Obj.Meta!$A:$A,Obj.Meta!$F:$F,"-",0,1))</f>
        <v>-</v>
      </c>
      <c r="N324" s="337" t="str">
        <f t="shared" si="9"/>
        <v>---</v>
      </c>
      <c r="O324" s="333"/>
      <c r="P324" s="54"/>
      <c r="Q324" s="52"/>
      <c r="R324" s="34"/>
      <c r="S324" s="53"/>
      <c r="T324" s="208"/>
      <c r="U324" s="726"/>
      <c r="V324" s="206"/>
      <c r="W324" s="206"/>
      <c r="X324" s="678"/>
      <c r="Y324" s="34"/>
      <c r="Z324" s="610"/>
      <c r="AA324" s="608"/>
    </row>
    <row r="325" spans="1:27"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34"/>
      <c r="H325" s="303" t="str">
        <f>IF($G325="","-",_xlfn.XLOOKUP($G325,Appr.Meta!$A:$A,Appr.Meta!$D:$D,"-",0,1))</f>
        <v>-</v>
      </c>
      <c r="I325" s="302"/>
      <c r="J325" s="303" t="str">
        <f>IF($I325="","-",_xlfn.XLOOKUP($I325,'CC.Meta'!$A:$A,'CC.Meta'!$D:$D,"-",0,1))</f>
        <v>-</v>
      </c>
      <c r="K325" s="302"/>
      <c r="L325" s="146" t="str">
        <f>IF($K325="","-",_xlfn.XLOOKUP($K325,Obj.Meta!$A:$A,Obj.Meta!$D:$D,"-",0,1))</f>
        <v>-</v>
      </c>
      <c r="M325" s="300" t="str">
        <f>IF($K325="","-",_xlfn.XLOOKUP($K325,Obj.Meta!$A:$A,Obj.Meta!$F:$F,"-",0,1))</f>
        <v>-</v>
      </c>
      <c r="N325" s="337" t="str">
        <f t="shared" si="9"/>
        <v>---</v>
      </c>
      <c r="O325" s="333"/>
      <c r="P325" s="54"/>
      <c r="Q325" s="52"/>
      <c r="R325" s="34"/>
      <c r="S325" s="53"/>
      <c r="T325" s="208"/>
      <c r="U325" s="726"/>
      <c r="V325" s="206"/>
      <c r="W325" s="206"/>
      <c r="X325" s="678"/>
      <c r="Y325" s="34"/>
      <c r="Z325" s="610"/>
      <c r="AA325" s="608"/>
    </row>
    <row r="326" spans="1:27"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34"/>
      <c r="H326" s="303" t="str">
        <f>IF($G326="","-",_xlfn.XLOOKUP($G326,Appr.Meta!$A:$A,Appr.Meta!$D:$D,"-",0,1))</f>
        <v>-</v>
      </c>
      <c r="I326" s="302"/>
      <c r="J326" s="303" t="str">
        <f>IF($I326="","-",_xlfn.XLOOKUP($I326,'CC.Meta'!$A:$A,'CC.Meta'!$D:$D,"-",0,1))</f>
        <v>-</v>
      </c>
      <c r="K326" s="302"/>
      <c r="L326" s="146" t="str">
        <f>IF($K326="","-",_xlfn.XLOOKUP($K326,Obj.Meta!$A:$A,Obj.Meta!$D:$D,"-",0,1))</f>
        <v>-</v>
      </c>
      <c r="M326" s="300" t="str">
        <f>IF($K326="","-",_xlfn.XLOOKUP($K326,Obj.Meta!$A:$A,Obj.Meta!$F:$F,"-",0,1))</f>
        <v>-</v>
      </c>
      <c r="N326" s="337" t="str">
        <f t="shared" si="9"/>
        <v>---</v>
      </c>
      <c r="O326" s="333"/>
      <c r="P326" s="54"/>
      <c r="Q326" s="52"/>
      <c r="R326" s="34"/>
      <c r="S326" s="53"/>
      <c r="T326" s="208"/>
      <c r="U326" s="726"/>
      <c r="V326" s="206"/>
      <c r="W326" s="206"/>
      <c r="X326" s="678"/>
      <c r="Y326" s="34"/>
      <c r="Z326" s="610"/>
      <c r="AA326" s="608"/>
    </row>
    <row r="327" spans="1:27"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34"/>
      <c r="H327" s="303" t="str">
        <f>IF($G327="","-",_xlfn.XLOOKUP($G327,Appr.Meta!$A:$A,Appr.Meta!$D:$D,"-",0,1))</f>
        <v>-</v>
      </c>
      <c r="I327" s="302"/>
      <c r="J327" s="303" t="str">
        <f>IF($I327="","-",_xlfn.XLOOKUP($I327,'CC.Meta'!$A:$A,'CC.Meta'!$D:$D,"-",0,1))</f>
        <v>-</v>
      </c>
      <c r="K327" s="302"/>
      <c r="L327" s="146" t="str">
        <f>IF($K327="","-",_xlfn.XLOOKUP($K327,Obj.Meta!$A:$A,Obj.Meta!$D:$D,"-",0,1))</f>
        <v>-</v>
      </c>
      <c r="M327" s="300" t="str">
        <f>IF($K327="","-",_xlfn.XLOOKUP($K327,Obj.Meta!$A:$A,Obj.Meta!$F:$F,"-",0,1))</f>
        <v>-</v>
      </c>
      <c r="N327" s="337" t="str">
        <f t="shared" si="9"/>
        <v>---</v>
      </c>
      <c r="O327" s="333"/>
      <c r="P327" s="54"/>
      <c r="Q327" s="52"/>
      <c r="R327" s="34"/>
      <c r="S327" s="53"/>
      <c r="T327" s="208"/>
      <c r="U327" s="726"/>
      <c r="V327" s="206"/>
      <c r="W327" s="206"/>
      <c r="X327" s="678"/>
      <c r="Y327" s="34"/>
      <c r="Z327" s="610"/>
      <c r="AA327" s="608"/>
    </row>
    <row r="328" spans="1:27"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34"/>
      <c r="H328" s="303" t="str">
        <f>IF($G328="","-",_xlfn.XLOOKUP($G328,Appr.Meta!$A:$A,Appr.Meta!$D:$D,"-",0,1))</f>
        <v>-</v>
      </c>
      <c r="I328" s="302"/>
      <c r="J328" s="303" t="str">
        <f>IF($I328="","-",_xlfn.XLOOKUP($I328,'CC.Meta'!$A:$A,'CC.Meta'!$D:$D,"-",0,1))</f>
        <v>-</v>
      </c>
      <c r="K328" s="302"/>
      <c r="L328" s="146" t="str">
        <f>IF($K328="","-",_xlfn.XLOOKUP($K328,Obj.Meta!$A:$A,Obj.Meta!$D:$D,"-",0,1))</f>
        <v>-</v>
      </c>
      <c r="M328" s="300" t="str">
        <f>IF($K328="","-",_xlfn.XLOOKUP($K328,Obj.Meta!$A:$A,Obj.Meta!$F:$F,"-",0,1))</f>
        <v>-</v>
      </c>
      <c r="N328" s="337" t="str">
        <f t="shared" si="9"/>
        <v>---</v>
      </c>
      <c r="O328" s="333"/>
      <c r="P328" s="54"/>
      <c r="Q328" s="52"/>
      <c r="R328" s="34"/>
      <c r="S328" s="53"/>
      <c r="T328" s="208"/>
      <c r="U328" s="726"/>
      <c r="V328" s="206"/>
      <c r="W328" s="206"/>
      <c r="X328" s="678"/>
      <c r="Y328" s="34"/>
      <c r="Z328" s="610"/>
      <c r="AA328" s="608"/>
    </row>
    <row r="329" spans="1:27"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34"/>
      <c r="H329" s="303" t="str">
        <f>IF($G329="","-",_xlfn.XLOOKUP($G329,Appr.Meta!$A:$A,Appr.Meta!$D:$D,"-",0,1))</f>
        <v>-</v>
      </c>
      <c r="I329" s="302"/>
      <c r="J329" s="303" t="str">
        <f>IF($I329="","-",_xlfn.XLOOKUP($I329,'CC.Meta'!$A:$A,'CC.Meta'!$D:$D,"-",0,1))</f>
        <v>-</v>
      </c>
      <c r="K329" s="302"/>
      <c r="L329" s="146" t="str">
        <f>IF($K329="","-",_xlfn.XLOOKUP($K329,Obj.Meta!$A:$A,Obj.Meta!$D:$D,"-",0,1))</f>
        <v>-</v>
      </c>
      <c r="M329" s="300" t="str">
        <f>IF($K329="","-",_xlfn.XLOOKUP($K329,Obj.Meta!$A:$A,Obj.Meta!$F:$F,"-",0,1))</f>
        <v>-</v>
      </c>
      <c r="N329" s="337" t="str">
        <f t="shared" si="9"/>
        <v>---</v>
      </c>
      <c r="O329" s="333"/>
      <c r="P329" s="54"/>
      <c r="Q329" s="52"/>
      <c r="R329" s="34"/>
      <c r="S329" s="53"/>
      <c r="T329" s="208"/>
      <c r="U329" s="726"/>
      <c r="V329" s="206"/>
      <c r="W329" s="206"/>
      <c r="X329" s="678"/>
      <c r="Y329" s="34"/>
      <c r="Z329" s="610"/>
      <c r="AA329" s="608"/>
    </row>
    <row r="330" spans="1:27"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34"/>
      <c r="H330" s="303" t="str">
        <f>IF($G330="","-",_xlfn.XLOOKUP($G330,Appr.Meta!$A:$A,Appr.Meta!$D:$D,"-",0,1))</f>
        <v>-</v>
      </c>
      <c r="I330" s="302"/>
      <c r="J330" s="303" t="str">
        <f>IF($I330="","-",_xlfn.XLOOKUP($I330,'CC.Meta'!$A:$A,'CC.Meta'!$D:$D,"-",0,1))</f>
        <v>-</v>
      </c>
      <c r="K330" s="302"/>
      <c r="L330" s="146" t="str">
        <f>IF($K330="","-",_xlfn.XLOOKUP($K330,Obj.Meta!$A:$A,Obj.Meta!$D:$D,"-",0,1))</f>
        <v>-</v>
      </c>
      <c r="M330" s="300" t="str">
        <f>IF($K330="","-",_xlfn.XLOOKUP($K330,Obj.Meta!$A:$A,Obj.Meta!$F:$F,"-",0,1))</f>
        <v>-</v>
      </c>
      <c r="N330" s="337" t="str">
        <f t="shared" si="9"/>
        <v>---</v>
      </c>
      <c r="O330" s="333"/>
      <c r="P330" s="54"/>
      <c r="Q330" s="52"/>
      <c r="R330" s="34"/>
      <c r="S330" s="53"/>
      <c r="T330" s="208"/>
      <c r="U330" s="726"/>
      <c r="V330" s="206"/>
      <c r="W330" s="206"/>
      <c r="X330" s="678"/>
      <c r="Y330" s="34"/>
      <c r="Z330" s="610"/>
      <c r="AA330" s="608"/>
    </row>
    <row r="331" spans="1:27"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34"/>
      <c r="H331" s="303" t="str">
        <f>IF($G331="","-",_xlfn.XLOOKUP($G331,Appr.Meta!$A:$A,Appr.Meta!$D:$D,"-",0,1))</f>
        <v>-</v>
      </c>
      <c r="I331" s="302"/>
      <c r="J331" s="303" t="str">
        <f>IF($I331="","-",_xlfn.XLOOKUP($I331,'CC.Meta'!$A:$A,'CC.Meta'!$D:$D,"-",0,1))</f>
        <v>-</v>
      </c>
      <c r="K331" s="302"/>
      <c r="L331" s="146" t="str">
        <f>IF($K331="","-",_xlfn.XLOOKUP($K331,Obj.Meta!$A:$A,Obj.Meta!$D:$D,"-",0,1))</f>
        <v>-</v>
      </c>
      <c r="M331" s="300" t="str">
        <f>IF($K331="","-",_xlfn.XLOOKUP($K331,Obj.Meta!$A:$A,Obj.Meta!$F:$F,"-",0,1))</f>
        <v>-</v>
      </c>
      <c r="N331" s="337" t="str">
        <f t="shared" si="9"/>
        <v>---</v>
      </c>
      <c r="O331" s="333"/>
      <c r="P331" s="54"/>
      <c r="Q331" s="52"/>
      <c r="R331" s="34"/>
      <c r="S331" s="53"/>
      <c r="T331" s="208"/>
      <c r="U331" s="726"/>
      <c r="V331" s="206"/>
      <c r="W331" s="206"/>
      <c r="X331" s="678"/>
      <c r="Y331" s="34"/>
      <c r="Z331" s="610"/>
      <c r="AA331" s="608"/>
    </row>
    <row r="332" spans="1:27"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34"/>
      <c r="H332" s="303" t="str">
        <f>IF($G332="","-",_xlfn.XLOOKUP($G332,Appr.Meta!$A:$A,Appr.Meta!$D:$D,"-",0,1))</f>
        <v>-</v>
      </c>
      <c r="I332" s="302"/>
      <c r="J332" s="303" t="str">
        <f>IF($I332="","-",_xlfn.XLOOKUP($I332,'CC.Meta'!$A:$A,'CC.Meta'!$D:$D,"-",0,1))</f>
        <v>-</v>
      </c>
      <c r="K332" s="302"/>
      <c r="L332" s="146" t="str">
        <f>IF($K332="","-",_xlfn.XLOOKUP($K332,Obj.Meta!$A:$A,Obj.Meta!$D:$D,"-",0,1))</f>
        <v>-</v>
      </c>
      <c r="M332" s="300" t="str">
        <f>IF($K332="","-",_xlfn.XLOOKUP($K332,Obj.Meta!$A:$A,Obj.Meta!$F:$F,"-",0,1))</f>
        <v>-</v>
      </c>
      <c r="N332" s="337" t="str">
        <f t="shared" si="9"/>
        <v>---</v>
      </c>
      <c r="O332" s="333"/>
      <c r="P332" s="54"/>
      <c r="Q332" s="52"/>
      <c r="R332" s="34"/>
      <c r="S332" s="53"/>
      <c r="T332" s="208"/>
      <c r="U332" s="726"/>
      <c r="V332" s="206"/>
      <c r="W332" s="206"/>
      <c r="X332" s="678"/>
      <c r="Y332" s="34"/>
      <c r="Z332" s="610"/>
      <c r="AA332" s="608"/>
    </row>
    <row r="333" spans="1:27"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34"/>
      <c r="H333" s="303" t="str">
        <f>IF($G333="","-",_xlfn.XLOOKUP($G333,Appr.Meta!$A:$A,Appr.Meta!$D:$D,"-",0,1))</f>
        <v>-</v>
      </c>
      <c r="I333" s="302"/>
      <c r="J333" s="303" t="str">
        <f>IF($I333="","-",_xlfn.XLOOKUP($I333,'CC.Meta'!$A:$A,'CC.Meta'!$D:$D,"-",0,1))</f>
        <v>-</v>
      </c>
      <c r="K333" s="302"/>
      <c r="L333" s="146" t="str">
        <f>IF($K333="","-",_xlfn.XLOOKUP($K333,Obj.Meta!$A:$A,Obj.Meta!$D:$D,"-",0,1))</f>
        <v>-</v>
      </c>
      <c r="M333" s="300" t="str">
        <f>IF($K333="","-",_xlfn.XLOOKUP($K333,Obj.Meta!$A:$A,Obj.Meta!$F:$F,"-",0,1))</f>
        <v>-</v>
      </c>
      <c r="N333" s="337" t="str">
        <f t="shared" si="9"/>
        <v>---</v>
      </c>
      <c r="O333" s="333"/>
      <c r="P333" s="54"/>
      <c r="Q333" s="52"/>
      <c r="R333" s="34"/>
      <c r="S333" s="53"/>
      <c r="T333" s="208"/>
      <c r="U333" s="726"/>
      <c r="V333" s="206"/>
      <c r="W333" s="206"/>
      <c r="X333" s="678"/>
      <c r="Y333" s="34"/>
      <c r="Z333" s="610"/>
      <c r="AA333" s="608"/>
    </row>
    <row r="334" spans="1:27"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34"/>
      <c r="H334" s="303" t="str">
        <f>IF($G334="","-",_xlfn.XLOOKUP($G334,Appr.Meta!$A:$A,Appr.Meta!$D:$D,"-",0,1))</f>
        <v>-</v>
      </c>
      <c r="I334" s="302"/>
      <c r="J334" s="303" t="str">
        <f>IF($I334="","-",_xlfn.XLOOKUP($I334,'CC.Meta'!$A:$A,'CC.Meta'!$D:$D,"-",0,1))</f>
        <v>-</v>
      </c>
      <c r="K334" s="302"/>
      <c r="L334" s="146" t="str">
        <f>IF($K334="","-",_xlfn.XLOOKUP($K334,Obj.Meta!$A:$A,Obj.Meta!$D:$D,"-",0,1))</f>
        <v>-</v>
      </c>
      <c r="M334" s="300" t="str">
        <f>IF($K334="","-",_xlfn.XLOOKUP($K334,Obj.Meta!$A:$A,Obj.Meta!$F:$F,"-",0,1))</f>
        <v>-</v>
      </c>
      <c r="N334" s="337" t="str">
        <f t="shared" si="9"/>
        <v>---</v>
      </c>
      <c r="O334" s="333"/>
      <c r="P334" s="54"/>
      <c r="Q334" s="52"/>
      <c r="R334" s="34"/>
      <c r="S334" s="53"/>
      <c r="T334" s="208"/>
      <c r="U334" s="726"/>
      <c r="V334" s="206"/>
      <c r="W334" s="206"/>
      <c r="X334" s="678"/>
      <c r="Y334" s="34"/>
      <c r="Z334" s="610"/>
      <c r="AA334" s="608"/>
    </row>
    <row r="335" spans="1:27" s="127" customFormat="1">
      <c r="A335" s="145" t="str">
        <f t="shared" si="8"/>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34"/>
      <c r="H335" s="303" t="str">
        <f>IF($G335="","-",_xlfn.XLOOKUP($G335,Appr.Meta!$A:$A,Appr.Meta!$D:$D,"-",0,1))</f>
        <v>-</v>
      </c>
      <c r="I335" s="302"/>
      <c r="J335" s="303" t="str">
        <f>IF($I335="","-",_xlfn.XLOOKUP($I335,'CC.Meta'!$A:$A,'CC.Meta'!$D:$D,"-",0,1))</f>
        <v>-</v>
      </c>
      <c r="K335" s="302"/>
      <c r="L335" s="146" t="str">
        <f>IF($K335="","-",_xlfn.XLOOKUP($K335,Obj.Meta!$A:$A,Obj.Meta!$D:$D,"-",0,1))</f>
        <v>-</v>
      </c>
      <c r="M335" s="300" t="str">
        <f>IF($K335="","-",_xlfn.XLOOKUP($K335,Obj.Meta!$A:$A,Obj.Meta!$F:$F,"-",0,1))</f>
        <v>-</v>
      </c>
      <c r="N335" s="337" t="str">
        <f t="shared" si="9"/>
        <v>---</v>
      </c>
      <c r="O335" s="333"/>
      <c r="P335" s="54"/>
      <c r="Q335" s="52"/>
      <c r="R335" s="34"/>
      <c r="S335" s="53"/>
      <c r="T335" s="208"/>
      <c r="U335" s="726"/>
      <c r="V335" s="206"/>
      <c r="W335" s="206"/>
      <c r="X335" s="678"/>
      <c r="Y335" s="34"/>
      <c r="Z335" s="610"/>
      <c r="AA335" s="608"/>
    </row>
    <row r="336" spans="1:27" s="127" customFormat="1">
      <c r="A336" s="145" t="str">
        <f t="shared" si="8"/>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34"/>
      <c r="H336" s="303" t="str">
        <f>IF($G336="","-",_xlfn.XLOOKUP($G336,Appr.Meta!$A:$A,Appr.Meta!$D:$D,"-",0,1))</f>
        <v>-</v>
      </c>
      <c r="I336" s="302"/>
      <c r="J336" s="303" t="str">
        <f>IF($I336="","-",_xlfn.XLOOKUP($I336,'CC.Meta'!$A:$A,'CC.Meta'!$D:$D,"-",0,1))</f>
        <v>-</v>
      </c>
      <c r="K336" s="302"/>
      <c r="L336" s="146" t="str">
        <f>IF($K336="","-",_xlfn.XLOOKUP($K336,Obj.Meta!$A:$A,Obj.Meta!$D:$D,"-",0,1))</f>
        <v>-</v>
      </c>
      <c r="M336" s="300" t="str">
        <f>IF($K336="","-",_xlfn.XLOOKUP($K336,Obj.Meta!$A:$A,Obj.Meta!$F:$F,"-",0,1))</f>
        <v>-</v>
      </c>
      <c r="N336" s="337" t="str">
        <f t="shared" si="9"/>
        <v>---</v>
      </c>
      <c r="O336" s="333"/>
      <c r="P336" s="54"/>
      <c r="Q336" s="52"/>
      <c r="R336" s="34"/>
      <c r="S336" s="53"/>
      <c r="T336" s="208"/>
      <c r="U336" s="726"/>
      <c r="V336" s="206"/>
      <c r="W336" s="206"/>
      <c r="X336" s="678"/>
      <c r="Y336" s="34"/>
      <c r="Z336" s="610"/>
      <c r="AA336" s="608"/>
    </row>
    <row r="337" spans="1:27" s="127" customFormat="1">
      <c r="A337" s="145" t="str">
        <f t="shared" si="8"/>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34"/>
      <c r="H337" s="303" t="str">
        <f>IF($G337="","-",_xlfn.XLOOKUP($G337,Appr.Meta!$A:$A,Appr.Meta!$D:$D,"-",0,1))</f>
        <v>-</v>
      </c>
      <c r="I337" s="302"/>
      <c r="J337" s="303" t="str">
        <f>IF($I337="","-",_xlfn.XLOOKUP($I337,'CC.Meta'!$A:$A,'CC.Meta'!$D:$D,"-",0,1))</f>
        <v>-</v>
      </c>
      <c r="K337" s="302"/>
      <c r="L337" s="146" t="str">
        <f>IF($K337="","-",_xlfn.XLOOKUP($K337,Obj.Meta!$A:$A,Obj.Meta!$D:$D,"-",0,1))</f>
        <v>-</v>
      </c>
      <c r="M337" s="300" t="str">
        <f>IF($K337="","-",_xlfn.XLOOKUP($K337,Obj.Meta!$A:$A,Obj.Meta!$F:$F,"-",0,1))</f>
        <v>-</v>
      </c>
      <c r="N337" s="337" t="str">
        <f t="shared" si="9"/>
        <v>---</v>
      </c>
      <c r="O337" s="333"/>
      <c r="P337" s="54"/>
      <c r="Q337" s="52"/>
      <c r="R337" s="34"/>
      <c r="S337" s="53"/>
      <c r="T337" s="208"/>
      <c r="U337" s="726"/>
      <c r="V337" s="206"/>
      <c r="W337" s="206"/>
      <c r="X337" s="678"/>
      <c r="Y337" s="34"/>
      <c r="Z337" s="610"/>
      <c r="AA337" s="608"/>
    </row>
    <row r="338" spans="1:27" s="127" customFormat="1">
      <c r="A338" s="145" t="str">
        <f t="shared" si="8"/>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34"/>
      <c r="H338" s="303" t="str">
        <f>IF($G338="","-",_xlfn.XLOOKUP($G338,Appr.Meta!$A:$A,Appr.Meta!$D:$D,"-",0,1))</f>
        <v>-</v>
      </c>
      <c r="I338" s="302"/>
      <c r="J338" s="303" t="str">
        <f>IF($I338="","-",_xlfn.XLOOKUP($I338,'CC.Meta'!$A:$A,'CC.Meta'!$D:$D,"-",0,1))</f>
        <v>-</v>
      </c>
      <c r="K338" s="302"/>
      <c r="L338" s="146" t="str">
        <f>IF($K338="","-",_xlfn.XLOOKUP($K338,Obj.Meta!$A:$A,Obj.Meta!$D:$D,"-",0,1))</f>
        <v>-</v>
      </c>
      <c r="M338" s="300" t="str">
        <f>IF($K338="","-",_xlfn.XLOOKUP($K338,Obj.Meta!$A:$A,Obj.Meta!$F:$F,"-",0,1))</f>
        <v>-</v>
      </c>
      <c r="N338" s="337" t="str">
        <f t="shared" si="9"/>
        <v>---</v>
      </c>
      <c r="O338" s="333"/>
      <c r="P338" s="54"/>
      <c r="Q338" s="52"/>
      <c r="R338" s="34"/>
      <c r="S338" s="53"/>
      <c r="T338" s="208"/>
      <c r="U338" s="726"/>
      <c r="V338" s="206"/>
      <c r="W338" s="206"/>
      <c r="X338" s="678"/>
      <c r="Y338" s="34"/>
      <c r="Z338" s="610"/>
      <c r="AA338" s="608"/>
    </row>
    <row r="339" spans="1:27" s="127" customFormat="1">
      <c r="A339" s="145" t="str">
        <f t="shared" ref="A339:A402" si="10">IFERROR(VALUE(LEFT($I339,2)),"-")</f>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34"/>
      <c r="H339" s="303" t="str">
        <f>IF($G339="","-",_xlfn.XLOOKUP($G339,Appr.Meta!$A:$A,Appr.Meta!$D:$D,"-",0,1))</f>
        <v>-</v>
      </c>
      <c r="I339" s="302"/>
      <c r="J339" s="303" t="str">
        <f>IF($I339="","-",_xlfn.XLOOKUP($I339,'CC.Meta'!$A:$A,'CC.Meta'!$D:$D,"-",0,1))</f>
        <v>-</v>
      </c>
      <c r="K339" s="302"/>
      <c r="L339" s="146" t="str">
        <f>IF($K339="","-",_xlfn.XLOOKUP($K339,Obj.Meta!$A:$A,Obj.Meta!$D:$D,"-",0,1))</f>
        <v>-</v>
      </c>
      <c r="M339" s="300" t="str">
        <f>IF($K339="","-",_xlfn.XLOOKUP($K339,Obj.Meta!$A:$A,Obj.Meta!$F:$F,"-",0,1))</f>
        <v>-</v>
      </c>
      <c r="N339" s="337" t="str">
        <f t="shared" ref="N339:N402" si="11">_xlfn.CONCAT($D339,"-",$G339,"-",$I339,"-",$K339)</f>
        <v>---</v>
      </c>
      <c r="O339" s="333"/>
      <c r="P339" s="54"/>
      <c r="Q339" s="52"/>
      <c r="R339" s="34"/>
      <c r="S339" s="53"/>
      <c r="T339" s="208"/>
      <c r="U339" s="726"/>
      <c r="V339" s="206"/>
      <c r="W339" s="206"/>
      <c r="X339" s="678"/>
      <c r="Y339" s="34"/>
      <c r="Z339" s="610"/>
      <c r="AA339" s="608"/>
    </row>
    <row r="340" spans="1:27"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34"/>
      <c r="H340" s="303" t="str">
        <f>IF($G340="","-",_xlfn.XLOOKUP($G340,Appr.Meta!$A:$A,Appr.Meta!$D:$D,"-",0,1))</f>
        <v>-</v>
      </c>
      <c r="I340" s="302"/>
      <c r="J340" s="303" t="str">
        <f>IF($I340="","-",_xlfn.XLOOKUP($I340,'CC.Meta'!$A:$A,'CC.Meta'!$D:$D,"-",0,1))</f>
        <v>-</v>
      </c>
      <c r="K340" s="302"/>
      <c r="L340" s="146" t="str">
        <f>IF($K340="","-",_xlfn.XLOOKUP($K340,Obj.Meta!$A:$A,Obj.Meta!$D:$D,"-",0,1))</f>
        <v>-</v>
      </c>
      <c r="M340" s="300" t="str">
        <f>IF($K340="","-",_xlfn.XLOOKUP($K340,Obj.Meta!$A:$A,Obj.Meta!$F:$F,"-",0,1))</f>
        <v>-</v>
      </c>
      <c r="N340" s="337" t="str">
        <f t="shared" si="11"/>
        <v>---</v>
      </c>
      <c r="O340" s="333"/>
      <c r="P340" s="54"/>
      <c r="Q340" s="52"/>
      <c r="R340" s="34"/>
      <c r="S340" s="53"/>
      <c r="T340" s="208"/>
      <c r="U340" s="726"/>
      <c r="V340" s="206"/>
      <c r="W340" s="206"/>
      <c r="X340" s="678"/>
      <c r="Y340" s="34"/>
      <c r="Z340" s="610"/>
      <c r="AA340" s="608"/>
    </row>
    <row r="341" spans="1:27"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34"/>
      <c r="H341" s="303" t="str">
        <f>IF($G341="","-",_xlfn.XLOOKUP($G341,Appr.Meta!$A:$A,Appr.Meta!$D:$D,"-",0,1))</f>
        <v>-</v>
      </c>
      <c r="I341" s="302"/>
      <c r="J341" s="303" t="str">
        <f>IF($I341="","-",_xlfn.XLOOKUP($I341,'CC.Meta'!$A:$A,'CC.Meta'!$D:$D,"-",0,1))</f>
        <v>-</v>
      </c>
      <c r="K341" s="302"/>
      <c r="L341" s="146" t="str">
        <f>IF($K341="","-",_xlfn.XLOOKUP($K341,Obj.Meta!$A:$A,Obj.Meta!$D:$D,"-",0,1))</f>
        <v>-</v>
      </c>
      <c r="M341" s="300" t="str">
        <f>IF($K341="","-",_xlfn.XLOOKUP($K341,Obj.Meta!$A:$A,Obj.Meta!$F:$F,"-",0,1))</f>
        <v>-</v>
      </c>
      <c r="N341" s="337" t="str">
        <f t="shared" si="11"/>
        <v>---</v>
      </c>
      <c r="O341" s="333"/>
      <c r="P341" s="54"/>
      <c r="Q341" s="52"/>
      <c r="R341" s="34"/>
      <c r="S341" s="53"/>
      <c r="T341" s="208"/>
      <c r="U341" s="726"/>
      <c r="V341" s="206"/>
      <c r="W341" s="206"/>
      <c r="X341" s="678"/>
      <c r="Y341" s="34"/>
      <c r="Z341" s="610"/>
      <c r="AA341" s="608"/>
    </row>
    <row r="342" spans="1:27"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34"/>
      <c r="H342" s="303" t="str">
        <f>IF($G342="","-",_xlfn.XLOOKUP($G342,Appr.Meta!$A:$A,Appr.Meta!$D:$D,"-",0,1))</f>
        <v>-</v>
      </c>
      <c r="I342" s="302"/>
      <c r="J342" s="303" t="str">
        <f>IF($I342="","-",_xlfn.XLOOKUP($I342,'CC.Meta'!$A:$A,'CC.Meta'!$D:$D,"-",0,1))</f>
        <v>-</v>
      </c>
      <c r="K342" s="302"/>
      <c r="L342" s="146" t="str">
        <f>IF($K342="","-",_xlfn.XLOOKUP($K342,Obj.Meta!$A:$A,Obj.Meta!$D:$D,"-",0,1))</f>
        <v>-</v>
      </c>
      <c r="M342" s="300" t="str">
        <f>IF($K342="","-",_xlfn.XLOOKUP($K342,Obj.Meta!$A:$A,Obj.Meta!$F:$F,"-",0,1))</f>
        <v>-</v>
      </c>
      <c r="N342" s="337" t="str">
        <f t="shared" si="11"/>
        <v>---</v>
      </c>
      <c r="O342" s="333"/>
      <c r="P342" s="54"/>
      <c r="Q342" s="52"/>
      <c r="R342" s="34"/>
      <c r="S342" s="53"/>
      <c r="T342" s="208"/>
      <c r="U342" s="726"/>
      <c r="V342" s="206"/>
      <c r="W342" s="206"/>
      <c r="X342" s="678"/>
      <c r="Y342" s="34"/>
      <c r="Z342" s="610"/>
      <c r="AA342" s="608"/>
    </row>
    <row r="343" spans="1:27"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34"/>
      <c r="H343" s="303" t="str">
        <f>IF($G343="","-",_xlfn.XLOOKUP($G343,Appr.Meta!$A:$A,Appr.Meta!$D:$D,"-",0,1))</f>
        <v>-</v>
      </c>
      <c r="I343" s="302"/>
      <c r="J343" s="303" t="str">
        <f>IF($I343="","-",_xlfn.XLOOKUP($I343,'CC.Meta'!$A:$A,'CC.Meta'!$D:$D,"-",0,1))</f>
        <v>-</v>
      </c>
      <c r="K343" s="302"/>
      <c r="L343" s="146" t="str">
        <f>IF($K343="","-",_xlfn.XLOOKUP($K343,Obj.Meta!$A:$A,Obj.Meta!$D:$D,"-",0,1))</f>
        <v>-</v>
      </c>
      <c r="M343" s="300" t="str">
        <f>IF($K343="","-",_xlfn.XLOOKUP($K343,Obj.Meta!$A:$A,Obj.Meta!$F:$F,"-",0,1))</f>
        <v>-</v>
      </c>
      <c r="N343" s="337" t="str">
        <f t="shared" si="11"/>
        <v>---</v>
      </c>
      <c r="O343" s="333"/>
      <c r="P343" s="54"/>
      <c r="Q343" s="52"/>
      <c r="R343" s="34"/>
      <c r="S343" s="53"/>
      <c r="T343" s="208"/>
      <c r="U343" s="726"/>
      <c r="V343" s="206"/>
      <c r="W343" s="206"/>
      <c r="X343" s="678"/>
      <c r="Y343" s="34"/>
      <c r="Z343" s="610"/>
      <c r="AA343" s="608"/>
    </row>
    <row r="344" spans="1:27"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34"/>
      <c r="H344" s="303" t="str">
        <f>IF($G344="","-",_xlfn.XLOOKUP($G344,Appr.Meta!$A:$A,Appr.Meta!$D:$D,"-",0,1))</f>
        <v>-</v>
      </c>
      <c r="I344" s="302"/>
      <c r="J344" s="303" t="str">
        <f>IF($I344="","-",_xlfn.XLOOKUP($I344,'CC.Meta'!$A:$A,'CC.Meta'!$D:$D,"-",0,1))</f>
        <v>-</v>
      </c>
      <c r="K344" s="302"/>
      <c r="L344" s="146" t="str">
        <f>IF($K344="","-",_xlfn.XLOOKUP($K344,Obj.Meta!$A:$A,Obj.Meta!$D:$D,"-",0,1))</f>
        <v>-</v>
      </c>
      <c r="M344" s="300" t="str">
        <f>IF($K344="","-",_xlfn.XLOOKUP($K344,Obj.Meta!$A:$A,Obj.Meta!$F:$F,"-",0,1))</f>
        <v>-</v>
      </c>
      <c r="N344" s="337" t="str">
        <f t="shared" si="11"/>
        <v>---</v>
      </c>
      <c r="O344" s="333"/>
      <c r="P344" s="54"/>
      <c r="Q344" s="52"/>
      <c r="R344" s="34"/>
      <c r="S344" s="53"/>
      <c r="T344" s="208"/>
      <c r="U344" s="726"/>
      <c r="V344" s="206"/>
      <c r="W344" s="206"/>
      <c r="X344" s="678"/>
      <c r="Y344" s="34"/>
      <c r="Z344" s="610"/>
      <c r="AA344" s="608"/>
    </row>
    <row r="345" spans="1:27"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34"/>
      <c r="H345" s="303" t="str">
        <f>IF($G345="","-",_xlfn.XLOOKUP($G345,Appr.Meta!$A:$A,Appr.Meta!$D:$D,"-",0,1))</f>
        <v>-</v>
      </c>
      <c r="I345" s="302"/>
      <c r="J345" s="303" t="str">
        <f>IF($I345="","-",_xlfn.XLOOKUP($I345,'CC.Meta'!$A:$A,'CC.Meta'!$D:$D,"-",0,1))</f>
        <v>-</v>
      </c>
      <c r="K345" s="302"/>
      <c r="L345" s="146" t="str">
        <f>IF($K345="","-",_xlfn.XLOOKUP($K345,Obj.Meta!$A:$A,Obj.Meta!$D:$D,"-",0,1))</f>
        <v>-</v>
      </c>
      <c r="M345" s="300" t="str">
        <f>IF($K345="","-",_xlfn.XLOOKUP($K345,Obj.Meta!$A:$A,Obj.Meta!$F:$F,"-",0,1))</f>
        <v>-</v>
      </c>
      <c r="N345" s="337" t="str">
        <f t="shared" si="11"/>
        <v>---</v>
      </c>
      <c r="O345" s="333"/>
      <c r="P345" s="54"/>
      <c r="Q345" s="52"/>
      <c r="R345" s="34"/>
      <c r="S345" s="53"/>
      <c r="T345" s="208"/>
      <c r="U345" s="726"/>
      <c r="V345" s="206"/>
      <c r="W345" s="206"/>
      <c r="X345" s="678"/>
      <c r="Y345" s="34"/>
      <c r="Z345" s="610"/>
      <c r="AA345" s="608"/>
    </row>
    <row r="346" spans="1:27"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34"/>
      <c r="H346" s="303" t="str">
        <f>IF($G346="","-",_xlfn.XLOOKUP($G346,Appr.Meta!$A:$A,Appr.Meta!$D:$D,"-",0,1))</f>
        <v>-</v>
      </c>
      <c r="I346" s="302"/>
      <c r="J346" s="303" t="str">
        <f>IF($I346="","-",_xlfn.XLOOKUP($I346,'CC.Meta'!$A:$A,'CC.Meta'!$D:$D,"-",0,1))</f>
        <v>-</v>
      </c>
      <c r="K346" s="302"/>
      <c r="L346" s="146" t="str">
        <f>IF($K346="","-",_xlfn.XLOOKUP($K346,Obj.Meta!$A:$A,Obj.Meta!$D:$D,"-",0,1))</f>
        <v>-</v>
      </c>
      <c r="M346" s="300" t="str">
        <f>IF($K346="","-",_xlfn.XLOOKUP($K346,Obj.Meta!$A:$A,Obj.Meta!$F:$F,"-",0,1))</f>
        <v>-</v>
      </c>
      <c r="N346" s="337" t="str">
        <f t="shared" si="11"/>
        <v>---</v>
      </c>
      <c r="O346" s="333"/>
      <c r="P346" s="54"/>
      <c r="Q346" s="52"/>
      <c r="R346" s="34"/>
      <c r="S346" s="53"/>
      <c r="T346" s="208"/>
      <c r="U346" s="726"/>
      <c r="V346" s="206"/>
      <c r="W346" s="206"/>
      <c r="X346" s="678"/>
      <c r="Y346" s="34"/>
      <c r="Z346" s="610"/>
      <c r="AA346" s="608"/>
    </row>
    <row r="347" spans="1:27"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34"/>
      <c r="H347" s="303" t="str">
        <f>IF($G347="","-",_xlfn.XLOOKUP($G347,Appr.Meta!$A:$A,Appr.Meta!$D:$D,"-",0,1))</f>
        <v>-</v>
      </c>
      <c r="I347" s="302"/>
      <c r="J347" s="303" t="str">
        <f>IF($I347="","-",_xlfn.XLOOKUP($I347,'CC.Meta'!$A:$A,'CC.Meta'!$D:$D,"-",0,1))</f>
        <v>-</v>
      </c>
      <c r="K347" s="302"/>
      <c r="L347" s="146" t="str">
        <f>IF($K347="","-",_xlfn.XLOOKUP($K347,Obj.Meta!$A:$A,Obj.Meta!$D:$D,"-",0,1))</f>
        <v>-</v>
      </c>
      <c r="M347" s="300" t="str">
        <f>IF($K347="","-",_xlfn.XLOOKUP($K347,Obj.Meta!$A:$A,Obj.Meta!$F:$F,"-",0,1))</f>
        <v>-</v>
      </c>
      <c r="N347" s="337" t="str">
        <f t="shared" si="11"/>
        <v>---</v>
      </c>
      <c r="O347" s="333"/>
      <c r="P347" s="54"/>
      <c r="Q347" s="52"/>
      <c r="R347" s="34"/>
      <c r="S347" s="53"/>
      <c r="T347" s="208"/>
      <c r="U347" s="726"/>
      <c r="V347" s="206"/>
      <c r="W347" s="206"/>
      <c r="X347" s="678"/>
      <c r="Y347" s="34"/>
      <c r="Z347" s="610"/>
      <c r="AA347" s="608"/>
    </row>
    <row r="348" spans="1:27"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34"/>
      <c r="H348" s="303" t="str">
        <f>IF($G348="","-",_xlfn.XLOOKUP($G348,Appr.Meta!$A:$A,Appr.Meta!$D:$D,"-",0,1))</f>
        <v>-</v>
      </c>
      <c r="I348" s="302"/>
      <c r="J348" s="303" t="str">
        <f>IF($I348="","-",_xlfn.XLOOKUP($I348,'CC.Meta'!$A:$A,'CC.Meta'!$D:$D,"-",0,1))</f>
        <v>-</v>
      </c>
      <c r="K348" s="302"/>
      <c r="L348" s="146" t="str">
        <f>IF($K348="","-",_xlfn.XLOOKUP($K348,Obj.Meta!$A:$A,Obj.Meta!$D:$D,"-",0,1))</f>
        <v>-</v>
      </c>
      <c r="M348" s="300" t="str">
        <f>IF($K348="","-",_xlfn.XLOOKUP($K348,Obj.Meta!$A:$A,Obj.Meta!$F:$F,"-",0,1))</f>
        <v>-</v>
      </c>
      <c r="N348" s="337" t="str">
        <f t="shared" si="11"/>
        <v>---</v>
      </c>
      <c r="O348" s="333"/>
      <c r="P348" s="54"/>
      <c r="Q348" s="52"/>
      <c r="R348" s="34"/>
      <c r="S348" s="53"/>
      <c r="T348" s="208"/>
      <c r="U348" s="726"/>
      <c r="V348" s="206"/>
      <c r="W348" s="206"/>
      <c r="X348" s="678"/>
      <c r="Y348" s="34"/>
      <c r="Z348" s="610"/>
      <c r="AA348" s="608"/>
    </row>
    <row r="349" spans="1:27"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34"/>
      <c r="H349" s="303" t="str">
        <f>IF($G349="","-",_xlfn.XLOOKUP($G349,Appr.Meta!$A:$A,Appr.Meta!$D:$D,"-",0,1))</f>
        <v>-</v>
      </c>
      <c r="I349" s="302"/>
      <c r="J349" s="303" t="str">
        <f>IF($I349="","-",_xlfn.XLOOKUP($I349,'CC.Meta'!$A:$A,'CC.Meta'!$D:$D,"-",0,1))</f>
        <v>-</v>
      </c>
      <c r="K349" s="302"/>
      <c r="L349" s="146" t="str">
        <f>IF($K349="","-",_xlfn.XLOOKUP($K349,Obj.Meta!$A:$A,Obj.Meta!$D:$D,"-",0,1))</f>
        <v>-</v>
      </c>
      <c r="M349" s="300" t="str">
        <f>IF($K349="","-",_xlfn.XLOOKUP($K349,Obj.Meta!$A:$A,Obj.Meta!$F:$F,"-",0,1))</f>
        <v>-</v>
      </c>
      <c r="N349" s="337" t="str">
        <f t="shared" si="11"/>
        <v>---</v>
      </c>
      <c r="O349" s="333"/>
      <c r="P349" s="54"/>
      <c r="Q349" s="52"/>
      <c r="R349" s="34"/>
      <c r="S349" s="53"/>
      <c r="T349" s="208"/>
      <c r="U349" s="726"/>
      <c r="V349" s="206"/>
      <c r="W349" s="206"/>
      <c r="X349" s="678"/>
      <c r="Y349" s="34"/>
      <c r="Z349" s="610"/>
      <c r="AA349" s="608"/>
    </row>
    <row r="350" spans="1:27"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34"/>
      <c r="H350" s="303" t="str">
        <f>IF($G350="","-",_xlfn.XLOOKUP($G350,Appr.Meta!$A:$A,Appr.Meta!$D:$D,"-",0,1))</f>
        <v>-</v>
      </c>
      <c r="I350" s="302"/>
      <c r="J350" s="303" t="str">
        <f>IF($I350="","-",_xlfn.XLOOKUP($I350,'CC.Meta'!$A:$A,'CC.Meta'!$D:$D,"-",0,1))</f>
        <v>-</v>
      </c>
      <c r="K350" s="302"/>
      <c r="L350" s="146" t="str">
        <f>IF($K350="","-",_xlfn.XLOOKUP($K350,Obj.Meta!$A:$A,Obj.Meta!$D:$D,"-",0,1))</f>
        <v>-</v>
      </c>
      <c r="M350" s="300" t="str">
        <f>IF($K350="","-",_xlfn.XLOOKUP($K350,Obj.Meta!$A:$A,Obj.Meta!$F:$F,"-",0,1))</f>
        <v>-</v>
      </c>
      <c r="N350" s="337" t="str">
        <f t="shared" si="11"/>
        <v>---</v>
      </c>
      <c r="O350" s="333"/>
      <c r="P350" s="54"/>
      <c r="Q350" s="52"/>
      <c r="R350" s="34"/>
      <c r="S350" s="53"/>
      <c r="T350" s="208"/>
      <c r="U350" s="726"/>
      <c r="V350" s="206"/>
      <c r="W350" s="206"/>
      <c r="X350" s="678"/>
      <c r="Y350" s="34"/>
      <c r="Z350" s="610"/>
      <c r="AA350" s="608"/>
    </row>
    <row r="351" spans="1:27"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34"/>
      <c r="H351" s="303" t="str">
        <f>IF($G351="","-",_xlfn.XLOOKUP($G351,Appr.Meta!$A:$A,Appr.Meta!$D:$D,"-",0,1))</f>
        <v>-</v>
      </c>
      <c r="I351" s="302"/>
      <c r="J351" s="303" t="str">
        <f>IF($I351="","-",_xlfn.XLOOKUP($I351,'CC.Meta'!$A:$A,'CC.Meta'!$D:$D,"-",0,1))</f>
        <v>-</v>
      </c>
      <c r="K351" s="302"/>
      <c r="L351" s="146" t="str">
        <f>IF($K351="","-",_xlfn.XLOOKUP($K351,Obj.Meta!$A:$A,Obj.Meta!$D:$D,"-",0,1))</f>
        <v>-</v>
      </c>
      <c r="M351" s="300" t="str">
        <f>IF($K351="","-",_xlfn.XLOOKUP($K351,Obj.Meta!$A:$A,Obj.Meta!$F:$F,"-",0,1))</f>
        <v>-</v>
      </c>
      <c r="N351" s="337" t="str">
        <f t="shared" si="11"/>
        <v>---</v>
      </c>
      <c r="O351" s="333"/>
      <c r="P351" s="54"/>
      <c r="Q351" s="52"/>
      <c r="R351" s="34"/>
      <c r="S351" s="53"/>
      <c r="T351" s="208"/>
      <c r="U351" s="726"/>
      <c r="V351" s="206"/>
      <c r="W351" s="206"/>
      <c r="X351" s="678"/>
      <c r="Y351" s="34"/>
      <c r="Z351" s="610"/>
      <c r="AA351" s="608"/>
    </row>
    <row r="352" spans="1:27"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34"/>
      <c r="H352" s="303" t="str">
        <f>IF($G352="","-",_xlfn.XLOOKUP($G352,Appr.Meta!$A:$A,Appr.Meta!$D:$D,"-",0,1))</f>
        <v>-</v>
      </c>
      <c r="I352" s="302"/>
      <c r="J352" s="303" t="str">
        <f>IF($I352="","-",_xlfn.XLOOKUP($I352,'CC.Meta'!$A:$A,'CC.Meta'!$D:$D,"-",0,1))</f>
        <v>-</v>
      </c>
      <c r="K352" s="302"/>
      <c r="L352" s="146" t="str">
        <f>IF($K352="","-",_xlfn.XLOOKUP($K352,Obj.Meta!$A:$A,Obj.Meta!$D:$D,"-",0,1))</f>
        <v>-</v>
      </c>
      <c r="M352" s="300" t="str">
        <f>IF($K352="","-",_xlfn.XLOOKUP($K352,Obj.Meta!$A:$A,Obj.Meta!$F:$F,"-",0,1))</f>
        <v>-</v>
      </c>
      <c r="N352" s="337" t="str">
        <f t="shared" si="11"/>
        <v>---</v>
      </c>
      <c r="O352" s="333"/>
      <c r="P352" s="54"/>
      <c r="Q352" s="52"/>
      <c r="R352" s="34"/>
      <c r="S352" s="53"/>
      <c r="T352" s="208"/>
      <c r="U352" s="726"/>
      <c r="V352" s="206"/>
      <c r="W352" s="206"/>
      <c r="X352" s="678"/>
      <c r="Y352" s="34"/>
      <c r="Z352" s="610"/>
      <c r="AA352" s="608"/>
    </row>
    <row r="353" spans="1:27"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34"/>
      <c r="H353" s="303" t="str">
        <f>IF($G353="","-",_xlfn.XLOOKUP($G353,Appr.Meta!$A:$A,Appr.Meta!$D:$D,"-",0,1))</f>
        <v>-</v>
      </c>
      <c r="I353" s="302"/>
      <c r="J353" s="303" t="str">
        <f>IF($I353="","-",_xlfn.XLOOKUP($I353,'CC.Meta'!$A:$A,'CC.Meta'!$D:$D,"-",0,1))</f>
        <v>-</v>
      </c>
      <c r="K353" s="302"/>
      <c r="L353" s="146" t="str">
        <f>IF($K353="","-",_xlfn.XLOOKUP($K353,Obj.Meta!$A:$A,Obj.Meta!$D:$D,"-",0,1))</f>
        <v>-</v>
      </c>
      <c r="M353" s="300" t="str">
        <f>IF($K353="","-",_xlfn.XLOOKUP($K353,Obj.Meta!$A:$A,Obj.Meta!$F:$F,"-",0,1))</f>
        <v>-</v>
      </c>
      <c r="N353" s="337" t="str">
        <f t="shared" si="11"/>
        <v>---</v>
      </c>
      <c r="O353" s="333"/>
      <c r="P353" s="54"/>
      <c r="Q353" s="52"/>
      <c r="R353" s="34"/>
      <c r="S353" s="53"/>
      <c r="T353" s="208"/>
      <c r="U353" s="726"/>
      <c r="V353" s="206"/>
      <c r="W353" s="206"/>
      <c r="X353" s="678"/>
      <c r="Y353" s="34"/>
      <c r="Z353" s="610"/>
      <c r="AA353" s="608"/>
    </row>
    <row r="354" spans="1:27"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34"/>
      <c r="H354" s="303" t="str">
        <f>IF($G354="","-",_xlfn.XLOOKUP($G354,Appr.Meta!$A:$A,Appr.Meta!$D:$D,"-",0,1))</f>
        <v>-</v>
      </c>
      <c r="I354" s="302"/>
      <c r="J354" s="303" t="str">
        <f>IF($I354="","-",_xlfn.XLOOKUP($I354,'CC.Meta'!$A:$A,'CC.Meta'!$D:$D,"-",0,1))</f>
        <v>-</v>
      </c>
      <c r="K354" s="302"/>
      <c r="L354" s="146" t="str">
        <f>IF($K354="","-",_xlfn.XLOOKUP($K354,Obj.Meta!$A:$A,Obj.Meta!$D:$D,"-",0,1))</f>
        <v>-</v>
      </c>
      <c r="M354" s="300" t="str">
        <f>IF($K354="","-",_xlfn.XLOOKUP($K354,Obj.Meta!$A:$A,Obj.Meta!$F:$F,"-",0,1))</f>
        <v>-</v>
      </c>
      <c r="N354" s="337" t="str">
        <f t="shared" si="11"/>
        <v>---</v>
      </c>
      <c r="O354" s="333"/>
      <c r="P354" s="54"/>
      <c r="Q354" s="52"/>
      <c r="R354" s="34"/>
      <c r="S354" s="53"/>
      <c r="T354" s="208"/>
      <c r="U354" s="726"/>
      <c r="V354" s="206"/>
      <c r="W354" s="206"/>
      <c r="X354" s="678"/>
      <c r="Y354" s="34"/>
      <c r="Z354" s="610"/>
      <c r="AA354" s="608"/>
    </row>
    <row r="355" spans="1:27"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34"/>
      <c r="H355" s="303" t="str">
        <f>IF($G355="","-",_xlfn.XLOOKUP($G355,Appr.Meta!$A:$A,Appr.Meta!$D:$D,"-",0,1))</f>
        <v>-</v>
      </c>
      <c r="I355" s="302"/>
      <c r="J355" s="303" t="str">
        <f>IF($I355="","-",_xlfn.XLOOKUP($I355,'CC.Meta'!$A:$A,'CC.Meta'!$D:$D,"-",0,1))</f>
        <v>-</v>
      </c>
      <c r="K355" s="302"/>
      <c r="L355" s="146" t="str">
        <f>IF($K355="","-",_xlfn.XLOOKUP($K355,Obj.Meta!$A:$A,Obj.Meta!$D:$D,"-",0,1))</f>
        <v>-</v>
      </c>
      <c r="M355" s="300" t="str">
        <f>IF($K355="","-",_xlfn.XLOOKUP($K355,Obj.Meta!$A:$A,Obj.Meta!$F:$F,"-",0,1))</f>
        <v>-</v>
      </c>
      <c r="N355" s="337" t="str">
        <f t="shared" si="11"/>
        <v>---</v>
      </c>
      <c r="O355" s="333"/>
      <c r="P355" s="54"/>
      <c r="Q355" s="52"/>
      <c r="R355" s="34"/>
      <c r="S355" s="53"/>
      <c r="T355" s="208"/>
      <c r="U355" s="726"/>
      <c r="V355" s="206"/>
      <c r="W355" s="206"/>
      <c r="X355" s="678"/>
      <c r="Y355" s="34"/>
      <c r="Z355" s="610"/>
      <c r="AA355" s="608"/>
    </row>
    <row r="356" spans="1:27"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34"/>
      <c r="H356" s="303" t="str">
        <f>IF($G356="","-",_xlfn.XLOOKUP($G356,Appr.Meta!$A:$A,Appr.Meta!$D:$D,"-",0,1))</f>
        <v>-</v>
      </c>
      <c r="I356" s="302"/>
      <c r="J356" s="303" t="str">
        <f>IF($I356="","-",_xlfn.XLOOKUP($I356,'CC.Meta'!$A:$A,'CC.Meta'!$D:$D,"-",0,1))</f>
        <v>-</v>
      </c>
      <c r="K356" s="302"/>
      <c r="L356" s="146" t="str">
        <f>IF($K356="","-",_xlfn.XLOOKUP($K356,Obj.Meta!$A:$A,Obj.Meta!$D:$D,"-",0,1))</f>
        <v>-</v>
      </c>
      <c r="M356" s="300" t="str">
        <f>IF($K356="","-",_xlfn.XLOOKUP($K356,Obj.Meta!$A:$A,Obj.Meta!$F:$F,"-",0,1))</f>
        <v>-</v>
      </c>
      <c r="N356" s="337" t="str">
        <f t="shared" si="11"/>
        <v>---</v>
      </c>
      <c r="O356" s="333"/>
      <c r="P356" s="54"/>
      <c r="Q356" s="52"/>
      <c r="R356" s="34"/>
      <c r="S356" s="53"/>
      <c r="T356" s="208"/>
      <c r="U356" s="726"/>
      <c r="V356" s="206"/>
      <c r="W356" s="206"/>
      <c r="X356" s="678"/>
      <c r="Y356" s="34"/>
      <c r="Z356" s="610"/>
      <c r="AA356" s="608"/>
    </row>
    <row r="357" spans="1:27"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34"/>
      <c r="H357" s="303" t="str">
        <f>IF($G357="","-",_xlfn.XLOOKUP($G357,Appr.Meta!$A:$A,Appr.Meta!$D:$D,"-",0,1))</f>
        <v>-</v>
      </c>
      <c r="I357" s="302"/>
      <c r="J357" s="303" t="str">
        <f>IF($I357="","-",_xlfn.XLOOKUP($I357,'CC.Meta'!$A:$A,'CC.Meta'!$D:$D,"-",0,1))</f>
        <v>-</v>
      </c>
      <c r="K357" s="302"/>
      <c r="L357" s="146" t="str">
        <f>IF($K357="","-",_xlfn.XLOOKUP($K357,Obj.Meta!$A:$A,Obj.Meta!$D:$D,"-",0,1))</f>
        <v>-</v>
      </c>
      <c r="M357" s="300" t="str">
        <f>IF($K357="","-",_xlfn.XLOOKUP($K357,Obj.Meta!$A:$A,Obj.Meta!$F:$F,"-",0,1))</f>
        <v>-</v>
      </c>
      <c r="N357" s="337" t="str">
        <f t="shared" si="11"/>
        <v>---</v>
      </c>
      <c r="O357" s="333"/>
      <c r="P357" s="54"/>
      <c r="Q357" s="52"/>
      <c r="R357" s="34"/>
      <c r="S357" s="53"/>
      <c r="T357" s="208"/>
      <c r="U357" s="726"/>
      <c r="V357" s="206"/>
      <c r="W357" s="206"/>
      <c r="X357" s="678"/>
      <c r="Y357" s="34"/>
      <c r="Z357" s="610"/>
      <c r="AA357" s="608"/>
    </row>
    <row r="358" spans="1:27"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34"/>
      <c r="H358" s="303" t="str">
        <f>IF($G358="","-",_xlfn.XLOOKUP($G358,Appr.Meta!$A:$A,Appr.Meta!$D:$D,"-",0,1))</f>
        <v>-</v>
      </c>
      <c r="I358" s="302"/>
      <c r="J358" s="303" t="str">
        <f>IF($I358="","-",_xlfn.XLOOKUP($I358,'CC.Meta'!$A:$A,'CC.Meta'!$D:$D,"-",0,1))</f>
        <v>-</v>
      </c>
      <c r="K358" s="302"/>
      <c r="L358" s="146" t="str">
        <f>IF($K358="","-",_xlfn.XLOOKUP($K358,Obj.Meta!$A:$A,Obj.Meta!$D:$D,"-",0,1))</f>
        <v>-</v>
      </c>
      <c r="M358" s="300" t="str">
        <f>IF($K358="","-",_xlfn.XLOOKUP($K358,Obj.Meta!$A:$A,Obj.Meta!$F:$F,"-",0,1))</f>
        <v>-</v>
      </c>
      <c r="N358" s="337" t="str">
        <f t="shared" si="11"/>
        <v>---</v>
      </c>
      <c r="O358" s="333"/>
      <c r="P358" s="54"/>
      <c r="Q358" s="52"/>
      <c r="R358" s="34"/>
      <c r="S358" s="53"/>
      <c r="T358" s="208"/>
      <c r="U358" s="726"/>
      <c r="V358" s="206"/>
      <c r="W358" s="206"/>
      <c r="X358" s="678"/>
      <c r="Y358" s="34"/>
      <c r="Z358" s="610"/>
      <c r="AA358" s="608"/>
    </row>
    <row r="359" spans="1:27"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34"/>
      <c r="H359" s="303" t="str">
        <f>IF($G359="","-",_xlfn.XLOOKUP($G359,Appr.Meta!$A:$A,Appr.Meta!$D:$D,"-",0,1))</f>
        <v>-</v>
      </c>
      <c r="I359" s="302"/>
      <c r="J359" s="303" t="str">
        <f>IF($I359="","-",_xlfn.XLOOKUP($I359,'CC.Meta'!$A:$A,'CC.Meta'!$D:$D,"-",0,1))</f>
        <v>-</v>
      </c>
      <c r="K359" s="302"/>
      <c r="L359" s="146" t="str">
        <f>IF($K359="","-",_xlfn.XLOOKUP($K359,Obj.Meta!$A:$A,Obj.Meta!$D:$D,"-",0,1))</f>
        <v>-</v>
      </c>
      <c r="M359" s="300" t="str">
        <f>IF($K359="","-",_xlfn.XLOOKUP($K359,Obj.Meta!$A:$A,Obj.Meta!$F:$F,"-",0,1))</f>
        <v>-</v>
      </c>
      <c r="N359" s="337" t="str">
        <f t="shared" si="11"/>
        <v>---</v>
      </c>
      <c r="O359" s="333"/>
      <c r="P359" s="54"/>
      <c r="Q359" s="52"/>
      <c r="R359" s="34"/>
      <c r="S359" s="53"/>
      <c r="T359" s="208"/>
      <c r="U359" s="726"/>
      <c r="V359" s="206"/>
      <c r="W359" s="206"/>
      <c r="X359" s="678"/>
      <c r="Y359" s="34"/>
      <c r="Z359" s="610"/>
      <c r="AA359" s="608"/>
    </row>
    <row r="360" spans="1:27"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34"/>
      <c r="H360" s="303" t="str">
        <f>IF($G360="","-",_xlfn.XLOOKUP($G360,Appr.Meta!$A:$A,Appr.Meta!$D:$D,"-",0,1))</f>
        <v>-</v>
      </c>
      <c r="I360" s="302"/>
      <c r="J360" s="303" t="str">
        <f>IF($I360="","-",_xlfn.XLOOKUP($I360,'CC.Meta'!$A:$A,'CC.Meta'!$D:$D,"-",0,1))</f>
        <v>-</v>
      </c>
      <c r="K360" s="302"/>
      <c r="L360" s="146" t="str">
        <f>IF($K360="","-",_xlfn.XLOOKUP($K360,Obj.Meta!$A:$A,Obj.Meta!$D:$D,"-",0,1))</f>
        <v>-</v>
      </c>
      <c r="M360" s="300" t="str">
        <f>IF($K360="","-",_xlfn.XLOOKUP($K360,Obj.Meta!$A:$A,Obj.Meta!$F:$F,"-",0,1))</f>
        <v>-</v>
      </c>
      <c r="N360" s="337" t="str">
        <f t="shared" si="11"/>
        <v>---</v>
      </c>
      <c r="O360" s="333"/>
      <c r="P360" s="54"/>
      <c r="Q360" s="52"/>
      <c r="R360" s="34"/>
      <c r="S360" s="53"/>
      <c r="T360" s="208"/>
      <c r="U360" s="726"/>
      <c r="V360" s="206"/>
      <c r="W360" s="206"/>
      <c r="X360" s="678"/>
      <c r="Y360" s="34"/>
      <c r="Z360" s="610"/>
      <c r="AA360" s="608"/>
    </row>
    <row r="361" spans="1:27"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34"/>
      <c r="H361" s="303" t="str">
        <f>IF($G361="","-",_xlfn.XLOOKUP($G361,Appr.Meta!$A:$A,Appr.Meta!$D:$D,"-",0,1))</f>
        <v>-</v>
      </c>
      <c r="I361" s="302"/>
      <c r="J361" s="303" t="str">
        <f>IF($I361="","-",_xlfn.XLOOKUP($I361,'CC.Meta'!$A:$A,'CC.Meta'!$D:$D,"-",0,1))</f>
        <v>-</v>
      </c>
      <c r="K361" s="302"/>
      <c r="L361" s="146" t="str">
        <f>IF($K361="","-",_xlfn.XLOOKUP($K361,Obj.Meta!$A:$A,Obj.Meta!$D:$D,"-",0,1))</f>
        <v>-</v>
      </c>
      <c r="M361" s="300" t="str">
        <f>IF($K361="","-",_xlfn.XLOOKUP($K361,Obj.Meta!$A:$A,Obj.Meta!$F:$F,"-",0,1))</f>
        <v>-</v>
      </c>
      <c r="N361" s="337" t="str">
        <f t="shared" si="11"/>
        <v>---</v>
      </c>
      <c r="O361" s="333"/>
      <c r="P361" s="54"/>
      <c r="Q361" s="52"/>
      <c r="R361" s="34"/>
      <c r="S361" s="53"/>
      <c r="T361" s="208"/>
      <c r="U361" s="726"/>
      <c r="V361" s="206"/>
      <c r="W361" s="206"/>
      <c r="X361" s="678"/>
      <c r="Y361" s="34"/>
      <c r="Z361" s="610"/>
      <c r="AA361" s="608"/>
    </row>
    <row r="362" spans="1:27"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34"/>
      <c r="H362" s="303" t="str">
        <f>IF($G362="","-",_xlfn.XLOOKUP($G362,Appr.Meta!$A:$A,Appr.Meta!$D:$D,"-",0,1))</f>
        <v>-</v>
      </c>
      <c r="I362" s="302"/>
      <c r="J362" s="303" t="str">
        <f>IF($I362="","-",_xlfn.XLOOKUP($I362,'CC.Meta'!$A:$A,'CC.Meta'!$D:$D,"-",0,1))</f>
        <v>-</v>
      </c>
      <c r="K362" s="302"/>
      <c r="L362" s="146" t="str">
        <f>IF($K362="","-",_xlfn.XLOOKUP($K362,Obj.Meta!$A:$A,Obj.Meta!$D:$D,"-",0,1))</f>
        <v>-</v>
      </c>
      <c r="M362" s="300" t="str">
        <f>IF($K362="","-",_xlfn.XLOOKUP($K362,Obj.Meta!$A:$A,Obj.Meta!$F:$F,"-",0,1))</f>
        <v>-</v>
      </c>
      <c r="N362" s="337" t="str">
        <f t="shared" si="11"/>
        <v>---</v>
      </c>
      <c r="O362" s="333"/>
      <c r="P362" s="54"/>
      <c r="Q362" s="52"/>
      <c r="R362" s="34"/>
      <c r="S362" s="53"/>
      <c r="T362" s="208"/>
      <c r="U362" s="726"/>
      <c r="V362" s="206"/>
      <c r="W362" s="206"/>
      <c r="X362" s="678"/>
      <c r="Y362" s="34"/>
      <c r="Z362" s="610"/>
      <c r="AA362" s="608"/>
    </row>
    <row r="363" spans="1:27"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34"/>
      <c r="H363" s="303" t="str">
        <f>IF($G363="","-",_xlfn.XLOOKUP($G363,Appr.Meta!$A:$A,Appr.Meta!$D:$D,"-",0,1))</f>
        <v>-</v>
      </c>
      <c r="I363" s="302"/>
      <c r="J363" s="303" t="str">
        <f>IF($I363="","-",_xlfn.XLOOKUP($I363,'CC.Meta'!$A:$A,'CC.Meta'!$D:$D,"-",0,1))</f>
        <v>-</v>
      </c>
      <c r="K363" s="302"/>
      <c r="L363" s="146" t="str">
        <f>IF($K363="","-",_xlfn.XLOOKUP($K363,Obj.Meta!$A:$A,Obj.Meta!$D:$D,"-",0,1))</f>
        <v>-</v>
      </c>
      <c r="M363" s="300" t="str">
        <f>IF($K363="","-",_xlfn.XLOOKUP($K363,Obj.Meta!$A:$A,Obj.Meta!$F:$F,"-",0,1))</f>
        <v>-</v>
      </c>
      <c r="N363" s="337" t="str">
        <f t="shared" si="11"/>
        <v>---</v>
      </c>
      <c r="O363" s="333"/>
      <c r="P363" s="54"/>
      <c r="Q363" s="52"/>
      <c r="R363" s="34"/>
      <c r="S363" s="53"/>
      <c r="T363" s="208"/>
      <c r="U363" s="726"/>
      <c r="V363" s="206"/>
      <c r="W363" s="206"/>
      <c r="X363" s="678"/>
      <c r="Y363" s="34"/>
      <c r="Z363" s="610"/>
      <c r="AA363" s="608"/>
    </row>
    <row r="364" spans="1:27"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34"/>
      <c r="H364" s="303" t="str">
        <f>IF($G364="","-",_xlfn.XLOOKUP($G364,Appr.Meta!$A:$A,Appr.Meta!$D:$D,"-",0,1))</f>
        <v>-</v>
      </c>
      <c r="I364" s="302"/>
      <c r="J364" s="303" t="str">
        <f>IF($I364="","-",_xlfn.XLOOKUP($I364,'CC.Meta'!$A:$A,'CC.Meta'!$D:$D,"-",0,1))</f>
        <v>-</v>
      </c>
      <c r="K364" s="302"/>
      <c r="L364" s="146" t="str">
        <f>IF($K364="","-",_xlfn.XLOOKUP($K364,Obj.Meta!$A:$A,Obj.Meta!$D:$D,"-",0,1))</f>
        <v>-</v>
      </c>
      <c r="M364" s="300" t="str">
        <f>IF($K364="","-",_xlfn.XLOOKUP($K364,Obj.Meta!$A:$A,Obj.Meta!$F:$F,"-",0,1))</f>
        <v>-</v>
      </c>
      <c r="N364" s="337" t="str">
        <f t="shared" si="11"/>
        <v>---</v>
      </c>
      <c r="O364" s="333"/>
      <c r="P364" s="54"/>
      <c r="Q364" s="52"/>
      <c r="R364" s="34"/>
      <c r="S364" s="53"/>
      <c r="T364" s="208"/>
      <c r="U364" s="726"/>
      <c r="V364" s="206"/>
      <c r="W364" s="206"/>
      <c r="X364" s="678"/>
      <c r="Y364" s="34"/>
      <c r="Z364" s="610"/>
      <c r="AA364" s="608"/>
    </row>
    <row r="365" spans="1:27"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34"/>
      <c r="H365" s="303" t="str">
        <f>IF($G365="","-",_xlfn.XLOOKUP($G365,Appr.Meta!$A:$A,Appr.Meta!$D:$D,"-",0,1))</f>
        <v>-</v>
      </c>
      <c r="I365" s="302"/>
      <c r="J365" s="303" t="str">
        <f>IF($I365="","-",_xlfn.XLOOKUP($I365,'CC.Meta'!$A:$A,'CC.Meta'!$D:$D,"-",0,1))</f>
        <v>-</v>
      </c>
      <c r="K365" s="302"/>
      <c r="L365" s="146" t="str">
        <f>IF($K365="","-",_xlfn.XLOOKUP($K365,Obj.Meta!$A:$A,Obj.Meta!$D:$D,"-",0,1))</f>
        <v>-</v>
      </c>
      <c r="M365" s="300" t="str">
        <f>IF($K365="","-",_xlfn.XLOOKUP($K365,Obj.Meta!$A:$A,Obj.Meta!$F:$F,"-",0,1))</f>
        <v>-</v>
      </c>
      <c r="N365" s="337" t="str">
        <f t="shared" si="11"/>
        <v>---</v>
      </c>
      <c r="O365" s="333"/>
      <c r="P365" s="54"/>
      <c r="Q365" s="52"/>
      <c r="R365" s="34"/>
      <c r="S365" s="53"/>
      <c r="T365" s="208"/>
      <c r="U365" s="726"/>
      <c r="V365" s="206"/>
      <c r="W365" s="206"/>
      <c r="X365" s="678"/>
      <c r="Y365" s="34"/>
      <c r="Z365" s="610"/>
      <c r="AA365" s="608"/>
    </row>
    <row r="366" spans="1:27"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34"/>
      <c r="H366" s="303" t="str">
        <f>IF($G366="","-",_xlfn.XLOOKUP($G366,Appr.Meta!$A:$A,Appr.Meta!$D:$D,"-",0,1))</f>
        <v>-</v>
      </c>
      <c r="I366" s="302"/>
      <c r="J366" s="303" t="str">
        <f>IF($I366="","-",_xlfn.XLOOKUP($I366,'CC.Meta'!$A:$A,'CC.Meta'!$D:$D,"-",0,1))</f>
        <v>-</v>
      </c>
      <c r="K366" s="302"/>
      <c r="L366" s="146" t="str">
        <f>IF($K366="","-",_xlfn.XLOOKUP($K366,Obj.Meta!$A:$A,Obj.Meta!$D:$D,"-",0,1))</f>
        <v>-</v>
      </c>
      <c r="M366" s="300" t="str">
        <f>IF($K366="","-",_xlfn.XLOOKUP($K366,Obj.Meta!$A:$A,Obj.Meta!$F:$F,"-",0,1))</f>
        <v>-</v>
      </c>
      <c r="N366" s="337" t="str">
        <f t="shared" si="11"/>
        <v>---</v>
      </c>
      <c r="O366" s="333"/>
      <c r="P366" s="54"/>
      <c r="Q366" s="52"/>
      <c r="R366" s="34"/>
      <c r="S366" s="53"/>
      <c r="T366" s="208"/>
      <c r="U366" s="726"/>
      <c r="V366" s="206"/>
      <c r="W366" s="206"/>
      <c r="X366" s="678"/>
      <c r="Y366" s="34"/>
      <c r="Z366" s="610"/>
      <c r="AA366" s="608"/>
    </row>
    <row r="367" spans="1:27"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34"/>
      <c r="H367" s="303" t="str">
        <f>IF($G367="","-",_xlfn.XLOOKUP($G367,Appr.Meta!$A:$A,Appr.Meta!$D:$D,"-",0,1))</f>
        <v>-</v>
      </c>
      <c r="I367" s="302"/>
      <c r="J367" s="303" t="str">
        <f>IF($I367="","-",_xlfn.XLOOKUP($I367,'CC.Meta'!$A:$A,'CC.Meta'!$D:$D,"-",0,1))</f>
        <v>-</v>
      </c>
      <c r="K367" s="302"/>
      <c r="L367" s="146" t="str">
        <f>IF($K367="","-",_xlfn.XLOOKUP($K367,Obj.Meta!$A:$A,Obj.Meta!$D:$D,"-",0,1))</f>
        <v>-</v>
      </c>
      <c r="M367" s="300" t="str">
        <f>IF($K367="","-",_xlfn.XLOOKUP($K367,Obj.Meta!$A:$A,Obj.Meta!$F:$F,"-",0,1))</f>
        <v>-</v>
      </c>
      <c r="N367" s="337" t="str">
        <f t="shared" si="11"/>
        <v>---</v>
      </c>
      <c r="O367" s="333"/>
      <c r="P367" s="54"/>
      <c r="Q367" s="52"/>
      <c r="R367" s="34"/>
      <c r="S367" s="53"/>
      <c r="T367" s="208"/>
      <c r="U367" s="726"/>
      <c r="V367" s="206"/>
      <c r="W367" s="206"/>
      <c r="X367" s="678"/>
      <c r="Y367" s="34"/>
      <c r="Z367" s="610"/>
      <c r="AA367" s="608"/>
    </row>
    <row r="368" spans="1:27"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34"/>
      <c r="H368" s="303" t="str">
        <f>IF($G368="","-",_xlfn.XLOOKUP($G368,Appr.Meta!$A:$A,Appr.Meta!$D:$D,"-",0,1))</f>
        <v>-</v>
      </c>
      <c r="I368" s="302"/>
      <c r="J368" s="303" t="str">
        <f>IF($I368="","-",_xlfn.XLOOKUP($I368,'CC.Meta'!$A:$A,'CC.Meta'!$D:$D,"-",0,1))</f>
        <v>-</v>
      </c>
      <c r="K368" s="302"/>
      <c r="L368" s="146" t="str">
        <f>IF($K368="","-",_xlfn.XLOOKUP($K368,Obj.Meta!$A:$A,Obj.Meta!$D:$D,"-",0,1))</f>
        <v>-</v>
      </c>
      <c r="M368" s="300" t="str">
        <f>IF($K368="","-",_xlfn.XLOOKUP($K368,Obj.Meta!$A:$A,Obj.Meta!$F:$F,"-",0,1))</f>
        <v>-</v>
      </c>
      <c r="N368" s="337" t="str">
        <f t="shared" si="11"/>
        <v>---</v>
      </c>
      <c r="O368" s="333"/>
      <c r="P368" s="54"/>
      <c r="Q368" s="52"/>
      <c r="R368" s="34"/>
      <c r="S368" s="53"/>
      <c r="T368" s="208"/>
      <c r="U368" s="726"/>
      <c r="V368" s="206"/>
      <c r="W368" s="206"/>
      <c r="X368" s="678"/>
      <c r="Y368" s="34"/>
      <c r="Z368" s="610"/>
      <c r="AA368" s="608"/>
    </row>
    <row r="369" spans="1:27"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34"/>
      <c r="H369" s="303" t="str">
        <f>IF($G369="","-",_xlfn.XLOOKUP($G369,Appr.Meta!$A:$A,Appr.Meta!$D:$D,"-",0,1))</f>
        <v>-</v>
      </c>
      <c r="I369" s="302"/>
      <c r="J369" s="303" t="str">
        <f>IF($I369="","-",_xlfn.XLOOKUP($I369,'CC.Meta'!$A:$A,'CC.Meta'!$D:$D,"-",0,1))</f>
        <v>-</v>
      </c>
      <c r="K369" s="302"/>
      <c r="L369" s="146" t="str">
        <f>IF($K369="","-",_xlfn.XLOOKUP($K369,Obj.Meta!$A:$A,Obj.Meta!$D:$D,"-",0,1))</f>
        <v>-</v>
      </c>
      <c r="M369" s="300" t="str">
        <f>IF($K369="","-",_xlfn.XLOOKUP($K369,Obj.Meta!$A:$A,Obj.Meta!$F:$F,"-",0,1))</f>
        <v>-</v>
      </c>
      <c r="N369" s="337" t="str">
        <f t="shared" si="11"/>
        <v>---</v>
      </c>
      <c r="O369" s="333"/>
      <c r="P369" s="54"/>
      <c r="Q369" s="52"/>
      <c r="R369" s="34"/>
      <c r="S369" s="53"/>
      <c r="T369" s="208"/>
      <c r="U369" s="726"/>
      <c r="V369" s="206"/>
      <c r="W369" s="206"/>
      <c r="X369" s="678"/>
      <c r="Y369" s="34"/>
      <c r="Z369" s="610"/>
      <c r="AA369" s="608"/>
    </row>
    <row r="370" spans="1:27"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34"/>
      <c r="H370" s="303" t="str">
        <f>IF($G370="","-",_xlfn.XLOOKUP($G370,Appr.Meta!$A:$A,Appr.Meta!$D:$D,"-",0,1))</f>
        <v>-</v>
      </c>
      <c r="I370" s="302"/>
      <c r="J370" s="303" t="str">
        <f>IF($I370="","-",_xlfn.XLOOKUP($I370,'CC.Meta'!$A:$A,'CC.Meta'!$D:$D,"-",0,1))</f>
        <v>-</v>
      </c>
      <c r="K370" s="302"/>
      <c r="L370" s="146" t="str">
        <f>IF($K370="","-",_xlfn.XLOOKUP($K370,Obj.Meta!$A:$A,Obj.Meta!$D:$D,"-",0,1))</f>
        <v>-</v>
      </c>
      <c r="M370" s="300" t="str">
        <f>IF($K370="","-",_xlfn.XLOOKUP($K370,Obj.Meta!$A:$A,Obj.Meta!$F:$F,"-",0,1))</f>
        <v>-</v>
      </c>
      <c r="N370" s="337" t="str">
        <f t="shared" si="11"/>
        <v>---</v>
      </c>
      <c r="O370" s="333"/>
      <c r="P370" s="54"/>
      <c r="Q370" s="52"/>
      <c r="R370" s="34"/>
      <c r="S370" s="53"/>
      <c r="T370" s="208"/>
      <c r="U370" s="726"/>
      <c r="V370" s="206"/>
      <c r="W370" s="206"/>
      <c r="X370" s="678"/>
      <c r="Y370" s="34"/>
      <c r="Z370" s="610"/>
      <c r="AA370" s="608"/>
    </row>
    <row r="371" spans="1:27"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34"/>
      <c r="H371" s="303" t="str">
        <f>IF($G371="","-",_xlfn.XLOOKUP($G371,Appr.Meta!$A:$A,Appr.Meta!$D:$D,"-",0,1))</f>
        <v>-</v>
      </c>
      <c r="I371" s="302"/>
      <c r="J371" s="303" t="str">
        <f>IF($I371="","-",_xlfn.XLOOKUP($I371,'CC.Meta'!$A:$A,'CC.Meta'!$D:$D,"-",0,1))</f>
        <v>-</v>
      </c>
      <c r="K371" s="302"/>
      <c r="L371" s="146" t="str">
        <f>IF($K371="","-",_xlfn.XLOOKUP($K371,Obj.Meta!$A:$A,Obj.Meta!$D:$D,"-",0,1))</f>
        <v>-</v>
      </c>
      <c r="M371" s="300" t="str">
        <f>IF($K371="","-",_xlfn.XLOOKUP($K371,Obj.Meta!$A:$A,Obj.Meta!$F:$F,"-",0,1))</f>
        <v>-</v>
      </c>
      <c r="N371" s="337" t="str">
        <f t="shared" si="11"/>
        <v>---</v>
      </c>
      <c r="O371" s="333"/>
      <c r="P371" s="54"/>
      <c r="Q371" s="52"/>
      <c r="R371" s="34"/>
      <c r="S371" s="53"/>
      <c r="T371" s="208"/>
      <c r="U371" s="726"/>
      <c r="V371" s="206"/>
      <c r="W371" s="206"/>
      <c r="X371" s="678"/>
      <c r="Y371" s="34"/>
      <c r="Z371" s="610"/>
      <c r="AA371" s="608"/>
    </row>
    <row r="372" spans="1:27"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34"/>
      <c r="H372" s="303" t="str">
        <f>IF($G372="","-",_xlfn.XLOOKUP($G372,Appr.Meta!$A:$A,Appr.Meta!$D:$D,"-",0,1))</f>
        <v>-</v>
      </c>
      <c r="I372" s="302"/>
      <c r="J372" s="303" t="str">
        <f>IF($I372="","-",_xlfn.XLOOKUP($I372,'CC.Meta'!$A:$A,'CC.Meta'!$D:$D,"-",0,1))</f>
        <v>-</v>
      </c>
      <c r="K372" s="302"/>
      <c r="L372" s="146" t="str">
        <f>IF($K372="","-",_xlfn.XLOOKUP($K372,Obj.Meta!$A:$A,Obj.Meta!$D:$D,"-",0,1))</f>
        <v>-</v>
      </c>
      <c r="M372" s="300" t="str">
        <f>IF($K372="","-",_xlfn.XLOOKUP($K372,Obj.Meta!$A:$A,Obj.Meta!$F:$F,"-",0,1))</f>
        <v>-</v>
      </c>
      <c r="N372" s="337" t="str">
        <f t="shared" si="11"/>
        <v>---</v>
      </c>
      <c r="O372" s="333"/>
      <c r="P372" s="54"/>
      <c r="Q372" s="52"/>
      <c r="R372" s="34"/>
      <c r="S372" s="53"/>
      <c r="T372" s="208"/>
      <c r="U372" s="726"/>
      <c r="V372" s="206"/>
      <c r="W372" s="206"/>
      <c r="X372" s="678"/>
      <c r="Y372" s="34"/>
      <c r="Z372" s="610"/>
      <c r="AA372" s="608"/>
    </row>
    <row r="373" spans="1:27"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34"/>
      <c r="H373" s="303" t="str">
        <f>IF($G373="","-",_xlfn.XLOOKUP($G373,Appr.Meta!$A:$A,Appr.Meta!$D:$D,"-",0,1))</f>
        <v>-</v>
      </c>
      <c r="I373" s="302"/>
      <c r="J373" s="303" t="str">
        <f>IF($I373="","-",_xlfn.XLOOKUP($I373,'CC.Meta'!$A:$A,'CC.Meta'!$D:$D,"-",0,1))</f>
        <v>-</v>
      </c>
      <c r="K373" s="302"/>
      <c r="L373" s="146" t="str">
        <f>IF($K373="","-",_xlfn.XLOOKUP($K373,Obj.Meta!$A:$A,Obj.Meta!$D:$D,"-",0,1))</f>
        <v>-</v>
      </c>
      <c r="M373" s="300" t="str">
        <f>IF($K373="","-",_xlfn.XLOOKUP($K373,Obj.Meta!$A:$A,Obj.Meta!$F:$F,"-",0,1))</f>
        <v>-</v>
      </c>
      <c r="N373" s="337" t="str">
        <f t="shared" si="11"/>
        <v>---</v>
      </c>
      <c r="O373" s="333"/>
      <c r="P373" s="54"/>
      <c r="Q373" s="52"/>
      <c r="R373" s="34"/>
      <c r="S373" s="53"/>
      <c r="T373" s="208"/>
      <c r="U373" s="726"/>
      <c r="V373" s="206"/>
      <c r="W373" s="206"/>
      <c r="X373" s="678"/>
      <c r="Y373" s="34"/>
      <c r="Z373" s="610"/>
      <c r="AA373" s="608"/>
    </row>
    <row r="374" spans="1:27"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34"/>
      <c r="H374" s="303" t="str">
        <f>IF($G374="","-",_xlfn.XLOOKUP($G374,Appr.Meta!$A:$A,Appr.Meta!$D:$D,"-",0,1))</f>
        <v>-</v>
      </c>
      <c r="I374" s="302"/>
      <c r="J374" s="303" t="str">
        <f>IF($I374="","-",_xlfn.XLOOKUP($I374,'CC.Meta'!$A:$A,'CC.Meta'!$D:$D,"-",0,1))</f>
        <v>-</v>
      </c>
      <c r="K374" s="302"/>
      <c r="L374" s="146" t="str">
        <f>IF($K374="","-",_xlfn.XLOOKUP($K374,Obj.Meta!$A:$A,Obj.Meta!$D:$D,"-",0,1))</f>
        <v>-</v>
      </c>
      <c r="M374" s="300" t="str">
        <f>IF($K374="","-",_xlfn.XLOOKUP($K374,Obj.Meta!$A:$A,Obj.Meta!$F:$F,"-",0,1))</f>
        <v>-</v>
      </c>
      <c r="N374" s="337" t="str">
        <f t="shared" si="11"/>
        <v>---</v>
      </c>
      <c r="O374" s="333"/>
      <c r="P374" s="54"/>
      <c r="Q374" s="52"/>
      <c r="R374" s="34"/>
      <c r="S374" s="53"/>
      <c r="T374" s="208"/>
      <c r="U374" s="726"/>
      <c r="V374" s="206"/>
      <c r="W374" s="206"/>
      <c r="X374" s="678"/>
      <c r="Y374" s="34"/>
      <c r="Z374" s="610"/>
      <c r="AA374" s="608"/>
    </row>
    <row r="375" spans="1:27"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34"/>
      <c r="H375" s="303" t="str">
        <f>IF($G375="","-",_xlfn.XLOOKUP($G375,Appr.Meta!$A:$A,Appr.Meta!$D:$D,"-",0,1))</f>
        <v>-</v>
      </c>
      <c r="I375" s="302"/>
      <c r="J375" s="303" t="str">
        <f>IF($I375="","-",_xlfn.XLOOKUP($I375,'CC.Meta'!$A:$A,'CC.Meta'!$D:$D,"-",0,1))</f>
        <v>-</v>
      </c>
      <c r="K375" s="302"/>
      <c r="L375" s="146" t="str">
        <f>IF($K375="","-",_xlfn.XLOOKUP($K375,Obj.Meta!$A:$A,Obj.Meta!$D:$D,"-",0,1))</f>
        <v>-</v>
      </c>
      <c r="M375" s="300" t="str">
        <f>IF($K375="","-",_xlfn.XLOOKUP($K375,Obj.Meta!$A:$A,Obj.Meta!$F:$F,"-",0,1))</f>
        <v>-</v>
      </c>
      <c r="N375" s="337" t="str">
        <f t="shared" si="11"/>
        <v>---</v>
      </c>
      <c r="O375" s="333"/>
      <c r="P375" s="54"/>
      <c r="Q375" s="52"/>
      <c r="R375" s="34"/>
      <c r="S375" s="53"/>
      <c r="T375" s="208"/>
      <c r="U375" s="726"/>
      <c r="V375" s="206"/>
      <c r="W375" s="206"/>
      <c r="X375" s="678"/>
      <c r="Y375" s="34"/>
      <c r="Z375" s="610"/>
      <c r="AA375" s="608"/>
    </row>
    <row r="376" spans="1:27"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34"/>
      <c r="H376" s="303" t="str">
        <f>IF($G376="","-",_xlfn.XLOOKUP($G376,Appr.Meta!$A:$A,Appr.Meta!$D:$D,"-",0,1))</f>
        <v>-</v>
      </c>
      <c r="I376" s="302"/>
      <c r="J376" s="303" t="str">
        <f>IF($I376="","-",_xlfn.XLOOKUP($I376,'CC.Meta'!$A:$A,'CC.Meta'!$D:$D,"-",0,1))</f>
        <v>-</v>
      </c>
      <c r="K376" s="302"/>
      <c r="L376" s="146" t="str">
        <f>IF($K376="","-",_xlfn.XLOOKUP($K376,Obj.Meta!$A:$A,Obj.Meta!$D:$D,"-",0,1))</f>
        <v>-</v>
      </c>
      <c r="M376" s="300" t="str">
        <f>IF($K376="","-",_xlfn.XLOOKUP($K376,Obj.Meta!$A:$A,Obj.Meta!$F:$F,"-",0,1))</f>
        <v>-</v>
      </c>
      <c r="N376" s="337" t="str">
        <f t="shared" si="11"/>
        <v>---</v>
      </c>
      <c r="O376" s="333"/>
      <c r="P376" s="54"/>
      <c r="Q376" s="52"/>
      <c r="R376" s="34"/>
      <c r="S376" s="53"/>
      <c r="T376" s="208"/>
      <c r="U376" s="726"/>
      <c r="V376" s="206"/>
      <c r="W376" s="206"/>
      <c r="X376" s="678"/>
      <c r="Y376" s="34"/>
      <c r="Z376" s="610"/>
      <c r="AA376" s="608"/>
    </row>
    <row r="377" spans="1:27"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34"/>
      <c r="H377" s="303" t="str">
        <f>IF($G377="","-",_xlfn.XLOOKUP($G377,Appr.Meta!$A:$A,Appr.Meta!$D:$D,"-",0,1))</f>
        <v>-</v>
      </c>
      <c r="I377" s="302"/>
      <c r="J377" s="303" t="str">
        <f>IF($I377="","-",_xlfn.XLOOKUP($I377,'CC.Meta'!$A:$A,'CC.Meta'!$D:$D,"-",0,1))</f>
        <v>-</v>
      </c>
      <c r="K377" s="302"/>
      <c r="L377" s="146" t="str">
        <f>IF($K377="","-",_xlfn.XLOOKUP($K377,Obj.Meta!$A:$A,Obj.Meta!$D:$D,"-",0,1))</f>
        <v>-</v>
      </c>
      <c r="M377" s="300" t="str">
        <f>IF($K377="","-",_xlfn.XLOOKUP($K377,Obj.Meta!$A:$A,Obj.Meta!$F:$F,"-",0,1))</f>
        <v>-</v>
      </c>
      <c r="N377" s="337" t="str">
        <f t="shared" si="11"/>
        <v>---</v>
      </c>
      <c r="O377" s="333"/>
      <c r="P377" s="54"/>
      <c r="Q377" s="52"/>
      <c r="R377" s="34"/>
      <c r="S377" s="53"/>
      <c r="T377" s="208"/>
      <c r="U377" s="726"/>
      <c r="V377" s="206"/>
      <c r="W377" s="206"/>
      <c r="X377" s="678"/>
      <c r="Y377" s="34"/>
      <c r="Z377" s="610"/>
      <c r="AA377" s="608"/>
    </row>
    <row r="378" spans="1:27"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34"/>
      <c r="H378" s="303" t="str">
        <f>IF($G378="","-",_xlfn.XLOOKUP($G378,Appr.Meta!$A:$A,Appr.Meta!$D:$D,"-",0,1))</f>
        <v>-</v>
      </c>
      <c r="I378" s="302"/>
      <c r="J378" s="303" t="str">
        <f>IF($I378="","-",_xlfn.XLOOKUP($I378,'CC.Meta'!$A:$A,'CC.Meta'!$D:$D,"-",0,1))</f>
        <v>-</v>
      </c>
      <c r="K378" s="302"/>
      <c r="L378" s="146" t="str">
        <f>IF($K378="","-",_xlfn.XLOOKUP($K378,Obj.Meta!$A:$A,Obj.Meta!$D:$D,"-",0,1))</f>
        <v>-</v>
      </c>
      <c r="M378" s="300" t="str">
        <f>IF($K378="","-",_xlfn.XLOOKUP($K378,Obj.Meta!$A:$A,Obj.Meta!$F:$F,"-",0,1))</f>
        <v>-</v>
      </c>
      <c r="N378" s="337" t="str">
        <f t="shared" si="11"/>
        <v>---</v>
      </c>
      <c r="O378" s="333"/>
      <c r="P378" s="54"/>
      <c r="Q378" s="52"/>
      <c r="R378" s="34"/>
      <c r="S378" s="53"/>
      <c r="T378" s="208"/>
      <c r="U378" s="726"/>
      <c r="V378" s="206"/>
      <c r="W378" s="206"/>
      <c r="X378" s="678"/>
      <c r="Y378" s="34"/>
      <c r="Z378" s="610"/>
      <c r="AA378" s="608"/>
    </row>
    <row r="379" spans="1:27"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34"/>
      <c r="H379" s="303" t="str">
        <f>IF($G379="","-",_xlfn.XLOOKUP($G379,Appr.Meta!$A:$A,Appr.Meta!$D:$D,"-",0,1))</f>
        <v>-</v>
      </c>
      <c r="I379" s="302"/>
      <c r="J379" s="303" t="str">
        <f>IF($I379="","-",_xlfn.XLOOKUP($I379,'CC.Meta'!$A:$A,'CC.Meta'!$D:$D,"-",0,1))</f>
        <v>-</v>
      </c>
      <c r="K379" s="302"/>
      <c r="L379" s="146" t="str">
        <f>IF($K379="","-",_xlfn.XLOOKUP($K379,Obj.Meta!$A:$A,Obj.Meta!$D:$D,"-",0,1))</f>
        <v>-</v>
      </c>
      <c r="M379" s="300" t="str">
        <f>IF($K379="","-",_xlfn.XLOOKUP($K379,Obj.Meta!$A:$A,Obj.Meta!$F:$F,"-",0,1))</f>
        <v>-</v>
      </c>
      <c r="N379" s="337" t="str">
        <f t="shared" si="11"/>
        <v>---</v>
      </c>
      <c r="O379" s="333"/>
      <c r="P379" s="54"/>
      <c r="Q379" s="52"/>
      <c r="R379" s="34"/>
      <c r="S379" s="53"/>
      <c r="T379" s="208"/>
      <c r="U379" s="726"/>
      <c r="V379" s="206"/>
      <c r="W379" s="206"/>
      <c r="X379" s="678"/>
      <c r="Y379" s="34"/>
      <c r="Z379" s="610"/>
      <c r="AA379" s="608"/>
    </row>
    <row r="380" spans="1:27"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34"/>
      <c r="H380" s="303" t="str">
        <f>IF($G380="","-",_xlfn.XLOOKUP($G380,Appr.Meta!$A:$A,Appr.Meta!$D:$D,"-",0,1))</f>
        <v>-</v>
      </c>
      <c r="I380" s="302"/>
      <c r="J380" s="303" t="str">
        <f>IF($I380="","-",_xlfn.XLOOKUP($I380,'CC.Meta'!$A:$A,'CC.Meta'!$D:$D,"-",0,1))</f>
        <v>-</v>
      </c>
      <c r="K380" s="302"/>
      <c r="L380" s="146" t="str">
        <f>IF($K380="","-",_xlfn.XLOOKUP($K380,Obj.Meta!$A:$A,Obj.Meta!$D:$D,"-",0,1))</f>
        <v>-</v>
      </c>
      <c r="M380" s="300" t="str">
        <f>IF($K380="","-",_xlfn.XLOOKUP($K380,Obj.Meta!$A:$A,Obj.Meta!$F:$F,"-",0,1))</f>
        <v>-</v>
      </c>
      <c r="N380" s="337" t="str">
        <f t="shared" si="11"/>
        <v>---</v>
      </c>
      <c r="O380" s="333"/>
      <c r="P380" s="54"/>
      <c r="Q380" s="52"/>
      <c r="R380" s="34"/>
      <c r="S380" s="53"/>
      <c r="T380" s="208"/>
      <c r="U380" s="726"/>
      <c r="V380" s="206"/>
      <c r="W380" s="206"/>
      <c r="X380" s="678"/>
      <c r="Y380" s="34"/>
      <c r="Z380" s="610"/>
      <c r="AA380" s="608"/>
    </row>
    <row r="381" spans="1:27"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34"/>
      <c r="H381" s="303" t="str">
        <f>IF($G381="","-",_xlfn.XLOOKUP($G381,Appr.Meta!$A:$A,Appr.Meta!$D:$D,"-",0,1))</f>
        <v>-</v>
      </c>
      <c r="I381" s="302"/>
      <c r="J381" s="303" t="str">
        <f>IF($I381="","-",_xlfn.XLOOKUP($I381,'CC.Meta'!$A:$A,'CC.Meta'!$D:$D,"-",0,1))</f>
        <v>-</v>
      </c>
      <c r="K381" s="302"/>
      <c r="L381" s="146" t="str">
        <f>IF($K381="","-",_xlfn.XLOOKUP($K381,Obj.Meta!$A:$A,Obj.Meta!$D:$D,"-",0,1))</f>
        <v>-</v>
      </c>
      <c r="M381" s="300" t="str">
        <f>IF($K381="","-",_xlfn.XLOOKUP($K381,Obj.Meta!$A:$A,Obj.Meta!$F:$F,"-",0,1))</f>
        <v>-</v>
      </c>
      <c r="N381" s="337" t="str">
        <f t="shared" si="11"/>
        <v>---</v>
      </c>
      <c r="O381" s="333"/>
      <c r="P381" s="54"/>
      <c r="Q381" s="52"/>
      <c r="R381" s="34"/>
      <c r="S381" s="53"/>
      <c r="T381" s="208"/>
      <c r="U381" s="726"/>
      <c r="V381" s="206"/>
      <c r="W381" s="206"/>
      <c r="X381" s="678"/>
      <c r="Y381" s="34"/>
      <c r="Z381" s="610"/>
      <c r="AA381" s="608"/>
    </row>
    <row r="382" spans="1:27"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34"/>
      <c r="H382" s="303" t="str">
        <f>IF($G382="","-",_xlfn.XLOOKUP($G382,Appr.Meta!$A:$A,Appr.Meta!$D:$D,"-",0,1))</f>
        <v>-</v>
      </c>
      <c r="I382" s="302"/>
      <c r="J382" s="303" t="str">
        <f>IF($I382="","-",_xlfn.XLOOKUP($I382,'CC.Meta'!$A:$A,'CC.Meta'!$D:$D,"-",0,1))</f>
        <v>-</v>
      </c>
      <c r="K382" s="302"/>
      <c r="L382" s="146" t="str">
        <f>IF($K382="","-",_xlfn.XLOOKUP($K382,Obj.Meta!$A:$A,Obj.Meta!$D:$D,"-",0,1))</f>
        <v>-</v>
      </c>
      <c r="M382" s="300" t="str">
        <f>IF($K382="","-",_xlfn.XLOOKUP($K382,Obj.Meta!$A:$A,Obj.Meta!$F:$F,"-",0,1))</f>
        <v>-</v>
      </c>
      <c r="N382" s="337" t="str">
        <f t="shared" si="11"/>
        <v>---</v>
      </c>
      <c r="O382" s="333"/>
      <c r="P382" s="54"/>
      <c r="Q382" s="52"/>
      <c r="R382" s="34"/>
      <c r="S382" s="53"/>
      <c r="T382" s="208"/>
      <c r="U382" s="726"/>
      <c r="V382" s="206"/>
      <c r="W382" s="206"/>
      <c r="X382" s="678"/>
      <c r="Y382" s="34"/>
      <c r="Z382" s="610"/>
      <c r="AA382" s="608"/>
    </row>
    <row r="383" spans="1:27"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34"/>
      <c r="H383" s="303" t="str">
        <f>IF($G383="","-",_xlfn.XLOOKUP($G383,Appr.Meta!$A:$A,Appr.Meta!$D:$D,"-",0,1))</f>
        <v>-</v>
      </c>
      <c r="I383" s="302"/>
      <c r="J383" s="303" t="str">
        <f>IF($I383="","-",_xlfn.XLOOKUP($I383,'CC.Meta'!$A:$A,'CC.Meta'!$D:$D,"-",0,1))</f>
        <v>-</v>
      </c>
      <c r="K383" s="302"/>
      <c r="L383" s="146" t="str">
        <f>IF($K383="","-",_xlfn.XLOOKUP($K383,Obj.Meta!$A:$A,Obj.Meta!$D:$D,"-",0,1))</f>
        <v>-</v>
      </c>
      <c r="M383" s="300" t="str">
        <f>IF($K383="","-",_xlfn.XLOOKUP($K383,Obj.Meta!$A:$A,Obj.Meta!$F:$F,"-",0,1))</f>
        <v>-</v>
      </c>
      <c r="N383" s="337" t="str">
        <f t="shared" si="11"/>
        <v>---</v>
      </c>
      <c r="O383" s="333"/>
      <c r="P383" s="54"/>
      <c r="Q383" s="52"/>
      <c r="R383" s="34"/>
      <c r="S383" s="53"/>
      <c r="T383" s="208"/>
      <c r="U383" s="726"/>
      <c r="V383" s="206"/>
      <c r="W383" s="206"/>
      <c r="X383" s="678"/>
      <c r="Y383" s="34"/>
      <c r="Z383" s="610"/>
      <c r="AA383" s="608"/>
    </row>
    <row r="384" spans="1:27"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34"/>
      <c r="H384" s="303" t="str">
        <f>IF($G384="","-",_xlfn.XLOOKUP($G384,Appr.Meta!$A:$A,Appr.Meta!$D:$D,"-",0,1))</f>
        <v>-</v>
      </c>
      <c r="I384" s="302"/>
      <c r="J384" s="303" t="str">
        <f>IF($I384="","-",_xlfn.XLOOKUP($I384,'CC.Meta'!$A:$A,'CC.Meta'!$D:$D,"-",0,1))</f>
        <v>-</v>
      </c>
      <c r="K384" s="302"/>
      <c r="L384" s="146" t="str">
        <f>IF($K384="","-",_xlfn.XLOOKUP($K384,Obj.Meta!$A:$A,Obj.Meta!$D:$D,"-",0,1))</f>
        <v>-</v>
      </c>
      <c r="M384" s="300" t="str">
        <f>IF($K384="","-",_xlfn.XLOOKUP($K384,Obj.Meta!$A:$A,Obj.Meta!$F:$F,"-",0,1))</f>
        <v>-</v>
      </c>
      <c r="N384" s="337" t="str">
        <f t="shared" si="11"/>
        <v>---</v>
      </c>
      <c r="O384" s="333"/>
      <c r="P384" s="54"/>
      <c r="Q384" s="52"/>
      <c r="R384" s="34"/>
      <c r="S384" s="53"/>
      <c r="T384" s="208"/>
      <c r="U384" s="726"/>
      <c r="V384" s="206"/>
      <c r="W384" s="206"/>
      <c r="X384" s="678"/>
      <c r="Y384" s="34"/>
      <c r="Z384" s="610"/>
      <c r="AA384" s="608"/>
    </row>
    <row r="385" spans="1:27"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34"/>
      <c r="H385" s="303" t="str">
        <f>IF($G385="","-",_xlfn.XLOOKUP($G385,Appr.Meta!$A:$A,Appr.Meta!$D:$D,"-",0,1))</f>
        <v>-</v>
      </c>
      <c r="I385" s="302"/>
      <c r="J385" s="303" t="str">
        <f>IF($I385="","-",_xlfn.XLOOKUP($I385,'CC.Meta'!$A:$A,'CC.Meta'!$D:$D,"-",0,1))</f>
        <v>-</v>
      </c>
      <c r="K385" s="302"/>
      <c r="L385" s="146" t="str">
        <f>IF($K385="","-",_xlfn.XLOOKUP($K385,Obj.Meta!$A:$A,Obj.Meta!$D:$D,"-",0,1))</f>
        <v>-</v>
      </c>
      <c r="M385" s="300" t="str">
        <f>IF($K385="","-",_xlfn.XLOOKUP($K385,Obj.Meta!$A:$A,Obj.Meta!$F:$F,"-",0,1))</f>
        <v>-</v>
      </c>
      <c r="N385" s="337" t="str">
        <f t="shared" si="11"/>
        <v>---</v>
      </c>
      <c r="O385" s="333"/>
      <c r="P385" s="54"/>
      <c r="Q385" s="52"/>
      <c r="R385" s="34"/>
      <c r="S385" s="53"/>
      <c r="T385" s="208"/>
      <c r="U385" s="726"/>
      <c r="V385" s="206"/>
      <c r="W385" s="206"/>
      <c r="X385" s="678"/>
      <c r="Y385" s="34"/>
      <c r="Z385" s="610"/>
      <c r="AA385" s="608"/>
    </row>
    <row r="386" spans="1:27"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34"/>
      <c r="H386" s="303" t="str">
        <f>IF($G386="","-",_xlfn.XLOOKUP($G386,Appr.Meta!$A:$A,Appr.Meta!$D:$D,"-",0,1))</f>
        <v>-</v>
      </c>
      <c r="I386" s="302"/>
      <c r="J386" s="303" t="str">
        <f>IF($I386="","-",_xlfn.XLOOKUP($I386,'CC.Meta'!$A:$A,'CC.Meta'!$D:$D,"-",0,1))</f>
        <v>-</v>
      </c>
      <c r="K386" s="302"/>
      <c r="L386" s="146" t="str">
        <f>IF($K386="","-",_xlfn.XLOOKUP($K386,Obj.Meta!$A:$A,Obj.Meta!$D:$D,"-",0,1))</f>
        <v>-</v>
      </c>
      <c r="M386" s="300" t="str">
        <f>IF($K386="","-",_xlfn.XLOOKUP($K386,Obj.Meta!$A:$A,Obj.Meta!$F:$F,"-",0,1))</f>
        <v>-</v>
      </c>
      <c r="N386" s="337" t="str">
        <f t="shared" si="11"/>
        <v>---</v>
      </c>
      <c r="O386" s="333"/>
      <c r="P386" s="54"/>
      <c r="Q386" s="52"/>
      <c r="R386" s="34"/>
      <c r="S386" s="53"/>
      <c r="T386" s="208"/>
      <c r="U386" s="726"/>
      <c r="V386" s="206"/>
      <c r="W386" s="206"/>
      <c r="X386" s="678"/>
      <c r="Y386" s="34"/>
      <c r="Z386" s="610"/>
      <c r="AA386" s="608"/>
    </row>
    <row r="387" spans="1:27"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34"/>
      <c r="H387" s="303" t="str">
        <f>IF($G387="","-",_xlfn.XLOOKUP($G387,Appr.Meta!$A:$A,Appr.Meta!$D:$D,"-",0,1))</f>
        <v>-</v>
      </c>
      <c r="I387" s="302"/>
      <c r="J387" s="303" t="str">
        <f>IF($I387="","-",_xlfn.XLOOKUP($I387,'CC.Meta'!$A:$A,'CC.Meta'!$D:$D,"-",0,1))</f>
        <v>-</v>
      </c>
      <c r="K387" s="302"/>
      <c r="L387" s="146" t="str">
        <f>IF($K387="","-",_xlfn.XLOOKUP($K387,Obj.Meta!$A:$A,Obj.Meta!$D:$D,"-",0,1))</f>
        <v>-</v>
      </c>
      <c r="M387" s="300" t="str">
        <f>IF($K387="","-",_xlfn.XLOOKUP($K387,Obj.Meta!$A:$A,Obj.Meta!$F:$F,"-",0,1))</f>
        <v>-</v>
      </c>
      <c r="N387" s="337" t="str">
        <f t="shared" si="11"/>
        <v>---</v>
      </c>
      <c r="O387" s="333"/>
      <c r="P387" s="54"/>
      <c r="Q387" s="52"/>
      <c r="R387" s="34"/>
      <c r="S387" s="53"/>
      <c r="T387" s="208"/>
      <c r="U387" s="726"/>
      <c r="V387" s="206"/>
      <c r="W387" s="206"/>
      <c r="X387" s="678"/>
      <c r="Y387" s="34"/>
      <c r="Z387" s="610"/>
      <c r="AA387" s="608"/>
    </row>
    <row r="388" spans="1:27"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34"/>
      <c r="H388" s="303" t="str">
        <f>IF($G388="","-",_xlfn.XLOOKUP($G388,Appr.Meta!$A:$A,Appr.Meta!$D:$D,"-",0,1))</f>
        <v>-</v>
      </c>
      <c r="I388" s="302"/>
      <c r="J388" s="303" t="str">
        <f>IF($I388="","-",_xlfn.XLOOKUP($I388,'CC.Meta'!$A:$A,'CC.Meta'!$D:$D,"-",0,1))</f>
        <v>-</v>
      </c>
      <c r="K388" s="302"/>
      <c r="L388" s="146" t="str">
        <f>IF($K388="","-",_xlfn.XLOOKUP($K388,Obj.Meta!$A:$A,Obj.Meta!$D:$D,"-",0,1))</f>
        <v>-</v>
      </c>
      <c r="M388" s="300" t="str">
        <f>IF($K388="","-",_xlfn.XLOOKUP($K388,Obj.Meta!$A:$A,Obj.Meta!$F:$F,"-",0,1))</f>
        <v>-</v>
      </c>
      <c r="N388" s="337" t="str">
        <f t="shared" si="11"/>
        <v>---</v>
      </c>
      <c r="O388" s="333"/>
      <c r="P388" s="54"/>
      <c r="Q388" s="52"/>
      <c r="R388" s="34"/>
      <c r="S388" s="53"/>
      <c r="T388" s="208"/>
      <c r="U388" s="726"/>
      <c r="V388" s="206"/>
      <c r="W388" s="206"/>
      <c r="X388" s="678"/>
      <c r="Y388" s="34"/>
      <c r="Z388" s="610"/>
      <c r="AA388" s="608"/>
    </row>
    <row r="389" spans="1:27"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34"/>
      <c r="H389" s="303" t="str">
        <f>IF($G389="","-",_xlfn.XLOOKUP($G389,Appr.Meta!$A:$A,Appr.Meta!$D:$D,"-",0,1))</f>
        <v>-</v>
      </c>
      <c r="I389" s="302"/>
      <c r="J389" s="303" t="str">
        <f>IF($I389="","-",_xlfn.XLOOKUP($I389,'CC.Meta'!$A:$A,'CC.Meta'!$D:$D,"-",0,1))</f>
        <v>-</v>
      </c>
      <c r="K389" s="302"/>
      <c r="L389" s="146" t="str">
        <f>IF($K389="","-",_xlfn.XLOOKUP($K389,Obj.Meta!$A:$A,Obj.Meta!$D:$D,"-",0,1))</f>
        <v>-</v>
      </c>
      <c r="M389" s="300" t="str">
        <f>IF($K389="","-",_xlfn.XLOOKUP($K389,Obj.Meta!$A:$A,Obj.Meta!$F:$F,"-",0,1))</f>
        <v>-</v>
      </c>
      <c r="N389" s="337" t="str">
        <f t="shared" si="11"/>
        <v>---</v>
      </c>
      <c r="O389" s="333"/>
      <c r="P389" s="54"/>
      <c r="Q389" s="52"/>
      <c r="R389" s="34"/>
      <c r="S389" s="53"/>
      <c r="T389" s="208"/>
      <c r="U389" s="726"/>
      <c r="V389" s="206"/>
      <c r="W389" s="206"/>
      <c r="X389" s="678"/>
      <c r="Y389" s="34"/>
      <c r="Z389" s="610"/>
      <c r="AA389" s="608"/>
    </row>
    <row r="390" spans="1:27"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34"/>
      <c r="H390" s="303" t="str">
        <f>IF($G390="","-",_xlfn.XLOOKUP($G390,Appr.Meta!$A:$A,Appr.Meta!$D:$D,"-",0,1))</f>
        <v>-</v>
      </c>
      <c r="I390" s="302"/>
      <c r="J390" s="303" t="str">
        <f>IF($I390="","-",_xlfn.XLOOKUP($I390,'CC.Meta'!$A:$A,'CC.Meta'!$D:$D,"-",0,1))</f>
        <v>-</v>
      </c>
      <c r="K390" s="302"/>
      <c r="L390" s="146" t="str">
        <f>IF($K390="","-",_xlfn.XLOOKUP($K390,Obj.Meta!$A:$A,Obj.Meta!$D:$D,"-",0,1))</f>
        <v>-</v>
      </c>
      <c r="M390" s="300" t="str">
        <f>IF($K390="","-",_xlfn.XLOOKUP($K390,Obj.Meta!$A:$A,Obj.Meta!$F:$F,"-",0,1))</f>
        <v>-</v>
      </c>
      <c r="N390" s="337" t="str">
        <f t="shared" si="11"/>
        <v>---</v>
      </c>
      <c r="O390" s="333"/>
      <c r="P390" s="54"/>
      <c r="Q390" s="52"/>
      <c r="R390" s="34"/>
      <c r="S390" s="53"/>
      <c r="T390" s="208"/>
      <c r="U390" s="726"/>
      <c r="V390" s="206"/>
      <c r="W390" s="206"/>
      <c r="X390" s="678"/>
      <c r="Y390" s="34"/>
      <c r="Z390" s="610"/>
      <c r="AA390" s="608"/>
    </row>
    <row r="391" spans="1:27"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34"/>
      <c r="H391" s="303" t="str">
        <f>IF($G391="","-",_xlfn.XLOOKUP($G391,Appr.Meta!$A:$A,Appr.Meta!$D:$D,"-",0,1))</f>
        <v>-</v>
      </c>
      <c r="I391" s="302"/>
      <c r="J391" s="303" t="str">
        <f>IF($I391="","-",_xlfn.XLOOKUP($I391,'CC.Meta'!$A:$A,'CC.Meta'!$D:$D,"-",0,1))</f>
        <v>-</v>
      </c>
      <c r="K391" s="302"/>
      <c r="L391" s="146" t="str">
        <f>IF($K391="","-",_xlfn.XLOOKUP($K391,Obj.Meta!$A:$A,Obj.Meta!$D:$D,"-",0,1))</f>
        <v>-</v>
      </c>
      <c r="M391" s="300" t="str">
        <f>IF($K391="","-",_xlfn.XLOOKUP($K391,Obj.Meta!$A:$A,Obj.Meta!$F:$F,"-",0,1))</f>
        <v>-</v>
      </c>
      <c r="N391" s="337" t="str">
        <f t="shared" si="11"/>
        <v>---</v>
      </c>
      <c r="O391" s="333"/>
      <c r="P391" s="54"/>
      <c r="Q391" s="52"/>
      <c r="R391" s="34"/>
      <c r="S391" s="53"/>
      <c r="T391" s="208"/>
      <c r="U391" s="726"/>
      <c r="V391" s="206"/>
      <c r="W391" s="206"/>
      <c r="X391" s="678"/>
      <c r="Y391" s="34"/>
      <c r="Z391" s="610"/>
      <c r="AA391" s="608"/>
    </row>
    <row r="392" spans="1:27"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34"/>
      <c r="H392" s="303" t="str">
        <f>IF($G392="","-",_xlfn.XLOOKUP($G392,Appr.Meta!$A:$A,Appr.Meta!$D:$D,"-",0,1))</f>
        <v>-</v>
      </c>
      <c r="I392" s="302"/>
      <c r="J392" s="303" t="str">
        <f>IF($I392="","-",_xlfn.XLOOKUP($I392,'CC.Meta'!$A:$A,'CC.Meta'!$D:$D,"-",0,1))</f>
        <v>-</v>
      </c>
      <c r="K392" s="302"/>
      <c r="L392" s="146" t="str">
        <f>IF($K392="","-",_xlfn.XLOOKUP($K392,Obj.Meta!$A:$A,Obj.Meta!$D:$D,"-",0,1))</f>
        <v>-</v>
      </c>
      <c r="M392" s="300" t="str">
        <f>IF($K392="","-",_xlfn.XLOOKUP($K392,Obj.Meta!$A:$A,Obj.Meta!$F:$F,"-",0,1))</f>
        <v>-</v>
      </c>
      <c r="N392" s="337" t="str">
        <f t="shared" si="11"/>
        <v>---</v>
      </c>
      <c r="O392" s="333"/>
      <c r="P392" s="54"/>
      <c r="Q392" s="52"/>
      <c r="R392" s="34"/>
      <c r="S392" s="53"/>
      <c r="T392" s="208"/>
      <c r="U392" s="726"/>
      <c r="V392" s="206"/>
      <c r="W392" s="206"/>
      <c r="X392" s="678"/>
      <c r="Y392" s="34"/>
      <c r="Z392" s="610"/>
      <c r="AA392" s="608"/>
    </row>
    <row r="393" spans="1:27"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34"/>
      <c r="H393" s="303" t="str">
        <f>IF($G393="","-",_xlfn.XLOOKUP($G393,Appr.Meta!$A:$A,Appr.Meta!$D:$D,"-",0,1))</f>
        <v>-</v>
      </c>
      <c r="I393" s="302"/>
      <c r="J393" s="303" t="str">
        <f>IF($I393="","-",_xlfn.XLOOKUP($I393,'CC.Meta'!$A:$A,'CC.Meta'!$D:$D,"-",0,1))</f>
        <v>-</v>
      </c>
      <c r="K393" s="302"/>
      <c r="L393" s="146" t="str">
        <f>IF($K393="","-",_xlfn.XLOOKUP($K393,Obj.Meta!$A:$A,Obj.Meta!$D:$D,"-",0,1))</f>
        <v>-</v>
      </c>
      <c r="M393" s="300" t="str">
        <f>IF($K393="","-",_xlfn.XLOOKUP($K393,Obj.Meta!$A:$A,Obj.Meta!$F:$F,"-",0,1))</f>
        <v>-</v>
      </c>
      <c r="N393" s="337" t="str">
        <f t="shared" si="11"/>
        <v>---</v>
      </c>
      <c r="O393" s="333"/>
      <c r="P393" s="54"/>
      <c r="Q393" s="52"/>
      <c r="R393" s="34"/>
      <c r="S393" s="53"/>
      <c r="T393" s="208"/>
      <c r="U393" s="726"/>
      <c r="V393" s="206"/>
      <c r="W393" s="206"/>
      <c r="X393" s="678"/>
      <c r="Y393" s="34"/>
      <c r="Z393" s="610"/>
      <c r="AA393" s="608"/>
    </row>
    <row r="394" spans="1:27"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34"/>
      <c r="H394" s="303" t="str">
        <f>IF($G394="","-",_xlfn.XLOOKUP($G394,Appr.Meta!$A:$A,Appr.Meta!$D:$D,"-",0,1))</f>
        <v>-</v>
      </c>
      <c r="I394" s="302"/>
      <c r="J394" s="303" t="str">
        <f>IF($I394="","-",_xlfn.XLOOKUP($I394,'CC.Meta'!$A:$A,'CC.Meta'!$D:$D,"-",0,1))</f>
        <v>-</v>
      </c>
      <c r="K394" s="302"/>
      <c r="L394" s="146" t="str">
        <f>IF($K394="","-",_xlfn.XLOOKUP($K394,Obj.Meta!$A:$A,Obj.Meta!$D:$D,"-",0,1))</f>
        <v>-</v>
      </c>
      <c r="M394" s="300" t="str">
        <f>IF($K394="","-",_xlfn.XLOOKUP($K394,Obj.Meta!$A:$A,Obj.Meta!$F:$F,"-",0,1))</f>
        <v>-</v>
      </c>
      <c r="N394" s="337" t="str">
        <f t="shared" si="11"/>
        <v>---</v>
      </c>
      <c r="O394" s="333"/>
      <c r="P394" s="54"/>
      <c r="Q394" s="52"/>
      <c r="R394" s="34"/>
      <c r="S394" s="53"/>
      <c r="T394" s="208"/>
      <c r="U394" s="726"/>
      <c r="V394" s="206"/>
      <c r="W394" s="206"/>
      <c r="X394" s="678"/>
      <c r="Y394" s="34"/>
      <c r="Z394" s="610"/>
      <c r="AA394" s="608"/>
    </row>
    <row r="395" spans="1:27"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34"/>
      <c r="H395" s="303" t="str">
        <f>IF($G395="","-",_xlfn.XLOOKUP($G395,Appr.Meta!$A:$A,Appr.Meta!$D:$D,"-",0,1))</f>
        <v>-</v>
      </c>
      <c r="I395" s="302"/>
      <c r="J395" s="303" t="str">
        <f>IF($I395="","-",_xlfn.XLOOKUP($I395,'CC.Meta'!$A:$A,'CC.Meta'!$D:$D,"-",0,1))</f>
        <v>-</v>
      </c>
      <c r="K395" s="302"/>
      <c r="L395" s="146" t="str">
        <f>IF($K395="","-",_xlfn.XLOOKUP($K395,Obj.Meta!$A:$A,Obj.Meta!$D:$D,"-",0,1))</f>
        <v>-</v>
      </c>
      <c r="M395" s="300" t="str">
        <f>IF($K395="","-",_xlfn.XLOOKUP($K395,Obj.Meta!$A:$A,Obj.Meta!$F:$F,"-",0,1))</f>
        <v>-</v>
      </c>
      <c r="N395" s="337" t="str">
        <f t="shared" si="11"/>
        <v>---</v>
      </c>
      <c r="O395" s="333"/>
      <c r="P395" s="54"/>
      <c r="Q395" s="52"/>
      <c r="R395" s="34"/>
      <c r="S395" s="53"/>
      <c r="T395" s="208"/>
      <c r="U395" s="726"/>
      <c r="V395" s="206"/>
      <c r="W395" s="206"/>
      <c r="X395" s="678"/>
      <c r="Y395" s="34"/>
      <c r="Z395" s="610"/>
      <c r="AA395" s="608"/>
    </row>
    <row r="396" spans="1:27"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34"/>
      <c r="H396" s="303" t="str">
        <f>IF($G396="","-",_xlfn.XLOOKUP($G396,Appr.Meta!$A:$A,Appr.Meta!$D:$D,"-",0,1))</f>
        <v>-</v>
      </c>
      <c r="I396" s="302"/>
      <c r="J396" s="303" t="str">
        <f>IF($I396="","-",_xlfn.XLOOKUP($I396,'CC.Meta'!$A:$A,'CC.Meta'!$D:$D,"-",0,1))</f>
        <v>-</v>
      </c>
      <c r="K396" s="302"/>
      <c r="L396" s="146" t="str">
        <f>IF($K396="","-",_xlfn.XLOOKUP($K396,Obj.Meta!$A:$A,Obj.Meta!$D:$D,"-",0,1))</f>
        <v>-</v>
      </c>
      <c r="M396" s="300" t="str">
        <f>IF($K396="","-",_xlfn.XLOOKUP($K396,Obj.Meta!$A:$A,Obj.Meta!$F:$F,"-",0,1))</f>
        <v>-</v>
      </c>
      <c r="N396" s="337" t="str">
        <f t="shared" si="11"/>
        <v>---</v>
      </c>
      <c r="O396" s="333"/>
      <c r="P396" s="54"/>
      <c r="Q396" s="52"/>
      <c r="R396" s="34"/>
      <c r="S396" s="53"/>
      <c r="T396" s="208"/>
      <c r="U396" s="726"/>
      <c r="V396" s="206"/>
      <c r="W396" s="206"/>
      <c r="X396" s="678"/>
      <c r="Y396" s="34"/>
      <c r="Z396" s="610"/>
      <c r="AA396" s="608"/>
    </row>
    <row r="397" spans="1:27"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34"/>
      <c r="H397" s="303" t="str">
        <f>IF($G397="","-",_xlfn.XLOOKUP($G397,Appr.Meta!$A:$A,Appr.Meta!$D:$D,"-",0,1))</f>
        <v>-</v>
      </c>
      <c r="I397" s="302"/>
      <c r="J397" s="303" t="str">
        <f>IF($I397="","-",_xlfn.XLOOKUP($I397,'CC.Meta'!$A:$A,'CC.Meta'!$D:$D,"-",0,1))</f>
        <v>-</v>
      </c>
      <c r="K397" s="302"/>
      <c r="L397" s="146" t="str">
        <f>IF($K397="","-",_xlfn.XLOOKUP($K397,Obj.Meta!$A:$A,Obj.Meta!$D:$D,"-",0,1))</f>
        <v>-</v>
      </c>
      <c r="M397" s="300" t="str">
        <f>IF($K397="","-",_xlfn.XLOOKUP($K397,Obj.Meta!$A:$A,Obj.Meta!$F:$F,"-",0,1))</f>
        <v>-</v>
      </c>
      <c r="N397" s="337" t="str">
        <f t="shared" si="11"/>
        <v>---</v>
      </c>
      <c r="O397" s="333"/>
      <c r="P397" s="54"/>
      <c r="Q397" s="52"/>
      <c r="R397" s="34"/>
      <c r="S397" s="53"/>
      <c r="T397" s="208"/>
      <c r="U397" s="726"/>
      <c r="V397" s="206"/>
      <c r="W397" s="206"/>
      <c r="X397" s="678"/>
      <c r="Y397" s="34"/>
      <c r="Z397" s="610"/>
      <c r="AA397" s="608"/>
    </row>
    <row r="398" spans="1:27"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34"/>
      <c r="H398" s="303" t="str">
        <f>IF($G398="","-",_xlfn.XLOOKUP($G398,Appr.Meta!$A:$A,Appr.Meta!$D:$D,"-",0,1))</f>
        <v>-</v>
      </c>
      <c r="I398" s="302"/>
      <c r="J398" s="303" t="str">
        <f>IF($I398="","-",_xlfn.XLOOKUP($I398,'CC.Meta'!$A:$A,'CC.Meta'!$D:$D,"-",0,1))</f>
        <v>-</v>
      </c>
      <c r="K398" s="302"/>
      <c r="L398" s="146" t="str">
        <f>IF($K398="","-",_xlfn.XLOOKUP($K398,Obj.Meta!$A:$A,Obj.Meta!$D:$D,"-",0,1))</f>
        <v>-</v>
      </c>
      <c r="M398" s="300" t="str">
        <f>IF($K398="","-",_xlfn.XLOOKUP($K398,Obj.Meta!$A:$A,Obj.Meta!$F:$F,"-",0,1))</f>
        <v>-</v>
      </c>
      <c r="N398" s="337" t="str">
        <f t="shared" si="11"/>
        <v>---</v>
      </c>
      <c r="O398" s="333"/>
      <c r="P398" s="54"/>
      <c r="Q398" s="52"/>
      <c r="R398" s="34"/>
      <c r="S398" s="53"/>
      <c r="T398" s="208"/>
      <c r="U398" s="726"/>
      <c r="V398" s="206"/>
      <c r="W398" s="206"/>
      <c r="X398" s="678"/>
      <c r="Y398" s="34"/>
      <c r="Z398" s="610"/>
      <c r="AA398" s="608"/>
    </row>
    <row r="399" spans="1:27" s="127" customFormat="1">
      <c r="A399" s="145" t="str">
        <f t="shared" si="10"/>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34"/>
      <c r="H399" s="303" t="str">
        <f>IF($G399="","-",_xlfn.XLOOKUP($G399,Appr.Meta!$A:$A,Appr.Meta!$D:$D,"-",0,1))</f>
        <v>-</v>
      </c>
      <c r="I399" s="302"/>
      <c r="J399" s="303" t="str">
        <f>IF($I399="","-",_xlfn.XLOOKUP($I399,'CC.Meta'!$A:$A,'CC.Meta'!$D:$D,"-",0,1))</f>
        <v>-</v>
      </c>
      <c r="K399" s="302"/>
      <c r="L399" s="146" t="str">
        <f>IF($K399="","-",_xlfn.XLOOKUP($K399,Obj.Meta!$A:$A,Obj.Meta!$D:$D,"-",0,1))</f>
        <v>-</v>
      </c>
      <c r="M399" s="300" t="str">
        <f>IF($K399="","-",_xlfn.XLOOKUP($K399,Obj.Meta!$A:$A,Obj.Meta!$F:$F,"-",0,1))</f>
        <v>-</v>
      </c>
      <c r="N399" s="337" t="str">
        <f t="shared" si="11"/>
        <v>---</v>
      </c>
      <c r="O399" s="333"/>
      <c r="P399" s="54"/>
      <c r="Q399" s="52"/>
      <c r="R399" s="34"/>
      <c r="S399" s="53"/>
      <c r="T399" s="208"/>
      <c r="U399" s="726"/>
      <c r="V399" s="206"/>
      <c r="W399" s="206"/>
      <c r="X399" s="678"/>
      <c r="Y399" s="34"/>
      <c r="Z399" s="610"/>
      <c r="AA399" s="608"/>
    </row>
    <row r="400" spans="1:27" s="127" customFormat="1">
      <c r="A400" s="145" t="str">
        <f t="shared" si="10"/>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34"/>
      <c r="H400" s="303" t="str">
        <f>IF($G400="","-",_xlfn.XLOOKUP($G400,Appr.Meta!$A:$A,Appr.Meta!$D:$D,"-",0,1))</f>
        <v>-</v>
      </c>
      <c r="I400" s="302"/>
      <c r="J400" s="303" t="str">
        <f>IF($I400="","-",_xlfn.XLOOKUP($I400,'CC.Meta'!$A:$A,'CC.Meta'!$D:$D,"-",0,1))</f>
        <v>-</v>
      </c>
      <c r="K400" s="302"/>
      <c r="L400" s="146" t="str">
        <f>IF($K400="","-",_xlfn.XLOOKUP($K400,Obj.Meta!$A:$A,Obj.Meta!$D:$D,"-",0,1))</f>
        <v>-</v>
      </c>
      <c r="M400" s="300" t="str">
        <f>IF($K400="","-",_xlfn.XLOOKUP($K400,Obj.Meta!$A:$A,Obj.Meta!$F:$F,"-",0,1))</f>
        <v>-</v>
      </c>
      <c r="N400" s="337" t="str">
        <f t="shared" si="11"/>
        <v>---</v>
      </c>
      <c r="O400" s="333"/>
      <c r="P400" s="54"/>
      <c r="Q400" s="52"/>
      <c r="R400" s="34"/>
      <c r="S400" s="53"/>
      <c r="T400" s="208"/>
      <c r="U400" s="726"/>
      <c r="V400" s="206"/>
      <c r="W400" s="206"/>
      <c r="X400" s="678"/>
      <c r="Y400" s="34"/>
      <c r="Z400" s="610"/>
      <c r="AA400" s="608"/>
    </row>
    <row r="401" spans="1:27" s="127" customFormat="1">
      <c r="A401" s="145" t="str">
        <f t="shared" si="10"/>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34"/>
      <c r="H401" s="303" t="str">
        <f>IF($G401="","-",_xlfn.XLOOKUP($G401,Appr.Meta!$A:$A,Appr.Meta!$D:$D,"-",0,1))</f>
        <v>-</v>
      </c>
      <c r="I401" s="302"/>
      <c r="J401" s="303" t="str">
        <f>IF($I401="","-",_xlfn.XLOOKUP($I401,'CC.Meta'!$A:$A,'CC.Meta'!$D:$D,"-",0,1))</f>
        <v>-</v>
      </c>
      <c r="K401" s="302"/>
      <c r="L401" s="146" t="str">
        <f>IF($K401="","-",_xlfn.XLOOKUP($K401,Obj.Meta!$A:$A,Obj.Meta!$D:$D,"-",0,1))</f>
        <v>-</v>
      </c>
      <c r="M401" s="300" t="str">
        <f>IF($K401="","-",_xlfn.XLOOKUP($K401,Obj.Meta!$A:$A,Obj.Meta!$F:$F,"-",0,1))</f>
        <v>-</v>
      </c>
      <c r="N401" s="337" t="str">
        <f t="shared" si="11"/>
        <v>---</v>
      </c>
      <c r="O401" s="333"/>
      <c r="P401" s="54"/>
      <c r="Q401" s="52"/>
      <c r="R401" s="34"/>
      <c r="S401" s="53"/>
      <c r="T401" s="208"/>
      <c r="U401" s="726"/>
      <c r="V401" s="206"/>
      <c r="W401" s="206"/>
      <c r="X401" s="678"/>
      <c r="Y401" s="34"/>
      <c r="Z401" s="610"/>
      <c r="AA401" s="608"/>
    </row>
    <row r="402" spans="1:27" s="127" customFormat="1">
      <c r="A402" s="145" t="str">
        <f t="shared" si="10"/>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34"/>
      <c r="H402" s="303" t="str">
        <f>IF($G402="","-",_xlfn.XLOOKUP($G402,Appr.Meta!$A:$A,Appr.Meta!$D:$D,"-",0,1))</f>
        <v>-</v>
      </c>
      <c r="I402" s="302"/>
      <c r="J402" s="303" t="str">
        <f>IF($I402="","-",_xlfn.XLOOKUP($I402,'CC.Meta'!$A:$A,'CC.Meta'!$D:$D,"-",0,1))</f>
        <v>-</v>
      </c>
      <c r="K402" s="302"/>
      <c r="L402" s="146" t="str">
        <f>IF($K402="","-",_xlfn.XLOOKUP($K402,Obj.Meta!$A:$A,Obj.Meta!$D:$D,"-",0,1))</f>
        <v>-</v>
      </c>
      <c r="M402" s="300" t="str">
        <f>IF($K402="","-",_xlfn.XLOOKUP($K402,Obj.Meta!$A:$A,Obj.Meta!$F:$F,"-",0,1))</f>
        <v>-</v>
      </c>
      <c r="N402" s="337" t="str">
        <f t="shared" si="11"/>
        <v>---</v>
      </c>
      <c r="O402" s="333"/>
      <c r="P402" s="54"/>
      <c r="Q402" s="52"/>
      <c r="R402" s="34"/>
      <c r="S402" s="53"/>
      <c r="T402" s="208"/>
      <c r="U402" s="726"/>
      <c r="V402" s="206"/>
      <c r="W402" s="206"/>
      <c r="X402" s="678"/>
      <c r="Y402" s="34"/>
      <c r="Z402" s="610"/>
      <c r="AA402" s="608"/>
    </row>
    <row r="403" spans="1:27" s="127" customFormat="1">
      <c r="A403" s="145" t="str">
        <f t="shared" ref="A403:A466" si="12">IFERROR(VALUE(LEFT($I403,2)),"-")</f>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34"/>
      <c r="H403" s="303" t="str">
        <f>IF($G403="","-",_xlfn.XLOOKUP($G403,Appr.Meta!$A:$A,Appr.Meta!$D:$D,"-",0,1))</f>
        <v>-</v>
      </c>
      <c r="I403" s="302"/>
      <c r="J403" s="303" t="str">
        <f>IF($I403="","-",_xlfn.XLOOKUP($I403,'CC.Meta'!$A:$A,'CC.Meta'!$D:$D,"-",0,1))</f>
        <v>-</v>
      </c>
      <c r="K403" s="302"/>
      <c r="L403" s="146" t="str">
        <f>IF($K403="","-",_xlfn.XLOOKUP($K403,Obj.Meta!$A:$A,Obj.Meta!$D:$D,"-",0,1))</f>
        <v>-</v>
      </c>
      <c r="M403" s="300" t="str">
        <f>IF($K403="","-",_xlfn.XLOOKUP($K403,Obj.Meta!$A:$A,Obj.Meta!$F:$F,"-",0,1))</f>
        <v>-</v>
      </c>
      <c r="N403" s="337" t="str">
        <f t="shared" ref="N403:N466" si="13">_xlfn.CONCAT($D403,"-",$G403,"-",$I403,"-",$K403)</f>
        <v>---</v>
      </c>
      <c r="O403" s="333"/>
      <c r="P403" s="54"/>
      <c r="Q403" s="52"/>
      <c r="R403" s="34"/>
      <c r="S403" s="53"/>
      <c r="T403" s="208"/>
      <c r="U403" s="726"/>
      <c r="V403" s="206"/>
      <c r="W403" s="206"/>
      <c r="X403" s="678"/>
      <c r="Y403" s="34"/>
      <c r="Z403" s="610"/>
      <c r="AA403" s="608"/>
    </row>
    <row r="404" spans="1:27"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34"/>
      <c r="H404" s="303" t="str">
        <f>IF($G404="","-",_xlfn.XLOOKUP($G404,Appr.Meta!$A:$A,Appr.Meta!$D:$D,"-",0,1))</f>
        <v>-</v>
      </c>
      <c r="I404" s="302"/>
      <c r="J404" s="303" t="str">
        <f>IF($I404="","-",_xlfn.XLOOKUP($I404,'CC.Meta'!$A:$A,'CC.Meta'!$D:$D,"-",0,1))</f>
        <v>-</v>
      </c>
      <c r="K404" s="302"/>
      <c r="L404" s="146" t="str">
        <f>IF($K404="","-",_xlfn.XLOOKUP($K404,Obj.Meta!$A:$A,Obj.Meta!$D:$D,"-",0,1))</f>
        <v>-</v>
      </c>
      <c r="M404" s="300" t="str">
        <f>IF($K404="","-",_xlfn.XLOOKUP($K404,Obj.Meta!$A:$A,Obj.Meta!$F:$F,"-",0,1))</f>
        <v>-</v>
      </c>
      <c r="N404" s="337" t="str">
        <f t="shared" si="13"/>
        <v>---</v>
      </c>
      <c r="O404" s="333"/>
      <c r="P404" s="54"/>
      <c r="Q404" s="52"/>
      <c r="R404" s="34"/>
      <c r="S404" s="53"/>
      <c r="T404" s="208"/>
      <c r="U404" s="726"/>
      <c r="V404" s="206"/>
      <c r="W404" s="206"/>
      <c r="X404" s="678"/>
      <c r="Y404" s="34"/>
      <c r="Z404" s="610"/>
      <c r="AA404" s="608"/>
    </row>
    <row r="405" spans="1:27"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34"/>
      <c r="H405" s="303" t="str">
        <f>IF($G405="","-",_xlfn.XLOOKUP($G405,Appr.Meta!$A:$A,Appr.Meta!$D:$D,"-",0,1))</f>
        <v>-</v>
      </c>
      <c r="I405" s="302"/>
      <c r="J405" s="303" t="str">
        <f>IF($I405="","-",_xlfn.XLOOKUP($I405,'CC.Meta'!$A:$A,'CC.Meta'!$D:$D,"-",0,1))</f>
        <v>-</v>
      </c>
      <c r="K405" s="302"/>
      <c r="L405" s="146" t="str">
        <f>IF($K405="","-",_xlfn.XLOOKUP($K405,Obj.Meta!$A:$A,Obj.Meta!$D:$D,"-",0,1))</f>
        <v>-</v>
      </c>
      <c r="M405" s="300" t="str">
        <f>IF($K405="","-",_xlfn.XLOOKUP($K405,Obj.Meta!$A:$A,Obj.Meta!$F:$F,"-",0,1))</f>
        <v>-</v>
      </c>
      <c r="N405" s="337" t="str">
        <f t="shared" si="13"/>
        <v>---</v>
      </c>
      <c r="O405" s="333"/>
      <c r="P405" s="54"/>
      <c r="Q405" s="52"/>
      <c r="R405" s="34"/>
      <c r="S405" s="53"/>
      <c r="T405" s="208"/>
      <c r="U405" s="726"/>
      <c r="V405" s="206"/>
      <c r="W405" s="206"/>
      <c r="X405" s="678"/>
      <c r="Y405" s="34"/>
      <c r="Z405" s="610"/>
      <c r="AA405" s="608"/>
    </row>
    <row r="406" spans="1:27"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34"/>
      <c r="H406" s="303" t="str">
        <f>IF($G406="","-",_xlfn.XLOOKUP($G406,Appr.Meta!$A:$A,Appr.Meta!$D:$D,"-",0,1))</f>
        <v>-</v>
      </c>
      <c r="I406" s="302"/>
      <c r="J406" s="303" t="str">
        <f>IF($I406="","-",_xlfn.XLOOKUP($I406,'CC.Meta'!$A:$A,'CC.Meta'!$D:$D,"-",0,1))</f>
        <v>-</v>
      </c>
      <c r="K406" s="302"/>
      <c r="L406" s="146" t="str">
        <f>IF($K406="","-",_xlfn.XLOOKUP($K406,Obj.Meta!$A:$A,Obj.Meta!$D:$D,"-",0,1))</f>
        <v>-</v>
      </c>
      <c r="M406" s="300" t="str">
        <f>IF($K406="","-",_xlfn.XLOOKUP($K406,Obj.Meta!$A:$A,Obj.Meta!$F:$F,"-",0,1))</f>
        <v>-</v>
      </c>
      <c r="N406" s="337" t="str">
        <f t="shared" si="13"/>
        <v>---</v>
      </c>
      <c r="O406" s="333"/>
      <c r="P406" s="54"/>
      <c r="Q406" s="52"/>
      <c r="R406" s="34"/>
      <c r="S406" s="53"/>
      <c r="T406" s="208"/>
      <c r="U406" s="726"/>
      <c r="V406" s="206"/>
      <c r="W406" s="206"/>
      <c r="X406" s="678"/>
      <c r="Y406" s="34"/>
      <c r="Z406" s="610"/>
      <c r="AA406" s="608"/>
    </row>
    <row r="407" spans="1:27"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34"/>
      <c r="H407" s="303" t="str">
        <f>IF($G407="","-",_xlfn.XLOOKUP($G407,Appr.Meta!$A:$A,Appr.Meta!$D:$D,"-",0,1))</f>
        <v>-</v>
      </c>
      <c r="I407" s="302"/>
      <c r="J407" s="303" t="str">
        <f>IF($I407="","-",_xlfn.XLOOKUP($I407,'CC.Meta'!$A:$A,'CC.Meta'!$D:$D,"-",0,1))</f>
        <v>-</v>
      </c>
      <c r="K407" s="302"/>
      <c r="L407" s="146" t="str">
        <f>IF($K407="","-",_xlfn.XLOOKUP($K407,Obj.Meta!$A:$A,Obj.Meta!$D:$D,"-",0,1))</f>
        <v>-</v>
      </c>
      <c r="M407" s="300" t="str">
        <f>IF($K407="","-",_xlfn.XLOOKUP($K407,Obj.Meta!$A:$A,Obj.Meta!$F:$F,"-",0,1))</f>
        <v>-</v>
      </c>
      <c r="N407" s="337" t="str">
        <f t="shared" si="13"/>
        <v>---</v>
      </c>
      <c r="O407" s="333"/>
      <c r="P407" s="54"/>
      <c r="Q407" s="52"/>
      <c r="R407" s="34"/>
      <c r="S407" s="53"/>
      <c r="T407" s="208"/>
      <c r="U407" s="726"/>
      <c r="V407" s="206"/>
      <c r="W407" s="206"/>
      <c r="X407" s="678"/>
      <c r="Y407" s="34"/>
      <c r="Z407" s="610"/>
      <c r="AA407" s="608"/>
    </row>
    <row r="408" spans="1:27"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34"/>
      <c r="H408" s="303" t="str">
        <f>IF($G408="","-",_xlfn.XLOOKUP($G408,Appr.Meta!$A:$A,Appr.Meta!$D:$D,"-",0,1))</f>
        <v>-</v>
      </c>
      <c r="I408" s="302"/>
      <c r="J408" s="303" t="str">
        <f>IF($I408="","-",_xlfn.XLOOKUP($I408,'CC.Meta'!$A:$A,'CC.Meta'!$D:$D,"-",0,1))</f>
        <v>-</v>
      </c>
      <c r="K408" s="302"/>
      <c r="L408" s="146" t="str">
        <f>IF($K408="","-",_xlfn.XLOOKUP($K408,Obj.Meta!$A:$A,Obj.Meta!$D:$D,"-",0,1))</f>
        <v>-</v>
      </c>
      <c r="M408" s="300" t="str">
        <f>IF($K408="","-",_xlfn.XLOOKUP($K408,Obj.Meta!$A:$A,Obj.Meta!$F:$F,"-",0,1))</f>
        <v>-</v>
      </c>
      <c r="N408" s="337" t="str">
        <f t="shared" si="13"/>
        <v>---</v>
      </c>
      <c r="O408" s="333"/>
      <c r="P408" s="54"/>
      <c r="Q408" s="52"/>
      <c r="R408" s="34"/>
      <c r="S408" s="53"/>
      <c r="T408" s="208"/>
      <c r="U408" s="726"/>
      <c r="V408" s="206"/>
      <c r="W408" s="206"/>
      <c r="X408" s="678"/>
      <c r="Y408" s="34"/>
      <c r="Z408" s="610"/>
      <c r="AA408" s="608"/>
    </row>
    <row r="409" spans="1:27"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34"/>
      <c r="H409" s="303" t="str">
        <f>IF($G409="","-",_xlfn.XLOOKUP($G409,Appr.Meta!$A:$A,Appr.Meta!$D:$D,"-",0,1))</f>
        <v>-</v>
      </c>
      <c r="I409" s="302"/>
      <c r="J409" s="303" t="str">
        <f>IF($I409="","-",_xlfn.XLOOKUP($I409,'CC.Meta'!$A:$A,'CC.Meta'!$D:$D,"-",0,1))</f>
        <v>-</v>
      </c>
      <c r="K409" s="302"/>
      <c r="L409" s="146" t="str">
        <f>IF($K409="","-",_xlfn.XLOOKUP($K409,Obj.Meta!$A:$A,Obj.Meta!$D:$D,"-",0,1))</f>
        <v>-</v>
      </c>
      <c r="M409" s="300" t="str">
        <f>IF($K409="","-",_xlfn.XLOOKUP($K409,Obj.Meta!$A:$A,Obj.Meta!$F:$F,"-",0,1))</f>
        <v>-</v>
      </c>
      <c r="N409" s="337" t="str">
        <f t="shared" si="13"/>
        <v>---</v>
      </c>
      <c r="O409" s="333"/>
      <c r="P409" s="54"/>
      <c r="Q409" s="52"/>
      <c r="R409" s="34"/>
      <c r="S409" s="53"/>
      <c r="T409" s="208"/>
      <c r="U409" s="726"/>
      <c r="V409" s="206"/>
      <c r="W409" s="206"/>
      <c r="X409" s="678"/>
      <c r="Y409" s="34"/>
      <c r="Z409" s="610"/>
      <c r="AA409" s="608"/>
    </row>
    <row r="410" spans="1:27"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34"/>
      <c r="H410" s="303" t="str">
        <f>IF($G410="","-",_xlfn.XLOOKUP($G410,Appr.Meta!$A:$A,Appr.Meta!$D:$D,"-",0,1))</f>
        <v>-</v>
      </c>
      <c r="I410" s="302"/>
      <c r="J410" s="303" t="str">
        <f>IF($I410="","-",_xlfn.XLOOKUP($I410,'CC.Meta'!$A:$A,'CC.Meta'!$D:$D,"-",0,1))</f>
        <v>-</v>
      </c>
      <c r="K410" s="302"/>
      <c r="L410" s="146" t="str">
        <f>IF($K410="","-",_xlfn.XLOOKUP($K410,Obj.Meta!$A:$A,Obj.Meta!$D:$D,"-",0,1))</f>
        <v>-</v>
      </c>
      <c r="M410" s="300" t="str">
        <f>IF($K410="","-",_xlfn.XLOOKUP($K410,Obj.Meta!$A:$A,Obj.Meta!$F:$F,"-",0,1))</f>
        <v>-</v>
      </c>
      <c r="N410" s="337" t="str">
        <f t="shared" si="13"/>
        <v>---</v>
      </c>
      <c r="O410" s="333"/>
      <c r="P410" s="54"/>
      <c r="Q410" s="52"/>
      <c r="R410" s="34"/>
      <c r="S410" s="53"/>
      <c r="T410" s="208"/>
      <c r="U410" s="726"/>
      <c r="V410" s="206"/>
      <c r="W410" s="206"/>
      <c r="X410" s="678"/>
      <c r="Y410" s="34"/>
      <c r="Z410" s="610"/>
      <c r="AA410" s="608"/>
    </row>
    <row r="411" spans="1:27"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34"/>
      <c r="H411" s="303" t="str">
        <f>IF($G411="","-",_xlfn.XLOOKUP($G411,Appr.Meta!$A:$A,Appr.Meta!$D:$D,"-",0,1))</f>
        <v>-</v>
      </c>
      <c r="I411" s="302"/>
      <c r="J411" s="303" t="str">
        <f>IF($I411="","-",_xlfn.XLOOKUP($I411,'CC.Meta'!$A:$A,'CC.Meta'!$D:$D,"-",0,1))</f>
        <v>-</v>
      </c>
      <c r="K411" s="302"/>
      <c r="L411" s="146" t="str">
        <f>IF($K411="","-",_xlfn.XLOOKUP($K411,Obj.Meta!$A:$A,Obj.Meta!$D:$D,"-",0,1))</f>
        <v>-</v>
      </c>
      <c r="M411" s="300" t="str">
        <f>IF($K411="","-",_xlfn.XLOOKUP($K411,Obj.Meta!$A:$A,Obj.Meta!$F:$F,"-",0,1))</f>
        <v>-</v>
      </c>
      <c r="N411" s="337" t="str">
        <f t="shared" si="13"/>
        <v>---</v>
      </c>
      <c r="O411" s="333"/>
      <c r="P411" s="54"/>
      <c r="Q411" s="52"/>
      <c r="R411" s="34"/>
      <c r="S411" s="53"/>
      <c r="T411" s="208"/>
      <c r="U411" s="726"/>
      <c r="V411" s="206"/>
      <c r="W411" s="206"/>
      <c r="X411" s="678"/>
      <c r="Y411" s="34"/>
      <c r="Z411" s="610"/>
      <c r="AA411" s="608"/>
    </row>
    <row r="412" spans="1:27"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34"/>
      <c r="H412" s="303" t="str">
        <f>IF($G412="","-",_xlfn.XLOOKUP($G412,Appr.Meta!$A:$A,Appr.Meta!$D:$D,"-",0,1))</f>
        <v>-</v>
      </c>
      <c r="I412" s="302"/>
      <c r="J412" s="303" t="str">
        <f>IF($I412="","-",_xlfn.XLOOKUP($I412,'CC.Meta'!$A:$A,'CC.Meta'!$D:$D,"-",0,1))</f>
        <v>-</v>
      </c>
      <c r="K412" s="302"/>
      <c r="L412" s="146" t="str">
        <f>IF($K412="","-",_xlfn.XLOOKUP($K412,Obj.Meta!$A:$A,Obj.Meta!$D:$D,"-",0,1))</f>
        <v>-</v>
      </c>
      <c r="M412" s="300" t="str">
        <f>IF($K412="","-",_xlfn.XLOOKUP($K412,Obj.Meta!$A:$A,Obj.Meta!$F:$F,"-",0,1))</f>
        <v>-</v>
      </c>
      <c r="N412" s="337" t="str">
        <f t="shared" si="13"/>
        <v>---</v>
      </c>
      <c r="O412" s="333"/>
      <c r="P412" s="54"/>
      <c r="Q412" s="52"/>
      <c r="R412" s="34"/>
      <c r="S412" s="53"/>
      <c r="T412" s="208"/>
      <c r="U412" s="726"/>
      <c r="V412" s="206"/>
      <c r="W412" s="206"/>
      <c r="X412" s="678"/>
      <c r="Y412" s="34"/>
      <c r="Z412" s="610"/>
      <c r="AA412" s="608"/>
    </row>
    <row r="413" spans="1:27"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34"/>
      <c r="H413" s="303" t="str">
        <f>IF($G413="","-",_xlfn.XLOOKUP($G413,Appr.Meta!$A:$A,Appr.Meta!$D:$D,"-",0,1))</f>
        <v>-</v>
      </c>
      <c r="I413" s="302"/>
      <c r="J413" s="303" t="str">
        <f>IF($I413="","-",_xlfn.XLOOKUP($I413,'CC.Meta'!$A:$A,'CC.Meta'!$D:$D,"-",0,1))</f>
        <v>-</v>
      </c>
      <c r="K413" s="302"/>
      <c r="L413" s="146" t="str">
        <f>IF($K413="","-",_xlfn.XLOOKUP($K413,Obj.Meta!$A:$A,Obj.Meta!$D:$D,"-",0,1))</f>
        <v>-</v>
      </c>
      <c r="M413" s="300" t="str">
        <f>IF($K413="","-",_xlfn.XLOOKUP($K413,Obj.Meta!$A:$A,Obj.Meta!$F:$F,"-",0,1))</f>
        <v>-</v>
      </c>
      <c r="N413" s="337" t="str">
        <f t="shared" si="13"/>
        <v>---</v>
      </c>
      <c r="O413" s="333"/>
      <c r="P413" s="54"/>
      <c r="Q413" s="52"/>
      <c r="R413" s="34"/>
      <c r="S413" s="53"/>
      <c r="T413" s="208"/>
      <c r="U413" s="726"/>
      <c r="V413" s="206"/>
      <c r="W413" s="206"/>
      <c r="X413" s="678"/>
      <c r="Y413" s="34"/>
      <c r="Z413" s="610"/>
      <c r="AA413" s="608"/>
    </row>
    <row r="414" spans="1:27">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34"/>
      <c r="H414" s="303" t="str">
        <f>IF($G414="","-",_xlfn.XLOOKUP($G414,Appr.Meta!$A:$A,Appr.Meta!$D:$D,"-",0,1))</f>
        <v>-</v>
      </c>
      <c r="I414" s="302"/>
      <c r="J414" s="303" t="str">
        <f>IF($I414="","-",_xlfn.XLOOKUP($I414,'CC.Meta'!$A:$A,'CC.Meta'!$D:$D,"-",0,1))</f>
        <v>-</v>
      </c>
      <c r="K414" s="302"/>
      <c r="L414" s="146" t="str">
        <f>IF($K414="","-",_xlfn.XLOOKUP($K414,Obj.Meta!$A:$A,Obj.Meta!$D:$D,"-",0,1))</f>
        <v>-</v>
      </c>
      <c r="M414" s="300" t="str">
        <f>IF($K414="","-",_xlfn.XLOOKUP($K414,Obj.Meta!$A:$A,Obj.Meta!$F:$F,"-",0,1))</f>
        <v>-</v>
      </c>
      <c r="N414" s="337" t="str">
        <f t="shared" si="13"/>
        <v>---</v>
      </c>
      <c r="O414" s="333"/>
      <c r="P414" s="54"/>
      <c r="Q414" s="52"/>
      <c r="R414" s="34"/>
      <c r="S414" s="53"/>
      <c r="T414" s="208"/>
      <c r="U414" s="726"/>
      <c r="V414" s="206"/>
      <c r="W414" s="206"/>
      <c r="X414" s="678"/>
      <c r="Y414" s="34"/>
      <c r="Z414" s="610"/>
      <c r="AA414" s="608"/>
    </row>
    <row r="415" spans="1:27">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34"/>
      <c r="H415" s="303" t="str">
        <f>IF($G415="","-",_xlfn.XLOOKUP($G415,Appr.Meta!$A:$A,Appr.Meta!$D:$D,"-",0,1))</f>
        <v>-</v>
      </c>
      <c r="I415" s="302"/>
      <c r="J415" s="303" t="str">
        <f>IF($I415="","-",_xlfn.XLOOKUP($I415,'CC.Meta'!$A:$A,'CC.Meta'!$D:$D,"-",0,1))</f>
        <v>-</v>
      </c>
      <c r="K415" s="302"/>
      <c r="L415" s="146" t="str">
        <f>IF($K415="","-",_xlfn.XLOOKUP($K415,Obj.Meta!$A:$A,Obj.Meta!$D:$D,"-",0,1))</f>
        <v>-</v>
      </c>
      <c r="M415" s="300" t="str">
        <f>IF($K415="","-",_xlfn.XLOOKUP($K415,Obj.Meta!$A:$A,Obj.Meta!$F:$F,"-",0,1))</f>
        <v>-</v>
      </c>
      <c r="N415" s="337" t="str">
        <f t="shared" si="13"/>
        <v>---</v>
      </c>
      <c r="O415" s="333"/>
      <c r="P415" s="54"/>
      <c r="Q415" s="52"/>
      <c r="R415" s="34"/>
      <c r="S415" s="53"/>
      <c r="T415" s="208"/>
      <c r="U415" s="726"/>
      <c r="V415" s="206"/>
      <c r="W415" s="206"/>
      <c r="X415" s="678"/>
      <c r="Y415" s="34"/>
      <c r="Z415" s="610"/>
      <c r="AA415" s="608"/>
    </row>
    <row r="416" spans="1:27">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34"/>
      <c r="H416" s="303" t="str">
        <f>IF($G416="","-",_xlfn.XLOOKUP($G416,Appr.Meta!$A:$A,Appr.Meta!$D:$D,"-",0,1))</f>
        <v>-</v>
      </c>
      <c r="I416" s="302"/>
      <c r="J416" s="303" t="str">
        <f>IF($I416="","-",_xlfn.XLOOKUP($I416,'CC.Meta'!$A:$A,'CC.Meta'!$D:$D,"-",0,1))</f>
        <v>-</v>
      </c>
      <c r="K416" s="302"/>
      <c r="L416" s="146" t="str">
        <f>IF($K416="","-",_xlfn.XLOOKUP($K416,Obj.Meta!$A:$A,Obj.Meta!$D:$D,"-",0,1))</f>
        <v>-</v>
      </c>
      <c r="M416" s="300" t="str">
        <f>IF($K416="","-",_xlfn.XLOOKUP($K416,Obj.Meta!$A:$A,Obj.Meta!$F:$F,"-",0,1))</f>
        <v>-</v>
      </c>
      <c r="N416" s="337" t="str">
        <f t="shared" si="13"/>
        <v>---</v>
      </c>
      <c r="O416" s="333"/>
      <c r="P416" s="54"/>
      <c r="Q416" s="52"/>
      <c r="R416" s="34"/>
      <c r="S416" s="53"/>
      <c r="T416" s="208"/>
      <c r="U416" s="726"/>
      <c r="V416" s="206"/>
      <c r="W416" s="206"/>
      <c r="X416" s="678"/>
      <c r="Y416" s="34"/>
      <c r="Z416" s="610"/>
      <c r="AA416" s="608"/>
    </row>
    <row r="417" spans="1:27">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34"/>
      <c r="H417" s="303" t="str">
        <f>IF($G417="","-",_xlfn.XLOOKUP($G417,Appr.Meta!$A:$A,Appr.Meta!$D:$D,"-",0,1))</f>
        <v>-</v>
      </c>
      <c r="I417" s="302"/>
      <c r="J417" s="303" t="str">
        <f>IF($I417="","-",_xlfn.XLOOKUP($I417,'CC.Meta'!$A:$A,'CC.Meta'!$D:$D,"-",0,1))</f>
        <v>-</v>
      </c>
      <c r="K417" s="302"/>
      <c r="L417" s="146" t="str">
        <f>IF($K417="","-",_xlfn.XLOOKUP($K417,Obj.Meta!$A:$A,Obj.Meta!$D:$D,"-",0,1))</f>
        <v>-</v>
      </c>
      <c r="M417" s="300" t="str">
        <f>IF($K417="","-",_xlfn.XLOOKUP($K417,Obj.Meta!$A:$A,Obj.Meta!$F:$F,"-",0,1))</f>
        <v>-</v>
      </c>
      <c r="N417" s="337" t="str">
        <f t="shared" si="13"/>
        <v>---</v>
      </c>
      <c r="O417" s="333"/>
      <c r="P417" s="54"/>
      <c r="Q417" s="52"/>
      <c r="R417" s="34"/>
      <c r="S417" s="53"/>
      <c r="T417" s="208"/>
      <c r="U417" s="726"/>
      <c r="V417" s="206"/>
      <c r="W417" s="206"/>
      <c r="X417" s="678"/>
      <c r="Y417" s="34"/>
      <c r="Z417" s="610"/>
      <c r="AA417" s="608"/>
    </row>
    <row r="418" spans="1:27">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34"/>
      <c r="H418" s="303" t="str">
        <f>IF($G418="","-",_xlfn.XLOOKUP($G418,Appr.Meta!$A:$A,Appr.Meta!$D:$D,"-",0,1))</f>
        <v>-</v>
      </c>
      <c r="I418" s="302"/>
      <c r="J418" s="303" t="str">
        <f>IF($I418="","-",_xlfn.XLOOKUP($I418,'CC.Meta'!$A:$A,'CC.Meta'!$D:$D,"-",0,1))</f>
        <v>-</v>
      </c>
      <c r="K418" s="302"/>
      <c r="L418" s="146" t="str">
        <f>IF($K418="","-",_xlfn.XLOOKUP($K418,Obj.Meta!$A:$A,Obj.Meta!$D:$D,"-",0,1))</f>
        <v>-</v>
      </c>
      <c r="M418" s="300" t="str">
        <f>IF($K418="","-",_xlfn.XLOOKUP($K418,Obj.Meta!$A:$A,Obj.Meta!$F:$F,"-",0,1))</f>
        <v>-</v>
      </c>
      <c r="N418" s="337" t="str">
        <f t="shared" si="13"/>
        <v>---</v>
      </c>
      <c r="O418" s="333"/>
      <c r="P418" s="54"/>
      <c r="Q418" s="52"/>
      <c r="R418" s="34"/>
      <c r="S418" s="53"/>
      <c r="T418" s="208"/>
      <c r="U418" s="726"/>
      <c r="V418" s="206"/>
      <c r="W418" s="206"/>
      <c r="X418" s="678"/>
      <c r="Y418" s="34"/>
      <c r="Z418" s="610"/>
      <c r="AA418" s="608"/>
    </row>
    <row r="419" spans="1:27">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34"/>
      <c r="H419" s="303" t="str">
        <f>IF($G419="","-",_xlfn.XLOOKUP($G419,Appr.Meta!$A:$A,Appr.Meta!$D:$D,"-",0,1))</f>
        <v>-</v>
      </c>
      <c r="I419" s="302"/>
      <c r="J419" s="303" t="str">
        <f>IF($I419="","-",_xlfn.XLOOKUP($I419,'CC.Meta'!$A:$A,'CC.Meta'!$D:$D,"-",0,1))</f>
        <v>-</v>
      </c>
      <c r="K419" s="302"/>
      <c r="L419" s="146" t="str">
        <f>IF($K419="","-",_xlfn.XLOOKUP($K419,Obj.Meta!$A:$A,Obj.Meta!$D:$D,"-",0,1))</f>
        <v>-</v>
      </c>
      <c r="M419" s="300" t="str">
        <f>IF($K419="","-",_xlfn.XLOOKUP($K419,Obj.Meta!$A:$A,Obj.Meta!$F:$F,"-",0,1))</f>
        <v>-</v>
      </c>
      <c r="N419" s="337" t="str">
        <f t="shared" si="13"/>
        <v>---</v>
      </c>
      <c r="O419" s="333"/>
      <c r="P419" s="54"/>
      <c r="Q419" s="52"/>
      <c r="R419" s="34"/>
      <c r="S419" s="53"/>
      <c r="T419" s="208"/>
      <c r="U419" s="726"/>
      <c r="V419" s="206"/>
      <c r="W419" s="206"/>
      <c r="X419" s="678"/>
      <c r="Y419" s="34"/>
      <c r="Z419" s="610"/>
      <c r="AA419" s="608"/>
    </row>
    <row r="420" spans="1:27">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34"/>
      <c r="H420" s="303" t="str">
        <f>IF($G420="","-",_xlfn.XLOOKUP($G420,Appr.Meta!$A:$A,Appr.Meta!$D:$D,"-",0,1))</f>
        <v>-</v>
      </c>
      <c r="I420" s="302"/>
      <c r="J420" s="303" t="str">
        <f>IF($I420="","-",_xlfn.XLOOKUP($I420,'CC.Meta'!$A:$A,'CC.Meta'!$D:$D,"-",0,1))</f>
        <v>-</v>
      </c>
      <c r="K420" s="302"/>
      <c r="L420" s="146" t="str">
        <f>IF($K420="","-",_xlfn.XLOOKUP($K420,Obj.Meta!$A:$A,Obj.Meta!$D:$D,"-",0,1))</f>
        <v>-</v>
      </c>
      <c r="M420" s="300" t="str">
        <f>IF($K420="","-",_xlfn.XLOOKUP($K420,Obj.Meta!$A:$A,Obj.Meta!$F:$F,"-",0,1))</f>
        <v>-</v>
      </c>
      <c r="N420" s="337" t="str">
        <f t="shared" si="13"/>
        <v>---</v>
      </c>
      <c r="O420" s="333"/>
      <c r="P420" s="54"/>
      <c r="Q420" s="52"/>
      <c r="R420" s="34"/>
      <c r="S420" s="53"/>
      <c r="T420" s="208"/>
      <c r="U420" s="726"/>
      <c r="V420" s="206"/>
      <c r="W420" s="206"/>
      <c r="X420" s="678"/>
      <c r="Y420" s="34"/>
      <c r="Z420" s="610"/>
      <c r="AA420" s="608"/>
    </row>
    <row r="421" spans="1:27">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34"/>
      <c r="H421" s="303" t="str">
        <f>IF($G421="","-",_xlfn.XLOOKUP($G421,Appr.Meta!$A:$A,Appr.Meta!$D:$D,"-",0,1))</f>
        <v>-</v>
      </c>
      <c r="I421" s="302"/>
      <c r="J421" s="303" t="str">
        <f>IF($I421="","-",_xlfn.XLOOKUP($I421,'CC.Meta'!$A:$A,'CC.Meta'!$D:$D,"-",0,1))</f>
        <v>-</v>
      </c>
      <c r="K421" s="302"/>
      <c r="L421" s="146" t="str">
        <f>IF($K421="","-",_xlfn.XLOOKUP($K421,Obj.Meta!$A:$A,Obj.Meta!$D:$D,"-",0,1))</f>
        <v>-</v>
      </c>
      <c r="M421" s="300" t="str">
        <f>IF($K421="","-",_xlfn.XLOOKUP($K421,Obj.Meta!$A:$A,Obj.Meta!$F:$F,"-",0,1))</f>
        <v>-</v>
      </c>
      <c r="N421" s="337" t="str">
        <f t="shared" si="13"/>
        <v>---</v>
      </c>
      <c r="O421" s="333"/>
      <c r="P421" s="54"/>
      <c r="Q421" s="52"/>
      <c r="R421" s="34"/>
      <c r="S421" s="53"/>
      <c r="T421" s="208"/>
      <c r="U421" s="726"/>
      <c r="V421" s="206"/>
      <c r="W421" s="206"/>
      <c r="X421" s="678"/>
      <c r="Y421" s="34"/>
      <c r="Z421" s="610"/>
      <c r="AA421" s="608"/>
    </row>
    <row r="422" spans="1:27">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34"/>
      <c r="H422" s="303" t="str">
        <f>IF($G422="","-",_xlfn.XLOOKUP($G422,Appr.Meta!$A:$A,Appr.Meta!$D:$D,"-",0,1))</f>
        <v>-</v>
      </c>
      <c r="I422" s="302"/>
      <c r="J422" s="303" t="str">
        <f>IF($I422="","-",_xlfn.XLOOKUP($I422,'CC.Meta'!$A:$A,'CC.Meta'!$D:$D,"-",0,1))</f>
        <v>-</v>
      </c>
      <c r="K422" s="302"/>
      <c r="L422" s="146" t="str">
        <f>IF($K422="","-",_xlfn.XLOOKUP($K422,Obj.Meta!$A:$A,Obj.Meta!$D:$D,"-",0,1))</f>
        <v>-</v>
      </c>
      <c r="M422" s="300" t="str">
        <f>IF($K422="","-",_xlfn.XLOOKUP($K422,Obj.Meta!$A:$A,Obj.Meta!$F:$F,"-",0,1))</f>
        <v>-</v>
      </c>
      <c r="N422" s="337" t="str">
        <f t="shared" si="13"/>
        <v>---</v>
      </c>
      <c r="O422" s="333"/>
      <c r="P422" s="54"/>
      <c r="Q422" s="52"/>
      <c r="R422" s="34"/>
      <c r="S422" s="53"/>
      <c r="T422" s="208"/>
      <c r="U422" s="726"/>
      <c r="V422" s="206"/>
      <c r="W422" s="206"/>
      <c r="X422" s="678"/>
      <c r="Y422" s="34"/>
      <c r="Z422" s="610"/>
      <c r="AA422" s="608"/>
    </row>
    <row r="423" spans="1:27">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34"/>
      <c r="H423" s="303" t="str">
        <f>IF($G423="","-",_xlfn.XLOOKUP($G423,Appr.Meta!$A:$A,Appr.Meta!$D:$D,"-",0,1))</f>
        <v>-</v>
      </c>
      <c r="I423" s="302"/>
      <c r="J423" s="303" t="str">
        <f>IF($I423="","-",_xlfn.XLOOKUP($I423,'CC.Meta'!$A:$A,'CC.Meta'!$D:$D,"-",0,1))</f>
        <v>-</v>
      </c>
      <c r="K423" s="302"/>
      <c r="L423" s="146" t="str">
        <f>IF($K423="","-",_xlfn.XLOOKUP($K423,Obj.Meta!$A:$A,Obj.Meta!$D:$D,"-",0,1))</f>
        <v>-</v>
      </c>
      <c r="M423" s="300" t="str">
        <f>IF($K423="","-",_xlfn.XLOOKUP($K423,Obj.Meta!$A:$A,Obj.Meta!$F:$F,"-",0,1))</f>
        <v>-</v>
      </c>
      <c r="N423" s="337" t="str">
        <f t="shared" si="13"/>
        <v>---</v>
      </c>
      <c r="O423" s="333"/>
      <c r="P423" s="54"/>
      <c r="Q423" s="52"/>
      <c r="R423" s="34"/>
      <c r="S423" s="53"/>
      <c r="T423" s="208"/>
      <c r="U423" s="726"/>
      <c r="V423" s="206"/>
      <c r="W423" s="206"/>
      <c r="X423" s="678"/>
      <c r="Y423" s="34"/>
      <c r="Z423" s="610"/>
      <c r="AA423" s="608"/>
    </row>
    <row r="424" spans="1:27">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34"/>
      <c r="H424" s="303" t="str">
        <f>IF($G424="","-",_xlfn.XLOOKUP($G424,Appr.Meta!$A:$A,Appr.Meta!$D:$D,"-",0,1))</f>
        <v>-</v>
      </c>
      <c r="I424" s="302"/>
      <c r="J424" s="303" t="str">
        <f>IF($I424="","-",_xlfn.XLOOKUP($I424,'CC.Meta'!$A:$A,'CC.Meta'!$D:$D,"-",0,1))</f>
        <v>-</v>
      </c>
      <c r="K424" s="302"/>
      <c r="L424" s="146" t="str">
        <f>IF($K424="","-",_xlfn.XLOOKUP($K424,Obj.Meta!$A:$A,Obj.Meta!$D:$D,"-",0,1))</f>
        <v>-</v>
      </c>
      <c r="M424" s="300" t="str">
        <f>IF($K424="","-",_xlfn.XLOOKUP($K424,Obj.Meta!$A:$A,Obj.Meta!$F:$F,"-",0,1))</f>
        <v>-</v>
      </c>
      <c r="N424" s="337" t="str">
        <f t="shared" si="13"/>
        <v>---</v>
      </c>
      <c r="O424" s="333"/>
      <c r="P424" s="54"/>
      <c r="Q424" s="52"/>
      <c r="R424" s="34"/>
      <c r="S424" s="53"/>
      <c r="T424" s="208"/>
      <c r="U424" s="726"/>
      <c r="V424" s="206"/>
      <c r="W424" s="206"/>
      <c r="X424" s="678"/>
      <c r="Y424" s="34"/>
      <c r="Z424" s="610"/>
      <c r="AA424" s="608"/>
    </row>
    <row r="425" spans="1:27">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34"/>
      <c r="H425" s="303" t="str">
        <f>IF($G425="","-",_xlfn.XLOOKUP($G425,Appr.Meta!$A:$A,Appr.Meta!$D:$D,"-",0,1))</f>
        <v>-</v>
      </c>
      <c r="I425" s="302"/>
      <c r="J425" s="303" t="str">
        <f>IF($I425="","-",_xlfn.XLOOKUP($I425,'CC.Meta'!$A:$A,'CC.Meta'!$D:$D,"-",0,1))</f>
        <v>-</v>
      </c>
      <c r="K425" s="302"/>
      <c r="L425" s="146" t="str">
        <f>IF($K425="","-",_xlfn.XLOOKUP($K425,Obj.Meta!$A:$A,Obj.Meta!$D:$D,"-",0,1))</f>
        <v>-</v>
      </c>
      <c r="M425" s="300" t="str">
        <f>IF($K425="","-",_xlfn.XLOOKUP($K425,Obj.Meta!$A:$A,Obj.Meta!$F:$F,"-",0,1))</f>
        <v>-</v>
      </c>
      <c r="N425" s="337" t="str">
        <f t="shared" si="13"/>
        <v>---</v>
      </c>
      <c r="O425" s="333"/>
      <c r="P425" s="54"/>
      <c r="Q425" s="52"/>
      <c r="R425" s="34"/>
      <c r="S425" s="53"/>
      <c r="T425" s="208"/>
      <c r="U425" s="726"/>
      <c r="V425" s="206"/>
      <c r="W425" s="206"/>
      <c r="X425" s="678"/>
      <c r="Y425" s="34"/>
      <c r="Z425" s="610"/>
      <c r="AA425" s="608"/>
    </row>
    <row r="426" spans="1:27">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34"/>
      <c r="H426" s="303" t="str">
        <f>IF($G426="","-",_xlfn.XLOOKUP($G426,Appr.Meta!$A:$A,Appr.Meta!$D:$D,"-",0,1))</f>
        <v>-</v>
      </c>
      <c r="I426" s="302"/>
      <c r="J426" s="303" t="str">
        <f>IF($I426="","-",_xlfn.XLOOKUP($I426,'CC.Meta'!$A:$A,'CC.Meta'!$D:$D,"-",0,1))</f>
        <v>-</v>
      </c>
      <c r="K426" s="302"/>
      <c r="L426" s="146" t="str">
        <f>IF($K426="","-",_xlfn.XLOOKUP($K426,Obj.Meta!$A:$A,Obj.Meta!$D:$D,"-",0,1))</f>
        <v>-</v>
      </c>
      <c r="M426" s="300" t="str">
        <f>IF($K426="","-",_xlfn.XLOOKUP($K426,Obj.Meta!$A:$A,Obj.Meta!$F:$F,"-",0,1))</f>
        <v>-</v>
      </c>
      <c r="N426" s="337" t="str">
        <f t="shared" si="13"/>
        <v>---</v>
      </c>
      <c r="O426" s="333"/>
      <c r="P426" s="54"/>
      <c r="Q426" s="52"/>
      <c r="R426" s="34"/>
      <c r="S426" s="53"/>
      <c r="T426" s="208"/>
      <c r="U426" s="726"/>
      <c r="V426" s="206"/>
      <c r="W426" s="206"/>
      <c r="X426" s="678"/>
      <c r="Y426" s="34"/>
      <c r="Z426" s="610"/>
      <c r="AA426" s="608"/>
    </row>
    <row r="427" spans="1:27">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34"/>
      <c r="H427" s="303" t="str">
        <f>IF($G427="","-",_xlfn.XLOOKUP($G427,Appr.Meta!$A:$A,Appr.Meta!$D:$D,"-",0,1))</f>
        <v>-</v>
      </c>
      <c r="I427" s="302"/>
      <c r="J427" s="303" t="str">
        <f>IF($I427="","-",_xlfn.XLOOKUP($I427,'CC.Meta'!$A:$A,'CC.Meta'!$D:$D,"-",0,1))</f>
        <v>-</v>
      </c>
      <c r="K427" s="302"/>
      <c r="L427" s="146" t="str">
        <f>IF($K427="","-",_xlfn.XLOOKUP($K427,Obj.Meta!$A:$A,Obj.Meta!$D:$D,"-",0,1))</f>
        <v>-</v>
      </c>
      <c r="M427" s="300" t="str">
        <f>IF($K427="","-",_xlfn.XLOOKUP($K427,Obj.Meta!$A:$A,Obj.Meta!$F:$F,"-",0,1))</f>
        <v>-</v>
      </c>
      <c r="N427" s="337" t="str">
        <f t="shared" si="13"/>
        <v>---</v>
      </c>
      <c r="O427" s="333"/>
      <c r="P427" s="54"/>
      <c r="Q427" s="52"/>
      <c r="R427" s="34"/>
      <c r="S427" s="53"/>
      <c r="T427" s="208"/>
      <c r="U427" s="726"/>
      <c r="V427" s="206"/>
      <c r="W427" s="206"/>
      <c r="X427" s="678"/>
      <c r="Y427" s="34"/>
      <c r="Z427" s="610"/>
      <c r="AA427" s="608"/>
    </row>
    <row r="428" spans="1:27">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34"/>
      <c r="H428" s="303" t="str">
        <f>IF($G428="","-",_xlfn.XLOOKUP($G428,Appr.Meta!$A:$A,Appr.Meta!$D:$D,"-",0,1))</f>
        <v>-</v>
      </c>
      <c r="I428" s="302"/>
      <c r="J428" s="303" t="str">
        <f>IF($I428="","-",_xlfn.XLOOKUP($I428,'CC.Meta'!$A:$A,'CC.Meta'!$D:$D,"-",0,1))</f>
        <v>-</v>
      </c>
      <c r="K428" s="302"/>
      <c r="L428" s="146" t="str">
        <f>IF($K428="","-",_xlfn.XLOOKUP($K428,Obj.Meta!$A:$A,Obj.Meta!$D:$D,"-",0,1))</f>
        <v>-</v>
      </c>
      <c r="M428" s="300" t="str">
        <f>IF($K428="","-",_xlfn.XLOOKUP($K428,Obj.Meta!$A:$A,Obj.Meta!$F:$F,"-",0,1))</f>
        <v>-</v>
      </c>
      <c r="N428" s="337" t="str">
        <f t="shared" si="13"/>
        <v>---</v>
      </c>
      <c r="O428" s="333"/>
      <c r="P428" s="54"/>
      <c r="Q428" s="52"/>
      <c r="R428" s="34"/>
      <c r="S428" s="53"/>
      <c r="T428" s="208"/>
      <c r="U428" s="726"/>
      <c r="V428" s="206"/>
      <c r="W428" s="206"/>
      <c r="X428" s="678"/>
      <c r="Y428" s="34"/>
      <c r="Z428" s="610"/>
      <c r="AA428" s="608"/>
    </row>
    <row r="429" spans="1:27">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34"/>
      <c r="H429" s="303" t="str">
        <f>IF($G429="","-",_xlfn.XLOOKUP($G429,Appr.Meta!$A:$A,Appr.Meta!$D:$D,"-",0,1))</f>
        <v>-</v>
      </c>
      <c r="I429" s="302"/>
      <c r="J429" s="303" t="str">
        <f>IF($I429="","-",_xlfn.XLOOKUP($I429,'CC.Meta'!$A:$A,'CC.Meta'!$D:$D,"-",0,1))</f>
        <v>-</v>
      </c>
      <c r="K429" s="302"/>
      <c r="L429" s="146" t="str">
        <f>IF($K429="","-",_xlfn.XLOOKUP($K429,Obj.Meta!$A:$A,Obj.Meta!$D:$D,"-",0,1))</f>
        <v>-</v>
      </c>
      <c r="M429" s="300" t="str">
        <f>IF($K429="","-",_xlfn.XLOOKUP($K429,Obj.Meta!$A:$A,Obj.Meta!$F:$F,"-",0,1))</f>
        <v>-</v>
      </c>
      <c r="N429" s="337" t="str">
        <f t="shared" si="13"/>
        <v>---</v>
      </c>
      <c r="O429" s="333"/>
      <c r="P429" s="54"/>
      <c r="Q429" s="52"/>
      <c r="R429" s="34"/>
      <c r="S429" s="53"/>
      <c r="T429" s="208"/>
      <c r="U429" s="726"/>
      <c r="V429" s="206"/>
      <c r="W429" s="206"/>
      <c r="X429" s="678"/>
      <c r="Y429" s="34"/>
      <c r="Z429" s="610"/>
      <c r="AA429" s="608"/>
    </row>
    <row r="430" spans="1:27">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34"/>
      <c r="H430" s="303" t="str">
        <f>IF($G430="","-",_xlfn.XLOOKUP($G430,Appr.Meta!$A:$A,Appr.Meta!$D:$D,"-",0,1))</f>
        <v>-</v>
      </c>
      <c r="I430" s="302"/>
      <c r="J430" s="303" t="str">
        <f>IF($I430="","-",_xlfn.XLOOKUP($I430,'CC.Meta'!$A:$A,'CC.Meta'!$D:$D,"-",0,1))</f>
        <v>-</v>
      </c>
      <c r="K430" s="302"/>
      <c r="L430" s="146" t="str">
        <f>IF($K430="","-",_xlfn.XLOOKUP($K430,Obj.Meta!$A:$A,Obj.Meta!$D:$D,"-",0,1))</f>
        <v>-</v>
      </c>
      <c r="M430" s="300" t="str">
        <f>IF($K430="","-",_xlfn.XLOOKUP($K430,Obj.Meta!$A:$A,Obj.Meta!$F:$F,"-",0,1))</f>
        <v>-</v>
      </c>
      <c r="N430" s="337" t="str">
        <f t="shared" si="13"/>
        <v>---</v>
      </c>
      <c r="O430" s="333"/>
      <c r="P430" s="54"/>
      <c r="Q430" s="52"/>
      <c r="R430" s="34"/>
      <c r="S430" s="53"/>
      <c r="T430" s="208"/>
      <c r="U430" s="726"/>
      <c r="V430" s="206"/>
      <c r="W430" s="206"/>
      <c r="X430" s="678"/>
      <c r="Y430" s="34"/>
      <c r="Z430" s="610"/>
      <c r="AA430" s="608"/>
    </row>
    <row r="431" spans="1:27">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34"/>
      <c r="H431" s="303" t="str">
        <f>IF($G431="","-",_xlfn.XLOOKUP($G431,Appr.Meta!$A:$A,Appr.Meta!$D:$D,"-",0,1))</f>
        <v>-</v>
      </c>
      <c r="I431" s="302"/>
      <c r="J431" s="303" t="str">
        <f>IF($I431="","-",_xlfn.XLOOKUP($I431,'CC.Meta'!$A:$A,'CC.Meta'!$D:$D,"-",0,1))</f>
        <v>-</v>
      </c>
      <c r="K431" s="302"/>
      <c r="L431" s="146" t="str">
        <f>IF($K431="","-",_xlfn.XLOOKUP($K431,Obj.Meta!$A:$A,Obj.Meta!$D:$D,"-",0,1))</f>
        <v>-</v>
      </c>
      <c r="M431" s="300" t="str">
        <f>IF($K431="","-",_xlfn.XLOOKUP($K431,Obj.Meta!$A:$A,Obj.Meta!$F:$F,"-",0,1))</f>
        <v>-</v>
      </c>
      <c r="N431" s="337" t="str">
        <f t="shared" si="13"/>
        <v>---</v>
      </c>
      <c r="O431" s="333"/>
      <c r="P431" s="54"/>
      <c r="Q431" s="52"/>
      <c r="R431" s="34"/>
      <c r="S431" s="53"/>
      <c r="T431" s="208"/>
      <c r="U431" s="726"/>
      <c r="V431" s="206"/>
      <c r="W431" s="206"/>
      <c r="X431" s="678"/>
      <c r="Y431" s="34"/>
      <c r="Z431" s="610"/>
      <c r="AA431" s="608"/>
    </row>
    <row r="432" spans="1:27">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34"/>
      <c r="H432" s="303" t="str">
        <f>IF($G432="","-",_xlfn.XLOOKUP($G432,Appr.Meta!$A:$A,Appr.Meta!$D:$D,"-",0,1))</f>
        <v>-</v>
      </c>
      <c r="I432" s="302"/>
      <c r="J432" s="303" t="str">
        <f>IF($I432="","-",_xlfn.XLOOKUP($I432,'CC.Meta'!$A:$A,'CC.Meta'!$D:$D,"-",0,1))</f>
        <v>-</v>
      </c>
      <c r="K432" s="302"/>
      <c r="L432" s="146" t="str">
        <f>IF($K432="","-",_xlfn.XLOOKUP($K432,Obj.Meta!$A:$A,Obj.Meta!$D:$D,"-",0,1))</f>
        <v>-</v>
      </c>
      <c r="M432" s="300" t="str">
        <f>IF($K432="","-",_xlfn.XLOOKUP($K432,Obj.Meta!$A:$A,Obj.Meta!$F:$F,"-",0,1))</f>
        <v>-</v>
      </c>
      <c r="N432" s="337" t="str">
        <f t="shared" si="13"/>
        <v>---</v>
      </c>
      <c r="O432" s="333"/>
      <c r="P432" s="54"/>
      <c r="Q432" s="52"/>
      <c r="R432" s="34"/>
      <c r="S432" s="53"/>
      <c r="T432" s="208"/>
      <c r="U432" s="726"/>
      <c r="V432" s="206"/>
      <c r="W432" s="206"/>
      <c r="X432" s="678"/>
      <c r="Y432" s="34"/>
      <c r="Z432" s="610"/>
      <c r="AA432" s="608"/>
    </row>
    <row r="433" spans="1:27">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34"/>
      <c r="H433" s="303" t="str">
        <f>IF($G433="","-",_xlfn.XLOOKUP($G433,Appr.Meta!$A:$A,Appr.Meta!$D:$D,"-",0,1))</f>
        <v>-</v>
      </c>
      <c r="I433" s="302"/>
      <c r="J433" s="303" t="str">
        <f>IF($I433="","-",_xlfn.XLOOKUP($I433,'CC.Meta'!$A:$A,'CC.Meta'!$D:$D,"-",0,1))</f>
        <v>-</v>
      </c>
      <c r="K433" s="302"/>
      <c r="L433" s="146" t="str">
        <f>IF($K433="","-",_xlfn.XLOOKUP($K433,Obj.Meta!$A:$A,Obj.Meta!$D:$D,"-",0,1))</f>
        <v>-</v>
      </c>
      <c r="M433" s="300" t="str">
        <f>IF($K433="","-",_xlfn.XLOOKUP($K433,Obj.Meta!$A:$A,Obj.Meta!$F:$F,"-",0,1))</f>
        <v>-</v>
      </c>
      <c r="N433" s="337" t="str">
        <f t="shared" si="13"/>
        <v>---</v>
      </c>
      <c r="O433" s="333"/>
      <c r="P433" s="54"/>
      <c r="Q433" s="52"/>
      <c r="R433" s="34"/>
      <c r="S433" s="53"/>
      <c r="T433" s="208"/>
      <c r="U433" s="726"/>
      <c r="V433" s="206"/>
      <c r="W433" s="206"/>
      <c r="X433" s="678"/>
      <c r="Y433" s="34"/>
      <c r="Z433" s="610"/>
      <c r="AA433" s="608"/>
    </row>
    <row r="434" spans="1:27">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34"/>
      <c r="H434" s="303" t="str">
        <f>IF($G434="","-",_xlfn.XLOOKUP($G434,Appr.Meta!$A:$A,Appr.Meta!$D:$D,"-",0,1))</f>
        <v>-</v>
      </c>
      <c r="I434" s="302"/>
      <c r="J434" s="303" t="str">
        <f>IF($I434="","-",_xlfn.XLOOKUP($I434,'CC.Meta'!$A:$A,'CC.Meta'!$D:$D,"-",0,1))</f>
        <v>-</v>
      </c>
      <c r="K434" s="302"/>
      <c r="L434" s="146" t="str">
        <f>IF($K434="","-",_xlfn.XLOOKUP($K434,Obj.Meta!$A:$A,Obj.Meta!$D:$D,"-",0,1))</f>
        <v>-</v>
      </c>
      <c r="M434" s="300" t="str">
        <f>IF($K434="","-",_xlfn.XLOOKUP($K434,Obj.Meta!$A:$A,Obj.Meta!$F:$F,"-",0,1))</f>
        <v>-</v>
      </c>
      <c r="N434" s="337" t="str">
        <f t="shared" si="13"/>
        <v>---</v>
      </c>
      <c r="O434" s="333"/>
      <c r="P434" s="54"/>
      <c r="Q434" s="52"/>
      <c r="R434" s="34"/>
      <c r="S434" s="53"/>
      <c r="T434" s="208"/>
      <c r="U434" s="726"/>
      <c r="V434" s="206"/>
      <c r="W434" s="206"/>
      <c r="X434" s="678"/>
      <c r="Y434" s="34"/>
      <c r="Z434" s="610"/>
      <c r="AA434" s="608"/>
    </row>
    <row r="435" spans="1:27">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34"/>
      <c r="H435" s="303" t="str">
        <f>IF($G435="","-",_xlfn.XLOOKUP($G435,Appr.Meta!$A:$A,Appr.Meta!$D:$D,"-",0,1))</f>
        <v>-</v>
      </c>
      <c r="I435" s="302"/>
      <c r="J435" s="303" t="str">
        <f>IF($I435="","-",_xlfn.XLOOKUP($I435,'CC.Meta'!$A:$A,'CC.Meta'!$D:$D,"-",0,1))</f>
        <v>-</v>
      </c>
      <c r="K435" s="302"/>
      <c r="L435" s="146" t="str">
        <f>IF($K435="","-",_xlfn.XLOOKUP($K435,Obj.Meta!$A:$A,Obj.Meta!$D:$D,"-",0,1))</f>
        <v>-</v>
      </c>
      <c r="M435" s="300" t="str">
        <f>IF($K435="","-",_xlfn.XLOOKUP($K435,Obj.Meta!$A:$A,Obj.Meta!$F:$F,"-",0,1))</f>
        <v>-</v>
      </c>
      <c r="N435" s="337" t="str">
        <f t="shared" si="13"/>
        <v>---</v>
      </c>
      <c r="O435" s="333"/>
      <c r="P435" s="54"/>
      <c r="Q435" s="52"/>
      <c r="R435" s="34"/>
      <c r="S435" s="53"/>
      <c r="T435" s="208"/>
      <c r="U435" s="726"/>
      <c r="V435" s="206"/>
      <c r="W435" s="206"/>
      <c r="X435" s="678"/>
      <c r="Y435" s="34"/>
      <c r="Z435" s="610"/>
      <c r="AA435" s="608"/>
    </row>
    <row r="436" spans="1:27">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34"/>
      <c r="H436" s="303" t="str">
        <f>IF($G436="","-",_xlfn.XLOOKUP($G436,Appr.Meta!$A:$A,Appr.Meta!$D:$D,"-",0,1))</f>
        <v>-</v>
      </c>
      <c r="I436" s="302"/>
      <c r="J436" s="303" t="str">
        <f>IF($I436="","-",_xlfn.XLOOKUP($I436,'CC.Meta'!$A:$A,'CC.Meta'!$D:$D,"-",0,1))</f>
        <v>-</v>
      </c>
      <c r="K436" s="302"/>
      <c r="L436" s="146" t="str">
        <f>IF($K436="","-",_xlfn.XLOOKUP($K436,Obj.Meta!$A:$A,Obj.Meta!$D:$D,"-",0,1))</f>
        <v>-</v>
      </c>
      <c r="M436" s="300" t="str">
        <f>IF($K436="","-",_xlfn.XLOOKUP($K436,Obj.Meta!$A:$A,Obj.Meta!$F:$F,"-",0,1))</f>
        <v>-</v>
      </c>
      <c r="N436" s="337" t="str">
        <f t="shared" si="13"/>
        <v>---</v>
      </c>
      <c r="O436" s="333"/>
      <c r="P436" s="54"/>
      <c r="Q436" s="52"/>
      <c r="R436" s="34"/>
      <c r="S436" s="53"/>
      <c r="T436" s="208"/>
      <c r="U436" s="726"/>
      <c r="V436" s="206"/>
      <c r="W436" s="206"/>
      <c r="X436" s="678"/>
      <c r="Y436" s="34"/>
      <c r="Z436" s="610"/>
      <c r="AA436" s="608"/>
    </row>
    <row r="437" spans="1:27">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34"/>
      <c r="H437" s="303" t="str">
        <f>IF($G437="","-",_xlfn.XLOOKUP($G437,Appr.Meta!$A:$A,Appr.Meta!$D:$D,"-",0,1))</f>
        <v>-</v>
      </c>
      <c r="I437" s="302"/>
      <c r="J437" s="303" t="str">
        <f>IF($I437="","-",_xlfn.XLOOKUP($I437,'CC.Meta'!$A:$A,'CC.Meta'!$D:$D,"-",0,1))</f>
        <v>-</v>
      </c>
      <c r="K437" s="302"/>
      <c r="L437" s="146" t="str">
        <f>IF($K437="","-",_xlfn.XLOOKUP($K437,Obj.Meta!$A:$A,Obj.Meta!$D:$D,"-",0,1))</f>
        <v>-</v>
      </c>
      <c r="M437" s="300" t="str">
        <f>IF($K437="","-",_xlfn.XLOOKUP($K437,Obj.Meta!$A:$A,Obj.Meta!$F:$F,"-",0,1))</f>
        <v>-</v>
      </c>
      <c r="N437" s="337" t="str">
        <f t="shared" si="13"/>
        <v>---</v>
      </c>
      <c r="O437" s="333"/>
      <c r="P437" s="54"/>
      <c r="Q437" s="52"/>
      <c r="R437" s="34"/>
      <c r="S437" s="53"/>
      <c r="T437" s="208"/>
      <c r="U437" s="726"/>
      <c r="V437" s="206"/>
      <c r="W437" s="206"/>
      <c r="X437" s="678"/>
      <c r="Y437" s="34"/>
      <c r="Z437" s="610"/>
      <c r="AA437" s="608"/>
    </row>
    <row r="438" spans="1:27">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34"/>
      <c r="H438" s="303" t="str">
        <f>IF($G438="","-",_xlfn.XLOOKUP($G438,Appr.Meta!$A:$A,Appr.Meta!$D:$D,"-",0,1))</f>
        <v>-</v>
      </c>
      <c r="I438" s="302"/>
      <c r="J438" s="303" t="str">
        <f>IF($I438="","-",_xlfn.XLOOKUP($I438,'CC.Meta'!$A:$A,'CC.Meta'!$D:$D,"-",0,1))</f>
        <v>-</v>
      </c>
      <c r="K438" s="302"/>
      <c r="L438" s="146" t="str">
        <f>IF($K438="","-",_xlfn.XLOOKUP($K438,Obj.Meta!$A:$A,Obj.Meta!$D:$D,"-",0,1))</f>
        <v>-</v>
      </c>
      <c r="M438" s="300" t="str">
        <f>IF($K438="","-",_xlfn.XLOOKUP($K438,Obj.Meta!$A:$A,Obj.Meta!$F:$F,"-",0,1))</f>
        <v>-</v>
      </c>
      <c r="N438" s="337" t="str">
        <f t="shared" si="13"/>
        <v>---</v>
      </c>
      <c r="O438" s="333"/>
      <c r="P438" s="54"/>
      <c r="Q438" s="52"/>
      <c r="R438" s="34"/>
      <c r="S438" s="53"/>
      <c r="T438" s="208"/>
      <c r="U438" s="726"/>
      <c r="V438" s="206"/>
      <c r="W438" s="206"/>
      <c r="X438" s="678"/>
      <c r="Y438" s="34"/>
      <c r="Z438" s="610"/>
      <c r="AA438" s="608"/>
    </row>
    <row r="439" spans="1:27">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34"/>
      <c r="H439" s="303" t="str">
        <f>IF($G439="","-",_xlfn.XLOOKUP($G439,Appr.Meta!$A:$A,Appr.Meta!$D:$D,"-",0,1))</f>
        <v>-</v>
      </c>
      <c r="I439" s="302"/>
      <c r="J439" s="303" t="str">
        <f>IF($I439="","-",_xlfn.XLOOKUP($I439,'CC.Meta'!$A:$A,'CC.Meta'!$D:$D,"-",0,1))</f>
        <v>-</v>
      </c>
      <c r="K439" s="302"/>
      <c r="L439" s="146" t="str">
        <f>IF($K439="","-",_xlfn.XLOOKUP($K439,Obj.Meta!$A:$A,Obj.Meta!$D:$D,"-",0,1))</f>
        <v>-</v>
      </c>
      <c r="M439" s="300" t="str">
        <f>IF($K439="","-",_xlfn.XLOOKUP($K439,Obj.Meta!$A:$A,Obj.Meta!$F:$F,"-",0,1))</f>
        <v>-</v>
      </c>
      <c r="N439" s="337" t="str">
        <f t="shared" si="13"/>
        <v>---</v>
      </c>
      <c r="O439" s="333"/>
      <c r="P439" s="54"/>
      <c r="Q439" s="52"/>
      <c r="R439" s="34"/>
      <c r="S439" s="53"/>
      <c r="T439" s="208"/>
      <c r="U439" s="726"/>
      <c r="V439" s="206"/>
      <c r="W439" s="206"/>
      <c r="X439" s="678"/>
      <c r="Y439" s="34"/>
      <c r="Z439" s="610"/>
      <c r="AA439" s="608"/>
    </row>
    <row r="440" spans="1:27">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34"/>
      <c r="H440" s="303" t="str">
        <f>IF($G440="","-",_xlfn.XLOOKUP($G440,Appr.Meta!$A:$A,Appr.Meta!$D:$D,"-",0,1))</f>
        <v>-</v>
      </c>
      <c r="I440" s="302"/>
      <c r="J440" s="303" t="str">
        <f>IF($I440="","-",_xlfn.XLOOKUP($I440,'CC.Meta'!$A:$A,'CC.Meta'!$D:$D,"-",0,1))</f>
        <v>-</v>
      </c>
      <c r="K440" s="302"/>
      <c r="L440" s="146" t="str">
        <f>IF($K440="","-",_xlfn.XLOOKUP($K440,Obj.Meta!$A:$A,Obj.Meta!$D:$D,"-",0,1))</f>
        <v>-</v>
      </c>
      <c r="M440" s="300" t="str">
        <f>IF($K440="","-",_xlfn.XLOOKUP($K440,Obj.Meta!$A:$A,Obj.Meta!$F:$F,"-",0,1))</f>
        <v>-</v>
      </c>
      <c r="N440" s="337" t="str">
        <f t="shared" si="13"/>
        <v>---</v>
      </c>
      <c r="O440" s="333"/>
      <c r="P440" s="54"/>
      <c r="Q440" s="52"/>
      <c r="R440" s="34"/>
      <c r="S440" s="53"/>
      <c r="T440" s="208"/>
      <c r="U440" s="726"/>
      <c r="V440" s="206"/>
      <c r="W440" s="206"/>
      <c r="X440" s="678"/>
      <c r="Y440" s="34"/>
      <c r="Z440" s="610"/>
      <c r="AA440" s="608"/>
    </row>
    <row r="441" spans="1:27">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34"/>
      <c r="H441" s="303" t="str">
        <f>IF($G441="","-",_xlfn.XLOOKUP($G441,Appr.Meta!$A:$A,Appr.Meta!$D:$D,"-",0,1))</f>
        <v>-</v>
      </c>
      <c r="I441" s="302"/>
      <c r="J441" s="303" t="str">
        <f>IF($I441="","-",_xlfn.XLOOKUP($I441,'CC.Meta'!$A:$A,'CC.Meta'!$D:$D,"-",0,1))</f>
        <v>-</v>
      </c>
      <c r="K441" s="302"/>
      <c r="L441" s="146" t="str">
        <f>IF($K441="","-",_xlfn.XLOOKUP($K441,Obj.Meta!$A:$A,Obj.Meta!$D:$D,"-",0,1))</f>
        <v>-</v>
      </c>
      <c r="M441" s="300" t="str">
        <f>IF($K441="","-",_xlfn.XLOOKUP($K441,Obj.Meta!$A:$A,Obj.Meta!$F:$F,"-",0,1))</f>
        <v>-</v>
      </c>
      <c r="N441" s="337" t="str">
        <f t="shared" si="13"/>
        <v>---</v>
      </c>
      <c r="O441" s="333"/>
      <c r="P441" s="54"/>
      <c r="Q441" s="52"/>
      <c r="R441" s="34"/>
      <c r="S441" s="53"/>
      <c r="T441" s="208"/>
      <c r="U441" s="726"/>
      <c r="V441" s="206"/>
      <c r="W441" s="206"/>
      <c r="X441" s="678"/>
      <c r="Y441" s="34"/>
      <c r="Z441" s="610"/>
      <c r="AA441" s="608"/>
    </row>
    <row r="442" spans="1:27">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34"/>
      <c r="H442" s="303" t="str">
        <f>IF($G442="","-",_xlfn.XLOOKUP($G442,Appr.Meta!$A:$A,Appr.Meta!$D:$D,"-",0,1))</f>
        <v>-</v>
      </c>
      <c r="I442" s="302"/>
      <c r="J442" s="303" t="str">
        <f>IF($I442="","-",_xlfn.XLOOKUP($I442,'CC.Meta'!$A:$A,'CC.Meta'!$D:$D,"-",0,1))</f>
        <v>-</v>
      </c>
      <c r="K442" s="302"/>
      <c r="L442" s="146" t="str">
        <f>IF($K442="","-",_xlfn.XLOOKUP($K442,Obj.Meta!$A:$A,Obj.Meta!$D:$D,"-",0,1))</f>
        <v>-</v>
      </c>
      <c r="M442" s="300" t="str">
        <f>IF($K442="","-",_xlfn.XLOOKUP($K442,Obj.Meta!$A:$A,Obj.Meta!$F:$F,"-",0,1))</f>
        <v>-</v>
      </c>
      <c r="N442" s="337" t="str">
        <f t="shared" si="13"/>
        <v>---</v>
      </c>
      <c r="O442" s="333"/>
      <c r="P442" s="54"/>
      <c r="Q442" s="52"/>
      <c r="R442" s="34"/>
      <c r="S442" s="53"/>
      <c r="T442" s="208"/>
      <c r="U442" s="726"/>
      <c r="V442" s="206"/>
      <c r="W442" s="206"/>
      <c r="X442" s="678"/>
      <c r="Y442" s="34"/>
      <c r="Z442" s="610"/>
      <c r="AA442" s="608"/>
    </row>
    <row r="443" spans="1:27">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34"/>
      <c r="H443" s="303" t="str">
        <f>IF($G443="","-",_xlfn.XLOOKUP($G443,Appr.Meta!$A:$A,Appr.Meta!$D:$D,"-",0,1))</f>
        <v>-</v>
      </c>
      <c r="I443" s="302"/>
      <c r="J443" s="303" t="str">
        <f>IF($I443="","-",_xlfn.XLOOKUP($I443,'CC.Meta'!$A:$A,'CC.Meta'!$D:$D,"-",0,1))</f>
        <v>-</v>
      </c>
      <c r="K443" s="302"/>
      <c r="L443" s="146" t="str">
        <f>IF($K443="","-",_xlfn.XLOOKUP($K443,Obj.Meta!$A:$A,Obj.Meta!$D:$D,"-",0,1))</f>
        <v>-</v>
      </c>
      <c r="M443" s="300" t="str">
        <f>IF($K443="","-",_xlfn.XLOOKUP($K443,Obj.Meta!$A:$A,Obj.Meta!$F:$F,"-",0,1))</f>
        <v>-</v>
      </c>
      <c r="N443" s="337" t="str">
        <f t="shared" si="13"/>
        <v>---</v>
      </c>
      <c r="O443" s="333"/>
      <c r="P443" s="54"/>
      <c r="Q443" s="52"/>
      <c r="R443" s="34"/>
      <c r="S443" s="53"/>
      <c r="T443" s="208"/>
      <c r="U443" s="726"/>
      <c r="V443" s="206"/>
      <c r="W443" s="206"/>
      <c r="X443" s="678"/>
      <c r="Y443" s="34"/>
      <c r="Z443" s="610"/>
      <c r="AA443" s="608"/>
    </row>
    <row r="444" spans="1:27">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34"/>
      <c r="H444" s="303" t="str">
        <f>IF($G444="","-",_xlfn.XLOOKUP($G444,Appr.Meta!$A:$A,Appr.Meta!$D:$D,"-",0,1))</f>
        <v>-</v>
      </c>
      <c r="I444" s="302"/>
      <c r="J444" s="303" t="str">
        <f>IF($I444="","-",_xlfn.XLOOKUP($I444,'CC.Meta'!$A:$A,'CC.Meta'!$D:$D,"-",0,1))</f>
        <v>-</v>
      </c>
      <c r="K444" s="302"/>
      <c r="L444" s="146" t="str">
        <f>IF($K444="","-",_xlfn.XLOOKUP($K444,Obj.Meta!$A:$A,Obj.Meta!$D:$D,"-",0,1))</f>
        <v>-</v>
      </c>
      <c r="M444" s="300" t="str">
        <f>IF($K444="","-",_xlfn.XLOOKUP($K444,Obj.Meta!$A:$A,Obj.Meta!$F:$F,"-",0,1))</f>
        <v>-</v>
      </c>
      <c r="N444" s="337" t="str">
        <f t="shared" si="13"/>
        <v>---</v>
      </c>
      <c r="O444" s="333"/>
      <c r="P444" s="54"/>
      <c r="Q444" s="52"/>
      <c r="R444" s="34"/>
      <c r="S444" s="53"/>
      <c r="T444" s="208"/>
      <c r="U444" s="726"/>
      <c r="V444" s="206"/>
      <c r="W444" s="206"/>
      <c r="X444" s="678"/>
      <c r="Y444" s="34"/>
      <c r="Z444" s="610"/>
      <c r="AA444" s="608"/>
    </row>
    <row r="445" spans="1:27">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34"/>
      <c r="H445" s="303" t="str">
        <f>IF($G445="","-",_xlfn.XLOOKUP($G445,Appr.Meta!$A:$A,Appr.Meta!$D:$D,"-",0,1))</f>
        <v>-</v>
      </c>
      <c r="I445" s="302"/>
      <c r="J445" s="303" t="str">
        <f>IF($I445="","-",_xlfn.XLOOKUP($I445,'CC.Meta'!$A:$A,'CC.Meta'!$D:$D,"-",0,1))</f>
        <v>-</v>
      </c>
      <c r="K445" s="302"/>
      <c r="L445" s="146" t="str">
        <f>IF($K445="","-",_xlfn.XLOOKUP($K445,Obj.Meta!$A:$A,Obj.Meta!$D:$D,"-",0,1))</f>
        <v>-</v>
      </c>
      <c r="M445" s="300" t="str">
        <f>IF($K445="","-",_xlfn.XLOOKUP($K445,Obj.Meta!$A:$A,Obj.Meta!$F:$F,"-",0,1))</f>
        <v>-</v>
      </c>
      <c r="N445" s="337" t="str">
        <f t="shared" si="13"/>
        <v>---</v>
      </c>
      <c r="O445" s="333"/>
      <c r="P445" s="54"/>
      <c r="Q445" s="52"/>
      <c r="R445" s="34"/>
      <c r="S445" s="53"/>
      <c r="T445" s="208"/>
      <c r="U445" s="726"/>
      <c r="V445" s="206"/>
      <c r="W445" s="206"/>
      <c r="X445" s="678"/>
      <c r="Y445" s="34"/>
      <c r="Z445" s="610"/>
      <c r="AA445" s="608"/>
    </row>
    <row r="446" spans="1:27">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34"/>
      <c r="H446" s="303" t="str">
        <f>IF($G446="","-",_xlfn.XLOOKUP($G446,Appr.Meta!$A:$A,Appr.Meta!$D:$D,"-",0,1))</f>
        <v>-</v>
      </c>
      <c r="I446" s="302"/>
      <c r="J446" s="303" t="str">
        <f>IF($I446="","-",_xlfn.XLOOKUP($I446,'CC.Meta'!$A:$A,'CC.Meta'!$D:$D,"-",0,1))</f>
        <v>-</v>
      </c>
      <c r="K446" s="302"/>
      <c r="L446" s="146" t="str">
        <f>IF($K446="","-",_xlfn.XLOOKUP($K446,Obj.Meta!$A:$A,Obj.Meta!$D:$D,"-",0,1))</f>
        <v>-</v>
      </c>
      <c r="M446" s="300" t="str">
        <f>IF($K446="","-",_xlfn.XLOOKUP($K446,Obj.Meta!$A:$A,Obj.Meta!$F:$F,"-",0,1))</f>
        <v>-</v>
      </c>
      <c r="N446" s="337" t="str">
        <f t="shared" si="13"/>
        <v>---</v>
      </c>
      <c r="O446" s="333"/>
      <c r="P446" s="54"/>
      <c r="Q446" s="52"/>
      <c r="R446" s="34"/>
      <c r="S446" s="53"/>
      <c r="T446" s="208"/>
      <c r="U446" s="726"/>
      <c r="V446" s="206"/>
      <c r="W446" s="206"/>
      <c r="X446" s="678"/>
      <c r="Y446" s="34"/>
      <c r="Z446" s="610"/>
      <c r="AA446" s="608"/>
    </row>
    <row r="447" spans="1:27">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34"/>
      <c r="H447" s="303" t="str">
        <f>IF($G447="","-",_xlfn.XLOOKUP($G447,Appr.Meta!$A:$A,Appr.Meta!$D:$D,"-",0,1))</f>
        <v>-</v>
      </c>
      <c r="I447" s="302"/>
      <c r="J447" s="303" t="str">
        <f>IF($I447="","-",_xlfn.XLOOKUP($I447,'CC.Meta'!$A:$A,'CC.Meta'!$D:$D,"-",0,1))</f>
        <v>-</v>
      </c>
      <c r="K447" s="302"/>
      <c r="L447" s="146" t="str">
        <f>IF($K447="","-",_xlfn.XLOOKUP($K447,Obj.Meta!$A:$A,Obj.Meta!$D:$D,"-",0,1))</f>
        <v>-</v>
      </c>
      <c r="M447" s="300" t="str">
        <f>IF($K447="","-",_xlfn.XLOOKUP($K447,Obj.Meta!$A:$A,Obj.Meta!$F:$F,"-",0,1))</f>
        <v>-</v>
      </c>
      <c r="N447" s="337" t="str">
        <f t="shared" si="13"/>
        <v>---</v>
      </c>
      <c r="O447" s="333"/>
      <c r="P447" s="54"/>
      <c r="Q447" s="52"/>
      <c r="R447" s="34"/>
      <c r="S447" s="53"/>
      <c r="T447" s="208"/>
      <c r="U447" s="726"/>
      <c r="V447" s="206"/>
      <c r="W447" s="206"/>
      <c r="X447" s="678"/>
      <c r="Y447" s="34"/>
      <c r="Z447" s="610"/>
      <c r="AA447" s="608"/>
    </row>
    <row r="448" spans="1:27">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34"/>
      <c r="H448" s="303" t="str">
        <f>IF($G448="","-",_xlfn.XLOOKUP($G448,Appr.Meta!$A:$A,Appr.Meta!$D:$D,"-",0,1))</f>
        <v>-</v>
      </c>
      <c r="I448" s="302"/>
      <c r="J448" s="303" t="str">
        <f>IF($I448="","-",_xlfn.XLOOKUP($I448,'CC.Meta'!$A:$A,'CC.Meta'!$D:$D,"-",0,1))</f>
        <v>-</v>
      </c>
      <c r="K448" s="302"/>
      <c r="L448" s="146" t="str">
        <f>IF($K448="","-",_xlfn.XLOOKUP($K448,Obj.Meta!$A:$A,Obj.Meta!$D:$D,"-",0,1))</f>
        <v>-</v>
      </c>
      <c r="M448" s="300" t="str">
        <f>IF($K448="","-",_xlfn.XLOOKUP($K448,Obj.Meta!$A:$A,Obj.Meta!$F:$F,"-",0,1))</f>
        <v>-</v>
      </c>
      <c r="N448" s="337" t="str">
        <f t="shared" si="13"/>
        <v>---</v>
      </c>
      <c r="O448" s="333"/>
      <c r="P448" s="54"/>
      <c r="Q448" s="52"/>
      <c r="R448" s="34"/>
      <c r="S448" s="53"/>
      <c r="T448" s="208"/>
      <c r="U448" s="726"/>
      <c r="V448" s="206"/>
      <c r="W448" s="206"/>
      <c r="X448" s="678"/>
      <c r="Y448" s="34"/>
      <c r="Z448" s="610"/>
      <c r="AA448" s="608"/>
    </row>
    <row r="449" spans="1:27">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34"/>
      <c r="H449" s="303" t="str">
        <f>IF($G449="","-",_xlfn.XLOOKUP($G449,Appr.Meta!$A:$A,Appr.Meta!$D:$D,"-",0,1))</f>
        <v>-</v>
      </c>
      <c r="I449" s="302"/>
      <c r="J449" s="303" t="str">
        <f>IF($I449="","-",_xlfn.XLOOKUP($I449,'CC.Meta'!$A:$A,'CC.Meta'!$D:$D,"-",0,1))</f>
        <v>-</v>
      </c>
      <c r="K449" s="302"/>
      <c r="L449" s="146" t="str">
        <f>IF($K449="","-",_xlfn.XLOOKUP($K449,Obj.Meta!$A:$A,Obj.Meta!$D:$D,"-",0,1))</f>
        <v>-</v>
      </c>
      <c r="M449" s="300" t="str">
        <f>IF($K449="","-",_xlfn.XLOOKUP($K449,Obj.Meta!$A:$A,Obj.Meta!$F:$F,"-",0,1))</f>
        <v>-</v>
      </c>
      <c r="N449" s="337" t="str">
        <f t="shared" si="13"/>
        <v>---</v>
      </c>
      <c r="O449" s="333"/>
      <c r="P449" s="54"/>
      <c r="Q449" s="52"/>
      <c r="R449" s="34"/>
      <c r="S449" s="53"/>
      <c r="T449" s="208"/>
      <c r="U449" s="726"/>
      <c r="V449" s="206"/>
      <c r="W449" s="206"/>
      <c r="X449" s="678"/>
      <c r="Y449" s="34"/>
      <c r="Z449" s="610"/>
      <c r="AA449" s="608"/>
    </row>
    <row r="450" spans="1:27">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34"/>
      <c r="H450" s="303" t="str">
        <f>IF($G450="","-",_xlfn.XLOOKUP($G450,Appr.Meta!$A:$A,Appr.Meta!$D:$D,"-",0,1))</f>
        <v>-</v>
      </c>
      <c r="I450" s="302"/>
      <c r="J450" s="303" t="str">
        <f>IF($I450="","-",_xlfn.XLOOKUP($I450,'CC.Meta'!$A:$A,'CC.Meta'!$D:$D,"-",0,1))</f>
        <v>-</v>
      </c>
      <c r="K450" s="302"/>
      <c r="L450" s="146" t="str">
        <f>IF($K450="","-",_xlfn.XLOOKUP($K450,Obj.Meta!$A:$A,Obj.Meta!$D:$D,"-",0,1))</f>
        <v>-</v>
      </c>
      <c r="M450" s="300" t="str">
        <f>IF($K450="","-",_xlfn.XLOOKUP($K450,Obj.Meta!$A:$A,Obj.Meta!$F:$F,"-",0,1))</f>
        <v>-</v>
      </c>
      <c r="N450" s="337" t="str">
        <f t="shared" si="13"/>
        <v>---</v>
      </c>
      <c r="O450" s="333"/>
      <c r="P450" s="54"/>
      <c r="Q450" s="52"/>
      <c r="R450" s="34"/>
      <c r="S450" s="53"/>
      <c r="T450" s="208"/>
      <c r="U450" s="726"/>
      <c r="V450" s="206"/>
      <c r="W450" s="206"/>
      <c r="X450" s="678"/>
      <c r="Y450" s="34"/>
      <c r="Z450" s="610"/>
      <c r="AA450" s="608"/>
    </row>
    <row r="451" spans="1:27">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34"/>
      <c r="H451" s="303" t="str">
        <f>IF($G451="","-",_xlfn.XLOOKUP($G451,Appr.Meta!$A:$A,Appr.Meta!$D:$D,"-",0,1))</f>
        <v>-</v>
      </c>
      <c r="I451" s="302"/>
      <c r="J451" s="303" t="str">
        <f>IF($I451="","-",_xlfn.XLOOKUP($I451,'CC.Meta'!$A:$A,'CC.Meta'!$D:$D,"-",0,1))</f>
        <v>-</v>
      </c>
      <c r="K451" s="302"/>
      <c r="L451" s="146" t="str">
        <f>IF($K451="","-",_xlfn.XLOOKUP($K451,Obj.Meta!$A:$A,Obj.Meta!$D:$D,"-",0,1))</f>
        <v>-</v>
      </c>
      <c r="M451" s="300" t="str">
        <f>IF($K451="","-",_xlfn.XLOOKUP($K451,Obj.Meta!$A:$A,Obj.Meta!$F:$F,"-",0,1))</f>
        <v>-</v>
      </c>
      <c r="N451" s="337" t="str">
        <f t="shared" si="13"/>
        <v>---</v>
      </c>
      <c r="O451" s="333"/>
      <c r="P451" s="54"/>
      <c r="Q451" s="52"/>
      <c r="R451" s="34"/>
      <c r="S451" s="53"/>
      <c r="T451" s="208"/>
      <c r="U451" s="726"/>
      <c r="V451" s="206"/>
      <c r="W451" s="206"/>
      <c r="X451" s="678"/>
      <c r="Y451" s="34"/>
      <c r="Z451" s="610"/>
      <c r="AA451" s="608"/>
    </row>
    <row r="452" spans="1:27">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34"/>
      <c r="H452" s="303" t="str">
        <f>IF($G452="","-",_xlfn.XLOOKUP($G452,Appr.Meta!$A:$A,Appr.Meta!$D:$D,"-",0,1))</f>
        <v>-</v>
      </c>
      <c r="I452" s="302"/>
      <c r="J452" s="303" t="str">
        <f>IF($I452="","-",_xlfn.XLOOKUP($I452,'CC.Meta'!$A:$A,'CC.Meta'!$D:$D,"-",0,1))</f>
        <v>-</v>
      </c>
      <c r="K452" s="302"/>
      <c r="L452" s="146" t="str">
        <f>IF($K452="","-",_xlfn.XLOOKUP($K452,Obj.Meta!$A:$A,Obj.Meta!$D:$D,"-",0,1))</f>
        <v>-</v>
      </c>
      <c r="M452" s="300" t="str">
        <f>IF($K452="","-",_xlfn.XLOOKUP($K452,Obj.Meta!$A:$A,Obj.Meta!$F:$F,"-",0,1))</f>
        <v>-</v>
      </c>
      <c r="N452" s="337" t="str">
        <f t="shared" si="13"/>
        <v>---</v>
      </c>
      <c r="O452" s="333"/>
      <c r="P452" s="54"/>
      <c r="Q452" s="52"/>
      <c r="R452" s="34"/>
      <c r="S452" s="53"/>
      <c r="T452" s="208"/>
      <c r="U452" s="726"/>
      <c r="V452" s="206"/>
      <c r="W452" s="206"/>
      <c r="X452" s="678"/>
      <c r="Y452" s="34"/>
      <c r="Z452" s="610"/>
      <c r="AA452" s="608"/>
    </row>
    <row r="453" spans="1:27">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34"/>
      <c r="H453" s="303" t="str">
        <f>IF($G453="","-",_xlfn.XLOOKUP($G453,Appr.Meta!$A:$A,Appr.Meta!$D:$D,"-",0,1))</f>
        <v>-</v>
      </c>
      <c r="I453" s="302"/>
      <c r="J453" s="303" t="str">
        <f>IF($I453="","-",_xlfn.XLOOKUP($I453,'CC.Meta'!$A:$A,'CC.Meta'!$D:$D,"-",0,1))</f>
        <v>-</v>
      </c>
      <c r="K453" s="302"/>
      <c r="L453" s="146" t="str">
        <f>IF($K453="","-",_xlfn.XLOOKUP($K453,Obj.Meta!$A:$A,Obj.Meta!$D:$D,"-",0,1))</f>
        <v>-</v>
      </c>
      <c r="M453" s="300" t="str">
        <f>IF($K453="","-",_xlfn.XLOOKUP($K453,Obj.Meta!$A:$A,Obj.Meta!$F:$F,"-",0,1))</f>
        <v>-</v>
      </c>
      <c r="N453" s="337" t="str">
        <f t="shared" si="13"/>
        <v>---</v>
      </c>
      <c r="O453" s="333"/>
      <c r="P453" s="54"/>
      <c r="Q453" s="52"/>
      <c r="R453" s="34"/>
      <c r="S453" s="53"/>
      <c r="T453" s="208"/>
      <c r="U453" s="726"/>
      <c r="V453" s="206"/>
      <c r="W453" s="206"/>
      <c r="X453" s="678"/>
      <c r="Y453" s="34"/>
      <c r="Z453" s="610"/>
      <c r="AA453" s="608"/>
    </row>
    <row r="454" spans="1:27">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34"/>
      <c r="H454" s="303" t="str">
        <f>IF($G454="","-",_xlfn.XLOOKUP($G454,Appr.Meta!$A:$A,Appr.Meta!$D:$D,"-",0,1))</f>
        <v>-</v>
      </c>
      <c r="I454" s="302"/>
      <c r="J454" s="303" t="str">
        <f>IF($I454="","-",_xlfn.XLOOKUP($I454,'CC.Meta'!$A:$A,'CC.Meta'!$D:$D,"-",0,1))</f>
        <v>-</v>
      </c>
      <c r="K454" s="302"/>
      <c r="L454" s="146" t="str">
        <f>IF($K454="","-",_xlfn.XLOOKUP($K454,Obj.Meta!$A:$A,Obj.Meta!$D:$D,"-",0,1))</f>
        <v>-</v>
      </c>
      <c r="M454" s="300" t="str">
        <f>IF($K454="","-",_xlfn.XLOOKUP($K454,Obj.Meta!$A:$A,Obj.Meta!$F:$F,"-",0,1))</f>
        <v>-</v>
      </c>
      <c r="N454" s="337" t="str">
        <f t="shared" si="13"/>
        <v>---</v>
      </c>
      <c r="O454" s="333"/>
      <c r="P454" s="54"/>
      <c r="Q454" s="52"/>
      <c r="R454" s="34"/>
      <c r="S454" s="53"/>
      <c r="T454" s="208"/>
      <c r="U454" s="726"/>
      <c r="V454" s="206"/>
      <c r="W454" s="206"/>
      <c r="X454" s="678"/>
      <c r="Y454" s="34"/>
      <c r="Z454" s="610"/>
      <c r="AA454" s="608"/>
    </row>
    <row r="455" spans="1:27">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34"/>
      <c r="H455" s="303" t="str">
        <f>IF($G455="","-",_xlfn.XLOOKUP($G455,Appr.Meta!$A:$A,Appr.Meta!$D:$D,"-",0,1))</f>
        <v>-</v>
      </c>
      <c r="I455" s="302"/>
      <c r="J455" s="303" t="str">
        <f>IF($I455="","-",_xlfn.XLOOKUP($I455,'CC.Meta'!$A:$A,'CC.Meta'!$D:$D,"-",0,1))</f>
        <v>-</v>
      </c>
      <c r="K455" s="302"/>
      <c r="L455" s="146" t="str">
        <f>IF($K455="","-",_xlfn.XLOOKUP($K455,Obj.Meta!$A:$A,Obj.Meta!$D:$D,"-",0,1))</f>
        <v>-</v>
      </c>
      <c r="M455" s="300" t="str">
        <f>IF($K455="","-",_xlfn.XLOOKUP($K455,Obj.Meta!$A:$A,Obj.Meta!$F:$F,"-",0,1))</f>
        <v>-</v>
      </c>
      <c r="N455" s="337" t="str">
        <f t="shared" si="13"/>
        <v>---</v>
      </c>
      <c r="O455" s="333"/>
      <c r="P455" s="54"/>
      <c r="Q455" s="52"/>
      <c r="R455" s="34"/>
      <c r="S455" s="53"/>
      <c r="T455" s="208"/>
      <c r="U455" s="726"/>
      <c r="V455" s="206"/>
      <c r="W455" s="206"/>
      <c r="X455" s="678"/>
      <c r="Y455" s="34"/>
      <c r="Z455" s="610"/>
      <c r="AA455" s="608"/>
    </row>
    <row r="456" spans="1:27">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34"/>
      <c r="H456" s="303" t="str">
        <f>IF($G456="","-",_xlfn.XLOOKUP($G456,Appr.Meta!$A:$A,Appr.Meta!$D:$D,"-",0,1))</f>
        <v>-</v>
      </c>
      <c r="I456" s="302"/>
      <c r="J456" s="303" t="str">
        <f>IF($I456="","-",_xlfn.XLOOKUP($I456,'CC.Meta'!$A:$A,'CC.Meta'!$D:$D,"-",0,1))</f>
        <v>-</v>
      </c>
      <c r="K456" s="302"/>
      <c r="L456" s="146" t="str">
        <f>IF($K456="","-",_xlfn.XLOOKUP($K456,Obj.Meta!$A:$A,Obj.Meta!$D:$D,"-",0,1))</f>
        <v>-</v>
      </c>
      <c r="M456" s="300" t="str">
        <f>IF($K456="","-",_xlfn.XLOOKUP($K456,Obj.Meta!$A:$A,Obj.Meta!$F:$F,"-",0,1))</f>
        <v>-</v>
      </c>
      <c r="N456" s="337" t="str">
        <f t="shared" si="13"/>
        <v>---</v>
      </c>
      <c r="O456" s="333"/>
      <c r="P456" s="54"/>
      <c r="Q456" s="52"/>
      <c r="R456" s="34"/>
      <c r="S456" s="53"/>
      <c r="T456" s="208"/>
      <c r="U456" s="726"/>
      <c r="V456" s="206"/>
      <c r="W456" s="206"/>
      <c r="X456" s="678"/>
      <c r="Y456" s="34"/>
      <c r="Z456" s="610"/>
      <c r="AA456" s="608"/>
    </row>
    <row r="457" spans="1:27">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34"/>
      <c r="H457" s="303" t="str">
        <f>IF($G457="","-",_xlfn.XLOOKUP($G457,Appr.Meta!$A:$A,Appr.Meta!$D:$D,"-",0,1))</f>
        <v>-</v>
      </c>
      <c r="I457" s="302"/>
      <c r="J457" s="303" t="str">
        <f>IF($I457="","-",_xlfn.XLOOKUP($I457,'CC.Meta'!$A:$A,'CC.Meta'!$D:$D,"-",0,1))</f>
        <v>-</v>
      </c>
      <c r="K457" s="302"/>
      <c r="L457" s="146" t="str">
        <f>IF($K457="","-",_xlfn.XLOOKUP($K457,Obj.Meta!$A:$A,Obj.Meta!$D:$D,"-",0,1))</f>
        <v>-</v>
      </c>
      <c r="M457" s="300" t="str">
        <f>IF($K457="","-",_xlfn.XLOOKUP($K457,Obj.Meta!$A:$A,Obj.Meta!$F:$F,"-",0,1))</f>
        <v>-</v>
      </c>
      <c r="N457" s="337" t="str">
        <f t="shared" si="13"/>
        <v>---</v>
      </c>
      <c r="O457" s="333"/>
      <c r="P457" s="54"/>
      <c r="Q457" s="52"/>
      <c r="R457" s="34"/>
      <c r="S457" s="53"/>
      <c r="T457" s="208"/>
      <c r="U457" s="726"/>
      <c r="V457" s="206"/>
      <c r="W457" s="206"/>
      <c r="X457" s="678"/>
      <c r="Y457" s="34"/>
      <c r="Z457" s="610"/>
      <c r="AA457" s="608"/>
    </row>
    <row r="458" spans="1:27">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34"/>
      <c r="H458" s="303" t="str">
        <f>IF($G458="","-",_xlfn.XLOOKUP($G458,Appr.Meta!$A:$A,Appr.Meta!$D:$D,"-",0,1))</f>
        <v>-</v>
      </c>
      <c r="I458" s="302"/>
      <c r="J458" s="303" t="str">
        <f>IF($I458="","-",_xlfn.XLOOKUP($I458,'CC.Meta'!$A:$A,'CC.Meta'!$D:$D,"-",0,1))</f>
        <v>-</v>
      </c>
      <c r="K458" s="302"/>
      <c r="L458" s="146" t="str">
        <f>IF($K458="","-",_xlfn.XLOOKUP($K458,Obj.Meta!$A:$A,Obj.Meta!$D:$D,"-",0,1))</f>
        <v>-</v>
      </c>
      <c r="M458" s="300" t="str">
        <f>IF($K458="","-",_xlfn.XLOOKUP($K458,Obj.Meta!$A:$A,Obj.Meta!$F:$F,"-",0,1))</f>
        <v>-</v>
      </c>
      <c r="N458" s="337" t="str">
        <f t="shared" si="13"/>
        <v>---</v>
      </c>
      <c r="O458" s="333"/>
      <c r="P458" s="54"/>
      <c r="Q458" s="52"/>
      <c r="R458" s="34"/>
      <c r="S458" s="53"/>
      <c r="T458" s="208"/>
      <c r="U458" s="726"/>
      <c r="V458" s="206"/>
      <c r="W458" s="206"/>
      <c r="X458" s="678"/>
      <c r="Y458" s="34"/>
      <c r="Z458" s="610"/>
      <c r="AA458" s="608"/>
    </row>
    <row r="459" spans="1:27">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34"/>
      <c r="H459" s="303" t="str">
        <f>IF($G459="","-",_xlfn.XLOOKUP($G459,Appr.Meta!$A:$A,Appr.Meta!$D:$D,"-",0,1))</f>
        <v>-</v>
      </c>
      <c r="I459" s="302"/>
      <c r="J459" s="303" t="str">
        <f>IF($I459="","-",_xlfn.XLOOKUP($I459,'CC.Meta'!$A:$A,'CC.Meta'!$D:$D,"-",0,1))</f>
        <v>-</v>
      </c>
      <c r="K459" s="302"/>
      <c r="L459" s="146" t="str">
        <f>IF($K459="","-",_xlfn.XLOOKUP($K459,Obj.Meta!$A:$A,Obj.Meta!$D:$D,"-",0,1))</f>
        <v>-</v>
      </c>
      <c r="M459" s="300" t="str">
        <f>IF($K459="","-",_xlfn.XLOOKUP($K459,Obj.Meta!$A:$A,Obj.Meta!$F:$F,"-",0,1))</f>
        <v>-</v>
      </c>
      <c r="N459" s="337" t="str">
        <f t="shared" si="13"/>
        <v>---</v>
      </c>
      <c r="O459" s="333"/>
      <c r="P459" s="54"/>
      <c r="Q459" s="52"/>
      <c r="R459" s="34"/>
      <c r="S459" s="53"/>
      <c r="T459" s="208"/>
      <c r="U459" s="726"/>
      <c r="V459" s="206"/>
      <c r="W459" s="206"/>
      <c r="X459" s="678"/>
      <c r="Y459" s="34"/>
      <c r="Z459" s="610"/>
      <c r="AA459" s="608"/>
    </row>
    <row r="460" spans="1:27">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34"/>
      <c r="H460" s="303" t="str">
        <f>IF($G460="","-",_xlfn.XLOOKUP($G460,Appr.Meta!$A:$A,Appr.Meta!$D:$D,"-",0,1))</f>
        <v>-</v>
      </c>
      <c r="I460" s="302"/>
      <c r="J460" s="303" t="str">
        <f>IF($I460="","-",_xlfn.XLOOKUP($I460,'CC.Meta'!$A:$A,'CC.Meta'!$D:$D,"-",0,1))</f>
        <v>-</v>
      </c>
      <c r="K460" s="302"/>
      <c r="L460" s="146" t="str">
        <f>IF($K460="","-",_xlfn.XLOOKUP($K460,Obj.Meta!$A:$A,Obj.Meta!$D:$D,"-",0,1))</f>
        <v>-</v>
      </c>
      <c r="M460" s="300" t="str">
        <f>IF($K460="","-",_xlfn.XLOOKUP($K460,Obj.Meta!$A:$A,Obj.Meta!$F:$F,"-",0,1))</f>
        <v>-</v>
      </c>
      <c r="N460" s="337" t="str">
        <f t="shared" si="13"/>
        <v>---</v>
      </c>
      <c r="O460" s="333"/>
      <c r="P460" s="54"/>
      <c r="Q460" s="52"/>
      <c r="R460" s="34"/>
      <c r="S460" s="53"/>
      <c r="T460" s="208"/>
      <c r="U460" s="726"/>
      <c r="V460" s="206"/>
      <c r="W460" s="206"/>
      <c r="X460" s="678"/>
      <c r="Y460" s="34"/>
      <c r="Z460" s="610"/>
      <c r="AA460" s="608"/>
    </row>
    <row r="461" spans="1:27">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34"/>
      <c r="H461" s="303" t="str">
        <f>IF($G461="","-",_xlfn.XLOOKUP($G461,Appr.Meta!$A:$A,Appr.Meta!$D:$D,"-",0,1))</f>
        <v>-</v>
      </c>
      <c r="I461" s="302"/>
      <c r="J461" s="303" t="str">
        <f>IF($I461="","-",_xlfn.XLOOKUP($I461,'CC.Meta'!$A:$A,'CC.Meta'!$D:$D,"-",0,1))</f>
        <v>-</v>
      </c>
      <c r="K461" s="302"/>
      <c r="L461" s="146" t="str">
        <f>IF($K461="","-",_xlfn.XLOOKUP($K461,Obj.Meta!$A:$A,Obj.Meta!$D:$D,"-",0,1))</f>
        <v>-</v>
      </c>
      <c r="M461" s="300" t="str">
        <f>IF($K461="","-",_xlfn.XLOOKUP($K461,Obj.Meta!$A:$A,Obj.Meta!$F:$F,"-",0,1))</f>
        <v>-</v>
      </c>
      <c r="N461" s="337" t="str">
        <f t="shared" si="13"/>
        <v>---</v>
      </c>
      <c r="O461" s="333"/>
      <c r="P461" s="54"/>
      <c r="Q461" s="52"/>
      <c r="R461" s="34"/>
      <c r="S461" s="53"/>
      <c r="T461" s="208"/>
      <c r="U461" s="726"/>
      <c r="V461" s="206"/>
      <c r="W461" s="206"/>
      <c r="X461" s="678"/>
      <c r="Y461" s="34"/>
      <c r="Z461" s="610"/>
      <c r="AA461" s="608"/>
    </row>
    <row r="462" spans="1:27">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34"/>
      <c r="H462" s="303" t="str">
        <f>IF($G462="","-",_xlfn.XLOOKUP($G462,Appr.Meta!$A:$A,Appr.Meta!$D:$D,"-",0,1))</f>
        <v>-</v>
      </c>
      <c r="I462" s="302"/>
      <c r="J462" s="303" t="str">
        <f>IF($I462="","-",_xlfn.XLOOKUP($I462,'CC.Meta'!$A:$A,'CC.Meta'!$D:$D,"-",0,1))</f>
        <v>-</v>
      </c>
      <c r="K462" s="302"/>
      <c r="L462" s="146" t="str">
        <f>IF($K462="","-",_xlfn.XLOOKUP($K462,Obj.Meta!$A:$A,Obj.Meta!$D:$D,"-",0,1))</f>
        <v>-</v>
      </c>
      <c r="M462" s="300" t="str">
        <f>IF($K462="","-",_xlfn.XLOOKUP($K462,Obj.Meta!$A:$A,Obj.Meta!$F:$F,"-",0,1))</f>
        <v>-</v>
      </c>
      <c r="N462" s="337" t="str">
        <f t="shared" si="13"/>
        <v>---</v>
      </c>
      <c r="O462" s="333"/>
      <c r="P462" s="54"/>
      <c r="Q462" s="52"/>
      <c r="R462" s="34"/>
      <c r="S462" s="53"/>
      <c r="T462" s="208"/>
      <c r="U462" s="726"/>
      <c r="V462" s="206"/>
      <c r="W462" s="206"/>
      <c r="X462" s="678"/>
      <c r="Y462" s="34"/>
      <c r="Z462" s="610"/>
      <c r="AA462" s="608"/>
    </row>
    <row r="463" spans="1:27">
      <c r="A463" s="145" t="str">
        <f t="shared" si="12"/>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34"/>
      <c r="H463" s="303" t="str">
        <f>IF($G463="","-",_xlfn.XLOOKUP($G463,Appr.Meta!$A:$A,Appr.Meta!$D:$D,"-",0,1))</f>
        <v>-</v>
      </c>
      <c r="I463" s="302"/>
      <c r="J463" s="303" t="str">
        <f>IF($I463="","-",_xlfn.XLOOKUP($I463,'CC.Meta'!$A:$A,'CC.Meta'!$D:$D,"-",0,1))</f>
        <v>-</v>
      </c>
      <c r="K463" s="302"/>
      <c r="L463" s="146" t="str">
        <f>IF($K463="","-",_xlfn.XLOOKUP($K463,Obj.Meta!$A:$A,Obj.Meta!$D:$D,"-",0,1))</f>
        <v>-</v>
      </c>
      <c r="M463" s="300" t="str">
        <f>IF($K463="","-",_xlfn.XLOOKUP($K463,Obj.Meta!$A:$A,Obj.Meta!$F:$F,"-",0,1))</f>
        <v>-</v>
      </c>
      <c r="N463" s="337" t="str">
        <f t="shared" si="13"/>
        <v>---</v>
      </c>
      <c r="O463" s="333"/>
      <c r="P463" s="54"/>
      <c r="Q463" s="52"/>
      <c r="R463" s="34"/>
      <c r="S463" s="53"/>
      <c r="T463" s="208"/>
      <c r="U463" s="726"/>
      <c r="V463" s="206"/>
      <c r="W463" s="206"/>
      <c r="X463" s="678"/>
      <c r="Y463" s="34"/>
      <c r="Z463" s="610"/>
      <c r="AA463" s="608"/>
    </row>
    <row r="464" spans="1:27">
      <c r="A464" s="145" t="str">
        <f t="shared" si="12"/>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34"/>
      <c r="H464" s="303" t="str">
        <f>IF($G464="","-",_xlfn.XLOOKUP($G464,Appr.Meta!$A:$A,Appr.Meta!$D:$D,"-",0,1))</f>
        <v>-</v>
      </c>
      <c r="I464" s="302"/>
      <c r="J464" s="303" t="str">
        <f>IF($I464="","-",_xlfn.XLOOKUP($I464,'CC.Meta'!$A:$A,'CC.Meta'!$D:$D,"-",0,1))</f>
        <v>-</v>
      </c>
      <c r="K464" s="302"/>
      <c r="L464" s="146" t="str">
        <f>IF($K464="","-",_xlfn.XLOOKUP($K464,Obj.Meta!$A:$A,Obj.Meta!$D:$D,"-",0,1))</f>
        <v>-</v>
      </c>
      <c r="M464" s="300" t="str">
        <f>IF($K464="","-",_xlfn.XLOOKUP($K464,Obj.Meta!$A:$A,Obj.Meta!$F:$F,"-",0,1))</f>
        <v>-</v>
      </c>
      <c r="N464" s="337" t="str">
        <f t="shared" si="13"/>
        <v>---</v>
      </c>
      <c r="O464" s="333"/>
      <c r="P464" s="54"/>
      <c r="Q464" s="52"/>
      <c r="R464" s="34"/>
      <c r="S464" s="53"/>
      <c r="T464" s="208"/>
      <c r="U464" s="726"/>
      <c r="V464" s="206"/>
      <c r="W464" s="206"/>
      <c r="X464" s="678"/>
      <c r="Y464" s="34"/>
      <c r="Z464" s="610"/>
      <c r="AA464" s="608"/>
    </row>
    <row r="465" spans="1:27">
      <c r="A465" s="145" t="str">
        <f t="shared" si="12"/>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34"/>
      <c r="H465" s="303" t="str">
        <f>IF($G465="","-",_xlfn.XLOOKUP($G465,Appr.Meta!$A:$A,Appr.Meta!$D:$D,"-",0,1))</f>
        <v>-</v>
      </c>
      <c r="I465" s="302"/>
      <c r="J465" s="303" t="str">
        <f>IF($I465="","-",_xlfn.XLOOKUP($I465,'CC.Meta'!$A:$A,'CC.Meta'!$D:$D,"-",0,1))</f>
        <v>-</v>
      </c>
      <c r="K465" s="302"/>
      <c r="L465" s="146" t="str">
        <f>IF($K465="","-",_xlfn.XLOOKUP($K465,Obj.Meta!$A:$A,Obj.Meta!$D:$D,"-",0,1))</f>
        <v>-</v>
      </c>
      <c r="M465" s="300" t="str">
        <f>IF($K465="","-",_xlfn.XLOOKUP($K465,Obj.Meta!$A:$A,Obj.Meta!$F:$F,"-",0,1))</f>
        <v>-</v>
      </c>
      <c r="N465" s="337" t="str">
        <f t="shared" si="13"/>
        <v>---</v>
      </c>
      <c r="O465" s="333"/>
      <c r="P465" s="54"/>
      <c r="Q465" s="52"/>
      <c r="R465" s="34"/>
      <c r="S465" s="53"/>
      <c r="T465" s="208"/>
      <c r="U465" s="726"/>
      <c r="V465" s="206"/>
      <c r="W465" s="206"/>
      <c r="X465" s="678"/>
      <c r="Y465" s="34"/>
      <c r="Z465" s="610"/>
      <c r="AA465" s="608"/>
    </row>
    <row r="466" spans="1:27">
      <c r="A466" s="145" t="str">
        <f t="shared" si="12"/>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34"/>
      <c r="H466" s="303" t="str">
        <f>IF($G466="","-",_xlfn.XLOOKUP($G466,Appr.Meta!$A:$A,Appr.Meta!$D:$D,"-",0,1))</f>
        <v>-</v>
      </c>
      <c r="I466" s="302"/>
      <c r="J466" s="303" t="str">
        <f>IF($I466="","-",_xlfn.XLOOKUP($I466,'CC.Meta'!$A:$A,'CC.Meta'!$D:$D,"-",0,1))</f>
        <v>-</v>
      </c>
      <c r="K466" s="302"/>
      <c r="L466" s="146" t="str">
        <f>IF($K466="","-",_xlfn.XLOOKUP($K466,Obj.Meta!$A:$A,Obj.Meta!$D:$D,"-",0,1))</f>
        <v>-</v>
      </c>
      <c r="M466" s="300" t="str">
        <f>IF($K466="","-",_xlfn.XLOOKUP($K466,Obj.Meta!$A:$A,Obj.Meta!$F:$F,"-",0,1))</f>
        <v>-</v>
      </c>
      <c r="N466" s="337" t="str">
        <f t="shared" si="13"/>
        <v>---</v>
      </c>
      <c r="O466" s="333"/>
      <c r="P466" s="54"/>
      <c r="Q466" s="52"/>
      <c r="R466" s="34"/>
      <c r="S466" s="53"/>
      <c r="T466" s="208"/>
      <c r="U466" s="726"/>
      <c r="V466" s="206"/>
      <c r="W466" s="206"/>
      <c r="X466" s="678"/>
      <c r="Y466" s="34"/>
      <c r="Z466" s="610"/>
      <c r="AA466" s="608"/>
    </row>
    <row r="467" spans="1:27">
      <c r="A467" s="145" t="str">
        <f t="shared" ref="A467:A530" si="14">IFERROR(VALUE(LEFT($I467,2)),"-")</f>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34"/>
      <c r="H467" s="303" t="str">
        <f>IF($G467="","-",_xlfn.XLOOKUP($G467,Appr.Meta!$A:$A,Appr.Meta!$D:$D,"-",0,1))</f>
        <v>-</v>
      </c>
      <c r="I467" s="302"/>
      <c r="J467" s="303" t="str">
        <f>IF($I467="","-",_xlfn.XLOOKUP($I467,'CC.Meta'!$A:$A,'CC.Meta'!$D:$D,"-",0,1))</f>
        <v>-</v>
      </c>
      <c r="K467" s="302"/>
      <c r="L467" s="146" t="str">
        <f>IF($K467="","-",_xlfn.XLOOKUP($K467,Obj.Meta!$A:$A,Obj.Meta!$D:$D,"-",0,1))</f>
        <v>-</v>
      </c>
      <c r="M467" s="300" t="str">
        <f>IF($K467="","-",_xlfn.XLOOKUP($K467,Obj.Meta!$A:$A,Obj.Meta!$F:$F,"-",0,1))</f>
        <v>-</v>
      </c>
      <c r="N467" s="337" t="str">
        <f t="shared" ref="N467:N530" si="15">_xlfn.CONCAT($D467,"-",$G467,"-",$I467,"-",$K467)</f>
        <v>---</v>
      </c>
      <c r="O467" s="333"/>
      <c r="P467" s="54"/>
      <c r="Q467" s="52"/>
      <c r="R467" s="34"/>
      <c r="S467" s="53"/>
      <c r="T467" s="208"/>
      <c r="U467" s="726"/>
      <c r="V467" s="206"/>
      <c r="W467" s="206"/>
      <c r="X467" s="678"/>
      <c r="Y467" s="34"/>
      <c r="Z467" s="610"/>
      <c r="AA467" s="608"/>
    </row>
    <row r="468" spans="1:27">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34"/>
      <c r="H468" s="303" t="str">
        <f>IF($G468="","-",_xlfn.XLOOKUP($G468,Appr.Meta!$A:$A,Appr.Meta!$D:$D,"-",0,1))</f>
        <v>-</v>
      </c>
      <c r="I468" s="302"/>
      <c r="J468" s="303" t="str">
        <f>IF($I468="","-",_xlfn.XLOOKUP($I468,'CC.Meta'!$A:$A,'CC.Meta'!$D:$D,"-",0,1))</f>
        <v>-</v>
      </c>
      <c r="K468" s="302"/>
      <c r="L468" s="146" t="str">
        <f>IF($K468="","-",_xlfn.XLOOKUP($K468,Obj.Meta!$A:$A,Obj.Meta!$D:$D,"-",0,1))</f>
        <v>-</v>
      </c>
      <c r="M468" s="300" t="str">
        <f>IF($K468="","-",_xlfn.XLOOKUP($K468,Obj.Meta!$A:$A,Obj.Meta!$F:$F,"-",0,1))</f>
        <v>-</v>
      </c>
      <c r="N468" s="337" t="str">
        <f t="shared" si="15"/>
        <v>---</v>
      </c>
      <c r="O468" s="333"/>
      <c r="P468" s="54"/>
      <c r="Q468" s="52"/>
      <c r="R468" s="34"/>
      <c r="S468" s="53"/>
      <c r="T468" s="208"/>
      <c r="U468" s="726"/>
      <c r="V468" s="206"/>
      <c r="W468" s="206"/>
      <c r="X468" s="678"/>
      <c r="Y468" s="34"/>
      <c r="Z468" s="610"/>
      <c r="AA468" s="608"/>
    </row>
    <row r="469" spans="1:27">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34"/>
      <c r="H469" s="303" t="str">
        <f>IF($G469="","-",_xlfn.XLOOKUP($G469,Appr.Meta!$A:$A,Appr.Meta!$D:$D,"-",0,1))</f>
        <v>-</v>
      </c>
      <c r="I469" s="302"/>
      <c r="J469" s="303" t="str">
        <f>IF($I469="","-",_xlfn.XLOOKUP($I469,'CC.Meta'!$A:$A,'CC.Meta'!$D:$D,"-",0,1))</f>
        <v>-</v>
      </c>
      <c r="K469" s="302"/>
      <c r="L469" s="146" t="str">
        <f>IF($K469="","-",_xlfn.XLOOKUP($K469,Obj.Meta!$A:$A,Obj.Meta!$D:$D,"-",0,1))</f>
        <v>-</v>
      </c>
      <c r="M469" s="300" t="str">
        <f>IF($K469="","-",_xlfn.XLOOKUP($K469,Obj.Meta!$A:$A,Obj.Meta!$F:$F,"-",0,1))</f>
        <v>-</v>
      </c>
      <c r="N469" s="337" t="str">
        <f t="shared" si="15"/>
        <v>---</v>
      </c>
      <c r="O469" s="333"/>
      <c r="P469" s="54"/>
      <c r="Q469" s="52"/>
      <c r="R469" s="34"/>
      <c r="S469" s="53"/>
      <c r="T469" s="208"/>
      <c r="U469" s="726"/>
      <c r="V469" s="206"/>
      <c r="W469" s="206"/>
      <c r="X469" s="678"/>
      <c r="Y469" s="34"/>
      <c r="Z469" s="610"/>
      <c r="AA469" s="608"/>
    </row>
    <row r="470" spans="1:27">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34"/>
      <c r="H470" s="303" t="str">
        <f>IF($G470="","-",_xlfn.XLOOKUP($G470,Appr.Meta!$A:$A,Appr.Meta!$D:$D,"-",0,1))</f>
        <v>-</v>
      </c>
      <c r="I470" s="302"/>
      <c r="J470" s="303" t="str">
        <f>IF($I470="","-",_xlfn.XLOOKUP($I470,'CC.Meta'!$A:$A,'CC.Meta'!$D:$D,"-",0,1))</f>
        <v>-</v>
      </c>
      <c r="K470" s="302"/>
      <c r="L470" s="146" t="str">
        <f>IF($K470="","-",_xlfn.XLOOKUP($K470,Obj.Meta!$A:$A,Obj.Meta!$D:$D,"-",0,1))</f>
        <v>-</v>
      </c>
      <c r="M470" s="300" t="str">
        <f>IF($K470="","-",_xlfn.XLOOKUP($K470,Obj.Meta!$A:$A,Obj.Meta!$F:$F,"-",0,1))</f>
        <v>-</v>
      </c>
      <c r="N470" s="337" t="str">
        <f t="shared" si="15"/>
        <v>---</v>
      </c>
      <c r="O470" s="333"/>
      <c r="P470" s="54"/>
      <c r="Q470" s="52"/>
      <c r="R470" s="34"/>
      <c r="S470" s="53"/>
      <c r="T470" s="208"/>
      <c r="U470" s="726"/>
      <c r="V470" s="206"/>
      <c r="W470" s="206"/>
      <c r="X470" s="678"/>
      <c r="Y470" s="34"/>
      <c r="Z470" s="610"/>
      <c r="AA470" s="608"/>
    </row>
    <row r="471" spans="1:27">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34"/>
      <c r="H471" s="303" t="str">
        <f>IF($G471="","-",_xlfn.XLOOKUP($G471,Appr.Meta!$A:$A,Appr.Meta!$D:$D,"-",0,1))</f>
        <v>-</v>
      </c>
      <c r="I471" s="302"/>
      <c r="J471" s="303" t="str">
        <f>IF($I471="","-",_xlfn.XLOOKUP($I471,'CC.Meta'!$A:$A,'CC.Meta'!$D:$D,"-",0,1))</f>
        <v>-</v>
      </c>
      <c r="K471" s="302"/>
      <c r="L471" s="146" t="str">
        <f>IF($K471="","-",_xlfn.XLOOKUP($K471,Obj.Meta!$A:$A,Obj.Meta!$D:$D,"-",0,1))</f>
        <v>-</v>
      </c>
      <c r="M471" s="300" t="str">
        <f>IF($K471="","-",_xlfn.XLOOKUP($K471,Obj.Meta!$A:$A,Obj.Meta!$F:$F,"-",0,1))</f>
        <v>-</v>
      </c>
      <c r="N471" s="337" t="str">
        <f t="shared" si="15"/>
        <v>---</v>
      </c>
      <c r="O471" s="333"/>
      <c r="P471" s="54"/>
      <c r="Q471" s="52"/>
      <c r="R471" s="34"/>
      <c r="S471" s="53"/>
      <c r="T471" s="208"/>
      <c r="U471" s="726"/>
      <c r="V471" s="206"/>
      <c r="W471" s="206"/>
      <c r="X471" s="678"/>
      <c r="Y471" s="34"/>
      <c r="Z471" s="610"/>
      <c r="AA471" s="608"/>
    </row>
    <row r="472" spans="1:27">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34"/>
      <c r="H472" s="303" t="str">
        <f>IF($G472="","-",_xlfn.XLOOKUP($G472,Appr.Meta!$A:$A,Appr.Meta!$D:$D,"-",0,1))</f>
        <v>-</v>
      </c>
      <c r="I472" s="302"/>
      <c r="J472" s="303" t="str">
        <f>IF($I472="","-",_xlfn.XLOOKUP($I472,'CC.Meta'!$A:$A,'CC.Meta'!$D:$D,"-",0,1))</f>
        <v>-</v>
      </c>
      <c r="K472" s="302"/>
      <c r="L472" s="146" t="str">
        <f>IF($K472="","-",_xlfn.XLOOKUP($K472,Obj.Meta!$A:$A,Obj.Meta!$D:$D,"-",0,1))</f>
        <v>-</v>
      </c>
      <c r="M472" s="300" t="str">
        <f>IF($K472="","-",_xlfn.XLOOKUP($K472,Obj.Meta!$A:$A,Obj.Meta!$F:$F,"-",0,1))</f>
        <v>-</v>
      </c>
      <c r="N472" s="337" t="str">
        <f t="shared" si="15"/>
        <v>---</v>
      </c>
      <c r="O472" s="333"/>
      <c r="P472" s="54"/>
      <c r="Q472" s="52"/>
      <c r="R472" s="34"/>
      <c r="S472" s="53"/>
      <c r="T472" s="208"/>
      <c r="U472" s="726"/>
      <c r="V472" s="206"/>
      <c r="W472" s="206"/>
      <c r="X472" s="678"/>
      <c r="Y472" s="34"/>
      <c r="Z472" s="610"/>
      <c r="AA472" s="608"/>
    </row>
    <row r="473" spans="1:27">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34"/>
      <c r="H473" s="303" t="str">
        <f>IF($G473="","-",_xlfn.XLOOKUP($G473,Appr.Meta!$A:$A,Appr.Meta!$D:$D,"-",0,1))</f>
        <v>-</v>
      </c>
      <c r="I473" s="302"/>
      <c r="J473" s="303" t="str">
        <f>IF($I473="","-",_xlfn.XLOOKUP($I473,'CC.Meta'!$A:$A,'CC.Meta'!$D:$D,"-",0,1))</f>
        <v>-</v>
      </c>
      <c r="K473" s="302"/>
      <c r="L473" s="146" t="str">
        <f>IF($K473="","-",_xlfn.XLOOKUP($K473,Obj.Meta!$A:$A,Obj.Meta!$D:$D,"-",0,1))</f>
        <v>-</v>
      </c>
      <c r="M473" s="300" t="str">
        <f>IF($K473="","-",_xlfn.XLOOKUP($K473,Obj.Meta!$A:$A,Obj.Meta!$F:$F,"-",0,1))</f>
        <v>-</v>
      </c>
      <c r="N473" s="337" t="str">
        <f t="shared" si="15"/>
        <v>---</v>
      </c>
      <c r="O473" s="333"/>
      <c r="P473" s="54"/>
      <c r="Q473" s="52"/>
      <c r="R473" s="34"/>
      <c r="S473" s="53"/>
      <c r="T473" s="208"/>
      <c r="U473" s="726"/>
      <c r="V473" s="206"/>
      <c r="W473" s="206"/>
      <c r="X473" s="678"/>
      <c r="Y473" s="34"/>
      <c r="Z473" s="610"/>
      <c r="AA473" s="608"/>
    </row>
    <row r="474" spans="1:27">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34"/>
      <c r="H474" s="303" t="str">
        <f>IF($G474="","-",_xlfn.XLOOKUP($G474,Appr.Meta!$A:$A,Appr.Meta!$D:$D,"-",0,1))</f>
        <v>-</v>
      </c>
      <c r="I474" s="302"/>
      <c r="J474" s="303" t="str">
        <f>IF($I474="","-",_xlfn.XLOOKUP($I474,'CC.Meta'!$A:$A,'CC.Meta'!$D:$D,"-",0,1))</f>
        <v>-</v>
      </c>
      <c r="K474" s="302"/>
      <c r="L474" s="146" t="str">
        <f>IF($K474="","-",_xlfn.XLOOKUP($K474,Obj.Meta!$A:$A,Obj.Meta!$D:$D,"-",0,1))</f>
        <v>-</v>
      </c>
      <c r="M474" s="300" t="str">
        <f>IF($K474="","-",_xlfn.XLOOKUP($K474,Obj.Meta!$A:$A,Obj.Meta!$F:$F,"-",0,1))</f>
        <v>-</v>
      </c>
      <c r="N474" s="337" t="str">
        <f t="shared" si="15"/>
        <v>---</v>
      </c>
      <c r="O474" s="333"/>
      <c r="P474" s="54"/>
      <c r="Q474" s="52"/>
      <c r="R474" s="34"/>
      <c r="S474" s="53"/>
      <c r="T474" s="208"/>
      <c r="U474" s="726"/>
      <c r="V474" s="206"/>
      <c r="W474" s="206"/>
      <c r="X474" s="678"/>
      <c r="Y474" s="34"/>
      <c r="Z474" s="610"/>
      <c r="AA474" s="608"/>
    </row>
    <row r="475" spans="1:27">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34"/>
      <c r="H475" s="303" t="str">
        <f>IF($G475="","-",_xlfn.XLOOKUP($G475,Appr.Meta!$A:$A,Appr.Meta!$D:$D,"-",0,1))</f>
        <v>-</v>
      </c>
      <c r="I475" s="302"/>
      <c r="J475" s="303" t="str">
        <f>IF($I475="","-",_xlfn.XLOOKUP($I475,'CC.Meta'!$A:$A,'CC.Meta'!$D:$D,"-",0,1))</f>
        <v>-</v>
      </c>
      <c r="K475" s="302"/>
      <c r="L475" s="146" t="str">
        <f>IF($K475="","-",_xlfn.XLOOKUP($K475,Obj.Meta!$A:$A,Obj.Meta!$D:$D,"-",0,1))</f>
        <v>-</v>
      </c>
      <c r="M475" s="300" t="str">
        <f>IF($K475="","-",_xlfn.XLOOKUP($K475,Obj.Meta!$A:$A,Obj.Meta!$F:$F,"-",0,1))</f>
        <v>-</v>
      </c>
      <c r="N475" s="337" t="str">
        <f t="shared" si="15"/>
        <v>---</v>
      </c>
      <c r="O475" s="333"/>
      <c r="P475" s="54"/>
      <c r="Q475" s="52"/>
      <c r="R475" s="34"/>
      <c r="S475" s="53"/>
      <c r="T475" s="208"/>
      <c r="U475" s="726"/>
      <c r="V475" s="206"/>
      <c r="W475" s="206"/>
      <c r="X475" s="678"/>
      <c r="Y475" s="34"/>
      <c r="Z475" s="610"/>
      <c r="AA475" s="608"/>
    </row>
    <row r="476" spans="1:27">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34"/>
      <c r="H476" s="303" t="str">
        <f>IF($G476="","-",_xlfn.XLOOKUP($G476,Appr.Meta!$A:$A,Appr.Meta!$D:$D,"-",0,1))</f>
        <v>-</v>
      </c>
      <c r="I476" s="302"/>
      <c r="J476" s="303" t="str">
        <f>IF($I476="","-",_xlfn.XLOOKUP($I476,'CC.Meta'!$A:$A,'CC.Meta'!$D:$D,"-",0,1))</f>
        <v>-</v>
      </c>
      <c r="K476" s="302"/>
      <c r="L476" s="146" t="str">
        <f>IF($K476="","-",_xlfn.XLOOKUP($K476,Obj.Meta!$A:$A,Obj.Meta!$D:$D,"-",0,1))</f>
        <v>-</v>
      </c>
      <c r="M476" s="300" t="str">
        <f>IF($K476="","-",_xlfn.XLOOKUP($K476,Obj.Meta!$A:$A,Obj.Meta!$F:$F,"-",0,1))</f>
        <v>-</v>
      </c>
      <c r="N476" s="337" t="str">
        <f t="shared" si="15"/>
        <v>---</v>
      </c>
      <c r="O476" s="333"/>
      <c r="P476" s="54"/>
      <c r="Q476" s="52"/>
      <c r="R476" s="34"/>
      <c r="S476" s="53"/>
      <c r="T476" s="208"/>
      <c r="U476" s="726"/>
      <c r="V476" s="206"/>
      <c r="W476" s="206"/>
      <c r="X476" s="678"/>
      <c r="Y476" s="34"/>
      <c r="Z476" s="610"/>
      <c r="AA476" s="608"/>
    </row>
    <row r="477" spans="1:27">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34"/>
      <c r="H477" s="303" t="str">
        <f>IF($G477="","-",_xlfn.XLOOKUP($G477,Appr.Meta!$A:$A,Appr.Meta!$D:$D,"-",0,1))</f>
        <v>-</v>
      </c>
      <c r="I477" s="302"/>
      <c r="J477" s="303" t="str">
        <f>IF($I477="","-",_xlfn.XLOOKUP($I477,'CC.Meta'!$A:$A,'CC.Meta'!$D:$D,"-",0,1))</f>
        <v>-</v>
      </c>
      <c r="K477" s="302"/>
      <c r="L477" s="146" t="str">
        <f>IF($K477="","-",_xlfn.XLOOKUP($K477,Obj.Meta!$A:$A,Obj.Meta!$D:$D,"-",0,1))</f>
        <v>-</v>
      </c>
      <c r="M477" s="300" t="str">
        <f>IF($K477="","-",_xlfn.XLOOKUP($K477,Obj.Meta!$A:$A,Obj.Meta!$F:$F,"-",0,1))</f>
        <v>-</v>
      </c>
      <c r="N477" s="337" t="str">
        <f t="shared" si="15"/>
        <v>---</v>
      </c>
      <c r="O477" s="333"/>
      <c r="P477" s="54"/>
      <c r="Q477" s="52"/>
      <c r="R477" s="34"/>
      <c r="S477" s="53"/>
      <c r="T477" s="208"/>
      <c r="U477" s="726"/>
      <c r="V477" s="206"/>
      <c r="W477" s="206"/>
      <c r="X477" s="678"/>
      <c r="Y477" s="34"/>
      <c r="Z477" s="610"/>
      <c r="AA477" s="608"/>
    </row>
    <row r="478" spans="1:27">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34"/>
      <c r="H478" s="303" t="str">
        <f>IF($G478="","-",_xlfn.XLOOKUP($G478,Appr.Meta!$A:$A,Appr.Meta!$D:$D,"-",0,1))</f>
        <v>-</v>
      </c>
      <c r="I478" s="302"/>
      <c r="J478" s="303" t="str">
        <f>IF($I478="","-",_xlfn.XLOOKUP($I478,'CC.Meta'!$A:$A,'CC.Meta'!$D:$D,"-",0,1))</f>
        <v>-</v>
      </c>
      <c r="K478" s="302"/>
      <c r="L478" s="146" t="str">
        <f>IF($K478="","-",_xlfn.XLOOKUP($K478,Obj.Meta!$A:$A,Obj.Meta!$D:$D,"-",0,1))</f>
        <v>-</v>
      </c>
      <c r="M478" s="300" t="str">
        <f>IF($K478="","-",_xlfn.XLOOKUP($K478,Obj.Meta!$A:$A,Obj.Meta!$F:$F,"-",0,1))</f>
        <v>-</v>
      </c>
      <c r="N478" s="337" t="str">
        <f t="shared" si="15"/>
        <v>---</v>
      </c>
      <c r="O478" s="333"/>
      <c r="P478" s="54"/>
      <c r="Q478" s="52"/>
      <c r="R478" s="34"/>
      <c r="S478" s="53"/>
      <c r="T478" s="208"/>
      <c r="U478" s="726"/>
      <c r="V478" s="206"/>
      <c r="W478" s="206"/>
      <c r="X478" s="678"/>
      <c r="Y478" s="34"/>
      <c r="Z478" s="610"/>
      <c r="AA478" s="608"/>
    </row>
    <row r="479" spans="1:27">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34"/>
      <c r="H479" s="303" t="str">
        <f>IF($G479="","-",_xlfn.XLOOKUP($G479,Appr.Meta!$A:$A,Appr.Meta!$D:$D,"-",0,1))</f>
        <v>-</v>
      </c>
      <c r="I479" s="302"/>
      <c r="J479" s="303" t="str">
        <f>IF($I479="","-",_xlfn.XLOOKUP($I479,'CC.Meta'!$A:$A,'CC.Meta'!$D:$D,"-",0,1))</f>
        <v>-</v>
      </c>
      <c r="K479" s="302"/>
      <c r="L479" s="146" t="str">
        <f>IF($K479="","-",_xlfn.XLOOKUP($K479,Obj.Meta!$A:$A,Obj.Meta!$D:$D,"-",0,1))</f>
        <v>-</v>
      </c>
      <c r="M479" s="300" t="str">
        <f>IF($K479="","-",_xlfn.XLOOKUP($K479,Obj.Meta!$A:$A,Obj.Meta!$F:$F,"-",0,1))</f>
        <v>-</v>
      </c>
      <c r="N479" s="337" t="str">
        <f t="shared" si="15"/>
        <v>---</v>
      </c>
      <c r="O479" s="333"/>
      <c r="P479" s="54"/>
      <c r="Q479" s="52"/>
      <c r="R479" s="34"/>
      <c r="S479" s="53"/>
      <c r="T479" s="208"/>
      <c r="U479" s="726"/>
      <c r="V479" s="206"/>
      <c r="W479" s="206"/>
      <c r="X479" s="678"/>
      <c r="Y479" s="34"/>
      <c r="Z479" s="610"/>
      <c r="AA479" s="608"/>
    </row>
    <row r="480" spans="1:27">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34"/>
      <c r="H480" s="303" t="str">
        <f>IF($G480="","-",_xlfn.XLOOKUP($G480,Appr.Meta!$A:$A,Appr.Meta!$D:$D,"-",0,1))</f>
        <v>-</v>
      </c>
      <c r="I480" s="302"/>
      <c r="J480" s="303" t="str">
        <f>IF($I480="","-",_xlfn.XLOOKUP($I480,'CC.Meta'!$A:$A,'CC.Meta'!$D:$D,"-",0,1))</f>
        <v>-</v>
      </c>
      <c r="K480" s="302"/>
      <c r="L480" s="146" t="str">
        <f>IF($K480="","-",_xlfn.XLOOKUP($K480,Obj.Meta!$A:$A,Obj.Meta!$D:$D,"-",0,1))</f>
        <v>-</v>
      </c>
      <c r="M480" s="300" t="str">
        <f>IF($K480="","-",_xlfn.XLOOKUP($K480,Obj.Meta!$A:$A,Obj.Meta!$F:$F,"-",0,1))</f>
        <v>-</v>
      </c>
      <c r="N480" s="337" t="str">
        <f t="shared" si="15"/>
        <v>---</v>
      </c>
      <c r="O480" s="333"/>
      <c r="P480" s="54"/>
      <c r="Q480" s="52"/>
      <c r="R480" s="34"/>
      <c r="S480" s="53"/>
      <c r="T480" s="208"/>
      <c r="U480" s="726"/>
      <c r="V480" s="206"/>
      <c r="W480" s="206"/>
      <c r="X480" s="678"/>
      <c r="Y480" s="34"/>
      <c r="Z480" s="610"/>
      <c r="AA480" s="608"/>
    </row>
    <row r="481" spans="1:27">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34"/>
      <c r="H481" s="303" t="str">
        <f>IF($G481="","-",_xlfn.XLOOKUP($G481,Appr.Meta!$A:$A,Appr.Meta!$D:$D,"-",0,1))</f>
        <v>-</v>
      </c>
      <c r="I481" s="302"/>
      <c r="J481" s="303" t="str">
        <f>IF($I481="","-",_xlfn.XLOOKUP($I481,'CC.Meta'!$A:$A,'CC.Meta'!$D:$D,"-",0,1))</f>
        <v>-</v>
      </c>
      <c r="K481" s="302"/>
      <c r="L481" s="146" t="str">
        <f>IF($K481="","-",_xlfn.XLOOKUP($K481,Obj.Meta!$A:$A,Obj.Meta!$D:$D,"-",0,1))</f>
        <v>-</v>
      </c>
      <c r="M481" s="300" t="str">
        <f>IF($K481="","-",_xlfn.XLOOKUP($K481,Obj.Meta!$A:$A,Obj.Meta!$F:$F,"-",0,1))</f>
        <v>-</v>
      </c>
      <c r="N481" s="337" t="str">
        <f t="shared" si="15"/>
        <v>---</v>
      </c>
      <c r="O481" s="333"/>
      <c r="P481" s="54"/>
      <c r="Q481" s="52"/>
      <c r="R481" s="34"/>
      <c r="S481" s="53"/>
      <c r="T481" s="208"/>
      <c r="U481" s="726"/>
      <c r="V481" s="206"/>
      <c r="W481" s="206"/>
      <c r="X481" s="678"/>
      <c r="Y481" s="34"/>
      <c r="Z481" s="610"/>
      <c r="AA481" s="608"/>
    </row>
    <row r="482" spans="1:27">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34"/>
      <c r="H482" s="303" t="str">
        <f>IF($G482="","-",_xlfn.XLOOKUP($G482,Appr.Meta!$A:$A,Appr.Meta!$D:$D,"-",0,1))</f>
        <v>-</v>
      </c>
      <c r="I482" s="302"/>
      <c r="J482" s="303" t="str">
        <f>IF($I482="","-",_xlfn.XLOOKUP($I482,'CC.Meta'!$A:$A,'CC.Meta'!$D:$D,"-",0,1))</f>
        <v>-</v>
      </c>
      <c r="K482" s="302"/>
      <c r="L482" s="146" t="str">
        <f>IF($K482="","-",_xlfn.XLOOKUP($K482,Obj.Meta!$A:$A,Obj.Meta!$D:$D,"-",0,1))</f>
        <v>-</v>
      </c>
      <c r="M482" s="300" t="str">
        <f>IF($K482="","-",_xlfn.XLOOKUP($K482,Obj.Meta!$A:$A,Obj.Meta!$F:$F,"-",0,1))</f>
        <v>-</v>
      </c>
      <c r="N482" s="337" t="str">
        <f t="shared" si="15"/>
        <v>---</v>
      </c>
      <c r="O482" s="333"/>
      <c r="P482" s="54"/>
      <c r="Q482" s="52"/>
      <c r="R482" s="34"/>
      <c r="S482" s="53"/>
      <c r="T482" s="208"/>
      <c r="U482" s="726"/>
      <c r="V482" s="206"/>
      <c r="W482" s="206"/>
      <c r="X482" s="678"/>
      <c r="Y482" s="34"/>
      <c r="Z482" s="610"/>
      <c r="AA482" s="608"/>
    </row>
    <row r="483" spans="1:27">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34"/>
      <c r="H483" s="303" t="str">
        <f>IF($G483="","-",_xlfn.XLOOKUP($G483,Appr.Meta!$A:$A,Appr.Meta!$D:$D,"-",0,1))</f>
        <v>-</v>
      </c>
      <c r="I483" s="302"/>
      <c r="J483" s="303" t="str">
        <f>IF($I483="","-",_xlfn.XLOOKUP($I483,'CC.Meta'!$A:$A,'CC.Meta'!$D:$D,"-",0,1))</f>
        <v>-</v>
      </c>
      <c r="K483" s="302"/>
      <c r="L483" s="146" t="str">
        <f>IF($K483="","-",_xlfn.XLOOKUP($K483,Obj.Meta!$A:$A,Obj.Meta!$D:$D,"-",0,1))</f>
        <v>-</v>
      </c>
      <c r="M483" s="300" t="str">
        <f>IF($K483="","-",_xlfn.XLOOKUP($K483,Obj.Meta!$A:$A,Obj.Meta!$F:$F,"-",0,1))</f>
        <v>-</v>
      </c>
      <c r="N483" s="337" t="str">
        <f t="shared" si="15"/>
        <v>---</v>
      </c>
      <c r="O483" s="333"/>
      <c r="P483" s="54"/>
      <c r="Q483" s="52"/>
      <c r="R483" s="34"/>
      <c r="S483" s="53"/>
      <c r="T483" s="208"/>
      <c r="U483" s="726"/>
      <c r="V483" s="206"/>
      <c r="W483" s="206"/>
      <c r="X483" s="678"/>
      <c r="Y483" s="34"/>
      <c r="Z483" s="610"/>
      <c r="AA483" s="608"/>
    </row>
    <row r="484" spans="1:27">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34"/>
      <c r="H484" s="303" t="str">
        <f>IF($G484="","-",_xlfn.XLOOKUP($G484,Appr.Meta!$A:$A,Appr.Meta!$D:$D,"-",0,1))</f>
        <v>-</v>
      </c>
      <c r="I484" s="302"/>
      <c r="J484" s="303" t="str">
        <f>IF($I484="","-",_xlfn.XLOOKUP($I484,'CC.Meta'!$A:$A,'CC.Meta'!$D:$D,"-",0,1))</f>
        <v>-</v>
      </c>
      <c r="K484" s="302"/>
      <c r="L484" s="146" t="str">
        <f>IF($K484="","-",_xlfn.XLOOKUP($K484,Obj.Meta!$A:$A,Obj.Meta!$D:$D,"-",0,1))</f>
        <v>-</v>
      </c>
      <c r="M484" s="300" t="str">
        <f>IF($K484="","-",_xlfn.XLOOKUP($K484,Obj.Meta!$A:$A,Obj.Meta!$F:$F,"-",0,1))</f>
        <v>-</v>
      </c>
      <c r="N484" s="337" t="str">
        <f t="shared" si="15"/>
        <v>---</v>
      </c>
      <c r="O484" s="333"/>
      <c r="P484" s="54"/>
      <c r="Q484" s="52"/>
      <c r="R484" s="34"/>
      <c r="S484" s="53"/>
      <c r="T484" s="208"/>
      <c r="U484" s="726"/>
      <c r="V484" s="206"/>
      <c r="W484" s="206"/>
      <c r="X484" s="678"/>
      <c r="Y484" s="34"/>
      <c r="Z484" s="610"/>
      <c r="AA484" s="608"/>
    </row>
    <row r="485" spans="1:27">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34"/>
      <c r="H485" s="303" t="str">
        <f>IF($G485="","-",_xlfn.XLOOKUP($G485,Appr.Meta!$A:$A,Appr.Meta!$D:$D,"-",0,1))</f>
        <v>-</v>
      </c>
      <c r="I485" s="302"/>
      <c r="J485" s="303" t="str">
        <f>IF($I485="","-",_xlfn.XLOOKUP($I485,'CC.Meta'!$A:$A,'CC.Meta'!$D:$D,"-",0,1))</f>
        <v>-</v>
      </c>
      <c r="K485" s="302"/>
      <c r="L485" s="146" t="str">
        <f>IF($K485="","-",_xlfn.XLOOKUP($K485,Obj.Meta!$A:$A,Obj.Meta!$D:$D,"-",0,1))</f>
        <v>-</v>
      </c>
      <c r="M485" s="300" t="str">
        <f>IF($K485="","-",_xlfn.XLOOKUP($K485,Obj.Meta!$A:$A,Obj.Meta!$F:$F,"-",0,1))</f>
        <v>-</v>
      </c>
      <c r="N485" s="337" t="str">
        <f t="shared" si="15"/>
        <v>---</v>
      </c>
      <c r="O485" s="333"/>
      <c r="P485" s="54"/>
      <c r="Q485" s="52"/>
      <c r="R485" s="34"/>
      <c r="S485" s="53"/>
      <c r="T485" s="208"/>
      <c r="U485" s="726"/>
      <c r="V485" s="206"/>
      <c r="W485" s="206"/>
      <c r="X485" s="678"/>
      <c r="Y485" s="34"/>
      <c r="Z485" s="610"/>
      <c r="AA485" s="608"/>
    </row>
    <row r="486" spans="1:27">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34"/>
      <c r="H486" s="303" t="str">
        <f>IF($G486="","-",_xlfn.XLOOKUP($G486,Appr.Meta!$A:$A,Appr.Meta!$D:$D,"-",0,1))</f>
        <v>-</v>
      </c>
      <c r="I486" s="302"/>
      <c r="J486" s="303" t="str">
        <f>IF($I486="","-",_xlfn.XLOOKUP($I486,'CC.Meta'!$A:$A,'CC.Meta'!$D:$D,"-",0,1))</f>
        <v>-</v>
      </c>
      <c r="K486" s="302"/>
      <c r="L486" s="146" t="str">
        <f>IF($K486="","-",_xlfn.XLOOKUP($K486,Obj.Meta!$A:$A,Obj.Meta!$D:$D,"-",0,1))</f>
        <v>-</v>
      </c>
      <c r="M486" s="300" t="str">
        <f>IF($K486="","-",_xlfn.XLOOKUP($K486,Obj.Meta!$A:$A,Obj.Meta!$F:$F,"-",0,1))</f>
        <v>-</v>
      </c>
      <c r="N486" s="337" t="str">
        <f t="shared" si="15"/>
        <v>---</v>
      </c>
      <c r="O486" s="333"/>
      <c r="P486" s="54"/>
      <c r="Q486" s="52"/>
      <c r="R486" s="34"/>
      <c r="S486" s="53"/>
      <c r="T486" s="208"/>
      <c r="U486" s="726"/>
      <c r="V486" s="206"/>
      <c r="W486" s="206"/>
      <c r="X486" s="678"/>
      <c r="Y486" s="34"/>
      <c r="Z486" s="610"/>
      <c r="AA486" s="608"/>
    </row>
    <row r="487" spans="1:27">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34"/>
      <c r="H487" s="303" t="str">
        <f>IF($G487="","-",_xlfn.XLOOKUP($G487,Appr.Meta!$A:$A,Appr.Meta!$D:$D,"-",0,1))</f>
        <v>-</v>
      </c>
      <c r="I487" s="302"/>
      <c r="J487" s="303" t="str">
        <f>IF($I487="","-",_xlfn.XLOOKUP($I487,'CC.Meta'!$A:$A,'CC.Meta'!$D:$D,"-",0,1))</f>
        <v>-</v>
      </c>
      <c r="K487" s="302"/>
      <c r="L487" s="146" t="str">
        <f>IF($K487="","-",_xlfn.XLOOKUP($K487,Obj.Meta!$A:$A,Obj.Meta!$D:$D,"-",0,1))</f>
        <v>-</v>
      </c>
      <c r="M487" s="300" t="str">
        <f>IF($K487="","-",_xlfn.XLOOKUP($K487,Obj.Meta!$A:$A,Obj.Meta!$F:$F,"-",0,1))</f>
        <v>-</v>
      </c>
      <c r="N487" s="337" t="str">
        <f t="shared" si="15"/>
        <v>---</v>
      </c>
      <c r="O487" s="333"/>
      <c r="P487" s="54"/>
      <c r="Q487" s="52"/>
      <c r="R487" s="34"/>
      <c r="S487" s="53"/>
      <c r="T487" s="208"/>
      <c r="U487" s="726"/>
      <c r="V487" s="206"/>
      <c r="W487" s="206"/>
      <c r="X487" s="678"/>
      <c r="Y487" s="34"/>
      <c r="Z487" s="610"/>
      <c r="AA487" s="608"/>
    </row>
    <row r="488" spans="1:27">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34"/>
      <c r="H488" s="303" t="str">
        <f>IF($G488="","-",_xlfn.XLOOKUP($G488,Appr.Meta!$A:$A,Appr.Meta!$D:$D,"-",0,1))</f>
        <v>-</v>
      </c>
      <c r="I488" s="302"/>
      <c r="J488" s="303" t="str">
        <f>IF($I488="","-",_xlfn.XLOOKUP($I488,'CC.Meta'!$A:$A,'CC.Meta'!$D:$D,"-",0,1))</f>
        <v>-</v>
      </c>
      <c r="K488" s="302"/>
      <c r="L488" s="146" t="str">
        <f>IF($K488="","-",_xlfn.XLOOKUP($K488,Obj.Meta!$A:$A,Obj.Meta!$D:$D,"-",0,1))</f>
        <v>-</v>
      </c>
      <c r="M488" s="300" t="str">
        <f>IF($K488="","-",_xlfn.XLOOKUP($K488,Obj.Meta!$A:$A,Obj.Meta!$F:$F,"-",0,1))</f>
        <v>-</v>
      </c>
      <c r="N488" s="337" t="str">
        <f t="shared" si="15"/>
        <v>---</v>
      </c>
      <c r="O488" s="333"/>
      <c r="P488" s="54"/>
      <c r="Q488" s="52"/>
      <c r="R488" s="34"/>
      <c r="S488" s="53"/>
      <c r="T488" s="208"/>
      <c r="U488" s="726"/>
      <c r="V488" s="206"/>
      <c r="W488" s="206"/>
      <c r="X488" s="678"/>
      <c r="Y488" s="34"/>
      <c r="Z488" s="610"/>
      <c r="AA488" s="608"/>
    </row>
    <row r="489" spans="1:27">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34"/>
      <c r="H489" s="303" t="str">
        <f>IF($G489="","-",_xlfn.XLOOKUP($G489,Appr.Meta!$A:$A,Appr.Meta!$D:$D,"-",0,1))</f>
        <v>-</v>
      </c>
      <c r="I489" s="302"/>
      <c r="J489" s="303" t="str">
        <f>IF($I489="","-",_xlfn.XLOOKUP($I489,'CC.Meta'!$A:$A,'CC.Meta'!$D:$D,"-",0,1))</f>
        <v>-</v>
      </c>
      <c r="K489" s="302"/>
      <c r="L489" s="146" t="str">
        <f>IF($K489="","-",_xlfn.XLOOKUP($K489,Obj.Meta!$A:$A,Obj.Meta!$D:$D,"-",0,1))</f>
        <v>-</v>
      </c>
      <c r="M489" s="300" t="str">
        <f>IF($K489="","-",_xlfn.XLOOKUP($K489,Obj.Meta!$A:$A,Obj.Meta!$F:$F,"-",0,1))</f>
        <v>-</v>
      </c>
      <c r="N489" s="337" t="str">
        <f t="shared" si="15"/>
        <v>---</v>
      </c>
      <c r="O489" s="333"/>
      <c r="P489" s="54"/>
      <c r="Q489" s="52"/>
      <c r="R489" s="34"/>
      <c r="S489" s="53"/>
      <c r="T489" s="208"/>
      <c r="U489" s="726"/>
      <c r="V489" s="206"/>
      <c r="W489" s="206"/>
      <c r="X489" s="678"/>
      <c r="Y489" s="34"/>
      <c r="Z489" s="610"/>
      <c r="AA489" s="608"/>
    </row>
    <row r="490" spans="1:27">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34"/>
      <c r="H490" s="303" t="str">
        <f>IF($G490="","-",_xlfn.XLOOKUP($G490,Appr.Meta!$A:$A,Appr.Meta!$D:$D,"-",0,1))</f>
        <v>-</v>
      </c>
      <c r="I490" s="302"/>
      <c r="J490" s="303" t="str">
        <f>IF($I490="","-",_xlfn.XLOOKUP($I490,'CC.Meta'!$A:$A,'CC.Meta'!$D:$D,"-",0,1))</f>
        <v>-</v>
      </c>
      <c r="K490" s="302"/>
      <c r="L490" s="146" t="str">
        <f>IF($K490="","-",_xlfn.XLOOKUP($K490,Obj.Meta!$A:$A,Obj.Meta!$D:$D,"-",0,1))</f>
        <v>-</v>
      </c>
      <c r="M490" s="300" t="str">
        <f>IF($K490="","-",_xlfn.XLOOKUP($K490,Obj.Meta!$A:$A,Obj.Meta!$F:$F,"-",0,1))</f>
        <v>-</v>
      </c>
      <c r="N490" s="337" t="str">
        <f t="shared" si="15"/>
        <v>---</v>
      </c>
      <c r="O490" s="333"/>
      <c r="P490" s="54"/>
      <c r="Q490" s="52"/>
      <c r="R490" s="34"/>
      <c r="S490" s="53"/>
      <c r="T490" s="208"/>
      <c r="U490" s="726"/>
      <c r="V490" s="206"/>
      <c r="W490" s="206"/>
      <c r="X490" s="678"/>
      <c r="Y490" s="34"/>
      <c r="Z490" s="610"/>
      <c r="AA490" s="608"/>
    </row>
    <row r="491" spans="1:27">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34"/>
      <c r="H491" s="303" t="str">
        <f>IF($G491="","-",_xlfn.XLOOKUP($G491,Appr.Meta!$A:$A,Appr.Meta!$D:$D,"-",0,1))</f>
        <v>-</v>
      </c>
      <c r="I491" s="302"/>
      <c r="J491" s="303" t="str">
        <f>IF($I491="","-",_xlfn.XLOOKUP($I491,'CC.Meta'!$A:$A,'CC.Meta'!$D:$D,"-",0,1))</f>
        <v>-</v>
      </c>
      <c r="K491" s="302"/>
      <c r="L491" s="146" t="str">
        <f>IF($K491="","-",_xlfn.XLOOKUP($K491,Obj.Meta!$A:$A,Obj.Meta!$D:$D,"-",0,1))</f>
        <v>-</v>
      </c>
      <c r="M491" s="300" t="str">
        <f>IF($K491="","-",_xlfn.XLOOKUP($K491,Obj.Meta!$A:$A,Obj.Meta!$F:$F,"-",0,1))</f>
        <v>-</v>
      </c>
      <c r="N491" s="337" t="str">
        <f t="shared" si="15"/>
        <v>---</v>
      </c>
      <c r="O491" s="333"/>
      <c r="P491" s="54"/>
      <c r="Q491" s="52"/>
      <c r="R491" s="34"/>
      <c r="S491" s="53"/>
      <c r="T491" s="208"/>
      <c r="U491" s="726"/>
      <c r="V491" s="206"/>
      <c r="W491" s="206"/>
      <c r="X491" s="678"/>
      <c r="Y491" s="34"/>
      <c r="Z491" s="610"/>
      <c r="AA491" s="608"/>
    </row>
    <row r="492" spans="1:27">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34"/>
      <c r="H492" s="303" t="str">
        <f>IF($G492="","-",_xlfn.XLOOKUP($G492,Appr.Meta!$A:$A,Appr.Meta!$D:$D,"-",0,1))</f>
        <v>-</v>
      </c>
      <c r="I492" s="302"/>
      <c r="J492" s="303" t="str">
        <f>IF($I492="","-",_xlfn.XLOOKUP($I492,'CC.Meta'!$A:$A,'CC.Meta'!$D:$D,"-",0,1))</f>
        <v>-</v>
      </c>
      <c r="K492" s="302"/>
      <c r="L492" s="146" t="str">
        <f>IF($K492="","-",_xlfn.XLOOKUP($K492,Obj.Meta!$A:$A,Obj.Meta!$D:$D,"-",0,1))</f>
        <v>-</v>
      </c>
      <c r="M492" s="300" t="str">
        <f>IF($K492="","-",_xlfn.XLOOKUP($K492,Obj.Meta!$A:$A,Obj.Meta!$F:$F,"-",0,1))</f>
        <v>-</v>
      </c>
      <c r="N492" s="337" t="str">
        <f t="shared" si="15"/>
        <v>---</v>
      </c>
      <c r="O492" s="333"/>
      <c r="P492" s="54"/>
      <c r="Q492" s="52"/>
      <c r="R492" s="34"/>
      <c r="S492" s="53"/>
      <c r="T492" s="208"/>
      <c r="U492" s="726"/>
      <c r="V492" s="206"/>
      <c r="W492" s="206"/>
      <c r="X492" s="678"/>
      <c r="Y492" s="34"/>
      <c r="Z492" s="610"/>
      <c r="AA492" s="608"/>
    </row>
    <row r="493" spans="1:27">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34"/>
      <c r="H493" s="303" t="str">
        <f>IF($G493="","-",_xlfn.XLOOKUP($G493,Appr.Meta!$A:$A,Appr.Meta!$D:$D,"-",0,1))</f>
        <v>-</v>
      </c>
      <c r="I493" s="302"/>
      <c r="J493" s="303" t="str">
        <f>IF($I493="","-",_xlfn.XLOOKUP($I493,'CC.Meta'!$A:$A,'CC.Meta'!$D:$D,"-",0,1))</f>
        <v>-</v>
      </c>
      <c r="K493" s="302"/>
      <c r="L493" s="146" t="str">
        <f>IF($K493="","-",_xlfn.XLOOKUP($K493,Obj.Meta!$A:$A,Obj.Meta!$D:$D,"-",0,1))</f>
        <v>-</v>
      </c>
      <c r="M493" s="300" t="str">
        <f>IF($K493="","-",_xlfn.XLOOKUP($K493,Obj.Meta!$A:$A,Obj.Meta!$F:$F,"-",0,1))</f>
        <v>-</v>
      </c>
      <c r="N493" s="337" t="str">
        <f t="shared" si="15"/>
        <v>---</v>
      </c>
      <c r="O493" s="333"/>
      <c r="P493" s="54"/>
      <c r="Q493" s="52"/>
      <c r="R493" s="34"/>
      <c r="S493" s="53"/>
      <c r="T493" s="208"/>
      <c r="U493" s="726"/>
      <c r="V493" s="206"/>
      <c r="W493" s="206"/>
      <c r="X493" s="678"/>
      <c r="Y493" s="34"/>
      <c r="Z493" s="610"/>
      <c r="AA493" s="608"/>
    </row>
    <row r="494" spans="1:27">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34"/>
      <c r="H494" s="303" t="str">
        <f>IF($G494="","-",_xlfn.XLOOKUP($G494,Appr.Meta!$A:$A,Appr.Meta!$D:$D,"-",0,1))</f>
        <v>-</v>
      </c>
      <c r="I494" s="302"/>
      <c r="J494" s="303" t="str">
        <f>IF($I494="","-",_xlfn.XLOOKUP($I494,'CC.Meta'!$A:$A,'CC.Meta'!$D:$D,"-",0,1))</f>
        <v>-</v>
      </c>
      <c r="K494" s="302"/>
      <c r="L494" s="146" t="str">
        <f>IF($K494="","-",_xlfn.XLOOKUP($K494,Obj.Meta!$A:$A,Obj.Meta!$D:$D,"-",0,1))</f>
        <v>-</v>
      </c>
      <c r="M494" s="300" t="str">
        <f>IF($K494="","-",_xlfn.XLOOKUP($K494,Obj.Meta!$A:$A,Obj.Meta!$F:$F,"-",0,1))</f>
        <v>-</v>
      </c>
      <c r="N494" s="337" t="str">
        <f t="shared" si="15"/>
        <v>---</v>
      </c>
      <c r="O494" s="333"/>
      <c r="P494" s="54"/>
      <c r="Q494" s="52"/>
      <c r="R494" s="34"/>
      <c r="S494" s="53"/>
      <c r="T494" s="208"/>
      <c r="U494" s="726"/>
      <c r="V494" s="206"/>
      <c r="W494" s="206"/>
      <c r="X494" s="678"/>
      <c r="Y494" s="34"/>
      <c r="Z494" s="610"/>
      <c r="AA494" s="608"/>
    </row>
    <row r="495" spans="1:27">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34"/>
      <c r="H495" s="303" t="str">
        <f>IF($G495="","-",_xlfn.XLOOKUP($G495,Appr.Meta!$A:$A,Appr.Meta!$D:$D,"-",0,1))</f>
        <v>-</v>
      </c>
      <c r="I495" s="302"/>
      <c r="J495" s="303" t="str">
        <f>IF($I495="","-",_xlfn.XLOOKUP($I495,'CC.Meta'!$A:$A,'CC.Meta'!$D:$D,"-",0,1))</f>
        <v>-</v>
      </c>
      <c r="K495" s="302"/>
      <c r="L495" s="146" t="str">
        <f>IF($K495="","-",_xlfn.XLOOKUP($K495,Obj.Meta!$A:$A,Obj.Meta!$D:$D,"-",0,1))</f>
        <v>-</v>
      </c>
      <c r="M495" s="300" t="str">
        <f>IF($K495="","-",_xlfn.XLOOKUP($K495,Obj.Meta!$A:$A,Obj.Meta!$F:$F,"-",0,1))</f>
        <v>-</v>
      </c>
      <c r="N495" s="337" t="str">
        <f t="shared" si="15"/>
        <v>---</v>
      </c>
      <c r="O495" s="333"/>
      <c r="P495" s="54"/>
      <c r="Q495" s="52"/>
      <c r="R495" s="34"/>
      <c r="S495" s="53"/>
      <c r="T495" s="208"/>
      <c r="U495" s="726"/>
      <c r="V495" s="206"/>
      <c r="W495" s="206"/>
      <c r="X495" s="678"/>
      <c r="Y495" s="34"/>
      <c r="Z495" s="610"/>
      <c r="AA495" s="608"/>
    </row>
    <row r="496" spans="1:27">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34"/>
      <c r="H496" s="303" t="str">
        <f>IF($G496="","-",_xlfn.XLOOKUP($G496,Appr.Meta!$A:$A,Appr.Meta!$D:$D,"-",0,1))</f>
        <v>-</v>
      </c>
      <c r="I496" s="302"/>
      <c r="J496" s="303" t="str">
        <f>IF($I496="","-",_xlfn.XLOOKUP($I496,'CC.Meta'!$A:$A,'CC.Meta'!$D:$D,"-",0,1))</f>
        <v>-</v>
      </c>
      <c r="K496" s="302"/>
      <c r="L496" s="146" t="str">
        <f>IF($K496="","-",_xlfn.XLOOKUP($K496,Obj.Meta!$A:$A,Obj.Meta!$D:$D,"-",0,1))</f>
        <v>-</v>
      </c>
      <c r="M496" s="300" t="str">
        <f>IF($K496="","-",_xlfn.XLOOKUP($K496,Obj.Meta!$A:$A,Obj.Meta!$F:$F,"-",0,1))</f>
        <v>-</v>
      </c>
      <c r="N496" s="337" t="str">
        <f t="shared" si="15"/>
        <v>---</v>
      </c>
      <c r="O496" s="333"/>
      <c r="P496" s="54"/>
      <c r="Q496" s="52"/>
      <c r="R496" s="34"/>
      <c r="S496" s="53"/>
      <c r="T496" s="208"/>
      <c r="U496" s="726"/>
      <c r="V496" s="206"/>
      <c r="W496" s="206"/>
      <c r="X496" s="678"/>
      <c r="Y496" s="34"/>
      <c r="Z496" s="610"/>
      <c r="AA496" s="608"/>
    </row>
    <row r="497" spans="1:27">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34"/>
      <c r="H497" s="303" t="str">
        <f>IF($G497="","-",_xlfn.XLOOKUP($G497,Appr.Meta!$A:$A,Appr.Meta!$D:$D,"-",0,1))</f>
        <v>-</v>
      </c>
      <c r="I497" s="302"/>
      <c r="J497" s="303" t="str">
        <f>IF($I497="","-",_xlfn.XLOOKUP($I497,'CC.Meta'!$A:$A,'CC.Meta'!$D:$D,"-",0,1))</f>
        <v>-</v>
      </c>
      <c r="K497" s="302"/>
      <c r="L497" s="146" t="str">
        <f>IF($K497="","-",_xlfn.XLOOKUP($K497,Obj.Meta!$A:$A,Obj.Meta!$D:$D,"-",0,1))</f>
        <v>-</v>
      </c>
      <c r="M497" s="300" t="str">
        <f>IF($K497="","-",_xlfn.XLOOKUP($K497,Obj.Meta!$A:$A,Obj.Meta!$F:$F,"-",0,1))</f>
        <v>-</v>
      </c>
      <c r="N497" s="337" t="str">
        <f t="shared" si="15"/>
        <v>---</v>
      </c>
      <c r="O497" s="333"/>
      <c r="P497" s="54"/>
      <c r="Q497" s="52"/>
      <c r="R497" s="34"/>
      <c r="S497" s="53"/>
      <c r="T497" s="208"/>
      <c r="U497" s="726"/>
      <c r="V497" s="206"/>
      <c r="W497" s="206"/>
      <c r="X497" s="678"/>
      <c r="Y497" s="34"/>
      <c r="Z497" s="610"/>
      <c r="AA497" s="608"/>
    </row>
    <row r="498" spans="1:27">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34"/>
      <c r="H498" s="303" t="str">
        <f>IF($G498="","-",_xlfn.XLOOKUP($G498,Appr.Meta!$A:$A,Appr.Meta!$D:$D,"-",0,1))</f>
        <v>-</v>
      </c>
      <c r="I498" s="302"/>
      <c r="J498" s="303" t="str">
        <f>IF($I498="","-",_xlfn.XLOOKUP($I498,'CC.Meta'!$A:$A,'CC.Meta'!$D:$D,"-",0,1))</f>
        <v>-</v>
      </c>
      <c r="K498" s="302"/>
      <c r="L498" s="146" t="str">
        <f>IF($K498="","-",_xlfn.XLOOKUP($K498,Obj.Meta!$A:$A,Obj.Meta!$D:$D,"-",0,1))</f>
        <v>-</v>
      </c>
      <c r="M498" s="300" t="str">
        <f>IF($K498="","-",_xlfn.XLOOKUP($K498,Obj.Meta!$A:$A,Obj.Meta!$F:$F,"-",0,1))</f>
        <v>-</v>
      </c>
      <c r="N498" s="337" t="str">
        <f t="shared" si="15"/>
        <v>---</v>
      </c>
      <c r="O498" s="333"/>
      <c r="P498" s="54"/>
      <c r="Q498" s="52"/>
      <c r="R498" s="34"/>
      <c r="S498" s="53"/>
      <c r="T498" s="208"/>
      <c r="U498" s="726"/>
      <c r="V498" s="206"/>
      <c r="W498" s="206"/>
      <c r="X498" s="678"/>
      <c r="Y498" s="34"/>
      <c r="Z498" s="610"/>
      <c r="AA498" s="608"/>
    </row>
    <row r="499" spans="1:27">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34"/>
      <c r="H499" s="303" t="str">
        <f>IF($G499="","-",_xlfn.XLOOKUP($G499,Appr.Meta!$A:$A,Appr.Meta!$D:$D,"-",0,1))</f>
        <v>-</v>
      </c>
      <c r="I499" s="302"/>
      <c r="J499" s="303" t="str">
        <f>IF($I499="","-",_xlfn.XLOOKUP($I499,'CC.Meta'!$A:$A,'CC.Meta'!$D:$D,"-",0,1))</f>
        <v>-</v>
      </c>
      <c r="K499" s="302"/>
      <c r="L499" s="146" t="str">
        <f>IF($K499="","-",_xlfn.XLOOKUP($K499,Obj.Meta!$A:$A,Obj.Meta!$D:$D,"-",0,1))</f>
        <v>-</v>
      </c>
      <c r="M499" s="300" t="str">
        <f>IF($K499="","-",_xlfn.XLOOKUP($K499,Obj.Meta!$A:$A,Obj.Meta!$F:$F,"-",0,1))</f>
        <v>-</v>
      </c>
      <c r="N499" s="337" t="str">
        <f t="shared" si="15"/>
        <v>---</v>
      </c>
      <c r="O499" s="333"/>
      <c r="P499" s="54"/>
      <c r="Q499" s="52"/>
      <c r="R499" s="34"/>
      <c r="S499" s="53"/>
      <c r="T499" s="208"/>
      <c r="U499" s="726"/>
      <c r="V499" s="206"/>
      <c r="W499" s="206"/>
      <c r="X499" s="678"/>
      <c r="Y499" s="34"/>
      <c r="Z499" s="610"/>
      <c r="AA499" s="608"/>
    </row>
    <row r="500" spans="1:27">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34"/>
      <c r="H500" s="303" t="str">
        <f>IF($G500="","-",_xlfn.XLOOKUP($G500,Appr.Meta!$A:$A,Appr.Meta!$D:$D,"-",0,1))</f>
        <v>-</v>
      </c>
      <c r="I500" s="302"/>
      <c r="J500" s="303" t="str">
        <f>IF($I500="","-",_xlfn.XLOOKUP($I500,'CC.Meta'!$A:$A,'CC.Meta'!$D:$D,"-",0,1))</f>
        <v>-</v>
      </c>
      <c r="K500" s="302"/>
      <c r="L500" s="146" t="str">
        <f>IF($K500="","-",_xlfn.XLOOKUP($K500,Obj.Meta!$A:$A,Obj.Meta!$D:$D,"-",0,1))</f>
        <v>-</v>
      </c>
      <c r="M500" s="300" t="str">
        <f>IF($K500="","-",_xlfn.XLOOKUP($K500,Obj.Meta!$A:$A,Obj.Meta!$F:$F,"-",0,1))</f>
        <v>-</v>
      </c>
      <c r="N500" s="337" t="str">
        <f t="shared" si="15"/>
        <v>---</v>
      </c>
      <c r="O500" s="333"/>
      <c r="P500" s="54"/>
      <c r="Q500" s="52"/>
      <c r="R500" s="34"/>
      <c r="S500" s="53"/>
      <c r="T500" s="208"/>
      <c r="U500" s="726"/>
      <c r="V500" s="206"/>
      <c r="W500" s="206"/>
      <c r="X500" s="678"/>
      <c r="Y500" s="34"/>
      <c r="Z500" s="610"/>
      <c r="AA500" s="608"/>
    </row>
    <row r="501" spans="1:27">
      <c r="A501" s="145" t="str">
        <f t="shared" si="14"/>
        <v>-</v>
      </c>
      <c r="B501" s="146" t="str">
        <f>_xlfn.XLOOKUP($A501,Dept.Meta!$A:$A,Dept.Meta!$F:$F,"-",0,1)</f>
        <v>-</v>
      </c>
      <c r="C501" s="629" t="str">
        <f>_xlfn.XLOOKUP(_xlfn.CONCAT($G501,"-",$I501),Div.Meta!$H:$H,Div.Meta!$C:$C,"-",0,1)</f>
        <v>-</v>
      </c>
      <c r="D501" s="302"/>
      <c r="E501" s="146" t="str">
        <f>IF($D501="","-",_xlfn.XLOOKUP($D501,Fund.Meta!$A:$A,Fund.Meta!$D:$D,"-",0,1))</f>
        <v>-</v>
      </c>
      <c r="F501" s="303" t="str">
        <f>IF($D501="","-",_xlfn.XLOOKUP($D501,Fund.Meta!$A:$A,Fund.Meta!$E:$E,"-",0,1))</f>
        <v>-</v>
      </c>
      <c r="G501" s="334"/>
      <c r="H501" s="303" t="str">
        <f>IF($G501="","-",_xlfn.XLOOKUP($G501,Appr.Meta!$A:$A,Appr.Meta!$D:$D,"-",0,1))</f>
        <v>-</v>
      </c>
      <c r="I501" s="302"/>
      <c r="J501" s="303" t="str">
        <f>IF($I501="","-",_xlfn.XLOOKUP($I501,'CC.Meta'!$A:$A,'CC.Meta'!$D:$D,"-",0,1))</f>
        <v>-</v>
      </c>
      <c r="K501" s="302"/>
      <c r="L501" s="146" t="str">
        <f>IF($K501="","-",_xlfn.XLOOKUP($K501,Obj.Meta!$A:$A,Obj.Meta!$D:$D,"-",0,1))</f>
        <v>-</v>
      </c>
      <c r="M501" s="300" t="str">
        <f>IF($K501="","-",_xlfn.XLOOKUP($K501,Obj.Meta!$A:$A,Obj.Meta!$F:$F,"-",0,1))</f>
        <v>-</v>
      </c>
      <c r="N501" s="337" t="str">
        <f t="shared" si="15"/>
        <v>---</v>
      </c>
      <c r="O501" s="333"/>
      <c r="P501" s="54"/>
      <c r="Q501" s="52"/>
      <c r="R501" s="34"/>
      <c r="S501" s="53"/>
      <c r="T501" s="208"/>
      <c r="U501" s="726"/>
      <c r="V501" s="206"/>
      <c r="W501" s="206"/>
      <c r="X501" s="678"/>
      <c r="Y501" s="34"/>
      <c r="Z501" s="610"/>
      <c r="AA501" s="608"/>
    </row>
    <row r="502" spans="1:27">
      <c r="A502" s="145" t="str">
        <f t="shared" si="14"/>
        <v>-</v>
      </c>
      <c r="B502" s="146" t="str">
        <f>_xlfn.XLOOKUP($A502,Dept.Meta!$A:$A,Dept.Meta!$F:$F,"-",0,1)</f>
        <v>-</v>
      </c>
      <c r="C502" s="629" t="str">
        <f>_xlfn.XLOOKUP(_xlfn.CONCAT($G502,"-",$I502),Div.Meta!$H:$H,Div.Meta!$C:$C,"-",0,1)</f>
        <v>-</v>
      </c>
      <c r="D502" s="302"/>
      <c r="E502" s="146" t="str">
        <f>IF($D502="","-",_xlfn.XLOOKUP($D502,Fund.Meta!$A:$A,Fund.Meta!$D:$D,"-",0,1))</f>
        <v>-</v>
      </c>
      <c r="F502" s="303" t="str">
        <f>IF($D502="","-",_xlfn.XLOOKUP($D502,Fund.Meta!$A:$A,Fund.Meta!$E:$E,"-",0,1))</f>
        <v>-</v>
      </c>
      <c r="G502" s="334"/>
      <c r="H502" s="303" t="str">
        <f>IF($G502="","-",_xlfn.XLOOKUP($G502,Appr.Meta!$A:$A,Appr.Meta!$D:$D,"-",0,1))</f>
        <v>-</v>
      </c>
      <c r="I502" s="302"/>
      <c r="J502" s="303" t="str">
        <f>IF($I502="","-",_xlfn.XLOOKUP($I502,'CC.Meta'!$A:$A,'CC.Meta'!$D:$D,"-",0,1))</f>
        <v>-</v>
      </c>
      <c r="K502" s="302"/>
      <c r="L502" s="146" t="str">
        <f>IF($K502="","-",_xlfn.XLOOKUP($K502,Obj.Meta!$A:$A,Obj.Meta!$D:$D,"-",0,1))</f>
        <v>-</v>
      </c>
      <c r="M502" s="300" t="str">
        <f>IF($K502="","-",_xlfn.XLOOKUP($K502,Obj.Meta!$A:$A,Obj.Meta!$F:$F,"-",0,1))</f>
        <v>-</v>
      </c>
      <c r="N502" s="337" t="str">
        <f t="shared" si="15"/>
        <v>---</v>
      </c>
      <c r="O502" s="333"/>
      <c r="P502" s="54"/>
      <c r="Q502" s="52"/>
      <c r="R502" s="34"/>
      <c r="S502" s="53"/>
      <c r="T502" s="208"/>
      <c r="U502" s="726"/>
      <c r="V502" s="206"/>
      <c r="W502" s="206"/>
      <c r="X502" s="678"/>
      <c r="Y502" s="34"/>
      <c r="Z502" s="610"/>
      <c r="AA502" s="608"/>
    </row>
    <row r="503" spans="1:27">
      <c r="A503" s="145" t="str">
        <f t="shared" si="14"/>
        <v>-</v>
      </c>
      <c r="B503" s="146" t="str">
        <f>_xlfn.XLOOKUP($A503,Dept.Meta!$A:$A,Dept.Meta!$F:$F,"-",0,1)</f>
        <v>-</v>
      </c>
      <c r="C503" s="629" t="str">
        <f>_xlfn.XLOOKUP(_xlfn.CONCAT($G503,"-",$I503),Div.Meta!$H:$H,Div.Meta!$C:$C,"-",0,1)</f>
        <v>-</v>
      </c>
      <c r="D503" s="302"/>
      <c r="E503" s="146" t="str">
        <f>IF($D503="","-",_xlfn.XLOOKUP($D503,Fund.Meta!$A:$A,Fund.Meta!$D:$D,"-",0,1))</f>
        <v>-</v>
      </c>
      <c r="F503" s="303" t="str">
        <f>IF($D503="","-",_xlfn.XLOOKUP($D503,Fund.Meta!$A:$A,Fund.Meta!$E:$E,"-",0,1))</f>
        <v>-</v>
      </c>
      <c r="G503" s="334"/>
      <c r="H503" s="303" t="str">
        <f>IF($G503="","-",_xlfn.XLOOKUP($G503,Appr.Meta!$A:$A,Appr.Meta!$D:$D,"-",0,1))</f>
        <v>-</v>
      </c>
      <c r="I503" s="302"/>
      <c r="J503" s="303" t="str">
        <f>IF($I503="","-",_xlfn.XLOOKUP($I503,'CC.Meta'!$A:$A,'CC.Meta'!$D:$D,"-",0,1))</f>
        <v>-</v>
      </c>
      <c r="K503" s="302"/>
      <c r="L503" s="146" t="str">
        <f>IF($K503="","-",_xlfn.XLOOKUP($K503,Obj.Meta!$A:$A,Obj.Meta!$D:$D,"-",0,1))</f>
        <v>-</v>
      </c>
      <c r="M503" s="300" t="str">
        <f>IF($K503="","-",_xlfn.XLOOKUP($K503,Obj.Meta!$A:$A,Obj.Meta!$F:$F,"-",0,1))</f>
        <v>-</v>
      </c>
      <c r="N503" s="337" t="str">
        <f t="shared" si="15"/>
        <v>---</v>
      </c>
      <c r="O503" s="333"/>
      <c r="P503" s="54"/>
      <c r="Q503" s="52"/>
      <c r="R503" s="34"/>
      <c r="S503" s="53"/>
      <c r="T503" s="208"/>
      <c r="U503" s="726"/>
      <c r="V503" s="206"/>
      <c r="W503" s="206"/>
      <c r="X503" s="678"/>
      <c r="Y503" s="34"/>
      <c r="Z503" s="610"/>
      <c r="AA503" s="608"/>
    </row>
    <row r="504" spans="1:27">
      <c r="A504" s="145" t="str">
        <f t="shared" si="14"/>
        <v>-</v>
      </c>
      <c r="B504" s="146" t="str">
        <f>_xlfn.XLOOKUP($A504,Dept.Meta!$A:$A,Dept.Meta!$F:$F,"-",0,1)</f>
        <v>-</v>
      </c>
      <c r="C504" s="629" t="str">
        <f>_xlfn.XLOOKUP(_xlfn.CONCAT($G504,"-",$I504),Div.Meta!$H:$H,Div.Meta!$C:$C,"-",0,1)</f>
        <v>-</v>
      </c>
      <c r="D504" s="302"/>
      <c r="E504" s="146" t="str">
        <f>IF($D504="","-",_xlfn.XLOOKUP($D504,Fund.Meta!$A:$A,Fund.Meta!$D:$D,"-",0,1))</f>
        <v>-</v>
      </c>
      <c r="F504" s="303" t="str">
        <f>IF($D504="","-",_xlfn.XLOOKUP($D504,Fund.Meta!$A:$A,Fund.Meta!$E:$E,"-",0,1))</f>
        <v>-</v>
      </c>
      <c r="G504" s="334"/>
      <c r="H504" s="303" t="str">
        <f>IF($G504="","-",_xlfn.XLOOKUP($G504,Appr.Meta!$A:$A,Appr.Meta!$D:$D,"-",0,1))</f>
        <v>-</v>
      </c>
      <c r="I504" s="302"/>
      <c r="J504" s="303" t="str">
        <f>IF($I504="","-",_xlfn.XLOOKUP($I504,'CC.Meta'!$A:$A,'CC.Meta'!$D:$D,"-",0,1))</f>
        <v>-</v>
      </c>
      <c r="K504" s="302"/>
      <c r="L504" s="146" t="str">
        <f>IF($K504="","-",_xlfn.XLOOKUP($K504,Obj.Meta!$A:$A,Obj.Meta!$D:$D,"-",0,1))</f>
        <v>-</v>
      </c>
      <c r="M504" s="300" t="str">
        <f>IF($K504="","-",_xlfn.XLOOKUP($K504,Obj.Meta!$A:$A,Obj.Meta!$F:$F,"-",0,1))</f>
        <v>-</v>
      </c>
      <c r="N504" s="337" t="str">
        <f t="shared" si="15"/>
        <v>---</v>
      </c>
      <c r="O504" s="333"/>
      <c r="P504" s="54"/>
      <c r="Q504" s="52"/>
      <c r="R504" s="34"/>
      <c r="S504" s="53"/>
      <c r="T504" s="208"/>
      <c r="U504" s="726"/>
      <c r="V504" s="206"/>
      <c r="W504" s="206"/>
      <c r="X504" s="678"/>
      <c r="Y504" s="34"/>
      <c r="Z504" s="610"/>
      <c r="AA504" s="608"/>
    </row>
    <row r="505" spans="1:27">
      <c r="A505" s="145" t="str">
        <f t="shared" si="14"/>
        <v>-</v>
      </c>
      <c r="B505" s="146" t="str">
        <f>_xlfn.XLOOKUP($A505,Dept.Meta!$A:$A,Dept.Meta!$F:$F,"-",0,1)</f>
        <v>-</v>
      </c>
      <c r="C505" s="629" t="str">
        <f>_xlfn.XLOOKUP(_xlfn.CONCAT($G505,"-",$I505),Div.Meta!$H:$H,Div.Meta!$C:$C,"-",0,1)</f>
        <v>-</v>
      </c>
      <c r="D505" s="302"/>
      <c r="E505" s="146" t="str">
        <f>IF($D505="","-",_xlfn.XLOOKUP($D505,Fund.Meta!$A:$A,Fund.Meta!$D:$D,"-",0,1))</f>
        <v>-</v>
      </c>
      <c r="F505" s="303" t="str">
        <f>IF($D505="","-",_xlfn.XLOOKUP($D505,Fund.Meta!$A:$A,Fund.Meta!$E:$E,"-",0,1))</f>
        <v>-</v>
      </c>
      <c r="G505" s="334"/>
      <c r="H505" s="303" t="str">
        <f>IF($G505="","-",_xlfn.XLOOKUP($G505,Appr.Meta!$A:$A,Appr.Meta!$D:$D,"-",0,1))</f>
        <v>-</v>
      </c>
      <c r="I505" s="302"/>
      <c r="J505" s="303" t="str">
        <f>IF($I505="","-",_xlfn.XLOOKUP($I505,'CC.Meta'!$A:$A,'CC.Meta'!$D:$D,"-",0,1))</f>
        <v>-</v>
      </c>
      <c r="K505" s="302"/>
      <c r="L505" s="146" t="str">
        <f>IF($K505="","-",_xlfn.XLOOKUP($K505,Obj.Meta!$A:$A,Obj.Meta!$D:$D,"-",0,1))</f>
        <v>-</v>
      </c>
      <c r="M505" s="300" t="str">
        <f>IF($K505="","-",_xlfn.XLOOKUP($K505,Obj.Meta!$A:$A,Obj.Meta!$F:$F,"-",0,1))</f>
        <v>-</v>
      </c>
      <c r="N505" s="337" t="str">
        <f t="shared" si="15"/>
        <v>---</v>
      </c>
      <c r="O505" s="333"/>
      <c r="P505" s="54"/>
      <c r="Q505" s="52"/>
      <c r="R505" s="34"/>
      <c r="S505" s="53"/>
      <c r="T505" s="208"/>
      <c r="U505" s="726"/>
      <c r="V505" s="206"/>
      <c r="W505" s="206"/>
      <c r="X505" s="678"/>
      <c r="Y505" s="34"/>
      <c r="Z505" s="610"/>
      <c r="AA505" s="608"/>
    </row>
    <row r="506" spans="1:27">
      <c r="A506" s="145" t="str">
        <f t="shared" si="14"/>
        <v>-</v>
      </c>
      <c r="B506" s="146" t="str">
        <f>_xlfn.XLOOKUP($A506,Dept.Meta!$A:$A,Dept.Meta!$F:$F,"-",0,1)</f>
        <v>-</v>
      </c>
      <c r="C506" s="629" t="str">
        <f>_xlfn.XLOOKUP(_xlfn.CONCAT($G506,"-",$I506),Div.Meta!$H:$H,Div.Meta!$C:$C,"-",0,1)</f>
        <v>-</v>
      </c>
      <c r="D506" s="302"/>
      <c r="E506" s="146" t="str">
        <f>IF($D506="","-",_xlfn.XLOOKUP($D506,Fund.Meta!$A:$A,Fund.Meta!$D:$D,"-",0,1))</f>
        <v>-</v>
      </c>
      <c r="F506" s="303" t="str">
        <f>IF($D506="","-",_xlfn.XLOOKUP($D506,Fund.Meta!$A:$A,Fund.Meta!$E:$E,"-",0,1))</f>
        <v>-</v>
      </c>
      <c r="G506" s="334"/>
      <c r="H506" s="303" t="str">
        <f>IF($G506="","-",_xlfn.XLOOKUP($G506,Appr.Meta!$A:$A,Appr.Meta!$D:$D,"-",0,1))</f>
        <v>-</v>
      </c>
      <c r="I506" s="302"/>
      <c r="J506" s="303" t="str">
        <f>IF($I506="","-",_xlfn.XLOOKUP($I506,'CC.Meta'!$A:$A,'CC.Meta'!$D:$D,"-",0,1))</f>
        <v>-</v>
      </c>
      <c r="K506" s="302"/>
      <c r="L506" s="146" t="str">
        <f>IF($K506="","-",_xlfn.XLOOKUP($K506,Obj.Meta!$A:$A,Obj.Meta!$D:$D,"-",0,1))</f>
        <v>-</v>
      </c>
      <c r="M506" s="300" t="str">
        <f>IF($K506="","-",_xlfn.XLOOKUP($K506,Obj.Meta!$A:$A,Obj.Meta!$F:$F,"-",0,1))</f>
        <v>-</v>
      </c>
      <c r="N506" s="337" t="str">
        <f t="shared" si="15"/>
        <v>---</v>
      </c>
      <c r="O506" s="333"/>
      <c r="P506" s="54"/>
      <c r="Q506" s="52"/>
      <c r="R506" s="34"/>
      <c r="S506" s="53"/>
      <c r="T506" s="208"/>
      <c r="U506" s="726"/>
      <c r="V506" s="206"/>
      <c r="W506" s="206"/>
      <c r="X506" s="678"/>
      <c r="Y506" s="34"/>
      <c r="Z506" s="610"/>
      <c r="AA506" s="608"/>
    </row>
    <row r="507" spans="1:27">
      <c r="A507" s="145" t="str">
        <f t="shared" si="14"/>
        <v>-</v>
      </c>
      <c r="B507" s="146" t="str">
        <f>_xlfn.XLOOKUP($A507,Dept.Meta!$A:$A,Dept.Meta!$F:$F,"-",0,1)</f>
        <v>-</v>
      </c>
      <c r="C507" s="629" t="str">
        <f>_xlfn.XLOOKUP(_xlfn.CONCAT($G507,"-",$I507),Div.Meta!$H:$H,Div.Meta!$C:$C,"-",0,1)</f>
        <v>-</v>
      </c>
      <c r="D507" s="302"/>
      <c r="E507" s="146" t="str">
        <f>IF($D507="","-",_xlfn.XLOOKUP($D507,Fund.Meta!$A:$A,Fund.Meta!$D:$D,"-",0,1))</f>
        <v>-</v>
      </c>
      <c r="F507" s="303" t="str">
        <f>IF($D507="","-",_xlfn.XLOOKUP($D507,Fund.Meta!$A:$A,Fund.Meta!$E:$E,"-",0,1))</f>
        <v>-</v>
      </c>
      <c r="G507" s="334"/>
      <c r="H507" s="303" t="str">
        <f>IF($G507="","-",_xlfn.XLOOKUP($G507,Appr.Meta!$A:$A,Appr.Meta!$D:$D,"-",0,1))</f>
        <v>-</v>
      </c>
      <c r="I507" s="302"/>
      <c r="J507" s="303" t="str">
        <f>IF($I507="","-",_xlfn.XLOOKUP($I507,'CC.Meta'!$A:$A,'CC.Meta'!$D:$D,"-",0,1))</f>
        <v>-</v>
      </c>
      <c r="K507" s="302"/>
      <c r="L507" s="146" t="str">
        <f>IF($K507="","-",_xlfn.XLOOKUP($K507,Obj.Meta!$A:$A,Obj.Meta!$D:$D,"-",0,1))</f>
        <v>-</v>
      </c>
      <c r="M507" s="300" t="str">
        <f>IF($K507="","-",_xlfn.XLOOKUP($K507,Obj.Meta!$A:$A,Obj.Meta!$F:$F,"-",0,1))</f>
        <v>-</v>
      </c>
      <c r="N507" s="337" t="str">
        <f t="shared" si="15"/>
        <v>---</v>
      </c>
      <c r="O507" s="333"/>
      <c r="P507" s="54"/>
      <c r="Q507" s="52"/>
      <c r="R507" s="34"/>
      <c r="S507" s="53"/>
      <c r="T507" s="208"/>
      <c r="U507" s="726"/>
      <c r="V507" s="206"/>
      <c r="W507" s="206"/>
      <c r="X507" s="678"/>
      <c r="Y507" s="34"/>
      <c r="Z507" s="610"/>
      <c r="AA507" s="608"/>
    </row>
    <row r="508" spans="1:27">
      <c r="A508" s="145" t="str">
        <f t="shared" si="14"/>
        <v>-</v>
      </c>
      <c r="B508" s="146" t="str">
        <f>_xlfn.XLOOKUP($A508,Dept.Meta!$A:$A,Dept.Meta!$F:$F,"-",0,1)</f>
        <v>-</v>
      </c>
      <c r="C508" s="629" t="str">
        <f>_xlfn.XLOOKUP(_xlfn.CONCAT($G508,"-",$I508),Div.Meta!$H:$H,Div.Meta!$C:$C,"-",0,1)</f>
        <v>-</v>
      </c>
      <c r="D508" s="302"/>
      <c r="E508" s="146" t="str">
        <f>IF($D508="","-",_xlfn.XLOOKUP($D508,Fund.Meta!$A:$A,Fund.Meta!$D:$D,"-",0,1))</f>
        <v>-</v>
      </c>
      <c r="F508" s="303" t="str">
        <f>IF($D508="","-",_xlfn.XLOOKUP($D508,Fund.Meta!$A:$A,Fund.Meta!$E:$E,"-",0,1))</f>
        <v>-</v>
      </c>
      <c r="G508" s="334"/>
      <c r="H508" s="303" t="str">
        <f>IF($G508="","-",_xlfn.XLOOKUP($G508,Appr.Meta!$A:$A,Appr.Meta!$D:$D,"-",0,1))</f>
        <v>-</v>
      </c>
      <c r="I508" s="302"/>
      <c r="J508" s="303" t="str">
        <f>IF($I508="","-",_xlfn.XLOOKUP($I508,'CC.Meta'!$A:$A,'CC.Meta'!$D:$D,"-",0,1))</f>
        <v>-</v>
      </c>
      <c r="K508" s="302"/>
      <c r="L508" s="146" t="str">
        <f>IF($K508="","-",_xlfn.XLOOKUP($K508,Obj.Meta!$A:$A,Obj.Meta!$D:$D,"-",0,1))</f>
        <v>-</v>
      </c>
      <c r="M508" s="300" t="str">
        <f>IF($K508="","-",_xlfn.XLOOKUP($K508,Obj.Meta!$A:$A,Obj.Meta!$F:$F,"-",0,1))</f>
        <v>-</v>
      </c>
      <c r="N508" s="337" t="str">
        <f t="shared" si="15"/>
        <v>---</v>
      </c>
      <c r="O508" s="333"/>
      <c r="P508" s="54"/>
      <c r="Q508" s="52"/>
      <c r="R508" s="34"/>
      <c r="S508" s="53"/>
      <c r="T508" s="208"/>
      <c r="U508" s="726"/>
      <c r="V508" s="206"/>
      <c r="W508" s="206"/>
      <c r="X508" s="678"/>
      <c r="Y508" s="34"/>
      <c r="Z508" s="610"/>
      <c r="AA508" s="608"/>
    </row>
    <row r="509" spans="1:27">
      <c r="A509" s="145" t="str">
        <f t="shared" si="14"/>
        <v>-</v>
      </c>
      <c r="B509" s="146" t="str">
        <f>_xlfn.XLOOKUP($A509,Dept.Meta!$A:$A,Dept.Meta!$F:$F,"-",0,1)</f>
        <v>-</v>
      </c>
      <c r="C509" s="629" t="str">
        <f>_xlfn.XLOOKUP(_xlfn.CONCAT($G509,"-",$I509),Div.Meta!$H:$H,Div.Meta!$C:$C,"-",0,1)</f>
        <v>-</v>
      </c>
      <c r="D509" s="302"/>
      <c r="E509" s="146" t="str">
        <f>IF($D509="","-",_xlfn.XLOOKUP($D509,Fund.Meta!$A:$A,Fund.Meta!$D:$D,"-",0,1))</f>
        <v>-</v>
      </c>
      <c r="F509" s="303" t="str">
        <f>IF($D509="","-",_xlfn.XLOOKUP($D509,Fund.Meta!$A:$A,Fund.Meta!$E:$E,"-",0,1))</f>
        <v>-</v>
      </c>
      <c r="G509" s="334"/>
      <c r="H509" s="303" t="str">
        <f>IF($G509="","-",_xlfn.XLOOKUP($G509,Appr.Meta!$A:$A,Appr.Meta!$D:$D,"-",0,1))</f>
        <v>-</v>
      </c>
      <c r="I509" s="302"/>
      <c r="J509" s="303" t="str">
        <f>IF($I509="","-",_xlfn.XLOOKUP($I509,'CC.Meta'!$A:$A,'CC.Meta'!$D:$D,"-",0,1))</f>
        <v>-</v>
      </c>
      <c r="K509" s="302"/>
      <c r="L509" s="146" t="str">
        <f>IF($K509="","-",_xlfn.XLOOKUP($K509,Obj.Meta!$A:$A,Obj.Meta!$D:$D,"-",0,1))</f>
        <v>-</v>
      </c>
      <c r="M509" s="300" t="str">
        <f>IF($K509="","-",_xlfn.XLOOKUP($K509,Obj.Meta!$A:$A,Obj.Meta!$F:$F,"-",0,1))</f>
        <v>-</v>
      </c>
      <c r="N509" s="337" t="str">
        <f t="shared" si="15"/>
        <v>---</v>
      </c>
      <c r="O509" s="333"/>
      <c r="P509" s="54"/>
      <c r="Q509" s="52"/>
      <c r="R509" s="34"/>
      <c r="S509" s="53"/>
      <c r="T509" s="208"/>
      <c r="U509" s="726"/>
      <c r="V509" s="206"/>
      <c r="W509" s="206"/>
      <c r="X509" s="678"/>
      <c r="Y509" s="34"/>
      <c r="Z509" s="610"/>
      <c r="AA509" s="608"/>
    </row>
    <row r="510" spans="1:27">
      <c r="A510" s="145" t="str">
        <f t="shared" si="14"/>
        <v>-</v>
      </c>
      <c r="B510" s="146" t="str">
        <f>_xlfn.XLOOKUP($A510,Dept.Meta!$A:$A,Dept.Meta!$F:$F,"-",0,1)</f>
        <v>-</v>
      </c>
      <c r="C510" s="629" t="str">
        <f>_xlfn.XLOOKUP(_xlfn.CONCAT($G510,"-",$I510),Div.Meta!$H:$H,Div.Meta!$C:$C,"-",0,1)</f>
        <v>-</v>
      </c>
      <c r="D510" s="302"/>
      <c r="E510" s="146" t="str">
        <f>IF($D510="","-",_xlfn.XLOOKUP($D510,Fund.Meta!$A:$A,Fund.Meta!$D:$D,"-",0,1))</f>
        <v>-</v>
      </c>
      <c r="F510" s="303" t="str">
        <f>IF($D510="","-",_xlfn.XLOOKUP($D510,Fund.Meta!$A:$A,Fund.Meta!$E:$E,"-",0,1))</f>
        <v>-</v>
      </c>
      <c r="G510" s="334"/>
      <c r="H510" s="303" t="str">
        <f>IF($G510="","-",_xlfn.XLOOKUP($G510,Appr.Meta!$A:$A,Appr.Meta!$D:$D,"-",0,1))</f>
        <v>-</v>
      </c>
      <c r="I510" s="302"/>
      <c r="J510" s="303" t="str">
        <f>IF($I510="","-",_xlfn.XLOOKUP($I510,'CC.Meta'!$A:$A,'CC.Meta'!$D:$D,"-",0,1))</f>
        <v>-</v>
      </c>
      <c r="K510" s="302"/>
      <c r="L510" s="146" t="str">
        <f>IF($K510="","-",_xlfn.XLOOKUP($K510,Obj.Meta!$A:$A,Obj.Meta!$D:$D,"-",0,1))</f>
        <v>-</v>
      </c>
      <c r="M510" s="300" t="str">
        <f>IF($K510="","-",_xlfn.XLOOKUP($K510,Obj.Meta!$A:$A,Obj.Meta!$F:$F,"-",0,1))</f>
        <v>-</v>
      </c>
      <c r="N510" s="337" t="str">
        <f t="shared" si="15"/>
        <v>---</v>
      </c>
      <c r="O510" s="333"/>
      <c r="P510" s="54"/>
      <c r="Q510" s="52"/>
      <c r="R510" s="34"/>
      <c r="S510" s="53"/>
      <c r="T510" s="208"/>
      <c r="U510" s="726"/>
      <c r="V510" s="206"/>
      <c r="W510" s="206"/>
      <c r="X510" s="678"/>
      <c r="Y510" s="34"/>
      <c r="Z510" s="610"/>
      <c r="AA510" s="608"/>
    </row>
    <row r="511" spans="1:27">
      <c r="A511" s="145" t="str">
        <f t="shared" si="14"/>
        <v>-</v>
      </c>
      <c r="B511" s="146" t="str">
        <f>_xlfn.XLOOKUP($A511,Dept.Meta!$A:$A,Dept.Meta!$F:$F,"-",0,1)</f>
        <v>-</v>
      </c>
      <c r="C511" s="629" t="str">
        <f>_xlfn.XLOOKUP(_xlfn.CONCAT($G511,"-",$I511),Div.Meta!$H:$H,Div.Meta!$C:$C,"-",0,1)</f>
        <v>-</v>
      </c>
      <c r="D511" s="302"/>
      <c r="E511" s="146" t="str">
        <f>IF($D511="","-",_xlfn.XLOOKUP($D511,Fund.Meta!$A:$A,Fund.Meta!$D:$D,"-",0,1))</f>
        <v>-</v>
      </c>
      <c r="F511" s="303" t="str">
        <f>IF($D511="","-",_xlfn.XLOOKUP($D511,Fund.Meta!$A:$A,Fund.Meta!$E:$E,"-",0,1))</f>
        <v>-</v>
      </c>
      <c r="G511" s="334"/>
      <c r="H511" s="303" t="str">
        <f>IF($G511="","-",_xlfn.XLOOKUP($G511,Appr.Meta!$A:$A,Appr.Meta!$D:$D,"-",0,1))</f>
        <v>-</v>
      </c>
      <c r="I511" s="302"/>
      <c r="J511" s="303" t="str">
        <f>IF($I511="","-",_xlfn.XLOOKUP($I511,'CC.Meta'!$A:$A,'CC.Meta'!$D:$D,"-",0,1))</f>
        <v>-</v>
      </c>
      <c r="K511" s="302"/>
      <c r="L511" s="146" t="str">
        <f>IF($K511="","-",_xlfn.XLOOKUP($K511,Obj.Meta!$A:$A,Obj.Meta!$D:$D,"-",0,1))</f>
        <v>-</v>
      </c>
      <c r="M511" s="300" t="str">
        <f>IF($K511="","-",_xlfn.XLOOKUP($K511,Obj.Meta!$A:$A,Obj.Meta!$F:$F,"-",0,1))</f>
        <v>-</v>
      </c>
      <c r="N511" s="337" t="str">
        <f t="shared" si="15"/>
        <v>---</v>
      </c>
      <c r="O511" s="333"/>
      <c r="P511" s="54"/>
      <c r="Q511" s="52"/>
      <c r="R511" s="34"/>
      <c r="S511" s="53"/>
      <c r="T511" s="208"/>
      <c r="U511" s="726"/>
      <c r="V511" s="206"/>
      <c r="W511" s="206"/>
      <c r="X511" s="678"/>
      <c r="Y511" s="34"/>
      <c r="Z511" s="610"/>
      <c r="AA511" s="608"/>
    </row>
    <row r="512" spans="1:27">
      <c r="A512" s="145" t="str">
        <f t="shared" si="14"/>
        <v>-</v>
      </c>
      <c r="B512" s="146" t="str">
        <f>_xlfn.XLOOKUP($A512,Dept.Meta!$A:$A,Dept.Meta!$F:$F,"-",0,1)</f>
        <v>-</v>
      </c>
      <c r="C512" s="629" t="str">
        <f>_xlfn.XLOOKUP(_xlfn.CONCAT($G512,"-",$I512),Div.Meta!$H:$H,Div.Meta!$C:$C,"-",0,1)</f>
        <v>-</v>
      </c>
      <c r="D512" s="302"/>
      <c r="E512" s="146" t="str">
        <f>IF($D512="","-",_xlfn.XLOOKUP($D512,Fund.Meta!$A:$A,Fund.Meta!$D:$D,"-",0,1))</f>
        <v>-</v>
      </c>
      <c r="F512" s="303" t="str">
        <f>IF($D512="","-",_xlfn.XLOOKUP($D512,Fund.Meta!$A:$A,Fund.Meta!$E:$E,"-",0,1))</f>
        <v>-</v>
      </c>
      <c r="G512" s="334"/>
      <c r="H512" s="303" t="str">
        <f>IF($G512="","-",_xlfn.XLOOKUP($G512,Appr.Meta!$A:$A,Appr.Meta!$D:$D,"-",0,1))</f>
        <v>-</v>
      </c>
      <c r="I512" s="302"/>
      <c r="J512" s="303" t="str">
        <f>IF($I512="","-",_xlfn.XLOOKUP($I512,'CC.Meta'!$A:$A,'CC.Meta'!$D:$D,"-",0,1))</f>
        <v>-</v>
      </c>
      <c r="K512" s="302"/>
      <c r="L512" s="146" t="str">
        <f>IF($K512="","-",_xlfn.XLOOKUP($K512,Obj.Meta!$A:$A,Obj.Meta!$D:$D,"-",0,1))</f>
        <v>-</v>
      </c>
      <c r="M512" s="300" t="str">
        <f>IF($K512="","-",_xlfn.XLOOKUP($K512,Obj.Meta!$A:$A,Obj.Meta!$F:$F,"-",0,1))</f>
        <v>-</v>
      </c>
      <c r="N512" s="337" t="str">
        <f t="shared" si="15"/>
        <v>---</v>
      </c>
      <c r="O512" s="333"/>
      <c r="P512" s="54"/>
      <c r="Q512" s="52"/>
      <c r="R512" s="34"/>
      <c r="S512" s="53"/>
      <c r="T512" s="208"/>
      <c r="U512" s="726"/>
      <c r="V512" s="206"/>
      <c r="W512" s="206"/>
      <c r="X512" s="678"/>
      <c r="Y512" s="34"/>
      <c r="Z512" s="610"/>
      <c r="AA512" s="608"/>
    </row>
    <row r="513" spans="1:27">
      <c r="A513" s="145" t="str">
        <f t="shared" si="14"/>
        <v>-</v>
      </c>
      <c r="B513" s="146" t="str">
        <f>_xlfn.XLOOKUP($A513,Dept.Meta!$A:$A,Dept.Meta!$F:$F,"-",0,1)</f>
        <v>-</v>
      </c>
      <c r="C513" s="629" t="str">
        <f>_xlfn.XLOOKUP(_xlfn.CONCAT($G513,"-",$I513),Div.Meta!$H:$H,Div.Meta!$C:$C,"-",0,1)</f>
        <v>-</v>
      </c>
      <c r="D513" s="302"/>
      <c r="E513" s="146" t="str">
        <f>IF($D513="","-",_xlfn.XLOOKUP($D513,Fund.Meta!$A:$A,Fund.Meta!$D:$D,"-",0,1))</f>
        <v>-</v>
      </c>
      <c r="F513" s="303" t="str">
        <f>IF($D513="","-",_xlfn.XLOOKUP($D513,Fund.Meta!$A:$A,Fund.Meta!$E:$E,"-",0,1))</f>
        <v>-</v>
      </c>
      <c r="G513" s="334"/>
      <c r="H513" s="303" t="str">
        <f>IF($G513="","-",_xlfn.XLOOKUP($G513,Appr.Meta!$A:$A,Appr.Meta!$D:$D,"-",0,1))</f>
        <v>-</v>
      </c>
      <c r="I513" s="302"/>
      <c r="J513" s="303" t="str">
        <f>IF($I513="","-",_xlfn.XLOOKUP($I513,'CC.Meta'!$A:$A,'CC.Meta'!$D:$D,"-",0,1))</f>
        <v>-</v>
      </c>
      <c r="K513" s="302"/>
      <c r="L513" s="146" t="str">
        <f>IF($K513="","-",_xlfn.XLOOKUP($K513,Obj.Meta!$A:$A,Obj.Meta!$D:$D,"-",0,1))</f>
        <v>-</v>
      </c>
      <c r="M513" s="300" t="str">
        <f>IF($K513="","-",_xlfn.XLOOKUP($K513,Obj.Meta!$A:$A,Obj.Meta!$F:$F,"-",0,1))</f>
        <v>-</v>
      </c>
      <c r="N513" s="337" t="str">
        <f t="shared" si="15"/>
        <v>---</v>
      </c>
      <c r="O513" s="333"/>
      <c r="P513" s="54"/>
      <c r="Q513" s="52"/>
      <c r="R513" s="34"/>
      <c r="S513" s="53"/>
      <c r="T513" s="208"/>
      <c r="U513" s="726"/>
      <c r="V513" s="206"/>
      <c r="W513" s="206"/>
      <c r="X513" s="678"/>
      <c r="Y513" s="34"/>
      <c r="Z513" s="610"/>
      <c r="AA513" s="608"/>
    </row>
    <row r="514" spans="1:27">
      <c r="A514" s="145" t="str">
        <f t="shared" si="14"/>
        <v>-</v>
      </c>
      <c r="B514" s="146" t="str">
        <f>_xlfn.XLOOKUP($A514,Dept.Meta!$A:$A,Dept.Meta!$F:$F,"-",0,1)</f>
        <v>-</v>
      </c>
      <c r="C514" s="629" t="str">
        <f>_xlfn.XLOOKUP(_xlfn.CONCAT($G514,"-",$I514),Div.Meta!$H:$H,Div.Meta!$C:$C,"-",0,1)</f>
        <v>-</v>
      </c>
      <c r="D514" s="302"/>
      <c r="E514" s="146" t="str">
        <f>IF($D514="","-",_xlfn.XLOOKUP($D514,Fund.Meta!$A:$A,Fund.Meta!$D:$D,"-",0,1))</f>
        <v>-</v>
      </c>
      <c r="F514" s="303" t="str">
        <f>IF($D514="","-",_xlfn.XLOOKUP($D514,Fund.Meta!$A:$A,Fund.Meta!$E:$E,"-",0,1))</f>
        <v>-</v>
      </c>
      <c r="G514" s="334"/>
      <c r="H514" s="303" t="str">
        <f>IF($G514="","-",_xlfn.XLOOKUP($G514,Appr.Meta!$A:$A,Appr.Meta!$D:$D,"-",0,1))</f>
        <v>-</v>
      </c>
      <c r="I514" s="302"/>
      <c r="J514" s="303" t="str">
        <f>IF($I514="","-",_xlfn.XLOOKUP($I514,'CC.Meta'!$A:$A,'CC.Meta'!$D:$D,"-",0,1))</f>
        <v>-</v>
      </c>
      <c r="K514" s="302"/>
      <c r="L514" s="146" t="str">
        <f>IF($K514="","-",_xlfn.XLOOKUP($K514,Obj.Meta!$A:$A,Obj.Meta!$D:$D,"-",0,1))</f>
        <v>-</v>
      </c>
      <c r="M514" s="300" t="str">
        <f>IF($K514="","-",_xlfn.XLOOKUP($K514,Obj.Meta!$A:$A,Obj.Meta!$F:$F,"-",0,1))</f>
        <v>-</v>
      </c>
      <c r="N514" s="337" t="str">
        <f t="shared" si="15"/>
        <v>---</v>
      </c>
      <c r="O514" s="333"/>
      <c r="P514" s="54"/>
      <c r="Q514" s="52"/>
      <c r="R514" s="34"/>
      <c r="S514" s="53"/>
      <c r="T514" s="208"/>
      <c r="U514" s="726"/>
      <c r="V514" s="206"/>
      <c r="W514" s="206"/>
      <c r="X514" s="678"/>
      <c r="Y514" s="34"/>
      <c r="Z514" s="610"/>
      <c r="AA514" s="608"/>
    </row>
    <row r="515" spans="1:27">
      <c r="A515" s="145" t="str">
        <f t="shared" si="14"/>
        <v>-</v>
      </c>
      <c r="B515" s="146" t="str">
        <f>_xlfn.XLOOKUP($A515,Dept.Meta!$A:$A,Dept.Meta!$F:$F,"-",0,1)</f>
        <v>-</v>
      </c>
      <c r="C515" s="629" t="str">
        <f>_xlfn.XLOOKUP(_xlfn.CONCAT($G515,"-",$I515),Div.Meta!$H:$H,Div.Meta!$C:$C,"-",0,1)</f>
        <v>-</v>
      </c>
      <c r="D515" s="302"/>
      <c r="E515" s="146" t="str">
        <f>IF($D515="","-",_xlfn.XLOOKUP($D515,Fund.Meta!$A:$A,Fund.Meta!$D:$D,"-",0,1))</f>
        <v>-</v>
      </c>
      <c r="F515" s="303" t="str">
        <f>IF($D515="","-",_xlfn.XLOOKUP($D515,Fund.Meta!$A:$A,Fund.Meta!$E:$E,"-",0,1))</f>
        <v>-</v>
      </c>
      <c r="G515" s="334"/>
      <c r="H515" s="303" t="str">
        <f>IF($G515="","-",_xlfn.XLOOKUP($G515,Appr.Meta!$A:$A,Appr.Meta!$D:$D,"-",0,1))</f>
        <v>-</v>
      </c>
      <c r="I515" s="302"/>
      <c r="J515" s="303" t="str">
        <f>IF($I515="","-",_xlfn.XLOOKUP($I515,'CC.Meta'!$A:$A,'CC.Meta'!$D:$D,"-",0,1))</f>
        <v>-</v>
      </c>
      <c r="K515" s="302"/>
      <c r="L515" s="146" t="str">
        <f>IF($K515="","-",_xlfn.XLOOKUP($K515,Obj.Meta!$A:$A,Obj.Meta!$D:$D,"-",0,1))</f>
        <v>-</v>
      </c>
      <c r="M515" s="300" t="str">
        <f>IF($K515="","-",_xlfn.XLOOKUP($K515,Obj.Meta!$A:$A,Obj.Meta!$F:$F,"-",0,1))</f>
        <v>-</v>
      </c>
      <c r="N515" s="337" t="str">
        <f t="shared" si="15"/>
        <v>---</v>
      </c>
      <c r="O515" s="333"/>
      <c r="P515" s="54"/>
      <c r="Q515" s="52"/>
      <c r="R515" s="34"/>
      <c r="S515" s="53"/>
      <c r="T515" s="208"/>
      <c r="U515" s="726"/>
      <c r="V515" s="206"/>
      <c r="W515" s="206"/>
      <c r="X515" s="678"/>
      <c r="Y515" s="34"/>
      <c r="Z515" s="610"/>
      <c r="AA515" s="608"/>
    </row>
    <row r="516" spans="1:27">
      <c r="A516" s="145" t="str">
        <f t="shared" si="14"/>
        <v>-</v>
      </c>
      <c r="B516" s="146" t="str">
        <f>_xlfn.XLOOKUP($A516,Dept.Meta!$A:$A,Dept.Meta!$F:$F,"-",0,1)</f>
        <v>-</v>
      </c>
      <c r="C516" s="629" t="str">
        <f>_xlfn.XLOOKUP(_xlfn.CONCAT($G516,"-",$I516),Div.Meta!$H:$H,Div.Meta!$C:$C,"-",0,1)</f>
        <v>-</v>
      </c>
      <c r="D516" s="302"/>
      <c r="E516" s="146" t="str">
        <f>IF($D516="","-",_xlfn.XLOOKUP($D516,Fund.Meta!$A:$A,Fund.Meta!$D:$D,"-",0,1))</f>
        <v>-</v>
      </c>
      <c r="F516" s="303" t="str">
        <f>IF($D516="","-",_xlfn.XLOOKUP($D516,Fund.Meta!$A:$A,Fund.Meta!$E:$E,"-",0,1))</f>
        <v>-</v>
      </c>
      <c r="G516" s="334"/>
      <c r="H516" s="303" t="str">
        <f>IF($G516="","-",_xlfn.XLOOKUP($G516,Appr.Meta!$A:$A,Appr.Meta!$D:$D,"-",0,1))</f>
        <v>-</v>
      </c>
      <c r="I516" s="302"/>
      <c r="J516" s="303" t="str">
        <f>IF($I516="","-",_xlfn.XLOOKUP($I516,'CC.Meta'!$A:$A,'CC.Meta'!$D:$D,"-",0,1))</f>
        <v>-</v>
      </c>
      <c r="K516" s="302"/>
      <c r="L516" s="146" t="str">
        <f>IF($K516="","-",_xlfn.XLOOKUP($K516,Obj.Meta!$A:$A,Obj.Meta!$D:$D,"-",0,1))</f>
        <v>-</v>
      </c>
      <c r="M516" s="300" t="str">
        <f>IF($K516="","-",_xlfn.XLOOKUP($K516,Obj.Meta!$A:$A,Obj.Meta!$F:$F,"-",0,1))</f>
        <v>-</v>
      </c>
      <c r="N516" s="337" t="str">
        <f t="shared" si="15"/>
        <v>---</v>
      </c>
      <c r="O516" s="333"/>
      <c r="P516" s="54"/>
      <c r="Q516" s="52"/>
      <c r="R516" s="34"/>
      <c r="S516" s="53"/>
      <c r="T516" s="208"/>
      <c r="U516" s="726"/>
      <c r="V516" s="206"/>
      <c r="W516" s="206"/>
      <c r="X516" s="678"/>
      <c r="Y516" s="34"/>
      <c r="Z516" s="610"/>
      <c r="AA516" s="608"/>
    </row>
    <row r="517" spans="1:27">
      <c r="A517" s="145" t="str">
        <f t="shared" si="14"/>
        <v>-</v>
      </c>
      <c r="B517" s="146" t="str">
        <f>_xlfn.XLOOKUP($A517,Dept.Meta!$A:$A,Dept.Meta!$F:$F,"-",0,1)</f>
        <v>-</v>
      </c>
      <c r="C517" s="629" t="str">
        <f>_xlfn.XLOOKUP(_xlfn.CONCAT($G517,"-",$I517),Div.Meta!$H:$H,Div.Meta!$C:$C,"-",0,1)</f>
        <v>-</v>
      </c>
      <c r="D517" s="302"/>
      <c r="E517" s="146" t="str">
        <f>IF($D517="","-",_xlfn.XLOOKUP($D517,Fund.Meta!$A:$A,Fund.Meta!$D:$D,"-",0,1))</f>
        <v>-</v>
      </c>
      <c r="F517" s="303" t="str">
        <f>IF($D517="","-",_xlfn.XLOOKUP($D517,Fund.Meta!$A:$A,Fund.Meta!$E:$E,"-",0,1))</f>
        <v>-</v>
      </c>
      <c r="G517" s="334"/>
      <c r="H517" s="303" t="str">
        <f>IF($G517="","-",_xlfn.XLOOKUP($G517,Appr.Meta!$A:$A,Appr.Meta!$D:$D,"-",0,1))</f>
        <v>-</v>
      </c>
      <c r="I517" s="302"/>
      <c r="J517" s="303" t="str">
        <f>IF($I517="","-",_xlfn.XLOOKUP($I517,'CC.Meta'!$A:$A,'CC.Meta'!$D:$D,"-",0,1))</f>
        <v>-</v>
      </c>
      <c r="K517" s="302"/>
      <c r="L517" s="146" t="str">
        <f>IF($K517="","-",_xlfn.XLOOKUP($K517,Obj.Meta!$A:$A,Obj.Meta!$D:$D,"-",0,1))</f>
        <v>-</v>
      </c>
      <c r="M517" s="300" t="str">
        <f>IF($K517="","-",_xlfn.XLOOKUP($K517,Obj.Meta!$A:$A,Obj.Meta!$F:$F,"-",0,1))</f>
        <v>-</v>
      </c>
      <c r="N517" s="337" t="str">
        <f t="shared" si="15"/>
        <v>---</v>
      </c>
      <c r="O517" s="333"/>
      <c r="P517" s="54"/>
      <c r="Q517" s="52"/>
      <c r="R517" s="34"/>
      <c r="S517" s="53"/>
      <c r="T517" s="208"/>
      <c r="U517" s="726"/>
      <c r="V517" s="206"/>
      <c r="W517" s="206"/>
      <c r="X517" s="678"/>
      <c r="Y517" s="34"/>
      <c r="Z517" s="610"/>
      <c r="AA517" s="608"/>
    </row>
    <row r="518" spans="1:27">
      <c r="A518" s="145" t="str">
        <f t="shared" si="14"/>
        <v>-</v>
      </c>
      <c r="B518" s="146" t="str">
        <f>_xlfn.XLOOKUP($A518,Dept.Meta!$A:$A,Dept.Meta!$F:$F,"-",0,1)</f>
        <v>-</v>
      </c>
      <c r="C518" s="629" t="str">
        <f>_xlfn.XLOOKUP(_xlfn.CONCAT($G518,"-",$I518),Div.Meta!$H:$H,Div.Meta!$C:$C,"-",0,1)</f>
        <v>-</v>
      </c>
      <c r="D518" s="302"/>
      <c r="E518" s="146" t="str">
        <f>IF($D518="","-",_xlfn.XLOOKUP($D518,Fund.Meta!$A:$A,Fund.Meta!$D:$D,"-",0,1))</f>
        <v>-</v>
      </c>
      <c r="F518" s="303" t="str">
        <f>IF($D518="","-",_xlfn.XLOOKUP($D518,Fund.Meta!$A:$A,Fund.Meta!$E:$E,"-",0,1))</f>
        <v>-</v>
      </c>
      <c r="G518" s="334"/>
      <c r="H518" s="303" t="str">
        <f>IF($G518="","-",_xlfn.XLOOKUP($G518,Appr.Meta!$A:$A,Appr.Meta!$D:$D,"-",0,1))</f>
        <v>-</v>
      </c>
      <c r="I518" s="302"/>
      <c r="J518" s="303" t="str">
        <f>IF($I518="","-",_xlfn.XLOOKUP($I518,'CC.Meta'!$A:$A,'CC.Meta'!$D:$D,"-",0,1))</f>
        <v>-</v>
      </c>
      <c r="K518" s="302"/>
      <c r="L518" s="146" t="str">
        <f>IF($K518="","-",_xlfn.XLOOKUP($K518,Obj.Meta!$A:$A,Obj.Meta!$D:$D,"-",0,1))</f>
        <v>-</v>
      </c>
      <c r="M518" s="300" t="str">
        <f>IF($K518="","-",_xlfn.XLOOKUP($K518,Obj.Meta!$A:$A,Obj.Meta!$F:$F,"-",0,1))</f>
        <v>-</v>
      </c>
      <c r="N518" s="337" t="str">
        <f t="shared" si="15"/>
        <v>---</v>
      </c>
      <c r="O518" s="333"/>
      <c r="P518" s="54"/>
      <c r="Q518" s="52"/>
      <c r="R518" s="34"/>
      <c r="S518" s="53"/>
      <c r="T518" s="208"/>
      <c r="U518" s="726"/>
      <c r="V518" s="206"/>
      <c r="W518" s="206"/>
      <c r="X518" s="678"/>
      <c r="Y518" s="34"/>
      <c r="Z518" s="610"/>
      <c r="AA518" s="608"/>
    </row>
    <row r="519" spans="1:27">
      <c r="A519" s="145" t="str">
        <f t="shared" si="14"/>
        <v>-</v>
      </c>
      <c r="B519" s="146" t="str">
        <f>_xlfn.XLOOKUP($A519,Dept.Meta!$A:$A,Dept.Meta!$F:$F,"-",0,1)</f>
        <v>-</v>
      </c>
      <c r="C519" s="629" t="str">
        <f>_xlfn.XLOOKUP(_xlfn.CONCAT($G519,"-",$I519),Div.Meta!$H:$H,Div.Meta!$C:$C,"-",0,1)</f>
        <v>-</v>
      </c>
      <c r="D519" s="302"/>
      <c r="E519" s="146" t="str">
        <f>IF($D519="","-",_xlfn.XLOOKUP($D519,Fund.Meta!$A:$A,Fund.Meta!$D:$D,"-",0,1))</f>
        <v>-</v>
      </c>
      <c r="F519" s="303" t="str">
        <f>IF($D519="","-",_xlfn.XLOOKUP($D519,Fund.Meta!$A:$A,Fund.Meta!$E:$E,"-",0,1))</f>
        <v>-</v>
      </c>
      <c r="G519" s="334"/>
      <c r="H519" s="303" t="str">
        <f>IF($G519="","-",_xlfn.XLOOKUP($G519,Appr.Meta!$A:$A,Appr.Meta!$D:$D,"-",0,1))</f>
        <v>-</v>
      </c>
      <c r="I519" s="302"/>
      <c r="J519" s="303" t="str">
        <f>IF($I519="","-",_xlfn.XLOOKUP($I519,'CC.Meta'!$A:$A,'CC.Meta'!$D:$D,"-",0,1))</f>
        <v>-</v>
      </c>
      <c r="K519" s="302"/>
      <c r="L519" s="146" t="str">
        <f>IF($K519="","-",_xlfn.XLOOKUP($K519,Obj.Meta!$A:$A,Obj.Meta!$D:$D,"-",0,1))</f>
        <v>-</v>
      </c>
      <c r="M519" s="300" t="str">
        <f>IF($K519="","-",_xlfn.XLOOKUP($K519,Obj.Meta!$A:$A,Obj.Meta!$F:$F,"-",0,1))</f>
        <v>-</v>
      </c>
      <c r="N519" s="337" t="str">
        <f t="shared" si="15"/>
        <v>---</v>
      </c>
      <c r="O519" s="333"/>
      <c r="P519" s="54"/>
      <c r="Q519" s="52"/>
      <c r="R519" s="34"/>
      <c r="S519" s="53"/>
      <c r="T519" s="208"/>
      <c r="U519" s="726"/>
      <c r="V519" s="206"/>
      <c r="W519" s="206"/>
      <c r="X519" s="678"/>
      <c r="Y519" s="34"/>
      <c r="Z519" s="610"/>
      <c r="AA519" s="608"/>
    </row>
    <row r="520" spans="1:27">
      <c r="A520" s="145" t="str">
        <f t="shared" si="14"/>
        <v>-</v>
      </c>
      <c r="B520" s="146" t="str">
        <f>_xlfn.XLOOKUP($A520,Dept.Meta!$A:$A,Dept.Meta!$F:$F,"-",0,1)</f>
        <v>-</v>
      </c>
      <c r="C520" s="629" t="str">
        <f>_xlfn.XLOOKUP(_xlfn.CONCAT($G520,"-",$I520),Div.Meta!$H:$H,Div.Meta!$C:$C,"-",0,1)</f>
        <v>-</v>
      </c>
      <c r="D520" s="302"/>
      <c r="E520" s="146" t="str">
        <f>IF($D520="","-",_xlfn.XLOOKUP($D520,Fund.Meta!$A:$A,Fund.Meta!$D:$D,"-",0,1))</f>
        <v>-</v>
      </c>
      <c r="F520" s="303" t="str">
        <f>IF($D520="","-",_xlfn.XLOOKUP($D520,Fund.Meta!$A:$A,Fund.Meta!$E:$E,"-",0,1))</f>
        <v>-</v>
      </c>
      <c r="G520" s="334"/>
      <c r="H520" s="303" t="str">
        <f>IF($G520="","-",_xlfn.XLOOKUP($G520,Appr.Meta!$A:$A,Appr.Meta!$D:$D,"-",0,1))</f>
        <v>-</v>
      </c>
      <c r="I520" s="302"/>
      <c r="J520" s="303" t="str">
        <f>IF($I520="","-",_xlfn.XLOOKUP($I520,'CC.Meta'!$A:$A,'CC.Meta'!$D:$D,"-",0,1))</f>
        <v>-</v>
      </c>
      <c r="K520" s="302"/>
      <c r="L520" s="146" t="str">
        <f>IF($K520="","-",_xlfn.XLOOKUP($K520,Obj.Meta!$A:$A,Obj.Meta!$D:$D,"-",0,1))</f>
        <v>-</v>
      </c>
      <c r="M520" s="300" t="str">
        <f>IF($K520="","-",_xlfn.XLOOKUP($K520,Obj.Meta!$A:$A,Obj.Meta!$F:$F,"-",0,1))</f>
        <v>-</v>
      </c>
      <c r="N520" s="337" t="str">
        <f t="shared" si="15"/>
        <v>---</v>
      </c>
      <c r="O520" s="333"/>
      <c r="P520" s="54"/>
      <c r="Q520" s="52"/>
      <c r="R520" s="34"/>
      <c r="S520" s="53"/>
      <c r="T520" s="208"/>
      <c r="U520" s="726"/>
      <c r="V520" s="206"/>
      <c r="W520" s="206"/>
      <c r="X520" s="678"/>
      <c r="Y520" s="34"/>
      <c r="Z520" s="610"/>
      <c r="AA520" s="608"/>
    </row>
    <row r="521" spans="1:27">
      <c r="A521" s="145" t="str">
        <f t="shared" si="14"/>
        <v>-</v>
      </c>
      <c r="B521" s="146" t="str">
        <f>_xlfn.XLOOKUP($A521,Dept.Meta!$A:$A,Dept.Meta!$F:$F,"-",0,1)</f>
        <v>-</v>
      </c>
      <c r="C521" s="629" t="str">
        <f>_xlfn.XLOOKUP(_xlfn.CONCAT($G521,"-",$I521),Div.Meta!$H:$H,Div.Meta!$C:$C,"-",0,1)</f>
        <v>-</v>
      </c>
      <c r="D521" s="302"/>
      <c r="E521" s="146" t="str">
        <f>IF($D521="","-",_xlfn.XLOOKUP($D521,Fund.Meta!$A:$A,Fund.Meta!$D:$D,"-",0,1))</f>
        <v>-</v>
      </c>
      <c r="F521" s="303" t="str">
        <f>IF($D521="","-",_xlfn.XLOOKUP($D521,Fund.Meta!$A:$A,Fund.Meta!$E:$E,"-",0,1))</f>
        <v>-</v>
      </c>
      <c r="G521" s="334"/>
      <c r="H521" s="303" t="str">
        <f>IF($G521="","-",_xlfn.XLOOKUP($G521,Appr.Meta!$A:$A,Appr.Meta!$D:$D,"-",0,1))</f>
        <v>-</v>
      </c>
      <c r="I521" s="302"/>
      <c r="J521" s="303" t="str">
        <f>IF($I521="","-",_xlfn.XLOOKUP($I521,'CC.Meta'!$A:$A,'CC.Meta'!$D:$D,"-",0,1))</f>
        <v>-</v>
      </c>
      <c r="K521" s="302"/>
      <c r="L521" s="146" t="str">
        <f>IF($K521="","-",_xlfn.XLOOKUP($K521,Obj.Meta!$A:$A,Obj.Meta!$D:$D,"-",0,1))</f>
        <v>-</v>
      </c>
      <c r="M521" s="300" t="str">
        <f>IF($K521="","-",_xlfn.XLOOKUP($K521,Obj.Meta!$A:$A,Obj.Meta!$F:$F,"-",0,1))</f>
        <v>-</v>
      </c>
      <c r="N521" s="337" t="str">
        <f t="shared" si="15"/>
        <v>---</v>
      </c>
      <c r="O521" s="333"/>
      <c r="P521" s="54"/>
      <c r="Q521" s="52"/>
      <c r="R521" s="34"/>
      <c r="S521" s="53"/>
      <c r="T521" s="208"/>
      <c r="U521" s="726"/>
      <c r="V521" s="206"/>
      <c r="W521" s="206"/>
      <c r="X521" s="678"/>
      <c r="Y521" s="34"/>
      <c r="Z521" s="610"/>
      <c r="AA521" s="608"/>
    </row>
    <row r="522" spans="1:27">
      <c r="A522" s="145" t="str">
        <f t="shared" si="14"/>
        <v>-</v>
      </c>
      <c r="B522" s="146" t="str">
        <f>_xlfn.XLOOKUP($A522,Dept.Meta!$A:$A,Dept.Meta!$F:$F,"-",0,1)</f>
        <v>-</v>
      </c>
      <c r="C522" s="629" t="str">
        <f>_xlfn.XLOOKUP(_xlfn.CONCAT($G522,"-",$I522),Div.Meta!$H:$H,Div.Meta!$C:$C,"-",0,1)</f>
        <v>-</v>
      </c>
      <c r="D522" s="302"/>
      <c r="E522" s="146" t="str">
        <f>IF($D522="","-",_xlfn.XLOOKUP($D522,Fund.Meta!$A:$A,Fund.Meta!$D:$D,"-",0,1))</f>
        <v>-</v>
      </c>
      <c r="F522" s="303" t="str">
        <f>IF($D522="","-",_xlfn.XLOOKUP($D522,Fund.Meta!$A:$A,Fund.Meta!$E:$E,"-",0,1))</f>
        <v>-</v>
      </c>
      <c r="G522" s="334"/>
      <c r="H522" s="303" t="str">
        <f>IF($G522="","-",_xlfn.XLOOKUP($G522,Appr.Meta!$A:$A,Appr.Meta!$D:$D,"-",0,1))</f>
        <v>-</v>
      </c>
      <c r="I522" s="302"/>
      <c r="J522" s="303" t="str">
        <f>IF($I522="","-",_xlfn.XLOOKUP($I522,'CC.Meta'!$A:$A,'CC.Meta'!$D:$D,"-",0,1))</f>
        <v>-</v>
      </c>
      <c r="K522" s="302"/>
      <c r="L522" s="146" t="str">
        <f>IF($K522="","-",_xlfn.XLOOKUP($K522,Obj.Meta!$A:$A,Obj.Meta!$D:$D,"-",0,1))</f>
        <v>-</v>
      </c>
      <c r="M522" s="300" t="str">
        <f>IF($K522="","-",_xlfn.XLOOKUP($K522,Obj.Meta!$A:$A,Obj.Meta!$F:$F,"-",0,1))</f>
        <v>-</v>
      </c>
      <c r="N522" s="337" t="str">
        <f t="shared" si="15"/>
        <v>---</v>
      </c>
      <c r="O522" s="333"/>
      <c r="P522" s="54"/>
      <c r="Q522" s="52"/>
      <c r="R522" s="34"/>
      <c r="S522" s="53"/>
      <c r="T522" s="208"/>
      <c r="U522" s="726"/>
      <c r="V522" s="206"/>
      <c r="W522" s="206"/>
      <c r="X522" s="678"/>
      <c r="Y522" s="34"/>
      <c r="Z522" s="610"/>
      <c r="AA522" s="608"/>
    </row>
    <row r="523" spans="1:27">
      <c r="A523" s="145" t="str">
        <f t="shared" si="14"/>
        <v>-</v>
      </c>
      <c r="B523" s="146" t="str">
        <f>_xlfn.XLOOKUP($A523,Dept.Meta!$A:$A,Dept.Meta!$F:$F,"-",0,1)</f>
        <v>-</v>
      </c>
      <c r="C523" s="629" t="str">
        <f>_xlfn.XLOOKUP(_xlfn.CONCAT($G523,"-",$I523),Div.Meta!$H:$H,Div.Meta!$C:$C,"-",0,1)</f>
        <v>-</v>
      </c>
      <c r="D523" s="302"/>
      <c r="E523" s="146" t="str">
        <f>IF($D523="","-",_xlfn.XLOOKUP($D523,Fund.Meta!$A:$A,Fund.Meta!$D:$D,"-",0,1))</f>
        <v>-</v>
      </c>
      <c r="F523" s="303" t="str">
        <f>IF($D523="","-",_xlfn.XLOOKUP($D523,Fund.Meta!$A:$A,Fund.Meta!$E:$E,"-",0,1))</f>
        <v>-</v>
      </c>
      <c r="G523" s="334"/>
      <c r="H523" s="303" t="str">
        <f>IF($G523="","-",_xlfn.XLOOKUP($G523,Appr.Meta!$A:$A,Appr.Meta!$D:$D,"-",0,1))</f>
        <v>-</v>
      </c>
      <c r="I523" s="302"/>
      <c r="J523" s="303" t="str">
        <f>IF($I523="","-",_xlfn.XLOOKUP($I523,'CC.Meta'!$A:$A,'CC.Meta'!$D:$D,"-",0,1))</f>
        <v>-</v>
      </c>
      <c r="K523" s="302"/>
      <c r="L523" s="146" t="str">
        <f>IF($K523="","-",_xlfn.XLOOKUP($K523,Obj.Meta!$A:$A,Obj.Meta!$D:$D,"-",0,1))</f>
        <v>-</v>
      </c>
      <c r="M523" s="300" t="str">
        <f>IF($K523="","-",_xlfn.XLOOKUP($K523,Obj.Meta!$A:$A,Obj.Meta!$F:$F,"-",0,1))</f>
        <v>-</v>
      </c>
      <c r="N523" s="337" t="str">
        <f t="shared" si="15"/>
        <v>---</v>
      </c>
      <c r="O523" s="333"/>
      <c r="P523" s="54"/>
      <c r="Q523" s="52"/>
      <c r="R523" s="34"/>
      <c r="S523" s="53"/>
      <c r="T523" s="208"/>
      <c r="U523" s="726"/>
      <c r="V523" s="206"/>
      <c r="W523" s="206"/>
      <c r="X523" s="678"/>
      <c r="Y523" s="34"/>
      <c r="Z523" s="610"/>
      <c r="AA523" s="608"/>
    </row>
    <row r="524" spans="1:27">
      <c r="A524" s="145" t="str">
        <f t="shared" si="14"/>
        <v>-</v>
      </c>
      <c r="B524" s="146" t="str">
        <f>_xlfn.XLOOKUP($A524,Dept.Meta!$A:$A,Dept.Meta!$F:$F,"-",0,1)</f>
        <v>-</v>
      </c>
      <c r="C524" s="629" t="str">
        <f>_xlfn.XLOOKUP(_xlfn.CONCAT($G524,"-",$I524),Div.Meta!$H:$H,Div.Meta!$C:$C,"-",0,1)</f>
        <v>-</v>
      </c>
      <c r="D524" s="302"/>
      <c r="E524" s="146" t="str">
        <f>IF($D524="","-",_xlfn.XLOOKUP($D524,Fund.Meta!$A:$A,Fund.Meta!$D:$D,"-",0,1))</f>
        <v>-</v>
      </c>
      <c r="F524" s="303" t="str">
        <f>IF($D524="","-",_xlfn.XLOOKUP($D524,Fund.Meta!$A:$A,Fund.Meta!$E:$E,"-",0,1))</f>
        <v>-</v>
      </c>
      <c r="G524" s="334"/>
      <c r="H524" s="303" t="str">
        <f>IF($G524="","-",_xlfn.XLOOKUP($G524,Appr.Meta!$A:$A,Appr.Meta!$D:$D,"-",0,1))</f>
        <v>-</v>
      </c>
      <c r="I524" s="302"/>
      <c r="J524" s="303" t="str">
        <f>IF($I524="","-",_xlfn.XLOOKUP($I524,'CC.Meta'!$A:$A,'CC.Meta'!$D:$D,"-",0,1))</f>
        <v>-</v>
      </c>
      <c r="K524" s="302"/>
      <c r="L524" s="146" t="str">
        <f>IF($K524="","-",_xlfn.XLOOKUP($K524,Obj.Meta!$A:$A,Obj.Meta!$D:$D,"-",0,1))</f>
        <v>-</v>
      </c>
      <c r="M524" s="300" t="str">
        <f>IF($K524="","-",_xlfn.XLOOKUP($K524,Obj.Meta!$A:$A,Obj.Meta!$F:$F,"-",0,1))</f>
        <v>-</v>
      </c>
      <c r="N524" s="337" t="str">
        <f t="shared" si="15"/>
        <v>---</v>
      </c>
      <c r="O524" s="333"/>
      <c r="P524" s="54"/>
      <c r="Q524" s="52"/>
      <c r="R524" s="34"/>
      <c r="S524" s="53"/>
      <c r="T524" s="208"/>
      <c r="U524" s="726"/>
      <c r="V524" s="206"/>
      <c r="W524" s="206"/>
      <c r="X524" s="678"/>
      <c r="Y524" s="34"/>
      <c r="Z524" s="610"/>
      <c r="AA524" s="608"/>
    </row>
    <row r="525" spans="1:27">
      <c r="A525" s="145" t="str">
        <f t="shared" si="14"/>
        <v>-</v>
      </c>
      <c r="B525" s="146" t="str">
        <f>_xlfn.XLOOKUP($A525,Dept.Meta!$A:$A,Dept.Meta!$F:$F,"-",0,1)</f>
        <v>-</v>
      </c>
      <c r="C525" s="629" t="str">
        <f>_xlfn.XLOOKUP(_xlfn.CONCAT($G525,"-",$I525),Div.Meta!$H:$H,Div.Meta!$C:$C,"-",0,1)</f>
        <v>-</v>
      </c>
      <c r="D525" s="302"/>
      <c r="E525" s="146" t="str">
        <f>IF($D525="","-",_xlfn.XLOOKUP($D525,Fund.Meta!$A:$A,Fund.Meta!$D:$D,"-",0,1))</f>
        <v>-</v>
      </c>
      <c r="F525" s="303" t="str">
        <f>IF($D525="","-",_xlfn.XLOOKUP($D525,Fund.Meta!$A:$A,Fund.Meta!$E:$E,"-",0,1))</f>
        <v>-</v>
      </c>
      <c r="G525" s="334"/>
      <c r="H525" s="303" t="str">
        <f>IF($G525="","-",_xlfn.XLOOKUP($G525,Appr.Meta!$A:$A,Appr.Meta!$D:$D,"-",0,1))</f>
        <v>-</v>
      </c>
      <c r="I525" s="302"/>
      <c r="J525" s="303" t="str">
        <f>IF($I525="","-",_xlfn.XLOOKUP($I525,'CC.Meta'!$A:$A,'CC.Meta'!$D:$D,"-",0,1))</f>
        <v>-</v>
      </c>
      <c r="K525" s="302"/>
      <c r="L525" s="146" t="str">
        <f>IF($K525="","-",_xlfn.XLOOKUP($K525,Obj.Meta!$A:$A,Obj.Meta!$D:$D,"-",0,1))</f>
        <v>-</v>
      </c>
      <c r="M525" s="300" t="str">
        <f>IF($K525="","-",_xlfn.XLOOKUP($K525,Obj.Meta!$A:$A,Obj.Meta!$F:$F,"-",0,1))</f>
        <v>-</v>
      </c>
      <c r="N525" s="337" t="str">
        <f t="shared" si="15"/>
        <v>---</v>
      </c>
      <c r="O525" s="333"/>
      <c r="P525" s="54"/>
      <c r="Q525" s="52"/>
      <c r="R525" s="34"/>
      <c r="S525" s="53"/>
      <c r="T525" s="208"/>
      <c r="U525" s="726"/>
      <c r="V525" s="206"/>
      <c r="W525" s="206"/>
      <c r="X525" s="678"/>
      <c r="Y525" s="34"/>
      <c r="Z525" s="610"/>
      <c r="AA525" s="608"/>
    </row>
    <row r="526" spans="1:27">
      <c r="A526" s="145" t="str">
        <f t="shared" si="14"/>
        <v>-</v>
      </c>
      <c r="B526" s="146" t="str">
        <f>_xlfn.XLOOKUP($A526,Dept.Meta!$A:$A,Dept.Meta!$F:$F,"-",0,1)</f>
        <v>-</v>
      </c>
      <c r="C526" s="629" t="str">
        <f>_xlfn.XLOOKUP(_xlfn.CONCAT($G526,"-",$I526),Div.Meta!$H:$H,Div.Meta!$C:$C,"-",0,1)</f>
        <v>-</v>
      </c>
      <c r="D526" s="302"/>
      <c r="E526" s="146" t="str">
        <f>IF($D526="","-",_xlfn.XLOOKUP($D526,Fund.Meta!$A:$A,Fund.Meta!$D:$D,"-",0,1))</f>
        <v>-</v>
      </c>
      <c r="F526" s="303" t="str">
        <f>IF($D526="","-",_xlfn.XLOOKUP($D526,Fund.Meta!$A:$A,Fund.Meta!$E:$E,"-",0,1))</f>
        <v>-</v>
      </c>
      <c r="G526" s="334"/>
      <c r="H526" s="303" t="str">
        <f>IF($G526="","-",_xlfn.XLOOKUP($G526,Appr.Meta!$A:$A,Appr.Meta!$D:$D,"-",0,1))</f>
        <v>-</v>
      </c>
      <c r="I526" s="302"/>
      <c r="J526" s="303" t="str">
        <f>IF($I526="","-",_xlfn.XLOOKUP($I526,'CC.Meta'!$A:$A,'CC.Meta'!$D:$D,"-",0,1))</f>
        <v>-</v>
      </c>
      <c r="K526" s="302"/>
      <c r="L526" s="146" t="str">
        <f>IF($K526="","-",_xlfn.XLOOKUP($K526,Obj.Meta!$A:$A,Obj.Meta!$D:$D,"-",0,1))</f>
        <v>-</v>
      </c>
      <c r="M526" s="300" t="str">
        <f>IF($K526="","-",_xlfn.XLOOKUP($K526,Obj.Meta!$A:$A,Obj.Meta!$F:$F,"-",0,1))</f>
        <v>-</v>
      </c>
      <c r="N526" s="337" t="str">
        <f t="shared" si="15"/>
        <v>---</v>
      </c>
      <c r="O526" s="333"/>
      <c r="P526" s="54"/>
      <c r="Q526" s="52"/>
      <c r="R526" s="34"/>
      <c r="S526" s="53"/>
      <c r="T526" s="208"/>
      <c r="U526" s="726"/>
      <c r="V526" s="206"/>
      <c r="W526" s="206"/>
      <c r="X526" s="678"/>
      <c r="Y526" s="34"/>
      <c r="Z526" s="610"/>
      <c r="AA526" s="608"/>
    </row>
    <row r="527" spans="1:27">
      <c r="A527" s="145" t="str">
        <f t="shared" si="14"/>
        <v>-</v>
      </c>
      <c r="B527" s="146" t="str">
        <f>_xlfn.XLOOKUP($A527,Dept.Meta!$A:$A,Dept.Meta!$F:$F,"-",0,1)</f>
        <v>-</v>
      </c>
      <c r="C527" s="629" t="str">
        <f>_xlfn.XLOOKUP(_xlfn.CONCAT($G527,"-",$I527),Div.Meta!$H:$H,Div.Meta!$C:$C,"-",0,1)</f>
        <v>-</v>
      </c>
      <c r="D527" s="302"/>
      <c r="E527" s="146" t="str">
        <f>IF($D527="","-",_xlfn.XLOOKUP($D527,Fund.Meta!$A:$A,Fund.Meta!$D:$D,"-",0,1))</f>
        <v>-</v>
      </c>
      <c r="F527" s="303" t="str">
        <f>IF($D527="","-",_xlfn.XLOOKUP($D527,Fund.Meta!$A:$A,Fund.Meta!$E:$E,"-",0,1))</f>
        <v>-</v>
      </c>
      <c r="G527" s="334"/>
      <c r="H527" s="303" t="str">
        <f>IF($G527="","-",_xlfn.XLOOKUP($G527,Appr.Meta!$A:$A,Appr.Meta!$D:$D,"-",0,1))</f>
        <v>-</v>
      </c>
      <c r="I527" s="302"/>
      <c r="J527" s="303" t="str">
        <f>IF($I527="","-",_xlfn.XLOOKUP($I527,'CC.Meta'!$A:$A,'CC.Meta'!$D:$D,"-",0,1))</f>
        <v>-</v>
      </c>
      <c r="K527" s="302"/>
      <c r="L527" s="146" t="str">
        <f>IF($K527="","-",_xlfn.XLOOKUP($K527,Obj.Meta!$A:$A,Obj.Meta!$D:$D,"-",0,1))</f>
        <v>-</v>
      </c>
      <c r="M527" s="300" t="str">
        <f>IF($K527="","-",_xlfn.XLOOKUP($K527,Obj.Meta!$A:$A,Obj.Meta!$F:$F,"-",0,1))</f>
        <v>-</v>
      </c>
      <c r="N527" s="337" t="str">
        <f t="shared" si="15"/>
        <v>---</v>
      </c>
      <c r="O527" s="333"/>
      <c r="P527" s="54"/>
      <c r="Q527" s="52"/>
      <c r="R527" s="34"/>
      <c r="S527" s="53"/>
      <c r="T527" s="208"/>
      <c r="U527" s="726"/>
      <c r="V527" s="206"/>
      <c r="W527" s="206"/>
      <c r="X527" s="678"/>
      <c r="Y527" s="34"/>
      <c r="Z527" s="610"/>
      <c r="AA527" s="608"/>
    </row>
    <row r="528" spans="1:27">
      <c r="A528" s="145" t="str">
        <f t="shared" si="14"/>
        <v>-</v>
      </c>
      <c r="B528" s="146" t="str">
        <f>_xlfn.XLOOKUP($A528,Dept.Meta!$A:$A,Dept.Meta!$F:$F,"-",0,1)</f>
        <v>-</v>
      </c>
      <c r="C528" s="629" t="str">
        <f>_xlfn.XLOOKUP(_xlfn.CONCAT($G528,"-",$I528),Div.Meta!$H:$H,Div.Meta!$C:$C,"-",0,1)</f>
        <v>-</v>
      </c>
      <c r="D528" s="302"/>
      <c r="E528" s="146" t="str">
        <f>IF($D528="","-",_xlfn.XLOOKUP($D528,Fund.Meta!$A:$A,Fund.Meta!$D:$D,"-",0,1))</f>
        <v>-</v>
      </c>
      <c r="F528" s="303" t="str">
        <f>IF($D528="","-",_xlfn.XLOOKUP($D528,Fund.Meta!$A:$A,Fund.Meta!$E:$E,"-",0,1))</f>
        <v>-</v>
      </c>
      <c r="G528" s="334"/>
      <c r="H528" s="303" t="str">
        <f>IF($G528="","-",_xlfn.XLOOKUP($G528,Appr.Meta!$A:$A,Appr.Meta!$D:$D,"-",0,1))</f>
        <v>-</v>
      </c>
      <c r="I528" s="302"/>
      <c r="J528" s="303" t="str">
        <f>IF($I528="","-",_xlfn.XLOOKUP($I528,'CC.Meta'!$A:$A,'CC.Meta'!$D:$D,"-",0,1))</f>
        <v>-</v>
      </c>
      <c r="K528" s="302"/>
      <c r="L528" s="146" t="str">
        <f>IF($K528="","-",_xlfn.XLOOKUP($K528,Obj.Meta!$A:$A,Obj.Meta!$D:$D,"-",0,1))</f>
        <v>-</v>
      </c>
      <c r="M528" s="300" t="str">
        <f>IF($K528="","-",_xlfn.XLOOKUP($K528,Obj.Meta!$A:$A,Obj.Meta!$F:$F,"-",0,1))</f>
        <v>-</v>
      </c>
      <c r="N528" s="337" t="str">
        <f t="shared" si="15"/>
        <v>---</v>
      </c>
      <c r="O528" s="333"/>
      <c r="P528" s="54"/>
      <c r="Q528" s="52"/>
      <c r="R528" s="34"/>
      <c r="S528" s="53"/>
      <c r="T528" s="208"/>
      <c r="U528" s="726"/>
      <c r="V528" s="206"/>
      <c r="W528" s="206"/>
      <c r="X528" s="678"/>
      <c r="Y528" s="34"/>
      <c r="Z528" s="610"/>
      <c r="AA528" s="608"/>
    </row>
    <row r="529" spans="1:27">
      <c r="A529" s="145" t="str">
        <f t="shared" si="14"/>
        <v>-</v>
      </c>
      <c r="B529" s="146" t="str">
        <f>_xlfn.XLOOKUP($A529,Dept.Meta!$A:$A,Dept.Meta!$F:$F,"-",0,1)</f>
        <v>-</v>
      </c>
      <c r="C529" s="629" t="str">
        <f>_xlfn.XLOOKUP(_xlfn.CONCAT($G529,"-",$I529),Div.Meta!$H:$H,Div.Meta!$C:$C,"-",0,1)</f>
        <v>-</v>
      </c>
      <c r="D529" s="302"/>
      <c r="E529" s="146" t="str">
        <f>IF($D529="","-",_xlfn.XLOOKUP($D529,Fund.Meta!$A:$A,Fund.Meta!$D:$D,"-",0,1))</f>
        <v>-</v>
      </c>
      <c r="F529" s="303" t="str">
        <f>IF($D529="","-",_xlfn.XLOOKUP($D529,Fund.Meta!$A:$A,Fund.Meta!$E:$E,"-",0,1))</f>
        <v>-</v>
      </c>
      <c r="G529" s="334"/>
      <c r="H529" s="303" t="str">
        <f>IF($G529="","-",_xlfn.XLOOKUP($G529,Appr.Meta!$A:$A,Appr.Meta!$D:$D,"-",0,1))</f>
        <v>-</v>
      </c>
      <c r="I529" s="302"/>
      <c r="J529" s="303" t="str">
        <f>IF($I529="","-",_xlfn.XLOOKUP($I529,'CC.Meta'!$A:$A,'CC.Meta'!$D:$D,"-",0,1))</f>
        <v>-</v>
      </c>
      <c r="K529" s="302"/>
      <c r="L529" s="146" t="str">
        <f>IF($K529="","-",_xlfn.XLOOKUP($K529,Obj.Meta!$A:$A,Obj.Meta!$D:$D,"-",0,1))</f>
        <v>-</v>
      </c>
      <c r="M529" s="300" t="str">
        <f>IF($K529="","-",_xlfn.XLOOKUP($K529,Obj.Meta!$A:$A,Obj.Meta!$F:$F,"-",0,1))</f>
        <v>-</v>
      </c>
      <c r="N529" s="337" t="str">
        <f t="shared" si="15"/>
        <v>---</v>
      </c>
      <c r="O529" s="333"/>
      <c r="P529" s="54"/>
      <c r="Q529" s="52"/>
      <c r="R529" s="34"/>
      <c r="S529" s="53"/>
      <c r="T529" s="208"/>
      <c r="U529" s="726"/>
      <c r="V529" s="206"/>
      <c r="W529" s="206"/>
      <c r="X529" s="678"/>
      <c r="Y529" s="34"/>
      <c r="Z529" s="610"/>
      <c r="AA529" s="608"/>
    </row>
    <row r="530" spans="1:27">
      <c r="A530" s="145" t="str">
        <f t="shared" si="14"/>
        <v>-</v>
      </c>
      <c r="B530" s="146" t="str">
        <f>_xlfn.XLOOKUP($A530,Dept.Meta!$A:$A,Dept.Meta!$F:$F,"-",0,1)</f>
        <v>-</v>
      </c>
      <c r="C530" s="629" t="str">
        <f>_xlfn.XLOOKUP(_xlfn.CONCAT($G530,"-",$I530),Div.Meta!$H:$H,Div.Meta!$C:$C,"-",0,1)</f>
        <v>-</v>
      </c>
      <c r="D530" s="302"/>
      <c r="E530" s="146" t="str">
        <f>IF($D530="","-",_xlfn.XLOOKUP($D530,Fund.Meta!$A:$A,Fund.Meta!$D:$D,"-",0,1))</f>
        <v>-</v>
      </c>
      <c r="F530" s="303" t="str">
        <f>IF($D530="","-",_xlfn.XLOOKUP($D530,Fund.Meta!$A:$A,Fund.Meta!$E:$E,"-",0,1))</f>
        <v>-</v>
      </c>
      <c r="G530" s="334"/>
      <c r="H530" s="303" t="str">
        <f>IF($G530="","-",_xlfn.XLOOKUP($G530,Appr.Meta!$A:$A,Appr.Meta!$D:$D,"-",0,1))</f>
        <v>-</v>
      </c>
      <c r="I530" s="302"/>
      <c r="J530" s="303" t="str">
        <f>IF($I530="","-",_xlfn.XLOOKUP($I530,'CC.Meta'!$A:$A,'CC.Meta'!$D:$D,"-",0,1))</f>
        <v>-</v>
      </c>
      <c r="K530" s="302"/>
      <c r="L530" s="146" t="str">
        <f>IF($K530="","-",_xlfn.XLOOKUP($K530,Obj.Meta!$A:$A,Obj.Meta!$D:$D,"-",0,1))</f>
        <v>-</v>
      </c>
      <c r="M530" s="300" t="str">
        <f>IF($K530="","-",_xlfn.XLOOKUP($K530,Obj.Meta!$A:$A,Obj.Meta!$F:$F,"-",0,1))</f>
        <v>-</v>
      </c>
      <c r="N530" s="337" t="str">
        <f t="shared" si="15"/>
        <v>---</v>
      </c>
      <c r="O530" s="333"/>
      <c r="P530" s="54"/>
      <c r="Q530" s="52"/>
      <c r="R530" s="34"/>
      <c r="S530" s="53"/>
      <c r="T530" s="208"/>
      <c r="U530" s="726"/>
      <c r="V530" s="206"/>
      <c r="W530" s="206"/>
      <c r="X530" s="678"/>
      <c r="Y530" s="34"/>
      <c r="Z530" s="610"/>
      <c r="AA530" s="608"/>
    </row>
    <row r="531" spans="1:27">
      <c r="A531" s="145" t="str">
        <f t="shared" ref="A531:A594" si="16">IFERROR(VALUE(LEFT($I531,2)),"-")</f>
        <v>-</v>
      </c>
      <c r="B531" s="146" t="str">
        <f>_xlfn.XLOOKUP($A531,Dept.Meta!$A:$A,Dept.Meta!$F:$F,"-",0,1)</f>
        <v>-</v>
      </c>
      <c r="C531" s="629" t="str">
        <f>_xlfn.XLOOKUP(_xlfn.CONCAT($G531,"-",$I531),Div.Meta!$H:$H,Div.Meta!$C:$C,"-",0,1)</f>
        <v>-</v>
      </c>
      <c r="D531" s="302"/>
      <c r="E531" s="146" t="str">
        <f>IF($D531="","-",_xlfn.XLOOKUP($D531,Fund.Meta!$A:$A,Fund.Meta!$D:$D,"-",0,1))</f>
        <v>-</v>
      </c>
      <c r="F531" s="303" t="str">
        <f>IF($D531="","-",_xlfn.XLOOKUP($D531,Fund.Meta!$A:$A,Fund.Meta!$E:$E,"-",0,1))</f>
        <v>-</v>
      </c>
      <c r="G531" s="334"/>
      <c r="H531" s="303" t="str">
        <f>IF($G531="","-",_xlfn.XLOOKUP($G531,Appr.Meta!$A:$A,Appr.Meta!$D:$D,"-",0,1))</f>
        <v>-</v>
      </c>
      <c r="I531" s="302"/>
      <c r="J531" s="303" t="str">
        <f>IF($I531="","-",_xlfn.XLOOKUP($I531,'CC.Meta'!$A:$A,'CC.Meta'!$D:$D,"-",0,1))</f>
        <v>-</v>
      </c>
      <c r="K531" s="302"/>
      <c r="L531" s="146" t="str">
        <f>IF($K531="","-",_xlfn.XLOOKUP($K531,Obj.Meta!$A:$A,Obj.Meta!$D:$D,"-",0,1))</f>
        <v>-</v>
      </c>
      <c r="M531" s="300" t="str">
        <f>IF($K531="","-",_xlfn.XLOOKUP($K531,Obj.Meta!$A:$A,Obj.Meta!$F:$F,"-",0,1))</f>
        <v>-</v>
      </c>
      <c r="N531" s="337" t="str">
        <f t="shared" ref="N531:N594" si="17">_xlfn.CONCAT($D531,"-",$G531,"-",$I531,"-",$K531)</f>
        <v>---</v>
      </c>
      <c r="O531" s="333"/>
      <c r="P531" s="54"/>
      <c r="Q531" s="52"/>
      <c r="R531" s="34"/>
      <c r="S531" s="53"/>
      <c r="T531" s="208"/>
      <c r="U531" s="726"/>
      <c r="V531" s="206"/>
      <c r="W531" s="206"/>
      <c r="X531" s="678"/>
      <c r="Y531" s="34"/>
      <c r="Z531" s="610"/>
      <c r="AA531" s="608"/>
    </row>
    <row r="532" spans="1:27">
      <c r="A532" s="145" t="str">
        <f t="shared" si="16"/>
        <v>-</v>
      </c>
      <c r="B532" s="146" t="str">
        <f>_xlfn.XLOOKUP($A532,Dept.Meta!$A:$A,Dept.Meta!$F:$F,"-",0,1)</f>
        <v>-</v>
      </c>
      <c r="C532" s="629" t="str">
        <f>_xlfn.XLOOKUP(_xlfn.CONCAT($G532,"-",$I532),Div.Meta!$H:$H,Div.Meta!$C:$C,"-",0,1)</f>
        <v>-</v>
      </c>
      <c r="D532" s="302"/>
      <c r="E532" s="146" t="str">
        <f>IF($D532="","-",_xlfn.XLOOKUP($D532,Fund.Meta!$A:$A,Fund.Meta!$D:$D,"-",0,1))</f>
        <v>-</v>
      </c>
      <c r="F532" s="303" t="str">
        <f>IF($D532="","-",_xlfn.XLOOKUP($D532,Fund.Meta!$A:$A,Fund.Meta!$E:$E,"-",0,1))</f>
        <v>-</v>
      </c>
      <c r="G532" s="334"/>
      <c r="H532" s="303" t="str">
        <f>IF($G532="","-",_xlfn.XLOOKUP($G532,Appr.Meta!$A:$A,Appr.Meta!$D:$D,"-",0,1))</f>
        <v>-</v>
      </c>
      <c r="I532" s="302"/>
      <c r="J532" s="303" t="str">
        <f>IF($I532="","-",_xlfn.XLOOKUP($I532,'CC.Meta'!$A:$A,'CC.Meta'!$D:$D,"-",0,1))</f>
        <v>-</v>
      </c>
      <c r="K532" s="302"/>
      <c r="L532" s="146" t="str">
        <f>IF($K532="","-",_xlfn.XLOOKUP($K532,Obj.Meta!$A:$A,Obj.Meta!$D:$D,"-",0,1))</f>
        <v>-</v>
      </c>
      <c r="M532" s="300" t="str">
        <f>IF($K532="","-",_xlfn.XLOOKUP($K532,Obj.Meta!$A:$A,Obj.Meta!$F:$F,"-",0,1))</f>
        <v>-</v>
      </c>
      <c r="N532" s="337" t="str">
        <f t="shared" si="17"/>
        <v>---</v>
      </c>
      <c r="O532" s="333"/>
      <c r="P532" s="54"/>
      <c r="Q532" s="52"/>
      <c r="R532" s="34"/>
      <c r="S532" s="53"/>
      <c r="T532" s="208"/>
      <c r="U532" s="726"/>
      <c r="V532" s="206"/>
      <c r="W532" s="206"/>
      <c r="X532" s="678"/>
      <c r="Y532" s="34"/>
      <c r="Z532" s="610"/>
      <c r="AA532" s="608"/>
    </row>
    <row r="533" spans="1:27">
      <c r="A533" s="145" t="str">
        <f t="shared" si="16"/>
        <v>-</v>
      </c>
      <c r="B533" s="146" t="str">
        <f>_xlfn.XLOOKUP($A533,Dept.Meta!$A:$A,Dept.Meta!$F:$F,"-",0,1)</f>
        <v>-</v>
      </c>
      <c r="C533" s="629" t="str">
        <f>_xlfn.XLOOKUP(_xlfn.CONCAT($G533,"-",$I533),Div.Meta!$H:$H,Div.Meta!$C:$C,"-",0,1)</f>
        <v>-</v>
      </c>
      <c r="D533" s="302"/>
      <c r="E533" s="146" t="str">
        <f>IF($D533="","-",_xlfn.XLOOKUP($D533,Fund.Meta!$A:$A,Fund.Meta!$D:$D,"-",0,1))</f>
        <v>-</v>
      </c>
      <c r="F533" s="303" t="str">
        <f>IF($D533="","-",_xlfn.XLOOKUP($D533,Fund.Meta!$A:$A,Fund.Meta!$E:$E,"-",0,1))</f>
        <v>-</v>
      </c>
      <c r="G533" s="334"/>
      <c r="H533" s="303" t="str">
        <f>IF($G533="","-",_xlfn.XLOOKUP($G533,Appr.Meta!$A:$A,Appr.Meta!$D:$D,"-",0,1))</f>
        <v>-</v>
      </c>
      <c r="I533" s="302"/>
      <c r="J533" s="303" t="str">
        <f>IF($I533="","-",_xlfn.XLOOKUP($I533,'CC.Meta'!$A:$A,'CC.Meta'!$D:$D,"-",0,1))</f>
        <v>-</v>
      </c>
      <c r="K533" s="302"/>
      <c r="L533" s="146" t="str">
        <f>IF($K533="","-",_xlfn.XLOOKUP($K533,Obj.Meta!$A:$A,Obj.Meta!$D:$D,"-",0,1))</f>
        <v>-</v>
      </c>
      <c r="M533" s="300" t="str">
        <f>IF($K533="","-",_xlfn.XLOOKUP($K533,Obj.Meta!$A:$A,Obj.Meta!$F:$F,"-",0,1))</f>
        <v>-</v>
      </c>
      <c r="N533" s="337" t="str">
        <f t="shared" si="17"/>
        <v>---</v>
      </c>
      <c r="O533" s="333"/>
      <c r="P533" s="54"/>
      <c r="Q533" s="52"/>
      <c r="R533" s="34"/>
      <c r="S533" s="53"/>
      <c r="T533" s="208"/>
      <c r="U533" s="726"/>
      <c r="V533" s="206"/>
      <c r="W533" s="206"/>
      <c r="X533" s="678"/>
      <c r="Y533" s="34"/>
      <c r="Z533" s="610"/>
      <c r="AA533" s="608"/>
    </row>
    <row r="534" spans="1:27">
      <c r="A534" s="145" t="str">
        <f t="shared" si="16"/>
        <v>-</v>
      </c>
      <c r="B534" s="146" t="str">
        <f>_xlfn.XLOOKUP($A534,Dept.Meta!$A:$A,Dept.Meta!$F:$F,"-",0,1)</f>
        <v>-</v>
      </c>
      <c r="C534" s="629" t="str">
        <f>_xlfn.XLOOKUP(_xlfn.CONCAT($G534,"-",$I534),Div.Meta!$H:$H,Div.Meta!$C:$C,"-",0,1)</f>
        <v>-</v>
      </c>
      <c r="D534" s="302"/>
      <c r="E534" s="146" t="str">
        <f>IF($D534="","-",_xlfn.XLOOKUP($D534,Fund.Meta!$A:$A,Fund.Meta!$D:$D,"-",0,1))</f>
        <v>-</v>
      </c>
      <c r="F534" s="303" t="str">
        <f>IF($D534="","-",_xlfn.XLOOKUP($D534,Fund.Meta!$A:$A,Fund.Meta!$E:$E,"-",0,1))</f>
        <v>-</v>
      </c>
      <c r="G534" s="334"/>
      <c r="H534" s="303" t="str">
        <f>IF($G534="","-",_xlfn.XLOOKUP($G534,Appr.Meta!$A:$A,Appr.Meta!$D:$D,"-",0,1))</f>
        <v>-</v>
      </c>
      <c r="I534" s="302"/>
      <c r="J534" s="303" t="str">
        <f>IF($I534="","-",_xlfn.XLOOKUP($I534,'CC.Meta'!$A:$A,'CC.Meta'!$D:$D,"-",0,1))</f>
        <v>-</v>
      </c>
      <c r="K534" s="302"/>
      <c r="L534" s="146" t="str">
        <f>IF($K534="","-",_xlfn.XLOOKUP($K534,Obj.Meta!$A:$A,Obj.Meta!$D:$D,"-",0,1))</f>
        <v>-</v>
      </c>
      <c r="M534" s="300" t="str">
        <f>IF($K534="","-",_xlfn.XLOOKUP($K534,Obj.Meta!$A:$A,Obj.Meta!$F:$F,"-",0,1))</f>
        <v>-</v>
      </c>
      <c r="N534" s="337" t="str">
        <f t="shared" si="17"/>
        <v>---</v>
      </c>
      <c r="O534" s="333"/>
      <c r="P534" s="54"/>
      <c r="Q534" s="52"/>
      <c r="R534" s="34"/>
      <c r="S534" s="53"/>
      <c r="T534" s="208"/>
      <c r="U534" s="726"/>
      <c r="V534" s="206"/>
      <c r="W534" s="206"/>
      <c r="X534" s="678"/>
      <c r="Y534" s="34"/>
      <c r="Z534" s="610"/>
      <c r="AA534" s="608"/>
    </row>
    <row r="535" spans="1:27">
      <c r="A535" s="145" t="str">
        <f t="shared" si="16"/>
        <v>-</v>
      </c>
      <c r="B535" s="146" t="str">
        <f>_xlfn.XLOOKUP($A535,Dept.Meta!$A:$A,Dept.Meta!$F:$F,"-",0,1)</f>
        <v>-</v>
      </c>
      <c r="C535" s="629" t="str">
        <f>_xlfn.XLOOKUP(_xlfn.CONCAT($G535,"-",$I535),Div.Meta!$H:$H,Div.Meta!$C:$C,"-",0,1)</f>
        <v>-</v>
      </c>
      <c r="D535" s="302"/>
      <c r="E535" s="146" t="str">
        <f>IF($D535="","-",_xlfn.XLOOKUP($D535,Fund.Meta!$A:$A,Fund.Meta!$D:$D,"-",0,1))</f>
        <v>-</v>
      </c>
      <c r="F535" s="303" t="str">
        <f>IF($D535="","-",_xlfn.XLOOKUP($D535,Fund.Meta!$A:$A,Fund.Meta!$E:$E,"-",0,1))</f>
        <v>-</v>
      </c>
      <c r="G535" s="334"/>
      <c r="H535" s="303" t="str">
        <f>IF($G535="","-",_xlfn.XLOOKUP($G535,Appr.Meta!$A:$A,Appr.Meta!$D:$D,"-",0,1))</f>
        <v>-</v>
      </c>
      <c r="I535" s="302"/>
      <c r="J535" s="303" t="str">
        <f>IF($I535="","-",_xlfn.XLOOKUP($I535,'CC.Meta'!$A:$A,'CC.Meta'!$D:$D,"-",0,1))</f>
        <v>-</v>
      </c>
      <c r="K535" s="302"/>
      <c r="L535" s="146" t="str">
        <f>IF($K535="","-",_xlfn.XLOOKUP($K535,Obj.Meta!$A:$A,Obj.Meta!$D:$D,"-",0,1))</f>
        <v>-</v>
      </c>
      <c r="M535" s="300" t="str">
        <f>IF($K535="","-",_xlfn.XLOOKUP($K535,Obj.Meta!$A:$A,Obj.Meta!$F:$F,"-",0,1))</f>
        <v>-</v>
      </c>
      <c r="N535" s="337" t="str">
        <f t="shared" si="17"/>
        <v>---</v>
      </c>
      <c r="O535" s="333"/>
      <c r="P535" s="54"/>
      <c r="Q535" s="52"/>
      <c r="R535" s="34"/>
      <c r="S535" s="53"/>
      <c r="T535" s="208"/>
      <c r="U535" s="726"/>
      <c r="V535" s="206"/>
      <c r="W535" s="206"/>
      <c r="X535" s="678"/>
      <c r="Y535" s="34"/>
      <c r="Z535" s="610"/>
      <c r="AA535" s="608"/>
    </row>
    <row r="536" spans="1:27">
      <c r="A536" s="145" t="str">
        <f t="shared" si="16"/>
        <v>-</v>
      </c>
      <c r="B536" s="146" t="str">
        <f>_xlfn.XLOOKUP($A536,Dept.Meta!$A:$A,Dept.Meta!$F:$F,"-",0,1)</f>
        <v>-</v>
      </c>
      <c r="C536" s="629" t="str">
        <f>_xlfn.XLOOKUP(_xlfn.CONCAT($G536,"-",$I536),Div.Meta!$H:$H,Div.Meta!$C:$C,"-",0,1)</f>
        <v>-</v>
      </c>
      <c r="D536" s="302"/>
      <c r="E536" s="146" t="str">
        <f>IF($D536="","-",_xlfn.XLOOKUP($D536,Fund.Meta!$A:$A,Fund.Meta!$D:$D,"-",0,1))</f>
        <v>-</v>
      </c>
      <c r="F536" s="303" t="str">
        <f>IF($D536="","-",_xlfn.XLOOKUP($D536,Fund.Meta!$A:$A,Fund.Meta!$E:$E,"-",0,1))</f>
        <v>-</v>
      </c>
      <c r="G536" s="334"/>
      <c r="H536" s="303" t="str">
        <f>IF($G536="","-",_xlfn.XLOOKUP($G536,Appr.Meta!$A:$A,Appr.Meta!$D:$D,"-",0,1))</f>
        <v>-</v>
      </c>
      <c r="I536" s="302"/>
      <c r="J536" s="303" t="str">
        <f>IF($I536="","-",_xlfn.XLOOKUP($I536,'CC.Meta'!$A:$A,'CC.Meta'!$D:$D,"-",0,1))</f>
        <v>-</v>
      </c>
      <c r="K536" s="302"/>
      <c r="L536" s="146" t="str">
        <f>IF($K536="","-",_xlfn.XLOOKUP($K536,Obj.Meta!$A:$A,Obj.Meta!$D:$D,"-",0,1))</f>
        <v>-</v>
      </c>
      <c r="M536" s="300" t="str">
        <f>IF($K536="","-",_xlfn.XLOOKUP($K536,Obj.Meta!$A:$A,Obj.Meta!$F:$F,"-",0,1))</f>
        <v>-</v>
      </c>
      <c r="N536" s="337" t="str">
        <f t="shared" si="17"/>
        <v>---</v>
      </c>
      <c r="O536" s="333"/>
      <c r="P536" s="54"/>
      <c r="Q536" s="52"/>
      <c r="R536" s="34"/>
      <c r="S536" s="53"/>
      <c r="T536" s="208"/>
      <c r="U536" s="726"/>
      <c r="V536" s="206"/>
      <c r="W536" s="206"/>
      <c r="X536" s="678"/>
      <c r="Y536" s="34"/>
      <c r="Z536" s="610"/>
      <c r="AA536" s="608"/>
    </row>
    <row r="537" spans="1:27">
      <c r="A537" s="145" t="str">
        <f t="shared" si="16"/>
        <v>-</v>
      </c>
      <c r="B537" s="146" t="str">
        <f>_xlfn.XLOOKUP($A537,Dept.Meta!$A:$A,Dept.Meta!$F:$F,"-",0,1)</f>
        <v>-</v>
      </c>
      <c r="C537" s="629" t="str">
        <f>_xlfn.XLOOKUP(_xlfn.CONCAT($G537,"-",$I537),Div.Meta!$H:$H,Div.Meta!$C:$C,"-",0,1)</f>
        <v>-</v>
      </c>
      <c r="D537" s="302"/>
      <c r="E537" s="146" t="str">
        <f>IF($D537="","-",_xlfn.XLOOKUP($D537,Fund.Meta!$A:$A,Fund.Meta!$D:$D,"-",0,1))</f>
        <v>-</v>
      </c>
      <c r="F537" s="303" t="str">
        <f>IF($D537="","-",_xlfn.XLOOKUP($D537,Fund.Meta!$A:$A,Fund.Meta!$E:$E,"-",0,1))</f>
        <v>-</v>
      </c>
      <c r="G537" s="334"/>
      <c r="H537" s="303" t="str">
        <f>IF($G537="","-",_xlfn.XLOOKUP($G537,Appr.Meta!$A:$A,Appr.Meta!$D:$D,"-",0,1))</f>
        <v>-</v>
      </c>
      <c r="I537" s="302"/>
      <c r="J537" s="303" t="str">
        <f>IF($I537="","-",_xlfn.XLOOKUP($I537,'CC.Meta'!$A:$A,'CC.Meta'!$D:$D,"-",0,1))</f>
        <v>-</v>
      </c>
      <c r="K537" s="302"/>
      <c r="L537" s="146" t="str">
        <f>IF($K537="","-",_xlfn.XLOOKUP($K537,Obj.Meta!$A:$A,Obj.Meta!$D:$D,"-",0,1))</f>
        <v>-</v>
      </c>
      <c r="M537" s="300" t="str">
        <f>IF($K537="","-",_xlfn.XLOOKUP($K537,Obj.Meta!$A:$A,Obj.Meta!$F:$F,"-",0,1))</f>
        <v>-</v>
      </c>
      <c r="N537" s="337" t="str">
        <f t="shared" si="17"/>
        <v>---</v>
      </c>
      <c r="O537" s="333"/>
      <c r="P537" s="54"/>
      <c r="Q537" s="52"/>
      <c r="R537" s="34"/>
      <c r="S537" s="53"/>
      <c r="T537" s="208"/>
      <c r="U537" s="726"/>
      <c r="V537" s="206"/>
      <c r="W537" s="206"/>
      <c r="X537" s="678"/>
      <c r="Y537" s="34"/>
      <c r="Z537" s="610"/>
      <c r="AA537" s="608"/>
    </row>
    <row r="538" spans="1:27">
      <c r="A538" s="145" t="str">
        <f t="shared" si="16"/>
        <v>-</v>
      </c>
      <c r="B538" s="146" t="str">
        <f>_xlfn.XLOOKUP($A538,Dept.Meta!$A:$A,Dept.Meta!$F:$F,"-",0,1)</f>
        <v>-</v>
      </c>
      <c r="C538" s="629" t="str">
        <f>_xlfn.XLOOKUP(_xlfn.CONCAT($G538,"-",$I538),Div.Meta!$H:$H,Div.Meta!$C:$C,"-",0,1)</f>
        <v>-</v>
      </c>
      <c r="D538" s="302"/>
      <c r="E538" s="146" t="str">
        <f>IF($D538="","-",_xlfn.XLOOKUP($D538,Fund.Meta!$A:$A,Fund.Meta!$D:$D,"-",0,1))</f>
        <v>-</v>
      </c>
      <c r="F538" s="303" t="str">
        <f>IF($D538="","-",_xlfn.XLOOKUP($D538,Fund.Meta!$A:$A,Fund.Meta!$E:$E,"-",0,1))</f>
        <v>-</v>
      </c>
      <c r="G538" s="334"/>
      <c r="H538" s="303" t="str">
        <f>IF($G538="","-",_xlfn.XLOOKUP($G538,Appr.Meta!$A:$A,Appr.Meta!$D:$D,"-",0,1))</f>
        <v>-</v>
      </c>
      <c r="I538" s="302"/>
      <c r="J538" s="303" t="str">
        <f>IF($I538="","-",_xlfn.XLOOKUP($I538,'CC.Meta'!$A:$A,'CC.Meta'!$D:$D,"-",0,1))</f>
        <v>-</v>
      </c>
      <c r="K538" s="302"/>
      <c r="L538" s="146" t="str">
        <f>IF($K538="","-",_xlfn.XLOOKUP($K538,Obj.Meta!$A:$A,Obj.Meta!$D:$D,"-",0,1))</f>
        <v>-</v>
      </c>
      <c r="M538" s="300" t="str">
        <f>IF($K538="","-",_xlfn.XLOOKUP($K538,Obj.Meta!$A:$A,Obj.Meta!$F:$F,"-",0,1))</f>
        <v>-</v>
      </c>
      <c r="N538" s="337" t="str">
        <f t="shared" si="17"/>
        <v>---</v>
      </c>
      <c r="O538" s="333"/>
      <c r="P538" s="54"/>
      <c r="Q538" s="52"/>
      <c r="R538" s="34"/>
      <c r="S538" s="53"/>
      <c r="T538" s="208"/>
      <c r="U538" s="726"/>
      <c r="V538" s="206"/>
      <c r="W538" s="206"/>
      <c r="X538" s="678"/>
      <c r="Y538" s="34"/>
      <c r="Z538" s="610"/>
      <c r="AA538" s="608"/>
    </row>
    <row r="539" spans="1:27">
      <c r="A539" s="145" t="str">
        <f t="shared" si="16"/>
        <v>-</v>
      </c>
      <c r="B539" s="146" t="str">
        <f>_xlfn.XLOOKUP($A539,Dept.Meta!$A:$A,Dept.Meta!$F:$F,"-",0,1)</f>
        <v>-</v>
      </c>
      <c r="C539" s="629" t="str">
        <f>_xlfn.XLOOKUP(_xlfn.CONCAT($G539,"-",$I539),Div.Meta!$H:$H,Div.Meta!$C:$C,"-",0,1)</f>
        <v>-</v>
      </c>
      <c r="D539" s="302"/>
      <c r="E539" s="146" t="str">
        <f>IF($D539="","-",_xlfn.XLOOKUP($D539,Fund.Meta!$A:$A,Fund.Meta!$D:$D,"-",0,1))</f>
        <v>-</v>
      </c>
      <c r="F539" s="303" t="str">
        <f>IF($D539="","-",_xlfn.XLOOKUP($D539,Fund.Meta!$A:$A,Fund.Meta!$E:$E,"-",0,1))</f>
        <v>-</v>
      </c>
      <c r="G539" s="334"/>
      <c r="H539" s="303" t="str">
        <f>IF($G539="","-",_xlfn.XLOOKUP($G539,Appr.Meta!$A:$A,Appr.Meta!$D:$D,"-",0,1))</f>
        <v>-</v>
      </c>
      <c r="I539" s="302"/>
      <c r="J539" s="303" t="str">
        <f>IF($I539="","-",_xlfn.XLOOKUP($I539,'CC.Meta'!$A:$A,'CC.Meta'!$D:$D,"-",0,1))</f>
        <v>-</v>
      </c>
      <c r="K539" s="302"/>
      <c r="L539" s="146" t="str">
        <f>IF($K539="","-",_xlfn.XLOOKUP($K539,Obj.Meta!$A:$A,Obj.Meta!$D:$D,"-",0,1))</f>
        <v>-</v>
      </c>
      <c r="M539" s="300" t="str">
        <f>IF($K539="","-",_xlfn.XLOOKUP($K539,Obj.Meta!$A:$A,Obj.Meta!$F:$F,"-",0,1))</f>
        <v>-</v>
      </c>
      <c r="N539" s="337" t="str">
        <f t="shared" si="17"/>
        <v>---</v>
      </c>
      <c r="O539" s="333"/>
      <c r="P539" s="54"/>
      <c r="Q539" s="52"/>
      <c r="R539" s="34"/>
      <c r="S539" s="53"/>
      <c r="T539" s="208"/>
      <c r="U539" s="726"/>
      <c r="V539" s="206"/>
      <c r="W539" s="206"/>
      <c r="X539" s="678"/>
      <c r="Y539" s="34"/>
      <c r="Z539" s="610"/>
      <c r="AA539" s="608"/>
    </row>
    <row r="540" spans="1:27">
      <c r="A540" s="145" t="str">
        <f t="shared" si="16"/>
        <v>-</v>
      </c>
      <c r="B540" s="146" t="str">
        <f>_xlfn.XLOOKUP($A540,Dept.Meta!$A:$A,Dept.Meta!$F:$F,"-",0,1)</f>
        <v>-</v>
      </c>
      <c r="C540" s="629" t="str">
        <f>_xlfn.XLOOKUP(_xlfn.CONCAT($G540,"-",$I540),Div.Meta!$H:$H,Div.Meta!$C:$C,"-",0,1)</f>
        <v>-</v>
      </c>
      <c r="D540" s="302"/>
      <c r="E540" s="146" t="str">
        <f>IF($D540="","-",_xlfn.XLOOKUP($D540,Fund.Meta!$A:$A,Fund.Meta!$D:$D,"-",0,1))</f>
        <v>-</v>
      </c>
      <c r="F540" s="303" t="str">
        <f>IF($D540="","-",_xlfn.XLOOKUP($D540,Fund.Meta!$A:$A,Fund.Meta!$E:$E,"-",0,1))</f>
        <v>-</v>
      </c>
      <c r="G540" s="334"/>
      <c r="H540" s="303" t="str">
        <f>IF($G540="","-",_xlfn.XLOOKUP($G540,Appr.Meta!$A:$A,Appr.Meta!$D:$D,"-",0,1))</f>
        <v>-</v>
      </c>
      <c r="I540" s="302"/>
      <c r="J540" s="303" t="str">
        <f>IF($I540="","-",_xlfn.XLOOKUP($I540,'CC.Meta'!$A:$A,'CC.Meta'!$D:$D,"-",0,1))</f>
        <v>-</v>
      </c>
      <c r="K540" s="302"/>
      <c r="L540" s="146" t="str">
        <f>IF($K540="","-",_xlfn.XLOOKUP($K540,Obj.Meta!$A:$A,Obj.Meta!$D:$D,"-",0,1))</f>
        <v>-</v>
      </c>
      <c r="M540" s="300" t="str">
        <f>IF($K540="","-",_xlfn.XLOOKUP($K540,Obj.Meta!$A:$A,Obj.Meta!$F:$F,"-",0,1))</f>
        <v>-</v>
      </c>
      <c r="N540" s="337" t="str">
        <f t="shared" si="17"/>
        <v>---</v>
      </c>
      <c r="O540" s="333"/>
      <c r="P540" s="54"/>
      <c r="Q540" s="52"/>
      <c r="R540" s="34"/>
      <c r="S540" s="53"/>
      <c r="T540" s="208"/>
      <c r="U540" s="726"/>
      <c r="V540" s="206"/>
      <c r="W540" s="206"/>
      <c r="X540" s="678"/>
      <c r="Y540" s="34"/>
      <c r="Z540" s="610"/>
      <c r="AA540" s="608"/>
    </row>
    <row r="541" spans="1:27">
      <c r="A541" s="145" t="str">
        <f t="shared" si="16"/>
        <v>-</v>
      </c>
      <c r="B541" s="146" t="str">
        <f>_xlfn.XLOOKUP($A541,Dept.Meta!$A:$A,Dept.Meta!$F:$F,"-",0,1)</f>
        <v>-</v>
      </c>
      <c r="C541" s="629" t="str">
        <f>_xlfn.XLOOKUP(_xlfn.CONCAT($G541,"-",$I541),Div.Meta!$H:$H,Div.Meta!$C:$C,"-",0,1)</f>
        <v>-</v>
      </c>
      <c r="D541" s="302"/>
      <c r="E541" s="146" t="str">
        <f>IF($D541="","-",_xlfn.XLOOKUP($D541,Fund.Meta!$A:$A,Fund.Meta!$D:$D,"-",0,1))</f>
        <v>-</v>
      </c>
      <c r="F541" s="303" t="str">
        <f>IF($D541="","-",_xlfn.XLOOKUP($D541,Fund.Meta!$A:$A,Fund.Meta!$E:$E,"-",0,1))</f>
        <v>-</v>
      </c>
      <c r="G541" s="334"/>
      <c r="H541" s="303" t="str">
        <f>IF($G541="","-",_xlfn.XLOOKUP($G541,Appr.Meta!$A:$A,Appr.Meta!$D:$D,"-",0,1))</f>
        <v>-</v>
      </c>
      <c r="I541" s="302"/>
      <c r="J541" s="303" t="str">
        <f>IF($I541="","-",_xlfn.XLOOKUP($I541,'CC.Meta'!$A:$A,'CC.Meta'!$D:$D,"-",0,1))</f>
        <v>-</v>
      </c>
      <c r="K541" s="302"/>
      <c r="L541" s="146" t="str">
        <f>IF($K541="","-",_xlfn.XLOOKUP($K541,Obj.Meta!$A:$A,Obj.Meta!$D:$D,"-",0,1))</f>
        <v>-</v>
      </c>
      <c r="M541" s="300" t="str">
        <f>IF($K541="","-",_xlfn.XLOOKUP($K541,Obj.Meta!$A:$A,Obj.Meta!$F:$F,"-",0,1))</f>
        <v>-</v>
      </c>
      <c r="N541" s="337" t="str">
        <f t="shared" si="17"/>
        <v>---</v>
      </c>
      <c r="O541" s="333"/>
      <c r="P541" s="54"/>
      <c r="Q541" s="52"/>
      <c r="R541" s="34"/>
      <c r="S541" s="53"/>
      <c r="T541" s="208"/>
      <c r="U541" s="726"/>
      <c r="V541" s="206"/>
      <c r="W541" s="206"/>
      <c r="X541" s="678"/>
      <c r="Y541" s="34"/>
      <c r="Z541" s="610"/>
      <c r="AA541" s="608"/>
    </row>
    <row r="542" spans="1:27">
      <c r="A542" s="145" t="str">
        <f t="shared" si="16"/>
        <v>-</v>
      </c>
      <c r="B542" s="146" t="str">
        <f>_xlfn.XLOOKUP($A542,Dept.Meta!$A:$A,Dept.Meta!$F:$F,"-",0,1)</f>
        <v>-</v>
      </c>
      <c r="C542" s="629" t="str">
        <f>_xlfn.XLOOKUP(_xlfn.CONCAT($G542,"-",$I542),Div.Meta!$H:$H,Div.Meta!$C:$C,"-",0,1)</f>
        <v>-</v>
      </c>
      <c r="D542" s="302"/>
      <c r="E542" s="146" t="str">
        <f>IF($D542="","-",_xlfn.XLOOKUP($D542,Fund.Meta!$A:$A,Fund.Meta!$D:$D,"-",0,1))</f>
        <v>-</v>
      </c>
      <c r="F542" s="303" t="str">
        <f>IF($D542="","-",_xlfn.XLOOKUP($D542,Fund.Meta!$A:$A,Fund.Meta!$E:$E,"-",0,1))</f>
        <v>-</v>
      </c>
      <c r="G542" s="334"/>
      <c r="H542" s="303" t="str">
        <f>IF($G542="","-",_xlfn.XLOOKUP($G542,Appr.Meta!$A:$A,Appr.Meta!$D:$D,"-",0,1))</f>
        <v>-</v>
      </c>
      <c r="I542" s="302"/>
      <c r="J542" s="303" t="str">
        <f>IF($I542="","-",_xlfn.XLOOKUP($I542,'CC.Meta'!$A:$A,'CC.Meta'!$D:$D,"-",0,1))</f>
        <v>-</v>
      </c>
      <c r="K542" s="302"/>
      <c r="L542" s="146" t="str">
        <f>IF($K542="","-",_xlfn.XLOOKUP($K542,Obj.Meta!$A:$A,Obj.Meta!$D:$D,"-",0,1))</f>
        <v>-</v>
      </c>
      <c r="M542" s="300" t="str">
        <f>IF($K542="","-",_xlfn.XLOOKUP($K542,Obj.Meta!$A:$A,Obj.Meta!$F:$F,"-",0,1))</f>
        <v>-</v>
      </c>
      <c r="N542" s="337" t="str">
        <f t="shared" si="17"/>
        <v>---</v>
      </c>
      <c r="O542" s="333"/>
      <c r="P542" s="54"/>
      <c r="Q542" s="52"/>
      <c r="R542" s="34"/>
      <c r="S542" s="53"/>
      <c r="T542" s="208"/>
      <c r="U542" s="726"/>
      <c r="V542" s="206"/>
      <c r="W542" s="206"/>
      <c r="X542" s="678"/>
      <c r="Y542" s="34"/>
      <c r="Z542" s="610"/>
      <c r="AA542" s="608"/>
    </row>
    <row r="543" spans="1:27">
      <c r="A543" s="145" t="str">
        <f t="shared" si="16"/>
        <v>-</v>
      </c>
      <c r="B543" s="146" t="str">
        <f>_xlfn.XLOOKUP($A543,Dept.Meta!$A:$A,Dept.Meta!$F:$F,"-",0,1)</f>
        <v>-</v>
      </c>
      <c r="C543" s="629" t="str">
        <f>_xlfn.XLOOKUP(_xlfn.CONCAT($G543,"-",$I543),Div.Meta!$H:$H,Div.Meta!$C:$C,"-",0,1)</f>
        <v>-</v>
      </c>
      <c r="D543" s="302"/>
      <c r="E543" s="146" t="str">
        <f>IF($D543="","-",_xlfn.XLOOKUP($D543,Fund.Meta!$A:$A,Fund.Meta!$D:$D,"-",0,1))</f>
        <v>-</v>
      </c>
      <c r="F543" s="303" t="str">
        <f>IF($D543="","-",_xlfn.XLOOKUP($D543,Fund.Meta!$A:$A,Fund.Meta!$E:$E,"-",0,1))</f>
        <v>-</v>
      </c>
      <c r="G543" s="334"/>
      <c r="H543" s="303" t="str">
        <f>IF($G543="","-",_xlfn.XLOOKUP($G543,Appr.Meta!$A:$A,Appr.Meta!$D:$D,"-",0,1))</f>
        <v>-</v>
      </c>
      <c r="I543" s="302"/>
      <c r="J543" s="303" t="str">
        <f>IF($I543="","-",_xlfn.XLOOKUP($I543,'CC.Meta'!$A:$A,'CC.Meta'!$D:$D,"-",0,1))</f>
        <v>-</v>
      </c>
      <c r="K543" s="302"/>
      <c r="L543" s="146" t="str">
        <f>IF($K543="","-",_xlfn.XLOOKUP($K543,Obj.Meta!$A:$A,Obj.Meta!$D:$D,"-",0,1))</f>
        <v>-</v>
      </c>
      <c r="M543" s="300" t="str">
        <f>IF($K543="","-",_xlfn.XLOOKUP($K543,Obj.Meta!$A:$A,Obj.Meta!$F:$F,"-",0,1))</f>
        <v>-</v>
      </c>
      <c r="N543" s="337" t="str">
        <f t="shared" si="17"/>
        <v>---</v>
      </c>
      <c r="O543" s="333"/>
      <c r="P543" s="54"/>
      <c r="Q543" s="52"/>
      <c r="R543" s="34"/>
      <c r="S543" s="53"/>
      <c r="T543" s="208"/>
      <c r="U543" s="726"/>
      <c r="V543" s="206"/>
      <c r="W543" s="206"/>
      <c r="X543" s="678"/>
      <c r="Y543" s="34"/>
      <c r="Z543" s="610"/>
      <c r="AA543" s="608"/>
    </row>
    <row r="544" spans="1:27">
      <c r="A544" s="145" t="str">
        <f t="shared" si="16"/>
        <v>-</v>
      </c>
      <c r="B544" s="146" t="str">
        <f>_xlfn.XLOOKUP($A544,Dept.Meta!$A:$A,Dept.Meta!$F:$F,"-",0,1)</f>
        <v>-</v>
      </c>
      <c r="C544" s="629" t="str">
        <f>_xlfn.XLOOKUP(_xlfn.CONCAT($G544,"-",$I544),Div.Meta!$H:$H,Div.Meta!$C:$C,"-",0,1)</f>
        <v>-</v>
      </c>
      <c r="D544" s="302"/>
      <c r="E544" s="146" t="str">
        <f>IF($D544="","-",_xlfn.XLOOKUP($D544,Fund.Meta!$A:$A,Fund.Meta!$D:$D,"-",0,1))</f>
        <v>-</v>
      </c>
      <c r="F544" s="303" t="str">
        <f>IF($D544="","-",_xlfn.XLOOKUP($D544,Fund.Meta!$A:$A,Fund.Meta!$E:$E,"-",0,1))</f>
        <v>-</v>
      </c>
      <c r="G544" s="334"/>
      <c r="H544" s="303" t="str">
        <f>IF($G544="","-",_xlfn.XLOOKUP($G544,Appr.Meta!$A:$A,Appr.Meta!$D:$D,"-",0,1))</f>
        <v>-</v>
      </c>
      <c r="I544" s="302"/>
      <c r="J544" s="303" t="str">
        <f>IF($I544="","-",_xlfn.XLOOKUP($I544,'CC.Meta'!$A:$A,'CC.Meta'!$D:$D,"-",0,1))</f>
        <v>-</v>
      </c>
      <c r="K544" s="302"/>
      <c r="L544" s="146" t="str">
        <f>IF($K544="","-",_xlfn.XLOOKUP($K544,Obj.Meta!$A:$A,Obj.Meta!$D:$D,"-",0,1))</f>
        <v>-</v>
      </c>
      <c r="M544" s="300" t="str">
        <f>IF($K544="","-",_xlfn.XLOOKUP($K544,Obj.Meta!$A:$A,Obj.Meta!$F:$F,"-",0,1))</f>
        <v>-</v>
      </c>
      <c r="N544" s="337" t="str">
        <f t="shared" si="17"/>
        <v>---</v>
      </c>
      <c r="O544" s="333"/>
      <c r="P544" s="54"/>
      <c r="Q544" s="52"/>
      <c r="R544" s="34"/>
      <c r="S544" s="53"/>
      <c r="T544" s="208"/>
      <c r="U544" s="726"/>
      <c r="V544" s="206"/>
      <c r="W544" s="206"/>
      <c r="X544" s="678"/>
      <c r="Y544" s="34"/>
      <c r="Z544" s="610"/>
      <c r="AA544" s="608"/>
    </row>
    <row r="545" spans="1:27">
      <c r="A545" s="145" t="str">
        <f t="shared" si="16"/>
        <v>-</v>
      </c>
      <c r="B545" s="146" t="str">
        <f>_xlfn.XLOOKUP($A545,Dept.Meta!$A:$A,Dept.Meta!$F:$F,"-",0,1)</f>
        <v>-</v>
      </c>
      <c r="C545" s="629" t="str">
        <f>_xlfn.XLOOKUP(_xlfn.CONCAT($G545,"-",$I545),Div.Meta!$H:$H,Div.Meta!$C:$C,"-",0,1)</f>
        <v>-</v>
      </c>
      <c r="D545" s="302"/>
      <c r="E545" s="146" t="str">
        <f>IF($D545="","-",_xlfn.XLOOKUP($D545,Fund.Meta!$A:$A,Fund.Meta!$D:$D,"-",0,1))</f>
        <v>-</v>
      </c>
      <c r="F545" s="303" t="str">
        <f>IF($D545="","-",_xlfn.XLOOKUP($D545,Fund.Meta!$A:$A,Fund.Meta!$E:$E,"-",0,1))</f>
        <v>-</v>
      </c>
      <c r="G545" s="334"/>
      <c r="H545" s="303" t="str">
        <f>IF($G545="","-",_xlfn.XLOOKUP($G545,Appr.Meta!$A:$A,Appr.Meta!$D:$D,"-",0,1))</f>
        <v>-</v>
      </c>
      <c r="I545" s="302"/>
      <c r="J545" s="303" t="str">
        <f>IF($I545="","-",_xlfn.XLOOKUP($I545,'CC.Meta'!$A:$A,'CC.Meta'!$D:$D,"-",0,1))</f>
        <v>-</v>
      </c>
      <c r="K545" s="302"/>
      <c r="L545" s="146" t="str">
        <f>IF($K545="","-",_xlfn.XLOOKUP($K545,Obj.Meta!$A:$A,Obj.Meta!$D:$D,"-",0,1))</f>
        <v>-</v>
      </c>
      <c r="M545" s="300" t="str">
        <f>IF($K545="","-",_xlfn.XLOOKUP($K545,Obj.Meta!$A:$A,Obj.Meta!$F:$F,"-",0,1))</f>
        <v>-</v>
      </c>
      <c r="N545" s="337" t="str">
        <f t="shared" si="17"/>
        <v>---</v>
      </c>
      <c r="O545" s="333"/>
      <c r="P545" s="54"/>
      <c r="Q545" s="52"/>
      <c r="R545" s="34"/>
      <c r="S545" s="53"/>
      <c r="T545" s="208"/>
      <c r="U545" s="726"/>
      <c r="V545" s="206"/>
      <c r="W545" s="206"/>
      <c r="X545" s="678"/>
      <c r="Y545" s="34"/>
      <c r="Z545" s="610"/>
      <c r="AA545" s="608"/>
    </row>
    <row r="546" spans="1:27">
      <c r="A546" s="145" t="str">
        <f t="shared" si="16"/>
        <v>-</v>
      </c>
      <c r="B546" s="146" t="str">
        <f>_xlfn.XLOOKUP($A546,Dept.Meta!$A:$A,Dept.Meta!$F:$F,"-",0,1)</f>
        <v>-</v>
      </c>
      <c r="C546" s="629" t="str">
        <f>_xlfn.XLOOKUP(_xlfn.CONCAT($G546,"-",$I546),Div.Meta!$H:$H,Div.Meta!$C:$C,"-",0,1)</f>
        <v>-</v>
      </c>
      <c r="D546" s="302"/>
      <c r="E546" s="146" t="str">
        <f>IF($D546="","-",_xlfn.XLOOKUP($D546,Fund.Meta!$A:$A,Fund.Meta!$D:$D,"-",0,1))</f>
        <v>-</v>
      </c>
      <c r="F546" s="303" t="str">
        <f>IF($D546="","-",_xlfn.XLOOKUP($D546,Fund.Meta!$A:$A,Fund.Meta!$E:$E,"-",0,1))</f>
        <v>-</v>
      </c>
      <c r="G546" s="334"/>
      <c r="H546" s="303" t="str">
        <f>IF($G546="","-",_xlfn.XLOOKUP($G546,Appr.Meta!$A:$A,Appr.Meta!$D:$D,"-",0,1))</f>
        <v>-</v>
      </c>
      <c r="I546" s="302"/>
      <c r="J546" s="303" t="str">
        <f>IF($I546="","-",_xlfn.XLOOKUP($I546,'CC.Meta'!$A:$A,'CC.Meta'!$D:$D,"-",0,1))</f>
        <v>-</v>
      </c>
      <c r="K546" s="302"/>
      <c r="L546" s="146" t="str">
        <f>IF($K546="","-",_xlfn.XLOOKUP($K546,Obj.Meta!$A:$A,Obj.Meta!$D:$D,"-",0,1))</f>
        <v>-</v>
      </c>
      <c r="M546" s="300" t="str">
        <f>IF($K546="","-",_xlfn.XLOOKUP($K546,Obj.Meta!$A:$A,Obj.Meta!$F:$F,"-",0,1))</f>
        <v>-</v>
      </c>
      <c r="N546" s="337" t="str">
        <f t="shared" si="17"/>
        <v>---</v>
      </c>
      <c r="O546" s="333"/>
      <c r="P546" s="54"/>
      <c r="Q546" s="52"/>
      <c r="R546" s="34"/>
      <c r="S546" s="53"/>
      <c r="T546" s="208"/>
      <c r="U546" s="726"/>
      <c r="V546" s="206"/>
      <c r="W546" s="206"/>
      <c r="X546" s="678"/>
      <c r="Y546" s="34"/>
      <c r="Z546" s="610"/>
      <c r="AA546" s="608"/>
    </row>
    <row r="547" spans="1:27">
      <c r="A547" s="145" t="str">
        <f t="shared" si="16"/>
        <v>-</v>
      </c>
      <c r="B547" s="146" t="str">
        <f>_xlfn.XLOOKUP($A547,Dept.Meta!$A:$A,Dept.Meta!$F:$F,"-",0,1)</f>
        <v>-</v>
      </c>
      <c r="C547" s="629" t="str">
        <f>_xlfn.XLOOKUP(_xlfn.CONCAT($G547,"-",$I547),Div.Meta!$H:$H,Div.Meta!$C:$C,"-",0,1)</f>
        <v>-</v>
      </c>
      <c r="D547" s="302"/>
      <c r="E547" s="146" t="str">
        <f>IF($D547="","-",_xlfn.XLOOKUP($D547,Fund.Meta!$A:$A,Fund.Meta!$D:$D,"-",0,1))</f>
        <v>-</v>
      </c>
      <c r="F547" s="303" t="str">
        <f>IF($D547="","-",_xlfn.XLOOKUP($D547,Fund.Meta!$A:$A,Fund.Meta!$E:$E,"-",0,1))</f>
        <v>-</v>
      </c>
      <c r="G547" s="334"/>
      <c r="H547" s="303" t="str">
        <f>IF($G547="","-",_xlfn.XLOOKUP($G547,Appr.Meta!$A:$A,Appr.Meta!$D:$D,"-",0,1))</f>
        <v>-</v>
      </c>
      <c r="I547" s="302"/>
      <c r="J547" s="303" t="str">
        <f>IF($I547="","-",_xlfn.XLOOKUP($I547,'CC.Meta'!$A:$A,'CC.Meta'!$D:$D,"-",0,1))</f>
        <v>-</v>
      </c>
      <c r="K547" s="302"/>
      <c r="L547" s="146" t="str">
        <f>IF($K547="","-",_xlfn.XLOOKUP($K547,Obj.Meta!$A:$A,Obj.Meta!$D:$D,"-",0,1))</f>
        <v>-</v>
      </c>
      <c r="M547" s="300" t="str">
        <f>IF($K547="","-",_xlfn.XLOOKUP($K547,Obj.Meta!$A:$A,Obj.Meta!$F:$F,"-",0,1))</f>
        <v>-</v>
      </c>
      <c r="N547" s="337" t="str">
        <f t="shared" si="17"/>
        <v>---</v>
      </c>
      <c r="O547" s="333"/>
      <c r="P547" s="54"/>
      <c r="Q547" s="52"/>
      <c r="R547" s="34"/>
      <c r="S547" s="53"/>
      <c r="T547" s="208"/>
      <c r="U547" s="726"/>
      <c r="V547" s="206"/>
      <c r="W547" s="206"/>
      <c r="X547" s="678"/>
      <c r="Y547" s="34"/>
      <c r="Z547" s="610"/>
      <c r="AA547" s="608"/>
    </row>
    <row r="548" spans="1:27">
      <c r="A548" s="145" t="str">
        <f t="shared" si="16"/>
        <v>-</v>
      </c>
      <c r="B548" s="146" t="str">
        <f>_xlfn.XLOOKUP($A548,Dept.Meta!$A:$A,Dept.Meta!$F:$F,"-",0,1)</f>
        <v>-</v>
      </c>
      <c r="C548" s="629" t="str">
        <f>_xlfn.XLOOKUP(_xlfn.CONCAT($G548,"-",$I548),Div.Meta!$H:$H,Div.Meta!$C:$C,"-",0,1)</f>
        <v>-</v>
      </c>
      <c r="D548" s="302"/>
      <c r="E548" s="146" t="str">
        <f>IF($D548="","-",_xlfn.XLOOKUP($D548,Fund.Meta!$A:$A,Fund.Meta!$D:$D,"-",0,1))</f>
        <v>-</v>
      </c>
      <c r="F548" s="303" t="str">
        <f>IF($D548="","-",_xlfn.XLOOKUP($D548,Fund.Meta!$A:$A,Fund.Meta!$E:$E,"-",0,1))</f>
        <v>-</v>
      </c>
      <c r="G548" s="334"/>
      <c r="H548" s="303" t="str">
        <f>IF($G548="","-",_xlfn.XLOOKUP($G548,Appr.Meta!$A:$A,Appr.Meta!$D:$D,"-",0,1))</f>
        <v>-</v>
      </c>
      <c r="I548" s="302"/>
      <c r="J548" s="303" t="str">
        <f>IF($I548="","-",_xlfn.XLOOKUP($I548,'CC.Meta'!$A:$A,'CC.Meta'!$D:$D,"-",0,1))</f>
        <v>-</v>
      </c>
      <c r="K548" s="302"/>
      <c r="L548" s="146" t="str">
        <f>IF($K548="","-",_xlfn.XLOOKUP($K548,Obj.Meta!$A:$A,Obj.Meta!$D:$D,"-",0,1))</f>
        <v>-</v>
      </c>
      <c r="M548" s="300" t="str">
        <f>IF($K548="","-",_xlfn.XLOOKUP($K548,Obj.Meta!$A:$A,Obj.Meta!$F:$F,"-",0,1))</f>
        <v>-</v>
      </c>
      <c r="N548" s="337" t="str">
        <f t="shared" si="17"/>
        <v>---</v>
      </c>
      <c r="O548" s="333"/>
      <c r="P548" s="54"/>
      <c r="Q548" s="52"/>
      <c r="R548" s="34"/>
      <c r="S548" s="53"/>
      <c r="T548" s="208"/>
      <c r="U548" s="726"/>
      <c r="V548" s="206"/>
      <c r="W548" s="206"/>
      <c r="X548" s="678"/>
      <c r="Y548" s="34"/>
      <c r="Z548" s="610"/>
      <c r="AA548" s="608"/>
    </row>
    <row r="549" spans="1:27">
      <c r="A549" s="145" t="str">
        <f t="shared" si="16"/>
        <v>-</v>
      </c>
      <c r="B549" s="146" t="str">
        <f>_xlfn.XLOOKUP($A549,Dept.Meta!$A:$A,Dept.Meta!$F:$F,"-",0,1)</f>
        <v>-</v>
      </c>
      <c r="C549" s="629" t="str">
        <f>_xlfn.XLOOKUP(_xlfn.CONCAT($G549,"-",$I549),Div.Meta!$H:$H,Div.Meta!$C:$C,"-",0,1)</f>
        <v>-</v>
      </c>
      <c r="D549" s="302"/>
      <c r="E549" s="146" t="str">
        <f>IF($D549="","-",_xlfn.XLOOKUP($D549,Fund.Meta!$A:$A,Fund.Meta!$D:$D,"-",0,1))</f>
        <v>-</v>
      </c>
      <c r="F549" s="303" t="str">
        <f>IF($D549="","-",_xlfn.XLOOKUP($D549,Fund.Meta!$A:$A,Fund.Meta!$E:$E,"-",0,1))</f>
        <v>-</v>
      </c>
      <c r="G549" s="334"/>
      <c r="H549" s="303" t="str">
        <f>IF($G549="","-",_xlfn.XLOOKUP($G549,Appr.Meta!$A:$A,Appr.Meta!$D:$D,"-",0,1))</f>
        <v>-</v>
      </c>
      <c r="I549" s="302"/>
      <c r="J549" s="303" t="str">
        <f>IF($I549="","-",_xlfn.XLOOKUP($I549,'CC.Meta'!$A:$A,'CC.Meta'!$D:$D,"-",0,1))</f>
        <v>-</v>
      </c>
      <c r="K549" s="302"/>
      <c r="L549" s="146" t="str">
        <f>IF($K549="","-",_xlfn.XLOOKUP($K549,Obj.Meta!$A:$A,Obj.Meta!$D:$D,"-",0,1))</f>
        <v>-</v>
      </c>
      <c r="M549" s="300" t="str">
        <f>IF($K549="","-",_xlfn.XLOOKUP($K549,Obj.Meta!$A:$A,Obj.Meta!$F:$F,"-",0,1))</f>
        <v>-</v>
      </c>
      <c r="N549" s="337" t="str">
        <f t="shared" si="17"/>
        <v>---</v>
      </c>
      <c r="O549" s="333"/>
      <c r="P549" s="54"/>
      <c r="Q549" s="52"/>
      <c r="R549" s="34"/>
      <c r="S549" s="53"/>
      <c r="T549" s="208"/>
      <c r="U549" s="726"/>
      <c r="V549" s="206"/>
      <c r="W549" s="206"/>
      <c r="X549" s="678"/>
      <c r="Y549" s="34"/>
      <c r="Z549" s="610"/>
      <c r="AA549" s="608"/>
    </row>
    <row r="550" spans="1:27">
      <c r="A550" s="145" t="str">
        <f t="shared" si="16"/>
        <v>-</v>
      </c>
      <c r="B550" s="146" t="str">
        <f>_xlfn.XLOOKUP($A550,Dept.Meta!$A:$A,Dept.Meta!$F:$F,"-",0,1)</f>
        <v>-</v>
      </c>
      <c r="C550" s="629" t="str">
        <f>_xlfn.XLOOKUP(_xlfn.CONCAT($G550,"-",$I550),Div.Meta!$H:$H,Div.Meta!$C:$C,"-",0,1)</f>
        <v>-</v>
      </c>
      <c r="D550" s="302"/>
      <c r="E550" s="146" t="str">
        <f>IF($D550="","-",_xlfn.XLOOKUP($D550,Fund.Meta!$A:$A,Fund.Meta!$D:$D,"-",0,1))</f>
        <v>-</v>
      </c>
      <c r="F550" s="303" t="str">
        <f>IF($D550="","-",_xlfn.XLOOKUP($D550,Fund.Meta!$A:$A,Fund.Meta!$E:$E,"-",0,1))</f>
        <v>-</v>
      </c>
      <c r="G550" s="334"/>
      <c r="H550" s="303" t="str">
        <f>IF($G550="","-",_xlfn.XLOOKUP($G550,Appr.Meta!$A:$A,Appr.Meta!$D:$D,"-",0,1))</f>
        <v>-</v>
      </c>
      <c r="I550" s="302"/>
      <c r="J550" s="303" t="str">
        <f>IF($I550="","-",_xlfn.XLOOKUP($I550,'CC.Meta'!$A:$A,'CC.Meta'!$D:$D,"-",0,1))</f>
        <v>-</v>
      </c>
      <c r="K550" s="302"/>
      <c r="L550" s="146" t="str">
        <f>IF($K550="","-",_xlfn.XLOOKUP($K550,Obj.Meta!$A:$A,Obj.Meta!$D:$D,"-",0,1))</f>
        <v>-</v>
      </c>
      <c r="M550" s="300" t="str">
        <f>IF($K550="","-",_xlfn.XLOOKUP($K550,Obj.Meta!$A:$A,Obj.Meta!$F:$F,"-",0,1))</f>
        <v>-</v>
      </c>
      <c r="N550" s="337" t="str">
        <f t="shared" si="17"/>
        <v>---</v>
      </c>
      <c r="O550" s="333"/>
      <c r="P550" s="54"/>
      <c r="Q550" s="52"/>
      <c r="R550" s="34"/>
      <c r="S550" s="53"/>
      <c r="T550" s="208"/>
      <c r="U550" s="726"/>
      <c r="V550" s="206"/>
      <c r="W550" s="206"/>
      <c r="X550" s="678"/>
      <c r="Y550" s="34"/>
      <c r="Z550" s="610"/>
      <c r="AA550" s="608"/>
    </row>
    <row r="551" spans="1:27">
      <c r="A551" s="145" t="str">
        <f t="shared" si="16"/>
        <v>-</v>
      </c>
      <c r="B551" s="146" t="str">
        <f>_xlfn.XLOOKUP($A551,Dept.Meta!$A:$A,Dept.Meta!$F:$F,"-",0,1)</f>
        <v>-</v>
      </c>
      <c r="C551" s="629" t="str">
        <f>_xlfn.XLOOKUP(_xlfn.CONCAT($G551,"-",$I551),Div.Meta!$H:$H,Div.Meta!$C:$C,"-",0,1)</f>
        <v>-</v>
      </c>
      <c r="D551" s="302"/>
      <c r="E551" s="146" t="str">
        <f>IF($D551="","-",_xlfn.XLOOKUP($D551,Fund.Meta!$A:$A,Fund.Meta!$D:$D,"-",0,1))</f>
        <v>-</v>
      </c>
      <c r="F551" s="303" t="str">
        <f>IF($D551="","-",_xlfn.XLOOKUP($D551,Fund.Meta!$A:$A,Fund.Meta!$E:$E,"-",0,1))</f>
        <v>-</v>
      </c>
      <c r="G551" s="334"/>
      <c r="H551" s="303" t="str">
        <f>IF($G551="","-",_xlfn.XLOOKUP($G551,Appr.Meta!$A:$A,Appr.Meta!$D:$D,"-",0,1))</f>
        <v>-</v>
      </c>
      <c r="I551" s="302"/>
      <c r="J551" s="303" t="str">
        <f>IF($I551="","-",_xlfn.XLOOKUP($I551,'CC.Meta'!$A:$A,'CC.Meta'!$D:$D,"-",0,1))</f>
        <v>-</v>
      </c>
      <c r="K551" s="302"/>
      <c r="L551" s="146" t="str">
        <f>IF($K551="","-",_xlfn.XLOOKUP($K551,Obj.Meta!$A:$A,Obj.Meta!$D:$D,"-",0,1))</f>
        <v>-</v>
      </c>
      <c r="M551" s="300" t="str">
        <f>IF($K551="","-",_xlfn.XLOOKUP($K551,Obj.Meta!$A:$A,Obj.Meta!$F:$F,"-",0,1))</f>
        <v>-</v>
      </c>
      <c r="N551" s="337" t="str">
        <f t="shared" si="17"/>
        <v>---</v>
      </c>
      <c r="O551" s="333"/>
      <c r="P551" s="54"/>
      <c r="Q551" s="52"/>
      <c r="R551" s="34"/>
      <c r="S551" s="53"/>
      <c r="T551" s="208"/>
      <c r="U551" s="726"/>
      <c r="V551" s="206"/>
      <c r="W551" s="206"/>
      <c r="X551" s="678"/>
      <c r="Y551" s="34"/>
      <c r="Z551" s="610"/>
      <c r="AA551" s="608"/>
    </row>
    <row r="552" spans="1:27">
      <c r="A552" s="145" t="str">
        <f t="shared" si="16"/>
        <v>-</v>
      </c>
      <c r="B552" s="146" t="str">
        <f>_xlfn.XLOOKUP($A552,Dept.Meta!$A:$A,Dept.Meta!$F:$F,"-",0,1)</f>
        <v>-</v>
      </c>
      <c r="C552" s="629" t="str">
        <f>_xlfn.XLOOKUP(_xlfn.CONCAT($G552,"-",$I552),Div.Meta!$H:$H,Div.Meta!$C:$C,"-",0,1)</f>
        <v>-</v>
      </c>
      <c r="D552" s="302"/>
      <c r="E552" s="146" t="str">
        <f>IF($D552="","-",_xlfn.XLOOKUP($D552,Fund.Meta!$A:$A,Fund.Meta!$D:$D,"-",0,1))</f>
        <v>-</v>
      </c>
      <c r="F552" s="303" t="str">
        <f>IF($D552="","-",_xlfn.XLOOKUP($D552,Fund.Meta!$A:$A,Fund.Meta!$E:$E,"-",0,1))</f>
        <v>-</v>
      </c>
      <c r="G552" s="334"/>
      <c r="H552" s="303" t="str">
        <f>IF($G552="","-",_xlfn.XLOOKUP($G552,Appr.Meta!$A:$A,Appr.Meta!$D:$D,"-",0,1))</f>
        <v>-</v>
      </c>
      <c r="I552" s="302"/>
      <c r="J552" s="303" t="str">
        <f>IF($I552="","-",_xlfn.XLOOKUP($I552,'CC.Meta'!$A:$A,'CC.Meta'!$D:$D,"-",0,1))</f>
        <v>-</v>
      </c>
      <c r="K552" s="302"/>
      <c r="L552" s="146" t="str">
        <f>IF($K552="","-",_xlfn.XLOOKUP($K552,Obj.Meta!$A:$A,Obj.Meta!$D:$D,"-",0,1))</f>
        <v>-</v>
      </c>
      <c r="M552" s="300" t="str">
        <f>IF($K552="","-",_xlfn.XLOOKUP($K552,Obj.Meta!$A:$A,Obj.Meta!$F:$F,"-",0,1))</f>
        <v>-</v>
      </c>
      <c r="N552" s="337" t="str">
        <f t="shared" si="17"/>
        <v>---</v>
      </c>
      <c r="O552" s="333"/>
      <c r="P552" s="54"/>
      <c r="Q552" s="52"/>
      <c r="R552" s="34"/>
      <c r="S552" s="53"/>
      <c r="T552" s="208"/>
      <c r="U552" s="726"/>
      <c r="V552" s="206"/>
      <c r="W552" s="206"/>
      <c r="X552" s="678"/>
      <c r="Y552" s="34"/>
      <c r="Z552" s="610"/>
      <c r="AA552" s="608"/>
    </row>
    <row r="553" spans="1:27">
      <c r="A553" s="145" t="str">
        <f t="shared" si="16"/>
        <v>-</v>
      </c>
      <c r="B553" s="146" t="str">
        <f>_xlfn.XLOOKUP($A553,Dept.Meta!$A:$A,Dept.Meta!$F:$F,"-",0,1)</f>
        <v>-</v>
      </c>
      <c r="C553" s="629" t="str">
        <f>_xlfn.XLOOKUP(_xlfn.CONCAT($G553,"-",$I553),Div.Meta!$H:$H,Div.Meta!$C:$C,"-",0,1)</f>
        <v>-</v>
      </c>
      <c r="D553" s="302"/>
      <c r="E553" s="146" t="str">
        <f>IF($D553="","-",_xlfn.XLOOKUP($D553,Fund.Meta!$A:$A,Fund.Meta!$D:$D,"-",0,1))</f>
        <v>-</v>
      </c>
      <c r="F553" s="303" t="str">
        <f>IF($D553="","-",_xlfn.XLOOKUP($D553,Fund.Meta!$A:$A,Fund.Meta!$E:$E,"-",0,1))</f>
        <v>-</v>
      </c>
      <c r="G553" s="334"/>
      <c r="H553" s="303" t="str">
        <f>IF($G553="","-",_xlfn.XLOOKUP($G553,Appr.Meta!$A:$A,Appr.Meta!$D:$D,"-",0,1))</f>
        <v>-</v>
      </c>
      <c r="I553" s="302"/>
      <c r="J553" s="303" t="str">
        <f>IF($I553="","-",_xlfn.XLOOKUP($I553,'CC.Meta'!$A:$A,'CC.Meta'!$D:$D,"-",0,1))</f>
        <v>-</v>
      </c>
      <c r="K553" s="302"/>
      <c r="L553" s="146" t="str">
        <f>IF($K553="","-",_xlfn.XLOOKUP($K553,Obj.Meta!$A:$A,Obj.Meta!$D:$D,"-",0,1))</f>
        <v>-</v>
      </c>
      <c r="M553" s="300" t="str">
        <f>IF($K553="","-",_xlfn.XLOOKUP($K553,Obj.Meta!$A:$A,Obj.Meta!$F:$F,"-",0,1))</f>
        <v>-</v>
      </c>
      <c r="N553" s="337" t="str">
        <f t="shared" si="17"/>
        <v>---</v>
      </c>
      <c r="O553" s="333"/>
      <c r="P553" s="54"/>
      <c r="Q553" s="52"/>
      <c r="R553" s="34"/>
      <c r="S553" s="53"/>
      <c r="T553" s="208"/>
      <c r="U553" s="726"/>
      <c r="V553" s="206"/>
      <c r="W553" s="206"/>
      <c r="X553" s="678"/>
      <c r="Y553" s="34"/>
      <c r="Z553" s="610"/>
      <c r="AA553" s="608"/>
    </row>
    <row r="554" spans="1:27">
      <c r="A554" s="145" t="str">
        <f t="shared" si="16"/>
        <v>-</v>
      </c>
      <c r="B554" s="146" t="str">
        <f>_xlfn.XLOOKUP($A554,Dept.Meta!$A:$A,Dept.Meta!$F:$F,"-",0,1)</f>
        <v>-</v>
      </c>
      <c r="C554" s="629" t="str">
        <f>_xlfn.XLOOKUP(_xlfn.CONCAT($G554,"-",$I554),Div.Meta!$H:$H,Div.Meta!$C:$C,"-",0,1)</f>
        <v>-</v>
      </c>
      <c r="D554" s="302"/>
      <c r="E554" s="146" t="str">
        <f>IF($D554="","-",_xlfn.XLOOKUP($D554,Fund.Meta!$A:$A,Fund.Meta!$D:$D,"-",0,1))</f>
        <v>-</v>
      </c>
      <c r="F554" s="303" t="str">
        <f>IF($D554="","-",_xlfn.XLOOKUP($D554,Fund.Meta!$A:$A,Fund.Meta!$E:$E,"-",0,1))</f>
        <v>-</v>
      </c>
      <c r="G554" s="334"/>
      <c r="H554" s="303" t="str">
        <f>IF($G554="","-",_xlfn.XLOOKUP($G554,Appr.Meta!$A:$A,Appr.Meta!$D:$D,"-",0,1))</f>
        <v>-</v>
      </c>
      <c r="I554" s="302"/>
      <c r="J554" s="303" t="str">
        <f>IF($I554="","-",_xlfn.XLOOKUP($I554,'CC.Meta'!$A:$A,'CC.Meta'!$D:$D,"-",0,1))</f>
        <v>-</v>
      </c>
      <c r="K554" s="302"/>
      <c r="L554" s="146" t="str">
        <f>IF($K554="","-",_xlfn.XLOOKUP($K554,Obj.Meta!$A:$A,Obj.Meta!$D:$D,"-",0,1))</f>
        <v>-</v>
      </c>
      <c r="M554" s="300" t="str">
        <f>IF($K554="","-",_xlfn.XLOOKUP($K554,Obj.Meta!$A:$A,Obj.Meta!$F:$F,"-",0,1))</f>
        <v>-</v>
      </c>
      <c r="N554" s="337" t="str">
        <f t="shared" si="17"/>
        <v>---</v>
      </c>
      <c r="O554" s="333"/>
      <c r="P554" s="54"/>
      <c r="Q554" s="52"/>
      <c r="R554" s="34"/>
      <c r="S554" s="53"/>
      <c r="T554" s="208"/>
      <c r="U554" s="726"/>
      <c r="V554" s="206"/>
      <c r="W554" s="206"/>
      <c r="X554" s="678"/>
      <c r="Y554" s="34"/>
      <c r="Z554" s="610"/>
      <c r="AA554" s="608"/>
    </row>
    <row r="555" spans="1:27">
      <c r="A555" s="145" t="str">
        <f t="shared" si="16"/>
        <v>-</v>
      </c>
      <c r="B555" s="146" t="str">
        <f>_xlfn.XLOOKUP($A555,Dept.Meta!$A:$A,Dept.Meta!$F:$F,"-",0,1)</f>
        <v>-</v>
      </c>
      <c r="C555" s="629" t="str">
        <f>_xlfn.XLOOKUP(_xlfn.CONCAT($G555,"-",$I555),Div.Meta!$H:$H,Div.Meta!$C:$C,"-",0,1)</f>
        <v>-</v>
      </c>
      <c r="D555" s="302"/>
      <c r="E555" s="146" t="str">
        <f>IF($D555="","-",_xlfn.XLOOKUP($D555,Fund.Meta!$A:$A,Fund.Meta!$D:$D,"-",0,1))</f>
        <v>-</v>
      </c>
      <c r="F555" s="303" t="str">
        <f>IF($D555="","-",_xlfn.XLOOKUP($D555,Fund.Meta!$A:$A,Fund.Meta!$E:$E,"-",0,1))</f>
        <v>-</v>
      </c>
      <c r="G555" s="334"/>
      <c r="H555" s="303" t="str">
        <f>IF($G555="","-",_xlfn.XLOOKUP($G555,Appr.Meta!$A:$A,Appr.Meta!$D:$D,"-",0,1))</f>
        <v>-</v>
      </c>
      <c r="I555" s="302"/>
      <c r="J555" s="303" t="str">
        <f>IF($I555="","-",_xlfn.XLOOKUP($I555,'CC.Meta'!$A:$A,'CC.Meta'!$D:$D,"-",0,1))</f>
        <v>-</v>
      </c>
      <c r="K555" s="302"/>
      <c r="L555" s="146" t="str">
        <f>IF($K555="","-",_xlfn.XLOOKUP($K555,Obj.Meta!$A:$A,Obj.Meta!$D:$D,"-",0,1))</f>
        <v>-</v>
      </c>
      <c r="M555" s="300" t="str">
        <f>IF($K555="","-",_xlfn.XLOOKUP($K555,Obj.Meta!$A:$A,Obj.Meta!$F:$F,"-",0,1))</f>
        <v>-</v>
      </c>
      <c r="N555" s="337" t="str">
        <f t="shared" si="17"/>
        <v>---</v>
      </c>
      <c r="O555" s="333"/>
      <c r="P555" s="54"/>
      <c r="Q555" s="52"/>
      <c r="R555" s="34"/>
      <c r="S555" s="53"/>
      <c r="T555" s="208"/>
      <c r="U555" s="726"/>
      <c r="V555" s="206"/>
      <c r="W555" s="206"/>
      <c r="X555" s="678"/>
      <c r="Y555" s="34"/>
      <c r="Z555" s="610"/>
      <c r="AA555" s="608"/>
    </row>
    <row r="556" spans="1:27">
      <c r="A556" s="145" t="str">
        <f t="shared" si="16"/>
        <v>-</v>
      </c>
      <c r="B556" s="146" t="str">
        <f>_xlfn.XLOOKUP($A556,Dept.Meta!$A:$A,Dept.Meta!$F:$F,"-",0,1)</f>
        <v>-</v>
      </c>
      <c r="C556" s="629" t="str">
        <f>_xlfn.XLOOKUP(_xlfn.CONCAT($G556,"-",$I556),Div.Meta!$H:$H,Div.Meta!$C:$C,"-",0,1)</f>
        <v>-</v>
      </c>
      <c r="D556" s="302"/>
      <c r="E556" s="146" t="str">
        <f>IF($D556="","-",_xlfn.XLOOKUP($D556,Fund.Meta!$A:$A,Fund.Meta!$D:$D,"-",0,1))</f>
        <v>-</v>
      </c>
      <c r="F556" s="303" t="str">
        <f>IF($D556="","-",_xlfn.XLOOKUP($D556,Fund.Meta!$A:$A,Fund.Meta!$E:$E,"-",0,1))</f>
        <v>-</v>
      </c>
      <c r="G556" s="334"/>
      <c r="H556" s="303" t="str">
        <f>IF($G556="","-",_xlfn.XLOOKUP($G556,Appr.Meta!$A:$A,Appr.Meta!$D:$D,"-",0,1))</f>
        <v>-</v>
      </c>
      <c r="I556" s="302"/>
      <c r="J556" s="303" t="str">
        <f>IF($I556="","-",_xlfn.XLOOKUP($I556,'CC.Meta'!$A:$A,'CC.Meta'!$D:$D,"-",0,1))</f>
        <v>-</v>
      </c>
      <c r="K556" s="302"/>
      <c r="L556" s="146" t="str">
        <f>IF($K556="","-",_xlfn.XLOOKUP($K556,Obj.Meta!$A:$A,Obj.Meta!$D:$D,"-",0,1))</f>
        <v>-</v>
      </c>
      <c r="M556" s="300" t="str">
        <f>IF($K556="","-",_xlfn.XLOOKUP($K556,Obj.Meta!$A:$A,Obj.Meta!$F:$F,"-",0,1))</f>
        <v>-</v>
      </c>
      <c r="N556" s="337" t="str">
        <f t="shared" si="17"/>
        <v>---</v>
      </c>
      <c r="O556" s="333"/>
      <c r="P556" s="54"/>
      <c r="Q556" s="52"/>
      <c r="R556" s="34"/>
      <c r="S556" s="53"/>
      <c r="T556" s="208"/>
      <c r="U556" s="726"/>
      <c r="V556" s="206"/>
      <c r="W556" s="206"/>
      <c r="X556" s="678"/>
      <c r="Y556" s="34"/>
      <c r="Z556" s="610"/>
      <c r="AA556" s="608"/>
    </row>
    <row r="557" spans="1:27">
      <c r="A557" s="145" t="str">
        <f t="shared" si="16"/>
        <v>-</v>
      </c>
      <c r="B557" s="146" t="str">
        <f>_xlfn.XLOOKUP($A557,Dept.Meta!$A:$A,Dept.Meta!$F:$F,"-",0,1)</f>
        <v>-</v>
      </c>
      <c r="C557" s="629" t="str">
        <f>_xlfn.XLOOKUP(_xlfn.CONCAT($G557,"-",$I557),Div.Meta!$H:$H,Div.Meta!$C:$C,"-",0,1)</f>
        <v>-</v>
      </c>
      <c r="D557" s="302"/>
      <c r="E557" s="146" t="str">
        <f>IF($D557="","-",_xlfn.XLOOKUP($D557,Fund.Meta!$A:$A,Fund.Meta!$D:$D,"-",0,1))</f>
        <v>-</v>
      </c>
      <c r="F557" s="303" t="str">
        <f>IF($D557="","-",_xlfn.XLOOKUP($D557,Fund.Meta!$A:$A,Fund.Meta!$E:$E,"-",0,1))</f>
        <v>-</v>
      </c>
      <c r="G557" s="334"/>
      <c r="H557" s="303" t="str">
        <f>IF($G557="","-",_xlfn.XLOOKUP($G557,Appr.Meta!$A:$A,Appr.Meta!$D:$D,"-",0,1))</f>
        <v>-</v>
      </c>
      <c r="I557" s="302"/>
      <c r="J557" s="303" t="str">
        <f>IF($I557="","-",_xlfn.XLOOKUP($I557,'CC.Meta'!$A:$A,'CC.Meta'!$D:$D,"-",0,1))</f>
        <v>-</v>
      </c>
      <c r="K557" s="302"/>
      <c r="L557" s="146" t="str">
        <f>IF($K557="","-",_xlfn.XLOOKUP($K557,Obj.Meta!$A:$A,Obj.Meta!$D:$D,"-",0,1))</f>
        <v>-</v>
      </c>
      <c r="M557" s="300" t="str">
        <f>IF($K557="","-",_xlfn.XLOOKUP($K557,Obj.Meta!$A:$A,Obj.Meta!$F:$F,"-",0,1))</f>
        <v>-</v>
      </c>
      <c r="N557" s="337" t="str">
        <f t="shared" si="17"/>
        <v>---</v>
      </c>
      <c r="O557" s="333"/>
      <c r="P557" s="54"/>
      <c r="Q557" s="52"/>
      <c r="R557" s="34"/>
      <c r="S557" s="53"/>
      <c r="T557" s="208"/>
      <c r="U557" s="726"/>
      <c r="V557" s="206"/>
      <c r="W557" s="206"/>
      <c r="X557" s="678"/>
      <c r="Y557" s="34"/>
      <c r="Z557" s="610"/>
      <c r="AA557" s="608"/>
    </row>
    <row r="558" spans="1:27">
      <c r="A558" s="145" t="str">
        <f t="shared" si="16"/>
        <v>-</v>
      </c>
      <c r="B558" s="146" t="str">
        <f>_xlfn.XLOOKUP($A558,Dept.Meta!$A:$A,Dept.Meta!$F:$F,"-",0,1)</f>
        <v>-</v>
      </c>
      <c r="C558" s="629" t="str">
        <f>_xlfn.XLOOKUP(_xlfn.CONCAT($G558,"-",$I558),Div.Meta!$H:$H,Div.Meta!$C:$C,"-",0,1)</f>
        <v>-</v>
      </c>
      <c r="D558" s="302"/>
      <c r="E558" s="146" t="str">
        <f>IF($D558="","-",_xlfn.XLOOKUP($D558,Fund.Meta!$A:$A,Fund.Meta!$D:$D,"-",0,1))</f>
        <v>-</v>
      </c>
      <c r="F558" s="303" t="str">
        <f>IF($D558="","-",_xlfn.XLOOKUP($D558,Fund.Meta!$A:$A,Fund.Meta!$E:$E,"-",0,1))</f>
        <v>-</v>
      </c>
      <c r="G558" s="334"/>
      <c r="H558" s="303" t="str">
        <f>IF($G558="","-",_xlfn.XLOOKUP($G558,Appr.Meta!$A:$A,Appr.Meta!$D:$D,"-",0,1))</f>
        <v>-</v>
      </c>
      <c r="I558" s="302"/>
      <c r="J558" s="303" t="str">
        <f>IF($I558="","-",_xlfn.XLOOKUP($I558,'CC.Meta'!$A:$A,'CC.Meta'!$D:$D,"-",0,1))</f>
        <v>-</v>
      </c>
      <c r="K558" s="302"/>
      <c r="L558" s="146" t="str">
        <f>IF($K558="","-",_xlfn.XLOOKUP($K558,Obj.Meta!$A:$A,Obj.Meta!$D:$D,"-",0,1))</f>
        <v>-</v>
      </c>
      <c r="M558" s="300" t="str">
        <f>IF($K558="","-",_xlfn.XLOOKUP($K558,Obj.Meta!$A:$A,Obj.Meta!$F:$F,"-",0,1))</f>
        <v>-</v>
      </c>
      <c r="N558" s="337" t="str">
        <f t="shared" si="17"/>
        <v>---</v>
      </c>
      <c r="O558" s="333"/>
      <c r="P558" s="54"/>
      <c r="Q558" s="52"/>
      <c r="R558" s="34"/>
      <c r="S558" s="53"/>
      <c r="T558" s="208"/>
      <c r="U558" s="726"/>
      <c r="V558" s="206"/>
      <c r="W558" s="206"/>
      <c r="X558" s="678"/>
      <c r="Y558" s="34"/>
      <c r="Z558" s="610"/>
      <c r="AA558" s="608"/>
    </row>
    <row r="559" spans="1:27">
      <c r="A559" s="145" t="str">
        <f t="shared" si="16"/>
        <v>-</v>
      </c>
      <c r="B559" s="146" t="str">
        <f>_xlfn.XLOOKUP($A559,Dept.Meta!$A:$A,Dept.Meta!$F:$F,"-",0,1)</f>
        <v>-</v>
      </c>
      <c r="C559" s="629" t="str">
        <f>_xlfn.XLOOKUP(_xlfn.CONCAT($G559,"-",$I559),Div.Meta!$H:$H,Div.Meta!$C:$C,"-",0,1)</f>
        <v>-</v>
      </c>
      <c r="D559" s="302"/>
      <c r="E559" s="146" t="str">
        <f>IF($D559="","-",_xlfn.XLOOKUP($D559,Fund.Meta!$A:$A,Fund.Meta!$D:$D,"-",0,1))</f>
        <v>-</v>
      </c>
      <c r="F559" s="303" t="str">
        <f>IF($D559="","-",_xlfn.XLOOKUP($D559,Fund.Meta!$A:$A,Fund.Meta!$E:$E,"-",0,1))</f>
        <v>-</v>
      </c>
      <c r="G559" s="334"/>
      <c r="H559" s="303" t="str">
        <f>IF($G559="","-",_xlfn.XLOOKUP($G559,Appr.Meta!$A:$A,Appr.Meta!$D:$D,"-",0,1))</f>
        <v>-</v>
      </c>
      <c r="I559" s="302"/>
      <c r="J559" s="303" t="str">
        <f>IF($I559="","-",_xlfn.XLOOKUP($I559,'CC.Meta'!$A:$A,'CC.Meta'!$D:$D,"-",0,1))</f>
        <v>-</v>
      </c>
      <c r="K559" s="302"/>
      <c r="L559" s="146" t="str">
        <f>IF($K559="","-",_xlfn.XLOOKUP($K559,Obj.Meta!$A:$A,Obj.Meta!$D:$D,"-",0,1))</f>
        <v>-</v>
      </c>
      <c r="M559" s="300" t="str">
        <f>IF($K559="","-",_xlfn.XLOOKUP($K559,Obj.Meta!$A:$A,Obj.Meta!$F:$F,"-",0,1))</f>
        <v>-</v>
      </c>
      <c r="N559" s="337" t="str">
        <f t="shared" si="17"/>
        <v>---</v>
      </c>
      <c r="O559" s="333"/>
      <c r="P559" s="54"/>
      <c r="Q559" s="52"/>
      <c r="R559" s="34"/>
      <c r="S559" s="53"/>
      <c r="T559" s="208"/>
      <c r="U559" s="726"/>
      <c r="V559" s="206"/>
      <c r="W559" s="206"/>
      <c r="X559" s="678"/>
      <c r="Y559" s="34"/>
      <c r="Z559" s="610"/>
      <c r="AA559" s="608"/>
    </row>
    <row r="560" spans="1:27">
      <c r="A560" s="145" t="str">
        <f t="shared" si="16"/>
        <v>-</v>
      </c>
      <c r="B560" s="146" t="str">
        <f>_xlfn.XLOOKUP($A560,Dept.Meta!$A:$A,Dept.Meta!$F:$F,"-",0,1)</f>
        <v>-</v>
      </c>
      <c r="C560" s="629" t="str">
        <f>_xlfn.XLOOKUP(_xlfn.CONCAT($G560,"-",$I560),Div.Meta!$H:$H,Div.Meta!$C:$C,"-",0,1)</f>
        <v>-</v>
      </c>
      <c r="D560" s="302"/>
      <c r="E560" s="146" t="str">
        <f>IF($D560="","-",_xlfn.XLOOKUP($D560,Fund.Meta!$A:$A,Fund.Meta!$D:$D,"-",0,1))</f>
        <v>-</v>
      </c>
      <c r="F560" s="303" t="str">
        <f>IF($D560="","-",_xlfn.XLOOKUP($D560,Fund.Meta!$A:$A,Fund.Meta!$E:$E,"-",0,1))</f>
        <v>-</v>
      </c>
      <c r="G560" s="334"/>
      <c r="H560" s="303" t="str">
        <f>IF($G560="","-",_xlfn.XLOOKUP($G560,Appr.Meta!$A:$A,Appr.Meta!$D:$D,"-",0,1))</f>
        <v>-</v>
      </c>
      <c r="I560" s="302"/>
      <c r="J560" s="303" t="str">
        <f>IF($I560="","-",_xlfn.XLOOKUP($I560,'CC.Meta'!$A:$A,'CC.Meta'!$D:$D,"-",0,1))</f>
        <v>-</v>
      </c>
      <c r="K560" s="302"/>
      <c r="L560" s="146" t="str">
        <f>IF($K560="","-",_xlfn.XLOOKUP($K560,Obj.Meta!$A:$A,Obj.Meta!$D:$D,"-",0,1))</f>
        <v>-</v>
      </c>
      <c r="M560" s="300" t="str">
        <f>IF($K560="","-",_xlfn.XLOOKUP($K560,Obj.Meta!$A:$A,Obj.Meta!$F:$F,"-",0,1))</f>
        <v>-</v>
      </c>
      <c r="N560" s="337" t="str">
        <f t="shared" si="17"/>
        <v>---</v>
      </c>
      <c r="O560" s="333"/>
      <c r="P560" s="54"/>
      <c r="Q560" s="52"/>
      <c r="R560" s="34"/>
      <c r="S560" s="53"/>
      <c r="T560" s="208"/>
      <c r="U560" s="726"/>
      <c r="V560" s="206"/>
      <c r="W560" s="206"/>
      <c r="X560" s="678"/>
      <c r="Y560" s="34"/>
      <c r="Z560" s="610"/>
      <c r="AA560" s="608"/>
    </row>
    <row r="561" spans="1:27">
      <c r="A561" s="145" t="str">
        <f t="shared" si="16"/>
        <v>-</v>
      </c>
      <c r="B561" s="146" t="str">
        <f>_xlfn.XLOOKUP($A561,Dept.Meta!$A:$A,Dept.Meta!$F:$F,"-",0,1)</f>
        <v>-</v>
      </c>
      <c r="C561" s="629" t="str">
        <f>_xlfn.XLOOKUP(_xlfn.CONCAT($G561,"-",$I561),Div.Meta!$H:$H,Div.Meta!$C:$C,"-",0,1)</f>
        <v>-</v>
      </c>
      <c r="D561" s="302"/>
      <c r="E561" s="146" t="str">
        <f>IF($D561="","-",_xlfn.XLOOKUP($D561,Fund.Meta!$A:$A,Fund.Meta!$D:$D,"-",0,1))</f>
        <v>-</v>
      </c>
      <c r="F561" s="303" t="str">
        <f>IF($D561="","-",_xlfn.XLOOKUP($D561,Fund.Meta!$A:$A,Fund.Meta!$E:$E,"-",0,1))</f>
        <v>-</v>
      </c>
      <c r="G561" s="334"/>
      <c r="H561" s="303" t="str">
        <f>IF($G561="","-",_xlfn.XLOOKUP($G561,Appr.Meta!$A:$A,Appr.Meta!$D:$D,"-",0,1))</f>
        <v>-</v>
      </c>
      <c r="I561" s="302"/>
      <c r="J561" s="303" t="str">
        <f>IF($I561="","-",_xlfn.XLOOKUP($I561,'CC.Meta'!$A:$A,'CC.Meta'!$D:$D,"-",0,1))</f>
        <v>-</v>
      </c>
      <c r="K561" s="302"/>
      <c r="L561" s="146" t="str">
        <f>IF($K561="","-",_xlfn.XLOOKUP($K561,Obj.Meta!$A:$A,Obj.Meta!$D:$D,"-",0,1))</f>
        <v>-</v>
      </c>
      <c r="M561" s="300" t="str">
        <f>IF($K561="","-",_xlfn.XLOOKUP($K561,Obj.Meta!$A:$A,Obj.Meta!$F:$F,"-",0,1))</f>
        <v>-</v>
      </c>
      <c r="N561" s="337" t="str">
        <f t="shared" si="17"/>
        <v>---</v>
      </c>
      <c r="O561" s="333"/>
      <c r="P561" s="54"/>
      <c r="Q561" s="52"/>
      <c r="R561" s="34"/>
      <c r="S561" s="53"/>
      <c r="T561" s="208"/>
      <c r="U561" s="726"/>
      <c r="V561" s="206"/>
      <c r="W561" s="206"/>
      <c r="X561" s="678"/>
      <c r="Y561" s="34"/>
      <c r="Z561" s="610"/>
      <c r="AA561" s="608"/>
    </row>
    <row r="562" spans="1:27">
      <c r="A562" s="145" t="str">
        <f t="shared" si="16"/>
        <v>-</v>
      </c>
      <c r="B562" s="146" t="str">
        <f>_xlfn.XLOOKUP($A562,Dept.Meta!$A:$A,Dept.Meta!$F:$F,"-",0,1)</f>
        <v>-</v>
      </c>
      <c r="C562" s="629" t="str">
        <f>_xlfn.XLOOKUP(_xlfn.CONCAT($G562,"-",$I562),Div.Meta!$H:$H,Div.Meta!$C:$C,"-",0,1)</f>
        <v>-</v>
      </c>
      <c r="D562" s="302"/>
      <c r="E562" s="146" t="str">
        <f>IF($D562="","-",_xlfn.XLOOKUP($D562,Fund.Meta!$A:$A,Fund.Meta!$D:$D,"-",0,1))</f>
        <v>-</v>
      </c>
      <c r="F562" s="303" t="str">
        <f>IF($D562="","-",_xlfn.XLOOKUP($D562,Fund.Meta!$A:$A,Fund.Meta!$E:$E,"-",0,1))</f>
        <v>-</v>
      </c>
      <c r="G562" s="334"/>
      <c r="H562" s="303" t="str">
        <f>IF($G562="","-",_xlfn.XLOOKUP($G562,Appr.Meta!$A:$A,Appr.Meta!$D:$D,"-",0,1))</f>
        <v>-</v>
      </c>
      <c r="I562" s="302"/>
      <c r="J562" s="303" t="str">
        <f>IF($I562="","-",_xlfn.XLOOKUP($I562,'CC.Meta'!$A:$A,'CC.Meta'!$D:$D,"-",0,1))</f>
        <v>-</v>
      </c>
      <c r="K562" s="302"/>
      <c r="L562" s="146" t="str">
        <f>IF($K562="","-",_xlfn.XLOOKUP($K562,Obj.Meta!$A:$A,Obj.Meta!$D:$D,"-",0,1))</f>
        <v>-</v>
      </c>
      <c r="M562" s="300" t="str">
        <f>IF($K562="","-",_xlfn.XLOOKUP($K562,Obj.Meta!$A:$A,Obj.Meta!$F:$F,"-",0,1))</f>
        <v>-</v>
      </c>
      <c r="N562" s="337" t="str">
        <f t="shared" si="17"/>
        <v>---</v>
      </c>
      <c r="O562" s="333"/>
      <c r="P562" s="54"/>
      <c r="Q562" s="52"/>
      <c r="R562" s="34"/>
      <c r="S562" s="53"/>
      <c r="T562" s="208"/>
      <c r="U562" s="726"/>
      <c r="V562" s="206"/>
      <c r="W562" s="206"/>
      <c r="X562" s="678"/>
      <c r="Y562" s="34"/>
      <c r="Z562" s="610"/>
      <c r="AA562" s="608"/>
    </row>
    <row r="563" spans="1:27">
      <c r="A563" s="145" t="str">
        <f t="shared" si="16"/>
        <v>-</v>
      </c>
      <c r="B563" s="146" t="str">
        <f>_xlfn.XLOOKUP($A563,Dept.Meta!$A:$A,Dept.Meta!$F:$F,"-",0,1)</f>
        <v>-</v>
      </c>
      <c r="C563" s="629" t="str">
        <f>_xlfn.XLOOKUP(_xlfn.CONCAT($G563,"-",$I563),Div.Meta!$H:$H,Div.Meta!$C:$C,"-",0,1)</f>
        <v>-</v>
      </c>
      <c r="D563" s="302"/>
      <c r="E563" s="146" t="str">
        <f>IF($D563="","-",_xlfn.XLOOKUP($D563,Fund.Meta!$A:$A,Fund.Meta!$D:$D,"-",0,1))</f>
        <v>-</v>
      </c>
      <c r="F563" s="303" t="str">
        <f>IF($D563="","-",_xlfn.XLOOKUP($D563,Fund.Meta!$A:$A,Fund.Meta!$E:$E,"-",0,1))</f>
        <v>-</v>
      </c>
      <c r="G563" s="334"/>
      <c r="H563" s="303" t="str">
        <f>IF($G563="","-",_xlfn.XLOOKUP($G563,Appr.Meta!$A:$A,Appr.Meta!$D:$D,"-",0,1))</f>
        <v>-</v>
      </c>
      <c r="I563" s="302"/>
      <c r="J563" s="303" t="str">
        <f>IF($I563="","-",_xlfn.XLOOKUP($I563,'CC.Meta'!$A:$A,'CC.Meta'!$D:$D,"-",0,1))</f>
        <v>-</v>
      </c>
      <c r="K563" s="302"/>
      <c r="L563" s="146" t="str">
        <f>IF($K563="","-",_xlfn.XLOOKUP($K563,Obj.Meta!$A:$A,Obj.Meta!$D:$D,"-",0,1))</f>
        <v>-</v>
      </c>
      <c r="M563" s="300" t="str">
        <f>IF($K563="","-",_xlfn.XLOOKUP($K563,Obj.Meta!$A:$A,Obj.Meta!$F:$F,"-",0,1))</f>
        <v>-</v>
      </c>
      <c r="N563" s="337" t="str">
        <f t="shared" si="17"/>
        <v>---</v>
      </c>
      <c r="O563" s="333"/>
      <c r="P563" s="54"/>
      <c r="Q563" s="52"/>
      <c r="R563" s="34"/>
      <c r="S563" s="53"/>
      <c r="T563" s="208"/>
      <c r="U563" s="726"/>
      <c r="V563" s="206"/>
      <c r="W563" s="206"/>
      <c r="X563" s="678"/>
      <c r="Y563" s="34"/>
      <c r="Z563" s="610"/>
      <c r="AA563" s="608"/>
    </row>
    <row r="564" spans="1:27">
      <c r="A564" s="145" t="str">
        <f t="shared" si="16"/>
        <v>-</v>
      </c>
      <c r="B564" s="146" t="str">
        <f>_xlfn.XLOOKUP($A564,Dept.Meta!$A:$A,Dept.Meta!$F:$F,"-",0,1)</f>
        <v>-</v>
      </c>
      <c r="C564" s="629" t="str">
        <f>_xlfn.XLOOKUP(_xlfn.CONCAT($G564,"-",$I564),Div.Meta!$H:$H,Div.Meta!$C:$C,"-",0,1)</f>
        <v>-</v>
      </c>
      <c r="D564" s="302"/>
      <c r="E564" s="146" t="str">
        <f>IF($D564="","-",_xlfn.XLOOKUP($D564,Fund.Meta!$A:$A,Fund.Meta!$D:$D,"-",0,1))</f>
        <v>-</v>
      </c>
      <c r="F564" s="303" t="str">
        <f>IF($D564="","-",_xlfn.XLOOKUP($D564,Fund.Meta!$A:$A,Fund.Meta!$E:$E,"-",0,1))</f>
        <v>-</v>
      </c>
      <c r="G564" s="334"/>
      <c r="H564" s="303" t="str">
        <f>IF($G564="","-",_xlfn.XLOOKUP($G564,Appr.Meta!$A:$A,Appr.Meta!$D:$D,"-",0,1))</f>
        <v>-</v>
      </c>
      <c r="I564" s="302"/>
      <c r="J564" s="303" t="str">
        <f>IF($I564="","-",_xlfn.XLOOKUP($I564,'CC.Meta'!$A:$A,'CC.Meta'!$D:$D,"-",0,1))</f>
        <v>-</v>
      </c>
      <c r="K564" s="302"/>
      <c r="L564" s="146" t="str">
        <f>IF($K564="","-",_xlfn.XLOOKUP($K564,Obj.Meta!$A:$A,Obj.Meta!$D:$D,"-",0,1))</f>
        <v>-</v>
      </c>
      <c r="M564" s="300" t="str">
        <f>IF($K564="","-",_xlfn.XLOOKUP($K564,Obj.Meta!$A:$A,Obj.Meta!$F:$F,"-",0,1))</f>
        <v>-</v>
      </c>
      <c r="N564" s="337" t="str">
        <f t="shared" si="17"/>
        <v>---</v>
      </c>
      <c r="O564" s="333"/>
      <c r="P564" s="54"/>
      <c r="Q564" s="52"/>
      <c r="R564" s="34"/>
      <c r="S564" s="53"/>
      <c r="T564" s="208"/>
      <c r="U564" s="726"/>
      <c r="V564" s="206"/>
      <c r="W564" s="206"/>
      <c r="X564" s="678"/>
      <c r="Y564" s="34"/>
      <c r="Z564" s="610"/>
      <c r="AA564" s="608"/>
    </row>
    <row r="565" spans="1:27">
      <c r="A565" s="145" t="str">
        <f t="shared" si="16"/>
        <v>-</v>
      </c>
      <c r="B565" s="146" t="str">
        <f>_xlfn.XLOOKUP($A565,Dept.Meta!$A:$A,Dept.Meta!$F:$F,"-",0,1)</f>
        <v>-</v>
      </c>
      <c r="C565" s="629" t="str">
        <f>_xlfn.XLOOKUP(_xlfn.CONCAT($G565,"-",$I565),Div.Meta!$H:$H,Div.Meta!$C:$C,"-",0,1)</f>
        <v>-</v>
      </c>
      <c r="D565" s="302"/>
      <c r="E565" s="146" t="str">
        <f>IF($D565="","-",_xlfn.XLOOKUP($D565,Fund.Meta!$A:$A,Fund.Meta!$D:$D,"-",0,1))</f>
        <v>-</v>
      </c>
      <c r="F565" s="303" t="str">
        <f>IF($D565="","-",_xlfn.XLOOKUP($D565,Fund.Meta!$A:$A,Fund.Meta!$E:$E,"-",0,1))</f>
        <v>-</v>
      </c>
      <c r="G565" s="334"/>
      <c r="H565" s="303" t="str">
        <f>IF($G565="","-",_xlfn.XLOOKUP($G565,Appr.Meta!$A:$A,Appr.Meta!$D:$D,"-",0,1))</f>
        <v>-</v>
      </c>
      <c r="I565" s="302"/>
      <c r="J565" s="303" t="str">
        <f>IF($I565="","-",_xlfn.XLOOKUP($I565,'CC.Meta'!$A:$A,'CC.Meta'!$D:$D,"-",0,1))</f>
        <v>-</v>
      </c>
      <c r="K565" s="302"/>
      <c r="L565" s="146" t="str">
        <f>IF($K565="","-",_xlfn.XLOOKUP($K565,Obj.Meta!$A:$A,Obj.Meta!$D:$D,"-",0,1))</f>
        <v>-</v>
      </c>
      <c r="M565" s="300" t="str">
        <f>IF($K565="","-",_xlfn.XLOOKUP($K565,Obj.Meta!$A:$A,Obj.Meta!$F:$F,"-",0,1))</f>
        <v>-</v>
      </c>
      <c r="N565" s="337" t="str">
        <f t="shared" si="17"/>
        <v>---</v>
      </c>
      <c r="O565" s="333"/>
      <c r="P565" s="54"/>
      <c r="Q565" s="52"/>
      <c r="R565" s="34"/>
      <c r="S565" s="53"/>
      <c r="T565" s="208"/>
      <c r="U565" s="726"/>
      <c r="V565" s="206"/>
      <c r="W565" s="206"/>
      <c r="X565" s="678"/>
      <c r="Y565" s="34"/>
      <c r="Z565" s="610"/>
      <c r="AA565" s="608"/>
    </row>
    <row r="566" spans="1:27">
      <c r="A566" s="145" t="str">
        <f t="shared" si="16"/>
        <v>-</v>
      </c>
      <c r="B566" s="146" t="str">
        <f>_xlfn.XLOOKUP($A566,Dept.Meta!$A:$A,Dept.Meta!$F:$F,"-",0,1)</f>
        <v>-</v>
      </c>
      <c r="C566" s="629" t="str">
        <f>_xlfn.XLOOKUP(_xlfn.CONCAT($G566,"-",$I566),Div.Meta!$H:$H,Div.Meta!$C:$C,"-",0,1)</f>
        <v>-</v>
      </c>
      <c r="D566" s="302"/>
      <c r="E566" s="146" t="str">
        <f>IF($D566="","-",_xlfn.XLOOKUP($D566,Fund.Meta!$A:$A,Fund.Meta!$D:$D,"-",0,1))</f>
        <v>-</v>
      </c>
      <c r="F566" s="303" t="str">
        <f>IF($D566="","-",_xlfn.XLOOKUP($D566,Fund.Meta!$A:$A,Fund.Meta!$E:$E,"-",0,1))</f>
        <v>-</v>
      </c>
      <c r="G566" s="334"/>
      <c r="H566" s="303" t="str">
        <f>IF($G566="","-",_xlfn.XLOOKUP($G566,Appr.Meta!$A:$A,Appr.Meta!$D:$D,"-",0,1))</f>
        <v>-</v>
      </c>
      <c r="I566" s="302"/>
      <c r="J566" s="303" t="str">
        <f>IF($I566="","-",_xlfn.XLOOKUP($I566,'CC.Meta'!$A:$A,'CC.Meta'!$D:$D,"-",0,1))</f>
        <v>-</v>
      </c>
      <c r="K566" s="302"/>
      <c r="L566" s="146" t="str">
        <f>IF($K566="","-",_xlfn.XLOOKUP($K566,Obj.Meta!$A:$A,Obj.Meta!$D:$D,"-",0,1))</f>
        <v>-</v>
      </c>
      <c r="M566" s="300" t="str">
        <f>IF($K566="","-",_xlfn.XLOOKUP($K566,Obj.Meta!$A:$A,Obj.Meta!$F:$F,"-",0,1))</f>
        <v>-</v>
      </c>
      <c r="N566" s="337" t="str">
        <f t="shared" si="17"/>
        <v>---</v>
      </c>
      <c r="O566" s="333"/>
      <c r="P566" s="54"/>
      <c r="Q566" s="52"/>
      <c r="R566" s="34"/>
      <c r="S566" s="53"/>
      <c r="T566" s="208"/>
      <c r="U566" s="726"/>
      <c r="V566" s="206"/>
      <c r="W566" s="206"/>
      <c r="X566" s="678"/>
      <c r="Y566" s="34"/>
      <c r="Z566" s="610"/>
      <c r="AA566" s="608"/>
    </row>
    <row r="567" spans="1:27">
      <c r="A567" s="145" t="str">
        <f t="shared" si="16"/>
        <v>-</v>
      </c>
      <c r="B567" s="146" t="str">
        <f>_xlfn.XLOOKUP($A567,Dept.Meta!$A:$A,Dept.Meta!$F:$F,"-",0,1)</f>
        <v>-</v>
      </c>
      <c r="C567" s="629" t="str">
        <f>_xlfn.XLOOKUP(_xlfn.CONCAT($G567,"-",$I567),Div.Meta!$H:$H,Div.Meta!$C:$C,"-",0,1)</f>
        <v>-</v>
      </c>
      <c r="D567" s="302"/>
      <c r="E567" s="146" t="str">
        <f>IF($D567="","-",_xlfn.XLOOKUP($D567,Fund.Meta!$A:$A,Fund.Meta!$D:$D,"-",0,1))</f>
        <v>-</v>
      </c>
      <c r="F567" s="303" t="str">
        <f>IF($D567="","-",_xlfn.XLOOKUP($D567,Fund.Meta!$A:$A,Fund.Meta!$E:$E,"-",0,1))</f>
        <v>-</v>
      </c>
      <c r="G567" s="334"/>
      <c r="H567" s="303" t="str">
        <f>IF($G567="","-",_xlfn.XLOOKUP($G567,Appr.Meta!$A:$A,Appr.Meta!$D:$D,"-",0,1))</f>
        <v>-</v>
      </c>
      <c r="I567" s="302"/>
      <c r="J567" s="303" t="str">
        <f>IF($I567="","-",_xlfn.XLOOKUP($I567,'CC.Meta'!$A:$A,'CC.Meta'!$D:$D,"-",0,1))</f>
        <v>-</v>
      </c>
      <c r="K567" s="302"/>
      <c r="L567" s="146" t="str">
        <f>IF($K567="","-",_xlfn.XLOOKUP($K567,Obj.Meta!$A:$A,Obj.Meta!$D:$D,"-",0,1))</f>
        <v>-</v>
      </c>
      <c r="M567" s="300" t="str">
        <f>IF($K567="","-",_xlfn.XLOOKUP($K567,Obj.Meta!$A:$A,Obj.Meta!$F:$F,"-",0,1))</f>
        <v>-</v>
      </c>
      <c r="N567" s="337" t="str">
        <f t="shared" si="17"/>
        <v>---</v>
      </c>
      <c r="O567" s="333"/>
      <c r="P567" s="54"/>
      <c r="Q567" s="52"/>
      <c r="R567" s="34"/>
      <c r="S567" s="53"/>
      <c r="T567" s="208"/>
      <c r="U567" s="726"/>
      <c r="V567" s="206"/>
      <c r="W567" s="206"/>
      <c r="X567" s="678"/>
      <c r="Y567" s="34"/>
      <c r="Z567" s="610"/>
      <c r="AA567" s="608"/>
    </row>
    <row r="568" spans="1:27">
      <c r="A568" s="145" t="str">
        <f t="shared" si="16"/>
        <v>-</v>
      </c>
      <c r="B568" s="146" t="str">
        <f>_xlfn.XLOOKUP($A568,Dept.Meta!$A:$A,Dept.Meta!$F:$F,"-",0,1)</f>
        <v>-</v>
      </c>
      <c r="C568" s="629" t="str">
        <f>_xlfn.XLOOKUP(_xlfn.CONCAT($G568,"-",$I568),Div.Meta!$H:$H,Div.Meta!$C:$C,"-",0,1)</f>
        <v>-</v>
      </c>
      <c r="D568" s="302"/>
      <c r="E568" s="146" t="str">
        <f>IF($D568="","-",_xlfn.XLOOKUP($D568,Fund.Meta!$A:$A,Fund.Meta!$D:$D,"-",0,1))</f>
        <v>-</v>
      </c>
      <c r="F568" s="303" t="str">
        <f>IF($D568="","-",_xlfn.XLOOKUP($D568,Fund.Meta!$A:$A,Fund.Meta!$E:$E,"-",0,1))</f>
        <v>-</v>
      </c>
      <c r="G568" s="334"/>
      <c r="H568" s="303" t="str">
        <f>IF($G568="","-",_xlfn.XLOOKUP($G568,Appr.Meta!$A:$A,Appr.Meta!$D:$D,"-",0,1))</f>
        <v>-</v>
      </c>
      <c r="I568" s="302"/>
      <c r="J568" s="303" t="str">
        <f>IF($I568="","-",_xlfn.XLOOKUP($I568,'CC.Meta'!$A:$A,'CC.Meta'!$D:$D,"-",0,1))</f>
        <v>-</v>
      </c>
      <c r="K568" s="302"/>
      <c r="L568" s="146" t="str">
        <f>IF($K568="","-",_xlfn.XLOOKUP($K568,Obj.Meta!$A:$A,Obj.Meta!$D:$D,"-",0,1))</f>
        <v>-</v>
      </c>
      <c r="M568" s="300" t="str">
        <f>IF($K568="","-",_xlfn.XLOOKUP($K568,Obj.Meta!$A:$A,Obj.Meta!$F:$F,"-",0,1))</f>
        <v>-</v>
      </c>
      <c r="N568" s="337" t="str">
        <f t="shared" si="17"/>
        <v>---</v>
      </c>
      <c r="O568" s="333"/>
      <c r="P568" s="54"/>
      <c r="Q568" s="52"/>
      <c r="R568" s="34"/>
      <c r="S568" s="53"/>
      <c r="T568" s="208"/>
      <c r="U568" s="726"/>
      <c r="V568" s="206"/>
      <c r="W568" s="206"/>
      <c r="X568" s="678"/>
      <c r="Y568" s="34"/>
      <c r="Z568" s="610"/>
      <c r="AA568" s="608"/>
    </row>
    <row r="569" spans="1:27">
      <c r="A569" s="145" t="str">
        <f t="shared" si="16"/>
        <v>-</v>
      </c>
      <c r="B569" s="146" t="str">
        <f>_xlfn.XLOOKUP($A569,Dept.Meta!$A:$A,Dept.Meta!$F:$F,"-",0,1)</f>
        <v>-</v>
      </c>
      <c r="C569" s="629" t="str">
        <f>_xlfn.XLOOKUP(_xlfn.CONCAT($G569,"-",$I569),Div.Meta!$H:$H,Div.Meta!$C:$C,"-",0,1)</f>
        <v>-</v>
      </c>
      <c r="D569" s="302"/>
      <c r="E569" s="146" t="str">
        <f>IF($D569="","-",_xlfn.XLOOKUP($D569,Fund.Meta!$A:$A,Fund.Meta!$D:$D,"-",0,1))</f>
        <v>-</v>
      </c>
      <c r="F569" s="303" t="str">
        <f>IF($D569="","-",_xlfn.XLOOKUP($D569,Fund.Meta!$A:$A,Fund.Meta!$E:$E,"-",0,1))</f>
        <v>-</v>
      </c>
      <c r="G569" s="334"/>
      <c r="H569" s="303" t="str">
        <f>IF($G569="","-",_xlfn.XLOOKUP($G569,Appr.Meta!$A:$A,Appr.Meta!$D:$D,"-",0,1))</f>
        <v>-</v>
      </c>
      <c r="I569" s="302"/>
      <c r="J569" s="303" t="str">
        <f>IF($I569="","-",_xlfn.XLOOKUP($I569,'CC.Meta'!$A:$A,'CC.Meta'!$D:$D,"-",0,1))</f>
        <v>-</v>
      </c>
      <c r="K569" s="302"/>
      <c r="L569" s="146" t="str">
        <f>IF($K569="","-",_xlfn.XLOOKUP($K569,Obj.Meta!$A:$A,Obj.Meta!$D:$D,"-",0,1))</f>
        <v>-</v>
      </c>
      <c r="M569" s="300" t="str">
        <f>IF($K569="","-",_xlfn.XLOOKUP($K569,Obj.Meta!$A:$A,Obj.Meta!$F:$F,"-",0,1))</f>
        <v>-</v>
      </c>
      <c r="N569" s="337" t="str">
        <f t="shared" si="17"/>
        <v>---</v>
      </c>
      <c r="O569" s="333"/>
      <c r="P569" s="54"/>
      <c r="Q569" s="52"/>
      <c r="R569" s="34"/>
      <c r="S569" s="53"/>
      <c r="T569" s="208"/>
      <c r="U569" s="726"/>
      <c r="V569" s="206"/>
      <c r="W569" s="206"/>
      <c r="X569" s="678"/>
      <c r="Y569" s="34"/>
      <c r="Z569" s="610"/>
      <c r="AA569" s="608"/>
    </row>
    <row r="570" spans="1:27">
      <c r="A570" s="145" t="str">
        <f t="shared" si="16"/>
        <v>-</v>
      </c>
      <c r="B570" s="146" t="str">
        <f>_xlfn.XLOOKUP($A570,Dept.Meta!$A:$A,Dept.Meta!$F:$F,"-",0,1)</f>
        <v>-</v>
      </c>
      <c r="C570" s="629" t="str">
        <f>_xlfn.XLOOKUP(_xlfn.CONCAT($G570,"-",$I570),Div.Meta!$H:$H,Div.Meta!$C:$C,"-",0,1)</f>
        <v>-</v>
      </c>
      <c r="D570" s="302"/>
      <c r="E570" s="146" t="str">
        <f>IF($D570="","-",_xlfn.XLOOKUP($D570,Fund.Meta!$A:$A,Fund.Meta!$D:$D,"-",0,1))</f>
        <v>-</v>
      </c>
      <c r="F570" s="303" t="str">
        <f>IF($D570="","-",_xlfn.XLOOKUP($D570,Fund.Meta!$A:$A,Fund.Meta!$E:$E,"-",0,1))</f>
        <v>-</v>
      </c>
      <c r="G570" s="334"/>
      <c r="H570" s="303" t="str">
        <f>IF($G570="","-",_xlfn.XLOOKUP($G570,Appr.Meta!$A:$A,Appr.Meta!$D:$D,"-",0,1))</f>
        <v>-</v>
      </c>
      <c r="I570" s="302"/>
      <c r="J570" s="303" t="str">
        <f>IF($I570="","-",_xlfn.XLOOKUP($I570,'CC.Meta'!$A:$A,'CC.Meta'!$D:$D,"-",0,1))</f>
        <v>-</v>
      </c>
      <c r="K570" s="302"/>
      <c r="L570" s="146" t="str">
        <f>IF($K570="","-",_xlfn.XLOOKUP($K570,Obj.Meta!$A:$A,Obj.Meta!$D:$D,"-",0,1))</f>
        <v>-</v>
      </c>
      <c r="M570" s="300" t="str">
        <f>IF($K570="","-",_xlfn.XLOOKUP($K570,Obj.Meta!$A:$A,Obj.Meta!$F:$F,"-",0,1))</f>
        <v>-</v>
      </c>
      <c r="N570" s="337" t="str">
        <f t="shared" si="17"/>
        <v>---</v>
      </c>
      <c r="O570" s="333"/>
      <c r="P570" s="54"/>
      <c r="Q570" s="52"/>
      <c r="R570" s="34"/>
      <c r="S570" s="53"/>
      <c r="T570" s="208"/>
      <c r="U570" s="726"/>
      <c r="V570" s="206"/>
      <c r="W570" s="206"/>
      <c r="X570" s="678"/>
      <c r="Y570" s="34"/>
      <c r="Z570" s="610"/>
      <c r="AA570" s="608"/>
    </row>
    <row r="571" spans="1:27">
      <c r="A571" s="145" t="str">
        <f t="shared" si="16"/>
        <v>-</v>
      </c>
      <c r="B571" s="146" t="str">
        <f>_xlfn.XLOOKUP($A571,Dept.Meta!$A:$A,Dept.Meta!$F:$F,"-",0,1)</f>
        <v>-</v>
      </c>
      <c r="C571" s="629" t="str">
        <f>_xlfn.XLOOKUP(_xlfn.CONCAT($G571,"-",$I571),Div.Meta!$H:$H,Div.Meta!$C:$C,"-",0,1)</f>
        <v>-</v>
      </c>
      <c r="D571" s="302"/>
      <c r="E571" s="146" t="str">
        <f>IF($D571="","-",_xlfn.XLOOKUP($D571,Fund.Meta!$A:$A,Fund.Meta!$D:$D,"-",0,1))</f>
        <v>-</v>
      </c>
      <c r="F571" s="303" t="str">
        <f>IF($D571="","-",_xlfn.XLOOKUP($D571,Fund.Meta!$A:$A,Fund.Meta!$E:$E,"-",0,1))</f>
        <v>-</v>
      </c>
      <c r="G571" s="334"/>
      <c r="H571" s="303" t="str">
        <f>IF($G571="","-",_xlfn.XLOOKUP($G571,Appr.Meta!$A:$A,Appr.Meta!$D:$D,"-",0,1))</f>
        <v>-</v>
      </c>
      <c r="I571" s="302"/>
      <c r="J571" s="303" t="str">
        <f>IF($I571="","-",_xlfn.XLOOKUP($I571,'CC.Meta'!$A:$A,'CC.Meta'!$D:$D,"-",0,1))</f>
        <v>-</v>
      </c>
      <c r="K571" s="302"/>
      <c r="L571" s="146" t="str">
        <f>IF($K571="","-",_xlfn.XLOOKUP($K571,Obj.Meta!$A:$A,Obj.Meta!$D:$D,"-",0,1))</f>
        <v>-</v>
      </c>
      <c r="M571" s="300" t="str">
        <f>IF($K571="","-",_xlfn.XLOOKUP($K571,Obj.Meta!$A:$A,Obj.Meta!$F:$F,"-",0,1))</f>
        <v>-</v>
      </c>
      <c r="N571" s="337" t="str">
        <f t="shared" si="17"/>
        <v>---</v>
      </c>
      <c r="O571" s="333"/>
      <c r="P571" s="54"/>
      <c r="Q571" s="52"/>
      <c r="R571" s="34"/>
      <c r="S571" s="53"/>
      <c r="T571" s="208"/>
      <c r="U571" s="726"/>
      <c r="V571" s="206"/>
      <c r="W571" s="206"/>
      <c r="X571" s="678"/>
      <c r="Y571" s="34"/>
      <c r="Z571" s="610"/>
      <c r="AA571" s="608"/>
    </row>
    <row r="572" spans="1:27">
      <c r="A572" s="145" t="str">
        <f t="shared" si="16"/>
        <v>-</v>
      </c>
      <c r="B572" s="146" t="str">
        <f>_xlfn.XLOOKUP($A572,Dept.Meta!$A:$A,Dept.Meta!$F:$F,"-",0,1)</f>
        <v>-</v>
      </c>
      <c r="C572" s="629" t="str">
        <f>_xlfn.XLOOKUP(_xlfn.CONCAT($G572,"-",$I572),Div.Meta!$H:$H,Div.Meta!$C:$C,"-",0,1)</f>
        <v>-</v>
      </c>
      <c r="D572" s="302"/>
      <c r="E572" s="146" t="str">
        <f>IF($D572="","-",_xlfn.XLOOKUP($D572,Fund.Meta!$A:$A,Fund.Meta!$D:$D,"-",0,1))</f>
        <v>-</v>
      </c>
      <c r="F572" s="303" t="str">
        <f>IF($D572="","-",_xlfn.XLOOKUP($D572,Fund.Meta!$A:$A,Fund.Meta!$E:$E,"-",0,1))</f>
        <v>-</v>
      </c>
      <c r="G572" s="334"/>
      <c r="H572" s="303" t="str">
        <f>IF($G572="","-",_xlfn.XLOOKUP($G572,Appr.Meta!$A:$A,Appr.Meta!$D:$D,"-",0,1))</f>
        <v>-</v>
      </c>
      <c r="I572" s="302"/>
      <c r="J572" s="303" t="str">
        <f>IF($I572="","-",_xlfn.XLOOKUP($I572,'CC.Meta'!$A:$A,'CC.Meta'!$D:$D,"-",0,1))</f>
        <v>-</v>
      </c>
      <c r="K572" s="302"/>
      <c r="L572" s="146" t="str">
        <f>IF($K572="","-",_xlfn.XLOOKUP($K572,Obj.Meta!$A:$A,Obj.Meta!$D:$D,"-",0,1))</f>
        <v>-</v>
      </c>
      <c r="M572" s="300" t="str">
        <f>IF($K572="","-",_xlfn.XLOOKUP($K572,Obj.Meta!$A:$A,Obj.Meta!$F:$F,"-",0,1))</f>
        <v>-</v>
      </c>
      <c r="N572" s="337" t="str">
        <f t="shared" si="17"/>
        <v>---</v>
      </c>
      <c r="O572" s="333"/>
      <c r="P572" s="54"/>
      <c r="Q572" s="52"/>
      <c r="R572" s="34"/>
      <c r="S572" s="53"/>
      <c r="T572" s="208"/>
      <c r="U572" s="726"/>
      <c r="V572" s="206"/>
      <c r="W572" s="206"/>
      <c r="X572" s="678"/>
      <c r="Y572" s="34"/>
      <c r="Z572" s="610"/>
      <c r="AA572" s="608"/>
    </row>
    <row r="573" spans="1:27">
      <c r="A573" s="145" t="str">
        <f t="shared" si="16"/>
        <v>-</v>
      </c>
      <c r="B573" s="146" t="str">
        <f>_xlfn.XLOOKUP($A573,Dept.Meta!$A:$A,Dept.Meta!$F:$F,"-",0,1)</f>
        <v>-</v>
      </c>
      <c r="C573" s="629" t="str">
        <f>_xlfn.XLOOKUP(_xlfn.CONCAT($G573,"-",$I573),Div.Meta!$H:$H,Div.Meta!$C:$C,"-",0,1)</f>
        <v>-</v>
      </c>
      <c r="D573" s="302"/>
      <c r="E573" s="146" t="str">
        <f>IF($D573="","-",_xlfn.XLOOKUP($D573,Fund.Meta!$A:$A,Fund.Meta!$D:$D,"-",0,1))</f>
        <v>-</v>
      </c>
      <c r="F573" s="303" t="str">
        <f>IF($D573="","-",_xlfn.XLOOKUP($D573,Fund.Meta!$A:$A,Fund.Meta!$E:$E,"-",0,1))</f>
        <v>-</v>
      </c>
      <c r="G573" s="334"/>
      <c r="H573" s="303" t="str">
        <f>IF($G573="","-",_xlfn.XLOOKUP($G573,Appr.Meta!$A:$A,Appr.Meta!$D:$D,"-",0,1))</f>
        <v>-</v>
      </c>
      <c r="I573" s="302"/>
      <c r="J573" s="303" t="str">
        <f>IF($I573="","-",_xlfn.XLOOKUP($I573,'CC.Meta'!$A:$A,'CC.Meta'!$D:$D,"-",0,1))</f>
        <v>-</v>
      </c>
      <c r="K573" s="302"/>
      <c r="L573" s="146" t="str">
        <f>IF($K573="","-",_xlfn.XLOOKUP($K573,Obj.Meta!$A:$A,Obj.Meta!$D:$D,"-",0,1))</f>
        <v>-</v>
      </c>
      <c r="M573" s="300" t="str">
        <f>IF($K573="","-",_xlfn.XLOOKUP($K573,Obj.Meta!$A:$A,Obj.Meta!$F:$F,"-",0,1))</f>
        <v>-</v>
      </c>
      <c r="N573" s="337" t="str">
        <f t="shared" si="17"/>
        <v>---</v>
      </c>
      <c r="O573" s="333"/>
      <c r="P573" s="54"/>
      <c r="Q573" s="52"/>
      <c r="R573" s="34"/>
      <c r="S573" s="53"/>
      <c r="T573" s="208"/>
      <c r="U573" s="726"/>
      <c r="V573" s="206"/>
      <c r="W573" s="206"/>
      <c r="X573" s="678"/>
      <c r="Y573" s="34"/>
      <c r="Z573" s="610"/>
      <c r="AA573" s="608"/>
    </row>
    <row r="574" spans="1:27">
      <c r="A574" s="145" t="str">
        <f t="shared" si="16"/>
        <v>-</v>
      </c>
      <c r="B574" s="146" t="str">
        <f>_xlfn.XLOOKUP($A574,Dept.Meta!$A:$A,Dept.Meta!$F:$F,"-",0,1)</f>
        <v>-</v>
      </c>
      <c r="C574" s="629" t="str">
        <f>_xlfn.XLOOKUP(_xlfn.CONCAT($G574,"-",$I574),Div.Meta!$H:$H,Div.Meta!$C:$C,"-",0,1)</f>
        <v>-</v>
      </c>
      <c r="D574" s="302"/>
      <c r="E574" s="146" t="str">
        <f>IF($D574="","-",_xlfn.XLOOKUP($D574,Fund.Meta!$A:$A,Fund.Meta!$D:$D,"-",0,1))</f>
        <v>-</v>
      </c>
      <c r="F574" s="303" t="str">
        <f>IF($D574="","-",_xlfn.XLOOKUP($D574,Fund.Meta!$A:$A,Fund.Meta!$E:$E,"-",0,1))</f>
        <v>-</v>
      </c>
      <c r="G574" s="334"/>
      <c r="H574" s="303" t="str">
        <f>IF($G574="","-",_xlfn.XLOOKUP($G574,Appr.Meta!$A:$A,Appr.Meta!$D:$D,"-",0,1))</f>
        <v>-</v>
      </c>
      <c r="I574" s="302"/>
      <c r="J574" s="303" t="str">
        <f>IF($I574="","-",_xlfn.XLOOKUP($I574,'CC.Meta'!$A:$A,'CC.Meta'!$D:$D,"-",0,1))</f>
        <v>-</v>
      </c>
      <c r="K574" s="302"/>
      <c r="L574" s="146" t="str">
        <f>IF($K574="","-",_xlfn.XLOOKUP($K574,Obj.Meta!$A:$A,Obj.Meta!$D:$D,"-",0,1))</f>
        <v>-</v>
      </c>
      <c r="M574" s="300" t="str">
        <f>IF($K574="","-",_xlfn.XLOOKUP($K574,Obj.Meta!$A:$A,Obj.Meta!$F:$F,"-",0,1))</f>
        <v>-</v>
      </c>
      <c r="N574" s="337" t="str">
        <f t="shared" si="17"/>
        <v>---</v>
      </c>
      <c r="O574" s="333"/>
      <c r="P574" s="54"/>
      <c r="Q574" s="52"/>
      <c r="R574" s="34"/>
      <c r="S574" s="53"/>
      <c r="T574" s="208"/>
      <c r="U574" s="726"/>
      <c r="V574" s="206"/>
      <c r="W574" s="206"/>
      <c r="X574" s="678"/>
      <c r="Y574" s="34"/>
      <c r="Z574" s="610"/>
      <c r="AA574" s="608"/>
    </row>
    <row r="575" spans="1:27">
      <c r="A575" s="145" t="str">
        <f t="shared" si="16"/>
        <v>-</v>
      </c>
      <c r="B575" s="146" t="str">
        <f>_xlfn.XLOOKUP($A575,Dept.Meta!$A:$A,Dept.Meta!$F:$F,"-",0,1)</f>
        <v>-</v>
      </c>
      <c r="C575" s="629" t="str">
        <f>_xlfn.XLOOKUP(_xlfn.CONCAT($G575,"-",$I575),Div.Meta!$H:$H,Div.Meta!$C:$C,"-",0,1)</f>
        <v>-</v>
      </c>
      <c r="D575" s="302"/>
      <c r="E575" s="146" t="str">
        <f>IF($D575="","-",_xlfn.XLOOKUP($D575,Fund.Meta!$A:$A,Fund.Meta!$D:$D,"-",0,1))</f>
        <v>-</v>
      </c>
      <c r="F575" s="303" t="str">
        <f>IF($D575="","-",_xlfn.XLOOKUP($D575,Fund.Meta!$A:$A,Fund.Meta!$E:$E,"-",0,1))</f>
        <v>-</v>
      </c>
      <c r="G575" s="334"/>
      <c r="H575" s="303" t="str">
        <f>IF($G575="","-",_xlfn.XLOOKUP($G575,Appr.Meta!$A:$A,Appr.Meta!$D:$D,"-",0,1))</f>
        <v>-</v>
      </c>
      <c r="I575" s="302"/>
      <c r="J575" s="303" t="str">
        <f>IF($I575="","-",_xlfn.XLOOKUP($I575,'CC.Meta'!$A:$A,'CC.Meta'!$D:$D,"-",0,1))</f>
        <v>-</v>
      </c>
      <c r="K575" s="302"/>
      <c r="L575" s="146" t="str">
        <f>IF($K575="","-",_xlfn.XLOOKUP($K575,Obj.Meta!$A:$A,Obj.Meta!$D:$D,"-",0,1))</f>
        <v>-</v>
      </c>
      <c r="M575" s="300" t="str">
        <f>IF($K575="","-",_xlfn.XLOOKUP($K575,Obj.Meta!$A:$A,Obj.Meta!$F:$F,"-",0,1))</f>
        <v>-</v>
      </c>
      <c r="N575" s="337" t="str">
        <f t="shared" si="17"/>
        <v>---</v>
      </c>
      <c r="O575" s="333"/>
      <c r="P575" s="54"/>
      <c r="Q575" s="52"/>
      <c r="R575" s="34"/>
      <c r="S575" s="53"/>
      <c r="T575" s="208"/>
      <c r="U575" s="726"/>
      <c r="V575" s="206"/>
      <c r="W575" s="206"/>
      <c r="X575" s="678"/>
      <c r="Y575" s="34"/>
      <c r="Z575" s="610"/>
      <c r="AA575" s="608"/>
    </row>
    <row r="576" spans="1:27">
      <c r="A576" s="145" t="str">
        <f t="shared" si="16"/>
        <v>-</v>
      </c>
      <c r="B576" s="146" t="str">
        <f>_xlfn.XLOOKUP($A576,Dept.Meta!$A:$A,Dept.Meta!$F:$F,"-",0,1)</f>
        <v>-</v>
      </c>
      <c r="C576" s="629" t="str">
        <f>_xlfn.XLOOKUP(_xlfn.CONCAT($G576,"-",$I576),Div.Meta!$H:$H,Div.Meta!$C:$C,"-",0,1)</f>
        <v>-</v>
      </c>
      <c r="D576" s="302"/>
      <c r="E576" s="146" t="str">
        <f>IF($D576="","-",_xlfn.XLOOKUP($D576,Fund.Meta!$A:$A,Fund.Meta!$D:$D,"-",0,1))</f>
        <v>-</v>
      </c>
      <c r="F576" s="303" t="str">
        <f>IF($D576="","-",_xlfn.XLOOKUP($D576,Fund.Meta!$A:$A,Fund.Meta!$E:$E,"-",0,1))</f>
        <v>-</v>
      </c>
      <c r="G576" s="334"/>
      <c r="H576" s="303" t="str">
        <f>IF($G576="","-",_xlfn.XLOOKUP($G576,Appr.Meta!$A:$A,Appr.Meta!$D:$D,"-",0,1))</f>
        <v>-</v>
      </c>
      <c r="I576" s="302"/>
      <c r="J576" s="303" t="str">
        <f>IF($I576="","-",_xlfn.XLOOKUP($I576,'CC.Meta'!$A:$A,'CC.Meta'!$D:$D,"-",0,1))</f>
        <v>-</v>
      </c>
      <c r="K576" s="302"/>
      <c r="L576" s="146" t="str">
        <f>IF($K576="","-",_xlfn.XLOOKUP($K576,Obj.Meta!$A:$A,Obj.Meta!$D:$D,"-",0,1))</f>
        <v>-</v>
      </c>
      <c r="M576" s="300" t="str">
        <f>IF($K576="","-",_xlfn.XLOOKUP($K576,Obj.Meta!$A:$A,Obj.Meta!$F:$F,"-",0,1))</f>
        <v>-</v>
      </c>
      <c r="N576" s="337" t="str">
        <f t="shared" si="17"/>
        <v>---</v>
      </c>
      <c r="O576" s="333"/>
      <c r="P576" s="54"/>
      <c r="Q576" s="52"/>
      <c r="R576" s="34"/>
      <c r="S576" s="53"/>
      <c r="T576" s="208"/>
      <c r="U576" s="726"/>
      <c r="V576" s="206"/>
      <c r="W576" s="206"/>
      <c r="X576" s="678"/>
      <c r="Y576" s="34"/>
      <c r="Z576" s="610"/>
      <c r="AA576" s="608"/>
    </row>
    <row r="577" spans="1:27">
      <c r="A577" s="145" t="str">
        <f t="shared" si="16"/>
        <v>-</v>
      </c>
      <c r="B577" s="146" t="str">
        <f>_xlfn.XLOOKUP($A577,Dept.Meta!$A:$A,Dept.Meta!$F:$F,"-",0,1)</f>
        <v>-</v>
      </c>
      <c r="C577" s="629" t="str">
        <f>_xlfn.XLOOKUP(_xlfn.CONCAT($G577,"-",$I577),Div.Meta!$H:$H,Div.Meta!$C:$C,"-",0,1)</f>
        <v>-</v>
      </c>
      <c r="D577" s="302"/>
      <c r="E577" s="146" t="str">
        <f>IF($D577="","-",_xlfn.XLOOKUP($D577,Fund.Meta!$A:$A,Fund.Meta!$D:$D,"-",0,1))</f>
        <v>-</v>
      </c>
      <c r="F577" s="303" t="str">
        <f>IF($D577="","-",_xlfn.XLOOKUP($D577,Fund.Meta!$A:$A,Fund.Meta!$E:$E,"-",0,1))</f>
        <v>-</v>
      </c>
      <c r="G577" s="334"/>
      <c r="H577" s="303" t="str">
        <f>IF($G577="","-",_xlfn.XLOOKUP($G577,Appr.Meta!$A:$A,Appr.Meta!$D:$D,"-",0,1))</f>
        <v>-</v>
      </c>
      <c r="I577" s="302"/>
      <c r="J577" s="303" t="str">
        <f>IF($I577="","-",_xlfn.XLOOKUP($I577,'CC.Meta'!$A:$A,'CC.Meta'!$D:$D,"-",0,1))</f>
        <v>-</v>
      </c>
      <c r="K577" s="302"/>
      <c r="L577" s="146" t="str">
        <f>IF($K577="","-",_xlfn.XLOOKUP($K577,Obj.Meta!$A:$A,Obj.Meta!$D:$D,"-",0,1))</f>
        <v>-</v>
      </c>
      <c r="M577" s="300" t="str">
        <f>IF($K577="","-",_xlfn.XLOOKUP($K577,Obj.Meta!$A:$A,Obj.Meta!$F:$F,"-",0,1))</f>
        <v>-</v>
      </c>
      <c r="N577" s="337" t="str">
        <f t="shared" si="17"/>
        <v>---</v>
      </c>
      <c r="O577" s="333"/>
      <c r="P577" s="54"/>
      <c r="Q577" s="52"/>
      <c r="R577" s="34"/>
      <c r="S577" s="53"/>
      <c r="T577" s="208"/>
      <c r="U577" s="726"/>
      <c r="V577" s="206"/>
      <c r="W577" s="206"/>
      <c r="X577" s="678"/>
      <c r="Y577" s="34"/>
      <c r="Z577" s="610"/>
      <c r="AA577" s="608"/>
    </row>
    <row r="578" spans="1:27">
      <c r="A578" s="145" t="str">
        <f t="shared" si="16"/>
        <v>-</v>
      </c>
      <c r="B578" s="146" t="str">
        <f>_xlfn.XLOOKUP($A578,Dept.Meta!$A:$A,Dept.Meta!$F:$F,"-",0,1)</f>
        <v>-</v>
      </c>
      <c r="C578" s="629" t="str">
        <f>_xlfn.XLOOKUP(_xlfn.CONCAT($G578,"-",$I578),Div.Meta!$H:$H,Div.Meta!$C:$C,"-",0,1)</f>
        <v>-</v>
      </c>
      <c r="D578" s="302"/>
      <c r="E578" s="146" t="str">
        <f>IF($D578="","-",_xlfn.XLOOKUP($D578,Fund.Meta!$A:$A,Fund.Meta!$D:$D,"-",0,1))</f>
        <v>-</v>
      </c>
      <c r="F578" s="303" t="str">
        <f>IF($D578="","-",_xlfn.XLOOKUP($D578,Fund.Meta!$A:$A,Fund.Meta!$E:$E,"-",0,1))</f>
        <v>-</v>
      </c>
      <c r="G578" s="334"/>
      <c r="H578" s="303" t="str">
        <f>IF($G578="","-",_xlfn.XLOOKUP($G578,Appr.Meta!$A:$A,Appr.Meta!$D:$D,"-",0,1))</f>
        <v>-</v>
      </c>
      <c r="I578" s="302"/>
      <c r="J578" s="303" t="str">
        <f>IF($I578="","-",_xlfn.XLOOKUP($I578,'CC.Meta'!$A:$A,'CC.Meta'!$D:$D,"-",0,1))</f>
        <v>-</v>
      </c>
      <c r="K578" s="302"/>
      <c r="L578" s="146" t="str">
        <f>IF($K578="","-",_xlfn.XLOOKUP($K578,Obj.Meta!$A:$A,Obj.Meta!$D:$D,"-",0,1))</f>
        <v>-</v>
      </c>
      <c r="M578" s="300" t="str">
        <f>IF($K578="","-",_xlfn.XLOOKUP($K578,Obj.Meta!$A:$A,Obj.Meta!$F:$F,"-",0,1))</f>
        <v>-</v>
      </c>
      <c r="N578" s="337" t="str">
        <f t="shared" si="17"/>
        <v>---</v>
      </c>
      <c r="O578" s="333"/>
      <c r="P578" s="54"/>
      <c r="Q578" s="52"/>
      <c r="R578" s="34"/>
      <c r="S578" s="53"/>
      <c r="T578" s="208"/>
      <c r="U578" s="726"/>
      <c r="V578" s="206"/>
      <c r="W578" s="206"/>
      <c r="X578" s="678"/>
      <c r="Y578" s="34"/>
      <c r="Z578" s="610"/>
      <c r="AA578" s="608"/>
    </row>
    <row r="579" spans="1:27">
      <c r="A579" s="145" t="str">
        <f t="shared" si="16"/>
        <v>-</v>
      </c>
      <c r="B579" s="146" t="str">
        <f>_xlfn.XLOOKUP($A579,Dept.Meta!$A:$A,Dept.Meta!$F:$F,"-",0,1)</f>
        <v>-</v>
      </c>
      <c r="C579" s="629" t="str">
        <f>_xlfn.XLOOKUP(_xlfn.CONCAT($G579,"-",$I579),Div.Meta!$H:$H,Div.Meta!$C:$C,"-",0,1)</f>
        <v>-</v>
      </c>
      <c r="D579" s="302"/>
      <c r="E579" s="146" t="str">
        <f>IF($D579="","-",_xlfn.XLOOKUP($D579,Fund.Meta!$A:$A,Fund.Meta!$D:$D,"-",0,1))</f>
        <v>-</v>
      </c>
      <c r="F579" s="303" t="str">
        <f>IF($D579="","-",_xlfn.XLOOKUP($D579,Fund.Meta!$A:$A,Fund.Meta!$E:$E,"-",0,1))</f>
        <v>-</v>
      </c>
      <c r="G579" s="334"/>
      <c r="H579" s="303" t="str">
        <f>IF($G579="","-",_xlfn.XLOOKUP($G579,Appr.Meta!$A:$A,Appr.Meta!$D:$D,"-",0,1))</f>
        <v>-</v>
      </c>
      <c r="I579" s="302"/>
      <c r="J579" s="303" t="str">
        <f>IF($I579="","-",_xlfn.XLOOKUP($I579,'CC.Meta'!$A:$A,'CC.Meta'!$D:$D,"-",0,1))</f>
        <v>-</v>
      </c>
      <c r="K579" s="302"/>
      <c r="L579" s="146" t="str">
        <f>IF($K579="","-",_xlfn.XLOOKUP($K579,Obj.Meta!$A:$A,Obj.Meta!$D:$D,"-",0,1))</f>
        <v>-</v>
      </c>
      <c r="M579" s="300" t="str">
        <f>IF($K579="","-",_xlfn.XLOOKUP($K579,Obj.Meta!$A:$A,Obj.Meta!$F:$F,"-",0,1))</f>
        <v>-</v>
      </c>
      <c r="N579" s="337" t="str">
        <f t="shared" si="17"/>
        <v>---</v>
      </c>
      <c r="O579" s="333"/>
      <c r="P579" s="54"/>
      <c r="Q579" s="52"/>
      <c r="R579" s="34"/>
      <c r="S579" s="53"/>
      <c r="T579" s="208"/>
      <c r="U579" s="726"/>
      <c r="V579" s="206"/>
      <c r="W579" s="206"/>
      <c r="X579" s="678"/>
      <c r="Y579" s="34"/>
      <c r="Z579" s="610"/>
      <c r="AA579" s="608"/>
    </row>
    <row r="580" spans="1:27">
      <c r="A580" s="145" t="str">
        <f t="shared" si="16"/>
        <v>-</v>
      </c>
      <c r="B580" s="146" t="str">
        <f>_xlfn.XLOOKUP($A580,Dept.Meta!$A:$A,Dept.Meta!$F:$F,"-",0,1)</f>
        <v>-</v>
      </c>
      <c r="C580" s="629" t="str">
        <f>_xlfn.XLOOKUP(_xlfn.CONCAT($G580,"-",$I580),Div.Meta!$H:$H,Div.Meta!$C:$C,"-",0,1)</f>
        <v>-</v>
      </c>
      <c r="D580" s="302"/>
      <c r="E580" s="146" t="str">
        <f>IF($D580="","-",_xlfn.XLOOKUP($D580,Fund.Meta!$A:$A,Fund.Meta!$D:$D,"-",0,1))</f>
        <v>-</v>
      </c>
      <c r="F580" s="303" t="str">
        <f>IF($D580="","-",_xlfn.XLOOKUP($D580,Fund.Meta!$A:$A,Fund.Meta!$E:$E,"-",0,1))</f>
        <v>-</v>
      </c>
      <c r="G580" s="334"/>
      <c r="H580" s="303" t="str">
        <f>IF($G580="","-",_xlfn.XLOOKUP($G580,Appr.Meta!$A:$A,Appr.Meta!$D:$D,"-",0,1))</f>
        <v>-</v>
      </c>
      <c r="I580" s="302"/>
      <c r="J580" s="303" t="str">
        <f>IF($I580="","-",_xlfn.XLOOKUP($I580,'CC.Meta'!$A:$A,'CC.Meta'!$D:$D,"-",0,1))</f>
        <v>-</v>
      </c>
      <c r="K580" s="302"/>
      <c r="L580" s="146" t="str">
        <f>IF($K580="","-",_xlfn.XLOOKUP($K580,Obj.Meta!$A:$A,Obj.Meta!$D:$D,"-",0,1))</f>
        <v>-</v>
      </c>
      <c r="M580" s="300" t="str">
        <f>IF($K580="","-",_xlfn.XLOOKUP($K580,Obj.Meta!$A:$A,Obj.Meta!$F:$F,"-",0,1))</f>
        <v>-</v>
      </c>
      <c r="N580" s="337" t="str">
        <f t="shared" si="17"/>
        <v>---</v>
      </c>
      <c r="O580" s="333"/>
      <c r="P580" s="54"/>
      <c r="Q580" s="52"/>
      <c r="R580" s="34"/>
      <c r="S580" s="53"/>
      <c r="T580" s="208"/>
      <c r="U580" s="726"/>
      <c r="V580" s="206"/>
      <c r="W580" s="206"/>
      <c r="X580" s="678"/>
      <c r="Y580" s="34"/>
      <c r="Z580" s="610"/>
      <c r="AA580" s="608"/>
    </row>
    <row r="581" spans="1:27">
      <c r="A581" s="145" t="str">
        <f t="shared" si="16"/>
        <v>-</v>
      </c>
      <c r="B581" s="146" t="str">
        <f>_xlfn.XLOOKUP($A581,Dept.Meta!$A:$A,Dept.Meta!$F:$F,"-",0,1)</f>
        <v>-</v>
      </c>
      <c r="C581" s="629" t="str">
        <f>_xlfn.XLOOKUP(_xlfn.CONCAT($G581,"-",$I581),Div.Meta!$H:$H,Div.Meta!$C:$C,"-",0,1)</f>
        <v>-</v>
      </c>
      <c r="D581" s="302"/>
      <c r="E581" s="146" t="str">
        <f>IF($D581="","-",_xlfn.XLOOKUP($D581,Fund.Meta!$A:$A,Fund.Meta!$D:$D,"-",0,1))</f>
        <v>-</v>
      </c>
      <c r="F581" s="303" t="str">
        <f>IF($D581="","-",_xlfn.XLOOKUP($D581,Fund.Meta!$A:$A,Fund.Meta!$E:$E,"-",0,1))</f>
        <v>-</v>
      </c>
      <c r="G581" s="334"/>
      <c r="H581" s="303" t="str">
        <f>IF($G581="","-",_xlfn.XLOOKUP($G581,Appr.Meta!$A:$A,Appr.Meta!$D:$D,"-",0,1))</f>
        <v>-</v>
      </c>
      <c r="I581" s="302"/>
      <c r="J581" s="303" t="str">
        <f>IF($I581="","-",_xlfn.XLOOKUP($I581,'CC.Meta'!$A:$A,'CC.Meta'!$D:$D,"-",0,1))</f>
        <v>-</v>
      </c>
      <c r="K581" s="302"/>
      <c r="L581" s="146" t="str">
        <f>IF($K581="","-",_xlfn.XLOOKUP($K581,Obj.Meta!$A:$A,Obj.Meta!$D:$D,"-",0,1))</f>
        <v>-</v>
      </c>
      <c r="M581" s="300" t="str">
        <f>IF($K581="","-",_xlfn.XLOOKUP($K581,Obj.Meta!$A:$A,Obj.Meta!$F:$F,"-",0,1))</f>
        <v>-</v>
      </c>
      <c r="N581" s="337" t="str">
        <f t="shared" si="17"/>
        <v>---</v>
      </c>
      <c r="O581" s="333"/>
      <c r="P581" s="54"/>
      <c r="Q581" s="52"/>
      <c r="R581" s="34"/>
      <c r="S581" s="53"/>
      <c r="T581" s="208"/>
      <c r="U581" s="726"/>
      <c r="V581" s="206"/>
      <c r="W581" s="206"/>
      <c r="X581" s="678"/>
      <c r="Y581" s="34"/>
      <c r="Z581" s="610"/>
      <c r="AA581" s="608"/>
    </row>
    <row r="582" spans="1:27">
      <c r="A582" s="145" t="str">
        <f t="shared" si="16"/>
        <v>-</v>
      </c>
      <c r="B582" s="146" t="str">
        <f>_xlfn.XLOOKUP($A582,Dept.Meta!$A:$A,Dept.Meta!$F:$F,"-",0,1)</f>
        <v>-</v>
      </c>
      <c r="C582" s="629" t="str">
        <f>_xlfn.XLOOKUP(_xlfn.CONCAT($G582,"-",$I582),Div.Meta!$H:$H,Div.Meta!$C:$C,"-",0,1)</f>
        <v>-</v>
      </c>
      <c r="D582" s="302"/>
      <c r="E582" s="146" t="str">
        <f>IF($D582="","-",_xlfn.XLOOKUP($D582,Fund.Meta!$A:$A,Fund.Meta!$D:$D,"-",0,1))</f>
        <v>-</v>
      </c>
      <c r="F582" s="303" t="str">
        <f>IF($D582="","-",_xlfn.XLOOKUP($D582,Fund.Meta!$A:$A,Fund.Meta!$E:$E,"-",0,1))</f>
        <v>-</v>
      </c>
      <c r="G582" s="334"/>
      <c r="H582" s="303" t="str">
        <f>IF($G582="","-",_xlfn.XLOOKUP($G582,Appr.Meta!$A:$A,Appr.Meta!$D:$D,"-",0,1))</f>
        <v>-</v>
      </c>
      <c r="I582" s="302"/>
      <c r="J582" s="303" t="str">
        <f>IF($I582="","-",_xlfn.XLOOKUP($I582,'CC.Meta'!$A:$A,'CC.Meta'!$D:$D,"-",0,1))</f>
        <v>-</v>
      </c>
      <c r="K582" s="302"/>
      <c r="L582" s="146" t="str">
        <f>IF($K582="","-",_xlfn.XLOOKUP($K582,Obj.Meta!$A:$A,Obj.Meta!$D:$D,"-",0,1))</f>
        <v>-</v>
      </c>
      <c r="M582" s="300" t="str">
        <f>IF($K582="","-",_xlfn.XLOOKUP($K582,Obj.Meta!$A:$A,Obj.Meta!$F:$F,"-",0,1))</f>
        <v>-</v>
      </c>
      <c r="N582" s="337" t="str">
        <f t="shared" si="17"/>
        <v>---</v>
      </c>
      <c r="O582" s="333"/>
      <c r="P582" s="54"/>
      <c r="Q582" s="52"/>
      <c r="R582" s="34"/>
      <c r="S582" s="53"/>
      <c r="T582" s="208"/>
      <c r="U582" s="726"/>
      <c r="V582" s="206"/>
      <c r="W582" s="206"/>
      <c r="X582" s="678"/>
      <c r="Y582" s="34"/>
      <c r="Z582" s="610"/>
      <c r="AA582" s="608"/>
    </row>
    <row r="583" spans="1:27">
      <c r="A583" s="145" t="str">
        <f t="shared" si="16"/>
        <v>-</v>
      </c>
      <c r="B583" s="146" t="str">
        <f>_xlfn.XLOOKUP($A583,Dept.Meta!$A:$A,Dept.Meta!$F:$F,"-",0,1)</f>
        <v>-</v>
      </c>
      <c r="C583" s="629" t="str">
        <f>_xlfn.XLOOKUP(_xlfn.CONCAT($G583,"-",$I583),Div.Meta!$H:$H,Div.Meta!$C:$C,"-",0,1)</f>
        <v>-</v>
      </c>
      <c r="D583" s="302"/>
      <c r="E583" s="146" t="str">
        <f>IF($D583="","-",_xlfn.XLOOKUP($D583,Fund.Meta!$A:$A,Fund.Meta!$D:$D,"-",0,1))</f>
        <v>-</v>
      </c>
      <c r="F583" s="303" t="str">
        <f>IF($D583="","-",_xlfn.XLOOKUP($D583,Fund.Meta!$A:$A,Fund.Meta!$E:$E,"-",0,1))</f>
        <v>-</v>
      </c>
      <c r="G583" s="334"/>
      <c r="H583" s="303" t="str">
        <f>IF($G583="","-",_xlfn.XLOOKUP($G583,Appr.Meta!$A:$A,Appr.Meta!$D:$D,"-",0,1))</f>
        <v>-</v>
      </c>
      <c r="I583" s="302"/>
      <c r="J583" s="303" t="str">
        <f>IF($I583="","-",_xlfn.XLOOKUP($I583,'CC.Meta'!$A:$A,'CC.Meta'!$D:$D,"-",0,1))</f>
        <v>-</v>
      </c>
      <c r="K583" s="302"/>
      <c r="L583" s="146" t="str">
        <f>IF($K583="","-",_xlfn.XLOOKUP($K583,Obj.Meta!$A:$A,Obj.Meta!$D:$D,"-",0,1))</f>
        <v>-</v>
      </c>
      <c r="M583" s="300" t="str">
        <f>IF($K583="","-",_xlfn.XLOOKUP($K583,Obj.Meta!$A:$A,Obj.Meta!$F:$F,"-",0,1))</f>
        <v>-</v>
      </c>
      <c r="N583" s="337" t="str">
        <f t="shared" si="17"/>
        <v>---</v>
      </c>
      <c r="O583" s="333"/>
      <c r="P583" s="54"/>
      <c r="Q583" s="52"/>
      <c r="R583" s="34"/>
      <c r="S583" s="53"/>
      <c r="T583" s="208"/>
      <c r="U583" s="726"/>
      <c r="V583" s="206"/>
      <c r="W583" s="206"/>
      <c r="X583" s="678"/>
      <c r="Y583" s="34"/>
      <c r="Z583" s="610"/>
      <c r="AA583" s="608"/>
    </row>
    <row r="584" spans="1:27">
      <c r="A584" s="145" t="str">
        <f t="shared" si="16"/>
        <v>-</v>
      </c>
      <c r="B584" s="146" t="str">
        <f>_xlfn.XLOOKUP($A584,Dept.Meta!$A:$A,Dept.Meta!$F:$F,"-",0,1)</f>
        <v>-</v>
      </c>
      <c r="C584" s="629" t="str">
        <f>_xlfn.XLOOKUP(_xlfn.CONCAT($G584,"-",$I584),Div.Meta!$H:$H,Div.Meta!$C:$C,"-",0,1)</f>
        <v>-</v>
      </c>
      <c r="D584" s="302"/>
      <c r="E584" s="146" t="str">
        <f>IF($D584="","-",_xlfn.XLOOKUP($D584,Fund.Meta!$A:$A,Fund.Meta!$D:$D,"-",0,1))</f>
        <v>-</v>
      </c>
      <c r="F584" s="303" t="str">
        <f>IF($D584="","-",_xlfn.XLOOKUP($D584,Fund.Meta!$A:$A,Fund.Meta!$E:$E,"-",0,1))</f>
        <v>-</v>
      </c>
      <c r="G584" s="334"/>
      <c r="H584" s="303" t="str">
        <f>IF($G584="","-",_xlfn.XLOOKUP($G584,Appr.Meta!$A:$A,Appr.Meta!$D:$D,"-",0,1))</f>
        <v>-</v>
      </c>
      <c r="I584" s="302"/>
      <c r="J584" s="303" t="str">
        <f>IF($I584="","-",_xlfn.XLOOKUP($I584,'CC.Meta'!$A:$A,'CC.Meta'!$D:$D,"-",0,1))</f>
        <v>-</v>
      </c>
      <c r="K584" s="302"/>
      <c r="L584" s="146" t="str">
        <f>IF($K584="","-",_xlfn.XLOOKUP($K584,Obj.Meta!$A:$A,Obj.Meta!$D:$D,"-",0,1))</f>
        <v>-</v>
      </c>
      <c r="M584" s="300" t="str">
        <f>IF($K584="","-",_xlfn.XLOOKUP($K584,Obj.Meta!$A:$A,Obj.Meta!$F:$F,"-",0,1))</f>
        <v>-</v>
      </c>
      <c r="N584" s="337" t="str">
        <f t="shared" si="17"/>
        <v>---</v>
      </c>
      <c r="O584" s="333"/>
      <c r="P584" s="54"/>
      <c r="Q584" s="52"/>
      <c r="R584" s="34"/>
      <c r="S584" s="53"/>
      <c r="T584" s="208"/>
      <c r="U584" s="726"/>
      <c r="V584" s="206"/>
      <c r="W584" s="206"/>
      <c r="X584" s="678"/>
      <c r="Y584" s="34"/>
      <c r="Z584" s="610"/>
      <c r="AA584" s="608"/>
    </row>
    <row r="585" spans="1:27">
      <c r="A585" s="145" t="str">
        <f t="shared" si="16"/>
        <v>-</v>
      </c>
      <c r="B585" s="146" t="str">
        <f>_xlfn.XLOOKUP($A585,Dept.Meta!$A:$A,Dept.Meta!$F:$F,"-",0,1)</f>
        <v>-</v>
      </c>
      <c r="C585" s="629" t="str">
        <f>_xlfn.XLOOKUP(_xlfn.CONCAT($G585,"-",$I585),Div.Meta!$H:$H,Div.Meta!$C:$C,"-",0,1)</f>
        <v>-</v>
      </c>
      <c r="D585" s="302"/>
      <c r="E585" s="146" t="str">
        <f>IF($D585="","-",_xlfn.XLOOKUP($D585,Fund.Meta!$A:$A,Fund.Meta!$D:$D,"-",0,1))</f>
        <v>-</v>
      </c>
      <c r="F585" s="303" t="str">
        <f>IF($D585="","-",_xlfn.XLOOKUP($D585,Fund.Meta!$A:$A,Fund.Meta!$E:$E,"-",0,1))</f>
        <v>-</v>
      </c>
      <c r="G585" s="334"/>
      <c r="H585" s="303" t="str">
        <f>IF($G585="","-",_xlfn.XLOOKUP($G585,Appr.Meta!$A:$A,Appr.Meta!$D:$D,"-",0,1))</f>
        <v>-</v>
      </c>
      <c r="I585" s="302"/>
      <c r="J585" s="303" t="str">
        <f>IF($I585="","-",_xlfn.XLOOKUP($I585,'CC.Meta'!$A:$A,'CC.Meta'!$D:$D,"-",0,1))</f>
        <v>-</v>
      </c>
      <c r="K585" s="302"/>
      <c r="L585" s="146" t="str">
        <f>IF($K585="","-",_xlfn.XLOOKUP($K585,Obj.Meta!$A:$A,Obj.Meta!$D:$D,"-",0,1))</f>
        <v>-</v>
      </c>
      <c r="M585" s="300" t="str">
        <f>IF($K585="","-",_xlfn.XLOOKUP($K585,Obj.Meta!$A:$A,Obj.Meta!$F:$F,"-",0,1))</f>
        <v>-</v>
      </c>
      <c r="N585" s="337" t="str">
        <f t="shared" si="17"/>
        <v>---</v>
      </c>
      <c r="O585" s="333"/>
      <c r="P585" s="54"/>
      <c r="Q585" s="52"/>
      <c r="R585" s="34"/>
      <c r="S585" s="53"/>
      <c r="T585" s="208"/>
      <c r="U585" s="726"/>
      <c r="V585" s="206"/>
      <c r="W585" s="206"/>
      <c r="X585" s="678"/>
      <c r="Y585" s="34"/>
      <c r="Z585" s="610"/>
      <c r="AA585" s="608"/>
    </row>
    <row r="586" spans="1:27">
      <c r="A586" s="145" t="str">
        <f t="shared" si="16"/>
        <v>-</v>
      </c>
      <c r="B586" s="146" t="str">
        <f>_xlfn.XLOOKUP($A586,Dept.Meta!$A:$A,Dept.Meta!$F:$F,"-",0,1)</f>
        <v>-</v>
      </c>
      <c r="C586" s="629" t="str">
        <f>_xlfn.XLOOKUP(_xlfn.CONCAT($G586,"-",$I586),Div.Meta!$H:$H,Div.Meta!$C:$C,"-",0,1)</f>
        <v>-</v>
      </c>
      <c r="D586" s="302"/>
      <c r="E586" s="146" t="str">
        <f>IF($D586="","-",_xlfn.XLOOKUP($D586,Fund.Meta!$A:$A,Fund.Meta!$D:$D,"-",0,1))</f>
        <v>-</v>
      </c>
      <c r="F586" s="303" t="str">
        <f>IF($D586="","-",_xlfn.XLOOKUP($D586,Fund.Meta!$A:$A,Fund.Meta!$E:$E,"-",0,1))</f>
        <v>-</v>
      </c>
      <c r="G586" s="334"/>
      <c r="H586" s="303" t="str">
        <f>IF($G586="","-",_xlfn.XLOOKUP($G586,Appr.Meta!$A:$A,Appr.Meta!$D:$D,"-",0,1))</f>
        <v>-</v>
      </c>
      <c r="I586" s="302"/>
      <c r="J586" s="303" t="str">
        <f>IF($I586="","-",_xlfn.XLOOKUP($I586,'CC.Meta'!$A:$A,'CC.Meta'!$D:$D,"-",0,1))</f>
        <v>-</v>
      </c>
      <c r="K586" s="302"/>
      <c r="L586" s="146" t="str">
        <f>IF($K586="","-",_xlfn.XLOOKUP($K586,Obj.Meta!$A:$A,Obj.Meta!$D:$D,"-",0,1))</f>
        <v>-</v>
      </c>
      <c r="M586" s="300" t="str">
        <f>IF($K586="","-",_xlfn.XLOOKUP($K586,Obj.Meta!$A:$A,Obj.Meta!$F:$F,"-",0,1))</f>
        <v>-</v>
      </c>
      <c r="N586" s="337" t="str">
        <f t="shared" si="17"/>
        <v>---</v>
      </c>
      <c r="O586" s="333"/>
      <c r="P586" s="54"/>
      <c r="Q586" s="52"/>
      <c r="R586" s="34"/>
      <c r="S586" s="53"/>
      <c r="T586" s="208"/>
      <c r="U586" s="726"/>
      <c r="V586" s="206"/>
      <c r="W586" s="206"/>
      <c r="X586" s="678"/>
      <c r="Y586" s="34"/>
      <c r="Z586" s="610"/>
      <c r="AA586" s="608"/>
    </row>
    <row r="587" spans="1:27">
      <c r="A587" s="145" t="str">
        <f t="shared" si="16"/>
        <v>-</v>
      </c>
      <c r="B587" s="146" t="str">
        <f>_xlfn.XLOOKUP($A587,Dept.Meta!$A:$A,Dept.Meta!$F:$F,"-",0,1)</f>
        <v>-</v>
      </c>
      <c r="C587" s="629" t="str">
        <f>_xlfn.XLOOKUP(_xlfn.CONCAT($G587,"-",$I587),Div.Meta!$H:$H,Div.Meta!$C:$C,"-",0,1)</f>
        <v>-</v>
      </c>
      <c r="D587" s="302"/>
      <c r="E587" s="146" t="str">
        <f>IF($D587="","-",_xlfn.XLOOKUP($D587,Fund.Meta!$A:$A,Fund.Meta!$D:$D,"-",0,1))</f>
        <v>-</v>
      </c>
      <c r="F587" s="303" t="str">
        <f>IF($D587="","-",_xlfn.XLOOKUP($D587,Fund.Meta!$A:$A,Fund.Meta!$E:$E,"-",0,1))</f>
        <v>-</v>
      </c>
      <c r="G587" s="334"/>
      <c r="H587" s="303" t="str">
        <f>IF($G587="","-",_xlfn.XLOOKUP($G587,Appr.Meta!$A:$A,Appr.Meta!$D:$D,"-",0,1))</f>
        <v>-</v>
      </c>
      <c r="I587" s="302"/>
      <c r="J587" s="303" t="str">
        <f>IF($I587="","-",_xlfn.XLOOKUP($I587,'CC.Meta'!$A:$A,'CC.Meta'!$D:$D,"-",0,1))</f>
        <v>-</v>
      </c>
      <c r="K587" s="302"/>
      <c r="L587" s="146" t="str">
        <f>IF($K587="","-",_xlfn.XLOOKUP($K587,Obj.Meta!$A:$A,Obj.Meta!$D:$D,"-",0,1))</f>
        <v>-</v>
      </c>
      <c r="M587" s="300" t="str">
        <f>IF($K587="","-",_xlfn.XLOOKUP($K587,Obj.Meta!$A:$A,Obj.Meta!$F:$F,"-",0,1))</f>
        <v>-</v>
      </c>
      <c r="N587" s="337" t="str">
        <f t="shared" si="17"/>
        <v>---</v>
      </c>
      <c r="O587" s="333"/>
      <c r="P587" s="54"/>
      <c r="Q587" s="52"/>
      <c r="R587" s="34"/>
      <c r="S587" s="53"/>
      <c r="T587" s="208"/>
      <c r="U587" s="726"/>
      <c r="V587" s="206"/>
      <c r="W587" s="206"/>
      <c r="X587" s="678"/>
      <c r="Y587" s="34"/>
      <c r="Z587" s="610"/>
      <c r="AA587" s="608"/>
    </row>
    <row r="588" spans="1:27">
      <c r="A588" s="145" t="str">
        <f t="shared" si="16"/>
        <v>-</v>
      </c>
      <c r="B588" s="146" t="str">
        <f>_xlfn.XLOOKUP($A588,Dept.Meta!$A:$A,Dept.Meta!$F:$F,"-",0,1)</f>
        <v>-</v>
      </c>
      <c r="C588" s="629" t="str">
        <f>_xlfn.XLOOKUP(_xlfn.CONCAT($G588,"-",$I588),Div.Meta!$H:$H,Div.Meta!$C:$C,"-",0,1)</f>
        <v>-</v>
      </c>
      <c r="D588" s="302"/>
      <c r="E588" s="146" t="str">
        <f>IF($D588="","-",_xlfn.XLOOKUP($D588,Fund.Meta!$A:$A,Fund.Meta!$D:$D,"-",0,1))</f>
        <v>-</v>
      </c>
      <c r="F588" s="303" t="str">
        <f>IF($D588="","-",_xlfn.XLOOKUP($D588,Fund.Meta!$A:$A,Fund.Meta!$E:$E,"-",0,1))</f>
        <v>-</v>
      </c>
      <c r="G588" s="334"/>
      <c r="H588" s="303" t="str">
        <f>IF($G588="","-",_xlfn.XLOOKUP($G588,Appr.Meta!$A:$A,Appr.Meta!$D:$D,"-",0,1))</f>
        <v>-</v>
      </c>
      <c r="I588" s="302"/>
      <c r="J588" s="303" t="str">
        <f>IF($I588="","-",_xlfn.XLOOKUP($I588,'CC.Meta'!$A:$A,'CC.Meta'!$D:$D,"-",0,1))</f>
        <v>-</v>
      </c>
      <c r="K588" s="302"/>
      <c r="L588" s="146" t="str">
        <f>IF($K588="","-",_xlfn.XLOOKUP($K588,Obj.Meta!$A:$A,Obj.Meta!$D:$D,"-",0,1))</f>
        <v>-</v>
      </c>
      <c r="M588" s="300" t="str">
        <f>IF($K588="","-",_xlfn.XLOOKUP($K588,Obj.Meta!$A:$A,Obj.Meta!$F:$F,"-",0,1))</f>
        <v>-</v>
      </c>
      <c r="N588" s="337" t="str">
        <f t="shared" si="17"/>
        <v>---</v>
      </c>
      <c r="O588" s="333"/>
      <c r="P588" s="54"/>
      <c r="Q588" s="52"/>
      <c r="R588" s="34"/>
      <c r="S588" s="53"/>
      <c r="T588" s="208"/>
      <c r="U588" s="726"/>
      <c r="V588" s="206"/>
      <c r="W588" s="206"/>
      <c r="X588" s="678"/>
      <c r="Y588" s="34"/>
      <c r="Z588" s="610"/>
      <c r="AA588" s="608"/>
    </row>
    <row r="589" spans="1:27">
      <c r="A589" s="145" t="str">
        <f t="shared" si="16"/>
        <v>-</v>
      </c>
      <c r="B589" s="146" t="str">
        <f>_xlfn.XLOOKUP($A589,Dept.Meta!$A:$A,Dept.Meta!$F:$F,"-",0,1)</f>
        <v>-</v>
      </c>
      <c r="C589" s="629" t="str">
        <f>_xlfn.XLOOKUP(_xlfn.CONCAT($G589,"-",$I589),Div.Meta!$H:$H,Div.Meta!$C:$C,"-",0,1)</f>
        <v>-</v>
      </c>
      <c r="D589" s="302"/>
      <c r="E589" s="146" t="str">
        <f>IF($D589="","-",_xlfn.XLOOKUP($D589,Fund.Meta!$A:$A,Fund.Meta!$D:$D,"-",0,1))</f>
        <v>-</v>
      </c>
      <c r="F589" s="303" t="str">
        <f>IF($D589="","-",_xlfn.XLOOKUP($D589,Fund.Meta!$A:$A,Fund.Meta!$E:$E,"-",0,1))</f>
        <v>-</v>
      </c>
      <c r="G589" s="334"/>
      <c r="H589" s="303" t="str">
        <f>IF($G589="","-",_xlfn.XLOOKUP($G589,Appr.Meta!$A:$A,Appr.Meta!$D:$D,"-",0,1))</f>
        <v>-</v>
      </c>
      <c r="I589" s="302"/>
      <c r="J589" s="303" t="str">
        <f>IF($I589="","-",_xlfn.XLOOKUP($I589,'CC.Meta'!$A:$A,'CC.Meta'!$D:$D,"-",0,1))</f>
        <v>-</v>
      </c>
      <c r="K589" s="302"/>
      <c r="L589" s="146" t="str">
        <f>IF($K589="","-",_xlfn.XLOOKUP($K589,Obj.Meta!$A:$A,Obj.Meta!$D:$D,"-",0,1))</f>
        <v>-</v>
      </c>
      <c r="M589" s="300" t="str">
        <f>IF($K589="","-",_xlfn.XLOOKUP($K589,Obj.Meta!$A:$A,Obj.Meta!$F:$F,"-",0,1))</f>
        <v>-</v>
      </c>
      <c r="N589" s="337" t="str">
        <f t="shared" si="17"/>
        <v>---</v>
      </c>
      <c r="O589" s="333"/>
      <c r="P589" s="54"/>
      <c r="Q589" s="52"/>
      <c r="R589" s="34"/>
      <c r="S589" s="53"/>
      <c r="T589" s="208"/>
      <c r="U589" s="726"/>
      <c r="V589" s="206"/>
      <c r="W589" s="206"/>
      <c r="X589" s="678"/>
      <c r="Y589" s="34"/>
      <c r="Z589" s="610"/>
      <c r="AA589" s="608"/>
    </row>
    <row r="590" spans="1:27">
      <c r="A590" s="145" t="str">
        <f t="shared" si="16"/>
        <v>-</v>
      </c>
      <c r="B590" s="146" t="str">
        <f>_xlfn.XLOOKUP($A590,Dept.Meta!$A:$A,Dept.Meta!$F:$F,"-",0,1)</f>
        <v>-</v>
      </c>
      <c r="C590" s="629" t="str">
        <f>_xlfn.XLOOKUP(_xlfn.CONCAT($G590,"-",$I590),Div.Meta!$H:$H,Div.Meta!$C:$C,"-",0,1)</f>
        <v>-</v>
      </c>
      <c r="D590" s="302"/>
      <c r="E590" s="146" t="str">
        <f>IF($D590="","-",_xlfn.XLOOKUP($D590,Fund.Meta!$A:$A,Fund.Meta!$D:$D,"-",0,1))</f>
        <v>-</v>
      </c>
      <c r="F590" s="303" t="str">
        <f>IF($D590="","-",_xlfn.XLOOKUP($D590,Fund.Meta!$A:$A,Fund.Meta!$E:$E,"-",0,1))</f>
        <v>-</v>
      </c>
      <c r="G590" s="334"/>
      <c r="H590" s="303" t="str">
        <f>IF($G590="","-",_xlfn.XLOOKUP($G590,Appr.Meta!$A:$A,Appr.Meta!$D:$D,"-",0,1))</f>
        <v>-</v>
      </c>
      <c r="I590" s="302"/>
      <c r="J590" s="303" t="str">
        <f>IF($I590="","-",_xlfn.XLOOKUP($I590,'CC.Meta'!$A:$A,'CC.Meta'!$D:$D,"-",0,1))</f>
        <v>-</v>
      </c>
      <c r="K590" s="302"/>
      <c r="L590" s="146" t="str">
        <f>IF($K590="","-",_xlfn.XLOOKUP($K590,Obj.Meta!$A:$A,Obj.Meta!$D:$D,"-",0,1))</f>
        <v>-</v>
      </c>
      <c r="M590" s="300" t="str">
        <f>IF($K590="","-",_xlfn.XLOOKUP($K590,Obj.Meta!$A:$A,Obj.Meta!$F:$F,"-",0,1))</f>
        <v>-</v>
      </c>
      <c r="N590" s="337" t="str">
        <f t="shared" si="17"/>
        <v>---</v>
      </c>
      <c r="O590" s="333"/>
      <c r="P590" s="54"/>
      <c r="Q590" s="52"/>
      <c r="R590" s="34"/>
      <c r="S590" s="53"/>
      <c r="T590" s="208"/>
      <c r="U590" s="726"/>
      <c r="V590" s="206"/>
      <c r="W590" s="206"/>
      <c r="X590" s="678"/>
      <c r="Y590" s="34"/>
      <c r="Z590" s="610"/>
      <c r="AA590" s="608"/>
    </row>
    <row r="591" spans="1:27">
      <c r="A591" s="145" t="str">
        <f t="shared" si="16"/>
        <v>-</v>
      </c>
      <c r="B591" s="146" t="str">
        <f>_xlfn.XLOOKUP($A591,Dept.Meta!$A:$A,Dept.Meta!$F:$F,"-",0,1)</f>
        <v>-</v>
      </c>
      <c r="C591" s="629" t="str">
        <f>_xlfn.XLOOKUP(_xlfn.CONCAT($G591,"-",$I591),Div.Meta!$H:$H,Div.Meta!$C:$C,"-",0,1)</f>
        <v>-</v>
      </c>
      <c r="D591" s="302"/>
      <c r="E591" s="146" t="str">
        <f>IF($D591="","-",_xlfn.XLOOKUP($D591,Fund.Meta!$A:$A,Fund.Meta!$D:$D,"-",0,1))</f>
        <v>-</v>
      </c>
      <c r="F591" s="303" t="str">
        <f>IF($D591="","-",_xlfn.XLOOKUP($D591,Fund.Meta!$A:$A,Fund.Meta!$E:$E,"-",0,1))</f>
        <v>-</v>
      </c>
      <c r="G591" s="334"/>
      <c r="H591" s="303" t="str">
        <f>IF($G591="","-",_xlfn.XLOOKUP($G591,Appr.Meta!$A:$A,Appr.Meta!$D:$D,"-",0,1))</f>
        <v>-</v>
      </c>
      <c r="I591" s="302"/>
      <c r="J591" s="303" t="str">
        <f>IF($I591="","-",_xlfn.XLOOKUP($I591,'CC.Meta'!$A:$A,'CC.Meta'!$D:$D,"-",0,1))</f>
        <v>-</v>
      </c>
      <c r="K591" s="302"/>
      <c r="L591" s="146" t="str">
        <f>IF($K591="","-",_xlfn.XLOOKUP($K591,Obj.Meta!$A:$A,Obj.Meta!$D:$D,"-",0,1))</f>
        <v>-</v>
      </c>
      <c r="M591" s="300" t="str">
        <f>IF($K591="","-",_xlfn.XLOOKUP($K591,Obj.Meta!$A:$A,Obj.Meta!$F:$F,"-",0,1))</f>
        <v>-</v>
      </c>
      <c r="N591" s="337" t="str">
        <f t="shared" si="17"/>
        <v>---</v>
      </c>
      <c r="O591" s="333"/>
      <c r="P591" s="54"/>
      <c r="Q591" s="52"/>
      <c r="R591" s="34"/>
      <c r="S591" s="53"/>
      <c r="T591" s="208"/>
      <c r="U591" s="726"/>
      <c r="V591" s="206"/>
      <c r="W591" s="206"/>
      <c r="X591" s="678"/>
      <c r="Y591" s="34"/>
      <c r="Z591" s="610"/>
      <c r="AA591" s="608"/>
    </row>
    <row r="592" spans="1:27">
      <c r="A592" s="145" t="str">
        <f t="shared" si="16"/>
        <v>-</v>
      </c>
      <c r="B592" s="146" t="str">
        <f>_xlfn.XLOOKUP($A592,Dept.Meta!$A:$A,Dept.Meta!$F:$F,"-",0,1)</f>
        <v>-</v>
      </c>
      <c r="C592" s="629" t="str">
        <f>_xlfn.XLOOKUP(_xlfn.CONCAT($G592,"-",$I592),Div.Meta!$H:$H,Div.Meta!$C:$C,"-",0,1)</f>
        <v>-</v>
      </c>
      <c r="D592" s="302"/>
      <c r="E592" s="146" t="str">
        <f>IF($D592="","-",_xlfn.XLOOKUP($D592,Fund.Meta!$A:$A,Fund.Meta!$D:$D,"-",0,1))</f>
        <v>-</v>
      </c>
      <c r="F592" s="303" t="str">
        <f>IF($D592="","-",_xlfn.XLOOKUP($D592,Fund.Meta!$A:$A,Fund.Meta!$E:$E,"-",0,1))</f>
        <v>-</v>
      </c>
      <c r="G592" s="334"/>
      <c r="H592" s="303" t="str">
        <f>IF($G592="","-",_xlfn.XLOOKUP($G592,Appr.Meta!$A:$A,Appr.Meta!$D:$D,"-",0,1))</f>
        <v>-</v>
      </c>
      <c r="I592" s="302"/>
      <c r="J592" s="303" t="str">
        <f>IF($I592="","-",_xlfn.XLOOKUP($I592,'CC.Meta'!$A:$A,'CC.Meta'!$D:$D,"-",0,1))</f>
        <v>-</v>
      </c>
      <c r="K592" s="302"/>
      <c r="L592" s="146" t="str">
        <f>IF($K592="","-",_xlfn.XLOOKUP($K592,Obj.Meta!$A:$A,Obj.Meta!$D:$D,"-",0,1))</f>
        <v>-</v>
      </c>
      <c r="M592" s="300" t="str">
        <f>IF($K592="","-",_xlfn.XLOOKUP($K592,Obj.Meta!$A:$A,Obj.Meta!$F:$F,"-",0,1))</f>
        <v>-</v>
      </c>
      <c r="N592" s="337" t="str">
        <f t="shared" si="17"/>
        <v>---</v>
      </c>
      <c r="O592" s="333"/>
      <c r="P592" s="54"/>
      <c r="Q592" s="52"/>
      <c r="R592" s="34"/>
      <c r="S592" s="53"/>
      <c r="T592" s="208"/>
      <c r="U592" s="726"/>
      <c r="V592" s="206"/>
      <c r="W592" s="206"/>
      <c r="X592" s="678"/>
      <c r="Y592" s="34"/>
      <c r="Z592" s="610"/>
      <c r="AA592" s="608"/>
    </row>
    <row r="593" spans="1:27">
      <c r="A593" s="145" t="str">
        <f t="shared" si="16"/>
        <v>-</v>
      </c>
      <c r="B593" s="146" t="str">
        <f>_xlfn.XLOOKUP($A593,Dept.Meta!$A:$A,Dept.Meta!$F:$F,"-",0,1)</f>
        <v>-</v>
      </c>
      <c r="C593" s="629" t="str">
        <f>_xlfn.XLOOKUP(_xlfn.CONCAT($G593,"-",$I593),Div.Meta!$H:$H,Div.Meta!$C:$C,"-",0,1)</f>
        <v>-</v>
      </c>
      <c r="D593" s="302"/>
      <c r="E593" s="146" t="str">
        <f>IF($D593="","-",_xlfn.XLOOKUP($D593,Fund.Meta!$A:$A,Fund.Meta!$D:$D,"-",0,1))</f>
        <v>-</v>
      </c>
      <c r="F593" s="303" t="str">
        <f>IF($D593="","-",_xlfn.XLOOKUP($D593,Fund.Meta!$A:$A,Fund.Meta!$E:$E,"-",0,1))</f>
        <v>-</v>
      </c>
      <c r="G593" s="334"/>
      <c r="H593" s="303" t="str">
        <f>IF($G593="","-",_xlfn.XLOOKUP($G593,Appr.Meta!$A:$A,Appr.Meta!$D:$D,"-",0,1))</f>
        <v>-</v>
      </c>
      <c r="I593" s="302"/>
      <c r="J593" s="303" t="str">
        <f>IF($I593="","-",_xlfn.XLOOKUP($I593,'CC.Meta'!$A:$A,'CC.Meta'!$D:$D,"-",0,1))</f>
        <v>-</v>
      </c>
      <c r="K593" s="302"/>
      <c r="L593" s="146" t="str">
        <f>IF($K593="","-",_xlfn.XLOOKUP($K593,Obj.Meta!$A:$A,Obj.Meta!$D:$D,"-",0,1))</f>
        <v>-</v>
      </c>
      <c r="M593" s="300" t="str">
        <f>IF($K593="","-",_xlfn.XLOOKUP($K593,Obj.Meta!$A:$A,Obj.Meta!$F:$F,"-",0,1))</f>
        <v>-</v>
      </c>
      <c r="N593" s="337" t="str">
        <f t="shared" si="17"/>
        <v>---</v>
      </c>
      <c r="O593" s="333"/>
      <c r="P593" s="54"/>
      <c r="Q593" s="52"/>
      <c r="R593" s="34"/>
      <c r="S593" s="53"/>
      <c r="T593" s="208"/>
      <c r="U593" s="726"/>
      <c r="V593" s="206"/>
      <c r="W593" s="206"/>
      <c r="X593" s="678"/>
      <c r="Y593" s="34"/>
      <c r="Z593" s="610"/>
      <c r="AA593" s="608"/>
    </row>
    <row r="594" spans="1:27">
      <c r="A594" s="145" t="str">
        <f t="shared" si="16"/>
        <v>-</v>
      </c>
      <c r="B594" s="146" t="str">
        <f>_xlfn.XLOOKUP($A594,Dept.Meta!$A:$A,Dept.Meta!$F:$F,"-",0,1)</f>
        <v>-</v>
      </c>
      <c r="C594" s="629" t="str">
        <f>_xlfn.XLOOKUP(_xlfn.CONCAT($G594,"-",$I594),Div.Meta!$H:$H,Div.Meta!$C:$C,"-",0,1)</f>
        <v>-</v>
      </c>
      <c r="D594" s="302"/>
      <c r="E594" s="146" t="str">
        <f>IF($D594="","-",_xlfn.XLOOKUP($D594,Fund.Meta!$A:$A,Fund.Meta!$D:$D,"-",0,1))</f>
        <v>-</v>
      </c>
      <c r="F594" s="303" t="str">
        <f>IF($D594="","-",_xlfn.XLOOKUP($D594,Fund.Meta!$A:$A,Fund.Meta!$E:$E,"-",0,1))</f>
        <v>-</v>
      </c>
      <c r="G594" s="334"/>
      <c r="H594" s="303" t="str">
        <f>IF($G594="","-",_xlfn.XLOOKUP($G594,Appr.Meta!$A:$A,Appr.Meta!$D:$D,"-",0,1))</f>
        <v>-</v>
      </c>
      <c r="I594" s="302"/>
      <c r="J594" s="303" t="str">
        <f>IF($I594="","-",_xlfn.XLOOKUP($I594,'CC.Meta'!$A:$A,'CC.Meta'!$D:$D,"-",0,1))</f>
        <v>-</v>
      </c>
      <c r="K594" s="302"/>
      <c r="L594" s="146" t="str">
        <f>IF($K594="","-",_xlfn.XLOOKUP($K594,Obj.Meta!$A:$A,Obj.Meta!$D:$D,"-",0,1))</f>
        <v>-</v>
      </c>
      <c r="M594" s="300" t="str">
        <f>IF($K594="","-",_xlfn.XLOOKUP($K594,Obj.Meta!$A:$A,Obj.Meta!$F:$F,"-",0,1))</f>
        <v>-</v>
      </c>
      <c r="N594" s="337" t="str">
        <f t="shared" si="17"/>
        <v>---</v>
      </c>
      <c r="O594" s="333"/>
      <c r="P594" s="54"/>
      <c r="Q594" s="52"/>
      <c r="R594" s="34"/>
      <c r="S594" s="53"/>
      <c r="T594" s="208"/>
      <c r="U594" s="726"/>
      <c r="V594" s="206"/>
      <c r="W594" s="206"/>
      <c r="X594" s="678"/>
      <c r="Y594" s="34"/>
      <c r="Z594" s="610"/>
      <c r="AA594" s="608"/>
    </row>
    <row r="595" spans="1:27">
      <c r="A595" s="145" t="str">
        <f t="shared" ref="A595:A658" si="18">IFERROR(VALUE(LEFT($I595,2)),"-")</f>
        <v>-</v>
      </c>
      <c r="B595" s="146" t="str">
        <f>_xlfn.XLOOKUP($A595,Dept.Meta!$A:$A,Dept.Meta!$F:$F,"-",0,1)</f>
        <v>-</v>
      </c>
      <c r="C595" s="629" t="str">
        <f>_xlfn.XLOOKUP(_xlfn.CONCAT($G595,"-",$I595),Div.Meta!$H:$H,Div.Meta!$C:$C,"-",0,1)</f>
        <v>-</v>
      </c>
      <c r="D595" s="302"/>
      <c r="E595" s="146" t="str">
        <f>IF($D595="","-",_xlfn.XLOOKUP($D595,Fund.Meta!$A:$A,Fund.Meta!$D:$D,"-",0,1))</f>
        <v>-</v>
      </c>
      <c r="F595" s="303" t="str">
        <f>IF($D595="","-",_xlfn.XLOOKUP($D595,Fund.Meta!$A:$A,Fund.Meta!$E:$E,"-",0,1))</f>
        <v>-</v>
      </c>
      <c r="G595" s="334"/>
      <c r="H595" s="303" t="str">
        <f>IF($G595="","-",_xlfn.XLOOKUP($G595,Appr.Meta!$A:$A,Appr.Meta!$D:$D,"-",0,1))</f>
        <v>-</v>
      </c>
      <c r="I595" s="302"/>
      <c r="J595" s="303" t="str">
        <f>IF($I595="","-",_xlfn.XLOOKUP($I595,'CC.Meta'!$A:$A,'CC.Meta'!$D:$D,"-",0,1))</f>
        <v>-</v>
      </c>
      <c r="K595" s="302"/>
      <c r="L595" s="146" t="str">
        <f>IF($K595="","-",_xlfn.XLOOKUP($K595,Obj.Meta!$A:$A,Obj.Meta!$D:$D,"-",0,1))</f>
        <v>-</v>
      </c>
      <c r="M595" s="300" t="str">
        <f>IF($K595="","-",_xlfn.XLOOKUP($K595,Obj.Meta!$A:$A,Obj.Meta!$F:$F,"-",0,1))</f>
        <v>-</v>
      </c>
      <c r="N595" s="337" t="str">
        <f t="shared" ref="N595:N658" si="19">_xlfn.CONCAT($D595,"-",$G595,"-",$I595,"-",$K595)</f>
        <v>---</v>
      </c>
      <c r="O595" s="333"/>
      <c r="P595" s="54"/>
      <c r="Q595" s="52"/>
      <c r="R595" s="34"/>
      <c r="S595" s="53"/>
      <c r="T595" s="208"/>
      <c r="U595" s="726"/>
      <c r="V595" s="206"/>
      <c r="W595" s="206"/>
      <c r="X595" s="678"/>
      <c r="Y595" s="34"/>
      <c r="Z595" s="610"/>
      <c r="AA595" s="608"/>
    </row>
    <row r="596" spans="1:27">
      <c r="A596" s="145" t="str">
        <f t="shared" si="18"/>
        <v>-</v>
      </c>
      <c r="B596" s="146" t="str">
        <f>_xlfn.XLOOKUP($A596,Dept.Meta!$A:$A,Dept.Meta!$F:$F,"-",0,1)</f>
        <v>-</v>
      </c>
      <c r="C596" s="629" t="str">
        <f>_xlfn.XLOOKUP(_xlfn.CONCAT($G596,"-",$I596),Div.Meta!$H:$H,Div.Meta!$C:$C,"-",0,1)</f>
        <v>-</v>
      </c>
      <c r="D596" s="302"/>
      <c r="E596" s="146" t="str">
        <f>IF($D596="","-",_xlfn.XLOOKUP($D596,Fund.Meta!$A:$A,Fund.Meta!$D:$D,"-",0,1))</f>
        <v>-</v>
      </c>
      <c r="F596" s="303" t="str">
        <f>IF($D596="","-",_xlfn.XLOOKUP($D596,Fund.Meta!$A:$A,Fund.Meta!$E:$E,"-",0,1))</f>
        <v>-</v>
      </c>
      <c r="G596" s="334"/>
      <c r="H596" s="303" t="str">
        <f>IF($G596="","-",_xlfn.XLOOKUP($G596,Appr.Meta!$A:$A,Appr.Meta!$D:$D,"-",0,1))</f>
        <v>-</v>
      </c>
      <c r="I596" s="302"/>
      <c r="J596" s="303" t="str">
        <f>IF($I596="","-",_xlfn.XLOOKUP($I596,'CC.Meta'!$A:$A,'CC.Meta'!$D:$D,"-",0,1))</f>
        <v>-</v>
      </c>
      <c r="K596" s="302"/>
      <c r="L596" s="146" t="str">
        <f>IF($K596="","-",_xlfn.XLOOKUP($K596,Obj.Meta!$A:$A,Obj.Meta!$D:$D,"-",0,1))</f>
        <v>-</v>
      </c>
      <c r="M596" s="300" t="str">
        <f>IF($K596="","-",_xlfn.XLOOKUP($K596,Obj.Meta!$A:$A,Obj.Meta!$F:$F,"-",0,1))</f>
        <v>-</v>
      </c>
      <c r="N596" s="337" t="str">
        <f t="shared" si="19"/>
        <v>---</v>
      </c>
      <c r="O596" s="333"/>
      <c r="P596" s="54"/>
      <c r="Q596" s="52"/>
      <c r="R596" s="34"/>
      <c r="S596" s="53"/>
      <c r="T596" s="208"/>
      <c r="U596" s="726"/>
      <c r="V596" s="206"/>
      <c r="W596" s="206"/>
      <c r="X596" s="678"/>
      <c r="Y596" s="34"/>
      <c r="Z596" s="610"/>
      <c r="AA596" s="608"/>
    </row>
    <row r="597" spans="1:27">
      <c r="A597" s="145" t="str">
        <f t="shared" si="18"/>
        <v>-</v>
      </c>
      <c r="B597" s="146" t="str">
        <f>_xlfn.XLOOKUP($A597,Dept.Meta!$A:$A,Dept.Meta!$F:$F,"-",0,1)</f>
        <v>-</v>
      </c>
      <c r="C597" s="629" t="str">
        <f>_xlfn.XLOOKUP(_xlfn.CONCAT($G597,"-",$I597),Div.Meta!$H:$H,Div.Meta!$C:$C,"-",0,1)</f>
        <v>-</v>
      </c>
      <c r="D597" s="302"/>
      <c r="E597" s="146" t="str">
        <f>IF($D597="","-",_xlfn.XLOOKUP($D597,Fund.Meta!$A:$A,Fund.Meta!$D:$D,"-",0,1))</f>
        <v>-</v>
      </c>
      <c r="F597" s="303" t="str">
        <f>IF($D597="","-",_xlfn.XLOOKUP($D597,Fund.Meta!$A:$A,Fund.Meta!$E:$E,"-",0,1))</f>
        <v>-</v>
      </c>
      <c r="G597" s="334"/>
      <c r="H597" s="303" t="str">
        <f>IF($G597="","-",_xlfn.XLOOKUP($G597,Appr.Meta!$A:$A,Appr.Meta!$D:$D,"-",0,1))</f>
        <v>-</v>
      </c>
      <c r="I597" s="302"/>
      <c r="J597" s="303" t="str">
        <f>IF($I597="","-",_xlfn.XLOOKUP($I597,'CC.Meta'!$A:$A,'CC.Meta'!$D:$D,"-",0,1))</f>
        <v>-</v>
      </c>
      <c r="K597" s="302"/>
      <c r="L597" s="146" t="str">
        <f>IF($K597="","-",_xlfn.XLOOKUP($K597,Obj.Meta!$A:$A,Obj.Meta!$D:$D,"-",0,1))</f>
        <v>-</v>
      </c>
      <c r="M597" s="300" t="str">
        <f>IF($K597="","-",_xlfn.XLOOKUP($K597,Obj.Meta!$A:$A,Obj.Meta!$F:$F,"-",0,1))</f>
        <v>-</v>
      </c>
      <c r="N597" s="337" t="str">
        <f t="shared" si="19"/>
        <v>---</v>
      </c>
      <c r="O597" s="333"/>
      <c r="P597" s="54"/>
      <c r="Q597" s="52"/>
      <c r="R597" s="34"/>
      <c r="S597" s="53"/>
      <c r="T597" s="208"/>
      <c r="U597" s="726"/>
      <c r="V597" s="206"/>
      <c r="W597" s="206"/>
      <c r="X597" s="678"/>
      <c r="Y597" s="34"/>
      <c r="Z597" s="610"/>
      <c r="AA597" s="608"/>
    </row>
    <row r="598" spans="1:27">
      <c r="A598" s="145" t="str">
        <f t="shared" si="18"/>
        <v>-</v>
      </c>
      <c r="B598" s="146" t="str">
        <f>_xlfn.XLOOKUP($A598,Dept.Meta!$A:$A,Dept.Meta!$F:$F,"-",0,1)</f>
        <v>-</v>
      </c>
      <c r="C598" s="629" t="str">
        <f>_xlfn.XLOOKUP(_xlfn.CONCAT($G598,"-",$I598),Div.Meta!$H:$H,Div.Meta!$C:$C,"-",0,1)</f>
        <v>-</v>
      </c>
      <c r="D598" s="302"/>
      <c r="E598" s="146" t="str">
        <f>IF($D598="","-",_xlfn.XLOOKUP($D598,Fund.Meta!$A:$A,Fund.Meta!$D:$D,"-",0,1))</f>
        <v>-</v>
      </c>
      <c r="F598" s="303" t="str">
        <f>IF($D598="","-",_xlfn.XLOOKUP($D598,Fund.Meta!$A:$A,Fund.Meta!$E:$E,"-",0,1))</f>
        <v>-</v>
      </c>
      <c r="G598" s="334"/>
      <c r="H598" s="303" t="str">
        <f>IF($G598="","-",_xlfn.XLOOKUP($G598,Appr.Meta!$A:$A,Appr.Meta!$D:$D,"-",0,1))</f>
        <v>-</v>
      </c>
      <c r="I598" s="302"/>
      <c r="J598" s="303" t="str">
        <f>IF($I598="","-",_xlfn.XLOOKUP($I598,'CC.Meta'!$A:$A,'CC.Meta'!$D:$D,"-",0,1))</f>
        <v>-</v>
      </c>
      <c r="K598" s="302"/>
      <c r="L598" s="146" t="str">
        <f>IF($K598="","-",_xlfn.XLOOKUP($K598,Obj.Meta!$A:$A,Obj.Meta!$D:$D,"-",0,1))</f>
        <v>-</v>
      </c>
      <c r="M598" s="300" t="str">
        <f>IF($K598="","-",_xlfn.XLOOKUP($K598,Obj.Meta!$A:$A,Obj.Meta!$F:$F,"-",0,1))</f>
        <v>-</v>
      </c>
      <c r="N598" s="337" t="str">
        <f t="shared" si="19"/>
        <v>---</v>
      </c>
      <c r="O598" s="333"/>
      <c r="P598" s="54"/>
      <c r="Q598" s="52"/>
      <c r="R598" s="34"/>
      <c r="S598" s="53"/>
      <c r="T598" s="208"/>
      <c r="U598" s="726"/>
      <c r="V598" s="206"/>
      <c r="W598" s="206"/>
      <c r="X598" s="678"/>
      <c r="Y598" s="34"/>
      <c r="Z598" s="610"/>
      <c r="AA598" s="608"/>
    </row>
    <row r="599" spans="1:27">
      <c r="A599" s="145" t="str">
        <f t="shared" si="18"/>
        <v>-</v>
      </c>
      <c r="B599" s="146" t="str">
        <f>_xlfn.XLOOKUP($A599,Dept.Meta!$A:$A,Dept.Meta!$F:$F,"-",0,1)</f>
        <v>-</v>
      </c>
      <c r="C599" s="629" t="str">
        <f>_xlfn.XLOOKUP(_xlfn.CONCAT($G599,"-",$I599),Div.Meta!$H:$H,Div.Meta!$C:$C,"-",0,1)</f>
        <v>-</v>
      </c>
      <c r="D599" s="302"/>
      <c r="E599" s="146" t="str">
        <f>IF($D599="","-",_xlfn.XLOOKUP($D599,Fund.Meta!$A:$A,Fund.Meta!$D:$D,"-",0,1))</f>
        <v>-</v>
      </c>
      <c r="F599" s="303" t="str">
        <f>IF($D599="","-",_xlfn.XLOOKUP($D599,Fund.Meta!$A:$A,Fund.Meta!$E:$E,"-",0,1))</f>
        <v>-</v>
      </c>
      <c r="G599" s="334"/>
      <c r="H599" s="303" t="str">
        <f>IF($G599="","-",_xlfn.XLOOKUP($G599,Appr.Meta!$A:$A,Appr.Meta!$D:$D,"-",0,1))</f>
        <v>-</v>
      </c>
      <c r="I599" s="302"/>
      <c r="J599" s="303" t="str">
        <f>IF($I599="","-",_xlfn.XLOOKUP($I599,'CC.Meta'!$A:$A,'CC.Meta'!$D:$D,"-",0,1))</f>
        <v>-</v>
      </c>
      <c r="K599" s="302"/>
      <c r="L599" s="146" t="str">
        <f>IF($K599="","-",_xlfn.XLOOKUP($K599,Obj.Meta!$A:$A,Obj.Meta!$D:$D,"-",0,1))</f>
        <v>-</v>
      </c>
      <c r="M599" s="300" t="str">
        <f>IF($K599="","-",_xlfn.XLOOKUP($K599,Obj.Meta!$A:$A,Obj.Meta!$F:$F,"-",0,1))</f>
        <v>-</v>
      </c>
      <c r="N599" s="337" t="str">
        <f t="shared" si="19"/>
        <v>---</v>
      </c>
      <c r="O599" s="333"/>
      <c r="P599" s="54"/>
      <c r="Q599" s="52"/>
      <c r="R599" s="34"/>
      <c r="S599" s="53"/>
      <c r="T599" s="208"/>
      <c r="U599" s="726"/>
      <c r="V599" s="206"/>
      <c r="W599" s="206"/>
      <c r="X599" s="678"/>
      <c r="Y599" s="34"/>
      <c r="Z599" s="610"/>
      <c r="AA599" s="608"/>
    </row>
    <row r="600" spans="1:27">
      <c r="A600" s="145" t="str">
        <f t="shared" si="18"/>
        <v>-</v>
      </c>
      <c r="B600" s="146" t="str">
        <f>_xlfn.XLOOKUP($A600,Dept.Meta!$A:$A,Dept.Meta!$F:$F,"-",0,1)</f>
        <v>-</v>
      </c>
      <c r="C600" s="629" t="str">
        <f>_xlfn.XLOOKUP(_xlfn.CONCAT($G600,"-",$I600),Div.Meta!$H:$H,Div.Meta!$C:$C,"-",0,1)</f>
        <v>-</v>
      </c>
      <c r="D600" s="302"/>
      <c r="E600" s="146" t="str">
        <f>IF($D600="","-",_xlfn.XLOOKUP($D600,Fund.Meta!$A:$A,Fund.Meta!$D:$D,"-",0,1))</f>
        <v>-</v>
      </c>
      <c r="F600" s="303" t="str">
        <f>IF($D600="","-",_xlfn.XLOOKUP($D600,Fund.Meta!$A:$A,Fund.Meta!$E:$E,"-",0,1))</f>
        <v>-</v>
      </c>
      <c r="G600" s="334"/>
      <c r="H600" s="303" t="str">
        <f>IF($G600="","-",_xlfn.XLOOKUP($G600,Appr.Meta!$A:$A,Appr.Meta!$D:$D,"-",0,1))</f>
        <v>-</v>
      </c>
      <c r="I600" s="302"/>
      <c r="J600" s="303" t="str">
        <f>IF($I600="","-",_xlfn.XLOOKUP($I600,'CC.Meta'!$A:$A,'CC.Meta'!$D:$D,"-",0,1))</f>
        <v>-</v>
      </c>
      <c r="K600" s="302"/>
      <c r="L600" s="146" t="str">
        <f>IF($K600="","-",_xlfn.XLOOKUP($K600,Obj.Meta!$A:$A,Obj.Meta!$D:$D,"-",0,1))</f>
        <v>-</v>
      </c>
      <c r="M600" s="300" t="str">
        <f>IF($K600="","-",_xlfn.XLOOKUP($K600,Obj.Meta!$A:$A,Obj.Meta!$F:$F,"-",0,1))</f>
        <v>-</v>
      </c>
      <c r="N600" s="337" t="str">
        <f t="shared" si="19"/>
        <v>---</v>
      </c>
      <c r="O600" s="333"/>
      <c r="P600" s="54"/>
      <c r="Q600" s="52"/>
      <c r="R600" s="34"/>
      <c r="S600" s="53"/>
      <c r="T600" s="208"/>
      <c r="U600" s="726"/>
      <c r="V600" s="206"/>
      <c r="W600" s="206"/>
      <c r="X600" s="678"/>
      <c r="Y600" s="34"/>
      <c r="Z600" s="610"/>
      <c r="AA600" s="608"/>
    </row>
    <row r="601" spans="1:27">
      <c r="A601" s="145" t="str">
        <f t="shared" si="18"/>
        <v>-</v>
      </c>
      <c r="B601" s="146" t="str">
        <f>_xlfn.XLOOKUP($A601,Dept.Meta!$A:$A,Dept.Meta!$F:$F,"-",0,1)</f>
        <v>-</v>
      </c>
      <c r="C601" s="629" t="str">
        <f>_xlfn.XLOOKUP(_xlfn.CONCAT($G601,"-",$I601),Div.Meta!$H:$H,Div.Meta!$C:$C,"-",0,1)</f>
        <v>-</v>
      </c>
      <c r="D601" s="302"/>
      <c r="E601" s="146" t="str">
        <f>IF($D601="","-",_xlfn.XLOOKUP($D601,Fund.Meta!$A:$A,Fund.Meta!$D:$D,"-",0,1))</f>
        <v>-</v>
      </c>
      <c r="F601" s="303" t="str">
        <f>IF($D601="","-",_xlfn.XLOOKUP($D601,Fund.Meta!$A:$A,Fund.Meta!$E:$E,"-",0,1))</f>
        <v>-</v>
      </c>
      <c r="G601" s="334"/>
      <c r="H601" s="303" t="str">
        <f>IF($G601="","-",_xlfn.XLOOKUP($G601,Appr.Meta!$A:$A,Appr.Meta!$D:$D,"-",0,1))</f>
        <v>-</v>
      </c>
      <c r="I601" s="302"/>
      <c r="J601" s="303" t="str">
        <f>IF($I601="","-",_xlfn.XLOOKUP($I601,'CC.Meta'!$A:$A,'CC.Meta'!$D:$D,"-",0,1))</f>
        <v>-</v>
      </c>
      <c r="K601" s="302"/>
      <c r="L601" s="146" t="str">
        <f>IF($K601="","-",_xlfn.XLOOKUP($K601,Obj.Meta!$A:$A,Obj.Meta!$D:$D,"-",0,1))</f>
        <v>-</v>
      </c>
      <c r="M601" s="300" t="str">
        <f>IF($K601="","-",_xlfn.XLOOKUP($K601,Obj.Meta!$A:$A,Obj.Meta!$F:$F,"-",0,1))</f>
        <v>-</v>
      </c>
      <c r="N601" s="337" t="str">
        <f t="shared" si="19"/>
        <v>---</v>
      </c>
      <c r="O601" s="333"/>
      <c r="P601" s="54"/>
      <c r="Q601" s="52"/>
      <c r="R601" s="34"/>
      <c r="S601" s="53"/>
      <c r="T601" s="208"/>
      <c r="U601" s="726"/>
      <c r="V601" s="206"/>
      <c r="W601" s="206"/>
      <c r="X601" s="678"/>
      <c r="Y601" s="34"/>
      <c r="Z601" s="610"/>
      <c r="AA601" s="608"/>
    </row>
    <row r="602" spans="1:27">
      <c r="A602" s="145" t="str">
        <f t="shared" si="18"/>
        <v>-</v>
      </c>
      <c r="B602" s="146" t="str">
        <f>_xlfn.XLOOKUP($A602,Dept.Meta!$A:$A,Dept.Meta!$F:$F,"-",0,1)</f>
        <v>-</v>
      </c>
      <c r="C602" s="629" t="str">
        <f>_xlfn.XLOOKUP(_xlfn.CONCAT($G602,"-",$I602),Div.Meta!$H:$H,Div.Meta!$C:$C,"-",0,1)</f>
        <v>-</v>
      </c>
      <c r="D602" s="302"/>
      <c r="E602" s="146" t="str">
        <f>IF($D602="","-",_xlfn.XLOOKUP($D602,Fund.Meta!$A:$A,Fund.Meta!$D:$D,"-",0,1))</f>
        <v>-</v>
      </c>
      <c r="F602" s="303" t="str">
        <f>IF($D602="","-",_xlfn.XLOOKUP($D602,Fund.Meta!$A:$A,Fund.Meta!$E:$E,"-",0,1))</f>
        <v>-</v>
      </c>
      <c r="G602" s="334"/>
      <c r="H602" s="303" t="str">
        <f>IF($G602="","-",_xlfn.XLOOKUP($G602,Appr.Meta!$A:$A,Appr.Meta!$D:$D,"-",0,1))</f>
        <v>-</v>
      </c>
      <c r="I602" s="302"/>
      <c r="J602" s="303" t="str">
        <f>IF($I602="","-",_xlfn.XLOOKUP($I602,'CC.Meta'!$A:$A,'CC.Meta'!$D:$D,"-",0,1))</f>
        <v>-</v>
      </c>
      <c r="K602" s="302"/>
      <c r="L602" s="146" t="str">
        <f>IF($K602="","-",_xlfn.XLOOKUP($K602,Obj.Meta!$A:$A,Obj.Meta!$D:$D,"-",0,1))</f>
        <v>-</v>
      </c>
      <c r="M602" s="300" t="str">
        <f>IF($K602="","-",_xlfn.XLOOKUP($K602,Obj.Meta!$A:$A,Obj.Meta!$F:$F,"-",0,1))</f>
        <v>-</v>
      </c>
      <c r="N602" s="337" t="str">
        <f t="shared" si="19"/>
        <v>---</v>
      </c>
      <c r="O602" s="333"/>
      <c r="P602" s="54"/>
      <c r="Q602" s="52"/>
      <c r="R602" s="34"/>
      <c r="S602" s="53"/>
      <c r="T602" s="208"/>
      <c r="U602" s="726"/>
      <c r="V602" s="206"/>
      <c r="W602" s="206"/>
      <c r="X602" s="678"/>
      <c r="Y602" s="34"/>
      <c r="Z602" s="610"/>
      <c r="AA602" s="608"/>
    </row>
    <row r="603" spans="1:27">
      <c r="A603" s="145" t="str">
        <f t="shared" si="18"/>
        <v>-</v>
      </c>
      <c r="B603" s="146" t="str">
        <f>_xlfn.XLOOKUP($A603,Dept.Meta!$A:$A,Dept.Meta!$F:$F,"-",0,1)</f>
        <v>-</v>
      </c>
      <c r="C603" s="629" t="str">
        <f>_xlfn.XLOOKUP(_xlfn.CONCAT($G603,"-",$I603),Div.Meta!$H:$H,Div.Meta!$C:$C,"-",0,1)</f>
        <v>-</v>
      </c>
      <c r="D603" s="302"/>
      <c r="E603" s="146" t="str">
        <f>IF($D603="","-",_xlfn.XLOOKUP($D603,Fund.Meta!$A:$A,Fund.Meta!$D:$D,"-",0,1))</f>
        <v>-</v>
      </c>
      <c r="F603" s="303" t="str">
        <f>IF($D603="","-",_xlfn.XLOOKUP($D603,Fund.Meta!$A:$A,Fund.Meta!$E:$E,"-",0,1))</f>
        <v>-</v>
      </c>
      <c r="G603" s="334"/>
      <c r="H603" s="303" t="str">
        <f>IF($G603="","-",_xlfn.XLOOKUP($G603,Appr.Meta!$A:$A,Appr.Meta!$D:$D,"-",0,1))</f>
        <v>-</v>
      </c>
      <c r="I603" s="302"/>
      <c r="J603" s="303" t="str">
        <f>IF($I603="","-",_xlfn.XLOOKUP($I603,'CC.Meta'!$A:$A,'CC.Meta'!$D:$D,"-",0,1))</f>
        <v>-</v>
      </c>
      <c r="K603" s="302"/>
      <c r="L603" s="146" t="str">
        <f>IF($K603="","-",_xlfn.XLOOKUP($K603,Obj.Meta!$A:$A,Obj.Meta!$D:$D,"-",0,1))</f>
        <v>-</v>
      </c>
      <c r="M603" s="300" t="str">
        <f>IF($K603="","-",_xlfn.XLOOKUP($K603,Obj.Meta!$A:$A,Obj.Meta!$F:$F,"-",0,1))</f>
        <v>-</v>
      </c>
      <c r="N603" s="337" t="str">
        <f t="shared" si="19"/>
        <v>---</v>
      </c>
      <c r="O603" s="333"/>
      <c r="P603" s="54"/>
      <c r="Q603" s="52"/>
      <c r="R603" s="34"/>
      <c r="S603" s="53"/>
      <c r="T603" s="208"/>
      <c r="U603" s="726"/>
      <c r="V603" s="206"/>
      <c r="W603" s="206"/>
      <c r="X603" s="678"/>
      <c r="Y603" s="34"/>
      <c r="Z603" s="610"/>
      <c r="AA603" s="608"/>
    </row>
    <row r="604" spans="1:27">
      <c r="A604" s="145" t="str">
        <f t="shared" si="18"/>
        <v>-</v>
      </c>
      <c r="B604" s="146" t="str">
        <f>_xlfn.XLOOKUP($A604,Dept.Meta!$A:$A,Dept.Meta!$F:$F,"-",0,1)</f>
        <v>-</v>
      </c>
      <c r="C604" s="629" t="str">
        <f>_xlfn.XLOOKUP(_xlfn.CONCAT($G604,"-",$I604),Div.Meta!$H:$H,Div.Meta!$C:$C,"-",0,1)</f>
        <v>-</v>
      </c>
      <c r="D604" s="302"/>
      <c r="E604" s="146" t="str">
        <f>IF($D604="","-",_xlfn.XLOOKUP($D604,Fund.Meta!$A:$A,Fund.Meta!$D:$D,"-",0,1))</f>
        <v>-</v>
      </c>
      <c r="F604" s="303" t="str">
        <f>IF($D604="","-",_xlfn.XLOOKUP($D604,Fund.Meta!$A:$A,Fund.Meta!$E:$E,"-",0,1))</f>
        <v>-</v>
      </c>
      <c r="G604" s="334"/>
      <c r="H604" s="303" t="str">
        <f>IF($G604="","-",_xlfn.XLOOKUP($G604,Appr.Meta!$A:$A,Appr.Meta!$D:$D,"-",0,1))</f>
        <v>-</v>
      </c>
      <c r="I604" s="302"/>
      <c r="J604" s="303" t="str">
        <f>IF($I604="","-",_xlfn.XLOOKUP($I604,'CC.Meta'!$A:$A,'CC.Meta'!$D:$D,"-",0,1))</f>
        <v>-</v>
      </c>
      <c r="K604" s="302"/>
      <c r="L604" s="146" t="str">
        <f>IF($K604="","-",_xlfn.XLOOKUP($K604,Obj.Meta!$A:$A,Obj.Meta!$D:$D,"-",0,1))</f>
        <v>-</v>
      </c>
      <c r="M604" s="300" t="str">
        <f>IF($K604="","-",_xlfn.XLOOKUP($K604,Obj.Meta!$A:$A,Obj.Meta!$F:$F,"-",0,1))</f>
        <v>-</v>
      </c>
      <c r="N604" s="337" t="str">
        <f t="shared" si="19"/>
        <v>---</v>
      </c>
      <c r="O604" s="333"/>
      <c r="P604" s="54"/>
      <c r="Q604" s="52"/>
      <c r="R604" s="34"/>
      <c r="S604" s="53"/>
      <c r="T604" s="208"/>
      <c r="U604" s="726"/>
      <c r="V604" s="206"/>
      <c r="W604" s="206"/>
      <c r="X604" s="678"/>
      <c r="Y604" s="34"/>
      <c r="Z604" s="610"/>
      <c r="AA604" s="608"/>
    </row>
    <row r="605" spans="1:27">
      <c r="A605" s="145" t="str">
        <f t="shared" si="18"/>
        <v>-</v>
      </c>
      <c r="B605" s="146" t="str">
        <f>_xlfn.XLOOKUP($A605,Dept.Meta!$A:$A,Dept.Meta!$F:$F,"-",0,1)</f>
        <v>-</v>
      </c>
      <c r="C605" s="629" t="str">
        <f>_xlfn.XLOOKUP(_xlfn.CONCAT($G605,"-",$I605),Div.Meta!$H:$H,Div.Meta!$C:$C,"-",0,1)</f>
        <v>-</v>
      </c>
      <c r="D605" s="302"/>
      <c r="E605" s="146" t="str">
        <f>IF($D605="","-",_xlfn.XLOOKUP($D605,Fund.Meta!$A:$A,Fund.Meta!$D:$D,"-",0,1))</f>
        <v>-</v>
      </c>
      <c r="F605" s="303" t="str">
        <f>IF($D605="","-",_xlfn.XLOOKUP($D605,Fund.Meta!$A:$A,Fund.Meta!$E:$E,"-",0,1))</f>
        <v>-</v>
      </c>
      <c r="G605" s="334"/>
      <c r="H605" s="303" t="str">
        <f>IF($G605="","-",_xlfn.XLOOKUP($G605,Appr.Meta!$A:$A,Appr.Meta!$D:$D,"-",0,1))</f>
        <v>-</v>
      </c>
      <c r="I605" s="302"/>
      <c r="J605" s="303" t="str">
        <f>IF($I605="","-",_xlfn.XLOOKUP($I605,'CC.Meta'!$A:$A,'CC.Meta'!$D:$D,"-",0,1))</f>
        <v>-</v>
      </c>
      <c r="K605" s="302"/>
      <c r="L605" s="146" t="str">
        <f>IF($K605="","-",_xlfn.XLOOKUP($K605,Obj.Meta!$A:$A,Obj.Meta!$D:$D,"-",0,1))</f>
        <v>-</v>
      </c>
      <c r="M605" s="300" t="str">
        <f>IF($K605="","-",_xlfn.XLOOKUP($K605,Obj.Meta!$A:$A,Obj.Meta!$F:$F,"-",0,1))</f>
        <v>-</v>
      </c>
      <c r="N605" s="337" t="str">
        <f t="shared" si="19"/>
        <v>---</v>
      </c>
      <c r="O605" s="333"/>
      <c r="P605" s="54"/>
      <c r="Q605" s="52"/>
      <c r="R605" s="34"/>
      <c r="S605" s="53"/>
      <c r="T605" s="208"/>
      <c r="U605" s="726"/>
      <c r="V605" s="206"/>
      <c r="W605" s="206"/>
      <c r="X605" s="678"/>
      <c r="Y605" s="34"/>
      <c r="Z605" s="610"/>
      <c r="AA605" s="608"/>
    </row>
    <row r="606" spans="1:27">
      <c r="A606" s="145" t="str">
        <f t="shared" si="18"/>
        <v>-</v>
      </c>
      <c r="B606" s="146" t="str">
        <f>_xlfn.XLOOKUP($A606,Dept.Meta!$A:$A,Dept.Meta!$F:$F,"-",0,1)</f>
        <v>-</v>
      </c>
      <c r="C606" s="629" t="str">
        <f>_xlfn.XLOOKUP(_xlfn.CONCAT($G606,"-",$I606),Div.Meta!$H:$H,Div.Meta!$C:$C,"-",0,1)</f>
        <v>-</v>
      </c>
      <c r="D606" s="302"/>
      <c r="E606" s="146" t="str">
        <f>IF($D606="","-",_xlfn.XLOOKUP($D606,Fund.Meta!$A:$A,Fund.Meta!$D:$D,"-",0,1))</f>
        <v>-</v>
      </c>
      <c r="F606" s="303" t="str">
        <f>IF($D606="","-",_xlfn.XLOOKUP($D606,Fund.Meta!$A:$A,Fund.Meta!$E:$E,"-",0,1))</f>
        <v>-</v>
      </c>
      <c r="G606" s="334"/>
      <c r="H606" s="303" t="str">
        <f>IF($G606="","-",_xlfn.XLOOKUP($G606,Appr.Meta!$A:$A,Appr.Meta!$D:$D,"-",0,1))</f>
        <v>-</v>
      </c>
      <c r="I606" s="302"/>
      <c r="J606" s="303" t="str">
        <f>IF($I606="","-",_xlfn.XLOOKUP($I606,'CC.Meta'!$A:$A,'CC.Meta'!$D:$D,"-",0,1))</f>
        <v>-</v>
      </c>
      <c r="K606" s="302"/>
      <c r="L606" s="146" t="str">
        <f>IF($K606="","-",_xlfn.XLOOKUP($K606,Obj.Meta!$A:$A,Obj.Meta!$D:$D,"-",0,1))</f>
        <v>-</v>
      </c>
      <c r="M606" s="300" t="str">
        <f>IF($K606="","-",_xlfn.XLOOKUP($K606,Obj.Meta!$A:$A,Obj.Meta!$F:$F,"-",0,1))</f>
        <v>-</v>
      </c>
      <c r="N606" s="337" t="str">
        <f t="shared" si="19"/>
        <v>---</v>
      </c>
      <c r="O606" s="333"/>
      <c r="P606" s="54"/>
      <c r="Q606" s="52"/>
      <c r="R606" s="34"/>
      <c r="S606" s="53"/>
      <c r="T606" s="208"/>
      <c r="U606" s="726"/>
      <c r="V606" s="206"/>
      <c r="W606" s="206"/>
      <c r="X606" s="678"/>
      <c r="Y606" s="34"/>
      <c r="Z606" s="610"/>
      <c r="AA606" s="608"/>
    </row>
    <row r="607" spans="1:27">
      <c r="A607" s="145" t="str">
        <f t="shared" si="18"/>
        <v>-</v>
      </c>
      <c r="B607" s="146" t="str">
        <f>_xlfn.XLOOKUP($A607,Dept.Meta!$A:$A,Dept.Meta!$F:$F,"-",0,1)</f>
        <v>-</v>
      </c>
      <c r="C607" s="629" t="str">
        <f>_xlfn.XLOOKUP(_xlfn.CONCAT($G607,"-",$I607),Div.Meta!$H:$H,Div.Meta!$C:$C,"-",0,1)</f>
        <v>-</v>
      </c>
      <c r="D607" s="302"/>
      <c r="E607" s="146" t="str">
        <f>IF($D607="","-",_xlfn.XLOOKUP($D607,Fund.Meta!$A:$A,Fund.Meta!$D:$D,"-",0,1))</f>
        <v>-</v>
      </c>
      <c r="F607" s="303" t="str">
        <f>IF($D607="","-",_xlfn.XLOOKUP($D607,Fund.Meta!$A:$A,Fund.Meta!$E:$E,"-",0,1))</f>
        <v>-</v>
      </c>
      <c r="G607" s="334"/>
      <c r="H607" s="303" t="str">
        <f>IF($G607="","-",_xlfn.XLOOKUP($G607,Appr.Meta!$A:$A,Appr.Meta!$D:$D,"-",0,1))</f>
        <v>-</v>
      </c>
      <c r="I607" s="302"/>
      <c r="J607" s="303" t="str">
        <f>IF($I607="","-",_xlfn.XLOOKUP($I607,'CC.Meta'!$A:$A,'CC.Meta'!$D:$D,"-",0,1))</f>
        <v>-</v>
      </c>
      <c r="K607" s="302"/>
      <c r="L607" s="146" t="str">
        <f>IF($K607="","-",_xlfn.XLOOKUP($K607,Obj.Meta!$A:$A,Obj.Meta!$D:$D,"-",0,1))</f>
        <v>-</v>
      </c>
      <c r="M607" s="300" t="str">
        <f>IF($K607="","-",_xlfn.XLOOKUP($K607,Obj.Meta!$A:$A,Obj.Meta!$F:$F,"-",0,1))</f>
        <v>-</v>
      </c>
      <c r="N607" s="337" t="str">
        <f t="shared" si="19"/>
        <v>---</v>
      </c>
      <c r="O607" s="333"/>
      <c r="P607" s="54"/>
      <c r="Q607" s="52"/>
      <c r="R607" s="34"/>
      <c r="S607" s="53"/>
      <c r="T607" s="208"/>
      <c r="U607" s="726"/>
      <c r="V607" s="206"/>
      <c r="W607" s="206"/>
      <c r="X607" s="678"/>
      <c r="Y607" s="34"/>
      <c r="Z607" s="610"/>
      <c r="AA607" s="608"/>
    </row>
    <row r="608" spans="1:27">
      <c r="A608" s="145" t="str">
        <f t="shared" si="18"/>
        <v>-</v>
      </c>
      <c r="B608" s="146" t="str">
        <f>_xlfn.XLOOKUP($A608,Dept.Meta!$A:$A,Dept.Meta!$F:$F,"-",0,1)</f>
        <v>-</v>
      </c>
      <c r="C608" s="629" t="str">
        <f>_xlfn.XLOOKUP(_xlfn.CONCAT($G608,"-",$I608),Div.Meta!$H:$H,Div.Meta!$C:$C,"-",0,1)</f>
        <v>-</v>
      </c>
      <c r="D608" s="302"/>
      <c r="E608" s="146" t="str">
        <f>IF($D608="","-",_xlfn.XLOOKUP($D608,Fund.Meta!$A:$A,Fund.Meta!$D:$D,"-",0,1))</f>
        <v>-</v>
      </c>
      <c r="F608" s="303" t="str">
        <f>IF($D608="","-",_xlfn.XLOOKUP($D608,Fund.Meta!$A:$A,Fund.Meta!$E:$E,"-",0,1))</f>
        <v>-</v>
      </c>
      <c r="G608" s="334"/>
      <c r="H608" s="303" t="str">
        <f>IF($G608="","-",_xlfn.XLOOKUP($G608,Appr.Meta!$A:$A,Appr.Meta!$D:$D,"-",0,1))</f>
        <v>-</v>
      </c>
      <c r="I608" s="302"/>
      <c r="J608" s="303" t="str">
        <f>IF($I608="","-",_xlfn.XLOOKUP($I608,'CC.Meta'!$A:$A,'CC.Meta'!$D:$D,"-",0,1))</f>
        <v>-</v>
      </c>
      <c r="K608" s="302"/>
      <c r="L608" s="146" t="str">
        <f>IF($K608="","-",_xlfn.XLOOKUP($K608,Obj.Meta!$A:$A,Obj.Meta!$D:$D,"-",0,1))</f>
        <v>-</v>
      </c>
      <c r="M608" s="300" t="str">
        <f>IF($K608="","-",_xlfn.XLOOKUP($K608,Obj.Meta!$A:$A,Obj.Meta!$F:$F,"-",0,1))</f>
        <v>-</v>
      </c>
      <c r="N608" s="337" t="str">
        <f t="shared" si="19"/>
        <v>---</v>
      </c>
      <c r="O608" s="333"/>
      <c r="P608" s="54"/>
      <c r="Q608" s="52"/>
      <c r="R608" s="34"/>
      <c r="S608" s="53"/>
      <c r="T608" s="208"/>
      <c r="U608" s="726"/>
      <c r="V608" s="206"/>
      <c r="W608" s="206"/>
      <c r="X608" s="678"/>
      <c r="Y608" s="34"/>
      <c r="Z608" s="610"/>
      <c r="AA608" s="608"/>
    </row>
    <row r="609" spans="1:27">
      <c r="A609" s="145" t="str">
        <f t="shared" si="18"/>
        <v>-</v>
      </c>
      <c r="B609" s="146" t="str">
        <f>_xlfn.XLOOKUP($A609,Dept.Meta!$A:$A,Dept.Meta!$F:$F,"-",0,1)</f>
        <v>-</v>
      </c>
      <c r="C609" s="629" t="str">
        <f>_xlfn.XLOOKUP(_xlfn.CONCAT($G609,"-",$I609),Div.Meta!$H:$H,Div.Meta!$C:$C,"-",0,1)</f>
        <v>-</v>
      </c>
      <c r="D609" s="302"/>
      <c r="E609" s="146" t="str">
        <f>IF($D609="","-",_xlfn.XLOOKUP($D609,Fund.Meta!$A:$A,Fund.Meta!$D:$D,"-",0,1))</f>
        <v>-</v>
      </c>
      <c r="F609" s="303" t="str">
        <f>IF($D609="","-",_xlfn.XLOOKUP($D609,Fund.Meta!$A:$A,Fund.Meta!$E:$E,"-",0,1))</f>
        <v>-</v>
      </c>
      <c r="G609" s="334"/>
      <c r="H609" s="303" t="str">
        <f>IF($G609="","-",_xlfn.XLOOKUP($G609,Appr.Meta!$A:$A,Appr.Meta!$D:$D,"-",0,1))</f>
        <v>-</v>
      </c>
      <c r="I609" s="302"/>
      <c r="J609" s="303" t="str">
        <f>IF($I609="","-",_xlfn.XLOOKUP($I609,'CC.Meta'!$A:$A,'CC.Meta'!$D:$D,"-",0,1))</f>
        <v>-</v>
      </c>
      <c r="K609" s="302"/>
      <c r="L609" s="146" t="str">
        <f>IF($K609="","-",_xlfn.XLOOKUP($K609,Obj.Meta!$A:$A,Obj.Meta!$D:$D,"-",0,1))</f>
        <v>-</v>
      </c>
      <c r="M609" s="300" t="str">
        <f>IF($K609="","-",_xlfn.XLOOKUP($K609,Obj.Meta!$A:$A,Obj.Meta!$F:$F,"-",0,1))</f>
        <v>-</v>
      </c>
      <c r="N609" s="337" t="str">
        <f t="shared" si="19"/>
        <v>---</v>
      </c>
      <c r="O609" s="333"/>
      <c r="P609" s="54"/>
      <c r="Q609" s="52"/>
      <c r="R609" s="34"/>
      <c r="S609" s="53"/>
      <c r="T609" s="208"/>
      <c r="U609" s="726"/>
      <c r="V609" s="206"/>
      <c r="W609" s="206"/>
      <c r="X609" s="678"/>
      <c r="Y609" s="34"/>
      <c r="Z609" s="610"/>
      <c r="AA609" s="608"/>
    </row>
    <row r="610" spans="1:27">
      <c r="A610" s="145" t="str">
        <f t="shared" si="18"/>
        <v>-</v>
      </c>
      <c r="B610" s="146" t="str">
        <f>_xlfn.XLOOKUP($A610,Dept.Meta!$A:$A,Dept.Meta!$F:$F,"-",0,1)</f>
        <v>-</v>
      </c>
      <c r="C610" s="629" t="str">
        <f>_xlfn.XLOOKUP(_xlfn.CONCAT($G610,"-",$I610),Div.Meta!$H:$H,Div.Meta!$C:$C,"-",0,1)</f>
        <v>-</v>
      </c>
      <c r="D610" s="302"/>
      <c r="E610" s="146" t="str">
        <f>IF($D610="","-",_xlfn.XLOOKUP($D610,Fund.Meta!$A:$A,Fund.Meta!$D:$D,"-",0,1))</f>
        <v>-</v>
      </c>
      <c r="F610" s="303" t="str">
        <f>IF($D610="","-",_xlfn.XLOOKUP($D610,Fund.Meta!$A:$A,Fund.Meta!$E:$E,"-",0,1))</f>
        <v>-</v>
      </c>
      <c r="G610" s="334"/>
      <c r="H610" s="303" t="str">
        <f>IF($G610="","-",_xlfn.XLOOKUP($G610,Appr.Meta!$A:$A,Appr.Meta!$D:$D,"-",0,1))</f>
        <v>-</v>
      </c>
      <c r="I610" s="302"/>
      <c r="J610" s="303" t="str">
        <f>IF($I610="","-",_xlfn.XLOOKUP($I610,'CC.Meta'!$A:$A,'CC.Meta'!$D:$D,"-",0,1))</f>
        <v>-</v>
      </c>
      <c r="K610" s="302"/>
      <c r="L610" s="146" t="str">
        <f>IF($K610="","-",_xlfn.XLOOKUP($K610,Obj.Meta!$A:$A,Obj.Meta!$D:$D,"-",0,1))</f>
        <v>-</v>
      </c>
      <c r="M610" s="300" t="str">
        <f>IF($K610="","-",_xlfn.XLOOKUP($K610,Obj.Meta!$A:$A,Obj.Meta!$F:$F,"-",0,1))</f>
        <v>-</v>
      </c>
      <c r="N610" s="337" t="str">
        <f t="shared" si="19"/>
        <v>---</v>
      </c>
      <c r="O610" s="333"/>
      <c r="P610" s="54"/>
      <c r="Q610" s="52"/>
      <c r="R610" s="34"/>
      <c r="S610" s="53"/>
      <c r="T610" s="208"/>
      <c r="U610" s="726"/>
      <c r="V610" s="206"/>
      <c r="W610" s="206"/>
      <c r="X610" s="678"/>
      <c r="Y610" s="34"/>
      <c r="Z610" s="610"/>
      <c r="AA610" s="608"/>
    </row>
    <row r="611" spans="1:27">
      <c r="A611" s="145" t="str">
        <f t="shared" si="18"/>
        <v>-</v>
      </c>
      <c r="B611" s="146" t="str">
        <f>_xlfn.XLOOKUP($A611,Dept.Meta!$A:$A,Dept.Meta!$F:$F,"-",0,1)</f>
        <v>-</v>
      </c>
      <c r="C611" s="629" t="str">
        <f>_xlfn.XLOOKUP(_xlfn.CONCAT($G611,"-",$I611),Div.Meta!$H:$H,Div.Meta!$C:$C,"-",0,1)</f>
        <v>-</v>
      </c>
      <c r="D611" s="302"/>
      <c r="E611" s="146" t="str">
        <f>IF($D611="","-",_xlfn.XLOOKUP($D611,Fund.Meta!$A:$A,Fund.Meta!$D:$D,"-",0,1))</f>
        <v>-</v>
      </c>
      <c r="F611" s="303" t="str">
        <f>IF($D611="","-",_xlfn.XLOOKUP($D611,Fund.Meta!$A:$A,Fund.Meta!$E:$E,"-",0,1))</f>
        <v>-</v>
      </c>
      <c r="G611" s="334"/>
      <c r="H611" s="303" t="str">
        <f>IF($G611="","-",_xlfn.XLOOKUP($G611,Appr.Meta!$A:$A,Appr.Meta!$D:$D,"-",0,1))</f>
        <v>-</v>
      </c>
      <c r="I611" s="302"/>
      <c r="J611" s="303" t="str">
        <f>IF($I611="","-",_xlfn.XLOOKUP($I611,'CC.Meta'!$A:$A,'CC.Meta'!$D:$D,"-",0,1))</f>
        <v>-</v>
      </c>
      <c r="K611" s="302"/>
      <c r="L611" s="146" t="str">
        <f>IF($K611="","-",_xlfn.XLOOKUP($K611,Obj.Meta!$A:$A,Obj.Meta!$D:$D,"-",0,1))</f>
        <v>-</v>
      </c>
      <c r="M611" s="300" t="str">
        <f>IF($K611="","-",_xlfn.XLOOKUP($K611,Obj.Meta!$A:$A,Obj.Meta!$F:$F,"-",0,1))</f>
        <v>-</v>
      </c>
      <c r="N611" s="337" t="str">
        <f t="shared" si="19"/>
        <v>---</v>
      </c>
      <c r="O611" s="333"/>
      <c r="P611" s="54"/>
      <c r="Q611" s="52"/>
      <c r="R611" s="34"/>
      <c r="S611" s="53"/>
      <c r="T611" s="208"/>
      <c r="U611" s="726"/>
      <c r="V611" s="206"/>
      <c r="W611" s="206"/>
      <c r="X611" s="678"/>
      <c r="Y611" s="34"/>
      <c r="Z611" s="610"/>
      <c r="AA611" s="608"/>
    </row>
    <row r="612" spans="1:27">
      <c r="A612" s="145" t="str">
        <f t="shared" si="18"/>
        <v>-</v>
      </c>
      <c r="B612" s="146" t="str">
        <f>_xlfn.XLOOKUP($A612,Dept.Meta!$A:$A,Dept.Meta!$F:$F,"-",0,1)</f>
        <v>-</v>
      </c>
      <c r="C612" s="629" t="str">
        <f>_xlfn.XLOOKUP(_xlfn.CONCAT($G612,"-",$I612),Div.Meta!$H:$H,Div.Meta!$C:$C,"-",0,1)</f>
        <v>-</v>
      </c>
      <c r="D612" s="302"/>
      <c r="E612" s="146" t="str">
        <f>IF($D612="","-",_xlfn.XLOOKUP($D612,Fund.Meta!$A:$A,Fund.Meta!$D:$D,"-",0,1))</f>
        <v>-</v>
      </c>
      <c r="F612" s="303" t="str">
        <f>IF($D612="","-",_xlfn.XLOOKUP($D612,Fund.Meta!$A:$A,Fund.Meta!$E:$E,"-",0,1))</f>
        <v>-</v>
      </c>
      <c r="G612" s="334"/>
      <c r="H612" s="303" t="str">
        <f>IF($G612="","-",_xlfn.XLOOKUP($G612,Appr.Meta!$A:$A,Appr.Meta!$D:$D,"-",0,1))</f>
        <v>-</v>
      </c>
      <c r="I612" s="302"/>
      <c r="J612" s="303" t="str">
        <f>IF($I612="","-",_xlfn.XLOOKUP($I612,'CC.Meta'!$A:$A,'CC.Meta'!$D:$D,"-",0,1))</f>
        <v>-</v>
      </c>
      <c r="K612" s="302"/>
      <c r="L612" s="146" t="str">
        <f>IF($K612="","-",_xlfn.XLOOKUP($K612,Obj.Meta!$A:$A,Obj.Meta!$D:$D,"-",0,1))</f>
        <v>-</v>
      </c>
      <c r="M612" s="300" t="str">
        <f>IF($K612="","-",_xlfn.XLOOKUP($K612,Obj.Meta!$A:$A,Obj.Meta!$F:$F,"-",0,1))</f>
        <v>-</v>
      </c>
      <c r="N612" s="337" t="str">
        <f t="shared" si="19"/>
        <v>---</v>
      </c>
      <c r="O612" s="333"/>
      <c r="P612" s="54"/>
      <c r="Q612" s="52"/>
      <c r="R612" s="34"/>
      <c r="S612" s="53"/>
      <c r="T612" s="208"/>
      <c r="U612" s="726"/>
      <c r="V612" s="206"/>
      <c r="W612" s="206"/>
      <c r="X612" s="678"/>
      <c r="Y612" s="34"/>
      <c r="Z612" s="610"/>
      <c r="AA612" s="608"/>
    </row>
    <row r="613" spans="1:27">
      <c r="A613" s="145" t="str">
        <f t="shared" si="18"/>
        <v>-</v>
      </c>
      <c r="B613" s="146" t="str">
        <f>_xlfn.XLOOKUP($A613,Dept.Meta!$A:$A,Dept.Meta!$F:$F,"-",0,1)</f>
        <v>-</v>
      </c>
      <c r="C613" s="629" t="str">
        <f>_xlfn.XLOOKUP(_xlfn.CONCAT($G613,"-",$I613),Div.Meta!$H:$H,Div.Meta!$C:$C,"-",0,1)</f>
        <v>-</v>
      </c>
      <c r="D613" s="302"/>
      <c r="E613" s="146" t="str">
        <f>IF($D613="","-",_xlfn.XLOOKUP($D613,Fund.Meta!$A:$A,Fund.Meta!$D:$D,"-",0,1))</f>
        <v>-</v>
      </c>
      <c r="F613" s="303" t="str">
        <f>IF($D613="","-",_xlfn.XLOOKUP($D613,Fund.Meta!$A:$A,Fund.Meta!$E:$E,"-",0,1))</f>
        <v>-</v>
      </c>
      <c r="G613" s="334"/>
      <c r="H613" s="303" t="str">
        <f>IF($G613="","-",_xlfn.XLOOKUP($G613,Appr.Meta!$A:$A,Appr.Meta!$D:$D,"-",0,1))</f>
        <v>-</v>
      </c>
      <c r="I613" s="302"/>
      <c r="J613" s="303" t="str">
        <f>IF($I613="","-",_xlfn.XLOOKUP($I613,'CC.Meta'!$A:$A,'CC.Meta'!$D:$D,"-",0,1))</f>
        <v>-</v>
      </c>
      <c r="K613" s="302"/>
      <c r="L613" s="146" t="str">
        <f>IF($K613="","-",_xlfn.XLOOKUP($K613,Obj.Meta!$A:$A,Obj.Meta!$D:$D,"-",0,1))</f>
        <v>-</v>
      </c>
      <c r="M613" s="300" t="str">
        <f>IF($K613="","-",_xlfn.XLOOKUP($K613,Obj.Meta!$A:$A,Obj.Meta!$F:$F,"-",0,1))</f>
        <v>-</v>
      </c>
      <c r="N613" s="337" t="str">
        <f t="shared" si="19"/>
        <v>---</v>
      </c>
      <c r="O613" s="333"/>
      <c r="P613" s="54"/>
      <c r="Q613" s="52"/>
      <c r="R613" s="34"/>
      <c r="S613" s="53"/>
      <c r="T613" s="208"/>
      <c r="U613" s="726"/>
      <c r="V613" s="206"/>
      <c r="W613" s="206"/>
      <c r="X613" s="678"/>
      <c r="Y613" s="34"/>
      <c r="Z613" s="610"/>
      <c r="AA613" s="608"/>
    </row>
    <row r="614" spans="1:27">
      <c r="A614" s="145" t="str">
        <f t="shared" si="18"/>
        <v>-</v>
      </c>
      <c r="B614" s="146" t="str">
        <f>_xlfn.XLOOKUP($A614,Dept.Meta!$A:$A,Dept.Meta!$F:$F,"-",0,1)</f>
        <v>-</v>
      </c>
      <c r="C614" s="629" t="str">
        <f>_xlfn.XLOOKUP(_xlfn.CONCAT($G614,"-",$I614),Div.Meta!$H:$H,Div.Meta!$C:$C,"-",0,1)</f>
        <v>-</v>
      </c>
      <c r="D614" s="302"/>
      <c r="E614" s="146" t="str">
        <f>IF($D614="","-",_xlfn.XLOOKUP($D614,Fund.Meta!$A:$A,Fund.Meta!$D:$D,"-",0,1))</f>
        <v>-</v>
      </c>
      <c r="F614" s="303" t="str">
        <f>IF($D614="","-",_xlfn.XLOOKUP($D614,Fund.Meta!$A:$A,Fund.Meta!$E:$E,"-",0,1))</f>
        <v>-</v>
      </c>
      <c r="G614" s="334"/>
      <c r="H614" s="303" t="str">
        <f>IF($G614="","-",_xlfn.XLOOKUP($G614,Appr.Meta!$A:$A,Appr.Meta!$D:$D,"-",0,1))</f>
        <v>-</v>
      </c>
      <c r="I614" s="302"/>
      <c r="J614" s="303" t="str">
        <f>IF($I614="","-",_xlfn.XLOOKUP($I614,'CC.Meta'!$A:$A,'CC.Meta'!$D:$D,"-",0,1))</f>
        <v>-</v>
      </c>
      <c r="K614" s="302"/>
      <c r="L614" s="146" t="str">
        <f>IF($K614="","-",_xlfn.XLOOKUP($K614,Obj.Meta!$A:$A,Obj.Meta!$D:$D,"-",0,1))</f>
        <v>-</v>
      </c>
      <c r="M614" s="300" t="str">
        <f>IF($K614="","-",_xlfn.XLOOKUP($K614,Obj.Meta!$A:$A,Obj.Meta!$F:$F,"-",0,1))</f>
        <v>-</v>
      </c>
      <c r="N614" s="337" t="str">
        <f t="shared" si="19"/>
        <v>---</v>
      </c>
      <c r="O614" s="333"/>
      <c r="P614" s="54"/>
      <c r="Q614" s="52"/>
      <c r="R614" s="34"/>
      <c r="S614" s="53"/>
      <c r="T614" s="208"/>
      <c r="U614" s="726"/>
      <c r="V614" s="206"/>
      <c r="W614" s="206"/>
      <c r="X614" s="678"/>
      <c r="Y614" s="34"/>
      <c r="Z614" s="610"/>
      <c r="AA614" s="608"/>
    </row>
    <row r="615" spans="1:27">
      <c r="A615" s="145" t="str">
        <f t="shared" si="18"/>
        <v>-</v>
      </c>
      <c r="B615" s="146" t="str">
        <f>_xlfn.XLOOKUP($A615,Dept.Meta!$A:$A,Dept.Meta!$F:$F,"-",0,1)</f>
        <v>-</v>
      </c>
      <c r="C615" s="629" t="str">
        <f>_xlfn.XLOOKUP(_xlfn.CONCAT($G615,"-",$I615),Div.Meta!$H:$H,Div.Meta!$C:$C,"-",0,1)</f>
        <v>-</v>
      </c>
      <c r="D615" s="302"/>
      <c r="E615" s="146" t="str">
        <f>IF($D615="","-",_xlfn.XLOOKUP($D615,Fund.Meta!$A:$A,Fund.Meta!$D:$D,"-",0,1))</f>
        <v>-</v>
      </c>
      <c r="F615" s="303" t="str">
        <f>IF($D615="","-",_xlfn.XLOOKUP($D615,Fund.Meta!$A:$A,Fund.Meta!$E:$E,"-",0,1))</f>
        <v>-</v>
      </c>
      <c r="G615" s="334"/>
      <c r="H615" s="303" t="str">
        <f>IF($G615="","-",_xlfn.XLOOKUP($G615,Appr.Meta!$A:$A,Appr.Meta!$D:$D,"-",0,1))</f>
        <v>-</v>
      </c>
      <c r="I615" s="302"/>
      <c r="J615" s="303" t="str">
        <f>IF($I615="","-",_xlfn.XLOOKUP($I615,'CC.Meta'!$A:$A,'CC.Meta'!$D:$D,"-",0,1))</f>
        <v>-</v>
      </c>
      <c r="K615" s="302"/>
      <c r="L615" s="146" t="str">
        <f>IF($K615="","-",_xlfn.XLOOKUP($K615,Obj.Meta!$A:$A,Obj.Meta!$D:$D,"-",0,1))</f>
        <v>-</v>
      </c>
      <c r="M615" s="300" t="str">
        <f>IF($K615="","-",_xlfn.XLOOKUP($K615,Obj.Meta!$A:$A,Obj.Meta!$F:$F,"-",0,1))</f>
        <v>-</v>
      </c>
      <c r="N615" s="337" t="str">
        <f t="shared" si="19"/>
        <v>---</v>
      </c>
      <c r="O615" s="333"/>
      <c r="P615" s="54"/>
      <c r="Q615" s="52"/>
      <c r="R615" s="34"/>
      <c r="S615" s="53"/>
      <c r="T615" s="208"/>
      <c r="U615" s="726"/>
      <c r="V615" s="206"/>
      <c r="W615" s="206"/>
      <c r="X615" s="678"/>
      <c r="Y615" s="34"/>
      <c r="Z615" s="610"/>
      <c r="AA615" s="608"/>
    </row>
    <row r="616" spans="1:27">
      <c r="A616" s="145" t="str">
        <f t="shared" si="18"/>
        <v>-</v>
      </c>
      <c r="B616" s="146" t="str">
        <f>_xlfn.XLOOKUP($A616,Dept.Meta!$A:$A,Dept.Meta!$F:$F,"-",0,1)</f>
        <v>-</v>
      </c>
      <c r="C616" s="629" t="str">
        <f>_xlfn.XLOOKUP(_xlfn.CONCAT($G616,"-",$I616),Div.Meta!$H:$H,Div.Meta!$C:$C,"-",0,1)</f>
        <v>-</v>
      </c>
      <c r="D616" s="302"/>
      <c r="E616" s="146" t="str">
        <f>IF($D616="","-",_xlfn.XLOOKUP($D616,Fund.Meta!$A:$A,Fund.Meta!$D:$D,"-",0,1))</f>
        <v>-</v>
      </c>
      <c r="F616" s="303" t="str">
        <f>IF($D616="","-",_xlfn.XLOOKUP($D616,Fund.Meta!$A:$A,Fund.Meta!$E:$E,"-",0,1))</f>
        <v>-</v>
      </c>
      <c r="G616" s="334"/>
      <c r="H616" s="303" t="str">
        <f>IF($G616="","-",_xlfn.XLOOKUP($G616,Appr.Meta!$A:$A,Appr.Meta!$D:$D,"-",0,1))</f>
        <v>-</v>
      </c>
      <c r="I616" s="302"/>
      <c r="J616" s="303" t="str">
        <f>IF($I616="","-",_xlfn.XLOOKUP($I616,'CC.Meta'!$A:$A,'CC.Meta'!$D:$D,"-",0,1))</f>
        <v>-</v>
      </c>
      <c r="K616" s="302"/>
      <c r="L616" s="146" t="str">
        <f>IF($K616="","-",_xlfn.XLOOKUP($K616,Obj.Meta!$A:$A,Obj.Meta!$D:$D,"-",0,1))</f>
        <v>-</v>
      </c>
      <c r="M616" s="300" t="str">
        <f>IF($K616="","-",_xlfn.XLOOKUP($K616,Obj.Meta!$A:$A,Obj.Meta!$F:$F,"-",0,1))</f>
        <v>-</v>
      </c>
      <c r="N616" s="337" t="str">
        <f t="shared" si="19"/>
        <v>---</v>
      </c>
      <c r="O616" s="333"/>
      <c r="P616" s="54"/>
      <c r="Q616" s="52"/>
      <c r="R616" s="34"/>
      <c r="S616" s="53"/>
      <c r="T616" s="208"/>
      <c r="U616" s="726"/>
      <c r="V616" s="206"/>
      <c r="W616" s="206"/>
      <c r="X616" s="678"/>
      <c r="Y616" s="34"/>
      <c r="Z616" s="610"/>
      <c r="AA616" s="608"/>
    </row>
    <row r="617" spans="1:27">
      <c r="A617" s="145" t="str">
        <f t="shared" si="18"/>
        <v>-</v>
      </c>
      <c r="B617" s="146" t="str">
        <f>_xlfn.XLOOKUP($A617,Dept.Meta!$A:$A,Dept.Meta!$F:$F,"-",0,1)</f>
        <v>-</v>
      </c>
      <c r="C617" s="629" t="str">
        <f>_xlfn.XLOOKUP(_xlfn.CONCAT($G617,"-",$I617),Div.Meta!$H:$H,Div.Meta!$C:$C,"-",0,1)</f>
        <v>-</v>
      </c>
      <c r="D617" s="302"/>
      <c r="E617" s="146" t="str">
        <f>IF($D617="","-",_xlfn.XLOOKUP($D617,Fund.Meta!$A:$A,Fund.Meta!$D:$D,"-",0,1))</f>
        <v>-</v>
      </c>
      <c r="F617" s="303" t="str">
        <f>IF($D617="","-",_xlfn.XLOOKUP($D617,Fund.Meta!$A:$A,Fund.Meta!$E:$E,"-",0,1))</f>
        <v>-</v>
      </c>
      <c r="G617" s="334"/>
      <c r="H617" s="303" t="str">
        <f>IF($G617="","-",_xlfn.XLOOKUP($G617,Appr.Meta!$A:$A,Appr.Meta!$D:$D,"-",0,1))</f>
        <v>-</v>
      </c>
      <c r="I617" s="302"/>
      <c r="J617" s="303" t="str">
        <f>IF($I617="","-",_xlfn.XLOOKUP($I617,'CC.Meta'!$A:$A,'CC.Meta'!$D:$D,"-",0,1))</f>
        <v>-</v>
      </c>
      <c r="K617" s="302"/>
      <c r="L617" s="146" t="str">
        <f>IF($K617="","-",_xlfn.XLOOKUP($K617,Obj.Meta!$A:$A,Obj.Meta!$D:$D,"-",0,1))</f>
        <v>-</v>
      </c>
      <c r="M617" s="300" t="str">
        <f>IF($K617="","-",_xlfn.XLOOKUP($K617,Obj.Meta!$A:$A,Obj.Meta!$F:$F,"-",0,1))</f>
        <v>-</v>
      </c>
      <c r="N617" s="337" t="str">
        <f t="shared" si="19"/>
        <v>---</v>
      </c>
      <c r="O617" s="333"/>
      <c r="P617" s="54"/>
      <c r="Q617" s="52"/>
      <c r="R617" s="34"/>
      <c r="S617" s="53"/>
      <c r="T617" s="208"/>
      <c r="U617" s="726"/>
      <c r="V617" s="206"/>
      <c r="W617" s="206"/>
      <c r="X617" s="678"/>
      <c r="Y617" s="34"/>
      <c r="Z617" s="610"/>
      <c r="AA617" s="608"/>
    </row>
    <row r="618" spans="1:27">
      <c r="A618" s="145" t="str">
        <f t="shared" si="18"/>
        <v>-</v>
      </c>
      <c r="B618" s="146" t="str">
        <f>_xlfn.XLOOKUP($A618,Dept.Meta!$A:$A,Dept.Meta!$F:$F,"-",0,1)</f>
        <v>-</v>
      </c>
      <c r="C618" s="629" t="str">
        <f>_xlfn.XLOOKUP(_xlfn.CONCAT($G618,"-",$I618),Div.Meta!$H:$H,Div.Meta!$C:$C,"-",0,1)</f>
        <v>-</v>
      </c>
      <c r="D618" s="302"/>
      <c r="E618" s="146" t="str">
        <f>IF($D618="","-",_xlfn.XLOOKUP($D618,Fund.Meta!$A:$A,Fund.Meta!$D:$D,"-",0,1))</f>
        <v>-</v>
      </c>
      <c r="F618" s="303" t="str">
        <f>IF($D618="","-",_xlfn.XLOOKUP($D618,Fund.Meta!$A:$A,Fund.Meta!$E:$E,"-",0,1))</f>
        <v>-</v>
      </c>
      <c r="G618" s="334"/>
      <c r="H618" s="303" t="str">
        <f>IF($G618="","-",_xlfn.XLOOKUP($G618,Appr.Meta!$A:$A,Appr.Meta!$D:$D,"-",0,1))</f>
        <v>-</v>
      </c>
      <c r="I618" s="302"/>
      <c r="J618" s="303" t="str">
        <f>IF($I618="","-",_xlfn.XLOOKUP($I618,'CC.Meta'!$A:$A,'CC.Meta'!$D:$D,"-",0,1))</f>
        <v>-</v>
      </c>
      <c r="K618" s="302"/>
      <c r="L618" s="146" t="str">
        <f>IF($K618="","-",_xlfn.XLOOKUP($K618,Obj.Meta!$A:$A,Obj.Meta!$D:$D,"-",0,1))</f>
        <v>-</v>
      </c>
      <c r="M618" s="300" t="str">
        <f>IF($K618="","-",_xlfn.XLOOKUP($K618,Obj.Meta!$A:$A,Obj.Meta!$F:$F,"-",0,1))</f>
        <v>-</v>
      </c>
      <c r="N618" s="337" t="str">
        <f t="shared" si="19"/>
        <v>---</v>
      </c>
      <c r="O618" s="333"/>
      <c r="P618" s="54"/>
      <c r="Q618" s="52"/>
      <c r="R618" s="34"/>
      <c r="S618" s="53"/>
      <c r="T618" s="208"/>
      <c r="U618" s="726"/>
      <c r="V618" s="206"/>
      <c r="W618" s="206"/>
      <c r="X618" s="678"/>
      <c r="Y618" s="34"/>
      <c r="Z618" s="610"/>
      <c r="AA618" s="608"/>
    </row>
    <row r="619" spans="1:27">
      <c r="A619" s="145" t="str">
        <f t="shared" si="18"/>
        <v>-</v>
      </c>
      <c r="B619" s="146" t="str">
        <f>_xlfn.XLOOKUP($A619,Dept.Meta!$A:$A,Dept.Meta!$F:$F,"-",0,1)</f>
        <v>-</v>
      </c>
      <c r="C619" s="629" t="str">
        <f>_xlfn.XLOOKUP(_xlfn.CONCAT($G619,"-",$I619),Div.Meta!$H:$H,Div.Meta!$C:$C,"-",0,1)</f>
        <v>-</v>
      </c>
      <c r="D619" s="302"/>
      <c r="E619" s="146" t="str">
        <f>IF($D619="","-",_xlfn.XLOOKUP($D619,Fund.Meta!$A:$A,Fund.Meta!$D:$D,"-",0,1))</f>
        <v>-</v>
      </c>
      <c r="F619" s="303" t="str">
        <f>IF($D619="","-",_xlfn.XLOOKUP($D619,Fund.Meta!$A:$A,Fund.Meta!$E:$E,"-",0,1))</f>
        <v>-</v>
      </c>
      <c r="G619" s="334"/>
      <c r="H619" s="303" t="str">
        <f>IF($G619="","-",_xlfn.XLOOKUP($G619,Appr.Meta!$A:$A,Appr.Meta!$D:$D,"-",0,1))</f>
        <v>-</v>
      </c>
      <c r="I619" s="302"/>
      <c r="J619" s="303" t="str">
        <f>IF($I619="","-",_xlfn.XLOOKUP($I619,'CC.Meta'!$A:$A,'CC.Meta'!$D:$D,"-",0,1))</f>
        <v>-</v>
      </c>
      <c r="K619" s="302"/>
      <c r="L619" s="146" t="str">
        <f>IF($K619="","-",_xlfn.XLOOKUP($K619,Obj.Meta!$A:$A,Obj.Meta!$D:$D,"-",0,1))</f>
        <v>-</v>
      </c>
      <c r="M619" s="300" t="str">
        <f>IF($K619="","-",_xlfn.XLOOKUP($K619,Obj.Meta!$A:$A,Obj.Meta!$F:$F,"-",0,1))</f>
        <v>-</v>
      </c>
      <c r="N619" s="337" t="str">
        <f t="shared" si="19"/>
        <v>---</v>
      </c>
      <c r="O619" s="333"/>
      <c r="P619" s="54"/>
      <c r="Q619" s="52"/>
      <c r="R619" s="34"/>
      <c r="S619" s="53"/>
      <c r="T619" s="208"/>
      <c r="U619" s="726"/>
      <c r="V619" s="206"/>
      <c r="W619" s="206"/>
      <c r="X619" s="678"/>
      <c r="Y619" s="34"/>
      <c r="Z619" s="610"/>
      <c r="AA619" s="608"/>
    </row>
    <row r="620" spans="1:27">
      <c r="A620" s="145" t="str">
        <f t="shared" si="18"/>
        <v>-</v>
      </c>
      <c r="B620" s="146" t="str">
        <f>_xlfn.XLOOKUP($A620,Dept.Meta!$A:$A,Dept.Meta!$F:$F,"-",0,1)</f>
        <v>-</v>
      </c>
      <c r="C620" s="629" t="str">
        <f>_xlfn.XLOOKUP(_xlfn.CONCAT($G620,"-",$I620),Div.Meta!$H:$H,Div.Meta!$C:$C,"-",0,1)</f>
        <v>-</v>
      </c>
      <c r="D620" s="302"/>
      <c r="E620" s="146" t="str">
        <f>IF($D620="","-",_xlfn.XLOOKUP($D620,Fund.Meta!$A:$A,Fund.Meta!$D:$D,"-",0,1))</f>
        <v>-</v>
      </c>
      <c r="F620" s="303" t="str">
        <f>IF($D620="","-",_xlfn.XLOOKUP($D620,Fund.Meta!$A:$A,Fund.Meta!$E:$E,"-",0,1))</f>
        <v>-</v>
      </c>
      <c r="G620" s="334"/>
      <c r="H620" s="303" t="str">
        <f>IF($G620="","-",_xlfn.XLOOKUP($G620,Appr.Meta!$A:$A,Appr.Meta!$D:$D,"-",0,1))</f>
        <v>-</v>
      </c>
      <c r="I620" s="302"/>
      <c r="J620" s="303" t="str">
        <f>IF($I620="","-",_xlfn.XLOOKUP($I620,'CC.Meta'!$A:$A,'CC.Meta'!$D:$D,"-",0,1))</f>
        <v>-</v>
      </c>
      <c r="K620" s="302"/>
      <c r="L620" s="146" t="str">
        <f>IF($K620="","-",_xlfn.XLOOKUP($K620,Obj.Meta!$A:$A,Obj.Meta!$D:$D,"-",0,1))</f>
        <v>-</v>
      </c>
      <c r="M620" s="300" t="str">
        <f>IF($K620="","-",_xlfn.XLOOKUP($K620,Obj.Meta!$A:$A,Obj.Meta!$F:$F,"-",0,1))</f>
        <v>-</v>
      </c>
      <c r="N620" s="337" t="str">
        <f t="shared" si="19"/>
        <v>---</v>
      </c>
      <c r="O620" s="333"/>
      <c r="P620" s="54"/>
      <c r="Q620" s="52"/>
      <c r="R620" s="34"/>
      <c r="S620" s="53"/>
      <c r="T620" s="208"/>
      <c r="U620" s="726"/>
      <c r="V620" s="206"/>
      <c r="W620" s="206"/>
      <c r="X620" s="678"/>
      <c r="Y620" s="34"/>
      <c r="Z620" s="610"/>
      <c r="AA620" s="608"/>
    </row>
    <row r="621" spans="1:27">
      <c r="A621" s="145" t="str">
        <f t="shared" si="18"/>
        <v>-</v>
      </c>
      <c r="B621" s="146" t="str">
        <f>_xlfn.XLOOKUP($A621,Dept.Meta!$A:$A,Dept.Meta!$F:$F,"-",0,1)</f>
        <v>-</v>
      </c>
      <c r="C621" s="629" t="str">
        <f>_xlfn.XLOOKUP(_xlfn.CONCAT($G621,"-",$I621),Div.Meta!$H:$H,Div.Meta!$C:$C,"-",0,1)</f>
        <v>-</v>
      </c>
      <c r="D621" s="302"/>
      <c r="E621" s="146" t="str">
        <f>IF($D621="","-",_xlfn.XLOOKUP($D621,Fund.Meta!$A:$A,Fund.Meta!$D:$D,"-",0,1))</f>
        <v>-</v>
      </c>
      <c r="F621" s="303" t="str">
        <f>IF($D621="","-",_xlfn.XLOOKUP($D621,Fund.Meta!$A:$A,Fund.Meta!$E:$E,"-",0,1))</f>
        <v>-</v>
      </c>
      <c r="G621" s="334"/>
      <c r="H621" s="303" t="str">
        <f>IF($G621="","-",_xlfn.XLOOKUP($G621,Appr.Meta!$A:$A,Appr.Meta!$D:$D,"-",0,1))</f>
        <v>-</v>
      </c>
      <c r="I621" s="302"/>
      <c r="J621" s="303" t="str">
        <f>IF($I621="","-",_xlfn.XLOOKUP($I621,'CC.Meta'!$A:$A,'CC.Meta'!$D:$D,"-",0,1))</f>
        <v>-</v>
      </c>
      <c r="K621" s="302"/>
      <c r="L621" s="146" t="str">
        <f>IF($K621="","-",_xlfn.XLOOKUP($K621,Obj.Meta!$A:$A,Obj.Meta!$D:$D,"-",0,1))</f>
        <v>-</v>
      </c>
      <c r="M621" s="300" t="str">
        <f>IF($K621="","-",_xlfn.XLOOKUP($K621,Obj.Meta!$A:$A,Obj.Meta!$F:$F,"-",0,1))</f>
        <v>-</v>
      </c>
      <c r="N621" s="337" t="str">
        <f t="shared" si="19"/>
        <v>---</v>
      </c>
      <c r="O621" s="333"/>
      <c r="P621" s="54"/>
      <c r="Q621" s="52"/>
      <c r="R621" s="34"/>
      <c r="S621" s="53"/>
      <c r="T621" s="208"/>
      <c r="U621" s="726"/>
      <c r="V621" s="206"/>
      <c r="W621" s="206"/>
      <c r="X621" s="678"/>
      <c r="Y621" s="34"/>
      <c r="Z621" s="610"/>
      <c r="AA621" s="608"/>
    </row>
    <row r="622" spans="1:27">
      <c r="A622" s="145" t="str">
        <f t="shared" si="18"/>
        <v>-</v>
      </c>
      <c r="B622" s="146" t="str">
        <f>_xlfn.XLOOKUP($A622,Dept.Meta!$A:$A,Dept.Meta!$F:$F,"-",0,1)</f>
        <v>-</v>
      </c>
      <c r="C622" s="629" t="str">
        <f>_xlfn.XLOOKUP(_xlfn.CONCAT($G622,"-",$I622),Div.Meta!$H:$H,Div.Meta!$C:$C,"-",0,1)</f>
        <v>-</v>
      </c>
      <c r="D622" s="302"/>
      <c r="E622" s="146" t="str">
        <f>IF($D622="","-",_xlfn.XLOOKUP($D622,Fund.Meta!$A:$A,Fund.Meta!$D:$D,"-",0,1))</f>
        <v>-</v>
      </c>
      <c r="F622" s="303" t="str">
        <f>IF($D622="","-",_xlfn.XLOOKUP($D622,Fund.Meta!$A:$A,Fund.Meta!$E:$E,"-",0,1))</f>
        <v>-</v>
      </c>
      <c r="G622" s="334"/>
      <c r="H622" s="303" t="str">
        <f>IF($G622="","-",_xlfn.XLOOKUP($G622,Appr.Meta!$A:$A,Appr.Meta!$D:$D,"-",0,1))</f>
        <v>-</v>
      </c>
      <c r="I622" s="302"/>
      <c r="J622" s="303" t="str">
        <f>IF($I622="","-",_xlfn.XLOOKUP($I622,'CC.Meta'!$A:$A,'CC.Meta'!$D:$D,"-",0,1))</f>
        <v>-</v>
      </c>
      <c r="K622" s="302"/>
      <c r="L622" s="146" t="str">
        <f>IF($K622="","-",_xlfn.XLOOKUP($K622,Obj.Meta!$A:$A,Obj.Meta!$D:$D,"-",0,1))</f>
        <v>-</v>
      </c>
      <c r="M622" s="300" t="str">
        <f>IF($K622="","-",_xlfn.XLOOKUP($K622,Obj.Meta!$A:$A,Obj.Meta!$F:$F,"-",0,1))</f>
        <v>-</v>
      </c>
      <c r="N622" s="337" t="str">
        <f t="shared" si="19"/>
        <v>---</v>
      </c>
      <c r="O622" s="333"/>
      <c r="P622" s="54"/>
      <c r="Q622" s="52"/>
      <c r="R622" s="34"/>
      <c r="S622" s="53"/>
      <c r="T622" s="208"/>
      <c r="U622" s="726"/>
      <c r="V622" s="206"/>
      <c r="W622" s="206"/>
      <c r="X622" s="678"/>
      <c r="Y622" s="34"/>
      <c r="Z622" s="610"/>
      <c r="AA622" s="608"/>
    </row>
    <row r="623" spans="1:27">
      <c r="A623" s="145" t="str">
        <f t="shared" si="18"/>
        <v>-</v>
      </c>
      <c r="B623" s="146" t="str">
        <f>_xlfn.XLOOKUP($A623,Dept.Meta!$A:$A,Dept.Meta!$F:$F,"-",0,1)</f>
        <v>-</v>
      </c>
      <c r="C623" s="629" t="str">
        <f>_xlfn.XLOOKUP(_xlfn.CONCAT($G623,"-",$I623),Div.Meta!$H:$H,Div.Meta!$C:$C,"-",0,1)</f>
        <v>-</v>
      </c>
      <c r="D623" s="302"/>
      <c r="E623" s="146" t="str">
        <f>IF($D623="","-",_xlfn.XLOOKUP($D623,Fund.Meta!$A:$A,Fund.Meta!$D:$D,"-",0,1))</f>
        <v>-</v>
      </c>
      <c r="F623" s="303" t="str">
        <f>IF($D623="","-",_xlfn.XLOOKUP($D623,Fund.Meta!$A:$A,Fund.Meta!$E:$E,"-",0,1))</f>
        <v>-</v>
      </c>
      <c r="G623" s="334"/>
      <c r="H623" s="303" t="str">
        <f>IF($G623="","-",_xlfn.XLOOKUP($G623,Appr.Meta!$A:$A,Appr.Meta!$D:$D,"-",0,1))</f>
        <v>-</v>
      </c>
      <c r="I623" s="302"/>
      <c r="J623" s="303" t="str">
        <f>IF($I623="","-",_xlfn.XLOOKUP($I623,'CC.Meta'!$A:$A,'CC.Meta'!$D:$D,"-",0,1))</f>
        <v>-</v>
      </c>
      <c r="K623" s="302"/>
      <c r="L623" s="146" t="str">
        <f>IF($K623="","-",_xlfn.XLOOKUP($K623,Obj.Meta!$A:$A,Obj.Meta!$D:$D,"-",0,1))</f>
        <v>-</v>
      </c>
      <c r="M623" s="300" t="str">
        <f>IF($K623="","-",_xlfn.XLOOKUP($K623,Obj.Meta!$A:$A,Obj.Meta!$F:$F,"-",0,1))</f>
        <v>-</v>
      </c>
      <c r="N623" s="337" t="str">
        <f t="shared" si="19"/>
        <v>---</v>
      </c>
      <c r="O623" s="333"/>
      <c r="P623" s="54"/>
      <c r="Q623" s="52"/>
      <c r="R623" s="34"/>
      <c r="S623" s="53"/>
      <c r="T623" s="208"/>
      <c r="U623" s="726"/>
      <c r="V623" s="206"/>
      <c r="W623" s="206"/>
      <c r="X623" s="678"/>
      <c r="Y623" s="34"/>
      <c r="Z623" s="610"/>
      <c r="AA623" s="608"/>
    </row>
    <row r="624" spans="1:27">
      <c r="A624" s="145" t="str">
        <f t="shared" si="18"/>
        <v>-</v>
      </c>
      <c r="B624" s="146" t="str">
        <f>_xlfn.XLOOKUP($A624,Dept.Meta!$A:$A,Dept.Meta!$F:$F,"-",0,1)</f>
        <v>-</v>
      </c>
      <c r="C624" s="629" t="str">
        <f>_xlfn.XLOOKUP(_xlfn.CONCAT($G624,"-",$I624),Div.Meta!$H:$H,Div.Meta!$C:$C,"-",0,1)</f>
        <v>-</v>
      </c>
      <c r="D624" s="302"/>
      <c r="E624" s="146" t="str">
        <f>IF($D624="","-",_xlfn.XLOOKUP($D624,Fund.Meta!$A:$A,Fund.Meta!$D:$D,"-",0,1))</f>
        <v>-</v>
      </c>
      <c r="F624" s="303" t="str">
        <f>IF($D624="","-",_xlfn.XLOOKUP($D624,Fund.Meta!$A:$A,Fund.Meta!$E:$E,"-",0,1))</f>
        <v>-</v>
      </c>
      <c r="G624" s="334"/>
      <c r="H624" s="303" t="str">
        <f>IF($G624="","-",_xlfn.XLOOKUP($G624,Appr.Meta!$A:$A,Appr.Meta!$D:$D,"-",0,1))</f>
        <v>-</v>
      </c>
      <c r="I624" s="302"/>
      <c r="J624" s="303" t="str">
        <f>IF($I624="","-",_xlfn.XLOOKUP($I624,'CC.Meta'!$A:$A,'CC.Meta'!$D:$D,"-",0,1))</f>
        <v>-</v>
      </c>
      <c r="K624" s="302"/>
      <c r="L624" s="146" t="str">
        <f>IF($K624="","-",_xlfn.XLOOKUP($K624,Obj.Meta!$A:$A,Obj.Meta!$D:$D,"-",0,1))</f>
        <v>-</v>
      </c>
      <c r="M624" s="300" t="str">
        <f>IF($K624="","-",_xlfn.XLOOKUP($K624,Obj.Meta!$A:$A,Obj.Meta!$F:$F,"-",0,1))</f>
        <v>-</v>
      </c>
      <c r="N624" s="337" t="str">
        <f t="shared" si="19"/>
        <v>---</v>
      </c>
      <c r="O624" s="333"/>
      <c r="P624" s="54"/>
      <c r="Q624" s="52"/>
      <c r="R624" s="34"/>
      <c r="S624" s="53"/>
      <c r="T624" s="208"/>
      <c r="U624" s="726"/>
      <c r="V624" s="206"/>
      <c r="W624" s="206"/>
      <c r="X624" s="678"/>
      <c r="Y624" s="34"/>
      <c r="Z624" s="610"/>
      <c r="AA624" s="608"/>
    </row>
    <row r="625" spans="1:27">
      <c r="A625" s="145" t="str">
        <f t="shared" si="18"/>
        <v>-</v>
      </c>
      <c r="B625" s="146" t="str">
        <f>_xlfn.XLOOKUP($A625,Dept.Meta!$A:$A,Dept.Meta!$F:$F,"-",0,1)</f>
        <v>-</v>
      </c>
      <c r="C625" s="629" t="str">
        <f>_xlfn.XLOOKUP(_xlfn.CONCAT($G625,"-",$I625),Div.Meta!$H:$H,Div.Meta!$C:$C,"-",0,1)</f>
        <v>-</v>
      </c>
      <c r="D625" s="302"/>
      <c r="E625" s="146" t="str">
        <f>IF($D625="","-",_xlfn.XLOOKUP($D625,Fund.Meta!$A:$A,Fund.Meta!$D:$D,"-",0,1))</f>
        <v>-</v>
      </c>
      <c r="F625" s="303" t="str">
        <f>IF($D625="","-",_xlfn.XLOOKUP($D625,Fund.Meta!$A:$A,Fund.Meta!$E:$E,"-",0,1))</f>
        <v>-</v>
      </c>
      <c r="G625" s="334"/>
      <c r="H625" s="303" t="str">
        <f>IF($G625="","-",_xlfn.XLOOKUP($G625,Appr.Meta!$A:$A,Appr.Meta!$D:$D,"-",0,1))</f>
        <v>-</v>
      </c>
      <c r="I625" s="302"/>
      <c r="J625" s="303" t="str">
        <f>IF($I625="","-",_xlfn.XLOOKUP($I625,'CC.Meta'!$A:$A,'CC.Meta'!$D:$D,"-",0,1))</f>
        <v>-</v>
      </c>
      <c r="K625" s="302"/>
      <c r="L625" s="146" t="str">
        <f>IF($K625="","-",_xlfn.XLOOKUP($K625,Obj.Meta!$A:$A,Obj.Meta!$D:$D,"-",0,1))</f>
        <v>-</v>
      </c>
      <c r="M625" s="300" t="str">
        <f>IF($K625="","-",_xlfn.XLOOKUP($K625,Obj.Meta!$A:$A,Obj.Meta!$F:$F,"-",0,1))</f>
        <v>-</v>
      </c>
      <c r="N625" s="337" t="str">
        <f t="shared" si="19"/>
        <v>---</v>
      </c>
      <c r="O625" s="333"/>
      <c r="P625" s="54"/>
      <c r="Q625" s="52"/>
      <c r="R625" s="34"/>
      <c r="S625" s="53"/>
      <c r="T625" s="208"/>
      <c r="U625" s="726"/>
      <c r="V625" s="206"/>
      <c r="W625" s="206"/>
      <c r="X625" s="678"/>
      <c r="Y625" s="34"/>
      <c r="Z625" s="610"/>
      <c r="AA625" s="608"/>
    </row>
    <row r="626" spans="1:27">
      <c r="A626" s="145" t="str">
        <f t="shared" si="18"/>
        <v>-</v>
      </c>
      <c r="B626" s="146" t="str">
        <f>_xlfn.XLOOKUP($A626,Dept.Meta!$A:$A,Dept.Meta!$F:$F,"-",0,1)</f>
        <v>-</v>
      </c>
      <c r="C626" s="629" t="str">
        <f>_xlfn.XLOOKUP(_xlfn.CONCAT($G626,"-",$I626),Div.Meta!$H:$H,Div.Meta!$C:$C,"-",0,1)</f>
        <v>-</v>
      </c>
      <c r="D626" s="302"/>
      <c r="E626" s="146" t="str">
        <f>IF($D626="","-",_xlfn.XLOOKUP($D626,Fund.Meta!$A:$A,Fund.Meta!$D:$D,"-",0,1))</f>
        <v>-</v>
      </c>
      <c r="F626" s="303" t="str">
        <f>IF($D626="","-",_xlfn.XLOOKUP($D626,Fund.Meta!$A:$A,Fund.Meta!$E:$E,"-",0,1))</f>
        <v>-</v>
      </c>
      <c r="G626" s="334"/>
      <c r="H626" s="303" t="str">
        <f>IF($G626="","-",_xlfn.XLOOKUP($G626,Appr.Meta!$A:$A,Appr.Meta!$D:$D,"-",0,1))</f>
        <v>-</v>
      </c>
      <c r="I626" s="302"/>
      <c r="J626" s="303" t="str">
        <f>IF($I626="","-",_xlfn.XLOOKUP($I626,'CC.Meta'!$A:$A,'CC.Meta'!$D:$D,"-",0,1))</f>
        <v>-</v>
      </c>
      <c r="K626" s="302"/>
      <c r="L626" s="146" t="str">
        <f>IF($K626="","-",_xlfn.XLOOKUP($K626,Obj.Meta!$A:$A,Obj.Meta!$D:$D,"-",0,1))</f>
        <v>-</v>
      </c>
      <c r="M626" s="300" t="str">
        <f>IF($K626="","-",_xlfn.XLOOKUP($K626,Obj.Meta!$A:$A,Obj.Meta!$F:$F,"-",0,1))</f>
        <v>-</v>
      </c>
      <c r="N626" s="337" t="str">
        <f t="shared" si="19"/>
        <v>---</v>
      </c>
      <c r="O626" s="333"/>
      <c r="P626" s="54"/>
      <c r="Q626" s="52"/>
      <c r="R626" s="34"/>
      <c r="S626" s="53"/>
      <c r="T626" s="208"/>
      <c r="U626" s="726"/>
      <c r="V626" s="206"/>
      <c r="W626" s="206"/>
      <c r="X626" s="678"/>
      <c r="Y626" s="34"/>
      <c r="Z626" s="610"/>
      <c r="AA626" s="608"/>
    </row>
    <row r="627" spans="1:27">
      <c r="A627" s="145" t="str">
        <f t="shared" si="18"/>
        <v>-</v>
      </c>
      <c r="B627" s="146" t="str">
        <f>_xlfn.XLOOKUP($A627,Dept.Meta!$A:$A,Dept.Meta!$F:$F,"-",0,1)</f>
        <v>-</v>
      </c>
      <c r="C627" s="629" t="str">
        <f>_xlfn.XLOOKUP(_xlfn.CONCAT($G627,"-",$I627),Div.Meta!$H:$H,Div.Meta!$C:$C,"-",0,1)</f>
        <v>-</v>
      </c>
      <c r="D627" s="302"/>
      <c r="E627" s="146" t="str">
        <f>IF($D627="","-",_xlfn.XLOOKUP($D627,Fund.Meta!$A:$A,Fund.Meta!$D:$D,"-",0,1))</f>
        <v>-</v>
      </c>
      <c r="F627" s="303" t="str">
        <f>IF($D627="","-",_xlfn.XLOOKUP($D627,Fund.Meta!$A:$A,Fund.Meta!$E:$E,"-",0,1))</f>
        <v>-</v>
      </c>
      <c r="G627" s="334"/>
      <c r="H627" s="303" t="str">
        <f>IF($G627="","-",_xlfn.XLOOKUP($G627,Appr.Meta!$A:$A,Appr.Meta!$D:$D,"-",0,1))</f>
        <v>-</v>
      </c>
      <c r="I627" s="302"/>
      <c r="J627" s="303" t="str">
        <f>IF($I627="","-",_xlfn.XLOOKUP($I627,'CC.Meta'!$A:$A,'CC.Meta'!$D:$D,"-",0,1))</f>
        <v>-</v>
      </c>
      <c r="K627" s="302"/>
      <c r="L627" s="146" t="str">
        <f>IF($K627="","-",_xlfn.XLOOKUP($K627,Obj.Meta!$A:$A,Obj.Meta!$D:$D,"-",0,1))</f>
        <v>-</v>
      </c>
      <c r="M627" s="300" t="str">
        <f>IF($K627="","-",_xlfn.XLOOKUP($K627,Obj.Meta!$A:$A,Obj.Meta!$F:$F,"-",0,1))</f>
        <v>-</v>
      </c>
      <c r="N627" s="337" t="str">
        <f t="shared" si="19"/>
        <v>---</v>
      </c>
      <c r="O627" s="333"/>
      <c r="P627" s="54"/>
      <c r="Q627" s="52"/>
      <c r="R627" s="34"/>
      <c r="S627" s="53"/>
      <c r="T627" s="208"/>
      <c r="U627" s="726"/>
      <c r="V627" s="206"/>
      <c r="W627" s="206"/>
      <c r="X627" s="678"/>
      <c r="Y627" s="34"/>
      <c r="Z627" s="610"/>
      <c r="AA627" s="608"/>
    </row>
    <row r="628" spans="1:27">
      <c r="A628" s="145" t="str">
        <f t="shared" si="18"/>
        <v>-</v>
      </c>
      <c r="B628" s="146" t="str">
        <f>_xlfn.XLOOKUP($A628,Dept.Meta!$A:$A,Dept.Meta!$F:$F,"-",0,1)</f>
        <v>-</v>
      </c>
      <c r="C628" s="629" t="str">
        <f>_xlfn.XLOOKUP(_xlfn.CONCAT($G628,"-",$I628),Div.Meta!$H:$H,Div.Meta!$C:$C,"-",0,1)</f>
        <v>-</v>
      </c>
      <c r="D628" s="302"/>
      <c r="E628" s="146" t="str">
        <f>IF($D628="","-",_xlfn.XLOOKUP($D628,Fund.Meta!$A:$A,Fund.Meta!$D:$D,"-",0,1))</f>
        <v>-</v>
      </c>
      <c r="F628" s="303" t="str">
        <f>IF($D628="","-",_xlfn.XLOOKUP($D628,Fund.Meta!$A:$A,Fund.Meta!$E:$E,"-",0,1))</f>
        <v>-</v>
      </c>
      <c r="G628" s="334"/>
      <c r="H628" s="303" t="str">
        <f>IF($G628="","-",_xlfn.XLOOKUP($G628,Appr.Meta!$A:$A,Appr.Meta!$D:$D,"-",0,1))</f>
        <v>-</v>
      </c>
      <c r="I628" s="302"/>
      <c r="J628" s="303" t="str">
        <f>IF($I628="","-",_xlfn.XLOOKUP($I628,'CC.Meta'!$A:$A,'CC.Meta'!$D:$D,"-",0,1))</f>
        <v>-</v>
      </c>
      <c r="K628" s="302"/>
      <c r="L628" s="146" t="str">
        <f>IF($K628="","-",_xlfn.XLOOKUP($K628,Obj.Meta!$A:$A,Obj.Meta!$D:$D,"-",0,1))</f>
        <v>-</v>
      </c>
      <c r="M628" s="300" t="str">
        <f>IF($K628="","-",_xlfn.XLOOKUP($K628,Obj.Meta!$A:$A,Obj.Meta!$F:$F,"-",0,1))</f>
        <v>-</v>
      </c>
      <c r="N628" s="337" t="str">
        <f t="shared" si="19"/>
        <v>---</v>
      </c>
      <c r="O628" s="333"/>
      <c r="P628" s="54"/>
      <c r="Q628" s="52"/>
      <c r="R628" s="34"/>
      <c r="S628" s="53"/>
      <c r="T628" s="208"/>
      <c r="U628" s="726"/>
      <c r="V628" s="206"/>
      <c r="W628" s="206"/>
      <c r="X628" s="678"/>
      <c r="Y628" s="34"/>
      <c r="Z628" s="610"/>
      <c r="AA628" s="608"/>
    </row>
    <row r="629" spans="1:27">
      <c r="A629" s="145" t="str">
        <f t="shared" si="18"/>
        <v>-</v>
      </c>
      <c r="B629" s="146" t="str">
        <f>_xlfn.XLOOKUP($A629,Dept.Meta!$A:$A,Dept.Meta!$F:$F,"-",0,1)</f>
        <v>-</v>
      </c>
      <c r="C629" s="629" t="str">
        <f>_xlfn.XLOOKUP(_xlfn.CONCAT($G629,"-",$I629),Div.Meta!$H:$H,Div.Meta!$C:$C,"-",0,1)</f>
        <v>-</v>
      </c>
      <c r="D629" s="302"/>
      <c r="E629" s="146" t="str">
        <f>IF($D629="","-",_xlfn.XLOOKUP($D629,Fund.Meta!$A:$A,Fund.Meta!$D:$D,"-",0,1))</f>
        <v>-</v>
      </c>
      <c r="F629" s="303" t="str">
        <f>IF($D629="","-",_xlfn.XLOOKUP($D629,Fund.Meta!$A:$A,Fund.Meta!$E:$E,"-",0,1))</f>
        <v>-</v>
      </c>
      <c r="G629" s="334"/>
      <c r="H629" s="303" t="str">
        <f>IF($G629="","-",_xlfn.XLOOKUP($G629,Appr.Meta!$A:$A,Appr.Meta!$D:$D,"-",0,1))</f>
        <v>-</v>
      </c>
      <c r="I629" s="302"/>
      <c r="J629" s="303" t="str">
        <f>IF($I629="","-",_xlfn.XLOOKUP($I629,'CC.Meta'!$A:$A,'CC.Meta'!$D:$D,"-",0,1))</f>
        <v>-</v>
      </c>
      <c r="K629" s="302"/>
      <c r="L629" s="146" t="str">
        <f>IF($K629="","-",_xlfn.XLOOKUP($K629,Obj.Meta!$A:$A,Obj.Meta!$D:$D,"-",0,1))</f>
        <v>-</v>
      </c>
      <c r="M629" s="300" t="str">
        <f>IF($K629="","-",_xlfn.XLOOKUP($K629,Obj.Meta!$A:$A,Obj.Meta!$F:$F,"-",0,1))</f>
        <v>-</v>
      </c>
      <c r="N629" s="337" t="str">
        <f t="shared" si="19"/>
        <v>---</v>
      </c>
      <c r="O629" s="333"/>
      <c r="P629" s="54"/>
      <c r="Q629" s="52"/>
      <c r="R629" s="34"/>
      <c r="S629" s="53"/>
      <c r="T629" s="208"/>
      <c r="U629" s="726"/>
      <c r="V629" s="206"/>
      <c r="W629" s="206"/>
      <c r="X629" s="678"/>
      <c r="Y629" s="34"/>
      <c r="Z629" s="610"/>
      <c r="AA629" s="608"/>
    </row>
    <row r="630" spans="1:27">
      <c r="A630" s="145" t="str">
        <f t="shared" si="18"/>
        <v>-</v>
      </c>
      <c r="B630" s="146" t="str">
        <f>_xlfn.XLOOKUP($A630,Dept.Meta!$A:$A,Dept.Meta!$F:$F,"-",0,1)</f>
        <v>-</v>
      </c>
      <c r="C630" s="629" t="str">
        <f>_xlfn.XLOOKUP(_xlfn.CONCAT($G630,"-",$I630),Div.Meta!$H:$H,Div.Meta!$C:$C,"-",0,1)</f>
        <v>-</v>
      </c>
      <c r="D630" s="302"/>
      <c r="E630" s="146" t="str">
        <f>IF($D630="","-",_xlfn.XLOOKUP($D630,Fund.Meta!$A:$A,Fund.Meta!$D:$D,"-",0,1))</f>
        <v>-</v>
      </c>
      <c r="F630" s="303" t="str">
        <f>IF($D630="","-",_xlfn.XLOOKUP($D630,Fund.Meta!$A:$A,Fund.Meta!$E:$E,"-",0,1))</f>
        <v>-</v>
      </c>
      <c r="G630" s="334"/>
      <c r="H630" s="303" t="str">
        <f>IF($G630="","-",_xlfn.XLOOKUP($G630,Appr.Meta!$A:$A,Appr.Meta!$D:$D,"-",0,1))</f>
        <v>-</v>
      </c>
      <c r="I630" s="302"/>
      <c r="J630" s="303" t="str">
        <f>IF($I630="","-",_xlfn.XLOOKUP($I630,'CC.Meta'!$A:$A,'CC.Meta'!$D:$D,"-",0,1))</f>
        <v>-</v>
      </c>
      <c r="K630" s="302"/>
      <c r="L630" s="146" t="str">
        <f>IF($K630="","-",_xlfn.XLOOKUP($K630,Obj.Meta!$A:$A,Obj.Meta!$D:$D,"-",0,1))</f>
        <v>-</v>
      </c>
      <c r="M630" s="300" t="str">
        <f>IF($K630="","-",_xlfn.XLOOKUP($K630,Obj.Meta!$A:$A,Obj.Meta!$F:$F,"-",0,1))</f>
        <v>-</v>
      </c>
      <c r="N630" s="337" t="str">
        <f t="shared" si="19"/>
        <v>---</v>
      </c>
      <c r="O630" s="333"/>
      <c r="P630" s="54"/>
      <c r="Q630" s="52"/>
      <c r="R630" s="34"/>
      <c r="S630" s="53"/>
      <c r="T630" s="208"/>
      <c r="U630" s="726"/>
      <c r="V630" s="206"/>
      <c r="W630" s="206"/>
      <c r="X630" s="678"/>
      <c r="Y630" s="34"/>
      <c r="Z630" s="610"/>
      <c r="AA630" s="608"/>
    </row>
    <row r="631" spans="1:27">
      <c r="A631" s="145" t="str">
        <f t="shared" si="18"/>
        <v>-</v>
      </c>
      <c r="B631" s="146" t="str">
        <f>_xlfn.XLOOKUP($A631,Dept.Meta!$A:$A,Dept.Meta!$F:$F,"-",0,1)</f>
        <v>-</v>
      </c>
      <c r="C631" s="629" t="str">
        <f>_xlfn.XLOOKUP(_xlfn.CONCAT($G631,"-",$I631),Div.Meta!$H:$H,Div.Meta!$C:$C,"-",0,1)</f>
        <v>-</v>
      </c>
      <c r="D631" s="302"/>
      <c r="E631" s="146" t="str">
        <f>IF($D631="","-",_xlfn.XLOOKUP($D631,Fund.Meta!$A:$A,Fund.Meta!$D:$D,"-",0,1))</f>
        <v>-</v>
      </c>
      <c r="F631" s="303" t="str">
        <f>IF($D631="","-",_xlfn.XLOOKUP($D631,Fund.Meta!$A:$A,Fund.Meta!$E:$E,"-",0,1))</f>
        <v>-</v>
      </c>
      <c r="G631" s="334"/>
      <c r="H631" s="303" t="str">
        <f>IF($G631="","-",_xlfn.XLOOKUP($G631,Appr.Meta!$A:$A,Appr.Meta!$D:$D,"-",0,1))</f>
        <v>-</v>
      </c>
      <c r="I631" s="302"/>
      <c r="J631" s="303" t="str">
        <f>IF($I631="","-",_xlfn.XLOOKUP($I631,'CC.Meta'!$A:$A,'CC.Meta'!$D:$D,"-",0,1))</f>
        <v>-</v>
      </c>
      <c r="K631" s="302"/>
      <c r="L631" s="146" t="str">
        <f>IF($K631="","-",_xlfn.XLOOKUP($K631,Obj.Meta!$A:$A,Obj.Meta!$D:$D,"-",0,1))</f>
        <v>-</v>
      </c>
      <c r="M631" s="300" t="str">
        <f>IF($K631="","-",_xlfn.XLOOKUP($K631,Obj.Meta!$A:$A,Obj.Meta!$F:$F,"-",0,1))</f>
        <v>-</v>
      </c>
      <c r="N631" s="337" t="str">
        <f t="shared" si="19"/>
        <v>---</v>
      </c>
      <c r="O631" s="333"/>
      <c r="P631" s="54"/>
      <c r="Q631" s="52"/>
      <c r="R631" s="34"/>
      <c r="S631" s="53"/>
      <c r="T631" s="208"/>
      <c r="U631" s="726"/>
      <c r="V631" s="206"/>
      <c r="W631" s="206"/>
      <c r="X631" s="678"/>
      <c r="Y631" s="34"/>
      <c r="Z631" s="610"/>
      <c r="AA631" s="608"/>
    </row>
    <row r="632" spans="1:27">
      <c r="A632" s="145" t="str">
        <f t="shared" si="18"/>
        <v>-</v>
      </c>
      <c r="B632" s="146" t="str">
        <f>_xlfn.XLOOKUP($A632,Dept.Meta!$A:$A,Dept.Meta!$F:$F,"-",0,1)</f>
        <v>-</v>
      </c>
      <c r="C632" s="629" t="str">
        <f>_xlfn.XLOOKUP(_xlfn.CONCAT($G632,"-",$I632),Div.Meta!$H:$H,Div.Meta!$C:$C,"-",0,1)</f>
        <v>-</v>
      </c>
      <c r="D632" s="302"/>
      <c r="E632" s="146" t="str">
        <f>IF($D632="","-",_xlfn.XLOOKUP($D632,Fund.Meta!$A:$A,Fund.Meta!$D:$D,"-",0,1))</f>
        <v>-</v>
      </c>
      <c r="F632" s="303" t="str">
        <f>IF($D632="","-",_xlfn.XLOOKUP($D632,Fund.Meta!$A:$A,Fund.Meta!$E:$E,"-",0,1))</f>
        <v>-</v>
      </c>
      <c r="G632" s="334"/>
      <c r="H632" s="303" t="str">
        <f>IF($G632="","-",_xlfn.XLOOKUP($G632,Appr.Meta!$A:$A,Appr.Meta!$D:$D,"-",0,1))</f>
        <v>-</v>
      </c>
      <c r="I632" s="302"/>
      <c r="J632" s="303" t="str">
        <f>IF($I632="","-",_xlfn.XLOOKUP($I632,'CC.Meta'!$A:$A,'CC.Meta'!$D:$D,"-",0,1))</f>
        <v>-</v>
      </c>
      <c r="K632" s="302"/>
      <c r="L632" s="146" t="str">
        <f>IF($K632="","-",_xlfn.XLOOKUP($K632,Obj.Meta!$A:$A,Obj.Meta!$D:$D,"-",0,1))</f>
        <v>-</v>
      </c>
      <c r="M632" s="300" t="str">
        <f>IF($K632="","-",_xlfn.XLOOKUP($K632,Obj.Meta!$A:$A,Obj.Meta!$F:$F,"-",0,1))</f>
        <v>-</v>
      </c>
      <c r="N632" s="337" t="str">
        <f t="shared" si="19"/>
        <v>---</v>
      </c>
      <c r="O632" s="333"/>
      <c r="P632" s="54"/>
      <c r="Q632" s="52"/>
      <c r="R632" s="34"/>
      <c r="S632" s="53"/>
      <c r="T632" s="208"/>
      <c r="U632" s="726"/>
      <c r="V632" s="206"/>
      <c r="W632" s="206"/>
      <c r="X632" s="678"/>
      <c r="Y632" s="34"/>
      <c r="Z632" s="610"/>
      <c r="AA632" s="608"/>
    </row>
    <row r="633" spans="1:27">
      <c r="A633" s="145" t="str">
        <f t="shared" si="18"/>
        <v>-</v>
      </c>
      <c r="B633" s="146" t="str">
        <f>_xlfn.XLOOKUP($A633,Dept.Meta!$A:$A,Dept.Meta!$F:$F,"-",0,1)</f>
        <v>-</v>
      </c>
      <c r="C633" s="629" t="str">
        <f>_xlfn.XLOOKUP(_xlfn.CONCAT($G633,"-",$I633),Div.Meta!$H:$H,Div.Meta!$C:$C,"-",0,1)</f>
        <v>-</v>
      </c>
      <c r="D633" s="302"/>
      <c r="E633" s="146" t="str">
        <f>IF($D633="","-",_xlfn.XLOOKUP($D633,Fund.Meta!$A:$A,Fund.Meta!$D:$D,"-",0,1))</f>
        <v>-</v>
      </c>
      <c r="F633" s="303" t="str">
        <f>IF($D633="","-",_xlfn.XLOOKUP($D633,Fund.Meta!$A:$A,Fund.Meta!$E:$E,"-",0,1))</f>
        <v>-</v>
      </c>
      <c r="G633" s="334"/>
      <c r="H633" s="303" t="str">
        <f>IF($G633="","-",_xlfn.XLOOKUP($G633,Appr.Meta!$A:$A,Appr.Meta!$D:$D,"-",0,1))</f>
        <v>-</v>
      </c>
      <c r="I633" s="302"/>
      <c r="J633" s="303" t="str">
        <f>IF($I633="","-",_xlfn.XLOOKUP($I633,'CC.Meta'!$A:$A,'CC.Meta'!$D:$D,"-",0,1))</f>
        <v>-</v>
      </c>
      <c r="K633" s="302"/>
      <c r="L633" s="146" t="str">
        <f>IF($K633="","-",_xlfn.XLOOKUP($K633,Obj.Meta!$A:$A,Obj.Meta!$D:$D,"-",0,1))</f>
        <v>-</v>
      </c>
      <c r="M633" s="300" t="str">
        <f>IF($K633="","-",_xlfn.XLOOKUP($K633,Obj.Meta!$A:$A,Obj.Meta!$F:$F,"-",0,1))</f>
        <v>-</v>
      </c>
      <c r="N633" s="337" t="str">
        <f t="shared" si="19"/>
        <v>---</v>
      </c>
      <c r="O633" s="333"/>
      <c r="P633" s="54"/>
      <c r="Q633" s="52"/>
      <c r="R633" s="34"/>
      <c r="S633" s="53"/>
      <c r="T633" s="208"/>
      <c r="U633" s="726"/>
      <c r="V633" s="206"/>
      <c r="W633" s="206"/>
      <c r="X633" s="678"/>
      <c r="Y633" s="34"/>
      <c r="Z633" s="610"/>
      <c r="AA633" s="608"/>
    </row>
    <row r="634" spans="1:27">
      <c r="A634" s="145" t="str">
        <f t="shared" si="18"/>
        <v>-</v>
      </c>
      <c r="B634" s="146" t="str">
        <f>_xlfn.XLOOKUP($A634,Dept.Meta!$A:$A,Dept.Meta!$F:$F,"-",0,1)</f>
        <v>-</v>
      </c>
      <c r="C634" s="629" t="str">
        <f>_xlfn.XLOOKUP(_xlfn.CONCAT($G634,"-",$I634),Div.Meta!$H:$H,Div.Meta!$C:$C,"-",0,1)</f>
        <v>-</v>
      </c>
      <c r="D634" s="302"/>
      <c r="E634" s="146" t="str">
        <f>IF($D634="","-",_xlfn.XLOOKUP($D634,Fund.Meta!$A:$A,Fund.Meta!$D:$D,"-",0,1))</f>
        <v>-</v>
      </c>
      <c r="F634" s="303" t="str">
        <f>IF($D634="","-",_xlfn.XLOOKUP($D634,Fund.Meta!$A:$A,Fund.Meta!$E:$E,"-",0,1))</f>
        <v>-</v>
      </c>
      <c r="G634" s="334"/>
      <c r="H634" s="303" t="str">
        <f>IF($G634="","-",_xlfn.XLOOKUP($G634,Appr.Meta!$A:$A,Appr.Meta!$D:$D,"-",0,1))</f>
        <v>-</v>
      </c>
      <c r="I634" s="302"/>
      <c r="J634" s="303" t="str">
        <f>IF($I634="","-",_xlfn.XLOOKUP($I634,'CC.Meta'!$A:$A,'CC.Meta'!$D:$D,"-",0,1))</f>
        <v>-</v>
      </c>
      <c r="K634" s="302"/>
      <c r="L634" s="146" t="str">
        <f>IF($K634="","-",_xlfn.XLOOKUP($K634,Obj.Meta!$A:$A,Obj.Meta!$D:$D,"-",0,1))</f>
        <v>-</v>
      </c>
      <c r="M634" s="300" t="str">
        <f>IF($K634="","-",_xlfn.XLOOKUP($K634,Obj.Meta!$A:$A,Obj.Meta!$F:$F,"-",0,1))</f>
        <v>-</v>
      </c>
      <c r="N634" s="337" t="str">
        <f t="shared" si="19"/>
        <v>---</v>
      </c>
      <c r="O634" s="333"/>
      <c r="P634" s="54"/>
      <c r="Q634" s="52"/>
      <c r="R634" s="34"/>
      <c r="S634" s="53"/>
      <c r="T634" s="208"/>
      <c r="U634" s="726"/>
      <c r="V634" s="206"/>
      <c r="W634" s="206"/>
      <c r="X634" s="678"/>
      <c r="Y634" s="34"/>
      <c r="Z634" s="610"/>
      <c r="AA634" s="608"/>
    </row>
    <row r="635" spans="1:27">
      <c r="A635" s="145" t="str">
        <f t="shared" si="18"/>
        <v>-</v>
      </c>
      <c r="B635" s="146" t="str">
        <f>_xlfn.XLOOKUP($A635,Dept.Meta!$A:$A,Dept.Meta!$F:$F,"-",0,1)</f>
        <v>-</v>
      </c>
      <c r="C635" s="629" t="str">
        <f>_xlfn.XLOOKUP(_xlfn.CONCAT($G635,"-",$I635),Div.Meta!$H:$H,Div.Meta!$C:$C,"-",0,1)</f>
        <v>-</v>
      </c>
      <c r="D635" s="302"/>
      <c r="E635" s="146" t="str">
        <f>IF($D635="","-",_xlfn.XLOOKUP($D635,Fund.Meta!$A:$A,Fund.Meta!$D:$D,"-",0,1))</f>
        <v>-</v>
      </c>
      <c r="F635" s="303" t="str">
        <f>IF($D635="","-",_xlfn.XLOOKUP($D635,Fund.Meta!$A:$A,Fund.Meta!$E:$E,"-",0,1))</f>
        <v>-</v>
      </c>
      <c r="G635" s="334"/>
      <c r="H635" s="303" t="str">
        <f>IF($G635="","-",_xlfn.XLOOKUP($G635,Appr.Meta!$A:$A,Appr.Meta!$D:$D,"-",0,1))</f>
        <v>-</v>
      </c>
      <c r="I635" s="302"/>
      <c r="J635" s="303" t="str">
        <f>IF($I635="","-",_xlfn.XLOOKUP($I635,'CC.Meta'!$A:$A,'CC.Meta'!$D:$D,"-",0,1))</f>
        <v>-</v>
      </c>
      <c r="K635" s="302"/>
      <c r="L635" s="146" t="str">
        <f>IF($K635="","-",_xlfn.XLOOKUP($K635,Obj.Meta!$A:$A,Obj.Meta!$D:$D,"-",0,1))</f>
        <v>-</v>
      </c>
      <c r="M635" s="300" t="str">
        <f>IF($K635="","-",_xlfn.XLOOKUP($K635,Obj.Meta!$A:$A,Obj.Meta!$F:$F,"-",0,1))</f>
        <v>-</v>
      </c>
      <c r="N635" s="337" t="str">
        <f t="shared" si="19"/>
        <v>---</v>
      </c>
      <c r="O635" s="333"/>
      <c r="P635" s="54"/>
      <c r="Q635" s="52"/>
      <c r="R635" s="34"/>
      <c r="S635" s="53"/>
      <c r="T635" s="208"/>
      <c r="U635" s="726"/>
      <c r="V635" s="206"/>
      <c r="W635" s="206"/>
      <c r="X635" s="678"/>
      <c r="Y635" s="34"/>
      <c r="Z635" s="610"/>
      <c r="AA635" s="608"/>
    </row>
    <row r="636" spans="1:27">
      <c r="A636" s="145" t="str">
        <f t="shared" si="18"/>
        <v>-</v>
      </c>
      <c r="B636" s="146" t="str">
        <f>_xlfn.XLOOKUP($A636,Dept.Meta!$A:$A,Dept.Meta!$F:$F,"-",0,1)</f>
        <v>-</v>
      </c>
      <c r="C636" s="629" t="str">
        <f>_xlfn.XLOOKUP(_xlfn.CONCAT($G636,"-",$I636),Div.Meta!$H:$H,Div.Meta!$C:$C,"-",0,1)</f>
        <v>-</v>
      </c>
      <c r="D636" s="302"/>
      <c r="E636" s="146" t="str">
        <f>IF($D636="","-",_xlfn.XLOOKUP($D636,Fund.Meta!$A:$A,Fund.Meta!$D:$D,"-",0,1))</f>
        <v>-</v>
      </c>
      <c r="F636" s="303" t="str">
        <f>IF($D636="","-",_xlfn.XLOOKUP($D636,Fund.Meta!$A:$A,Fund.Meta!$E:$E,"-",0,1))</f>
        <v>-</v>
      </c>
      <c r="G636" s="334"/>
      <c r="H636" s="303" t="str">
        <f>IF($G636="","-",_xlfn.XLOOKUP($G636,Appr.Meta!$A:$A,Appr.Meta!$D:$D,"-",0,1))</f>
        <v>-</v>
      </c>
      <c r="I636" s="302"/>
      <c r="J636" s="303" t="str">
        <f>IF($I636="","-",_xlfn.XLOOKUP($I636,'CC.Meta'!$A:$A,'CC.Meta'!$D:$D,"-",0,1))</f>
        <v>-</v>
      </c>
      <c r="K636" s="302"/>
      <c r="L636" s="146" t="str">
        <f>IF($K636="","-",_xlfn.XLOOKUP($K636,Obj.Meta!$A:$A,Obj.Meta!$D:$D,"-",0,1))</f>
        <v>-</v>
      </c>
      <c r="M636" s="300" t="str">
        <f>IF($K636="","-",_xlfn.XLOOKUP($K636,Obj.Meta!$A:$A,Obj.Meta!$F:$F,"-",0,1))</f>
        <v>-</v>
      </c>
      <c r="N636" s="337" t="str">
        <f t="shared" si="19"/>
        <v>---</v>
      </c>
      <c r="O636" s="333"/>
      <c r="P636" s="54"/>
      <c r="Q636" s="52"/>
      <c r="R636" s="34"/>
      <c r="S636" s="53"/>
      <c r="T636" s="208"/>
      <c r="U636" s="726"/>
      <c r="V636" s="206"/>
      <c r="W636" s="206"/>
      <c r="X636" s="678"/>
      <c r="Y636" s="34"/>
      <c r="Z636" s="610"/>
      <c r="AA636" s="608"/>
    </row>
    <row r="637" spans="1:27">
      <c r="A637" s="145" t="str">
        <f t="shared" si="18"/>
        <v>-</v>
      </c>
      <c r="B637" s="146" t="str">
        <f>_xlfn.XLOOKUP($A637,Dept.Meta!$A:$A,Dept.Meta!$F:$F,"-",0,1)</f>
        <v>-</v>
      </c>
      <c r="C637" s="629" t="str">
        <f>_xlfn.XLOOKUP(_xlfn.CONCAT($G637,"-",$I637),Div.Meta!$H:$H,Div.Meta!$C:$C,"-",0,1)</f>
        <v>-</v>
      </c>
      <c r="D637" s="302"/>
      <c r="E637" s="146" t="str">
        <f>IF($D637="","-",_xlfn.XLOOKUP($D637,Fund.Meta!$A:$A,Fund.Meta!$D:$D,"-",0,1))</f>
        <v>-</v>
      </c>
      <c r="F637" s="303" t="str">
        <f>IF($D637="","-",_xlfn.XLOOKUP($D637,Fund.Meta!$A:$A,Fund.Meta!$E:$E,"-",0,1))</f>
        <v>-</v>
      </c>
      <c r="G637" s="334"/>
      <c r="H637" s="303" t="str">
        <f>IF($G637="","-",_xlfn.XLOOKUP($G637,Appr.Meta!$A:$A,Appr.Meta!$D:$D,"-",0,1))</f>
        <v>-</v>
      </c>
      <c r="I637" s="302"/>
      <c r="J637" s="303" t="str">
        <f>IF($I637="","-",_xlfn.XLOOKUP($I637,'CC.Meta'!$A:$A,'CC.Meta'!$D:$D,"-",0,1))</f>
        <v>-</v>
      </c>
      <c r="K637" s="302"/>
      <c r="L637" s="146" t="str">
        <f>IF($K637="","-",_xlfn.XLOOKUP($K637,Obj.Meta!$A:$A,Obj.Meta!$D:$D,"-",0,1))</f>
        <v>-</v>
      </c>
      <c r="M637" s="300" t="str">
        <f>IF($K637="","-",_xlfn.XLOOKUP($K637,Obj.Meta!$A:$A,Obj.Meta!$F:$F,"-",0,1))</f>
        <v>-</v>
      </c>
      <c r="N637" s="337" t="str">
        <f t="shared" si="19"/>
        <v>---</v>
      </c>
      <c r="O637" s="333"/>
      <c r="P637" s="54"/>
      <c r="Q637" s="52"/>
      <c r="R637" s="34"/>
      <c r="S637" s="53"/>
      <c r="T637" s="208"/>
      <c r="U637" s="726"/>
      <c r="V637" s="206"/>
      <c r="W637" s="206"/>
      <c r="X637" s="678"/>
      <c r="Y637" s="34"/>
      <c r="Z637" s="610"/>
      <c r="AA637" s="608"/>
    </row>
    <row r="638" spans="1:27">
      <c r="A638" s="145" t="str">
        <f t="shared" si="18"/>
        <v>-</v>
      </c>
      <c r="B638" s="146" t="str">
        <f>_xlfn.XLOOKUP($A638,Dept.Meta!$A:$A,Dept.Meta!$F:$F,"-",0,1)</f>
        <v>-</v>
      </c>
      <c r="C638" s="629" t="str">
        <f>_xlfn.XLOOKUP(_xlfn.CONCAT($G638,"-",$I638),Div.Meta!$H:$H,Div.Meta!$C:$C,"-",0,1)</f>
        <v>-</v>
      </c>
      <c r="D638" s="302"/>
      <c r="E638" s="146" t="str">
        <f>IF($D638="","-",_xlfn.XLOOKUP($D638,Fund.Meta!$A:$A,Fund.Meta!$D:$D,"-",0,1))</f>
        <v>-</v>
      </c>
      <c r="F638" s="303" t="str">
        <f>IF($D638="","-",_xlfn.XLOOKUP($D638,Fund.Meta!$A:$A,Fund.Meta!$E:$E,"-",0,1))</f>
        <v>-</v>
      </c>
      <c r="G638" s="334"/>
      <c r="H638" s="303" t="str">
        <f>IF($G638="","-",_xlfn.XLOOKUP($G638,Appr.Meta!$A:$A,Appr.Meta!$D:$D,"-",0,1))</f>
        <v>-</v>
      </c>
      <c r="I638" s="302"/>
      <c r="J638" s="303" t="str">
        <f>IF($I638="","-",_xlfn.XLOOKUP($I638,'CC.Meta'!$A:$A,'CC.Meta'!$D:$D,"-",0,1))</f>
        <v>-</v>
      </c>
      <c r="K638" s="302"/>
      <c r="L638" s="146" t="str">
        <f>IF($K638="","-",_xlfn.XLOOKUP($K638,Obj.Meta!$A:$A,Obj.Meta!$D:$D,"-",0,1))</f>
        <v>-</v>
      </c>
      <c r="M638" s="300" t="str">
        <f>IF($K638="","-",_xlfn.XLOOKUP($K638,Obj.Meta!$A:$A,Obj.Meta!$F:$F,"-",0,1))</f>
        <v>-</v>
      </c>
      <c r="N638" s="337" t="str">
        <f t="shared" si="19"/>
        <v>---</v>
      </c>
      <c r="O638" s="333"/>
      <c r="P638" s="54"/>
      <c r="Q638" s="52"/>
      <c r="R638" s="34"/>
      <c r="S638" s="53"/>
      <c r="T638" s="208"/>
      <c r="U638" s="726"/>
      <c r="V638" s="206"/>
      <c r="W638" s="206"/>
      <c r="X638" s="678"/>
      <c r="Y638" s="34"/>
      <c r="Z638" s="610"/>
      <c r="AA638" s="608"/>
    </row>
    <row r="639" spans="1:27">
      <c r="A639" s="145" t="str">
        <f t="shared" si="18"/>
        <v>-</v>
      </c>
      <c r="B639" s="146" t="str">
        <f>_xlfn.XLOOKUP($A639,Dept.Meta!$A:$A,Dept.Meta!$F:$F,"-",0,1)</f>
        <v>-</v>
      </c>
      <c r="C639" s="629" t="str">
        <f>_xlfn.XLOOKUP(_xlfn.CONCAT($G639,"-",$I639),Div.Meta!$H:$H,Div.Meta!$C:$C,"-",0,1)</f>
        <v>-</v>
      </c>
      <c r="D639" s="302"/>
      <c r="E639" s="146" t="str">
        <f>IF($D639="","-",_xlfn.XLOOKUP($D639,Fund.Meta!$A:$A,Fund.Meta!$D:$D,"-",0,1))</f>
        <v>-</v>
      </c>
      <c r="F639" s="303" t="str">
        <f>IF($D639="","-",_xlfn.XLOOKUP($D639,Fund.Meta!$A:$A,Fund.Meta!$E:$E,"-",0,1))</f>
        <v>-</v>
      </c>
      <c r="G639" s="334"/>
      <c r="H639" s="303" t="str">
        <f>IF($G639="","-",_xlfn.XLOOKUP($G639,Appr.Meta!$A:$A,Appr.Meta!$D:$D,"-",0,1))</f>
        <v>-</v>
      </c>
      <c r="I639" s="302"/>
      <c r="J639" s="303" t="str">
        <f>IF($I639="","-",_xlfn.XLOOKUP($I639,'CC.Meta'!$A:$A,'CC.Meta'!$D:$D,"-",0,1))</f>
        <v>-</v>
      </c>
      <c r="K639" s="302"/>
      <c r="L639" s="146" t="str">
        <f>IF($K639="","-",_xlfn.XLOOKUP($K639,Obj.Meta!$A:$A,Obj.Meta!$D:$D,"-",0,1))</f>
        <v>-</v>
      </c>
      <c r="M639" s="300" t="str">
        <f>IF($K639="","-",_xlfn.XLOOKUP($K639,Obj.Meta!$A:$A,Obj.Meta!$F:$F,"-",0,1))</f>
        <v>-</v>
      </c>
      <c r="N639" s="337" t="str">
        <f t="shared" si="19"/>
        <v>---</v>
      </c>
      <c r="O639" s="333"/>
      <c r="P639" s="54"/>
      <c r="Q639" s="52"/>
      <c r="R639" s="34"/>
      <c r="S639" s="53"/>
      <c r="T639" s="208"/>
      <c r="U639" s="726"/>
      <c r="V639" s="206"/>
      <c r="W639" s="206"/>
      <c r="X639" s="678"/>
      <c r="Y639" s="34"/>
      <c r="Z639" s="610"/>
      <c r="AA639" s="608"/>
    </row>
    <row r="640" spans="1:27">
      <c r="A640" s="145" t="str">
        <f t="shared" si="18"/>
        <v>-</v>
      </c>
      <c r="B640" s="146" t="str">
        <f>_xlfn.XLOOKUP($A640,Dept.Meta!$A:$A,Dept.Meta!$F:$F,"-",0,1)</f>
        <v>-</v>
      </c>
      <c r="C640" s="629" t="str">
        <f>_xlfn.XLOOKUP(_xlfn.CONCAT($G640,"-",$I640),Div.Meta!$H:$H,Div.Meta!$C:$C,"-",0,1)</f>
        <v>-</v>
      </c>
      <c r="D640" s="302"/>
      <c r="E640" s="146" t="str">
        <f>IF($D640="","-",_xlfn.XLOOKUP($D640,Fund.Meta!$A:$A,Fund.Meta!$D:$D,"-",0,1))</f>
        <v>-</v>
      </c>
      <c r="F640" s="303" t="str">
        <f>IF($D640="","-",_xlfn.XLOOKUP($D640,Fund.Meta!$A:$A,Fund.Meta!$E:$E,"-",0,1))</f>
        <v>-</v>
      </c>
      <c r="G640" s="334"/>
      <c r="H640" s="303" t="str">
        <f>IF($G640="","-",_xlfn.XLOOKUP($G640,Appr.Meta!$A:$A,Appr.Meta!$D:$D,"-",0,1))</f>
        <v>-</v>
      </c>
      <c r="I640" s="302"/>
      <c r="J640" s="303" t="str">
        <f>IF($I640="","-",_xlfn.XLOOKUP($I640,'CC.Meta'!$A:$A,'CC.Meta'!$D:$D,"-",0,1))</f>
        <v>-</v>
      </c>
      <c r="K640" s="302"/>
      <c r="L640" s="146" t="str">
        <f>IF($K640="","-",_xlfn.XLOOKUP($K640,Obj.Meta!$A:$A,Obj.Meta!$D:$D,"-",0,1))</f>
        <v>-</v>
      </c>
      <c r="M640" s="300" t="str">
        <f>IF($K640="","-",_xlfn.XLOOKUP($K640,Obj.Meta!$A:$A,Obj.Meta!$F:$F,"-",0,1))</f>
        <v>-</v>
      </c>
      <c r="N640" s="337" t="str">
        <f t="shared" si="19"/>
        <v>---</v>
      </c>
      <c r="O640" s="333"/>
      <c r="P640" s="54"/>
      <c r="Q640" s="52"/>
      <c r="R640" s="34"/>
      <c r="S640" s="53"/>
      <c r="T640" s="208"/>
      <c r="U640" s="726"/>
      <c r="V640" s="206"/>
      <c r="W640" s="206"/>
      <c r="X640" s="678"/>
      <c r="Y640" s="34"/>
      <c r="Z640" s="610"/>
      <c r="AA640" s="608"/>
    </row>
    <row r="641" spans="1:27">
      <c r="A641" s="145" t="str">
        <f t="shared" si="18"/>
        <v>-</v>
      </c>
      <c r="B641" s="146" t="str">
        <f>_xlfn.XLOOKUP($A641,Dept.Meta!$A:$A,Dept.Meta!$F:$F,"-",0,1)</f>
        <v>-</v>
      </c>
      <c r="C641" s="629" t="str">
        <f>_xlfn.XLOOKUP(_xlfn.CONCAT($G641,"-",$I641),Div.Meta!$H:$H,Div.Meta!$C:$C,"-",0,1)</f>
        <v>-</v>
      </c>
      <c r="D641" s="302"/>
      <c r="E641" s="146" t="str">
        <f>IF($D641="","-",_xlfn.XLOOKUP($D641,Fund.Meta!$A:$A,Fund.Meta!$D:$D,"-",0,1))</f>
        <v>-</v>
      </c>
      <c r="F641" s="303" t="str">
        <f>IF($D641="","-",_xlfn.XLOOKUP($D641,Fund.Meta!$A:$A,Fund.Meta!$E:$E,"-",0,1))</f>
        <v>-</v>
      </c>
      <c r="G641" s="334"/>
      <c r="H641" s="303" t="str">
        <f>IF($G641="","-",_xlfn.XLOOKUP($G641,Appr.Meta!$A:$A,Appr.Meta!$D:$D,"-",0,1))</f>
        <v>-</v>
      </c>
      <c r="I641" s="302"/>
      <c r="J641" s="303" t="str">
        <f>IF($I641="","-",_xlfn.XLOOKUP($I641,'CC.Meta'!$A:$A,'CC.Meta'!$D:$D,"-",0,1))</f>
        <v>-</v>
      </c>
      <c r="K641" s="302"/>
      <c r="L641" s="146" t="str">
        <f>IF($K641="","-",_xlfn.XLOOKUP($K641,Obj.Meta!$A:$A,Obj.Meta!$D:$D,"-",0,1))</f>
        <v>-</v>
      </c>
      <c r="M641" s="300" t="str">
        <f>IF($K641="","-",_xlfn.XLOOKUP($K641,Obj.Meta!$A:$A,Obj.Meta!$F:$F,"-",0,1))</f>
        <v>-</v>
      </c>
      <c r="N641" s="337" t="str">
        <f t="shared" si="19"/>
        <v>---</v>
      </c>
      <c r="O641" s="333"/>
      <c r="P641" s="54"/>
      <c r="Q641" s="52"/>
      <c r="R641" s="34"/>
      <c r="S641" s="53"/>
      <c r="T641" s="208"/>
      <c r="U641" s="726"/>
      <c r="V641" s="206"/>
      <c r="W641" s="206"/>
      <c r="X641" s="678"/>
      <c r="Y641" s="34"/>
      <c r="Z641" s="610"/>
      <c r="AA641" s="608"/>
    </row>
    <row r="642" spans="1:27">
      <c r="A642" s="145" t="str">
        <f t="shared" si="18"/>
        <v>-</v>
      </c>
      <c r="B642" s="146" t="str">
        <f>_xlfn.XLOOKUP($A642,Dept.Meta!$A:$A,Dept.Meta!$F:$F,"-",0,1)</f>
        <v>-</v>
      </c>
      <c r="C642" s="629" t="str">
        <f>_xlfn.XLOOKUP(_xlfn.CONCAT($G642,"-",$I642),Div.Meta!$H:$H,Div.Meta!$C:$C,"-",0,1)</f>
        <v>-</v>
      </c>
      <c r="D642" s="302"/>
      <c r="E642" s="146" t="str">
        <f>IF($D642="","-",_xlfn.XLOOKUP($D642,Fund.Meta!$A:$A,Fund.Meta!$D:$D,"-",0,1))</f>
        <v>-</v>
      </c>
      <c r="F642" s="303" t="str">
        <f>IF($D642="","-",_xlfn.XLOOKUP($D642,Fund.Meta!$A:$A,Fund.Meta!$E:$E,"-",0,1))</f>
        <v>-</v>
      </c>
      <c r="G642" s="334"/>
      <c r="H642" s="303" t="str">
        <f>IF($G642="","-",_xlfn.XLOOKUP($G642,Appr.Meta!$A:$A,Appr.Meta!$D:$D,"-",0,1))</f>
        <v>-</v>
      </c>
      <c r="I642" s="302"/>
      <c r="J642" s="303" t="str">
        <f>IF($I642="","-",_xlfn.XLOOKUP($I642,'CC.Meta'!$A:$A,'CC.Meta'!$D:$D,"-",0,1))</f>
        <v>-</v>
      </c>
      <c r="K642" s="302"/>
      <c r="L642" s="146" t="str">
        <f>IF($K642="","-",_xlfn.XLOOKUP($K642,Obj.Meta!$A:$A,Obj.Meta!$D:$D,"-",0,1))</f>
        <v>-</v>
      </c>
      <c r="M642" s="300" t="str">
        <f>IF($K642="","-",_xlfn.XLOOKUP($K642,Obj.Meta!$A:$A,Obj.Meta!$F:$F,"-",0,1))</f>
        <v>-</v>
      </c>
      <c r="N642" s="337" t="str">
        <f t="shared" si="19"/>
        <v>---</v>
      </c>
      <c r="O642" s="333"/>
      <c r="P642" s="54"/>
      <c r="Q642" s="52"/>
      <c r="R642" s="34"/>
      <c r="S642" s="53"/>
      <c r="T642" s="208"/>
      <c r="U642" s="726"/>
      <c r="V642" s="206"/>
      <c r="W642" s="206"/>
      <c r="X642" s="678"/>
      <c r="Y642" s="34"/>
      <c r="Z642" s="610"/>
      <c r="AA642" s="608"/>
    </row>
    <row r="643" spans="1:27">
      <c r="A643" s="145" t="str">
        <f t="shared" si="18"/>
        <v>-</v>
      </c>
      <c r="B643" s="146" t="str">
        <f>_xlfn.XLOOKUP($A643,Dept.Meta!$A:$A,Dept.Meta!$F:$F,"-",0,1)</f>
        <v>-</v>
      </c>
      <c r="C643" s="629" t="str">
        <f>_xlfn.XLOOKUP(_xlfn.CONCAT($G643,"-",$I643),Div.Meta!$H:$H,Div.Meta!$C:$C,"-",0,1)</f>
        <v>-</v>
      </c>
      <c r="D643" s="302"/>
      <c r="E643" s="146" t="str">
        <f>IF($D643="","-",_xlfn.XLOOKUP($D643,Fund.Meta!$A:$A,Fund.Meta!$D:$D,"-",0,1))</f>
        <v>-</v>
      </c>
      <c r="F643" s="303" t="str">
        <f>IF($D643="","-",_xlfn.XLOOKUP($D643,Fund.Meta!$A:$A,Fund.Meta!$E:$E,"-",0,1))</f>
        <v>-</v>
      </c>
      <c r="G643" s="334"/>
      <c r="H643" s="303" t="str">
        <f>IF($G643="","-",_xlfn.XLOOKUP($G643,Appr.Meta!$A:$A,Appr.Meta!$D:$D,"-",0,1))</f>
        <v>-</v>
      </c>
      <c r="I643" s="302"/>
      <c r="J643" s="303" t="str">
        <f>IF($I643="","-",_xlfn.XLOOKUP($I643,'CC.Meta'!$A:$A,'CC.Meta'!$D:$D,"-",0,1))</f>
        <v>-</v>
      </c>
      <c r="K643" s="302"/>
      <c r="L643" s="146" t="str">
        <f>IF($K643="","-",_xlfn.XLOOKUP($K643,Obj.Meta!$A:$A,Obj.Meta!$D:$D,"-",0,1))</f>
        <v>-</v>
      </c>
      <c r="M643" s="300" t="str">
        <f>IF($K643="","-",_xlfn.XLOOKUP($K643,Obj.Meta!$A:$A,Obj.Meta!$F:$F,"-",0,1))</f>
        <v>-</v>
      </c>
      <c r="N643" s="337" t="str">
        <f t="shared" si="19"/>
        <v>---</v>
      </c>
      <c r="O643" s="333"/>
      <c r="P643" s="54"/>
      <c r="Q643" s="52"/>
      <c r="R643" s="34"/>
      <c r="S643" s="53"/>
      <c r="T643" s="208"/>
      <c r="U643" s="726"/>
      <c r="V643" s="206"/>
      <c r="W643" s="206"/>
      <c r="X643" s="678"/>
      <c r="Y643" s="34"/>
      <c r="Z643" s="610"/>
      <c r="AA643" s="608"/>
    </row>
    <row r="644" spans="1:27">
      <c r="A644" s="145" t="str">
        <f t="shared" si="18"/>
        <v>-</v>
      </c>
      <c r="B644" s="146" t="str">
        <f>_xlfn.XLOOKUP($A644,Dept.Meta!$A:$A,Dept.Meta!$F:$F,"-",0,1)</f>
        <v>-</v>
      </c>
      <c r="C644" s="629" t="str">
        <f>_xlfn.XLOOKUP(_xlfn.CONCAT($G644,"-",$I644),Div.Meta!$H:$H,Div.Meta!$C:$C,"-",0,1)</f>
        <v>-</v>
      </c>
      <c r="D644" s="302"/>
      <c r="E644" s="146" t="str">
        <f>IF($D644="","-",_xlfn.XLOOKUP($D644,Fund.Meta!$A:$A,Fund.Meta!$D:$D,"-",0,1))</f>
        <v>-</v>
      </c>
      <c r="F644" s="303" t="str">
        <f>IF($D644="","-",_xlfn.XLOOKUP($D644,Fund.Meta!$A:$A,Fund.Meta!$E:$E,"-",0,1))</f>
        <v>-</v>
      </c>
      <c r="G644" s="334"/>
      <c r="H644" s="303" t="str">
        <f>IF($G644="","-",_xlfn.XLOOKUP($G644,Appr.Meta!$A:$A,Appr.Meta!$D:$D,"-",0,1))</f>
        <v>-</v>
      </c>
      <c r="I644" s="302"/>
      <c r="J644" s="303" t="str">
        <f>IF($I644="","-",_xlfn.XLOOKUP($I644,'CC.Meta'!$A:$A,'CC.Meta'!$D:$D,"-",0,1))</f>
        <v>-</v>
      </c>
      <c r="K644" s="302"/>
      <c r="L644" s="146" t="str">
        <f>IF($K644="","-",_xlfn.XLOOKUP($K644,Obj.Meta!$A:$A,Obj.Meta!$D:$D,"-",0,1))</f>
        <v>-</v>
      </c>
      <c r="M644" s="300" t="str">
        <f>IF($K644="","-",_xlfn.XLOOKUP($K644,Obj.Meta!$A:$A,Obj.Meta!$F:$F,"-",0,1))</f>
        <v>-</v>
      </c>
      <c r="N644" s="337" t="str">
        <f t="shared" si="19"/>
        <v>---</v>
      </c>
      <c r="O644" s="333"/>
      <c r="P644" s="54"/>
      <c r="Q644" s="52"/>
      <c r="R644" s="34"/>
      <c r="S644" s="53"/>
      <c r="T644" s="208"/>
      <c r="U644" s="726"/>
      <c r="V644" s="206"/>
      <c r="W644" s="206"/>
      <c r="X644" s="678"/>
      <c r="Y644" s="34"/>
      <c r="Z644" s="610"/>
      <c r="AA644" s="608"/>
    </row>
    <row r="645" spans="1:27">
      <c r="A645" s="145" t="str">
        <f t="shared" si="18"/>
        <v>-</v>
      </c>
      <c r="B645" s="146" t="str">
        <f>_xlfn.XLOOKUP($A645,Dept.Meta!$A:$A,Dept.Meta!$F:$F,"-",0,1)</f>
        <v>-</v>
      </c>
      <c r="C645" s="629" t="str">
        <f>_xlfn.XLOOKUP(_xlfn.CONCAT($G645,"-",$I645),Div.Meta!$H:$H,Div.Meta!$C:$C,"-",0,1)</f>
        <v>-</v>
      </c>
      <c r="D645" s="302"/>
      <c r="E645" s="146" t="str">
        <f>IF($D645="","-",_xlfn.XLOOKUP($D645,Fund.Meta!$A:$A,Fund.Meta!$D:$D,"-",0,1))</f>
        <v>-</v>
      </c>
      <c r="F645" s="303" t="str">
        <f>IF($D645="","-",_xlfn.XLOOKUP($D645,Fund.Meta!$A:$A,Fund.Meta!$E:$E,"-",0,1))</f>
        <v>-</v>
      </c>
      <c r="G645" s="334"/>
      <c r="H645" s="303" t="str">
        <f>IF($G645="","-",_xlfn.XLOOKUP($G645,Appr.Meta!$A:$A,Appr.Meta!$D:$D,"-",0,1))</f>
        <v>-</v>
      </c>
      <c r="I645" s="302"/>
      <c r="J645" s="303" t="str">
        <f>IF($I645="","-",_xlfn.XLOOKUP($I645,'CC.Meta'!$A:$A,'CC.Meta'!$D:$D,"-",0,1))</f>
        <v>-</v>
      </c>
      <c r="K645" s="302"/>
      <c r="L645" s="146" t="str">
        <f>IF($K645="","-",_xlfn.XLOOKUP($K645,Obj.Meta!$A:$A,Obj.Meta!$D:$D,"-",0,1))</f>
        <v>-</v>
      </c>
      <c r="M645" s="300" t="str">
        <f>IF($K645="","-",_xlfn.XLOOKUP($K645,Obj.Meta!$A:$A,Obj.Meta!$F:$F,"-",0,1))</f>
        <v>-</v>
      </c>
      <c r="N645" s="337" t="str">
        <f t="shared" si="19"/>
        <v>---</v>
      </c>
      <c r="O645" s="333"/>
      <c r="P645" s="54"/>
      <c r="Q645" s="52"/>
      <c r="R645" s="34"/>
      <c r="S645" s="53"/>
      <c r="T645" s="208"/>
      <c r="U645" s="726"/>
      <c r="V645" s="206"/>
      <c r="W645" s="206"/>
      <c r="X645" s="678"/>
      <c r="Y645" s="34"/>
      <c r="Z645" s="610"/>
      <c r="AA645" s="608"/>
    </row>
    <row r="646" spans="1:27">
      <c r="A646" s="145" t="str">
        <f t="shared" si="18"/>
        <v>-</v>
      </c>
      <c r="B646" s="146" t="str">
        <f>_xlfn.XLOOKUP($A646,Dept.Meta!$A:$A,Dept.Meta!$F:$F,"-",0,1)</f>
        <v>-</v>
      </c>
      <c r="C646" s="629" t="str">
        <f>_xlfn.XLOOKUP(_xlfn.CONCAT($G646,"-",$I646),Div.Meta!$H:$H,Div.Meta!$C:$C,"-",0,1)</f>
        <v>-</v>
      </c>
      <c r="D646" s="302"/>
      <c r="E646" s="146" t="str">
        <f>IF($D646="","-",_xlfn.XLOOKUP($D646,Fund.Meta!$A:$A,Fund.Meta!$D:$D,"-",0,1))</f>
        <v>-</v>
      </c>
      <c r="F646" s="303" t="str">
        <f>IF($D646="","-",_xlfn.XLOOKUP($D646,Fund.Meta!$A:$A,Fund.Meta!$E:$E,"-",0,1))</f>
        <v>-</v>
      </c>
      <c r="G646" s="334"/>
      <c r="H646" s="303" t="str">
        <f>IF($G646="","-",_xlfn.XLOOKUP($G646,Appr.Meta!$A:$A,Appr.Meta!$D:$D,"-",0,1))</f>
        <v>-</v>
      </c>
      <c r="I646" s="302"/>
      <c r="J646" s="303" t="str">
        <f>IF($I646="","-",_xlfn.XLOOKUP($I646,'CC.Meta'!$A:$A,'CC.Meta'!$D:$D,"-",0,1))</f>
        <v>-</v>
      </c>
      <c r="K646" s="302"/>
      <c r="L646" s="146" t="str">
        <f>IF($K646="","-",_xlfn.XLOOKUP($K646,Obj.Meta!$A:$A,Obj.Meta!$D:$D,"-",0,1))</f>
        <v>-</v>
      </c>
      <c r="M646" s="300" t="str">
        <f>IF($K646="","-",_xlfn.XLOOKUP($K646,Obj.Meta!$A:$A,Obj.Meta!$F:$F,"-",0,1))</f>
        <v>-</v>
      </c>
      <c r="N646" s="337" t="str">
        <f t="shared" si="19"/>
        <v>---</v>
      </c>
      <c r="O646" s="333"/>
      <c r="P646" s="54"/>
      <c r="Q646" s="52"/>
      <c r="R646" s="34"/>
      <c r="S646" s="53"/>
      <c r="T646" s="208"/>
      <c r="U646" s="726"/>
      <c r="V646" s="206"/>
      <c r="W646" s="206"/>
      <c r="X646" s="678"/>
      <c r="Y646" s="34"/>
      <c r="Z646" s="610"/>
      <c r="AA646" s="608"/>
    </row>
    <row r="647" spans="1:27">
      <c r="A647" s="145" t="str">
        <f t="shared" si="18"/>
        <v>-</v>
      </c>
      <c r="B647" s="146" t="str">
        <f>_xlfn.XLOOKUP($A647,Dept.Meta!$A:$A,Dept.Meta!$F:$F,"-",0,1)</f>
        <v>-</v>
      </c>
      <c r="C647" s="629" t="str">
        <f>_xlfn.XLOOKUP(_xlfn.CONCAT($G647,"-",$I647),Div.Meta!$H:$H,Div.Meta!$C:$C,"-",0,1)</f>
        <v>-</v>
      </c>
      <c r="D647" s="302"/>
      <c r="E647" s="146" t="str">
        <f>IF($D647="","-",_xlfn.XLOOKUP($D647,Fund.Meta!$A:$A,Fund.Meta!$D:$D,"-",0,1))</f>
        <v>-</v>
      </c>
      <c r="F647" s="303" t="str">
        <f>IF($D647="","-",_xlfn.XLOOKUP($D647,Fund.Meta!$A:$A,Fund.Meta!$E:$E,"-",0,1))</f>
        <v>-</v>
      </c>
      <c r="G647" s="334"/>
      <c r="H647" s="303" t="str">
        <f>IF($G647="","-",_xlfn.XLOOKUP($G647,Appr.Meta!$A:$A,Appr.Meta!$D:$D,"-",0,1))</f>
        <v>-</v>
      </c>
      <c r="I647" s="302"/>
      <c r="J647" s="303" t="str">
        <f>IF($I647="","-",_xlfn.XLOOKUP($I647,'CC.Meta'!$A:$A,'CC.Meta'!$D:$D,"-",0,1))</f>
        <v>-</v>
      </c>
      <c r="K647" s="302"/>
      <c r="L647" s="146" t="str">
        <f>IF($K647="","-",_xlfn.XLOOKUP($K647,Obj.Meta!$A:$A,Obj.Meta!$D:$D,"-",0,1))</f>
        <v>-</v>
      </c>
      <c r="M647" s="300" t="str">
        <f>IF($K647="","-",_xlfn.XLOOKUP($K647,Obj.Meta!$A:$A,Obj.Meta!$F:$F,"-",0,1))</f>
        <v>-</v>
      </c>
      <c r="N647" s="337" t="str">
        <f t="shared" si="19"/>
        <v>---</v>
      </c>
      <c r="O647" s="333"/>
      <c r="P647" s="54"/>
      <c r="Q647" s="52"/>
      <c r="R647" s="34"/>
      <c r="S647" s="53"/>
      <c r="T647" s="208"/>
      <c r="U647" s="726"/>
      <c r="V647" s="206"/>
      <c r="W647" s="206"/>
      <c r="X647" s="678"/>
      <c r="Y647" s="34"/>
      <c r="Z647" s="610"/>
      <c r="AA647" s="608"/>
    </row>
    <row r="648" spans="1:27">
      <c r="A648" s="145" t="str">
        <f t="shared" si="18"/>
        <v>-</v>
      </c>
      <c r="B648" s="146" t="str">
        <f>_xlfn.XLOOKUP($A648,Dept.Meta!$A:$A,Dept.Meta!$F:$F,"-",0,1)</f>
        <v>-</v>
      </c>
      <c r="C648" s="629" t="str">
        <f>_xlfn.XLOOKUP(_xlfn.CONCAT($G648,"-",$I648),Div.Meta!$H:$H,Div.Meta!$C:$C,"-",0,1)</f>
        <v>-</v>
      </c>
      <c r="D648" s="302"/>
      <c r="E648" s="146" t="str">
        <f>IF($D648="","-",_xlfn.XLOOKUP($D648,Fund.Meta!$A:$A,Fund.Meta!$D:$D,"-",0,1))</f>
        <v>-</v>
      </c>
      <c r="F648" s="303" t="str">
        <f>IF($D648="","-",_xlfn.XLOOKUP($D648,Fund.Meta!$A:$A,Fund.Meta!$E:$E,"-",0,1))</f>
        <v>-</v>
      </c>
      <c r="G648" s="334"/>
      <c r="H648" s="303" t="str">
        <f>IF($G648="","-",_xlfn.XLOOKUP($G648,Appr.Meta!$A:$A,Appr.Meta!$D:$D,"-",0,1))</f>
        <v>-</v>
      </c>
      <c r="I648" s="302"/>
      <c r="J648" s="303" t="str">
        <f>IF($I648="","-",_xlfn.XLOOKUP($I648,'CC.Meta'!$A:$A,'CC.Meta'!$D:$D,"-",0,1))</f>
        <v>-</v>
      </c>
      <c r="K648" s="302"/>
      <c r="L648" s="146" t="str">
        <f>IF($K648="","-",_xlfn.XLOOKUP($K648,Obj.Meta!$A:$A,Obj.Meta!$D:$D,"-",0,1))</f>
        <v>-</v>
      </c>
      <c r="M648" s="300" t="str">
        <f>IF($K648="","-",_xlfn.XLOOKUP($K648,Obj.Meta!$A:$A,Obj.Meta!$F:$F,"-",0,1))</f>
        <v>-</v>
      </c>
      <c r="N648" s="337" t="str">
        <f t="shared" si="19"/>
        <v>---</v>
      </c>
      <c r="O648" s="333"/>
      <c r="P648" s="54"/>
      <c r="Q648" s="52"/>
      <c r="R648" s="34"/>
      <c r="S648" s="53"/>
      <c r="T648" s="208"/>
      <c r="U648" s="726"/>
      <c r="V648" s="206"/>
      <c r="W648" s="206"/>
      <c r="X648" s="678"/>
      <c r="Y648" s="34"/>
      <c r="Z648" s="610"/>
      <c r="AA648" s="608"/>
    </row>
    <row r="649" spans="1:27">
      <c r="A649" s="145" t="str">
        <f t="shared" si="18"/>
        <v>-</v>
      </c>
      <c r="B649" s="146" t="str">
        <f>_xlfn.XLOOKUP($A649,Dept.Meta!$A:$A,Dept.Meta!$F:$F,"-",0,1)</f>
        <v>-</v>
      </c>
      <c r="C649" s="629" t="str">
        <f>_xlfn.XLOOKUP(_xlfn.CONCAT($G649,"-",$I649),Div.Meta!$H:$H,Div.Meta!$C:$C,"-",0,1)</f>
        <v>-</v>
      </c>
      <c r="D649" s="302"/>
      <c r="E649" s="146" t="str">
        <f>IF($D649="","-",_xlfn.XLOOKUP($D649,Fund.Meta!$A:$A,Fund.Meta!$D:$D,"-",0,1))</f>
        <v>-</v>
      </c>
      <c r="F649" s="303" t="str">
        <f>IF($D649="","-",_xlfn.XLOOKUP($D649,Fund.Meta!$A:$A,Fund.Meta!$E:$E,"-",0,1))</f>
        <v>-</v>
      </c>
      <c r="G649" s="334"/>
      <c r="H649" s="303" t="str">
        <f>IF($G649="","-",_xlfn.XLOOKUP($G649,Appr.Meta!$A:$A,Appr.Meta!$D:$D,"-",0,1))</f>
        <v>-</v>
      </c>
      <c r="I649" s="302"/>
      <c r="J649" s="303" t="str">
        <f>IF($I649="","-",_xlfn.XLOOKUP($I649,'CC.Meta'!$A:$A,'CC.Meta'!$D:$D,"-",0,1))</f>
        <v>-</v>
      </c>
      <c r="K649" s="302"/>
      <c r="L649" s="146" t="str">
        <f>IF($K649="","-",_xlfn.XLOOKUP($K649,Obj.Meta!$A:$A,Obj.Meta!$D:$D,"-",0,1))</f>
        <v>-</v>
      </c>
      <c r="M649" s="300" t="str">
        <f>IF($K649="","-",_xlfn.XLOOKUP($K649,Obj.Meta!$A:$A,Obj.Meta!$F:$F,"-",0,1))</f>
        <v>-</v>
      </c>
      <c r="N649" s="337" t="str">
        <f t="shared" si="19"/>
        <v>---</v>
      </c>
      <c r="O649" s="333"/>
      <c r="P649" s="54"/>
      <c r="Q649" s="52"/>
      <c r="R649" s="34"/>
      <c r="S649" s="53"/>
      <c r="T649" s="208"/>
      <c r="U649" s="726"/>
      <c r="V649" s="206"/>
      <c r="W649" s="206"/>
      <c r="X649" s="678"/>
      <c r="Y649" s="34"/>
      <c r="Z649" s="610"/>
      <c r="AA649" s="608"/>
    </row>
    <row r="650" spans="1:27">
      <c r="A650" s="145" t="str">
        <f t="shared" si="18"/>
        <v>-</v>
      </c>
      <c r="B650" s="146" t="str">
        <f>_xlfn.XLOOKUP($A650,Dept.Meta!$A:$A,Dept.Meta!$F:$F,"-",0,1)</f>
        <v>-</v>
      </c>
      <c r="C650" s="629" t="str">
        <f>_xlfn.XLOOKUP(_xlfn.CONCAT($G650,"-",$I650),Div.Meta!$H:$H,Div.Meta!$C:$C,"-",0,1)</f>
        <v>-</v>
      </c>
      <c r="D650" s="302"/>
      <c r="E650" s="146" t="str">
        <f>IF($D650="","-",_xlfn.XLOOKUP($D650,Fund.Meta!$A:$A,Fund.Meta!$D:$D,"-",0,1))</f>
        <v>-</v>
      </c>
      <c r="F650" s="303" t="str">
        <f>IF($D650="","-",_xlfn.XLOOKUP($D650,Fund.Meta!$A:$A,Fund.Meta!$E:$E,"-",0,1))</f>
        <v>-</v>
      </c>
      <c r="G650" s="334"/>
      <c r="H650" s="303" t="str">
        <f>IF($G650="","-",_xlfn.XLOOKUP($G650,Appr.Meta!$A:$A,Appr.Meta!$D:$D,"-",0,1))</f>
        <v>-</v>
      </c>
      <c r="I650" s="302"/>
      <c r="J650" s="303" t="str">
        <f>IF($I650="","-",_xlfn.XLOOKUP($I650,'CC.Meta'!$A:$A,'CC.Meta'!$D:$D,"-",0,1))</f>
        <v>-</v>
      </c>
      <c r="K650" s="302"/>
      <c r="L650" s="146" t="str">
        <f>IF($K650="","-",_xlfn.XLOOKUP($K650,Obj.Meta!$A:$A,Obj.Meta!$D:$D,"-",0,1))</f>
        <v>-</v>
      </c>
      <c r="M650" s="300" t="str">
        <f>IF($K650="","-",_xlfn.XLOOKUP($K650,Obj.Meta!$A:$A,Obj.Meta!$F:$F,"-",0,1))</f>
        <v>-</v>
      </c>
      <c r="N650" s="337" t="str">
        <f t="shared" si="19"/>
        <v>---</v>
      </c>
      <c r="O650" s="333"/>
      <c r="P650" s="54"/>
      <c r="Q650" s="52"/>
      <c r="R650" s="34"/>
      <c r="S650" s="53"/>
      <c r="T650" s="208"/>
      <c r="U650" s="726"/>
      <c r="V650" s="206"/>
      <c r="W650" s="206"/>
      <c r="X650" s="678"/>
      <c r="Y650" s="34"/>
      <c r="Z650" s="610"/>
      <c r="AA650" s="608"/>
    </row>
    <row r="651" spans="1:27">
      <c r="A651" s="145" t="str">
        <f t="shared" si="18"/>
        <v>-</v>
      </c>
      <c r="B651" s="146" t="str">
        <f>_xlfn.XLOOKUP($A651,Dept.Meta!$A:$A,Dept.Meta!$F:$F,"-",0,1)</f>
        <v>-</v>
      </c>
      <c r="C651" s="629" t="str">
        <f>_xlfn.XLOOKUP(_xlfn.CONCAT($G651,"-",$I651),Div.Meta!$H:$H,Div.Meta!$C:$C,"-",0,1)</f>
        <v>-</v>
      </c>
      <c r="D651" s="302"/>
      <c r="E651" s="146" t="str">
        <f>IF($D651="","-",_xlfn.XLOOKUP($D651,Fund.Meta!$A:$A,Fund.Meta!$D:$D,"-",0,1))</f>
        <v>-</v>
      </c>
      <c r="F651" s="303" t="str">
        <f>IF($D651="","-",_xlfn.XLOOKUP($D651,Fund.Meta!$A:$A,Fund.Meta!$E:$E,"-",0,1))</f>
        <v>-</v>
      </c>
      <c r="G651" s="334"/>
      <c r="H651" s="303" t="str">
        <f>IF($G651="","-",_xlfn.XLOOKUP($G651,Appr.Meta!$A:$A,Appr.Meta!$D:$D,"-",0,1))</f>
        <v>-</v>
      </c>
      <c r="I651" s="302"/>
      <c r="J651" s="303" t="str">
        <f>IF($I651="","-",_xlfn.XLOOKUP($I651,'CC.Meta'!$A:$A,'CC.Meta'!$D:$D,"-",0,1))</f>
        <v>-</v>
      </c>
      <c r="K651" s="302"/>
      <c r="L651" s="146" t="str">
        <f>IF($K651="","-",_xlfn.XLOOKUP($K651,Obj.Meta!$A:$A,Obj.Meta!$D:$D,"-",0,1))</f>
        <v>-</v>
      </c>
      <c r="M651" s="300" t="str">
        <f>IF($K651="","-",_xlfn.XLOOKUP($K651,Obj.Meta!$A:$A,Obj.Meta!$F:$F,"-",0,1))</f>
        <v>-</v>
      </c>
      <c r="N651" s="337" t="str">
        <f t="shared" si="19"/>
        <v>---</v>
      </c>
      <c r="O651" s="333"/>
      <c r="P651" s="54"/>
      <c r="Q651" s="52"/>
      <c r="R651" s="34"/>
      <c r="S651" s="53"/>
      <c r="T651" s="208"/>
      <c r="U651" s="726"/>
      <c r="V651" s="206"/>
      <c r="W651" s="206"/>
      <c r="X651" s="678"/>
      <c r="Y651" s="34"/>
      <c r="Z651" s="610"/>
      <c r="AA651" s="608"/>
    </row>
    <row r="652" spans="1:27">
      <c r="A652" s="145" t="str">
        <f t="shared" si="18"/>
        <v>-</v>
      </c>
      <c r="B652" s="146" t="str">
        <f>_xlfn.XLOOKUP($A652,Dept.Meta!$A:$A,Dept.Meta!$F:$F,"-",0,1)</f>
        <v>-</v>
      </c>
      <c r="C652" s="629" t="str">
        <f>_xlfn.XLOOKUP(_xlfn.CONCAT($G652,"-",$I652),Div.Meta!$H:$H,Div.Meta!$C:$C,"-",0,1)</f>
        <v>-</v>
      </c>
      <c r="D652" s="302"/>
      <c r="E652" s="146" t="str">
        <f>IF($D652="","-",_xlfn.XLOOKUP($D652,Fund.Meta!$A:$A,Fund.Meta!$D:$D,"-",0,1))</f>
        <v>-</v>
      </c>
      <c r="F652" s="303" t="str">
        <f>IF($D652="","-",_xlfn.XLOOKUP($D652,Fund.Meta!$A:$A,Fund.Meta!$E:$E,"-",0,1))</f>
        <v>-</v>
      </c>
      <c r="G652" s="334"/>
      <c r="H652" s="303" t="str">
        <f>IF($G652="","-",_xlfn.XLOOKUP($G652,Appr.Meta!$A:$A,Appr.Meta!$D:$D,"-",0,1))</f>
        <v>-</v>
      </c>
      <c r="I652" s="302"/>
      <c r="J652" s="303" t="str">
        <f>IF($I652="","-",_xlfn.XLOOKUP($I652,'CC.Meta'!$A:$A,'CC.Meta'!$D:$D,"-",0,1))</f>
        <v>-</v>
      </c>
      <c r="K652" s="302"/>
      <c r="L652" s="146" t="str">
        <f>IF($K652="","-",_xlfn.XLOOKUP($K652,Obj.Meta!$A:$A,Obj.Meta!$D:$D,"-",0,1))</f>
        <v>-</v>
      </c>
      <c r="M652" s="300" t="str">
        <f>IF($K652="","-",_xlfn.XLOOKUP($K652,Obj.Meta!$A:$A,Obj.Meta!$F:$F,"-",0,1))</f>
        <v>-</v>
      </c>
      <c r="N652" s="337" t="str">
        <f t="shared" si="19"/>
        <v>---</v>
      </c>
      <c r="O652" s="333"/>
      <c r="P652" s="54"/>
      <c r="Q652" s="52"/>
      <c r="R652" s="34"/>
      <c r="S652" s="53"/>
      <c r="T652" s="208"/>
      <c r="U652" s="726"/>
      <c r="V652" s="206"/>
      <c r="W652" s="206"/>
      <c r="X652" s="678"/>
      <c r="Y652" s="34"/>
      <c r="Z652" s="610"/>
      <c r="AA652" s="608"/>
    </row>
    <row r="653" spans="1:27">
      <c r="A653" s="145" t="str">
        <f t="shared" si="18"/>
        <v>-</v>
      </c>
      <c r="B653" s="146" t="str">
        <f>_xlfn.XLOOKUP($A653,Dept.Meta!$A:$A,Dept.Meta!$F:$F,"-",0,1)</f>
        <v>-</v>
      </c>
      <c r="C653" s="629" t="str">
        <f>_xlfn.XLOOKUP(_xlfn.CONCAT($G653,"-",$I653),Div.Meta!$H:$H,Div.Meta!$C:$C,"-",0,1)</f>
        <v>-</v>
      </c>
      <c r="D653" s="302"/>
      <c r="E653" s="146" t="str">
        <f>IF($D653="","-",_xlfn.XLOOKUP($D653,Fund.Meta!$A:$A,Fund.Meta!$D:$D,"-",0,1))</f>
        <v>-</v>
      </c>
      <c r="F653" s="303" t="str">
        <f>IF($D653="","-",_xlfn.XLOOKUP($D653,Fund.Meta!$A:$A,Fund.Meta!$E:$E,"-",0,1))</f>
        <v>-</v>
      </c>
      <c r="G653" s="334"/>
      <c r="H653" s="303" t="str">
        <f>IF($G653="","-",_xlfn.XLOOKUP($G653,Appr.Meta!$A:$A,Appr.Meta!$D:$D,"-",0,1))</f>
        <v>-</v>
      </c>
      <c r="I653" s="302"/>
      <c r="J653" s="303" t="str">
        <f>IF($I653="","-",_xlfn.XLOOKUP($I653,'CC.Meta'!$A:$A,'CC.Meta'!$D:$D,"-",0,1))</f>
        <v>-</v>
      </c>
      <c r="K653" s="302"/>
      <c r="L653" s="146" t="str">
        <f>IF($K653="","-",_xlfn.XLOOKUP($K653,Obj.Meta!$A:$A,Obj.Meta!$D:$D,"-",0,1))</f>
        <v>-</v>
      </c>
      <c r="M653" s="300" t="str">
        <f>IF($K653="","-",_xlfn.XLOOKUP($K653,Obj.Meta!$A:$A,Obj.Meta!$F:$F,"-",0,1))</f>
        <v>-</v>
      </c>
      <c r="N653" s="337" t="str">
        <f t="shared" si="19"/>
        <v>---</v>
      </c>
      <c r="O653" s="333"/>
      <c r="P653" s="54"/>
      <c r="Q653" s="52"/>
      <c r="R653" s="34"/>
      <c r="S653" s="53"/>
      <c r="T653" s="208"/>
      <c r="U653" s="726"/>
      <c r="V653" s="206"/>
      <c r="W653" s="206"/>
      <c r="X653" s="678"/>
      <c r="Y653" s="34"/>
      <c r="Z653" s="610"/>
      <c r="AA653" s="608"/>
    </row>
    <row r="654" spans="1:27">
      <c r="A654" s="145" t="str">
        <f t="shared" si="18"/>
        <v>-</v>
      </c>
      <c r="B654" s="146" t="str">
        <f>_xlfn.XLOOKUP($A654,Dept.Meta!$A:$A,Dept.Meta!$F:$F,"-",0,1)</f>
        <v>-</v>
      </c>
      <c r="C654" s="629" t="str">
        <f>_xlfn.XLOOKUP(_xlfn.CONCAT($G654,"-",$I654),Div.Meta!$H:$H,Div.Meta!$C:$C,"-",0,1)</f>
        <v>-</v>
      </c>
      <c r="D654" s="302"/>
      <c r="E654" s="146" t="str">
        <f>IF($D654="","-",_xlfn.XLOOKUP($D654,Fund.Meta!$A:$A,Fund.Meta!$D:$D,"-",0,1))</f>
        <v>-</v>
      </c>
      <c r="F654" s="303" t="str">
        <f>IF($D654="","-",_xlfn.XLOOKUP($D654,Fund.Meta!$A:$A,Fund.Meta!$E:$E,"-",0,1))</f>
        <v>-</v>
      </c>
      <c r="G654" s="334"/>
      <c r="H654" s="303" t="str">
        <f>IF($G654="","-",_xlfn.XLOOKUP($G654,Appr.Meta!$A:$A,Appr.Meta!$D:$D,"-",0,1))</f>
        <v>-</v>
      </c>
      <c r="I654" s="302"/>
      <c r="J654" s="303" t="str">
        <f>IF($I654="","-",_xlfn.XLOOKUP($I654,'CC.Meta'!$A:$A,'CC.Meta'!$D:$D,"-",0,1))</f>
        <v>-</v>
      </c>
      <c r="K654" s="302"/>
      <c r="L654" s="146" t="str">
        <f>IF($K654="","-",_xlfn.XLOOKUP($K654,Obj.Meta!$A:$A,Obj.Meta!$D:$D,"-",0,1))</f>
        <v>-</v>
      </c>
      <c r="M654" s="300" t="str">
        <f>IF($K654="","-",_xlfn.XLOOKUP($K654,Obj.Meta!$A:$A,Obj.Meta!$F:$F,"-",0,1))</f>
        <v>-</v>
      </c>
      <c r="N654" s="337" t="str">
        <f t="shared" si="19"/>
        <v>---</v>
      </c>
      <c r="O654" s="333"/>
      <c r="P654" s="54"/>
      <c r="Q654" s="52"/>
      <c r="R654" s="34"/>
      <c r="S654" s="53"/>
      <c r="T654" s="208"/>
      <c r="U654" s="726"/>
      <c r="V654" s="206"/>
      <c r="W654" s="206"/>
      <c r="X654" s="678"/>
      <c r="Y654" s="34"/>
      <c r="Z654" s="610"/>
      <c r="AA654" s="608"/>
    </row>
    <row r="655" spans="1:27">
      <c r="A655" s="145" t="str">
        <f t="shared" si="18"/>
        <v>-</v>
      </c>
      <c r="B655" s="146" t="str">
        <f>_xlfn.XLOOKUP($A655,Dept.Meta!$A:$A,Dept.Meta!$F:$F,"-",0,1)</f>
        <v>-</v>
      </c>
      <c r="C655" s="629" t="str">
        <f>_xlfn.XLOOKUP(_xlfn.CONCAT($G655,"-",$I655),Div.Meta!$H:$H,Div.Meta!$C:$C,"-",0,1)</f>
        <v>-</v>
      </c>
      <c r="D655" s="302"/>
      <c r="E655" s="146" t="str">
        <f>IF($D655="","-",_xlfn.XLOOKUP($D655,Fund.Meta!$A:$A,Fund.Meta!$D:$D,"-",0,1))</f>
        <v>-</v>
      </c>
      <c r="F655" s="303" t="str">
        <f>IF($D655="","-",_xlfn.XLOOKUP($D655,Fund.Meta!$A:$A,Fund.Meta!$E:$E,"-",0,1))</f>
        <v>-</v>
      </c>
      <c r="G655" s="334"/>
      <c r="H655" s="303" t="str">
        <f>IF($G655="","-",_xlfn.XLOOKUP($G655,Appr.Meta!$A:$A,Appr.Meta!$D:$D,"-",0,1))</f>
        <v>-</v>
      </c>
      <c r="I655" s="302"/>
      <c r="J655" s="303" t="str">
        <f>IF($I655="","-",_xlfn.XLOOKUP($I655,'CC.Meta'!$A:$A,'CC.Meta'!$D:$D,"-",0,1))</f>
        <v>-</v>
      </c>
      <c r="K655" s="302"/>
      <c r="L655" s="146" t="str">
        <f>IF($K655="","-",_xlfn.XLOOKUP($K655,Obj.Meta!$A:$A,Obj.Meta!$D:$D,"-",0,1))</f>
        <v>-</v>
      </c>
      <c r="M655" s="300" t="str">
        <f>IF($K655="","-",_xlfn.XLOOKUP($K655,Obj.Meta!$A:$A,Obj.Meta!$F:$F,"-",0,1))</f>
        <v>-</v>
      </c>
      <c r="N655" s="337" t="str">
        <f t="shared" si="19"/>
        <v>---</v>
      </c>
      <c r="O655" s="333"/>
      <c r="P655" s="54"/>
      <c r="Q655" s="52"/>
      <c r="R655" s="34"/>
      <c r="S655" s="53"/>
      <c r="T655" s="208"/>
      <c r="U655" s="726"/>
      <c r="V655" s="206"/>
      <c r="W655" s="206"/>
      <c r="X655" s="678"/>
      <c r="Y655" s="34"/>
      <c r="Z655" s="610"/>
      <c r="AA655" s="608"/>
    </row>
    <row r="656" spans="1:27">
      <c r="A656" s="145" t="str">
        <f t="shared" si="18"/>
        <v>-</v>
      </c>
      <c r="B656" s="146" t="str">
        <f>_xlfn.XLOOKUP($A656,Dept.Meta!$A:$A,Dept.Meta!$F:$F,"-",0,1)</f>
        <v>-</v>
      </c>
      <c r="C656" s="629" t="str">
        <f>_xlfn.XLOOKUP(_xlfn.CONCAT($G656,"-",$I656),Div.Meta!$H:$H,Div.Meta!$C:$C,"-",0,1)</f>
        <v>-</v>
      </c>
      <c r="D656" s="302"/>
      <c r="E656" s="146" t="str">
        <f>IF($D656="","-",_xlfn.XLOOKUP($D656,Fund.Meta!$A:$A,Fund.Meta!$D:$D,"-",0,1))</f>
        <v>-</v>
      </c>
      <c r="F656" s="303" t="str">
        <f>IF($D656="","-",_xlfn.XLOOKUP($D656,Fund.Meta!$A:$A,Fund.Meta!$E:$E,"-",0,1))</f>
        <v>-</v>
      </c>
      <c r="G656" s="334"/>
      <c r="H656" s="303" t="str">
        <f>IF($G656="","-",_xlfn.XLOOKUP($G656,Appr.Meta!$A:$A,Appr.Meta!$D:$D,"-",0,1))</f>
        <v>-</v>
      </c>
      <c r="I656" s="302"/>
      <c r="J656" s="303" t="str">
        <f>IF($I656="","-",_xlfn.XLOOKUP($I656,'CC.Meta'!$A:$A,'CC.Meta'!$D:$D,"-",0,1))</f>
        <v>-</v>
      </c>
      <c r="K656" s="302"/>
      <c r="L656" s="146" t="str">
        <f>IF($K656="","-",_xlfn.XLOOKUP($K656,Obj.Meta!$A:$A,Obj.Meta!$D:$D,"-",0,1))</f>
        <v>-</v>
      </c>
      <c r="M656" s="300" t="str">
        <f>IF($K656="","-",_xlfn.XLOOKUP($K656,Obj.Meta!$A:$A,Obj.Meta!$F:$F,"-",0,1))</f>
        <v>-</v>
      </c>
      <c r="N656" s="337" t="str">
        <f t="shared" si="19"/>
        <v>---</v>
      </c>
      <c r="O656" s="333"/>
      <c r="P656" s="54"/>
      <c r="Q656" s="52"/>
      <c r="R656" s="34"/>
      <c r="S656" s="53"/>
      <c r="T656" s="208"/>
      <c r="U656" s="726"/>
      <c r="V656" s="206"/>
      <c r="W656" s="206"/>
      <c r="X656" s="678"/>
      <c r="Y656" s="34"/>
      <c r="Z656" s="610"/>
      <c r="AA656" s="608"/>
    </row>
    <row r="657" spans="1:27">
      <c r="A657" s="145" t="str">
        <f t="shared" si="18"/>
        <v>-</v>
      </c>
      <c r="B657" s="146" t="str">
        <f>_xlfn.XLOOKUP($A657,Dept.Meta!$A:$A,Dept.Meta!$F:$F,"-",0,1)</f>
        <v>-</v>
      </c>
      <c r="C657" s="629" t="str">
        <f>_xlfn.XLOOKUP(_xlfn.CONCAT($G657,"-",$I657),Div.Meta!$H:$H,Div.Meta!$C:$C,"-",0,1)</f>
        <v>-</v>
      </c>
      <c r="D657" s="302"/>
      <c r="E657" s="146" t="str">
        <f>IF($D657="","-",_xlfn.XLOOKUP($D657,Fund.Meta!$A:$A,Fund.Meta!$D:$D,"-",0,1))</f>
        <v>-</v>
      </c>
      <c r="F657" s="303" t="str">
        <f>IF($D657="","-",_xlfn.XLOOKUP($D657,Fund.Meta!$A:$A,Fund.Meta!$E:$E,"-",0,1))</f>
        <v>-</v>
      </c>
      <c r="G657" s="334"/>
      <c r="H657" s="303" t="str">
        <f>IF($G657="","-",_xlfn.XLOOKUP($G657,Appr.Meta!$A:$A,Appr.Meta!$D:$D,"-",0,1))</f>
        <v>-</v>
      </c>
      <c r="I657" s="302"/>
      <c r="J657" s="303" t="str">
        <f>IF($I657="","-",_xlfn.XLOOKUP($I657,'CC.Meta'!$A:$A,'CC.Meta'!$D:$D,"-",0,1))</f>
        <v>-</v>
      </c>
      <c r="K657" s="302"/>
      <c r="L657" s="146" t="str">
        <f>IF($K657="","-",_xlfn.XLOOKUP($K657,Obj.Meta!$A:$A,Obj.Meta!$D:$D,"-",0,1))</f>
        <v>-</v>
      </c>
      <c r="M657" s="300" t="str">
        <f>IF($K657="","-",_xlfn.XLOOKUP($K657,Obj.Meta!$A:$A,Obj.Meta!$F:$F,"-",0,1))</f>
        <v>-</v>
      </c>
      <c r="N657" s="337" t="str">
        <f t="shared" si="19"/>
        <v>---</v>
      </c>
      <c r="O657" s="333"/>
      <c r="P657" s="54"/>
      <c r="Q657" s="52"/>
      <c r="R657" s="34"/>
      <c r="S657" s="53"/>
      <c r="T657" s="208"/>
      <c r="U657" s="726"/>
      <c r="V657" s="206"/>
      <c r="W657" s="206"/>
      <c r="X657" s="678"/>
      <c r="Y657" s="34"/>
      <c r="Z657" s="610"/>
      <c r="AA657" s="608"/>
    </row>
    <row r="658" spans="1:27">
      <c r="A658" s="145" t="str">
        <f t="shared" si="18"/>
        <v>-</v>
      </c>
      <c r="B658" s="146" t="str">
        <f>_xlfn.XLOOKUP($A658,Dept.Meta!$A:$A,Dept.Meta!$F:$F,"-",0,1)</f>
        <v>-</v>
      </c>
      <c r="C658" s="629" t="str">
        <f>_xlfn.XLOOKUP(_xlfn.CONCAT($G658,"-",$I658),Div.Meta!$H:$H,Div.Meta!$C:$C,"-",0,1)</f>
        <v>-</v>
      </c>
      <c r="D658" s="302"/>
      <c r="E658" s="146" t="str">
        <f>IF($D658="","-",_xlfn.XLOOKUP($D658,Fund.Meta!$A:$A,Fund.Meta!$D:$D,"-",0,1))</f>
        <v>-</v>
      </c>
      <c r="F658" s="303" t="str">
        <f>IF($D658="","-",_xlfn.XLOOKUP($D658,Fund.Meta!$A:$A,Fund.Meta!$E:$E,"-",0,1))</f>
        <v>-</v>
      </c>
      <c r="G658" s="334"/>
      <c r="H658" s="303" t="str">
        <f>IF($G658="","-",_xlfn.XLOOKUP($G658,Appr.Meta!$A:$A,Appr.Meta!$D:$D,"-",0,1))</f>
        <v>-</v>
      </c>
      <c r="I658" s="302"/>
      <c r="J658" s="303" t="str">
        <f>IF($I658="","-",_xlfn.XLOOKUP($I658,'CC.Meta'!$A:$A,'CC.Meta'!$D:$D,"-",0,1))</f>
        <v>-</v>
      </c>
      <c r="K658" s="302"/>
      <c r="L658" s="146" t="str">
        <f>IF($K658="","-",_xlfn.XLOOKUP($K658,Obj.Meta!$A:$A,Obj.Meta!$D:$D,"-",0,1))</f>
        <v>-</v>
      </c>
      <c r="M658" s="300" t="str">
        <f>IF($K658="","-",_xlfn.XLOOKUP($K658,Obj.Meta!$A:$A,Obj.Meta!$F:$F,"-",0,1))</f>
        <v>-</v>
      </c>
      <c r="N658" s="337" t="str">
        <f t="shared" si="19"/>
        <v>---</v>
      </c>
      <c r="O658" s="333"/>
      <c r="P658" s="54"/>
      <c r="Q658" s="52"/>
      <c r="R658" s="34"/>
      <c r="S658" s="53"/>
      <c r="T658" s="208"/>
      <c r="U658" s="726"/>
      <c r="V658" s="206"/>
      <c r="W658" s="206"/>
      <c r="X658" s="678"/>
      <c r="Y658" s="34"/>
      <c r="Z658" s="610"/>
      <c r="AA658" s="608"/>
    </row>
    <row r="659" spans="1:27">
      <c r="A659" s="145" t="str">
        <f t="shared" ref="A659:A722" si="20">IFERROR(VALUE(LEFT($I659,2)),"-")</f>
        <v>-</v>
      </c>
      <c r="B659" s="146" t="str">
        <f>_xlfn.XLOOKUP($A659,Dept.Meta!$A:$A,Dept.Meta!$F:$F,"-",0,1)</f>
        <v>-</v>
      </c>
      <c r="C659" s="629" t="str">
        <f>_xlfn.XLOOKUP(_xlfn.CONCAT($G659,"-",$I659),Div.Meta!$H:$H,Div.Meta!$C:$C,"-",0,1)</f>
        <v>-</v>
      </c>
      <c r="D659" s="302"/>
      <c r="E659" s="146" t="str">
        <f>IF($D659="","-",_xlfn.XLOOKUP($D659,Fund.Meta!$A:$A,Fund.Meta!$D:$D,"-",0,1))</f>
        <v>-</v>
      </c>
      <c r="F659" s="303" t="str">
        <f>IF($D659="","-",_xlfn.XLOOKUP($D659,Fund.Meta!$A:$A,Fund.Meta!$E:$E,"-",0,1))</f>
        <v>-</v>
      </c>
      <c r="G659" s="334"/>
      <c r="H659" s="303" t="str">
        <f>IF($G659="","-",_xlfn.XLOOKUP($G659,Appr.Meta!$A:$A,Appr.Meta!$D:$D,"-",0,1))</f>
        <v>-</v>
      </c>
      <c r="I659" s="302"/>
      <c r="J659" s="303" t="str">
        <f>IF($I659="","-",_xlfn.XLOOKUP($I659,'CC.Meta'!$A:$A,'CC.Meta'!$D:$D,"-",0,1))</f>
        <v>-</v>
      </c>
      <c r="K659" s="302"/>
      <c r="L659" s="146" t="str">
        <f>IF($K659="","-",_xlfn.XLOOKUP($K659,Obj.Meta!$A:$A,Obj.Meta!$D:$D,"-",0,1))</f>
        <v>-</v>
      </c>
      <c r="M659" s="300" t="str">
        <f>IF($K659="","-",_xlfn.XLOOKUP($K659,Obj.Meta!$A:$A,Obj.Meta!$F:$F,"-",0,1))</f>
        <v>-</v>
      </c>
      <c r="N659" s="337" t="str">
        <f t="shared" ref="N659:N722" si="21">_xlfn.CONCAT($D659,"-",$G659,"-",$I659,"-",$K659)</f>
        <v>---</v>
      </c>
      <c r="O659" s="333"/>
      <c r="P659" s="54"/>
      <c r="Q659" s="52"/>
      <c r="R659" s="34"/>
      <c r="S659" s="53"/>
      <c r="T659" s="208"/>
      <c r="U659" s="726"/>
      <c r="V659" s="206"/>
      <c r="W659" s="206"/>
      <c r="X659" s="678"/>
      <c r="Y659" s="34"/>
      <c r="Z659" s="610"/>
      <c r="AA659" s="608"/>
    </row>
    <row r="660" spans="1:27">
      <c r="A660" s="145" t="str">
        <f t="shared" si="20"/>
        <v>-</v>
      </c>
      <c r="B660" s="146" t="str">
        <f>_xlfn.XLOOKUP($A660,Dept.Meta!$A:$A,Dept.Meta!$F:$F,"-",0,1)</f>
        <v>-</v>
      </c>
      <c r="C660" s="629" t="str">
        <f>_xlfn.XLOOKUP(_xlfn.CONCAT($G660,"-",$I660),Div.Meta!$H:$H,Div.Meta!$C:$C,"-",0,1)</f>
        <v>-</v>
      </c>
      <c r="D660" s="302"/>
      <c r="E660" s="146" t="str">
        <f>IF($D660="","-",_xlfn.XLOOKUP($D660,Fund.Meta!$A:$A,Fund.Meta!$D:$D,"-",0,1))</f>
        <v>-</v>
      </c>
      <c r="F660" s="303" t="str">
        <f>IF($D660="","-",_xlfn.XLOOKUP($D660,Fund.Meta!$A:$A,Fund.Meta!$E:$E,"-",0,1))</f>
        <v>-</v>
      </c>
      <c r="G660" s="334"/>
      <c r="H660" s="303" t="str">
        <f>IF($G660="","-",_xlfn.XLOOKUP($G660,Appr.Meta!$A:$A,Appr.Meta!$D:$D,"-",0,1))</f>
        <v>-</v>
      </c>
      <c r="I660" s="302"/>
      <c r="J660" s="303" t="str">
        <f>IF($I660="","-",_xlfn.XLOOKUP($I660,'CC.Meta'!$A:$A,'CC.Meta'!$D:$D,"-",0,1))</f>
        <v>-</v>
      </c>
      <c r="K660" s="302"/>
      <c r="L660" s="146" t="str">
        <f>IF($K660="","-",_xlfn.XLOOKUP($K660,Obj.Meta!$A:$A,Obj.Meta!$D:$D,"-",0,1))</f>
        <v>-</v>
      </c>
      <c r="M660" s="300" t="str">
        <f>IF($K660="","-",_xlfn.XLOOKUP($K660,Obj.Meta!$A:$A,Obj.Meta!$F:$F,"-",0,1))</f>
        <v>-</v>
      </c>
      <c r="N660" s="337" t="str">
        <f t="shared" si="21"/>
        <v>---</v>
      </c>
      <c r="O660" s="333"/>
      <c r="P660" s="54"/>
      <c r="Q660" s="52"/>
      <c r="R660" s="34"/>
      <c r="S660" s="53"/>
      <c r="T660" s="208"/>
      <c r="U660" s="726"/>
      <c r="V660" s="206"/>
      <c r="W660" s="206"/>
      <c r="X660" s="678"/>
      <c r="Y660" s="34"/>
      <c r="Z660" s="610"/>
      <c r="AA660" s="608"/>
    </row>
    <row r="661" spans="1:27">
      <c r="A661" s="145" t="str">
        <f t="shared" si="20"/>
        <v>-</v>
      </c>
      <c r="B661" s="146" t="str">
        <f>_xlfn.XLOOKUP($A661,Dept.Meta!$A:$A,Dept.Meta!$F:$F,"-",0,1)</f>
        <v>-</v>
      </c>
      <c r="C661" s="629" t="str">
        <f>_xlfn.XLOOKUP(_xlfn.CONCAT($G661,"-",$I661),Div.Meta!$H:$H,Div.Meta!$C:$C,"-",0,1)</f>
        <v>-</v>
      </c>
      <c r="D661" s="302"/>
      <c r="E661" s="146" t="str">
        <f>IF($D661="","-",_xlfn.XLOOKUP($D661,Fund.Meta!$A:$A,Fund.Meta!$D:$D,"-",0,1))</f>
        <v>-</v>
      </c>
      <c r="F661" s="303" t="str">
        <f>IF($D661="","-",_xlfn.XLOOKUP($D661,Fund.Meta!$A:$A,Fund.Meta!$E:$E,"-",0,1))</f>
        <v>-</v>
      </c>
      <c r="G661" s="334"/>
      <c r="H661" s="303" t="str">
        <f>IF($G661="","-",_xlfn.XLOOKUP($G661,Appr.Meta!$A:$A,Appr.Meta!$D:$D,"-",0,1))</f>
        <v>-</v>
      </c>
      <c r="I661" s="302"/>
      <c r="J661" s="303" t="str">
        <f>IF($I661="","-",_xlfn.XLOOKUP($I661,'CC.Meta'!$A:$A,'CC.Meta'!$D:$D,"-",0,1))</f>
        <v>-</v>
      </c>
      <c r="K661" s="302"/>
      <c r="L661" s="146" t="str">
        <f>IF($K661="","-",_xlfn.XLOOKUP($K661,Obj.Meta!$A:$A,Obj.Meta!$D:$D,"-",0,1))</f>
        <v>-</v>
      </c>
      <c r="M661" s="300" t="str">
        <f>IF($K661="","-",_xlfn.XLOOKUP($K661,Obj.Meta!$A:$A,Obj.Meta!$F:$F,"-",0,1))</f>
        <v>-</v>
      </c>
      <c r="N661" s="337" t="str">
        <f t="shared" si="21"/>
        <v>---</v>
      </c>
      <c r="O661" s="333"/>
      <c r="P661" s="54"/>
      <c r="Q661" s="52"/>
      <c r="R661" s="34"/>
      <c r="S661" s="53"/>
      <c r="T661" s="208"/>
      <c r="U661" s="726"/>
      <c r="V661" s="206"/>
      <c r="W661" s="206"/>
      <c r="X661" s="678"/>
      <c r="Y661" s="34"/>
      <c r="Z661" s="610"/>
      <c r="AA661" s="608"/>
    </row>
    <row r="662" spans="1:27">
      <c r="A662" s="145" t="str">
        <f t="shared" si="20"/>
        <v>-</v>
      </c>
      <c r="B662" s="146" t="str">
        <f>_xlfn.XLOOKUP($A662,Dept.Meta!$A:$A,Dept.Meta!$F:$F,"-",0,1)</f>
        <v>-</v>
      </c>
      <c r="C662" s="629" t="str">
        <f>_xlfn.XLOOKUP(_xlfn.CONCAT($G662,"-",$I662),Div.Meta!$H:$H,Div.Meta!$C:$C,"-",0,1)</f>
        <v>-</v>
      </c>
      <c r="D662" s="302"/>
      <c r="E662" s="146" t="str">
        <f>IF($D662="","-",_xlfn.XLOOKUP($D662,Fund.Meta!$A:$A,Fund.Meta!$D:$D,"-",0,1))</f>
        <v>-</v>
      </c>
      <c r="F662" s="303" t="str">
        <f>IF($D662="","-",_xlfn.XLOOKUP($D662,Fund.Meta!$A:$A,Fund.Meta!$E:$E,"-",0,1))</f>
        <v>-</v>
      </c>
      <c r="G662" s="334"/>
      <c r="H662" s="303" t="str">
        <f>IF($G662="","-",_xlfn.XLOOKUP($G662,Appr.Meta!$A:$A,Appr.Meta!$D:$D,"-",0,1))</f>
        <v>-</v>
      </c>
      <c r="I662" s="302"/>
      <c r="J662" s="303" t="str">
        <f>IF($I662="","-",_xlfn.XLOOKUP($I662,'CC.Meta'!$A:$A,'CC.Meta'!$D:$D,"-",0,1))</f>
        <v>-</v>
      </c>
      <c r="K662" s="302"/>
      <c r="L662" s="146" t="str">
        <f>IF($K662="","-",_xlfn.XLOOKUP($K662,Obj.Meta!$A:$A,Obj.Meta!$D:$D,"-",0,1))</f>
        <v>-</v>
      </c>
      <c r="M662" s="300" t="str">
        <f>IF($K662="","-",_xlfn.XLOOKUP($K662,Obj.Meta!$A:$A,Obj.Meta!$F:$F,"-",0,1))</f>
        <v>-</v>
      </c>
      <c r="N662" s="337" t="str">
        <f t="shared" si="21"/>
        <v>---</v>
      </c>
      <c r="O662" s="333"/>
      <c r="P662" s="54"/>
      <c r="Q662" s="52"/>
      <c r="R662" s="34"/>
      <c r="S662" s="53"/>
      <c r="T662" s="208"/>
      <c r="U662" s="726"/>
      <c r="V662" s="206"/>
      <c r="W662" s="206"/>
      <c r="X662" s="678"/>
      <c r="Y662" s="34"/>
      <c r="Z662" s="610"/>
      <c r="AA662" s="608"/>
    </row>
    <row r="663" spans="1:27">
      <c r="A663" s="145" t="str">
        <f t="shared" si="20"/>
        <v>-</v>
      </c>
      <c r="B663" s="146" t="str">
        <f>_xlfn.XLOOKUP($A663,Dept.Meta!$A:$A,Dept.Meta!$F:$F,"-",0,1)</f>
        <v>-</v>
      </c>
      <c r="C663" s="629" t="str">
        <f>_xlfn.XLOOKUP(_xlfn.CONCAT($G663,"-",$I663),Div.Meta!$H:$H,Div.Meta!$C:$C,"-",0,1)</f>
        <v>-</v>
      </c>
      <c r="D663" s="302"/>
      <c r="E663" s="146" t="str">
        <f>IF($D663="","-",_xlfn.XLOOKUP($D663,Fund.Meta!$A:$A,Fund.Meta!$D:$D,"-",0,1))</f>
        <v>-</v>
      </c>
      <c r="F663" s="303" t="str">
        <f>IF($D663="","-",_xlfn.XLOOKUP($D663,Fund.Meta!$A:$A,Fund.Meta!$E:$E,"-",0,1))</f>
        <v>-</v>
      </c>
      <c r="G663" s="334"/>
      <c r="H663" s="303" t="str">
        <f>IF($G663="","-",_xlfn.XLOOKUP($G663,Appr.Meta!$A:$A,Appr.Meta!$D:$D,"-",0,1))</f>
        <v>-</v>
      </c>
      <c r="I663" s="302"/>
      <c r="J663" s="303" t="str">
        <f>IF($I663="","-",_xlfn.XLOOKUP($I663,'CC.Meta'!$A:$A,'CC.Meta'!$D:$D,"-",0,1))</f>
        <v>-</v>
      </c>
      <c r="K663" s="302"/>
      <c r="L663" s="146" t="str">
        <f>IF($K663="","-",_xlfn.XLOOKUP($K663,Obj.Meta!$A:$A,Obj.Meta!$D:$D,"-",0,1))</f>
        <v>-</v>
      </c>
      <c r="M663" s="300" t="str">
        <f>IF($K663="","-",_xlfn.XLOOKUP($K663,Obj.Meta!$A:$A,Obj.Meta!$F:$F,"-",0,1))</f>
        <v>-</v>
      </c>
      <c r="N663" s="337" t="str">
        <f t="shared" si="21"/>
        <v>---</v>
      </c>
      <c r="O663" s="333"/>
      <c r="P663" s="54"/>
      <c r="Q663" s="52"/>
      <c r="R663" s="34"/>
      <c r="S663" s="53"/>
      <c r="T663" s="208"/>
      <c r="U663" s="726"/>
      <c r="V663" s="206"/>
      <c r="W663" s="206"/>
      <c r="X663" s="678"/>
      <c r="Y663" s="34"/>
      <c r="Z663" s="610"/>
      <c r="AA663" s="608"/>
    </row>
    <row r="664" spans="1:27">
      <c r="A664" s="145" t="str">
        <f t="shared" si="20"/>
        <v>-</v>
      </c>
      <c r="B664" s="146" t="str">
        <f>_xlfn.XLOOKUP($A664,Dept.Meta!$A:$A,Dept.Meta!$F:$F,"-",0,1)</f>
        <v>-</v>
      </c>
      <c r="C664" s="629" t="str">
        <f>_xlfn.XLOOKUP(_xlfn.CONCAT($G664,"-",$I664),Div.Meta!$H:$H,Div.Meta!$C:$C,"-",0,1)</f>
        <v>-</v>
      </c>
      <c r="D664" s="302"/>
      <c r="E664" s="146" t="str">
        <f>IF($D664="","-",_xlfn.XLOOKUP($D664,Fund.Meta!$A:$A,Fund.Meta!$D:$D,"-",0,1))</f>
        <v>-</v>
      </c>
      <c r="F664" s="303" t="str">
        <f>IF($D664="","-",_xlfn.XLOOKUP($D664,Fund.Meta!$A:$A,Fund.Meta!$E:$E,"-",0,1))</f>
        <v>-</v>
      </c>
      <c r="G664" s="334"/>
      <c r="H664" s="303" t="str">
        <f>IF($G664="","-",_xlfn.XLOOKUP($G664,Appr.Meta!$A:$A,Appr.Meta!$D:$D,"-",0,1))</f>
        <v>-</v>
      </c>
      <c r="I664" s="302"/>
      <c r="J664" s="303" t="str">
        <f>IF($I664="","-",_xlfn.XLOOKUP($I664,'CC.Meta'!$A:$A,'CC.Meta'!$D:$D,"-",0,1))</f>
        <v>-</v>
      </c>
      <c r="K664" s="302"/>
      <c r="L664" s="146" t="str">
        <f>IF($K664="","-",_xlfn.XLOOKUP($K664,Obj.Meta!$A:$A,Obj.Meta!$D:$D,"-",0,1))</f>
        <v>-</v>
      </c>
      <c r="M664" s="300" t="str">
        <f>IF($K664="","-",_xlfn.XLOOKUP($K664,Obj.Meta!$A:$A,Obj.Meta!$F:$F,"-",0,1))</f>
        <v>-</v>
      </c>
      <c r="N664" s="337" t="str">
        <f t="shared" si="21"/>
        <v>---</v>
      </c>
      <c r="O664" s="333"/>
      <c r="P664" s="54"/>
      <c r="Q664" s="52"/>
      <c r="R664" s="34"/>
      <c r="S664" s="53"/>
      <c r="T664" s="208"/>
      <c r="U664" s="726"/>
      <c r="V664" s="206"/>
      <c r="W664" s="206"/>
      <c r="X664" s="678"/>
      <c r="Y664" s="34"/>
      <c r="Z664" s="610"/>
      <c r="AA664" s="608"/>
    </row>
    <row r="665" spans="1:27">
      <c r="A665" s="145" t="str">
        <f t="shared" si="20"/>
        <v>-</v>
      </c>
      <c r="B665" s="146" t="str">
        <f>_xlfn.XLOOKUP($A665,Dept.Meta!$A:$A,Dept.Meta!$F:$F,"-",0,1)</f>
        <v>-</v>
      </c>
      <c r="C665" s="629" t="str">
        <f>_xlfn.XLOOKUP(_xlfn.CONCAT($G665,"-",$I665),Div.Meta!$H:$H,Div.Meta!$C:$C,"-",0,1)</f>
        <v>-</v>
      </c>
      <c r="D665" s="302"/>
      <c r="E665" s="146" t="str">
        <f>IF($D665="","-",_xlfn.XLOOKUP($D665,Fund.Meta!$A:$A,Fund.Meta!$D:$D,"-",0,1))</f>
        <v>-</v>
      </c>
      <c r="F665" s="303" t="str">
        <f>IF($D665="","-",_xlfn.XLOOKUP($D665,Fund.Meta!$A:$A,Fund.Meta!$E:$E,"-",0,1))</f>
        <v>-</v>
      </c>
      <c r="G665" s="334"/>
      <c r="H665" s="303" t="str">
        <f>IF($G665="","-",_xlfn.XLOOKUP($G665,Appr.Meta!$A:$A,Appr.Meta!$D:$D,"-",0,1))</f>
        <v>-</v>
      </c>
      <c r="I665" s="302"/>
      <c r="J665" s="303" t="str">
        <f>IF($I665="","-",_xlfn.XLOOKUP($I665,'CC.Meta'!$A:$A,'CC.Meta'!$D:$D,"-",0,1))</f>
        <v>-</v>
      </c>
      <c r="K665" s="302"/>
      <c r="L665" s="146" t="str">
        <f>IF($K665="","-",_xlfn.XLOOKUP($K665,Obj.Meta!$A:$A,Obj.Meta!$D:$D,"-",0,1))</f>
        <v>-</v>
      </c>
      <c r="M665" s="300" t="str">
        <f>IF($K665="","-",_xlfn.XLOOKUP($K665,Obj.Meta!$A:$A,Obj.Meta!$F:$F,"-",0,1))</f>
        <v>-</v>
      </c>
      <c r="N665" s="337" t="str">
        <f t="shared" si="21"/>
        <v>---</v>
      </c>
      <c r="O665" s="333"/>
      <c r="P665" s="54"/>
      <c r="Q665" s="52"/>
      <c r="R665" s="34"/>
      <c r="S665" s="53"/>
      <c r="T665" s="208"/>
      <c r="U665" s="726"/>
      <c r="V665" s="206"/>
      <c r="W665" s="206"/>
      <c r="X665" s="678"/>
      <c r="Y665" s="34"/>
      <c r="Z665" s="610"/>
      <c r="AA665" s="608"/>
    </row>
    <row r="666" spans="1:27">
      <c r="A666" s="145" t="str">
        <f t="shared" si="20"/>
        <v>-</v>
      </c>
      <c r="B666" s="146" t="str">
        <f>_xlfn.XLOOKUP($A666,Dept.Meta!$A:$A,Dept.Meta!$F:$F,"-",0,1)</f>
        <v>-</v>
      </c>
      <c r="C666" s="629" t="str">
        <f>_xlfn.XLOOKUP(_xlfn.CONCAT($G666,"-",$I666),Div.Meta!$H:$H,Div.Meta!$C:$C,"-",0,1)</f>
        <v>-</v>
      </c>
      <c r="D666" s="302"/>
      <c r="E666" s="146" t="str">
        <f>IF($D666="","-",_xlfn.XLOOKUP($D666,Fund.Meta!$A:$A,Fund.Meta!$D:$D,"-",0,1))</f>
        <v>-</v>
      </c>
      <c r="F666" s="303" t="str">
        <f>IF($D666="","-",_xlfn.XLOOKUP($D666,Fund.Meta!$A:$A,Fund.Meta!$E:$E,"-",0,1))</f>
        <v>-</v>
      </c>
      <c r="G666" s="334"/>
      <c r="H666" s="303" t="str">
        <f>IF($G666="","-",_xlfn.XLOOKUP($G666,Appr.Meta!$A:$A,Appr.Meta!$D:$D,"-",0,1))</f>
        <v>-</v>
      </c>
      <c r="I666" s="302"/>
      <c r="J666" s="303" t="str">
        <f>IF($I666="","-",_xlfn.XLOOKUP($I666,'CC.Meta'!$A:$A,'CC.Meta'!$D:$D,"-",0,1))</f>
        <v>-</v>
      </c>
      <c r="K666" s="302"/>
      <c r="L666" s="146" t="str">
        <f>IF($K666="","-",_xlfn.XLOOKUP($K666,Obj.Meta!$A:$A,Obj.Meta!$D:$D,"-",0,1))</f>
        <v>-</v>
      </c>
      <c r="M666" s="300" t="str">
        <f>IF($K666="","-",_xlfn.XLOOKUP($K666,Obj.Meta!$A:$A,Obj.Meta!$F:$F,"-",0,1))</f>
        <v>-</v>
      </c>
      <c r="N666" s="337" t="str">
        <f t="shared" si="21"/>
        <v>---</v>
      </c>
      <c r="O666" s="333"/>
      <c r="P666" s="54"/>
      <c r="Q666" s="52"/>
      <c r="R666" s="34"/>
      <c r="S666" s="53"/>
      <c r="T666" s="208"/>
      <c r="U666" s="726"/>
      <c r="V666" s="206"/>
      <c r="W666" s="206"/>
      <c r="X666" s="678"/>
      <c r="Y666" s="34"/>
      <c r="Z666" s="610"/>
      <c r="AA666" s="608"/>
    </row>
    <row r="667" spans="1:27">
      <c r="A667" s="145" t="str">
        <f t="shared" si="20"/>
        <v>-</v>
      </c>
      <c r="B667" s="146" t="str">
        <f>_xlfn.XLOOKUP($A667,Dept.Meta!$A:$A,Dept.Meta!$F:$F,"-",0,1)</f>
        <v>-</v>
      </c>
      <c r="C667" s="629" t="str">
        <f>_xlfn.XLOOKUP(_xlfn.CONCAT($G667,"-",$I667),Div.Meta!$H:$H,Div.Meta!$C:$C,"-",0,1)</f>
        <v>-</v>
      </c>
      <c r="D667" s="302"/>
      <c r="E667" s="146" t="str">
        <f>IF($D667="","-",_xlfn.XLOOKUP($D667,Fund.Meta!$A:$A,Fund.Meta!$D:$D,"-",0,1))</f>
        <v>-</v>
      </c>
      <c r="F667" s="303" t="str">
        <f>IF($D667="","-",_xlfn.XLOOKUP($D667,Fund.Meta!$A:$A,Fund.Meta!$E:$E,"-",0,1))</f>
        <v>-</v>
      </c>
      <c r="G667" s="334"/>
      <c r="H667" s="303" t="str">
        <f>IF($G667="","-",_xlfn.XLOOKUP($G667,Appr.Meta!$A:$A,Appr.Meta!$D:$D,"-",0,1))</f>
        <v>-</v>
      </c>
      <c r="I667" s="302"/>
      <c r="J667" s="303" t="str">
        <f>IF($I667="","-",_xlfn.XLOOKUP($I667,'CC.Meta'!$A:$A,'CC.Meta'!$D:$D,"-",0,1))</f>
        <v>-</v>
      </c>
      <c r="K667" s="302"/>
      <c r="L667" s="146" t="str">
        <f>IF($K667="","-",_xlfn.XLOOKUP($K667,Obj.Meta!$A:$A,Obj.Meta!$D:$D,"-",0,1))</f>
        <v>-</v>
      </c>
      <c r="M667" s="300" t="str">
        <f>IF($K667="","-",_xlfn.XLOOKUP($K667,Obj.Meta!$A:$A,Obj.Meta!$F:$F,"-",0,1))</f>
        <v>-</v>
      </c>
      <c r="N667" s="337" t="str">
        <f t="shared" si="21"/>
        <v>---</v>
      </c>
      <c r="O667" s="333"/>
      <c r="P667" s="54"/>
      <c r="Q667" s="52"/>
      <c r="R667" s="34"/>
      <c r="S667" s="53"/>
      <c r="T667" s="208"/>
      <c r="U667" s="726"/>
      <c r="V667" s="206"/>
      <c r="W667" s="206"/>
      <c r="X667" s="678"/>
      <c r="Y667" s="34"/>
      <c r="Z667" s="610"/>
      <c r="AA667" s="608"/>
    </row>
    <row r="668" spans="1:27">
      <c r="A668" s="145" t="str">
        <f t="shared" si="20"/>
        <v>-</v>
      </c>
      <c r="B668" s="146" t="str">
        <f>_xlfn.XLOOKUP($A668,Dept.Meta!$A:$A,Dept.Meta!$F:$F,"-",0,1)</f>
        <v>-</v>
      </c>
      <c r="C668" s="629" t="str">
        <f>_xlfn.XLOOKUP(_xlfn.CONCAT($G668,"-",$I668),Div.Meta!$H:$H,Div.Meta!$C:$C,"-",0,1)</f>
        <v>-</v>
      </c>
      <c r="D668" s="302"/>
      <c r="E668" s="146" t="str">
        <f>IF($D668="","-",_xlfn.XLOOKUP($D668,Fund.Meta!$A:$A,Fund.Meta!$D:$D,"-",0,1))</f>
        <v>-</v>
      </c>
      <c r="F668" s="303" t="str">
        <f>IF($D668="","-",_xlfn.XLOOKUP($D668,Fund.Meta!$A:$A,Fund.Meta!$E:$E,"-",0,1))</f>
        <v>-</v>
      </c>
      <c r="G668" s="334"/>
      <c r="H668" s="303" t="str">
        <f>IF($G668="","-",_xlfn.XLOOKUP($G668,Appr.Meta!$A:$A,Appr.Meta!$D:$D,"-",0,1))</f>
        <v>-</v>
      </c>
      <c r="I668" s="302"/>
      <c r="J668" s="303" t="str">
        <f>IF($I668="","-",_xlfn.XLOOKUP($I668,'CC.Meta'!$A:$A,'CC.Meta'!$D:$D,"-",0,1))</f>
        <v>-</v>
      </c>
      <c r="K668" s="302"/>
      <c r="L668" s="146" t="str">
        <f>IF($K668="","-",_xlfn.XLOOKUP($K668,Obj.Meta!$A:$A,Obj.Meta!$D:$D,"-",0,1))</f>
        <v>-</v>
      </c>
      <c r="M668" s="300" t="str">
        <f>IF($K668="","-",_xlfn.XLOOKUP($K668,Obj.Meta!$A:$A,Obj.Meta!$F:$F,"-",0,1))</f>
        <v>-</v>
      </c>
      <c r="N668" s="337" t="str">
        <f t="shared" si="21"/>
        <v>---</v>
      </c>
      <c r="O668" s="333"/>
      <c r="P668" s="54"/>
      <c r="Q668" s="52"/>
      <c r="R668" s="34"/>
      <c r="S668" s="53"/>
      <c r="T668" s="208"/>
      <c r="U668" s="726"/>
      <c r="V668" s="206"/>
      <c r="W668" s="206"/>
      <c r="X668" s="678"/>
      <c r="Y668" s="34"/>
      <c r="Z668" s="610"/>
      <c r="AA668" s="608"/>
    </row>
    <row r="669" spans="1:27">
      <c r="A669" s="145" t="str">
        <f t="shared" si="20"/>
        <v>-</v>
      </c>
      <c r="B669" s="146" t="str">
        <f>_xlfn.XLOOKUP($A669,Dept.Meta!$A:$A,Dept.Meta!$F:$F,"-",0,1)</f>
        <v>-</v>
      </c>
      <c r="C669" s="629" t="str">
        <f>_xlfn.XLOOKUP(_xlfn.CONCAT($G669,"-",$I669),Div.Meta!$H:$H,Div.Meta!$C:$C,"-",0,1)</f>
        <v>-</v>
      </c>
      <c r="D669" s="302"/>
      <c r="E669" s="146" t="str">
        <f>IF($D669="","-",_xlfn.XLOOKUP($D669,Fund.Meta!$A:$A,Fund.Meta!$D:$D,"-",0,1))</f>
        <v>-</v>
      </c>
      <c r="F669" s="303" t="str">
        <f>IF($D669="","-",_xlfn.XLOOKUP($D669,Fund.Meta!$A:$A,Fund.Meta!$E:$E,"-",0,1))</f>
        <v>-</v>
      </c>
      <c r="G669" s="334"/>
      <c r="H669" s="303" t="str">
        <f>IF($G669="","-",_xlfn.XLOOKUP($G669,Appr.Meta!$A:$A,Appr.Meta!$D:$D,"-",0,1))</f>
        <v>-</v>
      </c>
      <c r="I669" s="302"/>
      <c r="J669" s="303" t="str">
        <f>IF($I669="","-",_xlfn.XLOOKUP($I669,'CC.Meta'!$A:$A,'CC.Meta'!$D:$D,"-",0,1))</f>
        <v>-</v>
      </c>
      <c r="K669" s="302"/>
      <c r="L669" s="146" t="str">
        <f>IF($K669="","-",_xlfn.XLOOKUP($K669,Obj.Meta!$A:$A,Obj.Meta!$D:$D,"-",0,1))</f>
        <v>-</v>
      </c>
      <c r="M669" s="300" t="str">
        <f>IF($K669="","-",_xlfn.XLOOKUP($K669,Obj.Meta!$A:$A,Obj.Meta!$F:$F,"-",0,1))</f>
        <v>-</v>
      </c>
      <c r="N669" s="337" t="str">
        <f t="shared" si="21"/>
        <v>---</v>
      </c>
      <c r="O669" s="333"/>
      <c r="P669" s="54"/>
      <c r="Q669" s="52"/>
      <c r="R669" s="34"/>
      <c r="S669" s="53"/>
      <c r="T669" s="208"/>
      <c r="U669" s="726"/>
      <c r="V669" s="206"/>
      <c r="W669" s="206"/>
      <c r="X669" s="678"/>
      <c r="Y669" s="34"/>
      <c r="Z669" s="610"/>
      <c r="AA669" s="608"/>
    </row>
    <row r="670" spans="1:27">
      <c r="A670" s="145" t="str">
        <f t="shared" si="20"/>
        <v>-</v>
      </c>
      <c r="B670" s="146" t="str">
        <f>_xlfn.XLOOKUP($A670,Dept.Meta!$A:$A,Dept.Meta!$F:$F,"-",0,1)</f>
        <v>-</v>
      </c>
      <c r="C670" s="629" t="str">
        <f>_xlfn.XLOOKUP(_xlfn.CONCAT($G670,"-",$I670),Div.Meta!$H:$H,Div.Meta!$C:$C,"-",0,1)</f>
        <v>-</v>
      </c>
      <c r="D670" s="302"/>
      <c r="E670" s="146" t="str">
        <f>IF($D670="","-",_xlfn.XLOOKUP($D670,Fund.Meta!$A:$A,Fund.Meta!$D:$D,"-",0,1))</f>
        <v>-</v>
      </c>
      <c r="F670" s="303" t="str">
        <f>IF($D670="","-",_xlfn.XLOOKUP($D670,Fund.Meta!$A:$A,Fund.Meta!$E:$E,"-",0,1))</f>
        <v>-</v>
      </c>
      <c r="G670" s="334"/>
      <c r="H670" s="303" t="str">
        <f>IF($G670="","-",_xlfn.XLOOKUP($G670,Appr.Meta!$A:$A,Appr.Meta!$D:$D,"-",0,1))</f>
        <v>-</v>
      </c>
      <c r="I670" s="302"/>
      <c r="J670" s="303" t="str">
        <f>IF($I670="","-",_xlfn.XLOOKUP($I670,'CC.Meta'!$A:$A,'CC.Meta'!$D:$D,"-",0,1))</f>
        <v>-</v>
      </c>
      <c r="K670" s="302"/>
      <c r="L670" s="146" t="str">
        <f>IF($K670="","-",_xlfn.XLOOKUP($K670,Obj.Meta!$A:$A,Obj.Meta!$D:$D,"-",0,1))</f>
        <v>-</v>
      </c>
      <c r="M670" s="300" t="str">
        <f>IF($K670="","-",_xlfn.XLOOKUP($K670,Obj.Meta!$A:$A,Obj.Meta!$F:$F,"-",0,1))</f>
        <v>-</v>
      </c>
      <c r="N670" s="337" t="str">
        <f t="shared" si="21"/>
        <v>---</v>
      </c>
      <c r="O670" s="333"/>
      <c r="P670" s="54"/>
      <c r="Q670" s="52"/>
      <c r="R670" s="34"/>
      <c r="S670" s="53"/>
      <c r="T670" s="208"/>
      <c r="U670" s="726"/>
      <c r="V670" s="206"/>
      <c r="W670" s="206"/>
      <c r="X670" s="678"/>
      <c r="Y670" s="34"/>
      <c r="Z670" s="610"/>
      <c r="AA670" s="608"/>
    </row>
    <row r="671" spans="1:27">
      <c r="A671" s="145" t="str">
        <f t="shared" si="20"/>
        <v>-</v>
      </c>
      <c r="B671" s="146" t="str">
        <f>_xlfn.XLOOKUP($A671,Dept.Meta!$A:$A,Dept.Meta!$F:$F,"-",0,1)</f>
        <v>-</v>
      </c>
      <c r="C671" s="629" t="str">
        <f>_xlfn.XLOOKUP(_xlfn.CONCAT($G671,"-",$I671),Div.Meta!$H:$H,Div.Meta!$C:$C,"-",0,1)</f>
        <v>-</v>
      </c>
      <c r="D671" s="302"/>
      <c r="E671" s="146" t="str">
        <f>IF($D671="","-",_xlfn.XLOOKUP($D671,Fund.Meta!$A:$A,Fund.Meta!$D:$D,"-",0,1))</f>
        <v>-</v>
      </c>
      <c r="F671" s="303" t="str">
        <f>IF($D671="","-",_xlfn.XLOOKUP($D671,Fund.Meta!$A:$A,Fund.Meta!$E:$E,"-",0,1))</f>
        <v>-</v>
      </c>
      <c r="G671" s="334"/>
      <c r="H671" s="303" t="str">
        <f>IF($G671="","-",_xlfn.XLOOKUP($G671,Appr.Meta!$A:$A,Appr.Meta!$D:$D,"-",0,1))</f>
        <v>-</v>
      </c>
      <c r="I671" s="302"/>
      <c r="J671" s="303" t="str">
        <f>IF($I671="","-",_xlfn.XLOOKUP($I671,'CC.Meta'!$A:$A,'CC.Meta'!$D:$D,"-",0,1))</f>
        <v>-</v>
      </c>
      <c r="K671" s="302"/>
      <c r="L671" s="146" t="str">
        <f>IF($K671="","-",_xlfn.XLOOKUP($K671,Obj.Meta!$A:$A,Obj.Meta!$D:$D,"-",0,1))</f>
        <v>-</v>
      </c>
      <c r="M671" s="300" t="str">
        <f>IF($K671="","-",_xlfn.XLOOKUP($K671,Obj.Meta!$A:$A,Obj.Meta!$F:$F,"-",0,1))</f>
        <v>-</v>
      </c>
      <c r="N671" s="337" t="str">
        <f t="shared" si="21"/>
        <v>---</v>
      </c>
      <c r="O671" s="333"/>
      <c r="P671" s="54"/>
      <c r="Q671" s="52"/>
      <c r="R671" s="34"/>
      <c r="S671" s="53"/>
      <c r="T671" s="208"/>
      <c r="U671" s="726"/>
      <c r="V671" s="206"/>
      <c r="W671" s="206"/>
      <c r="X671" s="678"/>
      <c r="Y671" s="34"/>
      <c r="Z671" s="610"/>
      <c r="AA671" s="608"/>
    </row>
    <row r="672" spans="1:27">
      <c r="A672" s="145" t="str">
        <f t="shared" si="20"/>
        <v>-</v>
      </c>
      <c r="B672" s="146" t="str">
        <f>_xlfn.XLOOKUP($A672,Dept.Meta!$A:$A,Dept.Meta!$F:$F,"-",0,1)</f>
        <v>-</v>
      </c>
      <c r="C672" s="629" t="str">
        <f>_xlfn.XLOOKUP(_xlfn.CONCAT($G672,"-",$I672),Div.Meta!$H:$H,Div.Meta!$C:$C,"-",0,1)</f>
        <v>-</v>
      </c>
      <c r="D672" s="302"/>
      <c r="E672" s="146" t="str">
        <f>IF($D672="","-",_xlfn.XLOOKUP($D672,Fund.Meta!$A:$A,Fund.Meta!$D:$D,"-",0,1))</f>
        <v>-</v>
      </c>
      <c r="F672" s="303" t="str">
        <f>IF($D672="","-",_xlfn.XLOOKUP($D672,Fund.Meta!$A:$A,Fund.Meta!$E:$E,"-",0,1))</f>
        <v>-</v>
      </c>
      <c r="G672" s="334"/>
      <c r="H672" s="303" t="str">
        <f>IF($G672="","-",_xlfn.XLOOKUP($G672,Appr.Meta!$A:$A,Appr.Meta!$D:$D,"-",0,1))</f>
        <v>-</v>
      </c>
      <c r="I672" s="302"/>
      <c r="J672" s="303" t="str">
        <f>IF($I672="","-",_xlfn.XLOOKUP($I672,'CC.Meta'!$A:$A,'CC.Meta'!$D:$D,"-",0,1))</f>
        <v>-</v>
      </c>
      <c r="K672" s="302"/>
      <c r="L672" s="146" t="str">
        <f>IF($K672="","-",_xlfn.XLOOKUP($K672,Obj.Meta!$A:$A,Obj.Meta!$D:$D,"-",0,1))</f>
        <v>-</v>
      </c>
      <c r="M672" s="300" t="str">
        <f>IF($K672="","-",_xlfn.XLOOKUP($K672,Obj.Meta!$A:$A,Obj.Meta!$F:$F,"-",0,1))</f>
        <v>-</v>
      </c>
      <c r="N672" s="337" t="str">
        <f t="shared" si="21"/>
        <v>---</v>
      </c>
      <c r="O672" s="333"/>
      <c r="P672" s="54"/>
      <c r="Q672" s="52"/>
      <c r="R672" s="34"/>
      <c r="S672" s="53"/>
      <c r="T672" s="208"/>
      <c r="U672" s="726"/>
      <c r="V672" s="206"/>
      <c r="W672" s="206"/>
      <c r="X672" s="678"/>
      <c r="Y672" s="34"/>
      <c r="Z672" s="610"/>
      <c r="AA672" s="608"/>
    </row>
    <row r="673" spans="1:27">
      <c r="A673" s="145" t="str">
        <f t="shared" si="20"/>
        <v>-</v>
      </c>
      <c r="B673" s="146" t="str">
        <f>_xlfn.XLOOKUP($A673,Dept.Meta!$A:$A,Dept.Meta!$F:$F,"-",0,1)</f>
        <v>-</v>
      </c>
      <c r="C673" s="629" t="str">
        <f>_xlfn.XLOOKUP(_xlfn.CONCAT($G673,"-",$I673),Div.Meta!$H:$H,Div.Meta!$C:$C,"-",0,1)</f>
        <v>-</v>
      </c>
      <c r="D673" s="302"/>
      <c r="E673" s="146" t="str">
        <f>IF($D673="","-",_xlfn.XLOOKUP($D673,Fund.Meta!$A:$A,Fund.Meta!$D:$D,"-",0,1))</f>
        <v>-</v>
      </c>
      <c r="F673" s="303" t="str">
        <f>IF($D673="","-",_xlfn.XLOOKUP($D673,Fund.Meta!$A:$A,Fund.Meta!$E:$E,"-",0,1))</f>
        <v>-</v>
      </c>
      <c r="G673" s="334"/>
      <c r="H673" s="303" t="str">
        <f>IF($G673="","-",_xlfn.XLOOKUP($G673,Appr.Meta!$A:$A,Appr.Meta!$D:$D,"-",0,1))</f>
        <v>-</v>
      </c>
      <c r="I673" s="302"/>
      <c r="J673" s="303" t="str">
        <f>IF($I673="","-",_xlfn.XLOOKUP($I673,'CC.Meta'!$A:$A,'CC.Meta'!$D:$D,"-",0,1))</f>
        <v>-</v>
      </c>
      <c r="K673" s="302"/>
      <c r="L673" s="146" t="str">
        <f>IF($K673="","-",_xlfn.XLOOKUP($K673,Obj.Meta!$A:$A,Obj.Meta!$D:$D,"-",0,1))</f>
        <v>-</v>
      </c>
      <c r="M673" s="300" t="str">
        <f>IF($K673="","-",_xlfn.XLOOKUP($K673,Obj.Meta!$A:$A,Obj.Meta!$F:$F,"-",0,1))</f>
        <v>-</v>
      </c>
      <c r="N673" s="337" t="str">
        <f t="shared" si="21"/>
        <v>---</v>
      </c>
      <c r="O673" s="333"/>
      <c r="P673" s="54"/>
      <c r="Q673" s="52"/>
      <c r="R673" s="34"/>
      <c r="S673" s="53"/>
      <c r="T673" s="208"/>
      <c r="U673" s="726"/>
      <c r="V673" s="206"/>
      <c r="W673" s="206"/>
      <c r="X673" s="678"/>
      <c r="Y673" s="34"/>
      <c r="Z673" s="610"/>
      <c r="AA673" s="608"/>
    </row>
    <row r="674" spans="1:27">
      <c r="A674" s="145" t="str">
        <f t="shared" si="20"/>
        <v>-</v>
      </c>
      <c r="B674" s="146" t="str">
        <f>_xlfn.XLOOKUP($A674,Dept.Meta!$A:$A,Dept.Meta!$F:$F,"-",0,1)</f>
        <v>-</v>
      </c>
      <c r="C674" s="629" t="str">
        <f>_xlfn.XLOOKUP(_xlfn.CONCAT($G674,"-",$I674),Div.Meta!$H:$H,Div.Meta!$C:$C,"-",0,1)</f>
        <v>-</v>
      </c>
      <c r="D674" s="302"/>
      <c r="E674" s="146" t="str">
        <f>IF($D674="","-",_xlfn.XLOOKUP($D674,Fund.Meta!$A:$A,Fund.Meta!$D:$D,"-",0,1))</f>
        <v>-</v>
      </c>
      <c r="F674" s="303" t="str">
        <f>IF($D674="","-",_xlfn.XLOOKUP($D674,Fund.Meta!$A:$A,Fund.Meta!$E:$E,"-",0,1))</f>
        <v>-</v>
      </c>
      <c r="G674" s="334"/>
      <c r="H674" s="303" t="str">
        <f>IF($G674="","-",_xlfn.XLOOKUP($G674,Appr.Meta!$A:$A,Appr.Meta!$D:$D,"-",0,1))</f>
        <v>-</v>
      </c>
      <c r="I674" s="302"/>
      <c r="J674" s="303" t="str">
        <f>IF($I674="","-",_xlfn.XLOOKUP($I674,'CC.Meta'!$A:$A,'CC.Meta'!$D:$D,"-",0,1))</f>
        <v>-</v>
      </c>
      <c r="K674" s="302"/>
      <c r="L674" s="146" t="str">
        <f>IF($K674="","-",_xlfn.XLOOKUP($K674,Obj.Meta!$A:$A,Obj.Meta!$D:$D,"-",0,1))</f>
        <v>-</v>
      </c>
      <c r="M674" s="300" t="str">
        <f>IF($K674="","-",_xlfn.XLOOKUP($K674,Obj.Meta!$A:$A,Obj.Meta!$F:$F,"-",0,1))</f>
        <v>-</v>
      </c>
      <c r="N674" s="337" t="str">
        <f t="shared" si="21"/>
        <v>---</v>
      </c>
      <c r="O674" s="333"/>
      <c r="P674" s="54"/>
      <c r="Q674" s="52"/>
      <c r="R674" s="34"/>
      <c r="S674" s="53"/>
      <c r="T674" s="208"/>
      <c r="U674" s="726"/>
      <c r="V674" s="206"/>
      <c r="W674" s="206"/>
      <c r="X674" s="678"/>
      <c r="Y674" s="34"/>
      <c r="Z674" s="610"/>
      <c r="AA674" s="608"/>
    </row>
    <row r="675" spans="1:27">
      <c r="A675" s="145" t="str">
        <f t="shared" si="20"/>
        <v>-</v>
      </c>
      <c r="B675" s="146" t="str">
        <f>_xlfn.XLOOKUP($A675,Dept.Meta!$A:$A,Dept.Meta!$F:$F,"-",0,1)</f>
        <v>-</v>
      </c>
      <c r="C675" s="629" t="str">
        <f>_xlfn.XLOOKUP(_xlfn.CONCAT($G675,"-",$I675),Div.Meta!$H:$H,Div.Meta!$C:$C,"-",0,1)</f>
        <v>-</v>
      </c>
      <c r="D675" s="302"/>
      <c r="E675" s="146" t="str">
        <f>IF($D675="","-",_xlfn.XLOOKUP($D675,Fund.Meta!$A:$A,Fund.Meta!$D:$D,"-",0,1))</f>
        <v>-</v>
      </c>
      <c r="F675" s="303" t="str">
        <f>IF($D675="","-",_xlfn.XLOOKUP($D675,Fund.Meta!$A:$A,Fund.Meta!$E:$E,"-",0,1))</f>
        <v>-</v>
      </c>
      <c r="G675" s="334"/>
      <c r="H675" s="303" t="str">
        <f>IF($G675="","-",_xlfn.XLOOKUP($G675,Appr.Meta!$A:$A,Appr.Meta!$D:$D,"-",0,1))</f>
        <v>-</v>
      </c>
      <c r="I675" s="302"/>
      <c r="J675" s="303" t="str">
        <f>IF($I675="","-",_xlfn.XLOOKUP($I675,'CC.Meta'!$A:$A,'CC.Meta'!$D:$D,"-",0,1))</f>
        <v>-</v>
      </c>
      <c r="K675" s="302"/>
      <c r="L675" s="146" t="str">
        <f>IF($K675="","-",_xlfn.XLOOKUP($K675,Obj.Meta!$A:$A,Obj.Meta!$D:$D,"-",0,1))</f>
        <v>-</v>
      </c>
      <c r="M675" s="300" t="str">
        <f>IF($K675="","-",_xlfn.XLOOKUP($K675,Obj.Meta!$A:$A,Obj.Meta!$F:$F,"-",0,1))</f>
        <v>-</v>
      </c>
      <c r="N675" s="337" t="str">
        <f t="shared" si="21"/>
        <v>---</v>
      </c>
      <c r="O675" s="333"/>
      <c r="P675" s="54"/>
      <c r="Q675" s="52"/>
      <c r="R675" s="34"/>
      <c r="S675" s="53"/>
      <c r="T675" s="208"/>
      <c r="U675" s="726"/>
      <c r="V675" s="206"/>
      <c r="W675" s="206"/>
      <c r="X675" s="678"/>
      <c r="Y675" s="34"/>
      <c r="Z675" s="610"/>
      <c r="AA675" s="608"/>
    </row>
    <row r="676" spans="1:27">
      <c r="A676" s="145" t="str">
        <f t="shared" si="20"/>
        <v>-</v>
      </c>
      <c r="B676" s="146" t="str">
        <f>_xlfn.XLOOKUP($A676,Dept.Meta!$A:$A,Dept.Meta!$F:$F,"-",0,1)</f>
        <v>-</v>
      </c>
      <c r="C676" s="629" t="str">
        <f>_xlfn.XLOOKUP(_xlfn.CONCAT($G676,"-",$I676),Div.Meta!$H:$H,Div.Meta!$C:$C,"-",0,1)</f>
        <v>-</v>
      </c>
      <c r="D676" s="302"/>
      <c r="E676" s="146" t="str">
        <f>IF($D676="","-",_xlfn.XLOOKUP($D676,Fund.Meta!$A:$A,Fund.Meta!$D:$D,"-",0,1))</f>
        <v>-</v>
      </c>
      <c r="F676" s="303" t="str">
        <f>IF($D676="","-",_xlfn.XLOOKUP($D676,Fund.Meta!$A:$A,Fund.Meta!$E:$E,"-",0,1))</f>
        <v>-</v>
      </c>
      <c r="G676" s="334"/>
      <c r="H676" s="303" t="str">
        <f>IF($G676="","-",_xlfn.XLOOKUP($G676,Appr.Meta!$A:$A,Appr.Meta!$D:$D,"-",0,1))</f>
        <v>-</v>
      </c>
      <c r="I676" s="302"/>
      <c r="J676" s="303" t="str">
        <f>IF($I676="","-",_xlfn.XLOOKUP($I676,'CC.Meta'!$A:$A,'CC.Meta'!$D:$D,"-",0,1))</f>
        <v>-</v>
      </c>
      <c r="K676" s="302"/>
      <c r="L676" s="146" t="str">
        <f>IF($K676="","-",_xlfn.XLOOKUP($K676,Obj.Meta!$A:$A,Obj.Meta!$D:$D,"-",0,1))</f>
        <v>-</v>
      </c>
      <c r="M676" s="300" t="str">
        <f>IF($K676="","-",_xlfn.XLOOKUP($K676,Obj.Meta!$A:$A,Obj.Meta!$F:$F,"-",0,1))</f>
        <v>-</v>
      </c>
      <c r="N676" s="337" t="str">
        <f t="shared" si="21"/>
        <v>---</v>
      </c>
      <c r="O676" s="333"/>
      <c r="P676" s="54"/>
      <c r="Q676" s="52"/>
      <c r="R676" s="34"/>
      <c r="S676" s="53"/>
      <c r="T676" s="208"/>
      <c r="U676" s="726"/>
      <c r="V676" s="206"/>
      <c r="W676" s="206"/>
      <c r="X676" s="678"/>
      <c r="Y676" s="34"/>
      <c r="Z676" s="610"/>
      <c r="AA676" s="608"/>
    </row>
    <row r="677" spans="1:27">
      <c r="A677" s="145" t="str">
        <f t="shared" si="20"/>
        <v>-</v>
      </c>
      <c r="B677" s="146" t="str">
        <f>_xlfn.XLOOKUP($A677,Dept.Meta!$A:$A,Dept.Meta!$F:$F,"-",0,1)</f>
        <v>-</v>
      </c>
      <c r="C677" s="629" t="str">
        <f>_xlfn.XLOOKUP(_xlfn.CONCAT($G677,"-",$I677),Div.Meta!$H:$H,Div.Meta!$C:$C,"-",0,1)</f>
        <v>-</v>
      </c>
      <c r="D677" s="302"/>
      <c r="E677" s="146" t="str">
        <f>IF($D677="","-",_xlfn.XLOOKUP($D677,Fund.Meta!$A:$A,Fund.Meta!$D:$D,"-",0,1))</f>
        <v>-</v>
      </c>
      <c r="F677" s="303" t="str">
        <f>IF($D677="","-",_xlfn.XLOOKUP($D677,Fund.Meta!$A:$A,Fund.Meta!$E:$E,"-",0,1))</f>
        <v>-</v>
      </c>
      <c r="G677" s="334"/>
      <c r="H677" s="303" t="str">
        <f>IF($G677="","-",_xlfn.XLOOKUP($G677,Appr.Meta!$A:$A,Appr.Meta!$D:$D,"-",0,1))</f>
        <v>-</v>
      </c>
      <c r="I677" s="302"/>
      <c r="J677" s="303" t="str">
        <f>IF($I677="","-",_xlfn.XLOOKUP($I677,'CC.Meta'!$A:$A,'CC.Meta'!$D:$D,"-",0,1))</f>
        <v>-</v>
      </c>
      <c r="K677" s="302"/>
      <c r="L677" s="146" t="str">
        <f>IF($K677="","-",_xlfn.XLOOKUP($K677,Obj.Meta!$A:$A,Obj.Meta!$D:$D,"-",0,1))</f>
        <v>-</v>
      </c>
      <c r="M677" s="300" t="str">
        <f>IF($K677="","-",_xlfn.XLOOKUP($K677,Obj.Meta!$A:$A,Obj.Meta!$F:$F,"-",0,1))</f>
        <v>-</v>
      </c>
      <c r="N677" s="337" t="str">
        <f t="shared" si="21"/>
        <v>---</v>
      </c>
      <c r="O677" s="333"/>
      <c r="P677" s="54"/>
      <c r="Q677" s="52"/>
      <c r="R677" s="34"/>
      <c r="S677" s="53"/>
      <c r="T677" s="208"/>
      <c r="U677" s="726"/>
      <c r="V677" s="206"/>
      <c r="W677" s="206"/>
      <c r="X677" s="678"/>
      <c r="Y677" s="34"/>
      <c r="Z677" s="610"/>
      <c r="AA677" s="608"/>
    </row>
    <row r="678" spans="1:27">
      <c r="A678" s="145" t="str">
        <f t="shared" si="20"/>
        <v>-</v>
      </c>
      <c r="B678" s="146" t="str">
        <f>_xlfn.XLOOKUP($A678,Dept.Meta!$A:$A,Dept.Meta!$F:$F,"-",0,1)</f>
        <v>-</v>
      </c>
      <c r="C678" s="629" t="str">
        <f>_xlfn.XLOOKUP(_xlfn.CONCAT($G678,"-",$I678),Div.Meta!$H:$H,Div.Meta!$C:$C,"-",0,1)</f>
        <v>-</v>
      </c>
      <c r="D678" s="302"/>
      <c r="E678" s="146" t="str">
        <f>IF($D678="","-",_xlfn.XLOOKUP($D678,Fund.Meta!$A:$A,Fund.Meta!$D:$D,"-",0,1))</f>
        <v>-</v>
      </c>
      <c r="F678" s="303" t="str">
        <f>IF($D678="","-",_xlfn.XLOOKUP($D678,Fund.Meta!$A:$A,Fund.Meta!$E:$E,"-",0,1))</f>
        <v>-</v>
      </c>
      <c r="G678" s="334"/>
      <c r="H678" s="303" t="str">
        <f>IF($G678="","-",_xlfn.XLOOKUP($G678,Appr.Meta!$A:$A,Appr.Meta!$D:$D,"-",0,1))</f>
        <v>-</v>
      </c>
      <c r="I678" s="302"/>
      <c r="J678" s="303" t="str">
        <f>IF($I678="","-",_xlfn.XLOOKUP($I678,'CC.Meta'!$A:$A,'CC.Meta'!$D:$D,"-",0,1))</f>
        <v>-</v>
      </c>
      <c r="K678" s="302"/>
      <c r="L678" s="146" t="str">
        <f>IF($K678="","-",_xlfn.XLOOKUP($K678,Obj.Meta!$A:$A,Obj.Meta!$D:$D,"-",0,1))</f>
        <v>-</v>
      </c>
      <c r="M678" s="300" t="str">
        <f>IF($K678="","-",_xlfn.XLOOKUP($K678,Obj.Meta!$A:$A,Obj.Meta!$F:$F,"-",0,1))</f>
        <v>-</v>
      </c>
      <c r="N678" s="337" t="str">
        <f t="shared" si="21"/>
        <v>---</v>
      </c>
      <c r="O678" s="333"/>
      <c r="P678" s="54"/>
      <c r="Q678" s="52"/>
      <c r="R678" s="34"/>
      <c r="S678" s="53"/>
      <c r="T678" s="208"/>
      <c r="U678" s="726"/>
      <c r="V678" s="206"/>
      <c r="W678" s="206"/>
      <c r="X678" s="678"/>
      <c r="Y678" s="34"/>
      <c r="Z678" s="610"/>
      <c r="AA678" s="608"/>
    </row>
    <row r="679" spans="1:27">
      <c r="A679" s="145" t="str">
        <f t="shared" si="20"/>
        <v>-</v>
      </c>
      <c r="B679" s="146" t="str">
        <f>_xlfn.XLOOKUP($A679,Dept.Meta!$A:$A,Dept.Meta!$F:$F,"-",0,1)</f>
        <v>-</v>
      </c>
      <c r="C679" s="629" t="str">
        <f>_xlfn.XLOOKUP(_xlfn.CONCAT($G679,"-",$I679),Div.Meta!$H:$H,Div.Meta!$C:$C,"-",0,1)</f>
        <v>-</v>
      </c>
      <c r="D679" s="302"/>
      <c r="E679" s="146" t="str">
        <f>IF($D679="","-",_xlfn.XLOOKUP($D679,Fund.Meta!$A:$A,Fund.Meta!$D:$D,"-",0,1))</f>
        <v>-</v>
      </c>
      <c r="F679" s="303" t="str">
        <f>IF($D679="","-",_xlfn.XLOOKUP($D679,Fund.Meta!$A:$A,Fund.Meta!$E:$E,"-",0,1))</f>
        <v>-</v>
      </c>
      <c r="G679" s="334"/>
      <c r="H679" s="303" t="str">
        <f>IF($G679="","-",_xlfn.XLOOKUP($G679,Appr.Meta!$A:$A,Appr.Meta!$D:$D,"-",0,1))</f>
        <v>-</v>
      </c>
      <c r="I679" s="302"/>
      <c r="J679" s="303" t="str">
        <f>IF($I679="","-",_xlfn.XLOOKUP($I679,'CC.Meta'!$A:$A,'CC.Meta'!$D:$D,"-",0,1))</f>
        <v>-</v>
      </c>
      <c r="K679" s="302"/>
      <c r="L679" s="146" t="str">
        <f>IF($K679="","-",_xlfn.XLOOKUP($K679,Obj.Meta!$A:$A,Obj.Meta!$D:$D,"-",0,1))</f>
        <v>-</v>
      </c>
      <c r="M679" s="300" t="str">
        <f>IF($K679="","-",_xlfn.XLOOKUP($K679,Obj.Meta!$A:$A,Obj.Meta!$F:$F,"-",0,1))</f>
        <v>-</v>
      </c>
      <c r="N679" s="337" t="str">
        <f t="shared" si="21"/>
        <v>---</v>
      </c>
      <c r="O679" s="333"/>
      <c r="P679" s="54"/>
      <c r="Q679" s="52"/>
      <c r="R679" s="34"/>
      <c r="S679" s="53"/>
      <c r="T679" s="208"/>
      <c r="U679" s="726"/>
      <c r="V679" s="206"/>
      <c r="W679" s="206"/>
      <c r="X679" s="678"/>
      <c r="Y679" s="34"/>
      <c r="Z679" s="610"/>
      <c r="AA679" s="608"/>
    </row>
    <row r="680" spans="1:27">
      <c r="A680" s="145" t="str">
        <f t="shared" si="20"/>
        <v>-</v>
      </c>
      <c r="B680" s="146" t="str">
        <f>_xlfn.XLOOKUP($A680,Dept.Meta!$A:$A,Dept.Meta!$F:$F,"-",0,1)</f>
        <v>-</v>
      </c>
      <c r="C680" s="629" t="str">
        <f>_xlfn.XLOOKUP(_xlfn.CONCAT($G680,"-",$I680),Div.Meta!$H:$H,Div.Meta!$C:$C,"-",0,1)</f>
        <v>-</v>
      </c>
      <c r="D680" s="302"/>
      <c r="E680" s="146" t="str">
        <f>IF($D680="","-",_xlfn.XLOOKUP($D680,Fund.Meta!$A:$A,Fund.Meta!$D:$D,"-",0,1))</f>
        <v>-</v>
      </c>
      <c r="F680" s="303" t="str">
        <f>IF($D680="","-",_xlfn.XLOOKUP($D680,Fund.Meta!$A:$A,Fund.Meta!$E:$E,"-",0,1))</f>
        <v>-</v>
      </c>
      <c r="G680" s="334"/>
      <c r="H680" s="303" t="str">
        <f>IF($G680="","-",_xlfn.XLOOKUP($G680,Appr.Meta!$A:$A,Appr.Meta!$D:$D,"-",0,1))</f>
        <v>-</v>
      </c>
      <c r="I680" s="302"/>
      <c r="J680" s="303" t="str">
        <f>IF($I680="","-",_xlfn.XLOOKUP($I680,'CC.Meta'!$A:$A,'CC.Meta'!$D:$D,"-",0,1))</f>
        <v>-</v>
      </c>
      <c r="K680" s="302"/>
      <c r="L680" s="146" t="str">
        <f>IF($K680="","-",_xlfn.XLOOKUP($K680,Obj.Meta!$A:$A,Obj.Meta!$D:$D,"-",0,1))</f>
        <v>-</v>
      </c>
      <c r="M680" s="300" t="str">
        <f>IF($K680="","-",_xlfn.XLOOKUP($K680,Obj.Meta!$A:$A,Obj.Meta!$F:$F,"-",0,1))</f>
        <v>-</v>
      </c>
      <c r="N680" s="337" t="str">
        <f t="shared" si="21"/>
        <v>---</v>
      </c>
      <c r="O680" s="333"/>
      <c r="P680" s="54"/>
      <c r="Q680" s="52"/>
      <c r="R680" s="34"/>
      <c r="S680" s="53"/>
      <c r="T680" s="208"/>
      <c r="U680" s="726"/>
      <c r="V680" s="206"/>
      <c r="W680" s="206"/>
      <c r="X680" s="678"/>
      <c r="Y680" s="34"/>
      <c r="Z680" s="610"/>
      <c r="AA680" s="608"/>
    </row>
    <row r="681" spans="1:27">
      <c r="A681" s="145" t="str">
        <f t="shared" si="20"/>
        <v>-</v>
      </c>
      <c r="B681" s="146" t="str">
        <f>_xlfn.XLOOKUP($A681,Dept.Meta!$A:$A,Dept.Meta!$F:$F,"-",0,1)</f>
        <v>-</v>
      </c>
      <c r="C681" s="629" t="str">
        <f>_xlfn.XLOOKUP(_xlfn.CONCAT($G681,"-",$I681),Div.Meta!$H:$H,Div.Meta!$C:$C,"-",0,1)</f>
        <v>-</v>
      </c>
      <c r="D681" s="302"/>
      <c r="E681" s="146" t="str">
        <f>IF($D681="","-",_xlfn.XLOOKUP($D681,Fund.Meta!$A:$A,Fund.Meta!$D:$D,"-",0,1))</f>
        <v>-</v>
      </c>
      <c r="F681" s="303" t="str">
        <f>IF($D681="","-",_xlfn.XLOOKUP($D681,Fund.Meta!$A:$A,Fund.Meta!$E:$E,"-",0,1))</f>
        <v>-</v>
      </c>
      <c r="G681" s="334"/>
      <c r="H681" s="303" t="str">
        <f>IF($G681="","-",_xlfn.XLOOKUP($G681,Appr.Meta!$A:$A,Appr.Meta!$D:$D,"-",0,1))</f>
        <v>-</v>
      </c>
      <c r="I681" s="302"/>
      <c r="J681" s="303" t="str">
        <f>IF($I681="","-",_xlfn.XLOOKUP($I681,'CC.Meta'!$A:$A,'CC.Meta'!$D:$D,"-",0,1))</f>
        <v>-</v>
      </c>
      <c r="K681" s="302"/>
      <c r="L681" s="146" t="str">
        <f>IF($K681="","-",_xlfn.XLOOKUP($K681,Obj.Meta!$A:$A,Obj.Meta!$D:$D,"-",0,1))</f>
        <v>-</v>
      </c>
      <c r="M681" s="300" t="str">
        <f>IF($K681="","-",_xlfn.XLOOKUP($K681,Obj.Meta!$A:$A,Obj.Meta!$F:$F,"-",0,1))</f>
        <v>-</v>
      </c>
      <c r="N681" s="337" t="str">
        <f t="shared" si="21"/>
        <v>---</v>
      </c>
      <c r="O681" s="333"/>
      <c r="P681" s="54"/>
      <c r="Q681" s="52"/>
      <c r="R681" s="34"/>
      <c r="S681" s="53"/>
      <c r="T681" s="208"/>
      <c r="U681" s="726"/>
      <c r="V681" s="206"/>
      <c r="W681" s="206"/>
      <c r="X681" s="678"/>
      <c r="Y681" s="34"/>
      <c r="Z681" s="610"/>
      <c r="AA681" s="608"/>
    </row>
    <row r="682" spans="1:27">
      <c r="A682" s="145" t="str">
        <f t="shared" si="20"/>
        <v>-</v>
      </c>
      <c r="B682" s="146" t="str">
        <f>_xlfn.XLOOKUP($A682,Dept.Meta!$A:$A,Dept.Meta!$F:$F,"-",0,1)</f>
        <v>-</v>
      </c>
      <c r="C682" s="629" t="str">
        <f>_xlfn.XLOOKUP(_xlfn.CONCAT($G682,"-",$I682),Div.Meta!$H:$H,Div.Meta!$C:$C,"-",0,1)</f>
        <v>-</v>
      </c>
      <c r="D682" s="302"/>
      <c r="E682" s="146" t="str">
        <f>IF($D682="","-",_xlfn.XLOOKUP($D682,Fund.Meta!$A:$A,Fund.Meta!$D:$D,"-",0,1))</f>
        <v>-</v>
      </c>
      <c r="F682" s="303" t="str">
        <f>IF($D682="","-",_xlfn.XLOOKUP($D682,Fund.Meta!$A:$A,Fund.Meta!$E:$E,"-",0,1))</f>
        <v>-</v>
      </c>
      <c r="G682" s="334"/>
      <c r="H682" s="303" t="str">
        <f>IF($G682="","-",_xlfn.XLOOKUP($G682,Appr.Meta!$A:$A,Appr.Meta!$D:$D,"-",0,1))</f>
        <v>-</v>
      </c>
      <c r="I682" s="302"/>
      <c r="J682" s="303" t="str">
        <f>IF($I682="","-",_xlfn.XLOOKUP($I682,'CC.Meta'!$A:$A,'CC.Meta'!$D:$D,"-",0,1))</f>
        <v>-</v>
      </c>
      <c r="K682" s="302"/>
      <c r="L682" s="146" t="str">
        <f>IF($K682="","-",_xlfn.XLOOKUP($K682,Obj.Meta!$A:$A,Obj.Meta!$D:$D,"-",0,1))</f>
        <v>-</v>
      </c>
      <c r="M682" s="300" t="str">
        <f>IF($K682="","-",_xlfn.XLOOKUP($K682,Obj.Meta!$A:$A,Obj.Meta!$F:$F,"-",0,1))</f>
        <v>-</v>
      </c>
      <c r="N682" s="337" t="str">
        <f t="shared" si="21"/>
        <v>---</v>
      </c>
      <c r="O682" s="333"/>
      <c r="P682" s="54"/>
      <c r="Q682" s="52"/>
      <c r="R682" s="34"/>
      <c r="S682" s="53"/>
      <c r="T682" s="208"/>
      <c r="U682" s="726"/>
      <c r="V682" s="206"/>
      <c r="W682" s="206"/>
      <c r="X682" s="678"/>
      <c r="Y682" s="34"/>
      <c r="Z682" s="610"/>
      <c r="AA682" s="608"/>
    </row>
    <row r="683" spans="1:27">
      <c r="A683" s="145" t="str">
        <f t="shared" si="20"/>
        <v>-</v>
      </c>
      <c r="B683" s="146" t="str">
        <f>_xlfn.XLOOKUP($A683,Dept.Meta!$A:$A,Dept.Meta!$F:$F,"-",0,1)</f>
        <v>-</v>
      </c>
      <c r="C683" s="629" t="str">
        <f>_xlfn.XLOOKUP(_xlfn.CONCAT($G683,"-",$I683),Div.Meta!$H:$H,Div.Meta!$C:$C,"-",0,1)</f>
        <v>-</v>
      </c>
      <c r="D683" s="302"/>
      <c r="E683" s="146" t="str">
        <f>IF($D683="","-",_xlfn.XLOOKUP($D683,Fund.Meta!$A:$A,Fund.Meta!$D:$D,"-",0,1))</f>
        <v>-</v>
      </c>
      <c r="F683" s="303" t="str">
        <f>IF($D683="","-",_xlfn.XLOOKUP($D683,Fund.Meta!$A:$A,Fund.Meta!$E:$E,"-",0,1))</f>
        <v>-</v>
      </c>
      <c r="G683" s="334"/>
      <c r="H683" s="303" t="str">
        <f>IF($G683="","-",_xlfn.XLOOKUP($G683,Appr.Meta!$A:$A,Appr.Meta!$D:$D,"-",0,1))</f>
        <v>-</v>
      </c>
      <c r="I683" s="302"/>
      <c r="J683" s="303" t="str">
        <f>IF($I683="","-",_xlfn.XLOOKUP($I683,'CC.Meta'!$A:$A,'CC.Meta'!$D:$D,"-",0,1))</f>
        <v>-</v>
      </c>
      <c r="K683" s="302"/>
      <c r="L683" s="146" t="str">
        <f>IF($K683="","-",_xlfn.XLOOKUP($K683,Obj.Meta!$A:$A,Obj.Meta!$D:$D,"-",0,1))</f>
        <v>-</v>
      </c>
      <c r="M683" s="300" t="str">
        <f>IF($K683="","-",_xlfn.XLOOKUP($K683,Obj.Meta!$A:$A,Obj.Meta!$F:$F,"-",0,1))</f>
        <v>-</v>
      </c>
      <c r="N683" s="337" t="str">
        <f t="shared" si="21"/>
        <v>---</v>
      </c>
      <c r="O683" s="333"/>
      <c r="P683" s="54"/>
      <c r="Q683" s="52"/>
      <c r="R683" s="34"/>
      <c r="S683" s="53"/>
      <c r="T683" s="208"/>
      <c r="U683" s="726"/>
      <c r="V683" s="206"/>
      <c r="W683" s="206"/>
      <c r="X683" s="678"/>
      <c r="Y683" s="34"/>
      <c r="Z683" s="610"/>
      <c r="AA683" s="608"/>
    </row>
    <row r="684" spans="1:27">
      <c r="A684" s="145" t="str">
        <f t="shared" si="20"/>
        <v>-</v>
      </c>
      <c r="B684" s="146" t="str">
        <f>_xlfn.XLOOKUP($A684,Dept.Meta!$A:$A,Dept.Meta!$F:$F,"-",0,1)</f>
        <v>-</v>
      </c>
      <c r="C684" s="629" t="str">
        <f>_xlfn.XLOOKUP(_xlfn.CONCAT($G684,"-",$I684),Div.Meta!$H:$H,Div.Meta!$C:$C,"-",0,1)</f>
        <v>-</v>
      </c>
      <c r="D684" s="302"/>
      <c r="E684" s="146" t="str">
        <f>IF($D684="","-",_xlfn.XLOOKUP($D684,Fund.Meta!$A:$A,Fund.Meta!$D:$D,"-",0,1))</f>
        <v>-</v>
      </c>
      <c r="F684" s="303" t="str">
        <f>IF($D684="","-",_xlfn.XLOOKUP($D684,Fund.Meta!$A:$A,Fund.Meta!$E:$E,"-",0,1))</f>
        <v>-</v>
      </c>
      <c r="G684" s="334"/>
      <c r="H684" s="303" t="str">
        <f>IF($G684="","-",_xlfn.XLOOKUP($G684,Appr.Meta!$A:$A,Appr.Meta!$D:$D,"-",0,1))</f>
        <v>-</v>
      </c>
      <c r="I684" s="302"/>
      <c r="J684" s="303" t="str">
        <f>IF($I684="","-",_xlfn.XLOOKUP($I684,'CC.Meta'!$A:$A,'CC.Meta'!$D:$D,"-",0,1))</f>
        <v>-</v>
      </c>
      <c r="K684" s="302"/>
      <c r="L684" s="146" t="str">
        <f>IF($K684="","-",_xlfn.XLOOKUP($K684,Obj.Meta!$A:$A,Obj.Meta!$D:$D,"-",0,1))</f>
        <v>-</v>
      </c>
      <c r="M684" s="300" t="str">
        <f>IF($K684="","-",_xlfn.XLOOKUP($K684,Obj.Meta!$A:$A,Obj.Meta!$F:$F,"-",0,1))</f>
        <v>-</v>
      </c>
      <c r="N684" s="337" t="str">
        <f t="shared" si="21"/>
        <v>---</v>
      </c>
      <c r="O684" s="333"/>
      <c r="P684" s="54"/>
      <c r="Q684" s="52"/>
      <c r="R684" s="34"/>
      <c r="S684" s="53"/>
      <c r="T684" s="208"/>
      <c r="U684" s="726"/>
      <c r="V684" s="206"/>
      <c r="W684" s="206"/>
      <c r="X684" s="678"/>
      <c r="Y684" s="34"/>
      <c r="Z684" s="610"/>
      <c r="AA684" s="608"/>
    </row>
    <row r="685" spans="1:27">
      <c r="A685" s="145" t="str">
        <f t="shared" si="20"/>
        <v>-</v>
      </c>
      <c r="B685" s="146" t="str">
        <f>_xlfn.XLOOKUP($A685,Dept.Meta!$A:$A,Dept.Meta!$F:$F,"-",0,1)</f>
        <v>-</v>
      </c>
      <c r="C685" s="629" t="str">
        <f>_xlfn.XLOOKUP(_xlfn.CONCAT($G685,"-",$I685),Div.Meta!$H:$H,Div.Meta!$C:$C,"-",0,1)</f>
        <v>-</v>
      </c>
      <c r="D685" s="302"/>
      <c r="E685" s="146" t="str">
        <f>IF($D685="","-",_xlfn.XLOOKUP($D685,Fund.Meta!$A:$A,Fund.Meta!$D:$D,"-",0,1))</f>
        <v>-</v>
      </c>
      <c r="F685" s="303" t="str">
        <f>IF($D685="","-",_xlfn.XLOOKUP($D685,Fund.Meta!$A:$A,Fund.Meta!$E:$E,"-",0,1))</f>
        <v>-</v>
      </c>
      <c r="G685" s="334"/>
      <c r="H685" s="303" t="str">
        <f>IF($G685="","-",_xlfn.XLOOKUP($G685,Appr.Meta!$A:$A,Appr.Meta!$D:$D,"-",0,1))</f>
        <v>-</v>
      </c>
      <c r="I685" s="302"/>
      <c r="J685" s="303" t="str">
        <f>IF($I685="","-",_xlfn.XLOOKUP($I685,'CC.Meta'!$A:$A,'CC.Meta'!$D:$D,"-",0,1))</f>
        <v>-</v>
      </c>
      <c r="K685" s="302"/>
      <c r="L685" s="146" t="str">
        <f>IF($K685="","-",_xlfn.XLOOKUP($K685,Obj.Meta!$A:$A,Obj.Meta!$D:$D,"-",0,1))</f>
        <v>-</v>
      </c>
      <c r="M685" s="300" t="str">
        <f>IF($K685="","-",_xlfn.XLOOKUP($K685,Obj.Meta!$A:$A,Obj.Meta!$F:$F,"-",0,1))</f>
        <v>-</v>
      </c>
      <c r="N685" s="337" t="str">
        <f t="shared" si="21"/>
        <v>---</v>
      </c>
      <c r="O685" s="333"/>
      <c r="P685" s="54"/>
      <c r="Q685" s="52"/>
      <c r="R685" s="34"/>
      <c r="S685" s="53"/>
      <c r="T685" s="208"/>
      <c r="U685" s="726"/>
      <c r="V685" s="206"/>
      <c r="W685" s="206"/>
      <c r="X685" s="678"/>
      <c r="Y685" s="34"/>
      <c r="Z685" s="610"/>
      <c r="AA685" s="608"/>
    </row>
    <row r="686" spans="1:27">
      <c r="A686" s="145" t="str">
        <f t="shared" si="20"/>
        <v>-</v>
      </c>
      <c r="B686" s="146" t="str">
        <f>_xlfn.XLOOKUP($A686,Dept.Meta!$A:$A,Dept.Meta!$F:$F,"-",0,1)</f>
        <v>-</v>
      </c>
      <c r="C686" s="629" t="str">
        <f>_xlfn.XLOOKUP(_xlfn.CONCAT($G686,"-",$I686),Div.Meta!$H:$H,Div.Meta!$C:$C,"-",0,1)</f>
        <v>-</v>
      </c>
      <c r="D686" s="302"/>
      <c r="E686" s="146" t="str">
        <f>IF($D686="","-",_xlfn.XLOOKUP($D686,Fund.Meta!$A:$A,Fund.Meta!$D:$D,"-",0,1))</f>
        <v>-</v>
      </c>
      <c r="F686" s="303" t="str">
        <f>IF($D686="","-",_xlfn.XLOOKUP($D686,Fund.Meta!$A:$A,Fund.Meta!$E:$E,"-",0,1))</f>
        <v>-</v>
      </c>
      <c r="G686" s="334"/>
      <c r="H686" s="303" t="str">
        <f>IF($G686="","-",_xlfn.XLOOKUP($G686,Appr.Meta!$A:$A,Appr.Meta!$D:$D,"-",0,1))</f>
        <v>-</v>
      </c>
      <c r="I686" s="302"/>
      <c r="J686" s="303" t="str">
        <f>IF($I686="","-",_xlfn.XLOOKUP($I686,'CC.Meta'!$A:$A,'CC.Meta'!$D:$D,"-",0,1))</f>
        <v>-</v>
      </c>
      <c r="K686" s="302"/>
      <c r="L686" s="146" t="str">
        <f>IF($K686="","-",_xlfn.XLOOKUP($K686,Obj.Meta!$A:$A,Obj.Meta!$D:$D,"-",0,1))</f>
        <v>-</v>
      </c>
      <c r="M686" s="300" t="str">
        <f>IF($K686="","-",_xlfn.XLOOKUP($K686,Obj.Meta!$A:$A,Obj.Meta!$F:$F,"-",0,1))</f>
        <v>-</v>
      </c>
      <c r="N686" s="337" t="str">
        <f t="shared" si="21"/>
        <v>---</v>
      </c>
      <c r="O686" s="333"/>
      <c r="P686" s="54"/>
      <c r="Q686" s="52"/>
      <c r="R686" s="34"/>
      <c r="S686" s="53"/>
      <c r="T686" s="208"/>
      <c r="U686" s="726"/>
      <c r="V686" s="206"/>
      <c r="W686" s="206"/>
      <c r="X686" s="678"/>
      <c r="Y686" s="34"/>
      <c r="Z686" s="610"/>
      <c r="AA686" s="608"/>
    </row>
    <row r="687" spans="1:27">
      <c r="A687" s="145" t="str">
        <f t="shared" si="20"/>
        <v>-</v>
      </c>
      <c r="B687" s="146" t="str">
        <f>_xlfn.XLOOKUP($A687,Dept.Meta!$A:$A,Dept.Meta!$F:$F,"-",0,1)</f>
        <v>-</v>
      </c>
      <c r="C687" s="629" t="str">
        <f>_xlfn.XLOOKUP(_xlfn.CONCAT($G687,"-",$I687),Div.Meta!$H:$H,Div.Meta!$C:$C,"-",0,1)</f>
        <v>-</v>
      </c>
      <c r="D687" s="302"/>
      <c r="E687" s="146" t="str">
        <f>IF($D687="","-",_xlfn.XLOOKUP($D687,Fund.Meta!$A:$A,Fund.Meta!$D:$D,"-",0,1))</f>
        <v>-</v>
      </c>
      <c r="F687" s="303" t="str">
        <f>IF($D687="","-",_xlfn.XLOOKUP($D687,Fund.Meta!$A:$A,Fund.Meta!$E:$E,"-",0,1))</f>
        <v>-</v>
      </c>
      <c r="G687" s="334"/>
      <c r="H687" s="303" t="str">
        <f>IF($G687="","-",_xlfn.XLOOKUP($G687,Appr.Meta!$A:$A,Appr.Meta!$D:$D,"-",0,1))</f>
        <v>-</v>
      </c>
      <c r="I687" s="302"/>
      <c r="J687" s="303" t="str">
        <f>IF($I687="","-",_xlfn.XLOOKUP($I687,'CC.Meta'!$A:$A,'CC.Meta'!$D:$D,"-",0,1))</f>
        <v>-</v>
      </c>
      <c r="K687" s="302"/>
      <c r="L687" s="146" t="str">
        <f>IF($K687="","-",_xlfn.XLOOKUP($K687,Obj.Meta!$A:$A,Obj.Meta!$D:$D,"-",0,1))</f>
        <v>-</v>
      </c>
      <c r="M687" s="300" t="str">
        <f>IF($K687="","-",_xlfn.XLOOKUP($K687,Obj.Meta!$A:$A,Obj.Meta!$F:$F,"-",0,1))</f>
        <v>-</v>
      </c>
      <c r="N687" s="337" t="str">
        <f t="shared" si="21"/>
        <v>---</v>
      </c>
      <c r="O687" s="333"/>
      <c r="P687" s="54"/>
      <c r="Q687" s="52"/>
      <c r="R687" s="34"/>
      <c r="S687" s="53"/>
      <c r="T687" s="208"/>
      <c r="U687" s="726"/>
      <c r="V687" s="206"/>
      <c r="W687" s="206"/>
      <c r="X687" s="678"/>
      <c r="Y687" s="34"/>
      <c r="Z687" s="610"/>
      <c r="AA687" s="608"/>
    </row>
    <row r="688" spans="1:27">
      <c r="A688" s="145" t="str">
        <f t="shared" si="20"/>
        <v>-</v>
      </c>
      <c r="B688" s="146" t="str">
        <f>_xlfn.XLOOKUP($A688,Dept.Meta!$A:$A,Dept.Meta!$F:$F,"-",0,1)</f>
        <v>-</v>
      </c>
      <c r="C688" s="629" t="str">
        <f>_xlfn.XLOOKUP(_xlfn.CONCAT($G688,"-",$I688),Div.Meta!$H:$H,Div.Meta!$C:$C,"-",0,1)</f>
        <v>-</v>
      </c>
      <c r="D688" s="302"/>
      <c r="E688" s="146" t="str">
        <f>IF($D688="","-",_xlfn.XLOOKUP($D688,Fund.Meta!$A:$A,Fund.Meta!$D:$D,"-",0,1))</f>
        <v>-</v>
      </c>
      <c r="F688" s="303" t="str">
        <f>IF($D688="","-",_xlfn.XLOOKUP($D688,Fund.Meta!$A:$A,Fund.Meta!$E:$E,"-",0,1))</f>
        <v>-</v>
      </c>
      <c r="G688" s="334"/>
      <c r="H688" s="303" t="str">
        <f>IF($G688="","-",_xlfn.XLOOKUP($G688,Appr.Meta!$A:$A,Appr.Meta!$D:$D,"-",0,1))</f>
        <v>-</v>
      </c>
      <c r="I688" s="302"/>
      <c r="J688" s="303" t="str">
        <f>IF($I688="","-",_xlfn.XLOOKUP($I688,'CC.Meta'!$A:$A,'CC.Meta'!$D:$D,"-",0,1))</f>
        <v>-</v>
      </c>
      <c r="K688" s="302"/>
      <c r="L688" s="146" t="str">
        <f>IF($K688="","-",_xlfn.XLOOKUP($K688,Obj.Meta!$A:$A,Obj.Meta!$D:$D,"-",0,1))</f>
        <v>-</v>
      </c>
      <c r="M688" s="300" t="str">
        <f>IF($K688="","-",_xlfn.XLOOKUP($K688,Obj.Meta!$A:$A,Obj.Meta!$F:$F,"-",0,1))</f>
        <v>-</v>
      </c>
      <c r="N688" s="337" t="str">
        <f t="shared" si="21"/>
        <v>---</v>
      </c>
      <c r="O688" s="333"/>
      <c r="P688" s="54"/>
      <c r="Q688" s="52"/>
      <c r="R688" s="34"/>
      <c r="S688" s="53"/>
      <c r="T688" s="208"/>
      <c r="U688" s="726"/>
      <c r="V688" s="206"/>
      <c r="W688" s="206"/>
      <c r="X688" s="678"/>
      <c r="Y688" s="34"/>
      <c r="Z688" s="610"/>
      <c r="AA688" s="608"/>
    </row>
    <row r="689" spans="1:27">
      <c r="A689" s="145" t="str">
        <f t="shared" si="20"/>
        <v>-</v>
      </c>
      <c r="B689" s="146" t="str">
        <f>_xlfn.XLOOKUP($A689,Dept.Meta!$A:$A,Dept.Meta!$F:$F,"-",0,1)</f>
        <v>-</v>
      </c>
      <c r="C689" s="629" t="str">
        <f>_xlfn.XLOOKUP(_xlfn.CONCAT($G689,"-",$I689),Div.Meta!$H:$H,Div.Meta!$C:$C,"-",0,1)</f>
        <v>-</v>
      </c>
      <c r="D689" s="302"/>
      <c r="E689" s="146" t="str">
        <f>IF($D689="","-",_xlfn.XLOOKUP($D689,Fund.Meta!$A:$A,Fund.Meta!$D:$D,"-",0,1))</f>
        <v>-</v>
      </c>
      <c r="F689" s="303" t="str">
        <f>IF($D689="","-",_xlfn.XLOOKUP($D689,Fund.Meta!$A:$A,Fund.Meta!$E:$E,"-",0,1))</f>
        <v>-</v>
      </c>
      <c r="G689" s="334"/>
      <c r="H689" s="303" t="str">
        <f>IF($G689="","-",_xlfn.XLOOKUP($G689,Appr.Meta!$A:$A,Appr.Meta!$D:$D,"-",0,1))</f>
        <v>-</v>
      </c>
      <c r="I689" s="302"/>
      <c r="J689" s="303" t="str">
        <f>IF($I689="","-",_xlfn.XLOOKUP($I689,'CC.Meta'!$A:$A,'CC.Meta'!$D:$D,"-",0,1))</f>
        <v>-</v>
      </c>
      <c r="K689" s="302"/>
      <c r="L689" s="146" t="str">
        <f>IF($K689="","-",_xlfn.XLOOKUP($K689,Obj.Meta!$A:$A,Obj.Meta!$D:$D,"-",0,1))</f>
        <v>-</v>
      </c>
      <c r="M689" s="300" t="str">
        <f>IF($K689="","-",_xlfn.XLOOKUP($K689,Obj.Meta!$A:$A,Obj.Meta!$F:$F,"-",0,1))</f>
        <v>-</v>
      </c>
      <c r="N689" s="337" t="str">
        <f t="shared" si="21"/>
        <v>---</v>
      </c>
      <c r="O689" s="333"/>
      <c r="P689" s="54"/>
      <c r="Q689" s="52"/>
      <c r="R689" s="34"/>
      <c r="S689" s="53"/>
      <c r="T689" s="208"/>
      <c r="U689" s="726"/>
      <c r="V689" s="206"/>
      <c r="W689" s="206"/>
      <c r="X689" s="678"/>
      <c r="Y689" s="34"/>
      <c r="Z689" s="610"/>
      <c r="AA689" s="608"/>
    </row>
    <row r="690" spans="1:27">
      <c r="A690" s="145" t="str">
        <f t="shared" si="20"/>
        <v>-</v>
      </c>
      <c r="B690" s="146" t="str">
        <f>_xlfn.XLOOKUP($A690,Dept.Meta!$A:$A,Dept.Meta!$F:$F,"-",0,1)</f>
        <v>-</v>
      </c>
      <c r="C690" s="629" t="str">
        <f>_xlfn.XLOOKUP(_xlfn.CONCAT($G690,"-",$I690),Div.Meta!$H:$H,Div.Meta!$C:$C,"-",0,1)</f>
        <v>-</v>
      </c>
      <c r="D690" s="302"/>
      <c r="E690" s="146" t="str">
        <f>IF($D690="","-",_xlfn.XLOOKUP($D690,Fund.Meta!$A:$A,Fund.Meta!$D:$D,"-",0,1))</f>
        <v>-</v>
      </c>
      <c r="F690" s="303" t="str">
        <f>IF($D690="","-",_xlfn.XLOOKUP($D690,Fund.Meta!$A:$A,Fund.Meta!$E:$E,"-",0,1))</f>
        <v>-</v>
      </c>
      <c r="G690" s="334"/>
      <c r="H690" s="303" t="str">
        <f>IF($G690="","-",_xlfn.XLOOKUP($G690,Appr.Meta!$A:$A,Appr.Meta!$D:$D,"-",0,1))</f>
        <v>-</v>
      </c>
      <c r="I690" s="302"/>
      <c r="J690" s="303" t="str">
        <f>IF($I690="","-",_xlfn.XLOOKUP($I690,'CC.Meta'!$A:$A,'CC.Meta'!$D:$D,"-",0,1))</f>
        <v>-</v>
      </c>
      <c r="K690" s="302"/>
      <c r="L690" s="146" t="str">
        <f>IF($K690="","-",_xlfn.XLOOKUP($K690,Obj.Meta!$A:$A,Obj.Meta!$D:$D,"-",0,1))</f>
        <v>-</v>
      </c>
      <c r="M690" s="300" t="str">
        <f>IF($K690="","-",_xlfn.XLOOKUP($K690,Obj.Meta!$A:$A,Obj.Meta!$F:$F,"-",0,1))</f>
        <v>-</v>
      </c>
      <c r="N690" s="337" t="str">
        <f t="shared" si="21"/>
        <v>---</v>
      </c>
      <c r="O690" s="333"/>
      <c r="P690" s="54"/>
      <c r="Q690" s="52"/>
      <c r="R690" s="34"/>
      <c r="S690" s="53"/>
      <c r="T690" s="208"/>
      <c r="U690" s="726"/>
      <c r="V690" s="206"/>
      <c r="W690" s="206"/>
      <c r="X690" s="678"/>
      <c r="Y690" s="34"/>
      <c r="Z690" s="610"/>
      <c r="AA690" s="608"/>
    </row>
    <row r="691" spans="1:27">
      <c r="A691" s="145" t="str">
        <f t="shared" si="20"/>
        <v>-</v>
      </c>
      <c r="B691" s="146" t="str">
        <f>_xlfn.XLOOKUP($A691,Dept.Meta!$A:$A,Dept.Meta!$F:$F,"-",0,1)</f>
        <v>-</v>
      </c>
      <c r="C691" s="629" t="str">
        <f>_xlfn.XLOOKUP(_xlfn.CONCAT($G691,"-",$I691),Div.Meta!$H:$H,Div.Meta!$C:$C,"-",0,1)</f>
        <v>-</v>
      </c>
      <c r="D691" s="302"/>
      <c r="E691" s="146" t="str">
        <f>IF($D691="","-",_xlfn.XLOOKUP($D691,Fund.Meta!$A:$A,Fund.Meta!$D:$D,"-",0,1))</f>
        <v>-</v>
      </c>
      <c r="F691" s="303" t="str">
        <f>IF($D691="","-",_xlfn.XLOOKUP($D691,Fund.Meta!$A:$A,Fund.Meta!$E:$E,"-",0,1))</f>
        <v>-</v>
      </c>
      <c r="G691" s="334"/>
      <c r="H691" s="303" t="str">
        <f>IF($G691="","-",_xlfn.XLOOKUP($G691,Appr.Meta!$A:$A,Appr.Meta!$D:$D,"-",0,1))</f>
        <v>-</v>
      </c>
      <c r="I691" s="302"/>
      <c r="J691" s="303" t="str">
        <f>IF($I691="","-",_xlfn.XLOOKUP($I691,'CC.Meta'!$A:$A,'CC.Meta'!$D:$D,"-",0,1))</f>
        <v>-</v>
      </c>
      <c r="K691" s="302"/>
      <c r="L691" s="146" t="str">
        <f>IF($K691="","-",_xlfn.XLOOKUP($K691,Obj.Meta!$A:$A,Obj.Meta!$D:$D,"-",0,1))</f>
        <v>-</v>
      </c>
      <c r="M691" s="300" t="str">
        <f>IF($K691="","-",_xlfn.XLOOKUP($K691,Obj.Meta!$A:$A,Obj.Meta!$F:$F,"-",0,1))</f>
        <v>-</v>
      </c>
      <c r="N691" s="337" t="str">
        <f t="shared" si="21"/>
        <v>---</v>
      </c>
      <c r="O691" s="333"/>
      <c r="P691" s="54"/>
      <c r="Q691" s="52"/>
      <c r="R691" s="34"/>
      <c r="S691" s="53"/>
      <c r="T691" s="208"/>
      <c r="U691" s="726"/>
      <c r="V691" s="206"/>
      <c r="W691" s="206"/>
      <c r="X691" s="678"/>
      <c r="Y691" s="34"/>
      <c r="Z691" s="610"/>
      <c r="AA691" s="608"/>
    </row>
    <row r="692" spans="1:27">
      <c r="A692" s="145" t="str">
        <f t="shared" si="20"/>
        <v>-</v>
      </c>
      <c r="B692" s="146" t="str">
        <f>_xlfn.XLOOKUP($A692,Dept.Meta!$A:$A,Dept.Meta!$F:$F,"-",0,1)</f>
        <v>-</v>
      </c>
      <c r="C692" s="629" t="str">
        <f>_xlfn.XLOOKUP(_xlfn.CONCAT($G692,"-",$I692),Div.Meta!$H:$H,Div.Meta!$C:$C,"-",0,1)</f>
        <v>-</v>
      </c>
      <c r="D692" s="302"/>
      <c r="E692" s="146" t="str">
        <f>IF($D692="","-",_xlfn.XLOOKUP($D692,Fund.Meta!$A:$A,Fund.Meta!$D:$D,"-",0,1))</f>
        <v>-</v>
      </c>
      <c r="F692" s="303" t="str">
        <f>IF($D692="","-",_xlfn.XLOOKUP($D692,Fund.Meta!$A:$A,Fund.Meta!$E:$E,"-",0,1))</f>
        <v>-</v>
      </c>
      <c r="G692" s="334"/>
      <c r="H692" s="303" t="str">
        <f>IF($G692="","-",_xlfn.XLOOKUP($G692,Appr.Meta!$A:$A,Appr.Meta!$D:$D,"-",0,1))</f>
        <v>-</v>
      </c>
      <c r="I692" s="302"/>
      <c r="J692" s="303" t="str">
        <f>IF($I692="","-",_xlfn.XLOOKUP($I692,'CC.Meta'!$A:$A,'CC.Meta'!$D:$D,"-",0,1))</f>
        <v>-</v>
      </c>
      <c r="K692" s="302"/>
      <c r="L692" s="146" t="str">
        <f>IF($K692="","-",_xlfn.XLOOKUP($K692,Obj.Meta!$A:$A,Obj.Meta!$D:$D,"-",0,1))</f>
        <v>-</v>
      </c>
      <c r="M692" s="300" t="str">
        <f>IF($K692="","-",_xlfn.XLOOKUP($K692,Obj.Meta!$A:$A,Obj.Meta!$F:$F,"-",0,1))</f>
        <v>-</v>
      </c>
      <c r="N692" s="337" t="str">
        <f t="shared" si="21"/>
        <v>---</v>
      </c>
      <c r="O692" s="333"/>
      <c r="P692" s="54"/>
      <c r="Q692" s="52"/>
      <c r="R692" s="34"/>
      <c r="S692" s="53"/>
      <c r="T692" s="208"/>
      <c r="U692" s="726"/>
      <c r="V692" s="206"/>
      <c r="W692" s="206"/>
      <c r="X692" s="678"/>
      <c r="Y692" s="34"/>
      <c r="Z692" s="610"/>
      <c r="AA692" s="608"/>
    </row>
    <row r="693" spans="1:27">
      <c r="A693" s="145" t="str">
        <f t="shared" si="20"/>
        <v>-</v>
      </c>
      <c r="B693" s="146" t="str">
        <f>_xlfn.XLOOKUP($A693,Dept.Meta!$A:$A,Dept.Meta!$F:$F,"-",0,1)</f>
        <v>-</v>
      </c>
      <c r="C693" s="629" t="str">
        <f>_xlfn.XLOOKUP(_xlfn.CONCAT($G693,"-",$I693),Div.Meta!$H:$H,Div.Meta!$C:$C,"-",0,1)</f>
        <v>-</v>
      </c>
      <c r="D693" s="302"/>
      <c r="E693" s="146" t="str">
        <f>IF($D693="","-",_xlfn.XLOOKUP($D693,Fund.Meta!$A:$A,Fund.Meta!$D:$D,"-",0,1))</f>
        <v>-</v>
      </c>
      <c r="F693" s="303" t="str">
        <f>IF($D693="","-",_xlfn.XLOOKUP($D693,Fund.Meta!$A:$A,Fund.Meta!$E:$E,"-",0,1))</f>
        <v>-</v>
      </c>
      <c r="G693" s="334"/>
      <c r="H693" s="303" t="str">
        <f>IF($G693="","-",_xlfn.XLOOKUP($G693,Appr.Meta!$A:$A,Appr.Meta!$D:$D,"-",0,1))</f>
        <v>-</v>
      </c>
      <c r="I693" s="302"/>
      <c r="J693" s="303" t="str">
        <f>IF($I693="","-",_xlfn.XLOOKUP($I693,'CC.Meta'!$A:$A,'CC.Meta'!$D:$D,"-",0,1))</f>
        <v>-</v>
      </c>
      <c r="K693" s="302"/>
      <c r="L693" s="146" t="str">
        <f>IF($K693="","-",_xlfn.XLOOKUP($K693,Obj.Meta!$A:$A,Obj.Meta!$D:$D,"-",0,1))</f>
        <v>-</v>
      </c>
      <c r="M693" s="300" t="str">
        <f>IF($K693="","-",_xlfn.XLOOKUP($K693,Obj.Meta!$A:$A,Obj.Meta!$F:$F,"-",0,1))</f>
        <v>-</v>
      </c>
      <c r="N693" s="337" t="str">
        <f t="shared" si="21"/>
        <v>---</v>
      </c>
      <c r="O693" s="333"/>
      <c r="P693" s="54"/>
      <c r="Q693" s="52"/>
      <c r="R693" s="34"/>
      <c r="S693" s="53"/>
      <c r="T693" s="208"/>
      <c r="U693" s="726"/>
      <c r="V693" s="206"/>
      <c r="W693" s="206"/>
      <c r="X693" s="678"/>
      <c r="Y693" s="34"/>
      <c r="Z693" s="610"/>
      <c r="AA693" s="608"/>
    </row>
    <row r="694" spans="1:27">
      <c r="A694" s="145" t="str">
        <f t="shared" si="20"/>
        <v>-</v>
      </c>
      <c r="B694" s="146" t="str">
        <f>_xlfn.XLOOKUP($A694,Dept.Meta!$A:$A,Dept.Meta!$F:$F,"-",0,1)</f>
        <v>-</v>
      </c>
      <c r="C694" s="629" t="str">
        <f>_xlfn.XLOOKUP(_xlfn.CONCAT($G694,"-",$I694),Div.Meta!$H:$H,Div.Meta!$C:$C,"-",0,1)</f>
        <v>-</v>
      </c>
      <c r="D694" s="302"/>
      <c r="E694" s="146" t="str">
        <f>IF($D694="","-",_xlfn.XLOOKUP($D694,Fund.Meta!$A:$A,Fund.Meta!$D:$D,"-",0,1))</f>
        <v>-</v>
      </c>
      <c r="F694" s="303" t="str">
        <f>IF($D694="","-",_xlfn.XLOOKUP($D694,Fund.Meta!$A:$A,Fund.Meta!$E:$E,"-",0,1))</f>
        <v>-</v>
      </c>
      <c r="G694" s="334"/>
      <c r="H694" s="303" t="str">
        <f>IF($G694="","-",_xlfn.XLOOKUP($G694,Appr.Meta!$A:$A,Appr.Meta!$D:$D,"-",0,1))</f>
        <v>-</v>
      </c>
      <c r="I694" s="302"/>
      <c r="J694" s="303" t="str">
        <f>IF($I694="","-",_xlfn.XLOOKUP($I694,'CC.Meta'!$A:$A,'CC.Meta'!$D:$D,"-",0,1))</f>
        <v>-</v>
      </c>
      <c r="K694" s="302"/>
      <c r="L694" s="146" t="str">
        <f>IF($K694="","-",_xlfn.XLOOKUP($K694,Obj.Meta!$A:$A,Obj.Meta!$D:$D,"-",0,1))</f>
        <v>-</v>
      </c>
      <c r="M694" s="300" t="str">
        <f>IF($K694="","-",_xlfn.XLOOKUP($K694,Obj.Meta!$A:$A,Obj.Meta!$F:$F,"-",0,1))</f>
        <v>-</v>
      </c>
      <c r="N694" s="337" t="str">
        <f t="shared" si="21"/>
        <v>---</v>
      </c>
      <c r="O694" s="333"/>
      <c r="P694" s="54"/>
      <c r="Q694" s="52"/>
      <c r="R694" s="34"/>
      <c r="S694" s="53"/>
      <c r="T694" s="208"/>
      <c r="U694" s="726"/>
      <c r="V694" s="206"/>
      <c r="W694" s="206"/>
      <c r="X694" s="678"/>
      <c r="Y694" s="34"/>
      <c r="Z694" s="610"/>
      <c r="AA694" s="608"/>
    </row>
    <row r="695" spans="1:27">
      <c r="A695" s="145" t="str">
        <f t="shared" si="20"/>
        <v>-</v>
      </c>
      <c r="B695" s="146" t="str">
        <f>_xlfn.XLOOKUP($A695,Dept.Meta!$A:$A,Dept.Meta!$F:$F,"-",0,1)</f>
        <v>-</v>
      </c>
      <c r="C695" s="629" t="str">
        <f>_xlfn.XLOOKUP(_xlfn.CONCAT($G695,"-",$I695),Div.Meta!$H:$H,Div.Meta!$C:$C,"-",0,1)</f>
        <v>-</v>
      </c>
      <c r="D695" s="302"/>
      <c r="E695" s="146" t="str">
        <f>IF($D695="","-",_xlfn.XLOOKUP($D695,Fund.Meta!$A:$A,Fund.Meta!$D:$D,"-",0,1))</f>
        <v>-</v>
      </c>
      <c r="F695" s="303" t="str">
        <f>IF($D695="","-",_xlfn.XLOOKUP($D695,Fund.Meta!$A:$A,Fund.Meta!$E:$E,"-",0,1))</f>
        <v>-</v>
      </c>
      <c r="G695" s="334"/>
      <c r="H695" s="303" t="str">
        <f>IF($G695="","-",_xlfn.XLOOKUP($G695,Appr.Meta!$A:$A,Appr.Meta!$D:$D,"-",0,1))</f>
        <v>-</v>
      </c>
      <c r="I695" s="302"/>
      <c r="J695" s="303" t="str">
        <f>IF($I695="","-",_xlfn.XLOOKUP($I695,'CC.Meta'!$A:$A,'CC.Meta'!$D:$D,"-",0,1))</f>
        <v>-</v>
      </c>
      <c r="K695" s="302"/>
      <c r="L695" s="146" t="str">
        <f>IF($K695="","-",_xlfn.XLOOKUP($K695,Obj.Meta!$A:$A,Obj.Meta!$D:$D,"-",0,1))</f>
        <v>-</v>
      </c>
      <c r="M695" s="300" t="str">
        <f>IF($K695="","-",_xlfn.XLOOKUP($K695,Obj.Meta!$A:$A,Obj.Meta!$F:$F,"-",0,1))</f>
        <v>-</v>
      </c>
      <c r="N695" s="337" t="str">
        <f t="shared" si="21"/>
        <v>---</v>
      </c>
      <c r="O695" s="333"/>
      <c r="P695" s="54"/>
      <c r="Q695" s="52"/>
      <c r="R695" s="34"/>
      <c r="S695" s="53"/>
      <c r="T695" s="208"/>
      <c r="U695" s="726"/>
      <c r="V695" s="206"/>
      <c r="W695" s="206"/>
      <c r="X695" s="678"/>
      <c r="Y695" s="34"/>
      <c r="Z695" s="610"/>
      <c r="AA695" s="608"/>
    </row>
    <row r="696" spans="1:27">
      <c r="A696" s="145" t="str">
        <f t="shared" si="20"/>
        <v>-</v>
      </c>
      <c r="B696" s="146" t="str">
        <f>_xlfn.XLOOKUP($A696,Dept.Meta!$A:$A,Dept.Meta!$F:$F,"-",0,1)</f>
        <v>-</v>
      </c>
      <c r="C696" s="629" t="str">
        <f>_xlfn.XLOOKUP(_xlfn.CONCAT($G696,"-",$I696),Div.Meta!$H:$H,Div.Meta!$C:$C,"-",0,1)</f>
        <v>-</v>
      </c>
      <c r="D696" s="302"/>
      <c r="E696" s="146" t="str">
        <f>IF($D696="","-",_xlfn.XLOOKUP($D696,Fund.Meta!$A:$A,Fund.Meta!$D:$D,"-",0,1))</f>
        <v>-</v>
      </c>
      <c r="F696" s="303" t="str">
        <f>IF($D696="","-",_xlfn.XLOOKUP($D696,Fund.Meta!$A:$A,Fund.Meta!$E:$E,"-",0,1))</f>
        <v>-</v>
      </c>
      <c r="G696" s="334"/>
      <c r="H696" s="303" t="str">
        <f>IF($G696="","-",_xlfn.XLOOKUP($G696,Appr.Meta!$A:$A,Appr.Meta!$D:$D,"-",0,1))</f>
        <v>-</v>
      </c>
      <c r="I696" s="302"/>
      <c r="J696" s="303" t="str">
        <f>IF($I696="","-",_xlfn.XLOOKUP($I696,'CC.Meta'!$A:$A,'CC.Meta'!$D:$D,"-",0,1))</f>
        <v>-</v>
      </c>
      <c r="K696" s="302"/>
      <c r="L696" s="146" t="str">
        <f>IF($K696="","-",_xlfn.XLOOKUP($K696,Obj.Meta!$A:$A,Obj.Meta!$D:$D,"-",0,1))</f>
        <v>-</v>
      </c>
      <c r="M696" s="300" t="str">
        <f>IF($K696="","-",_xlfn.XLOOKUP($K696,Obj.Meta!$A:$A,Obj.Meta!$F:$F,"-",0,1))</f>
        <v>-</v>
      </c>
      <c r="N696" s="337" t="str">
        <f t="shared" si="21"/>
        <v>---</v>
      </c>
      <c r="O696" s="333"/>
      <c r="P696" s="54"/>
      <c r="Q696" s="52"/>
      <c r="R696" s="34"/>
      <c r="S696" s="53"/>
      <c r="T696" s="208"/>
      <c r="U696" s="726"/>
      <c r="V696" s="206"/>
      <c r="W696" s="206"/>
      <c r="X696" s="678"/>
      <c r="Y696" s="34"/>
      <c r="Z696" s="610"/>
      <c r="AA696" s="608"/>
    </row>
    <row r="697" spans="1:27">
      <c r="A697" s="145" t="str">
        <f t="shared" si="20"/>
        <v>-</v>
      </c>
      <c r="B697" s="146" t="str">
        <f>_xlfn.XLOOKUP($A697,Dept.Meta!$A:$A,Dept.Meta!$F:$F,"-",0,1)</f>
        <v>-</v>
      </c>
      <c r="C697" s="629" t="str">
        <f>_xlfn.XLOOKUP(_xlfn.CONCAT($G697,"-",$I697),Div.Meta!$H:$H,Div.Meta!$C:$C,"-",0,1)</f>
        <v>-</v>
      </c>
      <c r="D697" s="302"/>
      <c r="E697" s="146" t="str">
        <f>IF($D697="","-",_xlfn.XLOOKUP($D697,Fund.Meta!$A:$A,Fund.Meta!$D:$D,"-",0,1))</f>
        <v>-</v>
      </c>
      <c r="F697" s="303" t="str">
        <f>IF($D697="","-",_xlfn.XLOOKUP($D697,Fund.Meta!$A:$A,Fund.Meta!$E:$E,"-",0,1))</f>
        <v>-</v>
      </c>
      <c r="G697" s="334"/>
      <c r="H697" s="303" t="str">
        <f>IF($G697="","-",_xlfn.XLOOKUP($G697,Appr.Meta!$A:$A,Appr.Meta!$D:$D,"-",0,1))</f>
        <v>-</v>
      </c>
      <c r="I697" s="302"/>
      <c r="J697" s="303" t="str">
        <f>IF($I697="","-",_xlfn.XLOOKUP($I697,'CC.Meta'!$A:$A,'CC.Meta'!$D:$D,"-",0,1))</f>
        <v>-</v>
      </c>
      <c r="K697" s="302"/>
      <c r="L697" s="146" t="str">
        <f>IF($K697="","-",_xlfn.XLOOKUP($K697,Obj.Meta!$A:$A,Obj.Meta!$D:$D,"-",0,1))</f>
        <v>-</v>
      </c>
      <c r="M697" s="300" t="str">
        <f>IF($K697="","-",_xlfn.XLOOKUP($K697,Obj.Meta!$A:$A,Obj.Meta!$F:$F,"-",0,1))</f>
        <v>-</v>
      </c>
      <c r="N697" s="337" t="str">
        <f t="shared" si="21"/>
        <v>---</v>
      </c>
      <c r="O697" s="333"/>
      <c r="P697" s="54"/>
      <c r="Q697" s="52"/>
      <c r="R697" s="34"/>
      <c r="S697" s="53"/>
      <c r="T697" s="208"/>
      <c r="U697" s="726"/>
      <c r="V697" s="206"/>
      <c r="W697" s="206"/>
      <c r="X697" s="678"/>
      <c r="Y697" s="34"/>
      <c r="Z697" s="610"/>
      <c r="AA697" s="608"/>
    </row>
    <row r="698" spans="1:27">
      <c r="A698" s="145" t="str">
        <f t="shared" si="20"/>
        <v>-</v>
      </c>
      <c r="B698" s="146" t="str">
        <f>_xlfn.XLOOKUP($A698,Dept.Meta!$A:$A,Dept.Meta!$F:$F,"-",0,1)</f>
        <v>-</v>
      </c>
      <c r="C698" s="629" t="str">
        <f>_xlfn.XLOOKUP(_xlfn.CONCAT($G698,"-",$I698),Div.Meta!$H:$H,Div.Meta!$C:$C,"-",0,1)</f>
        <v>-</v>
      </c>
      <c r="D698" s="302"/>
      <c r="E698" s="146" t="str">
        <f>IF($D698="","-",_xlfn.XLOOKUP($D698,Fund.Meta!$A:$A,Fund.Meta!$D:$D,"-",0,1))</f>
        <v>-</v>
      </c>
      <c r="F698" s="303" t="str">
        <f>IF($D698="","-",_xlfn.XLOOKUP($D698,Fund.Meta!$A:$A,Fund.Meta!$E:$E,"-",0,1))</f>
        <v>-</v>
      </c>
      <c r="G698" s="334"/>
      <c r="H698" s="303" t="str">
        <f>IF($G698="","-",_xlfn.XLOOKUP($G698,Appr.Meta!$A:$A,Appr.Meta!$D:$D,"-",0,1))</f>
        <v>-</v>
      </c>
      <c r="I698" s="302"/>
      <c r="J698" s="303" t="str">
        <f>IF($I698="","-",_xlfn.XLOOKUP($I698,'CC.Meta'!$A:$A,'CC.Meta'!$D:$D,"-",0,1))</f>
        <v>-</v>
      </c>
      <c r="K698" s="302"/>
      <c r="L698" s="146" t="str">
        <f>IF($K698="","-",_xlfn.XLOOKUP($K698,Obj.Meta!$A:$A,Obj.Meta!$D:$D,"-",0,1))</f>
        <v>-</v>
      </c>
      <c r="M698" s="300" t="str">
        <f>IF($K698="","-",_xlfn.XLOOKUP($K698,Obj.Meta!$A:$A,Obj.Meta!$F:$F,"-",0,1))</f>
        <v>-</v>
      </c>
      <c r="N698" s="337" t="str">
        <f t="shared" si="21"/>
        <v>---</v>
      </c>
      <c r="O698" s="333"/>
      <c r="P698" s="54"/>
      <c r="Q698" s="52"/>
      <c r="R698" s="34"/>
      <c r="S698" s="53"/>
      <c r="T698" s="208"/>
      <c r="U698" s="726"/>
      <c r="V698" s="206"/>
      <c r="W698" s="206"/>
      <c r="X698" s="678"/>
      <c r="Y698" s="34"/>
      <c r="Z698" s="610"/>
      <c r="AA698" s="608"/>
    </row>
    <row r="699" spans="1:27">
      <c r="A699" s="145" t="str">
        <f t="shared" si="20"/>
        <v>-</v>
      </c>
      <c r="B699" s="146" t="str">
        <f>_xlfn.XLOOKUP($A699,Dept.Meta!$A:$A,Dept.Meta!$F:$F,"-",0,1)</f>
        <v>-</v>
      </c>
      <c r="C699" s="629" t="str">
        <f>_xlfn.XLOOKUP(_xlfn.CONCAT($G699,"-",$I699),Div.Meta!$H:$H,Div.Meta!$C:$C,"-",0,1)</f>
        <v>-</v>
      </c>
      <c r="D699" s="302"/>
      <c r="E699" s="146" t="str">
        <f>IF($D699="","-",_xlfn.XLOOKUP($D699,Fund.Meta!$A:$A,Fund.Meta!$D:$D,"-",0,1))</f>
        <v>-</v>
      </c>
      <c r="F699" s="303" t="str">
        <f>IF($D699="","-",_xlfn.XLOOKUP($D699,Fund.Meta!$A:$A,Fund.Meta!$E:$E,"-",0,1))</f>
        <v>-</v>
      </c>
      <c r="G699" s="334"/>
      <c r="H699" s="303" t="str">
        <f>IF($G699="","-",_xlfn.XLOOKUP($G699,Appr.Meta!$A:$A,Appr.Meta!$D:$D,"-",0,1))</f>
        <v>-</v>
      </c>
      <c r="I699" s="302"/>
      <c r="J699" s="303" t="str">
        <f>IF($I699="","-",_xlfn.XLOOKUP($I699,'CC.Meta'!$A:$A,'CC.Meta'!$D:$D,"-",0,1))</f>
        <v>-</v>
      </c>
      <c r="K699" s="302"/>
      <c r="L699" s="146" t="str">
        <f>IF($K699="","-",_xlfn.XLOOKUP($K699,Obj.Meta!$A:$A,Obj.Meta!$D:$D,"-",0,1))</f>
        <v>-</v>
      </c>
      <c r="M699" s="300" t="str">
        <f>IF($K699="","-",_xlfn.XLOOKUP($K699,Obj.Meta!$A:$A,Obj.Meta!$F:$F,"-",0,1))</f>
        <v>-</v>
      </c>
      <c r="N699" s="337" t="str">
        <f t="shared" si="21"/>
        <v>---</v>
      </c>
      <c r="O699" s="333"/>
      <c r="P699" s="54"/>
      <c r="Q699" s="52"/>
      <c r="R699" s="34"/>
      <c r="S699" s="53"/>
      <c r="T699" s="208"/>
      <c r="U699" s="726"/>
      <c r="V699" s="206"/>
      <c r="W699" s="206"/>
      <c r="X699" s="678"/>
      <c r="Y699" s="34"/>
      <c r="Z699" s="610"/>
      <c r="AA699" s="608"/>
    </row>
    <row r="700" spans="1:27">
      <c r="A700" s="145" t="str">
        <f t="shared" si="20"/>
        <v>-</v>
      </c>
      <c r="B700" s="146" t="str">
        <f>_xlfn.XLOOKUP($A700,Dept.Meta!$A:$A,Dept.Meta!$F:$F,"-",0,1)</f>
        <v>-</v>
      </c>
      <c r="C700" s="629" t="str">
        <f>_xlfn.XLOOKUP(_xlfn.CONCAT($G700,"-",$I700),Div.Meta!$H:$H,Div.Meta!$C:$C,"-",0,1)</f>
        <v>-</v>
      </c>
      <c r="D700" s="302"/>
      <c r="E700" s="146" t="str">
        <f>IF($D700="","-",_xlfn.XLOOKUP($D700,Fund.Meta!$A:$A,Fund.Meta!$D:$D,"-",0,1))</f>
        <v>-</v>
      </c>
      <c r="F700" s="303" t="str">
        <f>IF($D700="","-",_xlfn.XLOOKUP($D700,Fund.Meta!$A:$A,Fund.Meta!$E:$E,"-",0,1))</f>
        <v>-</v>
      </c>
      <c r="G700" s="334"/>
      <c r="H700" s="303" t="str">
        <f>IF($G700="","-",_xlfn.XLOOKUP($G700,Appr.Meta!$A:$A,Appr.Meta!$D:$D,"-",0,1))</f>
        <v>-</v>
      </c>
      <c r="I700" s="302"/>
      <c r="J700" s="303" t="str">
        <f>IF($I700="","-",_xlfn.XLOOKUP($I700,'CC.Meta'!$A:$A,'CC.Meta'!$D:$D,"-",0,1))</f>
        <v>-</v>
      </c>
      <c r="K700" s="302"/>
      <c r="L700" s="146" t="str">
        <f>IF($K700="","-",_xlfn.XLOOKUP($K700,Obj.Meta!$A:$A,Obj.Meta!$D:$D,"-",0,1))</f>
        <v>-</v>
      </c>
      <c r="M700" s="300" t="str">
        <f>IF($K700="","-",_xlfn.XLOOKUP($K700,Obj.Meta!$A:$A,Obj.Meta!$F:$F,"-",0,1))</f>
        <v>-</v>
      </c>
      <c r="N700" s="337" t="str">
        <f t="shared" si="21"/>
        <v>---</v>
      </c>
      <c r="O700" s="333"/>
      <c r="P700" s="54"/>
      <c r="Q700" s="52"/>
      <c r="R700" s="34"/>
      <c r="S700" s="53"/>
      <c r="T700" s="208"/>
      <c r="U700" s="726"/>
      <c r="V700" s="206"/>
      <c r="W700" s="206"/>
      <c r="X700" s="678"/>
      <c r="Y700" s="34"/>
      <c r="Z700" s="610"/>
      <c r="AA700" s="608"/>
    </row>
    <row r="701" spans="1:27">
      <c r="A701" s="145" t="str">
        <f t="shared" si="20"/>
        <v>-</v>
      </c>
      <c r="B701" s="146" t="str">
        <f>_xlfn.XLOOKUP($A701,Dept.Meta!$A:$A,Dept.Meta!$F:$F,"-",0,1)</f>
        <v>-</v>
      </c>
      <c r="C701" s="629" t="str">
        <f>_xlfn.XLOOKUP(_xlfn.CONCAT($G701,"-",$I701),Div.Meta!$H:$H,Div.Meta!$C:$C,"-",0,1)</f>
        <v>-</v>
      </c>
      <c r="D701" s="302"/>
      <c r="E701" s="146" t="str">
        <f>IF($D701="","-",_xlfn.XLOOKUP($D701,Fund.Meta!$A:$A,Fund.Meta!$D:$D,"-",0,1))</f>
        <v>-</v>
      </c>
      <c r="F701" s="303" t="str">
        <f>IF($D701="","-",_xlfn.XLOOKUP($D701,Fund.Meta!$A:$A,Fund.Meta!$E:$E,"-",0,1))</f>
        <v>-</v>
      </c>
      <c r="G701" s="334"/>
      <c r="H701" s="303" t="str">
        <f>IF($G701="","-",_xlfn.XLOOKUP($G701,Appr.Meta!$A:$A,Appr.Meta!$D:$D,"-",0,1))</f>
        <v>-</v>
      </c>
      <c r="I701" s="302"/>
      <c r="J701" s="303" t="str">
        <f>IF($I701="","-",_xlfn.XLOOKUP($I701,'CC.Meta'!$A:$A,'CC.Meta'!$D:$D,"-",0,1))</f>
        <v>-</v>
      </c>
      <c r="K701" s="302"/>
      <c r="L701" s="146" t="str">
        <f>IF($K701="","-",_xlfn.XLOOKUP($K701,Obj.Meta!$A:$A,Obj.Meta!$D:$D,"-",0,1))</f>
        <v>-</v>
      </c>
      <c r="M701" s="300" t="str">
        <f>IF($K701="","-",_xlfn.XLOOKUP($K701,Obj.Meta!$A:$A,Obj.Meta!$F:$F,"-",0,1))</f>
        <v>-</v>
      </c>
      <c r="N701" s="337" t="str">
        <f t="shared" si="21"/>
        <v>---</v>
      </c>
      <c r="O701" s="333"/>
      <c r="P701" s="54"/>
      <c r="Q701" s="52"/>
      <c r="R701" s="34"/>
      <c r="S701" s="53"/>
      <c r="T701" s="208"/>
      <c r="U701" s="726"/>
      <c r="V701" s="206"/>
      <c r="W701" s="206"/>
      <c r="X701" s="678"/>
      <c r="Y701" s="34"/>
      <c r="Z701" s="610"/>
      <c r="AA701" s="608"/>
    </row>
    <row r="702" spans="1:27">
      <c r="A702" s="145" t="str">
        <f t="shared" si="20"/>
        <v>-</v>
      </c>
      <c r="B702" s="146" t="str">
        <f>_xlfn.XLOOKUP($A702,Dept.Meta!$A:$A,Dept.Meta!$F:$F,"-",0,1)</f>
        <v>-</v>
      </c>
      <c r="C702" s="629" t="str">
        <f>_xlfn.XLOOKUP(_xlfn.CONCAT($G702,"-",$I702),Div.Meta!$H:$H,Div.Meta!$C:$C,"-",0,1)</f>
        <v>-</v>
      </c>
      <c r="D702" s="302"/>
      <c r="E702" s="146" t="str">
        <f>IF($D702="","-",_xlfn.XLOOKUP($D702,Fund.Meta!$A:$A,Fund.Meta!$D:$D,"-",0,1))</f>
        <v>-</v>
      </c>
      <c r="F702" s="303" t="str">
        <f>IF($D702="","-",_xlfn.XLOOKUP($D702,Fund.Meta!$A:$A,Fund.Meta!$E:$E,"-",0,1))</f>
        <v>-</v>
      </c>
      <c r="G702" s="334"/>
      <c r="H702" s="303" t="str">
        <f>IF($G702="","-",_xlfn.XLOOKUP($G702,Appr.Meta!$A:$A,Appr.Meta!$D:$D,"-",0,1))</f>
        <v>-</v>
      </c>
      <c r="I702" s="302"/>
      <c r="J702" s="303" t="str">
        <f>IF($I702="","-",_xlfn.XLOOKUP($I702,'CC.Meta'!$A:$A,'CC.Meta'!$D:$D,"-",0,1))</f>
        <v>-</v>
      </c>
      <c r="K702" s="302"/>
      <c r="L702" s="146" t="str">
        <f>IF($K702="","-",_xlfn.XLOOKUP($K702,Obj.Meta!$A:$A,Obj.Meta!$D:$D,"-",0,1))</f>
        <v>-</v>
      </c>
      <c r="M702" s="300" t="str">
        <f>IF($K702="","-",_xlfn.XLOOKUP($K702,Obj.Meta!$A:$A,Obj.Meta!$F:$F,"-",0,1))</f>
        <v>-</v>
      </c>
      <c r="N702" s="337" t="str">
        <f t="shared" si="21"/>
        <v>---</v>
      </c>
      <c r="O702" s="333"/>
      <c r="P702" s="54"/>
      <c r="Q702" s="52"/>
      <c r="R702" s="34"/>
      <c r="S702" s="53"/>
      <c r="T702" s="208"/>
      <c r="U702" s="726"/>
      <c r="V702" s="206"/>
      <c r="W702" s="206"/>
      <c r="X702" s="678"/>
      <c r="Y702" s="34"/>
      <c r="Z702" s="610"/>
      <c r="AA702" s="608"/>
    </row>
    <row r="703" spans="1:27">
      <c r="A703" s="145" t="str">
        <f t="shared" si="20"/>
        <v>-</v>
      </c>
      <c r="B703" s="146" t="str">
        <f>_xlfn.XLOOKUP($A703,Dept.Meta!$A:$A,Dept.Meta!$F:$F,"-",0,1)</f>
        <v>-</v>
      </c>
      <c r="C703" s="629" t="str">
        <f>_xlfn.XLOOKUP(_xlfn.CONCAT($G703,"-",$I703),Div.Meta!$H:$H,Div.Meta!$C:$C,"-",0,1)</f>
        <v>-</v>
      </c>
      <c r="D703" s="302"/>
      <c r="E703" s="146" t="str">
        <f>IF($D703="","-",_xlfn.XLOOKUP($D703,Fund.Meta!$A:$A,Fund.Meta!$D:$D,"-",0,1))</f>
        <v>-</v>
      </c>
      <c r="F703" s="303" t="str">
        <f>IF($D703="","-",_xlfn.XLOOKUP($D703,Fund.Meta!$A:$A,Fund.Meta!$E:$E,"-",0,1))</f>
        <v>-</v>
      </c>
      <c r="G703" s="334"/>
      <c r="H703" s="303" t="str">
        <f>IF($G703="","-",_xlfn.XLOOKUP($G703,Appr.Meta!$A:$A,Appr.Meta!$D:$D,"-",0,1))</f>
        <v>-</v>
      </c>
      <c r="I703" s="302"/>
      <c r="J703" s="303" t="str">
        <f>IF($I703="","-",_xlfn.XLOOKUP($I703,'CC.Meta'!$A:$A,'CC.Meta'!$D:$D,"-",0,1))</f>
        <v>-</v>
      </c>
      <c r="K703" s="302"/>
      <c r="L703" s="146" t="str">
        <f>IF($K703="","-",_xlfn.XLOOKUP($K703,Obj.Meta!$A:$A,Obj.Meta!$D:$D,"-",0,1))</f>
        <v>-</v>
      </c>
      <c r="M703" s="300" t="str">
        <f>IF($K703="","-",_xlfn.XLOOKUP($K703,Obj.Meta!$A:$A,Obj.Meta!$F:$F,"-",0,1))</f>
        <v>-</v>
      </c>
      <c r="N703" s="337" t="str">
        <f t="shared" si="21"/>
        <v>---</v>
      </c>
      <c r="O703" s="333"/>
      <c r="P703" s="54"/>
      <c r="Q703" s="52"/>
      <c r="R703" s="34"/>
      <c r="S703" s="53"/>
      <c r="T703" s="208"/>
      <c r="U703" s="726"/>
      <c r="V703" s="206"/>
      <c r="W703" s="206"/>
      <c r="X703" s="678"/>
      <c r="Y703" s="34"/>
      <c r="Z703" s="610"/>
      <c r="AA703" s="608"/>
    </row>
    <row r="704" spans="1:27">
      <c r="A704" s="145" t="str">
        <f t="shared" si="20"/>
        <v>-</v>
      </c>
      <c r="B704" s="146" t="str">
        <f>_xlfn.XLOOKUP($A704,Dept.Meta!$A:$A,Dept.Meta!$F:$F,"-",0,1)</f>
        <v>-</v>
      </c>
      <c r="C704" s="629" t="str">
        <f>_xlfn.XLOOKUP(_xlfn.CONCAT($G704,"-",$I704),Div.Meta!$H:$H,Div.Meta!$C:$C,"-",0,1)</f>
        <v>-</v>
      </c>
      <c r="D704" s="302"/>
      <c r="E704" s="146" t="str">
        <f>IF($D704="","-",_xlfn.XLOOKUP($D704,Fund.Meta!$A:$A,Fund.Meta!$D:$D,"-",0,1))</f>
        <v>-</v>
      </c>
      <c r="F704" s="303" t="str">
        <f>IF($D704="","-",_xlfn.XLOOKUP($D704,Fund.Meta!$A:$A,Fund.Meta!$E:$E,"-",0,1))</f>
        <v>-</v>
      </c>
      <c r="G704" s="334"/>
      <c r="H704" s="303" t="str">
        <f>IF($G704="","-",_xlfn.XLOOKUP($G704,Appr.Meta!$A:$A,Appr.Meta!$D:$D,"-",0,1))</f>
        <v>-</v>
      </c>
      <c r="I704" s="302"/>
      <c r="J704" s="303" t="str">
        <f>IF($I704="","-",_xlfn.XLOOKUP($I704,'CC.Meta'!$A:$A,'CC.Meta'!$D:$D,"-",0,1))</f>
        <v>-</v>
      </c>
      <c r="K704" s="302"/>
      <c r="L704" s="146" t="str">
        <f>IF($K704="","-",_xlfn.XLOOKUP($K704,Obj.Meta!$A:$A,Obj.Meta!$D:$D,"-",0,1))</f>
        <v>-</v>
      </c>
      <c r="M704" s="300" t="str">
        <f>IF($K704="","-",_xlfn.XLOOKUP($K704,Obj.Meta!$A:$A,Obj.Meta!$F:$F,"-",0,1))</f>
        <v>-</v>
      </c>
      <c r="N704" s="337" t="str">
        <f t="shared" si="21"/>
        <v>---</v>
      </c>
      <c r="O704" s="333"/>
      <c r="P704" s="54"/>
      <c r="Q704" s="52"/>
      <c r="R704" s="34"/>
      <c r="S704" s="53"/>
      <c r="T704" s="208"/>
      <c r="U704" s="726"/>
      <c r="V704" s="206"/>
      <c r="W704" s="206"/>
      <c r="X704" s="678"/>
      <c r="Y704" s="34"/>
      <c r="Z704" s="610"/>
      <c r="AA704" s="608"/>
    </row>
    <row r="705" spans="1:27">
      <c r="A705" s="145" t="str">
        <f t="shared" si="20"/>
        <v>-</v>
      </c>
      <c r="B705" s="146" t="str">
        <f>_xlfn.XLOOKUP($A705,Dept.Meta!$A:$A,Dept.Meta!$F:$F,"-",0,1)</f>
        <v>-</v>
      </c>
      <c r="C705" s="629" t="str">
        <f>_xlfn.XLOOKUP(_xlfn.CONCAT($G705,"-",$I705),Div.Meta!$H:$H,Div.Meta!$C:$C,"-",0,1)</f>
        <v>-</v>
      </c>
      <c r="D705" s="302"/>
      <c r="E705" s="146" t="str">
        <f>IF($D705="","-",_xlfn.XLOOKUP($D705,Fund.Meta!$A:$A,Fund.Meta!$D:$D,"-",0,1))</f>
        <v>-</v>
      </c>
      <c r="F705" s="303" t="str">
        <f>IF($D705="","-",_xlfn.XLOOKUP($D705,Fund.Meta!$A:$A,Fund.Meta!$E:$E,"-",0,1))</f>
        <v>-</v>
      </c>
      <c r="G705" s="334"/>
      <c r="H705" s="303" t="str">
        <f>IF($G705="","-",_xlfn.XLOOKUP($G705,Appr.Meta!$A:$A,Appr.Meta!$D:$D,"-",0,1))</f>
        <v>-</v>
      </c>
      <c r="I705" s="302"/>
      <c r="J705" s="303" t="str">
        <f>IF($I705="","-",_xlfn.XLOOKUP($I705,'CC.Meta'!$A:$A,'CC.Meta'!$D:$D,"-",0,1))</f>
        <v>-</v>
      </c>
      <c r="K705" s="302"/>
      <c r="L705" s="146" t="str">
        <f>IF($K705="","-",_xlfn.XLOOKUP($K705,Obj.Meta!$A:$A,Obj.Meta!$D:$D,"-",0,1))</f>
        <v>-</v>
      </c>
      <c r="M705" s="300" t="str">
        <f>IF($K705="","-",_xlfn.XLOOKUP($K705,Obj.Meta!$A:$A,Obj.Meta!$F:$F,"-",0,1))</f>
        <v>-</v>
      </c>
      <c r="N705" s="337" t="str">
        <f t="shared" si="21"/>
        <v>---</v>
      </c>
      <c r="O705" s="333"/>
      <c r="P705" s="54"/>
      <c r="Q705" s="52"/>
      <c r="R705" s="34"/>
      <c r="S705" s="53"/>
      <c r="T705" s="208"/>
      <c r="U705" s="726"/>
      <c r="V705" s="206"/>
      <c r="W705" s="206"/>
      <c r="X705" s="678"/>
      <c r="Y705" s="34"/>
      <c r="Z705" s="610"/>
      <c r="AA705" s="608"/>
    </row>
    <row r="706" spans="1:27">
      <c r="A706" s="145" t="str">
        <f t="shared" si="20"/>
        <v>-</v>
      </c>
      <c r="B706" s="146" t="str">
        <f>_xlfn.XLOOKUP($A706,Dept.Meta!$A:$A,Dept.Meta!$F:$F,"-",0,1)</f>
        <v>-</v>
      </c>
      <c r="C706" s="629" t="str">
        <f>_xlfn.XLOOKUP(_xlfn.CONCAT($G706,"-",$I706),Div.Meta!$H:$H,Div.Meta!$C:$C,"-",0,1)</f>
        <v>-</v>
      </c>
      <c r="D706" s="302"/>
      <c r="E706" s="146" t="str">
        <f>IF($D706="","-",_xlfn.XLOOKUP($D706,Fund.Meta!$A:$A,Fund.Meta!$D:$D,"-",0,1))</f>
        <v>-</v>
      </c>
      <c r="F706" s="303" t="str">
        <f>IF($D706="","-",_xlfn.XLOOKUP($D706,Fund.Meta!$A:$A,Fund.Meta!$E:$E,"-",0,1))</f>
        <v>-</v>
      </c>
      <c r="G706" s="334"/>
      <c r="H706" s="303" t="str">
        <f>IF($G706="","-",_xlfn.XLOOKUP($G706,Appr.Meta!$A:$A,Appr.Meta!$D:$D,"-",0,1))</f>
        <v>-</v>
      </c>
      <c r="I706" s="302"/>
      <c r="J706" s="303" t="str">
        <f>IF($I706="","-",_xlfn.XLOOKUP($I706,'CC.Meta'!$A:$A,'CC.Meta'!$D:$D,"-",0,1))</f>
        <v>-</v>
      </c>
      <c r="K706" s="302"/>
      <c r="L706" s="146" t="str">
        <f>IF($K706="","-",_xlfn.XLOOKUP($K706,Obj.Meta!$A:$A,Obj.Meta!$D:$D,"-",0,1))</f>
        <v>-</v>
      </c>
      <c r="M706" s="300" t="str">
        <f>IF($K706="","-",_xlfn.XLOOKUP($K706,Obj.Meta!$A:$A,Obj.Meta!$F:$F,"-",0,1))</f>
        <v>-</v>
      </c>
      <c r="N706" s="337" t="str">
        <f t="shared" si="21"/>
        <v>---</v>
      </c>
      <c r="O706" s="333"/>
      <c r="P706" s="54"/>
      <c r="Q706" s="52"/>
      <c r="R706" s="34"/>
      <c r="S706" s="53"/>
      <c r="T706" s="208"/>
      <c r="U706" s="726"/>
      <c r="V706" s="206"/>
      <c r="W706" s="206"/>
      <c r="X706" s="678"/>
      <c r="Y706" s="34"/>
      <c r="Z706" s="610"/>
      <c r="AA706" s="608"/>
    </row>
    <row r="707" spans="1:27">
      <c r="A707" s="145" t="str">
        <f t="shared" si="20"/>
        <v>-</v>
      </c>
      <c r="B707" s="146" t="str">
        <f>_xlfn.XLOOKUP($A707,Dept.Meta!$A:$A,Dept.Meta!$F:$F,"-",0,1)</f>
        <v>-</v>
      </c>
      <c r="C707" s="629" t="str">
        <f>_xlfn.XLOOKUP(_xlfn.CONCAT($G707,"-",$I707),Div.Meta!$H:$H,Div.Meta!$C:$C,"-",0,1)</f>
        <v>-</v>
      </c>
      <c r="D707" s="302"/>
      <c r="E707" s="146" t="str">
        <f>IF($D707="","-",_xlfn.XLOOKUP($D707,Fund.Meta!$A:$A,Fund.Meta!$D:$D,"-",0,1))</f>
        <v>-</v>
      </c>
      <c r="F707" s="303" t="str">
        <f>IF($D707="","-",_xlfn.XLOOKUP($D707,Fund.Meta!$A:$A,Fund.Meta!$E:$E,"-",0,1))</f>
        <v>-</v>
      </c>
      <c r="G707" s="334"/>
      <c r="H707" s="303" t="str">
        <f>IF($G707="","-",_xlfn.XLOOKUP($G707,Appr.Meta!$A:$A,Appr.Meta!$D:$D,"-",0,1))</f>
        <v>-</v>
      </c>
      <c r="I707" s="302"/>
      <c r="J707" s="303" t="str">
        <f>IF($I707="","-",_xlfn.XLOOKUP($I707,'CC.Meta'!$A:$A,'CC.Meta'!$D:$D,"-",0,1))</f>
        <v>-</v>
      </c>
      <c r="K707" s="302"/>
      <c r="L707" s="146" t="str">
        <f>IF($K707="","-",_xlfn.XLOOKUP($K707,Obj.Meta!$A:$A,Obj.Meta!$D:$D,"-",0,1))</f>
        <v>-</v>
      </c>
      <c r="M707" s="300" t="str">
        <f>IF($K707="","-",_xlfn.XLOOKUP($K707,Obj.Meta!$A:$A,Obj.Meta!$F:$F,"-",0,1))</f>
        <v>-</v>
      </c>
      <c r="N707" s="337" t="str">
        <f t="shared" si="21"/>
        <v>---</v>
      </c>
      <c r="O707" s="333"/>
      <c r="P707" s="54"/>
      <c r="Q707" s="52"/>
      <c r="R707" s="34"/>
      <c r="S707" s="53"/>
      <c r="T707" s="208"/>
      <c r="U707" s="726"/>
      <c r="V707" s="206"/>
      <c r="W707" s="206"/>
      <c r="X707" s="678"/>
      <c r="Y707" s="34"/>
      <c r="Z707" s="610"/>
      <c r="AA707" s="608"/>
    </row>
    <row r="708" spans="1:27">
      <c r="A708" s="145" t="str">
        <f t="shared" si="20"/>
        <v>-</v>
      </c>
      <c r="B708" s="146" t="str">
        <f>_xlfn.XLOOKUP($A708,Dept.Meta!$A:$A,Dept.Meta!$F:$F,"-",0,1)</f>
        <v>-</v>
      </c>
      <c r="C708" s="629" t="str">
        <f>_xlfn.XLOOKUP(_xlfn.CONCAT($G708,"-",$I708),Div.Meta!$H:$H,Div.Meta!$C:$C,"-",0,1)</f>
        <v>-</v>
      </c>
      <c r="D708" s="302"/>
      <c r="E708" s="146" t="str">
        <f>IF($D708="","-",_xlfn.XLOOKUP($D708,Fund.Meta!$A:$A,Fund.Meta!$D:$D,"-",0,1))</f>
        <v>-</v>
      </c>
      <c r="F708" s="303" t="str">
        <f>IF($D708="","-",_xlfn.XLOOKUP($D708,Fund.Meta!$A:$A,Fund.Meta!$E:$E,"-",0,1))</f>
        <v>-</v>
      </c>
      <c r="G708" s="334"/>
      <c r="H708" s="303" t="str">
        <f>IF($G708="","-",_xlfn.XLOOKUP($G708,Appr.Meta!$A:$A,Appr.Meta!$D:$D,"-",0,1))</f>
        <v>-</v>
      </c>
      <c r="I708" s="302"/>
      <c r="J708" s="303" t="str">
        <f>IF($I708="","-",_xlfn.XLOOKUP($I708,'CC.Meta'!$A:$A,'CC.Meta'!$D:$D,"-",0,1))</f>
        <v>-</v>
      </c>
      <c r="K708" s="302"/>
      <c r="L708" s="146" t="str">
        <f>IF($K708="","-",_xlfn.XLOOKUP($K708,Obj.Meta!$A:$A,Obj.Meta!$D:$D,"-",0,1))</f>
        <v>-</v>
      </c>
      <c r="M708" s="300" t="str">
        <f>IF($K708="","-",_xlfn.XLOOKUP($K708,Obj.Meta!$A:$A,Obj.Meta!$F:$F,"-",0,1))</f>
        <v>-</v>
      </c>
      <c r="N708" s="337" t="str">
        <f t="shared" si="21"/>
        <v>---</v>
      </c>
      <c r="O708" s="333"/>
      <c r="P708" s="54"/>
      <c r="Q708" s="52"/>
      <c r="R708" s="34"/>
      <c r="S708" s="53"/>
      <c r="T708" s="208"/>
      <c r="U708" s="726"/>
      <c r="V708" s="206"/>
      <c r="W708" s="206"/>
      <c r="X708" s="678"/>
      <c r="Y708" s="34"/>
      <c r="Z708" s="610"/>
      <c r="AA708" s="608"/>
    </row>
    <row r="709" spans="1:27">
      <c r="A709" s="145" t="str">
        <f t="shared" si="20"/>
        <v>-</v>
      </c>
      <c r="B709" s="146" t="str">
        <f>_xlfn.XLOOKUP($A709,Dept.Meta!$A:$A,Dept.Meta!$F:$F,"-",0,1)</f>
        <v>-</v>
      </c>
      <c r="C709" s="629" t="str">
        <f>_xlfn.XLOOKUP(_xlfn.CONCAT($G709,"-",$I709),Div.Meta!$H:$H,Div.Meta!$C:$C,"-",0,1)</f>
        <v>-</v>
      </c>
      <c r="D709" s="302"/>
      <c r="E709" s="146" t="str">
        <f>IF($D709="","-",_xlfn.XLOOKUP($D709,Fund.Meta!$A:$A,Fund.Meta!$D:$D,"-",0,1))</f>
        <v>-</v>
      </c>
      <c r="F709" s="303" t="str">
        <f>IF($D709="","-",_xlfn.XLOOKUP($D709,Fund.Meta!$A:$A,Fund.Meta!$E:$E,"-",0,1))</f>
        <v>-</v>
      </c>
      <c r="G709" s="334"/>
      <c r="H709" s="303" t="str">
        <f>IF($G709="","-",_xlfn.XLOOKUP($G709,Appr.Meta!$A:$A,Appr.Meta!$D:$D,"-",0,1))</f>
        <v>-</v>
      </c>
      <c r="I709" s="302"/>
      <c r="J709" s="303" t="str">
        <f>IF($I709="","-",_xlfn.XLOOKUP($I709,'CC.Meta'!$A:$A,'CC.Meta'!$D:$D,"-",0,1))</f>
        <v>-</v>
      </c>
      <c r="K709" s="302"/>
      <c r="L709" s="146" t="str">
        <f>IF($K709="","-",_xlfn.XLOOKUP($K709,Obj.Meta!$A:$A,Obj.Meta!$D:$D,"-",0,1))</f>
        <v>-</v>
      </c>
      <c r="M709" s="300" t="str">
        <f>IF($K709="","-",_xlfn.XLOOKUP($K709,Obj.Meta!$A:$A,Obj.Meta!$F:$F,"-",0,1))</f>
        <v>-</v>
      </c>
      <c r="N709" s="337" t="str">
        <f t="shared" si="21"/>
        <v>---</v>
      </c>
      <c r="O709" s="333"/>
      <c r="P709" s="54"/>
      <c r="Q709" s="52"/>
      <c r="R709" s="34"/>
      <c r="S709" s="53"/>
      <c r="T709" s="208"/>
      <c r="U709" s="726"/>
      <c r="V709" s="206"/>
      <c r="W709" s="206"/>
      <c r="X709" s="678"/>
      <c r="Y709" s="34"/>
      <c r="Z709" s="610"/>
      <c r="AA709" s="608"/>
    </row>
    <row r="710" spans="1:27">
      <c r="A710" s="145" t="str">
        <f t="shared" si="20"/>
        <v>-</v>
      </c>
      <c r="B710" s="146" t="str">
        <f>_xlfn.XLOOKUP($A710,Dept.Meta!$A:$A,Dept.Meta!$F:$F,"-",0,1)</f>
        <v>-</v>
      </c>
      <c r="C710" s="629" t="str">
        <f>_xlfn.XLOOKUP(_xlfn.CONCAT($G710,"-",$I710),Div.Meta!$H:$H,Div.Meta!$C:$C,"-",0,1)</f>
        <v>-</v>
      </c>
      <c r="D710" s="302"/>
      <c r="E710" s="146" t="str">
        <f>IF($D710="","-",_xlfn.XLOOKUP($D710,Fund.Meta!$A:$A,Fund.Meta!$D:$D,"-",0,1))</f>
        <v>-</v>
      </c>
      <c r="F710" s="303" t="str">
        <f>IF($D710="","-",_xlfn.XLOOKUP($D710,Fund.Meta!$A:$A,Fund.Meta!$E:$E,"-",0,1))</f>
        <v>-</v>
      </c>
      <c r="G710" s="334"/>
      <c r="H710" s="303" t="str">
        <f>IF($G710="","-",_xlfn.XLOOKUP($G710,Appr.Meta!$A:$A,Appr.Meta!$D:$D,"-",0,1))</f>
        <v>-</v>
      </c>
      <c r="I710" s="302"/>
      <c r="J710" s="303" t="str">
        <f>IF($I710="","-",_xlfn.XLOOKUP($I710,'CC.Meta'!$A:$A,'CC.Meta'!$D:$D,"-",0,1))</f>
        <v>-</v>
      </c>
      <c r="K710" s="302"/>
      <c r="L710" s="146" t="str">
        <f>IF($K710="","-",_xlfn.XLOOKUP($K710,Obj.Meta!$A:$A,Obj.Meta!$D:$D,"-",0,1))</f>
        <v>-</v>
      </c>
      <c r="M710" s="300" t="str">
        <f>IF($K710="","-",_xlfn.XLOOKUP($K710,Obj.Meta!$A:$A,Obj.Meta!$F:$F,"-",0,1))</f>
        <v>-</v>
      </c>
      <c r="N710" s="337" t="str">
        <f t="shared" si="21"/>
        <v>---</v>
      </c>
      <c r="O710" s="333"/>
      <c r="P710" s="54"/>
      <c r="Q710" s="52"/>
      <c r="R710" s="34"/>
      <c r="S710" s="53"/>
      <c r="T710" s="208"/>
      <c r="U710" s="726"/>
      <c r="V710" s="206"/>
      <c r="W710" s="206"/>
      <c r="X710" s="678"/>
      <c r="Y710" s="34"/>
      <c r="Z710" s="610"/>
      <c r="AA710" s="608"/>
    </row>
    <row r="711" spans="1:27">
      <c r="A711" s="145" t="str">
        <f t="shared" si="20"/>
        <v>-</v>
      </c>
      <c r="B711" s="146" t="str">
        <f>_xlfn.XLOOKUP($A711,Dept.Meta!$A:$A,Dept.Meta!$F:$F,"-",0,1)</f>
        <v>-</v>
      </c>
      <c r="C711" s="629" t="str">
        <f>_xlfn.XLOOKUP(_xlfn.CONCAT($G711,"-",$I711),Div.Meta!$H:$H,Div.Meta!$C:$C,"-",0,1)</f>
        <v>-</v>
      </c>
      <c r="D711" s="302"/>
      <c r="E711" s="146" t="str">
        <f>IF($D711="","-",_xlfn.XLOOKUP($D711,Fund.Meta!$A:$A,Fund.Meta!$D:$D,"-",0,1))</f>
        <v>-</v>
      </c>
      <c r="F711" s="303" t="str">
        <f>IF($D711="","-",_xlfn.XLOOKUP($D711,Fund.Meta!$A:$A,Fund.Meta!$E:$E,"-",0,1))</f>
        <v>-</v>
      </c>
      <c r="G711" s="334"/>
      <c r="H711" s="303" t="str">
        <f>IF($G711="","-",_xlfn.XLOOKUP($G711,Appr.Meta!$A:$A,Appr.Meta!$D:$D,"-",0,1))</f>
        <v>-</v>
      </c>
      <c r="I711" s="302"/>
      <c r="J711" s="303" t="str">
        <f>IF($I711="","-",_xlfn.XLOOKUP($I711,'CC.Meta'!$A:$A,'CC.Meta'!$D:$D,"-",0,1))</f>
        <v>-</v>
      </c>
      <c r="K711" s="302"/>
      <c r="L711" s="146" t="str">
        <f>IF($K711="","-",_xlfn.XLOOKUP($K711,Obj.Meta!$A:$A,Obj.Meta!$D:$D,"-",0,1))</f>
        <v>-</v>
      </c>
      <c r="M711" s="300" t="str">
        <f>IF($K711="","-",_xlfn.XLOOKUP($K711,Obj.Meta!$A:$A,Obj.Meta!$F:$F,"-",0,1))</f>
        <v>-</v>
      </c>
      <c r="N711" s="337" t="str">
        <f t="shared" si="21"/>
        <v>---</v>
      </c>
      <c r="O711" s="333"/>
      <c r="P711" s="54"/>
      <c r="Q711" s="52"/>
      <c r="R711" s="34"/>
      <c r="S711" s="53"/>
      <c r="T711" s="208"/>
      <c r="U711" s="726"/>
      <c r="V711" s="206"/>
      <c r="W711" s="206"/>
      <c r="X711" s="678"/>
      <c r="Y711" s="34"/>
      <c r="Z711" s="610"/>
      <c r="AA711" s="608"/>
    </row>
    <row r="712" spans="1:27">
      <c r="A712" s="145" t="str">
        <f t="shared" si="20"/>
        <v>-</v>
      </c>
      <c r="B712" s="146" t="str">
        <f>_xlfn.XLOOKUP($A712,Dept.Meta!$A:$A,Dept.Meta!$F:$F,"-",0,1)</f>
        <v>-</v>
      </c>
      <c r="C712" s="629" t="str">
        <f>_xlfn.XLOOKUP(_xlfn.CONCAT($G712,"-",$I712),Div.Meta!$H:$H,Div.Meta!$C:$C,"-",0,1)</f>
        <v>-</v>
      </c>
      <c r="D712" s="302"/>
      <c r="E712" s="146" t="str">
        <f>IF($D712="","-",_xlfn.XLOOKUP($D712,Fund.Meta!$A:$A,Fund.Meta!$D:$D,"-",0,1))</f>
        <v>-</v>
      </c>
      <c r="F712" s="303" t="str">
        <f>IF($D712="","-",_xlfn.XLOOKUP($D712,Fund.Meta!$A:$A,Fund.Meta!$E:$E,"-",0,1))</f>
        <v>-</v>
      </c>
      <c r="G712" s="334"/>
      <c r="H712" s="303" t="str">
        <f>IF($G712="","-",_xlfn.XLOOKUP($G712,Appr.Meta!$A:$A,Appr.Meta!$D:$D,"-",0,1))</f>
        <v>-</v>
      </c>
      <c r="I712" s="302"/>
      <c r="J712" s="303" t="str">
        <f>IF($I712="","-",_xlfn.XLOOKUP($I712,'CC.Meta'!$A:$A,'CC.Meta'!$D:$D,"-",0,1))</f>
        <v>-</v>
      </c>
      <c r="K712" s="302"/>
      <c r="L712" s="146" t="str">
        <f>IF($K712="","-",_xlfn.XLOOKUP($K712,Obj.Meta!$A:$A,Obj.Meta!$D:$D,"-",0,1))</f>
        <v>-</v>
      </c>
      <c r="M712" s="300" t="str">
        <f>IF($K712="","-",_xlfn.XLOOKUP($K712,Obj.Meta!$A:$A,Obj.Meta!$F:$F,"-",0,1))</f>
        <v>-</v>
      </c>
      <c r="N712" s="337" t="str">
        <f t="shared" si="21"/>
        <v>---</v>
      </c>
      <c r="O712" s="333"/>
      <c r="P712" s="54"/>
      <c r="Q712" s="52"/>
      <c r="R712" s="34"/>
      <c r="S712" s="53"/>
      <c r="T712" s="208"/>
      <c r="U712" s="726"/>
      <c r="V712" s="206"/>
      <c r="W712" s="206"/>
      <c r="X712" s="678"/>
      <c r="Y712" s="34"/>
      <c r="Z712" s="610"/>
      <c r="AA712" s="608"/>
    </row>
    <row r="713" spans="1:27">
      <c r="A713" s="145" t="str">
        <f t="shared" si="20"/>
        <v>-</v>
      </c>
      <c r="B713" s="146" t="str">
        <f>_xlfn.XLOOKUP($A713,Dept.Meta!$A:$A,Dept.Meta!$F:$F,"-",0,1)</f>
        <v>-</v>
      </c>
      <c r="C713" s="629" t="str">
        <f>_xlfn.XLOOKUP(_xlfn.CONCAT($G713,"-",$I713),Div.Meta!$H:$H,Div.Meta!$C:$C,"-",0,1)</f>
        <v>-</v>
      </c>
      <c r="D713" s="302"/>
      <c r="E713" s="146" t="str">
        <f>IF($D713="","-",_xlfn.XLOOKUP($D713,Fund.Meta!$A:$A,Fund.Meta!$D:$D,"-",0,1))</f>
        <v>-</v>
      </c>
      <c r="F713" s="303" t="str">
        <f>IF($D713="","-",_xlfn.XLOOKUP($D713,Fund.Meta!$A:$A,Fund.Meta!$E:$E,"-",0,1))</f>
        <v>-</v>
      </c>
      <c r="G713" s="334"/>
      <c r="H713" s="303" t="str">
        <f>IF($G713="","-",_xlfn.XLOOKUP($G713,Appr.Meta!$A:$A,Appr.Meta!$D:$D,"-",0,1))</f>
        <v>-</v>
      </c>
      <c r="I713" s="302"/>
      <c r="J713" s="303" t="str">
        <f>IF($I713="","-",_xlfn.XLOOKUP($I713,'CC.Meta'!$A:$A,'CC.Meta'!$D:$D,"-",0,1))</f>
        <v>-</v>
      </c>
      <c r="K713" s="302"/>
      <c r="L713" s="146" t="str">
        <f>IF($K713="","-",_xlfn.XLOOKUP($K713,Obj.Meta!$A:$A,Obj.Meta!$D:$D,"-",0,1))</f>
        <v>-</v>
      </c>
      <c r="M713" s="300" t="str">
        <f>IF($K713="","-",_xlfn.XLOOKUP($K713,Obj.Meta!$A:$A,Obj.Meta!$F:$F,"-",0,1))</f>
        <v>-</v>
      </c>
      <c r="N713" s="337" t="str">
        <f t="shared" si="21"/>
        <v>---</v>
      </c>
      <c r="O713" s="333"/>
      <c r="P713" s="54"/>
      <c r="Q713" s="52"/>
      <c r="R713" s="34"/>
      <c r="S713" s="53"/>
      <c r="T713" s="208"/>
      <c r="U713" s="726"/>
      <c r="V713" s="206"/>
      <c r="W713" s="206"/>
      <c r="X713" s="678"/>
      <c r="Y713" s="34"/>
      <c r="Z713" s="610"/>
      <c r="AA713" s="608"/>
    </row>
    <row r="714" spans="1:27">
      <c r="A714" s="145" t="str">
        <f t="shared" si="20"/>
        <v>-</v>
      </c>
      <c r="B714" s="146" t="str">
        <f>_xlfn.XLOOKUP($A714,Dept.Meta!$A:$A,Dept.Meta!$F:$F,"-",0,1)</f>
        <v>-</v>
      </c>
      <c r="C714" s="629" t="str">
        <f>_xlfn.XLOOKUP(_xlfn.CONCAT($G714,"-",$I714),Div.Meta!$H:$H,Div.Meta!$C:$C,"-",0,1)</f>
        <v>-</v>
      </c>
      <c r="D714" s="302"/>
      <c r="E714" s="146" t="str">
        <f>IF($D714="","-",_xlfn.XLOOKUP($D714,Fund.Meta!$A:$A,Fund.Meta!$D:$D,"-",0,1))</f>
        <v>-</v>
      </c>
      <c r="F714" s="303" t="str">
        <f>IF($D714="","-",_xlfn.XLOOKUP($D714,Fund.Meta!$A:$A,Fund.Meta!$E:$E,"-",0,1))</f>
        <v>-</v>
      </c>
      <c r="G714" s="334"/>
      <c r="H714" s="303" t="str">
        <f>IF($G714="","-",_xlfn.XLOOKUP($G714,Appr.Meta!$A:$A,Appr.Meta!$D:$D,"-",0,1))</f>
        <v>-</v>
      </c>
      <c r="I714" s="302"/>
      <c r="J714" s="303" t="str">
        <f>IF($I714="","-",_xlfn.XLOOKUP($I714,'CC.Meta'!$A:$A,'CC.Meta'!$D:$D,"-",0,1))</f>
        <v>-</v>
      </c>
      <c r="K714" s="302"/>
      <c r="L714" s="146" t="str">
        <f>IF($K714="","-",_xlfn.XLOOKUP($K714,Obj.Meta!$A:$A,Obj.Meta!$D:$D,"-",0,1))</f>
        <v>-</v>
      </c>
      <c r="M714" s="300" t="str">
        <f>IF($K714="","-",_xlfn.XLOOKUP($K714,Obj.Meta!$A:$A,Obj.Meta!$F:$F,"-",0,1))</f>
        <v>-</v>
      </c>
      <c r="N714" s="337" t="str">
        <f t="shared" si="21"/>
        <v>---</v>
      </c>
      <c r="O714" s="333"/>
      <c r="P714" s="54"/>
      <c r="Q714" s="52"/>
      <c r="R714" s="34"/>
      <c r="S714" s="53"/>
      <c r="T714" s="208"/>
      <c r="U714" s="726"/>
      <c r="V714" s="206"/>
      <c r="W714" s="206"/>
      <c r="X714" s="678"/>
      <c r="Y714" s="34"/>
      <c r="Z714" s="610"/>
      <c r="AA714" s="608"/>
    </row>
    <row r="715" spans="1:27">
      <c r="A715" s="145" t="str">
        <f t="shared" si="20"/>
        <v>-</v>
      </c>
      <c r="B715" s="146" t="str">
        <f>_xlfn.XLOOKUP($A715,Dept.Meta!$A:$A,Dept.Meta!$F:$F,"-",0,1)</f>
        <v>-</v>
      </c>
      <c r="C715" s="629" t="str">
        <f>_xlfn.XLOOKUP(_xlfn.CONCAT($G715,"-",$I715),Div.Meta!$H:$H,Div.Meta!$C:$C,"-",0,1)</f>
        <v>-</v>
      </c>
      <c r="D715" s="302"/>
      <c r="E715" s="146" t="str">
        <f>IF($D715="","-",_xlfn.XLOOKUP($D715,Fund.Meta!$A:$A,Fund.Meta!$D:$D,"-",0,1))</f>
        <v>-</v>
      </c>
      <c r="F715" s="303" t="str">
        <f>IF($D715="","-",_xlfn.XLOOKUP($D715,Fund.Meta!$A:$A,Fund.Meta!$E:$E,"-",0,1))</f>
        <v>-</v>
      </c>
      <c r="G715" s="334"/>
      <c r="H715" s="303" t="str">
        <f>IF($G715="","-",_xlfn.XLOOKUP($G715,Appr.Meta!$A:$A,Appr.Meta!$D:$D,"-",0,1))</f>
        <v>-</v>
      </c>
      <c r="I715" s="302"/>
      <c r="J715" s="303" t="str">
        <f>IF($I715="","-",_xlfn.XLOOKUP($I715,'CC.Meta'!$A:$A,'CC.Meta'!$D:$D,"-",0,1))</f>
        <v>-</v>
      </c>
      <c r="K715" s="302"/>
      <c r="L715" s="146" t="str">
        <f>IF($K715="","-",_xlfn.XLOOKUP($K715,Obj.Meta!$A:$A,Obj.Meta!$D:$D,"-",0,1))</f>
        <v>-</v>
      </c>
      <c r="M715" s="300" t="str">
        <f>IF($K715="","-",_xlfn.XLOOKUP($K715,Obj.Meta!$A:$A,Obj.Meta!$F:$F,"-",0,1))</f>
        <v>-</v>
      </c>
      <c r="N715" s="337" t="str">
        <f t="shared" si="21"/>
        <v>---</v>
      </c>
      <c r="O715" s="333"/>
      <c r="P715" s="54"/>
      <c r="Q715" s="52"/>
      <c r="R715" s="34"/>
      <c r="S715" s="53"/>
      <c r="T715" s="208"/>
      <c r="U715" s="726"/>
      <c r="V715" s="206"/>
      <c r="W715" s="206"/>
      <c r="X715" s="678"/>
      <c r="Y715" s="34"/>
      <c r="Z715" s="610"/>
      <c r="AA715" s="608"/>
    </row>
    <row r="716" spans="1:27">
      <c r="A716" s="145" t="str">
        <f t="shared" si="20"/>
        <v>-</v>
      </c>
      <c r="B716" s="146" t="str">
        <f>_xlfn.XLOOKUP($A716,Dept.Meta!$A:$A,Dept.Meta!$F:$F,"-",0,1)</f>
        <v>-</v>
      </c>
      <c r="C716" s="629" t="str">
        <f>_xlfn.XLOOKUP(_xlfn.CONCAT($G716,"-",$I716),Div.Meta!$H:$H,Div.Meta!$C:$C,"-",0,1)</f>
        <v>-</v>
      </c>
      <c r="D716" s="302"/>
      <c r="E716" s="146" t="str">
        <f>IF($D716="","-",_xlfn.XLOOKUP($D716,Fund.Meta!$A:$A,Fund.Meta!$D:$D,"-",0,1))</f>
        <v>-</v>
      </c>
      <c r="F716" s="303" t="str">
        <f>IF($D716="","-",_xlfn.XLOOKUP($D716,Fund.Meta!$A:$A,Fund.Meta!$E:$E,"-",0,1))</f>
        <v>-</v>
      </c>
      <c r="G716" s="334"/>
      <c r="H716" s="303" t="str">
        <f>IF($G716="","-",_xlfn.XLOOKUP($G716,Appr.Meta!$A:$A,Appr.Meta!$D:$D,"-",0,1))</f>
        <v>-</v>
      </c>
      <c r="I716" s="302"/>
      <c r="J716" s="303" t="str">
        <f>IF($I716="","-",_xlfn.XLOOKUP($I716,'CC.Meta'!$A:$A,'CC.Meta'!$D:$D,"-",0,1))</f>
        <v>-</v>
      </c>
      <c r="K716" s="302"/>
      <c r="L716" s="146" t="str">
        <f>IF($K716="","-",_xlfn.XLOOKUP($K716,Obj.Meta!$A:$A,Obj.Meta!$D:$D,"-",0,1))</f>
        <v>-</v>
      </c>
      <c r="M716" s="300" t="str">
        <f>IF($K716="","-",_xlfn.XLOOKUP($K716,Obj.Meta!$A:$A,Obj.Meta!$F:$F,"-",0,1))</f>
        <v>-</v>
      </c>
      <c r="N716" s="337" t="str">
        <f t="shared" si="21"/>
        <v>---</v>
      </c>
      <c r="O716" s="333"/>
      <c r="P716" s="54"/>
      <c r="Q716" s="52"/>
      <c r="R716" s="34"/>
      <c r="S716" s="53"/>
      <c r="T716" s="208"/>
      <c r="U716" s="726"/>
      <c r="V716" s="206"/>
      <c r="W716" s="206"/>
      <c r="X716" s="678"/>
      <c r="Y716" s="34"/>
      <c r="Z716" s="610"/>
      <c r="AA716" s="608"/>
    </row>
    <row r="717" spans="1:27">
      <c r="A717" s="145" t="str">
        <f t="shared" si="20"/>
        <v>-</v>
      </c>
      <c r="B717" s="146" t="str">
        <f>_xlfn.XLOOKUP($A717,Dept.Meta!$A:$A,Dept.Meta!$F:$F,"-",0,1)</f>
        <v>-</v>
      </c>
      <c r="C717" s="629" t="str">
        <f>_xlfn.XLOOKUP(_xlfn.CONCAT($G717,"-",$I717),Div.Meta!$H:$H,Div.Meta!$C:$C,"-",0,1)</f>
        <v>-</v>
      </c>
      <c r="D717" s="302"/>
      <c r="E717" s="146" t="str">
        <f>IF($D717="","-",_xlfn.XLOOKUP($D717,Fund.Meta!$A:$A,Fund.Meta!$D:$D,"-",0,1))</f>
        <v>-</v>
      </c>
      <c r="F717" s="303" t="str">
        <f>IF($D717="","-",_xlfn.XLOOKUP($D717,Fund.Meta!$A:$A,Fund.Meta!$E:$E,"-",0,1))</f>
        <v>-</v>
      </c>
      <c r="G717" s="334"/>
      <c r="H717" s="303" t="str">
        <f>IF($G717="","-",_xlfn.XLOOKUP($G717,Appr.Meta!$A:$A,Appr.Meta!$D:$D,"-",0,1))</f>
        <v>-</v>
      </c>
      <c r="I717" s="302"/>
      <c r="J717" s="303" t="str">
        <f>IF($I717="","-",_xlfn.XLOOKUP($I717,'CC.Meta'!$A:$A,'CC.Meta'!$D:$D,"-",0,1))</f>
        <v>-</v>
      </c>
      <c r="K717" s="302"/>
      <c r="L717" s="146" t="str">
        <f>IF($K717="","-",_xlfn.XLOOKUP($K717,Obj.Meta!$A:$A,Obj.Meta!$D:$D,"-",0,1))</f>
        <v>-</v>
      </c>
      <c r="M717" s="300" t="str">
        <f>IF($K717="","-",_xlfn.XLOOKUP($K717,Obj.Meta!$A:$A,Obj.Meta!$F:$F,"-",0,1))</f>
        <v>-</v>
      </c>
      <c r="N717" s="337" t="str">
        <f t="shared" si="21"/>
        <v>---</v>
      </c>
      <c r="O717" s="333"/>
      <c r="P717" s="54"/>
      <c r="Q717" s="52"/>
      <c r="R717" s="34"/>
      <c r="S717" s="53"/>
      <c r="T717" s="208"/>
      <c r="U717" s="726"/>
      <c r="V717" s="206"/>
      <c r="W717" s="206"/>
      <c r="X717" s="678"/>
      <c r="Y717" s="34"/>
      <c r="Z717" s="610"/>
      <c r="AA717" s="608"/>
    </row>
    <row r="718" spans="1:27">
      <c r="A718" s="145" t="str">
        <f t="shared" si="20"/>
        <v>-</v>
      </c>
      <c r="B718" s="146" t="str">
        <f>_xlfn.XLOOKUP($A718,Dept.Meta!$A:$A,Dept.Meta!$F:$F,"-",0,1)</f>
        <v>-</v>
      </c>
      <c r="C718" s="629" t="str">
        <f>_xlfn.XLOOKUP(_xlfn.CONCAT($G718,"-",$I718),Div.Meta!$H:$H,Div.Meta!$C:$C,"-",0,1)</f>
        <v>-</v>
      </c>
      <c r="D718" s="302"/>
      <c r="E718" s="146" t="str">
        <f>IF($D718="","-",_xlfn.XLOOKUP($D718,Fund.Meta!$A:$A,Fund.Meta!$D:$D,"-",0,1))</f>
        <v>-</v>
      </c>
      <c r="F718" s="303" t="str">
        <f>IF($D718="","-",_xlfn.XLOOKUP($D718,Fund.Meta!$A:$A,Fund.Meta!$E:$E,"-",0,1))</f>
        <v>-</v>
      </c>
      <c r="G718" s="334"/>
      <c r="H718" s="303" t="str">
        <f>IF($G718="","-",_xlfn.XLOOKUP($G718,Appr.Meta!$A:$A,Appr.Meta!$D:$D,"-",0,1))</f>
        <v>-</v>
      </c>
      <c r="I718" s="302"/>
      <c r="J718" s="303" t="str">
        <f>IF($I718="","-",_xlfn.XLOOKUP($I718,'CC.Meta'!$A:$A,'CC.Meta'!$D:$D,"-",0,1))</f>
        <v>-</v>
      </c>
      <c r="K718" s="302"/>
      <c r="L718" s="146" t="str">
        <f>IF($K718="","-",_xlfn.XLOOKUP($K718,Obj.Meta!$A:$A,Obj.Meta!$D:$D,"-",0,1))</f>
        <v>-</v>
      </c>
      <c r="M718" s="300" t="str">
        <f>IF($K718="","-",_xlfn.XLOOKUP($K718,Obj.Meta!$A:$A,Obj.Meta!$F:$F,"-",0,1))</f>
        <v>-</v>
      </c>
      <c r="N718" s="337" t="str">
        <f t="shared" si="21"/>
        <v>---</v>
      </c>
      <c r="O718" s="333"/>
      <c r="P718" s="54"/>
      <c r="Q718" s="52"/>
      <c r="R718" s="34"/>
      <c r="S718" s="53"/>
      <c r="T718" s="208"/>
      <c r="U718" s="726"/>
      <c r="V718" s="206"/>
      <c r="W718" s="206"/>
      <c r="X718" s="678"/>
      <c r="Y718" s="34"/>
      <c r="Z718" s="610"/>
      <c r="AA718" s="608"/>
    </row>
    <row r="719" spans="1:27">
      <c r="A719" s="145" t="str">
        <f t="shared" si="20"/>
        <v>-</v>
      </c>
      <c r="B719" s="146" t="str">
        <f>_xlfn.XLOOKUP($A719,Dept.Meta!$A:$A,Dept.Meta!$F:$F,"-",0,1)</f>
        <v>-</v>
      </c>
      <c r="C719" s="629" t="str">
        <f>_xlfn.XLOOKUP(_xlfn.CONCAT($G719,"-",$I719),Div.Meta!$H:$H,Div.Meta!$C:$C,"-",0,1)</f>
        <v>-</v>
      </c>
      <c r="D719" s="302"/>
      <c r="E719" s="146" t="str">
        <f>IF($D719="","-",_xlfn.XLOOKUP($D719,Fund.Meta!$A:$A,Fund.Meta!$D:$D,"-",0,1))</f>
        <v>-</v>
      </c>
      <c r="F719" s="303" t="str">
        <f>IF($D719="","-",_xlfn.XLOOKUP($D719,Fund.Meta!$A:$A,Fund.Meta!$E:$E,"-",0,1))</f>
        <v>-</v>
      </c>
      <c r="G719" s="334"/>
      <c r="H719" s="303" t="str">
        <f>IF($G719="","-",_xlfn.XLOOKUP($G719,Appr.Meta!$A:$A,Appr.Meta!$D:$D,"-",0,1))</f>
        <v>-</v>
      </c>
      <c r="I719" s="302"/>
      <c r="J719" s="303" t="str">
        <f>IF($I719="","-",_xlfn.XLOOKUP($I719,'CC.Meta'!$A:$A,'CC.Meta'!$D:$D,"-",0,1))</f>
        <v>-</v>
      </c>
      <c r="K719" s="302"/>
      <c r="L719" s="146" t="str">
        <f>IF($K719="","-",_xlfn.XLOOKUP($K719,Obj.Meta!$A:$A,Obj.Meta!$D:$D,"-",0,1))</f>
        <v>-</v>
      </c>
      <c r="M719" s="300" t="str">
        <f>IF($K719="","-",_xlfn.XLOOKUP($K719,Obj.Meta!$A:$A,Obj.Meta!$F:$F,"-",0,1))</f>
        <v>-</v>
      </c>
      <c r="N719" s="337" t="str">
        <f t="shared" si="21"/>
        <v>---</v>
      </c>
      <c r="O719" s="333"/>
      <c r="P719" s="54"/>
      <c r="Q719" s="52"/>
      <c r="R719" s="34"/>
      <c r="S719" s="53"/>
      <c r="T719" s="208"/>
      <c r="U719" s="726"/>
      <c r="V719" s="206"/>
      <c r="W719" s="206"/>
      <c r="X719" s="678"/>
      <c r="Y719" s="34"/>
      <c r="Z719" s="610"/>
      <c r="AA719" s="608"/>
    </row>
    <row r="720" spans="1:27">
      <c r="A720" s="145" t="str">
        <f t="shared" si="20"/>
        <v>-</v>
      </c>
      <c r="B720" s="146" t="str">
        <f>_xlfn.XLOOKUP($A720,Dept.Meta!$A:$A,Dept.Meta!$F:$F,"-",0,1)</f>
        <v>-</v>
      </c>
      <c r="C720" s="629" t="str">
        <f>_xlfn.XLOOKUP(_xlfn.CONCAT($G720,"-",$I720),Div.Meta!$H:$H,Div.Meta!$C:$C,"-",0,1)</f>
        <v>-</v>
      </c>
      <c r="D720" s="302"/>
      <c r="E720" s="146" t="str">
        <f>IF($D720="","-",_xlfn.XLOOKUP($D720,Fund.Meta!$A:$A,Fund.Meta!$D:$D,"-",0,1))</f>
        <v>-</v>
      </c>
      <c r="F720" s="303" t="str">
        <f>IF($D720="","-",_xlfn.XLOOKUP($D720,Fund.Meta!$A:$A,Fund.Meta!$E:$E,"-",0,1))</f>
        <v>-</v>
      </c>
      <c r="G720" s="334"/>
      <c r="H720" s="303" t="str">
        <f>IF($G720="","-",_xlfn.XLOOKUP($G720,Appr.Meta!$A:$A,Appr.Meta!$D:$D,"-",0,1))</f>
        <v>-</v>
      </c>
      <c r="I720" s="302"/>
      <c r="J720" s="303" t="str">
        <f>IF($I720="","-",_xlfn.XLOOKUP($I720,'CC.Meta'!$A:$A,'CC.Meta'!$D:$D,"-",0,1))</f>
        <v>-</v>
      </c>
      <c r="K720" s="302"/>
      <c r="L720" s="146" t="str">
        <f>IF($K720="","-",_xlfn.XLOOKUP($K720,Obj.Meta!$A:$A,Obj.Meta!$D:$D,"-",0,1))</f>
        <v>-</v>
      </c>
      <c r="M720" s="300" t="str">
        <f>IF($K720="","-",_xlfn.XLOOKUP($K720,Obj.Meta!$A:$A,Obj.Meta!$F:$F,"-",0,1))</f>
        <v>-</v>
      </c>
      <c r="N720" s="337" t="str">
        <f t="shared" si="21"/>
        <v>---</v>
      </c>
      <c r="O720" s="333"/>
      <c r="P720" s="54"/>
      <c r="Q720" s="52"/>
      <c r="R720" s="34"/>
      <c r="S720" s="53"/>
      <c r="T720" s="208"/>
      <c r="U720" s="726"/>
      <c r="V720" s="206"/>
      <c r="W720" s="206"/>
      <c r="X720" s="678"/>
      <c r="Y720" s="34"/>
      <c r="Z720" s="610"/>
      <c r="AA720" s="608"/>
    </row>
    <row r="721" spans="1:27">
      <c r="A721" s="145" t="str">
        <f t="shared" si="20"/>
        <v>-</v>
      </c>
      <c r="B721" s="146" t="str">
        <f>_xlfn.XLOOKUP($A721,Dept.Meta!$A:$A,Dept.Meta!$F:$F,"-",0,1)</f>
        <v>-</v>
      </c>
      <c r="C721" s="629" t="str">
        <f>_xlfn.XLOOKUP(_xlfn.CONCAT($G721,"-",$I721),Div.Meta!$H:$H,Div.Meta!$C:$C,"-",0,1)</f>
        <v>-</v>
      </c>
      <c r="D721" s="302"/>
      <c r="E721" s="146" t="str">
        <f>IF($D721="","-",_xlfn.XLOOKUP($D721,Fund.Meta!$A:$A,Fund.Meta!$D:$D,"-",0,1))</f>
        <v>-</v>
      </c>
      <c r="F721" s="303" t="str">
        <f>IF($D721="","-",_xlfn.XLOOKUP($D721,Fund.Meta!$A:$A,Fund.Meta!$E:$E,"-",0,1))</f>
        <v>-</v>
      </c>
      <c r="G721" s="334"/>
      <c r="H721" s="303" t="str">
        <f>IF($G721="","-",_xlfn.XLOOKUP($G721,Appr.Meta!$A:$A,Appr.Meta!$D:$D,"-",0,1))</f>
        <v>-</v>
      </c>
      <c r="I721" s="302"/>
      <c r="J721" s="303" t="str">
        <f>IF($I721="","-",_xlfn.XLOOKUP($I721,'CC.Meta'!$A:$A,'CC.Meta'!$D:$D,"-",0,1))</f>
        <v>-</v>
      </c>
      <c r="K721" s="302"/>
      <c r="L721" s="146" t="str">
        <f>IF($K721="","-",_xlfn.XLOOKUP($K721,Obj.Meta!$A:$A,Obj.Meta!$D:$D,"-",0,1))</f>
        <v>-</v>
      </c>
      <c r="M721" s="300" t="str">
        <f>IF($K721="","-",_xlfn.XLOOKUP($K721,Obj.Meta!$A:$A,Obj.Meta!$F:$F,"-",0,1))</f>
        <v>-</v>
      </c>
      <c r="N721" s="337" t="str">
        <f t="shared" si="21"/>
        <v>---</v>
      </c>
      <c r="O721" s="333"/>
      <c r="P721" s="54"/>
      <c r="Q721" s="52"/>
      <c r="R721" s="34"/>
      <c r="S721" s="53"/>
      <c r="T721" s="208"/>
      <c r="U721" s="726"/>
      <c r="V721" s="206"/>
      <c r="W721" s="206"/>
      <c r="X721" s="678"/>
      <c r="Y721" s="34"/>
      <c r="Z721" s="610"/>
      <c r="AA721" s="608"/>
    </row>
    <row r="722" spans="1:27">
      <c r="A722" s="145" t="str">
        <f t="shared" si="20"/>
        <v>-</v>
      </c>
      <c r="B722" s="146" t="str">
        <f>_xlfn.XLOOKUP($A722,Dept.Meta!$A:$A,Dept.Meta!$F:$F,"-",0,1)</f>
        <v>-</v>
      </c>
      <c r="C722" s="629" t="str">
        <f>_xlfn.XLOOKUP(_xlfn.CONCAT($G722,"-",$I722),Div.Meta!$H:$H,Div.Meta!$C:$C,"-",0,1)</f>
        <v>-</v>
      </c>
      <c r="D722" s="302"/>
      <c r="E722" s="146" t="str">
        <f>IF($D722="","-",_xlfn.XLOOKUP($D722,Fund.Meta!$A:$A,Fund.Meta!$D:$D,"-",0,1))</f>
        <v>-</v>
      </c>
      <c r="F722" s="303" t="str">
        <f>IF($D722="","-",_xlfn.XLOOKUP($D722,Fund.Meta!$A:$A,Fund.Meta!$E:$E,"-",0,1))</f>
        <v>-</v>
      </c>
      <c r="G722" s="334"/>
      <c r="H722" s="303" t="str">
        <f>IF($G722="","-",_xlfn.XLOOKUP($G722,Appr.Meta!$A:$A,Appr.Meta!$D:$D,"-",0,1))</f>
        <v>-</v>
      </c>
      <c r="I722" s="302"/>
      <c r="J722" s="303" t="str">
        <f>IF($I722="","-",_xlfn.XLOOKUP($I722,'CC.Meta'!$A:$A,'CC.Meta'!$D:$D,"-",0,1))</f>
        <v>-</v>
      </c>
      <c r="K722" s="302"/>
      <c r="L722" s="146" t="str">
        <f>IF($K722="","-",_xlfn.XLOOKUP($K722,Obj.Meta!$A:$A,Obj.Meta!$D:$D,"-",0,1))</f>
        <v>-</v>
      </c>
      <c r="M722" s="300" t="str">
        <f>IF($K722="","-",_xlfn.XLOOKUP($K722,Obj.Meta!$A:$A,Obj.Meta!$F:$F,"-",0,1))</f>
        <v>-</v>
      </c>
      <c r="N722" s="337" t="str">
        <f t="shared" si="21"/>
        <v>---</v>
      </c>
      <c r="O722" s="333"/>
      <c r="P722" s="54"/>
      <c r="Q722" s="52"/>
      <c r="R722" s="34"/>
      <c r="S722" s="53"/>
      <c r="T722" s="208"/>
      <c r="U722" s="726"/>
      <c r="V722" s="206"/>
      <c r="W722" s="206"/>
      <c r="X722" s="678"/>
      <c r="Y722" s="34"/>
      <c r="Z722" s="610"/>
      <c r="AA722" s="608"/>
    </row>
    <row r="723" spans="1:27">
      <c r="A723" s="145" t="str">
        <f t="shared" ref="A723:A786" si="22">IFERROR(VALUE(LEFT($I723,2)),"-")</f>
        <v>-</v>
      </c>
      <c r="B723" s="146" t="str">
        <f>_xlfn.XLOOKUP($A723,Dept.Meta!$A:$A,Dept.Meta!$F:$F,"-",0,1)</f>
        <v>-</v>
      </c>
      <c r="C723" s="629" t="str">
        <f>_xlfn.XLOOKUP(_xlfn.CONCAT($G723,"-",$I723),Div.Meta!$H:$H,Div.Meta!$C:$C,"-",0,1)</f>
        <v>-</v>
      </c>
      <c r="D723" s="302"/>
      <c r="E723" s="146" t="str">
        <f>IF($D723="","-",_xlfn.XLOOKUP($D723,Fund.Meta!$A:$A,Fund.Meta!$D:$D,"-",0,1))</f>
        <v>-</v>
      </c>
      <c r="F723" s="303" t="str">
        <f>IF($D723="","-",_xlfn.XLOOKUP($D723,Fund.Meta!$A:$A,Fund.Meta!$E:$E,"-",0,1))</f>
        <v>-</v>
      </c>
      <c r="G723" s="334"/>
      <c r="H723" s="303" t="str">
        <f>IF($G723="","-",_xlfn.XLOOKUP($G723,Appr.Meta!$A:$A,Appr.Meta!$D:$D,"-",0,1))</f>
        <v>-</v>
      </c>
      <c r="I723" s="302"/>
      <c r="J723" s="303" t="str">
        <f>IF($I723="","-",_xlfn.XLOOKUP($I723,'CC.Meta'!$A:$A,'CC.Meta'!$D:$D,"-",0,1))</f>
        <v>-</v>
      </c>
      <c r="K723" s="302"/>
      <c r="L723" s="146" t="str">
        <f>IF($K723="","-",_xlfn.XLOOKUP($K723,Obj.Meta!$A:$A,Obj.Meta!$D:$D,"-",0,1))</f>
        <v>-</v>
      </c>
      <c r="M723" s="300" t="str">
        <f>IF($K723="","-",_xlfn.XLOOKUP($K723,Obj.Meta!$A:$A,Obj.Meta!$F:$F,"-",0,1))</f>
        <v>-</v>
      </c>
      <c r="N723" s="337" t="str">
        <f t="shared" ref="N723:N786" si="23">_xlfn.CONCAT($D723,"-",$G723,"-",$I723,"-",$K723)</f>
        <v>---</v>
      </c>
      <c r="O723" s="333"/>
      <c r="P723" s="54"/>
      <c r="Q723" s="52"/>
      <c r="R723" s="34"/>
      <c r="S723" s="53"/>
      <c r="T723" s="208"/>
      <c r="U723" s="726"/>
      <c r="V723" s="206"/>
      <c r="W723" s="206"/>
      <c r="X723" s="678"/>
      <c r="Y723" s="34"/>
      <c r="Z723" s="610"/>
      <c r="AA723" s="608"/>
    </row>
    <row r="724" spans="1:27">
      <c r="A724" s="145" t="str">
        <f t="shared" si="22"/>
        <v>-</v>
      </c>
      <c r="B724" s="146" t="str">
        <f>_xlfn.XLOOKUP($A724,Dept.Meta!$A:$A,Dept.Meta!$F:$F,"-",0,1)</f>
        <v>-</v>
      </c>
      <c r="C724" s="629" t="str">
        <f>_xlfn.XLOOKUP(_xlfn.CONCAT($G724,"-",$I724),Div.Meta!$H:$H,Div.Meta!$C:$C,"-",0,1)</f>
        <v>-</v>
      </c>
      <c r="D724" s="302"/>
      <c r="E724" s="146" t="str">
        <f>IF($D724="","-",_xlfn.XLOOKUP($D724,Fund.Meta!$A:$A,Fund.Meta!$D:$D,"-",0,1))</f>
        <v>-</v>
      </c>
      <c r="F724" s="303" t="str">
        <f>IF($D724="","-",_xlfn.XLOOKUP($D724,Fund.Meta!$A:$A,Fund.Meta!$E:$E,"-",0,1))</f>
        <v>-</v>
      </c>
      <c r="G724" s="334"/>
      <c r="H724" s="303" t="str">
        <f>IF($G724="","-",_xlfn.XLOOKUP($G724,Appr.Meta!$A:$A,Appr.Meta!$D:$D,"-",0,1))</f>
        <v>-</v>
      </c>
      <c r="I724" s="302"/>
      <c r="J724" s="303" t="str">
        <f>IF($I724="","-",_xlfn.XLOOKUP($I724,'CC.Meta'!$A:$A,'CC.Meta'!$D:$D,"-",0,1))</f>
        <v>-</v>
      </c>
      <c r="K724" s="302"/>
      <c r="L724" s="146" t="str">
        <f>IF($K724="","-",_xlfn.XLOOKUP($K724,Obj.Meta!$A:$A,Obj.Meta!$D:$D,"-",0,1))</f>
        <v>-</v>
      </c>
      <c r="M724" s="300" t="str">
        <f>IF($K724="","-",_xlfn.XLOOKUP($K724,Obj.Meta!$A:$A,Obj.Meta!$F:$F,"-",0,1))</f>
        <v>-</v>
      </c>
      <c r="N724" s="337" t="str">
        <f t="shared" si="23"/>
        <v>---</v>
      </c>
      <c r="O724" s="333"/>
      <c r="P724" s="54"/>
      <c r="Q724" s="52"/>
      <c r="R724" s="34"/>
      <c r="S724" s="53"/>
      <c r="T724" s="208"/>
      <c r="U724" s="726"/>
      <c r="V724" s="206"/>
      <c r="W724" s="206"/>
      <c r="X724" s="678"/>
      <c r="Y724" s="34"/>
      <c r="Z724" s="610"/>
      <c r="AA724" s="608"/>
    </row>
    <row r="725" spans="1:27">
      <c r="A725" s="145" t="str">
        <f t="shared" si="22"/>
        <v>-</v>
      </c>
      <c r="B725" s="146" t="str">
        <f>_xlfn.XLOOKUP($A725,Dept.Meta!$A:$A,Dept.Meta!$F:$F,"-",0,1)</f>
        <v>-</v>
      </c>
      <c r="C725" s="629" t="str">
        <f>_xlfn.XLOOKUP(_xlfn.CONCAT($G725,"-",$I725),Div.Meta!$H:$H,Div.Meta!$C:$C,"-",0,1)</f>
        <v>-</v>
      </c>
      <c r="D725" s="302"/>
      <c r="E725" s="146" t="str">
        <f>IF($D725="","-",_xlfn.XLOOKUP($D725,Fund.Meta!$A:$A,Fund.Meta!$D:$D,"-",0,1))</f>
        <v>-</v>
      </c>
      <c r="F725" s="303" t="str">
        <f>IF($D725="","-",_xlfn.XLOOKUP($D725,Fund.Meta!$A:$A,Fund.Meta!$E:$E,"-",0,1))</f>
        <v>-</v>
      </c>
      <c r="G725" s="334"/>
      <c r="H725" s="303" t="str">
        <f>IF($G725="","-",_xlfn.XLOOKUP($G725,Appr.Meta!$A:$A,Appr.Meta!$D:$D,"-",0,1))</f>
        <v>-</v>
      </c>
      <c r="I725" s="302"/>
      <c r="J725" s="303" t="str">
        <f>IF($I725="","-",_xlfn.XLOOKUP($I725,'CC.Meta'!$A:$A,'CC.Meta'!$D:$D,"-",0,1))</f>
        <v>-</v>
      </c>
      <c r="K725" s="302"/>
      <c r="L725" s="146" t="str">
        <f>IF($K725="","-",_xlfn.XLOOKUP($K725,Obj.Meta!$A:$A,Obj.Meta!$D:$D,"-",0,1))</f>
        <v>-</v>
      </c>
      <c r="M725" s="300" t="str">
        <f>IF($K725="","-",_xlfn.XLOOKUP($K725,Obj.Meta!$A:$A,Obj.Meta!$F:$F,"-",0,1))</f>
        <v>-</v>
      </c>
      <c r="N725" s="337" t="str">
        <f t="shared" si="23"/>
        <v>---</v>
      </c>
      <c r="O725" s="333"/>
      <c r="P725" s="54"/>
      <c r="Q725" s="52"/>
      <c r="R725" s="34"/>
      <c r="S725" s="53"/>
      <c r="T725" s="208"/>
      <c r="U725" s="726"/>
      <c r="V725" s="206"/>
      <c r="W725" s="206"/>
      <c r="X725" s="678"/>
      <c r="Y725" s="34"/>
      <c r="Z725" s="610"/>
      <c r="AA725" s="608"/>
    </row>
    <row r="726" spans="1:27">
      <c r="A726" s="145" t="str">
        <f t="shared" si="22"/>
        <v>-</v>
      </c>
      <c r="B726" s="146" t="str">
        <f>_xlfn.XLOOKUP($A726,Dept.Meta!$A:$A,Dept.Meta!$F:$F,"-",0,1)</f>
        <v>-</v>
      </c>
      <c r="C726" s="629" t="str">
        <f>_xlfn.XLOOKUP(_xlfn.CONCAT($G726,"-",$I726),Div.Meta!$H:$H,Div.Meta!$C:$C,"-",0,1)</f>
        <v>-</v>
      </c>
      <c r="D726" s="302"/>
      <c r="E726" s="146" t="str">
        <f>IF($D726="","-",_xlfn.XLOOKUP($D726,Fund.Meta!$A:$A,Fund.Meta!$D:$D,"-",0,1))</f>
        <v>-</v>
      </c>
      <c r="F726" s="303" t="str">
        <f>IF($D726="","-",_xlfn.XLOOKUP($D726,Fund.Meta!$A:$A,Fund.Meta!$E:$E,"-",0,1))</f>
        <v>-</v>
      </c>
      <c r="G726" s="334"/>
      <c r="H726" s="303" t="str">
        <f>IF($G726="","-",_xlfn.XLOOKUP($G726,Appr.Meta!$A:$A,Appr.Meta!$D:$D,"-",0,1))</f>
        <v>-</v>
      </c>
      <c r="I726" s="302"/>
      <c r="J726" s="303" t="str">
        <f>IF($I726="","-",_xlfn.XLOOKUP($I726,'CC.Meta'!$A:$A,'CC.Meta'!$D:$D,"-",0,1))</f>
        <v>-</v>
      </c>
      <c r="K726" s="302"/>
      <c r="L726" s="146" t="str">
        <f>IF($K726="","-",_xlfn.XLOOKUP($K726,Obj.Meta!$A:$A,Obj.Meta!$D:$D,"-",0,1))</f>
        <v>-</v>
      </c>
      <c r="M726" s="300" t="str">
        <f>IF($K726="","-",_xlfn.XLOOKUP($K726,Obj.Meta!$A:$A,Obj.Meta!$F:$F,"-",0,1))</f>
        <v>-</v>
      </c>
      <c r="N726" s="337" t="str">
        <f t="shared" si="23"/>
        <v>---</v>
      </c>
      <c r="O726" s="333"/>
      <c r="P726" s="54"/>
      <c r="Q726" s="52"/>
      <c r="R726" s="34"/>
      <c r="S726" s="53"/>
      <c r="T726" s="208"/>
      <c r="U726" s="726"/>
      <c r="V726" s="206"/>
      <c r="W726" s="206"/>
      <c r="X726" s="678"/>
      <c r="Y726" s="34"/>
      <c r="Z726" s="610"/>
      <c r="AA726" s="608"/>
    </row>
    <row r="727" spans="1:27">
      <c r="A727" s="145" t="str">
        <f t="shared" si="22"/>
        <v>-</v>
      </c>
      <c r="B727" s="146" t="str">
        <f>_xlfn.XLOOKUP($A727,Dept.Meta!$A:$A,Dept.Meta!$F:$F,"-",0,1)</f>
        <v>-</v>
      </c>
      <c r="C727" s="629" t="str">
        <f>_xlfn.XLOOKUP(_xlfn.CONCAT($G727,"-",$I727),Div.Meta!$H:$H,Div.Meta!$C:$C,"-",0,1)</f>
        <v>-</v>
      </c>
      <c r="D727" s="302"/>
      <c r="E727" s="146" t="str">
        <f>IF($D727="","-",_xlfn.XLOOKUP($D727,Fund.Meta!$A:$A,Fund.Meta!$D:$D,"-",0,1))</f>
        <v>-</v>
      </c>
      <c r="F727" s="303" t="str">
        <f>IF($D727="","-",_xlfn.XLOOKUP($D727,Fund.Meta!$A:$A,Fund.Meta!$E:$E,"-",0,1))</f>
        <v>-</v>
      </c>
      <c r="G727" s="334"/>
      <c r="H727" s="303" t="str">
        <f>IF($G727="","-",_xlfn.XLOOKUP($G727,Appr.Meta!$A:$A,Appr.Meta!$D:$D,"-",0,1))</f>
        <v>-</v>
      </c>
      <c r="I727" s="302"/>
      <c r="J727" s="303" t="str">
        <f>IF($I727="","-",_xlfn.XLOOKUP($I727,'CC.Meta'!$A:$A,'CC.Meta'!$D:$D,"-",0,1))</f>
        <v>-</v>
      </c>
      <c r="K727" s="302"/>
      <c r="L727" s="146" t="str">
        <f>IF($K727="","-",_xlfn.XLOOKUP($K727,Obj.Meta!$A:$A,Obj.Meta!$D:$D,"-",0,1))</f>
        <v>-</v>
      </c>
      <c r="M727" s="300" t="str">
        <f>IF($K727="","-",_xlfn.XLOOKUP($K727,Obj.Meta!$A:$A,Obj.Meta!$F:$F,"-",0,1))</f>
        <v>-</v>
      </c>
      <c r="N727" s="337" t="str">
        <f t="shared" si="23"/>
        <v>---</v>
      </c>
      <c r="O727" s="333"/>
      <c r="P727" s="54"/>
      <c r="Q727" s="52"/>
      <c r="R727" s="34"/>
      <c r="S727" s="53"/>
      <c r="T727" s="208"/>
      <c r="U727" s="726"/>
      <c r="V727" s="206"/>
      <c r="W727" s="206"/>
      <c r="X727" s="678"/>
      <c r="Y727" s="34"/>
      <c r="Z727" s="610"/>
      <c r="AA727" s="608"/>
    </row>
    <row r="728" spans="1:27">
      <c r="A728" s="145" t="str">
        <f t="shared" si="22"/>
        <v>-</v>
      </c>
      <c r="B728" s="146" t="str">
        <f>_xlfn.XLOOKUP($A728,Dept.Meta!$A:$A,Dept.Meta!$F:$F,"-",0,1)</f>
        <v>-</v>
      </c>
      <c r="C728" s="629" t="str">
        <f>_xlfn.XLOOKUP(_xlfn.CONCAT($G728,"-",$I728),Div.Meta!$H:$H,Div.Meta!$C:$C,"-",0,1)</f>
        <v>-</v>
      </c>
      <c r="D728" s="302"/>
      <c r="E728" s="146" t="str">
        <f>IF($D728="","-",_xlfn.XLOOKUP($D728,Fund.Meta!$A:$A,Fund.Meta!$D:$D,"-",0,1))</f>
        <v>-</v>
      </c>
      <c r="F728" s="303" t="str">
        <f>IF($D728="","-",_xlfn.XLOOKUP($D728,Fund.Meta!$A:$A,Fund.Meta!$E:$E,"-",0,1))</f>
        <v>-</v>
      </c>
      <c r="G728" s="334"/>
      <c r="H728" s="303" t="str">
        <f>IF($G728="","-",_xlfn.XLOOKUP($G728,Appr.Meta!$A:$A,Appr.Meta!$D:$D,"-",0,1))</f>
        <v>-</v>
      </c>
      <c r="I728" s="302"/>
      <c r="J728" s="303" t="str">
        <f>IF($I728="","-",_xlfn.XLOOKUP($I728,'CC.Meta'!$A:$A,'CC.Meta'!$D:$D,"-",0,1))</f>
        <v>-</v>
      </c>
      <c r="K728" s="302"/>
      <c r="L728" s="146" t="str">
        <f>IF($K728="","-",_xlfn.XLOOKUP($K728,Obj.Meta!$A:$A,Obj.Meta!$D:$D,"-",0,1))</f>
        <v>-</v>
      </c>
      <c r="M728" s="300" t="str">
        <f>IF($K728="","-",_xlfn.XLOOKUP($K728,Obj.Meta!$A:$A,Obj.Meta!$F:$F,"-",0,1))</f>
        <v>-</v>
      </c>
      <c r="N728" s="337" t="str">
        <f t="shared" si="23"/>
        <v>---</v>
      </c>
      <c r="O728" s="333"/>
      <c r="P728" s="54"/>
      <c r="Q728" s="52"/>
      <c r="R728" s="34"/>
      <c r="S728" s="53"/>
      <c r="T728" s="208"/>
      <c r="U728" s="726"/>
      <c r="V728" s="206"/>
      <c r="W728" s="206"/>
      <c r="X728" s="678"/>
      <c r="Y728" s="34"/>
      <c r="Z728" s="610"/>
      <c r="AA728" s="608"/>
    </row>
    <row r="729" spans="1:27">
      <c r="A729" s="145" t="str">
        <f t="shared" si="22"/>
        <v>-</v>
      </c>
      <c r="B729" s="146" t="str">
        <f>_xlfn.XLOOKUP($A729,Dept.Meta!$A:$A,Dept.Meta!$F:$F,"-",0,1)</f>
        <v>-</v>
      </c>
      <c r="C729" s="629" t="str">
        <f>_xlfn.XLOOKUP(_xlfn.CONCAT($G729,"-",$I729),Div.Meta!$H:$H,Div.Meta!$C:$C,"-",0,1)</f>
        <v>-</v>
      </c>
      <c r="D729" s="302"/>
      <c r="E729" s="146" t="str">
        <f>IF($D729="","-",_xlfn.XLOOKUP($D729,Fund.Meta!$A:$A,Fund.Meta!$D:$D,"-",0,1))</f>
        <v>-</v>
      </c>
      <c r="F729" s="303" t="str">
        <f>IF($D729="","-",_xlfn.XLOOKUP($D729,Fund.Meta!$A:$A,Fund.Meta!$E:$E,"-",0,1))</f>
        <v>-</v>
      </c>
      <c r="G729" s="334"/>
      <c r="H729" s="303" t="str">
        <f>IF($G729="","-",_xlfn.XLOOKUP($G729,Appr.Meta!$A:$A,Appr.Meta!$D:$D,"-",0,1))</f>
        <v>-</v>
      </c>
      <c r="I729" s="302"/>
      <c r="J729" s="303" t="str">
        <f>IF($I729="","-",_xlfn.XLOOKUP($I729,'CC.Meta'!$A:$A,'CC.Meta'!$D:$D,"-",0,1))</f>
        <v>-</v>
      </c>
      <c r="K729" s="302"/>
      <c r="L729" s="146" t="str">
        <f>IF($K729="","-",_xlfn.XLOOKUP($K729,Obj.Meta!$A:$A,Obj.Meta!$D:$D,"-",0,1))</f>
        <v>-</v>
      </c>
      <c r="M729" s="300" t="str">
        <f>IF($K729="","-",_xlfn.XLOOKUP($K729,Obj.Meta!$A:$A,Obj.Meta!$F:$F,"-",0,1))</f>
        <v>-</v>
      </c>
      <c r="N729" s="337" t="str">
        <f t="shared" si="23"/>
        <v>---</v>
      </c>
      <c r="O729" s="333"/>
      <c r="P729" s="54"/>
      <c r="Q729" s="52"/>
      <c r="R729" s="34"/>
      <c r="S729" s="53"/>
      <c r="T729" s="208"/>
      <c r="U729" s="726"/>
      <c r="V729" s="206"/>
      <c r="W729" s="206"/>
      <c r="X729" s="678"/>
      <c r="Y729" s="34"/>
      <c r="Z729" s="610"/>
      <c r="AA729" s="608"/>
    </row>
    <row r="730" spans="1:27">
      <c r="A730" s="145" t="str">
        <f t="shared" si="22"/>
        <v>-</v>
      </c>
      <c r="B730" s="146" t="str">
        <f>_xlfn.XLOOKUP($A730,Dept.Meta!$A:$A,Dept.Meta!$F:$F,"-",0,1)</f>
        <v>-</v>
      </c>
      <c r="C730" s="629" t="str">
        <f>_xlfn.XLOOKUP(_xlfn.CONCAT($G730,"-",$I730),Div.Meta!$H:$H,Div.Meta!$C:$C,"-",0,1)</f>
        <v>-</v>
      </c>
      <c r="D730" s="302"/>
      <c r="E730" s="146" t="str">
        <f>IF($D730="","-",_xlfn.XLOOKUP($D730,Fund.Meta!$A:$A,Fund.Meta!$D:$D,"-",0,1))</f>
        <v>-</v>
      </c>
      <c r="F730" s="303" t="str">
        <f>IF($D730="","-",_xlfn.XLOOKUP($D730,Fund.Meta!$A:$A,Fund.Meta!$E:$E,"-",0,1))</f>
        <v>-</v>
      </c>
      <c r="G730" s="334"/>
      <c r="H730" s="303" t="str">
        <f>IF($G730="","-",_xlfn.XLOOKUP($G730,Appr.Meta!$A:$A,Appr.Meta!$D:$D,"-",0,1))</f>
        <v>-</v>
      </c>
      <c r="I730" s="302"/>
      <c r="J730" s="303" t="str">
        <f>IF($I730="","-",_xlfn.XLOOKUP($I730,'CC.Meta'!$A:$A,'CC.Meta'!$D:$D,"-",0,1))</f>
        <v>-</v>
      </c>
      <c r="K730" s="302"/>
      <c r="L730" s="146" t="str">
        <f>IF($K730="","-",_xlfn.XLOOKUP($K730,Obj.Meta!$A:$A,Obj.Meta!$D:$D,"-",0,1))</f>
        <v>-</v>
      </c>
      <c r="M730" s="300" t="str">
        <f>IF($K730="","-",_xlfn.XLOOKUP($K730,Obj.Meta!$A:$A,Obj.Meta!$F:$F,"-",0,1))</f>
        <v>-</v>
      </c>
      <c r="N730" s="337" t="str">
        <f t="shared" si="23"/>
        <v>---</v>
      </c>
      <c r="O730" s="333"/>
      <c r="P730" s="54"/>
      <c r="Q730" s="52"/>
      <c r="R730" s="34"/>
      <c r="S730" s="53"/>
      <c r="T730" s="208"/>
      <c r="U730" s="726"/>
      <c r="V730" s="206"/>
      <c r="W730" s="206"/>
      <c r="X730" s="678"/>
      <c r="Y730" s="34"/>
      <c r="Z730" s="610"/>
      <c r="AA730" s="608"/>
    </row>
    <row r="731" spans="1:27">
      <c r="A731" s="145" t="str">
        <f t="shared" si="22"/>
        <v>-</v>
      </c>
      <c r="B731" s="146" t="str">
        <f>_xlfn.XLOOKUP($A731,Dept.Meta!$A:$A,Dept.Meta!$F:$F,"-",0,1)</f>
        <v>-</v>
      </c>
      <c r="C731" s="629" t="str">
        <f>_xlfn.XLOOKUP(_xlfn.CONCAT($G731,"-",$I731),Div.Meta!$H:$H,Div.Meta!$C:$C,"-",0,1)</f>
        <v>-</v>
      </c>
      <c r="D731" s="302"/>
      <c r="E731" s="146" t="str">
        <f>IF($D731="","-",_xlfn.XLOOKUP($D731,Fund.Meta!$A:$A,Fund.Meta!$D:$D,"-",0,1))</f>
        <v>-</v>
      </c>
      <c r="F731" s="303" t="str">
        <f>IF($D731="","-",_xlfn.XLOOKUP($D731,Fund.Meta!$A:$A,Fund.Meta!$E:$E,"-",0,1))</f>
        <v>-</v>
      </c>
      <c r="G731" s="334"/>
      <c r="H731" s="303" t="str">
        <f>IF($G731="","-",_xlfn.XLOOKUP($G731,Appr.Meta!$A:$A,Appr.Meta!$D:$D,"-",0,1))</f>
        <v>-</v>
      </c>
      <c r="I731" s="302"/>
      <c r="J731" s="303" t="str">
        <f>IF($I731="","-",_xlfn.XLOOKUP($I731,'CC.Meta'!$A:$A,'CC.Meta'!$D:$D,"-",0,1))</f>
        <v>-</v>
      </c>
      <c r="K731" s="302"/>
      <c r="L731" s="146" t="str">
        <f>IF($K731="","-",_xlfn.XLOOKUP($K731,Obj.Meta!$A:$A,Obj.Meta!$D:$D,"-",0,1))</f>
        <v>-</v>
      </c>
      <c r="M731" s="300" t="str">
        <f>IF($K731="","-",_xlfn.XLOOKUP($K731,Obj.Meta!$A:$A,Obj.Meta!$F:$F,"-",0,1))</f>
        <v>-</v>
      </c>
      <c r="N731" s="337" t="str">
        <f t="shared" si="23"/>
        <v>---</v>
      </c>
      <c r="O731" s="333"/>
      <c r="P731" s="54"/>
      <c r="Q731" s="52"/>
      <c r="R731" s="34"/>
      <c r="S731" s="53"/>
      <c r="T731" s="208"/>
      <c r="U731" s="726"/>
      <c r="V731" s="206"/>
      <c r="W731" s="206"/>
      <c r="X731" s="678"/>
      <c r="Y731" s="34"/>
      <c r="Z731" s="610"/>
      <c r="AA731" s="608"/>
    </row>
    <row r="732" spans="1:27">
      <c r="A732" s="145" t="str">
        <f t="shared" si="22"/>
        <v>-</v>
      </c>
      <c r="B732" s="146" t="str">
        <f>_xlfn.XLOOKUP($A732,Dept.Meta!$A:$A,Dept.Meta!$F:$F,"-",0,1)</f>
        <v>-</v>
      </c>
      <c r="C732" s="629" t="str">
        <f>_xlfn.XLOOKUP(_xlfn.CONCAT($G732,"-",$I732),Div.Meta!$H:$H,Div.Meta!$C:$C,"-",0,1)</f>
        <v>-</v>
      </c>
      <c r="D732" s="302"/>
      <c r="E732" s="146" t="str">
        <f>IF($D732="","-",_xlfn.XLOOKUP($D732,Fund.Meta!$A:$A,Fund.Meta!$D:$D,"-",0,1))</f>
        <v>-</v>
      </c>
      <c r="F732" s="303" t="str">
        <f>IF($D732="","-",_xlfn.XLOOKUP($D732,Fund.Meta!$A:$A,Fund.Meta!$E:$E,"-",0,1))</f>
        <v>-</v>
      </c>
      <c r="G732" s="334"/>
      <c r="H732" s="303" t="str">
        <f>IF($G732="","-",_xlfn.XLOOKUP($G732,Appr.Meta!$A:$A,Appr.Meta!$D:$D,"-",0,1))</f>
        <v>-</v>
      </c>
      <c r="I732" s="302"/>
      <c r="J732" s="303" t="str">
        <f>IF($I732="","-",_xlfn.XLOOKUP($I732,'CC.Meta'!$A:$A,'CC.Meta'!$D:$D,"-",0,1))</f>
        <v>-</v>
      </c>
      <c r="K732" s="302"/>
      <c r="L732" s="146" t="str">
        <f>IF($K732="","-",_xlfn.XLOOKUP($K732,Obj.Meta!$A:$A,Obj.Meta!$D:$D,"-",0,1))</f>
        <v>-</v>
      </c>
      <c r="M732" s="300" t="str">
        <f>IF($K732="","-",_xlfn.XLOOKUP($K732,Obj.Meta!$A:$A,Obj.Meta!$F:$F,"-",0,1))</f>
        <v>-</v>
      </c>
      <c r="N732" s="337" t="str">
        <f t="shared" si="23"/>
        <v>---</v>
      </c>
      <c r="O732" s="333"/>
      <c r="P732" s="54"/>
      <c r="Q732" s="52"/>
      <c r="R732" s="34"/>
      <c r="S732" s="53"/>
      <c r="T732" s="208"/>
      <c r="U732" s="726"/>
      <c r="V732" s="206"/>
      <c r="W732" s="206"/>
      <c r="X732" s="678"/>
      <c r="Y732" s="34"/>
      <c r="Z732" s="610"/>
      <c r="AA732" s="608"/>
    </row>
    <row r="733" spans="1:27">
      <c r="A733" s="145" t="str">
        <f t="shared" si="22"/>
        <v>-</v>
      </c>
      <c r="B733" s="146" t="str">
        <f>_xlfn.XLOOKUP($A733,Dept.Meta!$A:$A,Dept.Meta!$F:$F,"-",0,1)</f>
        <v>-</v>
      </c>
      <c r="C733" s="629" t="str">
        <f>_xlfn.XLOOKUP(_xlfn.CONCAT($G733,"-",$I733),Div.Meta!$H:$H,Div.Meta!$C:$C,"-",0,1)</f>
        <v>-</v>
      </c>
      <c r="D733" s="302"/>
      <c r="E733" s="146" t="str">
        <f>IF($D733="","-",_xlfn.XLOOKUP($D733,Fund.Meta!$A:$A,Fund.Meta!$D:$D,"-",0,1))</f>
        <v>-</v>
      </c>
      <c r="F733" s="303" t="str">
        <f>IF($D733="","-",_xlfn.XLOOKUP($D733,Fund.Meta!$A:$A,Fund.Meta!$E:$E,"-",0,1))</f>
        <v>-</v>
      </c>
      <c r="G733" s="334"/>
      <c r="H733" s="303" t="str">
        <f>IF($G733="","-",_xlfn.XLOOKUP($G733,Appr.Meta!$A:$A,Appr.Meta!$D:$D,"-",0,1))</f>
        <v>-</v>
      </c>
      <c r="I733" s="302"/>
      <c r="J733" s="303" t="str">
        <f>IF($I733="","-",_xlfn.XLOOKUP($I733,'CC.Meta'!$A:$A,'CC.Meta'!$D:$D,"-",0,1))</f>
        <v>-</v>
      </c>
      <c r="K733" s="302"/>
      <c r="L733" s="146" t="str">
        <f>IF($K733="","-",_xlfn.XLOOKUP($K733,Obj.Meta!$A:$A,Obj.Meta!$D:$D,"-",0,1))</f>
        <v>-</v>
      </c>
      <c r="M733" s="300" t="str">
        <f>IF($K733="","-",_xlfn.XLOOKUP($K733,Obj.Meta!$A:$A,Obj.Meta!$F:$F,"-",0,1))</f>
        <v>-</v>
      </c>
      <c r="N733" s="337" t="str">
        <f t="shared" si="23"/>
        <v>---</v>
      </c>
      <c r="O733" s="333"/>
      <c r="P733" s="54"/>
      <c r="Q733" s="52"/>
      <c r="R733" s="34"/>
      <c r="S733" s="53"/>
      <c r="T733" s="208"/>
      <c r="U733" s="726"/>
      <c r="V733" s="206"/>
      <c r="W733" s="206"/>
      <c r="X733" s="678"/>
      <c r="Y733" s="34"/>
      <c r="Z733" s="610"/>
      <c r="AA733" s="608"/>
    </row>
    <row r="734" spans="1:27">
      <c r="A734" s="145" t="str">
        <f t="shared" si="22"/>
        <v>-</v>
      </c>
      <c r="B734" s="146" t="str">
        <f>_xlfn.XLOOKUP($A734,Dept.Meta!$A:$A,Dept.Meta!$F:$F,"-",0,1)</f>
        <v>-</v>
      </c>
      <c r="C734" s="629" t="str">
        <f>_xlfn.XLOOKUP(_xlfn.CONCAT($G734,"-",$I734),Div.Meta!$H:$H,Div.Meta!$C:$C,"-",0,1)</f>
        <v>-</v>
      </c>
      <c r="D734" s="302"/>
      <c r="E734" s="146" t="str">
        <f>IF($D734="","-",_xlfn.XLOOKUP($D734,Fund.Meta!$A:$A,Fund.Meta!$D:$D,"-",0,1))</f>
        <v>-</v>
      </c>
      <c r="F734" s="303" t="str">
        <f>IF($D734="","-",_xlfn.XLOOKUP($D734,Fund.Meta!$A:$A,Fund.Meta!$E:$E,"-",0,1))</f>
        <v>-</v>
      </c>
      <c r="G734" s="334"/>
      <c r="H734" s="303" t="str">
        <f>IF($G734="","-",_xlfn.XLOOKUP($G734,Appr.Meta!$A:$A,Appr.Meta!$D:$D,"-",0,1))</f>
        <v>-</v>
      </c>
      <c r="I734" s="302"/>
      <c r="J734" s="303" t="str">
        <f>IF($I734="","-",_xlfn.XLOOKUP($I734,'CC.Meta'!$A:$A,'CC.Meta'!$D:$D,"-",0,1))</f>
        <v>-</v>
      </c>
      <c r="K734" s="302"/>
      <c r="L734" s="146" t="str">
        <f>IF($K734="","-",_xlfn.XLOOKUP($K734,Obj.Meta!$A:$A,Obj.Meta!$D:$D,"-",0,1))</f>
        <v>-</v>
      </c>
      <c r="M734" s="300" t="str">
        <f>IF($K734="","-",_xlfn.XLOOKUP($K734,Obj.Meta!$A:$A,Obj.Meta!$F:$F,"-",0,1))</f>
        <v>-</v>
      </c>
      <c r="N734" s="337" t="str">
        <f t="shared" si="23"/>
        <v>---</v>
      </c>
      <c r="O734" s="333"/>
      <c r="P734" s="54"/>
      <c r="Q734" s="52"/>
      <c r="R734" s="34"/>
      <c r="S734" s="53"/>
      <c r="T734" s="208"/>
      <c r="U734" s="726"/>
      <c r="V734" s="206"/>
      <c r="W734" s="206"/>
      <c r="X734" s="678"/>
      <c r="Y734" s="34"/>
      <c r="Z734" s="610"/>
      <c r="AA734" s="608"/>
    </row>
    <row r="735" spans="1:27">
      <c r="A735" s="145" t="str">
        <f t="shared" si="22"/>
        <v>-</v>
      </c>
      <c r="B735" s="146" t="str">
        <f>_xlfn.XLOOKUP($A735,Dept.Meta!$A:$A,Dept.Meta!$F:$F,"-",0,1)</f>
        <v>-</v>
      </c>
      <c r="C735" s="629" t="str">
        <f>_xlfn.XLOOKUP(_xlfn.CONCAT($G735,"-",$I735),Div.Meta!$H:$H,Div.Meta!$C:$C,"-",0,1)</f>
        <v>-</v>
      </c>
      <c r="D735" s="302"/>
      <c r="E735" s="146" t="str">
        <f>IF($D735="","-",_xlfn.XLOOKUP($D735,Fund.Meta!$A:$A,Fund.Meta!$D:$D,"-",0,1))</f>
        <v>-</v>
      </c>
      <c r="F735" s="303" t="str">
        <f>IF($D735="","-",_xlfn.XLOOKUP($D735,Fund.Meta!$A:$A,Fund.Meta!$E:$E,"-",0,1))</f>
        <v>-</v>
      </c>
      <c r="G735" s="334"/>
      <c r="H735" s="303" t="str">
        <f>IF($G735="","-",_xlfn.XLOOKUP($G735,Appr.Meta!$A:$A,Appr.Meta!$D:$D,"-",0,1))</f>
        <v>-</v>
      </c>
      <c r="I735" s="302"/>
      <c r="J735" s="303" t="str">
        <f>IF($I735="","-",_xlfn.XLOOKUP($I735,'CC.Meta'!$A:$A,'CC.Meta'!$D:$D,"-",0,1))</f>
        <v>-</v>
      </c>
      <c r="K735" s="302"/>
      <c r="L735" s="146" t="str">
        <f>IF($K735="","-",_xlfn.XLOOKUP($K735,Obj.Meta!$A:$A,Obj.Meta!$D:$D,"-",0,1))</f>
        <v>-</v>
      </c>
      <c r="M735" s="300" t="str">
        <f>IF($K735="","-",_xlfn.XLOOKUP($K735,Obj.Meta!$A:$A,Obj.Meta!$F:$F,"-",0,1))</f>
        <v>-</v>
      </c>
      <c r="N735" s="337" t="str">
        <f t="shared" si="23"/>
        <v>---</v>
      </c>
      <c r="O735" s="333"/>
      <c r="P735" s="54"/>
      <c r="Q735" s="52"/>
      <c r="R735" s="34"/>
      <c r="S735" s="53"/>
      <c r="T735" s="208"/>
      <c r="U735" s="726"/>
      <c r="V735" s="206"/>
      <c r="W735" s="206"/>
      <c r="X735" s="678"/>
      <c r="Y735" s="34"/>
      <c r="Z735" s="610"/>
      <c r="AA735" s="608"/>
    </row>
    <row r="736" spans="1:27">
      <c r="A736" s="145" t="str">
        <f t="shared" si="22"/>
        <v>-</v>
      </c>
      <c r="B736" s="146" t="str">
        <f>_xlfn.XLOOKUP($A736,Dept.Meta!$A:$A,Dept.Meta!$F:$F,"-",0,1)</f>
        <v>-</v>
      </c>
      <c r="C736" s="629" t="str">
        <f>_xlfn.XLOOKUP(_xlfn.CONCAT($G736,"-",$I736),Div.Meta!$H:$H,Div.Meta!$C:$C,"-",0,1)</f>
        <v>-</v>
      </c>
      <c r="D736" s="302"/>
      <c r="E736" s="146" t="str">
        <f>IF($D736="","-",_xlfn.XLOOKUP($D736,Fund.Meta!$A:$A,Fund.Meta!$D:$D,"-",0,1))</f>
        <v>-</v>
      </c>
      <c r="F736" s="303" t="str">
        <f>IF($D736="","-",_xlfn.XLOOKUP($D736,Fund.Meta!$A:$A,Fund.Meta!$E:$E,"-",0,1))</f>
        <v>-</v>
      </c>
      <c r="G736" s="334"/>
      <c r="H736" s="303" t="str">
        <f>IF($G736="","-",_xlfn.XLOOKUP($G736,Appr.Meta!$A:$A,Appr.Meta!$D:$D,"-",0,1))</f>
        <v>-</v>
      </c>
      <c r="I736" s="302"/>
      <c r="J736" s="303" t="str">
        <f>IF($I736="","-",_xlfn.XLOOKUP($I736,'CC.Meta'!$A:$A,'CC.Meta'!$D:$D,"-",0,1))</f>
        <v>-</v>
      </c>
      <c r="K736" s="302"/>
      <c r="L736" s="146" t="str">
        <f>IF($K736="","-",_xlfn.XLOOKUP($K736,Obj.Meta!$A:$A,Obj.Meta!$D:$D,"-",0,1))</f>
        <v>-</v>
      </c>
      <c r="M736" s="300" t="str">
        <f>IF($K736="","-",_xlfn.XLOOKUP($K736,Obj.Meta!$A:$A,Obj.Meta!$F:$F,"-",0,1))</f>
        <v>-</v>
      </c>
      <c r="N736" s="337" t="str">
        <f t="shared" si="23"/>
        <v>---</v>
      </c>
      <c r="O736" s="333"/>
      <c r="P736" s="54"/>
      <c r="Q736" s="52"/>
      <c r="R736" s="34"/>
      <c r="S736" s="53"/>
      <c r="T736" s="208"/>
      <c r="U736" s="726"/>
      <c r="V736" s="206"/>
      <c r="W736" s="206"/>
      <c r="X736" s="678"/>
      <c r="Y736" s="34"/>
      <c r="Z736" s="610"/>
      <c r="AA736" s="608"/>
    </row>
    <row r="737" spans="1:27">
      <c r="A737" s="145" t="str">
        <f t="shared" si="22"/>
        <v>-</v>
      </c>
      <c r="B737" s="146" t="str">
        <f>_xlfn.XLOOKUP($A737,Dept.Meta!$A:$A,Dept.Meta!$F:$F,"-",0,1)</f>
        <v>-</v>
      </c>
      <c r="C737" s="629" t="str">
        <f>_xlfn.XLOOKUP(_xlfn.CONCAT($G737,"-",$I737),Div.Meta!$H:$H,Div.Meta!$C:$C,"-",0,1)</f>
        <v>-</v>
      </c>
      <c r="D737" s="302"/>
      <c r="E737" s="146" t="str">
        <f>IF($D737="","-",_xlfn.XLOOKUP($D737,Fund.Meta!$A:$A,Fund.Meta!$D:$D,"-",0,1))</f>
        <v>-</v>
      </c>
      <c r="F737" s="303" t="str">
        <f>IF($D737="","-",_xlfn.XLOOKUP($D737,Fund.Meta!$A:$A,Fund.Meta!$E:$E,"-",0,1))</f>
        <v>-</v>
      </c>
      <c r="G737" s="334"/>
      <c r="H737" s="303" t="str">
        <f>IF($G737="","-",_xlfn.XLOOKUP($G737,Appr.Meta!$A:$A,Appr.Meta!$D:$D,"-",0,1))</f>
        <v>-</v>
      </c>
      <c r="I737" s="302"/>
      <c r="J737" s="303" t="str">
        <f>IF($I737="","-",_xlfn.XLOOKUP($I737,'CC.Meta'!$A:$A,'CC.Meta'!$D:$D,"-",0,1))</f>
        <v>-</v>
      </c>
      <c r="K737" s="302"/>
      <c r="L737" s="146" t="str">
        <f>IF($K737="","-",_xlfn.XLOOKUP($K737,Obj.Meta!$A:$A,Obj.Meta!$D:$D,"-",0,1))</f>
        <v>-</v>
      </c>
      <c r="M737" s="300" t="str">
        <f>IF($K737="","-",_xlfn.XLOOKUP($K737,Obj.Meta!$A:$A,Obj.Meta!$F:$F,"-",0,1))</f>
        <v>-</v>
      </c>
      <c r="N737" s="337" t="str">
        <f t="shared" si="23"/>
        <v>---</v>
      </c>
      <c r="O737" s="333"/>
      <c r="P737" s="54"/>
      <c r="Q737" s="52"/>
      <c r="R737" s="34"/>
      <c r="S737" s="53"/>
      <c r="T737" s="208"/>
      <c r="U737" s="726"/>
      <c r="V737" s="206"/>
      <c r="W737" s="206"/>
      <c r="X737" s="678"/>
      <c r="Y737" s="34"/>
      <c r="Z737" s="610"/>
      <c r="AA737" s="608"/>
    </row>
    <row r="738" spans="1:27">
      <c r="A738" s="145" t="str">
        <f t="shared" si="22"/>
        <v>-</v>
      </c>
      <c r="B738" s="146" t="str">
        <f>_xlfn.XLOOKUP($A738,Dept.Meta!$A:$A,Dept.Meta!$F:$F,"-",0,1)</f>
        <v>-</v>
      </c>
      <c r="C738" s="629" t="str">
        <f>_xlfn.XLOOKUP(_xlfn.CONCAT($G738,"-",$I738),Div.Meta!$H:$H,Div.Meta!$C:$C,"-",0,1)</f>
        <v>-</v>
      </c>
      <c r="D738" s="302"/>
      <c r="E738" s="146" t="str">
        <f>IF($D738="","-",_xlfn.XLOOKUP($D738,Fund.Meta!$A:$A,Fund.Meta!$D:$D,"-",0,1))</f>
        <v>-</v>
      </c>
      <c r="F738" s="303" t="str">
        <f>IF($D738="","-",_xlfn.XLOOKUP($D738,Fund.Meta!$A:$A,Fund.Meta!$E:$E,"-",0,1))</f>
        <v>-</v>
      </c>
      <c r="G738" s="334"/>
      <c r="H738" s="303" t="str">
        <f>IF($G738="","-",_xlfn.XLOOKUP($G738,Appr.Meta!$A:$A,Appr.Meta!$D:$D,"-",0,1))</f>
        <v>-</v>
      </c>
      <c r="I738" s="302"/>
      <c r="J738" s="303" t="str">
        <f>IF($I738="","-",_xlfn.XLOOKUP($I738,'CC.Meta'!$A:$A,'CC.Meta'!$D:$D,"-",0,1))</f>
        <v>-</v>
      </c>
      <c r="K738" s="302"/>
      <c r="L738" s="146" t="str">
        <f>IF($K738="","-",_xlfn.XLOOKUP($K738,Obj.Meta!$A:$A,Obj.Meta!$D:$D,"-",0,1))</f>
        <v>-</v>
      </c>
      <c r="M738" s="300" t="str">
        <f>IF($K738="","-",_xlfn.XLOOKUP($K738,Obj.Meta!$A:$A,Obj.Meta!$F:$F,"-",0,1))</f>
        <v>-</v>
      </c>
      <c r="N738" s="337" t="str">
        <f t="shared" si="23"/>
        <v>---</v>
      </c>
      <c r="O738" s="333"/>
      <c r="P738" s="54"/>
      <c r="Q738" s="52"/>
      <c r="R738" s="34"/>
      <c r="S738" s="53"/>
      <c r="T738" s="208"/>
      <c r="U738" s="726"/>
      <c r="V738" s="206"/>
      <c r="W738" s="206"/>
      <c r="X738" s="678"/>
      <c r="Y738" s="34"/>
      <c r="Z738" s="610"/>
      <c r="AA738" s="608"/>
    </row>
    <row r="739" spans="1:27">
      <c r="A739" s="145" t="str">
        <f t="shared" si="22"/>
        <v>-</v>
      </c>
      <c r="B739" s="146" t="str">
        <f>_xlfn.XLOOKUP($A739,Dept.Meta!$A:$A,Dept.Meta!$F:$F,"-",0,1)</f>
        <v>-</v>
      </c>
      <c r="C739" s="629" t="str">
        <f>_xlfn.XLOOKUP(_xlfn.CONCAT($G739,"-",$I739),Div.Meta!$H:$H,Div.Meta!$C:$C,"-",0,1)</f>
        <v>-</v>
      </c>
      <c r="D739" s="302"/>
      <c r="E739" s="146" t="str">
        <f>IF($D739="","-",_xlfn.XLOOKUP($D739,Fund.Meta!$A:$A,Fund.Meta!$D:$D,"-",0,1))</f>
        <v>-</v>
      </c>
      <c r="F739" s="303" t="str">
        <f>IF($D739="","-",_xlfn.XLOOKUP($D739,Fund.Meta!$A:$A,Fund.Meta!$E:$E,"-",0,1))</f>
        <v>-</v>
      </c>
      <c r="G739" s="334"/>
      <c r="H739" s="303" t="str">
        <f>IF($G739="","-",_xlfn.XLOOKUP($G739,Appr.Meta!$A:$A,Appr.Meta!$D:$D,"-",0,1))</f>
        <v>-</v>
      </c>
      <c r="I739" s="302"/>
      <c r="J739" s="303" t="str">
        <f>IF($I739="","-",_xlfn.XLOOKUP($I739,'CC.Meta'!$A:$A,'CC.Meta'!$D:$D,"-",0,1))</f>
        <v>-</v>
      </c>
      <c r="K739" s="302"/>
      <c r="L739" s="146" t="str">
        <f>IF($K739="","-",_xlfn.XLOOKUP($K739,Obj.Meta!$A:$A,Obj.Meta!$D:$D,"-",0,1))</f>
        <v>-</v>
      </c>
      <c r="M739" s="300" t="str">
        <f>IF($K739="","-",_xlfn.XLOOKUP($K739,Obj.Meta!$A:$A,Obj.Meta!$F:$F,"-",0,1))</f>
        <v>-</v>
      </c>
      <c r="N739" s="337" t="str">
        <f t="shared" si="23"/>
        <v>---</v>
      </c>
      <c r="O739" s="333"/>
      <c r="P739" s="54"/>
      <c r="Q739" s="52"/>
      <c r="R739" s="34"/>
      <c r="S739" s="53"/>
      <c r="T739" s="208"/>
      <c r="U739" s="726"/>
      <c r="V739" s="206"/>
      <c r="W739" s="206"/>
      <c r="X739" s="678"/>
      <c r="Y739" s="34"/>
      <c r="Z739" s="610"/>
      <c r="AA739" s="608"/>
    </row>
    <row r="740" spans="1:27">
      <c r="A740" s="145" t="str">
        <f t="shared" si="22"/>
        <v>-</v>
      </c>
      <c r="B740" s="146" t="str">
        <f>_xlfn.XLOOKUP($A740,Dept.Meta!$A:$A,Dept.Meta!$F:$F,"-",0,1)</f>
        <v>-</v>
      </c>
      <c r="C740" s="629" t="str">
        <f>_xlfn.XLOOKUP(_xlfn.CONCAT($G740,"-",$I740),Div.Meta!$H:$H,Div.Meta!$C:$C,"-",0,1)</f>
        <v>-</v>
      </c>
      <c r="D740" s="302"/>
      <c r="E740" s="146" t="str">
        <f>IF($D740="","-",_xlfn.XLOOKUP($D740,Fund.Meta!$A:$A,Fund.Meta!$D:$D,"-",0,1))</f>
        <v>-</v>
      </c>
      <c r="F740" s="303" t="str">
        <f>IF($D740="","-",_xlfn.XLOOKUP($D740,Fund.Meta!$A:$A,Fund.Meta!$E:$E,"-",0,1))</f>
        <v>-</v>
      </c>
      <c r="G740" s="334"/>
      <c r="H740" s="303" t="str">
        <f>IF($G740="","-",_xlfn.XLOOKUP($G740,Appr.Meta!$A:$A,Appr.Meta!$D:$D,"-",0,1))</f>
        <v>-</v>
      </c>
      <c r="I740" s="302"/>
      <c r="J740" s="303" t="str">
        <f>IF($I740="","-",_xlfn.XLOOKUP($I740,'CC.Meta'!$A:$A,'CC.Meta'!$D:$D,"-",0,1))</f>
        <v>-</v>
      </c>
      <c r="K740" s="302"/>
      <c r="L740" s="146" t="str">
        <f>IF($K740="","-",_xlfn.XLOOKUP($K740,Obj.Meta!$A:$A,Obj.Meta!$D:$D,"-",0,1))</f>
        <v>-</v>
      </c>
      <c r="M740" s="300" t="str">
        <f>IF($K740="","-",_xlfn.XLOOKUP($K740,Obj.Meta!$A:$A,Obj.Meta!$F:$F,"-",0,1))</f>
        <v>-</v>
      </c>
      <c r="N740" s="337" t="str">
        <f t="shared" si="23"/>
        <v>---</v>
      </c>
      <c r="O740" s="333"/>
      <c r="P740" s="54"/>
      <c r="Q740" s="52"/>
      <c r="R740" s="34"/>
      <c r="S740" s="53"/>
      <c r="T740" s="208"/>
      <c r="U740" s="726"/>
      <c r="V740" s="206"/>
      <c r="W740" s="206"/>
      <c r="X740" s="678"/>
      <c r="Y740" s="34"/>
      <c r="Z740" s="610"/>
      <c r="AA740" s="608"/>
    </row>
    <row r="741" spans="1:27">
      <c r="A741" s="145" t="str">
        <f t="shared" si="22"/>
        <v>-</v>
      </c>
      <c r="B741" s="146" t="str">
        <f>_xlfn.XLOOKUP($A741,Dept.Meta!$A:$A,Dept.Meta!$F:$F,"-",0,1)</f>
        <v>-</v>
      </c>
      <c r="C741" s="629" t="str">
        <f>_xlfn.XLOOKUP(_xlfn.CONCAT($G741,"-",$I741),Div.Meta!$H:$H,Div.Meta!$C:$C,"-",0,1)</f>
        <v>-</v>
      </c>
      <c r="D741" s="302"/>
      <c r="E741" s="146" t="str">
        <f>IF($D741="","-",_xlfn.XLOOKUP($D741,Fund.Meta!$A:$A,Fund.Meta!$D:$D,"-",0,1))</f>
        <v>-</v>
      </c>
      <c r="F741" s="303" t="str">
        <f>IF($D741="","-",_xlfn.XLOOKUP($D741,Fund.Meta!$A:$A,Fund.Meta!$E:$E,"-",0,1))</f>
        <v>-</v>
      </c>
      <c r="G741" s="334"/>
      <c r="H741" s="303" t="str">
        <f>IF($G741="","-",_xlfn.XLOOKUP($G741,Appr.Meta!$A:$A,Appr.Meta!$D:$D,"-",0,1))</f>
        <v>-</v>
      </c>
      <c r="I741" s="302"/>
      <c r="J741" s="303" t="str">
        <f>IF($I741="","-",_xlfn.XLOOKUP($I741,'CC.Meta'!$A:$A,'CC.Meta'!$D:$D,"-",0,1))</f>
        <v>-</v>
      </c>
      <c r="K741" s="302"/>
      <c r="L741" s="146" t="str">
        <f>IF($K741="","-",_xlfn.XLOOKUP($K741,Obj.Meta!$A:$A,Obj.Meta!$D:$D,"-",0,1))</f>
        <v>-</v>
      </c>
      <c r="M741" s="300" t="str">
        <f>IF($K741="","-",_xlfn.XLOOKUP($K741,Obj.Meta!$A:$A,Obj.Meta!$F:$F,"-",0,1))</f>
        <v>-</v>
      </c>
      <c r="N741" s="337" t="str">
        <f t="shared" si="23"/>
        <v>---</v>
      </c>
      <c r="O741" s="333"/>
      <c r="P741" s="54"/>
      <c r="Q741" s="52"/>
      <c r="R741" s="34"/>
      <c r="S741" s="53"/>
      <c r="T741" s="208"/>
      <c r="U741" s="726"/>
      <c r="V741" s="206"/>
      <c r="W741" s="206"/>
      <c r="X741" s="678"/>
      <c r="Y741" s="34"/>
      <c r="Z741" s="610"/>
      <c r="AA741" s="608"/>
    </row>
    <row r="742" spans="1:27">
      <c r="A742" s="145" t="str">
        <f t="shared" si="22"/>
        <v>-</v>
      </c>
      <c r="B742" s="146" t="str">
        <f>_xlfn.XLOOKUP($A742,Dept.Meta!$A:$A,Dept.Meta!$F:$F,"-",0,1)</f>
        <v>-</v>
      </c>
      <c r="C742" s="629" t="str">
        <f>_xlfn.XLOOKUP(_xlfn.CONCAT($G742,"-",$I742),Div.Meta!$H:$H,Div.Meta!$C:$C,"-",0,1)</f>
        <v>-</v>
      </c>
      <c r="D742" s="302"/>
      <c r="E742" s="146" t="str">
        <f>IF($D742="","-",_xlfn.XLOOKUP($D742,Fund.Meta!$A:$A,Fund.Meta!$D:$D,"-",0,1))</f>
        <v>-</v>
      </c>
      <c r="F742" s="303" t="str">
        <f>IF($D742="","-",_xlfn.XLOOKUP($D742,Fund.Meta!$A:$A,Fund.Meta!$E:$E,"-",0,1))</f>
        <v>-</v>
      </c>
      <c r="G742" s="334"/>
      <c r="H742" s="303" t="str">
        <f>IF($G742="","-",_xlfn.XLOOKUP($G742,Appr.Meta!$A:$A,Appr.Meta!$D:$D,"-",0,1))</f>
        <v>-</v>
      </c>
      <c r="I742" s="302"/>
      <c r="J742" s="303" t="str">
        <f>IF($I742="","-",_xlfn.XLOOKUP($I742,'CC.Meta'!$A:$A,'CC.Meta'!$D:$D,"-",0,1))</f>
        <v>-</v>
      </c>
      <c r="K742" s="302"/>
      <c r="L742" s="146" t="str">
        <f>IF($K742="","-",_xlfn.XLOOKUP($K742,Obj.Meta!$A:$A,Obj.Meta!$D:$D,"-",0,1))</f>
        <v>-</v>
      </c>
      <c r="M742" s="300" t="str">
        <f>IF($K742="","-",_xlfn.XLOOKUP($K742,Obj.Meta!$A:$A,Obj.Meta!$F:$F,"-",0,1))</f>
        <v>-</v>
      </c>
      <c r="N742" s="337" t="str">
        <f t="shared" si="23"/>
        <v>---</v>
      </c>
      <c r="O742" s="333"/>
      <c r="P742" s="54"/>
      <c r="Q742" s="52"/>
      <c r="R742" s="34"/>
      <c r="S742" s="53"/>
      <c r="T742" s="208"/>
      <c r="U742" s="726"/>
      <c r="V742" s="206"/>
      <c r="W742" s="206"/>
      <c r="X742" s="678"/>
      <c r="Y742" s="34"/>
      <c r="Z742" s="610"/>
      <c r="AA742" s="608"/>
    </row>
    <row r="743" spans="1:27">
      <c r="A743" s="145" t="str">
        <f t="shared" si="22"/>
        <v>-</v>
      </c>
      <c r="B743" s="146" t="str">
        <f>_xlfn.XLOOKUP($A743,Dept.Meta!$A:$A,Dept.Meta!$F:$F,"-",0,1)</f>
        <v>-</v>
      </c>
      <c r="C743" s="629" t="str">
        <f>_xlfn.XLOOKUP(_xlfn.CONCAT($G743,"-",$I743),Div.Meta!$H:$H,Div.Meta!$C:$C,"-",0,1)</f>
        <v>-</v>
      </c>
      <c r="D743" s="302"/>
      <c r="E743" s="146" t="str">
        <f>IF($D743="","-",_xlfn.XLOOKUP($D743,Fund.Meta!$A:$A,Fund.Meta!$D:$D,"-",0,1))</f>
        <v>-</v>
      </c>
      <c r="F743" s="303" t="str">
        <f>IF($D743="","-",_xlfn.XLOOKUP($D743,Fund.Meta!$A:$A,Fund.Meta!$E:$E,"-",0,1))</f>
        <v>-</v>
      </c>
      <c r="G743" s="334"/>
      <c r="H743" s="303" t="str">
        <f>IF($G743="","-",_xlfn.XLOOKUP($G743,Appr.Meta!$A:$A,Appr.Meta!$D:$D,"-",0,1))</f>
        <v>-</v>
      </c>
      <c r="I743" s="302"/>
      <c r="J743" s="303" t="str">
        <f>IF($I743="","-",_xlfn.XLOOKUP($I743,'CC.Meta'!$A:$A,'CC.Meta'!$D:$D,"-",0,1))</f>
        <v>-</v>
      </c>
      <c r="K743" s="302"/>
      <c r="L743" s="146" t="str">
        <f>IF($K743="","-",_xlfn.XLOOKUP($K743,Obj.Meta!$A:$A,Obj.Meta!$D:$D,"-",0,1))</f>
        <v>-</v>
      </c>
      <c r="M743" s="300" t="str">
        <f>IF($K743="","-",_xlfn.XLOOKUP($K743,Obj.Meta!$A:$A,Obj.Meta!$F:$F,"-",0,1))</f>
        <v>-</v>
      </c>
      <c r="N743" s="337" t="str">
        <f t="shared" si="23"/>
        <v>---</v>
      </c>
      <c r="O743" s="333"/>
      <c r="P743" s="54"/>
      <c r="Q743" s="52"/>
      <c r="R743" s="34"/>
      <c r="S743" s="53"/>
      <c r="T743" s="208"/>
      <c r="U743" s="726"/>
      <c r="V743" s="206"/>
      <c r="W743" s="206"/>
      <c r="X743" s="678"/>
      <c r="Y743" s="34"/>
      <c r="Z743" s="610"/>
      <c r="AA743" s="608"/>
    </row>
    <row r="744" spans="1:27">
      <c r="A744" s="145" t="str">
        <f t="shared" si="22"/>
        <v>-</v>
      </c>
      <c r="B744" s="146" t="str">
        <f>_xlfn.XLOOKUP($A744,Dept.Meta!$A:$A,Dept.Meta!$F:$F,"-",0,1)</f>
        <v>-</v>
      </c>
      <c r="C744" s="629" t="str">
        <f>_xlfn.XLOOKUP(_xlfn.CONCAT($G744,"-",$I744),Div.Meta!$H:$H,Div.Meta!$C:$C,"-",0,1)</f>
        <v>-</v>
      </c>
      <c r="D744" s="302"/>
      <c r="E744" s="146" t="str">
        <f>IF($D744="","-",_xlfn.XLOOKUP($D744,Fund.Meta!$A:$A,Fund.Meta!$D:$D,"-",0,1))</f>
        <v>-</v>
      </c>
      <c r="F744" s="303" t="str">
        <f>IF($D744="","-",_xlfn.XLOOKUP($D744,Fund.Meta!$A:$A,Fund.Meta!$E:$E,"-",0,1))</f>
        <v>-</v>
      </c>
      <c r="G744" s="334"/>
      <c r="H744" s="303" t="str">
        <f>IF($G744="","-",_xlfn.XLOOKUP($G744,Appr.Meta!$A:$A,Appr.Meta!$D:$D,"-",0,1))</f>
        <v>-</v>
      </c>
      <c r="I744" s="302"/>
      <c r="J744" s="303" t="str">
        <f>IF($I744="","-",_xlfn.XLOOKUP($I744,'CC.Meta'!$A:$A,'CC.Meta'!$D:$D,"-",0,1))</f>
        <v>-</v>
      </c>
      <c r="K744" s="302"/>
      <c r="L744" s="146" t="str">
        <f>IF($K744="","-",_xlfn.XLOOKUP($K744,Obj.Meta!$A:$A,Obj.Meta!$D:$D,"-",0,1))</f>
        <v>-</v>
      </c>
      <c r="M744" s="300" t="str">
        <f>IF($K744="","-",_xlfn.XLOOKUP($K744,Obj.Meta!$A:$A,Obj.Meta!$F:$F,"-",0,1))</f>
        <v>-</v>
      </c>
      <c r="N744" s="337" t="str">
        <f t="shared" si="23"/>
        <v>---</v>
      </c>
      <c r="O744" s="333"/>
      <c r="P744" s="54"/>
      <c r="Q744" s="52"/>
      <c r="R744" s="34"/>
      <c r="S744" s="53"/>
      <c r="T744" s="208"/>
      <c r="U744" s="726"/>
      <c r="V744" s="206"/>
      <c r="W744" s="206"/>
      <c r="X744" s="678"/>
      <c r="Y744" s="34"/>
      <c r="Z744" s="610"/>
      <c r="AA744" s="608"/>
    </row>
    <row r="745" spans="1:27">
      <c r="A745" s="145" t="str">
        <f t="shared" si="22"/>
        <v>-</v>
      </c>
      <c r="B745" s="146" t="str">
        <f>_xlfn.XLOOKUP($A745,Dept.Meta!$A:$A,Dept.Meta!$F:$F,"-",0,1)</f>
        <v>-</v>
      </c>
      <c r="C745" s="629" t="str">
        <f>_xlfn.XLOOKUP(_xlfn.CONCAT($G745,"-",$I745),Div.Meta!$H:$H,Div.Meta!$C:$C,"-",0,1)</f>
        <v>-</v>
      </c>
      <c r="D745" s="302"/>
      <c r="E745" s="146" t="str">
        <f>IF($D745="","-",_xlfn.XLOOKUP($D745,Fund.Meta!$A:$A,Fund.Meta!$D:$D,"-",0,1))</f>
        <v>-</v>
      </c>
      <c r="F745" s="303" t="str">
        <f>IF($D745="","-",_xlfn.XLOOKUP($D745,Fund.Meta!$A:$A,Fund.Meta!$E:$E,"-",0,1))</f>
        <v>-</v>
      </c>
      <c r="G745" s="334"/>
      <c r="H745" s="303" t="str">
        <f>IF($G745="","-",_xlfn.XLOOKUP($G745,Appr.Meta!$A:$A,Appr.Meta!$D:$D,"-",0,1))</f>
        <v>-</v>
      </c>
      <c r="I745" s="302"/>
      <c r="J745" s="303" t="str">
        <f>IF($I745="","-",_xlfn.XLOOKUP($I745,'CC.Meta'!$A:$A,'CC.Meta'!$D:$D,"-",0,1))</f>
        <v>-</v>
      </c>
      <c r="K745" s="302"/>
      <c r="L745" s="146" t="str">
        <f>IF($K745="","-",_xlfn.XLOOKUP($K745,Obj.Meta!$A:$A,Obj.Meta!$D:$D,"-",0,1))</f>
        <v>-</v>
      </c>
      <c r="M745" s="300" t="str">
        <f>IF($K745="","-",_xlfn.XLOOKUP($K745,Obj.Meta!$A:$A,Obj.Meta!$F:$F,"-",0,1))</f>
        <v>-</v>
      </c>
      <c r="N745" s="337" t="str">
        <f t="shared" si="23"/>
        <v>---</v>
      </c>
      <c r="O745" s="333"/>
      <c r="P745" s="54"/>
      <c r="Q745" s="52"/>
      <c r="R745" s="34"/>
      <c r="S745" s="53"/>
      <c r="T745" s="208"/>
      <c r="U745" s="726"/>
      <c r="V745" s="206"/>
      <c r="W745" s="206"/>
      <c r="X745" s="678"/>
      <c r="Y745" s="34"/>
      <c r="Z745" s="610"/>
      <c r="AA745" s="608"/>
    </row>
    <row r="746" spans="1:27">
      <c r="A746" s="145" t="str">
        <f t="shared" si="22"/>
        <v>-</v>
      </c>
      <c r="B746" s="146" t="str">
        <f>_xlfn.XLOOKUP($A746,Dept.Meta!$A:$A,Dept.Meta!$F:$F,"-",0,1)</f>
        <v>-</v>
      </c>
      <c r="C746" s="629" t="str">
        <f>_xlfn.XLOOKUP(_xlfn.CONCAT($G746,"-",$I746),Div.Meta!$H:$H,Div.Meta!$C:$C,"-",0,1)</f>
        <v>-</v>
      </c>
      <c r="D746" s="302"/>
      <c r="E746" s="146" t="str">
        <f>IF($D746="","-",_xlfn.XLOOKUP($D746,Fund.Meta!$A:$A,Fund.Meta!$D:$D,"-",0,1))</f>
        <v>-</v>
      </c>
      <c r="F746" s="303" t="str">
        <f>IF($D746="","-",_xlfn.XLOOKUP($D746,Fund.Meta!$A:$A,Fund.Meta!$E:$E,"-",0,1))</f>
        <v>-</v>
      </c>
      <c r="G746" s="334"/>
      <c r="H746" s="303" t="str">
        <f>IF($G746="","-",_xlfn.XLOOKUP($G746,Appr.Meta!$A:$A,Appr.Meta!$D:$D,"-",0,1))</f>
        <v>-</v>
      </c>
      <c r="I746" s="302"/>
      <c r="J746" s="303" t="str">
        <f>IF($I746="","-",_xlfn.XLOOKUP($I746,'CC.Meta'!$A:$A,'CC.Meta'!$D:$D,"-",0,1))</f>
        <v>-</v>
      </c>
      <c r="K746" s="302"/>
      <c r="L746" s="146" t="str">
        <f>IF($K746="","-",_xlfn.XLOOKUP($K746,Obj.Meta!$A:$A,Obj.Meta!$D:$D,"-",0,1))</f>
        <v>-</v>
      </c>
      <c r="M746" s="300" t="str">
        <f>IF($K746="","-",_xlfn.XLOOKUP($K746,Obj.Meta!$A:$A,Obj.Meta!$F:$F,"-",0,1))</f>
        <v>-</v>
      </c>
      <c r="N746" s="337" t="str">
        <f t="shared" si="23"/>
        <v>---</v>
      </c>
      <c r="O746" s="333"/>
      <c r="P746" s="54"/>
      <c r="Q746" s="52"/>
      <c r="R746" s="34"/>
      <c r="S746" s="53"/>
      <c r="T746" s="208"/>
      <c r="U746" s="726"/>
      <c r="V746" s="206"/>
      <c r="W746" s="206"/>
      <c r="X746" s="678"/>
      <c r="Y746" s="34"/>
      <c r="Z746" s="610"/>
      <c r="AA746" s="608"/>
    </row>
    <row r="747" spans="1:27">
      <c r="A747" s="145" t="str">
        <f t="shared" si="22"/>
        <v>-</v>
      </c>
      <c r="B747" s="146" t="str">
        <f>_xlfn.XLOOKUP($A747,Dept.Meta!$A:$A,Dept.Meta!$F:$F,"-",0,1)</f>
        <v>-</v>
      </c>
      <c r="C747" s="629" t="str">
        <f>_xlfn.XLOOKUP(_xlfn.CONCAT($G747,"-",$I747),Div.Meta!$H:$H,Div.Meta!$C:$C,"-",0,1)</f>
        <v>-</v>
      </c>
      <c r="D747" s="302"/>
      <c r="E747" s="146" t="str">
        <f>IF($D747="","-",_xlfn.XLOOKUP($D747,Fund.Meta!$A:$A,Fund.Meta!$D:$D,"-",0,1))</f>
        <v>-</v>
      </c>
      <c r="F747" s="303" t="str">
        <f>IF($D747="","-",_xlfn.XLOOKUP($D747,Fund.Meta!$A:$A,Fund.Meta!$E:$E,"-",0,1))</f>
        <v>-</v>
      </c>
      <c r="G747" s="334"/>
      <c r="H747" s="303" t="str">
        <f>IF($G747="","-",_xlfn.XLOOKUP($G747,Appr.Meta!$A:$A,Appr.Meta!$D:$D,"-",0,1))</f>
        <v>-</v>
      </c>
      <c r="I747" s="302"/>
      <c r="J747" s="303" t="str">
        <f>IF($I747="","-",_xlfn.XLOOKUP($I747,'CC.Meta'!$A:$A,'CC.Meta'!$D:$D,"-",0,1))</f>
        <v>-</v>
      </c>
      <c r="K747" s="302"/>
      <c r="L747" s="146" t="str">
        <f>IF($K747="","-",_xlfn.XLOOKUP($K747,Obj.Meta!$A:$A,Obj.Meta!$D:$D,"-",0,1))</f>
        <v>-</v>
      </c>
      <c r="M747" s="300" t="str">
        <f>IF($K747="","-",_xlfn.XLOOKUP($K747,Obj.Meta!$A:$A,Obj.Meta!$F:$F,"-",0,1))</f>
        <v>-</v>
      </c>
      <c r="N747" s="337" t="str">
        <f t="shared" si="23"/>
        <v>---</v>
      </c>
      <c r="O747" s="333"/>
      <c r="P747" s="54"/>
      <c r="Q747" s="52"/>
      <c r="R747" s="34"/>
      <c r="S747" s="53"/>
      <c r="T747" s="208"/>
      <c r="U747" s="726"/>
      <c r="V747" s="206"/>
      <c r="W747" s="206"/>
      <c r="X747" s="678"/>
      <c r="Y747" s="34"/>
      <c r="Z747" s="610"/>
      <c r="AA747" s="608"/>
    </row>
    <row r="748" spans="1:27">
      <c r="A748" s="145" t="str">
        <f t="shared" si="22"/>
        <v>-</v>
      </c>
      <c r="B748" s="146" t="str">
        <f>_xlfn.XLOOKUP($A748,Dept.Meta!$A:$A,Dept.Meta!$F:$F,"-",0,1)</f>
        <v>-</v>
      </c>
      <c r="C748" s="629" t="str">
        <f>_xlfn.XLOOKUP(_xlfn.CONCAT($G748,"-",$I748),Div.Meta!$H:$H,Div.Meta!$C:$C,"-",0,1)</f>
        <v>-</v>
      </c>
      <c r="D748" s="302"/>
      <c r="E748" s="146" t="str">
        <f>IF($D748="","-",_xlfn.XLOOKUP($D748,Fund.Meta!$A:$A,Fund.Meta!$D:$D,"-",0,1))</f>
        <v>-</v>
      </c>
      <c r="F748" s="303" t="str">
        <f>IF($D748="","-",_xlfn.XLOOKUP($D748,Fund.Meta!$A:$A,Fund.Meta!$E:$E,"-",0,1))</f>
        <v>-</v>
      </c>
      <c r="G748" s="334"/>
      <c r="H748" s="303" t="str">
        <f>IF($G748="","-",_xlfn.XLOOKUP($G748,Appr.Meta!$A:$A,Appr.Meta!$D:$D,"-",0,1))</f>
        <v>-</v>
      </c>
      <c r="I748" s="302"/>
      <c r="J748" s="303" t="str">
        <f>IF($I748="","-",_xlfn.XLOOKUP($I748,'CC.Meta'!$A:$A,'CC.Meta'!$D:$D,"-",0,1))</f>
        <v>-</v>
      </c>
      <c r="K748" s="302"/>
      <c r="L748" s="146" t="str">
        <f>IF($K748="","-",_xlfn.XLOOKUP($K748,Obj.Meta!$A:$A,Obj.Meta!$D:$D,"-",0,1))</f>
        <v>-</v>
      </c>
      <c r="M748" s="300" t="str">
        <f>IF($K748="","-",_xlfn.XLOOKUP($K748,Obj.Meta!$A:$A,Obj.Meta!$F:$F,"-",0,1))</f>
        <v>-</v>
      </c>
      <c r="N748" s="337" t="str">
        <f t="shared" si="23"/>
        <v>---</v>
      </c>
      <c r="O748" s="333"/>
      <c r="P748" s="54"/>
      <c r="Q748" s="52"/>
      <c r="R748" s="34"/>
      <c r="S748" s="53"/>
      <c r="T748" s="208"/>
      <c r="U748" s="726"/>
      <c r="V748" s="206"/>
      <c r="W748" s="206"/>
      <c r="X748" s="678"/>
      <c r="Y748" s="34"/>
      <c r="Z748" s="610"/>
      <c r="AA748" s="608"/>
    </row>
    <row r="749" spans="1:27">
      <c r="A749" s="145" t="str">
        <f t="shared" si="22"/>
        <v>-</v>
      </c>
      <c r="B749" s="146" t="str">
        <f>_xlfn.XLOOKUP($A749,Dept.Meta!$A:$A,Dept.Meta!$F:$F,"-",0,1)</f>
        <v>-</v>
      </c>
      <c r="C749" s="629" t="str">
        <f>_xlfn.XLOOKUP(_xlfn.CONCAT($G749,"-",$I749),Div.Meta!$H:$H,Div.Meta!$C:$C,"-",0,1)</f>
        <v>-</v>
      </c>
      <c r="D749" s="302"/>
      <c r="E749" s="146" t="str">
        <f>IF($D749="","-",_xlfn.XLOOKUP($D749,Fund.Meta!$A:$A,Fund.Meta!$D:$D,"-",0,1))</f>
        <v>-</v>
      </c>
      <c r="F749" s="303" t="str">
        <f>IF($D749="","-",_xlfn.XLOOKUP($D749,Fund.Meta!$A:$A,Fund.Meta!$E:$E,"-",0,1))</f>
        <v>-</v>
      </c>
      <c r="G749" s="334"/>
      <c r="H749" s="303" t="str">
        <f>IF($G749="","-",_xlfn.XLOOKUP($G749,Appr.Meta!$A:$A,Appr.Meta!$D:$D,"-",0,1))</f>
        <v>-</v>
      </c>
      <c r="I749" s="302"/>
      <c r="J749" s="303" t="str">
        <f>IF($I749="","-",_xlfn.XLOOKUP($I749,'CC.Meta'!$A:$A,'CC.Meta'!$D:$D,"-",0,1))</f>
        <v>-</v>
      </c>
      <c r="K749" s="302"/>
      <c r="L749" s="146" t="str">
        <f>IF($K749="","-",_xlfn.XLOOKUP($K749,Obj.Meta!$A:$A,Obj.Meta!$D:$D,"-",0,1))</f>
        <v>-</v>
      </c>
      <c r="M749" s="300" t="str">
        <f>IF($K749="","-",_xlfn.XLOOKUP($K749,Obj.Meta!$A:$A,Obj.Meta!$F:$F,"-",0,1))</f>
        <v>-</v>
      </c>
      <c r="N749" s="337" t="str">
        <f t="shared" si="23"/>
        <v>---</v>
      </c>
      <c r="O749" s="333"/>
      <c r="P749" s="54"/>
      <c r="Q749" s="52"/>
      <c r="R749" s="34"/>
      <c r="S749" s="53"/>
      <c r="T749" s="208"/>
      <c r="U749" s="726"/>
      <c r="V749" s="206"/>
      <c r="W749" s="206"/>
      <c r="X749" s="678"/>
      <c r="Y749" s="34"/>
      <c r="Z749" s="610"/>
      <c r="AA749" s="608"/>
    </row>
    <row r="750" spans="1:27">
      <c r="A750" s="145" t="str">
        <f t="shared" si="22"/>
        <v>-</v>
      </c>
      <c r="B750" s="146" t="str">
        <f>_xlfn.XLOOKUP($A750,Dept.Meta!$A:$A,Dept.Meta!$F:$F,"-",0,1)</f>
        <v>-</v>
      </c>
      <c r="C750" s="629" t="str">
        <f>_xlfn.XLOOKUP(_xlfn.CONCAT($G750,"-",$I750),Div.Meta!$H:$H,Div.Meta!$C:$C,"-",0,1)</f>
        <v>-</v>
      </c>
      <c r="D750" s="302"/>
      <c r="E750" s="146" t="str">
        <f>IF($D750="","-",_xlfn.XLOOKUP($D750,Fund.Meta!$A:$A,Fund.Meta!$D:$D,"-",0,1))</f>
        <v>-</v>
      </c>
      <c r="F750" s="303" t="str">
        <f>IF($D750="","-",_xlfn.XLOOKUP($D750,Fund.Meta!$A:$A,Fund.Meta!$E:$E,"-",0,1))</f>
        <v>-</v>
      </c>
      <c r="G750" s="334"/>
      <c r="H750" s="303" t="str">
        <f>IF($G750="","-",_xlfn.XLOOKUP($G750,Appr.Meta!$A:$A,Appr.Meta!$D:$D,"-",0,1))</f>
        <v>-</v>
      </c>
      <c r="I750" s="302"/>
      <c r="J750" s="303" t="str">
        <f>IF($I750="","-",_xlfn.XLOOKUP($I750,'CC.Meta'!$A:$A,'CC.Meta'!$D:$D,"-",0,1))</f>
        <v>-</v>
      </c>
      <c r="K750" s="302"/>
      <c r="L750" s="146" t="str">
        <f>IF($K750="","-",_xlfn.XLOOKUP($K750,Obj.Meta!$A:$A,Obj.Meta!$D:$D,"-",0,1))</f>
        <v>-</v>
      </c>
      <c r="M750" s="300" t="str">
        <f>IF($K750="","-",_xlfn.XLOOKUP($K750,Obj.Meta!$A:$A,Obj.Meta!$F:$F,"-",0,1))</f>
        <v>-</v>
      </c>
      <c r="N750" s="337" t="str">
        <f t="shared" si="23"/>
        <v>---</v>
      </c>
      <c r="O750" s="333"/>
      <c r="P750" s="54"/>
      <c r="Q750" s="52"/>
      <c r="R750" s="34"/>
      <c r="S750" s="53"/>
      <c r="T750" s="208"/>
      <c r="U750" s="726"/>
      <c r="V750" s="206"/>
      <c r="W750" s="206"/>
      <c r="X750" s="678"/>
      <c r="Y750" s="34"/>
      <c r="Z750" s="610"/>
      <c r="AA750" s="608"/>
    </row>
    <row r="751" spans="1:27">
      <c r="A751" s="145" t="str">
        <f t="shared" si="22"/>
        <v>-</v>
      </c>
      <c r="B751" s="146" t="str">
        <f>_xlfn.XLOOKUP($A751,Dept.Meta!$A:$A,Dept.Meta!$F:$F,"-",0,1)</f>
        <v>-</v>
      </c>
      <c r="C751" s="629" t="str">
        <f>_xlfn.XLOOKUP(_xlfn.CONCAT($G751,"-",$I751),Div.Meta!$H:$H,Div.Meta!$C:$C,"-",0,1)</f>
        <v>-</v>
      </c>
      <c r="D751" s="302"/>
      <c r="E751" s="146" t="str">
        <f>IF($D751="","-",_xlfn.XLOOKUP($D751,Fund.Meta!$A:$A,Fund.Meta!$D:$D,"-",0,1))</f>
        <v>-</v>
      </c>
      <c r="F751" s="303" t="str">
        <f>IF($D751="","-",_xlfn.XLOOKUP($D751,Fund.Meta!$A:$A,Fund.Meta!$E:$E,"-",0,1))</f>
        <v>-</v>
      </c>
      <c r="G751" s="334"/>
      <c r="H751" s="303" t="str">
        <f>IF($G751="","-",_xlfn.XLOOKUP($G751,Appr.Meta!$A:$A,Appr.Meta!$D:$D,"-",0,1))</f>
        <v>-</v>
      </c>
      <c r="I751" s="302"/>
      <c r="J751" s="303" t="str">
        <f>IF($I751="","-",_xlfn.XLOOKUP($I751,'CC.Meta'!$A:$A,'CC.Meta'!$D:$D,"-",0,1))</f>
        <v>-</v>
      </c>
      <c r="K751" s="302"/>
      <c r="L751" s="146" t="str">
        <f>IF($K751="","-",_xlfn.XLOOKUP($K751,Obj.Meta!$A:$A,Obj.Meta!$D:$D,"-",0,1))</f>
        <v>-</v>
      </c>
      <c r="M751" s="300" t="str">
        <f>IF($K751="","-",_xlfn.XLOOKUP($K751,Obj.Meta!$A:$A,Obj.Meta!$F:$F,"-",0,1))</f>
        <v>-</v>
      </c>
      <c r="N751" s="337" t="str">
        <f t="shared" si="23"/>
        <v>---</v>
      </c>
      <c r="O751" s="333"/>
      <c r="P751" s="54"/>
      <c r="Q751" s="52"/>
      <c r="R751" s="34"/>
      <c r="S751" s="53"/>
      <c r="T751" s="208"/>
      <c r="U751" s="726"/>
      <c r="V751" s="206"/>
      <c r="W751" s="206"/>
      <c r="X751" s="678"/>
      <c r="Y751" s="34"/>
      <c r="Z751" s="610"/>
      <c r="AA751" s="608"/>
    </row>
    <row r="752" spans="1:27">
      <c r="A752" s="145" t="str">
        <f t="shared" si="22"/>
        <v>-</v>
      </c>
      <c r="B752" s="146" t="str">
        <f>_xlfn.XLOOKUP($A752,Dept.Meta!$A:$A,Dept.Meta!$F:$F,"-",0,1)</f>
        <v>-</v>
      </c>
      <c r="C752" s="629" t="str">
        <f>_xlfn.XLOOKUP(_xlfn.CONCAT($G752,"-",$I752),Div.Meta!$H:$H,Div.Meta!$C:$C,"-",0,1)</f>
        <v>-</v>
      </c>
      <c r="D752" s="302"/>
      <c r="E752" s="146" t="str">
        <f>IF($D752="","-",_xlfn.XLOOKUP($D752,Fund.Meta!$A:$A,Fund.Meta!$D:$D,"-",0,1))</f>
        <v>-</v>
      </c>
      <c r="F752" s="303" t="str">
        <f>IF($D752="","-",_xlfn.XLOOKUP($D752,Fund.Meta!$A:$A,Fund.Meta!$E:$E,"-",0,1))</f>
        <v>-</v>
      </c>
      <c r="G752" s="334"/>
      <c r="H752" s="303" t="str">
        <f>IF($G752="","-",_xlfn.XLOOKUP($G752,Appr.Meta!$A:$A,Appr.Meta!$D:$D,"-",0,1))</f>
        <v>-</v>
      </c>
      <c r="I752" s="302"/>
      <c r="J752" s="303" t="str">
        <f>IF($I752="","-",_xlfn.XLOOKUP($I752,'CC.Meta'!$A:$A,'CC.Meta'!$D:$D,"-",0,1))</f>
        <v>-</v>
      </c>
      <c r="K752" s="302"/>
      <c r="L752" s="146" t="str">
        <f>IF($K752="","-",_xlfn.XLOOKUP($K752,Obj.Meta!$A:$A,Obj.Meta!$D:$D,"-",0,1))</f>
        <v>-</v>
      </c>
      <c r="M752" s="300" t="str">
        <f>IF($K752="","-",_xlfn.XLOOKUP($K752,Obj.Meta!$A:$A,Obj.Meta!$F:$F,"-",0,1))</f>
        <v>-</v>
      </c>
      <c r="N752" s="337" t="str">
        <f t="shared" si="23"/>
        <v>---</v>
      </c>
      <c r="O752" s="333"/>
      <c r="P752" s="54"/>
      <c r="Q752" s="52"/>
      <c r="R752" s="34"/>
      <c r="S752" s="53"/>
      <c r="T752" s="208"/>
      <c r="U752" s="726"/>
      <c r="V752" s="206"/>
      <c r="W752" s="206"/>
      <c r="X752" s="678"/>
      <c r="Y752" s="34"/>
      <c r="Z752" s="610"/>
      <c r="AA752" s="608"/>
    </row>
    <row r="753" spans="1:27">
      <c r="A753" s="145" t="str">
        <f t="shared" si="22"/>
        <v>-</v>
      </c>
      <c r="B753" s="146" t="str">
        <f>_xlfn.XLOOKUP($A753,Dept.Meta!$A:$A,Dept.Meta!$F:$F,"-",0,1)</f>
        <v>-</v>
      </c>
      <c r="C753" s="629" t="str">
        <f>_xlfn.XLOOKUP(_xlfn.CONCAT($G753,"-",$I753),Div.Meta!$H:$H,Div.Meta!$C:$C,"-",0,1)</f>
        <v>-</v>
      </c>
      <c r="D753" s="302"/>
      <c r="E753" s="146" t="str">
        <f>IF($D753="","-",_xlfn.XLOOKUP($D753,Fund.Meta!$A:$A,Fund.Meta!$D:$D,"-",0,1))</f>
        <v>-</v>
      </c>
      <c r="F753" s="303" t="str">
        <f>IF($D753="","-",_xlfn.XLOOKUP($D753,Fund.Meta!$A:$A,Fund.Meta!$E:$E,"-",0,1))</f>
        <v>-</v>
      </c>
      <c r="G753" s="334"/>
      <c r="H753" s="303" t="str">
        <f>IF($G753="","-",_xlfn.XLOOKUP($G753,Appr.Meta!$A:$A,Appr.Meta!$D:$D,"-",0,1))</f>
        <v>-</v>
      </c>
      <c r="I753" s="302"/>
      <c r="J753" s="303" t="str">
        <f>IF($I753="","-",_xlfn.XLOOKUP($I753,'CC.Meta'!$A:$A,'CC.Meta'!$D:$D,"-",0,1))</f>
        <v>-</v>
      </c>
      <c r="K753" s="302"/>
      <c r="L753" s="146" t="str">
        <f>IF($K753="","-",_xlfn.XLOOKUP($K753,Obj.Meta!$A:$A,Obj.Meta!$D:$D,"-",0,1))</f>
        <v>-</v>
      </c>
      <c r="M753" s="300" t="str">
        <f>IF($K753="","-",_xlfn.XLOOKUP($K753,Obj.Meta!$A:$A,Obj.Meta!$F:$F,"-",0,1))</f>
        <v>-</v>
      </c>
      <c r="N753" s="337" t="str">
        <f t="shared" si="23"/>
        <v>---</v>
      </c>
      <c r="O753" s="333"/>
      <c r="P753" s="54"/>
      <c r="Q753" s="52"/>
      <c r="R753" s="34"/>
      <c r="S753" s="53"/>
      <c r="T753" s="208"/>
      <c r="U753" s="726"/>
      <c r="V753" s="206"/>
      <c r="W753" s="206"/>
      <c r="X753" s="678"/>
      <c r="Y753" s="34"/>
      <c r="Z753" s="610"/>
      <c r="AA753" s="608"/>
    </row>
    <row r="754" spans="1:27">
      <c r="A754" s="145" t="str">
        <f t="shared" si="22"/>
        <v>-</v>
      </c>
      <c r="B754" s="146" t="str">
        <f>_xlfn.XLOOKUP($A754,Dept.Meta!$A:$A,Dept.Meta!$F:$F,"-",0,1)</f>
        <v>-</v>
      </c>
      <c r="C754" s="629" t="str">
        <f>_xlfn.XLOOKUP(_xlfn.CONCAT($G754,"-",$I754),Div.Meta!$H:$H,Div.Meta!$C:$C,"-",0,1)</f>
        <v>-</v>
      </c>
      <c r="D754" s="302"/>
      <c r="E754" s="146" t="str">
        <f>IF($D754="","-",_xlfn.XLOOKUP($D754,Fund.Meta!$A:$A,Fund.Meta!$D:$D,"-",0,1))</f>
        <v>-</v>
      </c>
      <c r="F754" s="303" t="str">
        <f>IF($D754="","-",_xlfn.XLOOKUP($D754,Fund.Meta!$A:$A,Fund.Meta!$E:$E,"-",0,1))</f>
        <v>-</v>
      </c>
      <c r="G754" s="334"/>
      <c r="H754" s="303" t="str">
        <f>IF($G754="","-",_xlfn.XLOOKUP($G754,Appr.Meta!$A:$A,Appr.Meta!$D:$D,"-",0,1))</f>
        <v>-</v>
      </c>
      <c r="I754" s="302"/>
      <c r="J754" s="303" t="str">
        <f>IF($I754="","-",_xlfn.XLOOKUP($I754,'CC.Meta'!$A:$A,'CC.Meta'!$D:$D,"-",0,1))</f>
        <v>-</v>
      </c>
      <c r="K754" s="302"/>
      <c r="L754" s="146" t="str">
        <f>IF($K754="","-",_xlfn.XLOOKUP($K754,Obj.Meta!$A:$A,Obj.Meta!$D:$D,"-",0,1))</f>
        <v>-</v>
      </c>
      <c r="M754" s="300" t="str">
        <f>IF($K754="","-",_xlfn.XLOOKUP($K754,Obj.Meta!$A:$A,Obj.Meta!$F:$F,"-",0,1))</f>
        <v>-</v>
      </c>
      <c r="N754" s="337" t="str">
        <f t="shared" si="23"/>
        <v>---</v>
      </c>
      <c r="O754" s="333"/>
      <c r="P754" s="54"/>
      <c r="Q754" s="52"/>
      <c r="R754" s="34"/>
      <c r="S754" s="53"/>
      <c r="T754" s="208"/>
      <c r="U754" s="726"/>
      <c r="V754" s="206"/>
      <c r="W754" s="206"/>
      <c r="X754" s="678"/>
      <c r="Y754" s="34"/>
      <c r="Z754" s="610"/>
      <c r="AA754" s="608"/>
    </row>
    <row r="755" spans="1:27">
      <c r="A755" s="145" t="str">
        <f t="shared" si="22"/>
        <v>-</v>
      </c>
      <c r="B755" s="146" t="str">
        <f>_xlfn.XLOOKUP($A755,Dept.Meta!$A:$A,Dept.Meta!$F:$F,"-",0,1)</f>
        <v>-</v>
      </c>
      <c r="C755" s="629" t="str">
        <f>_xlfn.XLOOKUP(_xlfn.CONCAT($G755,"-",$I755),Div.Meta!$H:$H,Div.Meta!$C:$C,"-",0,1)</f>
        <v>-</v>
      </c>
      <c r="D755" s="302"/>
      <c r="E755" s="146" t="str">
        <f>IF($D755="","-",_xlfn.XLOOKUP($D755,Fund.Meta!$A:$A,Fund.Meta!$D:$D,"-",0,1))</f>
        <v>-</v>
      </c>
      <c r="F755" s="303" t="str">
        <f>IF($D755="","-",_xlfn.XLOOKUP($D755,Fund.Meta!$A:$A,Fund.Meta!$E:$E,"-",0,1))</f>
        <v>-</v>
      </c>
      <c r="G755" s="334"/>
      <c r="H755" s="303" t="str">
        <f>IF($G755="","-",_xlfn.XLOOKUP($G755,Appr.Meta!$A:$A,Appr.Meta!$D:$D,"-",0,1))</f>
        <v>-</v>
      </c>
      <c r="I755" s="302"/>
      <c r="J755" s="303" t="str">
        <f>IF($I755="","-",_xlfn.XLOOKUP($I755,'CC.Meta'!$A:$A,'CC.Meta'!$D:$D,"-",0,1))</f>
        <v>-</v>
      </c>
      <c r="K755" s="302"/>
      <c r="L755" s="146" t="str">
        <f>IF($K755="","-",_xlfn.XLOOKUP($K755,Obj.Meta!$A:$A,Obj.Meta!$D:$D,"-",0,1))</f>
        <v>-</v>
      </c>
      <c r="M755" s="300" t="str">
        <f>IF($K755="","-",_xlfn.XLOOKUP($K755,Obj.Meta!$A:$A,Obj.Meta!$F:$F,"-",0,1))</f>
        <v>-</v>
      </c>
      <c r="N755" s="337" t="str">
        <f t="shared" si="23"/>
        <v>---</v>
      </c>
      <c r="O755" s="333"/>
      <c r="P755" s="54"/>
      <c r="Q755" s="52"/>
      <c r="R755" s="34"/>
      <c r="S755" s="53"/>
      <c r="T755" s="208"/>
      <c r="U755" s="726"/>
      <c r="V755" s="206"/>
      <c r="W755" s="206"/>
      <c r="X755" s="678"/>
      <c r="Y755" s="34"/>
      <c r="Z755" s="610"/>
      <c r="AA755" s="608"/>
    </row>
    <row r="756" spans="1:27">
      <c r="A756" s="145" t="str">
        <f t="shared" si="22"/>
        <v>-</v>
      </c>
      <c r="B756" s="146" t="str">
        <f>_xlfn.XLOOKUP($A756,Dept.Meta!$A:$A,Dept.Meta!$F:$F,"-",0,1)</f>
        <v>-</v>
      </c>
      <c r="C756" s="629" t="str">
        <f>_xlfn.XLOOKUP(_xlfn.CONCAT($G756,"-",$I756),Div.Meta!$H:$H,Div.Meta!$C:$C,"-",0,1)</f>
        <v>-</v>
      </c>
      <c r="D756" s="302"/>
      <c r="E756" s="146" t="str">
        <f>IF($D756="","-",_xlfn.XLOOKUP($D756,Fund.Meta!$A:$A,Fund.Meta!$D:$D,"-",0,1))</f>
        <v>-</v>
      </c>
      <c r="F756" s="303" t="str">
        <f>IF($D756="","-",_xlfn.XLOOKUP($D756,Fund.Meta!$A:$A,Fund.Meta!$E:$E,"-",0,1))</f>
        <v>-</v>
      </c>
      <c r="G756" s="334"/>
      <c r="H756" s="303" t="str">
        <f>IF($G756="","-",_xlfn.XLOOKUP($G756,Appr.Meta!$A:$A,Appr.Meta!$D:$D,"-",0,1))</f>
        <v>-</v>
      </c>
      <c r="I756" s="302"/>
      <c r="J756" s="303" t="str">
        <f>IF($I756="","-",_xlfn.XLOOKUP($I756,'CC.Meta'!$A:$A,'CC.Meta'!$D:$D,"-",0,1))</f>
        <v>-</v>
      </c>
      <c r="K756" s="302"/>
      <c r="L756" s="146" t="str">
        <f>IF($K756="","-",_xlfn.XLOOKUP($K756,Obj.Meta!$A:$A,Obj.Meta!$D:$D,"-",0,1))</f>
        <v>-</v>
      </c>
      <c r="M756" s="300" t="str">
        <f>IF($K756="","-",_xlfn.XLOOKUP($K756,Obj.Meta!$A:$A,Obj.Meta!$F:$F,"-",0,1))</f>
        <v>-</v>
      </c>
      <c r="N756" s="337" t="str">
        <f t="shared" si="23"/>
        <v>---</v>
      </c>
      <c r="O756" s="333"/>
      <c r="P756" s="54"/>
      <c r="Q756" s="52"/>
      <c r="R756" s="34"/>
      <c r="S756" s="53"/>
      <c r="T756" s="208"/>
      <c r="U756" s="726"/>
      <c r="V756" s="206"/>
      <c r="W756" s="206"/>
      <c r="X756" s="678"/>
      <c r="Y756" s="34"/>
      <c r="Z756" s="610"/>
      <c r="AA756" s="608"/>
    </row>
    <row r="757" spans="1:27">
      <c r="A757" s="145" t="str">
        <f t="shared" si="22"/>
        <v>-</v>
      </c>
      <c r="B757" s="146" t="str">
        <f>_xlfn.XLOOKUP($A757,Dept.Meta!$A:$A,Dept.Meta!$F:$F,"-",0,1)</f>
        <v>-</v>
      </c>
      <c r="C757" s="629" t="str">
        <f>_xlfn.XLOOKUP(_xlfn.CONCAT($G757,"-",$I757),Div.Meta!$H:$H,Div.Meta!$C:$C,"-",0,1)</f>
        <v>-</v>
      </c>
      <c r="D757" s="302"/>
      <c r="E757" s="146" t="str">
        <f>IF($D757="","-",_xlfn.XLOOKUP($D757,Fund.Meta!$A:$A,Fund.Meta!$D:$D,"-",0,1))</f>
        <v>-</v>
      </c>
      <c r="F757" s="303" t="str">
        <f>IF($D757="","-",_xlfn.XLOOKUP($D757,Fund.Meta!$A:$A,Fund.Meta!$E:$E,"-",0,1))</f>
        <v>-</v>
      </c>
      <c r="G757" s="334"/>
      <c r="H757" s="303" t="str">
        <f>IF($G757="","-",_xlfn.XLOOKUP($G757,Appr.Meta!$A:$A,Appr.Meta!$D:$D,"-",0,1))</f>
        <v>-</v>
      </c>
      <c r="I757" s="302"/>
      <c r="J757" s="303" t="str">
        <f>IF($I757="","-",_xlfn.XLOOKUP($I757,'CC.Meta'!$A:$A,'CC.Meta'!$D:$D,"-",0,1))</f>
        <v>-</v>
      </c>
      <c r="K757" s="302"/>
      <c r="L757" s="146" t="str">
        <f>IF($K757="","-",_xlfn.XLOOKUP($K757,Obj.Meta!$A:$A,Obj.Meta!$D:$D,"-",0,1))</f>
        <v>-</v>
      </c>
      <c r="M757" s="300" t="str">
        <f>IF($K757="","-",_xlfn.XLOOKUP($K757,Obj.Meta!$A:$A,Obj.Meta!$F:$F,"-",0,1))</f>
        <v>-</v>
      </c>
      <c r="N757" s="337" t="str">
        <f t="shared" si="23"/>
        <v>---</v>
      </c>
      <c r="O757" s="333"/>
      <c r="P757" s="54"/>
      <c r="Q757" s="52"/>
      <c r="R757" s="34"/>
      <c r="S757" s="53"/>
      <c r="T757" s="208"/>
      <c r="U757" s="726"/>
      <c r="V757" s="206"/>
      <c r="W757" s="206"/>
      <c r="X757" s="678"/>
      <c r="Y757" s="34"/>
      <c r="Z757" s="610"/>
      <c r="AA757" s="608"/>
    </row>
    <row r="758" spans="1:27">
      <c r="A758" s="145" t="str">
        <f t="shared" si="22"/>
        <v>-</v>
      </c>
      <c r="B758" s="146" t="str">
        <f>_xlfn.XLOOKUP($A758,Dept.Meta!$A:$A,Dept.Meta!$F:$F,"-",0,1)</f>
        <v>-</v>
      </c>
      <c r="C758" s="629" t="str">
        <f>_xlfn.XLOOKUP(_xlfn.CONCAT($G758,"-",$I758),Div.Meta!$H:$H,Div.Meta!$C:$C,"-",0,1)</f>
        <v>-</v>
      </c>
      <c r="D758" s="302"/>
      <c r="E758" s="146" t="str">
        <f>IF($D758="","-",_xlfn.XLOOKUP($D758,Fund.Meta!$A:$A,Fund.Meta!$D:$D,"-",0,1))</f>
        <v>-</v>
      </c>
      <c r="F758" s="303" t="str">
        <f>IF($D758="","-",_xlfn.XLOOKUP($D758,Fund.Meta!$A:$A,Fund.Meta!$E:$E,"-",0,1))</f>
        <v>-</v>
      </c>
      <c r="G758" s="334"/>
      <c r="H758" s="303" t="str">
        <f>IF($G758="","-",_xlfn.XLOOKUP($G758,Appr.Meta!$A:$A,Appr.Meta!$D:$D,"-",0,1))</f>
        <v>-</v>
      </c>
      <c r="I758" s="302"/>
      <c r="J758" s="303" t="str">
        <f>IF($I758="","-",_xlfn.XLOOKUP($I758,'CC.Meta'!$A:$A,'CC.Meta'!$D:$D,"-",0,1))</f>
        <v>-</v>
      </c>
      <c r="K758" s="302"/>
      <c r="L758" s="146" t="str">
        <f>IF($K758="","-",_xlfn.XLOOKUP($K758,Obj.Meta!$A:$A,Obj.Meta!$D:$D,"-",0,1))</f>
        <v>-</v>
      </c>
      <c r="M758" s="300" t="str">
        <f>IF($K758="","-",_xlfn.XLOOKUP($K758,Obj.Meta!$A:$A,Obj.Meta!$F:$F,"-",0,1))</f>
        <v>-</v>
      </c>
      <c r="N758" s="337" t="str">
        <f t="shared" si="23"/>
        <v>---</v>
      </c>
      <c r="O758" s="333"/>
      <c r="P758" s="54"/>
      <c r="Q758" s="52"/>
      <c r="R758" s="34"/>
      <c r="S758" s="53"/>
      <c r="T758" s="208"/>
      <c r="U758" s="726"/>
      <c r="V758" s="206"/>
      <c r="W758" s="206"/>
      <c r="X758" s="678"/>
      <c r="Y758" s="34"/>
      <c r="Z758" s="610"/>
      <c r="AA758" s="608"/>
    </row>
    <row r="759" spans="1:27">
      <c r="A759" s="145" t="str">
        <f t="shared" si="22"/>
        <v>-</v>
      </c>
      <c r="B759" s="146" t="str">
        <f>_xlfn.XLOOKUP($A759,Dept.Meta!$A:$A,Dept.Meta!$F:$F,"-",0,1)</f>
        <v>-</v>
      </c>
      <c r="C759" s="629" t="str">
        <f>_xlfn.XLOOKUP(_xlfn.CONCAT($G759,"-",$I759),Div.Meta!$H:$H,Div.Meta!$C:$C,"-",0,1)</f>
        <v>-</v>
      </c>
      <c r="D759" s="302"/>
      <c r="E759" s="146" t="str">
        <f>IF($D759="","-",_xlfn.XLOOKUP($D759,Fund.Meta!$A:$A,Fund.Meta!$D:$D,"-",0,1))</f>
        <v>-</v>
      </c>
      <c r="F759" s="303" t="str">
        <f>IF($D759="","-",_xlfn.XLOOKUP($D759,Fund.Meta!$A:$A,Fund.Meta!$E:$E,"-",0,1))</f>
        <v>-</v>
      </c>
      <c r="G759" s="334"/>
      <c r="H759" s="303" t="str">
        <f>IF($G759="","-",_xlfn.XLOOKUP($G759,Appr.Meta!$A:$A,Appr.Meta!$D:$D,"-",0,1))</f>
        <v>-</v>
      </c>
      <c r="I759" s="302"/>
      <c r="J759" s="303" t="str">
        <f>IF($I759="","-",_xlfn.XLOOKUP($I759,'CC.Meta'!$A:$A,'CC.Meta'!$D:$D,"-",0,1))</f>
        <v>-</v>
      </c>
      <c r="K759" s="302"/>
      <c r="L759" s="146" t="str">
        <f>IF($K759="","-",_xlfn.XLOOKUP($K759,Obj.Meta!$A:$A,Obj.Meta!$D:$D,"-",0,1))</f>
        <v>-</v>
      </c>
      <c r="M759" s="300" t="str">
        <f>IF($K759="","-",_xlfn.XLOOKUP($K759,Obj.Meta!$A:$A,Obj.Meta!$F:$F,"-",0,1))</f>
        <v>-</v>
      </c>
      <c r="N759" s="337" t="str">
        <f t="shared" si="23"/>
        <v>---</v>
      </c>
      <c r="O759" s="333"/>
      <c r="P759" s="54"/>
      <c r="Q759" s="52"/>
      <c r="R759" s="34"/>
      <c r="S759" s="53"/>
      <c r="T759" s="208"/>
      <c r="U759" s="726"/>
      <c r="V759" s="206"/>
      <c r="W759" s="206"/>
      <c r="X759" s="678"/>
      <c r="Y759" s="34"/>
      <c r="Z759" s="610"/>
      <c r="AA759" s="608"/>
    </row>
    <row r="760" spans="1:27">
      <c r="A760" s="145" t="str">
        <f t="shared" si="22"/>
        <v>-</v>
      </c>
      <c r="B760" s="146" t="str">
        <f>_xlfn.XLOOKUP($A760,Dept.Meta!$A:$A,Dept.Meta!$F:$F,"-",0,1)</f>
        <v>-</v>
      </c>
      <c r="C760" s="629" t="str">
        <f>_xlfn.XLOOKUP(_xlfn.CONCAT($G760,"-",$I760),Div.Meta!$H:$H,Div.Meta!$C:$C,"-",0,1)</f>
        <v>-</v>
      </c>
      <c r="D760" s="302"/>
      <c r="E760" s="146" t="str">
        <f>IF($D760="","-",_xlfn.XLOOKUP($D760,Fund.Meta!$A:$A,Fund.Meta!$D:$D,"-",0,1))</f>
        <v>-</v>
      </c>
      <c r="F760" s="303" t="str">
        <f>IF($D760="","-",_xlfn.XLOOKUP($D760,Fund.Meta!$A:$A,Fund.Meta!$E:$E,"-",0,1))</f>
        <v>-</v>
      </c>
      <c r="G760" s="334"/>
      <c r="H760" s="303" t="str">
        <f>IF($G760="","-",_xlfn.XLOOKUP($G760,Appr.Meta!$A:$A,Appr.Meta!$D:$D,"-",0,1))</f>
        <v>-</v>
      </c>
      <c r="I760" s="302"/>
      <c r="J760" s="303" t="str">
        <f>IF($I760="","-",_xlfn.XLOOKUP($I760,'CC.Meta'!$A:$A,'CC.Meta'!$D:$D,"-",0,1))</f>
        <v>-</v>
      </c>
      <c r="K760" s="302"/>
      <c r="L760" s="146" t="str">
        <f>IF($K760="","-",_xlfn.XLOOKUP($K760,Obj.Meta!$A:$A,Obj.Meta!$D:$D,"-",0,1))</f>
        <v>-</v>
      </c>
      <c r="M760" s="300" t="str">
        <f>IF($K760="","-",_xlfn.XLOOKUP($K760,Obj.Meta!$A:$A,Obj.Meta!$F:$F,"-",0,1))</f>
        <v>-</v>
      </c>
      <c r="N760" s="337" t="str">
        <f t="shared" si="23"/>
        <v>---</v>
      </c>
      <c r="O760" s="333"/>
      <c r="P760" s="54"/>
      <c r="Q760" s="52"/>
      <c r="R760" s="34"/>
      <c r="S760" s="53"/>
      <c r="T760" s="208"/>
      <c r="U760" s="726"/>
      <c r="V760" s="206"/>
      <c r="W760" s="206"/>
      <c r="X760" s="678"/>
      <c r="Y760" s="34"/>
      <c r="Z760" s="610"/>
      <c r="AA760" s="608"/>
    </row>
    <row r="761" spans="1:27">
      <c r="A761" s="145" t="str">
        <f t="shared" si="22"/>
        <v>-</v>
      </c>
      <c r="B761" s="146" t="str">
        <f>_xlfn.XLOOKUP($A761,Dept.Meta!$A:$A,Dept.Meta!$F:$F,"-",0,1)</f>
        <v>-</v>
      </c>
      <c r="C761" s="629" t="str">
        <f>_xlfn.XLOOKUP(_xlfn.CONCAT($G761,"-",$I761),Div.Meta!$H:$H,Div.Meta!$C:$C,"-",0,1)</f>
        <v>-</v>
      </c>
      <c r="D761" s="302"/>
      <c r="E761" s="146" t="str">
        <f>IF($D761="","-",_xlfn.XLOOKUP($D761,Fund.Meta!$A:$A,Fund.Meta!$D:$D,"-",0,1))</f>
        <v>-</v>
      </c>
      <c r="F761" s="303" t="str">
        <f>IF($D761="","-",_xlfn.XLOOKUP($D761,Fund.Meta!$A:$A,Fund.Meta!$E:$E,"-",0,1))</f>
        <v>-</v>
      </c>
      <c r="G761" s="334"/>
      <c r="H761" s="303" t="str">
        <f>IF($G761="","-",_xlfn.XLOOKUP($G761,Appr.Meta!$A:$A,Appr.Meta!$D:$D,"-",0,1))</f>
        <v>-</v>
      </c>
      <c r="I761" s="302"/>
      <c r="J761" s="303" t="str">
        <f>IF($I761="","-",_xlfn.XLOOKUP($I761,'CC.Meta'!$A:$A,'CC.Meta'!$D:$D,"-",0,1))</f>
        <v>-</v>
      </c>
      <c r="K761" s="302"/>
      <c r="L761" s="146" t="str">
        <f>IF($K761="","-",_xlfn.XLOOKUP($K761,Obj.Meta!$A:$A,Obj.Meta!$D:$D,"-",0,1))</f>
        <v>-</v>
      </c>
      <c r="M761" s="300" t="str">
        <f>IF($K761="","-",_xlfn.XLOOKUP($K761,Obj.Meta!$A:$A,Obj.Meta!$F:$F,"-",0,1))</f>
        <v>-</v>
      </c>
      <c r="N761" s="337" t="str">
        <f t="shared" si="23"/>
        <v>---</v>
      </c>
      <c r="O761" s="333"/>
      <c r="P761" s="54"/>
      <c r="Q761" s="52"/>
      <c r="R761" s="34"/>
      <c r="S761" s="53"/>
      <c r="T761" s="208"/>
      <c r="U761" s="726"/>
      <c r="V761" s="206"/>
      <c r="W761" s="206"/>
      <c r="X761" s="678"/>
      <c r="Y761" s="34"/>
      <c r="Z761" s="610"/>
      <c r="AA761" s="608"/>
    </row>
    <row r="762" spans="1:27">
      <c r="A762" s="145" t="str">
        <f t="shared" si="22"/>
        <v>-</v>
      </c>
      <c r="B762" s="146" t="str">
        <f>_xlfn.XLOOKUP($A762,Dept.Meta!$A:$A,Dept.Meta!$F:$F,"-",0,1)</f>
        <v>-</v>
      </c>
      <c r="C762" s="629" t="str">
        <f>_xlfn.XLOOKUP(_xlfn.CONCAT($G762,"-",$I762),Div.Meta!$H:$H,Div.Meta!$C:$C,"-",0,1)</f>
        <v>-</v>
      </c>
      <c r="D762" s="302"/>
      <c r="E762" s="146" t="str">
        <f>IF($D762="","-",_xlfn.XLOOKUP($D762,Fund.Meta!$A:$A,Fund.Meta!$D:$D,"-",0,1))</f>
        <v>-</v>
      </c>
      <c r="F762" s="303" t="str">
        <f>IF($D762="","-",_xlfn.XLOOKUP($D762,Fund.Meta!$A:$A,Fund.Meta!$E:$E,"-",0,1))</f>
        <v>-</v>
      </c>
      <c r="G762" s="334"/>
      <c r="H762" s="303" t="str">
        <f>IF($G762="","-",_xlfn.XLOOKUP($G762,Appr.Meta!$A:$A,Appr.Meta!$D:$D,"-",0,1))</f>
        <v>-</v>
      </c>
      <c r="I762" s="302"/>
      <c r="J762" s="303" t="str">
        <f>IF($I762="","-",_xlfn.XLOOKUP($I762,'CC.Meta'!$A:$A,'CC.Meta'!$D:$D,"-",0,1))</f>
        <v>-</v>
      </c>
      <c r="K762" s="302"/>
      <c r="L762" s="146" t="str">
        <f>IF($K762="","-",_xlfn.XLOOKUP($K762,Obj.Meta!$A:$A,Obj.Meta!$D:$D,"-",0,1))</f>
        <v>-</v>
      </c>
      <c r="M762" s="300" t="str">
        <f>IF($K762="","-",_xlfn.XLOOKUP($K762,Obj.Meta!$A:$A,Obj.Meta!$F:$F,"-",0,1))</f>
        <v>-</v>
      </c>
      <c r="N762" s="337" t="str">
        <f t="shared" si="23"/>
        <v>---</v>
      </c>
      <c r="O762" s="333"/>
      <c r="P762" s="54"/>
      <c r="Q762" s="52"/>
      <c r="R762" s="34"/>
      <c r="S762" s="53"/>
      <c r="T762" s="208"/>
      <c r="U762" s="726"/>
      <c r="V762" s="206"/>
      <c r="W762" s="206"/>
      <c r="X762" s="678"/>
      <c r="Y762" s="34"/>
      <c r="Z762" s="610"/>
      <c r="AA762" s="608"/>
    </row>
    <row r="763" spans="1:27">
      <c r="A763" s="145" t="str">
        <f t="shared" si="22"/>
        <v>-</v>
      </c>
      <c r="B763" s="146" t="str">
        <f>_xlfn.XLOOKUP($A763,Dept.Meta!$A:$A,Dept.Meta!$F:$F,"-",0,1)</f>
        <v>-</v>
      </c>
      <c r="C763" s="629" t="str">
        <f>_xlfn.XLOOKUP(_xlfn.CONCAT($G763,"-",$I763),Div.Meta!$H:$H,Div.Meta!$C:$C,"-",0,1)</f>
        <v>-</v>
      </c>
      <c r="D763" s="302"/>
      <c r="E763" s="146" t="str">
        <f>IF($D763="","-",_xlfn.XLOOKUP($D763,Fund.Meta!$A:$A,Fund.Meta!$D:$D,"-",0,1))</f>
        <v>-</v>
      </c>
      <c r="F763" s="303" t="str">
        <f>IF($D763="","-",_xlfn.XLOOKUP($D763,Fund.Meta!$A:$A,Fund.Meta!$E:$E,"-",0,1))</f>
        <v>-</v>
      </c>
      <c r="G763" s="334"/>
      <c r="H763" s="303" t="str">
        <f>IF($G763="","-",_xlfn.XLOOKUP($G763,Appr.Meta!$A:$A,Appr.Meta!$D:$D,"-",0,1))</f>
        <v>-</v>
      </c>
      <c r="I763" s="302"/>
      <c r="J763" s="303" t="str">
        <f>IF($I763="","-",_xlfn.XLOOKUP($I763,'CC.Meta'!$A:$A,'CC.Meta'!$D:$D,"-",0,1))</f>
        <v>-</v>
      </c>
      <c r="K763" s="302"/>
      <c r="L763" s="146" t="str">
        <f>IF($K763="","-",_xlfn.XLOOKUP($K763,Obj.Meta!$A:$A,Obj.Meta!$D:$D,"-",0,1))</f>
        <v>-</v>
      </c>
      <c r="M763" s="300" t="str">
        <f>IF($K763="","-",_xlfn.XLOOKUP($K763,Obj.Meta!$A:$A,Obj.Meta!$F:$F,"-",0,1))</f>
        <v>-</v>
      </c>
      <c r="N763" s="337" t="str">
        <f t="shared" si="23"/>
        <v>---</v>
      </c>
      <c r="O763" s="333"/>
      <c r="P763" s="54"/>
      <c r="Q763" s="52"/>
      <c r="R763" s="34"/>
      <c r="S763" s="53"/>
      <c r="T763" s="208"/>
      <c r="U763" s="726"/>
      <c r="V763" s="206"/>
      <c r="W763" s="206"/>
      <c r="X763" s="678"/>
      <c r="Y763" s="34"/>
      <c r="Z763" s="610"/>
      <c r="AA763" s="608"/>
    </row>
    <row r="764" spans="1:27">
      <c r="A764" s="145" t="str">
        <f t="shared" si="22"/>
        <v>-</v>
      </c>
      <c r="B764" s="146" t="str">
        <f>_xlfn.XLOOKUP($A764,Dept.Meta!$A:$A,Dept.Meta!$F:$F,"-",0,1)</f>
        <v>-</v>
      </c>
      <c r="C764" s="629" t="str">
        <f>_xlfn.XLOOKUP(_xlfn.CONCAT($G764,"-",$I764),Div.Meta!$H:$H,Div.Meta!$C:$C,"-",0,1)</f>
        <v>-</v>
      </c>
      <c r="D764" s="302"/>
      <c r="E764" s="146" t="str">
        <f>IF($D764="","-",_xlfn.XLOOKUP($D764,Fund.Meta!$A:$A,Fund.Meta!$D:$D,"-",0,1))</f>
        <v>-</v>
      </c>
      <c r="F764" s="303" t="str">
        <f>IF($D764="","-",_xlfn.XLOOKUP($D764,Fund.Meta!$A:$A,Fund.Meta!$E:$E,"-",0,1))</f>
        <v>-</v>
      </c>
      <c r="G764" s="334"/>
      <c r="H764" s="303" t="str">
        <f>IF($G764="","-",_xlfn.XLOOKUP($G764,Appr.Meta!$A:$A,Appr.Meta!$D:$D,"-",0,1))</f>
        <v>-</v>
      </c>
      <c r="I764" s="302"/>
      <c r="J764" s="303" t="str">
        <f>IF($I764="","-",_xlfn.XLOOKUP($I764,'CC.Meta'!$A:$A,'CC.Meta'!$D:$D,"-",0,1))</f>
        <v>-</v>
      </c>
      <c r="K764" s="302"/>
      <c r="L764" s="146" t="str">
        <f>IF($K764="","-",_xlfn.XLOOKUP($K764,Obj.Meta!$A:$A,Obj.Meta!$D:$D,"-",0,1))</f>
        <v>-</v>
      </c>
      <c r="M764" s="300" t="str">
        <f>IF($K764="","-",_xlfn.XLOOKUP($K764,Obj.Meta!$A:$A,Obj.Meta!$F:$F,"-",0,1))</f>
        <v>-</v>
      </c>
      <c r="N764" s="337" t="str">
        <f t="shared" si="23"/>
        <v>---</v>
      </c>
      <c r="O764" s="333"/>
      <c r="P764" s="54"/>
      <c r="Q764" s="52"/>
      <c r="R764" s="34"/>
      <c r="S764" s="53"/>
      <c r="T764" s="208"/>
      <c r="U764" s="726"/>
      <c r="V764" s="206"/>
      <c r="W764" s="206"/>
      <c r="X764" s="678"/>
      <c r="Y764" s="34"/>
      <c r="Z764" s="610"/>
      <c r="AA764" s="608"/>
    </row>
    <row r="765" spans="1:27">
      <c r="A765" s="145" t="str">
        <f t="shared" si="22"/>
        <v>-</v>
      </c>
      <c r="B765" s="146" t="str">
        <f>_xlfn.XLOOKUP($A765,Dept.Meta!$A:$A,Dept.Meta!$F:$F,"-",0,1)</f>
        <v>-</v>
      </c>
      <c r="C765" s="629" t="str">
        <f>_xlfn.XLOOKUP(_xlfn.CONCAT($G765,"-",$I765),Div.Meta!$H:$H,Div.Meta!$C:$C,"-",0,1)</f>
        <v>-</v>
      </c>
      <c r="D765" s="302"/>
      <c r="E765" s="146" t="str">
        <f>IF($D765="","-",_xlfn.XLOOKUP($D765,Fund.Meta!$A:$A,Fund.Meta!$D:$D,"-",0,1))</f>
        <v>-</v>
      </c>
      <c r="F765" s="303" t="str">
        <f>IF($D765="","-",_xlfn.XLOOKUP($D765,Fund.Meta!$A:$A,Fund.Meta!$E:$E,"-",0,1))</f>
        <v>-</v>
      </c>
      <c r="G765" s="334"/>
      <c r="H765" s="303" t="str">
        <f>IF($G765="","-",_xlfn.XLOOKUP($G765,Appr.Meta!$A:$A,Appr.Meta!$D:$D,"-",0,1))</f>
        <v>-</v>
      </c>
      <c r="I765" s="302"/>
      <c r="J765" s="303" t="str">
        <f>IF($I765="","-",_xlfn.XLOOKUP($I765,'CC.Meta'!$A:$A,'CC.Meta'!$D:$D,"-",0,1))</f>
        <v>-</v>
      </c>
      <c r="K765" s="302"/>
      <c r="L765" s="146" t="str">
        <f>IF($K765="","-",_xlfn.XLOOKUP($K765,Obj.Meta!$A:$A,Obj.Meta!$D:$D,"-",0,1))</f>
        <v>-</v>
      </c>
      <c r="M765" s="300" t="str">
        <f>IF($K765="","-",_xlfn.XLOOKUP($K765,Obj.Meta!$A:$A,Obj.Meta!$F:$F,"-",0,1))</f>
        <v>-</v>
      </c>
      <c r="N765" s="337" t="str">
        <f t="shared" si="23"/>
        <v>---</v>
      </c>
      <c r="O765" s="333"/>
      <c r="P765" s="54"/>
      <c r="Q765" s="52"/>
      <c r="R765" s="34"/>
      <c r="S765" s="53"/>
      <c r="T765" s="208"/>
      <c r="U765" s="726"/>
      <c r="V765" s="206"/>
      <c r="W765" s="206"/>
      <c r="X765" s="678"/>
      <c r="Y765" s="34"/>
      <c r="Z765" s="610"/>
      <c r="AA765" s="608"/>
    </row>
    <row r="766" spans="1:27">
      <c r="A766" s="145" t="str">
        <f t="shared" si="22"/>
        <v>-</v>
      </c>
      <c r="B766" s="146" t="str">
        <f>_xlfn.XLOOKUP($A766,Dept.Meta!$A:$A,Dept.Meta!$F:$F,"-",0,1)</f>
        <v>-</v>
      </c>
      <c r="C766" s="629" t="str">
        <f>_xlfn.XLOOKUP(_xlfn.CONCAT($G766,"-",$I766),Div.Meta!$H:$H,Div.Meta!$C:$C,"-",0,1)</f>
        <v>-</v>
      </c>
      <c r="D766" s="302"/>
      <c r="E766" s="146" t="str">
        <f>IF($D766="","-",_xlfn.XLOOKUP($D766,Fund.Meta!$A:$A,Fund.Meta!$D:$D,"-",0,1))</f>
        <v>-</v>
      </c>
      <c r="F766" s="303" t="str">
        <f>IF($D766="","-",_xlfn.XLOOKUP($D766,Fund.Meta!$A:$A,Fund.Meta!$E:$E,"-",0,1))</f>
        <v>-</v>
      </c>
      <c r="G766" s="334"/>
      <c r="H766" s="303" t="str">
        <f>IF($G766="","-",_xlfn.XLOOKUP($G766,Appr.Meta!$A:$A,Appr.Meta!$D:$D,"-",0,1))</f>
        <v>-</v>
      </c>
      <c r="I766" s="302"/>
      <c r="J766" s="303" t="str">
        <f>IF($I766="","-",_xlfn.XLOOKUP($I766,'CC.Meta'!$A:$A,'CC.Meta'!$D:$D,"-",0,1))</f>
        <v>-</v>
      </c>
      <c r="K766" s="302"/>
      <c r="L766" s="146" t="str">
        <f>IF($K766="","-",_xlfn.XLOOKUP($K766,Obj.Meta!$A:$A,Obj.Meta!$D:$D,"-",0,1))</f>
        <v>-</v>
      </c>
      <c r="M766" s="300" t="str">
        <f>IF($K766="","-",_xlfn.XLOOKUP($K766,Obj.Meta!$A:$A,Obj.Meta!$F:$F,"-",0,1))</f>
        <v>-</v>
      </c>
      <c r="N766" s="337" t="str">
        <f t="shared" si="23"/>
        <v>---</v>
      </c>
      <c r="O766" s="333"/>
      <c r="P766" s="54"/>
      <c r="Q766" s="52"/>
      <c r="R766" s="34"/>
      <c r="S766" s="53"/>
      <c r="T766" s="208"/>
      <c r="U766" s="726"/>
      <c r="V766" s="206"/>
      <c r="W766" s="206"/>
      <c r="X766" s="678"/>
      <c r="Y766" s="34"/>
      <c r="Z766" s="610"/>
      <c r="AA766" s="608"/>
    </row>
    <row r="767" spans="1:27">
      <c r="A767" s="145" t="str">
        <f t="shared" si="22"/>
        <v>-</v>
      </c>
      <c r="B767" s="146" t="str">
        <f>_xlfn.XLOOKUP($A767,Dept.Meta!$A:$A,Dept.Meta!$F:$F,"-",0,1)</f>
        <v>-</v>
      </c>
      <c r="C767" s="629" t="str">
        <f>_xlfn.XLOOKUP(_xlfn.CONCAT($G767,"-",$I767),Div.Meta!$H:$H,Div.Meta!$C:$C,"-",0,1)</f>
        <v>-</v>
      </c>
      <c r="D767" s="302"/>
      <c r="E767" s="146" t="str">
        <f>IF($D767="","-",_xlfn.XLOOKUP($D767,Fund.Meta!$A:$A,Fund.Meta!$D:$D,"-",0,1))</f>
        <v>-</v>
      </c>
      <c r="F767" s="303" t="str">
        <f>IF($D767="","-",_xlfn.XLOOKUP($D767,Fund.Meta!$A:$A,Fund.Meta!$E:$E,"-",0,1))</f>
        <v>-</v>
      </c>
      <c r="G767" s="334"/>
      <c r="H767" s="303" t="str">
        <f>IF($G767="","-",_xlfn.XLOOKUP($G767,Appr.Meta!$A:$A,Appr.Meta!$D:$D,"-",0,1))</f>
        <v>-</v>
      </c>
      <c r="I767" s="302"/>
      <c r="J767" s="303" t="str">
        <f>IF($I767="","-",_xlfn.XLOOKUP($I767,'CC.Meta'!$A:$A,'CC.Meta'!$D:$D,"-",0,1))</f>
        <v>-</v>
      </c>
      <c r="K767" s="302"/>
      <c r="L767" s="146" t="str">
        <f>IF($K767="","-",_xlfn.XLOOKUP($K767,Obj.Meta!$A:$A,Obj.Meta!$D:$D,"-",0,1))</f>
        <v>-</v>
      </c>
      <c r="M767" s="300" t="str">
        <f>IF($K767="","-",_xlfn.XLOOKUP($K767,Obj.Meta!$A:$A,Obj.Meta!$F:$F,"-",0,1))</f>
        <v>-</v>
      </c>
      <c r="N767" s="337" t="str">
        <f t="shared" si="23"/>
        <v>---</v>
      </c>
      <c r="O767" s="333"/>
      <c r="P767" s="54"/>
      <c r="Q767" s="52"/>
      <c r="R767" s="34"/>
      <c r="S767" s="53"/>
      <c r="T767" s="208"/>
      <c r="U767" s="726"/>
      <c r="V767" s="206"/>
      <c r="W767" s="206"/>
      <c r="X767" s="678"/>
      <c r="Y767" s="34"/>
      <c r="Z767" s="610"/>
      <c r="AA767" s="608"/>
    </row>
    <row r="768" spans="1:27">
      <c r="A768" s="145" t="str">
        <f t="shared" si="22"/>
        <v>-</v>
      </c>
      <c r="B768" s="146" t="str">
        <f>_xlfn.XLOOKUP($A768,Dept.Meta!$A:$A,Dept.Meta!$F:$F,"-",0,1)</f>
        <v>-</v>
      </c>
      <c r="C768" s="629" t="str">
        <f>_xlfn.XLOOKUP(_xlfn.CONCAT($G768,"-",$I768),Div.Meta!$H:$H,Div.Meta!$C:$C,"-",0,1)</f>
        <v>-</v>
      </c>
      <c r="D768" s="302"/>
      <c r="E768" s="146" t="str">
        <f>IF($D768="","-",_xlfn.XLOOKUP($D768,Fund.Meta!$A:$A,Fund.Meta!$D:$D,"-",0,1))</f>
        <v>-</v>
      </c>
      <c r="F768" s="303" t="str">
        <f>IF($D768="","-",_xlfn.XLOOKUP($D768,Fund.Meta!$A:$A,Fund.Meta!$E:$E,"-",0,1))</f>
        <v>-</v>
      </c>
      <c r="G768" s="334"/>
      <c r="H768" s="303" t="str">
        <f>IF($G768="","-",_xlfn.XLOOKUP($G768,Appr.Meta!$A:$A,Appr.Meta!$D:$D,"-",0,1))</f>
        <v>-</v>
      </c>
      <c r="I768" s="302"/>
      <c r="J768" s="303" t="str">
        <f>IF($I768="","-",_xlfn.XLOOKUP($I768,'CC.Meta'!$A:$A,'CC.Meta'!$D:$D,"-",0,1))</f>
        <v>-</v>
      </c>
      <c r="K768" s="302"/>
      <c r="L768" s="146" t="str">
        <f>IF($K768="","-",_xlfn.XLOOKUP($K768,Obj.Meta!$A:$A,Obj.Meta!$D:$D,"-",0,1))</f>
        <v>-</v>
      </c>
      <c r="M768" s="300" t="str">
        <f>IF($K768="","-",_xlfn.XLOOKUP($K768,Obj.Meta!$A:$A,Obj.Meta!$F:$F,"-",0,1))</f>
        <v>-</v>
      </c>
      <c r="N768" s="337" t="str">
        <f t="shared" si="23"/>
        <v>---</v>
      </c>
      <c r="O768" s="333"/>
      <c r="P768" s="54"/>
      <c r="Q768" s="52"/>
      <c r="R768" s="34"/>
      <c r="S768" s="53"/>
      <c r="T768" s="208"/>
      <c r="U768" s="726"/>
      <c r="V768" s="206"/>
      <c r="W768" s="206"/>
      <c r="X768" s="678"/>
      <c r="Y768" s="34"/>
      <c r="Z768" s="610"/>
      <c r="AA768" s="608"/>
    </row>
    <row r="769" spans="1:27">
      <c r="A769" s="145" t="str">
        <f t="shared" si="22"/>
        <v>-</v>
      </c>
      <c r="B769" s="146" t="str">
        <f>_xlfn.XLOOKUP($A769,Dept.Meta!$A:$A,Dept.Meta!$F:$F,"-",0,1)</f>
        <v>-</v>
      </c>
      <c r="C769" s="629" t="str">
        <f>_xlfn.XLOOKUP(_xlfn.CONCAT($G769,"-",$I769),Div.Meta!$H:$H,Div.Meta!$C:$C,"-",0,1)</f>
        <v>-</v>
      </c>
      <c r="D769" s="302"/>
      <c r="E769" s="146" t="str">
        <f>IF($D769="","-",_xlfn.XLOOKUP($D769,Fund.Meta!$A:$A,Fund.Meta!$D:$D,"-",0,1))</f>
        <v>-</v>
      </c>
      <c r="F769" s="303" t="str">
        <f>IF($D769="","-",_xlfn.XLOOKUP($D769,Fund.Meta!$A:$A,Fund.Meta!$E:$E,"-",0,1))</f>
        <v>-</v>
      </c>
      <c r="G769" s="334"/>
      <c r="H769" s="303" t="str">
        <f>IF($G769="","-",_xlfn.XLOOKUP($G769,Appr.Meta!$A:$A,Appr.Meta!$D:$D,"-",0,1))</f>
        <v>-</v>
      </c>
      <c r="I769" s="302"/>
      <c r="J769" s="303" t="str">
        <f>IF($I769="","-",_xlfn.XLOOKUP($I769,'CC.Meta'!$A:$A,'CC.Meta'!$D:$D,"-",0,1))</f>
        <v>-</v>
      </c>
      <c r="K769" s="302"/>
      <c r="L769" s="146" t="str">
        <f>IF($K769="","-",_xlfn.XLOOKUP($K769,Obj.Meta!$A:$A,Obj.Meta!$D:$D,"-",0,1))</f>
        <v>-</v>
      </c>
      <c r="M769" s="300" t="str">
        <f>IF($K769="","-",_xlfn.XLOOKUP($K769,Obj.Meta!$A:$A,Obj.Meta!$F:$F,"-",0,1))</f>
        <v>-</v>
      </c>
      <c r="N769" s="337" t="str">
        <f t="shared" si="23"/>
        <v>---</v>
      </c>
      <c r="O769" s="333"/>
      <c r="P769" s="54"/>
      <c r="Q769" s="52"/>
      <c r="R769" s="34"/>
      <c r="S769" s="53"/>
      <c r="T769" s="208"/>
      <c r="U769" s="726"/>
      <c r="V769" s="206"/>
      <c r="W769" s="206"/>
      <c r="X769" s="678"/>
      <c r="Y769" s="34"/>
      <c r="Z769" s="610"/>
      <c r="AA769" s="608"/>
    </row>
    <row r="770" spans="1:27">
      <c r="A770" s="145" t="str">
        <f t="shared" si="22"/>
        <v>-</v>
      </c>
      <c r="B770" s="146" t="str">
        <f>_xlfn.XLOOKUP($A770,Dept.Meta!$A:$A,Dept.Meta!$F:$F,"-",0,1)</f>
        <v>-</v>
      </c>
      <c r="C770" s="629" t="str">
        <f>_xlfn.XLOOKUP(_xlfn.CONCAT($G770,"-",$I770),Div.Meta!$H:$H,Div.Meta!$C:$C,"-",0,1)</f>
        <v>-</v>
      </c>
      <c r="D770" s="302"/>
      <c r="E770" s="146" t="str">
        <f>IF($D770="","-",_xlfn.XLOOKUP($D770,Fund.Meta!$A:$A,Fund.Meta!$D:$D,"-",0,1))</f>
        <v>-</v>
      </c>
      <c r="F770" s="303" t="str">
        <f>IF($D770="","-",_xlfn.XLOOKUP($D770,Fund.Meta!$A:$A,Fund.Meta!$E:$E,"-",0,1))</f>
        <v>-</v>
      </c>
      <c r="G770" s="334"/>
      <c r="H770" s="303" t="str">
        <f>IF($G770="","-",_xlfn.XLOOKUP($G770,Appr.Meta!$A:$A,Appr.Meta!$D:$D,"-",0,1))</f>
        <v>-</v>
      </c>
      <c r="I770" s="302"/>
      <c r="J770" s="303" t="str">
        <f>IF($I770="","-",_xlfn.XLOOKUP($I770,'CC.Meta'!$A:$A,'CC.Meta'!$D:$D,"-",0,1))</f>
        <v>-</v>
      </c>
      <c r="K770" s="302"/>
      <c r="L770" s="146" t="str">
        <f>IF($K770="","-",_xlfn.XLOOKUP($K770,Obj.Meta!$A:$A,Obj.Meta!$D:$D,"-",0,1))</f>
        <v>-</v>
      </c>
      <c r="M770" s="300" t="str">
        <f>IF($K770="","-",_xlfn.XLOOKUP($K770,Obj.Meta!$A:$A,Obj.Meta!$F:$F,"-",0,1))</f>
        <v>-</v>
      </c>
      <c r="N770" s="337" t="str">
        <f t="shared" si="23"/>
        <v>---</v>
      </c>
      <c r="O770" s="333"/>
      <c r="P770" s="54"/>
      <c r="Q770" s="52"/>
      <c r="R770" s="34"/>
      <c r="S770" s="53"/>
      <c r="T770" s="208"/>
      <c r="U770" s="726"/>
      <c r="V770" s="206"/>
      <c r="W770" s="206"/>
      <c r="X770" s="678"/>
      <c r="Y770" s="34"/>
      <c r="Z770" s="610"/>
      <c r="AA770" s="608"/>
    </row>
    <row r="771" spans="1:27">
      <c r="A771" s="145" t="str">
        <f t="shared" si="22"/>
        <v>-</v>
      </c>
      <c r="B771" s="146" t="str">
        <f>_xlfn.XLOOKUP($A771,Dept.Meta!$A:$A,Dept.Meta!$F:$F,"-",0,1)</f>
        <v>-</v>
      </c>
      <c r="C771" s="629" t="str">
        <f>_xlfn.XLOOKUP(_xlfn.CONCAT($G771,"-",$I771),Div.Meta!$H:$H,Div.Meta!$C:$C,"-",0,1)</f>
        <v>-</v>
      </c>
      <c r="D771" s="302"/>
      <c r="E771" s="146" t="str">
        <f>IF($D771="","-",_xlfn.XLOOKUP($D771,Fund.Meta!$A:$A,Fund.Meta!$D:$D,"-",0,1))</f>
        <v>-</v>
      </c>
      <c r="F771" s="303" t="str">
        <f>IF($D771="","-",_xlfn.XLOOKUP($D771,Fund.Meta!$A:$A,Fund.Meta!$E:$E,"-",0,1))</f>
        <v>-</v>
      </c>
      <c r="G771" s="334"/>
      <c r="H771" s="303" t="str">
        <f>IF($G771="","-",_xlfn.XLOOKUP($G771,Appr.Meta!$A:$A,Appr.Meta!$D:$D,"-",0,1))</f>
        <v>-</v>
      </c>
      <c r="I771" s="302"/>
      <c r="J771" s="303" t="str">
        <f>IF($I771="","-",_xlfn.XLOOKUP($I771,'CC.Meta'!$A:$A,'CC.Meta'!$D:$D,"-",0,1))</f>
        <v>-</v>
      </c>
      <c r="K771" s="302"/>
      <c r="L771" s="146" t="str">
        <f>IF($K771="","-",_xlfn.XLOOKUP($K771,Obj.Meta!$A:$A,Obj.Meta!$D:$D,"-",0,1))</f>
        <v>-</v>
      </c>
      <c r="M771" s="300" t="str">
        <f>IF($K771="","-",_xlfn.XLOOKUP($K771,Obj.Meta!$A:$A,Obj.Meta!$F:$F,"-",0,1))</f>
        <v>-</v>
      </c>
      <c r="N771" s="337" t="str">
        <f t="shared" si="23"/>
        <v>---</v>
      </c>
      <c r="O771" s="333"/>
      <c r="P771" s="54"/>
      <c r="Q771" s="52"/>
      <c r="R771" s="34"/>
      <c r="S771" s="53"/>
      <c r="T771" s="208"/>
      <c r="U771" s="726"/>
      <c r="V771" s="206"/>
      <c r="W771" s="206"/>
      <c r="X771" s="678"/>
      <c r="Y771" s="34"/>
      <c r="Z771" s="610"/>
      <c r="AA771" s="608"/>
    </row>
    <row r="772" spans="1:27">
      <c r="A772" s="145" t="str">
        <f t="shared" si="22"/>
        <v>-</v>
      </c>
      <c r="B772" s="146" t="str">
        <f>_xlfn.XLOOKUP($A772,Dept.Meta!$A:$A,Dept.Meta!$F:$F,"-",0,1)</f>
        <v>-</v>
      </c>
      <c r="C772" s="629" t="str">
        <f>_xlfn.XLOOKUP(_xlfn.CONCAT($G772,"-",$I772),Div.Meta!$H:$H,Div.Meta!$C:$C,"-",0,1)</f>
        <v>-</v>
      </c>
      <c r="D772" s="302"/>
      <c r="E772" s="146" t="str">
        <f>IF($D772="","-",_xlfn.XLOOKUP($D772,Fund.Meta!$A:$A,Fund.Meta!$D:$D,"-",0,1))</f>
        <v>-</v>
      </c>
      <c r="F772" s="303" t="str">
        <f>IF($D772="","-",_xlfn.XLOOKUP($D772,Fund.Meta!$A:$A,Fund.Meta!$E:$E,"-",0,1))</f>
        <v>-</v>
      </c>
      <c r="G772" s="334"/>
      <c r="H772" s="303" t="str">
        <f>IF($G772="","-",_xlfn.XLOOKUP($G772,Appr.Meta!$A:$A,Appr.Meta!$D:$D,"-",0,1))</f>
        <v>-</v>
      </c>
      <c r="I772" s="302"/>
      <c r="J772" s="303" t="str">
        <f>IF($I772="","-",_xlfn.XLOOKUP($I772,'CC.Meta'!$A:$A,'CC.Meta'!$D:$D,"-",0,1))</f>
        <v>-</v>
      </c>
      <c r="K772" s="302"/>
      <c r="L772" s="146" t="str">
        <f>IF($K772="","-",_xlfn.XLOOKUP($K772,Obj.Meta!$A:$A,Obj.Meta!$D:$D,"-",0,1))</f>
        <v>-</v>
      </c>
      <c r="M772" s="300" t="str">
        <f>IF($K772="","-",_xlfn.XLOOKUP($K772,Obj.Meta!$A:$A,Obj.Meta!$F:$F,"-",0,1))</f>
        <v>-</v>
      </c>
      <c r="N772" s="337" t="str">
        <f t="shared" si="23"/>
        <v>---</v>
      </c>
      <c r="O772" s="333"/>
      <c r="P772" s="54"/>
      <c r="Q772" s="52"/>
      <c r="R772" s="34"/>
      <c r="S772" s="53"/>
      <c r="T772" s="208"/>
      <c r="U772" s="726"/>
      <c r="V772" s="206"/>
      <c r="W772" s="206"/>
      <c r="X772" s="678"/>
      <c r="Y772" s="34"/>
      <c r="Z772" s="610"/>
      <c r="AA772" s="608"/>
    </row>
    <row r="773" spans="1:27">
      <c r="A773" s="145" t="str">
        <f t="shared" si="22"/>
        <v>-</v>
      </c>
      <c r="B773" s="146" t="str">
        <f>_xlfn.XLOOKUP($A773,Dept.Meta!$A:$A,Dept.Meta!$F:$F,"-",0,1)</f>
        <v>-</v>
      </c>
      <c r="C773" s="629" t="str">
        <f>_xlfn.XLOOKUP(_xlfn.CONCAT($G773,"-",$I773),Div.Meta!$H:$H,Div.Meta!$C:$C,"-",0,1)</f>
        <v>-</v>
      </c>
      <c r="D773" s="302"/>
      <c r="E773" s="146" t="str">
        <f>IF($D773="","-",_xlfn.XLOOKUP($D773,Fund.Meta!$A:$A,Fund.Meta!$D:$D,"-",0,1))</f>
        <v>-</v>
      </c>
      <c r="F773" s="303" t="str">
        <f>IF($D773="","-",_xlfn.XLOOKUP($D773,Fund.Meta!$A:$A,Fund.Meta!$E:$E,"-",0,1))</f>
        <v>-</v>
      </c>
      <c r="G773" s="334"/>
      <c r="H773" s="303" t="str">
        <f>IF($G773="","-",_xlfn.XLOOKUP($G773,Appr.Meta!$A:$A,Appr.Meta!$D:$D,"-",0,1))</f>
        <v>-</v>
      </c>
      <c r="I773" s="302"/>
      <c r="J773" s="303" t="str">
        <f>IF($I773="","-",_xlfn.XLOOKUP($I773,'CC.Meta'!$A:$A,'CC.Meta'!$D:$D,"-",0,1))</f>
        <v>-</v>
      </c>
      <c r="K773" s="302"/>
      <c r="L773" s="146" t="str">
        <f>IF($K773="","-",_xlfn.XLOOKUP($K773,Obj.Meta!$A:$A,Obj.Meta!$D:$D,"-",0,1))</f>
        <v>-</v>
      </c>
      <c r="M773" s="300" t="str">
        <f>IF($K773="","-",_xlfn.XLOOKUP($K773,Obj.Meta!$A:$A,Obj.Meta!$F:$F,"-",0,1))</f>
        <v>-</v>
      </c>
      <c r="N773" s="337" t="str">
        <f t="shared" si="23"/>
        <v>---</v>
      </c>
      <c r="O773" s="333"/>
      <c r="P773" s="54"/>
      <c r="Q773" s="52"/>
      <c r="R773" s="34"/>
      <c r="S773" s="53"/>
      <c r="T773" s="208"/>
      <c r="U773" s="726"/>
      <c r="V773" s="206"/>
      <c r="W773" s="206"/>
      <c r="X773" s="678"/>
      <c r="Y773" s="34"/>
      <c r="Z773" s="610"/>
      <c r="AA773" s="608"/>
    </row>
    <row r="774" spans="1:27">
      <c r="A774" s="145" t="str">
        <f t="shared" si="22"/>
        <v>-</v>
      </c>
      <c r="B774" s="146" t="str">
        <f>_xlfn.XLOOKUP($A774,Dept.Meta!$A:$A,Dept.Meta!$F:$F,"-",0,1)</f>
        <v>-</v>
      </c>
      <c r="C774" s="629" t="str">
        <f>_xlfn.XLOOKUP(_xlfn.CONCAT($G774,"-",$I774),Div.Meta!$H:$H,Div.Meta!$C:$C,"-",0,1)</f>
        <v>-</v>
      </c>
      <c r="D774" s="302"/>
      <c r="E774" s="146" t="str">
        <f>IF($D774="","-",_xlfn.XLOOKUP($D774,Fund.Meta!$A:$A,Fund.Meta!$D:$D,"-",0,1))</f>
        <v>-</v>
      </c>
      <c r="F774" s="303" t="str">
        <f>IF($D774="","-",_xlfn.XLOOKUP($D774,Fund.Meta!$A:$A,Fund.Meta!$E:$E,"-",0,1))</f>
        <v>-</v>
      </c>
      <c r="G774" s="334"/>
      <c r="H774" s="303" t="str">
        <f>IF($G774="","-",_xlfn.XLOOKUP($G774,Appr.Meta!$A:$A,Appr.Meta!$D:$D,"-",0,1))</f>
        <v>-</v>
      </c>
      <c r="I774" s="302"/>
      <c r="J774" s="303" t="str">
        <f>IF($I774="","-",_xlfn.XLOOKUP($I774,'CC.Meta'!$A:$A,'CC.Meta'!$D:$D,"-",0,1))</f>
        <v>-</v>
      </c>
      <c r="K774" s="302"/>
      <c r="L774" s="146" t="str">
        <f>IF($K774="","-",_xlfn.XLOOKUP($K774,Obj.Meta!$A:$A,Obj.Meta!$D:$D,"-",0,1))</f>
        <v>-</v>
      </c>
      <c r="M774" s="300" t="str">
        <f>IF($K774="","-",_xlfn.XLOOKUP($K774,Obj.Meta!$A:$A,Obj.Meta!$F:$F,"-",0,1))</f>
        <v>-</v>
      </c>
      <c r="N774" s="337" t="str">
        <f t="shared" si="23"/>
        <v>---</v>
      </c>
      <c r="O774" s="333"/>
      <c r="P774" s="54"/>
      <c r="Q774" s="52"/>
      <c r="R774" s="34"/>
      <c r="S774" s="53"/>
      <c r="T774" s="208"/>
      <c r="U774" s="726"/>
      <c r="V774" s="206"/>
      <c r="W774" s="206"/>
      <c r="X774" s="678"/>
      <c r="Y774" s="34"/>
      <c r="Z774" s="610"/>
      <c r="AA774" s="608"/>
    </row>
    <row r="775" spans="1:27">
      <c r="A775" s="145" t="str">
        <f t="shared" si="22"/>
        <v>-</v>
      </c>
      <c r="B775" s="146" t="str">
        <f>_xlfn.XLOOKUP($A775,Dept.Meta!$A:$A,Dept.Meta!$F:$F,"-",0,1)</f>
        <v>-</v>
      </c>
      <c r="C775" s="629" t="str">
        <f>_xlfn.XLOOKUP(_xlfn.CONCAT($G775,"-",$I775),Div.Meta!$H:$H,Div.Meta!$C:$C,"-",0,1)</f>
        <v>-</v>
      </c>
      <c r="D775" s="302"/>
      <c r="E775" s="146" t="str">
        <f>IF($D775="","-",_xlfn.XLOOKUP($D775,Fund.Meta!$A:$A,Fund.Meta!$D:$D,"-",0,1))</f>
        <v>-</v>
      </c>
      <c r="F775" s="303" t="str">
        <f>IF($D775="","-",_xlfn.XLOOKUP($D775,Fund.Meta!$A:$A,Fund.Meta!$E:$E,"-",0,1))</f>
        <v>-</v>
      </c>
      <c r="G775" s="334"/>
      <c r="H775" s="303" t="str">
        <f>IF($G775="","-",_xlfn.XLOOKUP($G775,Appr.Meta!$A:$A,Appr.Meta!$D:$D,"-",0,1))</f>
        <v>-</v>
      </c>
      <c r="I775" s="302"/>
      <c r="J775" s="303" t="str">
        <f>IF($I775="","-",_xlfn.XLOOKUP($I775,'CC.Meta'!$A:$A,'CC.Meta'!$D:$D,"-",0,1))</f>
        <v>-</v>
      </c>
      <c r="K775" s="302"/>
      <c r="L775" s="146" t="str">
        <f>IF($K775="","-",_xlfn.XLOOKUP($K775,Obj.Meta!$A:$A,Obj.Meta!$D:$D,"-",0,1))</f>
        <v>-</v>
      </c>
      <c r="M775" s="300" t="str">
        <f>IF($K775="","-",_xlfn.XLOOKUP($K775,Obj.Meta!$A:$A,Obj.Meta!$F:$F,"-",0,1))</f>
        <v>-</v>
      </c>
      <c r="N775" s="337" t="str">
        <f t="shared" si="23"/>
        <v>---</v>
      </c>
      <c r="O775" s="333"/>
      <c r="P775" s="54"/>
      <c r="Q775" s="52"/>
      <c r="R775" s="34"/>
      <c r="S775" s="53"/>
      <c r="T775" s="208"/>
      <c r="U775" s="726"/>
      <c r="V775" s="206"/>
      <c r="W775" s="206"/>
      <c r="X775" s="678"/>
      <c r="Y775" s="34"/>
      <c r="Z775" s="610"/>
      <c r="AA775" s="608"/>
    </row>
    <row r="776" spans="1:27">
      <c r="A776" s="145" t="str">
        <f t="shared" si="22"/>
        <v>-</v>
      </c>
      <c r="B776" s="146" t="str">
        <f>_xlfn.XLOOKUP($A776,Dept.Meta!$A:$A,Dept.Meta!$F:$F,"-",0,1)</f>
        <v>-</v>
      </c>
      <c r="C776" s="629" t="str">
        <f>_xlfn.XLOOKUP(_xlfn.CONCAT($G776,"-",$I776),Div.Meta!$H:$H,Div.Meta!$C:$C,"-",0,1)</f>
        <v>-</v>
      </c>
      <c r="D776" s="302"/>
      <c r="E776" s="146" t="str">
        <f>IF($D776="","-",_xlfn.XLOOKUP($D776,Fund.Meta!$A:$A,Fund.Meta!$D:$D,"-",0,1))</f>
        <v>-</v>
      </c>
      <c r="F776" s="303" t="str">
        <f>IF($D776="","-",_xlfn.XLOOKUP($D776,Fund.Meta!$A:$A,Fund.Meta!$E:$E,"-",0,1))</f>
        <v>-</v>
      </c>
      <c r="G776" s="334"/>
      <c r="H776" s="303" t="str">
        <f>IF($G776="","-",_xlfn.XLOOKUP($G776,Appr.Meta!$A:$A,Appr.Meta!$D:$D,"-",0,1))</f>
        <v>-</v>
      </c>
      <c r="I776" s="302"/>
      <c r="J776" s="303" t="str">
        <f>IF($I776="","-",_xlfn.XLOOKUP($I776,'CC.Meta'!$A:$A,'CC.Meta'!$D:$D,"-",0,1))</f>
        <v>-</v>
      </c>
      <c r="K776" s="302"/>
      <c r="L776" s="146" t="str">
        <f>IF($K776="","-",_xlfn.XLOOKUP($K776,Obj.Meta!$A:$A,Obj.Meta!$D:$D,"-",0,1))</f>
        <v>-</v>
      </c>
      <c r="M776" s="300" t="str">
        <f>IF($K776="","-",_xlfn.XLOOKUP($K776,Obj.Meta!$A:$A,Obj.Meta!$F:$F,"-",0,1))</f>
        <v>-</v>
      </c>
      <c r="N776" s="337" t="str">
        <f t="shared" si="23"/>
        <v>---</v>
      </c>
      <c r="O776" s="333"/>
      <c r="P776" s="54"/>
      <c r="Q776" s="52"/>
      <c r="R776" s="34"/>
      <c r="S776" s="53"/>
      <c r="T776" s="208"/>
      <c r="U776" s="726"/>
      <c r="V776" s="206"/>
      <c r="W776" s="206"/>
      <c r="X776" s="678"/>
      <c r="Y776" s="34"/>
      <c r="Z776" s="610"/>
      <c r="AA776" s="608"/>
    </row>
    <row r="777" spans="1:27">
      <c r="A777" s="145" t="str">
        <f t="shared" si="22"/>
        <v>-</v>
      </c>
      <c r="B777" s="146" t="str">
        <f>_xlfn.XLOOKUP($A777,Dept.Meta!$A:$A,Dept.Meta!$F:$F,"-",0,1)</f>
        <v>-</v>
      </c>
      <c r="C777" s="629" t="str">
        <f>_xlfn.XLOOKUP(_xlfn.CONCAT($G777,"-",$I777),Div.Meta!$H:$H,Div.Meta!$C:$C,"-",0,1)</f>
        <v>-</v>
      </c>
      <c r="D777" s="302"/>
      <c r="E777" s="146" t="str">
        <f>IF($D777="","-",_xlfn.XLOOKUP($D777,Fund.Meta!$A:$A,Fund.Meta!$D:$D,"-",0,1))</f>
        <v>-</v>
      </c>
      <c r="F777" s="303" t="str">
        <f>IF($D777="","-",_xlfn.XLOOKUP($D777,Fund.Meta!$A:$A,Fund.Meta!$E:$E,"-",0,1))</f>
        <v>-</v>
      </c>
      <c r="G777" s="334"/>
      <c r="H777" s="303" t="str">
        <f>IF($G777="","-",_xlfn.XLOOKUP($G777,Appr.Meta!$A:$A,Appr.Meta!$D:$D,"-",0,1))</f>
        <v>-</v>
      </c>
      <c r="I777" s="302"/>
      <c r="J777" s="303" t="str">
        <f>IF($I777="","-",_xlfn.XLOOKUP($I777,'CC.Meta'!$A:$A,'CC.Meta'!$D:$D,"-",0,1))</f>
        <v>-</v>
      </c>
      <c r="K777" s="302"/>
      <c r="L777" s="146" t="str">
        <f>IF($K777="","-",_xlfn.XLOOKUP($K777,Obj.Meta!$A:$A,Obj.Meta!$D:$D,"-",0,1))</f>
        <v>-</v>
      </c>
      <c r="M777" s="300" t="str">
        <f>IF($K777="","-",_xlfn.XLOOKUP($K777,Obj.Meta!$A:$A,Obj.Meta!$F:$F,"-",0,1))</f>
        <v>-</v>
      </c>
      <c r="N777" s="337" t="str">
        <f t="shared" si="23"/>
        <v>---</v>
      </c>
      <c r="O777" s="333"/>
      <c r="P777" s="54"/>
      <c r="Q777" s="52"/>
      <c r="R777" s="34"/>
      <c r="S777" s="53"/>
      <c r="T777" s="208"/>
      <c r="U777" s="726"/>
      <c r="V777" s="206"/>
      <c r="W777" s="206"/>
      <c r="X777" s="678"/>
      <c r="Y777" s="34"/>
      <c r="Z777" s="610"/>
      <c r="AA777" s="608"/>
    </row>
    <row r="778" spans="1:27">
      <c r="A778" s="145" t="str">
        <f t="shared" si="22"/>
        <v>-</v>
      </c>
      <c r="B778" s="146" t="str">
        <f>_xlfn.XLOOKUP($A778,Dept.Meta!$A:$A,Dept.Meta!$F:$F,"-",0,1)</f>
        <v>-</v>
      </c>
      <c r="C778" s="629" t="str">
        <f>_xlfn.XLOOKUP(_xlfn.CONCAT($G778,"-",$I778),Div.Meta!$H:$H,Div.Meta!$C:$C,"-",0,1)</f>
        <v>-</v>
      </c>
      <c r="D778" s="302"/>
      <c r="E778" s="146" t="str">
        <f>IF($D778="","-",_xlfn.XLOOKUP($D778,Fund.Meta!$A:$A,Fund.Meta!$D:$D,"-",0,1))</f>
        <v>-</v>
      </c>
      <c r="F778" s="303" t="str">
        <f>IF($D778="","-",_xlfn.XLOOKUP($D778,Fund.Meta!$A:$A,Fund.Meta!$E:$E,"-",0,1))</f>
        <v>-</v>
      </c>
      <c r="G778" s="334"/>
      <c r="H778" s="303" t="str">
        <f>IF($G778="","-",_xlfn.XLOOKUP($G778,Appr.Meta!$A:$A,Appr.Meta!$D:$D,"-",0,1))</f>
        <v>-</v>
      </c>
      <c r="I778" s="302"/>
      <c r="J778" s="303" t="str">
        <f>IF($I778="","-",_xlfn.XLOOKUP($I778,'CC.Meta'!$A:$A,'CC.Meta'!$D:$D,"-",0,1))</f>
        <v>-</v>
      </c>
      <c r="K778" s="302"/>
      <c r="L778" s="146" t="str">
        <f>IF($K778="","-",_xlfn.XLOOKUP($K778,Obj.Meta!$A:$A,Obj.Meta!$D:$D,"-",0,1))</f>
        <v>-</v>
      </c>
      <c r="M778" s="300" t="str">
        <f>IF($K778="","-",_xlfn.XLOOKUP($K778,Obj.Meta!$A:$A,Obj.Meta!$F:$F,"-",0,1))</f>
        <v>-</v>
      </c>
      <c r="N778" s="337" t="str">
        <f t="shared" si="23"/>
        <v>---</v>
      </c>
      <c r="O778" s="333"/>
      <c r="P778" s="54"/>
      <c r="Q778" s="52"/>
      <c r="R778" s="34"/>
      <c r="S778" s="53"/>
      <c r="T778" s="208"/>
      <c r="U778" s="726"/>
      <c r="V778" s="206"/>
      <c r="W778" s="206"/>
      <c r="X778" s="678"/>
      <c r="Y778" s="34"/>
      <c r="Z778" s="610"/>
      <c r="AA778" s="608"/>
    </row>
    <row r="779" spans="1:27">
      <c r="A779" s="145" t="str">
        <f t="shared" si="22"/>
        <v>-</v>
      </c>
      <c r="B779" s="146" t="str">
        <f>_xlfn.XLOOKUP($A779,Dept.Meta!$A:$A,Dept.Meta!$F:$F,"-",0,1)</f>
        <v>-</v>
      </c>
      <c r="C779" s="629" t="str">
        <f>_xlfn.XLOOKUP(_xlfn.CONCAT($G779,"-",$I779),Div.Meta!$H:$H,Div.Meta!$C:$C,"-",0,1)</f>
        <v>-</v>
      </c>
      <c r="D779" s="302"/>
      <c r="E779" s="146" t="str">
        <f>IF($D779="","-",_xlfn.XLOOKUP($D779,Fund.Meta!$A:$A,Fund.Meta!$D:$D,"-",0,1))</f>
        <v>-</v>
      </c>
      <c r="F779" s="303" t="str">
        <f>IF($D779="","-",_xlfn.XLOOKUP($D779,Fund.Meta!$A:$A,Fund.Meta!$E:$E,"-",0,1))</f>
        <v>-</v>
      </c>
      <c r="G779" s="334"/>
      <c r="H779" s="303" t="str">
        <f>IF($G779="","-",_xlfn.XLOOKUP($G779,Appr.Meta!$A:$A,Appr.Meta!$D:$D,"-",0,1))</f>
        <v>-</v>
      </c>
      <c r="I779" s="302"/>
      <c r="J779" s="303" t="str">
        <f>IF($I779="","-",_xlfn.XLOOKUP($I779,'CC.Meta'!$A:$A,'CC.Meta'!$D:$D,"-",0,1))</f>
        <v>-</v>
      </c>
      <c r="K779" s="302"/>
      <c r="L779" s="146" t="str">
        <f>IF($K779="","-",_xlfn.XLOOKUP($K779,Obj.Meta!$A:$A,Obj.Meta!$D:$D,"-",0,1))</f>
        <v>-</v>
      </c>
      <c r="M779" s="300" t="str">
        <f>IF($K779="","-",_xlfn.XLOOKUP($K779,Obj.Meta!$A:$A,Obj.Meta!$F:$F,"-",0,1))</f>
        <v>-</v>
      </c>
      <c r="N779" s="337" t="str">
        <f t="shared" si="23"/>
        <v>---</v>
      </c>
      <c r="O779" s="333"/>
      <c r="P779" s="54"/>
      <c r="Q779" s="52"/>
      <c r="R779" s="34"/>
      <c r="S779" s="53"/>
      <c r="T779" s="208"/>
      <c r="U779" s="726"/>
      <c r="V779" s="206"/>
      <c r="W779" s="206"/>
      <c r="X779" s="678"/>
      <c r="Y779" s="34"/>
      <c r="Z779" s="610"/>
      <c r="AA779" s="608"/>
    </row>
    <row r="780" spans="1:27">
      <c r="A780" s="145" t="str">
        <f t="shared" si="22"/>
        <v>-</v>
      </c>
      <c r="B780" s="146" t="str">
        <f>_xlfn.XLOOKUP($A780,Dept.Meta!$A:$A,Dept.Meta!$F:$F,"-",0,1)</f>
        <v>-</v>
      </c>
      <c r="C780" s="629" t="str">
        <f>_xlfn.XLOOKUP(_xlfn.CONCAT($G780,"-",$I780),Div.Meta!$H:$H,Div.Meta!$C:$C,"-",0,1)</f>
        <v>-</v>
      </c>
      <c r="D780" s="302"/>
      <c r="E780" s="146" t="str">
        <f>IF($D780="","-",_xlfn.XLOOKUP($D780,Fund.Meta!$A:$A,Fund.Meta!$D:$D,"-",0,1))</f>
        <v>-</v>
      </c>
      <c r="F780" s="303" t="str">
        <f>IF($D780="","-",_xlfn.XLOOKUP($D780,Fund.Meta!$A:$A,Fund.Meta!$E:$E,"-",0,1))</f>
        <v>-</v>
      </c>
      <c r="G780" s="334"/>
      <c r="H780" s="303" t="str">
        <f>IF($G780="","-",_xlfn.XLOOKUP($G780,Appr.Meta!$A:$A,Appr.Meta!$D:$D,"-",0,1))</f>
        <v>-</v>
      </c>
      <c r="I780" s="302"/>
      <c r="J780" s="303" t="str">
        <f>IF($I780="","-",_xlfn.XLOOKUP($I780,'CC.Meta'!$A:$A,'CC.Meta'!$D:$D,"-",0,1))</f>
        <v>-</v>
      </c>
      <c r="K780" s="302"/>
      <c r="L780" s="146" t="str">
        <f>IF($K780="","-",_xlfn.XLOOKUP($K780,Obj.Meta!$A:$A,Obj.Meta!$D:$D,"-",0,1))</f>
        <v>-</v>
      </c>
      <c r="M780" s="300" t="str">
        <f>IF($K780="","-",_xlfn.XLOOKUP($K780,Obj.Meta!$A:$A,Obj.Meta!$F:$F,"-",0,1))</f>
        <v>-</v>
      </c>
      <c r="N780" s="337" t="str">
        <f t="shared" si="23"/>
        <v>---</v>
      </c>
      <c r="O780" s="333"/>
      <c r="P780" s="54"/>
      <c r="Q780" s="52"/>
      <c r="R780" s="34"/>
      <c r="S780" s="53"/>
      <c r="T780" s="208"/>
      <c r="U780" s="726"/>
      <c r="V780" s="206"/>
      <c r="W780" s="206"/>
      <c r="X780" s="678"/>
      <c r="Y780" s="34"/>
      <c r="Z780" s="610"/>
      <c r="AA780" s="608"/>
    </row>
    <row r="781" spans="1:27">
      <c r="A781" s="145" t="str">
        <f t="shared" si="22"/>
        <v>-</v>
      </c>
      <c r="B781" s="146" t="str">
        <f>_xlfn.XLOOKUP($A781,Dept.Meta!$A:$A,Dept.Meta!$F:$F,"-",0,1)</f>
        <v>-</v>
      </c>
      <c r="C781" s="629" t="str">
        <f>_xlfn.XLOOKUP(_xlfn.CONCAT($G781,"-",$I781),Div.Meta!$H:$H,Div.Meta!$C:$C,"-",0,1)</f>
        <v>-</v>
      </c>
      <c r="D781" s="302"/>
      <c r="E781" s="146" t="str">
        <f>IF($D781="","-",_xlfn.XLOOKUP($D781,Fund.Meta!$A:$A,Fund.Meta!$D:$D,"-",0,1))</f>
        <v>-</v>
      </c>
      <c r="F781" s="303" t="str">
        <f>IF($D781="","-",_xlfn.XLOOKUP($D781,Fund.Meta!$A:$A,Fund.Meta!$E:$E,"-",0,1))</f>
        <v>-</v>
      </c>
      <c r="G781" s="334"/>
      <c r="H781" s="303" t="str">
        <f>IF($G781="","-",_xlfn.XLOOKUP($G781,Appr.Meta!$A:$A,Appr.Meta!$D:$D,"-",0,1))</f>
        <v>-</v>
      </c>
      <c r="I781" s="302"/>
      <c r="J781" s="303" t="str">
        <f>IF($I781="","-",_xlfn.XLOOKUP($I781,'CC.Meta'!$A:$A,'CC.Meta'!$D:$D,"-",0,1))</f>
        <v>-</v>
      </c>
      <c r="K781" s="302"/>
      <c r="L781" s="146" t="str">
        <f>IF($K781="","-",_xlfn.XLOOKUP($K781,Obj.Meta!$A:$A,Obj.Meta!$D:$D,"-",0,1))</f>
        <v>-</v>
      </c>
      <c r="M781" s="300" t="str">
        <f>IF($K781="","-",_xlfn.XLOOKUP($K781,Obj.Meta!$A:$A,Obj.Meta!$F:$F,"-",0,1))</f>
        <v>-</v>
      </c>
      <c r="N781" s="337" t="str">
        <f t="shared" si="23"/>
        <v>---</v>
      </c>
      <c r="O781" s="333"/>
      <c r="P781" s="54"/>
      <c r="Q781" s="52"/>
      <c r="R781" s="34"/>
      <c r="S781" s="53"/>
      <c r="T781" s="208"/>
      <c r="U781" s="726"/>
      <c r="V781" s="206"/>
      <c r="W781" s="206"/>
      <c r="X781" s="678"/>
      <c r="Y781" s="34"/>
      <c r="Z781" s="610"/>
      <c r="AA781" s="608"/>
    </row>
    <row r="782" spans="1:27">
      <c r="A782" s="145" t="str">
        <f t="shared" si="22"/>
        <v>-</v>
      </c>
      <c r="B782" s="146" t="str">
        <f>_xlfn.XLOOKUP($A782,Dept.Meta!$A:$A,Dept.Meta!$F:$F,"-",0,1)</f>
        <v>-</v>
      </c>
      <c r="C782" s="629" t="str">
        <f>_xlfn.XLOOKUP(_xlfn.CONCAT($G782,"-",$I782),Div.Meta!$H:$H,Div.Meta!$C:$C,"-",0,1)</f>
        <v>-</v>
      </c>
      <c r="D782" s="302"/>
      <c r="E782" s="146" t="str">
        <f>IF($D782="","-",_xlfn.XLOOKUP($D782,Fund.Meta!$A:$A,Fund.Meta!$D:$D,"-",0,1))</f>
        <v>-</v>
      </c>
      <c r="F782" s="303" t="str">
        <f>IF($D782="","-",_xlfn.XLOOKUP($D782,Fund.Meta!$A:$A,Fund.Meta!$E:$E,"-",0,1))</f>
        <v>-</v>
      </c>
      <c r="G782" s="334"/>
      <c r="H782" s="303" t="str">
        <f>IF($G782="","-",_xlfn.XLOOKUP($G782,Appr.Meta!$A:$A,Appr.Meta!$D:$D,"-",0,1))</f>
        <v>-</v>
      </c>
      <c r="I782" s="302"/>
      <c r="J782" s="303" t="str">
        <f>IF($I782="","-",_xlfn.XLOOKUP($I782,'CC.Meta'!$A:$A,'CC.Meta'!$D:$D,"-",0,1))</f>
        <v>-</v>
      </c>
      <c r="K782" s="302"/>
      <c r="L782" s="146" t="str">
        <f>IF($K782="","-",_xlfn.XLOOKUP($K782,Obj.Meta!$A:$A,Obj.Meta!$D:$D,"-",0,1))</f>
        <v>-</v>
      </c>
      <c r="M782" s="300" t="str">
        <f>IF($K782="","-",_xlfn.XLOOKUP($K782,Obj.Meta!$A:$A,Obj.Meta!$F:$F,"-",0,1))</f>
        <v>-</v>
      </c>
      <c r="N782" s="337" t="str">
        <f t="shared" si="23"/>
        <v>---</v>
      </c>
      <c r="O782" s="333"/>
      <c r="P782" s="54"/>
      <c r="Q782" s="52"/>
      <c r="R782" s="34"/>
      <c r="S782" s="53"/>
      <c r="T782" s="208"/>
      <c r="U782" s="726"/>
      <c r="V782" s="206"/>
      <c r="W782" s="206"/>
      <c r="X782" s="678"/>
      <c r="Y782" s="34"/>
      <c r="Z782" s="610"/>
      <c r="AA782" s="608"/>
    </row>
    <row r="783" spans="1:27">
      <c r="A783" s="145" t="str">
        <f t="shared" si="22"/>
        <v>-</v>
      </c>
      <c r="B783" s="146" t="str">
        <f>_xlfn.XLOOKUP($A783,Dept.Meta!$A:$A,Dept.Meta!$F:$F,"-",0,1)</f>
        <v>-</v>
      </c>
      <c r="C783" s="629" t="str">
        <f>_xlfn.XLOOKUP(_xlfn.CONCAT($G783,"-",$I783),Div.Meta!$H:$H,Div.Meta!$C:$C,"-",0,1)</f>
        <v>-</v>
      </c>
      <c r="D783" s="302"/>
      <c r="E783" s="146" t="str">
        <f>IF($D783="","-",_xlfn.XLOOKUP($D783,Fund.Meta!$A:$A,Fund.Meta!$D:$D,"-",0,1))</f>
        <v>-</v>
      </c>
      <c r="F783" s="303" t="str">
        <f>IF($D783="","-",_xlfn.XLOOKUP($D783,Fund.Meta!$A:$A,Fund.Meta!$E:$E,"-",0,1))</f>
        <v>-</v>
      </c>
      <c r="G783" s="334"/>
      <c r="H783" s="303" t="str">
        <f>IF($G783="","-",_xlfn.XLOOKUP($G783,Appr.Meta!$A:$A,Appr.Meta!$D:$D,"-",0,1))</f>
        <v>-</v>
      </c>
      <c r="I783" s="302"/>
      <c r="J783" s="303" t="str">
        <f>IF($I783="","-",_xlfn.XLOOKUP($I783,'CC.Meta'!$A:$A,'CC.Meta'!$D:$D,"-",0,1))</f>
        <v>-</v>
      </c>
      <c r="K783" s="302"/>
      <c r="L783" s="146" t="str">
        <f>IF($K783="","-",_xlfn.XLOOKUP($K783,Obj.Meta!$A:$A,Obj.Meta!$D:$D,"-",0,1))</f>
        <v>-</v>
      </c>
      <c r="M783" s="300" t="str">
        <f>IF($K783="","-",_xlfn.XLOOKUP($K783,Obj.Meta!$A:$A,Obj.Meta!$F:$F,"-",0,1))</f>
        <v>-</v>
      </c>
      <c r="N783" s="337" t="str">
        <f t="shared" si="23"/>
        <v>---</v>
      </c>
      <c r="O783" s="333"/>
      <c r="P783" s="54"/>
      <c r="Q783" s="52"/>
      <c r="R783" s="34"/>
      <c r="S783" s="53"/>
      <c r="T783" s="208"/>
      <c r="U783" s="726"/>
      <c r="V783" s="206"/>
      <c r="W783" s="206"/>
      <c r="X783" s="678"/>
      <c r="Y783" s="34"/>
      <c r="Z783" s="610"/>
      <c r="AA783" s="608"/>
    </row>
    <row r="784" spans="1:27">
      <c r="A784" s="145" t="str">
        <f t="shared" si="22"/>
        <v>-</v>
      </c>
      <c r="B784" s="146" t="str">
        <f>_xlfn.XLOOKUP($A784,Dept.Meta!$A:$A,Dept.Meta!$F:$F,"-",0,1)</f>
        <v>-</v>
      </c>
      <c r="C784" s="629" t="str">
        <f>_xlfn.XLOOKUP(_xlfn.CONCAT($G784,"-",$I784),Div.Meta!$H:$H,Div.Meta!$C:$C,"-",0,1)</f>
        <v>-</v>
      </c>
      <c r="D784" s="302"/>
      <c r="E784" s="146" t="str">
        <f>IF($D784="","-",_xlfn.XLOOKUP($D784,Fund.Meta!$A:$A,Fund.Meta!$D:$D,"-",0,1))</f>
        <v>-</v>
      </c>
      <c r="F784" s="303" t="str">
        <f>IF($D784="","-",_xlfn.XLOOKUP($D784,Fund.Meta!$A:$A,Fund.Meta!$E:$E,"-",0,1))</f>
        <v>-</v>
      </c>
      <c r="G784" s="334"/>
      <c r="H784" s="303" t="str">
        <f>IF($G784="","-",_xlfn.XLOOKUP($G784,Appr.Meta!$A:$A,Appr.Meta!$D:$D,"-",0,1))</f>
        <v>-</v>
      </c>
      <c r="I784" s="302"/>
      <c r="J784" s="303" t="str">
        <f>IF($I784="","-",_xlfn.XLOOKUP($I784,'CC.Meta'!$A:$A,'CC.Meta'!$D:$D,"-",0,1))</f>
        <v>-</v>
      </c>
      <c r="K784" s="302"/>
      <c r="L784" s="146" t="str">
        <f>IF($K784="","-",_xlfn.XLOOKUP($K784,Obj.Meta!$A:$A,Obj.Meta!$D:$D,"-",0,1))</f>
        <v>-</v>
      </c>
      <c r="M784" s="300" t="str">
        <f>IF($K784="","-",_xlfn.XLOOKUP($K784,Obj.Meta!$A:$A,Obj.Meta!$F:$F,"-",0,1))</f>
        <v>-</v>
      </c>
      <c r="N784" s="337" t="str">
        <f t="shared" si="23"/>
        <v>---</v>
      </c>
      <c r="O784" s="333"/>
      <c r="P784" s="54"/>
      <c r="Q784" s="52"/>
      <c r="R784" s="34"/>
      <c r="S784" s="53"/>
      <c r="T784" s="208"/>
      <c r="U784" s="726"/>
      <c r="V784" s="206"/>
      <c r="W784" s="206"/>
      <c r="X784" s="678"/>
      <c r="Y784" s="34"/>
      <c r="Z784" s="610"/>
      <c r="AA784" s="608"/>
    </row>
    <row r="785" spans="1:27">
      <c r="A785" s="145" t="str">
        <f t="shared" si="22"/>
        <v>-</v>
      </c>
      <c r="B785" s="146" t="str">
        <f>_xlfn.XLOOKUP($A785,Dept.Meta!$A:$A,Dept.Meta!$F:$F,"-",0,1)</f>
        <v>-</v>
      </c>
      <c r="C785" s="629" t="str">
        <f>_xlfn.XLOOKUP(_xlfn.CONCAT($G785,"-",$I785),Div.Meta!$H:$H,Div.Meta!$C:$C,"-",0,1)</f>
        <v>-</v>
      </c>
      <c r="D785" s="302"/>
      <c r="E785" s="146" t="str">
        <f>IF($D785="","-",_xlfn.XLOOKUP($D785,Fund.Meta!$A:$A,Fund.Meta!$D:$D,"-",0,1))</f>
        <v>-</v>
      </c>
      <c r="F785" s="303" t="str">
        <f>IF($D785="","-",_xlfn.XLOOKUP($D785,Fund.Meta!$A:$A,Fund.Meta!$E:$E,"-",0,1))</f>
        <v>-</v>
      </c>
      <c r="G785" s="334"/>
      <c r="H785" s="303" t="str">
        <f>IF($G785="","-",_xlfn.XLOOKUP($G785,Appr.Meta!$A:$A,Appr.Meta!$D:$D,"-",0,1))</f>
        <v>-</v>
      </c>
      <c r="I785" s="302"/>
      <c r="J785" s="303" t="str">
        <f>IF($I785="","-",_xlfn.XLOOKUP($I785,'CC.Meta'!$A:$A,'CC.Meta'!$D:$D,"-",0,1))</f>
        <v>-</v>
      </c>
      <c r="K785" s="302"/>
      <c r="L785" s="146" t="str">
        <f>IF($K785="","-",_xlfn.XLOOKUP($K785,Obj.Meta!$A:$A,Obj.Meta!$D:$D,"-",0,1))</f>
        <v>-</v>
      </c>
      <c r="M785" s="300" t="str">
        <f>IF($K785="","-",_xlfn.XLOOKUP($K785,Obj.Meta!$A:$A,Obj.Meta!$F:$F,"-",0,1))</f>
        <v>-</v>
      </c>
      <c r="N785" s="337" t="str">
        <f t="shared" si="23"/>
        <v>---</v>
      </c>
      <c r="O785" s="333"/>
      <c r="P785" s="54"/>
      <c r="Q785" s="52"/>
      <c r="R785" s="34"/>
      <c r="S785" s="53"/>
      <c r="T785" s="208"/>
      <c r="U785" s="726"/>
      <c r="V785" s="206"/>
      <c r="W785" s="206"/>
      <c r="X785" s="678"/>
      <c r="Y785" s="34"/>
      <c r="Z785" s="610"/>
      <c r="AA785" s="608"/>
    </row>
    <row r="786" spans="1:27">
      <c r="A786" s="145" t="str">
        <f t="shared" si="22"/>
        <v>-</v>
      </c>
      <c r="B786" s="146" t="str">
        <f>_xlfn.XLOOKUP($A786,Dept.Meta!$A:$A,Dept.Meta!$F:$F,"-",0,1)</f>
        <v>-</v>
      </c>
      <c r="C786" s="629" t="str">
        <f>_xlfn.XLOOKUP(_xlfn.CONCAT($G786,"-",$I786),Div.Meta!$H:$H,Div.Meta!$C:$C,"-",0,1)</f>
        <v>-</v>
      </c>
      <c r="D786" s="302"/>
      <c r="E786" s="146" t="str">
        <f>IF($D786="","-",_xlfn.XLOOKUP($D786,Fund.Meta!$A:$A,Fund.Meta!$D:$D,"-",0,1))</f>
        <v>-</v>
      </c>
      <c r="F786" s="303" t="str">
        <f>IF($D786="","-",_xlfn.XLOOKUP($D786,Fund.Meta!$A:$A,Fund.Meta!$E:$E,"-",0,1))</f>
        <v>-</v>
      </c>
      <c r="G786" s="334"/>
      <c r="H786" s="303" t="str">
        <f>IF($G786="","-",_xlfn.XLOOKUP($G786,Appr.Meta!$A:$A,Appr.Meta!$D:$D,"-",0,1))</f>
        <v>-</v>
      </c>
      <c r="I786" s="302"/>
      <c r="J786" s="303" t="str">
        <f>IF($I786="","-",_xlfn.XLOOKUP($I786,'CC.Meta'!$A:$A,'CC.Meta'!$D:$D,"-",0,1))</f>
        <v>-</v>
      </c>
      <c r="K786" s="302"/>
      <c r="L786" s="146" t="str">
        <f>IF($K786="","-",_xlfn.XLOOKUP($K786,Obj.Meta!$A:$A,Obj.Meta!$D:$D,"-",0,1))</f>
        <v>-</v>
      </c>
      <c r="M786" s="300" t="str">
        <f>IF($K786="","-",_xlfn.XLOOKUP($K786,Obj.Meta!$A:$A,Obj.Meta!$F:$F,"-",0,1))</f>
        <v>-</v>
      </c>
      <c r="N786" s="337" t="str">
        <f t="shared" si="23"/>
        <v>---</v>
      </c>
      <c r="O786" s="333"/>
      <c r="P786" s="54"/>
      <c r="Q786" s="52"/>
      <c r="R786" s="34"/>
      <c r="S786" s="53"/>
      <c r="T786" s="208"/>
      <c r="U786" s="726"/>
      <c r="V786" s="206"/>
      <c r="W786" s="206"/>
      <c r="X786" s="678"/>
      <c r="Y786" s="34"/>
      <c r="Z786" s="610"/>
      <c r="AA786" s="608"/>
    </row>
    <row r="787" spans="1:27">
      <c r="A787" s="145" t="str">
        <f t="shared" ref="A787:A850" si="24">IFERROR(VALUE(LEFT($I787,2)),"-")</f>
        <v>-</v>
      </c>
      <c r="B787" s="146" t="str">
        <f>_xlfn.XLOOKUP($A787,Dept.Meta!$A:$A,Dept.Meta!$F:$F,"-",0,1)</f>
        <v>-</v>
      </c>
      <c r="C787" s="629" t="str">
        <f>_xlfn.XLOOKUP(_xlfn.CONCAT($G787,"-",$I787),Div.Meta!$H:$H,Div.Meta!$C:$C,"-",0,1)</f>
        <v>-</v>
      </c>
      <c r="D787" s="302"/>
      <c r="E787" s="146" t="str">
        <f>IF($D787="","-",_xlfn.XLOOKUP($D787,Fund.Meta!$A:$A,Fund.Meta!$D:$D,"-",0,1))</f>
        <v>-</v>
      </c>
      <c r="F787" s="303" t="str">
        <f>IF($D787="","-",_xlfn.XLOOKUP($D787,Fund.Meta!$A:$A,Fund.Meta!$E:$E,"-",0,1))</f>
        <v>-</v>
      </c>
      <c r="G787" s="334"/>
      <c r="H787" s="303" t="str">
        <f>IF($G787="","-",_xlfn.XLOOKUP($G787,Appr.Meta!$A:$A,Appr.Meta!$D:$D,"-",0,1))</f>
        <v>-</v>
      </c>
      <c r="I787" s="302"/>
      <c r="J787" s="303" t="str">
        <f>IF($I787="","-",_xlfn.XLOOKUP($I787,'CC.Meta'!$A:$A,'CC.Meta'!$D:$D,"-",0,1))</f>
        <v>-</v>
      </c>
      <c r="K787" s="302"/>
      <c r="L787" s="146" t="str">
        <f>IF($K787="","-",_xlfn.XLOOKUP($K787,Obj.Meta!$A:$A,Obj.Meta!$D:$D,"-",0,1))</f>
        <v>-</v>
      </c>
      <c r="M787" s="300" t="str">
        <f>IF($K787="","-",_xlfn.XLOOKUP($K787,Obj.Meta!$A:$A,Obj.Meta!$F:$F,"-",0,1))</f>
        <v>-</v>
      </c>
      <c r="N787" s="337" t="str">
        <f t="shared" ref="N787:N850" si="25">_xlfn.CONCAT($D787,"-",$G787,"-",$I787,"-",$K787)</f>
        <v>---</v>
      </c>
      <c r="O787" s="333"/>
      <c r="P787" s="54"/>
      <c r="Q787" s="52"/>
      <c r="R787" s="34"/>
      <c r="S787" s="53"/>
      <c r="T787" s="208"/>
      <c r="U787" s="726"/>
      <c r="V787" s="206"/>
      <c r="W787" s="206"/>
      <c r="X787" s="678"/>
      <c r="Y787" s="34"/>
      <c r="Z787" s="610"/>
      <c r="AA787" s="608"/>
    </row>
    <row r="788" spans="1:27">
      <c r="A788" s="145" t="str">
        <f t="shared" si="24"/>
        <v>-</v>
      </c>
      <c r="B788" s="146" t="str">
        <f>_xlfn.XLOOKUP($A788,Dept.Meta!$A:$A,Dept.Meta!$F:$F,"-",0,1)</f>
        <v>-</v>
      </c>
      <c r="C788" s="629" t="str">
        <f>_xlfn.XLOOKUP(_xlfn.CONCAT($G788,"-",$I788),Div.Meta!$H:$H,Div.Meta!$C:$C,"-",0,1)</f>
        <v>-</v>
      </c>
      <c r="D788" s="302"/>
      <c r="E788" s="146" t="str">
        <f>IF($D788="","-",_xlfn.XLOOKUP($D788,Fund.Meta!$A:$A,Fund.Meta!$D:$D,"-",0,1))</f>
        <v>-</v>
      </c>
      <c r="F788" s="303" t="str">
        <f>IF($D788="","-",_xlfn.XLOOKUP($D788,Fund.Meta!$A:$A,Fund.Meta!$E:$E,"-",0,1))</f>
        <v>-</v>
      </c>
      <c r="G788" s="334"/>
      <c r="H788" s="303" t="str">
        <f>IF($G788="","-",_xlfn.XLOOKUP($G788,Appr.Meta!$A:$A,Appr.Meta!$D:$D,"-",0,1))</f>
        <v>-</v>
      </c>
      <c r="I788" s="302"/>
      <c r="J788" s="303" t="str">
        <f>IF($I788="","-",_xlfn.XLOOKUP($I788,'CC.Meta'!$A:$A,'CC.Meta'!$D:$D,"-",0,1))</f>
        <v>-</v>
      </c>
      <c r="K788" s="302"/>
      <c r="L788" s="146" t="str">
        <f>IF($K788="","-",_xlfn.XLOOKUP($K788,Obj.Meta!$A:$A,Obj.Meta!$D:$D,"-",0,1))</f>
        <v>-</v>
      </c>
      <c r="M788" s="300" t="str">
        <f>IF($K788="","-",_xlfn.XLOOKUP($K788,Obj.Meta!$A:$A,Obj.Meta!$F:$F,"-",0,1))</f>
        <v>-</v>
      </c>
      <c r="N788" s="337" t="str">
        <f t="shared" si="25"/>
        <v>---</v>
      </c>
      <c r="O788" s="333"/>
      <c r="P788" s="54"/>
      <c r="Q788" s="52"/>
      <c r="R788" s="34"/>
      <c r="S788" s="53"/>
      <c r="T788" s="208"/>
      <c r="U788" s="726"/>
      <c r="V788" s="206"/>
      <c r="W788" s="206"/>
      <c r="X788" s="678"/>
      <c r="Y788" s="34"/>
      <c r="Z788" s="610"/>
      <c r="AA788" s="608"/>
    </row>
    <row r="789" spans="1:27">
      <c r="A789" s="145" t="str">
        <f t="shared" si="24"/>
        <v>-</v>
      </c>
      <c r="B789" s="146" t="str">
        <f>_xlfn.XLOOKUP($A789,Dept.Meta!$A:$A,Dept.Meta!$F:$F,"-",0,1)</f>
        <v>-</v>
      </c>
      <c r="C789" s="629" t="str">
        <f>_xlfn.XLOOKUP(_xlfn.CONCAT($G789,"-",$I789),Div.Meta!$H:$H,Div.Meta!$C:$C,"-",0,1)</f>
        <v>-</v>
      </c>
      <c r="D789" s="302"/>
      <c r="E789" s="146" t="str">
        <f>IF($D789="","-",_xlfn.XLOOKUP($D789,Fund.Meta!$A:$A,Fund.Meta!$D:$D,"-",0,1))</f>
        <v>-</v>
      </c>
      <c r="F789" s="303" t="str">
        <f>IF($D789="","-",_xlfn.XLOOKUP($D789,Fund.Meta!$A:$A,Fund.Meta!$E:$E,"-",0,1))</f>
        <v>-</v>
      </c>
      <c r="G789" s="334"/>
      <c r="H789" s="303" t="str">
        <f>IF($G789="","-",_xlfn.XLOOKUP($G789,Appr.Meta!$A:$A,Appr.Meta!$D:$D,"-",0,1))</f>
        <v>-</v>
      </c>
      <c r="I789" s="302"/>
      <c r="J789" s="303" t="str">
        <f>IF($I789="","-",_xlfn.XLOOKUP($I789,'CC.Meta'!$A:$A,'CC.Meta'!$D:$D,"-",0,1))</f>
        <v>-</v>
      </c>
      <c r="K789" s="302"/>
      <c r="L789" s="146" t="str">
        <f>IF($K789="","-",_xlfn.XLOOKUP($K789,Obj.Meta!$A:$A,Obj.Meta!$D:$D,"-",0,1))</f>
        <v>-</v>
      </c>
      <c r="M789" s="300" t="str">
        <f>IF($K789="","-",_xlfn.XLOOKUP($K789,Obj.Meta!$A:$A,Obj.Meta!$F:$F,"-",0,1))</f>
        <v>-</v>
      </c>
      <c r="N789" s="337" t="str">
        <f t="shared" si="25"/>
        <v>---</v>
      </c>
      <c r="O789" s="333"/>
      <c r="P789" s="54"/>
      <c r="Q789" s="52"/>
      <c r="R789" s="34"/>
      <c r="S789" s="53"/>
      <c r="T789" s="208"/>
      <c r="U789" s="726"/>
      <c r="V789" s="206"/>
      <c r="W789" s="206"/>
      <c r="X789" s="678"/>
      <c r="Y789" s="34"/>
      <c r="Z789" s="610"/>
      <c r="AA789" s="608"/>
    </row>
    <row r="790" spans="1:27">
      <c r="A790" s="145" t="str">
        <f t="shared" si="24"/>
        <v>-</v>
      </c>
      <c r="B790" s="146" t="str">
        <f>_xlfn.XLOOKUP($A790,Dept.Meta!$A:$A,Dept.Meta!$F:$F,"-",0,1)</f>
        <v>-</v>
      </c>
      <c r="C790" s="629" t="str">
        <f>_xlfn.XLOOKUP(_xlfn.CONCAT($G790,"-",$I790),Div.Meta!$H:$H,Div.Meta!$C:$C,"-",0,1)</f>
        <v>-</v>
      </c>
      <c r="D790" s="302"/>
      <c r="E790" s="146" t="str">
        <f>IF($D790="","-",_xlfn.XLOOKUP($D790,Fund.Meta!$A:$A,Fund.Meta!$D:$D,"-",0,1))</f>
        <v>-</v>
      </c>
      <c r="F790" s="303" t="str">
        <f>IF($D790="","-",_xlfn.XLOOKUP($D790,Fund.Meta!$A:$A,Fund.Meta!$E:$E,"-",0,1))</f>
        <v>-</v>
      </c>
      <c r="G790" s="334"/>
      <c r="H790" s="303" t="str">
        <f>IF($G790="","-",_xlfn.XLOOKUP($G790,Appr.Meta!$A:$A,Appr.Meta!$D:$D,"-",0,1))</f>
        <v>-</v>
      </c>
      <c r="I790" s="302"/>
      <c r="J790" s="303" t="str">
        <f>IF($I790="","-",_xlfn.XLOOKUP($I790,'CC.Meta'!$A:$A,'CC.Meta'!$D:$D,"-",0,1))</f>
        <v>-</v>
      </c>
      <c r="K790" s="302"/>
      <c r="L790" s="146" t="str">
        <f>IF($K790="","-",_xlfn.XLOOKUP($K790,Obj.Meta!$A:$A,Obj.Meta!$D:$D,"-",0,1))</f>
        <v>-</v>
      </c>
      <c r="M790" s="300" t="str">
        <f>IF($K790="","-",_xlfn.XLOOKUP($K790,Obj.Meta!$A:$A,Obj.Meta!$F:$F,"-",0,1))</f>
        <v>-</v>
      </c>
      <c r="N790" s="337" t="str">
        <f t="shared" si="25"/>
        <v>---</v>
      </c>
      <c r="O790" s="333"/>
      <c r="P790" s="54"/>
      <c r="Q790" s="52"/>
      <c r="R790" s="34"/>
      <c r="S790" s="53"/>
      <c r="T790" s="208"/>
      <c r="U790" s="726"/>
      <c r="V790" s="206"/>
      <c r="W790" s="206"/>
      <c r="X790" s="678"/>
      <c r="Y790" s="34"/>
      <c r="Z790" s="610"/>
      <c r="AA790" s="608"/>
    </row>
    <row r="791" spans="1:27">
      <c r="A791" s="145" t="str">
        <f t="shared" si="24"/>
        <v>-</v>
      </c>
      <c r="B791" s="146" t="str">
        <f>_xlfn.XLOOKUP($A791,Dept.Meta!$A:$A,Dept.Meta!$F:$F,"-",0,1)</f>
        <v>-</v>
      </c>
      <c r="C791" s="629" t="str">
        <f>_xlfn.XLOOKUP(_xlfn.CONCAT($G791,"-",$I791),Div.Meta!$H:$H,Div.Meta!$C:$C,"-",0,1)</f>
        <v>-</v>
      </c>
      <c r="D791" s="302"/>
      <c r="E791" s="146" t="str">
        <f>IF($D791="","-",_xlfn.XLOOKUP($D791,Fund.Meta!$A:$A,Fund.Meta!$D:$D,"-",0,1))</f>
        <v>-</v>
      </c>
      <c r="F791" s="303" t="str">
        <f>IF($D791="","-",_xlfn.XLOOKUP($D791,Fund.Meta!$A:$A,Fund.Meta!$E:$E,"-",0,1))</f>
        <v>-</v>
      </c>
      <c r="G791" s="334"/>
      <c r="H791" s="303" t="str">
        <f>IF($G791="","-",_xlfn.XLOOKUP($G791,Appr.Meta!$A:$A,Appr.Meta!$D:$D,"-",0,1))</f>
        <v>-</v>
      </c>
      <c r="I791" s="302"/>
      <c r="J791" s="303" t="str">
        <f>IF($I791="","-",_xlfn.XLOOKUP($I791,'CC.Meta'!$A:$A,'CC.Meta'!$D:$D,"-",0,1))</f>
        <v>-</v>
      </c>
      <c r="K791" s="302"/>
      <c r="L791" s="146" t="str">
        <f>IF($K791="","-",_xlfn.XLOOKUP($K791,Obj.Meta!$A:$A,Obj.Meta!$D:$D,"-",0,1))</f>
        <v>-</v>
      </c>
      <c r="M791" s="300" t="str">
        <f>IF($K791="","-",_xlfn.XLOOKUP($K791,Obj.Meta!$A:$A,Obj.Meta!$F:$F,"-",0,1))</f>
        <v>-</v>
      </c>
      <c r="N791" s="337" t="str">
        <f t="shared" si="25"/>
        <v>---</v>
      </c>
      <c r="O791" s="333"/>
      <c r="P791" s="54"/>
      <c r="Q791" s="52"/>
      <c r="R791" s="34"/>
      <c r="S791" s="53"/>
      <c r="T791" s="208"/>
      <c r="U791" s="726"/>
      <c r="V791" s="206"/>
      <c r="W791" s="206"/>
      <c r="X791" s="678"/>
      <c r="Y791" s="34"/>
      <c r="Z791" s="610"/>
      <c r="AA791" s="608"/>
    </row>
    <row r="792" spans="1:27">
      <c r="A792" s="145" t="str">
        <f t="shared" si="24"/>
        <v>-</v>
      </c>
      <c r="B792" s="146" t="str">
        <f>_xlfn.XLOOKUP($A792,Dept.Meta!$A:$A,Dept.Meta!$F:$F,"-",0,1)</f>
        <v>-</v>
      </c>
      <c r="C792" s="629" t="str">
        <f>_xlfn.XLOOKUP(_xlfn.CONCAT($G792,"-",$I792),Div.Meta!$H:$H,Div.Meta!$C:$C,"-",0,1)</f>
        <v>-</v>
      </c>
      <c r="D792" s="302"/>
      <c r="E792" s="146" t="str">
        <f>IF($D792="","-",_xlfn.XLOOKUP($D792,Fund.Meta!$A:$A,Fund.Meta!$D:$D,"-",0,1))</f>
        <v>-</v>
      </c>
      <c r="F792" s="303" t="str">
        <f>IF($D792="","-",_xlfn.XLOOKUP($D792,Fund.Meta!$A:$A,Fund.Meta!$E:$E,"-",0,1))</f>
        <v>-</v>
      </c>
      <c r="G792" s="334"/>
      <c r="H792" s="303" t="str">
        <f>IF($G792="","-",_xlfn.XLOOKUP($G792,Appr.Meta!$A:$A,Appr.Meta!$D:$D,"-",0,1))</f>
        <v>-</v>
      </c>
      <c r="I792" s="302"/>
      <c r="J792" s="303" t="str">
        <f>IF($I792="","-",_xlfn.XLOOKUP($I792,'CC.Meta'!$A:$A,'CC.Meta'!$D:$D,"-",0,1))</f>
        <v>-</v>
      </c>
      <c r="K792" s="302"/>
      <c r="L792" s="146" t="str">
        <f>IF($K792="","-",_xlfn.XLOOKUP($K792,Obj.Meta!$A:$A,Obj.Meta!$D:$D,"-",0,1))</f>
        <v>-</v>
      </c>
      <c r="M792" s="300" t="str">
        <f>IF($K792="","-",_xlfn.XLOOKUP($K792,Obj.Meta!$A:$A,Obj.Meta!$F:$F,"-",0,1))</f>
        <v>-</v>
      </c>
      <c r="N792" s="337" t="str">
        <f t="shared" si="25"/>
        <v>---</v>
      </c>
      <c r="O792" s="333"/>
      <c r="P792" s="54"/>
      <c r="Q792" s="52"/>
      <c r="R792" s="34"/>
      <c r="S792" s="53"/>
      <c r="T792" s="208"/>
      <c r="U792" s="726"/>
      <c r="V792" s="206"/>
      <c r="W792" s="206"/>
      <c r="X792" s="678"/>
      <c r="Y792" s="34"/>
      <c r="Z792" s="610"/>
      <c r="AA792" s="608"/>
    </row>
    <row r="793" spans="1:27">
      <c r="A793" s="145" t="str">
        <f t="shared" si="24"/>
        <v>-</v>
      </c>
      <c r="B793" s="146" t="str">
        <f>_xlfn.XLOOKUP($A793,Dept.Meta!$A:$A,Dept.Meta!$F:$F,"-",0,1)</f>
        <v>-</v>
      </c>
      <c r="C793" s="629" t="str">
        <f>_xlfn.XLOOKUP(_xlfn.CONCAT($G793,"-",$I793),Div.Meta!$H:$H,Div.Meta!$C:$C,"-",0,1)</f>
        <v>-</v>
      </c>
      <c r="D793" s="302"/>
      <c r="E793" s="146" t="str">
        <f>IF($D793="","-",_xlfn.XLOOKUP($D793,Fund.Meta!$A:$A,Fund.Meta!$D:$D,"-",0,1))</f>
        <v>-</v>
      </c>
      <c r="F793" s="303" t="str">
        <f>IF($D793="","-",_xlfn.XLOOKUP($D793,Fund.Meta!$A:$A,Fund.Meta!$E:$E,"-",0,1))</f>
        <v>-</v>
      </c>
      <c r="G793" s="334"/>
      <c r="H793" s="303" t="str">
        <f>IF($G793="","-",_xlfn.XLOOKUP($G793,Appr.Meta!$A:$A,Appr.Meta!$D:$D,"-",0,1))</f>
        <v>-</v>
      </c>
      <c r="I793" s="302"/>
      <c r="J793" s="303" t="str">
        <f>IF($I793="","-",_xlfn.XLOOKUP($I793,'CC.Meta'!$A:$A,'CC.Meta'!$D:$D,"-",0,1))</f>
        <v>-</v>
      </c>
      <c r="K793" s="302"/>
      <c r="L793" s="146" t="str">
        <f>IF($K793="","-",_xlfn.XLOOKUP($K793,Obj.Meta!$A:$A,Obj.Meta!$D:$D,"-",0,1))</f>
        <v>-</v>
      </c>
      <c r="M793" s="300" t="str">
        <f>IF($K793="","-",_xlfn.XLOOKUP($K793,Obj.Meta!$A:$A,Obj.Meta!$F:$F,"-",0,1))</f>
        <v>-</v>
      </c>
      <c r="N793" s="337" t="str">
        <f t="shared" si="25"/>
        <v>---</v>
      </c>
      <c r="O793" s="333"/>
      <c r="P793" s="54"/>
      <c r="Q793" s="52"/>
      <c r="R793" s="34"/>
      <c r="S793" s="53"/>
      <c r="T793" s="208"/>
      <c r="U793" s="726"/>
      <c r="V793" s="206"/>
      <c r="W793" s="206"/>
      <c r="X793" s="678"/>
      <c r="Y793" s="34"/>
      <c r="Z793" s="610"/>
      <c r="AA793" s="608"/>
    </row>
    <row r="794" spans="1:27">
      <c r="A794" s="145" t="str">
        <f t="shared" si="24"/>
        <v>-</v>
      </c>
      <c r="B794" s="146" t="str">
        <f>_xlfn.XLOOKUP($A794,Dept.Meta!$A:$A,Dept.Meta!$F:$F,"-",0,1)</f>
        <v>-</v>
      </c>
      <c r="C794" s="629" t="str">
        <f>_xlfn.XLOOKUP(_xlfn.CONCAT($G794,"-",$I794),Div.Meta!$H:$H,Div.Meta!$C:$C,"-",0,1)</f>
        <v>-</v>
      </c>
      <c r="D794" s="302"/>
      <c r="E794" s="146" t="str">
        <f>IF($D794="","-",_xlfn.XLOOKUP($D794,Fund.Meta!$A:$A,Fund.Meta!$D:$D,"-",0,1))</f>
        <v>-</v>
      </c>
      <c r="F794" s="303" t="str">
        <f>IF($D794="","-",_xlfn.XLOOKUP($D794,Fund.Meta!$A:$A,Fund.Meta!$E:$E,"-",0,1))</f>
        <v>-</v>
      </c>
      <c r="G794" s="334"/>
      <c r="H794" s="303" t="str">
        <f>IF($G794="","-",_xlfn.XLOOKUP($G794,Appr.Meta!$A:$A,Appr.Meta!$D:$D,"-",0,1))</f>
        <v>-</v>
      </c>
      <c r="I794" s="302"/>
      <c r="J794" s="303" t="str">
        <f>IF($I794="","-",_xlfn.XLOOKUP($I794,'CC.Meta'!$A:$A,'CC.Meta'!$D:$D,"-",0,1))</f>
        <v>-</v>
      </c>
      <c r="K794" s="302"/>
      <c r="L794" s="146" t="str">
        <f>IF($K794="","-",_xlfn.XLOOKUP($K794,Obj.Meta!$A:$A,Obj.Meta!$D:$D,"-",0,1))</f>
        <v>-</v>
      </c>
      <c r="M794" s="300" t="str">
        <f>IF($K794="","-",_xlfn.XLOOKUP($K794,Obj.Meta!$A:$A,Obj.Meta!$F:$F,"-",0,1))</f>
        <v>-</v>
      </c>
      <c r="N794" s="337" t="str">
        <f t="shared" si="25"/>
        <v>---</v>
      </c>
      <c r="O794" s="333"/>
      <c r="P794" s="54"/>
      <c r="Q794" s="52"/>
      <c r="R794" s="34"/>
      <c r="S794" s="53"/>
      <c r="T794" s="208"/>
      <c r="U794" s="726"/>
      <c r="V794" s="206"/>
      <c r="W794" s="206"/>
      <c r="X794" s="678"/>
      <c r="Y794" s="34"/>
      <c r="Z794" s="610"/>
      <c r="AA794" s="608"/>
    </row>
    <row r="795" spans="1:27">
      <c r="A795" s="145" t="str">
        <f t="shared" si="24"/>
        <v>-</v>
      </c>
      <c r="B795" s="146" t="str">
        <f>_xlfn.XLOOKUP($A795,Dept.Meta!$A:$A,Dept.Meta!$F:$F,"-",0,1)</f>
        <v>-</v>
      </c>
      <c r="C795" s="629" t="str">
        <f>_xlfn.XLOOKUP(_xlfn.CONCAT($G795,"-",$I795),Div.Meta!$H:$H,Div.Meta!$C:$C,"-",0,1)</f>
        <v>-</v>
      </c>
      <c r="D795" s="302"/>
      <c r="E795" s="146" t="str">
        <f>IF($D795="","-",_xlfn.XLOOKUP($D795,Fund.Meta!$A:$A,Fund.Meta!$D:$D,"-",0,1))</f>
        <v>-</v>
      </c>
      <c r="F795" s="303" t="str">
        <f>IF($D795="","-",_xlfn.XLOOKUP($D795,Fund.Meta!$A:$A,Fund.Meta!$E:$E,"-",0,1))</f>
        <v>-</v>
      </c>
      <c r="G795" s="334"/>
      <c r="H795" s="303" t="str">
        <f>IF($G795="","-",_xlfn.XLOOKUP($G795,Appr.Meta!$A:$A,Appr.Meta!$D:$D,"-",0,1))</f>
        <v>-</v>
      </c>
      <c r="I795" s="302"/>
      <c r="J795" s="303" t="str">
        <f>IF($I795="","-",_xlfn.XLOOKUP($I795,'CC.Meta'!$A:$A,'CC.Meta'!$D:$D,"-",0,1))</f>
        <v>-</v>
      </c>
      <c r="K795" s="302"/>
      <c r="L795" s="146" t="str">
        <f>IF($K795="","-",_xlfn.XLOOKUP($K795,Obj.Meta!$A:$A,Obj.Meta!$D:$D,"-",0,1))</f>
        <v>-</v>
      </c>
      <c r="M795" s="300" t="str">
        <f>IF($K795="","-",_xlfn.XLOOKUP($K795,Obj.Meta!$A:$A,Obj.Meta!$F:$F,"-",0,1))</f>
        <v>-</v>
      </c>
      <c r="N795" s="337" t="str">
        <f t="shared" si="25"/>
        <v>---</v>
      </c>
      <c r="O795" s="333"/>
      <c r="P795" s="54"/>
      <c r="Q795" s="52"/>
      <c r="R795" s="34"/>
      <c r="S795" s="53"/>
      <c r="T795" s="208"/>
      <c r="U795" s="726"/>
      <c r="V795" s="206"/>
      <c r="W795" s="206"/>
      <c r="X795" s="678"/>
      <c r="Y795" s="34"/>
      <c r="Z795" s="610"/>
      <c r="AA795" s="608"/>
    </row>
    <row r="796" spans="1:27">
      <c r="A796" s="145" t="str">
        <f t="shared" si="24"/>
        <v>-</v>
      </c>
      <c r="B796" s="146" t="str">
        <f>_xlfn.XLOOKUP($A796,Dept.Meta!$A:$A,Dept.Meta!$F:$F,"-",0,1)</f>
        <v>-</v>
      </c>
      <c r="C796" s="629" t="str">
        <f>_xlfn.XLOOKUP(_xlfn.CONCAT($G796,"-",$I796),Div.Meta!$H:$H,Div.Meta!$C:$C,"-",0,1)</f>
        <v>-</v>
      </c>
      <c r="D796" s="302"/>
      <c r="E796" s="146" t="str">
        <f>IF($D796="","-",_xlfn.XLOOKUP($D796,Fund.Meta!$A:$A,Fund.Meta!$D:$D,"-",0,1))</f>
        <v>-</v>
      </c>
      <c r="F796" s="303" t="str">
        <f>IF($D796="","-",_xlfn.XLOOKUP($D796,Fund.Meta!$A:$A,Fund.Meta!$E:$E,"-",0,1))</f>
        <v>-</v>
      </c>
      <c r="G796" s="334"/>
      <c r="H796" s="303" t="str">
        <f>IF($G796="","-",_xlfn.XLOOKUP($G796,Appr.Meta!$A:$A,Appr.Meta!$D:$D,"-",0,1))</f>
        <v>-</v>
      </c>
      <c r="I796" s="302"/>
      <c r="J796" s="303" t="str">
        <f>IF($I796="","-",_xlfn.XLOOKUP($I796,'CC.Meta'!$A:$A,'CC.Meta'!$D:$D,"-",0,1))</f>
        <v>-</v>
      </c>
      <c r="K796" s="302"/>
      <c r="L796" s="146" t="str">
        <f>IF($K796="","-",_xlfn.XLOOKUP($K796,Obj.Meta!$A:$A,Obj.Meta!$D:$D,"-",0,1))</f>
        <v>-</v>
      </c>
      <c r="M796" s="300" t="str">
        <f>IF($K796="","-",_xlfn.XLOOKUP($K796,Obj.Meta!$A:$A,Obj.Meta!$F:$F,"-",0,1))</f>
        <v>-</v>
      </c>
      <c r="N796" s="337" t="str">
        <f t="shared" si="25"/>
        <v>---</v>
      </c>
      <c r="O796" s="333"/>
      <c r="P796" s="54"/>
      <c r="Q796" s="52"/>
      <c r="R796" s="34"/>
      <c r="S796" s="53"/>
      <c r="T796" s="208"/>
      <c r="U796" s="726"/>
      <c r="V796" s="206"/>
      <c r="W796" s="206"/>
      <c r="X796" s="678"/>
      <c r="Y796" s="34"/>
      <c r="Z796" s="610"/>
      <c r="AA796" s="608"/>
    </row>
    <row r="797" spans="1:27">
      <c r="A797" s="145" t="str">
        <f t="shared" si="24"/>
        <v>-</v>
      </c>
      <c r="B797" s="146" t="str">
        <f>_xlfn.XLOOKUP($A797,Dept.Meta!$A:$A,Dept.Meta!$F:$F,"-",0,1)</f>
        <v>-</v>
      </c>
      <c r="C797" s="629" t="str">
        <f>_xlfn.XLOOKUP(_xlfn.CONCAT($G797,"-",$I797),Div.Meta!$H:$H,Div.Meta!$C:$C,"-",0,1)</f>
        <v>-</v>
      </c>
      <c r="D797" s="302"/>
      <c r="E797" s="146" t="str">
        <f>IF($D797="","-",_xlfn.XLOOKUP($D797,Fund.Meta!$A:$A,Fund.Meta!$D:$D,"-",0,1))</f>
        <v>-</v>
      </c>
      <c r="F797" s="303" t="str">
        <f>IF($D797="","-",_xlfn.XLOOKUP($D797,Fund.Meta!$A:$A,Fund.Meta!$E:$E,"-",0,1))</f>
        <v>-</v>
      </c>
      <c r="G797" s="334"/>
      <c r="H797" s="303" t="str">
        <f>IF($G797="","-",_xlfn.XLOOKUP($G797,Appr.Meta!$A:$A,Appr.Meta!$D:$D,"-",0,1))</f>
        <v>-</v>
      </c>
      <c r="I797" s="302"/>
      <c r="J797" s="303" t="str">
        <f>IF($I797="","-",_xlfn.XLOOKUP($I797,'CC.Meta'!$A:$A,'CC.Meta'!$D:$D,"-",0,1))</f>
        <v>-</v>
      </c>
      <c r="K797" s="302"/>
      <c r="L797" s="146" t="str">
        <f>IF($K797="","-",_xlfn.XLOOKUP($K797,Obj.Meta!$A:$A,Obj.Meta!$D:$D,"-",0,1))</f>
        <v>-</v>
      </c>
      <c r="M797" s="300" t="str">
        <f>IF($K797="","-",_xlfn.XLOOKUP($K797,Obj.Meta!$A:$A,Obj.Meta!$F:$F,"-",0,1))</f>
        <v>-</v>
      </c>
      <c r="N797" s="337" t="str">
        <f t="shared" si="25"/>
        <v>---</v>
      </c>
      <c r="O797" s="333"/>
      <c r="P797" s="54"/>
      <c r="Q797" s="52"/>
      <c r="R797" s="34"/>
      <c r="S797" s="53"/>
      <c r="T797" s="208"/>
      <c r="U797" s="726"/>
      <c r="V797" s="206"/>
      <c r="W797" s="206"/>
      <c r="X797" s="678"/>
      <c r="Y797" s="34"/>
      <c r="Z797" s="610"/>
      <c r="AA797" s="608"/>
    </row>
    <row r="798" spans="1:27">
      <c r="A798" s="145" t="str">
        <f t="shared" si="24"/>
        <v>-</v>
      </c>
      <c r="B798" s="146" t="str">
        <f>_xlfn.XLOOKUP($A798,Dept.Meta!$A:$A,Dept.Meta!$F:$F,"-",0,1)</f>
        <v>-</v>
      </c>
      <c r="C798" s="629" t="str">
        <f>_xlfn.XLOOKUP(_xlfn.CONCAT($G798,"-",$I798),Div.Meta!$H:$H,Div.Meta!$C:$C,"-",0,1)</f>
        <v>-</v>
      </c>
      <c r="D798" s="302"/>
      <c r="E798" s="146" t="str">
        <f>IF($D798="","-",_xlfn.XLOOKUP($D798,Fund.Meta!$A:$A,Fund.Meta!$D:$D,"-",0,1))</f>
        <v>-</v>
      </c>
      <c r="F798" s="303" t="str">
        <f>IF($D798="","-",_xlfn.XLOOKUP($D798,Fund.Meta!$A:$A,Fund.Meta!$E:$E,"-",0,1))</f>
        <v>-</v>
      </c>
      <c r="G798" s="334"/>
      <c r="H798" s="303" t="str">
        <f>IF($G798="","-",_xlfn.XLOOKUP($G798,Appr.Meta!$A:$A,Appr.Meta!$D:$D,"-",0,1))</f>
        <v>-</v>
      </c>
      <c r="I798" s="302"/>
      <c r="J798" s="303" t="str">
        <f>IF($I798="","-",_xlfn.XLOOKUP($I798,'CC.Meta'!$A:$A,'CC.Meta'!$D:$D,"-",0,1))</f>
        <v>-</v>
      </c>
      <c r="K798" s="302"/>
      <c r="L798" s="146" t="str">
        <f>IF($K798="","-",_xlfn.XLOOKUP($K798,Obj.Meta!$A:$A,Obj.Meta!$D:$D,"-",0,1))</f>
        <v>-</v>
      </c>
      <c r="M798" s="300" t="str">
        <f>IF($K798="","-",_xlfn.XLOOKUP($K798,Obj.Meta!$A:$A,Obj.Meta!$F:$F,"-",0,1))</f>
        <v>-</v>
      </c>
      <c r="N798" s="337" t="str">
        <f t="shared" si="25"/>
        <v>---</v>
      </c>
      <c r="O798" s="333"/>
      <c r="P798" s="54"/>
      <c r="Q798" s="52"/>
      <c r="R798" s="34"/>
      <c r="S798" s="53"/>
      <c r="T798" s="208"/>
      <c r="U798" s="726"/>
      <c r="V798" s="206"/>
      <c r="W798" s="206"/>
      <c r="X798" s="678"/>
      <c r="Y798" s="34"/>
      <c r="Z798" s="610"/>
      <c r="AA798" s="608"/>
    </row>
    <row r="799" spans="1:27">
      <c r="A799" s="145" t="str">
        <f t="shared" si="24"/>
        <v>-</v>
      </c>
      <c r="B799" s="146" t="str">
        <f>_xlfn.XLOOKUP($A799,Dept.Meta!$A:$A,Dept.Meta!$F:$F,"-",0,1)</f>
        <v>-</v>
      </c>
      <c r="C799" s="629" t="str">
        <f>_xlfn.XLOOKUP(_xlfn.CONCAT($G799,"-",$I799),Div.Meta!$H:$H,Div.Meta!$C:$C,"-",0,1)</f>
        <v>-</v>
      </c>
      <c r="D799" s="302"/>
      <c r="E799" s="146" t="str">
        <f>IF($D799="","-",_xlfn.XLOOKUP($D799,Fund.Meta!$A:$A,Fund.Meta!$D:$D,"-",0,1))</f>
        <v>-</v>
      </c>
      <c r="F799" s="303" t="str">
        <f>IF($D799="","-",_xlfn.XLOOKUP($D799,Fund.Meta!$A:$A,Fund.Meta!$E:$E,"-",0,1))</f>
        <v>-</v>
      </c>
      <c r="G799" s="334"/>
      <c r="H799" s="303" t="str">
        <f>IF($G799="","-",_xlfn.XLOOKUP($G799,Appr.Meta!$A:$A,Appr.Meta!$D:$D,"-",0,1))</f>
        <v>-</v>
      </c>
      <c r="I799" s="302"/>
      <c r="J799" s="303" t="str">
        <f>IF($I799="","-",_xlfn.XLOOKUP($I799,'CC.Meta'!$A:$A,'CC.Meta'!$D:$D,"-",0,1))</f>
        <v>-</v>
      </c>
      <c r="K799" s="302"/>
      <c r="L799" s="146" t="str">
        <f>IF($K799="","-",_xlfn.XLOOKUP($K799,Obj.Meta!$A:$A,Obj.Meta!$D:$D,"-",0,1))</f>
        <v>-</v>
      </c>
      <c r="M799" s="300" t="str">
        <f>IF($K799="","-",_xlfn.XLOOKUP($K799,Obj.Meta!$A:$A,Obj.Meta!$F:$F,"-",0,1))</f>
        <v>-</v>
      </c>
      <c r="N799" s="337" t="str">
        <f t="shared" si="25"/>
        <v>---</v>
      </c>
      <c r="O799" s="333"/>
      <c r="P799" s="54"/>
      <c r="Q799" s="52"/>
      <c r="R799" s="34"/>
      <c r="S799" s="53"/>
      <c r="T799" s="208"/>
      <c r="U799" s="726"/>
      <c r="V799" s="206"/>
      <c r="W799" s="206"/>
      <c r="X799" s="678"/>
      <c r="Y799" s="34"/>
      <c r="Z799" s="610"/>
      <c r="AA799" s="608"/>
    </row>
    <row r="800" spans="1:27">
      <c r="A800" s="145" t="str">
        <f t="shared" si="24"/>
        <v>-</v>
      </c>
      <c r="B800" s="146" t="str">
        <f>_xlfn.XLOOKUP($A800,Dept.Meta!$A:$A,Dept.Meta!$F:$F,"-",0,1)</f>
        <v>-</v>
      </c>
      <c r="C800" s="629" t="str">
        <f>_xlfn.XLOOKUP(_xlfn.CONCAT($G800,"-",$I800),Div.Meta!$H:$H,Div.Meta!$C:$C,"-",0,1)</f>
        <v>-</v>
      </c>
      <c r="D800" s="302"/>
      <c r="E800" s="146" t="str">
        <f>IF($D800="","-",_xlfn.XLOOKUP($D800,Fund.Meta!$A:$A,Fund.Meta!$D:$D,"-",0,1))</f>
        <v>-</v>
      </c>
      <c r="F800" s="303" t="str">
        <f>IF($D800="","-",_xlfn.XLOOKUP($D800,Fund.Meta!$A:$A,Fund.Meta!$E:$E,"-",0,1))</f>
        <v>-</v>
      </c>
      <c r="G800" s="334"/>
      <c r="H800" s="303" t="str">
        <f>IF($G800="","-",_xlfn.XLOOKUP($G800,Appr.Meta!$A:$A,Appr.Meta!$D:$D,"-",0,1))</f>
        <v>-</v>
      </c>
      <c r="I800" s="302"/>
      <c r="J800" s="303" t="str">
        <f>IF($I800="","-",_xlfn.XLOOKUP($I800,'CC.Meta'!$A:$A,'CC.Meta'!$D:$D,"-",0,1))</f>
        <v>-</v>
      </c>
      <c r="K800" s="302"/>
      <c r="L800" s="146" t="str">
        <f>IF($K800="","-",_xlfn.XLOOKUP($K800,Obj.Meta!$A:$A,Obj.Meta!$D:$D,"-",0,1))</f>
        <v>-</v>
      </c>
      <c r="M800" s="300" t="str">
        <f>IF($K800="","-",_xlfn.XLOOKUP($K800,Obj.Meta!$A:$A,Obj.Meta!$F:$F,"-",0,1))</f>
        <v>-</v>
      </c>
      <c r="N800" s="337" t="str">
        <f t="shared" si="25"/>
        <v>---</v>
      </c>
      <c r="O800" s="333"/>
      <c r="P800" s="54"/>
      <c r="Q800" s="52"/>
      <c r="R800" s="34"/>
      <c r="S800" s="53"/>
      <c r="T800" s="208"/>
      <c r="U800" s="726"/>
      <c r="V800" s="206"/>
      <c r="W800" s="206"/>
      <c r="X800" s="678"/>
      <c r="Y800" s="34"/>
      <c r="Z800" s="610"/>
      <c r="AA800" s="608"/>
    </row>
    <row r="801" spans="1:27">
      <c r="A801" s="145" t="str">
        <f t="shared" si="24"/>
        <v>-</v>
      </c>
      <c r="B801" s="146" t="str">
        <f>_xlfn.XLOOKUP($A801,Dept.Meta!$A:$A,Dept.Meta!$F:$F,"-",0,1)</f>
        <v>-</v>
      </c>
      <c r="C801" s="629" t="str">
        <f>_xlfn.XLOOKUP(_xlfn.CONCAT($G801,"-",$I801),Div.Meta!$H:$H,Div.Meta!$C:$C,"-",0,1)</f>
        <v>-</v>
      </c>
      <c r="D801" s="302"/>
      <c r="E801" s="146" t="str">
        <f>IF($D801="","-",_xlfn.XLOOKUP($D801,Fund.Meta!$A:$A,Fund.Meta!$D:$D,"-",0,1))</f>
        <v>-</v>
      </c>
      <c r="F801" s="303" t="str">
        <f>IF($D801="","-",_xlfn.XLOOKUP($D801,Fund.Meta!$A:$A,Fund.Meta!$E:$E,"-",0,1))</f>
        <v>-</v>
      </c>
      <c r="G801" s="334"/>
      <c r="H801" s="303" t="str">
        <f>IF($G801="","-",_xlfn.XLOOKUP($G801,Appr.Meta!$A:$A,Appr.Meta!$D:$D,"-",0,1))</f>
        <v>-</v>
      </c>
      <c r="I801" s="302"/>
      <c r="J801" s="303" t="str">
        <f>IF($I801="","-",_xlfn.XLOOKUP($I801,'CC.Meta'!$A:$A,'CC.Meta'!$D:$D,"-",0,1))</f>
        <v>-</v>
      </c>
      <c r="K801" s="302"/>
      <c r="L801" s="146" t="str">
        <f>IF($K801="","-",_xlfn.XLOOKUP($K801,Obj.Meta!$A:$A,Obj.Meta!$D:$D,"-",0,1))</f>
        <v>-</v>
      </c>
      <c r="M801" s="300" t="str">
        <f>IF($K801="","-",_xlfn.XLOOKUP($K801,Obj.Meta!$A:$A,Obj.Meta!$F:$F,"-",0,1))</f>
        <v>-</v>
      </c>
      <c r="N801" s="337" t="str">
        <f t="shared" si="25"/>
        <v>---</v>
      </c>
      <c r="O801" s="333"/>
      <c r="P801" s="54"/>
      <c r="Q801" s="52"/>
      <c r="R801" s="34"/>
      <c r="S801" s="53"/>
      <c r="T801" s="208"/>
      <c r="U801" s="726"/>
      <c r="V801" s="206"/>
      <c r="W801" s="206"/>
      <c r="X801" s="678"/>
      <c r="Y801" s="34"/>
      <c r="Z801" s="610"/>
      <c r="AA801" s="608"/>
    </row>
    <row r="802" spans="1:27">
      <c r="A802" s="145" t="str">
        <f t="shared" si="24"/>
        <v>-</v>
      </c>
      <c r="B802" s="146" t="str">
        <f>_xlfn.XLOOKUP($A802,Dept.Meta!$A:$A,Dept.Meta!$F:$F,"-",0,1)</f>
        <v>-</v>
      </c>
      <c r="C802" s="629" t="str">
        <f>_xlfn.XLOOKUP(_xlfn.CONCAT($G802,"-",$I802),Div.Meta!$H:$H,Div.Meta!$C:$C,"-",0,1)</f>
        <v>-</v>
      </c>
      <c r="D802" s="302"/>
      <c r="E802" s="146" t="str">
        <f>IF($D802="","-",_xlfn.XLOOKUP($D802,Fund.Meta!$A:$A,Fund.Meta!$D:$D,"-",0,1))</f>
        <v>-</v>
      </c>
      <c r="F802" s="303" t="str">
        <f>IF($D802="","-",_xlfn.XLOOKUP($D802,Fund.Meta!$A:$A,Fund.Meta!$E:$E,"-",0,1))</f>
        <v>-</v>
      </c>
      <c r="G802" s="334"/>
      <c r="H802" s="303" t="str">
        <f>IF($G802="","-",_xlfn.XLOOKUP($G802,Appr.Meta!$A:$A,Appr.Meta!$D:$D,"-",0,1))</f>
        <v>-</v>
      </c>
      <c r="I802" s="302"/>
      <c r="J802" s="303" t="str">
        <f>IF($I802="","-",_xlfn.XLOOKUP($I802,'CC.Meta'!$A:$A,'CC.Meta'!$D:$D,"-",0,1))</f>
        <v>-</v>
      </c>
      <c r="K802" s="302"/>
      <c r="L802" s="146" t="str">
        <f>IF($K802="","-",_xlfn.XLOOKUP($K802,Obj.Meta!$A:$A,Obj.Meta!$D:$D,"-",0,1))</f>
        <v>-</v>
      </c>
      <c r="M802" s="300" t="str">
        <f>IF($K802="","-",_xlfn.XLOOKUP($K802,Obj.Meta!$A:$A,Obj.Meta!$F:$F,"-",0,1))</f>
        <v>-</v>
      </c>
      <c r="N802" s="337" t="str">
        <f t="shared" si="25"/>
        <v>---</v>
      </c>
      <c r="O802" s="333"/>
      <c r="P802" s="54"/>
      <c r="Q802" s="52"/>
      <c r="R802" s="34"/>
      <c r="S802" s="53"/>
      <c r="T802" s="208"/>
      <c r="U802" s="726"/>
      <c r="V802" s="206"/>
      <c r="W802" s="206"/>
      <c r="X802" s="678"/>
      <c r="Y802" s="34"/>
      <c r="Z802" s="610"/>
      <c r="AA802" s="608"/>
    </row>
    <row r="803" spans="1:27">
      <c r="A803" s="145" t="str">
        <f t="shared" si="24"/>
        <v>-</v>
      </c>
      <c r="B803" s="146" t="str">
        <f>_xlfn.XLOOKUP($A803,Dept.Meta!$A:$A,Dept.Meta!$F:$F,"-",0,1)</f>
        <v>-</v>
      </c>
      <c r="C803" s="629" t="str">
        <f>_xlfn.XLOOKUP(_xlfn.CONCAT($G803,"-",$I803),Div.Meta!$H:$H,Div.Meta!$C:$C,"-",0,1)</f>
        <v>-</v>
      </c>
      <c r="D803" s="302"/>
      <c r="E803" s="146" t="str">
        <f>IF($D803="","-",_xlfn.XLOOKUP($D803,Fund.Meta!$A:$A,Fund.Meta!$D:$D,"-",0,1))</f>
        <v>-</v>
      </c>
      <c r="F803" s="303" t="str">
        <f>IF($D803="","-",_xlfn.XLOOKUP($D803,Fund.Meta!$A:$A,Fund.Meta!$E:$E,"-",0,1))</f>
        <v>-</v>
      </c>
      <c r="G803" s="334"/>
      <c r="H803" s="303" t="str">
        <f>IF($G803="","-",_xlfn.XLOOKUP($G803,Appr.Meta!$A:$A,Appr.Meta!$D:$D,"-",0,1))</f>
        <v>-</v>
      </c>
      <c r="I803" s="302"/>
      <c r="J803" s="303" t="str">
        <f>IF($I803="","-",_xlfn.XLOOKUP($I803,'CC.Meta'!$A:$A,'CC.Meta'!$D:$D,"-",0,1))</f>
        <v>-</v>
      </c>
      <c r="K803" s="302"/>
      <c r="L803" s="146" t="str">
        <f>IF($K803="","-",_xlfn.XLOOKUP($K803,Obj.Meta!$A:$A,Obj.Meta!$D:$D,"-",0,1))</f>
        <v>-</v>
      </c>
      <c r="M803" s="300" t="str">
        <f>IF($K803="","-",_xlfn.XLOOKUP($K803,Obj.Meta!$A:$A,Obj.Meta!$F:$F,"-",0,1))</f>
        <v>-</v>
      </c>
      <c r="N803" s="337" t="str">
        <f t="shared" si="25"/>
        <v>---</v>
      </c>
      <c r="O803" s="333"/>
      <c r="P803" s="54"/>
      <c r="Q803" s="52"/>
      <c r="R803" s="34"/>
      <c r="S803" s="53"/>
      <c r="T803" s="208"/>
      <c r="U803" s="726"/>
      <c r="V803" s="206"/>
      <c r="W803" s="206"/>
      <c r="X803" s="678"/>
      <c r="Y803" s="34"/>
      <c r="Z803" s="610"/>
      <c r="AA803" s="608"/>
    </row>
    <row r="804" spans="1:27">
      <c r="A804" s="145" t="str">
        <f t="shared" si="24"/>
        <v>-</v>
      </c>
      <c r="B804" s="146" t="str">
        <f>_xlfn.XLOOKUP($A804,Dept.Meta!$A:$A,Dept.Meta!$F:$F,"-",0,1)</f>
        <v>-</v>
      </c>
      <c r="C804" s="629" t="str">
        <f>_xlfn.XLOOKUP(_xlfn.CONCAT($G804,"-",$I804),Div.Meta!$H:$H,Div.Meta!$C:$C,"-",0,1)</f>
        <v>-</v>
      </c>
      <c r="D804" s="302"/>
      <c r="E804" s="146" t="str">
        <f>IF($D804="","-",_xlfn.XLOOKUP($D804,Fund.Meta!$A:$A,Fund.Meta!$D:$D,"-",0,1))</f>
        <v>-</v>
      </c>
      <c r="F804" s="303" t="str">
        <f>IF($D804="","-",_xlfn.XLOOKUP($D804,Fund.Meta!$A:$A,Fund.Meta!$E:$E,"-",0,1))</f>
        <v>-</v>
      </c>
      <c r="G804" s="334"/>
      <c r="H804" s="303" t="str">
        <f>IF($G804="","-",_xlfn.XLOOKUP($G804,Appr.Meta!$A:$A,Appr.Meta!$D:$D,"-",0,1))</f>
        <v>-</v>
      </c>
      <c r="I804" s="302"/>
      <c r="J804" s="303" t="str">
        <f>IF($I804="","-",_xlfn.XLOOKUP($I804,'CC.Meta'!$A:$A,'CC.Meta'!$D:$D,"-",0,1))</f>
        <v>-</v>
      </c>
      <c r="K804" s="302"/>
      <c r="L804" s="146" t="str">
        <f>IF($K804="","-",_xlfn.XLOOKUP($K804,Obj.Meta!$A:$A,Obj.Meta!$D:$D,"-",0,1))</f>
        <v>-</v>
      </c>
      <c r="M804" s="300" t="str">
        <f>IF($K804="","-",_xlfn.XLOOKUP($K804,Obj.Meta!$A:$A,Obj.Meta!$F:$F,"-",0,1))</f>
        <v>-</v>
      </c>
      <c r="N804" s="337" t="str">
        <f t="shared" si="25"/>
        <v>---</v>
      </c>
      <c r="O804" s="333"/>
      <c r="P804" s="54"/>
      <c r="Q804" s="52"/>
      <c r="R804" s="34"/>
      <c r="S804" s="53"/>
      <c r="T804" s="208"/>
      <c r="U804" s="726"/>
      <c r="V804" s="206"/>
      <c r="W804" s="206"/>
      <c r="X804" s="678"/>
      <c r="Y804" s="34"/>
      <c r="Z804" s="610"/>
      <c r="AA804" s="608"/>
    </row>
    <row r="805" spans="1:27">
      <c r="A805" s="145" t="str">
        <f t="shared" si="24"/>
        <v>-</v>
      </c>
      <c r="B805" s="146" t="str">
        <f>_xlfn.XLOOKUP($A805,Dept.Meta!$A:$A,Dept.Meta!$F:$F,"-",0,1)</f>
        <v>-</v>
      </c>
      <c r="C805" s="629" t="str">
        <f>_xlfn.XLOOKUP(_xlfn.CONCAT($G805,"-",$I805),Div.Meta!$H:$H,Div.Meta!$C:$C,"-",0,1)</f>
        <v>-</v>
      </c>
      <c r="D805" s="302"/>
      <c r="E805" s="146" t="str">
        <f>IF($D805="","-",_xlfn.XLOOKUP($D805,Fund.Meta!$A:$A,Fund.Meta!$D:$D,"-",0,1))</f>
        <v>-</v>
      </c>
      <c r="F805" s="303" t="str">
        <f>IF($D805="","-",_xlfn.XLOOKUP($D805,Fund.Meta!$A:$A,Fund.Meta!$E:$E,"-",0,1))</f>
        <v>-</v>
      </c>
      <c r="G805" s="334"/>
      <c r="H805" s="303" t="str">
        <f>IF($G805="","-",_xlfn.XLOOKUP($G805,Appr.Meta!$A:$A,Appr.Meta!$D:$D,"-",0,1))</f>
        <v>-</v>
      </c>
      <c r="I805" s="302"/>
      <c r="J805" s="303" t="str">
        <f>IF($I805="","-",_xlfn.XLOOKUP($I805,'CC.Meta'!$A:$A,'CC.Meta'!$D:$D,"-",0,1))</f>
        <v>-</v>
      </c>
      <c r="K805" s="302"/>
      <c r="L805" s="146" t="str">
        <f>IF($K805="","-",_xlfn.XLOOKUP($K805,Obj.Meta!$A:$A,Obj.Meta!$D:$D,"-",0,1))</f>
        <v>-</v>
      </c>
      <c r="M805" s="300" t="str">
        <f>IF($K805="","-",_xlfn.XLOOKUP($K805,Obj.Meta!$A:$A,Obj.Meta!$F:$F,"-",0,1))</f>
        <v>-</v>
      </c>
      <c r="N805" s="337" t="str">
        <f t="shared" si="25"/>
        <v>---</v>
      </c>
      <c r="O805" s="333"/>
      <c r="P805" s="54"/>
      <c r="Q805" s="52"/>
      <c r="R805" s="34"/>
      <c r="S805" s="53"/>
      <c r="T805" s="208"/>
      <c r="U805" s="726"/>
      <c r="V805" s="206"/>
      <c r="W805" s="206"/>
      <c r="X805" s="678"/>
      <c r="Y805" s="34"/>
      <c r="Z805" s="610"/>
      <c r="AA805" s="608"/>
    </row>
    <row r="806" spans="1:27">
      <c r="A806" s="145" t="str">
        <f t="shared" si="24"/>
        <v>-</v>
      </c>
      <c r="B806" s="146" t="str">
        <f>_xlfn.XLOOKUP($A806,Dept.Meta!$A:$A,Dept.Meta!$F:$F,"-",0,1)</f>
        <v>-</v>
      </c>
      <c r="C806" s="629" t="str">
        <f>_xlfn.XLOOKUP(_xlfn.CONCAT($G806,"-",$I806),Div.Meta!$H:$H,Div.Meta!$C:$C,"-",0,1)</f>
        <v>-</v>
      </c>
      <c r="D806" s="302"/>
      <c r="E806" s="146" t="str">
        <f>IF($D806="","-",_xlfn.XLOOKUP($D806,Fund.Meta!$A:$A,Fund.Meta!$D:$D,"-",0,1))</f>
        <v>-</v>
      </c>
      <c r="F806" s="303" t="str">
        <f>IF($D806="","-",_xlfn.XLOOKUP($D806,Fund.Meta!$A:$A,Fund.Meta!$E:$E,"-",0,1))</f>
        <v>-</v>
      </c>
      <c r="G806" s="334"/>
      <c r="H806" s="303" t="str">
        <f>IF($G806="","-",_xlfn.XLOOKUP($G806,Appr.Meta!$A:$A,Appr.Meta!$D:$D,"-",0,1))</f>
        <v>-</v>
      </c>
      <c r="I806" s="302"/>
      <c r="J806" s="303" t="str">
        <f>IF($I806="","-",_xlfn.XLOOKUP($I806,'CC.Meta'!$A:$A,'CC.Meta'!$D:$D,"-",0,1))</f>
        <v>-</v>
      </c>
      <c r="K806" s="302"/>
      <c r="L806" s="146" t="str">
        <f>IF($K806="","-",_xlfn.XLOOKUP($K806,Obj.Meta!$A:$A,Obj.Meta!$D:$D,"-",0,1))</f>
        <v>-</v>
      </c>
      <c r="M806" s="300" t="str">
        <f>IF($K806="","-",_xlfn.XLOOKUP($K806,Obj.Meta!$A:$A,Obj.Meta!$F:$F,"-",0,1))</f>
        <v>-</v>
      </c>
      <c r="N806" s="337" t="str">
        <f t="shared" si="25"/>
        <v>---</v>
      </c>
      <c r="O806" s="333"/>
      <c r="P806" s="54"/>
      <c r="Q806" s="52"/>
      <c r="R806" s="34"/>
      <c r="S806" s="53"/>
      <c r="T806" s="208"/>
      <c r="U806" s="726"/>
      <c r="V806" s="206"/>
      <c r="W806" s="206"/>
      <c r="X806" s="678"/>
      <c r="Y806" s="34"/>
      <c r="Z806" s="610"/>
      <c r="AA806" s="608"/>
    </row>
    <row r="807" spans="1:27">
      <c r="A807" s="145" t="str">
        <f t="shared" si="24"/>
        <v>-</v>
      </c>
      <c r="B807" s="146" t="str">
        <f>_xlfn.XLOOKUP($A807,Dept.Meta!$A:$A,Dept.Meta!$F:$F,"-",0,1)</f>
        <v>-</v>
      </c>
      <c r="C807" s="629" t="str">
        <f>_xlfn.XLOOKUP(_xlfn.CONCAT($G807,"-",$I807),Div.Meta!$H:$H,Div.Meta!$C:$C,"-",0,1)</f>
        <v>-</v>
      </c>
      <c r="D807" s="302"/>
      <c r="E807" s="146" t="str">
        <f>IF($D807="","-",_xlfn.XLOOKUP($D807,Fund.Meta!$A:$A,Fund.Meta!$D:$D,"-",0,1))</f>
        <v>-</v>
      </c>
      <c r="F807" s="303" t="str">
        <f>IF($D807="","-",_xlfn.XLOOKUP($D807,Fund.Meta!$A:$A,Fund.Meta!$E:$E,"-",0,1))</f>
        <v>-</v>
      </c>
      <c r="G807" s="334"/>
      <c r="H807" s="303" t="str">
        <f>IF($G807="","-",_xlfn.XLOOKUP($G807,Appr.Meta!$A:$A,Appr.Meta!$D:$D,"-",0,1))</f>
        <v>-</v>
      </c>
      <c r="I807" s="302"/>
      <c r="J807" s="303" t="str">
        <f>IF($I807="","-",_xlfn.XLOOKUP($I807,'CC.Meta'!$A:$A,'CC.Meta'!$D:$D,"-",0,1))</f>
        <v>-</v>
      </c>
      <c r="K807" s="302"/>
      <c r="L807" s="146" t="str">
        <f>IF($K807="","-",_xlfn.XLOOKUP($K807,Obj.Meta!$A:$A,Obj.Meta!$D:$D,"-",0,1))</f>
        <v>-</v>
      </c>
      <c r="M807" s="300" t="str">
        <f>IF($K807="","-",_xlfn.XLOOKUP($K807,Obj.Meta!$A:$A,Obj.Meta!$F:$F,"-",0,1))</f>
        <v>-</v>
      </c>
      <c r="N807" s="337" t="str">
        <f t="shared" si="25"/>
        <v>---</v>
      </c>
      <c r="O807" s="333"/>
      <c r="P807" s="54"/>
      <c r="Q807" s="52"/>
      <c r="R807" s="34"/>
      <c r="S807" s="53"/>
      <c r="T807" s="208"/>
      <c r="U807" s="726"/>
      <c r="V807" s="206"/>
      <c r="W807" s="206"/>
      <c r="X807" s="678"/>
      <c r="Y807" s="34"/>
      <c r="Z807" s="610"/>
      <c r="AA807" s="608"/>
    </row>
    <row r="808" spans="1:27">
      <c r="A808" s="145" t="str">
        <f t="shared" si="24"/>
        <v>-</v>
      </c>
      <c r="B808" s="146" t="str">
        <f>_xlfn.XLOOKUP($A808,Dept.Meta!$A:$A,Dept.Meta!$F:$F,"-",0,1)</f>
        <v>-</v>
      </c>
      <c r="C808" s="629" t="str">
        <f>_xlfn.XLOOKUP(_xlfn.CONCAT($G808,"-",$I808),Div.Meta!$H:$H,Div.Meta!$C:$C,"-",0,1)</f>
        <v>-</v>
      </c>
      <c r="D808" s="302"/>
      <c r="E808" s="146" t="str">
        <f>IF($D808="","-",_xlfn.XLOOKUP($D808,Fund.Meta!$A:$A,Fund.Meta!$D:$D,"-",0,1))</f>
        <v>-</v>
      </c>
      <c r="F808" s="303" t="str">
        <f>IF($D808="","-",_xlfn.XLOOKUP($D808,Fund.Meta!$A:$A,Fund.Meta!$E:$E,"-",0,1))</f>
        <v>-</v>
      </c>
      <c r="G808" s="334"/>
      <c r="H808" s="303" t="str">
        <f>IF($G808="","-",_xlfn.XLOOKUP($G808,Appr.Meta!$A:$A,Appr.Meta!$D:$D,"-",0,1))</f>
        <v>-</v>
      </c>
      <c r="I808" s="302"/>
      <c r="J808" s="303" t="str">
        <f>IF($I808="","-",_xlfn.XLOOKUP($I808,'CC.Meta'!$A:$A,'CC.Meta'!$D:$D,"-",0,1))</f>
        <v>-</v>
      </c>
      <c r="K808" s="302"/>
      <c r="L808" s="146" t="str">
        <f>IF($K808="","-",_xlfn.XLOOKUP($K808,Obj.Meta!$A:$A,Obj.Meta!$D:$D,"-",0,1))</f>
        <v>-</v>
      </c>
      <c r="M808" s="300" t="str">
        <f>IF($K808="","-",_xlfn.XLOOKUP($K808,Obj.Meta!$A:$A,Obj.Meta!$F:$F,"-",0,1))</f>
        <v>-</v>
      </c>
      <c r="N808" s="337" t="str">
        <f t="shared" si="25"/>
        <v>---</v>
      </c>
      <c r="O808" s="333"/>
      <c r="P808" s="54"/>
      <c r="Q808" s="52"/>
      <c r="R808" s="34"/>
      <c r="S808" s="53"/>
      <c r="T808" s="208"/>
      <c r="U808" s="726"/>
      <c r="V808" s="206"/>
      <c r="W808" s="206"/>
      <c r="X808" s="678"/>
      <c r="Y808" s="34"/>
      <c r="Z808" s="610"/>
      <c r="AA808" s="608"/>
    </row>
    <row r="809" spans="1:27">
      <c r="A809" s="145" t="str">
        <f t="shared" si="24"/>
        <v>-</v>
      </c>
      <c r="B809" s="146" t="str">
        <f>_xlfn.XLOOKUP($A809,Dept.Meta!$A:$A,Dept.Meta!$F:$F,"-",0,1)</f>
        <v>-</v>
      </c>
      <c r="C809" s="629" t="str">
        <f>_xlfn.XLOOKUP(_xlfn.CONCAT($G809,"-",$I809),Div.Meta!$H:$H,Div.Meta!$C:$C,"-",0,1)</f>
        <v>-</v>
      </c>
      <c r="D809" s="302"/>
      <c r="E809" s="146" t="str">
        <f>IF($D809="","-",_xlfn.XLOOKUP($D809,Fund.Meta!$A:$A,Fund.Meta!$D:$D,"-",0,1))</f>
        <v>-</v>
      </c>
      <c r="F809" s="303" t="str">
        <f>IF($D809="","-",_xlfn.XLOOKUP($D809,Fund.Meta!$A:$A,Fund.Meta!$E:$E,"-",0,1))</f>
        <v>-</v>
      </c>
      <c r="G809" s="334"/>
      <c r="H809" s="303" t="str">
        <f>IF($G809="","-",_xlfn.XLOOKUP($G809,Appr.Meta!$A:$A,Appr.Meta!$D:$D,"-",0,1))</f>
        <v>-</v>
      </c>
      <c r="I809" s="302"/>
      <c r="J809" s="303" t="str">
        <f>IF($I809="","-",_xlfn.XLOOKUP($I809,'CC.Meta'!$A:$A,'CC.Meta'!$D:$D,"-",0,1))</f>
        <v>-</v>
      </c>
      <c r="K809" s="302"/>
      <c r="L809" s="146" t="str">
        <f>IF($K809="","-",_xlfn.XLOOKUP($K809,Obj.Meta!$A:$A,Obj.Meta!$D:$D,"-",0,1))</f>
        <v>-</v>
      </c>
      <c r="M809" s="300" t="str">
        <f>IF($K809="","-",_xlfn.XLOOKUP($K809,Obj.Meta!$A:$A,Obj.Meta!$F:$F,"-",0,1))</f>
        <v>-</v>
      </c>
      <c r="N809" s="337" t="str">
        <f t="shared" si="25"/>
        <v>---</v>
      </c>
      <c r="O809" s="333"/>
      <c r="P809" s="54"/>
      <c r="Q809" s="52"/>
      <c r="R809" s="34"/>
      <c r="S809" s="53"/>
      <c r="T809" s="208"/>
      <c r="U809" s="726"/>
      <c r="V809" s="206"/>
      <c r="W809" s="206"/>
      <c r="X809" s="678"/>
      <c r="Y809" s="34"/>
      <c r="Z809" s="610"/>
      <c r="AA809" s="608"/>
    </row>
    <row r="810" spans="1:27">
      <c r="A810" s="145" t="str">
        <f t="shared" si="24"/>
        <v>-</v>
      </c>
      <c r="B810" s="146" t="str">
        <f>_xlfn.XLOOKUP($A810,Dept.Meta!$A:$A,Dept.Meta!$F:$F,"-",0,1)</f>
        <v>-</v>
      </c>
      <c r="C810" s="629" t="str">
        <f>_xlfn.XLOOKUP(_xlfn.CONCAT($G810,"-",$I810),Div.Meta!$H:$H,Div.Meta!$C:$C,"-",0,1)</f>
        <v>-</v>
      </c>
      <c r="D810" s="302"/>
      <c r="E810" s="146" t="str">
        <f>IF($D810="","-",_xlfn.XLOOKUP($D810,Fund.Meta!$A:$A,Fund.Meta!$D:$D,"-",0,1))</f>
        <v>-</v>
      </c>
      <c r="F810" s="303" t="str">
        <f>IF($D810="","-",_xlfn.XLOOKUP($D810,Fund.Meta!$A:$A,Fund.Meta!$E:$E,"-",0,1))</f>
        <v>-</v>
      </c>
      <c r="G810" s="334"/>
      <c r="H810" s="303" t="str">
        <f>IF($G810="","-",_xlfn.XLOOKUP($G810,Appr.Meta!$A:$A,Appr.Meta!$D:$D,"-",0,1))</f>
        <v>-</v>
      </c>
      <c r="I810" s="302"/>
      <c r="J810" s="303" t="str">
        <f>IF($I810="","-",_xlfn.XLOOKUP($I810,'CC.Meta'!$A:$A,'CC.Meta'!$D:$D,"-",0,1))</f>
        <v>-</v>
      </c>
      <c r="K810" s="302"/>
      <c r="L810" s="146" t="str">
        <f>IF($K810="","-",_xlfn.XLOOKUP($K810,Obj.Meta!$A:$A,Obj.Meta!$D:$D,"-",0,1))</f>
        <v>-</v>
      </c>
      <c r="M810" s="300" t="str">
        <f>IF($K810="","-",_xlfn.XLOOKUP($K810,Obj.Meta!$A:$A,Obj.Meta!$F:$F,"-",0,1))</f>
        <v>-</v>
      </c>
      <c r="N810" s="337" t="str">
        <f t="shared" si="25"/>
        <v>---</v>
      </c>
      <c r="O810" s="333"/>
      <c r="P810" s="54"/>
      <c r="Q810" s="52"/>
      <c r="R810" s="34"/>
      <c r="S810" s="53"/>
      <c r="T810" s="208"/>
      <c r="U810" s="726"/>
      <c r="V810" s="206"/>
      <c r="W810" s="206"/>
      <c r="X810" s="678"/>
      <c r="Y810" s="34"/>
      <c r="Z810" s="610"/>
      <c r="AA810" s="608"/>
    </row>
    <row r="811" spans="1:27">
      <c r="A811" s="145" t="str">
        <f t="shared" si="24"/>
        <v>-</v>
      </c>
      <c r="B811" s="146" t="str">
        <f>_xlfn.XLOOKUP($A811,Dept.Meta!$A:$A,Dept.Meta!$F:$F,"-",0,1)</f>
        <v>-</v>
      </c>
      <c r="C811" s="629" t="str">
        <f>_xlfn.XLOOKUP(_xlfn.CONCAT($G811,"-",$I811),Div.Meta!$H:$H,Div.Meta!$C:$C,"-",0,1)</f>
        <v>-</v>
      </c>
      <c r="D811" s="302"/>
      <c r="E811" s="146" t="str">
        <f>IF($D811="","-",_xlfn.XLOOKUP($D811,Fund.Meta!$A:$A,Fund.Meta!$D:$D,"-",0,1))</f>
        <v>-</v>
      </c>
      <c r="F811" s="303" t="str">
        <f>IF($D811="","-",_xlfn.XLOOKUP($D811,Fund.Meta!$A:$A,Fund.Meta!$E:$E,"-",0,1))</f>
        <v>-</v>
      </c>
      <c r="G811" s="334"/>
      <c r="H811" s="303" t="str">
        <f>IF($G811="","-",_xlfn.XLOOKUP($G811,Appr.Meta!$A:$A,Appr.Meta!$D:$D,"-",0,1))</f>
        <v>-</v>
      </c>
      <c r="I811" s="302"/>
      <c r="J811" s="303" t="str">
        <f>IF($I811="","-",_xlfn.XLOOKUP($I811,'CC.Meta'!$A:$A,'CC.Meta'!$D:$D,"-",0,1))</f>
        <v>-</v>
      </c>
      <c r="K811" s="302"/>
      <c r="L811" s="146" t="str">
        <f>IF($K811="","-",_xlfn.XLOOKUP($K811,Obj.Meta!$A:$A,Obj.Meta!$D:$D,"-",0,1))</f>
        <v>-</v>
      </c>
      <c r="M811" s="300" t="str">
        <f>IF($K811="","-",_xlfn.XLOOKUP($K811,Obj.Meta!$A:$A,Obj.Meta!$F:$F,"-",0,1))</f>
        <v>-</v>
      </c>
      <c r="N811" s="337" t="str">
        <f t="shared" si="25"/>
        <v>---</v>
      </c>
      <c r="O811" s="333"/>
      <c r="P811" s="54"/>
      <c r="Q811" s="52"/>
      <c r="R811" s="34"/>
      <c r="S811" s="53"/>
      <c r="T811" s="208"/>
      <c r="U811" s="726"/>
      <c r="V811" s="206"/>
      <c r="W811" s="206"/>
      <c r="X811" s="678"/>
      <c r="Y811" s="34"/>
      <c r="Z811" s="610"/>
      <c r="AA811" s="608"/>
    </row>
    <row r="812" spans="1:27">
      <c r="A812" s="145" t="str">
        <f t="shared" si="24"/>
        <v>-</v>
      </c>
      <c r="B812" s="146" t="str">
        <f>_xlfn.XLOOKUP($A812,Dept.Meta!$A:$A,Dept.Meta!$F:$F,"-",0,1)</f>
        <v>-</v>
      </c>
      <c r="C812" s="629" t="str">
        <f>_xlfn.XLOOKUP(_xlfn.CONCAT($G812,"-",$I812),Div.Meta!$H:$H,Div.Meta!$C:$C,"-",0,1)</f>
        <v>-</v>
      </c>
      <c r="D812" s="302"/>
      <c r="E812" s="146" t="str">
        <f>IF($D812="","-",_xlfn.XLOOKUP($D812,Fund.Meta!$A:$A,Fund.Meta!$D:$D,"-",0,1))</f>
        <v>-</v>
      </c>
      <c r="F812" s="303" t="str">
        <f>IF($D812="","-",_xlfn.XLOOKUP($D812,Fund.Meta!$A:$A,Fund.Meta!$E:$E,"-",0,1))</f>
        <v>-</v>
      </c>
      <c r="G812" s="334"/>
      <c r="H812" s="303" t="str">
        <f>IF($G812="","-",_xlfn.XLOOKUP($G812,Appr.Meta!$A:$A,Appr.Meta!$D:$D,"-",0,1))</f>
        <v>-</v>
      </c>
      <c r="I812" s="302"/>
      <c r="J812" s="303" t="str">
        <f>IF($I812="","-",_xlfn.XLOOKUP($I812,'CC.Meta'!$A:$A,'CC.Meta'!$D:$D,"-",0,1))</f>
        <v>-</v>
      </c>
      <c r="K812" s="302"/>
      <c r="L812" s="146" t="str">
        <f>IF($K812="","-",_xlfn.XLOOKUP($K812,Obj.Meta!$A:$A,Obj.Meta!$D:$D,"-",0,1))</f>
        <v>-</v>
      </c>
      <c r="M812" s="300" t="str">
        <f>IF($K812="","-",_xlfn.XLOOKUP($K812,Obj.Meta!$A:$A,Obj.Meta!$F:$F,"-",0,1))</f>
        <v>-</v>
      </c>
      <c r="N812" s="337" t="str">
        <f t="shared" si="25"/>
        <v>---</v>
      </c>
      <c r="O812" s="333"/>
      <c r="P812" s="54"/>
      <c r="Q812" s="52"/>
      <c r="R812" s="34"/>
      <c r="S812" s="53"/>
      <c r="T812" s="208"/>
      <c r="U812" s="726"/>
      <c r="V812" s="206"/>
      <c r="W812" s="206"/>
      <c r="X812" s="678"/>
      <c r="Y812" s="34"/>
      <c r="Z812" s="610"/>
      <c r="AA812" s="608"/>
    </row>
    <row r="813" spans="1:27">
      <c r="A813" s="145" t="str">
        <f t="shared" si="24"/>
        <v>-</v>
      </c>
      <c r="B813" s="146" t="str">
        <f>_xlfn.XLOOKUP($A813,Dept.Meta!$A:$A,Dept.Meta!$F:$F,"-",0,1)</f>
        <v>-</v>
      </c>
      <c r="C813" s="629" t="str">
        <f>_xlfn.XLOOKUP(_xlfn.CONCAT($G813,"-",$I813),Div.Meta!$H:$H,Div.Meta!$C:$C,"-",0,1)</f>
        <v>-</v>
      </c>
      <c r="D813" s="302"/>
      <c r="E813" s="146" t="str">
        <f>IF($D813="","-",_xlfn.XLOOKUP($D813,Fund.Meta!$A:$A,Fund.Meta!$D:$D,"-",0,1))</f>
        <v>-</v>
      </c>
      <c r="F813" s="303" t="str">
        <f>IF($D813="","-",_xlfn.XLOOKUP($D813,Fund.Meta!$A:$A,Fund.Meta!$E:$E,"-",0,1))</f>
        <v>-</v>
      </c>
      <c r="G813" s="334"/>
      <c r="H813" s="303" t="str">
        <f>IF($G813="","-",_xlfn.XLOOKUP($G813,Appr.Meta!$A:$A,Appr.Meta!$D:$D,"-",0,1))</f>
        <v>-</v>
      </c>
      <c r="I813" s="302"/>
      <c r="J813" s="303" t="str">
        <f>IF($I813="","-",_xlfn.XLOOKUP($I813,'CC.Meta'!$A:$A,'CC.Meta'!$D:$D,"-",0,1))</f>
        <v>-</v>
      </c>
      <c r="K813" s="302"/>
      <c r="L813" s="146" t="str">
        <f>IF($K813="","-",_xlfn.XLOOKUP($K813,Obj.Meta!$A:$A,Obj.Meta!$D:$D,"-",0,1))</f>
        <v>-</v>
      </c>
      <c r="M813" s="300" t="str">
        <f>IF($K813="","-",_xlfn.XLOOKUP($K813,Obj.Meta!$A:$A,Obj.Meta!$F:$F,"-",0,1))</f>
        <v>-</v>
      </c>
      <c r="N813" s="337" t="str">
        <f t="shared" si="25"/>
        <v>---</v>
      </c>
      <c r="O813" s="333"/>
      <c r="P813" s="54"/>
      <c r="Q813" s="52"/>
      <c r="R813" s="34"/>
      <c r="S813" s="53"/>
      <c r="T813" s="208"/>
      <c r="U813" s="726"/>
      <c r="V813" s="206"/>
      <c r="W813" s="206"/>
      <c r="X813" s="678"/>
      <c r="Y813" s="34"/>
      <c r="Z813" s="610"/>
      <c r="AA813" s="608"/>
    </row>
    <row r="814" spans="1:27">
      <c r="A814" s="145" t="str">
        <f t="shared" si="24"/>
        <v>-</v>
      </c>
      <c r="B814" s="146" t="str">
        <f>_xlfn.XLOOKUP($A814,Dept.Meta!$A:$A,Dept.Meta!$F:$F,"-",0,1)</f>
        <v>-</v>
      </c>
      <c r="C814" s="629" t="str">
        <f>_xlfn.XLOOKUP(_xlfn.CONCAT($G814,"-",$I814),Div.Meta!$H:$H,Div.Meta!$C:$C,"-",0,1)</f>
        <v>-</v>
      </c>
      <c r="D814" s="302"/>
      <c r="E814" s="146" t="str">
        <f>IF($D814="","-",_xlfn.XLOOKUP($D814,Fund.Meta!$A:$A,Fund.Meta!$D:$D,"-",0,1))</f>
        <v>-</v>
      </c>
      <c r="F814" s="303" t="str">
        <f>IF($D814="","-",_xlfn.XLOOKUP($D814,Fund.Meta!$A:$A,Fund.Meta!$E:$E,"-",0,1))</f>
        <v>-</v>
      </c>
      <c r="G814" s="334"/>
      <c r="H814" s="303" t="str">
        <f>IF($G814="","-",_xlfn.XLOOKUP($G814,Appr.Meta!$A:$A,Appr.Meta!$D:$D,"-",0,1))</f>
        <v>-</v>
      </c>
      <c r="I814" s="302"/>
      <c r="J814" s="303" t="str">
        <f>IF($I814="","-",_xlfn.XLOOKUP($I814,'CC.Meta'!$A:$A,'CC.Meta'!$D:$D,"-",0,1))</f>
        <v>-</v>
      </c>
      <c r="K814" s="302"/>
      <c r="L814" s="146" t="str">
        <f>IF($K814="","-",_xlfn.XLOOKUP($K814,Obj.Meta!$A:$A,Obj.Meta!$D:$D,"-",0,1))</f>
        <v>-</v>
      </c>
      <c r="M814" s="300" t="str">
        <f>IF($K814="","-",_xlfn.XLOOKUP($K814,Obj.Meta!$A:$A,Obj.Meta!$F:$F,"-",0,1))</f>
        <v>-</v>
      </c>
      <c r="N814" s="337" t="str">
        <f t="shared" si="25"/>
        <v>---</v>
      </c>
      <c r="O814" s="333"/>
      <c r="P814" s="54"/>
      <c r="Q814" s="52"/>
      <c r="R814" s="34"/>
      <c r="S814" s="53"/>
      <c r="T814" s="208"/>
      <c r="U814" s="726"/>
      <c r="V814" s="206"/>
      <c r="W814" s="206"/>
      <c r="X814" s="678"/>
      <c r="Y814" s="34"/>
      <c r="Z814" s="610"/>
      <c r="AA814" s="608"/>
    </row>
    <row r="815" spans="1:27">
      <c r="A815" s="145" t="str">
        <f t="shared" si="24"/>
        <v>-</v>
      </c>
      <c r="B815" s="146" t="str">
        <f>_xlfn.XLOOKUP($A815,Dept.Meta!$A:$A,Dept.Meta!$F:$F,"-",0,1)</f>
        <v>-</v>
      </c>
      <c r="C815" s="629" t="str">
        <f>_xlfn.XLOOKUP(_xlfn.CONCAT($G815,"-",$I815),Div.Meta!$H:$H,Div.Meta!$C:$C,"-",0,1)</f>
        <v>-</v>
      </c>
      <c r="D815" s="302"/>
      <c r="E815" s="146" t="str">
        <f>IF($D815="","-",_xlfn.XLOOKUP($D815,Fund.Meta!$A:$A,Fund.Meta!$D:$D,"-",0,1))</f>
        <v>-</v>
      </c>
      <c r="F815" s="303" t="str">
        <f>IF($D815="","-",_xlfn.XLOOKUP($D815,Fund.Meta!$A:$A,Fund.Meta!$E:$E,"-",0,1))</f>
        <v>-</v>
      </c>
      <c r="G815" s="334"/>
      <c r="H815" s="303" t="str">
        <f>IF($G815="","-",_xlfn.XLOOKUP($G815,Appr.Meta!$A:$A,Appr.Meta!$D:$D,"-",0,1))</f>
        <v>-</v>
      </c>
      <c r="I815" s="302"/>
      <c r="J815" s="303" t="str">
        <f>IF($I815="","-",_xlfn.XLOOKUP($I815,'CC.Meta'!$A:$A,'CC.Meta'!$D:$D,"-",0,1))</f>
        <v>-</v>
      </c>
      <c r="K815" s="302"/>
      <c r="L815" s="146" t="str">
        <f>IF($K815="","-",_xlfn.XLOOKUP($K815,Obj.Meta!$A:$A,Obj.Meta!$D:$D,"-",0,1))</f>
        <v>-</v>
      </c>
      <c r="M815" s="300" t="str">
        <f>IF($K815="","-",_xlfn.XLOOKUP($K815,Obj.Meta!$A:$A,Obj.Meta!$F:$F,"-",0,1))</f>
        <v>-</v>
      </c>
      <c r="N815" s="337" t="str">
        <f t="shared" si="25"/>
        <v>---</v>
      </c>
      <c r="O815" s="333"/>
      <c r="P815" s="54"/>
      <c r="Q815" s="52"/>
      <c r="R815" s="34"/>
      <c r="S815" s="53"/>
      <c r="T815" s="208"/>
      <c r="U815" s="726"/>
      <c r="V815" s="206"/>
      <c r="W815" s="206"/>
      <c r="X815" s="678"/>
      <c r="Y815" s="34"/>
      <c r="Z815" s="610"/>
      <c r="AA815" s="608"/>
    </row>
    <row r="816" spans="1:27">
      <c r="A816" s="145" t="str">
        <f t="shared" si="24"/>
        <v>-</v>
      </c>
      <c r="B816" s="146" t="str">
        <f>_xlfn.XLOOKUP($A816,Dept.Meta!$A:$A,Dept.Meta!$F:$F,"-",0,1)</f>
        <v>-</v>
      </c>
      <c r="C816" s="629" t="str">
        <f>_xlfn.XLOOKUP(_xlfn.CONCAT($G816,"-",$I816),Div.Meta!$H:$H,Div.Meta!$C:$C,"-",0,1)</f>
        <v>-</v>
      </c>
      <c r="D816" s="302"/>
      <c r="E816" s="146" t="str">
        <f>IF($D816="","-",_xlfn.XLOOKUP($D816,Fund.Meta!$A:$A,Fund.Meta!$D:$D,"-",0,1))</f>
        <v>-</v>
      </c>
      <c r="F816" s="303" t="str">
        <f>IF($D816="","-",_xlfn.XLOOKUP($D816,Fund.Meta!$A:$A,Fund.Meta!$E:$E,"-",0,1))</f>
        <v>-</v>
      </c>
      <c r="G816" s="334"/>
      <c r="H816" s="303" t="str">
        <f>IF($G816="","-",_xlfn.XLOOKUP($G816,Appr.Meta!$A:$A,Appr.Meta!$D:$D,"-",0,1))</f>
        <v>-</v>
      </c>
      <c r="I816" s="302"/>
      <c r="J816" s="303" t="str">
        <f>IF($I816="","-",_xlfn.XLOOKUP($I816,'CC.Meta'!$A:$A,'CC.Meta'!$D:$D,"-",0,1))</f>
        <v>-</v>
      </c>
      <c r="K816" s="302"/>
      <c r="L816" s="146" t="str">
        <f>IF($K816="","-",_xlfn.XLOOKUP($K816,Obj.Meta!$A:$A,Obj.Meta!$D:$D,"-",0,1))</f>
        <v>-</v>
      </c>
      <c r="M816" s="300" t="str">
        <f>IF($K816="","-",_xlfn.XLOOKUP($K816,Obj.Meta!$A:$A,Obj.Meta!$F:$F,"-",0,1))</f>
        <v>-</v>
      </c>
      <c r="N816" s="337" t="str">
        <f t="shared" si="25"/>
        <v>---</v>
      </c>
      <c r="O816" s="333"/>
      <c r="P816" s="54"/>
      <c r="Q816" s="52"/>
      <c r="R816" s="34"/>
      <c r="S816" s="53"/>
      <c r="T816" s="208"/>
      <c r="U816" s="726"/>
      <c r="V816" s="206"/>
      <c r="W816" s="206"/>
      <c r="X816" s="678"/>
      <c r="Y816" s="34"/>
      <c r="Z816" s="610"/>
      <c r="AA816" s="608"/>
    </row>
    <row r="817" spans="1:27">
      <c r="A817" s="145" t="str">
        <f t="shared" si="24"/>
        <v>-</v>
      </c>
      <c r="B817" s="146" t="str">
        <f>_xlfn.XLOOKUP($A817,Dept.Meta!$A:$A,Dept.Meta!$F:$F,"-",0,1)</f>
        <v>-</v>
      </c>
      <c r="C817" s="629" t="str">
        <f>_xlfn.XLOOKUP(_xlfn.CONCAT($G817,"-",$I817),Div.Meta!$H:$H,Div.Meta!$C:$C,"-",0,1)</f>
        <v>-</v>
      </c>
      <c r="D817" s="302"/>
      <c r="E817" s="146" t="str">
        <f>IF($D817="","-",_xlfn.XLOOKUP($D817,Fund.Meta!$A:$A,Fund.Meta!$D:$D,"-",0,1))</f>
        <v>-</v>
      </c>
      <c r="F817" s="303" t="str">
        <f>IF($D817="","-",_xlfn.XLOOKUP($D817,Fund.Meta!$A:$A,Fund.Meta!$E:$E,"-",0,1))</f>
        <v>-</v>
      </c>
      <c r="G817" s="334"/>
      <c r="H817" s="303" t="str">
        <f>IF($G817="","-",_xlfn.XLOOKUP($G817,Appr.Meta!$A:$A,Appr.Meta!$D:$D,"-",0,1))</f>
        <v>-</v>
      </c>
      <c r="I817" s="302"/>
      <c r="J817" s="303" t="str">
        <f>IF($I817="","-",_xlfn.XLOOKUP($I817,'CC.Meta'!$A:$A,'CC.Meta'!$D:$D,"-",0,1))</f>
        <v>-</v>
      </c>
      <c r="K817" s="302"/>
      <c r="L817" s="146" t="str">
        <f>IF($K817="","-",_xlfn.XLOOKUP($K817,Obj.Meta!$A:$A,Obj.Meta!$D:$D,"-",0,1))</f>
        <v>-</v>
      </c>
      <c r="M817" s="300" t="str">
        <f>IF($K817="","-",_xlfn.XLOOKUP($K817,Obj.Meta!$A:$A,Obj.Meta!$F:$F,"-",0,1))</f>
        <v>-</v>
      </c>
      <c r="N817" s="337" t="str">
        <f t="shared" si="25"/>
        <v>---</v>
      </c>
      <c r="O817" s="333"/>
      <c r="P817" s="54"/>
      <c r="Q817" s="52"/>
      <c r="R817" s="34"/>
      <c r="S817" s="53"/>
      <c r="T817" s="208"/>
      <c r="U817" s="726"/>
      <c r="V817" s="206"/>
      <c r="W817" s="206"/>
      <c r="X817" s="678"/>
      <c r="Y817" s="34"/>
      <c r="Z817" s="610"/>
      <c r="AA817" s="608"/>
    </row>
    <row r="818" spans="1:27">
      <c r="A818" s="145" t="str">
        <f t="shared" si="24"/>
        <v>-</v>
      </c>
      <c r="B818" s="146" t="str">
        <f>_xlfn.XLOOKUP($A818,Dept.Meta!$A:$A,Dept.Meta!$F:$F,"-",0,1)</f>
        <v>-</v>
      </c>
      <c r="C818" s="629" t="str">
        <f>_xlfn.XLOOKUP(_xlfn.CONCAT($G818,"-",$I818),Div.Meta!$H:$H,Div.Meta!$C:$C,"-",0,1)</f>
        <v>-</v>
      </c>
      <c r="D818" s="302"/>
      <c r="E818" s="146" t="str">
        <f>IF($D818="","-",_xlfn.XLOOKUP($D818,Fund.Meta!$A:$A,Fund.Meta!$D:$D,"-",0,1))</f>
        <v>-</v>
      </c>
      <c r="F818" s="303" t="str">
        <f>IF($D818="","-",_xlfn.XLOOKUP($D818,Fund.Meta!$A:$A,Fund.Meta!$E:$E,"-",0,1))</f>
        <v>-</v>
      </c>
      <c r="G818" s="334"/>
      <c r="H818" s="303" t="str">
        <f>IF($G818="","-",_xlfn.XLOOKUP($G818,Appr.Meta!$A:$A,Appr.Meta!$D:$D,"-",0,1))</f>
        <v>-</v>
      </c>
      <c r="I818" s="302"/>
      <c r="J818" s="303" t="str">
        <f>IF($I818="","-",_xlfn.XLOOKUP($I818,'CC.Meta'!$A:$A,'CC.Meta'!$D:$D,"-",0,1))</f>
        <v>-</v>
      </c>
      <c r="K818" s="302"/>
      <c r="L818" s="146" t="str">
        <f>IF($K818="","-",_xlfn.XLOOKUP($K818,Obj.Meta!$A:$A,Obj.Meta!$D:$D,"-",0,1))</f>
        <v>-</v>
      </c>
      <c r="M818" s="300" t="str">
        <f>IF($K818="","-",_xlfn.XLOOKUP($K818,Obj.Meta!$A:$A,Obj.Meta!$F:$F,"-",0,1))</f>
        <v>-</v>
      </c>
      <c r="N818" s="337" t="str">
        <f t="shared" si="25"/>
        <v>---</v>
      </c>
      <c r="O818" s="333"/>
      <c r="P818" s="54"/>
      <c r="Q818" s="52"/>
      <c r="R818" s="34"/>
      <c r="S818" s="53"/>
      <c r="T818" s="208"/>
      <c r="U818" s="726"/>
      <c r="V818" s="206"/>
      <c r="W818" s="206"/>
      <c r="X818" s="678"/>
      <c r="Y818" s="34"/>
      <c r="Z818" s="610"/>
      <c r="AA818" s="608"/>
    </row>
    <row r="819" spans="1:27">
      <c r="A819" s="145" t="str">
        <f t="shared" si="24"/>
        <v>-</v>
      </c>
      <c r="B819" s="146" t="str">
        <f>_xlfn.XLOOKUP($A819,Dept.Meta!$A:$A,Dept.Meta!$F:$F,"-",0,1)</f>
        <v>-</v>
      </c>
      <c r="C819" s="629" t="str">
        <f>_xlfn.XLOOKUP(_xlfn.CONCAT($G819,"-",$I819),Div.Meta!$H:$H,Div.Meta!$C:$C,"-",0,1)</f>
        <v>-</v>
      </c>
      <c r="D819" s="302"/>
      <c r="E819" s="146" t="str">
        <f>IF($D819="","-",_xlfn.XLOOKUP($D819,Fund.Meta!$A:$A,Fund.Meta!$D:$D,"-",0,1))</f>
        <v>-</v>
      </c>
      <c r="F819" s="303" t="str">
        <f>IF($D819="","-",_xlfn.XLOOKUP($D819,Fund.Meta!$A:$A,Fund.Meta!$E:$E,"-",0,1))</f>
        <v>-</v>
      </c>
      <c r="G819" s="334"/>
      <c r="H819" s="303" t="str">
        <f>IF($G819="","-",_xlfn.XLOOKUP($G819,Appr.Meta!$A:$A,Appr.Meta!$D:$D,"-",0,1))</f>
        <v>-</v>
      </c>
      <c r="I819" s="302"/>
      <c r="J819" s="303" t="str">
        <f>IF($I819="","-",_xlfn.XLOOKUP($I819,'CC.Meta'!$A:$A,'CC.Meta'!$D:$D,"-",0,1))</f>
        <v>-</v>
      </c>
      <c r="K819" s="302"/>
      <c r="L819" s="146" t="str">
        <f>IF($K819="","-",_xlfn.XLOOKUP($K819,Obj.Meta!$A:$A,Obj.Meta!$D:$D,"-",0,1))</f>
        <v>-</v>
      </c>
      <c r="M819" s="300" t="str">
        <f>IF($K819="","-",_xlfn.XLOOKUP($K819,Obj.Meta!$A:$A,Obj.Meta!$F:$F,"-",0,1))</f>
        <v>-</v>
      </c>
      <c r="N819" s="337" t="str">
        <f t="shared" si="25"/>
        <v>---</v>
      </c>
      <c r="O819" s="333"/>
      <c r="P819" s="54"/>
      <c r="Q819" s="52"/>
      <c r="R819" s="34"/>
      <c r="S819" s="53"/>
      <c r="T819" s="208"/>
      <c r="U819" s="726"/>
      <c r="V819" s="206"/>
      <c r="W819" s="206"/>
      <c r="X819" s="678"/>
      <c r="Y819" s="34"/>
      <c r="Z819" s="610"/>
      <c r="AA819" s="608"/>
    </row>
    <row r="820" spans="1:27">
      <c r="A820" s="145" t="str">
        <f t="shared" si="24"/>
        <v>-</v>
      </c>
      <c r="B820" s="146" t="str">
        <f>_xlfn.XLOOKUP($A820,Dept.Meta!$A:$A,Dept.Meta!$F:$F,"-",0,1)</f>
        <v>-</v>
      </c>
      <c r="C820" s="629" t="str">
        <f>_xlfn.XLOOKUP(_xlfn.CONCAT($G820,"-",$I820),Div.Meta!$H:$H,Div.Meta!$C:$C,"-",0,1)</f>
        <v>-</v>
      </c>
      <c r="D820" s="302"/>
      <c r="E820" s="146" t="str">
        <f>IF($D820="","-",_xlfn.XLOOKUP($D820,Fund.Meta!$A:$A,Fund.Meta!$D:$D,"-",0,1))</f>
        <v>-</v>
      </c>
      <c r="F820" s="303" t="str">
        <f>IF($D820="","-",_xlfn.XLOOKUP($D820,Fund.Meta!$A:$A,Fund.Meta!$E:$E,"-",0,1))</f>
        <v>-</v>
      </c>
      <c r="G820" s="334"/>
      <c r="H820" s="303" t="str">
        <f>IF($G820="","-",_xlfn.XLOOKUP($G820,Appr.Meta!$A:$A,Appr.Meta!$D:$D,"-",0,1))</f>
        <v>-</v>
      </c>
      <c r="I820" s="302"/>
      <c r="J820" s="303" t="str">
        <f>IF($I820="","-",_xlfn.XLOOKUP($I820,'CC.Meta'!$A:$A,'CC.Meta'!$D:$D,"-",0,1))</f>
        <v>-</v>
      </c>
      <c r="K820" s="302"/>
      <c r="L820" s="146" t="str">
        <f>IF($K820="","-",_xlfn.XLOOKUP($K820,Obj.Meta!$A:$A,Obj.Meta!$D:$D,"-",0,1))</f>
        <v>-</v>
      </c>
      <c r="M820" s="300" t="str">
        <f>IF($K820="","-",_xlfn.XLOOKUP($K820,Obj.Meta!$A:$A,Obj.Meta!$F:$F,"-",0,1))</f>
        <v>-</v>
      </c>
      <c r="N820" s="337" t="str">
        <f t="shared" si="25"/>
        <v>---</v>
      </c>
      <c r="O820" s="333"/>
      <c r="P820" s="54"/>
      <c r="Q820" s="52"/>
      <c r="R820" s="34"/>
      <c r="S820" s="53"/>
      <c r="T820" s="208"/>
      <c r="U820" s="726"/>
      <c r="V820" s="206"/>
      <c r="W820" s="206"/>
      <c r="X820" s="678"/>
      <c r="Y820" s="34"/>
      <c r="Z820" s="610"/>
      <c r="AA820" s="608"/>
    </row>
    <row r="821" spans="1:27">
      <c r="A821" s="145" t="str">
        <f t="shared" si="24"/>
        <v>-</v>
      </c>
      <c r="B821" s="146" t="str">
        <f>_xlfn.XLOOKUP($A821,Dept.Meta!$A:$A,Dept.Meta!$F:$F,"-",0,1)</f>
        <v>-</v>
      </c>
      <c r="C821" s="629" t="str">
        <f>_xlfn.XLOOKUP(_xlfn.CONCAT($G821,"-",$I821),Div.Meta!$H:$H,Div.Meta!$C:$C,"-",0,1)</f>
        <v>-</v>
      </c>
      <c r="D821" s="302"/>
      <c r="E821" s="146" t="str">
        <f>IF($D821="","-",_xlfn.XLOOKUP($D821,Fund.Meta!$A:$A,Fund.Meta!$D:$D,"-",0,1))</f>
        <v>-</v>
      </c>
      <c r="F821" s="303" t="str">
        <f>IF($D821="","-",_xlfn.XLOOKUP($D821,Fund.Meta!$A:$A,Fund.Meta!$E:$E,"-",0,1))</f>
        <v>-</v>
      </c>
      <c r="G821" s="334"/>
      <c r="H821" s="303" t="str">
        <f>IF($G821="","-",_xlfn.XLOOKUP($G821,Appr.Meta!$A:$A,Appr.Meta!$D:$D,"-",0,1))</f>
        <v>-</v>
      </c>
      <c r="I821" s="302"/>
      <c r="J821" s="303" t="str">
        <f>IF($I821="","-",_xlfn.XLOOKUP($I821,'CC.Meta'!$A:$A,'CC.Meta'!$D:$D,"-",0,1))</f>
        <v>-</v>
      </c>
      <c r="K821" s="302"/>
      <c r="L821" s="146" t="str">
        <f>IF($K821="","-",_xlfn.XLOOKUP($K821,Obj.Meta!$A:$A,Obj.Meta!$D:$D,"-",0,1))</f>
        <v>-</v>
      </c>
      <c r="M821" s="300" t="str">
        <f>IF($K821="","-",_xlfn.XLOOKUP($K821,Obj.Meta!$A:$A,Obj.Meta!$F:$F,"-",0,1))</f>
        <v>-</v>
      </c>
      <c r="N821" s="337" t="str">
        <f t="shared" si="25"/>
        <v>---</v>
      </c>
      <c r="O821" s="333"/>
      <c r="P821" s="54"/>
      <c r="Q821" s="52"/>
      <c r="R821" s="34"/>
      <c r="S821" s="53"/>
      <c r="T821" s="208"/>
      <c r="U821" s="726"/>
      <c r="V821" s="206"/>
      <c r="W821" s="206"/>
      <c r="X821" s="678"/>
      <c r="Y821" s="34"/>
      <c r="Z821" s="610"/>
      <c r="AA821" s="608"/>
    </row>
    <row r="822" spans="1:27">
      <c r="A822" s="145" t="str">
        <f t="shared" si="24"/>
        <v>-</v>
      </c>
      <c r="B822" s="146" t="str">
        <f>_xlfn.XLOOKUP($A822,Dept.Meta!$A:$A,Dept.Meta!$F:$F,"-",0,1)</f>
        <v>-</v>
      </c>
      <c r="C822" s="629" t="str">
        <f>_xlfn.XLOOKUP(_xlfn.CONCAT($G822,"-",$I822),Div.Meta!$H:$H,Div.Meta!$C:$C,"-",0,1)</f>
        <v>-</v>
      </c>
      <c r="D822" s="302"/>
      <c r="E822" s="146" t="str">
        <f>IF($D822="","-",_xlfn.XLOOKUP($D822,Fund.Meta!$A:$A,Fund.Meta!$D:$D,"-",0,1))</f>
        <v>-</v>
      </c>
      <c r="F822" s="303" t="str">
        <f>IF($D822="","-",_xlfn.XLOOKUP($D822,Fund.Meta!$A:$A,Fund.Meta!$E:$E,"-",0,1))</f>
        <v>-</v>
      </c>
      <c r="G822" s="334"/>
      <c r="H822" s="303" t="str">
        <f>IF($G822="","-",_xlfn.XLOOKUP($G822,Appr.Meta!$A:$A,Appr.Meta!$D:$D,"-",0,1))</f>
        <v>-</v>
      </c>
      <c r="I822" s="302"/>
      <c r="J822" s="303" t="str">
        <f>IF($I822="","-",_xlfn.XLOOKUP($I822,'CC.Meta'!$A:$A,'CC.Meta'!$D:$D,"-",0,1))</f>
        <v>-</v>
      </c>
      <c r="K822" s="302"/>
      <c r="L822" s="146" t="str">
        <f>IF($K822="","-",_xlfn.XLOOKUP($K822,Obj.Meta!$A:$A,Obj.Meta!$D:$D,"-",0,1))</f>
        <v>-</v>
      </c>
      <c r="M822" s="300" t="str">
        <f>IF($K822="","-",_xlfn.XLOOKUP($K822,Obj.Meta!$A:$A,Obj.Meta!$F:$F,"-",0,1))</f>
        <v>-</v>
      </c>
      <c r="N822" s="337" t="str">
        <f t="shared" si="25"/>
        <v>---</v>
      </c>
      <c r="O822" s="333"/>
      <c r="P822" s="54"/>
      <c r="Q822" s="52"/>
      <c r="R822" s="34"/>
      <c r="S822" s="53"/>
      <c r="T822" s="208"/>
      <c r="U822" s="726"/>
      <c r="V822" s="206"/>
      <c r="W822" s="206"/>
      <c r="X822" s="678"/>
      <c r="Y822" s="34"/>
      <c r="Z822" s="610"/>
      <c r="AA822" s="608"/>
    </row>
    <row r="823" spans="1:27">
      <c r="A823" s="145" t="str">
        <f t="shared" si="24"/>
        <v>-</v>
      </c>
      <c r="B823" s="146" t="str">
        <f>_xlfn.XLOOKUP($A823,Dept.Meta!$A:$A,Dept.Meta!$F:$F,"-",0,1)</f>
        <v>-</v>
      </c>
      <c r="C823" s="629" t="str">
        <f>_xlfn.XLOOKUP(_xlfn.CONCAT($G823,"-",$I823),Div.Meta!$H:$H,Div.Meta!$C:$C,"-",0,1)</f>
        <v>-</v>
      </c>
      <c r="D823" s="302"/>
      <c r="E823" s="146" t="str">
        <f>IF($D823="","-",_xlfn.XLOOKUP($D823,Fund.Meta!$A:$A,Fund.Meta!$D:$D,"-",0,1))</f>
        <v>-</v>
      </c>
      <c r="F823" s="303" t="str">
        <f>IF($D823="","-",_xlfn.XLOOKUP($D823,Fund.Meta!$A:$A,Fund.Meta!$E:$E,"-",0,1))</f>
        <v>-</v>
      </c>
      <c r="G823" s="334"/>
      <c r="H823" s="303" t="str">
        <f>IF($G823="","-",_xlfn.XLOOKUP($G823,Appr.Meta!$A:$A,Appr.Meta!$D:$D,"-",0,1))</f>
        <v>-</v>
      </c>
      <c r="I823" s="302"/>
      <c r="J823" s="303" t="str">
        <f>IF($I823="","-",_xlfn.XLOOKUP($I823,'CC.Meta'!$A:$A,'CC.Meta'!$D:$D,"-",0,1))</f>
        <v>-</v>
      </c>
      <c r="K823" s="302"/>
      <c r="L823" s="146" t="str">
        <f>IF($K823="","-",_xlfn.XLOOKUP($K823,Obj.Meta!$A:$A,Obj.Meta!$D:$D,"-",0,1))</f>
        <v>-</v>
      </c>
      <c r="M823" s="300" t="str">
        <f>IF($K823="","-",_xlfn.XLOOKUP($K823,Obj.Meta!$A:$A,Obj.Meta!$F:$F,"-",0,1))</f>
        <v>-</v>
      </c>
      <c r="N823" s="337" t="str">
        <f t="shared" si="25"/>
        <v>---</v>
      </c>
      <c r="O823" s="333"/>
      <c r="P823" s="54"/>
      <c r="Q823" s="52"/>
      <c r="R823" s="34"/>
      <c r="S823" s="53"/>
      <c r="T823" s="208"/>
      <c r="U823" s="726"/>
      <c r="V823" s="206"/>
      <c r="W823" s="206"/>
      <c r="X823" s="678"/>
      <c r="Y823" s="34"/>
      <c r="Z823" s="610"/>
      <c r="AA823" s="608"/>
    </row>
    <row r="824" spans="1:27">
      <c r="A824" s="145" t="str">
        <f t="shared" si="24"/>
        <v>-</v>
      </c>
      <c r="B824" s="146" t="str">
        <f>_xlfn.XLOOKUP($A824,Dept.Meta!$A:$A,Dept.Meta!$F:$F,"-",0,1)</f>
        <v>-</v>
      </c>
      <c r="C824" s="629" t="str">
        <f>_xlfn.XLOOKUP(_xlfn.CONCAT($G824,"-",$I824),Div.Meta!$H:$H,Div.Meta!$C:$C,"-",0,1)</f>
        <v>-</v>
      </c>
      <c r="D824" s="302"/>
      <c r="E824" s="146" t="str">
        <f>IF($D824="","-",_xlfn.XLOOKUP($D824,Fund.Meta!$A:$A,Fund.Meta!$D:$D,"-",0,1))</f>
        <v>-</v>
      </c>
      <c r="F824" s="303" t="str">
        <f>IF($D824="","-",_xlfn.XLOOKUP($D824,Fund.Meta!$A:$A,Fund.Meta!$E:$E,"-",0,1))</f>
        <v>-</v>
      </c>
      <c r="G824" s="334"/>
      <c r="H824" s="303" t="str">
        <f>IF($G824="","-",_xlfn.XLOOKUP($G824,Appr.Meta!$A:$A,Appr.Meta!$D:$D,"-",0,1))</f>
        <v>-</v>
      </c>
      <c r="I824" s="302"/>
      <c r="J824" s="303" t="str">
        <f>IF($I824="","-",_xlfn.XLOOKUP($I824,'CC.Meta'!$A:$A,'CC.Meta'!$D:$D,"-",0,1))</f>
        <v>-</v>
      </c>
      <c r="K824" s="302"/>
      <c r="L824" s="146" t="str">
        <f>IF($K824="","-",_xlfn.XLOOKUP($K824,Obj.Meta!$A:$A,Obj.Meta!$D:$D,"-",0,1))</f>
        <v>-</v>
      </c>
      <c r="M824" s="300" t="str">
        <f>IF($K824="","-",_xlfn.XLOOKUP($K824,Obj.Meta!$A:$A,Obj.Meta!$F:$F,"-",0,1))</f>
        <v>-</v>
      </c>
      <c r="N824" s="337" t="str">
        <f t="shared" si="25"/>
        <v>---</v>
      </c>
      <c r="O824" s="333"/>
      <c r="P824" s="54"/>
      <c r="Q824" s="52"/>
      <c r="R824" s="34"/>
      <c r="S824" s="53"/>
      <c r="T824" s="208"/>
      <c r="U824" s="726"/>
      <c r="V824" s="206"/>
      <c r="W824" s="206"/>
      <c r="X824" s="678"/>
      <c r="Y824" s="34"/>
      <c r="Z824" s="610"/>
      <c r="AA824" s="608"/>
    </row>
    <row r="825" spans="1:27">
      <c r="A825" s="145" t="str">
        <f t="shared" si="24"/>
        <v>-</v>
      </c>
      <c r="B825" s="146" t="str">
        <f>_xlfn.XLOOKUP($A825,Dept.Meta!$A:$A,Dept.Meta!$F:$F,"-",0,1)</f>
        <v>-</v>
      </c>
      <c r="C825" s="629" t="str">
        <f>_xlfn.XLOOKUP(_xlfn.CONCAT($G825,"-",$I825),Div.Meta!$H:$H,Div.Meta!$C:$C,"-",0,1)</f>
        <v>-</v>
      </c>
      <c r="D825" s="302"/>
      <c r="E825" s="146" t="str">
        <f>IF($D825="","-",_xlfn.XLOOKUP($D825,Fund.Meta!$A:$A,Fund.Meta!$D:$D,"-",0,1))</f>
        <v>-</v>
      </c>
      <c r="F825" s="303" t="str">
        <f>IF($D825="","-",_xlfn.XLOOKUP($D825,Fund.Meta!$A:$A,Fund.Meta!$E:$E,"-",0,1))</f>
        <v>-</v>
      </c>
      <c r="G825" s="334"/>
      <c r="H825" s="303" t="str">
        <f>IF($G825="","-",_xlfn.XLOOKUP($G825,Appr.Meta!$A:$A,Appr.Meta!$D:$D,"-",0,1))</f>
        <v>-</v>
      </c>
      <c r="I825" s="302"/>
      <c r="J825" s="303" t="str">
        <f>IF($I825="","-",_xlfn.XLOOKUP($I825,'CC.Meta'!$A:$A,'CC.Meta'!$D:$D,"-",0,1))</f>
        <v>-</v>
      </c>
      <c r="K825" s="302"/>
      <c r="L825" s="146" t="str">
        <f>IF($K825="","-",_xlfn.XLOOKUP($K825,Obj.Meta!$A:$A,Obj.Meta!$D:$D,"-",0,1))</f>
        <v>-</v>
      </c>
      <c r="M825" s="300" t="str">
        <f>IF($K825="","-",_xlfn.XLOOKUP($K825,Obj.Meta!$A:$A,Obj.Meta!$F:$F,"-",0,1))</f>
        <v>-</v>
      </c>
      <c r="N825" s="337" t="str">
        <f t="shared" si="25"/>
        <v>---</v>
      </c>
      <c r="O825" s="333"/>
      <c r="P825" s="54"/>
      <c r="Q825" s="52"/>
      <c r="R825" s="34"/>
      <c r="S825" s="53"/>
      <c r="T825" s="208"/>
      <c r="U825" s="726"/>
      <c r="V825" s="206"/>
      <c r="W825" s="206"/>
      <c r="X825" s="678"/>
      <c r="Y825" s="34"/>
      <c r="Z825" s="610"/>
      <c r="AA825" s="608"/>
    </row>
    <row r="826" spans="1:27">
      <c r="A826" s="145" t="str">
        <f t="shared" si="24"/>
        <v>-</v>
      </c>
      <c r="B826" s="146" t="str">
        <f>_xlfn.XLOOKUP($A826,Dept.Meta!$A:$A,Dept.Meta!$F:$F,"-",0,1)</f>
        <v>-</v>
      </c>
      <c r="C826" s="629" t="str">
        <f>_xlfn.XLOOKUP(_xlfn.CONCAT($G826,"-",$I826),Div.Meta!$H:$H,Div.Meta!$C:$C,"-",0,1)</f>
        <v>-</v>
      </c>
      <c r="D826" s="302"/>
      <c r="E826" s="146" t="str">
        <f>IF($D826="","-",_xlfn.XLOOKUP($D826,Fund.Meta!$A:$A,Fund.Meta!$D:$D,"-",0,1))</f>
        <v>-</v>
      </c>
      <c r="F826" s="303" t="str">
        <f>IF($D826="","-",_xlfn.XLOOKUP($D826,Fund.Meta!$A:$A,Fund.Meta!$E:$E,"-",0,1))</f>
        <v>-</v>
      </c>
      <c r="G826" s="334"/>
      <c r="H826" s="303" t="str">
        <f>IF($G826="","-",_xlfn.XLOOKUP($G826,Appr.Meta!$A:$A,Appr.Meta!$D:$D,"-",0,1))</f>
        <v>-</v>
      </c>
      <c r="I826" s="302"/>
      <c r="J826" s="303" t="str">
        <f>IF($I826="","-",_xlfn.XLOOKUP($I826,'CC.Meta'!$A:$A,'CC.Meta'!$D:$D,"-",0,1))</f>
        <v>-</v>
      </c>
      <c r="K826" s="302"/>
      <c r="L826" s="146" t="str">
        <f>IF($K826="","-",_xlfn.XLOOKUP($K826,Obj.Meta!$A:$A,Obj.Meta!$D:$D,"-",0,1))</f>
        <v>-</v>
      </c>
      <c r="M826" s="300" t="str">
        <f>IF($K826="","-",_xlfn.XLOOKUP($K826,Obj.Meta!$A:$A,Obj.Meta!$F:$F,"-",0,1))</f>
        <v>-</v>
      </c>
      <c r="N826" s="337" t="str">
        <f t="shared" si="25"/>
        <v>---</v>
      </c>
      <c r="O826" s="333"/>
      <c r="P826" s="54"/>
      <c r="Q826" s="52"/>
      <c r="R826" s="34"/>
      <c r="S826" s="53"/>
      <c r="T826" s="208"/>
      <c r="U826" s="726"/>
      <c r="V826" s="206"/>
      <c r="W826" s="206"/>
      <c r="X826" s="678"/>
      <c r="Y826" s="34"/>
      <c r="Z826" s="610"/>
      <c r="AA826" s="608"/>
    </row>
    <row r="827" spans="1:27">
      <c r="A827" s="145" t="str">
        <f t="shared" si="24"/>
        <v>-</v>
      </c>
      <c r="B827" s="146" t="str">
        <f>_xlfn.XLOOKUP($A827,Dept.Meta!$A:$A,Dept.Meta!$F:$F,"-",0,1)</f>
        <v>-</v>
      </c>
      <c r="C827" s="629" t="str">
        <f>_xlfn.XLOOKUP(_xlfn.CONCAT($G827,"-",$I827),Div.Meta!$H:$H,Div.Meta!$C:$C,"-",0,1)</f>
        <v>-</v>
      </c>
      <c r="D827" s="302"/>
      <c r="E827" s="146" t="str">
        <f>IF($D827="","-",_xlfn.XLOOKUP($D827,Fund.Meta!$A:$A,Fund.Meta!$D:$D,"-",0,1))</f>
        <v>-</v>
      </c>
      <c r="F827" s="303" t="str">
        <f>IF($D827="","-",_xlfn.XLOOKUP($D827,Fund.Meta!$A:$A,Fund.Meta!$E:$E,"-",0,1))</f>
        <v>-</v>
      </c>
      <c r="G827" s="334"/>
      <c r="H827" s="303" t="str">
        <f>IF($G827="","-",_xlfn.XLOOKUP($G827,Appr.Meta!$A:$A,Appr.Meta!$D:$D,"-",0,1))</f>
        <v>-</v>
      </c>
      <c r="I827" s="302"/>
      <c r="J827" s="303" t="str">
        <f>IF($I827="","-",_xlfn.XLOOKUP($I827,'CC.Meta'!$A:$A,'CC.Meta'!$D:$D,"-",0,1))</f>
        <v>-</v>
      </c>
      <c r="K827" s="302"/>
      <c r="L827" s="146" t="str">
        <f>IF($K827="","-",_xlfn.XLOOKUP($K827,Obj.Meta!$A:$A,Obj.Meta!$D:$D,"-",0,1))</f>
        <v>-</v>
      </c>
      <c r="M827" s="300" t="str">
        <f>IF($K827="","-",_xlfn.XLOOKUP($K827,Obj.Meta!$A:$A,Obj.Meta!$F:$F,"-",0,1))</f>
        <v>-</v>
      </c>
      <c r="N827" s="337" t="str">
        <f t="shared" si="25"/>
        <v>---</v>
      </c>
      <c r="O827" s="333"/>
      <c r="P827" s="54"/>
      <c r="Q827" s="52"/>
      <c r="R827" s="34"/>
      <c r="S827" s="53"/>
      <c r="T827" s="208"/>
      <c r="U827" s="726"/>
      <c r="V827" s="206"/>
      <c r="W827" s="206"/>
      <c r="X827" s="678"/>
      <c r="Y827" s="34"/>
      <c r="Z827" s="610"/>
      <c r="AA827" s="608"/>
    </row>
    <row r="828" spans="1:27">
      <c r="A828" s="145" t="str">
        <f t="shared" si="24"/>
        <v>-</v>
      </c>
      <c r="B828" s="146" t="str">
        <f>_xlfn.XLOOKUP($A828,Dept.Meta!$A:$A,Dept.Meta!$F:$F,"-",0,1)</f>
        <v>-</v>
      </c>
      <c r="C828" s="629" t="str">
        <f>_xlfn.XLOOKUP(_xlfn.CONCAT($G828,"-",$I828),Div.Meta!$H:$H,Div.Meta!$C:$C,"-",0,1)</f>
        <v>-</v>
      </c>
      <c r="D828" s="302"/>
      <c r="E828" s="146" t="str">
        <f>IF($D828="","-",_xlfn.XLOOKUP($D828,Fund.Meta!$A:$A,Fund.Meta!$D:$D,"-",0,1))</f>
        <v>-</v>
      </c>
      <c r="F828" s="303" t="str">
        <f>IF($D828="","-",_xlfn.XLOOKUP($D828,Fund.Meta!$A:$A,Fund.Meta!$E:$E,"-",0,1))</f>
        <v>-</v>
      </c>
      <c r="G828" s="334"/>
      <c r="H828" s="303" t="str">
        <f>IF($G828="","-",_xlfn.XLOOKUP($G828,Appr.Meta!$A:$A,Appr.Meta!$D:$D,"-",0,1))</f>
        <v>-</v>
      </c>
      <c r="I828" s="302"/>
      <c r="J828" s="303" t="str">
        <f>IF($I828="","-",_xlfn.XLOOKUP($I828,'CC.Meta'!$A:$A,'CC.Meta'!$D:$D,"-",0,1))</f>
        <v>-</v>
      </c>
      <c r="K828" s="302"/>
      <c r="L828" s="146" t="str">
        <f>IF($K828="","-",_xlfn.XLOOKUP($K828,Obj.Meta!$A:$A,Obj.Meta!$D:$D,"-",0,1))</f>
        <v>-</v>
      </c>
      <c r="M828" s="300" t="str">
        <f>IF($K828="","-",_xlfn.XLOOKUP($K828,Obj.Meta!$A:$A,Obj.Meta!$F:$F,"-",0,1))</f>
        <v>-</v>
      </c>
      <c r="N828" s="337" t="str">
        <f t="shared" si="25"/>
        <v>---</v>
      </c>
      <c r="O828" s="333"/>
      <c r="P828" s="54"/>
      <c r="Q828" s="52"/>
      <c r="R828" s="34"/>
      <c r="S828" s="53"/>
      <c r="T828" s="208"/>
      <c r="U828" s="726"/>
      <c r="V828" s="206"/>
      <c r="W828" s="206"/>
      <c r="X828" s="678"/>
      <c r="Y828" s="34"/>
      <c r="Z828" s="610"/>
      <c r="AA828" s="608"/>
    </row>
    <row r="829" spans="1:27">
      <c r="A829" s="145" t="str">
        <f t="shared" si="24"/>
        <v>-</v>
      </c>
      <c r="B829" s="146" t="str">
        <f>_xlfn.XLOOKUP($A829,Dept.Meta!$A:$A,Dept.Meta!$F:$F,"-",0,1)</f>
        <v>-</v>
      </c>
      <c r="C829" s="629" t="str">
        <f>_xlfn.XLOOKUP(_xlfn.CONCAT($G829,"-",$I829),Div.Meta!$H:$H,Div.Meta!$C:$C,"-",0,1)</f>
        <v>-</v>
      </c>
      <c r="D829" s="302"/>
      <c r="E829" s="146" t="str">
        <f>IF($D829="","-",_xlfn.XLOOKUP($D829,Fund.Meta!$A:$A,Fund.Meta!$D:$D,"-",0,1))</f>
        <v>-</v>
      </c>
      <c r="F829" s="303" t="str">
        <f>IF($D829="","-",_xlfn.XLOOKUP($D829,Fund.Meta!$A:$A,Fund.Meta!$E:$E,"-",0,1))</f>
        <v>-</v>
      </c>
      <c r="G829" s="334"/>
      <c r="H829" s="303" t="str">
        <f>IF($G829="","-",_xlfn.XLOOKUP($G829,Appr.Meta!$A:$A,Appr.Meta!$D:$D,"-",0,1))</f>
        <v>-</v>
      </c>
      <c r="I829" s="302"/>
      <c r="J829" s="303" t="str">
        <f>IF($I829="","-",_xlfn.XLOOKUP($I829,'CC.Meta'!$A:$A,'CC.Meta'!$D:$D,"-",0,1))</f>
        <v>-</v>
      </c>
      <c r="K829" s="302"/>
      <c r="L829" s="146" t="str">
        <f>IF($K829="","-",_xlfn.XLOOKUP($K829,Obj.Meta!$A:$A,Obj.Meta!$D:$D,"-",0,1))</f>
        <v>-</v>
      </c>
      <c r="M829" s="300" t="str">
        <f>IF($K829="","-",_xlfn.XLOOKUP($K829,Obj.Meta!$A:$A,Obj.Meta!$F:$F,"-",0,1))</f>
        <v>-</v>
      </c>
      <c r="N829" s="337" t="str">
        <f t="shared" si="25"/>
        <v>---</v>
      </c>
      <c r="O829" s="333"/>
      <c r="P829" s="54"/>
      <c r="Q829" s="52"/>
      <c r="R829" s="34"/>
      <c r="S829" s="53"/>
      <c r="T829" s="208"/>
      <c r="U829" s="726"/>
      <c r="V829" s="206"/>
      <c r="W829" s="206"/>
      <c r="X829" s="678"/>
      <c r="Y829" s="34"/>
      <c r="Z829" s="610"/>
      <c r="AA829" s="608"/>
    </row>
    <row r="830" spans="1:27">
      <c r="A830" s="145" t="str">
        <f t="shared" si="24"/>
        <v>-</v>
      </c>
      <c r="B830" s="146" t="str">
        <f>_xlfn.XLOOKUP($A830,Dept.Meta!$A:$A,Dept.Meta!$F:$F,"-",0,1)</f>
        <v>-</v>
      </c>
      <c r="C830" s="629" t="str">
        <f>_xlfn.XLOOKUP(_xlfn.CONCAT($G830,"-",$I830),Div.Meta!$H:$H,Div.Meta!$C:$C,"-",0,1)</f>
        <v>-</v>
      </c>
      <c r="D830" s="302"/>
      <c r="E830" s="146" t="str">
        <f>IF($D830="","-",_xlfn.XLOOKUP($D830,Fund.Meta!$A:$A,Fund.Meta!$D:$D,"-",0,1))</f>
        <v>-</v>
      </c>
      <c r="F830" s="303" t="str">
        <f>IF($D830="","-",_xlfn.XLOOKUP($D830,Fund.Meta!$A:$A,Fund.Meta!$E:$E,"-",0,1))</f>
        <v>-</v>
      </c>
      <c r="G830" s="334"/>
      <c r="H830" s="303" t="str">
        <f>IF($G830="","-",_xlfn.XLOOKUP($G830,Appr.Meta!$A:$A,Appr.Meta!$D:$D,"-",0,1))</f>
        <v>-</v>
      </c>
      <c r="I830" s="302"/>
      <c r="J830" s="303" t="str">
        <f>IF($I830="","-",_xlfn.XLOOKUP($I830,'CC.Meta'!$A:$A,'CC.Meta'!$D:$D,"-",0,1))</f>
        <v>-</v>
      </c>
      <c r="K830" s="302"/>
      <c r="L830" s="146" t="str">
        <f>IF($K830="","-",_xlfn.XLOOKUP($K830,Obj.Meta!$A:$A,Obj.Meta!$D:$D,"-",0,1))</f>
        <v>-</v>
      </c>
      <c r="M830" s="300" t="str">
        <f>IF($K830="","-",_xlfn.XLOOKUP($K830,Obj.Meta!$A:$A,Obj.Meta!$F:$F,"-",0,1))</f>
        <v>-</v>
      </c>
      <c r="N830" s="337" t="str">
        <f t="shared" si="25"/>
        <v>---</v>
      </c>
      <c r="O830" s="333"/>
      <c r="P830" s="54"/>
      <c r="Q830" s="52"/>
      <c r="R830" s="34"/>
      <c r="S830" s="53"/>
      <c r="T830" s="208"/>
      <c r="U830" s="726"/>
      <c r="V830" s="206"/>
      <c r="W830" s="206"/>
      <c r="X830" s="678"/>
      <c r="Y830" s="34"/>
      <c r="Z830" s="610"/>
      <c r="AA830" s="608"/>
    </row>
    <row r="831" spans="1:27">
      <c r="A831" s="145" t="str">
        <f t="shared" si="24"/>
        <v>-</v>
      </c>
      <c r="B831" s="146" t="str">
        <f>_xlfn.XLOOKUP($A831,Dept.Meta!$A:$A,Dept.Meta!$F:$F,"-",0,1)</f>
        <v>-</v>
      </c>
      <c r="C831" s="629" t="str">
        <f>_xlfn.XLOOKUP(_xlfn.CONCAT($G831,"-",$I831),Div.Meta!$H:$H,Div.Meta!$C:$C,"-",0,1)</f>
        <v>-</v>
      </c>
      <c r="D831" s="302"/>
      <c r="E831" s="146" t="str">
        <f>IF($D831="","-",_xlfn.XLOOKUP($D831,Fund.Meta!$A:$A,Fund.Meta!$D:$D,"-",0,1))</f>
        <v>-</v>
      </c>
      <c r="F831" s="303" t="str">
        <f>IF($D831="","-",_xlfn.XLOOKUP($D831,Fund.Meta!$A:$A,Fund.Meta!$E:$E,"-",0,1))</f>
        <v>-</v>
      </c>
      <c r="G831" s="334"/>
      <c r="H831" s="303" t="str">
        <f>IF($G831="","-",_xlfn.XLOOKUP($G831,Appr.Meta!$A:$A,Appr.Meta!$D:$D,"-",0,1))</f>
        <v>-</v>
      </c>
      <c r="I831" s="302"/>
      <c r="J831" s="303" t="str">
        <f>IF($I831="","-",_xlfn.XLOOKUP($I831,'CC.Meta'!$A:$A,'CC.Meta'!$D:$D,"-",0,1))</f>
        <v>-</v>
      </c>
      <c r="K831" s="302"/>
      <c r="L831" s="146" t="str">
        <f>IF($K831="","-",_xlfn.XLOOKUP($K831,Obj.Meta!$A:$A,Obj.Meta!$D:$D,"-",0,1))</f>
        <v>-</v>
      </c>
      <c r="M831" s="300" t="str">
        <f>IF($K831="","-",_xlfn.XLOOKUP($K831,Obj.Meta!$A:$A,Obj.Meta!$F:$F,"-",0,1))</f>
        <v>-</v>
      </c>
      <c r="N831" s="337" t="str">
        <f t="shared" si="25"/>
        <v>---</v>
      </c>
      <c r="O831" s="333"/>
      <c r="P831" s="54"/>
      <c r="Q831" s="52"/>
      <c r="R831" s="34"/>
      <c r="S831" s="53"/>
      <c r="T831" s="208"/>
      <c r="U831" s="726"/>
      <c r="V831" s="206"/>
      <c r="W831" s="206"/>
      <c r="X831" s="678"/>
      <c r="Y831" s="34"/>
      <c r="Z831" s="610"/>
      <c r="AA831" s="608"/>
    </row>
    <row r="832" spans="1:27">
      <c r="A832" s="145" t="str">
        <f t="shared" si="24"/>
        <v>-</v>
      </c>
      <c r="B832" s="146" t="str">
        <f>_xlfn.XLOOKUP($A832,Dept.Meta!$A:$A,Dept.Meta!$F:$F,"-",0,1)</f>
        <v>-</v>
      </c>
      <c r="C832" s="629" t="str">
        <f>_xlfn.XLOOKUP(_xlfn.CONCAT($G832,"-",$I832),Div.Meta!$H:$H,Div.Meta!$C:$C,"-",0,1)</f>
        <v>-</v>
      </c>
      <c r="D832" s="302"/>
      <c r="E832" s="146" t="str">
        <f>IF($D832="","-",_xlfn.XLOOKUP($D832,Fund.Meta!$A:$A,Fund.Meta!$D:$D,"-",0,1))</f>
        <v>-</v>
      </c>
      <c r="F832" s="303" t="str">
        <f>IF($D832="","-",_xlfn.XLOOKUP($D832,Fund.Meta!$A:$A,Fund.Meta!$E:$E,"-",0,1))</f>
        <v>-</v>
      </c>
      <c r="G832" s="334"/>
      <c r="H832" s="303" t="str">
        <f>IF($G832="","-",_xlfn.XLOOKUP($G832,Appr.Meta!$A:$A,Appr.Meta!$D:$D,"-",0,1))</f>
        <v>-</v>
      </c>
      <c r="I832" s="302"/>
      <c r="J832" s="303" t="str">
        <f>IF($I832="","-",_xlfn.XLOOKUP($I832,'CC.Meta'!$A:$A,'CC.Meta'!$D:$D,"-",0,1))</f>
        <v>-</v>
      </c>
      <c r="K832" s="302"/>
      <c r="L832" s="146" t="str">
        <f>IF($K832="","-",_xlfn.XLOOKUP($K832,Obj.Meta!$A:$A,Obj.Meta!$D:$D,"-",0,1))</f>
        <v>-</v>
      </c>
      <c r="M832" s="300" t="str">
        <f>IF($K832="","-",_xlfn.XLOOKUP($K832,Obj.Meta!$A:$A,Obj.Meta!$F:$F,"-",0,1))</f>
        <v>-</v>
      </c>
      <c r="N832" s="337" t="str">
        <f t="shared" si="25"/>
        <v>---</v>
      </c>
      <c r="O832" s="333"/>
      <c r="P832" s="54"/>
      <c r="Q832" s="52"/>
      <c r="R832" s="34"/>
      <c r="S832" s="53"/>
      <c r="T832" s="208"/>
      <c r="U832" s="726"/>
      <c r="V832" s="206"/>
      <c r="W832" s="206"/>
      <c r="X832" s="678"/>
      <c r="Y832" s="34"/>
      <c r="Z832" s="610"/>
      <c r="AA832" s="608"/>
    </row>
    <row r="833" spans="1:27">
      <c r="A833" s="145" t="str">
        <f t="shared" si="24"/>
        <v>-</v>
      </c>
      <c r="B833" s="146" t="str">
        <f>_xlfn.XLOOKUP($A833,Dept.Meta!$A:$A,Dept.Meta!$F:$F,"-",0,1)</f>
        <v>-</v>
      </c>
      <c r="C833" s="629" t="str">
        <f>_xlfn.XLOOKUP(_xlfn.CONCAT($G833,"-",$I833),Div.Meta!$H:$H,Div.Meta!$C:$C,"-",0,1)</f>
        <v>-</v>
      </c>
      <c r="D833" s="302"/>
      <c r="E833" s="146" t="str">
        <f>IF($D833="","-",_xlfn.XLOOKUP($D833,Fund.Meta!$A:$A,Fund.Meta!$D:$D,"-",0,1))</f>
        <v>-</v>
      </c>
      <c r="F833" s="303" t="str">
        <f>IF($D833="","-",_xlfn.XLOOKUP($D833,Fund.Meta!$A:$A,Fund.Meta!$E:$E,"-",0,1))</f>
        <v>-</v>
      </c>
      <c r="G833" s="334"/>
      <c r="H833" s="303" t="str">
        <f>IF($G833="","-",_xlfn.XLOOKUP($G833,Appr.Meta!$A:$A,Appr.Meta!$D:$D,"-",0,1))</f>
        <v>-</v>
      </c>
      <c r="I833" s="302"/>
      <c r="J833" s="303" t="str">
        <f>IF($I833="","-",_xlfn.XLOOKUP($I833,'CC.Meta'!$A:$A,'CC.Meta'!$D:$D,"-",0,1))</f>
        <v>-</v>
      </c>
      <c r="K833" s="302"/>
      <c r="L833" s="146" t="str">
        <f>IF($K833="","-",_xlfn.XLOOKUP($K833,Obj.Meta!$A:$A,Obj.Meta!$D:$D,"-",0,1))</f>
        <v>-</v>
      </c>
      <c r="M833" s="300" t="str">
        <f>IF($K833="","-",_xlfn.XLOOKUP($K833,Obj.Meta!$A:$A,Obj.Meta!$F:$F,"-",0,1))</f>
        <v>-</v>
      </c>
      <c r="N833" s="337" t="str">
        <f t="shared" si="25"/>
        <v>---</v>
      </c>
      <c r="O833" s="333"/>
      <c r="P833" s="54"/>
      <c r="Q833" s="52"/>
      <c r="R833" s="34"/>
      <c r="S833" s="53"/>
      <c r="T833" s="208"/>
      <c r="U833" s="726"/>
      <c r="V833" s="206"/>
      <c r="W833" s="206"/>
      <c r="X833" s="678"/>
      <c r="Y833" s="34"/>
      <c r="Z833" s="610"/>
      <c r="AA833" s="608"/>
    </row>
    <row r="834" spans="1:27">
      <c r="A834" s="145" t="str">
        <f t="shared" si="24"/>
        <v>-</v>
      </c>
      <c r="B834" s="146" t="str">
        <f>_xlfn.XLOOKUP($A834,Dept.Meta!$A:$A,Dept.Meta!$F:$F,"-",0,1)</f>
        <v>-</v>
      </c>
      <c r="C834" s="629" t="str">
        <f>_xlfn.XLOOKUP(_xlfn.CONCAT($G834,"-",$I834),Div.Meta!$H:$H,Div.Meta!$C:$C,"-",0,1)</f>
        <v>-</v>
      </c>
      <c r="D834" s="302"/>
      <c r="E834" s="146" t="str">
        <f>IF($D834="","-",_xlfn.XLOOKUP($D834,Fund.Meta!$A:$A,Fund.Meta!$D:$D,"-",0,1))</f>
        <v>-</v>
      </c>
      <c r="F834" s="303" t="str">
        <f>IF($D834="","-",_xlfn.XLOOKUP($D834,Fund.Meta!$A:$A,Fund.Meta!$E:$E,"-",0,1))</f>
        <v>-</v>
      </c>
      <c r="G834" s="334"/>
      <c r="H834" s="303" t="str">
        <f>IF($G834="","-",_xlfn.XLOOKUP($G834,Appr.Meta!$A:$A,Appr.Meta!$D:$D,"-",0,1))</f>
        <v>-</v>
      </c>
      <c r="I834" s="302"/>
      <c r="J834" s="303" t="str">
        <f>IF($I834="","-",_xlfn.XLOOKUP($I834,'CC.Meta'!$A:$A,'CC.Meta'!$D:$D,"-",0,1))</f>
        <v>-</v>
      </c>
      <c r="K834" s="302"/>
      <c r="L834" s="146" t="str">
        <f>IF($K834="","-",_xlfn.XLOOKUP($K834,Obj.Meta!$A:$A,Obj.Meta!$D:$D,"-",0,1))</f>
        <v>-</v>
      </c>
      <c r="M834" s="300" t="str">
        <f>IF($K834="","-",_xlfn.XLOOKUP($K834,Obj.Meta!$A:$A,Obj.Meta!$F:$F,"-",0,1))</f>
        <v>-</v>
      </c>
      <c r="N834" s="337" t="str">
        <f t="shared" si="25"/>
        <v>---</v>
      </c>
      <c r="O834" s="333"/>
      <c r="P834" s="54"/>
      <c r="Q834" s="52"/>
      <c r="R834" s="34"/>
      <c r="S834" s="53"/>
      <c r="T834" s="208"/>
      <c r="U834" s="726"/>
      <c r="V834" s="206"/>
      <c r="W834" s="206"/>
      <c r="X834" s="678"/>
      <c r="Y834" s="34"/>
      <c r="Z834" s="610"/>
      <c r="AA834" s="608"/>
    </row>
    <row r="835" spans="1:27">
      <c r="A835" s="145" t="str">
        <f t="shared" si="24"/>
        <v>-</v>
      </c>
      <c r="B835" s="146" t="str">
        <f>_xlfn.XLOOKUP($A835,Dept.Meta!$A:$A,Dept.Meta!$F:$F,"-",0,1)</f>
        <v>-</v>
      </c>
      <c r="C835" s="629" t="str">
        <f>_xlfn.XLOOKUP(_xlfn.CONCAT($G835,"-",$I835),Div.Meta!$H:$H,Div.Meta!$C:$C,"-",0,1)</f>
        <v>-</v>
      </c>
      <c r="D835" s="302"/>
      <c r="E835" s="146" t="str">
        <f>IF($D835="","-",_xlfn.XLOOKUP($D835,Fund.Meta!$A:$A,Fund.Meta!$D:$D,"-",0,1))</f>
        <v>-</v>
      </c>
      <c r="F835" s="303" t="str">
        <f>IF($D835="","-",_xlfn.XLOOKUP($D835,Fund.Meta!$A:$A,Fund.Meta!$E:$E,"-",0,1))</f>
        <v>-</v>
      </c>
      <c r="G835" s="334"/>
      <c r="H835" s="303" t="str">
        <f>IF($G835="","-",_xlfn.XLOOKUP($G835,Appr.Meta!$A:$A,Appr.Meta!$D:$D,"-",0,1))</f>
        <v>-</v>
      </c>
      <c r="I835" s="302"/>
      <c r="J835" s="303" t="str">
        <f>IF($I835="","-",_xlfn.XLOOKUP($I835,'CC.Meta'!$A:$A,'CC.Meta'!$D:$D,"-",0,1))</f>
        <v>-</v>
      </c>
      <c r="K835" s="302"/>
      <c r="L835" s="146" t="str">
        <f>IF($K835="","-",_xlfn.XLOOKUP($K835,Obj.Meta!$A:$A,Obj.Meta!$D:$D,"-",0,1))</f>
        <v>-</v>
      </c>
      <c r="M835" s="300" t="str">
        <f>IF($K835="","-",_xlfn.XLOOKUP($K835,Obj.Meta!$A:$A,Obj.Meta!$F:$F,"-",0,1))</f>
        <v>-</v>
      </c>
      <c r="N835" s="337" t="str">
        <f t="shared" si="25"/>
        <v>---</v>
      </c>
      <c r="O835" s="333"/>
      <c r="P835" s="54"/>
      <c r="Q835" s="52"/>
      <c r="R835" s="34"/>
      <c r="S835" s="53"/>
      <c r="T835" s="208"/>
      <c r="U835" s="726"/>
      <c r="V835" s="206"/>
      <c r="W835" s="206"/>
      <c r="X835" s="678"/>
      <c r="Y835" s="34"/>
      <c r="Z835" s="610"/>
      <c r="AA835" s="608"/>
    </row>
    <row r="836" spans="1:27">
      <c r="A836" s="145" t="str">
        <f t="shared" si="24"/>
        <v>-</v>
      </c>
      <c r="B836" s="146" t="str">
        <f>_xlfn.XLOOKUP($A836,Dept.Meta!$A:$A,Dept.Meta!$F:$F,"-",0,1)</f>
        <v>-</v>
      </c>
      <c r="C836" s="629" t="str">
        <f>_xlfn.XLOOKUP(_xlfn.CONCAT($G836,"-",$I836),Div.Meta!$H:$H,Div.Meta!$C:$C,"-",0,1)</f>
        <v>-</v>
      </c>
      <c r="D836" s="302"/>
      <c r="E836" s="146" t="str">
        <f>IF($D836="","-",_xlfn.XLOOKUP($D836,Fund.Meta!$A:$A,Fund.Meta!$D:$D,"-",0,1))</f>
        <v>-</v>
      </c>
      <c r="F836" s="303" t="str">
        <f>IF($D836="","-",_xlfn.XLOOKUP($D836,Fund.Meta!$A:$A,Fund.Meta!$E:$E,"-",0,1))</f>
        <v>-</v>
      </c>
      <c r="G836" s="334"/>
      <c r="H836" s="303" t="str">
        <f>IF($G836="","-",_xlfn.XLOOKUP($G836,Appr.Meta!$A:$A,Appr.Meta!$D:$D,"-",0,1))</f>
        <v>-</v>
      </c>
      <c r="I836" s="302"/>
      <c r="J836" s="303" t="str">
        <f>IF($I836="","-",_xlfn.XLOOKUP($I836,'CC.Meta'!$A:$A,'CC.Meta'!$D:$D,"-",0,1))</f>
        <v>-</v>
      </c>
      <c r="K836" s="302"/>
      <c r="L836" s="146" t="str">
        <f>IF($K836="","-",_xlfn.XLOOKUP($K836,Obj.Meta!$A:$A,Obj.Meta!$D:$D,"-",0,1))</f>
        <v>-</v>
      </c>
      <c r="M836" s="300" t="str">
        <f>IF($K836="","-",_xlfn.XLOOKUP($K836,Obj.Meta!$A:$A,Obj.Meta!$F:$F,"-",0,1))</f>
        <v>-</v>
      </c>
      <c r="N836" s="337" t="str">
        <f t="shared" si="25"/>
        <v>---</v>
      </c>
      <c r="O836" s="333"/>
      <c r="P836" s="54"/>
      <c r="Q836" s="52"/>
      <c r="R836" s="34"/>
      <c r="S836" s="53"/>
      <c r="T836" s="208"/>
      <c r="U836" s="726"/>
      <c r="V836" s="206"/>
      <c r="W836" s="206"/>
      <c r="X836" s="678"/>
      <c r="Y836" s="34"/>
      <c r="Z836" s="610"/>
      <c r="AA836" s="608"/>
    </row>
    <row r="837" spans="1:27">
      <c r="A837" s="145" t="str">
        <f t="shared" si="24"/>
        <v>-</v>
      </c>
      <c r="B837" s="146" t="str">
        <f>_xlfn.XLOOKUP($A837,Dept.Meta!$A:$A,Dept.Meta!$F:$F,"-",0,1)</f>
        <v>-</v>
      </c>
      <c r="C837" s="629" t="str">
        <f>_xlfn.XLOOKUP(_xlfn.CONCAT($G837,"-",$I837),Div.Meta!$H:$H,Div.Meta!$C:$C,"-",0,1)</f>
        <v>-</v>
      </c>
      <c r="D837" s="302"/>
      <c r="E837" s="146" t="str">
        <f>IF($D837="","-",_xlfn.XLOOKUP($D837,Fund.Meta!$A:$A,Fund.Meta!$D:$D,"-",0,1))</f>
        <v>-</v>
      </c>
      <c r="F837" s="303" t="str">
        <f>IF($D837="","-",_xlfn.XLOOKUP($D837,Fund.Meta!$A:$A,Fund.Meta!$E:$E,"-",0,1))</f>
        <v>-</v>
      </c>
      <c r="G837" s="334"/>
      <c r="H837" s="303" t="str">
        <f>IF($G837="","-",_xlfn.XLOOKUP($G837,Appr.Meta!$A:$A,Appr.Meta!$D:$D,"-",0,1))</f>
        <v>-</v>
      </c>
      <c r="I837" s="302"/>
      <c r="J837" s="303" t="str">
        <f>IF($I837="","-",_xlfn.XLOOKUP($I837,'CC.Meta'!$A:$A,'CC.Meta'!$D:$D,"-",0,1))</f>
        <v>-</v>
      </c>
      <c r="K837" s="302"/>
      <c r="L837" s="146" t="str">
        <f>IF($K837="","-",_xlfn.XLOOKUP($K837,Obj.Meta!$A:$A,Obj.Meta!$D:$D,"-",0,1))</f>
        <v>-</v>
      </c>
      <c r="M837" s="300" t="str">
        <f>IF($K837="","-",_xlfn.XLOOKUP($K837,Obj.Meta!$A:$A,Obj.Meta!$F:$F,"-",0,1))</f>
        <v>-</v>
      </c>
      <c r="N837" s="337" t="str">
        <f t="shared" si="25"/>
        <v>---</v>
      </c>
      <c r="O837" s="333"/>
      <c r="P837" s="54"/>
      <c r="Q837" s="52"/>
      <c r="R837" s="34"/>
      <c r="S837" s="53"/>
      <c r="T837" s="208"/>
      <c r="U837" s="726"/>
      <c r="V837" s="206"/>
      <c r="W837" s="206"/>
      <c r="X837" s="678"/>
      <c r="Y837" s="34"/>
      <c r="Z837" s="610"/>
      <c r="AA837" s="608"/>
    </row>
    <row r="838" spans="1:27">
      <c r="A838" s="145" t="str">
        <f t="shared" si="24"/>
        <v>-</v>
      </c>
      <c r="B838" s="146" t="str">
        <f>_xlfn.XLOOKUP($A838,Dept.Meta!$A:$A,Dept.Meta!$F:$F,"-",0,1)</f>
        <v>-</v>
      </c>
      <c r="C838" s="629" t="str">
        <f>_xlfn.XLOOKUP(_xlfn.CONCAT($G838,"-",$I838),Div.Meta!$H:$H,Div.Meta!$C:$C,"-",0,1)</f>
        <v>-</v>
      </c>
      <c r="D838" s="302"/>
      <c r="E838" s="146" t="str">
        <f>IF($D838="","-",_xlfn.XLOOKUP($D838,Fund.Meta!$A:$A,Fund.Meta!$D:$D,"-",0,1))</f>
        <v>-</v>
      </c>
      <c r="F838" s="303" t="str">
        <f>IF($D838="","-",_xlfn.XLOOKUP($D838,Fund.Meta!$A:$A,Fund.Meta!$E:$E,"-",0,1))</f>
        <v>-</v>
      </c>
      <c r="G838" s="334"/>
      <c r="H838" s="303" t="str">
        <f>IF($G838="","-",_xlfn.XLOOKUP($G838,Appr.Meta!$A:$A,Appr.Meta!$D:$D,"-",0,1))</f>
        <v>-</v>
      </c>
      <c r="I838" s="302"/>
      <c r="J838" s="303" t="str">
        <f>IF($I838="","-",_xlfn.XLOOKUP($I838,'CC.Meta'!$A:$A,'CC.Meta'!$D:$D,"-",0,1))</f>
        <v>-</v>
      </c>
      <c r="K838" s="302"/>
      <c r="L838" s="146" t="str">
        <f>IF($K838="","-",_xlfn.XLOOKUP($K838,Obj.Meta!$A:$A,Obj.Meta!$D:$D,"-",0,1))</f>
        <v>-</v>
      </c>
      <c r="M838" s="300" t="str">
        <f>IF($K838="","-",_xlfn.XLOOKUP($K838,Obj.Meta!$A:$A,Obj.Meta!$F:$F,"-",0,1))</f>
        <v>-</v>
      </c>
      <c r="N838" s="337" t="str">
        <f t="shared" si="25"/>
        <v>---</v>
      </c>
      <c r="O838" s="333"/>
      <c r="P838" s="54"/>
      <c r="Q838" s="52"/>
      <c r="R838" s="34"/>
      <c r="S838" s="53"/>
      <c r="T838" s="208"/>
      <c r="U838" s="726"/>
      <c r="V838" s="206"/>
      <c r="W838" s="206"/>
      <c r="X838" s="678"/>
      <c r="Y838" s="34"/>
      <c r="Z838" s="610"/>
      <c r="AA838" s="608"/>
    </row>
    <row r="839" spans="1:27">
      <c r="A839" s="145" t="str">
        <f t="shared" si="24"/>
        <v>-</v>
      </c>
      <c r="B839" s="146" t="str">
        <f>_xlfn.XLOOKUP($A839,Dept.Meta!$A:$A,Dept.Meta!$F:$F,"-",0,1)</f>
        <v>-</v>
      </c>
      <c r="C839" s="629" t="str">
        <f>_xlfn.XLOOKUP(_xlfn.CONCAT($G839,"-",$I839),Div.Meta!$H:$H,Div.Meta!$C:$C,"-",0,1)</f>
        <v>-</v>
      </c>
      <c r="D839" s="302"/>
      <c r="E839" s="146" t="str">
        <f>IF($D839="","-",_xlfn.XLOOKUP($D839,Fund.Meta!$A:$A,Fund.Meta!$D:$D,"-",0,1))</f>
        <v>-</v>
      </c>
      <c r="F839" s="303" t="str">
        <f>IF($D839="","-",_xlfn.XLOOKUP($D839,Fund.Meta!$A:$A,Fund.Meta!$E:$E,"-",0,1))</f>
        <v>-</v>
      </c>
      <c r="G839" s="334"/>
      <c r="H839" s="303" t="str">
        <f>IF($G839="","-",_xlfn.XLOOKUP($G839,Appr.Meta!$A:$A,Appr.Meta!$D:$D,"-",0,1))</f>
        <v>-</v>
      </c>
      <c r="I839" s="302"/>
      <c r="J839" s="303" t="str">
        <f>IF($I839="","-",_xlfn.XLOOKUP($I839,'CC.Meta'!$A:$A,'CC.Meta'!$D:$D,"-",0,1))</f>
        <v>-</v>
      </c>
      <c r="K839" s="302"/>
      <c r="L839" s="146" t="str">
        <f>IF($K839="","-",_xlfn.XLOOKUP($K839,Obj.Meta!$A:$A,Obj.Meta!$D:$D,"-",0,1))</f>
        <v>-</v>
      </c>
      <c r="M839" s="300" t="str">
        <f>IF($K839="","-",_xlfn.XLOOKUP($K839,Obj.Meta!$A:$A,Obj.Meta!$F:$F,"-",0,1))</f>
        <v>-</v>
      </c>
      <c r="N839" s="337" t="str">
        <f t="shared" si="25"/>
        <v>---</v>
      </c>
      <c r="O839" s="333"/>
      <c r="P839" s="54"/>
      <c r="Q839" s="52"/>
      <c r="R839" s="34"/>
      <c r="S839" s="53"/>
      <c r="T839" s="208"/>
      <c r="U839" s="726"/>
      <c r="V839" s="206"/>
      <c r="W839" s="206"/>
      <c r="X839" s="678"/>
      <c r="Y839" s="34"/>
      <c r="Z839" s="610"/>
      <c r="AA839" s="608"/>
    </row>
    <row r="840" spans="1:27">
      <c r="A840" s="145" t="str">
        <f t="shared" si="24"/>
        <v>-</v>
      </c>
      <c r="B840" s="146" t="str">
        <f>_xlfn.XLOOKUP($A840,Dept.Meta!$A:$A,Dept.Meta!$F:$F,"-",0,1)</f>
        <v>-</v>
      </c>
      <c r="C840" s="629" t="str">
        <f>_xlfn.XLOOKUP(_xlfn.CONCAT($G840,"-",$I840),Div.Meta!$H:$H,Div.Meta!$C:$C,"-",0,1)</f>
        <v>-</v>
      </c>
      <c r="D840" s="302"/>
      <c r="E840" s="146" t="str">
        <f>IF($D840="","-",_xlfn.XLOOKUP($D840,Fund.Meta!$A:$A,Fund.Meta!$D:$D,"-",0,1))</f>
        <v>-</v>
      </c>
      <c r="F840" s="303" t="str">
        <f>IF($D840="","-",_xlfn.XLOOKUP($D840,Fund.Meta!$A:$A,Fund.Meta!$E:$E,"-",0,1))</f>
        <v>-</v>
      </c>
      <c r="G840" s="334"/>
      <c r="H840" s="303" t="str">
        <f>IF($G840="","-",_xlfn.XLOOKUP($G840,Appr.Meta!$A:$A,Appr.Meta!$D:$D,"-",0,1))</f>
        <v>-</v>
      </c>
      <c r="I840" s="302"/>
      <c r="J840" s="303" t="str">
        <f>IF($I840="","-",_xlfn.XLOOKUP($I840,'CC.Meta'!$A:$A,'CC.Meta'!$D:$D,"-",0,1))</f>
        <v>-</v>
      </c>
      <c r="K840" s="302"/>
      <c r="L840" s="146" t="str">
        <f>IF($K840="","-",_xlfn.XLOOKUP($K840,Obj.Meta!$A:$A,Obj.Meta!$D:$D,"-",0,1))</f>
        <v>-</v>
      </c>
      <c r="M840" s="300" t="str">
        <f>IF($K840="","-",_xlfn.XLOOKUP($K840,Obj.Meta!$A:$A,Obj.Meta!$F:$F,"-",0,1))</f>
        <v>-</v>
      </c>
      <c r="N840" s="337" t="str">
        <f t="shared" si="25"/>
        <v>---</v>
      </c>
      <c r="O840" s="333"/>
      <c r="P840" s="54"/>
      <c r="Q840" s="52"/>
      <c r="R840" s="34"/>
      <c r="S840" s="53"/>
      <c r="T840" s="208"/>
      <c r="U840" s="726"/>
      <c r="V840" s="206"/>
      <c r="W840" s="206"/>
      <c r="X840" s="678"/>
      <c r="Y840" s="34"/>
      <c r="Z840" s="610"/>
      <c r="AA840" s="608"/>
    </row>
    <row r="841" spans="1:27">
      <c r="A841" s="145" t="str">
        <f t="shared" si="24"/>
        <v>-</v>
      </c>
      <c r="B841" s="146" t="str">
        <f>_xlfn.XLOOKUP($A841,Dept.Meta!$A:$A,Dept.Meta!$F:$F,"-",0,1)</f>
        <v>-</v>
      </c>
      <c r="C841" s="629" t="str">
        <f>_xlfn.XLOOKUP(_xlfn.CONCAT($G841,"-",$I841),Div.Meta!$H:$H,Div.Meta!$C:$C,"-",0,1)</f>
        <v>-</v>
      </c>
      <c r="D841" s="302"/>
      <c r="E841" s="146" t="str">
        <f>IF($D841="","-",_xlfn.XLOOKUP($D841,Fund.Meta!$A:$A,Fund.Meta!$D:$D,"-",0,1))</f>
        <v>-</v>
      </c>
      <c r="F841" s="303" t="str">
        <f>IF($D841="","-",_xlfn.XLOOKUP($D841,Fund.Meta!$A:$A,Fund.Meta!$E:$E,"-",0,1))</f>
        <v>-</v>
      </c>
      <c r="G841" s="334"/>
      <c r="H841" s="303" t="str">
        <f>IF($G841="","-",_xlfn.XLOOKUP($G841,Appr.Meta!$A:$A,Appr.Meta!$D:$D,"-",0,1))</f>
        <v>-</v>
      </c>
      <c r="I841" s="302"/>
      <c r="J841" s="303" t="str">
        <f>IF($I841="","-",_xlfn.XLOOKUP($I841,'CC.Meta'!$A:$A,'CC.Meta'!$D:$D,"-",0,1))</f>
        <v>-</v>
      </c>
      <c r="K841" s="302"/>
      <c r="L841" s="146" t="str">
        <f>IF($K841="","-",_xlfn.XLOOKUP($K841,Obj.Meta!$A:$A,Obj.Meta!$D:$D,"-",0,1))</f>
        <v>-</v>
      </c>
      <c r="M841" s="300" t="str">
        <f>IF($K841="","-",_xlfn.XLOOKUP($K841,Obj.Meta!$A:$A,Obj.Meta!$F:$F,"-",0,1))</f>
        <v>-</v>
      </c>
      <c r="N841" s="337" t="str">
        <f t="shared" si="25"/>
        <v>---</v>
      </c>
      <c r="O841" s="333"/>
      <c r="P841" s="54"/>
      <c r="Q841" s="52"/>
      <c r="R841" s="34"/>
      <c r="S841" s="53"/>
      <c r="T841" s="208"/>
      <c r="U841" s="726"/>
      <c r="V841" s="206"/>
      <c r="W841" s="206"/>
      <c r="X841" s="678"/>
      <c r="Y841" s="34"/>
      <c r="Z841" s="610"/>
      <c r="AA841" s="608"/>
    </row>
    <row r="842" spans="1:27">
      <c r="A842" s="145" t="str">
        <f t="shared" si="24"/>
        <v>-</v>
      </c>
      <c r="B842" s="146" t="str">
        <f>_xlfn.XLOOKUP($A842,Dept.Meta!$A:$A,Dept.Meta!$F:$F,"-",0,1)</f>
        <v>-</v>
      </c>
      <c r="C842" s="629" t="str">
        <f>_xlfn.XLOOKUP(_xlfn.CONCAT($G842,"-",$I842),Div.Meta!$H:$H,Div.Meta!$C:$C,"-",0,1)</f>
        <v>-</v>
      </c>
      <c r="D842" s="302"/>
      <c r="E842" s="146" t="str">
        <f>IF($D842="","-",_xlfn.XLOOKUP($D842,Fund.Meta!$A:$A,Fund.Meta!$D:$D,"-",0,1))</f>
        <v>-</v>
      </c>
      <c r="F842" s="303" t="str">
        <f>IF($D842="","-",_xlfn.XLOOKUP($D842,Fund.Meta!$A:$A,Fund.Meta!$E:$E,"-",0,1))</f>
        <v>-</v>
      </c>
      <c r="G842" s="334"/>
      <c r="H842" s="303" t="str">
        <f>IF($G842="","-",_xlfn.XLOOKUP($G842,Appr.Meta!$A:$A,Appr.Meta!$D:$D,"-",0,1))</f>
        <v>-</v>
      </c>
      <c r="I842" s="302"/>
      <c r="J842" s="303" t="str">
        <f>IF($I842="","-",_xlfn.XLOOKUP($I842,'CC.Meta'!$A:$A,'CC.Meta'!$D:$D,"-",0,1))</f>
        <v>-</v>
      </c>
      <c r="K842" s="302"/>
      <c r="L842" s="146" t="str">
        <f>IF($K842="","-",_xlfn.XLOOKUP($K842,Obj.Meta!$A:$A,Obj.Meta!$D:$D,"-",0,1))</f>
        <v>-</v>
      </c>
      <c r="M842" s="300" t="str">
        <f>IF($K842="","-",_xlfn.XLOOKUP($K842,Obj.Meta!$A:$A,Obj.Meta!$F:$F,"-",0,1))</f>
        <v>-</v>
      </c>
      <c r="N842" s="337" t="str">
        <f t="shared" si="25"/>
        <v>---</v>
      </c>
      <c r="O842" s="333"/>
      <c r="P842" s="54"/>
      <c r="Q842" s="52"/>
      <c r="R842" s="34"/>
      <c r="S842" s="53"/>
      <c r="T842" s="208"/>
      <c r="U842" s="726"/>
      <c r="V842" s="206"/>
      <c r="W842" s="206"/>
      <c r="X842" s="678"/>
      <c r="Y842" s="34"/>
      <c r="Z842" s="610"/>
      <c r="AA842" s="608"/>
    </row>
    <row r="843" spans="1:27">
      <c r="A843" s="145" t="str">
        <f t="shared" si="24"/>
        <v>-</v>
      </c>
      <c r="B843" s="146" t="str">
        <f>_xlfn.XLOOKUP($A843,Dept.Meta!$A:$A,Dept.Meta!$F:$F,"-",0,1)</f>
        <v>-</v>
      </c>
      <c r="C843" s="629" t="str">
        <f>_xlfn.XLOOKUP(_xlfn.CONCAT($G843,"-",$I843),Div.Meta!$H:$H,Div.Meta!$C:$C,"-",0,1)</f>
        <v>-</v>
      </c>
      <c r="D843" s="302"/>
      <c r="E843" s="146" t="str">
        <f>IF($D843="","-",_xlfn.XLOOKUP($D843,Fund.Meta!$A:$A,Fund.Meta!$D:$D,"-",0,1))</f>
        <v>-</v>
      </c>
      <c r="F843" s="303" t="str">
        <f>IF($D843="","-",_xlfn.XLOOKUP($D843,Fund.Meta!$A:$A,Fund.Meta!$E:$E,"-",0,1))</f>
        <v>-</v>
      </c>
      <c r="G843" s="334"/>
      <c r="H843" s="303" t="str">
        <f>IF($G843="","-",_xlfn.XLOOKUP($G843,Appr.Meta!$A:$A,Appr.Meta!$D:$D,"-",0,1))</f>
        <v>-</v>
      </c>
      <c r="I843" s="302"/>
      <c r="J843" s="303" t="str">
        <f>IF($I843="","-",_xlfn.XLOOKUP($I843,'CC.Meta'!$A:$A,'CC.Meta'!$D:$D,"-",0,1))</f>
        <v>-</v>
      </c>
      <c r="K843" s="302"/>
      <c r="L843" s="146" t="str">
        <f>IF($K843="","-",_xlfn.XLOOKUP($K843,Obj.Meta!$A:$A,Obj.Meta!$D:$D,"-",0,1))</f>
        <v>-</v>
      </c>
      <c r="M843" s="300" t="str">
        <f>IF($K843="","-",_xlfn.XLOOKUP($K843,Obj.Meta!$A:$A,Obj.Meta!$F:$F,"-",0,1))</f>
        <v>-</v>
      </c>
      <c r="N843" s="337" t="str">
        <f t="shared" si="25"/>
        <v>---</v>
      </c>
      <c r="O843" s="333"/>
      <c r="P843" s="54"/>
      <c r="Q843" s="52"/>
      <c r="R843" s="34"/>
      <c r="S843" s="53"/>
      <c r="T843" s="208"/>
      <c r="U843" s="726"/>
      <c r="V843" s="206"/>
      <c r="W843" s="206"/>
      <c r="X843" s="678"/>
      <c r="Y843" s="34"/>
      <c r="Z843" s="610"/>
      <c r="AA843" s="608"/>
    </row>
    <row r="844" spans="1:27">
      <c r="A844" s="145" t="str">
        <f t="shared" si="24"/>
        <v>-</v>
      </c>
      <c r="B844" s="146" t="str">
        <f>_xlfn.XLOOKUP($A844,Dept.Meta!$A:$A,Dept.Meta!$F:$F,"-",0,1)</f>
        <v>-</v>
      </c>
      <c r="C844" s="629" t="str">
        <f>_xlfn.XLOOKUP(_xlfn.CONCAT($G844,"-",$I844),Div.Meta!$H:$H,Div.Meta!$C:$C,"-",0,1)</f>
        <v>-</v>
      </c>
      <c r="D844" s="302"/>
      <c r="E844" s="146" t="str">
        <f>IF($D844="","-",_xlfn.XLOOKUP($D844,Fund.Meta!$A:$A,Fund.Meta!$D:$D,"-",0,1))</f>
        <v>-</v>
      </c>
      <c r="F844" s="303" t="str">
        <f>IF($D844="","-",_xlfn.XLOOKUP($D844,Fund.Meta!$A:$A,Fund.Meta!$E:$E,"-",0,1))</f>
        <v>-</v>
      </c>
      <c r="G844" s="334"/>
      <c r="H844" s="303" t="str">
        <f>IF($G844="","-",_xlfn.XLOOKUP($G844,Appr.Meta!$A:$A,Appr.Meta!$D:$D,"-",0,1))</f>
        <v>-</v>
      </c>
      <c r="I844" s="302"/>
      <c r="J844" s="303" t="str">
        <f>IF($I844="","-",_xlfn.XLOOKUP($I844,'CC.Meta'!$A:$A,'CC.Meta'!$D:$D,"-",0,1))</f>
        <v>-</v>
      </c>
      <c r="K844" s="302"/>
      <c r="L844" s="146" t="str">
        <f>IF($K844="","-",_xlfn.XLOOKUP($K844,Obj.Meta!$A:$A,Obj.Meta!$D:$D,"-",0,1))</f>
        <v>-</v>
      </c>
      <c r="M844" s="300" t="str">
        <f>IF($K844="","-",_xlfn.XLOOKUP($K844,Obj.Meta!$A:$A,Obj.Meta!$F:$F,"-",0,1))</f>
        <v>-</v>
      </c>
      <c r="N844" s="337" t="str">
        <f t="shared" si="25"/>
        <v>---</v>
      </c>
      <c r="O844" s="333"/>
      <c r="P844" s="54"/>
      <c r="Q844" s="52"/>
      <c r="R844" s="34"/>
      <c r="S844" s="53"/>
      <c r="T844" s="208"/>
      <c r="U844" s="726"/>
      <c r="V844" s="206"/>
      <c r="W844" s="206"/>
      <c r="X844" s="678"/>
      <c r="Y844" s="34"/>
      <c r="Z844" s="610"/>
      <c r="AA844" s="608"/>
    </row>
    <row r="845" spans="1:27">
      <c r="A845" s="145" t="str">
        <f t="shared" si="24"/>
        <v>-</v>
      </c>
      <c r="B845" s="146" t="str">
        <f>_xlfn.XLOOKUP($A845,Dept.Meta!$A:$A,Dept.Meta!$F:$F,"-",0,1)</f>
        <v>-</v>
      </c>
      <c r="C845" s="629" t="str">
        <f>_xlfn.XLOOKUP(_xlfn.CONCAT($G845,"-",$I845),Div.Meta!$H:$H,Div.Meta!$C:$C,"-",0,1)</f>
        <v>-</v>
      </c>
      <c r="D845" s="302"/>
      <c r="E845" s="146" t="str">
        <f>IF($D845="","-",_xlfn.XLOOKUP($D845,Fund.Meta!$A:$A,Fund.Meta!$D:$D,"-",0,1))</f>
        <v>-</v>
      </c>
      <c r="F845" s="303" t="str">
        <f>IF($D845="","-",_xlfn.XLOOKUP($D845,Fund.Meta!$A:$A,Fund.Meta!$E:$E,"-",0,1))</f>
        <v>-</v>
      </c>
      <c r="G845" s="334"/>
      <c r="H845" s="303" t="str">
        <f>IF($G845="","-",_xlfn.XLOOKUP($G845,Appr.Meta!$A:$A,Appr.Meta!$D:$D,"-",0,1))</f>
        <v>-</v>
      </c>
      <c r="I845" s="302"/>
      <c r="J845" s="303" t="str">
        <f>IF($I845="","-",_xlfn.XLOOKUP($I845,'CC.Meta'!$A:$A,'CC.Meta'!$D:$D,"-",0,1))</f>
        <v>-</v>
      </c>
      <c r="K845" s="302"/>
      <c r="L845" s="146" t="str">
        <f>IF($K845="","-",_xlfn.XLOOKUP($K845,Obj.Meta!$A:$A,Obj.Meta!$D:$D,"-",0,1))</f>
        <v>-</v>
      </c>
      <c r="M845" s="300" t="str">
        <f>IF($K845="","-",_xlfn.XLOOKUP($K845,Obj.Meta!$A:$A,Obj.Meta!$F:$F,"-",0,1))</f>
        <v>-</v>
      </c>
      <c r="N845" s="337" t="str">
        <f t="shared" si="25"/>
        <v>---</v>
      </c>
      <c r="O845" s="333"/>
      <c r="P845" s="54"/>
      <c r="Q845" s="52"/>
      <c r="R845" s="34"/>
      <c r="S845" s="53"/>
      <c r="T845" s="208"/>
      <c r="U845" s="726"/>
      <c r="V845" s="206"/>
      <c r="W845" s="206"/>
      <c r="X845" s="678"/>
      <c r="Y845" s="34"/>
      <c r="Z845" s="610"/>
      <c r="AA845" s="608"/>
    </row>
    <row r="846" spans="1:27">
      <c r="A846" s="145" t="str">
        <f t="shared" si="24"/>
        <v>-</v>
      </c>
      <c r="B846" s="146" t="str">
        <f>_xlfn.XLOOKUP($A846,Dept.Meta!$A:$A,Dept.Meta!$F:$F,"-",0,1)</f>
        <v>-</v>
      </c>
      <c r="C846" s="629" t="str">
        <f>_xlfn.XLOOKUP(_xlfn.CONCAT($G846,"-",$I846),Div.Meta!$H:$H,Div.Meta!$C:$C,"-",0,1)</f>
        <v>-</v>
      </c>
      <c r="D846" s="302"/>
      <c r="E846" s="146" t="str">
        <f>IF($D846="","-",_xlfn.XLOOKUP($D846,Fund.Meta!$A:$A,Fund.Meta!$D:$D,"-",0,1))</f>
        <v>-</v>
      </c>
      <c r="F846" s="303" t="str">
        <f>IF($D846="","-",_xlfn.XLOOKUP($D846,Fund.Meta!$A:$A,Fund.Meta!$E:$E,"-",0,1))</f>
        <v>-</v>
      </c>
      <c r="G846" s="334"/>
      <c r="H846" s="303" t="str">
        <f>IF($G846="","-",_xlfn.XLOOKUP($G846,Appr.Meta!$A:$A,Appr.Meta!$D:$D,"-",0,1))</f>
        <v>-</v>
      </c>
      <c r="I846" s="302"/>
      <c r="J846" s="303" t="str">
        <f>IF($I846="","-",_xlfn.XLOOKUP($I846,'CC.Meta'!$A:$A,'CC.Meta'!$D:$D,"-",0,1))</f>
        <v>-</v>
      </c>
      <c r="K846" s="302"/>
      <c r="L846" s="146" t="str">
        <f>IF($K846="","-",_xlfn.XLOOKUP($K846,Obj.Meta!$A:$A,Obj.Meta!$D:$D,"-",0,1))</f>
        <v>-</v>
      </c>
      <c r="M846" s="300" t="str">
        <f>IF($K846="","-",_xlfn.XLOOKUP($K846,Obj.Meta!$A:$A,Obj.Meta!$F:$F,"-",0,1))</f>
        <v>-</v>
      </c>
      <c r="N846" s="337" t="str">
        <f t="shared" si="25"/>
        <v>---</v>
      </c>
      <c r="O846" s="333"/>
      <c r="P846" s="54"/>
      <c r="Q846" s="52"/>
      <c r="R846" s="34"/>
      <c r="S846" s="53"/>
      <c r="T846" s="208"/>
      <c r="U846" s="726"/>
      <c r="V846" s="206"/>
      <c r="W846" s="206"/>
      <c r="X846" s="678"/>
      <c r="Y846" s="34"/>
      <c r="Z846" s="610"/>
      <c r="AA846" s="608"/>
    </row>
    <row r="847" spans="1:27">
      <c r="A847" s="145" t="str">
        <f t="shared" si="24"/>
        <v>-</v>
      </c>
      <c r="B847" s="146" t="str">
        <f>_xlfn.XLOOKUP($A847,Dept.Meta!$A:$A,Dept.Meta!$F:$F,"-",0,1)</f>
        <v>-</v>
      </c>
      <c r="C847" s="629" t="str">
        <f>_xlfn.XLOOKUP(_xlfn.CONCAT($G847,"-",$I847),Div.Meta!$H:$H,Div.Meta!$C:$C,"-",0,1)</f>
        <v>-</v>
      </c>
      <c r="D847" s="302"/>
      <c r="E847" s="146" t="str">
        <f>IF($D847="","-",_xlfn.XLOOKUP($D847,Fund.Meta!$A:$A,Fund.Meta!$D:$D,"-",0,1))</f>
        <v>-</v>
      </c>
      <c r="F847" s="303" t="str">
        <f>IF($D847="","-",_xlfn.XLOOKUP($D847,Fund.Meta!$A:$A,Fund.Meta!$E:$E,"-",0,1))</f>
        <v>-</v>
      </c>
      <c r="G847" s="334"/>
      <c r="H847" s="303" t="str">
        <f>IF($G847="","-",_xlfn.XLOOKUP($G847,Appr.Meta!$A:$A,Appr.Meta!$D:$D,"-",0,1))</f>
        <v>-</v>
      </c>
      <c r="I847" s="302"/>
      <c r="J847" s="303" t="str">
        <f>IF($I847="","-",_xlfn.XLOOKUP($I847,'CC.Meta'!$A:$A,'CC.Meta'!$D:$D,"-",0,1))</f>
        <v>-</v>
      </c>
      <c r="K847" s="302"/>
      <c r="L847" s="146" t="str">
        <f>IF($K847="","-",_xlfn.XLOOKUP($K847,Obj.Meta!$A:$A,Obj.Meta!$D:$D,"-",0,1))</f>
        <v>-</v>
      </c>
      <c r="M847" s="300" t="str">
        <f>IF($K847="","-",_xlfn.XLOOKUP($K847,Obj.Meta!$A:$A,Obj.Meta!$F:$F,"-",0,1))</f>
        <v>-</v>
      </c>
      <c r="N847" s="337" t="str">
        <f t="shared" si="25"/>
        <v>---</v>
      </c>
      <c r="O847" s="333"/>
      <c r="P847" s="54"/>
      <c r="Q847" s="52"/>
      <c r="R847" s="34"/>
      <c r="S847" s="53"/>
      <c r="T847" s="208"/>
      <c r="U847" s="726"/>
      <c r="V847" s="206"/>
      <c r="W847" s="206"/>
      <c r="X847" s="678"/>
      <c r="Y847" s="34"/>
      <c r="Z847" s="610"/>
      <c r="AA847" s="608"/>
    </row>
    <row r="848" spans="1:27">
      <c r="A848" s="145" t="str">
        <f t="shared" si="24"/>
        <v>-</v>
      </c>
      <c r="B848" s="146" t="str">
        <f>_xlfn.XLOOKUP($A848,Dept.Meta!$A:$A,Dept.Meta!$F:$F,"-",0,1)</f>
        <v>-</v>
      </c>
      <c r="C848" s="629" t="str">
        <f>_xlfn.XLOOKUP(_xlfn.CONCAT($G848,"-",$I848),Div.Meta!$H:$H,Div.Meta!$C:$C,"-",0,1)</f>
        <v>-</v>
      </c>
      <c r="D848" s="302"/>
      <c r="E848" s="146" t="str">
        <f>IF($D848="","-",_xlfn.XLOOKUP($D848,Fund.Meta!$A:$A,Fund.Meta!$D:$D,"-",0,1))</f>
        <v>-</v>
      </c>
      <c r="F848" s="303" t="str">
        <f>IF($D848="","-",_xlfn.XLOOKUP($D848,Fund.Meta!$A:$A,Fund.Meta!$E:$E,"-",0,1))</f>
        <v>-</v>
      </c>
      <c r="G848" s="334"/>
      <c r="H848" s="303" t="str">
        <f>IF($G848="","-",_xlfn.XLOOKUP($G848,Appr.Meta!$A:$A,Appr.Meta!$D:$D,"-",0,1))</f>
        <v>-</v>
      </c>
      <c r="I848" s="302"/>
      <c r="J848" s="303" t="str">
        <f>IF($I848="","-",_xlfn.XLOOKUP($I848,'CC.Meta'!$A:$A,'CC.Meta'!$D:$D,"-",0,1))</f>
        <v>-</v>
      </c>
      <c r="K848" s="302"/>
      <c r="L848" s="146" t="str">
        <f>IF($K848="","-",_xlfn.XLOOKUP($K848,Obj.Meta!$A:$A,Obj.Meta!$D:$D,"-",0,1))</f>
        <v>-</v>
      </c>
      <c r="M848" s="300" t="str">
        <f>IF($K848="","-",_xlfn.XLOOKUP($K848,Obj.Meta!$A:$A,Obj.Meta!$F:$F,"-",0,1))</f>
        <v>-</v>
      </c>
      <c r="N848" s="337" t="str">
        <f t="shared" si="25"/>
        <v>---</v>
      </c>
      <c r="O848" s="333"/>
      <c r="P848" s="54"/>
      <c r="Q848" s="52"/>
      <c r="R848" s="34"/>
      <c r="S848" s="53"/>
      <c r="T848" s="208"/>
      <c r="U848" s="726"/>
      <c r="V848" s="206"/>
      <c r="W848" s="206"/>
      <c r="X848" s="678"/>
      <c r="Y848" s="34"/>
      <c r="Z848" s="610"/>
      <c r="AA848" s="608"/>
    </row>
    <row r="849" spans="1:27">
      <c r="A849" s="145" t="str">
        <f t="shared" si="24"/>
        <v>-</v>
      </c>
      <c r="B849" s="146" t="str">
        <f>_xlfn.XLOOKUP($A849,Dept.Meta!$A:$A,Dept.Meta!$F:$F,"-",0,1)</f>
        <v>-</v>
      </c>
      <c r="C849" s="629" t="str">
        <f>_xlfn.XLOOKUP(_xlfn.CONCAT($G849,"-",$I849),Div.Meta!$H:$H,Div.Meta!$C:$C,"-",0,1)</f>
        <v>-</v>
      </c>
      <c r="D849" s="302"/>
      <c r="E849" s="146" t="str">
        <f>IF($D849="","-",_xlfn.XLOOKUP($D849,Fund.Meta!$A:$A,Fund.Meta!$D:$D,"-",0,1))</f>
        <v>-</v>
      </c>
      <c r="F849" s="303" t="str">
        <f>IF($D849="","-",_xlfn.XLOOKUP($D849,Fund.Meta!$A:$A,Fund.Meta!$E:$E,"-",0,1))</f>
        <v>-</v>
      </c>
      <c r="G849" s="334"/>
      <c r="H849" s="303" t="str">
        <f>IF($G849="","-",_xlfn.XLOOKUP($G849,Appr.Meta!$A:$A,Appr.Meta!$D:$D,"-",0,1))</f>
        <v>-</v>
      </c>
      <c r="I849" s="302"/>
      <c r="J849" s="303" t="str">
        <f>IF($I849="","-",_xlfn.XLOOKUP($I849,'CC.Meta'!$A:$A,'CC.Meta'!$D:$D,"-",0,1))</f>
        <v>-</v>
      </c>
      <c r="K849" s="302"/>
      <c r="L849" s="146" t="str">
        <f>IF($K849="","-",_xlfn.XLOOKUP($K849,Obj.Meta!$A:$A,Obj.Meta!$D:$D,"-",0,1))</f>
        <v>-</v>
      </c>
      <c r="M849" s="300" t="str">
        <f>IF($K849="","-",_xlfn.XLOOKUP($K849,Obj.Meta!$A:$A,Obj.Meta!$F:$F,"-",0,1))</f>
        <v>-</v>
      </c>
      <c r="N849" s="337" t="str">
        <f t="shared" si="25"/>
        <v>---</v>
      </c>
      <c r="O849" s="333"/>
      <c r="P849" s="54"/>
      <c r="Q849" s="52"/>
      <c r="R849" s="34"/>
      <c r="S849" s="53"/>
      <c r="T849" s="208"/>
      <c r="U849" s="726"/>
      <c r="V849" s="206"/>
      <c r="W849" s="206"/>
      <c r="X849" s="678"/>
      <c r="Y849" s="34"/>
      <c r="Z849" s="610"/>
      <c r="AA849" s="608"/>
    </row>
    <row r="850" spans="1:27">
      <c r="A850" s="145" t="str">
        <f t="shared" si="24"/>
        <v>-</v>
      </c>
      <c r="B850" s="146" t="str">
        <f>_xlfn.XLOOKUP($A850,Dept.Meta!$A:$A,Dept.Meta!$F:$F,"-",0,1)</f>
        <v>-</v>
      </c>
      <c r="C850" s="629" t="str">
        <f>_xlfn.XLOOKUP(_xlfn.CONCAT($G850,"-",$I850),Div.Meta!$H:$H,Div.Meta!$C:$C,"-",0,1)</f>
        <v>-</v>
      </c>
      <c r="D850" s="302"/>
      <c r="E850" s="146" t="str">
        <f>IF($D850="","-",_xlfn.XLOOKUP($D850,Fund.Meta!$A:$A,Fund.Meta!$D:$D,"-",0,1))</f>
        <v>-</v>
      </c>
      <c r="F850" s="303" t="str">
        <f>IF($D850="","-",_xlfn.XLOOKUP($D850,Fund.Meta!$A:$A,Fund.Meta!$E:$E,"-",0,1))</f>
        <v>-</v>
      </c>
      <c r="G850" s="334"/>
      <c r="H850" s="303" t="str">
        <f>IF($G850="","-",_xlfn.XLOOKUP($G850,Appr.Meta!$A:$A,Appr.Meta!$D:$D,"-",0,1))</f>
        <v>-</v>
      </c>
      <c r="I850" s="302"/>
      <c r="J850" s="303" t="str">
        <f>IF($I850="","-",_xlfn.XLOOKUP($I850,'CC.Meta'!$A:$A,'CC.Meta'!$D:$D,"-",0,1))</f>
        <v>-</v>
      </c>
      <c r="K850" s="302"/>
      <c r="L850" s="146" t="str">
        <f>IF($K850="","-",_xlfn.XLOOKUP($K850,Obj.Meta!$A:$A,Obj.Meta!$D:$D,"-",0,1))</f>
        <v>-</v>
      </c>
      <c r="M850" s="300" t="str">
        <f>IF($K850="","-",_xlfn.XLOOKUP($K850,Obj.Meta!$A:$A,Obj.Meta!$F:$F,"-",0,1))</f>
        <v>-</v>
      </c>
      <c r="N850" s="337" t="str">
        <f t="shared" si="25"/>
        <v>---</v>
      </c>
      <c r="O850" s="333"/>
      <c r="P850" s="54"/>
      <c r="Q850" s="52"/>
      <c r="R850" s="34"/>
      <c r="S850" s="53"/>
      <c r="T850" s="208"/>
      <c r="U850" s="726"/>
      <c r="V850" s="206"/>
      <c r="W850" s="206"/>
      <c r="X850" s="678"/>
      <c r="Y850" s="34"/>
      <c r="Z850" s="610"/>
      <c r="AA850" s="608"/>
    </row>
    <row r="851" spans="1:27">
      <c r="A851" s="145" t="str">
        <f t="shared" ref="A851:A914" si="26">IFERROR(VALUE(LEFT($I851,2)),"-")</f>
        <v>-</v>
      </c>
      <c r="B851" s="146" t="str">
        <f>_xlfn.XLOOKUP($A851,Dept.Meta!$A:$A,Dept.Meta!$F:$F,"-",0,1)</f>
        <v>-</v>
      </c>
      <c r="C851" s="629" t="str">
        <f>_xlfn.XLOOKUP(_xlfn.CONCAT($G851,"-",$I851),Div.Meta!$H:$H,Div.Meta!$C:$C,"-",0,1)</f>
        <v>-</v>
      </c>
      <c r="D851" s="302"/>
      <c r="E851" s="146" t="str">
        <f>IF($D851="","-",_xlfn.XLOOKUP($D851,Fund.Meta!$A:$A,Fund.Meta!$D:$D,"-",0,1))</f>
        <v>-</v>
      </c>
      <c r="F851" s="303" t="str">
        <f>IF($D851="","-",_xlfn.XLOOKUP($D851,Fund.Meta!$A:$A,Fund.Meta!$E:$E,"-",0,1))</f>
        <v>-</v>
      </c>
      <c r="G851" s="334"/>
      <c r="H851" s="303" t="str">
        <f>IF($G851="","-",_xlfn.XLOOKUP($G851,Appr.Meta!$A:$A,Appr.Meta!$D:$D,"-",0,1))</f>
        <v>-</v>
      </c>
      <c r="I851" s="302"/>
      <c r="J851" s="303" t="str">
        <f>IF($I851="","-",_xlfn.XLOOKUP($I851,'CC.Meta'!$A:$A,'CC.Meta'!$D:$D,"-",0,1))</f>
        <v>-</v>
      </c>
      <c r="K851" s="302"/>
      <c r="L851" s="146" t="str">
        <f>IF($K851="","-",_xlfn.XLOOKUP($K851,Obj.Meta!$A:$A,Obj.Meta!$D:$D,"-",0,1))</f>
        <v>-</v>
      </c>
      <c r="M851" s="300" t="str">
        <f>IF($K851="","-",_xlfn.XLOOKUP($K851,Obj.Meta!$A:$A,Obj.Meta!$F:$F,"-",0,1))</f>
        <v>-</v>
      </c>
      <c r="N851" s="337" t="str">
        <f t="shared" ref="N851:N914" si="27">_xlfn.CONCAT($D851,"-",$G851,"-",$I851,"-",$K851)</f>
        <v>---</v>
      </c>
      <c r="O851" s="333"/>
      <c r="P851" s="54"/>
      <c r="Q851" s="52"/>
      <c r="R851" s="34"/>
      <c r="S851" s="53"/>
      <c r="T851" s="208"/>
      <c r="U851" s="726"/>
      <c r="V851" s="206"/>
      <c r="W851" s="206"/>
      <c r="X851" s="678"/>
      <c r="Y851" s="34"/>
      <c r="Z851" s="610"/>
      <c r="AA851" s="608"/>
    </row>
    <row r="852" spans="1:27">
      <c r="A852" s="145" t="str">
        <f t="shared" si="26"/>
        <v>-</v>
      </c>
      <c r="B852" s="146" t="str">
        <f>_xlfn.XLOOKUP($A852,Dept.Meta!$A:$A,Dept.Meta!$F:$F,"-",0,1)</f>
        <v>-</v>
      </c>
      <c r="C852" s="629" t="str">
        <f>_xlfn.XLOOKUP(_xlfn.CONCAT($G852,"-",$I852),Div.Meta!$H:$H,Div.Meta!$C:$C,"-",0,1)</f>
        <v>-</v>
      </c>
      <c r="D852" s="302"/>
      <c r="E852" s="146" t="str">
        <f>IF($D852="","-",_xlfn.XLOOKUP($D852,Fund.Meta!$A:$A,Fund.Meta!$D:$D,"-",0,1))</f>
        <v>-</v>
      </c>
      <c r="F852" s="303" t="str">
        <f>IF($D852="","-",_xlfn.XLOOKUP($D852,Fund.Meta!$A:$A,Fund.Meta!$E:$E,"-",0,1))</f>
        <v>-</v>
      </c>
      <c r="G852" s="334"/>
      <c r="H852" s="303" t="str">
        <f>IF($G852="","-",_xlfn.XLOOKUP($G852,Appr.Meta!$A:$A,Appr.Meta!$D:$D,"-",0,1))</f>
        <v>-</v>
      </c>
      <c r="I852" s="302"/>
      <c r="J852" s="303" t="str">
        <f>IF($I852="","-",_xlfn.XLOOKUP($I852,'CC.Meta'!$A:$A,'CC.Meta'!$D:$D,"-",0,1))</f>
        <v>-</v>
      </c>
      <c r="K852" s="302"/>
      <c r="L852" s="146" t="str">
        <f>IF($K852="","-",_xlfn.XLOOKUP($K852,Obj.Meta!$A:$A,Obj.Meta!$D:$D,"-",0,1))</f>
        <v>-</v>
      </c>
      <c r="M852" s="300" t="str">
        <f>IF($K852="","-",_xlfn.XLOOKUP($K852,Obj.Meta!$A:$A,Obj.Meta!$F:$F,"-",0,1))</f>
        <v>-</v>
      </c>
      <c r="N852" s="337" t="str">
        <f t="shared" si="27"/>
        <v>---</v>
      </c>
      <c r="O852" s="333"/>
      <c r="P852" s="54"/>
      <c r="Q852" s="52"/>
      <c r="R852" s="34"/>
      <c r="S852" s="53"/>
      <c r="T852" s="208"/>
      <c r="U852" s="726"/>
      <c r="V852" s="206"/>
      <c r="W852" s="206"/>
      <c r="X852" s="678"/>
      <c r="Y852" s="34"/>
      <c r="Z852" s="610"/>
      <c r="AA852" s="608"/>
    </row>
    <row r="853" spans="1:27">
      <c r="A853" s="145" t="str">
        <f t="shared" si="26"/>
        <v>-</v>
      </c>
      <c r="B853" s="146" t="str">
        <f>_xlfn.XLOOKUP($A853,Dept.Meta!$A:$A,Dept.Meta!$F:$F,"-",0,1)</f>
        <v>-</v>
      </c>
      <c r="C853" s="629" t="str">
        <f>_xlfn.XLOOKUP(_xlfn.CONCAT($G853,"-",$I853),Div.Meta!$H:$H,Div.Meta!$C:$C,"-",0,1)</f>
        <v>-</v>
      </c>
      <c r="D853" s="302"/>
      <c r="E853" s="146" t="str">
        <f>IF($D853="","-",_xlfn.XLOOKUP($D853,Fund.Meta!$A:$A,Fund.Meta!$D:$D,"-",0,1))</f>
        <v>-</v>
      </c>
      <c r="F853" s="303" t="str">
        <f>IF($D853="","-",_xlfn.XLOOKUP($D853,Fund.Meta!$A:$A,Fund.Meta!$E:$E,"-",0,1))</f>
        <v>-</v>
      </c>
      <c r="G853" s="334"/>
      <c r="H853" s="303" t="str">
        <f>IF($G853="","-",_xlfn.XLOOKUP($G853,Appr.Meta!$A:$A,Appr.Meta!$D:$D,"-",0,1))</f>
        <v>-</v>
      </c>
      <c r="I853" s="302"/>
      <c r="J853" s="303" t="str">
        <f>IF($I853="","-",_xlfn.XLOOKUP($I853,'CC.Meta'!$A:$A,'CC.Meta'!$D:$D,"-",0,1))</f>
        <v>-</v>
      </c>
      <c r="K853" s="302"/>
      <c r="L853" s="146" t="str">
        <f>IF($K853="","-",_xlfn.XLOOKUP($K853,Obj.Meta!$A:$A,Obj.Meta!$D:$D,"-",0,1))</f>
        <v>-</v>
      </c>
      <c r="M853" s="300" t="str">
        <f>IF($K853="","-",_xlfn.XLOOKUP($K853,Obj.Meta!$A:$A,Obj.Meta!$F:$F,"-",0,1))</f>
        <v>-</v>
      </c>
      <c r="N853" s="337" t="str">
        <f t="shared" si="27"/>
        <v>---</v>
      </c>
      <c r="O853" s="333"/>
      <c r="P853" s="54"/>
      <c r="Q853" s="52"/>
      <c r="R853" s="34"/>
      <c r="S853" s="53"/>
      <c r="T853" s="208"/>
      <c r="U853" s="726"/>
      <c r="V853" s="206"/>
      <c r="W853" s="206"/>
      <c r="X853" s="678"/>
      <c r="Y853" s="34"/>
      <c r="Z853" s="610"/>
      <c r="AA853" s="608"/>
    </row>
    <row r="854" spans="1:27">
      <c r="A854" s="145" t="str">
        <f t="shared" si="26"/>
        <v>-</v>
      </c>
      <c r="B854" s="146" t="str">
        <f>_xlfn.XLOOKUP($A854,Dept.Meta!$A:$A,Dept.Meta!$F:$F,"-",0,1)</f>
        <v>-</v>
      </c>
      <c r="C854" s="629" t="str">
        <f>_xlfn.XLOOKUP(_xlfn.CONCAT($G854,"-",$I854),Div.Meta!$H:$H,Div.Meta!$C:$C,"-",0,1)</f>
        <v>-</v>
      </c>
      <c r="D854" s="302"/>
      <c r="E854" s="146" t="str">
        <f>IF($D854="","-",_xlfn.XLOOKUP($D854,Fund.Meta!$A:$A,Fund.Meta!$D:$D,"-",0,1))</f>
        <v>-</v>
      </c>
      <c r="F854" s="303" t="str">
        <f>IF($D854="","-",_xlfn.XLOOKUP($D854,Fund.Meta!$A:$A,Fund.Meta!$E:$E,"-",0,1))</f>
        <v>-</v>
      </c>
      <c r="G854" s="334"/>
      <c r="H854" s="303" t="str">
        <f>IF($G854="","-",_xlfn.XLOOKUP($G854,Appr.Meta!$A:$A,Appr.Meta!$D:$D,"-",0,1))</f>
        <v>-</v>
      </c>
      <c r="I854" s="302"/>
      <c r="J854" s="303" t="str">
        <f>IF($I854="","-",_xlfn.XLOOKUP($I854,'CC.Meta'!$A:$A,'CC.Meta'!$D:$D,"-",0,1))</f>
        <v>-</v>
      </c>
      <c r="K854" s="302"/>
      <c r="L854" s="146" t="str">
        <f>IF($K854="","-",_xlfn.XLOOKUP($K854,Obj.Meta!$A:$A,Obj.Meta!$D:$D,"-",0,1))</f>
        <v>-</v>
      </c>
      <c r="M854" s="300" t="str">
        <f>IF($K854="","-",_xlfn.XLOOKUP($K854,Obj.Meta!$A:$A,Obj.Meta!$F:$F,"-",0,1))</f>
        <v>-</v>
      </c>
      <c r="N854" s="337" t="str">
        <f t="shared" si="27"/>
        <v>---</v>
      </c>
      <c r="O854" s="333"/>
      <c r="P854" s="54"/>
      <c r="Q854" s="52"/>
      <c r="R854" s="34"/>
      <c r="S854" s="53"/>
      <c r="T854" s="208"/>
      <c r="U854" s="726"/>
      <c r="V854" s="206"/>
      <c r="W854" s="206"/>
      <c r="X854" s="678"/>
      <c r="Y854" s="34"/>
      <c r="Z854" s="610"/>
      <c r="AA854" s="608"/>
    </row>
    <row r="855" spans="1:27">
      <c r="A855" s="145" t="str">
        <f t="shared" si="26"/>
        <v>-</v>
      </c>
      <c r="B855" s="146" t="str">
        <f>_xlfn.XLOOKUP($A855,Dept.Meta!$A:$A,Dept.Meta!$F:$F,"-",0,1)</f>
        <v>-</v>
      </c>
      <c r="C855" s="629" t="str">
        <f>_xlfn.XLOOKUP(_xlfn.CONCAT($G855,"-",$I855),Div.Meta!$H:$H,Div.Meta!$C:$C,"-",0,1)</f>
        <v>-</v>
      </c>
      <c r="D855" s="302"/>
      <c r="E855" s="146" t="str">
        <f>IF($D855="","-",_xlfn.XLOOKUP($D855,Fund.Meta!$A:$A,Fund.Meta!$D:$D,"-",0,1))</f>
        <v>-</v>
      </c>
      <c r="F855" s="303" t="str">
        <f>IF($D855="","-",_xlfn.XLOOKUP($D855,Fund.Meta!$A:$A,Fund.Meta!$E:$E,"-",0,1))</f>
        <v>-</v>
      </c>
      <c r="G855" s="334"/>
      <c r="H855" s="303" t="str">
        <f>IF($G855="","-",_xlfn.XLOOKUP($G855,Appr.Meta!$A:$A,Appr.Meta!$D:$D,"-",0,1))</f>
        <v>-</v>
      </c>
      <c r="I855" s="302"/>
      <c r="J855" s="303" t="str">
        <f>IF($I855="","-",_xlfn.XLOOKUP($I855,'CC.Meta'!$A:$A,'CC.Meta'!$D:$D,"-",0,1))</f>
        <v>-</v>
      </c>
      <c r="K855" s="302"/>
      <c r="L855" s="146" t="str">
        <f>IF($K855="","-",_xlfn.XLOOKUP($K855,Obj.Meta!$A:$A,Obj.Meta!$D:$D,"-",0,1))</f>
        <v>-</v>
      </c>
      <c r="M855" s="300" t="str">
        <f>IF($K855="","-",_xlfn.XLOOKUP($K855,Obj.Meta!$A:$A,Obj.Meta!$F:$F,"-",0,1))</f>
        <v>-</v>
      </c>
      <c r="N855" s="337" t="str">
        <f t="shared" si="27"/>
        <v>---</v>
      </c>
      <c r="O855" s="333"/>
      <c r="P855" s="54"/>
      <c r="Q855" s="52"/>
      <c r="R855" s="34"/>
      <c r="S855" s="53"/>
      <c r="T855" s="208"/>
      <c r="U855" s="726"/>
      <c r="V855" s="206"/>
      <c r="W855" s="206"/>
      <c r="X855" s="678"/>
      <c r="Y855" s="34"/>
      <c r="Z855" s="610"/>
      <c r="AA855" s="608"/>
    </row>
    <row r="856" spans="1:27">
      <c r="A856" s="145" t="str">
        <f t="shared" si="26"/>
        <v>-</v>
      </c>
      <c r="B856" s="146" t="str">
        <f>_xlfn.XLOOKUP($A856,Dept.Meta!$A:$A,Dept.Meta!$F:$F,"-",0,1)</f>
        <v>-</v>
      </c>
      <c r="C856" s="629" t="str">
        <f>_xlfn.XLOOKUP(_xlfn.CONCAT($G856,"-",$I856),Div.Meta!$H:$H,Div.Meta!$C:$C,"-",0,1)</f>
        <v>-</v>
      </c>
      <c r="D856" s="302"/>
      <c r="E856" s="146" t="str">
        <f>IF($D856="","-",_xlfn.XLOOKUP($D856,Fund.Meta!$A:$A,Fund.Meta!$D:$D,"-",0,1))</f>
        <v>-</v>
      </c>
      <c r="F856" s="303" t="str">
        <f>IF($D856="","-",_xlfn.XLOOKUP($D856,Fund.Meta!$A:$A,Fund.Meta!$E:$E,"-",0,1))</f>
        <v>-</v>
      </c>
      <c r="G856" s="334"/>
      <c r="H856" s="303" t="str">
        <f>IF($G856="","-",_xlfn.XLOOKUP($G856,Appr.Meta!$A:$A,Appr.Meta!$D:$D,"-",0,1))</f>
        <v>-</v>
      </c>
      <c r="I856" s="302"/>
      <c r="J856" s="303" t="str">
        <f>IF($I856="","-",_xlfn.XLOOKUP($I856,'CC.Meta'!$A:$A,'CC.Meta'!$D:$D,"-",0,1))</f>
        <v>-</v>
      </c>
      <c r="K856" s="302"/>
      <c r="L856" s="146" t="str">
        <f>IF($K856="","-",_xlfn.XLOOKUP($K856,Obj.Meta!$A:$A,Obj.Meta!$D:$D,"-",0,1))</f>
        <v>-</v>
      </c>
      <c r="M856" s="300" t="str">
        <f>IF($K856="","-",_xlfn.XLOOKUP($K856,Obj.Meta!$A:$A,Obj.Meta!$F:$F,"-",0,1))</f>
        <v>-</v>
      </c>
      <c r="N856" s="337" t="str">
        <f t="shared" si="27"/>
        <v>---</v>
      </c>
      <c r="O856" s="333"/>
      <c r="P856" s="54"/>
      <c r="Q856" s="52"/>
      <c r="R856" s="34"/>
      <c r="S856" s="53"/>
      <c r="T856" s="208"/>
      <c r="U856" s="726"/>
      <c r="V856" s="206"/>
      <c r="W856" s="206"/>
      <c r="X856" s="678"/>
      <c r="Y856" s="34"/>
      <c r="Z856" s="610"/>
      <c r="AA856" s="608"/>
    </row>
    <row r="857" spans="1:27">
      <c r="A857" s="145" t="str">
        <f t="shared" si="26"/>
        <v>-</v>
      </c>
      <c r="B857" s="146" t="str">
        <f>_xlfn.XLOOKUP($A857,Dept.Meta!$A:$A,Dept.Meta!$F:$F,"-",0,1)</f>
        <v>-</v>
      </c>
      <c r="C857" s="629" t="str">
        <f>_xlfn.XLOOKUP(_xlfn.CONCAT($G857,"-",$I857),Div.Meta!$H:$H,Div.Meta!$C:$C,"-",0,1)</f>
        <v>-</v>
      </c>
      <c r="D857" s="302"/>
      <c r="E857" s="146" t="str">
        <f>IF($D857="","-",_xlfn.XLOOKUP($D857,Fund.Meta!$A:$A,Fund.Meta!$D:$D,"-",0,1))</f>
        <v>-</v>
      </c>
      <c r="F857" s="303" t="str">
        <f>IF($D857="","-",_xlfn.XLOOKUP($D857,Fund.Meta!$A:$A,Fund.Meta!$E:$E,"-",0,1))</f>
        <v>-</v>
      </c>
      <c r="G857" s="334"/>
      <c r="H857" s="303" t="str">
        <f>IF($G857="","-",_xlfn.XLOOKUP($G857,Appr.Meta!$A:$A,Appr.Meta!$D:$D,"-",0,1))</f>
        <v>-</v>
      </c>
      <c r="I857" s="302"/>
      <c r="J857" s="303" t="str">
        <f>IF($I857="","-",_xlfn.XLOOKUP($I857,'CC.Meta'!$A:$A,'CC.Meta'!$D:$D,"-",0,1))</f>
        <v>-</v>
      </c>
      <c r="K857" s="302"/>
      <c r="L857" s="146" t="str">
        <f>IF($K857="","-",_xlfn.XLOOKUP($K857,Obj.Meta!$A:$A,Obj.Meta!$D:$D,"-",0,1))</f>
        <v>-</v>
      </c>
      <c r="M857" s="300" t="str">
        <f>IF($K857="","-",_xlfn.XLOOKUP($K857,Obj.Meta!$A:$A,Obj.Meta!$F:$F,"-",0,1))</f>
        <v>-</v>
      </c>
      <c r="N857" s="337" t="str">
        <f t="shared" si="27"/>
        <v>---</v>
      </c>
      <c r="O857" s="333"/>
      <c r="P857" s="54"/>
      <c r="Q857" s="52"/>
      <c r="R857" s="34"/>
      <c r="S857" s="53"/>
      <c r="T857" s="208"/>
      <c r="U857" s="726"/>
      <c r="V857" s="206"/>
      <c r="W857" s="206"/>
      <c r="X857" s="678"/>
      <c r="Y857" s="34"/>
      <c r="Z857" s="610"/>
      <c r="AA857" s="608"/>
    </row>
    <row r="858" spans="1:27">
      <c r="A858" s="145" t="str">
        <f t="shared" si="26"/>
        <v>-</v>
      </c>
      <c r="B858" s="146" t="str">
        <f>_xlfn.XLOOKUP($A858,Dept.Meta!$A:$A,Dept.Meta!$F:$F,"-",0,1)</f>
        <v>-</v>
      </c>
      <c r="C858" s="629" t="str">
        <f>_xlfn.XLOOKUP(_xlfn.CONCAT($G858,"-",$I858),Div.Meta!$H:$H,Div.Meta!$C:$C,"-",0,1)</f>
        <v>-</v>
      </c>
      <c r="D858" s="302"/>
      <c r="E858" s="146" t="str">
        <f>IF($D858="","-",_xlfn.XLOOKUP($D858,Fund.Meta!$A:$A,Fund.Meta!$D:$D,"-",0,1))</f>
        <v>-</v>
      </c>
      <c r="F858" s="303" t="str">
        <f>IF($D858="","-",_xlfn.XLOOKUP($D858,Fund.Meta!$A:$A,Fund.Meta!$E:$E,"-",0,1))</f>
        <v>-</v>
      </c>
      <c r="G858" s="334"/>
      <c r="H858" s="303" t="str">
        <f>IF($G858="","-",_xlfn.XLOOKUP($G858,Appr.Meta!$A:$A,Appr.Meta!$D:$D,"-",0,1))</f>
        <v>-</v>
      </c>
      <c r="I858" s="302"/>
      <c r="J858" s="303" t="str">
        <f>IF($I858="","-",_xlfn.XLOOKUP($I858,'CC.Meta'!$A:$A,'CC.Meta'!$D:$D,"-",0,1))</f>
        <v>-</v>
      </c>
      <c r="K858" s="302"/>
      <c r="L858" s="146" t="str">
        <f>IF($K858="","-",_xlfn.XLOOKUP($K858,Obj.Meta!$A:$A,Obj.Meta!$D:$D,"-",0,1))</f>
        <v>-</v>
      </c>
      <c r="M858" s="300" t="str">
        <f>IF($K858="","-",_xlfn.XLOOKUP($K858,Obj.Meta!$A:$A,Obj.Meta!$F:$F,"-",0,1))</f>
        <v>-</v>
      </c>
      <c r="N858" s="337" t="str">
        <f t="shared" si="27"/>
        <v>---</v>
      </c>
      <c r="O858" s="333"/>
      <c r="P858" s="54"/>
      <c r="Q858" s="52"/>
      <c r="R858" s="34"/>
      <c r="S858" s="53"/>
      <c r="T858" s="208"/>
      <c r="U858" s="726"/>
      <c r="V858" s="206"/>
      <c r="W858" s="206"/>
      <c r="X858" s="678"/>
      <c r="Y858" s="34"/>
      <c r="Z858" s="610"/>
      <c r="AA858" s="608"/>
    </row>
    <row r="859" spans="1:27">
      <c r="A859" s="145" t="str">
        <f t="shared" si="26"/>
        <v>-</v>
      </c>
      <c r="B859" s="146" t="str">
        <f>_xlfn.XLOOKUP($A859,Dept.Meta!$A:$A,Dept.Meta!$F:$F,"-",0,1)</f>
        <v>-</v>
      </c>
      <c r="C859" s="629" t="str">
        <f>_xlfn.XLOOKUP(_xlfn.CONCAT($G859,"-",$I859),Div.Meta!$H:$H,Div.Meta!$C:$C,"-",0,1)</f>
        <v>-</v>
      </c>
      <c r="D859" s="302"/>
      <c r="E859" s="146" t="str">
        <f>IF($D859="","-",_xlfn.XLOOKUP($D859,Fund.Meta!$A:$A,Fund.Meta!$D:$D,"-",0,1))</f>
        <v>-</v>
      </c>
      <c r="F859" s="303" t="str">
        <f>IF($D859="","-",_xlfn.XLOOKUP($D859,Fund.Meta!$A:$A,Fund.Meta!$E:$E,"-",0,1))</f>
        <v>-</v>
      </c>
      <c r="G859" s="334"/>
      <c r="H859" s="303" t="str">
        <f>IF($G859="","-",_xlfn.XLOOKUP($G859,Appr.Meta!$A:$A,Appr.Meta!$D:$D,"-",0,1))</f>
        <v>-</v>
      </c>
      <c r="I859" s="302"/>
      <c r="J859" s="303" t="str">
        <f>IF($I859="","-",_xlfn.XLOOKUP($I859,'CC.Meta'!$A:$A,'CC.Meta'!$D:$D,"-",0,1))</f>
        <v>-</v>
      </c>
      <c r="K859" s="302"/>
      <c r="L859" s="146" t="str">
        <f>IF($K859="","-",_xlfn.XLOOKUP($K859,Obj.Meta!$A:$A,Obj.Meta!$D:$D,"-",0,1))</f>
        <v>-</v>
      </c>
      <c r="M859" s="300" t="str">
        <f>IF($K859="","-",_xlfn.XLOOKUP($K859,Obj.Meta!$A:$A,Obj.Meta!$F:$F,"-",0,1))</f>
        <v>-</v>
      </c>
      <c r="N859" s="337" t="str">
        <f t="shared" si="27"/>
        <v>---</v>
      </c>
      <c r="O859" s="333"/>
      <c r="P859" s="54"/>
      <c r="Q859" s="52"/>
      <c r="R859" s="34"/>
      <c r="S859" s="53"/>
      <c r="T859" s="208"/>
      <c r="U859" s="726"/>
      <c r="V859" s="206"/>
      <c r="W859" s="206"/>
      <c r="X859" s="678"/>
      <c r="Y859" s="34"/>
      <c r="Z859" s="610"/>
      <c r="AA859" s="608"/>
    </row>
    <row r="860" spans="1:27">
      <c r="A860" s="145" t="str">
        <f t="shared" si="26"/>
        <v>-</v>
      </c>
      <c r="B860" s="146" t="str">
        <f>_xlfn.XLOOKUP($A860,Dept.Meta!$A:$A,Dept.Meta!$F:$F,"-",0,1)</f>
        <v>-</v>
      </c>
      <c r="C860" s="629" t="str">
        <f>_xlfn.XLOOKUP(_xlfn.CONCAT($G860,"-",$I860),Div.Meta!$H:$H,Div.Meta!$C:$C,"-",0,1)</f>
        <v>-</v>
      </c>
      <c r="D860" s="302"/>
      <c r="E860" s="146" t="str">
        <f>IF($D860="","-",_xlfn.XLOOKUP($D860,Fund.Meta!$A:$A,Fund.Meta!$D:$D,"-",0,1))</f>
        <v>-</v>
      </c>
      <c r="F860" s="303" t="str">
        <f>IF($D860="","-",_xlfn.XLOOKUP($D860,Fund.Meta!$A:$A,Fund.Meta!$E:$E,"-",0,1))</f>
        <v>-</v>
      </c>
      <c r="G860" s="334"/>
      <c r="H860" s="303" t="str">
        <f>IF($G860="","-",_xlfn.XLOOKUP($G860,Appr.Meta!$A:$A,Appr.Meta!$D:$D,"-",0,1))</f>
        <v>-</v>
      </c>
      <c r="I860" s="302"/>
      <c r="J860" s="303" t="str">
        <f>IF($I860="","-",_xlfn.XLOOKUP($I860,'CC.Meta'!$A:$A,'CC.Meta'!$D:$D,"-",0,1))</f>
        <v>-</v>
      </c>
      <c r="K860" s="302"/>
      <c r="L860" s="146" t="str">
        <f>IF($K860="","-",_xlfn.XLOOKUP($K860,Obj.Meta!$A:$A,Obj.Meta!$D:$D,"-",0,1))</f>
        <v>-</v>
      </c>
      <c r="M860" s="300" t="str">
        <f>IF($K860="","-",_xlfn.XLOOKUP($K860,Obj.Meta!$A:$A,Obj.Meta!$F:$F,"-",0,1))</f>
        <v>-</v>
      </c>
      <c r="N860" s="337" t="str">
        <f t="shared" si="27"/>
        <v>---</v>
      </c>
      <c r="O860" s="333"/>
      <c r="P860" s="54"/>
      <c r="Q860" s="52"/>
      <c r="R860" s="34"/>
      <c r="S860" s="53"/>
      <c r="T860" s="208"/>
      <c r="U860" s="726"/>
      <c r="V860" s="206"/>
      <c r="W860" s="206"/>
      <c r="X860" s="678"/>
      <c r="Y860" s="34"/>
      <c r="Z860" s="610"/>
      <c r="AA860" s="608"/>
    </row>
    <row r="861" spans="1:27">
      <c r="A861" s="145" t="str">
        <f t="shared" si="26"/>
        <v>-</v>
      </c>
      <c r="B861" s="146" t="str">
        <f>_xlfn.XLOOKUP($A861,Dept.Meta!$A:$A,Dept.Meta!$F:$F,"-",0,1)</f>
        <v>-</v>
      </c>
      <c r="C861" s="629" t="str">
        <f>_xlfn.XLOOKUP(_xlfn.CONCAT($G861,"-",$I861),Div.Meta!$H:$H,Div.Meta!$C:$C,"-",0,1)</f>
        <v>-</v>
      </c>
      <c r="D861" s="302"/>
      <c r="E861" s="146" t="str">
        <f>IF($D861="","-",_xlfn.XLOOKUP($D861,Fund.Meta!$A:$A,Fund.Meta!$D:$D,"-",0,1))</f>
        <v>-</v>
      </c>
      <c r="F861" s="303" t="str">
        <f>IF($D861="","-",_xlfn.XLOOKUP($D861,Fund.Meta!$A:$A,Fund.Meta!$E:$E,"-",0,1))</f>
        <v>-</v>
      </c>
      <c r="G861" s="334"/>
      <c r="H861" s="303" t="str">
        <f>IF($G861="","-",_xlfn.XLOOKUP($G861,Appr.Meta!$A:$A,Appr.Meta!$D:$D,"-",0,1))</f>
        <v>-</v>
      </c>
      <c r="I861" s="302"/>
      <c r="J861" s="303" t="str">
        <f>IF($I861="","-",_xlfn.XLOOKUP($I861,'CC.Meta'!$A:$A,'CC.Meta'!$D:$D,"-",0,1))</f>
        <v>-</v>
      </c>
      <c r="K861" s="302"/>
      <c r="L861" s="146" t="str">
        <f>IF($K861="","-",_xlfn.XLOOKUP($K861,Obj.Meta!$A:$A,Obj.Meta!$D:$D,"-",0,1))</f>
        <v>-</v>
      </c>
      <c r="M861" s="300" t="str">
        <f>IF($K861="","-",_xlfn.XLOOKUP($K861,Obj.Meta!$A:$A,Obj.Meta!$F:$F,"-",0,1))</f>
        <v>-</v>
      </c>
      <c r="N861" s="337" t="str">
        <f t="shared" si="27"/>
        <v>---</v>
      </c>
      <c r="O861" s="333"/>
      <c r="P861" s="54"/>
      <c r="Q861" s="52"/>
      <c r="R861" s="34"/>
      <c r="S861" s="53"/>
      <c r="T861" s="208"/>
      <c r="U861" s="726"/>
      <c r="V861" s="206"/>
      <c r="W861" s="206"/>
      <c r="X861" s="678"/>
      <c r="Y861" s="34"/>
      <c r="Z861" s="610"/>
      <c r="AA861" s="608"/>
    </row>
    <row r="862" spans="1:27">
      <c r="A862" s="145" t="str">
        <f t="shared" si="26"/>
        <v>-</v>
      </c>
      <c r="B862" s="146" t="str">
        <f>_xlfn.XLOOKUP($A862,Dept.Meta!$A:$A,Dept.Meta!$F:$F,"-",0,1)</f>
        <v>-</v>
      </c>
      <c r="C862" s="629" t="str">
        <f>_xlfn.XLOOKUP(_xlfn.CONCAT($G862,"-",$I862),Div.Meta!$H:$H,Div.Meta!$C:$C,"-",0,1)</f>
        <v>-</v>
      </c>
      <c r="D862" s="302"/>
      <c r="E862" s="146" t="str">
        <f>IF($D862="","-",_xlfn.XLOOKUP($D862,Fund.Meta!$A:$A,Fund.Meta!$D:$D,"-",0,1))</f>
        <v>-</v>
      </c>
      <c r="F862" s="303" t="str">
        <f>IF($D862="","-",_xlfn.XLOOKUP($D862,Fund.Meta!$A:$A,Fund.Meta!$E:$E,"-",0,1))</f>
        <v>-</v>
      </c>
      <c r="G862" s="334"/>
      <c r="H862" s="303" t="str">
        <f>IF($G862="","-",_xlfn.XLOOKUP($G862,Appr.Meta!$A:$A,Appr.Meta!$D:$D,"-",0,1))</f>
        <v>-</v>
      </c>
      <c r="I862" s="302"/>
      <c r="J862" s="303" t="str">
        <f>IF($I862="","-",_xlfn.XLOOKUP($I862,'CC.Meta'!$A:$A,'CC.Meta'!$D:$D,"-",0,1))</f>
        <v>-</v>
      </c>
      <c r="K862" s="302"/>
      <c r="L862" s="146" t="str">
        <f>IF($K862="","-",_xlfn.XLOOKUP($K862,Obj.Meta!$A:$A,Obj.Meta!$D:$D,"-",0,1))</f>
        <v>-</v>
      </c>
      <c r="M862" s="300" t="str">
        <f>IF($K862="","-",_xlfn.XLOOKUP($K862,Obj.Meta!$A:$A,Obj.Meta!$F:$F,"-",0,1))</f>
        <v>-</v>
      </c>
      <c r="N862" s="337" t="str">
        <f t="shared" si="27"/>
        <v>---</v>
      </c>
      <c r="O862" s="333"/>
      <c r="P862" s="54"/>
      <c r="Q862" s="52"/>
      <c r="R862" s="34"/>
      <c r="S862" s="53"/>
      <c r="T862" s="208"/>
      <c r="U862" s="726"/>
      <c r="V862" s="206"/>
      <c r="W862" s="206"/>
      <c r="X862" s="678"/>
      <c r="Y862" s="34"/>
      <c r="Z862" s="610"/>
      <c r="AA862" s="608"/>
    </row>
    <row r="863" spans="1:27">
      <c r="A863" s="145" t="str">
        <f t="shared" si="26"/>
        <v>-</v>
      </c>
      <c r="B863" s="146" t="str">
        <f>_xlfn.XLOOKUP($A863,Dept.Meta!$A:$A,Dept.Meta!$F:$F,"-",0,1)</f>
        <v>-</v>
      </c>
      <c r="C863" s="629" t="str">
        <f>_xlfn.XLOOKUP(_xlfn.CONCAT($G863,"-",$I863),Div.Meta!$H:$H,Div.Meta!$C:$C,"-",0,1)</f>
        <v>-</v>
      </c>
      <c r="D863" s="302"/>
      <c r="E863" s="146" t="str">
        <f>IF($D863="","-",_xlfn.XLOOKUP($D863,Fund.Meta!$A:$A,Fund.Meta!$D:$D,"-",0,1))</f>
        <v>-</v>
      </c>
      <c r="F863" s="303" t="str">
        <f>IF($D863="","-",_xlfn.XLOOKUP($D863,Fund.Meta!$A:$A,Fund.Meta!$E:$E,"-",0,1))</f>
        <v>-</v>
      </c>
      <c r="G863" s="334"/>
      <c r="H863" s="303" t="str">
        <f>IF($G863="","-",_xlfn.XLOOKUP($G863,Appr.Meta!$A:$A,Appr.Meta!$D:$D,"-",0,1))</f>
        <v>-</v>
      </c>
      <c r="I863" s="302"/>
      <c r="J863" s="303" t="str">
        <f>IF($I863="","-",_xlfn.XLOOKUP($I863,'CC.Meta'!$A:$A,'CC.Meta'!$D:$D,"-",0,1))</f>
        <v>-</v>
      </c>
      <c r="K863" s="302"/>
      <c r="L863" s="146" t="str">
        <f>IF($K863="","-",_xlfn.XLOOKUP($K863,Obj.Meta!$A:$A,Obj.Meta!$D:$D,"-",0,1))</f>
        <v>-</v>
      </c>
      <c r="M863" s="300" t="str">
        <f>IF($K863="","-",_xlfn.XLOOKUP($K863,Obj.Meta!$A:$A,Obj.Meta!$F:$F,"-",0,1))</f>
        <v>-</v>
      </c>
      <c r="N863" s="337" t="str">
        <f t="shared" si="27"/>
        <v>---</v>
      </c>
      <c r="O863" s="333"/>
      <c r="P863" s="54"/>
      <c r="Q863" s="52"/>
      <c r="R863" s="34"/>
      <c r="S863" s="53"/>
      <c r="T863" s="208"/>
      <c r="U863" s="726"/>
      <c r="V863" s="206"/>
      <c r="W863" s="206"/>
      <c r="X863" s="678"/>
      <c r="Y863" s="34"/>
      <c r="Z863" s="610"/>
      <c r="AA863" s="608"/>
    </row>
    <row r="864" spans="1:27">
      <c r="A864" s="145" t="str">
        <f t="shared" si="26"/>
        <v>-</v>
      </c>
      <c r="B864" s="146" t="str">
        <f>_xlfn.XLOOKUP($A864,Dept.Meta!$A:$A,Dept.Meta!$F:$F,"-",0,1)</f>
        <v>-</v>
      </c>
      <c r="C864" s="629" t="str">
        <f>_xlfn.XLOOKUP(_xlfn.CONCAT($G864,"-",$I864),Div.Meta!$H:$H,Div.Meta!$C:$C,"-",0,1)</f>
        <v>-</v>
      </c>
      <c r="D864" s="302"/>
      <c r="E864" s="146" t="str">
        <f>IF($D864="","-",_xlfn.XLOOKUP($D864,Fund.Meta!$A:$A,Fund.Meta!$D:$D,"-",0,1))</f>
        <v>-</v>
      </c>
      <c r="F864" s="303" t="str">
        <f>IF($D864="","-",_xlfn.XLOOKUP($D864,Fund.Meta!$A:$A,Fund.Meta!$E:$E,"-",0,1))</f>
        <v>-</v>
      </c>
      <c r="G864" s="334"/>
      <c r="H864" s="303" t="str">
        <f>IF($G864="","-",_xlfn.XLOOKUP($G864,Appr.Meta!$A:$A,Appr.Meta!$D:$D,"-",0,1))</f>
        <v>-</v>
      </c>
      <c r="I864" s="302"/>
      <c r="J864" s="303" t="str">
        <f>IF($I864="","-",_xlfn.XLOOKUP($I864,'CC.Meta'!$A:$A,'CC.Meta'!$D:$D,"-",0,1))</f>
        <v>-</v>
      </c>
      <c r="K864" s="302"/>
      <c r="L864" s="146" t="str">
        <f>IF($K864="","-",_xlfn.XLOOKUP($K864,Obj.Meta!$A:$A,Obj.Meta!$D:$D,"-",0,1))</f>
        <v>-</v>
      </c>
      <c r="M864" s="300" t="str">
        <f>IF($K864="","-",_xlfn.XLOOKUP($K864,Obj.Meta!$A:$A,Obj.Meta!$F:$F,"-",0,1))</f>
        <v>-</v>
      </c>
      <c r="N864" s="337" t="str">
        <f t="shared" si="27"/>
        <v>---</v>
      </c>
      <c r="O864" s="333"/>
      <c r="P864" s="54"/>
      <c r="Q864" s="52"/>
      <c r="R864" s="34"/>
      <c r="S864" s="53"/>
      <c r="T864" s="208"/>
      <c r="U864" s="726"/>
      <c r="V864" s="206"/>
      <c r="W864" s="206"/>
      <c r="X864" s="678"/>
      <c r="Y864" s="34"/>
      <c r="Z864" s="610"/>
      <c r="AA864" s="608"/>
    </row>
    <row r="865" spans="1:27">
      <c r="A865" s="145" t="str">
        <f t="shared" si="26"/>
        <v>-</v>
      </c>
      <c r="B865" s="146" t="str">
        <f>_xlfn.XLOOKUP($A865,Dept.Meta!$A:$A,Dept.Meta!$F:$F,"-",0,1)</f>
        <v>-</v>
      </c>
      <c r="C865" s="629" t="str">
        <f>_xlfn.XLOOKUP(_xlfn.CONCAT($G865,"-",$I865),Div.Meta!$H:$H,Div.Meta!$C:$C,"-",0,1)</f>
        <v>-</v>
      </c>
      <c r="D865" s="302"/>
      <c r="E865" s="146" t="str">
        <f>IF($D865="","-",_xlfn.XLOOKUP($D865,Fund.Meta!$A:$A,Fund.Meta!$D:$D,"-",0,1))</f>
        <v>-</v>
      </c>
      <c r="F865" s="303" t="str">
        <f>IF($D865="","-",_xlfn.XLOOKUP($D865,Fund.Meta!$A:$A,Fund.Meta!$E:$E,"-",0,1))</f>
        <v>-</v>
      </c>
      <c r="G865" s="334"/>
      <c r="H865" s="303" t="str">
        <f>IF($G865="","-",_xlfn.XLOOKUP($G865,Appr.Meta!$A:$A,Appr.Meta!$D:$D,"-",0,1))</f>
        <v>-</v>
      </c>
      <c r="I865" s="302"/>
      <c r="J865" s="303" t="str">
        <f>IF($I865="","-",_xlfn.XLOOKUP($I865,'CC.Meta'!$A:$A,'CC.Meta'!$D:$D,"-",0,1))</f>
        <v>-</v>
      </c>
      <c r="K865" s="302"/>
      <c r="L865" s="146" t="str">
        <f>IF($K865="","-",_xlfn.XLOOKUP($K865,Obj.Meta!$A:$A,Obj.Meta!$D:$D,"-",0,1))</f>
        <v>-</v>
      </c>
      <c r="M865" s="300" t="str">
        <f>IF($K865="","-",_xlfn.XLOOKUP($K865,Obj.Meta!$A:$A,Obj.Meta!$F:$F,"-",0,1))</f>
        <v>-</v>
      </c>
      <c r="N865" s="337" t="str">
        <f t="shared" si="27"/>
        <v>---</v>
      </c>
      <c r="O865" s="333"/>
      <c r="P865" s="54"/>
      <c r="Q865" s="52"/>
      <c r="R865" s="34"/>
      <c r="S865" s="53"/>
      <c r="T865" s="208"/>
      <c r="U865" s="726"/>
      <c r="V865" s="206"/>
      <c r="W865" s="206"/>
      <c r="X865" s="678"/>
      <c r="Y865" s="34"/>
      <c r="Z865" s="610"/>
      <c r="AA865" s="608"/>
    </row>
    <row r="866" spans="1:27">
      <c r="A866" s="145" t="str">
        <f t="shared" si="26"/>
        <v>-</v>
      </c>
      <c r="B866" s="146" t="str">
        <f>_xlfn.XLOOKUP($A866,Dept.Meta!$A:$A,Dept.Meta!$F:$F,"-",0,1)</f>
        <v>-</v>
      </c>
      <c r="C866" s="629" t="str">
        <f>_xlfn.XLOOKUP(_xlfn.CONCAT($G866,"-",$I866),Div.Meta!$H:$H,Div.Meta!$C:$C,"-",0,1)</f>
        <v>-</v>
      </c>
      <c r="D866" s="302"/>
      <c r="E866" s="146" t="str">
        <f>IF($D866="","-",_xlfn.XLOOKUP($D866,Fund.Meta!$A:$A,Fund.Meta!$D:$D,"-",0,1))</f>
        <v>-</v>
      </c>
      <c r="F866" s="303" t="str">
        <f>IF($D866="","-",_xlfn.XLOOKUP($D866,Fund.Meta!$A:$A,Fund.Meta!$E:$E,"-",0,1))</f>
        <v>-</v>
      </c>
      <c r="G866" s="334"/>
      <c r="H866" s="303" t="str">
        <f>IF($G866="","-",_xlfn.XLOOKUP($G866,Appr.Meta!$A:$A,Appr.Meta!$D:$D,"-",0,1))</f>
        <v>-</v>
      </c>
      <c r="I866" s="302"/>
      <c r="J866" s="303" t="str">
        <f>IF($I866="","-",_xlfn.XLOOKUP($I866,'CC.Meta'!$A:$A,'CC.Meta'!$D:$D,"-",0,1))</f>
        <v>-</v>
      </c>
      <c r="K866" s="302"/>
      <c r="L866" s="146" t="str">
        <f>IF($K866="","-",_xlfn.XLOOKUP($K866,Obj.Meta!$A:$A,Obj.Meta!$D:$D,"-",0,1))</f>
        <v>-</v>
      </c>
      <c r="M866" s="300" t="str">
        <f>IF($K866="","-",_xlfn.XLOOKUP($K866,Obj.Meta!$A:$A,Obj.Meta!$F:$F,"-",0,1))</f>
        <v>-</v>
      </c>
      <c r="N866" s="337" t="str">
        <f t="shared" si="27"/>
        <v>---</v>
      </c>
      <c r="O866" s="333"/>
      <c r="P866" s="54"/>
      <c r="Q866" s="52"/>
      <c r="R866" s="34"/>
      <c r="S866" s="53"/>
      <c r="T866" s="208"/>
      <c r="U866" s="726"/>
      <c r="V866" s="206"/>
      <c r="W866" s="206"/>
      <c r="X866" s="678"/>
      <c r="Y866" s="34"/>
      <c r="Z866" s="610"/>
      <c r="AA866" s="608"/>
    </row>
    <row r="867" spans="1:27">
      <c r="A867" s="145" t="str">
        <f t="shared" si="26"/>
        <v>-</v>
      </c>
      <c r="B867" s="146" t="str">
        <f>_xlfn.XLOOKUP($A867,Dept.Meta!$A:$A,Dept.Meta!$F:$F,"-",0,1)</f>
        <v>-</v>
      </c>
      <c r="C867" s="629" t="str">
        <f>_xlfn.XLOOKUP(_xlfn.CONCAT($G867,"-",$I867),Div.Meta!$H:$H,Div.Meta!$C:$C,"-",0,1)</f>
        <v>-</v>
      </c>
      <c r="D867" s="302"/>
      <c r="E867" s="146" t="str">
        <f>IF($D867="","-",_xlfn.XLOOKUP($D867,Fund.Meta!$A:$A,Fund.Meta!$D:$D,"-",0,1))</f>
        <v>-</v>
      </c>
      <c r="F867" s="303" t="str">
        <f>IF($D867="","-",_xlfn.XLOOKUP($D867,Fund.Meta!$A:$A,Fund.Meta!$E:$E,"-",0,1))</f>
        <v>-</v>
      </c>
      <c r="G867" s="334"/>
      <c r="H867" s="303" t="str">
        <f>IF($G867="","-",_xlfn.XLOOKUP($G867,Appr.Meta!$A:$A,Appr.Meta!$D:$D,"-",0,1))</f>
        <v>-</v>
      </c>
      <c r="I867" s="302"/>
      <c r="J867" s="303" t="str">
        <f>IF($I867="","-",_xlfn.XLOOKUP($I867,'CC.Meta'!$A:$A,'CC.Meta'!$D:$D,"-",0,1))</f>
        <v>-</v>
      </c>
      <c r="K867" s="302"/>
      <c r="L867" s="146" t="str">
        <f>IF($K867="","-",_xlfn.XLOOKUP($K867,Obj.Meta!$A:$A,Obj.Meta!$D:$D,"-",0,1))</f>
        <v>-</v>
      </c>
      <c r="M867" s="300" t="str">
        <f>IF($K867="","-",_xlfn.XLOOKUP($K867,Obj.Meta!$A:$A,Obj.Meta!$F:$F,"-",0,1))</f>
        <v>-</v>
      </c>
      <c r="N867" s="337" t="str">
        <f t="shared" si="27"/>
        <v>---</v>
      </c>
      <c r="O867" s="333"/>
      <c r="P867" s="54"/>
      <c r="Q867" s="52"/>
      <c r="R867" s="34"/>
      <c r="S867" s="53"/>
      <c r="T867" s="208"/>
      <c r="U867" s="726"/>
      <c r="V867" s="206"/>
      <c r="W867" s="206"/>
      <c r="X867" s="678"/>
      <c r="Y867" s="34"/>
      <c r="Z867" s="610"/>
      <c r="AA867" s="608"/>
    </row>
    <row r="868" spans="1:27">
      <c r="A868" s="145" t="str">
        <f t="shared" si="26"/>
        <v>-</v>
      </c>
      <c r="B868" s="146" t="str">
        <f>_xlfn.XLOOKUP($A868,Dept.Meta!$A:$A,Dept.Meta!$F:$F,"-",0,1)</f>
        <v>-</v>
      </c>
      <c r="C868" s="629" t="str">
        <f>_xlfn.XLOOKUP(_xlfn.CONCAT($G868,"-",$I868),Div.Meta!$H:$H,Div.Meta!$C:$C,"-",0,1)</f>
        <v>-</v>
      </c>
      <c r="D868" s="302"/>
      <c r="E868" s="146" t="str">
        <f>IF($D868="","-",_xlfn.XLOOKUP($D868,Fund.Meta!$A:$A,Fund.Meta!$D:$D,"-",0,1))</f>
        <v>-</v>
      </c>
      <c r="F868" s="303" t="str">
        <f>IF($D868="","-",_xlfn.XLOOKUP($D868,Fund.Meta!$A:$A,Fund.Meta!$E:$E,"-",0,1))</f>
        <v>-</v>
      </c>
      <c r="G868" s="334"/>
      <c r="H868" s="303" t="str">
        <f>IF($G868="","-",_xlfn.XLOOKUP($G868,Appr.Meta!$A:$A,Appr.Meta!$D:$D,"-",0,1))</f>
        <v>-</v>
      </c>
      <c r="I868" s="302"/>
      <c r="J868" s="303" t="str">
        <f>IF($I868="","-",_xlfn.XLOOKUP($I868,'CC.Meta'!$A:$A,'CC.Meta'!$D:$D,"-",0,1))</f>
        <v>-</v>
      </c>
      <c r="K868" s="302"/>
      <c r="L868" s="146" t="str">
        <f>IF($K868="","-",_xlfn.XLOOKUP($K868,Obj.Meta!$A:$A,Obj.Meta!$D:$D,"-",0,1))</f>
        <v>-</v>
      </c>
      <c r="M868" s="300" t="str">
        <f>IF($K868="","-",_xlfn.XLOOKUP($K868,Obj.Meta!$A:$A,Obj.Meta!$F:$F,"-",0,1))</f>
        <v>-</v>
      </c>
      <c r="N868" s="337" t="str">
        <f t="shared" si="27"/>
        <v>---</v>
      </c>
      <c r="O868" s="333"/>
      <c r="P868" s="54"/>
      <c r="Q868" s="52"/>
      <c r="R868" s="34"/>
      <c r="S868" s="53"/>
      <c r="T868" s="208"/>
      <c r="U868" s="726"/>
      <c r="V868" s="206"/>
      <c r="W868" s="206"/>
      <c r="X868" s="678"/>
      <c r="Y868" s="34"/>
      <c r="Z868" s="610"/>
      <c r="AA868" s="608"/>
    </row>
    <row r="869" spans="1:27">
      <c r="A869" s="145" t="str">
        <f t="shared" si="26"/>
        <v>-</v>
      </c>
      <c r="B869" s="146" t="str">
        <f>_xlfn.XLOOKUP($A869,Dept.Meta!$A:$A,Dept.Meta!$F:$F,"-",0,1)</f>
        <v>-</v>
      </c>
      <c r="C869" s="629" t="str">
        <f>_xlfn.XLOOKUP(_xlfn.CONCAT($G869,"-",$I869),Div.Meta!$H:$H,Div.Meta!$C:$C,"-",0,1)</f>
        <v>-</v>
      </c>
      <c r="D869" s="302"/>
      <c r="E869" s="146" t="str">
        <f>IF($D869="","-",_xlfn.XLOOKUP($D869,Fund.Meta!$A:$A,Fund.Meta!$D:$D,"-",0,1))</f>
        <v>-</v>
      </c>
      <c r="F869" s="303" t="str">
        <f>IF($D869="","-",_xlfn.XLOOKUP($D869,Fund.Meta!$A:$A,Fund.Meta!$E:$E,"-",0,1))</f>
        <v>-</v>
      </c>
      <c r="G869" s="334"/>
      <c r="H869" s="303" t="str">
        <f>IF($G869="","-",_xlfn.XLOOKUP($G869,Appr.Meta!$A:$A,Appr.Meta!$D:$D,"-",0,1))</f>
        <v>-</v>
      </c>
      <c r="I869" s="302"/>
      <c r="J869" s="303" t="str">
        <f>IF($I869="","-",_xlfn.XLOOKUP($I869,'CC.Meta'!$A:$A,'CC.Meta'!$D:$D,"-",0,1))</f>
        <v>-</v>
      </c>
      <c r="K869" s="302"/>
      <c r="L869" s="146" t="str">
        <f>IF($K869="","-",_xlfn.XLOOKUP($K869,Obj.Meta!$A:$A,Obj.Meta!$D:$D,"-",0,1))</f>
        <v>-</v>
      </c>
      <c r="M869" s="300" t="str">
        <f>IF($K869="","-",_xlfn.XLOOKUP($K869,Obj.Meta!$A:$A,Obj.Meta!$F:$F,"-",0,1))</f>
        <v>-</v>
      </c>
      <c r="N869" s="337" t="str">
        <f t="shared" si="27"/>
        <v>---</v>
      </c>
      <c r="O869" s="333"/>
      <c r="P869" s="54"/>
      <c r="Q869" s="52"/>
      <c r="R869" s="34"/>
      <c r="S869" s="53"/>
      <c r="T869" s="208"/>
      <c r="U869" s="726"/>
      <c r="V869" s="206"/>
      <c r="W869" s="206"/>
      <c r="X869" s="678"/>
      <c r="Y869" s="34"/>
      <c r="Z869" s="610"/>
      <c r="AA869" s="608"/>
    </row>
    <row r="870" spans="1:27">
      <c r="A870" s="145" t="str">
        <f t="shared" si="26"/>
        <v>-</v>
      </c>
      <c r="B870" s="146" t="str">
        <f>_xlfn.XLOOKUP($A870,Dept.Meta!$A:$A,Dept.Meta!$F:$F,"-",0,1)</f>
        <v>-</v>
      </c>
      <c r="C870" s="629" t="str">
        <f>_xlfn.XLOOKUP(_xlfn.CONCAT($G870,"-",$I870),Div.Meta!$H:$H,Div.Meta!$C:$C,"-",0,1)</f>
        <v>-</v>
      </c>
      <c r="D870" s="302"/>
      <c r="E870" s="146" t="str">
        <f>IF($D870="","-",_xlfn.XLOOKUP($D870,Fund.Meta!$A:$A,Fund.Meta!$D:$D,"-",0,1))</f>
        <v>-</v>
      </c>
      <c r="F870" s="303" t="str">
        <f>IF($D870="","-",_xlfn.XLOOKUP($D870,Fund.Meta!$A:$A,Fund.Meta!$E:$E,"-",0,1))</f>
        <v>-</v>
      </c>
      <c r="G870" s="334"/>
      <c r="H870" s="303" t="str">
        <f>IF($G870="","-",_xlfn.XLOOKUP($G870,Appr.Meta!$A:$A,Appr.Meta!$D:$D,"-",0,1))</f>
        <v>-</v>
      </c>
      <c r="I870" s="302"/>
      <c r="J870" s="303" t="str">
        <f>IF($I870="","-",_xlfn.XLOOKUP($I870,'CC.Meta'!$A:$A,'CC.Meta'!$D:$D,"-",0,1))</f>
        <v>-</v>
      </c>
      <c r="K870" s="302"/>
      <c r="L870" s="146" t="str">
        <f>IF($K870="","-",_xlfn.XLOOKUP($K870,Obj.Meta!$A:$A,Obj.Meta!$D:$D,"-",0,1))</f>
        <v>-</v>
      </c>
      <c r="M870" s="300" t="str">
        <f>IF($K870="","-",_xlfn.XLOOKUP($K870,Obj.Meta!$A:$A,Obj.Meta!$F:$F,"-",0,1))</f>
        <v>-</v>
      </c>
      <c r="N870" s="337" t="str">
        <f t="shared" si="27"/>
        <v>---</v>
      </c>
      <c r="O870" s="333"/>
      <c r="P870" s="54"/>
      <c r="Q870" s="52"/>
      <c r="R870" s="34"/>
      <c r="S870" s="53"/>
      <c r="T870" s="208"/>
      <c r="U870" s="726"/>
      <c r="V870" s="206"/>
      <c r="W870" s="206"/>
      <c r="X870" s="678"/>
      <c r="Y870" s="34"/>
      <c r="Z870" s="610"/>
      <c r="AA870" s="608"/>
    </row>
    <row r="871" spans="1:27">
      <c r="A871" s="145" t="str">
        <f t="shared" si="26"/>
        <v>-</v>
      </c>
      <c r="B871" s="146" t="str">
        <f>_xlfn.XLOOKUP($A871,Dept.Meta!$A:$A,Dept.Meta!$F:$F,"-",0,1)</f>
        <v>-</v>
      </c>
      <c r="C871" s="629" t="str">
        <f>_xlfn.XLOOKUP(_xlfn.CONCAT($G871,"-",$I871),Div.Meta!$H:$H,Div.Meta!$C:$C,"-",0,1)</f>
        <v>-</v>
      </c>
      <c r="D871" s="302"/>
      <c r="E871" s="146" t="str">
        <f>IF($D871="","-",_xlfn.XLOOKUP($D871,Fund.Meta!$A:$A,Fund.Meta!$D:$D,"-",0,1))</f>
        <v>-</v>
      </c>
      <c r="F871" s="303" t="str">
        <f>IF($D871="","-",_xlfn.XLOOKUP($D871,Fund.Meta!$A:$A,Fund.Meta!$E:$E,"-",0,1))</f>
        <v>-</v>
      </c>
      <c r="G871" s="334"/>
      <c r="H871" s="303" t="str">
        <f>IF($G871="","-",_xlfn.XLOOKUP($G871,Appr.Meta!$A:$A,Appr.Meta!$D:$D,"-",0,1))</f>
        <v>-</v>
      </c>
      <c r="I871" s="302"/>
      <c r="J871" s="303" t="str">
        <f>IF($I871="","-",_xlfn.XLOOKUP($I871,'CC.Meta'!$A:$A,'CC.Meta'!$D:$D,"-",0,1))</f>
        <v>-</v>
      </c>
      <c r="K871" s="302"/>
      <c r="L871" s="146" t="str">
        <f>IF($K871="","-",_xlfn.XLOOKUP($K871,Obj.Meta!$A:$A,Obj.Meta!$D:$D,"-",0,1))</f>
        <v>-</v>
      </c>
      <c r="M871" s="300" t="str">
        <f>IF($K871="","-",_xlfn.XLOOKUP($K871,Obj.Meta!$A:$A,Obj.Meta!$F:$F,"-",0,1))</f>
        <v>-</v>
      </c>
      <c r="N871" s="337" t="str">
        <f t="shared" si="27"/>
        <v>---</v>
      </c>
      <c r="O871" s="333"/>
      <c r="P871" s="54"/>
      <c r="Q871" s="52"/>
      <c r="R871" s="34"/>
      <c r="S871" s="53"/>
      <c r="T871" s="208"/>
      <c r="U871" s="726"/>
      <c r="V871" s="206"/>
      <c r="W871" s="206"/>
      <c r="X871" s="678"/>
      <c r="Y871" s="34"/>
      <c r="Z871" s="610"/>
      <c r="AA871" s="608"/>
    </row>
    <row r="872" spans="1:27">
      <c r="A872" s="145" t="str">
        <f t="shared" si="26"/>
        <v>-</v>
      </c>
      <c r="B872" s="146" t="str">
        <f>_xlfn.XLOOKUP($A872,Dept.Meta!$A:$A,Dept.Meta!$F:$F,"-",0,1)</f>
        <v>-</v>
      </c>
      <c r="C872" s="629" t="str">
        <f>_xlfn.XLOOKUP(_xlfn.CONCAT($G872,"-",$I872),Div.Meta!$H:$H,Div.Meta!$C:$C,"-",0,1)</f>
        <v>-</v>
      </c>
      <c r="D872" s="302"/>
      <c r="E872" s="146" t="str">
        <f>IF($D872="","-",_xlfn.XLOOKUP($D872,Fund.Meta!$A:$A,Fund.Meta!$D:$D,"-",0,1))</f>
        <v>-</v>
      </c>
      <c r="F872" s="303" t="str">
        <f>IF($D872="","-",_xlfn.XLOOKUP($D872,Fund.Meta!$A:$A,Fund.Meta!$E:$E,"-",0,1))</f>
        <v>-</v>
      </c>
      <c r="G872" s="334"/>
      <c r="H872" s="303" t="str">
        <f>IF($G872="","-",_xlfn.XLOOKUP($G872,Appr.Meta!$A:$A,Appr.Meta!$D:$D,"-",0,1))</f>
        <v>-</v>
      </c>
      <c r="I872" s="302"/>
      <c r="J872" s="303" t="str">
        <f>IF($I872="","-",_xlfn.XLOOKUP($I872,'CC.Meta'!$A:$A,'CC.Meta'!$D:$D,"-",0,1))</f>
        <v>-</v>
      </c>
      <c r="K872" s="302"/>
      <c r="L872" s="146" t="str">
        <f>IF($K872="","-",_xlfn.XLOOKUP($K872,Obj.Meta!$A:$A,Obj.Meta!$D:$D,"-",0,1))</f>
        <v>-</v>
      </c>
      <c r="M872" s="300" t="str">
        <f>IF($K872="","-",_xlfn.XLOOKUP($K872,Obj.Meta!$A:$A,Obj.Meta!$F:$F,"-",0,1))</f>
        <v>-</v>
      </c>
      <c r="N872" s="337" t="str">
        <f t="shared" si="27"/>
        <v>---</v>
      </c>
      <c r="O872" s="333"/>
      <c r="P872" s="54"/>
      <c r="Q872" s="52"/>
      <c r="R872" s="34"/>
      <c r="S872" s="53"/>
      <c r="T872" s="208"/>
      <c r="U872" s="726"/>
      <c r="V872" s="206"/>
      <c r="W872" s="206"/>
      <c r="X872" s="678"/>
      <c r="Y872" s="34"/>
      <c r="Z872" s="610"/>
      <c r="AA872" s="608"/>
    </row>
    <row r="873" spans="1:27">
      <c r="A873" s="145" t="str">
        <f t="shared" si="26"/>
        <v>-</v>
      </c>
      <c r="B873" s="146" t="str">
        <f>_xlfn.XLOOKUP($A873,Dept.Meta!$A:$A,Dept.Meta!$F:$F,"-",0,1)</f>
        <v>-</v>
      </c>
      <c r="C873" s="629" t="str">
        <f>_xlfn.XLOOKUP(_xlfn.CONCAT($G873,"-",$I873),Div.Meta!$H:$H,Div.Meta!$C:$C,"-",0,1)</f>
        <v>-</v>
      </c>
      <c r="D873" s="302"/>
      <c r="E873" s="146" t="str">
        <f>IF($D873="","-",_xlfn.XLOOKUP($D873,Fund.Meta!$A:$A,Fund.Meta!$D:$D,"-",0,1))</f>
        <v>-</v>
      </c>
      <c r="F873" s="303" t="str">
        <f>IF($D873="","-",_xlfn.XLOOKUP($D873,Fund.Meta!$A:$A,Fund.Meta!$E:$E,"-",0,1))</f>
        <v>-</v>
      </c>
      <c r="G873" s="334"/>
      <c r="H873" s="303" t="str">
        <f>IF($G873="","-",_xlfn.XLOOKUP($G873,Appr.Meta!$A:$A,Appr.Meta!$D:$D,"-",0,1))</f>
        <v>-</v>
      </c>
      <c r="I873" s="302"/>
      <c r="J873" s="303" t="str">
        <f>IF($I873="","-",_xlfn.XLOOKUP($I873,'CC.Meta'!$A:$A,'CC.Meta'!$D:$D,"-",0,1))</f>
        <v>-</v>
      </c>
      <c r="K873" s="302"/>
      <c r="L873" s="146" t="str">
        <f>IF($K873="","-",_xlfn.XLOOKUP($K873,Obj.Meta!$A:$A,Obj.Meta!$D:$D,"-",0,1))</f>
        <v>-</v>
      </c>
      <c r="M873" s="300" t="str">
        <f>IF($K873="","-",_xlfn.XLOOKUP($K873,Obj.Meta!$A:$A,Obj.Meta!$F:$F,"-",0,1))</f>
        <v>-</v>
      </c>
      <c r="N873" s="337" t="str">
        <f t="shared" si="27"/>
        <v>---</v>
      </c>
      <c r="O873" s="333"/>
      <c r="P873" s="54"/>
      <c r="Q873" s="52"/>
      <c r="R873" s="34"/>
      <c r="S873" s="53"/>
      <c r="T873" s="208"/>
      <c r="U873" s="726"/>
      <c r="V873" s="206"/>
      <c r="W873" s="206"/>
      <c r="X873" s="678"/>
      <c r="Y873" s="34"/>
      <c r="Z873" s="610"/>
      <c r="AA873" s="608"/>
    </row>
    <row r="874" spans="1:27">
      <c r="A874" s="145" t="str">
        <f t="shared" si="26"/>
        <v>-</v>
      </c>
      <c r="B874" s="146" t="str">
        <f>_xlfn.XLOOKUP($A874,Dept.Meta!$A:$A,Dept.Meta!$F:$F,"-",0,1)</f>
        <v>-</v>
      </c>
      <c r="C874" s="629" t="str">
        <f>_xlfn.XLOOKUP(_xlfn.CONCAT($G874,"-",$I874),Div.Meta!$H:$H,Div.Meta!$C:$C,"-",0,1)</f>
        <v>-</v>
      </c>
      <c r="D874" s="302"/>
      <c r="E874" s="146" t="str">
        <f>IF($D874="","-",_xlfn.XLOOKUP($D874,Fund.Meta!$A:$A,Fund.Meta!$D:$D,"-",0,1))</f>
        <v>-</v>
      </c>
      <c r="F874" s="303" t="str">
        <f>IF($D874="","-",_xlfn.XLOOKUP($D874,Fund.Meta!$A:$A,Fund.Meta!$E:$E,"-",0,1))</f>
        <v>-</v>
      </c>
      <c r="G874" s="334"/>
      <c r="H874" s="303" t="str">
        <f>IF($G874="","-",_xlfn.XLOOKUP($G874,Appr.Meta!$A:$A,Appr.Meta!$D:$D,"-",0,1))</f>
        <v>-</v>
      </c>
      <c r="I874" s="302"/>
      <c r="J874" s="303" t="str">
        <f>IF($I874="","-",_xlfn.XLOOKUP($I874,'CC.Meta'!$A:$A,'CC.Meta'!$D:$D,"-",0,1))</f>
        <v>-</v>
      </c>
      <c r="K874" s="302"/>
      <c r="L874" s="146" t="str">
        <f>IF($K874="","-",_xlfn.XLOOKUP($K874,Obj.Meta!$A:$A,Obj.Meta!$D:$D,"-",0,1))</f>
        <v>-</v>
      </c>
      <c r="M874" s="300" t="str">
        <f>IF($K874="","-",_xlfn.XLOOKUP($K874,Obj.Meta!$A:$A,Obj.Meta!$F:$F,"-",0,1))</f>
        <v>-</v>
      </c>
      <c r="N874" s="337" t="str">
        <f t="shared" si="27"/>
        <v>---</v>
      </c>
      <c r="O874" s="333"/>
      <c r="P874" s="54"/>
      <c r="Q874" s="52"/>
      <c r="R874" s="34"/>
      <c r="S874" s="53"/>
      <c r="T874" s="208"/>
      <c r="U874" s="726"/>
      <c r="V874" s="206"/>
      <c r="W874" s="206"/>
      <c r="X874" s="678"/>
      <c r="Y874" s="34"/>
      <c r="Z874" s="610"/>
      <c r="AA874" s="608"/>
    </row>
    <row r="875" spans="1:27">
      <c r="A875" s="145" t="str">
        <f t="shared" si="26"/>
        <v>-</v>
      </c>
      <c r="B875" s="146" t="str">
        <f>_xlfn.XLOOKUP($A875,Dept.Meta!$A:$A,Dept.Meta!$F:$F,"-",0,1)</f>
        <v>-</v>
      </c>
      <c r="C875" s="629" t="str">
        <f>_xlfn.XLOOKUP(_xlfn.CONCAT($G875,"-",$I875),Div.Meta!$H:$H,Div.Meta!$C:$C,"-",0,1)</f>
        <v>-</v>
      </c>
      <c r="D875" s="302"/>
      <c r="E875" s="146" t="str">
        <f>IF($D875="","-",_xlfn.XLOOKUP($D875,Fund.Meta!$A:$A,Fund.Meta!$D:$D,"-",0,1))</f>
        <v>-</v>
      </c>
      <c r="F875" s="303" t="str">
        <f>IF($D875="","-",_xlfn.XLOOKUP($D875,Fund.Meta!$A:$A,Fund.Meta!$E:$E,"-",0,1))</f>
        <v>-</v>
      </c>
      <c r="G875" s="334"/>
      <c r="H875" s="303" t="str">
        <f>IF($G875="","-",_xlfn.XLOOKUP($G875,Appr.Meta!$A:$A,Appr.Meta!$D:$D,"-",0,1))</f>
        <v>-</v>
      </c>
      <c r="I875" s="302"/>
      <c r="J875" s="303" t="str">
        <f>IF($I875="","-",_xlfn.XLOOKUP($I875,'CC.Meta'!$A:$A,'CC.Meta'!$D:$D,"-",0,1))</f>
        <v>-</v>
      </c>
      <c r="K875" s="302"/>
      <c r="L875" s="146" t="str">
        <f>IF($K875="","-",_xlfn.XLOOKUP($K875,Obj.Meta!$A:$A,Obj.Meta!$D:$D,"-",0,1))</f>
        <v>-</v>
      </c>
      <c r="M875" s="300" t="str">
        <f>IF($K875="","-",_xlfn.XLOOKUP($K875,Obj.Meta!$A:$A,Obj.Meta!$F:$F,"-",0,1))</f>
        <v>-</v>
      </c>
      <c r="N875" s="337" t="str">
        <f t="shared" si="27"/>
        <v>---</v>
      </c>
      <c r="O875" s="333"/>
      <c r="P875" s="54"/>
      <c r="Q875" s="52"/>
      <c r="R875" s="34"/>
      <c r="S875" s="53"/>
      <c r="T875" s="208"/>
      <c r="U875" s="726"/>
      <c r="V875" s="206"/>
      <c r="W875" s="206"/>
      <c r="X875" s="678"/>
      <c r="Y875" s="34"/>
      <c r="Z875" s="610"/>
      <c r="AA875" s="608"/>
    </row>
    <row r="876" spans="1:27">
      <c r="A876" s="145" t="str">
        <f t="shared" si="26"/>
        <v>-</v>
      </c>
      <c r="B876" s="146" t="str">
        <f>_xlfn.XLOOKUP($A876,Dept.Meta!$A:$A,Dept.Meta!$F:$F,"-",0,1)</f>
        <v>-</v>
      </c>
      <c r="C876" s="629" t="str">
        <f>_xlfn.XLOOKUP(_xlfn.CONCAT($G876,"-",$I876),Div.Meta!$H:$H,Div.Meta!$C:$C,"-",0,1)</f>
        <v>-</v>
      </c>
      <c r="D876" s="302"/>
      <c r="E876" s="146" t="str">
        <f>IF($D876="","-",_xlfn.XLOOKUP($D876,Fund.Meta!$A:$A,Fund.Meta!$D:$D,"-",0,1))</f>
        <v>-</v>
      </c>
      <c r="F876" s="303" t="str">
        <f>IF($D876="","-",_xlfn.XLOOKUP($D876,Fund.Meta!$A:$A,Fund.Meta!$E:$E,"-",0,1))</f>
        <v>-</v>
      </c>
      <c r="G876" s="334"/>
      <c r="H876" s="303" t="str">
        <f>IF($G876="","-",_xlfn.XLOOKUP($G876,Appr.Meta!$A:$A,Appr.Meta!$D:$D,"-",0,1))</f>
        <v>-</v>
      </c>
      <c r="I876" s="302"/>
      <c r="J876" s="303" t="str">
        <f>IF($I876="","-",_xlfn.XLOOKUP($I876,'CC.Meta'!$A:$A,'CC.Meta'!$D:$D,"-",0,1))</f>
        <v>-</v>
      </c>
      <c r="K876" s="302"/>
      <c r="L876" s="146" t="str">
        <f>IF($K876="","-",_xlfn.XLOOKUP($K876,Obj.Meta!$A:$A,Obj.Meta!$D:$D,"-",0,1))</f>
        <v>-</v>
      </c>
      <c r="M876" s="300" t="str">
        <f>IF($K876="","-",_xlfn.XLOOKUP($K876,Obj.Meta!$A:$A,Obj.Meta!$F:$F,"-",0,1))</f>
        <v>-</v>
      </c>
      <c r="N876" s="337" t="str">
        <f t="shared" si="27"/>
        <v>---</v>
      </c>
      <c r="O876" s="333"/>
      <c r="P876" s="54"/>
      <c r="Q876" s="52"/>
      <c r="R876" s="34"/>
      <c r="S876" s="53"/>
      <c r="T876" s="208"/>
      <c r="U876" s="726"/>
      <c r="V876" s="206"/>
      <c r="W876" s="206"/>
      <c r="X876" s="678"/>
      <c r="Y876" s="34"/>
      <c r="Z876" s="610"/>
      <c r="AA876" s="608"/>
    </row>
    <row r="877" spans="1:27">
      <c r="A877" s="145" t="str">
        <f t="shared" si="26"/>
        <v>-</v>
      </c>
      <c r="B877" s="146" t="str">
        <f>_xlfn.XLOOKUP($A877,Dept.Meta!$A:$A,Dept.Meta!$F:$F,"-",0,1)</f>
        <v>-</v>
      </c>
      <c r="C877" s="629" t="str">
        <f>_xlfn.XLOOKUP(_xlfn.CONCAT($G877,"-",$I877),Div.Meta!$H:$H,Div.Meta!$C:$C,"-",0,1)</f>
        <v>-</v>
      </c>
      <c r="D877" s="302"/>
      <c r="E877" s="146" t="str">
        <f>IF($D877="","-",_xlfn.XLOOKUP($D877,Fund.Meta!$A:$A,Fund.Meta!$D:$D,"-",0,1))</f>
        <v>-</v>
      </c>
      <c r="F877" s="303" t="str">
        <f>IF($D877="","-",_xlfn.XLOOKUP($D877,Fund.Meta!$A:$A,Fund.Meta!$E:$E,"-",0,1))</f>
        <v>-</v>
      </c>
      <c r="G877" s="334"/>
      <c r="H877" s="303" t="str">
        <f>IF($G877="","-",_xlfn.XLOOKUP($G877,Appr.Meta!$A:$A,Appr.Meta!$D:$D,"-",0,1))</f>
        <v>-</v>
      </c>
      <c r="I877" s="302"/>
      <c r="J877" s="303" t="str">
        <f>IF($I877="","-",_xlfn.XLOOKUP($I877,'CC.Meta'!$A:$A,'CC.Meta'!$D:$D,"-",0,1))</f>
        <v>-</v>
      </c>
      <c r="K877" s="302"/>
      <c r="L877" s="146" t="str">
        <f>IF($K877="","-",_xlfn.XLOOKUP($K877,Obj.Meta!$A:$A,Obj.Meta!$D:$D,"-",0,1))</f>
        <v>-</v>
      </c>
      <c r="M877" s="300" t="str">
        <f>IF($K877="","-",_xlfn.XLOOKUP($K877,Obj.Meta!$A:$A,Obj.Meta!$F:$F,"-",0,1))</f>
        <v>-</v>
      </c>
      <c r="N877" s="337" t="str">
        <f t="shared" si="27"/>
        <v>---</v>
      </c>
      <c r="O877" s="333"/>
      <c r="P877" s="54"/>
      <c r="Q877" s="52"/>
      <c r="R877" s="34"/>
      <c r="S877" s="53"/>
      <c r="T877" s="208"/>
      <c r="U877" s="726"/>
      <c r="V877" s="206"/>
      <c r="W877" s="206"/>
      <c r="X877" s="678"/>
      <c r="Y877" s="34"/>
      <c r="Z877" s="610"/>
      <c r="AA877" s="608"/>
    </row>
    <row r="878" spans="1:27">
      <c r="A878" s="145" t="str">
        <f t="shared" si="26"/>
        <v>-</v>
      </c>
      <c r="B878" s="146" t="str">
        <f>_xlfn.XLOOKUP($A878,Dept.Meta!$A:$A,Dept.Meta!$F:$F,"-",0,1)</f>
        <v>-</v>
      </c>
      <c r="C878" s="629" t="str">
        <f>_xlfn.XLOOKUP(_xlfn.CONCAT($G878,"-",$I878),Div.Meta!$H:$H,Div.Meta!$C:$C,"-",0,1)</f>
        <v>-</v>
      </c>
      <c r="D878" s="302"/>
      <c r="E878" s="146" t="str">
        <f>IF($D878="","-",_xlfn.XLOOKUP($D878,Fund.Meta!$A:$A,Fund.Meta!$D:$D,"-",0,1))</f>
        <v>-</v>
      </c>
      <c r="F878" s="303" t="str">
        <f>IF($D878="","-",_xlfn.XLOOKUP($D878,Fund.Meta!$A:$A,Fund.Meta!$E:$E,"-",0,1))</f>
        <v>-</v>
      </c>
      <c r="G878" s="334"/>
      <c r="H878" s="303" t="str">
        <f>IF($G878="","-",_xlfn.XLOOKUP($G878,Appr.Meta!$A:$A,Appr.Meta!$D:$D,"-",0,1))</f>
        <v>-</v>
      </c>
      <c r="I878" s="302"/>
      <c r="J878" s="303" t="str">
        <f>IF($I878="","-",_xlfn.XLOOKUP($I878,'CC.Meta'!$A:$A,'CC.Meta'!$D:$D,"-",0,1))</f>
        <v>-</v>
      </c>
      <c r="K878" s="302"/>
      <c r="L878" s="146" t="str">
        <f>IF($K878="","-",_xlfn.XLOOKUP($K878,Obj.Meta!$A:$A,Obj.Meta!$D:$D,"-",0,1))</f>
        <v>-</v>
      </c>
      <c r="M878" s="300" t="str">
        <f>IF($K878="","-",_xlfn.XLOOKUP($K878,Obj.Meta!$A:$A,Obj.Meta!$F:$F,"-",0,1))</f>
        <v>-</v>
      </c>
      <c r="N878" s="337" t="str">
        <f t="shared" si="27"/>
        <v>---</v>
      </c>
      <c r="O878" s="333"/>
      <c r="P878" s="54"/>
      <c r="Q878" s="52"/>
      <c r="R878" s="34"/>
      <c r="S878" s="53"/>
      <c r="T878" s="208"/>
      <c r="U878" s="726"/>
      <c r="V878" s="206"/>
      <c r="W878" s="206"/>
      <c r="X878" s="678"/>
      <c r="Y878" s="34"/>
      <c r="Z878" s="610"/>
      <c r="AA878" s="608"/>
    </row>
    <row r="879" spans="1:27">
      <c r="A879" s="145" t="str">
        <f t="shared" si="26"/>
        <v>-</v>
      </c>
      <c r="B879" s="146" t="str">
        <f>_xlfn.XLOOKUP($A879,Dept.Meta!$A:$A,Dept.Meta!$F:$F,"-",0,1)</f>
        <v>-</v>
      </c>
      <c r="C879" s="629" t="str">
        <f>_xlfn.XLOOKUP(_xlfn.CONCAT($G879,"-",$I879),Div.Meta!$H:$H,Div.Meta!$C:$C,"-",0,1)</f>
        <v>-</v>
      </c>
      <c r="D879" s="302"/>
      <c r="E879" s="146" t="str">
        <f>IF($D879="","-",_xlfn.XLOOKUP($D879,Fund.Meta!$A:$A,Fund.Meta!$D:$D,"-",0,1))</f>
        <v>-</v>
      </c>
      <c r="F879" s="303" t="str">
        <f>IF($D879="","-",_xlfn.XLOOKUP($D879,Fund.Meta!$A:$A,Fund.Meta!$E:$E,"-",0,1))</f>
        <v>-</v>
      </c>
      <c r="G879" s="334"/>
      <c r="H879" s="303" t="str">
        <f>IF($G879="","-",_xlfn.XLOOKUP($G879,Appr.Meta!$A:$A,Appr.Meta!$D:$D,"-",0,1))</f>
        <v>-</v>
      </c>
      <c r="I879" s="302"/>
      <c r="J879" s="303" t="str">
        <f>IF($I879="","-",_xlfn.XLOOKUP($I879,'CC.Meta'!$A:$A,'CC.Meta'!$D:$D,"-",0,1))</f>
        <v>-</v>
      </c>
      <c r="K879" s="302"/>
      <c r="L879" s="146" t="str">
        <f>IF($K879="","-",_xlfn.XLOOKUP($K879,Obj.Meta!$A:$A,Obj.Meta!$D:$D,"-",0,1))</f>
        <v>-</v>
      </c>
      <c r="M879" s="300" t="str">
        <f>IF($K879="","-",_xlfn.XLOOKUP($K879,Obj.Meta!$A:$A,Obj.Meta!$F:$F,"-",0,1))</f>
        <v>-</v>
      </c>
      <c r="N879" s="337" t="str">
        <f t="shared" si="27"/>
        <v>---</v>
      </c>
      <c r="O879" s="333"/>
      <c r="P879" s="54"/>
      <c r="Q879" s="52"/>
      <c r="R879" s="34"/>
      <c r="S879" s="53"/>
      <c r="T879" s="208"/>
      <c r="U879" s="726"/>
      <c r="V879" s="206"/>
      <c r="W879" s="206"/>
      <c r="X879" s="678"/>
      <c r="Y879" s="34"/>
      <c r="Z879" s="610"/>
      <c r="AA879" s="608"/>
    </row>
    <row r="880" spans="1:27">
      <c r="A880" s="145" t="str">
        <f t="shared" si="26"/>
        <v>-</v>
      </c>
      <c r="B880" s="146" t="str">
        <f>_xlfn.XLOOKUP($A880,Dept.Meta!$A:$A,Dept.Meta!$F:$F,"-",0,1)</f>
        <v>-</v>
      </c>
      <c r="C880" s="629" t="str">
        <f>_xlfn.XLOOKUP(_xlfn.CONCAT($G880,"-",$I880),Div.Meta!$H:$H,Div.Meta!$C:$C,"-",0,1)</f>
        <v>-</v>
      </c>
      <c r="D880" s="302"/>
      <c r="E880" s="146" t="str">
        <f>IF($D880="","-",_xlfn.XLOOKUP($D880,Fund.Meta!$A:$A,Fund.Meta!$D:$D,"-",0,1))</f>
        <v>-</v>
      </c>
      <c r="F880" s="303" t="str">
        <f>IF($D880="","-",_xlfn.XLOOKUP($D880,Fund.Meta!$A:$A,Fund.Meta!$E:$E,"-",0,1))</f>
        <v>-</v>
      </c>
      <c r="G880" s="334"/>
      <c r="H880" s="303" t="str">
        <f>IF($G880="","-",_xlfn.XLOOKUP($G880,Appr.Meta!$A:$A,Appr.Meta!$D:$D,"-",0,1))</f>
        <v>-</v>
      </c>
      <c r="I880" s="302"/>
      <c r="J880" s="303" t="str">
        <f>IF($I880="","-",_xlfn.XLOOKUP($I880,'CC.Meta'!$A:$A,'CC.Meta'!$D:$D,"-",0,1))</f>
        <v>-</v>
      </c>
      <c r="K880" s="302"/>
      <c r="L880" s="146" t="str">
        <f>IF($K880="","-",_xlfn.XLOOKUP($K880,Obj.Meta!$A:$A,Obj.Meta!$D:$D,"-",0,1))</f>
        <v>-</v>
      </c>
      <c r="M880" s="300" t="str">
        <f>IF($K880="","-",_xlfn.XLOOKUP($K880,Obj.Meta!$A:$A,Obj.Meta!$F:$F,"-",0,1))</f>
        <v>-</v>
      </c>
      <c r="N880" s="337" t="str">
        <f t="shared" si="27"/>
        <v>---</v>
      </c>
      <c r="O880" s="333"/>
      <c r="P880" s="54"/>
      <c r="Q880" s="52"/>
      <c r="R880" s="34"/>
      <c r="S880" s="53"/>
      <c r="T880" s="208"/>
      <c r="U880" s="726"/>
      <c r="V880" s="206"/>
      <c r="W880" s="206"/>
      <c r="X880" s="678"/>
      <c r="Y880" s="34"/>
      <c r="Z880" s="610"/>
      <c r="AA880" s="608"/>
    </row>
    <row r="881" spans="1:27">
      <c r="A881" s="145" t="str">
        <f t="shared" si="26"/>
        <v>-</v>
      </c>
      <c r="B881" s="146" t="str">
        <f>_xlfn.XLOOKUP($A881,Dept.Meta!$A:$A,Dept.Meta!$F:$F,"-",0,1)</f>
        <v>-</v>
      </c>
      <c r="C881" s="629" t="str">
        <f>_xlfn.XLOOKUP(_xlfn.CONCAT($G881,"-",$I881),Div.Meta!$H:$H,Div.Meta!$C:$C,"-",0,1)</f>
        <v>-</v>
      </c>
      <c r="D881" s="302"/>
      <c r="E881" s="146" t="str">
        <f>IF($D881="","-",_xlfn.XLOOKUP($D881,Fund.Meta!$A:$A,Fund.Meta!$D:$D,"-",0,1))</f>
        <v>-</v>
      </c>
      <c r="F881" s="303" t="str">
        <f>IF($D881="","-",_xlfn.XLOOKUP($D881,Fund.Meta!$A:$A,Fund.Meta!$E:$E,"-",0,1))</f>
        <v>-</v>
      </c>
      <c r="G881" s="334"/>
      <c r="H881" s="303" t="str">
        <f>IF($G881="","-",_xlfn.XLOOKUP($G881,Appr.Meta!$A:$A,Appr.Meta!$D:$D,"-",0,1))</f>
        <v>-</v>
      </c>
      <c r="I881" s="302"/>
      <c r="J881" s="303" t="str">
        <f>IF($I881="","-",_xlfn.XLOOKUP($I881,'CC.Meta'!$A:$A,'CC.Meta'!$D:$D,"-",0,1))</f>
        <v>-</v>
      </c>
      <c r="K881" s="302"/>
      <c r="L881" s="146" t="str">
        <f>IF($K881="","-",_xlfn.XLOOKUP($K881,Obj.Meta!$A:$A,Obj.Meta!$D:$D,"-",0,1))</f>
        <v>-</v>
      </c>
      <c r="M881" s="300" t="str">
        <f>IF($K881="","-",_xlfn.XLOOKUP($K881,Obj.Meta!$A:$A,Obj.Meta!$F:$F,"-",0,1))</f>
        <v>-</v>
      </c>
      <c r="N881" s="337" t="str">
        <f t="shared" si="27"/>
        <v>---</v>
      </c>
      <c r="O881" s="333"/>
      <c r="P881" s="54"/>
      <c r="Q881" s="52"/>
      <c r="R881" s="34"/>
      <c r="S881" s="53"/>
      <c r="T881" s="208"/>
      <c r="U881" s="726"/>
      <c r="V881" s="206"/>
      <c r="W881" s="206"/>
      <c r="X881" s="678"/>
      <c r="Y881" s="34"/>
      <c r="Z881" s="610"/>
      <c r="AA881" s="608"/>
    </row>
    <row r="882" spans="1:27">
      <c r="A882" s="145" t="str">
        <f t="shared" si="26"/>
        <v>-</v>
      </c>
      <c r="B882" s="146" t="str">
        <f>_xlfn.XLOOKUP($A882,Dept.Meta!$A:$A,Dept.Meta!$F:$F,"-",0,1)</f>
        <v>-</v>
      </c>
      <c r="C882" s="629" t="str">
        <f>_xlfn.XLOOKUP(_xlfn.CONCAT($G882,"-",$I882),Div.Meta!$H:$H,Div.Meta!$C:$C,"-",0,1)</f>
        <v>-</v>
      </c>
      <c r="D882" s="302"/>
      <c r="E882" s="146" t="str">
        <f>IF($D882="","-",_xlfn.XLOOKUP($D882,Fund.Meta!$A:$A,Fund.Meta!$D:$D,"-",0,1))</f>
        <v>-</v>
      </c>
      <c r="F882" s="303" t="str">
        <f>IF($D882="","-",_xlfn.XLOOKUP($D882,Fund.Meta!$A:$A,Fund.Meta!$E:$E,"-",0,1))</f>
        <v>-</v>
      </c>
      <c r="G882" s="334"/>
      <c r="H882" s="303" t="str">
        <f>IF($G882="","-",_xlfn.XLOOKUP($G882,Appr.Meta!$A:$A,Appr.Meta!$D:$D,"-",0,1))</f>
        <v>-</v>
      </c>
      <c r="I882" s="302"/>
      <c r="J882" s="303" t="str">
        <f>IF($I882="","-",_xlfn.XLOOKUP($I882,'CC.Meta'!$A:$A,'CC.Meta'!$D:$D,"-",0,1))</f>
        <v>-</v>
      </c>
      <c r="K882" s="302"/>
      <c r="L882" s="146" t="str">
        <f>IF($K882="","-",_xlfn.XLOOKUP($K882,Obj.Meta!$A:$A,Obj.Meta!$D:$D,"-",0,1))</f>
        <v>-</v>
      </c>
      <c r="M882" s="300" t="str">
        <f>IF($K882="","-",_xlfn.XLOOKUP($K882,Obj.Meta!$A:$A,Obj.Meta!$F:$F,"-",0,1))</f>
        <v>-</v>
      </c>
      <c r="N882" s="337" t="str">
        <f t="shared" si="27"/>
        <v>---</v>
      </c>
      <c r="O882" s="333"/>
      <c r="P882" s="54"/>
      <c r="Q882" s="52"/>
      <c r="R882" s="34"/>
      <c r="S882" s="53"/>
      <c r="T882" s="208"/>
      <c r="U882" s="726"/>
      <c r="V882" s="206"/>
      <c r="W882" s="206"/>
      <c r="X882" s="678"/>
      <c r="Y882" s="34"/>
      <c r="Z882" s="610"/>
      <c r="AA882" s="608"/>
    </row>
    <row r="883" spans="1:27">
      <c r="A883" s="145" t="str">
        <f t="shared" si="26"/>
        <v>-</v>
      </c>
      <c r="B883" s="146" t="str">
        <f>_xlfn.XLOOKUP($A883,Dept.Meta!$A:$A,Dept.Meta!$F:$F,"-",0,1)</f>
        <v>-</v>
      </c>
      <c r="C883" s="629" t="str">
        <f>_xlfn.XLOOKUP(_xlfn.CONCAT($G883,"-",$I883),Div.Meta!$H:$H,Div.Meta!$C:$C,"-",0,1)</f>
        <v>-</v>
      </c>
      <c r="D883" s="302"/>
      <c r="E883" s="146" t="str">
        <f>IF($D883="","-",_xlfn.XLOOKUP($D883,Fund.Meta!$A:$A,Fund.Meta!$D:$D,"-",0,1))</f>
        <v>-</v>
      </c>
      <c r="F883" s="303" t="str">
        <f>IF($D883="","-",_xlfn.XLOOKUP($D883,Fund.Meta!$A:$A,Fund.Meta!$E:$E,"-",0,1))</f>
        <v>-</v>
      </c>
      <c r="G883" s="334"/>
      <c r="H883" s="303" t="str">
        <f>IF($G883="","-",_xlfn.XLOOKUP($G883,Appr.Meta!$A:$A,Appr.Meta!$D:$D,"-",0,1))</f>
        <v>-</v>
      </c>
      <c r="I883" s="302"/>
      <c r="J883" s="303" t="str">
        <f>IF($I883="","-",_xlfn.XLOOKUP($I883,'CC.Meta'!$A:$A,'CC.Meta'!$D:$D,"-",0,1))</f>
        <v>-</v>
      </c>
      <c r="K883" s="302"/>
      <c r="L883" s="146" t="str">
        <f>IF($K883="","-",_xlfn.XLOOKUP($K883,Obj.Meta!$A:$A,Obj.Meta!$D:$D,"-",0,1))</f>
        <v>-</v>
      </c>
      <c r="M883" s="300" t="str">
        <f>IF($K883="","-",_xlfn.XLOOKUP($K883,Obj.Meta!$A:$A,Obj.Meta!$F:$F,"-",0,1))</f>
        <v>-</v>
      </c>
      <c r="N883" s="337" t="str">
        <f t="shared" si="27"/>
        <v>---</v>
      </c>
      <c r="O883" s="333"/>
      <c r="P883" s="54"/>
      <c r="Q883" s="52"/>
      <c r="R883" s="34"/>
      <c r="S883" s="53"/>
      <c r="T883" s="208"/>
      <c r="U883" s="726"/>
      <c r="V883" s="206"/>
      <c r="W883" s="206"/>
      <c r="X883" s="678"/>
      <c r="Y883" s="34"/>
      <c r="Z883" s="610"/>
      <c r="AA883" s="608"/>
    </row>
    <row r="884" spans="1:27">
      <c r="A884" s="145" t="str">
        <f t="shared" si="26"/>
        <v>-</v>
      </c>
      <c r="B884" s="146" t="str">
        <f>_xlfn.XLOOKUP($A884,Dept.Meta!$A:$A,Dept.Meta!$F:$F,"-",0,1)</f>
        <v>-</v>
      </c>
      <c r="C884" s="629" t="str">
        <f>_xlfn.XLOOKUP(_xlfn.CONCAT($G884,"-",$I884),Div.Meta!$H:$H,Div.Meta!$C:$C,"-",0,1)</f>
        <v>-</v>
      </c>
      <c r="D884" s="302"/>
      <c r="E884" s="146" t="str">
        <f>IF($D884="","-",_xlfn.XLOOKUP($D884,Fund.Meta!$A:$A,Fund.Meta!$D:$D,"-",0,1))</f>
        <v>-</v>
      </c>
      <c r="F884" s="303" t="str">
        <f>IF($D884="","-",_xlfn.XLOOKUP($D884,Fund.Meta!$A:$A,Fund.Meta!$E:$E,"-",0,1))</f>
        <v>-</v>
      </c>
      <c r="G884" s="334"/>
      <c r="H884" s="303" t="str">
        <f>IF($G884="","-",_xlfn.XLOOKUP($G884,Appr.Meta!$A:$A,Appr.Meta!$D:$D,"-",0,1))</f>
        <v>-</v>
      </c>
      <c r="I884" s="302"/>
      <c r="J884" s="303" t="str">
        <f>IF($I884="","-",_xlfn.XLOOKUP($I884,'CC.Meta'!$A:$A,'CC.Meta'!$D:$D,"-",0,1))</f>
        <v>-</v>
      </c>
      <c r="K884" s="302"/>
      <c r="L884" s="146" t="str">
        <f>IF($K884="","-",_xlfn.XLOOKUP($K884,Obj.Meta!$A:$A,Obj.Meta!$D:$D,"-",0,1))</f>
        <v>-</v>
      </c>
      <c r="M884" s="300" t="str">
        <f>IF($K884="","-",_xlfn.XLOOKUP($K884,Obj.Meta!$A:$A,Obj.Meta!$F:$F,"-",0,1))</f>
        <v>-</v>
      </c>
      <c r="N884" s="337" t="str">
        <f t="shared" si="27"/>
        <v>---</v>
      </c>
      <c r="O884" s="333"/>
      <c r="P884" s="54"/>
      <c r="Q884" s="52"/>
      <c r="R884" s="34"/>
      <c r="S884" s="53"/>
      <c r="T884" s="208"/>
      <c r="U884" s="726"/>
      <c r="V884" s="206"/>
      <c r="W884" s="206"/>
      <c r="X884" s="678"/>
      <c r="Y884" s="34"/>
      <c r="Z884" s="610"/>
      <c r="AA884" s="608"/>
    </row>
    <row r="885" spans="1:27">
      <c r="A885" s="145" t="str">
        <f t="shared" si="26"/>
        <v>-</v>
      </c>
      <c r="B885" s="146" t="str">
        <f>_xlfn.XLOOKUP($A885,Dept.Meta!$A:$A,Dept.Meta!$F:$F,"-",0,1)</f>
        <v>-</v>
      </c>
      <c r="C885" s="629" t="str">
        <f>_xlfn.XLOOKUP(_xlfn.CONCAT($G885,"-",$I885),Div.Meta!$H:$H,Div.Meta!$C:$C,"-",0,1)</f>
        <v>-</v>
      </c>
      <c r="D885" s="302"/>
      <c r="E885" s="146" t="str">
        <f>IF($D885="","-",_xlfn.XLOOKUP($D885,Fund.Meta!$A:$A,Fund.Meta!$D:$D,"-",0,1))</f>
        <v>-</v>
      </c>
      <c r="F885" s="303" t="str">
        <f>IF($D885="","-",_xlfn.XLOOKUP($D885,Fund.Meta!$A:$A,Fund.Meta!$E:$E,"-",0,1))</f>
        <v>-</v>
      </c>
      <c r="G885" s="334"/>
      <c r="H885" s="303" t="str">
        <f>IF($G885="","-",_xlfn.XLOOKUP($G885,Appr.Meta!$A:$A,Appr.Meta!$D:$D,"-",0,1))</f>
        <v>-</v>
      </c>
      <c r="I885" s="302"/>
      <c r="J885" s="303" t="str">
        <f>IF($I885="","-",_xlfn.XLOOKUP($I885,'CC.Meta'!$A:$A,'CC.Meta'!$D:$D,"-",0,1))</f>
        <v>-</v>
      </c>
      <c r="K885" s="302"/>
      <c r="L885" s="146" t="str">
        <f>IF($K885="","-",_xlfn.XLOOKUP($K885,Obj.Meta!$A:$A,Obj.Meta!$D:$D,"-",0,1))</f>
        <v>-</v>
      </c>
      <c r="M885" s="300" t="str">
        <f>IF($K885="","-",_xlfn.XLOOKUP($K885,Obj.Meta!$A:$A,Obj.Meta!$F:$F,"-",0,1))</f>
        <v>-</v>
      </c>
      <c r="N885" s="337" t="str">
        <f t="shared" si="27"/>
        <v>---</v>
      </c>
      <c r="O885" s="333"/>
      <c r="P885" s="54"/>
      <c r="Q885" s="52"/>
      <c r="R885" s="34"/>
      <c r="S885" s="53"/>
      <c r="T885" s="208"/>
      <c r="U885" s="726"/>
      <c r="V885" s="206"/>
      <c r="W885" s="206"/>
      <c r="X885" s="678"/>
      <c r="Y885" s="34"/>
      <c r="Z885" s="610"/>
      <c r="AA885" s="608"/>
    </row>
    <row r="886" spans="1:27">
      <c r="A886" s="145" t="str">
        <f t="shared" si="26"/>
        <v>-</v>
      </c>
      <c r="B886" s="146" t="str">
        <f>_xlfn.XLOOKUP($A886,Dept.Meta!$A:$A,Dept.Meta!$F:$F,"-",0,1)</f>
        <v>-</v>
      </c>
      <c r="C886" s="629" t="str">
        <f>_xlfn.XLOOKUP(_xlfn.CONCAT($G886,"-",$I886),Div.Meta!$H:$H,Div.Meta!$C:$C,"-",0,1)</f>
        <v>-</v>
      </c>
      <c r="D886" s="302"/>
      <c r="E886" s="146" t="str">
        <f>IF($D886="","-",_xlfn.XLOOKUP($D886,Fund.Meta!$A:$A,Fund.Meta!$D:$D,"-",0,1))</f>
        <v>-</v>
      </c>
      <c r="F886" s="303" t="str">
        <f>IF($D886="","-",_xlfn.XLOOKUP($D886,Fund.Meta!$A:$A,Fund.Meta!$E:$E,"-",0,1))</f>
        <v>-</v>
      </c>
      <c r="G886" s="334"/>
      <c r="H886" s="303" t="str">
        <f>IF($G886="","-",_xlfn.XLOOKUP($G886,Appr.Meta!$A:$A,Appr.Meta!$D:$D,"-",0,1))</f>
        <v>-</v>
      </c>
      <c r="I886" s="302"/>
      <c r="J886" s="303" t="str">
        <f>IF($I886="","-",_xlfn.XLOOKUP($I886,'CC.Meta'!$A:$A,'CC.Meta'!$D:$D,"-",0,1))</f>
        <v>-</v>
      </c>
      <c r="K886" s="302"/>
      <c r="L886" s="146" t="str">
        <f>IF($K886="","-",_xlfn.XLOOKUP($K886,Obj.Meta!$A:$A,Obj.Meta!$D:$D,"-",0,1))</f>
        <v>-</v>
      </c>
      <c r="M886" s="300" t="str">
        <f>IF($K886="","-",_xlfn.XLOOKUP($K886,Obj.Meta!$A:$A,Obj.Meta!$F:$F,"-",0,1))</f>
        <v>-</v>
      </c>
      <c r="N886" s="337" t="str">
        <f t="shared" si="27"/>
        <v>---</v>
      </c>
      <c r="O886" s="333"/>
      <c r="P886" s="54"/>
      <c r="Q886" s="52"/>
      <c r="R886" s="34"/>
      <c r="S886" s="53"/>
      <c r="T886" s="208"/>
      <c r="U886" s="726"/>
      <c r="V886" s="206"/>
      <c r="W886" s="206"/>
      <c r="X886" s="678"/>
      <c r="Y886" s="34"/>
      <c r="Z886" s="610"/>
      <c r="AA886" s="608"/>
    </row>
    <row r="887" spans="1:27">
      <c r="A887" s="145" t="str">
        <f t="shared" si="26"/>
        <v>-</v>
      </c>
      <c r="B887" s="146" t="str">
        <f>_xlfn.XLOOKUP($A887,Dept.Meta!$A:$A,Dept.Meta!$F:$F,"-",0,1)</f>
        <v>-</v>
      </c>
      <c r="C887" s="629" t="str">
        <f>_xlfn.XLOOKUP(_xlfn.CONCAT($G887,"-",$I887),Div.Meta!$H:$H,Div.Meta!$C:$C,"-",0,1)</f>
        <v>-</v>
      </c>
      <c r="D887" s="302"/>
      <c r="E887" s="146" t="str">
        <f>IF($D887="","-",_xlfn.XLOOKUP($D887,Fund.Meta!$A:$A,Fund.Meta!$D:$D,"-",0,1))</f>
        <v>-</v>
      </c>
      <c r="F887" s="303" t="str">
        <f>IF($D887="","-",_xlfn.XLOOKUP($D887,Fund.Meta!$A:$A,Fund.Meta!$E:$E,"-",0,1))</f>
        <v>-</v>
      </c>
      <c r="G887" s="334"/>
      <c r="H887" s="303" t="str">
        <f>IF($G887="","-",_xlfn.XLOOKUP($G887,Appr.Meta!$A:$A,Appr.Meta!$D:$D,"-",0,1))</f>
        <v>-</v>
      </c>
      <c r="I887" s="302"/>
      <c r="J887" s="303" t="str">
        <f>IF($I887="","-",_xlfn.XLOOKUP($I887,'CC.Meta'!$A:$A,'CC.Meta'!$D:$D,"-",0,1))</f>
        <v>-</v>
      </c>
      <c r="K887" s="302"/>
      <c r="L887" s="146" t="str">
        <f>IF($K887="","-",_xlfn.XLOOKUP($K887,Obj.Meta!$A:$A,Obj.Meta!$D:$D,"-",0,1))</f>
        <v>-</v>
      </c>
      <c r="M887" s="300" t="str">
        <f>IF($K887="","-",_xlfn.XLOOKUP($K887,Obj.Meta!$A:$A,Obj.Meta!$F:$F,"-",0,1))</f>
        <v>-</v>
      </c>
      <c r="N887" s="337" t="str">
        <f t="shared" si="27"/>
        <v>---</v>
      </c>
      <c r="O887" s="333"/>
      <c r="P887" s="54"/>
      <c r="Q887" s="52"/>
      <c r="R887" s="34"/>
      <c r="S887" s="53"/>
      <c r="T887" s="208"/>
      <c r="U887" s="726"/>
      <c r="V887" s="206"/>
      <c r="W887" s="206"/>
      <c r="X887" s="678"/>
      <c r="Y887" s="34"/>
      <c r="Z887" s="610"/>
      <c r="AA887" s="608"/>
    </row>
    <row r="888" spans="1:27">
      <c r="A888" s="145" t="str">
        <f t="shared" si="26"/>
        <v>-</v>
      </c>
      <c r="B888" s="146" t="str">
        <f>_xlfn.XLOOKUP($A888,Dept.Meta!$A:$A,Dept.Meta!$F:$F,"-",0,1)</f>
        <v>-</v>
      </c>
      <c r="C888" s="629" t="str">
        <f>_xlfn.XLOOKUP(_xlfn.CONCAT($G888,"-",$I888),Div.Meta!$H:$H,Div.Meta!$C:$C,"-",0,1)</f>
        <v>-</v>
      </c>
      <c r="D888" s="302"/>
      <c r="E888" s="146" t="str">
        <f>IF($D888="","-",_xlfn.XLOOKUP($D888,Fund.Meta!$A:$A,Fund.Meta!$D:$D,"-",0,1))</f>
        <v>-</v>
      </c>
      <c r="F888" s="303" t="str">
        <f>IF($D888="","-",_xlfn.XLOOKUP($D888,Fund.Meta!$A:$A,Fund.Meta!$E:$E,"-",0,1))</f>
        <v>-</v>
      </c>
      <c r="G888" s="334"/>
      <c r="H888" s="303" t="str">
        <f>IF($G888="","-",_xlfn.XLOOKUP($G888,Appr.Meta!$A:$A,Appr.Meta!$D:$D,"-",0,1))</f>
        <v>-</v>
      </c>
      <c r="I888" s="302"/>
      <c r="J888" s="303" t="str">
        <f>IF($I888="","-",_xlfn.XLOOKUP($I888,'CC.Meta'!$A:$A,'CC.Meta'!$D:$D,"-",0,1))</f>
        <v>-</v>
      </c>
      <c r="K888" s="302"/>
      <c r="L888" s="146" t="str">
        <f>IF($K888="","-",_xlfn.XLOOKUP($K888,Obj.Meta!$A:$A,Obj.Meta!$D:$D,"-",0,1))</f>
        <v>-</v>
      </c>
      <c r="M888" s="300" t="str">
        <f>IF($K888="","-",_xlfn.XLOOKUP($K888,Obj.Meta!$A:$A,Obj.Meta!$F:$F,"-",0,1))</f>
        <v>-</v>
      </c>
      <c r="N888" s="337" t="str">
        <f t="shared" si="27"/>
        <v>---</v>
      </c>
      <c r="O888" s="333"/>
      <c r="P888" s="54"/>
      <c r="Q888" s="52"/>
      <c r="R888" s="34"/>
      <c r="S888" s="53"/>
      <c r="T888" s="208"/>
      <c r="U888" s="726"/>
      <c r="V888" s="206"/>
      <c r="W888" s="206"/>
      <c r="X888" s="678"/>
      <c r="Y888" s="34"/>
      <c r="Z888" s="610"/>
      <c r="AA888" s="608"/>
    </row>
    <row r="889" spans="1:27">
      <c r="A889" s="145" t="str">
        <f t="shared" si="26"/>
        <v>-</v>
      </c>
      <c r="B889" s="146" t="str">
        <f>_xlfn.XLOOKUP($A889,Dept.Meta!$A:$A,Dept.Meta!$F:$F,"-",0,1)</f>
        <v>-</v>
      </c>
      <c r="C889" s="629" t="str">
        <f>_xlfn.XLOOKUP(_xlfn.CONCAT($G889,"-",$I889),Div.Meta!$H:$H,Div.Meta!$C:$C,"-",0,1)</f>
        <v>-</v>
      </c>
      <c r="D889" s="302"/>
      <c r="E889" s="146" t="str">
        <f>IF($D889="","-",_xlfn.XLOOKUP($D889,Fund.Meta!$A:$A,Fund.Meta!$D:$D,"-",0,1))</f>
        <v>-</v>
      </c>
      <c r="F889" s="303" t="str">
        <f>IF($D889="","-",_xlfn.XLOOKUP($D889,Fund.Meta!$A:$A,Fund.Meta!$E:$E,"-",0,1))</f>
        <v>-</v>
      </c>
      <c r="G889" s="334"/>
      <c r="H889" s="303" t="str">
        <f>IF($G889="","-",_xlfn.XLOOKUP($G889,Appr.Meta!$A:$A,Appr.Meta!$D:$D,"-",0,1))</f>
        <v>-</v>
      </c>
      <c r="I889" s="302"/>
      <c r="J889" s="303" t="str">
        <f>IF($I889="","-",_xlfn.XLOOKUP($I889,'CC.Meta'!$A:$A,'CC.Meta'!$D:$D,"-",0,1))</f>
        <v>-</v>
      </c>
      <c r="K889" s="302"/>
      <c r="L889" s="146" t="str">
        <f>IF($K889="","-",_xlfn.XLOOKUP($K889,Obj.Meta!$A:$A,Obj.Meta!$D:$D,"-",0,1))</f>
        <v>-</v>
      </c>
      <c r="M889" s="300" t="str">
        <f>IF($K889="","-",_xlfn.XLOOKUP($K889,Obj.Meta!$A:$A,Obj.Meta!$F:$F,"-",0,1))</f>
        <v>-</v>
      </c>
      <c r="N889" s="337" t="str">
        <f t="shared" si="27"/>
        <v>---</v>
      </c>
      <c r="O889" s="333"/>
      <c r="P889" s="54"/>
      <c r="Q889" s="52"/>
      <c r="R889" s="34"/>
      <c r="S889" s="53"/>
      <c r="T889" s="208"/>
      <c r="U889" s="726"/>
      <c r="V889" s="206"/>
      <c r="W889" s="206"/>
      <c r="X889" s="678"/>
      <c r="Y889" s="34"/>
      <c r="Z889" s="610"/>
      <c r="AA889" s="608"/>
    </row>
    <row r="890" spans="1:27">
      <c r="A890" s="145" t="str">
        <f t="shared" si="26"/>
        <v>-</v>
      </c>
      <c r="B890" s="146" t="str">
        <f>_xlfn.XLOOKUP($A890,Dept.Meta!$A:$A,Dept.Meta!$F:$F,"-",0,1)</f>
        <v>-</v>
      </c>
      <c r="C890" s="629" t="str">
        <f>_xlfn.XLOOKUP(_xlfn.CONCAT($G890,"-",$I890),Div.Meta!$H:$H,Div.Meta!$C:$C,"-",0,1)</f>
        <v>-</v>
      </c>
      <c r="D890" s="302"/>
      <c r="E890" s="146" t="str">
        <f>IF($D890="","-",_xlfn.XLOOKUP($D890,Fund.Meta!$A:$A,Fund.Meta!$D:$D,"-",0,1))</f>
        <v>-</v>
      </c>
      <c r="F890" s="303" t="str">
        <f>IF($D890="","-",_xlfn.XLOOKUP($D890,Fund.Meta!$A:$A,Fund.Meta!$E:$E,"-",0,1))</f>
        <v>-</v>
      </c>
      <c r="G890" s="334"/>
      <c r="H890" s="303" t="str">
        <f>IF($G890="","-",_xlfn.XLOOKUP($G890,Appr.Meta!$A:$A,Appr.Meta!$D:$D,"-",0,1))</f>
        <v>-</v>
      </c>
      <c r="I890" s="302"/>
      <c r="J890" s="303" t="str">
        <f>IF($I890="","-",_xlfn.XLOOKUP($I890,'CC.Meta'!$A:$A,'CC.Meta'!$D:$D,"-",0,1))</f>
        <v>-</v>
      </c>
      <c r="K890" s="302"/>
      <c r="L890" s="146" t="str">
        <f>IF($K890="","-",_xlfn.XLOOKUP($K890,Obj.Meta!$A:$A,Obj.Meta!$D:$D,"-",0,1))</f>
        <v>-</v>
      </c>
      <c r="M890" s="300" t="str">
        <f>IF($K890="","-",_xlfn.XLOOKUP($K890,Obj.Meta!$A:$A,Obj.Meta!$F:$F,"-",0,1))</f>
        <v>-</v>
      </c>
      <c r="N890" s="337" t="str">
        <f t="shared" si="27"/>
        <v>---</v>
      </c>
      <c r="O890" s="333"/>
      <c r="P890" s="54"/>
      <c r="Q890" s="52"/>
      <c r="R890" s="34"/>
      <c r="S890" s="53"/>
      <c r="T890" s="208"/>
      <c r="U890" s="726"/>
      <c r="V890" s="206"/>
      <c r="W890" s="206"/>
      <c r="X890" s="678"/>
      <c r="Y890" s="34"/>
      <c r="Z890" s="610"/>
      <c r="AA890" s="608"/>
    </row>
    <row r="891" spans="1:27">
      <c r="A891" s="145" t="str">
        <f t="shared" si="26"/>
        <v>-</v>
      </c>
      <c r="B891" s="146" t="str">
        <f>_xlfn.XLOOKUP($A891,Dept.Meta!$A:$A,Dept.Meta!$F:$F,"-",0,1)</f>
        <v>-</v>
      </c>
      <c r="C891" s="629" t="str">
        <f>_xlfn.XLOOKUP(_xlfn.CONCAT($G891,"-",$I891),Div.Meta!$H:$H,Div.Meta!$C:$C,"-",0,1)</f>
        <v>-</v>
      </c>
      <c r="D891" s="302"/>
      <c r="E891" s="146" t="str">
        <f>IF($D891="","-",_xlfn.XLOOKUP($D891,Fund.Meta!$A:$A,Fund.Meta!$D:$D,"-",0,1))</f>
        <v>-</v>
      </c>
      <c r="F891" s="303" t="str">
        <f>IF($D891="","-",_xlfn.XLOOKUP($D891,Fund.Meta!$A:$A,Fund.Meta!$E:$E,"-",0,1))</f>
        <v>-</v>
      </c>
      <c r="G891" s="334"/>
      <c r="H891" s="303" t="str">
        <f>IF($G891="","-",_xlfn.XLOOKUP($G891,Appr.Meta!$A:$A,Appr.Meta!$D:$D,"-",0,1))</f>
        <v>-</v>
      </c>
      <c r="I891" s="302"/>
      <c r="J891" s="303" t="str">
        <f>IF($I891="","-",_xlfn.XLOOKUP($I891,'CC.Meta'!$A:$A,'CC.Meta'!$D:$D,"-",0,1))</f>
        <v>-</v>
      </c>
      <c r="K891" s="302"/>
      <c r="L891" s="146" t="str">
        <f>IF($K891="","-",_xlfn.XLOOKUP($K891,Obj.Meta!$A:$A,Obj.Meta!$D:$D,"-",0,1))</f>
        <v>-</v>
      </c>
      <c r="M891" s="300" t="str">
        <f>IF($K891="","-",_xlfn.XLOOKUP($K891,Obj.Meta!$A:$A,Obj.Meta!$F:$F,"-",0,1))</f>
        <v>-</v>
      </c>
      <c r="N891" s="337" t="str">
        <f t="shared" si="27"/>
        <v>---</v>
      </c>
      <c r="O891" s="333"/>
      <c r="P891" s="54"/>
      <c r="Q891" s="52"/>
      <c r="R891" s="34"/>
      <c r="S891" s="53"/>
      <c r="T891" s="208"/>
      <c r="U891" s="726"/>
      <c r="V891" s="206"/>
      <c r="W891" s="206"/>
      <c r="X891" s="678"/>
      <c r="Y891" s="34"/>
      <c r="Z891" s="610"/>
      <c r="AA891" s="608"/>
    </row>
    <row r="892" spans="1:27">
      <c r="A892" s="145" t="str">
        <f t="shared" si="26"/>
        <v>-</v>
      </c>
      <c r="B892" s="146" t="str">
        <f>_xlfn.XLOOKUP($A892,Dept.Meta!$A:$A,Dept.Meta!$F:$F,"-",0,1)</f>
        <v>-</v>
      </c>
      <c r="C892" s="629" t="str">
        <f>_xlfn.XLOOKUP(_xlfn.CONCAT($G892,"-",$I892),Div.Meta!$H:$H,Div.Meta!$C:$C,"-",0,1)</f>
        <v>-</v>
      </c>
      <c r="D892" s="302"/>
      <c r="E892" s="146" t="str">
        <f>IF($D892="","-",_xlfn.XLOOKUP($D892,Fund.Meta!$A:$A,Fund.Meta!$D:$D,"-",0,1))</f>
        <v>-</v>
      </c>
      <c r="F892" s="303" t="str">
        <f>IF($D892="","-",_xlfn.XLOOKUP($D892,Fund.Meta!$A:$A,Fund.Meta!$E:$E,"-",0,1))</f>
        <v>-</v>
      </c>
      <c r="G892" s="334"/>
      <c r="H892" s="303" t="str">
        <f>IF($G892="","-",_xlfn.XLOOKUP($G892,Appr.Meta!$A:$A,Appr.Meta!$D:$D,"-",0,1))</f>
        <v>-</v>
      </c>
      <c r="I892" s="302"/>
      <c r="J892" s="303" t="str">
        <f>IF($I892="","-",_xlfn.XLOOKUP($I892,'CC.Meta'!$A:$A,'CC.Meta'!$D:$D,"-",0,1))</f>
        <v>-</v>
      </c>
      <c r="K892" s="302"/>
      <c r="L892" s="146" t="str">
        <f>IF($K892="","-",_xlfn.XLOOKUP($K892,Obj.Meta!$A:$A,Obj.Meta!$D:$D,"-",0,1))</f>
        <v>-</v>
      </c>
      <c r="M892" s="300" t="str">
        <f>IF($K892="","-",_xlfn.XLOOKUP($K892,Obj.Meta!$A:$A,Obj.Meta!$F:$F,"-",0,1))</f>
        <v>-</v>
      </c>
      <c r="N892" s="337" t="str">
        <f t="shared" si="27"/>
        <v>---</v>
      </c>
      <c r="O892" s="333"/>
      <c r="P892" s="54"/>
      <c r="Q892" s="52"/>
      <c r="R892" s="34"/>
      <c r="S892" s="53"/>
      <c r="T892" s="208"/>
      <c r="U892" s="726"/>
      <c r="V892" s="206"/>
      <c r="W892" s="206"/>
      <c r="X892" s="678"/>
      <c r="Y892" s="34"/>
      <c r="Z892" s="610"/>
      <c r="AA892" s="608"/>
    </row>
    <row r="893" spans="1:27">
      <c r="A893" s="145" t="str">
        <f t="shared" si="26"/>
        <v>-</v>
      </c>
      <c r="B893" s="146" t="str">
        <f>_xlfn.XLOOKUP($A893,Dept.Meta!$A:$A,Dept.Meta!$F:$F,"-",0,1)</f>
        <v>-</v>
      </c>
      <c r="C893" s="629" t="str">
        <f>_xlfn.XLOOKUP(_xlfn.CONCAT($G893,"-",$I893),Div.Meta!$H:$H,Div.Meta!$C:$C,"-",0,1)</f>
        <v>-</v>
      </c>
      <c r="D893" s="302"/>
      <c r="E893" s="146" t="str">
        <f>IF($D893="","-",_xlfn.XLOOKUP($D893,Fund.Meta!$A:$A,Fund.Meta!$D:$D,"-",0,1))</f>
        <v>-</v>
      </c>
      <c r="F893" s="303" t="str">
        <f>IF($D893="","-",_xlfn.XLOOKUP($D893,Fund.Meta!$A:$A,Fund.Meta!$E:$E,"-",0,1))</f>
        <v>-</v>
      </c>
      <c r="G893" s="334"/>
      <c r="H893" s="303" t="str">
        <f>IF($G893="","-",_xlfn.XLOOKUP($G893,Appr.Meta!$A:$A,Appr.Meta!$D:$D,"-",0,1))</f>
        <v>-</v>
      </c>
      <c r="I893" s="302"/>
      <c r="J893" s="303" t="str">
        <f>IF($I893="","-",_xlfn.XLOOKUP($I893,'CC.Meta'!$A:$A,'CC.Meta'!$D:$D,"-",0,1))</f>
        <v>-</v>
      </c>
      <c r="K893" s="302"/>
      <c r="L893" s="146" t="str">
        <f>IF($K893="","-",_xlfn.XLOOKUP($K893,Obj.Meta!$A:$A,Obj.Meta!$D:$D,"-",0,1))</f>
        <v>-</v>
      </c>
      <c r="M893" s="300" t="str">
        <f>IF($K893="","-",_xlfn.XLOOKUP($K893,Obj.Meta!$A:$A,Obj.Meta!$F:$F,"-",0,1))</f>
        <v>-</v>
      </c>
      <c r="N893" s="337" t="str">
        <f t="shared" si="27"/>
        <v>---</v>
      </c>
      <c r="O893" s="333"/>
      <c r="P893" s="54"/>
      <c r="Q893" s="52"/>
      <c r="R893" s="34"/>
      <c r="S893" s="53"/>
      <c r="T893" s="208"/>
      <c r="U893" s="726"/>
      <c r="V893" s="206"/>
      <c r="W893" s="206"/>
      <c r="X893" s="678"/>
      <c r="Y893" s="34"/>
      <c r="Z893" s="610"/>
      <c r="AA893" s="608"/>
    </row>
    <row r="894" spans="1:27">
      <c r="A894" s="145" t="str">
        <f t="shared" si="26"/>
        <v>-</v>
      </c>
      <c r="B894" s="146" t="str">
        <f>_xlfn.XLOOKUP($A894,Dept.Meta!$A:$A,Dept.Meta!$F:$F,"-",0,1)</f>
        <v>-</v>
      </c>
      <c r="C894" s="629" t="str">
        <f>_xlfn.XLOOKUP(_xlfn.CONCAT($G894,"-",$I894),Div.Meta!$H:$H,Div.Meta!$C:$C,"-",0,1)</f>
        <v>-</v>
      </c>
      <c r="D894" s="302"/>
      <c r="E894" s="146" t="str">
        <f>IF($D894="","-",_xlfn.XLOOKUP($D894,Fund.Meta!$A:$A,Fund.Meta!$D:$D,"-",0,1))</f>
        <v>-</v>
      </c>
      <c r="F894" s="303" t="str">
        <f>IF($D894="","-",_xlfn.XLOOKUP($D894,Fund.Meta!$A:$A,Fund.Meta!$E:$E,"-",0,1))</f>
        <v>-</v>
      </c>
      <c r="G894" s="334"/>
      <c r="H894" s="303" t="str">
        <f>IF($G894="","-",_xlfn.XLOOKUP($G894,Appr.Meta!$A:$A,Appr.Meta!$D:$D,"-",0,1))</f>
        <v>-</v>
      </c>
      <c r="I894" s="302"/>
      <c r="J894" s="303" t="str">
        <f>IF($I894="","-",_xlfn.XLOOKUP($I894,'CC.Meta'!$A:$A,'CC.Meta'!$D:$D,"-",0,1))</f>
        <v>-</v>
      </c>
      <c r="K894" s="302"/>
      <c r="L894" s="146" t="str">
        <f>IF($K894="","-",_xlfn.XLOOKUP($K894,Obj.Meta!$A:$A,Obj.Meta!$D:$D,"-",0,1))</f>
        <v>-</v>
      </c>
      <c r="M894" s="300" t="str">
        <f>IF($K894="","-",_xlfn.XLOOKUP($K894,Obj.Meta!$A:$A,Obj.Meta!$F:$F,"-",0,1))</f>
        <v>-</v>
      </c>
      <c r="N894" s="337" t="str">
        <f t="shared" si="27"/>
        <v>---</v>
      </c>
      <c r="O894" s="333"/>
      <c r="P894" s="54"/>
      <c r="Q894" s="52"/>
      <c r="R894" s="34"/>
      <c r="S894" s="53"/>
      <c r="T894" s="208"/>
      <c r="U894" s="726"/>
      <c r="V894" s="206"/>
      <c r="W894" s="206"/>
      <c r="X894" s="678"/>
      <c r="Y894" s="34"/>
      <c r="Z894" s="610"/>
      <c r="AA894" s="608"/>
    </row>
    <row r="895" spans="1:27">
      <c r="A895" s="145" t="str">
        <f t="shared" si="26"/>
        <v>-</v>
      </c>
      <c r="B895" s="146" t="str">
        <f>_xlfn.XLOOKUP($A895,Dept.Meta!$A:$A,Dept.Meta!$F:$F,"-",0,1)</f>
        <v>-</v>
      </c>
      <c r="C895" s="629" t="str">
        <f>_xlfn.XLOOKUP(_xlfn.CONCAT($G895,"-",$I895),Div.Meta!$H:$H,Div.Meta!$C:$C,"-",0,1)</f>
        <v>-</v>
      </c>
      <c r="D895" s="302"/>
      <c r="E895" s="146" t="str">
        <f>IF($D895="","-",_xlfn.XLOOKUP($D895,Fund.Meta!$A:$A,Fund.Meta!$D:$D,"-",0,1))</f>
        <v>-</v>
      </c>
      <c r="F895" s="303" t="str">
        <f>IF($D895="","-",_xlfn.XLOOKUP($D895,Fund.Meta!$A:$A,Fund.Meta!$E:$E,"-",0,1))</f>
        <v>-</v>
      </c>
      <c r="G895" s="334"/>
      <c r="H895" s="303" t="str">
        <f>IF($G895="","-",_xlfn.XLOOKUP($G895,Appr.Meta!$A:$A,Appr.Meta!$D:$D,"-",0,1))</f>
        <v>-</v>
      </c>
      <c r="I895" s="302"/>
      <c r="J895" s="303" t="str">
        <f>IF($I895="","-",_xlfn.XLOOKUP($I895,'CC.Meta'!$A:$A,'CC.Meta'!$D:$D,"-",0,1))</f>
        <v>-</v>
      </c>
      <c r="K895" s="302"/>
      <c r="L895" s="146" t="str">
        <f>IF($K895="","-",_xlfn.XLOOKUP($K895,Obj.Meta!$A:$A,Obj.Meta!$D:$D,"-",0,1))</f>
        <v>-</v>
      </c>
      <c r="M895" s="300" t="str">
        <f>IF($K895="","-",_xlfn.XLOOKUP($K895,Obj.Meta!$A:$A,Obj.Meta!$F:$F,"-",0,1))</f>
        <v>-</v>
      </c>
      <c r="N895" s="337" t="str">
        <f t="shared" si="27"/>
        <v>---</v>
      </c>
      <c r="O895" s="333"/>
      <c r="P895" s="54"/>
      <c r="Q895" s="52"/>
      <c r="R895" s="34"/>
      <c r="S895" s="53"/>
      <c r="T895" s="208"/>
      <c r="U895" s="726"/>
      <c r="V895" s="206"/>
      <c r="W895" s="206"/>
      <c r="X895" s="678"/>
      <c r="Y895" s="34"/>
      <c r="Z895" s="610"/>
      <c r="AA895" s="608"/>
    </row>
    <row r="896" spans="1:27">
      <c r="A896" s="145" t="str">
        <f t="shared" si="26"/>
        <v>-</v>
      </c>
      <c r="B896" s="146" t="str">
        <f>_xlfn.XLOOKUP($A896,Dept.Meta!$A:$A,Dept.Meta!$F:$F,"-",0,1)</f>
        <v>-</v>
      </c>
      <c r="C896" s="629" t="str">
        <f>_xlfn.XLOOKUP(_xlfn.CONCAT($G896,"-",$I896),Div.Meta!$H:$H,Div.Meta!$C:$C,"-",0,1)</f>
        <v>-</v>
      </c>
      <c r="D896" s="302"/>
      <c r="E896" s="146" t="str">
        <f>IF($D896="","-",_xlfn.XLOOKUP($D896,Fund.Meta!$A:$A,Fund.Meta!$D:$D,"-",0,1))</f>
        <v>-</v>
      </c>
      <c r="F896" s="303" t="str">
        <f>IF($D896="","-",_xlfn.XLOOKUP($D896,Fund.Meta!$A:$A,Fund.Meta!$E:$E,"-",0,1))</f>
        <v>-</v>
      </c>
      <c r="G896" s="334"/>
      <c r="H896" s="303" t="str">
        <f>IF($G896="","-",_xlfn.XLOOKUP($G896,Appr.Meta!$A:$A,Appr.Meta!$D:$D,"-",0,1))</f>
        <v>-</v>
      </c>
      <c r="I896" s="302"/>
      <c r="J896" s="303" t="str">
        <f>IF($I896="","-",_xlfn.XLOOKUP($I896,'CC.Meta'!$A:$A,'CC.Meta'!$D:$D,"-",0,1))</f>
        <v>-</v>
      </c>
      <c r="K896" s="302"/>
      <c r="L896" s="146" t="str">
        <f>IF($K896="","-",_xlfn.XLOOKUP($K896,Obj.Meta!$A:$A,Obj.Meta!$D:$D,"-",0,1))</f>
        <v>-</v>
      </c>
      <c r="M896" s="300" t="str">
        <f>IF($K896="","-",_xlfn.XLOOKUP($K896,Obj.Meta!$A:$A,Obj.Meta!$F:$F,"-",0,1))</f>
        <v>-</v>
      </c>
      <c r="N896" s="337" t="str">
        <f t="shared" si="27"/>
        <v>---</v>
      </c>
      <c r="O896" s="333"/>
      <c r="P896" s="54"/>
      <c r="Q896" s="52"/>
      <c r="R896" s="34"/>
      <c r="S896" s="53"/>
      <c r="T896" s="208"/>
      <c r="U896" s="726"/>
      <c r="V896" s="206"/>
      <c r="W896" s="206"/>
      <c r="X896" s="678"/>
      <c r="Y896" s="34"/>
      <c r="Z896" s="610"/>
      <c r="AA896" s="608"/>
    </row>
    <row r="897" spans="1:27">
      <c r="A897" s="145" t="str">
        <f t="shared" si="26"/>
        <v>-</v>
      </c>
      <c r="B897" s="146" t="str">
        <f>_xlfn.XLOOKUP($A897,Dept.Meta!$A:$A,Dept.Meta!$F:$F,"-",0,1)</f>
        <v>-</v>
      </c>
      <c r="C897" s="629" t="str">
        <f>_xlfn.XLOOKUP(_xlfn.CONCAT($G897,"-",$I897),Div.Meta!$H:$H,Div.Meta!$C:$C,"-",0,1)</f>
        <v>-</v>
      </c>
      <c r="D897" s="302"/>
      <c r="E897" s="146" t="str">
        <f>IF($D897="","-",_xlfn.XLOOKUP($D897,Fund.Meta!$A:$A,Fund.Meta!$D:$D,"-",0,1))</f>
        <v>-</v>
      </c>
      <c r="F897" s="303" t="str">
        <f>IF($D897="","-",_xlfn.XLOOKUP($D897,Fund.Meta!$A:$A,Fund.Meta!$E:$E,"-",0,1))</f>
        <v>-</v>
      </c>
      <c r="G897" s="334"/>
      <c r="H897" s="303" t="str">
        <f>IF($G897="","-",_xlfn.XLOOKUP($G897,Appr.Meta!$A:$A,Appr.Meta!$D:$D,"-",0,1))</f>
        <v>-</v>
      </c>
      <c r="I897" s="302"/>
      <c r="J897" s="303" t="str">
        <f>IF($I897="","-",_xlfn.XLOOKUP($I897,'CC.Meta'!$A:$A,'CC.Meta'!$D:$D,"-",0,1))</f>
        <v>-</v>
      </c>
      <c r="K897" s="302"/>
      <c r="L897" s="146" t="str">
        <f>IF($K897="","-",_xlfn.XLOOKUP($K897,Obj.Meta!$A:$A,Obj.Meta!$D:$D,"-",0,1))</f>
        <v>-</v>
      </c>
      <c r="M897" s="300" t="str">
        <f>IF($K897="","-",_xlfn.XLOOKUP($K897,Obj.Meta!$A:$A,Obj.Meta!$F:$F,"-",0,1))</f>
        <v>-</v>
      </c>
      <c r="N897" s="337" t="str">
        <f t="shared" si="27"/>
        <v>---</v>
      </c>
      <c r="O897" s="333"/>
      <c r="P897" s="54"/>
      <c r="Q897" s="52"/>
      <c r="R897" s="34"/>
      <c r="S897" s="53"/>
      <c r="T897" s="208"/>
      <c r="U897" s="726"/>
      <c r="V897" s="206"/>
      <c r="W897" s="206"/>
      <c r="X897" s="678"/>
      <c r="Y897" s="34"/>
      <c r="Z897" s="610"/>
      <c r="AA897" s="608"/>
    </row>
    <row r="898" spans="1:27">
      <c r="A898" s="145" t="str">
        <f t="shared" si="26"/>
        <v>-</v>
      </c>
      <c r="B898" s="146" t="str">
        <f>_xlfn.XLOOKUP($A898,Dept.Meta!$A:$A,Dept.Meta!$F:$F,"-",0,1)</f>
        <v>-</v>
      </c>
      <c r="C898" s="629" t="str">
        <f>_xlfn.XLOOKUP(_xlfn.CONCAT($G898,"-",$I898),Div.Meta!$H:$H,Div.Meta!$C:$C,"-",0,1)</f>
        <v>-</v>
      </c>
      <c r="D898" s="302"/>
      <c r="E898" s="146" t="str">
        <f>IF($D898="","-",_xlfn.XLOOKUP($D898,Fund.Meta!$A:$A,Fund.Meta!$D:$D,"-",0,1))</f>
        <v>-</v>
      </c>
      <c r="F898" s="303" t="str">
        <f>IF($D898="","-",_xlfn.XLOOKUP($D898,Fund.Meta!$A:$A,Fund.Meta!$E:$E,"-",0,1))</f>
        <v>-</v>
      </c>
      <c r="G898" s="334"/>
      <c r="H898" s="303" t="str">
        <f>IF($G898="","-",_xlfn.XLOOKUP($G898,Appr.Meta!$A:$A,Appr.Meta!$D:$D,"-",0,1))</f>
        <v>-</v>
      </c>
      <c r="I898" s="302"/>
      <c r="J898" s="303" t="str">
        <f>IF($I898="","-",_xlfn.XLOOKUP($I898,'CC.Meta'!$A:$A,'CC.Meta'!$D:$D,"-",0,1))</f>
        <v>-</v>
      </c>
      <c r="K898" s="302"/>
      <c r="L898" s="146" t="str">
        <f>IF($K898="","-",_xlfn.XLOOKUP($K898,Obj.Meta!$A:$A,Obj.Meta!$D:$D,"-",0,1))</f>
        <v>-</v>
      </c>
      <c r="M898" s="300" t="str">
        <f>IF($K898="","-",_xlfn.XLOOKUP($K898,Obj.Meta!$A:$A,Obj.Meta!$F:$F,"-",0,1))</f>
        <v>-</v>
      </c>
      <c r="N898" s="337" t="str">
        <f t="shared" si="27"/>
        <v>---</v>
      </c>
      <c r="O898" s="333"/>
      <c r="P898" s="54"/>
      <c r="Q898" s="52"/>
      <c r="R898" s="34"/>
      <c r="S898" s="53"/>
      <c r="T898" s="208"/>
      <c r="U898" s="726"/>
      <c r="V898" s="206"/>
      <c r="W898" s="206"/>
      <c r="X898" s="678"/>
      <c r="Y898" s="34"/>
      <c r="Z898" s="610"/>
      <c r="AA898" s="608"/>
    </row>
    <row r="899" spans="1:27">
      <c r="A899" s="145" t="str">
        <f t="shared" si="26"/>
        <v>-</v>
      </c>
      <c r="B899" s="146" t="str">
        <f>_xlfn.XLOOKUP($A899,Dept.Meta!$A:$A,Dept.Meta!$F:$F,"-",0,1)</f>
        <v>-</v>
      </c>
      <c r="C899" s="629" t="str">
        <f>_xlfn.XLOOKUP(_xlfn.CONCAT($G899,"-",$I899),Div.Meta!$H:$H,Div.Meta!$C:$C,"-",0,1)</f>
        <v>-</v>
      </c>
      <c r="D899" s="302"/>
      <c r="E899" s="146" t="str">
        <f>IF($D899="","-",_xlfn.XLOOKUP($D899,Fund.Meta!$A:$A,Fund.Meta!$D:$D,"-",0,1))</f>
        <v>-</v>
      </c>
      <c r="F899" s="303" t="str">
        <f>IF($D899="","-",_xlfn.XLOOKUP($D899,Fund.Meta!$A:$A,Fund.Meta!$E:$E,"-",0,1))</f>
        <v>-</v>
      </c>
      <c r="G899" s="334"/>
      <c r="H899" s="303" t="str">
        <f>IF($G899="","-",_xlfn.XLOOKUP($G899,Appr.Meta!$A:$A,Appr.Meta!$D:$D,"-",0,1))</f>
        <v>-</v>
      </c>
      <c r="I899" s="302"/>
      <c r="J899" s="303" t="str">
        <f>IF($I899="","-",_xlfn.XLOOKUP($I899,'CC.Meta'!$A:$A,'CC.Meta'!$D:$D,"-",0,1))</f>
        <v>-</v>
      </c>
      <c r="K899" s="302"/>
      <c r="L899" s="146" t="str">
        <f>IF($K899="","-",_xlfn.XLOOKUP($K899,Obj.Meta!$A:$A,Obj.Meta!$D:$D,"-",0,1))</f>
        <v>-</v>
      </c>
      <c r="M899" s="300" t="str">
        <f>IF($K899="","-",_xlfn.XLOOKUP($K899,Obj.Meta!$A:$A,Obj.Meta!$F:$F,"-",0,1))</f>
        <v>-</v>
      </c>
      <c r="N899" s="337" t="str">
        <f t="shared" si="27"/>
        <v>---</v>
      </c>
      <c r="O899" s="333"/>
      <c r="P899" s="54"/>
      <c r="Q899" s="52"/>
      <c r="R899" s="34"/>
      <c r="S899" s="53"/>
      <c r="T899" s="208"/>
      <c r="U899" s="726"/>
      <c r="V899" s="206"/>
      <c r="W899" s="206"/>
      <c r="X899" s="678"/>
      <c r="Y899" s="34"/>
      <c r="Z899" s="610"/>
      <c r="AA899" s="608"/>
    </row>
    <row r="900" spans="1:27">
      <c r="A900" s="145" t="str">
        <f t="shared" si="26"/>
        <v>-</v>
      </c>
      <c r="B900" s="146" t="str">
        <f>_xlfn.XLOOKUP($A900,Dept.Meta!$A:$A,Dept.Meta!$F:$F,"-",0,1)</f>
        <v>-</v>
      </c>
      <c r="C900" s="629" t="str">
        <f>_xlfn.XLOOKUP(_xlfn.CONCAT($G900,"-",$I900),Div.Meta!$H:$H,Div.Meta!$C:$C,"-",0,1)</f>
        <v>-</v>
      </c>
      <c r="D900" s="302"/>
      <c r="E900" s="146" t="str">
        <f>IF($D900="","-",_xlfn.XLOOKUP($D900,Fund.Meta!$A:$A,Fund.Meta!$D:$D,"-",0,1))</f>
        <v>-</v>
      </c>
      <c r="F900" s="303" t="str">
        <f>IF($D900="","-",_xlfn.XLOOKUP($D900,Fund.Meta!$A:$A,Fund.Meta!$E:$E,"-",0,1))</f>
        <v>-</v>
      </c>
      <c r="G900" s="334"/>
      <c r="H900" s="303" t="str">
        <f>IF($G900="","-",_xlfn.XLOOKUP($G900,Appr.Meta!$A:$A,Appr.Meta!$D:$D,"-",0,1))</f>
        <v>-</v>
      </c>
      <c r="I900" s="302"/>
      <c r="J900" s="303" t="str">
        <f>IF($I900="","-",_xlfn.XLOOKUP($I900,'CC.Meta'!$A:$A,'CC.Meta'!$D:$D,"-",0,1))</f>
        <v>-</v>
      </c>
      <c r="K900" s="302"/>
      <c r="L900" s="146" t="str">
        <f>IF($K900="","-",_xlfn.XLOOKUP($K900,Obj.Meta!$A:$A,Obj.Meta!$D:$D,"-",0,1))</f>
        <v>-</v>
      </c>
      <c r="M900" s="300" t="str">
        <f>IF($K900="","-",_xlfn.XLOOKUP($K900,Obj.Meta!$A:$A,Obj.Meta!$F:$F,"-",0,1))</f>
        <v>-</v>
      </c>
      <c r="N900" s="337" t="str">
        <f t="shared" si="27"/>
        <v>---</v>
      </c>
      <c r="O900" s="333"/>
      <c r="P900" s="54"/>
      <c r="Q900" s="52"/>
      <c r="R900" s="34"/>
      <c r="S900" s="53"/>
      <c r="T900" s="208"/>
      <c r="U900" s="726"/>
      <c r="V900" s="206"/>
      <c r="W900" s="206"/>
      <c r="X900" s="678"/>
      <c r="Y900" s="34"/>
      <c r="Z900" s="610"/>
      <c r="AA900" s="608"/>
    </row>
    <row r="901" spans="1:27">
      <c r="A901" s="145" t="str">
        <f t="shared" si="26"/>
        <v>-</v>
      </c>
      <c r="B901" s="146" t="str">
        <f>_xlfn.XLOOKUP($A901,Dept.Meta!$A:$A,Dept.Meta!$F:$F,"-",0,1)</f>
        <v>-</v>
      </c>
      <c r="C901" s="629" t="str">
        <f>_xlfn.XLOOKUP(_xlfn.CONCAT($G901,"-",$I901),Div.Meta!$H:$H,Div.Meta!$C:$C,"-",0,1)</f>
        <v>-</v>
      </c>
      <c r="D901" s="302"/>
      <c r="E901" s="146" t="str">
        <f>IF($D901="","-",_xlfn.XLOOKUP($D901,Fund.Meta!$A:$A,Fund.Meta!$D:$D,"-",0,1))</f>
        <v>-</v>
      </c>
      <c r="F901" s="303" t="str">
        <f>IF($D901="","-",_xlfn.XLOOKUP($D901,Fund.Meta!$A:$A,Fund.Meta!$E:$E,"-",0,1))</f>
        <v>-</v>
      </c>
      <c r="G901" s="334"/>
      <c r="H901" s="303" t="str">
        <f>IF($G901="","-",_xlfn.XLOOKUP($G901,Appr.Meta!$A:$A,Appr.Meta!$D:$D,"-",0,1))</f>
        <v>-</v>
      </c>
      <c r="I901" s="302"/>
      <c r="J901" s="303" t="str">
        <f>IF($I901="","-",_xlfn.XLOOKUP($I901,'CC.Meta'!$A:$A,'CC.Meta'!$D:$D,"-",0,1))</f>
        <v>-</v>
      </c>
      <c r="K901" s="302"/>
      <c r="L901" s="146" t="str">
        <f>IF($K901="","-",_xlfn.XLOOKUP($K901,Obj.Meta!$A:$A,Obj.Meta!$D:$D,"-",0,1))</f>
        <v>-</v>
      </c>
      <c r="M901" s="300" t="str">
        <f>IF($K901="","-",_xlfn.XLOOKUP($K901,Obj.Meta!$A:$A,Obj.Meta!$F:$F,"-",0,1))</f>
        <v>-</v>
      </c>
      <c r="N901" s="337" t="str">
        <f t="shared" si="27"/>
        <v>---</v>
      </c>
      <c r="O901" s="333"/>
      <c r="P901" s="54"/>
      <c r="Q901" s="52"/>
      <c r="R901" s="34"/>
      <c r="S901" s="53"/>
      <c r="T901" s="208"/>
      <c r="U901" s="726"/>
      <c r="V901" s="206"/>
      <c r="W901" s="206"/>
      <c r="X901" s="678"/>
      <c r="Y901" s="34"/>
      <c r="Z901" s="610"/>
      <c r="AA901" s="608"/>
    </row>
    <row r="902" spans="1:27">
      <c r="A902" s="145" t="str">
        <f t="shared" si="26"/>
        <v>-</v>
      </c>
      <c r="B902" s="146" t="str">
        <f>_xlfn.XLOOKUP($A902,Dept.Meta!$A:$A,Dept.Meta!$F:$F,"-",0,1)</f>
        <v>-</v>
      </c>
      <c r="C902" s="629" t="str">
        <f>_xlfn.XLOOKUP(_xlfn.CONCAT($G902,"-",$I902),Div.Meta!$H:$H,Div.Meta!$C:$C,"-",0,1)</f>
        <v>-</v>
      </c>
      <c r="D902" s="302"/>
      <c r="E902" s="146" t="str">
        <f>IF($D902="","-",_xlfn.XLOOKUP($D902,Fund.Meta!$A:$A,Fund.Meta!$D:$D,"-",0,1))</f>
        <v>-</v>
      </c>
      <c r="F902" s="303" t="str">
        <f>IF($D902="","-",_xlfn.XLOOKUP($D902,Fund.Meta!$A:$A,Fund.Meta!$E:$E,"-",0,1))</f>
        <v>-</v>
      </c>
      <c r="G902" s="334"/>
      <c r="H902" s="303" t="str">
        <f>IF($G902="","-",_xlfn.XLOOKUP($G902,Appr.Meta!$A:$A,Appr.Meta!$D:$D,"-",0,1))</f>
        <v>-</v>
      </c>
      <c r="I902" s="302"/>
      <c r="J902" s="303" t="str">
        <f>IF($I902="","-",_xlfn.XLOOKUP($I902,'CC.Meta'!$A:$A,'CC.Meta'!$D:$D,"-",0,1))</f>
        <v>-</v>
      </c>
      <c r="K902" s="302"/>
      <c r="L902" s="146" t="str">
        <f>IF($K902="","-",_xlfn.XLOOKUP($K902,Obj.Meta!$A:$A,Obj.Meta!$D:$D,"-",0,1))</f>
        <v>-</v>
      </c>
      <c r="M902" s="300" t="str">
        <f>IF($K902="","-",_xlfn.XLOOKUP($K902,Obj.Meta!$A:$A,Obj.Meta!$F:$F,"-",0,1))</f>
        <v>-</v>
      </c>
      <c r="N902" s="337" t="str">
        <f t="shared" si="27"/>
        <v>---</v>
      </c>
      <c r="O902" s="333"/>
      <c r="P902" s="54"/>
      <c r="Q902" s="52"/>
      <c r="R902" s="34"/>
      <c r="S902" s="53"/>
      <c r="T902" s="208"/>
      <c r="U902" s="726"/>
      <c r="V902" s="206"/>
      <c r="W902" s="206"/>
      <c r="X902" s="678"/>
      <c r="Y902" s="34"/>
      <c r="Z902" s="610"/>
      <c r="AA902" s="608"/>
    </row>
    <row r="903" spans="1:27">
      <c r="A903" s="145" t="str">
        <f t="shared" si="26"/>
        <v>-</v>
      </c>
      <c r="B903" s="146" t="str">
        <f>_xlfn.XLOOKUP($A903,Dept.Meta!$A:$A,Dept.Meta!$F:$F,"-",0,1)</f>
        <v>-</v>
      </c>
      <c r="C903" s="629" t="str">
        <f>_xlfn.XLOOKUP(_xlfn.CONCAT($G903,"-",$I903),Div.Meta!$H:$H,Div.Meta!$C:$C,"-",0,1)</f>
        <v>-</v>
      </c>
      <c r="D903" s="302"/>
      <c r="E903" s="146" t="str">
        <f>IF($D903="","-",_xlfn.XLOOKUP($D903,Fund.Meta!$A:$A,Fund.Meta!$D:$D,"-",0,1))</f>
        <v>-</v>
      </c>
      <c r="F903" s="303" t="str">
        <f>IF($D903="","-",_xlfn.XLOOKUP($D903,Fund.Meta!$A:$A,Fund.Meta!$E:$E,"-",0,1))</f>
        <v>-</v>
      </c>
      <c r="G903" s="334"/>
      <c r="H903" s="303" t="str">
        <f>IF($G903="","-",_xlfn.XLOOKUP($G903,Appr.Meta!$A:$A,Appr.Meta!$D:$D,"-",0,1))</f>
        <v>-</v>
      </c>
      <c r="I903" s="302"/>
      <c r="J903" s="303" t="str">
        <f>IF($I903="","-",_xlfn.XLOOKUP($I903,'CC.Meta'!$A:$A,'CC.Meta'!$D:$D,"-",0,1))</f>
        <v>-</v>
      </c>
      <c r="K903" s="302"/>
      <c r="L903" s="146" t="str">
        <f>IF($K903="","-",_xlfn.XLOOKUP($K903,Obj.Meta!$A:$A,Obj.Meta!$D:$D,"-",0,1))</f>
        <v>-</v>
      </c>
      <c r="M903" s="300" t="str">
        <f>IF($K903="","-",_xlfn.XLOOKUP($K903,Obj.Meta!$A:$A,Obj.Meta!$F:$F,"-",0,1))</f>
        <v>-</v>
      </c>
      <c r="N903" s="337" t="str">
        <f t="shared" si="27"/>
        <v>---</v>
      </c>
      <c r="O903" s="333"/>
      <c r="P903" s="54"/>
      <c r="Q903" s="52"/>
      <c r="R903" s="34"/>
      <c r="S903" s="53"/>
      <c r="T903" s="208"/>
      <c r="U903" s="726"/>
      <c r="V903" s="206"/>
      <c r="W903" s="206"/>
      <c r="X903" s="678"/>
      <c r="Y903" s="34"/>
      <c r="Z903" s="610"/>
      <c r="AA903" s="608"/>
    </row>
    <row r="904" spans="1:27">
      <c r="A904" s="145" t="str">
        <f t="shared" si="26"/>
        <v>-</v>
      </c>
      <c r="B904" s="146" t="str">
        <f>_xlfn.XLOOKUP($A904,Dept.Meta!$A:$A,Dept.Meta!$F:$F,"-",0,1)</f>
        <v>-</v>
      </c>
      <c r="C904" s="629" t="str">
        <f>_xlfn.XLOOKUP(_xlfn.CONCAT($G904,"-",$I904),Div.Meta!$H:$H,Div.Meta!$C:$C,"-",0,1)</f>
        <v>-</v>
      </c>
      <c r="D904" s="302"/>
      <c r="E904" s="146" t="str">
        <f>IF($D904="","-",_xlfn.XLOOKUP($D904,Fund.Meta!$A:$A,Fund.Meta!$D:$D,"-",0,1))</f>
        <v>-</v>
      </c>
      <c r="F904" s="303" t="str">
        <f>IF($D904="","-",_xlfn.XLOOKUP($D904,Fund.Meta!$A:$A,Fund.Meta!$E:$E,"-",0,1))</f>
        <v>-</v>
      </c>
      <c r="G904" s="334"/>
      <c r="H904" s="303" t="str">
        <f>IF($G904="","-",_xlfn.XLOOKUP($G904,Appr.Meta!$A:$A,Appr.Meta!$D:$D,"-",0,1))</f>
        <v>-</v>
      </c>
      <c r="I904" s="302"/>
      <c r="J904" s="303" t="str">
        <f>IF($I904="","-",_xlfn.XLOOKUP($I904,'CC.Meta'!$A:$A,'CC.Meta'!$D:$D,"-",0,1))</f>
        <v>-</v>
      </c>
      <c r="K904" s="302"/>
      <c r="L904" s="146" t="str">
        <f>IF($K904="","-",_xlfn.XLOOKUP($K904,Obj.Meta!$A:$A,Obj.Meta!$D:$D,"-",0,1))</f>
        <v>-</v>
      </c>
      <c r="M904" s="300" t="str">
        <f>IF($K904="","-",_xlfn.XLOOKUP($K904,Obj.Meta!$A:$A,Obj.Meta!$F:$F,"-",0,1))</f>
        <v>-</v>
      </c>
      <c r="N904" s="337" t="str">
        <f t="shared" si="27"/>
        <v>---</v>
      </c>
      <c r="O904" s="333"/>
      <c r="P904" s="54"/>
      <c r="Q904" s="52"/>
      <c r="R904" s="34"/>
      <c r="S904" s="53"/>
      <c r="T904" s="208"/>
      <c r="U904" s="726"/>
      <c r="V904" s="206"/>
      <c r="W904" s="206"/>
      <c r="X904" s="678"/>
      <c r="Y904" s="34"/>
      <c r="Z904" s="610"/>
      <c r="AA904" s="608"/>
    </row>
    <row r="905" spans="1:27">
      <c r="A905" s="145" t="str">
        <f t="shared" si="26"/>
        <v>-</v>
      </c>
      <c r="B905" s="146" t="str">
        <f>_xlfn.XLOOKUP($A905,Dept.Meta!$A:$A,Dept.Meta!$F:$F,"-",0,1)</f>
        <v>-</v>
      </c>
      <c r="C905" s="629" t="str">
        <f>_xlfn.XLOOKUP(_xlfn.CONCAT($G905,"-",$I905),Div.Meta!$H:$H,Div.Meta!$C:$C,"-",0,1)</f>
        <v>-</v>
      </c>
      <c r="D905" s="302"/>
      <c r="E905" s="146" t="str">
        <f>IF($D905="","-",_xlfn.XLOOKUP($D905,Fund.Meta!$A:$A,Fund.Meta!$D:$D,"-",0,1))</f>
        <v>-</v>
      </c>
      <c r="F905" s="303" t="str">
        <f>IF($D905="","-",_xlfn.XLOOKUP($D905,Fund.Meta!$A:$A,Fund.Meta!$E:$E,"-",0,1))</f>
        <v>-</v>
      </c>
      <c r="G905" s="334"/>
      <c r="H905" s="303" t="str">
        <f>IF($G905="","-",_xlfn.XLOOKUP($G905,Appr.Meta!$A:$A,Appr.Meta!$D:$D,"-",0,1))</f>
        <v>-</v>
      </c>
      <c r="I905" s="302"/>
      <c r="J905" s="303" t="str">
        <f>IF($I905="","-",_xlfn.XLOOKUP($I905,'CC.Meta'!$A:$A,'CC.Meta'!$D:$D,"-",0,1))</f>
        <v>-</v>
      </c>
      <c r="K905" s="302"/>
      <c r="L905" s="146" t="str">
        <f>IF($K905="","-",_xlfn.XLOOKUP($K905,Obj.Meta!$A:$A,Obj.Meta!$D:$D,"-",0,1))</f>
        <v>-</v>
      </c>
      <c r="M905" s="300" t="str">
        <f>IF($K905="","-",_xlfn.XLOOKUP($K905,Obj.Meta!$A:$A,Obj.Meta!$F:$F,"-",0,1))</f>
        <v>-</v>
      </c>
      <c r="N905" s="337" t="str">
        <f t="shared" si="27"/>
        <v>---</v>
      </c>
      <c r="O905" s="333"/>
      <c r="P905" s="54"/>
      <c r="Q905" s="52"/>
      <c r="R905" s="34"/>
      <c r="S905" s="53"/>
      <c r="T905" s="208"/>
      <c r="U905" s="726"/>
      <c r="V905" s="206"/>
      <c r="W905" s="206"/>
      <c r="X905" s="678"/>
      <c r="Y905" s="34"/>
      <c r="Z905" s="610"/>
      <c r="AA905" s="608"/>
    </row>
    <row r="906" spans="1:27">
      <c r="A906" s="145" t="str">
        <f t="shared" si="26"/>
        <v>-</v>
      </c>
      <c r="B906" s="146" t="str">
        <f>_xlfn.XLOOKUP($A906,Dept.Meta!$A:$A,Dept.Meta!$F:$F,"-",0,1)</f>
        <v>-</v>
      </c>
      <c r="C906" s="629" t="str">
        <f>_xlfn.XLOOKUP(_xlfn.CONCAT($G906,"-",$I906),Div.Meta!$H:$H,Div.Meta!$C:$C,"-",0,1)</f>
        <v>-</v>
      </c>
      <c r="D906" s="302"/>
      <c r="E906" s="146" t="str">
        <f>IF($D906="","-",_xlfn.XLOOKUP($D906,Fund.Meta!$A:$A,Fund.Meta!$D:$D,"-",0,1))</f>
        <v>-</v>
      </c>
      <c r="F906" s="303" t="str">
        <f>IF($D906="","-",_xlfn.XLOOKUP($D906,Fund.Meta!$A:$A,Fund.Meta!$E:$E,"-",0,1))</f>
        <v>-</v>
      </c>
      <c r="G906" s="334"/>
      <c r="H906" s="303" t="str">
        <f>IF($G906="","-",_xlfn.XLOOKUP($G906,Appr.Meta!$A:$A,Appr.Meta!$D:$D,"-",0,1))</f>
        <v>-</v>
      </c>
      <c r="I906" s="302"/>
      <c r="J906" s="303" t="str">
        <f>IF($I906="","-",_xlfn.XLOOKUP($I906,'CC.Meta'!$A:$A,'CC.Meta'!$D:$D,"-",0,1))</f>
        <v>-</v>
      </c>
      <c r="K906" s="302"/>
      <c r="L906" s="146" t="str">
        <f>IF($K906="","-",_xlfn.XLOOKUP($K906,Obj.Meta!$A:$A,Obj.Meta!$D:$D,"-",0,1))</f>
        <v>-</v>
      </c>
      <c r="M906" s="300" t="str">
        <f>IF($K906="","-",_xlfn.XLOOKUP($K906,Obj.Meta!$A:$A,Obj.Meta!$F:$F,"-",0,1))</f>
        <v>-</v>
      </c>
      <c r="N906" s="337" t="str">
        <f t="shared" si="27"/>
        <v>---</v>
      </c>
      <c r="O906" s="333"/>
      <c r="P906" s="54"/>
      <c r="Q906" s="52"/>
      <c r="R906" s="34"/>
      <c r="S906" s="53"/>
      <c r="T906" s="208"/>
      <c r="U906" s="726"/>
      <c r="V906" s="206"/>
      <c r="W906" s="206"/>
      <c r="X906" s="678"/>
      <c r="Y906" s="34"/>
      <c r="Z906" s="610"/>
      <c r="AA906" s="608"/>
    </row>
    <row r="907" spans="1:27">
      <c r="A907" s="145" t="str">
        <f t="shared" si="26"/>
        <v>-</v>
      </c>
      <c r="B907" s="146" t="str">
        <f>_xlfn.XLOOKUP($A907,Dept.Meta!$A:$A,Dept.Meta!$F:$F,"-",0,1)</f>
        <v>-</v>
      </c>
      <c r="C907" s="629" t="str">
        <f>_xlfn.XLOOKUP(_xlfn.CONCAT($G907,"-",$I907),Div.Meta!$H:$H,Div.Meta!$C:$C,"-",0,1)</f>
        <v>-</v>
      </c>
      <c r="D907" s="302"/>
      <c r="E907" s="146" t="str">
        <f>IF($D907="","-",_xlfn.XLOOKUP($D907,Fund.Meta!$A:$A,Fund.Meta!$D:$D,"-",0,1))</f>
        <v>-</v>
      </c>
      <c r="F907" s="303" t="str">
        <f>IF($D907="","-",_xlfn.XLOOKUP($D907,Fund.Meta!$A:$A,Fund.Meta!$E:$E,"-",0,1))</f>
        <v>-</v>
      </c>
      <c r="G907" s="334"/>
      <c r="H907" s="303" t="str">
        <f>IF($G907="","-",_xlfn.XLOOKUP($G907,Appr.Meta!$A:$A,Appr.Meta!$D:$D,"-",0,1))</f>
        <v>-</v>
      </c>
      <c r="I907" s="302"/>
      <c r="J907" s="303" t="str">
        <f>IF($I907="","-",_xlfn.XLOOKUP($I907,'CC.Meta'!$A:$A,'CC.Meta'!$D:$D,"-",0,1))</f>
        <v>-</v>
      </c>
      <c r="K907" s="302"/>
      <c r="L907" s="146" t="str">
        <f>IF($K907="","-",_xlfn.XLOOKUP($K907,Obj.Meta!$A:$A,Obj.Meta!$D:$D,"-",0,1))</f>
        <v>-</v>
      </c>
      <c r="M907" s="300" t="str">
        <f>IF($K907="","-",_xlfn.XLOOKUP($K907,Obj.Meta!$A:$A,Obj.Meta!$F:$F,"-",0,1))</f>
        <v>-</v>
      </c>
      <c r="N907" s="337" t="str">
        <f t="shared" si="27"/>
        <v>---</v>
      </c>
      <c r="O907" s="333"/>
      <c r="P907" s="54"/>
      <c r="Q907" s="52"/>
      <c r="R907" s="34"/>
      <c r="S907" s="53"/>
      <c r="T907" s="208"/>
      <c r="U907" s="726"/>
      <c r="V907" s="206"/>
      <c r="W907" s="206"/>
      <c r="X907" s="678"/>
      <c r="Y907" s="34"/>
      <c r="Z907" s="610"/>
      <c r="AA907" s="608"/>
    </row>
    <row r="908" spans="1:27">
      <c r="A908" s="145" t="str">
        <f t="shared" si="26"/>
        <v>-</v>
      </c>
      <c r="B908" s="146" t="str">
        <f>_xlfn.XLOOKUP($A908,Dept.Meta!$A:$A,Dept.Meta!$F:$F,"-",0,1)</f>
        <v>-</v>
      </c>
      <c r="C908" s="629" t="str">
        <f>_xlfn.XLOOKUP(_xlfn.CONCAT($G908,"-",$I908),Div.Meta!$H:$H,Div.Meta!$C:$C,"-",0,1)</f>
        <v>-</v>
      </c>
      <c r="D908" s="302"/>
      <c r="E908" s="146" t="str">
        <f>IF($D908="","-",_xlfn.XLOOKUP($D908,Fund.Meta!$A:$A,Fund.Meta!$D:$D,"-",0,1))</f>
        <v>-</v>
      </c>
      <c r="F908" s="303" t="str">
        <f>IF($D908="","-",_xlfn.XLOOKUP($D908,Fund.Meta!$A:$A,Fund.Meta!$E:$E,"-",0,1))</f>
        <v>-</v>
      </c>
      <c r="G908" s="334"/>
      <c r="H908" s="303" t="str">
        <f>IF($G908="","-",_xlfn.XLOOKUP($G908,Appr.Meta!$A:$A,Appr.Meta!$D:$D,"-",0,1))</f>
        <v>-</v>
      </c>
      <c r="I908" s="302"/>
      <c r="J908" s="303" t="str">
        <f>IF($I908="","-",_xlfn.XLOOKUP($I908,'CC.Meta'!$A:$A,'CC.Meta'!$D:$D,"-",0,1))</f>
        <v>-</v>
      </c>
      <c r="K908" s="302"/>
      <c r="L908" s="146" t="str">
        <f>IF($K908="","-",_xlfn.XLOOKUP($K908,Obj.Meta!$A:$A,Obj.Meta!$D:$D,"-",0,1))</f>
        <v>-</v>
      </c>
      <c r="M908" s="300" t="str">
        <f>IF($K908="","-",_xlfn.XLOOKUP($K908,Obj.Meta!$A:$A,Obj.Meta!$F:$F,"-",0,1))</f>
        <v>-</v>
      </c>
      <c r="N908" s="337" t="str">
        <f t="shared" si="27"/>
        <v>---</v>
      </c>
      <c r="O908" s="333"/>
      <c r="P908" s="54"/>
      <c r="Q908" s="52"/>
      <c r="R908" s="34"/>
      <c r="S908" s="53"/>
      <c r="T908" s="208"/>
      <c r="U908" s="726"/>
      <c r="V908" s="206"/>
      <c r="W908" s="206"/>
      <c r="X908" s="678"/>
      <c r="Y908" s="34"/>
      <c r="Z908" s="610"/>
      <c r="AA908" s="608"/>
    </row>
    <row r="909" spans="1:27">
      <c r="A909" s="145" t="str">
        <f t="shared" si="26"/>
        <v>-</v>
      </c>
      <c r="B909" s="146" t="str">
        <f>_xlfn.XLOOKUP($A909,Dept.Meta!$A:$A,Dept.Meta!$F:$F,"-",0,1)</f>
        <v>-</v>
      </c>
      <c r="C909" s="629" t="str">
        <f>_xlfn.XLOOKUP(_xlfn.CONCAT($G909,"-",$I909),Div.Meta!$H:$H,Div.Meta!$C:$C,"-",0,1)</f>
        <v>-</v>
      </c>
      <c r="D909" s="302"/>
      <c r="E909" s="146" t="str">
        <f>IF($D909="","-",_xlfn.XLOOKUP($D909,Fund.Meta!$A:$A,Fund.Meta!$D:$D,"-",0,1))</f>
        <v>-</v>
      </c>
      <c r="F909" s="303" t="str">
        <f>IF($D909="","-",_xlfn.XLOOKUP($D909,Fund.Meta!$A:$A,Fund.Meta!$E:$E,"-",0,1))</f>
        <v>-</v>
      </c>
      <c r="G909" s="334"/>
      <c r="H909" s="303" t="str">
        <f>IF($G909="","-",_xlfn.XLOOKUP($G909,Appr.Meta!$A:$A,Appr.Meta!$D:$D,"-",0,1))</f>
        <v>-</v>
      </c>
      <c r="I909" s="302"/>
      <c r="J909" s="303" t="str">
        <f>IF($I909="","-",_xlfn.XLOOKUP($I909,'CC.Meta'!$A:$A,'CC.Meta'!$D:$D,"-",0,1))</f>
        <v>-</v>
      </c>
      <c r="K909" s="302"/>
      <c r="L909" s="146" t="str">
        <f>IF($K909="","-",_xlfn.XLOOKUP($K909,Obj.Meta!$A:$A,Obj.Meta!$D:$D,"-",0,1))</f>
        <v>-</v>
      </c>
      <c r="M909" s="300" t="str">
        <f>IF($K909="","-",_xlfn.XLOOKUP($K909,Obj.Meta!$A:$A,Obj.Meta!$F:$F,"-",0,1))</f>
        <v>-</v>
      </c>
      <c r="N909" s="337" t="str">
        <f t="shared" si="27"/>
        <v>---</v>
      </c>
      <c r="O909" s="333"/>
      <c r="P909" s="54"/>
      <c r="Q909" s="52"/>
      <c r="R909" s="34"/>
      <c r="S909" s="53"/>
      <c r="T909" s="208"/>
      <c r="U909" s="726"/>
      <c r="V909" s="206"/>
      <c r="W909" s="206"/>
      <c r="X909" s="678"/>
      <c r="Y909" s="34"/>
      <c r="Z909" s="610"/>
      <c r="AA909" s="608"/>
    </row>
    <row r="910" spans="1:27">
      <c r="A910" s="145" t="str">
        <f t="shared" si="26"/>
        <v>-</v>
      </c>
      <c r="B910" s="146" t="str">
        <f>_xlfn.XLOOKUP($A910,Dept.Meta!$A:$A,Dept.Meta!$F:$F,"-",0,1)</f>
        <v>-</v>
      </c>
      <c r="C910" s="629" t="str">
        <f>_xlfn.XLOOKUP(_xlfn.CONCAT($G910,"-",$I910),Div.Meta!$H:$H,Div.Meta!$C:$C,"-",0,1)</f>
        <v>-</v>
      </c>
      <c r="D910" s="302"/>
      <c r="E910" s="146" t="str">
        <f>IF($D910="","-",_xlfn.XLOOKUP($D910,Fund.Meta!$A:$A,Fund.Meta!$D:$D,"-",0,1))</f>
        <v>-</v>
      </c>
      <c r="F910" s="303" t="str">
        <f>IF($D910="","-",_xlfn.XLOOKUP($D910,Fund.Meta!$A:$A,Fund.Meta!$E:$E,"-",0,1))</f>
        <v>-</v>
      </c>
      <c r="G910" s="334"/>
      <c r="H910" s="303" t="str">
        <f>IF($G910="","-",_xlfn.XLOOKUP($G910,Appr.Meta!$A:$A,Appr.Meta!$D:$D,"-",0,1))</f>
        <v>-</v>
      </c>
      <c r="I910" s="302"/>
      <c r="J910" s="303" t="str">
        <f>IF($I910="","-",_xlfn.XLOOKUP($I910,'CC.Meta'!$A:$A,'CC.Meta'!$D:$D,"-",0,1))</f>
        <v>-</v>
      </c>
      <c r="K910" s="302"/>
      <c r="L910" s="146" t="str">
        <f>IF($K910="","-",_xlfn.XLOOKUP($K910,Obj.Meta!$A:$A,Obj.Meta!$D:$D,"-",0,1))</f>
        <v>-</v>
      </c>
      <c r="M910" s="300" t="str">
        <f>IF($K910="","-",_xlfn.XLOOKUP($K910,Obj.Meta!$A:$A,Obj.Meta!$F:$F,"-",0,1))</f>
        <v>-</v>
      </c>
      <c r="N910" s="337" t="str">
        <f t="shared" si="27"/>
        <v>---</v>
      </c>
      <c r="O910" s="333"/>
      <c r="P910" s="54"/>
      <c r="Q910" s="52"/>
      <c r="R910" s="34"/>
      <c r="S910" s="53"/>
      <c r="T910" s="208"/>
      <c r="U910" s="726"/>
      <c r="V910" s="206"/>
      <c r="W910" s="206"/>
      <c r="X910" s="678"/>
      <c r="Y910" s="34"/>
      <c r="Z910" s="610"/>
      <c r="AA910" s="608"/>
    </row>
    <row r="911" spans="1:27">
      <c r="A911" s="145" t="str">
        <f t="shared" si="26"/>
        <v>-</v>
      </c>
      <c r="B911" s="146" t="str">
        <f>_xlfn.XLOOKUP($A911,Dept.Meta!$A:$A,Dept.Meta!$F:$F,"-",0,1)</f>
        <v>-</v>
      </c>
      <c r="C911" s="629" t="str">
        <f>_xlfn.XLOOKUP(_xlfn.CONCAT($G911,"-",$I911),Div.Meta!$H:$H,Div.Meta!$C:$C,"-",0,1)</f>
        <v>-</v>
      </c>
      <c r="D911" s="302"/>
      <c r="E911" s="146" t="str">
        <f>IF($D911="","-",_xlfn.XLOOKUP($D911,Fund.Meta!$A:$A,Fund.Meta!$D:$D,"-",0,1))</f>
        <v>-</v>
      </c>
      <c r="F911" s="303" t="str">
        <f>IF($D911="","-",_xlfn.XLOOKUP($D911,Fund.Meta!$A:$A,Fund.Meta!$E:$E,"-",0,1))</f>
        <v>-</v>
      </c>
      <c r="G911" s="334"/>
      <c r="H911" s="303" t="str">
        <f>IF($G911="","-",_xlfn.XLOOKUP($G911,Appr.Meta!$A:$A,Appr.Meta!$D:$D,"-",0,1))</f>
        <v>-</v>
      </c>
      <c r="I911" s="302"/>
      <c r="J911" s="303" t="str">
        <f>IF($I911="","-",_xlfn.XLOOKUP($I911,'CC.Meta'!$A:$A,'CC.Meta'!$D:$D,"-",0,1))</f>
        <v>-</v>
      </c>
      <c r="K911" s="302"/>
      <c r="L911" s="146" t="str">
        <f>IF($K911="","-",_xlfn.XLOOKUP($K911,Obj.Meta!$A:$A,Obj.Meta!$D:$D,"-",0,1))</f>
        <v>-</v>
      </c>
      <c r="M911" s="300" t="str">
        <f>IF($K911="","-",_xlfn.XLOOKUP($K911,Obj.Meta!$A:$A,Obj.Meta!$F:$F,"-",0,1))</f>
        <v>-</v>
      </c>
      <c r="N911" s="337" t="str">
        <f t="shared" si="27"/>
        <v>---</v>
      </c>
      <c r="O911" s="333"/>
      <c r="P911" s="54"/>
      <c r="Q911" s="52"/>
      <c r="R911" s="34"/>
      <c r="S911" s="53"/>
      <c r="T911" s="208"/>
      <c r="U911" s="726"/>
      <c r="V911" s="206"/>
      <c r="W911" s="206"/>
      <c r="X911" s="678"/>
      <c r="Y911" s="34"/>
      <c r="Z911" s="610"/>
      <c r="AA911" s="608"/>
    </row>
    <row r="912" spans="1:27">
      <c r="A912" s="145" t="str">
        <f t="shared" si="26"/>
        <v>-</v>
      </c>
      <c r="B912" s="146" t="str">
        <f>_xlfn.XLOOKUP($A912,Dept.Meta!$A:$A,Dept.Meta!$F:$F,"-",0,1)</f>
        <v>-</v>
      </c>
      <c r="C912" s="629" t="str">
        <f>_xlfn.XLOOKUP(_xlfn.CONCAT($G912,"-",$I912),Div.Meta!$H:$H,Div.Meta!$C:$C,"-",0,1)</f>
        <v>-</v>
      </c>
      <c r="D912" s="302"/>
      <c r="E912" s="146" t="str">
        <f>IF($D912="","-",_xlfn.XLOOKUP($D912,Fund.Meta!$A:$A,Fund.Meta!$D:$D,"-",0,1))</f>
        <v>-</v>
      </c>
      <c r="F912" s="303" t="str">
        <f>IF($D912="","-",_xlfn.XLOOKUP($D912,Fund.Meta!$A:$A,Fund.Meta!$E:$E,"-",0,1))</f>
        <v>-</v>
      </c>
      <c r="G912" s="334"/>
      <c r="H912" s="303" t="str">
        <f>IF($G912="","-",_xlfn.XLOOKUP($G912,Appr.Meta!$A:$A,Appr.Meta!$D:$D,"-",0,1))</f>
        <v>-</v>
      </c>
      <c r="I912" s="302"/>
      <c r="J912" s="303" t="str">
        <f>IF($I912="","-",_xlfn.XLOOKUP($I912,'CC.Meta'!$A:$A,'CC.Meta'!$D:$D,"-",0,1))</f>
        <v>-</v>
      </c>
      <c r="K912" s="302"/>
      <c r="L912" s="146" t="str">
        <f>IF($K912="","-",_xlfn.XLOOKUP($K912,Obj.Meta!$A:$A,Obj.Meta!$D:$D,"-",0,1))</f>
        <v>-</v>
      </c>
      <c r="M912" s="300" t="str">
        <f>IF($K912="","-",_xlfn.XLOOKUP($K912,Obj.Meta!$A:$A,Obj.Meta!$F:$F,"-",0,1))</f>
        <v>-</v>
      </c>
      <c r="N912" s="337" t="str">
        <f t="shared" si="27"/>
        <v>---</v>
      </c>
      <c r="O912" s="333"/>
      <c r="P912" s="54"/>
      <c r="Q912" s="52"/>
      <c r="R912" s="34"/>
      <c r="S912" s="53"/>
      <c r="T912" s="208"/>
      <c r="U912" s="726"/>
      <c r="V912" s="206"/>
      <c r="W912" s="206"/>
      <c r="X912" s="678"/>
      <c r="Y912" s="34"/>
      <c r="Z912" s="610"/>
      <c r="AA912" s="608"/>
    </row>
    <row r="913" spans="1:27">
      <c r="A913" s="145" t="str">
        <f t="shared" si="26"/>
        <v>-</v>
      </c>
      <c r="B913" s="146" t="str">
        <f>_xlfn.XLOOKUP($A913,Dept.Meta!$A:$A,Dept.Meta!$F:$F,"-",0,1)</f>
        <v>-</v>
      </c>
      <c r="C913" s="629" t="str">
        <f>_xlfn.XLOOKUP(_xlfn.CONCAT($G913,"-",$I913),Div.Meta!$H:$H,Div.Meta!$C:$C,"-",0,1)</f>
        <v>-</v>
      </c>
      <c r="D913" s="302"/>
      <c r="E913" s="146" t="str">
        <f>IF($D913="","-",_xlfn.XLOOKUP($D913,Fund.Meta!$A:$A,Fund.Meta!$D:$D,"-",0,1))</f>
        <v>-</v>
      </c>
      <c r="F913" s="303" t="str">
        <f>IF($D913="","-",_xlfn.XLOOKUP($D913,Fund.Meta!$A:$A,Fund.Meta!$E:$E,"-",0,1))</f>
        <v>-</v>
      </c>
      <c r="G913" s="334"/>
      <c r="H913" s="303" t="str">
        <f>IF($G913="","-",_xlfn.XLOOKUP($G913,Appr.Meta!$A:$A,Appr.Meta!$D:$D,"-",0,1))</f>
        <v>-</v>
      </c>
      <c r="I913" s="302"/>
      <c r="J913" s="303" t="str">
        <f>IF($I913="","-",_xlfn.XLOOKUP($I913,'CC.Meta'!$A:$A,'CC.Meta'!$D:$D,"-",0,1))</f>
        <v>-</v>
      </c>
      <c r="K913" s="302"/>
      <c r="L913" s="146" t="str">
        <f>IF($K913="","-",_xlfn.XLOOKUP($K913,Obj.Meta!$A:$A,Obj.Meta!$D:$D,"-",0,1))</f>
        <v>-</v>
      </c>
      <c r="M913" s="300" t="str">
        <f>IF($K913="","-",_xlfn.XLOOKUP($K913,Obj.Meta!$A:$A,Obj.Meta!$F:$F,"-",0,1))</f>
        <v>-</v>
      </c>
      <c r="N913" s="337" t="str">
        <f t="shared" si="27"/>
        <v>---</v>
      </c>
      <c r="O913" s="333"/>
      <c r="P913" s="54"/>
      <c r="Q913" s="52"/>
      <c r="R913" s="34"/>
      <c r="S913" s="53"/>
      <c r="T913" s="208"/>
      <c r="U913" s="726"/>
      <c r="V913" s="206"/>
      <c r="W913" s="206"/>
      <c r="X913" s="678"/>
      <c r="Y913" s="34"/>
      <c r="Z913" s="610"/>
      <c r="AA913" s="608"/>
    </row>
    <row r="914" spans="1:27">
      <c r="A914" s="145" t="str">
        <f t="shared" si="26"/>
        <v>-</v>
      </c>
      <c r="B914" s="146" t="str">
        <f>_xlfn.XLOOKUP($A914,Dept.Meta!$A:$A,Dept.Meta!$F:$F,"-",0,1)</f>
        <v>-</v>
      </c>
      <c r="C914" s="629" t="str">
        <f>_xlfn.XLOOKUP(_xlfn.CONCAT($G914,"-",$I914),Div.Meta!$H:$H,Div.Meta!$C:$C,"-",0,1)</f>
        <v>-</v>
      </c>
      <c r="D914" s="302"/>
      <c r="E914" s="146" t="str">
        <f>IF($D914="","-",_xlfn.XLOOKUP($D914,Fund.Meta!$A:$A,Fund.Meta!$D:$D,"-",0,1))</f>
        <v>-</v>
      </c>
      <c r="F914" s="303" t="str">
        <f>IF($D914="","-",_xlfn.XLOOKUP($D914,Fund.Meta!$A:$A,Fund.Meta!$E:$E,"-",0,1))</f>
        <v>-</v>
      </c>
      <c r="G914" s="334"/>
      <c r="H914" s="303" t="str">
        <f>IF($G914="","-",_xlfn.XLOOKUP($G914,Appr.Meta!$A:$A,Appr.Meta!$D:$D,"-",0,1))</f>
        <v>-</v>
      </c>
      <c r="I914" s="302"/>
      <c r="J914" s="303" t="str">
        <f>IF($I914="","-",_xlfn.XLOOKUP($I914,'CC.Meta'!$A:$A,'CC.Meta'!$D:$D,"-",0,1))</f>
        <v>-</v>
      </c>
      <c r="K914" s="302"/>
      <c r="L914" s="146" t="str">
        <f>IF($K914="","-",_xlfn.XLOOKUP($K914,Obj.Meta!$A:$A,Obj.Meta!$D:$D,"-",0,1))</f>
        <v>-</v>
      </c>
      <c r="M914" s="300" t="str">
        <f>IF($K914="","-",_xlfn.XLOOKUP($K914,Obj.Meta!$A:$A,Obj.Meta!$F:$F,"-",0,1))</f>
        <v>-</v>
      </c>
      <c r="N914" s="337" t="str">
        <f t="shared" si="27"/>
        <v>---</v>
      </c>
      <c r="O914" s="333"/>
      <c r="P914" s="54"/>
      <c r="Q914" s="52"/>
      <c r="R914" s="34"/>
      <c r="S914" s="53"/>
      <c r="T914" s="208"/>
      <c r="U914" s="726"/>
      <c r="V914" s="206"/>
      <c r="W914" s="206"/>
      <c r="X914" s="678"/>
      <c r="Y914" s="34"/>
      <c r="Z914" s="610"/>
      <c r="AA914" s="608"/>
    </row>
    <row r="915" spans="1:27">
      <c r="A915" s="145" t="str">
        <f t="shared" ref="A915:A978" si="28">IFERROR(VALUE(LEFT($I915,2)),"-")</f>
        <v>-</v>
      </c>
      <c r="B915" s="146" t="str">
        <f>_xlfn.XLOOKUP($A915,Dept.Meta!$A:$A,Dept.Meta!$F:$F,"-",0,1)</f>
        <v>-</v>
      </c>
      <c r="C915" s="629" t="str">
        <f>_xlfn.XLOOKUP(_xlfn.CONCAT($G915,"-",$I915),Div.Meta!$H:$H,Div.Meta!$C:$C,"-",0,1)</f>
        <v>-</v>
      </c>
      <c r="D915" s="302"/>
      <c r="E915" s="146" t="str">
        <f>IF($D915="","-",_xlfn.XLOOKUP($D915,Fund.Meta!$A:$A,Fund.Meta!$D:$D,"-",0,1))</f>
        <v>-</v>
      </c>
      <c r="F915" s="303" t="str">
        <f>IF($D915="","-",_xlfn.XLOOKUP($D915,Fund.Meta!$A:$A,Fund.Meta!$E:$E,"-",0,1))</f>
        <v>-</v>
      </c>
      <c r="G915" s="334"/>
      <c r="H915" s="303" t="str">
        <f>IF($G915="","-",_xlfn.XLOOKUP($G915,Appr.Meta!$A:$A,Appr.Meta!$D:$D,"-",0,1))</f>
        <v>-</v>
      </c>
      <c r="I915" s="302"/>
      <c r="J915" s="303" t="str">
        <f>IF($I915="","-",_xlfn.XLOOKUP($I915,'CC.Meta'!$A:$A,'CC.Meta'!$D:$D,"-",0,1))</f>
        <v>-</v>
      </c>
      <c r="K915" s="302"/>
      <c r="L915" s="146" t="str">
        <f>IF($K915="","-",_xlfn.XLOOKUP($K915,Obj.Meta!$A:$A,Obj.Meta!$D:$D,"-",0,1))</f>
        <v>-</v>
      </c>
      <c r="M915" s="300" t="str">
        <f>IF($K915="","-",_xlfn.XLOOKUP($K915,Obj.Meta!$A:$A,Obj.Meta!$F:$F,"-",0,1))</f>
        <v>-</v>
      </c>
      <c r="N915" s="337" t="str">
        <f t="shared" ref="N915:N978" si="29">_xlfn.CONCAT($D915,"-",$G915,"-",$I915,"-",$K915)</f>
        <v>---</v>
      </c>
      <c r="O915" s="333"/>
      <c r="P915" s="54"/>
      <c r="Q915" s="52"/>
      <c r="R915" s="34"/>
      <c r="S915" s="53"/>
      <c r="T915" s="208"/>
      <c r="U915" s="726"/>
      <c r="V915" s="206"/>
      <c r="W915" s="206"/>
      <c r="X915" s="678"/>
      <c r="Y915" s="34"/>
      <c r="Z915" s="610"/>
      <c r="AA915" s="608"/>
    </row>
    <row r="916" spans="1:27">
      <c r="A916" s="145" t="str">
        <f t="shared" si="28"/>
        <v>-</v>
      </c>
      <c r="B916" s="146" t="str">
        <f>_xlfn.XLOOKUP($A916,Dept.Meta!$A:$A,Dept.Meta!$F:$F,"-",0,1)</f>
        <v>-</v>
      </c>
      <c r="C916" s="629" t="str">
        <f>_xlfn.XLOOKUP(_xlfn.CONCAT($G916,"-",$I916),Div.Meta!$H:$H,Div.Meta!$C:$C,"-",0,1)</f>
        <v>-</v>
      </c>
      <c r="D916" s="302"/>
      <c r="E916" s="146" t="str">
        <f>IF($D916="","-",_xlfn.XLOOKUP($D916,Fund.Meta!$A:$A,Fund.Meta!$D:$D,"-",0,1))</f>
        <v>-</v>
      </c>
      <c r="F916" s="303" t="str">
        <f>IF($D916="","-",_xlfn.XLOOKUP($D916,Fund.Meta!$A:$A,Fund.Meta!$E:$E,"-",0,1))</f>
        <v>-</v>
      </c>
      <c r="G916" s="334"/>
      <c r="H916" s="303" t="str">
        <f>IF($G916="","-",_xlfn.XLOOKUP($G916,Appr.Meta!$A:$A,Appr.Meta!$D:$D,"-",0,1))</f>
        <v>-</v>
      </c>
      <c r="I916" s="302"/>
      <c r="J916" s="303" t="str">
        <f>IF($I916="","-",_xlfn.XLOOKUP($I916,'CC.Meta'!$A:$A,'CC.Meta'!$D:$D,"-",0,1))</f>
        <v>-</v>
      </c>
      <c r="K916" s="302"/>
      <c r="L916" s="146" t="str">
        <f>IF($K916="","-",_xlfn.XLOOKUP($K916,Obj.Meta!$A:$A,Obj.Meta!$D:$D,"-",0,1))</f>
        <v>-</v>
      </c>
      <c r="M916" s="300" t="str">
        <f>IF($K916="","-",_xlfn.XLOOKUP($K916,Obj.Meta!$A:$A,Obj.Meta!$F:$F,"-",0,1))</f>
        <v>-</v>
      </c>
      <c r="N916" s="337" t="str">
        <f t="shared" si="29"/>
        <v>---</v>
      </c>
      <c r="O916" s="333"/>
      <c r="P916" s="54"/>
      <c r="Q916" s="52"/>
      <c r="R916" s="34"/>
      <c r="S916" s="53"/>
      <c r="T916" s="208"/>
      <c r="U916" s="726"/>
      <c r="V916" s="206"/>
      <c r="W916" s="206"/>
      <c r="X916" s="678"/>
      <c r="Y916" s="34"/>
      <c r="Z916" s="610"/>
      <c r="AA916" s="608"/>
    </row>
    <row r="917" spans="1:27">
      <c r="A917" s="145" t="str">
        <f t="shared" si="28"/>
        <v>-</v>
      </c>
      <c r="B917" s="146" t="str">
        <f>_xlfn.XLOOKUP($A917,Dept.Meta!$A:$A,Dept.Meta!$F:$F,"-",0,1)</f>
        <v>-</v>
      </c>
      <c r="C917" s="629" t="str">
        <f>_xlfn.XLOOKUP(_xlfn.CONCAT($G917,"-",$I917),Div.Meta!$H:$H,Div.Meta!$C:$C,"-",0,1)</f>
        <v>-</v>
      </c>
      <c r="D917" s="302"/>
      <c r="E917" s="146" t="str">
        <f>IF($D917="","-",_xlfn.XLOOKUP($D917,Fund.Meta!$A:$A,Fund.Meta!$D:$D,"-",0,1))</f>
        <v>-</v>
      </c>
      <c r="F917" s="303" t="str">
        <f>IF($D917="","-",_xlfn.XLOOKUP($D917,Fund.Meta!$A:$A,Fund.Meta!$E:$E,"-",0,1))</f>
        <v>-</v>
      </c>
      <c r="G917" s="334"/>
      <c r="H917" s="303" t="str">
        <f>IF($G917="","-",_xlfn.XLOOKUP($G917,Appr.Meta!$A:$A,Appr.Meta!$D:$D,"-",0,1))</f>
        <v>-</v>
      </c>
      <c r="I917" s="302"/>
      <c r="J917" s="303" t="str">
        <f>IF($I917="","-",_xlfn.XLOOKUP($I917,'CC.Meta'!$A:$A,'CC.Meta'!$D:$D,"-",0,1))</f>
        <v>-</v>
      </c>
      <c r="K917" s="302"/>
      <c r="L917" s="146" t="str">
        <f>IF($K917="","-",_xlfn.XLOOKUP($K917,Obj.Meta!$A:$A,Obj.Meta!$D:$D,"-",0,1))</f>
        <v>-</v>
      </c>
      <c r="M917" s="300" t="str">
        <f>IF($K917="","-",_xlfn.XLOOKUP($K917,Obj.Meta!$A:$A,Obj.Meta!$F:$F,"-",0,1))</f>
        <v>-</v>
      </c>
      <c r="N917" s="337" t="str">
        <f t="shared" si="29"/>
        <v>---</v>
      </c>
      <c r="O917" s="333"/>
      <c r="P917" s="54"/>
      <c r="Q917" s="52"/>
      <c r="R917" s="34"/>
      <c r="S917" s="53"/>
      <c r="T917" s="208"/>
      <c r="U917" s="726"/>
      <c r="V917" s="206"/>
      <c r="W917" s="206"/>
      <c r="X917" s="678"/>
      <c r="Y917" s="34"/>
      <c r="Z917" s="610"/>
      <c r="AA917" s="608"/>
    </row>
    <row r="918" spans="1:27">
      <c r="A918" s="145" t="str">
        <f t="shared" si="28"/>
        <v>-</v>
      </c>
      <c r="B918" s="146" t="str">
        <f>_xlfn.XLOOKUP($A918,Dept.Meta!$A:$A,Dept.Meta!$F:$F,"-",0,1)</f>
        <v>-</v>
      </c>
      <c r="C918" s="629" t="str">
        <f>_xlfn.XLOOKUP(_xlfn.CONCAT($G918,"-",$I918),Div.Meta!$H:$H,Div.Meta!$C:$C,"-",0,1)</f>
        <v>-</v>
      </c>
      <c r="D918" s="302"/>
      <c r="E918" s="146" t="str">
        <f>IF($D918="","-",_xlfn.XLOOKUP($D918,Fund.Meta!$A:$A,Fund.Meta!$D:$D,"-",0,1))</f>
        <v>-</v>
      </c>
      <c r="F918" s="303" t="str">
        <f>IF($D918="","-",_xlfn.XLOOKUP($D918,Fund.Meta!$A:$A,Fund.Meta!$E:$E,"-",0,1))</f>
        <v>-</v>
      </c>
      <c r="G918" s="334"/>
      <c r="H918" s="303" t="str">
        <f>IF($G918="","-",_xlfn.XLOOKUP($G918,Appr.Meta!$A:$A,Appr.Meta!$D:$D,"-",0,1))</f>
        <v>-</v>
      </c>
      <c r="I918" s="302"/>
      <c r="J918" s="303" t="str">
        <f>IF($I918="","-",_xlfn.XLOOKUP($I918,'CC.Meta'!$A:$A,'CC.Meta'!$D:$D,"-",0,1))</f>
        <v>-</v>
      </c>
      <c r="K918" s="302"/>
      <c r="L918" s="146" t="str">
        <f>IF($K918="","-",_xlfn.XLOOKUP($K918,Obj.Meta!$A:$A,Obj.Meta!$D:$D,"-",0,1))</f>
        <v>-</v>
      </c>
      <c r="M918" s="300" t="str">
        <f>IF($K918="","-",_xlfn.XLOOKUP($K918,Obj.Meta!$A:$A,Obj.Meta!$F:$F,"-",0,1))</f>
        <v>-</v>
      </c>
      <c r="N918" s="337" t="str">
        <f t="shared" si="29"/>
        <v>---</v>
      </c>
      <c r="O918" s="333"/>
      <c r="P918" s="54"/>
      <c r="Q918" s="52"/>
      <c r="R918" s="34"/>
      <c r="S918" s="53"/>
      <c r="T918" s="208"/>
      <c r="U918" s="726"/>
      <c r="V918" s="206"/>
      <c r="W918" s="206"/>
      <c r="X918" s="678"/>
      <c r="Y918" s="34"/>
      <c r="Z918" s="610"/>
      <c r="AA918" s="608"/>
    </row>
    <row r="919" spans="1:27">
      <c r="A919" s="145" t="str">
        <f t="shared" si="28"/>
        <v>-</v>
      </c>
      <c r="B919" s="146" t="str">
        <f>_xlfn.XLOOKUP($A919,Dept.Meta!$A:$A,Dept.Meta!$F:$F,"-",0,1)</f>
        <v>-</v>
      </c>
      <c r="C919" s="629" t="str">
        <f>_xlfn.XLOOKUP(_xlfn.CONCAT($G919,"-",$I919),Div.Meta!$H:$H,Div.Meta!$C:$C,"-",0,1)</f>
        <v>-</v>
      </c>
      <c r="D919" s="302"/>
      <c r="E919" s="146" t="str">
        <f>IF($D919="","-",_xlfn.XLOOKUP($D919,Fund.Meta!$A:$A,Fund.Meta!$D:$D,"-",0,1))</f>
        <v>-</v>
      </c>
      <c r="F919" s="303" t="str">
        <f>IF($D919="","-",_xlfn.XLOOKUP($D919,Fund.Meta!$A:$A,Fund.Meta!$E:$E,"-",0,1))</f>
        <v>-</v>
      </c>
      <c r="G919" s="334"/>
      <c r="H919" s="303" t="str">
        <f>IF($G919="","-",_xlfn.XLOOKUP($G919,Appr.Meta!$A:$A,Appr.Meta!$D:$D,"-",0,1))</f>
        <v>-</v>
      </c>
      <c r="I919" s="302"/>
      <c r="J919" s="303" t="str">
        <f>IF($I919="","-",_xlfn.XLOOKUP($I919,'CC.Meta'!$A:$A,'CC.Meta'!$D:$D,"-",0,1))</f>
        <v>-</v>
      </c>
      <c r="K919" s="302"/>
      <c r="L919" s="146" t="str">
        <f>IF($K919="","-",_xlfn.XLOOKUP($K919,Obj.Meta!$A:$A,Obj.Meta!$D:$D,"-",0,1))</f>
        <v>-</v>
      </c>
      <c r="M919" s="300" t="str">
        <f>IF($K919="","-",_xlfn.XLOOKUP($K919,Obj.Meta!$A:$A,Obj.Meta!$F:$F,"-",0,1))</f>
        <v>-</v>
      </c>
      <c r="N919" s="337" t="str">
        <f t="shared" si="29"/>
        <v>---</v>
      </c>
      <c r="O919" s="333"/>
      <c r="P919" s="54"/>
      <c r="Q919" s="52"/>
      <c r="R919" s="34"/>
      <c r="S919" s="53"/>
      <c r="T919" s="208"/>
      <c r="U919" s="726"/>
      <c r="V919" s="206"/>
      <c r="W919" s="206"/>
      <c r="X919" s="678"/>
      <c r="Y919" s="34"/>
      <c r="Z919" s="610"/>
      <c r="AA919" s="608"/>
    </row>
    <row r="920" spans="1:27">
      <c r="A920" s="145" t="str">
        <f t="shared" si="28"/>
        <v>-</v>
      </c>
      <c r="B920" s="146" t="str">
        <f>_xlfn.XLOOKUP($A920,Dept.Meta!$A:$A,Dept.Meta!$F:$F,"-",0,1)</f>
        <v>-</v>
      </c>
      <c r="C920" s="629" t="str">
        <f>_xlfn.XLOOKUP(_xlfn.CONCAT($G920,"-",$I920),Div.Meta!$H:$H,Div.Meta!$C:$C,"-",0,1)</f>
        <v>-</v>
      </c>
      <c r="D920" s="302"/>
      <c r="E920" s="146" t="str">
        <f>IF($D920="","-",_xlfn.XLOOKUP($D920,Fund.Meta!$A:$A,Fund.Meta!$D:$D,"-",0,1))</f>
        <v>-</v>
      </c>
      <c r="F920" s="303" t="str">
        <f>IF($D920="","-",_xlfn.XLOOKUP($D920,Fund.Meta!$A:$A,Fund.Meta!$E:$E,"-",0,1))</f>
        <v>-</v>
      </c>
      <c r="G920" s="334"/>
      <c r="H920" s="303" t="str">
        <f>IF($G920="","-",_xlfn.XLOOKUP($G920,Appr.Meta!$A:$A,Appr.Meta!$D:$D,"-",0,1))</f>
        <v>-</v>
      </c>
      <c r="I920" s="302"/>
      <c r="J920" s="303" t="str">
        <f>IF($I920="","-",_xlfn.XLOOKUP($I920,'CC.Meta'!$A:$A,'CC.Meta'!$D:$D,"-",0,1))</f>
        <v>-</v>
      </c>
      <c r="K920" s="302"/>
      <c r="L920" s="146" t="str">
        <f>IF($K920="","-",_xlfn.XLOOKUP($K920,Obj.Meta!$A:$A,Obj.Meta!$D:$D,"-",0,1))</f>
        <v>-</v>
      </c>
      <c r="M920" s="300" t="str">
        <f>IF($K920="","-",_xlfn.XLOOKUP($K920,Obj.Meta!$A:$A,Obj.Meta!$F:$F,"-",0,1))</f>
        <v>-</v>
      </c>
      <c r="N920" s="337" t="str">
        <f t="shared" si="29"/>
        <v>---</v>
      </c>
      <c r="O920" s="333"/>
      <c r="P920" s="54"/>
      <c r="Q920" s="52"/>
      <c r="R920" s="34"/>
      <c r="S920" s="53"/>
      <c r="T920" s="208"/>
      <c r="U920" s="726"/>
      <c r="V920" s="206"/>
      <c r="W920" s="206"/>
      <c r="X920" s="678"/>
      <c r="Y920" s="34"/>
      <c r="Z920" s="610"/>
      <c r="AA920" s="608"/>
    </row>
    <row r="921" spans="1:27">
      <c r="A921" s="145" t="str">
        <f t="shared" si="28"/>
        <v>-</v>
      </c>
      <c r="B921" s="146" t="str">
        <f>_xlfn.XLOOKUP($A921,Dept.Meta!$A:$A,Dept.Meta!$F:$F,"-",0,1)</f>
        <v>-</v>
      </c>
      <c r="C921" s="629" t="str">
        <f>_xlfn.XLOOKUP(_xlfn.CONCAT($G921,"-",$I921),Div.Meta!$H:$H,Div.Meta!$C:$C,"-",0,1)</f>
        <v>-</v>
      </c>
      <c r="D921" s="302"/>
      <c r="E921" s="146" t="str">
        <f>IF($D921="","-",_xlfn.XLOOKUP($D921,Fund.Meta!$A:$A,Fund.Meta!$D:$D,"-",0,1))</f>
        <v>-</v>
      </c>
      <c r="F921" s="303" t="str">
        <f>IF($D921="","-",_xlfn.XLOOKUP($D921,Fund.Meta!$A:$A,Fund.Meta!$E:$E,"-",0,1))</f>
        <v>-</v>
      </c>
      <c r="G921" s="334"/>
      <c r="H921" s="303" t="str">
        <f>IF($G921="","-",_xlfn.XLOOKUP($G921,Appr.Meta!$A:$A,Appr.Meta!$D:$D,"-",0,1))</f>
        <v>-</v>
      </c>
      <c r="I921" s="302"/>
      <c r="J921" s="303" t="str">
        <f>IF($I921="","-",_xlfn.XLOOKUP($I921,'CC.Meta'!$A:$A,'CC.Meta'!$D:$D,"-",0,1))</f>
        <v>-</v>
      </c>
      <c r="K921" s="302"/>
      <c r="L921" s="146" t="str">
        <f>IF($K921="","-",_xlfn.XLOOKUP($K921,Obj.Meta!$A:$A,Obj.Meta!$D:$D,"-",0,1))</f>
        <v>-</v>
      </c>
      <c r="M921" s="300" t="str">
        <f>IF($K921="","-",_xlfn.XLOOKUP($K921,Obj.Meta!$A:$A,Obj.Meta!$F:$F,"-",0,1))</f>
        <v>-</v>
      </c>
      <c r="N921" s="337" t="str">
        <f t="shared" si="29"/>
        <v>---</v>
      </c>
      <c r="O921" s="333"/>
      <c r="P921" s="54"/>
      <c r="Q921" s="52"/>
      <c r="R921" s="34"/>
      <c r="S921" s="53"/>
      <c r="T921" s="208"/>
      <c r="U921" s="726"/>
      <c r="V921" s="206"/>
      <c r="W921" s="206"/>
      <c r="X921" s="678"/>
      <c r="Y921" s="34"/>
      <c r="Z921" s="610"/>
      <c r="AA921" s="608"/>
    </row>
    <row r="922" spans="1:27">
      <c r="A922" s="145" t="str">
        <f t="shared" si="28"/>
        <v>-</v>
      </c>
      <c r="B922" s="146" t="str">
        <f>_xlfn.XLOOKUP($A922,Dept.Meta!$A:$A,Dept.Meta!$F:$F,"-",0,1)</f>
        <v>-</v>
      </c>
      <c r="C922" s="629" t="str">
        <f>_xlfn.XLOOKUP(_xlfn.CONCAT($G922,"-",$I922),Div.Meta!$H:$H,Div.Meta!$C:$C,"-",0,1)</f>
        <v>-</v>
      </c>
      <c r="D922" s="302"/>
      <c r="E922" s="146" t="str">
        <f>IF($D922="","-",_xlfn.XLOOKUP($D922,Fund.Meta!$A:$A,Fund.Meta!$D:$D,"-",0,1))</f>
        <v>-</v>
      </c>
      <c r="F922" s="303" t="str">
        <f>IF($D922="","-",_xlfn.XLOOKUP($D922,Fund.Meta!$A:$A,Fund.Meta!$E:$E,"-",0,1))</f>
        <v>-</v>
      </c>
      <c r="G922" s="334"/>
      <c r="H922" s="303" t="str">
        <f>IF($G922="","-",_xlfn.XLOOKUP($G922,Appr.Meta!$A:$A,Appr.Meta!$D:$D,"-",0,1))</f>
        <v>-</v>
      </c>
      <c r="I922" s="302"/>
      <c r="J922" s="303" t="str">
        <f>IF($I922="","-",_xlfn.XLOOKUP($I922,'CC.Meta'!$A:$A,'CC.Meta'!$D:$D,"-",0,1))</f>
        <v>-</v>
      </c>
      <c r="K922" s="302"/>
      <c r="L922" s="146" t="str">
        <f>IF($K922="","-",_xlfn.XLOOKUP($K922,Obj.Meta!$A:$A,Obj.Meta!$D:$D,"-",0,1))</f>
        <v>-</v>
      </c>
      <c r="M922" s="300" t="str">
        <f>IF($K922="","-",_xlfn.XLOOKUP($K922,Obj.Meta!$A:$A,Obj.Meta!$F:$F,"-",0,1))</f>
        <v>-</v>
      </c>
      <c r="N922" s="337" t="str">
        <f t="shared" si="29"/>
        <v>---</v>
      </c>
      <c r="O922" s="333"/>
      <c r="P922" s="54"/>
      <c r="Q922" s="52"/>
      <c r="R922" s="34"/>
      <c r="S922" s="53"/>
      <c r="T922" s="208"/>
      <c r="U922" s="726"/>
      <c r="V922" s="206"/>
      <c r="W922" s="206"/>
      <c r="X922" s="678"/>
      <c r="Y922" s="34"/>
      <c r="Z922" s="610"/>
      <c r="AA922" s="608"/>
    </row>
    <row r="923" spans="1:27">
      <c r="A923" s="145" t="str">
        <f t="shared" si="28"/>
        <v>-</v>
      </c>
      <c r="B923" s="146" t="str">
        <f>_xlfn.XLOOKUP($A923,Dept.Meta!$A:$A,Dept.Meta!$F:$F,"-",0,1)</f>
        <v>-</v>
      </c>
      <c r="C923" s="629" t="str">
        <f>_xlfn.XLOOKUP(_xlfn.CONCAT($G923,"-",$I923),Div.Meta!$H:$H,Div.Meta!$C:$C,"-",0,1)</f>
        <v>-</v>
      </c>
      <c r="D923" s="302"/>
      <c r="E923" s="146" t="str">
        <f>IF($D923="","-",_xlfn.XLOOKUP($D923,Fund.Meta!$A:$A,Fund.Meta!$D:$D,"-",0,1))</f>
        <v>-</v>
      </c>
      <c r="F923" s="303" t="str">
        <f>IF($D923="","-",_xlfn.XLOOKUP($D923,Fund.Meta!$A:$A,Fund.Meta!$E:$E,"-",0,1))</f>
        <v>-</v>
      </c>
      <c r="G923" s="334"/>
      <c r="H923" s="303" t="str">
        <f>IF($G923="","-",_xlfn.XLOOKUP($G923,Appr.Meta!$A:$A,Appr.Meta!$D:$D,"-",0,1))</f>
        <v>-</v>
      </c>
      <c r="I923" s="302"/>
      <c r="J923" s="303" t="str">
        <f>IF($I923="","-",_xlfn.XLOOKUP($I923,'CC.Meta'!$A:$A,'CC.Meta'!$D:$D,"-",0,1))</f>
        <v>-</v>
      </c>
      <c r="K923" s="302"/>
      <c r="L923" s="146" t="str">
        <f>IF($K923="","-",_xlfn.XLOOKUP($K923,Obj.Meta!$A:$A,Obj.Meta!$D:$D,"-",0,1))</f>
        <v>-</v>
      </c>
      <c r="M923" s="300" t="str">
        <f>IF($K923="","-",_xlfn.XLOOKUP($K923,Obj.Meta!$A:$A,Obj.Meta!$F:$F,"-",0,1))</f>
        <v>-</v>
      </c>
      <c r="N923" s="337" t="str">
        <f t="shared" si="29"/>
        <v>---</v>
      </c>
      <c r="O923" s="333"/>
      <c r="P923" s="54"/>
      <c r="Q923" s="52"/>
      <c r="R923" s="34"/>
      <c r="S923" s="53"/>
      <c r="T923" s="208"/>
      <c r="U923" s="726"/>
      <c r="V923" s="206"/>
      <c r="W923" s="206"/>
      <c r="X923" s="678"/>
      <c r="Y923" s="34"/>
      <c r="Z923" s="610"/>
      <c r="AA923" s="608"/>
    </row>
    <row r="924" spans="1:27">
      <c r="A924" s="145" t="str">
        <f t="shared" si="28"/>
        <v>-</v>
      </c>
      <c r="B924" s="146" t="str">
        <f>_xlfn.XLOOKUP($A924,Dept.Meta!$A:$A,Dept.Meta!$F:$F,"-",0,1)</f>
        <v>-</v>
      </c>
      <c r="C924" s="629" t="str">
        <f>_xlfn.XLOOKUP(_xlfn.CONCAT($G924,"-",$I924),Div.Meta!$H:$H,Div.Meta!$C:$C,"-",0,1)</f>
        <v>-</v>
      </c>
      <c r="D924" s="302"/>
      <c r="E924" s="146" t="str">
        <f>IF($D924="","-",_xlfn.XLOOKUP($D924,Fund.Meta!$A:$A,Fund.Meta!$D:$D,"-",0,1))</f>
        <v>-</v>
      </c>
      <c r="F924" s="303" t="str">
        <f>IF($D924="","-",_xlfn.XLOOKUP($D924,Fund.Meta!$A:$A,Fund.Meta!$E:$E,"-",0,1))</f>
        <v>-</v>
      </c>
      <c r="G924" s="334"/>
      <c r="H924" s="303" t="str">
        <f>IF($G924="","-",_xlfn.XLOOKUP($G924,Appr.Meta!$A:$A,Appr.Meta!$D:$D,"-",0,1))</f>
        <v>-</v>
      </c>
      <c r="I924" s="302"/>
      <c r="J924" s="303" t="str">
        <f>IF($I924="","-",_xlfn.XLOOKUP($I924,'CC.Meta'!$A:$A,'CC.Meta'!$D:$D,"-",0,1))</f>
        <v>-</v>
      </c>
      <c r="K924" s="302"/>
      <c r="L924" s="146" t="str">
        <f>IF($K924="","-",_xlfn.XLOOKUP($K924,Obj.Meta!$A:$A,Obj.Meta!$D:$D,"-",0,1))</f>
        <v>-</v>
      </c>
      <c r="M924" s="300" t="str">
        <f>IF($K924="","-",_xlfn.XLOOKUP($K924,Obj.Meta!$A:$A,Obj.Meta!$F:$F,"-",0,1))</f>
        <v>-</v>
      </c>
      <c r="N924" s="337" t="str">
        <f t="shared" si="29"/>
        <v>---</v>
      </c>
      <c r="O924" s="333"/>
      <c r="P924" s="54"/>
      <c r="Q924" s="52"/>
      <c r="R924" s="34"/>
      <c r="S924" s="53"/>
      <c r="T924" s="208"/>
      <c r="U924" s="726"/>
      <c r="V924" s="206"/>
      <c r="W924" s="206"/>
      <c r="X924" s="678"/>
      <c r="Y924" s="34"/>
      <c r="Z924" s="610"/>
      <c r="AA924" s="608"/>
    </row>
    <row r="925" spans="1:27">
      <c r="A925" s="145" t="str">
        <f t="shared" si="28"/>
        <v>-</v>
      </c>
      <c r="B925" s="146" t="str">
        <f>_xlfn.XLOOKUP($A925,Dept.Meta!$A:$A,Dept.Meta!$F:$F,"-",0,1)</f>
        <v>-</v>
      </c>
      <c r="C925" s="629" t="str">
        <f>_xlfn.XLOOKUP(_xlfn.CONCAT($G925,"-",$I925),Div.Meta!$H:$H,Div.Meta!$C:$C,"-",0,1)</f>
        <v>-</v>
      </c>
      <c r="D925" s="302"/>
      <c r="E925" s="146" t="str">
        <f>IF($D925="","-",_xlfn.XLOOKUP($D925,Fund.Meta!$A:$A,Fund.Meta!$D:$D,"-",0,1))</f>
        <v>-</v>
      </c>
      <c r="F925" s="303" t="str">
        <f>IF($D925="","-",_xlfn.XLOOKUP($D925,Fund.Meta!$A:$A,Fund.Meta!$E:$E,"-",0,1))</f>
        <v>-</v>
      </c>
      <c r="G925" s="334"/>
      <c r="H925" s="303" t="str">
        <f>IF($G925="","-",_xlfn.XLOOKUP($G925,Appr.Meta!$A:$A,Appr.Meta!$D:$D,"-",0,1))</f>
        <v>-</v>
      </c>
      <c r="I925" s="302"/>
      <c r="J925" s="303" t="str">
        <f>IF($I925="","-",_xlfn.XLOOKUP($I925,'CC.Meta'!$A:$A,'CC.Meta'!$D:$D,"-",0,1))</f>
        <v>-</v>
      </c>
      <c r="K925" s="302"/>
      <c r="L925" s="146" t="str">
        <f>IF($K925="","-",_xlfn.XLOOKUP($K925,Obj.Meta!$A:$A,Obj.Meta!$D:$D,"-",0,1))</f>
        <v>-</v>
      </c>
      <c r="M925" s="300" t="str">
        <f>IF($K925="","-",_xlfn.XLOOKUP($K925,Obj.Meta!$A:$A,Obj.Meta!$F:$F,"-",0,1))</f>
        <v>-</v>
      </c>
      <c r="N925" s="337" t="str">
        <f t="shared" si="29"/>
        <v>---</v>
      </c>
      <c r="O925" s="333"/>
      <c r="P925" s="54"/>
      <c r="Q925" s="52"/>
      <c r="R925" s="34"/>
      <c r="S925" s="53"/>
      <c r="T925" s="208"/>
      <c r="U925" s="726"/>
      <c r="V925" s="206"/>
      <c r="W925" s="206"/>
      <c r="X925" s="678"/>
      <c r="Y925" s="34"/>
      <c r="Z925" s="610"/>
      <c r="AA925" s="608"/>
    </row>
    <row r="926" spans="1:27">
      <c r="A926" s="145" t="str">
        <f t="shared" si="28"/>
        <v>-</v>
      </c>
      <c r="B926" s="146" t="str">
        <f>_xlfn.XLOOKUP($A926,Dept.Meta!$A:$A,Dept.Meta!$F:$F,"-",0,1)</f>
        <v>-</v>
      </c>
      <c r="C926" s="629" t="str">
        <f>_xlfn.XLOOKUP(_xlfn.CONCAT($G926,"-",$I926),Div.Meta!$H:$H,Div.Meta!$C:$C,"-",0,1)</f>
        <v>-</v>
      </c>
      <c r="D926" s="302"/>
      <c r="E926" s="146" t="str">
        <f>IF($D926="","-",_xlfn.XLOOKUP($D926,Fund.Meta!$A:$A,Fund.Meta!$D:$D,"-",0,1))</f>
        <v>-</v>
      </c>
      <c r="F926" s="303" t="str">
        <f>IF($D926="","-",_xlfn.XLOOKUP($D926,Fund.Meta!$A:$A,Fund.Meta!$E:$E,"-",0,1))</f>
        <v>-</v>
      </c>
      <c r="G926" s="334"/>
      <c r="H926" s="303" t="str">
        <f>IF($G926="","-",_xlfn.XLOOKUP($G926,Appr.Meta!$A:$A,Appr.Meta!$D:$D,"-",0,1))</f>
        <v>-</v>
      </c>
      <c r="I926" s="302"/>
      <c r="J926" s="303" t="str">
        <f>IF($I926="","-",_xlfn.XLOOKUP($I926,'CC.Meta'!$A:$A,'CC.Meta'!$D:$D,"-",0,1))</f>
        <v>-</v>
      </c>
      <c r="K926" s="302"/>
      <c r="L926" s="146" t="str">
        <f>IF($K926="","-",_xlfn.XLOOKUP($K926,Obj.Meta!$A:$A,Obj.Meta!$D:$D,"-",0,1))</f>
        <v>-</v>
      </c>
      <c r="M926" s="300" t="str">
        <f>IF($K926="","-",_xlfn.XLOOKUP($K926,Obj.Meta!$A:$A,Obj.Meta!$F:$F,"-",0,1))</f>
        <v>-</v>
      </c>
      <c r="N926" s="337" t="str">
        <f t="shared" si="29"/>
        <v>---</v>
      </c>
      <c r="O926" s="333"/>
      <c r="P926" s="54"/>
      <c r="Q926" s="52"/>
      <c r="R926" s="34"/>
      <c r="S926" s="53"/>
      <c r="T926" s="208"/>
      <c r="U926" s="726"/>
      <c r="V926" s="206"/>
      <c r="W926" s="206"/>
      <c r="X926" s="678"/>
      <c r="Y926" s="34"/>
      <c r="Z926" s="610"/>
      <c r="AA926" s="608"/>
    </row>
    <row r="927" spans="1:27">
      <c r="A927" s="145" t="str">
        <f t="shared" si="28"/>
        <v>-</v>
      </c>
      <c r="B927" s="146" t="str">
        <f>_xlfn.XLOOKUP($A927,Dept.Meta!$A:$A,Dept.Meta!$F:$F,"-",0,1)</f>
        <v>-</v>
      </c>
      <c r="C927" s="629" t="str">
        <f>_xlfn.XLOOKUP(_xlfn.CONCAT($G927,"-",$I927),Div.Meta!$H:$H,Div.Meta!$C:$C,"-",0,1)</f>
        <v>-</v>
      </c>
      <c r="D927" s="302"/>
      <c r="E927" s="146" t="str">
        <f>IF($D927="","-",_xlfn.XLOOKUP($D927,Fund.Meta!$A:$A,Fund.Meta!$D:$D,"-",0,1))</f>
        <v>-</v>
      </c>
      <c r="F927" s="303" t="str">
        <f>IF($D927="","-",_xlfn.XLOOKUP($D927,Fund.Meta!$A:$A,Fund.Meta!$E:$E,"-",0,1))</f>
        <v>-</v>
      </c>
      <c r="G927" s="334"/>
      <c r="H927" s="303" t="str">
        <f>IF($G927="","-",_xlfn.XLOOKUP($G927,Appr.Meta!$A:$A,Appr.Meta!$D:$D,"-",0,1))</f>
        <v>-</v>
      </c>
      <c r="I927" s="302"/>
      <c r="J927" s="303" t="str">
        <f>IF($I927="","-",_xlfn.XLOOKUP($I927,'CC.Meta'!$A:$A,'CC.Meta'!$D:$D,"-",0,1))</f>
        <v>-</v>
      </c>
      <c r="K927" s="302"/>
      <c r="L927" s="146" t="str">
        <f>IF($K927="","-",_xlfn.XLOOKUP($K927,Obj.Meta!$A:$A,Obj.Meta!$D:$D,"-",0,1))</f>
        <v>-</v>
      </c>
      <c r="M927" s="300" t="str">
        <f>IF($K927="","-",_xlfn.XLOOKUP($K927,Obj.Meta!$A:$A,Obj.Meta!$F:$F,"-",0,1))</f>
        <v>-</v>
      </c>
      <c r="N927" s="337" t="str">
        <f t="shared" si="29"/>
        <v>---</v>
      </c>
      <c r="O927" s="333"/>
      <c r="P927" s="54"/>
      <c r="Q927" s="52"/>
      <c r="R927" s="34"/>
      <c r="S927" s="53"/>
      <c r="T927" s="208"/>
      <c r="U927" s="726"/>
      <c r="V927" s="206"/>
      <c r="W927" s="206"/>
      <c r="X927" s="678"/>
      <c r="Y927" s="34"/>
      <c r="Z927" s="610"/>
      <c r="AA927" s="608"/>
    </row>
    <row r="928" spans="1:27">
      <c r="A928" s="145" t="str">
        <f t="shared" si="28"/>
        <v>-</v>
      </c>
      <c r="B928" s="146" t="str">
        <f>_xlfn.XLOOKUP($A928,Dept.Meta!$A:$A,Dept.Meta!$F:$F,"-",0,1)</f>
        <v>-</v>
      </c>
      <c r="C928" s="629" t="str">
        <f>_xlfn.XLOOKUP(_xlfn.CONCAT($G928,"-",$I928),Div.Meta!$H:$H,Div.Meta!$C:$C,"-",0,1)</f>
        <v>-</v>
      </c>
      <c r="D928" s="302"/>
      <c r="E928" s="146" t="str">
        <f>IF($D928="","-",_xlfn.XLOOKUP($D928,Fund.Meta!$A:$A,Fund.Meta!$D:$D,"-",0,1))</f>
        <v>-</v>
      </c>
      <c r="F928" s="303" t="str">
        <f>IF($D928="","-",_xlfn.XLOOKUP($D928,Fund.Meta!$A:$A,Fund.Meta!$E:$E,"-",0,1))</f>
        <v>-</v>
      </c>
      <c r="G928" s="334"/>
      <c r="H928" s="303" t="str">
        <f>IF($G928="","-",_xlfn.XLOOKUP($G928,Appr.Meta!$A:$A,Appr.Meta!$D:$D,"-",0,1))</f>
        <v>-</v>
      </c>
      <c r="I928" s="302"/>
      <c r="J928" s="303" t="str">
        <f>IF($I928="","-",_xlfn.XLOOKUP($I928,'CC.Meta'!$A:$A,'CC.Meta'!$D:$D,"-",0,1))</f>
        <v>-</v>
      </c>
      <c r="K928" s="302"/>
      <c r="L928" s="146" t="str">
        <f>IF($K928="","-",_xlfn.XLOOKUP($K928,Obj.Meta!$A:$A,Obj.Meta!$D:$D,"-",0,1))</f>
        <v>-</v>
      </c>
      <c r="M928" s="300" t="str">
        <f>IF($K928="","-",_xlfn.XLOOKUP($K928,Obj.Meta!$A:$A,Obj.Meta!$F:$F,"-",0,1))</f>
        <v>-</v>
      </c>
      <c r="N928" s="337" t="str">
        <f t="shared" si="29"/>
        <v>---</v>
      </c>
      <c r="O928" s="333"/>
      <c r="P928" s="54"/>
      <c r="Q928" s="52"/>
      <c r="R928" s="34"/>
      <c r="S928" s="53"/>
      <c r="T928" s="208"/>
      <c r="U928" s="726"/>
      <c r="V928" s="206"/>
      <c r="W928" s="206"/>
      <c r="X928" s="678"/>
      <c r="Y928" s="34"/>
      <c r="Z928" s="610"/>
      <c r="AA928" s="608"/>
    </row>
    <row r="929" spans="1:27">
      <c r="A929" s="145" t="str">
        <f t="shared" si="28"/>
        <v>-</v>
      </c>
      <c r="B929" s="146" t="str">
        <f>_xlfn.XLOOKUP($A929,Dept.Meta!$A:$A,Dept.Meta!$F:$F,"-",0,1)</f>
        <v>-</v>
      </c>
      <c r="C929" s="629" t="str">
        <f>_xlfn.XLOOKUP(_xlfn.CONCAT($G929,"-",$I929),Div.Meta!$H:$H,Div.Meta!$C:$C,"-",0,1)</f>
        <v>-</v>
      </c>
      <c r="D929" s="302"/>
      <c r="E929" s="146" t="str">
        <f>IF($D929="","-",_xlfn.XLOOKUP($D929,Fund.Meta!$A:$A,Fund.Meta!$D:$D,"-",0,1))</f>
        <v>-</v>
      </c>
      <c r="F929" s="303" t="str">
        <f>IF($D929="","-",_xlfn.XLOOKUP($D929,Fund.Meta!$A:$A,Fund.Meta!$E:$E,"-",0,1))</f>
        <v>-</v>
      </c>
      <c r="G929" s="334"/>
      <c r="H929" s="303" t="str">
        <f>IF($G929="","-",_xlfn.XLOOKUP($G929,Appr.Meta!$A:$A,Appr.Meta!$D:$D,"-",0,1))</f>
        <v>-</v>
      </c>
      <c r="I929" s="302"/>
      <c r="J929" s="303" t="str">
        <f>IF($I929="","-",_xlfn.XLOOKUP($I929,'CC.Meta'!$A:$A,'CC.Meta'!$D:$D,"-",0,1))</f>
        <v>-</v>
      </c>
      <c r="K929" s="302"/>
      <c r="L929" s="146" t="str">
        <f>IF($K929="","-",_xlfn.XLOOKUP($K929,Obj.Meta!$A:$A,Obj.Meta!$D:$D,"-",0,1))</f>
        <v>-</v>
      </c>
      <c r="M929" s="300" t="str">
        <f>IF($K929="","-",_xlfn.XLOOKUP($K929,Obj.Meta!$A:$A,Obj.Meta!$F:$F,"-",0,1))</f>
        <v>-</v>
      </c>
      <c r="N929" s="337" t="str">
        <f t="shared" si="29"/>
        <v>---</v>
      </c>
      <c r="O929" s="333"/>
      <c r="P929" s="54"/>
      <c r="Q929" s="52"/>
      <c r="R929" s="34"/>
      <c r="S929" s="53"/>
      <c r="T929" s="208"/>
      <c r="U929" s="726"/>
      <c r="V929" s="206"/>
      <c r="W929" s="206"/>
      <c r="X929" s="678"/>
      <c r="Y929" s="34"/>
      <c r="Z929" s="610"/>
      <c r="AA929" s="608"/>
    </row>
    <row r="930" spans="1:27">
      <c r="A930" s="145" t="str">
        <f t="shared" si="28"/>
        <v>-</v>
      </c>
      <c r="B930" s="146" t="str">
        <f>_xlfn.XLOOKUP($A930,Dept.Meta!$A:$A,Dept.Meta!$F:$F,"-",0,1)</f>
        <v>-</v>
      </c>
      <c r="C930" s="629" t="str">
        <f>_xlfn.XLOOKUP(_xlfn.CONCAT($G930,"-",$I930),Div.Meta!$H:$H,Div.Meta!$C:$C,"-",0,1)</f>
        <v>-</v>
      </c>
      <c r="D930" s="302"/>
      <c r="E930" s="146" t="str">
        <f>IF($D930="","-",_xlfn.XLOOKUP($D930,Fund.Meta!$A:$A,Fund.Meta!$D:$D,"-",0,1))</f>
        <v>-</v>
      </c>
      <c r="F930" s="303" t="str">
        <f>IF($D930="","-",_xlfn.XLOOKUP($D930,Fund.Meta!$A:$A,Fund.Meta!$E:$E,"-",0,1))</f>
        <v>-</v>
      </c>
      <c r="G930" s="334"/>
      <c r="H930" s="303" t="str">
        <f>IF($G930="","-",_xlfn.XLOOKUP($G930,Appr.Meta!$A:$A,Appr.Meta!$D:$D,"-",0,1))</f>
        <v>-</v>
      </c>
      <c r="I930" s="302"/>
      <c r="J930" s="303" t="str">
        <f>IF($I930="","-",_xlfn.XLOOKUP($I930,'CC.Meta'!$A:$A,'CC.Meta'!$D:$D,"-",0,1))</f>
        <v>-</v>
      </c>
      <c r="K930" s="302"/>
      <c r="L930" s="146" t="str">
        <f>IF($K930="","-",_xlfn.XLOOKUP($K930,Obj.Meta!$A:$A,Obj.Meta!$D:$D,"-",0,1))</f>
        <v>-</v>
      </c>
      <c r="M930" s="300" t="str">
        <f>IF($K930="","-",_xlfn.XLOOKUP($K930,Obj.Meta!$A:$A,Obj.Meta!$F:$F,"-",0,1))</f>
        <v>-</v>
      </c>
      <c r="N930" s="337" t="str">
        <f t="shared" si="29"/>
        <v>---</v>
      </c>
      <c r="O930" s="333"/>
      <c r="P930" s="54"/>
      <c r="Q930" s="52"/>
      <c r="R930" s="34"/>
      <c r="S930" s="53"/>
      <c r="T930" s="208"/>
      <c r="U930" s="726"/>
      <c r="V930" s="206"/>
      <c r="W930" s="206"/>
      <c r="X930" s="678"/>
      <c r="Y930" s="34"/>
      <c r="Z930" s="610"/>
      <c r="AA930" s="608"/>
    </row>
    <row r="931" spans="1:27">
      <c r="A931" s="145" t="str">
        <f t="shared" si="28"/>
        <v>-</v>
      </c>
      <c r="B931" s="146" t="str">
        <f>_xlfn.XLOOKUP($A931,Dept.Meta!$A:$A,Dept.Meta!$F:$F,"-",0,1)</f>
        <v>-</v>
      </c>
      <c r="C931" s="629" t="str">
        <f>_xlfn.XLOOKUP(_xlfn.CONCAT($G931,"-",$I931),Div.Meta!$H:$H,Div.Meta!$C:$C,"-",0,1)</f>
        <v>-</v>
      </c>
      <c r="D931" s="302"/>
      <c r="E931" s="146" t="str">
        <f>IF($D931="","-",_xlfn.XLOOKUP($D931,Fund.Meta!$A:$A,Fund.Meta!$D:$D,"-",0,1))</f>
        <v>-</v>
      </c>
      <c r="F931" s="303" t="str">
        <f>IF($D931="","-",_xlfn.XLOOKUP($D931,Fund.Meta!$A:$A,Fund.Meta!$E:$E,"-",0,1))</f>
        <v>-</v>
      </c>
      <c r="G931" s="334"/>
      <c r="H931" s="303" t="str">
        <f>IF($G931="","-",_xlfn.XLOOKUP($G931,Appr.Meta!$A:$A,Appr.Meta!$D:$D,"-",0,1))</f>
        <v>-</v>
      </c>
      <c r="I931" s="302"/>
      <c r="J931" s="303" t="str">
        <f>IF($I931="","-",_xlfn.XLOOKUP($I931,'CC.Meta'!$A:$A,'CC.Meta'!$D:$D,"-",0,1))</f>
        <v>-</v>
      </c>
      <c r="K931" s="302"/>
      <c r="L931" s="146" t="str">
        <f>IF($K931="","-",_xlfn.XLOOKUP($K931,Obj.Meta!$A:$A,Obj.Meta!$D:$D,"-",0,1))</f>
        <v>-</v>
      </c>
      <c r="M931" s="300" t="str">
        <f>IF($K931="","-",_xlfn.XLOOKUP($K931,Obj.Meta!$A:$A,Obj.Meta!$F:$F,"-",0,1))</f>
        <v>-</v>
      </c>
      <c r="N931" s="337" t="str">
        <f t="shared" si="29"/>
        <v>---</v>
      </c>
      <c r="O931" s="333"/>
      <c r="P931" s="54"/>
      <c r="Q931" s="52"/>
      <c r="R931" s="34"/>
      <c r="S931" s="53"/>
      <c r="T931" s="208"/>
      <c r="U931" s="726"/>
      <c r="V931" s="206"/>
      <c r="W931" s="206"/>
      <c r="X931" s="678"/>
      <c r="Y931" s="34"/>
      <c r="Z931" s="610"/>
      <c r="AA931" s="608"/>
    </row>
    <row r="932" spans="1:27">
      <c r="A932" s="145" t="str">
        <f t="shared" si="28"/>
        <v>-</v>
      </c>
      <c r="B932" s="146" t="str">
        <f>_xlfn.XLOOKUP($A932,Dept.Meta!$A:$A,Dept.Meta!$F:$F,"-",0,1)</f>
        <v>-</v>
      </c>
      <c r="C932" s="629" t="str">
        <f>_xlfn.XLOOKUP(_xlfn.CONCAT($G932,"-",$I932),Div.Meta!$H:$H,Div.Meta!$C:$C,"-",0,1)</f>
        <v>-</v>
      </c>
      <c r="D932" s="302"/>
      <c r="E932" s="146" t="str">
        <f>IF($D932="","-",_xlfn.XLOOKUP($D932,Fund.Meta!$A:$A,Fund.Meta!$D:$D,"-",0,1))</f>
        <v>-</v>
      </c>
      <c r="F932" s="303" t="str">
        <f>IF($D932="","-",_xlfn.XLOOKUP($D932,Fund.Meta!$A:$A,Fund.Meta!$E:$E,"-",0,1))</f>
        <v>-</v>
      </c>
      <c r="G932" s="334"/>
      <c r="H932" s="303" t="str">
        <f>IF($G932="","-",_xlfn.XLOOKUP($G932,Appr.Meta!$A:$A,Appr.Meta!$D:$D,"-",0,1))</f>
        <v>-</v>
      </c>
      <c r="I932" s="302"/>
      <c r="J932" s="303" t="str">
        <f>IF($I932="","-",_xlfn.XLOOKUP($I932,'CC.Meta'!$A:$A,'CC.Meta'!$D:$D,"-",0,1))</f>
        <v>-</v>
      </c>
      <c r="K932" s="302"/>
      <c r="L932" s="146" t="str">
        <f>IF($K932="","-",_xlfn.XLOOKUP($K932,Obj.Meta!$A:$A,Obj.Meta!$D:$D,"-",0,1))</f>
        <v>-</v>
      </c>
      <c r="M932" s="300" t="str">
        <f>IF($K932="","-",_xlfn.XLOOKUP($K932,Obj.Meta!$A:$A,Obj.Meta!$F:$F,"-",0,1))</f>
        <v>-</v>
      </c>
      <c r="N932" s="337" t="str">
        <f t="shared" si="29"/>
        <v>---</v>
      </c>
      <c r="O932" s="333"/>
      <c r="P932" s="54"/>
      <c r="Q932" s="52"/>
      <c r="R932" s="34"/>
      <c r="S932" s="53"/>
      <c r="T932" s="208"/>
      <c r="U932" s="726"/>
      <c r="V932" s="206"/>
      <c r="W932" s="206"/>
      <c r="X932" s="678"/>
      <c r="Y932" s="34"/>
      <c r="Z932" s="610"/>
      <c r="AA932" s="608"/>
    </row>
    <row r="933" spans="1:27">
      <c r="A933" s="145" t="str">
        <f t="shared" si="28"/>
        <v>-</v>
      </c>
      <c r="B933" s="146" t="str">
        <f>_xlfn.XLOOKUP($A933,Dept.Meta!$A:$A,Dept.Meta!$F:$F,"-",0,1)</f>
        <v>-</v>
      </c>
      <c r="C933" s="629" t="str">
        <f>_xlfn.XLOOKUP(_xlfn.CONCAT($G933,"-",$I933),Div.Meta!$H:$H,Div.Meta!$C:$C,"-",0,1)</f>
        <v>-</v>
      </c>
      <c r="D933" s="302"/>
      <c r="E933" s="146" t="str">
        <f>IF($D933="","-",_xlfn.XLOOKUP($D933,Fund.Meta!$A:$A,Fund.Meta!$D:$D,"-",0,1))</f>
        <v>-</v>
      </c>
      <c r="F933" s="303" t="str">
        <f>IF($D933="","-",_xlfn.XLOOKUP($D933,Fund.Meta!$A:$A,Fund.Meta!$E:$E,"-",0,1))</f>
        <v>-</v>
      </c>
      <c r="G933" s="334"/>
      <c r="H933" s="303" t="str">
        <f>IF($G933="","-",_xlfn.XLOOKUP($G933,Appr.Meta!$A:$A,Appr.Meta!$D:$D,"-",0,1))</f>
        <v>-</v>
      </c>
      <c r="I933" s="302"/>
      <c r="J933" s="303" t="str">
        <f>IF($I933="","-",_xlfn.XLOOKUP($I933,'CC.Meta'!$A:$A,'CC.Meta'!$D:$D,"-",0,1))</f>
        <v>-</v>
      </c>
      <c r="K933" s="302"/>
      <c r="L933" s="146" t="str">
        <f>IF($K933="","-",_xlfn.XLOOKUP($K933,Obj.Meta!$A:$A,Obj.Meta!$D:$D,"-",0,1))</f>
        <v>-</v>
      </c>
      <c r="M933" s="300" t="str">
        <f>IF($K933="","-",_xlfn.XLOOKUP($K933,Obj.Meta!$A:$A,Obj.Meta!$F:$F,"-",0,1))</f>
        <v>-</v>
      </c>
      <c r="N933" s="337" t="str">
        <f t="shared" si="29"/>
        <v>---</v>
      </c>
      <c r="O933" s="333"/>
      <c r="P933" s="54"/>
      <c r="Q933" s="52"/>
      <c r="R933" s="34"/>
      <c r="S933" s="53"/>
      <c r="T933" s="208"/>
      <c r="U933" s="726"/>
      <c r="V933" s="206"/>
      <c r="W933" s="206"/>
      <c r="X933" s="678"/>
      <c r="Y933" s="34"/>
      <c r="Z933" s="610"/>
      <c r="AA933" s="608"/>
    </row>
    <row r="934" spans="1:27">
      <c r="A934" s="145" t="str">
        <f t="shared" si="28"/>
        <v>-</v>
      </c>
      <c r="B934" s="146" t="str">
        <f>_xlfn.XLOOKUP($A934,Dept.Meta!$A:$A,Dept.Meta!$F:$F,"-",0,1)</f>
        <v>-</v>
      </c>
      <c r="C934" s="629" t="str">
        <f>_xlfn.XLOOKUP(_xlfn.CONCAT($G934,"-",$I934),Div.Meta!$H:$H,Div.Meta!$C:$C,"-",0,1)</f>
        <v>-</v>
      </c>
      <c r="D934" s="302"/>
      <c r="E934" s="146" t="str">
        <f>IF($D934="","-",_xlfn.XLOOKUP($D934,Fund.Meta!$A:$A,Fund.Meta!$D:$D,"-",0,1))</f>
        <v>-</v>
      </c>
      <c r="F934" s="303" t="str">
        <f>IF($D934="","-",_xlfn.XLOOKUP($D934,Fund.Meta!$A:$A,Fund.Meta!$E:$E,"-",0,1))</f>
        <v>-</v>
      </c>
      <c r="G934" s="334"/>
      <c r="H934" s="303" t="str">
        <f>IF($G934="","-",_xlfn.XLOOKUP($G934,Appr.Meta!$A:$A,Appr.Meta!$D:$D,"-",0,1))</f>
        <v>-</v>
      </c>
      <c r="I934" s="302"/>
      <c r="J934" s="303" t="str">
        <f>IF($I934="","-",_xlfn.XLOOKUP($I934,'CC.Meta'!$A:$A,'CC.Meta'!$D:$D,"-",0,1))</f>
        <v>-</v>
      </c>
      <c r="K934" s="302"/>
      <c r="L934" s="146" t="str">
        <f>IF($K934="","-",_xlfn.XLOOKUP($K934,Obj.Meta!$A:$A,Obj.Meta!$D:$D,"-",0,1))</f>
        <v>-</v>
      </c>
      <c r="M934" s="300" t="str">
        <f>IF($K934="","-",_xlfn.XLOOKUP($K934,Obj.Meta!$A:$A,Obj.Meta!$F:$F,"-",0,1))</f>
        <v>-</v>
      </c>
      <c r="N934" s="337" t="str">
        <f t="shared" si="29"/>
        <v>---</v>
      </c>
      <c r="O934" s="333"/>
      <c r="P934" s="54"/>
      <c r="Q934" s="52"/>
      <c r="R934" s="34"/>
      <c r="S934" s="53"/>
      <c r="T934" s="208"/>
      <c r="U934" s="726"/>
      <c r="V934" s="206"/>
      <c r="W934" s="206"/>
      <c r="X934" s="678"/>
      <c r="Y934" s="34"/>
      <c r="Z934" s="610"/>
      <c r="AA934" s="608"/>
    </row>
    <row r="935" spans="1:27">
      <c r="A935" s="145" t="str">
        <f t="shared" si="28"/>
        <v>-</v>
      </c>
      <c r="B935" s="146" t="str">
        <f>_xlfn.XLOOKUP($A935,Dept.Meta!$A:$A,Dept.Meta!$F:$F,"-",0,1)</f>
        <v>-</v>
      </c>
      <c r="C935" s="629" t="str">
        <f>_xlfn.XLOOKUP(_xlfn.CONCAT($G935,"-",$I935),Div.Meta!$H:$H,Div.Meta!$C:$C,"-",0,1)</f>
        <v>-</v>
      </c>
      <c r="D935" s="302"/>
      <c r="E935" s="146" t="str">
        <f>IF($D935="","-",_xlfn.XLOOKUP($D935,Fund.Meta!$A:$A,Fund.Meta!$D:$D,"-",0,1))</f>
        <v>-</v>
      </c>
      <c r="F935" s="303" t="str">
        <f>IF($D935="","-",_xlfn.XLOOKUP($D935,Fund.Meta!$A:$A,Fund.Meta!$E:$E,"-",0,1))</f>
        <v>-</v>
      </c>
      <c r="G935" s="334"/>
      <c r="H935" s="303" t="str">
        <f>IF($G935="","-",_xlfn.XLOOKUP($G935,Appr.Meta!$A:$A,Appr.Meta!$D:$D,"-",0,1))</f>
        <v>-</v>
      </c>
      <c r="I935" s="302"/>
      <c r="J935" s="303" t="str">
        <f>IF($I935="","-",_xlfn.XLOOKUP($I935,'CC.Meta'!$A:$A,'CC.Meta'!$D:$D,"-",0,1))</f>
        <v>-</v>
      </c>
      <c r="K935" s="302"/>
      <c r="L935" s="146" t="str">
        <f>IF($K935="","-",_xlfn.XLOOKUP($K935,Obj.Meta!$A:$A,Obj.Meta!$D:$D,"-",0,1))</f>
        <v>-</v>
      </c>
      <c r="M935" s="300" t="str">
        <f>IF($K935="","-",_xlfn.XLOOKUP($K935,Obj.Meta!$A:$A,Obj.Meta!$F:$F,"-",0,1))</f>
        <v>-</v>
      </c>
      <c r="N935" s="337" t="str">
        <f t="shared" si="29"/>
        <v>---</v>
      </c>
      <c r="O935" s="333"/>
      <c r="P935" s="54"/>
      <c r="Q935" s="52"/>
      <c r="R935" s="34"/>
      <c r="S935" s="53"/>
      <c r="T935" s="208"/>
      <c r="U935" s="726"/>
      <c r="V935" s="206"/>
      <c r="W935" s="206"/>
      <c r="X935" s="678"/>
      <c r="Y935" s="34"/>
      <c r="Z935" s="610"/>
      <c r="AA935" s="608"/>
    </row>
    <row r="936" spans="1:27">
      <c r="A936" s="145" t="str">
        <f t="shared" si="28"/>
        <v>-</v>
      </c>
      <c r="B936" s="146" t="str">
        <f>_xlfn.XLOOKUP($A936,Dept.Meta!$A:$A,Dept.Meta!$F:$F,"-",0,1)</f>
        <v>-</v>
      </c>
      <c r="C936" s="629" t="str">
        <f>_xlfn.XLOOKUP(_xlfn.CONCAT($G936,"-",$I936),Div.Meta!$H:$H,Div.Meta!$C:$C,"-",0,1)</f>
        <v>-</v>
      </c>
      <c r="D936" s="302"/>
      <c r="E936" s="146" t="str">
        <f>IF($D936="","-",_xlfn.XLOOKUP($D936,Fund.Meta!$A:$A,Fund.Meta!$D:$D,"-",0,1))</f>
        <v>-</v>
      </c>
      <c r="F936" s="303" t="str">
        <f>IF($D936="","-",_xlfn.XLOOKUP($D936,Fund.Meta!$A:$A,Fund.Meta!$E:$E,"-",0,1))</f>
        <v>-</v>
      </c>
      <c r="G936" s="334"/>
      <c r="H936" s="303" t="str">
        <f>IF($G936="","-",_xlfn.XLOOKUP($G936,Appr.Meta!$A:$A,Appr.Meta!$D:$D,"-",0,1))</f>
        <v>-</v>
      </c>
      <c r="I936" s="302"/>
      <c r="J936" s="303" t="str">
        <f>IF($I936="","-",_xlfn.XLOOKUP($I936,'CC.Meta'!$A:$A,'CC.Meta'!$D:$D,"-",0,1))</f>
        <v>-</v>
      </c>
      <c r="K936" s="302"/>
      <c r="L936" s="146" t="str">
        <f>IF($K936="","-",_xlfn.XLOOKUP($K936,Obj.Meta!$A:$A,Obj.Meta!$D:$D,"-",0,1))</f>
        <v>-</v>
      </c>
      <c r="M936" s="300" t="str">
        <f>IF($K936="","-",_xlfn.XLOOKUP($K936,Obj.Meta!$A:$A,Obj.Meta!$F:$F,"-",0,1))</f>
        <v>-</v>
      </c>
      <c r="N936" s="337" t="str">
        <f t="shared" si="29"/>
        <v>---</v>
      </c>
      <c r="O936" s="333"/>
      <c r="P936" s="54"/>
      <c r="Q936" s="52"/>
      <c r="R936" s="34"/>
      <c r="S936" s="53"/>
      <c r="T936" s="208"/>
      <c r="U936" s="726"/>
      <c r="V936" s="206"/>
      <c r="W936" s="206"/>
      <c r="X936" s="678"/>
      <c r="Y936" s="34"/>
      <c r="Z936" s="610"/>
      <c r="AA936" s="608"/>
    </row>
    <row r="937" spans="1:27">
      <c r="A937" s="145" t="str">
        <f t="shared" si="28"/>
        <v>-</v>
      </c>
      <c r="B937" s="146" t="str">
        <f>_xlfn.XLOOKUP($A937,Dept.Meta!$A:$A,Dept.Meta!$F:$F,"-",0,1)</f>
        <v>-</v>
      </c>
      <c r="C937" s="629" t="str">
        <f>_xlfn.XLOOKUP(_xlfn.CONCAT($G937,"-",$I937),Div.Meta!$H:$H,Div.Meta!$C:$C,"-",0,1)</f>
        <v>-</v>
      </c>
      <c r="D937" s="302"/>
      <c r="E937" s="146" t="str">
        <f>IF($D937="","-",_xlfn.XLOOKUP($D937,Fund.Meta!$A:$A,Fund.Meta!$D:$D,"-",0,1))</f>
        <v>-</v>
      </c>
      <c r="F937" s="303" t="str">
        <f>IF($D937="","-",_xlfn.XLOOKUP($D937,Fund.Meta!$A:$A,Fund.Meta!$E:$E,"-",0,1))</f>
        <v>-</v>
      </c>
      <c r="G937" s="334"/>
      <c r="H937" s="303" t="str">
        <f>IF($G937="","-",_xlfn.XLOOKUP($G937,Appr.Meta!$A:$A,Appr.Meta!$D:$D,"-",0,1))</f>
        <v>-</v>
      </c>
      <c r="I937" s="302"/>
      <c r="J937" s="303" t="str">
        <f>IF($I937="","-",_xlfn.XLOOKUP($I937,'CC.Meta'!$A:$A,'CC.Meta'!$D:$D,"-",0,1))</f>
        <v>-</v>
      </c>
      <c r="K937" s="302"/>
      <c r="L937" s="146" t="str">
        <f>IF($K937="","-",_xlfn.XLOOKUP($K937,Obj.Meta!$A:$A,Obj.Meta!$D:$D,"-",0,1))</f>
        <v>-</v>
      </c>
      <c r="M937" s="300" t="str">
        <f>IF($K937="","-",_xlfn.XLOOKUP($K937,Obj.Meta!$A:$A,Obj.Meta!$F:$F,"-",0,1))</f>
        <v>-</v>
      </c>
      <c r="N937" s="337" t="str">
        <f t="shared" si="29"/>
        <v>---</v>
      </c>
      <c r="O937" s="333"/>
      <c r="P937" s="54"/>
      <c r="Q937" s="52"/>
      <c r="R937" s="34"/>
      <c r="S937" s="53"/>
      <c r="T937" s="208"/>
      <c r="U937" s="726"/>
      <c r="V937" s="206"/>
      <c r="W937" s="206"/>
      <c r="X937" s="678"/>
      <c r="Y937" s="34"/>
      <c r="Z937" s="610"/>
      <c r="AA937" s="608"/>
    </row>
    <row r="938" spans="1:27">
      <c r="A938" s="145" t="str">
        <f t="shared" si="28"/>
        <v>-</v>
      </c>
      <c r="B938" s="146" t="str">
        <f>_xlfn.XLOOKUP($A938,Dept.Meta!$A:$A,Dept.Meta!$F:$F,"-",0,1)</f>
        <v>-</v>
      </c>
      <c r="C938" s="629" t="str">
        <f>_xlfn.XLOOKUP(_xlfn.CONCAT($G938,"-",$I938),Div.Meta!$H:$H,Div.Meta!$C:$C,"-",0,1)</f>
        <v>-</v>
      </c>
      <c r="D938" s="302"/>
      <c r="E938" s="146" t="str">
        <f>IF($D938="","-",_xlfn.XLOOKUP($D938,Fund.Meta!$A:$A,Fund.Meta!$D:$D,"-",0,1))</f>
        <v>-</v>
      </c>
      <c r="F938" s="303" t="str">
        <f>IF($D938="","-",_xlfn.XLOOKUP($D938,Fund.Meta!$A:$A,Fund.Meta!$E:$E,"-",0,1))</f>
        <v>-</v>
      </c>
      <c r="G938" s="334"/>
      <c r="H938" s="303" t="str">
        <f>IF($G938="","-",_xlfn.XLOOKUP($G938,Appr.Meta!$A:$A,Appr.Meta!$D:$D,"-",0,1))</f>
        <v>-</v>
      </c>
      <c r="I938" s="302"/>
      <c r="J938" s="303" t="str">
        <f>IF($I938="","-",_xlfn.XLOOKUP($I938,'CC.Meta'!$A:$A,'CC.Meta'!$D:$D,"-",0,1))</f>
        <v>-</v>
      </c>
      <c r="K938" s="302"/>
      <c r="L938" s="146" t="str">
        <f>IF($K938="","-",_xlfn.XLOOKUP($K938,Obj.Meta!$A:$A,Obj.Meta!$D:$D,"-",0,1))</f>
        <v>-</v>
      </c>
      <c r="M938" s="300" t="str">
        <f>IF($K938="","-",_xlfn.XLOOKUP($K938,Obj.Meta!$A:$A,Obj.Meta!$F:$F,"-",0,1))</f>
        <v>-</v>
      </c>
      <c r="N938" s="337" t="str">
        <f t="shared" si="29"/>
        <v>---</v>
      </c>
      <c r="O938" s="333"/>
      <c r="P938" s="54"/>
      <c r="Q938" s="52"/>
      <c r="R938" s="34"/>
      <c r="S938" s="53"/>
      <c r="T938" s="208"/>
      <c r="U938" s="726"/>
      <c r="V938" s="206"/>
      <c r="W938" s="206"/>
      <c r="X938" s="678"/>
      <c r="Y938" s="34"/>
      <c r="Z938" s="610"/>
      <c r="AA938" s="608"/>
    </row>
    <row r="939" spans="1:27">
      <c r="A939" s="145" t="str">
        <f t="shared" si="28"/>
        <v>-</v>
      </c>
      <c r="B939" s="146" t="str">
        <f>_xlfn.XLOOKUP($A939,Dept.Meta!$A:$A,Dept.Meta!$F:$F,"-",0,1)</f>
        <v>-</v>
      </c>
      <c r="C939" s="629" t="str">
        <f>_xlfn.XLOOKUP(_xlfn.CONCAT($G939,"-",$I939),Div.Meta!$H:$H,Div.Meta!$C:$C,"-",0,1)</f>
        <v>-</v>
      </c>
      <c r="D939" s="302"/>
      <c r="E939" s="146" t="str">
        <f>IF($D939="","-",_xlfn.XLOOKUP($D939,Fund.Meta!$A:$A,Fund.Meta!$D:$D,"-",0,1))</f>
        <v>-</v>
      </c>
      <c r="F939" s="303" t="str">
        <f>IF($D939="","-",_xlfn.XLOOKUP($D939,Fund.Meta!$A:$A,Fund.Meta!$E:$E,"-",0,1))</f>
        <v>-</v>
      </c>
      <c r="G939" s="334"/>
      <c r="H939" s="303" t="str">
        <f>IF($G939="","-",_xlfn.XLOOKUP($G939,Appr.Meta!$A:$A,Appr.Meta!$D:$D,"-",0,1))</f>
        <v>-</v>
      </c>
      <c r="I939" s="302"/>
      <c r="J939" s="303" t="str">
        <f>IF($I939="","-",_xlfn.XLOOKUP($I939,'CC.Meta'!$A:$A,'CC.Meta'!$D:$D,"-",0,1))</f>
        <v>-</v>
      </c>
      <c r="K939" s="302"/>
      <c r="L939" s="146" t="str">
        <f>IF($K939="","-",_xlfn.XLOOKUP($K939,Obj.Meta!$A:$A,Obj.Meta!$D:$D,"-",0,1))</f>
        <v>-</v>
      </c>
      <c r="M939" s="300" t="str">
        <f>IF($K939="","-",_xlfn.XLOOKUP($K939,Obj.Meta!$A:$A,Obj.Meta!$F:$F,"-",0,1))</f>
        <v>-</v>
      </c>
      <c r="N939" s="337" t="str">
        <f t="shared" si="29"/>
        <v>---</v>
      </c>
      <c r="O939" s="333"/>
      <c r="P939" s="54"/>
      <c r="Q939" s="52"/>
      <c r="R939" s="34"/>
      <c r="S939" s="53"/>
      <c r="T939" s="208"/>
      <c r="U939" s="726"/>
      <c r="V939" s="206"/>
      <c r="W939" s="206"/>
      <c r="X939" s="678"/>
      <c r="Y939" s="34"/>
      <c r="Z939" s="610"/>
      <c r="AA939" s="608"/>
    </row>
    <row r="940" spans="1:27">
      <c r="A940" s="145" t="str">
        <f t="shared" si="28"/>
        <v>-</v>
      </c>
      <c r="B940" s="146" t="str">
        <f>_xlfn.XLOOKUP($A940,Dept.Meta!$A:$A,Dept.Meta!$F:$F,"-",0,1)</f>
        <v>-</v>
      </c>
      <c r="C940" s="629" t="str">
        <f>_xlfn.XLOOKUP(_xlfn.CONCAT($G940,"-",$I940),Div.Meta!$H:$H,Div.Meta!$C:$C,"-",0,1)</f>
        <v>-</v>
      </c>
      <c r="D940" s="302"/>
      <c r="E940" s="146" t="str">
        <f>IF($D940="","-",_xlfn.XLOOKUP($D940,Fund.Meta!$A:$A,Fund.Meta!$D:$D,"-",0,1))</f>
        <v>-</v>
      </c>
      <c r="F940" s="303" t="str">
        <f>IF($D940="","-",_xlfn.XLOOKUP($D940,Fund.Meta!$A:$A,Fund.Meta!$E:$E,"-",0,1))</f>
        <v>-</v>
      </c>
      <c r="G940" s="334"/>
      <c r="H940" s="303" t="str">
        <f>IF($G940="","-",_xlfn.XLOOKUP($G940,Appr.Meta!$A:$A,Appr.Meta!$D:$D,"-",0,1))</f>
        <v>-</v>
      </c>
      <c r="I940" s="302"/>
      <c r="J940" s="303" t="str">
        <f>IF($I940="","-",_xlfn.XLOOKUP($I940,'CC.Meta'!$A:$A,'CC.Meta'!$D:$D,"-",0,1))</f>
        <v>-</v>
      </c>
      <c r="K940" s="302"/>
      <c r="L940" s="146" t="str">
        <f>IF($K940="","-",_xlfn.XLOOKUP($K940,Obj.Meta!$A:$A,Obj.Meta!$D:$D,"-",0,1))</f>
        <v>-</v>
      </c>
      <c r="M940" s="300" t="str">
        <f>IF($K940="","-",_xlfn.XLOOKUP($K940,Obj.Meta!$A:$A,Obj.Meta!$F:$F,"-",0,1))</f>
        <v>-</v>
      </c>
      <c r="N940" s="337" t="str">
        <f t="shared" si="29"/>
        <v>---</v>
      </c>
      <c r="O940" s="333"/>
      <c r="P940" s="54"/>
      <c r="Q940" s="52"/>
      <c r="R940" s="34"/>
      <c r="S940" s="53"/>
      <c r="T940" s="208"/>
      <c r="U940" s="726"/>
      <c r="V940" s="206"/>
      <c r="W940" s="206"/>
      <c r="X940" s="678"/>
      <c r="Y940" s="34"/>
      <c r="Z940" s="610"/>
      <c r="AA940" s="608"/>
    </row>
    <row r="941" spans="1:27">
      <c r="A941" s="145" t="str">
        <f t="shared" si="28"/>
        <v>-</v>
      </c>
      <c r="B941" s="146" t="str">
        <f>_xlfn.XLOOKUP($A941,Dept.Meta!$A:$A,Dept.Meta!$F:$F,"-",0,1)</f>
        <v>-</v>
      </c>
      <c r="C941" s="629" t="str">
        <f>_xlfn.XLOOKUP(_xlfn.CONCAT($G941,"-",$I941),Div.Meta!$H:$H,Div.Meta!$C:$C,"-",0,1)</f>
        <v>-</v>
      </c>
      <c r="D941" s="302"/>
      <c r="E941" s="146" t="str">
        <f>IF($D941="","-",_xlfn.XLOOKUP($D941,Fund.Meta!$A:$A,Fund.Meta!$D:$D,"-",0,1))</f>
        <v>-</v>
      </c>
      <c r="F941" s="303" t="str">
        <f>IF($D941="","-",_xlfn.XLOOKUP($D941,Fund.Meta!$A:$A,Fund.Meta!$E:$E,"-",0,1))</f>
        <v>-</v>
      </c>
      <c r="G941" s="334"/>
      <c r="H941" s="303" t="str">
        <f>IF($G941="","-",_xlfn.XLOOKUP($G941,Appr.Meta!$A:$A,Appr.Meta!$D:$D,"-",0,1))</f>
        <v>-</v>
      </c>
      <c r="I941" s="302"/>
      <c r="J941" s="303" t="str">
        <f>IF($I941="","-",_xlfn.XLOOKUP($I941,'CC.Meta'!$A:$A,'CC.Meta'!$D:$D,"-",0,1))</f>
        <v>-</v>
      </c>
      <c r="K941" s="302"/>
      <c r="L941" s="146" t="str">
        <f>IF($K941="","-",_xlfn.XLOOKUP($K941,Obj.Meta!$A:$A,Obj.Meta!$D:$D,"-",0,1))</f>
        <v>-</v>
      </c>
      <c r="M941" s="300" t="str">
        <f>IF($K941="","-",_xlfn.XLOOKUP($K941,Obj.Meta!$A:$A,Obj.Meta!$F:$F,"-",0,1))</f>
        <v>-</v>
      </c>
      <c r="N941" s="337" t="str">
        <f t="shared" si="29"/>
        <v>---</v>
      </c>
      <c r="O941" s="333"/>
      <c r="P941" s="54"/>
      <c r="Q941" s="52"/>
      <c r="R941" s="34"/>
      <c r="S941" s="53"/>
      <c r="T941" s="208"/>
      <c r="U941" s="726"/>
      <c r="V941" s="206"/>
      <c r="W941" s="206"/>
      <c r="X941" s="678"/>
      <c r="Y941" s="34"/>
      <c r="Z941" s="610"/>
      <c r="AA941" s="608"/>
    </row>
    <row r="942" spans="1:27">
      <c r="A942" s="145" t="str">
        <f t="shared" si="28"/>
        <v>-</v>
      </c>
      <c r="B942" s="146" t="str">
        <f>_xlfn.XLOOKUP($A942,Dept.Meta!$A:$A,Dept.Meta!$F:$F,"-",0,1)</f>
        <v>-</v>
      </c>
      <c r="C942" s="629" t="str">
        <f>_xlfn.XLOOKUP(_xlfn.CONCAT($G942,"-",$I942),Div.Meta!$H:$H,Div.Meta!$C:$C,"-",0,1)</f>
        <v>-</v>
      </c>
      <c r="D942" s="302"/>
      <c r="E942" s="146" t="str">
        <f>IF($D942="","-",_xlfn.XLOOKUP($D942,Fund.Meta!$A:$A,Fund.Meta!$D:$D,"-",0,1))</f>
        <v>-</v>
      </c>
      <c r="F942" s="303" t="str">
        <f>IF($D942="","-",_xlfn.XLOOKUP($D942,Fund.Meta!$A:$A,Fund.Meta!$E:$E,"-",0,1))</f>
        <v>-</v>
      </c>
      <c r="G942" s="334"/>
      <c r="H942" s="303" t="str">
        <f>IF($G942="","-",_xlfn.XLOOKUP($G942,Appr.Meta!$A:$A,Appr.Meta!$D:$D,"-",0,1))</f>
        <v>-</v>
      </c>
      <c r="I942" s="302"/>
      <c r="J942" s="303" t="str">
        <f>IF($I942="","-",_xlfn.XLOOKUP($I942,'CC.Meta'!$A:$A,'CC.Meta'!$D:$D,"-",0,1))</f>
        <v>-</v>
      </c>
      <c r="K942" s="302"/>
      <c r="L942" s="146" t="str">
        <f>IF($K942="","-",_xlfn.XLOOKUP($K942,Obj.Meta!$A:$A,Obj.Meta!$D:$D,"-",0,1))</f>
        <v>-</v>
      </c>
      <c r="M942" s="300" t="str">
        <f>IF($K942="","-",_xlfn.XLOOKUP($K942,Obj.Meta!$A:$A,Obj.Meta!$F:$F,"-",0,1))</f>
        <v>-</v>
      </c>
      <c r="N942" s="337" t="str">
        <f t="shared" si="29"/>
        <v>---</v>
      </c>
      <c r="O942" s="333"/>
      <c r="P942" s="54"/>
      <c r="Q942" s="52"/>
      <c r="R942" s="34"/>
      <c r="S942" s="53"/>
      <c r="T942" s="208"/>
      <c r="U942" s="726"/>
      <c r="V942" s="206"/>
      <c r="W942" s="206"/>
      <c r="X942" s="678"/>
      <c r="Y942" s="34"/>
      <c r="Z942" s="610"/>
      <c r="AA942" s="608"/>
    </row>
    <row r="943" spans="1:27">
      <c r="A943" s="145" t="str">
        <f t="shared" si="28"/>
        <v>-</v>
      </c>
      <c r="B943" s="146" t="str">
        <f>_xlfn.XLOOKUP($A943,Dept.Meta!$A:$A,Dept.Meta!$F:$F,"-",0,1)</f>
        <v>-</v>
      </c>
      <c r="C943" s="629" t="str">
        <f>_xlfn.XLOOKUP(_xlfn.CONCAT($G943,"-",$I943),Div.Meta!$H:$H,Div.Meta!$C:$C,"-",0,1)</f>
        <v>-</v>
      </c>
      <c r="D943" s="302"/>
      <c r="E943" s="146" t="str">
        <f>IF($D943="","-",_xlfn.XLOOKUP($D943,Fund.Meta!$A:$A,Fund.Meta!$D:$D,"-",0,1))</f>
        <v>-</v>
      </c>
      <c r="F943" s="303" t="str">
        <f>IF($D943="","-",_xlfn.XLOOKUP($D943,Fund.Meta!$A:$A,Fund.Meta!$E:$E,"-",0,1))</f>
        <v>-</v>
      </c>
      <c r="G943" s="334"/>
      <c r="H943" s="303" t="str">
        <f>IF($G943="","-",_xlfn.XLOOKUP($G943,Appr.Meta!$A:$A,Appr.Meta!$D:$D,"-",0,1))</f>
        <v>-</v>
      </c>
      <c r="I943" s="302"/>
      <c r="J943" s="303" t="str">
        <f>IF($I943="","-",_xlfn.XLOOKUP($I943,'CC.Meta'!$A:$A,'CC.Meta'!$D:$D,"-",0,1))</f>
        <v>-</v>
      </c>
      <c r="K943" s="302"/>
      <c r="L943" s="146" t="str">
        <f>IF($K943="","-",_xlfn.XLOOKUP($K943,Obj.Meta!$A:$A,Obj.Meta!$D:$D,"-",0,1))</f>
        <v>-</v>
      </c>
      <c r="M943" s="300" t="str">
        <f>IF($K943="","-",_xlfn.XLOOKUP($K943,Obj.Meta!$A:$A,Obj.Meta!$F:$F,"-",0,1))</f>
        <v>-</v>
      </c>
      <c r="N943" s="337" t="str">
        <f t="shared" si="29"/>
        <v>---</v>
      </c>
      <c r="O943" s="333"/>
      <c r="P943" s="54"/>
      <c r="Q943" s="52"/>
      <c r="R943" s="34"/>
      <c r="S943" s="53"/>
      <c r="T943" s="208"/>
      <c r="U943" s="726"/>
      <c r="V943" s="206"/>
      <c r="W943" s="206"/>
      <c r="X943" s="678"/>
      <c r="Y943" s="34"/>
      <c r="Z943" s="610"/>
      <c r="AA943" s="608"/>
    </row>
    <row r="944" spans="1:27">
      <c r="A944" s="145" t="str">
        <f t="shared" si="28"/>
        <v>-</v>
      </c>
      <c r="B944" s="146" t="str">
        <f>_xlfn.XLOOKUP($A944,Dept.Meta!$A:$A,Dept.Meta!$F:$F,"-",0,1)</f>
        <v>-</v>
      </c>
      <c r="C944" s="629" t="str">
        <f>_xlfn.XLOOKUP(_xlfn.CONCAT($G944,"-",$I944),Div.Meta!$H:$H,Div.Meta!$C:$C,"-",0,1)</f>
        <v>-</v>
      </c>
      <c r="D944" s="302"/>
      <c r="E944" s="146" t="str">
        <f>IF($D944="","-",_xlfn.XLOOKUP($D944,Fund.Meta!$A:$A,Fund.Meta!$D:$D,"-",0,1))</f>
        <v>-</v>
      </c>
      <c r="F944" s="303" t="str">
        <f>IF($D944="","-",_xlfn.XLOOKUP($D944,Fund.Meta!$A:$A,Fund.Meta!$E:$E,"-",0,1))</f>
        <v>-</v>
      </c>
      <c r="G944" s="334"/>
      <c r="H944" s="303" t="str">
        <f>IF($G944="","-",_xlfn.XLOOKUP($G944,Appr.Meta!$A:$A,Appr.Meta!$D:$D,"-",0,1))</f>
        <v>-</v>
      </c>
      <c r="I944" s="302"/>
      <c r="J944" s="303" t="str">
        <f>IF($I944="","-",_xlfn.XLOOKUP($I944,'CC.Meta'!$A:$A,'CC.Meta'!$D:$D,"-",0,1))</f>
        <v>-</v>
      </c>
      <c r="K944" s="302"/>
      <c r="L944" s="146" t="str">
        <f>IF($K944="","-",_xlfn.XLOOKUP($K944,Obj.Meta!$A:$A,Obj.Meta!$D:$D,"-",0,1))</f>
        <v>-</v>
      </c>
      <c r="M944" s="300" t="str">
        <f>IF($K944="","-",_xlfn.XLOOKUP($K944,Obj.Meta!$A:$A,Obj.Meta!$F:$F,"-",0,1))</f>
        <v>-</v>
      </c>
      <c r="N944" s="337" t="str">
        <f t="shared" si="29"/>
        <v>---</v>
      </c>
      <c r="O944" s="333"/>
      <c r="P944" s="54"/>
      <c r="Q944" s="52"/>
      <c r="R944" s="34"/>
      <c r="S944" s="53"/>
      <c r="T944" s="208"/>
      <c r="U944" s="726"/>
      <c r="V944" s="206"/>
      <c r="W944" s="206"/>
      <c r="X944" s="678"/>
      <c r="Y944" s="34"/>
      <c r="Z944" s="610"/>
      <c r="AA944" s="608"/>
    </row>
    <row r="945" spans="1:27">
      <c r="A945" s="145" t="str">
        <f t="shared" si="28"/>
        <v>-</v>
      </c>
      <c r="B945" s="146" t="str">
        <f>_xlfn.XLOOKUP($A945,Dept.Meta!$A:$A,Dept.Meta!$F:$F,"-",0,1)</f>
        <v>-</v>
      </c>
      <c r="C945" s="629" t="str">
        <f>_xlfn.XLOOKUP(_xlfn.CONCAT($G945,"-",$I945),Div.Meta!$H:$H,Div.Meta!$C:$C,"-",0,1)</f>
        <v>-</v>
      </c>
      <c r="D945" s="302"/>
      <c r="E945" s="146" t="str">
        <f>IF($D945="","-",_xlfn.XLOOKUP($D945,Fund.Meta!$A:$A,Fund.Meta!$D:$D,"-",0,1))</f>
        <v>-</v>
      </c>
      <c r="F945" s="303" t="str">
        <f>IF($D945="","-",_xlfn.XLOOKUP($D945,Fund.Meta!$A:$A,Fund.Meta!$E:$E,"-",0,1))</f>
        <v>-</v>
      </c>
      <c r="G945" s="334"/>
      <c r="H945" s="303" t="str">
        <f>IF($G945="","-",_xlfn.XLOOKUP($G945,Appr.Meta!$A:$A,Appr.Meta!$D:$D,"-",0,1))</f>
        <v>-</v>
      </c>
      <c r="I945" s="302"/>
      <c r="J945" s="303" t="str">
        <f>IF($I945="","-",_xlfn.XLOOKUP($I945,'CC.Meta'!$A:$A,'CC.Meta'!$D:$D,"-",0,1))</f>
        <v>-</v>
      </c>
      <c r="K945" s="302"/>
      <c r="L945" s="146" t="str">
        <f>IF($K945="","-",_xlfn.XLOOKUP($K945,Obj.Meta!$A:$A,Obj.Meta!$D:$D,"-",0,1))</f>
        <v>-</v>
      </c>
      <c r="M945" s="300" t="str">
        <f>IF($K945="","-",_xlfn.XLOOKUP($K945,Obj.Meta!$A:$A,Obj.Meta!$F:$F,"-",0,1))</f>
        <v>-</v>
      </c>
      <c r="N945" s="337" t="str">
        <f t="shared" si="29"/>
        <v>---</v>
      </c>
      <c r="O945" s="333"/>
      <c r="P945" s="54"/>
      <c r="Q945" s="52"/>
      <c r="R945" s="34"/>
      <c r="S945" s="53"/>
      <c r="T945" s="208"/>
      <c r="U945" s="726"/>
      <c r="V945" s="206"/>
      <c r="W945" s="206"/>
      <c r="X945" s="678"/>
      <c r="Y945" s="34"/>
      <c r="Z945" s="610"/>
      <c r="AA945" s="608"/>
    </row>
    <row r="946" spans="1:27">
      <c r="A946" s="145" t="str">
        <f t="shared" si="28"/>
        <v>-</v>
      </c>
      <c r="B946" s="146" t="str">
        <f>_xlfn.XLOOKUP($A946,Dept.Meta!$A:$A,Dept.Meta!$F:$F,"-",0,1)</f>
        <v>-</v>
      </c>
      <c r="C946" s="629" t="str">
        <f>_xlfn.XLOOKUP(_xlfn.CONCAT($G946,"-",$I946),Div.Meta!$H:$H,Div.Meta!$C:$C,"-",0,1)</f>
        <v>-</v>
      </c>
      <c r="D946" s="302"/>
      <c r="E946" s="146" t="str">
        <f>IF($D946="","-",_xlfn.XLOOKUP($D946,Fund.Meta!$A:$A,Fund.Meta!$D:$D,"-",0,1))</f>
        <v>-</v>
      </c>
      <c r="F946" s="303" t="str">
        <f>IF($D946="","-",_xlfn.XLOOKUP($D946,Fund.Meta!$A:$A,Fund.Meta!$E:$E,"-",0,1))</f>
        <v>-</v>
      </c>
      <c r="G946" s="334"/>
      <c r="H946" s="303" t="str">
        <f>IF($G946="","-",_xlfn.XLOOKUP($G946,Appr.Meta!$A:$A,Appr.Meta!$D:$D,"-",0,1))</f>
        <v>-</v>
      </c>
      <c r="I946" s="302"/>
      <c r="J946" s="303" t="str">
        <f>IF($I946="","-",_xlfn.XLOOKUP($I946,'CC.Meta'!$A:$A,'CC.Meta'!$D:$D,"-",0,1))</f>
        <v>-</v>
      </c>
      <c r="K946" s="302"/>
      <c r="L946" s="146" t="str">
        <f>IF($K946="","-",_xlfn.XLOOKUP($K946,Obj.Meta!$A:$A,Obj.Meta!$D:$D,"-",0,1))</f>
        <v>-</v>
      </c>
      <c r="M946" s="300" t="str">
        <f>IF($K946="","-",_xlfn.XLOOKUP($K946,Obj.Meta!$A:$A,Obj.Meta!$F:$F,"-",0,1))</f>
        <v>-</v>
      </c>
      <c r="N946" s="337" t="str">
        <f t="shared" si="29"/>
        <v>---</v>
      </c>
      <c r="O946" s="333"/>
      <c r="P946" s="54"/>
      <c r="Q946" s="52"/>
      <c r="R946" s="34"/>
      <c r="S946" s="53"/>
      <c r="T946" s="208"/>
      <c r="U946" s="726"/>
      <c r="V946" s="206"/>
      <c r="W946" s="206"/>
      <c r="X946" s="678"/>
      <c r="Y946" s="34"/>
      <c r="Z946" s="610"/>
      <c r="AA946" s="608"/>
    </row>
    <row r="947" spans="1:27">
      <c r="A947" s="145" t="str">
        <f t="shared" si="28"/>
        <v>-</v>
      </c>
      <c r="B947" s="146" t="str">
        <f>_xlfn.XLOOKUP($A947,Dept.Meta!$A:$A,Dept.Meta!$F:$F,"-",0,1)</f>
        <v>-</v>
      </c>
      <c r="C947" s="629" t="str">
        <f>_xlfn.XLOOKUP(_xlfn.CONCAT($G947,"-",$I947),Div.Meta!$H:$H,Div.Meta!$C:$C,"-",0,1)</f>
        <v>-</v>
      </c>
      <c r="D947" s="302"/>
      <c r="E947" s="146" t="str">
        <f>IF($D947="","-",_xlfn.XLOOKUP($D947,Fund.Meta!$A:$A,Fund.Meta!$D:$D,"-",0,1))</f>
        <v>-</v>
      </c>
      <c r="F947" s="303" t="str">
        <f>IF($D947="","-",_xlfn.XLOOKUP($D947,Fund.Meta!$A:$A,Fund.Meta!$E:$E,"-",0,1))</f>
        <v>-</v>
      </c>
      <c r="G947" s="334"/>
      <c r="H947" s="303" t="str">
        <f>IF($G947="","-",_xlfn.XLOOKUP($G947,Appr.Meta!$A:$A,Appr.Meta!$D:$D,"-",0,1))</f>
        <v>-</v>
      </c>
      <c r="I947" s="302"/>
      <c r="J947" s="303" t="str">
        <f>IF($I947="","-",_xlfn.XLOOKUP($I947,'CC.Meta'!$A:$A,'CC.Meta'!$D:$D,"-",0,1))</f>
        <v>-</v>
      </c>
      <c r="K947" s="302"/>
      <c r="L947" s="146" t="str">
        <f>IF($K947="","-",_xlfn.XLOOKUP($K947,Obj.Meta!$A:$A,Obj.Meta!$D:$D,"-",0,1))</f>
        <v>-</v>
      </c>
      <c r="M947" s="300" t="str">
        <f>IF($K947="","-",_xlfn.XLOOKUP($K947,Obj.Meta!$A:$A,Obj.Meta!$F:$F,"-",0,1))</f>
        <v>-</v>
      </c>
      <c r="N947" s="337" t="str">
        <f t="shared" si="29"/>
        <v>---</v>
      </c>
      <c r="O947" s="333"/>
      <c r="P947" s="54"/>
      <c r="Q947" s="52"/>
      <c r="R947" s="34"/>
      <c r="S947" s="53"/>
      <c r="T947" s="208"/>
      <c r="U947" s="726"/>
      <c r="V947" s="206"/>
      <c r="W947" s="206"/>
      <c r="X947" s="678"/>
      <c r="Y947" s="34"/>
      <c r="Z947" s="610"/>
      <c r="AA947" s="608"/>
    </row>
    <row r="948" spans="1:27">
      <c r="A948" s="145" t="str">
        <f t="shared" si="28"/>
        <v>-</v>
      </c>
      <c r="B948" s="146" t="str">
        <f>_xlfn.XLOOKUP($A948,Dept.Meta!$A:$A,Dept.Meta!$F:$F,"-",0,1)</f>
        <v>-</v>
      </c>
      <c r="C948" s="629" t="str">
        <f>_xlfn.XLOOKUP(_xlfn.CONCAT($G948,"-",$I948),Div.Meta!$H:$H,Div.Meta!$C:$C,"-",0,1)</f>
        <v>-</v>
      </c>
      <c r="D948" s="302"/>
      <c r="E948" s="146" t="str">
        <f>IF($D948="","-",_xlfn.XLOOKUP($D948,Fund.Meta!$A:$A,Fund.Meta!$D:$D,"-",0,1))</f>
        <v>-</v>
      </c>
      <c r="F948" s="303" t="str">
        <f>IF($D948="","-",_xlfn.XLOOKUP($D948,Fund.Meta!$A:$A,Fund.Meta!$E:$E,"-",0,1))</f>
        <v>-</v>
      </c>
      <c r="G948" s="334"/>
      <c r="H948" s="303" t="str">
        <f>IF($G948="","-",_xlfn.XLOOKUP($G948,Appr.Meta!$A:$A,Appr.Meta!$D:$D,"-",0,1))</f>
        <v>-</v>
      </c>
      <c r="I948" s="302"/>
      <c r="J948" s="303" t="str">
        <f>IF($I948="","-",_xlfn.XLOOKUP($I948,'CC.Meta'!$A:$A,'CC.Meta'!$D:$D,"-",0,1))</f>
        <v>-</v>
      </c>
      <c r="K948" s="302"/>
      <c r="L948" s="146" t="str">
        <f>IF($K948="","-",_xlfn.XLOOKUP($K948,Obj.Meta!$A:$A,Obj.Meta!$D:$D,"-",0,1))</f>
        <v>-</v>
      </c>
      <c r="M948" s="300" t="str">
        <f>IF($K948="","-",_xlfn.XLOOKUP($K948,Obj.Meta!$A:$A,Obj.Meta!$F:$F,"-",0,1))</f>
        <v>-</v>
      </c>
      <c r="N948" s="337" t="str">
        <f t="shared" si="29"/>
        <v>---</v>
      </c>
      <c r="O948" s="333"/>
      <c r="P948" s="54"/>
      <c r="Q948" s="52"/>
      <c r="R948" s="34"/>
      <c r="S948" s="53"/>
      <c r="T948" s="208"/>
      <c r="U948" s="726"/>
      <c r="V948" s="206"/>
      <c r="W948" s="206"/>
      <c r="X948" s="678"/>
      <c r="Y948" s="34"/>
      <c r="Z948" s="610"/>
      <c r="AA948" s="608"/>
    </row>
    <row r="949" spans="1:27">
      <c r="A949" s="145" t="str">
        <f t="shared" si="28"/>
        <v>-</v>
      </c>
      <c r="B949" s="146" t="str">
        <f>_xlfn.XLOOKUP($A949,Dept.Meta!$A:$A,Dept.Meta!$F:$F,"-",0,1)</f>
        <v>-</v>
      </c>
      <c r="C949" s="629" t="str">
        <f>_xlfn.XLOOKUP(_xlfn.CONCAT($G949,"-",$I949),Div.Meta!$H:$H,Div.Meta!$C:$C,"-",0,1)</f>
        <v>-</v>
      </c>
      <c r="D949" s="302"/>
      <c r="E949" s="146" t="str">
        <f>IF($D949="","-",_xlfn.XLOOKUP($D949,Fund.Meta!$A:$A,Fund.Meta!$D:$D,"-",0,1))</f>
        <v>-</v>
      </c>
      <c r="F949" s="303" t="str">
        <f>IF($D949="","-",_xlfn.XLOOKUP($D949,Fund.Meta!$A:$A,Fund.Meta!$E:$E,"-",0,1))</f>
        <v>-</v>
      </c>
      <c r="G949" s="334"/>
      <c r="H949" s="303" t="str">
        <f>IF($G949="","-",_xlfn.XLOOKUP($G949,Appr.Meta!$A:$A,Appr.Meta!$D:$D,"-",0,1))</f>
        <v>-</v>
      </c>
      <c r="I949" s="302"/>
      <c r="J949" s="303" t="str">
        <f>IF($I949="","-",_xlfn.XLOOKUP($I949,'CC.Meta'!$A:$A,'CC.Meta'!$D:$D,"-",0,1))</f>
        <v>-</v>
      </c>
      <c r="K949" s="302"/>
      <c r="L949" s="146" t="str">
        <f>IF($K949="","-",_xlfn.XLOOKUP($K949,Obj.Meta!$A:$A,Obj.Meta!$D:$D,"-",0,1))</f>
        <v>-</v>
      </c>
      <c r="M949" s="300" t="str">
        <f>IF($K949="","-",_xlfn.XLOOKUP($K949,Obj.Meta!$A:$A,Obj.Meta!$F:$F,"-",0,1))</f>
        <v>-</v>
      </c>
      <c r="N949" s="337" t="str">
        <f t="shared" si="29"/>
        <v>---</v>
      </c>
      <c r="O949" s="333"/>
      <c r="P949" s="54"/>
      <c r="Q949" s="52"/>
      <c r="R949" s="34"/>
      <c r="S949" s="53"/>
      <c r="T949" s="208"/>
      <c r="U949" s="726"/>
      <c r="V949" s="206"/>
      <c r="W949" s="206"/>
      <c r="X949" s="678"/>
      <c r="Y949" s="34"/>
      <c r="Z949" s="610"/>
      <c r="AA949" s="608"/>
    </row>
    <row r="950" spans="1:27">
      <c r="A950" s="145" t="str">
        <f t="shared" si="28"/>
        <v>-</v>
      </c>
      <c r="B950" s="146" t="str">
        <f>_xlfn.XLOOKUP($A950,Dept.Meta!$A:$A,Dept.Meta!$F:$F,"-",0,1)</f>
        <v>-</v>
      </c>
      <c r="C950" s="629" t="str">
        <f>_xlfn.XLOOKUP(_xlfn.CONCAT($G950,"-",$I950),Div.Meta!$H:$H,Div.Meta!$C:$C,"-",0,1)</f>
        <v>-</v>
      </c>
      <c r="D950" s="302"/>
      <c r="E950" s="146" t="str">
        <f>IF($D950="","-",_xlfn.XLOOKUP($D950,Fund.Meta!$A:$A,Fund.Meta!$D:$D,"-",0,1))</f>
        <v>-</v>
      </c>
      <c r="F950" s="303" t="str">
        <f>IF($D950="","-",_xlfn.XLOOKUP($D950,Fund.Meta!$A:$A,Fund.Meta!$E:$E,"-",0,1))</f>
        <v>-</v>
      </c>
      <c r="G950" s="334"/>
      <c r="H950" s="303" t="str">
        <f>IF($G950="","-",_xlfn.XLOOKUP($G950,Appr.Meta!$A:$A,Appr.Meta!$D:$D,"-",0,1))</f>
        <v>-</v>
      </c>
      <c r="I950" s="302"/>
      <c r="J950" s="303" t="str">
        <f>IF($I950="","-",_xlfn.XLOOKUP($I950,'CC.Meta'!$A:$A,'CC.Meta'!$D:$D,"-",0,1))</f>
        <v>-</v>
      </c>
      <c r="K950" s="302"/>
      <c r="L950" s="146" t="str">
        <f>IF($K950="","-",_xlfn.XLOOKUP($K950,Obj.Meta!$A:$A,Obj.Meta!$D:$D,"-",0,1))</f>
        <v>-</v>
      </c>
      <c r="M950" s="300" t="str">
        <f>IF($K950="","-",_xlfn.XLOOKUP($K950,Obj.Meta!$A:$A,Obj.Meta!$F:$F,"-",0,1))</f>
        <v>-</v>
      </c>
      <c r="N950" s="337" t="str">
        <f t="shared" si="29"/>
        <v>---</v>
      </c>
      <c r="O950" s="333"/>
      <c r="P950" s="54"/>
      <c r="Q950" s="52"/>
      <c r="R950" s="34"/>
      <c r="S950" s="53"/>
      <c r="T950" s="208"/>
      <c r="U950" s="726"/>
      <c r="V950" s="206"/>
      <c r="W950" s="206"/>
      <c r="X950" s="678"/>
      <c r="Y950" s="34"/>
      <c r="Z950" s="610"/>
      <c r="AA950" s="608"/>
    </row>
    <row r="951" spans="1:27">
      <c r="A951" s="145" t="str">
        <f t="shared" si="28"/>
        <v>-</v>
      </c>
      <c r="B951" s="146" t="str">
        <f>_xlfn.XLOOKUP($A951,Dept.Meta!$A:$A,Dept.Meta!$F:$F,"-",0,1)</f>
        <v>-</v>
      </c>
      <c r="C951" s="629" t="str">
        <f>_xlfn.XLOOKUP(_xlfn.CONCAT($G951,"-",$I951),Div.Meta!$H:$H,Div.Meta!$C:$C,"-",0,1)</f>
        <v>-</v>
      </c>
      <c r="D951" s="302"/>
      <c r="E951" s="146" t="str">
        <f>IF($D951="","-",_xlfn.XLOOKUP($D951,Fund.Meta!$A:$A,Fund.Meta!$D:$D,"-",0,1))</f>
        <v>-</v>
      </c>
      <c r="F951" s="303" t="str">
        <f>IF($D951="","-",_xlfn.XLOOKUP($D951,Fund.Meta!$A:$A,Fund.Meta!$E:$E,"-",0,1))</f>
        <v>-</v>
      </c>
      <c r="G951" s="334"/>
      <c r="H951" s="303" t="str">
        <f>IF($G951="","-",_xlfn.XLOOKUP($G951,Appr.Meta!$A:$A,Appr.Meta!$D:$D,"-",0,1))</f>
        <v>-</v>
      </c>
      <c r="I951" s="302"/>
      <c r="J951" s="303" t="str">
        <f>IF($I951="","-",_xlfn.XLOOKUP($I951,'CC.Meta'!$A:$A,'CC.Meta'!$D:$D,"-",0,1))</f>
        <v>-</v>
      </c>
      <c r="K951" s="302"/>
      <c r="L951" s="146" t="str">
        <f>IF($K951="","-",_xlfn.XLOOKUP($K951,Obj.Meta!$A:$A,Obj.Meta!$D:$D,"-",0,1))</f>
        <v>-</v>
      </c>
      <c r="M951" s="300" t="str">
        <f>IF($K951="","-",_xlfn.XLOOKUP($K951,Obj.Meta!$A:$A,Obj.Meta!$F:$F,"-",0,1))</f>
        <v>-</v>
      </c>
      <c r="N951" s="337" t="str">
        <f t="shared" si="29"/>
        <v>---</v>
      </c>
      <c r="O951" s="333"/>
      <c r="P951" s="54"/>
      <c r="Q951" s="52"/>
      <c r="R951" s="34"/>
      <c r="S951" s="53"/>
      <c r="T951" s="208"/>
      <c r="U951" s="726"/>
      <c r="V951" s="206"/>
      <c r="W951" s="206"/>
      <c r="X951" s="678"/>
      <c r="Y951" s="34"/>
      <c r="Z951" s="610"/>
      <c r="AA951" s="608"/>
    </row>
    <row r="952" spans="1:27">
      <c r="A952" s="145" t="str">
        <f t="shared" si="28"/>
        <v>-</v>
      </c>
      <c r="B952" s="146" t="str">
        <f>_xlfn.XLOOKUP($A952,Dept.Meta!$A:$A,Dept.Meta!$F:$F,"-",0,1)</f>
        <v>-</v>
      </c>
      <c r="C952" s="629" t="str">
        <f>_xlfn.XLOOKUP(_xlfn.CONCAT($G952,"-",$I952),Div.Meta!$H:$H,Div.Meta!$C:$C,"-",0,1)</f>
        <v>-</v>
      </c>
      <c r="D952" s="302"/>
      <c r="E952" s="146" t="str">
        <f>IF($D952="","-",_xlfn.XLOOKUP($D952,Fund.Meta!$A:$A,Fund.Meta!$D:$D,"-",0,1))</f>
        <v>-</v>
      </c>
      <c r="F952" s="303" t="str">
        <f>IF($D952="","-",_xlfn.XLOOKUP($D952,Fund.Meta!$A:$A,Fund.Meta!$E:$E,"-",0,1))</f>
        <v>-</v>
      </c>
      <c r="G952" s="334"/>
      <c r="H952" s="303" t="str">
        <f>IF($G952="","-",_xlfn.XLOOKUP($G952,Appr.Meta!$A:$A,Appr.Meta!$D:$D,"-",0,1))</f>
        <v>-</v>
      </c>
      <c r="I952" s="302"/>
      <c r="J952" s="303" t="str">
        <f>IF($I952="","-",_xlfn.XLOOKUP($I952,'CC.Meta'!$A:$A,'CC.Meta'!$D:$D,"-",0,1))</f>
        <v>-</v>
      </c>
      <c r="K952" s="302"/>
      <c r="L952" s="146" t="str">
        <f>IF($K952="","-",_xlfn.XLOOKUP($K952,Obj.Meta!$A:$A,Obj.Meta!$D:$D,"-",0,1))</f>
        <v>-</v>
      </c>
      <c r="M952" s="300" t="str">
        <f>IF($K952="","-",_xlfn.XLOOKUP($K952,Obj.Meta!$A:$A,Obj.Meta!$F:$F,"-",0,1))</f>
        <v>-</v>
      </c>
      <c r="N952" s="337" t="str">
        <f t="shared" si="29"/>
        <v>---</v>
      </c>
      <c r="O952" s="333"/>
      <c r="P952" s="54"/>
      <c r="Q952" s="52"/>
      <c r="R952" s="34"/>
      <c r="S952" s="53"/>
      <c r="T952" s="208"/>
      <c r="U952" s="726"/>
      <c r="V952" s="206"/>
      <c r="W952" s="206"/>
      <c r="X952" s="678"/>
      <c r="Y952" s="34"/>
      <c r="Z952" s="610"/>
      <c r="AA952" s="608"/>
    </row>
    <row r="953" spans="1:27">
      <c r="A953" s="145" t="str">
        <f t="shared" si="28"/>
        <v>-</v>
      </c>
      <c r="B953" s="146" t="str">
        <f>_xlfn.XLOOKUP($A953,Dept.Meta!$A:$A,Dept.Meta!$F:$F,"-",0,1)</f>
        <v>-</v>
      </c>
      <c r="C953" s="629" t="str">
        <f>_xlfn.XLOOKUP(_xlfn.CONCAT($G953,"-",$I953),Div.Meta!$H:$H,Div.Meta!$C:$C,"-",0,1)</f>
        <v>-</v>
      </c>
      <c r="D953" s="302"/>
      <c r="E953" s="146" t="str">
        <f>IF($D953="","-",_xlfn.XLOOKUP($D953,Fund.Meta!$A:$A,Fund.Meta!$D:$D,"-",0,1))</f>
        <v>-</v>
      </c>
      <c r="F953" s="303" t="str">
        <f>IF($D953="","-",_xlfn.XLOOKUP($D953,Fund.Meta!$A:$A,Fund.Meta!$E:$E,"-",0,1))</f>
        <v>-</v>
      </c>
      <c r="G953" s="334"/>
      <c r="H953" s="303" t="str">
        <f>IF($G953="","-",_xlfn.XLOOKUP($G953,Appr.Meta!$A:$A,Appr.Meta!$D:$D,"-",0,1))</f>
        <v>-</v>
      </c>
      <c r="I953" s="302"/>
      <c r="J953" s="303" t="str">
        <f>IF($I953="","-",_xlfn.XLOOKUP($I953,'CC.Meta'!$A:$A,'CC.Meta'!$D:$D,"-",0,1))</f>
        <v>-</v>
      </c>
      <c r="K953" s="302"/>
      <c r="L953" s="146" t="str">
        <f>IF($K953="","-",_xlfn.XLOOKUP($K953,Obj.Meta!$A:$A,Obj.Meta!$D:$D,"-",0,1))</f>
        <v>-</v>
      </c>
      <c r="M953" s="300" t="str">
        <f>IF($K953="","-",_xlfn.XLOOKUP($K953,Obj.Meta!$A:$A,Obj.Meta!$F:$F,"-",0,1))</f>
        <v>-</v>
      </c>
      <c r="N953" s="337" t="str">
        <f t="shared" si="29"/>
        <v>---</v>
      </c>
      <c r="O953" s="333"/>
      <c r="P953" s="54"/>
      <c r="Q953" s="52"/>
      <c r="R953" s="34"/>
      <c r="S953" s="53"/>
      <c r="T953" s="208"/>
      <c r="U953" s="726"/>
      <c r="V953" s="206"/>
      <c r="W953" s="206"/>
      <c r="X953" s="678"/>
      <c r="Y953" s="34"/>
      <c r="Z953" s="610"/>
      <c r="AA953" s="608"/>
    </row>
    <row r="954" spans="1:27">
      <c r="A954" s="145" t="str">
        <f t="shared" si="28"/>
        <v>-</v>
      </c>
      <c r="B954" s="146" t="str">
        <f>_xlfn.XLOOKUP($A954,Dept.Meta!$A:$A,Dept.Meta!$F:$F,"-",0,1)</f>
        <v>-</v>
      </c>
      <c r="C954" s="629" t="str">
        <f>_xlfn.XLOOKUP(_xlfn.CONCAT($G954,"-",$I954),Div.Meta!$H:$H,Div.Meta!$C:$C,"-",0,1)</f>
        <v>-</v>
      </c>
      <c r="D954" s="302"/>
      <c r="E954" s="146" t="str">
        <f>IF($D954="","-",_xlfn.XLOOKUP($D954,Fund.Meta!$A:$A,Fund.Meta!$D:$D,"-",0,1))</f>
        <v>-</v>
      </c>
      <c r="F954" s="303" t="str">
        <f>IF($D954="","-",_xlfn.XLOOKUP($D954,Fund.Meta!$A:$A,Fund.Meta!$E:$E,"-",0,1))</f>
        <v>-</v>
      </c>
      <c r="G954" s="334"/>
      <c r="H954" s="303" t="str">
        <f>IF($G954="","-",_xlfn.XLOOKUP($G954,Appr.Meta!$A:$A,Appr.Meta!$D:$D,"-",0,1))</f>
        <v>-</v>
      </c>
      <c r="I954" s="302"/>
      <c r="J954" s="303" t="str">
        <f>IF($I954="","-",_xlfn.XLOOKUP($I954,'CC.Meta'!$A:$A,'CC.Meta'!$D:$D,"-",0,1))</f>
        <v>-</v>
      </c>
      <c r="K954" s="302"/>
      <c r="L954" s="146" t="str">
        <f>IF($K954="","-",_xlfn.XLOOKUP($K954,Obj.Meta!$A:$A,Obj.Meta!$D:$D,"-",0,1))</f>
        <v>-</v>
      </c>
      <c r="M954" s="300" t="str">
        <f>IF($K954="","-",_xlfn.XLOOKUP($K954,Obj.Meta!$A:$A,Obj.Meta!$F:$F,"-",0,1))</f>
        <v>-</v>
      </c>
      <c r="N954" s="337" t="str">
        <f t="shared" si="29"/>
        <v>---</v>
      </c>
      <c r="O954" s="333"/>
      <c r="P954" s="54"/>
      <c r="Q954" s="52"/>
      <c r="R954" s="34"/>
      <c r="S954" s="53"/>
      <c r="T954" s="208"/>
      <c r="U954" s="726"/>
      <c r="V954" s="206"/>
      <c r="W954" s="206"/>
      <c r="X954" s="678"/>
      <c r="Y954" s="34"/>
      <c r="Z954" s="610"/>
      <c r="AA954" s="608"/>
    </row>
    <row r="955" spans="1:27">
      <c r="A955" s="145" t="str">
        <f t="shared" si="28"/>
        <v>-</v>
      </c>
      <c r="B955" s="146" t="str">
        <f>_xlfn.XLOOKUP($A955,Dept.Meta!$A:$A,Dept.Meta!$F:$F,"-",0,1)</f>
        <v>-</v>
      </c>
      <c r="C955" s="629" t="str">
        <f>_xlfn.XLOOKUP(_xlfn.CONCAT($G955,"-",$I955),Div.Meta!$H:$H,Div.Meta!$C:$C,"-",0,1)</f>
        <v>-</v>
      </c>
      <c r="D955" s="302"/>
      <c r="E955" s="146" t="str">
        <f>IF($D955="","-",_xlfn.XLOOKUP($D955,Fund.Meta!$A:$A,Fund.Meta!$D:$D,"-",0,1))</f>
        <v>-</v>
      </c>
      <c r="F955" s="303" t="str">
        <f>IF($D955="","-",_xlfn.XLOOKUP($D955,Fund.Meta!$A:$A,Fund.Meta!$E:$E,"-",0,1))</f>
        <v>-</v>
      </c>
      <c r="G955" s="334"/>
      <c r="H955" s="303" t="str">
        <f>IF($G955="","-",_xlfn.XLOOKUP($G955,Appr.Meta!$A:$A,Appr.Meta!$D:$D,"-",0,1))</f>
        <v>-</v>
      </c>
      <c r="I955" s="302"/>
      <c r="J955" s="303" t="str">
        <f>IF($I955="","-",_xlfn.XLOOKUP($I955,'CC.Meta'!$A:$A,'CC.Meta'!$D:$D,"-",0,1))</f>
        <v>-</v>
      </c>
      <c r="K955" s="302"/>
      <c r="L955" s="146" t="str">
        <f>IF($K955="","-",_xlfn.XLOOKUP($K955,Obj.Meta!$A:$A,Obj.Meta!$D:$D,"-",0,1))</f>
        <v>-</v>
      </c>
      <c r="M955" s="300" t="str">
        <f>IF($K955="","-",_xlfn.XLOOKUP($K955,Obj.Meta!$A:$A,Obj.Meta!$F:$F,"-",0,1))</f>
        <v>-</v>
      </c>
      <c r="N955" s="337" t="str">
        <f t="shared" si="29"/>
        <v>---</v>
      </c>
      <c r="O955" s="333"/>
      <c r="P955" s="54"/>
      <c r="Q955" s="52"/>
      <c r="R955" s="34"/>
      <c r="S955" s="53"/>
      <c r="T955" s="208"/>
      <c r="U955" s="726"/>
      <c r="V955" s="206"/>
      <c r="W955" s="206"/>
      <c r="X955" s="678"/>
      <c r="Y955" s="34"/>
      <c r="Z955" s="610"/>
      <c r="AA955" s="608"/>
    </row>
    <row r="956" spans="1:27">
      <c r="A956" s="145" t="str">
        <f t="shared" si="28"/>
        <v>-</v>
      </c>
      <c r="B956" s="146" t="str">
        <f>_xlfn.XLOOKUP($A956,Dept.Meta!$A:$A,Dept.Meta!$F:$F,"-",0,1)</f>
        <v>-</v>
      </c>
      <c r="C956" s="629" t="str">
        <f>_xlfn.XLOOKUP(_xlfn.CONCAT($G956,"-",$I956),Div.Meta!$H:$H,Div.Meta!$C:$C,"-",0,1)</f>
        <v>-</v>
      </c>
      <c r="D956" s="302"/>
      <c r="E956" s="146" t="str">
        <f>IF($D956="","-",_xlfn.XLOOKUP($D956,Fund.Meta!$A:$A,Fund.Meta!$D:$D,"-",0,1))</f>
        <v>-</v>
      </c>
      <c r="F956" s="303" t="str">
        <f>IF($D956="","-",_xlfn.XLOOKUP($D956,Fund.Meta!$A:$A,Fund.Meta!$E:$E,"-",0,1))</f>
        <v>-</v>
      </c>
      <c r="G956" s="334"/>
      <c r="H956" s="303" t="str">
        <f>IF($G956="","-",_xlfn.XLOOKUP($G956,Appr.Meta!$A:$A,Appr.Meta!$D:$D,"-",0,1))</f>
        <v>-</v>
      </c>
      <c r="I956" s="302"/>
      <c r="J956" s="303" t="str">
        <f>IF($I956="","-",_xlfn.XLOOKUP($I956,'CC.Meta'!$A:$A,'CC.Meta'!$D:$D,"-",0,1))</f>
        <v>-</v>
      </c>
      <c r="K956" s="302"/>
      <c r="L956" s="146" t="str">
        <f>IF($K956="","-",_xlfn.XLOOKUP($K956,Obj.Meta!$A:$A,Obj.Meta!$D:$D,"-",0,1))</f>
        <v>-</v>
      </c>
      <c r="M956" s="300" t="str">
        <f>IF($K956="","-",_xlfn.XLOOKUP($K956,Obj.Meta!$A:$A,Obj.Meta!$F:$F,"-",0,1))</f>
        <v>-</v>
      </c>
      <c r="N956" s="337" t="str">
        <f t="shared" si="29"/>
        <v>---</v>
      </c>
      <c r="O956" s="333"/>
      <c r="P956" s="54"/>
      <c r="Q956" s="52"/>
      <c r="R956" s="34"/>
      <c r="S956" s="53"/>
      <c r="T956" s="208"/>
      <c r="U956" s="726"/>
      <c r="V956" s="206"/>
      <c r="W956" s="206"/>
      <c r="X956" s="678"/>
      <c r="Y956" s="34"/>
      <c r="Z956" s="610"/>
      <c r="AA956" s="608"/>
    </row>
    <row r="957" spans="1:27">
      <c r="A957" s="145" t="str">
        <f t="shared" si="28"/>
        <v>-</v>
      </c>
      <c r="B957" s="146" t="str">
        <f>_xlfn.XLOOKUP($A957,Dept.Meta!$A:$A,Dept.Meta!$F:$F,"-",0,1)</f>
        <v>-</v>
      </c>
      <c r="C957" s="629" t="str">
        <f>_xlfn.XLOOKUP(_xlfn.CONCAT($G957,"-",$I957),Div.Meta!$H:$H,Div.Meta!$C:$C,"-",0,1)</f>
        <v>-</v>
      </c>
      <c r="D957" s="302"/>
      <c r="E957" s="146" t="str">
        <f>IF($D957="","-",_xlfn.XLOOKUP($D957,Fund.Meta!$A:$A,Fund.Meta!$D:$D,"-",0,1))</f>
        <v>-</v>
      </c>
      <c r="F957" s="303" t="str">
        <f>IF($D957="","-",_xlfn.XLOOKUP($D957,Fund.Meta!$A:$A,Fund.Meta!$E:$E,"-",0,1))</f>
        <v>-</v>
      </c>
      <c r="G957" s="334"/>
      <c r="H957" s="303" t="str">
        <f>IF($G957="","-",_xlfn.XLOOKUP($G957,Appr.Meta!$A:$A,Appr.Meta!$D:$D,"-",0,1))</f>
        <v>-</v>
      </c>
      <c r="I957" s="302"/>
      <c r="J957" s="303" t="str">
        <f>IF($I957="","-",_xlfn.XLOOKUP($I957,'CC.Meta'!$A:$A,'CC.Meta'!$D:$D,"-",0,1))</f>
        <v>-</v>
      </c>
      <c r="K957" s="302"/>
      <c r="L957" s="146" t="str">
        <f>IF($K957="","-",_xlfn.XLOOKUP($K957,Obj.Meta!$A:$A,Obj.Meta!$D:$D,"-",0,1))</f>
        <v>-</v>
      </c>
      <c r="M957" s="300" t="str">
        <f>IF($K957="","-",_xlfn.XLOOKUP($K957,Obj.Meta!$A:$A,Obj.Meta!$F:$F,"-",0,1))</f>
        <v>-</v>
      </c>
      <c r="N957" s="337" t="str">
        <f t="shared" si="29"/>
        <v>---</v>
      </c>
      <c r="O957" s="333"/>
      <c r="P957" s="54"/>
      <c r="Q957" s="52"/>
      <c r="R957" s="34"/>
      <c r="S957" s="53"/>
      <c r="T957" s="208"/>
      <c r="U957" s="726"/>
      <c r="V957" s="206"/>
      <c r="W957" s="206"/>
      <c r="X957" s="678"/>
      <c r="Y957" s="34"/>
      <c r="Z957" s="610"/>
      <c r="AA957" s="608"/>
    </row>
    <row r="958" spans="1:27">
      <c r="A958" s="145" t="str">
        <f t="shared" si="28"/>
        <v>-</v>
      </c>
      <c r="B958" s="146" t="str">
        <f>_xlfn.XLOOKUP($A958,Dept.Meta!$A:$A,Dept.Meta!$F:$F,"-",0,1)</f>
        <v>-</v>
      </c>
      <c r="C958" s="629" t="str">
        <f>_xlfn.XLOOKUP(_xlfn.CONCAT($G958,"-",$I958),Div.Meta!$H:$H,Div.Meta!$C:$C,"-",0,1)</f>
        <v>-</v>
      </c>
      <c r="D958" s="302"/>
      <c r="E958" s="146" t="str">
        <f>IF($D958="","-",_xlfn.XLOOKUP($D958,Fund.Meta!$A:$A,Fund.Meta!$D:$D,"-",0,1))</f>
        <v>-</v>
      </c>
      <c r="F958" s="303" t="str">
        <f>IF($D958="","-",_xlfn.XLOOKUP($D958,Fund.Meta!$A:$A,Fund.Meta!$E:$E,"-",0,1))</f>
        <v>-</v>
      </c>
      <c r="G958" s="334"/>
      <c r="H958" s="303" t="str">
        <f>IF($G958="","-",_xlfn.XLOOKUP($G958,Appr.Meta!$A:$A,Appr.Meta!$D:$D,"-",0,1))</f>
        <v>-</v>
      </c>
      <c r="I958" s="302"/>
      <c r="J958" s="303" t="str">
        <f>IF($I958="","-",_xlfn.XLOOKUP($I958,'CC.Meta'!$A:$A,'CC.Meta'!$D:$D,"-",0,1))</f>
        <v>-</v>
      </c>
      <c r="K958" s="302"/>
      <c r="L958" s="146" t="str">
        <f>IF($K958="","-",_xlfn.XLOOKUP($K958,Obj.Meta!$A:$A,Obj.Meta!$D:$D,"-",0,1))</f>
        <v>-</v>
      </c>
      <c r="M958" s="300" t="str">
        <f>IF($K958="","-",_xlfn.XLOOKUP($K958,Obj.Meta!$A:$A,Obj.Meta!$F:$F,"-",0,1))</f>
        <v>-</v>
      </c>
      <c r="N958" s="337" t="str">
        <f t="shared" si="29"/>
        <v>---</v>
      </c>
      <c r="O958" s="333"/>
      <c r="P958" s="54"/>
      <c r="Q958" s="52"/>
      <c r="R958" s="34"/>
      <c r="S958" s="53"/>
      <c r="T958" s="208"/>
      <c r="U958" s="726"/>
      <c r="V958" s="206"/>
      <c r="W958" s="206"/>
      <c r="X958" s="678"/>
      <c r="Y958" s="34"/>
      <c r="Z958" s="610"/>
      <c r="AA958" s="608"/>
    </row>
    <row r="959" spans="1:27">
      <c r="A959" s="145" t="str">
        <f t="shared" si="28"/>
        <v>-</v>
      </c>
      <c r="B959" s="146" t="str">
        <f>_xlfn.XLOOKUP($A959,Dept.Meta!$A:$A,Dept.Meta!$F:$F,"-",0,1)</f>
        <v>-</v>
      </c>
      <c r="C959" s="629" t="str">
        <f>_xlfn.XLOOKUP(_xlfn.CONCAT($G959,"-",$I959),Div.Meta!$H:$H,Div.Meta!$C:$C,"-",0,1)</f>
        <v>-</v>
      </c>
      <c r="D959" s="302"/>
      <c r="E959" s="146" t="str">
        <f>IF($D959="","-",_xlfn.XLOOKUP($D959,Fund.Meta!$A:$A,Fund.Meta!$D:$D,"-",0,1))</f>
        <v>-</v>
      </c>
      <c r="F959" s="303" t="str">
        <f>IF($D959="","-",_xlfn.XLOOKUP($D959,Fund.Meta!$A:$A,Fund.Meta!$E:$E,"-",0,1))</f>
        <v>-</v>
      </c>
      <c r="G959" s="334"/>
      <c r="H959" s="303" t="str">
        <f>IF($G959="","-",_xlfn.XLOOKUP($G959,Appr.Meta!$A:$A,Appr.Meta!$D:$D,"-",0,1))</f>
        <v>-</v>
      </c>
      <c r="I959" s="302"/>
      <c r="J959" s="303" t="str">
        <f>IF($I959="","-",_xlfn.XLOOKUP($I959,'CC.Meta'!$A:$A,'CC.Meta'!$D:$D,"-",0,1))</f>
        <v>-</v>
      </c>
      <c r="K959" s="302"/>
      <c r="L959" s="146" t="str">
        <f>IF($K959="","-",_xlfn.XLOOKUP($K959,Obj.Meta!$A:$A,Obj.Meta!$D:$D,"-",0,1))</f>
        <v>-</v>
      </c>
      <c r="M959" s="300" t="str">
        <f>IF($K959="","-",_xlfn.XLOOKUP($K959,Obj.Meta!$A:$A,Obj.Meta!$F:$F,"-",0,1))</f>
        <v>-</v>
      </c>
      <c r="N959" s="337" t="str">
        <f t="shared" si="29"/>
        <v>---</v>
      </c>
      <c r="O959" s="333"/>
      <c r="P959" s="54"/>
      <c r="Q959" s="52"/>
      <c r="R959" s="34"/>
      <c r="S959" s="53"/>
      <c r="T959" s="208"/>
      <c r="U959" s="726"/>
      <c r="V959" s="206"/>
      <c r="W959" s="206"/>
      <c r="X959" s="678"/>
      <c r="Y959" s="34"/>
      <c r="Z959" s="610"/>
      <c r="AA959" s="608"/>
    </row>
    <row r="960" spans="1:27">
      <c r="A960" s="145" t="str">
        <f t="shared" si="28"/>
        <v>-</v>
      </c>
      <c r="B960" s="146" t="str">
        <f>_xlfn.XLOOKUP($A960,Dept.Meta!$A:$A,Dept.Meta!$F:$F,"-",0,1)</f>
        <v>-</v>
      </c>
      <c r="C960" s="629" t="str">
        <f>_xlfn.XLOOKUP(_xlfn.CONCAT($G960,"-",$I960),Div.Meta!$H:$H,Div.Meta!$C:$C,"-",0,1)</f>
        <v>-</v>
      </c>
      <c r="D960" s="302"/>
      <c r="E960" s="146" t="str">
        <f>IF($D960="","-",_xlfn.XLOOKUP($D960,Fund.Meta!$A:$A,Fund.Meta!$D:$D,"-",0,1))</f>
        <v>-</v>
      </c>
      <c r="F960" s="303" t="str">
        <f>IF($D960="","-",_xlfn.XLOOKUP($D960,Fund.Meta!$A:$A,Fund.Meta!$E:$E,"-",0,1))</f>
        <v>-</v>
      </c>
      <c r="G960" s="334"/>
      <c r="H960" s="303" t="str">
        <f>IF($G960="","-",_xlfn.XLOOKUP($G960,Appr.Meta!$A:$A,Appr.Meta!$D:$D,"-",0,1))</f>
        <v>-</v>
      </c>
      <c r="I960" s="302"/>
      <c r="J960" s="303" t="str">
        <f>IF($I960="","-",_xlfn.XLOOKUP($I960,'CC.Meta'!$A:$A,'CC.Meta'!$D:$D,"-",0,1))</f>
        <v>-</v>
      </c>
      <c r="K960" s="302"/>
      <c r="L960" s="146" t="str">
        <f>IF($K960="","-",_xlfn.XLOOKUP($K960,Obj.Meta!$A:$A,Obj.Meta!$D:$D,"-",0,1))</f>
        <v>-</v>
      </c>
      <c r="M960" s="300" t="str">
        <f>IF($K960="","-",_xlfn.XLOOKUP($K960,Obj.Meta!$A:$A,Obj.Meta!$F:$F,"-",0,1))</f>
        <v>-</v>
      </c>
      <c r="N960" s="337" t="str">
        <f t="shared" si="29"/>
        <v>---</v>
      </c>
      <c r="O960" s="333"/>
      <c r="P960" s="54"/>
      <c r="Q960" s="52"/>
      <c r="R960" s="34"/>
      <c r="S960" s="53"/>
      <c r="T960" s="208"/>
      <c r="U960" s="726"/>
      <c r="V960" s="206"/>
      <c r="W960" s="206"/>
      <c r="X960" s="678"/>
      <c r="Y960" s="34"/>
      <c r="Z960" s="610"/>
      <c r="AA960" s="608"/>
    </row>
    <row r="961" spans="1:27">
      <c r="A961" s="145" t="str">
        <f t="shared" si="28"/>
        <v>-</v>
      </c>
      <c r="B961" s="146" t="str">
        <f>_xlfn.XLOOKUP($A961,Dept.Meta!$A:$A,Dept.Meta!$F:$F,"-",0,1)</f>
        <v>-</v>
      </c>
      <c r="C961" s="629" t="str">
        <f>_xlfn.XLOOKUP(_xlfn.CONCAT($G961,"-",$I961),Div.Meta!$H:$H,Div.Meta!$C:$C,"-",0,1)</f>
        <v>-</v>
      </c>
      <c r="D961" s="302"/>
      <c r="E961" s="146" t="str">
        <f>IF($D961="","-",_xlfn.XLOOKUP($D961,Fund.Meta!$A:$A,Fund.Meta!$D:$D,"-",0,1))</f>
        <v>-</v>
      </c>
      <c r="F961" s="303" t="str">
        <f>IF($D961="","-",_xlfn.XLOOKUP($D961,Fund.Meta!$A:$A,Fund.Meta!$E:$E,"-",0,1))</f>
        <v>-</v>
      </c>
      <c r="G961" s="334"/>
      <c r="H961" s="303" t="str">
        <f>IF($G961="","-",_xlfn.XLOOKUP($G961,Appr.Meta!$A:$A,Appr.Meta!$D:$D,"-",0,1))</f>
        <v>-</v>
      </c>
      <c r="I961" s="302"/>
      <c r="J961" s="303" t="str">
        <f>IF($I961="","-",_xlfn.XLOOKUP($I961,'CC.Meta'!$A:$A,'CC.Meta'!$D:$D,"-",0,1))</f>
        <v>-</v>
      </c>
      <c r="K961" s="302"/>
      <c r="L961" s="146" t="str">
        <f>IF($K961="","-",_xlfn.XLOOKUP($K961,Obj.Meta!$A:$A,Obj.Meta!$D:$D,"-",0,1))</f>
        <v>-</v>
      </c>
      <c r="M961" s="300" t="str">
        <f>IF($K961="","-",_xlfn.XLOOKUP($K961,Obj.Meta!$A:$A,Obj.Meta!$F:$F,"-",0,1))</f>
        <v>-</v>
      </c>
      <c r="N961" s="337" t="str">
        <f t="shared" si="29"/>
        <v>---</v>
      </c>
      <c r="O961" s="333"/>
      <c r="P961" s="54"/>
      <c r="Q961" s="52"/>
      <c r="R961" s="34"/>
      <c r="S961" s="53"/>
      <c r="T961" s="208"/>
      <c r="U961" s="726"/>
      <c r="V961" s="206"/>
      <c r="W961" s="206"/>
      <c r="X961" s="678"/>
      <c r="Y961" s="34"/>
      <c r="Z961" s="610"/>
      <c r="AA961" s="608"/>
    </row>
    <row r="962" spans="1:27">
      <c r="A962" s="145" t="str">
        <f t="shared" si="28"/>
        <v>-</v>
      </c>
      <c r="B962" s="146" t="str">
        <f>_xlfn.XLOOKUP($A962,Dept.Meta!$A:$A,Dept.Meta!$F:$F,"-",0,1)</f>
        <v>-</v>
      </c>
      <c r="C962" s="629" t="str">
        <f>_xlfn.XLOOKUP(_xlfn.CONCAT($G962,"-",$I962),Div.Meta!$H:$H,Div.Meta!$C:$C,"-",0,1)</f>
        <v>-</v>
      </c>
      <c r="D962" s="302"/>
      <c r="E962" s="146" t="str">
        <f>IF($D962="","-",_xlfn.XLOOKUP($D962,Fund.Meta!$A:$A,Fund.Meta!$D:$D,"-",0,1))</f>
        <v>-</v>
      </c>
      <c r="F962" s="303" t="str">
        <f>IF($D962="","-",_xlfn.XLOOKUP($D962,Fund.Meta!$A:$A,Fund.Meta!$E:$E,"-",0,1))</f>
        <v>-</v>
      </c>
      <c r="G962" s="334"/>
      <c r="H962" s="303" t="str">
        <f>IF($G962="","-",_xlfn.XLOOKUP($G962,Appr.Meta!$A:$A,Appr.Meta!$D:$D,"-",0,1))</f>
        <v>-</v>
      </c>
      <c r="I962" s="302"/>
      <c r="J962" s="303" t="str">
        <f>IF($I962="","-",_xlfn.XLOOKUP($I962,'CC.Meta'!$A:$A,'CC.Meta'!$D:$D,"-",0,1))</f>
        <v>-</v>
      </c>
      <c r="K962" s="302"/>
      <c r="L962" s="146" t="str">
        <f>IF($K962="","-",_xlfn.XLOOKUP($K962,Obj.Meta!$A:$A,Obj.Meta!$D:$D,"-",0,1))</f>
        <v>-</v>
      </c>
      <c r="M962" s="300" t="str">
        <f>IF($K962="","-",_xlfn.XLOOKUP($K962,Obj.Meta!$A:$A,Obj.Meta!$F:$F,"-",0,1))</f>
        <v>-</v>
      </c>
      <c r="N962" s="337" t="str">
        <f t="shared" si="29"/>
        <v>---</v>
      </c>
      <c r="O962" s="333"/>
      <c r="P962" s="54"/>
      <c r="Q962" s="52"/>
      <c r="R962" s="34"/>
      <c r="S962" s="53"/>
      <c r="T962" s="208"/>
      <c r="U962" s="726"/>
      <c r="V962" s="206"/>
      <c r="W962" s="206"/>
      <c r="X962" s="678"/>
      <c r="Y962" s="34"/>
      <c r="Z962" s="610"/>
      <c r="AA962" s="608"/>
    </row>
    <row r="963" spans="1:27">
      <c r="A963" s="145" t="str">
        <f t="shared" si="28"/>
        <v>-</v>
      </c>
      <c r="B963" s="146" t="str">
        <f>_xlfn.XLOOKUP($A963,Dept.Meta!$A:$A,Dept.Meta!$F:$F,"-",0,1)</f>
        <v>-</v>
      </c>
      <c r="C963" s="629" t="str">
        <f>_xlfn.XLOOKUP(_xlfn.CONCAT($G963,"-",$I963),Div.Meta!$H:$H,Div.Meta!$C:$C,"-",0,1)</f>
        <v>-</v>
      </c>
      <c r="D963" s="302"/>
      <c r="E963" s="146" t="str">
        <f>IF($D963="","-",_xlfn.XLOOKUP($D963,Fund.Meta!$A:$A,Fund.Meta!$D:$D,"-",0,1))</f>
        <v>-</v>
      </c>
      <c r="F963" s="303" t="str">
        <f>IF($D963="","-",_xlfn.XLOOKUP($D963,Fund.Meta!$A:$A,Fund.Meta!$E:$E,"-",0,1))</f>
        <v>-</v>
      </c>
      <c r="G963" s="334"/>
      <c r="H963" s="303" t="str">
        <f>IF($G963="","-",_xlfn.XLOOKUP($G963,Appr.Meta!$A:$A,Appr.Meta!$D:$D,"-",0,1))</f>
        <v>-</v>
      </c>
      <c r="I963" s="302"/>
      <c r="J963" s="303" t="str">
        <f>IF($I963="","-",_xlfn.XLOOKUP($I963,'CC.Meta'!$A:$A,'CC.Meta'!$D:$D,"-",0,1))</f>
        <v>-</v>
      </c>
      <c r="K963" s="302"/>
      <c r="L963" s="146" t="str">
        <f>IF($K963="","-",_xlfn.XLOOKUP($K963,Obj.Meta!$A:$A,Obj.Meta!$D:$D,"-",0,1))</f>
        <v>-</v>
      </c>
      <c r="M963" s="300" t="str">
        <f>IF($K963="","-",_xlfn.XLOOKUP($K963,Obj.Meta!$A:$A,Obj.Meta!$F:$F,"-",0,1))</f>
        <v>-</v>
      </c>
      <c r="N963" s="337" t="str">
        <f t="shared" si="29"/>
        <v>---</v>
      </c>
      <c r="O963" s="333"/>
      <c r="P963" s="54"/>
      <c r="Q963" s="52"/>
      <c r="R963" s="34"/>
      <c r="S963" s="53"/>
      <c r="T963" s="208"/>
      <c r="U963" s="726"/>
      <c r="V963" s="206"/>
      <c r="W963" s="206"/>
      <c r="X963" s="678"/>
      <c r="Y963" s="34"/>
      <c r="Z963" s="610"/>
      <c r="AA963" s="608"/>
    </row>
    <row r="964" spans="1:27">
      <c r="A964" s="145" t="str">
        <f t="shared" si="28"/>
        <v>-</v>
      </c>
      <c r="B964" s="146" t="str">
        <f>_xlfn.XLOOKUP($A964,Dept.Meta!$A:$A,Dept.Meta!$F:$F,"-",0,1)</f>
        <v>-</v>
      </c>
      <c r="C964" s="629" t="str">
        <f>_xlfn.XLOOKUP(_xlfn.CONCAT($G964,"-",$I964),Div.Meta!$H:$H,Div.Meta!$C:$C,"-",0,1)</f>
        <v>-</v>
      </c>
      <c r="D964" s="302"/>
      <c r="E964" s="146" t="str">
        <f>IF($D964="","-",_xlfn.XLOOKUP($D964,Fund.Meta!$A:$A,Fund.Meta!$D:$D,"-",0,1))</f>
        <v>-</v>
      </c>
      <c r="F964" s="303" t="str">
        <f>IF($D964="","-",_xlfn.XLOOKUP($D964,Fund.Meta!$A:$A,Fund.Meta!$E:$E,"-",0,1))</f>
        <v>-</v>
      </c>
      <c r="G964" s="334"/>
      <c r="H964" s="303" t="str">
        <f>IF($G964="","-",_xlfn.XLOOKUP($G964,Appr.Meta!$A:$A,Appr.Meta!$D:$D,"-",0,1))</f>
        <v>-</v>
      </c>
      <c r="I964" s="302"/>
      <c r="J964" s="303" t="str">
        <f>IF($I964="","-",_xlfn.XLOOKUP($I964,'CC.Meta'!$A:$A,'CC.Meta'!$D:$D,"-",0,1))</f>
        <v>-</v>
      </c>
      <c r="K964" s="302"/>
      <c r="L964" s="146" t="str">
        <f>IF($K964="","-",_xlfn.XLOOKUP($K964,Obj.Meta!$A:$A,Obj.Meta!$D:$D,"-",0,1))</f>
        <v>-</v>
      </c>
      <c r="M964" s="300" t="str">
        <f>IF($K964="","-",_xlfn.XLOOKUP($K964,Obj.Meta!$A:$A,Obj.Meta!$F:$F,"-",0,1))</f>
        <v>-</v>
      </c>
      <c r="N964" s="337" t="str">
        <f t="shared" si="29"/>
        <v>---</v>
      </c>
      <c r="O964" s="333"/>
      <c r="P964" s="54"/>
      <c r="Q964" s="52"/>
      <c r="R964" s="34"/>
      <c r="S964" s="53"/>
      <c r="T964" s="208"/>
      <c r="U964" s="726"/>
      <c r="V964" s="206"/>
      <c r="W964" s="206"/>
      <c r="X964" s="678"/>
      <c r="Y964" s="34"/>
      <c r="Z964" s="610"/>
      <c r="AA964" s="608"/>
    </row>
    <row r="965" spans="1:27">
      <c r="A965" s="145" t="str">
        <f t="shared" si="28"/>
        <v>-</v>
      </c>
      <c r="B965" s="146" t="str">
        <f>_xlfn.XLOOKUP($A965,Dept.Meta!$A:$A,Dept.Meta!$F:$F,"-",0,1)</f>
        <v>-</v>
      </c>
      <c r="C965" s="629" t="str">
        <f>_xlfn.XLOOKUP(_xlfn.CONCAT($G965,"-",$I965),Div.Meta!$H:$H,Div.Meta!$C:$C,"-",0,1)</f>
        <v>-</v>
      </c>
      <c r="D965" s="302"/>
      <c r="E965" s="146" t="str">
        <f>IF($D965="","-",_xlfn.XLOOKUP($D965,Fund.Meta!$A:$A,Fund.Meta!$D:$D,"-",0,1))</f>
        <v>-</v>
      </c>
      <c r="F965" s="303" t="str">
        <f>IF($D965="","-",_xlfn.XLOOKUP($D965,Fund.Meta!$A:$A,Fund.Meta!$E:$E,"-",0,1))</f>
        <v>-</v>
      </c>
      <c r="G965" s="334"/>
      <c r="H965" s="303" t="str">
        <f>IF($G965="","-",_xlfn.XLOOKUP($G965,Appr.Meta!$A:$A,Appr.Meta!$D:$D,"-",0,1))</f>
        <v>-</v>
      </c>
      <c r="I965" s="302"/>
      <c r="J965" s="303" t="str">
        <f>IF($I965="","-",_xlfn.XLOOKUP($I965,'CC.Meta'!$A:$A,'CC.Meta'!$D:$D,"-",0,1))</f>
        <v>-</v>
      </c>
      <c r="K965" s="302"/>
      <c r="L965" s="146" t="str">
        <f>IF($K965="","-",_xlfn.XLOOKUP($K965,Obj.Meta!$A:$A,Obj.Meta!$D:$D,"-",0,1))</f>
        <v>-</v>
      </c>
      <c r="M965" s="300" t="str">
        <f>IF($K965="","-",_xlfn.XLOOKUP($K965,Obj.Meta!$A:$A,Obj.Meta!$F:$F,"-",0,1))</f>
        <v>-</v>
      </c>
      <c r="N965" s="337" t="str">
        <f t="shared" si="29"/>
        <v>---</v>
      </c>
      <c r="O965" s="333"/>
      <c r="P965" s="54"/>
      <c r="Q965" s="52"/>
      <c r="R965" s="34"/>
      <c r="S965" s="53"/>
      <c r="T965" s="208"/>
      <c r="U965" s="726"/>
      <c r="V965" s="206"/>
      <c r="W965" s="206"/>
      <c r="X965" s="678"/>
      <c r="Y965" s="34"/>
      <c r="Z965" s="610"/>
      <c r="AA965" s="608"/>
    </row>
    <row r="966" spans="1:27">
      <c r="A966" s="145" t="str">
        <f t="shared" si="28"/>
        <v>-</v>
      </c>
      <c r="B966" s="146" t="str">
        <f>_xlfn.XLOOKUP($A966,Dept.Meta!$A:$A,Dept.Meta!$F:$F,"-",0,1)</f>
        <v>-</v>
      </c>
      <c r="C966" s="629" t="str">
        <f>_xlfn.XLOOKUP(_xlfn.CONCAT($G966,"-",$I966),Div.Meta!$H:$H,Div.Meta!$C:$C,"-",0,1)</f>
        <v>-</v>
      </c>
      <c r="D966" s="302"/>
      <c r="E966" s="146" t="str">
        <f>IF($D966="","-",_xlfn.XLOOKUP($D966,Fund.Meta!$A:$A,Fund.Meta!$D:$D,"-",0,1))</f>
        <v>-</v>
      </c>
      <c r="F966" s="303" t="str">
        <f>IF($D966="","-",_xlfn.XLOOKUP($D966,Fund.Meta!$A:$A,Fund.Meta!$E:$E,"-",0,1))</f>
        <v>-</v>
      </c>
      <c r="G966" s="334"/>
      <c r="H966" s="303" t="str">
        <f>IF($G966="","-",_xlfn.XLOOKUP($G966,Appr.Meta!$A:$A,Appr.Meta!$D:$D,"-",0,1))</f>
        <v>-</v>
      </c>
      <c r="I966" s="302"/>
      <c r="J966" s="303" t="str">
        <f>IF($I966="","-",_xlfn.XLOOKUP($I966,'CC.Meta'!$A:$A,'CC.Meta'!$D:$D,"-",0,1))</f>
        <v>-</v>
      </c>
      <c r="K966" s="302"/>
      <c r="L966" s="146" t="str">
        <f>IF($K966="","-",_xlfn.XLOOKUP($K966,Obj.Meta!$A:$A,Obj.Meta!$D:$D,"-",0,1))</f>
        <v>-</v>
      </c>
      <c r="M966" s="300" t="str">
        <f>IF($K966="","-",_xlfn.XLOOKUP($K966,Obj.Meta!$A:$A,Obj.Meta!$F:$F,"-",0,1))</f>
        <v>-</v>
      </c>
      <c r="N966" s="337" t="str">
        <f t="shared" si="29"/>
        <v>---</v>
      </c>
      <c r="O966" s="333"/>
      <c r="P966" s="54"/>
      <c r="Q966" s="52"/>
      <c r="R966" s="34"/>
      <c r="S966" s="53"/>
      <c r="T966" s="208"/>
      <c r="U966" s="726"/>
      <c r="V966" s="206"/>
      <c r="W966" s="206"/>
      <c r="X966" s="678"/>
      <c r="Y966" s="34"/>
      <c r="Z966" s="610"/>
      <c r="AA966" s="608"/>
    </row>
    <row r="967" spans="1:27">
      <c r="A967" s="145" t="str">
        <f t="shared" si="28"/>
        <v>-</v>
      </c>
      <c r="B967" s="146" t="str">
        <f>_xlfn.XLOOKUP($A967,Dept.Meta!$A:$A,Dept.Meta!$F:$F,"-",0,1)</f>
        <v>-</v>
      </c>
      <c r="C967" s="629" t="str">
        <f>_xlfn.XLOOKUP(_xlfn.CONCAT($G967,"-",$I967),Div.Meta!$H:$H,Div.Meta!$C:$C,"-",0,1)</f>
        <v>-</v>
      </c>
      <c r="D967" s="302"/>
      <c r="E967" s="146" t="str">
        <f>IF($D967="","-",_xlfn.XLOOKUP($D967,Fund.Meta!$A:$A,Fund.Meta!$D:$D,"-",0,1))</f>
        <v>-</v>
      </c>
      <c r="F967" s="303" t="str">
        <f>IF($D967="","-",_xlfn.XLOOKUP($D967,Fund.Meta!$A:$A,Fund.Meta!$E:$E,"-",0,1))</f>
        <v>-</v>
      </c>
      <c r="G967" s="334"/>
      <c r="H967" s="303" t="str">
        <f>IF($G967="","-",_xlfn.XLOOKUP($G967,Appr.Meta!$A:$A,Appr.Meta!$D:$D,"-",0,1))</f>
        <v>-</v>
      </c>
      <c r="I967" s="302"/>
      <c r="J967" s="303" t="str">
        <f>IF($I967="","-",_xlfn.XLOOKUP($I967,'CC.Meta'!$A:$A,'CC.Meta'!$D:$D,"-",0,1))</f>
        <v>-</v>
      </c>
      <c r="K967" s="302"/>
      <c r="L967" s="146" t="str">
        <f>IF($K967="","-",_xlfn.XLOOKUP($K967,Obj.Meta!$A:$A,Obj.Meta!$D:$D,"-",0,1))</f>
        <v>-</v>
      </c>
      <c r="M967" s="300" t="str">
        <f>IF($K967="","-",_xlfn.XLOOKUP($K967,Obj.Meta!$A:$A,Obj.Meta!$F:$F,"-",0,1))</f>
        <v>-</v>
      </c>
      <c r="N967" s="337" t="str">
        <f t="shared" si="29"/>
        <v>---</v>
      </c>
      <c r="O967" s="333"/>
      <c r="P967" s="54"/>
      <c r="Q967" s="52"/>
      <c r="R967" s="34"/>
      <c r="S967" s="53"/>
      <c r="T967" s="208"/>
      <c r="U967" s="726"/>
      <c r="V967" s="206"/>
      <c r="W967" s="206"/>
      <c r="X967" s="678"/>
      <c r="Y967" s="34"/>
      <c r="Z967" s="610"/>
      <c r="AA967" s="608"/>
    </row>
    <row r="968" spans="1:27">
      <c r="A968" s="145" t="str">
        <f t="shared" si="28"/>
        <v>-</v>
      </c>
      <c r="B968" s="146" t="str">
        <f>_xlfn.XLOOKUP($A968,Dept.Meta!$A:$A,Dept.Meta!$F:$F,"-",0,1)</f>
        <v>-</v>
      </c>
      <c r="C968" s="629" t="str">
        <f>_xlfn.XLOOKUP(_xlfn.CONCAT($G968,"-",$I968),Div.Meta!$H:$H,Div.Meta!$C:$C,"-",0,1)</f>
        <v>-</v>
      </c>
      <c r="D968" s="302"/>
      <c r="E968" s="146" t="str">
        <f>IF($D968="","-",_xlfn.XLOOKUP($D968,Fund.Meta!$A:$A,Fund.Meta!$D:$D,"-",0,1))</f>
        <v>-</v>
      </c>
      <c r="F968" s="303" t="str">
        <f>IF($D968="","-",_xlfn.XLOOKUP($D968,Fund.Meta!$A:$A,Fund.Meta!$E:$E,"-",0,1))</f>
        <v>-</v>
      </c>
      <c r="G968" s="334"/>
      <c r="H968" s="303" t="str">
        <f>IF($G968="","-",_xlfn.XLOOKUP($G968,Appr.Meta!$A:$A,Appr.Meta!$D:$D,"-",0,1))</f>
        <v>-</v>
      </c>
      <c r="I968" s="302"/>
      <c r="J968" s="303" t="str">
        <f>IF($I968="","-",_xlfn.XLOOKUP($I968,'CC.Meta'!$A:$A,'CC.Meta'!$D:$D,"-",0,1))</f>
        <v>-</v>
      </c>
      <c r="K968" s="302"/>
      <c r="L968" s="146" t="str">
        <f>IF($K968="","-",_xlfn.XLOOKUP($K968,Obj.Meta!$A:$A,Obj.Meta!$D:$D,"-",0,1))</f>
        <v>-</v>
      </c>
      <c r="M968" s="300" t="str">
        <f>IF($K968="","-",_xlfn.XLOOKUP($K968,Obj.Meta!$A:$A,Obj.Meta!$F:$F,"-",0,1))</f>
        <v>-</v>
      </c>
      <c r="N968" s="337" t="str">
        <f t="shared" si="29"/>
        <v>---</v>
      </c>
      <c r="O968" s="333"/>
      <c r="P968" s="54"/>
      <c r="Q968" s="52"/>
      <c r="R968" s="34"/>
      <c r="S968" s="53"/>
      <c r="T968" s="208"/>
      <c r="U968" s="726"/>
      <c r="V968" s="206"/>
      <c r="W968" s="206"/>
      <c r="X968" s="678"/>
      <c r="Y968" s="34"/>
      <c r="Z968" s="610"/>
      <c r="AA968" s="608"/>
    </row>
    <row r="969" spans="1:27">
      <c r="A969" s="145" t="str">
        <f t="shared" si="28"/>
        <v>-</v>
      </c>
      <c r="B969" s="146" t="str">
        <f>_xlfn.XLOOKUP($A969,Dept.Meta!$A:$A,Dept.Meta!$F:$F,"-",0,1)</f>
        <v>-</v>
      </c>
      <c r="C969" s="629" t="str">
        <f>_xlfn.XLOOKUP(_xlfn.CONCAT($G969,"-",$I969),Div.Meta!$H:$H,Div.Meta!$C:$C,"-",0,1)</f>
        <v>-</v>
      </c>
      <c r="D969" s="302"/>
      <c r="E969" s="146" t="str">
        <f>IF($D969="","-",_xlfn.XLOOKUP($D969,Fund.Meta!$A:$A,Fund.Meta!$D:$D,"-",0,1))</f>
        <v>-</v>
      </c>
      <c r="F969" s="303" t="str">
        <f>IF($D969="","-",_xlfn.XLOOKUP($D969,Fund.Meta!$A:$A,Fund.Meta!$E:$E,"-",0,1))</f>
        <v>-</v>
      </c>
      <c r="G969" s="334"/>
      <c r="H969" s="303" t="str">
        <f>IF($G969="","-",_xlfn.XLOOKUP($G969,Appr.Meta!$A:$A,Appr.Meta!$D:$D,"-",0,1))</f>
        <v>-</v>
      </c>
      <c r="I969" s="302"/>
      <c r="J969" s="303" t="str">
        <f>IF($I969="","-",_xlfn.XLOOKUP($I969,'CC.Meta'!$A:$A,'CC.Meta'!$D:$D,"-",0,1))</f>
        <v>-</v>
      </c>
      <c r="K969" s="302"/>
      <c r="L969" s="146" t="str">
        <f>IF($K969="","-",_xlfn.XLOOKUP($K969,Obj.Meta!$A:$A,Obj.Meta!$D:$D,"-",0,1))</f>
        <v>-</v>
      </c>
      <c r="M969" s="300" t="str">
        <f>IF($K969="","-",_xlfn.XLOOKUP($K969,Obj.Meta!$A:$A,Obj.Meta!$F:$F,"-",0,1))</f>
        <v>-</v>
      </c>
      <c r="N969" s="337" t="str">
        <f t="shared" si="29"/>
        <v>---</v>
      </c>
      <c r="O969" s="333"/>
      <c r="P969" s="54"/>
      <c r="Q969" s="52"/>
      <c r="R969" s="34"/>
      <c r="S969" s="53"/>
      <c r="T969" s="208"/>
      <c r="U969" s="726"/>
      <c r="V969" s="206"/>
      <c r="W969" s="206"/>
      <c r="X969" s="678"/>
      <c r="Y969" s="34"/>
      <c r="Z969" s="610"/>
      <c r="AA969" s="608"/>
    </row>
    <row r="970" spans="1:27">
      <c r="A970" s="145" t="str">
        <f t="shared" si="28"/>
        <v>-</v>
      </c>
      <c r="B970" s="146" t="str">
        <f>_xlfn.XLOOKUP($A970,Dept.Meta!$A:$A,Dept.Meta!$F:$F,"-",0,1)</f>
        <v>-</v>
      </c>
      <c r="C970" s="629" t="str">
        <f>_xlfn.XLOOKUP(_xlfn.CONCAT($G970,"-",$I970),Div.Meta!$H:$H,Div.Meta!$C:$C,"-",0,1)</f>
        <v>-</v>
      </c>
      <c r="D970" s="302"/>
      <c r="E970" s="146" t="str">
        <f>IF($D970="","-",_xlfn.XLOOKUP($D970,Fund.Meta!$A:$A,Fund.Meta!$D:$D,"-",0,1))</f>
        <v>-</v>
      </c>
      <c r="F970" s="303" t="str">
        <f>IF($D970="","-",_xlfn.XLOOKUP($D970,Fund.Meta!$A:$A,Fund.Meta!$E:$E,"-",0,1))</f>
        <v>-</v>
      </c>
      <c r="G970" s="334"/>
      <c r="H970" s="303" t="str">
        <f>IF($G970="","-",_xlfn.XLOOKUP($G970,Appr.Meta!$A:$A,Appr.Meta!$D:$D,"-",0,1))</f>
        <v>-</v>
      </c>
      <c r="I970" s="302"/>
      <c r="J970" s="303" t="str">
        <f>IF($I970="","-",_xlfn.XLOOKUP($I970,'CC.Meta'!$A:$A,'CC.Meta'!$D:$D,"-",0,1))</f>
        <v>-</v>
      </c>
      <c r="K970" s="302"/>
      <c r="L970" s="146" t="str">
        <f>IF($K970="","-",_xlfn.XLOOKUP($K970,Obj.Meta!$A:$A,Obj.Meta!$D:$D,"-",0,1))</f>
        <v>-</v>
      </c>
      <c r="M970" s="300" t="str">
        <f>IF($K970="","-",_xlfn.XLOOKUP($K970,Obj.Meta!$A:$A,Obj.Meta!$F:$F,"-",0,1))</f>
        <v>-</v>
      </c>
      <c r="N970" s="337" t="str">
        <f t="shared" si="29"/>
        <v>---</v>
      </c>
      <c r="O970" s="333"/>
      <c r="P970" s="54"/>
      <c r="Q970" s="52"/>
      <c r="R970" s="34"/>
      <c r="S970" s="53"/>
      <c r="T970" s="208"/>
      <c r="U970" s="726"/>
      <c r="V970" s="206"/>
      <c r="W970" s="206"/>
      <c r="X970" s="678"/>
      <c r="Y970" s="34"/>
      <c r="Z970" s="610"/>
      <c r="AA970" s="608"/>
    </row>
    <row r="971" spans="1:27">
      <c r="A971" s="145" t="str">
        <f t="shared" si="28"/>
        <v>-</v>
      </c>
      <c r="B971" s="146" t="str">
        <f>_xlfn.XLOOKUP($A971,Dept.Meta!$A:$A,Dept.Meta!$F:$F,"-",0,1)</f>
        <v>-</v>
      </c>
      <c r="C971" s="629" t="str">
        <f>_xlfn.XLOOKUP(_xlfn.CONCAT($G971,"-",$I971),Div.Meta!$H:$H,Div.Meta!$C:$C,"-",0,1)</f>
        <v>-</v>
      </c>
      <c r="D971" s="302"/>
      <c r="E971" s="146" t="str">
        <f>IF($D971="","-",_xlfn.XLOOKUP($D971,Fund.Meta!$A:$A,Fund.Meta!$D:$D,"-",0,1))</f>
        <v>-</v>
      </c>
      <c r="F971" s="303" t="str">
        <f>IF($D971="","-",_xlfn.XLOOKUP($D971,Fund.Meta!$A:$A,Fund.Meta!$E:$E,"-",0,1))</f>
        <v>-</v>
      </c>
      <c r="G971" s="334"/>
      <c r="H971" s="303" t="str">
        <f>IF($G971="","-",_xlfn.XLOOKUP($G971,Appr.Meta!$A:$A,Appr.Meta!$D:$D,"-",0,1))</f>
        <v>-</v>
      </c>
      <c r="I971" s="302"/>
      <c r="J971" s="303" t="str">
        <f>IF($I971="","-",_xlfn.XLOOKUP($I971,'CC.Meta'!$A:$A,'CC.Meta'!$D:$D,"-",0,1))</f>
        <v>-</v>
      </c>
      <c r="K971" s="302"/>
      <c r="L971" s="146" t="str">
        <f>IF($K971="","-",_xlfn.XLOOKUP($K971,Obj.Meta!$A:$A,Obj.Meta!$D:$D,"-",0,1))</f>
        <v>-</v>
      </c>
      <c r="M971" s="300" t="str">
        <f>IF($K971="","-",_xlfn.XLOOKUP($K971,Obj.Meta!$A:$A,Obj.Meta!$F:$F,"-",0,1))</f>
        <v>-</v>
      </c>
      <c r="N971" s="337" t="str">
        <f t="shared" si="29"/>
        <v>---</v>
      </c>
      <c r="O971" s="333"/>
      <c r="P971" s="54"/>
      <c r="Q971" s="52"/>
      <c r="R971" s="34"/>
      <c r="S971" s="53"/>
      <c r="T971" s="208"/>
      <c r="U971" s="726"/>
      <c r="V971" s="206"/>
      <c r="W971" s="206"/>
      <c r="X971" s="678"/>
      <c r="Y971" s="34"/>
      <c r="Z971" s="610"/>
      <c r="AA971" s="608"/>
    </row>
    <row r="972" spans="1:27">
      <c r="A972" s="145" t="str">
        <f t="shared" si="28"/>
        <v>-</v>
      </c>
      <c r="B972" s="146" t="str">
        <f>_xlfn.XLOOKUP($A972,Dept.Meta!$A:$A,Dept.Meta!$F:$F,"-",0,1)</f>
        <v>-</v>
      </c>
      <c r="C972" s="629" t="str">
        <f>_xlfn.XLOOKUP(_xlfn.CONCAT($G972,"-",$I972),Div.Meta!$H:$H,Div.Meta!$C:$C,"-",0,1)</f>
        <v>-</v>
      </c>
      <c r="D972" s="302"/>
      <c r="E972" s="146" t="str">
        <f>IF($D972="","-",_xlfn.XLOOKUP($D972,Fund.Meta!$A:$A,Fund.Meta!$D:$D,"-",0,1))</f>
        <v>-</v>
      </c>
      <c r="F972" s="303" t="str">
        <f>IF($D972="","-",_xlfn.XLOOKUP($D972,Fund.Meta!$A:$A,Fund.Meta!$E:$E,"-",0,1))</f>
        <v>-</v>
      </c>
      <c r="G972" s="334"/>
      <c r="H972" s="303" t="str">
        <f>IF($G972="","-",_xlfn.XLOOKUP($G972,Appr.Meta!$A:$A,Appr.Meta!$D:$D,"-",0,1))</f>
        <v>-</v>
      </c>
      <c r="I972" s="302"/>
      <c r="J972" s="303" t="str">
        <f>IF($I972="","-",_xlfn.XLOOKUP($I972,'CC.Meta'!$A:$A,'CC.Meta'!$D:$D,"-",0,1))</f>
        <v>-</v>
      </c>
      <c r="K972" s="302"/>
      <c r="L972" s="146" t="str">
        <f>IF($K972="","-",_xlfn.XLOOKUP($K972,Obj.Meta!$A:$A,Obj.Meta!$D:$D,"-",0,1))</f>
        <v>-</v>
      </c>
      <c r="M972" s="300" t="str">
        <f>IF($K972="","-",_xlfn.XLOOKUP($K972,Obj.Meta!$A:$A,Obj.Meta!$F:$F,"-",0,1))</f>
        <v>-</v>
      </c>
      <c r="N972" s="337" t="str">
        <f t="shared" si="29"/>
        <v>---</v>
      </c>
      <c r="O972" s="333"/>
      <c r="P972" s="54"/>
      <c r="Q972" s="52"/>
      <c r="R972" s="34"/>
      <c r="S972" s="53"/>
      <c r="T972" s="208"/>
      <c r="U972" s="726"/>
      <c r="V972" s="206"/>
      <c r="W972" s="206"/>
      <c r="X972" s="678"/>
      <c r="Y972" s="34"/>
      <c r="Z972" s="610"/>
      <c r="AA972" s="608"/>
    </row>
    <row r="973" spans="1:27">
      <c r="A973" s="145" t="str">
        <f t="shared" si="28"/>
        <v>-</v>
      </c>
      <c r="B973" s="146" t="str">
        <f>_xlfn.XLOOKUP($A973,Dept.Meta!$A:$A,Dept.Meta!$F:$F,"-",0,1)</f>
        <v>-</v>
      </c>
      <c r="C973" s="629" t="str">
        <f>_xlfn.XLOOKUP(_xlfn.CONCAT($G973,"-",$I973),Div.Meta!$H:$H,Div.Meta!$C:$C,"-",0,1)</f>
        <v>-</v>
      </c>
      <c r="D973" s="302"/>
      <c r="E973" s="146" t="str">
        <f>IF($D973="","-",_xlfn.XLOOKUP($D973,Fund.Meta!$A:$A,Fund.Meta!$D:$D,"-",0,1))</f>
        <v>-</v>
      </c>
      <c r="F973" s="303" t="str">
        <f>IF($D973="","-",_xlfn.XLOOKUP($D973,Fund.Meta!$A:$A,Fund.Meta!$E:$E,"-",0,1))</f>
        <v>-</v>
      </c>
      <c r="G973" s="334"/>
      <c r="H973" s="303" t="str">
        <f>IF($G973="","-",_xlfn.XLOOKUP($G973,Appr.Meta!$A:$A,Appr.Meta!$D:$D,"-",0,1))</f>
        <v>-</v>
      </c>
      <c r="I973" s="302"/>
      <c r="J973" s="303" t="str">
        <f>IF($I973="","-",_xlfn.XLOOKUP($I973,'CC.Meta'!$A:$A,'CC.Meta'!$D:$D,"-",0,1))</f>
        <v>-</v>
      </c>
      <c r="K973" s="302"/>
      <c r="L973" s="146" t="str">
        <f>IF($K973="","-",_xlfn.XLOOKUP($K973,Obj.Meta!$A:$A,Obj.Meta!$D:$D,"-",0,1))</f>
        <v>-</v>
      </c>
      <c r="M973" s="300" t="str">
        <f>IF($K973="","-",_xlfn.XLOOKUP($K973,Obj.Meta!$A:$A,Obj.Meta!$F:$F,"-",0,1))</f>
        <v>-</v>
      </c>
      <c r="N973" s="337" t="str">
        <f t="shared" si="29"/>
        <v>---</v>
      </c>
      <c r="O973" s="333"/>
      <c r="P973" s="54"/>
      <c r="Q973" s="52"/>
      <c r="R973" s="34"/>
      <c r="S973" s="53"/>
      <c r="T973" s="208"/>
      <c r="U973" s="726"/>
      <c r="V973" s="206"/>
      <c r="W973" s="206"/>
      <c r="X973" s="678"/>
      <c r="Y973" s="34"/>
      <c r="Z973" s="610"/>
      <c r="AA973" s="608"/>
    </row>
    <row r="974" spans="1:27">
      <c r="A974" s="145" t="str">
        <f t="shared" si="28"/>
        <v>-</v>
      </c>
      <c r="B974" s="146" t="str">
        <f>_xlfn.XLOOKUP($A974,Dept.Meta!$A:$A,Dept.Meta!$F:$F,"-",0,1)</f>
        <v>-</v>
      </c>
      <c r="C974" s="629" t="str">
        <f>_xlfn.XLOOKUP(_xlfn.CONCAT($G974,"-",$I974),Div.Meta!$H:$H,Div.Meta!$C:$C,"-",0,1)</f>
        <v>-</v>
      </c>
      <c r="D974" s="302"/>
      <c r="E974" s="146" t="str">
        <f>IF($D974="","-",_xlfn.XLOOKUP($D974,Fund.Meta!$A:$A,Fund.Meta!$D:$D,"-",0,1))</f>
        <v>-</v>
      </c>
      <c r="F974" s="303" t="str">
        <f>IF($D974="","-",_xlfn.XLOOKUP($D974,Fund.Meta!$A:$A,Fund.Meta!$E:$E,"-",0,1))</f>
        <v>-</v>
      </c>
      <c r="G974" s="334"/>
      <c r="H974" s="303" t="str">
        <f>IF($G974="","-",_xlfn.XLOOKUP($G974,Appr.Meta!$A:$A,Appr.Meta!$D:$D,"-",0,1))</f>
        <v>-</v>
      </c>
      <c r="I974" s="302"/>
      <c r="J974" s="303" t="str">
        <f>IF($I974="","-",_xlfn.XLOOKUP($I974,'CC.Meta'!$A:$A,'CC.Meta'!$D:$D,"-",0,1))</f>
        <v>-</v>
      </c>
      <c r="K974" s="302"/>
      <c r="L974" s="146" t="str">
        <f>IF($K974="","-",_xlfn.XLOOKUP($K974,Obj.Meta!$A:$A,Obj.Meta!$D:$D,"-",0,1))</f>
        <v>-</v>
      </c>
      <c r="M974" s="300" t="str">
        <f>IF($K974="","-",_xlfn.XLOOKUP($K974,Obj.Meta!$A:$A,Obj.Meta!$F:$F,"-",0,1))</f>
        <v>-</v>
      </c>
      <c r="N974" s="337" t="str">
        <f t="shared" si="29"/>
        <v>---</v>
      </c>
      <c r="O974" s="333"/>
      <c r="P974" s="54"/>
      <c r="Q974" s="52"/>
      <c r="R974" s="34"/>
      <c r="S974" s="53"/>
      <c r="T974" s="208"/>
      <c r="U974" s="726"/>
      <c r="V974" s="206"/>
      <c r="W974" s="206"/>
      <c r="X974" s="678"/>
      <c r="Y974" s="34"/>
      <c r="Z974" s="610"/>
      <c r="AA974" s="608"/>
    </row>
    <row r="975" spans="1:27">
      <c r="A975" s="145" t="str">
        <f t="shared" si="28"/>
        <v>-</v>
      </c>
      <c r="B975" s="146" t="str">
        <f>_xlfn.XLOOKUP($A975,Dept.Meta!$A:$A,Dept.Meta!$F:$F,"-",0,1)</f>
        <v>-</v>
      </c>
      <c r="C975" s="629" t="str">
        <f>_xlfn.XLOOKUP(_xlfn.CONCAT($G975,"-",$I975),Div.Meta!$H:$H,Div.Meta!$C:$C,"-",0,1)</f>
        <v>-</v>
      </c>
      <c r="D975" s="302"/>
      <c r="E975" s="146" t="str">
        <f>IF($D975="","-",_xlfn.XLOOKUP($D975,Fund.Meta!$A:$A,Fund.Meta!$D:$D,"-",0,1))</f>
        <v>-</v>
      </c>
      <c r="F975" s="303" t="str">
        <f>IF($D975="","-",_xlfn.XLOOKUP($D975,Fund.Meta!$A:$A,Fund.Meta!$E:$E,"-",0,1))</f>
        <v>-</v>
      </c>
      <c r="G975" s="334"/>
      <c r="H975" s="303" t="str">
        <f>IF($G975="","-",_xlfn.XLOOKUP($G975,Appr.Meta!$A:$A,Appr.Meta!$D:$D,"-",0,1))</f>
        <v>-</v>
      </c>
      <c r="I975" s="302"/>
      <c r="J975" s="303" t="str">
        <f>IF($I975="","-",_xlfn.XLOOKUP($I975,'CC.Meta'!$A:$A,'CC.Meta'!$D:$D,"-",0,1))</f>
        <v>-</v>
      </c>
      <c r="K975" s="302"/>
      <c r="L975" s="146" t="str">
        <f>IF($K975="","-",_xlfn.XLOOKUP($K975,Obj.Meta!$A:$A,Obj.Meta!$D:$D,"-",0,1))</f>
        <v>-</v>
      </c>
      <c r="M975" s="300" t="str">
        <f>IF($K975="","-",_xlfn.XLOOKUP($K975,Obj.Meta!$A:$A,Obj.Meta!$F:$F,"-",0,1))</f>
        <v>-</v>
      </c>
      <c r="N975" s="337" t="str">
        <f t="shared" si="29"/>
        <v>---</v>
      </c>
      <c r="O975" s="333"/>
      <c r="P975" s="54"/>
      <c r="Q975" s="52"/>
      <c r="R975" s="34"/>
      <c r="S975" s="53"/>
      <c r="T975" s="208"/>
      <c r="U975" s="726"/>
      <c r="V975" s="206"/>
      <c r="W975" s="206"/>
      <c r="X975" s="678"/>
      <c r="Y975" s="34"/>
      <c r="Z975" s="610"/>
      <c r="AA975" s="608"/>
    </row>
    <row r="976" spans="1:27">
      <c r="A976" s="145" t="str">
        <f t="shared" si="28"/>
        <v>-</v>
      </c>
      <c r="B976" s="146" t="str">
        <f>_xlfn.XLOOKUP($A976,Dept.Meta!$A:$A,Dept.Meta!$F:$F,"-",0,1)</f>
        <v>-</v>
      </c>
      <c r="C976" s="629" t="str">
        <f>_xlfn.XLOOKUP(_xlfn.CONCAT($G976,"-",$I976),Div.Meta!$H:$H,Div.Meta!$C:$C,"-",0,1)</f>
        <v>-</v>
      </c>
      <c r="D976" s="302"/>
      <c r="E976" s="146" t="str">
        <f>IF($D976="","-",_xlfn.XLOOKUP($D976,Fund.Meta!$A:$A,Fund.Meta!$D:$D,"-",0,1))</f>
        <v>-</v>
      </c>
      <c r="F976" s="303" t="str">
        <f>IF($D976="","-",_xlfn.XLOOKUP($D976,Fund.Meta!$A:$A,Fund.Meta!$E:$E,"-",0,1))</f>
        <v>-</v>
      </c>
      <c r="G976" s="334"/>
      <c r="H976" s="303" t="str">
        <f>IF($G976="","-",_xlfn.XLOOKUP($G976,Appr.Meta!$A:$A,Appr.Meta!$D:$D,"-",0,1))</f>
        <v>-</v>
      </c>
      <c r="I976" s="302"/>
      <c r="J976" s="303" t="str">
        <f>IF($I976="","-",_xlfn.XLOOKUP($I976,'CC.Meta'!$A:$A,'CC.Meta'!$D:$D,"-",0,1))</f>
        <v>-</v>
      </c>
      <c r="K976" s="302"/>
      <c r="L976" s="146" t="str">
        <f>IF($K976="","-",_xlfn.XLOOKUP($K976,Obj.Meta!$A:$A,Obj.Meta!$D:$D,"-",0,1))</f>
        <v>-</v>
      </c>
      <c r="M976" s="300" t="str">
        <f>IF($K976="","-",_xlfn.XLOOKUP($K976,Obj.Meta!$A:$A,Obj.Meta!$F:$F,"-",0,1))</f>
        <v>-</v>
      </c>
      <c r="N976" s="337" t="str">
        <f t="shared" si="29"/>
        <v>---</v>
      </c>
      <c r="O976" s="333"/>
      <c r="P976" s="54"/>
      <c r="Q976" s="52"/>
      <c r="R976" s="34"/>
      <c r="S976" s="53"/>
      <c r="T976" s="208"/>
      <c r="U976" s="726"/>
      <c r="V976" s="206"/>
      <c r="W976" s="206"/>
      <c r="X976" s="678"/>
      <c r="Y976" s="34"/>
      <c r="Z976" s="610"/>
      <c r="AA976" s="608"/>
    </row>
    <row r="977" spans="1:27">
      <c r="A977" s="145" t="str">
        <f t="shared" si="28"/>
        <v>-</v>
      </c>
      <c r="B977" s="146" t="str">
        <f>_xlfn.XLOOKUP($A977,Dept.Meta!$A:$A,Dept.Meta!$F:$F,"-",0,1)</f>
        <v>-</v>
      </c>
      <c r="C977" s="629" t="str">
        <f>_xlfn.XLOOKUP(_xlfn.CONCAT($G977,"-",$I977),Div.Meta!$H:$H,Div.Meta!$C:$C,"-",0,1)</f>
        <v>-</v>
      </c>
      <c r="D977" s="302"/>
      <c r="E977" s="146" t="str">
        <f>IF($D977="","-",_xlfn.XLOOKUP($D977,Fund.Meta!$A:$A,Fund.Meta!$D:$D,"-",0,1))</f>
        <v>-</v>
      </c>
      <c r="F977" s="303" t="str">
        <f>IF($D977="","-",_xlfn.XLOOKUP($D977,Fund.Meta!$A:$A,Fund.Meta!$E:$E,"-",0,1))</f>
        <v>-</v>
      </c>
      <c r="G977" s="334"/>
      <c r="H977" s="303" t="str">
        <f>IF($G977="","-",_xlfn.XLOOKUP($G977,Appr.Meta!$A:$A,Appr.Meta!$D:$D,"-",0,1))</f>
        <v>-</v>
      </c>
      <c r="I977" s="302"/>
      <c r="J977" s="303" t="str">
        <f>IF($I977="","-",_xlfn.XLOOKUP($I977,'CC.Meta'!$A:$A,'CC.Meta'!$D:$D,"-",0,1))</f>
        <v>-</v>
      </c>
      <c r="K977" s="302"/>
      <c r="L977" s="146" t="str">
        <f>IF($K977="","-",_xlfn.XLOOKUP($K977,Obj.Meta!$A:$A,Obj.Meta!$D:$D,"-",0,1))</f>
        <v>-</v>
      </c>
      <c r="M977" s="300" t="str">
        <f>IF($K977="","-",_xlfn.XLOOKUP($K977,Obj.Meta!$A:$A,Obj.Meta!$F:$F,"-",0,1))</f>
        <v>-</v>
      </c>
      <c r="N977" s="337" t="str">
        <f t="shared" si="29"/>
        <v>---</v>
      </c>
      <c r="O977" s="333"/>
      <c r="P977" s="54"/>
      <c r="Q977" s="52"/>
      <c r="R977" s="34"/>
      <c r="S977" s="53"/>
      <c r="T977" s="208"/>
      <c r="U977" s="726"/>
      <c r="V977" s="206"/>
      <c r="W977" s="206"/>
      <c r="X977" s="678"/>
      <c r="Y977" s="34"/>
      <c r="Z977" s="610"/>
      <c r="AA977" s="608"/>
    </row>
    <row r="978" spans="1:27">
      <c r="A978" s="145" t="str">
        <f t="shared" si="28"/>
        <v>-</v>
      </c>
      <c r="B978" s="146" t="str">
        <f>_xlfn.XLOOKUP($A978,Dept.Meta!$A:$A,Dept.Meta!$F:$F,"-",0,1)</f>
        <v>-</v>
      </c>
      <c r="C978" s="629" t="str">
        <f>_xlfn.XLOOKUP(_xlfn.CONCAT($G978,"-",$I978),Div.Meta!$H:$H,Div.Meta!$C:$C,"-",0,1)</f>
        <v>-</v>
      </c>
      <c r="D978" s="302"/>
      <c r="E978" s="146" t="str">
        <f>IF($D978="","-",_xlfn.XLOOKUP($D978,Fund.Meta!$A:$A,Fund.Meta!$D:$D,"-",0,1))</f>
        <v>-</v>
      </c>
      <c r="F978" s="303" t="str">
        <f>IF($D978="","-",_xlfn.XLOOKUP($D978,Fund.Meta!$A:$A,Fund.Meta!$E:$E,"-",0,1))</f>
        <v>-</v>
      </c>
      <c r="G978" s="334"/>
      <c r="H978" s="303" t="str">
        <f>IF($G978="","-",_xlfn.XLOOKUP($G978,Appr.Meta!$A:$A,Appr.Meta!$D:$D,"-",0,1))</f>
        <v>-</v>
      </c>
      <c r="I978" s="302"/>
      <c r="J978" s="303" t="str">
        <f>IF($I978="","-",_xlfn.XLOOKUP($I978,'CC.Meta'!$A:$A,'CC.Meta'!$D:$D,"-",0,1))</f>
        <v>-</v>
      </c>
      <c r="K978" s="302"/>
      <c r="L978" s="146" t="str">
        <f>IF($K978="","-",_xlfn.XLOOKUP($K978,Obj.Meta!$A:$A,Obj.Meta!$D:$D,"-",0,1))</f>
        <v>-</v>
      </c>
      <c r="M978" s="300" t="str">
        <f>IF($K978="","-",_xlfn.XLOOKUP($K978,Obj.Meta!$A:$A,Obj.Meta!$F:$F,"-",0,1))</f>
        <v>-</v>
      </c>
      <c r="N978" s="337" t="str">
        <f t="shared" si="29"/>
        <v>---</v>
      </c>
      <c r="O978" s="333"/>
      <c r="P978" s="54"/>
      <c r="Q978" s="52"/>
      <c r="R978" s="34"/>
      <c r="S978" s="53"/>
      <c r="T978" s="208"/>
      <c r="U978" s="726"/>
      <c r="V978" s="206"/>
      <c r="W978" s="206"/>
      <c r="X978" s="678"/>
      <c r="Y978" s="34"/>
      <c r="Z978" s="610"/>
      <c r="AA978" s="608"/>
    </row>
    <row r="979" spans="1:27">
      <c r="A979" s="145" t="str">
        <f t="shared" ref="A979:A1042" si="30">IFERROR(VALUE(LEFT($I979,2)),"-")</f>
        <v>-</v>
      </c>
      <c r="B979" s="146" t="str">
        <f>_xlfn.XLOOKUP($A979,Dept.Meta!$A:$A,Dept.Meta!$F:$F,"-",0,1)</f>
        <v>-</v>
      </c>
      <c r="C979" s="629" t="str">
        <f>_xlfn.XLOOKUP(_xlfn.CONCAT($G979,"-",$I979),Div.Meta!$H:$H,Div.Meta!$C:$C,"-",0,1)</f>
        <v>-</v>
      </c>
      <c r="D979" s="302"/>
      <c r="E979" s="146" t="str">
        <f>IF($D979="","-",_xlfn.XLOOKUP($D979,Fund.Meta!$A:$A,Fund.Meta!$D:$D,"-",0,1))</f>
        <v>-</v>
      </c>
      <c r="F979" s="303" t="str">
        <f>IF($D979="","-",_xlfn.XLOOKUP($D979,Fund.Meta!$A:$A,Fund.Meta!$E:$E,"-",0,1))</f>
        <v>-</v>
      </c>
      <c r="G979" s="334"/>
      <c r="H979" s="303" t="str">
        <f>IF($G979="","-",_xlfn.XLOOKUP($G979,Appr.Meta!$A:$A,Appr.Meta!$D:$D,"-",0,1))</f>
        <v>-</v>
      </c>
      <c r="I979" s="302"/>
      <c r="J979" s="303" t="str">
        <f>IF($I979="","-",_xlfn.XLOOKUP($I979,'CC.Meta'!$A:$A,'CC.Meta'!$D:$D,"-",0,1))</f>
        <v>-</v>
      </c>
      <c r="K979" s="302"/>
      <c r="L979" s="146" t="str">
        <f>IF($K979="","-",_xlfn.XLOOKUP($K979,Obj.Meta!$A:$A,Obj.Meta!$D:$D,"-",0,1))</f>
        <v>-</v>
      </c>
      <c r="M979" s="300" t="str">
        <f>IF($K979="","-",_xlfn.XLOOKUP($K979,Obj.Meta!$A:$A,Obj.Meta!$F:$F,"-",0,1))</f>
        <v>-</v>
      </c>
      <c r="N979" s="337" t="str">
        <f t="shared" ref="N979:N1042" si="31">_xlfn.CONCAT($D979,"-",$G979,"-",$I979,"-",$K979)</f>
        <v>---</v>
      </c>
      <c r="O979" s="333"/>
      <c r="P979" s="54"/>
      <c r="Q979" s="52"/>
      <c r="R979" s="34"/>
      <c r="S979" s="53"/>
      <c r="T979" s="208"/>
      <c r="U979" s="726"/>
      <c r="V979" s="206"/>
      <c r="W979" s="206"/>
      <c r="X979" s="678"/>
      <c r="Y979" s="34"/>
      <c r="Z979" s="610"/>
      <c r="AA979" s="608"/>
    </row>
    <row r="980" spans="1:27">
      <c r="A980" s="145" t="str">
        <f t="shared" si="30"/>
        <v>-</v>
      </c>
      <c r="B980" s="146" t="str">
        <f>_xlfn.XLOOKUP($A980,Dept.Meta!$A:$A,Dept.Meta!$F:$F,"-",0,1)</f>
        <v>-</v>
      </c>
      <c r="C980" s="629" t="str">
        <f>_xlfn.XLOOKUP(_xlfn.CONCAT($G980,"-",$I980),Div.Meta!$H:$H,Div.Meta!$C:$C,"-",0,1)</f>
        <v>-</v>
      </c>
      <c r="D980" s="302"/>
      <c r="E980" s="146" t="str">
        <f>IF($D980="","-",_xlfn.XLOOKUP($D980,Fund.Meta!$A:$A,Fund.Meta!$D:$D,"-",0,1))</f>
        <v>-</v>
      </c>
      <c r="F980" s="303" t="str">
        <f>IF($D980="","-",_xlfn.XLOOKUP($D980,Fund.Meta!$A:$A,Fund.Meta!$E:$E,"-",0,1))</f>
        <v>-</v>
      </c>
      <c r="G980" s="334"/>
      <c r="H980" s="303" t="str">
        <f>IF($G980="","-",_xlfn.XLOOKUP($G980,Appr.Meta!$A:$A,Appr.Meta!$D:$D,"-",0,1))</f>
        <v>-</v>
      </c>
      <c r="I980" s="302"/>
      <c r="J980" s="303" t="str">
        <f>IF($I980="","-",_xlfn.XLOOKUP($I980,'CC.Meta'!$A:$A,'CC.Meta'!$D:$D,"-",0,1))</f>
        <v>-</v>
      </c>
      <c r="K980" s="302"/>
      <c r="L980" s="146" t="str">
        <f>IF($K980="","-",_xlfn.XLOOKUP($K980,Obj.Meta!$A:$A,Obj.Meta!$D:$D,"-",0,1))</f>
        <v>-</v>
      </c>
      <c r="M980" s="300" t="str">
        <f>IF($K980="","-",_xlfn.XLOOKUP($K980,Obj.Meta!$A:$A,Obj.Meta!$F:$F,"-",0,1))</f>
        <v>-</v>
      </c>
      <c r="N980" s="337" t="str">
        <f t="shared" si="31"/>
        <v>---</v>
      </c>
      <c r="O980" s="333"/>
      <c r="P980" s="54"/>
      <c r="Q980" s="52"/>
      <c r="R980" s="34"/>
      <c r="S980" s="53"/>
      <c r="T980" s="208"/>
      <c r="U980" s="726"/>
      <c r="V980" s="206"/>
      <c r="W980" s="206"/>
      <c r="X980" s="678"/>
      <c r="Y980" s="34"/>
      <c r="Z980" s="610"/>
      <c r="AA980" s="608"/>
    </row>
    <row r="981" spans="1:27">
      <c r="A981" s="145" t="str">
        <f t="shared" si="30"/>
        <v>-</v>
      </c>
      <c r="B981" s="146" t="str">
        <f>_xlfn.XLOOKUP($A981,Dept.Meta!$A:$A,Dept.Meta!$F:$F,"-",0,1)</f>
        <v>-</v>
      </c>
      <c r="C981" s="629" t="str">
        <f>_xlfn.XLOOKUP(_xlfn.CONCAT($G981,"-",$I981),Div.Meta!$H:$H,Div.Meta!$C:$C,"-",0,1)</f>
        <v>-</v>
      </c>
      <c r="D981" s="302"/>
      <c r="E981" s="146" t="str">
        <f>IF($D981="","-",_xlfn.XLOOKUP($D981,Fund.Meta!$A:$A,Fund.Meta!$D:$D,"-",0,1))</f>
        <v>-</v>
      </c>
      <c r="F981" s="303" t="str">
        <f>IF($D981="","-",_xlfn.XLOOKUP($D981,Fund.Meta!$A:$A,Fund.Meta!$E:$E,"-",0,1))</f>
        <v>-</v>
      </c>
      <c r="G981" s="334"/>
      <c r="H981" s="303" t="str">
        <f>IF($G981="","-",_xlfn.XLOOKUP($G981,Appr.Meta!$A:$A,Appr.Meta!$D:$D,"-",0,1))</f>
        <v>-</v>
      </c>
      <c r="I981" s="302"/>
      <c r="J981" s="303" t="str">
        <f>IF($I981="","-",_xlfn.XLOOKUP($I981,'CC.Meta'!$A:$A,'CC.Meta'!$D:$D,"-",0,1))</f>
        <v>-</v>
      </c>
      <c r="K981" s="302"/>
      <c r="L981" s="146" t="str">
        <f>IF($K981="","-",_xlfn.XLOOKUP($K981,Obj.Meta!$A:$A,Obj.Meta!$D:$D,"-",0,1))</f>
        <v>-</v>
      </c>
      <c r="M981" s="300" t="str">
        <f>IF($K981="","-",_xlfn.XLOOKUP($K981,Obj.Meta!$A:$A,Obj.Meta!$F:$F,"-",0,1))</f>
        <v>-</v>
      </c>
      <c r="N981" s="337" t="str">
        <f t="shared" si="31"/>
        <v>---</v>
      </c>
      <c r="O981" s="333"/>
      <c r="P981" s="54"/>
      <c r="Q981" s="52"/>
      <c r="R981" s="34"/>
      <c r="S981" s="53"/>
      <c r="T981" s="208"/>
      <c r="U981" s="726"/>
      <c r="V981" s="206"/>
      <c r="W981" s="206"/>
      <c r="X981" s="678"/>
      <c r="Y981" s="34"/>
      <c r="Z981" s="610"/>
      <c r="AA981" s="608"/>
    </row>
    <row r="982" spans="1:27">
      <c r="A982" s="145" t="str">
        <f t="shared" si="30"/>
        <v>-</v>
      </c>
      <c r="B982" s="146" t="str">
        <f>_xlfn.XLOOKUP($A982,Dept.Meta!$A:$A,Dept.Meta!$F:$F,"-",0,1)</f>
        <v>-</v>
      </c>
      <c r="C982" s="629" t="str">
        <f>_xlfn.XLOOKUP(_xlfn.CONCAT($G982,"-",$I982),Div.Meta!$H:$H,Div.Meta!$C:$C,"-",0,1)</f>
        <v>-</v>
      </c>
      <c r="D982" s="302"/>
      <c r="E982" s="146" t="str">
        <f>IF($D982="","-",_xlfn.XLOOKUP($D982,Fund.Meta!$A:$A,Fund.Meta!$D:$D,"-",0,1))</f>
        <v>-</v>
      </c>
      <c r="F982" s="303" t="str">
        <f>IF($D982="","-",_xlfn.XLOOKUP($D982,Fund.Meta!$A:$A,Fund.Meta!$E:$E,"-",0,1))</f>
        <v>-</v>
      </c>
      <c r="G982" s="334"/>
      <c r="H982" s="303" t="str">
        <f>IF($G982="","-",_xlfn.XLOOKUP($G982,Appr.Meta!$A:$A,Appr.Meta!$D:$D,"-",0,1))</f>
        <v>-</v>
      </c>
      <c r="I982" s="302"/>
      <c r="J982" s="303" t="str">
        <f>IF($I982="","-",_xlfn.XLOOKUP($I982,'CC.Meta'!$A:$A,'CC.Meta'!$D:$D,"-",0,1))</f>
        <v>-</v>
      </c>
      <c r="K982" s="302"/>
      <c r="L982" s="146" t="str">
        <f>IF($K982="","-",_xlfn.XLOOKUP($K982,Obj.Meta!$A:$A,Obj.Meta!$D:$D,"-",0,1))</f>
        <v>-</v>
      </c>
      <c r="M982" s="300" t="str">
        <f>IF($K982="","-",_xlfn.XLOOKUP($K982,Obj.Meta!$A:$A,Obj.Meta!$F:$F,"-",0,1))</f>
        <v>-</v>
      </c>
      <c r="N982" s="337" t="str">
        <f t="shared" si="31"/>
        <v>---</v>
      </c>
      <c r="O982" s="333"/>
      <c r="P982" s="54"/>
      <c r="Q982" s="52"/>
      <c r="R982" s="34"/>
      <c r="S982" s="53"/>
      <c r="T982" s="208"/>
      <c r="U982" s="726"/>
      <c r="V982" s="206"/>
      <c r="W982" s="206"/>
      <c r="X982" s="678"/>
      <c r="Y982" s="34"/>
      <c r="Z982" s="610"/>
      <c r="AA982" s="608"/>
    </row>
    <row r="983" spans="1:27">
      <c r="A983" s="145" t="str">
        <f t="shared" si="30"/>
        <v>-</v>
      </c>
      <c r="B983" s="146" t="str">
        <f>_xlfn.XLOOKUP($A983,Dept.Meta!$A:$A,Dept.Meta!$F:$F,"-",0,1)</f>
        <v>-</v>
      </c>
      <c r="C983" s="629" t="str">
        <f>_xlfn.XLOOKUP(_xlfn.CONCAT($G983,"-",$I983),Div.Meta!$H:$H,Div.Meta!$C:$C,"-",0,1)</f>
        <v>-</v>
      </c>
      <c r="D983" s="302"/>
      <c r="E983" s="146" t="str">
        <f>IF($D983="","-",_xlfn.XLOOKUP($D983,Fund.Meta!$A:$A,Fund.Meta!$D:$D,"-",0,1))</f>
        <v>-</v>
      </c>
      <c r="F983" s="303" t="str">
        <f>IF($D983="","-",_xlfn.XLOOKUP($D983,Fund.Meta!$A:$A,Fund.Meta!$E:$E,"-",0,1))</f>
        <v>-</v>
      </c>
      <c r="G983" s="334"/>
      <c r="H983" s="303" t="str">
        <f>IF($G983="","-",_xlfn.XLOOKUP($G983,Appr.Meta!$A:$A,Appr.Meta!$D:$D,"-",0,1))</f>
        <v>-</v>
      </c>
      <c r="I983" s="302"/>
      <c r="J983" s="303" t="str">
        <f>IF($I983="","-",_xlfn.XLOOKUP($I983,'CC.Meta'!$A:$A,'CC.Meta'!$D:$D,"-",0,1))</f>
        <v>-</v>
      </c>
      <c r="K983" s="302"/>
      <c r="L983" s="146" t="str">
        <f>IF($K983="","-",_xlfn.XLOOKUP($K983,Obj.Meta!$A:$A,Obj.Meta!$D:$D,"-",0,1))</f>
        <v>-</v>
      </c>
      <c r="M983" s="300" t="str">
        <f>IF($K983="","-",_xlfn.XLOOKUP($K983,Obj.Meta!$A:$A,Obj.Meta!$F:$F,"-",0,1))</f>
        <v>-</v>
      </c>
      <c r="N983" s="337" t="str">
        <f t="shared" si="31"/>
        <v>---</v>
      </c>
      <c r="O983" s="333"/>
      <c r="P983" s="54"/>
      <c r="Q983" s="52"/>
      <c r="R983" s="34"/>
      <c r="S983" s="53"/>
      <c r="T983" s="208"/>
      <c r="U983" s="726"/>
      <c r="V983" s="206"/>
      <c r="W983" s="206"/>
      <c r="X983" s="678"/>
      <c r="Y983" s="34"/>
      <c r="Z983" s="610"/>
      <c r="AA983" s="608"/>
    </row>
    <row r="984" spans="1:27">
      <c r="A984" s="145" t="str">
        <f t="shared" si="30"/>
        <v>-</v>
      </c>
      <c r="B984" s="146" t="str">
        <f>_xlfn.XLOOKUP($A984,Dept.Meta!$A:$A,Dept.Meta!$F:$F,"-",0,1)</f>
        <v>-</v>
      </c>
      <c r="C984" s="629" t="str">
        <f>_xlfn.XLOOKUP(_xlfn.CONCAT($G984,"-",$I984),Div.Meta!$H:$H,Div.Meta!$C:$C,"-",0,1)</f>
        <v>-</v>
      </c>
      <c r="D984" s="302"/>
      <c r="E984" s="146" t="str">
        <f>IF($D984="","-",_xlfn.XLOOKUP($D984,Fund.Meta!$A:$A,Fund.Meta!$D:$D,"-",0,1))</f>
        <v>-</v>
      </c>
      <c r="F984" s="303" t="str">
        <f>IF($D984="","-",_xlfn.XLOOKUP($D984,Fund.Meta!$A:$A,Fund.Meta!$E:$E,"-",0,1))</f>
        <v>-</v>
      </c>
      <c r="G984" s="334"/>
      <c r="H984" s="303" t="str">
        <f>IF($G984="","-",_xlfn.XLOOKUP($G984,Appr.Meta!$A:$A,Appr.Meta!$D:$D,"-",0,1))</f>
        <v>-</v>
      </c>
      <c r="I984" s="302"/>
      <c r="J984" s="303" t="str">
        <f>IF($I984="","-",_xlfn.XLOOKUP($I984,'CC.Meta'!$A:$A,'CC.Meta'!$D:$D,"-",0,1))</f>
        <v>-</v>
      </c>
      <c r="K984" s="302"/>
      <c r="L984" s="146" t="str">
        <f>IF($K984="","-",_xlfn.XLOOKUP($K984,Obj.Meta!$A:$A,Obj.Meta!$D:$D,"-",0,1))</f>
        <v>-</v>
      </c>
      <c r="M984" s="300" t="str">
        <f>IF($K984="","-",_xlfn.XLOOKUP($K984,Obj.Meta!$A:$A,Obj.Meta!$F:$F,"-",0,1))</f>
        <v>-</v>
      </c>
      <c r="N984" s="337" t="str">
        <f t="shared" si="31"/>
        <v>---</v>
      </c>
      <c r="O984" s="333"/>
      <c r="P984" s="54"/>
      <c r="Q984" s="52"/>
      <c r="R984" s="34"/>
      <c r="S984" s="53"/>
      <c r="T984" s="208"/>
      <c r="U984" s="726"/>
      <c r="V984" s="206"/>
      <c r="W984" s="206"/>
      <c r="X984" s="678"/>
      <c r="Y984" s="34"/>
      <c r="Z984" s="610"/>
      <c r="AA984" s="608"/>
    </row>
    <row r="985" spans="1:27">
      <c r="A985" s="145" t="str">
        <f t="shared" si="30"/>
        <v>-</v>
      </c>
      <c r="B985" s="146" t="str">
        <f>_xlfn.XLOOKUP($A985,Dept.Meta!$A:$A,Dept.Meta!$F:$F,"-",0,1)</f>
        <v>-</v>
      </c>
      <c r="C985" s="629" t="str">
        <f>_xlfn.XLOOKUP(_xlfn.CONCAT($G985,"-",$I985),Div.Meta!$H:$H,Div.Meta!$C:$C,"-",0,1)</f>
        <v>-</v>
      </c>
      <c r="D985" s="302"/>
      <c r="E985" s="146" t="str">
        <f>IF($D985="","-",_xlfn.XLOOKUP($D985,Fund.Meta!$A:$A,Fund.Meta!$D:$D,"-",0,1))</f>
        <v>-</v>
      </c>
      <c r="F985" s="303" t="str">
        <f>IF($D985="","-",_xlfn.XLOOKUP($D985,Fund.Meta!$A:$A,Fund.Meta!$E:$E,"-",0,1))</f>
        <v>-</v>
      </c>
      <c r="G985" s="334"/>
      <c r="H985" s="303" t="str">
        <f>IF($G985="","-",_xlfn.XLOOKUP($G985,Appr.Meta!$A:$A,Appr.Meta!$D:$D,"-",0,1))</f>
        <v>-</v>
      </c>
      <c r="I985" s="302"/>
      <c r="J985" s="303" t="str">
        <f>IF($I985="","-",_xlfn.XLOOKUP($I985,'CC.Meta'!$A:$A,'CC.Meta'!$D:$D,"-",0,1))</f>
        <v>-</v>
      </c>
      <c r="K985" s="302"/>
      <c r="L985" s="146" t="str">
        <f>IF($K985="","-",_xlfn.XLOOKUP($K985,Obj.Meta!$A:$A,Obj.Meta!$D:$D,"-",0,1))</f>
        <v>-</v>
      </c>
      <c r="M985" s="300" t="str">
        <f>IF($K985="","-",_xlfn.XLOOKUP($K985,Obj.Meta!$A:$A,Obj.Meta!$F:$F,"-",0,1))</f>
        <v>-</v>
      </c>
      <c r="N985" s="337" t="str">
        <f t="shared" si="31"/>
        <v>---</v>
      </c>
      <c r="O985" s="333"/>
      <c r="P985" s="54"/>
      <c r="Q985" s="52"/>
      <c r="R985" s="34"/>
      <c r="S985" s="53"/>
      <c r="T985" s="208"/>
      <c r="U985" s="726"/>
      <c r="V985" s="206"/>
      <c r="W985" s="206"/>
      <c r="X985" s="678"/>
      <c r="Y985" s="34"/>
      <c r="Z985" s="610"/>
      <c r="AA985" s="608"/>
    </row>
    <row r="986" spans="1:27">
      <c r="A986" s="145" t="str">
        <f t="shared" si="30"/>
        <v>-</v>
      </c>
      <c r="B986" s="146" t="str">
        <f>_xlfn.XLOOKUP($A986,Dept.Meta!$A:$A,Dept.Meta!$F:$F,"-",0,1)</f>
        <v>-</v>
      </c>
      <c r="C986" s="629" t="str">
        <f>_xlfn.XLOOKUP(_xlfn.CONCAT($G986,"-",$I986),Div.Meta!$H:$H,Div.Meta!$C:$C,"-",0,1)</f>
        <v>-</v>
      </c>
      <c r="D986" s="302"/>
      <c r="E986" s="146" t="str">
        <f>IF($D986="","-",_xlfn.XLOOKUP($D986,Fund.Meta!$A:$A,Fund.Meta!$D:$D,"-",0,1))</f>
        <v>-</v>
      </c>
      <c r="F986" s="303" t="str">
        <f>IF($D986="","-",_xlfn.XLOOKUP($D986,Fund.Meta!$A:$A,Fund.Meta!$E:$E,"-",0,1))</f>
        <v>-</v>
      </c>
      <c r="G986" s="334"/>
      <c r="H986" s="303" t="str">
        <f>IF($G986="","-",_xlfn.XLOOKUP($G986,Appr.Meta!$A:$A,Appr.Meta!$D:$D,"-",0,1))</f>
        <v>-</v>
      </c>
      <c r="I986" s="302"/>
      <c r="J986" s="303" t="str">
        <f>IF($I986="","-",_xlfn.XLOOKUP($I986,'CC.Meta'!$A:$A,'CC.Meta'!$D:$D,"-",0,1))</f>
        <v>-</v>
      </c>
      <c r="K986" s="302"/>
      <c r="L986" s="146" t="str">
        <f>IF($K986="","-",_xlfn.XLOOKUP($K986,Obj.Meta!$A:$A,Obj.Meta!$D:$D,"-",0,1))</f>
        <v>-</v>
      </c>
      <c r="M986" s="300" t="str">
        <f>IF($K986="","-",_xlfn.XLOOKUP($K986,Obj.Meta!$A:$A,Obj.Meta!$F:$F,"-",0,1))</f>
        <v>-</v>
      </c>
      <c r="N986" s="337" t="str">
        <f t="shared" si="31"/>
        <v>---</v>
      </c>
      <c r="O986" s="333"/>
      <c r="P986" s="54"/>
      <c r="Q986" s="52"/>
      <c r="R986" s="34"/>
      <c r="S986" s="53"/>
      <c r="T986" s="208"/>
      <c r="U986" s="726"/>
      <c r="V986" s="206"/>
      <c r="W986" s="206"/>
      <c r="X986" s="678"/>
      <c r="Y986" s="34"/>
      <c r="Z986" s="610"/>
      <c r="AA986" s="608"/>
    </row>
    <row r="987" spans="1:27">
      <c r="A987" s="145" t="str">
        <f t="shared" si="30"/>
        <v>-</v>
      </c>
      <c r="B987" s="146" t="str">
        <f>_xlfn.XLOOKUP($A987,Dept.Meta!$A:$A,Dept.Meta!$F:$F,"-",0,1)</f>
        <v>-</v>
      </c>
      <c r="C987" s="629" t="str">
        <f>_xlfn.XLOOKUP(_xlfn.CONCAT($G987,"-",$I987),Div.Meta!$H:$H,Div.Meta!$C:$C,"-",0,1)</f>
        <v>-</v>
      </c>
      <c r="D987" s="302"/>
      <c r="E987" s="146" t="str">
        <f>IF($D987="","-",_xlfn.XLOOKUP($D987,Fund.Meta!$A:$A,Fund.Meta!$D:$D,"-",0,1))</f>
        <v>-</v>
      </c>
      <c r="F987" s="303" t="str">
        <f>IF($D987="","-",_xlfn.XLOOKUP($D987,Fund.Meta!$A:$A,Fund.Meta!$E:$E,"-",0,1))</f>
        <v>-</v>
      </c>
      <c r="G987" s="334"/>
      <c r="H987" s="303" t="str">
        <f>IF($G987="","-",_xlfn.XLOOKUP($G987,Appr.Meta!$A:$A,Appr.Meta!$D:$D,"-",0,1))</f>
        <v>-</v>
      </c>
      <c r="I987" s="302"/>
      <c r="J987" s="303" t="str">
        <f>IF($I987="","-",_xlfn.XLOOKUP($I987,'CC.Meta'!$A:$A,'CC.Meta'!$D:$D,"-",0,1))</f>
        <v>-</v>
      </c>
      <c r="K987" s="302"/>
      <c r="L987" s="146" t="str">
        <f>IF($K987="","-",_xlfn.XLOOKUP($K987,Obj.Meta!$A:$A,Obj.Meta!$D:$D,"-",0,1))</f>
        <v>-</v>
      </c>
      <c r="M987" s="300" t="str">
        <f>IF($K987="","-",_xlfn.XLOOKUP($K987,Obj.Meta!$A:$A,Obj.Meta!$F:$F,"-",0,1))</f>
        <v>-</v>
      </c>
      <c r="N987" s="337" t="str">
        <f t="shared" si="31"/>
        <v>---</v>
      </c>
      <c r="O987" s="333"/>
      <c r="P987" s="54"/>
      <c r="Q987" s="52"/>
      <c r="R987" s="34"/>
      <c r="S987" s="53"/>
      <c r="T987" s="208"/>
      <c r="U987" s="726"/>
      <c r="V987" s="206"/>
      <c r="W987" s="206"/>
      <c r="X987" s="678"/>
      <c r="Y987" s="34"/>
      <c r="Z987" s="610"/>
      <c r="AA987" s="608"/>
    </row>
    <row r="988" spans="1:27">
      <c r="A988" s="145" t="str">
        <f t="shared" si="30"/>
        <v>-</v>
      </c>
      <c r="B988" s="146" t="str">
        <f>_xlfn.XLOOKUP($A988,Dept.Meta!$A:$A,Dept.Meta!$F:$F,"-",0,1)</f>
        <v>-</v>
      </c>
      <c r="C988" s="629" t="str">
        <f>_xlfn.XLOOKUP(_xlfn.CONCAT($G988,"-",$I988),Div.Meta!$H:$H,Div.Meta!$C:$C,"-",0,1)</f>
        <v>-</v>
      </c>
      <c r="D988" s="302"/>
      <c r="E988" s="146" t="str">
        <f>IF($D988="","-",_xlfn.XLOOKUP($D988,Fund.Meta!$A:$A,Fund.Meta!$D:$D,"-",0,1))</f>
        <v>-</v>
      </c>
      <c r="F988" s="303" t="str">
        <f>IF($D988="","-",_xlfn.XLOOKUP($D988,Fund.Meta!$A:$A,Fund.Meta!$E:$E,"-",0,1))</f>
        <v>-</v>
      </c>
      <c r="G988" s="334"/>
      <c r="H988" s="303" t="str">
        <f>IF($G988="","-",_xlfn.XLOOKUP($G988,Appr.Meta!$A:$A,Appr.Meta!$D:$D,"-",0,1))</f>
        <v>-</v>
      </c>
      <c r="I988" s="302"/>
      <c r="J988" s="303" t="str">
        <f>IF($I988="","-",_xlfn.XLOOKUP($I988,'CC.Meta'!$A:$A,'CC.Meta'!$D:$D,"-",0,1))</f>
        <v>-</v>
      </c>
      <c r="K988" s="302"/>
      <c r="L988" s="146" t="str">
        <f>IF($K988="","-",_xlfn.XLOOKUP($K988,Obj.Meta!$A:$A,Obj.Meta!$D:$D,"-",0,1))</f>
        <v>-</v>
      </c>
      <c r="M988" s="300" t="str">
        <f>IF($K988="","-",_xlfn.XLOOKUP($K988,Obj.Meta!$A:$A,Obj.Meta!$F:$F,"-",0,1))</f>
        <v>-</v>
      </c>
      <c r="N988" s="337" t="str">
        <f t="shared" si="31"/>
        <v>---</v>
      </c>
      <c r="O988" s="333"/>
      <c r="P988" s="54"/>
      <c r="Q988" s="52"/>
      <c r="R988" s="34"/>
      <c r="S988" s="53"/>
      <c r="T988" s="208"/>
      <c r="U988" s="726"/>
      <c r="V988" s="206"/>
      <c r="W988" s="206"/>
      <c r="X988" s="678"/>
      <c r="Y988" s="34"/>
      <c r="Z988" s="610"/>
      <c r="AA988" s="608"/>
    </row>
    <row r="989" spans="1:27">
      <c r="A989" s="145" t="str">
        <f t="shared" si="30"/>
        <v>-</v>
      </c>
      <c r="B989" s="146" t="str">
        <f>_xlfn.XLOOKUP($A989,Dept.Meta!$A:$A,Dept.Meta!$F:$F,"-",0,1)</f>
        <v>-</v>
      </c>
      <c r="C989" s="629" t="str">
        <f>_xlfn.XLOOKUP(_xlfn.CONCAT($G989,"-",$I989),Div.Meta!$H:$H,Div.Meta!$C:$C,"-",0,1)</f>
        <v>-</v>
      </c>
      <c r="D989" s="302"/>
      <c r="E989" s="146" t="str">
        <f>IF($D989="","-",_xlfn.XLOOKUP($D989,Fund.Meta!$A:$A,Fund.Meta!$D:$D,"-",0,1))</f>
        <v>-</v>
      </c>
      <c r="F989" s="303" t="str">
        <f>IF($D989="","-",_xlfn.XLOOKUP($D989,Fund.Meta!$A:$A,Fund.Meta!$E:$E,"-",0,1))</f>
        <v>-</v>
      </c>
      <c r="G989" s="334"/>
      <c r="H989" s="303" t="str">
        <f>IF($G989="","-",_xlfn.XLOOKUP($G989,Appr.Meta!$A:$A,Appr.Meta!$D:$D,"-",0,1))</f>
        <v>-</v>
      </c>
      <c r="I989" s="302"/>
      <c r="J989" s="303" t="str">
        <f>IF($I989="","-",_xlfn.XLOOKUP($I989,'CC.Meta'!$A:$A,'CC.Meta'!$D:$D,"-",0,1))</f>
        <v>-</v>
      </c>
      <c r="K989" s="302"/>
      <c r="L989" s="146" t="str">
        <f>IF($K989="","-",_xlfn.XLOOKUP($K989,Obj.Meta!$A:$A,Obj.Meta!$D:$D,"-",0,1))</f>
        <v>-</v>
      </c>
      <c r="M989" s="300" t="str">
        <f>IF($K989="","-",_xlfn.XLOOKUP($K989,Obj.Meta!$A:$A,Obj.Meta!$F:$F,"-",0,1))</f>
        <v>-</v>
      </c>
      <c r="N989" s="337" t="str">
        <f t="shared" si="31"/>
        <v>---</v>
      </c>
      <c r="O989" s="333"/>
      <c r="P989" s="54"/>
      <c r="Q989" s="52"/>
      <c r="R989" s="34"/>
      <c r="S989" s="53"/>
      <c r="T989" s="208"/>
      <c r="U989" s="726"/>
      <c r="V989" s="206"/>
      <c r="W989" s="206"/>
      <c r="X989" s="678"/>
      <c r="Y989" s="34"/>
      <c r="Z989" s="610"/>
      <c r="AA989" s="608"/>
    </row>
    <row r="990" spans="1:27">
      <c r="A990" s="145" t="str">
        <f t="shared" si="30"/>
        <v>-</v>
      </c>
      <c r="B990" s="146" t="str">
        <f>_xlfn.XLOOKUP($A990,Dept.Meta!$A:$A,Dept.Meta!$F:$F,"-",0,1)</f>
        <v>-</v>
      </c>
      <c r="C990" s="629" t="str">
        <f>_xlfn.XLOOKUP(_xlfn.CONCAT($G990,"-",$I990),Div.Meta!$H:$H,Div.Meta!$C:$C,"-",0,1)</f>
        <v>-</v>
      </c>
      <c r="D990" s="302"/>
      <c r="E990" s="146" t="str">
        <f>IF($D990="","-",_xlfn.XLOOKUP($D990,Fund.Meta!$A:$A,Fund.Meta!$D:$D,"-",0,1))</f>
        <v>-</v>
      </c>
      <c r="F990" s="303" t="str">
        <f>IF($D990="","-",_xlfn.XLOOKUP($D990,Fund.Meta!$A:$A,Fund.Meta!$E:$E,"-",0,1))</f>
        <v>-</v>
      </c>
      <c r="G990" s="334"/>
      <c r="H990" s="303" t="str">
        <f>IF($G990="","-",_xlfn.XLOOKUP($G990,Appr.Meta!$A:$A,Appr.Meta!$D:$D,"-",0,1))</f>
        <v>-</v>
      </c>
      <c r="I990" s="302"/>
      <c r="J990" s="303" t="str">
        <f>IF($I990="","-",_xlfn.XLOOKUP($I990,'CC.Meta'!$A:$A,'CC.Meta'!$D:$D,"-",0,1))</f>
        <v>-</v>
      </c>
      <c r="K990" s="302"/>
      <c r="L990" s="146" t="str">
        <f>IF($K990="","-",_xlfn.XLOOKUP($K990,Obj.Meta!$A:$A,Obj.Meta!$D:$D,"-",0,1))</f>
        <v>-</v>
      </c>
      <c r="M990" s="300" t="str">
        <f>IF($K990="","-",_xlfn.XLOOKUP($K990,Obj.Meta!$A:$A,Obj.Meta!$F:$F,"-",0,1))</f>
        <v>-</v>
      </c>
      <c r="N990" s="337" t="str">
        <f t="shared" si="31"/>
        <v>---</v>
      </c>
      <c r="O990" s="333"/>
      <c r="P990" s="54"/>
      <c r="Q990" s="52"/>
      <c r="R990" s="34"/>
      <c r="S990" s="53"/>
      <c r="T990" s="208"/>
      <c r="U990" s="726"/>
      <c r="V990" s="206"/>
      <c r="W990" s="206"/>
      <c r="X990" s="678"/>
      <c r="Y990" s="34"/>
      <c r="Z990" s="610"/>
      <c r="AA990" s="608"/>
    </row>
    <row r="991" spans="1:27">
      <c r="A991" s="145" t="str">
        <f t="shared" si="30"/>
        <v>-</v>
      </c>
      <c r="B991" s="146" t="str">
        <f>_xlfn.XLOOKUP($A991,Dept.Meta!$A:$A,Dept.Meta!$F:$F,"-",0,1)</f>
        <v>-</v>
      </c>
      <c r="C991" s="629" t="str">
        <f>_xlfn.XLOOKUP(_xlfn.CONCAT($G991,"-",$I991),Div.Meta!$H:$H,Div.Meta!$C:$C,"-",0,1)</f>
        <v>-</v>
      </c>
      <c r="D991" s="302"/>
      <c r="E991" s="146" t="str">
        <f>IF($D991="","-",_xlfn.XLOOKUP($D991,Fund.Meta!$A:$A,Fund.Meta!$D:$D,"-",0,1))</f>
        <v>-</v>
      </c>
      <c r="F991" s="303" t="str">
        <f>IF($D991="","-",_xlfn.XLOOKUP($D991,Fund.Meta!$A:$A,Fund.Meta!$E:$E,"-",0,1))</f>
        <v>-</v>
      </c>
      <c r="G991" s="334"/>
      <c r="H991" s="303" t="str">
        <f>IF($G991="","-",_xlfn.XLOOKUP($G991,Appr.Meta!$A:$A,Appr.Meta!$D:$D,"-",0,1))</f>
        <v>-</v>
      </c>
      <c r="I991" s="302"/>
      <c r="J991" s="303" t="str">
        <f>IF($I991="","-",_xlfn.XLOOKUP($I991,'CC.Meta'!$A:$A,'CC.Meta'!$D:$D,"-",0,1))</f>
        <v>-</v>
      </c>
      <c r="K991" s="302"/>
      <c r="L991" s="146" t="str">
        <f>IF($K991="","-",_xlfn.XLOOKUP($K991,Obj.Meta!$A:$A,Obj.Meta!$D:$D,"-",0,1))</f>
        <v>-</v>
      </c>
      <c r="M991" s="300" t="str">
        <f>IF($K991="","-",_xlfn.XLOOKUP($K991,Obj.Meta!$A:$A,Obj.Meta!$F:$F,"-",0,1))</f>
        <v>-</v>
      </c>
      <c r="N991" s="337" t="str">
        <f t="shared" si="31"/>
        <v>---</v>
      </c>
      <c r="O991" s="333"/>
      <c r="P991" s="54"/>
      <c r="Q991" s="52"/>
      <c r="R991" s="34"/>
      <c r="S991" s="53"/>
      <c r="T991" s="208"/>
      <c r="U991" s="726"/>
      <c r="V991" s="206"/>
      <c r="W991" s="206"/>
      <c r="X991" s="678"/>
      <c r="Y991" s="34"/>
      <c r="Z991" s="610"/>
      <c r="AA991" s="608"/>
    </row>
    <row r="992" spans="1:27">
      <c r="A992" s="145" t="str">
        <f t="shared" si="30"/>
        <v>-</v>
      </c>
      <c r="B992" s="146" t="str">
        <f>_xlfn.XLOOKUP($A992,Dept.Meta!$A:$A,Dept.Meta!$F:$F,"-",0,1)</f>
        <v>-</v>
      </c>
      <c r="C992" s="629" t="str">
        <f>_xlfn.XLOOKUP(_xlfn.CONCAT($G992,"-",$I992),Div.Meta!$H:$H,Div.Meta!$C:$C,"-",0,1)</f>
        <v>-</v>
      </c>
      <c r="D992" s="302"/>
      <c r="E992" s="146" t="str">
        <f>IF($D992="","-",_xlfn.XLOOKUP($D992,Fund.Meta!$A:$A,Fund.Meta!$D:$D,"-",0,1))</f>
        <v>-</v>
      </c>
      <c r="F992" s="303" t="str">
        <f>IF($D992="","-",_xlfn.XLOOKUP($D992,Fund.Meta!$A:$A,Fund.Meta!$E:$E,"-",0,1))</f>
        <v>-</v>
      </c>
      <c r="G992" s="334"/>
      <c r="H992" s="303" t="str">
        <f>IF($G992="","-",_xlfn.XLOOKUP($G992,Appr.Meta!$A:$A,Appr.Meta!$D:$D,"-",0,1))</f>
        <v>-</v>
      </c>
      <c r="I992" s="302"/>
      <c r="J992" s="303" t="str">
        <f>IF($I992="","-",_xlfn.XLOOKUP($I992,'CC.Meta'!$A:$A,'CC.Meta'!$D:$D,"-",0,1))</f>
        <v>-</v>
      </c>
      <c r="K992" s="302"/>
      <c r="L992" s="146" t="str">
        <f>IF($K992="","-",_xlfn.XLOOKUP($K992,Obj.Meta!$A:$A,Obj.Meta!$D:$D,"-",0,1))</f>
        <v>-</v>
      </c>
      <c r="M992" s="300" t="str">
        <f>IF($K992="","-",_xlfn.XLOOKUP($K992,Obj.Meta!$A:$A,Obj.Meta!$F:$F,"-",0,1))</f>
        <v>-</v>
      </c>
      <c r="N992" s="337" t="str">
        <f t="shared" si="31"/>
        <v>---</v>
      </c>
      <c r="O992" s="333"/>
      <c r="P992" s="54"/>
      <c r="Q992" s="52"/>
      <c r="R992" s="34"/>
      <c r="S992" s="53"/>
      <c r="T992" s="208"/>
      <c r="U992" s="726"/>
      <c r="V992" s="206"/>
      <c r="W992" s="206"/>
      <c r="X992" s="678"/>
      <c r="Y992" s="34"/>
      <c r="Z992" s="610"/>
      <c r="AA992" s="608"/>
    </row>
    <row r="993" spans="1:27">
      <c r="A993" s="145" t="str">
        <f t="shared" si="30"/>
        <v>-</v>
      </c>
      <c r="B993" s="146" t="str">
        <f>_xlfn.XLOOKUP($A993,Dept.Meta!$A:$A,Dept.Meta!$F:$F,"-",0,1)</f>
        <v>-</v>
      </c>
      <c r="C993" s="629" t="str">
        <f>_xlfn.XLOOKUP(_xlfn.CONCAT($G993,"-",$I993),Div.Meta!$H:$H,Div.Meta!$C:$C,"-",0,1)</f>
        <v>-</v>
      </c>
      <c r="D993" s="302"/>
      <c r="E993" s="146" t="str">
        <f>IF($D993="","-",_xlfn.XLOOKUP($D993,Fund.Meta!$A:$A,Fund.Meta!$D:$D,"-",0,1))</f>
        <v>-</v>
      </c>
      <c r="F993" s="303" t="str">
        <f>IF($D993="","-",_xlfn.XLOOKUP($D993,Fund.Meta!$A:$A,Fund.Meta!$E:$E,"-",0,1))</f>
        <v>-</v>
      </c>
      <c r="G993" s="334"/>
      <c r="H993" s="303" t="str">
        <f>IF($G993="","-",_xlfn.XLOOKUP($G993,Appr.Meta!$A:$A,Appr.Meta!$D:$D,"-",0,1))</f>
        <v>-</v>
      </c>
      <c r="I993" s="302"/>
      <c r="J993" s="303" t="str">
        <f>IF($I993="","-",_xlfn.XLOOKUP($I993,'CC.Meta'!$A:$A,'CC.Meta'!$D:$D,"-",0,1))</f>
        <v>-</v>
      </c>
      <c r="K993" s="302"/>
      <c r="L993" s="146" t="str">
        <f>IF($K993="","-",_xlfn.XLOOKUP($K993,Obj.Meta!$A:$A,Obj.Meta!$D:$D,"-",0,1))</f>
        <v>-</v>
      </c>
      <c r="M993" s="300" t="str">
        <f>IF($K993="","-",_xlfn.XLOOKUP($K993,Obj.Meta!$A:$A,Obj.Meta!$F:$F,"-",0,1))</f>
        <v>-</v>
      </c>
      <c r="N993" s="337" t="str">
        <f t="shared" si="31"/>
        <v>---</v>
      </c>
      <c r="O993" s="333"/>
      <c r="P993" s="54"/>
      <c r="Q993" s="52"/>
      <c r="R993" s="34"/>
      <c r="S993" s="53"/>
      <c r="T993" s="208"/>
      <c r="U993" s="726"/>
      <c r="V993" s="206"/>
      <c r="W993" s="206"/>
      <c r="X993" s="678"/>
      <c r="Y993" s="34"/>
      <c r="Z993" s="610"/>
      <c r="AA993" s="608"/>
    </row>
    <row r="994" spans="1:27">
      <c r="A994" s="145" t="str">
        <f t="shared" si="30"/>
        <v>-</v>
      </c>
      <c r="B994" s="146" t="str">
        <f>_xlfn.XLOOKUP($A994,Dept.Meta!$A:$A,Dept.Meta!$F:$F,"-",0,1)</f>
        <v>-</v>
      </c>
      <c r="C994" s="629" t="str">
        <f>_xlfn.XLOOKUP(_xlfn.CONCAT($G994,"-",$I994),Div.Meta!$H:$H,Div.Meta!$C:$C,"-",0,1)</f>
        <v>-</v>
      </c>
      <c r="D994" s="302"/>
      <c r="E994" s="146" t="str">
        <f>IF($D994="","-",_xlfn.XLOOKUP($D994,Fund.Meta!$A:$A,Fund.Meta!$D:$D,"-",0,1))</f>
        <v>-</v>
      </c>
      <c r="F994" s="303" t="str">
        <f>IF($D994="","-",_xlfn.XLOOKUP($D994,Fund.Meta!$A:$A,Fund.Meta!$E:$E,"-",0,1))</f>
        <v>-</v>
      </c>
      <c r="G994" s="334"/>
      <c r="H994" s="303" t="str">
        <f>IF($G994="","-",_xlfn.XLOOKUP($G994,Appr.Meta!$A:$A,Appr.Meta!$D:$D,"-",0,1))</f>
        <v>-</v>
      </c>
      <c r="I994" s="302"/>
      <c r="J994" s="303" t="str">
        <f>IF($I994="","-",_xlfn.XLOOKUP($I994,'CC.Meta'!$A:$A,'CC.Meta'!$D:$D,"-",0,1))</f>
        <v>-</v>
      </c>
      <c r="K994" s="302"/>
      <c r="L994" s="146" t="str">
        <f>IF($K994="","-",_xlfn.XLOOKUP($K994,Obj.Meta!$A:$A,Obj.Meta!$D:$D,"-",0,1))</f>
        <v>-</v>
      </c>
      <c r="M994" s="300" t="str">
        <f>IF($K994="","-",_xlfn.XLOOKUP($K994,Obj.Meta!$A:$A,Obj.Meta!$F:$F,"-",0,1))</f>
        <v>-</v>
      </c>
      <c r="N994" s="337" t="str">
        <f t="shared" si="31"/>
        <v>---</v>
      </c>
      <c r="O994" s="333"/>
      <c r="P994" s="54"/>
      <c r="Q994" s="52"/>
      <c r="R994" s="34"/>
      <c r="S994" s="53"/>
      <c r="T994" s="208"/>
      <c r="U994" s="726"/>
      <c r="V994" s="206"/>
      <c r="W994" s="206"/>
      <c r="X994" s="678"/>
      <c r="Y994" s="34"/>
      <c r="Z994" s="610"/>
      <c r="AA994" s="608"/>
    </row>
    <row r="995" spans="1:27">
      <c r="A995" s="145" t="str">
        <f t="shared" si="30"/>
        <v>-</v>
      </c>
      <c r="B995" s="146" t="str">
        <f>_xlfn.XLOOKUP($A995,Dept.Meta!$A:$A,Dept.Meta!$F:$F,"-",0,1)</f>
        <v>-</v>
      </c>
      <c r="C995" s="629" t="str">
        <f>_xlfn.XLOOKUP(_xlfn.CONCAT($G995,"-",$I995),Div.Meta!$H:$H,Div.Meta!$C:$C,"-",0,1)</f>
        <v>-</v>
      </c>
      <c r="D995" s="302"/>
      <c r="E995" s="146" t="str">
        <f>IF($D995="","-",_xlfn.XLOOKUP($D995,Fund.Meta!$A:$A,Fund.Meta!$D:$D,"-",0,1))</f>
        <v>-</v>
      </c>
      <c r="F995" s="303" t="str">
        <f>IF($D995="","-",_xlfn.XLOOKUP($D995,Fund.Meta!$A:$A,Fund.Meta!$E:$E,"-",0,1))</f>
        <v>-</v>
      </c>
      <c r="G995" s="334"/>
      <c r="H995" s="303" t="str">
        <f>IF($G995="","-",_xlfn.XLOOKUP($G995,Appr.Meta!$A:$A,Appr.Meta!$D:$D,"-",0,1))</f>
        <v>-</v>
      </c>
      <c r="I995" s="302"/>
      <c r="J995" s="303" t="str">
        <f>IF($I995="","-",_xlfn.XLOOKUP($I995,'CC.Meta'!$A:$A,'CC.Meta'!$D:$D,"-",0,1))</f>
        <v>-</v>
      </c>
      <c r="K995" s="302"/>
      <c r="L995" s="146" t="str">
        <f>IF($K995="","-",_xlfn.XLOOKUP($K995,Obj.Meta!$A:$A,Obj.Meta!$D:$D,"-",0,1))</f>
        <v>-</v>
      </c>
      <c r="M995" s="300" t="str">
        <f>IF($K995="","-",_xlfn.XLOOKUP($K995,Obj.Meta!$A:$A,Obj.Meta!$F:$F,"-",0,1))</f>
        <v>-</v>
      </c>
      <c r="N995" s="337" t="str">
        <f t="shared" si="31"/>
        <v>---</v>
      </c>
      <c r="O995" s="333"/>
      <c r="P995" s="54"/>
      <c r="Q995" s="52"/>
      <c r="R995" s="34"/>
      <c r="S995" s="53"/>
      <c r="T995" s="208"/>
      <c r="U995" s="726"/>
      <c r="V995" s="206"/>
      <c r="W995" s="206"/>
      <c r="X995" s="678"/>
      <c r="Y995" s="34"/>
      <c r="Z995" s="610"/>
      <c r="AA995" s="608"/>
    </row>
    <row r="996" spans="1:27">
      <c r="A996" s="145" t="str">
        <f t="shared" si="30"/>
        <v>-</v>
      </c>
      <c r="B996" s="146" t="str">
        <f>_xlfn.XLOOKUP($A996,Dept.Meta!$A:$A,Dept.Meta!$F:$F,"-",0,1)</f>
        <v>-</v>
      </c>
      <c r="C996" s="629" t="str">
        <f>_xlfn.XLOOKUP(_xlfn.CONCAT($G996,"-",$I996),Div.Meta!$H:$H,Div.Meta!$C:$C,"-",0,1)</f>
        <v>-</v>
      </c>
      <c r="D996" s="302"/>
      <c r="E996" s="146" t="str">
        <f>IF($D996="","-",_xlfn.XLOOKUP($D996,Fund.Meta!$A:$A,Fund.Meta!$D:$D,"-",0,1))</f>
        <v>-</v>
      </c>
      <c r="F996" s="303" t="str">
        <f>IF($D996="","-",_xlfn.XLOOKUP($D996,Fund.Meta!$A:$A,Fund.Meta!$E:$E,"-",0,1))</f>
        <v>-</v>
      </c>
      <c r="G996" s="334"/>
      <c r="H996" s="303" t="str">
        <f>IF($G996="","-",_xlfn.XLOOKUP($G996,Appr.Meta!$A:$A,Appr.Meta!$D:$D,"-",0,1))</f>
        <v>-</v>
      </c>
      <c r="I996" s="302"/>
      <c r="J996" s="303" t="str">
        <f>IF($I996="","-",_xlfn.XLOOKUP($I996,'CC.Meta'!$A:$A,'CC.Meta'!$D:$D,"-",0,1))</f>
        <v>-</v>
      </c>
      <c r="K996" s="302"/>
      <c r="L996" s="146" t="str">
        <f>IF($K996="","-",_xlfn.XLOOKUP($K996,Obj.Meta!$A:$A,Obj.Meta!$D:$D,"-",0,1))</f>
        <v>-</v>
      </c>
      <c r="M996" s="300" t="str">
        <f>IF($K996="","-",_xlfn.XLOOKUP($K996,Obj.Meta!$A:$A,Obj.Meta!$F:$F,"-",0,1))</f>
        <v>-</v>
      </c>
      <c r="N996" s="337" t="str">
        <f t="shared" si="31"/>
        <v>---</v>
      </c>
      <c r="O996" s="333"/>
      <c r="P996" s="54"/>
      <c r="Q996" s="52"/>
      <c r="R996" s="34"/>
      <c r="S996" s="53"/>
      <c r="T996" s="208"/>
      <c r="U996" s="726"/>
      <c r="V996" s="206"/>
      <c r="W996" s="206"/>
      <c r="X996" s="678"/>
      <c r="Y996" s="34"/>
      <c r="Z996" s="610"/>
      <c r="AA996" s="608"/>
    </row>
    <row r="997" spans="1:27">
      <c r="A997" s="145" t="str">
        <f t="shared" si="30"/>
        <v>-</v>
      </c>
      <c r="B997" s="146" t="str">
        <f>_xlfn.XLOOKUP($A997,Dept.Meta!$A:$A,Dept.Meta!$F:$F,"-",0,1)</f>
        <v>-</v>
      </c>
      <c r="C997" s="629" t="str">
        <f>_xlfn.XLOOKUP(_xlfn.CONCAT($G997,"-",$I997),Div.Meta!$H:$H,Div.Meta!$C:$C,"-",0,1)</f>
        <v>-</v>
      </c>
      <c r="D997" s="302"/>
      <c r="E997" s="146" t="str">
        <f>IF($D997="","-",_xlfn.XLOOKUP($D997,Fund.Meta!$A:$A,Fund.Meta!$D:$D,"-",0,1))</f>
        <v>-</v>
      </c>
      <c r="F997" s="303" t="str">
        <f>IF($D997="","-",_xlfn.XLOOKUP($D997,Fund.Meta!$A:$A,Fund.Meta!$E:$E,"-",0,1))</f>
        <v>-</v>
      </c>
      <c r="G997" s="334"/>
      <c r="H997" s="303" t="str">
        <f>IF($G997="","-",_xlfn.XLOOKUP($G997,Appr.Meta!$A:$A,Appr.Meta!$D:$D,"-",0,1))</f>
        <v>-</v>
      </c>
      <c r="I997" s="302"/>
      <c r="J997" s="303" t="str">
        <f>IF($I997="","-",_xlfn.XLOOKUP($I997,'CC.Meta'!$A:$A,'CC.Meta'!$D:$D,"-",0,1))</f>
        <v>-</v>
      </c>
      <c r="K997" s="302"/>
      <c r="L997" s="146" t="str">
        <f>IF($K997="","-",_xlfn.XLOOKUP($K997,Obj.Meta!$A:$A,Obj.Meta!$D:$D,"-",0,1))</f>
        <v>-</v>
      </c>
      <c r="M997" s="300" t="str">
        <f>IF($K997="","-",_xlfn.XLOOKUP($K997,Obj.Meta!$A:$A,Obj.Meta!$F:$F,"-",0,1))</f>
        <v>-</v>
      </c>
      <c r="N997" s="337" t="str">
        <f t="shared" si="31"/>
        <v>---</v>
      </c>
      <c r="O997" s="333"/>
      <c r="P997" s="54"/>
      <c r="Q997" s="52"/>
      <c r="R997" s="34"/>
      <c r="S997" s="53"/>
      <c r="T997" s="208"/>
      <c r="U997" s="726"/>
      <c r="V997" s="206"/>
      <c r="W997" s="206"/>
      <c r="X997" s="678"/>
      <c r="Y997" s="34"/>
      <c r="Z997" s="610"/>
      <c r="AA997" s="608"/>
    </row>
    <row r="998" spans="1:27">
      <c r="A998" s="145" t="str">
        <f t="shared" si="30"/>
        <v>-</v>
      </c>
      <c r="B998" s="146" t="str">
        <f>_xlfn.XLOOKUP($A998,Dept.Meta!$A:$A,Dept.Meta!$F:$F,"-",0,1)</f>
        <v>-</v>
      </c>
      <c r="C998" s="629" t="str">
        <f>_xlfn.XLOOKUP(_xlfn.CONCAT($G998,"-",$I998),Div.Meta!$H:$H,Div.Meta!$C:$C,"-",0,1)</f>
        <v>-</v>
      </c>
      <c r="D998" s="302"/>
      <c r="E998" s="146" t="str">
        <f>IF($D998="","-",_xlfn.XLOOKUP($D998,Fund.Meta!$A:$A,Fund.Meta!$D:$D,"-",0,1))</f>
        <v>-</v>
      </c>
      <c r="F998" s="303" t="str">
        <f>IF($D998="","-",_xlfn.XLOOKUP($D998,Fund.Meta!$A:$A,Fund.Meta!$E:$E,"-",0,1))</f>
        <v>-</v>
      </c>
      <c r="G998" s="334"/>
      <c r="H998" s="303" t="str">
        <f>IF($G998="","-",_xlfn.XLOOKUP($G998,Appr.Meta!$A:$A,Appr.Meta!$D:$D,"-",0,1))</f>
        <v>-</v>
      </c>
      <c r="I998" s="302"/>
      <c r="J998" s="303" t="str">
        <f>IF($I998="","-",_xlfn.XLOOKUP($I998,'CC.Meta'!$A:$A,'CC.Meta'!$D:$D,"-",0,1))</f>
        <v>-</v>
      </c>
      <c r="K998" s="302"/>
      <c r="L998" s="146" t="str">
        <f>IF($K998="","-",_xlfn.XLOOKUP($K998,Obj.Meta!$A:$A,Obj.Meta!$D:$D,"-",0,1))</f>
        <v>-</v>
      </c>
      <c r="M998" s="300" t="str">
        <f>IF($K998="","-",_xlfn.XLOOKUP($K998,Obj.Meta!$A:$A,Obj.Meta!$F:$F,"-",0,1))</f>
        <v>-</v>
      </c>
      <c r="N998" s="337" t="str">
        <f t="shared" si="31"/>
        <v>---</v>
      </c>
      <c r="O998" s="333"/>
      <c r="P998" s="54"/>
      <c r="Q998" s="52"/>
      <c r="R998" s="34"/>
      <c r="S998" s="53"/>
      <c r="T998" s="208"/>
      <c r="U998" s="726"/>
      <c r="V998" s="206"/>
      <c r="W998" s="206"/>
      <c r="X998" s="678"/>
      <c r="Y998" s="34"/>
      <c r="Z998" s="610"/>
      <c r="AA998" s="608"/>
    </row>
    <row r="999" spans="1:27">
      <c r="A999" s="145" t="str">
        <f t="shared" si="30"/>
        <v>-</v>
      </c>
      <c r="B999" s="146" t="str">
        <f>_xlfn.XLOOKUP($A999,Dept.Meta!$A:$A,Dept.Meta!$F:$F,"-",0,1)</f>
        <v>-</v>
      </c>
      <c r="C999" s="629" t="str">
        <f>_xlfn.XLOOKUP(_xlfn.CONCAT($G999,"-",$I999),Div.Meta!$H:$H,Div.Meta!$C:$C,"-",0,1)</f>
        <v>-</v>
      </c>
      <c r="D999" s="302"/>
      <c r="E999" s="146" t="str">
        <f>IF($D999="","-",_xlfn.XLOOKUP($D999,Fund.Meta!$A:$A,Fund.Meta!$D:$D,"-",0,1))</f>
        <v>-</v>
      </c>
      <c r="F999" s="303" t="str">
        <f>IF($D999="","-",_xlfn.XLOOKUP($D999,Fund.Meta!$A:$A,Fund.Meta!$E:$E,"-",0,1))</f>
        <v>-</v>
      </c>
      <c r="G999" s="334"/>
      <c r="H999" s="303" t="str">
        <f>IF($G999="","-",_xlfn.XLOOKUP($G999,Appr.Meta!$A:$A,Appr.Meta!$D:$D,"-",0,1))</f>
        <v>-</v>
      </c>
      <c r="I999" s="302"/>
      <c r="J999" s="303" t="str">
        <f>IF($I999="","-",_xlfn.XLOOKUP($I999,'CC.Meta'!$A:$A,'CC.Meta'!$D:$D,"-",0,1))</f>
        <v>-</v>
      </c>
      <c r="K999" s="302"/>
      <c r="L999" s="146" t="str">
        <f>IF($K999="","-",_xlfn.XLOOKUP($K999,Obj.Meta!$A:$A,Obj.Meta!$D:$D,"-",0,1))</f>
        <v>-</v>
      </c>
      <c r="M999" s="300" t="str">
        <f>IF($K999="","-",_xlfn.XLOOKUP($K999,Obj.Meta!$A:$A,Obj.Meta!$F:$F,"-",0,1))</f>
        <v>-</v>
      </c>
      <c r="N999" s="337" t="str">
        <f t="shared" si="31"/>
        <v>---</v>
      </c>
      <c r="O999" s="333"/>
      <c r="P999" s="54"/>
      <c r="Q999" s="52"/>
      <c r="R999" s="34"/>
      <c r="S999" s="53"/>
      <c r="T999" s="208"/>
      <c r="U999" s="726"/>
      <c r="V999" s="206"/>
      <c r="W999" s="206"/>
      <c r="X999" s="678"/>
      <c r="Y999" s="34"/>
      <c r="Z999" s="610"/>
      <c r="AA999" s="608"/>
    </row>
    <row r="1000" spans="1:27">
      <c r="A1000" s="145" t="str">
        <f t="shared" si="30"/>
        <v>-</v>
      </c>
      <c r="B1000" s="146" t="str">
        <f>_xlfn.XLOOKUP($A1000,Dept.Meta!$A:$A,Dept.Meta!$F:$F,"-",0,1)</f>
        <v>-</v>
      </c>
      <c r="C1000" s="629" t="str">
        <f>_xlfn.XLOOKUP(_xlfn.CONCAT($G1000,"-",$I1000),Div.Meta!$H:$H,Div.Meta!$C:$C,"-",0,1)</f>
        <v>-</v>
      </c>
      <c r="D1000" s="302"/>
      <c r="E1000" s="146" t="str">
        <f>IF($D1000="","-",_xlfn.XLOOKUP($D1000,Fund.Meta!$A:$A,Fund.Meta!$D:$D,"-",0,1))</f>
        <v>-</v>
      </c>
      <c r="F1000" s="303" t="str">
        <f>IF($D1000="","-",_xlfn.XLOOKUP($D1000,Fund.Meta!$A:$A,Fund.Meta!$E:$E,"-",0,1))</f>
        <v>-</v>
      </c>
      <c r="G1000" s="334"/>
      <c r="H1000" s="303" t="str">
        <f>IF($G1000="","-",_xlfn.XLOOKUP($G1000,Appr.Meta!$A:$A,Appr.Meta!$D:$D,"-",0,1))</f>
        <v>-</v>
      </c>
      <c r="I1000" s="302"/>
      <c r="J1000" s="303" t="str">
        <f>IF($I1000="","-",_xlfn.XLOOKUP($I1000,'CC.Meta'!$A:$A,'CC.Meta'!$D:$D,"-",0,1))</f>
        <v>-</v>
      </c>
      <c r="K1000" s="302"/>
      <c r="L1000" s="146" t="str">
        <f>IF($K1000="","-",_xlfn.XLOOKUP($K1000,Obj.Meta!$A:$A,Obj.Meta!$D:$D,"-",0,1))</f>
        <v>-</v>
      </c>
      <c r="M1000" s="300" t="str">
        <f>IF($K1000="","-",_xlfn.XLOOKUP($K1000,Obj.Meta!$A:$A,Obj.Meta!$F:$F,"-",0,1))</f>
        <v>-</v>
      </c>
      <c r="N1000" s="337" t="str">
        <f t="shared" si="31"/>
        <v>---</v>
      </c>
      <c r="O1000" s="333"/>
      <c r="P1000" s="54"/>
      <c r="Q1000" s="52"/>
      <c r="R1000" s="34"/>
      <c r="S1000" s="53"/>
      <c r="T1000" s="208"/>
      <c r="U1000" s="726"/>
      <c r="V1000" s="206"/>
      <c r="W1000" s="206"/>
      <c r="X1000" s="678"/>
      <c r="Y1000" s="34"/>
      <c r="Z1000" s="610"/>
      <c r="AA1000" s="608"/>
    </row>
    <row r="1001" spans="1:27">
      <c r="A1001" s="145" t="str">
        <f t="shared" si="30"/>
        <v>-</v>
      </c>
      <c r="B1001" s="146" t="str">
        <f>_xlfn.XLOOKUP($A1001,Dept.Meta!$A:$A,Dept.Meta!$F:$F,"-",0,1)</f>
        <v>-</v>
      </c>
      <c r="C1001" s="629" t="str">
        <f>_xlfn.XLOOKUP(_xlfn.CONCAT($G1001,"-",$I1001),Div.Meta!$H:$H,Div.Meta!$C:$C,"-",0,1)</f>
        <v>-</v>
      </c>
      <c r="D1001" s="302"/>
      <c r="E1001" s="146" t="str">
        <f>IF($D1001="","-",_xlfn.XLOOKUP($D1001,Fund.Meta!$A:$A,Fund.Meta!$D:$D,"-",0,1))</f>
        <v>-</v>
      </c>
      <c r="F1001" s="303" t="str">
        <f>IF($D1001="","-",_xlfn.XLOOKUP($D1001,Fund.Meta!$A:$A,Fund.Meta!$E:$E,"-",0,1))</f>
        <v>-</v>
      </c>
      <c r="G1001" s="334"/>
      <c r="H1001" s="303" t="str">
        <f>IF($G1001="","-",_xlfn.XLOOKUP($G1001,Appr.Meta!$A:$A,Appr.Meta!$D:$D,"-",0,1))</f>
        <v>-</v>
      </c>
      <c r="I1001" s="302"/>
      <c r="J1001" s="303" t="str">
        <f>IF($I1001="","-",_xlfn.XLOOKUP($I1001,'CC.Meta'!$A:$A,'CC.Meta'!$D:$D,"-",0,1))</f>
        <v>-</v>
      </c>
      <c r="K1001" s="302"/>
      <c r="L1001" s="146" t="str">
        <f>IF($K1001="","-",_xlfn.XLOOKUP($K1001,Obj.Meta!$A:$A,Obj.Meta!$D:$D,"-",0,1))</f>
        <v>-</v>
      </c>
      <c r="M1001" s="300" t="str">
        <f>IF($K1001="","-",_xlfn.XLOOKUP($K1001,Obj.Meta!$A:$A,Obj.Meta!$F:$F,"-",0,1))</f>
        <v>-</v>
      </c>
      <c r="N1001" s="337" t="str">
        <f t="shared" si="31"/>
        <v>---</v>
      </c>
      <c r="O1001" s="333"/>
      <c r="P1001" s="54"/>
      <c r="Q1001" s="52"/>
      <c r="R1001" s="34"/>
      <c r="S1001" s="53"/>
      <c r="T1001" s="208"/>
      <c r="U1001" s="726"/>
      <c r="V1001" s="206"/>
      <c r="W1001" s="206"/>
      <c r="X1001" s="678"/>
      <c r="Y1001" s="34"/>
      <c r="Z1001" s="610"/>
      <c r="AA1001" s="608"/>
    </row>
    <row r="1002" spans="1:27">
      <c r="A1002" s="145" t="str">
        <f t="shared" si="30"/>
        <v>-</v>
      </c>
      <c r="B1002" s="146" t="str">
        <f>_xlfn.XLOOKUP($A1002,Dept.Meta!$A:$A,Dept.Meta!$F:$F,"-",0,1)</f>
        <v>-</v>
      </c>
      <c r="C1002" s="629" t="str">
        <f>_xlfn.XLOOKUP(_xlfn.CONCAT($G1002,"-",$I1002),Div.Meta!$H:$H,Div.Meta!$C:$C,"-",0,1)</f>
        <v>-</v>
      </c>
      <c r="D1002" s="302"/>
      <c r="E1002" s="146" t="str">
        <f>IF($D1002="","-",_xlfn.XLOOKUP($D1002,Fund.Meta!$A:$A,Fund.Meta!$D:$D,"-",0,1))</f>
        <v>-</v>
      </c>
      <c r="F1002" s="303" t="str">
        <f>IF($D1002="","-",_xlfn.XLOOKUP($D1002,Fund.Meta!$A:$A,Fund.Meta!$E:$E,"-",0,1))</f>
        <v>-</v>
      </c>
      <c r="G1002" s="334"/>
      <c r="H1002" s="303" t="str">
        <f>IF($G1002="","-",_xlfn.XLOOKUP($G1002,Appr.Meta!$A:$A,Appr.Meta!$D:$D,"-",0,1))</f>
        <v>-</v>
      </c>
      <c r="I1002" s="302"/>
      <c r="J1002" s="303" t="str">
        <f>IF($I1002="","-",_xlfn.XLOOKUP($I1002,'CC.Meta'!$A:$A,'CC.Meta'!$D:$D,"-",0,1))</f>
        <v>-</v>
      </c>
      <c r="K1002" s="302"/>
      <c r="L1002" s="146" t="str">
        <f>IF($K1002="","-",_xlfn.XLOOKUP($K1002,Obj.Meta!$A:$A,Obj.Meta!$D:$D,"-",0,1))</f>
        <v>-</v>
      </c>
      <c r="M1002" s="300" t="str">
        <f>IF($K1002="","-",_xlfn.XLOOKUP($K1002,Obj.Meta!$A:$A,Obj.Meta!$F:$F,"-",0,1))</f>
        <v>-</v>
      </c>
      <c r="N1002" s="337" t="str">
        <f t="shared" si="31"/>
        <v>---</v>
      </c>
      <c r="O1002" s="333"/>
      <c r="P1002" s="54"/>
      <c r="Q1002" s="52"/>
      <c r="R1002" s="34"/>
      <c r="S1002" s="53"/>
      <c r="T1002" s="208"/>
      <c r="U1002" s="726"/>
      <c r="V1002" s="206"/>
      <c r="W1002" s="206"/>
      <c r="X1002" s="678"/>
      <c r="Y1002" s="34"/>
      <c r="Z1002" s="610"/>
      <c r="AA1002" s="608"/>
    </row>
    <row r="1003" spans="1:27">
      <c r="A1003" s="145" t="str">
        <f t="shared" si="30"/>
        <v>-</v>
      </c>
      <c r="B1003" s="146" t="str">
        <f>_xlfn.XLOOKUP($A1003,Dept.Meta!$A:$A,Dept.Meta!$F:$F,"-",0,1)</f>
        <v>-</v>
      </c>
      <c r="C1003" s="629" t="str">
        <f>_xlfn.XLOOKUP(_xlfn.CONCAT($G1003,"-",$I1003),Div.Meta!$H:$H,Div.Meta!$C:$C,"-",0,1)</f>
        <v>-</v>
      </c>
      <c r="D1003" s="302"/>
      <c r="E1003" s="146" t="str">
        <f>IF($D1003="","-",_xlfn.XLOOKUP($D1003,Fund.Meta!$A:$A,Fund.Meta!$D:$D,"-",0,1))</f>
        <v>-</v>
      </c>
      <c r="F1003" s="303" t="str">
        <f>IF($D1003="","-",_xlfn.XLOOKUP($D1003,Fund.Meta!$A:$A,Fund.Meta!$E:$E,"-",0,1))</f>
        <v>-</v>
      </c>
      <c r="G1003" s="334"/>
      <c r="H1003" s="303" t="str">
        <f>IF($G1003="","-",_xlfn.XLOOKUP($G1003,Appr.Meta!$A:$A,Appr.Meta!$D:$D,"-",0,1))</f>
        <v>-</v>
      </c>
      <c r="I1003" s="302"/>
      <c r="J1003" s="303" t="str">
        <f>IF($I1003="","-",_xlfn.XLOOKUP($I1003,'CC.Meta'!$A:$A,'CC.Meta'!$D:$D,"-",0,1))</f>
        <v>-</v>
      </c>
      <c r="K1003" s="302"/>
      <c r="L1003" s="146" t="str">
        <f>IF($K1003="","-",_xlfn.XLOOKUP($K1003,Obj.Meta!$A:$A,Obj.Meta!$D:$D,"-",0,1))</f>
        <v>-</v>
      </c>
      <c r="M1003" s="300" t="str">
        <f>IF($K1003="","-",_xlfn.XLOOKUP($K1003,Obj.Meta!$A:$A,Obj.Meta!$F:$F,"-",0,1))</f>
        <v>-</v>
      </c>
      <c r="N1003" s="337" t="str">
        <f t="shared" si="31"/>
        <v>---</v>
      </c>
      <c r="O1003" s="333"/>
      <c r="P1003" s="54"/>
      <c r="Q1003" s="52"/>
      <c r="R1003" s="34"/>
      <c r="S1003" s="53"/>
      <c r="T1003" s="208"/>
      <c r="U1003" s="726"/>
      <c r="V1003" s="206"/>
      <c r="W1003" s="206"/>
      <c r="X1003" s="678"/>
      <c r="Y1003" s="34"/>
      <c r="Z1003" s="610"/>
      <c r="AA1003" s="608"/>
    </row>
    <row r="1004" spans="1:27">
      <c r="A1004" s="145" t="str">
        <f t="shared" si="30"/>
        <v>-</v>
      </c>
      <c r="B1004" s="146" t="str">
        <f>_xlfn.XLOOKUP($A1004,Dept.Meta!$A:$A,Dept.Meta!$F:$F,"-",0,1)</f>
        <v>-</v>
      </c>
      <c r="C1004" s="629" t="str">
        <f>_xlfn.XLOOKUP(_xlfn.CONCAT($G1004,"-",$I1004),Div.Meta!$H:$H,Div.Meta!$C:$C,"-",0,1)</f>
        <v>-</v>
      </c>
      <c r="D1004" s="302"/>
      <c r="E1004" s="146" t="str">
        <f>IF($D1004="","-",_xlfn.XLOOKUP($D1004,Fund.Meta!$A:$A,Fund.Meta!$D:$D,"-",0,1))</f>
        <v>-</v>
      </c>
      <c r="F1004" s="303" t="str">
        <f>IF($D1004="","-",_xlfn.XLOOKUP($D1004,Fund.Meta!$A:$A,Fund.Meta!$E:$E,"-",0,1))</f>
        <v>-</v>
      </c>
      <c r="G1004" s="334"/>
      <c r="H1004" s="303" t="str">
        <f>IF($G1004="","-",_xlfn.XLOOKUP($G1004,Appr.Meta!$A:$A,Appr.Meta!$D:$D,"-",0,1))</f>
        <v>-</v>
      </c>
      <c r="I1004" s="302"/>
      <c r="J1004" s="303" t="str">
        <f>IF($I1004="","-",_xlfn.XLOOKUP($I1004,'CC.Meta'!$A:$A,'CC.Meta'!$D:$D,"-",0,1))</f>
        <v>-</v>
      </c>
      <c r="K1004" s="302"/>
      <c r="L1004" s="146" t="str">
        <f>IF($K1004="","-",_xlfn.XLOOKUP($K1004,Obj.Meta!$A:$A,Obj.Meta!$D:$D,"-",0,1))</f>
        <v>-</v>
      </c>
      <c r="M1004" s="300" t="str">
        <f>IF($K1004="","-",_xlfn.XLOOKUP($K1004,Obj.Meta!$A:$A,Obj.Meta!$F:$F,"-",0,1))</f>
        <v>-</v>
      </c>
      <c r="N1004" s="337" t="str">
        <f t="shared" si="31"/>
        <v>---</v>
      </c>
      <c r="O1004" s="333"/>
      <c r="P1004" s="54"/>
      <c r="Q1004" s="52"/>
      <c r="R1004" s="34"/>
      <c r="S1004" s="53"/>
      <c r="T1004" s="208"/>
      <c r="U1004" s="726"/>
      <c r="V1004" s="206"/>
      <c r="W1004" s="206"/>
      <c r="X1004" s="678"/>
      <c r="Y1004" s="34"/>
      <c r="Z1004" s="610"/>
      <c r="AA1004" s="608"/>
    </row>
    <row r="1005" spans="1:27">
      <c r="A1005" s="145" t="str">
        <f t="shared" si="30"/>
        <v>-</v>
      </c>
      <c r="B1005" s="146" t="str">
        <f>_xlfn.XLOOKUP($A1005,Dept.Meta!$A:$A,Dept.Meta!$F:$F,"-",0,1)</f>
        <v>-</v>
      </c>
      <c r="C1005" s="629" t="str">
        <f>_xlfn.XLOOKUP(_xlfn.CONCAT($G1005,"-",$I1005),Div.Meta!$H:$H,Div.Meta!$C:$C,"-",0,1)</f>
        <v>-</v>
      </c>
      <c r="D1005" s="302"/>
      <c r="E1005" s="146" t="str">
        <f>IF($D1005="","-",_xlfn.XLOOKUP($D1005,Fund.Meta!$A:$A,Fund.Meta!$D:$D,"-",0,1))</f>
        <v>-</v>
      </c>
      <c r="F1005" s="303" t="str">
        <f>IF($D1005="","-",_xlfn.XLOOKUP($D1005,Fund.Meta!$A:$A,Fund.Meta!$E:$E,"-",0,1))</f>
        <v>-</v>
      </c>
      <c r="G1005" s="334"/>
      <c r="H1005" s="303" t="str">
        <f>IF($G1005="","-",_xlfn.XLOOKUP($G1005,Appr.Meta!$A:$A,Appr.Meta!$D:$D,"-",0,1))</f>
        <v>-</v>
      </c>
      <c r="I1005" s="302"/>
      <c r="J1005" s="303" t="str">
        <f>IF($I1005="","-",_xlfn.XLOOKUP($I1005,'CC.Meta'!$A:$A,'CC.Meta'!$D:$D,"-",0,1))</f>
        <v>-</v>
      </c>
      <c r="K1005" s="302"/>
      <c r="L1005" s="146" t="str">
        <f>IF($K1005="","-",_xlfn.XLOOKUP($K1005,Obj.Meta!$A:$A,Obj.Meta!$D:$D,"-",0,1))</f>
        <v>-</v>
      </c>
      <c r="M1005" s="300" t="str">
        <f>IF($K1005="","-",_xlfn.XLOOKUP($K1005,Obj.Meta!$A:$A,Obj.Meta!$F:$F,"-",0,1))</f>
        <v>-</v>
      </c>
      <c r="N1005" s="337" t="str">
        <f t="shared" si="31"/>
        <v>---</v>
      </c>
      <c r="O1005" s="333"/>
      <c r="P1005" s="54"/>
      <c r="Q1005" s="52"/>
      <c r="R1005" s="34"/>
      <c r="S1005" s="53"/>
      <c r="T1005" s="208"/>
      <c r="U1005" s="726"/>
      <c r="V1005" s="206"/>
      <c r="W1005" s="206"/>
      <c r="X1005" s="678"/>
      <c r="Y1005" s="34"/>
      <c r="Z1005" s="610"/>
      <c r="AA1005" s="608"/>
    </row>
    <row r="1006" spans="1:27">
      <c r="A1006" s="145" t="str">
        <f t="shared" si="30"/>
        <v>-</v>
      </c>
      <c r="B1006" s="146" t="str">
        <f>_xlfn.XLOOKUP($A1006,Dept.Meta!$A:$A,Dept.Meta!$F:$F,"-",0,1)</f>
        <v>-</v>
      </c>
      <c r="C1006" s="629" t="str">
        <f>_xlfn.XLOOKUP(_xlfn.CONCAT($G1006,"-",$I1006),Div.Meta!$H:$H,Div.Meta!$C:$C,"-",0,1)</f>
        <v>-</v>
      </c>
      <c r="D1006" s="302"/>
      <c r="E1006" s="146" t="str">
        <f>IF($D1006="","-",_xlfn.XLOOKUP($D1006,Fund.Meta!$A:$A,Fund.Meta!$D:$D,"-",0,1))</f>
        <v>-</v>
      </c>
      <c r="F1006" s="303" t="str">
        <f>IF($D1006="","-",_xlfn.XLOOKUP($D1006,Fund.Meta!$A:$A,Fund.Meta!$E:$E,"-",0,1))</f>
        <v>-</v>
      </c>
      <c r="G1006" s="334"/>
      <c r="H1006" s="303" t="str">
        <f>IF($G1006="","-",_xlfn.XLOOKUP($G1006,Appr.Meta!$A:$A,Appr.Meta!$D:$D,"-",0,1))</f>
        <v>-</v>
      </c>
      <c r="I1006" s="302"/>
      <c r="J1006" s="303" t="str">
        <f>IF($I1006="","-",_xlfn.XLOOKUP($I1006,'CC.Meta'!$A:$A,'CC.Meta'!$D:$D,"-",0,1))</f>
        <v>-</v>
      </c>
      <c r="K1006" s="302"/>
      <c r="L1006" s="146" t="str">
        <f>IF($K1006="","-",_xlfn.XLOOKUP($K1006,Obj.Meta!$A:$A,Obj.Meta!$D:$D,"-",0,1))</f>
        <v>-</v>
      </c>
      <c r="M1006" s="300" t="str">
        <f>IF($K1006="","-",_xlfn.XLOOKUP($K1006,Obj.Meta!$A:$A,Obj.Meta!$F:$F,"-",0,1))</f>
        <v>-</v>
      </c>
      <c r="N1006" s="337" t="str">
        <f t="shared" si="31"/>
        <v>---</v>
      </c>
      <c r="O1006" s="333"/>
      <c r="P1006" s="54"/>
      <c r="Q1006" s="52"/>
      <c r="R1006" s="34"/>
      <c r="S1006" s="53"/>
      <c r="T1006" s="208"/>
      <c r="U1006" s="726"/>
      <c r="V1006" s="206"/>
      <c r="W1006" s="206"/>
      <c r="X1006" s="678"/>
      <c r="Y1006" s="34"/>
      <c r="Z1006" s="610"/>
      <c r="AA1006" s="608"/>
    </row>
    <row r="1007" spans="1:27">
      <c r="A1007" s="145" t="str">
        <f t="shared" si="30"/>
        <v>-</v>
      </c>
      <c r="B1007" s="146" t="str">
        <f>_xlfn.XLOOKUP($A1007,Dept.Meta!$A:$A,Dept.Meta!$F:$F,"-",0,1)</f>
        <v>-</v>
      </c>
      <c r="C1007" s="629" t="str">
        <f>_xlfn.XLOOKUP(_xlfn.CONCAT($G1007,"-",$I1007),Div.Meta!$H:$H,Div.Meta!$C:$C,"-",0,1)</f>
        <v>-</v>
      </c>
      <c r="D1007" s="302"/>
      <c r="E1007" s="146" t="str">
        <f>IF($D1007="","-",_xlfn.XLOOKUP($D1007,Fund.Meta!$A:$A,Fund.Meta!$D:$D,"-",0,1))</f>
        <v>-</v>
      </c>
      <c r="F1007" s="303" t="str">
        <f>IF($D1007="","-",_xlfn.XLOOKUP($D1007,Fund.Meta!$A:$A,Fund.Meta!$E:$E,"-",0,1))</f>
        <v>-</v>
      </c>
      <c r="G1007" s="334"/>
      <c r="H1007" s="303" t="str">
        <f>IF($G1007="","-",_xlfn.XLOOKUP($G1007,Appr.Meta!$A:$A,Appr.Meta!$D:$D,"-",0,1))</f>
        <v>-</v>
      </c>
      <c r="I1007" s="302"/>
      <c r="J1007" s="303" t="str">
        <f>IF($I1007="","-",_xlfn.XLOOKUP($I1007,'CC.Meta'!$A:$A,'CC.Meta'!$D:$D,"-",0,1))</f>
        <v>-</v>
      </c>
      <c r="K1007" s="302"/>
      <c r="L1007" s="146" t="str">
        <f>IF($K1007="","-",_xlfn.XLOOKUP($K1007,Obj.Meta!$A:$A,Obj.Meta!$D:$D,"-",0,1))</f>
        <v>-</v>
      </c>
      <c r="M1007" s="300" t="str">
        <f>IF($K1007="","-",_xlfn.XLOOKUP($K1007,Obj.Meta!$A:$A,Obj.Meta!$F:$F,"-",0,1))</f>
        <v>-</v>
      </c>
      <c r="N1007" s="337" t="str">
        <f t="shared" si="31"/>
        <v>---</v>
      </c>
      <c r="O1007" s="333"/>
      <c r="P1007" s="54"/>
      <c r="Q1007" s="52"/>
      <c r="R1007" s="34"/>
      <c r="S1007" s="53"/>
      <c r="T1007" s="208"/>
      <c r="U1007" s="726"/>
      <c r="V1007" s="206"/>
      <c r="W1007" s="206"/>
      <c r="X1007" s="678"/>
      <c r="Y1007" s="34"/>
      <c r="Z1007" s="610"/>
      <c r="AA1007" s="608"/>
    </row>
    <row r="1008" spans="1:27">
      <c r="A1008" s="145" t="str">
        <f t="shared" si="30"/>
        <v>-</v>
      </c>
      <c r="B1008" s="146" t="str">
        <f>_xlfn.XLOOKUP($A1008,Dept.Meta!$A:$A,Dept.Meta!$F:$F,"-",0,1)</f>
        <v>-</v>
      </c>
      <c r="C1008" s="629" t="str">
        <f>_xlfn.XLOOKUP(_xlfn.CONCAT($G1008,"-",$I1008),Div.Meta!$H:$H,Div.Meta!$C:$C,"-",0,1)</f>
        <v>-</v>
      </c>
      <c r="D1008" s="302"/>
      <c r="E1008" s="146" t="str">
        <f>IF($D1008="","-",_xlfn.XLOOKUP($D1008,Fund.Meta!$A:$A,Fund.Meta!$D:$D,"-",0,1))</f>
        <v>-</v>
      </c>
      <c r="F1008" s="303" t="str">
        <f>IF($D1008="","-",_xlfn.XLOOKUP($D1008,Fund.Meta!$A:$A,Fund.Meta!$E:$E,"-",0,1))</f>
        <v>-</v>
      </c>
      <c r="G1008" s="334"/>
      <c r="H1008" s="303" t="str">
        <f>IF($G1008="","-",_xlfn.XLOOKUP($G1008,Appr.Meta!$A:$A,Appr.Meta!$D:$D,"-",0,1))</f>
        <v>-</v>
      </c>
      <c r="I1008" s="302"/>
      <c r="J1008" s="303" t="str">
        <f>IF($I1008="","-",_xlfn.XLOOKUP($I1008,'CC.Meta'!$A:$A,'CC.Meta'!$D:$D,"-",0,1))</f>
        <v>-</v>
      </c>
      <c r="K1008" s="302"/>
      <c r="L1008" s="146" t="str">
        <f>IF($K1008="","-",_xlfn.XLOOKUP($K1008,Obj.Meta!$A:$A,Obj.Meta!$D:$D,"-",0,1))</f>
        <v>-</v>
      </c>
      <c r="M1008" s="300" t="str">
        <f>IF($K1008="","-",_xlfn.XLOOKUP($K1008,Obj.Meta!$A:$A,Obj.Meta!$F:$F,"-",0,1))</f>
        <v>-</v>
      </c>
      <c r="N1008" s="337" t="str">
        <f t="shared" si="31"/>
        <v>---</v>
      </c>
      <c r="O1008" s="333"/>
      <c r="P1008" s="54"/>
      <c r="Q1008" s="52"/>
      <c r="R1008" s="34"/>
      <c r="S1008" s="53"/>
      <c r="T1008" s="208"/>
      <c r="U1008" s="726"/>
      <c r="V1008" s="206"/>
      <c r="W1008" s="206"/>
      <c r="X1008" s="678"/>
      <c r="Y1008" s="34"/>
      <c r="Z1008" s="610"/>
      <c r="AA1008" s="608"/>
    </row>
    <row r="1009" spans="1:27">
      <c r="A1009" s="145" t="str">
        <f t="shared" si="30"/>
        <v>-</v>
      </c>
      <c r="B1009" s="146" t="str">
        <f>_xlfn.XLOOKUP($A1009,Dept.Meta!$A:$A,Dept.Meta!$F:$F,"-",0,1)</f>
        <v>-</v>
      </c>
      <c r="C1009" s="629" t="str">
        <f>_xlfn.XLOOKUP(_xlfn.CONCAT($G1009,"-",$I1009),Div.Meta!$H:$H,Div.Meta!$C:$C,"-",0,1)</f>
        <v>-</v>
      </c>
      <c r="D1009" s="302"/>
      <c r="E1009" s="146" t="str">
        <f>IF($D1009="","-",_xlfn.XLOOKUP($D1009,Fund.Meta!$A:$A,Fund.Meta!$D:$D,"-",0,1))</f>
        <v>-</v>
      </c>
      <c r="F1009" s="303" t="str">
        <f>IF($D1009="","-",_xlfn.XLOOKUP($D1009,Fund.Meta!$A:$A,Fund.Meta!$E:$E,"-",0,1))</f>
        <v>-</v>
      </c>
      <c r="G1009" s="334"/>
      <c r="H1009" s="303" t="str">
        <f>IF($G1009="","-",_xlfn.XLOOKUP($G1009,Appr.Meta!$A:$A,Appr.Meta!$D:$D,"-",0,1))</f>
        <v>-</v>
      </c>
      <c r="I1009" s="302"/>
      <c r="J1009" s="303" t="str">
        <f>IF($I1009="","-",_xlfn.XLOOKUP($I1009,'CC.Meta'!$A:$A,'CC.Meta'!$D:$D,"-",0,1))</f>
        <v>-</v>
      </c>
      <c r="K1009" s="302"/>
      <c r="L1009" s="146" t="str">
        <f>IF($K1009="","-",_xlfn.XLOOKUP($K1009,Obj.Meta!$A:$A,Obj.Meta!$D:$D,"-",0,1))</f>
        <v>-</v>
      </c>
      <c r="M1009" s="300" t="str">
        <f>IF($K1009="","-",_xlfn.XLOOKUP($K1009,Obj.Meta!$A:$A,Obj.Meta!$F:$F,"-",0,1))</f>
        <v>-</v>
      </c>
      <c r="N1009" s="337" t="str">
        <f t="shared" si="31"/>
        <v>---</v>
      </c>
      <c r="O1009" s="333"/>
      <c r="P1009" s="54"/>
      <c r="Q1009" s="52"/>
      <c r="R1009" s="34"/>
      <c r="S1009" s="53"/>
      <c r="T1009" s="208"/>
      <c r="U1009" s="726"/>
      <c r="V1009" s="206"/>
      <c r="W1009" s="206"/>
      <c r="X1009" s="678"/>
      <c r="Y1009" s="34"/>
      <c r="Z1009" s="610"/>
      <c r="AA1009" s="608"/>
    </row>
    <row r="1010" spans="1:27">
      <c r="A1010" s="145" t="str">
        <f t="shared" si="30"/>
        <v>-</v>
      </c>
      <c r="B1010" s="146" t="str">
        <f>_xlfn.XLOOKUP($A1010,Dept.Meta!$A:$A,Dept.Meta!$F:$F,"-",0,1)</f>
        <v>-</v>
      </c>
      <c r="C1010" s="629" t="str">
        <f>_xlfn.XLOOKUP(_xlfn.CONCAT($G1010,"-",$I1010),Div.Meta!$H:$H,Div.Meta!$C:$C,"-",0,1)</f>
        <v>-</v>
      </c>
      <c r="D1010" s="302"/>
      <c r="E1010" s="146" t="str">
        <f>IF($D1010="","-",_xlfn.XLOOKUP($D1010,Fund.Meta!$A:$A,Fund.Meta!$D:$D,"-",0,1))</f>
        <v>-</v>
      </c>
      <c r="F1010" s="303" t="str">
        <f>IF($D1010="","-",_xlfn.XLOOKUP($D1010,Fund.Meta!$A:$A,Fund.Meta!$E:$E,"-",0,1))</f>
        <v>-</v>
      </c>
      <c r="G1010" s="334"/>
      <c r="H1010" s="303" t="str">
        <f>IF($G1010="","-",_xlfn.XLOOKUP($G1010,Appr.Meta!$A:$A,Appr.Meta!$D:$D,"-",0,1))</f>
        <v>-</v>
      </c>
      <c r="I1010" s="302"/>
      <c r="J1010" s="303" t="str">
        <f>IF($I1010="","-",_xlfn.XLOOKUP($I1010,'CC.Meta'!$A:$A,'CC.Meta'!$D:$D,"-",0,1))</f>
        <v>-</v>
      </c>
      <c r="K1010" s="302"/>
      <c r="L1010" s="146" t="str">
        <f>IF($K1010="","-",_xlfn.XLOOKUP($K1010,Obj.Meta!$A:$A,Obj.Meta!$D:$D,"-",0,1))</f>
        <v>-</v>
      </c>
      <c r="M1010" s="300" t="str">
        <f>IF($K1010="","-",_xlfn.XLOOKUP($K1010,Obj.Meta!$A:$A,Obj.Meta!$F:$F,"-",0,1))</f>
        <v>-</v>
      </c>
      <c r="N1010" s="337" t="str">
        <f t="shared" si="31"/>
        <v>---</v>
      </c>
      <c r="O1010" s="333"/>
      <c r="P1010" s="54"/>
      <c r="Q1010" s="52"/>
      <c r="R1010" s="34"/>
      <c r="S1010" s="53"/>
      <c r="T1010" s="208"/>
      <c r="U1010" s="726"/>
      <c r="V1010" s="206"/>
      <c r="W1010" s="206"/>
      <c r="X1010" s="678"/>
      <c r="Y1010" s="34"/>
      <c r="Z1010" s="610"/>
      <c r="AA1010" s="608"/>
    </row>
    <row r="1011" spans="1:27">
      <c r="A1011" s="145" t="str">
        <f t="shared" si="30"/>
        <v>-</v>
      </c>
      <c r="B1011" s="146" t="str">
        <f>_xlfn.XLOOKUP($A1011,Dept.Meta!$A:$A,Dept.Meta!$F:$F,"-",0,1)</f>
        <v>-</v>
      </c>
      <c r="C1011" s="629" t="str">
        <f>_xlfn.XLOOKUP(_xlfn.CONCAT($G1011,"-",$I1011),Div.Meta!$H:$H,Div.Meta!$C:$C,"-",0,1)</f>
        <v>-</v>
      </c>
      <c r="D1011" s="302"/>
      <c r="E1011" s="146" t="str">
        <f>IF($D1011="","-",_xlfn.XLOOKUP($D1011,Fund.Meta!$A:$A,Fund.Meta!$D:$D,"-",0,1))</f>
        <v>-</v>
      </c>
      <c r="F1011" s="303" t="str">
        <f>IF($D1011="","-",_xlfn.XLOOKUP($D1011,Fund.Meta!$A:$A,Fund.Meta!$E:$E,"-",0,1))</f>
        <v>-</v>
      </c>
      <c r="G1011" s="334"/>
      <c r="H1011" s="303" t="str">
        <f>IF($G1011="","-",_xlfn.XLOOKUP($G1011,Appr.Meta!$A:$A,Appr.Meta!$D:$D,"-",0,1))</f>
        <v>-</v>
      </c>
      <c r="I1011" s="302"/>
      <c r="J1011" s="303" t="str">
        <f>IF($I1011="","-",_xlfn.XLOOKUP($I1011,'CC.Meta'!$A:$A,'CC.Meta'!$D:$D,"-",0,1))</f>
        <v>-</v>
      </c>
      <c r="K1011" s="302"/>
      <c r="L1011" s="146" t="str">
        <f>IF($K1011="","-",_xlfn.XLOOKUP($K1011,Obj.Meta!$A:$A,Obj.Meta!$D:$D,"-",0,1))</f>
        <v>-</v>
      </c>
      <c r="M1011" s="300" t="str">
        <f>IF($K1011="","-",_xlfn.XLOOKUP($K1011,Obj.Meta!$A:$A,Obj.Meta!$F:$F,"-",0,1))</f>
        <v>-</v>
      </c>
      <c r="N1011" s="337" t="str">
        <f t="shared" si="31"/>
        <v>---</v>
      </c>
      <c r="O1011" s="333"/>
      <c r="P1011" s="54"/>
      <c r="Q1011" s="52"/>
      <c r="R1011" s="34"/>
      <c r="S1011" s="53"/>
      <c r="T1011" s="208"/>
      <c r="U1011" s="726"/>
      <c r="V1011" s="206"/>
      <c r="W1011" s="206"/>
      <c r="X1011" s="678"/>
      <c r="Y1011" s="34"/>
      <c r="Z1011" s="610"/>
      <c r="AA1011" s="608"/>
    </row>
    <row r="1012" spans="1:27">
      <c r="A1012" s="145" t="str">
        <f t="shared" si="30"/>
        <v>-</v>
      </c>
      <c r="B1012" s="146" t="str">
        <f>_xlfn.XLOOKUP($A1012,Dept.Meta!$A:$A,Dept.Meta!$F:$F,"-",0,1)</f>
        <v>-</v>
      </c>
      <c r="C1012" s="629" t="str">
        <f>_xlfn.XLOOKUP(_xlfn.CONCAT($G1012,"-",$I1012),Div.Meta!$H:$H,Div.Meta!$C:$C,"-",0,1)</f>
        <v>-</v>
      </c>
      <c r="D1012" s="302"/>
      <c r="E1012" s="146" t="str">
        <f>IF($D1012="","-",_xlfn.XLOOKUP($D1012,Fund.Meta!$A:$A,Fund.Meta!$D:$D,"-",0,1))</f>
        <v>-</v>
      </c>
      <c r="F1012" s="303" t="str">
        <f>IF($D1012="","-",_xlfn.XLOOKUP($D1012,Fund.Meta!$A:$A,Fund.Meta!$E:$E,"-",0,1))</f>
        <v>-</v>
      </c>
      <c r="G1012" s="334"/>
      <c r="H1012" s="303" t="str">
        <f>IF($G1012="","-",_xlfn.XLOOKUP($G1012,Appr.Meta!$A:$A,Appr.Meta!$D:$D,"-",0,1))</f>
        <v>-</v>
      </c>
      <c r="I1012" s="302"/>
      <c r="J1012" s="303" t="str">
        <f>IF($I1012="","-",_xlfn.XLOOKUP($I1012,'CC.Meta'!$A:$A,'CC.Meta'!$D:$D,"-",0,1))</f>
        <v>-</v>
      </c>
      <c r="K1012" s="302"/>
      <c r="L1012" s="146" t="str">
        <f>IF($K1012="","-",_xlfn.XLOOKUP($K1012,Obj.Meta!$A:$A,Obj.Meta!$D:$D,"-",0,1))</f>
        <v>-</v>
      </c>
      <c r="M1012" s="300" t="str">
        <f>IF($K1012="","-",_xlfn.XLOOKUP($K1012,Obj.Meta!$A:$A,Obj.Meta!$F:$F,"-",0,1))</f>
        <v>-</v>
      </c>
      <c r="N1012" s="337" t="str">
        <f t="shared" si="31"/>
        <v>---</v>
      </c>
      <c r="O1012" s="333"/>
      <c r="P1012" s="54"/>
      <c r="Q1012" s="52"/>
      <c r="R1012" s="34"/>
      <c r="S1012" s="53"/>
      <c r="T1012" s="208"/>
      <c r="U1012" s="726"/>
      <c r="V1012" s="206"/>
      <c r="W1012" s="206"/>
      <c r="X1012" s="678"/>
      <c r="Y1012" s="34"/>
      <c r="Z1012" s="610"/>
      <c r="AA1012" s="608"/>
    </row>
    <row r="1013" spans="1:27">
      <c r="A1013" s="145" t="str">
        <f t="shared" si="30"/>
        <v>-</v>
      </c>
      <c r="B1013" s="146" t="str">
        <f>_xlfn.XLOOKUP($A1013,Dept.Meta!$A:$A,Dept.Meta!$F:$F,"-",0,1)</f>
        <v>-</v>
      </c>
      <c r="C1013" s="629" t="str">
        <f>_xlfn.XLOOKUP(_xlfn.CONCAT($G1013,"-",$I1013),Div.Meta!$H:$H,Div.Meta!$C:$C,"-",0,1)</f>
        <v>-</v>
      </c>
      <c r="D1013" s="302"/>
      <c r="E1013" s="146" t="str">
        <f>IF($D1013="","-",_xlfn.XLOOKUP($D1013,Fund.Meta!$A:$A,Fund.Meta!$D:$D,"-",0,1))</f>
        <v>-</v>
      </c>
      <c r="F1013" s="303" t="str">
        <f>IF($D1013="","-",_xlfn.XLOOKUP($D1013,Fund.Meta!$A:$A,Fund.Meta!$E:$E,"-",0,1))</f>
        <v>-</v>
      </c>
      <c r="G1013" s="334"/>
      <c r="H1013" s="303" t="str">
        <f>IF($G1013="","-",_xlfn.XLOOKUP($G1013,Appr.Meta!$A:$A,Appr.Meta!$D:$D,"-",0,1))</f>
        <v>-</v>
      </c>
      <c r="I1013" s="302"/>
      <c r="J1013" s="303" t="str">
        <f>IF($I1013="","-",_xlfn.XLOOKUP($I1013,'CC.Meta'!$A:$A,'CC.Meta'!$D:$D,"-",0,1))</f>
        <v>-</v>
      </c>
      <c r="K1013" s="302"/>
      <c r="L1013" s="146" t="str">
        <f>IF($K1013="","-",_xlfn.XLOOKUP($K1013,Obj.Meta!$A:$A,Obj.Meta!$D:$D,"-",0,1))</f>
        <v>-</v>
      </c>
      <c r="M1013" s="300" t="str">
        <f>IF($K1013="","-",_xlfn.XLOOKUP($K1013,Obj.Meta!$A:$A,Obj.Meta!$F:$F,"-",0,1))</f>
        <v>-</v>
      </c>
      <c r="N1013" s="337" t="str">
        <f t="shared" si="31"/>
        <v>---</v>
      </c>
      <c r="O1013" s="333"/>
      <c r="P1013" s="54"/>
      <c r="Q1013" s="52"/>
      <c r="R1013" s="34"/>
      <c r="S1013" s="53"/>
      <c r="T1013" s="208"/>
      <c r="U1013" s="726"/>
      <c r="V1013" s="206"/>
      <c r="W1013" s="206"/>
      <c r="X1013" s="678"/>
      <c r="Y1013" s="34"/>
      <c r="Z1013" s="610"/>
      <c r="AA1013" s="608"/>
    </row>
    <row r="1014" spans="1:27">
      <c r="A1014" s="145" t="str">
        <f t="shared" si="30"/>
        <v>-</v>
      </c>
      <c r="B1014" s="146" t="str">
        <f>_xlfn.XLOOKUP($A1014,Dept.Meta!$A:$A,Dept.Meta!$F:$F,"-",0,1)</f>
        <v>-</v>
      </c>
      <c r="C1014" s="629" t="str">
        <f>_xlfn.XLOOKUP(_xlfn.CONCAT($G1014,"-",$I1014),Div.Meta!$H:$H,Div.Meta!$C:$C,"-",0,1)</f>
        <v>-</v>
      </c>
      <c r="D1014" s="302"/>
      <c r="E1014" s="146" t="str">
        <f>IF($D1014="","-",_xlfn.XLOOKUP($D1014,Fund.Meta!$A:$A,Fund.Meta!$D:$D,"-",0,1))</f>
        <v>-</v>
      </c>
      <c r="F1014" s="303" t="str">
        <f>IF($D1014="","-",_xlfn.XLOOKUP($D1014,Fund.Meta!$A:$A,Fund.Meta!$E:$E,"-",0,1))</f>
        <v>-</v>
      </c>
      <c r="G1014" s="334"/>
      <c r="H1014" s="303" t="str">
        <f>IF($G1014="","-",_xlfn.XLOOKUP($G1014,Appr.Meta!$A:$A,Appr.Meta!$D:$D,"-",0,1))</f>
        <v>-</v>
      </c>
      <c r="I1014" s="302"/>
      <c r="J1014" s="303" t="str">
        <f>IF($I1014="","-",_xlfn.XLOOKUP($I1014,'CC.Meta'!$A:$A,'CC.Meta'!$D:$D,"-",0,1))</f>
        <v>-</v>
      </c>
      <c r="K1014" s="302"/>
      <c r="L1014" s="146" t="str">
        <f>IF($K1014="","-",_xlfn.XLOOKUP($K1014,Obj.Meta!$A:$A,Obj.Meta!$D:$D,"-",0,1))</f>
        <v>-</v>
      </c>
      <c r="M1014" s="300" t="str">
        <f>IF($K1014="","-",_xlfn.XLOOKUP($K1014,Obj.Meta!$A:$A,Obj.Meta!$F:$F,"-",0,1))</f>
        <v>-</v>
      </c>
      <c r="N1014" s="337" t="str">
        <f t="shared" si="31"/>
        <v>---</v>
      </c>
      <c r="O1014" s="333"/>
      <c r="P1014" s="54"/>
      <c r="Q1014" s="52"/>
      <c r="R1014" s="34"/>
      <c r="S1014" s="53"/>
      <c r="T1014" s="208"/>
      <c r="U1014" s="726"/>
      <c r="V1014" s="206"/>
      <c r="W1014" s="206"/>
      <c r="X1014" s="678"/>
      <c r="Y1014" s="34"/>
      <c r="Z1014" s="610"/>
      <c r="AA1014" s="608"/>
    </row>
    <row r="1015" spans="1:27">
      <c r="A1015" s="145" t="str">
        <f t="shared" si="30"/>
        <v>-</v>
      </c>
      <c r="B1015" s="146" t="str">
        <f>_xlfn.XLOOKUP($A1015,Dept.Meta!$A:$A,Dept.Meta!$F:$F,"-",0,1)</f>
        <v>-</v>
      </c>
      <c r="C1015" s="629" t="str">
        <f>_xlfn.XLOOKUP(_xlfn.CONCAT($G1015,"-",$I1015),Div.Meta!$H:$H,Div.Meta!$C:$C,"-",0,1)</f>
        <v>-</v>
      </c>
      <c r="D1015" s="302"/>
      <c r="E1015" s="146" t="str">
        <f>IF($D1015="","-",_xlfn.XLOOKUP($D1015,Fund.Meta!$A:$A,Fund.Meta!$D:$D,"-",0,1))</f>
        <v>-</v>
      </c>
      <c r="F1015" s="303" t="str">
        <f>IF($D1015="","-",_xlfn.XLOOKUP($D1015,Fund.Meta!$A:$A,Fund.Meta!$E:$E,"-",0,1))</f>
        <v>-</v>
      </c>
      <c r="G1015" s="334"/>
      <c r="H1015" s="303" t="str">
        <f>IF($G1015="","-",_xlfn.XLOOKUP($G1015,Appr.Meta!$A:$A,Appr.Meta!$D:$D,"-",0,1))</f>
        <v>-</v>
      </c>
      <c r="I1015" s="302"/>
      <c r="J1015" s="303" t="str">
        <f>IF($I1015="","-",_xlfn.XLOOKUP($I1015,'CC.Meta'!$A:$A,'CC.Meta'!$D:$D,"-",0,1))</f>
        <v>-</v>
      </c>
      <c r="K1015" s="302"/>
      <c r="L1015" s="146" t="str">
        <f>IF($K1015="","-",_xlfn.XLOOKUP($K1015,Obj.Meta!$A:$A,Obj.Meta!$D:$D,"-",0,1))</f>
        <v>-</v>
      </c>
      <c r="M1015" s="300" t="str">
        <f>IF($K1015="","-",_xlfn.XLOOKUP($K1015,Obj.Meta!$A:$A,Obj.Meta!$F:$F,"-",0,1))</f>
        <v>-</v>
      </c>
      <c r="N1015" s="337" t="str">
        <f t="shared" si="31"/>
        <v>---</v>
      </c>
      <c r="O1015" s="333"/>
      <c r="P1015" s="54"/>
      <c r="Q1015" s="52"/>
      <c r="R1015" s="34"/>
      <c r="S1015" s="53"/>
      <c r="T1015" s="208"/>
      <c r="U1015" s="726"/>
      <c r="V1015" s="206"/>
      <c r="W1015" s="206"/>
      <c r="X1015" s="678"/>
      <c r="Y1015" s="34"/>
      <c r="Z1015" s="610"/>
      <c r="AA1015" s="608"/>
    </row>
    <row r="1016" spans="1:27">
      <c r="A1016" s="145" t="str">
        <f t="shared" si="30"/>
        <v>-</v>
      </c>
      <c r="B1016" s="146" t="str">
        <f>_xlfn.XLOOKUP($A1016,Dept.Meta!$A:$A,Dept.Meta!$F:$F,"-",0,1)</f>
        <v>-</v>
      </c>
      <c r="C1016" s="629" t="str">
        <f>_xlfn.XLOOKUP(_xlfn.CONCAT($G1016,"-",$I1016),Div.Meta!$H:$H,Div.Meta!$C:$C,"-",0,1)</f>
        <v>-</v>
      </c>
      <c r="D1016" s="302"/>
      <c r="E1016" s="146" t="str">
        <f>IF($D1016="","-",_xlfn.XLOOKUP($D1016,Fund.Meta!$A:$A,Fund.Meta!$D:$D,"-",0,1))</f>
        <v>-</v>
      </c>
      <c r="F1016" s="303" t="str">
        <f>IF($D1016="","-",_xlfn.XLOOKUP($D1016,Fund.Meta!$A:$A,Fund.Meta!$E:$E,"-",0,1))</f>
        <v>-</v>
      </c>
      <c r="G1016" s="334"/>
      <c r="H1016" s="303" t="str">
        <f>IF($G1016="","-",_xlfn.XLOOKUP($G1016,Appr.Meta!$A:$A,Appr.Meta!$D:$D,"-",0,1))</f>
        <v>-</v>
      </c>
      <c r="I1016" s="302"/>
      <c r="J1016" s="303" t="str">
        <f>IF($I1016="","-",_xlfn.XLOOKUP($I1016,'CC.Meta'!$A:$A,'CC.Meta'!$D:$D,"-",0,1))</f>
        <v>-</v>
      </c>
      <c r="K1016" s="302"/>
      <c r="L1016" s="146" t="str">
        <f>IF($K1016="","-",_xlfn.XLOOKUP($K1016,Obj.Meta!$A:$A,Obj.Meta!$D:$D,"-",0,1))</f>
        <v>-</v>
      </c>
      <c r="M1016" s="300" t="str">
        <f>IF($K1016="","-",_xlfn.XLOOKUP($K1016,Obj.Meta!$A:$A,Obj.Meta!$F:$F,"-",0,1))</f>
        <v>-</v>
      </c>
      <c r="N1016" s="337" t="str">
        <f t="shared" si="31"/>
        <v>---</v>
      </c>
      <c r="O1016" s="333"/>
      <c r="P1016" s="54"/>
      <c r="Q1016" s="52"/>
      <c r="R1016" s="34"/>
      <c r="S1016" s="53"/>
      <c r="T1016" s="208"/>
      <c r="U1016" s="726"/>
      <c r="V1016" s="206"/>
      <c r="W1016" s="206"/>
      <c r="X1016" s="678"/>
      <c r="Y1016" s="34"/>
      <c r="Z1016" s="610"/>
      <c r="AA1016" s="608"/>
    </row>
    <row r="1017" spans="1:27">
      <c r="A1017" s="145" t="str">
        <f t="shared" si="30"/>
        <v>-</v>
      </c>
      <c r="B1017" s="146" t="str">
        <f>_xlfn.XLOOKUP($A1017,Dept.Meta!$A:$A,Dept.Meta!$F:$F,"-",0,1)</f>
        <v>-</v>
      </c>
      <c r="C1017" s="629" t="str">
        <f>_xlfn.XLOOKUP(_xlfn.CONCAT($G1017,"-",$I1017),Div.Meta!$H:$H,Div.Meta!$C:$C,"-",0,1)</f>
        <v>-</v>
      </c>
      <c r="D1017" s="302"/>
      <c r="E1017" s="146" t="str">
        <f>IF($D1017="","-",_xlfn.XLOOKUP($D1017,Fund.Meta!$A:$A,Fund.Meta!$D:$D,"-",0,1))</f>
        <v>-</v>
      </c>
      <c r="F1017" s="303" t="str">
        <f>IF($D1017="","-",_xlfn.XLOOKUP($D1017,Fund.Meta!$A:$A,Fund.Meta!$E:$E,"-",0,1))</f>
        <v>-</v>
      </c>
      <c r="G1017" s="334"/>
      <c r="H1017" s="303" t="str">
        <f>IF($G1017="","-",_xlfn.XLOOKUP($G1017,Appr.Meta!$A:$A,Appr.Meta!$D:$D,"-",0,1))</f>
        <v>-</v>
      </c>
      <c r="I1017" s="302"/>
      <c r="J1017" s="303" t="str">
        <f>IF($I1017="","-",_xlfn.XLOOKUP($I1017,'CC.Meta'!$A:$A,'CC.Meta'!$D:$D,"-",0,1))</f>
        <v>-</v>
      </c>
      <c r="K1017" s="302"/>
      <c r="L1017" s="146" t="str">
        <f>IF($K1017="","-",_xlfn.XLOOKUP($K1017,Obj.Meta!$A:$A,Obj.Meta!$D:$D,"-",0,1))</f>
        <v>-</v>
      </c>
      <c r="M1017" s="300" t="str">
        <f>IF($K1017="","-",_xlfn.XLOOKUP($K1017,Obj.Meta!$A:$A,Obj.Meta!$F:$F,"-",0,1))</f>
        <v>-</v>
      </c>
      <c r="N1017" s="337" t="str">
        <f t="shared" si="31"/>
        <v>---</v>
      </c>
      <c r="O1017" s="333"/>
      <c r="P1017" s="54"/>
      <c r="Q1017" s="52"/>
      <c r="R1017" s="34"/>
      <c r="S1017" s="53"/>
      <c r="T1017" s="208"/>
      <c r="U1017" s="726"/>
      <c r="V1017" s="206"/>
      <c r="W1017" s="206"/>
      <c r="X1017" s="678"/>
      <c r="Y1017" s="34"/>
      <c r="Z1017" s="610"/>
      <c r="AA1017" s="608"/>
    </row>
    <row r="1018" spans="1:27">
      <c r="A1018" s="145" t="str">
        <f t="shared" si="30"/>
        <v>-</v>
      </c>
      <c r="B1018" s="146" t="str">
        <f>_xlfn.XLOOKUP($A1018,Dept.Meta!$A:$A,Dept.Meta!$F:$F,"-",0,1)</f>
        <v>-</v>
      </c>
      <c r="C1018" s="629" t="str">
        <f>_xlfn.XLOOKUP(_xlfn.CONCAT($G1018,"-",$I1018),Div.Meta!$H:$H,Div.Meta!$C:$C,"-",0,1)</f>
        <v>-</v>
      </c>
      <c r="D1018" s="302"/>
      <c r="E1018" s="146" t="str">
        <f>IF($D1018="","-",_xlfn.XLOOKUP($D1018,Fund.Meta!$A:$A,Fund.Meta!$D:$D,"-",0,1))</f>
        <v>-</v>
      </c>
      <c r="F1018" s="303" t="str">
        <f>IF($D1018="","-",_xlfn.XLOOKUP($D1018,Fund.Meta!$A:$A,Fund.Meta!$E:$E,"-",0,1))</f>
        <v>-</v>
      </c>
      <c r="G1018" s="334"/>
      <c r="H1018" s="303" t="str">
        <f>IF($G1018="","-",_xlfn.XLOOKUP($G1018,Appr.Meta!$A:$A,Appr.Meta!$D:$D,"-",0,1))</f>
        <v>-</v>
      </c>
      <c r="I1018" s="302"/>
      <c r="J1018" s="303" t="str">
        <f>IF($I1018="","-",_xlfn.XLOOKUP($I1018,'CC.Meta'!$A:$A,'CC.Meta'!$D:$D,"-",0,1))</f>
        <v>-</v>
      </c>
      <c r="K1018" s="302"/>
      <c r="L1018" s="146" t="str">
        <f>IF($K1018="","-",_xlfn.XLOOKUP($K1018,Obj.Meta!$A:$A,Obj.Meta!$D:$D,"-",0,1))</f>
        <v>-</v>
      </c>
      <c r="M1018" s="300" t="str">
        <f>IF($K1018="","-",_xlfn.XLOOKUP($K1018,Obj.Meta!$A:$A,Obj.Meta!$F:$F,"-",0,1))</f>
        <v>-</v>
      </c>
      <c r="N1018" s="337" t="str">
        <f t="shared" si="31"/>
        <v>---</v>
      </c>
      <c r="O1018" s="333"/>
      <c r="P1018" s="54"/>
      <c r="Q1018" s="52"/>
      <c r="R1018" s="34"/>
      <c r="S1018" s="53"/>
      <c r="T1018" s="208"/>
      <c r="U1018" s="726"/>
      <c r="V1018" s="206"/>
      <c r="W1018" s="206"/>
      <c r="X1018" s="678"/>
      <c r="Y1018" s="34"/>
      <c r="Z1018" s="610"/>
      <c r="AA1018" s="608"/>
    </row>
    <row r="1019" spans="1:27">
      <c r="A1019" s="145" t="str">
        <f t="shared" si="30"/>
        <v>-</v>
      </c>
      <c r="B1019" s="146" t="str">
        <f>_xlfn.XLOOKUP($A1019,Dept.Meta!$A:$A,Dept.Meta!$F:$F,"-",0,1)</f>
        <v>-</v>
      </c>
      <c r="C1019" s="629" t="str">
        <f>_xlfn.XLOOKUP(_xlfn.CONCAT($G1019,"-",$I1019),Div.Meta!$H:$H,Div.Meta!$C:$C,"-",0,1)</f>
        <v>-</v>
      </c>
      <c r="D1019" s="302"/>
      <c r="E1019" s="146" t="str">
        <f>IF($D1019="","-",_xlfn.XLOOKUP($D1019,Fund.Meta!$A:$A,Fund.Meta!$D:$D,"-",0,1))</f>
        <v>-</v>
      </c>
      <c r="F1019" s="303" t="str">
        <f>IF($D1019="","-",_xlfn.XLOOKUP($D1019,Fund.Meta!$A:$A,Fund.Meta!$E:$E,"-",0,1))</f>
        <v>-</v>
      </c>
      <c r="G1019" s="334"/>
      <c r="H1019" s="303" t="str">
        <f>IF($G1019="","-",_xlfn.XLOOKUP($G1019,Appr.Meta!$A:$A,Appr.Meta!$D:$D,"-",0,1))</f>
        <v>-</v>
      </c>
      <c r="I1019" s="302"/>
      <c r="J1019" s="303" t="str">
        <f>IF($I1019="","-",_xlfn.XLOOKUP($I1019,'CC.Meta'!$A:$A,'CC.Meta'!$D:$D,"-",0,1))</f>
        <v>-</v>
      </c>
      <c r="K1019" s="302"/>
      <c r="L1019" s="146" t="str">
        <f>IF($K1019="","-",_xlfn.XLOOKUP($K1019,Obj.Meta!$A:$A,Obj.Meta!$D:$D,"-",0,1))</f>
        <v>-</v>
      </c>
      <c r="M1019" s="300" t="str">
        <f>IF($K1019="","-",_xlfn.XLOOKUP($K1019,Obj.Meta!$A:$A,Obj.Meta!$F:$F,"-",0,1))</f>
        <v>-</v>
      </c>
      <c r="N1019" s="337" t="str">
        <f t="shared" si="31"/>
        <v>---</v>
      </c>
      <c r="O1019" s="333"/>
      <c r="P1019" s="54"/>
      <c r="Q1019" s="52"/>
      <c r="R1019" s="34"/>
      <c r="S1019" s="53"/>
      <c r="T1019" s="208"/>
      <c r="U1019" s="726"/>
      <c r="V1019" s="206"/>
      <c r="W1019" s="206"/>
      <c r="X1019" s="678"/>
      <c r="Y1019" s="34"/>
      <c r="Z1019" s="610"/>
      <c r="AA1019" s="608"/>
    </row>
    <row r="1020" spans="1:27">
      <c r="A1020" s="145" t="str">
        <f t="shared" si="30"/>
        <v>-</v>
      </c>
      <c r="B1020" s="146" t="str">
        <f>_xlfn.XLOOKUP($A1020,Dept.Meta!$A:$A,Dept.Meta!$F:$F,"-",0,1)</f>
        <v>-</v>
      </c>
      <c r="C1020" s="629" t="str">
        <f>_xlfn.XLOOKUP(_xlfn.CONCAT($G1020,"-",$I1020),Div.Meta!$H:$H,Div.Meta!$C:$C,"-",0,1)</f>
        <v>-</v>
      </c>
      <c r="D1020" s="302"/>
      <c r="E1020" s="146" t="str">
        <f>IF($D1020="","-",_xlfn.XLOOKUP($D1020,Fund.Meta!$A:$A,Fund.Meta!$D:$D,"-",0,1))</f>
        <v>-</v>
      </c>
      <c r="F1020" s="303" t="str">
        <f>IF($D1020="","-",_xlfn.XLOOKUP($D1020,Fund.Meta!$A:$A,Fund.Meta!$E:$E,"-",0,1))</f>
        <v>-</v>
      </c>
      <c r="G1020" s="334"/>
      <c r="H1020" s="303" t="str">
        <f>IF($G1020="","-",_xlfn.XLOOKUP($G1020,Appr.Meta!$A:$A,Appr.Meta!$D:$D,"-",0,1))</f>
        <v>-</v>
      </c>
      <c r="I1020" s="302"/>
      <c r="J1020" s="303" t="str">
        <f>IF($I1020="","-",_xlfn.XLOOKUP($I1020,'CC.Meta'!$A:$A,'CC.Meta'!$D:$D,"-",0,1))</f>
        <v>-</v>
      </c>
      <c r="K1020" s="302"/>
      <c r="L1020" s="146" t="str">
        <f>IF($K1020="","-",_xlfn.XLOOKUP($K1020,Obj.Meta!$A:$A,Obj.Meta!$D:$D,"-",0,1))</f>
        <v>-</v>
      </c>
      <c r="M1020" s="300" t="str">
        <f>IF($K1020="","-",_xlfn.XLOOKUP($K1020,Obj.Meta!$A:$A,Obj.Meta!$F:$F,"-",0,1))</f>
        <v>-</v>
      </c>
      <c r="N1020" s="337" t="str">
        <f t="shared" si="31"/>
        <v>---</v>
      </c>
      <c r="O1020" s="333"/>
      <c r="P1020" s="54"/>
      <c r="Q1020" s="52"/>
      <c r="R1020" s="34"/>
      <c r="S1020" s="53"/>
      <c r="T1020" s="208"/>
      <c r="U1020" s="726"/>
      <c r="V1020" s="206"/>
      <c r="W1020" s="206"/>
      <c r="X1020" s="678"/>
      <c r="Y1020" s="34"/>
      <c r="Z1020" s="610"/>
      <c r="AA1020" s="608"/>
    </row>
    <row r="1021" spans="1:27">
      <c r="A1021" s="145" t="str">
        <f t="shared" si="30"/>
        <v>-</v>
      </c>
      <c r="B1021" s="146" t="str">
        <f>_xlfn.XLOOKUP($A1021,Dept.Meta!$A:$A,Dept.Meta!$F:$F,"-",0,1)</f>
        <v>-</v>
      </c>
      <c r="C1021" s="629" t="str">
        <f>_xlfn.XLOOKUP(_xlfn.CONCAT($G1021,"-",$I1021),Div.Meta!$H:$H,Div.Meta!$C:$C,"-",0,1)</f>
        <v>-</v>
      </c>
      <c r="D1021" s="302"/>
      <c r="E1021" s="146" t="str">
        <f>IF($D1021="","-",_xlfn.XLOOKUP($D1021,Fund.Meta!$A:$A,Fund.Meta!$D:$D,"-",0,1))</f>
        <v>-</v>
      </c>
      <c r="F1021" s="303" t="str">
        <f>IF($D1021="","-",_xlfn.XLOOKUP($D1021,Fund.Meta!$A:$A,Fund.Meta!$E:$E,"-",0,1))</f>
        <v>-</v>
      </c>
      <c r="G1021" s="334"/>
      <c r="H1021" s="303" t="str">
        <f>IF($G1021="","-",_xlfn.XLOOKUP($G1021,Appr.Meta!$A:$A,Appr.Meta!$D:$D,"-",0,1))</f>
        <v>-</v>
      </c>
      <c r="I1021" s="302"/>
      <c r="J1021" s="303" t="str">
        <f>IF($I1021="","-",_xlfn.XLOOKUP($I1021,'CC.Meta'!$A:$A,'CC.Meta'!$D:$D,"-",0,1))</f>
        <v>-</v>
      </c>
      <c r="K1021" s="302"/>
      <c r="L1021" s="146" t="str">
        <f>IF($K1021="","-",_xlfn.XLOOKUP($K1021,Obj.Meta!$A:$A,Obj.Meta!$D:$D,"-",0,1))</f>
        <v>-</v>
      </c>
      <c r="M1021" s="300" t="str">
        <f>IF($K1021="","-",_xlfn.XLOOKUP($K1021,Obj.Meta!$A:$A,Obj.Meta!$F:$F,"-",0,1))</f>
        <v>-</v>
      </c>
      <c r="N1021" s="337" t="str">
        <f t="shared" si="31"/>
        <v>---</v>
      </c>
      <c r="O1021" s="333"/>
      <c r="P1021" s="54"/>
      <c r="Q1021" s="52"/>
      <c r="R1021" s="34"/>
      <c r="S1021" s="53"/>
      <c r="T1021" s="208"/>
      <c r="U1021" s="726"/>
      <c r="V1021" s="206"/>
      <c r="W1021" s="206"/>
      <c r="X1021" s="678"/>
      <c r="Y1021" s="34"/>
      <c r="Z1021" s="610"/>
      <c r="AA1021" s="608"/>
    </row>
    <row r="1022" spans="1:27">
      <c r="A1022" s="145" t="str">
        <f t="shared" si="30"/>
        <v>-</v>
      </c>
      <c r="B1022" s="146" t="str">
        <f>_xlfn.XLOOKUP($A1022,Dept.Meta!$A:$A,Dept.Meta!$F:$F,"-",0,1)</f>
        <v>-</v>
      </c>
      <c r="C1022" s="629" t="str">
        <f>_xlfn.XLOOKUP(_xlfn.CONCAT($G1022,"-",$I1022),Div.Meta!$H:$H,Div.Meta!$C:$C,"-",0,1)</f>
        <v>-</v>
      </c>
      <c r="D1022" s="302"/>
      <c r="E1022" s="146" t="str">
        <f>IF($D1022="","-",_xlfn.XLOOKUP($D1022,Fund.Meta!$A:$A,Fund.Meta!$D:$D,"-",0,1))</f>
        <v>-</v>
      </c>
      <c r="F1022" s="303" t="str">
        <f>IF($D1022="","-",_xlfn.XLOOKUP($D1022,Fund.Meta!$A:$A,Fund.Meta!$E:$E,"-",0,1))</f>
        <v>-</v>
      </c>
      <c r="G1022" s="334"/>
      <c r="H1022" s="303" t="str">
        <f>IF($G1022="","-",_xlfn.XLOOKUP($G1022,Appr.Meta!$A:$A,Appr.Meta!$D:$D,"-",0,1))</f>
        <v>-</v>
      </c>
      <c r="I1022" s="302"/>
      <c r="J1022" s="303" t="str">
        <f>IF($I1022="","-",_xlfn.XLOOKUP($I1022,'CC.Meta'!$A:$A,'CC.Meta'!$D:$D,"-",0,1))</f>
        <v>-</v>
      </c>
      <c r="K1022" s="302"/>
      <c r="L1022" s="146" t="str">
        <f>IF($K1022="","-",_xlfn.XLOOKUP($K1022,Obj.Meta!$A:$A,Obj.Meta!$D:$D,"-",0,1))</f>
        <v>-</v>
      </c>
      <c r="M1022" s="300" t="str">
        <f>IF($K1022="","-",_xlfn.XLOOKUP($K1022,Obj.Meta!$A:$A,Obj.Meta!$F:$F,"-",0,1))</f>
        <v>-</v>
      </c>
      <c r="N1022" s="337" t="str">
        <f t="shared" si="31"/>
        <v>---</v>
      </c>
      <c r="O1022" s="333"/>
      <c r="P1022" s="54"/>
      <c r="Q1022" s="52"/>
      <c r="R1022" s="34"/>
      <c r="S1022" s="53"/>
      <c r="T1022" s="208"/>
      <c r="U1022" s="726"/>
      <c r="V1022" s="206"/>
      <c r="W1022" s="206"/>
      <c r="X1022" s="678"/>
      <c r="Y1022" s="34"/>
      <c r="Z1022" s="610"/>
      <c r="AA1022" s="608"/>
    </row>
    <row r="1023" spans="1:27">
      <c r="A1023" s="145" t="str">
        <f t="shared" si="30"/>
        <v>-</v>
      </c>
      <c r="B1023" s="146" t="str">
        <f>_xlfn.XLOOKUP($A1023,Dept.Meta!$A:$A,Dept.Meta!$F:$F,"-",0,1)</f>
        <v>-</v>
      </c>
      <c r="C1023" s="629" t="str">
        <f>_xlfn.XLOOKUP(_xlfn.CONCAT($G1023,"-",$I1023),Div.Meta!$H:$H,Div.Meta!$C:$C,"-",0,1)</f>
        <v>-</v>
      </c>
      <c r="D1023" s="302"/>
      <c r="E1023" s="146" t="str">
        <f>IF($D1023="","-",_xlfn.XLOOKUP($D1023,Fund.Meta!$A:$A,Fund.Meta!$D:$D,"-",0,1))</f>
        <v>-</v>
      </c>
      <c r="F1023" s="303" t="str">
        <f>IF($D1023="","-",_xlfn.XLOOKUP($D1023,Fund.Meta!$A:$A,Fund.Meta!$E:$E,"-",0,1))</f>
        <v>-</v>
      </c>
      <c r="G1023" s="334"/>
      <c r="H1023" s="303" t="str">
        <f>IF($G1023="","-",_xlfn.XLOOKUP($G1023,Appr.Meta!$A:$A,Appr.Meta!$D:$D,"-",0,1))</f>
        <v>-</v>
      </c>
      <c r="I1023" s="302"/>
      <c r="J1023" s="303" t="str">
        <f>IF($I1023="","-",_xlfn.XLOOKUP($I1023,'CC.Meta'!$A:$A,'CC.Meta'!$D:$D,"-",0,1))</f>
        <v>-</v>
      </c>
      <c r="K1023" s="302"/>
      <c r="L1023" s="146" t="str">
        <f>IF($K1023="","-",_xlfn.XLOOKUP($K1023,Obj.Meta!$A:$A,Obj.Meta!$D:$D,"-",0,1))</f>
        <v>-</v>
      </c>
      <c r="M1023" s="300" t="str">
        <f>IF($K1023="","-",_xlfn.XLOOKUP($K1023,Obj.Meta!$A:$A,Obj.Meta!$F:$F,"-",0,1))</f>
        <v>-</v>
      </c>
      <c r="N1023" s="337" t="str">
        <f t="shared" si="31"/>
        <v>---</v>
      </c>
      <c r="O1023" s="333"/>
      <c r="P1023" s="54"/>
      <c r="Q1023" s="52"/>
      <c r="R1023" s="34"/>
      <c r="S1023" s="53"/>
      <c r="T1023" s="208"/>
      <c r="U1023" s="726"/>
      <c r="V1023" s="206"/>
      <c r="W1023" s="206"/>
      <c r="X1023" s="678"/>
      <c r="Y1023" s="34"/>
      <c r="Z1023" s="610"/>
      <c r="AA1023" s="608"/>
    </row>
    <row r="1024" spans="1:27">
      <c r="A1024" s="145" t="str">
        <f t="shared" si="30"/>
        <v>-</v>
      </c>
      <c r="B1024" s="146" t="str">
        <f>_xlfn.XLOOKUP($A1024,Dept.Meta!$A:$A,Dept.Meta!$F:$F,"-",0,1)</f>
        <v>-</v>
      </c>
      <c r="C1024" s="629" t="str">
        <f>_xlfn.XLOOKUP(_xlfn.CONCAT($G1024,"-",$I1024),Div.Meta!$H:$H,Div.Meta!$C:$C,"-",0,1)</f>
        <v>-</v>
      </c>
      <c r="D1024" s="302"/>
      <c r="E1024" s="146" t="str">
        <f>IF($D1024="","-",_xlfn.XLOOKUP($D1024,Fund.Meta!$A:$A,Fund.Meta!$D:$D,"-",0,1))</f>
        <v>-</v>
      </c>
      <c r="F1024" s="303" t="str">
        <f>IF($D1024="","-",_xlfn.XLOOKUP($D1024,Fund.Meta!$A:$A,Fund.Meta!$E:$E,"-",0,1))</f>
        <v>-</v>
      </c>
      <c r="G1024" s="334"/>
      <c r="H1024" s="303" t="str">
        <f>IF($G1024="","-",_xlfn.XLOOKUP($G1024,Appr.Meta!$A:$A,Appr.Meta!$D:$D,"-",0,1))</f>
        <v>-</v>
      </c>
      <c r="I1024" s="302"/>
      <c r="J1024" s="303" t="str">
        <f>IF($I1024="","-",_xlfn.XLOOKUP($I1024,'CC.Meta'!$A:$A,'CC.Meta'!$D:$D,"-",0,1))</f>
        <v>-</v>
      </c>
      <c r="K1024" s="302"/>
      <c r="L1024" s="146" t="str">
        <f>IF($K1024="","-",_xlfn.XLOOKUP($K1024,Obj.Meta!$A:$A,Obj.Meta!$D:$D,"-",0,1))</f>
        <v>-</v>
      </c>
      <c r="M1024" s="300" t="str">
        <f>IF($K1024="","-",_xlfn.XLOOKUP($K1024,Obj.Meta!$A:$A,Obj.Meta!$F:$F,"-",0,1))</f>
        <v>-</v>
      </c>
      <c r="N1024" s="337" t="str">
        <f t="shared" si="31"/>
        <v>---</v>
      </c>
      <c r="O1024" s="333"/>
      <c r="P1024" s="54"/>
      <c r="Q1024" s="52"/>
      <c r="R1024" s="34"/>
      <c r="S1024" s="53"/>
      <c r="T1024" s="208"/>
      <c r="U1024" s="726"/>
      <c r="V1024" s="206"/>
      <c r="W1024" s="206"/>
      <c r="X1024" s="678"/>
      <c r="Y1024" s="34"/>
      <c r="Z1024" s="610"/>
      <c r="AA1024" s="608"/>
    </row>
    <row r="1025" spans="1:27">
      <c r="A1025" s="145" t="str">
        <f t="shared" si="30"/>
        <v>-</v>
      </c>
      <c r="B1025" s="146" t="str">
        <f>_xlfn.XLOOKUP($A1025,Dept.Meta!$A:$A,Dept.Meta!$F:$F,"-",0,1)</f>
        <v>-</v>
      </c>
      <c r="C1025" s="629" t="str">
        <f>_xlfn.XLOOKUP(_xlfn.CONCAT($G1025,"-",$I1025),Div.Meta!$H:$H,Div.Meta!$C:$C,"-",0,1)</f>
        <v>-</v>
      </c>
      <c r="D1025" s="302"/>
      <c r="E1025" s="146" t="str">
        <f>IF($D1025="","-",_xlfn.XLOOKUP($D1025,Fund.Meta!$A:$A,Fund.Meta!$D:$D,"-",0,1))</f>
        <v>-</v>
      </c>
      <c r="F1025" s="303" t="str">
        <f>IF($D1025="","-",_xlfn.XLOOKUP($D1025,Fund.Meta!$A:$A,Fund.Meta!$E:$E,"-",0,1))</f>
        <v>-</v>
      </c>
      <c r="G1025" s="334"/>
      <c r="H1025" s="303" t="str">
        <f>IF($G1025="","-",_xlfn.XLOOKUP($G1025,Appr.Meta!$A:$A,Appr.Meta!$D:$D,"-",0,1))</f>
        <v>-</v>
      </c>
      <c r="I1025" s="302"/>
      <c r="J1025" s="303" t="str">
        <f>IF($I1025="","-",_xlfn.XLOOKUP($I1025,'CC.Meta'!$A:$A,'CC.Meta'!$D:$D,"-",0,1))</f>
        <v>-</v>
      </c>
      <c r="K1025" s="302"/>
      <c r="L1025" s="146" t="str">
        <f>IF($K1025="","-",_xlfn.XLOOKUP($K1025,Obj.Meta!$A:$A,Obj.Meta!$D:$D,"-",0,1))</f>
        <v>-</v>
      </c>
      <c r="M1025" s="300" t="str">
        <f>IF($K1025="","-",_xlfn.XLOOKUP($K1025,Obj.Meta!$A:$A,Obj.Meta!$F:$F,"-",0,1))</f>
        <v>-</v>
      </c>
      <c r="N1025" s="337" t="str">
        <f t="shared" si="31"/>
        <v>---</v>
      </c>
      <c r="O1025" s="333"/>
      <c r="P1025" s="54"/>
      <c r="Q1025" s="52"/>
      <c r="R1025" s="34"/>
      <c r="S1025" s="53"/>
      <c r="T1025" s="208"/>
      <c r="U1025" s="726"/>
      <c r="V1025" s="206"/>
      <c r="W1025" s="206"/>
      <c r="X1025" s="678"/>
      <c r="Y1025" s="34"/>
      <c r="Z1025" s="610"/>
      <c r="AA1025" s="608"/>
    </row>
    <row r="1026" spans="1:27">
      <c r="A1026" s="145" t="str">
        <f t="shared" si="30"/>
        <v>-</v>
      </c>
      <c r="B1026" s="146" t="str">
        <f>_xlfn.XLOOKUP($A1026,Dept.Meta!$A:$A,Dept.Meta!$F:$F,"-",0,1)</f>
        <v>-</v>
      </c>
      <c r="C1026" s="629" t="str">
        <f>_xlfn.XLOOKUP(_xlfn.CONCAT($G1026,"-",$I1026),Div.Meta!$H:$H,Div.Meta!$C:$C,"-",0,1)</f>
        <v>-</v>
      </c>
      <c r="D1026" s="302"/>
      <c r="E1026" s="146" t="str">
        <f>IF($D1026="","-",_xlfn.XLOOKUP($D1026,Fund.Meta!$A:$A,Fund.Meta!$D:$D,"-",0,1))</f>
        <v>-</v>
      </c>
      <c r="F1026" s="303" t="str">
        <f>IF($D1026="","-",_xlfn.XLOOKUP($D1026,Fund.Meta!$A:$A,Fund.Meta!$E:$E,"-",0,1))</f>
        <v>-</v>
      </c>
      <c r="G1026" s="334"/>
      <c r="H1026" s="303" t="str">
        <f>IF($G1026="","-",_xlfn.XLOOKUP($G1026,Appr.Meta!$A:$A,Appr.Meta!$D:$D,"-",0,1))</f>
        <v>-</v>
      </c>
      <c r="I1026" s="302"/>
      <c r="J1026" s="303" t="str">
        <f>IF($I1026="","-",_xlfn.XLOOKUP($I1026,'CC.Meta'!$A:$A,'CC.Meta'!$D:$D,"-",0,1))</f>
        <v>-</v>
      </c>
      <c r="K1026" s="302"/>
      <c r="L1026" s="146" t="str">
        <f>IF($K1026="","-",_xlfn.XLOOKUP($K1026,Obj.Meta!$A:$A,Obj.Meta!$D:$D,"-",0,1))</f>
        <v>-</v>
      </c>
      <c r="M1026" s="300" t="str">
        <f>IF($K1026="","-",_xlfn.XLOOKUP($K1026,Obj.Meta!$A:$A,Obj.Meta!$F:$F,"-",0,1))</f>
        <v>-</v>
      </c>
      <c r="N1026" s="337" t="str">
        <f t="shared" si="31"/>
        <v>---</v>
      </c>
      <c r="O1026" s="333"/>
      <c r="P1026" s="54"/>
      <c r="Q1026" s="52"/>
      <c r="R1026" s="34"/>
      <c r="S1026" s="53"/>
      <c r="T1026" s="208"/>
      <c r="U1026" s="726"/>
      <c r="V1026" s="206"/>
      <c r="W1026" s="206"/>
      <c r="X1026" s="678"/>
      <c r="Y1026" s="34"/>
      <c r="Z1026" s="610"/>
      <c r="AA1026" s="608"/>
    </row>
    <row r="1027" spans="1:27">
      <c r="A1027" s="145" t="str">
        <f t="shared" si="30"/>
        <v>-</v>
      </c>
      <c r="B1027" s="146" t="str">
        <f>_xlfn.XLOOKUP($A1027,Dept.Meta!$A:$A,Dept.Meta!$F:$F,"-",0,1)</f>
        <v>-</v>
      </c>
      <c r="C1027" s="629" t="str">
        <f>_xlfn.XLOOKUP(_xlfn.CONCAT($G1027,"-",$I1027),Div.Meta!$H:$H,Div.Meta!$C:$C,"-",0,1)</f>
        <v>-</v>
      </c>
      <c r="D1027" s="302"/>
      <c r="E1027" s="146" t="str">
        <f>IF($D1027="","-",_xlfn.XLOOKUP($D1027,Fund.Meta!$A:$A,Fund.Meta!$D:$D,"-",0,1))</f>
        <v>-</v>
      </c>
      <c r="F1027" s="303" t="str">
        <f>IF($D1027="","-",_xlfn.XLOOKUP($D1027,Fund.Meta!$A:$A,Fund.Meta!$E:$E,"-",0,1))</f>
        <v>-</v>
      </c>
      <c r="G1027" s="334"/>
      <c r="H1027" s="303" t="str">
        <f>IF($G1027="","-",_xlfn.XLOOKUP($G1027,Appr.Meta!$A:$A,Appr.Meta!$D:$D,"-",0,1))</f>
        <v>-</v>
      </c>
      <c r="I1027" s="302"/>
      <c r="J1027" s="303" t="str">
        <f>IF($I1027="","-",_xlfn.XLOOKUP($I1027,'CC.Meta'!$A:$A,'CC.Meta'!$D:$D,"-",0,1))</f>
        <v>-</v>
      </c>
      <c r="K1027" s="302"/>
      <c r="L1027" s="146" t="str">
        <f>IF($K1027="","-",_xlfn.XLOOKUP($K1027,Obj.Meta!$A:$A,Obj.Meta!$D:$D,"-",0,1))</f>
        <v>-</v>
      </c>
      <c r="M1027" s="300" t="str">
        <f>IF($K1027="","-",_xlfn.XLOOKUP($K1027,Obj.Meta!$A:$A,Obj.Meta!$F:$F,"-",0,1))</f>
        <v>-</v>
      </c>
      <c r="N1027" s="337" t="str">
        <f t="shared" si="31"/>
        <v>---</v>
      </c>
      <c r="O1027" s="333"/>
      <c r="P1027" s="54"/>
      <c r="Q1027" s="52"/>
      <c r="R1027" s="34"/>
      <c r="S1027" s="53"/>
      <c r="T1027" s="208"/>
      <c r="U1027" s="726"/>
      <c r="V1027" s="206"/>
      <c r="W1027" s="206"/>
      <c r="X1027" s="678"/>
      <c r="Y1027" s="34"/>
      <c r="Z1027" s="610"/>
      <c r="AA1027" s="608"/>
    </row>
    <row r="1028" spans="1:27">
      <c r="A1028" s="145" t="str">
        <f t="shared" si="30"/>
        <v>-</v>
      </c>
      <c r="B1028" s="146" t="str">
        <f>_xlfn.XLOOKUP($A1028,Dept.Meta!$A:$A,Dept.Meta!$F:$F,"-",0,1)</f>
        <v>-</v>
      </c>
      <c r="C1028" s="629" t="str">
        <f>_xlfn.XLOOKUP(_xlfn.CONCAT($G1028,"-",$I1028),Div.Meta!$H:$H,Div.Meta!$C:$C,"-",0,1)</f>
        <v>-</v>
      </c>
      <c r="D1028" s="302"/>
      <c r="E1028" s="146" t="str">
        <f>IF($D1028="","-",_xlfn.XLOOKUP($D1028,Fund.Meta!$A:$A,Fund.Meta!$D:$D,"-",0,1))</f>
        <v>-</v>
      </c>
      <c r="F1028" s="303" t="str">
        <f>IF($D1028="","-",_xlfn.XLOOKUP($D1028,Fund.Meta!$A:$A,Fund.Meta!$E:$E,"-",0,1))</f>
        <v>-</v>
      </c>
      <c r="G1028" s="334"/>
      <c r="H1028" s="303" t="str">
        <f>IF($G1028="","-",_xlfn.XLOOKUP($G1028,Appr.Meta!$A:$A,Appr.Meta!$D:$D,"-",0,1))</f>
        <v>-</v>
      </c>
      <c r="I1028" s="302"/>
      <c r="J1028" s="303" t="str">
        <f>IF($I1028="","-",_xlfn.XLOOKUP($I1028,'CC.Meta'!$A:$A,'CC.Meta'!$D:$D,"-",0,1))</f>
        <v>-</v>
      </c>
      <c r="K1028" s="302"/>
      <c r="L1028" s="146" t="str">
        <f>IF($K1028="","-",_xlfn.XLOOKUP($K1028,Obj.Meta!$A:$A,Obj.Meta!$D:$D,"-",0,1))</f>
        <v>-</v>
      </c>
      <c r="M1028" s="300" t="str">
        <f>IF($K1028="","-",_xlfn.XLOOKUP($K1028,Obj.Meta!$A:$A,Obj.Meta!$F:$F,"-",0,1))</f>
        <v>-</v>
      </c>
      <c r="N1028" s="337" t="str">
        <f t="shared" si="31"/>
        <v>---</v>
      </c>
      <c r="O1028" s="333"/>
      <c r="P1028" s="54"/>
      <c r="Q1028" s="52"/>
      <c r="R1028" s="34"/>
      <c r="S1028" s="53"/>
      <c r="T1028" s="208"/>
      <c r="U1028" s="726"/>
      <c r="V1028" s="206"/>
      <c r="W1028" s="206"/>
      <c r="X1028" s="678"/>
      <c r="Y1028" s="34"/>
      <c r="Z1028" s="610"/>
      <c r="AA1028" s="608"/>
    </row>
    <row r="1029" spans="1:27">
      <c r="A1029" s="145" t="str">
        <f t="shared" si="30"/>
        <v>-</v>
      </c>
      <c r="B1029" s="146" t="str">
        <f>_xlfn.XLOOKUP($A1029,Dept.Meta!$A:$A,Dept.Meta!$F:$F,"-",0,1)</f>
        <v>-</v>
      </c>
      <c r="C1029" s="629" t="str">
        <f>_xlfn.XLOOKUP(_xlfn.CONCAT($G1029,"-",$I1029),Div.Meta!$H:$H,Div.Meta!$C:$C,"-",0,1)</f>
        <v>-</v>
      </c>
      <c r="D1029" s="302"/>
      <c r="E1029" s="146" t="str">
        <f>IF($D1029="","-",_xlfn.XLOOKUP($D1029,Fund.Meta!$A:$A,Fund.Meta!$D:$D,"-",0,1))</f>
        <v>-</v>
      </c>
      <c r="F1029" s="303" t="str">
        <f>IF($D1029="","-",_xlfn.XLOOKUP($D1029,Fund.Meta!$A:$A,Fund.Meta!$E:$E,"-",0,1))</f>
        <v>-</v>
      </c>
      <c r="G1029" s="334"/>
      <c r="H1029" s="303" t="str">
        <f>IF($G1029="","-",_xlfn.XLOOKUP($G1029,Appr.Meta!$A:$A,Appr.Meta!$D:$D,"-",0,1))</f>
        <v>-</v>
      </c>
      <c r="I1029" s="302"/>
      <c r="J1029" s="303" t="str">
        <f>IF($I1029="","-",_xlfn.XLOOKUP($I1029,'CC.Meta'!$A:$A,'CC.Meta'!$D:$D,"-",0,1))</f>
        <v>-</v>
      </c>
      <c r="K1029" s="302"/>
      <c r="L1029" s="146" t="str">
        <f>IF($K1029="","-",_xlfn.XLOOKUP($K1029,Obj.Meta!$A:$A,Obj.Meta!$D:$D,"-",0,1))</f>
        <v>-</v>
      </c>
      <c r="M1029" s="300" t="str">
        <f>IF($K1029="","-",_xlfn.XLOOKUP($K1029,Obj.Meta!$A:$A,Obj.Meta!$F:$F,"-",0,1))</f>
        <v>-</v>
      </c>
      <c r="N1029" s="337" t="str">
        <f t="shared" si="31"/>
        <v>---</v>
      </c>
      <c r="O1029" s="333"/>
      <c r="P1029" s="54"/>
      <c r="Q1029" s="52"/>
      <c r="R1029" s="34"/>
      <c r="S1029" s="53"/>
      <c r="T1029" s="208"/>
      <c r="U1029" s="726"/>
      <c r="V1029" s="206"/>
      <c r="W1029" s="206"/>
      <c r="X1029" s="678"/>
      <c r="Y1029" s="34"/>
      <c r="Z1029" s="610"/>
      <c r="AA1029" s="608"/>
    </row>
    <row r="1030" spans="1:27">
      <c r="A1030" s="145" t="str">
        <f t="shared" si="30"/>
        <v>-</v>
      </c>
      <c r="B1030" s="146" t="str">
        <f>_xlfn.XLOOKUP($A1030,Dept.Meta!$A:$A,Dept.Meta!$F:$F,"-",0,1)</f>
        <v>-</v>
      </c>
      <c r="C1030" s="629" t="str">
        <f>_xlfn.XLOOKUP(_xlfn.CONCAT($G1030,"-",$I1030),Div.Meta!$H:$H,Div.Meta!$C:$C,"-",0,1)</f>
        <v>-</v>
      </c>
      <c r="D1030" s="302"/>
      <c r="E1030" s="146" t="str">
        <f>IF($D1030="","-",_xlfn.XLOOKUP($D1030,Fund.Meta!$A:$A,Fund.Meta!$D:$D,"-",0,1))</f>
        <v>-</v>
      </c>
      <c r="F1030" s="303" t="str">
        <f>IF($D1030="","-",_xlfn.XLOOKUP($D1030,Fund.Meta!$A:$A,Fund.Meta!$E:$E,"-",0,1))</f>
        <v>-</v>
      </c>
      <c r="G1030" s="334"/>
      <c r="H1030" s="303" t="str">
        <f>IF($G1030="","-",_xlfn.XLOOKUP($G1030,Appr.Meta!$A:$A,Appr.Meta!$D:$D,"-",0,1))</f>
        <v>-</v>
      </c>
      <c r="I1030" s="302"/>
      <c r="J1030" s="303" t="str">
        <f>IF($I1030="","-",_xlfn.XLOOKUP($I1030,'CC.Meta'!$A:$A,'CC.Meta'!$D:$D,"-",0,1))</f>
        <v>-</v>
      </c>
      <c r="K1030" s="302"/>
      <c r="L1030" s="146" t="str">
        <f>IF($K1030="","-",_xlfn.XLOOKUP($K1030,Obj.Meta!$A:$A,Obj.Meta!$D:$D,"-",0,1))</f>
        <v>-</v>
      </c>
      <c r="M1030" s="300" t="str">
        <f>IF($K1030="","-",_xlfn.XLOOKUP($K1030,Obj.Meta!$A:$A,Obj.Meta!$F:$F,"-",0,1))</f>
        <v>-</v>
      </c>
      <c r="N1030" s="337" t="str">
        <f t="shared" si="31"/>
        <v>---</v>
      </c>
      <c r="O1030" s="333"/>
      <c r="P1030" s="54"/>
      <c r="Q1030" s="52"/>
      <c r="R1030" s="34"/>
      <c r="S1030" s="53"/>
      <c r="T1030" s="208"/>
      <c r="U1030" s="726"/>
      <c r="V1030" s="206"/>
      <c r="W1030" s="206"/>
      <c r="X1030" s="678"/>
      <c r="Y1030" s="34"/>
      <c r="Z1030" s="610"/>
      <c r="AA1030" s="608"/>
    </row>
    <row r="1031" spans="1:27">
      <c r="A1031" s="145" t="str">
        <f t="shared" si="30"/>
        <v>-</v>
      </c>
      <c r="B1031" s="146" t="str">
        <f>_xlfn.XLOOKUP($A1031,Dept.Meta!$A:$A,Dept.Meta!$F:$F,"-",0,1)</f>
        <v>-</v>
      </c>
      <c r="C1031" s="629" t="str">
        <f>_xlfn.XLOOKUP(_xlfn.CONCAT($G1031,"-",$I1031),Div.Meta!$H:$H,Div.Meta!$C:$C,"-",0,1)</f>
        <v>-</v>
      </c>
      <c r="D1031" s="302"/>
      <c r="E1031" s="146" t="str">
        <f>IF($D1031="","-",_xlfn.XLOOKUP($D1031,Fund.Meta!$A:$A,Fund.Meta!$D:$D,"-",0,1))</f>
        <v>-</v>
      </c>
      <c r="F1031" s="303" t="str">
        <f>IF($D1031="","-",_xlfn.XLOOKUP($D1031,Fund.Meta!$A:$A,Fund.Meta!$E:$E,"-",0,1))</f>
        <v>-</v>
      </c>
      <c r="G1031" s="334"/>
      <c r="H1031" s="303" t="str">
        <f>IF($G1031="","-",_xlfn.XLOOKUP($G1031,Appr.Meta!$A:$A,Appr.Meta!$D:$D,"-",0,1))</f>
        <v>-</v>
      </c>
      <c r="I1031" s="302"/>
      <c r="J1031" s="303" t="str">
        <f>IF($I1031="","-",_xlfn.XLOOKUP($I1031,'CC.Meta'!$A:$A,'CC.Meta'!$D:$D,"-",0,1))</f>
        <v>-</v>
      </c>
      <c r="K1031" s="302"/>
      <c r="L1031" s="146" t="str">
        <f>IF($K1031="","-",_xlfn.XLOOKUP($K1031,Obj.Meta!$A:$A,Obj.Meta!$D:$D,"-",0,1))</f>
        <v>-</v>
      </c>
      <c r="M1031" s="300" t="str">
        <f>IF($K1031="","-",_xlfn.XLOOKUP($K1031,Obj.Meta!$A:$A,Obj.Meta!$F:$F,"-",0,1))</f>
        <v>-</v>
      </c>
      <c r="N1031" s="337" t="str">
        <f t="shared" si="31"/>
        <v>---</v>
      </c>
      <c r="O1031" s="333"/>
      <c r="P1031" s="54"/>
      <c r="Q1031" s="52"/>
      <c r="R1031" s="34"/>
      <c r="S1031" s="53"/>
      <c r="T1031" s="208"/>
      <c r="U1031" s="726"/>
      <c r="V1031" s="206"/>
      <c r="W1031" s="206"/>
      <c r="X1031" s="678"/>
      <c r="Y1031" s="34"/>
      <c r="Z1031" s="610"/>
      <c r="AA1031" s="608"/>
    </row>
    <row r="1032" spans="1:27">
      <c r="A1032" s="145" t="str">
        <f t="shared" si="30"/>
        <v>-</v>
      </c>
      <c r="B1032" s="146" t="str">
        <f>_xlfn.XLOOKUP($A1032,Dept.Meta!$A:$A,Dept.Meta!$F:$F,"-",0,1)</f>
        <v>-</v>
      </c>
      <c r="C1032" s="629" t="str">
        <f>_xlfn.XLOOKUP(_xlfn.CONCAT($G1032,"-",$I1032),Div.Meta!$H:$H,Div.Meta!$C:$C,"-",0,1)</f>
        <v>-</v>
      </c>
      <c r="D1032" s="302"/>
      <c r="E1032" s="146" t="str">
        <f>IF($D1032="","-",_xlfn.XLOOKUP($D1032,Fund.Meta!$A:$A,Fund.Meta!$D:$D,"-",0,1))</f>
        <v>-</v>
      </c>
      <c r="F1032" s="303" t="str">
        <f>IF($D1032="","-",_xlfn.XLOOKUP($D1032,Fund.Meta!$A:$A,Fund.Meta!$E:$E,"-",0,1))</f>
        <v>-</v>
      </c>
      <c r="G1032" s="334"/>
      <c r="H1032" s="303" t="str">
        <f>IF($G1032="","-",_xlfn.XLOOKUP($G1032,Appr.Meta!$A:$A,Appr.Meta!$D:$D,"-",0,1))</f>
        <v>-</v>
      </c>
      <c r="I1032" s="302"/>
      <c r="J1032" s="303" t="str">
        <f>IF($I1032="","-",_xlfn.XLOOKUP($I1032,'CC.Meta'!$A:$A,'CC.Meta'!$D:$D,"-",0,1))</f>
        <v>-</v>
      </c>
      <c r="K1032" s="302"/>
      <c r="L1032" s="146" t="str">
        <f>IF($K1032="","-",_xlfn.XLOOKUP($K1032,Obj.Meta!$A:$A,Obj.Meta!$D:$D,"-",0,1))</f>
        <v>-</v>
      </c>
      <c r="M1032" s="300" t="str">
        <f>IF($K1032="","-",_xlfn.XLOOKUP($K1032,Obj.Meta!$A:$A,Obj.Meta!$F:$F,"-",0,1))</f>
        <v>-</v>
      </c>
      <c r="N1032" s="337" t="str">
        <f t="shared" si="31"/>
        <v>---</v>
      </c>
      <c r="O1032" s="333"/>
      <c r="P1032" s="54"/>
      <c r="Q1032" s="52"/>
      <c r="R1032" s="34"/>
      <c r="S1032" s="53"/>
      <c r="T1032" s="208"/>
      <c r="U1032" s="726"/>
      <c r="V1032" s="206"/>
      <c r="W1032" s="206"/>
      <c r="X1032" s="678"/>
      <c r="Y1032" s="34"/>
      <c r="Z1032" s="610"/>
      <c r="AA1032" s="608"/>
    </row>
    <row r="1033" spans="1:27">
      <c r="A1033" s="145" t="str">
        <f t="shared" si="30"/>
        <v>-</v>
      </c>
      <c r="B1033" s="146" t="str">
        <f>_xlfn.XLOOKUP($A1033,Dept.Meta!$A:$A,Dept.Meta!$F:$F,"-",0,1)</f>
        <v>-</v>
      </c>
      <c r="C1033" s="629" t="str">
        <f>_xlfn.XLOOKUP(_xlfn.CONCAT($G1033,"-",$I1033),Div.Meta!$H:$H,Div.Meta!$C:$C,"-",0,1)</f>
        <v>-</v>
      </c>
      <c r="D1033" s="302"/>
      <c r="E1033" s="146" t="str">
        <f>IF($D1033="","-",_xlfn.XLOOKUP($D1033,Fund.Meta!$A:$A,Fund.Meta!$D:$D,"-",0,1))</f>
        <v>-</v>
      </c>
      <c r="F1033" s="303" t="str">
        <f>IF($D1033="","-",_xlfn.XLOOKUP($D1033,Fund.Meta!$A:$A,Fund.Meta!$E:$E,"-",0,1))</f>
        <v>-</v>
      </c>
      <c r="G1033" s="334"/>
      <c r="H1033" s="303" t="str">
        <f>IF($G1033="","-",_xlfn.XLOOKUP($G1033,Appr.Meta!$A:$A,Appr.Meta!$D:$D,"-",0,1))</f>
        <v>-</v>
      </c>
      <c r="I1033" s="302"/>
      <c r="J1033" s="303" t="str">
        <f>IF($I1033="","-",_xlfn.XLOOKUP($I1033,'CC.Meta'!$A:$A,'CC.Meta'!$D:$D,"-",0,1))</f>
        <v>-</v>
      </c>
      <c r="K1033" s="302"/>
      <c r="L1033" s="146" t="str">
        <f>IF($K1033="","-",_xlfn.XLOOKUP($K1033,Obj.Meta!$A:$A,Obj.Meta!$D:$D,"-",0,1))</f>
        <v>-</v>
      </c>
      <c r="M1033" s="300" t="str">
        <f>IF($K1033="","-",_xlfn.XLOOKUP($K1033,Obj.Meta!$A:$A,Obj.Meta!$F:$F,"-",0,1))</f>
        <v>-</v>
      </c>
      <c r="N1033" s="337" t="str">
        <f t="shared" si="31"/>
        <v>---</v>
      </c>
      <c r="O1033" s="333"/>
      <c r="P1033" s="54"/>
      <c r="Q1033" s="52"/>
      <c r="R1033" s="34"/>
      <c r="S1033" s="53"/>
      <c r="T1033" s="208"/>
      <c r="U1033" s="726"/>
      <c r="V1033" s="206"/>
      <c r="W1033" s="206"/>
      <c r="X1033" s="678"/>
      <c r="Y1033" s="34"/>
      <c r="Z1033" s="610"/>
      <c r="AA1033" s="608"/>
    </row>
    <row r="1034" spans="1:27">
      <c r="A1034" s="145" t="str">
        <f t="shared" si="30"/>
        <v>-</v>
      </c>
      <c r="B1034" s="146" t="str">
        <f>_xlfn.XLOOKUP($A1034,Dept.Meta!$A:$A,Dept.Meta!$F:$F,"-",0,1)</f>
        <v>-</v>
      </c>
      <c r="C1034" s="629" t="str">
        <f>_xlfn.XLOOKUP(_xlfn.CONCAT($G1034,"-",$I1034),Div.Meta!$H:$H,Div.Meta!$C:$C,"-",0,1)</f>
        <v>-</v>
      </c>
      <c r="D1034" s="302"/>
      <c r="E1034" s="146" t="str">
        <f>IF($D1034="","-",_xlfn.XLOOKUP($D1034,Fund.Meta!$A:$A,Fund.Meta!$D:$D,"-",0,1))</f>
        <v>-</v>
      </c>
      <c r="F1034" s="303" t="str">
        <f>IF($D1034="","-",_xlfn.XLOOKUP($D1034,Fund.Meta!$A:$A,Fund.Meta!$E:$E,"-",0,1))</f>
        <v>-</v>
      </c>
      <c r="G1034" s="334"/>
      <c r="H1034" s="303" t="str">
        <f>IF($G1034="","-",_xlfn.XLOOKUP($G1034,Appr.Meta!$A:$A,Appr.Meta!$D:$D,"-",0,1))</f>
        <v>-</v>
      </c>
      <c r="I1034" s="302"/>
      <c r="J1034" s="303" t="str">
        <f>IF($I1034="","-",_xlfn.XLOOKUP($I1034,'CC.Meta'!$A:$A,'CC.Meta'!$D:$D,"-",0,1))</f>
        <v>-</v>
      </c>
      <c r="K1034" s="302"/>
      <c r="L1034" s="146" t="str">
        <f>IF($K1034="","-",_xlfn.XLOOKUP($K1034,Obj.Meta!$A:$A,Obj.Meta!$D:$D,"-",0,1))</f>
        <v>-</v>
      </c>
      <c r="M1034" s="300" t="str">
        <f>IF($K1034="","-",_xlfn.XLOOKUP($K1034,Obj.Meta!$A:$A,Obj.Meta!$F:$F,"-",0,1))</f>
        <v>-</v>
      </c>
      <c r="N1034" s="337" t="str">
        <f t="shared" si="31"/>
        <v>---</v>
      </c>
      <c r="O1034" s="333"/>
      <c r="P1034" s="54"/>
      <c r="Q1034" s="52"/>
      <c r="R1034" s="34"/>
      <c r="S1034" s="53"/>
      <c r="T1034" s="208"/>
      <c r="U1034" s="726"/>
      <c r="V1034" s="206"/>
      <c r="W1034" s="206"/>
      <c r="X1034" s="678"/>
      <c r="Y1034" s="34"/>
      <c r="Z1034" s="610"/>
      <c r="AA1034" s="608"/>
    </row>
    <row r="1035" spans="1:27">
      <c r="A1035" s="145" t="str">
        <f t="shared" si="30"/>
        <v>-</v>
      </c>
      <c r="B1035" s="146" t="str">
        <f>_xlfn.XLOOKUP($A1035,Dept.Meta!$A:$A,Dept.Meta!$F:$F,"-",0,1)</f>
        <v>-</v>
      </c>
      <c r="C1035" s="629" t="str">
        <f>_xlfn.XLOOKUP(_xlfn.CONCAT($G1035,"-",$I1035),Div.Meta!$H:$H,Div.Meta!$C:$C,"-",0,1)</f>
        <v>-</v>
      </c>
      <c r="D1035" s="302"/>
      <c r="E1035" s="146" t="str">
        <f>IF($D1035="","-",_xlfn.XLOOKUP($D1035,Fund.Meta!$A:$A,Fund.Meta!$D:$D,"-",0,1))</f>
        <v>-</v>
      </c>
      <c r="F1035" s="303" t="str">
        <f>IF($D1035="","-",_xlfn.XLOOKUP($D1035,Fund.Meta!$A:$A,Fund.Meta!$E:$E,"-",0,1))</f>
        <v>-</v>
      </c>
      <c r="G1035" s="334"/>
      <c r="H1035" s="303" t="str">
        <f>IF($G1035="","-",_xlfn.XLOOKUP($G1035,Appr.Meta!$A:$A,Appr.Meta!$D:$D,"-",0,1))</f>
        <v>-</v>
      </c>
      <c r="I1035" s="302"/>
      <c r="J1035" s="303" t="str">
        <f>IF($I1035="","-",_xlfn.XLOOKUP($I1035,'CC.Meta'!$A:$A,'CC.Meta'!$D:$D,"-",0,1))</f>
        <v>-</v>
      </c>
      <c r="K1035" s="302"/>
      <c r="L1035" s="146" t="str">
        <f>IF($K1035="","-",_xlfn.XLOOKUP($K1035,Obj.Meta!$A:$A,Obj.Meta!$D:$D,"-",0,1))</f>
        <v>-</v>
      </c>
      <c r="M1035" s="300" t="str">
        <f>IF($K1035="","-",_xlfn.XLOOKUP($K1035,Obj.Meta!$A:$A,Obj.Meta!$F:$F,"-",0,1))</f>
        <v>-</v>
      </c>
      <c r="N1035" s="337" t="str">
        <f t="shared" si="31"/>
        <v>---</v>
      </c>
      <c r="O1035" s="333"/>
      <c r="P1035" s="54"/>
      <c r="Q1035" s="52"/>
      <c r="R1035" s="34"/>
      <c r="S1035" s="53"/>
      <c r="T1035" s="208"/>
      <c r="U1035" s="726"/>
      <c r="V1035" s="206"/>
      <c r="W1035" s="206"/>
      <c r="X1035" s="678"/>
      <c r="Y1035" s="34"/>
      <c r="Z1035" s="610"/>
      <c r="AA1035" s="608"/>
    </row>
    <row r="1036" spans="1:27">
      <c r="A1036" s="145" t="str">
        <f t="shared" si="30"/>
        <v>-</v>
      </c>
      <c r="B1036" s="146" t="str">
        <f>_xlfn.XLOOKUP($A1036,Dept.Meta!$A:$A,Dept.Meta!$F:$F,"-",0,1)</f>
        <v>-</v>
      </c>
      <c r="C1036" s="629" t="str">
        <f>_xlfn.XLOOKUP(_xlfn.CONCAT($G1036,"-",$I1036),Div.Meta!$H:$H,Div.Meta!$C:$C,"-",0,1)</f>
        <v>-</v>
      </c>
      <c r="D1036" s="302"/>
      <c r="E1036" s="146" t="str">
        <f>IF($D1036="","-",_xlfn.XLOOKUP($D1036,Fund.Meta!$A:$A,Fund.Meta!$D:$D,"-",0,1))</f>
        <v>-</v>
      </c>
      <c r="F1036" s="303" t="str">
        <f>IF($D1036="","-",_xlfn.XLOOKUP($D1036,Fund.Meta!$A:$A,Fund.Meta!$E:$E,"-",0,1))</f>
        <v>-</v>
      </c>
      <c r="G1036" s="334"/>
      <c r="H1036" s="303" t="str">
        <f>IF($G1036="","-",_xlfn.XLOOKUP($G1036,Appr.Meta!$A:$A,Appr.Meta!$D:$D,"-",0,1))</f>
        <v>-</v>
      </c>
      <c r="I1036" s="302"/>
      <c r="J1036" s="303" t="str">
        <f>IF($I1036="","-",_xlfn.XLOOKUP($I1036,'CC.Meta'!$A:$A,'CC.Meta'!$D:$D,"-",0,1))</f>
        <v>-</v>
      </c>
      <c r="K1036" s="302"/>
      <c r="L1036" s="146" t="str">
        <f>IF($K1036="","-",_xlfn.XLOOKUP($K1036,Obj.Meta!$A:$A,Obj.Meta!$D:$D,"-",0,1))</f>
        <v>-</v>
      </c>
      <c r="M1036" s="300" t="str">
        <f>IF($K1036="","-",_xlfn.XLOOKUP($K1036,Obj.Meta!$A:$A,Obj.Meta!$F:$F,"-",0,1))</f>
        <v>-</v>
      </c>
      <c r="N1036" s="337" t="str">
        <f t="shared" si="31"/>
        <v>---</v>
      </c>
      <c r="O1036" s="333"/>
      <c r="P1036" s="54"/>
      <c r="Q1036" s="52"/>
      <c r="R1036" s="34"/>
      <c r="S1036" s="53"/>
      <c r="T1036" s="208"/>
      <c r="U1036" s="726"/>
      <c r="V1036" s="206"/>
      <c r="W1036" s="206"/>
      <c r="X1036" s="678"/>
      <c r="Y1036" s="34"/>
      <c r="Z1036" s="610"/>
      <c r="AA1036" s="608"/>
    </row>
    <row r="1037" spans="1:27">
      <c r="A1037" s="145" t="str">
        <f t="shared" si="30"/>
        <v>-</v>
      </c>
      <c r="B1037" s="146" t="str">
        <f>_xlfn.XLOOKUP($A1037,Dept.Meta!$A:$A,Dept.Meta!$F:$F,"-",0,1)</f>
        <v>-</v>
      </c>
      <c r="C1037" s="629" t="str">
        <f>_xlfn.XLOOKUP(_xlfn.CONCAT($G1037,"-",$I1037),Div.Meta!$H:$H,Div.Meta!$C:$C,"-",0,1)</f>
        <v>-</v>
      </c>
      <c r="D1037" s="302"/>
      <c r="E1037" s="146" t="str">
        <f>IF($D1037="","-",_xlfn.XLOOKUP($D1037,Fund.Meta!$A:$A,Fund.Meta!$D:$D,"-",0,1))</f>
        <v>-</v>
      </c>
      <c r="F1037" s="303" t="str">
        <f>IF($D1037="","-",_xlfn.XLOOKUP($D1037,Fund.Meta!$A:$A,Fund.Meta!$E:$E,"-",0,1))</f>
        <v>-</v>
      </c>
      <c r="G1037" s="334"/>
      <c r="H1037" s="303" t="str">
        <f>IF($G1037="","-",_xlfn.XLOOKUP($G1037,Appr.Meta!$A:$A,Appr.Meta!$D:$D,"-",0,1))</f>
        <v>-</v>
      </c>
      <c r="I1037" s="302"/>
      <c r="J1037" s="303" t="str">
        <f>IF($I1037="","-",_xlfn.XLOOKUP($I1037,'CC.Meta'!$A:$A,'CC.Meta'!$D:$D,"-",0,1))</f>
        <v>-</v>
      </c>
      <c r="K1037" s="302"/>
      <c r="L1037" s="146" t="str">
        <f>IF($K1037="","-",_xlfn.XLOOKUP($K1037,Obj.Meta!$A:$A,Obj.Meta!$D:$D,"-",0,1))</f>
        <v>-</v>
      </c>
      <c r="M1037" s="300" t="str">
        <f>IF($K1037="","-",_xlfn.XLOOKUP($K1037,Obj.Meta!$A:$A,Obj.Meta!$F:$F,"-",0,1))</f>
        <v>-</v>
      </c>
      <c r="N1037" s="337" t="str">
        <f t="shared" si="31"/>
        <v>---</v>
      </c>
      <c r="O1037" s="333"/>
      <c r="P1037" s="54"/>
      <c r="Q1037" s="52"/>
      <c r="R1037" s="34"/>
      <c r="S1037" s="53"/>
      <c r="T1037" s="208"/>
      <c r="U1037" s="726"/>
      <c r="V1037" s="206"/>
      <c r="W1037" s="206"/>
      <c r="X1037" s="678"/>
      <c r="Y1037" s="34"/>
      <c r="Z1037" s="610"/>
      <c r="AA1037" s="608"/>
    </row>
    <row r="1038" spans="1:27">
      <c r="A1038" s="145" t="str">
        <f t="shared" si="30"/>
        <v>-</v>
      </c>
      <c r="B1038" s="146" t="str">
        <f>_xlfn.XLOOKUP($A1038,Dept.Meta!$A:$A,Dept.Meta!$F:$F,"-",0,1)</f>
        <v>-</v>
      </c>
      <c r="C1038" s="629" t="str">
        <f>_xlfn.XLOOKUP(_xlfn.CONCAT($G1038,"-",$I1038),Div.Meta!$H:$H,Div.Meta!$C:$C,"-",0,1)</f>
        <v>-</v>
      </c>
      <c r="D1038" s="302"/>
      <c r="E1038" s="146" t="str">
        <f>IF($D1038="","-",_xlfn.XLOOKUP($D1038,Fund.Meta!$A:$A,Fund.Meta!$D:$D,"-",0,1))</f>
        <v>-</v>
      </c>
      <c r="F1038" s="303" t="str">
        <f>IF($D1038="","-",_xlfn.XLOOKUP($D1038,Fund.Meta!$A:$A,Fund.Meta!$E:$E,"-",0,1))</f>
        <v>-</v>
      </c>
      <c r="G1038" s="334"/>
      <c r="H1038" s="303" t="str">
        <f>IF($G1038="","-",_xlfn.XLOOKUP($G1038,Appr.Meta!$A:$A,Appr.Meta!$D:$D,"-",0,1))</f>
        <v>-</v>
      </c>
      <c r="I1038" s="302"/>
      <c r="J1038" s="303" t="str">
        <f>IF($I1038="","-",_xlfn.XLOOKUP($I1038,'CC.Meta'!$A:$A,'CC.Meta'!$D:$D,"-",0,1))</f>
        <v>-</v>
      </c>
      <c r="K1038" s="302"/>
      <c r="L1038" s="146" t="str">
        <f>IF($K1038="","-",_xlfn.XLOOKUP($K1038,Obj.Meta!$A:$A,Obj.Meta!$D:$D,"-",0,1))</f>
        <v>-</v>
      </c>
      <c r="M1038" s="300" t="str">
        <f>IF($K1038="","-",_xlfn.XLOOKUP($K1038,Obj.Meta!$A:$A,Obj.Meta!$F:$F,"-",0,1))</f>
        <v>-</v>
      </c>
      <c r="N1038" s="337" t="str">
        <f t="shared" si="31"/>
        <v>---</v>
      </c>
      <c r="O1038" s="333"/>
      <c r="P1038" s="54"/>
      <c r="Q1038" s="52"/>
      <c r="R1038" s="34"/>
      <c r="S1038" s="53"/>
      <c r="T1038" s="208"/>
      <c r="U1038" s="726"/>
      <c r="V1038" s="206"/>
      <c r="W1038" s="206"/>
      <c r="X1038" s="678"/>
      <c r="Y1038" s="34"/>
      <c r="Z1038" s="610"/>
      <c r="AA1038" s="608"/>
    </row>
    <row r="1039" spans="1:27">
      <c r="A1039" s="145" t="str">
        <f t="shared" si="30"/>
        <v>-</v>
      </c>
      <c r="B1039" s="146" t="str">
        <f>_xlfn.XLOOKUP($A1039,Dept.Meta!$A:$A,Dept.Meta!$F:$F,"-",0,1)</f>
        <v>-</v>
      </c>
      <c r="C1039" s="629" t="str">
        <f>_xlfn.XLOOKUP(_xlfn.CONCAT($G1039,"-",$I1039),Div.Meta!$H:$H,Div.Meta!$C:$C,"-",0,1)</f>
        <v>-</v>
      </c>
      <c r="D1039" s="302"/>
      <c r="E1039" s="146" t="str">
        <f>IF($D1039="","-",_xlfn.XLOOKUP($D1039,Fund.Meta!$A:$A,Fund.Meta!$D:$D,"-",0,1))</f>
        <v>-</v>
      </c>
      <c r="F1039" s="303" t="str">
        <f>IF($D1039="","-",_xlfn.XLOOKUP($D1039,Fund.Meta!$A:$A,Fund.Meta!$E:$E,"-",0,1))</f>
        <v>-</v>
      </c>
      <c r="G1039" s="334"/>
      <c r="H1039" s="303" t="str">
        <f>IF($G1039="","-",_xlfn.XLOOKUP($G1039,Appr.Meta!$A:$A,Appr.Meta!$D:$D,"-",0,1))</f>
        <v>-</v>
      </c>
      <c r="I1039" s="302"/>
      <c r="J1039" s="303" t="str">
        <f>IF($I1039="","-",_xlfn.XLOOKUP($I1039,'CC.Meta'!$A:$A,'CC.Meta'!$D:$D,"-",0,1))</f>
        <v>-</v>
      </c>
      <c r="K1039" s="302"/>
      <c r="L1039" s="146" t="str">
        <f>IF($K1039="","-",_xlfn.XLOOKUP($K1039,Obj.Meta!$A:$A,Obj.Meta!$D:$D,"-",0,1))</f>
        <v>-</v>
      </c>
      <c r="M1039" s="300" t="str">
        <f>IF($K1039="","-",_xlfn.XLOOKUP($K1039,Obj.Meta!$A:$A,Obj.Meta!$F:$F,"-",0,1))</f>
        <v>-</v>
      </c>
      <c r="N1039" s="337" t="str">
        <f t="shared" si="31"/>
        <v>---</v>
      </c>
      <c r="O1039" s="333"/>
      <c r="P1039" s="54"/>
      <c r="Q1039" s="52"/>
      <c r="R1039" s="34"/>
      <c r="S1039" s="53"/>
      <c r="T1039" s="208"/>
      <c r="U1039" s="726"/>
      <c r="V1039" s="206"/>
      <c r="W1039" s="206"/>
      <c r="X1039" s="678"/>
      <c r="Y1039" s="34"/>
      <c r="Z1039" s="610"/>
      <c r="AA1039" s="608"/>
    </row>
    <row r="1040" spans="1:27">
      <c r="A1040" s="145" t="str">
        <f t="shared" si="30"/>
        <v>-</v>
      </c>
      <c r="B1040" s="146" t="str">
        <f>_xlfn.XLOOKUP($A1040,Dept.Meta!$A:$A,Dept.Meta!$F:$F,"-",0,1)</f>
        <v>-</v>
      </c>
      <c r="C1040" s="629" t="str">
        <f>_xlfn.XLOOKUP(_xlfn.CONCAT($G1040,"-",$I1040),Div.Meta!$H:$H,Div.Meta!$C:$C,"-",0,1)</f>
        <v>-</v>
      </c>
      <c r="D1040" s="302"/>
      <c r="E1040" s="146" t="str">
        <f>IF($D1040="","-",_xlfn.XLOOKUP($D1040,Fund.Meta!$A:$A,Fund.Meta!$D:$D,"-",0,1))</f>
        <v>-</v>
      </c>
      <c r="F1040" s="303" t="str">
        <f>IF($D1040="","-",_xlfn.XLOOKUP($D1040,Fund.Meta!$A:$A,Fund.Meta!$E:$E,"-",0,1))</f>
        <v>-</v>
      </c>
      <c r="G1040" s="334"/>
      <c r="H1040" s="303" t="str">
        <f>IF($G1040="","-",_xlfn.XLOOKUP($G1040,Appr.Meta!$A:$A,Appr.Meta!$D:$D,"-",0,1))</f>
        <v>-</v>
      </c>
      <c r="I1040" s="302"/>
      <c r="J1040" s="303" t="str">
        <f>IF($I1040="","-",_xlfn.XLOOKUP($I1040,'CC.Meta'!$A:$A,'CC.Meta'!$D:$D,"-",0,1))</f>
        <v>-</v>
      </c>
      <c r="K1040" s="302"/>
      <c r="L1040" s="146" t="str">
        <f>IF($K1040="","-",_xlfn.XLOOKUP($K1040,Obj.Meta!$A:$A,Obj.Meta!$D:$D,"-",0,1))</f>
        <v>-</v>
      </c>
      <c r="M1040" s="300" t="str">
        <f>IF($K1040="","-",_xlfn.XLOOKUP($K1040,Obj.Meta!$A:$A,Obj.Meta!$F:$F,"-",0,1))</f>
        <v>-</v>
      </c>
      <c r="N1040" s="337" t="str">
        <f t="shared" si="31"/>
        <v>---</v>
      </c>
      <c r="O1040" s="333"/>
      <c r="P1040" s="54"/>
      <c r="Q1040" s="52"/>
      <c r="R1040" s="34"/>
      <c r="S1040" s="53"/>
      <c r="T1040" s="208"/>
      <c r="U1040" s="726"/>
      <c r="V1040" s="206"/>
      <c r="W1040" s="206"/>
      <c r="X1040" s="678"/>
      <c r="Y1040" s="34"/>
      <c r="Z1040" s="610"/>
      <c r="AA1040" s="608"/>
    </row>
    <row r="1041" spans="1:27">
      <c r="A1041" s="145" t="str">
        <f t="shared" si="30"/>
        <v>-</v>
      </c>
      <c r="B1041" s="146" t="str">
        <f>_xlfn.XLOOKUP($A1041,Dept.Meta!$A:$A,Dept.Meta!$F:$F,"-",0,1)</f>
        <v>-</v>
      </c>
      <c r="C1041" s="629" t="str">
        <f>_xlfn.XLOOKUP(_xlfn.CONCAT($G1041,"-",$I1041),Div.Meta!$H:$H,Div.Meta!$C:$C,"-",0,1)</f>
        <v>-</v>
      </c>
      <c r="D1041" s="302"/>
      <c r="E1041" s="146" t="str">
        <f>IF($D1041="","-",_xlfn.XLOOKUP($D1041,Fund.Meta!$A:$A,Fund.Meta!$D:$D,"-",0,1))</f>
        <v>-</v>
      </c>
      <c r="F1041" s="303" t="str">
        <f>IF($D1041="","-",_xlfn.XLOOKUP($D1041,Fund.Meta!$A:$A,Fund.Meta!$E:$E,"-",0,1))</f>
        <v>-</v>
      </c>
      <c r="G1041" s="334"/>
      <c r="H1041" s="303" t="str">
        <f>IF($G1041="","-",_xlfn.XLOOKUP($G1041,Appr.Meta!$A:$A,Appr.Meta!$D:$D,"-",0,1))</f>
        <v>-</v>
      </c>
      <c r="I1041" s="302"/>
      <c r="J1041" s="303" t="str">
        <f>IF($I1041="","-",_xlfn.XLOOKUP($I1041,'CC.Meta'!$A:$A,'CC.Meta'!$D:$D,"-",0,1))</f>
        <v>-</v>
      </c>
      <c r="K1041" s="302"/>
      <c r="L1041" s="146" t="str">
        <f>IF($K1041="","-",_xlfn.XLOOKUP($K1041,Obj.Meta!$A:$A,Obj.Meta!$D:$D,"-",0,1))</f>
        <v>-</v>
      </c>
      <c r="M1041" s="300" t="str">
        <f>IF($K1041="","-",_xlfn.XLOOKUP($K1041,Obj.Meta!$A:$A,Obj.Meta!$F:$F,"-",0,1))</f>
        <v>-</v>
      </c>
      <c r="N1041" s="337" t="str">
        <f t="shared" si="31"/>
        <v>---</v>
      </c>
      <c r="O1041" s="333"/>
      <c r="P1041" s="54"/>
      <c r="Q1041" s="52"/>
      <c r="R1041" s="34"/>
      <c r="S1041" s="53"/>
      <c r="T1041" s="208"/>
      <c r="U1041" s="726"/>
      <c r="V1041" s="206"/>
      <c r="W1041" s="206"/>
      <c r="X1041" s="678"/>
      <c r="Y1041" s="34"/>
      <c r="Z1041" s="610"/>
      <c r="AA1041" s="608"/>
    </row>
    <row r="1042" spans="1:27">
      <c r="A1042" s="145" t="str">
        <f t="shared" si="30"/>
        <v>-</v>
      </c>
      <c r="B1042" s="146" t="str">
        <f>_xlfn.XLOOKUP($A1042,Dept.Meta!$A:$A,Dept.Meta!$F:$F,"-",0,1)</f>
        <v>-</v>
      </c>
      <c r="C1042" s="629" t="str">
        <f>_xlfn.XLOOKUP(_xlfn.CONCAT($G1042,"-",$I1042),Div.Meta!$H:$H,Div.Meta!$C:$C,"-",0,1)</f>
        <v>-</v>
      </c>
      <c r="D1042" s="302"/>
      <c r="E1042" s="146" t="str">
        <f>IF($D1042="","-",_xlfn.XLOOKUP($D1042,Fund.Meta!$A:$A,Fund.Meta!$D:$D,"-",0,1))</f>
        <v>-</v>
      </c>
      <c r="F1042" s="303" t="str">
        <f>IF($D1042="","-",_xlfn.XLOOKUP($D1042,Fund.Meta!$A:$A,Fund.Meta!$E:$E,"-",0,1))</f>
        <v>-</v>
      </c>
      <c r="G1042" s="334"/>
      <c r="H1042" s="303" t="str">
        <f>IF($G1042="","-",_xlfn.XLOOKUP($G1042,Appr.Meta!$A:$A,Appr.Meta!$D:$D,"-",0,1))</f>
        <v>-</v>
      </c>
      <c r="I1042" s="302"/>
      <c r="J1042" s="303" t="str">
        <f>IF($I1042="","-",_xlfn.XLOOKUP($I1042,'CC.Meta'!$A:$A,'CC.Meta'!$D:$D,"-",0,1))</f>
        <v>-</v>
      </c>
      <c r="K1042" s="302"/>
      <c r="L1042" s="146" t="str">
        <f>IF($K1042="","-",_xlfn.XLOOKUP($K1042,Obj.Meta!$A:$A,Obj.Meta!$D:$D,"-",0,1))</f>
        <v>-</v>
      </c>
      <c r="M1042" s="300" t="str">
        <f>IF($K1042="","-",_xlfn.XLOOKUP($K1042,Obj.Meta!$A:$A,Obj.Meta!$F:$F,"-",0,1))</f>
        <v>-</v>
      </c>
      <c r="N1042" s="337" t="str">
        <f t="shared" si="31"/>
        <v>---</v>
      </c>
      <c r="O1042" s="333"/>
      <c r="P1042" s="54"/>
      <c r="Q1042" s="52"/>
      <c r="R1042" s="34"/>
      <c r="S1042" s="53"/>
      <c r="T1042" s="208"/>
      <c r="U1042" s="726"/>
      <c r="V1042" s="206"/>
      <c r="W1042" s="206"/>
      <c r="X1042" s="678"/>
      <c r="Y1042" s="34"/>
      <c r="Z1042" s="610"/>
      <c r="AA1042" s="608"/>
    </row>
    <row r="1043" spans="1:27">
      <c r="A1043" s="145" t="str">
        <f t="shared" ref="A1043:A1106" si="32">IFERROR(VALUE(LEFT($I1043,2)),"-")</f>
        <v>-</v>
      </c>
      <c r="B1043" s="146" t="str">
        <f>_xlfn.XLOOKUP($A1043,Dept.Meta!$A:$A,Dept.Meta!$F:$F,"-",0,1)</f>
        <v>-</v>
      </c>
      <c r="C1043" s="629" t="str">
        <f>_xlfn.XLOOKUP(_xlfn.CONCAT($G1043,"-",$I1043),Div.Meta!$H:$H,Div.Meta!$C:$C,"-",0,1)</f>
        <v>-</v>
      </c>
      <c r="D1043" s="302"/>
      <c r="E1043" s="146" t="str">
        <f>IF($D1043="","-",_xlfn.XLOOKUP($D1043,Fund.Meta!$A:$A,Fund.Meta!$D:$D,"-",0,1))</f>
        <v>-</v>
      </c>
      <c r="F1043" s="303" t="str">
        <f>IF($D1043="","-",_xlfn.XLOOKUP($D1043,Fund.Meta!$A:$A,Fund.Meta!$E:$E,"-",0,1))</f>
        <v>-</v>
      </c>
      <c r="G1043" s="334"/>
      <c r="H1043" s="303" t="str">
        <f>IF($G1043="","-",_xlfn.XLOOKUP($G1043,Appr.Meta!$A:$A,Appr.Meta!$D:$D,"-",0,1))</f>
        <v>-</v>
      </c>
      <c r="I1043" s="302"/>
      <c r="J1043" s="303" t="str">
        <f>IF($I1043="","-",_xlfn.XLOOKUP($I1043,'CC.Meta'!$A:$A,'CC.Meta'!$D:$D,"-",0,1))</f>
        <v>-</v>
      </c>
      <c r="K1043" s="302"/>
      <c r="L1043" s="146" t="str">
        <f>IF($K1043="","-",_xlfn.XLOOKUP($K1043,Obj.Meta!$A:$A,Obj.Meta!$D:$D,"-",0,1))</f>
        <v>-</v>
      </c>
      <c r="M1043" s="300" t="str">
        <f>IF($K1043="","-",_xlfn.XLOOKUP($K1043,Obj.Meta!$A:$A,Obj.Meta!$F:$F,"-",0,1))</f>
        <v>-</v>
      </c>
      <c r="N1043" s="337" t="str">
        <f t="shared" ref="N1043:N1106" si="33">_xlfn.CONCAT($D1043,"-",$G1043,"-",$I1043,"-",$K1043)</f>
        <v>---</v>
      </c>
      <c r="O1043" s="333"/>
      <c r="P1043" s="54"/>
      <c r="Q1043" s="52"/>
      <c r="R1043" s="34"/>
      <c r="S1043" s="53"/>
      <c r="T1043" s="208"/>
      <c r="U1043" s="726"/>
      <c r="V1043" s="206"/>
      <c r="W1043" s="206"/>
      <c r="X1043" s="678"/>
      <c r="Y1043" s="34"/>
      <c r="Z1043" s="610"/>
      <c r="AA1043" s="608"/>
    </row>
    <row r="1044" spans="1:27">
      <c r="A1044" s="145" t="str">
        <f t="shared" si="32"/>
        <v>-</v>
      </c>
      <c r="B1044" s="146" t="str">
        <f>_xlfn.XLOOKUP($A1044,Dept.Meta!$A:$A,Dept.Meta!$F:$F,"-",0,1)</f>
        <v>-</v>
      </c>
      <c r="C1044" s="629" t="str">
        <f>_xlfn.XLOOKUP(_xlfn.CONCAT($G1044,"-",$I1044),Div.Meta!$H:$H,Div.Meta!$C:$C,"-",0,1)</f>
        <v>-</v>
      </c>
      <c r="D1044" s="302"/>
      <c r="E1044" s="146" t="str">
        <f>IF($D1044="","-",_xlfn.XLOOKUP($D1044,Fund.Meta!$A:$A,Fund.Meta!$D:$D,"-",0,1))</f>
        <v>-</v>
      </c>
      <c r="F1044" s="303" t="str">
        <f>IF($D1044="","-",_xlfn.XLOOKUP($D1044,Fund.Meta!$A:$A,Fund.Meta!$E:$E,"-",0,1))</f>
        <v>-</v>
      </c>
      <c r="G1044" s="334"/>
      <c r="H1044" s="303" t="str">
        <f>IF($G1044="","-",_xlfn.XLOOKUP($G1044,Appr.Meta!$A:$A,Appr.Meta!$D:$D,"-",0,1))</f>
        <v>-</v>
      </c>
      <c r="I1044" s="302"/>
      <c r="J1044" s="303" t="str">
        <f>IF($I1044="","-",_xlfn.XLOOKUP($I1044,'CC.Meta'!$A:$A,'CC.Meta'!$D:$D,"-",0,1))</f>
        <v>-</v>
      </c>
      <c r="K1044" s="302"/>
      <c r="L1044" s="146" t="str">
        <f>IF($K1044="","-",_xlfn.XLOOKUP($K1044,Obj.Meta!$A:$A,Obj.Meta!$D:$D,"-",0,1))</f>
        <v>-</v>
      </c>
      <c r="M1044" s="300" t="str">
        <f>IF($K1044="","-",_xlfn.XLOOKUP($K1044,Obj.Meta!$A:$A,Obj.Meta!$F:$F,"-",0,1))</f>
        <v>-</v>
      </c>
      <c r="N1044" s="337" t="str">
        <f t="shared" si="33"/>
        <v>---</v>
      </c>
      <c r="O1044" s="333"/>
      <c r="P1044" s="54"/>
      <c r="Q1044" s="52"/>
      <c r="R1044" s="34"/>
      <c r="S1044" s="53"/>
      <c r="T1044" s="208"/>
      <c r="U1044" s="726"/>
      <c r="V1044" s="206"/>
      <c r="W1044" s="206"/>
      <c r="X1044" s="678"/>
      <c r="Y1044" s="34"/>
      <c r="Z1044" s="610"/>
      <c r="AA1044" s="608"/>
    </row>
    <row r="1045" spans="1:27">
      <c r="A1045" s="145" t="str">
        <f t="shared" si="32"/>
        <v>-</v>
      </c>
      <c r="B1045" s="146" t="str">
        <f>_xlfn.XLOOKUP($A1045,Dept.Meta!$A:$A,Dept.Meta!$F:$F,"-",0,1)</f>
        <v>-</v>
      </c>
      <c r="C1045" s="629" t="str">
        <f>_xlfn.XLOOKUP(_xlfn.CONCAT($G1045,"-",$I1045),Div.Meta!$H:$H,Div.Meta!$C:$C,"-",0,1)</f>
        <v>-</v>
      </c>
      <c r="D1045" s="302"/>
      <c r="E1045" s="146" t="str">
        <f>IF($D1045="","-",_xlfn.XLOOKUP($D1045,Fund.Meta!$A:$A,Fund.Meta!$D:$D,"-",0,1))</f>
        <v>-</v>
      </c>
      <c r="F1045" s="303" t="str">
        <f>IF($D1045="","-",_xlfn.XLOOKUP($D1045,Fund.Meta!$A:$A,Fund.Meta!$E:$E,"-",0,1))</f>
        <v>-</v>
      </c>
      <c r="G1045" s="334"/>
      <c r="H1045" s="303" t="str">
        <f>IF($G1045="","-",_xlfn.XLOOKUP($G1045,Appr.Meta!$A:$A,Appr.Meta!$D:$D,"-",0,1))</f>
        <v>-</v>
      </c>
      <c r="I1045" s="302"/>
      <c r="J1045" s="303" t="str">
        <f>IF($I1045="","-",_xlfn.XLOOKUP($I1045,'CC.Meta'!$A:$A,'CC.Meta'!$D:$D,"-",0,1))</f>
        <v>-</v>
      </c>
      <c r="K1045" s="302"/>
      <c r="L1045" s="146" t="str">
        <f>IF($K1045="","-",_xlfn.XLOOKUP($K1045,Obj.Meta!$A:$A,Obj.Meta!$D:$D,"-",0,1))</f>
        <v>-</v>
      </c>
      <c r="M1045" s="300" t="str">
        <f>IF($K1045="","-",_xlfn.XLOOKUP($K1045,Obj.Meta!$A:$A,Obj.Meta!$F:$F,"-",0,1))</f>
        <v>-</v>
      </c>
      <c r="N1045" s="337" t="str">
        <f t="shared" si="33"/>
        <v>---</v>
      </c>
      <c r="O1045" s="333"/>
      <c r="P1045" s="54"/>
      <c r="Q1045" s="52"/>
      <c r="R1045" s="34"/>
      <c r="S1045" s="53"/>
      <c r="T1045" s="208"/>
      <c r="U1045" s="726"/>
      <c r="V1045" s="206"/>
      <c r="W1045" s="206"/>
      <c r="X1045" s="678"/>
      <c r="Y1045" s="34"/>
      <c r="Z1045" s="610"/>
      <c r="AA1045" s="608"/>
    </row>
    <row r="1046" spans="1:27">
      <c r="A1046" s="145" t="str">
        <f t="shared" si="32"/>
        <v>-</v>
      </c>
      <c r="B1046" s="146" t="str">
        <f>_xlfn.XLOOKUP($A1046,Dept.Meta!$A:$A,Dept.Meta!$F:$F,"-",0,1)</f>
        <v>-</v>
      </c>
      <c r="C1046" s="629" t="str">
        <f>_xlfn.XLOOKUP(_xlfn.CONCAT($G1046,"-",$I1046),Div.Meta!$H:$H,Div.Meta!$C:$C,"-",0,1)</f>
        <v>-</v>
      </c>
      <c r="D1046" s="302"/>
      <c r="E1046" s="146" t="str">
        <f>IF($D1046="","-",_xlfn.XLOOKUP($D1046,Fund.Meta!$A:$A,Fund.Meta!$D:$D,"-",0,1))</f>
        <v>-</v>
      </c>
      <c r="F1046" s="303" t="str">
        <f>IF($D1046="","-",_xlfn.XLOOKUP($D1046,Fund.Meta!$A:$A,Fund.Meta!$E:$E,"-",0,1))</f>
        <v>-</v>
      </c>
      <c r="G1046" s="334"/>
      <c r="H1046" s="303" t="str">
        <f>IF($G1046="","-",_xlfn.XLOOKUP($G1046,Appr.Meta!$A:$A,Appr.Meta!$D:$D,"-",0,1))</f>
        <v>-</v>
      </c>
      <c r="I1046" s="302"/>
      <c r="J1046" s="303" t="str">
        <f>IF($I1046="","-",_xlfn.XLOOKUP($I1046,'CC.Meta'!$A:$A,'CC.Meta'!$D:$D,"-",0,1))</f>
        <v>-</v>
      </c>
      <c r="K1046" s="302"/>
      <c r="L1046" s="146" t="str">
        <f>IF($K1046="","-",_xlfn.XLOOKUP($K1046,Obj.Meta!$A:$A,Obj.Meta!$D:$D,"-",0,1))</f>
        <v>-</v>
      </c>
      <c r="M1046" s="300" t="str">
        <f>IF($K1046="","-",_xlfn.XLOOKUP($K1046,Obj.Meta!$A:$A,Obj.Meta!$F:$F,"-",0,1))</f>
        <v>-</v>
      </c>
      <c r="N1046" s="337" t="str">
        <f t="shared" si="33"/>
        <v>---</v>
      </c>
      <c r="O1046" s="333"/>
      <c r="P1046" s="54"/>
      <c r="Q1046" s="52"/>
      <c r="R1046" s="34"/>
      <c r="S1046" s="53"/>
      <c r="T1046" s="208"/>
      <c r="U1046" s="726"/>
      <c r="V1046" s="206"/>
      <c r="W1046" s="206"/>
      <c r="X1046" s="678"/>
      <c r="Y1046" s="34"/>
      <c r="Z1046" s="610"/>
      <c r="AA1046" s="608"/>
    </row>
    <row r="1047" spans="1:27">
      <c r="A1047" s="145" t="str">
        <f t="shared" si="32"/>
        <v>-</v>
      </c>
      <c r="B1047" s="146" t="str">
        <f>_xlfn.XLOOKUP($A1047,Dept.Meta!$A:$A,Dept.Meta!$F:$F,"-",0,1)</f>
        <v>-</v>
      </c>
      <c r="C1047" s="629" t="str">
        <f>_xlfn.XLOOKUP(_xlfn.CONCAT($G1047,"-",$I1047),Div.Meta!$H:$H,Div.Meta!$C:$C,"-",0,1)</f>
        <v>-</v>
      </c>
      <c r="D1047" s="302"/>
      <c r="E1047" s="146" t="str">
        <f>IF($D1047="","-",_xlfn.XLOOKUP($D1047,Fund.Meta!$A:$A,Fund.Meta!$D:$D,"-",0,1))</f>
        <v>-</v>
      </c>
      <c r="F1047" s="303" t="str">
        <f>IF($D1047="","-",_xlfn.XLOOKUP($D1047,Fund.Meta!$A:$A,Fund.Meta!$E:$E,"-",0,1))</f>
        <v>-</v>
      </c>
      <c r="G1047" s="334"/>
      <c r="H1047" s="303" t="str">
        <f>IF($G1047="","-",_xlfn.XLOOKUP($G1047,Appr.Meta!$A:$A,Appr.Meta!$D:$D,"-",0,1))</f>
        <v>-</v>
      </c>
      <c r="I1047" s="302"/>
      <c r="J1047" s="303" t="str">
        <f>IF($I1047="","-",_xlfn.XLOOKUP($I1047,'CC.Meta'!$A:$A,'CC.Meta'!$D:$D,"-",0,1))</f>
        <v>-</v>
      </c>
      <c r="K1047" s="302"/>
      <c r="L1047" s="146" t="str">
        <f>IF($K1047="","-",_xlfn.XLOOKUP($K1047,Obj.Meta!$A:$A,Obj.Meta!$D:$D,"-",0,1))</f>
        <v>-</v>
      </c>
      <c r="M1047" s="300" t="str">
        <f>IF($K1047="","-",_xlfn.XLOOKUP($K1047,Obj.Meta!$A:$A,Obj.Meta!$F:$F,"-",0,1))</f>
        <v>-</v>
      </c>
      <c r="N1047" s="337" t="str">
        <f t="shared" si="33"/>
        <v>---</v>
      </c>
      <c r="O1047" s="333"/>
      <c r="P1047" s="54"/>
      <c r="Q1047" s="52"/>
      <c r="R1047" s="34"/>
      <c r="S1047" s="53"/>
      <c r="T1047" s="208"/>
      <c r="U1047" s="726"/>
      <c r="V1047" s="206"/>
      <c r="W1047" s="206"/>
      <c r="X1047" s="678"/>
      <c r="Y1047" s="34"/>
      <c r="Z1047" s="610"/>
      <c r="AA1047" s="608"/>
    </row>
    <row r="1048" spans="1:27">
      <c r="A1048" s="145" t="str">
        <f t="shared" si="32"/>
        <v>-</v>
      </c>
      <c r="B1048" s="146" t="str">
        <f>_xlfn.XLOOKUP($A1048,Dept.Meta!$A:$A,Dept.Meta!$F:$F,"-",0,1)</f>
        <v>-</v>
      </c>
      <c r="C1048" s="629" t="str">
        <f>_xlfn.XLOOKUP(_xlfn.CONCAT($G1048,"-",$I1048),Div.Meta!$H:$H,Div.Meta!$C:$C,"-",0,1)</f>
        <v>-</v>
      </c>
      <c r="D1048" s="302"/>
      <c r="E1048" s="146" t="str">
        <f>IF($D1048="","-",_xlfn.XLOOKUP($D1048,Fund.Meta!$A:$A,Fund.Meta!$D:$D,"-",0,1))</f>
        <v>-</v>
      </c>
      <c r="F1048" s="303" t="str">
        <f>IF($D1048="","-",_xlfn.XLOOKUP($D1048,Fund.Meta!$A:$A,Fund.Meta!$E:$E,"-",0,1))</f>
        <v>-</v>
      </c>
      <c r="G1048" s="334"/>
      <c r="H1048" s="303" t="str">
        <f>IF($G1048="","-",_xlfn.XLOOKUP($G1048,Appr.Meta!$A:$A,Appr.Meta!$D:$D,"-",0,1))</f>
        <v>-</v>
      </c>
      <c r="I1048" s="302"/>
      <c r="J1048" s="303" t="str">
        <f>IF($I1048="","-",_xlfn.XLOOKUP($I1048,'CC.Meta'!$A:$A,'CC.Meta'!$D:$D,"-",0,1))</f>
        <v>-</v>
      </c>
      <c r="K1048" s="302"/>
      <c r="L1048" s="146" t="str">
        <f>IF($K1048="","-",_xlfn.XLOOKUP($K1048,Obj.Meta!$A:$A,Obj.Meta!$D:$D,"-",0,1))</f>
        <v>-</v>
      </c>
      <c r="M1048" s="300" t="str">
        <f>IF($K1048="","-",_xlfn.XLOOKUP($K1048,Obj.Meta!$A:$A,Obj.Meta!$F:$F,"-",0,1))</f>
        <v>-</v>
      </c>
      <c r="N1048" s="337" t="str">
        <f t="shared" si="33"/>
        <v>---</v>
      </c>
      <c r="O1048" s="333"/>
      <c r="P1048" s="54"/>
      <c r="Q1048" s="52"/>
      <c r="R1048" s="34"/>
      <c r="S1048" s="53"/>
      <c r="T1048" s="208"/>
      <c r="U1048" s="726"/>
      <c r="V1048" s="206"/>
      <c r="W1048" s="206"/>
      <c r="X1048" s="678"/>
      <c r="Y1048" s="34"/>
      <c r="Z1048" s="610"/>
      <c r="AA1048" s="608"/>
    </row>
    <row r="1049" spans="1:27">
      <c r="A1049" s="145" t="str">
        <f t="shared" si="32"/>
        <v>-</v>
      </c>
      <c r="B1049" s="146" t="str">
        <f>_xlfn.XLOOKUP($A1049,Dept.Meta!$A:$A,Dept.Meta!$F:$F,"-",0,1)</f>
        <v>-</v>
      </c>
      <c r="C1049" s="629" t="str">
        <f>_xlfn.XLOOKUP(_xlfn.CONCAT($G1049,"-",$I1049),Div.Meta!$H:$H,Div.Meta!$C:$C,"-",0,1)</f>
        <v>-</v>
      </c>
      <c r="D1049" s="302"/>
      <c r="E1049" s="146" t="str">
        <f>IF($D1049="","-",_xlfn.XLOOKUP($D1049,Fund.Meta!$A:$A,Fund.Meta!$D:$D,"-",0,1))</f>
        <v>-</v>
      </c>
      <c r="F1049" s="303" t="str">
        <f>IF($D1049="","-",_xlfn.XLOOKUP($D1049,Fund.Meta!$A:$A,Fund.Meta!$E:$E,"-",0,1))</f>
        <v>-</v>
      </c>
      <c r="G1049" s="334"/>
      <c r="H1049" s="303" t="str">
        <f>IF($G1049="","-",_xlfn.XLOOKUP($G1049,Appr.Meta!$A:$A,Appr.Meta!$D:$D,"-",0,1))</f>
        <v>-</v>
      </c>
      <c r="I1049" s="302"/>
      <c r="J1049" s="303" t="str">
        <f>IF($I1049="","-",_xlfn.XLOOKUP($I1049,'CC.Meta'!$A:$A,'CC.Meta'!$D:$D,"-",0,1))</f>
        <v>-</v>
      </c>
      <c r="K1049" s="302"/>
      <c r="L1049" s="146" t="str">
        <f>IF($K1049="","-",_xlfn.XLOOKUP($K1049,Obj.Meta!$A:$A,Obj.Meta!$D:$D,"-",0,1))</f>
        <v>-</v>
      </c>
      <c r="M1049" s="300" t="str">
        <f>IF($K1049="","-",_xlfn.XLOOKUP($K1049,Obj.Meta!$A:$A,Obj.Meta!$F:$F,"-",0,1))</f>
        <v>-</v>
      </c>
      <c r="N1049" s="337" t="str">
        <f t="shared" si="33"/>
        <v>---</v>
      </c>
      <c r="O1049" s="333"/>
      <c r="P1049" s="54"/>
      <c r="Q1049" s="52"/>
      <c r="R1049" s="34"/>
      <c r="S1049" s="53"/>
      <c r="T1049" s="208"/>
      <c r="U1049" s="726"/>
      <c r="V1049" s="206"/>
      <c r="W1049" s="206"/>
      <c r="X1049" s="678"/>
      <c r="Y1049" s="34"/>
      <c r="Z1049" s="610"/>
      <c r="AA1049" s="608"/>
    </row>
    <row r="1050" spans="1:27">
      <c r="A1050" s="145" t="str">
        <f t="shared" si="32"/>
        <v>-</v>
      </c>
      <c r="B1050" s="146" t="str">
        <f>_xlfn.XLOOKUP($A1050,Dept.Meta!$A:$A,Dept.Meta!$F:$F,"-",0,1)</f>
        <v>-</v>
      </c>
      <c r="C1050" s="629" t="str">
        <f>_xlfn.XLOOKUP(_xlfn.CONCAT($G1050,"-",$I1050),Div.Meta!$H:$H,Div.Meta!$C:$C,"-",0,1)</f>
        <v>-</v>
      </c>
      <c r="D1050" s="302"/>
      <c r="E1050" s="146" t="str">
        <f>IF($D1050="","-",_xlfn.XLOOKUP($D1050,Fund.Meta!$A:$A,Fund.Meta!$D:$D,"-",0,1))</f>
        <v>-</v>
      </c>
      <c r="F1050" s="303" t="str">
        <f>IF($D1050="","-",_xlfn.XLOOKUP($D1050,Fund.Meta!$A:$A,Fund.Meta!$E:$E,"-",0,1))</f>
        <v>-</v>
      </c>
      <c r="G1050" s="334"/>
      <c r="H1050" s="303" t="str">
        <f>IF($G1050="","-",_xlfn.XLOOKUP($G1050,Appr.Meta!$A:$A,Appr.Meta!$D:$D,"-",0,1))</f>
        <v>-</v>
      </c>
      <c r="I1050" s="302"/>
      <c r="J1050" s="303" t="str">
        <f>IF($I1050="","-",_xlfn.XLOOKUP($I1050,'CC.Meta'!$A:$A,'CC.Meta'!$D:$D,"-",0,1))</f>
        <v>-</v>
      </c>
      <c r="K1050" s="302"/>
      <c r="L1050" s="146" t="str">
        <f>IF($K1050="","-",_xlfn.XLOOKUP($K1050,Obj.Meta!$A:$A,Obj.Meta!$D:$D,"-",0,1))</f>
        <v>-</v>
      </c>
      <c r="M1050" s="300" t="str">
        <f>IF($K1050="","-",_xlfn.XLOOKUP($K1050,Obj.Meta!$A:$A,Obj.Meta!$F:$F,"-",0,1))</f>
        <v>-</v>
      </c>
      <c r="N1050" s="337" t="str">
        <f t="shared" si="33"/>
        <v>---</v>
      </c>
      <c r="O1050" s="333"/>
      <c r="P1050" s="54"/>
      <c r="Q1050" s="52"/>
      <c r="R1050" s="34"/>
      <c r="S1050" s="53"/>
      <c r="T1050" s="208"/>
      <c r="U1050" s="726"/>
      <c r="V1050" s="206"/>
      <c r="W1050" s="206"/>
      <c r="X1050" s="678"/>
      <c r="Y1050" s="34"/>
      <c r="Z1050" s="610"/>
      <c r="AA1050" s="608"/>
    </row>
    <row r="1051" spans="1:27">
      <c r="A1051" s="145" t="str">
        <f t="shared" si="32"/>
        <v>-</v>
      </c>
      <c r="B1051" s="146" t="str">
        <f>_xlfn.XLOOKUP($A1051,Dept.Meta!$A:$A,Dept.Meta!$F:$F,"-",0,1)</f>
        <v>-</v>
      </c>
      <c r="C1051" s="629" t="str">
        <f>_xlfn.XLOOKUP(_xlfn.CONCAT($G1051,"-",$I1051),Div.Meta!$H:$H,Div.Meta!$C:$C,"-",0,1)</f>
        <v>-</v>
      </c>
      <c r="D1051" s="302"/>
      <c r="E1051" s="146" t="str">
        <f>IF($D1051="","-",_xlfn.XLOOKUP($D1051,Fund.Meta!$A:$A,Fund.Meta!$D:$D,"-",0,1))</f>
        <v>-</v>
      </c>
      <c r="F1051" s="303" t="str">
        <f>IF($D1051="","-",_xlfn.XLOOKUP($D1051,Fund.Meta!$A:$A,Fund.Meta!$E:$E,"-",0,1))</f>
        <v>-</v>
      </c>
      <c r="G1051" s="334"/>
      <c r="H1051" s="303" t="str">
        <f>IF($G1051="","-",_xlfn.XLOOKUP($G1051,Appr.Meta!$A:$A,Appr.Meta!$D:$D,"-",0,1))</f>
        <v>-</v>
      </c>
      <c r="I1051" s="302"/>
      <c r="J1051" s="303" t="str">
        <f>IF($I1051="","-",_xlfn.XLOOKUP($I1051,'CC.Meta'!$A:$A,'CC.Meta'!$D:$D,"-",0,1))</f>
        <v>-</v>
      </c>
      <c r="K1051" s="302"/>
      <c r="L1051" s="146" t="str">
        <f>IF($K1051="","-",_xlfn.XLOOKUP($K1051,Obj.Meta!$A:$A,Obj.Meta!$D:$D,"-",0,1))</f>
        <v>-</v>
      </c>
      <c r="M1051" s="300" t="str">
        <f>IF($K1051="","-",_xlfn.XLOOKUP($K1051,Obj.Meta!$A:$A,Obj.Meta!$F:$F,"-",0,1))</f>
        <v>-</v>
      </c>
      <c r="N1051" s="337" t="str">
        <f t="shared" si="33"/>
        <v>---</v>
      </c>
      <c r="O1051" s="333"/>
      <c r="P1051" s="54"/>
      <c r="Q1051" s="52"/>
      <c r="R1051" s="34"/>
      <c r="S1051" s="53"/>
      <c r="T1051" s="208"/>
      <c r="U1051" s="726"/>
      <c r="V1051" s="206"/>
      <c r="W1051" s="206"/>
      <c r="X1051" s="678"/>
      <c r="Y1051" s="34"/>
      <c r="Z1051" s="610"/>
      <c r="AA1051" s="608"/>
    </row>
    <row r="1052" spans="1:27">
      <c r="A1052" s="145" t="str">
        <f t="shared" si="32"/>
        <v>-</v>
      </c>
      <c r="B1052" s="146" t="str">
        <f>_xlfn.XLOOKUP($A1052,Dept.Meta!$A:$A,Dept.Meta!$F:$F,"-",0,1)</f>
        <v>-</v>
      </c>
      <c r="C1052" s="629" t="str">
        <f>_xlfn.XLOOKUP(_xlfn.CONCAT($G1052,"-",$I1052),Div.Meta!$H:$H,Div.Meta!$C:$C,"-",0,1)</f>
        <v>-</v>
      </c>
      <c r="D1052" s="302"/>
      <c r="E1052" s="146" t="str">
        <f>IF($D1052="","-",_xlfn.XLOOKUP($D1052,Fund.Meta!$A:$A,Fund.Meta!$D:$D,"-",0,1))</f>
        <v>-</v>
      </c>
      <c r="F1052" s="303" t="str">
        <f>IF($D1052="","-",_xlfn.XLOOKUP($D1052,Fund.Meta!$A:$A,Fund.Meta!$E:$E,"-",0,1))</f>
        <v>-</v>
      </c>
      <c r="G1052" s="334"/>
      <c r="H1052" s="303" t="str">
        <f>IF($G1052="","-",_xlfn.XLOOKUP($G1052,Appr.Meta!$A:$A,Appr.Meta!$D:$D,"-",0,1))</f>
        <v>-</v>
      </c>
      <c r="I1052" s="302"/>
      <c r="J1052" s="303" t="str">
        <f>IF($I1052="","-",_xlfn.XLOOKUP($I1052,'CC.Meta'!$A:$A,'CC.Meta'!$D:$D,"-",0,1))</f>
        <v>-</v>
      </c>
      <c r="K1052" s="302"/>
      <c r="L1052" s="146" t="str">
        <f>IF($K1052="","-",_xlfn.XLOOKUP($K1052,Obj.Meta!$A:$A,Obj.Meta!$D:$D,"-",0,1))</f>
        <v>-</v>
      </c>
      <c r="M1052" s="300" t="str">
        <f>IF($K1052="","-",_xlfn.XLOOKUP($K1052,Obj.Meta!$A:$A,Obj.Meta!$F:$F,"-",0,1))</f>
        <v>-</v>
      </c>
      <c r="N1052" s="337" t="str">
        <f t="shared" si="33"/>
        <v>---</v>
      </c>
      <c r="O1052" s="333"/>
      <c r="P1052" s="54"/>
      <c r="Q1052" s="52"/>
      <c r="R1052" s="34"/>
      <c r="S1052" s="53"/>
      <c r="T1052" s="208"/>
      <c r="U1052" s="726"/>
      <c r="V1052" s="206"/>
      <c r="W1052" s="206"/>
      <c r="X1052" s="678"/>
      <c r="Y1052" s="34"/>
      <c r="Z1052" s="610"/>
      <c r="AA1052" s="608"/>
    </row>
    <row r="1053" spans="1:27">
      <c r="A1053" s="145" t="str">
        <f t="shared" si="32"/>
        <v>-</v>
      </c>
      <c r="B1053" s="146" t="str">
        <f>_xlfn.XLOOKUP($A1053,Dept.Meta!$A:$A,Dept.Meta!$F:$F,"-",0,1)</f>
        <v>-</v>
      </c>
      <c r="C1053" s="629" t="str">
        <f>_xlfn.XLOOKUP(_xlfn.CONCAT($G1053,"-",$I1053),Div.Meta!$H:$H,Div.Meta!$C:$C,"-",0,1)</f>
        <v>-</v>
      </c>
      <c r="D1053" s="302"/>
      <c r="E1053" s="146" t="str">
        <f>IF($D1053="","-",_xlfn.XLOOKUP($D1053,Fund.Meta!$A:$A,Fund.Meta!$D:$D,"-",0,1))</f>
        <v>-</v>
      </c>
      <c r="F1053" s="303" t="str">
        <f>IF($D1053="","-",_xlfn.XLOOKUP($D1053,Fund.Meta!$A:$A,Fund.Meta!$E:$E,"-",0,1))</f>
        <v>-</v>
      </c>
      <c r="G1053" s="334"/>
      <c r="H1053" s="303" t="str">
        <f>IF($G1053="","-",_xlfn.XLOOKUP($G1053,Appr.Meta!$A:$A,Appr.Meta!$D:$D,"-",0,1))</f>
        <v>-</v>
      </c>
      <c r="I1053" s="302"/>
      <c r="J1053" s="303" t="str">
        <f>IF($I1053="","-",_xlfn.XLOOKUP($I1053,'CC.Meta'!$A:$A,'CC.Meta'!$D:$D,"-",0,1))</f>
        <v>-</v>
      </c>
      <c r="K1053" s="302"/>
      <c r="L1053" s="146" t="str">
        <f>IF($K1053="","-",_xlfn.XLOOKUP($K1053,Obj.Meta!$A:$A,Obj.Meta!$D:$D,"-",0,1))</f>
        <v>-</v>
      </c>
      <c r="M1053" s="300" t="str">
        <f>IF($K1053="","-",_xlfn.XLOOKUP($K1053,Obj.Meta!$A:$A,Obj.Meta!$F:$F,"-",0,1))</f>
        <v>-</v>
      </c>
      <c r="N1053" s="337" t="str">
        <f t="shared" si="33"/>
        <v>---</v>
      </c>
      <c r="O1053" s="333"/>
      <c r="P1053" s="54"/>
      <c r="Q1053" s="52"/>
      <c r="R1053" s="34"/>
      <c r="S1053" s="53"/>
      <c r="T1053" s="208"/>
      <c r="U1053" s="726"/>
      <c r="V1053" s="206"/>
      <c r="W1053" s="206"/>
      <c r="X1053" s="678"/>
      <c r="Y1053" s="34"/>
      <c r="Z1053" s="610"/>
      <c r="AA1053" s="608"/>
    </row>
    <row r="1054" spans="1:27">
      <c r="A1054" s="145" t="str">
        <f t="shared" si="32"/>
        <v>-</v>
      </c>
      <c r="B1054" s="146" t="str">
        <f>_xlfn.XLOOKUP($A1054,Dept.Meta!$A:$A,Dept.Meta!$F:$F,"-",0,1)</f>
        <v>-</v>
      </c>
      <c r="C1054" s="629" t="str">
        <f>_xlfn.XLOOKUP(_xlfn.CONCAT($G1054,"-",$I1054),Div.Meta!$H:$H,Div.Meta!$C:$C,"-",0,1)</f>
        <v>-</v>
      </c>
      <c r="D1054" s="302"/>
      <c r="E1054" s="146" t="str">
        <f>IF($D1054="","-",_xlfn.XLOOKUP($D1054,Fund.Meta!$A:$A,Fund.Meta!$D:$D,"-",0,1))</f>
        <v>-</v>
      </c>
      <c r="F1054" s="303" t="str">
        <f>IF($D1054="","-",_xlfn.XLOOKUP($D1054,Fund.Meta!$A:$A,Fund.Meta!$E:$E,"-",0,1))</f>
        <v>-</v>
      </c>
      <c r="G1054" s="334"/>
      <c r="H1054" s="303" t="str">
        <f>IF($G1054="","-",_xlfn.XLOOKUP($G1054,Appr.Meta!$A:$A,Appr.Meta!$D:$D,"-",0,1))</f>
        <v>-</v>
      </c>
      <c r="I1054" s="302"/>
      <c r="J1054" s="303" t="str">
        <f>IF($I1054="","-",_xlfn.XLOOKUP($I1054,'CC.Meta'!$A:$A,'CC.Meta'!$D:$D,"-",0,1))</f>
        <v>-</v>
      </c>
      <c r="K1054" s="302"/>
      <c r="L1054" s="146" t="str">
        <f>IF($K1054="","-",_xlfn.XLOOKUP($K1054,Obj.Meta!$A:$A,Obj.Meta!$D:$D,"-",0,1))</f>
        <v>-</v>
      </c>
      <c r="M1054" s="300" t="str">
        <f>IF($K1054="","-",_xlfn.XLOOKUP($K1054,Obj.Meta!$A:$A,Obj.Meta!$F:$F,"-",0,1))</f>
        <v>-</v>
      </c>
      <c r="N1054" s="337" t="str">
        <f t="shared" si="33"/>
        <v>---</v>
      </c>
      <c r="O1054" s="333"/>
      <c r="P1054" s="54"/>
      <c r="Q1054" s="52"/>
      <c r="R1054" s="34"/>
      <c r="S1054" s="53"/>
      <c r="T1054" s="208"/>
      <c r="U1054" s="726"/>
      <c r="V1054" s="206"/>
      <c r="W1054" s="206"/>
      <c r="X1054" s="678"/>
      <c r="Y1054" s="34"/>
      <c r="Z1054" s="610"/>
      <c r="AA1054" s="608"/>
    </row>
    <row r="1055" spans="1:27">
      <c r="A1055" s="145" t="str">
        <f t="shared" si="32"/>
        <v>-</v>
      </c>
      <c r="B1055" s="146" t="str">
        <f>_xlfn.XLOOKUP($A1055,Dept.Meta!$A:$A,Dept.Meta!$F:$F,"-",0,1)</f>
        <v>-</v>
      </c>
      <c r="C1055" s="629" t="str">
        <f>_xlfn.XLOOKUP(_xlfn.CONCAT($G1055,"-",$I1055),Div.Meta!$H:$H,Div.Meta!$C:$C,"-",0,1)</f>
        <v>-</v>
      </c>
      <c r="D1055" s="302"/>
      <c r="E1055" s="146" t="str">
        <f>IF($D1055="","-",_xlfn.XLOOKUP($D1055,Fund.Meta!$A:$A,Fund.Meta!$D:$D,"-",0,1))</f>
        <v>-</v>
      </c>
      <c r="F1055" s="303" t="str">
        <f>IF($D1055="","-",_xlfn.XLOOKUP($D1055,Fund.Meta!$A:$A,Fund.Meta!$E:$E,"-",0,1))</f>
        <v>-</v>
      </c>
      <c r="G1055" s="334"/>
      <c r="H1055" s="303" t="str">
        <f>IF($G1055="","-",_xlfn.XLOOKUP($G1055,Appr.Meta!$A:$A,Appr.Meta!$D:$D,"-",0,1))</f>
        <v>-</v>
      </c>
      <c r="I1055" s="302"/>
      <c r="J1055" s="303" t="str">
        <f>IF($I1055="","-",_xlfn.XLOOKUP($I1055,'CC.Meta'!$A:$A,'CC.Meta'!$D:$D,"-",0,1))</f>
        <v>-</v>
      </c>
      <c r="K1055" s="302"/>
      <c r="L1055" s="146" t="str">
        <f>IF($K1055="","-",_xlfn.XLOOKUP($K1055,Obj.Meta!$A:$A,Obj.Meta!$D:$D,"-",0,1))</f>
        <v>-</v>
      </c>
      <c r="M1055" s="300" t="str">
        <f>IF($K1055="","-",_xlfn.XLOOKUP($K1055,Obj.Meta!$A:$A,Obj.Meta!$F:$F,"-",0,1))</f>
        <v>-</v>
      </c>
      <c r="N1055" s="337" t="str">
        <f t="shared" si="33"/>
        <v>---</v>
      </c>
      <c r="O1055" s="333"/>
      <c r="P1055" s="54"/>
      <c r="Q1055" s="52"/>
      <c r="R1055" s="34"/>
      <c r="S1055" s="53"/>
      <c r="T1055" s="208"/>
      <c r="U1055" s="726"/>
      <c r="V1055" s="206"/>
      <c r="W1055" s="206"/>
      <c r="X1055" s="678"/>
      <c r="Y1055" s="34"/>
      <c r="Z1055" s="610"/>
      <c r="AA1055" s="608"/>
    </row>
    <row r="1056" spans="1:27">
      <c r="A1056" s="145" t="str">
        <f t="shared" si="32"/>
        <v>-</v>
      </c>
      <c r="B1056" s="146" t="str">
        <f>_xlfn.XLOOKUP($A1056,Dept.Meta!$A:$A,Dept.Meta!$F:$F,"-",0,1)</f>
        <v>-</v>
      </c>
      <c r="C1056" s="629" t="str">
        <f>_xlfn.XLOOKUP(_xlfn.CONCAT($G1056,"-",$I1056),Div.Meta!$H:$H,Div.Meta!$C:$C,"-",0,1)</f>
        <v>-</v>
      </c>
      <c r="D1056" s="302"/>
      <c r="E1056" s="146" t="str">
        <f>IF($D1056="","-",_xlfn.XLOOKUP($D1056,Fund.Meta!$A:$A,Fund.Meta!$D:$D,"-",0,1))</f>
        <v>-</v>
      </c>
      <c r="F1056" s="303" t="str">
        <f>IF($D1056="","-",_xlfn.XLOOKUP($D1056,Fund.Meta!$A:$A,Fund.Meta!$E:$E,"-",0,1))</f>
        <v>-</v>
      </c>
      <c r="G1056" s="334"/>
      <c r="H1056" s="303" t="str">
        <f>IF($G1056="","-",_xlfn.XLOOKUP($G1056,Appr.Meta!$A:$A,Appr.Meta!$D:$D,"-",0,1))</f>
        <v>-</v>
      </c>
      <c r="I1056" s="302"/>
      <c r="J1056" s="303" t="str">
        <f>IF($I1056="","-",_xlfn.XLOOKUP($I1056,'CC.Meta'!$A:$A,'CC.Meta'!$D:$D,"-",0,1))</f>
        <v>-</v>
      </c>
      <c r="K1056" s="302"/>
      <c r="L1056" s="146" t="str">
        <f>IF($K1056="","-",_xlfn.XLOOKUP($K1056,Obj.Meta!$A:$A,Obj.Meta!$D:$D,"-",0,1))</f>
        <v>-</v>
      </c>
      <c r="M1056" s="300" t="str">
        <f>IF($K1056="","-",_xlfn.XLOOKUP($K1056,Obj.Meta!$A:$A,Obj.Meta!$F:$F,"-",0,1))</f>
        <v>-</v>
      </c>
      <c r="N1056" s="337" t="str">
        <f t="shared" si="33"/>
        <v>---</v>
      </c>
      <c r="O1056" s="333"/>
      <c r="P1056" s="54"/>
      <c r="Q1056" s="52"/>
      <c r="R1056" s="34"/>
      <c r="S1056" s="53"/>
      <c r="T1056" s="208"/>
      <c r="U1056" s="726"/>
      <c r="V1056" s="206"/>
      <c r="W1056" s="206"/>
      <c r="X1056" s="678"/>
      <c r="Y1056" s="34"/>
      <c r="Z1056" s="610"/>
      <c r="AA1056" s="608"/>
    </row>
    <row r="1057" spans="1:27">
      <c r="A1057" s="145" t="str">
        <f t="shared" si="32"/>
        <v>-</v>
      </c>
      <c r="B1057" s="146" t="str">
        <f>_xlfn.XLOOKUP($A1057,Dept.Meta!$A:$A,Dept.Meta!$F:$F,"-",0,1)</f>
        <v>-</v>
      </c>
      <c r="C1057" s="629" t="str">
        <f>_xlfn.XLOOKUP(_xlfn.CONCAT($G1057,"-",$I1057),Div.Meta!$H:$H,Div.Meta!$C:$C,"-",0,1)</f>
        <v>-</v>
      </c>
      <c r="D1057" s="302"/>
      <c r="E1057" s="146" t="str">
        <f>IF($D1057="","-",_xlfn.XLOOKUP($D1057,Fund.Meta!$A:$A,Fund.Meta!$D:$D,"-",0,1))</f>
        <v>-</v>
      </c>
      <c r="F1057" s="303" t="str">
        <f>IF($D1057="","-",_xlfn.XLOOKUP($D1057,Fund.Meta!$A:$A,Fund.Meta!$E:$E,"-",0,1))</f>
        <v>-</v>
      </c>
      <c r="G1057" s="334"/>
      <c r="H1057" s="303" t="str">
        <f>IF($G1057="","-",_xlfn.XLOOKUP($G1057,Appr.Meta!$A:$A,Appr.Meta!$D:$D,"-",0,1))</f>
        <v>-</v>
      </c>
      <c r="I1057" s="302"/>
      <c r="J1057" s="303" t="str">
        <f>IF($I1057="","-",_xlfn.XLOOKUP($I1057,'CC.Meta'!$A:$A,'CC.Meta'!$D:$D,"-",0,1))</f>
        <v>-</v>
      </c>
      <c r="K1057" s="302"/>
      <c r="L1057" s="146" t="str">
        <f>IF($K1057="","-",_xlfn.XLOOKUP($K1057,Obj.Meta!$A:$A,Obj.Meta!$D:$D,"-",0,1))</f>
        <v>-</v>
      </c>
      <c r="M1057" s="300" t="str">
        <f>IF($K1057="","-",_xlfn.XLOOKUP($K1057,Obj.Meta!$A:$A,Obj.Meta!$F:$F,"-",0,1))</f>
        <v>-</v>
      </c>
      <c r="N1057" s="337" t="str">
        <f t="shared" si="33"/>
        <v>---</v>
      </c>
      <c r="O1057" s="333"/>
      <c r="P1057" s="54"/>
      <c r="Q1057" s="52"/>
      <c r="R1057" s="34"/>
      <c r="S1057" s="53"/>
      <c r="T1057" s="208"/>
      <c r="U1057" s="726"/>
      <c r="V1057" s="206"/>
      <c r="W1057" s="206"/>
      <c r="X1057" s="678"/>
      <c r="Y1057" s="34"/>
      <c r="Z1057" s="610"/>
      <c r="AA1057" s="608"/>
    </row>
    <row r="1058" spans="1:27">
      <c r="A1058" s="145" t="str">
        <f t="shared" si="32"/>
        <v>-</v>
      </c>
      <c r="B1058" s="146" t="str">
        <f>_xlfn.XLOOKUP($A1058,Dept.Meta!$A:$A,Dept.Meta!$F:$F,"-",0,1)</f>
        <v>-</v>
      </c>
      <c r="C1058" s="629" t="str">
        <f>_xlfn.XLOOKUP(_xlfn.CONCAT($G1058,"-",$I1058),Div.Meta!$H:$H,Div.Meta!$C:$C,"-",0,1)</f>
        <v>-</v>
      </c>
      <c r="D1058" s="302"/>
      <c r="E1058" s="146" t="str">
        <f>IF($D1058="","-",_xlfn.XLOOKUP($D1058,Fund.Meta!$A:$A,Fund.Meta!$D:$D,"-",0,1))</f>
        <v>-</v>
      </c>
      <c r="F1058" s="303" t="str">
        <f>IF($D1058="","-",_xlfn.XLOOKUP($D1058,Fund.Meta!$A:$A,Fund.Meta!$E:$E,"-",0,1))</f>
        <v>-</v>
      </c>
      <c r="G1058" s="334"/>
      <c r="H1058" s="303" t="str">
        <f>IF($G1058="","-",_xlfn.XLOOKUP($G1058,Appr.Meta!$A:$A,Appr.Meta!$D:$D,"-",0,1))</f>
        <v>-</v>
      </c>
      <c r="I1058" s="302"/>
      <c r="J1058" s="303" t="str">
        <f>IF($I1058="","-",_xlfn.XLOOKUP($I1058,'CC.Meta'!$A:$A,'CC.Meta'!$D:$D,"-",0,1))</f>
        <v>-</v>
      </c>
      <c r="K1058" s="302"/>
      <c r="L1058" s="146" t="str">
        <f>IF($K1058="","-",_xlfn.XLOOKUP($K1058,Obj.Meta!$A:$A,Obj.Meta!$D:$D,"-",0,1))</f>
        <v>-</v>
      </c>
      <c r="M1058" s="300" t="str">
        <f>IF($K1058="","-",_xlfn.XLOOKUP($K1058,Obj.Meta!$A:$A,Obj.Meta!$F:$F,"-",0,1))</f>
        <v>-</v>
      </c>
      <c r="N1058" s="337" t="str">
        <f t="shared" si="33"/>
        <v>---</v>
      </c>
      <c r="O1058" s="333"/>
      <c r="P1058" s="54"/>
      <c r="Q1058" s="52"/>
      <c r="R1058" s="34"/>
      <c r="S1058" s="53"/>
      <c r="T1058" s="208"/>
      <c r="U1058" s="726"/>
      <c r="V1058" s="206"/>
      <c r="W1058" s="206"/>
      <c r="X1058" s="678"/>
      <c r="Y1058" s="34"/>
      <c r="Z1058" s="610"/>
      <c r="AA1058" s="608"/>
    </row>
    <row r="1059" spans="1:27">
      <c r="A1059" s="145" t="str">
        <f t="shared" si="32"/>
        <v>-</v>
      </c>
      <c r="B1059" s="146" t="str">
        <f>_xlfn.XLOOKUP($A1059,Dept.Meta!$A:$A,Dept.Meta!$F:$F,"-",0,1)</f>
        <v>-</v>
      </c>
      <c r="C1059" s="629" t="str">
        <f>_xlfn.XLOOKUP(_xlfn.CONCAT($G1059,"-",$I1059),Div.Meta!$H:$H,Div.Meta!$C:$C,"-",0,1)</f>
        <v>-</v>
      </c>
      <c r="D1059" s="302"/>
      <c r="E1059" s="146" t="str">
        <f>IF($D1059="","-",_xlfn.XLOOKUP($D1059,Fund.Meta!$A:$A,Fund.Meta!$D:$D,"-",0,1))</f>
        <v>-</v>
      </c>
      <c r="F1059" s="303" t="str">
        <f>IF($D1059="","-",_xlfn.XLOOKUP($D1059,Fund.Meta!$A:$A,Fund.Meta!$E:$E,"-",0,1))</f>
        <v>-</v>
      </c>
      <c r="G1059" s="334"/>
      <c r="H1059" s="303" t="str">
        <f>IF($G1059="","-",_xlfn.XLOOKUP($G1059,Appr.Meta!$A:$A,Appr.Meta!$D:$D,"-",0,1))</f>
        <v>-</v>
      </c>
      <c r="I1059" s="302"/>
      <c r="J1059" s="303" t="str">
        <f>IF($I1059="","-",_xlfn.XLOOKUP($I1059,'CC.Meta'!$A:$A,'CC.Meta'!$D:$D,"-",0,1))</f>
        <v>-</v>
      </c>
      <c r="K1059" s="302"/>
      <c r="L1059" s="146" t="str">
        <f>IF($K1059="","-",_xlfn.XLOOKUP($K1059,Obj.Meta!$A:$A,Obj.Meta!$D:$D,"-",0,1))</f>
        <v>-</v>
      </c>
      <c r="M1059" s="300" t="str">
        <f>IF($K1059="","-",_xlfn.XLOOKUP($K1059,Obj.Meta!$A:$A,Obj.Meta!$F:$F,"-",0,1))</f>
        <v>-</v>
      </c>
      <c r="N1059" s="337" t="str">
        <f t="shared" si="33"/>
        <v>---</v>
      </c>
      <c r="O1059" s="333"/>
      <c r="P1059" s="54"/>
      <c r="Q1059" s="52"/>
      <c r="R1059" s="34"/>
      <c r="S1059" s="53"/>
      <c r="T1059" s="208"/>
      <c r="U1059" s="726"/>
      <c r="V1059" s="206"/>
      <c r="W1059" s="206"/>
      <c r="X1059" s="678"/>
      <c r="Y1059" s="34"/>
      <c r="Z1059" s="610"/>
      <c r="AA1059" s="608"/>
    </row>
    <row r="1060" spans="1:27">
      <c r="A1060" s="145" t="str">
        <f t="shared" si="32"/>
        <v>-</v>
      </c>
      <c r="B1060" s="146" t="str">
        <f>_xlfn.XLOOKUP($A1060,Dept.Meta!$A:$A,Dept.Meta!$F:$F,"-",0,1)</f>
        <v>-</v>
      </c>
      <c r="C1060" s="629" t="str">
        <f>_xlfn.XLOOKUP(_xlfn.CONCAT($G1060,"-",$I1060),Div.Meta!$H:$H,Div.Meta!$C:$C,"-",0,1)</f>
        <v>-</v>
      </c>
      <c r="D1060" s="302"/>
      <c r="E1060" s="146" t="str">
        <f>IF($D1060="","-",_xlfn.XLOOKUP($D1060,Fund.Meta!$A:$A,Fund.Meta!$D:$D,"-",0,1))</f>
        <v>-</v>
      </c>
      <c r="F1060" s="303" t="str">
        <f>IF($D1060="","-",_xlfn.XLOOKUP($D1060,Fund.Meta!$A:$A,Fund.Meta!$E:$E,"-",0,1))</f>
        <v>-</v>
      </c>
      <c r="G1060" s="334"/>
      <c r="H1060" s="303" t="str">
        <f>IF($G1060="","-",_xlfn.XLOOKUP($G1060,Appr.Meta!$A:$A,Appr.Meta!$D:$D,"-",0,1))</f>
        <v>-</v>
      </c>
      <c r="I1060" s="302"/>
      <c r="J1060" s="303" t="str">
        <f>IF($I1060="","-",_xlfn.XLOOKUP($I1060,'CC.Meta'!$A:$A,'CC.Meta'!$D:$D,"-",0,1))</f>
        <v>-</v>
      </c>
      <c r="K1060" s="302"/>
      <c r="L1060" s="146" t="str">
        <f>IF($K1060="","-",_xlfn.XLOOKUP($K1060,Obj.Meta!$A:$A,Obj.Meta!$D:$D,"-",0,1))</f>
        <v>-</v>
      </c>
      <c r="M1060" s="300" t="str">
        <f>IF($K1060="","-",_xlfn.XLOOKUP($K1060,Obj.Meta!$A:$A,Obj.Meta!$F:$F,"-",0,1))</f>
        <v>-</v>
      </c>
      <c r="N1060" s="337" t="str">
        <f t="shared" si="33"/>
        <v>---</v>
      </c>
      <c r="O1060" s="333"/>
      <c r="P1060" s="54"/>
      <c r="Q1060" s="52"/>
      <c r="R1060" s="34"/>
      <c r="S1060" s="53"/>
      <c r="T1060" s="208"/>
      <c r="U1060" s="726"/>
      <c r="V1060" s="206"/>
      <c r="W1060" s="206"/>
      <c r="X1060" s="678"/>
      <c r="Y1060" s="34"/>
      <c r="Z1060" s="610"/>
      <c r="AA1060" s="608"/>
    </row>
    <row r="1061" spans="1:27">
      <c r="A1061" s="145" t="str">
        <f t="shared" si="32"/>
        <v>-</v>
      </c>
      <c r="B1061" s="146" t="str">
        <f>_xlfn.XLOOKUP($A1061,Dept.Meta!$A:$A,Dept.Meta!$F:$F,"-",0,1)</f>
        <v>-</v>
      </c>
      <c r="C1061" s="629" t="str">
        <f>_xlfn.XLOOKUP(_xlfn.CONCAT($G1061,"-",$I1061),Div.Meta!$H:$H,Div.Meta!$C:$C,"-",0,1)</f>
        <v>-</v>
      </c>
      <c r="D1061" s="302"/>
      <c r="E1061" s="146" t="str">
        <f>IF($D1061="","-",_xlfn.XLOOKUP($D1061,Fund.Meta!$A:$A,Fund.Meta!$D:$D,"-",0,1))</f>
        <v>-</v>
      </c>
      <c r="F1061" s="303" t="str">
        <f>IF($D1061="","-",_xlfn.XLOOKUP($D1061,Fund.Meta!$A:$A,Fund.Meta!$E:$E,"-",0,1))</f>
        <v>-</v>
      </c>
      <c r="G1061" s="334"/>
      <c r="H1061" s="303" t="str">
        <f>IF($G1061="","-",_xlfn.XLOOKUP($G1061,Appr.Meta!$A:$A,Appr.Meta!$D:$D,"-",0,1))</f>
        <v>-</v>
      </c>
      <c r="I1061" s="302"/>
      <c r="J1061" s="303" t="str">
        <f>IF($I1061="","-",_xlfn.XLOOKUP($I1061,'CC.Meta'!$A:$A,'CC.Meta'!$D:$D,"-",0,1))</f>
        <v>-</v>
      </c>
      <c r="K1061" s="302"/>
      <c r="L1061" s="146" t="str">
        <f>IF($K1061="","-",_xlfn.XLOOKUP($K1061,Obj.Meta!$A:$A,Obj.Meta!$D:$D,"-",0,1))</f>
        <v>-</v>
      </c>
      <c r="M1061" s="300" t="str">
        <f>IF($K1061="","-",_xlfn.XLOOKUP($K1061,Obj.Meta!$A:$A,Obj.Meta!$F:$F,"-",0,1))</f>
        <v>-</v>
      </c>
      <c r="N1061" s="337" t="str">
        <f t="shared" si="33"/>
        <v>---</v>
      </c>
      <c r="O1061" s="333"/>
      <c r="P1061" s="54"/>
      <c r="Q1061" s="52"/>
      <c r="R1061" s="34"/>
      <c r="S1061" s="53"/>
      <c r="T1061" s="208"/>
      <c r="U1061" s="726"/>
      <c r="V1061" s="206"/>
      <c r="W1061" s="206"/>
      <c r="X1061" s="678"/>
      <c r="Y1061" s="34"/>
      <c r="Z1061" s="610"/>
      <c r="AA1061" s="608"/>
    </row>
    <row r="1062" spans="1:27">
      <c r="A1062" s="145" t="str">
        <f t="shared" si="32"/>
        <v>-</v>
      </c>
      <c r="B1062" s="146" t="str">
        <f>_xlfn.XLOOKUP($A1062,Dept.Meta!$A:$A,Dept.Meta!$F:$F,"-",0,1)</f>
        <v>-</v>
      </c>
      <c r="C1062" s="629" t="str">
        <f>_xlfn.XLOOKUP(_xlfn.CONCAT($G1062,"-",$I1062),Div.Meta!$H:$H,Div.Meta!$C:$C,"-",0,1)</f>
        <v>-</v>
      </c>
      <c r="D1062" s="302"/>
      <c r="E1062" s="146" t="str">
        <f>IF($D1062="","-",_xlfn.XLOOKUP($D1062,Fund.Meta!$A:$A,Fund.Meta!$D:$D,"-",0,1))</f>
        <v>-</v>
      </c>
      <c r="F1062" s="303" t="str">
        <f>IF($D1062="","-",_xlfn.XLOOKUP($D1062,Fund.Meta!$A:$A,Fund.Meta!$E:$E,"-",0,1))</f>
        <v>-</v>
      </c>
      <c r="G1062" s="334"/>
      <c r="H1062" s="303" t="str">
        <f>IF($G1062="","-",_xlfn.XLOOKUP($G1062,Appr.Meta!$A:$A,Appr.Meta!$D:$D,"-",0,1))</f>
        <v>-</v>
      </c>
      <c r="I1062" s="302"/>
      <c r="J1062" s="303" t="str">
        <f>IF($I1062="","-",_xlfn.XLOOKUP($I1062,'CC.Meta'!$A:$A,'CC.Meta'!$D:$D,"-",0,1))</f>
        <v>-</v>
      </c>
      <c r="K1062" s="302"/>
      <c r="L1062" s="146" t="str">
        <f>IF($K1062="","-",_xlfn.XLOOKUP($K1062,Obj.Meta!$A:$A,Obj.Meta!$D:$D,"-",0,1))</f>
        <v>-</v>
      </c>
      <c r="M1062" s="300" t="str">
        <f>IF($K1062="","-",_xlfn.XLOOKUP($K1062,Obj.Meta!$A:$A,Obj.Meta!$F:$F,"-",0,1))</f>
        <v>-</v>
      </c>
      <c r="N1062" s="337" t="str">
        <f t="shared" si="33"/>
        <v>---</v>
      </c>
      <c r="O1062" s="333"/>
      <c r="P1062" s="54"/>
      <c r="Q1062" s="52"/>
      <c r="R1062" s="34"/>
      <c r="S1062" s="53"/>
      <c r="T1062" s="208"/>
      <c r="U1062" s="726"/>
      <c r="V1062" s="206"/>
      <c r="W1062" s="206"/>
      <c r="X1062" s="678"/>
      <c r="Y1062" s="34"/>
      <c r="Z1062" s="610"/>
      <c r="AA1062" s="608"/>
    </row>
    <row r="1063" spans="1:27">
      <c r="A1063" s="145" t="str">
        <f t="shared" si="32"/>
        <v>-</v>
      </c>
      <c r="B1063" s="146" t="str">
        <f>_xlfn.XLOOKUP($A1063,Dept.Meta!$A:$A,Dept.Meta!$F:$F,"-",0,1)</f>
        <v>-</v>
      </c>
      <c r="C1063" s="629" t="str">
        <f>_xlfn.XLOOKUP(_xlfn.CONCAT($G1063,"-",$I1063),Div.Meta!$H:$H,Div.Meta!$C:$C,"-",0,1)</f>
        <v>-</v>
      </c>
      <c r="D1063" s="302"/>
      <c r="E1063" s="146" t="str">
        <f>IF($D1063="","-",_xlfn.XLOOKUP($D1063,Fund.Meta!$A:$A,Fund.Meta!$D:$D,"-",0,1))</f>
        <v>-</v>
      </c>
      <c r="F1063" s="303" t="str">
        <f>IF($D1063="","-",_xlfn.XLOOKUP($D1063,Fund.Meta!$A:$A,Fund.Meta!$E:$E,"-",0,1))</f>
        <v>-</v>
      </c>
      <c r="G1063" s="334"/>
      <c r="H1063" s="303" t="str">
        <f>IF($G1063="","-",_xlfn.XLOOKUP($G1063,Appr.Meta!$A:$A,Appr.Meta!$D:$D,"-",0,1))</f>
        <v>-</v>
      </c>
      <c r="I1063" s="302"/>
      <c r="J1063" s="303" t="str">
        <f>IF($I1063="","-",_xlfn.XLOOKUP($I1063,'CC.Meta'!$A:$A,'CC.Meta'!$D:$D,"-",0,1))</f>
        <v>-</v>
      </c>
      <c r="K1063" s="302"/>
      <c r="L1063" s="146" t="str">
        <f>IF($K1063="","-",_xlfn.XLOOKUP($K1063,Obj.Meta!$A:$A,Obj.Meta!$D:$D,"-",0,1))</f>
        <v>-</v>
      </c>
      <c r="M1063" s="300" t="str">
        <f>IF($K1063="","-",_xlfn.XLOOKUP($K1063,Obj.Meta!$A:$A,Obj.Meta!$F:$F,"-",0,1))</f>
        <v>-</v>
      </c>
      <c r="N1063" s="337" t="str">
        <f t="shared" si="33"/>
        <v>---</v>
      </c>
      <c r="O1063" s="333"/>
      <c r="P1063" s="54"/>
      <c r="Q1063" s="52"/>
      <c r="R1063" s="34"/>
      <c r="S1063" s="53"/>
      <c r="T1063" s="208"/>
      <c r="U1063" s="726"/>
      <c r="V1063" s="206"/>
      <c r="W1063" s="206"/>
      <c r="X1063" s="678"/>
      <c r="Y1063" s="34"/>
      <c r="Z1063" s="610"/>
      <c r="AA1063" s="608"/>
    </row>
    <row r="1064" spans="1:27">
      <c r="A1064" s="145" t="str">
        <f t="shared" si="32"/>
        <v>-</v>
      </c>
      <c r="B1064" s="146" t="str">
        <f>_xlfn.XLOOKUP($A1064,Dept.Meta!$A:$A,Dept.Meta!$F:$F,"-",0,1)</f>
        <v>-</v>
      </c>
      <c r="C1064" s="629" t="str">
        <f>_xlfn.XLOOKUP(_xlfn.CONCAT($G1064,"-",$I1064),Div.Meta!$H:$H,Div.Meta!$C:$C,"-",0,1)</f>
        <v>-</v>
      </c>
      <c r="D1064" s="302"/>
      <c r="E1064" s="146" t="str">
        <f>IF($D1064="","-",_xlfn.XLOOKUP($D1064,Fund.Meta!$A:$A,Fund.Meta!$D:$D,"-",0,1))</f>
        <v>-</v>
      </c>
      <c r="F1064" s="303" t="str">
        <f>IF($D1064="","-",_xlfn.XLOOKUP($D1064,Fund.Meta!$A:$A,Fund.Meta!$E:$E,"-",0,1))</f>
        <v>-</v>
      </c>
      <c r="G1064" s="334"/>
      <c r="H1064" s="303" t="str">
        <f>IF($G1064="","-",_xlfn.XLOOKUP($G1064,Appr.Meta!$A:$A,Appr.Meta!$D:$D,"-",0,1))</f>
        <v>-</v>
      </c>
      <c r="I1064" s="302"/>
      <c r="J1064" s="303" t="str">
        <f>IF($I1064="","-",_xlfn.XLOOKUP($I1064,'CC.Meta'!$A:$A,'CC.Meta'!$D:$D,"-",0,1))</f>
        <v>-</v>
      </c>
      <c r="K1064" s="302"/>
      <c r="L1064" s="146" t="str">
        <f>IF($K1064="","-",_xlfn.XLOOKUP($K1064,Obj.Meta!$A:$A,Obj.Meta!$D:$D,"-",0,1))</f>
        <v>-</v>
      </c>
      <c r="M1064" s="300" t="str">
        <f>IF($K1064="","-",_xlfn.XLOOKUP($K1064,Obj.Meta!$A:$A,Obj.Meta!$F:$F,"-",0,1))</f>
        <v>-</v>
      </c>
      <c r="N1064" s="337" t="str">
        <f t="shared" si="33"/>
        <v>---</v>
      </c>
      <c r="O1064" s="333"/>
      <c r="P1064" s="54"/>
      <c r="Q1064" s="52"/>
      <c r="R1064" s="34"/>
      <c r="S1064" s="53"/>
      <c r="T1064" s="208"/>
      <c r="U1064" s="726"/>
      <c r="V1064" s="206"/>
      <c r="W1064" s="206"/>
      <c r="X1064" s="678"/>
      <c r="Y1064" s="34"/>
      <c r="Z1064" s="610"/>
      <c r="AA1064" s="608"/>
    </row>
    <row r="1065" spans="1:27">
      <c r="A1065" s="145" t="str">
        <f t="shared" si="32"/>
        <v>-</v>
      </c>
      <c r="B1065" s="146" t="str">
        <f>_xlfn.XLOOKUP($A1065,Dept.Meta!$A:$A,Dept.Meta!$F:$F,"-",0,1)</f>
        <v>-</v>
      </c>
      <c r="C1065" s="629" t="str">
        <f>_xlfn.XLOOKUP(_xlfn.CONCAT($G1065,"-",$I1065),Div.Meta!$H:$H,Div.Meta!$C:$C,"-",0,1)</f>
        <v>-</v>
      </c>
      <c r="D1065" s="302"/>
      <c r="E1065" s="146" t="str">
        <f>IF($D1065="","-",_xlfn.XLOOKUP($D1065,Fund.Meta!$A:$A,Fund.Meta!$D:$D,"-",0,1))</f>
        <v>-</v>
      </c>
      <c r="F1065" s="303" t="str">
        <f>IF($D1065="","-",_xlfn.XLOOKUP($D1065,Fund.Meta!$A:$A,Fund.Meta!$E:$E,"-",0,1))</f>
        <v>-</v>
      </c>
      <c r="G1065" s="334"/>
      <c r="H1065" s="303" t="str">
        <f>IF($G1065="","-",_xlfn.XLOOKUP($G1065,Appr.Meta!$A:$A,Appr.Meta!$D:$D,"-",0,1))</f>
        <v>-</v>
      </c>
      <c r="I1065" s="302"/>
      <c r="J1065" s="303" t="str">
        <f>IF($I1065="","-",_xlfn.XLOOKUP($I1065,'CC.Meta'!$A:$A,'CC.Meta'!$D:$D,"-",0,1))</f>
        <v>-</v>
      </c>
      <c r="K1065" s="302"/>
      <c r="L1065" s="146" t="str">
        <f>IF($K1065="","-",_xlfn.XLOOKUP($K1065,Obj.Meta!$A:$A,Obj.Meta!$D:$D,"-",0,1))</f>
        <v>-</v>
      </c>
      <c r="M1065" s="300" t="str">
        <f>IF($K1065="","-",_xlfn.XLOOKUP($K1065,Obj.Meta!$A:$A,Obj.Meta!$F:$F,"-",0,1))</f>
        <v>-</v>
      </c>
      <c r="N1065" s="337" t="str">
        <f t="shared" si="33"/>
        <v>---</v>
      </c>
      <c r="O1065" s="333"/>
      <c r="P1065" s="54"/>
      <c r="Q1065" s="52"/>
      <c r="R1065" s="34"/>
      <c r="S1065" s="53"/>
      <c r="T1065" s="208"/>
      <c r="U1065" s="726"/>
      <c r="V1065" s="206"/>
      <c r="W1065" s="206"/>
      <c r="X1065" s="678"/>
      <c r="Y1065" s="34"/>
      <c r="Z1065" s="610"/>
      <c r="AA1065" s="608"/>
    </row>
    <row r="1066" spans="1:27">
      <c r="A1066" s="145" t="str">
        <f t="shared" si="32"/>
        <v>-</v>
      </c>
      <c r="B1066" s="146" t="str">
        <f>_xlfn.XLOOKUP($A1066,Dept.Meta!$A:$A,Dept.Meta!$F:$F,"-",0,1)</f>
        <v>-</v>
      </c>
      <c r="C1066" s="629" t="str">
        <f>_xlfn.XLOOKUP(_xlfn.CONCAT($G1066,"-",$I1066),Div.Meta!$H:$H,Div.Meta!$C:$C,"-",0,1)</f>
        <v>-</v>
      </c>
      <c r="D1066" s="302"/>
      <c r="E1066" s="146" t="str">
        <f>IF($D1066="","-",_xlfn.XLOOKUP($D1066,Fund.Meta!$A:$A,Fund.Meta!$D:$D,"-",0,1))</f>
        <v>-</v>
      </c>
      <c r="F1066" s="303" t="str">
        <f>IF($D1066="","-",_xlfn.XLOOKUP($D1066,Fund.Meta!$A:$A,Fund.Meta!$E:$E,"-",0,1))</f>
        <v>-</v>
      </c>
      <c r="G1066" s="334"/>
      <c r="H1066" s="303" t="str">
        <f>IF($G1066="","-",_xlfn.XLOOKUP($G1066,Appr.Meta!$A:$A,Appr.Meta!$D:$D,"-",0,1))</f>
        <v>-</v>
      </c>
      <c r="I1066" s="302"/>
      <c r="J1066" s="303" t="str">
        <f>IF($I1066="","-",_xlfn.XLOOKUP($I1066,'CC.Meta'!$A:$A,'CC.Meta'!$D:$D,"-",0,1))</f>
        <v>-</v>
      </c>
      <c r="K1066" s="302"/>
      <c r="L1066" s="146" t="str">
        <f>IF($K1066="","-",_xlfn.XLOOKUP($K1066,Obj.Meta!$A:$A,Obj.Meta!$D:$D,"-",0,1))</f>
        <v>-</v>
      </c>
      <c r="M1066" s="300" t="str">
        <f>IF($K1066="","-",_xlfn.XLOOKUP($K1066,Obj.Meta!$A:$A,Obj.Meta!$F:$F,"-",0,1))</f>
        <v>-</v>
      </c>
      <c r="N1066" s="337" t="str">
        <f t="shared" si="33"/>
        <v>---</v>
      </c>
      <c r="O1066" s="333"/>
      <c r="P1066" s="54"/>
      <c r="Q1066" s="52"/>
      <c r="R1066" s="34"/>
      <c r="S1066" s="53"/>
      <c r="T1066" s="208"/>
      <c r="U1066" s="726"/>
      <c r="V1066" s="206"/>
      <c r="W1066" s="206"/>
      <c r="X1066" s="678"/>
      <c r="Y1066" s="34"/>
      <c r="Z1066" s="610"/>
      <c r="AA1066" s="608"/>
    </row>
    <row r="1067" spans="1:27">
      <c r="A1067" s="145" t="str">
        <f t="shared" si="32"/>
        <v>-</v>
      </c>
      <c r="B1067" s="146" t="str">
        <f>_xlfn.XLOOKUP($A1067,Dept.Meta!$A:$A,Dept.Meta!$F:$F,"-",0,1)</f>
        <v>-</v>
      </c>
      <c r="C1067" s="629" t="str">
        <f>_xlfn.XLOOKUP(_xlfn.CONCAT($G1067,"-",$I1067),Div.Meta!$H:$H,Div.Meta!$C:$C,"-",0,1)</f>
        <v>-</v>
      </c>
      <c r="D1067" s="302"/>
      <c r="E1067" s="146" t="str">
        <f>IF($D1067="","-",_xlfn.XLOOKUP($D1067,Fund.Meta!$A:$A,Fund.Meta!$D:$D,"-",0,1))</f>
        <v>-</v>
      </c>
      <c r="F1067" s="303" t="str">
        <f>IF($D1067="","-",_xlfn.XLOOKUP($D1067,Fund.Meta!$A:$A,Fund.Meta!$E:$E,"-",0,1))</f>
        <v>-</v>
      </c>
      <c r="G1067" s="334"/>
      <c r="H1067" s="303" t="str">
        <f>IF($G1067="","-",_xlfn.XLOOKUP($G1067,Appr.Meta!$A:$A,Appr.Meta!$D:$D,"-",0,1))</f>
        <v>-</v>
      </c>
      <c r="I1067" s="302"/>
      <c r="J1067" s="303" t="str">
        <f>IF($I1067="","-",_xlfn.XLOOKUP($I1067,'CC.Meta'!$A:$A,'CC.Meta'!$D:$D,"-",0,1))</f>
        <v>-</v>
      </c>
      <c r="K1067" s="302"/>
      <c r="L1067" s="146" t="str">
        <f>IF($K1067="","-",_xlfn.XLOOKUP($K1067,Obj.Meta!$A:$A,Obj.Meta!$D:$D,"-",0,1))</f>
        <v>-</v>
      </c>
      <c r="M1067" s="300" t="str">
        <f>IF($K1067="","-",_xlfn.XLOOKUP($K1067,Obj.Meta!$A:$A,Obj.Meta!$F:$F,"-",0,1))</f>
        <v>-</v>
      </c>
      <c r="N1067" s="337" t="str">
        <f t="shared" si="33"/>
        <v>---</v>
      </c>
      <c r="O1067" s="333"/>
      <c r="P1067" s="54"/>
      <c r="Q1067" s="52"/>
      <c r="R1067" s="34"/>
      <c r="S1067" s="53"/>
      <c r="T1067" s="208"/>
      <c r="U1067" s="726"/>
      <c r="V1067" s="206"/>
      <c r="W1067" s="206"/>
      <c r="X1067" s="678"/>
      <c r="Y1067" s="34"/>
      <c r="Z1067" s="610"/>
      <c r="AA1067" s="608"/>
    </row>
    <row r="1068" spans="1:27">
      <c r="A1068" s="145" t="str">
        <f t="shared" si="32"/>
        <v>-</v>
      </c>
      <c r="B1068" s="146" t="str">
        <f>_xlfn.XLOOKUP($A1068,Dept.Meta!$A:$A,Dept.Meta!$F:$F,"-",0,1)</f>
        <v>-</v>
      </c>
      <c r="C1068" s="629" t="str">
        <f>_xlfn.XLOOKUP(_xlfn.CONCAT($G1068,"-",$I1068),Div.Meta!$H:$H,Div.Meta!$C:$C,"-",0,1)</f>
        <v>-</v>
      </c>
      <c r="D1068" s="302"/>
      <c r="E1068" s="146" t="str">
        <f>IF($D1068="","-",_xlfn.XLOOKUP($D1068,Fund.Meta!$A:$A,Fund.Meta!$D:$D,"-",0,1))</f>
        <v>-</v>
      </c>
      <c r="F1068" s="303" t="str">
        <f>IF($D1068="","-",_xlfn.XLOOKUP($D1068,Fund.Meta!$A:$A,Fund.Meta!$E:$E,"-",0,1))</f>
        <v>-</v>
      </c>
      <c r="G1068" s="334"/>
      <c r="H1068" s="303" t="str">
        <f>IF($G1068="","-",_xlfn.XLOOKUP($G1068,Appr.Meta!$A:$A,Appr.Meta!$D:$D,"-",0,1))</f>
        <v>-</v>
      </c>
      <c r="I1068" s="302"/>
      <c r="J1068" s="303" t="str">
        <f>IF($I1068="","-",_xlfn.XLOOKUP($I1068,'CC.Meta'!$A:$A,'CC.Meta'!$D:$D,"-",0,1))</f>
        <v>-</v>
      </c>
      <c r="K1068" s="302"/>
      <c r="L1068" s="146" t="str">
        <f>IF($K1068="","-",_xlfn.XLOOKUP($K1068,Obj.Meta!$A:$A,Obj.Meta!$D:$D,"-",0,1))</f>
        <v>-</v>
      </c>
      <c r="M1068" s="300" t="str">
        <f>IF($K1068="","-",_xlfn.XLOOKUP($K1068,Obj.Meta!$A:$A,Obj.Meta!$F:$F,"-",0,1))</f>
        <v>-</v>
      </c>
      <c r="N1068" s="337" t="str">
        <f t="shared" si="33"/>
        <v>---</v>
      </c>
      <c r="O1068" s="333"/>
      <c r="P1068" s="54"/>
      <c r="Q1068" s="52"/>
      <c r="R1068" s="34"/>
      <c r="S1068" s="53"/>
      <c r="T1068" s="208"/>
      <c r="U1068" s="726"/>
      <c r="V1068" s="206"/>
      <c r="W1068" s="206"/>
      <c r="X1068" s="678"/>
      <c r="Y1068" s="34"/>
      <c r="Z1068" s="610"/>
      <c r="AA1068" s="608"/>
    </row>
    <row r="1069" spans="1:27">
      <c r="A1069" s="145" t="str">
        <f t="shared" si="32"/>
        <v>-</v>
      </c>
      <c r="B1069" s="146" t="str">
        <f>_xlfn.XLOOKUP($A1069,Dept.Meta!$A:$A,Dept.Meta!$F:$F,"-",0,1)</f>
        <v>-</v>
      </c>
      <c r="C1069" s="629" t="str">
        <f>_xlfn.XLOOKUP(_xlfn.CONCAT($G1069,"-",$I1069),Div.Meta!$H:$H,Div.Meta!$C:$C,"-",0,1)</f>
        <v>-</v>
      </c>
      <c r="D1069" s="302"/>
      <c r="E1069" s="146" t="str">
        <f>IF($D1069="","-",_xlfn.XLOOKUP($D1069,Fund.Meta!$A:$A,Fund.Meta!$D:$D,"-",0,1))</f>
        <v>-</v>
      </c>
      <c r="F1069" s="303" t="str">
        <f>IF($D1069="","-",_xlfn.XLOOKUP($D1069,Fund.Meta!$A:$A,Fund.Meta!$E:$E,"-",0,1))</f>
        <v>-</v>
      </c>
      <c r="G1069" s="334"/>
      <c r="H1069" s="303" t="str">
        <f>IF($G1069="","-",_xlfn.XLOOKUP($G1069,Appr.Meta!$A:$A,Appr.Meta!$D:$D,"-",0,1))</f>
        <v>-</v>
      </c>
      <c r="I1069" s="302"/>
      <c r="J1069" s="303" t="str">
        <f>IF($I1069="","-",_xlfn.XLOOKUP($I1069,'CC.Meta'!$A:$A,'CC.Meta'!$D:$D,"-",0,1))</f>
        <v>-</v>
      </c>
      <c r="K1069" s="302"/>
      <c r="L1069" s="146" t="str">
        <f>IF($K1069="","-",_xlfn.XLOOKUP($K1069,Obj.Meta!$A:$A,Obj.Meta!$D:$D,"-",0,1))</f>
        <v>-</v>
      </c>
      <c r="M1069" s="300" t="str">
        <f>IF($K1069="","-",_xlfn.XLOOKUP($K1069,Obj.Meta!$A:$A,Obj.Meta!$F:$F,"-",0,1))</f>
        <v>-</v>
      </c>
      <c r="N1069" s="337" t="str">
        <f t="shared" si="33"/>
        <v>---</v>
      </c>
      <c r="O1069" s="333"/>
      <c r="P1069" s="54"/>
      <c r="Q1069" s="52"/>
      <c r="R1069" s="34"/>
      <c r="S1069" s="53"/>
      <c r="T1069" s="208"/>
      <c r="U1069" s="726"/>
      <c r="V1069" s="206"/>
      <c r="W1069" s="206"/>
      <c r="X1069" s="678"/>
      <c r="Y1069" s="34"/>
      <c r="Z1069" s="610"/>
      <c r="AA1069" s="608"/>
    </row>
    <row r="1070" spans="1:27">
      <c r="A1070" s="145" t="str">
        <f t="shared" si="32"/>
        <v>-</v>
      </c>
      <c r="B1070" s="146" t="str">
        <f>_xlfn.XLOOKUP($A1070,Dept.Meta!$A:$A,Dept.Meta!$F:$F,"-",0,1)</f>
        <v>-</v>
      </c>
      <c r="C1070" s="629" t="str">
        <f>_xlfn.XLOOKUP(_xlfn.CONCAT($G1070,"-",$I1070),Div.Meta!$H:$H,Div.Meta!$C:$C,"-",0,1)</f>
        <v>-</v>
      </c>
      <c r="D1070" s="302"/>
      <c r="E1070" s="146" t="str">
        <f>IF($D1070="","-",_xlfn.XLOOKUP($D1070,Fund.Meta!$A:$A,Fund.Meta!$D:$D,"-",0,1))</f>
        <v>-</v>
      </c>
      <c r="F1070" s="303" t="str">
        <f>IF($D1070="","-",_xlfn.XLOOKUP($D1070,Fund.Meta!$A:$A,Fund.Meta!$E:$E,"-",0,1))</f>
        <v>-</v>
      </c>
      <c r="G1070" s="334"/>
      <c r="H1070" s="303" t="str">
        <f>IF($G1070="","-",_xlfn.XLOOKUP($G1070,Appr.Meta!$A:$A,Appr.Meta!$D:$D,"-",0,1))</f>
        <v>-</v>
      </c>
      <c r="I1070" s="302"/>
      <c r="J1070" s="303" t="str">
        <f>IF($I1070="","-",_xlfn.XLOOKUP($I1070,'CC.Meta'!$A:$A,'CC.Meta'!$D:$D,"-",0,1))</f>
        <v>-</v>
      </c>
      <c r="K1070" s="302"/>
      <c r="L1070" s="146" t="str">
        <f>IF($K1070="","-",_xlfn.XLOOKUP($K1070,Obj.Meta!$A:$A,Obj.Meta!$D:$D,"-",0,1))</f>
        <v>-</v>
      </c>
      <c r="M1070" s="300" t="str">
        <f>IF($K1070="","-",_xlfn.XLOOKUP($K1070,Obj.Meta!$A:$A,Obj.Meta!$F:$F,"-",0,1))</f>
        <v>-</v>
      </c>
      <c r="N1070" s="337" t="str">
        <f t="shared" si="33"/>
        <v>---</v>
      </c>
      <c r="O1070" s="333"/>
      <c r="P1070" s="54"/>
      <c r="Q1070" s="52"/>
      <c r="R1070" s="34"/>
      <c r="S1070" s="53"/>
      <c r="T1070" s="208"/>
      <c r="U1070" s="726"/>
      <c r="V1070" s="206"/>
      <c r="W1070" s="206"/>
      <c r="X1070" s="678"/>
      <c r="Y1070" s="34"/>
      <c r="Z1070" s="610"/>
      <c r="AA1070" s="608"/>
    </row>
    <row r="1071" spans="1:27">
      <c r="A1071" s="145" t="str">
        <f t="shared" si="32"/>
        <v>-</v>
      </c>
      <c r="B1071" s="146" t="str">
        <f>_xlfn.XLOOKUP($A1071,Dept.Meta!$A:$A,Dept.Meta!$F:$F,"-",0,1)</f>
        <v>-</v>
      </c>
      <c r="C1071" s="629" t="str">
        <f>_xlfn.XLOOKUP(_xlfn.CONCAT($G1071,"-",$I1071),Div.Meta!$H:$H,Div.Meta!$C:$C,"-",0,1)</f>
        <v>-</v>
      </c>
      <c r="D1071" s="302"/>
      <c r="E1071" s="146" t="str">
        <f>IF($D1071="","-",_xlfn.XLOOKUP($D1071,Fund.Meta!$A:$A,Fund.Meta!$D:$D,"-",0,1))</f>
        <v>-</v>
      </c>
      <c r="F1071" s="303" t="str">
        <f>IF($D1071="","-",_xlfn.XLOOKUP($D1071,Fund.Meta!$A:$A,Fund.Meta!$E:$E,"-",0,1))</f>
        <v>-</v>
      </c>
      <c r="G1071" s="334"/>
      <c r="H1071" s="303" t="str">
        <f>IF($G1071="","-",_xlfn.XLOOKUP($G1071,Appr.Meta!$A:$A,Appr.Meta!$D:$D,"-",0,1))</f>
        <v>-</v>
      </c>
      <c r="I1071" s="302"/>
      <c r="J1071" s="303" t="str">
        <f>IF($I1071="","-",_xlfn.XLOOKUP($I1071,'CC.Meta'!$A:$A,'CC.Meta'!$D:$D,"-",0,1))</f>
        <v>-</v>
      </c>
      <c r="K1071" s="302"/>
      <c r="L1071" s="146" t="str">
        <f>IF($K1071="","-",_xlfn.XLOOKUP($K1071,Obj.Meta!$A:$A,Obj.Meta!$D:$D,"-",0,1))</f>
        <v>-</v>
      </c>
      <c r="M1071" s="300" t="str">
        <f>IF($K1071="","-",_xlfn.XLOOKUP($K1071,Obj.Meta!$A:$A,Obj.Meta!$F:$F,"-",0,1))</f>
        <v>-</v>
      </c>
      <c r="N1071" s="337" t="str">
        <f t="shared" si="33"/>
        <v>---</v>
      </c>
      <c r="O1071" s="333"/>
      <c r="P1071" s="54"/>
      <c r="Q1071" s="52"/>
      <c r="R1071" s="34"/>
      <c r="S1071" s="53"/>
      <c r="T1071" s="208"/>
      <c r="U1071" s="726"/>
      <c r="V1071" s="206"/>
      <c r="W1071" s="206"/>
      <c r="X1071" s="678"/>
      <c r="Y1071" s="34"/>
      <c r="Z1071" s="610"/>
      <c r="AA1071" s="608"/>
    </row>
    <row r="1072" spans="1:27">
      <c r="A1072" s="145" t="str">
        <f t="shared" si="32"/>
        <v>-</v>
      </c>
      <c r="B1072" s="146" t="str">
        <f>_xlfn.XLOOKUP($A1072,Dept.Meta!$A:$A,Dept.Meta!$F:$F,"-",0,1)</f>
        <v>-</v>
      </c>
      <c r="C1072" s="629" t="str">
        <f>_xlfn.XLOOKUP(_xlfn.CONCAT($G1072,"-",$I1072),Div.Meta!$H:$H,Div.Meta!$C:$C,"-",0,1)</f>
        <v>-</v>
      </c>
      <c r="D1072" s="302"/>
      <c r="E1072" s="146" t="str">
        <f>IF($D1072="","-",_xlfn.XLOOKUP($D1072,Fund.Meta!$A:$A,Fund.Meta!$D:$D,"-",0,1))</f>
        <v>-</v>
      </c>
      <c r="F1072" s="303" t="str">
        <f>IF($D1072="","-",_xlfn.XLOOKUP($D1072,Fund.Meta!$A:$A,Fund.Meta!$E:$E,"-",0,1))</f>
        <v>-</v>
      </c>
      <c r="G1072" s="334"/>
      <c r="H1072" s="303" t="str">
        <f>IF($G1072="","-",_xlfn.XLOOKUP($G1072,Appr.Meta!$A:$A,Appr.Meta!$D:$D,"-",0,1))</f>
        <v>-</v>
      </c>
      <c r="I1072" s="302"/>
      <c r="J1072" s="303" t="str">
        <f>IF($I1072="","-",_xlfn.XLOOKUP($I1072,'CC.Meta'!$A:$A,'CC.Meta'!$D:$D,"-",0,1))</f>
        <v>-</v>
      </c>
      <c r="K1072" s="302"/>
      <c r="L1072" s="146" t="str">
        <f>IF($K1072="","-",_xlfn.XLOOKUP($K1072,Obj.Meta!$A:$A,Obj.Meta!$D:$D,"-",0,1))</f>
        <v>-</v>
      </c>
      <c r="M1072" s="300" t="str">
        <f>IF($K1072="","-",_xlfn.XLOOKUP($K1072,Obj.Meta!$A:$A,Obj.Meta!$F:$F,"-",0,1))</f>
        <v>-</v>
      </c>
      <c r="N1072" s="337" t="str">
        <f t="shared" si="33"/>
        <v>---</v>
      </c>
      <c r="O1072" s="333"/>
      <c r="P1072" s="54"/>
      <c r="Q1072" s="52"/>
      <c r="R1072" s="34"/>
      <c r="S1072" s="53"/>
      <c r="T1072" s="208"/>
      <c r="U1072" s="726"/>
      <c r="V1072" s="206"/>
      <c r="W1072" s="206"/>
      <c r="X1072" s="678"/>
      <c r="Y1072" s="34"/>
      <c r="Z1072" s="610"/>
      <c r="AA1072" s="608"/>
    </row>
    <row r="1073" spans="1:27">
      <c r="A1073" s="145" t="str">
        <f t="shared" si="32"/>
        <v>-</v>
      </c>
      <c r="B1073" s="146" t="str">
        <f>_xlfn.XLOOKUP($A1073,Dept.Meta!$A:$A,Dept.Meta!$F:$F,"-",0,1)</f>
        <v>-</v>
      </c>
      <c r="C1073" s="629" t="str">
        <f>_xlfn.XLOOKUP(_xlfn.CONCAT($G1073,"-",$I1073),Div.Meta!$H:$H,Div.Meta!$C:$C,"-",0,1)</f>
        <v>-</v>
      </c>
      <c r="D1073" s="302"/>
      <c r="E1073" s="146" t="str">
        <f>IF($D1073="","-",_xlfn.XLOOKUP($D1073,Fund.Meta!$A:$A,Fund.Meta!$D:$D,"-",0,1))</f>
        <v>-</v>
      </c>
      <c r="F1073" s="303" t="str">
        <f>IF($D1073="","-",_xlfn.XLOOKUP($D1073,Fund.Meta!$A:$A,Fund.Meta!$E:$E,"-",0,1))</f>
        <v>-</v>
      </c>
      <c r="G1073" s="334"/>
      <c r="H1073" s="303" t="str">
        <f>IF($G1073="","-",_xlfn.XLOOKUP($G1073,Appr.Meta!$A:$A,Appr.Meta!$D:$D,"-",0,1))</f>
        <v>-</v>
      </c>
      <c r="I1073" s="302"/>
      <c r="J1073" s="303" t="str">
        <f>IF($I1073="","-",_xlfn.XLOOKUP($I1073,'CC.Meta'!$A:$A,'CC.Meta'!$D:$D,"-",0,1))</f>
        <v>-</v>
      </c>
      <c r="K1073" s="302"/>
      <c r="L1073" s="146" t="str">
        <f>IF($K1073="","-",_xlfn.XLOOKUP($K1073,Obj.Meta!$A:$A,Obj.Meta!$D:$D,"-",0,1))</f>
        <v>-</v>
      </c>
      <c r="M1073" s="300" t="str">
        <f>IF($K1073="","-",_xlfn.XLOOKUP($K1073,Obj.Meta!$A:$A,Obj.Meta!$F:$F,"-",0,1))</f>
        <v>-</v>
      </c>
      <c r="N1073" s="337" t="str">
        <f t="shared" si="33"/>
        <v>---</v>
      </c>
      <c r="O1073" s="333"/>
      <c r="P1073" s="54"/>
      <c r="Q1073" s="52"/>
      <c r="R1073" s="34"/>
      <c r="S1073" s="53"/>
      <c r="T1073" s="208"/>
      <c r="U1073" s="726"/>
      <c r="V1073" s="206"/>
      <c r="W1073" s="206"/>
      <c r="X1073" s="678"/>
      <c r="Y1073" s="34"/>
      <c r="Z1073" s="610"/>
      <c r="AA1073" s="608"/>
    </row>
    <row r="1074" spans="1:27">
      <c r="A1074" s="145" t="str">
        <f t="shared" si="32"/>
        <v>-</v>
      </c>
      <c r="B1074" s="146" t="str">
        <f>_xlfn.XLOOKUP($A1074,Dept.Meta!$A:$A,Dept.Meta!$F:$F,"-",0,1)</f>
        <v>-</v>
      </c>
      <c r="C1074" s="629" t="str">
        <f>_xlfn.XLOOKUP(_xlfn.CONCAT($G1074,"-",$I1074),Div.Meta!$H:$H,Div.Meta!$C:$C,"-",0,1)</f>
        <v>-</v>
      </c>
      <c r="D1074" s="302"/>
      <c r="E1074" s="146" t="str">
        <f>IF($D1074="","-",_xlfn.XLOOKUP($D1074,Fund.Meta!$A:$A,Fund.Meta!$D:$D,"-",0,1))</f>
        <v>-</v>
      </c>
      <c r="F1074" s="303" t="str">
        <f>IF($D1074="","-",_xlfn.XLOOKUP($D1074,Fund.Meta!$A:$A,Fund.Meta!$E:$E,"-",0,1))</f>
        <v>-</v>
      </c>
      <c r="G1074" s="334"/>
      <c r="H1074" s="303" t="str">
        <f>IF($G1074="","-",_xlfn.XLOOKUP($G1074,Appr.Meta!$A:$A,Appr.Meta!$D:$D,"-",0,1))</f>
        <v>-</v>
      </c>
      <c r="I1074" s="302"/>
      <c r="J1074" s="303" t="str">
        <f>IF($I1074="","-",_xlfn.XLOOKUP($I1074,'CC.Meta'!$A:$A,'CC.Meta'!$D:$D,"-",0,1))</f>
        <v>-</v>
      </c>
      <c r="K1074" s="302"/>
      <c r="L1074" s="146" t="str">
        <f>IF($K1074="","-",_xlfn.XLOOKUP($K1074,Obj.Meta!$A:$A,Obj.Meta!$D:$D,"-",0,1))</f>
        <v>-</v>
      </c>
      <c r="M1074" s="300" t="str">
        <f>IF($K1074="","-",_xlfn.XLOOKUP($K1074,Obj.Meta!$A:$A,Obj.Meta!$F:$F,"-",0,1))</f>
        <v>-</v>
      </c>
      <c r="N1074" s="337" t="str">
        <f t="shared" si="33"/>
        <v>---</v>
      </c>
      <c r="O1074" s="333"/>
      <c r="P1074" s="54"/>
      <c r="Q1074" s="52"/>
      <c r="R1074" s="34"/>
      <c r="S1074" s="53"/>
      <c r="T1074" s="208"/>
      <c r="U1074" s="726"/>
      <c r="V1074" s="206"/>
      <c r="W1074" s="206"/>
      <c r="X1074" s="678"/>
      <c r="Y1074" s="34"/>
      <c r="Z1074" s="610"/>
      <c r="AA1074" s="608"/>
    </row>
    <row r="1075" spans="1:27">
      <c r="A1075" s="145" t="str">
        <f t="shared" si="32"/>
        <v>-</v>
      </c>
      <c r="B1075" s="146" t="str">
        <f>_xlfn.XLOOKUP($A1075,Dept.Meta!$A:$A,Dept.Meta!$F:$F,"-",0,1)</f>
        <v>-</v>
      </c>
      <c r="C1075" s="629" t="str">
        <f>_xlfn.XLOOKUP(_xlfn.CONCAT($G1075,"-",$I1075),Div.Meta!$H:$H,Div.Meta!$C:$C,"-",0,1)</f>
        <v>-</v>
      </c>
      <c r="D1075" s="302"/>
      <c r="E1075" s="146" t="str">
        <f>IF($D1075="","-",_xlfn.XLOOKUP($D1075,Fund.Meta!$A:$A,Fund.Meta!$D:$D,"-",0,1))</f>
        <v>-</v>
      </c>
      <c r="F1075" s="303" t="str">
        <f>IF($D1075="","-",_xlfn.XLOOKUP($D1075,Fund.Meta!$A:$A,Fund.Meta!$E:$E,"-",0,1))</f>
        <v>-</v>
      </c>
      <c r="G1075" s="334"/>
      <c r="H1075" s="303" t="str">
        <f>IF($G1075="","-",_xlfn.XLOOKUP($G1075,Appr.Meta!$A:$A,Appr.Meta!$D:$D,"-",0,1))</f>
        <v>-</v>
      </c>
      <c r="I1075" s="302"/>
      <c r="J1075" s="303" t="str">
        <f>IF($I1075="","-",_xlfn.XLOOKUP($I1075,'CC.Meta'!$A:$A,'CC.Meta'!$D:$D,"-",0,1))</f>
        <v>-</v>
      </c>
      <c r="K1075" s="302"/>
      <c r="L1075" s="146" t="str">
        <f>IF($K1075="","-",_xlfn.XLOOKUP($K1075,Obj.Meta!$A:$A,Obj.Meta!$D:$D,"-",0,1))</f>
        <v>-</v>
      </c>
      <c r="M1075" s="300" t="str">
        <f>IF($K1075="","-",_xlfn.XLOOKUP($K1075,Obj.Meta!$A:$A,Obj.Meta!$F:$F,"-",0,1))</f>
        <v>-</v>
      </c>
      <c r="N1075" s="337" t="str">
        <f t="shared" si="33"/>
        <v>---</v>
      </c>
      <c r="O1075" s="333"/>
      <c r="P1075" s="54"/>
      <c r="Q1075" s="52"/>
      <c r="R1075" s="34"/>
      <c r="S1075" s="53"/>
      <c r="T1075" s="208"/>
      <c r="U1075" s="726"/>
      <c r="V1075" s="206"/>
      <c r="W1075" s="206"/>
      <c r="X1075" s="678"/>
      <c r="Y1075" s="34"/>
      <c r="Z1075" s="610"/>
      <c r="AA1075" s="608"/>
    </row>
    <row r="1076" spans="1:27">
      <c r="A1076" s="145" t="str">
        <f t="shared" si="32"/>
        <v>-</v>
      </c>
      <c r="B1076" s="146" t="str">
        <f>_xlfn.XLOOKUP($A1076,Dept.Meta!$A:$A,Dept.Meta!$F:$F,"-",0,1)</f>
        <v>-</v>
      </c>
      <c r="C1076" s="629" t="str">
        <f>_xlfn.XLOOKUP(_xlfn.CONCAT($G1076,"-",$I1076),Div.Meta!$H:$H,Div.Meta!$C:$C,"-",0,1)</f>
        <v>-</v>
      </c>
      <c r="D1076" s="302"/>
      <c r="E1076" s="146" t="str">
        <f>IF($D1076="","-",_xlfn.XLOOKUP($D1076,Fund.Meta!$A:$A,Fund.Meta!$D:$D,"-",0,1))</f>
        <v>-</v>
      </c>
      <c r="F1076" s="303" t="str">
        <f>IF($D1076="","-",_xlfn.XLOOKUP($D1076,Fund.Meta!$A:$A,Fund.Meta!$E:$E,"-",0,1))</f>
        <v>-</v>
      </c>
      <c r="G1076" s="334"/>
      <c r="H1076" s="303" t="str">
        <f>IF($G1076="","-",_xlfn.XLOOKUP($G1076,Appr.Meta!$A:$A,Appr.Meta!$D:$D,"-",0,1))</f>
        <v>-</v>
      </c>
      <c r="I1076" s="302"/>
      <c r="J1076" s="303" t="str">
        <f>IF($I1076="","-",_xlfn.XLOOKUP($I1076,'CC.Meta'!$A:$A,'CC.Meta'!$D:$D,"-",0,1))</f>
        <v>-</v>
      </c>
      <c r="K1076" s="302"/>
      <c r="L1076" s="146" t="str">
        <f>IF($K1076="","-",_xlfn.XLOOKUP($K1076,Obj.Meta!$A:$A,Obj.Meta!$D:$D,"-",0,1))</f>
        <v>-</v>
      </c>
      <c r="M1076" s="300" t="str">
        <f>IF($K1076="","-",_xlfn.XLOOKUP($K1076,Obj.Meta!$A:$A,Obj.Meta!$F:$F,"-",0,1))</f>
        <v>-</v>
      </c>
      <c r="N1076" s="337" t="str">
        <f t="shared" si="33"/>
        <v>---</v>
      </c>
      <c r="O1076" s="333"/>
      <c r="P1076" s="54"/>
      <c r="Q1076" s="52"/>
      <c r="R1076" s="34"/>
      <c r="S1076" s="53"/>
      <c r="T1076" s="208"/>
      <c r="U1076" s="726"/>
      <c r="V1076" s="206"/>
      <c r="W1076" s="206"/>
      <c r="X1076" s="678"/>
      <c r="Y1076" s="34"/>
      <c r="Z1076" s="610"/>
      <c r="AA1076" s="608"/>
    </row>
    <row r="1077" spans="1:27">
      <c r="A1077" s="145" t="str">
        <f t="shared" si="32"/>
        <v>-</v>
      </c>
      <c r="B1077" s="146" t="str">
        <f>_xlfn.XLOOKUP($A1077,Dept.Meta!$A:$A,Dept.Meta!$F:$F,"-",0,1)</f>
        <v>-</v>
      </c>
      <c r="C1077" s="629" t="str">
        <f>_xlfn.XLOOKUP(_xlfn.CONCAT($G1077,"-",$I1077),Div.Meta!$H:$H,Div.Meta!$C:$C,"-",0,1)</f>
        <v>-</v>
      </c>
      <c r="D1077" s="302"/>
      <c r="E1077" s="146" t="str">
        <f>IF($D1077="","-",_xlfn.XLOOKUP($D1077,Fund.Meta!$A:$A,Fund.Meta!$D:$D,"-",0,1))</f>
        <v>-</v>
      </c>
      <c r="F1077" s="303" t="str">
        <f>IF($D1077="","-",_xlfn.XLOOKUP($D1077,Fund.Meta!$A:$A,Fund.Meta!$E:$E,"-",0,1))</f>
        <v>-</v>
      </c>
      <c r="G1077" s="334"/>
      <c r="H1077" s="303" t="str">
        <f>IF($G1077="","-",_xlfn.XLOOKUP($G1077,Appr.Meta!$A:$A,Appr.Meta!$D:$D,"-",0,1))</f>
        <v>-</v>
      </c>
      <c r="I1077" s="302"/>
      <c r="J1077" s="303" t="str">
        <f>IF($I1077="","-",_xlfn.XLOOKUP($I1077,'CC.Meta'!$A:$A,'CC.Meta'!$D:$D,"-",0,1))</f>
        <v>-</v>
      </c>
      <c r="K1077" s="302"/>
      <c r="L1077" s="146" t="str">
        <f>IF($K1077="","-",_xlfn.XLOOKUP($K1077,Obj.Meta!$A:$A,Obj.Meta!$D:$D,"-",0,1))</f>
        <v>-</v>
      </c>
      <c r="M1077" s="300" t="str">
        <f>IF($K1077="","-",_xlfn.XLOOKUP($K1077,Obj.Meta!$A:$A,Obj.Meta!$F:$F,"-",0,1))</f>
        <v>-</v>
      </c>
      <c r="N1077" s="337" t="str">
        <f t="shared" si="33"/>
        <v>---</v>
      </c>
      <c r="O1077" s="333"/>
      <c r="P1077" s="54"/>
      <c r="Q1077" s="52"/>
      <c r="R1077" s="34"/>
      <c r="S1077" s="53"/>
      <c r="T1077" s="208"/>
      <c r="U1077" s="726"/>
      <c r="V1077" s="206"/>
      <c r="W1077" s="206"/>
      <c r="X1077" s="678"/>
      <c r="Y1077" s="34"/>
      <c r="Z1077" s="610"/>
      <c r="AA1077" s="608"/>
    </row>
    <row r="1078" spans="1:27">
      <c r="A1078" s="145" t="str">
        <f t="shared" si="32"/>
        <v>-</v>
      </c>
      <c r="B1078" s="146" t="str">
        <f>_xlfn.XLOOKUP($A1078,Dept.Meta!$A:$A,Dept.Meta!$F:$F,"-",0,1)</f>
        <v>-</v>
      </c>
      <c r="C1078" s="629" t="str">
        <f>_xlfn.XLOOKUP(_xlfn.CONCAT($G1078,"-",$I1078),Div.Meta!$H:$H,Div.Meta!$C:$C,"-",0,1)</f>
        <v>-</v>
      </c>
      <c r="D1078" s="302"/>
      <c r="E1078" s="146" t="str">
        <f>IF($D1078="","-",_xlfn.XLOOKUP($D1078,Fund.Meta!$A:$A,Fund.Meta!$D:$D,"-",0,1))</f>
        <v>-</v>
      </c>
      <c r="F1078" s="303" t="str">
        <f>IF($D1078="","-",_xlfn.XLOOKUP($D1078,Fund.Meta!$A:$A,Fund.Meta!$E:$E,"-",0,1))</f>
        <v>-</v>
      </c>
      <c r="G1078" s="334"/>
      <c r="H1078" s="303" t="str">
        <f>IF($G1078="","-",_xlfn.XLOOKUP($G1078,Appr.Meta!$A:$A,Appr.Meta!$D:$D,"-",0,1))</f>
        <v>-</v>
      </c>
      <c r="I1078" s="302"/>
      <c r="J1078" s="303" t="str">
        <f>IF($I1078="","-",_xlfn.XLOOKUP($I1078,'CC.Meta'!$A:$A,'CC.Meta'!$D:$D,"-",0,1))</f>
        <v>-</v>
      </c>
      <c r="K1078" s="302"/>
      <c r="L1078" s="146" t="str">
        <f>IF($K1078="","-",_xlfn.XLOOKUP($K1078,Obj.Meta!$A:$A,Obj.Meta!$D:$D,"-",0,1))</f>
        <v>-</v>
      </c>
      <c r="M1078" s="300" t="str">
        <f>IF($K1078="","-",_xlfn.XLOOKUP($K1078,Obj.Meta!$A:$A,Obj.Meta!$F:$F,"-",0,1))</f>
        <v>-</v>
      </c>
      <c r="N1078" s="337" t="str">
        <f t="shared" si="33"/>
        <v>---</v>
      </c>
      <c r="O1078" s="333"/>
      <c r="P1078" s="54"/>
      <c r="Q1078" s="52"/>
      <c r="R1078" s="34"/>
      <c r="S1078" s="53"/>
      <c r="T1078" s="208"/>
      <c r="U1078" s="726"/>
      <c r="V1078" s="206"/>
      <c r="W1078" s="206"/>
      <c r="X1078" s="678"/>
      <c r="Y1078" s="34"/>
      <c r="Z1078" s="610"/>
      <c r="AA1078" s="608"/>
    </row>
    <row r="1079" spans="1:27">
      <c r="A1079" s="145" t="str">
        <f t="shared" si="32"/>
        <v>-</v>
      </c>
      <c r="B1079" s="146" t="str">
        <f>_xlfn.XLOOKUP($A1079,Dept.Meta!$A:$A,Dept.Meta!$F:$F,"-",0,1)</f>
        <v>-</v>
      </c>
      <c r="C1079" s="629" t="str">
        <f>_xlfn.XLOOKUP(_xlfn.CONCAT($G1079,"-",$I1079),Div.Meta!$H:$H,Div.Meta!$C:$C,"-",0,1)</f>
        <v>-</v>
      </c>
      <c r="D1079" s="302"/>
      <c r="E1079" s="146" t="str">
        <f>IF($D1079="","-",_xlfn.XLOOKUP($D1079,Fund.Meta!$A:$A,Fund.Meta!$D:$D,"-",0,1))</f>
        <v>-</v>
      </c>
      <c r="F1079" s="303" t="str">
        <f>IF($D1079="","-",_xlfn.XLOOKUP($D1079,Fund.Meta!$A:$A,Fund.Meta!$E:$E,"-",0,1))</f>
        <v>-</v>
      </c>
      <c r="G1079" s="334"/>
      <c r="H1079" s="303" t="str">
        <f>IF($G1079="","-",_xlfn.XLOOKUP($G1079,Appr.Meta!$A:$A,Appr.Meta!$D:$D,"-",0,1))</f>
        <v>-</v>
      </c>
      <c r="I1079" s="302"/>
      <c r="J1079" s="303" t="str">
        <f>IF($I1079="","-",_xlfn.XLOOKUP($I1079,'CC.Meta'!$A:$A,'CC.Meta'!$D:$D,"-",0,1))</f>
        <v>-</v>
      </c>
      <c r="K1079" s="302"/>
      <c r="L1079" s="146" t="str">
        <f>IF($K1079="","-",_xlfn.XLOOKUP($K1079,Obj.Meta!$A:$A,Obj.Meta!$D:$D,"-",0,1))</f>
        <v>-</v>
      </c>
      <c r="M1079" s="300" t="str">
        <f>IF($K1079="","-",_xlfn.XLOOKUP($K1079,Obj.Meta!$A:$A,Obj.Meta!$F:$F,"-",0,1))</f>
        <v>-</v>
      </c>
      <c r="N1079" s="337" t="str">
        <f t="shared" si="33"/>
        <v>---</v>
      </c>
      <c r="O1079" s="333"/>
      <c r="P1079" s="54"/>
      <c r="Q1079" s="52"/>
      <c r="R1079" s="34"/>
      <c r="S1079" s="53"/>
      <c r="T1079" s="208"/>
      <c r="U1079" s="726"/>
      <c r="V1079" s="206"/>
      <c r="W1079" s="206"/>
      <c r="X1079" s="678"/>
      <c r="Y1079" s="34"/>
      <c r="Z1079" s="610"/>
      <c r="AA1079" s="608"/>
    </row>
    <row r="1080" spans="1:27">
      <c r="A1080" s="145" t="str">
        <f t="shared" si="32"/>
        <v>-</v>
      </c>
      <c r="B1080" s="146" t="str">
        <f>_xlfn.XLOOKUP($A1080,Dept.Meta!$A:$A,Dept.Meta!$F:$F,"-",0,1)</f>
        <v>-</v>
      </c>
      <c r="C1080" s="629" t="str">
        <f>_xlfn.XLOOKUP(_xlfn.CONCAT($G1080,"-",$I1080),Div.Meta!$H:$H,Div.Meta!$C:$C,"-",0,1)</f>
        <v>-</v>
      </c>
      <c r="D1080" s="302"/>
      <c r="E1080" s="146" t="str">
        <f>IF($D1080="","-",_xlfn.XLOOKUP($D1080,Fund.Meta!$A:$A,Fund.Meta!$D:$D,"-",0,1))</f>
        <v>-</v>
      </c>
      <c r="F1080" s="303" t="str">
        <f>IF($D1080="","-",_xlfn.XLOOKUP($D1080,Fund.Meta!$A:$A,Fund.Meta!$E:$E,"-",0,1))</f>
        <v>-</v>
      </c>
      <c r="G1080" s="334"/>
      <c r="H1080" s="303" t="str">
        <f>IF($G1080="","-",_xlfn.XLOOKUP($G1080,Appr.Meta!$A:$A,Appr.Meta!$D:$D,"-",0,1))</f>
        <v>-</v>
      </c>
      <c r="I1080" s="302"/>
      <c r="J1080" s="303" t="str">
        <f>IF($I1080="","-",_xlfn.XLOOKUP($I1080,'CC.Meta'!$A:$A,'CC.Meta'!$D:$D,"-",0,1))</f>
        <v>-</v>
      </c>
      <c r="K1080" s="302"/>
      <c r="L1080" s="146" t="str">
        <f>IF($K1080="","-",_xlfn.XLOOKUP($K1080,Obj.Meta!$A:$A,Obj.Meta!$D:$D,"-",0,1))</f>
        <v>-</v>
      </c>
      <c r="M1080" s="300" t="str">
        <f>IF($K1080="","-",_xlfn.XLOOKUP($K1080,Obj.Meta!$A:$A,Obj.Meta!$F:$F,"-",0,1))</f>
        <v>-</v>
      </c>
      <c r="N1080" s="337" t="str">
        <f t="shared" si="33"/>
        <v>---</v>
      </c>
      <c r="O1080" s="333"/>
      <c r="P1080" s="54"/>
      <c r="Q1080" s="52"/>
      <c r="R1080" s="34"/>
      <c r="S1080" s="53"/>
      <c r="T1080" s="208"/>
      <c r="U1080" s="726"/>
      <c r="V1080" s="206"/>
      <c r="W1080" s="206"/>
      <c r="X1080" s="678"/>
      <c r="Y1080" s="34"/>
      <c r="Z1080" s="610"/>
      <c r="AA1080" s="608"/>
    </row>
    <row r="1081" spans="1:27">
      <c r="A1081" s="145" t="str">
        <f t="shared" si="32"/>
        <v>-</v>
      </c>
      <c r="B1081" s="146" t="str">
        <f>_xlfn.XLOOKUP($A1081,Dept.Meta!$A:$A,Dept.Meta!$F:$F,"-",0,1)</f>
        <v>-</v>
      </c>
      <c r="C1081" s="629" t="str">
        <f>_xlfn.XLOOKUP(_xlfn.CONCAT($G1081,"-",$I1081),Div.Meta!$H:$H,Div.Meta!$C:$C,"-",0,1)</f>
        <v>-</v>
      </c>
      <c r="D1081" s="302"/>
      <c r="E1081" s="146" t="str">
        <f>IF($D1081="","-",_xlfn.XLOOKUP($D1081,Fund.Meta!$A:$A,Fund.Meta!$D:$D,"-",0,1))</f>
        <v>-</v>
      </c>
      <c r="F1081" s="303" t="str">
        <f>IF($D1081="","-",_xlfn.XLOOKUP($D1081,Fund.Meta!$A:$A,Fund.Meta!$E:$E,"-",0,1))</f>
        <v>-</v>
      </c>
      <c r="G1081" s="334"/>
      <c r="H1081" s="303" t="str">
        <f>IF($G1081="","-",_xlfn.XLOOKUP($G1081,Appr.Meta!$A:$A,Appr.Meta!$D:$D,"-",0,1))</f>
        <v>-</v>
      </c>
      <c r="I1081" s="302"/>
      <c r="J1081" s="303" t="str">
        <f>IF($I1081="","-",_xlfn.XLOOKUP($I1081,'CC.Meta'!$A:$A,'CC.Meta'!$D:$D,"-",0,1))</f>
        <v>-</v>
      </c>
      <c r="K1081" s="302"/>
      <c r="L1081" s="146" t="str">
        <f>IF($K1081="","-",_xlfn.XLOOKUP($K1081,Obj.Meta!$A:$A,Obj.Meta!$D:$D,"-",0,1))</f>
        <v>-</v>
      </c>
      <c r="M1081" s="300" t="str">
        <f>IF($K1081="","-",_xlfn.XLOOKUP($K1081,Obj.Meta!$A:$A,Obj.Meta!$F:$F,"-",0,1))</f>
        <v>-</v>
      </c>
      <c r="N1081" s="337" t="str">
        <f t="shared" si="33"/>
        <v>---</v>
      </c>
      <c r="O1081" s="333"/>
      <c r="P1081" s="54"/>
      <c r="Q1081" s="52"/>
      <c r="R1081" s="34"/>
      <c r="S1081" s="53"/>
      <c r="T1081" s="208"/>
      <c r="U1081" s="726"/>
      <c r="V1081" s="206"/>
      <c r="W1081" s="206"/>
      <c r="X1081" s="678"/>
      <c r="Y1081" s="34"/>
      <c r="Z1081" s="610"/>
      <c r="AA1081" s="608"/>
    </row>
    <row r="1082" spans="1:27">
      <c r="A1082" s="145" t="str">
        <f t="shared" si="32"/>
        <v>-</v>
      </c>
      <c r="B1082" s="146" t="str">
        <f>_xlfn.XLOOKUP($A1082,Dept.Meta!$A:$A,Dept.Meta!$F:$F,"-",0,1)</f>
        <v>-</v>
      </c>
      <c r="C1082" s="629" t="str">
        <f>_xlfn.XLOOKUP(_xlfn.CONCAT($G1082,"-",$I1082),Div.Meta!$H:$H,Div.Meta!$C:$C,"-",0,1)</f>
        <v>-</v>
      </c>
      <c r="D1082" s="302"/>
      <c r="E1082" s="146" t="str">
        <f>IF($D1082="","-",_xlfn.XLOOKUP($D1082,Fund.Meta!$A:$A,Fund.Meta!$D:$D,"-",0,1))</f>
        <v>-</v>
      </c>
      <c r="F1082" s="303" t="str">
        <f>IF($D1082="","-",_xlfn.XLOOKUP($D1082,Fund.Meta!$A:$A,Fund.Meta!$E:$E,"-",0,1))</f>
        <v>-</v>
      </c>
      <c r="G1082" s="334"/>
      <c r="H1082" s="303" t="str">
        <f>IF($G1082="","-",_xlfn.XLOOKUP($G1082,Appr.Meta!$A:$A,Appr.Meta!$D:$D,"-",0,1))</f>
        <v>-</v>
      </c>
      <c r="I1082" s="302"/>
      <c r="J1082" s="303" t="str">
        <f>IF($I1082="","-",_xlfn.XLOOKUP($I1082,'CC.Meta'!$A:$A,'CC.Meta'!$D:$D,"-",0,1))</f>
        <v>-</v>
      </c>
      <c r="K1082" s="302"/>
      <c r="L1082" s="146" t="str">
        <f>IF($K1082="","-",_xlfn.XLOOKUP($K1082,Obj.Meta!$A:$A,Obj.Meta!$D:$D,"-",0,1))</f>
        <v>-</v>
      </c>
      <c r="M1082" s="300" t="str">
        <f>IF($K1082="","-",_xlfn.XLOOKUP($K1082,Obj.Meta!$A:$A,Obj.Meta!$F:$F,"-",0,1))</f>
        <v>-</v>
      </c>
      <c r="N1082" s="337" t="str">
        <f t="shared" si="33"/>
        <v>---</v>
      </c>
      <c r="O1082" s="333"/>
      <c r="P1082" s="54"/>
      <c r="Q1082" s="52"/>
      <c r="R1082" s="34"/>
      <c r="S1082" s="53"/>
      <c r="T1082" s="208"/>
      <c r="U1082" s="726"/>
      <c r="V1082" s="206"/>
      <c r="W1082" s="206"/>
      <c r="X1082" s="678"/>
      <c r="Y1082" s="34"/>
      <c r="Z1082" s="610"/>
      <c r="AA1082" s="608"/>
    </row>
    <row r="1083" spans="1:27">
      <c r="A1083" s="145" t="str">
        <f t="shared" si="32"/>
        <v>-</v>
      </c>
      <c r="B1083" s="146" t="str">
        <f>_xlfn.XLOOKUP($A1083,Dept.Meta!$A:$A,Dept.Meta!$F:$F,"-",0,1)</f>
        <v>-</v>
      </c>
      <c r="C1083" s="629" t="str">
        <f>_xlfn.XLOOKUP(_xlfn.CONCAT($G1083,"-",$I1083),Div.Meta!$H:$H,Div.Meta!$C:$C,"-",0,1)</f>
        <v>-</v>
      </c>
      <c r="D1083" s="302"/>
      <c r="E1083" s="146" t="str">
        <f>IF($D1083="","-",_xlfn.XLOOKUP($D1083,Fund.Meta!$A:$A,Fund.Meta!$D:$D,"-",0,1))</f>
        <v>-</v>
      </c>
      <c r="F1083" s="303" t="str">
        <f>IF($D1083="","-",_xlfn.XLOOKUP($D1083,Fund.Meta!$A:$A,Fund.Meta!$E:$E,"-",0,1))</f>
        <v>-</v>
      </c>
      <c r="G1083" s="334"/>
      <c r="H1083" s="303" t="str">
        <f>IF($G1083="","-",_xlfn.XLOOKUP($G1083,Appr.Meta!$A:$A,Appr.Meta!$D:$D,"-",0,1))</f>
        <v>-</v>
      </c>
      <c r="I1083" s="302"/>
      <c r="J1083" s="303" t="str">
        <f>IF($I1083="","-",_xlfn.XLOOKUP($I1083,'CC.Meta'!$A:$A,'CC.Meta'!$D:$D,"-",0,1))</f>
        <v>-</v>
      </c>
      <c r="K1083" s="302"/>
      <c r="L1083" s="146" t="str">
        <f>IF($K1083="","-",_xlfn.XLOOKUP($K1083,Obj.Meta!$A:$A,Obj.Meta!$D:$D,"-",0,1))</f>
        <v>-</v>
      </c>
      <c r="M1083" s="300" t="str">
        <f>IF($K1083="","-",_xlfn.XLOOKUP($K1083,Obj.Meta!$A:$A,Obj.Meta!$F:$F,"-",0,1))</f>
        <v>-</v>
      </c>
      <c r="N1083" s="337" t="str">
        <f t="shared" si="33"/>
        <v>---</v>
      </c>
      <c r="O1083" s="333"/>
      <c r="P1083" s="54"/>
      <c r="Q1083" s="52"/>
      <c r="R1083" s="34"/>
      <c r="S1083" s="53"/>
      <c r="T1083" s="208"/>
      <c r="U1083" s="726"/>
      <c r="V1083" s="206"/>
      <c r="W1083" s="206"/>
      <c r="X1083" s="678"/>
      <c r="Y1083" s="34"/>
      <c r="Z1083" s="610"/>
      <c r="AA1083" s="608"/>
    </row>
    <row r="1084" spans="1:27">
      <c r="A1084" s="145" t="str">
        <f t="shared" si="32"/>
        <v>-</v>
      </c>
      <c r="B1084" s="146" t="str">
        <f>_xlfn.XLOOKUP($A1084,Dept.Meta!$A:$A,Dept.Meta!$F:$F,"-",0,1)</f>
        <v>-</v>
      </c>
      <c r="C1084" s="629" t="str">
        <f>_xlfn.XLOOKUP(_xlfn.CONCAT($G1084,"-",$I1084),Div.Meta!$H:$H,Div.Meta!$C:$C,"-",0,1)</f>
        <v>-</v>
      </c>
      <c r="D1084" s="302"/>
      <c r="E1084" s="146" t="str">
        <f>IF($D1084="","-",_xlfn.XLOOKUP($D1084,Fund.Meta!$A:$A,Fund.Meta!$D:$D,"-",0,1))</f>
        <v>-</v>
      </c>
      <c r="F1084" s="303" t="str">
        <f>IF($D1084="","-",_xlfn.XLOOKUP($D1084,Fund.Meta!$A:$A,Fund.Meta!$E:$E,"-",0,1))</f>
        <v>-</v>
      </c>
      <c r="G1084" s="334"/>
      <c r="H1084" s="303" t="str">
        <f>IF($G1084="","-",_xlfn.XLOOKUP($G1084,Appr.Meta!$A:$A,Appr.Meta!$D:$D,"-",0,1))</f>
        <v>-</v>
      </c>
      <c r="I1084" s="302"/>
      <c r="J1084" s="303" t="str">
        <f>IF($I1084="","-",_xlfn.XLOOKUP($I1084,'CC.Meta'!$A:$A,'CC.Meta'!$D:$D,"-",0,1))</f>
        <v>-</v>
      </c>
      <c r="K1084" s="302"/>
      <c r="L1084" s="146" t="str">
        <f>IF($K1084="","-",_xlfn.XLOOKUP($K1084,Obj.Meta!$A:$A,Obj.Meta!$D:$D,"-",0,1))</f>
        <v>-</v>
      </c>
      <c r="M1084" s="300" t="str">
        <f>IF($K1084="","-",_xlfn.XLOOKUP($K1084,Obj.Meta!$A:$A,Obj.Meta!$F:$F,"-",0,1))</f>
        <v>-</v>
      </c>
      <c r="N1084" s="337" t="str">
        <f t="shared" si="33"/>
        <v>---</v>
      </c>
      <c r="O1084" s="333"/>
      <c r="P1084" s="54"/>
      <c r="Q1084" s="52"/>
      <c r="R1084" s="34"/>
      <c r="S1084" s="53"/>
      <c r="T1084" s="208"/>
      <c r="U1084" s="726"/>
      <c r="V1084" s="206"/>
      <c r="W1084" s="206"/>
      <c r="X1084" s="678"/>
      <c r="Y1084" s="34"/>
      <c r="Z1084" s="610"/>
      <c r="AA1084" s="608"/>
    </row>
    <row r="1085" spans="1:27">
      <c r="A1085" s="145" t="str">
        <f t="shared" si="32"/>
        <v>-</v>
      </c>
      <c r="B1085" s="146" t="str">
        <f>_xlfn.XLOOKUP($A1085,Dept.Meta!$A:$A,Dept.Meta!$F:$F,"-",0,1)</f>
        <v>-</v>
      </c>
      <c r="C1085" s="629" t="str">
        <f>_xlfn.XLOOKUP(_xlfn.CONCAT($G1085,"-",$I1085),Div.Meta!$H:$H,Div.Meta!$C:$C,"-",0,1)</f>
        <v>-</v>
      </c>
      <c r="D1085" s="302"/>
      <c r="E1085" s="146" t="str">
        <f>IF($D1085="","-",_xlfn.XLOOKUP($D1085,Fund.Meta!$A:$A,Fund.Meta!$D:$D,"-",0,1))</f>
        <v>-</v>
      </c>
      <c r="F1085" s="303" t="str">
        <f>IF($D1085="","-",_xlfn.XLOOKUP($D1085,Fund.Meta!$A:$A,Fund.Meta!$E:$E,"-",0,1))</f>
        <v>-</v>
      </c>
      <c r="G1085" s="334"/>
      <c r="H1085" s="303" t="str">
        <f>IF($G1085="","-",_xlfn.XLOOKUP($G1085,Appr.Meta!$A:$A,Appr.Meta!$D:$D,"-",0,1))</f>
        <v>-</v>
      </c>
      <c r="I1085" s="302"/>
      <c r="J1085" s="303" t="str">
        <f>IF($I1085="","-",_xlfn.XLOOKUP($I1085,'CC.Meta'!$A:$A,'CC.Meta'!$D:$D,"-",0,1))</f>
        <v>-</v>
      </c>
      <c r="K1085" s="302"/>
      <c r="L1085" s="146" t="str">
        <f>IF($K1085="","-",_xlfn.XLOOKUP($K1085,Obj.Meta!$A:$A,Obj.Meta!$D:$D,"-",0,1))</f>
        <v>-</v>
      </c>
      <c r="M1085" s="300" t="str">
        <f>IF($K1085="","-",_xlfn.XLOOKUP($K1085,Obj.Meta!$A:$A,Obj.Meta!$F:$F,"-",0,1))</f>
        <v>-</v>
      </c>
      <c r="N1085" s="337" t="str">
        <f t="shared" si="33"/>
        <v>---</v>
      </c>
      <c r="O1085" s="333"/>
      <c r="P1085" s="54"/>
      <c r="Q1085" s="52"/>
      <c r="R1085" s="34"/>
      <c r="S1085" s="53"/>
      <c r="T1085" s="208"/>
      <c r="U1085" s="726"/>
      <c r="V1085" s="206"/>
      <c r="W1085" s="206"/>
      <c r="X1085" s="678"/>
      <c r="Y1085" s="34"/>
      <c r="Z1085" s="610"/>
      <c r="AA1085" s="608"/>
    </row>
    <row r="1086" spans="1:27">
      <c r="A1086" s="145" t="str">
        <f t="shared" si="32"/>
        <v>-</v>
      </c>
      <c r="B1086" s="146" t="str">
        <f>_xlfn.XLOOKUP($A1086,Dept.Meta!$A:$A,Dept.Meta!$F:$F,"-",0,1)</f>
        <v>-</v>
      </c>
      <c r="C1086" s="629" t="str">
        <f>_xlfn.XLOOKUP(_xlfn.CONCAT($G1086,"-",$I1086),Div.Meta!$H:$H,Div.Meta!$C:$C,"-",0,1)</f>
        <v>-</v>
      </c>
      <c r="D1086" s="302"/>
      <c r="E1086" s="146" t="str">
        <f>IF($D1086="","-",_xlfn.XLOOKUP($D1086,Fund.Meta!$A:$A,Fund.Meta!$D:$D,"-",0,1))</f>
        <v>-</v>
      </c>
      <c r="F1086" s="303" t="str">
        <f>IF($D1086="","-",_xlfn.XLOOKUP($D1086,Fund.Meta!$A:$A,Fund.Meta!$E:$E,"-",0,1))</f>
        <v>-</v>
      </c>
      <c r="G1086" s="334"/>
      <c r="H1086" s="303" t="str">
        <f>IF($G1086="","-",_xlfn.XLOOKUP($G1086,Appr.Meta!$A:$A,Appr.Meta!$D:$D,"-",0,1))</f>
        <v>-</v>
      </c>
      <c r="I1086" s="302"/>
      <c r="J1086" s="303" t="str">
        <f>IF($I1086="","-",_xlfn.XLOOKUP($I1086,'CC.Meta'!$A:$A,'CC.Meta'!$D:$D,"-",0,1))</f>
        <v>-</v>
      </c>
      <c r="K1086" s="302"/>
      <c r="L1086" s="146" t="str">
        <f>IF($K1086="","-",_xlfn.XLOOKUP($K1086,Obj.Meta!$A:$A,Obj.Meta!$D:$D,"-",0,1))</f>
        <v>-</v>
      </c>
      <c r="M1086" s="300" t="str">
        <f>IF($K1086="","-",_xlfn.XLOOKUP($K1086,Obj.Meta!$A:$A,Obj.Meta!$F:$F,"-",0,1))</f>
        <v>-</v>
      </c>
      <c r="N1086" s="337" t="str">
        <f t="shared" si="33"/>
        <v>---</v>
      </c>
      <c r="O1086" s="333"/>
      <c r="P1086" s="54"/>
      <c r="Q1086" s="52"/>
      <c r="R1086" s="34"/>
      <c r="S1086" s="53"/>
      <c r="T1086" s="208"/>
      <c r="U1086" s="726"/>
      <c r="V1086" s="206"/>
      <c r="W1086" s="206"/>
      <c r="X1086" s="678"/>
      <c r="Y1086" s="34"/>
      <c r="Z1086" s="610"/>
      <c r="AA1086" s="608"/>
    </row>
    <row r="1087" spans="1:27">
      <c r="A1087" s="145" t="str">
        <f t="shared" si="32"/>
        <v>-</v>
      </c>
      <c r="B1087" s="146" t="str">
        <f>_xlfn.XLOOKUP($A1087,Dept.Meta!$A:$A,Dept.Meta!$F:$F,"-",0,1)</f>
        <v>-</v>
      </c>
      <c r="C1087" s="629" t="str">
        <f>_xlfn.XLOOKUP(_xlfn.CONCAT($G1087,"-",$I1087),Div.Meta!$H:$H,Div.Meta!$C:$C,"-",0,1)</f>
        <v>-</v>
      </c>
      <c r="D1087" s="302"/>
      <c r="E1087" s="146" t="str">
        <f>IF($D1087="","-",_xlfn.XLOOKUP($D1087,Fund.Meta!$A:$A,Fund.Meta!$D:$D,"-",0,1))</f>
        <v>-</v>
      </c>
      <c r="F1087" s="303" t="str">
        <f>IF($D1087="","-",_xlfn.XLOOKUP($D1087,Fund.Meta!$A:$A,Fund.Meta!$E:$E,"-",0,1))</f>
        <v>-</v>
      </c>
      <c r="G1087" s="334"/>
      <c r="H1087" s="303" t="str">
        <f>IF($G1087="","-",_xlfn.XLOOKUP($G1087,Appr.Meta!$A:$A,Appr.Meta!$D:$D,"-",0,1))</f>
        <v>-</v>
      </c>
      <c r="I1087" s="302"/>
      <c r="J1087" s="303" t="str">
        <f>IF($I1087="","-",_xlfn.XLOOKUP($I1087,'CC.Meta'!$A:$A,'CC.Meta'!$D:$D,"-",0,1))</f>
        <v>-</v>
      </c>
      <c r="K1087" s="302"/>
      <c r="L1087" s="146" t="str">
        <f>IF($K1087="","-",_xlfn.XLOOKUP($K1087,Obj.Meta!$A:$A,Obj.Meta!$D:$D,"-",0,1))</f>
        <v>-</v>
      </c>
      <c r="M1087" s="300" t="str">
        <f>IF($K1087="","-",_xlfn.XLOOKUP($K1087,Obj.Meta!$A:$A,Obj.Meta!$F:$F,"-",0,1))</f>
        <v>-</v>
      </c>
      <c r="N1087" s="337" t="str">
        <f t="shared" si="33"/>
        <v>---</v>
      </c>
      <c r="O1087" s="333"/>
      <c r="P1087" s="54"/>
      <c r="Q1087" s="52"/>
      <c r="R1087" s="34"/>
      <c r="S1087" s="53"/>
      <c r="T1087" s="208"/>
      <c r="U1087" s="726"/>
      <c r="V1087" s="206"/>
      <c r="W1087" s="206"/>
      <c r="X1087" s="678"/>
      <c r="Y1087" s="34"/>
      <c r="Z1087" s="610"/>
      <c r="AA1087" s="608"/>
    </row>
    <row r="1088" spans="1:27">
      <c r="A1088" s="145" t="str">
        <f t="shared" si="32"/>
        <v>-</v>
      </c>
      <c r="B1088" s="146" t="str">
        <f>_xlfn.XLOOKUP($A1088,Dept.Meta!$A:$A,Dept.Meta!$F:$F,"-",0,1)</f>
        <v>-</v>
      </c>
      <c r="C1088" s="629" t="str">
        <f>_xlfn.XLOOKUP(_xlfn.CONCAT($G1088,"-",$I1088),Div.Meta!$H:$H,Div.Meta!$C:$C,"-",0,1)</f>
        <v>-</v>
      </c>
      <c r="D1088" s="302"/>
      <c r="E1088" s="146" t="str">
        <f>IF($D1088="","-",_xlfn.XLOOKUP($D1088,Fund.Meta!$A:$A,Fund.Meta!$D:$D,"-",0,1))</f>
        <v>-</v>
      </c>
      <c r="F1088" s="303" t="str">
        <f>IF($D1088="","-",_xlfn.XLOOKUP($D1088,Fund.Meta!$A:$A,Fund.Meta!$E:$E,"-",0,1))</f>
        <v>-</v>
      </c>
      <c r="G1088" s="334"/>
      <c r="H1088" s="303" t="str">
        <f>IF($G1088="","-",_xlfn.XLOOKUP($G1088,Appr.Meta!$A:$A,Appr.Meta!$D:$D,"-",0,1))</f>
        <v>-</v>
      </c>
      <c r="I1088" s="302"/>
      <c r="J1088" s="303" t="str">
        <f>IF($I1088="","-",_xlfn.XLOOKUP($I1088,'CC.Meta'!$A:$A,'CC.Meta'!$D:$D,"-",0,1))</f>
        <v>-</v>
      </c>
      <c r="K1088" s="302"/>
      <c r="L1088" s="146" t="str">
        <f>IF($K1088="","-",_xlfn.XLOOKUP($K1088,Obj.Meta!$A:$A,Obj.Meta!$D:$D,"-",0,1))</f>
        <v>-</v>
      </c>
      <c r="M1088" s="300" t="str">
        <f>IF($K1088="","-",_xlfn.XLOOKUP($K1088,Obj.Meta!$A:$A,Obj.Meta!$F:$F,"-",0,1))</f>
        <v>-</v>
      </c>
      <c r="N1088" s="337" t="str">
        <f t="shared" si="33"/>
        <v>---</v>
      </c>
      <c r="O1088" s="333"/>
      <c r="P1088" s="54"/>
      <c r="Q1088" s="52"/>
      <c r="R1088" s="34"/>
      <c r="S1088" s="53"/>
      <c r="T1088" s="208"/>
      <c r="U1088" s="726"/>
      <c r="V1088" s="206"/>
      <c r="W1088" s="206"/>
      <c r="X1088" s="678"/>
      <c r="Y1088" s="34"/>
      <c r="Z1088" s="610"/>
      <c r="AA1088" s="608"/>
    </row>
    <row r="1089" spans="1:27">
      <c r="A1089" s="145" t="str">
        <f t="shared" si="32"/>
        <v>-</v>
      </c>
      <c r="B1089" s="146" t="str">
        <f>_xlfn.XLOOKUP($A1089,Dept.Meta!$A:$A,Dept.Meta!$F:$F,"-",0,1)</f>
        <v>-</v>
      </c>
      <c r="C1089" s="629" t="str">
        <f>_xlfn.XLOOKUP(_xlfn.CONCAT($G1089,"-",$I1089),Div.Meta!$H:$H,Div.Meta!$C:$C,"-",0,1)</f>
        <v>-</v>
      </c>
      <c r="D1089" s="302"/>
      <c r="E1089" s="146" t="str">
        <f>IF($D1089="","-",_xlfn.XLOOKUP($D1089,Fund.Meta!$A:$A,Fund.Meta!$D:$D,"-",0,1))</f>
        <v>-</v>
      </c>
      <c r="F1089" s="303" t="str">
        <f>IF($D1089="","-",_xlfn.XLOOKUP($D1089,Fund.Meta!$A:$A,Fund.Meta!$E:$E,"-",0,1))</f>
        <v>-</v>
      </c>
      <c r="G1089" s="334"/>
      <c r="H1089" s="303" t="str">
        <f>IF($G1089="","-",_xlfn.XLOOKUP($G1089,Appr.Meta!$A:$A,Appr.Meta!$D:$D,"-",0,1))</f>
        <v>-</v>
      </c>
      <c r="I1089" s="302"/>
      <c r="J1089" s="303" t="str">
        <f>IF($I1089="","-",_xlfn.XLOOKUP($I1089,'CC.Meta'!$A:$A,'CC.Meta'!$D:$D,"-",0,1))</f>
        <v>-</v>
      </c>
      <c r="K1089" s="302"/>
      <c r="L1089" s="146" t="str">
        <f>IF($K1089="","-",_xlfn.XLOOKUP($K1089,Obj.Meta!$A:$A,Obj.Meta!$D:$D,"-",0,1))</f>
        <v>-</v>
      </c>
      <c r="M1089" s="300" t="str">
        <f>IF($K1089="","-",_xlfn.XLOOKUP($K1089,Obj.Meta!$A:$A,Obj.Meta!$F:$F,"-",0,1))</f>
        <v>-</v>
      </c>
      <c r="N1089" s="337" t="str">
        <f t="shared" si="33"/>
        <v>---</v>
      </c>
      <c r="O1089" s="333"/>
      <c r="P1089" s="54"/>
      <c r="Q1089" s="52"/>
      <c r="R1089" s="34"/>
      <c r="S1089" s="53"/>
      <c r="T1089" s="208"/>
      <c r="U1089" s="726"/>
      <c r="V1089" s="206"/>
      <c r="W1089" s="206"/>
      <c r="X1089" s="678"/>
      <c r="Y1089" s="34"/>
      <c r="Z1089" s="610"/>
      <c r="AA1089" s="608"/>
    </row>
    <row r="1090" spans="1:27">
      <c r="A1090" s="145" t="str">
        <f t="shared" si="32"/>
        <v>-</v>
      </c>
      <c r="B1090" s="146" t="str">
        <f>_xlfn.XLOOKUP($A1090,Dept.Meta!$A:$A,Dept.Meta!$F:$F,"-",0,1)</f>
        <v>-</v>
      </c>
      <c r="C1090" s="629" t="str">
        <f>_xlfn.XLOOKUP(_xlfn.CONCAT($G1090,"-",$I1090),Div.Meta!$H:$H,Div.Meta!$C:$C,"-",0,1)</f>
        <v>-</v>
      </c>
      <c r="D1090" s="302"/>
      <c r="E1090" s="146" t="str">
        <f>IF($D1090="","-",_xlfn.XLOOKUP($D1090,Fund.Meta!$A:$A,Fund.Meta!$D:$D,"-",0,1))</f>
        <v>-</v>
      </c>
      <c r="F1090" s="303" t="str">
        <f>IF($D1090="","-",_xlfn.XLOOKUP($D1090,Fund.Meta!$A:$A,Fund.Meta!$E:$E,"-",0,1))</f>
        <v>-</v>
      </c>
      <c r="G1090" s="334"/>
      <c r="H1090" s="303" t="str">
        <f>IF($G1090="","-",_xlfn.XLOOKUP($G1090,Appr.Meta!$A:$A,Appr.Meta!$D:$D,"-",0,1))</f>
        <v>-</v>
      </c>
      <c r="I1090" s="302"/>
      <c r="J1090" s="303" t="str">
        <f>IF($I1090="","-",_xlfn.XLOOKUP($I1090,'CC.Meta'!$A:$A,'CC.Meta'!$D:$D,"-",0,1))</f>
        <v>-</v>
      </c>
      <c r="K1090" s="302"/>
      <c r="L1090" s="146" t="str">
        <f>IF($K1090="","-",_xlfn.XLOOKUP($K1090,Obj.Meta!$A:$A,Obj.Meta!$D:$D,"-",0,1))</f>
        <v>-</v>
      </c>
      <c r="M1090" s="300" t="str">
        <f>IF($K1090="","-",_xlfn.XLOOKUP($K1090,Obj.Meta!$A:$A,Obj.Meta!$F:$F,"-",0,1))</f>
        <v>-</v>
      </c>
      <c r="N1090" s="337" t="str">
        <f t="shared" si="33"/>
        <v>---</v>
      </c>
      <c r="O1090" s="333"/>
      <c r="P1090" s="54"/>
      <c r="Q1090" s="52"/>
      <c r="R1090" s="34"/>
      <c r="S1090" s="53"/>
      <c r="T1090" s="208"/>
      <c r="U1090" s="726"/>
      <c r="V1090" s="206"/>
      <c r="W1090" s="206"/>
      <c r="X1090" s="678"/>
      <c r="Y1090" s="34"/>
      <c r="Z1090" s="610"/>
      <c r="AA1090" s="608"/>
    </row>
    <row r="1091" spans="1:27">
      <c r="A1091" s="145" t="str">
        <f t="shared" si="32"/>
        <v>-</v>
      </c>
      <c r="B1091" s="146" t="str">
        <f>_xlfn.XLOOKUP($A1091,Dept.Meta!$A:$A,Dept.Meta!$F:$F,"-",0,1)</f>
        <v>-</v>
      </c>
      <c r="C1091" s="629" t="str">
        <f>_xlfn.XLOOKUP(_xlfn.CONCAT($G1091,"-",$I1091),Div.Meta!$H:$H,Div.Meta!$C:$C,"-",0,1)</f>
        <v>-</v>
      </c>
      <c r="D1091" s="302"/>
      <c r="E1091" s="146" t="str">
        <f>IF($D1091="","-",_xlfn.XLOOKUP($D1091,Fund.Meta!$A:$A,Fund.Meta!$D:$D,"-",0,1))</f>
        <v>-</v>
      </c>
      <c r="F1091" s="303" t="str">
        <f>IF($D1091="","-",_xlfn.XLOOKUP($D1091,Fund.Meta!$A:$A,Fund.Meta!$E:$E,"-",0,1))</f>
        <v>-</v>
      </c>
      <c r="G1091" s="334"/>
      <c r="H1091" s="303" t="str">
        <f>IF($G1091="","-",_xlfn.XLOOKUP($G1091,Appr.Meta!$A:$A,Appr.Meta!$D:$D,"-",0,1))</f>
        <v>-</v>
      </c>
      <c r="I1091" s="302"/>
      <c r="J1091" s="303" t="str">
        <f>IF($I1091="","-",_xlfn.XLOOKUP($I1091,'CC.Meta'!$A:$A,'CC.Meta'!$D:$D,"-",0,1))</f>
        <v>-</v>
      </c>
      <c r="K1091" s="302"/>
      <c r="L1091" s="146" t="str">
        <f>IF($K1091="","-",_xlfn.XLOOKUP($K1091,Obj.Meta!$A:$A,Obj.Meta!$D:$D,"-",0,1))</f>
        <v>-</v>
      </c>
      <c r="M1091" s="300" t="str">
        <f>IF($K1091="","-",_xlfn.XLOOKUP($K1091,Obj.Meta!$A:$A,Obj.Meta!$F:$F,"-",0,1))</f>
        <v>-</v>
      </c>
      <c r="N1091" s="337" t="str">
        <f t="shared" si="33"/>
        <v>---</v>
      </c>
      <c r="O1091" s="333"/>
      <c r="P1091" s="54"/>
      <c r="Q1091" s="52"/>
      <c r="R1091" s="34"/>
      <c r="S1091" s="53"/>
      <c r="T1091" s="208"/>
      <c r="U1091" s="726"/>
      <c r="V1091" s="206"/>
      <c r="W1091" s="206"/>
      <c r="X1091" s="678"/>
      <c r="Y1091" s="34"/>
      <c r="Z1091" s="610"/>
      <c r="AA1091" s="608"/>
    </row>
    <row r="1092" spans="1:27">
      <c r="A1092" s="145" t="str">
        <f t="shared" si="32"/>
        <v>-</v>
      </c>
      <c r="B1092" s="146" t="str">
        <f>_xlfn.XLOOKUP($A1092,Dept.Meta!$A:$A,Dept.Meta!$F:$F,"-",0,1)</f>
        <v>-</v>
      </c>
      <c r="C1092" s="629" t="str">
        <f>_xlfn.XLOOKUP(_xlfn.CONCAT($G1092,"-",$I1092),Div.Meta!$H:$H,Div.Meta!$C:$C,"-",0,1)</f>
        <v>-</v>
      </c>
      <c r="D1092" s="302"/>
      <c r="E1092" s="146" t="str">
        <f>IF($D1092="","-",_xlfn.XLOOKUP($D1092,Fund.Meta!$A:$A,Fund.Meta!$D:$D,"-",0,1))</f>
        <v>-</v>
      </c>
      <c r="F1092" s="303" t="str">
        <f>IF($D1092="","-",_xlfn.XLOOKUP($D1092,Fund.Meta!$A:$A,Fund.Meta!$E:$E,"-",0,1))</f>
        <v>-</v>
      </c>
      <c r="G1092" s="334"/>
      <c r="H1092" s="303" t="str">
        <f>IF($G1092="","-",_xlfn.XLOOKUP($G1092,Appr.Meta!$A:$A,Appr.Meta!$D:$D,"-",0,1))</f>
        <v>-</v>
      </c>
      <c r="I1092" s="302"/>
      <c r="J1092" s="303" t="str">
        <f>IF($I1092="","-",_xlfn.XLOOKUP($I1092,'CC.Meta'!$A:$A,'CC.Meta'!$D:$D,"-",0,1))</f>
        <v>-</v>
      </c>
      <c r="K1092" s="302"/>
      <c r="L1092" s="146" t="str">
        <f>IF($K1092="","-",_xlfn.XLOOKUP($K1092,Obj.Meta!$A:$A,Obj.Meta!$D:$D,"-",0,1))</f>
        <v>-</v>
      </c>
      <c r="M1092" s="300" t="str">
        <f>IF($K1092="","-",_xlfn.XLOOKUP($K1092,Obj.Meta!$A:$A,Obj.Meta!$F:$F,"-",0,1))</f>
        <v>-</v>
      </c>
      <c r="N1092" s="337" t="str">
        <f t="shared" si="33"/>
        <v>---</v>
      </c>
      <c r="O1092" s="333"/>
      <c r="P1092" s="54"/>
      <c r="Q1092" s="52"/>
      <c r="R1092" s="34"/>
      <c r="S1092" s="53"/>
      <c r="T1092" s="208"/>
      <c r="U1092" s="726"/>
      <c r="V1092" s="206"/>
      <c r="W1092" s="206"/>
      <c r="X1092" s="678"/>
      <c r="Y1092" s="34"/>
      <c r="Z1092" s="610"/>
      <c r="AA1092" s="608"/>
    </row>
    <row r="1093" spans="1:27">
      <c r="A1093" s="145" t="str">
        <f t="shared" si="32"/>
        <v>-</v>
      </c>
      <c r="B1093" s="146" t="str">
        <f>_xlfn.XLOOKUP($A1093,Dept.Meta!$A:$A,Dept.Meta!$F:$F,"-",0,1)</f>
        <v>-</v>
      </c>
      <c r="C1093" s="629" t="str">
        <f>_xlfn.XLOOKUP(_xlfn.CONCAT($G1093,"-",$I1093),Div.Meta!$H:$H,Div.Meta!$C:$C,"-",0,1)</f>
        <v>-</v>
      </c>
      <c r="D1093" s="302"/>
      <c r="E1093" s="146" t="str">
        <f>IF($D1093="","-",_xlfn.XLOOKUP($D1093,Fund.Meta!$A:$A,Fund.Meta!$D:$D,"-",0,1))</f>
        <v>-</v>
      </c>
      <c r="F1093" s="303" t="str">
        <f>IF($D1093="","-",_xlfn.XLOOKUP($D1093,Fund.Meta!$A:$A,Fund.Meta!$E:$E,"-",0,1))</f>
        <v>-</v>
      </c>
      <c r="G1093" s="334"/>
      <c r="H1093" s="303" t="str">
        <f>IF($G1093="","-",_xlfn.XLOOKUP($G1093,Appr.Meta!$A:$A,Appr.Meta!$D:$D,"-",0,1))</f>
        <v>-</v>
      </c>
      <c r="I1093" s="302"/>
      <c r="J1093" s="303" t="str">
        <f>IF($I1093="","-",_xlfn.XLOOKUP($I1093,'CC.Meta'!$A:$A,'CC.Meta'!$D:$D,"-",0,1))</f>
        <v>-</v>
      </c>
      <c r="K1093" s="302"/>
      <c r="L1093" s="146" t="str">
        <f>IF($K1093="","-",_xlfn.XLOOKUP($K1093,Obj.Meta!$A:$A,Obj.Meta!$D:$D,"-",0,1))</f>
        <v>-</v>
      </c>
      <c r="M1093" s="300" t="str">
        <f>IF($K1093="","-",_xlfn.XLOOKUP($K1093,Obj.Meta!$A:$A,Obj.Meta!$F:$F,"-",0,1))</f>
        <v>-</v>
      </c>
      <c r="N1093" s="337" t="str">
        <f t="shared" si="33"/>
        <v>---</v>
      </c>
      <c r="O1093" s="333"/>
      <c r="P1093" s="54"/>
      <c r="Q1093" s="52"/>
      <c r="R1093" s="34"/>
      <c r="S1093" s="53"/>
      <c r="T1093" s="208"/>
      <c r="U1093" s="726"/>
      <c r="V1093" s="206"/>
      <c r="W1093" s="206"/>
      <c r="X1093" s="678"/>
      <c r="Y1093" s="34"/>
      <c r="Z1093" s="610"/>
      <c r="AA1093" s="608"/>
    </row>
    <row r="1094" spans="1:27">
      <c r="A1094" s="145" t="str">
        <f t="shared" si="32"/>
        <v>-</v>
      </c>
      <c r="B1094" s="146" t="str">
        <f>_xlfn.XLOOKUP($A1094,Dept.Meta!$A:$A,Dept.Meta!$F:$F,"-",0,1)</f>
        <v>-</v>
      </c>
      <c r="C1094" s="629" t="str">
        <f>_xlfn.XLOOKUP(_xlfn.CONCAT($G1094,"-",$I1094),Div.Meta!$H:$H,Div.Meta!$C:$C,"-",0,1)</f>
        <v>-</v>
      </c>
      <c r="D1094" s="302"/>
      <c r="E1094" s="146" t="str">
        <f>IF($D1094="","-",_xlfn.XLOOKUP($D1094,Fund.Meta!$A:$A,Fund.Meta!$D:$D,"-",0,1))</f>
        <v>-</v>
      </c>
      <c r="F1094" s="303" t="str">
        <f>IF($D1094="","-",_xlfn.XLOOKUP($D1094,Fund.Meta!$A:$A,Fund.Meta!$E:$E,"-",0,1))</f>
        <v>-</v>
      </c>
      <c r="G1094" s="334"/>
      <c r="H1094" s="303" t="str">
        <f>IF($G1094="","-",_xlfn.XLOOKUP($G1094,Appr.Meta!$A:$A,Appr.Meta!$D:$D,"-",0,1))</f>
        <v>-</v>
      </c>
      <c r="I1094" s="302"/>
      <c r="J1094" s="303" t="str">
        <f>IF($I1094="","-",_xlfn.XLOOKUP($I1094,'CC.Meta'!$A:$A,'CC.Meta'!$D:$D,"-",0,1))</f>
        <v>-</v>
      </c>
      <c r="K1094" s="302"/>
      <c r="L1094" s="146" t="str">
        <f>IF($K1094="","-",_xlfn.XLOOKUP($K1094,Obj.Meta!$A:$A,Obj.Meta!$D:$D,"-",0,1))</f>
        <v>-</v>
      </c>
      <c r="M1094" s="300" t="str">
        <f>IF($K1094="","-",_xlfn.XLOOKUP($K1094,Obj.Meta!$A:$A,Obj.Meta!$F:$F,"-",0,1))</f>
        <v>-</v>
      </c>
      <c r="N1094" s="337" t="str">
        <f t="shared" si="33"/>
        <v>---</v>
      </c>
      <c r="O1094" s="333"/>
      <c r="P1094" s="54"/>
      <c r="Q1094" s="52"/>
      <c r="R1094" s="34"/>
      <c r="S1094" s="53"/>
      <c r="T1094" s="208"/>
      <c r="U1094" s="726"/>
      <c r="V1094" s="206"/>
      <c r="W1094" s="206"/>
      <c r="X1094" s="678"/>
      <c r="Y1094" s="34"/>
      <c r="Z1094" s="610"/>
      <c r="AA1094" s="608"/>
    </row>
    <row r="1095" spans="1:27">
      <c r="A1095" s="145" t="str">
        <f t="shared" si="32"/>
        <v>-</v>
      </c>
      <c r="B1095" s="146" t="str">
        <f>_xlfn.XLOOKUP($A1095,Dept.Meta!$A:$A,Dept.Meta!$F:$F,"-",0,1)</f>
        <v>-</v>
      </c>
      <c r="C1095" s="629" t="str">
        <f>_xlfn.XLOOKUP(_xlfn.CONCAT($G1095,"-",$I1095),Div.Meta!$H:$H,Div.Meta!$C:$C,"-",0,1)</f>
        <v>-</v>
      </c>
      <c r="D1095" s="302"/>
      <c r="E1095" s="146" t="str">
        <f>IF($D1095="","-",_xlfn.XLOOKUP($D1095,Fund.Meta!$A:$A,Fund.Meta!$D:$D,"-",0,1))</f>
        <v>-</v>
      </c>
      <c r="F1095" s="303" t="str">
        <f>IF($D1095="","-",_xlfn.XLOOKUP($D1095,Fund.Meta!$A:$A,Fund.Meta!$E:$E,"-",0,1))</f>
        <v>-</v>
      </c>
      <c r="G1095" s="334"/>
      <c r="H1095" s="303" t="str">
        <f>IF($G1095="","-",_xlfn.XLOOKUP($G1095,Appr.Meta!$A:$A,Appr.Meta!$D:$D,"-",0,1))</f>
        <v>-</v>
      </c>
      <c r="I1095" s="302"/>
      <c r="J1095" s="303" t="str">
        <f>IF($I1095="","-",_xlfn.XLOOKUP($I1095,'CC.Meta'!$A:$A,'CC.Meta'!$D:$D,"-",0,1))</f>
        <v>-</v>
      </c>
      <c r="K1095" s="302"/>
      <c r="L1095" s="146" t="str">
        <f>IF($K1095="","-",_xlfn.XLOOKUP($K1095,Obj.Meta!$A:$A,Obj.Meta!$D:$D,"-",0,1))</f>
        <v>-</v>
      </c>
      <c r="M1095" s="300" t="str">
        <f>IF($K1095="","-",_xlfn.XLOOKUP($K1095,Obj.Meta!$A:$A,Obj.Meta!$F:$F,"-",0,1))</f>
        <v>-</v>
      </c>
      <c r="N1095" s="337" t="str">
        <f t="shared" si="33"/>
        <v>---</v>
      </c>
      <c r="O1095" s="333"/>
      <c r="P1095" s="54"/>
      <c r="Q1095" s="52"/>
      <c r="R1095" s="34"/>
      <c r="S1095" s="53"/>
      <c r="T1095" s="208"/>
      <c r="U1095" s="726"/>
      <c r="V1095" s="206"/>
      <c r="W1095" s="206"/>
      <c r="X1095" s="678"/>
      <c r="Y1095" s="34"/>
      <c r="Z1095" s="610"/>
      <c r="AA1095" s="608"/>
    </row>
    <row r="1096" spans="1:27">
      <c r="A1096" s="145" t="str">
        <f t="shared" si="32"/>
        <v>-</v>
      </c>
      <c r="B1096" s="146" t="str">
        <f>_xlfn.XLOOKUP($A1096,Dept.Meta!$A:$A,Dept.Meta!$F:$F,"-",0,1)</f>
        <v>-</v>
      </c>
      <c r="C1096" s="629" t="str">
        <f>_xlfn.XLOOKUP(_xlfn.CONCAT($G1096,"-",$I1096),Div.Meta!$H:$H,Div.Meta!$C:$C,"-",0,1)</f>
        <v>-</v>
      </c>
      <c r="D1096" s="302"/>
      <c r="E1096" s="146" t="str">
        <f>IF($D1096="","-",_xlfn.XLOOKUP($D1096,Fund.Meta!$A:$A,Fund.Meta!$D:$D,"-",0,1))</f>
        <v>-</v>
      </c>
      <c r="F1096" s="303" t="str">
        <f>IF($D1096="","-",_xlfn.XLOOKUP($D1096,Fund.Meta!$A:$A,Fund.Meta!$E:$E,"-",0,1))</f>
        <v>-</v>
      </c>
      <c r="G1096" s="334"/>
      <c r="H1096" s="303" t="str">
        <f>IF($G1096="","-",_xlfn.XLOOKUP($G1096,Appr.Meta!$A:$A,Appr.Meta!$D:$D,"-",0,1))</f>
        <v>-</v>
      </c>
      <c r="I1096" s="302"/>
      <c r="J1096" s="303" t="str">
        <f>IF($I1096="","-",_xlfn.XLOOKUP($I1096,'CC.Meta'!$A:$A,'CC.Meta'!$D:$D,"-",0,1))</f>
        <v>-</v>
      </c>
      <c r="K1096" s="302"/>
      <c r="L1096" s="146" t="str">
        <f>IF($K1096="","-",_xlfn.XLOOKUP($K1096,Obj.Meta!$A:$A,Obj.Meta!$D:$D,"-",0,1))</f>
        <v>-</v>
      </c>
      <c r="M1096" s="300" t="str">
        <f>IF($K1096="","-",_xlfn.XLOOKUP($K1096,Obj.Meta!$A:$A,Obj.Meta!$F:$F,"-",0,1))</f>
        <v>-</v>
      </c>
      <c r="N1096" s="337" t="str">
        <f t="shared" si="33"/>
        <v>---</v>
      </c>
      <c r="O1096" s="333"/>
      <c r="P1096" s="54"/>
      <c r="Q1096" s="52"/>
      <c r="R1096" s="34"/>
      <c r="S1096" s="53"/>
      <c r="T1096" s="208"/>
      <c r="U1096" s="726"/>
      <c r="V1096" s="206"/>
      <c r="W1096" s="206"/>
      <c r="X1096" s="678"/>
      <c r="Y1096" s="34"/>
      <c r="Z1096" s="610"/>
      <c r="AA1096" s="608"/>
    </row>
    <row r="1097" spans="1:27">
      <c r="A1097" s="145" t="str">
        <f t="shared" si="32"/>
        <v>-</v>
      </c>
      <c r="B1097" s="146" t="str">
        <f>_xlfn.XLOOKUP($A1097,Dept.Meta!$A:$A,Dept.Meta!$F:$F,"-",0,1)</f>
        <v>-</v>
      </c>
      <c r="C1097" s="629" t="str">
        <f>_xlfn.XLOOKUP(_xlfn.CONCAT($G1097,"-",$I1097),Div.Meta!$H:$H,Div.Meta!$C:$C,"-",0,1)</f>
        <v>-</v>
      </c>
      <c r="D1097" s="302"/>
      <c r="E1097" s="146" t="str">
        <f>IF($D1097="","-",_xlfn.XLOOKUP($D1097,Fund.Meta!$A:$A,Fund.Meta!$D:$D,"-",0,1))</f>
        <v>-</v>
      </c>
      <c r="F1097" s="303" t="str">
        <f>IF($D1097="","-",_xlfn.XLOOKUP($D1097,Fund.Meta!$A:$A,Fund.Meta!$E:$E,"-",0,1))</f>
        <v>-</v>
      </c>
      <c r="G1097" s="334"/>
      <c r="H1097" s="303" t="str">
        <f>IF($G1097="","-",_xlfn.XLOOKUP($G1097,Appr.Meta!$A:$A,Appr.Meta!$D:$D,"-",0,1))</f>
        <v>-</v>
      </c>
      <c r="I1097" s="302"/>
      <c r="J1097" s="303" t="str">
        <f>IF($I1097="","-",_xlfn.XLOOKUP($I1097,'CC.Meta'!$A:$A,'CC.Meta'!$D:$D,"-",0,1))</f>
        <v>-</v>
      </c>
      <c r="K1097" s="302"/>
      <c r="L1097" s="146" t="str">
        <f>IF($K1097="","-",_xlfn.XLOOKUP($K1097,Obj.Meta!$A:$A,Obj.Meta!$D:$D,"-",0,1))</f>
        <v>-</v>
      </c>
      <c r="M1097" s="300" t="str">
        <f>IF($K1097="","-",_xlfn.XLOOKUP($K1097,Obj.Meta!$A:$A,Obj.Meta!$F:$F,"-",0,1))</f>
        <v>-</v>
      </c>
      <c r="N1097" s="337" t="str">
        <f t="shared" si="33"/>
        <v>---</v>
      </c>
      <c r="O1097" s="333"/>
      <c r="P1097" s="54"/>
      <c r="Q1097" s="52"/>
      <c r="R1097" s="34"/>
      <c r="S1097" s="53"/>
      <c r="T1097" s="208"/>
      <c r="U1097" s="726"/>
      <c r="V1097" s="206"/>
      <c r="W1097" s="206"/>
      <c r="X1097" s="678"/>
      <c r="Y1097" s="34"/>
      <c r="Z1097" s="610"/>
      <c r="AA1097" s="608"/>
    </row>
    <row r="1098" spans="1:27">
      <c r="A1098" s="145" t="str">
        <f t="shared" si="32"/>
        <v>-</v>
      </c>
      <c r="B1098" s="146" t="str">
        <f>_xlfn.XLOOKUP($A1098,Dept.Meta!$A:$A,Dept.Meta!$F:$F,"-",0,1)</f>
        <v>-</v>
      </c>
      <c r="C1098" s="629" t="str">
        <f>_xlfn.XLOOKUP(_xlfn.CONCAT($G1098,"-",$I1098),Div.Meta!$H:$H,Div.Meta!$C:$C,"-",0,1)</f>
        <v>-</v>
      </c>
      <c r="D1098" s="302"/>
      <c r="E1098" s="146" t="str">
        <f>IF($D1098="","-",_xlfn.XLOOKUP($D1098,Fund.Meta!$A:$A,Fund.Meta!$D:$D,"-",0,1))</f>
        <v>-</v>
      </c>
      <c r="F1098" s="303" t="str">
        <f>IF($D1098="","-",_xlfn.XLOOKUP($D1098,Fund.Meta!$A:$A,Fund.Meta!$E:$E,"-",0,1))</f>
        <v>-</v>
      </c>
      <c r="G1098" s="334"/>
      <c r="H1098" s="303" t="str">
        <f>IF($G1098="","-",_xlfn.XLOOKUP($G1098,Appr.Meta!$A:$A,Appr.Meta!$D:$D,"-",0,1))</f>
        <v>-</v>
      </c>
      <c r="I1098" s="302"/>
      <c r="J1098" s="303" t="str">
        <f>IF($I1098="","-",_xlfn.XLOOKUP($I1098,'CC.Meta'!$A:$A,'CC.Meta'!$D:$D,"-",0,1))</f>
        <v>-</v>
      </c>
      <c r="K1098" s="302"/>
      <c r="L1098" s="146" t="str">
        <f>IF($K1098="","-",_xlfn.XLOOKUP($K1098,Obj.Meta!$A:$A,Obj.Meta!$D:$D,"-",0,1))</f>
        <v>-</v>
      </c>
      <c r="M1098" s="300" t="str">
        <f>IF($K1098="","-",_xlfn.XLOOKUP($K1098,Obj.Meta!$A:$A,Obj.Meta!$F:$F,"-",0,1))</f>
        <v>-</v>
      </c>
      <c r="N1098" s="337" t="str">
        <f t="shared" si="33"/>
        <v>---</v>
      </c>
      <c r="O1098" s="333"/>
      <c r="P1098" s="54"/>
      <c r="Q1098" s="52"/>
      <c r="R1098" s="34"/>
      <c r="S1098" s="53"/>
      <c r="T1098" s="208"/>
      <c r="U1098" s="726"/>
      <c r="V1098" s="206"/>
      <c r="W1098" s="206"/>
      <c r="X1098" s="678"/>
      <c r="Y1098" s="34"/>
      <c r="Z1098" s="610"/>
      <c r="AA1098" s="608"/>
    </row>
    <row r="1099" spans="1:27">
      <c r="A1099" s="145" t="str">
        <f t="shared" si="32"/>
        <v>-</v>
      </c>
      <c r="B1099" s="146" t="str">
        <f>_xlfn.XLOOKUP($A1099,Dept.Meta!$A:$A,Dept.Meta!$F:$F,"-",0,1)</f>
        <v>-</v>
      </c>
      <c r="C1099" s="629" t="str">
        <f>_xlfn.XLOOKUP(_xlfn.CONCAT($G1099,"-",$I1099),Div.Meta!$H:$H,Div.Meta!$C:$C,"-",0,1)</f>
        <v>-</v>
      </c>
      <c r="D1099" s="302"/>
      <c r="E1099" s="146" t="str">
        <f>IF($D1099="","-",_xlfn.XLOOKUP($D1099,Fund.Meta!$A:$A,Fund.Meta!$D:$D,"-",0,1))</f>
        <v>-</v>
      </c>
      <c r="F1099" s="303" t="str">
        <f>IF($D1099="","-",_xlfn.XLOOKUP($D1099,Fund.Meta!$A:$A,Fund.Meta!$E:$E,"-",0,1))</f>
        <v>-</v>
      </c>
      <c r="G1099" s="334"/>
      <c r="H1099" s="303" t="str">
        <f>IF($G1099="","-",_xlfn.XLOOKUP($G1099,Appr.Meta!$A:$A,Appr.Meta!$D:$D,"-",0,1))</f>
        <v>-</v>
      </c>
      <c r="I1099" s="302"/>
      <c r="J1099" s="303" t="str">
        <f>IF($I1099="","-",_xlfn.XLOOKUP($I1099,'CC.Meta'!$A:$A,'CC.Meta'!$D:$D,"-",0,1))</f>
        <v>-</v>
      </c>
      <c r="K1099" s="302"/>
      <c r="L1099" s="146" t="str">
        <f>IF($K1099="","-",_xlfn.XLOOKUP($K1099,Obj.Meta!$A:$A,Obj.Meta!$D:$D,"-",0,1))</f>
        <v>-</v>
      </c>
      <c r="M1099" s="300" t="str">
        <f>IF($K1099="","-",_xlfn.XLOOKUP($K1099,Obj.Meta!$A:$A,Obj.Meta!$F:$F,"-",0,1))</f>
        <v>-</v>
      </c>
      <c r="N1099" s="337" t="str">
        <f t="shared" si="33"/>
        <v>---</v>
      </c>
      <c r="O1099" s="333"/>
      <c r="P1099" s="54"/>
      <c r="Q1099" s="52"/>
      <c r="R1099" s="34"/>
      <c r="S1099" s="53"/>
      <c r="T1099" s="208"/>
      <c r="U1099" s="726"/>
      <c r="V1099" s="206"/>
      <c r="W1099" s="206"/>
      <c r="X1099" s="678"/>
      <c r="Y1099" s="34"/>
      <c r="Z1099" s="610"/>
      <c r="AA1099" s="608"/>
    </row>
    <row r="1100" spans="1:27">
      <c r="A1100" s="145" t="str">
        <f t="shared" si="32"/>
        <v>-</v>
      </c>
      <c r="B1100" s="146" t="str">
        <f>_xlfn.XLOOKUP($A1100,Dept.Meta!$A:$A,Dept.Meta!$F:$F,"-",0,1)</f>
        <v>-</v>
      </c>
      <c r="C1100" s="629" t="str">
        <f>_xlfn.XLOOKUP(_xlfn.CONCAT($G1100,"-",$I1100),Div.Meta!$H:$H,Div.Meta!$C:$C,"-",0,1)</f>
        <v>-</v>
      </c>
      <c r="D1100" s="302"/>
      <c r="E1100" s="146" t="str">
        <f>IF($D1100="","-",_xlfn.XLOOKUP($D1100,Fund.Meta!$A:$A,Fund.Meta!$D:$D,"-",0,1))</f>
        <v>-</v>
      </c>
      <c r="F1100" s="303" t="str">
        <f>IF($D1100="","-",_xlfn.XLOOKUP($D1100,Fund.Meta!$A:$A,Fund.Meta!$E:$E,"-",0,1))</f>
        <v>-</v>
      </c>
      <c r="G1100" s="334"/>
      <c r="H1100" s="303" t="str">
        <f>IF($G1100="","-",_xlfn.XLOOKUP($G1100,Appr.Meta!$A:$A,Appr.Meta!$D:$D,"-",0,1))</f>
        <v>-</v>
      </c>
      <c r="I1100" s="302"/>
      <c r="J1100" s="303" t="str">
        <f>IF($I1100="","-",_xlfn.XLOOKUP($I1100,'CC.Meta'!$A:$A,'CC.Meta'!$D:$D,"-",0,1))</f>
        <v>-</v>
      </c>
      <c r="K1100" s="302"/>
      <c r="L1100" s="146" t="str">
        <f>IF($K1100="","-",_xlfn.XLOOKUP($K1100,Obj.Meta!$A:$A,Obj.Meta!$D:$D,"-",0,1))</f>
        <v>-</v>
      </c>
      <c r="M1100" s="300" t="str">
        <f>IF($K1100="","-",_xlfn.XLOOKUP($K1100,Obj.Meta!$A:$A,Obj.Meta!$F:$F,"-",0,1))</f>
        <v>-</v>
      </c>
      <c r="N1100" s="337" t="str">
        <f t="shared" si="33"/>
        <v>---</v>
      </c>
      <c r="O1100" s="333"/>
      <c r="P1100" s="54"/>
      <c r="Q1100" s="52"/>
      <c r="R1100" s="34"/>
      <c r="S1100" s="53"/>
      <c r="T1100" s="208"/>
      <c r="U1100" s="726"/>
      <c r="V1100" s="206"/>
      <c r="W1100" s="206"/>
      <c r="X1100" s="678"/>
      <c r="Y1100" s="34"/>
      <c r="Z1100" s="610"/>
      <c r="AA1100" s="608"/>
    </row>
    <row r="1101" spans="1:27">
      <c r="A1101" s="145" t="str">
        <f t="shared" si="32"/>
        <v>-</v>
      </c>
      <c r="B1101" s="146" t="str">
        <f>_xlfn.XLOOKUP($A1101,Dept.Meta!$A:$A,Dept.Meta!$F:$F,"-",0,1)</f>
        <v>-</v>
      </c>
      <c r="C1101" s="629" t="str">
        <f>_xlfn.XLOOKUP(_xlfn.CONCAT($G1101,"-",$I1101),Div.Meta!$H:$H,Div.Meta!$C:$C,"-",0,1)</f>
        <v>-</v>
      </c>
      <c r="D1101" s="302"/>
      <c r="E1101" s="146" t="str">
        <f>IF($D1101="","-",_xlfn.XLOOKUP($D1101,Fund.Meta!$A:$A,Fund.Meta!$D:$D,"-",0,1))</f>
        <v>-</v>
      </c>
      <c r="F1101" s="303" t="str">
        <f>IF($D1101="","-",_xlfn.XLOOKUP($D1101,Fund.Meta!$A:$A,Fund.Meta!$E:$E,"-",0,1))</f>
        <v>-</v>
      </c>
      <c r="G1101" s="334"/>
      <c r="H1101" s="303" t="str">
        <f>IF($G1101="","-",_xlfn.XLOOKUP($G1101,Appr.Meta!$A:$A,Appr.Meta!$D:$D,"-",0,1))</f>
        <v>-</v>
      </c>
      <c r="I1101" s="302"/>
      <c r="J1101" s="303" t="str">
        <f>IF($I1101="","-",_xlfn.XLOOKUP($I1101,'CC.Meta'!$A:$A,'CC.Meta'!$D:$D,"-",0,1))</f>
        <v>-</v>
      </c>
      <c r="K1101" s="302"/>
      <c r="L1101" s="146" t="str">
        <f>IF($K1101="","-",_xlfn.XLOOKUP($K1101,Obj.Meta!$A:$A,Obj.Meta!$D:$D,"-",0,1))</f>
        <v>-</v>
      </c>
      <c r="M1101" s="300" t="str">
        <f>IF($K1101="","-",_xlfn.XLOOKUP($K1101,Obj.Meta!$A:$A,Obj.Meta!$F:$F,"-",0,1))</f>
        <v>-</v>
      </c>
      <c r="N1101" s="337" t="str">
        <f t="shared" si="33"/>
        <v>---</v>
      </c>
      <c r="O1101" s="333"/>
      <c r="P1101" s="54"/>
      <c r="Q1101" s="52"/>
      <c r="R1101" s="34"/>
      <c r="S1101" s="53"/>
      <c r="T1101" s="208"/>
      <c r="U1101" s="726"/>
      <c r="V1101" s="206"/>
      <c r="W1101" s="206"/>
      <c r="X1101" s="678"/>
      <c r="Y1101" s="34"/>
      <c r="Z1101" s="610"/>
      <c r="AA1101" s="608"/>
    </row>
    <row r="1102" spans="1:27">
      <c r="A1102" s="145" t="str">
        <f t="shared" si="32"/>
        <v>-</v>
      </c>
      <c r="B1102" s="146" t="str">
        <f>_xlfn.XLOOKUP($A1102,Dept.Meta!$A:$A,Dept.Meta!$F:$F,"-",0,1)</f>
        <v>-</v>
      </c>
      <c r="C1102" s="629" t="str">
        <f>_xlfn.XLOOKUP(_xlfn.CONCAT($G1102,"-",$I1102),Div.Meta!$H:$H,Div.Meta!$C:$C,"-",0,1)</f>
        <v>-</v>
      </c>
      <c r="D1102" s="302"/>
      <c r="E1102" s="146" t="str">
        <f>IF($D1102="","-",_xlfn.XLOOKUP($D1102,Fund.Meta!$A:$A,Fund.Meta!$D:$D,"-",0,1))</f>
        <v>-</v>
      </c>
      <c r="F1102" s="303" t="str">
        <f>IF($D1102="","-",_xlfn.XLOOKUP($D1102,Fund.Meta!$A:$A,Fund.Meta!$E:$E,"-",0,1))</f>
        <v>-</v>
      </c>
      <c r="G1102" s="334"/>
      <c r="H1102" s="303" t="str">
        <f>IF($G1102="","-",_xlfn.XLOOKUP($G1102,Appr.Meta!$A:$A,Appr.Meta!$D:$D,"-",0,1))</f>
        <v>-</v>
      </c>
      <c r="I1102" s="302"/>
      <c r="J1102" s="303" t="str">
        <f>IF($I1102="","-",_xlfn.XLOOKUP($I1102,'CC.Meta'!$A:$A,'CC.Meta'!$D:$D,"-",0,1))</f>
        <v>-</v>
      </c>
      <c r="K1102" s="302"/>
      <c r="L1102" s="146" t="str">
        <f>IF($K1102="","-",_xlfn.XLOOKUP($K1102,Obj.Meta!$A:$A,Obj.Meta!$D:$D,"-",0,1))</f>
        <v>-</v>
      </c>
      <c r="M1102" s="300" t="str">
        <f>IF($K1102="","-",_xlfn.XLOOKUP($K1102,Obj.Meta!$A:$A,Obj.Meta!$F:$F,"-",0,1))</f>
        <v>-</v>
      </c>
      <c r="N1102" s="337" t="str">
        <f t="shared" si="33"/>
        <v>---</v>
      </c>
      <c r="O1102" s="333"/>
      <c r="P1102" s="54"/>
      <c r="Q1102" s="52"/>
      <c r="R1102" s="34"/>
      <c r="S1102" s="53"/>
      <c r="T1102" s="208"/>
      <c r="U1102" s="726"/>
      <c r="V1102" s="206"/>
      <c r="W1102" s="206"/>
      <c r="X1102" s="678"/>
      <c r="Y1102" s="34"/>
      <c r="Z1102" s="610"/>
      <c r="AA1102" s="608"/>
    </row>
    <row r="1103" spans="1:27">
      <c r="A1103" s="145" t="str">
        <f t="shared" si="32"/>
        <v>-</v>
      </c>
      <c r="B1103" s="146" t="str">
        <f>_xlfn.XLOOKUP($A1103,Dept.Meta!$A:$A,Dept.Meta!$F:$F,"-",0,1)</f>
        <v>-</v>
      </c>
      <c r="C1103" s="629" t="str">
        <f>_xlfn.XLOOKUP(_xlfn.CONCAT($G1103,"-",$I1103),Div.Meta!$H:$H,Div.Meta!$C:$C,"-",0,1)</f>
        <v>-</v>
      </c>
      <c r="D1103" s="302"/>
      <c r="E1103" s="146" t="str">
        <f>IF($D1103="","-",_xlfn.XLOOKUP($D1103,Fund.Meta!$A:$A,Fund.Meta!$D:$D,"-",0,1))</f>
        <v>-</v>
      </c>
      <c r="F1103" s="303" t="str">
        <f>IF($D1103="","-",_xlfn.XLOOKUP($D1103,Fund.Meta!$A:$A,Fund.Meta!$E:$E,"-",0,1))</f>
        <v>-</v>
      </c>
      <c r="G1103" s="334"/>
      <c r="H1103" s="303" t="str">
        <f>IF($G1103="","-",_xlfn.XLOOKUP($G1103,Appr.Meta!$A:$A,Appr.Meta!$D:$D,"-",0,1))</f>
        <v>-</v>
      </c>
      <c r="I1103" s="302"/>
      <c r="J1103" s="303" t="str">
        <f>IF($I1103="","-",_xlfn.XLOOKUP($I1103,'CC.Meta'!$A:$A,'CC.Meta'!$D:$D,"-",0,1))</f>
        <v>-</v>
      </c>
      <c r="K1103" s="302"/>
      <c r="L1103" s="146" t="str">
        <f>IF($K1103="","-",_xlfn.XLOOKUP($K1103,Obj.Meta!$A:$A,Obj.Meta!$D:$D,"-",0,1))</f>
        <v>-</v>
      </c>
      <c r="M1103" s="300" t="str">
        <f>IF($K1103="","-",_xlfn.XLOOKUP($K1103,Obj.Meta!$A:$A,Obj.Meta!$F:$F,"-",0,1))</f>
        <v>-</v>
      </c>
      <c r="N1103" s="337" t="str">
        <f t="shared" si="33"/>
        <v>---</v>
      </c>
      <c r="O1103" s="333"/>
      <c r="P1103" s="54"/>
      <c r="Q1103" s="52"/>
      <c r="R1103" s="34"/>
      <c r="S1103" s="53"/>
      <c r="T1103" s="208"/>
      <c r="U1103" s="726"/>
      <c r="V1103" s="206"/>
      <c r="W1103" s="206"/>
      <c r="X1103" s="678"/>
      <c r="Y1103" s="34"/>
      <c r="Z1103" s="610"/>
      <c r="AA1103" s="608"/>
    </row>
    <row r="1104" spans="1:27">
      <c r="A1104" s="145" t="str">
        <f t="shared" si="32"/>
        <v>-</v>
      </c>
      <c r="B1104" s="146" t="str">
        <f>_xlfn.XLOOKUP($A1104,Dept.Meta!$A:$A,Dept.Meta!$F:$F,"-",0,1)</f>
        <v>-</v>
      </c>
      <c r="C1104" s="629" t="str">
        <f>_xlfn.XLOOKUP(_xlfn.CONCAT($G1104,"-",$I1104),Div.Meta!$H:$H,Div.Meta!$C:$C,"-",0,1)</f>
        <v>-</v>
      </c>
      <c r="D1104" s="302"/>
      <c r="E1104" s="146" t="str">
        <f>IF($D1104="","-",_xlfn.XLOOKUP($D1104,Fund.Meta!$A:$A,Fund.Meta!$D:$D,"-",0,1))</f>
        <v>-</v>
      </c>
      <c r="F1104" s="303" t="str">
        <f>IF($D1104="","-",_xlfn.XLOOKUP($D1104,Fund.Meta!$A:$A,Fund.Meta!$E:$E,"-",0,1))</f>
        <v>-</v>
      </c>
      <c r="G1104" s="334"/>
      <c r="H1104" s="303" t="str">
        <f>IF($G1104="","-",_xlfn.XLOOKUP($G1104,Appr.Meta!$A:$A,Appr.Meta!$D:$D,"-",0,1))</f>
        <v>-</v>
      </c>
      <c r="I1104" s="302"/>
      <c r="J1104" s="303" t="str">
        <f>IF($I1104="","-",_xlfn.XLOOKUP($I1104,'CC.Meta'!$A:$A,'CC.Meta'!$D:$D,"-",0,1))</f>
        <v>-</v>
      </c>
      <c r="K1104" s="302"/>
      <c r="L1104" s="146" t="str">
        <f>IF($K1104="","-",_xlfn.XLOOKUP($K1104,Obj.Meta!$A:$A,Obj.Meta!$D:$D,"-",0,1))</f>
        <v>-</v>
      </c>
      <c r="M1104" s="300" t="str">
        <f>IF($K1104="","-",_xlfn.XLOOKUP($K1104,Obj.Meta!$A:$A,Obj.Meta!$F:$F,"-",0,1))</f>
        <v>-</v>
      </c>
      <c r="N1104" s="337" t="str">
        <f t="shared" si="33"/>
        <v>---</v>
      </c>
      <c r="O1104" s="333"/>
      <c r="P1104" s="54"/>
      <c r="Q1104" s="52"/>
      <c r="R1104" s="34"/>
      <c r="S1104" s="53"/>
      <c r="T1104" s="208"/>
      <c r="U1104" s="726"/>
      <c r="V1104" s="206"/>
      <c r="W1104" s="206"/>
      <c r="X1104" s="678"/>
      <c r="Y1104" s="34"/>
      <c r="Z1104" s="610"/>
      <c r="AA1104" s="608"/>
    </row>
    <row r="1105" spans="1:27">
      <c r="A1105" s="145" t="str">
        <f t="shared" si="32"/>
        <v>-</v>
      </c>
      <c r="B1105" s="146" t="str">
        <f>_xlfn.XLOOKUP($A1105,Dept.Meta!$A:$A,Dept.Meta!$F:$F,"-",0,1)</f>
        <v>-</v>
      </c>
      <c r="C1105" s="629" t="str">
        <f>_xlfn.XLOOKUP(_xlfn.CONCAT($G1105,"-",$I1105),Div.Meta!$H:$H,Div.Meta!$C:$C,"-",0,1)</f>
        <v>-</v>
      </c>
      <c r="D1105" s="302"/>
      <c r="E1105" s="146" t="str">
        <f>IF($D1105="","-",_xlfn.XLOOKUP($D1105,Fund.Meta!$A:$A,Fund.Meta!$D:$D,"-",0,1))</f>
        <v>-</v>
      </c>
      <c r="F1105" s="303" t="str">
        <f>IF($D1105="","-",_xlfn.XLOOKUP($D1105,Fund.Meta!$A:$A,Fund.Meta!$E:$E,"-",0,1))</f>
        <v>-</v>
      </c>
      <c r="G1105" s="334"/>
      <c r="H1105" s="303" t="str">
        <f>IF($G1105="","-",_xlfn.XLOOKUP($G1105,Appr.Meta!$A:$A,Appr.Meta!$D:$D,"-",0,1))</f>
        <v>-</v>
      </c>
      <c r="I1105" s="302"/>
      <c r="J1105" s="303" t="str">
        <f>IF($I1105="","-",_xlfn.XLOOKUP($I1105,'CC.Meta'!$A:$A,'CC.Meta'!$D:$D,"-",0,1))</f>
        <v>-</v>
      </c>
      <c r="K1105" s="302"/>
      <c r="L1105" s="146" t="str">
        <f>IF($K1105="","-",_xlfn.XLOOKUP($K1105,Obj.Meta!$A:$A,Obj.Meta!$D:$D,"-",0,1))</f>
        <v>-</v>
      </c>
      <c r="M1105" s="300" t="str">
        <f>IF($K1105="","-",_xlfn.XLOOKUP($K1105,Obj.Meta!$A:$A,Obj.Meta!$F:$F,"-",0,1))</f>
        <v>-</v>
      </c>
      <c r="N1105" s="337" t="str">
        <f t="shared" si="33"/>
        <v>---</v>
      </c>
      <c r="O1105" s="333"/>
      <c r="P1105" s="54"/>
      <c r="Q1105" s="52"/>
      <c r="R1105" s="34"/>
      <c r="S1105" s="53"/>
      <c r="T1105" s="208"/>
      <c r="U1105" s="726"/>
      <c r="V1105" s="206"/>
      <c r="W1105" s="206"/>
      <c r="X1105" s="678"/>
      <c r="Y1105" s="34"/>
      <c r="Z1105" s="610"/>
      <c r="AA1105" s="608"/>
    </row>
    <row r="1106" spans="1:27">
      <c r="A1106" s="145" t="str">
        <f t="shared" si="32"/>
        <v>-</v>
      </c>
      <c r="B1106" s="146" t="str">
        <f>_xlfn.XLOOKUP($A1106,Dept.Meta!$A:$A,Dept.Meta!$F:$F,"-",0,1)</f>
        <v>-</v>
      </c>
      <c r="C1106" s="629" t="str">
        <f>_xlfn.XLOOKUP(_xlfn.CONCAT($G1106,"-",$I1106),Div.Meta!$H:$H,Div.Meta!$C:$C,"-",0,1)</f>
        <v>-</v>
      </c>
      <c r="D1106" s="302"/>
      <c r="E1106" s="146" t="str">
        <f>IF($D1106="","-",_xlfn.XLOOKUP($D1106,Fund.Meta!$A:$A,Fund.Meta!$D:$D,"-",0,1))</f>
        <v>-</v>
      </c>
      <c r="F1106" s="303" t="str">
        <f>IF($D1106="","-",_xlfn.XLOOKUP($D1106,Fund.Meta!$A:$A,Fund.Meta!$E:$E,"-",0,1))</f>
        <v>-</v>
      </c>
      <c r="G1106" s="334"/>
      <c r="H1106" s="303" t="str">
        <f>IF($G1106="","-",_xlfn.XLOOKUP($G1106,Appr.Meta!$A:$A,Appr.Meta!$D:$D,"-",0,1))</f>
        <v>-</v>
      </c>
      <c r="I1106" s="302"/>
      <c r="J1106" s="303" t="str">
        <f>IF($I1106="","-",_xlfn.XLOOKUP($I1106,'CC.Meta'!$A:$A,'CC.Meta'!$D:$D,"-",0,1))</f>
        <v>-</v>
      </c>
      <c r="K1106" s="302"/>
      <c r="L1106" s="146" t="str">
        <f>IF($K1106="","-",_xlfn.XLOOKUP($K1106,Obj.Meta!$A:$A,Obj.Meta!$D:$D,"-",0,1))</f>
        <v>-</v>
      </c>
      <c r="M1106" s="300" t="str">
        <f>IF($K1106="","-",_xlfn.XLOOKUP($K1106,Obj.Meta!$A:$A,Obj.Meta!$F:$F,"-",0,1))</f>
        <v>-</v>
      </c>
      <c r="N1106" s="337" t="str">
        <f t="shared" si="33"/>
        <v>---</v>
      </c>
      <c r="O1106" s="333"/>
      <c r="P1106" s="54"/>
      <c r="Q1106" s="52"/>
      <c r="R1106" s="34"/>
      <c r="S1106" s="53"/>
      <c r="T1106" s="208"/>
      <c r="U1106" s="726"/>
      <c r="V1106" s="206"/>
      <c r="W1106" s="206"/>
      <c r="X1106" s="678"/>
      <c r="Y1106" s="34"/>
      <c r="Z1106" s="610"/>
      <c r="AA1106" s="608"/>
    </row>
    <row r="1107" spans="1:27">
      <c r="A1107" s="145" t="str">
        <f t="shared" ref="A1107:A1170" si="34">IFERROR(VALUE(LEFT($I1107,2)),"-")</f>
        <v>-</v>
      </c>
      <c r="B1107" s="146" t="str">
        <f>_xlfn.XLOOKUP($A1107,Dept.Meta!$A:$A,Dept.Meta!$F:$F,"-",0,1)</f>
        <v>-</v>
      </c>
      <c r="C1107" s="629" t="str">
        <f>_xlfn.XLOOKUP(_xlfn.CONCAT($G1107,"-",$I1107),Div.Meta!$H:$H,Div.Meta!$C:$C,"-",0,1)</f>
        <v>-</v>
      </c>
      <c r="D1107" s="302"/>
      <c r="E1107" s="146" t="str">
        <f>IF($D1107="","-",_xlfn.XLOOKUP($D1107,Fund.Meta!$A:$A,Fund.Meta!$D:$D,"-",0,1))</f>
        <v>-</v>
      </c>
      <c r="F1107" s="303" t="str">
        <f>IF($D1107="","-",_xlfn.XLOOKUP($D1107,Fund.Meta!$A:$A,Fund.Meta!$E:$E,"-",0,1))</f>
        <v>-</v>
      </c>
      <c r="G1107" s="334"/>
      <c r="H1107" s="303" t="str">
        <f>IF($G1107="","-",_xlfn.XLOOKUP($G1107,Appr.Meta!$A:$A,Appr.Meta!$D:$D,"-",0,1))</f>
        <v>-</v>
      </c>
      <c r="I1107" s="302"/>
      <c r="J1107" s="303" t="str">
        <f>IF($I1107="","-",_xlfn.XLOOKUP($I1107,'CC.Meta'!$A:$A,'CC.Meta'!$D:$D,"-",0,1))</f>
        <v>-</v>
      </c>
      <c r="K1107" s="302"/>
      <c r="L1107" s="146" t="str">
        <f>IF($K1107="","-",_xlfn.XLOOKUP($K1107,Obj.Meta!$A:$A,Obj.Meta!$D:$D,"-",0,1))</f>
        <v>-</v>
      </c>
      <c r="M1107" s="300" t="str">
        <f>IF($K1107="","-",_xlfn.XLOOKUP($K1107,Obj.Meta!$A:$A,Obj.Meta!$F:$F,"-",0,1))</f>
        <v>-</v>
      </c>
      <c r="N1107" s="337" t="str">
        <f t="shared" ref="N1107:N1170" si="35">_xlfn.CONCAT($D1107,"-",$G1107,"-",$I1107,"-",$K1107)</f>
        <v>---</v>
      </c>
      <c r="O1107" s="333"/>
      <c r="P1107" s="54"/>
      <c r="Q1107" s="52"/>
      <c r="R1107" s="34"/>
      <c r="S1107" s="53"/>
      <c r="T1107" s="208"/>
      <c r="U1107" s="726"/>
      <c r="V1107" s="206"/>
      <c r="W1107" s="206"/>
      <c r="X1107" s="678"/>
      <c r="Y1107" s="34"/>
      <c r="Z1107" s="610"/>
      <c r="AA1107" s="608"/>
    </row>
    <row r="1108" spans="1:27">
      <c r="A1108" s="145" t="str">
        <f t="shared" si="34"/>
        <v>-</v>
      </c>
      <c r="B1108" s="146" t="str">
        <f>_xlfn.XLOOKUP($A1108,Dept.Meta!$A:$A,Dept.Meta!$F:$F,"-",0,1)</f>
        <v>-</v>
      </c>
      <c r="C1108" s="629" t="str">
        <f>_xlfn.XLOOKUP(_xlfn.CONCAT($G1108,"-",$I1108),Div.Meta!$H:$H,Div.Meta!$C:$C,"-",0,1)</f>
        <v>-</v>
      </c>
      <c r="D1108" s="302"/>
      <c r="E1108" s="146" t="str">
        <f>IF($D1108="","-",_xlfn.XLOOKUP($D1108,Fund.Meta!$A:$A,Fund.Meta!$D:$D,"-",0,1))</f>
        <v>-</v>
      </c>
      <c r="F1108" s="303" t="str">
        <f>IF($D1108="","-",_xlfn.XLOOKUP($D1108,Fund.Meta!$A:$A,Fund.Meta!$E:$E,"-",0,1))</f>
        <v>-</v>
      </c>
      <c r="G1108" s="334"/>
      <c r="H1108" s="303" t="str">
        <f>IF($G1108="","-",_xlfn.XLOOKUP($G1108,Appr.Meta!$A:$A,Appr.Meta!$D:$D,"-",0,1))</f>
        <v>-</v>
      </c>
      <c r="I1108" s="302"/>
      <c r="J1108" s="303" t="str">
        <f>IF($I1108="","-",_xlfn.XLOOKUP($I1108,'CC.Meta'!$A:$A,'CC.Meta'!$D:$D,"-",0,1))</f>
        <v>-</v>
      </c>
      <c r="K1108" s="302"/>
      <c r="L1108" s="146" t="str">
        <f>IF($K1108="","-",_xlfn.XLOOKUP($K1108,Obj.Meta!$A:$A,Obj.Meta!$D:$D,"-",0,1))</f>
        <v>-</v>
      </c>
      <c r="M1108" s="300" t="str">
        <f>IF($K1108="","-",_xlfn.XLOOKUP($K1108,Obj.Meta!$A:$A,Obj.Meta!$F:$F,"-",0,1))</f>
        <v>-</v>
      </c>
      <c r="N1108" s="337" t="str">
        <f t="shared" si="35"/>
        <v>---</v>
      </c>
      <c r="O1108" s="333"/>
      <c r="P1108" s="54"/>
      <c r="Q1108" s="52"/>
      <c r="R1108" s="34"/>
      <c r="S1108" s="53"/>
      <c r="T1108" s="208"/>
      <c r="U1108" s="726"/>
      <c r="V1108" s="206"/>
      <c r="W1108" s="206"/>
      <c r="X1108" s="678"/>
      <c r="Y1108" s="34"/>
      <c r="Z1108" s="610"/>
      <c r="AA1108" s="608"/>
    </row>
    <row r="1109" spans="1:27">
      <c r="A1109" s="145" t="str">
        <f t="shared" si="34"/>
        <v>-</v>
      </c>
      <c r="B1109" s="146" t="str">
        <f>_xlfn.XLOOKUP($A1109,Dept.Meta!$A:$A,Dept.Meta!$F:$F,"-",0,1)</f>
        <v>-</v>
      </c>
      <c r="C1109" s="629" t="str">
        <f>_xlfn.XLOOKUP(_xlfn.CONCAT($G1109,"-",$I1109),Div.Meta!$H:$H,Div.Meta!$C:$C,"-",0,1)</f>
        <v>-</v>
      </c>
      <c r="D1109" s="302"/>
      <c r="E1109" s="146" t="str">
        <f>IF($D1109="","-",_xlfn.XLOOKUP($D1109,Fund.Meta!$A:$A,Fund.Meta!$D:$D,"-",0,1))</f>
        <v>-</v>
      </c>
      <c r="F1109" s="303" t="str">
        <f>IF($D1109="","-",_xlfn.XLOOKUP($D1109,Fund.Meta!$A:$A,Fund.Meta!$E:$E,"-",0,1))</f>
        <v>-</v>
      </c>
      <c r="G1109" s="334"/>
      <c r="H1109" s="303" t="str">
        <f>IF($G1109="","-",_xlfn.XLOOKUP($G1109,Appr.Meta!$A:$A,Appr.Meta!$D:$D,"-",0,1))</f>
        <v>-</v>
      </c>
      <c r="I1109" s="302"/>
      <c r="J1109" s="303" t="str">
        <f>IF($I1109="","-",_xlfn.XLOOKUP($I1109,'CC.Meta'!$A:$A,'CC.Meta'!$D:$D,"-",0,1))</f>
        <v>-</v>
      </c>
      <c r="K1109" s="302"/>
      <c r="L1109" s="146" t="str">
        <f>IF($K1109="","-",_xlfn.XLOOKUP($K1109,Obj.Meta!$A:$A,Obj.Meta!$D:$D,"-",0,1))</f>
        <v>-</v>
      </c>
      <c r="M1109" s="300" t="str">
        <f>IF($K1109="","-",_xlfn.XLOOKUP($K1109,Obj.Meta!$A:$A,Obj.Meta!$F:$F,"-",0,1))</f>
        <v>-</v>
      </c>
      <c r="N1109" s="337" t="str">
        <f t="shared" si="35"/>
        <v>---</v>
      </c>
      <c r="O1109" s="333"/>
      <c r="P1109" s="54"/>
      <c r="Q1109" s="52"/>
      <c r="R1109" s="34"/>
      <c r="S1109" s="53"/>
      <c r="T1109" s="208"/>
      <c r="U1109" s="726"/>
      <c r="V1109" s="206"/>
      <c r="W1109" s="206"/>
      <c r="X1109" s="678"/>
      <c r="Y1109" s="34"/>
      <c r="Z1109" s="610"/>
      <c r="AA1109" s="608"/>
    </row>
    <row r="1110" spans="1:27">
      <c r="A1110" s="145" t="str">
        <f t="shared" si="34"/>
        <v>-</v>
      </c>
      <c r="B1110" s="146" t="str">
        <f>_xlfn.XLOOKUP($A1110,Dept.Meta!$A:$A,Dept.Meta!$F:$F,"-",0,1)</f>
        <v>-</v>
      </c>
      <c r="C1110" s="629" t="str">
        <f>_xlfn.XLOOKUP(_xlfn.CONCAT($G1110,"-",$I1110),Div.Meta!$H:$H,Div.Meta!$C:$C,"-",0,1)</f>
        <v>-</v>
      </c>
      <c r="D1110" s="302"/>
      <c r="E1110" s="146" t="str">
        <f>IF($D1110="","-",_xlfn.XLOOKUP($D1110,Fund.Meta!$A:$A,Fund.Meta!$D:$D,"-",0,1))</f>
        <v>-</v>
      </c>
      <c r="F1110" s="303" t="str">
        <f>IF($D1110="","-",_xlfn.XLOOKUP($D1110,Fund.Meta!$A:$A,Fund.Meta!$E:$E,"-",0,1))</f>
        <v>-</v>
      </c>
      <c r="G1110" s="334"/>
      <c r="H1110" s="303" t="str">
        <f>IF($G1110="","-",_xlfn.XLOOKUP($G1110,Appr.Meta!$A:$A,Appr.Meta!$D:$D,"-",0,1))</f>
        <v>-</v>
      </c>
      <c r="I1110" s="302"/>
      <c r="J1110" s="303" t="str">
        <f>IF($I1110="","-",_xlfn.XLOOKUP($I1110,'CC.Meta'!$A:$A,'CC.Meta'!$D:$D,"-",0,1))</f>
        <v>-</v>
      </c>
      <c r="K1110" s="302"/>
      <c r="L1110" s="146" t="str">
        <f>IF($K1110="","-",_xlfn.XLOOKUP($K1110,Obj.Meta!$A:$A,Obj.Meta!$D:$D,"-",0,1))</f>
        <v>-</v>
      </c>
      <c r="M1110" s="300" t="str">
        <f>IF($K1110="","-",_xlfn.XLOOKUP($K1110,Obj.Meta!$A:$A,Obj.Meta!$F:$F,"-",0,1))</f>
        <v>-</v>
      </c>
      <c r="N1110" s="337" t="str">
        <f t="shared" si="35"/>
        <v>---</v>
      </c>
      <c r="O1110" s="333"/>
      <c r="P1110" s="54"/>
      <c r="Q1110" s="52"/>
      <c r="R1110" s="34"/>
      <c r="S1110" s="53"/>
      <c r="T1110" s="208"/>
      <c r="U1110" s="726"/>
      <c r="V1110" s="206"/>
      <c r="W1110" s="206"/>
      <c r="X1110" s="678"/>
      <c r="Y1110" s="34"/>
      <c r="Z1110" s="610"/>
      <c r="AA1110" s="608"/>
    </row>
    <row r="1111" spans="1:27">
      <c r="A1111" s="145" t="str">
        <f t="shared" si="34"/>
        <v>-</v>
      </c>
      <c r="B1111" s="146" t="str">
        <f>_xlfn.XLOOKUP($A1111,Dept.Meta!$A:$A,Dept.Meta!$F:$F,"-",0,1)</f>
        <v>-</v>
      </c>
      <c r="C1111" s="629" t="str">
        <f>_xlfn.XLOOKUP(_xlfn.CONCAT($G1111,"-",$I1111),Div.Meta!$H:$H,Div.Meta!$C:$C,"-",0,1)</f>
        <v>-</v>
      </c>
      <c r="D1111" s="302"/>
      <c r="E1111" s="146" t="str">
        <f>IF($D1111="","-",_xlfn.XLOOKUP($D1111,Fund.Meta!$A:$A,Fund.Meta!$D:$D,"-",0,1))</f>
        <v>-</v>
      </c>
      <c r="F1111" s="303" t="str">
        <f>IF($D1111="","-",_xlfn.XLOOKUP($D1111,Fund.Meta!$A:$A,Fund.Meta!$E:$E,"-",0,1))</f>
        <v>-</v>
      </c>
      <c r="G1111" s="334"/>
      <c r="H1111" s="303" t="str">
        <f>IF($G1111="","-",_xlfn.XLOOKUP($G1111,Appr.Meta!$A:$A,Appr.Meta!$D:$D,"-",0,1))</f>
        <v>-</v>
      </c>
      <c r="I1111" s="302"/>
      <c r="J1111" s="303" t="str">
        <f>IF($I1111="","-",_xlfn.XLOOKUP($I1111,'CC.Meta'!$A:$A,'CC.Meta'!$D:$D,"-",0,1))</f>
        <v>-</v>
      </c>
      <c r="K1111" s="302"/>
      <c r="L1111" s="146" t="str">
        <f>IF($K1111="","-",_xlfn.XLOOKUP($K1111,Obj.Meta!$A:$A,Obj.Meta!$D:$D,"-",0,1))</f>
        <v>-</v>
      </c>
      <c r="M1111" s="300" t="str">
        <f>IF($K1111="","-",_xlfn.XLOOKUP($K1111,Obj.Meta!$A:$A,Obj.Meta!$F:$F,"-",0,1))</f>
        <v>-</v>
      </c>
      <c r="N1111" s="337" t="str">
        <f t="shared" si="35"/>
        <v>---</v>
      </c>
      <c r="O1111" s="333"/>
      <c r="P1111" s="54"/>
      <c r="Q1111" s="52"/>
      <c r="R1111" s="34"/>
      <c r="S1111" s="53"/>
      <c r="T1111" s="208"/>
      <c r="U1111" s="726"/>
      <c r="V1111" s="206"/>
      <c r="W1111" s="206"/>
      <c r="X1111" s="678"/>
      <c r="Y1111" s="34"/>
      <c r="Z1111" s="610"/>
      <c r="AA1111" s="608"/>
    </row>
    <row r="1112" spans="1:27">
      <c r="A1112" s="145" t="str">
        <f t="shared" si="34"/>
        <v>-</v>
      </c>
      <c r="B1112" s="146" t="str">
        <f>_xlfn.XLOOKUP($A1112,Dept.Meta!$A:$A,Dept.Meta!$F:$F,"-",0,1)</f>
        <v>-</v>
      </c>
      <c r="C1112" s="629" t="str">
        <f>_xlfn.XLOOKUP(_xlfn.CONCAT($G1112,"-",$I1112),Div.Meta!$H:$H,Div.Meta!$C:$C,"-",0,1)</f>
        <v>-</v>
      </c>
      <c r="D1112" s="302"/>
      <c r="E1112" s="146" t="str">
        <f>IF($D1112="","-",_xlfn.XLOOKUP($D1112,Fund.Meta!$A:$A,Fund.Meta!$D:$D,"-",0,1))</f>
        <v>-</v>
      </c>
      <c r="F1112" s="303" t="str">
        <f>IF($D1112="","-",_xlfn.XLOOKUP($D1112,Fund.Meta!$A:$A,Fund.Meta!$E:$E,"-",0,1))</f>
        <v>-</v>
      </c>
      <c r="G1112" s="334"/>
      <c r="H1112" s="303" t="str">
        <f>IF($G1112="","-",_xlfn.XLOOKUP($G1112,Appr.Meta!$A:$A,Appr.Meta!$D:$D,"-",0,1))</f>
        <v>-</v>
      </c>
      <c r="I1112" s="302"/>
      <c r="J1112" s="303" t="str">
        <f>IF($I1112="","-",_xlfn.XLOOKUP($I1112,'CC.Meta'!$A:$A,'CC.Meta'!$D:$D,"-",0,1))</f>
        <v>-</v>
      </c>
      <c r="K1112" s="302"/>
      <c r="L1112" s="146" t="str">
        <f>IF($K1112="","-",_xlfn.XLOOKUP($K1112,Obj.Meta!$A:$A,Obj.Meta!$D:$D,"-",0,1))</f>
        <v>-</v>
      </c>
      <c r="M1112" s="300" t="str">
        <f>IF($K1112="","-",_xlfn.XLOOKUP($K1112,Obj.Meta!$A:$A,Obj.Meta!$F:$F,"-",0,1))</f>
        <v>-</v>
      </c>
      <c r="N1112" s="337" t="str">
        <f t="shared" si="35"/>
        <v>---</v>
      </c>
      <c r="O1112" s="333"/>
      <c r="P1112" s="54"/>
      <c r="Q1112" s="52"/>
      <c r="R1112" s="34"/>
      <c r="S1112" s="53"/>
      <c r="T1112" s="208"/>
      <c r="U1112" s="726"/>
      <c r="V1112" s="206"/>
      <c r="W1112" s="206"/>
      <c r="X1112" s="678"/>
      <c r="Y1112" s="34"/>
      <c r="Z1112" s="610"/>
      <c r="AA1112" s="608"/>
    </row>
    <row r="1113" spans="1:27">
      <c r="A1113" s="145" t="str">
        <f t="shared" si="34"/>
        <v>-</v>
      </c>
      <c r="B1113" s="146" t="str">
        <f>_xlfn.XLOOKUP($A1113,Dept.Meta!$A:$A,Dept.Meta!$F:$F,"-",0,1)</f>
        <v>-</v>
      </c>
      <c r="C1113" s="629" t="str">
        <f>_xlfn.XLOOKUP(_xlfn.CONCAT($G1113,"-",$I1113),Div.Meta!$H:$H,Div.Meta!$C:$C,"-",0,1)</f>
        <v>-</v>
      </c>
      <c r="D1113" s="302"/>
      <c r="E1113" s="146" t="str">
        <f>IF($D1113="","-",_xlfn.XLOOKUP($D1113,Fund.Meta!$A:$A,Fund.Meta!$D:$D,"-",0,1))</f>
        <v>-</v>
      </c>
      <c r="F1113" s="303" t="str">
        <f>IF($D1113="","-",_xlfn.XLOOKUP($D1113,Fund.Meta!$A:$A,Fund.Meta!$E:$E,"-",0,1))</f>
        <v>-</v>
      </c>
      <c r="G1113" s="334"/>
      <c r="H1113" s="303" t="str">
        <f>IF($G1113="","-",_xlfn.XLOOKUP($G1113,Appr.Meta!$A:$A,Appr.Meta!$D:$D,"-",0,1))</f>
        <v>-</v>
      </c>
      <c r="I1113" s="302"/>
      <c r="J1113" s="303" t="str">
        <f>IF($I1113="","-",_xlfn.XLOOKUP($I1113,'CC.Meta'!$A:$A,'CC.Meta'!$D:$D,"-",0,1))</f>
        <v>-</v>
      </c>
      <c r="K1113" s="302"/>
      <c r="L1113" s="146" t="str">
        <f>IF($K1113="","-",_xlfn.XLOOKUP($K1113,Obj.Meta!$A:$A,Obj.Meta!$D:$D,"-",0,1))</f>
        <v>-</v>
      </c>
      <c r="M1113" s="300" t="str">
        <f>IF($K1113="","-",_xlfn.XLOOKUP($K1113,Obj.Meta!$A:$A,Obj.Meta!$F:$F,"-",0,1))</f>
        <v>-</v>
      </c>
      <c r="N1113" s="337" t="str">
        <f t="shared" si="35"/>
        <v>---</v>
      </c>
      <c r="O1113" s="333"/>
      <c r="P1113" s="54"/>
      <c r="Q1113" s="52"/>
      <c r="R1113" s="34"/>
      <c r="S1113" s="53"/>
      <c r="T1113" s="208"/>
      <c r="U1113" s="726"/>
      <c r="V1113" s="206"/>
      <c r="W1113" s="206"/>
      <c r="X1113" s="678"/>
      <c r="Y1113" s="34"/>
      <c r="Z1113" s="610"/>
      <c r="AA1113" s="608"/>
    </row>
    <row r="1114" spans="1:27">
      <c r="A1114" s="145" t="str">
        <f t="shared" si="34"/>
        <v>-</v>
      </c>
      <c r="B1114" s="146" t="str">
        <f>_xlfn.XLOOKUP($A1114,Dept.Meta!$A:$A,Dept.Meta!$F:$F,"-",0,1)</f>
        <v>-</v>
      </c>
      <c r="C1114" s="629" t="str">
        <f>_xlfn.XLOOKUP(_xlfn.CONCAT($G1114,"-",$I1114),Div.Meta!$H:$H,Div.Meta!$C:$C,"-",0,1)</f>
        <v>-</v>
      </c>
      <c r="D1114" s="302"/>
      <c r="E1114" s="146" t="str">
        <f>IF($D1114="","-",_xlfn.XLOOKUP($D1114,Fund.Meta!$A:$A,Fund.Meta!$D:$D,"-",0,1))</f>
        <v>-</v>
      </c>
      <c r="F1114" s="303" t="str">
        <f>IF($D1114="","-",_xlfn.XLOOKUP($D1114,Fund.Meta!$A:$A,Fund.Meta!$E:$E,"-",0,1))</f>
        <v>-</v>
      </c>
      <c r="G1114" s="334"/>
      <c r="H1114" s="303" t="str">
        <f>IF($G1114="","-",_xlfn.XLOOKUP($G1114,Appr.Meta!$A:$A,Appr.Meta!$D:$D,"-",0,1))</f>
        <v>-</v>
      </c>
      <c r="I1114" s="302"/>
      <c r="J1114" s="303" t="str">
        <f>IF($I1114="","-",_xlfn.XLOOKUP($I1114,'CC.Meta'!$A:$A,'CC.Meta'!$D:$D,"-",0,1))</f>
        <v>-</v>
      </c>
      <c r="K1114" s="302"/>
      <c r="L1114" s="146" t="str">
        <f>IF($K1114="","-",_xlfn.XLOOKUP($K1114,Obj.Meta!$A:$A,Obj.Meta!$D:$D,"-",0,1))</f>
        <v>-</v>
      </c>
      <c r="M1114" s="300" t="str">
        <f>IF($K1114="","-",_xlfn.XLOOKUP($K1114,Obj.Meta!$A:$A,Obj.Meta!$F:$F,"-",0,1))</f>
        <v>-</v>
      </c>
      <c r="N1114" s="337" t="str">
        <f t="shared" si="35"/>
        <v>---</v>
      </c>
      <c r="O1114" s="333"/>
      <c r="P1114" s="54"/>
      <c r="Q1114" s="52"/>
      <c r="R1114" s="34"/>
      <c r="S1114" s="53"/>
      <c r="T1114" s="208"/>
      <c r="U1114" s="726"/>
      <c r="V1114" s="206"/>
      <c r="W1114" s="206"/>
      <c r="X1114" s="678"/>
      <c r="Y1114" s="34"/>
      <c r="Z1114" s="610"/>
      <c r="AA1114" s="608"/>
    </row>
    <row r="1115" spans="1:27">
      <c r="A1115" s="145" t="str">
        <f t="shared" si="34"/>
        <v>-</v>
      </c>
      <c r="B1115" s="146" t="str">
        <f>_xlfn.XLOOKUP($A1115,Dept.Meta!$A:$A,Dept.Meta!$F:$F,"-",0,1)</f>
        <v>-</v>
      </c>
      <c r="C1115" s="629" t="str">
        <f>_xlfn.XLOOKUP(_xlfn.CONCAT($G1115,"-",$I1115),Div.Meta!$H:$H,Div.Meta!$C:$C,"-",0,1)</f>
        <v>-</v>
      </c>
      <c r="D1115" s="302"/>
      <c r="E1115" s="146" t="str">
        <f>IF($D1115="","-",_xlfn.XLOOKUP($D1115,Fund.Meta!$A:$A,Fund.Meta!$D:$D,"-",0,1))</f>
        <v>-</v>
      </c>
      <c r="F1115" s="303" t="str">
        <f>IF($D1115="","-",_xlfn.XLOOKUP($D1115,Fund.Meta!$A:$A,Fund.Meta!$E:$E,"-",0,1))</f>
        <v>-</v>
      </c>
      <c r="G1115" s="334"/>
      <c r="H1115" s="303" t="str">
        <f>IF($G1115="","-",_xlfn.XLOOKUP($G1115,Appr.Meta!$A:$A,Appr.Meta!$D:$D,"-",0,1))</f>
        <v>-</v>
      </c>
      <c r="I1115" s="302"/>
      <c r="J1115" s="303" t="str">
        <f>IF($I1115="","-",_xlfn.XLOOKUP($I1115,'CC.Meta'!$A:$A,'CC.Meta'!$D:$D,"-",0,1))</f>
        <v>-</v>
      </c>
      <c r="K1115" s="302"/>
      <c r="L1115" s="146" t="str">
        <f>IF($K1115="","-",_xlfn.XLOOKUP($K1115,Obj.Meta!$A:$A,Obj.Meta!$D:$D,"-",0,1))</f>
        <v>-</v>
      </c>
      <c r="M1115" s="300" t="str">
        <f>IF($K1115="","-",_xlfn.XLOOKUP($K1115,Obj.Meta!$A:$A,Obj.Meta!$F:$F,"-",0,1))</f>
        <v>-</v>
      </c>
      <c r="N1115" s="337" t="str">
        <f t="shared" si="35"/>
        <v>---</v>
      </c>
      <c r="O1115" s="333"/>
      <c r="P1115" s="54"/>
      <c r="Q1115" s="52"/>
      <c r="R1115" s="34"/>
      <c r="S1115" s="53"/>
      <c r="T1115" s="208"/>
      <c r="U1115" s="726"/>
      <c r="V1115" s="206"/>
      <c r="W1115" s="206"/>
      <c r="X1115" s="678"/>
      <c r="Y1115" s="34"/>
      <c r="Z1115" s="610"/>
      <c r="AA1115" s="608"/>
    </row>
    <row r="1116" spans="1:27">
      <c r="A1116" s="145" t="str">
        <f t="shared" si="34"/>
        <v>-</v>
      </c>
      <c r="B1116" s="146" t="str">
        <f>_xlfn.XLOOKUP($A1116,Dept.Meta!$A:$A,Dept.Meta!$F:$F,"-",0,1)</f>
        <v>-</v>
      </c>
      <c r="C1116" s="629" t="str">
        <f>_xlfn.XLOOKUP(_xlfn.CONCAT($G1116,"-",$I1116),Div.Meta!$H:$H,Div.Meta!$C:$C,"-",0,1)</f>
        <v>-</v>
      </c>
      <c r="D1116" s="302"/>
      <c r="E1116" s="146" t="str">
        <f>IF($D1116="","-",_xlfn.XLOOKUP($D1116,Fund.Meta!$A:$A,Fund.Meta!$D:$D,"-",0,1))</f>
        <v>-</v>
      </c>
      <c r="F1116" s="303" t="str">
        <f>IF($D1116="","-",_xlfn.XLOOKUP($D1116,Fund.Meta!$A:$A,Fund.Meta!$E:$E,"-",0,1))</f>
        <v>-</v>
      </c>
      <c r="G1116" s="334"/>
      <c r="H1116" s="303" t="str">
        <f>IF($G1116="","-",_xlfn.XLOOKUP($G1116,Appr.Meta!$A:$A,Appr.Meta!$D:$D,"-",0,1))</f>
        <v>-</v>
      </c>
      <c r="I1116" s="302"/>
      <c r="J1116" s="303" t="str">
        <f>IF($I1116="","-",_xlfn.XLOOKUP($I1116,'CC.Meta'!$A:$A,'CC.Meta'!$D:$D,"-",0,1))</f>
        <v>-</v>
      </c>
      <c r="K1116" s="302"/>
      <c r="L1116" s="146" t="str">
        <f>IF($K1116="","-",_xlfn.XLOOKUP($K1116,Obj.Meta!$A:$A,Obj.Meta!$D:$D,"-",0,1))</f>
        <v>-</v>
      </c>
      <c r="M1116" s="300" t="str">
        <f>IF($K1116="","-",_xlfn.XLOOKUP($K1116,Obj.Meta!$A:$A,Obj.Meta!$F:$F,"-",0,1))</f>
        <v>-</v>
      </c>
      <c r="N1116" s="337" t="str">
        <f t="shared" si="35"/>
        <v>---</v>
      </c>
      <c r="O1116" s="333"/>
      <c r="P1116" s="54"/>
      <c r="Q1116" s="52"/>
      <c r="R1116" s="34"/>
      <c r="S1116" s="53"/>
      <c r="T1116" s="208"/>
      <c r="U1116" s="726"/>
      <c r="V1116" s="206"/>
      <c r="W1116" s="206"/>
      <c r="X1116" s="678"/>
      <c r="Y1116" s="34"/>
      <c r="Z1116" s="610"/>
      <c r="AA1116" s="608"/>
    </row>
    <row r="1117" spans="1:27">
      <c r="A1117" s="145" t="str">
        <f t="shared" si="34"/>
        <v>-</v>
      </c>
      <c r="B1117" s="146" t="str">
        <f>_xlfn.XLOOKUP($A1117,Dept.Meta!$A:$A,Dept.Meta!$F:$F,"-",0,1)</f>
        <v>-</v>
      </c>
      <c r="C1117" s="629" t="str">
        <f>_xlfn.XLOOKUP(_xlfn.CONCAT($G1117,"-",$I1117),Div.Meta!$H:$H,Div.Meta!$C:$C,"-",0,1)</f>
        <v>-</v>
      </c>
      <c r="D1117" s="302"/>
      <c r="E1117" s="146" t="str">
        <f>IF($D1117="","-",_xlfn.XLOOKUP($D1117,Fund.Meta!$A:$A,Fund.Meta!$D:$D,"-",0,1))</f>
        <v>-</v>
      </c>
      <c r="F1117" s="303" t="str">
        <f>IF($D1117="","-",_xlfn.XLOOKUP($D1117,Fund.Meta!$A:$A,Fund.Meta!$E:$E,"-",0,1))</f>
        <v>-</v>
      </c>
      <c r="G1117" s="334"/>
      <c r="H1117" s="303" t="str">
        <f>IF($G1117="","-",_xlfn.XLOOKUP($G1117,Appr.Meta!$A:$A,Appr.Meta!$D:$D,"-",0,1))</f>
        <v>-</v>
      </c>
      <c r="I1117" s="302"/>
      <c r="J1117" s="303" t="str">
        <f>IF($I1117="","-",_xlfn.XLOOKUP($I1117,'CC.Meta'!$A:$A,'CC.Meta'!$D:$D,"-",0,1))</f>
        <v>-</v>
      </c>
      <c r="K1117" s="302"/>
      <c r="L1117" s="146" t="str">
        <f>IF($K1117="","-",_xlfn.XLOOKUP($K1117,Obj.Meta!$A:$A,Obj.Meta!$D:$D,"-",0,1))</f>
        <v>-</v>
      </c>
      <c r="M1117" s="300" t="str">
        <f>IF($K1117="","-",_xlfn.XLOOKUP($K1117,Obj.Meta!$A:$A,Obj.Meta!$F:$F,"-",0,1))</f>
        <v>-</v>
      </c>
      <c r="N1117" s="337" t="str">
        <f t="shared" si="35"/>
        <v>---</v>
      </c>
      <c r="O1117" s="333"/>
      <c r="P1117" s="54"/>
      <c r="Q1117" s="52"/>
      <c r="R1117" s="34"/>
      <c r="S1117" s="53"/>
      <c r="T1117" s="208"/>
      <c r="U1117" s="726"/>
      <c r="V1117" s="206"/>
      <c r="W1117" s="206"/>
      <c r="X1117" s="678"/>
      <c r="Y1117" s="34"/>
      <c r="Z1117" s="610"/>
      <c r="AA1117" s="608"/>
    </row>
    <row r="1118" spans="1:27">
      <c r="A1118" s="145" t="str">
        <f t="shared" si="34"/>
        <v>-</v>
      </c>
      <c r="B1118" s="146" t="str">
        <f>_xlfn.XLOOKUP($A1118,Dept.Meta!$A:$A,Dept.Meta!$F:$F,"-",0,1)</f>
        <v>-</v>
      </c>
      <c r="C1118" s="629" t="str">
        <f>_xlfn.XLOOKUP(_xlfn.CONCAT($G1118,"-",$I1118),Div.Meta!$H:$H,Div.Meta!$C:$C,"-",0,1)</f>
        <v>-</v>
      </c>
      <c r="D1118" s="302"/>
      <c r="E1118" s="146" t="str">
        <f>IF($D1118="","-",_xlfn.XLOOKUP($D1118,Fund.Meta!$A:$A,Fund.Meta!$D:$D,"-",0,1))</f>
        <v>-</v>
      </c>
      <c r="F1118" s="303" t="str">
        <f>IF($D1118="","-",_xlfn.XLOOKUP($D1118,Fund.Meta!$A:$A,Fund.Meta!$E:$E,"-",0,1))</f>
        <v>-</v>
      </c>
      <c r="G1118" s="334"/>
      <c r="H1118" s="303" t="str">
        <f>IF($G1118="","-",_xlfn.XLOOKUP($G1118,Appr.Meta!$A:$A,Appr.Meta!$D:$D,"-",0,1))</f>
        <v>-</v>
      </c>
      <c r="I1118" s="302"/>
      <c r="J1118" s="303" t="str">
        <f>IF($I1118="","-",_xlfn.XLOOKUP($I1118,'CC.Meta'!$A:$A,'CC.Meta'!$D:$D,"-",0,1))</f>
        <v>-</v>
      </c>
      <c r="K1118" s="302"/>
      <c r="L1118" s="146" t="str">
        <f>IF($K1118="","-",_xlfn.XLOOKUP($K1118,Obj.Meta!$A:$A,Obj.Meta!$D:$D,"-",0,1))</f>
        <v>-</v>
      </c>
      <c r="M1118" s="300" t="str">
        <f>IF($K1118="","-",_xlfn.XLOOKUP($K1118,Obj.Meta!$A:$A,Obj.Meta!$F:$F,"-",0,1))</f>
        <v>-</v>
      </c>
      <c r="N1118" s="337" t="str">
        <f t="shared" si="35"/>
        <v>---</v>
      </c>
      <c r="O1118" s="333"/>
      <c r="P1118" s="54"/>
      <c r="Q1118" s="52"/>
      <c r="R1118" s="34"/>
      <c r="S1118" s="53"/>
      <c r="T1118" s="208"/>
      <c r="U1118" s="726"/>
      <c r="V1118" s="206"/>
      <c r="W1118" s="206"/>
      <c r="X1118" s="678"/>
      <c r="Y1118" s="34"/>
      <c r="Z1118" s="610"/>
      <c r="AA1118" s="608"/>
    </row>
    <row r="1119" spans="1:27">
      <c r="A1119" s="145" t="str">
        <f t="shared" si="34"/>
        <v>-</v>
      </c>
      <c r="B1119" s="146" t="str">
        <f>_xlfn.XLOOKUP($A1119,Dept.Meta!$A:$A,Dept.Meta!$F:$F,"-",0,1)</f>
        <v>-</v>
      </c>
      <c r="C1119" s="629" t="str">
        <f>_xlfn.XLOOKUP(_xlfn.CONCAT($G1119,"-",$I1119),Div.Meta!$H:$H,Div.Meta!$C:$C,"-",0,1)</f>
        <v>-</v>
      </c>
      <c r="D1119" s="302"/>
      <c r="E1119" s="146" t="str">
        <f>IF($D1119="","-",_xlfn.XLOOKUP($D1119,Fund.Meta!$A:$A,Fund.Meta!$D:$D,"-",0,1))</f>
        <v>-</v>
      </c>
      <c r="F1119" s="303" t="str">
        <f>IF($D1119="","-",_xlfn.XLOOKUP($D1119,Fund.Meta!$A:$A,Fund.Meta!$E:$E,"-",0,1))</f>
        <v>-</v>
      </c>
      <c r="G1119" s="334"/>
      <c r="H1119" s="303" t="str">
        <f>IF($G1119="","-",_xlfn.XLOOKUP($G1119,Appr.Meta!$A:$A,Appr.Meta!$D:$D,"-",0,1))</f>
        <v>-</v>
      </c>
      <c r="I1119" s="302"/>
      <c r="J1119" s="303" t="str">
        <f>IF($I1119="","-",_xlfn.XLOOKUP($I1119,'CC.Meta'!$A:$A,'CC.Meta'!$D:$D,"-",0,1))</f>
        <v>-</v>
      </c>
      <c r="K1119" s="302"/>
      <c r="L1119" s="146" t="str">
        <f>IF($K1119="","-",_xlfn.XLOOKUP($K1119,Obj.Meta!$A:$A,Obj.Meta!$D:$D,"-",0,1))</f>
        <v>-</v>
      </c>
      <c r="M1119" s="300" t="str">
        <f>IF($K1119="","-",_xlfn.XLOOKUP($K1119,Obj.Meta!$A:$A,Obj.Meta!$F:$F,"-",0,1))</f>
        <v>-</v>
      </c>
      <c r="N1119" s="337" t="str">
        <f t="shared" si="35"/>
        <v>---</v>
      </c>
      <c r="O1119" s="333"/>
      <c r="P1119" s="54"/>
      <c r="Q1119" s="52"/>
      <c r="R1119" s="34"/>
      <c r="S1119" s="53"/>
      <c r="T1119" s="208"/>
      <c r="U1119" s="726"/>
      <c r="V1119" s="206"/>
      <c r="W1119" s="206"/>
      <c r="X1119" s="678"/>
      <c r="Y1119" s="34"/>
      <c r="Z1119" s="610"/>
      <c r="AA1119" s="608"/>
    </row>
    <row r="1120" spans="1:27">
      <c r="A1120" s="145" t="str">
        <f t="shared" si="34"/>
        <v>-</v>
      </c>
      <c r="B1120" s="146" t="str">
        <f>_xlfn.XLOOKUP($A1120,Dept.Meta!$A:$A,Dept.Meta!$F:$F,"-",0,1)</f>
        <v>-</v>
      </c>
      <c r="C1120" s="629" t="str">
        <f>_xlfn.XLOOKUP(_xlfn.CONCAT($G1120,"-",$I1120),Div.Meta!$H:$H,Div.Meta!$C:$C,"-",0,1)</f>
        <v>-</v>
      </c>
      <c r="D1120" s="302"/>
      <c r="E1120" s="146" t="str">
        <f>IF($D1120="","-",_xlfn.XLOOKUP($D1120,Fund.Meta!$A:$A,Fund.Meta!$D:$D,"-",0,1))</f>
        <v>-</v>
      </c>
      <c r="F1120" s="303" t="str">
        <f>IF($D1120="","-",_xlfn.XLOOKUP($D1120,Fund.Meta!$A:$A,Fund.Meta!$E:$E,"-",0,1))</f>
        <v>-</v>
      </c>
      <c r="G1120" s="334"/>
      <c r="H1120" s="303" t="str">
        <f>IF($G1120="","-",_xlfn.XLOOKUP($G1120,Appr.Meta!$A:$A,Appr.Meta!$D:$D,"-",0,1))</f>
        <v>-</v>
      </c>
      <c r="I1120" s="302"/>
      <c r="J1120" s="303" t="str">
        <f>IF($I1120="","-",_xlfn.XLOOKUP($I1120,'CC.Meta'!$A:$A,'CC.Meta'!$D:$D,"-",0,1))</f>
        <v>-</v>
      </c>
      <c r="K1120" s="302"/>
      <c r="L1120" s="146" t="str">
        <f>IF($K1120="","-",_xlfn.XLOOKUP($K1120,Obj.Meta!$A:$A,Obj.Meta!$D:$D,"-",0,1))</f>
        <v>-</v>
      </c>
      <c r="M1120" s="300" t="str">
        <f>IF($K1120="","-",_xlfn.XLOOKUP($K1120,Obj.Meta!$A:$A,Obj.Meta!$F:$F,"-",0,1))</f>
        <v>-</v>
      </c>
      <c r="N1120" s="337" t="str">
        <f t="shared" si="35"/>
        <v>---</v>
      </c>
      <c r="O1120" s="333"/>
      <c r="P1120" s="54"/>
      <c r="Q1120" s="52"/>
      <c r="R1120" s="34"/>
      <c r="S1120" s="53"/>
      <c r="T1120" s="208"/>
      <c r="U1120" s="726"/>
      <c r="V1120" s="206"/>
      <c r="W1120" s="206"/>
      <c r="X1120" s="678"/>
      <c r="Y1120" s="34"/>
      <c r="Z1120" s="610"/>
      <c r="AA1120" s="608"/>
    </row>
    <row r="1121" spans="1:27">
      <c r="A1121" s="145" t="str">
        <f t="shared" si="34"/>
        <v>-</v>
      </c>
      <c r="B1121" s="146" t="str">
        <f>_xlfn.XLOOKUP($A1121,Dept.Meta!$A:$A,Dept.Meta!$F:$F,"-",0,1)</f>
        <v>-</v>
      </c>
      <c r="C1121" s="629" t="str">
        <f>_xlfn.XLOOKUP(_xlfn.CONCAT($G1121,"-",$I1121),Div.Meta!$H:$H,Div.Meta!$C:$C,"-",0,1)</f>
        <v>-</v>
      </c>
      <c r="D1121" s="302"/>
      <c r="E1121" s="146" t="str">
        <f>IF($D1121="","-",_xlfn.XLOOKUP($D1121,Fund.Meta!$A:$A,Fund.Meta!$D:$D,"-",0,1))</f>
        <v>-</v>
      </c>
      <c r="F1121" s="303" t="str">
        <f>IF($D1121="","-",_xlfn.XLOOKUP($D1121,Fund.Meta!$A:$A,Fund.Meta!$E:$E,"-",0,1))</f>
        <v>-</v>
      </c>
      <c r="G1121" s="334"/>
      <c r="H1121" s="303" t="str">
        <f>IF($G1121="","-",_xlfn.XLOOKUP($G1121,Appr.Meta!$A:$A,Appr.Meta!$D:$D,"-",0,1))</f>
        <v>-</v>
      </c>
      <c r="I1121" s="302"/>
      <c r="J1121" s="303" t="str">
        <f>IF($I1121="","-",_xlfn.XLOOKUP($I1121,'CC.Meta'!$A:$A,'CC.Meta'!$D:$D,"-",0,1))</f>
        <v>-</v>
      </c>
      <c r="K1121" s="302"/>
      <c r="L1121" s="146" t="str">
        <f>IF($K1121="","-",_xlfn.XLOOKUP($K1121,Obj.Meta!$A:$A,Obj.Meta!$D:$D,"-",0,1))</f>
        <v>-</v>
      </c>
      <c r="M1121" s="300" t="str">
        <f>IF($K1121="","-",_xlfn.XLOOKUP($K1121,Obj.Meta!$A:$A,Obj.Meta!$F:$F,"-",0,1))</f>
        <v>-</v>
      </c>
      <c r="N1121" s="337" t="str">
        <f t="shared" si="35"/>
        <v>---</v>
      </c>
      <c r="O1121" s="333"/>
      <c r="P1121" s="54"/>
      <c r="Q1121" s="52"/>
      <c r="R1121" s="34"/>
      <c r="S1121" s="53"/>
      <c r="T1121" s="208"/>
      <c r="U1121" s="726"/>
      <c r="V1121" s="206"/>
      <c r="W1121" s="206"/>
      <c r="X1121" s="678"/>
      <c r="Y1121" s="34"/>
      <c r="Z1121" s="610"/>
      <c r="AA1121" s="608"/>
    </row>
    <row r="1122" spans="1:27">
      <c r="A1122" s="145" t="str">
        <f t="shared" si="34"/>
        <v>-</v>
      </c>
      <c r="B1122" s="146" t="str">
        <f>_xlfn.XLOOKUP($A1122,Dept.Meta!$A:$A,Dept.Meta!$F:$F,"-",0,1)</f>
        <v>-</v>
      </c>
      <c r="C1122" s="629" t="str">
        <f>_xlfn.XLOOKUP(_xlfn.CONCAT($G1122,"-",$I1122),Div.Meta!$H:$H,Div.Meta!$C:$C,"-",0,1)</f>
        <v>-</v>
      </c>
      <c r="D1122" s="302"/>
      <c r="E1122" s="146" t="str">
        <f>IF($D1122="","-",_xlfn.XLOOKUP($D1122,Fund.Meta!$A:$A,Fund.Meta!$D:$D,"-",0,1))</f>
        <v>-</v>
      </c>
      <c r="F1122" s="303" t="str">
        <f>IF($D1122="","-",_xlfn.XLOOKUP($D1122,Fund.Meta!$A:$A,Fund.Meta!$E:$E,"-",0,1))</f>
        <v>-</v>
      </c>
      <c r="G1122" s="334"/>
      <c r="H1122" s="303" t="str">
        <f>IF($G1122="","-",_xlfn.XLOOKUP($G1122,Appr.Meta!$A:$A,Appr.Meta!$D:$D,"-",0,1))</f>
        <v>-</v>
      </c>
      <c r="I1122" s="302"/>
      <c r="J1122" s="303" t="str">
        <f>IF($I1122="","-",_xlfn.XLOOKUP($I1122,'CC.Meta'!$A:$A,'CC.Meta'!$D:$D,"-",0,1))</f>
        <v>-</v>
      </c>
      <c r="K1122" s="302"/>
      <c r="L1122" s="146" t="str">
        <f>IF($K1122="","-",_xlfn.XLOOKUP($K1122,Obj.Meta!$A:$A,Obj.Meta!$D:$D,"-",0,1))</f>
        <v>-</v>
      </c>
      <c r="M1122" s="300" t="str">
        <f>IF($K1122="","-",_xlfn.XLOOKUP($K1122,Obj.Meta!$A:$A,Obj.Meta!$F:$F,"-",0,1))</f>
        <v>-</v>
      </c>
      <c r="N1122" s="337" t="str">
        <f t="shared" si="35"/>
        <v>---</v>
      </c>
      <c r="O1122" s="333"/>
      <c r="P1122" s="54"/>
      <c r="Q1122" s="52"/>
      <c r="R1122" s="34"/>
      <c r="S1122" s="53"/>
      <c r="T1122" s="208"/>
      <c r="U1122" s="726"/>
      <c r="V1122" s="206"/>
      <c r="W1122" s="206"/>
      <c r="X1122" s="678"/>
      <c r="Y1122" s="34"/>
      <c r="Z1122" s="610"/>
      <c r="AA1122" s="608"/>
    </row>
    <row r="1123" spans="1:27">
      <c r="A1123" s="145" t="str">
        <f t="shared" si="34"/>
        <v>-</v>
      </c>
      <c r="B1123" s="146" t="str">
        <f>_xlfn.XLOOKUP($A1123,Dept.Meta!$A:$A,Dept.Meta!$F:$F,"-",0,1)</f>
        <v>-</v>
      </c>
      <c r="C1123" s="629" t="str">
        <f>_xlfn.XLOOKUP(_xlfn.CONCAT($G1123,"-",$I1123),Div.Meta!$H:$H,Div.Meta!$C:$C,"-",0,1)</f>
        <v>-</v>
      </c>
      <c r="D1123" s="302"/>
      <c r="E1123" s="146" t="str">
        <f>IF($D1123="","-",_xlfn.XLOOKUP($D1123,Fund.Meta!$A:$A,Fund.Meta!$D:$D,"-",0,1))</f>
        <v>-</v>
      </c>
      <c r="F1123" s="303" t="str">
        <f>IF($D1123="","-",_xlfn.XLOOKUP($D1123,Fund.Meta!$A:$A,Fund.Meta!$E:$E,"-",0,1))</f>
        <v>-</v>
      </c>
      <c r="G1123" s="334"/>
      <c r="H1123" s="303" t="str">
        <f>IF($G1123="","-",_xlfn.XLOOKUP($G1123,Appr.Meta!$A:$A,Appr.Meta!$D:$D,"-",0,1))</f>
        <v>-</v>
      </c>
      <c r="I1123" s="302"/>
      <c r="J1123" s="303" t="str">
        <f>IF($I1123="","-",_xlfn.XLOOKUP($I1123,'CC.Meta'!$A:$A,'CC.Meta'!$D:$D,"-",0,1))</f>
        <v>-</v>
      </c>
      <c r="K1123" s="302"/>
      <c r="L1123" s="146" t="str">
        <f>IF($K1123="","-",_xlfn.XLOOKUP($K1123,Obj.Meta!$A:$A,Obj.Meta!$D:$D,"-",0,1))</f>
        <v>-</v>
      </c>
      <c r="M1123" s="300" t="str">
        <f>IF($K1123="","-",_xlfn.XLOOKUP($K1123,Obj.Meta!$A:$A,Obj.Meta!$F:$F,"-",0,1))</f>
        <v>-</v>
      </c>
      <c r="N1123" s="337" t="str">
        <f t="shared" si="35"/>
        <v>---</v>
      </c>
      <c r="O1123" s="333"/>
      <c r="P1123" s="54"/>
      <c r="Q1123" s="52"/>
      <c r="R1123" s="34"/>
      <c r="S1123" s="53"/>
      <c r="T1123" s="208"/>
      <c r="U1123" s="726"/>
      <c r="V1123" s="206"/>
      <c r="W1123" s="206"/>
      <c r="X1123" s="678"/>
      <c r="Y1123" s="34"/>
      <c r="Z1123" s="610"/>
      <c r="AA1123" s="608"/>
    </row>
    <row r="1124" spans="1:27">
      <c r="A1124" s="145" t="str">
        <f t="shared" si="34"/>
        <v>-</v>
      </c>
      <c r="B1124" s="146" t="str">
        <f>_xlfn.XLOOKUP($A1124,Dept.Meta!$A:$A,Dept.Meta!$F:$F,"-",0,1)</f>
        <v>-</v>
      </c>
      <c r="C1124" s="629" t="str">
        <f>_xlfn.XLOOKUP(_xlfn.CONCAT($G1124,"-",$I1124),Div.Meta!$H:$H,Div.Meta!$C:$C,"-",0,1)</f>
        <v>-</v>
      </c>
      <c r="D1124" s="302"/>
      <c r="E1124" s="146" t="str">
        <f>IF($D1124="","-",_xlfn.XLOOKUP($D1124,Fund.Meta!$A:$A,Fund.Meta!$D:$D,"-",0,1))</f>
        <v>-</v>
      </c>
      <c r="F1124" s="303" t="str">
        <f>IF($D1124="","-",_xlfn.XLOOKUP($D1124,Fund.Meta!$A:$A,Fund.Meta!$E:$E,"-",0,1))</f>
        <v>-</v>
      </c>
      <c r="G1124" s="334"/>
      <c r="H1124" s="303" t="str">
        <f>IF($G1124="","-",_xlfn.XLOOKUP($G1124,Appr.Meta!$A:$A,Appr.Meta!$D:$D,"-",0,1))</f>
        <v>-</v>
      </c>
      <c r="I1124" s="302"/>
      <c r="J1124" s="303" t="str">
        <f>IF($I1124="","-",_xlfn.XLOOKUP($I1124,'CC.Meta'!$A:$A,'CC.Meta'!$D:$D,"-",0,1))</f>
        <v>-</v>
      </c>
      <c r="K1124" s="302"/>
      <c r="L1124" s="146" t="str">
        <f>IF($K1124="","-",_xlfn.XLOOKUP($K1124,Obj.Meta!$A:$A,Obj.Meta!$D:$D,"-",0,1))</f>
        <v>-</v>
      </c>
      <c r="M1124" s="300" t="str">
        <f>IF($K1124="","-",_xlfn.XLOOKUP($K1124,Obj.Meta!$A:$A,Obj.Meta!$F:$F,"-",0,1))</f>
        <v>-</v>
      </c>
      <c r="N1124" s="337" t="str">
        <f t="shared" si="35"/>
        <v>---</v>
      </c>
      <c r="O1124" s="333"/>
      <c r="P1124" s="54"/>
      <c r="Q1124" s="52"/>
      <c r="R1124" s="34"/>
      <c r="S1124" s="53"/>
      <c r="T1124" s="208"/>
      <c r="U1124" s="726"/>
      <c r="V1124" s="206"/>
      <c r="W1124" s="206"/>
      <c r="X1124" s="678"/>
      <c r="Y1124" s="34"/>
      <c r="Z1124" s="610"/>
      <c r="AA1124" s="608"/>
    </row>
    <row r="1125" spans="1:27">
      <c r="A1125" s="145" t="str">
        <f t="shared" si="34"/>
        <v>-</v>
      </c>
      <c r="B1125" s="146" t="str">
        <f>_xlfn.XLOOKUP($A1125,Dept.Meta!$A:$A,Dept.Meta!$F:$F,"-",0,1)</f>
        <v>-</v>
      </c>
      <c r="C1125" s="629" t="str">
        <f>_xlfn.XLOOKUP(_xlfn.CONCAT($G1125,"-",$I1125),Div.Meta!$H:$H,Div.Meta!$C:$C,"-",0,1)</f>
        <v>-</v>
      </c>
      <c r="D1125" s="302"/>
      <c r="E1125" s="146" t="str">
        <f>IF($D1125="","-",_xlfn.XLOOKUP($D1125,Fund.Meta!$A:$A,Fund.Meta!$D:$D,"-",0,1))</f>
        <v>-</v>
      </c>
      <c r="F1125" s="303" t="str">
        <f>IF($D1125="","-",_xlfn.XLOOKUP($D1125,Fund.Meta!$A:$A,Fund.Meta!$E:$E,"-",0,1))</f>
        <v>-</v>
      </c>
      <c r="G1125" s="334"/>
      <c r="H1125" s="303" t="str">
        <f>IF($G1125="","-",_xlfn.XLOOKUP($G1125,Appr.Meta!$A:$A,Appr.Meta!$D:$D,"-",0,1))</f>
        <v>-</v>
      </c>
      <c r="I1125" s="302"/>
      <c r="J1125" s="303" t="str">
        <f>IF($I1125="","-",_xlfn.XLOOKUP($I1125,'CC.Meta'!$A:$A,'CC.Meta'!$D:$D,"-",0,1))</f>
        <v>-</v>
      </c>
      <c r="K1125" s="302"/>
      <c r="L1125" s="146" t="str">
        <f>IF($K1125="","-",_xlfn.XLOOKUP($K1125,Obj.Meta!$A:$A,Obj.Meta!$D:$D,"-",0,1))</f>
        <v>-</v>
      </c>
      <c r="M1125" s="300" t="str">
        <f>IF($K1125="","-",_xlfn.XLOOKUP($K1125,Obj.Meta!$A:$A,Obj.Meta!$F:$F,"-",0,1))</f>
        <v>-</v>
      </c>
      <c r="N1125" s="337" t="str">
        <f t="shared" si="35"/>
        <v>---</v>
      </c>
      <c r="O1125" s="333"/>
      <c r="P1125" s="54"/>
      <c r="Q1125" s="52"/>
      <c r="R1125" s="34"/>
      <c r="S1125" s="53"/>
      <c r="T1125" s="208"/>
      <c r="U1125" s="726"/>
      <c r="V1125" s="206"/>
      <c r="W1125" s="206"/>
      <c r="X1125" s="678"/>
      <c r="Y1125" s="34"/>
      <c r="Z1125" s="610"/>
      <c r="AA1125" s="608"/>
    </row>
    <row r="1126" spans="1:27">
      <c r="A1126" s="145" t="str">
        <f t="shared" si="34"/>
        <v>-</v>
      </c>
      <c r="B1126" s="146" t="str">
        <f>_xlfn.XLOOKUP($A1126,Dept.Meta!$A:$A,Dept.Meta!$F:$F,"-",0,1)</f>
        <v>-</v>
      </c>
      <c r="C1126" s="629" t="str">
        <f>_xlfn.XLOOKUP(_xlfn.CONCAT($G1126,"-",$I1126),Div.Meta!$H:$H,Div.Meta!$C:$C,"-",0,1)</f>
        <v>-</v>
      </c>
      <c r="D1126" s="302"/>
      <c r="E1126" s="146" t="str">
        <f>IF($D1126="","-",_xlfn.XLOOKUP($D1126,Fund.Meta!$A:$A,Fund.Meta!$D:$D,"-",0,1))</f>
        <v>-</v>
      </c>
      <c r="F1126" s="303" t="str">
        <f>IF($D1126="","-",_xlfn.XLOOKUP($D1126,Fund.Meta!$A:$A,Fund.Meta!$E:$E,"-",0,1))</f>
        <v>-</v>
      </c>
      <c r="G1126" s="334"/>
      <c r="H1126" s="303" t="str">
        <f>IF($G1126="","-",_xlfn.XLOOKUP($G1126,Appr.Meta!$A:$A,Appr.Meta!$D:$D,"-",0,1))</f>
        <v>-</v>
      </c>
      <c r="I1126" s="302"/>
      <c r="J1126" s="303" t="str">
        <f>IF($I1126="","-",_xlfn.XLOOKUP($I1126,'CC.Meta'!$A:$A,'CC.Meta'!$D:$D,"-",0,1))</f>
        <v>-</v>
      </c>
      <c r="K1126" s="302"/>
      <c r="L1126" s="146" t="str">
        <f>IF($K1126="","-",_xlfn.XLOOKUP($K1126,Obj.Meta!$A:$A,Obj.Meta!$D:$D,"-",0,1))</f>
        <v>-</v>
      </c>
      <c r="M1126" s="300" t="str">
        <f>IF($K1126="","-",_xlfn.XLOOKUP($K1126,Obj.Meta!$A:$A,Obj.Meta!$F:$F,"-",0,1))</f>
        <v>-</v>
      </c>
      <c r="N1126" s="337" t="str">
        <f t="shared" si="35"/>
        <v>---</v>
      </c>
      <c r="O1126" s="333"/>
      <c r="P1126" s="54"/>
      <c r="Q1126" s="52"/>
      <c r="R1126" s="34"/>
      <c r="S1126" s="53"/>
      <c r="T1126" s="208"/>
      <c r="U1126" s="726"/>
      <c r="V1126" s="206"/>
      <c r="W1126" s="206"/>
      <c r="X1126" s="678"/>
      <c r="Y1126" s="34"/>
      <c r="Z1126" s="610"/>
      <c r="AA1126" s="608"/>
    </row>
    <row r="1127" spans="1:27">
      <c r="A1127" s="145" t="str">
        <f t="shared" si="34"/>
        <v>-</v>
      </c>
      <c r="B1127" s="146" t="str">
        <f>_xlfn.XLOOKUP($A1127,Dept.Meta!$A:$A,Dept.Meta!$F:$F,"-",0,1)</f>
        <v>-</v>
      </c>
      <c r="C1127" s="629" t="str">
        <f>_xlfn.XLOOKUP(_xlfn.CONCAT($G1127,"-",$I1127),Div.Meta!$H:$H,Div.Meta!$C:$C,"-",0,1)</f>
        <v>-</v>
      </c>
      <c r="D1127" s="302"/>
      <c r="E1127" s="146" t="str">
        <f>IF($D1127="","-",_xlfn.XLOOKUP($D1127,Fund.Meta!$A:$A,Fund.Meta!$D:$D,"-",0,1))</f>
        <v>-</v>
      </c>
      <c r="F1127" s="303" t="str">
        <f>IF($D1127="","-",_xlfn.XLOOKUP($D1127,Fund.Meta!$A:$A,Fund.Meta!$E:$E,"-",0,1))</f>
        <v>-</v>
      </c>
      <c r="G1127" s="334"/>
      <c r="H1127" s="303" t="str">
        <f>IF($G1127="","-",_xlfn.XLOOKUP($G1127,Appr.Meta!$A:$A,Appr.Meta!$D:$D,"-",0,1))</f>
        <v>-</v>
      </c>
      <c r="I1127" s="302"/>
      <c r="J1127" s="303" t="str">
        <f>IF($I1127="","-",_xlfn.XLOOKUP($I1127,'CC.Meta'!$A:$A,'CC.Meta'!$D:$D,"-",0,1))</f>
        <v>-</v>
      </c>
      <c r="K1127" s="302"/>
      <c r="L1127" s="146" t="str">
        <f>IF($K1127="","-",_xlfn.XLOOKUP($K1127,Obj.Meta!$A:$A,Obj.Meta!$D:$D,"-",0,1))</f>
        <v>-</v>
      </c>
      <c r="M1127" s="300" t="str">
        <f>IF($K1127="","-",_xlfn.XLOOKUP($K1127,Obj.Meta!$A:$A,Obj.Meta!$F:$F,"-",0,1))</f>
        <v>-</v>
      </c>
      <c r="N1127" s="337" t="str">
        <f t="shared" si="35"/>
        <v>---</v>
      </c>
      <c r="O1127" s="333"/>
      <c r="P1127" s="54"/>
      <c r="Q1127" s="52"/>
      <c r="R1127" s="34"/>
      <c r="S1127" s="53"/>
      <c r="T1127" s="208"/>
      <c r="U1127" s="726"/>
      <c r="V1127" s="206"/>
      <c r="W1127" s="206"/>
      <c r="X1127" s="678"/>
      <c r="Y1127" s="34"/>
      <c r="Z1127" s="610"/>
      <c r="AA1127" s="608"/>
    </row>
    <row r="1128" spans="1:27">
      <c r="A1128" s="145" t="str">
        <f t="shared" si="34"/>
        <v>-</v>
      </c>
      <c r="B1128" s="146" t="str">
        <f>_xlfn.XLOOKUP($A1128,Dept.Meta!$A:$A,Dept.Meta!$F:$F,"-",0,1)</f>
        <v>-</v>
      </c>
      <c r="C1128" s="629" t="str">
        <f>_xlfn.XLOOKUP(_xlfn.CONCAT($G1128,"-",$I1128),Div.Meta!$H:$H,Div.Meta!$C:$C,"-",0,1)</f>
        <v>-</v>
      </c>
      <c r="D1128" s="302"/>
      <c r="E1128" s="146" t="str">
        <f>IF($D1128="","-",_xlfn.XLOOKUP($D1128,Fund.Meta!$A:$A,Fund.Meta!$D:$D,"-",0,1))</f>
        <v>-</v>
      </c>
      <c r="F1128" s="303" t="str">
        <f>IF($D1128="","-",_xlfn.XLOOKUP($D1128,Fund.Meta!$A:$A,Fund.Meta!$E:$E,"-",0,1))</f>
        <v>-</v>
      </c>
      <c r="G1128" s="334"/>
      <c r="H1128" s="303" t="str">
        <f>IF($G1128="","-",_xlfn.XLOOKUP($G1128,Appr.Meta!$A:$A,Appr.Meta!$D:$D,"-",0,1))</f>
        <v>-</v>
      </c>
      <c r="I1128" s="302"/>
      <c r="J1128" s="303" t="str">
        <f>IF($I1128="","-",_xlfn.XLOOKUP($I1128,'CC.Meta'!$A:$A,'CC.Meta'!$D:$D,"-",0,1))</f>
        <v>-</v>
      </c>
      <c r="K1128" s="302"/>
      <c r="L1128" s="146" t="str">
        <f>IF($K1128="","-",_xlfn.XLOOKUP($K1128,Obj.Meta!$A:$A,Obj.Meta!$D:$D,"-",0,1))</f>
        <v>-</v>
      </c>
      <c r="M1128" s="300" t="str">
        <f>IF($K1128="","-",_xlfn.XLOOKUP($K1128,Obj.Meta!$A:$A,Obj.Meta!$F:$F,"-",0,1))</f>
        <v>-</v>
      </c>
      <c r="N1128" s="337" t="str">
        <f t="shared" si="35"/>
        <v>---</v>
      </c>
      <c r="O1128" s="333"/>
      <c r="P1128" s="54"/>
      <c r="Q1128" s="52"/>
      <c r="R1128" s="34"/>
      <c r="S1128" s="53"/>
      <c r="T1128" s="208"/>
      <c r="U1128" s="726"/>
      <c r="V1128" s="206"/>
      <c r="W1128" s="206"/>
      <c r="X1128" s="678"/>
      <c r="Y1128" s="34"/>
      <c r="Z1128" s="610"/>
      <c r="AA1128" s="608"/>
    </row>
    <row r="1129" spans="1:27">
      <c r="A1129" s="145" t="str">
        <f t="shared" si="34"/>
        <v>-</v>
      </c>
      <c r="B1129" s="146" t="str">
        <f>_xlfn.XLOOKUP($A1129,Dept.Meta!$A:$A,Dept.Meta!$F:$F,"-",0,1)</f>
        <v>-</v>
      </c>
      <c r="C1129" s="629" t="str">
        <f>_xlfn.XLOOKUP(_xlfn.CONCAT($G1129,"-",$I1129),Div.Meta!$H:$H,Div.Meta!$C:$C,"-",0,1)</f>
        <v>-</v>
      </c>
      <c r="D1129" s="302"/>
      <c r="E1129" s="146" t="str">
        <f>IF($D1129="","-",_xlfn.XLOOKUP($D1129,Fund.Meta!$A:$A,Fund.Meta!$D:$D,"-",0,1))</f>
        <v>-</v>
      </c>
      <c r="F1129" s="303" t="str">
        <f>IF($D1129="","-",_xlfn.XLOOKUP($D1129,Fund.Meta!$A:$A,Fund.Meta!$E:$E,"-",0,1))</f>
        <v>-</v>
      </c>
      <c r="G1129" s="334"/>
      <c r="H1129" s="303" t="str">
        <f>IF($G1129="","-",_xlfn.XLOOKUP($G1129,Appr.Meta!$A:$A,Appr.Meta!$D:$D,"-",0,1))</f>
        <v>-</v>
      </c>
      <c r="I1129" s="302"/>
      <c r="J1129" s="303" t="str">
        <f>IF($I1129="","-",_xlfn.XLOOKUP($I1129,'CC.Meta'!$A:$A,'CC.Meta'!$D:$D,"-",0,1))</f>
        <v>-</v>
      </c>
      <c r="K1129" s="302"/>
      <c r="L1129" s="146" t="str">
        <f>IF($K1129="","-",_xlfn.XLOOKUP($K1129,Obj.Meta!$A:$A,Obj.Meta!$D:$D,"-",0,1))</f>
        <v>-</v>
      </c>
      <c r="M1129" s="300" t="str">
        <f>IF($K1129="","-",_xlfn.XLOOKUP($K1129,Obj.Meta!$A:$A,Obj.Meta!$F:$F,"-",0,1))</f>
        <v>-</v>
      </c>
      <c r="N1129" s="337" t="str">
        <f t="shared" si="35"/>
        <v>---</v>
      </c>
      <c r="O1129" s="333"/>
      <c r="P1129" s="54"/>
      <c r="Q1129" s="52"/>
      <c r="R1129" s="34"/>
      <c r="S1129" s="53"/>
      <c r="T1129" s="208"/>
      <c r="U1129" s="726"/>
      <c r="V1129" s="206"/>
      <c r="W1129" s="206"/>
      <c r="X1129" s="678"/>
      <c r="Y1129" s="34"/>
      <c r="Z1129" s="610"/>
      <c r="AA1129" s="608"/>
    </row>
    <row r="1130" spans="1:27">
      <c r="A1130" s="145" t="str">
        <f t="shared" si="34"/>
        <v>-</v>
      </c>
      <c r="B1130" s="146" t="str">
        <f>_xlfn.XLOOKUP($A1130,Dept.Meta!$A:$A,Dept.Meta!$F:$F,"-",0,1)</f>
        <v>-</v>
      </c>
      <c r="C1130" s="629" t="str">
        <f>_xlfn.XLOOKUP(_xlfn.CONCAT($G1130,"-",$I1130),Div.Meta!$H:$H,Div.Meta!$C:$C,"-",0,1)</f>
        <v>-</v>
      </c>
      <c r="D1130" s="302"/>
      <c r="E1130" s="146" t="str">
        <f>IF($D1130="","-",_xlfn.XLOOKUP($D1130,Fund.Meta!$A:$A,Fund.Meta!$D:$D,"-",0,1))</f>
        <v>-</v>
      </c>
      <c r="F1130" s="303" t="str">
        <f>IF($D1130="","-",_xlfn.XLOOKUP($D1130,Fund.Meta!$A:$A,Fund.Meta!$E:$E,"-",0,1))</f>
        <v>-</v>
      </c>
      <c r="G1130" s="334"/>
      <c r="H1130" s="303" t="str">
        <f>IF($G1130="","-",_xlfn.XLOOKUP($G1130,Appr.Meta!$A:$A,Appr.Meta!$D:$D,"-",0,1))</f>
        <v>-</v>
      </c>
      <c r="I1130" s="302"/>
      <c r="J1130" s="303" t="str">
        <f>IF($I1130="","-",_xlfn.XLOOKUP($I1130,'CC.Meta'!$A:$A,'CC.Meta'!$D:$D,"-",0,1))</f>
        <v>-</v>
      </c>
      <c r="K1130" s="302"/>
      <c r="L1130" s="146" t="str">
        <f>IF($K1130="","-",_xlfn.XLOOKUP($K1130,Obj.Meta!$A:$A,Obj.Meta!$D:$D,"-",0,1))</f>
        <v>-</v>
      </c>
      <c r="M1130" s="300" t="str">
        <f>IF($K1130="","-",_xlfn.XLOOKUP($K1130,Obj.Meta!$A:$A,Obj.Meta!$F:$F,"-",0,1))</f>
        <v>-</v>
      </c>
      <c r="N1130" s="337" t="str">
        <f t="shared" si="35"/>
        <v>---</v>
      </c>
      <c r="O1130" s="333"/>
      <c r="P1130" s="54"/>
      <c r="Q1130" s="52"/>
      <c r="R1130" s="34"/>
      <c r="S1130" s="53"/>
      <c r="T1130" s="208"/>
      <c r="U1130" s="726"/>
      <c r="V1130" s="206"/>
      <c r="W1130" s="206"/>
      <c r="X1130" s="678"/>
      <c r="Y1130" s="34"/>
      <c r="Z1130" s="610"/>
      <c r="AA1130" s="608"/>
    </row>
    <row r="1131" spans="1:27">
      <c r="A1131" s="145" t="str">
        <f t="shared" si="34"/>
        <v>-</v>
      </c>
      <c r="B1131" s="146" t="str">
        <f>_xlfn.XLOOKUP($A1131,Dept.Meta!$A:$A,Dept.Meta!$F:$F,"-",0,1)</f>
        <v>-</v>
      </c>
      <c r="C1131" s="629" t="str">
        <f>_xlfn.XLOOKUP(_xlfn.CONCAT($G1131,"-",$I1131),Div.Meta!$H:$H,Div.Meta!$C:$C,"-",0,1)</f>
        <v>-</v>
      </c>
      <c r="D1131" s="302"/>
      <c r="E1131" s="146" t="str">
        <f>IF($D1131="","-",_xlfn.XLOOKUP($D1131,Fund.Meta!$A:$A,Fund.Meta!$D:$D,"-",0,1))</f>
        <v>-</v>
      </c>
      <c r="F1131" s="303" t="str">
        <f>IF($D1131="","-",_xlfn.XLOOKUP($D1131,Fund.Meta!$A:$A,Fund.Meta!$E:$E,"-",0,1))</f>
        <v>-</v>
      </c>
      <c r="G1131" s="334"/>
      <c r="H1131" s="303" t="str">
        <f>IF($G1131="","-",_xlfn.XLOOKUP($G1131,Appr.Meta!$A:$A,Appr.Meta!$D:$D,"-",0,1))</f>
        <v>-</v>
      </c>
      <c r="I1131" s="302"/>
      <c r="J1131" s="303" t="str">
        <f>IF($I1131="","-",_xlfn.XLOOKUP($I1131,'CC.Meta'!$A:$A,'CC.Meta'!$D:$D,"-",0,1))</f>
        <v>-</v>
      </c>
      <c r="K1131" s="302"/>
      <c r="L1131" s="146" t="str">
        <f>IF($K1131="","-",_xlfn.XLOOKUP($K1131,Obj.Meta!$A:$A,Obj.Meta!$D:$D,"-",0,1))</f>
        <v>-</v>
      </c>
      <c r="M1131" s="300" t="str">
        <f>IF($K1131="","-",_xlfn.XLOOKUP($K1131,Obj.Meta!$A:$A,Obj.Meta!$F:$F,"-",0,1))</f>
        <v>-</v>
      </c>
      <c r="N1131" s="337" t="str">
        <f t="shared" si="35"/>
        <v>---</v>
      </c>
      <c r="O1131" s="333"/>
      <c r="P1131" s="54"/>
      <c r="Q1131" s="52"/>
      <c r="R1131" s="34"/>
      <c r="S1131" s="53"/>
      <c r="T1131" s="208"/>
      <c r="U1131" s="726"/>
      <c r="V1131" s="206"/>
      <c r="W1131" s="206"/>
      <c r="X1131" s="678"/>
      <c r="Y1131" s="34"/>
      <c r="Z1131" s="610"/>
      <c r="AA1131" s="608"/>
    </row>
    <row r="1132" spans="1:27">
      <c r="A1132" s="145" t="str">
        <f t="shared" si="34"/>
        <v>-</v>
      </c>
      <c r="B1132" s="146" t="str">
        <f>_xlfn.XLOOKUP($A1132,Dept.Meta!$A:$A,Dept.Meta!$F:$F,"-",0,1)</f>
        <v>-</v>
      </c>
      <c r="C1132" s="629" t="str">
        <f>_xlfn.XLOOKUP(_xlfn.CONCAT($G1132,"-",$I1132),Div.Meta!$H:$H,Div.Meta!$C:$C,"-",0,1)</f>
        <v>-</v>
      </c>
      <c r="D1132" s="302"/>
      <c r="E1132" s="146" t="str">
        <f>IF($D1132="","-",_xlfn.XLOOKUP($D1132,Fund.Meta!$A:$A,Fund.Meta!$D:$D,"-",0,1))</f>
        <v>-</v>
      </c>
      <c r="F1132" s="303" t="str">
        <f>IF($D1132="","-",_xlfn.XLOOKUP($D1132,Fund.Meta!$A:$A,Fund.Meta!$E:$E,"-",0,1))</f>
        <v>-</v>
      </c>
      <c r="G1132" s="334"/>
      <c r="H1132" s="303" t="str">
        <f>IF($G1132="","-",_xlfn.XLOOKUP($G1132,Appr.Meta!$A:$A,Appr.Meta!$D:$D,"-",0,1))</f>
        <v>-</v>
      </c>
      <c r="I1132" s="302"/>
      <c r="J1132" s="303" t="str">
        <f>IF($I1132="","-",_xlfn.XLOOKUP($I1132,'CC.Meta'!$A:$A,'CC.Meta'!$D:$D,"-",0,1))</f>
        <v>-</v>
      </c>
      <c r="K1132" s="302"/>
      <c r="L1132" s="146" t="str">
        <f>IF($K1132="","-",_xlfn.XLOOKUP($K1132,Obj.Meta!$A:$A,Obj.Meta!$D:$D,"-",0,1))</f>
        <v>-</v>
      </c>
      <c r="M1132" s="300" t="str">
        <f>IF($K1132="","-",_xlfn.XLOOKUP($K1132,Obj.Meta!$A:$A,Obj.Meta!$F:$F,"-",0,1))</f>
        <v>-</v>
      </c>
      <c r="N1132" s="337" t="str">
        <f t="shared" si="35"/>
        <v>---</v>
      </c>
      <c r="O1132" s="333"/>
      <c r="P1132" s="54"/>
      <c r="Q1132" s="52"/>
      <c r="R1132" s="34"/>
      <c r="S1132" s="53"/>
      <c r="T1132" s="208"/>
      <c r="U1132" s="726"/>
      <c r="V1132" s="206"/>
      <c r="W1132" s="206"/>
      <c r="X1132" s="678"/>
      <c r="Y1132" s="34"/>
      <c r="Z1132" s="610"/>
      <c r="AA1132" s="608"/>
    </row>
    <row r="1133" spans="1:27">
      <c r="A1133" s="145" t="str">
        <f t="shared" si="34"/>
        <v>-</v>
      </c>
      <c r="B1133" s="146" t="str">
        <f>_xlfn.XLOOKUP($A1133,Dept.Meta!$A:$A,Dept.Meta!$F:$F,"-",0,1)</f>
        <v>-</v>
      </c>
      <c r="C1133" s="629" t="str">
        <f>_xlfn.XLOOKUP(_xlfn.CONCAT($G1133,"-",$I1133),Div.Meta!$H:$H,Div.Meta!$C:$C,"-",0,1)</f>
        <v>-</v>
      </c>
      <c r="D1133" s="302"/>
      <c r="E1133" s="146" t="str">
        <f>IF($D1133="","-",_xlfn.XLOOKUP($D1133,Fund.Meta!$A:$A,Fund.Meta!$D:$D,"-",0,1))</f>
        <v>-</v>
      </c>
      <c r="F1133" s="303" t="str">
        <f>IF($D1133="","-",_xlfn.XLOOKUP($D1133,Fund.Meta!$A:$A,Fund.Meta!$E:$E,"-",0,1))</f>
        <v>-</v>
      </c>
      <c r="G1133" s="334"/>
      <c r="H1133" s="303" t="str">
        <f>IF($G1133="","-",_xlfn.XLOOKUP($G1133,Appr.Meta!$A:$A,Appr.Meta!$D:$D,"-",0,1))</f>
        <v>-</v>
      </c>
      <c r="I1133" s="302"/>
      <c r="J1133" s="303" t="str">
        <f>IF($I1133="","-",_xlfn.XLOOKUP($I1133,'CC.Meta'!$A:$A,'CC.Meta'!$D:$D,"-",0,1))</f>
        <v>-</v>
      </c>
      <c r="K1133" s="302"/>
      <c r="L1133" s="146" t="str">
        <f>IF($K1133="","-",_xlfn.XLOOKUP($K1133,Obj.Meta!$A:$A,Obj.Meta!$D:$D,"-",0,1))</f>
        <v>-</v>
      </c>
      <c r="M1133" s="300" t="str">
        <f>IF($K1133="","-",_xlfn.XLOOKUP($K1133,Obj.Meta!$A:$A,Obj.Meta!$F:$F,"-",0,1))</f>
        <v>-</v>
      </c>
      <c r="N1133" s="337" t="str">
        <f t="shared" si="35"/>
        <v>---</v>
      </c>
      <c r="O1133" s="333"/>
      <c r="P1133" s="54"/>
      <c r="Q1133" s="52"/>
      <c r="R1133" s="34"/>
      <c r="S1133" s="53"/>
      <c r="T1133" s="208"/>
      <c r="U1133" s="726"/>
      <c r="V1133" s="206"/>
      <c r="W1133" s="206"/>
      <c r="X1133" s="678"/>
      <c r="Y1133" s="34"/>
      <c r="Z1133" s="610"/>
      <c r="AA1133" s="608"/>
    </row>
    <row r="1134" spans="1:27">
      <c r="A1134" s="145" t="str">
        <f t="shared" si="34"/>
        <v>-</v>
      </c>
      <c r="B1134" s="146" t="str">
        <f>_xlfn.XLOOKUP($A1134,Dept.Meta!$A:$A,Dept.Meta!$F:$F,"-",0,1)</f>
        <v>-</v>
      </c>
      <c r="C1134" s="629" t="str">
        <f>_xlfn.XLOOKUP(_xlfn.CONCAT($G1134,"-",$I1134),Div.Meta!$H:$H,Div.Meta!$C:$C,"-",0,1)</f>
        <v>-</v>
      </c>
      <c r="D1134" s="302"/>
      <c r="E1134" s="146" t="str">
        <f>IF($D1134="","-",_xlfn.XLOOKUP($D1134,Fund.Meta!$A:$A,Fund.Meta!$D:$D,"-",0,1))</f>
        <v>-</v>
      </c>
      <c r="F1134" s="303" t="str">
        <f>IF($D1134="","-",_xlfn.XLOOKUP($D1134,Fund.Meta!$A:$A,Fund.Meta!$E:$E,"-",0,1))</f>
        <v>-</v>
      </c>
      <c r="G1134" s="334"/>
      <c r="H1134" s="303" t="str">
        <f>IF($G1134="","-",_xlfn.XLOOKUP($G1134,Appr.Meta!$A:$A,Appr.Meta!$D:$D,"-",0,1))</f>
        <v>-</v>
      </c>
      <c r="I1134" s="302"/>
      <c r="J1134" s="303" t="str">
        <f>IF($I1134="","-",_xlfn.XLOOKUP($I1134,'CC.Meta'!$A:$A,'CC.Meta'!$D:$D,"-",0,1))</f>
        <v>-</v>
      </c>
      <c r="K1134" s="302"/>
      <c r="L1134" s="146" t="str">
        <f>IF($K1134="","-",_xlfn.XLOOKUP($K1134,Obj.Meta!$A:$A,Obj.Meta!$D:$D,"-",0,1))</f>
        <v>-</v>
      </c>
      <c r="M1134" s="300" t="str">
        <f>IF($K1134="","-",_xlfn.XLOOKUP($K1134,Obj.Meta!$A:$A,Obj.Meta!$F:$F,"-",0,1))</f>
        <v>-</v>
      </c>
      <c r="N1134" s="337" t="str">
        <f t="shared" si="35"/>
        <v>---</v>
      </c>
      <c r="O1134" s="333"/>
      <c r="P1134" s="54"/>
      <c r="Q1134" s="52"/>
      <c r="R1134" s="34"/>
      <c r="S1134" s="53"/>
      <c r="T1134" s="208"/>
      <c r="U1134" s="726"/>
      <c r="V1134" s="206"/>
      <c r="W1134" s="206"/>
      <c r="X1134" s="678"/>
      <c r="Y1134" s="34"/>
      <c r="Z1134" s="610"/>
      <c r="AA1134" s="608"/>
    </row>
    <row r="1135" spans="1:27">
      <c r="A1135" s="145" t="str">
        <f t="shared" si="34"/>
        <v>-</v>
      </c>
      <c r="B1135" s="146" t="str">
        <f>_xlfn.XLOOKUP($A1135,Dept.Meta!$A:$A,Dept.Meta!$F:$F,"-",0,1)</f>
        <v>-</v>
      </c>
      <c r="C1135" s="629" t="str">
        <f>_xlfn.XLOOKUP(_xlfn.CONCAT($G1135,"-",$I1135),Div.Meta!$H:$H,Div.Meta!$C:$C,"-",0,1)</f>
        <v>-</v>
      </c>
      <c r="D1135" s="302"/>
      <c r="E1135" s="146" t="str">
        <f>IF($D1135="","-",_xlfn.XLOOKUP($D1135,Fund.Meta!$A:$A,Fund.Meta!$D:$D,"-",0,1))</f>
        <v>-</v>
      </c>
      <c r="F1135" s="303" t="str">
        <f>IF($D1135="","-",_xlfn.XLOOKUP($D1135,Fund.Meta!$A:$A,Fund.Meta!$E:$E,"-",0,1))</f>
        <v>-</v>
      </c>
      <c r="G1135" s="334"/>
      <c r="H1135" s="303" t="str">
        <f>IF($G1135="","-",_xlfn.XLOOKUP($G1135,Appr.Meta!$A:$A,Appr.Meta!$D:$D,"-",0,1))</f>
        <v>-</v>
      </c>
      <c r="I1135" s="302"/>
      <c r="J1135" s="303" t="str">
        <f>IF($I1135="","-",_xlfn.XLOOKUP($I1135,'CC.Meta'!$A:$A,'CC.Meta'!$D:$D,"-",0,1))</f>
        <v>-</v>
      </c>
      <c r="K1135" s="302"/>
      <c r="L1135" s="146" t="str">
        <f>IF($K1135="","-",_xlfn.XLOOKUP($K1135,Obj.Meta!$A:$A,Obj.Meta!$D:$D,"-",0,1))</f>
        <v>-</v>
      </c>
      <c r="M1135" s="300" t="str">
        <f>IF($K1135="","-",_xlfn.XLOOKUP($K1135,Obj.Meta!$A:$A,Obj.Meta!$F:$F,"-",0,1))</f>
        <v>-</v>
      </c>
      <c r="N1135" s="337" t="str">
        <f t="shared" si="35"/>
        <v>---</v>
      </c>
      <c r="O1135" s="333"/>
      <c r="P1135" s="54"/>
      <c r="Q1135" s="52"/>
      <c r="R1135" s="34"/>
      <c r="S1135" s="53"/>
      <c r="T1135" s="208"/>
      <c r="U1135" s="726"/>
      <c r="V1135" s="206"/>
      <c r="W1135" s="206"/>
      <c r="X1135" s="678"/>
      <c r="Y1135" s="34"/>
      <c r="Z1135" s="610"/>
      <c r="AA1135" s="608"/>
    </row>
    <row r="1136" spans="1:27">
      <c r="A1136" s="145" t="str">
        <f t="shared" si="34"/>
        <v>-</v>
      </c>
      <c r="B1136" s="146" t="str">
        <f>_xlfn.XLOOKUP($A1136,Dept.Meta!$A:$A,Dept.Meta!$F:$F,"-",0,1)</f>
        <v>-</v>
      </c>
      <c r="C1136" s="629" t="str">
        <f>_xlfn.XLOOKUP(_xlfn.CONCAT($G1136,"-",$I1136),Div.Meta!$H:$H,Div.Meta!$C:$C,"-",0,1)</f>
        <v>-</v>
      </c>
      <c r="D1136" s="302"/>
      <c r="E1136" s="146" t="str">
        <f>IF($D1136="","-",_xlfn.XLOOKUP($D1136,Fund.Meta!$A:$A,Fund.Meta!$D:$D,"-",0,1))</f>
        <v>-</v>
      </c>
      <c r="F1136" s="303" t="str">
        <f>IF($D1136="","-",_xlfn.XLOOKUP($D1136,Fund.Meta!$A:$A,Fund.Meta!$E:$E,"-",0,1))</f>
        <v>-</v>
      </c>
      <c r="G1136" s="334"/>
      <c r="H1136" s="303" t="str">
        <f>IF($G1136="","-",_xlfn.XLOOKUP($G1136,Appr.Meta!$A:$A,Appr.Meta!$D:$D,"-",0,1))</f>
        <v>-</v>
      </c>
      <c r="I1136" s="302"/>
      <c r="J1136" s="303" t="str">
        <f>IF($I1136="","-",_xlfn.XLOOKUP($I1136,'CC.Meta'!$A:$A,'CC.Meta'!$D:$D,"-",0,1))</f>
        <v>-</v>
      </c>
      <c r="K1136" s="302"/>
      <c r="L1136" s="146" t="str">
        <f>IF($K1136="","-",_xlfn.XLOOKUP($K1136,Obj.Meta!$A:$A,Obj.Meta!$D:$D,"-",0,1))</f>
        <v>-</v>
      </c>
      <c r="M1136" s="300" t="str">
        <f>IF($K1136="","-",_xlfn.XLOOKUP($K1136,Obj.Meta!$A:$A,Obj.Meta!$F:$F,"-",0,1))</f>
        <v>-</v>
      </c>
      <c r="N1136" s="337" t="str">
        <f t="shared" si="35"/>
        <v>---</v>
      </c>
      <c r="O1136" s="333"/>
      <c r="P1136" s="54"/>
      <c r="Q1136" s="52"/>
      <c r="R1136" s="34"/>
      <c r="S1136" s="53"/>
      <c r="T1136" s="208"/>
      <c r="U1136" s="726"/>
      <c r="V1136" s="206"/>
      <c r="W1136" s="206"/>
      <c r="X1136" s="678"/>
      <c r="Y1136" s="34"/>
      <c r="Z1136" s="610"/>
      <c r="AA1136" s="608"/>
    </row>
    <row r="1137" spans="1:27">
      <c r="A1137" s="145" t="str">
        <f t="shared" si="34"/>
        <v>-</v>
      </c>
      <c r="B1137" s="146" t="str">
        <f>_xlfn.XLOOKUP($A1137,Dept.Meta!$A:$A,Dept.Meta!$F:$F,"-",0,1)</f>
        <v>-</v>
      </c>
      <c r="C1137" s="629" t="str">
        <f>_xlfn.XLOOKUP(_xlfn.CONCAT($G1137,"-",$I1137),Div.Meta!$H:$H,Div.Meta!$C:$C,"-",0,1)</f>
        <v>-</v>
      </c>
      <c r="D1137" s="302"/>
      <c r="E1137" s="146" t="str">
        <f>IF($D1137="","-",_xlfn.XLOOKUP($D1137,Fund.Meta!$A:$A,Fund.Meta!$D:$D,"-",0,1))</f>
        <v>-</v>
      </c>
      <c r="F1137" s="303" t="str">
        <f>IF($D1137="","-",_xlfn.XLOOKUP($D1137,Fund.Meta!$A:$A,Fund.Meta!$E:$E,"-",0,1))</f>
        <v>-</v>
      </c>
      <c r="G1137" s="334"/>
      <c r="H1137" s="303" t="str">
        <f>IF($G1137="","-",_xlfn.XLOOKUP($G1137,Appr.Meta!$A:$A,Appr.Meta!$D:$D,"-",0,1))</f>
        <v>-</v>
      </c>
      <c r="I1137" s="302"/>
      <c r="J1137" s="303" t="str">
        <f>IF($I1137="","-",_xlfn.XLOOKUP($I1137,'CC.Meta'!$A:$A,'CC.Meta'!$D:$D,"-",0,1))</f>
        <v>-</v>
      </c>
      <c r="K1137" s="302"/>
      <c r="L1137" s="146" t="str">
        <f>IF($K1137="","-",_xlfn.XLOOKUP($K1137,Obj.Meta!$A:$A,Obj.Meta!$D:$D,"-",0,1))</f>
        <v>-</v>
      </c>
      <c r="M1137" s="300" t="str">
        <f>IF($K1137="","-",_xlfn.XLOOKUP($K1137,Obj.Meta!$A:$A,Obj.Meta!$F:$F,"-",0,1))</f>
        <v>-</v>
      </c>
      <c r="N1137" s="337" t="str">
        <f t="shared" si="35"/>
        <v>---</v>
      </c>
      <c r="O1137" s="333"/>
      <c r="P1137" s="54"/>
      <c r="Q1137" s="52"/>
      <c r="R1137" s="34"/>
      <c r="S1137" s="53"/>
      <c r="T1137" s="208"/>
      <c r="U1137" s="726"/>
      <c r="V1137" s="206"/>
      <c r="W1137" s="206"/>
      <c r="X1137" s="678"/>
      <c r="Y1137" s="34"/>
      <c r="Z1137" s="610"/>
      <c r="AA1137" s="608"/>
    </row>
    <row r="1138" spans="1:27">
      <c r="A1138" s="145" t="str">
        <f t="shared" si="34"/>
        <v>-</v>
      </c>
      <c r="B1138" s="146" t="str">
        <f>_xlfn.XLOOKUP($A1138,Dept.Meta!$A:$A,Dept.Meta!$F:$F,"-",0,1)</f>
        <v>-</v>
      </c>
      <c r="C1138" s="629" t="str">
        <f>_xlfn.XLOOKUP(_xlfn.CONCAT($G1138,"-",$I1138),Div.Meta!$H:$H,Div.Meta!$C:$C,"-",0,1)</f>
        <v>-</v>
      </c>
      <c r="D1138" s="302"/>
      <c r="E1138" s="146" t="str">
        <f>IF($D1138="","-",_xlfn.XLOOKUP($D1138,Fund.Meta!$A:$A,Fund.Meta!$D:$D,"-",0,1))</f>
        <v>-</v>
      </c>
      <c r="F1138" s="303" t="str">
        <f>IF($D1138="","-",_xlfn.XLOOKUP($D1138,Fund.Meta!$A:$A,Fund.Meta!$E:$E,"-",0,1))</f>
        <v>-</v>
      </c>
      <c r="G1138" s="334"/>
      <c r="H1138" s="303" t="str">
        <f>IF($G1138="","-",_xlfn.XLOOKUP($G1138,Appr.Meta!$A:$A,Appr.Meta!$D:$D,"-",0,1))</f>
        <v>-</v>
      </c>
      <c r="I1138" s="302"/>
      <c r="J1138" s="303" t="str">
        <f>IF($I1138="","-",_xlfn.XLOOKUP($I1138,'CC.Meta'!$A:$A,'CC.Meta'!$D:$D,"-",0,1))</f>
        <v>-</v>
      </c>
      <c r="K1138" s="302"/>
      <c r="L1138" s="146" t="str">
        <f>IF($K1138="","-",_xlfn.XLOOKUP($K1138,Obj.Meta!$A:$A,Obj.Meta!$D:$D,"-",0,1))</f>
        <v>-</v>
      </c>
      <c r="M1138" s="300" t="str">
        <f>IF($K1138="","-",_xlfn.XLOOKUP($K1138,Obj.Meta!$A:$A,Obj.Meta!$F:$F,"-",0,1))</f>
        <v>-</v>
      </c>
      <c r="N1138" s="337" t="str">
        <f t="shared" si="35"/>
        <v>---</v>
      </c>
      <c r="O1138" s="333"/>
      <c r="P1138" s="54"/>
      <c r="Q1138" s="52"/>
      <c r="R1138" s="34"/>
      <c r="S1138" s="53"/>
      <c r="T1138" s="208"/>
      <c r="U1138" s="726"/>
      <c r="V1138" s="206"/>
      <c r="W1138" s="206"/>
      <c r="X1138" s="678"/>
      <c r="Y1138" s="34"/>
      <c r="Z1138" s="610"/>
      <c r="AA1138" s="608"/>
    </row>
    <row r="1139" spans="1:27">
      <c r="A1139" s="145" t="str">
        <f t="shared" si="34"/>
        <v>-</v>
      </c>
      <c r="B1139" s="146" t="str">
        <f>_xlfn.XLOOKUP($A1139,Dept.Meta!$A:$A,Dept.Meta!$F:$F,"-",0,1)</f>
        <v>-</v>
      </c>
      <c r="C1139" s="629" t="str">
        <f>_xlfn.XLOOKUP(_xlfn.CONCAT($G1139,"-",$I1139),Div.Meta!$H:$H,Div.Meta!$C:$C,"-",0,1)</f>
        <v>-</v>
      </c>
      <c r="D1139" s="302"/>
      <c r="E1139" s="146" t="str">
        <f>IF($D1139="","-",_xlfn.XLOOKUP($D1139,Fund.Meta!$A:$A,Fund.Meta!$D:$D,"-",0,1))</f>
        <v>-</v>
      </c>
      <c r="F1139" s="303" t="str">
        <f>IF($D1139="","-",_xlfn.XLOOKUP($D1139,Fund.Meta!$A:$A,Fund.Meta!$E:$E,"-",0,1))</f>
        <v>-</v>
      </c>
      <c r="G1139" s="334"/>
      <c r="H1139" s="303" t="str">
        <f>IF($G1139="","-",_xlfn.XLOOKUP($G1139,Appr.Meta!$A:$A,Appr.Meta!$D:$D,"-",0,1))</f>
        <v>-</v>
      </c>
      <c r="I1139" s="302"/>
      <c r="J1139" s="303" t="str">
        <f>IF($I1139="","-",_xlfn.XLOOKUP($I1139,'CC.Meta'!$A:$A,'CC.Meta'!$D:$D,"-",0,1))</f>
        <v>-</v>
      </c>
      <c r="K1139" s="302"/>
      <c r="L1139" s="146" t="str">
        <f>IF($K1139="","-",_xlfn.XLOOKUP($K1139,Obj.Meta!$A:$A,Obj.Meta!$D:$D,"-",0,1))</f>
        <v>-</v>
      </c>
      <c r="M1139" s="300" t="str">
        <f>IF($K1139="","-",_xlfn.XLOOKUP($K1139,Obj.Meta!$A:$A,Obj.Meta!$F:$F,"-",0,1))</f>
        <v>-</v>
      </c>
      <c r="N1139" s="337" t="str">
        <f t="shared" si="35"/>
        <v>---</v>
      </c>
      <c r="O1139" s="333"/>
      <c r="P1139" s="54"/>
      <c r="Q1139" s="52"/>
      <c r="R1139" s="34"/>
      <c r="S1139" s="53"/>
      <c r="T1139" s="208"/>
      <c r="U1139" s="726"/>
      <c r="V1139" s="206"/>
      <c r="W1139" s="206"/>
      <c r="X1139" s="678"/>
      <c r="Y1139" s="34"/>
      <c r="Z1139" s="610"/>
      <c r="AA1139" s="608"/>
    </row>
    <row r="1140" spans="1:27">
      <c r="A1140" s="145" t="str">
        <f t="shared" si="34"/>
        <v>-</v>
      </c>
      <c r="B1140" s="146" t="str">
        <f>_xlfn.XLOOKUP($A1140,Dept.Meta!$A:$A,Dept.Meta!$F:$F,"-",0,1)</f>
        <v>-</v>
      </c>
      <c r="C1140" s="629" t="str">
        <f>_xlfn.XLOOKUP(_xlfn.CONCAT($G1140,"-",$I1140),Div.Meta!$H:$H,Div.Meta!$C:$C,"-",0,1)</f>
        <v>-</v>
      </c>
      <c r="D1140" s="302"/>
      <c r="E1140" s="146" t="str">
        <f>IF($D1140="","-",_xlfn.XLOOKUP($D1140,Fund.Meta!$A:$A,Fund.Meta!$D:$D,"-",0,1))</f>
        <v>-</v>
      </c>
      <c r="F1140" s="303" t="str">
        <f>IF($D1140="","-",_xlfn.XLOOKUP($D1140,Fund.Meta!$A:$A,Fund.Meta!$E:$E,"-",0,1))</f>
        <v>-</v>
      </c>
      <c r="G1140" s="334"/>
      <c r="H1140" s="303" t="str">
        <f>IF($G1140="","-",_xlfn.XLOOKUP($G1140,Appr.Meta!$A:$A,Appr.Meta!$D:$D,"-",0,1))</f>
        <v>-</v>
      </c>
      <c r="I1140" s="302"/>
      <c r="J1140" s="303" t="str">
        <f>IF($I1140="","-",_xlfn.XLOOKUP($I1140,'CC.Meta'!$A:$A,'CC.Meta'!$D:$D,"-",0,1))</f>
        <v>-</v>
      </c>
      <c r="K1140" s="302"/>
      <c r="L1140" s="146" t="str">
        <f>IF($K1140="","-",_xlfn.XLOOKUP($K1140,Obj.Meta!$A:$A,Obj.Meta!$D:$D,"-",0,1))</f>
        <v>-</v>
      </c>
      <c r="M1140" s="300" t="str">
        <f>IF($K1140="","-",_xlfn.XLOOKUP($K1140,Obj.Meta!$A:$A,Obj.Meta!$F:$F,"-",0,1))</f>
        <v>-</v>
      </c>
      <c r="N1140" s="337" t="str">
        <f t="shared" si="35"/>
        <v>---</v>
      </c>
      <c r="O1140" s="333"/>
      <c r="P1140" s="54"/>
      <c r="Q1140" s="52"/>
      <c r="R1140" s="34"/>
      <c r="S1140" s="53"/>
      <c r="T1140" s="208"/>
      <c r="U1140" s="726"/>
      <c r="V1140" s="206"/>
      <c r="W1140" s="206"/>
      <c r="X1140" s="678"/>
      <c r="Y1140" s="34"/>
      <c r="Z1140" s="610"/>
      <c r="AA1140" s="608"/>
    </row>
    <row r="1141" spans="1:27">
      <c r="A1141" s="145" t="str">
        <f t="shared" si="34"/>
        <v>-</v>
      </c>
      <c r="B1141" s="146" t="str">
        <f>_xlfn.XLOOKUP($A1141,Dept.Meta!$A:$A,Dept.Meta!$F:$F,"-",0,1)</f>
        <v>-</v>
      </c>
      <c r="C1141" s="629" t="str">
        <f>_xlfn.XLOOKUP(_xlfn.CONCAT($G1141,"-",$I1141),Div.Meta!$H:$H,Div.Meta!$C:$C,"-",0,1)</f>
        <v>-</v>
      </c>
      <c r="D1141" s="302"/>
      <c r="E1141" s="146" t="str">
        <f>IF($D1141="","-",_xlfn.XLOOKUP($D1141,Fund.Meta!$A:$A,Fund.Meta!$D:$D,"-",0,1))</f>
        <v>-</v>
      </c>
      <c r="F1141" s="303" t="str">
        <f>IF($D1141="","-",_xlfn.XLOOKUP($D1141,Fund.Meta!$A:$A,Fund.Meta!$E:$E,"-",0,1))</f>
        <v>-</v>
      </c>
      <c r="G1141" s="334"/>
      <c r="H1141" s="303" t="str">
        <f>IF($G1141="","-",_xlfn.XLOOKUP($G1141,Appr.Meta!$A:$A,Appr.Meta!$D:$D,"-",0,1))</f>
        <v>-</v>
      </c>
      <c r="I1141" s="302"/>
      <c r="J1141" s="303" t="str">
        <f>IF($I1141="","-",_xlfn.XLOOKUP($I1141,'CC.Meta'!$A:$A,'CC.Meta'!$D:$D,"-",0,1))</f>
        <v>-</v>
      </c>
      <c r="K1141" s="302"/>
      <c r="L1141" s="146" t="str">
        <f>IF($K1141="","-",_xlfn.XLOOKUP($K1141,Obj.Meta!$A:$A,Obj.Meta!$D:$D,"-",0,1))</f>
        <v>-</v>
      </c>
      <c r="M1141" s="300" t="str">
        <f>IF($K1141="","-",_xlfn.XLOOKUP($K1141,Obj.Meta!$A:$A,Obj.Meta!$F:$F,"-",0,1))</f>
        <v>-</v>
      </c>
      <c r="N1141" s="337" t="str">
        <f t="shared" si="35"/>
        <v>---</v>
      </c>
      <c r="O1141" s="333"/>
      <c r="P1141" s="54"/>
      <c r="Q1141" s="52"/>
      <c r="R1141" s="34"/>
      <c r="S1141" s="53"/>
      <c r="T1141" s="208"/>
      <c r="U1141" s="726"/>
      <c r="V1141" s="206"/>
      <c r="W1141" s="206"/>
      <c r="X1141" s="678"/>
      <c r="Y1141" s="34"/>
      <c r="Z1141" s="610"/>
      <c r="AA1141" s="608"/>
    </row>
    <row r="1142" spans="1:27">
      <c r="A1142" s="145" t="str">
        <f t="shared" si="34"/>
        <v>-</v>
      </c>
      <c r="B1142" s="146" t="str">
        <f>_xlfn.XLOOKUP($A1142,Dept.Meta!$A:$A,Dept.Meta!$F:$F,"-",0,1)</f>
        <v>-</v>
      </c>
      <c r="C1142" s="629" t="str">
        <f>_xlfn.XLOOKUP(_xlfn.CONCAT($G1142,"-",$I1142),Div.Meta!$H:$H,Div.Meta!$C:$C,"-",0,1)</f>
        <v>-</v>
      </c>
      <c r="D1142" s="302"/>
      <c r="E1142" s="146" t="str">
        <f>IF($D1142="","-",_xlfn.XLOOKUP($D1142,Fund.Meta!$A:$A,Fund.Meta!$D:$D,"-",0,1))</f>
        <v>-</v>
      </c>
      <c r="F1142" s="303" t="str">
        <f>IF($D1142="","-",_xlfn.XLOOKUP($D1142,Fund.Meta!$A:$A,Fund.Meta!$E:$E,"-",0,1))</f>
        <v>-</v>
      </c>
      <c r="G1142" s="334"/>
      <c r="H1142" s="303" t="str">
        <f>IF($G1142="","-",_xlfn.XLOOKUP($G1142,Appr.Meta!$A:$A,Appr.Meta!$D:$D,"-",0,1))</f>
        <v>-</v>
      </c>
      <c r="I1142" s="302"/>
      <c r="J1142" s="303" t="str">
        <f>IF($I1142="","-",_xlfn.XLOOKUP($I1142,'CC.Meta'!$A:$A,'CC.Meta'!$D:$D,"-",0,1))</f>
        <v>-</v>
      </c>
      <c r="K1142" s="302"/>
      <c r="L1142" s="146" t="str">
        <f>IF($K1142="","-",_xlfn.XLOOKUP($K1142,Obj.Meta!$A:$A,Obj.Meta!$D:$D,"-",0,1))</f>
        <v>-</v>
      </c>
      <c r="M1142" s="300" t="str">
        <f>IF($K1142="","-",_xlfn.XLOOKUP($K1142,Obj.Meta!$A:$A,Obj.Meta!$F:$F,"-",0,1))</f>
        <v>-</v>
      </c>
      <c r="N1142" s="337" t="str">
        <f t="shared" si="35"/>
        <v>---</v>
      </c>
      <c r="O1142" s="333"/>
      <c r="P1142" s="54"/>
      <c r="Q1142" s="52"/>
      <c r="R1142" s="34"/>
      <c r="S1142" s="53"/>
      <c r="T1142" s="208"/>
      <c r="U1142" s="726"/>
      <c r="V1142" s="206"/>
      <c r="W1142" s="206"/>
      <c r="X1142" s="678"/>
      <c r="Y1142" s="34"/>
      <c r="Z1142" s="610"/>
      <c r="AA1142" s="608"/>
    </row>
    <row r="1143" spans="1:27">
      <c r="A1143" s="145" t="str">
        <f t="shared" si="34"/>
        <v>-</v>
      </c>
      <c r="B1143" s="146" t="str">
        <f>_xlfn.XLOOKUP($A1143,Dept.Meta!$A:$A,Dept.Meta!$F:$F,"-",0,1)</f>
        <v>-</v>
      </c>
      <c r="C1143" s="629" t="str">
        <f>_xlfn.XLOOKUP(_xlfn.CONCAT($G1143,"-",$I1143),Div.Meta!$H:$H,Div.Meta!$C:$C,"-",0,1)</f>
        <v>-</v>
      </c>
      <c r="D1143" s="302"/>
      <c r="E1143" s="146" t="str">
        <f>IF($D1143="","-",_xlfn.XLOOKUP($D1143,Fund.Meta!$A:$A,Fund.Meta!$D:$D,"-",0,1))</f>
        <v>-</v>
      </c>
      <c r="F1143" s="303" t="str">
        <f>IF($D1143="","-",_xlfn.XLOOKUP($D1143,Fund.Meta!$A:$A,Fund.Meta!$E:$E,"-",0,1))</f>
        <v>-</v>
      </c>
      <c r="G1143" s="334"/>
      <c r="H1143" s="303" t="str">
        <f>IF($G1143="","-",_xlfn.XLOOKUP($G1143,Appr.Meta!$A:$A,Appr.Meta!$D:$D,"-",0,1))</f>
        <v>-</v>
      </c>
      <c r="I1143" s="302"/>
      <c r="J1143" s="303" t="str">
        <f>IF($I1143="","-",_xlfn.XLOOKUP($I1143,'CC.Meta'!$A:$A,'CC.Meta'!$D:$D,"-",0,1))</f>
        <v>-</v>
      </c>
      <c r="K1143" s="302"/>
      <c r="L1143" s="146" t="str">
        <f>IF($K1143="","-",_xlfn.XLOOKUP($K1143,Obj.Meta!$A:$A,Obj.Meta!$D:$D,"-",0,1))</f>
        <v>-</v>
      </c>
      <c r="M1143" s="300" t="str">
        <f>IF($K1143="","-",_xlfn.XLOOKUP($K1143,Obj.Meta!$A:$A,Obj.Meta!$F:$F,"-",0,1))</f>
        <v>-</v>
      </c>
      <c r="N1143" s="337" t="str">
        <f t="shared" si="35"/>
        <v>---</v>
      </c>
      <c r="O1143" s="333"/>
      <c r="P1143" s="54"/>
      <c r="Q1143" s="52"/>
      <c r="R1143" s="34"/>
      <c r="S1143" s="53"/>
      <c r="T1143" s="208"/>
      <c r="U1143" s="726"/>
      <c r="V1143" s="206"/>
      <c r="W1143" s="206"/>
      <c r="X1143" s="678"/>
      <c r="Y1143" s="34"/>
      <c r="Z1143" s="610"/>
      <c r="AA1143" s="608"/>
    </row>
    <row r="1144" spans="1:27">
      <c r="A1144" s="145" t="str">
        <f t="shared" si="34"/>
        <v>-</v>
      </c>
      <c r="B1144" s="146" t="str">
        <f>_xlfn.XLOOKUP($A1144,Dept.Meta!$A:$A,Dept.Meta!$F:$F,"-",0,1)</f>
        <v>-</v>
      </c>
      <c r="C1144" s="629" t="str">
        <f>_xlfn.XLOOKUP(_xlfn.CONCAT($G1144,"-",$I1144),Div.Meta!$H:$H,Div.Meta!$C:$C,"-",0,1)</f>
        <v>-</v>
      </c>
      <c r="D1144" s="302"/>
      <c r="E1144" s="146" t="str">
        <f>IF($D1144="","-",_xlfn.XLOOKUP($D1144,Fund.Meta!$A:$A,Fund.Meta!$D:$D,"-",0,1))</f>
        <v>-</v>
      </c>
      <c r="F1144" s="303" t="str">
        <f>IF($D1144="","-",_xlfn.XLOOKUP($D1144,Fund.Meta!$A:$A,Fund.Meta!$E:$E,"-",0,1))</f>
        <v>-</v>
      </c>
      <c r="G1144" s="334"/>
      <c r="H1144" s="303" t="str">
        <f>IF($G1144="","-",_xlfn.XLOOKUP($G1144,Appr.Meta!$A:$A,Appr.Meta!$D:$D,"-",0,1))</f>
        <v>-</v>
      </c>
      <c r="I1144" s="302"/>
      <c r="J1144" s="303" t="str">
        <f>IF($I1144="","-",_xlfn.XLOOKUP($I1144,'CC.Meta'!$A:$A,'CC.Meta'!$D:$D,"-",0,1))</f>
        <v>-</v>
      </c>
      <c r="K1144" s="302"/>
      <c r="L1144" s="146" t="str">
        <f>IF($K1144="","-",_xlfn.XLOOKUP($K1144,Obj.Meta!$A:$A,Obj.Meta!$D:$D,"-",0,1))</f>
        <v>-</v>
      </c>
      <c r="M1144" s="300" t="str">
        <f>IF($K1144="","-",_xlfn.XLOOKUP($K1144,Obj.Meta!$A:$A,Obj.Meta!$F:$F,"-",0,1))</f>
        <v>-</v>
      </c>
      <c r="N1144" s="337" t="str">
        <f t="shared" si="35"/>
        <v>---</v>
      </c>
      <c r="O1144" s="333"/>
      <c r="P1144" s="54"/>
      <c r="Q1144" s="52"/>
      <c r="R1144" s="34"/>
      <c r="S1144" s="53"/>
      <c r="T1144" s="208"/>
      <c r="U1144" s="726"/>
      <c r="V1144" s="206"/>
      <c r="W1144" s="206"/>
      <c r="X1144" s="678"/>
      <c r="Y1144" s="34"/>
      <c r="Z1144" s="610"/>
      <c r="AA1144" s="608"/>
    </row>
    <row r="1145" spans="1:27">
      <c r="A1145" s="145" t="str">
        <f t="shared" si="34"/>
        <v>-</v>
      </c>
      <c r="B1145" s="146" t="str">
        <f>_xlfn.XLOOKUP($A1145,Dept.Meta!$A:$A,Dept.Meta!$F:$F,"-",0,1)</f>
        <v>-</v>
      </c>
      <c r="C1145" s="629" t="str">
        <f>_xlfn.XLOOKUP(_xlfn.CONCAT($G1145,"-",$I1145),Div.Meta!$H:$H,Div.Meta!$C:$C,"-",0,1)</f>
        <v>-</v>
      </c>
      <c r="D1145" s="302"/>
      <c r="E1145" s="146" t="str">
        <f>IF($D1145="","-",_xlfn.XLOOKUP($D1145,Fund.Meta!$A:$A,Fund.Meta!$D:$D,"-",0,1))</f>
        <v>-</v>
      </c>
      <c r="F1145" s="303" t="str">
        <f>IF($D1145="","-",_xlfn.XLOOKUP($D1145,Fund.Meta!$A:$A,Fund.Meta!$E:$E,"-",0,1))</f>
        <v>-</v>
      </c>
      <c r="G1145" s="334"/>
      <c r="H1145" s="303" t="str">
        <f>IF($G1145="","-",_xlfn.XLOOKUP($G1145,Appr.Meta!$A:$A,Appr.Meta!$D:$D,"-",0,1))</f>
        <v>-</v>
      </c>
      <c r="I1145" s="302"/>
      <c r="J1145" s="303" t="str">
        <f>IF($I1145="","-",_xlfn.XLOOKUP($I1145,'CC.Meta'!$A:$A,'CC.Meta'!$D:$D,"-",0,1))</f>
        <v>-</v>
      </c>
      <c r="K1145" s="302"/>
      <c r="L1145" s="146" t="str">
        <f>IF($K1145="","-",_xlfn.XLOOKUP($K1145,Obj.Meta!$A:$A,Obj.Meta!$D:$D,"-",0,1))</f>
        <v>-</v>
      </c>
      <c r="M1145" s="300" t="str">
        <f>IF($K1145="","-",_xlfn.XLOOKUP($K1145,Obj.Meta!$A:$A,Obj.Meta!$F:$F,"-",0,1))</f>
        <v>-</v>
      </c>
      <c r="N1145" s="337" t="str">
        <f t="shared" si="35"/>
        <v>---</v>
      </c>
      <c r="O1145" s="333"/>
      <c r="P1145" s="54"/>
      <c r="Q1145" s="52"/>
      <c r="R1145" s="34"/>
      <c r="S1145" s="53"/>
      <c r="T1145" s="208"/>
      <c r="U1145" s="726"/>
      <c r="V1145" s="206"/>
      <c r="W1145" s="206"/>
      <c r="X1145" s="678"/>
      <c r="Y1145" s="34"/>
      <c r="Z1145" s="610"/>
      <c r="AA1145" s="608"/>
    </row>
    <row r="1146" spans="1:27">
      <c r="A1146" s="145" t="str">
        <f t="shared" si="34"/>
        <v>-</v>
      </c>
      <c r="B1146" s="146" t="str">
        <f>_xlfn.XLOOKUP($A1146,Dept.Meta!$A:$A,Dept.Meta!$F:$F,"-",0,1)</f>
        <v>-</v>
      </c>
      <c r="C1146" s="629" t="str">
        <f>_xlfn.XLOOKUP(_xlfn.CONCAT($G1146,"-",$I1146),Div.Meta!$H:$H,Div.Meta!$C:$C,"-",0,1)</f>
        <v>-</v>
      </c>
      <c r="D1146" s="302"/>
      <c r="E1146" s="146" t="str">
        <f>IF($D1146="","-",_xlfn.XLOOKUP($D1146,Fund.Meta!$A:$A,Fund.Meta!$D:$D,"-",0,1))</f>
        <v>-</v>
      </c>
      <c r="F1146" s="303" t="str">
        <f>IF($D1146="","-",_xlfn.XLOOKUP($D1146,Fund.Meta!$A:$A,Fund.Meta!$E:$E,"-",0,1))</f>
        <v>-</v>
      </c>
      <c r="G1146" s="334"/>
      <c r="H1146" s="303" t="str">
        <f>IF($G1146="","-",_xlfn.XLOOKUP($G1146,Appr.Meta!$A:$A,Appr.Meta!$D:$D,"-",0,1))</f>
        <v>-</v>
      </c>
      <c r="I1146" s="302"/>
      <c r="J1146" s="303" t="str">
        <f>IF($I1146="","-",_xlfn.XLOOKUP($I1146,'CC.Meta'!$A:$A,'CC.Meta'!$D:$D,"-",0,1))</f>
        <v>-</v>
      </c>
      <c r="K1146" s="302"/>
      <c r="L1146" s="146" t="str">
        <f>IF($K1146="","-",_xlfn.XLOOKUP($K1146,Obj.Meta!$A:$A,Obj.Meta!$D:$D,"-",0,1))</f>
        <v>-</v>
      </c>
      <c r="M1146" s="300" t="str">
        <f>IF($K1146="","-",_xlfn.XLOOKUP($K1146,Obj.Meta!$A:$A,Obj.Meta!$F:$F,"-",0,1))</f>
        <v>-</v>
      </c>
      <c r="N1146" s="337" t="str">
        <f t="shared" si="35"/>
        <v>---</v>
      </c>
      <c r="O1146" s="333"/>
      <c r="P1146" s="54"/>
      <c r="Q1146" s="52"/>
      <c r="R1146" s="34"/>
      <c r="S1146" s="53"/>
      <c r="T1146" s="208"/>
      <c r="U1146" s="726"/>
      <c r="V1146" s="206"/>
      <c r="W1146" s="206"/>
      <c r="X1146" s="678"/>
      <c r="Y1146" s="34"/>
      <c r="Z1146" s="610"/>
      <c r="AA1146" s="608"/>
    </row>
    <row r="1147" spans="1:27">
      <c r="A1147" s="145" t="str">
        <f t="shared" si="34"/>
        <v>-</v>
      </c>
      <c r="B1147" s="146" t="str">
        <f>_xlfn.XLOOKUP($A1147,Dept.Meta!$A:$A,Dept.Meta!$F:$F,"-",0,1)</f>
        <v>-</v>
      </c>
      <c r="C1147" s="629" t="str">
        <f>_xlfn.XLOOKUP(_xlfn.CONCAT($G1147,"-",$I1147),Div.Meta!$H:$H,Div.Meta!$C:$C,"-",0,1)</f>
        <v>-</v>
      </c>
      <c r="D1147" s="302"/>
      <c r="E1147" s="146" t="str">
        <f>IF($D1147="","-",_xlfn.XLOOKUP($D1147,Fund.Meta!$A:$A,Fund.Meta!$D:$D,"-",0,1))</f>
        <v>-</v>
      </c>
      <c r="F1147" s="303" t="str">
        <f>IF($D1147="","-",_xlfn.XLOOKUP($D1147,Fund.Meta!$A:$A,Fund.Meta!$E:$E,"-",0,1))</f>
        <v>-</v>
      </c>
      <c r="G1147" s="334"/>
      <c r="H1147" s="303" t="str">
        <f>IF($G1147="","-",_xlfn.XLOOKUP($G1147,Appr.Meta!$A:$A,Appr.Meta!$D:$D,"-",0,1))</f>
        <v>-</v>
      </c>
      <c r="I1147" s="302"/>
      <c r="J1147" s="303" t="str">
        <f>IF($I1147="","-",_xlfn.XLOOKUP($I1147,'CC.Meta'!$A:$A,'CC.Meta'!$D:$D,"-",0,1))</f>
        <v>-</v>
      </c>
      <c r="K1147" s="302"/>
      <c r="L1147" s="146" t="str">
        <f>IF($K1147="","-",_xlfn.XLOOKUP($K1147,Obj.Meta!$A:$A,Obj.Meta!$D:$D,"-",0,1))</f>
        <v>-</v>
      </c>
      <c r="M1147" s="300" t="str">
        <f>IF($K1147="","-",_xlfn.XLOOKUP($K1147,Obj.Meta!$A:$A,Obj.Meta!$F:$F,"-",0,1))</f>
        <v>-</v>
      </c>
      <c r="N1147" s="337" t="str">
        <f t="shared" si="35"/>
        <v>---</v>
      </c>
      <c r="O1147" s="333"/>
      <c r="P1147" s="54"/>
      <c r="Q1147" s="52"/>
      <c r="R1147" s="34"/>
      <c r="S1147" s="53"/>
      <c r="T1147" s="208"/>
      <c r="U1147" s="726"/>
      <c r="V1147" s="206"/>
      <c r="W1147" s="206"/>
      <c r="X1147" s="678"/>
      <c r="Y1147" s="34"/>
      <c r="Z1147" s="610"/>
      <c r="AA1147" s="608"/>
    </row>
    <row r="1148" spans="1:27">
      <c r="A1148" s="145" t="str">
        <f t="shared" si="34"/>
        <v>-</v>
      </c>
      <c r="B1148" s="146" t="str">
        <f>_xlfn.XLOOKUP($A1148,Dept.Meta!$A:$A,Dept.Meta!$F:$F,"-",0,1)</f>
        <v>-</v>
      </c>
      <c r="C1148" s="629" t="str">
        <f>_xlfn.XLOOKUP(_xlfn.CONCAT($G1148,"-",$I1148),Div.Meta!$H:$H,Div.Meta!$C:$C,"-",0,1)</f>
        <v>-</v>
      </c>
      <c r="D1148" s="302"/>
      <c r="E1148" s="146" t="str">
        <f>IF($D1148="","-",_xlfn.XLOOKUP($D1148,Fund.Meta!$A:$A,Fund.Meta!$D:$D,"-",0,1))</f>
        <v>-</v>
      </c>
      <c r="F1148" s="303" t="str">
        <f>IF($D1148="","-",_xlfn.XLOOKUP($D1148,Fund.Meta!$A:$A,Fund.Meta!$E:$E,"-",0,1))</f>
        <v>-</v>
      </c>
      <c r="G1148" s="334"/>
      <c r="H1148" s="303" t="str">
        <f>IF($G1148="","-",_xlfn.XLOOKUP($G1148,Appr.Meta!$A:$A,Appr.Meta!$D:$D,"-",0,1))</f>
        <v>-</v>
      </c>
      <c r="I1148" s="302"/>
      <c r="J1148" s="303" t="str">
        <f>IF($I1148="","-",_xlfn.XLOOKUP($I1148,'CC.Meta'!$A:$A,'CC.Meta'!$D:$D,"-",0,1))</f>
        <v>-</v>
      </c>
      <c r="K1148" s="302"/>
      <c r="L1148" s="146" t="str">
        <f>IF($K1148="","-",_xlfn.XLOOKUP($K1148,Obj.Meta!$A:$A,Obj.Meta!$D:$D,"-",0,1))</f>
        <v>-</v>
      </c>
      <c r="M1148" s="300" t="str">
        <f>IF($K1148="","-",_xlfn.XLOOKUP($K1148,Obj.Meta!$A:$A,Obj.Meta!$F:$F,"-",0,1))</f>
        <v>-</v>
      </c>
      <c r="N1148" s="337" t="str">
        <f t="shared" si="35"/>
        <v>---</v>
      </c>
      <c r="O1148" s="333"/>
      <c r="P1148" s="54"/>
      <c r="Q1148" s="52"/>
      <c r="R1148" s="34"/>
      <c r="S1148" s="53"/>
      <c r="T1148" s="208"/>
      <c r="U1148" s="726"/>
      <c r="V1148" s="206"/>
      <c r="W1148" s="206"/>
      <c r="X1148" s="678"/>
      <c r="Y1148" s="34"/>
      <c r="Z1148" s="610"/>
      <c r="AA1148" s="608"/>
    </row>
    <row r="1149" spans="1:27">
      <c r="A1149" s="145" t="str">
        <f t="shared" si="34"/>
        <v>-</v>
      </c>
      <c r="B1149" s="146" t="str">
        <f>_xlfn.XLOOKUP($A1149,Dept.Meta!$A:$A,Dept.Meta!$F:$F,"-",0,1)</f>
        <v>-</v>
      </c>
      <c r="C1149" s="629" t="str">
        <f>_xlfn.XLOOKUP(_xlfn.CONCAT($G1149,"-",$I1149),Div.Meta!$H:$H,Div.Meta!$C:$C,"-",0,1)</f>
        <v>-</v>
      </c>
      <c r="D1149" s="302"/>
      <c r="E1149" s="146" t="str">
        <f>IF($D1149="","-",_xlfn.XLOOKUP($D1149,Fund.Meta!$A:$A,Fund.Meta!$D:$D,"-",0,1))</f>
        <v>-</v>
      </c>
      <c r="F1149" s="303" t="str">
        <f>IF($D1149="","-",_xlfn.XLOOKUP($D1149,Fund.Meta!$A:$A,Fund.Meta!$E:$E,"-",0,1))</f>
        <v>-</v>
      </c>
      <c r="G1149" s="334"/>
      <c r="H1149" s="303" t="str">
        <f>IF($G1149="","-",_xlfn.XLOOKUP($G1149,Appr.Meta!$A:$A,Appr.Meta!$D:$D,"-",0,1))</f>
        <v>-</v>
      </c>
      <c r="I1149" s="302"/>
      <c r="J1149" s="303" t="str">
        <f>IF($I1149="","-",_xlfn.XLOOKUP($I1149,'CC.Meta'!$A:$A,'CC.Meta'!$D:$D,"-",0,1))</f>
        <v>-</v>
      </c>
      <c r="K1149" s="302"/>
      <c r="L1149" s="146" t="str">
        <f>IF($K1149="","-",_xlfn.XLOOKUP($K1149,Obj.Meta!$A:$A,Obj.Meta!$D:$D,"-",0,1))</f>
        <v>-</v>
      </c>
      <c r="M1149" s="300" t="str">
        <f>IF($K1149="","-",_xlfn.XLOOKUP($K1149,Obj.Meta!$A:$A,Obj.Meta!$F:$F,"-",0,1))</f>
        <v>-</v>
      </c>
      <c r="N1149" s="337" t="str">
        <f t="shared" si="35"/>
        <v>---</v>
      </c>
      <c r="O1149" s="333"/>
      <c r="P1149" s="54"/>
      <c r="Q1149" s="52"/>
      <c r="R1149" s="34"/>
      <c r="S1149" s="53"/>
      <c r="T1149" s="208"/>
      <c r="U1149" s="726"/>
      <c r="V1149" s="206"/>
      <c r="W1149" s="206"/>
      <c r="X1149" s="678"/>
      <c r="Y1149" s="34"/>
      <c r="Z1149" s="610"/>
      <c r="AA1149" s="608"/>
    </row>
    <row r="1150" spans="1:27">
      <c r="A1150" s="145" t="str">
        <f t="shared" si="34"/>
        <v>-</v>
      </c>
      <c r="B1150" s="146" t="str">
        <f>_xlfn.XLOOKUP($A1150,Dept.Meta!$A:$A,Dept.Meta!$F:$F,"-",0,1)</f>
        <v>-</v>
      </c>
      <c r="C1150" s="629" t="str">
        <f>_xlfn.XLOOKUP(_xlfn.CONCAT($G1150,"-",$I1150),Div.Meta!$H:$H,Div.Meta!$C:$C,"-",0,1)</f>
        <v>-</v>
      </c>
      <c r="D1150" s="302"/>
      <c r="E1150" s="146" t="str">
        <f>IF($D1150="","-",_xlfn.XLOOKUP($D1150,Fund.Meta!$A:$A,Fund.Meta!$D:$D,"-",0,1))</f>
        <v>-</v>
      </c>
      <c r="F1150" s="303" t="str">
        <f>IF($D1150="","-",_xlfn.XLOOKUP($D1150,Fund.Meta!$A:$A,Fund.Meta!$E:$E,"-",0,1))</f>
        <v>-</v>
      </c>
      <c r="G1150" s="334"/>
      <c r="H1150" s="303" t="str">
        <f>IF($G1150="","-",_xlfn.XLOOKUP($G1150,Appr.Meta!$A:$A,Appr.Meta!$D:$D,"-",0,1))</f>
        <v>-</v>
      </c>
      <c r="I1150" s="302"/>
      <c r="J1150" s="303" t="str">
        <f>IF($I1150="","-",_xlfn.XLOOKUP($I1150,'CC.Meta'!$A:$A,'CC.Meta'!$D:$D,"-",0,1))</f>
        <v>-</v>
      </c>
      <c r="K1150" s="302"/>
      <c r="L1150" s="146" t="str">
        <f>IF($K1150="","-",_xlfn.XLOOKUP($K1150,Obj.Meta!$A:$A,Obj.Meta!$D:$D,"-",0,1))</f>
        <v>-</v>
      </c>
      <c r="M1150" s="300" t="str">
        <f>IF($K1150="","-",_xlfn.XLOOKUP($K1150,Obj.Meta!$A:$A,Obj.Meta!$F:$F,"-",0,1))</f>
        <v>-</v>
      </c>
      <c r="N1150" s="337" t="str">
        <f t="shared" si="35"/>
        <v>---</v>
      </c>
      <c r="O1150" s="333"/>
      <c r="P1150" s="54"/>
      <c r="Q1150" s="52"/>
      <c r="R1150" s="34"/>
      <c r="S1150" s="53"/>
      <c r="T1150" s="208"/>
      <c r="U1150" s="726"/>
      <c r="V1150" s="206"/>
      <c r="W1150" s="206"/>
      <c r="X1150" s="678"/>
      <c r="Y1150" s="34"/>
      <c r="Z1150" s="610"/>
      <c r="AA1150" s="608"/>
    </row>
    <row r="1151" spans="1:27">
      <c r="A1151" s="145" t="str">
        <f t="shared" si="34"/>
        <v>-</v>
      </c>
      <c r="B1151" s="146" t="str">
        <f>_xlfn.XLOOKUP($A1151,Dept.Meta!$A:$A,Dept.Meta!$F:$F,"-",0,1)</f>
        <v>-</v>
      </c>
      <c r="C1151" s="629" t="str">
        <f>_xlfn.XLOOKUP(_xlfn.CONCAT($G1151,"-",$I1151),Div.Meta!$H:$H,Div.Meta!$C:$C,"-",0,1)</f>
        <v>-</v>
      </c>
      <c r="D1151" s="302"/>
      <c r="E1151" s="146" t="str">
        <f>IF($D1151="","-",_xlfn.XLOOKUP($D1151,Fund.Meta!$A:$A,Fund.Meta!$D:$D,"-",0,1))</f>
        <v>-</v>
      </c>
      <c r="F1151" s="303" t="str">
        <f>IF($D1151="","-",_xlfn.XLOOKUP($D1151,Fund.Meta!$A:$A,Fund.Meta!$E:$E,"-",0,1))</f>
        <v>-</v>
      </c>
      <c r="G1151" s="334"/>
      <c r="H1151" s="303" t="str">
        <f>IF($G1151="","-",_xlfn.XLOOKUP($G1151,Appr.Meta!$A:$A,Appr.Meta!$D:$D,"-",0,1))</f>
        <v>-</v>
      </c>
      <c r="I1151" s="302"/>
      <c r="J1151" s="303" t="str">
        <f>IF($I1151="","-",_xlfn.XLOOKUP($I1151,'CC.Meta'!$A:$A,'CC.Meta'!$D:$D,"-",0,1))</f>
        <v>-</v>
      </c>
      <c r="K1151" s="302"/>
      <c r="L1151" s="146" t="str">
        <f>IF($K1151="","-",_xlfn.XLOOKUP($K1151,Obj.Meta!$A:$A,Obj.Meta!$D:$D,"-",0,1))</f>
        <v>-</v>
      </c>
      <c r="M1151" s="300" t="str">
        <f>IF($K1151="","-",_xlfn.XLOOKUP($K1151,Obj.Meta!$A:$A,Obj.Meta!$F:$F,"-",0,1))</f>
        <v>-</v>
      </c>
      <c r="N1151" s="337" t="str">
        <f t="shared" si="35"/>
        <v>---</v>
      </c>
      <c r="O1151" s="333"/>
      <c r="P1151" s="54"/>
      <c r="Q1151" s="52"/>
      <c r="R1151" s="34"/>
      <c r="S1151" s="53"/>
      <c r="T1151" s="208"/>
      <c r="U1151" s="726"/>
      <c r="V1151" s="206"/>
      <c r="W1151" s="206"/>
      <c r="X1151" s="678"/>
      <c r="Y1151" s="34"/>
      <c r="Z1151" s="610"/>
      <c r="AA1151" s="608"/>
    </row>
    <row r="1152" spans="1:27">
      <c r="A1152" s="145" t="str">
        <f t="shared" si="34"/>
        <v>-</v>
      </c>
      <c r="B1152" s="146" t="str">
        <f>_xlfn.XLOOKUP($A1152,Dept.Meta!$A:$A,Dept.Meta!$F:$F,"-",0,1)</f>
        <v>-</v>
      </c>
      <c r="C1152" s="629" t="str">
        <f>_xlfn.XLOOKUP(_xlfn.CONCAT($G1152,"-",$I1152),Div.Meta!$H:$H,Div.Meta!$C:$C,"-",0,1)</f>
        <v>-</v>
      </c>
      <c r="D1152" s="302"/>
      <c r="E1152" s="146" t="str">
        <f>IF($D1152="","-",_xlfn.XLOOKUP($D1152,Fund.Meta!$A:$A,Fund.Meta!$D:$D,"-",0,1))</f>
        <v>-</v>
      </c>
      <c r="F1152" s="303" t="str">
        <f>IF($D1152="","-",_xlfn.XLOOKUP($D1152,Fund.Meta!$A:$A,Fund.Meta!$E:$E,"-",0,1))</f>
        <v>-</v>
      </c>
      <c r="G1152" s="334"/>
      <c r="H1152" s="303" t="str">
        <f>IF($G1152="","-",_xlfn.XLOOKUP($G1152,Appr.Meta!$A:$A,Appr.Meta!$D:$D,"-",0,1))</f>
        <v>-</v>
      </c>
      <c r="I1152" s="302"/>
      <c r="J1152" s="303" t="str">
        <f>IF($I1152="","-",_xlfn.XLOOKUP($I1152,'CC.Meta'!$A:$A,'CC.Meta'!$D:$D,"-",0,1))</f>
        <v>-</v>
      </c>
      <c r="K1152" s="302"/>
      <c r="L1152" s="146" t="str">
        <f>IF($K1152="","-",_xlfn.XLOOKUP($K1152,Obj.Meta!$A:$A,Obj.Meta!$D:$D,"-",0,1))</f>
        <v>-</v>
      </c>
      <c r="M1152" s="300" t="str">
        <f>IF($K1152="","-",_xlfn.XLOOKUP($K1152,Obj.Meta!$A:$A,Obj.Meta!$F:$F,"-",0,1))</f>
        <v>-</v>
      </c>
      <c r="N1152" s="337" t="str">
        <f t="shared" si="35"/>
        <v>---</v>
      </c>
      <c r="O1152" s="333"/>
      <c r="P1152" s="54"/>
      <c r="Q1152" s="52"/>
      <c r="R1152" s="34"/>
      <c r="S1152" s="53"/>
      <c r="T1152" s="208"/>
      <c r="U1152" s="726"/>
      <c r="V1152" s="206"/>
      <c r="W1152" s="206"/>
      <c r="X1152" s="678"/>
      <c r="Y1152" s="34"/>
      <c r="Z1152" s="610"/>
      <c r="AA1152" s="608"/>
    </row>
    <row r="1153" spans="1:27">
      <c r="A1153" s="145" t="str">
        <f t="shared" si="34"/>
        <v>-</v>
      </c>
      <c r="B1153" s="146" t="str">
        <f>_xlfn.XLOOKUP($A1153,Dept.Meta!$A:$A,Dept.Meta!$F:$F,"-",0,1)</f>
        <v>-</v>
      </c>
      <c r="C1153" s="629" t="str">
        <f>_xlfn.XLOOKUP(_xlfn.CONCAT($G1153,"-",$I1153),Div.Meta!$H:$H,Div.Meta!$C:$C,"-",0,1)</f>
        <v>-</v>
      </c>
      <c r="D1153" s="302"/>
      <c r="E1153" s="146" t="str">
        <f>IF($D1153="","-",_xlfn.XLOOKUP($D1153,Fund.Meta!$A:$A,Fund.Meta!$D:$D,"-",0,1))</f>
        <v>-</v>
      </c>
      <c r="F1153" s="303" t="str">
        <f>IF($D1153="","-",_xlfn.XLOOKUP($D1153,Fund.Meta!$A:$A,Fund.Meta!$E:$E,"-",0,1))</f>
        <v>-</v>
      </c>
      <c r="G1153" s="334"/>
      <c r="H1153" s="303" t="str">
        <f>IF($G1153="","-",_xlfn.XLOOKUP($G1153,Appr.Meta!$A:$A,Appr.Meta!$D:$D,"-",0,1))</f>
        <v>-</v>
      </c>
      <c r="I1153" s="302"/>
      <c r="J1153" s="303" t="str">
        <f>IF($I1153="","-",_xlfn.XLOOKUP($I1153,'CC.Meta'!$A:$A,'CC.Meta'!$D:$D,"-",0,1))</f>
        <v>-</v>
      </c>
      <c r="K1153" s="302"/>
      <c r="L1153" s="146" t="str">
        <f>IF($K1153="","-",_xlfn.XLOOKUP($K1153,Obj.Meta!$A:$A,Obj.Meta!$D:$D,"-",0,1))</f>
        <v>-</v>
      </c>
      <c r="M1153" s="300" t="str">
        <f>IF($K1153="","-",_xlfn.XLOOKUP($K1153,Obj.Meta!$A:$A,Obj.Meta!$F:$F,"-",0,1))</f>
        <v>-</v>
      </c>
      <c r="N1153" s="337" t="str">
        <f t="shared" si="35"/>
        <v>---</v>
      </c>
      <c r="O1153" s="333"/>
      <c r="P1153" s="54"/>
      <c r="Q1153" s="52"/>
      <c r="R1153" s="34"/>
      <c r="S1153" s="53"/>
      <c r="T1153" s="208"/>
      <c r="U1153" s="726"/>
      <c r="V1153" s="206"/>
      <c r="W1153" s="206"/>
      <c r="X1153" s="678"/>
      <c r="Y1153" s="34"/>
      <c r="Z1153" s="610"/>
      <c r="AA1153" s="608"/>
    </row>
    <row r="1154" spans="1:27">
      <c r="A1154" s="145" t="str">
        <f t="shared" si="34"/>
        <v>-</v>
      </c>
      <c r="B1154" s="146" t="str">
        <f>_xlfn.XLOOKUP($A1154,Dept.Meta!$A:$A,Dept.Meta!$F:$F,"-",0,1)</f>
        <v>-</v>
      </c>
      <c r="C1154" s="629" t="str">
        <f>_xlfn.XLOOKUP(_xlfn.CONCAT($G1154,"-",$I1154),Div.Meta!$H:$H,Div.Meta!$C:$C,"-",0,1)</f>
        <v>-</v>
      </c>
      <c r="D1154" s="302"/>
      <c r="E1154" s="146" t="str">
        <f>IF($D1154="","-",_xlfn.XLOOKUP($D1154,Fund.Meta!$A:$A,Fund.Meta!$D:$D,"-",0,1))</f>
        <v>-</v>
      </c>
      <c r="F1154" s="303" t="str">
        <f>IF($D1154="","-",_xlfn.XLOOKUP($D1154,Fund.Meta!$A:$A,Fund.Meta!$E:$E,"-",0,1))</f>
        <v>-</v>
      </c>
      <c r="G1154" s="334"/>
      <c r="H1154" s="303" t="str">
        <f>IF($G1154="","-",_xlfn.XLOOKUP($G1154,Appr.Meta!$A:$A,Appr.Meta!$D:$D,"-",0,1))</f>
        <v>-</v>
      </c>
      <c r="I1154" s="302"/>
      <c r="J1154" s="303" t="str">
        <f>IF($I1154="","-",_xlfn.XLOOKUP($I1154,'CC.Meta'!$A:$A,'CC.Meta'!$D:$D,"-",0,1))</f>
        <v>-</v>
      </c>
      <c r="K1154" s="302"/>
      <c r="L1154" s="146" t="str">
        <f>IF($K1154="","-",_xlfn.XLOOKUP($K1154,Obj.Meta!$A:$A,Obj.Meta!$D:$D,"-",0,1))</f>
        <v>-</v>
      </c>
      <c r="M1154" s="300" t="str">
        <f>IF($K1154="","-",_xlfn.XLOOKUP($K1154,Obj.Meta!$A:$A,Obj.Meta!$F:$F,"-",0,1))</f>
        <v>-</v>
      </c>
      <c r="N1154" s="337" t="str">
        <f t="shared" si="35"/>
        <v>---</v>
      </c>
      <c r="O1154" s="333"/>
      <c r="P1154" s="54"/>
      <c r="Q1154" s="52"/>
      <c r="R1154" s="34"/>
      <c r="S1154" s="53"/>
      <c r="T1154" s="208"/>
      <c r="U1154" s="726"/>
      <c r="V1154" s="206"/>
      <c r="W1154" s="206"/>
      <c r="X1154" s="678"/>
      <c r="Y1154" s="34"/>
      <c r="Z1154" s="610"/>
      <c r="AA1154" s="608"/>
    </row>
    <row r="1155" spans="1:27">
      <c r="A1155" s="145" t="str">
        <f t="shared" si="34"/>
        <v>-</v>
      </c>
      <c r="B1155" s="146" t="str">
        <f>_xlfn.XLOOKUP($A1155,Dept.Meta!$A:$A,Dept.Meta!$F:$F,"-",0,1)</f>
        <v>-</v>
      </c>
      <c r="C1155" s="629" t="str">
        <f>_xlfn.XLOOKUP(_xlfn.CONCAT($G1155,"-",$I1155),Div.Meta!$H:$H,Div.Meta!$C:$C,"-",0,1)</f>
        <v>-</v>
      </c>
      <c r="D1155" s="302"/>
      <c r="E1155" s="146" t="str">
        <f>IF($D1155="","-",_xlfn.XLOOKUP($D1155,Fund.Meta!$A:$A,Fund.Meta!$D:$D,"-",0,1))</f>
        <v>-</v>
      </c>
      <c r="F1155" s="303" t="str">
        <f>IF($D1155="","-",_xlfn.XLOOKUP($D1155,Fund.Meta!$A:$A,Fund.Meta!$E:$E,"-",0,1))</f>
        <v>-</v>
      </c>
      <c r="G1155" s="334"/>
      <c r="H1155" s="303" t="str">
        <f>IF($G1155="","-",_xlfn.XLOOKUP($G1155,Appr.Meta!$A:$A,Appr.Meta!$D:$D,"-",0,1))</f>
        <v>-</v>
      </c>
      <c r="I1155" s="302"/>
      <c r="J1155" s="303" t="str">
        <f>IF($I1155="","-",_xlfn.XLOOKUP($I1155,'CC.Meta'!$A:$A,'CC.Meta'!$D:$D,"-",0,1))</f>
        <v>-</v>
      </c>
      <c r="K1155" s="302"/>
      <c r="L1155" s="146" t="str">
        <f>IF($K1155="","-",_xlfn.XLOOKUP($K1155,Obj.Meta!$A:$A,Obj.Meta!$D:$D,"-",0,1))</f>
        <v>-</v>
      </c>
      <c r="M1155" s="300" t="str">
        <f>IF($K1155="","-",_xlfn.XLOOKUP($K1155,Obj.Meta!$A:$A,Obj.Meta!$F:$F,"-",0,1))</f>
        <v>-</v>
      </c>
      <c r="N1155" s="337" t="str">
        <f t="shared" si="35"/>
        <v>---</v>
      </c>
      <c r="O1155" s="333"/>
      <c r="P1155" s="54"/>
      <c r="Q1155" s="52"/>
      <c r="R1155" s="34"/>
      <c r="S1155" s="53"/>
      <c r="T1155" s="208"/>
      <c r="U1155" s="726"/>
      <c r="V1155" s="206"/>
      <c r="W1155" s="206"/>
      <c r="X1155" s="678"/>
      <c r="Y1155" s="34"/>
      <c r="Z1155" s="610"/>
      <c r="AA1155" s="608"/>
    </row>
    <row r="1156" spans="1:27">
      <c r="A1156" s="145" t="str">
        <f t="shared" si="34"/>
        <v>-</v>
      </c>
      <c r="B1156" s="146" t="str">
        <f>_xlfn.XLOOKUP($A1156,Dept.Meta!$A:$A,Dept.Meta!$F:$F,"-",0,1)</f>
        <v>-</v>
      </c>
      <c r="C1156" s="629" t="str">
        <f>_xlfn.XLOOKUP(_xlfn.CONCAT($G1156,"-",$I1156),Div.Meta!$H:$H,Div.Meta!$C:$C,"-",0,1)</f>
        <v>-</v>
      </c>
      <c r="D1156" s="302"/>
      <c r="E1156" s="146" t="str">
        <f>IF($D1156="","-",_xlfn.XLOOKUP($D1156,Fund.Meta!$A:$A,Fund.Meta!$D:$D,"-",0,1))</f>
        <v>-</v>
      </c>
      <c r="F1156" s="303" t="str">
        <f>IF($D1156="","-",_xlfn.XLOOKUP($D1156,Fund.Meta!$A:$A,Fund.Meta!$E:$E,"-",0,1))</f>
        <v>-</v>
      </c>
      <c r="G1156" s="334"/>
      <c r="H1156" s="303" t="str">
        <f>IF($G1156="","-",_xlfn.XLOOKUP($G1156,Appr.Meta!$A:$A,Appr.Meta!$D:$D,"-",0,1))</f>
        <v>-</v>
      </c>
      <c r="I1156" s="302"/>
      <c r="J1156" s="303" t="str">
        <f>IF($I1156="","-",_xlfn.XLOOKUP($I1156,'CC.Meta'!$A:$A,'CC.Meta'!$D:$D,"-",0,1))</f>
        <v>-</v>
      </c>
      <c r="K1156" s="302"/>
      <c r="L1156" s="146" t="str">
        <f>IF($K1156="","-",_xlfn.XLOOKUP($K1156,Obj.Meta!$A:$A,Obj.Meta!$D:$D,"-",0,1))</f>
        <v>-</v>
      </c>
      <c r="M1156" s="300" t="str">
        <f>IF($K1156="","-",_xlfn.XLOOKUP($K1156,Obj.Meta!$A:$A,Obj.Meta!$F:$F,"-",0,1))</f>
        <v>-</v>
      </c>
      <c r="N1156" s="337" t="str">
        <f t="shared" si="35"/>
        <v>---</v>
      </c>
      <c r="O1156" s="333"/>
      <c r="P1156" s="54"/>
      <c r="Q1156" s="52"/>
      <c r="R1156" s="34"/>
      <c r="S1156" s="53"/>
      <c r="T1156" s="208"/>
      <c r="U1156" s="726"/>
      <c r="V1156" s="206"/>
      <c r="W1156" s="206"/>
      <c r="X1156" s="678"/>
      <c r="Y1156" s="34"/>
      <c r="Z1156" s="610"/>
      <c r="AA1156" s="608"/>
    </row>
    <row r="1157" spans="1:27">
      <c r="A1157" s="145" t="str">
        <f t="shared" si="34"/>
        <v>-</v>
      </c>
      <c r="B1157" s="146" t="str">
        <f>_xlfn.XLOOKUP($A1157,Dept.Meta!$A:$A,Dept.Meta!$F:$F,"-",0,1)</f>
        <v>-</v>
      </c>
      <c r="C1157" s="629" t="str">
        <f>_xlfn.XLOOKUP(_xlfn.CONCAT($G1157,"-",$I1157),Div.Meta!$H:$H,Div.Meta!$C:$C,"-",0,1)</f>
        <v>-</v>
      </c>
      <c r="D1157" s="302"/>
      <c r="E1157" s="146" t="str">
        <f>IF($D1157="","-",_xlfn.XLOOKUP($D1157,Fund.Meta!$A:$A,Fund.Meta!$D:$D,"-",0,1))</f>
        <v>-</v>
      </c>
      <c r="F1157" s="303" t="str">
        <f>IF($D1157="","-",_xlfn.XLOOKUP($D1157,Fund.Meta!$A:$A,Fund.Meta!$E:$E,"-",0,1))</f>
        <v>-</v>
      </c>
      <c r="G1157" s="334"/>
      <c r="H1157" s="303" t="str">
        <f>IF($G1157="","-",_xlfn.XLOOKUP($G1157,Appr.Meta!$A:$A,Appr.Meta!$D:$D,"-",0,1))</f>
        <v>-</v>
      </c>
      <c r="I1157" s="302"/>
      <c r="J1157" s="303" t="str">
        <f>IF($I1157="","-",_xlfn.XLOOKUP($I1157,'CC.Meta'!$A:$A,'CC.Meta'!$D:$D,"-",0,1))</f>
        <v>-</v>
      </c>
      <c r="K1157" s="302"/>
      <c r="L1157" s="146" t="str">
        <f>IF($K1157="","-",_xlfn.XLOOKUP($K1157,Obj.Meta!$A:$A,Obj.Meta!$D:$D,"-",0,1))</f>
        <v>-</v>
      </c>
      <c r="M1157" s="300" t="str">
        <f>IF($K1157="","-",_xlfn.XLOOKUP($K1157,Obj.Meta!$A:$A,Obj.Meta!$F:$F,"-",0,1))</f>
        <v>-</v>
      </c>
      <c r="N1157" s="337" t="str">
        <f t="shared" si="35"/>
        <v>---</v>
      </c>
      <c r="O1157" s="333"/>
      <c r="P1157" s="54"/>
      <c r="Q1157" s="52"/>
      <c r="R1157" s="34"/>
      <c r="S1157" s="53"/>
      <c r="T1157" s="208"/>
      <c r="U1157" s="726"/>
      <c r="V1157" s="206"/>
      <c r="W1157" s="206"/>
      <c r="X1157" s="678"/>
      <c r="Y1157" s="34"/>
      <c r="Z1157" s="610"/>
      <c r="AA1157" s="608"/>
    </row>
    <row r="1158" spans="1:27">
      <c r="A1158" s="145" t="str">
        <f t="shared" si="34"/>
        <v>-</v>
      </c>
      <c r="B1158" s="146" t="str">
        <f>_xlfn.XLOOKUP($A1158,Dept.Meta!$A:$A,Dept.Meta!$F:$F,"-",0,1)</f>
        <v>-</v>
      </c>
      <c r="C1158" s="629" t="str">
        <f>_xlfn.XLOOKUP(_xlfn.CONCAT($G1158,"-",$I1158),Div.Meta!$H:$H,Div.Meta!$C:$C,"-",0,1)</f>
        <v>-</v>
      </c>
      <c r="D1158" s="302"/>
      <c r="E1158" s="146" t="str">
        <f>IF($D1158="","-",_xlfn.XLOOKUP($D1158,Fund.Meta!$A:$A,Fund.Meta!$D:$D,"-",0,1))</f>
        <v>-</v>
      </c>
      <c r="F1158" s="303" t="str">
        <f>IF($D1158="","-",_xlfn.XLOOKUP($D1158,Fund.Meta!$A:$A,Fund.Meta!$E:$E,"-",0,1))</f>
        <v>-</v>
      </c>
      <c r="G1158" s="334"/>
      <c r="H1158" s="303" t="str">
        <f>IF($G1158="","-",_xlfn.XLOOKUP($G1158,Appr.Meta!$A:$A,Appr.Meta!$D:$D,"-",0,1))</f>
        <v>-</v>
      </c>
      <c r="I1158" s="302"/>
      <c r="J1158" s="303" t="str">
        <f>IF($I1158="","-",_xlfn.XLOOKUP($I1158,'CC.Meta'!$A:$A,'CC.Meta'!$D:$D,"-",0,1))</f>
        <v>-</v>
      </c>
      <c r="K1158" s="302"/>
      <c r="L1158" s="146" t="str">
        <f>IF($K1158="","-",_xlfn.XLOOKUP($K1158,Obj.Meta!$A:$A,Obj.Meta!$D:$D,"-",0,1))</f>
        <v>-</v>
      </c>
      <c r="M1158" s="300" t="str">
        <f>IF($K1158="","-",_xlfn.XLOOKUP($K1158,Obj.Meta!$A:$A,Obj.Meta!$F:$F,"-",0,1))</f>
        <v>-</v>
      </c>
      <c r="N1158" s="337" t="str">
        <f t="shared" si="35"/>
        <v>---</v>
      </c>
      <c r="O1158" s="333"/>
      <c r="P1158" s="54"/>
      <c r="Q1158" s="52"/>
      <c r="R1158" s="34"/>
      <c r="S1158" s="53"/>
      <c r="T1158" s="208"/>
      <c r="U1158" s="726"/>
      <c r="V1158" s="206"/>
      <c r="W1158" s="206"/>
      <c r="X1158" s="678"/>
      <c r="Y1158" s="34"/>
      <c r="Z1158" s="610"/>
      <c r="AA1158" s="608"/>
    </row>
    <row r="1159" spans="1:27">
      <c r="A1159" s="145" t="str">
        <f t="shared" si="34"/>
        <v>-</v>
      </c>
      <c r="B1159" s="146" t="str">
        <f>_xlfn.XLOOKUP($A1159,Dept.Meta!$A:$A,Dept.Meta!$F:$F,"-",0,1)</f>
        <v>-</v>
      </c>
      <c r="C1159" s="629" t="str">
        <f>_xlfn.XLOOKUP(_xlfn.CONCAT($G1159,"-",$I1159),Div.Meta!$H:$H,Div.Meta!$C:$C,"-",0,1)</f>
        <v>-</v>
      </c>
      <c r="D1159" s="302"/>
      <c r="E1159" s="146" t="str">
        <f>IF($D1159="","-",_xlfn.XLOOKUP($D1159,Fund.Meta!$A:$A,Fund.Meta!$D:$D,"-",0,1))</f>
        <v>-</v>
      </c>
      <c r="F1159" s="303" t="str">
        <f>IF($D1159="","-",_xlfn.XLOOKUP($D1159,Fund.Meta!$A:$A,Fund.Meta!$E:$E,"-",0,1))</f>
        <v>-</v>
      </c>
      <c r="G1159" s="334"/>
      <c r="H1159" s="303" t="str">
        <f>IF($G1159="","-",_xlfn.XLOOKUP($G1159,Appr.Meta!$A:$A,Appr.Meta!$D:$D,"-",0,1))</f>
        <v>-</v>
      </c>
      <c r="I1159" s="302"/>
      <c r="J1159" s="303" t="str">
        <f>IF($I1159="","-",_xlfn.XLOOKUP($I1159,'CC.Meta'!$A:$A,'CC.Meta'!$D:$D,"-",0,1))</f>
        <v>-</v>
      </c>
      <c r="K1159" s="302"/>
      <c r="L1159" s="146" t="str">
        <f>IF($K1159="","-",_xlfn.XLOOKUP($K1159,Obj.Meta!$A:$A,Obj.Meta!$D:$D,"-",0,1))</f>
        <v>-</v>
      </c>
      <c r="M1159" s="300" t="str">
        <f>IF($K1159="","-",_xlfn.XLOOKUP($K1159,Obj.Meta!$A:$A,Obj.Meta!$F:$F,"-",0,1))</f>
        <v>-</v>
      </c>
      <c r="N1159" s="337" t="str">
        <f t="shared" si="35"/>
        <v>---</v>
      </c>
      <c r="O1159" s="333"/>
      <c r="P1159" s="54"/>
      <c r="Q1159" s="52"/>
      <c r="R1159" s="34"/>
      <c r="S1159" s="53"/>
      <c r="T1159" s="208"/>
      <c r="U1159" s="726"/>
      <c r="V1159" s="206"/>
      <c r="W1159" s="206"/>
      <c r="X1159" s="678"/>
      <c r="Y1159" s="34"/>
      <c r="Z1159" s="610"/>
      <c r="AA1159" s="608"/>
    </row>
    <row r="1160" spans="1:27">
      <c r="A1160" s="145" t="str">
        <f t="shared" si="34"/>
        <v>-</v>
      </c>
      <c r="B1160" s="146" t="str">
        <f>_xlfn.XLOOKUP($A1160,Dept.Meta!$A:$A,Dept.Meta!$F:$F,"-",0,1)</f>
        <v>-</v>
      </c>
      <c r="C1160" s="629" t="str">
        <f>_xlfn.XLOOKUP(_xlfn.CONCAT($G1160,"-",$I1160),Div.Meta!$H:$H,Div.Meta!$C:$C,"-",0,1)</f>
        <v>-</v>
      </c>
      <c r="D1160" s="302"/>
      <c r="E1160" s="146" t="str">
        <f>IF($D1160="","-",_xlfn.XLOOKUP($D1160,Fund.Meta!$A:$A,Fund.Meta!$D:$D,"-",0,1))</f>
        <v>-</v>
      </c>
      <c r="F1160" s="303" t="str">
        <f>IF($D1160="","-",_xlfn.XLOOKUP($D1160,Fund.Meta!$A:$A,Fund.Meta!$E:$E,"-",0,1))</f>
        <v>-</v>
      </c>
      <c r="G1160" s="334"/>
      <c r="H1160" s="303" t="str">
        <f>IF($G1160="","-",_xlfn.XLOOKUP($G1160,Appr.Meta!$A:$A,Appr.Meta!$D:$D,"-",0,1))</f>
        <v>-</v>
      </c>
      <c r="I1160" s="302"/>
      <c r="J1160" s="303" t="str">
        <f>IF($I1160="","-",_xlfn.XLOOKUP($I1160,'CC.Meta'!$A:$A,'CC.Meta'!$D:$D,"-",0,1))</f>
        <v>-</v>
      </c>
      <c r="K1160" s="302"/>
      <c r="L1160" s="146" t="str">
        <f>IF($K1160="","-",_xlfn.XLOOKUP($K1160,Obj.Meta!$A:$A,Obj.Meta!$D:$D,"-",0,1))</f>
        <v>-</v>
      </c>
      <c r="M1160" s="300" t="str">
        <f>IF($K1160="","-",_xlfn.XLOOKUP($K1160,Obj.Meta!$A:$A,Obj.Meta!$F:$F,"-",0,1))</f>
        <v>-</v>
      </c>
      <c r="N1160" s="337" t="str">
        <f t="shared" si="35"/>
        <v>---</v>
      </c>
      <c r="O1160" s="333"/>
      <c r="P1160" s="54"/>
      <c r="Q1160" s="52"/>
      <c r="R1160" s="34"/>
      <c r="S1160" s="53"/>
      <c r="T1160" s="208"/>
      <c r="U1160" s="726"/>
      <c r="V1160" s="206"/>
      <c r="W1160" s="206"/>
      <c r="X1160" s="678"/>
      <c r="Y1160" s="34"/>
      <c r="Z1160" s="610"/>
      <c r="AA1160" s="608"/>
    </row>
    <row r="1161" spans="1:27">
      <c r="A1161" s="145" t="str">
        <f t="shared" si="34"/>
        <v>-</v>
      </c>
      <c r="B1161" s="146" t="str">
        <f>_xlfn.XLOOKUP($A1161,Dept.Meta!$A:$A,Dept.Meta!$F:$F,"-",0,1)</f>
        <v>-</v>
      </c>
      <c r="C1161" s="629" t="str">
        <f>_xlfn.XLOOKUP(_xlfn.CONCAT($G1161,"-",$I1161),Div.Meta!$H:$H,Div.Meta!$C:$C,"-",0,1)</f>
        <v>-</v>
      </c>
      <c r="D1161" s="302"/>
      <c r="E1161" s="146" t="str">
        <f>IF($D1161="","-",_xlfn.XLOOKUP($D1161,Fund.Meta!$A:$A,Fund.Meta!$D:$D,"-",0,1))</f>
        <v>-</v>
      </c>
      <c r="F1161" s="303" t="str">
        <f>IF($D1161="","-",_xlfn.XLOOKUP($D1161,Fund.Meta!$A:$A,Fund.Meta!$E:$E,"-",0,1))</f>
        <v>-</v>
      </c>
      <c r="G1161" s="334"/>
      <c r="H1161" s="303" t="str">
        <f>IF($G1161="","-",_xlfn.XLOOKUP($G1161,Appr.Meta!$A:$A,Appr.Meta!$D:$D,"-",0,1))</f>
        <v>-</v>
      </c>
      <c r="I1161" s="302"/>
      <c r="J1161" s="303" t="str">
        <f>IF($I1161="","-",_xlfn.XLOOKUP($I1161,'CC.Meta'!$A:$A,'CC.Meta'!$D:$D,"-",0,1))</f>
        <v>-</v>
      </c>
      <c r="K1161" s="302"/>
      <c r="L1161" s="146" t="str">
        <f>IF($K1161="","-",_xlfn.XLOOKUP($K1161,Obj.Meta!$A:$A,Obj.Meta!$D:$D,"-",0,1))</f>
        <v>-</v>
      </c>
      <c r="M1161" s="300" t="str">
        <f>IF($K1161="","-",_xlfn.XLOOKUP($K1161,Obj.Meta!$A:$A,Obj.Meta!$F:$F,"-",0,1))</f>
        <v>-</v>
      </c>
      <c r="N1161" s="337" t="str">
        <f t="shared" si="35"/>
        <v>---</v>
      </c>
      <c r="O1161" s="333"/>
      <c r="P1161" s="54"/>
      <c r="Q1161" s="52"/>
      <c r="R1161" s="34"/>
      <c r="S1161" s="53"/>
      <c r="T1161" s="208"/>
      <c r="U1161" s="726"/>
      <c r="V1161" s="206"/>
      <c r="W1161" s="206"/>
      <c r="X1161" s="678"/>
      <c r="Y1161" s="34"/>
      <c r="Z1161" s="610"/>
      <c r="AA1161" s="608"/>
    </row>
    <row r="1162" spans="1:27">
      <c r="A1162" s="145" t="str">
        <f t="shared" si="34"/>
        <v>-</v>
      </c>
      <c r="B1162" s="146" t="str">
        <f>_xlfn.XLOOKUP($A1162,Dept.Meta!$A:$A,Dept.Meta!$F:$F,"-",0,1)</f>
        <v>-</v>
      </c>
      <c r="C1162" s="629" t="str">
        <f>_xlfn.XLOOKUP(_xlfn.CONCAT($G1162,"-",$I1162),Div.Meta!$H:$H,Div.Meta!$C:$C,"-",0,1)</f>
        <v>-</v>
      </c>
      <c r="D1162" s="302"/>
      <c r="E1162" s="146" t="str">
        <f>IF($D1162="","-",_xlfn.XLOOKUP($D1162,Fund.Meta!$A:$A,Fund.Meta!$D:$D,"-",0,1))</f>
        <v>-</v>
      </c>
      <c r="F1162" s="303" t="str">
        <f>IF($D1162="","-",_xlfn.XLOOKUP($D1162,Fund.Meta!$A:$A,Fund.Meta!$E:$E,"-",0,1))</f>
        <v>-</v>
      </c>
      <c r="G1162" s="334"/>
      <c r="H1162" s="303" t="str">
        <f>IF($G1162="","-",_xlfn.XLOOKUP($G1162,Appr.Meta!$A:$A,Appr.Meta!$D:$D,"-",0,1))</f>
        <v>-</v>
      </c>
      <c r="I1162" s="302"/>
      <c r="J1162" s="303" t="str">
        <f>IF($I1162="","-",_xlfn.XLOOKUP($I1162,'CC.Meta'!$A:$A,'CC.Meta'!$D:$D,"-",0,1))</f>
        <v>-</v>
      </c>
      <c r="K1162" s="302"/>
      <c r="L1162" s="146" t="str">
        <f>IF($K1162="","-",_xlfn.XLOOKUP($K1162,Obj.Meta!$A:$A,Obj.Meta!$D:$D,"-",0,1))</f>
        <v>-</v>
      </c>
      <c r="M1162" s="300" t="str">
        <f>IF($K1162="","-",_xlfn.XLOOKUP($K1162,Obj.Meta!$A:$A,Obj.Meta!$F:$F,"-",0,1))</f>
        <v>-</v>
      </c>
      <c r="N1162" s="337" t="str">
        <f t="shared" si="35"/>
        <v>---</v>
      </c>
      <c r="O1162" s="333"/>
      <c r="P1162" s="54"/>
      <c r="Q1162" s="52"/>
      <c r="R1162" s="34"/>
      <c r="S1162" s="53"/>
      <c r="T1162" s="208"/>
      <c r="U1162" s="726"/>
      <c r="V1162" s="206"/>
      <c r="W1162" s="206"/>
      <c r="X1162" s="678"/>
      <c r="Y1162" s="34"/>
      <c r="Z1162" s="610"/>
      <c r="AA1162" s="608"/>
    </row>
    <row r="1163" spans="1:27">
      <c r="A1163" s="145" t="str">
        <f t="shared" si="34"/>
        <v>-</v>
      </c>
      <c r="B1163" s="146" t="str">
        <f>_xlfn.XLOOKUP($A1163,Dept.Meta!$A:$A,Dept.Meta!$F:$F,"-",0,1)</f>
        <v>-</v>
      </c>
      <c r="C1163" s="629" t="str">
        <f>_xlfn.XLOOKUP(_xlfn.CONCAT($G1163,"-",$I1163),Div.Meta!$H:$H,Div.Meta!$C:$C,"-",0,1)</f>
        <v>-</v>
      </c>
      <c r="D1163" s="302"/>
      <c r="E1163" s="146" t="str">
        <f>IF($D1163="","-",_xlfn.XLOOKUP($D1163,Fund.Meta!$A:$A,Fund.Meta!$D:$D,"-",0,1))</f>
        <v>-</v>
      </c>
      <c r="F1163" s="303" t="str">
        <f>IF($D1163="","-",_xlfn.XLOOKUP($D1163,Fund.Meta!$A:$A,Fund.Meta!$E:$E,"-",0,1))</f>
        <v>-</v>
      </c>
      <c r="G1163" s="334"/>
      <c r="H1163" s="303" t="str">
        <f>IF($G1163="","-",_xlfn.XLOOKUP($G1163,Appr.Meta!$A:$A,Appr.Meta!$D:$D,"-",0,1))</f>
        <v>-</v>
      </c>
      <c r="I1163" s="302"/>
      <c r="J1163" s="303" t="str">
        <f>IF($I1163="","-",_xlfn.XLOOKUP($I1163,'CC.Meta'!$A:$A,'CC.Meta'!$D:$D,"-",0,1))</f>
        <v>-</v>
      </c>
      <c r="K1163" s="302"/>
      <c r="L1163" s="146" t="str">
        <f>IF($K1163="","-",_xlfn.XLOOKUP($K1163,Obj.Meta!$A:$A,Obj.Meta!$D:$D,"-",0,1))</f>
        <v>-</v>
      </c>
      <c r="M1163" s="300" t="str">
        <f>IF($K1163="","-",_xlfn.XLOOKUP($K1163,Obj.Meta!$A:$A,Obj.Meta!$F:$F,"-",0,1))</f>
        <v>-</v>
      </c>
      <c r="N1163" s="337" t="str">
        <f t="shared" si="35"/>
        <v>---</v>
      </c>
      <c r="O1163" s="333"/>
      <c r="P1163" s="54"/>
      <c r="Q1163" s="52"/>
      <c r="R1163" s="34"/>
      <c r="S1163" s="53"/>
      <c r="T1163" s="208"/>
      <c r="U1163" s="726"/>
      <c r="V1163" s="206"/>
      <c r="W1163" s="206"/>
      <c r="X1163" s="678"/>
      <c r="Y1163" s="34"/>
      <c r="Z1163" s="610"/>
      <c r="AA1163" s="608"/>
    </row>
    <row r="1164" spans="1:27">
      <c r="A1164" s="145" t="str">
        <f t="shared" si="34"/>
        <v>-</v>
      </c>
      <c r="B1164" s="146" t="str">
        <f>_xlfn.XLOOKUP($A1164,Dept.Meta!$A:$A,Dept.Meta!$F:$F,"-",0,1)</f>
        <v>-</v>
      </c>
      <c r="C1164" s="629" t="str">
        <f>_xlfn.XLOOKUP(_xlfn.CONCAT($G1164,"-",$I1164),Div.Meta!$H:$H,Div.Meta!$C:$C,"-",0,1)</f>
        <v>-</v>
      </c>
      <c r="D1164" s="302"/>
      <c r="E1164" s="146" t="str">
        <f>IF($D1164="","-",_xlfn.XLOOKUP($D1164,Fund.Meta!$A:$A,Fund.Meta!$D:$D,"-",0,1))</f>
        <v>-</v>
      </c>
      <c r="F1164" s="303" t="str">
        <f>IF($D1164="","-",_xlfn.XLOOKUP($D1164,Fund.Meta!$A:$A,Fund.Meta!$E:$E,"-",0,1))</f>
        <v>-</v>
      </c>
      <c r="G1164" s="334"/>
      <c r="H1164" s="303" t="str">
        <f>IF($G1164="","-",_xlfn.XLOOKUP($G1164,Appr.Meta!$A:$A,Appr.Meta!$D:$D,"-",0,1))</f>
        <v>-</v>
      </c>
      <c r="I1164" s="302"/>
      <c r="J1164" s="303" t="str">
        <f>IF($I1164="","-",_xlfn.XLOOKUP($I1164,'CC.Meta'!$A:$A,'CC.Meta'!$D:$D,"-",0,1))</f>
        <v>-</v>
      </c>
      <c r="K1164" s="302"/>
      <c r="L1164" s="146" t="str">
        <f>IF($K1164="","-",_xlfn.XLOOKUP($K1164,Obj.Meta!$A:$A,Obj.Meta!$D:$D,"-",0,1))</f>
        <v>-</v>
      </c>
      <c r="M1164" s="300" t="str">
        <f>IF($K1164="","-",_xlfn.XLOOKUP($K1164,Obj.Meta!$A:$A,Obj.Meta!$F:$F,"-",0,1))</f>
        <v>-</v>
      </c>
      <c r="N1164" s="337" t="str">
        <f t="shared" si="35"/>
        <v>---</v>
      </c>
      <c r="O1164" s="333"/>
      <c r="P1164" s="54"/>
      <c r="Q1164" s="52"/>
      <c r="R1164" s="34"/>
      <c r="S1164" s="53"/>
      <c r="T1164" s="208"/>
      <c r="U1164" s="726"/>
      <c r="V1164" s="206"/>
      <c r="W1164" s="206"/>
      <c r="X1164" s="678"/>
      <c r="Y1164" s="34"/>
      <c r="Z1164" s="610"/>
      <c r="AA1164" s="608"/>
    </row>
    <row r="1165" spans="1:27">
      <c r="A1165" s="145" t="str">
        <f t="shared" si="34"/>
        <v>-</v>
      </c>
      <c r="B1165" s="146" t="str">
        <f>_xlfn.XLOOKUP($A1165,Dept.Meta!$A:$A,Dept.Meta!$F:$F,"-",0,1)</f>
        <v>-</v>
      </c>
      <c r="C1165" s="629" t="str">
        <f>_xlfn.XLOOKUP(_xlfn.CONCAT($G1165,"-",$I1165),Div.Meta!$H:$H,Div.Meta!$C:$C,"-",0,1)</f>
        <v>-</v>
      </c>
      <c r="D1165" s="302"/>
      <c r="E1165" s="146" t="str">
        <f>IF($D1165="","-",_xlfn.XLOOKUP($D1165,Fund.Meta!$A:$A,Fund.Meta!$D:$D,"-",0,1))</f>
        <v>-</v>
      </c>
      <c r="F1165" s="303" t="str">
        <f>IF($D1165="","-",_xlfn.XLOOKUP($D1165,Fund.Meta!$A:$A,Fund.Meta!$E:$E,"-",0,1))</f>
        <v>-</v>
      </c>
      <c r="G1165" s="334"/>
      <c r="H1165" s="303" t="str">
        <f>IF($G1165="","-",_xlfn.XLOOKUP($G1165,Appr.Meta!$A:$A,Appr.Meta!$D:$D,"-",0,1))</f>
        <v>-</v>
      </c>
      <c r="I1165" s="302"/>
      <c r="J1165" s="303" t="str">
        <f>IF($I1165="","-",_xlfn.XLOOKUP($I1165,'CC.Meta'!$A:$A,'CC.Meta'!$D:$D,"-",0,1))</f>
        <v>-</v>
      </c>
      <c r="K1165" s="302"/>
      <c r="L1165" s="146" t="str">
        <f>IF($K1165="","-",_xlfn.XLOOKUP($K1165,Obj.Meta!$A:$A,Obj.Meta!$D:$D,"-",0,1))</f>
        <v>-</v>
      </c>
      <c r="M1165" s="300" t="str">
        <f>IF($K1165="","-",_xlfn.XLOOKUP($K1165,Obj.Meta!$A:$A,Obj.Meta!$F:$F,"-",0,1))</f>
        <v>-</v>
      </c>
      <c r="N1165" s="337" t="str">
        <f t="shared" si="35"/>
        <v>---</v>
      </c>
      <c r="O1165" s="333"/>
      <c r="P1165" s="54"/>
      <c r="Q1165" s="52"/>
      <c r="R1165" s="34"/>
      <c r="S1165" s="53"/>
      <c r="T1165" s="208"/>
      <c r="U1165" s="726"/>
      <c r="V1165" s="206"/>
      <c r="W1165" s="206"/>
      <c r="X1165" s="678"/>
      <c r="Y1165" s="34"/>
      <c r="Z1165" s="610"/>
      <c r="AA1165" s="608"/>
    </row>
    <row r="1166" spans="1:27">
      <c r="A1166" s="145" t="str">
        <f t="shared" si="34"/>
        <v>-</v>
      </c>
      <c r="B1166" s="146" t="str">
        <f>_xlfn.XLOOKUP($A1166,Dept.Meta!$A:$A,Dept.Meta!$F:$F,"-",0,1)</f>
        <v>-</v>
      </c>
      <c r="C1166" s="629" t="str">
        <f>_xlfn.XLOOKUP(_xlfn.CONCAT($G1166,"-",$I1166),Div.Meta!$H:$H,Div.Meta!$C:$C,"-",0,1)</f>
        <v>-</v>
      </c>
      <c r="D1166" s="302"/>
      <c r="E1166" s="146" t="str">
        <f>IF($D1166="","-",_xlfn.XLOOKUP($D1166,Fund.Meta!$A:$A,Fund.Meta!$D:$D,"-",0,1))</f>
        <v>-</v>
      </c>
      <c r="F1166" s="303" t="str">
        <f>IF($D1166="","-",_xlfn.XLOOKUP($D1166,Fund.Meta!$A:$A,Fund.Meta!$E:$E,"-",0,1))</f>
        <v>-</v>
      </c>
      <c r="G1166" s="334"/>
      <c r="H1166" s="303" t="str">
        <f>IF($G1166="","-",_xlfn.XLOOKUP($G1166,Appr.Meta!$A:$A,Appr.Meta!$D:$D,"-",0,1))</f>
        <v>-</v>
      </c>
      <c r="I1166" s="302"/>
      <c r="J1166" s="303" t="str">
        <f>IF($I1166="","-",_xlfn.XLOOKUP($I1166,'CC.Meta'!$A:$A,'CC.Meta'!$D:$D,"-",0,1))</f>
        <v>-</v>
      </c>
      <c r="K1166" s="302"/>
      <c r="L1166" s="146" t="str">
        <f>IF($K1166="","-",_xlfn.XLOOKUP($K1166,Obj.Meta!$A:$A,Obj.Meta!$D:$D,"-",0,1))</f>
        <v>-</v>
      </c>
      <c r="M1166" s="300" t="str">
        <f>IF($K1166="","-",_xlfn.XLOOKUP($K1166,Obj.Meta!$A:$A,Obj.Meta!$F:$F,"-",0,1))</f>
        <v>-</v>
      </c>
      <c r="N1166" s="337" t="str">
        <f t="shared" si="35"/>
        <v>---</v>
      </c>
      <c r="O1166" s="333"/>
      <c r="P1166" s="54"/>
      <c r="Q1166" s="52"/>
      <c r="R1166" s="34"/>
      <c r="S1166" s="53"/>
      <c r="T1166" s="208"/>
      <c r="U1166" s="726"/>
      <c r="V1166" s="206"/>
      <c r="W1166" s="206"/>
      <c r="X1166" s="678"/>
      <c r="Y1166" s="34"/>
      <c r="Z1166" s="610"/>
      <c r="AA1166" s="608"/>
    </row>
    <row r="1167" spans="1:27">
      <c r="A1167" s="145" t="str">
        <f t="shared" si="34"/>
        <v>-</v>
      </c>
      <c r="B1167" s="146" t="str">
        <f>_xlfn.XLOOKUP($A1167,Dept.Meta!$A:$A,Dept.Meta!$F:$F,"-",0,1)</f>
        <v>-</v>
      </c>
      <c r="C1167" s="629" t="str">
        <f>_xlfn.XLOOKUP(_xlfn.CONCAT($G1167,"-",$I1167),Div.Meta!$H:$H,Div.Meta!$C:$C,"-",0,1)</f>
        <v>-</v>
      </c>
      <c r="D1167" s="302"/>
      <c r="E1167" s="146" t="str">
        <f>IF($D1167="","-",_xlfn.XLOOKUP($D1167,Fund.Meta!$A:$A,Fund.Meta!$D:$D,"-",0,1))</f>
        <v>-</v>
      </c>
      <c r="F1167" s="303" t="str">
        <f>IF($D1167="","-",_xlfn.XLOOKUP($D1167,Fund.Meta!$A:$A,Fund.Meta!$E:$E,"-",0,1))</f>
        <v>-</v>
      </c>
      <c r="G1167" s="334"/>
      <c r="H1167" s="303" t="str">
        <f>IF($G1167="","-",_xlfn.XLOOKUP($G1167,Appr.Meta!$A:$A,Appr.Meta!$D:$D,"-",0,1))</f>
        <v>-</v>
      </c>
      <c r="I1167" s="302"/>
      <c r="J1167" s="303" t="str">
        <f>IF($I1167="","-",_xlfn.XLOOKUP($I1167,'CC.Meta'!$A:$A,'CC.Meta'!$D:$D,"-",0,1))</f>
        <v>-</v>
      </c>
      <c r="K1167" s="302"/>
      <c r="L1167" s="146" t="str">
        <f>IF($K1167="","-",_xlfn.XLOOKUP($K1167,Obj.Meta!$A:$A,Obj.Meta!$D:$D,"-",0,1))</f>
        <v>-</v>
      </c>
      <c r="M1167" s="300" t="str">
        <f>IF($K1167="","-",_xlfn.XLOOKUP($K1167,Obj.Meta!$A:$A,Obj.Meta!$F:$F,"-",0,1))</f>
        <v>-</v>
      </c>
      <c r="N1167" s="337" t="str">
        <f t="shared" si="35"/>
        <v>---</v>
      </c>
      <c r="O1167" s="333"/>
      <c r="P1167" s="54"/>
      <c r="Q1167" s="52"/>
      <c r="R1167" s="34"/>
      <c r="S1167" s="53"/>
      <c r="T1167" s="208"/>
      <c r="U1167" s="726"/>
      <c r="V1167" s="206"/>
      <c r="W1167" s="206"/>
      <c r="X1167" s="678"/>
      <c r="Y1167" s="34"/>
      <c r="Z1167" s="610"/>
      <c r="AA1167" s="608"/>
    </row>
    <row r="1168" spans="1:27">
      <c r="A1168" s="145" t="str">
        <f t="shared" si="34"/>
        <v>-</v>
      </c>
      <c r="B1168" s="146" t="str">
        <f>_xlfn.XLOOKUP($A1168,Dept.Meta!$A:$A,Dept.Meta!$F:$F,"-",0,1)</f>
        <v>-</v>
      </c>
      <c r="C1168" s="629" t="str">
        <f>_xlfn.XLOOKUP(_xlfn.CONCAT($G1168,"-",$I1168),Div.Meta!$H:$H,Div.Meta!$C:$C,"-",0,1)</f>
        <v>-</v>
      </c>
      <c r="D1168" s="302"/>
      <c r="E1168" s="146" t="str">
        <f>IF($D1168="","-",_xlfn.XLOOKUP($D1168,Fund.Meta!$A:$A,Fund.Meta!$D:$D,"-",0,1))</f>
        <v>-</v>
      </c>
      <c r="F1168" s="303" t="str">
        <f>IF($D1168="","-",_xlfn.XLOOKUP($D1168,Fund.Meta!$A:$A,Fund.Meta!$E:$E,"-",0,1))</f>
        <v>-</v>
      </c>
      <c r="G1168" s="334"/>
      <c r="H1168" s="303" t="str">
        <f>IF($G1168="","-",_xlfn.XLOOKUP($G1168,Appr.Meta!$A:$A,Appr.Meta!$D:$D,"-",0,1))</f>
        <v>-</v>
      </c>
      <c r="I1168" s="302"/>
      <c r="J1168" s="303" t="str">
        <f>IF($I1168="","-",_xlfn.XLOOKUP($I1168,'CC.Meta'!$A:$A,'CC.Meta'!$D:$D,"-",0,1))</f>
        <v>-</v>
      </c>
      <c r="K1168" s="302"/>
      <c r="L1168" s="146" t="str">
        <f>IF($K1168="","-",_xlfn.XLOOKUP($K1168,Obj.Meta!$A:$A,Obj.Meta!$D:$D,"-",0,1))</f>
        <v>-</v>
      </c>
      <c r="M1168" s="300" t="str">
        <f>IF($K1168="","-",_xlfn.XLOOKUP($K1168,Obj.Meta!$A:$A,Obj.Meta!$F:$F,"-",0,1))</f>
        <v>-</v>
      </c>
      <c r="N1168" s="337" t="str">
        <f t="shared" si="35"/>
        <v>---</v>
      </c>
      <c r="O1168" s="333"/>
      <c r="P1168" s="54"/>
      <c r="Q1168" s="52"/>
      <c r="R1168" s="34"/>
      <c r="S1168" s="53"/>
      <c r="T1168" s="208"/>
      <c r="U1168" s="726"/>
      <c r="V1168" s="206"/>
      <c r="W1168" s="206"/>
      <c r="X1168" s="678"/>
      <c r="Y1168" s="34"/>
      <c r="Z1168" s="610"/>
      <c r="AA1168" s="608"/>
    </row>
    <row r="1169" spans="1:27">
      <c r="A1169" s="145" t="str">
        <f t="shared" si="34"/>
        <v>-</v>
      </c>
      <c r="B1169" s="146" t="str">
        <f>_xlfn.XLOOKUP($A1169,Dept.Meta!$A:$A,Dept.Meta!$F:$F,"-",0,1)</f>
        <v>-</v>
      </c>
      <c r="C1169" s="629" t="str">
        <f>_xlfn.XLOOKUP(_xlfn.CONCAT($G1169,"-",$I1169),Div.Meta!$H:$H,Div.Meta!$C:$C,"-",0,1)</f>
        <v>-</v>
      </c>
      <c r="D1169" s="302"/>
      <c r="E1169" s="146" t="str">
        <f>IF($D1169="","-",_xlfn.XLOOKUP($D1169,Fund.Meta!$A:$A,Fund.Meta!$D:$D,"-",0,1))</f>
        <v>-</v>
      </c>
      <c r="F1169" s="303" t="str">
        <f>IF($D1169="","-",_xlfn.XLOOKUP($D1169,Fund.Meta!$A:$A,Fund.Meta!$E:$E,"-",0,1))</f>
        <v>-</v>
      </c>
      <c r="G1169" s="334"/>
      <c r="H1169" s="303" t="str">
        <f>IF($G1169="","-",_xlfn.XLOOKUP($G1169,Appr.Meta!$A:$A,Appr.Meta!$D:$D,"-",0,1))</f>
        <v>-</v>
      </c>
      <c r="I1169" s="302"/>
      <c r="J1169" s="303" t="str">
        <f>IF($I1169="","-",_xlfn.XLOOKUP($I1169,'CC.Meta'!$A:$A,'CC.Meta'!$D:$D,"-",0,1))</f>
        <v>-</v>
      </c>
      <c r="K1169" s="302"/>
      <c r="L1169" s="146" t="str">
        <f>IF($K1169="","-",_xlfn.XLOOKUP($K1169,Obj.Meta!$A:$A,Obj.Meta!$D:$D,"-",0,1))</f>
        <v>-</v>
      </c>
      <c r="M1169" s="300" t="str">
        <f>IF($K1169="","-",_xlfn.XLOOKUP($K1169,Obj.Meta!$A:$A,Obj.Meta!$F:$F,"-",0,1))</f>
        <v>-</v>
      </c>
      <c r="N1169" s="337" t="str">
        <f t="shared" si="35"/>
        <v>---</v>
      </c>
      <c r="O1169" s="333"/>
      <c r="P1169" s="54"/>
      <c r="Q1169" s="52"/>
      <c r="R1169" s="34"/>
      <c r="S1169" s="53"/>
      <c r="T1169" s="208"/>
      <c r="U1169" s="726"/>
      <c r="V1169" s="206"/>
      <c r="W1169" s="206"/>
      <c r="X1169" s="678"/>
      <c r="Y1169" s="34"/>
      <c r="Z1169" s="610"/>
      <c r="AA1169" s="608"/>
    </row>
    <row r="1170" spans="1:27">
      <c r="A1170" s="145" t="str">
        <f t="shared" si="34"/>
        <v>-</v>
      </c>
      <c r="B1170" s="146" t="str">
        <f>_xlfn.XLOOKUP($A1170,Dept.Meta!$A:$A,Dept.Meta!$F:$F,"-",0,1)</f>
        <v>-</v>
      </c>
      <c r="C1170" s="629" t="str">
        <f>_xlfn.XLOOKUP(_xlfn.CONCAT($G1170,"-",$I1170),Div.Meta!$H:$H,Div.Meta!$C:$C,"-",0,1)</f>
        <v>-</v>
      </c>
      <c r="D1170" s="302"/>
      <c r="E1170" s="146" t="str">
        <f>IF($D1170="","-",_xlfn.XLOOKUP($D1170,Fund.Meta!$A:$A,Fund.Meta!$D:$D,"-",0,1))</f>
        <v>-</v>
      </c>
      <c r="F1170" s="303" t="str">
        <f>IF($D1170="","-",_xlfn.XLOOKUP($D1170,Fund.Meta!$A:$A,Fund.Meta!$E:$E,"-",0,1))</f>
        <v>-</v>
      </c>
      <c r="G1170" s="334"/>
      <c r="H1170" s="303" t="str">
        <f>IF($G1170="","-",_xlfn.XLOOKUP($G1170,Appr.Meta!$A:$A,Appr.Meta!$D:$D,"-",0,1))</f>
        <v>-</v>
      </c>
      <c r="I1170" s="302"/>
      <c r="J1170" s="303" t="str">
        <f>IF($I1170="","-",_xlfn.XLOOKUP($I1170,'CC.Meta'!$A:$A,'CC.Meta'!$D:$D,"-",0,1))</f>
        <v>-</v>
      </c>
      <c r="K1170" s="302"/>
      <c r="L1170" s="146" t="str">
        <f>IF($K1170="","-",_xlfn.XLOOKUP($K1170,Obj.Meta!$A:$A,Obj.Meta!$D:$D,"-",0,1))</f>
        <v>-</v>
      </c>
      <c r="M1170" s="300" t="str">
        <f>IF($K1170="","-",_xlfn.XLOOKUP($K1170,Obj.Meta!$A:$A,Obj.Meta!$F:$F,"-",0,1))</f>
        <v>-</v>
      </c>
      <c r="N1170" s="337" t="str">
        <f t="shared" si="35"/>
        <v>---</v>
      </c>
      <c r="O1170" s="333"/>
      <c r="P1170" s="54"/>
      <c r="Q1170" s="52"/>
      <c r="R1170" s="34"/>
      <c r="S1170" s="53"/>
      <c r="T1170" s="208"/>
      <c r="U1170" s="726"/>
      <c r="V1170" s="206"/>
      <c r="W1170" s="206"/>
      <c r="X1170" s="678"/>
      <c r="Y1170" s="34"/>
      <c r="Z1170" s="610"/>
      <c r="AA1170" s="608"/>
    </row>
    <row r="1171" spans="1:27">
      <c r="A1171" s="145" t="str">
        <f t="shared" ref="A1171:A1234" si="36">IFERROR(VALUE(LEFT($I1171,2)),"-")</f>
        <v>-</v>
      </c>
      <c r="B1171" s="146" t="str">
        <f>_xlfn.XLOOKUP($A1171,Dept.Meta!$A:$A,Dept.Meta!$F:$F,"-",0,1)</f>
        <v>-</v>
      </c>
      <c r="C1171" s="629" t="str">
        <f>_xlfn.XLOOKUP(_xlfn.CONCAT($G1171,"-",$I1171),Div.Meta!$H:$H,Div.Meta!$C:$C,"-",0,1)</f>
        <v>-</v>
      </c>
      <c r="D1171" s="302"/>
      <c r="E1171" s="146" t="str">
        <f>IF($D1171="","-",_xlfn.XLOOKUP($D1171,Fund.Meta!$A:$A,Fund.Meta!$D:$D,"-",0,1))</f>
        <v>-</v>
      </c>
      <c r="F1171" s="303" t="str">
        <f>IF($D1171="","-",_xlfn.XLOOKUP($D1171,Fund.Meta!$A:$A,Fund.Meta!$E:$E,"-",0,1))</f>
        <v>-</v>
      </c>
      <c r="G1171" s="334"/>
      <c r="H1171" s="303" t="str">
        <f>IF($G1171="","-",_xlfn.XLOOKUP($G1171,Appr.Meta!$A:$A,Appr.Meta!$D:$D,"-",0,1))</f>
        <v>-</v>
      </c>
      <c r="I1171" s="302"/>
      <c r="J1171" s="303" t="str">
        <f>IF($I1171="","-",_xlfn.XLOOKUP($I1171,'CC.Meta'!$A:$A,'CC.Meta'!$D:$D,"-",0,1))</f>
        <v>-</v>
      </c>
      <c r="K1171" s="302"/>
      <c r="L1171" s="146" t="str">
        <f>IF($K1171="","-",_xlfn.XLOOKUP($K1171,Obj.Meta!$A:$A,Obj.Meta!$D:$D,"-",0,1))</f>
        <v>-</v>
      </c>
      <c r="M1171" s="300" t="str">
        <f>IF($K1171="","-",_xlfn.XLOOKUP($K1171,Obj.Meta!$A:$A,Obj.Meta!$F:$F,"-",0,1))</f>
        <v>-</v>
      </c>
      <c r="N1171" s="337" t="str">
        <f t="shared" ref="N1171:N1234" si="37">_xlfn.CONCAT($D1171,"-",$G1171,"-",$I1171,"-",$K1171)</f>
        <v>---</v>
      </c>
      <c r="O1171" s="333"/>
      <c r="P1171" s="54"/>
      <c r="Q1171" s="52"/>
      <c r="R1171" s="34"/>
      <c r="S1171" s="53"/>
      <c r="T1171" s="208"/>
      <c r="U1171" s="726"/>
      <c r="V1171" s="206"/>
      <c r="W1171" s="206"/>
      <c r="X1171" s="678"/>
      <c r="Y1171" s="34"/>
      <c r="Z1171" s="610"/>
      <c r="AA1171" s="608"/>
    </row>
    <row r="1172" spans="1:27">
      <c r="A1172" s="145" t="str">
        <f t="shared" si="36"/>
        <v>-</v>
      </c>
      <c r="B1172" s="146" t="str">
        <f>_xlfn.XLOOKUP($A1172,Dept.Meta!$A:$A,Dept.Meta!$F:$F,"-",0,1)</f>
        <v>-</v>
      </c>
      <c r="C1172" s="629" t="str">
        <f>_xlfn.XLOOKUP(_xlfn.CONCAT($G1172,"-",$I1172),Div.Meta!$H:$H,Div.Meta!$C:$C,"-",0,1)</f>
        <v>-</v>
      </c>
      <c r="D1172" s="302"/>
      <c r="E1172" s="146" t="str">
        <f>IF($D1172="","-",_xlfn.XLOOKUP($D1172,Fund.Meta!$A:$A,Fund.Meta!$D:$D,"-",0,1))</f>
        <v>-</v>
      </c>
      <c r="F1172" s="303" t="str">
        <f>IF($D1172="","-",_xlfn.XLOOKUP($D1172,Fund.Meta!$A:$A,Fund.Meta!$E:$E,"-",0,1))</f>
        <v>-</v>
      </c>
      <c r="G1172" s="334"/>
      <c r="H1172" s="303" t="str">
        <f>IF($G1172="","-",_xlfn.XLOOKUP($G1172,Appr.Meta!$A:$A,Appr.Meta!$D:$D,"-",0,1))</f>
        <v>-</v>
      </c>
      <c r="I1172" s="302"/>
      <c r="J1172" s="303" t="str">
        <f>IF($I1172="","-",_xlfn.XLOOKUP($I1172,'CC.Meta'!$A:$A,'CC.Meta'!$D:$D,"-",0,1))</f>
        <v>-</v>
      </c>
      <c r="K1172" s="302"/>
      <c r="L1172" s="146" t="str">
        <f>IF($K1172="","-",_xlfn.XLOOKUP($K1172,Obj.Meta!$A:$A,Obj.Meta!$D:$D,"-",0,1))</f>
        <v>-</v>
      </c>
      <c r="M1172" s="300" t="str">
        <f>IF($K1172="","-",_xlfn.XLOOKUP($K1172,Obj.Meta!$A:$A,Obj.Meta!$F:$F,"-",0,1))</f>
        <v>-</v>
      </c>
      <c r="N1172" s="337" t="str">
        <f t="shared" si="37"/>
        <v>---</v>
      </c>
      <c r="O1172" s="333"/>
      <c r="P1172" s="54"/>
      <c r="Q1172" s="52"/>
      <c r="R1172" s="34"/>
      <c r="S1172" s="53"/>
      <c r="T1172" s="208"/>
      <c r="U1172" s="726"/>
      <c r="V1172" s="206"/>
      <c r="W1172" s="206"/>
      <c r="X1172" s="678"/>
      <c r="Y1172" s="34"/>
      <c r="Z1172" s="610"/>
      <c r="AA1172" s="608"/>
    </row>
    <row r="1173" spans="1:27">
      <c r="A1173" s="145" t="str">
        <f t="shared" si="36"/>
        <v>-</v>
      </c>
      <c r="B1173" s="146" t="str">
        <f>_xlfn.XLOOKUP($A1173,Dept.Meta!$A:$A,Dept.Meta!$F:$F,"-",0,1)</f>
        <v>-</v>
      </c>
      <c r="C1173" s="629" t="str">
        <f>_xlfn.XLOOKUP(_xlfn.CONCAT($G1173,"-",$I1173),Div.Meta!$H:$H,Div.Meta!$C:$C,"-",0,1)</f>
        <v>-</v>
      </c>
      <c r="D1173" s="302"/>
      <c r="E1173" s="146" t="str">
        <f>IF($D1173="","-",_xlfn.XLOOKUP($D1173,Fund.Meta!$A:$A,Fund.Meta!$D:$D,"-",0,1))</f>
        <v>-</v>
      </c>
      <c r="F1173" s="303" t="str">
        <f>IF($D1173="","-",_xlfn.XLOOKUP($D1173,Fund.Meta!$A:$A,Fund.Meta!$E:$E,"-",0,1))</f>
        <v>-</v>
      </c>
      <c r="G1173" s="334"/>
      <c r="H1173" s="303" t="str">
        <f>IF($G1173="","-",_xlfn.XLOOKUP($G1173,Appr.Meta!$A:$A,Appr.Meta!$D:$D,"-",0,1))</f>
        <v>-</v>
      </c>
      <c r="I1173" s="302"/>
      <c r="J1173" s="303" t="str">
        <f>IF($I1173="","-",_xlfn.XLOOKUP($I1173,'CC.Meta'!$A:$A,'CC.Meta'!$D:$D,"-",0,1))</f>
        <v>-</v>
      </c>
      <c r="K1173" s="302"/>
      <c r="L1173" s="146" t="str">
        <f>IF($K1173="","-",_xlfn.XLOOKUP($K1173,Obj.Meta!$A:$A,Obj.Meta!$D:$D,"-",0,1))</f>
        <v>-</v>
      </c>
      <c r="M1173" s="300" t="str">
        <f>IF($K1173="","-",_xlfn.XLOOKUP($K1173,Obj.Meta!$A:$A,Obj.Meta!$F:$F,"-",0,1))</f>
        <v>-</v>
      </c>
      <c r="N1173" s="337" t="str">
        <f t="shared" si="37"/>
        <v>---</v>
      </c>
      <c r="O1173" s="333"/>
      <c r="P1173" s="54"/>
      <c r="Q1173" s="52"/>
      <c r="R1173" s="34"/>
      <c r="S1173" s="53"/>
      <c r="T1173" s="208"/>
      <c r="U1173" s="726"/>
      <c r="V1173" s="206"/>
      <c r="W1173" s="206"/>
      <c r="X1173" s="678"/>
      <c r="Y1173" s="34"/>
      <c r="Z1173" s="610"/>
      <c r="AA1173" s="608"/>
    </row>
    <row r="1174" spans="1:27">
      <c r="A1174" s="145" t="str">
        <f t="shared" si="36"/>
        <v>-</v>
      </c>
      <c r="B1174" s="146" t="str">
        <f>_xlfn.XLOOKUP($A1174,Dept.Meta!$A:$A,Dept.Meta!$F:$F,"-",0,1)</f>
        <v>-</v>
      </c>
      <c r="C1174" s="629" t="str">
        <f>_xlfn.XLOOKUP(_xlfn.CONCAT($G1174,"-",$I1174),Div.Meta!$H:$H,Div.Meta!$C:$C,"-",0,1)</f>
        <v>-</v>
      </c>
      <c r="D1174" s="302"/>
      <c r="E1174" s="146" t="str">
        <f>IF($D1174="","-",_xlfn.XLOOKUP($D1174,Fund.Meta!$A:$A,Fund.Meta!$D:$D,"-",0,1))</f>
        <v>-</v>
      </c>
      <c r="F1174" s="303" t="str">
        <f>IF($D1174="","-",_xlfn.XLOOKUP($D1174,Fund.Meta!$A:$A,Fund.Meta!$E:$E,"-",0,1))</f>
        <v>-</v>
      </c>
      <c r="G1174" s="334"/>
      <c r="H1174" s="303" t="str">
        <f>IF($G1174="","-",_xlfn.XLOOKUP($G1174,Appr.Meta!$A:$A,Appr.Meta!$D:$D,"-",0,1))</f>
        <v>-</v>
      </c>
      <c r="I1174" s="302"/>
      <c r="J1174" s="303" t="str">
        <f>IF($I1174="","-",_xlfn.XLOOKUP($I1174,'CC.Meta'!$A:$A,'CC.Meta'!$D:$D,"-",0,1))</f>
        <v>-</v>
      </c>
      <c r="K1174" s="302"/>
      <c r="L1174" s="146" t="str">
        <f>IF($K1174="","-",_xlfn.XLOOKUP($K1174,Obj.Meta!$A:$A,Obj.Meta!$D:$D,"-",0,1))</f>
        <v>-</v>
      </c>
      <c r="M1174" s="300" t="str">
        <f>IF($K1174="","-",_xlfn.XLOOKUP($K1174,Obj.Meta!$A:$A,Obj.Meta!$F:$F,"-",0,1))</f>
        <v>-</v>
      </c>
      <c r="N1174" s="337" t="str">
        <f t="shared" si="37"/>
        <v>---</v>
      </c>
      <c r="O1174" s="333"/>
      <c r="P1174" s="54"/>
      <c r="Q1174" s="52"/>
      <c r="R1174" s="34"/>
      <c r="S1174" s="53"/>
      <c r="T1174" s="208"/>
      <c r="U1174" s="726"/>
      <c r="V1174" s="206"/>
      <c r="W1174" s="206"/>
      <c r="X1174" s="678"/>
      <c r="Y1174" s="34"/>
      <c r="Z1174" s="610"/>
      <c r="AA1174" s="608"/>
    </row>
    <row r="1175" spans="1:27">
      <c r="A1175" s="145" t="str">
        <f t="shared" si="36"/>
        <v>-</v>
      </c>
      <c r="B1175" s="146" t="str">
        <f>_xlfn.XLOOKUP($A1175,Dept.Meta!$A:$A,Dept.Meta!$F:$F,"-",0,1)</f>
        <v>-</v>
      </c>
      <c r="C1175" s="629" t="str">
        <f>_xlfn.XLOOKUP(_xlfn.CONCAT($G1175,"-",$I1175),Div.Meta!$H:$H,Div.Meta!$C:$C,"-",0,1)</f>
        <v>-</v>
      </c>
      <c r="D1175" s="302"/>
      <c r="E1175" s="146" t="str">
        <f>IF($D1175="","-",_xlfn.XLOOKUP($D1175,Fund.Meta!$A:$A,Fund.Meta!$D:$D,"-",0,1))</f>
        <v>-</v>
      </c>
      <c r="F1175" s="303" t="str">
        <f>IF($D1175="","-",_xlfn.XLOOKUP($D1175,Fund.Meta!$A:$A,Fund.Meta!$E:$E,"-",0,1))</f>
        <v>-</v>
      </c>
      <c r="G1175" s="334"/>
      <c r="H1175" s="303" t="str">
        <f>IF($G1175="","-",_xlfn.XLOOKUP($G1175,Appr.Meta!$A:$A,Appr.Meta!$D:$D,"-",0,1))</f>
        <v>-</v>
      </c>
      <c r="I1175" s="302"/>
      <c r="J1175" s="303" t="str">
        <f>IF($I1175="","-",_xlfn.XLOOKUP($I1175,'CC.Meta'!$A:$A,'CC.Meta'!$D:$D,"-",0,1))</f>
        <v>-</v>
      </c>
      <c r="K1175" s="302"/>
      <c r="L1175" s="146" t="str">
        <f>IF($K1175="","-",_xlfn.XLOOKUP($K1175,Obj.Meta!$A:$A,Obj.Meta!$D:$D,"-",0,1))</f>
        <v>-</v>
      </c>
      <c r="M1175" s="300" t="str">
        <f>IF($K1175="","-",_xlfn.XLOOKUP($K1175,Obj.Meta!$A:$A,Obj.Meta!$F:$F,"-",0,1))</f>
        <v>-</v>
      </c>
      <c r="N1175" s="337" t="str">
        <f t="shared" si="37"/>
        <v>---</v>
      </c>
      <c r="O1175" s="333"/>
      <c r="P1175" s="54"/>
      <c r="Q1175" s="52"/>
      <c r="R1175" s="34"/>
      <c r="S1175" s="53"/>
      <c r="T1175" s="208"/>
      <c r="U1175" s="726"/>
      <c r="V1175" s="206"/>
      <c r="W1175" s="206"/>
      <c r="X1175" s="678"/>
      <c r="Y1175" s="34"/>
      <c r="Z1175" s="610"/>
      <c r="AA1175" s="608"/>
    </row>
    <row r="1176" spans="1:27">
      <c r="A1176" s="145" t="str">
        <f t="shared" si="36"/>
        <v>-</v>
      </c>
      <c r="B1176" s="146" t="str">
        <f>_xlfn.XLOOKUP($A1176,Dept.Meta!$A:$A,Dept.Meta!$F:$F,"-",0,1)</f>
        <v>-</v>
      </c>
      <c r="C1176" s="629" t="str">
        <f>_xlfn.XLOOKUP(_xlfn.CONCAT($G1176,"-",$I1176),Div.Meta!$H:$H,Div.Meta!$C:$C,"-",0,1)</f>
        <v>-</v>
      </c>
      <c r="D1176" s="302"/>
      <c r="E1176" s="146" t="str">
        <f>IF($D1176="","-",_xlfn.XLOOKUP($D1176,Fund.Meta!$A:$A,Fund.Meta!$D:$D,"-",0,1))</f>
        <v>-</v>
      </c>
      <c r="F1176" s="303" t="str">
        <f>IF($D1176="","-",_xlfn.XLOOKUP($D1176,Fund.Meta!$A:$A,Fund.Meta!$E:$E,"-",0,1))</f>
        <v>-</v>
      </c>
      <c r="G1176" s="334"/>
      <c r="H1176" s="303" t="str">
        <f>IF($G1176="","-",_xlfn.XLOOKUP($G1176,Appr.Meta!$A:$A,Appr.Meta!$D:$D,"-",0,1))</f>
        <v>-</v>
      </c>
      <c r="I1176" s="302"/>
      <c r="J1176" s="303" t="str">
        <f>IF($I1176="","-",_xlfn.XLOOKUP($I1176,'CC.Meta'!$A:$A,'CC.Meta'!$D:$D,"-",0,1))</f>
        <v>-</v>
      </c>
      <c r="K1176" s="302"/>
      <c r="L1176" s="146" t="str">
        <f>IF($K1176="","-",_xlfn.XLOOKUP($K1176,Obj.Meta!$A:$A,Obj.Meta!$D:$D,"-",0,1))</f>
        <v>-</v>
      </c>
      <c r="M1176" s="300" t="str">
        <f>IF($K1176="","-",_xlfn.XLOOKUP($K1176,Obj.Meta!$A:$A,Obj.Meta!$F:$F,"-",0,1))</f>
        <v>-</v>
      </c>
      <c r="N1176" s="337" t="str">
        <f t="shared" si="37"/>
        <v>---</v>
      </c>
      <c r="O1176" s="333"/>
      <c r="P1176" s="54"/>
      <c r="Q1176" s="52"/>
      <c r="R1176" s="34"/>
      <c r="S1176" s="53"/>
      <c r="T1176" s="208"/>
      <c r="U1176" s="726"/>
      <c r="V1176" s="206"/>
      <c r="W1176" s="206"/>
      <c r="X1176" s="678"/>
      <c r="Y1176" s="34"/>
      <c r="Z1176" s="610"/>
      <c r="AA1176" s="608"/>
    </row>
    <row r="1177" spans="1:27">
      <c r="A1177" s="145" t="str">
        <f t="shared" si="36"/>
        <v>-</v>
      </c>
      <c r="B1177" s="146" t="str">
        <f>_xlfn.XLOOKUP($A1177,Dept.Meta!$A:$A,Dept.Meta!$F:$F,"-",0,1)</f>
        <v>-</v>
      </c>
      <c r="C1177" s="629" t="str">
        <f>_xlfn.XLOOKUP(_xlfn.CONCAT($G1177,"-",$I1177),Div.Meta!$H:$H,Div.Meta!$C:$C,"-",0,1)</f>
        <v>-</v>
      </c>
      <c r="D1177" s="302"/>
      <c r="E1177" s="146" t="str">
        <f>IF($D1177="","-",_xlfn.XLOOKUP($D1177,Fund.Meta!$A:$A,Fund.Meta!$D:$D,"-",0,1))</f>
        <v>-</v>
      </c>
      <c r="F1177" s="303" t="str">
        <f>IF($D1177="","-",_xlfn.XLOOKUP($D1177,Fund.Meta!$A:$A,Fund.Meta!$E:$E,"-",0,1))</f>
        <v>-</v>
      </c>
      <c r="G1177" s="334"/>
      <c r="H1177" s="303" t="str">
        <f>IF($G1177="","-",_xlfn.XLOOKUP($G1177,Appr.Meta!$A:$A,Appr.Meta!$D:$D,"-",0,1))</f>
        <v>-</v>
      </c>
      <c r="I1177" s="302"/>
      <c r="J1177" s="303" t="str">
        <f>IF($I1177="","-",_xlfn.XLOOKUP($I1177,'CC.Meta'!$A:$A,'CC.Meta'!$D:$D,"-",0,1))</f>
        <v>-</v>
      </c>
      <c r="K1177" s="302"/>
      <c r="L1177" s="146" t="str">
        <f>IF($K1177="","-",_xlfn.XLOOKUP($K1177,Obj.Meta!$A:$A,Obj.Meta!$D:$D,"-",0,1))</f>
        <v>-</v>
      </c>
      <c r="M1177" s="300" t="str">
        <f>IF($K1177="","-",_xlfn.XLOOKUP($K1177,Obj.Meta!$A:$A,Obj.Meta!$F:$F,"-",0,1))</f>
        <v>-</v>
      </c>
      <c r="N1177" s="337" t="str">
        <f t="shared" si="37"/>
        <v>---</v>
      </c>
      <c r="O1177" s="333"/>
      <c r="P1177" s="54"/>
      <c r="Q1177" s="52"/>
      <c r="R1177" s="34"/>
      <c r="S1177" s="53"/>
      <c r="T1177" s="208"/>
      <c r="U1177" s="726"/>
      <c r="V1177" s="206"/>
      <c r="W1177" s="206"/>
      <c r="X1177" s="678"/>
      <c r="Y1177" s="34"/>
      <c r="Z1177" s="610"/>
      <c r="AA1177" s="608"/>
    </row>
    <row r="1178" spans="1:27">
      <c r="A1178" s="145" t="str">
        <f t="shared" si="36"/>
        <v>-</v>
      </c>
      <c r="B1178" s="146" t="str">
        <f>_xlfn.XLOOKUP($A1178,Dept.Meta!$A:$A,Dept.Meta!$F:$F,"-",0,1)</f>
        <v>-</v>
      </c>
      <c r="C1178" s="629" t="str">
        <f>_xlfn.XLOOKUP(_xlfn.CONCAT($G1178,"-",$I1178),Div.Meta!$H:$H,Div.Meta!$C:$C,"-",0,1)</f>
        <v>-</v>
      </c>
      <c r="D1178" s="302"/>
      <c r="E1178" s="146" t="str">
        <f>IF($D1178="","-",_xlfn.XLOOKUP($D1178,Fund.Meta!$A:$A,Fund.Meta!$D:$D,"-",0,1))</f>
        <v>-</v>
      </c>
      <c r="F1178" s="303" t="str">
        <f>IF($D1178="","-",_xlfn.XLOOKUP($D1178,Fund.Meta!$A:$A,Fund.Meta!$E:$E,"-",0,1))</f>
        <v>-</v>
      </c>
      <c r="G1178" s="334"/>
      <c r="H1178" s="303" t="str">
        <f>IF($G1178="","-",_xlfn.XLOOKUP($G1178,Appr.Meta!$A:$A,Appr.Meta!$D:$D,"-",0,1))</f>
        <v>-</v>
      </c>
      <c r="I1178" s="302"/>
      <c r="J1178" s="303" t="str">
        <f>IF($I1178="","-",_xlfn.XLOOKUP($I1178,'CC.Meta'!$A:$A,'CC.Meta'!$D:$D,"-",0,1))</f>
        <v>-</v>
      </c>
      <c r="K1178" s="302"/>
      <c r="L1178" s="146" t="str">
        <f>IF($K1178="","-",_xlfn.XLOOKUP($K1178,Obj.Meta!$A:$A,Obj.Meta!$D:$D,"-",0,1))</f>
        <v>-</v>
      </c>
      <c r="M1178" s="300" t="str">
        <f>IF($K1178="","-",_xlfn.XLOOKUP($K1178,Obj.Meta!$A:$A,Obj.Meta!$F:$F,"-",0,1))</f>
        <v>-</v>
      </c>
      <c r="N1178" s="337" t="str">
        <f t="shared" si="37"/>
        <v>---</v>
      </c>
      <c r="O1178" s="333"/>
      <c r="P1178" s="54"/>
      <c r="Q1178" s="52"/>
      <c r="R1178" s="34"/>
      <c r="S1178" s="53"/>
      <c r="T1178" s="208"/>
      <c r="U1178" s="726"/>
      <c r="V1178" s="206"/>
      <c r="W1178" s="206"/>
      <c r="X1178" s="678"/>
      <c r="Y1178" s="34"/>
      <c r="Z1178" s="610"/>
      <c r="AA1178" s="608"/>
    </row>
    <row r="1179" spans="1:27">
      <c r="A1179" s="145" t="str">
        <f t="shared" si="36"/>
        <v>-</v>
      </c>
      <c r="B1179" s="146" t="str">
        <f>_xlfn.XLOOKUP($A1179,Dept.Meta!$A:$A,Dept.Meta!$F:$F,"-",0,1)</f>
        <v>-</v>
      </c>
      <c r="C1179" s="629" t="str">
        <f>_xlfn.XLOOKUP(_xlfn.CONCAT($G1179,"-",$I1179),Div.Meta!$H:$H,Div.Meta!$C:$C,"-",0,1)</f>
        <v>-</v>
      </c>
      <c r="D1179" s="302"/>
      <c r="E1179" s="146" t="str">
        <f>IF($D1179="","-",_xlfn.XLOOKUP($D1179,Fund.Meta!$A:$A,Fund.Meta!$D:$D,"-",0,1))</f>
        <v>-</v>
      </c>
      <c r="F1179" s="303" t="str">
        <f>IF($D1179="","-",_xlfn.XLOOKUP($D1179,Fund.Meta!$A:$A,Fund.Meta!$E:$E,"-",0,1))</f>
        <v>-</v>
      </c>
      <c r="G1179" s="334"/>
      <c r="H1179" s="303" t="str">
        <f>IF($G1179="","-",_xlfn.XLOOKUP($G1179,Appr.Meta!$A:$A,Appr.Meta!$D:$D,"-",0,1))</f>
        <v>-</v>
      </c>
      <c r="I1179" s="302"/>
      <c r="J1179" s="303" t="str">
        <f>IF($I1179="","-",_xlfn.XLOOKUP($I1179,'CC.Meta'!$A:$A,'CC.Meta'!$D:$D,"-",0,1))</f>
        <v>-</v>
      </c>
      <c r="K1179" s="302"/>
      <c r="L1179" s="146" t="str">
        <f>IF($K1179="","-",_xlfn.XLOOKUP($K1179,Obj.Meta!$A:$A,Obj.Meta!$D:$D,"-",0,1))</f>
        <v>-</v>
      </c>
      <c r="M1179" s="300" t="str">
        <f>IF($K1179="","-",_xlfn.XLOOKUP($K1179,Obj.Meta!$A:$A,Obj.Meta!$F:$F,"-",0,1))</f>
        <v>-</v>
      </c>
      <c r="N1179" s="337" t="str">
        <f t="shared" si="37"/>
        <v>---</v>
      </c>
      <c r="O1179" s="333"/>
      <c r="P1179" s="54"/>
      <c r="Q1179" s="52"/>
      <c r="R1179" s="34"/>
      <c r="S1179" s="53"/>
      <c r="T1179" s="208"/>
      <c r="U1179" s="726"/>
      <c r="V1179" s="206"/>
      <c r="W1179" s="206"/>
      <c r="X1179" s="678"/>
      <c r="Y1179" s="34"/>
      <c r="Z1179" s="610"/>
      <c r="AA1179" s="608"/>
    </row>
    <row r="1180" spans="1:27">
      <c r="A1180" s="145" t="str">
        <f t="shared" si="36"/>
        <v>-</v>
      </c>
      <c r="B1180" s="146" t="str">
        <f>_xlfn.XLOOKUP($A1180,Dept.Meta!$A:$A,Dept.Meta!$F:$F,"-",0,1)</f>
        <v>-</v>
      </c>
      <c r="C1180" s="629" t="str">
        <f>_xlfn.XLOOKUP(_xlfn.CONCAT($G1180,"-",$I1180),Div.Meta!$H:$H,Div.Meta!$C:$C,"-",0,1)</f>
        <v>-</v>
      </c>
      <c r="D1180" s="302"/>
      <c r="E1180" s="146" t="str">
        <f>IF($D1180="","-",_xlfn.XLOOKUP($D1180,Fund.Meta!$A:$A,Fund.Meta!$D:$D,"-",0,1))</f>
        <v>-</v>
      </c>
      <c r="F1180" s="303" t="str">
        <f>IF($D1180="","-",_xlfn.XLOOKUP($D1180,Fund.Meta!$A:$A,Fund.Meta!$E:$E,"-",0,1))</f>
        <v>-</v>
      </c>
      <c r="G1180" s="334"/>
      <c r="H1180" s="303" t="str">
        <f>IF($G1180="","-",_xlfn.XLOOKUP($G1180,Appr.Meta!$A:$A,Appr.Meta!$D:$D,"-",0,1))</f>
        <v>-</v>
      </c>
      <c r="I1180" s="302"/>
      <c r="J1180" s="303" t="str">
        <f>IF($I1180="","-",_xlfn.XLOOKUP($I1180,'CC.Meta'!$A:$A,'CC.Meta'!$D:$D,"-",0,1))</f>
        <v>-</v>
      </c>
      <c r="K1180" s="302"/>
      <c r="L1180" s="146" t="str">
        <f>IF($K1180="","-",_xlfn.XLOOKUP($K1180,Obj.Meta!$A:$A,Obj.Meta!$D:$D,"-",0,1))</f>
        <v>-</v>
      </c>
      <c r="M1180" s="300" t="str">
        <f>IF($K1180="","-",_xlfn.XLOOKUP($K1180,Obj.Meta!$A:$A,Obj.Meta!$F:$F,"-",0,1))</f>
        <v>-</v>
      </c>
      <c r="N1180" s="337" t="str">
        <f t="shared" si="37"/>
        <v>---</v>
      </c>
      <c r="O1180" s="333"/>
      <c r="P1180" s="54"/>
      <c r="Q1180" s="52"/>
      <c r="R1180" s="34"/>
      <c r="S1180" s="53"/>
      <c r="T1180" s="208"/>
      <c r="U1180" s="726"/>
      <c r="V1180" s="206"/>
      <c r="W1180" s="206"/>
      <c r="X1180" s="678"/>
      <c r="Y1180" s="34"/>
      <c r="Z1180" s="610"/>
      <c r="AA1180" s="608"/>
    </row>
    <row r="1181" spans="1:27">
      <c r="A1181" s="145" t="str">
        <f t="shared" si="36"/>
        <v>-</v>
      </c>
      <c r="B1181" s="146" t="str">
        <f>_xlfn.XLOOKUP($A1181,Dept.Meta!$A:$A,Dept.Meta!$F:$F,"-",0,1)</f>
        <v>-</v>
      </c>
      <c r="C1181" s="629" t="str">
        <f>_xlfn.XLOOKUP(_xlfn.CONCAT($G1181,"-",$I1181),Div.Meta!$H:$H,Div.Meta!$C:$C,"-",0,1)</f>
        <v>-</v>
      </c>
      <c r="D1181" s="302"/>
      <c r="E1181" s="146" t="str">
        <f>IF($D1181="","-",_xlfn.XLOOKUP($D1181,Fund.Meta!$A:$A,Fund.Meta!$D:$D,"-",0,1))</f>
        <v>-</v>
      </c>
      <c r="F1181" s="303" t="str">
        <f>IF($D1181="","-",_xlfn.XLOOKUP($D1181,Fund.Meta!$A:$A,Fund.Meta!$E:$E,"-",0,1))</f>
        <v>-</v>
      </c>
      <c r="G1181" s="334"/>
      <c r="H1181" s="303" t="str">
        <f>IF($G1181="","-",_xlfn.XLOOKUP($G1181,Appr.Meta!$A:$A,Appr.Meta!$D:$D,"-",0,1))</f>
        <v>-</v>
      </c>
      <c r="I1181" s="302"/>
      <c r="J1181" s="303" t="str">
        <f>IF($I1181="","-",_xlfn.XLOOKUP($I1181,'CC.Meta'!$A:$A,'CC.Meta'!$D:$D,"-",0,1))</f>
        <v>-</v>
      </c>
      <c r="K1181" s="302"/>
      <c r="L1181" s="146" t="str">
        <f>IF($K1181="","-",_xlfn.XLOOKUP($K1181,Obj.Meta!$A:$A,Obj.Meta!$D:$D,"-",0,1))</f>
        <v>-</v>
      </c>
      <c r="M1181" s="300" t="str">
        <f>IF($K1181="","-",_xlfn.XLOOKUP($K1181,Obj.Meta!$A:$A,Obj.Meta!$F:$F,"-",0,1))</f>
        <v>-</v>
      </c>
      <c r="N1181" s="337" t="str">
        <f t="shared" si="37"/>
        <v>---</v>
      </c>
      <c r="O1181" s="333"/>
      <c r="P1181" s="54"/>
      <c r="Q1181" s="52"/>
      <c r="R1181" s="34"/>
      <c r="S1181" s="53"/>
      <c r="T1181" s="208"/>
      <c r="U1181" s="726"/>
      <c r="V1181" s="206"/>
      <c r="W1181" s="206"/>
      <c r="X1181" s="678"/>
      <c r="Y1181" s="34"/>
      <c r="Z1181" s="610"/>
      <c r="AA1181" s="608"/>
    </row>
    <row r="1182" spans="1:27">
      <c r="A1182" s="145" t="str">
        <f t="shared" si="36"/>
        <v>-</v>
      </c>
      <c r="B1182" s="146" t="str">
        <f>_xlfn.XLOOKUP($A1182,Dept.Meta!$A:$A,Dept.Meta!$F:$F,"-",0,1)</f>
        <v>-</v>
      </c>
      <c r="C1182" s="629" t="str">
        <f>_xlfn.XLOOKUP(_xlfn.CONCAT($G1182,"-",$I1182),Div.Meta!$H:$H,Div.Meta!$C:$C,"-",0,1)</f>
        <v>-</v>
      </c>
      <c r="D1182" s="302"/>
      <c r="E1182" s="146" t="str">
        <f>IF($D1182="","-",_xlfn.XLOOKUP($D1182,Fund.Meta!$A:$A,Fund.Meta!$D:$D,"-",0,1))</f>
        <v>-</v>
      </c>
      <c r="F1182" s="303" t="str">
        <f>IF($D1182="","-",_xlfn.XLOOKUP($D1182,Fund.Meta!$A:$A,Fund.Meta!$E:$E,"-",0,1))</f>
        <v>-</v>
      </c>
      <c r="G1182" s="334"/>
      <c r="H1182" s="303" t="str">
        <f>IF($G1182="","-",_xlfn.XLOOKUP($G1182,Appr.Meta!$A:$A,Appr.Meta!$D:$D,"-",0,1))</f>
        <v>-</v>
      </c>
      <c r="I1182" s="302"/>
      <c r="J1182" s="303" t="str">
        <f>IF($I1182="","-",_xlfn.XLOOKUP($I1182,'CC.Meta'!$A:$A,'CC.Meta'!$D:$D,"-",0,1))</f>
        <v>-</v>
      </c>
      <c r="K1182" s="302"/>
      <c r="L1182" s="146" t="str">
        <f>IF($K1182="","-",_xlfn.XLOOKUP($K1182,Obj.Meta!$A:$A,Obj.Meta!$D:$D,"-",0,1))</f>
        <v>-</v>
      </c>
      <c r="M1182" s="300" t="str">
        <f>IF($K1182="","-",_xlfn.XLOOKUP($K1182,Obj.Meta!$A:$A,Obj.Meta!$F:$F,"-",0,1))</f>
        <v>-</v>
      </c>
      <c r="N1182" s="337" t="str">
        <f t="shared" si="37"/>
        <v>---</v>
      </c>
      <c r="O1182" s="333"/>
      <c r="P1182" s="54"/>
      <c r="Q1182" s="52"/>
      <c r="R1182" s="34"/>
      <c r="S1182" s="53"/>
      <c r="T1182" s="208"/>
      <c r="U1182" s="726"/>
      <c r="V1182" s="206"/>
      <c r="W1182" s="206"/>
      <c r="X1182" s="678"/>
      <c r="Y1182" s="34"/>
      <c r="Z1182" s="610"/>
      <c r="AA1182" s="608"/>
    </row>
    <row r="1183" spans="1:27">
      <c r="A1183" s="145" t="str">
        <f t="shared" si="36"/>
        <v>-</v>
      </c>
      <c r="B1183" s="146" t="str">
        <f>_xlfn.XLOOKUP($A1183,Dept.Meta!$A:$A,Dept.Meta!$F:$F,"-",0,1)</f>
        <v>-</v>
      </c>
      <c r="C1183" s="629" t="str">
        <f>_xlfn.XLOOKUP(_xlfn.CONCAT($G1183,"-",$I1183),Div.Meta!$H:$H,Div.Meta!$C:$C,"-",0,1)</f>
        <v>-</v>
      </c>
      <c r="D1183" s="302"/>
      <c r="E1183" s="146" t="str">
        <f>IF($D1183="","-",_xlfn.XLOOKUP($D1183,Fund.Meta!$A:$A,Fund.Meta!$D:$D,"-",0,1))</f>
        <v>-</v>
      </c>
      <c r="F1183" s="303" t="str">
        <f>IF($D1183="","-",_xlfn.XLOOKUP($D1183,Fund.Meta!$A:$A,Fund.Meta!$E:$E,"-",0,1))</f>
        <v>-</v>
      </c>
      <c r="G1183" s="334"/>
      <c r="H1183" s="303" t="str">
        <f>IF($G1183="","-",_xlfn.XLOOKUP($G1183,Appr.Meta!$A:$A,Appr.Meta!$D:$D,"-",0,1))</f>
        <v>-</v>
      </c>
      <c r="I1183" s="302"/>
      <c r="J1183" s="303" t="str">
        <f>IF($I1183="","-",_xlfn.XLOOKUP($I1183,'CC.Meta'!$A:$A,'CC.Meta'!$D:$D,"-",0,1))</f>
        <v>-</v>
      </c>
      <c r="K1183" s="302"/>
      <c r="L1183" s="146" t="str">
        <f>IF($K1183="","-",_xlfn.XLOOKUP($K1183,Obj.Meta!$A:$A,Obj.Meta!$D:$D,"-",0,1))</f>
        <v>-</v>
      </c>
      <c r="M1183" s="300" t="str">
        <f>IF($K1183="","-",_xlfn.XLOOKUP($K1183,Obj.Meta!$A:$A,Obj.Meta!$F:$F,"-",0,1))</f>
        <v>-</v>
      </c>
      <c r="N1183" s="337" t="str">
        <f t="shared" si="37"/>
        <v>---</v>
      </c>
      <c r="O1183" s="333"/>
      <c r="P1183" s="54"/>
      <c r="Q1183" s="52"/>
      <c r="R1183" s="34"/>
      <c r="S1183" s="53"/>
      <c r="T1183" s="208"/>
      <c r="U1183" s="726"/>
      <c r="V1183" s="206"/>
      <c r="W1183" s="206"/>
      <c r="X1183" s="678"/>
      <c r="Y1183" s="34"/>
      <c r="Z1183" s="610"/>
      <c r="AA1183" s="608"/>
    </row>
    <row r="1184" spans="1:27">
      <c r="A1184" s="145" t="str">
        <f t="shared" si="36"/>
        <v>-</v>
      </c>
      <c r="B1184" s="146" t="str">
        <f>_xlfn.XLOOKUP($A1184,Dept.Meta!$A:$A,Dept.Meta!$F:$F,"-",0,1)</f>
        <v>-</v>
      </c>
      <c r="C1184" s="629" t="str">
        <f>_xlfn.XLOOKUP(_xlfn.CONCAT($G1184,"-",$I1184),Div.Meta!$H:$H,Div.Meta!$C:$C,"-",0,1)</f>
        <v>-</v>
      </c>
      <c r="D1184" s="302"/>
      <c r="E1184" s="146" t="str">
        <f>IF($D1184="","-",_xlfn.XLOOKUP($D1184,Fund.Meta!$A:$A,Fund.Meta!$D:$D,"-",0,1))</f>
        <v>-</v>
      </c>
      <c r="F1184" s="303" t="str">
        <f>IF($D1184="","-",_xlfn.XLOOKUP($D1184,Fund.Meta!$A:$A,Fund.Meta!$E:$E,"-",0,1))</f>
        <v>-</v>
      </c>
      <c r="G1184" s="334"/>
      <c r="H1184" s="303" t="str">
        <f>IF($G1184="","-",_xlfn.XLOOKUP($G1184,Appr.Meta!$A:$A,Appr.Meta!$D:$D,"-",0,1))</f>
        <v>-</v>
      </c>
      <c r="I1184" s="302"/>
      <c r="J1184" s="303" t="str">
        <f>IF($I1184="","-",_xlfn.XLOOKUP($I1184,'CC.Meta'!$A:$A,'CC.Meta'!$D:$D,"-",0,1))</f>
        <v>-</v>
      </c>
      <c r="K1184" s="302"/>
      <c r="L1184" s="146" t="str">
        <f>IF($K1184="","-",_xlfn.XLOOKUP($K1184,Obj.Meta!$A:$A,Obj.Meta!$D:$D,"-",0,1))</f>
        <v>-</v>
      </c>
      <c r="M1184" s="300" t="str">
        <f>IF($K1184="","-",_xlfn.XLOOKUP($K1184,Obj.Meta!$A:$A,Obj.Meta!$F:$F,"-",0,1))</f>
        <v>-</v>
      </c>
      <c r="N1184" s="337" t="str">
        <f t="shared" si="37"/>
        <v>---</v>
      </c>
      <c r="O1184" s="333"/>
      <c r="P1184" s="54"/>
      <c r="Q1184" s="52"/>
      <c r="R1184" s="34"/>
      <c r="S1184" s="53"/>
      <c r="T1184" s="208"/>
      <c r="U1184" s="726"/>
      <c r="V1184" s="206"/>
      <c r="W1184" s="206"/>
      <c r="X1184" s="678"/>
      <c r="Y1184" s="34"/>
      <c r="Z1184" s="610"/>
      <c r="AA1184" s="608"/>
    </row>
    <row r="1185" spans="1:27">
      <c r="A1185" s="145" t="str">
        <f t="shared" si="36"/>
        <v>-</v>
      </c>
      <c r="B1185" s="146" t="str">
        <f>_xlfn.XLOOKUP($A1185,Dept.Meta!$A:$A,Dept.Meta!$F:$F,"-",0,1)</f>
        <v>-</v>
      </c>
      <c r="C1185" s="629" t="str">
        <f>_xlfn.XLOOKUP(_xlfn.CONCAT($G1185,"-",$I1185),Div.Meta!$H:$H,Div.Meta!$C:$C,"-",0,1)</f>
        <v>-</v>
      </c>
      <c r="D1185" s="302"/>
      <c r="E1185" s="146" t="str">
        <f>IF($D1185="","-",_xlfn.XLOOKUP($D1185,Fund.Meta!$A:$A,Fund.Meta!$D:$D,"-",0,1))</f>
        <v>-</v>
      </c>
      <c r="F1185" s="303" t="str">
        <f>IF($D1185="","-",_xlfn.XLOOKUP($D1185,Fund.Meta!$A:$A,Fund.Meta!$E:$E,"-",0,1))</f>
        <v>-</v>
      </c>
      <c r="G1185" s="334"/>
      <c r="H1185" s="303" t="str">
        <f>IF($G1185="","-",_xlfn.XLOOKUP($G1185,Appr.Meta!$A:$A,Appr.Meta!$D:$D,"-",0,1))</f>
        <v>-</v>
      </c>
      <c r="I1185" s="302"/>
      <c r="J1185" s="303" t="str">
        <f>IF($I1185="","-",_xlfn.XLOOKUP($I1185,'CC.Meta'!$A:$A,'CC.Meta'!$D:$D,"-",0,1))</f>
        <v>-</v>
      </c>
      <c r="K1185" s="302"/>
      <c r="L1185" s="146" t="str">
        <f>IF($K1185="","-",_xlfn.XLOOKUP($K1185,Obj.Meta!$A:$A,Obj.Meta!$D:$D,"-",0,1))</f>
        <v>-</v>
      </c>
      <c r="M1185" s="300" t="str">
        <f>IF($K1185="","-",_xlfn.XLOOKUP($K1185,Obj.Meta!$A:$A,Obj.Meta!$F:$F,"-",0,1))</f>
        <v>-</v>
      </c>
      <c r="N1185" s="337" t="str">
        <f t="shared" si="37"/>
        <v>---</v>
      </c>
      <c r="O1185" s="333"/>
      <c r="P1185" s="54"/>
      <c r="Q1185" s="52"/>
      <c r="R1185" s="34"/>
      <c r="S1185" s="53"/>
      <c r="T1185" s="208"/>
      <c r="U1185" s="726"/>
      <c r="V1185" s="206"/>
      <c r="W1185" s="206"/>
      <c r="X1185" s="678"/>
      <c r="Y1185" s="34"/>
      <c r="Z1185" s="610"/>
      <c r="AA1185" s="608"/>
    </row>
    <row r="1186" spans="1:27">
      <c r="A1186" s="145" t="str">
        <f t="shared" si="36"/>
        <v>-</v>
      </c>
      <c r="B1186" s="146" t="str">
        <f>_xlfn.XLOOKUP($A1186,Dept.Meta!$A:$A,Dept.Meta!$F:$F,"-",0,1)</f>
        <v>-</v>
      </c>
      <c r="C1186" s="629" t="str">
        <f>_xlfn.XLOOKUP(_xlfn.CONCAT($G1186,"-",$I1186),Div.Meta!$H:$H,Div.Meta!$C:$C,"-",0,1)</f>
        <v>-</v>
      </c>
      <c r="D1186" s="302"/>
      <c r="E1186" s="146" t="str">
        <f>IF($D1186="","-",_xlfn.XLOOKUP($D1186,Fund.Meta!$A:$A,Fund.Meta!$D:$D,"-",0,1))</f>
        <v>-</v>
      </c>
      <c r="F1186" s="303" t="str">
        <f>IF($D1186="","-",_xlfn.XLOOKUP($D1186,Fund.Meta!$A:$A,Fund.Meta!$E:$E,"-",0,1))</f>
        <v>-</v>
      </c>
      <c r="G1186" s="334"/>
      <c r="H1186" s="303" t="str">
        <f>IF($G1186="","-",_xlfn.XLOOKUP($G1186,Appr.Meta!$A:$A,Appr.Meta!$D:$D,"-",0,1))</f>
        <v>-</v>
      </c>
      <c r="I1186" s="302"/>
      <c r="J1186" s="303" t="str">
        <f>IF($I1186="","-",_xlfn.XLOOKUP($I1186,'CC.Meta'!$A:$A,'CC.Meta'!$D:$D,"-",0,1))</f>
        <v>-</v>
      </c>
      <c r="K1186" s="302"/>
      <c r="L1186" s="146" t="str">
        <f>IF($K1186="","-",_xlfn.XLOOKUP($K1186,Obj.Meta!$A:$A,Obj.Meta!$D:$D,"-",0,1))</f>
        <v>-</v>
      </c>
      <c r="M1186" s="300" t="str">
        <f>IF($K1186="","-",_xlfn.XLOOKUP($K1186,Obj.Meta!$A:$A,Obj.Meta!$F:$F,"-",0,1))</f>
        <v>-</v>
      </c>
      <c r="N1186" s="337" t="str">
        <f t="shared" si="37"/>
        <v>---</v>
      </c>
      <c r="O1186" s="333"/>
      <c r="P1186" s="54"/>
      <c r="Q1186" s="52"/>
      <c r="R1186" s="34"/>
      <c r="S1186" s="53"/>
      <c r="T1186" s="208"/>
      <c r="U1186" s="726"/>
      <c r="V1186" s="206"/>
      <c r="W1186" s="206"/>
      <c r="X1186" s="678"/>
      <c r="Y1186" s="34"/>
      <c r="Z1186" s="610"/>
      <c r="AA1186" s="608"/>
    </row>
    <row r="1187" spans="1:27">
      <c r="A1187" s="145" t="str">
        <f t="shared" si="36"/>
        <v>-</v>
      </c>
      <c r="B1187" s="146" t="str">
        <f>_xlfn.XLOOKUP($A1187,Dept.Meta!$A:$A,Dept.Meta!$F:$F,"-",0,1)</f>
        <v>-</v>
      </c>
      <c r="C1187" s="629" t="str">
        <f>_xlfn.XLOOKUP(_xlfn.CONCAT($G1187,"-",$I1187),Div.Meta!$H:$H,Div.Meta!$C:$C,"-",0,1)</f>
        <v>-</v>
      </c>
      <c r="D1187" s="302"/>
      <c r="E1187" s="146" t="str">
        <f>IF($D1187="","-",_xlfn.XLOOKUP($D1187,Fund.Meta!$A:$A,Fund.Meta!$D:$D,"-",0,1))</f>
        <v>-</v>
      </c>
      <c r="F1187" s="303" t="str">
        <f>IF($D1187="","-",_xlfn.XLOOKUP($D1187,Fund.Meta!$A:$A,Fund.Meta!$E:$E,"-",0,1))</f>
        <v>-</v>
      </c>
      <c r="G1187" s="334"/>
      <c r="H1187" s="303" t="str">
        <f>IF($G1187="","-",_xlfn.XLOOKUP($G1187,Appr.Meta!$A:$A,Appr.Meta!$D:$D,"-",0,1))</f>
        <v>-</v>
      </c>
      <c r="I1187" s="302"/>
      <c r="J1187" s="303" t="str">
        <f>IF($I1187="","-",_xlfn.XLOOKUP($I1187,'CC.Meta'!$A:$A,'CC.Meta'!$D:$D,"-",0,1))</f>
        <v>-</v>
      </c>
      <c r="K1187" s="302"/>
      <c r="L1187" s="146" t="str">
        <f>IF($K1187="","-",_xlfn.XLOOKUP($K1187,Obj.Meta!$A:$A,Obj.Meta!$D:$D,"-",0,1))</f>
        <v>-</v>
      </c>
      <c r="M1187" s="300" t="str">
        <f>IF($K1187="","-",_xlfn.XLOOKUP($K1187,Obj.Meta!$A:$A,Obj.Meta!$F:$F,"-",0,1))</f>
        <v>-</v>
      </c>
      <c r="N1187" s="337" t="str">
        <f t="shared" si="37"/>
        <v>---</v>
      </c>
      <c r="O1187" s="333"/>
      <c r="P1187" s="54"/>
      <c r="Q1187" s="52"/>
      <c r="R1187" s="34"/>
      <c r="S1187" s="53"/>
      <c r="T1187" s="208"/>
      <c r="U1187" s="726"/>
      <c r="V1187" s="206"/>
      <c r="W1187" s="206"/>
      <c r="X1187" s="678"/>
      <c r="Y1187" s="34"/>
      <c r="Z1187" s="610"/>
      <c r="AA1187" s="608"/>
    </row>
    <row r="1188" spans="1:27">
      <c r="A1188" s="145" t="str">
        <f t="shared" si="36"/>
        <v>-</v>
      </c>
      <c r="B1188" s="146" t="str">
        <f>_xlfn.XLOOKUP($A1188,Dept.Meta!$A:$A,Dept.Meta!$F:$F,"-",0,1)</f>
        <v>-</v>
      </c>
      <c r="C1188" s="629" t="str">
        <f>_xlfn.XLOOKUP(_xlfn.CONCAT($G1188,"-",$I1188),Div.Meta!$H:$H,Div.Meta!$C:$C,"-",0,1)</f>
        <v>-</v>
      </c>
      <c r="D1188" s="302"/>
      <c r="E1188" s="146" t="str">
        <f>IF($D1188="","-",_xlfn.XLOOKUP($D1188,Fund.Meta!$A:$A,Fund.Meta!$D:$D,"-",0,1))</f>
        <v>-</v>
      </c>
      <c r="F1188" s="303" t="str">
        <f>IF($D1188="","-",_xlfn.XLOOKUP($D1188,Fund.Meta!$A:$A,Fund.Meta!$E:$E,"-",0,1))</f>
        <v>-</v>
      </c>
      <c r="G1188" s="334"/>
      <c r="H1188" s="303" t="str">
        <f>IF($G1188="","-",_xlfn.XLOOKUP($G1188,Appr.Meta!$A:$A,Appr.Meta!$D:$D,"-",0,1))</f>
        <v>-</v>
      </c>
      <c r="I1188" s="302"/>
      <c r="J1188" s="303" t="str">
        <f>IF($I1188="","-",_xlfn.XLOOKUP($I1188,'CC.Meta'!$A:$A,'CC.Meta'!$D:$D,"-",0,1))</f>
        <v>-</v>
      </c>
      <c r="K1188" s="302"/>
      <c r="L1188" s="146" t="str">
        <f>IF($K1188="","-",_xlfn.XLOOKUP($K1188,Obj.Meta!$A:$A,Obj.Meta!$D:$D,"-",0,1))</f>
        <v>-</v>
      </c>
      <c r="M1188" s="300" t="str">
        <f>IF($K1188="","-",_xlfn.XLOOKUP($K1188,Obj.Meta!$A:$A,Obj.Meta!$F:$F,"-",0,1))</f>
        <v>-</v>
      </c>
      <c r="N1188" s="337" t="str">
        <f t="shared" si="37"/>
        <v>---</v>
      </c>
      <c r="O1188" s="333"/>
      <c r="P1188" s="54"/>
      <c r="Q1188" s="52"/>
      <c r="R1188" s="34"/>
      <c r="S1188" s="53"/>
      <c r="T1188" s="208"/>
      <c r="U1188" s="726"/>
      <c r="V1188" s="206"/>
      <c r="W1188" s="206"/>
      <c r="X1188" s="678"/>
      <c r="Y1188" s="34"/>
      <c r="Z1188" s="610"/>
      <c r="AA1188" s="608"/>
    </row>
    <row r="1189" spans="1:27">
      <c r="A1189" s="145" t="str">
        <f t="shared" si="36"/>
        <v>-</v>
      </c>
      <c r="B1189" s="146" t="str">
        <f>_xlfn.XLOOKUP($A1189,Dept.Meta!$A:$A,Dept.Meta!$F:$F,"-",0,1)</f>
        <v>-</v>
      </c>
      <c r="C1189" s="629" t="str">
        <f>_xlfn.XLOOKUP(_xlfn.CONCAT($G1189,"-",$I1189),Div.Meta!$H:$H,Div.Meta!$C:$C,"-",0,1)</f>
        <v>-</v>
      </c>
      <c r="D1189" s="302"/>
      <c r="E1189" s="146" t="str">
        <f>IF($D1189="","-",_xlfn.XLOOKUP($D1189,Fund.Meta!$A:$A,Fund.Meta!$D:$D,"-",0,1))</f>
        <v>-</v>
      </c>
      <c r="F1189" s="303" t="str">
        <f>IF($D1189="","-",_xlfn.XLOOKUP($D1189,Fund.Meta!$A:$A,Fund.Meta!$E:$E,"-",0,1))</f>
        <v>-</v>
      </c>
      <c r="G1189" s="334"/>
      <c r="H1189" s="303" t="str">
        <f>IF($G1189="","-",_xlfn.XLOOKUP($G1189,Appr.Meta!$A:$A,Appr.Meta!$D:$D,"-",0,1))</f>
        <v>-</v>
      </c>
      <c r="I1189" s="302"/>
      <c r="J1189" s="303" t="str">
        <f>IF($I1189="","-",_xlfn.XLOOKUP($I1189,'CC.Meta'!$A:$A,'CC.Meta'!$D:$D,"-",0,1))</f>
        <v>-</v>
      </c>
      <c r="K1189" s="302"/>
      <c r="L1189" s="146" t="str">
        <f>IF($K1189="","-",_xlfn.XLOOKUP($K1189,Obj.Meta!$A:$A,Obj.Meta!$D:$D,"-",0,1))</f>
        <v>-</v>
      </c>
      <c r="M1189" s="300" t="str">
        <f>IF($K1189="","-",_xlfn.XLOOKUP($K1189,Obj.Meta!$A:$A,Obj.Meta!$F:$F,"-",0,1))</f>
        <v>-</v>
      </c>
      <c r="N1189" s="337" t="str">
        <f t="shared" si="37"/>
        <v>---</v>
      </c>
      <c r="O1189" s="333"/>
      <c r="P1189" s="54"/>
      <c r="Q1189" s="52"/>
      <c r="R1189" s="34"/>
      <c r="S1189" s="53"/>
      <c r="T1189" s="208"/>
      <c r="U1189" s="726"/>
      <c r="V1189" s="206"/>
      <c r="W1189" s="206"/>
      <c r="X1189" s="678"/>
      <c r="Y1189" s="34"/>
      <c r="Z1189" s="610"/>
      <c r="AA1189" s="608"/>
    </row>
    <row r="1190" spans="1:27">
      <c r="A1190" s="145" t="str">
        <f t="shared" si="36"/>
        <v>-</v>
      </c>
      <c r="B1190" s="146" t="str">
        <f>_xlfn.XLOOKUP($A1190,Dept.Meta!$A:$A,Dept.Meta!$F:$F,"-",0,1)</f>
        <v>-</v>
      </c>
      <c r="C1190" s="629" t="str">
        <f>_xlfn.XLOOKUP(_xlfn.CONCAT($G1190,"-",$I1190),Div.Meta!$H:$H,Div.Meta!$C:$C,"-",0,1)</f>
        <v>-</v>
      </c>
      <c r="D1190" s="302"/>
      <c r="E1190" s="146" t="str">
        <f>IF($D1190="","-",_xlfn.XLOOKUP($D1190,Fund.Meta!$A:$A,Fund.Meta!$D:$D,"-",0,1))</f>
        <v>-</v>
      </c>
      <c r="F1190" s="303" t="str">
        <f>IF($D1190="","-",_xlfn.XLOOKUP($D1190,Fund.Meta!$A:$A,Fund.Meta!$E:$E,"-",0,1))</f>
        <v>-</v>
      </c>
      <c r="G1190" s="334"/>
      <c r="H1190" s="303" t="str">
        <f>IF($G1190="","-",_xlfn.XLOOKUP($G1190,Appr.Meta!$A:$A,Appr.Meta!$D:$D,"-",0,1))</f>
        <v>-</v>
      </c>
      <c r="I1190" s="302"/>
      <c r="J1190" s="303" t="str">
        <f>IF($I1190="","-",_xlfn.XLOOKUP($I1190,'CC.Meta'!$A:$A,'CC.Meta'!$D:$D,"-",0,1))</f>
        <v>-</v>
      </c>
      <c r="K1190" s="302"/>
      <c r="L1190" s="146" t="str">
        <f>IF($K1190="","-",_xlfn.XLOOKUP($K1190,Obj.Meta!$A:$A,Obj.Meta!$D:$D,"-",0,1))</f>
        <v>-</v>
      </c>
      <c r="M1190" s="300" t="str">
        <f>IF($K1190="","-",_xlfn.XLOOKUP($K1190,Obj.Meta!$A:$A,Obj.Meta!$F:$F,"-",0,1))</f>
        <v>-</v>
      </c>
      <c r="N1190" s="337" t="str">
        <f t="shared" si="37"/>
        <v>---</v>
      </c>
      <c r="O1190" s="333"/>
      <c r="P1190" s="54"/>
      <c r="Q1190" s="52"/>
      <c r="R1190" s="34"/>
      <c r="S1190" s="53"/>
      <c r="T1190" s="208"/>
      <c r="U1190" s="726"/>
      <c r="V1190" s="206"/>
      <c r="W1190" s="206"/>
      <c r="X1190" s="678"/>
      <c r="Y1190" s="34"/>
      <c r="Z1190" s="610"/>
      <c r="AA1190" s="608"/>
    </row>
    <row r="1191" spans="1:27">
      <c r="A1191" s="145" t="str">
        <f t="shared" si="36"/>
        <v>-</v>
      </c>
      <c r="B1191" s="146" t="str">
        <f>_xlfn.XLOOKUP($A1191,Dept.Meta!$A:$A,Dept.Meta!$F:$F,"-",0,1)</f>
        <v>-</v>
      </c>
      <c r="C1191" s="629" t="str">
        <f>_xlfn.XLOOKUP(_xlfn.CONCAT($G1191,"-",$I1191),Div.Meta!$H:$H,Div.Meta!$C:$C,"-",0,1)</f>
        <v>-</v>
      </c>
      <c r="D1191" s="302"/>
      <c r="E1191" s="146" t="str">
        <f>IF($D1191="","-",_xlfn.XLOOKUP($D1191,Fund.Meta!$A:$A,Fund.Meta!$D:$D,"-",0,1))</f>
        <v>-</v>
      </c>
      <c r="F1191" s="303" t="str">
        <f>IF($D1191="","-",_xlfn.XLOOKUP($D1191,Fund.Meta!$A:$A,Fund.Meta!$E:$E,"-",0,1))</f>
        <v>-</v>
      </c>
      <c r="G1191" s="334"/>
      <c r="H1191" s="303" t="str">
        <f>IF($G1191="","-",_xlfn.XLOOKUP($G1191,Appr.Meta!$A:$A,Appr.Meta!$D:$D,"-",0,1))</f>
        <v>-</v>
      </c>
      <c r="I1191" s="302"/>
      <c r="J1191" s="303" t="str">
        <f>IF($I1191="","-",_xlfn.XLOOKUP($I1191,'CC.Meta'!$A:$A,'CC.Meta'!$D:$D,"-",0,1))</f>
        <v>-</v>
      </c>
      <c r="K1191" s="302"/>
      <c r="L1191" s="146" t="str">
        <f>IF($K1191="","-",_xlfn.XLOOKUP($K1191,Obj.Meta!$A:$A,Obj.Meta!$D:$D,"-",0,1))</f>
        <v>-</v>
      </c>
      <c r="M1191" s="300" t="str">
        <f>IF($K1191="","-",_xlfn.XLOOKUP($K1191,Obj.Meta!$A:$A,Obj.Meta!$F:$F,"-",0,1))</f>
        <v>-</v>
      </c>
      <c r="N1191" s="337" t="str">
        <f t="shared" si="37"/>
        <v>---</v>
      </c>
      <c r="O1191" s="333"/>
      <c r="P1191" s="54"/>
      <c r="Q1191" s="52"/>
      <c r="R1191" s="34"/>
      <c r="S1191" s="53"/>
      <c r="T1191" s="208"/>
      <c r="U1191" s="726"/>
      <c r="V1191" s="206"/>
      <c r="W1191" s="206"/>
      <c r="X1191" s="678"/>
      <c r="Y1191" s="34"/>
      <c r="Z1191" s="610"/>
      <c r="AA1191" s="608"/>
    </row>
    <row r="1192" spans="1:27">
      <c r="A1192" s="145" t="str">
        <f t="shared" si="36"/>
        <v>-</v>
      </c>
      <c r="B1192" s="146" t="str">
        <f>_xlfn.XLOOKUP($A1192,Dept.Meta!$A:$A,Dept.Meta!$F:$F,"-",0,1)</f>
        <v>-</v>
      </c>
      <c r="C1192" s="629" t="str">
        <f>_xlfn.XLOOKUP(_xlfn.CONCAT($G1192,"-",$I1192),Div.Meta!$H:$H,Div.Meta!$C:$C,"-",0,1)</f>
        <v>-</v>
      </c>
      <c r="D1192" s="302"/>
      <c r="E1192" s="146" t="str">
        <f>IF($D1192="","-",_xlfn.XLOOKUP($D1192,Fund.Meta!$A:$A,Fund.Meta!$D:$D,"-",0,1))</f>
        <v>-</v>
      </c>
      <c r="F1192" s="303" t="str">
        <f>IF($D1192="","-",_xlfn.XLOOKUP($D1192,Fund.Meta!$A:$A,Fund.Meta!$E:$E,"-",0,1))</f>
        <v>-</v>
      </c>
      <c r="G1192" s="334"/>
      <c r="H1192" s="303" t="str">
        <f>IF($G1192="","-",_xlfn.XLOOKUP($G1192,Appr.Meta!$A:$A,Appr.Meta!$D:$D,"-",0,1))</f>
        <v>-</v>
      </c>
      <c r="I1192" s="302"/>
      <c r="J1192" s="303" t="str">
        <f>IF($I1192="","-",_xlfn.XLOOKUP($I1192,'CC.Meta'!$A:$A,'CC.Meta'!$D:$D,"-",0,1))</f>
        <v>-</v>
      </c>
      <c r="K1192" s="302"/>
      <c r="L1192" s="146" t="str">
        <f>IF($K1192="","-",_xlfn.XLOOKUP($K1192,Obj.Meta!$A:$A,Obj.Meta!$D:$D,"-",0,1))</f>
        <v>-</v>
      </c>
      <c r="M1192" s="300" t="str">
        <f>IF($K1192="","-",_xlfn.XLOOKUP($K1192,Obj.Meta!$A:$A,Obj.Meta!$F:$F,"-",0,1))</f>
        <v>-</v>
      </c>
      <c r="N1192" s="337" t="str">
        <f t="shared" si="37"/>
        <v>---</v>
      </c>
      <c r="O1192" s="333"/>
      <c r="P1192" s="54"/>
      <c r="Q1192" s="52"/>
      <c r="R1192" s="34"/>
      <c r="S1192" s="53"/>
      <c r="T1192" s="208"/>
      <c r="U1192" s="726"/>
      <c r="V1192" s="206"/>
      <c r="W1192" s="206"/>
      <c r="X1192" s="678"/>
      <c r="Y1192" s="34"/>
      <c r="Z1192" s="610"/>
      <c r="AA1192" s="608"/>
    </row>
    <row r="1193" spans="1:27">
      <c r="A1193" s="145" t="str">
        <f t="shared" si="36"/>
        <v>-</v>
      </c>
      <c r="B1193" s="146" t="str">
        <f>_xlfn.XLOOKUP($A1193,Dept.Meta!$A:$A,Dept.Meta!$F:$F,"-",0,1)</f>
        <v>-</v>
      </c>
      <c r="C1193" s="629" t="str">
        <f>_xlfn.XLOOKUP(_xlfn.CONCAT($G1193,"-",$I1193),Div.Meta!$H:$H,Div.Meta!$C:$C,"-",0,1)</f>
        <v>-</v>
      </c>
      <c r="D1193" s="302"/>
      <c r="E1193" s="146" t="str">
        <f>IF($D1193="","-",_xlfn.XLOOKUP($D1193,Fund.Meta!$A:$A,Fund.Meta!$D:$D,"-",0,1))</f>
        <v>-</v>
      </c>
      <c r="F1193" s="303" t="str">
        <f>IF($D1193="","-",_xlfn.XLOOKUP($D1193,Fund.Meta!$A:$A,Fund.Meta!$E:$E,"-",0,1))</f>
        <v>-</v>
      </c>
      <c r="G1193" s="334"/>
      <c r="H1193" s="303" t="str">
        <f>IF($G1193="","-",_xlfn.XLOOKUP($G1193,Appr.Meta!$A:$A,Appr.Meta!$D:$D,"-",0,1))</f>
        <v>-</v>
      </c>
      <c r="I1193" s="302"/>
      <c r="J1193" s="303" t="str">
        <f>IF($I1193="","-",_xlfn.XLOOKUP($I1193,'CC.Meta'!$A:$A,'CC.Meta'!$D:$D,"-",0,1))</f>
        <v>-</v>
      </c>
      <c r="K1193" s="302"/>
      <c r="L1193" s="146" t="str">
        <f>IF($K1193="","-",_xlfn.XLOOKUP($K1193,Obj.Meta!$A:$A,Obj.Meta!$D:$D,"-",0,1))</f>
        <v>-</v>
      </c>
      <c r="M1193" s="300" t="str">
        <f>IF($K1193="","-",_xlfn.XLOOKUP($K1193,Obj.Meta!$A:$A,Obj.Meta!$F:$F,"-",0,1))</f>
        <v>-</v>
      </c>
      <c r="N1193" s="337" t="str">
        <f t="shared" si="37"/>
        <v>---</v>
      </c>
      <c r="O1193" s="333"/>
      <c r="P1193" s="54"/>
      <c r="Q1193" s="52"/>
      <c r="R1193" s="34"/>
      <c r="S1193" s="53"/>
      <c r="T1193" s="208"/>
      <c r="U1193" s="726"/>
      <c r="V1193" s="206"/>
      <c r="W1193" s="206"/>
      <c r="X1193" s="678"/>
      <c r="Y1193" s="34"/>
      <c r="Z1193" s="610"/>
      <c r="AA1193" s="608"/>
    </row>
    <row r="1194" spans="1:27">
      <c r="A1194" s="145" t="str">
        <f t="shared" si="36"/>
        <v>-</v>
      </c>
      <c r="B1194" s="146" t="str">
        <f>_xlfn.XLOOKUP($A1194,Dept.Meta!$A:$A,Dept.Meta!$F:$F,"-",0,1)</f>
        <v>-</v>
      </c>
      <c r="C1194" s="629" t="str">
        <f>_xlfn.XLOOKUP(_xlfn.CONCAT($G1194,"-",$I1194),Div.Meta!$H:$H,Div.Meta!$C:$C,"-",0,1)</f>
        <v>-</v>
      </c>
      <c r="D1194" s="302"/>
      <c r="E1194" s="146" t="str">
        <f>IF($D1194="","-",_xlfn.XLOOKUP($D1194,Fund.Meta!$A:$A,Fund.Meta!$D:$D,"-",0,1))</f>
        <v>-</v>
      </c>
      <c r="F1194" s="303" t="str">
        <f>IF($D1194="","-",_xlfn.XLOOKUP($D1194,Fund.Meta!$A:$A,Fund.Meta!$E:$E,"-",0,1))</f>
        <v>-</v>
      </c>
      <c r="G1194" s="334"/>
      <c r="H1194" s="303" t="str">
        <f>IF($G1194="","-",_xlfn.XLOOKUP($G1194,Appr.Meta!$A:$A,Appr.Meta!$D:$D,"-",0,1))</f>
        <v>-</v>
      </c>
      <c r="I1194" s="302"/>
      <c r="J1194" s="303" t="str">
        <f>IF($I1194="","-",_xlfn.XLOOKUP($I1194,'CC.Meta'!$A:$A,'CC.Meta'!$D:$D,"-",0,1))</f>
        <v>-</v>
      </c>
      <c r="K1194" s="302"/>
      <c r="L1194" s="146" t="str">
        <f>IF($K1194="","-",_xlfn.XLOOKUP($K1194,Obj.Meta!$A:$A,Obj.Meta!$D:$D,"-",0,1))</f>
        <v>-</v>
      </c>
      <c r="M1194" s="300" t="str">
        <f>IF($K1194="","-",_xlfn.XLOOKUP($K1194,Obj.Meta!$A:$A,Obj.Meta!$F:$F,"-",0,1))</f>
        <v>-</v>
      </c>
      <c r="N1194" s="337" t="str">
        <f t="shared" si="37"/>
        <v>---</v>
      </c>
      <c r="O1194" s="333"/>
      <c r="P1194" s="54"/>
      <c r="Q1194" s="52"/>
      <c r="R1194" s="34"/>
      <c r="S1194" s="53"/>
      <c r="T1194" s="208"/>
      <c r="U1194" s="726"/>
      <c r="V1194" s="206"/>
      <c r="W1194" s="206"/>
      <c r="X1194" s="678"/>
      <c r="Y1194" s="34"/>
      <c r="Z1194" s="610"/>
      <c r="AA1194" s="608"/>
    </row>
    <row r="1195" spans="1:27">
      <c r="A1195" s="145" t="str">
        <f t="shared" si="36"/>
        <v>-</v>
      </c>
      <c r="B1195" s="146" t="str">
        <f>_xlfn.XLOOKUP($A1195,Dept.Meta!$A:$A,Dept.Meta!$F:$F,"-",0,1)</f>
        <v>-</v>
      </c>
      <c r="C1195" s="629" t="str">
        <f>_xlfn.XLOOKUP(_xlfn.CONCAT($G1195,"-",$I1195),Div.Meta!$H:$H,Div.Meta!$C:$C,"-",0,1)</f>
        <v>-</v>
      </c>
      <c r="D1195" s="302"/>
      <c r="E1195" s="146" t="str">
        <f>IF($D1195="","-",_xlfn.XLOOKUP($D1195,Fund.Meta!$A:$A,Fund.Meta!$D:$D,"-",0,1))</f>
        <v>-</v>
      </c>
      <c r="F1195" s="303" t="str">
        <f>IF($D1195="","-",_xlfn.XLOOKUP($D1195,Fund.Meta!$A:$A,Fund.Meta!$E:$E,"-",0,1))</f>
        <v>-</v>
      </c>
      <c r="G1195" s="334"/>
      <c r="H1195" s="303" t="str">
        <f>IF($G1195="","-",_xlfn.XLOOKUP($G1195,Appr.Meta!$A:$A,Appr.Meta!$D:$D,"-",0,1))</f>
        <v>-</v>
      </c>
      <c r="I1195" s="302"/>
      <c r="J1195" s="303" t="str">
        <f>IF($I1195="","-",_xlfn.XLOOKUP($I1195,'CC.Meta'!$A:$A,'CC.Meta'!$D:$D,"-",0,1))</f>
        <v>-</v>
      </c>
      <c r="K1195" s="302"/>
      <c r="L1195" s="146" t="str">
        <f>IF($K1195="","-",_xlfn.XLOOKUP($K1195,Obj.Meta!$A:$A,Obj.Meta!$D:$D,"-",0,1))</f>
        <v>-</v>
      </c>
      <c r="M1195" s="300" t="str">
        <f>IF($K1195="","-",_xlfn.XLOOKUP($K1195,Obj.Meta!$A:$A,Obj.Meta!$F:$F,"-",0,1))</f>
        <v>-</v>
      </c>
      <c r="N1195" s="337" t="str">
        <f t="shared" si="37"/>
        <v>---</v>
      </c>
      <c r="O1195" s="333"/>
      <c r="P1195" s="54"/>
      <c r="Q1195" s="52"/>
      <c r="R1195" s="34"/>
      <c r="S1195" s="53"/>
      <c r="T1195" s="208"/>
      <c r="U1195" s="726"/>
      <c r="V1195" s="206"/>
      <c r="W1195" s="206"/>
      <c r="X1195" s="678"/>
      <c r="Y1195" s="34"/>
      <c r="Z1195" s="610"/>
      <c r="AA1195" s="608"/>
    </row>
    <row r="1196" spans="1:27">
      <c r="A1196" s="145" t="str">
        <f t="shared" si="36"/>
        <v>-</v>
      </c>
      <c r="B1196" s="146" t="str">
        <f>_xlfn.XLOOKUP($A1196,Dept.Meta!$A:$A,Dept.Meta!$F:$F,"-",0,1)</f>
        <v>-</v>
      </c>
      <c r="C1196" s="629" t="str">
        <f>_xlfn.XLOOKUP(_xlfn.CONCAT($G1196,"-",$I1196),Div.Meta!$H:$H,Div.Meta!$C:$C,"-",0,1)</f>
        <v>-</v>
      </c>
      <c r="D1196" s="302"/>
      <c r="E1196" s="146" t="str">
        <f>IF($D1196="","-",_xlfn.XLOOKUP($D1196,Fund.Meta!$A:$A,Fund.Meta!$D:$D,"-",0,1))</f>
        <v>-</v>
      </c>
      <c r="F1196" s="303" t="str">
        <f>IF($D1196="","-",_xlfn.XLOOKUP($D1196,Fund.Meta!$A:$A,Fund.Meta!$E:$E,"-",0,1))</f>
        <v>-</v>
      </c>
      <c r="G1196" s="334"/>
      <c r="H1196" s="303" t="str">
        <f>IF($G1196="","-",_xlfn.XLOOKUP($G1196,Appr.Meta!$A:$A,Appr.Meta!$D:$D,"-",0,1))</f>
        <v>-</v>
      </c>
      <c r="I1196" s="302"/>
      <c r="J1196" s="303" t="str">
        <f>IF($I1196="","-",_xlfn.XLOOKUP($I1196,'CC.Meta'!$A:$A,'CC.Meta'!$D:$D,"-",0,1))</f>
        <v>-</v>
      </c>
      <c r="K1196" s="302"/>
      <c r="L1196" s="146" t="str">
        <f>IF($K1196="","-",_xlfn.XLOOKUP($K1196,Obj.Meta!$A:$A,Obj.Meta!$D:$D,"-",0,1))</f>
        <v>-</v>
      </c>
      <c r="M1196" s="300" t="str">
        <f>IF($K1196="","-",_xlfn.XLOOKUP($K1196,Obj.Meta!$A:$A,Obj.Meta!$F:$F,"-",0,1))</f>
        <v>-</v>
      </c>
      <c r="N1196" s="337" t="str">
        <f t="shared" si="37"/>
        <v>---</v>
      </c>
      <c r="O1196" s="333"/>
      <c r="P1196" s="54"/>
      <c r="Q1196" s="52"/>
      <c r="R1196" s="34"/>
      <c r="S1196" s="53"/>
      <c r="T1196" s="208"/>
      <c r="U1196" s="726"/>
      <c r="V1196" s="206"/>
      <c r="W1196" s="206"/>
      <c r="X1196" s="678"/>
      <c r="Y1196" s="34"/>
      <c r="Z1196" s="610"/>
      <c r="AA1196" s="608"/>
    </row>
    <row r="1197" spans="1:27">
      <c r="A1197" s="145" t="str">
        <f t="shared" si="36"/>
        <v>-</v>
      </c>
      <c r="B1197" s="146" t="str">
        <f>_xlfn.XLOOKUP($A1197,Dept.Meta!$A:$A,Dept.Meta!$F:$F,"-",0,1)</f>
        <v>-</v>
      </c>
      <c r="C1197" s="629" t="str">
        <f>_xlfn.XLOOKUP(_xlfn.CONCAT($G1197,"-",$I1197),Div.Meta!$H:$H,Div.Meta!$C:$C,"-",0,1)</f>
        <v>-</v>
      </c>
      <c r="D1197" s="302"/>
      <c r="E1197" s="146" t="str">
        <f>IF($D1197="","-",_xlfn.XLOOKUP($D1197,Fund.Meta!$A:$A,Fund.Meta!$D:$D,"-",0,1))</f>
        <v>-</v>
      </c>
      <c r="F1197" s="303" t="str">
        <f>IF($D1197="","-",_xlfn.XLOOKUP($D1197,Fund.Meta!$A:$A,Fund.Meta!$E:$E,"-",0,1))</f>
        <v>-</v>
      </c>
      <c r="G1197" s="334"/>
      <c r="H1197" s="303" t="str">
        <f>IF($G1197="","-",_xlfn.XLOOKUP($G1197,Appr.Meta!$A:$A,Appr.Meta!$D:$D,"-",0,1))</f>
        <v>-</v>
      </c>
      <c r="I1197" s="302"/>
      <c r="J1197" s="303" t="str">
        <f>IF($I1197="","-",_xlfn.XLOOKUP($I1197,'CC.Meta'!$A:$A,'CC.Meta'!$D:$D,"-",0,1))</f>
        <v>-</v>
      </c>
      <c r="K1197" s="302"/>
      <c r="L1197" s="146" t="str">
        <f>IF($K1197="","-",_xlfn.XLOOKUP($K1197,Obj.Meta!$A:$A,Obj.Meta!$D:$D,"-",0,1))</f>
        <v>-</v>
      </c>
      <c r="M1197" s="300" t="str">
        <f>IF($K1197="","-",_xlfn.XLOOKUP($K1197,Obj.Meta!$A:$A,Obj.Meta!$F:$F,"-",0,1))</f>
        <v>-</v>
      </c>
      <c r="N1197" s="337" t="str">
        <f t="shared" si="37"/>
        <v>---</v>
      </c>
      <c r="O1197" s="333"/>
      <c r="P1197" s="54"/>
      <c r="Q1197" s="52"/>
      <c r="R1197" s="34"/>
      <c r="S1197" s="53"/>
      <c r="T1197" s="208"/>
      <c r="U1197" s="726"/>
      <c r="V1197" s="206"/>
      <c r="W1197" s="206"/>
      <c r="X1197" s="678"/>
      <c r="Y1197" s="34"/>
      <c r="Z1197" s="610"/>
      <c r="AA1197" s="608"/>
    </row>
    <row r="1198" spans="1:27">
      <c r="A1198" s="145" t="str">
        <f t="shared" si="36"/>
        <v>-</v>
      </c>
      <c r="B1198" s="146" t="str">
        <f>_xlfn.XLOOKUP($A1198,Dept.Meta!$A:$A,Dept.Meta!$F:$F,"-",0,1)</f>
        <v>-</v>
      </c>
      <c r="C1198" s="629" t="str">
        <f>_xlfn.XLOOKUP(_xlfn.CONCAT($G1198,"-",$I1198),Div.Meta!$H:$H,Div.Meta!$C:$C,"-",0,1)</f>
        <v>-</v>
      </c>
      <c r="D1198" s="302"/>
      <c r="E1198" s="146" t="str">
        <f>IF($D1198="","-",_xlfn.XLOOKUP($D1198,Fund.Meta!$A:$A,Fund.Meta!$D:$D,"-",0,1))</f>
        <v>-</v>
      </c>
      <c r="F1198" s="303" t="str">
        <f>IF($D1198="","-",_xlfn.XLOOKUP($D1198,Fund.Meta!$A:$A,Fund.Meta!$E:$E,"-",0,1))</f>
        <v>-</v>
      </c>
      <c r="G1198" s="334"/>
      <c r="H1198" s="303" t="str">
        <f>IF($G1198="","-",_xlfn.XLOOKUP($G1198,Appr.Meta!$A:$A,Appr.Meta!$D:$D,"-",0,1))</f>
        <v>-</v>
      </c>
      <c r="I1198" s="302"/>
      <c r="J1198" s="303" t="str">
        <f>IF($I1198="","-",_xlfn.XLOOKUP($I1198,'CC.Meta'!$A:$A,'CC.Meta'!$D:$D,"-",0,1))</f>
        <v>-</v>
      </c>
      <c r="K1198" s="302"/>
      <c r="L1198" s="146" t="str">
        <f>IF($K1198="","-",_xlfn.XLOOKUP($K1198,Obj.Meta!$A:$A,Obj.Meta!$D:$D,"-",0,1))</f>
        <v>-</v>
      </c>
      <c r="M1198" s="300" t="str">
        <f>IF($K1198="","-",_xlfn.XLOOKUP($K1198,Obj.Meta!$A:$A,Obj.Meta!$F:$F,"-",0,1))</f>
        <v>-</v>
      </c>
      <c r="N1198" s="337" t="str">
        <f t="shared" si="37"/>
        <v>---</v>
      </c>
      <c r="O1198" s="333"/>
      <c r="P1198" s="54"/>
      <c r="Q1198" s="52"/>
      <c r="R1198" s="34"/>
      <c r="S1198" s="53"/>
      <c r="T1198" s="208"/>
      <c r="U1198" s="726"/>
      <c r="V1198" s="206"/>
      <c r="W1198" s="206"/>
      <c r="X1198" s="678"/>
      <c r="Y1198" s="34"/>
      <c r="Z1198" s="610"/>
      <c r="AA1198" s="608"/>
    </row>
    <row r="1199" spans="1:27">
      <c r="A1199" s="145" t="str">
        <f t="shared" si="36"/>
        <v>-</v>
      </c>
      <c r="B1199" s="146" t="str">
        <f>_xlfn.XLOOKUP($A1199,Dept.Meta!$A:$A,Dept.Meta!$F:$F,"-",0,1)</f>
        <v>-</v>
      </c>
      <c r="C1199" s="629" t="str">
        <f>_xlfn.XLOOKUP(_xlfn.CONCAT($G1199,"-",$I1199),Div.Meta!$H:$H,Div.Meta!$C:$C,"-",0,1)</f>
        <v>-</v>
      </c>
      <c r="D1199" s="302"/>
      <c r="E1199" s="146" t="str">
        <f>IF($D1199="","-",_xlfn.XLOOKUP($D1199,Fund.Meta!$A:$A,Fund.Meta!$D:$D,"-",0,1))</f>
        <v>-</v>
      </c>
      <c r="F1199" s="303" t="str">
        <f>IF($D1199="","-",_xlfn.XLOOKUP($D1199,Fund.Meta!$A:$A,Fund.Meta!$E:$E,"-",0,1))</f>
        <v>-</v>
      </c>
      <c r="G1199" s="334"/>
      <c r="H1199" s="303" t="str">
        <f>IF($G1199="","-",_xlfn.XLOOKUP($G1199,Appr.Meta!$A:$A,Appr.Meta!$D:$D,"-",0,1))</f>
        <v>-</v>
      </c>
      <c r="I1199" s="302"/>
      <c r="J1199" s="303" t="str">
        <f>IF($I1199="","-",_xlfn.XLOOKUP($I1199,'CC.Meta'!$A:$A,'CC.Meta'!$D:$D,"-",0,1))</f>
        <v>-</v>
      </c>
      <c r="K1199" s="302"/>
      <c r="L1199" s="146" t="str">
        <f>IF($K1199="","-",_xlfn.XLOOKUP($K1199,Obj.Meta!$A:$A,Obj.Meta!$D:$D,"-",0,1))</f>
        <v>-</v>
      </c>
      <c r="M1199" s="300" t="str">
        <f>IF($K1199="","-",_xlfn.XLOOKUP($K1199,Obj.Meta!$A:$A,Obj.Meta!$F:$F,"-",0,1))</f>
        <v>-</v>
      </c>
      <c r="N1199" s="337" t="str">
        <f t="shared" si="37"/>
        <v>---</v>
      </c>
      <c r="O1199" s="333"/>
      <c r="P1199" s="54"/>
      <c r="Q1199" s="52"/>
      <c r="R1199" s="34"/>
      <c r="S1199" s="53"/>
      <c r="T1199" s="208"/>
      <c r="U1199" s="726"/>
      <c r="V1199" s="206"/>
      <c r="W1199" s="206"/>
      <c r="X1199" s="678"/>
      <c r="Y1199" s="34"/>
      <c r="Z1199" s="610"/>
      <c r="AA1199" s="608"/>
    </row>
    <row r="1200" spans="1:27">
      <c r="A1200" s="145" t="str">
        <f t="shared" si="36"/>
        <v>-</v>
      </c>
      <c r="B1200" s="146" t="str">
        <f>_xlfn.XLOOKUP($A1200,Dept.Meta!$A:$A,Dept.Meta!$F:$F,"-",0,1)</f>
        <v>-</v>
      </c>
      <c r="C1200" s="629" t="str">
        <f>_xlfn.XLOOKUP(_xlfn.CONCAT($G1200,"-",$I1200),Div.Meta!$H:$H,Div.Meta!$C:$C,"-",0,1)</f>
        <v>-</v>
      </c>
      <c r="D1200" s="302"/>
      <c r="E1200" s="146" t="str">
        <f>IF($D1200="","-",_xlfn.XLOOKUP($D1200,Fund.Meta!$A:$A,Fund.Meta!$D:$D,"-",0,1))</f>
        <v>-</v>
      </c>
      <c r="F1200" s="303" t="str">
        <f>IF($D1200="","-",_xlfn.XLOOKUP($D1200,Fund.Meta!$A:$A,Fund.Meta!$E:$E,"-",0,1))</f>
        <v>-</v>
      </c>
      <c r="G1200" s="334"/>
      <c r="H1200" s="303" t="str">
        <f>IF($G1200="","-",_xlfn.XLOOKUP($G1200,Appr.Meta!$A:$A,Appr.Meta!$D:$D,"-",0,1))</f>
        <v>-</v>
      </c>
      <c r="I1200" s="302"/>
      <c r="J1200" s="303" t="str">
        <f>IF($I1200="","-",_xlfn.XLOOKUP($I1200,'CC.Meta'!$A:$A,'CC.Meta'!$D:$D,"-",0,1))</f>
        <v>-</v>
      </c>
      <c r="K1200" s="302"/>
      <c r="L1200" s="146" t="str">
        <f>IF($K1200="","-",_xlfn.XLOOKUP($K1200,Obj.Meta!$A:$A,Obj.Meta!$D:$D,"-",0,1))</f>
        <v>-</v>
      </c>
      <c r="M1200" s="300" t="str">
        <f>IF($K1200="","-",_xlfn.XLOOKUP($K1200,Obj.Meta!$A:$A,Obj.Meta!$F:$F,"-",0,1))</f>
        <v>-</v>
      </c>
      <c r="N1200" s="337" t="str">
        <f t="shared" si="37"/>
        <v>---</v>
      </c>
      <c r="O1200" s="333"/>
      <c r="P1200" s="54"/>
      <c r="Q1200" s="52"/>
      <c r="R1200" s="34"/>
      <c r="S1200" s="53"/>
      <c r="T1200" s="208"/>
      <c r="U1200" s="726"/>
      <c r="V1200" s="206"/>
      <c r="W1200" s="206"/>
      <c r="X1200" s="678"/>
      <c r="Y1200" s="34"/>
      <c r="Z1200" s="610"/>
      <c r="AA1200" s="608"/>
    </row>
    <row r="1201" spans="1:27">
      <c r="A1201" s="145" t="str">
        <f t="shared" si="36"/>
        <v>-</v>
      </c>
      <c r="B1201" s="146" t="str">
        <f>_xlfn.XLOOKUP($A1201,Dept.Meta!$A:$A,Dept.Meta!$F:$F,"-",0,1)</f>
        <v>-</v>
      </c>
      <c r="C1201" s="629" t="str">
        <f>_xlfn.XLOOKUP(_xlfn.CONCAT($G1201,"-",$I1201),Div.Meta!$H:$H,Div.Meta!$C:$C,"-",0,1)</f>
        <v>-</v>
      </c>
      <c r="D1201" s="302"/>
      <c r="E1201" s="146" t="str">
        <f>IF($D1201="","-",_xlfn.XLOOKUP($D1201,Fund.Meta!$A:$A,Fund.Meta!$D:$D,"-",0,1))</f>
        <v>-</v>
      </c>
      <c r="F1201" s="303" t="str">
        <f>IF($D1201="","-",_xlfn.XLOOKUP($D1201,Fund.Meta!$A:$A,Fund.Meta!$E:$E,"-",0,1))</f>
        <v>-</v>
      </c>
      <c r="G1201" s="334"/>
      <c r="H1201" s="303" t="str">
        <f>IF($G1201="","-",_xlfn.XLOOKUP($G1201,Appr.Meta!$A:$A,Appr.Meta!$D:$D,"-",0,1))</f>
        <v>-</v>
      </c>
      <c r="I1201" s="302"/>
      <c r="J1201" s="303" t="str">
        <f>IF($I1201="","-",_xlfn.XLOOKUP($I1201,'CC.Meta'!$A:$A,'CC.Meta'!$D:$D,"-",0,1))</f>
        <v>-</v>
      </c>
      <c r="K1201" s="302"/>
      <c r="L1201" s="146" t="str">
        <f>IF($K1201="","-",_xlfn.XLOOKUP($K1201,Obj.Meta!$A:$A,Obj.Meta!$D:$D,"-",0,1))</f>
        <v>-</v>
      </c>
      <c r="M1201" s="300" t="str">
        <f>IF($K1201="","-",_xlfn.XLOOKUP($K1201,Obj.Meta!$A:$A,Obj.Meta!$F:$F,"-",0,1))</f>
        <v>-</v>
      </c>
      <c r="N1201" s="337" t="str">
        <f t="shared" si="37"/>
        <v>---</v>
      </c>
      <c r="O1201" s="333"/>
      <c r="P1201" s="54"/>
      <c r="Q1201" s="52"/>
      <c r="R1201" s="34"/>
      <c r="S1201" s="53"/>
      <c r="T1201" s="208"/>
      <c r="U1201" s="726"/>
      <c r="V1201" s="206"/>
      <c r="W1201" s="206"/>
      <c r="X1201" s="678"/>
      <c r="Y1201" s="34"/>
      <c r="Z1201" s="610"/>
      <c r="AA1201" s="608"/>
    </row>
    <row r="1202" spans="1:27">
      <c r="A1202" s="145" t="str">
        <f t="shared" si="36"/>
        <v>-</v>
      </c>
      <c r="B1202" s="146" t="str">
        <f>_xlfn.XLOOKUP($A1202,Dept.Meta!$A:$A,Dept.Meta!$F:$F,"-",0,1)</f>
        <v>-</v>
      </c>
      <c r="C1202" s="629" t="str">
        <f>_xlfn.XLOOKUP(_xlfn.CONCAT($G1202,"-",$I1202),Div.Meta!$H:$H,Div.Meta!$C:$C,"-",0,1)</f>
        <v>-</v>
      </c>
      <c r="D1202" s="302"/>
      <c r="E1202" s="146" t="str">
        <f>IF($D1202="","-",_xlfn.XLOOKUP($D1202,Fund.Meta!$A:$A,Fund.Meta!$D:$D,"-",0,1))</f>
        <v>-</v>
      </c>
      <c r="F1202" s="303" t="str">
        <f>IF($D1202="","-",_xlfn.XLOOKUP($D1202,Fund.Meta!$A:$A,Fund.Meta!$E:$E,"-",0,1))</f>
        <v>-</v>
      </c>
      <c r="G1202" s="334"/>
      <c r="H1202" s="303" t="str">
        <f>IF($G1202="","-",_xlfn.XLOOKUP($G1202,Appr.Meta!$A:$A,Appr.Meta!$D:$D,"-",0,1))</f>
        <v>-</v>
      </c>
      <c r="I1202" s="302"/>
      <c r="J1202" s="303" t="str">
        <f>IF($I1202="","-",_xlfn.XLOOKUP($I1202,'CC.Meta'!$A:$A,'CC.Meta'!$D:$D,"-",0,1))</f>
        <v>-</v>
      </c>
      <c r="K1202" s="302"/>
      <c r="L1202" s="146" t="str">
        <f>IF($K1202="","-",_xlfn.XLOOKUP($K1202,Obj.Meta!$A:$A,Obj.Meta!$D:$D,"-",0,1))</f>
        <v>-</v>
      </c>
      <c r="M1202" s="300" t="str">
        <f>IF($K1202="","-",_xlfn.XLOOKUP($K1202,Obj.Meta!$A:$A,Obj.Meta!$F:$F,"-",0,1))</f>
        <v>-</v>
      </c>
      <c r="N1202" s="337" t="str">
        <f t="shared" si="37"/>
        <v>---</v>
      </c>
      <c r="O1202" s="333"/>
      <c r="P1202" s="54"/>
      <c r="Q1202" s="52"/>
      <c r="R1202" s="34"/>
      <c r="S1202" s="53"/>
      <c r="T1202" s="208"/>
      <c r="U1202" s="726"/>
      <c r="V1202" s="206"/>
      <c r="W1202" s="206"/>
      <c r="X1202" s="678"/>
      <c r="Y1202" s="34"/>
      <c r="Z1202" s="610"/>
      <c r="AA1202" s="608"/>
    </row>
    <row r="1203" spans="1:27">
      <c r="A1203" s="145" t="str">
        <f t="shared" si="36"/>
        <v>-</v>
      </c>
      <c r="B1203" s="146" t="str">
        <f>_xlfn.XLOOKUP($A1203,Dept.Meta!$A:$A,Dept.Meta!$F:$F,"-",0,1)</f>
        <v>-</v>
      </c>
      <c r="C1203" s="629" t="str">
        <f>_xlfn.XLOOKUP(_xlfn.CONCAT($G1203,"-",$I1203),Div.Meta!$H:$H,Div.Meta!$C:$C,"-",0,1)</f>
        <v>-</v>
      </c>
      <c r="D1203" s="302"/>
      <c r="E1203" s="146" t="str">
        <f>IF($D1203="","-",_xlfn.XLOOKUP($D1203,Fund.Meta!$A:$A,Fund.Meta!$D:$D,"-",0,1))</f>
        <v>-</v>
      </c>
      <c r="F1203" s="303" t="str">
        <f>IF($D1203="","-",_xlfn.XLOOKUP($D1203,Fund.Meta!$A:$A,Fund.Meta!$E:$E,"-",0,1))</f>
        <v>-</v>
      </c>
      <c r="G1203" s="334"/>
      <c r="H1203" s="303" t="str">
        <f>IF($G1203="","-",_xlfn.XLOOKUP($G1203,Appr.Meta!$A:$A,Appr.Meta!$D:$D,"-",0,1))</f>
        <v>-</v>
      </c>
      <c r="I1203" s="302"/>
      <c r="J1203" s="303" t="str">
        <f>IF($I1203="","-",_xlfn.XLOOKUP($I1203,'CC.Meta'!$A:$A,'CC.Meta'!$D:$D,"-",0,1))</f>
        <v>-</v>
      </c>
      <c r="K1203" s="302"/>
      <c r="L1203" s="146" t="str">
        <f>IF($K1203="","-",_xlfn.XLOOKUP($K1203,Obj.Meta!$A:$A,Obj.Meta!$D:$D,"-",0,1))</f>
        <v>-</v>
      </c>
      <c r="M1203" s="300" t="str">
        <f>IF($K1203="","-",_xlfn.XLOOKUP($K1203,Obj.Meta!$A:$A,Obj.Meta!$F:$F,"-",0,1))</f>
        <v>-</v>
      </c>
      <c r="N1203" s="337" t="str">
        <f t="shared" si="37"/>
        <v>---</v>
      </c>
      <c r="O1203" s="333"/>
      <c r="P1203" s="54"/>
      <c r="Q1203" s="52"/>
      <c r="R1203" s="34"/>
      <c r="S1203" s="53"/>
      <c r="T1203" s="208"/>
      <c r="U1203" s="726"/>
      <c r="V1203" s="206"/>
      <c r="W1203" s="206"/>
      <c r="X1203" s="678"/>
      <c r="Y1203" s="34"/>
      <c r="Z1203" s="610"/>
      <c r="AA1203" s="608"/>
    </row>
    <row r="1204" spans="1:27">
      <c r="A1204" s="145" t="str">
        <f t="shared" si="36"/>
        <v>-</v>
      </c>
      <c r="B1204" s="146" t="str">
        <f>_xlfn.XLOOKUP($A1204,Dept.Meta!$A:$A,Dept.Meta!$F:$F,"-",0,1)</f>
        <v>-</v>
      </c>
      <c r="C1204" s="629" t="str">
        <f>_xlfn.XLOOKUP(_xlfn.CONCAT($G1204,"-",$I1204),Div.Meta!$H:$H,Div.Meta!$C:$C,"-",0,1)</f>
        <v>-</v>
      </c>
      <c r="D1204" s="302"/>
      <c r="E1204" s="146" t="str">
        <f>IF($D1204="","-",_xlfn.XLOOKUP($D1204,Fund.Meta!$A:$A,Fund.Meta!$D:$D,"-",0,1))</f>
        <v>-</v>
      </c>
      <c r="F1204" s="303" t="str">
        <f>IF($D1204="","-",_xlfn.XLOOKUP($D1204,Fund.Meta!$A:$A,Fund.Meta!$E:$E,"-",0,1))</f>
        <v>-</v>
      </c>
      <c r="G1204" s="334"/>
      <c r="H1204" s="303" t="str">
        <f>IF($G1204="","-",_xlfn.XLOOKUP($G1204,Appr.Meta!$A:$A,Appr.Meta!$D:$D,"-",0,1))</f>
        <v>-</v>
      </c>
      <c r="I1204" s="302"/>
      <c r="J1204" s="303" t="str">
        <f>IF($I1204="","-",_xlfn.XLOOKUP($I1204,'CC.Meta'!$A:$A,'CC.Meta'!$D:$D,"-",0,1))</f>
        <v>-</v>
      </c>
      <c r="K1204" s="302"/>
      <c r="L1204" s="146" t="str">
        <f>IF($K1204="","-",_xlfn.XLOOKUP($K1204,Obj.Meta!$A:$A,Obj.Meta!$D:$D,"-",0,1))</f>
        <v>-</v>
      </c>
      <c r="M1204" s="300" t="str">
        <f>IF($K1204="","-",_xlfn.XLOOKUP($K1204,Obj.Meta!$A:$A,Obj.Meta!$F:$F,"-",0,1))</f>
        <v>-</v>
      </c>
      <c r="N1204" s="337" t="str">
        <f t="shared" si="37"/>
        <v>---</v>
      </c>
      <c r="O1204" s="333"/>
      <c r="P1204" s="54"/>
      <c r="Q1204" s="52"/>
      <c r="R1204" s="34"/>
      <c r="S1204" s="53"/>
      <c r="T1204" s="208"/>
      <c r="U1204" s="726"/>
      <c r="V1204" s="206"/>
      <c r="W1204" s="206"/>
      <c r="X1204" s="678"/>
      <c r="Y1204" s="34"/>
      <c r="Z1204" s="610"/>
      <c r="AA1204" s="608"/>
    </row>
    <row r="1205" spans="1:27">
      <c r="A1205" s="145" t="str">
        <f t="shared" si="36"/>
        <v>-</v>
      </c>
      <c r="B1205" s="146" t="str">
        <f>_xlfn.XLOOKUP($A1205,Dept.Meta!$A:$A,Dept.Meta!$F:$F,"-",0,1)</f>
        <v>-</v>
      </c>
      <c r="C1205" s="629" t="str">
        <f>_xlfn.XLOOKUP(_xlfn.CONCAT($G1205,"-",$I1205),Div.Meta!$H:$H,Div.Meta!$C:$C,"-",0,1)</f>
        <v>-</v>
      </c>
      <c r="D1205" s="302"/>
      <c r="E1205" s="146" t="str">
        <f>IF($D1205="","-",_xlfn.XLOOKUP($D1205,Fund.Meta!$A:$A,Fund.Meta!$D:$D,"-",0,1))</f>
        <v>-</v>
      </c>
      <c r="F1205" s="303" t="str">
        <f>IF($D1205="","-",_xlfn.XLOOKUP($D1205,Fund.Meta!$A:$A,Fund.Meta!$E:$E,"-",0,1))</f>
        <v>-</v>
      </c>
      <c r="G1205" s="334"/>
      <c r="H1205" s="303" t="str">
        <f>IF($G1205="","-",_xlfn.XLOOKUP($G1205,Appr.Meta!$A:$A,Appr.Meta!$D:$D,"-",0,1))</f>
        <v>-</v>
      </c>
      <c r="I1205" s="302"/>
      <c r="J1205" s="303" t="str">
        <f>IF($I1205="","-",_xlfn.XLOOKUP($I1205,'CC.Meta'!$A:$A,'CC.Meta'!$D:$D,"-",0,1))</f>
        <v>-</v>
      </c>
      <c r="K1205" s="302"/>
      <c r="L1205" s="146" t="str">
        <f>IF($K1205="","-",_xlfn.XLOOKUP($K1205,Obj.Meta!$A:$A,Obj.Meta!$D:$D,"-",0,1))</f>
        <v>-</v>
      </c>
      <c r="M1205" s="300" t="str">
        <f>IF($K1205="","-",_xlfn.XLOOKUP($K1205,Obj.Meta!$A:$A,Obj.Meta!$F:$F,"-",0,1))</f>
        <v>-</v>
      </c>
      <c r="N1205" s="337" t="str">
        <f t="shared" si="37"/>
        <v>---</v>
      </c>
      <c r="O1205" s="333"/>
      <c r="P1205" s="54"/>
      <c r="Q1205" s="52"/>
      <c r="R1205" s="34"/>
      <c r="S1205" s="53"/>
      <c r="T1205" s="208"/>
      <c r="U1205" s="726"/>
      <c r="V1205" s="206"/>
      <c r="W1205" s="206"/>
      <c r="X1205" s="678"/>
      <c r="Y1205" s="34"/>
      <c r="Z1205" s="610"/>
      <c r="AA1205" s="608"/>
    </row>
    <row r="1206" spans="1:27">
      <c r="A1206" s="145" t="str">
        <f t="shared" si="36"/>
        <v>-</v>
      </c>
      <c r="B1206" s="146" t="str">
        <f>_xlfn.XLOOKUP($A1206,Dept.Meta!$A:$A,Dept.Meta!$F:$F,"-",0,1)</f>
        <v>-</v>
      </c>
      <c r="C1206" s="629" t="str">
        <f>_xlfn.XLOOKUP(_xlfn.CONCAT($G1206,"-",$I1206),Div.Meta!$H:$H,Div.Meta!$C:$C,"-",0,1)</f>
        <v>-</v>
      </c>
      <c r="D1206" s="302"/>
      <c r="E1206" s="146" t="str">
        <f>IF($D1206="","-",_xlfn.XLOOKUP($D1206,Fund.Meta!$A:$A,Fund.Meta!$D:$D,"-",0,1))</f>
        <v>-</v>
      </c>
      <c r="F1206" s="303" t="str">
        <f>IF($D1206="","-",_xlfn.XLOOKUP($D1206,Fund.Meta!$A:$A,Fund.Meta!$E:$E,"-",0,1))</f>
        <v>-</v>
      </c>
      <c r="G1206" s="334"/>
      <c r="H1206" s="303" t="str">
        <f>IF($G1206="","-",_xlfn.XLOOKUP($G1206,Appr.Meta!$A:$A,Appr.Meta!$D:$D,"-",0,1))</f>
        <v>-</v>
      </c>
      <c r="I1206" s="302"/>
      <c r="J1206" s="303" t="str">
        <f>IF($I1206="","-",_xlfn.XLOOKUP($I1206,'CC.Meta'!$A:$A,'CC.Meta'!$D:$D,"-",0,1))</f>
        <v>-</v>
      </c>
      <c r="K1206" s="302"/>
      <c r="L1206" s="146" t="str">
        <f>IF($K1206="","-",_xlfn.XLOOKUP($K1206,Obj.Meta!$A:$A,Obj.Meta!$D:$D,"-",0,1))</f>
        <v>-</v>
      </c>
      <c r="M1206" s="300" t="str">
        <f>IF($K1206="","-",_xlfn.XLOOKUP($K1206,Obj.Meta!$A:$A,Obj.Meta!$F:$F,"-",0,1))</f>
        <v>-</v>
      </c>
      <c r="N1206" s="337" t="str">
        <f t="shared" si="37"/>
        <v>---</v>
      </c>
      <c r="O1206" s="333"/>
      <c r="P1206" s="54"/>
      <c r="Q1206" s="52"/>
      <c r="R1206" s="34"/>
      <c r="S1206" s="53"/>
      <c r="T1206" s="208"/>
      <c r="U1206" s="726"/>
      <c r="V1206" s="206"/>
      <c r="W1206" s="206"/>
      <c r="X1206" s="678"/>
      <c r="Y1206" s="34"/>
      <c r="Z1206" s="610"/>
      <c r="AA1206" s="608"/>
    </row>
    <row r="1207" spans="1:27">
      <c r="A1207" s="145" t="str">
        <f t="shared" si="36"/>
        <v>-</v>
      </c>
      <c r="B1207" s="146" t="str">
        <f>_xlfn.XLOOKUP($A1207,Dept.Meta!$A:$A,Dept.Meta!$F:$F,"-",0,1)</f>
        <v>-</v>
      </c>
      <c r="C1207" s="629" t="str">
        <f>_xlfn.XLOOKUP(_xlfn.CONCAT($G1207,"-",$I1207),Div.Meta!$H:$H,Div.Meta!$C:$C,"-",0,1)</f>
        <v>-</v>
      </c>
      <c r="D1207" s="302"/>
      <c r="E1207" s="146" t="str">
        <f>IF($D1207="","-",_xlfn.XLOOKUP($D1207,Fund.Meta!$A:$A,Fund.Meta!$D:$D,"-",0,1))</f>
        <v>-</v>
      </c>
      <c r="F1207" s="303" t="str">
        <f>IF($D1207="","-",_xlfn.XLOOKUP($D1207,Fund.Meta!$A:$A,Fund.Meta!$E:$E,"-",0,1))</f>
        <v>-</v>
      </c>
      <c r="G1207" s="334"/>
      <c r="H1207" s="303" t="str">
        <f>IF($G1207="","-",_xlfn.XLOOKUP($G1207,Appr.Meta!$A:$A,Appr.Meta!$D:$D,"-",0,1))</f>
        <v>-</v>
      </c>
      <c r="I1207" s="302"/>
      <c r="J1207" s="303" t="str">
        <f>IF($I1207="","-",_xlfn.XLOOKUP($I1207,'CC.Meta'!$A:$A,'CC.Meta'!$D:$D,"-",0,1))</f>
        <v>-</v>
      </c>
      <c r="K1207" s="302"/>
      <c r="L1207" s="146" t="str">
        <f>IF($K1207="","-",_xlfn.XLOOKUP($K1207,Obj.Meta!$A:$A,Obj.Meta!$D:$D,"-",0,1))</f>
        <v>-</v>
      </c>
      <c r="M1207" s="300" t="str">
        <f>IF($K1207="","-",_xlfn.XLOOKUP($K1207,Obj.Meta!$A:$A,Obj.Meta!$F:$F,"-",0,1))</f>
        <v>-</v>
      </c>
      <c r="N1207" s="337" t="str">
        <f t="shared" si="37"/>
        <v>---</v>
      </c>
      <c r="O1207" s="333"/>
      <c r="P1207" s="54"/>
      <c r="Q1207" s="52"/>
      <c r="R1207" s="34"/>
      <c r="S1207" s="53"/>
      <c r="T1207" s="208"/>
      <c r="U1207" s="726"/>
      <c r="V1207" s="206"/>
      <c r="W1207" s="206"/>
      <c r="X1207" s="678"/>
      <c r="Y1207" s="34"/>
      <c r="Z1207" s="610"/>
      <c r="AA1207" s="608"/>
    </row>
    <row r="1208" spans="1:27">
      <c r="A1208" s="145" t="str">
        <f t="shared" si="36"/>
        <v>-</v>
      </c>
      <c r="B1208" s="146" t="str">
        <f>_xlfn.XLOOKUP($A1208,Dept.Meta!$A:$A,Dept.Meta!$F:$F,"-",0,1)</f>
        <v>-</v>
      </c>
      <c r="C1208" s="629" t="str">
        <f>_xlfn.XLOOKUP(_xlfn.CONCAT($G1208,"-",$I1208),Div.Meta!$H:$H,Div.Meta!$C:$C,"-",0,1)</f>
        <v>-</v>
      </c>
      <c r="D1208" s="302"/>
      <c r="E1208" s="146" t="str">
        <f>IF($D1208="","-",_xlfn.XLOOKUP($D1208,Fund.Meta!$A:$A,Fund.Meta!$D:$D,"-",0,1))</f>
        <v>-</v>
      </c>
      <c r="F1208" s="303" t="str">
        <f>IF($D1208="","-",_xlfn.XLOOKUP($D1208,Fund.Meta!$A:$A,Fund.Meta!$E:$E,"-",0,1))</f>
        <v>-</v>
      </c>
      <c r="G1208" s="334"/>
      <c r="H1208" s="303" t="str">
        <f>IF($G1208="","-",_xlfn.XLOOKUP($G1208,Appr.Meta!$A:$A,Appr.Meta!$D:$D,"-",0,1))</f>
        <v>-</v>
      </c>
      <c r="I1208" s="302"/>
      <c r="J1208" s="303" t="str">
        <f>IF($I1208="","-",_xlfn.XLOOKUP($I1208,'CC.Meta'!$A:$A,'CC.Meta'!$D:$D,"-",0,1))</f>
        <v>-</v>
      </c>
      <c r="K1208" s="302"/>
      <c r="L1208" s="146" t="str">
        <f>IF($K1208="","-",_xlfn.XLOOKUP($K1208,Obj.Meta!$A:$A,Obj.Meta!$D:$D,"-",0,1))</f>
        <v>-</v>
      </c>
      <c r="M1208" s="300" t="str">
        <f>IF($K1208="","-",_xlfn.XLOOKUP($K1208,Obj.Meta!$A:$A,Obj.Meta!$F:$F,"-",0,1))</f>
        <v>-</v>
      </c>
      <c r="N1208" s="337" t="str">
        <f t="shared" si="37"/>
        <v>---</v>
      </c>
      <c r="O1208" s="333"/>
      <c r="P1208" s="54"/>
      <c r="Q1208" s="52"/>
      <c r="R1208" s="34"/>
      <c r="S1208" s="53"/>
      <c r="T1208" s="208"/>
      <c r="U1208" s="726"/>
      <c r="V1208" s="206"/>
      <c r="W1208" s="206"/>
      <c r="X1208" s="678"/>
      <c r="Y1208" s="34"/>
      <c r="Z1208" s="610"/>
      <c r="AA1208" s="608"/>
    </row>
    <row r="1209" spans="1:27">
      <c r="A1209" s="145" t="str">
        <f t="shared" si="36"/>
        <v>-</v>
      </c>
      <c r="B1209" s="146" t="str">
        <f>_xlfn.XLOOKUP($A1209,Dept.Meta!$A:$A,Dept.Meta!$F:$F,"-",0,1)</f>
        <v>-</v>
      </c>
      <c r="C1209" s="629" t="str">
        <f>_xlfn.XLOOKUP(_xlfn.CONCAT($G1209,"-",$I1209),Div.Meta!$H:$H,Div.Meta!$C:$C,"-",0,1)</f>
        <v>-</v>
      </c>
      <c r="D1209" s="302"/>
      <c r="E1209" s="146" t="str">
        <f>IF($D1209="","-",_xlfn.XLOOKUP($D1209,Fund.Meta!$A:$A,Fund.Meta!$D:$D,"-",0,1))</f>
        <v>-</v>
      </c>
      <c r="F1209" s="303" t="str">
        <f>IF($D1209="","-",_xlfn.XLOOKUP($D1209,Fund.Meta!$A:$A,Fund.Meta!$E:$E,"-",0,1))</f>
        <v>-</v>
      </c>
      <c r="G1209" s="334"/>
      <c r="H1209" s="303" t="str">
        <f>IF($G1209="","-",_xlfn.XLOOKUP($G1209,Appr.Meta!$A:$A,Appr.Meta!$D:$D,"-",0,1))</f>
        <v>-</v>
      </c>
      <c r="I1209" s="302"/>
      <c r="J1209" s="303" t="str">
        <f>IF($I1209="","-",_xlfn.XLOOKUP($I1209,'CC.Meta'!$A:$A,'CC.Meta'!$D:$D,"-",0,1))</f>
        <v>-</v>
      </c>
      <c r="K1209" s="302"/>
      <c r="L1209" s="146" t="str">
        <f>IF($K1209="","-",_xlfn.XLOOKUP($K1209,Obj.Meta!$A:$A,Obj.Meta!$D:$D,"-",0,1))</f>
        <v>-</v>
      </c>
      <c r="M1209" s="300" t="str">
        <f>IF($K1209="","-",_xlfn.XLOOKUP($K1209,Obj.Meta!$A:$A,Obj.Meta!$F:$F,"-",0,1))</f>
        <v>-</v>
      </c>
      <c r="N1209" s="337" t="str">
        <f t="shared" si="37"/>
        <v>---</v>
      </c>
      <c r="O1209" s="333"/>
      <c r="P1209" s="54"/>
      <c r="Q1209" s="52"/>
      <c r="R1209" s="34"/>
      <c r="S1209" s="53"/>
      <c r="T1209" s="208"/>
      <c r="U1209" s="726"/>
      <c r="V1209" s="206"/>
      <c r="W1209" s="206"/>
      <c r="X1209" s="678"/>
      <c r="Y1209" s="34"/>
      <c r="Z1209" s="610"/>
      <c r="AA1209" s="608"/>
    </row>
    <row r="1210" spans="1:27">
      <c r="A1210" s="145" t="str">
        <f t="shared" si="36"/>
        <v>-</v>
      </c>
      <c r="B1210" s="146" t="str">
        <f>_xlfn.XLOOKUP($A1210,Dept.Meta!$A:$A,Dept.Meta!$F:$F,"-",0,1)</f>
        <v>-</v>
      </c>
      <c r="C1210" s="629" t="str">
        <f>_xlfn.XLOOKUP(_xlfn.CONCAT($G1210,"-",$I1210),Div.Meta!$H:$H,Div.Meta!$C:$C,"-",0,1)</f>
        <v>-</v>
      </c>
      <c r="D1210" s="302"/>
      <c r="E1210" s="146" t="str">
        <f>IF($D1210="","-",_xlfn.XLOOKUP($D1210,Fund.Meta!$A:$A,Fund.Meta!$D:$D,"-",0,1))</f>
        <v>-</v>
      </c>
      <c r="F1210" s="303" t="str">
        <f>IF($D1210="","-",_xlfn.XLOOKUP($D1210,Fund.Meta!$A:$A,Fund.Meta!$E:$E,"-",0,1))</f>
        <v>-</v>
      </c>
      <c r="G1210" s="334"/>
      <c r="H1210" s="303" t="str">
        <f>IF($G1210="","-",_xlfn.XLOOKUP($G1210,Appr.Meta!$A:$A,Appr.Meta!$D:$D,"-",0,1))</f>
        <v>-</v>
      </c>
      <c r="I1210" s="302"/>
      <c r="J1210" s="303" t="str">
        <f>IF($I1210="","-",_xlfn.XLOOKUP($I1210,'CC.Meta'!$A:$A,'CC.Meta'!$D:$D,"-",0,1))</f>
        <v>-</v>
      </c>
      <c r="K1210" s="302"/>
      <c r="L1210" s="146" t="str">
        <f>IF($K1210="","-",_xlfn.XLOOKUP($K1210,Obj.Meta!$A:$A,Obj.Meta!$D:$D,"-",0,1))</f>
        <v>-</v>
      </c>
      <c r="M1210" s="300" t="str">
        <f>IF($K1210="","-",_xlfn.XLOOKUP($K1210,Obj.Meta!$A:$A,Obj.Meta!$F:$F,"-",0,1))</f>
        <v>-</v>
      </c>
      <c r="N1210" s="337" t="str">
        <f t="shared" si="37"/>
        <v>---</v>
      </c>
      <c r="O1210" s="333"/>
      <c r="P1210" s="54"/>
      <c r="Q1210" s="52"/>
      <c r="R1210" s="34"/>
      <c r="S1210" s="53"/>
      <c r="T1210" s="208"/>
      <c r="U1210" s="726"/>
      <c r="V1210" s="206"/>
      <c r="W1210" s="206"/>
      <c r="X1210" s="678"/>
      <c r="Y1210" s="34"/>
      <c r="Z1210" s="610"/>
      <c r="AA1210" s="608"/>
    </row>
    <row r="1211" spans="1:27">
      <c r="A1211" s="145" t="str">
        <f t="shared" si="36"/>
        <v>-</v>
      </c>
      <c r="B1211" s="146" t="str">
        <f>_xlfn.XLOOKUP($A1211,Dept.Meta!$A:$A,Dept.Meta!$F:$F,"-",0,1)</f>
        <v>-</v>
      </c>
      <c r="C1211" s="629" t="str">
        <f>_xlfn.XLOOKUP(_xlfn.CONCAT($G1211,"-",$I1211),Div.Meta!$H:$H,Div.Meta!$C:$C,"-",0,1)</f>
        <v>-</v>
      </c>
      <c r="D1211" s="302"/>
      <c r="E1211" s="146" t="str">
        <f>IF($D1211="","-",_xlfn.XLOOKUP($D1211,Fund.Meta!$A:$A,Fund.Meta!$D:$D,"-",0,1))</f>
        <v>-</v>
      </c>
      <c r="F1211" s="303" t="str">
        <f>IF($D1211="","-",_xlfn.XLOOKUP($D1211,Fund.Meta!$A:$A,Fund.Meta!$E:$E,"-",0,1))</f>
        <v>-</v>
      </c>
      <c r="G1211" s="334"/>
      <c r="H1211" s="303" t="str">
        <f>IF($G1211="","-",_xlfn.XLOOKUP($G1211,Appr.Meta!$A:$A,Appr.Meta!$D:$D,"-",0,1))</f>
        <v>-</v>
      </c>
      <c r="I1211" s="302"/>
      <c r="J1211" s="303" t="str">
        <f>IF($I1211="","-",_xlfn.XLOOKUP($I1211,'CC.Meta'!$A:$A,'CC.Meta'!$D:$D,"-",0,1))</f>
        <v>-</v>
      </c>
      <c r="K1211" s="302"/>
      <c r="L1211" s="146" t="str">
        <f>IF($K1211="","-",_xlfn.XLOOKUP($K1211,Obj.Meta!$A:$A,Obj.Meta!$D:$D,"-",0,1))</f>
        <v>-</v>
      </c>
      <c r="M1211" s="300" t="str">
        <f>IF($K1211="","-",_xlfn.XLOOKUP($K1211,Obj.Meta!$A:$A,Obj.Meta!$F:$F,"-",0,1))</f>
        <v>-</v>
      </c>
      <c r="N1211" s="337" t="str">
        <f t="shared" si="37"/>
        <v>---</v>
      </c>
      <c r="O1211" s="333"/>
      <c r="P1211" s="54"/>
      <c r="Q1211" s="52"/>
      <c r="R1211" s="34"/>
      <c r="S1211" s="53"/>
      <c r="T1211" s="208"/>
      <c r="U1211" s="726"/>
      <c r="V1211" s="206"/>
      <c r="W1211" s="206"/>
      <c r="X1211" s="678"/>
      <c r="Y1211" s="34"/>
      <c r="Z1211" s="610"/>
      <c r="AA1211" s="608"/>
    </row>
    <row r="1212" spans="1:27">
      <c r="A1212" s="145" t="str">
        <f t="shared" si="36"/>
        <v>-</v>
      </c>
      <c r="B1212" s="146" t="str">
        <f>_xlfn.XLOOKUP($A1212,Dept.Meta!$A:$A,Dept.Meta!$F:$F,"-",0,1)</f>
        <v>-</v>
      </c>
      <c r="C1212" s="629" t="str">
        <f>_xlfn.XLOOKUP(_xlfn.CONCAT($G1212,"-",$I1212),Div.Meta!$H:$H,Div.Meta!$C:$C,"-",0,1)</f>
        <v>-</v>
      </c>
      <c r="D1212" s="302"/>
      <c r="E1212" s="146" t="str">
        <f>IF($D1212="","-",_xlfn.XLOOKUP($D1212,Fund.Meta!$A:$A,Fund.Meta!$D:$D,"-",0,1))</f>
        <v>-</v>
      </c>
      <c r="F1212" s="303" t="str">
        <f>IF($D1212="","-",_xlfn.XLOOKUP($D1212,Fund.Meta!$A:$A,Fund.Meta!$E:$E,"-",0,1))</f>
        <v>-</v>
      </c>
      <c r="G1212" s="334"/>
      <c r="H1212" s="303" t="str">
        <f>IF($G1212="","-",_xlfn.XLOOKUP($G1212,Appr.Meta!$A:$A,Appr.Meta!$D:$D,"-",0,1))</f>
        <v>-</v>
      </c>
      <c r="I1212" s="302"/>
      <c r="J1212" s="303" t="str">
        <f>IF($I1212="","-",_xlfn.XLOOKUP($I1212,'CC.Meta'!$A:$A,'CC.Meta'!$D:$D,"-",0,1))</f>
        <v>-</v>
      </c>
      <c r="K1212" s="302"/>
      <c r="L1212" s="146" t="str">
        <f>IF($K1212="","-",_xlfn.XLOOKUP($K1212,Obj.Meta!$A:$A,Obj.Meta!$D:$D,"-",0,1))</f>
        <v>-</v>
      </c>
      <c r="M1212" s="300" t="str">
        <f>IF($K1212="","-",_xlfn.XLOOKUP($K1212,Obj.Meta!$A:$A,Obj.Meta!$F:$F,"-",0,1))</f>
        <v>-</v>
      </c>
      <c r="N1212" s="337" t="str">
        <f t="shared" si="37"/>
        <v>---</v>
      </c>
      <c r="O1212" s="333"/>
      <c r="P1212" s="54"/>
      <c r="Q1212" s="52"/>
      <c r="R1212" s="34"/>
      <c r="S1212" s="53"/>
      <c r="T1212" s="208"/>
      <c r="U1212" s="726"/>
      <c r="V1212" s="206"/>
      <c r="W1212" s="206"/>
      <c r="X1212" s="678"/>
      <c r="Y1212" s="34"/>
      <c r="Z1212" s="610"/>
      <c r="AA1212" s="608"/>
    </row>
    <row r="1213" spans="1:27">
      <c r="A1213" s="145" t="str">
        <f t="shared" si="36"/>
        <v>-</v>
      </c>
      <c r="B1213" s="146" t="str">
        <f>_xlfn.XLOOKUP($A1213,Dept.Meta!$A:$A,Dept.Meta!$F:$F,"-",0,1)</f>
        <v>-</v>
      </c>
      <c r="C1213" s="629" t="str">
        <f>_xlfn.XLOOKUP(_xlfn.CONCAT($G1213,"-",$I1213),Div.Meta!$H:$H,Div.Meta!$C:$C,"-",0,1)</f>
        <v>-</v>
      </c>
      <c r="D1213" s="302"/>
      <c r="E1213" s="146" t="str">
        <f>IF($D1213="","-",_xlfn.XLOOKUP($D1213,Fund.Meta!$A:$A,Fund.Meta!$D:$D,"-",0,1))</f>
        <v>-</v>
      </c>
      <c r="F1213" s="303" t="str">
        <f>IF($D1213="","-",_xlfn.XLOOKUP($D1213,Fund.Meta!$A:$A,Fund.Meta!$E:$E,"-",0,1))</f>
        <v>-</v>
      </c>
      <c r="G1213" s="334"/>
      <c r="H1213" s="303" t="str">
        <f>IF($G1213="","-",_xlfn.XLOOKUP($G1213,Appr.Meta!$A:$A,Appr.Meta!$D:$D,"-",0,1))</f>
        <v>-</v>
      </c>
      <c r="I1213" s="302"/>
      <c r="J1213" s="303" t="str">
        <f>IF($I1213="","-",_xlfn.XLOOKUP($I1213,'CC.Meta'!$A:$A,'CC.Meta'!$D:$D,"-",0,1))</f>
        <v>-</v>
      </c>
      <c r="K1213" s="302"/>
      <c r="L1213" s="146" t="str">
        <f>IF($K1213="","-",_xlfn.XLOOKUP($K1213,Obj.Meta!$A:$A,Obj.Meta!$D:$D,"-",0,1))</f>
        <v>-</v>
      </c>
      <c r="M1213" s="300" t="str">
        <f>IF($K1213="","-",_xlfn.XLOOKUP($K1213,Obj.Meta!$A:$A,Obj.Meta!$F:$F,"-",0,1))</f>
        <v>-</v>
      </c>
      <c r="N1213" s="337" t="str">
        <f t="shared" si="37"/>
        <v>---</v>
      </c>
      <c r="O1213" s="333"/>
      <c r="P1213" s="54"/>
      <c r="Q1213" s="52"/>
      <c r="R1213" s="34"/>
      <c r="S1213" s="53"/>
      <c r="T1213" s="208"/>
      <c r="U1213" s="726"/>
      <c r="V1213" s="206"/>
      <c r="W1213" s="206"/>
      <c r="X1213" s="678"/>
      <c r="Y1213" s="34"/>
      <c r="Z1213" s="610"/>
      <c r="AA1213" s="608"/>
    </row>
    <row r="1214" spans="1:27">
      <c r="A1214" s="145" t="str">
        <f t="shared" si="36"/>
        <v>-</v>
      </c>
      <c r="B1214" s="146" t="str">
        <f>_xlfn.XLOOKUP($A1214,Dept.Meta!$A:$A,Dept.Meta!$F:$F,"-",0,1)</f>
        <v>-</v>
      </c>
      <c r="C1214" s="629" t="str">
        <f>_xlfn.XLOOKUP(_xlfn.CONCAT($G1214,"-",$I1214),Div.Meta!$H:$H,Div.Meta!$C:$C,"-",0,1)</f>
        <v>-</v>
      </c>
      <c r="D1214" s="302"/>
      <c r="E1214" s="146" t="str">
        <f>IF($D1214="","-",_xlfn.XLOOKUP($D1214,Fund.Meta!$A:$A,Fund.Meta!$D:$D,"-",0,1))</f>
        <v>-</v>
      </c>
      <c r="F1214" s="303" t="str">
        <f>IF($D1214="","-",_xlfn.XLOOKUP($D1214,Fund.Meta!$A:$A,Fund.Meta!$E:$E,"-",0,1))</f>
        <v>-</v>
      </c>
      <c r="G1214" s="334"/>
      <c r="H1214" s="303" t="str">
        <f>IF($G1214="","-",_xlfn.XLOOKUP($G1214,Appr.Meta!$A:$A,Appr.Meta!$D:$D,"-",0,1))</f>
        <v>-</v>
      </c>
      <c r="I1214" s="302"/>
      <c r="J1214" s="303" t="str">
        <f>IF($I1214="","-",_xlfn.XLOOKUP($I1214,'CC.Meta'!$A:$A,'CC.Meta'!$D:$D,"-",0,1))</f>
        <v>-</v>
      </c>
      <c r="K1214" s="302"/>
      <c r="L1214" s="146" t="str">
        <f>IF($K1214="","-",_xlfn.XLOOKUP($K1214,Obj.Meta!$A:$A,Obj.Meta!$D:$D,"-",0,1))</f>
        <v>-</v>
      </c>
      <c r="M1214" s="300" t="str">
        <f>IF($K1214="","-",_xlfn.XLOOKUP($K1214,Obj.Meta!$A:$A,Obj.Meta!$F:$F,"-",0,1))</f>
        <v>-</v>
      </c>
      <c r="N1214" s="337" t="str">
        <f t="shared" si="37"/>
        <v>---</v>
      </c>
      <c r="O1214" s="333"/>
      <c r="P1214" s="54"/>
      <c r="Q1214" s="52"/>
      <c r="R1214" s="34"/>
      <c r="S1214" s="53"/>
      <c r="T1214" s="208"/>
      <c r="U1214" s="726"/>
      <c r="V1214" s="206"/>
      <c r="W1214" s="206"/>
      <c r="X1214" s="678"/>
      <c r="Y1214" s="34"/>
      <c r="Z1214" s="610"/>
      <c r="AA1214" s="608"/>
    </row>
    <row r="1215" spans="1:27">
      <c r="A1215" s="145" t="str">
        <f t="shared" si="36"/>
        <v>-</v>
      </c>
      <c r="B1215" s="146" t="str">
        <f>_xlfn.XLOOKUP($A1215,Dept.Meta!$A:$A,Dept.Meta!$F:$F,"-",0,1)</f>
        <v>-</v>
      </c>
      <c r="C1215" s="629" t="str">
        <f>_xlfn.XLOOKUP(_xlfn.CONCAT($G1215,"-",$I1215),Div.Meta!$H:$H,Div.Meta!$C:$C,"-",0,1)</f>
        <v>-</v>
      </c>
      <c r="D1215" s="302"/>
      <c r="E1215" s="146" t="str">
        <f>IF($D1215="","-",_xlfn.XLOOKUP($D1215,Fund.Meta!$A:$A,Fund.Meta!$D:$D,"-",0,1))</f>
        <v>-</v>
      </c>
      <c r="F1215" s="303" t="str">
        <f>IF($D1215="","-",_xlfn.XLOOKUP($D1215,Fund.Meta!$A:$A,Fund.Meta!$E:$E,"-",0,1))</f>
        <v>-</v>
      </c>
      <c r="G1215" s="334"/>
      <c r="H1215" s="303" t="str">
        <f>IF($G1215="","-",_xlfn.XLOOKUP($G1215,Appr.Meta!$A:$A,Appr.Meta!$D:$D,"-",0,1))</f>
        <v>-</v>
      </c>
      <c r="I1215" s="302"/>
      <c r="J1215" s="303" t="str">
        <f>IF($I1215="","-",_xlfn.XLOOKUP($I1215,'CC.Meta'!$A:$A,'CC.Meta'!$D:$D,"-",0,1))</f>
        <v>-</v>
      </c>
      <c r="K1215" s="302"/>
      <c r="L1215" s="146" t="str">
        <f>IF($K1215="","-",_xlfn.XLOOKUP($K1215,Obj.Meta!$A:$A,Obj.Meta!$D:$D,"-",0,1))</f>
        <v>-</v>
      </c>
      <c r="M1215" s="300" t="str">
        <f>IF($K1215="","-",_xlfn.XLOOKUP($K1215,Obj.Meta!$A:$A,Obj.Meta!$F:$F,"-",0,1))</f>
        <v>-</v>
      </c>
      <c r="N1215" s="337" t="str">
        <f t="shared" si="37"/>
        <v>---</v>
      </c>
      <c r="O1215" s="333"/>
      <c r="P1215" s="54"/>
      <c r="Q1215" s="52"/>
      <c r="R1215" s="34"/>
      <c r="S1215" s="53"/>
      <c r="T1215" s="208"/>
      <c r="U1215" s="726"/>
      <c r="V1215" s="206"/>
      <c r="W1215" s="206"/>
      <c r="X1215" s="678"/>
      <c r="Y1215" s="34"/>
      <c r="Z1215" s="610"/>
      <c r="AA1215" s="608"/>
    </row>
    <row r="1216" spans="1:27">
      <c r="A1216" s="145" t="str">
        <f t="shared" si="36"/>
        <v>-</v>
      </c>
      <c r="B1216" s="146" t="str">
        <f>_xlfn.XLOOKUP($A1216,Dept.Meta!$A:$A,Dept.Meta!$F:$F,"-",0,1)</f>
        <v>-</v>
      </c>
      <c r="C1216" s="629" t="str">
        <f>_xlfn.XLOOKUP(_xlfn.CONCAT($G1216,"-",$I1216),Div.Meta!$H:$H,Div.Meta!$C:$C,"-",0,1)</f>
        <v>-</v>
      </c>
      <c r="D1216" s="302"/>
      <c r="E1216" s="146" t="str">
        <f>IF($D1216="","-",_xlfn.XLOOKUP($D1216,Fund.Meta!$A:$A,Fund.Meta!$D:$D,"-",0,1))</f>
        <v>-</v>
      </c>
      <c r="F1216" s="303" t="str">
        <f>IF($D1216="","-",_xlfn.XLOOKUP($D1216,Fund.Meta!$A:$A,Fund.Meta!$E:$E,"-",0,1))</f>
        <v>-</v>
      </c>
      <c r="G1216" s="334"/>
      <c r="H1216" s="303" t="str">
        <f>IF($G1216="","-",_xlfn.XLOOKUP($G1216,Appr.Meta!$A:$A,Appr.Meta!$D:$D,"-",0,1))</f>
        <v>-</v>
      </c>
      <c r="I1216" s="302"/>
      <c r="J1216" s="303" t="str">
        <f>IF($I1216="","-",_xlfn.XLOOKUP($I1216,'CC.Meta'!$A:$A,'CC.Meta'!$D:$D,"-",0,1))</f>
        <v>-</v>
      </c>
      <c r="K1216" s="302"/>
      <c r="L1216" s="146" t="str">
        <f>IF($K1216="","-",_xlfn.XLOOKUP($K1216,Obj.Meta!$A:$A,Obj.Meta!$D:$D,"-",0,1))</f>
        <v>-</v>
      </c>
      <c r="M1216" s="300" t="str">
        <f>IF($K1216="","-",_xlfn.XLOOKUP($K1216,Obj.Meta!$A:$A,Obj.Meta!$F:$F,"-",0,1))</f>
        <v>-</v>
      </c>
      <c r="N1216" s="337" t="str">
        <f t="shared" si="37"/>
        <v>---</v>
      </c>
      <c r="O1216" s="333"/>
      <c r="P1216" s="54"/>
      <c r="Q1216" s="52"/>
      <c r="R1216" s="34"/>
      <c r="S1216" s="53"/>
      <c r="T1216" s="208"/>
      <c r="U1216" s="726"/>
      <c r="V1216" s="206"/>
      <c r="W1216" s="206"/>
      <c r="X1216" s="678"/>
      <c r="Y1216" s="34"/>
      <c r="Z1216" s="610"/>
      <c r="AA1216" s="608"/>
    </row>
    <row r="1217" spans="1:27">
      <c r="A1217" s="145" t="str">
        <f t="shared" si="36"/>
        <v>-</v>
      </c>
      <c r="B1217" s="146" t="str">
        <f>_xlfn.XLOOKUP($A1217,Dept.Meta!$A:$A,Dept.Meta!$F:$F,"-",0,1)</f>
        <v>-</v>
      </c>
      <c r="C1217" s="629" t="str">
        <f>_xlfn.XLOOKUP(_xlfn.CONCAT($G1217,"-",$I1217),Div.Meta!$H:$H,Div.Meta!$C:$C,"-",0,1)</f>
        <v>-</v>
      </c>
      <c r="D1217" s="302"/>
      <c r="E1217" s="146" t="str">
        <f>IF($D1217="","-",_xlfn.XLOOKUP($D1217,Fund.Meta!$A:$A,Fund.Meta!$D:$D,"-",0,1))</f>
        <v>-</v>
      </c>
      <c r="F1217" s="303" t="str">
        <f>IF($D1217="","-",_xlfn.XLOOKUP($D1217,Fund.Meta!$A:$A,Fund.Meta!$E:$E,"-",0,1))</f>
        <v>-</v>
      </c>
      <c r="G1217" s="334"/>
      <c r="H1217" s="303" t="str">
        <f>IF($G1217="","-",_xlfn.XLOOKUP($G1217,Appr.Meta!$A:$A,Appr.Meta!$D:$D,"-",0,1))</f>
        <v>-</v>
      </c>
      <c r="I1217" s="302"/>
      <c r="J1217" s="303" t="str">
        <f>IF($I1217="","-",_xlfn.XLOOKUP($I1217,'CC.Meta'!$A:$A,'CC.Meta'!$D:$D,"-",0,1))</f>
        <v>-</v>
      </c>
      <c r="K1217" s="302"/>
      <c r="L1217" s="146" t="str">
        <f>IF($K1217="","-",_xlfn.XLOOKUP($K1217,Obj.Meta!$A:$A,Obj.Meta!$D:$D,"-",0,1))</f>
        <v>-</v>
      </c>
      <c r="M1217" s="300" t="str">
        <f>IF($K1217="","-",_xlfn.XLOOKUP($K1217,Obj.Meta!$A:$A,Obj.Meta!$F:$F,"-",0,1))</f>
        <v>-</v>
      </c>
      <c r="N1217" s="337" t="str">
        <f t="shared" si="37"/>
        <v>---</v>
      </c>
      <c r="O1217" s="333"/>
      <c r="P1217" s="54"/>
      <c r="Q1217" s="52"/>
      <c r="R1217" s="34"/>
      <c r="S1217" s="53"/>
      <c r="T1217" s="208"/>
      <c r="U1217" s="726"/>
      <c r="V1217" s="206"/>
      <c r="W1217" s="206"/>
      <c r="X1217" s="678"/>
      <c r="Y1217" s="34"/>
      <c r="Z1217" s="610"/>
      <c r="AA1217" s="608"/>
    </row>
    <row r="1218" spans="1:27">
      <c r="A1218" s="145" t="str">
        <f t="shared" si="36"/>
        <v>-</v>
      </c>
      <c r="B1218" s="146" t="str">
        <f>_xlfn.XLOOKUP($A1218,Dept.Meta!$A:$A,Dept.Meta!$F:$F,"-",0,1)</f>
        <v>-</v>
      </c>
      <c r="C1218" s="629" t="str">
        <f>_xlfn.XLOOKUP(_xlfn.CONCAT($G1218,"-",$I1218),Div.Meta!$H:$H,Div.Meta!$C:$C,"-",0,1)</f>
        <v>-</v>
      </c>
      <c r="D1218" s="302"/>
      <c r="E1218" s="146" t="str">
        <f>IF($D1218="","-",_xlfn.XLOOKUP($D1218,Fund.Meta!$A:$A,Fund.Meta!$D:$D,"-",0,1))</f>
        <v>-</v>
      </c>
      <c r="F1218" s="303" t="str">
        <f>IF($D1218="","-",_xlfn.XLOOKUP($D1218,Fund.Meta!$A:$A,Fund.Meta!$E:$E,"-",0,1))</f>
        <v>-</v>
      </c>
      <c r="G1218" s="334"/>
      <c r="H1218" s="303" t="str">
        <f>IF($G1218="","-",_xlfn.XLOOKUP($G1218,Appr.Meta!$A:$A,Appr.Meta!$D:$D,"-",0,1))</f>
        <v>-</v>
      </c>
      <c r="I1218" s="302"/>
      <c r="J1218" s="303" t="str">
        <f>IF($I1218="","-",_xlfn.XLOOKUP($I1218,'CC.Meta'!$A:$A,'CC.Meta'!$D:$D,"-",0,1))</f>
        <v>-</v>
      </c>
      <c r="K1218" s="302"/>
      <c r="L1218" s="146" t="str">
        <f>IF($K1218="","-",_xlfn.XLOOKUP($K1218,Obj.Meta!$A:$A,Obj.Meta!$D:$D,"-",0,1))</f>
        <v>-</v>
      </c>
      <c r="M1218" s="300" t="str">
        <f>IF($K1218="","-",_xlfn.XLOOKUP($K1218,Obj.Meta!$A:$A,Obj.Meta!$F:$F,"-",0,1))</f>
        <v>-</v>
      </c>
      <c r="N1218" s="337" t="str">
        <f t="shared" si="37"/>
        <v>---</v>
      </c>
      <c r="O1218" s="333"/>
      <c r="P1218" s="54"/>
      <c r="Q1218" s="52"/>
      <c r="R1218" s="34"/>
      <c r="S1218" s="53"/>
      <c r="T1218" s="208"/>
      <c r="U1218" s="726"/>
      <c r="V1218" s="206"/>
      <c r="W1218" s="206"/>
      <c r="X1218" s="678"/>
      <c r="Y1218" s="34"/>
      <c r="Z1218" s="610"/>
      <c r="AA1218" s="608"/>
    </row>
    <row r="1219" spans="1:27">
      <c r="A1219" s="145" t="str">
        <f t="shared" si="36"/>
        <v>-</v>
      </c>
      <c r="B1219" s="146" t="str">
        <f>_xlfn.XLOOKUP($A1219,Dept.Meta!$A:$A,Dept.Meta!$F:$F,"-",0,1)</f>
        <v>-</v>
      </c>
      <c r="C1219" s="629" t="str">
        <f>_xlfn.XLOOKUP(_xlfn.CONCAT($G1219,"-",$I1219),Div.Meta!$H:$H,Div.Meta!$C:$C,"-",0,1)</f>
        <v>-</v>
      </c>
      <c r="D1219" s="302"/>
      <c r="E1219" s="146" t="str">
        <f>IF($D1219="","-",_xlfn.XLOOKUP($D1219,Fund.Meta!$A:$A,Fund.Meta!$D:$D,"-",0,1))</f>
        <v>-</v>
      </c>
      <c r="F1219" s="303" t="str">
        <f>IF($D1219="","-",_xlfn.XLOOKUP($D1219,Fund.Meta!$A:$A,Fund.Meta!$E:$E,"-",0,1))</f>
        <v>-</v>
      </c>
      <c r="G1219" s="334"/>
      <c r="H1219" s="303" t="str">
        <f>IF($G1219="","-",_xlfn.XLOOKUP($G1219,Appr.Meta!$A:$A,Appr.Meta!$D:$D,"-",0,1))</f>
        <v>-</v>
      </c>
      <c r="I1219" s="302"/>
      <c r="J1219" s="303" t="str">
        <f>IF($I1219="","-",_xlfn.XLOOKUP($I1219,'CC.Meta'!$A:$A,'CC.Meta'!$D:$D,"-",0,1))</f>
        <v>-</v>
      </c>
      <c r="K1219" s="302"/>
      <c r="L1219" s="146" t="str">
        <f>IF($K1219="","-",_xlfn.XLOOKUP($K1219,Obj.Meta!$A:$A,Obj.Meta!$D:$D,"-",0,1))</f>
        <v>-</v>
      </c>
      <c r="M1219" s="300" t="str">
        <f>IF($K1219="","-",_xlfn.XLOOKUP($K1219,Obj.Meta!$A:$A,Obj.Meta!$F:$F,"-",0,1))</f>
        <v>-</v>
      </c>
      <c r="N1219" s="337" t="str">
        <f t="shared" si="37"/>
        <v>---</v>
      </c>
      <c r="O1219" s="333"/>
      <c r="P1219" s="54"/>
      <c r="Q1219" s="52"/>
      <c r="R1219" s="34"/>
      <c r="S1219" s="53"/>
      <c r="T1219" s="208"/>
      <c r="U1219" s="726"/>
      <c r="V1219" s="206"/>
      <c r="W1219" s="206"/>
      <c r="X1219" s="678"/>
      <c r="Y1219" s="34"/>
      <c r="Z1219" s="610"/>
      <c r="AA1219" s="608"/>
    </row>
    <row r="1220" spans="1:27">
      <c r="A1220" s="145" t="str">
        <f t="shared" si="36"/>
        <v>-</v>
      </c>
      <c r="B1220" s="146" t="str">
        <f>_xlfn.XLOOKUP($A1220,Dept.Meta!$A:$A,Dept.Meta!$F:$F,"-",0,1)</f>
        <v>-</v>
      </c>
      <c r="C1220" s="629" t="str">
        <f>_xlfn.XLOOKUP(_xlfn.CONCAT($G1220,"-",$I1220),Div.Meta!$H:$H,Div.Meta!$C:$C,"-",0,1)</f>
        <v>-</v>
      </c>
      <c r="D1220" s="302"/>
      <c r="E1220" s="146" t="str">
        <f>IF($D1220="","-",_xlfn.XLOOKUP($D1220,Fund.Meta!$A:$A,Fund.Meta!$D:$D,"-",0,1))</f>
        <v>-</v>
      </c>
      <c r="F1220" s="303" t="str">
        <f>IF($D1220="","-",_xlfn.XLOOKUP($D1220,Fund.Meta!$A:$A,Fund.Meta!$E:$E,"-",0,1))</f>
        <v>-</v>
      </c>
      <c r="G1220" s="334"/>
      <c r="H1220" s="303" t="str">
        <f>IF($G1220="","-",_xlfn.XLOOKUP($G1220,Appr.Meta!$A:$A,Appr.Meta!$D:$D,"-",0,1))</f>
        <v>-</v>
      </c>
      <c r="I1220" s="302"/>
      <c r="J1220" s="303" t="str">
        <f>IF($I1220="","-",_xlfn.XLOOKUP($I1220,'CC.Meta'!$A:$A,'CC.Meta'!$D:$D,"-",0,1))</f>
        <v>-</v>
      </c>
      <c r="K1220" s="302"/>
      <c r="L1220" s="146" t="str">
        <f>IF($K1220="","-",_xlfn.XLOOKUP($K1220,Obj.Meta!$A:$A,Obj.Meta!$D:$D,"-",0,1))</f>
        <v>-</v>
      </c>
      <c r="M1220" s="300" t="str">
        <f>IF($K1220="","-",_xlfn.XLOOKUP($K1220,Obj.Meta!$A:$A,Obj.Meta!$F:$F,"-",0,1))</f>
        <v>-</v>
      </c>
      <c r="N1220" s="337" t="str">
        <f t="shared" si="37"/>
        <v>---</v>
      </c>
      <c r="O1220" s="333"/>
      <c r="P1220" s="54"/>
      <c r="Q1220" s="52"/>
      <c r="R1220" s="34"/>
      <c r="S1220" s="53"/>
      <c r="T1220" s="208"/>
      <c r="U1220" s="726"/>
      <c r="V1220" s="206"/>
      <c r="W1220" s="206"/>
      <c r="X1220" s="678"/>
      <c r="Y1220" s="34"/>
      <c r="Z1220" s="610"/>
      <c r="AA1220" s="608"/>
    </row>
    <row r="1221" spans="1:27">
      <c r="A1221" s="145" t="str">
        <f t="shared" si="36"/>
        <v>-</v>
      </c>
      <c r="B1221" s="146" t="str">
        <f>_xlfn.XLOOKUP($A1221,Dept.Meta!$A:$A,Dept.Meta!$F:$F,"-",0,1)</f>
        <v>-</v>
      </c>
      <c r="C1221" s="629" t="str">
        <f>_xlfn.XLOOKUP(_xlfn.CONCAT($G1221,"-",$I1221),Div.Meta!$H:$H,Div.Meta!$C:$C,"-",0,1)</f>
        <v>-</v>
      </c>
      <c r="D1221" s="302"/>
      <c r="E1221" s="146" t="str">
        <f>IF($D1221="","-",_xlfn.XLOOKUP($D1221,Fund.Meta!$A:$A,Fund.Meta!$D:$D,"-",0,1))</f>
        <v>-</v>
      </c>
      <c r="F1221" s="303" t="str">
        <f>IF($D1221="","-",_xlfn.XLOOKUP($D1221,Fund.Meta!$A:$A,Fund.Meta!$E:$E,"-",0,1))</f>
        <v>-</v>
      </c>
      <c r="G1221" s="334"/>
      <c r="H1221" s="303" t="str">
        <f>IF($G1221="","-",_xlfn.XLOOKUP($G1221,Appr.Meta!$A:$A,Appr.Meta!$D:$D,"-",0,1))</f>
        <v>-</v>
      </c>
      <c r="I1221" s="302"/>
      <c r="J1221" s="303" t="str">
        <f>IF($I1221="","-",_xlfn.XLOOKUP($I1221,'CC.Meta'!$A:$A,'CC.Meta'!$D:$D,"-",0,1))</f>
        <v>-</v>
      </c>
      <c r="K1221" s="302"/>
      <c r="L1221" s="146" t="str">
        <f>IF($K1221="","-",_xlfn.XLOOKUP($K1221,Obj.Meta!$A:$A,Obj.Meta!$D:$D,"-",0,1))</f>
        <v>-</v>
      </c>
      <c r="M1221" s="300" t="str">
        <f>IF($K1221="","-",_xlfn.XLOOKUP($K1221,Obj.Meta!$A:$A,Obj.Meta!$F:$F,"-",0,1))</f>
        <v>-</v>
      </c>
      <c r="N1221" s="337" t="str">
        <f t="shared" si="37"/>
        <v>---</v>
      </c>
      <c r="O1221" s="333"/>
      <c r="P1221" s="54"/>
      <c r="Q1221" s="52"/>
      <c r="R1221" s="34"/>
      <c r="S1221" s="53"/>
      <c r="T1221" s="208"/>
      <c r="U1221" s="726"/>
      <c r="V1221" s="206"/>
      <c r="W1221" s="206"/>
      <c r="X1221" s="678"/>
      <c r="Y1221" s="34"/>
      <c r="Z1221" s="610"/>
      <c r="AA1221" s="608"/>
    </row>
    <row r="1222" spans="1:27">
      <c r="A1222" s="145" t="str">
        <f t="shared" si="36"/>
        <v>-</v>
      </c>
      <c r="B1222" s="146" t="str">
        <f>_xlfn.XLOOKUP($A1222,Dept.Meta!$A:$A,Dept.Meta!$F:$F,"-",0,1)</f>
        <v>-</v>
      </c>
      <c r="C1222" s="629" t="str">
        <f>_xlfn.XLOOKUP(_xlfn.CONCAT($G1222,"-",$I1222),Div.Meta!$H:$H,Div.Meta!$C:$C,"-",0,1)</f>
        <v>-</v>
      </c>
      <c r="D1222" s="302"/>
      <c r="E1222" s="146" t="str">
        <f>IF($D1222="","-",_xlfn.XLOOKUP($D1222,Fund.Meta!$A:$A,Fund.Meta!$D:$D,"-",0,1))</f>
        <v>-</v>
      </c>
      <c r="F1222" s="303" t="str">
        <f>IF($D1222="","-",_xlfn.XLOOKUP($D1222,Fund.Meta!$A:$A,Fund.Meta!$E:$E,"-",0,1))</f>
        <v>-</v>
      </c>
      <c r="G1222" s="334"/>
      <c r="H1222" s="303" t="str">
        <f>IF($G1222="","-",_xlfn.XLOOKUP($G1222,Appr.Meta!$A:$A,Appr.Meta!$D:$D,"-",0,1))</f>
        <v>-</v>
      </c>
      <c r="I1222" s="302"/>
      <c r="J1222" s="303" t="str">
        <f>IF($I1222="","-",_xlfn.XLOOKUP($I1222,'CC.Meta'!$A:$A,'CC.Meta'!$D:$D,"-",0,1))</f>
        <v>-</v>
      </c>
      <c r="K1222" s="302"/>
      <c r="L1222" s="146" t="str">
        <f>IF($K1222="","-",_xlfn.XLOOKUP($K1222,Obj.Meta!$A:$A,Obj.Meta!$D:$D,"-",0,1))</f>
        <v>-</v>
      </c>
      <c r="M1222" s="300" t="str">
        <f>IF($K1222="","-",_xlfn.XLOOKUP($K1222,Obj.Meta!$A:$A,Obj.Meta!$F:$F,"-",0,1))</f>
        <v>-</v>
      </c>
      <c r="N1222" s="337" t="str">
        <f t="shared" si="37"/>
        <v>---</v>
      </c>
      <c r="O1222" s="333"/>
      <c r="P1222" s="54"/>
      <c r="Q1222" s="52"/>
      <c r="R1222" s="34"/>
      <c r="S1222" s="53"/>
      <c r="T1222" s="208"/>
      <c r="U1222" s="726"/>
      <c r="V1222" s="206"/>
      <c r="W1222" s="206"/>
      <c r="X1222" s="678"/>
      <c r="Y1222" s="34"/>
      <c r="Z1222" s="610"/>
      <c r="AA1222" s="608"/>
    </row>
    <row r="1223" spans="1:27">
      <c r="A1223" s="145" t="str">
        <f t="shared" si="36"/>
        <v>-</v>
      </c>
      <c r="B1223" s="146" t="str">
        <f>_xlfn.XLOOKUP($A1223,Dept.Meta!$A:$A,Dept.Meta!$F:$F,"-",0,1)</f>
        <v>-</v>
      </c>
      <c r="C1223" s="629" t="str">
        <f>_xlfn.XLOOKUP(_xlfn.CONCAT($G1223,"-",$I1223),Div.Meta!$H:$H,Div.Meta!$C:$C,"-",0,1)</f>
        <v>-</v>
      </c>
      <c r="D1223" s="302"/>
      <c r="E1223" s="146" t="str">
        <f>IF($D1223="","-",_xlfn.XLOOKUP($D1223,Fund.Meta!$A:$A,Fund.Meta!$D:$D,"-",0,1))</f>
        <v>-</v>
      </c>
      <c r="F1223" s="303" t="str">
        <f>IF($D1223="","-",_xlfn.XLOOKUP($D1223,Fund.Meta!$A:$A,Fund.Meta!$E:$E,"-",0,1))</f>
        <v>-</v>
      </c>
      <c r="G1223" s="334"/>
      <c r="H1223" s="303" t="str">
        <f>IF($G1223="","-",_xlfn.XLOOKUP($G1223,Appr.Meta!$A:$A,Appr.Meta!$D:$D,"-",0,1))</f>
        <v>-</v>
      </c>
      <c r="I1223" s="302"/>
      <c r="J1223" s="303" t="str">
        <f>IF($I1223="","-",_xlfn.XLOOKUP($I1223,'CC.Meta'!$A:$A,'CC.Meta'!$D:$D,"-",0,1))</f>
        <v>-</v>
      </c>
      <c r="K1223" s="302"/>
      <c r="L1223" s="146" t="str">
        <f>IF($K1223="","-",_xlfn.XLOOKUP($K1223,Obj.Meta!$A:$A,Obj.Meta!$D:$D,"-",0,1))</f>
        <v>-</v>
      </c>
      <c r="M1223" s="300" t="str">
        <f>IF($K1223="","-",_xlfn.XLOOKUP($K1223,Obj.Meta!$A:$A,Obj.Meta!$F:$F,"-",0,1))</f>
        <v>-</v>
      </c>
      <c r="N1223" s="337" t="str">
        <f t="shared" si="37"/>
        <v>---</v>
      </c>
      <c r="O1223" s="333"/>
      <c r="P1223" s="54"/>
      <c r="Q1223" s="52"/>
      <c r="R1223" s="34"/>
      <c r="S1223" s="53"/>
      <c r="T1223" s="208"/>
      <c r="U1223" s="726"/>
      <c r="V1223" s="206"/>
      <c r="W1223" s="206"/>
      <c r="X1223" s="678"/>
      <c r="Y1223" s="34"/>
      <c r="Z1223" s="610"/>
      <c r="AA1223" s="608"/>
    </row>
    <row r="1224" spans="1:27">
      <c r="A1224" s="145" t="str">
        <f t="shared" si="36"/>
        <v>-</v>
      </c>
      <c r="B1224" s="146" t="str">
        <f>_xlfn.XLOOKUP($A1224,Dept.Meta!$A:$A,Dept.Meta!$F:$F,"-",0,1)</f>
        <v>-</v>
      </c>
      <c r="C1224" s="629" t="str">
        <f>_xlfn.XLOOKUP(_xlfn.CONCAT($G1224,"-",$I1224),Div.Meta!$H:$H,Div.Meta!$C:$C,"-",0,1)</f>
        <v>-</v>
      </c>
      <c r="D1224" s="302"/>
      <c r="E1224" s="146" t="str">
        <f>IF($D1224="","-",_xlfn.XLOOKUP($D1224,Fund.Meta!$A:$A,Fund.Meta!$D:$D,"-",0,1))</f>
        <v>-</v>
      </c>
      <c r="F1224" s="303" t="str">
        <f>IF($D1224="","-",_xlfn.XLOOKUP($D1224,Fund.Meta!$A:$A,Fund.Meta!$E:$E,"-",0,1))</f>
        <v>-</v>
      </c>
      <c r="G1224" s="334"/>
      <c r="H1224" s="303" t="str">
        <f>IF($G1224="","-",_xlfn.XLOOKUP($G1224,Appr.Meta!$A:$A,Appr.Meta!$D:$D,"-",0,1))</f>
        <v>-</v>
      </c>
      <c r="I1224" s="302"/>
      <c r="J1224" s="303" t="str">
        <f>IF($I1224="","-",_xlfn.XLOOKUP($I1224,'CC.Meta'!$A:$A,'CC.Meta'!$D:$D,"-",0,1))</f>
        <v>-</v>
      </c>
      <c r="K1224" s="302"/>
      <c r="L1224" s="146" t="str">
        <f>IF($K1224="","-",_xlfn.XLOOKUP($K1224,Obj.Meta!$A:$A,Obj.Meta!$D:$D,"-",0,1))</f>
        <v>-</v>
      </c>
      <c r="M1224" s="300" t="str">
        <f>IF($K1224="","-",_xlfn.XLOOKUP($K1224,Obj.Meta!$A:$A,Obj.Meta!$F:$F,"-",0,1))</f>
        <v>-</v>
      </c>
      <c r="N1224" s="337" t="str">
        <f t="shared" si="37"/>
        <v>---</v>
      </c>
      <c r="O1224" s="333"/>
      <c r="P1224" s="54"/>
      <c r="Q1224" s="52"/>
      <c r="R1224" s="34"/>
      <c r="S1224" s="53"/>
      <c r="T1224" s="208"/>
      <c r="U1224" s="726"/>
      <c r="V1224" s="206"/>
      <c r="W1224" s="206"/>
      <c r="X1224" s="678"/>
      <c r="Y1224" s="34"/>
      <c r="Z1224" s="610"/>
      <c r="AA1224" s="608"/>
    </row>
    <row r="1225" spans="1:27">
      <c r="A1225" s="145" t="str">
        <f t="shared" si="36"/>
        <v>-</v>
      </c>
      <c r="B1225" s="146" t="str">
        <f>_xlfn.XLOOKUP($A1225,Dept.Meta!$A:$A,Dept.Meta!$F:$F,"-",0,1)</f>
        <v>-</v>
      </c>
      <c r="C1225" s="629" t="str">
        <f>_xlfn.XLOOKUP(_xlfn.CONCAT($G1225,"-",$I1225),Div.Meta!$H:$H,Div.Meta!$C:$C,"-",0,1)</f>
        <v>-</v>
      </c>
      <c r="D1225" s="302"/>
      <c r="E1225" s="146" t="str">
        <f>IF($D1225="","-",_xlfn.XLOOKUP($D1225,Fund.Meta!$A:$A,Fund.Meta!$D:$D,"-",0,1))</f>
        <v>-</v>
      </c>
      <c r="F1225" s="303" t="str">
        <f>IF($D1225="","-",_xlfn.XLOOKUP($D1225,Fund.Meta!$A:$A,Fund.Meta!$E:$E,"-",0,1))</f>
        <v>-</v>
      </c>
      <c r="G1225" s="334"/>
      <c r="H1225" s="303" t="str">
        <f>IF($G1225="","-",_xlfn.XLOOKUP($G1225,Appr.Meta!$A:$A,Appr.Meta!$D:$D,"-",0,1))</f>
        <v>-</v>
      </c>
      <c r="I1225" s="302"/>
      <c r="J1225" s="303" t="str">
        <f>IF($I1225="","-",_xlfn.XLOOKUP($I1225,'CC.Meta'!$A:$A,'CC.Meta'!$D:$D,"-",0,1))</f>
        <v>-</v>
      </c>
      <c r="K1225" s="302"/>
      <c r="L1225" s="146" t="str">
        <f>IF($K1225="","-",_xlfn.XLOOKUP($K1225,Obj.Meta!$A:$A,Obj.Meta!$D:$D,"-",0,1))</f>
        <v>-</v>
      </c>
      <c r="M1225" s="300" t="str">
        <f>IF($K1225="","-",_xlfn.XLOOKUP($K1225,Obj.Meta!$A:$A,Obj.Meta!$F:$F,"-",0,1))</f>
        <v>-</v>
      </c>
      <c r="N1225" s="337" t="str">
        <f t="shared" si="37"/>
        <v>---</v>
      </c>
      <c r="O1225" s="333"/>
      <c r="P1225" s="54"/>
      <c r="Q1225" s="52"/>
      <c r="R1225" s="34"/>
      <c r="S1225" s="53"/>
      <c r="T1225" s="208"/>
      <c r="U1225" s="726"/>
      <c r="V1225" s="206"/>
      <c r="W1225" s="206"/>
      <c r="X1225" s="678"/>
      <c r="Y1225" s="34"/>
      <c r="Z1225" s="610"/>
      <c r="AA1225" s="608"/>
    </row>
    <row r="1226" spans="1:27">
      <c r="A1226" s="145" t="str">
        <f t="shared" si="36"/>
        <v>-</v>
      </c>
      <c r="B1226" s="146" t="str">
        <f>_xlfn.XLOOKUP($A1226,Dept.Meta!$A:$A,Dept.Meta!$F:$F,"-",0,1)</f>
        <v>-</v>
      </c>
      <c r="C1226" s="629" t="str">
        <f>_xlfn.XLOOKUP(_xlfn.CONCAT($G1226,"-",$I1226),Div.Meta!$H:$H,Div.Meta!$C:$C,"-",0,1)</f>
        <v>-</v>
      </c>
      <c r="D1226" s="302"/>
      <c r="E1226" s="146" t="str">
        <f>IF($D1226="","-",_xlfn.XLOOKUP($D1226,Fund.Meta!$A:$A,Fund.Meta!$D:$D,"-",0,1))</f>
        <v>-</v>
      </c>
      <c r="F1226" s="303" t="str">
        <f>IF($D1226="","-",_xlfn.XLOOKUP($D1226,Fund.Meta!$A:$A,Fund.Meta!$E:$E,"-",0,1))</f>
        <v>-</v>
      </c>
      <c r="G1226" s="334"/>
      <c r="H1226" s="303" t="str">
        <f>IF($G1226="","-",_xlfn.XLOOKUP($G1226,Appr.Meta!$A:$A,Appr.Meta!$D:$D,"-",0,1))</f>
        <v>-</v>
      </c>
      <c r="I1226" s="302"/>
      <c r="J1226" s="303" t="str">
        <f>IF($I1226="","-",_xlfn.XLOOKUP($I1226,'CC.Meta'!$A:$A,'CC.Meta'!$D:$D,"-",0,1))</f>
        <v>-</v>
      </c>
      <c r="K1226" s="302"/>
      <c r="L1226" s="146" t="str">
        <f>IF($K1226="","-",_xlfn.XLOOKUP($K1226,Obj.Meta!$A:$A,Obj.Meta!$D:$D,"-",0,1))</f>
        <v>-</v>
      </c>
      <c r="M1226" s="300" t="str">
        <f>IF($K1226="","-",_xlfn.XLOOKUP($K1226,Obj.Meta!$A:$A,Obj.Meta!$F:$F,"-",0,1))</f>
        <v>-</v>
      </c>
      <c r="N1226" s="337" t="str">
        <f t="shared" si="37"/>
        <v>---</v>
      </c>
      <c r="O1226" s="333"/>
      <c r="P1226" s="54"/>
      <c r="Q1226" s="52"/>
      <c r="R1226" s="34"/>
      <c r="S1226" s="53"/>
      <c r="T1226" s="208"/>
      <c r="U1226" s="726"/>
      <c r="V1226" s="206"/>
      <c r="W1226" s="206"/>
      <c r="X1226" s="678"/>
      <c r="Y1226" s="34"/>
      <c r="Z1226" s="610"/>
      <c r="AA1226" s="608"/>
    </row>
    <row r="1227" spans="1:27">
      <c r="A1227" s="145" t="str">
        <f t="shared" si="36"/>
        <v>-</v>
      </c>
      <c r="B1227" s="146" t="str">
        <f>_xlfn.XLOOKUP($A1227,Dept.Meta!$A:$A,Dept.Meta!$F:$F,"-",0,1)</f>
        <v>-</v>
      </c>
      <c r="C1227" s="629" t="str">
        <f>_xlfn.XLOOKUP(_xlfn.CONCAT($G1227,"-",$I1227),Div.Meta!$H:$H,Div.Meta!$C:$C,"-",0,1)</f>
        <v>-</v>
      </c>
      <c r="D1227" s="302"/>
      <c r="E1227" s="146" t="str">
        <f>IF($D1227="","-",_xlfn.XLOOKUP($D1227,Fund.Meta!$A:$A,Fund.Meta!$D:$D,"-",0,1))</f>
        <v>-</v>
      </c>
      <c r="F1227" s="303" t="str">
        <f>IF($D1227="","-",_xlfn.XLOOKUP($D1227,Fund.Meta!$A:$A,Fund.Meta!$E:$E,"-",0,1))</f>
        <v>-</v>
      </c>
      <c r="G1227" s="334"/>
      <c r="H1227" s="303" t="str">
        <f>IF($G1227="","-",_xlfn.XLOOKUP($G1227,Appr.Meta!$A:$A,Appr.Meta!$D:$D,"-",0,1))</f>
        <v>-</v>
      </c>
      <c r="I1227" s="302"/>
      <c r="J1227" s="303" t="str">
        <f>IF($I1227="","-",_xlfn.XLOOKUP($I1227,'CC.Meta'!$A:$A,'CC.Meta'!$D:$D,"-",0,1))</f>
        <v>-</v>
      </c>
      <c r="K1227" s="302"/>
      <c r="L1227" s="146" t="str">
        <f>IF($K1227="","-",_xlfn.XLOOKUP($K1227,Obj.Meta!$A:$A,Obj.Meta!$D:$D,"-",0,1))</f>
        <v>-</v>
      </c>
      <c r="M1227" s="300" t="str">
        <f>IF($K1227="","-",_xlfn.XLOOKUP($K1227,Obj.Meta!$A:$A,Obj.Meta!$F:$F,"-",0,1))</f>
        <v>-</v>
      </c>
      <c r="N1227" s="337" t="str">
        <f t="shared" si="37"/>
        <v>---</v>
      </c>
      <c r="O1227" s="333"/>
      <c r="P1227" s="54"/>
      <c r="Q1227" s="52"/>
      <c r="R1227" s="34"/>
      <c r="S1227" s="53"/>
      <c r="T1227" s="208"/>
      <c r="U1227" s="726"/>
      <c r="V1227" s="206"/>
      <c r="W1227" s="206"/>
      <c r="X1227" s="678"/>
      <c r="Y1227" s="34"/>
      <c r="Z1227" s="610"/>
      <c r="AA1227" s="608"/>
    </row>
    <row r="1228" spans="1:27">
      <c r="A1228" s="145" t="str">
        <f t="shared" si="36"/>
        <v>-</v>
      </c>
      <c r="B1228" s="146" t="str">
        <f>_xlfn.XLOOKUP($A1228,Dept.Meta!$A:$A,Dept.Meta!$F:$F,"-",0,1)</f>
        <v>-</v>
      </c>
      <c r="C1228" s="629" t="str">
        <f>_xlfn.XLOOKUP(_xlfn.CONCAT($G1228,"-",$I1228),Div.Meta!$H:$H,Div.Meta!$C:$C,"-",0,1)</f>
        <v>-</v>
      </c>
      <c r="D1228" s="302"/>
      <c r="E1228" s="146" t="str">
        <f>IF($D1228="","-",_xlfn.XLOOKUP($D1228,Fund.Meta!$A:$A,Fund.Meta!$D:$D,"-",0,1))</f>
        <v>-</v>
      </c>
      <c r="F1228" s="303" t="str">
        <f>IF($D1228="","-",_xlfn.XLOOKUP($D1228,Fund.Meta!$A:$A,Fund.Meta!$E:$E,"-",0,1))</f>
        <v>-</v>
      </c>
      <c r="G1228" s="334"/>
      <c r="H1228" s="303" t="str">
        <f>IF($G1228="","-",_xlfn.XLOOKUP($G1228,Appr.Meta!$A:$A,Appr.Meta!$D:$D,"-",0,1))</f>
        <v>-</v>
      </c>
      <c r="I1228" s="302"/>
      <c r="J1228" s="303" t="str">
        <f>IF($I1228="","-",_xlfn.XLOOKUP($I1228,'CC.Meta'!$A:$A,'CC.Meta'!$D:$D,"-",0,1))</f>
        <v>-</v>
      </c>
      <c r="K1228" s="302"/>
      <c r="L1228" s="146" t="str">
        <f>IF($K1228="","-",_xlfn.XLOOKUP($K1228,Obj.Meta!$A:$A,Obj.Meta!$D:$D,"-",0,1))</f>
        <v>-</v>
      </c>
      <c r="M1228" s="300" t="str">
        <f>IF($K1228="","-",_xlfn.XLOOKUP($K1228,Obj.Meta!$A:$A,Obj.Meta!$F:$F,"-",0,1))</f>
        <v>-</v>
      </c>
      <c r="N1228" s="337" t="str">
        <f t="shared" si="37"/>
        <v>---</v>
      </c>
      <c r="O1228" s="333"/>
      <c r="P1228" s="54"/>
      <c r="Q1228" s="52"/>
      <c r="R1228" s="34"/>
      <c r="S1228" s="53"/>
      <c r="T1228" s="208"/>
      <c r="U1228" s="726"/>
      <c r="V1228" s="206"/>
      <c r="W1228" s="206"/>
      <c r="X1228" s="678"/>
      <c r="Y1228" s="34"/>
      <c r="Z1228" s="610"/>
      <c r="AA1228" s="608"/>
    </row>
    <row r="1229" spans="1:27">
      <c r="A1229" s="145" t="str">
        <f t="shared" si="36"/>
        <v>-</v>
      </c>
      <c r="B1229" s="146" t="str">
        <f>_xlfn.XLOOKUP($A1229,Dept.Meta!$A:$A,Dept.Meta!$F:$F,"-",0,1)</f>
        <v>-</v>
      </c>
      <c r="C1229" s="629" t="str">
        <f>_xlfn.XLOOKUP(_xlfn.CONCAT($G1229,"-",$I1229),Div.Meta!$H:$H,Div.Meta!$C:$C,"-",0,1)</f>
        <v>-</v>
      </c>
      <c r="D1229" s="302"/>
      <c r="E1229" s="146" t="str">
        <f>IF($D1229="","-",_xlfn.XLOOKUP($D1229,Fund.Meta!$A:$A,Fund.Meta!$D:$D,"-",0,1))</f>
        <v>-</v>
      </c>
      <c r="F1229" s="303" t="str">
        <f>IF($D1229="","-",_xlfn.XLOOKUP($D1229,Fund.Meta!$A:$A,Fund.Meta!$E:$E,"-",0,1))</f>
        <v>-</v>
      </c>
      <c r="G1229" s="334"/>
      <c r="H1229" s="303" t="str">
        <f>IF($G1229="","-",_xlfn.XLOOKUP($G1229,Appr.Meta!$A:$A,Appr.Meta!$D:$D,"-",0,1))</f>
        <v>-</v>
      </c>
      <c r="I1229" s="302"/>
      <c r="J1229" s="303" t="str">
        <f>IF($I1229="","-",_xlfn.XLOOKUP($I1229,'CC.Meta'!$A:$A,'CC.Meta'!$D:$D,"-",0,1))</f>
        <v>-</v>
      </c>
      <c r="K1229" s="302"/>
      <c r="L1229" s="146" t="str">
        <f>IF($K1229="","-",_xlfn.XLOOKUP($K1229,Obj.Meta!$A:$A,Obj.Meta!$D:$D,"-",0,1))</f>
        <v>-</v>
      </c>
      <c r="M1229" s="300" t="str">
        <f>IF($K1229="","-",_xlfn.XLOOKUP($K1229,Obj.Meta!$A:$A,Obj.Meta!$F:$F,"-",0,1))</f>
        <v>-</v>
      </c>
      <c r="N1229" s="337" t="str">
        <f t="shared" si="37"/>
        <v>---</v>
      </c>
      <c r="O1229" s="333"/>
      <c r="P1229" s="54"/>
      <c r="Q1229" s="52"/>
      <c r="R1229" s="34"/>
      <c r="S1229" s="53"/>
      <c r="T1229" s="208"/>
      <c r="U1229" s="726"/>
      <c r="V1229" s="206"/>
      <c r="W1229" s="206"/>
      <c r="X1229" s="678"/>
      <c r="Y1229" s="34"/>
      <c r="Z1229" s="610"/>
      <c r="AA1229" s="608"/>
    </row>
    <row r="1230" spans="1:27">
      <c r="A1230" s="145" t="str">
        <f t="shared" si="36"/>
        <v>-</v>
      </c>
      <c r="B1230" s="146" t="str">
        <f>_xlfn.XLOOKUP($A1230,Dept.Meta!$A:$A,Dept.Meta!$F:$F,"-",0,1)</f>
        <v>-</v>
      </c>
      <c r="C1230" s="629" t="str">
        <f>_xlfn.XLOOKUP(_xlfn.CONCAT($G1230,"-",$I1230),Div.Meta!$H:$H,Div.Meta!$C:$C,"-",0,1)</f>
        <v>-</v>
      </c>
      <c r="D1230" s="302"/>
      <c r="E1230" s="146" t="str">
        <f>IF($D1230="","-",_xlfn.XLOOKUP($D1230,Fund.Meta!$A:$A,Fund.Meta!$D:$D,"-",0,1))</f>
        <v>-</v>
      </c>
      <c r="F1230" s="303" t="str">
        <f>IF($D1230="","-",_xlfn.XLOOKUP($D1230,Fund.Meta!$A:$A,Fund.Meta!$E:$E,"-",0,1))</f>
        <v>-</v>
      </c>
      <c r="G1230" s="334"/>
      <c r="H1230" s="303" t="str">
        <f>IF($G1230="","-",_xlfn.XLOOKUP($G1230,Appr.Meta!$A:$A,Appr.Meta!$D:$D,"-",0,1))</f>
        <v>-</v>
      </c>
      <c r="I1230" s="302"/>
      <c r="J1230" s="303" t="str">
        <f>IF($I1230="","-",_xlfn.XLOOKUP($I1230,'CC.Meta'!$A:$A,'CC.Meta'!$D:$D,"-",0,1))</f>
        <v>-</v>
      </c>
      <c r="K1230" s="302"/>
      <c r="L1230" s="146" t="str">
        <f>IF($K1230="","-",_xlfn.XLOOKUP($K1230,Obj.Meta!$A:$A,Obj.Meta!$D:$D,"-",0,1))</f>
        <v>-</v>
      </c>
      <c r="M1230" s="300" t="str">
        <f>IF($K1230="","-",_xlfn.XLOOKUP($K1230,Obj.Meta!$A:$A,Obj.Meta!$F:$F,"-",0,1))</f>
        <v>-</v>
      </c>
      <c r="N1230" s="337" t="str">
        <f t="shared" si="37"/>
        <v>---</v>
      </c>
      <c r="O1230" s="333"/>
      <c r="P1230" s="54"/>
      <c r="Q1230" s="52"/>
      <c r="R1230" s="34"/>
      <c r="S1230" s="53"/>
      <c r="T1230" s="208"/>
      <c r="U1230" s="726"/>
      <c r="V1230" s="206"/>
      <c r="W1230" s="206"/>
      <c r="X1230" s="678"/>
      <c r="Y1230" s="34"/>
      <c r="Z1230" s="610"/>
      <c r="AA1230" s="608"/>
    </row>
    <row r="1231" spans="1:27">
      <c r="A1231" s="145" t="str">
        <f t="shared" si="36"/>
        <v>-</v>
      </c>
      <c r="B1231" s="146" t="str">
        <f>_xlfn.XLOOKUP($A1231,Dept.Meta!$A:$A,Dept.Meta!$F:$F,"-",0,1)</f>
        <v>-</v>
      </c>
      <c r="C1231" s="629" t="str">
        <f>_xlfn.XLOOKUP(_xlfn.CONCAT($G1231,"-",$I1231),Div.Meta!$H:$H,Div.Meta!$C:$C,"-",0,1)</f>
        <v>-</v>
      </c>
      <c r="D1231" s="302"/>
      <c r="E1231" s="146" t="str">
        <f>IF($D1231="","-",_xlfn.XLOOKUP($D1231,Fund.Meta!$A:$A,Fund.Meta!$D:$D,"-",0,1))</f>
        <v>-</v>
      </c>
      <c r="F1231" s="303" t="str">
        <f>IF($D1231="","-",_xlfn.XLOOKUP($D1231,Fund.Meta!$A:$A,Fund.Meta!$E:$E,"-",0,1))</f>
        <v>-</v>
      </c>
      <c r="G1231" s="334"/>
      <c r="H1231" s="303" t="str">
        <f>IF($G1231="","-",_xlfn.XLOOKUP($G1231,Appr.Meta!$A:$A,Appr.Meta!$D:$D,"-",0,1))</f>
        <v>-</v>
      </c>
      <c r="I1231" s="302"/>
      <c r="J1231" s="303" t="str">
        <f>IF($I1231="","-",_xlfn.XLOOKUP($I1231,'CC.Meta'!$A:$A,'CC.Meta'!$D:$D,"-",0,1))</f>
        <v>-</v>
      </c>
      <c r="K1231" s="302"/>
      <c r="L1231" s="146" t="str">
        <f>IF($K1231="","-",_xlfn.XLOOKUP($K1231,Obj.Meta!$A:$A,Obj.Meta!$D:$D,"-",0,1))</f>
        <v>-</v>
      </c>
      <c r="M1231" s="300" t="str">
        <f>IF($K1231="","-",_xlfn.XLOOKUP($K1231,Obj.Meta!$A:$A,Obj.Meta!$F:$F,"-",0,1))</f>
        <v>-</v>
      </c>
      <c r="N1231" s="337" t="str">
        <f t="shared" si="37"/>
        <v>---</v>
      </c>
      <c r="O1231" s="333"/>
      <c r="P1231" s="54"/>
      <c r="Q1231" s="52"/>
      <c r="R1231" s="34"/>
      <c r="S1231" s="53"/>
      <c r="T1231" s="208"/>
      <c r="U1231" s="726"/>
      <c r="V1231" s="206"/>
      <c r="W1231" s="206"/>
      <c r="X1231" s="678"/>
      <c r="Y1231" s="34"/>
      <c r="Z1231" s="610"/>
      <c r="AA1231" s="608"/>
    </row>
    <row r="1232" spans="1:27">
      <c r="A1232" s="145" t="str">
        <f t="shared" si="36"/>
        <v>-</v>
      </c>
      <c r="B1232" s="146" t="str">
        <f>_xlfn.XLOOKUP($A1232,Dept.Meta!$A:$A,Dept.Meta!$F:$F,"-",0,1)</f>
        <v>-</v>
      </c>
      <c r="C1232" s="629" t="str">
        <f>_xlfn.XLOOKUP(_xlfn.CONCAT($G1232,"-",$I1232),Div.Meta!$H:$H,Div.Meta!$C:$C,"-",0,1)</f>
        <v>-</v>
      </c>
      <c r="D1232" s="302"/>
      <c r="E1232" s="146" t="str">
        <f>IF($D1232="","-",_xlfn.XLOOKUP($D1232,Fund.Meta!$A:$A,Fund.Meta!$D:$D,"-",0,1))</f>
        <v>-</v>
      </c>
      <c r="F1232" s="303" t="str">
        <f>IF($D1232="","-",_xlfn.XLOOKUP($D1232,Fund.Meta!$A:$A,Fund.Meta!$E:$E,"-",0,1))</f>
        <v>-</v>
      </c>
      <c r="G1232" s="334"/>
      <c r="H1232" s="303" t="str">
        <f>IF($G1232="","-",_xlfn.XLOOKUP($G1232,Appr.Meta!$A:$A,Appr.Meta!$D:$D,"-",0,1))</f>
        <v>-</v>
      </c>
      <c r="I1232" s="302"/>
      <c r="J1232" s="303" t="str">
        <f>IF($I1232="","-",_xlfn.XLOOKUP($I1232,'CC.Meta'!$A:$A,'CC.Meta'!$D:$D,"-",0,1))</f>
        <v>-</v>
      </c>
      <c r="K1232" s="302"/>
      <c r="L1232" s="146" t="str">
        <f>IF($K1232="","-",_xlfn.XLOOKUP($K1232,Obj.Meta!$A:$A,Obj.Meta!$D:$D,"-",0,1))</f>
        <v>-</v>
      </c>
      <c r="M1232" s="300" t="str">
        <f>IF($K1232="","-",_xlfn.XLOOKUP($K1232,Obj.Meta!$A:$A,Obj.Meta!$F:$F,"-",0,1))</f>
        <v>-</v>
      </c>
      <c r="N1232" s="337" t="str">
        <f t="shared" si="37"/>
        <v>---</v>
      </c>
      <c r="O1232" s="333"/>
      <c r="P1232" s="54"/>
      <c r="Q1232" s="52"/>
      <c r="R1232" s="34"/>
      <c r="S1232" s="53"/>
      <c r="T1232" s="208"/>
      <c r="U1232" s="726"/>
      <c r="V1232" s="206"/>
      <c r="W1232" s="206"/>
      <c r="X1232" s="678"/>
      <c r="Y1232" s="34"/>
      <c r="Z1232" s="610"/>
      <c r="AA1232" s="608"/>
    </row>
    <row r="1233" spans="1:27">
      <c r="A1233" s="145" t="str">
        <f t="shared" si="36"/>
        <v>-</v>
      </c>
      <c r="B1233" s="146" t="str">
        <f>_xlfn.XLOOKUP($A1233,Dept.Meta!$A:$A,Dept.Meta!$F:$F,"-",0,1)</f>
        <v>-</v>
      </c>
      <c r="C1233" s="629" t="str">
        <f>_xlfn.XLOOKUP(_xlfn.CONCAT($G1233,"-",$I1233),Div.Meta!$H:$H,Div.Meta!$C:$C,"-",0,1)</f>
        <v>-</v>
      </c>
      <c r="D1233" s="302"/>
      <c r="E1233" s="146" t="str">
        <f>IF($D1233="","-",_xlfn.XLOOKUP($D1233,Fund.Meta!$A:$A,Fund.Meta!$D:$D,"-",0,1))</f>
        <v>-</v>
      </c>
      <c r="F1233" s="303" t="str">
        <f>IF($D1233="","-",_xlfn.XLOOKUP($D1233,Fund.Meta!$A:$A,Fund.Meta!$E:$E,"-",0,1))</f>
        <v>-</v>
      </c>
      <c r="G1233" s="334"/>
      <c r="H1233" s="303" t="str">
        <f>IF($G1233="","-",_xlfn.XLOOKUP($G1233,Appr.Meta!$A:$A,Appr.Meta!$D:$D,"-",0,1))</f>
        <v>-</v>
      </c>
      <c r="I1233" s="302"/>
      <c r="J1233" s="303" t="str">
        <f>IF($I1233="","-",_xlfn.XLOOKUP($I1233,'CC.Meta'!$A:$A,'CC.Meta'!$D:$D,"-",0,1))</f>
        <v>-</v>
      </c>
      <c r="K1233" s="302"/>
      <c r="L1233" s="146" t="str">
        <f>IF($K1233="","-",_xlfn.XLOOKUP($K1233,Obj.Meta!$A:$A,Obj.Meta!$D:$D,"-",0,1))</f>
        <v>-</v>
      </c>
      <c r="M1233" s="300" t="str">
        <f>IF($K1233="","-",_xlfn.XLOOKUP($K1233,Obj.Meta!$A:$A,Obj.Meta!$F:$F,"-",0,1))</f>
        <v>-</v>
      </c>
      <c r="N1233" s="337" t="str">
        <f t="shared" si="37"/>
        <v>---</v>
      </c>
      <c r="O1233" s="333"/>
      <c r="P1233" s="54"/>
      <c r="Q1233" s="52"/>
      <c r="R1233" s="34"/>
      <c r="S1233" s="53"/>
      <c r="T1233" s="208"/>
      <c r="U1233" s="726"/>
      <c r="V1233" s="206"/>
      <c r="W1233" s="206"/>
      <c r="X1233" s="678"/>
      <c r="Y1233" s="34"/>
      <c r="Z1233" s="610"/>
      <c r="AA1233" s="608"/>
    </row>
    <row r="1234" spans="1:27">
      <c r="A1234" s="145" t="str">
        <f t="shared" si="36"/>
        <v>-</v>
      </c>
      <c r="B1234" s="146" t="str">
        <f>_xlfn.XLOOKUP($A1234,Dept.Meta!$A:$A,Dept.Meta!$F:$F,"-",0,1)</f>
        <v>-</v>
      </c>
      <c r="C1234" s="629" t="str">
        <f>_xlfn.XLOOKUP(_xlfn.CONCAT($G1234,"-",$I1234),Div.Meta!$H:$H,Div.Meta!$C:$C,"-",0,1)</f>
        <v>-</v>
      </c>
      <c r="D1234" s="302"/>
      <c r="E1234" s="146" t="str">
        <f>IF($D1234="","-",_xlfn.XLOOKUP($D1234,Fund.Meta!$A:$A,Fund.Meta!$D:$D,"-",0,1))</f>
        <v>-</v>
      </c>
      <c r="F1234" s="303" t="str">
        <f>IF($D1234="","-",_xlfn.XLOOKUP($D1234,Fund.Meta!$A:$A,Fund.Meta!$E:$E,"-",0,1))</f>
        <v>-</v>
      </c>
      <c r="G1234" s="334"/>
      <c r="H1234" s="303" t="str">
        <f>IF($G1234="","-",_xlfn.XLOOKUP($G1234,Appr.Meta!$A:$A,Appr.Meta!$D:$D,"-",0,1))</f>
        <v>-</v>
      </c>
      <c r="I1234" s="302"/>
      <c r="J1234" s="303" t="str">
        <f>IF($I1234="","-",_xlfn.XLOOKUP($I1234,'CC.Meta'!$A:$A,'CC.Meta'!$D:$D,"-",0,1))</f>
        <v>-</v>
      </c>
      <c r="K1234" s="302"/>
      <c r="L1234" s="146" t="str">
        <f>IF($K1234="","-",_xlfn.XLOOKUP($K1234,Obj.Meta!$A:$A,Obj.Meta!$D:$D,"-",0,1))</f>
        <v>-</v>
      </c>
      <c r="M1234" s="300" t="str">
        <f>IF($K1234="","-",_xlfn.XLOOKUP($K1234,Obj.Meta!$A:$A,Obj.Meta!$F:$F,"-",0,1))</f>
        <v>-</v>
      </c>
      <c r="N1234" s="337" t="str">
        <f t="shared" si="37"/>
        <v>---</v>
      </c>
      <c r="O1234" s="333"/>
      <c r="P1234" s="54"/>
      <c r="Q1234" s="52"/>
      <c r="R1234" s="34"/>
      <c r="S1234" s="53"/>
      <c r="T1234" s="208"/>
      <c r="U1234" s="726"/>
      <c r="V1234" s="206"/>
      <c r="W1234" s="206"/>
      <c r="X1234" s="678"/>
      <c r="Y1234" s="34"/>
      <c r="Z1234" s="610"/>
      <c r="AA1234" s="608"/>
    </row>
    <row r="1235" spans="1:27">
      <c r="A1235" s="145" t="str">
        <f t="shared" ref="A1235:A1298" si="38">IFERROR(VALUE(LEFT($I1235,2)),"-")</f>
        <v>-</v>
      </c>
      <c r="B1235" s="146" t="str">
        <f>_xlfn.XLOOKUP($A1235,Dept.Meta!$A:$A,Dept.Meta!$F:$F,"-",0,1)</f>
        <v>-</v>
      </c>
      <c r="C1235" s="629" t="str">
        <f>_xlfn.XLOOKUP(_xlfn.CONCAT($G1235,"-",$I1235),Div.Meta!$H:$H,Div.Meta!$C:$C,"-",0,1)</f>
        <v>-</v>
      </c>
      <c r="D1235" s="302"/>
      <c r="E1235" s="146" t="str">
        <f>IF($D1235="","-",_xlfn.XLOOKUP($D1235,Fund.Meta!$A:$A,Fund.Meta!$D:$D,"-",0,1))</f>
        <v>-</v>
      </c>
      <c r="F1235" s="303" t="str">
        <f>IF($D1235="","-",_xlfn.XLOOKUP($D1235,Fund.Meta!$A:$A,Fund.Meta!$E:$E,"-",0,1))</f>
        <v>-</v>
      </c>
      <c r="G1235" s="334"/>
      <c r="H1235" s="303" t="str">
        <f>IF($G1235="","-",_xlfn.XLOOKUP($G1235,Appr.Meta!$A:$A,Appr.Meta!$D:$D,"-",0,1))</f>
        <v>-</v>
      </c>
      <c r="I1235" s="302"/>
      <c r="J1235" s="303" t="str">
        <f>IF($I1235="","-",_xlfn.XLOOKUP($I1235,'CC.Meta'!$A:$A,'CC.Meta'!$D:$D,"-",0,1))</f>
        <v>-</v>
      </c>
      <c r="K1235" s="302"/>
      <c r="L1235" s="146" t="str">
        <f>IF($K1235="","-",_xlfn.XLOOKUP($K1235,Obj.Meta!$A:$A,Obj.Meta!$D:$D,"-",0,1))</f>
        <v>-</v>
      </c>
      <c r="M1235" s="300" t="str">
        <f>IF($K1235="","-",_xlfn.XLOOKUP($K1235,Obj.Meta!$A:$A,Obj.Meta!$F:$F,"-",0,1))</f>
        <v>-</v>
      </c>
      <c r="N1235" s="337" t="str">
        <f t="shared" ref="N1235:N1298" si="39">_xlfn.CONCAT($D1235,"-",$G1235,"-",$I1235,"-",$K1235)</f>
        <v>---</v>
      </c>
      <c r="O1235" s="333"/>
      <c r="P1235" s="54"/>
      <c r="Q1235" s="52"/>
      <c r="R1235" s="34"/>
      <c r="S1235" s="53"/>
      <c r="T1235" s="208"/>
      <c r="U1235" s="726"/>
      <c r="V1235" s="206"/>
      <c r="W1235" s="206"/>
      <c r="X1235" s="678"/>
      <c r="Y1235" s="34"/>
      <c r="Z1235" s="610"/>
      <c r="AA1235" s="608"/>
    </row>
    <row r="1236" spans="1:27">
      <c r="A1236" s="145" t="str">
        <f t="shared" si="38"/>
        <v>-</v>
      </c>
      <c r="B1236" s="146" t="str">
        <f>_xlfn.XLOOKUP($A1236,Dept.Meta!$A:$A,Dept.Meta!$F:$F,"-",0,1)</f>
        <v>-</v>
      </c>
      <c r="C1236" s="629" t="str">
        <f>_xlfn.XLOOKUP(_xlfn.CONCAT($G1236,"-",$I1236),Div.Meta!$H:$H,Div.Meta!$C:$C,"-",0,1)</f>
        <v>-</v>
      </c>
      <c r="D1236" s="302"/>
      <c r="E1236" s="146" t="str">
        <f>IF($D1236="","-",_xlfn.XLOOKUP($D1236,Fund.Meta!$A:$A,Fund.Meta!$D:$D,"-",0,1))</f>
        <v>-</v>
      </c>
      <c r="F1236" s="303" t="str">
        <f>IF($D1236="","-",_xlfn.XLOOKUP($D1236,Fund.Meta!$A:$A,Fund.Meta!$E:$E,"-",0,1))</f>
        <v>-</v>
      </c>
      <c r="G1236" s="334"/>
      <c r="H1236" s="303" t="str">
        <f>IF($G1236="","-",_xlfn.XLOOKUP($G1236,Appr.Meta!$A:$A,Appr.Meta!$D:$D,"-",0,1))</f>
        <v>-</v>
      </c>
      <c r="I1236" s="302"/>
      <c r="J1236" s="303" t="str">
        <f>IF($I1236="","-",_xlfn.XLOOKUP($I1236,'CC.Meta'!$A:$A,'CC.Meta'!$D:$D,"-",0,1))</f>
        <v>-</v>
      </c>
      <c r="K1236" s="302"/>
      <c r="L1236" s="146" t="str">
        <f>IF($K1236="","-",_xlfn.XLOOKUP($K1236,Obj.Meta!$A:$A,Obj.Meta!$D:$D,"-",0,1))</f>
        <v>-</v>
      </c>
      <c r="M1236" s="300" t="str">
        <f>IF($K1236="","-",_xlfn.XLOOKUP($K1236,Obj.Meta!$A:$A,Obj.Meta!$F:$F,"-",0,1))</f>
        <v>-</v>
      </c>
      <c r="N1236" s="337" t="str">
        <f t="shared" si="39"/>
        <v>---</v>
      </c>
      <c r="O1236" s="333"/>
      <c r="P1236" s="54"/>
      <c r="Q1236" s="52"/>
      <c r="R1236" s="34"/>
      <c r="S1236" s="53"/>
      <c r="T1236" s="208"/>
      <c r="U1236" s="726"/>
      <c r="V1236" s="206"/>
      <c r="W1236" s="206"/>
      <c r="X1236" s="678"/>
      <c r="Y1236" s="34"/>
      <c r="Z1236" s="610"/>
      <c r="AA1236" s="608"/>
    </row>
    <row r="1237" spans="1:27">
      <c r="A1237" s="145" t="str">
        <f t="shared" si="38"/>
        <v>-</v>
      </c>
      <c r="B1237" s="146" t="str">
        <f>_xlfn.XLOOKUP($A1237,Dept.Meta!$A:$A,Dept.Meta!$F:$F,"-",0,1)</f>
        <v>-</v>
      </c>
      <c r="C1237" s="629" t="str">
        <f>_xlfn.XLOOKUP(_xlfn.CONCAT($G1237,"-",$I1237),Div.Meta!$H:$H,Div.Meta!$C:$C,"-",0,1)</f>
        <v>-</v>
      </c>
      <c r="D1237" s="302"/>
      <c r="E1237" s="146" t="str">
        <f>IF($D1237="","-",_xlfn.XLOOKUP($D1237,Fund.Meta!$A:$A,Fund.Meta!$D:$D,"-",0,1))</f>
        <v>-</v>
      </c>
      <c r="F1237" s="303" t="str">
        <f>IF($D1237="","-",_xlfn.XLOOKUP($D1237,Fund.Meta!$A:$A,Fund.Meta!$E:$E,"-",0,1))</f>
        <v>-</v>
      </c>
      <c r="G1237" s="334"/>
      <c r="H1237" s="303" t="str">
        <f>IF($G1237="","-",_xlfn.XLOOKUP($G1237,Appr.Meta!$A:$A,Appr.Meta!$D:$D,"-",0,1))</f>
        <v>-</v>
      </c>
      <c r="I1237" s="302"/>
      <c r="J1237" s="303" t="str">
        <f>IF($I1237="","-",_xlfn.XLOOKUP($I1237,'CC.Meta'!$A:$A,'CC.Meta'!$D:$D,"-",0,1))</f>
        <v>-</v>
      </c>
      <c r="K1237" s="302"/>
      <c r="L1237" s="146" t="str">
        <f>IF($K1237="","-",_xlfn.XLOOKUP($K1237,Obj.Meta!$A:$A,Obj.Meta!$D:$D,"-",0,1))</f>
        <v>-</v>
      </c>
      <c r="M1237" s="300" t="str">
        <f>IF($K1237="","-",_xlfn.XLOOKUP($K1237,Obj.Meta!$A:$A,Obj.Meta!$F:$F,"-",0,1))</f>
        <v>-</v>
      </c>
      <c r="N1237" s="337" t="str">
        <f t="shared" si="39"/>
        <v>---</v>
      </c>
      <c r="O1237" s="333"/>
      <c r="P1237" s="54"/>
      <c r="Q1237" s="52"/>
      <c r="R1237" s="34"/>
      <c r="S1237" s="53"/>
      <c r="T1237" s="208"/>
      <c r="U1237" s="726"/>
      <c r="V1237" s="206"/>
      <c r="W1237" s="206"/>
      <c r="X1237" s="678"/>
      <c r="Y1237" s="34"/>
      <c r="Z1237" s="610"/>
      <c r="AA1237" s="608"/>
    </row>
    <row r="1238" spans="1:27">
      <c r="A1238" s="145" t="str">
        <f t="shared" si="38"/>
        <v>-</v>
      </c>
      <c r="B1238" s="146" t="str">
        <f>_xlfn.XLOOKUP($A1238,Dept.Meta!$A:$A,Dept.Meta!$F:$F,"-",0,1)</f>
        <v>-</v>
      </c>
      <c r="C1238" s="629" t="str">
        <f>_xlfn.XLOOKUP(_xlfn.CONCAT($G1238,"-",$I1238),Div.Meta!$H:$H,Div.Meta!$C:$C,"-",0,1)</f>
        <v>-</v>
      </c>
      <c r="D1238" s="302"/>
      <c r="E1238" s="146" t="str">
        <f>IF($D1238="","-",_xlfn.XLOOKUP($D1238,Fund.Meta!$A:$A,Fund.Meta!$D:$D,"-",0,1))</f>
        <v>-</v>
      </c>
      <c r="F1238" s="303" t="str">
        <f>IF($D1238="","-",_xlfn.XLOOKUP($D1238,Fund.Meta!$A:$A,Fund.Meta!$E:$E,"-",0,1))</f>
        <v>-</v>
      </c>
      <c r="G1238" s="334"/>
      <c r="H1238" s="303" t="str">
        <f>IF($G1238="","-",_xlfn.XLOOKUP($G1238,Appr.Meta!$A:$A,Appr.Meta!$D:$D,"-",0,1))</f>
        <v>-</v>
      </c>
      <c r="I1238" s="302"/>
      <c r="J1238" s="303" t="str">
        <f>IF($I1238="","-",_xlfn.XLOOKUP($I1238,'CC.Meta'!$A:$A,'CC.Meta'!$D:$D,"-",0,1))</f>
        <v>-</v>
      </c>
      <c r="K1238" s="302"/>
      <c r="L1238" s="146" t="str">
        <f>IF($K1238="","-",_xlfn.XLOOKUP($K1238,Obj.Meta!$A:$A,Obj.Meta!$D:$D,"-",0,1))</f>
        <v>-</v>
      </c>
      <c r="M1238" s="300" t="str">
        <f>IF($K1238="","-",_xlfn.XLOOKUP($K1238,Obj.Meta!$A:$A,Obj.Meta!$F:$F,"-",0,1))</f>
        <v>-</v>
      </c>
      <c r="N1238" s="337" t="str">
        <f t="shared" si="39"/>
        <v>---</v>
      </c>
      <c r="O1238" s="333"/>
      <c r="P1238" s="54"/>
      <c r="Q1238" s="52"/>
      <c r="R1238" s="34"/>
      <c r="S1238" s="53"/>
      <c r="T1238" s="208"/>
      <c r="U1238" s="726"/>
      <c r="V1238" s="206"/>
      <c r="W1238" s="206"/>
      <c r="X1238" s="678"/>
      <c r="Y1238" s="34"/>
      <c r="Z1238" s="610"/>
      <c r="AA1238" s="608"/>
    </row>
    <row r="1239" spans="1:27">
      <c r="A1239" s="145" t="str">
        <f t="shared" si="38"/>
        <v>-</v>
      </c>
      <c r="B1239" s="146" t="str">
        <f>_xlfn.XLOOKUP($A1239,Dept.Meta!$A:$A,Dept.Meta!$F:$F,"-",0,1)</f>
        <v>-</v>
      </c>
      <c r="C1239" s="629" t="str">
        <f>_xlfn.XLOOKUP(_xlfn.CONCAT($G1239,"-",$I1239),Div.Meta!$H:$H,Div.Meta!$C:$C,"-",0,1)</f>
        <v>-</v>
      </c>
      <c r="D1239" s="302"/>
      <c r="E1239" s="146" t="str">
        <f>IF($D1239="","-",_xlfn.XLOOKUP($D1239,Fund.Meta!$A:$A,Fund.Meta!$D:$D,"-",0,1))</f>
        <v>-</v>
      </c>
      <c r="F1239" s="303" t="str">
        <f>IF($D1239="","-",_xlfn.XLOOKUP($D1239,Fund.Meta!$A:$A,Fund.Meta!$E:$E,"-",0,1))</f>
        <v>-</v>
      </c>
      <c r="G1239" s="334"/>
      <c r="H1239" s="303" t="str">
        <f>IF($G1239="","-",_xlfn.XLOOKUP($G1239,Appr.Meta!$A:$A,Appr.Meta!$D:$D,"-",0,1))</f>
        <v>-</v>
      </c>
      <c r="I1239" s="302"/>
      <c r="J1239" s="303" t="str">
        <f>IF($I1239="","-",_xlfn.XLOOKUP($I1239,'CC.Meta'!$A:$A,'CC.Meta'!$D:$D,"-",0,1))</f>
        <v>-</v>
      </c>
      <c r="K1239" s="302"/>
      <c r="L1239" s="146" t="str">
        <f>IF($K1239="","-",_xlfn.XLOOKUP($K1239,Obj.Meta!$A:$A,Obj.Meta!$D:$D,"-",0,1))</f>
        <v>-</v>
      </c>
      <c r="M1239" s="300" t="str">
        <f>IF($K1239="","-",_xlfn.XLOOKUP($K1239,Obj.Meta!$A:$A,Obj.Meta!$F:$F,"-",0,1))</f>
        <v>-</v>
      </c>
      <c r="N1239" s="337" t="str">
        <f t="shared" si="39"/>
        <v>---</v>
      </c>
      <c r="O1239" s="333"/>
      <c r="P1239" s="54"/>
      <c r="Q1239" s="52"/>
      <c r="R1239" s="34"/>
      <c r="S1239" s="53"/>
      <c r="T1239" s="208"/>
      <c r="U1239" s="726"/>
      <c r="V1239" s="206"/>
      <c r="W1239" s="206"/>
      <c r="X1239" s="678"/>
      <c r="Y1239" s="34"/>
      <c r="Z1239" s="610"/>
      <c r="AA1239" s="608"/>
    </row>
    <row r="1240" spans="1:27">
      <c r="A1240" s="145" t="str">
        <f t="shared" si="38"/>
        <v>-</v>
      </c>
      <c r="B1240" s="146" t="str">
        <f>_xlfn.XLOOKUP($A1240,Dept.Meta!$A:$A,Dept.Meta!$F:$F,"-",0,1)</f>
        <v>-</v>
      </c>
      <c r="C1240" s="629" t="str">
        <f>_xlfn.XLOOKUP(_xlfn.CONCAT($G1240,"-",$I1240),Div.Meta!$H:$H,Div.Meta!$C:$C,"-",0,1)</f>
        <v>-</v>
      </c>
      <c r="D1240" s="302"/>
      <c r="E1240" s="146" t="str">
        <f>IF($D1240="","-",_xlfn.XLOOKUP($D1240,Fund.Meta!$A:$A,Fund.Meta!$D:$D,"-",0,1))</f>
        <v>-</v>
      </c>
      <c r="F1240" s="303" t="str">
        <f>IF($D1240="","-",_xlfn.XLOOKUP($D1240,Fund.Meta!$A:$A,Fund.Meta!$E:$E,"-",0,1))</f>
        <v>-</v>
      </c>
      <c r="G1240" s="334"/>
      <c r="H1240" s="303" t="str">
        <f>IF($G1240="","-",_xlfn.XLOOKUP($G1240,Appr.Meta!$A:$A,Appr.Meta!$D:$D,"-",0,1))</f>
        <v>-</v>
      </c>
      <c r="I1240" s="302"/>
      <c r="J1240" s="303" t="str">
        <f>IF($I1240="","-",_xlfn.XLOOKUP($I1240,'CC.Meta'!$A:$A,'CC.Meta'!$D:$D,"-",0,1))</f>
        <v>-</v>
      </c>
      <c r="K1240" s="302"/>
      <c r="L1240" s="146" t="str">
        <f>IF($K1240="","-",_xlfn.XLOOKUP($K1240,Obj.Meta!$A:$A,Obj.Meta!$D:$D,"-",0,1))</f>
        <v>-</v>
      </c>
      <c r="M1240" s="300" t="str">
        <f>IF($K1240="","-",_xlfn.XLOOKUP($K1240,Obj.Meta!$A:$A,Obj.Meta!$F:$F,"-",0,1))</f>
        <v>-</v>
      </c>
      <c r="N1240" s="337" t="str">
        <f t="shared" si="39"/>
        <v>---</v>
      </c>
      <c r="O1240" s="333"/>
      <c r="P1240" s="54"/>
      <c r="Q1240" s="52"/>
      <c r="R1240" s="34"/>
      <c r="S1240" s="53"/>
      <c r="T1240" s="208"/>
      <c r="U1240" s="726"/>
      <c r="V1240" s="206"/>
      <c r="W1240" s="206"/>
      <c r="X1240" s="678"/>
      <c r="Y1240" s="34"/>
      <c r="Z1240" s="610"/>
      <c r="AA1240" s="608"/>
    </row>
    <row r="1241" spans="1:27">
      <c r="A1241" s="145" t="str">
        <f t="shared" si="38"/>
        <v>-</v>
      </c>
      <c r="B1241" s="146" t="str">
        <f>_xlfn.XLOOKUP($A1241,Dept.Meta!$A:$A,Dept.Meta!$F:$F,"-",0,1)</f>
        <v>-</v>
      </c>
      <c r="C1241" s="629" t="str">
        <f>_xlfn.XLOOKUP(_xlfn.CONCAT($G1241,"-",$I1241),Div.Meta!$H:$H,Div.Meta!$C:$C,"-",0,1)</f>
        <v>-</v>
      </c>
      <c r="D1241" s="302"/>
      <c r="E1241" s="146" t="str">
        <f>IF($D1241="","-",_xlfn.XLOOKUP($D1241,Fund.Meta!$A:$A,Fund.Meta!$D:$D,"-",0,1))</f>
        <v>-</v>
      </c>
      <c r="F1241" s="303" t="str">
        <f>IF($D1241="","-",_xlfn.XLOOKUP($D1241,Fund.Meta!$A:$A,Fund.Meta!$E:$E,"-",0,1))</f>
        <v>-</v>
      </c>
      <c r="G1241" s="334"/>
      <c r="H1241" s="303" t="str">
        <f>IF($G1241="","-",_xlfn.XLOOKUP($G1241,Appr.Meta!$A:$A,Appr.Meta!$D:$D,"-",0,1))</f>
        <v>-</v>
      </c>
      <c r="I1241" s="302"/>
      <c r="J1241" s="303" t="str">
        <f>IF($I1241="","-",_xlfn.XLOOKUP($I1241,'CC.Meta'!$A:$A,'CC.Meta'!$D:$D,"-",0,1))</f>
        <v>-</v>
      </c>
      <c r="K1241" s="302"/>
      <c r="L1241" s="146" t="str">
        <f>IF($K1241="","-",_xlfn.XLOOKUP($K1241,Obj.Meta!$A:$A,Obj.Meta!$D:$D,"-",0,1))</f>
        <v>-</v>
      </c>
      <c r="M1241" s="300" t="str">
        <f>IF($K1241="","-",_xlfn.XLOOKUP($K1241,Obj.Meta!$A:$A,Obj.Meta!$F:$F,"-",0,1))</f>
        <v>-</v>
      </c>
      <c r="N1241" s="337" t="str">
        <f t="shared" si="39"/>
        <v>---</v>
      </c>
      <c r="O1241" s="333"/>
      <c r="P1241" s="54"/>
      <c r="Q1241" s="52"/>
      <c r="R1241" s="34"/>
      <c r="S1241" s="53"/>
      <c r="T1241" s="208"/>
      <c r="U1241" s="726"/>
      <c r="V1241" s="206"/>
      <c r="W1241" s="206"/>
      <c r="X1241" s="678"/>
      <c r="Y1241" s="34"/>
      <c r="Z1241" s="610"/>
      <c r="AA1241" s="608"/>
    </row>
    <row r="1242" spans="1:27">
      <c r="A1242" s="145" t="str">
        <f t="shared" si="38"/>
        <v>-</v>
      </c>
      <c r="B1242" s="146" t="str">
        <f>_xlfn.XLOOKUP($A1242,Dept.Meta!$A:$A,Dept.Meta!$F:$F,"-",0,1)</f>
        <v>-</v>
      </c>
      <c r="C1242" s="629" t="str">
        <f>_xlfn.XLOOKUP(_xlfn.CONCAT($G1242,"-",$I1242),Div.Meta!$H:$H,Div.Meta!$C:$C,"-",0,1)</f>
        <v>-</v>
      </c>
      <c r="D1242" s="302"/>
      <c r="E1242" s="146" t="str">
        <f>IF($D1242="","-",_xlfn.XLOOKUP($D1242,Fund.Meta!$A:$A,Fund.Meta!$D:$D,"-",0,1))</f>
        <v>-</v>
      </c>
      <c r="F1242" s="303" t="str">
        <f>IF($D1242="","-",_xlfn.XLOOKUP($D1242,Fund.Meta!$A:$A,Fund.Meta!$E:$E,"-",0,1))</f>
        <v>-</v>
      </c>
      <c r="G1242" s="334"/>
      <c r="H1242" s="303" t="str">
        <f>IF($G1242="","-",_xlfn.XLOOKUP($G1242,Appr.Meta!$A:$A,Appr.Meta!$D:$D,"-",0,1))</f>
        <v>-</v>
      </c>
      <c r="I1242" s="302"/>
      <c r="J1242" s="303" t="str">
        <f>IF($I1242="","-",_xlfn.XLOOKUP($I1242,'CC.Meta'!$A:$A,'CC.Meta'!$D:$D,"-",0,1))</f>
        <v>-</v>
      </c>
      <c r="K1242" s="302"/>
      <c r="L1242" s="146" t="str">
        <f>IF($K1242="","-",_xlfn.XLOOKUP($K1242,Obj.Meta!$A:$A,Obj.Meta!$D:$D,"-",0,1))</f>
        <v>-</v>
      </c>
      <c r="M1242" s="300" t="str">
        <f>IF($K1242="","-",_xlfn.XLOOKUP($K1242,Obj.Meta!$A:$A,Obj.Meta!$F:$F,"-",0,1))</f>
        <v>-</v>
      </c>
      <c r="N1242" s="337" t="str">
        <f t="shared" si="39"/>
        <v>---</v>
      </c>
      <c r="O1242" s="333"/>
      <c r="P1242" s="54"/>
      <c r="Q1242" s="52"/>
      <c r="R1242" s="34"/>
      <c r="S1242" s="53"/>
      <c r="T1242" s="208"/>
      <c r="U1242" s="726"/>
      <c r="V1242" s="206"/>
      <c r="W1242" s="206"/>
      <c r="X1242" s="678"/>
      <c r="Y1242" s="34"/>
      <c r="Z1242" s="610"/>
      <c r="AA1242" s="608"/>
    </row>
    <row r="1243" spans="1:27">
      <c r="A1243" s="145" t="str">
        <f t="shared" si="38"/>
        <v>-</v>
      </c>
      <c r="B1243" s="146" t="str">
        <f>_xlfn.XLOOKUP($A1243,Dept.Meta!$A:$A,Dept.Meta!$F:$F,"-",0,1)</f>
        <v>-</v>
      </c>
      <c r="C1243" s="629" t="str">
        <f>_xlfn.XLOOKUP(_xlfn.CONCAT($G1243,"-",$I1243),Div.Meta!$H:$H,Div.Meta!$C:$C,"-",0,1)</f>
        <v>-</v>
      </c>
      <c r="D1243" s="302"/>
      <c r="E1243" s="146" t="str">
        <f>IF($D1243="","-",_xlfn.XLOOKUP($D1243,Fund.Meta!$A:$A,Fund.Meta!$D:$D,"-",0,1))</f>
        <v>-</v>
      </c>
      <c r="F1243" s="303" t="str">
        <f>IF($D1243="","-",_xlfn.XLOOKUP($D1243,Fund.Meta!$A:$A,Fund.Meta!$E:$E,"-",0,1))</f>
        <v>-</v>
      </c>
      <c r="G1243" s="334"/>
      <c r="H1243" s="303" t="str">
        <f>IF($G1243="","-",_xlfn.XLOOKUP($G1243,Appr.Meta!$A:$A,Appr.Meta!$D:$D,"-",0,1))</f>
        <v>-</v>
      </c>
      <c r="I1243" s="302"/>
      <c r="J1243" s="303" t="str">
        <f>IF($I1243="","-",_xlfn.XLOOKUP($I1243,'CC.Meta'!$A:$A,'CC.Meta'!$D:$D,"-",0,1))</f>
        <v>-</v>
      </c>
      <c r="K1243" s="302"/>
      <c r="L1243" s="146" t="str">
        <f>IF($K1243="","-",_xlfn.XLOOKUP($K1243,Obj.Meta!$A:$A,Obj.Meta!$D:$D,"-",0,1))</f>
        <v>-</v>
      </c>
      <c r="M1243" s="300" t="str">
        <f>IF($K1243="","-",_xlfn.XLOOKUP($K1243,Obj.Meta!$A:$A,Obj.Meta!$F:$F,"-",0,1))</f>
        <v>-</v>
      </c>
      <c r="N1243" s="337" t="str">
        <f t="shared" si="39"/>
        <v>---</v>
      </c>
      <c r="O1243" s="333"/>
      <c r="P1243" s="54"/>
      <c r="Q1243" s="52"/>
      <c r="R1243" s="34"/>
      <c r="S1243" s="53"/>
      <c r="T1243" s="208"/>
      <c r="U1243" s="726"/>
      <c r="V1243" s="206"/>
      <c r="W1243" s="206"/>
      <c r="X1243" s="678"/>
      <c r="Y1243" s="34"/>
      <c r="Z1243" s="610"/>
      <c r="AA1243" s="608"/>
    </row>
    <row r="1244" spans="1:27">
      <c r="A1244" s="145" t="str">
        <f t="shared" si="38"/>
        <v>-</v>
      </c>
      <c r="B1244" s="146" t="str">
        <f>_xlfn.XLOOKUP($A1244,Dept.Meta!$A:$A,Dept.Meta!$F:$F,"-",0,1)</f>
        <v>-</v>
      </c>
      <c r="C1244" s="629" t="str">
        <f>_xlfn.XLOOKUP(_xlfn.CONCAT($G1244,"-",$I1244),Div.Meta!$H:$H,Div.Meta!$C:$C,"-",0,1)</f>
        <v>-</v>
      </c>
      <c r="D1244" s="302"/>
      <c r="E1244" s="146" t="str">
        <f>IF($D1244="","-",_xlfn.XLOOKUP($D1244,Fund.Meta!$A:$A,Fund.Meta!$D:$D,"-",0,1))</f>
        <v>-</v>
      </c>
      <c r="F1244" s="303" t="str">
        <f>IF($D1244="","-",_xlfn.XLOOKUP($D1244,Fund.Meta!$A:$A,Fund.Meta!$E:$E,"-",0,1))</f>
        <v>-</v>
      </c>
      <c r="G1244" s="334"/>
      <c r="H1244" s="303" t="str">
        <f>IF($G1244="","-",_xlfn.XLOOKUP($G1244,Appr.Meta!$A:$A,Appr.Meta!$D:$D,"-",0,1))</f>
        <v>-</v>
      </c>
      <c r="I1244" s="302"/>
      <c r="J1244" s="303" t="str">
        <f>IF($I1244="","-",_xlfn.XLOOKUP($I1244,'CC.Meta'!$A:$A,'CC.Meta'!$D:$D,"-",0,1))</f>
        <v>-</v>
      </c>
      <c r="K1244" s="302"/>
      <c r="L1244" s="146" t="str">
        <f>IF($K1244="","-",_xlfn.XLOOKUP($K1244,Obj.Meta!$A:$A,Obj.Meta!$D:$D,"-",0,1))</f>
        <v>-</v>
      </c>
      <c r="M1244" s="300" t="str">
        <f>IF($K1244="","-",_xlfn.XLOOKUP($K1244,Obj.Meta!$A:$A,Obj.Meta!$F:$F,"-",0,1))</f>
        <v>-</v>
      </c>
      <c r="N1244" s="337" t="str">
        <f t="shared" si="39"/>
        <v>---</v>
      </c>
      <c r="O1244" s="333"/>
      <c r="P1244" s="54"/>
      <c r="Q1244" s="52"/>
      <c r="R1244" s="34"/>
      <c r="S1244" s="53"/>
      <c r="T1244" s="208"/>
      <c r="U1244" s="726"/>
      <c r="V1244" s="206"/>
      <c r="W1244" s="206"/>
      <c r="X1244" s="678"/>
      <c r="Y1244" s="34"/>
      <c r="Z1244" s="610"/>
      <c r="AA1244" s="608"/>
    </row>
    <row r="1245" spans="1:27">
      <c r="A1245" s="145" t="str">
        <f t="shared" si="38"/>
        <v>-</v>
      </c>
      <c r="B1245" s="146" t="str">
        <f>_xlfn.XLOOKUP($A1245,Dept.Meta!$A:$A,Dept.Meta!$F:$F,"-",0,1)</f>
        <v>-</v>
      </c>
      <c r="C1245" s="629" t="str">
        <f>_xlfn.XLOOKUP(_xlfn.CONCAT($G1245,"-",$I1245),Div.Meta!$H:$H,Div.Meta!$C:$C,"-",0,1)</f>
        <v>-</v>
      </c>
      <c r="D1245" s="302"/>
      <c r="E1245" s="146" t="str">
        <f>IF($D1245="","-",_xlfn.XLOOKUP($D1245,Fund.Meta!$A:$A,Fund.Meta!$D:$D,"-",0,1))</f>
        <v>-</v>
      </c>
      <c r="F1245" s="303" t="str">
        <f>IF($D1245="","-",_xlfn.XLOOKUP($D1245,Fund.Meta!$A:$A,Fund.Meta!$E:$E,"-",0,1))</f>
        <v>-</v>
      </c>
      <c r="G1245" s="334"/>
      <c r="H1245" s="303" t="str">
        <f>IF($G1245="","-",_xlfn.XLOOKUP($G1245,Appr.Meta!$A:$A,Appr.Meta!$D:$D,"-",0,1))</f>
        <v>-</v>
      </c>
      <c r="I1245" s="302"/>
      <c r="J1245" s="303" t="str">
        <f>IF($I1245="","-",_xlfn.XLOOKUP($I1245,'CC.Meta'!$A:$A,'CC.Meta'!$D:$D,"-",0,1))</f>
        <v>-</v>
      </c>
      <c r="K1245" s="302"/>
      <c r="L1245" s="146" t="str">
        <f>IF($K1245="","-",_xlfn.XLOOKUP($K1245,Obj.Meta!$A:$A,Obj.Meta!$D:$D,"-",0,1))</f>
        <v>-</v>
      </c>
      <c r="M1245" s="300" t="str">
        <f>IF($K1245="","-",_xlfn.XLOOKUP($K1245,Obj.Meta!$A:$A,Obj.Meta!$F:$F,"-",0,1))</f>
        <v>-</v>
      </c>
      <c r="N1245" s="337" t="str">
        <f t="shared" si="39"/>
        <v>---</v>
      </c>
      <c r="O1245" s="333"/>
      <c r="P1245" s="54"/>
      <c r="Q1245" s="52"/>
      <c r="R1245" s="34"/>
      <c r="S1245" s="53"/>
      <c r="T1245" s="208"/>
      <c r="U1245" s="726"/>
      <c r="V1245" s="206"/>
      <c r="W1245" s="206"/>
      <c r="X1245" s="678"/>
      <c r="Y1245" s="34"/>
      <c r="Z1245" s="610"/>
      <c r="AA1245" s="608"/>
    </row>
    <row r="1246" spans="1:27">
      <c r="A1246" s="145" t="str">
        <f t="shared" si="38"/>
        <v>-</v>
      </c>
      <c r="B1246" s="146" t="str">
        <f>_xlfn.XLOOKUP($A1246,Dept.Meta!$A:$A,Dept.Meta!$F:$F,"-",0,1)</f>
        <v>-</v>
      </c>
      <c r="C1246" s="629" t="str">
        <f>_xlfn.XLOOKUP(_xlfn.CONCAT($G1246,"-",$I1246),Div.Meta!$H:$H,Div.Meta!$C:$C,"-",0,1)</f>
        <v>-</v>
      </c>
      <c r="D1246" s="302"/>
      <c r="E1246" s="146" t="str">
        <f>IF($D1246="","-",_xlfn.XLOOKUP($D1246,Fund.Meta!$A:$A,Fund.Meta!$D:$D,"-",0,1))</f>
        <v>-</v>
      </c>
      <c r="F1246" s="303" t="str">
        <f>IF($D1246="","-",_xlfn.XLOOKUP($D1246,Fund.Meta!$A:$A,Fund.Meta!$E:$E,"-",0,1))</f>
        <v>-</v>
      </c>
      <c r="G1246" s="334"/>
      <c r="H1246" s="303" t="str">
        <f>IF($G1246="","-",_xlfn.XLOOKUP($G1246,Appr.Meta!$A:$A,Appr.Meta!$D:$D,"-",0,1))</f>
        <v>-</v>
      </c>
      <c r="I1246" s="302"/>
      <c r="J1246" s="303" t="str">
        <f>IF($I1246="","-",_xlfn.XLOOKUP($I1246,'CC.Meta'!$A:$A,'CC.Meta'!$D:$D,"-",0,1))</f>
        <v>-</v>
      </c>
      <c r="K1246" s="302"/>
      <c r="L1246" s="146" t="str">
        <f>IF($K1246="","-",_xlfn.XLOOKUP($K1246,Obj.Meta!$A:$A,Obj.Meta!$D:$D,"-",0,1))</f>
        <v>-</v>
      </c>
      <c r="M1246" s="300" t="str">
        <f>IF($K1246="","-",_xlfn.XLOOKUP($K1246,Obj.Meta!$A:$A,Obj.Meta!$F:$F,"-",0,1))</f>
        <v>-</v>
      </c>
      <c r="N1246" s="337" t="str">
        <f t="shared" si="39"/>
        <v>---</v>
      </c>
      <c r="O1246" s="333"/>
      <c r="P1246" s="54"/>
      <c r="Q1246" s="52"/>
      <c r="R1246" s="34"/>
      <c r="S1246" s="53"/>
      <c r="T1246" s="208"/>
      <c r="U1246" s="726"/>
      <c r="V1246" s="206"/>
      <c r="W1246" s="206"/>
      <c r="X1246" s="678"/>
      <c r="Y1246" s="34"/>
      <c r="Z1246" s="610"/>
      <c r="AA1246" s="608"/>
    </row>
    <row r="1247" spans="1:27">
      <c r="A1247" s="145" t="str">
        <f t="shared" si="38"/>
        <v>-</v>
      </c>
      <c r="B1247" s="146" t="str">
        <f>_xlfn.XLOOKUP($A1247,Dept.Meta!$A:$A,Dept.Meta!$F:$F,"-",0,1)</f>
        <v>-</v>
      </c>
      <c r="C1247" s="629" t="str">
        <f>_xlfn.XLOOKUP(_xlfn.CONCAT($G1247,"-",$I1247),Div.Meta!$H:$H,Div.Meta!$C:$C,"-",0,1)</f>
        <v>-</v>
      </c>
      <c r="D1247" s="302"/>
      <c r="E1247" s="146" t="str">
        <f>IF($D1247="","-",_xlfn.XLOOKUP($D1247,Fund.Meta!$A:$A,Fund.Meta!$D:$D,"-",0,1))</f>
        <v>-</v>
      </c>
      <c r="F1247" s="303" t="str">
        <f>IF($D1247="","-",_xlfn.XLOOKUP($D1247,Fund.Meta!$A:$A,Fund.Meta!$E:$E,"-",0,1))</f>
        <v>-</v>
      </c>
      <c r="G1247" s="334"/>
      <c r="H1247" s="303" t="str">
        <f>IF($G1247="","-",_xlfn.XLOOKUP($G1247,Appr.Meta!$A:$A,Appr.Meta!$D:$D,"-",0,1))</f>
        <v>-</v>
      </c>
      <c r="I1247" s="302"/>
      <c r="J1247" s="303" t="str">
        <f>IF($I1247="","-",_xlfn.XLOOKUP($I1247,'CC.Meta'!$A:$A,'CC.Meta'!$D:$D,"-",0,1))</f>
        <v>-</v>
      </c>
      <c r="K1247" s="302"/>
      <c r="L1247" s="146" t="str">
        <f>IF($K1247="","-",_xlfn.XLOOKUP($K1247,Obj.Meta!$A:$A,Obj.Meta!$D:$D,"-",0,1))</f>
        <v>-</v>
      </c>
      <c r="M1247" s="300" t="str">
        <f>IF($K1247="","-",_xlfn.XLOOKUP($K1247,Obj.Meta!$A:$A,Obj.Meta!$F:$F,"-",0,1))</f>
        <v>-</v>
      </c>
      <c r="N1247" s="337" t="str">
        <f t="shared" si="39"/>
        <v>---</v>
      </c>
      <c r="O1247" s="333"/>
      <c r="P1247" s="54"/>
      <c r="Q1247" s="52"/>
      <c r="R1247" s="34"/>
      <c r="S1247" s="53"/>
      <c r="T1247" s="208"/>
      <c r="U1247" s="726"/>
      <c r="V1247" s="206"/>
      <c r="W1247" s="206"/>
      <c r="X1247" s="678"/>
      <c r="Y1247" s="34"/>
      <c r="Z1247" s="610"/>
      <c r="AA1247" s="608"/>
    </row>
    <row r="1248" spans="1:27">
      <c r="A1248" s="145" t="str">
        <f t="shared" si="38"/>
        <v>-</v>
      </c>
      <c r="B1248" s="146" t="str">
        <f>_xlfn.XLOOKUP($A1248,Dept.Meta!$A:$A,Dept.Meta!$F:$F,"-",0,1)</f>
        <v>-</v>
      </c>
      <c r="C1248" s="629" t="str">
        <f>_xlfn.XLOOKUP(_xlfn.CONCAT($G1248,"-",$I1248),Div.Meta!$H:$H,Div.Meta!$C:$C,"-",0,1)</f>
        <v>-</v>
      </c>
      <c r="D1248" s="302"/>
      <c r="E1248" s="146" t="str">
        <f>IF($D1248="","-",_xlfn.XLOOKUP($D1248,Fund.Meta!$A:$A,Fund.Meta!$D:$D,"-",0,1))</f>
        <v>-</v>
      </c>
      <c r="F1248" s="303" t="str">
        <f>IF($D1248="","-",_xlfn.XLOOKUP($D1248,Fund.Meta!$A:$A,Fund.Meta!$E:$E,"-",0,1))</f>
        <v>-</v>
      </c>
      <c r="G1248" s="334"/>
      <c r="H1248" s="303" t="str">
        <f>IF($G1248="","-",_xlfn.XLOOKUP($G1248,Appr.Meta!$A:$A,Appr.Meta!$D:$D,"-",0,1))</f>
        <v>-</v>
      </c>
      <c r="I1248" s="302"/>
      <c r="J1248" s="303" t="str">
        <f>IF($I1248="","-",_xlfn.XLOOKUP($I1248,'CC.Meta'!$A:$A,'CC.Meta'!$D:$D,"-",0,1))</f>
        <v>-</v>
      </c>
      <c r="K1248" s="302"/>
      <c r="L1248" s="146" t="str">
        <f>IF($K1248="","-",_xlfn.XLOOKUP($K1248,Obj.Meta!$A:$A,Obj.Meta!$D:$D,"-",0,1))</f>
        <v>-</v>
      </c>
      <c r="M1248" s="300" t="str">
        <f>IF($K1248="","-",_xlfn.XLOOKUP($K1248,Obj.Meta!$A:$A,Obj.Meta!$F:$F,"-",0,1))</f>
        <v>-</v>
      </c>
      <c r="N1248" s="337" t="str">
        <f t="shared" si="39"/>
        <v>---</v>
      </c>
      <c r="O1248" s="333"/>
      <c r="P1248" s="54"/>
      <c r="Q1248" s="52"/>
      <c r="R1248" s="34"/>
      <c r="S1248" s="53"/>
      <c r="T1248" s="208"/>
      <c r="U1248" s="726"/>
      <c r="V1248" s="206"/>
      <c r="W1248" s="206"/>
      <c r="X1248" s="678"/>
      <c r="Y1248" s="34"/>
      <c r="Z1248" s="610"/>
      <c r="AA1248" s="608"/>
    </row>
    <row r="1249" spans="1:27">
      <c r="A1249" s="145" t="str">
        <f t="shared" si="38"/>
        <v>-</v>
      </c>
      <c r="B1249" s="146" t="str">
        <f>_xlfn.XLOOKUP($A1249,Dept.Meta!$A:$A,Dept.Meta!$F:$F,"-",0,1)</f>
        <v>-</v>
      </c>
      <c r="C1249" s="629" t="str">
        <f>_xlfn.XLOOKUP(_xlfn.CONCAT($G1249,"-",$I1249),Div.Meta!$H:$H,Div.Meta!$C:$C,"-",0,1)</f>
        <v>-</v>
      </c>
      <c r="D1249" s="302"/>
      <c r="E1249" s="146" t="str">
        <f>IF($D1249="","-",_xlfn.XLOOKUP($D1249,Fund.Meta!$A:$A,Fund.Meta!$D:$D,"-",0,1))</f>
        <v>-</v>
      </c>
      <c r="F1249" s="303" t="str">
        <f>IF($D1249="","-",_xlfn.XLOOKUP($D1249,Fund.Meta!$A:$A,Fund.Meta!$E:$E,"-",0,1))</f>
        <v>-</v>
      </c>
      <c r="G1249" s="334"/>
      <c r="H1249" s="303" t="str">
        <f>IF($G1249="","-",_xlfn.XLOOKUP($G1249,Appr.Meta!$A:$A,Appr.Meta!$D:$D,"-",0,1))</f>
        <v>-</v>
      </c>
      <c r="I1249" s="302"/>
      <c r="J1249" s="303" t="str">
        <f>IF($I1249="","-",_xlfn.XLOOKUP($I1249,'CC.Meta'!$A:$A,'CC.Meta'!$D:$D,"-",0,1))</f>
        <v>-</v>
      </c>
      <c r="K1249" s="302"/>
      <c r="L1249" s="146" t="str">
        <f>IF($K1249="","-",_xlfn.XLOOKUP($K1249,Obj.Meta!$A:$A,Obj.Meta!$D:$D,"-",0,1))</f>
        <v>-</v>
      </c>
      <c r="M1249" s="300" t="str">
        <f>IF($K1249="","-",_xlfn.XLOOKUP($K1249,Obj.Meta!$A:$A,Obj.Meta!$F:$F,"-",0,1))</f>
        <v>-</v>
      </c>
      <c r="N1249" s="337" t="str">
        <f t="shared" si="39"/>
        <v>---</v>
      </c>
      <c r="O1249" s="333"/>
      <c r="P1249" s="54"/>
      <c r="Q1249" s="52"/>
      <c r="R1249" s="34"/>
      <c r="S1249" s="53"/>
      <c r="T1249" s="208"/>
      <c r="U1249" s="726"/>
      <c r="V1249" s="206"/>
      <c r="W1249" s="206"/>
      <c r="X1249" s="678"/>
      <c r="Y1249" s="34"/>
      <c r="Z1249" s="610"/>
      <c r="AA1249" s="608"/>
    </row>
    <row r="1250" spans="1:27">
      <c r="A1250" s="145" t="str">
        <f t="shared" si="38"/>
        <v>-</v>
      </c>
      <c r="B1250" s="146" t="str">
        <f>_xlfn.XLOOKUP($A1250,Dept.Meta!$A:$A,Dept.Meta!$F:$F,"-",0,1)</f>
        <v>-</v>
      </c>
      <c r="C1250" s="629" t="str">
        <f>_xlfn.XLOOKUP(_xlfn.CONCAT($G1250,"-",$I1250),Div.Meta!$H:$H,Div.Meta!$C:$C,"-",0,1)</f>
        <v>-</v>
      </c>
      <c r="D1250" s="302"/>
      <c r="E1250" s="146" t="str">
        <f>IF($D1250="","-",_xlfn.XLOOKUP($D1250,Fund.Meta!$A:$A,Fund.Meta!$D:$D,"-",0,1))</f>
        <v>-</v>
      </c>
      <c r="F1250" s="303" t="str">
        <f>IF($D1250="","-",_xlfn.XLOOKUP($D1250,Fund.Meta!$A:$A,Fund.Meta!$E:$E,"-",0,1))</f>
        <v>-</v>
      </c>
      <c r="G1250" s="334"/>
      <c r="H1250" s="303" t="str">
        <f>IF($G1250="","-",_xlfn.XLOOKUP($G1250,Appr.Meta!$A:$A,Appr.Meta!$D:$D,"-",0,1))</f>
        <v>-</v>
      </c>
      <c r="I1250" s="302"/>
      <c r="J1250" s="303" t="str">
        <f>IF($I1250="","-",_xlfn.XLOOKUP($I1250,'CC.Meta'!$A:$A,'CC.Meta'!$D:$D,"-",0,1))</f>
        <v>-</v>
      </c>
      <c r="K1250" s="302"/>
      <c r="L1250" s="146" t="str">
        <f>IF($K1250="","-",_xlfn.XLOOKUP($K1250,Obj.Meta!$A:$A,Obj.Meta!$D:$D,"-",0,1))</f>
        <v>-</v>
      </c>
      <c r="M1250" s="300" t="str">
        <f>IF($K1250="","-",_xlfn.XLOOKUP($K1250,Obj.Meta!$A:$A,Obj.Meta!$F:$F,"-",0,1))</f>
        <v>-</v>
      </c>
      <c r="N1250" s="337" t="str">
        <f t="shared" si="39"/>
        <v>---</v>
      </c>
      <c r="O1250" s="333"/>
      <c r="P1250" s="54"/>
      <c r="Q1250" s="52"/>
      <c r="R1250" s="34"/>
      <c r="S1250" s="53"/>
      <c r="T1250" s="208"/>
      <c r="U1250" s="726"/>
      <c r="V1250" s="206"/>
      <c r="W1250" s="206"/>
      <c r="X1250" s="678"/>
      <c r="Y1250" s="34"/>
      <c r="Z1250" s="610"/>
      <c r="AA1250" s="608"/>
    </row>
    <row r="1251" spans="1:27">
      <c r="A1251" s="145" t="str">
        <f t="shared" si="38"/>
        <v>-</v>
      </c>
      <c r="B1251" s="146" t="str">
        <f>_xlfn.XLOOKUP($A1251,Dept.Meta!$A:$A,Dept.Meta!$F:$F,"-",0,1)</f>
        <v>-</v>
      </c>
      <c r="C1251" s="629" t="str">
        <f>_xlfn.XLOOKUP(_xlfn.CONCAT($G1251,"-",$I1251),Div.Meta!$H:$H,Div.Meta!$C:$C,"-",0,1)</f>
        <v>-</v>
      </c>
      <c r="D1251" s="302"/>
      <c r="E1251" s="146" t="str">
        <f>IF($D1251="","-",_xlfn.XLOOKUP($D1251,Fund.Meta!$A:$A,Fund.Meta!$D:$D,"-",0,1))</f>
        <v>-</v>
      </c>
      <c r="F1251" s="303" t="str">
        <f>IF($D1251="","-",_xlfn.XLOOKUP($D1251,Fund.Meta!$A:$A,Fund.Meta!$E:$E,"-",0,1))</f>
        <v>-</v>
      </c>
      <c r="G1251" s="334"/>
      <c r="H1251" s="303" t="str">
        <f>IF($G1251="","-",_xlfn.XLOOKUP($G1251,Appr.Meta!$A:$A,Appr.Meta!$D:$D,"-",0,1))</f>
        <v>-</v>
      </c>
      <c r="I1251" s="302"/>
      <c r="J1251" s="303" t="str">
        <f>IF($I1251="","-",_xlfn.XLOOKUP($I1251,'CC.Meta'!$A:$A,'CC.Meta'!$D:$D,"-",0,1))</f>
        <v>-</v>
      </c>
      <c r="K1251" s="302"/>
      <c r="L1251" s="146" t="str">
        <f>IF($K1251="","-",_xlfn.XLOOKUP($K1251,Obj.Meta!$A:$A,Obj.Meta!$D:$D,"-",0,1))</f>
        <v>-</v>
      </c>
      <c r="M1251" s="300" t="str">
        <f>IF($K1251="","-",_xlfn.XLOOKUP($K1251,Obj.Meta!$A:$A,Obj.Meta!$F:$F,"-",0,1))</f>
        <v>-</v>
      </c>
      <c r="N1251" s="337" t="str">
        <f t="shared" si="39"/>
        <v>---</v>
      </c>
      <c r="O1251" s="333"/>
      <c r="P1251" s="54"/>
      <c r="Q1251" s="52"/>
      <c r="R1251" s="34"/>
      <c r="S1251" s="53"/>
      <c r="T1251" s="208"/>
      <c r="U1251" s="726"/>
      <c r="V1251" s="206"/>
      <c r="W1251" s="206"/>
      <c r="X1251" s="678"/>
      <c r="Y1251" s="34"/>
      <c r="Z1251" s="610"/>
      <c r="AA1251" s="608"/>
    </row>
    <row r="1252" spans="1:27">
      <c r="A1252" s="145" t="str">
        <f t="shared" si="38"/>
        <v>-</v>
      </c>
      <c r="B1252" s="146" t="str">
        <f>_xlfn.XLOOKUP($A1252,Dept.Meta!$A:$A,Dept.Meta!$F:$F,"-",0,1)</f>
        <v>-</v>
      </c>
      <c r="C1252" s="629" t="str">
        <f>_xlfn.XLOOKUP(_xlfn.CONCAT($G1252,"-",$I1252),Div.Meta!$H:$H,Div.Meta!$C:$C,"-",0,1)</f>
        <v>-</v>
      </c>
      <c r="D1252" s="302"/>
      <c r="E1252" s="146" t="str">
        <f>IF($D1252="","-",_xlfn.XLOOKUP($D1252,Fund.Meta!$A:$A,Fund.Meta!$D:$D,"-",0,1))</f>
        <v>-</v>
      </c>
      <c r="F1252" s="303" t="str">
        <f>IF($D1252="","-",_xlfn.XLOOKUP($D1252,Fund.Meta!$A:$A,Fund.Meta!$E:$E,"-",0,1))</f>
        <v>-</v>
      </c>
      <c r="G1252" s="334"/>
      <c r="H1252" s="303" t="str">
        <f>IF($G1252="","-",_xlfn.XLOOKUP($G1252,Appr.Meta!$A:$A,Appr.Meta!$D:$D,"-",0,1))</f>
        <v>-</v>
      </c>
      <c r="I1252" s="302"/>
      <c r="J1252" s="303" t="str">
        <f>IF($I1252="","-",_xlfn.XLOOKUP($I1252,'CC.Meta'!$A:$A,'CC.Meta'!$D:$D,"-",0,1))</f>
        <v>-</v>
      </c>
      <c r="K1252" s="302"/>
      <c r="L1252" s="146" t="str">
        <f>IF($K1252="","-",_xlfn.XLOOKUP($K1252,Obj.Meta!$A:$A,Obj.Meta!$D:$D,"-",0,1))</f>
        <v>-</v>
      </c>
      <c r="M1252" s="300" t="str">
        <f>IF($K1252="","-",_xlfn.XLOOKUP($K1252,Obj.Meta!$A:$A,Obj.Meta!$F:$F,"-",0,1))</f>
        <v>-</v>
      </c>
      <c r="N1252" s="337" t="str">
        <f t="shared" si="39"/>
        <v>---</v>
      </c>
      <c r="O1252" s="333"/>
      <c r="P1252" s="54"/>
      <c r="Q1252" s="52"/>
      <c r="R1252" s="34"/>
      <c r="S1252" s="53"/>
      <c r="T1252" s="208"/>
      <c r="U1252" s="726"/>
      <c r="V1252" s="206"/>
      <c r="W1252" s="206"/>
      <c r="X1252" s="678"/>
      <c r="Y1252" s="34"/>
      <c r="Z1252" s="610"/>
      <c r="AA1252" s="608"/>
    </row>
    <row r="1253" spans="1:27">
      <c r="A1253" s="145" t="str">
        <f t="shared" si="38"/>
        <v>-</v>
      </c>
      <c r="B1253" s="146" t="str">
        <f>_xlfn.XLOOKUP($A1253,Dept.Meta!$A:$A,Dept.Meta!$F:$F,"-",0,1)</f>
        <v>-</v>
      </c>
      <c r="C1253" s="629" t="str">
        <f>_xlfn.XLOOKUP(_xlfn.CONCAT($G1253,"-",$I1253),Div.Meta!$H:$H,Div.Meta!$C:$C,"-",0,1)</f>
        <v>-</v>
      </c>
      <c r="D1253" s="302"/>
      <c r="E1253" s="146" t="str">
        <f>IF($D1253="","-",_xlfn.XLOOKUP($D1253,Fund.Meta!$A:$A,Fund.Meta!$D:$D,"-",0,1))</f>
        <v>-</v>
      </c>
      <c r="F1253" s="303" t="str">
        <f>IF($D1253="","-",_xlfn.XLOOKUP($D1253,Fund.Meta!$A:$A,Fund.Meta!$E:$E,"-",0,1))</f>
        <v>-</v>
      </c>
      <c r="G1253" s="334"/>
      <c r="H1253" s="303" t="str">
        <f>IF($G1253="","-",_xlfn.XLOOKUP($G1253,Appr.Meta!$A:$A,Appr.Meta!$D:$D,"-",0,1))</f>
        <v>-</v>
      </c>
      <c r="I1253" s="302"/>
      <c r="J1253" s="303" t="str">
        <f>IF($I1253="","-",_xlfn.XLOOKUP($I1253,'CC.Meta'!$A:$A,'CC.Meta'!$D:$D,"-",0,1))</f>
        <v>-</v>
      </c>
      <c r="K1253" s="302"/>
      <c r="L1253" s="146" t="str">
        <f>IF($K1253="","-",_xlfn.XLOOKUP($K1253,Obj.Meta!$A:$A,Obj.Meta!$D:$D,"-",0,1))</f>
        <v>-</v>
      </c>
      <c r="M1253" s="300" t="str">
        <f>IF($K1253="","-",_xlfn.XLOOKUP($K1253,Obj.Meta!$A:$A,Obj.Meta!$F:$F,"-",0,1))</f>
        <v>-</v>
      </c>
      <c r="N1253" s="337" t="str">
        <f t="shared" si="39"/>
        <v>---</v>
      </c>
      <c r="O1253" s="333"/>
      <c r="P1253" s="54"/>
      <c r="Q1253" s="52"/>
      <c r="R1253" s="34"/>
      <c r="S1253" s="53"/>
      <c r="T1253" s="208"/>
      <c r="U1253" s="726"/>
      <c r="V1253" s="206"/>
      <c r="W1253" s="206"/>
      <c r="X1253" s="678"/>
      <c r="Y1253" s="34"/>
      <c r="Z1253" s="610"/>
      <c r="AA1253" s="608"/>
    </row>
    <row r="1254" spans="1:27">
      <c r="A1254" s="145" t="str">
        <f t="shared" si="38"/>
        <v>-</v>
      </c>
      <c r="B1254" s="146" t="str">
        <f>_xlfn.XLOOKUP($A1254,Dept.Meta!$A:$A,Dept.Meta!$F:$F,"-",0,1)</f>
        <v>-</v>
      </c>
      <c r="C1254" s="629" t="str">
        <f>_xlfn.XLOOKUP(_xlfn.CONCAT($G1254,"-",$I1254),Div.Meta!$H:$H,Div.Meta!$C:$C,"-",0,1)</f>
        <v>-</v>
      </c>
      <c r="D1254" s="302"/>
      <c r="E1254" s="146" t="str">
        <f>IF($D1254="","-",_xlfn.XLOOKUP($D1254,Fund.Meta!$A:$A,Fund.Meta!$D:$D,"-",0,1))</f>
        <v>-</v>
      </c>
      <c r="F1254" s="303" t="str">
        <f>IF($D1254="","-",_xlfn.XLOOKUP($D1254,Fund.Meta!$A:$A,Fund.Meta!$E:$E,"-",0,1))</f>
        <v>-</v>
      </c>
      <c r="G1254" s="334"/>
      <c r="H1254" s="303" t="str">
        <f>IF($G1254="","-",_xlfn.XLOOKUP($G1254,Appr.Meta!$A:$A,Appr.Meta!$D:$D,"-",0,1))</f>
        <v>-</v>
      </c>
      <c r="I1254" s="302"/>
      <c r="J1254" s="303" t="str">
        <f>IF($I1254="","-",_xlfn.XLOOKUP($I1254,'CC.Meta'!$A:$A,'CC.Meta'!$D:$D,"-",0,1))</f>
        <v>-</v>
      </c>
      <c r="K1254" s="302"/>
      <c r="L1254" s="146" t="str">
        <f>IF($K1254="","-",_xlfn.XLOOKUP($K1254,Obj.Meta!$A:$A,Obj.Meta!$D:$D,"-",0,1))</f>
        <v>-</v>
      </c>
      <c r="M1254" s="300" t="str">
        <f>IF($K1254="","-",_xlfn.XLOOKUP($K1254,Obj.Meta!$A:$A,Obj.Meta!$F:$F,"-",0,1))</f>
        <v>-</v>
      </c>
      <c r="N1254" s="337" t="str">
        <f t="shared" si="39"/>
        <v>---</v>
      </c>
      <c r="O1254" s="333"/>
      <c r="P1254" s="54"/>
      <c r="Q1254" s="52"/>
      <c r="R1254" s="34"/>
      <c r="S1254" s="53"/>
      <c r="T1254" s="208"/>
      <c r="U1254" s="726"/>
      <c r="V1254" s="206"/>
      <c r="W1254" s="206"/>
      <c r="X1254" s="678"/>
      <c r="Y1254" s="34"/>
      <c r="Z1254" s="610"/>
      <c r="AA1254" s="608"/>
    </row>
    <row r="1255" spans="1:27">
      <c r="A1255" s="145" t="str">
        <f t="shared" si="38"/>
        <v>-</v>
      </c>
      <c r="B1255" s="146" t="str">
        <f>_xlfn.XLOOKUP($A1255,Dept.Meta!$A:$A,Dept.Meta!$F:$F,"-",0,1)</f>
        <v>-</v>
      </c>
      <c r="C1255" s="629" t="str">
        <f>_xlfn.XLOOKUP(_xlfn.CONCAT($G1255,"-",$I1255),Div.Meta!$H:$H,Div.Meta!$C:$C,"-",0,1)</f>
        <v>-</v>
      </c>
      <c r="D1255" s="302"/>
      <c r="E1255" s="146" t="str">
        <f>IF($D1255="","-",_xlfn.XLOOKUP($D1255,Fund.Meta!$A:$A,Fund.Meta!$D:$D,"-",0,1))</f>
        <v>-</v>
      </c>
      <c r="F1255" s="303" t="str">
        <f>IF($D1255="","-",_xlfn.XLOOKUP($D1255,Fund.Meta!$A:$A,Fund.Meta!$E:$E,"-",0,1))</f>
        <v>-</v>
      </c>
      <c r="G1255" s="334"/>
      <c r="H1255" s="303" t="str">
        <f>IF($G1255="","-",_xlfn.XLOOKUP($G1255,Appr.Meta!$A:$A,Appr.Meta!$D:$D,"-",0,1))</f>
        <v>-</v>
      </c>
      <c r="I1255" s="302"/>
      <c r="J1255" s="303" t="str">
        <f>IF($I1255="","-",_xlfn.XLOOKUP($I1255,'CC.Meta'!$A:$A,'CC.Meta'!$D:$D,"-",0,1))</f>
        <v>-</v>
      </c>
      <c r="K1255" s="302"/>
      <c r="L1255" s="146" t="str">
        <f>IF($K1255="","-",_xlfn.XLOOKUP($K1255,Obj.Meta!$A:$A,Obj.Meta!$D:$D,"-",0,1))</f>
        <v>-</v>
      </c>
      <c r="M1255" s="300" t="str">
        <f>IF($K1255="","-",_xlfn.XLOOKUP($K1255,Obj.Meta!$A:$A,Obj.Meta!$F:$F,"-",0,1))</f>
        <v>-</v>
      </c>
      <c r="N1255" s="337" t="str">
        <f t="shared" si="39"/>
        <v>---</v>
      </c>
      <c r="O1255" s="333"/>
      <c r="P1255" s="54"/>
      <c r="Q1255" s="52"/>
      <c r="R1255" s="34"/>
      <c r="S1255" s="53"/>
      <c r="T1255" s="208"/>
      <c r="U1255" s="726"/>
      <c r="V1255" s="206"/>
      <c r="W1255" s="206"/>
      <c r="X1255" s="678"/>
      <c r="Y1255" s="34"/>
      <c r="Z1255" s="610"/>
      <c r="AA1255" s="608"/>
    </row>
    <row r="1256" spans="1:27">
      <c r="A1256" s="145" t="str">
        <f t="shared" si="38"/>
        <v>-</v>
      </c>
      <c r="B1256" s="146" t="str">
        <f>_xlfn.XLOOKUP($A1256,Dept.Meta!$A:$A,Dept.Meta!$F:$F,"-",0,1)</f>
        <v>-</v>
      </c>
      <c r="C1256" s="629" t="str">
        <f>_xlfn.XLOOKUP(_xlfn.CONCAT($G1256,"-",$I1256),Div.Meta!$H:$H,Div.Meta!$C:$C,"-",0,1)</f>
        <v>-</v>
      </c>
      <c r="D1256" s="302"/>
      <c r="E1256" s="146" t="str">
        <f>IF($D1256="","-",_xlfn.XLOOKUP($D1256,Fund.Meta!$A:$A,Fund.Meta!$D:$D,"-",0,1))</f>
        <v>-</v>
      </c>
      <c r="F1256" s="303" t="str">
        <f>IF($D1256="","-",_xlfn.XLOOKUP($D1256,Fund.Meta!$A:$A,Fund.Meta!$E:$E,"-",0,1))</f>
        <v>-</v>
      </c>
      <c r="G1256" s="334"/>
      <c r="H1256" s="303" t="str">
        <f>IF($G1256="","-",_xlfn.XLOOKUP($G1256,Appr.Meta!$A:$A,Appr.Meta!$D:$D,"-",0,1))</f>
        <v>-</v>
      </c>
      <c r="I1256" s="302"/>
      <c r="J1256" s="303" t="str">
        <f>IF($I1256="","-",_xlfn.XLOOKUP($I1256,'CC.Meta'!$A:$A,'CC.Meta'!$D:$D,"-",0,1))</f>
        <v>-</v>
      </c>
      <c r="K1256" s="302"/>
      <c r="L1256" s="146" t="str">
        <f>IF($K1256="","-",_xlfn.XLOOKUP($K1256,Obj.Meta!$A:$A,Obj.Meta!$D:$D,"-",0,1))</f>
        <v>-</v>
      </c>
      <c r="M1256" s="300" t="str">
        <f>IF($K1256="","-",_xlfn.XLOOKUP($K1256,Obj.Meta!$A:$A,Obj.Meta!$F:$F,"-",0,1))</f>
        <v>-</v>
      </c>
      <c r="N1256" s="337" t="str">
        <f t="shared" si="39"/>
        <v>---</v>
      </c>
      <c r="O1256" s="333"/>
      <c r="P1256" s="54"/>
      <c r="Q1256" s="52"/>
      <c r="R1256" s="34"/>
      <c r="S1256" s="53"/>
      <c r="T1256" s="208"/>
      <c r="U1256" s="726"/>
      <c r="V1256" s="206"/>
      <c r="W1256" s="206"/>
      <c r="X1256" s="678"/>
      <c r="Y1256" s="34"/>
      <c r="Z1256" s="610"/>
      <c r="AA1256" s="608"/>
    </row>
    <row r="1257" spans="1:27">
      <c r="A1257" s="145" t="str">
        <f t="shared" si="38"/>
        <v>-</v>
      </c>
      <c r="B1257" s="146" t="str">
        <f>_xlfn.XLOOKUP($A1257,Dept.Meta!$A:$A,Dept.Meta!$F:$F,"-",0,1)</f>
        <v>-</v>
      </c>
      <c r="C1257" s="629" t="str">
        <f>_xlfn.XLOOKUP(_xlfn.CONCAT($G1257,"-",$I1257),Div.Meta!$H:$H,Div.Meta!$C:$C,"-",0,1)</f>
        <v>-</v>
      </c>
      <c r="D1257" s="302"/>
      <c r="E1257" s="146" t="str">
        <f>IF($D1257="","-",_xlfn.XLOOKUP($D1257,Fund.Meta!$A:$A,Fund.Meta!$D:$D,"-",0,1))</f>
        <v>-</v>
      </c>
      <c r="F1257" s="303" t="str">
        <f>IF($D1257="","-",_xlfn.XLOOKUP($D1257,Fund.Meta!$A:$A,Fund.Meta!$E:$E,"-",0,1))</f>
        <v>-</v>
      </c>
      <c r="G1257" s="334"/>
      <c r="H1257" s="303" t="str">
        <f>IF($G1257="","-",_xlfn.XLOOKUP($G1257,Appr.Meta!$A:$A,Appr.Meta!$D:$D,"-",0,1))</f>
        <v>-</v>
      </c>
      <c r="I1257" s="302"/>
      <c r="J1257" s="303" t="str">
        <f>IF($I1257="","-",_xlfn.XLOOKUP($I1257,'CC.Meta'!$A:$A,'CC.Meta'!$D:$D,"-",0,1))</f>
        <v>-</v>
      </c>
      <c r="K1257" s="302"/>
      <c r="L1257" s="146" t="str">
        <f>IF($K1257="","-",_xlfn.XLOOKUP($K1257,Obj.Meta!$A:$A,Obj.Meta!$D:$D,"-",0,1))</f>
        <v>-</v>
      </c>
      <c r="M1257" s="300" t="str">
        <f>IF($K1257="","-",_xlfn.XLOOKUP($K1257,Obj.Meta!$A:$A,Obj.Meta!$F:$F,"-",0,1))</f>
        <v>-</v>
      </c>
      <c r="N1257" s="337" t="str">
        <f t="shared" si="39"/>
        <v>---</v>
      </c>
      <c r="O1257" s="333"/>
      <c r="P1257" s="54"/>
      <c r="Q1257" s="52"/>
      <c r="R1257" s="34"/>
      <c r="S1257" s="53"/>
      <c r="T1257" s="208"/>
      <c r="U1257" s="726"/>
      <c r="V1257" s="206"/>
      <c r="W1257" s="206"/>
      <c r="X1257" s="678"/>
      <c r="Y1257" s="34"/>
      <c r="Z1257" s="610"/>
      <c r="AA1257" s="608"/>
    </row>
    <row r="1258" spans="1:27">
      <c r="A1258" s="145" t="str">
        <f t="shared" si="38"/>
        <v>-</v>
      </c>
      <c r="B1258" s="146" t="str">
        <f>_xlfn.XLOOKUP($A1258,Dept.Meta!$A:$A,Dept.Meta!$F:$F,"-",0,1)</f>
        <v>-</v>
      </c>
      <c r="C1258" s="629" t="str">
        <f>_xlfn.XLOOKUP(_xlfn.CONCAT($G1258,"-",$I1258),Div.Meta!$H:$H,Div.Meta!$C:$C,"-",0,1)</f>
        <v>-</v>
      </c>
      <c r="D1258" s="302"/>
      <c r="E1258" s="146" t="str">
        <f>IF($D1258="","-",_xlfn.XLOOKUP($D1258,Fund.Meta!$A:$A,Fund.Meta!$D:$D,"-",0,1))</f>
        <v>-</v>
      </c>
      <c r="F1258" s="303" t="str">
        <f>IF($D1258="","-",_xlfn.XLOOKUP($D1258,Fund.Meta!$A:$A,Fund.Meta!$E:$E,"-",0,1))</f>
        <v>-</v>
      </c>
      <c r="G1258" s="334"/>
      <c r="H1258" s="303" t="str">
        <f>IF($G1258="","-",_xlfn.XLOOKUP($G1258,Appr.Meta!$A:$A,Appr.Meta!$D:$D,"-",0,1))</f>
        <v>-</v>
      </c>
      <c r="I1258" s="302"/>
      <c r="J1258" s="303" t="str">
        <f>IF($I1258="","-",_xlfn.XLOOKUP($I1258,'CC.Meta'!$A:$A,'CC.Meta'!$D:$D,"-",0,1))</f>
        <v>-</v>
      </c>
      <c r="K1258" s="302"/>
      <c r="L1258" s="146" t="str">
        <f>IF($K1258="","-",_xlfn.XLOOKUP($K1258,Obj.Meta!$A:$A,Obj.Meta!$D:$D,"-",0,1))</f>
        <v>-</v>
      </c>
      <c r="M1258" s="300" t="str">
        <f>IF($K1258="","-",_xlfn.XLOOKUP($K1258,Obj.Meta!$A:$A,Obj.Meta!$F:$F,"-",0,1))</f>
        <v>-</v>
      </c>
      <c r="N1258" s="337" t="str">
        <f t="shared" si="39"/>
        <v>---</v>
      </c>
      <c r="O1258" s="333"/>
      <c r="P1258" s="54"/>
      <c r="Q1258" s="52"/>
      <c r="R1258" s="34"/>
      <c r="S1258" s="53"/>
      <c r="T1258" s="208"/>
      <c r="U1258" s="726"/>
      <c r="V1258" s="206"/>
      <c r="W1258" s="206"/>
      <c r="X1258" s="678"/>
      <c r="Y1258" s="34"/>
      <c r="Z1258" s="610"/>
      <c r="AA1258" s="608"/>
    </row>
    <row r="1259" spans="1:27">
      <c r="A1259" s="145" t="str">
        <f t="shared" si="38"/>
        <v>-</v>
      </c>
      <c r="B1259" s="146" t="str">
        <f>_xlfn.XLOOKUP($A1259,Dept.Meta!$A:$A,Dept.Meta!$F:$F,"-",0,1)</f>
        <v>-</v>
      </c>
      <c r="C1259" s="629" t="str">
        <f>_xlfn.XLOOKUP(_xlfn.CONCAT($G1259,"-",$I1259),Div.Meta!$H:$H,Div.Meta!$C:$C,"-",0,1)</f>
        <v>-</v>
      </c>
      <c r="D1259" s="302"/>
      <c r="E1259" s="146" t="str">
        <f>IF($D1259="","-",_xlfn.XLOOKUP($D1259,Fund.Meta!$A:$A,Fund.Meta!$D:$D,"-",0,1))</f>
        <v>-</v>
      </c>
      <c r="F1259" s="303" t="str">
        <f>IF($D1259="","-",_xlfn.XLOOKUP($D1259,Fund.Meta!$A:$A,Fund.Meta!$E:$E,"-",0,1))</f>
        <v>-</v>
      </c>
      <c r="G1259" s="334"/>
      <c r="H1259" s="303" t="str">
        <f>IF($G1259="","-",_xlfn.XLOOKUP($G1259,Appr.Meta!$A:$A,Appr.Meta!$D:$D,"-",0,1))</f>
        <v>-</v>
      </c>
      <c r="I1259" s="302"/>
      <c r="J1259" s="303" t="str">
        <f>IF($I1259="","-",_xlfn.XLOOKUP($I1259,'CC.Meta'!$A:$A,'CC.Meta'!$D:$D,"-",0,1))</f>
        <v>-</v>
      </c>
      <c r="K1259" s="302"/>
      <c r="L1259" s="146" t="str">
        <f>IF($K1259="","-",_xlfn.XLOOKUP($K1259,Obj.Meta!$A:$A,Obj.Meta!$D:$D,"-",0,1))</f>
        <v>-</v>
      </c>
      <c r="M1259" s="300" t="str">
        <f>IF($K1259="","-",_xlfn.XLOOKUP($K1259,Obj.Meta!$A:$A,Obj.Meta!$F:$F,"-",0,1))</f>
        <v>-</v>
      </c>
      <c r="N1259" s="337" t="str">
        <f t="shared" si="39"/>
        <v>---</v>
      </c>
      <c r="O1259" s="333"/>
      <c r="P1259" s="54"/>
      <c r="Q1259" s="52"/>
      <c r="R1259" s="34"/>
      <c r="S1259" s="53"/>
      <c r="T1259" s="208"/>
      <c r="U1259" s="726"/>
      <c r="V1259" s="206"/>
      <c r="W1259" s="206"/>
      <c r="X1259" s="678"/>
      <c r="Y1259" s="34"/>
      <c r="Z1259" s="610"/>
      <c r="AA1259" s="608"/>
    </row>
    <row r="1260" spans="1:27">
      <c r="A1260" s="145" t="str">
        <f t="shared" si="38"/>
        <v>-</v>
      </c>
      <c r="B1260" s="146" t="str">
        <f>_xlfn.XLOOKUP($A1260,Dept.Meta!$A:$A,Dept.Meta!$F:$F,"-",0,1)</f>
        <v>-</v>
      </c>
      <c r="C1260" s="629" t="str">
        <f>_xlfn.XLOOKUP(_xlfn.CONCAT($G1260,"-",$I1260),Div.Meta!$H:$H,Div.Meta!$C:$C,"-",0,1)</f>
        <v>-</v>
      </c>
      <c r="D1260" s="302"/>
      <c r="E1260" s="146" t="str">
        <f>IF($D1260="","-",_xlfn.XLOOKUP($D1260,Fund.Meta!$A:$A,Fund.Meta!$D:$D,"-",0,1))</f>
        <v>-</v>
      </c>
      <c r="F1260" s="303" t="str">
        <f>IF($D1260="","-",_xlfn.XLOOKUP($D1260,Fund.Meta!$A:$A,Fund.Meta!$E:$E,"-",0,1))</f>
        <v>-</v>
      </c>
      <c r="G1260" s="334"/>
      <c r="H1260" s="303" t="str">
        <f>IF($G1260="","-",_xlfn.XLOOKUP($G1260,Appr.Meta!$A:$A,Appr.Meta!$D:$D,"-",0,1))</f>
        <v>-</v>
      </c>
      <c r="I1260" s="302"/>
      <c r="J1260" s="303" t="str">
        <f>IF($I1260="","-",_xlfn.XLOOKUP($I1260,'CC.Meta'!$A:$A,'CC.Meta'!$D:$D,"-",0,1))</f>
        <v>-</v>
      </c>
      <c r="K1260" s="302"/>
      <c r="L1260" s="146" t="str">
        <f>IF($K1260="","-",_xlfn.XLOOKUP($K1260,Obj.Meta!$A:$A,Obj.Meta!$D:$D,"-",0,1))</f>
        <v>-</v>
      </c>
      <c r="M1260" s="300" t="str">
        <f>IF($K1260="","-",_xlfn.XLOOKUP($K1260,Obj.Meta!$A:$A,Obj.Meta!$F:$F,"-",0,1))</f>
        <v>-</v>
      </c>
      <c r="N1260" s="337" t="str">
        <f t="shared" si="39"/>
        <v>---</v>
      </c>
      <c r="O1260" s="333"/>
      <c r="P1260" s="54"/>
      <c r="Q1260" s="52"/>
      <c r="R1260" s="34"/>
      <c r="S1260" s="53"/>
      <c r="T1260" s="208"/>
      <c r="U1260" s="726"/>
      <c r="V1260" s="206"/>
      <c r="W1260" s="206"/>
      <c r="X1260" s="678"/>
      <c r="Y1260" s="34"/>
      <c r="Z1260" s="610"/>
      <c r="AA1260" s="608"/>
    </row>
    <row r="1261" spans="1:27">
      <c r="A1261" s="145" t="str">
        <f t="shared" si="38"/>
        <v>-</v>
      </c>
      <c r="B1261" s="146" t="str">
        <f>_xlfn.XLOOKUP($A1261,Dept.Meta!$A:$A,Dept.Meta!$F:$F,"-",0,1)</f>
        <v>-</v>
      </c>
      <c r="C1261" s="629" t="str">
        <f>_xlfn.XLOOKUP(_xlfn.CONCAT($G1261,"-",$I1261),Div.Meta!$H:$H,Div.Meta!$C:$C,"-",0,1)</f>
        <v>-</v>
      </c>
      <c r="D1261" s="302"/>
      <c r="E1261" s="146" t="str">
        <f>IF($D1261="","-",_xlfn.XLOOKUP($D1261,Fund.Meta!$A:$A,Fund.Meta!$D:$D,"-",0,1))</f>
        <v>-</v>
      </c>
      <c r="F1261" s="303" t="str">
        <f>IF($D1261="","-",_xlfn.XLOOKUP($D1261,Fund.Meta!$A:$A,Fund.Meta!$E:$E,"-",0,1))</f>
        <v>-</v>
      </c>
      <c r="G1261" s="334"/>
      <c r="H1261" s="303" t="str">
        <f>IF($G1261="","-",_xlfn.XLOOKUP($G1261,Appr.Meta!$A:$A,Appr.Meta!$D:$D,"-",0,1))</f>
        <v>-</v>
      </c>
      <c r="I1261" s="302"/>
      <c r="J1261" s="303" t="str">
        <f>IF($I1261="","-",_xlfn.XLOOKUP($I1261,'CC.Meta'!$A:$A,'CC.Meta'!$D:$D,"-",0,1))</f>
        <v>-</v>
      </c>
      <c r="K1261" s="302"/>
      <c r="L1261" s="146" t="str">
        <f>IF($K1261="","-",_xlfn.XLOOKUP($K1261,Obj.Meta!$A:$A,Obj.Meta!$D:$D,"-",0,1))</f>
        <v>-</v>
      </c>
      <c r="M1261" s="300" t="str">
        <f>IF($K1261="","-",_xlfn.XLOOKUP($K1261,Obj.Meta!$A:$A,Obj.Meta!$F:$F,"-",0,1))</f>
        <v>-</v>
      </c>
      <c r="N1261" s="337" t="str">
        <f t="shared" si="39"/>
        <v>---</v>
      </c>
      <c r="O1261" s="333"/>
      <c r="P1261" s="54"/>
      <c r="Q1261" s="52"/>
      <c r="R1261" s="34"/>
      <c r="S1261" s="53"/>
      <c r="T1261" s="208"/>
      <c r="U1261" s="726"/>
      <c r="V1261" s="206"/>
      <c r="W1261" s="206"/>
      <c r="X1261" s="678"/>
      <c r="Y1261" s="34"/>
      <c r="Z1261" s="610"/>
      <c r="AA1261" s="608"/>
    </row>
    <row r="1262" spans="1:27">
      <c r="A1262" s="145" t="str">
        <f t="shared" si="38"/>
        <v>-</v>
      </c>
      <c r="B1262" s="146" t="str">
        <f>_xlfn.XLOOKUP($A1262,Dept.Meta!$A:$A,Dept.Meta!$F:$F,"-",0,1)</f>
        <v>-</v>
      </c>
      <c r="C1262" s="629" t="str">
        <f>_xlfn.XLOOKUP(_xlfn.CONCAT($G1262,"-",$I1262),Div.Meta!$H:$H,Div.Meta!$C:$C,"-",0,1)</f>
        <v>-</v>
      </c>
      <c r="D1262" s="302"/>
      <c r="E1262" s="146" t="str">
        <f>IF($D1262="","-",_xlfn.XLOOKUP($D1262,Fund.Meta!$A:$A,Fund.Meta!$D:$D,"-",0,1))</f>
        <v>-</v>
      </c>
      <c r="F1262" s="303" t="str">
        <f>IF($D1262="","-",_xlfn.XLOOKUP($D1262,Fund.Meta!$A:$A,Fund.Meta!$E:$E,"-",0,1))</f>
        <v>-</v>
      </c>
      <c r="G1262" s="334"/>
      <c r="H1262" s="303" t="str">
        <f>IF($G1262="","-",_xlfn.XLOOKUP($G1262,Appr.Meta!$A:$A,Appr.Meta!$D:$D,"-",0,1))</f>
        <v>-</v>
      </c>
      <c r="I1262" s="302"/>
      <c r="J1262" s="303" t="str">
        <f>IF($I1262="","-",_xlfn.XLOOKUP($I1262,'CC.Meta'!$A:$A,'CC.Meta'!$D:$D,"-",0,1))</f>
        <v>-</v>
      </c>
      <c r="K1262" s="302"/>
      <c r="L1262" s="146" t="str">
        <f>IF($K1262="","-",_xlfn.XLOOKUP($K1262,Obj.Meta!$A:$A,Obj.Meta!$D:$D,"-",0,1))</f>
        <v>-</v>
      </c>
      <c r="M1262" s="300" t="str">
        <f>IF($K1262="","-",_xlfn.XLOOKUP($K1262,Obj.Meta!$A:$A,Obj.Meta!$F:$F,"-",0,1))</f>
        <v>-</v>
      </c>
      <c r="N1262" s="337" t="str">
        <f t="shared" si="39"/>
        <v>---</v>
      </c>
      <c r="O1262" s="333"/>
      <c r="P1262" s="54"/>
      <c r="Q1262" s="52"/>
      <c r="R1262" s="34"/>
      <c r="S1262" s="53"/>
      <c r="T1262" s="208"/>
      <c r="U1262" s="726"/>
      <c r="V1262" s="206"/>
      <c r="W1262" s="206"/>
      <c r="X1262" s="678"/>
      <c r="Y1262" s="34"/>
      <c r="Z1262" s="610"/>
      <c r="AA1262" s="608"/>
    </row>
    <row r="1263" spans="1:27">
      <c r="A1263" s="145" t="str">
        <f t="shared" si="38"/>
        <v>-</v>
      </c>
      <c r="B1263" s="146" t="str">
        <f>_xlfn.XLOOKUP($A1263,Dept.Meta!$A:$A,Dept.Meta!$F:$F,"-",0,1)</f>
        <v>-</v>
      </c>
      <c r="C1263" s="629" t="str">
        <f>_xlfn.XLOOKUP(_xlfn.CONCAT($G1263,"-",$I1263),Div.Meta!$H:$H,Div.Meta!$C:$C,"-",0,1)</f>
        <v>-</v>
      </c>
      <c r="D1263" s="302"/>
      <c r="E1263" s="146" t="str">
        <f>IF($D1263="","-",_xlfn.XLOOKUP($D1263,Fund.Meta!$A:$A,Fund.Meta!$D:$D,"-",0,1))</f>
        <v>-</v>
      </c>
      <c r="F1263" s="303" t="str">
        <f>IF($D1263="","-",_xlfn.XLOOKUP($D1263,Fund.Meta!$A:$A,Fund.Meta!$E:$E,"-",0,1))</f>
        <v>-</v>
      </c>
      <c r="G1263" s="334"/>
      <c r="H1263" s="303" t="str">
        <f>IF($G1263="","-",_xlfn.XLOOKUP($G1263,Appr.Meta!$A:$A,Appr.Meta!$D:$D,"-",0,1))</f>
        <v>-</v>
      </c>
      <c r="I1263" s="302"/>
      <c r="J1263" s="303" t="str">
        <f>IF($I1263="","-",_xlfn.XLOOKUP($I1263,'CC.Meta'!$A:$A,'CC.Meta'!$D:$D,"-",0,1))</f>
        <v>-</v>
      </c>
      <c r="K1263" s="302"/>
      <c r="L1263" s="146" t="str">
        <f>IF($K1263="","-",_xlfn.XLOOKUP($K1263,Obj.Meta!$A:$A,Obj.Meta!$D:$D,"-",0,1))</f>
        <v>-</v>
      </c>
      <c r="M1263" s="300" t="str">
        <f>IF($K1263="","-",_xlfn.XLOOKUP($K1263,Obj.Meta!$A:$A,Obj.Meta!$F:$F,"-",0,1))</f>
        <v>-</v>
      </c>
      <c r="N1263" s="337" t="str">
        <f t="shared" si="39"/>
        <v>---</v>
      </c>
      <c r="O1263" s="333"/>
      <c r="P1263" s="54"/>
      <c r="Q1263" s="52"/>
      <c r="R1263" s="34"/>
      <c r="S1263" s="53"/>
      <c r="T1263" s="208"/>
      <c r="U1263" s="726"/>
      <c r="V1263" s="206"/>
      <c r="W1263" s="206"/>
      <c r="X1263" s="678"/>
      <c r="Y1263" s="34"/>
      <c r="Z1263" s="610"/>
      <c r="AA1263" s="608"/>
    </row>
    <row r="1264" spans="1:27">
      <c r="A1264" s="145" t="str">
        <f t="shared" si="38"/>
        <v>-</v>
      </c>
      <c r="B1264" s="146" t="str">
        <f>_xlfn.XLOOKUP($A1264,Dept.Meta!$A:$A,Dept.Meta!$F:$F,"-",0,1)</f>
        <v>-</v>
      </c>
      <c r="C1264" s="629" t="str">
        <f>_xlfn.XLOOKUP(_xlfn.CONCAT($G1264,"-",$I1264),Div.Meta!$H:$H,Div.Meta!$C:$C,"-",0,1)</f>
        <v>-</v>
      </c>
      <c r="D1264" s="302"/>
      <c r="E1264" s="146" t="str">
        <f>IF($D1264="","-",_xlfn.XLOOKUP($D1264,Fund.Meta!$A:$A,Fund.Meta!$D:$D,"-",0,1))</f>
        <v>-</v>
      </c>
      <c r="F1264" s="303" t="str">
        <f>IF($D1264="","-",_xlfn.XLOOKUP($D1264,Fund.Meta!$A:$A,Fund.Meta!$E:$E,"-",0,1))</f>
        <v>-</v>
      </c>
      <c r="G1264" s="334"/>
      <c r="H1264" s="303" t="str">
        <f>IF($G1264="","-",_xlfn.XLOOKUP($G1264,Appr.Meta!$A:$A,Appr.Meta!$D:$D,"-",0,1))</f>
        <v>-</v>
      </c>
      <c r="I1264" s="302"/>
      <c r="J1264" s="303" t="str">
        <f>IF($I1264="","-",_xlfn.XLOOKUP($I1264,'CC.Meta'!$A:$A,'CC.Meta'!$D:$D,"-",0,1))</f>
        <v>-</v>
      </c>
      <c r="K1264" s="302"/>
      <c r="L1264" s="146" t="str">
        <f>IF($K1264="","-",_xlfn.XLOOKUP($K1264,Obj.Meta!$A:$A,Obj.Meta!$D:$D,"-",0,1))</f>
        <v>-</v>
      </c>
      <c r="M1264" s="300" t="str">
        <f>IF($K1264="","-",_xlfn.XLOOKUP($K1264,Obj.Meta!$A:$A,Obj.Meta!$F:$F,"-",0,1))</f>
        <v>-</v>
      </c>
      <c r="N1264" s="337" t="str">
        <f t="shared" si="39"/>
        <v>---</v>
      </c>
      <c r="O1264" s="333"/>
      <c r="P1264" s="54"/>
      <c r="Q1264" s="52"/>
      <c r="R1264" s="34"/>
      <c r="S1264" s="53"/>
      <c r="T1264" s="208"/>
      <c r="U1264" s="726"/>
      <c r="V1264" s="206"/>
      <c r="W1264" s="206"/>
      <c r="X1264" s="678"/>
      <c r="Y1264" s="34"/>
      <c r="Z1264" s="610"/>
      <c r="AA1264" s="608"/>
    </row>
    <row r="1265" spans="1:27">
      <c r="A1265" s="145" t="str">
        <f t="shared" si="38"/>
        <v>-</v>
      </c>
      <c r="B1265" s="146" t="str">
        <f>_xlfn.XLOOKUP($A1265,Dept.Meta!$A:$A,Dept.Meta!$F:$F,"-",0,1)</f>
        <v>-</v>
      </c>
      <c r="C1265" s="629" t="str">
        <f>_xlfn.XLOOKUP(_xlfn.CONCAT($G1265,"-",$I1265),Div.Meta!$H:$H,Div.Meta!$C:$C,"-",0,1)</f>
        <v>-</v>
      </c>
      <c r="D1265" s="302"/>
      <c r="E1265" s="146" t="str">
        <f>IF($D1265="","-",_xlfn.XLOOKUP($D1265,Fund.Meta!$A:$A,Fund.Meta!$D:$D,"-",0,1))</f>
        <v>-</v>
      </c>
      <c r="F1265" s="303" t="str">
        <f>IF($D1265="","-",_xlfn.XLOOKUP($D1265,Fund.Meta!$A:$A,Fund.Meta!$E:$E,"-",0,1))</f>
        <v>-</v>
      </c>
      <c r="G1265" s="334"/>
      <c r="H1265" s="303" t="str">
        <f>IF($G1265="","-",_xlfn.XLOOKUP($G1265,Appr.Meta!$A:$A,Appr.Meta!$D:$D,"-",0,1))</f>
        <v>-</v>
      </c>
      <c r="I1265" s="302"/>
      <c r="J1265" s="303" t="str">
        <f>IF($I1265="","-",_xlfn.XLOOKUP($I1265,'CC.Meta'!$A:$A,'CC.Meta'!$D:$D,"-",0,1))</f>
        <v>-</v>
      </c>
      <c r="K1265" s="302"/>
      <c r="L1265" s="146" t="str">
        <f>IF($K1265="","-",_xlfn.XLOOKUP($K1265,Obj.Meta!$A:$A,Obj.Meta!$D:$D,"-",0,1))</f>
        <v>-</v>
      </c>
      <c r="M1265" s="300" t="str">
        <f>IF($K1265="","-",_xlfn.XLOOKUP($K1265,Obj.Meta!$A:$A,Obj.Meta!$F:$F,"-",0,1))</f>
        <v>-</v>
      </c>
      <c r="N1265" s="337" t="str">
        <f t="shared" si="39"/>
        <v>---</v>
      </c>
      <c r="O1265" s="333"/>
      <c r="P1265" s="54"/>
      <c r="Q1265" s="52"/>
      <c r="R1265" s="34"/>
      <c r="S1265" s="53"/>
      <c r="T1265" s="208"/>
      <c r="U1265" s="726"/>
      <c r="V1265" s="206"/>
      <c r="W1265" s="206"/>
      <c r="X1265" s="678"/>
      <c r="Y1265" s="34"/>
      <c r="Z1265" s="610"/>
      <c r="AA1265" s="608"/>
    </row>
    <row r="1266" spans="1:27">
      <c r="A1266" s="145" t="str">
        <f t="shared" si="38"/>
        <v>-</v>
      </c>
      <c r="B1266" s="146" t="str">
        <f>_xlfn.XLOOKUP($A1266,Dept.Meta!$A:$A,Dept.Meta!$F:$F,"-",0,1)</f>
        <v>-</v>
      </c>
      <c r="C1266" s="629" t="str">
        <f>_xlfn.XLOOKUP(_xlfn.CONCAT($G1266,"-",$I1266),Div.Meta!$H:$H,Div.Meta!$C:$C,"-",0,1)</f>
        <v>-</v>
      </c>
      <c r="D1266" s="302"/>
      <c r="E1266" s="146" t="str">
        <f>IF($D1266="","-",_xlfn.XLOOKUP($D1266,Fund.Meta!$A:$A,Fund.Meta!$D:$D,"-",0,1))</f>
        <v>-</v>
      </c>
      <c r="F1266" s="303" t="str">
        <f>IF($D1266="","-",_xlfn.XLOOKUP($D1266,Fund.Meta!$A:$A,Fund.Meta!$E:$E,"-",0,1))</f>
        <v>-</v>
      </c>
      <c r="G1266" s="334"/>
      <c r="H1266" s="303" t="str">
        <f>IF($G1266="","-",_xlfn.XLOOKUP($G1266,Appr.Meta!$A:$A,Appr.Meta!$D:$D,"-",0,1))</f>
        <v>-</v>
      </c>
      <c r="I1266" s="302"/>
      <c r="J1266" s="303" t="str">
        <f>IF($I1266="","-",_xlfn.XLOOKUP($I1266,'CC.Meta'!$A:$A,'CC.Meta'!$D:$D,"-",0,1))</f>
        <v>-</v>
      </c>
      <c r="K1266" s="302"/>
      <c r="L1266" s="146" t="str">
        <f>IF($K1266="","-",_xlfn.XLOOKUP($K1266,Obj.Meta!$A:$A,Obj.Meta!$D:$D,"-",0,1))</f>
        <v>-</v>
      </c>
      <c r="M1266" s="300" t="str">
        <f>IF($K1266="","-",_xlfn.XLOOKUP($K1266,Obj.Meta!$A:$A,Obj.Meta!$F:$F,"-",0,1))</f>
        <v>-</v>
      </c>
      <c r="N1266" s="337" t="str">
        <f t="shared" si="39"/>
        <v>---</v>
      </c>
      <c r="O1266" s="333"/>
      <c r="P1266" s="54"/>
      <c r="Q1266" s="52"/>
      <c r="R1266" s="34"/>
      <c r="S1266" s="53"/>
      <c r="T1266" s="208"/>
      <c r="U1266" s="726"/>
      <c r="V1266" s="206"/>
      <c r="W1266" s="206"/>
      <c r="X1266" s="678"/>
      <c r="Y1266" s="34"/>
      <c r="Z1266" s="610"/>
      <c r="AA1266" s="608"/>
    </row>
    <row r="1267" spans="1:27">
      <c r="A1267" s="145" t="str">
        <f t="shared" si="38"/>
        <v>-</v>
      </c>
      <c r="B1267" s="146" t="str">
        <f>_xlfn.XLOOKUP($A1267,Dept.Meta!$A:$A,Dept.Meta!$F:$F,"-",0,1)</f>
        <v>-</v>
      </c>
      <c r="C1267" s="629" t="str">
        <f>_xlfn.XLOOKUP(_xlfn.CONCAT($G1267,"-",$I1267),Div.Meta!$H:$H,Div.Meta!$C:$C,"-",0,1)</f>
        <v>-</v>
      </c>
      <c r="D1267" s="302"/>
      <c r="E1267" s="146" t="str">
        <f>IF($D1267="","-",_xlfn.XLOOKUP($D1267,Fund.Meta!$A:$A,Fund.Meta!$D:$D,"-",0,1))</f>
        <v>-</v>
      </c>
      <c r="F1267" s="303" t="str">
        <f>IF($D1267="","-",_xlfn.XLOOKUP($D1267,Fund.Meta!$A:$A,Fund.Meta!$E:$E,"-",0,1))</f>
        <v>-</v>
      </c>
      <c r="G1267" s="334"/>
      <c r="H1267" s="303" t="str">
        <f>IF($G1267="","-",_xlfn.XLOOKUP($G1267,Appr.Meta!$A:$A,Appr.Meta!$D:$D,"-",0,1))</f>
        <v>-</v>
      </c>
      <c r="I1267" s="302"/>
      <c r="J1267" s="303" t="str">
        <f>IF($I1267="","-",_xlfn.XLOOKUP($I1267,'CC.Meta'!$A:$A,'CC.Meta'!$D:$D,"-",0,1))</f>
        <v>-</v>
      </c>
      <c r="K1267" s="302"/>
      <c r="L1267" s="146" t="str">
        <f>IF($K1267="","-",_xlfn.XLOOKUP($K1267,Obj.Meta!$A:$A,Obj.Meta!$D:$D,"-",0,1))</f>
        <v>-</v>
      </c>
      <c r="M1267" s="300" t="str">
        <f>IF($K1267="","-",_xlfn.XLOOKUP($K1267,Obj.Meta!$A:$A,Obj.Meta!$F:$F,"-",0,1))</f>
        <v>-</v>
      </c>
      <c r="N1267" s="337" t="str">
        <f t="shared" si="39"/>
        <v>---</v>
      </c>
      <c r="O1267" s="333"/>
      <c r="P1267" s="54"/>
      <c r="Q1267" s="52"/>
      <c r="R1267" s="34"/>
      <c r="S1267" s="53"/>
      <c r="T1267" s="208"/>
      <c r="U1267" s="726"/>
      <c r="V1267" s="206"/>
      <c r="W1267" s="206"/>
      <c r="X1267" s="678"/>
      <c r="Y1267" s="34"/>
      <c r="Z1267" s="610"/>
      <c r="AA1267" s="608"/>
    </row>
    <row r="1268" spans="1:27">
      <c r="A1268" s="145" t="str">
        <f t="shared" si="38"/>
        <v>-</v>
      </c>
      <c r="B1268" s="146" t="str">
        <f>_xlfn.XLOOKUP($A1268,Dept.Meta!$A:$A,Dept.Meta!$F:$F,"-",0,1)</f>
        <v>-</v>
      </c>
      <c r="C1268" s="629" t="str">
        <f>_xlfn.XLOOKUP(_xlfn.CONCAT($G1268,"-",$I1268),Div.Meta!$H:$H,Div.Meta!$C:$C,"-",0,1)</f>
        <v>-</v>
      </c>
      <c r="D1268" s="302"/>
      <c r="E1268" s="146" t="str">
        <f>IF($D1268="","-",_xlfn.XLOOKUP($D1268,Fund.Meta!$A:$A,Fund.Meta!$D:$D,"-",0,1))</f>
        <v>-</v>
      </c>
      <c r="F1268" s="303" t="str">
        <f>IF($D1268="","-",_xlfn.XLOOKUP($D1268,Fund.Meta!$A:$A,Fund.Meta!$E:$E,"-",0,1))</f>
        <v>-</v>
      </c>
      <c r="G1268" s="334"/>
      <c r="H1268" s="303" t="str">
        <f>IF($G1268="","-",_xlfn.XLOOKUP($G1268,Appr.Meta!$A:$A,Appr.Meta!$D:$D,"-",0,1))</f>
        <v>-</v>
      </c>
      <c r="I1268" s="302"/>
      <c r="J1268" s="303" t="str">
        <f>IF($I1268="","-",_xlfn.XLOOKUP($I1268,'CC.Meta'!$A:$A,'CC.Meta'!$D:$D,"-",0,1))</f>
        <v>-</v>
      </c>
      <c r="K1268" s="302"/>
      <c r="L1268" s="146" t="str">
        <f>IF($K1268="","-",_xlfn.XLOOKUP($K1268,Obj.Meta!$A:$A,Obj.Meta!$D:$D,"-",0,1))</f>
        <v>-</v>
      </c>
      <c r="M1268" s="300" t="str">
        <f>IF($K1268="","-",_xlfn.XLOOKUP($K1268,Obj.Meta!$A:$A,Obj.Meta!$F:$F,"-",0,1))</f>
        <v>-</v>
      </c>
      <c r="N1268" s="337" t="str">
        <f t="shared" si="39"/>
        <v>---</v>
      </c>
      <c r="O1268" s="333"/>
      <c r="P1268" s="54"/>
      <c r="Q1268" s="52"/>
      <c r="R1268" s="34"/>
      <c r="S1268" s="53"/>
      <c r="T1268" s="208"/>
      <c r="U1268" s="726"/>
      <c r="V1268" s="206"/>
      <c r="W1268" s="206"/>
      <c r="X1268" s="678"/>
      <c r="Y1268" s="34"/>
      <c r="Z1268" s="610"/>
      <c r="AA1268" s="608"/>
    </row>
    <row r="1269" spans="1:27">
      <c r="A1269" s="145" t="str">
        <f t="shared" si="38"/>
        <v>-</v>
      </c>
      <c r="B1269" s="146" t="str">
        <f>_xlfn.XLOOKUP($A1269,Dept.Meta!$A:$A,Dept.Meta!$F:$F,"-",0,1)</f>
        <v>-</v>
      </c>
      <c r="C1269" s="629" t="str">
        <f>_xlfn.XLOOKUP(_xlfn.CONCAT($G1269,"-",$I1269),Div.Meta!$H:$H,Div.Meta!$C:$C,"-",0,1)</f>
        <v>-</v>
      </c>
      <c r="D1269" s="302"/>
      <c r="E1269" s="146" t="str">
        <f>IF($D1269="","-",_xlfn.XLOOKUP($D1269,Fund.Meta!$A:$A,Fund.Meta!$D:$D,"-",0,1))</f>
        <v>-</v>
      </c>
      <c r="F1269" s="303" t="str">
        <f>IF($D1269="","-",_xlfn.XLOOKUP($D1269,Fund.Meta!$A:$A,Fund.Meta!$E:$E,"-",0,1))</f>
        <v>-</v>
      </c>
      <c r="G1269" s="334"/>
      <c r="H1269" s="303" t="str">
        <f>IF($G1269="","-",_xlfn.XLOOKUP($G1269,Appr.Meta!$A:$A,Appr.Meta!$D:$D,"-",0,1))</f>
        <v>-</v>
      </c>
      <c r="I1269" s="302"/>
      <c r="J1269" s="303" t="str">
        <f>IF($I1269="","-",_xlfn.XLOOKUP($I1269,'CC.Meta'!$A:$A,'CC.Meta'!$D:$D,"-",0,1))</f>
        <v>-</v>
      </c>
      <c r="K1269" s="302"/>
      <c r="L1269" s="146" t="str">
        <f>IF($K1269="","-",_xlfn.XLOOKUP($K1269,Obj.Meta!$A:$A,Obj.Meta!$D:$D,"-",0,1))</f>
        <v>-</v>
      </c>
      <c r="M1269" s="300" t="str">
        <f>IF($K1269="","-",_xlfn.XLOOKUP($K1269,Obj.Meta!$A:$A,Obj.Meta!$F:$F,"-",0,1))</f>
        <v>-</v>
      </c>
      <c r="N1269" s="337" t="str">
        <f t="shared" si="39"/>
        <v>---</v>
      </c>
      <c r="O1269" s="333"/>
      <c r="P1269" s="54"/>
      <c r="Q1269" s="52"/>
      <c r="R1269" s="34"/>
      <c r="S1269" s="53"/>
      <c r="T1269" s="208"/>
      <c r="U1269" s="726"/>
      <c r="V1269" s="206"/>
      <c r="W1269" s="206"/>
      <c r="X1269" s="678"/>
      <c r="Y1269" s="34"/>
      <c r="Z1269" s="610"/>
      <c r="AA1269" s="608"/>
    </row>
    <row r="1270" spans="1:27">
      <c r="A1270" s="145" t="str">
        <f t="shared" si="38"/>
        <v>-</v>
      </c>
      <c r="B1270" s="146" t="str">
        <f>_xlfn.XLOOKUP($A1270,Dept.Meta!$A:$A,Dept.Meta!$F:$F,"-",0,1)</f>
        <v>-</v>
      </c>
      <c r="C1270" s="629" t="str">
        <f>_xlfn.XLOOKUP(_xlfn.CONCAT($G1270,"-",$I1270),Div.Meta!$H:$H,Div.Meta!$C:$C,"-",0,1)</f>
        <v>-</v>
      </c>
      <c r="D1270" s="302"/>
      <c r="E1270" s="146" t="str">
        <f>IF($D1270="","-",_xlfn.XLOOKUP($D1270,Fund.Meta!$A:$A,Fund.Meta!$D:$D,"-",0,1))</f>
        <v>-</v>
      </c>
      <c r="F1270" s="303" t="str">
        <f>IF($D1270="","-",_xlfn.XLOOKUP($D1270,Fund.Meta!$A:$A,Fund.Meta!$E:$E,"-",0,1))</f>
        <v>-</v>
      </c>
      <c r="G1270" s="334"/>
      <c r="H1270" s="303" t="str">
        <f>IF($G1270="","-",_xlfn.XLOOKUP($G1270,Appr.Meta!$A:$A,Appr.Meta!$D:$D,"-",0,1))</f>
        <v>-</v>
      </c>
      <c r="I1270" s="302"/>
      <c r="J1270" s="303" t="str">
        <f>IF($I1270="","-",_xlfn.XLOOKUP($I1270,'CC.Meta'!$A:$A,'CC.Meta'!$D:$D,"-",0,1))</f>
        <v>-</v>
      </c>
      <c r="K1270" s="302"/>
      <c r="L1270" s="146" t="str">
        <f>IF($K1270="","-",_xlfn.XLOOKUP($K1270,Obj.Meta!$A:$A,Obj.Meta!$D:$D,"-",0,1))</f>
        <v>-</v>
      </c>
      <c r="M1270" s="300" t="str">
        <f>IF($K1270="","-",_xlfn.XLOOKUP($K1270,Obj.Meta!$A:$A,Obj.Meta!$F:$F,"-",0,1))</f>
        <v>-</v>
      </c>
      <c r="N1270" s="337" t="str">
        <f t="shared" si="39"/>
        <v>---</v>
      </c>
      <c r="O1270" s="333"/>
      <c r="P1270" s="54"/>
      <c r="Q1270" s="52"/>
      <c r="R1270" s="34"/>
      <c r="S1270" s="53"/>
      <c r="T1270" s="208"/>
      <c r="U1270" s="726"/>
      <c r="V1270" s="206"/>
      <c r="W1270" s="206"/>
      <c r="X1270" s="678"/>
      <c r="Y1270" s="34"/>
      <c r="Z1270" s="610"/>
      <c r="AA1270" s="608"/>
    </row>
    <row r="1271" spans="1:27">
      <c r="A1271" s="145" t="str">
        <f t="shared" si="38"/>
        <v>-</v>
      </c>
      <c r="B1271" s="146" t="str">
        <f>_xlfn.XLOOKUP($A1271,Dept.Meta!$A:$A,Dept.Meta!$F:$F,"-",0,1)</f>
        <v>-</v>
      </c>
      <c r="C1271" s="629" t="str">
        <f>_xlfn.XLOOKUP(_xlfn.CONCAT($G1271,"-",$I1271),Div.Meta!$H:$H,Div.Meta!$C:$C,"-",0,1)</f>
        <v>-</v>
      </c>
      <c r="D1271" s="302"/>
      <c r="E1271" s="146" t="str">
        <f>IF($D1271="","-",_xlfn.XLOOKUP($D1271,Fund.Meta!$A:$A,Fund.Meta!$D:$D,"-",0,1))</f>
        <v>-</v>
      </c>
      <c r="F1271" s="303" t="str">
        <f>IF($D1271="","-",_xlfn.XLOOKUP($D1271,Fund.Meta!$A:$A,Fund.Meta!$E:$E,"-",0,1))</f>
        <v>-</v>
      </c>
      <c r="G1271" s="334"/>
      <c r="H1271" s="303" t="str">
        <f>IF($G1271="","-",_xlfn.XLOOKUP($G1271,Appr.Meta!$A:$A,Appr.Meta!$D:$D,"-",0,1))</f>
        <v>-</v>
      </c>
      <c r="I1271" s="302"/>
      <c r="J1271" s="303" t="str">
        <f>IF($I1271="","-",_xlfn.XLOOKUP($I1271,'CC.Meta'!$A:$A,'CC.Meta'!$D:$D,"-",0,1))</f>
        <v>-</v>
      </c>
      <c r="K1271" s="302"/>
      <c r="L1271" s="146" t="str">
        <f>IF($K1271="","-",_xlfn.XLOOKUP($K1271,Obj.Meta!$A:$A,Obj.Meta!$D:$D,"-",0,1))</f>
        <v>-</v>
      </c>
      <c r="M1271" s="300" t="str">
        <f>IF($K1271="","-",_xlfn.XLOOKUP($K1271,Obj.Meta!$A:$A,Obj.Meta!$F:$F,"-",0,1))</f>
        <v>-</v>
      </c>
      <c r="N1271" s="337" t="str">
        <f t="shared" si="39"/>
        <v>---</v>
      </c>
      <c r="O1271" s="333"/>
      <c r="P1271" s="54"/>
      <c r="Q1271" s="52"/>
      <c r="R1271" s="34"/>
      <c r="S1271" s="53"/>
      <c r="T1271" s="208"/>
      <c r="U1271" s="726"/>
      <c r="V1271" s="206"/>
      <c r="W1271" s="206"/>
      <c r="X1271" s="678"/>
      <c r="Y1271" s="34"/>
      <c r="Z1271" s="610"/>
      <c r="AA1271" s="608"/>
    </row>
    <row r="1272" spans="1:27">
      <c r="A1272" s="145" t="str">
        <f t="shared" si="38"/>
        <v>-</v>
      </c>
      <c r="B1272" s="146" t="str">
        <f>_xlfn.XLOOKUP($A1272,Dept.Meta!$A:$A,Dept.Meta!$F:$F,"-",0,1)</f>
        <v>-</v>
      </c>
      <c r="C1272" s="629" t="str">
        <f>_xlfn.XLOOKUP(_xlfn.CONCAT($G1272,"-",$I1272),Div.Meta!$H:$H,Div.Meta!$C:$C,"-",0,1)</f>
        <v>-</v>
      </c>
      <c r="D1272" s="302"/>
      <c r="E1272" s="146" t="str">
        <f>IF($D1272="","-",_xlfn.XLOOKUP($D1272,Fund.Meta!$A:$A,Fund.Meta!$D:$D,"-",0,1))</f>
        <v>-</v>
      </c>
      <c r="F1272" s="303" t="str">
        <f>IF($D1272="","-",_xlfn.XLOOKUP($D1272,Fund.Meta!$A:$A,Fund.Meta!$E:$E,"-",0,1))</f>
        <v>-</v>
      </c>
      <c r="G1272" s="334"/>
      <c r="H1272" s="303" t="str">
        <f>IF($G1272="","-",_xlfn.XLOOKUP($G1272,Appr.Meta!$A:$A,Appr.Meta!$D:$D,"-",0,1))</f>
        <v>-</v>
      </c>
      <c r="I1272" s="302"/>
      <c r="J1272" s="303" t="str">
        <f>IF($I1272="","-",_xlfn.XLOOKUP($I1272,'CC.Meta'!$A:$A,'CC.Meta'!$D:$D,"-",0,1))</f>
        <v>-</v>
      </c>
      <c r="K1272" s="302"/>
      <c r="L1272" s="146" t="str">
        <f>IF($K1272="","-",_xlfn.XLOOKUP($K1272,Obj.Meta!$A:$A,Obj.Meta!$D:$D,"-",0,1))</f>
        <v>-</v>
      </c>
      <c r="M1272" s="300" t="str">
        <f>IF($K1272="","-",_xlfn.XLOOKUP($K1272,Obj.Meta!$A:$A,Obj.Meta!$F:$F,"-",0,1))</f>
        <v>-</v>
      </c>
      <c r="N1272" s="337" t="str">
        <f t="shared" si="39"/>
        <v>---</v>
      </c>
      <c r="O1272" s="333"/>
      <c r="P1272" s="54"/>
      <c r="Q1272" s="52"/>
      <c r="R1272" s="34"/>
      <c r="S1272" s="53"/>
      <c r="T1272" s="208"/>
      <c r="U1272" s="726"/>
      <c r="V1272" s="206"/>
      <c r="W1272" s="206"/>
      <c r="X1272" s="678"/>
      <c r="Y1272" s="34"/>
      <c r="Z1272" s="610"/>
      <c r="AA1272" s="608"/>
    </row>
    <row r="1273" spans="1:27">
      <c r="A1273" s="145" t="str">
        <f t="shared" si="38"/>
        <v>-</v>
      </c>
      <c r="B1273" s="146" t="str">
        <f>_xlfn.XLOOKUP($A1273,Dept.Meta!$A:$A,Dept.Meta!$F:$F,"-",0,1)</f>
        <v>-</v>
      </c>
      <c r="C1273" s="629" t="str">
        <f>_xlfn.XLOOKUP(_xlfn.CONCAT($G1273,"-",$I1273),Div.Meta!$H:$H,Div.Meta!$C:$C,"-",0,1)</f>
        <v>-</v>
      </c>
      <c r="D1273" s="302"/>
      <c r="E1273" s="146" t="str">
        <f>IF($D1273="","-",_xlfn.XLOOKUP($D1273,Fund.Meta!$A:$A,Fund.Meta!$D:$D,"-",0,1))</f>
        <v>-</v>
      </c>
      <c r="F1273" s="303" t="str">
        <f>IF($D1273="","-",_xlfn.XLOOKUP($D1273,Fund.Meta!$A:$A,Fund.Meta!$E:$E,"-",0,1))</f>
        <v>-</v>
      </c>
      <c r="G1273" s="334"/>
      <c r="H1273" s="303" t="str">
        <f>IF($G1273="","-",_xlfn.XLOOKUP($G1273,Appr.Meta!$A:$A,Appr.Meta!$D:$D,"-",0,1))</f>
        <v>-</v>
      </c>
      <c r="I1273" s="302"/>
      <c r="J1273" s="303" t="str">
        <f>IF($I1273="","-",_xlfn.XLOOKUP($I1273,'CC.Meta'!$A:$A,'CC.Meta'!$D:$D,"-",0,1))</f>
        <v>-</v>
      </c>
      <c r="K1273" s="302"/>
      <c r="L1273" s="146" t="str">
        <f>IF($K1273="","-",_xlfn.XLOOKUP($K1273,Obj.Meta!$A:$A,Obj.Meta!$D:$D,"-",0,1))</f>
        <v>-</v>
      </c>
      <c r="M1273" s="300" t="str">
        <f>IF($K1273="","-",_xlfn.XLOOKUP($K1273,Obj.Meta!$A:$A,Obj.Meta!$F:$F,"-",0,1))</f>
        <v>-</v>
      </c>
      <c r="N1273" s="337" t="str">
        <f t="shared" si="39"/>
        <v>---</v>
      </c>
      <c r="O1273" s="333"/>
      <c r="P1273" s="54"/>
      <c r="Q1273" s="52"/>
      <c r="R1273" s="34"/>
      <c r="S1273" s="53"/>
      <c r="T1273" s="208"/>
      <c r="U1273" s="726"/>
      <c r="V1273" s="206"/>
      <c r="W1273" s="206"/>
      <c r="X1273" s="678"/>
      <c r="Y1273" s="34"/>
      <c r="Z1273" s="610"/>
      <c r="AA1273" s="608"/>
    </row>
    <row r="1274" spans="1:27">
      <c r="A1274" s="145" t="str">
        <f t="shared" si="38"/>
        <v>-</v>
      </c>
      <c r="B1274" s="146" t="str">
        <f>_xlfn.XLOOKUP($A1274,Dept.Meta!$A:$A,Dept.Meta!$F:$F,"-",0,1)</f>
        <v>-</v>
      </c>
      <c r="C1274" s="629" t="str">
        <f>_xlfn.XLOOKUP(_xlfn.CONCAT($G1274,"-",$I1274),Div.Meta!$H:$H,Div.Meta!$C:$C,"-",0,1)</f>
        <v>-</v>
      </c>
      <c r="D1274" s="302"/>
      <c r="E1274" s="146" t="str">
        <f>IF($D1274="","-",_xlfn.XLOOKUP($D1274,Fund.Meta!$A:$A,Fund.Meta!$D:$D,"-",0,1))</f>
        <v>-</v>
      </c>
      <c r="F1274" s="303" t="str">
        <f>IF($D1274="","-",_xlfn.XLOOKUP($D1274,Fund.Meta!$A:$A,Fund.Meta!$E:$E,"-",0,1))</f>
        <v>-</v>
      </c>
      <c r="G1274" s="334"/>
      <c r="H1274" s="303" t="str">
        <f>IF($G1274="","-",_xlfn.XLOOKUP($G1274,Appr.Meta!$A:$A,Appr.Meta!$D:$D,"-",0,1))</f>
        <v>-</v>
      </c>
      <c r="I1274" s="302"/>
      <c r="J1274" s="303" t="str">
        <f>IF($I1274="","-",_xlfn.XLOOKUP($I1274,'CC.Meta'!$A:$A,'CC.Meta'!$D:$D,"-",0,1))</f>
        <v>-</v>
      </c>
      <c r="K1274" s="302"/>
      <c r="L1274" s="146" t="str">
        <f>IF($K1274="","-",_xlfn.XLOOKUP($K1274,Obj.Meta!$A:$A,Obj.Meta!$D:$D,"-",0,1))</f>
        <v>-</v>
      </c>
      <c r="M1274" s="300" t="str">
        <f>IF($K1274="","-",_xlfn.XLOOKUP($K1274,Obj.Meta!$A:$A,Obj.Meta!$F:$F,"-",0,1))</f>
        <v>-</v>
      </c>
      <c r="N1274" s="337" t="str">
        <f t="shared" si="39"/>
        <v>---</v>
      </c>
      <c r="O1274" s="333"/>
      <c r="P1274" s="54"/>
      <c r="Q1274" s="52"/>
      <c r="R1274" s="34"/>
      <c r="S1274" s="53"/>
      <c r="T1274" s="208"/>
      <c r="U1274" s="726"/>
      <c r="V1274" s="206"/>
      <c r="W1274" s="206"/>
      <c r="X1274" s="678"/>
      <c r="Y1274" s="34"/>
      <c r="Z1274" s="610"/>
      <c r="AA1274" s="608"/>
    </row>
    <row r="1275" spans="1:27">
      <c r="A1275" s="145" t="str">
        <f t="shared" si="38"/>
        <v>-</v>
      </c>
      <c r="B1275" s="146" t="str">
        <f>_xlfn.XLOOKUP($A1275,Dept.Meta!$A:$A,Dept.Meta!$F:$F,"-",0,1)</f>
        <v>-</v>
      </c>
      <c r="C1275" s="629" t="str">
        <f>_xlfn.XLOOKUP(_xlfn.CONCAT($G1275,"-",$I1275),Div.Meta!$H:$H,Div.Meta!$C:$C,"-",0,1)</f>
        <v>-</v>
      </c>
      <c r="D1275" s="302"/>
      <c r="E1275" s="146" t="str">
        <f>IF($D1275="","-",_xlfn.XLOOKUP($D1275,Fund.Meta!$A:$A,Fund.Meta!$D:$D,"-",0,1))</f>
        <v>-</v>
      </c>
      <c r="F1275" s="303" t="str">
        <f>IF($D1275="","-",_xlfn.XLOOKUP($D1275,Fund.Meta!$A:$A,Fund.Meta!$E:$E,"-",0,1))</f>
        <v>-</v>
      </c>
      <c r="G1275" s="334"/>
      <c r="H1275" s="303" t="str">
        <f>IF($G1275="","-",_xlfn.XLOOKUP($G1275,Appr.Meta!$A:$A,Appr.Meta!$D:$D,"-",0,1))</f>
        <v>-</v>
      </c>
      <c r="I1275" s="302"/>
      <c r="J1275" s="303" t="str">
        <f>IF($I1275="","-",_xlfn.XLOOKUP($I1275,'CC.Meta'!$A:$A,'CC.Meta'!$D:$D,"-",0,1))</f>
        <v>-</v>
      </c>
      <c r="K1275" s="302"/>
      <c r="L1275" s="146" t="str">
        <f>IF($K1275="","-",_xlfn.XLOOKUP($K1275,Obj.Meta!$A:$A,Obj.Meta!$D:$D,"-",0,1))</f>
        <v>-</v>
      </c>
      <c r="M1275" s="300" t="str">
        <f>IF($K1275="","-",_xlfn.XLOOKUP($K1275,Obj.Meta!$A:$A,Obj.Meta!$F:$F,"-",0,1))</f>
        <v>-</v>
      </c>
      <c r="N1275" s="337" t="str">
        <f t="shared" si="39"/>
        <v>---</v>
      </c>
      <c r="O1275" s="333"/>
      <c r="P1275" s="54"/>
      <c r="Q1275" s="52"/>
      <c r="R1275" s="34"/>
      <c r="S1275" s="53"/>
      <c r="T1275" s="208"/>
      <c r="U1275" s="726"/>
      <c r="V1275" s="206"/>
      <c r="W1275" s="206"/>
      <c r="X1275" s="678"/>
      <c r="Y1275" s="34"/>
      <c r="Z1275" s="610"/>
      <c r="AA1275" s="608"/>
    </row>
    <row r="1276" spans="1:27">
      <c r="A1276" s="145" t="str">
        <f t="shared" si="38"/>
        <v>-</v>
      </c>
      <c r="B1276" s="146" t="str">
        <f>_xlfn.XLOOKUP($A1276,Dept.Meta!$A:$A,Dept.Meta!$F:$F,"-",0,1)</f>
        <v>-</v>
      </c>
      <c r="C1276" s="629" t="str">
        <f>_xlfn.XLOOKUP(_xlfn.CONCAT($G1276,"-",$I1276),Div.Meta!$H:$H,Div.Meta!$C:$C,"-",0,1)</f>
        <v>-</v>
      </c>
      <c r="D1276" s="302"/>
      <c r="E1276" s="146" t="str">
        <f>IF($D1276="","-",_xlfn.XLOOKUP($D1276,Fund.Meta!$A:$A,Fund.Meta!$D:$D,"-",0,1))</f>
        <v>-</v>
      </c>
      <c r="F1276" s="303" t="str">
        <f>IF($D1276="","-",_xlfn.XLOOKUP($D1276,Fund.Meta!$A:$A,Fund.Meta!$E:$E,"-",0,1))</f>
        <v>-</v>
      </c>
      <c r="G1276" s="334"/>
      <c r="H1276" s="303" t="str">
        <f>IF($G1276="","-",_xlfn.XLOOKUP($G1276,Appr.Meta!$A:$A,Appr.Meta!$D:$D,"-",0,1))</f>
        <v>-</v>
      </c>
      <c r="I1276" s="302"/>
      <c r="J1276" s="303" t="str">
        <f>IF($I1276="","-",_xlfn.XLOOKUP($I1276,'CC.Meta'!$A:$A,'CC.Meta'!$D:$D,"-",0,1))</f>
        <v>-</v>
      </c>
      <c r="K1276" s="302"/>
      <c r="L1276" s="146" t="str">
        <f>IF($K1276="","-",_xlfn.XLOOKUP($K1276,Obj.Meta!$A:$A,Obj.Meta!$D:$D,"-",0,1))</f>
        <v>-</v>
      </c>
      <c r="M1276" s="300" t="str">
        <f>IF($K1276="","-",_xlfn.XLOOKUP($K1276,Obj.Meta!$A:$A,Obj.Meta!$F:$F,"-",0,1))</f>
        <v>-</v>
      </c>
      <c r="N1276" s="337" t="str">
        <f t="shared" si="39"/>
        <v>---</v>
      </c>
      <c r="O1276" s="333"/>
      <c r="P1276" s="54"/>
      <c r="Q1276" s="52"/>
      <c r="R1276" s="34"/>
      <c r="S1276" s="53"/>
      <c r="T1276" s="208"/>
      <c r="U1276" s="726"/>
      <c r="V1276" s="206"/>
      <c r="W1276" s="206"/>
      <c r="X1276" s="678"/>
      <c r="Y1276" s="34"/>
      <c r="Z1276" s="610"/>
      <c r="AA1276" s="608"/>
    </row>
    <row r="1277" spans="1:27">
      <c r="A1277" s="145" t="str">
        <f t="shared" si="38"/>
        <v>-</v>
      </c>
      <c r="B1277" s="146" t="str">
        <f>_xlfn.XLOOKUP($A1277,Dept.Meta!$A:$A,Dept.Meta!$F:$F,"-",0,1)</f>
        <v>-</v>
      </c>
      <c r="C1277" s="629" t="str">
        <f>_xlfn.XLOOKUP(_xlfn.CONCAT($G1277,"-",$I1277),Div.Meta!$H:$H,Div.Meta!$C:$C,"-",0,1)</f>
        <v>-</v>
      </c>
      <c r="D1277" s="302"/>
      <c r="E1277" s="146" t="str">
        <f>IF($D1277="","-",_xlfn.XLOOKUP($D1277,Fund.Meta!$A:$A,Fund.Meta!$D:$D,"-",0,1))</f>
        <v>-</v>
      </c>
      <c r="F1277" s="303" t="str">
        <f>IF($D1277="","-",_xlfn.XLOOKUP($D1277,Fund.Meta!$A:$A,Fund.Meta!$E:$E,"-",0,1))</f>
        <v>-</v>
      </c>
      <c r="G1277" s="334"/>
      <c r="H1277" s="303" t="str">
        <f>IF($G1277="","-",_xlfn.XLOOKUP($G1277,Appr.Meta!$A:$A,Appr.Meta!$D:$D,"-",0,1))</f>
        <v>-</v>
      </c>
      <c r="I1277" s="302"/>
      <c r="J1277" s="303" t="str">
        <f>IF($I1277="","-",_xlfn.XLOOKUP($I1277,'CC.Meta'!$A:$A,'CC.Meta'!$D:$D,"-",0,1))</f>
        <v>-</v>
      </c>
      <c r="K1277" s="302"/>
      <c r="L1277" s="146" t="str">
        <f>IF($K1277="","-",_xlfn.XLOOKUP($K1277,Obj.Meta!$A:$A,Obj.Meta!$D:$D,"-",0,1))</f>
        <v>-</v>
      </c>
      <c r="M1277" s="300" t="str">
        <f>IF($K1277="","-",_xlfn.XLOOKUP($K1277,Obj.Meta!$A:$A,Obj.Meta!$F:$F,"-",0,1))</f>
        <v>-</v>
      </c>
      <c r="N1277" s="337" t="str">
        <f t="shared" si="39"/>
        <v>---</v>
      </c>
      <c r="O1277" s="333"/>
      <c r="P1277" s="54"/>
      <c r="Q1277" s="52"/>
      <c r="R1277" s="34"/>
      <c r="S1277" s="53"/>
      <c r="T1277" s="208"/>
      <c r="U1277" s="726"/>
      <c r="V1277" s="206"/>
      <c r="W1277" s="206"/>
      <c r="X1277" s="678"/>
      <c r="Y1277" s="34"/>
      <c r="Z1277" s="610"/>
      <c r="AA1277" s="608"/>
    </row>
    <row r="1278" spans="1:27">
      <c r="A1278" s="145" t="str">
        <f t="shared" si="38"/>
        <v>-</v>
      </c>
      <c r="B1278" s="146" t="str">
        <f>_xlfn.XLOOKUP($A1278,Dept.Meta!$A:$A,Dept.Meta!$F:$F,"-",0,1)</f>
        <v>-</v>
      </c>
      <c r="C1278" s="629" t="str">
        <f>_xlfn.XLOOKUP(_xlfn.CONCAT($G1278,"-",$I1278),Div.Meta!$H:$H,Div.Meta!$C:$C,"-",0,1)</f>
        <v>-</v>
      </c>
      <c r="D1278" s="302"/>
      <c r="E1278" s="146" t="str">
        <f>IF($D1278="","-",_xlfn.XLOOKUP($D1278,Fund.Meta!$A:$A,Fund.Meta!$D:$D,"-",0,1))</f>
        <v>-</v>
      </c>
      <c r="F1278" s="303" t="str">
        <f>IF($D1278="","-",_xlfn.XLOOKUP($D1278,Fund.Meta!$A:$A,Fund.Meta!$E:$E,"-",0,1))</f>
        <v>-</v>
      </c>
      <c r="G1278" s="334"/>
      <c r="H1278" s="303" t="str">
        <f>IF($G1278="","-",_xlfn.XLOOKUP($G1278,Appr.Meta!$A:$A,Appr.Meta!$D:$D,"-",0,1))</f>
        <v>-</v>
      </c>
      <c r="I1278" s="302"/>
      <c r="J1278" s="303" t="str">
        <f>IF($I1278="","-",_xlfn.XLOOKUP($I1278,'CC.Meta'!$A:$A,'CC.Meta'!$D:$D,"-",0,1))</f>
        <v>-</v>
      </c>
      <c r="K1278" s="302"/>
      <c r="L1278" s="146" t="str">
        <f>IF($K1278="","-",_xlfn.XLOOKUP($K1278,Obj.Meta!$A:$A,Obj.Meta!$D:$D,"-",0,1))</f>
        <v>-</v>
      </c>
      <c r="M1278" s="300" t="str">
        <f>IF($K1278="","-",_xlfn.XLOOKUP($K1278,Obj.Meta!$A:$A,Obj.Meta!$F:$F,"-",0,1))</f>
        <v>-</v>
      </c>
      <c r="N1278" s="337" t="str">
        <f t="shared" si="39"/>
        <v>---</v>
      </c>
      <c r="O1278" s="333"/>
      <c r="P1278" s="54"/>
      <c r="Q1278" s="52"/>
      <c r="R1278" s="34"/>
      <c r="S1278" s="53"/>
      <c r="T1278" s="208"/>
      <c r="U1278" s="726"/>
      <c r="V1278" s="206"/>
      <c r="W1278" s="206"/>
      <c r="X1278" s="678"/>
      <c r="Y1278" s="34"/>
      <c r="Z1278" s="610"/>
      <c r="AA1278" s="608"/>
    </row>
    <row r="1279" spans="1:27">
      <c r="A1279" s="145" t="str">
        <f t="shared" si="38"/>
        <v>-</v>
      </c>
      <c r="B1279" s="146" t="str">
        <f>_xlfn.XLOOKUP($A1279,Dept.Meta!$A:$A,Dept.Meta!$F:$F,"-",0,1)</f>
        <v>-</v>
      </c>
      <c r="C1279" s="629" t="str">
        <f>_xlfn.XLOOKUP(_xlfn.CONCAT($G1279,"-",$I1279),Div.Meta!$H:$H,Div.Meta!$C:$C,"-",0,1)</f>
        <v>-</v>
      </c>
      <c r="D1279" s="302"/>
      <c r="E1279" s="146" t="str">
        <f>IF($D1279="","-",_xlfn.XLOOKUP($D1279,Fund.Meta!$A:$A,Fund.Meta!$D:$D,"-",0,1))</f>
        <v>-</v>
      </c>
      <c r="F1279" s="303" t="str">
        <f>IF($D1279="","-",_xlfn.XLOOKUP($D1279,Fund.Meta!$A:$A,Fund.Meta!$E:$E,"-",0,1))</f>
        <v>-</v>
      </c>
      <c r="G1279" s="334"/>
      <c r="H1279" s="303" t="str">
        <f>IF($G1279="","-",_xlfn.XLOOKUP($G1279,Appr.Meta!$A:$A,Appr.Meta!$D:$D,"-",0,1))</f>
        <v>-</v>
      </c>
      <c r="I1279" s="302"/>
      <c r="J1279" s="303" t="str">
        <f>IF($I1279="","-",_xlfn.XLOOKUP($I1279,'CC.Meta'!$A:$A,'CC.Meta'!$D:$D,"-",0,1))</f>
        <v>-</v>
      </c>
      <c r="K1279" s="302"/>
      <c r="L1279" s="146" t="str">
        <f>IF($K1279="","-",_xlfn.XLOOKUP($K1279,Obj.Meta!$A:$A,Obj.Meta!$D:$D,"-",0,1))</f>
        <v>-</v>
      </c>
      <c r="M1279" s="300" t="str">
        <f>IF($K1279="","-",_xlfn.XLOOKUP($K1279,Obj.Meta!$A:$A,Obj.Meta!$F:$F,"-",0,1))</f>
        <v>-</v>
      </c>
      <c r="N1279" s="337" t="str">
        <f t="shared" si="39"/>
        <v>---</v>
      </c>
      <c r="O1279" s="333"/>
      <c r="P1279" s="54"/>
      <c r="Q1279" s="52"/>
      <c r="R1279" s="34"/>
      <c r="S1279" s="53"/>
      <c r="T1279" s="208"/>
      <c r="U1279" s="726"/>
      <c r="V1279" s="206"/>
      <c r="W1279" s="206"/>
      <c r="X1279" s="678"/>
      <c r="Y1279" s="34"/>
      <c r="Z1279" s="610"/>
      <c r="AA1279" s="608"/>
    </row>
    <row r="1280" spans="1:27">
      <c r="A1280" s="145" t="str">
        <f t="shared" si="38"/>
        <v>-</v>
      </c>
      <c r="B1280" s="146" t="str">
        <f>_xlfn.XLOOKUP($A1280,Dept.Meta!$A:$A,Dept.Meta!$F:$F,"-",0,1)</f>
        <v>-</v>
      </c>
      <c r="C1280" s="629" t="str">
        <f>_xlfn.XLOOKUP(_xlfn.CONCAT($G1280,"-",$I1280),Div.Meta!$H:$H,Div.Meta!$C:$C,"-",0,1)</f>
        <v>-</v>
      </c>
      <c r="D1280" s="302"/>
      <c r="E1280" s="146" t="str">
        <f>IF($D1280="","-",_xlfn.XLOOKUP($D1280,Fund.Meta!$A:$A,Fund.Meta!$D:$D,"-",0,1))</f>
        <v>-</v>
      </c>
      <c r="F1280" s="303" t="str">
        <f>IF($D1280="","-",_xlfn.XLOOKUP($D1280,Fund.Meta!$A:$A,Fund.Meta!$E:$E,"-",0,1))</f>
        <v>-</v>
      </c>
      <c r="G1280" s="334"/>
      <c r="H1280" s="303" t="str">
        <f>IF($G1280="","-",_xlfn.XLOOKUP($G1280,Appr.Meta!$A:$A,Appr.Meta!$D:$D,"-",0,1))</f>
        <v>-</v>
      </c>
      <c r="I1280" s="302"/>
      <c r="J1280" s="303" t="str">
        <f>IF($I1280="","-",_xlfn.XLOOKUP($I1280,'CC.Meta'!$A:$A,'CC.Meta'!$D:$D,"-",0,1))</f>
        <v>-</v>
      </c>
      <c r="K1280" s="302"/>
      <c r="L1280" s="146" t="str">
        <f>IF($K1280="","-",_xlfn.XLOOKUP($K1280,Obj.Meta!$A:$A,Obj.Meta!$D:$D,"-",0,1))</f>
        <v>-</v>
      </c>
      <c r="M1280" s="300" t="str">
        <f>IF($K1280="","-",_xlfn.XLOOKUP($K1280,Obj.Meta!$A:$A,Obj.Meta!$F:$F,"-",0,1))</f>
        <v>-</v>
      </c>
      <c r="N1280" s="337" t="str">
        <f t="shared" si="39"/>
        <v>---</v>
      </c>
      <c r="O1280" s="333"/>
      <c r="P1280" s="54"/>
      <c r="Q1280" s="52"/>
      <c r="R1280" s="34"/>
      <c r="S1280" s="53"/>
      <c r="T1280" s="208"/>
      <c r="U1280" s="726"/>
      <c r="V1280" s="206"/>
      <c r="W1280" s="206"/>
      <c r="X1280" s="678"/>
      <c r="Y1280" s="34"/>
      <c r="Z1280" s="610"/>
      <c r="AA1280" s="608"/>
    </row>
    <row r="1281" spans="1:27">
      <c r="A1281" s="145" t="str">
        <f t="shared" si="38"/>
        <v>-</v>
      </c>
      <c r="B1281" s="146" t="str">
        <f>_xlfn.XLOOKUP($A1281,Dept.Meta!$A:$A,Dept.Meta!$F:$F,"-",0,1)</f>
        <v>-</v>
      </c>
      <c r="C1281" s="629" t="str">
        <f>_xlfn.XLOOKUP(_xlfn.CONCAT($G1281,"-",$I1281),Div.Meta!$H:$H,Div.Meta!$C:$C,"-",0,1)</f>
        <v>-</v>
      </c>
      <c r="D1281" s="302"/>
      <c r="E1281" s="146" t="str">
        <f>IF($D1281="","-",_xlfn.XLOOKUP($D1281,Fund.Meta!$A:$A,Fund.Meta!$D:$D,"-",0,1))</f>
        <v>-</v>
      </c>
      <c r="F1281" s="303" t="str">
        <f>IF($D1281="","-",_xlfn.XLOOKUP($D1281,Fund.Meta!$A:$A,Fund.Meta!$E:$E,"-",0,1))</f>
        <v>-</v>
      </c>
      <c r="G1281" s="334"/>
      <c r="H1281" s="303" t="str">
        <f>IF($G1281="","-",_xlfn.XLOOKUP($G1281,Appr.Meta!$A:$A,Appr.Meta!$D:$D,"-",0,1))</f>
        <v>-</v>
      </c>
      <c r="I1281" s="302"/>
      <c r="J1281" s="303" t="str">
        <f>IF($I1281="","-",_xlfn.XLOOKUP($I1281,'CC.Meta'!$A:$A,'CC.Meta'!$D:$D,"-",0,1))</f>
        <v>-</v>
      </c>
      <c r="K1281" s="302"/>
      <c r="L1281" s="146" t="str">
        <f>IF($K1281="","-",_xlfn.XLOOKUP($K1281,Obj.Meta!$A:$A,Obj.Meta!$D:$D,"-",0,1))</f>
        <v>-</v>
      </c>
      <c r="M1281" s="300" t="str">
        <f>IF($K1281="","-",_xlfn.XLOOKUP($K1281,Obj.Meta!$A:$A,Obj.Meta!$F:$F,"-",0,1))</f>
        <v>-</v>
      </c>
      <c r="N1281" s="337" t="str">
        <f t="shared" si="39"/>
        <v>---</v>
      </c>
      <c r="O1281" s="333"/>
      <c r="P1281" s="54"/>
      <c r="Q1281" s="52"/>
      <c r="R1281" s="34"/>
      <c r="S1281" s="53"/>
      <c r="T1281" s="208"/>
      <c r="U1281" s="726"/>
      <c r="V1281" s="206"/>
      <c r="W1281" s="206"/>
      <c r="X1281" s="678"/>
      <c r="Y1281" s="34"/>
      <c r="Z1281" s="610"/>
      <c r="AA1281" s="608"/>
    </row>
    <row r="1282" spans="1:27">
      <c r="A1282" s="145" t="str">
        <f t="shared" si="38"/>
        <v>-</v>
      </c>
      <c r="B1282" s="146" t="str">
        <f>_xlfn.XLOOKUP($A1282,Dept.Meta!$A:$A,Dept.Meta!$F:$F,"-",0,1)</f>
        <v>-</v>
      </c>
      <c r="C1282" s="629" t="str">
        <f>_xlfn.XLOOKUP(_xlfn.CONCAT($G1282,"-",$I1282),Div.Meta!$H:$H,Div.Meta!$C:$C,"-",0,1)</f>
        <v>-</v>
      </c>
      <c r="D1282" s="302"/>
      <c r="E1282" s="146" t="str">
        <f>IF($D1282="","-",_xlfn.XLOOKUP($D1282,Fund.Meta!$A:$A,Fund.Meta!$D:$D,"-",0,1))</f>
        <v>-</v>
      </c>
      <c r="F1282" s="303" t="str">
        <f>IF($D1282="","-",_xlfn.XLOOKUP($D1282,Fund.Meta!$A:$A,Fund.Meta!$E:$E,"-",0,1))</f>
        <v>-</v>
      </c>
      <c r="G1282" s="334"/>
      <c r="H1282" s="303" t="str">
        <f>IF($G1282="","-",_xlfn.XLOOKUP($G1282,Appr.Meta!$A:$A,Appr.Meta!$D:$D,"-",0,1))</f>
        <v>-</v>
      </c>
      <c r="I1282" s="302"/>
      <c r="J1282" s="303" t="str">
        <f>IF($I1282="","-",_xlfn.XLOOKUP($I1282,'CC.Meta'!$A:$A,'CC.Meta'!$D:$D,"-",0,1))</f>
        <v>-</v>
      </c>
      <c r="K1282" s="302"/>
      <c r="L1282" s="146" t="str">
        <f>IF($K1282="","-",_xlfn.XLOOKUP($K1282,Obj.Meta!$A:$A,Obj.Meta!$D:$D,"-",0,1))</f>
        <v>-</v>
      </c>
      <c r="M1282" s="300" t="str">
        <f>IF($K1282="","-",_xlfn.XLOOKUP($K1282,Obj.Meta!$A:$A,Obj.Meta!$F:$F,"-",0,1))</f>
        <v>-</v>
      </c>
      <c r="N1282" s="337" t="str">
        <f t="shared" si="39"/>
        <v>---</v>
      </c>
      <c r="O1282" s="333"/>
      <c r="P1282" s="54"/>
      <c r="Q1282" s="52"/>
      <c r="R1282" s="34"/>
      <c r="S1282" s="53"/>
      <c r="T1282" s="208"/>
      <c r="U1282" s="726"/>
      <c r="V1282" s="206"/>
      <c r="W1282" s="206"/>
      <c r="X1282" s="678"/>
      <c r="Y1282" s="34"/>
      <c r="Z1282" s="610"/>
      <c r="AA1282" s="608"/>
    </row>
    <row r="1283" spans="1:27">
      <c r="A1283" s="145" t="str">
        <f t="shared" si="38"/>
        <v>-</v>
      </c>
      <c r="B1283" s="146" t="str">
        <f>_xlfn.XLOOKUP($A1283,Dept.Meta!$A:$A,Dept.Meta!$F:$F,"-",0,1)</f>
        <v>-</v>
      </c>
      <c r="C1283" s="629" t="str">
        <f>_xlfn.XLOOKUP(_xlfn.CONCAT($G1283,"-",$I1283),Div.Meta!$H:$H,Div.Meta!$C:$C,"-",0,1)</f>
        <v>-</v>
      </c>
      <c r="D1283" s="302"/>
      <c r="E1283" s="146" t="str">
        <f>IF($D1283="","-",_xlfn.XLOOKUP($D1283,Fund.Meta!$A:$A,Fund.Meta!$D:$D,"-",0,1))</f>
        <v>-</v>
      </c>
      <c r="F1283" s="303" t="str">
        <f>IF($D1283="","-",_xlfn.XLOOKUP($D1283,Fund.Meta!$A:$A,Fund.Meta!$E:$E,"-",0,1))</f>
        <v>-</v>
      </c>
      <c r="G1283" s="334"/>
      <c r="H1283" s="303" t="str">
        <f>IF($G1283="","-",_xlfn.XLOOKUP($G1283,Appr.Meta!$A:$A,Appr.Meta!$D:$D,"-",0,1))</f>
        <v>-</v>
      </c>
      <c r="I1283" s="302"/>
      <c r="J1283" s="303" t="str">
        <f>IF($I1283="","-",_xlfn.XLOOKUP($I1283,'CC.Meta'!$A:$A,'CC.Meta'!$D:$D,"-",0,1))</f>
        <v>-</v>
      </c>
      <c r="K1283" s="302"/>
      <c r="L1283" s="146" t="str">
        <f>IF($K1283="","-",_xlfn.XLOOKUP($K1283,Obj.Meta!$A:$A,Obj.Meta!$D:$D,"-",0,1))</f>
        <v>-</v>
      </c>
      <c r="M1283" s="300" t="str">
        <f>IF($K1283="","-",_xlfn.XLOOKUP($K1283,Obj.Meta!$A:$A,Obj.Meta!$F:$F,"-",0,1))</f>
        <v>-</v>
      </c>
      <c r="N1283" s="337" t="str">
        <f t="shared" si="39"/>
        <v>---</v>
      </c>
      <c r="O1283" s="333"/>
      <c r="P1283" s="54"/>
      <c r="Q1283" s="52"/>
      <c r="R1283" s="34"/>
      <c r="S1283" s="53"/>
      <c r="T1283" s="208"/>
      <c r="U1283" s="726"/>
      <c r="V1283" s="206"/>
      <c r="W1283" s="206"/>
      <c r="X1283" s="678"/>
      <c r="Y1283" s="34"/>
      <c r="Z1283" s="610"/>
      <c r="AA1283" s="608"/>
    </row>
    <row r="1284" spans="1:27">
      <c r="A1284" s="145" t="str">
        <f t="shared" si="38"/>
        <v>-</v>
      </c>
      <c r="B1284" s="146" t="str">
        <f>_xlfn.XLOOKUP($A1284,Dept.Meta!$A:$A,Dept.Meta!$F:$F,"-",0,1)</f>
        <v>-</v>
      </c>
      <c r="C1284" s="629" t="str">
        <f>_xlfn.XLOOKUP(_xlfn.CONCAT($G1284,"-",$I1284),Div.Meta!$H:$H,Div.Meta!$C:$C,"-",0,1)</f>
        <v>-</v>
      </c>
      <c r="D1284" s="302"/>
      <c r="E1284" s="146" t="str">
        <f>IF($D1284="","-",_xlfn.XLOOKUP($D1284,Fund.Meta!$A:$A,Fund.Meta!$D:$D,"-",0,1))</f>
        <v>-</v>
      </c>
      <c r="F1284" s="303" t="str">
        <f>IF($D1284="","-",_xlfn.XLOOKUP($D1284,Fund.Meta!$A:$A,Fund.Meta!$E:$E,"-",0,1))</f>
        <v>-</v>
      </c>
      <c r="G1284" s="334"/>
      <c r="H1284" s="303" t="str">
        <f>IF($G1284="","-",_xlfn.XLOOKUP($G1284,Appr.Meta!$A:$A,Appr.Meta!$D:$D,"-",0,1))</f>
        <v>-</v>
      </c>
      <c r="I1284" s="302"/>
      <c r="J1284" s="303" t="str">
        <f>IF($I1284="","-",_xlfn.XLOOKUP($I1284,'CC.Meta'!$A:$A,'CC.Meta'!$D:$D,"-",0,1))</f>
        <v>-</v>
      </c>
      <c r="K1284" s="302"/>
      <c r="L1284" s="146" t="str">
        <f>IF($K1284="","-",_xlfn.XLOOKUP($K1284,Obj.Meta!$A:$A,Obj.Meta!$D:$D,"-",0,1))</f>
        <v>-</v>
      </c>
      <c r="M1284" s="300" t="str">
        <f>IF($K1284="","-",_xlfn.XLOOKUP($K1284,Obj.Meta!$A:$A,Obj.Meta!$F:$F,"-",0,1))</f>
        <v>-</v>
      </c>
      <c r="N1284" s="337" t="str">
        <f t="shared" si="39"/>
        <v>---</v>
      </c>
      <c r="O1284" s="333"/>
      <c r="P1284" s="54"/>
      <c r="Q1284" s="52"/>
      <c r="R1284" s="34"/>
      <c r="S1284" s="53"/>
      <c r="T1284" s="208"/>
      <c r="U1284" s="726"/>
      <c r="V1284" s="206"/>
      <c r="W1284" s="206"/>
      <c r="X1284" s="678"/>
      <c r="Y1284" s="34"/>
      <c r="Z1284" s="610"/>
      <c r="AA1284" s="608"/>
    </row>
    <row r="1285" spans="1:27">
      <c r="A1285" s="145" t="str">
        <f t="shared" si="38"/>
        <v>-</v>
      </c>
      <c r="B1285" s="146" t="str">
        <f>_xlfn.XLOOKUP($A1285,Dept.Meta!$A:$A,Dept.Meta!$F:$F,"-",0,1)</f>
        <v>-</v>
      </c>
      <c r="C1285" s="629" t="str">
        <f>_xlfn.XLOOKUP(_xlfn.CONCAT($G1285,"-",$I1285),Div.Meta!$H:$H,Div.Meta!$C:$C,"-",0,1)</f>
        <v>-</v>
      </c>
      <c r="D1285" s="302"/>
      <c r="E1285" s="146" t="str">
        <f>IF($D1285="","-",_xlfn.XLOOKUP($D1285,Fund.Meta!$A:$A,Fund.Meta!$D:$D,"-",0,1))</f>
        <v>-</v>
      </c>
      <c r="F1285" s="303" t="str">
        <f>IF($D1285="","-",_xlfn.XLOOKUP($D1285,Fund.Meta!$A:$A,Fund.Meta!$E:$E,"-",0,1))</f>
        <v>-</v>
      </c>
      <c r="G1285" s="334"/>
      <c r="H1285" s="303" t="str">
        <f>IF($G1285="","-",_xlfn.XLOOKUP($G1285,Appr.Meta!$A:$A,Appr.Meta!$D:$D,"-",0,1))</f>
        <v>-</v>
      </c>
      <c r="I1285" s="302"/>
      <c r="J1285" s="303" t="str">
        <f>IF($I1285="","-",_xlfn.XLOOKUP($I1285,'CC.Meta'!$A:$A,'CC.Meta'!$D:$D,"-",0,1))</f>
        <v>-</v>
      </c>
      <c r="K1285" s="302"/>
      <c r="L1285" s="146" t="str">
        <f>IF($K1285="","-",_xlfn.XLOOKUP($K1285,Obj.Meta!$A:$A,Obj.Meta!$D:$D,"-",0,1))</f>
        <v>-</v>
      </c>
      <c r="M1285" s="300" t="str">
        <f>IF($K1285="","-",_xlfn.XLOOKUP($K1285,Obj.Meta!$A:$A,Obj.Meta!$F:$F,"-",0,1))</f>
        <v>-</v>
      </c>
      <c r="N1285" s="337" t="str">
        <f t="shared" si="39"/>
        <v>---</v>
      </c>
      <c r="O1285" s="333"/>
      <c r="P1285" s="54"/>
      <c r="Q1285" s="52"/>
      <c r="R1285" s="34"/>
      <c r="S1285" s="53"/>
      <c r="T1285" s="208"/>
      <c r="U1285" s="726"/>
      <c r="V1285" s="206"/>
      <c r="W1285" s="206"/>
      <c r="X1285" s="678"/>
      <c r="Y1285" s="34"/>
      <c r="Z1285" s="610"/>
      <c r="AA1285" s="608"/>
    </row>
    <row r="1286" spans="1:27">
      <c r="A1286" s="145" t="str">
        <f t="shared" si="38"/>
        <v>-</v>
      </c>
      <c r="B1286" s="146" t="str">
        <f>_xlfn.XLOOKUP($A1286,Dept.Meta!$A:$A,Dept.Meta!$F:$F,"-",0,1)</f>
        <v>-</v>
      </c>
      <c r="C1286" s="629" t="str">
        <f>_xlfn.XLOOKUP(_xlfn.CONCAT($G1286,"-",$I1286),Div.Meta!$H:$H,Div.Meta!$C:$C,"-",0,1)</f>
        <v>-</v>
      </c>
      <c r="D1286" s="302"/>
      <c r="E1286" s="146" t="str">
        <f>IF($D1286="","-",_xlfn.XLOOKUP($D1286,Fund.Meta!$A:$A,Fund.Meta!$D:$D,"-",0,1))</f>
        <v>-</v>
      </c>
      <c r="F1286" s="303" t="str">
        <f>IF($D1286="","-",_xlfn.XLOOKUP($D1286,Fund.Meta!$A:$A,Fund.Meta!$E:$E,"-",0,1))</f>
        <v>-</v>
      </c>
      <c r="G1286" s="334"/>
      <c r="H1286" s="303" t="str">
        <f>IF($G1286="","-",_xlfn.XLOOKUP($G1286,Appr.Meta!$A:$A,Appr.Meta!$D:$D,"-",0,1))</f>
        <v>-</v>
      </c>
      <c r="I1286" s="302"/>
      <c r="J1286" s="303" t="str">
        <f>IF($I1286="","-",_xlfn.XLOOKUP($I1286,'CC.Meta'!$A:$A,'CC.Meta'!$D:$D,"-",0,1))</f>
        <v>-</v>
      </c>
      <c r="K1286" s="302"/>
      <c r="L1286" s="146" t="str">
        <f>IF($K1286="","-",_xlfn.XLOOKUP($K1286,Obj.Meta!$A:$A,Obj.Meta!$D:$D,"-",0,1))</f>
        <v>-</v>
      </c>
      <c r="M1286" s="300" t="str">
        <f>IF($K1286="","-",_xlfn.XLOOKUP($K1286,Obj.Meta!$A:$A,Obj.Meta!$F:$F,"-",0,1))</f>
        <v>-</v>
      </c>
      <c r="N1286" s="337" t="str">
        <f t="shared" si="39"/>
        <v>---</v>
      </c>
      <c r="O1286" s="333"/>
      <c r="P1286" s="54"/>
      <c r="Q1286" s="52"/>
      <c r="R1286" s="34"/>
      <c r="S1286" s="53"/>
      <c r="T1286" s="208"/>
      <c r="U1286" s="726"/>
      <c r="V1286" s="206"/>
      <c r="W1286" s="206"/>
      <c r="X1286" s="678"/>
      <c r="Y1286" s="34"/>
      <c r="Z1286" s="610"/>
      <c r="AA1286" s="608"/>
    </row>
    <row r="1287" spans="1:27">
      <c r="A1287" s="145" t="str">
        <f t="shared" si="38"/>
        <v>-</v>
      </c>
      <c r="B1287" s="146" t="str">
        <f>_xlfn.XLOOKUP($A1287,Dept.Meta!$A:$A,Dept.Meta!$F:$F,"-",0,1)</f>
        <v>-</v>
      </c>
      <c r="C1287" s="629" t="str">
        <f>_xlfn.XLOOKUP(_xlfn.CONCAT($G1287,"-",$I1287),Div.Meta!$H:$H,Div.Meta!$C:$C,"-",0,1)</f>
        <v>-</v>
      </c>
      <c r="D1287" s="302"/>
      <c r="E1287" s="146" t="str">
        <f>IF($D1287="","-",_xlfn.XLOOKUP($D1287,Fund.Meta!$A:$A,Fund.Meta!$D:$D,"-",0,1))</f>
        <v>-</v>
      </c>
      <c r="F1287" s="303" t="str">
        <f>IF($D1287="","-",_xlfn.XLOOKUP($D1287,Fund.Meta!$A:$A,Fund.Meta!$E:$E,"-",0,1))</f>
        <v>-</v>
      </c>
      <c r="G1287" s="334"/>
      <c r="H1287" s="303" t="str">
        <f>IF($G1287="","-",_xlfn.XLOOKUP($G1287,Appr.Meta!$A:$A,Appr.Meta!$D:$D,"-",0,1))</f>
        <v>-</v>
      </c>
      <c r="I1287" s="302"/>
      <c r="J1287" s="303" t="str">
        <f>IF($I1287="","-",_xlfn.XLOOKUP($I1287,'CC.Meta'!$A:$A,'CC.Meta'!$D:$D,"-",0,1))</f>
        <v>-</v>
      </c>
      <c r="K1287" s="302"/>
      <c r="L1287" s="146" t="str">
        <f>IF($K1287="","-",_xlfn.XLOOKUP($K1287,Obj.Meta!$A:$A,Obj.Meta!$D:$D,"-",0,1))</f>
        <v>-</v>
      </c>
      <c r="M1287" s="300" t="str">
        <f>IF($K1287="","-",_xlfn.XLOOKUP($K1287,Obj.Meta!$A:$A,Obj.Meta!$F:$F,"-",0,1))</f>
        <v>-</v>
      </c>
      <c r="N1287" s="337" t="str">
        <f t="shared" si="39"/>
        <v>---</v>
      </c>
      <c r="O1287" s="333"/>
      <c r="P1287" s="54"/>
      <c r="Q1287" s="52"/>
      <c r="R1287" s="34"/>
      <c r="S1287" s="53"/>
      <c r="T1287" s="208"/>
      <c r="U1287" s="726"/>
      <c r="V1287" s="206"/>
      <c r="W1287" s="206"/>
      <c r="X1287" s="678"/>
      <c r="Y1287" s="34"/>
      <c r="Z1287" s="610"/>
      <c r="AA1287" s="608"/>
    </row>
    <row r="1288" spans="1:27">
      <c r="A1288" s="145" t="str">
        <f t="shared" si="38"/>
        <v>-</v>
      </c>
      <c r="B1288" s="146" t="str">
        <f>_xlfn.XLOOKUP($A1288,Dept.Meta!$A:$A,Dept.Meta!$F:$F,"-",0,1)</f>
        <v>-</v>
      </c>
      <c r="C1288" s="629" t="str">
        <f>_xlfn.XLOOKUP(_xlfn.CONCAT($G1288,"-",$I1288),Div.Meta!$H:$H,Div.Meta!$C:$C,"-",0,1)</f>
        <v>-</v>
      </c>
      <c r="D1288" s="302"/>
      <c r="E1288" s="146" t="str">
        <f>IF($D1288="","-",_xlfn.XLOOKUP($D1288,Fund.Meta!$A:$A,Fund.Meta!$D:$D,"-",0,1))</f>
        <v>-</v>
      </c>
      <c r="F1288" s="303" t="str">
        <f>IF($D1288="","-",_xlfn.XLOOKUP($D1288,Fund.Meta!$A:$A,Fund.Meta!$E:$E,"-",0,1))</f>
        <v>-</v>
      </c>
      <c r="G1288" s="334"/>
      <c r="H1288" s="303" t="str">
        <f>IF($G1288="","-",_xlfn.XLOOKUP($G1288,Appr.Meta!$A:$A,Appr.Meta!$D:$D,"-",0,1))</f>
        <v>-</v>
      </c>
      <c r="I1288" s="302"/>
      <c r="J1288" s="303" t="str">
        <f>IF($I1288="","-",_xlfn.XLOOKUP($I1288,'CC.Meta'!$A:$A,'CC.Meta'!$D:$D,"-",0,1))</f>
        <v>-</v>
      </c>
      <c r="K1288" s="302"/>
      <c r="L1288" s="146" t="str">
        <f>IF($K1288="","-",_xlfn.XLOOKUP($K1288,Obj.Meta!$A:$A,Obj.Meta!$D:$D,"-",0,1))</f>
        <v>-</v>
      </c>
      <c r="M1288" s="300" t="str">
        <f>IF($K1288="","-",_xlfn.XLOOKUP($K1288,Obj.Meta!$A:$A,Obj.Meta!$F:$F,"-",0,1))</f>
        <v>-</v>
      </c>
      <c r="N1288" s="337" t="str">
        <f t="shared" si="39"/>
        <v>---</v>
      </c>
      <c r="O1288" s="333"/>
      <c r="P1288" s="54"/>
      <c r="Q1288" s="52"/>
      <c r="R1288" s="34"/>
      <c r="S1288" s="53"/>
      <c r="T1288" s="208"/>
      <c r="U1288" s="726"/>
      <c r="V1288" s="206"/>
      <c r="W1288" s="206"/>
      <c r="X1288" s="678"/>
      <c r="Y1288" s="34"/>
      <c r="Z1288" s="610"/>
      <c r="AA1288" s="608"/>
    </row>
    <row r="1289" spans="1:27">
      <c r="A1289" s="145" t="str">
        <f t="shared" si="38"/>
        <v>-</v>
      </c>
      <c r="B1289" s="146" t="str">
        <f>_xlfn.XLOOKUP($A1289,Dept.Meta!$A:$A,Dept.Meta!$F:$F,"-",0,1)</f>
        <v>-</v>
      </c>
      <c r="C1289" s="629" t="str">
        <f>_xlfn.XLOOKUP(_xlfn.CONCAT($G1289,"-",$I1289),Div.Meta!$H:$H,Div.Meta!$C:$C,"-",0,1)</f>
        <v>-</v>
      </c>
      <c r="D1289" s="302"/>
      <c r="E1289" s="146" t="str">
        <f>IF($D1289="","-",_xlfn.XLOOKUP($D1289,Fund.Meta!$A:$A,Fund.Meta!$D:$D,"-",0,1))</f>
        <v>-</v>
      </c>
      <c r="F1289" s="303" t="str">
        <f>IF($D1289="","-",_xlfn.XLOOKUP($D1289,Fund.Meta!$A:$A,Fund.Meta!$E:$E,"-",0,1))</f>
        <v>-</v>
      </c>
      <c r="G1289" s="334"/>
      <c r="H1289" s="303" t="str">
        <f>IF($G1289="","-",_xlfn.XLOOKUP($G1289,Appr.Meta!$A:$A,Appr.Meta!$D:$D,"-",0,1))</f>
        <v>-</v>
      </c>
      <c r="I1289" s="302"/>
      <c r="J1289" s="303" t="str">
        <f>IF($I1289="","-",_xlfn.XLOOKUP($I1289,'CC.Meta'!$A:$A,'CC.Meta'!$D:$D,"-",0,1))</f>
        <v>-</v>
      </c>
      <c r="K1289" s="302"/>
      <c r="L1289" s="146" t="str">
        <f>IF($K1289="","-",_xlfn.XLOOKUP($K1289,Obj.Meta!$A:$A,Obj.Meta!$D:$D,"-",0,1))</f>
        <v>-</v>
      </c>
      <c r="M1289" s="300" t="str">
        <f>IF($K1289="","-",_xlfn.XLOOKUP($K1289,Obj.Meta!$A:$A,Obj.Meta!$F:$F,"-",0,1))</f>
        <v>-</v>
      </c>
      <c r="N1289" s="337" t="str">
        <f t="shared" si="39"/>
        <v>---</v>
      </c>
      <c r="O1289" s="333"/>
      <c r="P1289" s="54"/>
      <c r="Q1289" s="52"/>
      <c r="R1289" s="34"/>
      <c r="S1289" s="53"/>
      <c r="T1289" s="208"/>
      <c r="U1289" s="726"/>
      <c r="V1289" s="206"/>
      <c r="W1289" s="206"/>
      <c r="X1289" s="678"/>
      <c r="Y1289" s="34"/>
      <c r="Z1289" s="610"/>
      <c r="AA1289" s="608"/>
    </row>
    <row r="1290" spans="1:27">
      <c r="A1290" s="145" t="str">
        <f t="shared" si="38"/>
        <v>-</v>
      </c>
      <c r="B1290" s="146" t="str">
        <f>_xlfn.XLOOKUP($A1290,Dept.Meta!$A:$A,Dept.Meta!$F:$F,"-",0,1)</f>
        <v>-</v>
      </c>
      <c r="C1290" s="629" t="str">
        <f>_xlfn.XLOOKUP(_xlfn.CONCAT($G1290,"-",$I1290),Div.Meta!$H:$H,Div.Meta!$C:$C,"-",0,1)</f>
        <v>-</v>
      </c>
      <c r="D1290" s="302"/>
      <c r="E1290" s="146" t="str">
        <f>IF($D1290="","-",_xlfn.XLOOKUP($D1290,Fund.Meta!$A:$A,Fund.Meta!$D:$D,"-",0,1))</f>
        <v>-</v>
      </c>
      <c r="F1290" s="303" t="str">
        <f>IF($D1290="","-",_xlfn.XLOOKUP($D1290,Fund.Meta!$A:$A,Fund.Meta!$E:$E,"-",0,1))</f>
        <v>-</v>
      </c>
      <c r="G1290" s="340"/>
      <c r="H1290" s="303" t="str">
        <f>IF($G1290="","-",_xlfn.XLOOKUP($G1290,Appr.Meta!$A:$A,Appr.Meta!$D:$D,"-",0,1))</f>
        <v>-</v>
      </c>
      <c r="I1290" s="302"/>
      <c r="J1290" s="303" t="str">
        <f>IF($I1290="","-",_xlfn.XLOOKUP($I1290,'CC.Meta'!$A:$A,'CC.Meta'!$D:$D,"-",0,1))</f>
        <v>-</v>
      </c>
      <c r="K1290" s="302"/>
      <c r="L1290" s="146" t="str">
        <f>IF($K1290="","-",_xlfn.XLOOKUP($K1290,Obj.Meta!$A:$A,Obj.Meta!$D:$D,"-",0,1))</f>
        <v>-</v>
      </c>
      <c r="M1290" s="300" t="str">
        <f>IF($K1290="","-",_xlfn.XLOOKUP($K1290,Obj.Meta!$A:$A,Obj.Meta!$F:$F,"-",0,1))</f>
        <v>-</v>
      </c>
      <c r="N1290" s="337" t="str">
        <f t="shared" si="39"/>
        <v>---</v>
      </c>
      <c r="O1290" s="333"/>
      <c r="P1290" s="54"/>
      <c r="Q1290" s="52"/>
      <c r="R1290" s="34"/>
      <c r="S1290" s="53"/>
      <c r="T1290" s="208"/>
      <c r="U1290" s="726"/>
      <c r="V1290" s="206"/>
      <c r="W1290" s="206"/>
      <c r="X1290" s="678"/>
      <c r="Y1290" s="34"/>
      <c r="Z1290" s="610"/>
      <c r="AA1290" s="608"/>
    </row>
    <row r="1291" spans="1:27">
      <c r="A1291" s="145" t="str">
        <f t="shared" si="38"/>
        <v>-</v>
      </c>
      <c r="B1291" s="146" t="str">
        <f>_xlfn.XLOOKUP($A1291,Dept.Meta!$A:$A,Dept.Meta!$F:$F,"-",0,1)</f>
        <v>-</v>
      </c>
      <c r="C1291" s="629" t="str">
        <f>_xlfn.XLOOKUP(_xlfn.CONCAT($G1291,"-",$I1291),Div.Meta!$H:$H,Div.Meta!$C:$C,"-",0,1)</f>
        <v>-</v>
      </c>
      <c r="D1291" s="302"/>
      <c r="E1291" s="146" t="str">
        <f>IF($D1291="","-",_xlfn.XLOOKUP($D1291,Fund.Meta!$A:$A,Fund.Meta!$D:$D,"-",0,1))</f>
        <v>-</v>
      </c>
      <c r="F1291" s="303" t="str">
        <f>IF($D1291="","-",_xlfn.XLOOKUP($D1291,Fund.Meta!$A:$A,Fund.Meta!$E:$E,"-",0,1))</f>
        <v>-</v>
      </c>
      <c r="G1291" s="340"/>
      <c r="H1291" s="303" t="str">
        <f>IF($G1291="","-",_xlfn.XLOOKUP($G1291,Appr.Meta!$A:$A,Appr.Meta!$D:$D,"-",0,1))</f>
        <v>-</v>
      </c>
      <c r="I1291" s="302"/>
      <c r="J1291" s="303" t="str">
        <f>IF($I1291="","-",_xlfn.XLOOKUP($I1291,'CC.Meta'!$A:$A,'CC.Meta'!$D:$D,"-",0,1))</f>
        <v>-</v>
      </c>
      <c r="K1291" s="302"/>
      <c r="L1291" s="146" t="str">
        <f>IF($K1291="","-",_xlfn.XLOOKUP($K1291,Obj.Meta!$A:$A,Obj.Meta!$D:$D,"-",0,1))</f>
        <v>-</v>
      </c>
      <c r="M1291" s="300" t="str">
        <f>IF($K1291="","-",_xlfn.XLOOKUP($K1291,Obj.Meta!$A:$A,Obj.Meta!$F:$F,"-",0,1))</f>
        <v>-</v>
      </c>
      <c r="N1291" s="337" t="str">
        <f t="shared" si="39"/>
        <v>---</v>
      </c>
      <c r="O1291" s="333"/>
      <c r="P1291" s="54"/>
      <c r="Q1291" s="52"/>
      <c r="R1291" s="34"/>
      <c r="S1291" s="53"/>
      <c r="T1291" s="208"/>
      <c r="U1291" s="726"/>
      <c r="V1291" s="206"/>
      <c r="W1291" s="206"/>
      <c r="X1291" s="678"/>
      <c r="Y1291" s="34"/>
      <c r="Z1291" s="610"/>
      <c r="AA1291" s="608"/>
    </row>
    <row r="1292" spans="1:27">
      <c r="A1292" s="145" t="str">
        <f t="shared" si="38"/>
        <v>-</v>
      </c>
      <c r="B1292" s="146" t="str">
        <f>_xlfn.XLOOKUP($A1292,Dept.Meta!$A:$A,Dept.Meta!$F:$F,"-",0,1)</f>
        <v>-</v>
      </c>
      <c r="C1292" s="629" t="str">
        <f>_xlfn.XLOOKUP(_xlfn.CONCAT($G1292,"-",$I1292),Div.Meta!$H:$H,Div.Meta!$C:$C,"-",0,1)</f>
        <v>-</v>
      </c>
      <c r="D1292" s="302"/>
      <c r="E1292" s="146" t="str">
        <f>IF($D1292="","-",_xlfn.XLOOKUP($D1292,Fund.Meta!$A:$A,Fund.Meta!$D:$D,"-",0,1))</f>
        <v>-</v>
      </c>
      <c r="F1292" s="303" t="str">
        <f>IF($D1292="","-",_xlfn.XLOOKUP($D1292,Fund.Meta!$A:$A,Fund.Meta!$E:$E,"-",0,1))</f>
        <v>-</v>
      </c>
      <c r="G1292" s="340"/>
      <c r="H1292" s="303" t="str">
        <f>IF($G1292="","-",_xlfn.XLOOKUP($G1292,Appr.Meta!$A:$A,Appr.Meta!$D:$D,"-",0,1))</f>
        <v>-</v>
      </c>
      <c r="I1292" s="302"/>
      <c r="J1292" s="303" t="str">
        <f>IF($I1292="","-",_xlfn.XLOOKUP($I1292,'CC.Meta'!$A:$A,'CC.Meta'!$D:$D,"-",0,1))</f>
        <v>-</v>
      </c>
      <c r="K1292" s="302"/>
      <c r="L1292" s="146" t="str">
        <f>IF($K1292="","-",_xlfn.XLOOKUP($K1292,Obj.Meta!$A:$A,Obj.Meta!$D:$D,"-",0,1))</f>
        <v>-</v>
      </c>
      <c r="M1292" s="300" t="str">
        <f>IF($K1292="","-",_xlfn.XLOOKUP($K1292,Obj.Meta!$A:$A,Obj.Meta!$F:$F,"-",0,1))</f>
        <v>-</v>
      </c>
      <c r="N1292" s="337" t="str">
        <f t="shared" si="39"/>
        <v>---</v>
      </c>
      <c r="O1292" s="333"/>
      <c r="P1292" s="54"/>
      <c r="Q1292" s="52"/>
      <c r="R1292" s="34"/>
      <c r="S1292" s="53"/>
      <c r="T1292" s="208"/>
      <c r="U1292" s="726"/>
      <c r="V1292" s="206"/>
      <c r="W1292" s="206"/>
      <c r="X1292" s="678"/>
      <c r="Y1292" s="34"/>
      <c r="Z1292" s="610"/>
      <c r="AA1292" s="608"/>
    </row>
    <row r="1293" spans="1:27">
      <c r="A1293" s="145" t="str">
        <f t="shared" si="38"/>
        <v>-</v>
      </c>
      <c r="B1293" s="146" t="str">
        <f>_xlfn.XLOOKUP($A1293,Dept.Meta!$A:$A,Dept.Meta!$F:$F,"-",0,1)</f>
        <v>-</v>
      </c>
      <c r="C1293" s="629" t="str">
        <f>_xlfn.XLOOKUP(_xlfn.CONCAT($G1293,"-",$I1293),Div.Meta!$H:$H,Div.Meta!$C:$C,"-",0,1)</f>
        <v>-</v>
      </c>
      <c r="D1293" s="302"/>
      <c r="E1293" s="146" t="str">
        <f>IF($D1293="","-",_xlfn.XLOOKUP($D1293,Fund.Meta!$A:$A,Fund.Meta!$D:$D,"-",0,1))</f>
        <v>-</v>
      </c>
      <c r="F1293" s="303" t="str">
        <f>IF($D1293="","-",_xlfn.XLOOKUP($D1293,Fund.Meta!$A:$A,Fund.Meta!$E:$E,"-",0,1))</f>
        <v>-</v>
      </c>
      <c r="G1293" s="340"/>
      <c r="H1293" s="303" t="str">
        <f>IF($G1293="","-",_xlfn.XLOOKUP($G1293,Appr.Meta!$A:$A,Appr.Meta!$D:$D,"-",0,1))</f>
        <v>-</v>
      </c>
      <c r="I1293" s="302"/>
      <c r="J1293" s="303" t="str">
        <f>IF($I1293="","-",_xlfn.XLOOKUP($I1293,'CC.Meta'!$A:$A,'CC.Meta'!$D:$D,"-",0,1))</f>
        <v>-</v>
      </c>
      <c r="K1293" s="302"/>
      <c r="L1293" s="146" t="str">
        <f>IF($K1293="","-",_xlfn.XLOOKUP($K1293,Obj.Meta!$A:$A,Obj.Meta!$D:$D,"-",0,1))</f>
        <v>-</v>
      </c>
      <c r="M1293" s="300" t="str">
        <f>IF($K1293="","-",_xlfn.XLOOKUP($K1293,Obj.Meta!$A:$A,Obj.Meta!$F:$F,"-",0,1))</f>
        <v>-</v>
      </c>
      <c r="N1293" s="337" t="str">
        <f t="shared" si="39"/>
        <v>---</v>
      </c>
      <c r="O1293" s="333"/>
      <c r="P1293" s="54"/>
      <c r="Q1293" s="52"/>
      <c r="R1293" s="34"/>
      <c r="S1293" s="53"/>
      <c r="T1293" s="208"/>
      <c r="U1293" s="726"/>
      <c r="V1293" s="206"/>
      <c r="W1293" s="206"/>
      <c r="X1293" s="678"/>
      <c r="Y1293" s="34"/>
      <c r="Z1293" s="610"/>
      <c r="AA1293" s="608"/>
    </row>
    <row r="1294" spans="1:27">
      <c r="A1294" s="145" t="str">
        <f t="shared" si="38"/>
        <v>-</v>
      </c>
      <c r="B1294" s="146" t="str">
        <f>_xlfn.XLOOKUP($A1294,Dept.Meta!$A:$A,Dept.Meta!$F:$F,"-",0,1)</f>
        <v>-</v>
      </c>
      <c r="C1294" s="629" t="str">
        <f>_xlfn.XLOOKUP(_xlfn.CONCAT($G1294,"-",$I1294),Div.Meta!$H:$H,Div.Meta!$C:$C,"-",0,1)</f>
        <v>-</v>
      </c>
      <c r="D1294" s="302"/>
      <c r="E1294" s="146" t="str">
        <f>IF($D1294="","-",_xlfn.XLOOKUP($D1294,Fund.Meta!$A:$A,Fund.Meta!$D:$D,"-",0,1))</f>
        <v>-</v>
      </c>
      <c r="F1294" s="303" t="str">
        <f>IF($D1294="","-",_xlfn.XLOOKUP($D1294,Fund.Meta!$A:$A,Fund.Meta!$E:$E,"-",0,1))</f>
        <v>-</v>
      </c>
      <c r="G1294" s="340"/>
      <c r="H1294" s="303" t="str">
        <f>IF($G1294="","-",_xlfn.XLOOKUP($G1294,Appr.Meta!$A:$A,Appr.Meta!$D:$D,"-",0,1))</f>
        <v>-</v>
      </c>
      <c r="I1294" s="302"/>
      <c r="J1294" s="303" t="str">
        <f>IF($I1294="","-",_xlfn.XLOOKUP($I1294,'CC.Meta'!$A:$A,'CC.Meta'!$D:$D,"-",0,1))</f>
        <v>-</v>
      </c>
      <c r="K1294" s="302"/>
      <c r="L1294" s="146" t="str">
        <f>IF($K1294="","-",_xlfn.XLOOKUP($K1294,Obj.Meta!$A:$A,Obj.Meta!$D:$D,"-",0,1))</f>
        <v>-</v>
      </c>
      <c r="M1294" s="300" t="str">
        <f>IF($K1294="","-",_xlfn.XLOOKUP($K1294,Obj.Meta!$A:$A,Obj.Meta!$F:$F,"-",0,1))</f>
        <v>-</v>
      </c>
      <c r="N1294" s="337" t="str">
        <f t="shared" si="39"/>
        <v>---</v>
      </c>
      <c r="O1294" s="333"/>
      <c r="P1294" s="54"/>
      <c r="Q1294" s="52"/>
      <c r="R1294" s="34"/>
      <c r="S1294" s="53"/>
      <c r="T1294" s="208"/>
      <c r="U1294" s="726"/>
      <c r="V1294" s="206"/>
      <c r="W1294" s="206"/>
      <c r="X1294" s="678"/>
      <c r="Y1294" s="34"/>
      <c r="Z1294" s="610"/>
      <c r="AA1294" s="608"/>
    </row>
    <row r="1295" spans="1:27">
      <c r="A1295" s="145" t="str">
        <f t="shared" si="38"/>
        <v>-</v>
      </c>
      <c r="B1295" s="146" t="str">
        <f>_xlfn.XLOOKUP($A1295,Dept.Meta!$A:$A,Dept.Meta!$F:$F,"-",0,1)</f>
        <v>-</v>
      </c>
      <c r="C1295" s="629" t="str">
        <f>_xlfn.XLOOKUP(_xlfn.CONCAT($G1295,"-",$I1295),Div.Meta!$H:$H,Div.Meta!$C:$C,"-",0,1)</f>
        <v>-</v>
      </c>
      <c r="D1295" s="302"/>
      <c r="E1295" s="146" t="str">
        <f>IF($D1295="","-",_xlfn.XLOOKUP($D1295,Fund.Meta!$A:$A,Fund.Meta!$D:$D,"-",0,1))</f>
        <v>-</v>
      </c>
      <c r="F1295" s="303" t="str">
        <f>IF($D1295="","-",_xlfn.XLOOKUP($D1295,Fund.Meta!$A:$A,Fund.Meta!$E:$E,"-",0,1))</f>
        <v>-</v>
      </c>
      <c r="G1295" s="334"/>
      <c r="H1295" s="303" t="str">
        <f>IF($G1295="","-",_xlfn.XLOOKUP($G1295,Appr.Meta!$A:$A,Appr.Meta!$D:$D,"-",0,1))</f>
        <v>-</v>
      </c>
      <c r="I1295" s="302"/>
      <c r="J1295" s="303" t="str">
        <f>IF($I1295="","-",_xlfn.XLOOKUP($I1295,'CC.Meta'!$A:$A,'CC.Meta'!$D:$D,"-",0,1))</f>
        <v>-</v>
      </c>
      <c r="K1295" s="302"/>
      <c r="L1295" s="146" t="str">
        <f>IF($K1295="","-",_xlfn.XLOOKUP($K1295,Obj.Meta!$A:$A,Obj.Meta!$D:$D,"-",0,1))</f>
        <v>-</v>
      </c>
      <c r="M1295" s="300" t="str">
        <f>IF($K1295="","-",_xlfn.XLOOKUP($K1295,Obj.Meta!$A:$A,Obj.Meta!$F:$F,"-",0,1))</f>
        <v>-</v>
      </c>
      <c r="N1295" s="337" t="str">
        <f t="shared" si="39"/>
        <v>---</v>
      </c>
      <c r="O1295" s="333"/>
      <c r="P1295" s="54"/>
      <c r="Q1295" s="52"/>
      <c r="R1295" s="34"/>
      <c r="S1295" s="53"/>
      <c r="T1295" s="208"/>
      <c r="U1295" s="726"/>
      <c r="V1295" s="206"/>
      <c r="W1295" s="206"/>
      <c r="X1295" s="678"/>
      <c r="Y1295" s="34"/>
      <c r="Z1295" s="610"/>
      <c r="AA1295" s="608"/>
    </row>
    <row r="1296" spans="1:27">
      <c r="A1296" s="145" t="str">
        <f t="shared" si="38"/>
        <v>-</v>
      </c>
      <c r="B1296" s="146" t="str">
        <f>_xlfn.XLOOKUP($A1296,Dept.Meta!$A:$A,Dept.Meta!$F:$F,"-",0,1)</f>
        <v>-</v>
      </c>
      <c r="C1296" s="629" t="str">
        <f>_xlfn.XLOOKUP(_xlfn.CONCAT($G1296,"-",$I1296),Div.Meta!$H:$H,Div.Meta!$C:$C,"-",0,1)</f>
        <v>-</v>
      </c>
      <c r="D1296" s="302"/>
      <c r="E1296" s="146" t="str">
        <f>IF($D1296="","-",_xlfn.XLOOKUP($D1296,Fund.Meta!$A:$A,Fund.Meta!$D:$D,"-",0,1))</f>
        <v>-</v>
      </c>
      <c r="F1296" s="303" t="str">
        <f>IF($D1296="","-",_xlfn.XLOOKUP($D1296,Fund.Meta!$A:$A,Fund.Meta!$E:$E,"-",0,1))</f>
        <v>-</v>
      </c>
      <c r="G1296" s="334"/>
      <c r="H1296" s="303" t="str">
        <f>IF($G1296="","-",_xlfn.XLOOKUP($G1296,Appr.Meta!$A:$A,Appr.Meta!$D:$D,"-",0,1))</f>
        <v>-</v>
      </c>
      <c r="I1296" s="302"/>
      <c r="J1296" s="303" t="str">
        <f>IF($I1296="","-",_xlfn.XLOOKUP($I1296,'CC.Meta'!$A:$A,'CC.Meta'!$D:$D,"-",0,1))</f>
        <v>-</v>
      </c>
      <c r="K1296" s="302"/>
      <c r="L1296" s="146" t="str">
        <f>IF($K1296="","-",_xlfn.XLOOKUP($K1296,Obj.Meta!$A:$A,Obj.Meta!$D:$D,"-",0,1))</f>
        <v>-</v>
      </c>
      <c r="M1296" s="300" t="str">
        <f>IF($K1296="","-",_xlfn.XLOOKUP($K1296,Obj.Meta!$A:$A,Obj.Meta!$F:$F,"-",0,1))</f>
        <v>-</v>
      </c>
      <c r="N1296" s="337" t="str">
        <f t="shared" si="39"/>
        <v>---</v>
      </c>
      <c r="O1296" s="333"/>
      <c r="P1296" s="54"/>
      <c r="Q1296" s="52"/>
      <c r="R1296" s="34"/>
      <c r="S1296" s="53"/>
      <c r="T1296" s="208"/>
      <c r="U1296" s="726"/>
      <c r="V1296" s="206"/>
      <c r="W1296" s="206"/>
      <c r="X1296" s="678"/>
      <c r="Y1296" s="34"/>
      <c r="Z1296" s="610"/>
      <c r="AA1296" s="608"/>
    </row>
    <row r="1297" spans="1:27">
      <c r="A1297" s="145" t="str">
        <f t="shared" si="38"/>
        <v>-</v>
      </c>
      <c r="B1297" s="146" t="str">
        <f>_xlfn.XLOOKUP($A1297,Dept.Meta!$A:$A,Dept.Meta!$F:$F,"-",0,1)</f>
        <v>-</v>
      </c>
      <c r="C1297" s="629" t="str">
        <f>_xlfn.XLOOKUP(_xlfn.CONCAT($G1297,"-",$I1297),Div.Meta!$H:$H,Div.Meta!$C:$C,"-",0,1)</f>
        <v>-</v>
      </c>
      <c r="D1297" s="302"/>
      <c r="E1297" s="146" t="str">
        <f>IF($D1297="","-",_xlfn.XLOOKUP($D1297,Fund.Meta!$A:$A,Fund.Meta!$D:$D,"-",0,1))</f>
        <v>-</v>
      </c>
      <c r="F1297" s="303" t="str">
        <f>IF($D1297="","-",_xlfn.XLOOKUP($D1297,Fund.Meta!$A:$A,Fund.Meta!$E:$E,"-",0,1))</f>
        <v>-</v>
      </c>
      <c r="G1297" s="334"/>
      <c r="H1297" s="303" t="str">
        <f>IF($G1297="","-",_xlfn.XLOOKUP($G1297,Appr.Meta!$A:$A,Appr.Meta!$D:$D,"-",0,1))</f>
        <v>-</v>
      </c>
      <c r="I1297" s="302"/>
      <c r="J1297" s="303" t="str">
        <f>IF($I1297="","-",_xlfn.XLOOKUP($I1297,'CC.Meta'!$A:$A,'CC.Meta'!$D:$D,"-",0,1))</f>
        <v>-</v>
      </c>
      <c r="K1297" s="302"/>
      <c r="L1297" s="146" t="str">
        <f>IF($K1297="","-",_xlfn.XLOOKUP($K1297,Obj.Meta!$A:$A,Obj.Meta!$D:$D,"-",0,1))</f>
        <v>-</v>
      </c>
      <c r="M1297" s="300" t="str">
        <f>IF($K1297="","-",_xlfn.XLOOKUP($K1297,Obj.Meta!$A:$A,Obj.Meta!$F:$F,"-",0,1))</f>
        <v>-</v>
      </c>
      <c r="N1297" s="337" t="str">
        <f t="shared" si="39"/>
        <v>---</v>
      </c>
      <c r="O1297" s="333"/>
      <c r="P1297" s="54"/>
      <c r="Q1297" s="52"/>
      <c r="R1297" s="34"/>
      <c r="S1297" s="53"/>
      <c r="T1297" s="208"/>
      <c r="U1297" s="726"/>
      <c r="V1297" s="206"/>
      <c r="W1297" s="206"/>
      <c r="X1297" s="678"/>
      <c r="Y1297" s="34"/>
      <c r="Z1297" s="610"/>
      <c r="AA1297" s="608"/>
    </row>
    <row r="1298" spans="1:27">
      <c r="A1298" s="145" t="str">
        <f t="shared" si="38"/>
        <v>-</v>
      </c>
      <c r="B1298" s="146" t="str">
        <f>_xlfn.XLOOKUP($A1298,Dept.Meta!$A:$A,Dept.Meta!$F:$F,"-",0,1)</f>
        <v>-</v>
      </c>
      <c r="C1298" s="629" t="str">
        <f>_xlfn.XLOOKUP(_xlfn.CONCAT($G1298,"-",$I1298),Div.Meta!$H:$H,Div.Meta!$C:$C,"-",0,1)</f>
        <v>-</v>
      </c>
      <c r="D1298" s="302"/>
      <c r="E1298" s="146" t="str">
        <f>IF($D1298="","-",_xlfn.XLOOKUP($D1298,Fund.Meta!$A:$A,Fund.Meta!$D:$D,"-",0,1))</f>
        <v>-</v>
      </c>
      <c r="F1298" s="303" t="str">
        <f>IF($D1298="","-",_xlfn.XLOOKUP($D1298,Fund.Meta!$A:$A,Fund.Meta!$E:$E,"-",0,1))</f>
        <v>-</v>
      </c>
      <c r="G1298" s="334"/>
      <c r="H1298" s="303" t="str">
        <f>IF($G1298="","-",_xlfn.XLOOKUP($G1298,Appr.Meta!$A:$A,Appr.Meta!$D:$D,"-",0,1))</f>
        <v>-</v>
      </c>
      <c r="I1298" s="302"/>
      <c r="J1298" s="303" t="str">
        <f>IF($I1298="","-",_xlfn.XLOOKUP($I1298,'CC.Meta'!$A:$A,'CC.Meta'!$D:$D,"-",0,1))</f>
        <v>-</v>
      </c>
      <c r="K1298" s="302"/>
      <c r="L1298" s="146" t="str">
        <f>IF($K1298="","-",_xlfn.XLOOKUP($K1298,Obj.Meta!$A:$A,Obj.Meta!$D:$D,"-",0,1))</f>
        <v>-</v>
      </c>
      <c r="M1298" s="300" t="str">
        <f>IF($K1298="","-",_xlfn.XLOOKUP($K1298,Obj.Meta!$A:$A,Obj.Meta!$F:$F,"-",0,1))</f>
        <v>-</v>
      </c>
      <c r="N1298" s="337" t="str">
        <f t="shared" si="39"/>
        <v>---</v>
      </c>
      <c r="O1298" s="333"/>
      <c r="P1298" s="54"/>
      <c r="Q1298" s="52"/>
      <c r="R1298" s="34"/>
      <c r="S1298" s="53"/>
      <c r="T1298" s="208"/>
      <c r="U1298" s="726"/>
      <c r="V1298" s="206"/>
      <c r="W1298" s="206"/>
      <c r="X1298" s="678"/>
      <c r="Y1298" s="34"/>
      <c r="Z1298" s="610"/>
      <c r="AA1298" s="608"/>
    </row>
    <row r="1299" spans="1:27">
      <c r="A1299" s="145" t="str">
        <f t="shared" ref="A1299:A1362" si="40">IFERROR(VALUE(LEFT($I1299,2)),"-")</f>
        <v>-</v>
      </c>
      <c r="B1299" s="146" t="str">
        <f>_xlfn.XLOOKUP($A1299,Dept.Meta!$A:$A,Dept.Meta!$F:$F,"-",0,1)</f>
        <v>-</v>
      </c>
      <c r="C1299" s="629" t="str">
        <f>_xlfn.XLOOKUP(_xlfn.CONCAT($G1299,"-",$I1299),Div.Meta!$H:$H,Div.Meta!$C:$C,"-",0,1)</f>
        <v>-</v>
      </c>
      <c r="D1299" s="302"/>
      <c r="E1299" s="146" t="str">
        <f>IF($D1299="","-",_xlfn.XLOOKUP($D1299,Fund.Meta!$A:$A,Fund.Meta!$D:$D,"-",0,1))</f>
        <v>-</v>
      </c>
      <c r="F1299" s="303" t="str">
        <f>IF($D1299="","-",_xlfn.XLOOKUP($D1299,Fund.Meta!$A:$A,Fund.Meta!$E:$E,"-",0,1))</f>
        <v>-</v>
      </c>
      <c r="G1299" s="334"/>
      <c r="H1299" s="303" t="str">
        <f>IF($G1299="","-",_xlfn.XLOOKUP($G1299,Appr.Meta!$A:$A,Appr.Meta!$D:$D,"-",0,1))</f>
        <v>-</v>
      </c>
      <c r="I1299" s="302"/>
      <c r="J1299" s="303" t="str">
        <f>IF($I1299="","-",_xlfn.XLOOKUP($I1299,'CC.Meta'!$A:$A,'CC.Meta'!$D:$D,"-",0,1))</f>
        <v>-</v>
      </c>
      <c r="K1299" s="302"/>
      <c r="L1299" s="146" t="str">
        <f>IF($K1299="","-",_xlfn.XLOOKUP($K1299,Obj.Meta!$A:$A,Obj.Meta!$D:$D,"-",0,1))</f>
        <v>-</v>
      </c>
      <c r="M1299" s="300" t="str">
        <f>IF($K1299="","-",_xlfn.XLOOKUP($K1299,Obj.Meta!$A:$A,Obj.Meta!$F:$F,"-",0,1))</f>
        <v>-</v>
      </c>
      <c r="N1299" s="337" t="str">
        <f t="shared" ref="N1299:N1362" si="41">_xlfn.CONCAT($D1299,"-",$G1299,"-",$I1299,"-",$K1299)</f>
        <v>---</v>
      </c>
      <c r="O1299" s="333"/>
      <c r="P1299" s="54"/>
      <c r="Q1299" s="52"/>
      <c r="R1299" s="34"/>
      <c r="S1299" s="53"/>
      <c r="T1299" s="208"/>
      <c r="U1299" s="726"/>
      <c r="V1299" s="206"/>
      <c r="W1299" s="206"/>
      <c r="X1299" s="678"/>
      <c r="Y1299" s="34"/>
      <c r="Z1299" s="610"/>
      <c r="AA1299" s="608"/>
    </row>
    <row r="1300" spans="1:27">
      <c r="A1300" s="145" t="str">
        <f t="shared" si="40"/>
        <v>-</v>
      </c>
      <c r="B1300" s="146" t="str">
        <f>_xlfn.XLOOKUP($A1300,Dept.Meta!$A:$A,Dept.Meta!$F:$F,"-",0,1)</f>
        <v>-</v>
      </c>
      <c r="C1300" s="629" t="str">
        <f>_xlfn.XLOOKUP(_xlfn.CONCAT($G1300,"-",$I1300),Div.Meta!$H:$H,Div.Meta!$C:$C,"-",0,1)</f>
        <v>-</v>
      </c>
      <c r="D1300" s="302"/>
      <c r="E1300" s="146" t="str">
        <f>IF($D1300="","-",_xlfn.XLOOKUP($D1300,Fund.Meta!$A:$A,Fund.Meta!$D:$D,"-",0,1))</f>
        <v>-</v>
      </c>
      <c r="F1300" s="303" t="str">
        <f>IF($D1300="","-",_xlfn.XLOOKUP($D1300,Fund.Meta!$A:$A,Fund.Meta!$E:$E,"-",0,1))</f>
        <v>-</v>
      </c>
      <c r="G1300" s="334"/>
      <c r="H1300" s="303" t="str">
        <f>IF($G1300="","-",_xlfn.XLOOKUP($G1300,Appr.Meta!$A:$A,Appr.Meta!$D:$D,"-",0,1))</f>
        <v>-</v>
      </c>
      <c r="I1300" s="302"/>
      <c r="J1300" s="303" t="str">
        <f>IF($I1300="","-",_xlfn.XLOOKUP($I1300,'CC.Meta'!$A:$A,'CC.Meta'!$D:$D,"-",0,1))</f>
        <v>-</v>
      </c>
      <c r="K1300" s="302"/>
      <c r="L1300" s="146" t="str">
        <f>IF($K1300="","-",_xlfn.XLOOKUP($K1300,Obj.Meta!$A:$A,Obj.Meta!$D:$D,"-",0,1))</f>
        <v>-</v>
      </c>
      <c r="M1300" s="300" t="str">
        <f>IF($K1300="","-",_xlfn.XLOOKUP($K1300,Obj.Meta!$A:$A,Obj.Meta!$F:$F,"-",0,1))</f>
        <v>-</v>
      </c>
      <c r="N1300" s="337" t="str">
        <f t="shared" si="41"/>
        <v>---</v>
      </c>
      <c r="O1300" s="333"/>
      <c r="P1300" s="54"/>
      <c r="Q1300" s="52"/>
      <c r="R1300" s="34"/>
      <c r="S1300" s="53"/>
      <c r="T1300" s="208"/>
      <c r="U1300" s="726"/>
      <c r="V1300" s="206"/>
      <c r="W1300" s="206"/>
      <c r="X1300" s="678"/>
      <c r="Y1300" s="34"/>
      <c r="Z1300" s="610"/>
      <c r="AA1300" s="608"/>
    </row>
    <row r="1301" spans="1:27">
      <c r="A1301" s="145" t="str">
        <f t="shared" si="40"/>
        <v>-</v>
      </c>
      <c r="B1301" s="146" t="str">
        <f>_xlfn.XLOOKUP($A1301,Dept.Meta!$A:$A,Dept.Meta!$F:$F,"-",0,1)</f>
        <v>-</v>
      </c>
      <c r="C1301" s="629" t="str">
        <f>_xlfn.XLOOKUP(_xlfn.CONCAT($G1301,"-",$I1301),Div.Meta!$H:$H,Div.Meta!$C:$C,"-",0,1)</f>
        <v>-</v>
      </c>
      <c r="D1301" s="302"/>
      <c r="E1301" s="146" t="str">
        <f>IF($D1301="","-",_xlfn.XLOOKUP($D1301,Fund.Meta!$A:$A,Fund.Meta!$D:$D,"-",0,1))</f>
        <v>-</v>
      </c>
      <c r="F1301" s="303" t="str">
        <f>IF($D1301="","-",_xlfn.XLOOKUP($D1301,Fund.Meta!$A:$A,Fund.Meta!$E:$E,"-",0,1))</f>
        <v>-</v>
      </c>
      <c r="G1301" s="334"/>
      <c r="H1301" s="303" t="str">
        <f>IF($G1301="","-",_xlfn.XLOOKUP($G1301,Appr.Meta!$A:$A,Appr.Meta!$D:$D,"-",0,1))</f>
        <v>-</v>
      </c>
      <c r="I1301" s="302"/>
      <c r="J1301" s="303" t="str">
        <f>IF($I1301="","-",_xlfn.XLOOKUP($I1301,'CC.Meta'!$A:$A,'CC.Meta'!$D:$D,"-",0,1))</f>
        <v>-</v>
      </c>
      <c r="K1301" s="302"/>
      <c r="L1301" s="146" t="str">
        <f>IF($K1301="","-",_xlfn.XLOOKUP($K1301,Obj.Meta!$A:$A,Obj.Meta!$D:$D,"-",0,1))</f>
        <v>-</v>
      </c>
      <c r="M1301" s="300" t="str">
        <f>IF($K1301="","-",_xlfn.XLOOKUP($K1301,Obj.Meta!$A:$A,Obj.Meta!$F:$F,"-",0,1))</f>
        <v>-</v>
      </c>
      <c r="N1301" s="337" t="str">
        <f t="shared" si="41"/>
        <v>---</v>
      </c>
      <c r="O1301" s="333"/>
      <c r="P1301" s="54"/>
      <c r="Q1301" s="52"/>
      <c r="R1301" s="34"/>
      <c r="S1301" s="53"/>
      <c r="T1301" s="208"/>
      <c r="U1301" s="726"/>
      <c r="V1301" s="206"/>
      <c r="W1301" s="206"/>
      <c r="X1301" s="678"/>
      <c r="Y1301" s="34"/>
      <c r="Z1301" s="610"/>
      <c r="AA1301" s="608"/>
    </row>
    <row r="1302" spans="1:27">
      <c r="A1302" s="145" t="str">
        <f t="shared" si="40"/>
        <v>-</v>
      </c>
      <c r="B1302" s="146" t="str">
        <f>_xlfn.XLOOKUP($A1302,Dept.Meta!$A:$A,Dept.Meta!$F:$F,"-",0,1)</f>
        <v>-</v>
      </c>
      <c r="C1302" s="629" t="str">
        <f>_xlfn.XLOOKUP(_xlfn.CONCAT($G1302,"-",$I1302),Div.Meta!$H:$H,Div.Meta!$C:$C,"-",0,1)</f>
        <v>-</v>
      </c>
      <c r="D1302" s="302"/>
      <c r="E1302" s="146" t="str">
        <f>IF($D1302="","-",_xlfn.XLOOKUP($D1302,Fund.Meta!$A:$A,Fund.Meta!$D:$D,"-",0,1))</f>
        <v>-</v>
      </c>
      <c r="F1302" s="303" t="str">
        <f>IF($D1302="","-",_xlfn.XLOOKUP($D1302,Fund.Meta!$A:$A,Fund.Meta!$E:$E,"-",0,1))</f>
        <v>-</v>
      </c>
      <c r="G1302" s="334"/>
      <c r="H1302" s="303" t="str">
        <f>IF($G1302="","-",_xlfn.XLOOKUP($G1302,Appr.Meta!$A:$A,Appr.Meta!$D:$D,"-",0,1))</f>
        <v>-</v>
      </c>
      <c r="I1302" s="302"/>
      <c r="J1302" s="303" t="str">
        <f>IF($I1302="","-",_xlfn.XLOOKUP($I1302,'CC.Meta'!$A:$A,'CC.Meta'!$D:$D,"-",0,1))</f>
        <v>-</v>
      </c>
      <c r="K1302" s="302"/>
      <c r="L1302" s="146" t="str">
        <f>IF($K1302="","-",_xlfn.XLOOKUP($K1302,Obj.Meta!$A:$A,Obj.Meta!$D:$D,"-",0,1))</f>
        <v>-</v>
      </c>
      <c r="M1302" s="300" t="str">
        <f>IF($K1302="","-",_xlfn.XLOOKUP($K1302,Obj.Meta!$A:$A,Obj.Meta!$F:$F,"-",0,1))</f>
        <v>-</v>
      </c>
      <c r="N1302" s="337" t="str">
        <f t="shared" si="41"/>
        <v>---</v>
      </c>
      <c r="O1302" s="333"/>
      <c r="P1302" s="54"/>
      <c r="Q1302" s="52"/>
      <c r="R1302" s="34"/>
      <c r="S1302" s="53"/>
      <c r="T1302" s="208"/>
      <c r="U1302" s="726"/>
      <c r="V1302" s="206"/>
      <c r="W1302" s="206"/>
      <c r="X1302" s="678"/>
      <c r="Y1302" s="34"/>
      <c r="Z1302" s="610"/>
      <c r="AA1302" s="608"/>
    </row>
    <row r="1303" spans="1:27">
      <c r="A1303" s="145" t="str">
        <f t="shared" si="40"/>
        <v>-</v>
      </c>
      <c r="B1303" s="146" t="str">
        <f>_xlfn.XLOOKUP($A1303,Dept.Meta!$A:$A,Dept.Meta!$F:$F,"-",0,1)</f>
        <v>-</v>
      </c>
      <c r="C1303" s="629" t="str">
        <f>_xlfn.XLOOKUP(_xlfn.CONCAT($G1303,"-",$I1303),Div.Meta!$H:$H,Div.Meta!$C:$C,"-",0,1)</f>
        <v>-</v>
      </c>
      <c r="D1303" s="302"/>
      <c r="E1303" s="146" t="str">
        <f>IF($D1303="","-",_xlfn.XLOOKUP($D1303,Fund.Meta!$A:$A,Fund.Meta!$D:$D,"-",0,1))</f>
        <v>-</v>
      </c>
      <c r="F1303" s="303" t="str">
        <f>IF($D1303="","-",_xlfn.XLOOKUP($D1303,Fund.Meta!$A:$A,Fund.Meta!$E:$E,"-",0,1))</f>
        <v>-</v>
      </c>
      <c r="G1303" s="334"/>
      <c r="H1303" s="303" t="str">
        <f>IF($G1303="","-",_xlfn.XLOOKUP($G1303,Appr.Meta!$A:$A,Appr.Meta!$D:$D,"-",0,1))</f>
        <v>-</v>
      </c>
      <c r="I1303" s="302"/>
      <c r="J1303" s="303" t="str">
        <f>IF($I1303="","-",_xlfn.XLOOKUP($I1303,'CC.Meta'!$A:$A,'CC.Meta'!$D:$D,"-",0,1))</f>
        <v>-</v>
      </c>
      <c r="K1303" s="302"/>
      <c r="L1303" s="146" t="str">
        <f>IF($K1303="","-",_xlfn.XLOOKUP($K1303,Obj.Meta!$A:$A,Obj.Meta!$D:$D,"-",0,1))</f>
        <v>-</v>
      </c>
      <c r="M1303" s="300" t="str">
        <f>IF($K1303="","-",_xlfn.XLOOKUP($K1303,Obj.Meta!$A:$A,Obj.Meta!$F:$F,"-",0,1))</f>
        <v>-</v>
      </c>
      <c r="N1303" s="337" t="str">
        <f t="shared" si="41"/>
        <v>---</v>
      </c>
      <c r="O1303" s="333"/>
      <c r="P1303" s="54"/>
      <c r="Q1303" s="52"/>
      <c r="R1303" s="34"/>
      <c r="S1303" s="53"/>
      <c r="T1303" s="208"/>
      <c r="U1303" s="726"/>
      <c r="V1303" s="206"/>
      <c r="W1303" s="206"/>
      <c r="X1303" s="678"/>
      <c r="Y1303" s="34"/>
      <c r="Z1303" s="610"/>
      <c r="AA1303" s="608"/>
    </row>
    <row r="1304" spans="1:27">
      <c r="A1304" s="145" t="str">
        <f t="shared" si="40"/>
        <v>-</v>
      </c>
      <c r="B1304" s="146" t="str">
        <f>_xlfn.XLOOKUP($A1304,Dept.Meta!$A:$A,Dept.Meta!$F:$F,"-",0,1)</f>
        <v>-</v>
      </c>
      <c r="C1304" s="629" t="str">
        <f>_xlfn.XLOOKUP(_xlfn.CONCAT($G1304,"-",$I1304),Div.Meta!$H:$H,Div.Meta!$C:$C,"-",0,1)</f>
        <v>-</v>
      </c>
      <c r="D1304" s="302"/>
      <c r="E1304" s="146" t="str">
        <f>IF($D1304="","-",_xlfn.XLOOKUP($D1304,Fund.Meta!$A:$A,Fund.Meta!$D:$D,"-",0,1))</f>
        <v>-</v>
      </c>
      <c r="F1304" s="303" t="str">
        <f>IF($D1304="","-",_xlfn.XLOOKUP($D1304,Fund.Meta!$A:$A,Fund.Meta!$E:$E,"-",0,1))</f>
        <v>-</v>
      </c>
      <c r="G1304" s="334"/>
      <c r="H1304" s="303" t="str">
        <f>IF($G1304="","-",_xlfn.XLOOKUP($G1304,Appr.Meta!$A:$A,Appr.Meta!$D:$D,"-",0,1))</f>
        <v>-</v>
      </c>
      <c r="I1304" s="302"/>
      <c r="J1304" s="303" t="str">
        <f>IF($I1304="","-",_xlfn.XLOOKUP($I1304,'CC.Meta'!$A:$A,'CC.Meta'!$D:$D,"-",0,1))</f>
        <v>-</v>
      </c>
      <c r="K1304" s="302"/>
      <c r="L1304" s="146" t="str">
        <f>IF($K1304="","-",_xlfn.XLOOKUP($K1304,Obj.Meta!$A:$A,Obj.Meta!$D:$D,"-",0,1))</f>
        <v>-</v>
      </c>
      <c r="M1304" s="300" t="str">
        <f>IF($K1304="","-",_xlfn.XLOOKUP($K1304,Obj.Meta!$A:$A,Obj.Meta!$F:$F,"-",0,1))</f>
        <v>-</v>
      </c>
      <c r="N1304" s="337" t="str">
        <f t="shared" si="41"/>
        <v>---</v>
      </c>
      <c r="O1304" s="333"/>
      <c r="P1304" s="54"/>
      <c r="Q1304" s="52"/>
      <c r="R1304" s="34"/>
      <c r="S1304" s="53"/>
      <c r="T1304" s="208"/>
      <c r="U1304" s="726"/>
      <c r="V1304" s="206"/>
      <c r="W1304" s="206"/>
      <c r="X1304" s="678"/>
      <c r="Y1304" s="34"/>
      <c r="Z1304" s="610"/>
      <c r="AA1304" s="608"/>
    </row>
    <row r="1305" spans="1:27">
      <c r="A1305" s="145" t="str">
        <f t="shared" si="40"/>
        <v>-</v>
      </c>
      <c r="B1305" s="146" t="str">
        <f>_xlfn.XLOOKUP($A1305,Dept.Meta!$A:$A,Dept.Meta!$F:$F,"-",0,1)</f>
        <v>-</v>
      </c>
      <c r="C1305" s="629" t="str">
        <f>_xlfn.XLOOKUP(_xlfn.CONCAT($G1305,"-",$I1305),Div.Meta!$H:$H,Div.Meta!$C:$C,"-",0,1)</f>
        <v>-</v>
      </c>
      <c r="D1305" s="302"/>
      <c r="E1305" s="146" t="str">
        <f>IF($D1305="","-",_xlfn.XLOOKUP($D1305,Fund.Meta!$A:$A,Fund.Meta!$D:$D,"-",0,1))</f>
        <v>-</v>
      </c>
      <c r="F1305" s="303" t="str">
        <f>IF($D1305="","-",_xlfn.XLOOKUP($D1305,Fund.Meta!$A:$A,Fund.Meta!$E:$E,"-",0,1))</f>
        <v>-</v>
      </c>
      <c r="G1305" s="334"/>
      <c r="H1305" s="303" t="str">
        <f>IF($G1305="","-",_xlfn.XLOOKUP($G1305,Appr.Meta!$A:$A,Appr.Meta!$D:$D,"-",0,1))</f>
        <v>-</v>
      </c>
      <c r="I1305" s="302"/>
      <c r="J1305" s="303" t="str">
        <f>IF($I1305="","-",_xlfn.XLOOKUP($I1305,'CC.Meta'!$A:$A,'CC.Meta'!$D:$D,"-",0,1))</f>
        <v>-</v>
      </c>
      <c r="K1305" s="302"/>
      <c r="L1305" s="146" t="str">
        <f>IF($K1305="","-",_xlfn.XLOOKUP($K1305,Obj.Meta!$A:$A,Obj.Meta!$D:$D,"-",0,1))</f>
        <v>-</v>
      </c>
      <c r="M1305" s="300" t="str">
        <f>IF($K1305="","-",_xlfn.XLOOKUP($K1305,Obj.Meta!$A:$A,Obj.Meta!$F:$F,"-",0,1))</f>
        <v>-</v>
      </c>
      <c r="N1305" s="337" t="str">
        <f t="shared" si="41"/>
        <v>---</v>
      </c>
      <c r="O1305" s="333"/>
      <c r="P1305" s="54"/>
      <c r="Q1305" s="52"/>
      <c r="R1305" s="34"/>
      <c r="S1305" s="53"/>
      <c r="T1305" s="208"/>
      <c r="U1305" s="726"/>
      <c r="V1305" s="206"/>
      <c r="W1305" s="206"/>
      <c r="X1305" s="678"/>
      <c r="Y1305" s="34"/>
      <c r="Z1305" s="610"/>
      <c r="AA1305" s="608"/>
    </row>
    <row r="1306" spans="1:27">
      <c r="A1306" s="145" t="str">
        <f t="shared" si="40"/>
        <v>-</v>
      </c>
      <c r="B1306" s="146" t="str">
        <f>_xlfn.XLOOKUP($A1306,Dept.Meta!$A:$A,Dept.Meta!$F:$F,"-",0,1)</f>
        <v>-</v>
      </c>
      <c r="C1306" s="629" t="str">
        <f>_xlfn.XLOOKUP(_xlfn.CONCAT($G1306,"-",$I1306),Div.Meta!$H:$H,Div.Meta!$C:$C,"-",0,1)</f>
        <v>-</v>
      </c>
      <c r="D1306" s="302"/>
      <c r="E1306" s="146" t="str">
        <f>IF($D1306="","-",_xlfn.XLOOKUP($D1306,Fund.Meta!$A:$A,Fund.Meta!$D:$D,"-",0,1))</f>
        <v>-</v>
      </c>
      <c r="F1306" s="303" t="str">
        <f>IF($D1306="","-",_xlfn.XLOOKUP($D1306,Fund.Meta!$A:$A,Fund.Meta!$E:$E,"-",0,1))</f>
        <v>-</v>
      </c>
      <c r="G1306" s="334"/>
      <c r="H1306" s="303" t="str">
        <f>IF($G1306="","-",_xlfn.XLOOKUP($G1306,Appr.Meta!$A:$A,Appr.Meta!$D:$D,"-",0,1))</f>
        <v>-</v>
      </c>
      <c r="I1306" s="302"/>
      <c r="J1306" s="303" t="str">
        <f>IF($I1306="","-",_xlfn.XLOOKUP($I1306,'CC.Meta'!$A:$A,'CC.Meta'!$D:$D,"-",0,1))</f>
        <v>-</v>
      </c>
      <c r="K1306" s="302"/>
      <c r="L1306" s="146" t="str">
        <f>IF($K1306="","-",_xlfn.XLOOKUP($K1306,Obj.Meta!$A:$A,Obj.Meta!$D:$D,"-",0,1))</f>
        <v>-</v>
      </c>
      <c r="M1306" s="300" t="str">
        <f>IF($K1306="","-",_xlfn.XLOOKUP($K1306,Obj.Meta!$A:$A,Obj.Meta!$F:$F,"-",0,1))</f>
        <v>-</v>
      </c>
      <c r="N1306" s="337" t="str">
        <f t="shared" si="41"/>
        <v>---</v>
      </c>
      <c r="O1306" s="333"/>
      <c r="P1306" s="54"/>
      <c r="Q1306" s="52"/>
      <c r="R1306" s="34"/>
      <c r="S1306" s="53"/>
      <c r="T1306" s="208"/>
      <c r="U1306" s="726"/>
      <c r="V1306" s="206"/>
      <c r="W1306" s="206"/>
      <c r="X1306" s="678"/>
      <c r="Y1306" s="34"/>
      <c r="Z1306" s="610"/>
      <c r="AA1306" s="608"/>
    </row>
    <row r="1307" spans="1:27">
      <c r="A1307" s="145" t="str">
        <f t="shared" si="40"/>
        <v>-</v>
      </c>
      <c r="B1307" s="146" t="str">
        <f>_xlfn.XLOOKUP($A1307,Dept.Meta!$A:$A,Dept.Meta!$F:$F,"-",0,1)</f>
        <v>-</v>
      </c>
      <c r="C1307" s="629" t="str">
        <f>_xlfn.XLOOKUP(_xlfn.CONCAT($G1307,"-",$I1307),Div.Meta!$H:$H,Div.Meta!$C:$C,"-",0,1)</f>
        <v>-</v>
      </c>
      <c r="D1307" s="302"/>
      <c r="E1307" s="146" t="str">
        <f>IF($D1307="","-",_xlfn.XLOOKUP($D1307,Fund.Meta!$A:$A,Fund.Meta!$D:$D,"-",0,1))</f>
        <v>-</v>
      </c>
      <c r="F1307" s="303" t="str">
        <f>IF($D1307="","-",_xlfn.XLOOKUP($D1307,Fund.Meta!$A:$A,Fund.Meta!$E:$E,"-",0,1))</f>
        <v>-</v>
      </c>
      <c r="G1307" s="334"/>
      <c r="H1307" s="303" t="str">
        <f>IF($G1307="","-",_xlfn.XLOOKUP($G1307,Appr.Meta!$A:$A,Appr.Meta!$D:$D,"-",0,1))</f>
        <v>-</v>
      </c>
      <c r="I1307" s="302"/>
      <c r="J1307" s="303" t="str">
        <f>IF($I1307="","-",_xlfn.XLOOKUP($I1307,'CC.Meta'!$A:$A,'CC.Meta'!$D:$D,"-",0,1))</f>
        <v>-</v>
      </c>
      <c r="K1307" s="302"/>
      <c r="L1307" s="146" t="str">
        <f>IF($K1307="","-",_xlfn.XLOOKUP($K1307,Obj.Meta!$A:$A,Obj.Meta!$D:$D,"-",0,1))</f>
        <v>-</v>
      </c>
      <c r="M1307" s="300" t="str">
        <f>IF($K1307="","-",_xlfn.XLOOKUP($K1307,Obj.Meta!$A:$A,Obj.Meta!$F:$F,"-",0,1))</f>
        <v>-</v>
      </c>
      <c r="N1307" s="337" t="str">
        <f t="shared" si="41"/>
        <v>---</v>
      </c>
      <c r="O1307" s="333"/>
      <c r="P1307" s="54"/>
      <c r="Q1307" s="52"/>
      <c r="R1307" s="34"/>
      <c r="S1307" s="53"/>
      <c r="T1307" s="208"/>
      <c r="U1307" s="726"/>
      <c r="V1307" s="206"/>
      <c r="W1307" s="206"/>
      <c r="X1307" s="678"/>
      <c r="Y1307" s="34"/>
      <c r="Z1307" s="610"/>
      <c r="AA1307" s="608"/>
    </row>
    <row r="1308" spans="1:27">
      <c r="A1308" s="145" t="str">
        <f t="shared" si="40"/>
        <v>-</v>
      </c>
      <c r="B1308" s="146" t="str">
        <f>_xlfn.XLOOKUP($A1308,Dept.Meta!$A:$A,Dept.Meta!$F:$F,"-",0,1)</f>
        <v>-</v>
      </c>
      <c r="C1308" s="629" t="str">
        <f>_xlfn.XLOOKUP(_xlfn.CONCAT($G1308,"-",$I1308),Div.Meta!$H:$H,Div.Meta!$C:$C,"-",0,1)</f>
        <v>-</v>
      </c>
      <c r="D1308" s="302"/>
      <c r="E1308" s="146" t="str">
        <f>IF($D1308="","-",_xlfn.XLOOKUP($D1308,Fund.Meta!$A:$A,Fund.Meta!$D:$D,"-",0,1))</f>
        <v>-</v>
      </c>
      <c r="F1308" s="303" t="str">
        <f>IF($D1308="","-",_xlfn.XLOOKUP($D1308,Fund.Meta!$A:$A,Fund.Meta!$E:$E,"-",0,1))</f>
        <v>-</v>
      </c>
      <c r="G1308" s="334"/>
      <c r="H1308" s="303" t="str">
        <f>IF($G1308="","-",_xlfn.XLOOKUP($G1308,Appr.Meta!$A:$A,Appr.Meta!$D:$D,"-",0,1))</f>
        <v>-</v>
      </c>
      <c r="I1308" s="302"/>
      <c r="J1308" s="303" t="str">
        <f>IF($I1308="","-",_xlfn.XLOOKUP($I1308,'CC.Meta'!$A:$A,'CC.Meta'!$D:$D,"-",0,1))</f>
        <v>-</v>
      </c>
      <c r="K1308" s="302"/>
      <c r="L1308" s="146" t="str">
        <f>IF($K1308="","-",_xlfn.XLOOKUP($K1308,Obj.Meta!$A:$A,Obj.Meta!$D:$D,"-",0,1))</f>
        <v>-</v>
      </c>
      <c r="M1308" s="300" t="str">
        <f>IF($K1308="","-",_xlfn.XLOOKUP($K1308,Obj.Meta!$A:$A,Obj.Meta!$F:$F,"-",0,1))</f>
        <v>-</v>
      </c>
      <c r="N1308" s="337" t="str">
        <f t="shared" si="41"/>
        <v>---</v>
      </c>
      <c r="O1308" s="333"/>
      <c r="P1308" s="54"/>
      <c r="Q1308" s="52"/>
      <c r="R1308" s="34"/>
      <c r="S1308" s="53"/>
      <c r="T1308" s="208"/>
      <c r="U1308" s="726"/>
      <c r="V1308" s="206"/>
      <c r="W1308" s="206"/>
      <c r="X1308" s="678"/>
      <c r="Y1308" s="34"/>
      <c r="Z1308" s="610"/>
      <c r="AA1308" s="608"/>
    </row>
    <row r="1309" spans="1:27">
      <c r="A1309" s="145" t="str">
        <f t="shared" si="40"/>
        <v>-</v>
      </c>
      <c r="B1309" s="146" t="str">
        <f>_xlfn.XLOOKUP($A1309,Dept.Meta!$A:$A,Dept.Meta!$F:$F,"-",0,1)</f>
        <v>-</v>
      </c>
      <c r="C1309" s="629" t="str">
        <f>_xlfn.XLOOKUP(_xlfn.CONCAT($G1309,"-",$I1309),Div.Meta!$H:$H,Div.Meta!$C:$C,"-",0,1)</f>
        <v>-</v>
      </c>
      <c r="D1309" s="302"/>
      <c r="E1309" s="146" t="str">
        <f>IF($D1309="","-",_xlfn.XLOOKUP($D1309,Fund.Meta!$A:$A,Fund.Meta!$D:$D,"-",0,1))</f>
        <v>-</v>
      </c>
      <c r="F1309" s="303" t="str">
        <f>IF($D1309="","-",_xlfn.XLOOKUP($D1309,Fund.Meta!$A:$A,Fund.Meta!$E:$E,"-",0,1))</f>
        <v>-</v>
      </c>
      <c r="G1309" s="334"/>
      <c r="H1309" s="303" t="str">
        <f>IF($G1309="","-",_xlfn.XLOOKUP($G1309,Appr.Meta!$A:$A,Appr.Meta!$D:$D,"-",0,1))</f>
        <v>-</v>
      </c>
      <c r="I1309" s="302"/>
      <c r="J1309" s="303" t="str">
        <f>IF($I1309="","-",_xlfn.XLOOKUP($I1309,'CC.Meta'!$A:$A,'CC.Meta'!$D:$D,"-",0,1))</f>
        <v>-</v>
      </c>
      <c r="K1309" s="302"/>
      <c r="L1309" s="146" t="str">
        <f>IF($K1309="","-",_xlfn.XLOOKUP($K1309,Obj.Meta!$A:$A,Obj.Meta!$D:$D,"-",0,1))</f>
        <v>-</v>
      </c>
      <c r="M1309" s="300" t="str">
        <f>IF($K1309="","-",_xlfn.XLOOKUP($K1309,Obj.Meta!$A:$A,Obj.Meta!$F:$F,"-",0,1))</f>
        <v>-</v>
      </c>
      <c r="N1309" s="337" t="str">
        <f t="shared" si="41"/>
        <v>---</v>
      </c>
      <c r="O1309" s="333"/>
      <c r="P1309" s="54"/>
      <c r="Q1309" s="52"/>
      <c r="R1309" s="34"/>
      <c r="S1309" s="53"/>
      <c r="T1309" s="208"/>
      <c r="U1309" s="726"/>
      <c r="V1309" s="206"/>
      <c r="W1309" s="206"/>
      <c r="X1309" s="678"/>
      <c r="Y1309" s="34"/>
      <c r="Z1309" s="610"/>
      <c r="AA1309" s="608"/>
    </row>
    <row r="1310" spans="1:27">
      <c r="A1310" s="145" t="str">
        <f t="shared" si="40"/>
        <v>-</v>
      </c>
      <c r="B1310" s="146" t="str">
        <f>_xlfn.XLOOKUP($A1310,Dept.Meta!$A:$A,Dept.Meta!$F:$F,"-",0,1)</f>
        <v>-</v>
      </c>
      <c r="C1310" s="629" t="str">
        <f>_xlfn.XLOOKUP(_xlfn.CONCAT($G1310,"-",$I1310),Div.Meta!$H:$H,Div.Meta!$C:$C,"-",0,1)</f>
        <v>-</v>
      </c>
      <c r="D1310" s="302"/>
      <c r="E1310" s="146" t="str">
        <f>IF($D1310="","-",_xlfn.XLOOKUP($D1310,Fund.Meta!$A:$A,Fund.Meta!$D:$D,"-",0,1))</f>
        <v>-</v>
      </c>
      <c r="F1310" s="303" t="str">
        <f>IF($D1310="","-",_xlfn.XLOOKUP($D1310,Fund.Meta!$A:$A,Fund.Meta!$E:$E,"-",0,1))</f>
        <v>-</v>
      </c>
      <c r="G1310" s="334"/>
      <c r="H1310" s="303" t="str">
        <f>IF($G1310="","-",_xlfn.XLOOKUP($G1310,Appr.Meta!$A:$A,Appr.Meta!$D:$D,"-",0,1))</f>
        <v>-</v>
      </c>
      <c r="I1310" s="302"/>
      <c r="J1310" s="303" t="str">
        <f>IF($I1310="","-",_xlfn.XLOOKUP($I1310,'CC.Meta'!$A:$A,'CC.Meta'!$D:$D,"-",0,1))</f>
        <v>-</v>
      </c>
      <c r="K1310" s="302"/>
      <c r="L1310" s="146" t="str">
        <f>IF($K1310="","-",_xlfn.XLOOKUP($K1310,Obj.Meta!$A:$A,Obj.Meta!$D:$D,"-",0,1))</f>
        <v>-</v>
      </c>
      <c r="M1310" s="300" t="str">
        <f>IF($K1310="","-",_xlfn.XLOOKUP($K1310,Obj.Meta!$A:$A,Obj.Meta!$F:$F,"-",0,1))</f>
        <v>-</v>
      </c>
      <c r="N1310" s="337" t="str">
        <f t="shared" si="41"/>
        <v>---</v>
      </c>
      <c r="O1310" s="333"/>
      <c r="P1310" s="54"/>
      <c r="Q1310" s="52"/>
      <c r="R1310" s="34"/>
      <c r="S1310" s="53"/>
      <c r="T1310" s="208"/>
      <c r="U1310" s="726"/>
      <c r="V1310" s="206"/>
      <c r="W1310" s="206"/>
      <c r="X1310" s="678"/>
      <c r="Y1310" s="34"/>
      <c r="Z1310" s="610"/>
      <c r="AA1310" s="608"/>
    </row>
    <row r="1311" spans="1:27">
      <c r="A1311" s="145" t="str">
        <f t="shared" si="40"/>
        <v>-</v>
      </c>
      <c r="B1311" s="146" t="str">
        <f>_xlfn.XLOOKUP($A1311,Dept.Meta!$A:$A,Dept.Meta!$F:$F,"-",0,1)</f>
        <v>-</v>
      </c>
      <c r="C1311" s="629" t="str">
        <f>_xlfn.XLOOKUP(_xlfn.CONCAT($G1311,"-",$I1311),Div.Meta!$H:$H,Div.Meta!$C:$C,"-",0,1)</f>
        <v>-</v>
      </c>
      <c r="D1311" s="302"/>
      <c r="E1311" s="146" t="str">
        <f>IF($D1311="","-",_xlfn.XLOOKUP($D1311,Fund.Meta!$A:$A,Fund.Meta!$D:$D,"-",0,1))</f>
        <v>-</v>
      </c>
      <c r="F1311" s="303" t="str">
        <f>IF($D1311="","-",_xlfn.XLOOKUP($D1311,Fund.Meta!$A:$A,Fund.Meta!$E:$E,"-",0,1))</f>
        <v>-</v>
      </c>
      <c r="G1311" s="334"/>
      <c r="H1311" s="303" t="str">
        <f>IF($G1311="","-",_xlfn.XLOOKUP($G1311,Appr.Meta!$A:$A,Appr.Meta!$D:$D,"-",0,1))</f>
        <v>-</v>
      </c>
      <c r="I1311" s="302"/>
      <c r="J1311" s="303" t="str">
        <f>IF($I1311="","-",_xlfn.XLOOKUP($I1311,'CC.Meta'!$A:$A,'CC.Meta'!$D:$D,"-",0,1))</f>
        <v>-</v>
      </c>
      <c r="K1311" s="302"/>
      <c r="L1311" s="146" t="str">
        <f>IF($K1311="","-",_xlfn.XLOOKUP($K1311,Obj.Meta!$A:$A,Obj.Meta!$D:$D,"-",0,1))</f>
        <v>-</v>
      </c>
      <c r="M1311" s="300" t="str">
        <f>IF($K1311="","-",_xlfn.XLOOKUP($K1311,Obj.Meta!$A:$A,Obj.Meta!$F:$F,"-",0,1))</f>
        <v>-</v>
      </c>
      <c r="N1311" s="337" t="str">
        <f t="shared" si="41"/>
        <v>---</v>
      </c>
      <c r="O1311" s="333"/>
      <c r="P1311" s="54"/>
      <c r="Q1311" s="52"/>
      <c r="R1311" s="34"/>
      <c r="S1311" s="53"/>
      <c r="T1311" s="208"/>
      <c r="U1311" s="726"/>
      <c r="V1311" s="206"/>
      <c r="W1311" s="206"/>
      <c r="X1311" s="678"/>
      <c r="Y1311" s="34"/>
      <c r="Z1311" s="610"/>
      <c r="AA1311" s="608"/>
    </row>
    <row r="1312" spans="1:27">
      <c r="A1312" s="145" t="str">
        <f t="shared" si="40"/>
        <v>-</v>
      </c>
      <c r="B1312" s="146" t="str">
        <f>_xlfn.XLOOKUP($A1312,Dept.Meta!$A:$A,Dept.Meta!$F:$F,"-",0,1)</f>
        <v>-</v>
      </c>
      <c r="C1312" s="629" t="str">
        <f>_xlfn.XLOOKUP(_xlfn.CONCAT($G1312,"-",$I1312),Div.Meta!$H:$H,Div.Meta!$C:$C,"-",0,1)</f>
        <v>-</v>
      </c>
      <c r="D1312" s="302"/>
      <c r="E1312" s="146" t="str">
        <f>IF($D1312="","-",_xlfn.XLOOKUP($D1312,Fund.Meta!$A:$A,Fund.Meta!$D:$D,"-",0,1))</f>
        <v>-</v>
      </c>
      <c r="F1312" s="303" t="str">
        <f>IF($D1312="","-",_xlfn.XLOOKUP($D1312,Fund.Meta!$A:$A,Fund.Meta!$E:$E,"-",0,1))</f>
        <v>-</v>
      </c>
      <c r="G1312" s="334"/>
      <c r="H1312" s="303" t="str">
        <f>IF($G1312="","-",_xlfn.XLOOKUP($G1312,Appr.Meta!$A:$A,Appr.Meta!$D:$D,"-",0,1))</f>
        <v>-</v>
      </c>
      <c r="I1312" s="302"/>
      <c r="J1312" s="303" t="str">
        <f>IF($I1312="","-",_xlfn.XLOOKUP($I1312,'CC.Meta'!$A:$A,'CC.Meta'!$D:$D,"-",0,1))</f>
        <v>-</v>
      </c>
      <c r="K1312" s="302"/>
      <c r="L1312" s="146" t="str">
        <f>IF($K1312="","-",_xlfn.XLOOKUP($K1312,Obj.Meta!$A:$A,Obj.Meta!$D:$D,"-",0,1))</f>
        <v>-</v>
      </c>
      <c r="M1312" s="300" t="str">
        <f>IF($K1312="","-",_xlfn.XLOOKUP($K1312,Obj.Meta!$A:$A,Obj.Meta!$F:$F,"-",0,1))</f>
        <v>-</v>
      </c>
      <c r="N1312" s="337" t="str">
        <f t="shared" si="41"/>
        <v>---</v>
      </c>
      <c r="O1312" s="333"/>
      <c r="P1312" s="54"/>
      <c r="Q1312" s="52"/>
      <c r="R1312" s="34"/>
      <c r="S1312" s="53"/>
      <c r="T1312" s="208"/>
      <c r="U1312" s="726"/>
      <c r="V1312" s="206"/>
      <c r="W1312" s="206"/>
      <c r="X1312" s="678"/>
      <c r="Y1312" s="34"/>
      <c r="Z1312" s="610"/>
      <c r="AA1312" s="608"/>
    </row>
    <row r="1313" spans="1:27">
      <c r="A1313" s="145" t="str">
        <f t="shared" si="40"/>
        <v>-</v>
      </c>
      <c r="B1313" s="146" t="str">
        <f>_xlfn.XLOOKUP($A1313,Dept.Meta!$A:$A,Dept.Meta!$F:$F,"-",0,1)</f>
        <v>-</v>
      </c>
      <c r="C1313" s="629" t="str">
        <f>_xlfn.XLOOKUP(_xlfn.CONCAT($G1313,"-",$I1313),Div.Meta!$H:$H,Div.Meta!$C:$C,"-",0,1)</f>
        <v>-</v>
      </c>
      <c r="D1313" s="302"/>
      <c r="E1313" s="146" t="str">
        <f>IF($D1313="","-",_xlfn.XLOOKUP($D1313,Fund.Meta!$A:$A,Fund.Meta!$D:$D,"-",0,1))</f>
        <v>-</v>
      </c>
      <c r="F1313" s="303" t="str">
        <f>IF($D1313="","-",_xlfn.XLOOKUP($D1313,Fund.Meta!$A:$A,Fund.Meta!$E:$E,"-",0,1))</f>
        <v>-</v>
      </c>
      <c r="G1313" s="334"/>
      <c r="H1313" s="303" t="str">
        <f>IF($G1313="","-",_xlfn.XLOOKUP($G1313,Appr.Meta!$A:$A,Appr.Meta!$D:$D,"-",0,1))</f>
        <v>-</v>
      </c>
      <c r="I1313" s="302"/>
      <c r="J1313" s="303" t="str">
        <f>IF($I1313="","-",_xlfn.XLOOKUP($I1313,'CC.Meta'!$A:$A,'CC.Meta'!$D:$D,"-",0,1))</f>
        <v>-</v>
      </c>
      <c r="K1313" s="302"/>
      <c r="L1313" s="146" t="str">
        <f>IF($K1313="","-",_xlfn.XLOOKUP($K1313,Obj.Meta!$A:$A,Obj.Meta!$D:$D,"-",0,1))</f>
        <v>-</v>
      </c>
      <c r="M1313" s="300" t="str">
        <f>IF($K1313="","-",_xlfn.XLOOKUP($K1313,Obj.Meta!$A:$A,Obj.Meta!$F:$F,"-",0,1))</f>
        <v>-</v>
      </c>
      <c r="N1313" s="337" t="str">
        <f t="shared" si="41"/>
        <v>---</v>
      </c>
      <c r="O1313" s="333"/>
      <c r="P1313" s="54"/>
      <c r="Q1313" s="52"/>
      <c r="R1313" s="34"/>
      <c r="S1313" s="53"/>
      <c r="T1313" s="208"/>
      <c r="U1313" s="726"/>
      <c r="V1313" s="206"/>
      <c r="W1313" s="206"/>
      <c r="X1313" s="678"/>
      <c r="Y1313" s="34"/>
      <c r="Z1313" s="610"/>
      <c r="AA1313" s="608"/>
    </row>
    <row r="1314" spans="1:27">
      <c r="A1314" s="145" t="str">
        <f t="shared" si="40"/>
        <v>-</v>
      </c>
      <c r="B1314" s="146" t="str">
        <f>_xlfn.XLOOKUP($A1314,Dept.Meta!$A:$A,Dept.Meta!$F:$F,"-",0,1)</f>
        <v>-</v>
      </c>
      <c r="C1314" s="629" t="str">
        <f>_xlfn.XLOOKUP(_xlfn.CONCAT($G1314,"-",$I1314),Div.Meta!$H:$H,Div.Meta!$C:$C,"-",0,1)</f>
        <v>-</v>
      </c>
      <c r="D1314" s="302"/>
      <c r="E1314" s="146" t="str">
        <f>IF($D1314="","-",_xlfn.XLOOKUP($D1314,Fund.Meta!$A:$A,Fund.Meta!$D:$D,"-",0,1))</f>
        <v>-</v>
      </c>
      <c r="F1314" s="303" t="str">
        <f>IF($D1314="","-",_xlfn.XLOOKUP($D1314,Fund.Meta!$A:$A,Fund.Meta!$E:$E,"-",0,1))</f>
        <v>-</v>
      </c>
      <c r="G1314" s="334"/>
      <c r="H1314" s="303" t="str">
        <f>IF($G1314="","-",_xlfn.XLOOKUP($G1314,Appr.Meta!$A:$A,Appr.Meta!$D:$D,"-",0,1))</f>
        <v>-</v>
      </c>
      <c r="I1314" s="302"/>
      <c r="J1314" s="303" t="str">
        <f>IF($I1314="","-",_xlfn.XLOOKUP($I1314,'CC.Meta'!$A:$A,'CC.Meta'!$D:$D,"-",0,1))</f>
        <v>-</v>
      </c>
      <c r="K1314" s="302"/>
      <c r="L1314" s="146" t="str">
        <f>IF($K1314="","-",_xlfn.XLOOKUP($K1314,Obj.Meta!$A:$A,Obj.Meta!$D:$D,"-",0,1))</f>
        <v>-</v>
      </c>
      <c r="M1314" s="300" t="str">
        <f>IF($K1314="","-",_xlfn.XLOOKUP($K1314,Obj.Meta!$A:$A,Obj.Meta!$F:$F,"-",0,1))</f>
        <v>-</v>
      </c>
      <c r="N1314" s="337" t="str">
        <f t="shared" si="41"/>
        <v>---</v>
      </c>
      <c r="O1314" s="333"/>
      <c r="P1314" s="54"/>
      <c r="Q1314" s="52"/>
      <c r="R1314" s="34"/>
      <c r="S1314" s="53"/>
      <c r="T1314" s="208"/>
      <c r="U1314" s="726"/>
      <c r="V1314" s="206"/>
      <c r="W1314" s="206"/>
      <c r="X1314" s="678"/>
      <c r="Y1314" s="34"/>
      <c r="Z1314" s="610"/>
      <c r="AA1314" s="608"/>
    </row>
    <row r="1315" spans="1:27">
      <c r="A1315" s="145" t="str">
        <f t="shared" si="40"/>
        <v>-</v>
      </c>
      <c r="B1315" s="146" t="str">
        <f>_xlfn.XLOOKUP($A1315,Dept.Meta!$A:$A,Dept.Meta!$F:$F,"-",0,1)</f>
        <v>-</v>
      </c>
      <c r="C1315" s="629" t="str">
        <f>_xlfn.XLOOKUP(_xlfn.CONCAT($G1315,"-",$I1315),Div.Meta!$H:$H,Div.Meta!$C:$C,"-",0,1)</f>
        <v>-</v>
      </c>
      <c r="D1315" s="302"/>
      <c r="E1315" s="146" t="str">
        <f>IF($D1315="","-",_xlfn.XLOOKUP($D1315,Fund.Meta!$A:$A,Fund.Meta!$D:$D,"-",0,1))</f>
        <v>-</v>
      </c>
      <c r="F1315" s="303" t="str">
        <f>IF($D1315="","-",_xlfn.XLOOKUP($D1315,Fund.Meta!$A:$A,Fund.Meta!$E:$E,"-",0,1))</f>
        <v>-</v>
      </c>
      <c r="G1315" s="334"/>
      <c r="H1315" s="303" t="str">
        <f>IF($G1315="","-",_xlfn.XLOOKUP($G1315,Appr.Meta!$A:$A,Appr.Meta!$D:$D,"-",0,1))</f>
        <v>-</v>
      </c>
      <c r="I1315" s="302"/>
      <c r="J1315" s="303" t="str">
        <f>IF($I1315="","-",_xlfn.XLOOKUP($I1315,'CC.Meta'!$A:$A,'CC.Meta'!$D:$D,"-",0,1))</f>
        <v>-</v>
      </c>
      <c r="K1315" s="302"/>
      <c r="L1315" s="146" t="str">
        <f>IF($K1315="","-",_xlfn.XLOOKUP($K1315,Obj.Meta!$A:$A,Obj.Meta!$D:$D,"-",0,1))</f>
        <v>-</v>
      </c>
      <c r="M1315" s="300" t="str">
        <f>IF($K1315="","-",_xlfn.XLOOKUP($K1315,Obj.Meta!$A:$A,Obj.Meta!$F:$F,"-",0,1))</f>
        <v>-</v>
      </c>
      <c r="N1315" s="337" t="str">
        <f t="shared" si="41"/>
        <v>---</v>
      </c>
      <c r="O1315" s="333"/>
      <c r="P1315" s="54"/>
      <c r="Q1315" s="52"/>
      <c r="R1315" s="34"/>
      <c r="S1315" s="53"/>
      <c r="T1315" s="208"/>
      <c r="U1315" s="726"/>
      <c r="V1315" s="206"/>
      <c r="W1315" s="206"/>
      <c r="X1315" s="678"/>
      <c r="Y1315" s="34"/>
      <c r="Z1315" s="610"/>
      <c r="AA1315" s="608"/>
    </row>
    <row r="1316" spans="1:27">
      <c r="A1316" s="145" t="str">
        <f t="shared" si="40"/>
        <v>-</v>
      </c>
      <c r="B1316" s="146" t="str">
        <f>_xlfn.XLOOKUP($A1316,Dept.Meta!$A:$A,Dept.Meta!$F:$F,"-",0,1)</f>
        <v>-</v>
      </c>
      <c r="C1316" s="629" t="str">
        <f>_xlfn.XLOOKUP(_xlfn.CONCAT($G1316,"-",$I1316),Div.Meta!$H:$H,Div.Meta!$C:$C,"-",0,1)</f>
        <v>-</v>
      </c>
      <c r="D1316" s="302"/>
      <c r="E1316" s="146" t="str">
        <f>IF($D1316="","-",_xlfn.XLOOKUP($D1316,Fund.Meta!$A:$A,Fund.Meta!$D:$D,"-",0,1))</f>
        <v>-</v>
      </c>
      <c r="F1316" s="303" t="str">
        <f>IF($D1316="","-",_xlfn.XLOOKUP($D1316,Fund.Meta!$A:$A,Fund.Meta!$E:$E,"-",0,1))</f>
        <v>-</v>
      </c>
      <c r="G1316" s="334"/>
      <c r="H1316" s="303" t="str">
        <f>IF($G1316="","-",_xlfn.XLOOKUP($G1316,Appr.Meta!$A:$A,Appr.Meta!$D:$D,"-",0,1))</f>
        <v>-</v>
      </c>
      <c r="I1316" s="302"/>
      <c r="J1316" s="303" t="str">
        <f>IF($I1316="","-",_xlfn.XLOOKUP($I1316,'CC.Meta'!$A:$A,'CC.Meta'!$D:$D,"-",0,1))</f>
        <v>-</v>
      </c>
      <c r="K1316" s="302"/>
      <c r="L1316" s="146" t="str">
        <f>IF($K1316="","-",_xlfn.XLOOKUP($K1316,Obj.Meta!$A:$A,Obj.Meta!$D:$D,"-",0,1))</f>
        <v>-</v>
      </c>
      <c r="M1316" s="300" t="str">
        <f>IF($K1316="","-",_xlfn.XLOOKUP($K1316,Obj.Meta!$A:$A,Obj.Meta!$F:$F,"-",0,1))</f>
        <v>-</v>
      </c>
      <c r="N1316" s="337" t="str">
        <f t="shared" si="41"/>
        <v>---</v>
      </c>
      <c r="O1316" s="333"/>
      <c r="P1316" s="54"/>
      <c r="Q1316" s="52"/>
      <c r="R1316" s="34"/>
      <c r="S1316" s="53"/>
      <c r="T1316" s="208"/>
      <c r="U1316" s="726"/>
      <c r="V1316" s="206"/>
      <c r="W1316" s="206"/>
      <c r="X1316" s="678"/>
      <c r="Y1316" s="34"/>
      <c r="Z1316" s="610"/>
      <c r="AA1316" s="608"/>
    </row>
    <row r="1317" spans="1:27">
      <c r="A1317" s="145" t="str">
        <f t="shared" si="40"/>
        <v>-</v>
      </c>
      <c r="B1317" s="146" t="str">
        <f>_xlfn.XLOOKUP($A1317,Dept.Meta!$A:$A,Dept.Meta!$F:$F,"-",0,1)</f>
        <v>-</v>
      </c>
      <c r="C1317" s="629" t="str">
        <f>_xlfn.XLOOKUP(_xlfn.CONCAT($G1317,"-",$I1317),Div.Meta!$H:$H,Div.Meta!$C:$C,"-",0,1)</f>
        <v>-</v>
      </c>
      <c r="D1317" s="302"/>
      <c r="E1317" s="146" t="str">
        <f>IF($D1317="","-",_xlfn.XLOOKUP($D1317,Fund.Meta!$A:$A,Fund.Meta!$D:$D,"-",0,1))</f>
        <v>-</v>
      </c>
      <c r="F1317" s="303" t="str">
        <f>IF($D1317="","-",_xlfn.XLOOKUP($D1317,Fund.Meta!$A:$A,Fund.Meta!$E:$E,"-",0,1))</f>
        <v>-</v>
      </c>
      <c r="G1317" s="334"/>
      <c r="H1317" s="303" t="str">
        <f>IF($G1317="","-",_xlfn.XLOOKUP($G1317,Appr.Meta!$A:$A,Appr.Meta!$D:$D,"-",0,1))</f>
        <v>-</v>
      </c>
      <c r="I1317" s="302"/>
      <c r="J1317" s="303" t="str">
        <f>IF($I1317="","-",_xlfn.XLOOKUP($I1317,'CC.Meta'!$A:$A,'CC.Meta'!$D:$D,"-",0,1))</f>
        <v>-</v>
      </c>
      <c r="K1317" s="302"/>
      <c r="L1317" s="146" t="str">
        <f>IF($K1317="","-",_xlfn.XLOOKUP($K1317,Obj.Meta!$A:$A,Obj.Meta!$D:$D,"-",0,1))</f>
        <v>-</v>
      </c>
      <c r="M1317" s="300" t="str">
        <f>IF($K1317="","-",_xlfn.XLOOKUP($K1317,Obj.Meta!$A:$A,Obj.Meta!$F:$F,"-",0,1))</f>
        <v>-</v>
      </c>
      <c r="N1317" s="337" t="str">
        <f t="shared" si="41"/>
        <v>---</v>
      </c>
      <c r="O1317" s="333"/>
      <c r="P1317" s="54"/>
      <c r="Q1317" s="52"/>
      <c r="R1317" s="34"/>
      <c r="S1317" s="53"/>
      <c r="T1317" s="208"/>
      <c r="U1317" s="726"/>
      <c r="V1317" s="206"/>
      <c r="W1317" s="206"/>
      <c r="X1317" s="678"/>
      <c r="Y1317" s="34"/>
      <c r="Z1317" s="610"/>
      <c r="AA1317" s="608"/>
    </row>
    <row r="1318" spans="1:27">
      <c r="A1318" s="145" t="str">
        <f t="shared" si="40"/>
        <v>-</v>
      </c>
      <c r="B1318" s="146" t="str">
        <f>_xlfn.XLOOKUP($A1318,Dept.Meta!$A:$A,Dept.Meta!$F:$F,"-",0,1)</f>
        <v>-</v>
      </c>
      <c r="C1318" s="629" t="str">
        <f>_xlfn.XLOOKUP(_xlfn.CONCAT($G1318,"-",$I1318),Div.Meta!$H:$H,Div.Meta!$C:$C,"-",0,1)</f>
        <v>-</v>
      </c>
      <c r="D1318" s="302"/>
      <c r="E1318" s="146" t="str">
        <f>IF($D1318="","-",_xlfn.XLOOKUP($D1318,Fund.Meta!$A:$A,Fund.Meta!$D:$D,"-",0,1))</f>
        <v>-</v>
      </c>
      <c r="F1318" s="303" t="str">
        <f>IF($D1318="","-",_xlfn.XLOOKUP($D1318,Fund.Meta!$A:$A,Fund.Meta!$E:$E,"-",0,1))</f>
        <v>-</v>
      </c>
      <c r="G1318" s="334"/>
      <c r="H1318" s="303" t="str">
        <f>IF($G1318="","-",_xlfn.XLOOKUP($G1318,Appr.Meta!$A:$A,Appr.Meta!$D:$D,"-",0,1))</f>
        <v>-</v>
      </c>
      <c r="I1318" s="302"/>
      <c r="J1318" s="303" t="str">
        <f>IF($I1318="","-",_xlfn.XLOOKUP($I1318,'CC.Meta'!$A:$A,'CC.Meta'!$D:$D,"-",0,1))</f>
        <v>-</v>
      </c>
      <c r="K1318" s="302"/>
      <c r="L1318" s="146" t="str">
        <f>IF($K1318="","-",_xlfn.XLOOKUP($K1318,Obj.Meta!$A:$A,Obj.Meta!$D:$D,"-",0,1))</f>
        <v>-</v>
      </c>
      <c r="M1318" s="300" t="str">
        <f>IF($K1318="","-",_xlfn.XLOOKUP($K1318,Obj.Meta!$A:$A,Obj.Meta!$F:$F,"-",0,1))</f>
        <v>-</v>
      </c>
      <c r="N1318" s="337" t="str">
        <f t="shared" si="41"/>
        <v>---</v>
      </c>
      <c r="O1318" s="333"/>
      <c r="P1318" s="54"/>
      <c r="Q1318" s="52"/>
      <c r="R1318" s="34"/>
      <c r="S1318" s="53"/>
      <c r="T1318" s="208"/>
      <c r="U1318" s="726"/>
      <c r="V1318" s="206"/>
      <c r="W1318" s="206"/>
      <c r="X1318" s="678"/>
      <c r="Y1318" s="34"/>
      <c r="Z1318" s="610"/>
      <c r="AA1318" s="608"/>
    </row>
    <row r="1319" spans="1:27">
      <c r="A1319" s="145" t="str">
        <f t="shared" si="40"/>
        <v>-</v>
      </c>
      <c r="B1319" s="146" t="str">
        <f>_xlfn.XLOOKUP($A1319,Dept.Meta!$A:$A,Dept.Meta!$F:$F,"-",0,1)</f>
        <v>-</v>
      </c>
      <c r="C1319" s="629" t="str">
        <f>_xlfn.XLOOKUP(_xlfn.CONCAT($G1319,"-",$I1319),Div.Meta!$H:$H,Div.Meta!$C:$C,"-",0,1)</f>
        <v>-</v>
      </c>
      <c r="D1319" s="302"/>
      <c r="E1319" s="146" t="str">
        <f>IF($D1319="","-",_xlfn.XLOOKUP($D1319,Fund.Meta!$A:$A,Fund.Meta!$D:$D,"-",0,1))</f>
        <v>-</v>
      </c>
      <c r="F1319" s="303" t="str">
        <f>IF($D1319="","-",_xlfn.XLOOKUP($D1319,Fund.Meta!$A:$A,Fund.Meta!$E:$E,"-",0,1))</f>
        <v>-</v>
      </c>
      <c r="G1319" s="334"/>
      <c r="H1319" s="303" t="str">
        <f>IF($G1319="","-",_xlfn.XLOOKUP($G1319,Appr.Meta!$A:$A,Appr.Meta!$D:$D,"-",0,1))</f>
        <v>-</v>
      </c>
      <c r="I1319" s="302"/>
      <c r="J1319" s="303" t="str">
        <f>IF($I1319="","-",_xlfn.XLOOKUP($I1319,'CC.Meta'!$A:$A,'CC.Meta'!$D:$D,"-",0,1))</f>
        <v>-</v>
      </c>
      <c r="K1319" s="302"/>
      <c r="L1319" s="146" t="str">
        <f>IF($K1319="","-",_xlfn.XLOOKUP($K1319,Obj.Meta!$A:$A,Obj.Meta!$D:$D,"-",0,1))</f>
        <v>-</v>
      </c>
      <c r="M1319" s="300" t="str">
        <f>IF($K1319="","-",_xlfn.XLOOKUP($K1319,Obj.Meta!$A:$A,Obj.Meta!$F:$F,"-",0,1))</f>
        <v>-</v>
      </c>
      <c r="N1319" s="337" t="str">
        <f t="shared" si="41"/>
        <v>---</v>
      </c>
      <c r="O1319" s="333"/>
      <c r="P1319" s="54"/>
      <c r="Q1319" s="52"/>
      <c r="R1319" s="34"/>
      <c r="S1319" s="53"/>
      <c r="T1319" s="208"/>
      <c r="U1319" s="726"/>
      <c r="V1319" s="206"/>
      <c r="W1319" s="206"/>
      <c r="X1319" s="678"/>
      <c r="Y1319" s="34"/>
      <c r="Z1319" s="610"/>
      <c r="AA1319" s="608"/>
    </row>
    <row r="1320" spans="1:27">
      <c r="A1320" s="145" t="str">
        <f t="shared" si="40"/>
        <v>-</v>
      </c>
      <c r="B1320" s="146" t="str">
        <f>_xlfn.XLOOKUP($A1320,Dept.Meta!$A:$A,Dept.Meta!$F:$F,"-",0,1)</f>
        <v>-</v>
      </c>
      <c r="C1320" s="629" t="str">
        <f>_xlfn.XLOOKUP(_xlfn.CONCAT($G1320,"-",$I1320),Div.Meta!$H:$H,Div.Meta!$C:$C,"-",0,1)</f>
        <v>-</v>
      </c>
      <c r="D1320" s="302"/>
      <c r="E1320" s="146" t="str">
        <f>IF($D1320="","-",_xlfn.XLOOKUP($D1320,Fund.Meta!$A:$A,Fund.Meta!$D:$D,"-",0,1))</f>
        <v>-</v>
      </c>
      <c r="F1320" s="303" t="str">
        <f>IF($D1320="","-",_xlfn.XLOOKUP($D1320,Fund.Meta!$A:$A,Fund.Meta!$E:$E,"-",0,1))</f>
        <v>-</v>
      </c>
      <c r="G1320" s="334"/>
      <c r="H1320" s="303" t="str">
        <f>IF($G1320="","-",_xlfn.XLOOKUP($G1320,Appr.Meta!$A:$A,Appr.Meta!$D:$D,"-",0,1))</f>
        <v>-</v>
      </c>
      <c r="I1320" s="302"/>
      <c r="J1320" s="303" t="str">
        <f>IF($I1320="","-",_xlfn.XLOOKUP($I1320,'CC.Meta'!$A:$A,'CC.Meta'!$D:$D,"-",0,1))</f>
        <v>-</v>
      </c>
      <c r="K1320" s="302"/>
      <c r="L1320" s="146" t="str">
        <f>IF($K1320="","-",_xlfn.XLOOKUP($K1320,Obj.Meta!$A:$A,Obj.Meta!$D:$D,"-",0,1))</f>
        <v>-</v>
      </c>
      <c r="M1320" s="300" t="str">
        <f>IF($K1320="","-",_xlfn.XLOOKUP($K1320,Obj.Meta!$A:$A,Obj.Meta!$F:$F,"-",0,1))</f>
        <v>-</v>
      </c>
      <c r="N1320" s="337" t="str">
        <f t="shared" si="41"/>
        <v>---</v>
      </c>
      <c r="O1320" s="333"/>
      <c r="P1320" s="54"/>
      <c r="Q1320" s="52"/>
      <c r="R1320" s="34"/>
      <c r="S1320" s="53"/>
      <c r="T1320" s="208"/>
      <c r="U1320" s="726"/>
      <c r="V1320" s="206"/>
      <c r="W1320" s="206"/>
      <c r="X1320" s="678"/>
      <c r="Y1320" s="34"/>
      <c r="Z1320" s="610"/>
      <c r="AA1320" s="608"/>
    </row>
    <row r="1321" spans="1:27">
      <c r="A1321" s="145" t="str">
        <f t="shared" si="40"/>
        <v>-</v>
      </c>
      <c r="B1321" s="146" t="str">
        <f>_xlfn.XLOOKUP($A1321,Dept.Meta!$A:$A,Dept.Meta!$F:$F,"-",0,1)</f>
        <v>-</v>
      </c>
      <c r="C1321" s="629" t="str">
        <f>_xlfn.XLOOKUP(_xlfn.CONCAT($G1321,"-",$I1321),Div.Meta!$H:$H,Div.Meta!$C:$C,"-",0,1)</f>
        <v>-</v>
      </c>
      <c r="D1321" s="302"/>
      <c r="E1321" s="146" t="str">
        <f>IF($D1321="","-",_xlfn.XLOOKUP($D1321,Fund.Meta!$A:$A,Fund.Meta!$D:$D,"-",0,1))</f>
        <v>-</v>
      </c>
      <c r="F1321" s="303" t="str">
        <f>IF($D1321="","-",_xlfn.XLOOKUP($D1321,Fund.Meta!$A:$A,Fund.Meta!$E:$E,"-",0,1))</f>
        <v>-</v>
      </c>
      <c r="G1321" s="334"/>
      <c r="H1321" s="303" t="str">
        <f>IF($G1321="","-",_xlfn.XLOOKUP($G1321,Appr.Meta!$A:$A,Appr.Meta!$D:$D,"-",0,1))</f>
        <v>-</v>
      </c>
      <c r="I1321" s="302"/>
      <c r="J1321" s="303" t="str">
        <f>IF($I1321="","-",_xlfn.XLOOKUP($I1321,'CC.Meta'!$A:$A,'CC.Meta'!$D:$D,"-",0,1))</f>
        <v>-</v>
      </c>
      <c r="K1321" s="302"/>
      <c r="L1321" s="146" t="str">
        <f>IF($K1321="","-",_xlfn.XLOOKUP($K1321,Obj.Meta!$A:$A,Obj.Meta!$D:$D,"-",0,1))</f>
        <v>-</v>
      </c>
      <c r="M1321" s="300" t="str">
        <f>IF($K1321="","-",_xlfn.XLOOKUP($K1321,Obj.Meta!$A:$A,Obj.Meta!$F:$F,"-",0,1))</f>
        <v>-</v>
      </c>
      <c r="N1321" s="337" t="str">
        <f t="shared" si="41"/>
        <v>---</v>
      </c>
      <c r="O1321" s="333"/>
      <c r="P1321" s="54"/>
      <c r="Q1321" s="52"/>
      <c r="R1321" s="34"/>
      <c r="S1321" s="53"/>
      <c r="T1321" s="208"/>
      <c r="U1321" s="726"/>
      <c r="V1321" s="206"/>
      <c r="W1321" s="206"/>
      <c r="X1321" s="678"/>
      <c r="Y1321" s="34"/>
      <c r="Z1321" s="610"/>
      <c r="AA1321" s="608"/>
    </row>
    <row r="1322" spans="1:27">
      <c r="A1322" s="145" t="str">
        <f t="shared" si="40"/>
        <v>-</v>
      </c>
      <c r="B1322" s="146" t="str">
        <f>_xlfn.XLOOKUP($A1322,Dept.Meta!$A:$A,Dept.Meta!$F:$F,"-",0,1)</f>
        <v>-</v>
      </c>
      <c r="C1322" s="629" t="str">
        <f>_xlfn.XLOOKUP(_xlfn.CONCAT($G1322,"-",$I1322),Div.Meta!$H:$H,Div.Meta!$C:$C,"-",0,1)</f>
        <v>-</v>
      </c>
      <c r="D1322" s="302"/>
      <c r="E1322" s="146" t="str">
        <f>IF($D1322="","-",_xlfn.XLOOKUP($D1322,Fund.Meta!$A:$A,Fund.Meta!$D:$D,"-",0,1))</f>
        <v>-</v>
      </c>
      <c r="F1322" s="303" t="str">
        <f>IF($D1322="","-",_xlfn.XLOOKUP($D1322,Fund.Meta!$A:$A,Fund.Meta!$E:$E,"-",0,1))</f>
        <v>-</v>
      </c>
      <c r="G1322" s="334"/>
      <c r="H1322" s="303" t="str">
        <f>IF($G1322="","-",_xlfn.XLOOKUP($G1322,Appr.Meta!$A:$A,Appr.Meta!$D:$D,"-",0,1))</f>
        <v>-</v>
      </c>
      <c r="I1322" s="302"/>
      <c r="J1322" s="303" t="str">
        <f>IF($I1322="","-",_xlfn.XLOOKUP($I1322,'CC.Meta'!$A:$A,'CC.Meta'!$D:$D,"-",0,1))</f>
        <v>-</v>
      </c>
      <c r="K1322" s="302"/>
      <c r="L1322" s="146" t="str">
        <f>IF($K1322="","-",_xlfn.XLOOKUP($K1322,Obj.Meta!$A:$A,Obj.Meta!$D:$D,"-",0,1))</f>
        <v>-</v>
      </c>
      <c r="M1322" s="300" t="str">
        <f>IF($K1322="","-",_xlfn.XLOOKUP($K1322,Obj.Meta!$A:$A,Obj.Meta!$F:$F,"-",0,1))</f>
        <v>-</v>
      </c>
      <c r="N1322" s="337" t="str">
        <f t="shared" si="41"/>
        <v>---</v>
      </c>
      <c r="O1322" s="333"/>
      <c r="P1322" s="54"/>
      <c r="Q1322" s="52"/>
      <c r="R1322" s="34"/>
      <c r="S1322" s="53"/>
      <c r="T1322" s="208"/>
      <c r="U1322" s="726"/>
      <c r="V1322" s="206"/>
      <c r="W1322" s="206"/>
      <c r="X1322" s="678"/>
      <c r="Y1322" s="34"/>
      <c r="Z1322" s="610"/>
      <c r="AA1322" s="608"/>
    </row>
    <row r="1323" spans="1:27">
      <c r="A1323" s="145" t="str">
        <f t="shared" si="40"/>
        <v>-</v>
      </c>
      <c r="B1323" s="146" t="str">
        <f>_xlfn.XLOOKUP($A1323,Dept.Meta!$A:$A,Dept.Meta!$F:$F,"-",0,1)</f>
        <v>-</v>
      </c>
      <c r="C1323" s="629" t="str">
        <f>_xlfn.XLOOKUP(_xlfn.CONCAT($G1323,"-",$I1323),Div.Meta!$H:$H,Div.Meta!$C:$C,"-",0,1)</f>
        <v>-</v>
      </c>
      <c r="D1323" s="302"/>
      <c r="E1323" s="146" t="str">
        <f>IF($D1323="","-",_xlfn.XLOOKUP($D1323,Fund.Meta!$A:$A,Fund.Meta!$D:$D,"-",0,1))</f>
        <v>-</v>
      </c>
      <c r="F1323" s="303" t="str">
        <f>IF($D1323="","-",_xlfn.XLOOKUP($D1323,Fund.Meta!$A:$A,Fund.Meta!$E:$E,"-",0,1))</f>
        <v>-</v>
      </c>
      <c r="G1323" s="334"/>
      <c r="H1323" s="303" t="str">
        <f>IF($G1323="","-",_xlfn.XLOOKUP($G1323,Appr.Meta!$A:$A,Appr.Meta!$D:$D,"-",0,1))</f>
        <v>-</v>
      </c>
      <c r="I1323" s="302"/>
      <c r="J1323" s="303" t="str">
        <f>IF($I1323="","-",_xlfn.XLOOKUP($I1323,'CC.Meta'!$A:$A,'CC.Meta'!$D:$D,"-",0,1))</f>
        <v>-</v>
      </c>
      <c r="K1323" s="302"/>
      <c r="L1323" s="146" t="str">
        <f>IF($K1323="","-",_xlfn.XLOOKUP($K1323,Obj.Meta!$A:$A,Obj.Meta!$D:$D,"-",0,1))</f>
        <v>-</v>
      </c>
      <c r="M1323" s="300" t="str">
        <f>IF($K1323="","-",_xlfn.XLOOKUP($K1323,Obj.Meta!$A:$A,Obj.Meta!$F:$F,"-",0,1))</f>
        <v>-</v>
      </c>
      <c r="N1323" s="337" t="str">
        <f t="shared" si="41"/>
        <v>---</v>
      </c>
      <c r="O1323" s="333"/>
      <c r="P1323" s="54"/>
      <c r="Q1323" s="52"/>
      <c r="R1323" s="34"/>
      <c r="S1323" s="53"/>
      <c r="T1323" s="208"/>
      <c r="U1323" s="726"/>
      <c r="V1323" s="206"/>
      <c r="W1323" s="206"/>
      <c r="X1323" s="678"/>
      <c r="Y1323" s="34"/>
      <c r="Z1323" s="610"/>
      <c r="AA1323" s="608"/>
    </row>
    <row r="1324" spans="1:27">
      <c r="A1324" s="145" t="str">
        <f t="shared" si="40"/>
        <v>-</v>
      </c>
      <c r="B1324" s="146" t="str">
        <f>_xlfn.XLOOKUP($A1324,Dept.Meta!$A:$A,Dept.Meta!$F:$F,"-",0,1)</f>
        <v>-</v>
      </c>
      <c r="C1324" s="629" t="str">
        <f>_xlfn.XLOOKUP(_xlfn.CONCAT($G1324,"-",$I1324),Div.Meta!$H:$H,Div.Meta!$C:$C,"-",0,1)</f>
        <v>-</v>
      </c>
      <c r="D1324" s="302"/>
      <c r="E1324" s="146" t="str">
        <f>IF($D1324="","-",_xlfn.XLOOKUP($D1324,Fund.Meta!$A:$A,Fund.Meta!$D:$D,"-",0,1))</f>
        <v>-</v>
      </c>
      <c r="F1324" s="303" t="str">
        <f>IF($D1324="","-",_xlfn.XLOOKUP($D1324,Fund.Meta!$A:$A,Fund.Meta!$E:$E,"-",0,1))</f>
        <v>-</v>
      </c>
      <c r="G1324" s="334"/>
      <c r="H1324" s="303" t="str">
        <f>IF($G1324="","-",_xlfn.XLOOKUP($G1324,Appr.Meta!$A:$A,Appr.Meta!$D:$D,"-",0,1))</f>
        <v>-</v>
      </c>
      <c r="I1324" s="302"/>
      <c r="J1324" s="303" t="str">
        <f>IF($I1324="","-",_xlfn.XLOOKUP($I1324,'CC.Meta'!$A:$A,'CC.Meta'!$D:$D,"-",0,1))</f>
        <v>-</v>
      </c>
      <c r="K1324" s="302"/>
      <c r="L1324" s="146" t="str">
        <f>IF($K1324="","-",_xlfn.XLOOKUP($K1324,Obj.Meta!$A:$A,Obj.Meta!$D:$D,"-",0,1))</f>
        <v>-</v>
      </c>
      <c r="M1324" s="300" t="str">
        <f>IF($K1324="","-",_xlfn.XLOOKUP($K1324,Obj.Meta!$A:$A,Obj.Meta!$F:$F,"-",0,1))</f>
        <v>-</v>
      </c>
      <c r="N1324" s="337" t="str">
        <f t="shared" si="41"/>
        <v>---</v>
      </c>
      <c r="O1324" s="333"/>
      <c r="P1324" s="54"/>
      <c r="Q1324" s="52"/>
      <c r="R1324" s="34"/>
      <c r="S1324" s="53"/>
      <c r="T1324" s="208"/>
      <c r="U1324" s="726"/>
      <c r="V1324" s="206"/>
      <c r="W1324" s="206"/>
      <c r="X1324" s="678"/>
      <c r="Y1324" s="34"/>
      <c r="Z1324" s="610"/>
      <c r="AA1324" s="608"/>
    </row>
    <row r="1325" spans="1:27">
      <c r="A1325" s="145" t="str">
        <f t="shared" si="40"/>
        <v>-</v>
      </c>
      <c r="B1325" s="146" t="str">
        <f>_xlfn.XLOOKUP($A1325,Dept.Meta!$A:$A,Dept.Meta!$F:$F,"-",0,1)</f>
        <v>-</v>
      </c>
      <c r="C1325" s="629" t="str">
        <f>_xlfn.XLOOKUP(_xlfn.CONCAT($G1325,"-",$I1325),Div.Meta!$H:$H,Div.Meta!$C:$C,"-",0,1)</f>
        <v>-</v>
      </c>
      <c r="D1325" s="302"/>
      <c r="E1325" s="146" t="str">
        <f>IF($D1325="","-",_xlfn.XLOOKUP($D1325,Fund.Meta!$A:$A,Fund.Meta!$D:$D,"-",0,1))</f>
        <v>-</v>
      </c>
      <c r="F1325" s="303" t="str">
        <f>IF($D1325="","-",_xlfn.XLOOKUP($D1325,Fund.Meta!$A:$A,Fund.Meta!$E:$E,"-",0,1))</f>
        <v>-</v>
      </c>
      <c r="G1325" s="334"/>
      <c r="H1325" s="303" t="str">
        <f>IF($G1325="","-",_xlfn.XLOOKUP($G1325,Appr.Meta!$A:$A,Appr.Meta!$D:$D,"-",0,1))</f>
        <v>-</v>
      </c>
      <c r="I1325" s="302"/>
      <c r="J1325" s="303" t="str">
        <f>IF($I1325="","-",_xlfn.XLOOKUP($I1325,'CC.Meta'!$A:$A,'CC.Meta'!$D:$D,"-",0,1))</f>
        <v>-</v>
      </c>
      <c r="K1325" s="302"/>
      <c r="L1325" s="146" t="str">
        <f>IF($K1325="","-",_xlfn.XLOOKUP($K1325,Obj.Meta!$A:$A,Obj.Meta!$D:$D,"-",0,1))</f>
        <v>-</v>
      </c>
      <c r="M1325" s="300" t="str">
        <f>IF($K1325="","-",_xlfn.XLOOKUP($K1325,Obj.Meta!$A:$A,Obj.Meta!$F:$F,"-",0,1))</f>
        <v>-</v>
      </c>
      <c r="N1325" s="337" t="str">
        <f t="shared" si="41"/>
        <v>---</v>
      </c>
      <c r="O1325" s="333"/>
      <c r="P1325" s="54"/>
      <c r="Q1325" s="52"/>
      <c r="R1325" s="34"/>
      <c r="S1325" s="53"/>
      <c r="T1325" s="208"/>
      <c r="U1325" s="726"/>
      <c r="V1325" s="206"/>
      <c r="W1325" s="206"/>
      <c r="X1325" s="678"/>
      <c r="Y1325" s="34"/>
      <c r="Z1325" s="610"/>
      <c r="AA1325" s="608"/>
    </row>
    <row r="1326" spans="1:27">
      <c r="A1326" s="145" t="str">
        <f t="shared" si="40"/>
        <v>-</v>
      </c>
      <c r="B1326" s="146" t="str">
        <f>_xlfn.XLOOKUP($A1326,Dept.Meta!$A:$A,Dept.Meta!$F:$F,"-",0,1)</f>
        <v>-</v>
      </c>
      <c r="C1326" s="629" t="str">
        <f>_xlfn.XLOOKUP(_xlfn.CONCAT($G1326,"-",$I1326),Div.Meta!$H:$H,Div.Meta!$C:$C,"-",0,1)</f>
        <v>-</v>
      </c>
      <c r="D1326" s="302"/>
      <c r="E1326" s="146" t="str">
        <f>IF($D1326="","-",_xlfn.XLOOKUP($D1326,Fund.Meta!$A:$A,Fund.Meta!$D:$D,"-",0,1))</f>
        <v>-</v>
      </c>
      <c r="F1326" s="303" t="str">
        <f>IF($D1326="","-",_xlfn.XLOOKUP($D1326,Fund.Meta!$A:$A,Fund.Meta!$E:$E,"-",0,1))</f>
        <v>-</v>
      </c>
      <c r="G1326" s="334"/>
      <c r="H1326" s="303" t="str">
        <f>IF($G1326="","-",_xlfn.XLOOKUP($G1326,Appr.Meta!$A:$A,Appr.Meta!$D:$D,"-",0,1))</f>
        <v>-</v>
      </c>
      <c r="I1326" s="302"/>
      <c r="J1326" s="303" t="str">
        <f>IF($I1326="","-",_xlfn.XLOOKUP($I1326,'CC.Meta'!$A:$A,'CC.Meta'!$D:$D,"-",0,1))</f>
        <v>-</v>
      </c>
      <c r="K1326" s="302"/>
      <c r="L1326" s="146" t="str">
        <f>IF($K1326="","-",_xlfn.XLOOKUP($K1326,Obj.Meta!$A:$A,Obj.Meta!$D:$D,"-",0,1))</f>
        <v>-</v>
      </c>
      <c r="M1326" s="300" t="str">
        <f>IF($K1326="","-",_xlfn.XLOOKUP($K1326,Obj.Meta!$A:$A,Obj.Meta!$F:$F,"-",0,1))</f>
        <v>-</v>
      </c>
      <c r="N1326" s="337" t="str">
        <f t="shared" si="41"/>
        <v>---</v>
      </c>
      <c r="O1326" s="333"/>
      <c r="P1326" s="54"/>
      <c r="Q1326" s="52"/>
      <c r="R1326" s="34"/>
      <c r="S1326" s="53"/>
      <c r="T1326" s="208"/>
      <c r="U1326" s="726"/>
      <c r="V1326" s="206"/>
      <c r="W1326" s="206"/>
      <c r="X1326" s="678"/>
      <c r="Y1326" s="34"/>
      <c r="Z1326" s="610"/>
      <c r="AA1326" s="608"/>
    </row>
    <row r="1327" spans="1:27">
      <c r="A1327" s="145" t="str">
        <f t="shared" si="40"/>
        <v>-</v>
      </c>
      <c r="B1327" s="146" t="str">
        <f>_xlfn.XLOOKUP($A1327,Dept.Meta!$A:$A,Dept.Meta!$F:$F,"-",0,1)</f>
        <v>-</v>
      </c>
      <c r="C1327" s="629" t="str">
        <f>_xlfn.XLOOKUP(_xlfn.CONCAT($G1327,"-",$I1327),Div.Meta!$H:$H,Div.Meta!$C:$C,"-",0,1)</f>
        <v>-</v>
      </c>
      <c r="D1327" s="302"/>
      <c r="E1327" s="146" t="str">
        <f>IF($D1327="","-",_xlfn.XLOOKUP($D1327,Fund.Meta!$A:$A,Fund.Meta!$D:$D,"-",0,1))</f>
        <v>-</v>
      </c>
      <c r="F1327" s="303" t="str">
        <f>IF($D1327="","-",_xlfn.XLOOKUP($D1327,Fund.Meta!$A:$A,Fund.Meta!$E:$E,"-",0,1))</f>
        <v>-</v>
      </c>
      <c r="G1327" s="334"/>
      <c r="H1327" s="303" t="str">
        <f>IF($G1327="","-",_xlfn.XLOOKUP($G1327,Appr.Meta!$A:$A,Appr.Meta!$D:$D,"-",0,1))</f>
        <v>-</v>
      </c>
      <c r="I1327" s="302"/>
      <c r="J1327" s="303" t="str">
        <f>IF($I1327="","-",_xlfn.XLOOKUP($I1327,'CC.Meta'!$A:$A,'CC.Meta'!$D:$D,"-",0,1))</f>
        <v>-</v>
      </c>
      <c r="K1327" s="302"/>
      <c r="L1327" s="146" t="str">
        <f>IF($K1327="","-",_xlfn.XLOOKUP($K1327,Obj.Meta!$A:$A,Obj.Meta!$D:$D,"-",0,1))</f>
        <v>-</v>
      </c>
      <c r="M1327" s="300" t="str">
        <f>IF($K1327="","-",_xlfn.XLOOKUP($K1327,Obj.Meta!$A:$A,Obj.Meta!$F:$F,"-",0,1))</f>
        <v>-</v>
      </c>
      <c r="N1327" s="337" t="str">
        <f t="shared" si="41"/>
        <v>---</v>
      </c>
      <c r="O1327" s="333"/>
      <c r="P1327" s="54"/>
      <c r="Q1327" s="52"/>
      <c r="R1327" s="34"/>
      <c r="S1327" s="53"/>
      <c r="T1327" s="208"/>
      <c r="U1327" s="726"/>
      <c r="V1327" s="206"/>
      <c r="W1327" s="206"/>
      <c r="X1327" s="678"/>
      <c r="Y1327" s="34"/>
      <c r="Z1327" s="610"/>
      <c r="AA1327" s="608"/>
    </row>
    <row r="1328" spans="1:27">
      <c r="A1328" s="145" t="str">
        <f t="shared" si="40"/>
        <v>-</v>
      </c>
      <c r="B1328" s="146" t="str">
        <f>_xlfn.XLOOKUP($A1328,Dept.Meta!$A:$A,Dept.Meta!$F:$F,"-",0,1)</f>
        <v>-</v>
      </c>
      <c r="C1328" s="629" t="str">
        <f>_xlfn.XLOOKUP(_xlfn.CONCAT($G1328,"-",$I1328),Div.Meta!$H:$H,Div.Meta!$C:$C,"-",0,1)</f>
        <v>-</v>
      </c>
      <c r="D1328" s="302"/>
      <c r="E1328" s="146" t="str">
        <f>IF($D1328="","-",_xlfn.XLOOKUP($D1328,Fund.Meta!$A:$A,Fund.Meta!$D:$D,"-",0,1))</f>
        <v>-</v>
      </c>
      <c r="F1328" s="303" t="str">
        <f>IF($D1328="","-",_xlfn.XLOOKUP($D1328,Fund.Meta!$A:$A,Fund.Meta!$E:$E,"-",0,1))</f>
        <v>-</v>
      </c>
      <c r="G1328" s="334"/>
      <c r="H1328" s="303" t="str">
        <f>IF($G1328="","-",_xlfn.XLOOKUP($G1328,Appr.Meta!$A:$A,Appr.Meta!$D:$D,"-",0,1))</f>
        <v>-</v>
      </c>
      <c r="I1328" s="302"/>
      <c r="J1328" s="303" t="str">
        <f>IF($I1328="","-",_xlfn.XLOOKUP($I1328,'CC.Meta'!$A:$A,'CC.Meta'!$D:$D,"-",0,1))</f>
        <v>-</v>
      </c>
      <c r="K1328" s="302"/>
      <c r="L1328" s="146" t="str">
        <f>IF($K1328="","-",_xlfn.XLOOKUP($K1328,Obj.Meta!$A:$A,Obj.Meta!$D:$D,"-",0,1))</f>
        <v>-</v>
      </c>
      <c r="M1328" s="300" t="str">
        <f>IF($K1328="","-",_xlfn.XLOOKUP($K1328,Obj.Meta!$A:$A,Obj.Meta!$F:$F,"-",0,1))</f>
        <v>-</v>
      </c>
      <c r="N1328" s="337" t="str">
        <f t="shared" si="41"/>
        <v>---</v>
      </c>
      <c r="O1328" s="333"/>
      <c r="P1328" s="54"/>
      <c r="Q1328" s="52"/>
      <c r="R1328" s="34"/>
      <c r="S1328" s="53"/>
      <c r="T1328" s="208"/>
      <c r="U1328" s="726"/>
      <c r="V1328" s="206"/>
      <c r="W1328" s="206"/>
      <c r="X1328" s="678"/>
      <c r="Y1328" s="34"/>
      <c r="Z1328" s="610"/>
      <c r="AA1328" s="608"/>
    </row>
    <row r="1329" spans="1:27">
      <c r="A1329" s="145" t="str">
        <f t="shared" si="40"/>
        <v>-</v>
      </c>
      <c r="B1329" s="146" t="str">
        <f>_xlfn.XLOOKUP($A1329,Dept.Meta!$A:$A,Dept.Meta!$F:$F,"-",0,1)</f>
        <v>-</v>
      </c>
      <c r="C1329" s="629" t="str">
        <f>_xlfn.XLOOKUP(_xlfn.CONCAT($G1329,"-",$I1329),Div.Meta!$H:$H,Div.Meta!$C:$C,"-",0,1)</f>
        <v>-</v>
      </c>
      <c r="D1329" s="302"/>
      <c r="E1329" s="146" t="str">
        <f>IF($D1329="","-",_xlfn.XLOOKUP($D1329,Fund.Meta!$A:$A,Fund.Meta!$D:$D,"-",0,1))</f>
        <v>-</v>
      </c>
      <c r="F1329" s="303" t="str">
        <f>IF($D1329="","-",_xlfn.XLOOKUP($D1329,Fund.Meta!$A:$A,Fund.Meta!$E:$E,"-",0,1))</f>
        <v>-</v>
      </c>
      <c r="G1329" s="334"/>
      <c r="H1329" s="303" t="str">
        <f>IF($G1329="","-",_xlfn.XLOOKUP($G1329,Appr.Meta!$A:$A,Appr.Meta!$D:$D,"-",0,1))</f>
        <v>-</v>
      </c>
      <c r="I1329" s="302"/>
      <c r="J1329" s="303" t="str">
        <f>IF($I1329="","-",_xlfn.XLOOKUP($I1329,'CC.Meta'!$A:$A,'CC.Meta'!$D:$D,"-",0,1))</f>
        <v>-</v>
      </c>
      <c r="K1329" s="302"/>
      <c r="L1329" s="146" t="str">
        <f>IF($K1329="","-",_xlfn.XLOOKUP($K1329,Obj.Meta!$A:$A,Obj.Meta!$D:$D,"-",0,1))</f>
        <v>-</v>
      </c>
      <c r="M1329" s="300" t="str">
        <f>IF($K1329="","-",_xlfn.XLOOKUP($K1329,Obj.Meta!$A:$A,Obj.Meta!$F:$F,"-",0,1))</f>
        <v>-</v>
      </c>
      <c r="N1329" s="337" t="str">
        <f t="shared" si="41"/>
        <v>---</v>
      </c>
      <c r="O1329" s="333"/>
      <c r="P1329" s="54"/>
      <c r="Q1329" s="52"/>
      <c r="R1329" s="34"/>
      <c r="S1329" s="53"/>
      <c r="T1329" s="208"/>
      <c r="U1329" s="726"/>
      <c r="V1329" s="206"/>
      <c r="W1329" s="206"/>
      <c r="X1329" s="678"/>
      <c r="Y1329" s="34"/>
      <c r="Z1329" s="610"/>
      <c r="AA1329" s="608"/>
    </row>
    <row r="1330" spans="1:27">
      <c r="A1330" s="145" t="str">
        <f t="shared" si="40"/>
        <v>-</v>
      </c>
      <c r="B1330" s="146" t="str">
        <f>_xlfn.XLOOKUP($A1330,Dept.Meta!$A:$A,Dept.Meta!$F:$F,"-",0,1)</f>
        <v>-</v>
      </c>
      <c r="C1330" s="629" t="str">
        <f>_xlfn.XLOOKUP(_xlfn.CONCAT($G1330,"-",$I1330),Div.Meta!$H:$H,Div.Meta!$C:$C,"-",0,1)</f>
        <v>-</v>
      </c>
      <c r="D1330" s="302"/>
      <c r="E1330" s="146" t="str">
        <f>IF($D1330="","-",_xlfn.XLOOKUP($D1330,Fund.Meta!$A:$A,Fund.Meta!$D:$D,"-",0,1))</f>
        <v>-</v>
      </c>
      <c r="F1330" s="303" t="str">
        <f>IF($D1330="","-",_xlfn.XLOOKUP($D1330,Fund.Meta!$A:$A,Fund.Meta!$E:$E,"-",0,1))</f>
        <v>-</v>
      </c>
      <c r="G1330" s="334"/>
      <c r="H1330" s="303" t="str">
        <f>IF($G1330="","-",_xlfn.XLOOKUP($G1330,Appr.Meta!$A:$A,Appr.Meta!$D:$D,"-",0,1))</f>
        <v>-</v>
      </c>
      <c r="I1330" s="302"/>
      <c r="J1330" s="303" t="str">
        <f>IF($I1330="","-",_xlfn.XLOOKUP($I1330,'CC.Meta'!$A:$A,'CC.Meta'!$D:$D,"-",0,1))</f>
        <v>-</v>
      </c>
      <c r="K1330" s="302"/>
      <c r="L1330" s="146" t="str">
        <f>IF($K1330="","-",_xlfn.XLOOKUP($K1330,Obj.Meta!$A:$A,Obj.Meta!$D:$D,"-",0,1))</f>
        <v>-</v>
      </c>
      <c r="M1330" s="300" t="str">
        <f>IF($K1330="","-",_xlfn.XLOOKUP($K1330,Obj.Meta!$A:$A,Obj.Meta!$F:$F,"-",0,1))</f>
        <v>-</v>
      </c>
      <c r="N1330" s="337" t="str">
        <f t="shared" si="41"/>
        <v>---</v>
      </c>
      <c r="O1330" s="333"/>
      <c r="P1330" s="54"/>
      <c r="Q1330" s="52"/>
      <c r="R1330" s="34"/>
      <c r="S1330" s="53"/>
      <c r="T1330" s="208"/>
      <c r="U1330" s="726"/>
      <c r="V1330" s="206"/>
      <c r="W1330" s="206"/>
      <c r="X1330" s="678"/>
      <c r="Y1330" s="34"/>
      <c r="Z1330" s="610"/>
      <c r="AA1330" s="608"/>
    </row>
    <row r="1331" spans="1:27">
      <c r="A1331" s="145" t="str">
        <f t="shared" si="40"/>
        <v>-</v>
      </c>
      <c r="B1331" s="146" t="str">
        <f>_xlfn.XLOOKUP($A1331,Dept.Meta!$A:$A,Dept.Meta!$F:$F,"-",0,1)</f>
        <v>-</v>
      </c>
      <c r="C1331" s="629" t="str">
        <f>_xlfn.XLOOKUP(_xlfn.CONCAT($G1331,"-",$I1331),Div.Meta!$H:$H,Div.Meta!$C:$C,"-",0,1)</f>
        <v>-</v>
      </c>
      <c r="D1331" s="302"/>
      <c r="E1331" s="146" t="str">
        <f>IF($D1331="","-",_xlfn.XLOOKUP($D1331,Fund.Meta!$A:$A,Fund.Meta!$D:$D,"-",0,1))</f>
        <v>-</v>
      </c>
      <c r="F1331" s="303" t="str">
        <f>IF($D1331="","-",_xlfn.XLOOKUP($D1331,Fund.Meta!$A:$A,Fund.Meta!$E:$E,"-",0,1))</f>
        <v>-</v>
      </c>
      <c r="G1331" s="334"/>
      <c r="H1331" s="303" t="str">
        <f>IF($G1331="","-",_xlfn.XLOOKUP($G1331,Appr.Meta!$A:$A,Appr.Meta!$D:$D,"-",0,1))</f>
        <v>-</v>
      </c>
      <c r="I1331" s="302"/>
      <c r="J1331" s="303" t="str">
        <f>IF($I1331="","-",_xlfn.XLOOKUP($I1331,'CC.Meta'!$A:$A,'CC.Meta'!$D:$D,"-",0,1))</f>
        <v>-</v>
      </c>
      <c r="K1331" s="302"/>
      <c r="L1331" s="146" t="str">
        <f>IF($K1331="","-",_xlfn.XLOOKUP($K1331,Obj.Meta!$A:$A,Obj.Meta!$D:$D,"-",0,1))</f>
        <v>-</v>
      </c>
      <c r="M1331" s="300" t="str">
        <f>IF($K1331="","-",_xlfn.XLOOKUP($K1331,Obj.Meta!$A:$A,Obj.Meta!$F:$F,"-",0,1))</f>
        <v>-</v>
      </c>
      <c r="N1331" s="337" t="str">
        <f t="shared" si="41"/>
        <v>---</v>
      </c>
      <c r="O1331" s="333"/>
      <c r="P1331" s="54"/>
      <c r="Q1331" s="52"/>
      <c r="R1331" s="34"/>
      <c r="S1331" s="53"/>
      <c r="T1331" s="208"/>
      <c r="U1331" s="726"/>
      <c r="V1331" s="206"/>
      <c r="W1331" s="206"/>
      <c r="X1331" s="678"/>
      <c r="Y1331" s="34"/>
      <c r="Z1331" s="610"/>
      <c r="AA1331" s="608"/>
    </row>
    <row r="1332" spans="1:27">
      <c r="A1332" s="145" t="str">
        <f t="shared" si="40"/>
        <v>-</v>
      </c>
      <c r="B1332" s="146" t="str">
        <f>_xlfn.XLOOKUP($A1332,Dept.Meta!$A:$A,Dept.Meta!$F:$F,"-",0,1)</f>
        <v>-</v>
      </c>
      <c r="C1332" s="629" t="str">
        <f>_xlfn.XLOOKUP(_xlfn.CONCAT($G1332,"-",$I1332),Div.Meta!$H:$H,Div.Meta!$C:$C,"-",0,1)</f>
        <v>-</v>
      </c>
      <c r="D1332" s="302"/>
      <c r="E1332" s="146" t="str">
        <f>IF($D1332="","-",_xlfn.XLOOKUP($D1332,Fund.Meta!$A:$A,Fund.Meta!$D:$D,"-",0,1))</f>
        <v>-</v>
      </c>
      <c r="F1332" s="303" t="str">
        <f>IF($D1332="","-",_xlfn.XLOOKUP($D1332,Fund.Meta!$A:$A,Fund.Meta!$E:$E,"-",0,1))</f>
        <v>-</v>
      </c>
      <c r="G1332" s="334"/>
      <c r="H1332" s="303" t="str">
        <f>IF($G1332="","-",_xlfn.XLOOKUP($G1332,Appr.Meta!$A:$A,Appr.Meta!$D:$D,"-",0,1))</f>
        <v>-</v>
      </c>
      <c r="I1332" s="302"/>
      <c r="J1332" s="303" t="str">
        <f>IF($I1332="","-",_xlfn.XLOOKUP($I1332,'CC.Meta'!$A:$A,'CC.Meta'!$D:$D,"-",0,1))</f>
        <v>-</v>
      </c>
      <c r="K1332" s="302"/>
      <c r="L1332" s="146" t="str">
        <f>IF($K1332="","-",_xlfn.XLOOKUP($K1332,Obj.Meta!$A:$A,Obj.Meta!$D:$D,"-",0,1))</f>
        <v>-</v>
      </c>
      <c r="M1332" s="300" t="str">
        <f>IF($K1332="","-",_xlfn.XLOOKUP($K1332,Obj.Meta!$A:$A,Obj.Meta!$F:$F,"-",0,1))</f>
        <v>-</v>
      </c>
      <c r="N1332" s="337" t="str">
        <f t="shared" si="41"/>
        <v>---</v>
      </c>
      <c r="O1332" s="333"/>
      <c r="P1332" s="54"/>
      <c r="Q1332" s="52"/>
      <c r="R1332" s="34"/>
      <c r="S1332" s="53"/>
      <c r="T1332" s="208"/>
      <c r="U1332" s="726"/>
      <c r="V1332" s="206"/>
      <c r="W1332" s="206"/>
      <c r="X1332" s="678"/>
      <c r="Y1332" s="34"/>
      <c r="Z1332" s="610"/>
      <c r="AA1332" s="608"/>
    </row>
    <row r="1333" spans="1:27">
      <c r="A1333" s="145" t="str">
        <f t="shared" si="40"/>
        <v>-</v>
      </c>
      <c r="B1333" s="146" t="str">
        <f>_xlfn.XLOOKUP($A1333,Dept.Meta!$A:$A,Dept.Meta!$F:$F,"-",0,1)</f>
        <v>-</v>
      </c>
      <c r="C1333" s="629" t="str">
        <f>_xlfn.XLOOKUP(_xlfn.CONCAT($G1333,"-",$I1333),Div.Meta!$H:$H,Div.Meta!$C:$C,"-",0,1)</f>
        <v>-</v>
      </c>
      <c r="D1333" s="302"/>
      <c r="E1333" s="146" t="str">
        <f>IF($D1333="","-",_xlfn.XLOOKUP($D1333,Fund.Meta!$A:$A,Fund.Meta!$D:$D,"-",0,1))</f>
        <v>-</v>
      </c>
      <c r="F1333" s="303" t="str">
        <f>IF($D1333="","-",_xlfn.XLOOKUP($D1333,Fund.Meta!$A:$A,Fund.Meta!$E:$E,"-",0,1))</f>
        <v>-</v>
      </c>
      <c r="G1333" s="334"/>
      <c r="H1333" s="303" t="str">
        <f>IF($G1333="","-",_xlfn.XLOOKUP($G1333,Appr.Meta!$A:$A,Appr.Meta!$D:$D,"-",0,1))</f>
        <v>-</v>
      </c>
      <c r="I1333" s="302"/>
      <c r="J1333" s="303" t="str">
        <f>IF($I1333="","-",_xlfn.XLOOKUP($I1333,'CC.Meta'!$A:$A,'CC.Meta'!$D:$D,"-",0,1))</f>
        <v>-</v>
      </c>
      <c r="K1333" s="302"/>
      <c r="L1333" s="146" t="str">
        <f>IF($K1333="","-",_xlfn.XLOOKUP($K1333,Obj.Meta!$A:$A,Obj.Meta!$D:$D,"-",0,1))</f>
        <v>-</v>
      </c>
      <c r="M1333" s="300" t="str">
        <f>IF($K1333="","-",_xlfn.XLOOKUP($K1333,Obj.Meta!$A:$A,Obj.Meta!$F:$F,"-",0,1))</f>
        <v>-</v>
      </c>
      <c r="N1333" s="337" t="str">
        <f t="shared" si="41"/>
        <v>---</v>
      </c>
      <c r="O1333" s="333"/>
      <c r="P1333" s="54"/>
      <c r="Q1333" s="52"/>
      <c r="R1333" s="34"/>
      <c r="S1333" s="53"/>
      <c r="T1333" s="208"/>
      <c r="U1333" s="726"/>
      <c r="V1333" s="206"/>
      <c r="W1333" s="206"/>
      <c r="X1333" s="678"/>
      <c r="Y1333" s="34"/>
      <c r="Z1333" s="610"/>
      <c r="AA1333" s="608"/>
    </row>
    <row r="1334" spans="1:27">
      <c r="A1334" s="145" t="str">
        <f t="shared" si="40"/>
        <v>-</v>
      </c>
      <c r="B1334" s="146" t="str">
        <f>_xlfn.XLOOKUP($A1334,Dept.Meta!$A:$A,Dept.Meta!$F:$F,"-",0,1)</f>
        <v>-</v>
      </c>
      <c r="C1334" s="629" t="str">
        <f>_xlfn.XLOOKUP(_xlfn.CONCAT($G1334,"-",$I1334),Div.Meta!$H:$H,Div.Meta!$C:$C,"-",0,1)</f>
        <v>-</v>
      </c>
      <c r="D1334" s="302"/>
      <c r="E1334" s="146" t="str">
        <f>IF($D1334="","-",_xlfn.XLOOKUP($D1334,Fund.Meta!$A:$A,Fund.Meta!$D:$D,"-",0,1))</f>
        <v>-</v>
      </c>
      <c r="F1334" s="303" t="str">
        <f>IF($D1334="","-",_xlfn.XLOOKUP($D1334,Fund.Meta!$A:$A,Fund.Meta!$E:$E,"-",0,1))</f>
        <v>-</v>
      </c>
      <c r="G1334" s="334"/>
      <c r="H1334" s="303" t="str">
        <f>IF($G1334="","-",_xlfn.XLOOKUP($G1334,Appr.Meta!$A:$A,Appr.Meta!$D:$D,"-",0,1))</f>
        <v>-</v>
      </c>
      <c r="I1334" s="302"/>
      <c r="J1334" s="303" t="str">
        <f>IF($I1334="","-",_xlfn.XLOOKUP($I1334,'CC.Meta'!$A:$A,'CC.Meta'!$D:$D,"-",0,1))</f>
        <v>-</v>
      </c>
      <c r="K1334" s="302"/>
      <c r="L1334" s="146" t="str">
        <f>IF($K1334="","-",_xlfn.XLOOKUP($K1334,Obj.Meta!$A:$A,Obj.Meta!$D:$D,"-",0,1))</f>
        <v>-</v>
      </c>
      <c r="M1334" s="300" t="str">
        <f>IF($K1334="","-",_xlfn.XLOOKUP($K1334,Obj.Meta!$A:$A,Obj.Meta!$F:$F,"-",0,1))</f>
        <v>-</v>
      </c>
      <c r="N1334" s="337" t="str">
        <f t="shared" si="41"/>
        <v>---</v>
      </c>
      <c r="O1334" s="333"/>
      <c r="P1334" s="54"/>
      <c r="Q1334" s="52"/>
      <c r="R1334" s="34"/>
      <c r="S1334" s="53"/>
      <c r="T1334" s="208"/>
      <c r="U1334" s="726"/>
      <c r="V1334" s="206"/>
      <c r="W1334" s="206"/>
      <c r="X1334" s="678"/>
      <c r="Y1334" s="34"/>
      <c r="Z1334" s="610"/>
      <c r="AA1334" s="608"/>
    </row>
    <row r="1335" spans="1:27">
      <c r="A1335" s="145" t="str">
        <f t="shared" si="40"/>
        <v>-</v>
      </c>
      <c r="B1335" s="146" t="str">
        <f>_xlfn.XLOOKUP($A1335,Dept.Meta!$A:$A,Dept.Meta!$F:$F,"-",0,1)</f>
        <v>-</v>
      </c>
      <c r="C1335" s="629" t="str">
        <f>_xlfn.XLOOKUP(_xlfn.CONCAT($G1335,"-",$I1335),Div.Meta!$H:$H,Div.Meta!$C:$C,"-",0,1)</f>
        <v>-</v>
      </c>
      <c r="D1335" s="302"/>
      <c r="E1335" s="146" t="str">
        <f>IF($D1335="","-",_xlfn.XLOOKUP($D1335,Fund.Meta!$A:$A,Fund.Meta!$D:$D,"-",0,1))</f>
        <v>-</v>
      </c>
      <c r="F1335" s="303" t="str">
        <f>IF($D1335="","-",_xlfn.XLOOKUP($D1335,Fund.Meta!$A:$A,Fund.Meta!$E:$E,"-",0,1))</f>
        <v>-</v>
      </c>
      <c r="G1335" s="334"/>
      <c r="H1335" s="303" t="str">
        <f>IF($G1335="","-",_xlfn.XLOOKUP($G1335,Appr.Meta!$A:$A,Appr.Meta!$D:$D,"-",0,1))</f>
        <v>-</v>
      </c>
      <c r="I1335" s="302"/>
      <c r="J1335" s="303" t="str">
        <f>IF($I1335="","-",_xlfn.XLOOKUP($I1335,'CC.Meta'!$A:$A,'CC.Meta'!$D:$D,"-",0,1))</f>
        <v>-</v>
      </c>
      <c r="K1335" s="302"/>
      <c r="L1335" s="146" t="str">
        <f>IF($K1335="","-",_xlfn.XLOOKUP($K1335,Obj.Meta!$A:$A,Obj.Meta!$D:$D,"-",0,1))</f>
        <v>-</v>
      </c>
      <c r="M1335" s="300" t="str">
        <f>IF($K1335="","-",_xlfn.XLOOKUP($K1335,Obj.Meta!$A:$A,Obj.Meta!$F:$F,"-",0,1))</f>
        <v>-</v>
      </c>
      <c r="N1335" s="337" t="str">
        <f t="shared" si="41"/>
        <v>---</v>
      </c>
      <c r="O1335" s="333"/>
      <c r="P1335" s="54"/>
      <c r="Q1335" s="52"/>
      <c r="R1335" s="34"/>
      <c r="S1335" s="53"/>
      <c r="T1335" s="208"/>
      <c r="U1335" s="726"/>
      <c r="V1335" s="206"/>
      <c r="W1335" s="206"/>
      <c r="X1335" s="678"/>
      <c r="Y1335" s="34"/>
      <c r="Z1335" s="610"/>
      <c r="AA1335" s="608"/>
    </row>
    <row r="1336" spans="1:27">
      <c r="A1336" s="145" t="str">
        <f t="shared" si="40"/>
        <v>-</v>
      </c>
      <c r="B1336" s="146" t="str">
        <f>_xlfn.XLOOKUP($A1336,Dept.Meta!$A:$A,Dept.Meta!$F:$F,"-",0,1)</f>
        <v>-</v>
      </c>
      <c r="C1336" s="629" t="str">
        <f>_xlfn.XLOOKUP(_xlfn.CONCAT($G1336,"-",$I1336),Div.Meta!$H:$H,Div.Meta!$C:$C,"-",0,1)</f>
        <v>-</v>
      </c>
      <c r="D1336" s="302"/>
      <c r="E1336" s="146" t="str">
        <f>IF($D1336="","-",_xlfn.XLOOKUP($D1336,Fund.Meta!$A:$A,Fund.Meta!$D:$D,"-",0,1))</f>
        <v>-</v>
      </c>
      <c r="F1336" s="303" t="str">
        <f>IF($D1336="","-",_xlfn.XLOOKUP($D1336,Fund.Meta!$A:$A,Fund.Meta!$E:$E,"-",0,1))</f>
        <v>-</v>
      </c>
      <c r="G1336" s="334"/>
      <c r="H1336" s="303" t="str">
        <f>IF($G1336="","-",_xlfn.XLOOKUP($G1336,Appr.Meta!$A:$A,Appr.Meta!$D:$D,"-",0,1))</f>
        <v>-</v>
      </c>
      <c r="I1336" s="302"/>
      <c r="J1336" s="303" t="str">
        <f>IF($I1336="","-",_xlfn.XLOOKUP($I1336,'CC.Meta'!$A:$A,'CC.Meta'!$D:$D,"-",0,1))</f>
        <v>-</v>
      </c>
      <c r="K1336" s="302"/>
      <c r="L1336" s="146" t="str">
        <f>IF($K1336="","-",_xlfn.XLOOKUP($K1336,Obj.Meta!$A:$A,Obj.Meta!$D:$D,"-",0,1))</f>
        <v>-</v>
      </c>
      <c r="M1336" s="300" t="str">
        <f>IF($K1336="","-",_xlfn.XLOOKUP($K1336,Obj.Meta!$A:$A,Obj.Meta!$F:$F,"-",0,1))</f>
        <v>-</v>
      </c>
      <c r="N1336" s="337" t="str">
        <f t="shared" si="41"/>
        <v>---</v>
      </c>
      <c r="O1336" s="333"/>
      <c r="P1336" s="54"/>
      <c r="Q1336" s="52"/>
      <c r="R1336" s="34"/>
      <c r="S1336" s="53"/>
      <c r="T1336" s="208"/>
      <c r="U1336" s="726"/>
      <c r="V1336" s="206"/>
      <c r="W1336" s="206"/>
      <c r="X1336" s="678"/>
      <c r="Y1336" s="34"/>
      <c r="Z1336" s="610"/>
      <c r="AA1336" s="608"/>
    </row>
    <row r="1337" spans="1:27">
      <c r="A1337" s="145" t="str">
        <f t="shared" si="40"/>
        <v>-</v>
      </c>
      <c r="B1337" s="146" t="str">
        <f>_xlfn.XLOOKUP($A1337,Dept.Meta!$A:$A,Dept.Meta!$F:$F,"-",0,1)</f>
        <v>-</v>
      </c>
      <c r="C1337" s="629" t="str">
        <f>_xlfn.XLOOKUP(_xlfn.CONCAT($G1337,"-",$I1337),Div.Meta!$H:$H,Div.Meta!$C:$C,"-",0,1)</f>
        <v>-</v>
      </c>
      <c r="D1337" s="302"/>
      <c r="E1337" s="146" t="str">
        <f>IF($D1337="","-",_xlfn.XLOOKUP($D1337,Fund.Meta!$A:$A,Fund.Meta!$D:$D,"-",0,1))</f>
        <v>-</v>
      </c>
      <c r="F1337" s="303" t="str">
        <f>IF($D1337="","-",_xlfn.XLOOKUP($D1337,Fund.Meta!$A:$A,Fund.Meta!$E:$E,"-",0,1))</f>
        <v>-</v>
      </c>
      <c r="G1337" s="334"/>
      <c r="H1337" s="303" t="str">
        <f>IF($G1337="","-",_xlfn.XLOOKUP($G1337,Appr.Meta!$A:$A,Appr.Meta!$D:$D,"-",0,1))</f>
        <v>-</v>
      </c>
      <c r="I1337" s="302"/>
      <c r="J1337" s="303" t="str">
        <f>IF($I1337="","-",_xlfn.XLOOKUP($I1337,'CC.Meta'!$A:$A,'CC.Meta'!$D:$D,"-",0,1))</f>
        <v>-</v>
      </c>
      <c r="K1337" s="302"/>
      <c r="L1337" s="146" t="str">
        <f>IF($K1337="","-",_xlfn.XLOOKUP($K1337,Obj.Meta!$A:$A,Obj.Meta!$D:$D,"-",0,1))</f>
        <v>-</v>
      </c>
      <c r="M1337" s="300" t="str">
        <f>IF($K1337="","-",_xlfn.XLOOKUP($K1337,Obj.Meta!$A:$A,Obj.Meta!$F:$F,"-",0,1))</f>
        <v>-</v>
      </c>
      <c r="N1337" s="337" t="str">
        <f t="shared" si="41"/>
        <v>---</v>
      </c>
      <c r="O1337" s="333"/>
      <c r="P1337" s="54"/>
      <c r="Q1337" s="52"/>
      <c r="R1337" s="34"/>
      <c r="S1337" s="53"/>
      <c r="T1337" s="208"/>
      <c r="U1337" s="726"/>
      <c r="V1337" s="206"/>
      <c r="W1337" s="206"/>
      <c r="X1337" s="678"/>
      <c r="Y1337" s="34"/>
      <c r="Z1337" s="610"/>
      <c r="AA1337" s="608"/>
    </row>
    <row r="1338" spans="1:27">
      <c r="A1338" s="145" t="str">
        <f t="shared" si="40"/>
        <v>-</v>
      </c>
      <c r="B1338" s="146" t="str">
        <f>_xlfn.XLOOKUP($A1338,Dept.Meta!$A:$A,Dept.Meta!$F:$F,"-",0,1)</f>
        <v>-</v>
      </c>
      <c r="C1338" s="629" t="str">
        <f>_xlfn.XLOOKUP(_xlfn.CONCAT($G1338,"-",$I1338),Div.Meta!$H:$H,Div.Meta!$C:$C,"-",0,1)</f>
        <v>-</v>
      </c>
      <c r="D1338" s="302"/>
      <c r="E1338" s="146" t="str">
        <f>IF($D1338="","-",_xlfn.XLOOKUP($D1338,Fund.Meta!$A:$A,Fund.Meta!$D:$D,"-",0,1))</f>
        <v>-</v>
      </c>
      <c r="F1338" s="303" t="str">
        <f>IF($D1338="","-",_xlfn.XLOOKUP($D1338,Fund.Meta!$A:$A,Fund.Meta!$E:$E,"-",0,1))</f>
        <v>-</v>
      </c>
      <c r="G1338" s="334"/>
      <c r="H1338" s="303" t="str">
        <f>IF($G1338="","-",_xlfn.XLOOKUP($G1338,Appr.Meta!$A:$A,Appr.Meta!$D:$D,"-",0,1))</f>
        <v>-</v>
      </c>
      <c r="I1338" s="302"/>
      <c r="J1338" s="303" t="str">
        <f>IF($I1338="","-",_xlfn.XLOOKUP($I1338,'CC.Meta'!$A:$A,'CC.Meta'!$D:$D,"-",0,1))</f>
        <v>-</v>
      </c>
      <c r="K1338" s="302"/>
      <c r="L1338" s="146" t="str">
        <f>IF($K1338="","-",_xlfn.XLOOKUP($K1338,Obj.Meta!$A:$A,Obj.Meta!$D:$D,"-",0,1))</f>
        <v>-</v>
      </c>
      <c r="M1338" s="300" t="str">
        <f>IF($K1338="","-",_xlfn.XLOOKUP($K1338,Obj.Meta!$A:$A,Obj.Meta!$F:$F,"-",0,1))</f>
        <v>-</v>
      </c>
      <c r="N1338" s="337" t="str">
        <f t="shared" si="41"/>
        <v>---</v>
      </c>
      <c r="O1338" s="333"/>
      <c r="P1338" s="54"/>
      <c r="Q1338" s="52"/>
      <c r="R1338" s="34"/>
      <c r="S1338" s="53"/>
      <c r="T1338" s="208"/>
      <c r="U1338" s="726"/>
      <c r="V1338" s="206"/>
      <c r="W1338" s="206"/>
      <c r="X1338" s="678"/>
      <c r="Y1338" s="34"/>
      <c r="Z1338" s="610"/>
      <c r="AA1338" s="608"/>
    </row>
    <row r="1339" spans="1:27">
      <c r="A1339" s="145" t="str">
        <f t="shared" si="40"/>
        <v>-</v>
      </c>
      <c r="B1339" s="146" t="str">
        <f>_xlfn.XLOOKUP($A1339,Dept.Meta!$A:$A,Dept.Meta!$F:$F,"-",0,1)</f>
        <v>-</v>
      </c>
      <c r="C1339" s="629" t="str">
        <f>_xlfn.XLOOKUP(_xlfn.CONCAT($G1339,"-",$I1339),Div.Meta!$H:$H,Div.Meta!$C:$C,"-",0,1)</f>
        <v>-</v>
      </c>
      <c r="D1339" s="302"/>
      <c r="E1339" s="146" t="str">
        <f>IF($D1339="","-",_xlfn.XLOOKUP($D1339,Fund.Meta!$A:$A,Fund.Meta!$D:$D,"-",0,1))</f>
        <v>-</v>
      </c>
      <c r="F1339" s="303" t="str">
        <f>IF($D1339="","-",_xlfn.XLOOKUP($D1339,Fund.Meta!$A:$A,Fund.Meta!$E:$E,"-",0,1))</f>
        <v>-</v>
      </c>
      <c r="G1339" s="334"/>
      <c r="H1339" s="303" t="str">
        <f>IF($G1339="","-",_xlfn.XLOOKUP($G1339,Appr.Meta!$A:$A,Appr.Meta!$D:$D,"-",0,1))</f>
        <v>-</v>
      </c>
      <c r="I1339" s="302"/>
      <c r="J1339" s="303" t="str">
        <f>IF($I1339="","-",_xlfn.XLOOKUP($I1339,'CC.Meta'!$A:$A,'CC.Meta'!$D:$D,"-",0,1))</f>
        <v>-</v>
      </c>
      <c r="K1339" s="302"/>
      <c r="L1339" s="146" t="str">
        <f>IF($K1339="","-",_xlfn.XLOOKUP($K1339,Obj.Meta!$A:$A,Obj.Meta!$D:$D,"-",0,1))</f>
        <v>-</v>
      </c>
      <c r="M1339" s="300" t="str">
        <f>IF($K1339="","-",_xlfn.XLOOKUP($K1339,Obj.Meta!$A:$A,Obj.Meta!$F:$F,"-",0,1))</f>
        <v>-</v>
      </c>
      <c r="N1339" s="337" t="str">
        <f t="shared" si="41"/>
        <v>---</v>
      </c>
      <c r="O1339" s="333"/>
      <c r="P1339" s="54"/>
      <c r="Q1339" s="52"/>
      <c r="R1339" s="34"/>
      <c r="S1339" s="53"/>
      <c r="T1339" s="208"/>
      <c r="U1339" s="726"/>
      <c r="V1339" s="206"/>
      <c r="W1339" s="206"/>
      <c r="X1339" s="678"/>
      <c r="Y1339" s="34"/>
      <c r="Z1339" s="610"/>
      <c r="AA1339" s="608"/>
    </row>
    <row r="1340" spans="1:27">
      <c r="A1340" s="145" t="str">
        <f t="shared" si="40"/>
        <v>-</v>
      </c>
      <c r="B1340" s="146" t="str">
        <f>_xlfn.XLOOKUP($A1340,Dept.Meta!$A:$A,Dept.Meta!$F:$F,"-",0,1)</f>
        <v>-</v>
      </c>
      <c r="C1340" s="629" t="str">
        <f>_xlfn.XLOOKUP(_xlfn.CONCAT($G1340,"-",$I1340),Div.Meta!$H:$H,Div.Meta!$C:$C,"-",0,1)</f>
        <v>-</v>
      </c>
      <c r="D1340" s="302"/>
      <c r="E1340" s="146" t="str">
        <f>IF($D1340="","-",_xlfn.XLOOKUP($D1340,Fund.Meta!$A:$A,Fund.Meta!$D:$D,"-",0,1))</f>
        <v>-</v>
      </c>
      <c r="F1340" s="303" t="str">
        <f>IF($D1340="","-",_xlfn.XLOOKUP($D1340,Fund.Meta!$A:$A,Fund.Meta!$E:$E,"-",0,1))</f>
        <v>-</v>
      </c>
      <c r="G1340" s="334"/>
      <c r="H1340" s="303" t="str">
        <f>IF($G1340="","-",_xlfn.XLOOKUP($G1340,Appr.Meta!$A:$A,Appr.Meta!$D:$D,"-",0,1))</f>
        <v>-</v>
      </c>
      <c r="I1340" s="302"/>
      <c r="J1340" s="303" t="str">
        <f>IF($I1340="","-",_xlfn.XLOOKUP($I1340,'CC.Meta'!$A:$A,'CC.Meta'!$D:$D,"-",0,1))</f>
        <v>-</v>
      </c>
      <c r="K1340" s="302"/>
      <c r="L1340" s="146" t="str">
        <f>IF($K1340="","-",_xlfn.XLOOKUP($K1340,Obj.Meta!$A:$A,Obj.Meta!$D:$D,"-",0,1))</f>
        <v>-</v>
      </c>
      <c r="M1340" s="300" t="str">
        <f>IF($K1340="","-",_xlfn.XLOOKUP($K1340,Obj.Meta!$A:$A,Obj.Meta!$F:$F,"-",0,1))</f>
        <v>-</v>
      </c>
      <c r="N1340" s="337" t="str">
        <f t="shared" si="41"/>
        <v>---</v>
      </c>
      <c r="O1340" s="333"/>
      <c r="P1340" s="54"/>
      <c r="Q1340" s="52"/>
      <c r="R1340" s="34"/>
      <c r="S1340" s="53"/>
      <c r="T1340" s="208"/>
      <c r="U1340" s="726"/>
      <c r="V1340" s="206"/>
      <c r="W1340" s="206"/>
      <c r="X1340" s="678"/>
      <c r="Y1340" s="34"/>
      <c r="Z1340" s="610"/>
      <c r="AA1340" s="608"/>
    </row>
    <row r="1341" spans="1:27">
      <c r="A1341" s="145" t="str">
        <f t="shared" si="40"/>
        <v>-</v>
      </c>
      <c r="B1341" s="146" t="str">
        <f>_xlfn.XLOOKUP($A1341,Dept.Meta!$A:$A,Dept.Meta!$F:$F,"-",0,1)</f>
        <v>-</v>
      </c>
      <c r="C1341" s="629" t="str">
        <f>_xlfn.XLOOKUP(_xlfn.CONCAT($G1341,"-",$I1341),Div.Meta!$H:$H,Div.Meta!$C:$C,"-",0,1)</f>
        <v>-</v>
      </c>
      <c r="D1341" s="302"/>
      <c r="E1341" s="146" t="str">
        <f>IF($D1341="","-",_xlfn.XLOOKUP($D1341,Fund.Meta!$A:$A,Fund.Meta!$D:$D,"-",0,1))</f>
        <v>-</v>
      </c>
      <c r="F1341" s="303" t="str">
        <f>IF($D1341="","-",_xlfn.XLOOKUP($D1341,Fund.Meta!$A:$A,Fund.Meta!$E:$E,"-",0,1))</f>
        <v>-</v>
      </c>
      <c r="G1341" s="334"/>
      <c r="H1341" s="303" t="str">
        <f>IF($G1341="","-",_xlfn.XLOOKUP($G1341,Appr.Meta!$A:$A,Appr.Meta!$D:$D,"-",0,1))</f>
        <v>-</v>
      </c>
      <c r="I1341" s="302"/>
      <c r="J1341" s="303" t="str">
        <f>IF($I1341="","-",_xlfn.XLOOKUP($I1341,'CC.Meta'!$A:$A,'CC.Meta'!$D:$D,"-",0,1))</f>
        <v>-</v>
      </c>
      <c r="K1341" s="302"/>
      <c r="L1341" s="146" t="str">
        <f>IF($K1341="","-",_xlfn.XLOOKUP($K1341,Obj.Meta!$A:$A,Obj.Meta!$D:$D,"-",0,1))</f>
        <v>-</v>
      </c>
      <c r="M1341" s="300" t="str">
        <f>IF($K1341="","-",_xlfn.XLOOKUP($K1341,Obj.Meta!$A:$A,Obj.Meta!$F:$F,"-",0,1))</f>
        <v>-</v>
      </c>
      <c r="N1341" s="337" t="str">
        <f t="shared" si="41"/>
        <v>---</v>
      </c>
      <c r="O1341" s="333"/>
      <c r="P1341" s="54"/>
      <c r="Q1341" s="52"/>
      <c r="R1341" s="34"/>
      <c r="S1341" s="53"/>
      <c r="T1341" s="208"/>
      <c r="U1341" s="726"/>
      <c r="V1341" s="206"/>
      <c r="W1341" s="206"/>
      <c r="X1341" s="678"/>
      <c r="Y1341" s="34"/>
      <c r="Z1341" s="610"/>
      <c r="AA1341" s="608"/>
    </row>
    <row r="1342" spans="1:27">
      <c r="A1342" s="145" t="str">
        <f t="shared" si="40"/>
        <v>-</v>
      </c>
      <c r="B1342" s="146" t="str">
        <f>_xlfn.XLOOKUP($A1342,Dept.Meta!$A:$A,Dept.Meta!$F:$F,"-",0,1)</f>
        <v>-</v>
      </c>
      <c r="C1342" s="629" t="str">
        <f>_xlfn.XLOOKUP(_xlfn.CONCAT($G1342,"-",$I1342),Div.Meta!$H:$H,Div.Meta!$C:$C,"-",0,1)</f>
        <v>-</v>
      </c>
      <c r="D1342" s="302"/>
      <c r="E1342" s="146" t="str">
        <f>IF($D1342="","-",_xlfn.XLOOKUP($D1342,Fund.Meta!$A:$A,Fund.Meta!$D:$D,"-",0,1))</f>
        <v>-</v>
      </c>
      <c r="F1342" s="303" t="str">
        <f>IF($D1342="","-",_xlfn.XLOOKUP($D1342,Fund.Meta!$A:$A,Fund.Meta!$E:$E,"-",0,1))</f>
        <v>-</v>
      </c>
      <c r="G1342" s="334"/>
      <c r="H1342" s="303" t="str">
        <f>IF($G1342="","-",_xlfn.XLOOKUP($G1342,Appr.Meta!$A:$A,Appr.Meta!$D:$D,"-",0,1))</f>
        <v>-</v>
      </c>
      <c r="I1342" s="302"/>
      <c r="J1342" s="303" t="str">
        <f>IF($I1342="","-",_xlfn.XLOOKUP($I1342,'CC.Meta'!$A:$A,'CC.Meta'!$D:$D,"-",0,1))</f>
        <v>-</v>
      </c>
      <c r="K1342" s="302"/>
      <c r="L1342" s="146" t="str">
        <f>IF($K1342="","-",_xlfn.XLOOKUP($K1342,Obj.Meta!$A:$A,Obj.Meta!$D:$D,"-",0,1))</f>
        <v>-</v>
      </c>
      <c r="M1342" s="300" t="str">
        <f>IF($K1342="","-",_xlfn.XLOOKUP($K1342,Obj.Meta!$A:$A,Obj.Meta!$F:$F,"-",0,1))</f>
        <v>-</v>
      </c>
      <c r="N1342" s="337" t="str">
        <f t="shared" si="41"/>
        <v>---</v>
      </c>
      <c r="O1342" s="333"/>
      <c r="P1342" s="54"/>
      <c r="Q1342" s="52"/>
      <c r="R1342" s="34"/>
      <c r="S1342" s="53"/>
      <c r="T1342" s="208"/>
      <c r="U1342" s="726"/>
      <c r="V1342" s="206"/>
      <c r="W1342" s="206"/>
      <c r="X1342" s="678"/>
      <c r="Y1342" s="34"/>
      <c r="Z1342" s="610"/>
      <c r="AA1342" s="608"/>
    </row>
    <row r="1343" spans="1:27">
      <c r="A1343" s="145" t="str">
        <f t="shared" si="40"/>
        <v>-</v>
      </c>
      <c r="B1343" s="146" t="str">
        <f>_xlfn.XLOOKUP($A1343,Dept.Meta!$A:$A,Dept.Meta!$F:$F,"-",0,1)</f>
        <v>-</v>
      </c>
      <c r="C1343" s="629" t="str">
        <f>_xlfn.XLOOKUP(_xlfn.CONCAT($G1343,"-",$I1343),Div.Meta!$H:$H,Div.Meta!$C:$C,"-",0,1)</f>
        <v>-</v>
      </c>
      <c r="D1343" s="302"/>
      <c r="E1343" s="146" t="str">
        <f>IF($D1343="","-",_xlfn.XLOOKUP($D1343,Fund.Meta!$A:$A,Fund.Meta!$D:$D,"-",0,1))</f>
        <v>-</v>
      </c>
      <c r="F1343" s="303" t="str">
        <f>IF($D1343="","-",_xlfn.XLOOKUP($D1343,Fund.Meta!$A:$A,Fund.Meta!$E:$E,"-",0,1))</f>
        <v>-</v>
      </c>
      <c r="G1343" s="334"/>
      <c r="H1343" s="303" t="str">
        <f>IF($G1343="","-",_xlfn.XLOOKUP($G1343,Appr.Meta!$A:$A,Appr.Meta!$D:$D,"-",0,1))</f>
        <v>-</v>
      </c>
      <c r="I1343" s="302"/>
      <c r="J1343" s="303" t="str">
        <f>IF($I1343="","-",_xlfn.XLOOKUP($I1343,'CC.Meta'!$A:$A,'CC.Meta'!$D:$D,"-",0,1))</f>
        <v>-</v>
      </c>
      <c r="K1343" s="302"/>
      <c r="L1343" s="146" t="str">
        <f>IF($K1343="","-",_xlfn.XLOOKUP($K1343,Obj.Meta!$A:$A,Obj.Meta!$D:$D,"-",0,1))</f>
        <v>-</v>
      </c>
      <c r="M1343" s="300" t="str">
        <f>IF($K1343="","-",_xlfn.XLOOKUP($K1343,Obj.Meta!$A:$A,Obj.Meta!$F:$F,"-",0,1))</f>
        <v>-</v>
      </c>
      <c r="N1343" s="337" t="str">
        <f t="shared" si="41"/>
        <v>---</v>
      </c>
      <c r="O1343" s="333"/>
      <c r="P1343" s="54"/>
      <c r="Q1343" s="52"/>
      <c r="R1343" s="34"/>
      <c r="S1343" s="53"/>
      <c r="T1343" s="208"/>
      <c r="U1343" s="726"/>
      <c r="V1343" s="206"/>
      <c r="W1343" s="206"/>
      <c r="X1343" s="678"/>
      <c r="Y1343" s="34"/>
      <c r="Z1343" s="610"/>
      <c r="AA1343" s="608"/>
    </row>
    <row r="1344" spans="1:27">
      <c r="A1344" s="145" t="str">
        <f t="shared" si="40"/>
        <v>-</v>
      </c>
      <c r="B1344" s="146" t="str">
        <f>_xlfn.XLOOKUP($A1344,Dept.Meta!$A:$A,Dept.Meta!$F:$F,"-",0,1)</f>
        <v>-</v>
      </c>
      <c r="C1344" s="629" t="str">
        <f>_xlfn.XLOOKUP(_xlfn.CONCAT($G1344,"-",$I1344),Div.Meta!$H:$H,Div.Meta!$C:$C,"-",0,1)</f>
        <v>-</v>
      </c>
      <c r="D1344" s="302"/>
      <c r="E1344" s="146" t="str">
        <f>IF($D1344="","-",_xlfn.XLOOKUP($D1344,Fund.Meta!$A:$A,Fund.Meta!$D:$D,"-",0,1))</f>
        <v>-</v>
      </c>
      <c r="F1344" s="303" t="str">
        <f>IF($D1344="","-",_xlfn.XLOOKUP($D1344,Fund.Meta!$A:$A,Fund.Meta!$E:$E,"-",0,1))</f>
        <v>-</v>
      </c>
      <c r="G1344" s="334"/>
      <c r="H1344" s="303" t="str">
        <f>IF($G1344="","-",_xlfn.XLOOKUP($G1344,Appr.Meta!$A:$A,Appr.Meta!$D:$D,"-",0,1))</f>
        <v>-</v>
      </c>
      <c r="I1344" s="302"/>
      <c r="J1344" s="303" t="str">
        <f>IF($I1344="","-",_xlfn.XLOOKUP($I1344,'CC.Meta'!$A:$A,'CC.Meta'!$D:$D,"-",0,1))</f>
        <v>-</v>
      </c>
      <c r="K1344" s="302"/>
      <c r="L1344" s="146" t="str">
        <f>IF($K1344="","-",_xlfn.XLOOKUP($K1344,Obj.Meta!$A:$A,Obj.Meta!$D:$D,"-",0,1))</f>
        <v>-</v>
      </c>
      <c r="M1344" s="300" t="str">
        <f>IF($K1344="","-",_xlfn.XLOOKUP($K1344,Obj.Meta!$A:$A,Obj.Meta!$F:$F,"-",0,1))</f>
        <v>-</v>
      </c>
      <c r="N1344" s="337" t="str">
        <f t="shared" si="41"/>
        <v>---</v>
      </c>
      <c r="O1344" s="333"/>
      <c r="P1344" s="54"/>
      <c r="Q1344" s="52"/>
      <c r="R1344" s="34"/>
      <c r="S1344" s="53"/>
      <c r="T1344" s="208"/>
      <c r="U1344" s="726"/>
      <c r="V1344" s="206"/>
      <c r="W1344" s="206"/>
      <c r="X1344" s="678"/>
      <c r="Y1344" s="34"/>
      <c r="Z1344" s="610"/>
      <c r="AA1344" s="608"/>
    </row>
    <row r="1345" spans="1:27">
      <c r="A1345" s="145" t="str">
        <f t="shared" si="40"/>
        <v>-</v>
      </c>
      <c r="B1345" s="146" t="str">
        <f>_xlfn.XLOOKUP($A1345,Dept.Meta!$A:$A,Dept.Meta!$F:$F,"-",0,1)</f>
        <v>-</v>
      </c>
      <c r="C1345" s="629" t="str">
        <f>_xlfn.XLOOKUP(_xlfn.CONCAT($G1345,"-",$I1345),Div.Meta!$H:$H,Div.Meta!$C:$C,"-",0,1)</f>
        <v>-</v>
      </c>
      <c r="D1345" s="302"/>
      <c r="E1345" s="146" t="str">
        <f>IF($D1345="","-",_xlfn.XLOOKUP($D1345,Fund.Meta!$A:$A,Fund.Meta!$D:$D,"-",0,1))</f>
        <v>-</v>
      </c>
      <c r="F1345" s="303" t="str">
        <f>IF($D1345="","-",_xlfn.XLOOKUP($D1345,Fund.Meta!$A:$A,Fund.Meta!$E:$E,"-",0,1))</f>
        <v>-</v>
      </c>
      <c r="G1345" s="334"/>
      <c r="H1345" s="303" t="str">
        <f>IF($G1345="","-",_xlfn.XLOOKUP($G1345,Appr.Meta!$A:$A,Appr.Meta!$D:$D,"-",0,1))</f>
        <v>-</v>
      </c>
      <c r="I1345" s="302"/>
      <c r="J1345" s="303" t="str">
        <f>IF($I1345="","-",_xlfn.XLOOKUP($I1345,'CC.Meta'!$A:$A,'CC.Meta'!$D:$D,"-",0,1))</f>
        <v>-</v>
      </c>
      <c r="K1345" s="302"/>
      <c r="L1345" s="146" t="str">
        <f>IF($K1345="","-",_xlfn.XLOOKUP($K1345,Obj.Meta!$A:$A,Obj.Meta!$D:$D,"-",0,1))</f>
        <v>-</v>
      </c>
      <c r="M1345" s="300" t="str">
        <f>IF($K1345="","-",_xlfn.XLOOKUP($K1345,Obj.Meta!$A:$A,Obj.Meta!$F:$F,"-",0,1))</f>
        <v>-</v>
      </c>
      <c r="N1345" s="337" t="str">
        <f t="shared" si="41"/>
        <v>---</v>
      </c>
      <c r="O1345" s="333"/>
      <c r="P1345" s="54"/>
      <c r="Q1345" s="52"/>
      <c r="R1345" s="34"/>
      <c r="S1345" s="53"/>
      <c r="T1345" s="208"/>
      <c r="U1345" s="726"/>
      <c r="V1345" s="206"/>
      <c r="W1345" s="206"/>
      <c r="X1345" s="678"/>
      <c r="Y1345" s="34"/>
      <c r="Z1345" s="610"/>
      <c r="AA1345" s="608"/>
    </row>
    <row r="1346" spans="1:27">
      <c r="A1346" s="145" t="str">
        <f t="shared" si="40"/>
        <v>-</v>
      </c>
      <c r="B1346" s="146" t="str">
        <f>_xlfn.XLOOKUP($A1346,Dept.Meta!$A:$A,Dept.Meta!$F:$F,"-",0,1)</f>
        <v>-</v>
      </c>
      <c r="C1346" s="629" t="str">
        <f>_xlfn.XLOOKUP(_xlfn.CONCAT($G1346,"-",$I1346),Div.Meta!$H:$H,Div.Meta!$C:$C,"-",0,1)</f>
        <v>-</v>
      </c>
      <c r="D1346" s="302"/>
      <c r="E1346" s="146" t="str">
        <f>IF($D1346="","-",_xlfn.XLOOKUP($D1346,Fund.Meta!$A:$A,Fund.Meta!$D:$D,"-",0,1))</f>
        <v>-</v>
      </c>
      <c r="F1346" s="303" t="str">
        <f>IF($D1346="","-",_xlfn.XLOOKUP($D1346,Fund.Meta!$A:$A,Fund.Meta!$E:$E,"-",0,1))</f>
        <v>-</v>
      </c>
      <c r="G1346" s="334"/>
      <c r="H1346" s="303" t="str">
        <f>IF($G1346="","-",_xlfn.XLOOKUP($G1346,Appr.Meta!$A:$A,Appr.Meta!$D:$D,"-",0,1))</f>
        <v>-</v>
      </c>
      <c r="I1346" s="302"/>
      <c r="J1346" s="303" t="str">
        <f>IF($I1346="","-",_xlfn.XLOOKUP($I1346,'CC.Meta'!$A:$A,'CC.Meta'!$D:$D,"-",0,1))</f>
        <v>-</v>
      </c>
      <c r="K1346" s="302"/>
      <c r="L1346" s="146" t="str">
        <f>IF($K1346="","-",_xlfn.XLOOKUP($K1346,Obj.Meta!$A:$A,Obj.Meta!$D:$D,"-",0,1))</f>
        <v>-</v>
      </c>
      <c r="M1346" s="300" t="str">
        <f>IF($K1346="","-",_xlfn.XLOOKUP($K1346,Obj.Meta!$A:$A,Obj.Meta!$F:$F,"-",0,1))</f>
        <v>-</v>
      </c>
      <c r="N1346" s="337" t="str">
        <f t="shared" si="41"/>
        <v>---</v>
      </c>
      <c r="O1346" s="333"/>
      <c r="P1346" s="54"/>
      <c r="Q1346" s="52"/>
      <c r="R1346" s="34"/>
      <c r="S1346" s="53"/>
      <c r="T1346" s="208"/>
      <c r="U1346" s="726"/>
      <c r="V1346" s="206"/>
      <c r="W1346" s="206"/>
      <c r="X1346" s="678"/>
      <c r="Y1346" s="34"/>
      <c r="Z1346" s="610"/>
      <c r="AA1346" s="608"/>
    </row>
    <row r="1347" spans="1:27">
      <c r="A1347" s="145" t="str">
        <f t="shared" si="40"/>
        <v>-</v>
      </c>
      <c r="B1347" s="146" t="str">
        <f>_xlfn.XLOOKUP($A1347,Dept.Meta!$A:$A,Dept.Meta!$F:$F,"-",0,1)</f>
        <v>-</v>
      </c>
      <c r="C1347" s="629" t="str">
        <f>_xlfn.XLOOKUP(_xlfn.CONCAT($G1347,"-",$I1347),Div.Meta!$H:$H,Div.Meta!$C:$C,"-",0,1)</f>
        <v>-</v>
      </c>
      <c r="D1347" s="302"/>
      <c r="E1347" s="146" t="str">
        <f>IF($D1347="","-",_xlfn.XLOOKUP($D1347,Fund.Meta!$A:$A,Fund.Meta!$D:$D,"-",0,1))</f>
        <v>-</v>
      </c>
      <c r="F1347" s="303" t="str">
        <f>IF($D1347="","-",_xlfn.XLOOKUP($D1347,Fund.Meta!$A:$A,Fund.Meta!$E:$E,"-",0,1))</f>
        <v>-</v>
      </c>
      <c r="G1347" s="334"/>
      <c r="H1347" s="303" t="str">
        <f>IF($G1347="","-",_xlfn.XLOOKUP($G1347,Appr.Meta!$A:$A,Appr.Meta!$D:$D,"-",0,1))</f>
        <v>-</v>
      </c>
      <c r="I1347" s="302"/>
      <c r="J1347" s="303" t="str">
        <f>IF($I1347="","-",_xlfn.XLOOKUP($I1347,'CC.Meta'!$A:$A,'CC.Meta'!$D:$D,"-",0,1))</f>
        <v>-</v>
      </c>
      <c r="K1347" s="302"/>
      <c r="L1347" s="146" t="str">
        <f>IF($K1347="","-",_xlfn.XLOOKUP($K1347,Obj.Meta!$A:$A,Obj.Meta!$D:$D,"-",0,1))</f>
        <v>-</v>
      </c>
      <c r="M1347" s="300" t="str">
        <f>IF($K1347="","-",_xlfn.XLOOKUP($K1347,Obj.Meta!$A:$A,Obj.Meta!$F:$F,"-",0,1))</f>
        <v>-</v>
      </c>
      <c r="N1347" s="337" t="str">
        <f t="shared" si="41"/>
        <v>---</v>
      </c>
      <c r="O1347" s="333"/>
      <c r="P1347" s="54"/>
      <c r="Q1347" s="52"/>
      <c r="R1347" s="34"/>
      <c r="S1347" s="53"/>
      <c r="T1347" s="208"/>
      <c r="U1347" s="726"/>
      <c r="V1347" s="206"/>
      <c r="W1347" s="206"/>
      <c r="X1347" s="678"/>
      <c r="Y1347" s="34"/>
      <c r="Z1347" s="610"/>
      <c r="AA1347" s="608"/>
    </row>
    <row r="1348" spans="1:27">
      <c r="A1348" s="145" t="str">
        <f t="shared" si="40"/>
        <v>-</v>
      </c>
      <c r="B1348" s="146" t="str">
        <f>_xlfn.XLOOKUP($A1348,Dept.Meta!$A:$A,Dept.Meta!$F:$F,"-",0,1)</f>
        <v>-</v>
      </c>
      <c r="C1348" s="629" t="str">
        <f>_xlfn.XLOOKUP(_xlfn.CONCAT($G1348,"-",$I1348),Div.Meta!$H:$H,Div.Meta!$C:$C,"-",0,1)</f>
        <v>-</v>
      </c>
      <c r="D1348" s="302"/>
      <c r="E1348" s="146" t="str">
        <f>IF($D1348="","-",_xlfn.XLOOKUP($D1348,Fund.Meta!$A:$A,Fund.Meta!$D:$D,"-",0,1))</f>
        <v>-</v>
      </c>
      <c r="F1348" s="303" t="str">
        <f>IF($D1348="","-",_xlfn.XLOOKUP($D1348,Fund.Meta!$A:$A,Fund.Meta!$E:$E,"-",0,1))</f>
        <v>-</v>
      </c>
      <c r="G1348" s="334"/>
      <c r="H1348" s="303" t="str">
        <f>IF($G1348="","-",_xlfn.XLOOKUP($G1348,Appr.Meta!$A:$A,Appr.Meta!$D:$D,"-",0,1))</f>
        <v>-</v>
      </c>
      <c r="I1348" s="302"/>
      <c r="J1348" s="303" t="str">
        <f>IF($I1348="","-",_xlfn.XLOOKUP($I1348,'CC.Meta'!$A:$A,'CC.Meta'!$D:$D,"-",0,1))</f>
        <v>-</v>
      </c>
      <c r="K1348" s="302"/>
      <c r="L1348" s="146" t="str">
        <f>IF($K1348="","-",_xlfn.XLOOKUP($K1348,Obj.Meta!$A:$A,Obj.Meta!$D:$D,"-",0,1))</f>
        <v>-</v>
      </c>
      <c r="M1348" s="300" t="str">
        <f>IF($K1348="","-",_xlfn.XLOOKUP($K1348,Obj.Meta!$A:$A,Obj.Meta!$F:$F,"-",0,1))</f>
        <v>-</v>
      </c>
      <c r="N1348" s="337" t="str">
        <f t="shared" si="41"/>
        <v>---</v>
      </c>
      <c r="O1348" s="333"/>
      <c r="P1348" s="54"/>
      <c r="Q1348" s="52"/>
      <c r="R1348" s="34"/>
      <c r="S1348" s="53"/>
      <c r="T1348" s="208"/>
      <c r="U1348" s="726"/>
      <c r="V1348" s="206"/>
      <c r="W1348" s="206"/>
      <c r="X1348" s="678"/>
      <c r="Y1348" s="34"/>
      <c r="Z1348" s="610"/>
      <c r="AA1348" s="608"/>
    </row>
    <row r="1349" spans="1:27">
      <c r="A1349" s="145" t="str">
        <f t="shared" si="40"/>
        <v>-</v>
      </c>
      <c r="B1349" s="146" t="str">
        <f>_xlfn.XLOOKUP($A1349,Dept.Meta!$A:$A,Dept.Meta!$F:$F,"-",0,1)</f>
        <v>-</v>
      </c>
      <c r="C1349" s="629" t="str">
        <f>_xlfn.XLOOKUP(_xlfn.CONCAT($G1349,"-",$I1349),Div.Meta!$H:$H,Div.Meta!$C:$C,"-",0,1)</f>
        <v>-</v>
      </c>
      <c r="D1349" s="302"/>
      <c r="E1349" s="146" t="str">
        <f>IF($D1349="","-",_xlfn.XLOOKUP($D1349,Fund.Meta!$A:$A,Fund.Meta!$D:$D,"-",0,1))</f>
        <v>-</v>
      </c>
      <c r="F1349" s="303" t="str">
        <f>IF($D1349="","-",_xlfn.XLOOKUP($D1349,Fund.Meta!$A:$A,Fund.Meta!$E:$E,"-",0,1))</f>
        <v>-</v>
      </c>
      <c r="G1349" s="334"/>
      <c r="H1349" s="303" t="str">
        <f>IF($G1349="","-",_xlfn.XLOOKUP($G1349,Appr.Meta!$A:$A,Appr.Meta!$D:$D,"-",0,1))</f>
        <v>-</v>
      </c>
      <c r="I1349" s="302"/>
      <c r="J1349" s="303" t="str">
        <f>IF($I1349="","-",_xlfn.XLOOKUP($I1349,'CC.Meta'!$A:$A,'CC.Meta'!$D:$D,"-",0,1))</f>
        <v>-</v>
      </c>
      <c r="K1349" s="302"/>
      <c r="L1349" s="146" t="str">
        <f>IF($K1349="","-",_xlfn.XLOOKUP($K1349,Obj.Meta!$A:$A,Obj.Meta!$D:$D,"-",0,1))</f>
        <v>-</v>
      </c>
      <c r="M1349" s="300" t="str">
        <f>IF($K1349="","-",_xlfn.XLOOKUP($K1349,Obj.Meta!$A:$A,Obj.Meta!$F:$F,"-",0,1))</f>
        <v>-</v>
      </c>
      <c r="N1349" s="337" t="str">
        <f t="shared" si="41"/>
        <v>---</v>
      </c>
      <c r="O1349" s="333"/>
      <c r="P1349" s="54"/>
      <c r="Q1349" s="52"/>
      <c r="R1349" s="34"/>
      <c r="S1349" s="53"/>
      <c r="T1349" s="208"/>
      <c r="U1349" s="726"/>
      <c r="V1349" s="206"/>
      <c r="W1349" s="206"/>
      <c r="X1349" s="678"/>
      <c r="Y1349" s="34"/>
      <c r="Z1349" s="610"/>
      <c r="AA1349" s="608"/>
    </row>
    <row r="1350" spans="1:27">
      <c r="A1350" s="145" t="str">
        <f t="shared" si="40"/>
        <v>-</v>
      </c>
      <c r="B1350" s="146" t="str">
        <f>_xlfn.XLOOKUP($A1350,Dept.Meta!$A:$A,Dept.Meta!$F:$F,"-",0,1)</f>
        <v>-</v>
      </c>
      <c r="C1350" s="629" t="str">
        <f>_xlfn.XLOOKUP(_xlfn.CONCAT($G1350,"-",$I1350),Div.Meta!$H:$H,Div.Meta!$C:$C,"-",0,1)</f>
        <v>-</v>
      </c>
      <c r="D1350" s="302"/>
      <c r="E1350" s="146" t="str">
        <f>IF($D1350="","-",_xlfn.XLOOKUP($D1350,Fund.Meta!$A:$A,Fund.Meta!$D:$D,"-",0,1))</f>
        <v>-</v>
      </c>
      <c r="F1350" s="303" t="str">
        <f>IF($D1350="","-",_xlfn.XLOOKUP($D1350,Fund.Meta!$A:$A,Fund.Meta!$E:$E,"-",0,1))</f>
        <v>-</v>
      </c>
      <c r="G1350" s="334"/>
      <c r="H1350" s="303" t="str">
        <f>IF($G1350="","-",_xlfn.XLOOKUP($G1350,Appr.Meta!$A:$A,Appr.Meta!$D:$D,"-",0,1))</f>
        <v>-</v>
      </c>
      <c r="I1350" s="302"/>
      <c r="J1350" s="303" t="str">
        <f>IF($I1350="","-",_xlfn.XLOOKUP($I1350,'CC.Meta'!$A:$A,'CC.Meta'!$D:$D,"-",0,1))</f>
        <v>-</v>
      </c>
      <c r="K1350" s="302"/>
      <c r="L1350" s="146" t="str">
        <f>IF($K1350="","-",_xlfn.XLOOKUP($K1350,Obj.Meta!$A:$A,Obj.Meta!$D:$D,"-",0,1))</f>
        <v>-</v>
      </c>
      <c r="M1350" s="300" t="str">
        <f>IF($K1350="","-",_xlfn.XLOOKUP($K1350,Obj.Meta!$A:$A,Obj.Meta!$F:$F,"-",0,1))</f>
        <v>-</v>
      </c>
      <c r="N1350" s="337" t="str">
        <f t="shared" si="41"/>
        <v>---</v>
      </c>
      <c r="O1350" s="333"/>
      <c r="P1350" s="54"/>
      <c r="Q1350" s="52"/>
      <c r="R1350" s="34"/>
      <c r="S1350" s="53"/>
      <c r="T1350" s="208"/>
      <c r="U1350" s="726"/>
      <c r="V1350" s="206"/>
      <c r="W1350" s="206"/>
      <c r="X1350" s="678"/>
      <c r="Y1350" s="34"/>
      <c r="Z1350" s="610"/>
      <c r="AA1350" s="608"/>
    </row>
    <row r="1351" spans="1:27">
      <c r="A1351" s="145" t="str">
        <f t="shared" si="40"/>
        <v>-</v>
      </c>
      <c r="B1351" s="146" t="str">
        <f>_xlfn.XLOOKUP($A1351,Dept.Meta!$A:$A,Dept.Meta!$F:$F,"-",0,1)</f>
        <v>-</v>
      </c>
      <c r="C1351" s="629" t="str">
        <f>_xlfn.XLOOKUP(_xlfn.CONCAT($G1351,"-",$I1351),Div.Meta!$H:$H,Div.Meta!$C:$C,"-",0,1)</f>
        <v>-</v>
      </c>
      <c r="D1351" s="302"/>
      <c r="E1351" s="146" t="str">
        <f>IF($D1351="","-",_xlfn.XLOOKUP($D1351,Fund.Meta!$A:$A,Fund.Meta!$D:$D,"-",0,1))</f>
        <v>-</v>
      </c>
      <c r="F1351" s="303" t="str">
        <f>IF($D1351="","-",_xlfn.XLOOKUP($D1351,Fund.Meta!$A:$A,Fund.Meta!$E:$E,"-",0,1))</f>
        <v>-</v>
      </c>
      <c r="G1351" s="334"/>
      <c r="H1351" s="303" t="str">
        <f>IF($G1351="","-",_xlfn.XLOOKUP($G1351,Appr.Meta!$A:$A,Appr.Meta!$D:$D,"-",0,1))</f>
        <v>-</v>
      </c>
      <c r="I1351" s="302"/>
      <c r="J1351" s="303" t="str">
        <f>IF($I1351="","-",_xlfn.XLOOKUP($I1351,'CC.Meta'!$A:$A,'CC.Meta'!$D:$D,"-",0,1))</f>
        <v>-</v>
      </c>
      <c r="K1351" s="302"/>
      <c r="L1351" s="146" t="str">
        <f>IF($K1351="","-",_xlfn.XLOOKUP($K1351,Obj.Meta!$A:$A,Obj.Meta!$D:$D,"-",0,1))</f>
        <v>-</v>
      </c>
      <c r="M1351" s="300" t="str">
        <f>IF($K1351="","-",_xlfn.XLOOKUP($K1351,Obj.Meta!$A:$A,Obj.Meta!$F:$F,"-",0,1))</f>
        <v>-</v>
      </c>
      <c r="N1351" s="337" t="str">
        <f t="shared" si="41"/>
        <v>---</v>
      </c>
      <c r="O1351" s="333"/>
      <c r="P1351" s="54"/>
      <c r="Q1351" s="52"/>
      <c r="R1351" s="34"/>
      <c r="S1351" s="53"/>
      <c r="T1351" s="208"/>
      <c r="U1351" s="726"/>
      <c r="V1351" s="206"/>
      <c r="W1351" s="206"/>
      <c r="X1351" s="678"/>
      <c r="Y1351" s="34"/>
      <c r="Z1351" s="610"/>
      <c r="AA1351" s="608"/>
    </row>
    <row r="1352" spans="1:27">
      <c r="A1352" s="145" t="str">
        <f t="shared" si="40"/>
        <v>-</v>
      </c>
      <c r="B1352" s="146" t="str">
        <f>_xlfn.XLOOKUP($A1352,Dept.Meta!$A:$A,Dept.Meta!$F:$F,"-",0,1)</f>
        <v>-</v>
      </c>
      <c r="C1352" s="629" t="str">
        <f>_xlfn.XLOOKUP(_xlfn.CONCAT($G1352,"-",$I1352),Div.Meta!$H:$H,Div.Meta!$C:$C,"-",0,1)</f>
        <v>-</v>
      </c>
      <c r="D1352" s="302"/>
      <c r="E1352" s="146" t="str">
        <f>IF($D1352="","-",_xlfn.XLOOKUP($D1352,Fund.Meta!$A:$A,Fund.Meta!$D:$D,"-",0,1))</f>
        <v>-</v>
      </c>
      <c r="F1352" s="303" t="str">
        <f>IF($D1352="","-",_xlfn.XLOOKUP($D1352,Fund.Meta!$A:$A,Fund.Meta!$E:$E,"-",0,1))</f>
        <v>-</v>
      </c>
      <c r="G1352" s="334"/>
      <c r="H1352" s="303" t="str">
        <f>IF($G1352="","-",_xlfn.XLOOKUP($G1352,Appr.Meta!$A:$A,Appr.Meta!$D:$D,"-",0,1))</f>
        <v>-</v>
      </c>
      <c r="I1352" s="302"/>
      <c r="J1352" s="303" t="str">
        <f>IF($I1352="","-",_xlfn.XLOOKUP($I1352,'CC.Meta'!$A:$A,'CC.Meta'!$D:$D,"-",0,1))</f>
        <v>-</v>
      </c>
      <c r="K1352" s="302"/>
      <c r="L1352" s="146" t="str">
        <f>IF($K1352="","-",_xlfn.XLOOKUP($K1352,Obj.Meta!$A:$A,Obj.Meta!$D:$D,"-",0,1))</f>
        <v>-</v>
      </c>
      <c r="M1352" s="300" t="str">
        <f>IF($K1352="","-",_xlfn.XLOOKUP($K1352,Obj.Meta!$A:$A,Obj.Meta!$F:$F,"-",0,1))</f>
        <v>-</v>
      </c>
      <c r="N1352" s="337" t="str">
        <f t="shared" si="41"/>
        <v>---</v>
      </c>
      <c r="O1352" s="333"/>
      <c r="P1352" s="54"/>
      <c r="Q1352" s="52"/>
      <c r="R1352" s="34"/>
      <c r="S1352" s="53"/>
      <c r="T1352" s="208"/>
      <c r="U1352" s="726"/>
      <c r="V1352" s="206"/>
      <c r="W1352" s="206"/>
      <c r="X1352" s="678"/>
      <c r="Y1352" s="34"/>
      <c r="Z1352" s="610"/>
      <c r="AA1352" s="608"/>
    </row>
    <row r="1353" spans="1:27">
      <c r="A1353" s="145" t="str">
        <f t="shared" si="40"/>
        <v>-</v>
      </c>
      <c r="B1353" s="146" t="str">
        <f>_xlfn.XLOOKUP($A1353,Dept.Meta!$A:$A,Dept.Meta!$F:$F,"-",0,1)</f>
        <v>-</v>
      </c>
      <c r="C1353" s="629" t="str">
        <f>_xlfn.XLOOKUP(_xlfn.CONCAT($G1353,"-",$I1353),Div.Meta!$H:$H,Div.Meta!$C:$C,"-",0,1)</f>
        <v>-</v>
      </c>
      <c r="D1353" s="302"/>
      <c r="E1353" s="146" t="str">
        <f>IF($D1353="","-",_xlfn.XLOOKUP($D1353,Fund.Meta!$A:$A,Fund.Meta!$D:$D,"-",0,1))</f>
        <v>-</v>
      </c>
      <c r="F1353" s="303" t="str">
        <f>IF($D1353="","-",_xlfn.XLOOKUP($D1353,Fund.Meta!$A:$A,Fund.Meta!$E:$E,"-",0,1))</f>
        <v>-</v>
      </c>
      <c r="G1353" s="334"/>
      <c r="H1353" s="303" t="str">
        <f>IF($G1353="","-",_xlfn.XLOOKUP($G1353,Appr.Meta!$A:$A,Appr.Meta!$D:$D,"-",0,1))</f>
        <v>-</v>
      </c>
      <c r="I1353" s="302"/>
      <c r="J1353" s="303" t="str">
        <f>IF($I1353="","-",_xlfn.XLOOKUP($I1353,'CC.Meta'!$A:$A,'CC.Meta'!$D:$D,"-",0,1))</f>
        <v>-</v>
      </c>
      <c r="K1353" s="302"/>
      <c r="L1353" s="146" t="str">
        <f>IF($K1353="","-",_xlfn.XLOOKUP($K1353,Obj.Meta!$A:$A,Obj.Meta!$D:$D,"-",0,1))</f>
        <v>-</v>
      </c>
      <c r="M1353" s="300" t="str">
        <f>IF($K1353="","-",_xlfn.XLOOKUP($K1353,Obj.Meta!$A:$A,Obj.Meta!$F:$F,"-",0,1))</f>
        <v>-</v>
      </c>
      <c r="N1353" s="337" t="str">
        <f t="shared" si="41"/>
        <v>---</v>
      </c>
      <c r="O1353" s="333"/>
      <c r="P1353" s="54"/>
      <c r="Q1353" s="52"/>
      <c r="R1353" s="34"/>
      <c r="S1353" s="53"/>
      <c r="T1353" s="208"/>
      <c r="U1353" s="726"/>
      <c r="V1353" s="206"/>
      <c r="W1353" s="206"/>
      <c r="X1353" s="678"/>
      <c r="Y1353" s="34"/>
      <c r="Z1353" s="610"/>
      <c r="AA1353" s="608"/>
    </row>
    <row r="1354" spans="1:27">
      <c r="A1354" s="145" t="str">
        <f t="shared" si="40"/>
        <v>-</v>
      </c>
      <c r="B1354" s="146" t="str">
        <f>_xlfn.XLOOKUP($A1354,Dept.Meta!$A:$A,Dept.Meta!$F:$F,"-",0,1)</f>
        <v>-</v>
      </c>
      <c r="C1354" s="629" t="str">
        <f>_xlfn.XLOOKUP(_xlfn.CONCAT($G1354,"-",$I1354),Div.Meta!$H:$H,Div.Meta!$C:$C,"-",0,1)</f>
        <v>-</v>
      </c>
      <c r="D1354" s="302"/>
      <c r="E1354" s="146" t="str">
        <f>IF($D1354="","-",_xlfn.XLOOKUP($D1354,Fund.Meta!$A:$A,Fund.Meta!$D:$D,"-",0,1))</f>
        <v>-</v>
      </c>
      <c r="F1354" s="303" t="str">
        <f>IF($D1354="","-",_xlfn.XLOOKUP($D1354,Fund.Meta!$A:$A,Fund.Meta!$E:$E,"-",0,1))</f>
        <v>-</v>
      </c>
      <c r="G1354" s="334"/>
      <c r="H1354" s="303" t="str">
        <f>IF($G1354="","-",_xlfn.XLOOKUP($G1354,Appr.Meta!$A:$A,Appr.Meta!$D:$D,"-",0,1))</f>
        <v>-</v>
      </c>
      <c r="I1354" s="302"/>
      <c r="J1354" s="303" t="str">
        <f>IF($I1354="","-",_xlfn.XLOOKUP($I1354,'CC.Meta'!$A:$A,'CC.Meta'!$D:$D,"-",0,1))</f>
        <v>-</v>
      </c>
      <c r="K1354" s="302"/>
      <c r="L1354" s="146" t="str">
        <f>IF($K1354="","-",_xlfn.XLOOKUP($K1354,Obj.Meta!$A:$A,Obj.Meta!$D:$D,"-",0,1))</f>
        <v>-</v>
      </c>
      <c r="M1354" s="300" t="str">
        <f>IF($K1354="","-",_xlfn.XLOOKUP($K1354,Obj.Meta!$A:$A,Obj.Meta!$F:$F,"-",0,1))</f>
        <v>-</v>
      </c>
      <c r="N1354" s="337" t="str">
        <f t="shared" si="41"/>
        <v>---</v>
      </c>
      <c r="O1354" s="333"/>
      <c r="P1354" s="54"/>
      <c r="Q1354" s="52"/>
      <c r="R1354" s="34"/>
      <c r="S1354" s="53"/>
      <c r="T1354" s="208"/>
      <c r="U1354" s="726"/>
      <c r="V1354" s="206"/>
      <c r="W1354" s="206"/>
      <c r="X1354" s="678"/>
      <c r="Y1354" s="34"/>
      <c r="Z1354" s="610"/>
      <c r="AA1354" s="608"/>
    </row>
    <row r="1355" spans="1:27">
      <c r="A1355" s="145" t="str">
        <f t="shared" si="40"/>
        <v>-</v>
      </c>
      <c r="B1355" s="146" t="str">
        <f>_xlfn.XLOOKUP($A1355,Dept.Meta!$A:$A,Dept.Meta!$F:$F,"-",0,1)</f>
        <v>-</v>
      </c>
      <c r="C1355" s="629" t="str">
        <f>_xlfn.XLOOKUP(_xlfn.CONCAT($G1355,"-",$I1355),Div.Meta!$H:$H,Div.Meta!$C:$C,"-",0,1)</f>
        <v>-</v>
      </c>
      <c r="D1355" s="302"/>
      <c r="E1355" s="146" t="str">
        <f>IF($D1355="","-",_xlfn.XLOOKUP($D1355,Fund.Meta!$A:$A,Fund.Meta!$D:$D,"-",0,1))</f>
        <v>-</v>
      </c>
      <c r="F1355" s="303" t="str">
        <f>IF($D1355="","-",_xlfn.XLOOKUP($D1355,Fund.Meta!$A:$A,Fund.Meta!$E:$E,"-",0,1))</f>
        <v>-</v>
      </c>
      <c r="G1355" s="334"/>
      <c r="H1355" s="303" t="str">
        <f>IF($G1355="","-",_xlfn.XLOOKUP($G1355,Appr.Meta!$A:$A,Appr.Meta!$D:$D,"-",0,1))</f>
        <v>-</v>
      </c>
      <c r="I1355" s="302"/>
      <c r="J1355" s="303" t="str">
        <f>IF($I1355="","-",_xlfn.XLOOKUP($I1355,'CC.Meta'!$A:$A,'CC.Meta'!$D:$D,"-",0,1))</f>
        <v>-</v>
      </c>
      <c r="K1355" s="302"/>
      <c r="L1355" s="146" t="str">
        <f>IF($K1355="","-",_xlfn.XLOOKUP($K1355,Obj.Meta!$A:$A,Obj.Meta!$D:$D,"-",0,1))</f>
        <v>-</v>
      </c>
      <c r="M1355" s="300" t="str">
        <f>IF($K1355="","-",_xlfn.XLOOKUP($K1355,Obj.Meta!$A:$A,Obj.Meta!$F:$F,"-",0,1))</f>
        <v>-</v>
      </c>
      <c r="N1355" s="337" t="str">
        <f t="shared" si="41"/>
        <v>---</v>
      </c>
      <c r="O1355" s="333"/>
      <c r="P1355" s="54"/>
      <c r="Q1355" s="52"/>
      <c r="R1355" s="34"/>
      <c r="S1355" s="53"/>
      <c r="T1355" s="208"/>
      <c r="U1355" s="726"/>
      <c r="V1355" s="206"/>
      <c r="W1355" s="206"/>
      <c r="X1355" s="678"/>
      <c r="Y1355" s="34"/>
      <c r="Z1355" s="610"/>
      <c r="AA1355" s="608"/>
    </row>
    <row r="1356" spans="1:27">
      <c r="A1356" s="145" t="str">
        <f t="shared" si="40"/>
        <v>-</v>
      </c>
      <c r="B1356" s="146" t="str">
        <f>_xlfn.XLOOKUP($A1356,Dept.Meta!$A:$A,Dept.Meta!$F:$F,"-",0,1)</f>
        <v>-</v>
      </c>
      <c r="C1356" s="629" t="str">
        <f>_xlfn.XLOOKUP(_xlfn.CONCAT($G1356,"-",$I1356),Div.Meta!$H:$H,Div.Meta!$C:$C,"-",0,1)</f>
        <v>-</v>
      </c>
      <c r="D1356" s="302"/>
      <c r="E1356" s="146" t="str">
        <f>IF($D1356="","-",_xlfn.XLOOKUP($D1356,Fund.Meta!$A:$A,Fund.Meta!$D:$D,"-",0,1))</f>
        <v>-</v>
      </c>
      <c r="F1356" s="303" t="str">
        <f>IF($D1356="","-",_xlfn.XLOOKUP($D1356,Fund.Meta!$A:$A,Fund.Meta!$E:$E,"-",0,1))</f>
        <v>-</v>
      </c>
      <c r="G1356" s="334"/>
      <c r="H1356" s="303" t="str">
        <f>IF($G1356="","-",_xlfn.XLOOKUP($G1356,Appr.Meta!$A:$A,Appr.Meta!$D:$D,"-",0,1))</f>
        <v>-</v>
      </c>
      <c r="I1356" s="302"/>
      <c r="J1356" s="303" t="str">
        <f>IF($I1356="","-",_xlfn.XLOOKUP($I1356,'CC.Meta'!$A:$A,'CC.Meta'!$D:$D,"-",0,1))</f>
        <v>-</v>
      </c>
      <c r="K1356" s="302"/>
      <c r="L1356" s="146" t="str">
        <f>IF($K1356="","-",_xlfn.XLOOKUP($K1356,Obj.Meta!$A:$A,Obj.Meta!$D:$D,"-",0,1))</f>
        <v>-</v>
      </c>
      <c r="M1356" s="300" t="str">
        <f>IF($K1356="","-",_xlfn.XLOOKUP($K1356,Obj.Meta!$A:$A,Obj.Meta!$F:$F,"-",0,1))</f>
        <v>-</v>
      </c>
      <c r="N1356" s="337" t="str">
        <f t="shared" si="41"/>
        <v>---</v>
      </c>
      <c r="O1356" s="333"/>
      <c r="P1356" s="54"/>
      <c r="Q1356" s="52"/>
      <c r="R1356" s="34"/>
      <c r="S1356" s="53"/>
      <c r="T1356" s="208"/>
      <c r="U1356" s="726"/>
      <c r="V1356" s="206"/>
      <c r="W1356" s="206"/>
      <c r="X1356" s="678"/>
      <c r="Y1356" s="34"/>
      <c r="Z1356" s="610"/>
      <c r="AA1356" s="608"/>
    </row>
    <row r="1357" spans="1:27">
      <c r="A1357" s="145" t="str">
        <f t="shared" si="40"/>
        <v>-</v>
      </c>
      <c r="B1357" s="146" t="str">
        <f>_xlfn.XLOOKUP($A1357,Dept.Meta!$A:$A,Dept.Meta!$F:$F,"-",0,1)</f>
        <v>-</v>
      </c>
      <c r="C1357" s="629" t="str">
        <f>_xlfn.XLOOKUP(_xlfn.CONCAT($G1357,"-",$I1357),Div.Meta!$H:$H,Div.Meta!$C:$C,"-",0,1)</f>
        <v>-</v>
      </c>
      <c r="D1357" s="302"/>
      <c r="E1357" s="146" t="str">
        <f>IF($D1357="","-",_xlfn.XLOOKUP($D1357,Fund.Meta!$A:$A,Fund.Meta!$D:$D,"-",0,1))</f>
        <v>-</v>
      </c>
      <c r="F1357" s="303" t="str">
        <f>IF($D1357="","-",_xlfn.XLOOKUP($D1357,Fund.Meta!$A:$A,Fund.Meta!$E:$E,"-",0,1))</f>
        <v>-</v>
      </c>
      <c r="G1357" s="334"/>
      <c r="H1357" s="303" t="str">
        <f>IF($G1357="","-",_xlfn.XLOOKUP($G1357,Appr.Meta!$A:$A,Appr.Meta!$D:$D,"-",0,1))</f>
        <v>-</v>
      </c>
      <c r="I1357" s="302"/>
      <c r="J1357" s="303" t="str">
        <f>IF($I1357="","-",_xlfn.XLOOKUP($I1357,'CC.Meta'!$A:$A,'CC.Meta'!$D:$D,"-",0,1))</f>
        <v>-</v>
      </c>
      <c r="K1357" s="302"/>
      <c r="L1357" s="146" t="str">
        <f>IF($K1357="","-",_xlfn.XLOOKUP($K1357,Obj.Meta!$A:$A,Obj.Meta!$D:$D,"-",0,1))</f>
        <v>-</v>
      </c>
      <c r="M1357" s="300" t="str">
        <f>IF($K1357="","-",_xlfn.XLOOKUP($K1357,Obj.Meta!$A:$A,Obj.Meta!$F:$F,"-",0,1))</f>
        <v>-</v>
      </c>
      <c r="N1357" s="337" t="str">
        <f t="shared" si="41"/>
        <v>---</v>
      </c>
      <c r="O1357" s="333"/>
      <c r="P1357" s="54"/>
      <c r="Q1357" s="52"/>
      <c r="R1357" s="34"/>
      <c r="S1357" s="53"/>
      <c r="T1357" s="208"/>
      <c r="U1357" s="726"/>
      <c r="V1357" s="206"/>
      <c r="W1357" s="206"/>
      <c r="X1357" s="678"/>
      <c r="Y1357" s="34"/>
      <c r="Z1357" s="610"/>
      <c r="AA1357" s="608"/>
    </row>
    <row r="1358" spans="1:27">
      <c r="A1358" s="145" t="str">
        <f t="shared" si="40"/>
        <v>-</v>
      </c>
      <c r="B1358" s="146" t="str">
        <f>_xlfn.XLOOKUP($A1358,Dept.Meta!$A:$A,Dept.Meta!$F:$F,"-",0,1)</f>
        <v>-</v>
      </c>
      <c r="C1358" s="629" t="str">
        <f>_xlfn.XLOOKUP(_xlfn.CONCAT($G1358,"-",$I1358),Div.Meta!$H:$H,Div.Meta!$C:$C,"-",0,1)</f>
        <v>-</v>
      </c>
      <c r="D1358" s="302"/>
      <c r="E1358" s="146" t="str">
        <f>IF($D1358="","-",_xlfn.XLOOKUP($D1358,Fund.Meta!$A:$A,Fund.Meta!$D:$D,"-",0,1))</f>
        <v>-</v>
      </c>
      <c r="F1358" s="303" t="str">
        <f>IF($D1358="","-",_xlfn.XLOOKUP($D1358,Fund.Meta!$A:$A,Fund.Meta!$E:$E,"-",0,1))</f>
        <v>-</v>
      </c>
      <c r="G1358" s="334"/>
      <c r="H1358" s="303" t="str">
        <f>IF($G1358="","-",_xlfn.XLOOKUP($G1358,Appr.Meta!$A:$A,Appr.Meta!$D:$D,"-",0,1))</f>
        <v>-</v>
      </c>
      <c r="I1358" s="302"/>
      <c r="J1358" s="303" t="str">
        <f>IF($I1358="","-",_xlfn.XLOOKUP($I1358,'CC.Meta'!$A:$A,'CC.Meta'!$D:$D,"-",0,1))</f>
        <v>-</v>
      </c>
      <c r="K1358" s="302"/>
      <c r="L1358" s="146" t="str">
        <f>IF($K1358="","-",_xlfn.XLOOKUP($K1358,Obj.Meta!$A:$A,Obj.Meta!$D:$D,"-",0,1))</f>
        <v>-</v>
      </c>
      <c r="M1358" s="300" t="str">
        <f>IF($K1358="","-",_xlfn.XLOOKUP($K1358,Obj.Meta!$A:$A,Obj.Meta!$F:$F,"-",0,1))</f>
        <v>-</v>
      </c>
      <c r="N1358" s="337" t="str">
        <f t="shared" si="41"/>
        <v>---</v>
      </c>
      <c r="O1358" s="333"/>
      <c r="P1358" s="54"/>
      <c r="Q1358" s="52"/>
      <c r="R1358" s="34"/>
      <c r="S1358" s="53"/>
      <c r="T1358" s="208"/>
      <c r="U1358" s="726"/>
      <c r="V1358" s="206"/>
      <c r="W1358" s="206"/>
      <c r="X1358" s="678"/>
      <c r="Y1358" s="34"/>
      <c r="Z1358" s="610"/>
      <c r="AA1358" s="608"/>
    </row>
    <row r="1359" spans="1:27">
      <c r="A1359" s="145" t="str">
        <f t="shared" si="40"/>
        <v>-</v>
      </c>
      <c r="B1359" s="146" t="str">
        <f>_xlfn.XLOOKUP($A1359,Dept.Meta!$A:$A,Dept.Meta!$F:$F,"-",0,1)</f>
        <v>-</v>
      </c>
      <c r="C1359" s="629" t="str">
        <f>_xlfn.XLOOKUP(_xlfn.CONCAT($G1359,"-",$I1359),Div.Meta!$H:$H,Div.Meta!$C:$C,"-",0,1)</f>
        <v>-</v>
      </c>
      <c r="D1359" s="302"/>
      <c r="E1359" s="146" t="str">
        <f>IF($D1359="","-",_xlfn.XLOOKUP($D1359,Fund.Meta!$A:$A,Fund.Meta!$D:$D,"-",0,1))</f>
        <v>-</v>
      </c>
      <c r="F1359" s="303" t="str">
        <f>IF($D1359="","-",_xlfn.XLOOKUP($D1359,Fund.Meta!$A:$A,Fund.Meta!$E:$E,"-",0,1))</f>
        <v>-</v>
      </c>
      <c r="G1359" s="334"/>
      <c r="H1359" s="303" t="str">
        <f>IF($G1359="","-",_xlfn.XLOOKUP($G1359,Appr.Meta!$A:$A,Appr.Meta!$D:$D,"-",0,1))</f>
        <v>-</v>
      </c>
      <c r="I1359" s="302"/>
      <c r="J1359" s="303" t="str">
        <f>IF($I1359="","-",_xlfn.XLOOKUP($I1359,'CC.Meta'!$A:$A,'CC.Meta'!$D:$D,"-",0,1))</f>
        <v>-</v>
      </c>
      <c r="K1359" s="302"/>
      <c r="L1359" s="146" t="str">
        <f>IF($K1359="","-",_xlfn.XLOOKUP($K1359,Obj.Meta!$A:$A,Obj.Meta!$D:$D,"-",0,1))</f>
        <v>-</v>
      </c>
      <c r="M1359" s="300" t="str">
        <f>IF($K1359="","-",_xlfn.XLOOKUP($K1359,Obj.Meta!$A:$A,Obj.Meta!$F:$F,"-",0,1))</f>
        <v>-</v>
      </c>
      <c r="N1359" s="337" t="str">
        <f t="shared" si="41"/>
        <v>---</v>
      </c>
      <c r="O1359" s="333"/>
      <c r="P1359" s="54"/>
      <c r="Q1359" s="52"/>
      <c r="R1359" s="34"/>
      <c r="S1359" s="53"/>
      <c r="T1359" s="208"/>
      <c r="U1359" s="726"/>
      <c r="V1359" s="206"/>
      <c r="W1359" s="206"/>
      <c r="X1359" s="678"/>
      <c r="Y1359" s="34"/>
      <c r="Z1359" s="610"/>
      <c r="AA1359" s="608"/>
    </row>
    <row r="1360" spans="1:27">
      <c r="A1360" s="145" t="str">
        <f t="shared" si="40"/>
        <v>-</v>
      </c>
      <c r="B1360" s="146" t="str">
        <f>_xlfn.XLOOKUP($A1360,Dept.Meta!$A:$A,Dept.Meta!$F:$F,"-",0,1)</f>
        <v>-</v>
      </c>
      <c r="C1360" s="629" t="str">
        <f>_xlfn.XLOOKUP(_xlfn.CONCAT($G1360,"-",$I1360),Div.Meta!$H:$H,Div.Meta!$C:$C,"-",0,1)</f>
        <v>-</v>
      </c>
      <c r="D1360" s="302"/>
      <c r="E1360" s="146" t="str">
        <f>IF($D1360="","-",_xlfn.XLOOKUP($D1360,Fund.Meta!$A:$A,Fund.Meta!$D:$D,"-",0,1))</f>
        <v>-</v>
      </c>
      <c r="F1360" s="303" t="str">
        <f>IF($D1360="","-",_xlfn.XLOOKUP($D1360,Fund.Meta!$A:$A,Fund.Meta!$E:$E,"-",0,1))</f>
        <v>-</v>
      </c>
      <c r="G1360" s="334"/>
      <c r="H1360" s="303" t="str">
        <f>IF($G1360="","-",_xlfn.XLOOKUP($G1360,Appr.Meta!$A:$A,Appr.Meta!$D:$D,"-",0,1))</f>
        <v>-</v>
      </c>
      <c r="I1360" s="302"/>
      <c r="J1360" s="303" t="str">
        <f>IF($I1360="","-",_xlfn.XLOOKUP($I1360,'CC.Meta'!$A:$A,'CC.Meta'!$D:$D,"-",0,1))</f>
        <v>-</v>
      </c>
      <c r="K1360" s="302"/>
      <c r="L1360" s="146" t="str">
        <f>IF($K1360="","-",_xlfn.XLOOKUP($K1360,Obj.Meta!$A:$A,Obj.Meta!$D:$D,"-",0,1))</f>
        <v>-</v>
      </c>
      <c r="M1360" s="300" t="str">
        <f>IF($K1360="","-",_xlfn.XLOOKUP($K1360,Obj.Meta!$A:$A,Obj.Meta!$F:$F,"-",0,1))</f>
        <v>-</v>
      </c>
      <c r="N1360" s="337" t="str">
        <f t="shared" si="41"/>
        <v>---</v>
      </c>
      <c r="O1360" s="333"/>
      <c r="P1360" s="54"/>
      <c r="Q1360" s="52"/>
      <c r="R1360" s="34"/>
      <c r="S1360" s="53"/>
      <c r="T1360" s="208"/>
      <c r="U1360" s="726"/>
      <c r="V1360" s="206"/>
      <c r="W1360" s="206"/>
      <c r="X1360" s="678"/>
      <c r="Y1360" s="34"/>
      <c r="Z1360" s="610"/>
      <c r="AA1360" s="608"/>
    </row>
    <row r="1361" spans="1:27">
      <c r="A1361" s="145" t="str">
        <f t="shared" si="40"/>
        <v>-</v>
      </c>
      <c r="B1361" s="146" t="str">
        <f>_xlfn.XLOOKUP($A1361,Dept.Meta!$A:$A,Dept.Meta!$F:$F,"-",0,1)</f>
        <v>-</v>
      </c>
      <c r="C1361" s="629" t="str">
        <f>_xlfn.XLOOKUP(_xlfn.CONCAT($G1361,"-",$I1361),Div.Meta!$H:$H,Div.Meta!$C:$C,"-",0,1)</f>
        <v>-</v>
      </c>
      <c r="D1361" s="302"/>
      <c r="E1361" s="146" t="str">
        <f>IF($D1361="","-",_xlfn.XLOOKUP($D1361,Fund.Meta!$A:$A,Fund.Meta!$D:$D,"-",0,1))</f>
        <v>-</v>
      </c>
      <c r="F1361" s="303" t="str">
        <f>IF($D1361="","-",_xlfn.XLOOKUP($D1361,Fund.Meta!$A:$A,Fund.Meta!$E:$E,"-",0,1))</f>
        <v>-</v>
      </c>
      <c r="G1361" s="334"/>
      <c r="H1361" s="303" t="str">
        <f>IF($G1361="","-",_xlfn.XLOOKUP($G1361,Appr.Meta!$A:$A,Appr.Meta!$D:$D,"-",0,1))</f>
        <v>-</v>
      </c>
      <c r="I1361" s="302"/>
      <c r="J1361" s="303" t="str">
        <f>IF($I1361="","-",_xlfn.XLOOKUP($I1361,'CC.Meta'!$A:$A,'CC.Meta'!$D:$D,"-",0,1))</f>
        <v>-</v>
      </c>
      <c r="K1361" s="302"/>
      <c r="L1361" s="146" t="str">
        <f>IF($K1361="","-",_xlfn.XLOOKUP($K1361,Obj.Meta!$A:$A,Obj.Meta!$D:$D,"-",0,1))</f>
        <v>-</v>
      </c>
      <c r="M1361" s="300" t="str">
        <f>IF($K1361="","-",_xlfn.XLOOKUP($K1361,Obj.Meta!$A:$A,Obj.Meta!$F:$F,"-",0,1))</f>
        <v>-</v>
      </c>
      <c r="N1361" s="337" t="str">
        <f t="shared" si="41"/>
        <v>---</v>
      </c>
      <c r="O1361" s="333"/>
      <c r="P1361" s="54"/>
      <c r="Q1361" s="52"/>
      <c r="R1361" s="34"/>
      <c r="S1361" s="53"/>
      <c r="T1361" s="208"/>
      <c r="U1361" s="726"/>
      <c r="V1361" s="206"/>
      <c r="W1361" s="206"/>
      <c r="X1361" s="678"/>
      <c r="Y1361" s="34"/>
      <c r="Z1361" s="610"/>
      <c r="AA1361" s="608"/>
    </row>
    <row r="1362" spans="1:27">
      <c r="A1362" s="145" t="str">
        <f t="shared" si="40"/>
        <v>-</v>
      </c>
      <c r="B1362" s="146" t="str">
        <f>_xlfn.XLOOKUP($A1362,Dept.Meta!$A:$A,Dept.Meta!$F:$F,"-",0,1)</f>
        <v>-</v>
      </c>
      <c r="C1362" s="629" t="str">
        <f>_xlfn.XLOOKUP(_xlfn.CONCAT($G1362,"-",$I1362),Div.Meta!$H:$H,Div.Meta!$C:$C,"-",0,1)</f>
        <v>-</v>
      </c>
      <c r="D1362" s="302"/>
      <c r="E1362" s="146" t="str">
        <f>IF($D1362="","-",_xlfn.XLOOKUP($D1362,Fund.Meta!$A:$A,Fund.Meta!$D:$D,"-",0,1))</f>
        <v>-</v>
      </c>
      <c r="F1362" s="303" t="str">
        <f>IF($D1362="","-",_xlfn.XLOOKUP($D1362,Fund.Meta!$A:$A,Fund.Meta!$E:$E,"-",0,1))</f>
        <v>-</v>
      </c>
      <c r="G1362" s="334"/>
      <c r="H1362" s="303" t="str">
        <f>IF($G1362="","-",_xlfn.XLOOKUP($G1362,Appr.Meta!$A:$A,Appr.Meta!$D:$D,"-",0,1))</f>
        <v>-</v>
      </c>
      <c r="I1362" s="302"/>
      <c r="J1362" s="303" t="str">
        <f>IF($I1362="","-",_xlfn.XLOOKUP($I1362,'CC.Meta'!$A:$A,'CC.Meta'!$D:$D,"-",0,1))</f>
        <v>-</v>
      </c>
      <c r="K1362" s="302"/>
      <c r="L1362" s="146" t="str">
        <f>IF($K1362="","-",_xlfn.XLOOKUP($K1362,Obj.Meta!$A:$A,Obj.Meta!$D:$D,"-",0,1))</f>
        <v>-</v>
      </c>
      <c r="M1362" s="300" t="str">
        <f>IF($K1362="","-",_xlfn.XLOOKUP($K1362,Obj.Meta!$A:$A,Obj.Meta!$F:$F,"-",0,1))</f>
        <v>-</v>
      </c>
      <c r="N1362" s="337" t="str">
        <f t="shared" si="41"/>
        <v>---</v>
      </c>
      <c r="O1362" s="333"/>
      <c r="P1362" s="54"/>
      <c r="Q1362" s="52"/>
      <c r="R1362" s="34"/>
      <c r="S1362" s="53"/>
      <c r="T1362" s="208"/>
      <c r="U1362" s="726"/>
      <c r="V1362" s="206"/>
      <c r="W1362" s="206"/>
      <c r="X1362" s="678"/>
      <c r="Y1362" s="34"/>
      <c r="Z1362" s="610"/>
      <c r="AA1362" s="608"/>
    </row>
    <row r="1363" spans="1:27">
      <c r="A1363" s="145" t="str">
        <f t="shared" ref="A1363:A1426" si="42">IFERROR(VALUE(LEFT($I1363,2)),"-")</f>
        <v>-</v>
      </c>
      <c r="B1363" s="146" t="str">
        <f>_xlfn.XLOOKUP($A1363,Dept.Meta!$A:$A,Dept.Meta!$F:$F,"-",0,1)</f>
        <v>-</v>
      </c>
      <c r="C1363" s="629" t="str">
        <f>_xlfn.XLOOKUP(_xlfn.CONCAT($G1363,"-",$I1363),Div.Meta!$H:$H,Div.Meta!$C:$C,"-",0,1)</f>
        <v>-</v>
      </c>
      <c r="D1363" s="302"/>
      <c r="E1363" s="146" t="str">
        <f>IF($D1363="","-",_xlfn.XLOOKUP($D1363,Fund.Meta!$A:$A,Fund.Meta!$D:$D,"-",0,1))</f>
        <v>-</v>
      </c>
      <c r="F1363" s="303" t="str">
        <f>IF($D1363="","-",_xlfn.XLOOKUP($D1363,Fund.Meta!$A:$A,Fund.Meta!$E:$E,"-",0,1))</f>
        <v>-</v>
      </c>
      <c r="G1363" s="334"/>
      <c r="H1363" s="303" t="str">
        <f>IF($G1363="","-",_xlfn.XLOOKUP($G1363,Appr.Meta!$A:$A,Appr.Meta!$D:$D,"-",0,1))</f>
        <v>-</v>
      </c>
      <c r="I1363" s="302"/>
      <c r="J1363" s="303" t="str">
        <f>IF($I1363="","-",_xlfn.XLOOKUP($I1363,'CC.Meta'!$A:$A,'CC.Meta'!$D:$D,"-",0,1))</f>
        <v>-</v>
      </c>
      <c r="K1363" s="302"/>
      <c r="L1363" s="146" t="str">
        <f>IF($K1363="","-",_xlfn.XLOOKUP($K1363,Obj.Meta!$A:$A,Obj.Meta!$D:$D,"-",0,1))</f>
        <v>-</v>
      </c>
      <c r="M1363" s="300" t="str">
        <f>IF($K1363="","-",_xlfn.XLOOKUP($K1363,Obj.Meta!$A:$A,Obj.Meta!$F:$F,"-",0,1))</f>
        <v>-</v>
      </c>
      <c r="N1363" s="337" t="str">
        <f t="shared" ref="N1363:N1426" si="43">_xlfn.CONCAT($D1363,"-",$G1363,"-",$I1363,"-",$K1363)</f>
        <v>---</v>
      </c>
      <c r="O1363" s="333"/>
      <c r="P1363" s="54"/>
      <c r="Q1363" s="52"/>
      <c r="R1363" s="34"/>
      <c r="S1363" s="53"/>
      <c r="T1363" s="208"/>
      <c r="U1363" s="726"/>
      <c r="V1363" s="206"/>
      <c r="W1363" s="206"/>
      <c r="X1363" s="678"/>
      <c r="Y1363" s="34"/>
      <c r="Z1363" s="610"/>
      <c r="AA1363" s="608"/>
    </row>
    <row r="1364" spans="1:27">
      <c r="A1364" s="145" t="str">
        <f t="shared" si="42"/>
        <v>-</v>
      </c>
      <c r="B1364" s="146" t="str">
        <f>_xlfn.XLOOKUP($A1364,Dept.Meta!$A:$A,Dept.Meta!$F:$F,"-",0,1)</f>
        <v>-</v>
      </c>
      <c r="C1364" s="629" t="str">
        <f>_xlfn.XLOOKUP(_xlfn.CONCAT($G1364,"-",$I1364),Div.Meta!$H:$H,Div.Meta!$C:$C,"-",0,1)</f>
        <v>-</v>
      </c>
      <c r="D1364" s="302"/>
      <c r="E1364" s="146" t="str">
        <f>IF($D1364="","-",_xlfn.XLOOKUP($D1364,Fund.Meta!$A:$A,Fund.Meta!$D:$D,"-",0,1))</f>
        <v>-</v>
      </c>
      <c r="F1364" s="303" t="str">
        <f>IF($D1364="","-",_xlfn.XLOOKUP($D1364,Fund.Meta!$A:$A,Fund.Meta!$E:$E,"-",0,1))</f>
        <v>-</v>
      </c>
      <c r="G1364" s="334"/>
      <c r="H1364" s="303" t="str">
        <f>IF($G1364="","-",_xlfn.XLOOKUP($G1364,Appr.Meta!$A:$A,Appr.Meta!$D:$D,"-",0,1))</f>
        <v>-</v>
      </c>
      <c r="I1364" s="302"/>
      <c r="J1364" s="303" t="str">
        <f>IF($I1364="","-",_xlfn.XLOOKUP($I1364,'CC.Meta'!$A:$A,'CC.Meta'!$D:$D,"-",0,1))</f>
        <v>-</v>
      </c>
      <c r="K1364" s="302"/>
      <c r="L1364" s="146" t="str">
        <f>IF($K1364="","-",_xlfn.XLOOKUP($K1364,Obj.Meta!$A:$A,Obj.Meta!$D:$D,"-",0,1))</f>
        <v>-</v>
      </c>
      <c r="M1364" s="300" t="str">
        <f>IF($K1364="","-",_xlfn.XLOOKUP($K1364,Obj.Meta!$A:$A,Obj.Meta!$F:$F,"-",0,1))</f>
        <v>-</v>
      </c>
      <c r="N1364" s="337" t="str">
        <f t="shared" si="43"/>
        <v>---</v>
      </c>
      <c r="O1364" s="333"/>
      <c r="P1364" s="54"/>
      <c r="Q1364" s="52"/>
      <c r="R1364" s="34"/>
      <c r="S1364" s="53"/>
      <c r="T1364" s="208"/>
      <c r="U1364" s="726"/>
      <c r="V1364" s="206"/>
      <c r="W1364" s="206"/>
      <c r="X1364" s="678"/>
      <c r="Y1364" s="34"/>
      <c r="Z1364" s="610"/>
      <c r="AA1364" s="608"/>
    </row>
    <row r="1365" spans="1:27">
      <c r="A1365" s="145" t="str">
        <f t="shared" si="42"/>
        <v>-</v>
      </c>
      <c r="B1365" s="146" t="str">
        <f>_xlfn.XLOOKUP($A1365,Dept.Meta!$A:$A,Dept.Meta!$F:$F,"-",0,1)</f>
        <v>-</v>
      </c>
      <c r="C1365" s="629" t="str">
        <f>_xlfn.XLOOKUP(_xlfn.CONCAT($G1365,"-",$I1365),Div.Meta!$H:$H,Div.Meta!$C:$C,"-",0,1)</f>
        <v>-</v>
      </c>
      <c r="D1365" s="302"/>
      <c r="E1365" s="146" t="str">
        <f>IF($D1365="","-",_xlfn.XLOOKUP($D1365,Fund.Meta!$A:$A,Fund.Meta!$D:$D,"-",0,1))</f>
        <v>-</v>
      </c>
      <c r="F1365" s="303" t="str">
        <f>IF($D1365="","-",_xlfn.XLOOKUP($D1365,Fund.Meta!$A:$A,Fund.Meta!$E:$E,"-",0,1))</f>
        <v>-</v>
      </c>
      <c r="G1365" s="334"/>
      <c r="H1365" s="303" t="str">
        <f>IF($G1365="","-",_xlfn.XLOOKUP($G1365,Appr.Meta!$A:$A,Appr.Meta!$D:$D,"-",0,1))</f>
        <v>-</v>
      </c>
      <c r="I1365" s="302"/>
      <c r="J1365" s="303" t="str">
        <f>IF($I1365="","-",_xlfn.XLOOKUP($I1365,'CC.Meta'!$A:$A,'CC.Meta'!$D:$D,"-",0,1))</f>
        <v>-</v>
      </c>
      <c r="K1365" s="302"/>
      <c r="L1365" s="146" t="str">
        <f>IF($K1365="","-",_xlfn.XLOOKUP($K1365,Obj.Meta!$A:$A,Obj.Meta!$D:$D,"-",0,1))</f>
        <v>-</v>
      </c>
      <c r="M1365" s="300" t="str">
        <f>IF($K1365="","-",_xlfn.XLOOKUP($K1365,Obj.Meta!$A:$A,Obj.Meta!$F:$F,"-",0,1))</f>
        <v>-</v>
      </c>
      <c r="N1365" s="337" t="str">
        <f t="shared" si="43"/>
        <v>---</v>
      </c>
      <c r="O1365" s="333"/>
      <c r="P1365" s="54"/>
      <c r="Q1365" s="52"/>
      <c r="R1365" s="34"/>
      <c r="S1365" s="53"/>
      <c r="T1365" s="208"/>
      <c r="U1365" s="726"/>
      <c r="V1365" s="206"/>
      <c r="W1365" s="206"/>
      <c r="X1365" s="678"/>
      <c r="Y1365" s="34"/>
      <c r="Z1365" s="610"/>
      <c r="AA1365" s="608"/>
    </row>
    <row r="1366" spans="1:27">
      <c r="A1366" s="145" t="str">
        <f t="shared" si="42"/>
        <v>-</v>
      </c>
      <c r="B1366" s="146" t="str">
        <f>_xlfn.XLOOKUP($A1366,Dept.Meta!$A:$A,Dept.Meta!$F:$F,"-",0,1)</f>
        <v>-</v>
      </c>
      <c r="C1366" s="629" t="str">
        <f>_xlfn.XLOOKUP(_xlfn.CONCAT($G1366,"-",$I1366),Div.Meta!$H:$H,Div.Meta!$C:$C,"-",0,1)</f>
        <v>-</v>
      </c>
      <c r="D1366" s="302"/>
      <c r="E1366" s="146" t="str">
        <f>IF($D1366="","-",_xlfn.XLOOKUP($D1366,Fund.Meta!$A:$A,Fund.Meta!$D:$D,"-",0,1))</f>
        <v>-</v>
      </c>
      <c r="F1366" s="303" t="str">
        <f>IF($D1366="","-",_xlfn.XLOOKUP($D1366,Fund.Meta!$A:$A,Fund.Meta!$E:$E,"-",0,1))</f>
        <v>-</v>
      </c>
      <c r="G1366" s="334"/>
      <c r="H1366" s="303" t="str">
        <f>IF($G1366="","-",_xlfn.XLOOKUP($G1366,Appr.Meta!$A:$A,Appr.Meta!$D:$D,"-",0,1))</f>
        <v>-</v>
      </c>
      <c r="I1366" s="302"/>
      <c r="J1366" s="303" t="str">
        <f>IF($I1366="","-",_xlfn.XLOOKUP($I1366,'CC.Meta'!$A:$A,'CC.Meta'!$D:$D,"-",0,1))</f>
        <v>-</v>
      </c>
      <c r="K1366" s="302"/>
      <c r="L1366" s="146" t="str">
        <f>IF($K1366="","-",_xlfn.XLOOKUP($K1366,Obj.Meta!$A:$A,Obj.Meta!$D:$D,"-",0,1))</f>
        <v>-</v>
      </c>
      <c r="M1366" s="300" t="str">
        <f>IF($K1366="","-",_xlfn.XLOOKUP($K1366,Obj.Meta!$A:$A,Obj.Meta!$F:$F,"-",0,1))</f>
        <v>-</v>
      </c>
      <c r="N1366" s="337" t="str">
        <f t="shared" si="43"/>
        <v>---</v>
      </c>
      <c r="O1366" s="333"/>
      <c r="P1366" s="54"/>
      <c r="Q1366" s="52"/>
      <c r="R1366" s="34"/>
      <c r="S1366" s="53"/>
      <c r="T1366" s="208"/>
      <c r="U1366" s="726"/>
      <c r="V1366" s="206"/>
      <c r="W1366" s="206"/>
      <c r="X1366" s="678"/>
      <c r="Y1366" s="34"/>
      <c r="Z1366" s="610"/>
      <c r="AA1366" s="608"/>
    </row>
    <row r="1367" spans="1:27">
      <c r="A1367" s="145" t="str">
        <f t="shared" si="42"/>
        <v>-</v>
      </c>
      <c r="B1367" s="146" t="str">
        <f>_xlfn.XLOOKUP($A1367,Dept.Meta!$A:$A,Dept.Meta!$F:$F,"-",0,1)</f>
        <v>-</v>
      </c>
      <c r="C1367" s="629" t="str">
        <f>_xlfn.XLOOKUP(_xlfn.CONCAT($G1367,"-",$I1367),Div.Meta!$H:$H,Div.Meta!$C:$C,"-",0,1)</f>
        <v>-</v>
      </c>
      <c r="D1367" s="302"/>
      <c r="E1367" s="146" t="str">
        <f>IF($D1367="","-",_xlfn.XLOOKUP($D1367,Fund.Meta!$A:$A,Fund.Meta!$D:$D,"-",0,1))</f>
        <v>-</v>
      </c>
      <c r="F1367" s="303" t="str">
        <f>IF($D1367="","-",_xlfn.XLOOKUP($D1367,Fund.Meta!$A:$A,Fund.Meta!$E:$E,"-",0,1))</f>
        <v>-</v>
      </c>
      <c r="G1367" s="334"/>
      <c r="H1367" s="303" t="str">
        <f>IF($G1367="","-",_xlfn.XLOOKUP($G1367,Appr.Meta!$A:$A,Appr.Meta!$D:$D,"-",0,1))</f>
        <v>-</v>
      </c>
      <c r="I1367" s="302"/>
      <c r="J1367" s="303" t="str">
        <f>IF($I1367="","-",_xlfn.XLOOKUP($I1367,'CC.Meta'!$A:$A,'CC.Meta'!$D:$D,"-",0,1))</f>
        <v>-</v>
      </c>
      <c r="K1367" s="302"/>
      <c r="L1367" s="146" t="str">
        <f>IF($K1367="","-",_xlfn.XLOOKUP($K1367,Obj.Meta!$A:$A,Obj.Meta!$D:$D,"-",0,1))</f>
        <v>-</v>
      </c>
      <c r="M1367" s="300" t="str">
        <f>IF($K1367="","-",_xlfn.XLOOKUP($K1367,Obj.Meta!$A:$A,Obj.Meta!$F:$F,"-",0,1))</f>
        <v>-</v>
      </c>
      <c r="N1367" s="337" t="str">
        <f t="shared" si="43"/>
        <v>---</v>
      </c>
      <c r="O1367" s="333"/>
      <c r="P1367" s="54"/>
      <c r="Q1367" s="52"/>
      <c r="R1367" s="34"/>
      <c r="S1367" s="53"/>
      <c r="T1367" s="208"/>
      <c r="U1367" s="726"/>
      <c r="V1367" s="206"/>
      <c r="W1367" s="206"/>
      <c r="X1367" s="678"/>
      <c r="Y1367" s="34"/>
      <c r="Z1367" s="610"/>
      <c r="AA1367" s="608"/>
    </row>
    <row r="1368" spans="1:27">
      <c r="A1368" s="145" t="str">
        <f t="shared" si="42"/>
        <v>-</v>
      </c>
      <c r="B1368" s="146" t="str">
        <f>_xlfn.XLOOKUP($A1368,Dept.Meta!$A:$A,Dept.Meta!$F:$F,"-",0,1)</f>
        <v>-</v>
      </c>
      <c r="C1368" s="629" t="str">
        <f>_xlfn.XLOOKUP(_xlfn.CONCAT($G1368,"-",$I1368),Div.Meta!$H:$H,Div.Meta!$C:$C,"-",0,1)</f>
        <v>-</v>
      </c>
      <c r="D1368" s="302"/>
      <c r="E1368" s="146" t="str">
        <f>IF($D1368="","-",_xlfn.XLOOKUP($D1368,Fund.Meta!$A:$A,Fund.Meta!$D:$D,"-",0,1))</f>
        <v>-</v>
      </c>
      <c r="F1368" s="303" t="str">
        <f>IF($D1368="","-",_xlfn.XLOOKUP($D1368,Fund.Meta!$A:$A,Fund.Meta!$E:$E,"-",0,1))</f>
        <v>-</v>
      </c>
      <c r="G1368" s="334"/>
      <c r="H1368" s="303" t="str">
        <f>IF($G1368="","-",_xlfn.XLOOKUP($G1368,Appr.Meta!$A:$A,Appr.Meta!$D:$D,"-",0,1))</f>
        <v>-</v>
      </c>
      <c r="I1368" s="302"/>
      <c r="J1368" s="303" t="str">
        <f>IF($I1368="","-",_xlfn.XLOOKUP($I1368,'CC.Meta'!$A:$A,'CC.Meta'!$D:$D,"-",0,1))</f>
        <v>-</v>
      </c>
      <c r="K1368" s="302"/>
      <c r="L1368" s="146" t="str">
        <f>IF($K1368="","-",_xlfn.XLOOKUP($K1368,Obj.Meta!$A:$A,Obj.Meta!$D:$D,"-",0,1))</f>
        <v>-</v>
      </c>
      <c r="M1368" s="300" t="str">
        <f>IF($K1368="","-",_xlfn.XLOOKUP($K1368,Obj.Meta!$A:$A,Obj.Meta!$F:$F,"-",0,1))</f>
        <v>-</v>
      </c>
      <c r="N1368" s="337" t="str">
        <f t="shared" si="43"/>
        <v>---</v>
      </c>
      <c r="O1368" s="333"/>
      <c r="P1368" s="54"/>
      <c r="Q1368" s="52"/>
      <c r="R1368" s="34"/>
      <c r="S1368" s="53"/>
      <c r="T1368" s="208"/>
      <c r="U1368" s="726"/>
      <c r="V1368" s="206"/>
      <c r="W1368" s="206"/>
      <c r="X1368" s="678"/>
      <c r="Y1368" s="34"/>
      <c r="Z1368" s="610"/>
      <c r="AA1368" s="608"/>
    </row>
    <row r="1369" spans="1:27">
      <c r="A1369" s="145" t="str">
        <f t="shared" si="42"/>
        <v>-</v>
      </c>
      <c r="B1369" s="146" t="str">
        <f>_xlfn.XLOOKUP($A1369,Dept.Meta!$A:$A,Dept.Meta!$F:$F,"-",0,1)</f>
        <v>-</v>
      </c>
      <c r="C1369" s="629" t="str">
        <f>_xlfn.XLOOKUP(_xlfn.CONCAT($G1369,"-",$I1369),Div.Meta!$H:$H,Div.Meta!$C:$C,"-",0,1)</f>
        <v>-</v>
      </c>
      <c r="D1369" s="302"/>
      <c r="E1369" s="146" t="str">
        <f>IF($D1369="","-",_xlfn.XLOOKUP($D1369,Fund.Meta!$A:$A,Fund.Meta!$D:$D,"-",0,1))</f>
        <v>-</v>
      </c>
      <c r="F1369" s="303" t="str">
        <f>IF($D1369="","-",_xlfn.XLOOKUP($D1369,Fund.Meta!$A:$A,Fund.Meta!$E:$E,"-",0,1))</f>
        <v>-</v>
      </c>
      <c r="G1369" s="334"/>
      <c r="H1369" s="303" t="str">
        <f>IF($G1369="","-",_xlfn.XLOOKUP($G1369,Appr.Meta!$A:$A,Appr.Meta!$D:$D,"-",0,1))</f>
        <v>-</v>
      </c>
      <c r="I1369" s="302"/>
      <c r="J1369" s="303" t="str">
        <f>IF($I1369="","-",_xlfn.XLOOKUP($I1369,'CC.Meta'!$A:$A,'CC.Meta'!$D:$D,"-",0,1))</f>
        <v>-</v>
      </c>
      <c r="K1369" s="302"/>
      <c r="L1369" s="146" t="str">
        <f>IF($K1369="","-",_xlfn.XLOOKUP($K1369,Obj.Meta!$A:$A,Obj.Meta!$D:$D,"-",0,1))</f>
        <v>-</v>
      </c>
      <c r="M1369" s="300" t="str">
        <f>IF($K1369="","-",_xlfn.XLOOKUP($K1369,Obj.Meta!$A:$A,Obj.Meta!$F:$F,"-",0,1))</f>
        <v>-</v>
      </c>
      <c r="N1369" s="337" t="str">
        <f t="shared" si="43"/>
        <v>---</v>
      </c>
      <c r="O1369" s="333"/>
      <c r="P1369" s="54"/>
      <c r="Q1369" s="52"/>
      <c r="R1369" s="34"/>
      <c r="S1369" s="53"/>
      <c r="T1369" s="208"/>
      <c r="U1369" s="726"/>
      <c r="V1369" s="206"/>
      <c r="W1369" s="206"/>
      <c r="X1369" s="678"/>
      <c r="Y1369" s="34"/>
      <c r="Z1369" s="610"/>
      <c r="AA1369" s="608"/>
    </row>
    <row r="1370" spans="1:27">
      <c r="A1370" s="145" t="str">
        <f t="shared" si="42"/>
        <v>-</v>
      </c>
      <c r="B1370" s="146" t="str">
        <f>_xlfn.XLOOKUP($A1370,Dept.Meta!$A:$A,Dept.Meta!$F:$F,"-",0,1)</f>
        <v>-</v>
      </c>
      <c r="C1370" s="629" t="str">
        <f>_xlfn.XLOOKUP(_xlfn.CONCAT($G1370,"-",$I1370),Div.Meta!$H:$H,Div.Meta!$C:$C,"-",0,1)</f>
        <v>-</v>
      </c>
      <c r="D1370" s="302"/>
      <c r="E1370" s="146" t="str">
        <f>IF($D1370="","-",_xlfn.XLOOKUP($D1370,Fund.Meta!$A:$A,Fund.Meta!$D:$D,"-",0,1))</f>
        <v>-</v>
      </c>
      <c r="F1370" s="303" t="str">
        <f>IF($D1370="","-",_xlfn.XLOOKUP($D1370,Fund.Meta!$A:$A,Fund.Meta!$E:$E,"-",0,1))</f>
        <v>-</v>
      </c>
      <c r="G1370" s="334"/>
      <c r="H1370" s="303" t="str">
        <f>IF($G1370="","-",_xlfn.XLOOKUP($G1370,Appr.Meta!$A:$A,Appr.Meta!$D:$D,"-",0,1))</f>
        <v>-</v>
      </c>
      <c r="I1370" s="302"/>
      <c r="J1370" s="303" t="str">
        <f>IF($I1370="","-",_xlfn.XLOOKUP($I1370,'CC.Meta'!$A:$A,'CC.Meta'!$D:$D,"-",0,1))</f>
        <v>-</v>
      </c>
      <c r="K1370" s="302"/>
      <c r="L1370" s="146" t="str">
        <f>IF($K1370="","-",_xlfn.XLOOKUP($K1370,Obj.Meta!$A:$A,Obj.Meta!$D:$D,"-",0,1))</f>
        <v>-</v>
      </c>
      <c r="M1370" s="300" t="str">
        <f>IF($K1370="","-",_xlfn.XLOOKUP($K1370,Obj.Meta!$A:$A,Obj.Meta!$F:$F,"-",0,1))</f>
        <v>-</v>
      </c>
      <c r="N1370" s="337" t="str">
        <f t="shared" si="43"/>
        <v>---</v>
      </c>
      <c r="O1370" s="333"/>
      <c r="P1370" s="54"/>
      <c r="Q1370" s="52"/>
      <c r="R1370" s="34"/>
      <c r="S1370" s="53"/>
      <c r="T1370" s="208"/>
      <c r="U1370" s="726"/>
      <c r="V1370" s="206"/>
      <c r="W1370" s="206"/>
      <c r="X1370" s="678"/>
      <c r="Y1370" s="34"/>
      <c r="Z1370" s="610"/>
      <c r="AA1370" s="608"/>
    </row>
    <row r="1371" spans="1:27">
      <c r="A1371" s="145" t="str">
        <f t="shared" si="42"/>
        <v>-</v>
      </c>
      <c r="B1371" s="146" t="str">
        <f>_xlfn.XLOOKUP($A1371,Dept.Meta!$A:$A,Dept.Meta!$F:$F,"-",0,1)</f>
        <v>-</v>
      </c>
      <c r="C1371" s="629" t="str">
        <f>_xlfn.XLOOKUP(_xlfn.CONCAT($G1371,"-",$I1371),Div.Meta!$H:$H,Div.Meta!$C:$C,"-",0,1)</f>
        <v>-</v>
      </c>
      <c r="D1371" s="302"/>
      <c r="E1371" s="146" t="str">
        <f>IF($D1371="","-",_xlfn.XLOOKUP($D1371,Fund.Meta!$A:$A,Fund.Meta!$D:$D,"-",0,1))</f>
        <v>-</v>
      </c>
      <c r="F1371" s="303" t="str">
        <f>IF($D1371="","-",_xlfn.XLOOKUP($D1371,Fund.Meta!$A:$A,Fund.Meta!$E:$E,"-",0,1))</f>
        <v>-</v>
      </c>
      <c r="G1371" s="334"/>
      <c r="H1371" s="303" t="str">
        <f>IF($G1371="","-",_xlfn.XLOOKUP($G1371,Appr.Meta!$A:$A,Appr.Meta!$D:$D,"-",0,1))</f>
        <v>-</v>
      </c>
      <c r="I1371" s="302"/>
      <c r="J1371" s="303" t="str">
        <f>IF($I1371="","-",_xlfn.XLOOKUP($I1371,'CC.Meta'!$A:$A,'CC.Meta'!$D:$D,"-",0,1))</f>
        <v>-</v>
      </c>
      <c r="K1371" s="302"/>
      <c r="L1371" s="146" t="str">
        <f>IF($K1371="","-",_xlfn.XLOOKUP($K1371,Obj.Meta!$A:$A,Obj.Meta!$D:$D,"-",0,1))</f>
        <v>-</v>
      </c>
      <c r="M1371" s="300" t="str">
        <f>IF($K1371="","-",_xlfn.XLOOKUP($K1371,Obj.Meta!$A:$A,Obj.Meta!$F:$F,"-",0,1))</f>
        <v>-</v>
      </c>
      <c r="N1371" s="337" t="str">
        <f t="shared" si="43"/>
        <v>---</v>
      </c>
      <c r="O1371" s="333"/>
      <c r="P1371" s="54"/>
      <c r="Q1371" s="52"/>
      <c r="R1371" s="34"/>
      <c r="S1371" s="53"/>
      <c r="T1371" s="208"/>
      <c r="U1371" s="726"/>
      <c r="V1371" s="206"/>
      <c r="W1371" s="206"/>
      <c r="X1371" s="678"/>
      <c r="Y1371" s="34"/>
      <c r="Z1371" s="610"/>
      <c r="AA1371" s="608"/>
    </row>
    <row r="1372" spans="1:27">
      <c r="A1372" s="145" t="str">
        <f t="shared" si="42"/>
        <v>-</v>
      </c>
      <c r="B1372" s="146" t="str">
        <f>_xlfn.XLOOKUP($A1372,Dept.Meta!$A:$A,Dept.Meta!$F:$F,"-",0,1)</f>
        <v>-</v>
      </c>
      <c r="C1372" s="629" t="str">
        <f>_xlfn.XLOOKUP(_xlfn.CONCAT($G1372,"-",$I1372),Div.Meta!$H:$H,Div.Meta!$C:$C,"-",0,1)</f>
        <v>-</v>
      </c>
      <c r="D1372" s="302"/>
      <c r="E1372" s="146" t="str">
        <f>IF($D1372="","-",_xlfn.XLOOKUP($D1372,Fund.Meta!$A:$A,Fund.Meta!$D:$D,"-",0,1))</f>
        <v>-</v>
      </c>
      <c r="F1372" s="303" t="str">
        <f>IF($D1372="","-",_xlfn.XLOOKUP($D1372,Fund.Meta!$A:$A,Fund.Meta!$E:$E,"-",0,1))</f>
        <v>-</v>
      </c>
      <c r="G1372" s="334"/>
      <c r="H1372" s="303" t="str">
        <f>IF($G1372="","-",_xlfn.XLOOKUP($G1372,Appr.Meta!$A:$A,Appr.Meta!$D:$D,"-",0,1))</f>
        <v>-</v>
      </c>
      <c r="I1372" s="302"/>
      <c r="J1372" s="303" t="str">
        <f>IF($I1372="","-",_xlfn.XLOOKUP($I1372,'CC.Meta'!$A:$A,'CC.Meta'!$D:$D,"-",0,1))</f>
        <v>-</v>
      </c>
      <c r="K1372" s="302"/>
      <c r="L1372" s="146" t="str">
        <f>IF($K1372="","-",_xlfn.XLOOKUP($K1372,Obj.Meta!$A:$A,Obj.Meta!$D:$D,"-",0,1))</f>
        <v>-</v>
      </c>
      <c r="M1372" s="300" t="str">
        <f>IF($K1372="","-",_xlfn.XLOOKUP($K1372,Obj.Meta!$A:$A,Obj.Meta!$F:$F,"-",0,1))</f>
        <v>-</v>
      </c>
      <c r="N1372" s="337" t="str">
        <f t="shared" si="43"/>
        <v>---</v>
      </c>
      <c r="O1372" s="333"/>
      <c r="P1372" s="54"/>
      <c r="Q1372" s="52"/>
      <c r="R1372" s="34"/>
      <c r="S1372" s="53"/>
      <c r="T1372" s="208"/>
      <c r="U1372" s="726"/>
      <c r="V1372" s="206"/>
      <c r="W1372" s="206"/>
      <c r="X1372" s="678"/>
      <c r="Y1372" s="34"/>
      <c r="Z1372" s="610"/>
      <c r="AA1372" s="608"/>
    </row>
    <row r="1373" spans="1:27">
      <c r="A1373" s="145" t="str">
        <f t="shared" si="42"/>
        <v>-</v>
      </c>
      <c r="B1373" s="146" t="str">
        <f>_xlfn.XLOOKUP($A1373,Dept.Meta!$A:$A,Dept.Meta!$F:$F,"-",0,1)</f>
        <v>-</v>
      </c>
      <c r="C1373" s="629" t="str">
        <f>_xlfn.XLOOKUP(_xlfn.CONCAT($G1373,"-",$I1373),Div.Meta!$H:$H,Div.Meta!$C:$C,"-",0,1)</f>
        <v>-</v>
      </c>
      <c r="D1373" s="302"/>
      <c r="E1373" s="146" t="str">
        <f>IF($D1373="","-",_xlfn.XLOOKUP($D1373,Fund.Meta!$A:$A,Fund.Meta!$D:$D,"-",0,1))</f>
        <v>-</v>
      </c>
      <c r="F1373" s="303" t="str">
        <f>IF($D1373="","-",_xlfn.XLOOKUP($D1373,Fund.Meta!$A:$A,Fund.Meta!$E:$E,"-",0,1))</f>
        <v>-</v>
      </c>
      <c r="G1373" s="334"/>
      <c r="H1373" s="303" t="str">
        <f>IF($G1373="","-",_xlfn.XLOOKUP($G1373,Appr.Meta!$A:$A,Appr.Meta!$D:$D,"-",0,1))</f>
        <v>-</v>
      </c>
      <c r="I1373" s="302"/>
      <c r="J1373" s="303" t="str">
        <f>IF($I1373="","-",_xlfn.XLOOKUP($I1373,'CC.Meta'!$A:$A,'CC.Meta'!$D:$D,"-",0,1))</f>
        <v>-</v>
      </c>
      <c r="K1373" s="302"/>
      <c r="L1373" s="146" t="str">
        <f>IF($K1373="","-",_xlfn.XLOOKUP($K1373,Obj.Meta!$A:$A,Obj.Meta!$D:$D,"-",0,1))</f>
        <v>-</v>
      </c>
      <c r="M1373" s="300" t="str">
        <f>IF($K1373="","-",_xlfn.XLOOKUP($K1373,Obj.Meta!$A:$A,Obj.Meta!$F:$F,"-",0,1))</f>
        <v>-</v>
      </c>
      <c r="N1373" s="337" t="str">
        <f t="shared" si="43"/>
        <v>---</v>
      </c>
      <c r="O1373" s="333"/>
      <c r="P1373" s="54"/>
      <c r="Q1373" s="52"/>
      <c r="R1373" s="34"/>
      <c r="S1373" s="53"/>
      <c r="T1373" s="208"/>
      <c r="U1373" s="726"/>
      <c r="V1373" s="206"/>
      <c r="W1373" s="206"/>
      <c r="X1373" s="678"/>
      <c r="Y1373" s="34"/>
      <c r="Z1373" s="610"/>
      <c r="AA1373" s="608"/>
    </row>
    <row r="1374" spans="1:27">
      <c r="A1374" s="145" t="str">
        <f t="shared" si="42"/>
        <v>-</v>
      </c>
      <c r="B1374" s="146" t="str">
        <f>_xlfn.XLOOKUP($A1374,Dept.Meta!$A:$A,Dept.Meta!$F:$F,"-",0,1)</f>
        <v>-</v>
      </c>
      <c r="C1374" s="629" t="str">
        <f>_xlfn.XLOOKUP(_xlfn.CONCAT($G1374,"-",$I1374),Div.Meta!$H:$H,Div.Meta!$C:$C,"-",0,1)</f>
        <v>-</v>
      </c>
      <c r="D1374" s="302"/>
      <c r="E1374" s="146" t="str">
        <f>IF($D1374="","-",_xlfn.XLOOKUP($D1374,Fund.Meta!$A:$A,Fund.Meta!$D:$D,"-",0,1))</f>
        <v>-</v>
      </c>
      <c r="F1374" s="303" t="str">
        <f>IF($D1374="","-",_xlfn.XLOOKUP($D1374,Fund.Meta!$A:$A,Fund.Meta!$E:$E,"-",0,1))</f>
        <v>-</v>
      </c>
      <c r="G1374" s="334"/>
      <c r="H1374" s="303" t="str">
        <f>IF($G1374="","-",_xlfn.XLOOKUP($G1374,Appr.Meta!$A:$A,Appr.Meta!$D:$D,"-",0,1))</f>
        <v>-</v>
      </c>
      <c r="I1374" s="302"/>
      <c r="J1374" s="303" t="str">
        <f>IF($I1374="","-",_xlfn.XLOOKUP($I1374,'CC.Meta'!$A:$A,'CC.Meta'!$D:$D,"-",0,1))</f>
        <v>-</v>
      </c>
      <c r="K1374" s="302"/>
      <c r="L1374" s="146" t="str">
        <f>IF($K1374="","-",_xlfn.XLOOKUP($K1374,Obj.Meta!$A:$A,Obj.Meta!$D:$D,"-",0,1))</f>
        <v>-</v>
      </c>
      <c r="M1374" s="300" t="str">
        <f>IF($K1374="","-",_xlfn.XLOOKUP($K1374,Obj.Meta!$A:$A,Obj.Meta!$F:$F,"-",0,1))</f>
        <v>-</v>
      </c>
      <c r="N1374" s="337" t="str">
        <f t="shared" si="43"/>
        <v>---</v>
      </c>
      <c r="O1374" s="333"/>
      <c r="P1374" s="54"/>
      <c r="Q1374" s="52"/>
      <c r="R1374" s="34"/>
      <c r="S1374" s="53"/>
      <c r="T1374" s="208"/>
      <c r="U1374" s="726"/>
      <c r="V1374" s="206"/>
      <c r="W1374" s="206"/>
      <c r="X1374" s="678"/>
      <c r="Y1374" s="34"/>
      <c r="Z1374" s="610"/>
      <c r="AA1374" s="608"/>
    </row>
    <row r="1375" spans="1:27">
      <c r="A1375" s="145" t="str">
        <f t="shared" si="42"/>
        <v>-</v>
      </c>
      <c r="B1375" s="146" t="str">
        <f>_xlfn.XLOOKUP($A1375,Dept.Meta!$A:$A,Dept.Meta!$F:$F,"-",0,1)</f>
        <v>-</v>
      </c>
      <c r="C1375" s="629" t="str">
        <f>_xlfn.XLOOKUP(_xlfn.CONCAT($G1375,"-",$I1375),Div.Meta!$H:$H,Div.Meta!$C:$C,"-",0,1)</f>
        <v>-</v>
      </c>
      <c r="D1375" s="302"/>
      <c r="E1375" s="146" t="str">
        <f>IF($D1375="","-",_xlfn.XLOOKUP($D1375,Fund.Meta!$A:$A,Fund.Meta!$D:$D,"-",0,1))</f>
        <v>-</v>
      </c>
      <c r="F1375" s="303" t="str">
        <f>IF($D1375="","-",_xlfn.XLOOKUP($D1375,Fund.Meta!$A:$A,Fund.Meta!$E:$E,"-",0,1))</f>
        <v>-</v>
      </c>
      <c r="G1375" s="334"/>
      <c r="H1375" s="303" t="str">
        <f>IF($G1375="","-",_xlfn.XLOOKUP($G1375,Appr.Meta!$A:$A,Appr.Meta!$D:$D,"-",0,1))</f>
        <v>-</v>
      </c>
      <c r="I1375" s="302"/>
      <c r="J1375" s="303" t="str">
        <f>IF($I1375="","-",_xlfn.XLOOKUP($I1375,'CC.Meta'!$A:$A,'CC.Meta'!$D:$D,"-",0,1))</f>
        <v>-</v>
      </c>
      <c r="K1375" s="302"/>
      <c r="L1375" s="146" t="str">
        <f>IF($K1375="","-",_xlfn.XLOOKUP($K1375,Obj.Meta!$A:$A,Obj.Meta!$D:$D,"-",0,1))</f>
        <v>-</v>
      </c>
      <c r="M1375" s="300" t="str">
        <f>IF($K1375="","-",_xlfn.XLOOKUP($K1375,Obj.Meta!$A:$A,Obj.Meta!$F:$F,"-",0,1))</f>
        <v>-</v>
      </c>
      <c r="N1375" s="337" t="str">
        <f t="shared" si="43"/>
        <v>---</v>
      </c>
      <c r="O1375" s="333"/>
      <c r="P1375" s="54"/>
      <c r="Q1375" s="52"/>
      <c r="R1375" s="34"/>
      <c r="S1375" s="53"/>
      <c r="T1375" s="208"/>
      <c r="U1375" s="726"/>
      <c r="V1375" s="206"/>
      <c r="W1375" s="206"/>
      <c r="X1375" s="678"/>
      <c r="Y1375" s="34"/>
      <c r="Z1375" s="610"/>
      <c r="AA1375" s="608"/>
    </row>
    <row r="1376" spans="1:27">
      <c r="A1376" s="145" t="str">
        <f t="shared" si="42"/>
        <v>-</v>
      </c>
      <c r="B1376" s="146" t="str">
        <f>_xlfn.XLOOKUP($A1376,Dept.Meta!$A:$A,Dept.Meta!$F:$F,"-",0,1)</f>
        <v>-</v>
      </c>
      <c r="C1376" s="629" t="str">
        <f>_xlfn.XLOOKUP(_xlfn.CONCAT($G1376,"-",$I1376),Div.Meta!$H:$H,Div.Meta!$C:$C,"-",0,1)</f>
        <v>-</v>
      </c>
      <c r="D1376" s="302"/>
      <c r="E1376" s="146" t="str">
        <f>IF($D1376="","-",_xlfn.XLOOKUP($D1376,Fund.Meta!$A:$A,Fund.Meta!$D:$D,"-",0,1))</f>
        <v>-</v>
      </c>
      <c r="F1376" s="303" t="str">
        <f>IF($D1376="","-",_xlfn.XLOOKUP($D1376,Fund.Meta!$A:$A,Fund.Meta!$E:$E,"-",0,1))</f>
        <v>-</v>
      </c>
      <c r="G1376" s="334"/>
      <c r="H1376" s="303" t="str">
        <f>IF($G1376="","-",_xlfn.XLOOKUP($G1376,Appr.Meta!$A:$A,Appr.Meta!$D:$D,"-",0,1))</f>
        <v>-</v>
      </c>
      <c r="I1376" s="302"/>
      <c r="J1376" s="303" t="str">
        <f>IF($I1376="","-",_xlfn.XLOOKUP($I1376,'CC.Meta'!$A:$A,'CC.Meta'!$D:$D,"-",0,1))</f>
        <v>-</v>
      </c>
      <c r="K1376" s="302"/>
      <c r="L1376" s="146" t="str">
        <f>IF($K1376="","-",_xlfn.XLOOKUP($K1376,Obj.Meta!$A:$A,Obj.Meta!$D:$D,"-",0,1))</f>
        <v>-</v>
      </c>
      <c r="M1376" s="300" t="str">
        <f>IF($K1376="","-",_xlfn.XLOOKUP($K1376,Obj.Meta!$A:$A,Obj.Meta!$F:$F,"-",0,1))</f>
        <v>-</v>
      </c>
      <c r="N1376" s="337" t="str">
        <f t="shared" si="43"/>
        <v>---</v>
      </c>
      <c r="O1376" s="333"/>
      <c r="P1376" s="54"/>
      <c r="Q1376" s="52"/>
      <c r="R1376" s="34"/>
      <c r="S1376" s="53"/>
      <c r="T1376" s="208"/>
      <c r="U1376" s="726"/>
      <c r="V1376" s="206"/>
      <c r="W1376" s="206"/>
      <c r="X1376" s="678"/>
      <c r="Y1376" s="34"/>
      <c r="Z1376" s="610"/>
      <c r="AA1376" s="608"/>
    </row>
    <row r="1377" spans="1:27">
      <c r="A1377" s="145" t="str">
        <f t="shared" si="42"/>
        <v>-</v>
      </c>
      <c r="B1377" s="146" t="str">
        <f>_xlfn.XLOOKUP($A1377,Dept.Meta!$A:$A,Dept.Meta!$F:$F,"-",0,1)</f>
        <v>-</v>
      </c>
      <c r="C1377" s="629" t="str">
        <f>_xlfn.XLOOKUP(_xlfn.CONCAT($G1377,"-",$I1377),Div.Meta!$H:$H,Div.Meta!$C:$C,"-",0,1)</f>
        <v>-</v>
      </c>
      <c r="D1377" s="302"/>
      <c r="E1377" s="146" t="str">
        <f>IF($D1377="","-",_xlfn.XLOOKUP($D1377,Fund.Meta!$A:$A,Fund.Meta!$D:$D,"-",0,1))</f>
        <v>-</v>
      </c>
      <c r="F1377" s="303" t="str">
        <f>IF($D1377="","-",_xlfn.XLOOKUP($D1377,Fund.Meta!$A:$A,Fund.Meta!$E:$E,"-",0,1))</f>
        <v>-</v>
      </c>
      <c r="G1377" s="334"/>
      <c r="H1377" s="303" t="str">
        <f>IF($G1377="","-",_xlfn.XLOOKUP($G1377,Appr.Meta!$A:$A,Appr.Meta!$D:$D,"-",0,1))</f>
        <v>-</v>
      </c>
      <c r="I1377" s="302"/>
      <c r="J1377" s="303" t="str">
        <f>IF($I1377="","-",_xlfn.XLOOKUP($I1377,'CC.Meta'!$A:$A,'CC.Meta'!$D:$D,"-",0,1))</f>
        <v>-</v>
      </c>
      <c r="K1377" s="302"/>
      <c r="L1377" s="146" t="str">
        <f>IF($K1377="","-",_xlfn.XLOOKUP($K1377,Obj.Meta!$A:$A,Obj.Meta!$D:$D,"-",0,1))</f>
        <v>-</v>
      </c>
      <c r="M1377" s="300" t="str">
        <f>IF($K1377="","-",_xlfn.XLOOKUP($K1377,Obj.Meta!$A:$A,Obj.Meta!$F:$F,"-",0,1))</f>
        <v>-</v>
      </c>
      <c r="N1377" s="337" t="str">
        <f t="shared" si="43"/>
        <v>---</v>
      </c>
      <c r="O1377" s="333"/>
      <c r="P1377" s="54"/>
      <c r="Q1377" s="52"/>
      <c r="R1377" s="34"/>
      <c r="S1377" s="53"/>
      <c r="T1377" s="208"/>
      <c r="U1377" s="726"/>
      <c r="V1377" s="206"/>
      <c r="W1377" s="206"/>
      <c r="X1377" s="678"/>
      <c r="Y1377" s="34"/>
      <c r="Z1377" s="610"/>
      <c r="AA1377" s="608"/>
    </row>
    <row r="1378" spans="1:27">
      <c r="A1378" s="145" t="str">
        <f t="shared" si="42"/>
        <v>-</v>
      </c>
      <c r="B1378" s="146" t="str">
        <f>_xlfn.XLOOKUP($A1378,Dept.Meta!$A:$A,Dept.Meta!$F:$F,"-",0,1)</f>
        <v>-</v>
      </c>
      <c r="C1378" s="629" t="str">
        <f>_xlfn.XLOOKUP(_xlfn.CONCAT($G1378,"-",$I1378),Div.Meta!$H:$H,Div.Meta!$C:$C,"-",0,1)</f>
        <v>-</v>
      </c>
      <c r="D1378" s="302"/>
      <c r="E1378" s="146" t="str">
        <f>IF($D1378="","-",_xlfn.XLOOKUP($D1378,Fund.Meta!$A:$A,Fund.Meta!$D:$D,"-",0,1))</f>
        <v>-</v>
      </c>
      <c r="F1378" s="303" t="str">
        <f>IF($D1378="","-",_xlfn.XLOOKUP($D1378,Fund.Meta!$A:$A,Fund.Meta!$E:$E,"-",0,1))</f>
        <v>-</v>
      </c>
      <c r="G1378" s="334"/>
      <c r="H1378" s="303" t="str">
        <f>IF($G1378="","-",_xlfn.XLOOKUP($G1378,Appr.Meta!$A:$A,Appr.Meta!$D:$D,"-",0,1))</f>
        <v>-</v>
      </c>
      <c r="I1378" s="302"/>
      <c r="J1378" s="303" t="str">
        <f>IF($I1378="","-",_xlfn.XLOOKUP($I1378,'CC.Meta'!$A:$A,'CC.Meta'!$D:$D,"-",0,1))</f>
        <v>-</v>
      </c>
      <c r="K1378" s="302"/>
      <c r="L1378" s="146" t="str">
        <f>IF($K1378="","-",_xlfn.XLOOKUP($K1378,Obj.Meta!$A:$A,Obj.Meta!$D:$D,"-",0,1))</f>
        <v>-</v>
      </c>
      <c r="M1378" s="300" t="str">
        <f>IF($K1378="","-",_xlfn.XLOOKUP($K1378,Obj.Meta!$A:$A,Obj.Meta!$F:$F,"-",0,1))</f>
        <v>-</v>
      </c>
      <c r="N1378" s="337" t="str">
        <f t="shared" si="43"/>
        <v>---</v>
      </c>
      <c r="O1378" s="333"/>
      <c r="P1378" s="54"/>
      <c r="Q1378" s="52"/>
      <c r="R1378" s="34"/>
      <c r="S1378" s="53"/>
      <c r="T1378" s="208"/>
      <c r="U1378" s="726"/>
      <c r="V1378" s="206"/>
      <c r="W1378" s="206"/>
      <c r="X1378" s="678"/>
      <c r="Y1378" s="34"/>
      <c r="Z1378" s="610"/>
      <c r="AA1378" s="608"/>
    </row>
    <row r="1379" spans="1:27">
      <c r="A1379" s="145" t="str">
        <f t="shared" si="42"/>
        <v>-</v>
      </c>
      <c r="B1379" s="146" t="str">
        <f>_xlfn.XLOOKUP($A1379,Dept.Meta!$A:$A,Dept.Meta!$F:$F,"-",0,1)</f>
        <v>-</v>
      </c>
      <c r="C1379" s="629" t="str">
        <f>_xlfn.XLOOKUP(_xlfn.CONCAT($G1379,"-",$I1379),Div.Meta!$H:$H,Div.Meta!$C:$C,"-",0,1)</f>
        <v>-</v>
      </c>
      <c r="D1379" s="302"/>
      <c r="E1379" s="146" t="str">
        <f>IF($D1379="","-",_xlfn.XLOOKUP($D1379,Fund.Meta!$A:$A,Fund.Meta!$D:$D,"-",0,1))</f>
        <v>-</v>
      </c>
      <c r="F1379" s="303" t="str">
        <f>IF($D1379="","-",_xlfn.XLOOKUP($D1379,Fund.Meta!$A:$A,Fund.Meta!$E:$E,"-",0,1))</f>
        <v>-</v>
      </c>
      <c r="G1379" s="334"/>
      <c r="H1379" s="303" t="str">
        <f>IF($G1379="","-",_xlfn.XLOOKUP($G1379,Appr.Meta!$A:$A,Appr.Meta!$D:$D,"-",0,1))</f>
        <v>-</v>
      </c>
      <c r="I1379" s="302"/>
      <c r="J1379" s="303" t="str">
        <f>IF($I1379="","-",_xlfn.XLOOKUP($I1379,'CC.Meta'!$A:$A,'CC.Meta'!$D:$D,"-",0,1))</f>
        <v>-</v>
      </c>
      <c r="K1379" s="302"/>
      <c r="L1379" s="146" t="str">
        <f>IF($K1379="","-",_xlfn.XLOOKUP($K1379,Obj.Meta!$A:$A,Obj.Meta!$D:$D,"-",0,1))</f>
        <v>-</v>
      </c>
      <c r="M1379" s="300" t="str">
        <f>IF($K1379="","-",_xlfn.XLOOKUP($K1379,Obj.Meta!$A:$A,Obj.Meta!$F:$F,"-",0,1))</f>
        <v>-</v>
      </c>
      <c r="N1379" s="337" t="str">
        <f t="shared" si="43"/>
        <v>---</v>
      </c>
      <c r="O1379" s="333"/>
      <c r="P1379" s="54"/>
      <c r="Q1379" s="52"/>
      <c r="R1379" s="34"/>
      <c r="S1379" s="53"/>
      <c r="T1379" s="208"/>
      <c r="U1379" s="726"/>
      <c r="V1379" s="206"/>
      <c r="W1379" s="206"/>
      <c r="X1379" s="678"/>
      <c r="Y1379" s="34"/>
      <c r="Z1379" s="610"/>
      <c r="AA1379" s="608"/>
    </row>
    <row r="1380" spans="1:27">
      <c r="A1380" s="145" t="str">
        <f t="shared" si="42"/>
        <v>-</v>
      </c>
      <c r="B1380" s="146" t="str">
        <f>_xlfn.XLOOKUP($A1380,Dept.Meta!$A:$A,Dept.Meta!$F:$F,"-",0,1)</f>
        <v>-</v>
      </c>
      <c r="C1380" s="629" t="str">
        <f>_xlfn.XLOOKUP(_xlfn.CONCAT($G1380,"-",$I1380),Div.Meta!$H:$H,Div.Meta!$C:$C,"-",0,1)</f>
        <v>-</v>
      </c>
      <c r="D1380" s="302"/>
      <c r="E1380" s="146" t="str">
        <f>IF($D1380="","-",_xlfn.XLOOKUP($D1380,Fund.Meta!$A:$A,Fund.Meta!$D:$D,"-",0,1))</f>
        <v>-</v>
      </c>
      <c r="F1380" s="303" t="str">
        <f>IF($D1380="","-",_xlfn.XLOOKUP($D1380,Fund.Meta!$A:$A,Fund.Meta!$E:$E,"-",0,1))</f>
        <v>-</v>
      </c>
      <c r="G1380" s="334"/>
      <c r="H1380" s="303" t="str">
        <f>IF($G1380="","-",_xlfn.XLOOKUP($G1380,Appr.Meta!$A:$A,Appr.Meta!$D:$D,"-",0,1))</f>
        <v>-</v>
      </c>
      <c r="I1380" s="302"/>
      <c r="J1380" s="303" t="str">
        <f>IF($I1380="","-",_xlfn.XLOOKUP($I1380,'CC.Meta'!$A:$A,'CC.Meta'!$D:$D,"-",0,1))</f>
        <v>-</v>
      </c>
      <c r="K1380" s="302"/>
      <c r="L1380" s="146" t="str">
        <f>IF($K1380="","-",_xlfn.XLOOKUP($K1380,Obj.Meta!$A:$A,Obj.Meta!$D:$D,"-",0,1))</f>
        <v>-</v>
      </c>
      <c r="M1380" s="300" t="str">
        <f>IF($K1380="","-",_xlfn.XLOOKUP($K1380,Obj.Meta!$A:$A,Obj.Meta!$F:$F,"-",0,1))</f>
        <v>-</v>
      </c>
      <c r="N1380" s="337" t="str">
        <f t="shared" si="43"/>
        <v>---</v>
      </c>
      <c r="O1380" s="333"/>
      <c r="P1380" s="54"/>
      <c r="Q1380" s="52"/>
      <c r="R1380" s="34"/>
      <c r="S1380" s="53"/>
      <c r="T1380" s="208"/>
      <c r="U1380" s="726"/>
      <c r="V1380" s="206"/>
      <c r="W1380" s="206"/>
      <c r="X1380" s="678"/>
      <c r="Y1380" s="34"/>
      <c r="Z1380" s="610"/>
      <c r="AA1380" s="608"/>
    </row>
    <row r="1381" spans="1:27">
      <c r="A1381" s="145" t="str">
        <f t="shared" si="42"/>
        <v>-</v>
      </c>
      <c r="B1381" s="146" t="str">
        <f>_xlfn.XLOOKUP($A1381,Dept.Meta!$A:$A,Dept.Meta!$F:$F,"-",0,1)</f>
        <v>-</v>
      </c>
      <c r="C1381" s="629" t="str">
        <f>_xlfn.XLOOKUP(_xlfn.CONCAT($G1381,"-",$I1381),Div.Meta!$H:$H,Div.Meta!$C:$C,"-",0,1)</f>
        <v>-</v>
      </c>
      <c r="D1381" s="302"/>
      <c r="E1381" s="146" t="str">
        <f>IF($D1381="","-",_xlfn.XLOOKUP($D1381,Fund.Meta!$A:$A,Fund.Meta!$D:$D,"-",0,1))</f>
        <v>-</v>
      </c>
      <c r="F1381" s="303" t="str">
        <f>IF($D1381="","-",_xlfn.XLOOKUP($D1381,Fund.Meta!$A:$A,Fund.Meta!$E:$E,"-",0,1))</f>
        <v>-</v>
      </c>
      <c r="G1381" s="334"/>
      <c r="H1381" s="303" t="str">
        <f>IF($G1381="","-",_xlfn.XLOOKUP($G1381,Appr.Meta!$A:$A,Appr.Meta!$D:$D,"-",0,1))</f>
        <v>-</v>
      </c>
      <c r="I1381" s="302"/>
      <c r="J1381" s="303" t="str">
        <f>IF($I1381="","-",_xlfn.XLOOKUP($I1381,'CC.Meta'!$A:$A,'CC.Meta'!$D:$D,"-",0,1))</f>
        <v>-</v>
      </c>
      <c r="K1381" s="302"/>
      <c r="L1381" s="146" t="str">
        <f>IF($K1381="","-",_xlfn.XLOOKUP($K1381,Obj.Meta!$A:$A,Obj.Meta!$D:$D,"-",0,1))</f>
        <v>-</v>
      </c>
      <c r="M1381" s="300" t="str">
        <f>IF($K1381="","-",_xlfn.XLOOKUP($K1381,Obj.Meta!$A:$A,Obj.Meta!$F:$F,"-",0,1))</f>
        <v>-</v>
      </c>
      <c r="N1381" s="337" t="str">
        <f t="shared" si="43"/>
        <v>---</v>
      </c>
      <c r="O1381" s="333"/>
      <c r="P1381" s="54"/>
      <c r="Q1381" s="52"/>
      <c r="R1381" s="34"/>
      <c r="S1381" s="53"/>
      <c r="T1381" s="208"/>
      <c r="U1381" s="726"/>
      <c r="V1381" s="206"/>
      <c r="W1381" s="206"/>
      <c r="X1381" s="678"/>
      <c r="Y1381" s="34"/>
      <c r="Z1381" s="610"/>
      <c r="AA1381" s="608"/>
    </row>
    <row r="1382" spans="1:27">
      <c r="A1382" s="145" t="str">
        <f t="shared" si="42"/>
        <v>-</v>
      </c>
      <c r="B1382" s="146" t="str">
        <f>_xlfn.XLOOKUP($A1382,Dept.Meta!$A:$A,Dept.Meta!$F:$F,"-",0,1)</f>
        <v>-</v>
      </c>
      <c r="C1382" s="629" t="str">
        <f>_xlfn.XLOOKUP(_xlfn.CONCAT($G1382,"-",$I1382),Div.Meta!$H:$H,Div.Meta!$C:$C,"-",0,1)</f>
        <v>-</v>
      </c>
      <c r="D1382" s="302"/>
      <c r="E1382" s="146" t="str">
        <f>IF($D1382="","-",_xlfn.XLOOKUP($D1382,Fund.Meta!$A:$A,Fund.Meta!$D:$D,"-",0,1))</f>
        <v>-</v>
      </c>
      <c r="F1382" s="303" t="str">
        <f>IF($D1382="","-",_xlfn.XLOOKUP($D1382,Fund.Meta!$A:$A,Fund.Meta!$E:$E,"-",0,1))</f>
        <v>-</v>
      </c>
      <c r="G1382" s="334"/>
      <c r="H1382" s="303" t="str">
        <f>IF($G1382="","-",_xlfn.XLOOKUP($G1382,Appr.Meta!$A:$A,Appr.Meta!$D:$D,"-",0,1))</f>
        <v>-</v>
      </c>
      <c r="I1382" s="302"/>
      <c r="J1382" s="303" t="str">
        <f>IF($I1382="","-",_xlfn.XLOOKUP($I1382,'CC.Meta'!$A:$A,'CC.Meta'!$D:$D,"-",0,1))</f>
        <v>-</v>
      </c>
      <c r="K1382" s="302"/>
      <c r="L1382" s="146" t="str">
        <f>IF($K1382="","-",_xlfn.XLOOKUP($K1382,Obj.Meta!$A:$A,Obj.Meta!$D:$D,"-",0,1))</f>
        <v>-</v>
      </c>
      <c r="M1382" s="300" t="str">
        <f>IF($K1382="","-",_xlfn.XLOOKUP($K1382,Obj.Meta!$A:$A,Obj.Meta!$F:$F,"-",0,1))</f>
        <v>-</v>
      </c>
      <c r="N1382" s="337" t="str">
        <f t="shared" si="43"/>
        <v>---</v>
      </c>
      <c r="O1382" s="333"/>
      <c r="P1382" s="54"/>
      <c r="Q1382" s="52"/>
      <c r="R1382" s="34"/>
      <c r="S1382" s="53"/>
      <c r="T1382" s="208"/>
      <c r="U1382" s="726"/>
      <c r="V1382" s="206"/>
      <c r="W1382" s="206"/>
      <c r="X1382" s="678"/>
      <c r="Y1382" s="34"/>
      <c r="Z1382" s="610"/>
      <c r="AA1382" s="608"/>
    </row>
    <row r="1383" spans="1:27">
      <c r="A1383" s="145" t="str">
        <f t="shared" si="42"/>
        <v>-</v>
      </c>
      <c r="B1383" s="146" t="str">
        <f>_xlfn.XLOOKUP($A1383,Dept.Meta!$A:$A,Dept.Meta!$F:$F,"-",0,1)</f>
        <v>-</v>
      </c>
      <c r="C1383" s="629" t="str">
        <f>_xlfn.XLOOKUP(_xlfn.CONCAT($G1383,"-",$I1383),Div.Meta!$H:$H,Div.Meta!$C:$C,"-",0,1)</f>
        <v>-</v>
      </c>
      <c r="D1383" s="302"/>
      <c r="E1383" s="146" t="str">
        <f>IF($D1383="","-",_xlfn.XLOOKUP($D1383,Fund.Meta!$A:$A,Fund.Meta!$D:$D,"-",0,1))</f>
        <v>-</v>
      </c>
      <c r="F1383" s="303" t="str">
        <f>IF($D1383="","-",_xlfn.XLOOKUP($D1383,Fund.Meta!$A:$A,Fund.Meta!$E:$E,"-",0,1))</f>
        <v>-</v>
      </c>
      <c r="G1383" s="334"/>
      <c r="H1383" s="303" t="str">
        <f>IF($G1383="","-",_xlfn.XLOOKUP($G1383,Appr.Meta!$A:$A,Appr.Meta!$D:$D,"-",0,1))</f>
        <v>-</v>
      </c>
      <c r="I1383" s="302"/>
      <c r="J1383" s="303" t="str">
        <f>IF($I1383="","-",_xlfn.XLOOKUP($I1383,'CC.Meta'!$A:$A,'CC.Meta'!$D:$D,"-",0,1))</f>
        <v>-</v>
      </c>
      <c r="K1383" s="302"/>
      <c r="L1383" s="146" t="str">
        <f>IF($K1383="","-",_xlfn.XLOOKUP($K1383,Obj.Meta!$A:$A,Obj.Meta!$D:$D,"-",0,1))</f>
        <v>-</v>
      </c>
      <c r="M1383" s="300" t="str">
        <f>IF($K1383="","-",_xlfn.XLOOKUP($K1383,Obj.Meta!$A:$A,Obj.Meta!$F:$F,"-",0,1))</f>
        <v>-</v>
      </c>
      <c r="N1383" s="337" t="str">
        <f t="shared" si="43"/>
        <v>---</v>
      </c>
      <c r="O1383" s="333"/>
      <c r="P1383" s="54"/>
      <c r="Q1383" s="52"/>
      <c r="R1383" s="34"/>
      <c r="S1383" s="53"/>
      <c r="T1383" s="208"/>
      <c r="U1383" s="726"/>
      <c r="V1383" s="206"/>
      <c r="W1383" s="206"/>
      <c r="X1383" s="678"/>
      <c r="Y1383" s="34"/>
      <c r="Z1383" s="610"/>
      <c r="AA1383" s="608"/>
    </row>
    <row r="1384" spans="1:27">
      <c r="A1384" s="145" t="str">
        <f t="shared" si="42"/>
        <v>-</v>
      </c>
      <c r="B1384" s="146" t="str">
        <f>_xlfn.XLOOKUP($A1384,Dept.Meta!$A:$A,Dept.Meta!$F:$F,"-",0,1)</f>
        <v>-</v>
      </c>
      <c r="C1384" s="629" t="str">
        <f>_xlfn.XLOOKUP(_xlfn.CONCAT($G1384,"-",$I1384),Div.Meta!$H:$H,Div.Meta!$C:$C,"-",0,1)</f>
        <v>-</v>
      </c>
      <c r="D1384" s="302"/>
      <c r="E1384" s="146" t="str">
        <f>IF($D1384="","-",_xlfn.XLOOKUP($D1384,Fund.Meta!$A:$A,Fund.Meta!$D:$D,"-",0,1))</f>
        <v>-</v>
      </c>
      <c r="F1384" s="303" t="str">
        <f>IF($D1384="","-",_xlfn.XLOOKUP($D1384,Fund.Meta!$A:$A,Fund.Meta!$E:$E,"-",0,1))</f>
        <v>-</v>
      </c>
      <c r="G1384" s="334"/>
      <c r="H1384" s="303" t="str">
        <f>IF($G1384="","-",_xlfn.XLOOKUP($G1384,Appr.Meta!$A:$A,Appr.Meta!$D:$D,"-",0,1))</f>
        <v>-</v>
      </c>
      <c r="I1384" s="302"/>
      <c r="J1384" s="303" t="str">
        <f>IF($I1384="","-",_xlfn.XLOOKUP($I1384,'CC.Meta'!$A:$A,'CC.Meta'!$D:$D,"-",0,1))</f>
        <v>-</v>
      </c>
      <c r="K1384" s="302"/>
      <c r="L1384" s="146" t="str">
        <f>IF($K1384="","-",_xlfn.XLOOKUP($K1384,Obj.Meta!$A:$A,Obj.Meta!$D:$D,"-",0,1))</f>
        <v>-</v>
      </c>
      <c r="M1384" s="300" t="str">
        <f>IF($K1384="","-",_xlfn.XLOOKUP($K1384,Obj.Meta!$A:$A,Obj.Meta!$F:$F,"-",0,1))</f>
        <v>-</v>
      </c>
      <c r="N1384" s="337" t="str">
        <f t="shared" si="43"/>
        <v>---</v>
      </c>
      <c r="O1384" s="333"/>
      <c r="P1384" s="54"/>
      <c r="Q1384" s="52"/>
      <c r="R1384" s="34"/>
      <c r="S1384" s="53"/>
      <c r="T1384" s="208"/>
      <c r="U1384" s="726"/>
      <c r="V1384" s="206"/>
      <c r="W1384" s="206"/>
      <c r="X1384" s="678"/>
      <c r="Y1384" s="34"/>
      <c r="Z1384" s="610"/>
      <c r="AA1384" s="608"/>
    </row>
    <row r="1385" spans="1:27">
      <c r="A1385" s="145" t="str">
        <f t="shared" si="42"/>
        <v>-</v>
      </c>
      <c r="B1385" s="146" t="str">
        <f>_xlfn.XLOOKUP($A1385,Dept.Meta!$A:$A,Dept.Meta!$F:$F,"-",0,1)</f>
        <v>-</v>
      </c>
      <c r="C1385" s="629" t="str">
        <f>_xlfn.XLOOKUP(_xlfn.CONCAT($G1385,"-",$I1385),Div.Meta!$H:$H,Div.Meta!$C:$C,"-",0,1)</f>
        <v>-</v>
      </c>
      <c r="D1385" s="302"/>
      <c r="E1385" s="146" t="str">
        <f>IF($D1385="","-",_xlfn.XLOOKUP($D1385,Fund.Meta!$A:$A,Fund.Meta!$D:$D,"-",0,1))</f>
        <v>-</v>
      </c>
      <c r="F1385" s="303" t="str">
        <f>IF($D1385="","-",_xlfn.XLOOKUP($D1385,Fund.Meta!$A:$A,Fund.Meta!$E:$E,"-",0,1))</f>
        <v>-</v>
      </c>
      <c r="G1385" s="334"/>
      <c r="H1385" s="303" t="str">
        <f>IF($G1385="","-",_xlfn.XLOOKUP($G1385,Appr.Meta!$A:$A,Appr.Meta!$D:$D,"-",0,1))</f>
        <v>-</v>
      </c>
      <c r="I1385" s="302"/>
      <c r="J1385" s="303" t="str">
        <f>IF($I1385="","-",_xlfn.XLOOKUP($I1385,'CC.Meta'!$A:$A,'CC.Meta'!$D:$D,"-",0,1))</f>
        <v>-</v>
      </c>
      <c r="K1385" s="302"/>
      <c r="L1385" s="146" t="str">
        <f>IF($K1385="","-",_xlfn.XLOOKUP($K1385,Obj.Meta!$A:$A,Obj.Meta!$D:$D,"-",0,1))</f>
        <v>-</v>
      </c>
      <c r="M1385" s="300" t="str">
        <f>IF($K1385="","-",_xlfn.XLOOKUP($K1385,Obj.Meta!$A:$A,Obj.Meta!$F:$F,"-",0,1))</f>
        <v>-</v>
      </c>
      <c r="N1385" s="337" t="str">
        <f t="shared" si="43"/>
        <v>---</v>
      </c>
      <c r="O1385" s="333"/>
      <c r="P1385" s="54"/>
      <c r="Q1385" s="52"/>
      <c r="R1385" s="34"/>
      <c r="S1385" s="53"/>
      <c r="T1385" s="208"/>
      <c r="U1385" s="726"/>
      <c r="V1385" s="206"/>
      <c r="W1385" s="206"/>
      <c r="X1385" s="678"/>
      <c r="Y1385" s="34"/>
      <c r="Z1385" s="610"/>
      <c r="AA1385" s="608"/>
    </row>
    <row r="1386" spans="1:27">
      <c r="A1386" s="145" t="str">
        <f t="shared" si="42"/>
        <v>-</v>
      </c>
      <c r="B1386" s="146" t="str">
        <f>_xlfn.XLOOKUP($A1386,Dept.Meta!$A:$A,Dept.Meta!$F:$F,"-",0,1)</f>
        <v>-</v>
      </c>
      <c r="C1386" s="629" t="str">
        <f>_xlfn.XLOOKUP(_xlfn.CONCAT($G1386,"-",$I1386),Div.Meta!$H:$H,Div.Meta!$C:$C,"-",0,1)</f>
        <v>-</v>
      </c>
      <c r="D1386" s="302"/>
      <c r="E1386" s="146" t="str">
        <f>IF($D1386="","-",_xlfn.XLOOKUP($D1386,Fund.Meta!$A:$A,Fund.Meta!$D:$D,"-",0,1))</f>
        <v>-</v>
      </c>
      <c r="F1386" s="303" t="str">
        <f>IF($D1386="","-",_xlfn.XLOOKUP($D1386,Fund.Meta!$A:$A,Fund.Meta!$E:$E,"-",0,1))</f>
        <v>-</v>
      </c>
      <c r="G1386" s="334"/>
      <c r="H1386" s="303" t="str">
        <f>IF($G1386="","-",_xlfn.XLOOKUP($G1386,Appr.Meta!$A:$A,Appr.Meta!$D:$D,"-",0,1))</f>
        <v>-</v>
      </c>
      <c r="I1386" s="302"/>
      <c r="J1386" s="303" t="str">
        <f>IF($I1386="","-",_xlfn.XLOOKUP($I1386,'CC.Meta'!$A:$A,'CC.Meta'!$D:$D,"-",0,1))</f>
        <v>-</v>
      </c>
      <c r="K1386" s="302"/>
      <c r="L1386" s="146" t="str">
        <f>IF($K1386="","-",_xlfn.XLOOKUP($K1386,Obj.Meta!$A:$A,Obj.Meta!$D:$D,"-",0,1))</f>
        <v>-</v>
      </c>
      <c r="M1386" s="300" t="str">
        <f>IF($K1386="","-",_xlfn.XLOOKUP($K1386,Obj.Meta!$A:$A,Obj.Meta!$F:$F,"-",0,1))</f>
        <v>-</v>
      </c>
      <c r="N1386" s="337" t="str">
        <f t="shared" si="43"/>
        <v>---</v>
      </c>
      <c r="O1386" s="333"/>
      <c r="P1386" s="54"/>
      <c r="Q1386" s="52"/>
      <c r="R1386" s="34"/>
      <c r="S1386" s="53"/>
      <c r="T1386" s="208"/>
      <c r="U1386" s="726"/>
      <c r="V1386" s="206"/>
      <c r="W1386" s="206"/>
      <c r="X1386" s="678"/>
      <c r="Y1386" s="34"/>
      <c r="Z1386" s="610"/>
      <c r="AA1386" s="608"/>
    </row>
    <row r="1387" spans="1:27">
      <c r="A1387" s="145" t="str">
        <f t="shared" si="42"/>
        <v>-</v>
      </c>
      <c r="B1387" s="146" t="str">
        <f>_xlfn.XLOOKUP($A1387,Dept.Meta!$A:$A,Dept.Meta!$F:$F,"-",0,1)</f>
        <v>-</v>
      </c>
      <c r="C1387" s="629" t="str">
        <f>_xlfn.XLOOKUP(_xlfn.CONCAT($G1387,"-",$I1387),Div.Meta!$H:$H,Div.Meta!$C:$C,"-",0,1)</f>
        <v>-</v>
      </c>
      <c r="D1387" s="302"/>
      <c r="E1387" s="146" t="str">
        <f>IF($D1387="","-",_xlfn.XLOOKUP($D1387,Fund.Meta!$A:$A,Fund.Meta!$D:$D,"-",0,1))</f>
        <v>-</v>
      </c>
      <c r="F1387" s="303" t="str">
        <f>IF($D1387="","-",_xlfn.XLOOKUP($D1387,Fund.Meta!$A:$A,Fund.Meta!$E:$E,"-",0,1))</f>
        <v>-</v>
      </c>
      <c r="G1387" s="334"/>
      <c r="H1387" s="303" t="str">
        <f>IF($G1387="","-",_xlfn.XLOOKUP($G1387,Appr.Meta!$A:$A,Appr.Meta!$D:$D,"-",0,1))</f>
        <v>-</v>
      </c>
      <c r="I1387" s="302"/>
      <c r="J1387" s="303" t="str">
        <f>IF($I1387="","-",_xlfn.XLOOKUP($I1387,'CC.Meta'!$A:$A,'CC.Meta'!$D:$D,"-",0,1))</f>
        <v>-</v>
      </c>
      <c r="K1387" s="302"/>
      <c r="L1387" s="146" t="str">
        <f>IF($K1387="","-",_xlfn.XLOOKUP($K1387,Obj.Meta!$A:$A,Obj.Meta!$D:$D,"-",0,1))</f>
        <v>-</v>
      </c>
      <c r="M1387" s="300" t="str">
        <f>IF($K1387="","-",_xlfn.XLOOKUP($K1387,Obj.Meta!$A:$A,Obj.Meta!$F:$F,"-",0,1))</f>
        <v>-</v>
      </c>
      <c r="N1387" s="337" t="str">
        <f t="shared" si="43"/>
        <v>---</v>
      </c>
      <c r="O1387" s="333"/>
      <c r="P1387" s="54"/>
      <c r="Q1387" s="52"/>
      <c r="R1387" s="34"/>
      <c r="S1387" s="53"/>
      <c r="T1387" s="208"/>
      <c r="U1387" s="726"/>
      <c r="V1387" s="206"/>
      <c r="W1387" s="206"/>
      <c r="X1387" s="678"/>
      <c r="Y1387" s="34"/>
      <c r="Z1387" s="610"/>
      <c r="AA1387" s="608"/>
    </row>
    <row r="1388" spans="1:27">
      <c r="A1388" s="145" t="str">
        <f t="shared" si="42"/>
        <v>-</v>
      </c>
      <c r="B1388" s="146" t="str">
        <f>_xlfn.XLOOKUP($A1388,Dept.Meta!$A:$A,Dept.Meta!$F:$F,"-",0,1)</f>
        <v>-</v>
      </c>
      <c r="C1388" s="629" t="str">
        <f>_xlfn.XLOOKUP(_xlfn.CONCAT($G1388,"-",$I1388),Div.Meta!$H:$H,Div.Meta!$C:$C,"-",0,1)</f>
        <v>-</v>
      </c>
      <c r="D1388" s="302"/>
      <c r="E1388" s="146" t="str">
        <f>IF($D1388="","-",_xlfn.XLOOKUP($D1388,Fund.Meta!$A:$A,Fund.Meta!$D:$D,"-",0,1))</f>
        <v>-</v>
      </c>
      <c r="F1388" s="303" t="str">
        <f>IF($D1388="","-",_xlfn.XLOOKUP($D1388,Fund.Meta!$A:$A,Fund.Meta!$E:$E,"-",0,1))</f>
        <v>-</v>
      </c>
      <c r="G1388" s="334"/>
      <c r="H1388" s="303" t="str">
        <f>IF($G1388="","-",_xlfn.XLOOKUP($G1388,Appr.Meta!$A:$A,Appr.Meta!$D:$D,"-",0,1))</f>
        <v>-</v>
      </c>
      <c r="I1388" s="302"/>
      <c r="J1388" s="303" t="str">
        <f>IF($I1388="","-",_xlfn.XLOOKUP($I1388,'CC.Meta'!$A:$A,'CC.Meta'!$D:$D,"-",0,1))</f>
        <v>-</v>
      </c>
      <c r="K1388" s="302"/>
      <c r="L1388" s="146" t="str">
        <f>IF($K1388="","-",_xlfn.XLOOKUP($K1388,Obj.Meta!$A:$A,Obj.Meta!$D:$D,"-",0,1))</f>
        <v>-</v>
      </c>
      <c r="M1388" s="300" t="str">
        <f>IF($K1388="","-",_xlfn.XLOOKUP($K1388,Obj.Meta!$A:$A,Obj.Meta!$F:$F,"-",0,1))</f>
        <v>-</v>
      </c>
      <c r="N1388" s="337" t="str">
        <f t="shared" si="43"/>
        <v>---</v>
      </c>
      <c r="O1388" s="333"/>
      <c r="P1388" s="54"/>
      <c r="Q1388" s="52"/>
      <c r="R1388" s="34"/>
      <c r="S1388" s="53"/>
      <c r="T1388" s="208"/>
      <c r="U1388" s="726"/>
      <c r="V1388" s="206"/>
      <c r="W1388" s="206"/>
      <c r="X1388" s="678"/>
      <c r="Y1388" s="34"/>
      <c r="Z1388" s="610"/>
      <c r="AA1388" s="608"/>
    </row>
    <row r="1389" spans="1:27">
      <c r="A1389" s="145" t="str">
        <f t="shared" si="42"/>
        <v>-</v>
      </c>
      <c r="B1389" s="146" t="str">
        <f>_xlfn.XLOOKUP($A1389,Dept.Meta!$A:$A,Dept.Meta!$F:$F,"-",0,1)</f>
        <v>-</v>
      </c>
      <c r="C1389" s="629" t="str">
        <f>_xlfn.XLOOKUP(_xlfn.CONCAT($G1389,"-",$I1389),Div.Meta!$H:$H,Div.Meta!$C:$C,"-",0,1)</f>
        <v>-</v>
      </c>
      <c r="D1389" s="302"/>
      <c r="E1389" s="146" t="str">
        <f>IF($D1389="","-",_xlfn.XLOOKUP($D1389,Fund.Meta!$A:$A,Fund.Meta!$D:$D,"-",0,1))</f>
        <v>-</v>
      </c>
      <c r="F1389" s="303" t="str">
        <f>IF($D1389="","-",_xlfn.XLOOKUP($D1389,Fund.Meta!$A:$A,Fund.Meta!$E:$E,"-",0,1))</f>
        <v>-</v>
      </c>
      <c r="G1389" s="334"/>
      <c r="H1389" s="303" t="str">
        <f>IF($G1389="","-",_xlfn.XLOOKUP($G1389,Appr.Meta!$A:$A,Appr.Meta!$D:$D,"-",0,1))</f>
        <v>-</v>
      </c>
      <c r="I1389" s="302"/>
      <c r="J1389" s="303" t="str">
        <f>IF($I1389="","-",_xlfn.XLOOKUP($I1389,'CC.Meta'!$A:$A,'CC.Meta'!$D:$D,"-",0,1))</f>
        <v>-</v>
      </c>
      <c r="K1389" s="302"/>
      <c r="L1389" s="146" t="str">
        <f>IF($K1389="","-",_xlfn.XLOOKUP($K1389,Obj.Meta!$A:$A,Obj.Meta!$D:$D,"-",0,1))</f>
        <v>-</v>
      </c>
      <c r="M1389" s="300" t="str">
        <f>IF($K1389="","-",_xlfn.XLOOKUP($K1389,Obj.Meta!$A:$A,Obj.Meta!$F:$F,"-",0,1))</f>
        <v>-</v>
      </c>
      <c r="N1389" s="337" t="str">
        <f t="shared" si="43"/>
        <v>---</v>
      </c>
      <c r="O1389" s="333"/>
      <c r="P1389" s="54"/>
      <c r="Q1389" s="52"/>
      <c r="R1389" s="34"/>
      <c r="S1389" s="53"/>
      <c r="T1389" s="208"/>
      <c r="U1389" s="726"/>
      <c r="V1389" s="206"/>
      <c r="W1389" s="206"/>
      <c r="X1389" s="678"/>
      <c r="Y1389" s="34"/>
      <c r="Z1389" s="610"/>
      <c r="AA1389" s="608"/>
    </row>
    <row r="1390" spans="1:27">
      <c r="A1390" s="145" t="str">
        <f t="shared" si="42"/>
        <v>-</v>
      </c>
      <c r="B1390" s="146" t="str">
        <f>_xlfn.XLOOKUP($A1390,Dept.Meta!$A:$A,Dept.Meta!$F:$F,"-",0,1)</f>
        <v>-</v>
      </c>
      <c r="C1390" s="629" t="str">
        <f>_xlfn.XLOOKUP(_xlfn.CONCAT($G1390,"-",$I1390),Div.Meta!$H:$H,Div.Meta!$C:$C,"-",0,1)</f>
        <v>-</v>
      </c>
      <c r="D1390" s="302"/>
      <c r="E1390" s="146" t="str">
        <f>IF($D1390="","-",_xlfn.XLOOKUP($D1390,Fund.Meta!$A:$A,Fund.Meta!$D:$D,"-",0,1))</f>
        <v>-</v>
      </c>
      <c r="F1390" s="303" t="str">
        <f>IF($D1390="","-",_xlfn.XLOOKUP($D1390,Fund.Meta!$A:$A,Fund.Meta!$E:$E,"-",0,1))</f>
        <v>-</v>
      </c>
      <c r="G1390" s="334"/>
      <c r="H1390" s="303" t="str">
        <f>IF($G1390="","-",_xlfn.XLOOKUP($G1390,Appr.Meta!$A:$A,Appr.Meta!$D:$D,"-",0,1))</f>
        <v>-</v>
      </c>
      <c r="I1390" s="302"/>
      <c r="J1390" s="303" t="str">
        <f>IF($I1390="","-",_xlfn.XLOOKUP($I1390,'CC.Meta'!$A:$A,'CC.Meta'!$D:$D,"-",0,1))</f>
        <v>-</v>
      </c>
      <c r="K1390" s="302"/>
      <c r="L1390" s="146" t="str">
        <f>IF($K1390="","-",_xlfn.XLOOKUP($K1390,Obj.Meta!$A:$A,Obj.Meta!$D:$D,"-",0,1))</f>
        <v>-</v>
      </c>
      <c r="M1390" s="300" t="str">
        <f>IF($K1390="","-",_xlfn.XLOOKUP($K1390,Obj.Meta!$A:$A,Obj.Meta!$F:$F,"-",0,1))</f>
        <v>-</v>
      </c>
      <c r="N1390" s="337" t="str">
        <f t="shared" si="43"/>
        <v>---</v>
      </c>
      <c r="O1390" s="333"/>
      <c r="P1390" s="54"/>
      <c r="Q1390" s="52"/>
      <c r="R1390" s="34"/>
      <c r="S1390" s="53"/>
      <c r="T1390" s="208"/>
      <c r="U1390" s="726"/>
      <c r="V1390" s="206"/>
      <c r="W1390" s="206"/>
      <c r="X1390" s="678"/>
      <c r="Y1390" s="34"/>
      <c r="Z1390" s="610"/>
      <c r="AA1390" s="608"/>
    </row>
    <row r="1391" spans="1:27">
      <c r="A1391" s="145" t="str">
        <f t="shared" si="42"/>
        <v>-</v>
      </c>
      <c r="B1391" s="146" t="str">
        <f>_xlfn.XLOOKUP($A1391,Dept.Meta!$A:$A,Dept.Meta!$F:$F,"-",0,1)</f>
        <v>-</v>
      </c>
      <c r="C1391" s="629" t="str">
        <f>_xlfn.XLOOKUP(_xlfn.CONCAT($G1391,"-",$I1391),Div.Meta!$H:$H,Div.Meta!$C:$C,"-",0,1)</f>
        <v>-</v>
      </c>
      <c r="D1391" s="302"/>
      <c r="E1391" s="146" t="str">
        <f>IF($D1391="","-",_xlfn.XLOOKUP($D1391,Fund.Meta!$A:$A,Fund.Meta!$D:$D,"-",0,1))</f>
        <v>-</v>
      </c>
      <c r="F1391" s="303" t="str">
        <f>IF($D1391="","-",_xlfn.XLOOKUP($D1391,Fund.Meta!$A:$A,Fund.Meta!$E:$E,"-",0,1))</f>
        <v>-</v>
      </c>
      <c r="G1391" s="334"/>
      <c r="H1391" s="303" t="str">
        <f>IF($G1391="","-",_xlfn.XLOOKUP($G1391,Appr.Meta!$A:$A,Appr.Meta!$D:$D,"-",0,1))</f>
        <v>-</v>
      </c>
      <c r="I1391" s="302"/>
      <c r="J1391" s="303" t="str">
        <f>IF($I1391="","-",_xlfn.XLOOKUP($I1391,'CC.Meta'!$A:$A,'CC.Meta'!$D:$D,"-",0,1))</f>
        <v>-</v>
      </c>
      <c r="K1391" s="302"/>
      <c r="L1391" s="146" t="str">
        <f>IF($K1391="","-",_xlfn.XLOOKUP($K1391,Obj.Meta!$A:$A,Obj.Meta!$D:$D,"-",0,1))</f>
        <v>-</v>
      </c>
      <c r="M1391" s="300" t="str">
        <f>IF($K1391="","-",_xlfn.XLOOKUP($K1391,Obj.Meta!$A:$A,Obj.Meta!$F:$F,"-",0,1))</f>
        <v>-</v>
      </c>
      <c r="N1391" s="337" t="str">
        <f t="shared" si="43"/>
        <v>---</v>
      </c>
      <c r="O1391" s="333"/>
      <c r="P1391" s="54"/>
      <c r="Q1391" s="52"/>
      <c r="R1391" s="34"/>
      <c r="S1391" s="53"/>
      <c r="T1391" s="208"/>
      <c r="U1391" s="726"/>
      <c r="V1391" s="206"/>
      <c r="W1391" s="206"/>
      <c r="X1391" s="678"/>
      <c r="Y1391" s="34"/>
      <c r="Z1391" s="610"/>
      <c r="AA1391" s="608"/>
    </row>
    <row r="1392" spans="1:27">
      <c r="A1392" s="145" t="str">
        <f t="shared" si="42"/>
        <v>-</v>
      </c>
      <c r="B1392" s="146" t="str">
        <f>_xlfn.XLOOKUP($A1392,Dept.Meta!$A:$A,Dept.Meta!$F:$F,"-",0,1)</f>
        <v>-</v>
      </c>
      <c r="C1392" s="629" t="str">
        <f>_xlfn.XLOOKUP(_xlfn.CONCAT($G1392,"-",$I1392),Div.Meta!$H:$H,Div.Meta!$C:$C,"-",0,1)</f>
        <v>-</v>
      </c>
      <c r="D1392" s="302"/>
      <c r="E1392" s="146" t="str">
        <f>IF($D1392="","-",_xlfn.XLOOKUP($D1392,Fund.Meta!$A:$A,Fund.Meta!$D:$D,"-",0,1))</f>
        <v>-</v>
      </c>
      <c r="F1392" s="303" t="str">
        <f>IF($D1392="","-",_xlfn.XLOOKUP($D1392,Fund.Meta!$A:$A,Fund.Meta!$E:$E,"-",0,1))</f>
        <v>-</v>
      </c>
      <c r="G1392" s="334"/>
      <c r="H1392" s="303" t="str">
        <f>IF($G1392="","-",_xlfn.XLOOKUP($G1392,Appr.Meta!$A:$A,Appr.Meta!$D:$D,"-",0,1))</f>
        <v>-</v>
      </c>
      <c r="I1392" s="302"/>
      <c r="J1392" s="303" t="str">
        <f>IF($I1392="","-",_xlfn.XLOOKUP($I1392,'CC.Meta'!$A:$A,'CC.Meta'!$D:$D,"-",0,1))</f>
        <v>-</v>
      </c>
      <c r="K1392" s="302"/>
      <c r="L1392" s="146" t="str">
        <f>IF($K1392="","-",_xlfn.XLOOKUP($K1392,Obj.Meta!$A:$A,Obj.Meta!$D:$D,"-",0,1))</f>
        <v>-</v>
      </c>
      <c r="M1392" s="300" t="str">
        <f>IF($K1392="","-",_xlfn.XLOOKUP($K1392,Obj.Meta!$A:$A,Obj.Meta!$F:$F,"-",0,1))</f>
        <v>-</v>
      </c>
      <c r="N1392" s="337" t="str">
        <f t="shared" si="43"/>
        <v>---</v>
      </c>
      <c r="O1392" s="333"/>
      <c r="P1392" s="54"/>
      <c r="Q1392" s="52"/>
      <c r="R1392" s="34"/>
      <c r="S1392" s="53"/>
      <c r="T1392" s="208"/>
      <c r="U1392" s="726"/>
      <c r="V1392" s="206"/>
      <c r="W1392" s="206"/>
      <c r="X1392" s="678"/>
      <c r="Y1392" s="34"/>
      <c r="Z1392" s="610"/>
      <c r="AA1392" s="608"/>
    </row>
    <row r="1393" spans="1:27">
      <c r="A1393" s="145" t="str">
        <f t="shared" si="42"/>
        <v>-</v>
      </c>
      <c r="B1393" s="146" t="str">
        <f>_xlfn.XLOOKUP($A1393,Dept.Meta!$A:$A,Dept.Meta!$F:$F,"-",0,1)</f>
        <v>-</v>
      </c>
      <c r="C1393" s="629" t="str">
        <f>_xlfn.XLOOKUP(_xlfn.CONCAT($G1393,"-",$I1393),Div.Meta!$H:$H,Div.Meta!$C:$C,"-",0,1)</f>
        <v>-</v>
      </c>
      <c r="D1393" s="302"/>
      <c r="E1393" s="146" t="str">
        <f>IF($D1393="","-",_xlfn.XLOOKUP($D1393,Fund.Meta!$A:$A,Fund.Meta!$D:$D,"-",0,1))</f>
        <v>-</v>
      </c>
      <c r="F1393" s="303" t="str">
        <f>IF($D1393="","-",_xlfn.XLOOKUP($D1393,Fund.Meta!$A:$A,Fund.Meta!$E:$E,"-",0,1))</f>
        <v>-</v>
      </c>
      <c r="G1393" s="334"/>
      <c r="H1393" s="303" t="str">
        <f>IF($G1393="","-",_xlfn.XLOOKUP($G1393,Appr.Meta!$A:$A,Appr.Meta!$D:$D,"-",0,1))</f>
        <v>-</v>
      </c>
      <c r="I1393" s="302"/>
      <c r="J1393" s="303" t="str">
        <f>IF($I1393="","-",_xlfn.XLOOKUP($I1393,'CC.Meta'!$A:$A,'CC.Meta'!$D:$D,"-",0,1))</f>
        <v>-</v>
      </c>
      <c r="K1393" s="302"/>
      <c r="L1393" s="146" t="str">
        <f>IF($K1393="","-",_xlfn.XLOOKUP($K1393,Obj.Meta!$A:$A,Obj.Meta!$D:$D,"-",0,1))</f>
        <v>-</v>
      </c>
      <c r="M1393" s="300" t="str">
        <f>IF($K1393="","-",_xlfn.XLOOKUP($K1393,Obj.Meta!$A:$A,Obj.Meta!$F:$F,"-",0,1))</f>
        <v>-</v>
      </c>
      <c r="N1393" s="337" t="str">
        <f t="shared" si="43"/>
        <v>---</v>
      </c>
      <c r="O1393" s="333"/>
      <c r="P1393" s="54"/>
      <c r="Q1393" s="52"/>
      <c r="R1393" s="34"/>
      <c r="S1393" s="53"/>
      <c r="T1393" s="208"/>
      <c r="U1393" s="726"/>
      <c r="V1393" s="206"/>
      <c r="W1393" s="206"/>
      <c r="X1393" s="678"/>
      <c r="Y1393" s="34"/>
      <c r="Z1393" s="610"/>
      <c r="AA1393" s="608"/>
    </row>
    <row r="1394" spans="1:27">
      <c r="A1394" s="145" t="str">
        <f t="shared" si="42"/>
        <v>-</v>
      </c>
      <c r="B1394" s="146" t="str">
        <f>_xlfn.XLOOKUP($A1394,Dept.Meta!$A:$A,Dept.Meta!$F:$F,"-",0,1)</f>
        <v>-</v>
      </c>
      <c r="C1394" s="629" t="str">
        <f>_xlfn.XLOOKUP(_xlfn.CONCAT($G1394,"-",$I1394),Div.Meta!$H:$H,Div.Meta!$C:$C,"-",0,1)</f>
        <v>-</v>
      </c>
      <c r="D1394" s="302"/>
      <c r="E1394" s="146" t="str">
        <f>IF($D1394="","-",_xlfn.XLOOKUP($D1394,Fund.Meta!$A:$A,Fund.Meta!$D:$D,"-",0,1))</f>
        <v>-</v>
      </c>
      <c r="F1394" s="303" t="str">
        <f>IF($D1394="","-",_xlfn.XLOOKUP($D1394,Fund.Meta!$A:$A,Fund.Meta!$E:$E,"-",0,1))</f>
        <v>-</v>
      </c>
      <c r="G1394" s="334"/>
      <c r="H1394" s="303" t="str">
        <f>IF($G1394="","-",_xlfn.XLOOKUP($G1394,Appr.Meta!$A:$A,Appr.Meta!$D:$D,"-",0,1))</f>
        <v>-</v>
      </c>
      <c r="I1394" s="302"/>
      <c r="J1394" s="303" t="str">
        <f>IF($I1394="","-",_xlfn.XLOOKUP($I1394,'CC.Meta'!$A:$A,'CC.Meta'!$D:$D,"-",0,1))</f>
        <v>-</v>
      </c>
      <c r="K1394" s="302"/>
      <c r="L1394" s="146" t="str">
        <f>IF($K1394="","-",_xlfn.XLOOKUP($K1394,Obj.Meta!$A:$A,Obj.Meta!$D:$D,"-",0,1))</f>
        <v>-</v>
      </c>
      <c r="M1394" s="300" t="str">
        <f>IF($K1394="","-",_xlfn.XLOOKUP($K1394,Obj.Meta!$A:$A,Obj.Meta!$F:$F,"-",0,1))</f>
        <v>-</v>
      </c>
      <c r="N1394" s="337" t="str">
        <f t="shared" si="43"/>
        <v>---</v>
      </c>
      <c r="O1394" s="333"/>
      <c r="P1394" s="54"/>
      <c r="Q1394" s="52"/>
      <c r="R1394" s="34"/>
      <c r="S1394" s="53"/>
      <c r="T1394" s="208"/>
      <c r="U1394" s="726"/>
      <c r="V1394" s="206"/>
      <c r="W1394" s="206"/>
      <c r="X1394" s="678"/>
      <c r="Y1394" s="34"/>
      <c r="Z1394" s="610"/>
      <c r="AA1394" s="608"/>
    </row>
    <row r="1395" spans="1:27">
      <c r="A1395" s="145" t="str">
        <f t="shared" si="42"/>
        <v>-</v>
      </c>
      <c r="B1395" s="146" t="str">
        <f>_xlfn.XLOOKUP($A1395,Dept.Meta!$A:$A,Dept.Meta!$F:$F,"-",0,1)</f>
        <v>-</v>
      </c>
      <c r="C1395" s="629" t="str">
        <f>_xlfn.XLOOKUP(_xlfn.CONCAT($G1395,"-",$I1395),Div.Meta!$H:$H,Div.Meta!$C:$C,"-",0,1)</f>
        <v>-</v>
      </c>
      <c r="D1395" s="302"/>
      <c r="E1395" s="146" t="str">
        <f>IF($D1395="","-",_xlfn.XLOOKUP($D1395,Fund.Meta!$A:$A,Fund.Meta!$D:$D,"-",0,1))</f>
        <v>-</v>
      </c>
      <c r="F1395" s="303" t="str">
        <f>IF($D1395="","-",_xlfn.XLOOKUP($D1395,Fund.Meta!$A:$A,Fund.Meta!$E:$E,"-",0,1))</f>
        <v>-</v>
      </c>
      <c r="G1395" s="334"/>
      <c r="H1395" s="303" t="str">
        <f>IF($G1395="","-",_xlfn.XLOOKUP($G1395,Appr.Meta!$A:$A,Appr.Meta!$D:$D,"-",0,1))</f>
        <v>-</v>
      </c>
      <c r="I1395" s="302"/>
      <c r="J1395" s="303" t="str">
        <f>IF($I1395="","-",_xlfn.XLOOKUP($I1395,'CC.Meta'!$A:$A,'CC.Meta'!$D:$D,"-",0,1))</f>
        <v>-</v>
      </c>
      <c r="K1395" s="302"/>
      <c r="L1395" s="146" t="str">
        <f>IF($K1395="","-",_xlfn.XLOOKUP($K1395,Obj.Meta!$A:$A,Obj.Meta!$D:$D,"-",0,1))</f>
        <v>-</v>
      </c>
      <c r="M1395" s="300" t="str">
        <f>IF($K1395="","-",_xlfn.XLOOKUP($K1395,Obj.Meta!$A:$A,Obj.Meta!$F:$F,"-",0,1))</f>
        <v>-</v>
      </c>
      <c r="N1395" s="337" t="str">
        <f t="shared" si="43"/>
        <v>---</v>
      </c>
      <c r="O1395" s="333"/>
      <c r="P1395" s="54"/>
      <c r="Q1395" s="52"/>
      <c r="R1395" s="34"/>
      <c r="S1395" s="53"/>
      <c r="T1395" s="208"/>
      <c r="U1395" s="726"/>
      <c r="V1395" s="206"/>
      <c r="W1395" s="206"/>
      <c r="X1395" s="678"/>
      <c r="Y1395" s="34"/>
      <c r="Z1395" s="610"/>
      <c r="AA1395" s="608"/>
    </row>
    <row r="1396" spans="1:27">
      <c r="A1396" s="145" t="str">
        <f t="shared" si="42"/>
        <v>-</v>
      </c>
      <c r="B1396" s="146" t="str">
        <f>_xlfn.XLOOKUP($A1396,Dept.Meta!$A:$A,Dept.Meta!$F:$F,"-",0,1)</f>
        <v>-</v>
      </c>
      <c r="C1396" s="629" t="str">
        <f>_xlfn.XLOOKUP(_xlfn.CONCAT($G1396,"-",$I1396),Div.Meta!$H:$H,Div.Meta!$C:$C,"-",0,1)</f>
        <v>-</v>
      </c>
      <c r="D1396" s="302"/>
      <c r="E1396" s="146" t="str">
        <f>IF($D1396="","-",_xlfn.XLOOKUP($D1396,Fund.Meta!$A:$A,Fund.Meta!$D:$D,"-",0,1))</f>
        <v>-</v>
      </c>
      <c r="F1396" s="303" t="str">
        <f>IF($D1396="","-",_xlfn.XLOOKUP($D1396,Fund.Meta!$A:$A,Fund.Meta!$E:$E,"-",0,1))</f>
        <v>-</v>
      </c>
      <c r="G1396" s="334"/>
      <c r="H1396" s="303" t="str">
        <f>IF($G1396="","-",_xlfn.XLOOKUP($G1396,Appr.Meta!$A:$A,Appr.Meta!$D:$D,"-",0,1))</f>
        <v>-</v>
      </c>
      <c r="I1396" s="302"/>
      <c r="J1396" s="303" t="str">
        <f>IF($I1396="","-",_xlfn.XLOOKUP($I1396,'CC.Meta'!$A:$A,'CC.Meta'!$D:$D,"-",0,1))</f>
        <v>-</v>
      </c>
      <c r="K1396" s="302"/>
      <c r="L1396" s="146" t="str">
        <f>IF($K1396="","-",_xlfn.XLOOKUP($K1396,Obj.Meta!$A:$A,Obj.Meta!$D:$D,"-",0,1))</f>
        <v>-</v>
      </c>
      <c r="M1396" s="300" t="str">
        <f>IF($K1396="","-",_xlfn.XLOOKUP($K1396,Obj.Meta!$A:$A,Obj.Meta!$F:$F,"-",0,1))</f>
        <v>-</v>
      </c>
      <c r="N1396" s="337" t="str">
        <f t="shared" si="43"/>
        <v>---</v>
      </c>
      <c r="O1396" s="333"/>
      <c r="P1396" s="54"/>
      <c r="Q1396" s="52"/>
      <c r="R1396" s="34"/>
      <c r="S1396" s="53"/>
      <c r="T1396" s="208"/>
      <c r="U1396" s="726"/>
      <c r="V1396" s="206"/>
      <c r="W1396" s="206"/>
      <c r="X1396" s="678"/>
      <c r="Y1396" s="34"/>
      <c r="Z1396" s="610"/>
      <c r="AA1396" s="608"/>
    </row>
    <row r="1397" spans="1:27">
      <c r="A1397" s="145" t="str">
        <f t="shared" si="42"/>
        <v>-</v>
      </c>
      <c r="B1397" s="146" t="str">
        <f>_xlfn.XLOOKUP($A1397,Dept.Meta!$A:$A,Dept.Meta!$F:$F,"-",0,1)</f>
        <v>-</v>
      </c>
      <c r="C1397" s="629" t="str">
        <f>_xlfn.XLOOKUP(_xlfn.CONCAT($G1397,"-",$I1397),Div.Meta!$H:$H,Div.Meta!$C:$C,"-",0,1)</f>
        <v>-</v>
      </c>
      <c r="D1397" s="302"/>
      <c r="E1397" s="146" t="str">
        <f>IF($D1397="","-",_xlfn.XLOOKUP($D1397,Fund.Meta!$A:$A,Fund.Meta!$D:$D,"-",0,1))</f>
        <v>-</v>
      </c>
      <c r="F1397" s="303" t="str">
        <f>IF($D1397="","-",_xlfn.XLOOKUP($D1397,Fund.Meta!$A:$A,Fund.Meta!$E:$E,"-",0,1))</f>
        <v>-</v>
      </c>
      <c r="G1397" s="334"/>
      <c r="H1397" s="303" t="str">
        <f>IF($G1397="","-",_xlfn.XLOOKUP($G1397,Appr.Meta!$A:$A,Appr.Meta!$D:$D,"-",0,1))</f>
        <v>-</v>
      </c>
      <c r="I1397" s="302"/>
      <c r="J1397" s="303" t="str">
        <f>IF($I1397="","-",_xlfn.XLOOKUP($I1397,'CC.Meta'!$A:$A,'CC.Meta'!$D:$D,"-",0,1))</f>
        <v>-</v>
      </c>
      <c r="K1397" s="302"/>
      <c r="L1397" s="146" t="str">
        <f>IF($K1397="","-",_xlfn.XLOOKUP($K1397,Obj.Meta!$A:$A,Obj.Meta!$D:$D,"-",0,1))</f>
        <v>-</v>
      </c>
      <c r="M1397" s="300" t="str">
        <f>IF($K1397="","-",_xlfn.XLOOKUP($K1397,Obj.Meta!$A:$A,Obj.Meta!$F:$F,"-",0,1))</f>
        <v>-</v>
      </c>
      <c r="N1397" s="337" t="str">
        <f t="shared" si="43"/>
        <v>---</v>
      </c>
      <c r="O1397" s="333"/>
      <c r="P1397" s="54"/>
      <c r="Q1397" s="52"/>
      <c r="R1397" s="34"/>
      <c r="S1397" s="53"/>
      <c r="T1397" s="208"/>
      <c r="U1397" s="726"/>
      <c r="V1397" s="206"/>
      <c r="W1397" s="206"/>
      <c r="X1397" s="678"/>
      <c r="Y1397" s="34"/>
      <c r="Z1397" s="610"/>
      <c r="AA1397" s="608"/>
    </row>
    <row r="1398" spans="1:27">
      <c r="A1398" s="145" t="str">
        <f t="shared" si="42"/>
        <v>-</v>
      </c>
      <c r="B1398" s="146" t="str">
        <f>_xlfn.XLOOKUP($A1398,Dept.Meta!$A:$A,Dept.Meta!$F:$F,"-",0,1)</f>
        <v>-</v>
      </c>
      <c r="C1398" s="629" t="str">
        <f>_xlfn.XLOOKUP(_xlfn.CONCAT($G1398,"-",$I1398),Div.Meta!$H:$H,Div.Meta!$C:$C,"-",0,1)</f>
        <v>-</v>
      </c>
      <c r="D1398" s="302"/>
      <c r="E1398" s="146" t="str">
        <f>IF($D1398="","-",_xlfn.XLOOKUP($D1398,Fund.Meta!$A:$A,Fund.Meta!$D:$D,"-",0,1))</f>
        <v>-</v>
      </c>
      <c r="F1398" s="303" t="str">
        <f>IF($D1398="","-",_xlfn.XLOOKUP($D1398,Fund.Meta!$A:$A,Fund.Meta!$E:$E,"-",0,1))</f>
        <v>-</v>
      </c>
      <c r="G1398" s="334"/>
      <c r="H1398" s="303" t="str">
        <f>IF($G1398="","-",_xlfn.XLOOKUP($G1398,Appr.Meta!$A:$A,Appr.Meta!$D:$D,"-",0,1))</f>
        <v>-</v>
      </c>
      <c r="I1398" s="302"/>
      <c r="J1398" s="303" t="str">
        <f>IF($I1398="","-",_xlfn.XLOOKUP($I1398,'CC.Meta'!$A:$A,'CC.Meta'!$D:$D,"-",0,1))</f>
        <v>-</v>
      </c>
      <c r="K1398" s="302"/>
      <c r="L1398" s="146" t="str">
        <f>IF($K1398="","-",_xlfn.XLOOKUP($K1398,Obj.Meta!$A:$A,Obj.Meta!$D:$D,"-",0,1))</f>
        <v>-</v>
      </c>
      <c r="M1398" s="300" t="str">
        <f>IF($K1398="","-",_xlfn.XLOOKUP($K1398,Obj.Meta!$A:$A,Obj.Meta!$F:$F,"-",0,1))</f>
        <v>-</v>
      </c>
      <c r="N1398" s="337" t="str">
        <f t="shared" si="43"/>
        <v>---</v>
      </c>
      <c r="O1398" s="333"/>
      <c r="P1398" s="54"/>
      <c r="Q1398" s="52"/>
      <c r="R1398" s="34"/>
      <c r="S1398" s="53"/>
      <c r="T1398" s="208"/>
      <c r="U1398" s="726"/>
      <c r="V1398" s="206"/>
      <c r="W1398" s="206"/>
      <c r="X1398" s="678"/>
      <c r="Y1398" s="34"/>
      <c r="Z1398" s="610"/>
      <c r="AA1398" s="608"/>
    </row>
    <row r="1399" spans="1:27">
      <c r="A1399" s="145" t="str">
        <f t="shared" si="42"/>
        <v>-</v>
      </c>
      <c r="B1399" s="146" t="str">
        <f>_xlfn.XLOOKUP($A1399,Dept.Meta!$A:$A,Dept.Meta!$F:$F,"-",0,1)</f>
        <v>-</v>
      </c>
      <c r="C1399" s="629" t="str">
        <f>_xlfn.XLOOKUP(_xlfn.CONCAT($G1399,"-",$I1399),Div.Meta!$H:$H,Div.Meta!$C:$C,"-",0,1)</f>
        <v>-</v>
      </c>
      <c r="D1399" s="302"/>
      <c r="E1399" s="146" t="str">
        <f>IF($D1399="","-",_xlfn.XLOOKUP($D1399,Fund.Meta!$A:$A,Fund.Meta!$D:$D,"-",0,1))</f>
        <v>-</v>
      </c>
      <c r="F1399" s="303" t="str">
        <f>IF($D1399="","-",_xlfn.XLOOKUP($D1399,Fund.Meta!$A:$A,Fund.Meta!$E:$E,"-",0,1))</f>
        <v>-</v>
      </c>
      <c r="G1399" s="334"/>
      <c r="H1399" s="303" t="str">
        <f>IF($G1399="","-",_xlfn.XLOOKUP($G1399,Appr.Meta!$A:$A,Appr.Meta!$D:$D,"-",0,1))</f>
        <v>-</v>
      </c>
      <c r="I1399" s="302"/>
      <c r="J1399" s="303" t="str">
        <f>IF($I1399="","-",_xlfn.XLOOKUP($I1399,'CC.Meta'!$A:$A,'CC.Meta'!$D:$D,"-",0,1))</f>
        <v>-</v>
      </c>
      <c r="K1399" s="302"/>
      <c r="L1399" s="146" t="str">
        <f>IF($K1399="","-",_xlfn.XLOOKUP($K1399,Obj.Meta!$A:$A,Obj.Meta!$D:$D,"-",0,1))</f>
        <v>-</v>
      </c>
      <c r="M1399" s="300" t="str">
        <f>IF($K1399="","-",_xlfn.XLOOKUP($K1399,Obj.Meta!$A:$A,Obj.Meta!$F:$F,"-",0,1))</f>
        <v>-</v>
      </c>
      <c r="N1399" s="337" t="str">
        <f t="shared" si="43"/>
        <v>---</v>
      </c>
      <c r="O1399" s="333"/>
      <c r="P1399" s="54"/>
      <c r="Q1399" s="52"/>
      <c r="R1399" s="34"/>
      <c r="S1399" s="53"/>
      <c r="T1399" s="208"/>
      <c r="U1399" s="726"/>
      <c r="V1399" s="206"/>
      <c r="W1399" s="206"/>
      <c r="X1399" s="678"/>
      <c r="Y1399" s="34"/>
      <c r="Z1399" s="610"/>
      <c r="AA1399" s="608"/>
    </row>
    <row r="1400" spans="1:27">
      <c r="A1400" s="145" t="str">
        <f t="shared" si="42"/>
        <v>-</v>
      </c>
      <c r="B1400" s="146" t="str">
        <f>_xlfn.XLOOKUP($A1400,Dept.Meta!$A:$A,Dept.Meta!$F:$F,"-",0,1)</f>
        <v>-</v>
      </c>
      <c r="C1400" s="629" t="str">
        <f>_xlfn.XLOOKUP(_xlfn.CONCAT($G1400,"-",$I1400),Div.Meta!$H:$H,Div.Meta!$C:$C,"-",0,1)</f>
        <v>-</v>
      </c>
      <c r="D1400" s="302"/>
      <c r="E1400" s="146" t="str">
        <f>IF($D1400="","-",_xlfn.XLOOKUP($D1400,Fund.Meta!$A:$A,Fund.Meta!$D:$D,"-",0,1))</f>
        <v>-</v>
      </c>
      <c r="F1400" s="303" t="str">
        <f>IF($D1400="","-",_xlfn.XLOOKUP($D1400,Fund.Meta!$A:$A,Fund.Meta!$E:$E,"-",0,1))</f>
        <v>-</v>
      </c>
      <c r="G1400" s="334"/>
      <c r="H1400" s="303" t="str">
        <f>IF($G1400="","-",_xlfn.XLOOKUP($G1400,Appr.Meta!$A:$A,Appr.Meta!$D:$D,"-",0,1))</f>
        <v>-</v>
      </c>
      <c r="I1400" s="302"/>
      <c r="J1400" s="303" t="str">
        <f>IF($I1400="","-",_xlfn.XLOOKUP($I1400,'CC.Meta'!$A:$A,'CC.Meta'!$D:$D,"-",0,1))</f>
        <v>-</v>
      </c>
      <c r="K1400" s="302"/>
      <c r="L1400" s="146" t="str">
        <f>IF($K1400="","-",_xlfn.XLOOKUP($K1400,Obj.Meta!$A:$A,Obj.Meta!$D:$D,"-",0,1))</f>
        <v>-</v>
      </c>
      <c r="M1400" s="300" t="str">
        <f>IF($K1400="","-",_xlfn.XLOOKUP($K1400,Obj.Meta!$A:$A,Obj.Meta!$F:$F,"-",0,1))</f>
        <v>-</v>
      </c>
      <c r="N1400" s="337" t="str">
        <f t="shared" si="43"/>
        <v>---</v>
      </c>
      <c r="O1400" s="333"/>
      <c r="P1400" s="54"/>
      <c r="Q1400" s="52"/>
      <c r="R1400" s="34"/>
      <c r="S1400" s="53"/>
      <c r="T1400" s="208"/>
      <c r="U1400" s="726"/>
      <c r="V1400" s="206"/>
      <c r="W1400" s="206"/>
      <c r="X1400" s="678"/>
      <c r="Y1400" s="34"/>
      <c r="Z1400" s="610"/>
      <c r="AA1400" s="608"/>
    </row>
    <row r="1401" spans="1:27">
      <c r="A1401" s="145" t="str">
        <f t="shared" si="42"/>
        <v>-</v>
      </c>
      <c r="B1401" s="146" t="str">
        <f>_xlfn.XLOOKUP($A1401,Dept.Meta!$A:$A,Dept.Meta!$F:$F,"-",0,1)</f>
        <v>-</v>
      </c>
      <c r="C1401" s="629" t="str">
        <f>_xlfn.XLOOKUP(_xlfn.CONCAT($G1401,"-",$I1401),Div.Meta!$H:$H,Div.Meta!$C:$C,"-",0,1)</f>
        <v>-</v>
      </c>
      <c r="D1401" s="302"/>
      <c r="E1401" s="146" t="str">
        <f>IF($D1401="","-",_xlfn.XLOOKUP($D1401,Fund.Meta!$A:$A,Fund.Meta!$D:$D,"-",0,1))</f>
        <v>-</v>
      </c>
      <c r="F1401" s="303" t="str">
        <f>IF($D1401="","-",_xlfn.XLOOKUP($D1401,Fund.Meta!$A:$A,Fund.Meta!$E:$E,"-",0,1))</f>
        <v>-</v>
      </c>
      <c r="G1401" s="334"/>
      <c r="H1401" s="303" t="str">
        <f>IF($G1401="","-",_xlfn.XLOOKUP($G1401,Appr.Meta!$A:$A,Appr.Meta!$D:$D,"-",0,1))</f>
        <v>-</v>
      </c>
      <c r="I1401" s="302"/>
      <c r="J1401" s="303" t="str">
        <f>IF($I1401="","-",_xlfn.XLOOKUP($I1401,'CC.Meta'!$A:$A,'CC.Meta'!$D:$D,"-",0,1))</f>
        <v>-</v>
      </c>
      <c r="K1401" s="302"/>
      <c r="L1401" s="146" t="str">
        <f>IF($K1401="","-",_xlfn.XLOOKUP($K1401,Obj.Meta!$A:$A,Obj.Meta!$D:$D,"-",0,1))</f>
        <v>-</v>
      </c>
      <c r="M1401" s="300" t="str">
        <f>IF($K1401="","-",_xlfn.XLOOKUP($K1401,Obj.Meta!$A:$A,Obj.Meta!$F:$F,"-",0,1))</f>
        <v>-</v>
      </c>
      <c r="N1401" s="337" t="str">
        <f t="shared" si="43"/>
        <v>---</v>
      </c>
      <c r="O1401" s="333"/>
      <c r="P1401" s="54"/>
      <c r="Q1401" s="52"/>
      <c r="R1401" s="34"/>
      <c r="S1401" s="53"/>
      <c r="T1401" s="208"/>
      <c r="U1401" s="726"/>
      <c r="V1401" s="206"/>
      <c r="W1401" s="206"/>
      <c r="X1401" s="678"/>
      <c r="Y1401" s="34"/>
      <c r="Z1401" s="610"/>
      <c r="AA1401" s="608"/>
    </row>
    <row r="1402" spans="1:27">
      <c r="A1402" s="145" t="str">
        <f t="shared" si="42"/>
        <v>-</v>
      </c>
      <c r="B1402" s="146" t="str">
        <f>_xlfn.XLOOKUP($A1402,Dept.Meta!$A:$A,Dept.Meta!$F:$F,"-",0,1)</f>
        <v>-</v>
      </c>
      <c r="C1402" s="629" t="str">
        <f>_xlfn.XLOOKUP(_xlfn.CONCAT($G1402,"-",$I1402),Div.Meta!$H:$H,Div.Meta!$C:$C,"-",0,1)</f>
        <v>-</v>
      </c>
      <c r="D1402" s="302"/>
      <c r="E1402" s="146" t="str">
        <f>IF($D1402="","-",_xlfn.XLOOKUP($D1402,Fund.Meta!$A:$A,Fund.Meta!$D:$D,"-",0,1))</f>
        <v>-</v>
      </c>
      <c r="F1402" s="303" t="str">
        <f>IF($D1402="","-",_xlfn.XLOOKUP($D1402,Fund.Meta!$A:$A,Fund.Meta!$E:$E,"-",0,1))</f>
        <v>-</v>
      </c>
      <c r="G1402" s="334"/>
      <c r="H1402" s="303" t="str">
        <f>IF($G1402="","-",_xlfn.XLOOKUP($G1402,Appr.Meta!$A:$A,Appr.Meta!$D:$D,"-",0,1))</f>
        <v>-</v>
      </c>
      <c r="I1402" s="302"/>
      <c r="J1402" s="303" t="str">
        <f>IF($I1402="","-",_xlfn.XLOOKUP($I1402,'CC.Meta'!$A:$A,'CC.Meta'!$D:$D,"-",0,1))</f>
        <v>-</v>
      </c>
      <c r="K1402" s="302"/>
      <c r="L1402" s="146" t="str">
        <f>IF($K1402="","-",_xlfn.XLOOKUP($K1402,Obj.Meta!$A:$A,Obj.Meta!$D:$D,"-",0,1))</f>
        <v>-</v>
      </c>
      <c r="M1402" s="300" t="str">
        <f>IF($K1402="","-",_xlfn.XLOOKUP($K1402,Obj.Meta!$A:$A,Obj.Meta!$F:$F,"-",0,1))</f>
        <v>-</v>
      </c>
      <c r="N1402" s="337" t="str">
        <f t="shared" si="43"/>
        <v>---</v>
      </c>
      <c r="O1402" s="333"/>
      <c r="P1402" s="54"/>
      <c r="Q1402" s="52"/>
      <c r="R1402" s="34"/>
      <c r="S1402" s="53"/>
      <c r="T1402" s="208"/>
      <c r="U1402" s="726"/>
      <c r="V1402" s="206"/>
      <c r="W1402" s="206"/>
      <c r="X1402" s="678"/>
      <c r="Y1402" s="34"/>
      <c r="Z1402" s="610"/>
      <c r="AA1402" s="608"/>
    </row>
    <row r="1403" spans="1:27">
      <c r="A1403" s="145" t="str">
        <f t="shared" si="42"/>
        <v>-</v>
      </c>
      <c r="B1403" s="146" t="str">
        <f>_xlfn.XLOOKUP($A1403,Dept.Meta!$A:$A,Dept.Meta!$F:$F,"-",0,1)</f>
        <v>-</v>
      </c>
      <c r="C1403" s="629" t="str">
        <f>_xlfn.XLOOKUP(_xlfn.CONCAT($G1403,"-",$I1403),Div.Meta!$H:$H,Div.Meta!$C:$C,"-",0,1)</f>
        <v>-</v>
      </c>
      <c r="D1403" s="302"/>
      <c r="E1403" s="146" t="str">
        <f>IF($D1403="","-",_xlfn.XLOOKUP($D1403,Fund.Meta!$A:$A,Fund.Meta!$D:$D,"-",0,1))</f>
        <v>-</v>
      </c>
      <c r="F1403" s="303" t="str">
        <f>IF($D1403="","-",_xlfn.XLOOKUP($D1403,Fund.Meta!$A:$A,Fund.Meta!$E:$E,"-",0,1))</f>
        <v>-</v>
      </c>
      <c r="G1403" s="334"/>
      <c r="H1403" s="303" t="str">
        <f>IF($G1403="","-",_xlfn.XLOOKUP($G1403,Appr.Meta!$A:$A,Appr.Meta!$D:$D,"-",0,1))</f>
        <v>-</v>
      </c>
      <c r="I1403" s="302"/>
      <c r="J1403" s="303" t="str">
        <f>IF($I1403="","-",_xlfn.XLOOKUP($I1403,'CC.Meta'!$A:$A,'CC.Meta'!$D:$D,"-",0,1))</f>
        <v>-</v>
      </c>
      <c r="K1403" s="302"/>
      <c r="L1403" s="146" t="str">
        <f>IF($K1403="","-",_xlfn.XLOOKUP($K1403,Obj.Meta!$A:$A,Obj.Meta!$D:$D,"-",0,1))</f>
        <v>-</v>
      </c>
      <c r="M1403" s="300" t="str">
        <f>IF($K1403="","-",_xlfn.XLOOKUP($K1403,Obj.Meta!$A:$A,Obj.Meta!$F:$F,"-",0,1))</f>
        <v>-</v>
      </c>
      <c r="N1403" s="337" t="str">
        <f t="shared" si="43"/>
        <v>---</v>
      </c>
      <c r="O1403" s="333"/>
      <c r="P1403" s="54"/>
      <c r="Q1403" s="52"/>
      <c r="R1403" s="34"/>
      <c r="S1403" s="53"/>
      <c r="T1403" s="208"/>
      <c r="U1403" s="726"/>
      <c r="V1403" s="206"/>
      <c r="W1403" s="206"/>
      <c r="X1403" s="678"/>
      <c r="Y1403" s="34"/>
      <c r="Z1403" s="610"/>
      <c r="AA1403" s="608"/>
    </row>
    <row r="1404" spans="1:27">
      <c r="A1404" s="145" t="str">
        <f t="shared" si="42"/>
        <v>-</v>
      </c>
      <c r="B1404" s="146" t="str">
        <f>_xlfn.XLOOKUP($A1404,Dept.Meta!$A:$A,Dept.Meta!$F:$F,"-",0,1)</f>
        <v>-</v>
      </c>
      <c r="C1404" s="629" t="str">
        <f>_xlfn.XLOOKUP(_xlfn.CONCAT($G1404,"-",$I1404),Div.Meta!$H:$H,Div.Meta!$C:$C,"-",0,1)</f>
        <v>-</v>
      </c>
      <c r="D1404" s="302"/>
      <c r="E1404" s="146" t="str">
        <f>IF($D1404="","-",_xlfn.XLOOKUP($D1404,Fund.Meta!$A:$A,Fund.Meta!$D:$D,"-",0,1))</f>
        <v>-</v>
      </c>
      <c r="F1404" s="303" t="str">
        <f>IF($D1404="","-",_xlfn.XLOOKUP($D1404,Fund.Meta!$A:$A,Fund.Meta!$E:$E,"-",0,1))</f>
        <v>-</v>
      </c>
      <c r="G1404" s="334"/>
      <c r="H1404" s="303" t="str">
        <f>IF($G1404="","-",_xlfn.XLOOKUP($G1404,Appr.Meta!$A:$A,Appr.Meta!$D:$D,"-",0,1))</f>
        <v>-</v>
      </c>
      <c r="I1404" s="302"/>
      <c r="J1404" s="303" t="str">
        <f>IF($I1404="","-",_xlfn.XLOOKUP($I1404,'CC.Meta'!$A:$A,'CC.Meta'!$D:$D,"-",0,1))</f>
        <v>-</v>
      </c>
      <c r="K1404" s="302"/>
      <c r="L1404" s="146" t="str">
        <f>IF($K1404="","-",_xlfn.XLOOKUP($K1404,Obj.Meta!$A:$A,Obj.Meta!$D:$D,"-",0,1))</f>
        <v>-</v>
      </c>
      <c r="M1404" s="300" t="str">
        <f>IF($K1404="","-",_xlfn.XLOOKUP($K1404,Obj.Meta!$A:$A,Obj.Meta!$F:$F,"-",0,1))</f>
        <v>-</v>
      </c>
      <c r="N1404" s="337" t="str">
        <f t="shared" si="43"/>
        <v>---</v>
      </c>
      <c r="O1404" s="333"/>
      <c r="P1404" s="54"/>
      <c r="Q1404" s="52"/>
      <c r="R1404" s="34"/>
      <c r="S1404" s="53"/>
      <c r="T1404" s="208"/>
      <c r="U1404" s="726"/>
      <c r="V1404" s="206"/>
      <c r="W1404" s="206"/>
      <c r="X1404" s="678"/>
      <c r="Y1404" s="34"/>
      <c r="Z1404" s="610"/>
      <c r="AA1404" s="608"/>
    </row>
    <row r="1405" spans="1:27">
      <c r="A1405" s="145" t="str">
        <f t="shared" si="42"/>
        <v>-</v>
      </c>
      <c r="B1405" s="146" t="str">
        <f>_xlfn.XLOOKUP($A1405,Dept.Meta!$A:$A,Dept.Meta!$F:$F,"-",0,1)</f>
        <v>-</v>
      </c>
      <c r="C1405" s="629" t="str">
        <f>_xlfn.XLOOKUP(_xlfn.CONCAT($G1405,"-",$I1405),Div.Meta!$H:$H,Div.Meta!$C:$C,"-",0,1)</f>
        <v>-</v>
      </c>
      <c r="D1405" s="302"/>
      <c r="E1405" s="146" t="str">
        <f>IF($D1405="","-",_xlfn.XLOOKUP($D1405,Fund.Meta!$A:$A,Fund.Meta!$D:$D,"-",0,1))</f>
        <v>-</v>
      </c>
      <c r="F1405" s="303" t="str">
        <f>IF($D1405="","-",_xlfn.XLOOKUP($D1405,Fund.Meta!$A:$A,Fund.Meta!$E:$E,"-",0,1))</f>
        <v>-</v>
      </c>
      <c r="G1405" s="334"/>
      <c r="H1405" s="303" t="str">
        <f>IF($G1405="","-",_xlfn.XLOOKUP($G1405,Appr.Meta!$A:$A,Appr.Meta!$D:$D,"-",0,1))</f>
        <v>-</v>
      </c>
      <c r="I1405" s="302"/>
      <c r="J1405" s="303" t="str">
        <f>IF($I1405="","-",_xlfn.XLOOKUP($I1405,'CC.Meta'!$A:$A,'CC.Meta'!$D:$D,"-",0,1))</f>
        <v>-</v>
      </c>
      <c r="K1405" s="302"/>
      <c r="L1405" s="146" t="str">
        <f>IF($K1405="","-",_xlfn.XLOOKUP($K1405,Obj.Meta!$A:$A,Obj.Meta!$D:$D,"-",0,1))</f>
        <v>-</v>
      </c>
      <c r="M1405" s="300" t="str">
        <f>IF($K1405="","-",_xlfn.XLOOKUP($K1405,Obj.Meta!$A:$A,Obj.Meta!$F:$F,"-",0,1))</f>
        <v>-</v>
      </c>
      <c r="N1405" s="337" t="str">
        <f t="shared" si="43"/>
        <v>---</v>
      </c>
      <c r="O1405" s="333"/>
      <c r="P1405" s="54"/>
      <c r="Q1405" s="52"/>
      <c r="R1405" s="34"/>
      <c r="S1405" s="53"/>
      <c r="T1405" s="208"/>
      <c r="U1405" s="726"/>
      <c r="V1405" s="206"/>
      <c r="W1405" s="206"/>
      <c r="X1405" s="678"/>
      <c r="Y1405" s="34"/>
      <c r="Z1405" s="610"/>
      <c r="AA1405" s="608"/>
    </row>
    <row r="1406" spans="1:27">
      <c r="A1406" s="145" t="str">
        <f t="shared" si="42"/>
        <v>-</v>
      </c>
      <c r="B1406" s="146" t="str">
        <f>_xlfn.XLOOKUP($A1406,Dept.Meta!$A:$A,Dept.Meta!$F:$F,"-",0,1)</f>
        <v>-</v>
      </c>
      <c r="C1406" s="629" t="str">
        <f>_xlfn.XLOOKUP(_xlfn.CONCAT($G1406,"-",$I1406),Div.Meta!$H:$H,Div.Meta!$C:$C,"-",0,1)</f>
        <v>-</v>
      </c>
      <c r="D1406" s="302"/>
      <c r="E1406" s="146" t="str">
        <f>IF($D1406="","-",_xlfn.XLOOKUP($D1406,Fund.Meta!$A:$A,Fund.Meta!$D:$D,"-",0,1))</f>
        <v>-</v>
      </c>
      <c r="F1406" s="303" t="str">
        <f>IF($D1406="","-",_xlfn.XLOOKUP($D1406,Fund.Meta!$A:$A,Fund.Meta!$E:$E,"-",0,1))</f>
        <v>-</v>
      </c>
      <c r="G1406" s="334"/>
      <c r="H1406" s="303" t="str">
        <f>IF($G1406="","-",_xlfn.XLOOKUP($G1406,Appr.Meta!$A:$A,Appr.Meta!$D:$D,"-",0,1))</f>
        <v>-</v>
      </c>
      <c r="I1406" s="302"/>
      <c r="J1406" s="303" t="str">
        <f>IF($I1406="","-",_xlfn.XLOOKUP($I1406,'CC.Meta'!$A:$A,'CC.Meta'!$D:$D,"-",0,1))</f>
        <v>-</v>
      </c>
      <c r="K1406" s="302"/>
      <c r="L1406" s="146" t="str">
        <f>IF($K1406="","-",_xlfn.XLOOKUP($K1406,Obj.Meta!$A:$A,Obj.Meta!$D:$D,"-",0,1))</f>
        <v>-</v>
      </c>
      <c r="M1406" s="300" t="str">
        <f>IF($K1406="","-",_xlfn.XLOOKUP($K1406,Obj.Meta!$A:$A,Obj.Meta!$F:$F,"-",0,1))</f>
        <v>-</v>
      </c>
      <c r="N1406" s="337" t="str">
        <f t="shared" si="43"/>
        <v>---</v>
      </c>
      <c r="O1406" s="333"/>
      <c r="P1406" s="54"/>
      <c r="Q1406" s="52"/>
      <c r="R1406" s="34"/>
      <c r="S1406" s="53"/>
      <c r="T1406" s="208"/>
      <c r="U1406" s="726"/>
      <c r="V1406" s="206"/>
      <c r="W1406" s="206"/>
      <c r="X1406" s="678"/>
      <c r="Y1406" s="34"/>
      <c r="Z1406" s="610"/>
      <c r="AA1406" s="608"/>
    </row>
    <row r="1407" spans="1:27">
      <c r="A1407" s="145" t="str">
        <f t="shared" si="42"/>
        <v>-</v>
      </c>
      <c r="B1407" s="146" t="str">
        <f>_xlfn.XLOOKUP($A1407,Dept.Meta!$A:$A,Dept.Meta!$F:$F,"-",0,1)</f>
        <v>-</v>
      </c>
      <c r="C1407" s="629" t="str">
        <f>_xlfn.XLOOKUP(_xlfn.CONCAT($G1407,"-",$I1407),Div.Meta!$H:$H,Div.Meta!$C:$C,"-",0,1)</f>
        <v>-</v>
      </c>
      <c r="D1407" s="302"/>
      <c r="E1407" s="146" t="str">
        <f>IF($D1407="","-",_xlfn.XLOOKUP($D1407,Fund.Meta!$A:$A,Fund.Meta!$D:$D,"-",0,1))</f>
        <v>-</v>
      </c>
      <c r="F1407" s="303" t="str">
        <f>IF($D1407="","-",_xlfn.XLOOKUP($D1407,Fund.Meta!$A:$A,Fund.Meta!$E:$E,"-",0,1))</f>
        <v>-</v>
      </c>
      <c r="G1407" s="334"/>
      <c r="H1407" s="303" t="str">
        <f>IF($G1407="","-",_xlfn.XLOOKUP($G1407,Appr.Meta!$A:$A,Appr.Meta!$D:$D,"-",0,1))</f>
        <v>-</v>
      </c>
      <c r="I1407" s="302"/>
      <c r="J1407" s="303" t="str">
        <f>IF($I1407="","-",_xlfn.XLOOKUP($I1407,'CC.Meta'!$A:$A,'CC.Meta'!$D:$D,"-",0,1))</f>
        <v>-</v>
      </c>
      <c r="K1407" s="302"/>
      <c r="L1407" s="146" t="str">
        <f>IF($K1407="","-",_xlfn.XLOOKUP($K1407,Obj.Meta!$A:$A,Obj.Meta!$D:$D,"-",0,1))</f>
        <v>-</v>
      </c>
      <c r="M1407" s="300" t="str">
        <f>IF($K1407="","-",_xlfn.XLOOKUP($K1407,Obj.Meta!$A:$A,Obj.Meta!$F:$F,"-",0,1))</f>
        <v>-</v>
      </c>
      <c r="N1407" s="337" t="str">
        <f t="shared" si="43"/>
        <v>---</v>
      </c>
      <c r="O1407" s="333"/>
      <c r="P1407" s="54"/>
      <c r="Q1407" s="52"/>
      <c r="R1407" s="34"/>
      <c r="S1407" s="53"/>
      <c r="T1407" s="208"/>
      <c r="U1407" s="726"/>
      <c r="V1407" s="206"/>
      <c r="W1407" s="206"/>
      <c r="X1407" s="678"/>
      <c r="Y1407" s="34"/>
      <c r="Z1407" s="610"/>
      <c r="AA1407" s="608"/>
    </row>
    <row r="1408" spans="1:27">
      <c r="A1408" s="145" t="str">
        <f t="shared" si="42"/>
        <v>-</v>
      </c>
      <c r="B1408" s="146" t="str">
        <f>_xlfn.XLOOKUP($A1408,Dept.Meta!$A:$A,Dept.Meta!$F:$F,"-",0,1)</f>
        <v>-</v>
      </c>
      <c r="C1408" s="629" t="str">
        <f>_xlfn.XLOOKUP(_xlfn.CONCAT($G1408,"-",$I1408),Div.Meta!$H:$H,Div.Meta!$C:$C,"-",0,1)</f>
        <v>-</v>
      </c>
      <c r="D1408" s="302"/>
      <c r="E1408" s="146" t="str">
        <f>IF($D1408="","-",_xlfn.XLOOKUP($D1408,Fund.Meta!$A:$A,Fund.Meta!$D:$D,"-",0,1))</f>
        <v>-</v>
      </c>
      <c r="F1408" s="303" t="str">
        <f>IF($D1408="","-",_xlfn.XLOOKUP($D1408,Fund.Meta!$A:$A,Fund.Meta!$E:$E,"-",0,1))</f>
        <v>-</v>
      </c>
      <c r="G1408" s="334"/>
      <c r="H1408" s="303" t="str">
        <f>IF($G1408="","-",_xlfn.XLOOKUP($G1408,Appr.Meta!$A:$A,Appr.Meta!$D:$D,"-",0,1))</f>
        <v>-</v>
      </c>
      <c r="I1408" s="302"/>
      <c r="J1408" s="303" t="str">
        <f>IF($I1408="","-",_xlfn.XLOOKUP($I1408,'CC.Meta'!$A:$A,'CC.Meta'!$D:$D,"-",0,1))</f>
        <v>-</v>
      </c>
      <c r="K1408" s="302"/>
      <c r="L1408" s="146" t="str">
        <f>IF($K1408="","-",_xlfn.XLOOKUP($K1408,Obj.Meta!$A:$A,Obj.Meta!$D:$D,"-",0,1))</f>
        <v>-</v>
      </c>
      <c r="M1408" s="300" t="str">
        <f>IF($K1408="","-",_xlfn.XLOOKUP($K1408,Obj.Meta!$A:$A,Obj.Meta!$F:$F,"-",0,1))</f>
        <v>-</v>
      </c>
      <c r="N1408" s="337" t="str">
        <f t="shared" si="43"/>
        <v>---</v>
      </c>
      <c r="O1408" s="333"/>
      <c r="P1408" s="54"/>
      <c r="Q1408" s="52"/>
      <c r="R1408" s="34"/>
      <c r="S1408" s="53"/>
      <c r="T1408" s="208"/>
      <c r="U1408" s="726"/>
      <c r="V1408" s="206"/>
      <c r="W1408" s="206"/>
      <c r="X1408" s="678"/>
      <c r="Y1408" s="34"/>
      <c r="Z1408" s="610"/>
      <c r="AA1408" s="608"/>
    </row>
    <row r="1409" spans="1:27">
      <c r="A1409" s="145" t="str">
        <f t="shared" si="42"/>
        <v>-</v>
      </c>
      <c r="B1409" s="146" t="str">
        <f>_xlfn.XLOOKUP($A1409,Dept.Meta!$A:$A,Dept.Meta!$F:$F,"-",0,1)</f>
        <v>-</v>
      </c>
      <c r="C1409" s="629" t="str">
        <f>_xlfn.XLOOKUP(_xlfn.CONCAT($G1409,"-",$I1409),Div.Meta!$H:$H,Div.Meta!$C:$C,"-",0,1)</f>
        <v>-</v>
      </c>
      <c r="D1409" s="302"/>
      <c r="E1409" s="146" t="str">
        <f>IF($D1409="","-",_xlfn.XLOOKUP($D1409,Fund.Meta!$A:$A,Fund.Meta!$D:$D,"-",0,1))</f>
        <v>-</v>
      </c>
      <c r="F1409" s="303" t="str">
        <f>IF($D1409="","-",_xlfn.XLOOKUP($D1409,Fund.Meta!$A:$A,Fund.Meta!$E:$E,"-",0,1))</f>
        <v>-</v>
      </c>
      <c r="G1409" s="334"/>
      <c r="H1409" s="303" t="str">
        <f>IF($G1409="","-",_xlfn.XLOOKUP($G1409,Appr.Meta!$A:$A,Appr.Meta!$D:$D,"-",0,1))</f>
        <v>-</v>
      </c>
      <c r="I1409" s="302"/>
      <c r="J1409" s="303" t="str">
        <f>IF($I1409="","-",_xlfn.XLOOKUP($I1409,'CC.Meta'!$A:$A,'CC.Meta'!$D:$D,"-",0,1))</f>
        <v>-</v>
      </c>
      <c r="K1409" s="302"/>
      <c r="L1409" s="146" t="str">
        <f>IF($K1409="","-",_xlfn.XLOOKUP($K1409,Obj.Meta!$A:$A,Obj.Meta!$D:$D,"-",0,1))</f>
        <v>-</v>
      </c>
      <c r="M1409" s="300" t="str">
        <f>IF($K1409="","-",_xlfn.XLOOKUP($K1409,Obj.Meta!$A:$A,Obj.Meta!$F:$F,"-",0,1))</f>
        <v>-</v>
      </c>
      <c r="N1409" s="337" t="str">
        <f t="shared" si="43"/>
        <v>---</v>
      </c>
      <c r="O1409" s="333"/>
      <c r="P1409" s="54"/>
      <c r="Q1409" s="52"/>
      <c r="R1409" s="34"/>
      <c r="S1409" s="53"/>
      <c r="T1409" s="208"/>
      <c r="U1409" s="726"/>
      <c r="V1409" s="206"/>
      <c r="W1409" s="206"/>
      <c r="X1409" s="678"/>
      <c r="Y1409" s="34"/>
      <c r="Z1409" s="610"/>
      <c r="AA1409" s="608"/>
    </row>
    <row r="1410" spans="1:27">
      <c r="A1410" s="145" t="str">
        <f t="shared" si="42"/>
        <v>-</v>
      </c>
      <c r="B1410" s="146" t="str">
        <f>_xlfn.XLOOKUP($A1410,Dept.Meta!$A:$A,Dept.Meta!$F:$F,"-",0,1)</f>
        <v>-</v>
      </c>
      <c r="C1410" s="629" t="str">
        <f>_xlfn.XLOOKUP(_xlfn.CONCAT($G1410,"-",$I1410),Div.Meta!$H:$H,Div.Meta!$C:$C,"-",0,1)</f>
        <v>-</v>
      </c>
      <c r="D1410" s="302"/>
      <c r="E1410" s="146" t="str">
        <f>IF($D1410="","-",_xlfn.XLOOKUP($D1410,Fund.Meta!$A:$A,Fund.Meta!$D:$D,"-",0,1))</f>
        <v>-</v>
      </c>
      <c r="F1410" s="303" t="str">
        <f>IF($D1410="","-",_xlfn.XLOOKUP($D1410,Fund.Meta!$A:$A,Fund.Meta!$E:$E,"-",0,1))</f>
        <v>-</v>
      </c>
      <c r="G1410" s="334"/>
      <c r="H1410" s="303" t="str">
        <f>IF($G1410="","-",_xlfn.XLOOKUP($G1410,Appr.Meta!$A:$A,Appr.Meta!$D:$D,"-",0,1))</f>
        <v>-</v>
      </c>
      <c r="I1410" s="302"/>
      <c r="J1410" s="303" t="str">
        <f>IF($I1410="","-",_xlfn.XLOOKUP($I1410,'CC.Meta'!$A:$A,'CC.Meta'!$D:$D,"-",0,1))</f>
        <v>-</v>
      </c>
      <c r="K1410" s="302"/>
      <c r="L1410" s="146" t="str">
        <f>IF($K1410="","-",_xlfn.XLOOKUP($K1410,Obj.Meta!$A:$A,Obj.Meta!$D:$D,"-",0,1))</f>
        <v>-</v>
      </c>
      <c r="M1410" s="300" t="str">
        <f>IF($K1410="","-",_xlfn.XLOOKUP($K1410,Obj.Meta!$A:$A,Obj.Meta!$F:$F,"-",0,1))</f>
        <v>-</v>
      </c>
      <c r="N1410" s="337" t="str">
        <f t="shared" si="43"/>
        <v>---</v>
      </c>
      <c r="O1410" s="333"/>
      <c r="P1410" s="54"/>
      <c r="Q1410" s="52"/>
      <c r="R1410" s="34"/>
      <c r="S1410" s="53"/>
      <c r="T1410" s="208"/>
      <c r="U1410" s="726"/>
      <c r="V1410" s="206"/>
      <c r="W1410" s="206"/>
      <c r="X1410" s="678"/>
      <c r="Y1410" s="34"/>
      <c r="Z1410" s="610"/>
      <c r="AA1410" s="608"/>
    </row>
    <row r="1411" spans="1:27">
      <c r="A1411" s="145" t="str">
        <f t="shared" si="42"/>
        <v>-</v>
      </c>
      <c r="B1411" s="146" t="str">
        <f>_xlfn.XLOOKUP($A1411,Dept.Meta!$A:$A,Dept.Meta!$F:$F,"-",0,1)</f>
        <v>-</v>
      </c>
      <c r="C1411" s="629" t="str">
        <f>_xlfn.XLOOKUP(_xlfn.CONCAT($G1411,"-",$I1411),Div.Meta!$H:$H,Div.Meta!$C:$C,"-",0,1)</f>
        <v>-</v>
      </c>
      <c r="D1411" s="302"/>
      <c r="E1411" s="146" t="str">
        <f>IF($D1411="","-",_xlfn.XLOOKUP($D1411,Fund.Meta!$A:$A,Fund.Meta!$D:$D,"-",0,1))</f>
        <v>-</v>
      </c>
      <c r="F1411" s="303" t="str">
        <f>IF($D1411="","-",_xlfn.XLOOKUP($D1411,Fund.Meta!$A:$A,Fund.Meta!$E:$E,"-",0,1))</f>
        <v>-</v>
      </c>
      <c r="G1411" s="334"/>
      <c r="H1411" s="303" t="str">
        <f>IF($G1411="","-",_xlfn.XLOOKUP($G1411,Appr.Meta!$A:$A,Appr.Meta!$D:$D,"-",0,1))</f>
        <v>-</v>
      </c>
      <c r="I1411" s="302"/>
      <c r="J1411" s="303" t="str">
        <f>IF($I1411="","-",_xlfn.XLOOKUP($I1411,'CC.Meta'!$A:$A,'CC.Meta'!$D:$D,"-",0,1))</f>
        <v>-</v>
      </c>
      <c r="K1411" s="302"/>
      <c r="L1411" s="146" t="str">
        <f>IF($K1411="","-",_xlfn.XLOOKUP($K1411,Obj.Meta!$A:$A,Obj.Meta!$D:$D,"-",0,1))</f>
        <v>-</v>
      </c>
      <c r="M1411" s="300" t="str">
        <f>IF($K1411="","-",_xlfn.XLOOKUP($K1411,Obj.Meta!$A:$A,Obj.Meta!$F:$F,"-",0,1))</f>
        <v>-</v>
      </c>
      <c r="N1411" s="337" t="str">
        <f t="shared" si="43"/>
        <v>---</v>
      </c>
      <c r="O1411" s="333"/>
      <c r="P1411" s="54"/>
      <c r="Q1411" s="52"/>
      <c r="R1411" s="34"/>
      <c r="S1411" s="53"/>
      <c r="T1411" s="208"/>
      <c r="U1411" s="726"/>
      <c r="V1411" s="206"/>
      <c r="W1411" s="206"/>
      <c r="X1411" s="678"/>
      <c r="Y1411" s="34"/>
      <c r="Z1411" s="610"/>
      <c r="AA1411" s="608"/>
    </row>
    <row r="1412" spans="1:27">
      <c r="A1412" s="145" t="str">
        <f t="shared" si="42"/>
        <v>-</v>
      </c>
      <c r="B1412" s="146" t="str">
        <f>_xlfn.XLOOKUP($A1412,Dept.Meta!$A:$A,Dept.Meta!$F:$F,"-",0,1)</f>
        <v>-</v>
      </c>
      <c r="C1412" s="629" t="str">
        <f>_xlfn.XLOOKUP(_xlfn.CONCAT($G1412,"-",$I1412),Div.Meta!$H:$H,Div.Meta!$C:$C,"-",0,1)</f>
        <v>-</v>
      </c>
      <c r="D1412" s="302"/>
      <c r="E1412" s="146" t="str">
        <f>IF($D1412="","-",_xlfn.XLOOKUP($D1412,Fund.Meta!$A:$A,Fund.Meta!$D:$D,"-",0,1))</f>
        <v>-</v>
      </c>
      <c r="F1412" s="303" t="str">
        <f>IF($D1412="","-",_xlfn.XLOOKUP($D1412,Fund.Meta!$A:$A,Fund.Meta!$E:$E,"-",0,1))</f>
        <v>-</v>
      </c>
      <c r="G1412" s="334"/>
      <c r="H1412" s="303" t="str">
        <f>IF($G1412="","-",_xlfn.XLOOKUP($G1412,Appr.Meta!$A:$A,Appr.Meta!$D:$D,"-",0,1))</f>
        <v>-</v>
      </c>
      <c r="I1412" s="302"/>
      <c r="J1412" s="303" t="str">
        <f>IF($I1412="","-",_xlfn.XLOOKUP($I1412,'CC.Meta'!$A:$A,'CC.Meta'!$D:$D,"-",0,1))</f>
        <v>-</v>
      </c>
      <c r="K1412" s="302"/>
      <c r="L1412" s="146" t="str">
        <f>IF($K1412="","-",_xlfn.XLOOKUP($K1412,Obj.Meta!$A:$A,Obj.Meta!$D:$D,"-",0,1))</f>
        <v>-</v>
      </c>
      <c r="M1412" s="300" t="str">
        <f>IF($K1412="","-",_xlfn.XLOOKUP($K1412,Obj.Meta!$A:$A,Obj.Meta!$F:$F,"-",0,1))</f>
        <v>-</v>
      </c>
      <c r="N1412" s="337" t="str">
        <f t="shared" si="43"/>
        <v>---</v>
      </c>
      <c r="O1412" s="333"/>
      <c r="P1412" s="54"/>
      <c r="Q1412" s="52"/>
      <c r="R1412" s="34"/>
      <c r="S1412" s="53"/>
      <c r="T1412" s="208"/>
      <c r="U1412" s="726"/>
      <c r="V1412" s="206"/>
      <c r="W1412" s="206"/>
      <c r="X1412" s="678"/>
      <c r="Y1412" s="34"/>
      <c r="Z1412" s="610"/>
      <c r="AA1412" s="608"/>
    </row>
    <row r="1413" spans="1:27">
      <c r="A1413" s="145" t="str">
        <f t="shared" si="42"/>
        <v>-</v>
      </c>
      <c r="B1413" s="146" t="str">
        <f>_xlfn.XLOOKUP($A1413,Dept.Meta!$A:$A,Dept.Meta!$F:$F,"-",0,1)</f>
        <v>-</v>
      </c>
      <c r="C1413" s="629" t="str">
        <f>_xlfn.XLOOKUP(_xlfn.CONCAT($G1413,"-",$I1413),Div.Meta!$H:$H,Div.Meta!$C:$C,"-",0,1)</f>
        <v>-</v>
      </c>
      <c r="D1413" s="302"/>
      <c r="E1413" s="146" t="str">
        <f>IF($D1413="","-",_xlfn.XLOOKUP($D1413,Fund.Meta!$A:$A,Fund.Meta!$D:$D,"-",0,1))</f>
        <v>-</v>
      </c>
      <c r="F1413" s="303" t="str">
        <f>IF($D1413="","-",_xlfn.XLOOKUP($D1413,Fund.Meta!$A:$A,Fund.Meta!$E:$E,"-",0,1))</f>
        <v>-</v>
      </c>
      <c r="G1413" s="334"/>
      <c r="H1413" s="303" t="str">
        <f>IF($G1413="","-",_xlfn.XLOOKUP($G1413,Appr.Meta!$A:$A,Appr.Meta!$D:$D,"-",0,1))</f>
        <v>-</v>
      </c>
      <c r="I1413" s="302"/>
      <c r="J1413" s="303" t="str">
        <f>IF($I1413="","-",_xlfn.XLOOKUP($I1413,'CC.Meta'!$A:$A,'CC.Meta'!$D:$D,"-",0,1))</f>
        <v>-</v>
      </c>
      <c r="K1413" s="302"/>
      <c r="L1413" s="146" t="str">
        <f>IF($K1413="","-",_xlfn.XLOOKUP($K1413,Obj.Meta!$A:$A,Obj.Meta!$D:$D,"-",0,1))</f>
        <v>-</v>
      </c>
      <c r="M1413" s="300" t="str">
        <f>IF($K1413="","-",_xlfn.XLOOKUP($K1413,Obj.Meta!$A:$A,Obj.Meta!$F:$F,"-",0,1))</f>
        <v>-</v>
      </c>
      <c r="N1413" s="337" t="str">
        <f t="shared" si="43"/>
        <v>---</v>
      </c>
      <c r="O1413" s="333"/>
      <c r="P1413" s="54"/>
      <c r="Q1413" s="52"/>
      <c r="R1413" s="34"/>
      <c r="S1413" s="53"/>
      <c r="T1413" s="208"/>
      <c r="U1413" s="726"/>
      <c r="V1413" s="206"/>
      <c r="W1413" s="206"/>
      <c r="X1413" s="678"/>
      <c r="Y1413" s="34"/>
      <c r="Z1413" s="610"/>
      <c r="AA1413" s="608"/>
    </row>
    <row r="1414" spans="1:27">
      <c r="A1414" s="145" t="str">
        <f t="shared" si="42"/>
        <v>-</v>
      </c>
      <c r="B1414" s="146" t="str">
        <f>_xlfn.XLOOKUP($A1414,Dept.Meta!$A:$A,Dept.Meta!$F:$F,"-",0,1)</f>
        <v>-</v>
      </c>
      <c r="C1414" s="629" t="str">
        <f>_xlfn.XLOOKUP(_xlfn.CONCAT($G1414,"-",$I1414),Div.Meta!$H:$H,Div.Meta!$C:$C,"-",0,1)</f>
        <v>-</v>
      </c>
      <c r="D1414" s="302"/>
      <c r="E1414" s="146" t="str">
        <f>IF($D1414="","-",_xlfn.XLOOKUP($D1414,Fund.Meta!$A:$A,Fund.Meta!$D:$D,"-",0,1))</f>
        <v>-</v>
      </c>
      <c r="F1414" s="303" t="str">
        <f>IF($D1414="","-",_xlfn.XLOOKUP($D1414,Fund.Meta!$A:$A,Fund.Meta!$E:$E,"-",0,1))</f>
        <v>-</v>
      </c>
      <c r="G1414" s="334"/>
      <c r="H1414" s="303" t="str">
        <f>IF($G1414="","-",_xlfn.XLOOKUP($G1414,Appr.Meta!$A:$A,Appr.Meta!$D:$D,"-",0,1))</f>
        <v>-</v>
      </c>
      <c r="I1414" s="302"/>
      <c r="J1414" s="303" t="str">
        <f>IF($I1414="","-",_xlfn.XLOOKUP($I1414,'CC.Meta'!$A:$A,'CC.Meta'!$D:$D,"-",0,1))</f>
        <v>-</v>
      </c>
      <c r="K1414" s="302"/>
      <c r="L1414" s="146" t="str">
        <f>IF($K1414="","-",_xlfn.XLOOKUP($K1414,Obj.Meta!$A:$A,Obj.Meta!$D:$D,"-",0,1))</f>
        <v>-</v>
      </c>
      <c r="M1414" s="300" t="str">
        <f>IF($K1414="","-",_xlfn.XLOOKUP($K1414,Obj.Meta!$A:$A,Obj.Meta!$F:$F,"-",0,1))</f>
        <v>-</v>
      </c>
      <c r="N1414" s="337" t="str">
        <f t="shared" si="43"/>
        <v>---</v>
      </c>
      <c r="O1414" s="333"/>
      <c r="P1414" s="54"/>
      <c r="Q1414" s="52"/>
      <c r="R1414" s="34"/>
      <c r="S1414" s="53"/>
      <c r="T1414" s="208"/>
      <c r="U1414" s="726"/>
      <c r="V1414" s="206"/>
      <c r="W1414" s="206"/>
      <c r="X1414" s="678"/>
      <c r="Y1414" s="34"/>
      <c r="Z1414" s="610"/>
      <c r="AA1414" s="608"/>
    </row>
    <row r="1415" spans="1:27">
      <c r="A1415" s="145" t="str">
        <f t="shared" si="42"/>
        <v>-</v>
      </c>
      <c r="B1415" s="146" t="str">
        <f>_xlfn.XLOOKUP($A1415,Dept.Meta!$A:$A,Dept.Meta!$F:$F,"-",0,1)</f>
        <v>-</v>
      </c>
      <c r="C1415" s="629" t="str">
        <f>_xlfn.XLOOKUP(_xlfn.CONCAT($G1415,"-",$I1415),Div.Meta!$H:$H,Div.Meta!$C:$C,"-",0,1)</f>
        <v>-</v>
      </c>
      <c r="D1415" s="302"/>
      <c r="E1415" s="146" t="str">
        <f>IF($D1415="","-",_xlfn.XLOOKUP($D1415,Fund.Meta!$A:$A,Fund.Meta!$D:$D,"-",0,1))</f>
        <v>-</v>
      </c>
      <c r="F1415" s="303" t="str">
        <f>IF($D1415="","-",_xlfn.XLOOKUP($D1415,Fund.Meta!$A:$A,Fund.Meta!$E:$E,"-",0,1))</f>
        <v>-</v>
      </c>
      <c r="G1415" s="334"/>
      <c r="H1415" s="303" t="str">
        <f>IF($G1415="","-",_xlfn.XLOOKUP($G1415,Appr.Meta!$A:$A,Appr.Meta!$D:$D,"-",0,1))</f>
        <v>-</v>
      </c>
      <c r="I1415" s="302"/>
      <c r="J1415" s="303" t="str">
        <f>IF($I1415="","-",_xlfn.XLOOKUP($I1415,'CC.Meta'!$A:$A,'CC.Meta'!$D:$D,"-",0,1))</f>
        <v>-</v>
      </c>
      <c r="K1415" s="302"/>
      <c r="L1415" s="146" t="str">
        <f>IF($K1415="","-",_xlfn.XLOOKUP($K1415,Obj.Meta!$A:$A,Obj.Meta!$D:$D,"-",0,1))</f>
        <v>-</v>
      </c>
      <c r="M1415" s="300" t="str">
        <f>IF($K1415="","-",_xlfn.XLOOKUP($K1415,Obj.Meta!$A:$A,Obj.Meta!$F:$F,"-",0,1))</f>
        <v>-</v>
      </c>
      <c r="N1415" s="337" t="str">
        <f t="shared" si="43"/>
        <v>---</v>
      </c>
      <c r="O1415" s="333"/>
      <c r="P1415" s="54"/>
      <c r="Q1415" s="52"/>
      <c r="R1415" s="34"/>
      <c r="S1415" s="53"/>
      <c r="T1415" s="208"/>
      <c r="U1415" s="726"/>
      <c r="V1415" s="206"/>
      <c r="W1415" s="206"/>
      <c r="X1415" s="678"/>
      <c r="Y1415" s="34"/>
      <c r="Z1415" s="610"/>
      <c r="AA1415" s="608"/>
    </row>
    <row r="1416" spans="1:27">
      <c r="A1416" s="145" t="str">
        <f t="shared" si="42"/>
        <v>-</v>
      </c>
      <c r="B1416" s="146" t="str">
        <f>_xlfn.XLOOKUP($A1416,Dept.Meta!$A:$A,Dept.Meta!$F:$F,"-",0,1)</f>
        <v>-</v>
      </c>
      <c r="C1416" s="629" t="str">
        <f>_xlfn.XLOOKUP(_xlfn.CONCAT($G1416,"-",$I1416),Div.Meta!$H:$H,Div.Meta!$C:$C,"-",0,1)</f>
        <v>-</v>
      </c>
      <c r="D1416" s="302"/>
      <c r="E1416" s="146" t="str">
        <f>IF($D1416="","-",_xlfn.XLOOKUP($D1416,Fund.Meta!$A:$A,Fund.Meta!$D:$D,"-",0,1))</f>
        <v>-</v>
      </c>
      <c r="F1416" s="303" t="str">
        <f>IF($D1416="","-",_xlfn.XLOOKUP($D1416,Fund.Meta!$A:$A,Fund.Meta!$E:$E,"-",0,1))</f>
        <v>-</v>
      </c>
      <c r="G1416" s="334"/>
      <c r="H1416" s="303" t="str">
        <f>IF($G1416="","-",_xlfn.XLOOKUP($G1416,Appr.Meta!$A:$A,Appr.Meta!$D:$D,"-",0,1))</f>
        <v>-</v>
      </c>
      <c r="I1416" s="302"/>
      <c r="J1416" s="303" t="str">
        <f>IF($I1416="","-",_xlfn.XLOOKUP($I1416,'CC.Meta'!$A:$A,'CC.Meta'!$D:$D,"-",0,1))</f>
        <v>-</v>
      </c>
      <c r="K1416" s="302"/>
      <c r="L1416" s="146" t="str">
        <f>IF($K1416="","-",_xlfn.XLOOKUP($K1416,Obj.Meta!$A:$A,Obj.Meta!$D:$D,"-",0,1))</f>
        <v>-</v>
      </c>
      <c r="M1416" s="300" t="str">
        <f>IF($K1416="","-",_xlfn.XLOOKUP($K1416,Obj.Meta!$A:$A,Obj.Meta!$F:$F,"-",0,1))</f>
        <v>-</v>
      </c>
      <c r="N1416" s="337" t="str">
        <f t="shared" si="43"/>
        <v>---</v>
      </c>
      <c r="O1416" s="333"/>
      <c r="P1416" s="54"/>
      <c r="Q1416" s="52"/>
      <c r="R1416" s="34"/>
      <c r="S1416" s="53"/>
      <c r="T1416" s="208"/>
      <c r="U1416" s="726"/>
      <c r="V1416" s="206"/>
      <c r="W1416" s="206"/>
      <c r="X1416" s="678"/>
      <c r="Y1416" s="34"/>
      <c r="Z1416" s="610"/>
      <c r="AA1416" s="608"/>
    </row>
    <row r="1417" spans="1:27">
      <c r="A1417" s="145" t="str">
        <f t="shared" si="42"/>
        <v>-</v>
      </c>
      <c r="B1417" s="146" t="str">
        <f>_xlfn.XLOOKUP($A1417,Dept.Meta!$A:$A,Dept.Meta!$F:$F,"-",0,1)</f>
        <v>-</v>
      </c>
      <c r="C1417" s="629" t="str">
        <f>_xlfn.XLOOKUP(_xlfn.CONCAT($G1417,"-",$I1417),Div.Meta!$H:$H,Div.Meta!$C:$C,"-",0,1)</f>
        <v>-</v>
      </c>
      <c r="D1417" s="302"/>
      <c r="E1417" s="146" t="str">
        <f>IF($D1417="","-",_xlfn.XLOOKUP($D1417,Fund.Meta!$A:$A,Fund.Meta!$D:$D,"-",0,1))</f>
        <v>-</v>
      </c>
      <c r="F1417" s="303" t="str">
        <f>IF($D1417="","-",_xlfn.XLOOKUP($D1417,Fund.Meta!$A:$A,Fund.Meta!$E:$E,"-",0,1))</f>
        <v>-</v>
      </c>
      <c r="G1417" s="334"/>
      <c r="H1417" s="303" t="str">
        <f>IF($G1417="","-",_xlfn.XLOOKUP($G1417,Appr.Meta!$A:$A,Appr.Meta!$D:$D,"-",0,1))</f>
        <v>-</v>
      </c>
      <c r="I1417" s="302"/>
      <c r="J1417" s="303" t="str">
        <f>IF($I1417="","-",_xlfn.XLOOKUP($I1417,'CC.Meta'!$A:$A,'CC.Meta'!$D:$D,"-",0,1))</f>
        <v>-</v>
      </c>
      <c r="K1417" s="302"/>
      <c r="L1417" s="146" t="str">
        <f>IF($K1417="","-",_xlfn.XLOOKUP($K1417,Obj.Meta!$A:$A,Obj.Meta!$D:$D,"-",0,1))</f>
        <v>-</v>
      </c>
      <c r="M1417" s="300" t="str">
        <f>IF($K1417="","-",_xlfn.XLOOKUP($K1417,Obj.Meta!$A:$A,Obj.Meta!$F:$F,"-",0,1))</f>
        <v>-</v>
      </c>
      <c r="N1417" s="337" t="str">
        <f t="shared" si="43"/>
        <v>---</v>
      </c>
      <c r="O1417" s="333"/>
      <c r="P1417" s="54"/>
      <c r="Q1417" s="52"/>
      <c r="R1417" s="34"/>
      <c r="S1417" s="53"/>
      <c r="T1417" s="208"/>
      <c r="U1417" s="726"/>
      <c r="V1417" s="206"/>
      <c r="W1417" s="206"/>
      <c r="X1417" s="678"/>
      <c r="Y1417" s="34"/>
      <c r="Z1417" s="610"/>
      <c r="AA1417" s="608"/>
    </row>
    <row r="1418" spans="1:27">
      <c r="A1418" s="145" t="str">
        <f t="shared" si="42"/>
        <v>-</v>
      </c>
      <c r="B1418" s="146" t="str">
        <f>_xlfn.XLOOKUP($A1418,Dept.Meta!$A:$A,Dept.Meta!$F:$F,"-",0,1)</f>
        <v>-</v>
      </c>
      <c r="C1418" s="629" t="str">
        <f>_xlfn.XLOOKUP(_xlfn.CONCAT($G1418,"-",$I1418),Div.Meta!$H:$H,Div.Meta!$C:$C,"-",0,1)</f>
        <v>-</v>
      </c>
      <c r="D1418" s="302"/>
      <c r="E1418" s="146" t="str">
        <f>IF($D1418="","-",_xlfn.XLOOKUP($D1418,Fund.Meta!$A:$A,Fund.Meta!$D:$D,"-",0,1))</f>
        <v>-</v>
      </c>
      <c r="F1418" s="303" t="str">
        <f>IF($D1418="","-",_xlfn.XLOOKUP($D1418,Fund.Meta!$A:$A,Fund.Meta!$E:$E,"-",0,1))</f>
        <v>-</v>
      </c>
      <c r="G1418" s="334"/>
      <c r="H1418" s="303" t="str">
        <f>IF($G1418="","-",_xlfn.XLOOKUP($G1418,Appr.Meta!$A:$A,Appr.Meta!$D:$D,"-",0,1))</f>
        <v>-</v>
      </c>
      <c r="I1418" s="302"/>
      <c r="J1418" s="303" t="str">
        <f>IF($I1418="","-",_xlfn.XLOOKUP($I1418,'CC.Meta'!$A:$A,'CC.Meta'!$D:$D,"-",0,1))</f>
        <v>-</v>
      </c>
      <c r="K1418" s="302"/>
      <c r="L1418" s="146" t="str">
        <f>IF($K1418="","-",_xlfn.XLOOKUP($K1418,Obj.Meta!$A:$A,Obj.Meta!$D:$D,"-",0,1))</f>
        <v>-</v>
      </c>
      <c r="M1418" s="300" t="str">
        <f>IF($K1418="","-",_xlfn.XLOOKUP($K1418,Obj.Meta!$A:$A,Obj.Meta!$F:$F,"-",0,1))</f>
        <v>-</v>
      </c>
      <c r="N1418" s="337" t="str">
        <f t="shared" si="43"/>
        <v>---</v>
      </c>
      <c r="O1418" s="333"/>
      <c r="P1418" s="54"/>
      <c r="Q1418" s="52"/>
      <c r="R1418" s="34"/>
      <c r="S1418" s="53"/>
      <c r="T1418" s="208"/>
      <c r="U1418" s="726"/>
      <c r="V1418" s="206"/>
      <c r="W1418" s="206"/>
      <c r="X1418" s="678"/>
      <c r="Y1418" s="34"/>
      <c r="Z1418" s="610"/>
      <c r="AA1418" s="608"/>
    </row>
    <row r="1419" spans="1:27">
      <c r="A1419" s="145" t="str">
        <f t="shared" si="42"/>
        <v>-</v>
      </c>
      <c r="B1419" s="146" t="str">
        <f>_xlfn.XLOOKUP($A1419,Dept.Meta!$A:$A,Dept.Meta!$F:$F,"-",0,1)</f>
        <v>-</v>
      </c>
      <c r="C1419" s="629" t="str">
        <f>_xlfn.XLOOKUP(_xlfn.CONCAT($G1419,"-",$I1419),Div.Meta!$H:$H,Div.Meta!$C:$C,"-",0,1)</f>
        <v>-</v>
      </c>
      <c r="D1419" s="302"/>
      <c r="E1419" s="146" t="str">
        <f>IF($D1419="","-",_xlfn.XLOOKUP($D1419,Fund.Meta!$A:$A,Fund.Meta!$D:$D,"-",0,1))</f>
        <v>-</v>
      </c>
      <c r="F1419" s="303" t="str">
        <f>IF($D1419="","-",_xlfn.XLOOKUP($D1419,Fund.Meta!$A:$A,Fund.Meta!$E:$E,"-",0,1))</f>
        <v>-</v>
      </c>
      <c r="G1419" s="334"/>
      <c r="H1419" s="303" t="str">
        <f>IF($G1419="","-",_xlfn.XLOOKUP($G1419,Appr.Meta!$A:$A,Appr.Meta!$D:$D,"-",0,1))</f>
        <v>-</v>
      </c>
      <c r="I1419" s="302"/>
      <c r="J1419" s="303" t="str">
        <f>IF($I1419="","-",_xlfn.XLOOKUP($I1419,'CC.Meta'!$A:$A,'CC.Meta'!$D:$D,"-",0,1))</f>
        <v>-</v>
      </c>
      <c r="K1419" s="302"/>
      <c r="L1419" s="146" t="str">
        <f>IF($K1419="","-",_xlfn.XLOOKUP($K1419,Obj.Meta!$A:$A,Obj.Meta!$D:$D,"-",0,1))</f>
        <v>-</v>
      </c>
      <c r="M1419" s="300" t="str">
        <f>IF($K1419="","-",_xlfn.XLOOKUP($K1419,Obj.Meta!$A:$A,Obj.Meta!$F:$F,"-",0,1))</f>
        <v>-</v>
      </c>
      <c r="N1419" s="337" t="str">
        <f t="shared" si="43"/>
        <v>---</v>
      </c>
      <c r="O1419" s="333"/>
      <c r="P1419" s="54"/>
      <c r="Q1419" s="52"/>
      <c r="R1419" s="34"/>
      <c r="S1419" s="53"/>
      <c r="T1419" s="208"/>
      <c r="U1419" s="726"/>
      <c r="V1419" s="206"/>
      <c r="W1419" s="206"/>
      <c r="X1419" s="678"/>
      <c r="Y1419" s="34"/>
      <c r="Z1419" s="610"/>
      <c r="AA1419" s="608"/>
    </row>
    <row r="1420" spans="1:27">
      <c r="A1420" s="145" t="str">
        <f t="shared" si="42"/>
        <v>-</v>
      </c>
      <c r="B1420" s="146" t="str">
        <f>_xlfn.XLOOKUP($A1420,Dept.Meta!$A:$A,Dept.Meta!$F:$F,"-",0,1)</f>
        <v>-</v>
      </c>
      <c r="C1420" s="629" t="str">
        <f>_xlfn.XLOOKUP(_xlfn.CONCAT($G1420,"-",$I1420),Div.Meta!$H:$H,Div.Meta!$C:$C,"-",0,1)</f>
        <v>-</v>
      </c>
      <c r="D1420" s="302"/>
      <c r="E1420" s="146" t="str">
        <f>IF($D1420="","-",_xlfn.XLOOKUP($D1420,Fund.Meta!$A:$A,Fund.Meta!$D:$D,"-",0,1))</f>
        <v>-</v>
      </c>
      <c r="F1420" s="303" t="str">
        <f>IF($D1420="","-",_xlfn.XLOOKUP($D1420,Fund.Meta!$A:$A,Fund.Meta!$E:$E,"-",0,1))</f>
        <v>-</v>
      </c>
      <c r="G1420" s="334"/>
      <c r="H1420" s="303" t="str">
        <f>IF($G1420="","-",_xlfn.XLOOKUP($G1420,Appr.Meta!$A:$A,Appr.Meta!$D:$D,"-",0,1))</f>
        <v>-</v>
      </c>
      <c r="I1420" s="302"/>
      <c r="J1420" s="303" t="str">
        <f>IF($I1420="","-",_xlfn.XLOOKUP($I1420,'CC.Meta'!$A:$A,'CC.Meta'!$D:$D,"-",0,1))</f>
        <v>-</v>
      </c>
      <c r="K1420" s="302"/>
      <c r="L1420" s="146" t="str">
        <f>IF($K1420="","-",_xlfn.XLOOKUP($K1420,Obj.Meta!$A:$A,Obj.Meta!$D:$D,"-",0,1))</f>
        <v>-</v>
      </c>
      <c r="M1420" s="300" t="str">
        <f>IF($K1420="","-",_xlfn.XLOOKUP($K1420,Obj.Meta!$A:$A,Obj.Meta!$F:$F,"-",0,1))</f>
        <v>-</v>
      </c>
      <c r="N1420" s="337" t="str">
        <f t="shared" si="43"/>
        <v>---</v>
      </c>
      <c r="O1420" s="333"/>
      <c r="P1420" s="54"/>
      <c r="Q1420" s="52"/>
      <c r="R1420" s="34"/>
      <c r="S1420" s="53"/>
      <c r="T1420" s="208"/>
      <c r="U1420" s="726"/>
      <c r="V1420" s="206"/>
      <c r="W1420" s="206"/>
      <c r="X1420" s="678"/>
      <c r="Y1420" s="34"/>
      <c r="Z1420" s="610"/>
      <c r="AA1420" s="608"/>
    </row>
    <row r="1421" spans="1:27">
      <c r="A1421" s="145" t="str">
        <f t="shared" si="42"/>
        <v>-</v>
      </c>
      <c r="B1421" s="146" t="str">
        <f>_xlfn.XLOOKUP($A1421,Dept.Meta!$A:$A,Dept.Meta!$F:$F,"-",0,1)</f>
        <v>-</v>
      </c>
      <c r="C1421" s="629" t="str">
        <f>_xlfn.XLOOKUP(_xlfn.CONCAT($G1421,"-",$I1421),Div.Meta!$H:$H,Div.Meta!$C:$C,"-",0,1)</f>
        <v>-</v>
      </c>
      <c r="D1421" s="302"/>
      <c r="E1421" s="146" t="str">
        <f>IF($D1421="","-",_xlfn.XLOOKUP($D1421,Fund.Meta!$A:$A,Fund.Meta!$D:$D,"-",0,1))</f>
        <v>-</v>
      </c>
      <c r="F1421" s="303" t="str">
        <f>IF($D1421="","-",_xlfn.XLOOKUP($D1421,Fund.Meta!$A:$A,Fund.Meta!$E:$E,"-",0,1))</f>
        <v>-</v>
      </c>
      <c r="G1421" s="334"/>
      <c r="H1421" s="303" t="str">
        <f>IF($G1421="","-",_xlfn.XLOOKUP($G1421,Appr.Meta!$A:$A,Appr.Meta!$D:$D,"-",0,1))</f>
        <v>-</v>
      </c>
      <c r="I1421" s="302"/>
      <c r="J1421" s="303" t="str">
        <f>IF($I1421="","-",_xlfn.XLOOKUP($I1421,'CC.Meta'!$A:$A,'CC.Meta'!$D:$D,"-",0,1))</f>
        <v>-</v>
      </c>
      <c r="K1421" s="302"/>
      <c r="L1421" s="146" t="str">
        <f>IF($K1421="","-",_xlfn.XLOOKUP($K1421,Obj.Meta!$A:$A,Obj.Meta!$D:$D,"-",0,1))</f>
        <v>-</v>
      </c>
      <c r="M1421" s="300" t="str">
        <f>IF($K1421="","-",_xlfn.XLOOKUP($K1421,Obj.Meta!$A:$A,Obj.Meta!$F:$F,"-",0,1))</f>
        <v>-</v>
      </c>
      <c r="N1421" s="337" t="str">
        <f t="shared" si="43"/>
        <v>---</v>
      </c>
      <c r="O1421" s="333"/>
      <c r="P1421" s="54"/>
      <c r="Q1421" s="52"/>
      <c r="R1421" s="34"/>
      <c r="S1421" s="53"/>
      <c r="T1421" s="208"/>
      <c r="U1421" s="726"/>
      <c r="V1421" s="206"/>
      <c r="W1421" s="206"/>
      <c r="X1421" s="678"/>
      <c r="Y1421" s="34"/>
      <c r="Z1421" s="610"/>
      <c r="AA1421" s="608"/>
    </row>
    <row r="1422" spans="1:27">
      <c r="A1422" s="145" t="str">
        <f t="shared" si="42"/>
        <v>-</v>
      </c>
      <c r="B1422" s="146" t="str">
        <f>_xlfn.XLOOKUP($A1422,Dept.Meta!$A:$A,Dept.Meta!$F:$F,"-",0,1)</f>
        <v>-</v>
      </c>
      <c r="C1422" s="629" t="str">
        <f>_xlfn.XLOOKUP(_xlfn.CONCAT($G1422,"-",$I1422),Div.Meta!$H:$H,Div.Meta!$C:$C,"-",0,1)</f>
        <v>-</v>
      </c>
      <c r="D1422" s="302"/>
      <c r="E1422" s="146" t="str">
        <f>IF($D1422="","-",_xlfn.XLOOKUP($D1422,Fund.Meta!$A:$A,Fund.Meta!$D:$D,"-",0,1))</f>
        <v>-</v>
      </c>
      <c r="F1422" s="303" t="str">
        <f>IF($D1422="","-",_xlfn.XLOOKUP($D1422,Fund.Meta!$A:$A,Fund.Meta!$E:$E,"-",0,1))</f>
        <v>-</v>
      </c>
      <c r="G1422" s="334"/>
      <c r="H1422" s="303" t="str">
        <f>IF($G1422="","-",_xlfn.XLOOKUP($G1422,Appr.Meta!$A:$A,Appr.Meta!$D:$D,"-",0,1))</f>
        <v>-</v>
      </c>
      <c r="I1422" s="302"/>
      <c r="J1422" s="303" t="str">
        <f>IF($I1422="","-",_xlfn.XLOOKUP($I1422,'CC.Meta'!$A:$A,'CC.Meta'!$D:$D,"-",0,1))</f>
        <v>-</v>
      </c>
      <c r="K1422" s="302"/>
      <c r="L1422" s="146" t="str">
        <f>IF($K1422="","-",_xlfn.XLOOKUP($K1422,Obj.Meta!$A:$A,Obj.Meta!$D:$D,"-",0,1))</f>
        <v>-</v>
      </c>
      <c r="M1422" s="300" t="str">
        <f>IF($K1422="","-",_xlfn.XLOOKUP($K1422,Obj.Meta!$A:$A,Obj.Meta!$F:$F,"-",0,1))</f>
        <v>-</v>
      </c>
      <c r="N1422" s="337" t="str">
        <f t="shared" si="43"/>
        <v>---</v>
      </c>
      <c r="O1422" s="333"/>
      <c r="P1422" s="54"/>
      <c r="Q1422" s="52"/>
      <c r="R1422" s="34"/>
      <c r="S1422" s="53"/>
      <c r="T1422" s="208"/>
      <c r="U1422" s="726"/>
      <c r="V1422" s="206"/>
      <c r="W1422" s="206"/>
      <c r="X1422" s="678"/>
      <c r="Y1422" s="34"/>
      <c r="Z1422" s="610"/>
      <c r="AA1422" s="608"/>
    </row>
    <row r="1423" spans="1:27">
      <c r="A1423" s="145" t="str">
        <f t="shared" si="42"/>
        <v>-</v>
      </c>
      <c r="B1423" s="146" t="str">
        <f>_xlfn.XLOOKUP($A1423,Dept.Meta!$A:$A,Dept.Meta!$F:$F,"-",0,1)</f>
        <v>-</v>
      </c>
      <c r="C1423" s="629" t="str">
        <f>_xlfn.XLOOKUP(_xlfn.CONCAT($G1423,"-",$I1423),Div.Meta!$H:$H,Div.Meta!$C:$C,"-",0,1)</f>
        <v>-</v>
      </c>
      <c r="D1423" s="302"/>
      <c r="E1423" s="146" t="str">
        <f>IF($D1423="","-",_xlfn.XLOOKUP($D1423,Fund.Meta!$A:$A,Fund.Meta!$D:$D,"-",0,1))</f>
        <v>-</v>
      </c>
      <c r="F1423" s="303" t="str">
        <f>IF($D1423="","-",_xlfn.XLOOKUP($D1423,Fund.Meta!$A:$A,Fund.Meta!$E:$E,"-",0,1))</f>
        <v>-</v>
      </c>
      <c r="G1423" s="334"/>
      <c r="H1423" s="303" t="str">
        <f>IF($G1423="","-",_xlfn.XLOOKUP($G1423,Appr.Meta!$A:$A,Appr.Meta!$D:$D,"-",0,1))</f>
        <v>-</v>
      </c>
      <c r="I1423" s="302"/>
      <c r="J1423" s="303" t="str">
        <f>IF($I1423="","-",_xlfn.XLOOKUP($I1423,'CC.Meta'!$A:$A,'CC.Meta'!$D:$D,"-",0,1))</f>
        <v>-</v>
      </c>
      <c r="K1423" s="302"/>
      <c r="L1423" s="146" t="str">
        <f>IF($K1423="","-",_xlfn.XLOOKUP($K1423,Obj.Meta!$A:$A,Obj.Meta!$D:$D,"-",0,1))</f>
        <v>-</v>
      </c>
      <c r="M1423" s="300" t="str">
        <f>IF($K1423="","-",_xlfn.XLOOKUP($K1423,Obj.Meta!$A:$A,Obj.Meta!$F:$F,"-",0,1))</f>
        <v>-</v>
      </c>
      <c r="N1423" s="337" t="str">
        <f t="shared" si="43"/>
        <v>---</v>
      </c>
      <c r="O1423" s="333"/>
      <c r="P1423" s="54"/>
      <c r="Q1423" s="52"/>
      <c r="R1423" s="34"/>
      <c r="S1423" s="53"/>
      <c r="T1423" s="208"/>
      <c r="U1423" s="726"/>
      <c r="V1423" s="206"/>
      <c r="W1423" s="206"/>
      <c r="X1423" s="678"/>
      <c r="Y1423" s="34"/>
      <c r="Z1423" s="610"/>
      <c r="AA1423" s="608"/>
    </row>
    <row r="1424" spans="1:27">
      <c r="A1424" s="145" t="str">
        <f t="shared" si="42"/>
        <v>-</v>
      </c>
      <c r="B1424" s="146" t="str">
        <f>_xlfn.XLOOKUP($A1424,Dept.Meta!$A:$A,Dept.Meta!$F:$F,"-",0,1)</f>
        <v>-</v>
      </c>
      <c r="C1424" s="629" t="str">
        <f>_xlfn.XLOOKUP(_xlfn.CONCAT($G1424,"-",$I1424),Div.Meta!$H:$H,Div.Meta!$C:$C,"-",0,1)</f>
        <v>-</v>
      </c>
      <c r="D1424" s="302"/>
      <c r="E1424" s="146" t="str">
        <f>IF($D1424="","-",_xlfn.XLOOKUP($D1424,Fund.Meta!$A:$A,Fund.Meta!$D:$D,"-",0,1))</f>
        <v>-</v>
      </c>
      <c r="F1424" s="303" t="str">
        <f>IF($D1424="","-",_xlfn.XLOOKUP($D1424,Fund.Meta!$A:$A,Fund.Meta!$E:$E,"-",0,1))</f>
        <v>-</v>
      </c>
      <c r="G1424" s="334"/>
      <c r="H1424" s="303" t="str">
        <f>IF($G1424="","-",_xlfn.XLOOKUP($G1424,Appr.Meta!$A:$A,Appr.Meta!$D:$D,"-",0,1))</f>
        <v>-</v>
      </c>
      <c r="I1424" s="302"/>
      <c r="J1424" s="303" t="str">
        <f>IF($I1424="","-",_xlfn.XLOOKUP($I1424,'CC.Meta'!$A:$A,'CC.Meta'!$D:$D,"-",0,1))</f>
        <v>-</v>
      </c>
      <c r="K1424" s="302"/>
      <c r="L1424" s="146" t="str">
        <f>IF($K1424="","-",_xlfn.XLOOKUP($K1424,Obj.Meta!$A:$A,Obj.Meta!$D:$D,"-",0,1))</f>
        <v>-</v>
      </c>
      <c r="M1424" s="300" t="str">
        <f>IF($K1424="","-",_xlfn.XLOOKUP($K1424,Obj.Meta!$A:$A,Obj.Meta!$F:$F,"-",0,1))</f>
        <v>-</v>
      </c>
      <c r="N1424" s="337" t="str">
        <f t="shared" si="43"/>
        <v>---</v>
      </c>
      <c r="O1424" s="333"/>
      <c r="P1424" s="54"/>
      <c r="Q1424" s="52"/>
      <c r="R1424" s="34"/>
      <c r="S1424" s="53"/>
      <c r="T1424" s="208"/>
      <c r="U1424" s="726"/>
      <c r="V1424" s="206"/>
      <c r="W1424" s="206"/>
      <c r="X1424" s="678"/>
      <c r="Y1424" s="34"/>
      <c r="Z1424" s="610"/>
      <c r="AA1424" s="608"/>
    </row>
    <row r="1425" spans="1:27">
      <c r="A1425" s="145" t="str">
        <f t="shared" si="42"/>
        <v>-</v>
      </c>
      <c r="B1425" s="146" t="str">
        <f>_xlfn.XLOOKUP($A1425,Dept.Meta!$A:$A,Dept.Meta!$F:$F,"-",0,1)</f>
        <v>-</v>
      </c>
      <c r="C1425" s="629" t="str">
        <f>_xlfn.XLOOKUP(_xlfn.CONCAT($G1425,"-",$I1425),Div.Meta!$H:$H,Div.Meta!$C:$C,"-",0,1)</f>
        <v>-</v>
      </c>
      <c r="D1425" s="302"/>
      <c r="E1425" s="146" t="str">
        <f>IF($D1425="","-",_xlfn.XLOOKUP($D1425,Fund.Meta!$A:$A,Fund.Meta!$D:$D,"-",0,1))</f>
        <v>-</v>
      </c>
      <c r="F1425" s="303" t="str">
        <f>IF($D1425="","-",_xlfn.XLOOKUP($D1425,Fund.Meta!$A:$A,Fund.Meta!$E:$E,"-",0,1))</f>
        <v>-</v>
      </c>
      <c r="G1425" s="334"/>
      <c r="H1425" s="303" t="str">
        <f>IF($G1425="","-",_xlfn.XLOOKUP($G1425,Appr.Meta!$A:$A,Appr.Meta!$D:$D,"-",0,1))</f>
        <v>-</v>
      </c>
      <c r="I1425" s="302"/>
      <c r="J1425" s="303" t="str">
        <f>IF($I1425="","-",_xlfn.XLOOKUP($I1425,'CC.Meta'!$A:$A,'CC.Meta'!$D:$D,"-",0,1))</f>
        <v>-</v>
      </c>
      <c r="K1425" s="302"/>
      <c r="L1425" s="146" t="str">
        <f>IF($K1425="","-",_xlfn.XLOOKUP($K1425,Obj.Meta!$A:$A,Obj.Meta!$D:$D,"-",0,1))</f>
        <v>-</v>
      </c>
      <c r="M1425" s="300" t="str">
        <f>IF($K1425="","-",_xlfn.XLOOKUP($K1425,Obj.Meta!$A:$A,Obj.Meta!$F:$F,"-",0,1))</f>
        <v>-</v>
      </c>
      <c r="N1425" s="337" t="str">
        <f t="shared" si="43"/>
        <v>---</v>
      </c>
      <c r="O1425" s="333"/>
      <c r="P1425" s="54"/>
      <c r="Q1425" s="52"/>
      <c r="R1425" s="34"/>
      <c r="S1425" s="53"/>
      <c r="T1425" s="208"/>
      <c r="U1425" s="726"/>
      <c r="V1425" s="206"/>
      <c r="W1425" s="206"/>
      <c r="X1425" s="678"/>
      <c r="Y1425" s="34"/>
      <c r="Z1425" s="610"/>
      <c r="AA1425" s="608"/>
    </row>
    <row r="1426" spans="1:27">
      <c r="A1426" s="145" t="str">
        <f t="shared" si="42"/>
        <v>-</v>
      </c>
      <c r="B1426" s="146" t="str">
        <f>_xlfn.XLOOKUP($A1426,Dept.Meta!$A:$A,Dept.Meta!$F:$F,"-",0,1)</f>
        <v>-</v>
      </c>
      <c r="C1426" s="629" t="str">
        <f>_xlfn.XLOOKUP(_xlfn.CONCAT($G1426,"-",$I1426),Div.Meta!$H:$H,Div.Meta!$C:$C,"-",0,1)</f>
        <v>-</v>
      </c>
      <c r="D1426" s="302"/>
      <c r="E1426" s="146" t="str">
        <f>IF($D1426="","-",_xlfn.XLOOKUP($D1426,Fund.Meta!$A:$A,Fund.Meta!$D:$D,"-",0,1))</f>
        <v>-</v>
      </c>
      <c r="F1426" s="303" t="str">
        <f>IF($D1426="","-",_xlfn.XLOOKUP($D1426,Fund.Meta!$A:$A,Fund.Meta!$E:$E,"-",0,1))</f>
        <v>-</v>
      </c>
      <c r="G1426" s="334"/>
      <c r="H1426" s="303" t="str">
        <f>IF($G1426="","-",_xlfn.XLOOKUP($G1426,Appr.Meta!$A:$A,Appr.Meta!$D:$D,"-",0,1))</f>
        <v>-</v>
      </c>
      <c r="I1426" s="302"/>
      <c r="J1426" s="303" t="str">
        <f>IF($I1426="","-",_xlfn.XLOOKUP($I1426,'CC.Meta'!$A:$A,'CC.Meta'!$D:$D,"-",0,1))</f>
        <v>-</v>
      </c>
      <c r="K1426" s="302"/>
      <c r="L1426" s="146" t="str">
        <f>IF($K1426="","-",_xlfn.XLOOKUP($K1426,Obj.Meta!$A:$A,Obj.Meta!$D:$D,"-",0,1))</f>
        <v>-</v>
      </c>
      <c r="M1426" s="300" t="str">
        <f>IF($K1426="","-",_xlfn.XLOOKUP($K1426,Obj.Meta!$A:$A,Obj.Meta!$F:$F,"-",0,1))</f>
        <v>-</v>
      </c>
      <c r="N1426" s="337" t="str">
        <f t="shared" si="43"/>
        <v>---</v>
      </c>
      <c r="O1426" s="333"/>
      <c r="P1426" s="54"/>
      <c r="Q1426" s="52"/>
      <c r="R1426" s="34"/>
      <c r="S1426" s="53"/>
      <c r="T1426" s="208"/>
      <c r="U1426" s="726"/>
      <c r="V1426" s="206"/>
      <c r="W1426" s="206"/>
      <c r="X1426" s="678"/>
      <c r="Y1426" s="34"/>
      <c r="Z1426" s="610"/>
      <c r="AA1426" s="608"/>
    </row>
    <row r="1427" spans="1:27">
      <c r="A1427" s="145" t="str">
        <f t="shared" ref="A1427:A1490" si="44">IFERROR(VALUE(LEFT($I1427,2)),"-")</f>
        <v>-</v>
      </c>
      <c r="B1427" s="146" t="str">
        <f>_xlfn.XLOOKUP($A1427,Dept.Meta!$A:$A,Dept.Meta!$F:$F,"-",0,1)</f>
        <v>-</v>
      </c>
      <c r="C1427" s="629" t="str">
        <f>_xlfn.XLOOKUP(_xlfn.CONCAT($G1427,"-",$I1427),Div.Meta!$H:$H,Div.Meta!$C:$C,"-",0,1)</f>
        <v>-</v>
      </c>
      <c r="D1427" s="302"/>
      <c r="E1427" s="146" t="str">
        <f>IF($D1427="","-",_xlfn.XLOOKUP($D1427,Fund.Meta!$A:$A,Fund.Meta!$D:$D,"-",0,1))</f>
        <v>-</v>
      </c>
      <c r="F1427" s="303" t="str">
        <f>IF($D1427="","-",_xlfn.XLOOKUP($D1427,Fund.Meta!$A:$A,Fund.Meta!$E:$E,"-",0,1))</f>
        <v>-</v>
      </c>
      <c r="G1427" s="334"/>
      <c r="H1427" s="303" t="str">
        <f>IF($G1427="","-",_xlfn.XLOOKUP($G1427,Appr.Meta!$A:$A,Appr.Meta!$D:$D,"-",0,1))</f>
        <v>-</v>
      </c>
      <c r="I1427" s="302"/>
      <c r="J1427" s="303" t="str">
        <f>IF($I1427="","-",_xlfn.XLOOKUP($I1427,'CC.Meta'!$A:$A,'CC.Meta'!$D:$D,"-",0,1))</f>
        <v>-</v>
      </c>
      <c r="K1427" s="302"/>
      <c r="L1427" s="146" t="str">
        <f>IF($K1427="","-",_xlfn.XLOOKUP($K1427,Obj.Meta!$A:$A,Obj.Meta!$D:$D,"-",0,1))</f>
        <v>-</v>
      </c>
      <c r="M1427" s="300" t="str">
        <f>IF($K1427="","-",_xlfn.XLOOKUP($K1427,Obj.Meta!$A:$A,Obj.Meta!$F:$F,"-",0,1))</f>
        <v>-</v>
      </c>
      <c r="N1427" s="337" t="str">
        <f t="shared" ref="N1427:N1490" si="45">_xlfn.CONCAT($D1427,"-",$G1427,"-",$I1427,"-",$K1427)</f>
        <v>---</v>
      </c>
      <c r="O1427" s="333"/>
      <c r="P1427" s="54"/>
      <c r="Q1427" s="52"/>
      <c r="R1427" s="34"/>
      <c r="S1427" s="53"/>
      <c r="T1427" s="208"/>
      <c r="U1427" s="726"/>
      <c r="V1427" s="206"/>
      <c r="W1427" s="206"/>
      <c r="X1427" s="678"/>
      <c r="Y1427" s="34"/>
      <c r="Z1427" s="610"/>
      <c r="AA1427" s="608"/>
    </row>
    <row r="1428" spans="1:27">
      <c r="A1428" s="145" t="str">
        <f t="shared" si="44"/>
        <v>-</v>
      </c>
      <c r="B1428" s="146" t="str">
        <f>_xlfn.XLOOKUP($A1428,Dept.Meta!$A:$A,Dept.Meta!$F:$F,"-",0,1)</f>
        <v>-</v>
      </c>
      <c r="C1428" s="629" t="str">
        <f>_xlfn.XLOOKUP(_xlfn.CONCAT($G1428,"-",$I1428),Div.Meta!$H:$H,Div.Meta!$C:$C,"-",0,1)</f>
        <v>-</v>
      </c>
      <c r="D1428" s="302"/>
      <c r="E1428" s="146" t="str">
        <f>IF($D1428="","-",_xlfn.XLOOKUP($D1428,Fund.Meta!$A:$A,Fund.Meta!$D:$D,"-",0,1))</f>
        <v>-</v>
      </c>
      <c r="F1428" s="303" t="str">
        <f>IF($D1428="","-",_xlfn.XLOOKUP($D1428,Fund.Meta!$A:$A,Fund.Meta!$E:$E,"-",0,1))</f>
        <v>-</v>
      </c>
      <c r="G1428" s="334"/>
      <c r="H1428" s="303" t="str">
        <f>IF($G1428="","-",_xlfn.XLOOKUP($G1428,Appr.Meta!$A:$A,Appr.Meta!$D:$D,"-",0,1))</f>
        <v>-</v>
      </c>
      <c r="I1428" s="302"/>
      <c r="J1428" s="303" t="str">
        <f>IF($I1428="","-",_xlfn.XLOOKUP($I1428,'CC.Meta'!$A:$A,'CC.Meta'!$D:$D,"-",0,1))</f>
        <v>-</v>
      </c>
      <c r="K1428" s="302"/>
      <c r="L1428" s="146" t="str">
        <f>IF($K1428="","-",_xlfn.XLOOKUP($K1428,Obj.Meta!$A:$A,Obj.Meta!$D:$D,"-",0,1))</f>
        <v>-</v>
      </c>
      <c r="M1428" s="300" t="str">
        <f>IF($K1428="","-",_xlfn.XLOOKUP($K1428,Obj.Meta!$A:$A,Obj.Meta!$F:$F,"-",0,1))</f>
        <v>-</v>
      </c>
      <c r="N1428" s="337" t="str">
        <f t="shared" si="45"/>
        <v>---</v>
      </c>
      <c r="O1428" s="333"/>
      <c r="P1428" s="54"/>
      <c r="Q1428" s="52"/>
      <c r="R1428" s="34"/>
      <c r="S1428" s="53"/>
      <c r="T1428" s="208"/>
      <c r="U1428" s="726"/>
      <c r="V1428" s="206"/>
      <c r="W1428" s="206"/>
      <c r="X1428" s="678"/>
      <c r="Y1428" s="34"/>
      <c r="Z1428" s="610"/>
      <c r="AA1428" s="608"/>
    </row>
    <row r="1429" spans="1:27">
      <c r="A1429" s="145" t="str">
        <f t="shared" si="44"/>
        <v>-</v>
      </c>
      <c r="B1429" s="146" t="str">
        <f>_xlfn.XLOOKUP($A1429,Dept.Meta!$A:$A,Dept.Meta!$F:$F,"-",0,1)</f>
        <v>-</v>
      </c>
      <c r="C1429" s="629" t="str">
        <f>_xlfn.XLOOKUP(_xlfn.CONCAT($G1429,"-",$I1429),Div.Meta!$H:$H,Div.Meta!$C:$C,"-",0,1)</f>
        <v>-</v>
      </c>
      <c r="D1429" s="302"/>
      <c r="E1429" s="146" t="str">
        <f>IF($D1429="","-",_xlfn.XLOOKUP($D1429,Fund.Meta!$A:$A,Fund.Meta!$D:$D,"-",0,1))</f>
        <v>-</v>
      </c>
      <c r="F1429" s="303" t="str">
        <f>IF($D1429="","-",_xlfn.XLOOKUP($D1429,Fund.Meta!$A:$A,Fund.Meta!$E:$E,"-",0,1))</f>
        <v>-</v>
      </c>
      <c r="G1429" s="334"/>
      <c r="H1429" s="303" t="str">
        <f>IF($G1429="","-",_xlfn.XLOOKUP($G1429,Appr.Meta!$A:$A,Appr.Meta!$D:$D,"-",0,1))</f>
        <v>-</v>
      </c>
      <c r="I1429" s="302"/>
      <c r="J1429" s="303" t="str">
        <f>IF($I1429="","-",_xlfn.XLOOKUP($I1429,'CC.Meta'!$A:$A,'CC.Meta'!$D:$D,"-",0,1))</f>
        <v>-</v>
      </c>
      <c r="K1429" s="302"/>
      <c r="L1429" s="146" t="str">
        <f>IF($K1429="","-",_xlfn.XLOOKUP($K1429,Obj.Meta!$A:$A,Obj.Meta!$D:$D,"-",0,1))</f>
        <v>-</v>
      </c>
      <c r="M1429" s="300" t="str">
        <f>IF($K1429="","-",_xlfn.XLOOKUP($K1429,Obj.Meta!$A:$A,Obj.Meta!$F:$F,"-",0,1))</f>
        <v>-</v>
      </c>
      <c r="N1429" s="337" t="str">
        <f t="shared" si="45"/>
        <v>---</v>
      </c>
      <c r="O1429" s="333"/>
      <c r="P1429" s="54"/>
      <c r="Q1429" s="52"/>
      <c r="R1429" s="34"/>
      <c r="S1429" s="53"/>
      <c r="T1429" s="208"/>
      <c r="U1429" s="726"/>
      <c r="V1429" s="206"/>
      <c r="W1429" s="206"/>
      <c r="X1429" s="678"/>
      <c r="Y1429" s="34"/>
      <c r="Z1429" s="610"/>
      <c r="AA1429" s="608"/>
    </row>
    <row r="1430" spans="1:27">
      <c r="A1430" s="145" t="str">
        <f t="shared" si="44"/>
        <v>-</v>
      </c>
      <c r="B1430" s="146" t="str">
        <f>_xlfn.XLOOKUP($A1430,Dept.Meta!$A:$A,Dept.Meta!$F:$F,"-",0,1)</f>
        <v>-</v>
      </c>
      <c r="C1430" s="629" t="str">
        <f>_xlfn.XLOOKUP(_xlfn.CONCAT($G1430,"-",$I1430),Div.Meta!$H:$H,Div.Meta!$C:$C,"-",0,1)</f>
        <v>-</v>
      </c>
      <c r="D1430" s="302"/>
      <c r="E1430" s="146" t="str">
        <f>IF($D1430="","-",_xlfn.XLOOKUP($D1430,Fund.Meta!$A:$A,Fund.Meta!$D:$D,"-",0,1))</f>
        <v>-</v>
      </c>
      <c r="F1430" s="303" t="str">
        <f>IF($D1430="","-",_xlfn.XLOOKUP($D1430,Fund.Meta!$A:$A,Fund.Meta!$E:$E,"-",0,1))</f>
        <v>-</v>
      </c>
      <c r="G1430" s="334"/>
      <c r="H1430" s="303" t="str">
        <f>IF($G1430="","-",_xlfn.XLOOKUP($G1430,Appr.Meta!$A:$A,Appr.Meta!$D:$D,"-",0,1))</f>
        <v>-</v>
      </c>
      <c r="I1430" s="302"/>
      <c r="J1430" s="303" t="str">
        <f>IF($I1430="","-",_xlfn.XLOOKUP($I1430,'CC.Meta'!$A:$A,'CC.Meta'!$D:$D,"-",0,1))</f>
        <v>-</v>
      </c>
      <c r="K1430" s="302"/>
      <c r="L1430" s="146" t="str">
        <f>IF($K1430="","-",_xlfn.XLOOKUP($K1430,Obj.Meta!$A:$A,Obj.Meta!$D:$D,"-",0,1))</f>
        <v>-</v>
      </c>
      <c r="M1430" s="300" t="str">
        <f>IF($K1430="","-",_xlfn.XLOOKUP($K1430,Obj.Meta!$A:$A,Obj.Meta!$F:$F,"-",0,1))</f>
        <v>-</v>
      </c>
      <c r="N1430" s="337" t="str">
        <f t="shared" si="45"/>
        <v>---</v>
      </c>
      <c r="O1430" s="333"/>
      <c r="P1430" s="54"/>
      <c r="Q1430" s="52"/>
      <c r="R1430" s="34"/>
      <c r="S1430" s="53"/>
      <c r="T1430" s="208"/>
      <c r="U1430" s="726"/>
      <c r="V1430" s="206"/>
      <c r="W1430" s="206"/>
      <c r="X1430" s="678"/>
      <c r="Y1430" s="34"/>
      <c r="Z1430" s="610"/>
      <c r="AA1430" s="608"/>
    </row>
    <row r="1431" spans="1:27">
      <c r="A1431" s="145" t="str">
        <f t="shared" si="44"/>
        <v>-</v>
      </c>
      <c r="B1431" s="146" t="str">
        <f>_xlfn.XLOOKUP($A1431,Dept.Meta!$A:$A,Dept.Meta!$F:$F,"-",0,1)</f>
        <v>-</v>
      </c>
      <c r="C1431" s="629" t="str">
        <f>_xlfn.XLOOKUP(_xlfn.CONCAT($G1431,"-",$I1431),Div.Meta!$H:$H,Div.Meta!$C:$C,"-",0,1)</f>
        <v>-</v>
      </c>
      <c r="D1431" s="302"/>
      <c r="E1431" s="146" t="str">
        <f>IF($D1431="","-",_xlfn.XLOOKUP($D1431,Fund.Meta!$A:$A,Fund.Meta!$D:$D,"-",0,1))</f>
        <v>-</v>
      </c>
      <c r="F1431" s="303" t="str">
        <f>IF($D1431="","-",_xlfn.XLOOKUP($D1431,Fund.Meta!$A:$A,Fund.Meta!$E:$E,"-",0,1))</f>
        <v>-</v>
      </c>
      <c r="G1431" s="334"/>
      <c r="H1431" s="303" t="str">
        <f>IF($G1431="","-",_xlfn.XLOOKUP($G1431,Appr.Meta!$A:$A,Appr.Meta!$D:$D,"-",0,1))</f>
        <v>-</v>
      </c>
      <c r="I1431" s="302"/>
      <c r="J1431" s="303" t="str">
        <f>IF($I1431="","-",_xlfn.XLOOKUP($I1431,'CC.Meta'!$A:$A,'CC.Meta'!$D:$D,"-",0,1))</f>
        <v>-</v>
      </c>
      <c r="K1431" s="302"/>
      <c r="L1431" s="146" t="str">
        <f>IF($K1431="","-",_xlfn.XLOOKUP($K1431,Obj.Meta!$A:$A,Obj.Meta!$D:$D,"-",0,1))</f>
        <v>-</v>
      </c>
      <c r="M1431" s="300" t="str">
        <f>IF($K1431="","-",_xlfn.XLOOKUP($K1431,Obj.Meta!$A:$A,Obj.Meta!$F:$F,"-",0,1))</f>
        <v>-</v>
      </c>
      <c r="N1431" s="337" t="str">
        <f t="shared" si="45"/>
        <v>---</v>
      </c>
      <c r="O1431" s="333"/>
      <c r="P1431" s="54"/>
      <c r="Q1431" s="52"/>
      <c r="R1431" s="34"/>
      <c r="S1431" s="53"/>
      <c r="T1431" s="208"/>
      <c r="U1431" s="726"/>
      <c r="V1431" s="206"/>
      <c r="W1431" s="206"/>
      <c r="X1431" s="678"/>
      <c r="Y1431" s="34"/>
      <c r="Z1431" s="610"/>
      <c r="AA1431" s="608"/>
    </row>
    <row r="1432" spans="1:27">
      <c r="A1432" s="145" t="str">
        <f t="shared" si="44"/>
        <v>-</v>
      </c>
      <c r="B1432" s="146" t="str">
        <f>_xlfn.XLOOKUP($A1432,Dept.Meta!$A:$A,Dept.Meta!$F:$F,"-",0,1)</f>
        <v>-</v>
      </c>
      <c r="C1432" s="629" t="str">
        <f>_xlfn.XLOOKUP(_xlfn.CONCAT($G1432,"-",$I1432),Div.Meta!$H:$H,Div.Meta!$C:$C,"-",0,1)</f>
        <v>-</v>
      </c>
      <c r="D1432" s="302"/>
      <c r="E1432" s="146" t="str">
        <f>IF($D1432="","-",_xlfn.XLOOKUP($D1432,Fund.Meta!$A:$A,Fund.Meta!$D:$D,"-",0,1))</f>
        <v>-</v>
      </c>
      <c r="F1432" s="303" t="str">
        <f>IF($D1432="","-",_xlfn.XLOOKUP($D1432,Fund.Meta!$A:$A,Fund.Meta!$E:$E,"-",0,1))</f>
        <v>-</v>
      </c>
      <c r="G1432" s="334"/>
      <c r="H1432" s="303" t="str">
        <f>IF($G1432="","-",_xlfn.XLOOKUP($G1432,Appr.Meta!$A:$A,Appr.Meta!$D:$D,"-",0,1))</f>
        <v>-</v>
      </c>
      <c r="I1432" s="302"/>
      <c r="J1432" s="303" t="str">
        <f>IF($I1432="","-",_xlfn.XLOOKUP($I1432,'CC.Meta'!$A:$A,'CC.Meta'!$D:$D,"-",0,1))</f>
        <v>-</v>
      </c>
      <c r="K1432" s="302"/>
      <c r="L1432" s="146" t="str">
        <f>IF($K1432="","-",_xlfn.XLOOKUP($K1432,Obj.Meta!$A:$A,Obj.Meta!$D:$D,"-",0,1))</f>
        <v>-</v>
      </c>
      <c r="M1432" s="300" t="str">
        <f>IF($K1432="","-",_xlfn.XLOOKUP($K1432,Obj.Meta!$A:$A,Obj.Meta!$F:$F,"-",0,1))</f>
        <v>-</v>
      </c>
      <c r="N1432" s="337" t="str">
        <f t="shared" si="45"/>
        <v>---</v>
      </c>
      <c r="O1432" s="333"/>
      <c r="P1432" s="54"/>
      <c r="Q1432" s="52"/>
      <c r="R1432" s="34"/>
      <c r="S1432" s="53"/>
      <c r="T1432" s="208"/>
      <c r="U1432" s="726"/>
      <c r="V1432" s="206"/>
      <c r="W1432" s="206"/>
      <c r="X1432" s="678"/>
      <c r="Y1432" s="34"/>
      <c r="Z1432" s="610"/>
      <c r="AA1432" s="608"/>
    </row>
    <row r="1433" spans="1:27">
      <c r="A1433" s="145" t="str">
        <f t="shared" si="44"/>
        <v>-</v>
      </c>
      <c r="B1433" s="146" t="str">
        <f>_xlfn.XLOOKUP($A1433,Dept.Meta!$A:$A,Dept.Meta!$F:$F,"-",0,1)</f>
        <v>-</v>
      </c>
      <c r="C1433" s="629" t="str">
        <f>_xlfn.XLOOKUP(_xlfn.CONCAT($G1433,"-",$I1433),Div.Meta!$H:$H,Div.Meta!$C:$C,"-",0,1)</f>
        <v>-</v>
      </c>
      <c r="D1433" s="302"/>
      <c r="E1433" s="146" t="str">
        <f>IF($D1433="","-",_xlfn.XLOOKUP($D1433,Fund.Meta!$A:$A,Fund.Meta!$D:$D,"-",0,1))</f>
        <v>-</v>
      </c>
      <c r="F1433" s="303" t="str">
        <f>IF($D1433="","-",_xlfn.XLOOKUP($D1433,Fund.Meta!$A:$A,Fund.Meta!$E:$E,"-",0,1))</f>
        <v>-</v>
      </c>
      <c r="G1433" s="334"/>
      <c r="H1433" s="303" t="str">
        <f>IF($G1433="","-",_xlfn.XLOOKUP($G1433,Appr.Meta!$A:$A,Appr.Meta!$D:$D,"-",0,1))</f>
        <v>-</v>
      </c>
      <c r="I1433" s="302"/>
      <c r="J1433" s="303" t="str">
        <f>IF($I1433="","-",_xlfn.XLOOKUP($I1433,'CC.Meta'!$A:$A,'CC.Meta'!$D:$D,"-",0,1))</f>
        <v>-</v>
      </c>
      <c r="K1433" s="302"/>
      <c r="L1433" s="146" t="str">
        <f>IF($K1433="","-",_xlfn.XLOOKUP($K1433,Obj.Meta!$A:$A,Obj.Meta!$D:$D,"-",0,1))</f>
        <v>-</v>
      </c>
      <c r="M1433" s="300" t="str">
        <f>IF($K1433="","-",_xlfn.XLOOKUP($K1433,Obj.Meta!$A:$A,Obj.Meta!$F:$F,"-",0,1))</f>
        <v>-</v>
      </c>
      <c r="N1433" s="337" t="str">
        <f t="shared" si="45"/>
        <v>---</v>
      </c>
      <c r="O1433" s="333"/>
      <c r="P1433" s="54"/>
      <c r="Q1433" s="52"/>
      <c r="R1433" s="34"/>
      <c r="S1433" s="53"/>
      <c r="T1433" s="208"/>
      <c r="U1433" s="726"/>
      <c r="V1433" s="206"/>
      <c r="W1433" s="206"/>
      <c r="X1433" s="678"/>
      <c r="Y1433" s="34"/>
      <c r="Z1433" s="610"/>
      <c r="AA1433" s="608"/>
    </row>
    <row r="1434" spans="1:27">
      <c r="A1434" s="145" t="str">
        <f t="shared" si="44"/>
        <v>-</v>
      </c>
      <c r="B1434" s="146" t="str">
        <f>_xlfn.XLOOKUP($A1434,Dept.Meta!$A:$A,Dept.Meta!$F:$F,"-",0,1)</f>
        <v>-</v>
      </c>
      <c r="C1434" s="629" t="str">
        <f>_xlfn.XLOOKUP(_xlfn.CONCAT($G1434,"-",$I1434),Div.Meta!$H:$H,Div.Meta!$C:$C,"-",0,1)</f>
        <v>-</v>
      </c>
      <c r="D1434" s="302"/>
      <c r="E1434" s="146" t="str">
        <f>IF($D1434="","-",_xlfn.XLOOKUP($D1434,Fund.Meta!$A:$A,Fund.Meta!$D:$D,"-",0,1))</f>
        <v>-</v>
      </c>
      <c r="F1434" s="303" t="str">
        <f>IF($D1434="","-",_xlfn.XLOOKUP($D1434,Fund.Meta!$A:$A,Fund.Meta!$E:$E,"-",0,1))</f>
        <v>-</v>
      </c>
      <c r="G1434" s="334"/>
      <c r="H1434" s="303" t="str">
        <f>IF($G1434="","-",_xlfn.XLOOKUP($G1434,Appr.Meta!$A:$A,Appr.Meta!$D:$D,"-",0,1))</f>
        <v>-</v>
      </c>
      <c r="I1434" s="302"/>
      <c r="J1434" s="303" t="str">
        <f>IF($I1434="","-",_xlfn.XLOOKUP($I1434,'CC.Meta'!$A:$A,'CC.Meta'!$D:$D,"-",0,1))</f>
        <v>-</v>
      </c>
      <c r="K1434" s="302"/>
      <c r="L1434" s="146" t="str">
        <f>IF($K1434="","-",_xlfn.XLOOKUP($K1434,Obj.Meta!$A:$A,Obj.Meta!$D:$D,"-",0,1))</f>
        <v>-</v>
      </c>
      <c r="M1434" s="300" t="str">
        <f>IF($K1434="","-",_xlfn.XLOOKUP($K1434,Obj.Meta!$A:$A,Obj.Meta!$F:$F,"-",0,1))</f>
        <v>-</v>
      </c>
      <c r="N1434" s="337" t="str">
        <f t="shared" si="45"/>
        <v>---</v>
      </c>
      <c r="O1434" s="333"/>
      <c r="P1434" s="54"/>
      <c r="Q1434" s="52"/>
      <c r="R1434" s="34"/>
      <c r="S1434" s="53"/>
      <c r="T1434" s="208"/>
      <c r="U1434" s="726"/>
      <c r="V1434" s="206"/>
      <c r="W1434" s="206"/>
      <c r="X1434" s="678"/>
      <c r="Y1434" s="34"/>
      <c r="Z1434" s="610"/>
      <c r="AA1434" s="608"/>
    </row>
    <row r="1435" spans="1:27">
      <c r="A1435" s="145" t="str">
        <f t="shared" si="44"/>
        <v>-</v>
      </c>
      <c r="B1435" s="146" t="str">
        <f>_xlfn.XLOOKUP($A1435,Dept.Meta!$A:$A,Dept.Meta!$F:$F,"-",0,1)</f>
        <v>-</v>
      </c>
      <c r="C1435" s="629" t="str">
        <f>_xlfn.XLOOKUP(_xlfn.CONCAT($G1435,"-",$I1435),Div.Meta!$H:$H,Div.Meta!$C:$C,"-",0,1)</f>
        <v>-</v>
      </c>
      <c r="D1435" s="302"/>
      <c r="E1435" s="146" t="str">
        <f>IF($D1435="","-",_xlfn.XLOOKUP($D1435,Fund.Meta!$A:$A,Fund.Meta!$D:$D,"-",0,1))</f>
        <v>-</v>
      </c>
      <c r="F1435" s="303" t="str">
        <f>IF($D1435="","-",_xlfn.XLOOKUP($D1435,Fund.Meta!$A:$A,Fund.Meta!$E:$E,"-",0,1))</f>
        <v>-</v>
      </c>
      <c r="G1435" s="334"/>
      <c r="H1435" s="303" t="str">
        <f>IF($G1435="","-",_xlfn.XLOOKUP($G1435,Appr.Meta!$A:$A,Appr.Meta!$D:$D,"-",0,1))</f>
        <v>-</v>
      </c>
      <c r="I1435" s="302"/>
      <c r="J1435" s="303" t="str">
        <f>IF($I1435="","-",_xlfn.XLOOKUP($I1435,'CC.Meta'!$A:$A,'CC.Meta'!$D:$D,"-",0,1))</f>
        <v>-</v>
      </c>
      <c r="K1435" s="302"/>
      <c r="L1435" s="146" t="str">
        <f>IF($K1435="","-",_xlfn.XLOOKUP($K1435,Obj.Meta!$A:$A,Obj.Meta!$D:$D,"-",0,1))</f>
        <v>-</v>
      </c>
      <c r="M1435" s="300" t="str">
        <f>IF($K1435="","-",_xlfn.XLOOKUP($K1435,Obj.Meta!$A:$A,Obj.Meta!$F:$F,"-",0,1))</f>
        <v>-</v>
      </c>
      <c r="N1435" s="337" t="str">
        <f t="shared" si="45"/>
        <v>---</v>
      </c>
      <c r="O1435" s="333"/>
      <c r="P1435" s="54"/>
      <c r="Q1435" s="52"/>
      <c r="R1435" s="34"/>
      <c r="S1435" s="53"/>
      <c r="T1435" s="208"/>
      <c r="U1435" s="726"/>
      <c r="V1435" s="206"/>
      <c r="W1435" s="206"/>
      <c r="X1435" s="678"/>
      <c r="Y1435" s="34"/>
      <c r="Z1435" s="610"/>
      <c r="AA1435" s="608"/>
    </row>
    <row r="1436" spans="1:27">
      <c r="A1436" s="145" t="str">
        <f t="shared" si="44"/>
        <v>-</v>
      </c>
      <c r="B1436" s="146" t="str">
        <f>_xlfn.XLOOKUP($A1436,Dept.Meta!$A:$A,Dept.Meta!$F:$F,"-",0,1)</f>
        <v>-</v>
      </c>
      <c r="C1436" s="629" t="str">
        <f>_xlfn.XLOOKUP(_xlfn.CONCAT($G1436,"-",$I1436),Div.Meta!$H:$H,Div.Meta!$C:$C,"-",0,1)</f>
        <v>-</v>
      </c>
      <c r="D1436" s="302"/>
      <c r="E1436" s="146" t="str">
        <f>IF($D1436="","-",_xlfn.XLOOKUP($D1436,Fund.Meta!$A:$A,Fund.Meta!$D:$D,"-",0,1))</f>
        <v>-</v>
      </c>
      <c r="F1436" s="303" t="str">
        <f>IF($D1436="","-",_xlfn.XLOOKUP($D1436,Fund.Meta!$A:$A,Fund.Meta!$E:$E,"-",0,1))</f>
        <v>-</v>
      </c>
      <c r="G1436" s="334"/>
      <c r="H1436" s="303" t="str">
        <f>IF($G1436="","-",_xlfn.XLOOKUP($G1436,Appr.Meta!$A:$A,Appr.Meta!$D:$D,"-",0,1))</f>
        <v>-</v>
      </c>
      <c r="I1436" s="302"/>
      <c r="J1436" s="303" t="str">
        <f>IF($I1436="","-",_xlfn.XLOOKUP($I1436,'CC.Meta'!$A:$A,'CC.Meta'!$D:$D,"-",0,1))</f>
        <v>-</v>
      </c>
      <c r="K1436" s="302"/>
      <c r="L1436" s="146" t="str">
        <f>IF($K1436="","-",_xlfn.XLOOKUP($K1436,Obj.Meta!$A:$A,Obj.Meta!$D:$D,"-",0,1))</f>
        <v>-</v>
      </c>
      <c r="M1436" s="300" t="str">
        <f>IF($K1436="","-",_xlfn.XLOOKUP($K1436,Obj.Meta!$A:$A,Obj.Meta!$F:$F,"-",0,1))</f>
        <v>-</v>
      </c>
      <c r="N1436" s="337" t="str">
        <f t="shared" si="45"/>
        <v>---</v>
      </c>
      <c r="O1436" s="333"/>
      <c r="P1436" s="54"/>
      <c r="Q1436" s="52"/>
      <c r="R1436" s="34"/>
      <c r="S1436" s="53"/>
      <c r="T1436" s="208"/>
      <c r="U1436" s="726"/>
      <c r="V1436" s="206"/>
      <c r="W1436" s="206"/>
      <c r="X1436" s="678"/>
      <c r="Y1436" s="34"/>
      <c r="Z1436" s="610"/>
      <c r="AA1436" s="608"/>
    </row>
    <row r="1437" spans="1:27">
      <c r="A1437" s="145" t="str">
        <f t="shared" si="44"/>
        <v>-</v>
      </c>
      <c r="B1437" s="146" t="str">
        <f>_xlfn.XLOOKUP($A1437,Dept.Meta!$A:$A,Dept.Meta!$F:$F,"-",0,1)</f>
        <v>-</v>
      </c>
      <c r="C1437" s="629" t="str">
        <f>_xlfn.XLOOKUP(_xlfn.CONCAT($G1437,"-",$I1437),Div.Meta!$H:$H,Div.Meta!$C:$C,"-",0,1)</f>
        <v>-</v>
      </c>
      <c r="D1437" s="302"/>
      <c r="E1437" s="146" t="str">
        <f>IF($D1437="","-",_xlfn.XLOOKUP($D1437,Fund.Meta!$A:$A,Fund.Meta!$D:$D,"-",0,1))</f>
        <v>-</v>
      </c>
      <c r="F1437" s="303" t="str">
        <f>IF($D1437="","-",_xlfn.XLOOKUP($D1437,Fund.Meta!$A:$A,Fund.Meta!$E:$E,"-",0,1))</f>
        <v>-</v>
      </c>
      <c r="G1437" s="334"/>
      <c r="H1437" s="303" t="str">
        <f>IF($G1437="","-",_xlfn.XLOOKUP($G1437,Appr.Meta!$A:$A,Appr.Meta!$D:$D,"-",0,1))</f>
        <v>-</v>
      </c>
      <c r="I1437" s="302"/>
      <c r="J1437" s="303" t="str">
        <f>IF($I1437="","-",_xlfn.XLOOKUP($I1437,'CC.Meta'!$A:$A,'CC.Meta'!$D:$D,"-",0,1))</f>
        <v>-</v>
      </c>
      <c r="K1437" s="302"/>
      <c r="L1437" s="146" t="str">
        <f>IF($K1437="","-",_xlfn.XLOOKUP($K1437,Obj.Meta!$A:$A,Obj.Meta!$D:$D,"-",0,1))</f>
        <v>-</v>
      </c>
      <c r="M1437" s="300" t="str">
        <f>IF($K1437="","-",_xlfn.XLOOKUP($K1437,Obj.Meta!$A:$A,Obj.Meta!$F:$F,"-",0,1))</f>
        <v>-</v>
      </c>
      <c r="N1437" s="337" t="str">
        <f t="shared" si="45"/>
        <v>---</v>
      </c>
      <c r="O1437" s="333"/>
      <c r="P1437" s="54"/>
      <c r="Q1437" s="52"/>
      <c r="R1437" s="34"/>
      <c r="S1437" s="53"/>
      <c r="T1437" s="208"/>
      <c r="U1437" s="726"/>
      <c r="V1437" s="206"/>
      <c r="W1437" s="206"/>
      <c r="X1437" s="678"/>
      <c r="Y1437" s="34"/>
      <c r="Z1437" s="610"/>
      <c r="AA1437" s="608"/>
    </row>
    <row r="1438" spans="1:27">
      <c r="A1438" s="145" t="str">
        <f t="shared" si="44"/>
        <v>-</v>
      </c>
      <c r="B1438" s="146" t="str">
        <f>_xlfn.XLOOKUP($A1438,Dept.Meta!$A:$A,Dept.Meta!$F:$F,"-",0,1)</f>
        <v>-</v>
      </c>
      <c r="C1438" s="629" t="str">
        <f>_xlfn.XLOOKUP(_xlfn.CONCAT($G1438,"-",$I1438),Div.Meta!$H:$H,Div.Meta!$C:$C,"-",0,1)</f>
        <v>-</v>
      </c>
      <c r="D1438" s="302"/>
      <c r="E1438" s="146" t="str">
        <f>IF($D1438="","-",_xlfn.XLOOKUP($D1438,Fund.Meta!$A:$A,Fund.Meta!$D:$D,"-",0,1))</f>
        <v>-</v>
      </c>
      <c r="F1438" s="303" t="str">
        <f>IF($D1438="","-",_xlfn.XLOOKUP($D1438,Fund.Meta!$A:$A,Fund.Meta!$E:$E,"-",0,1))</f>
        <v>-</v>
      </c>
      <c r="G1438" s="334"/>
      <c r="H1438" s="303" t="str">
        <f>IF($G1438="","-",_xlfn.XLOOKUP($G1438,Appr.Meta!$A:$A,Appr.Meta!$D:$D,"-",0,1))</f>
        <v>-</v>
      </c>
      <c r="I1438" s="302"/>
      <c r="J1438" s="303" t="str">
        <f>IF($I1438="","-",_xlfn.XLOOKUP($I1438,'CC.Meta'!$A:$A,'CC.Meta'!$D:$D,"-",0,1))</f>
        <v>-</v>
      </c>
      <c r="K1438" s="302"/>
      <c r="L1438" s="146" t="str">
        <f>IF($K1438="","-",_xlfn.XLOOKUP($K1438,Obj.Meta!$A:$A,Obj.Meta!$D:$D,"-",0,1))</f>
        <v>-</v>
      </c>
      <c r="M1438" s="300" t="str">
        <f>IF($K1438="","-",_xlfn.XLOOKUP($K1438,Obj.Meta!$A:$A,Obj.Meta!$F:$F,"-",0,1))</f>
        <v>-</v>
      </c>
      <c r="N1438" s="337" t="str">
        <f t="shared" si="45"/>
        <v>---</v>
      </c>
      <c r="O1438" s="333"/>
      <c r="P1438" s="54"/>
      <c r="Q1438" s="52"/>
      <c r="R1438" s="34"/>
      <c r="S1438" s="53"/>
      <c r="T1438" s="208"/>
      <c r="U1438" s="726"/>
      <c r="V1438" s="206"/>
      <c r="W1438" s="206"/>
      <c r="X1438" s="678"/>
      <c r="Y1438" s="34"/>
      <c r="Z1438" s="610"/>
      <c r="AA1438" s="608"/>
    </row>
    <row r="1439" spans="1:27">
      <c r="A1439" s="145" t="str">
        <f t="shared" si="44"/>
        <v>-</v>
      </c>
      <c r="B1439" s="146" t="str">
        <f>_xlfn.XLOOKUP($A1439,Dept.Meta!$A:$A,Dept.Meta!$F:$F,"-",0,1)</f>
        <v>-</v>
      </c>
      <c r="C1439" s="629" t="str">
        <f>_xlfn.XLOOKUP(_xlfn.CONCAT($G1439,"-",$I1439),Div.Meta!$H:$H,Div.Meta!$C:$C,"-",0,1)</f>
        <v>-</v>
      </c>
      <c r="D1439" s="302"/>
      <c r="E1439" s="146" t="str">
        <f>IF($D1439="","-",_xlfn.XLOOKUP($D1439,Fund.Meta!$A:$A,Fund.Meta!$D:$D,"-",0,1))</f>
        <v>-</v>
      </c>
      <c r="F1439" s="303" t="str">
        <f>IF($D1439="","-",_xlfn.XLOOKUP($D1439,Fund.Meta!$A:$A,Fund.Meta!$E:$E,"-",0,1))</f>
        <v>-</v>
      </c>
      <c r="G1439" s="334"/>
      <c r="H1439" s="303" t="str">
        <f>IF($G1439="","-",_xlfn.XLOOKUP($G1439,Appr.Meta!$A:$A,Appr.Meta!$D:$D,"-",0,1))</f>
        <v>-</v>
      </c>
      <c r="I1439" s="302"/>
      <c r="J1439" s="303" t="str">
        <f>IF($I1439="","-",_xlfn.XLOOKUP($I1439,'CC.Meta'!$A:$A,'CC.Meta'!$D:$D,"-",0,1))</f>
        <v>-</v>
      </c>
      <c r="K1439" s="302"/>
      <c r="L1439" s="146" t="str">
        <f>IF($K1439="","-",_xlfn.XLOOKUP($K1439,Obj.Meta!$A:$A,Obj.Meta!$D:$D,"-",0,1))</f>
        <v>-</v>
      </c>
      <c r="M1439" s="300" t="str">
        <f>IF($K1439="","-",_xlfn.XLOOKUP($K1439,Obj.Meta!$A:$A,Obj.Meta!$F:$F,"-",0,1))</f>
        <v>-</v>
      </c>
      <c r="N1439" s="337" t="str">
        <f t="shared" si="45"/>
        <v>---</v>
      </c>
      <c r="O1439" s="333"/>
      <c r="P1439" s="54"/>
      <c r="Q1439" s="52"/>
      <c r="R1439" s="34"/>
      <c r="S1439" s="53"/>
      <c r="T1439" s="208"/>
      <c r="U1439" s="726"/>
      <c r="V1439" s="206"/>
      <c r="W1439" s="206"/>
      <c r="X1439" s="678"/>
      <c r="Y1439" s="34"/>
      <c r="Z1439" s="610"/>
      <c r="AA1439" s="608"/>
    </row>
    <row r="1440" spans="1:27">
      <c r="A1440" s="145" t="str">
        <f t="shared" si="44"/>
        <v>-</v>
      </c>
      <c r="B1440" s="146" t="str">
        <f>_xlfn.XLOOKUP($A1440,Dept.Meta!$A:$A,Dept.Meta!$F:$F,"-",0,1)</f>
        <v>-</v>
      </c>
      <c r="C1440" s="629" t="str">
        <f>_xlfn.XLOOKUP(_xlfn.CONCAT($G1440,"-",$I1440),Div.Meta!$H:$H,Div.Meta!$C:$C,"-",0,1)</f>
        <v>-</v>
      </c>
      <c r="D1440" s="302"/>
      <c r="E1440" s="146" t="str">
        <f>IF($D1440="","-",_xlfn.XLOOKUP($D1440,Fund.Meta!$A:$A,Fund.Meta!$D:$D,"-",0,1))</f>
        <v>-</v>
      </c>
      <c r="F1440" s="303" t="str">
        <f>IF($D1440="","-",_xlfn.XLOOKUP($D1440,Fund.Meta!$A:$A,Fund.Meta!$E:$E,"-",0,1))</f>
        <v>-</v>
      </c>
      <c r="G1440" s="334"/>
      <c r="H1440" s="303" t="str">
        <f>IF($G1440="","-",_xlfn.XLOOKUP($G1440,Appr.Meta!$A:$A,Appr.Meta!$D:$D,"-",0,1))</f>
        <v>-</v>
      </c>
      <c r="I1440" s="302"/>
      <c r="J1440" s="303" t="str">
        <f>IF($I1440="","-",_xlfn.XLOOKUP($I1440,'CC.Meta'!$A:$A,'CC.Meta'!$D:$D,"-",0,1))</f>
        <v>-</v>
      </c>
      <c r="K1440" s="302"/>
      <c r="L1440" s="146" t="str">
        <f>IF($K1440="","-",_xlfn.XLOOKUP($K1440,Obj.Meta!$A:$A,Obj.Meta!$D:$D,"-",0,1))</f>
        <v>-</v>
      </c>
      <c r="M1440" s="300" t="str">
        <f>IF($K1440="","-",_xlfn.XLOOKUP($K1440,Obj.Meta!$A:$A,Obj.Meta!$F:$F,"-",0,1))</f>
        <v>-</v>
      </c>
      <c r="N1440" s="337" t="str">
        <f t="shared" si="45"/>
        <v>---</v>
      </c>
      <c r="O1440" s="333"/>
      <c r="P1440" s="54"/>
      <c r="Q1440" s="52"/>
      <c r="R1440" s="34"/>
      <c r="S1440" s="53"/>
      <c r="T1440" s="208"/>
      <c r="U1440" s="726"/>
      <c r="V1440" s="206"/>
      <c r="W1440" s="206"/>
      <c r="X1440" s="678"/>
      <c r="Y1440" s="34"/>
      <c r="Z1440" s="610"/>
      <c r="AA1440" s="608"/>
    </row>
    <row r="1441" spans="1:27">
      <c r="A1441" s="145" t="str">
        <f t="shared" si="44"/>
        <v>-</v>
      </c>
      <c r="B1441" s="146" t="str">
        <f>_xlfn.XLOOKUP($A1441,Dept.Meta!$A:$A,Dept.Meta!$F:$F,"-",0,1)</f>
        <v>-</v>
      </c>
      <c r="C1441" s="629" t="str">
        <f>_xlfn.XLOOKUP(_xlfn.CONCAT($G1441,"-",$I1441),Div.Meta!$H:$H,Div.Meta!$C:$C,"-",0,1)</f>
        <v>-</v>
      </c>
      <c r="D1441" s="302"/>
      <c r="E1441" s="146" t="str">
        <f>IF($D1441="","-",_xlfn.XLOOKUP($D1441,Fund.Meta!$A:$A,Fund.Meta!$D:$D,"-",0,1))</f>
        <v>-</v>
      </c>
      <c r="F1441" s="303" t="str">
        <f>IF($D1441="","-",_xlfn.XLOOKUP($D1441,Fund.Meta!$A:$A,Fund.Meta!$E:$E,"-",0,1))</f>
        <v>-</v>
      </c>
      <c r="G1441" s="334"/>
      <c r="H1441" s="303" t="str">
        <f>IF($G1441="","-",_xlfn.XLOOKUP($G1441,Appr.Meta!$A:$A,Appr.Meta!$D:$D,"-",0,1))</f>
        <v>-</v>
      </c>
      <c r="I1441" s="302"/>
      <c r="J1441" s="303" t="str">
        <f>IF($I1441="","-",_xlfn.XLOOKUP($I1441,'CC.Meta'!$A:$A,'CC.Meta'!$D:$D,"-",0,1))</f>
        <v>-</v>
      </c>
      <c r="K1441" s="302"/>
      <c r="L1441" s="146" t="str">
        <f>IF($K1441="","-",_xlfn.XLOOKUP($K1441,Obj.Meta!$A:$A,Obj.Meta!$D:$D,"-",0,1))</f>
        <v>-</v>
      </c>
      <c r="M1441" s="300" t="str">
        <f>IF($K1441="","-",_xlfn.XLOOKUP($K1441,Obj.Meta!$A:$A,Obj.Meta!$F:$F,"-",0,1))</f>
        <v>-</v>
      </c>
      <c r="N1441" s="337" t="str">
        <f t="shared" si="45"/>
        <v>---</v>
      </c>
      <c r="O1441" s="333"/>
      <c r="P1441" s="54"/>
      <c r="Q1441" s="52"/>
      <c r="R1441" s="34"/>
      <c r="S1441" s="53"/>
      <c r="T1441" s="208"/>
      <c r="U1441" s="726"/>
      <c r="V1441" s="206"/>
      <c r="W1441" s="206"/>
      <c r="X1441" s="678"/>
      <c r="Y1441" s="34"/>
      <c r="Z1441" s="610"/>
      <c r="AA1441" s="608"/>
    </row>
    <row r="1442" spans="1:27">
      <c r="A1442" s="145" t="str">
        <f t="shared" si="44"/>
        <v>-</v>
      </c>
      <c r="B1442" s="146" t="str">
        <f>_xlfn.XLOOKUP($A1442,Dept.Meta!$A:$A,Dept.Meta!$F:$F,"-",0,1)</f>
        <v>-</v>
      </c>
      <c r="C1442" s="629" t="str">
        <f>_xlfn.XLOOKUP(_xlfn.CONCAT($G1442,"-",$I1442),Div.Meta!$H:$H,Div.Meta!$C:$C,"-",0,1)</f>
        <v>-</v>
      </c>
      <c r="D1442" s="302"/>
      <c r="E1442" s="146" t="str">
        <f>IF($D1442="","-",_xlfn.XLOOKUP($D1442,Fund.Meta!$A:$A,Fund.Meta!$D:$D,"-",0,1))</f>
        <v>-</v>
      </c>
      <c r="F1442" s="303" t="str">
        <f>IF($D1442="","-",_xlfn.XLOOKUP($D1442,Fund.Meta!$A:$A,Fund.Meta!$E:$E,"-",0,1))</f>
        <v>-</v>
      </c>
      <c r="G1442" s="334"/>
      <c r="H1442" s="303" t="str">
        <f>IF($G1442="","-",_xlfn.XLOOKUP($G1442,Appr.Meta!$A:$A,Appr.Meta!$D:$D,"-",0,1))</f>
        <v>-</v>
      </c>
      <c r="I1442" s="302"/>
      <c r="J1442" s="303" t="str">
        <f>IF($I1442="","-",_xlfn.XLOOKUP($I1442,'CC.Meta'!$A:$A,'CC.Meta'!$D:$D,"-",0,1))</f>
        <v>-</v>
      </c>
      <c r="K1442" s="302"/>
      <c r="L1442" s="146" t="str">
        <f>IF($K1442="","-",_xlfn.XLOOKUP($K1442,Obj.Meta!$A:$A,Obj.Meta!$D:$D,"-",0,1))</f>
        <v>-</v>
      </c>
      <c r="M1442" s="300" t="str">
        <f>IF($K1442="","-",_xlfn.XLOOKUP($K1442,Obj.Meta!$A:$A,Obj.Meta!$F:$F,"-",0,1))</f>
        <v>-</v>
      </c>
      <c r="N1442" s="337" t="str">
        <f t="shared" si="45"/>
        <v>---</v>
      </c>
      <c r="O1442" s="333"/>
      <c r="P1442" s="54"/>
      <c r="Q1442" s="52"/>
      <c r="R1442" s="34"/>
      <c r="S1442" s="53"/>
      <c r="T1442" s="208"/>
      <c r="U1442" s="726"/>
      <c r="V1442" s="206"/>
      <c r="W1442" s="206"/>
      <c r="X1442" s="678"/>
      <c r="Y1442" s="34"/>
      <c r="Z1442" s="610"/>
      <c r="AA1442" s="608"/>
    </row>
    <row r="1443" spans="1:27">
      <c r="A1443" s="145" t="str">
        <f t="shared" si="44"/>
        <v>-</v>
      </c>
      <c r="B1443" s="146" t="str">
        <f>_xlfn.XLOOKUP($A1443,Dept.Meta!$A:$A,Dept.Meta!$F:$F,"-",0,1)</f>
        <v>-</v>
      </c>
      <c r="C1443" s="629" t="str">
        <f>_xlfn.XLOOKUP(_xlfn.CONCAT($G1443,"-",$I1443),Div.Meta!$H:$H,Div.Meta!$C:$C,"-",0,1)</f>
        <v>-</v>
      </c>
      <c r="D1443" s="302"/>
      <c r="E1443" s="146" t="str">
        <f>IF($D1443="","-",_xlfn.XLOOKUP($D1443,Fund.Meta!$A:$A,Fund.Meta!$D:$D,"-",0,1))</f>
        <v>-</v>
      </c>
      <c r="F1443" s="303" t="str">
        <f>IF($D1443="","-",_xlfn.XLOOKUP($D1443,Fund.Meta!$A:$A,Fund.Meta!$E:$E,"-",0,1))</f>
        <v>-</v>
      </c>
      <c r="G1443" s="334"/>
      <c r="H1443" s="303" t="str">
        <f>IF($G1443="","-",_xlfn.XLOOKUP($G1443,Appr.Meta!$A:$A,Appr.Meta!$D:$D,"-",0,1))</f>
        <v>-</v>
      </c>
      <c r="I1443" s="302"/>
      <c r="J1443" s="303" t="str">
        <f>IF($I1443="","-",_xlfn.XLOOKUP($I1443,'CC.Meta'!$A:$A,'CC.Meta'!$D:$D,"-",0,1))</f>
        <v>-</v>
      </c>
      <c r="K1443" s="302"/>
      <c r="L1443" s="146" t="str">
        <f>IF($K1443="","-",_xlfn.XLOOKUP($K1443,Obj.Meta!$A:$A,Obj.Meta!$D:$D,"-",0,1))</f>
        <v>-</v>
      </c>
      <c r="M1443" s="300" t="str">
        <f>IF($K1443="","-",_xlfn.XLOOKUP($K1443,Obj.Meta!$A:$A,Obj.Meta!$F:$F,"-",0,1))</f>
        <v>-</v>
      </c>
      <c r="N1443" s="337" t="str">
        <f t="shared" si="45"/>
        <v>---</v>
      </c>
      <c r="O1443" s="333"/>
      <c r="P1443" s="54"/>
      <c r="Q1443" s="52"/>
      <c r="R1443" s="34"/>
      <c r="S1443" s="53"/>
      <c r="T1443" s="208"/>
      <c r="U1443" s="726"/>
      <c r="V1443" s="206"/>
      <c r="W1443" s="206"/>
      <c r="X1443" s="678"/>
      <c r="Y1443" s="34"/>
      <c r="Z1443" s="610"/>
      <c r="AA1443" s="608"/>
    </row>
    <row r="1444" spans="1:27">
      <c r="A1444" s="145" t="str">
        <f t="shared" si="44"/>
        <v>-</v>
      </c>
      <c r="B1444" s="146" t="str">
        <f>_xlfn.XLOOKUP($A1444,Dept.Meta!$A:$A,Dept.Meta!$F:$F,"-",0,1)</f>
        <v>-</v>
      </c>
      <c r="C1444" s="629" t="str">
        <f>_xlfn.XLOOKUP(_xlfn.CONCAT($G1444,"-",$I1444),Div.Meta!$H:$H,Div.Meta!$C:$C,"-",0,1)</f>
        <v>-</v>
      </c>
      <c r="D1444" s="302"/>
      <c r="E1444" s="146" t="str">
        <f>IF($D1444="","-",_xlfn.XLOOKUP($D1444,Fund.Meta!$A:$A,Fund.Meta!$D:$D,"-",0,1))</f>
        <v>-</v>
      </c>
      <c r="F1444" s="303" t="str">
        <f>IF($D1444="","-",_xlfn.XLOOKUP($D1444,Fund.Meta!$A:$A,Fund.Meta!$E:$E,"-",0,1))</f>
        <v>-</v>
      </c>
      <c r="G1444" s="334"/>
      <c r="H1444" s="303" t="str">
        <f>IF($G1444="","-",_xlfn.XLOOKUP($G1444,Appr.Meta!$A:$A,Appr.Meta!$D:$D,"-",0,1))</f>
        <v>-</v>
      </c>
      <c r="I1444" s="302"/>
      <c r="J1444" s="303" t="str">
        <f>IF($I1444="","-",_xlfn.XLOOKUP($I1444,'CC.Meta'!$A:$A,'CC.Meta'!$D:$D,"-",0,1))</f>
        <v>-</v>
      </c>
      <c r="K1444" s="302"/>
      <c r="L1444" s="146" t="str">
        <f>IF($K1444="","-",_xlfn.XLOOKUP($K1444,Obj.Meta!$A:$A,Obj.Meta!$D:$D,"-",0,1))</f>
        <v>-</v>
      </c>
      <c r="M1444" s="300" t="str">
        <f>IF($K1444="","-",_xlfn.XLOOKUP($K1444,Obj.Meta!$A:$A,Obj.Meta!$F:$F,"-",0,1))</f>
        <v>-</v>
      </c>
      <c r="N1444" s="337" t="str">
        <f t="shared" si="45"/>
        <v>---</v>
      </c>
      <c r="O1444" s="333"/>
      <c r="P1444" s="54"/>
      <c r="Q1444" s="52"/>
      <c r="R1444" s="34"/>
      <c r="S1444" s="53"/>
      <c r="T1444" s="208"/>
      <c r="U1444" s="726"/>
      <c r="V1444" s="206"/>
      <c r="W1444" s="206"/>
      <c r="X1444" s="678"/>
      <c r="Y1444" s="34"/>
      <c r="Z1444" s="610"/>
      <c r="AA1444" s="608"/>
    </row>
    <row r="1445" spans="1:27">
      <c r="A1445" s="145" t="str">
        <f t="shared" si="44"/>
        <v>-</v>
      </c>
      <c r="B1445" s="146" t="str">
        <f>_xlfn.XLOOKUP($A1445,Dept.Meta!$A:$A,Dept.Meta!$F:$F,"-",0,1)</f>
        <v>-</v>
      </c>
      <c r="C1445" s="629" t="str">
        <f>_xlfn.XLOOKUP(_xlfn.CONCAT($G1445,"-",$I1445),Div.Meta!$H:$H,Div.Meta!$C:$C,"-",0,1)</f>
        <v>-</v>
      </c>
      <c r="D1445" s="302"/>
      <c r="E1445" s="146" t="str">
        <f>IF($D1445="","-",_xlfn.XLOOKUP($D1445,Fund.Meta!$A:$A,Fund.Meta!$D:$D,"-",0,1))</f>
        <v>-</v>
      </c>
      <c r="F1445" s="303" t="str">
        <f>IF($D1445="","-",_xlfn.XLOOKUP($D1445,Fund.Meta!$A:$A,Fund.Meta!$E:$E,"-",0,1))</f>
        <v>-</v>
      </c>
      <c r="G1445" s="334"/>
      <c r="H1445" s="303" t="str">
        <f>IF($G1445="","-",_xlfn.XLOOKUP($G1445,Appr.Meta!$A:$A,Appr.Meta!$D:$D,"-",0,1))</f>
        <v>-</v>
      </c>
      <c r="I1445" s="302"/>
      <c r="J1445" s="303" t="str">
        <f>IF($I1445="","-",_xlfn.XLOOKUP($I1445,'CC.Meta'!$A:$A,'CC.Meta'!$D:$D,"-",0,1))</f>
        <v>-</v>
      </c>
      <c r="K1445" s="302"/>
      <c r="L1445" s="146" t="str">
        <f>IF($K1445="","-",_xlfn.XLOOKUP($K1445,Obj.Meta!$A:$A,Obj.Meta!$D:$D,"-",0,1))</f>
        <v>-</v>
      </c>
      <c r="M1445" s="300" t="str">
        <f>IF($K1445="","-",_xlfn.XLOOKUP($K1445,Obj.Meta!$A:$A,Obj.Meta!$F:$F,"-",0,1))</f>
        <v>-</v>
      </c>
      <c r="N1445" s="337" t="str">
        <f t="shared" si="45"/>
        <v>---</v>
      </c>
      <c r="O1445" s="333"/>
      <c r="P1445" s="54"/>
      <c r="Q1445" s="52"/>
      <c r="R1445" s="34"/>
      <c r="S1445" s="53"/>
      <c r="T1445" s="208"/>
      <c r="U1445" s="726"/>
      <c r="V1445" s="206"/>
      <c r="W1445" s="206"/>
      <c r="X1445" s="678"/>
      <c r="Y1445" s="34"/>
      <c r="Z1445" s="610"/>
      <c r="AA1445" s="608"/>
    </row>
    <row r="1446" spans="1:27">
      <c r="A1446" s="145" t="str">
        <f t="shared" si="44"/>
        <v>-</v>
      </c>
      <c r="B1446" s="146" t="str">
        <f>_xlfn.XLOOKUP($A1446,Dept.Meta!$A:$A,Dept.Meta!$F:$F,"-",0,1)</f>
        <v>-</v>
      </c>
      <c r="C1446" s="629" t="str">
        <f>_xlfn.XLOOKUP(_xlfn.CONCAT($G1446,"-",$I1446),Div.Meta!$H:$H,Div.Meta!$C:$C,"-",0,1)</f>
        <v>-</v>
      </c>
      <c r="D1446" s="302"/>
      <c r="E1446" s="146" t="str">
        <f>IF($D1446="","-",_xlfn.XLOOKUP($D1446,Fund.Meta!$A:$A,Fund.Meta!$D:$D,"-",0,1))</f>
        <v>-</v>
      </c>
      <c r="F1446" s="303" t="str">
        <f>IF($D1446="","-",_xlfn.XLOOKUP($D1446,Fund.Meta!$A:$A,Fund.Meta!$E:$E,"-",0,1))</f>
        <v>-</v>
      </c>
      <c r="G1446" s="334"/>
      <c r="H1446" s="303" t="str">
        <f>IF($G1446="","-",_xlfn.XLOOKUP($G1446,Appr.Meta!$A:$A,Appr.Meta!$D:$D,"-",0,1))</f>
        <v>-</v>
      </c>
      <c r="I1446" s="302"/>
      <c r="J1446" s="303" t="str">
        <f>IF($I1446="","-",_xlfn.XLOOKUP($I1446,'CC.Meta'!$A:$A,'CC.Meta'!$D:$D,"-",0,1))</f>
        <v>-</v>
      </c>
      <c r="K1446" s="302"/>
      <c r="L1446" s="146" t="str">
        <f>IF($K1446="","-",_xlfn.XLOOKUP($K1446,Obj.Meta!$A:$A,Obj.Meta!$D:$D,"-",0,1))</f>
        <v>-</v>
      </c>
      <c r="M1446" s="300" t="str">
        <f>IF($K1446="","-",_xlfn.XLOOKUP($K1446,Obj.Meta!$A:$A,Obj.Meta!$F:$F,"-",0,1))</f>
        <v>-</v>
      </c>
      <c r="N1446" s="337" t="str">
        <f t="shared" si="45"/>
        <v>---</v>
      </c>
      <c r="O1446" s="333"/>
      <c r="P1446" s="54"/>
      <c r="Q1446" s="52"/>
      <c r="R1446" s="34"/>
      <c r="S1446" s="53"/>
      <c r="T1446" s="208"/>
      <c r="U1446" s="726"/>
      <c r="V1446" s="206"/>
      <c r="W1446" s="206"/>
      <c r="X1446" s="678"/>
      <c r="Y1446" s="34"/>
      <c r="Z1446" s="610"/>
      <c r="AA1446" s="608"/>
    </row>
    <row r="1447" spans="1:27">
      <c r="A1447" s="145" t="str">
        <f t="shared" si="44"/>
        <v>-</v>
      </c>
      <c r="B1447" s="146" t="str">
        <f>_xlfn.XLOOKUP($A1447,Dept.Meta!$A:$A,Dept.Meta!$F:$F,"-",0,1)</f>
        <v>-</v>
      </c>
      <c r="C1447" s="629" t="str">
        <f>_xlfn.XLOOKUP(_xlfn.CONCAT($G1447,"-",$I1447),Div.Meta!$H:$H,Div.Meta!$C:$C,"-",0,1)</f>
        <v>-</v>
      </c>
      <c r="D1447" s="302"/>
      <c r="E1447" s="146" t="str">
        <f>IF($D1447="","-",_xlfn.XLOOKUP($D1447,Fund.Meta!$A:$A,Fund.Meta!$D:$D,"-",0,1))</f>
        <v>-</v>
      </c>
      <c r="F1447" s="303" t="str">
        <f>IF($D1447="","-",_xlfn.XLOOKUP($D1447,Fund.Meta!$A:$A,Fund.Meta!$E:$E,"-",0,1))</f>
        <v>-</v>
      </c>
      <c r="G1447" s="334"/>
      <c r="H1447" s="303" t="str">
        <f>IF($G1447="","-",_xlfn.XLOOKUP($G1447,Appr.Meta!$A:$A,Appr.Meta!$D:$D,"-",0,1))</f>
        <v>-</v>
      </c>
      <c r="I1447" s="302"/>
      <c r="J1447" s="303" t="str">
        <f>IF($I1447="","-",_xlfn.XLOOKUP($I1447,'CC.Meta'!$A:$A,'CC.Meta'!$D:$D,"-",0,1))</f>
        <v>-</v>
      </c>
      <c r="K1447" s="302"/>
      <c r="L1447" s="146" t="str">
        <f>IF($K1447="","-",_xlfn.XLOOKUP($K1447,Obj.Meta!$A:$A,Obj.Meta!$D:$D,"-",0,1))</f>
        <v>-</v>
      </c>
      <c r="M1447" s="300" t="str">
        <f>IF($K1447="","-",_xlfn.XLOOKUP($K1447,Obj.Meta!$A:$A,Obj.Meta!$F:$F,"-",0,1))</f>
        <v>-</v>
      </c>
      <c r="N1447" s="337" t="str">
        <f t="shared" si="45"/>
        <v>---</v>
      </c>
      <c r="O1447" s="333"/>
      <c r="P1447" s="54"/>
      <c r="Q1447" s="52"/>
      <c r="R1447" s="34"/>
      <c r="S1447" s="53"/>
      <c r="T1447" s="208"/>
      <c r="U1447" s="726"/>
      <c r="V1447" s="206"/>
      <c r="W1447" s="206"/>
      <c r="X1447" s="678"/>
      <c r="Y1447" s="34"/>
      <c r="Z1447" s="610"/>
      <c r="AA1447" s="608"/>
    </row>
    <row r="1448" spans="1:27">
      <c r="A1448" s="145" t="str">
        <f t="shared" si="44"/>
        <v>-</v>
      </c>
      <c r="B1448" s="146" t="str">
        <f>_xlfn.XLOOKUP($A1448,Dept.Meta!$A:$A,Dept.Meta!$F:$F,"-",0,1)</f>
        <v>-</v>
      </c>
      <c r="C1448" s="629" t="str">
        <f>_xlfn.XLOOKUP(_xlfn.CONCAT($G1448,"-",$I1448),Div.Meta!$H:$H,Div.Meta!$C:$C,"-",0,1)</f>
        <v>-</v>
      </c>
      <c r="D1448" s="302"/>
      <c r="E1448" s="146" t="str">
        <f>IF($D1448="","-",_xlfn.XLOOKUP($D1448,Fund.Meta!$A:$A,Fund.Meta!$D:$D,"-",0,1))</f>
        <v>-</v>
      </c>
      <c r="F1448" s="303" t="str">
        <f>IF($D1448="","-",_xlfn.XLOOKUP($D1448,Fund.Meta!$A:$A,Fund.Meta!$E:$E,"-",0,1))</f>
        <v>-</v>
      </c>
      <c r="G1448" s="334"/>
      <c r="H1448" s="303" t="str">
        <f>IF($G1448="","-",_xlfn.XLOOKUP($G1448,Appr.Meta!$A:$A,Appr.Meta!$D:$D,"-",0,1))</f>
        <v>-</v>
      </c>
      <c r="I1448" s="302"/>
      <c r="J1448" s="303" t="str">
        <f>IF($I1448="","-",_xlfn.XLOOKUP($I1448,'CC.Meta'!$A:$A,'CC.Meta'!$D:$D,"-",0,1))</f>
        <v>-</v>
      </c>
      <c r="K1448" s="302"/>
      <c r="L1448" s="146" t="str">
        <f>IF($K1448="","-",_xlfn.XLOOKUP($K1448,Obj.Meta!$A:$A,Obj.Meta!$D:$D,"-",0,1))</f>
        <v>-</v>
      </c>
      <c r="M1448" s="300" t="str">
        <f>IF($K1448="","-",_xlfn.XLOOKUP($K1448,Obj.Meta!$A:$A,Obj.Meta!$F:$F,"-",0,1))</f>
        <v>-</v>
      </c>
      <c r="N1448" s="337" t="str">
        <f t="shared" si="45"/>
        <v>---</v>
      </c>
      <c r="O1448" s="333"/>
      <c r="P1448" s="54"/>
      <c r="Q1448" s="52"/>
      <c r="R1448" s="34"/>
      <c r="S1448" s="53"/>
      <c r="T1448" s="208"/>
      <c r="U1448" s="726"/>
      <c r="V1448" s="206"/>
      <c r="W1448" s="206"/>
      <c r="X1448" s="678"/>
      <c r="Y1448" s="34"/>
      <c r="Z1448" s="610"/>
      <c r="AA1448" s="608"/>
    </row>
    <row r="1449" spans="1:27">
      <c r="A1449" s="145" t="str">
        <f t="shared" si="44"/>
        <v>-</v>
      </c>
      <c r="B1449" s="146" t="str">
        <f>_xlfn.XLOOKUP($A1449,Dept.Meta!$A:$A,Dept.Meta!$F:$F,"-",0,1)</f>
        <v>-</v>
      </c>
      <c r="C1449" s="629" t="str">
        <f>_xlfn.XLOOKUP(_xlfn.CONCAT($G1449,"-",$I1449),Div.Meta!$H:$H,Div.Meta!$C:$C,"-",0,1)</f>
        <v>-</v>
      </c>
      <c r="D1449" s="302"/>
      <c r="E1449" s="146" t="str">
        <f>IF($D1449="","-",_xlfn.XLOOKUP($D1449,Fund.Meta!$A:$A,Fund.Meta!$D:$D,"-",0,1))</f>
        <v>-</v>
      </c>
      <c r="F1449" s="303" t="str">
        <f>IF($D1449="","-",_xlfn.XLOOKUP($D1449,Fund.Meta!$A:$A,Fund.Meta!$E:$E,"-",0,1))</f>
        <v>-</v>
      </c>
      <c r="G1449" s="334"/>
      <c r="H1449" s="303" t="str">
        <f>IF($G1449="","-",_xlfn.XLOOKUP($G1449,Appr.Meta!$A:$A,Appr.Meta!$D:$D,"-",0,1))</f>
        <v>-</v>
      </c>
      <c r="I1449" s="302"/>
      <c r="J1449" s="303" t="str">
        <f>IF($I1449="","-",_xlfn.XLOOKUP($I1449,'CC.Meta'!$A:$A,'CC.Meta'!$D:$D,"-",0,1))</f>
        <v>-</v>
      </c>
      <c r="K1449" s="302"/>
      <c r="L1449" s="146" t="str">
        <f>IF($K1449="","-",_xlfn.XLOOKUP($K1449,Obj.Meta!$A:$A,Obj.Meta!$D:$D,"-",0,1))</f>
        <v>-</v>
      </c>
      <c r="M1449" s="300" t="str">
        <f>IF($K1449="","-",_xlfn.XLOOKUP($K1449,Obj.Meta!$A:$A,Obj.Meta!$F:$F,"-",0,1))</f>
        <v>-</v>
      </c>
      <c r="N1449" s="337" t="str">
        <f t="shared" si="45"/>
        <v>---</v>
      </c>
      <c r="O1449" s="333"/>
      <c r="P1449" s="54"/>
      <c r="Q1449" s="52"/>
      <c r="R1449" s="34"/>
      <c r="S1449" s="53"/>
      <c r="T1449" s="208"/>
      <c r="U1449" s="726"/>
      <c r="V1449" s="206"/>
      <c r="W1449" s="206"/>
      <c r="X1449" s="678"/>
      <c r="Y1449" s="34"/>
      <c r="Z1449" s="610"/>
      <c r="AA1449" s="608"/>
    </row>
    <row r="1450" spans="1:27">
      <c r="A1450" s="145" t="str">
        <f t="shared" si="44"/>
        <v>-</v>
      </c>
      <c r="B1450" s="146" t="str">
        <f>_xlfn.XLOOKUP($A1450,Dept.Meta!$A:$A,Dept.Meta!$F:$F,"-",0,1)</f>
        <v>-</v>
      </c>
      <c r="C1450" s="629" t="str">
        <f>_xlfn.XLOOKUP(_xlfn.CONCAT($G1450,"-",$I1450),Div.Meta!$H:$H,Div.Meta!$C:$C,"-",0,1)</f>
        <v>-</v>
      </c>
      <c r="D1450" s="302"/>
      <c r="E1450" s="146" t="str">
        <f>IF($D1450="","-",_xlfn.XLOOKUP($D1450,Fund.Meta!$A:$A,Fund.Meta!$D:$D,"-",0,1))</f>
        <v>-</v>
      </c>
      <c r="F1450" s="303" t="str">
        <f>IF($D1450="","-",_xlfn.XLOOKUP($D1450,Fund.Meta!$A:$A,Fund.Meta!$E:$E,"-",0,1))</f>
        <v>-</v>
      </c>
      <c r="G1450" s="334"/>
      <c r="H1450" s="303" t="str">
        <f>IF($G1450="","-",_xlfn.XLOOKUP($G1450,Appr.Meta!$A:$A,Appr.Meta!$D:$D,"-",0,1))</f>
        <v>-</v>
      </c>
      <c r="I1450" s="302"/>
      <c r="J1450" s="303" t="str">
        <f>IF($I1450="","-",_xlfn.XLOOKUP($I1450,'CC.Meta'!$A:$A,'CC.Meta'!$D:$D,"-",0,1))</f>
        <v>-</v>
      </c>
      <c r="K1450" s="302"/>
      <c r="L1450" s="146" t="str">
        <f>IF($K1450="","-",_xlfn.XLOOKUP($K1450,Obj.Meta!$A:$A,Obj.Meta!$D:$D,"-",0,1))</f>
        <v>-</v>
      </c>
      <c r="M1450" s="300" t="str">
        <f>IF($K1450="","-",_xlfn.XLOOKUP($K1450,Obj.Meta!$A:$A,Obj.Meta!$F:$F,"-",0,1))</f>
        <v>-</v>
      </c>
      <c r="N1450" s="337" t="str">
        <f t="shared" si="45"/>
        <v>---</v>
      </c>
      <c r="O1450" s="333"/>
      <c r="P1450" s="54"/>
      <c r="Q1450" s="52"/>
      <c r="R1450" s="34"/>
      <c r="S1450" s="53"/>
      <c r="T1450" s="208"/>
      <c r="U1450" s="726"/>
      <c r="V1450" s="206"/>
      <c r="W1450" s="206"/>
      <c r="X1450" s="678"/>
      <c r="Y1450" s="34"/>
      <c r="Z1450" s="610"/>
      <c r="AA1450" s="608"/>
    </row>
    <row r="1451" spans="1:27">
      <c r="A1451" s="145" t="str">
        <f t="shared" si="44"/>
        <v>-</v>
      </c>
      <c r="B1451" s="146" t="str">
        <f>_xlfn.XLOOKUP($A1451,Dept.Meta!$A:$A,Dept.Meta!$F:$F,"-",0,1)</f>
        <v>-</v>
      </c>
      <c r="C1451" s="629" t="str">
        <f>_xlfn.XLOOKUP(_xlfn.CONCAT($G1451,"-",$I1451),Div.Meta!$H:$H,Div.Meta!$C:$C,"-",0,1)</f>
        <v>-</v>
      </c>
      <c r="D1451" s="302"/>
      <c r="E1451" s="146" t="str">
        <f>IF($D1451="","-",_xlfn.XLOOKUP($D1451,Fund.Meta!$A:$A,Fund.Meta!$D:$D,"-",0,1))</f>
        <v>-</v>
      </c>
      <c r="F1451" s="303" t="str">
        <f>IF($D1451="","-",_xlfn.XLOOKUP($D1451,Fund.Meta!$A:$A,Fund.Meta!$E:$E,"-",0,1))</f>
        <v>-</v>
      </c>
      <c r="G1451" s="334"/>
      <c r="H1451" s="303" t="str">
        <f>IF($G1451="","-",_xlfn.XLOOKUP($G1451,Appr.Meta!$A:$A,Appr.Meta!$D:$D,"-",0,1))</f>
        <v>-</v>
      </c>
      <c r="I1451" s="302"/>
      <c r="J1451" s="303" t="str">
        <f>IF($I1451="","-",_xlfn.XLOOKUP($I1451,'CC.Meta'!$A:$A,'CC.Meta'!$D:$D,"-",0,1))</f>
        <v>-</v>
      </c>
      <c r="K1451" s="302"/>
      <c r="L1451" s="146" t="str">
        <f>IF($K1451="","-",_xlfn.XLOOKUP($K1451,Obj.Meta!$A:$A,Obj.Meta!$D:$D,"-",0,1))</f>
        <v>-</v>
      </c>
      <c r="M1451" s="300" t="str">
        <f>IF($K1451="","-",_xlfn.XLOOKUP($K1451,Obj.Meta!$A:$A,Obj.Meta!$F:$F,"-",0,1))</f>
        <v>-</v>
      </c>
      <c r="N1451" s="337" t="str">
        <f t="shared" si="45"/>
        <v>---</v>
      </c>
      <c r="O1451" s="333"/>
      <c r="P1451" s="54"/>
      <c r="Q1451" s="52"/>
      <c r="R1451" s="34"/>
      <c r="S1451" s="53"/>
      <c r="T1451" s="208"/>
      <c r="U1451" s="726"/>
      <c r="V1451" s="206"/>
      <c r="W1451" s="206"/>
      <c r="X1451" s="678"/>
      <c r="Y1451" s="34"/>
      <c r="Z1451" s="610"/>
      <c r="AA1451" s="608"/>
    </row>
    <row r="1452" spans="1:27">
      <c r="A1452" s="145" t="str">
        <f t="shared" si="44"/>
        <v>-</v>
      </c>
      <c r="B1452" s="146" t="str">
        <f>_xlfn.XLOOKUP($A1452,Dept.Meta!$A:$A,Dept.Meta!$F:$F,"-",0,1)</f>
        <v>-</v>
      </c>
      <c r="C1452" s="629" t="str">
        <f>_xlfn.XLOOKUP(_xlfn.CONCAT($G1452,"-",$I1452),Div.Meta!$H:$H,Div.Meta!$C:$C,"-",0,1)</f>
        <v>-</v>
      </c>
      <c r="D1452" s="302"/>
      <c r="E1452" s="146" t="str">
        <f>IF($D1452="","-",_xlfn.XLOOKUP($D1452,Fund.Meta!$A:$A,Fund.Meta!$D:$D,"-",0,1))</f>
        <v>-</v>
      </c>
      <c r="F1452" s="303" t="str">
        <f>IF($D1452="","-",_xlfn.XLOOKUP($D1452,Fund.Meta!$A:$A,Fund.Meta!$E:$E,"-",0,1))</f>
        <v>-</v>
      </c>
      <c r="G1452" s="334"/>
      <c r="H1452" s="303" t="str">
        <f>IF($G1452="","-",_xlfn.XLOOKUP($G1452,Appr.Meta!$A:$A,Appr.Meta!$D:$D,"-",0,1))</f>
        <v>-</v>
      </c>
      <c r="I1452" s="302"/>
      <c r="J1452" s="303" t="str">
        <f>IF($I1452="","-",_xlfn.XLOOKUP($I1452,'CC.Meta'!$A:$A,'CC.Meta'!$D:$D,"-",0,1))</f>
        <v>-</v>
      </c>
      <c r="K1452" s="302"/>
      <c r="L1452" s="146" t="str">
        <f>IF($K1452="","-",_xlfn.XLOOKUP($K1452,Obj.Meta!$A:$A,Obj.Meta!$D:$D,"-",0,1))</f>
        <v>-</v>
      </c>
      <c r="M1452" s="300" t="str">
        <f>IF($K1452="","-",_xlfn.XLOOKUP($K1452,Obj.Meta!$A:$A,Obj.Meta!$F:$F,"-",0,1))</f>
        <v>-</v>
      </c>
      <c r="N1452" s="337" t="str">
        <f t="shared" si="45"/>
        <v>---</v>
      </c>
      <c r="O1452" s="333"/>
      <c r="P1452" s="54"/>
      <c r="Q1452" s="52"/>
      <c r="R1452" s="34"/>
      <c r="S1452" s="53"/>
      <c r="T1452" s="208"/>
      <c r="U1452" s="726"/>
      <c r="V1452" s="206"/>
      <c r="W1452" s="206"/>
      <c r="X1452" s="678"/>
      <c r="Y1452" s="34"/>
      <c r="Z1452" s="610"/>
      <c r="AA1452" s="608"/>
    </row>
    <row r="1453" spans="1:27">
      <c r="A1453" s="145" t="str">
        <f t="shared" si="44"/>
        <v>-</v>
      </c>
      <c r="B1453" s="146" t="str">
        <f>_xlfn.XLOOKUP($A1453,Dept.Meta!$A:$A,Dept.Meta!$F:$F,"-",0,1)</f>
        <v>-</v>
      </c>
      <c r="C1453" s="629" t="str">
        <f>_xlfn.XLOOKUP(_xlfn.CONCAT($G1453,"-",$I1453),Div.Meta!$H:$H,Div.Meta!$C:$C,"-",0,1)</f>
        <v>-</v>
      </c>
      <c r="D1453" s="302"/>
      <c r="E1453" s="146" t="str">
        <f>IF($D1453="","-",_xlfn.XLOOKUP($D1453,Fund.Meta!$A:$A,Fund.Meta!$D:$D,"-",0,1))</f>
        <v>-</v>
      </c>
      <c r="F1453" s="303" t="str">
        <f>IF($D1453="","-",_xlfn.XLOOKUP($D1453,Fund.Meta!$A:$A,Fund.Meta!$E:$E,"-",0,1))</f>
        <v>-</v>
      </c>
      <c r="G1453" s="334"/>
      <c r="H1453" s="303" t="str">
        <f>IF($G1453="","-",_xlfn.XLOOKUP($G1453,Appr.Meta!$A:$A,Appr.Meta!$D:$D,"-",0,1))</f>
        <v>-</v>
      </c>
      <c r="I1453" s="302"/>
      <c r="J1453" s="303" t="str">
        <f>IF($I1453="","-",_xlfn.XLOOKUP($I1453,'CC.Meta'!$A:$A,'CC.Meta'!$D:$D,"-",0,1))</f>
        <v>-</v>
      </c>
      <c r="K1453" s="302"/>
      <c r="L1453" s="146" t="str">
        <f>IF($K1453="","-",_xlfn.XLOOKUP($K1453,Obj.Meta!$A:$A,Obj.Meta!$D:$D,"-",0,1))</f>
        <v>-</v>
      </c>
      <c r="M1453" s="300" t="str">
        <f>IF($K1453="","-",_xlfn.XLOOKUP($K1453,Obj.Meta!$A:$A,Obj.Meta!$F:$F,"-",0,1))</f>
        <v>-</v>
      </c>
      <c r="N1453" s="337" t="str">
        <f t="shared" si="45"/>
        <v>---</v>
      </c>
      <c r="O1453" s="333"/>
      <c r="P1453" s="54"/>
      <c r="Q1453" s="52"/>
      <c r="R1453" s="34"/>
      <c r="S1453" s="53"/>
      <c r="T1453" s="208"/>
      <c r="U1453" s="726"/>
      <c r="V1453" s="206"/>
      <c r="W1453" s="206"/>
      <c r="X1453" s="678"/>
      <c r="Y1453" s="34"/>
      <c r="Z1453" s="610"/>
      <c r="AA1453" s="608"/>
    </row>
    <row r="1454" spans="1:27">
      <c r="A1454" s="145" t="str">
        <f t="shared" si="44"/>
        <v>-</v>
      </c>
      <c r="B1454" s="146" t="str">
        <f>_xlfn.XLOOKUP($A1454,Dept.Meta!$A:$A,Dept.Meta!$F:$F,"-",0,1)</f>
        <v>-</v>
      </c>
      <c r="C1454" s="629" t="str">
        <f>_xlfn.XLOOKUP(_xlfn.CONCAT($G1454,"-",$I1454),Div.Meta!$H:$H,Div.Meta!$C:$C,"-",0,1)</f>
        <v>-</v>
      </c>
      <c r="D1454" s="302"/>
      <c r="E1454" s="146" t="str">
        <f>IF($D1454="","-",_xlfn.XLOOKUP($D1454,Fund.Meta!$A:$A,Fund.Meta!$D:$D,"-",0,1))</f>
        <v>-</v>
      </c>
      <c r="F1454" s="303" t="str">
        <f>IF($D1454="","-",_xlfn.XLOOKUP($D1454,Fund.Meta!$A:$A,Fund.Meta!$E:$E,"-",0,1))</f>
        <v>-</v>
      </c>
      <c r="G1454" s="334"/>
      <c r="H1454" s="303" t="str">
        <f>IF($G1454="","-",_xlfn.XLOOKUP($G1454,Appr.Meta!$A:$A,Appr.Meta!$D:$D,"-",0,1))</f>
        <v>-</v>
      </c>
      <c r="I1454" s="302"/>
      <c r="J1454" s="303" t="str">
        <f>IF($I1454="","-",_xlfn.XLOOKUP($I1454,'CC.Meta'!$A:$A,'CC.Meta'!$D:$D,"-",0,1))</f>
        <v>-</v>
      </c>
      <c r="K1454" s="302"/>
      <c r="L1454" s="146" t="str">
        <f>IF($K1454="","-",_xlfn.XLOOKUP($K1454,Obj.Meta!$A:$A,Obj.Meta!$D:$D,"-",0,1))</f>
        <v>-</v>
      </c>
      <c r="M1454" s="300" t="str">
        <f>IF($K1454="","-",_xlfn.XLOOKUP($K1454,Obj.Meta!$A:$A,Obj.Meta!$F:$F,"-",0,1))</f>
        <v>-</v>
      </c>
      <c r="N1454" s="337" t="str">
        <f t="shared" si="45"/>
        <v>---</v>
      </c>
      <c r="O1454" s="333"/>
      <c r="P1454" s="54"/>
      <c r="Q1454" s="52"/>
      <c r="R1454" s="34"/>
      <c r="S1454" s="53"/>
      <c r="T1454" s="208"/>
      <c r="U1454" s="726"/>
      <c r="V1454" s="206"/>
      <c r="W1454" s="206"/>
      <c r="X1454" s="678"/>
      <c r="Y1454" s="34"/>
      <c r="Z1454" s="610"/>
      <c r="AA1454" s="608"/>
    </row>
    <row r="1455" spans="1:27">
      <c r="A1455" s="145" t="str">
        <f t="shared" si="44"/>
        <v>-</v>
      </c>
      <c r="B1455" s="146" t="str">
        <f>_xlfn.XLOOKUP($A1455,Dept.Meta!$A:$A,Dept.Meta!$F:$F,"-",0,1)</f>
        <v>-</v>
      </c>
      <c r="C1455" s="629" t="str">
        <f>_xlfn.XLOOKUP(_xlfn.CONCAT($G1455,"-",$I1455),Div.Meta!$H:$H,Div.Meta!$C:$C,"-",0,1)</f>
        <v>-</v>
      </c>
      <c r="D1455" s="302"/>
      <c r="E1455" s="146" t="str">
        <f>IF($D1455="","-",_xlfn.XLOOKUP($D1455,Fund.Meta!$A:$A,Fund.Meta!$D:$D,"-",0,1))</f>
        <v>-</v>
      </c>
      <c r="F1455" s="303" t="str">
        <f>IF($D1455="","-",_xlfn.XLOOKUP($D1455,Fund.Meta!$A:$A,Fund.Meta!$E:$E,"-",0,1))</f>
        <v>-</v>
      </c>
      <c r="G1455" s="334"/>
      <c r="H1455" s="303" t="str">
        <f>IF($G1455="","-",_xlfn.XLOOKUP($G1455,Appr.Meta!$A:$A,Appr.Meta!$D:$D,"-",0,1))</f>
        <v>-</v>
      </c>
      <c r="I1455" s="302"/>
      <c r="J1455" s="303" t="str">
        <f>IF($I1455="","-",_xlfn.XLOOKUP($I1455,'CC.Meta'!$A:$A,'CC.Meta'!$D:$D,"-",0,1))</f>
        <v>-</v>
      </c>
      <c r="K1455" s="302"/>
      <c r="L1455" s="146" t="str">
        <f>IF($K1455="","-",_xlfn.XLOOKUP($K1455,Obj.Meta!$A:$A,Obj.Meta!$D:$D,"-",0,1))</f>
        <v>-</v>
      </c>
      <c r="M1455" s="300" t="str">
        <f>IF($K1455="","-",_xlfn.XLOOKUP($K1455,Obj.Meta!$A:$A,Obj.Meta!$F:$F,"-",0,1))</f>
        <v>-</v>
      </c>
      <c r="N1455" s="337" t="str">
        <f t="shared" si="45"/>
        <v>---</v>
      </c>
      <c r="O1455" s="333"/>
      <c r="P1455" s="54"/>
      <c r="Q1455" s="52"/>
      <c r="R1455" s="34"/>
      <c r="S1455" s="53"/>
      <c r="T1455" s="208"/>
      <c r="U1455" s="726"/>
      <c r="V1455" s="206"/>
      <c r="W1455" s="206"/>
      <c r="X1455" s="678"/>
      <c r="Y1455" s="34"/>
      <c r="Z1455" s="610"/>
      <c r="AA1455" s="608"/>
    </row>
    <row r="1456" spans="1:27">
      <c r="A1456" s="145" t="str">
        <f t="shared" si="44"/>
        <v>-</v>
      </c>
      <c r="B1456" s="146" t="str">
        <f>_xlfn.XLOOKUP($A1456,Dept.Meta!$A:$A,Dept.Meta!$F:$F,"-",0,1)</f>
        <v>-</v>
      </c>
      <c r="C1456" s="629" t="str">
        <f>_xlfn.XLOOKUP(_xlfn.CONCAT($G1456,"-",$I1456),Div.Meta!$H:$H,Div.Meta!$C:$C,"-",0,1)</f>
        <v>-</v>
      </c>
      <c r="D1456" s="302"/>
      <c r="E1456" s="146" t="str">
        <f>IF($D1456="","-",_xlfn.XLOOKUP($D1456,Fund.Meta!$A:$A,Fund.Meta!$D:$D,"-",0,1))</f>
        <v>-</v>
      </c>
      <c r="F1456" s="303" t="str">
        <f>IF($D1456="","-",_xlfn.XLOOKUP($D1456,Fund.Meta!$A:$A,Fund.Meta!$E:$E,"-",0,1))</f>
        <v>-</v>
      </c>
      <c r="G1456" s="334"/>
      <c r="H1456" s="303" t="str">
        <f>IF($G1456="","-",_xlfn.XLOOKUP($G1456,Appr.Meta!$A:$A,Appr.Meta!$D:$D,"-",0,1))</f>
        <v>-</v>
      </c>
      <c r="I1456" s="302"/>
      <c r="J1456" s="303" t="str">
        <f>IF($I1456="","-",_xlfn.XLOOKUP($I1456,'CC.Meta'!$A:$A,'CC.Meta'!$D:$D,"-",0,1))</f>
        <v>-</v>
      </c>
      <c r="K1456" s="302"/>
      <c r="L1456" s="146" t="str">
        <f>IF($K1456="","-",_xlfn.XLOOKUP($K1456,Obj.Meta!$A:$A,Obj.Meta!$D:$D,"-",0,1))</f>
        <v>-</v>
      </c>
      <c r="M1456" s="300" t="str">
        <f>IF($K1456="","-",_xlfn.XLOOKUP($K1456,Obj.Meta!$A:$A,Obj.Meta!$F:$F,"-",0,1))</f>
        <v>-</v>
      </c>
      <c r="N1456" s="337" t="str">
        <f t="shared" si="45"/>
        <v>---</v>
      </c>
      <c r="O1456" s="333"/>
      <c r="P1456" s="54"/>
      <c r="Q1456" s="52"/>
      <c r="R1456" s="34"/>
      <c r="S1456" s="53"/>
      <c r="T1456" s="208"/>
      <c r="U1456" s="726"/>
      <c r="V1456" s="206"/>
      <c r="W1456" s="206"/>
      <c r="X1456" s="678"/>
      <c r="Y1456" s="34"/>
      <c r="Z1456" s="610"/>
      <c r="AA1456" s="608"/>
    </row>
    <row r="1457" spans="1:27">
      <c r="A1457" s="145" t="str">
        <f t="shared" si="44"/>
        <v>-</v>
      </c>
      <c r="B1457" s="146" t="str">
        <f>_xlfn.XLOOKUP($A1457,Dept.Meta!$A:$A,Dept.Meta!$F:$F,"-",0,1)</f>
        <v>-</v>
      </c>
      <c r="C1457" s="629" t="str">
        <f>_xlfn.XLOOKUP(_xlfn.CONCAT($G1457,"-",$I1457),Div.Meta!$H:$H,Div.Meta!$C:$C,"-",0,1)</f>
        <v>-</v>
      </c>
      <c r="D1457" s="302"/>
      <c r="E1457" s="146" t="str">
        <f>IF($D1457="","-",_xlfn.XLOOKUP($D1457,Fund.Meta!$A:$A,Fund.Meta!$D:$D,"-",0,1))</f>
        <v>-</v>
      </c>
      <c r="F1457" s="303" t="str">
        <f>IF($D1457="","-",_xlfn.XLOOKUP($D1457,Fund.Meta!$A:$A,Fund.Meta!$E:$E,"-",0,1))</f>
        <v>-</v>
      </c>
      <c r="G1457" s="334"/>
      <c r="H1457" s="303" t="str">
        <f>IF($G1457="","-",_xlfn.XLOOKUP($G1457,Appr.Meta!$A:$A,Appr.Meta!$D:$D,"-",0,1))</f>
        <v>-</v>
      </c>
      <c r="I1457" s="302"/>
      <c r="J1457" s="303" t="str">
        <f>IF($I1457="","-",_xlfn.XLOOKUP($I1457,'CC.Meta'!$A:$A,'CC.Meta'!$D:$D,"-",0,1))</f>
        <v>-</v>
      </c>
      <c r="K1457" s="302"/>
      <c r="L1457" s="146" t="str">
        <f>IF($K1457="","-",_xlfn.XLOOKUP($K1457,Obj.Meta!$A:$A,Obj.Meta!$D:$D,"-",0,1))</f>
        <v>-</v>
      </c>
      <c r="M1457" s="300" t="str">
        <f>IF($K1457="","-",_xlfn.XLOOKUP($K1457,Obj.Meta!$A:$A,Obj.Meta!$F:$F,"-",0,1))</f>
        <v>-</v>
      </c>
      <c r="N1457" s="337" t="str">
        <f t="shared" si="45"/>
        <v>---</v>
      </c>
      <c r="O1457" s="333"/>
      <c r="P1457" s="54"/>
      <c r="Q1457" s="52"/>
      <c r="R1457" s="34"/>
      <c r="S1457" s="53"/>
      <c r="T1457" s="208"/>
      <c r="U1457" s="726"/>
      <c r="V1457" s="206"/>
      <c r="W1457" s="206"/>
      <c r="X1457" s="678"/>
      <c r="Y1457" s="34"/>
      <c r="Z1457" s="610"/>
      <c r="AA1457" s="608"/>
    </row>
    <row r="1458" spans="1:27">
      <c r="A1458" s="145" t="str">
        <f t="shared" si="44"/>
        <v>-</v>
      </c>
      <c r="B1458" s="146" t="str">
        <f>_xlfn.XLOOKUP($A1458,Dept.Meta!$A:$A,Dept.Meta!$F:$F,"-",0,1)</f>
        <v>-</v>
      </c>
      <c r="C1458" s="629" t="str">
        <f>_xlfn.XLOOKUP(_xlfn.CONCAT($G1458,"-",$I1458),Div.Meta!$H:$H,Div.Meta!$C:$C,"-",0,1)</f>
        <v>-</v>
      </c>
      <c r="D1458" s="302"/>
      <c r="E1458" s="146" t="str">
        <f>IF($D1458="","-",_xlfn.XLOOKUP($D1458,Fund.Meta!$A:$A,Fund.Meta!$D:$D,"-",0,1))</f>
        <v>-</v>
      </c>
      <c r="F1458" s="303" t="str">
        <f>IF($D1458="","-",_xlfn.XLOOKUP($D1458,Fund.Meta!$A:$A,Fund.Meta!$E:$E,"-",0,1))</f>
        <v>-</v>
      </c>
      <c r="G1458" s="334"/>
      <c r="H1458" s="303" t="str">
        <f>IF($G1458="","-",_xlfn.XLOOKUP($G1458,Appr.Meta!$A:$A,Appr.Meta!$D:$D,"-",0,1))</f>
        <v>-</v>
      </c>
      <c r="I1458" s="302"/>
      <c r="J1458" s="303" t="str">
        <f>IF($I1458="","-",_xlfn.XLOOKUP($I1458,'CC.Meta'!$A:$A,'CC.Meta'!$D:$D,"-",0,1))</f>
        <v>-</v>
      </c>
      <c r="K1458" s="302"/>
      <c r="L1458" s="146" t="str">
        <f>IF($K1458="","-",_xlfn.XLOOKUP($K1458,Obj.Meta!$A:$A,Obj.Meta!$D:$D,"-",0,1))</f>
        <v>-</v>
      </c>
      <c r="M1458" s="300" t="str">
        <f>IF($K1458="","-",_xlfn.XLOOKUP($K1458,Obj.Meta!$A:$A,Obj.Meta!$F:$F,"-",0,1))</f>
        <v>-</v>
      </c>
      <c r="N1458" s="337" t="str">
        <f t="shared" si="45"/>
        <v>---</v>
      </c>
      <c r="O1458" s="333"/>
      <c r="P1458" s="54"/>
      <c r="Q1458" s="52"/>
      <c r="R1458" s="34"/>
      <c r="S1458" s="53"/>
      <c r="T1458" s="208"/>
      <c r="U1458" s="726"/>
      <c r="V1458" s="206"/>
      <c r="W1458" s="206"/>
      <c r="X1458" s="678"/>
      <c r="Y1458" s="34"/>
      <c r="Z1458" s="610"/>
      <c r="AA1458" s="608"/>
    </row>
    <row r="1459" spans="1:27">
      <c r="A1459" s="145" t="str">
        <f t="shared" si="44"/>
        <v>-</v>
      </c>
      <c r="B1459" s="146" t="str">
        <f>_xlfn.XLOOKUP($A1459,Dept.Meta!$A:$A,Dept.Meta!$F:$F,"-",0,1)</f>
        <v>-</v>
      </c>
      <c r="C1459" s="629" t="str">
        <f>_xlfn.XLOOKUP(_xlfn.CONCAT($G1459,"-",$I1459),Div.Meta!$H:$H,Div.Meta!$C:$C,"-",0,1)</f>
        <v>-</v>
      </c>
      <c r="D1459" s="302"/>
      <c r="E1459" s="146" t="str">
        <f>IF($D1459="","-",_xlfn.XLOOKUP($D1459,Fund.Meta!$A:$A,Fund.Meta!$D:$D,"-",0,1))</f>
        <v>-</v>
      </c>
      <c r="F1459" s="303" t="str">
        <f>IF($D1459="","-",_xlfn.XLOOKUP($D1459,Fund.Meta!$A:$A,Fund.Meta!$E:$E,"-",0,1))</f>
        <v>-</v>
      </c>
      <c r="G1459" s="334"/>
      <c r="H1459" s="303" t="str">
        <f>IF($G1459="","-",_xlfn.XLOOKUP($G1459,Appr.Meta!$A:$A,Appr.Meta!$D:$D,"-",0,1))</f>
        <v>-</v>
      </c>
      <c r="I1459" s="302"/>
      <c r="J1459" s="303" t="str">
        <f>IF($I1459="","-",_xlfn.XLOOKUP($I1459,'CC.Meta'!$A:$A,'CC.Meta'!$D:$D,"-",0,1))</f>
        <v>-</v>
      </c>
      <c r="K1459" s="302"/>
      <c r="L1459" s="146" t="str">
        <f>IF($K1459="","-",_xlfn.XLOOKUP($K1459,Obj.Meta!$A:$A,Obj.Meta!$D:$D,"-",0,1))</f>
        <v>-</v>
      </c>
      <c r="M1459" s="300" t="str">
        <f>IF($K1459="","-",_xlfn.XLOOKUP($K1459,Obj.Meta!$A:$A,Obj.Meta!$F:$F,"-",0,1))</f>
        <v>-</v>
      </c>
      <c r="N1459" s="337" t="str">
        <f t="shared" si="45"/>
        <v>---</v>
      </c>
      <c r="O1459" s="333"/>
      <c r="P1459" s="54"/>
      <c r="Q1459" s="52"/>
      <c r="R1459" s="34"/>
      <c r="S1459" s="53"/>
      <c r="T1459" s="208"/>
      <c r="U1459" s="726"/>
      <c r="V1459" s="206"/>
      <c r="W1459" s="206"/>
      <c r="X1459" s="678"/>
      <c r="Y1459" s="34"/>
      <c r="Z1459" s="610"/>
      <c r="AA1459" s="608"/>
    </row>
    <row r="1460" spans="1:27">
      <c r="A1460" s="145" t="str">
        <f t="shared" si="44"/>
        <v>-</v>
      </c>
      <c r="B1460" s="146" t="str">
        <f>_xlfn.XLOOKUP($A1460,Dept.Meta!$A:$A,Dept.Meta!$F:$F,"-",0,1)</f>
        <v>-</v>
      </c>
      <c r="C1460" s="629" t="str">
        <f>_xlfn.XLOOKUP(_xlfn.CONCAT($G1460,"-",$I1460),Div.Meta!$H:$H,Div.Meta!$C:$C,"-",0,1)</f>
        <v>-</v>
      </c>
      <c r="D1460" s="302"/>
      <c r="E1460" s="146" t="str">
        <f>IF($D1460="","-",_xlfn.XLOOKUP($D1460,Fund.Meta!$A:$A,Fund.Meta!$D:$D,"-",0,1))</f>
        <v>-</v>
      </c>
      <c r="F1460" s="303" t="str">
        <f>IF($D1460="","-",_xlfn.XLOOKUP($D1460,Fund.Meta!$A:$A,Fund.Meta!$E:$E,"-",0,1))</f>
        <v>-</v>
      </c>
      <c r="G1460" s="334"/>
      <c r="H1460" s="303" t="str">
        <f>IF($G1460="","-",_xlfn.XLOOKUP($G1460,Appr.Meta!$A:$A,Appr.Meta!$D:$D,"-",0,1))</f>
        <v>-</v>
      </c>
      <c r="I1460" s="302"/>
      <c r="J1460" s="303" t="str">
        <f>IF($I1460="","-",_xlfn.XLOOKUP($I1460,'CC.Meta'!$A:$A,'CC.Meta'!$D:$D,"-",0,1))</f>
        <v>-</v>
      </c>
      <c r="K1460" s="302"/>
      <c r="L1460" s="146" t="str">
        <f>IF($K1460="","-",_xlfn.XLOOKUP($K1460,Obj.Meta!$A:$A,Obj.Meta!$D:$D,"-",0,1))</f>
        <v>-</v>
      </c>
      <c r="M1460" s="300" t="str">
        <f>IF($K1460="","-",_xlfn.XLOOKUP($K1460,Obj.Meta!$A:$A,Obj.Meta!$F:$F,"-",0,1))</f>
        <v>-</v>
      </c>
      <c r="N1460" s="337" t="str">
        <f t="shared" si="45"/>
        <v>---</v>
      </c>
      <c r="O1460" s="333"/>
      <c r="P1460" s="54"/>
      <c r="Q1460" s="52"/>
      <c r="R1460" s="34"/>
      <c r="S1460" s="53"/>
      <c r="T1460" s="208"/>
      <c r="U1460" s="726"/>
      <c r="V1460" s="206"/>
      <c r="W1460" s="206"/>
      <c r="X1460" s="678"/>
      <c r="Y1460" s="34"/>
      <c r="Z1460" s="610"/>
      <c r="AA1460" s="608"/>
    </row>
    <row r="1461" spans="1:27">
      <c r="A1461" s="145" t="str">
        <f t="shared" si="44"/>
        <v>-</v>
      </c>
      <c r="B1461" s="146" t="str">
        <f>_xlfn.XLOOKUP($A1461,Dept.Meta!$A:$A,Dept.Meta!$F:$F,"-",0,1)</f>
        <v>-</v>
      </c>
      <c r="C1461" s="629" t="str">
        <f>_xlfn.XLOOKUP(_xlfn.CONCAT($G1461,"-",$I1461),Div.Meta!$H:$H,Div.Meta!$C:$C,"-",0,1)</f>
        <v>-</v>
      </c>
      <c r="D1461" s="302"/>
      <c r="E1461" s="146" t="str">
        <f>IF($D1461="","-",_xlfn.XLOOKUP($D1461,Fund.Meta!$A:$A,Fund.Meta!$D:$D,"-",0,1))</f>
        <v>-</v>
      </c>
      <c r="F1461" s="303" t="str">
        <f>IF($D1461="","-",_xlfn.XLOOKUP($D1461,Fund.Meta!$A:$A,Fund.Meta!$E:$E,"-",0,1))</f>
        <v>-</v>
      </c>
      <c r="G1461" s="334"/>
      <c r="H1461" s="303" t="str">
        <f>IF($G1461="","-",_xlfn.XLOOKUP($G1461,Appr.Meta!$A:$A,Appr.Meta!$D:$D,"-",0,1))</f>
        <v>-</v>
      </c>
      <c r="I1461" s="302"/>
      <c r="J1461" s="303" t="str">
        <f>IF($I1461="","-",_xlfn.XLOOKUP($I1461,'CC.Meta'!$A:$A,'CC.Meta'!$D:$D,"-",0,1))</f>
        <v>-</v>
      </c>
      <c r="K1461" s="302"/>
      <c r="L1461" s="146" t="str">
        <f>IF($K1461="","-",_xlfn.XLOOKUP($K1461,Obj.Meta!$A:$A,Obj.Meta!$D:$D,"-",0,1))</f>
        <v>-</v>
      </c>
      <c r="M1461" s="300" t="str">
        <f>IF($K1461="","-",_xlfn.XLOOKUP($K1461,Obj.Meta!$A:$A,Obj.Meta!$F:$F,"-",0,1))</f>
        <v>-</v>
      </c>
      <c r="N1461" s="337" t="str">
        <f t="shared" si="45"/>
        <v>---</v>
      </c>
      <c r="O1461" s="333"/>
      <c r="P1461" s="54"/>
      <c r="Q1461" s="52"/>
      <c r="R1461" s="34"/>
      <c r="S1461" s="53"/>
      <c r="T1461" s="208"/>
      <c r="U1461" s="726"/>
      <c r="V1461" s="206"/>
      <c r="W1461" s="206"/>
      <c r="X1461" s="678"/>
      <c r="Y1461" s="34"/>
      <c r="Z1461" s="610"/>
      <c r="AA1461" s="608"/>
    </row>
    <row r="1462" spans="1:27">
      <c r="A1462" s="145" t="str">
        <f t="shared" si="44"/>
        <v>-</v>
      </c>
      <c r="B1462" s="146" t="str">
        <f>_xlfn.XLOOKUP($A1462,Dept.Meta!$A:$A,Dept.Meta!$F:$F,"-",0,1)</f>
        <v>-</v>
      </c>
      <c r="C1462" s="629" t="str">
        <f>_xlfn.XLOOKUP(_xlfn.CONCAT($G1462,"-",$I1462),Div.Meta!$H:$H,Div.Meta!$C:$C,"-",0,1)</f>
        <v>-</v>
      </c>
      <c r="D1462" s="302"/>
      <c r="E1462" s="146" t="str">
        <f>IF($D1462="","-",_xlfn.XLOOKUP($D1462,Fund.Meta!$A:$A,Fund.Meta!$D:$D,"-",0,1))</f>
        <v>-</v>
      </c>
      <c r="F1462" s="303" t="str">
        <f>IF($D1462="","-",_xlfn.XLOOKUP($D1462,Fund.Meta!$A:$A,Fund.Meta!$E:$E,"-",0,1))</f>
        <v>-</v>
      </c>
      <c r="G1462" s="334"/>
      <c r="H1462" s="303" t="str">
        <f>IF($G1462="","-",_xlfn.XLOOKUP($G1462,Appr.Meta!$A:$A,Appr.Meta!$D:$D,"-",0,1))</f>
        <v>-</v>
      </c>
      <c r="I1462" s="302"/>
      <c r="J1462" s="303" t="str">
        <f>IF($I1462="","-",_xlfn.XLOOKUP($I1462,'CC.Meta'!$A:$A,'CC.Meta'!$D:$D,"-",0,1))</f>
        <v>-</v>
      </c>
      <c r="K1462" s="302"/>
      <c r="L1462" s="146" t="str">
        <f>IF($K1462="","-",_xlfn.XLOOKUP($K1462,Obj.Meta!$A:$A,Obj.Meta!$D:$D,"-",0,1))</f>
        <v>-</v>
      </c>
      <c r="M1462" s="300" t="str">
        <f>IF($K1462="","-",_xlfn.XLOOKUP($K1462,Obj.Meta!$A:$A,Obj.Meta!$F:$F,"-",0,1))</f>
        <v>-</v>
      </c>
      <c r="N1462" s="337" t="str">
        <f t="shared" si="45"/>
        <v>---</v>
      </c>
      <c r="O1462" s="333"/>
      <c r="P1462" s="54"/>
      <c r="Q1462" s="52"/>
      <c r="R1462" s="34"/>
      <c r="S1462" s="53"/>
      <c r="T1462" s="208"/>
      <c r="U1462" s="726"/>
      <c r="V1462" s="206"/>
      <c r="W1462" s="206"/>
      <c r="X1462" s="678"/>
      <c r="Y1462" s="34"/>
      <c r="Z1462" s="610"/>
      <c r="AA1462" s="608"/>
    </row>
    <row r="1463" spans="1:27">
      <c r="A1463" s="145" t="str">
        <f t="shared" si="44"/>
        <v>-</v>
      </c>
      <c r="B1463" s="146" t="str">
        <f>_xlfn.XLOOKUP($A1463,Dept.Meta!$A:$A,Dept.Meta!$F:$F,"-",0,1)</f>
        <v>-</v>
      </c>
      <c r="C1463" s="629" t="str">
        <f>_xlfn.XLOOKUP(_xlfn.CONCAT($G1463,"-",$I1463),Div.Meta!$H:$H,Div.Meta!$C:$C,"-",0,1)</f>
        <v>-</v>
      </c>
      <c r="D1463" s="302"/>
      <c r="E1463" s="146" t="str">
        <f>IF($D1463="","-",_xlfn.XLOOKUP($D1463,Fund.Meta!$A:$A,Fund.Meta!$D:$D,"-",0,1))</f>
        <v>-</v>
      </c>
      <c r="F1463" s="303" t="str">
        <f>IF($D1463="","-",_xlfn.XLOOKUP($D1463,Fund.Meta!$A:$A,Fund.Meta!$E:$E,"-",0,1))</f>
        <v>-</v>
      </c>
      <c r="G1463" s="334"/>
      <c r="H1463" s="303" t="str">
        <f>IF($G1463="","-",_xlfn.XLOOKUP($G1463,Appr.Meta!$A:$A,Appr.Meta!$D:$D,"-",0,1))</f>
        <v>-</v>
      </c>
      <c r="I1463" s="302"/>
      <c r="J1463" s="303" t="str">
        <f>IF($I1463="","-",_xlfn.XLOOKUP($I1463,'CC.Meta'!$A:$A,'CC.Meta'!$D:$D,"-",0,1))</f>
        <v>-</v>
      </c>
      <c r="K1463" s="302"/>
      <c r="L1463" s="146" t="str">
        <f>IF($K1463="","-",_xlfn.XLOOKUP($K1463,Obj.Meta!$A:$A,Obj.Meta!$D:$D,"-",0,1))</f>
        <v>-</v>
      </c>
      <c r="M1463" s="300" t="str">
        <f>IF($K1463="","-",_xlfn.XLOOKUP($K1463,Obj.Meta!$A:$A,Obj.Meta!$F:$F,"-",0,1))</f>
        <v>-</v>
      </c>
      <c r="N1463" s="337" t="str">
        <f t="shared" si="45"/>
        <v>---</v>
      </c>
      <c r="O1463" s="333"/>
      <c r="P1463" s="54"/>
      <c r="Q1463" s="52"/>
      <c r="R1463" s="34"/>
      <c r="S1463" s="53"/>
      <c r="T1463" s="208"/>
      <c r="U1463" s="726"/>
      <c r="V1463" s="206"/>
      <c r="W1463" s="206"/>
      <c r="X1463" s="678"/>
      <c r="Y1463" s="34"/>
      <c r="Z1463" s="610"/>
      <c r="AA1463" s="608"/>
    </row>
    <row r="1464" spans="1:27">
      <c r="A1464" s="145" t="str">
        <f t="shared" si="44"/>
        <v>-</v>
      </c>
      <c r="B1464" s="146" t="str">
        <f>_xlfn.XLOOKUP($A1464,Dept.Meta!$A:$A,Dept.Meta!$F:$F,"-",0,1)</f>
        <v>-</v>
      </c>
      <c r="C1464" s="629" t="str">
        <f>_xlfn.XLOOKUP(_xlfn.CONCAT($G1464,"-",$I1464),Div.Meta!$H:$H,Div.Meta!$C:$C,"-",0,1)</f>
        <v>-</v>
      </c>
      <c r="D1464" s="302"/>
      <c r="E1464" s="146" t="str">
        <f>IF($D1464="","-",_xlfn.XLOOKUP($D1464,Fund.Meta!$A:$A,Fund.Meta!$D:$D,"-",0,1))</f>
        <v>-</v>
      </c>
      <c r="F1464" s="303" t="str">
        <f>IF($D1464="","-",_xlfn.XLOOKUP($D1464,Fund.Meta!$A:$A,Fund.Meta!$E:$E,"-",0,1))</f>
        <v>-</v>
      </c>
      <c r="G1464" s="334"/>
      <c r="H1464" s="303" t="str">
        <f>IF($G1464="","-",_xlfn.XLOOKUP($G1464,Appr.Meta!$A:$A,Appr.Meta!$D:$D,"-",0,1))</f>
        <v>-</v>
      </c>
      <c r="I1464" s="302"/>
      <c r="J1464" s="303" t="str">
        <f>IF($I1464="","-",_xlfn.XLOOKUP($I1464,'CC.Meta'!$A:$A,'CC.Meta'!$D:$D,"-",0,1))</f>
        <v>-</v>
      </c>
      <c r="K1464" s="302"/>
      <c r="L1464" s="146" t="str">
        <f>IF($K1464="","-",_xlfn.XLOOKUP($K1464,Obj.Meta!$A:$A,Obj.Meta!$D:$D,"-",0,1))</f>
        <v>-</v>
      </c>
      <c r="M1464" s="300" t="str">
        <f>IF($K1464="","-",_xlfn.XLOOKUP($K1464,Obj.Meta!$A:$A,Obj.Meta!$F:$F,"-",0,1))</f>
        <v>-</v>
      </c>
      <c r="N1464" s="337" t="str">
        <f t="shared" si="45"/>
        <v>---</v>
      </c>
      <c r="O1464" s="333"/>
      <c r="P1464" s="54"/>
      <c r="Q1464" s="52"/>
      <c r="R1464" s="34"/>
      <c r="S1464" s="53"/>
      <c r="T1464" s="208"/>
      <c r="U1464" s="726"/>
      <c r="V1464" s="206"/>
      <c r="W1464" s="206"/>
      <c r="X1464" s="678"/>
      <c r="Y1464" s="34"/>
      <c r="Z1464" s="610"/>
      <c r="AA1464" s="608"/>
    </row>
    <row r="1465" spans="1:27">
      <c r="A1465" s="145" t="str">
        <f t="shared" si="44"/>
        <v>-</v>
      </c>
      <c r="B1465" s="146" t="str">
        <f>_xlfn.XLOOKUP($A1465,Dept.Meta!$A:$A,Dept.Meta!$F:$F,"-",0,1)</f>
        <v>-</v>
      </c>
      <c r="C1465" s="629" t="str">
        <f>_xlfn.XLOOKUP(_xlfn.CONCAT($G1465,"-",$I1465),Div.Meta!$H:$H,Div.Meta!$C:$C,"-",0,1)</f>
        <v>-</v>
      </c>
      <c r="D1465" s="302"/>
      <c r="E1465" s="146" t="str">
        <f>IF($D1465="","-",_xlfn.XLOOKUP($D1465,Fund.Meta!$A:$A,Fund.Meta!$D:$D,"-",0,1))</f>
        <v>-</v>
      </c>
      <c r="F1465" s="303" t="str">
        <f>IF($D1465="","-",_xlfn.XLOOKUP($D1465,Fund.Meta!$A:$A,Fund.Meta!$E:$E,"-",0,1))</f>
        <v>-</v>
      </c>
      <c r="G1465" s="334"/>
      <c r="H1465" s="303" t="str">
        <f>IF($G1465="","-",_xlfn.XLOOKUP($G1465,Appr.Meta!$A:$A,Appr.Meta!$D:$D,"-",0,1))</f>
        <v>-</v>
      </c>
      <c r="I1465" s="302"/>
      <c r="J1465" s="303" t="str">
        <f>IF($I1465="","-",_xlfn.XLOOKUP($I1465,'CC.Meta'!$A:$A,'CC.Meta'!$D:$D,"-",0,1))</f>
        <v>-</v>
      </c>
      <c r="K1465" s="302"/>
      <c r="L1465" s="146" t="str">
        <f>IF($K1465="","-",_xlfn.XLOOKUP($K1465,Obj.Meta!$A:$A,Obj.Meta!$D:$D,"-",0,1))</f>
        <v>-</v>
      </c>
      <c r="M1465" s="300" t="str">
        <f>IF($K1465="","-",_xlfn.XLOOKUP($K1465,Obj.Meta!$A:$A,Obj.Meta!$F:$F,"-",0,1))</f>
        <v>-</v>
      </c>
      <c r="N1465" s="337" t="str">
        <f t="shared" si="45"/>
        <v>---</v>
      </c>
      <c r="O1465" s="333"/>
      <c r="P1465" s="54"/>
      <c r="Q1465" s="52"/>
      <c r="R1465" s="34"/>
      <c r="S1465" s="53"/>
      <c r="T1465" s="208"/>
      <c r="U1465" s="726"/>
      <c r="V1465" s="206"/>
      <c r="W1465" s="206"/>
      <c r="X1465" s="678"/>
      <c r="Y1465" s="34"/>
      <c r="Z1465" s="610"/>
      <c r="AA1465" s="608"/>
    </row>
    <row r="1466" spans="1:27">
      <c r="A1466" s="145" t="str">
        <f t="shared" si="44"/>
        <v>-</v>
      </c>
      <c r="B1466" s="146" t="str">
        <f>_xlfn.XLOOKUP($A1466,Dept.Meta!$A:$A,Dept.Meta!$F:$F,"-",0,1)</f>
        <v>-</v>
      </c>
      <c r="C1466" s="629" t="str">
        <f>_xlfn.XLOOKUP(_xlfn.CONCAT($G1466,"-",$I1466),Div.Meta!$H:$H,Div.Meta!$C:$C,"-",0,1)</f>
        <v>-</v>
      </c>
      <c r="D1466" s="302"/>
      <c r="E1466" s="146" t="str">
        <f>IF($D1466="","-",_xlfn.XLOOKUP($D1466,Fund.Meta!$A:$A,Fund.Meta!$D:$D,"-",0,1))</f>
        <v>-</v>
      </c>
      <c r="F1466" s="303" t="str">
        <f>IF($D1466="","-",_xlfn.XLOOKUP($D1466,Fund.Meta!$A:$A,Fund.Meta!$E:$E,"-",0,1))</f>
        <v>-</v>
      </c>
      <c r="G1466" s="334"/>
      <c r="H1466" s="303" t="str">
        <f>IF($G1466="","-",_xlfn.XLOOKUP($G1466,Appr.Meta!$A:$A,Appr.Meta!$D:$D,"-",0,1))</f>
        <v>-</v>
      </c>
      <c r="I1466" s="302"/>
      <c r="J1466" s="303" t="str">
        <f>IF($I1466="","-",_xlfn.XLOOKUP($I1466,'CC.Meta'!$A:$A,'CC.Meta'!$D:$D,"-",0,1))</f>
        <v>-</v>
      </c>
      <c r="K1466" s="302"/>
      <c r="L1466" s="146" t="str">
        <f>IF($K1466="","-",_xlfn.XLOOKUP($K1466,Obj.Meta!$A:$A,Obj.Meta!$D:$D,"-",0,1))</f>
        <v>-</v>
      </c>
      <c r="M1466" s="300" t="str">
        <f>IF($K1466="","-",_xlfn.XLOOKUP($K1466,Obj.Meta!$A:$A,Obj.Meta!$F:$F,"-",0,1))</f>
        <v>-</v>
      </c>
      <c r="N1466" s="337" t="str">
        <f t="shared" si="45"/>
        <v>---</v>
      </c>
      <c r="O1466" s="333"/>
      <c r="P1466" s="54"/>
      <c r="Q1466" s="52"/>
      <c r="R1466" s="34"/>
      <c r="S1466" s="53"/>
      <c r="T1466" s="208"/>
      <c r="U1466" s="726"/>
      <c r="V1466" s="206"/>
      <c r="W1466" s="206"/>
      <c r="X1466" s="678"/>
      <c r="Y1466" s="34"/>
      <c r="Z1466" s="610"/>
      <c r="AA1466" s="608"/>
    </row>
    <row r="1467" spans="1:27">
      <c r="A1467" s="145" t="str">
        <f t="shared" si="44"/>
        <v>-</v>
      </c>
      <c r="B1467" s="146" t="str">
        <f>_xlfn.XLOOKUP($A1467,Dept.Meta!$A:$A,Dept.Meta!$F:$F,"-",0,1)</f>
        <v>-</v>
      </c>
      <c r="C1467" s="629" t="str">
        <f>_xlfn.XLOOKUP(_xlfn.CONCAT($G1467,"-",$I1467),Div.Meta!$H:$H,Div.Meta!$C:$C,"-",0,1)</f>
        <v>-</v>
      </c>
      <c r="D1467" s="302"/>
      <c r="E1467" s="146" t="str">
        <f>IF($D1467="","-",_xlfn.XLOOKUP($D1467,Fund.Meta!$A:$A,Fund.Meta!$D:$D,"-",0,1))</f>
        <v>-</v>
      </c>
      <c r="F1467" s="303" t="str">
        <f>IF($D1467="","-",_xlfn.XLOOKUP($D1467,Fund.Meta!$A:$A,Fund.Meta!$E:$E,"-",0,1))</f>
        <v>-</v>
      </c>
      <c r="G1467" s="334"/>
      <c r="H1467" s="303" t="str">
        <f>IF($G1467="","-",_xlfn.XLOOKUP($G1467,Appr.Meta!$A:$A,Appr.Meta!$D:$D,"-",0,1))</f>
        <v>-</v>
      </c>
      <c r="I1467" s="302"/>
      <c r="J1467" s="303" t="str">
        <f>IF($I1467="","-",_xlfn.XLOOKUP($I1467,'CC.Meta'!$A:$A,'CC.Meta'!$D:$D,"-",0,1))</f>
        <v>-</v>
      </c>
      <c r="K1467" s="302"/>
      <c r="L1467" s="146" t="str">
        <f>IF($K1467="","-",_xlfn.XLOOKUP($K1467,Obj.Meta!$A:$A,Obj.Meta!$D:$D,"-",0,1))</f>
        <v>-</v>
      </c>
      <c r="M1467" s="300" t="str">
        <f>IF($K1467="","-",_xlfn.XLOOKUP($K1467,Obj.Meta!$A:$A,Obj.Meta!$F:$F,"-",0,1))</f>
        <v>-</v>
      </c>
      <c r="N1467" s="337" t="str">
        <f t="shared" si="45"/>
        <v>---</v>
      </c>
      <c r="O1467" s="333"/>
      <c r="P1467" s="54"/>
      <c r="Q1467" s="52"/>
      <c r="R1467" s="34"/>
      <c r="S1467" s="53"/>
      <c r="T1467" s="208"/>
      <c r="U1467" s="726"/>
      <c r="V1467" s="206"/>
      <c r="W1467" s="206"/>
      <c r="X1467" s="678"/>
      <c r="Y1467" s="34"/>
      <c r="Z1467" s="610"/>
      <c r="AA1467" s="608"/>
    </row>
    <row r="1468" spans="1:27">
      <c r="A1468" s="145" t="str">
        <f t="shared" si="44"/>
        <v>-</v>
      </c>
      <c r="B1468" s="146" t="str">
        <f>_xlfn.XLOOKUP($A1468,Dept.Meta!$A:$A,Dept.Meta!$F:$F,"-",0,1)</f>
        <v>-</v>
      </c>
      <c r="C1468" s="629" t="str">
        <f>_xlfn.XLOOKUP(_xlfn.CONCAT($G1468,"-",$I1468),Div.Meta!$H:$H,Div.Meta!$C:$C,"-",0,1)</f>
        <v>-</v>
      </c>
      <c r="D1468" s="302"/>
      <c r="E1468" s="146" t="str">
        <f>IF($D1468="","-",_xlfn.XLOOKUP($D1468,Fund.Meta!$A:$A,Fund.Meta!$D:$D,"-",0,1))</f>
        <v>-</v>
      </c>
      <c r="F1468" s="303" t="str">
        <f>IF($D1468="","-",_xlfn.XLOOKUP($D1468,Fund.Meta!$A:$A,Fund.Meta!$E:$E,"-",0,1))</f>
        <v>-</v>
      </c>
      <c r="G1468" s="334"/>
      <c r="H1468" s="303" t="str">
        <f>IF($G1468="","-",_xlfn.XLOOKUP($G1468,Appr.Meta!$A:$A,Appr.Meta!$D:$D,"-",0,1))</f>
        <v>-</v>
      </c>
      <c r="I1468" s="302"/>
      <c r="J1468" s="303" t="str">
        <f>IF($I1468="","-",_xlfn.XLOOKUP($I1468,'CC.Meta'!$A:$A,'CC.Meta'!$D:$D,"-",0,1))</f>
        <v>-</v>
      </c>
      <c r="K1468" s="302"/>
      <c r="L1468" s="146" t="str">
        <f>IF($K1468="","-",_xlfn.XLOOKUP($K1468,Obj.Meta!$A:$A,Obj.Meta!$D:$D,"-",0,1))</f>
        <v>-</v>
      </c>
      <c r="M1468" s="300" t="str">
        <f>IF($K1468="","-",_xlfn.XLOOKUP($K1468,Obj.Meta!$A:$A,Obj.Meta!$F:$F,"-",0,1))</f>
        <v>-</v>
      </c>
      <c r="N1468" s="337" t="str">
        <f t="shared" si="45"/>
        <v>---</v>
      </c>
      <c r="O1468" s="333"/>
      <c r="P1468" s="54"/>
      <c r="Q1468" s="52"/>
      <c r="R1468" s="34"/>
      <c r="S1468" s="53"/>
      <c r="T1468" s="208"/>
      <c r="U1468" s="726"/>
      <c r="V1468" s="206"/>
      <c r="W1468" s="206"/>
      <c r="X1468" s="678"/>
      <c r="Y1468" s="34"/>
      <c r="Z1468" s="610"/>
      <c r="AA1468" s="608"/>
    </row>
    <row r="1469" spans="1:27">
      <c r="A1469" s="145" t="str">
        <f t="shared" si="44"/>
        <v>-</v>
      </c>
      <c r="B1469" s="146" t="str">
        <f>_xlfn.XLOOKUP($A1469,Dept.Meta!$A:$A,Dept.Meta!$F:$F,"-",0,1)</f>
        <v>-</v>
      </c>
      <c r="C1469" s="629" t="str">
        <f>_xlfn.XLOOKUP(_xlfn.CONCAT($G1469,"-",$I1469),Div.Meta!$H:$H,Div.Meta!$C:$C,"-",0,1)</f>
        <v>-</v>
      </c>
      <c r="D1469" s="302"/>
      <c r="E1469" s="146" t="str">
        <f>IF($D1469="","-",_xlfn.XLOOKUP($D1469,Fund.Meta!$A:$A,Fund.Meta!$D:$D,"-",0,1))</f>
        <v>-</v>
      </c>
      <c r="F1469" s="303" t="str">
        <f>IF($D1469="","-",_xlfn.XLOOKUP($D1469,Fund.Meta!$A:$A,Fund.Meta!$E:$E,"-",0,1))</f>
        <v>-</v>
      </c>
      <c r="G1469" s="334"/>
      <c r="H1469" s="303" t="str">
        <f>IF($G1469="","-",_xlfn.XLOOKUP($G1469,Appr.Meta!$A:$A,Appr.Meta!$D:$D,"-",0,1))</f>
        <v>-</v>
      </c>
      <c r="I1469" s="302"/>
      <c r="J1469" s="303" t="str">
        <f>IF($I1469="","-",_xlfn.XLOOKUP($I1469,'CC.Meta'!$A:$A,'CC.Meta'!$D:$D,"-",0,1))</f>
        <v>-</v>
      </c>
      <c r="K1469" s="302"/>
      <c r="L1469" s="146" t="str">
        <f>IF($K1469="","-",_xlfn.XLOOKUP($K1469,Obj.Meta!$A:$A,Obj.Meta!$D:$D,"-",0,1))</f>
        <v>-</v>
      </c>
      <c r="M1469" s="300" t="str">
        <f>IF($K1469="","-",_xlfn.XLOOKUP($K1469,Obj.Meta!$A:$A,Obj.Meta!$F:$F,"-",0,1))</f>
        <v>-</v>
      </c>
      <c r="N1469" s="337" t="str">
        <f t="shared" si="45"/>
        <v>---</v>
      </c>
      <c r="O1469" s="333"/>
      <c r="P1469" s="54"/>
      <c r="Q1469" s="52"/>
      <c r="R1469" s="34"/>
      <c r="S1469" s="53"/>
      <c r="T1469" s="208"/>
      <c r="U1469" s="726"/>
      <c r="V1469" s="206"/>
      <c r="W1469" s="206"/>
      <c r="X1469" s="678"/>
      <c r="Y1469" s="34"/>
      <c r="Z1469" s="610"/>
      <c r="AA1469" s="608"/>
    </row>
    <row r="1470" spans="1:27">
      <c r="A1470" s="145" t="str">
        <f t="shared" si="44"/>
        <v>-</v>
      </c>
      <c r="B1470" s="146" t="str">
        <f>_xlfn.XLOOKUP($A1470,Dept.Meta!$A:$A,Dept.Meta!$F:$F,"-",0,1)</f>
        <v>-</v>
      </c>
      <c r="C1470" s="629" t="str">
        <f>_xlfn.XLOOKUP(_xlfn.CONCAT($G1470,"-",$I1470),Div.Meta!$H:$H,Div.Meta!$C:$C,"-",0,1)</f>
        <v>-</v>
      </c>
      <c r="D1470" s="302"/>
      <c r="E1470" s="146" t="str">
        <f>IF($D1470="","-",_xlfn.XLOOKUP($D1470,Fund.Meta!$A:$A,Fund.Meta!$D:$D,"-",0,1))</f>
        <v>-</v>
      </c>
      <c r="F1470" s="303" t="str">
        <f>IF($D1470="","-",_xlfn.XLOOKUP($D1470,Fund.Meta!$A:$A,Fund.Meta!$E:$E,"-",0,1))</f>
        <v>-</v>
      </c>
      <c r="G1470" s="334"/>
      <c r="H1470" s="303" t="str">
        <f>IF($G1470="","-",_xlfn.XLOOKUP($G1470,Appr.Meta!$A:$A,Appr.Meta!$D:$D,"-",0,1))</f>
        <v>-</v>
      </c>
      <c r="I1470" s="302"/>
      <c r="J1470" s="303" t="str">
        <f>IF($I1470="","-",_xlfn.XLOOKUP($I1470,'CC.Meta'!$A:$A,'CC.Meta'!$D:$D,"-",0,1))</f>
        <v>-</v>
      </c>
      <c r="K1470" s="302"/>
      <c r="L1470" s="146" t="str">
        <f>IF($K1470="","-",_xlfn.XLOOKUP($K1470,Obj.Meta!$A:$A,Obj.Meta!$D:$D,"-",0,1))</f>
        <v>-</v>
      </c>
      <c r="M1470" s="300" t="str">
        <f>IF($K1470="","-",_xlfn.XLOOKUP($K1470,Obj.Meta!$A:$A,Obj.Meta!$F:$F,"-",0,1))</f>
        <v>-</v>
      </c>
      <c r="N1470" s="337" t="str">
        <f t="shared" si="45"/>
        <v>---</v>
      </c>
      <c r="O1470" s="333"/>
      <c r="P1470" s="54"/>
      <c r="Q1470" s="52"/>
      <c r="R1470" s="34"/>
      <c r="S1470" s="53"/>
      <c r="T1470" s="208"/>
      <c r="U1470" s="726"/>
      <c r="V1470" s="206"/>
      <c r="W1470" s="206"/>
      <c r="X1470" s="678"/>
      <c r="Y1470" s="34"/>
      <c r="Z1470" s="610"/>
      <c r="AA1470" s="608"/>
    </row>
    <row r="1471" spans="1:27">
      <c r="A1471" s="145" t="str">
        <f t="shared" si="44"/>
        <v>-</v>
      </c>
      <c r="B1471" s="146" t="str">
        <f>_xlfn.XLOOKUP($A1471,Dept.Meta!$A:$A,Dept.Meta!$F:$F,"-",0,1)</f>
        <v>-</v>
      </c>
      <c r="C1471" s="629" t="str">
        <f>_xlfn.XLOOKUP(_xlfn.CONCAT($G1471,"-",$I1471),Div.Meta!$H:$H,Div.Meta!$C:$C,"-",0,1)</f>
        <v>-</v>
      </c>
      <c r="D1471" s="302"/>
      <c r="E1471" s="146" t="str">
        <f>IF($D1471="","-",_xlfn.XLOOKUP($D1471,Fund.Meta!$A:$A,Fund.Meta!$D:$D,"-",0,1))</f>
        <v>-</v>
      </c>
      <c r="F1471" s="303" t="str">
        <f>IF($D1471="","-",_xlfn.XLOOKUP($D1471,Fund.Meta!$A:$A,Fund.Meta!$E:$E,"-",0,1))</f>
        <v>-</v>
      </c>
      <c r="G1471" s="334"/>
      <c r="H1471" s="303" t="str">
        <f>IF($G1471="","-",_xlfn.XLOOKUP($G1471,Appr.Meta!$A:$A,Appr.Meta!$D:$D,"-",0,1))</f>
        <v>-</v>
      </c>
      <c r="I1471" s="302"/>
      <c r="J1471" s="303" t="str">
        <f>IF($I1471="","-",_xlfn.XLOOKUP($I1471,'CC.Meta'!$A:$A,'CC.Meta'!$D:$D,"-",0,1))</f>
        <v>-</v>
      </c>
      <c r="K1471" s="302"/>
      <c r="L1471" s="146" t="str">
        <f>IF($K1471="","-",_xlfn.XLOOKUP($K1471,Obj.Meta!$A:$A,Obj.Meta!$D:$D,"-",0,1))</f>
        <v>-</v>
      </c>
      <c r="M1471" s="300" t="str">
        <f>IF($K1471="","-",_xlfn.XLOOKUP($K1471,Obj.Meta!$A:$A,Obj.Meta!$F:$F,"-",0,1))</f>
        <v>-</v>
      </c>
      <c r="N1471" s="337" t="str">
        <f t="shared" si="45"/>
        <v>---</v>
      </c>
      <c r="O1471" s="333"/>
      <c r="P1471" s="54"/>
      <c r="Q1471" s="52"/>
      <c r="R1471" s="34"/>
      <c r="S1471" s="53"/>
      <c r="T1471" s="208"/>
      <c r="U1471" s="726"/>
      <c r="V1471" s="206"/>
      <c r="W1471" s="206"/>
      <c r="X1471" s="678"/>
      <c r="Y1471" s="34"/>
      <c r="Z1471" s="610"/>
      <c r="AA1471" s="608"/>
    </row>
    <row r="1472" spans="1:27">
      <c r="A1472" s="145" t="str">
        <f t="shared" si="44"/>
        <v>-</v>
      </c>
      <c r="B1472" s="146" t="str">
        <f>_xlfn.XLOOKUP($A1472,Dept.Meta!$A:$A,Dept.Meta!$F:$F,"-",0,1)</f>
        <v>-</v>
      </c>
      <c r="C1472" s="629" t="str">
        <f>_xlfn.XLOOKUP(_xlfn.CONCAT($G1472,"-",$I1472),Div.Meta!$H:$H,Div.Meta!$C:$C,"-",0,1)</f>
        <v>-</v>
      </c>
      <c r="D1472" s="302"/>
      <c r="E1472" s="146" t="str">
        <f>IF($D1472="","-",_xlfn.XLOOKUP($D1472,Fund.Meta!$A:$A,Fund.Meta!$D:$D,"-",0,1))</f>
        <v>-</v>
      </c>
      <c r="F1472" s="303" t="str">
        <f>IF($D1472="","-",_xlfn.XLOOKUP($D1472,Fund.Meta!$A:$A,Fund.Meta!$E:$E,"-",0,1))</f>
        <v>-</v>
      </c>
      <c r="G1472" s="334"/>
      <c r="H1472" s="303" t="str">
        <f>IF($G1472="","-",_xlfn.XLOOKUP($G1472,Appr.Meta!$A:$A,Appr.Meta!$D:$D,"-",0,1))</f>
        <v>-</v>
      </c>
      <c r="I1472" s="302"/>
      <c r="J1472" s="303" t="str">
        <f>IF($I1472="","-",_xlfn.XLOOKUP($I1472,'CC.Meta'!$A:$A,'CC.Meta'!$D:$D,"-",0,1))</f>
        <v>-</v>
      </c>
      <c r="K1472" s="302"/>
      <c r="L1472" s="146" t="str">
        <f>IF($K1472="","-",_xlfn.XLOOKUP($K1472,Obj.Meta!$A:$A,Obj.Meta!$D:$D,"-",0,1))</f>
        <v>-</v>
      </c>
      <c r="M1472" s="300" t="str">
        <f>IF($K1472="","-",_xlfn.XLOOKUP($K1472,Obj.Meta!$A:$A,Obj.Meta!$F:$F,"-",0,1))</f>
        <v>-</v>
      </c>
      <c r="N1472" s="337" t="str">
        <f t="shared" si="45"/>
        <v>---</v>
      </c>
      <c r="O1472" s="333"/>
      <c r="P1472" s="54"/>
      <c r="Q1472" s="52"/>
      <c r="R1472" s="34"/>
      <c r="S1472" s="53"/>
      <c r="T1472" s="208"/>
      <c r="U1472" s="726"/>
      <c r="V1472" s="206"/>
      <c r="W1472" s="206"/>
      <c r="X1472" s="678"/>
      <c r="Y1472" s="34"/>
      <c r="Z1472" s="610"/>
      <c r="AA1472" s="608"/>
    </row>
    <row r="1473" spans="1:27">
      <c r="A1473" s="145" t="str">
        <f t="shared" si="44"/>
        <v>-</v>
      </c>
      <c r="B1473" s="146" t="str">
        <f>_xlfn.XLOOKUP($A1473,Dept.Meta!$A:$A,Dept.Meta!$F:$F,"-",0,1)</f>
        <v>-</v>
      </c>
      <c r="C1473" s="629" t="str">
        <f>_xlfn.XLOOKUP(_xlfn.CONCAT($G1473,"-",$I1473),Div.Meta!$H:$H,Div.Meta!$C:$C,"-",0,1)</f>
        <v>-</v>
      </c>
      <c r="D1473" s="302"/>
      <c r="E1473" s="146" t="str">
        <f>IF($D1473="","-",_xlfn.XLOOKUP($D1473,Fund.Meta!$A:$A,Fund.Meta!$D:$D,"-",0,1))</f>
        <v>-</v>
      </c>
      <c r="F1473" s="303" t="str">
        <f>IF($D1473="","-",_xlfn.XLOOKUP($D1473,Fund.Meta!$A:$A,Fund.Meta!$E:$E,"-",0,1))</f>
        <v>-</v>
      </c>
      <c r="G1473" s="334"/>
      <c r="H1473" s="303" t="str">
        <f>IF($G1473="","-",_xlfn.XLOOKUP($G1473,Appr.Meta!$A:$A,Appr.Meta!$D:$D,"-",0,1))</f>
        <v>-</v>
      </c>
      <c r="I1473" s="302"/>
      <c r="J1473" s="303" t="str">
        <f>IF($I1473="","-",_xlfn.XLOOKUP($I1473,'CC.Meta'!$A:$A,'CC.Meta'!$D:$D,"-",0,1))</f>
        <v>-</v>
      </c>
      <c r="K1473" s="302"/>
      <c r="L1473" s="146" t="str">
        <f>IF($K1473="","-",_xlfn.XLOOKUP($K1473,Obj.Meta!$A:$A,Obj.Meta!$D:$D,"-",0,1))</f>
        <v>-</v>
      </c>
      <c r="M1473" s="300" t="str">
        <f>IF($K1473="","-",_xlfn.XLOOKUP($K1473,Obj.Meta!$A:$A,Obj.Meta!$F:$F,"-",0,1))</f>
        <v>-</v>
      </c>
      <c r="N1473" s="337" t="str">
        <f t="shared" si="45"/>
        <v>---</v>
      </c>
      <c r="O1473" s="333"/>
      <c r="P1473" s="54"/>
      <c r="Q1473" s="52"/>
      <c r="R1473" s="34"/>
      <c r="S1473" s="53"/>
      <c r="T1473" s="208"/>
      <c r="U1473" s="726"/>
      <c r="V1473" s="206"/>
      <c r="W1473" s="206"/>
      <c r="X1473" s="678"/>
      <c r="Y1473" s="34"/>
      <c r="Z1473" s="610"/>
      <c r="AA1473" s="608"/>
    </row>
    <row r="1474" spans="1:27">
      <c r="A1474" s="145" t="str">
        <f t="shared" si="44"/>
        <v>-</v>
      </c>
      <c r="B1474" s="146" t="str">
        <f>_xlfn.XLOOKUP($A1474,Dept.Meta!$A:$A,Dept.Meta!$F:$F,"-",0,1)</f>
        <v>-</v>
      </c>
      <c r="C1474" s="629" t="str">
        <f>_xlfn.XLOOKUP(_xlfn.CONCAT($G1474,"-",$I1474),Div.Meta!$H:$H,Div.Meta!$C:$C,"-",0,1)</f>
        <v>-</v>
      </c>
      <c r="D1474" s="302"/>
      <c r="E1474" s="146" t="str">
        <f>IF($D1474="","-",_xlfn.XLOOKUP($D1474,Fund.Meta!$A:$A,Fund.Meta!$D:$D,"-",0,1))</f>
        <v>-</v>
      </c>
      <c r="F1474" s="303" t="str">
        <f>IF($D1474="","-",_xlfn.XLOOKUP($D1474,Fund.Meta!$A:$A,Fund.Meta!$E:$E,"-",0,1))</f>
        <v>-</v>
      </c>
      <c r="G1474" s="334"/>
      <c r="H1474" s="303" t="str">
        <f>IF($G1474="","-",_xlfn.XLOOKUP($G1474,Appr.Meta!$A:$A,Appr.Meta!$D:$D,"-",0,1))</f>
        <v>-</v>
      </c>
      <c r="I1474" s="302"/>
      <c r="J1474" s="303" t="str">
        <f>IF($I1474="","-",_xlfn.XLOOKUP($I1474,'CC.Meta'!$A:$A,'CC.Meta'!$D:$D,"-",0,1))</f>
        <v>-</v>
      </c>
      <c r="K1474" s="302"/>
      <c r="L1474" s="146" t="str">
        <f>IF($K1474="","-",_xlfn.XLOOKUP($K1474,Obj.Meta!$A:$A,Obj.Meta!$D:$D,"-",0,1))</f>
        <v>-</v>
      </c>
      <c r="M1474" s="300" t="str">
        <f>IF($K1474="","-",_xlfn.XLOOKUP($K1474,Obj.Meta!$A:$A,Obj.Meta!$F:$F,"-",0,1))</f>
        <v>-</v>
      </c>
      <c r="N1474" s="337" t="str">
        <f t="shared" si="45"/>
        <v>---</v>
      </c>
      <c r="O1474" s="333"/>
      <c r="P1474" s="54"/>
      <c r="Q1474" s="52"/>
      <c r="R1474" s="34"/>
      <c r="S1474" s="53"/>
      <c r="T1474" s="208"/>
      <c r="U1474" s="726"/>
      <c r="V1474" s="206"/>
      <c r="W1474" s="206"/>
      <c r="X1474" s="678"/>
      <c r="Y1474" s="34"/>
      <c r="Z1474" s="610"/>
      <c r="AA1474" s="608"/>
    </row>
    <row r="1475" spans="1:27">
      <c r="A1475" s="145" t="str">
        <f t="shared" si="44"/>
        <v>-</v>
      </c>
      <c r="B1475" s="146" t="str">
        <f>_xlfn.XLOOKUP($A1475,Dept.Meta!$A:$A,Dept.Meta!$F:$F,"-",0,1)</f>
        <v>-</v>
      </c>
      <c r="C1475" s="629" t="str">
        <f>_xlfn.XLOOKUP(_xlfn.CONCAT($G1475,"-",$I1475),Div.Meta!$H:$H,Div.Meta!$C:$C,"-",0,1)</f>
        <v>-</v>
      </c>
      <c r="D1475" s="302"/>
      <c r="E1475" s="146" t="str">
        <f>IF($D1475="","-",_xlfn.XLOOKUP($D1475,Fund.Meta!$A:$A,Fund.Meta!$D:$D,"-",0,1))</f>
        <v>-</v>
      </c>
      <c r="F1475" s="303" t="str">
        <f>IF($D1475="","-",_xlfn.XLOOKUP($D1475,Fund.Meta!$A:$A,Fund.Meta!$E:$E,"-",0,1))</f>
        <v>-</v>
      </c>
      <c r="G1475" s="334"/>
      <c r="H1475" s="303" t="str">
        <f>IF($G1475="","-",_xlfn.XLOOKUP($G1475,Appr.Meta!$A:$A,Appr.Meta!$D:$D,"-",0,1))</f>
        <v>-</v>
      </c>
      <c r="I1475" s="302"/>
      <c r="J1475" s="303" t="str">
        <f>IF($I1475="","-",_xlfn.XLOOKUP($I1475,'CC.Meta'!$A:$A,'CC.Meta'!$D:$D,"-",0,1))</f>
        <v>-</v>
      </c>
      <c r="K1475" s="302"/>
      <c r="L1475" s="146" t="str">
        <f>IF($K1475="","-",_xlfn.XLOOKUP($K1475,Obj.Meta!$A:$A,Obj.Meta!$D:$D,"-",0,1))</f>
        <v>-</v>
      </c>
      <c r="M1475" s="300" t="str">
        <f>IF($K1475="","-",_xlfn.XLOOKUP($K1475,Obj.Meta!$A:$A,Obj.Meta!$F:$F,"-",0,1))</f>
        <v>-</v>
      </c>
      <c r="N1475" s="337" t="str">
        <f t="shared" si="45"/>
        <v>---</v>
      </c>
      <c r="O1475" s="333"/>
      <c r="P1475" s="54"/>
      <c r="Q1475" s="52"/>
      <c r="R1475" s="34"/>
      <c r="S1475" s="53"/>
      <c r="T1475" s="208"/>
      <c r="U1475" s="726"/>
      <c r="V1475" s="206"/>
      <c r="W1475" s="206"/>
      <c r="X1475" s="678"/>
      <c r="Y1475" s="34"/>
      <c r="Z1475" s="610"/>
      <c r="AA1475" s="608"/>
    </row>
    <row r="1476" spans="1:27">
      <c r="A1476" s="145" t="str">
        <f t="shared" si="44"/>
        <v>-</v>
      </c>
      <c r="B1476" s="146" t="str">
        <f>_xlfn.XLOOKUP($A1476,Dept.Meta!$A:$A,Dept.Meta!$F:$F,"-",0,1)</f>
        <v>-</v>
      </c>
      <c r="C1476" s="629" t="str">
        <f>_xlfn.XLOOKUP(_xlfn.CONCAT($G1476,"-",$I1476),Div.Meta!$H:$H,Div.Meta!$C:$C,"-",0,1)</f>
        <v>-</v>
      </c>
      <c r="D1476" s="302"/>
      <c r="E1476" s="146" t="str">
        <f>IF($D1476="","-",_xlfn.XLOOKUP($D1476,Fund.Meta!$A:$A,Fund.Meta!$D:$D,"-",0,1))</f>
        <v>-</v>
      </c>
      <c r="F1476" s="303" t="str">
        <f>IF($D1476="","-",_xlfn.XLOOKUP($D1476,Fund.Meta!$A:$A,Fund.Meta!$E:$E,"-",0,1))</f>
        <v>-</v>
      </c>
      <c r="G1476" s="334"/>
      <c r="H1476" s="303" t="str">
        <f>IF($G1476="","-",_xlfn.XLOOKUP($G1476,Appr.Meta!$A:$A,Appr.Meta!$D:$D,"-",0,1))</f>
        <v>-</v>
      </c>
      <c r="I1476" s="302"/>
      <c r="J1476" s="303" t="str">
        <f>IF($I1476="","-",_xlfn.XLOOKUP($I1476,'CC.Meta'!$A:$A,'CC.Meta'!$D:$D,"-",0,1))</f>
        <v>-</v>
      </c>
      <c r="K1476" s="302"/>
      <c r="L1476" s="146" t="str">
        <f>IF($K1476="","-",_xlfn.XLOOKUP($K1476,Obj.Meta!$A:$A,Obj.Meta!$D:$D,"-",0,1))</f>
        <v>-</v>
      </c>
      <c r="M1476" s="300" t="str">
        <f>IF($K1476="","-",_xlfn.XLOOKUP($K1476,Obj.Meta!$A:$A,Obj.Meta!$F:$F,"-",0,1))</f>
        <v>-</v>
      </c>
      <c r="N1476" s="337" t="str">
        <f t="shared" si="45"/>
        <v>---</v>
      </c>
      <c r="O1476" s="333"/>
      <c r="P1476" s="54"/>
      <c r="Q1476" s="52"/>
      <c r="R1476" s="34"/>
      <c r="S1476" s="53"/>
      <c r="T1476" s="208"/>
      <c r="U1476" s="726"/>
      <c r="V1476" s="206"/>
      <c r="W1476" s="206"/>
      <c r="X1476" s="678"/>
      <c r="Y1476" s="34"/>
      <c r="Z1476" s="610"/>
      <c r="AA1476" s="608"/>
    </row>
    <row r="1477" spans="1:27">
      <c r="A1477" s="145" t="str">
        <f t="shared" si="44"/>
        <v>-</v>
      </c>
      <c r="B1477" s="146" t="str">
        <f>_xlfn.XLOOKUP($A1477,Dept.Meta!$A:$A,Dept.Meta!$F:$F,"-",0,1)</f>
        <v>-</v>
      </c>
      <c r="C1477" s="629" t="str">
        <f>_xlfn.XLOOKUP(_xlfn.CONCAT($G1477,"-",$I1477),Div.Meta!$H:$H,Div.Meta!$C:$C,"-",0,1)</f>
        <v>-</v>
      </c>
      <c r="D1477" s="302"/>
      <c r="E1477" s="146" t="str">
        <f>IF($D1477="","-",_xlfn.XLOOKUP($D1477,Fund.Meta!$A:$A,Fund.Meta!$D:$D,"-",0,1))</f>
        <v>-</v>
      </c>
      <c r="F1477" s="303" t="str">
        <f>IF($D1477="","-",_xlfn.XLOOKUP($D1477,Fund.Meta!$A:$A,Fund.Meta!$E:$E,"-",0,1))</f>
        <v>-</v>
      </c>
      <c r="G1477" s="334"/>
      <c r="H1477" s="303" t="str">
        <f>IF($G1477="","-",_xlfn.XLOOKUP($G1477,Appr.Meta!$A:$A,Appr.Meta!$D:$D,"-",0,1))</f>
        <v>-</v>
      </c>
      <c r="I1477" s="302"/>
      <c r="J1477" s="303" t="str">
        <f>IF($I1477="","-",_xlfn.XLOOKUP($I1477,'CC.Meta'!$A:$A,'CC.Meta'!$D:$D,"-",0,1))</f>
        <v>-</v>
      </c>
      <c r="K1477" s="302"/>
      <c r="L1477" s="146" t="str">
        <f>IF($K1477="","-",_xlfn.XLOOKUP($K1477,Obj.Meta!$A:$A,Obj.Meta!$D:$D,"-",0,1))</f>
        <v>-</v>
      </c>
      <c r="M1477" s="300" t="str">
        <f>IF($K1477="","-",_xlfn.XLOOKUP($K1477,Obj.Meta!$A:$A,Obj.Meta!$F:$F,"-",0,1))</f>
        <v>-</v>
      </c>
      <c r="N1477" s="337" t="str">
        <f t="shared" si="45"/>
        <v>---</v>
      </c>
      <c r="O1477" s="333"/>
      <c r="P1477" s="54"/>
      <c r="Q1477" s="52"/>
      <c r="R1477" s="34"/>
      <c r="S1477" s="53"/>
      <c r="T1477" s="208"/>
      <c r="U1477" s="726"/>
      <c r="V1477" s="206"/>
      <c r="W1477" s="206"/>
      <c r="X1477" s="678"/>
      <c r="Y1477" s="34"/>
      <c r="Z1477" s="610"/>
      <c r="AA1477" s="608"/>
    </row>
    <row r="1478" spans="1:27">
      <c r="A1478" s="145" t="str">
        <f t="shared" si="44"/>
        <v>-</v>
      </c>
      <c r="B1478" s="146" t="str">
        <f>_xlfn.XLOOKUP($A1478,Dept.Meta!$A:$A,Dept.Meta!$F:$F,"-",0,1)</f>
        <v>-</v>
      </c>
      <c r="C1478" s="629" t="str">
        <f>_xlfn.XLOOKUP(_xlfn.CONCAT($G1478,"-",$I1478),Div.Meta!$H:$H,Div.Meta!$C:$C,"-",0,1)</f>
        <v>-</v>
      </c>
      <c r="D1478" s="302"/>
      <c r="E1478" s="146" t="str">
        <f>IF($D1478="","-",_xlfn.XLOOKUP($D1478,Fund.Meta!$A:$A,Fund.Meta!$D:$D,"-",0,1))</f>
        <v>-</v>
      </c>
      <c r="F1478" s="303" t="str">
        <f>IF($D1478="","-",_xlfn.XLOOKUP($D1478,Fund.Meta!$A:$A,Fund.Meta!$E:$E,"-",0,1))</f>
        <v>-</v>
      </c>
      <c r="G1478" s="334"/>
      <c r="H1478" s="303" t="str">
        <f>IF($G1478="","-",_xlfn.XLOOKUP($G1478,Appr.Meta!$A:$A,Appr.Meta!$D:$D,"-",0,1))</f>
        <v>-</v>
      </c>
      <c r="I1478" s="302"/>
      <c r="J1478" s="303" t="str">
        <f>IF($I1478="","-",_xlfn.XLOOKUP($I1478,'CC.Meta'!$A:$A,'CC.Meta'!$D:$D,"-",0,1))</f>
        <v>-</v>
      </c>
      <c r="K1478" s="302"/>
      <c r="L1478" s="146" t="str">
        <f>IF($K1478="","-",_xlfn.XLOOKUP($K1478,Obj.Meta!$A:$A,Obj.Meta!$D:$D,"-",0,1))</f>
        <v>-</v>
      </c>
      <c r="M1478" s="300" t="str">
        <f>IF($K1478="","-",_xlfn.XLOOKUP($K1478,Obj.Meta!$A:$A,Obj.Meta!$F:$F,"-",0,1))</f>
        <v>-</v>
      </c>
      <c r="N1478" s="337" t="str">
        <f t="shared" si="45"/>
        <v>---</v>
      </c>
      <c r="O1478" s="333"/>
      <c r="P1478" s="54"/>
      <c r="Q1478" s="52"/>
      <c r="R1478" s="34"/>
      <c r="S1478" s="53"/>
      <c r="T1478" s="208"/>
      <c r="U1478" s="726"/>
      <c r="V1478" s="206"/>
      <c r="W1478" s="206"/>
      <c r="X1478" s="678"/>
      <c r="Y1478" s="34"/>
      <c r="Z1478" s="610"/>
      <c r="AA1478" s="608"/>
    </row>
    <row r="1479" spans="1:27">
      <c r="A1479" s="145" t="str">
        <f t="shared" si="44"/>
        <v>-</v>
      </c>
      <c r="B1479" s="146" t="str">
        <f>_xlfn.XLOOKUP($A1479,Dept.Meta!$A:$A,Dept.Meta!$F:$F,"-",0,1)</f>
        <v>-</v>
      </c>
      <c r="C1479" s="629" t="str">
        <f>_xlfn.XLOOKUP(_xlfn.CONCAT($G1479,"-",$I1479),Div.Meta!$H:$H,Div.Meta!$C:$C,"-",0,1)</f>
        <v>-</v>
      </c>
      <c r="D1479" s="302"/>
      <c r="E1479" s="146" t="str">
        <f>IF($D1479="","-",_xlfn.XLOOKUP($D1479,Fund.Meta!$A:$A,Fund.Meta!$D:$D,"-",0,1))</f>
        <v>-</v>
      </c>
      <c r="F1479" s="303" t="str">
        <f>IF($D1479="","-",_xlfn.XLOOKUP($D1479,Fund.Meta!$A:$A,Fund.Meta!$E:$E,"-",0,1))</f>
        <v>-</v>
      </c>
      <c r="G1479" s="334"/>
      <c r="H1479" s="303" t="str">
        <f>IF($G1479="","-",_xlfn.XLOOKUP($G1479,Appr.Meta!$A:$A,Appr.Meta!$D:$D,"-",0,1))</f>
        <v>-</v>
      </c>
      <c r="I1479" s="302"/>
      <c r="J1479" s="303" t="str">
        <f>IF($I1479="","-",_xlfn.XLOOKUP($I1479,'CC.Meta'!$A:$A,'CC.Meta'!$D:$D,"-",0,1))</f>
        <v>-</v>
      </c>
      <c r="K1479" s="302"/>
      <c r="L1479" s="146" t="str">
        <f>IF($K1479="","-",_xlfn.XLOOKUP($K1479,Obj.Meta!$A:$A,Obj.Meta!$D:$D,"-",0,1))</f>
        <v>-</v>
      </c>
      <c r="M1479" s="300" t="str">
        <f>IF($K1479="","-",_xlfn.XLOOKUP($K1479,Obj.Meta!$A:$A,Obj.Meta!$F:$F,"-",0,1))</f>
        <v>-</v>
      </c>
      <c r="N1479" s="337" t="str">
        <f t="shared" si="45"/>
        <v>---</v>
      </c>
      <c r="O1479" s="333"/>
      <c r="P1479" s="54"/>
      <c r="Q1479" s="52"/>
      <c r="R1479" s="34"/>
      <c r="S1479" s="53"/>
      <c r="T1479" s="208"/>
      <c r="U1479" s="726"/>
      <c r="V1479" s="206"/>
      <c r="W1479" s="206"/>
      <c r="X1479" s="678"/>
      <c r="Y1479" s="34"/>
      <c r="Z1479" s="610"/>
      <c r="AA1479" s="608"/>
    </row>
    <row r="1480" spans="1:27">
      <c r="A1480" s="145" t="str">
        <f t="shared" si="44"/>
        <v>-</v>
      </c>
      <c r="B1480" s="146" t="str">
        <f>_xlfn.XLOOKUP($A1480,Dept.Meta!$A:$A,Dept.Meta!$F:$F,"-",0,1)</f>
        <v>-</v>
      </c>
      <c r="C1480" s="629" t="str">
        <f>_xlfn.XLOOKUP(_xlfn.CONCAT($G1480,"-",$I1480),Div.Meta!$H:$H,Div.Meta!$C:$C,"-",0,1)</f>
        <v>-</v>
      </c>
      <c r="D1480" s="302"/>
      <c r="E1480" s="146" t="str">
        <f>IF($D1480="","-",_xlfn.XLOOKUP($D1480,Fund.Meta!$A:$A,Fund.Meta!$D:$D,"-",0,1))</f>
        <v>-</v>
      </c>
      <c r="F1480" s="303" t="str">
        <f>IF($D1480="","-",_xlfn.XLOOKUP($D1480,Fund.Meta!$A:$A,Fund.Meta!$E:$E,"-",0,1))</f>
        <v>-</v>
      </c>
      <c r="G1480" s="334"/>
      <c r="H1480" s="303" t="str">
        <f>IF($G1480="","-",_xlfn.XLOOKUP($G1480,Appr.Meta!$A:$A,Appr.Meta!$D:$D,"-",0,1))</f>
        <v>-</v>
      </c>
      <c r="I1480" s="302"/>
      <c r="J1480" s="303" t="str">
        <f>IF($I1480="","-",_xlfn.XLOOKUP($I1480,'CC.Meta'!$A:$A,'CC.Meta'!$D:$D,"-",0,1))</f>
        <v>-</v>
      </c>
      <c r="K1480" s="302"/>
      <c r="L1480" s="146" t="str">
        <f>IF($K1480="","-",_xlfn.XLOOKUP($K1480,Obj.Meta!$A:$A,Obj.Meta!$D:$D,"-",0,1))</f>
        <v>-</v>
      </c>
      <c r="M1480" s="300" t="str">
        <f>IF($K1480="","-",_xlfn.XLOOKUP($K1480,Obj.Meta!$A:$A,Obj.Meta!$F:$F,"-",0,1))</f>
        <v>-</v>
      </c>
      <c r="N1480" s="337" t="str">
        <f t="shared" si="45"/>
        <v>---</v>
      </c>
      <c r="O1480" s="333"/>
      <c r="P1480" s="54"/>
      <c r="Q1480" s="52"/>
      <c r="R1480" s="34"/>
      <c r="S1480" s="53"/>
      <c r="T1480" s="208"/>
      <c r="U1480" s="726"/>
      <c r="V1480" s="206"/>
      <c r="W1480" s="206"/>
      <c r="X1480" s="678"/>
      <c r="Y1480" s="34"/>
      <c r="Z1480" s="610"/>
      <c r="AA1480" s="608"/>
    </row>
    <row r="1481" spans="1:27">
      <c r="A1481" s="145" t="str">
        <f t="shared" si="44"/>
        <v>-</v>
      </c>
      <c r="B1481" s="146" t="str">
        <f>_xlfn.XLOOKUP($A1481,Dept.Meta!$A:$A,Dept.Meta!$F:$F,"-",0,1)</f>
        <v>-</v>
      </c>
      <c r="C1481" s="629" t="str">
        <f>_xlfn.XLOOKUP(_xlfn.CONCAT($G1481,"-",$I1481),Div.Meta!$H:$H,Div.Meta!$C:$C,"-",0,1)</f>
        <v>-</v>
      </c>
      <c r="D1481" s="302"/>
      <c r="E1481" s="146" t="str">
        <f>IF($D1481="","-",_xlfn.XLOOKUP($D1481,Fund.Meta!$A:$A,Fund.Meta!$D:$D,"-",0,1))</f>
        <v>-</v>
      </c>
      <c r="F1481" s="303" t="str">
        <f>IF($D1481="","-",_xlfn.XLOOKUP($D1481,Fund.Meta!$A:$A,Fund.Meta!$E:$E,"-",0,1))</f>
        <v>-</v>
      </c>
      <c r="G1481" s="334"/>
      <c r="H1481" s="303" t="str">
        <f>IF($G1481="","-",_xlfn.XLOOKUP($G1481,Appr.Meta!$A:$A,Appr.Meta!$D:$D,"-",0,1))</f>
        <v>-</v>
      </c>
      <c r="I1481" s="302"/>
      <c r="J1481" s="303" t="str">
        <f>IF($I1481="","-",_xlfn.XLOOKUP($I1481,'CC.Meta'!$A:$A,'CC.Meta'!$D:$D,"-",0,1))</f>
        <v>-</v>
      </c>
      <c r="K1481" s="302"/>
      <c r="L1481" s="146" t="str">
        <f>IF($K1481="","-",_xlfn.XLOOKUP($K1481,Obj.Meta!$A:$A,Obj.Meta!$D:$D,"-",0,1))</f>
        <v>-</v>
      </c>
      <c r="M1481" s="300" t="str">
        <f>IF($K1481="","-",_xlfn.XLOOKUP($K1481,Obj.Meta!$A:$A,Obj.Meta!$F:$F,"-",0,1))</f>
        <v>-</v>
      </c>
      <c r="N1481" s="337" t="str">
        <f t="shared" si="45"/>
        <v>---</v>
      </c>
      <c r="O1481" s="333"/>
      <c r="P1481" s="54"/>
      <c r="Q1481" s="52"/>
      <c r="R1481" s="34"/>
      <c r="S1481" s="53"/>
      <c r="T1481" s="208"/>
      <c r="U1481" s="726"/>
      <c r="V1481" s="206"/>
      <c r="W1481" s="206"/>
      <c r="X1481" s="678"/>
      <c r="Y1481" s="34"/>
      <c r="Z1481" s="610"/>
      <c r="AA1481" s="608"/>
    </row>
    <row r="1482" spans="1:27">
      <c r="A1482" s="145" t="str">
        <f t="shared" si="44"/>
        <v>-</v>
      </c>
      <c r="B1482" s="146" t="str">
        <f>_xlfn.XLOOKUP($A1482,Dept.Meta!$A:$A,Dept.Meta!$F:$F,"-",0,1)</f>
        <v>-</v>
      </c>
      <c r="C1482" s="629" t="str">
        <f>_xlfn.XLOOKUP(_xlfn.CONCAT($G1482,"-",$I1482),Div.Meta!$H:$H,Div.Meta!$C:$C,"-",0,1)</f>
        <v>-</v>
      </c>
      <c r="D1482" s="302"/>
      <c r="E1482" s="146" t="str">
        <f>IF($D1482="","-",_xlfn.XLOOKUP($D1482,Fund.Meta!$A:$A,Fund.Meta!$D:$D,"-",0,1))</f>
        <v>-</v>
      </c>
      <c r="F1482" s="303" t="str">
        <f>IF($D1482="","-",_xlfn.XLOOKUP($D1482,Fund.Meta!$A:$A,Fund.Meta!$E:$E,"-",0,1))</f>
        <v>-</v>
      </c>
      <c r="G1482" s="334"/>
      <c r="H1482" s="303" t="str">
        <f>IF($G1482="","-",_xlfn.XLOOKUP($G1482,Appr.Meta!$A:$A,Appr.Meta!$D:$D,"-",0,1))</f>
        <v>-</v>
      </c>
      <c r="I1482" s="302"/>
      <c r="J1482" s="303" t="str">
        <f>IF($I1482="","-",_xlfn.XLOOKUP($I1482,'CC.Meta'!$A:$A,'CC.Meta'!$D:$D,"-",0,1))</f>
        <v>-</v>
      </c>
      <c r="K1482" s="302"/>
      <c r="L1482" s="146" t="str">
        <f>IF($K1482="","-",_xlfn.XLOOKUP($K1482,Obj.Meta!$A:$A,Obj.Meta!$D:$D,"-",0,1))</f>
        <v>-</v>
      </c>
      <c r="M1482" s="300" t="str">
        <f>IF($K1482="","-",_xlfn.XLOOKUP($K1482,Obj.Meta!$A:$A,Obj.Meta!$F:$F,"-",0,1))</f>
        <v>-</v>
      </c>
      <c r="N1482" s="337" t="str">
        <f t="shared" si="45"/>
        <v>---</v>
      </c>
      <c r="O1482" s="333"/>
      <c r="P1482" s="54"/>
      <c r="Q1482" s="52"/>
      <c r="R1482" s="34"/>
      <c r="S1482" s="53"/>
      <c r="T1482" s="208"/>
      <c r="U1482" s="726"/>
      <c r="V1482" s="206"/>
      <c r="W1482" s="206"/>
      <c r="X1482" s="678"/>
      <c r="Y1482" s="34"/>
      <c r="Z1482" s="610"/>
      <c r="AA1482" s="608"/>
    </row>
    <row r="1483" spans="1:27">
      <c r="A1483" s="145" t="str">
        <f t="shared" si="44"/>
        <v>-</v>
      </c>
      <c r="B1483" s="146" t="str">
        <f>_xlfn.XLOOKUP($A1483,Dept.Meta!$A:$A,Dept.Meta!$F:$F,"-",0,1)</f>
        <v>-</v>
      </c>
      <c r="C1483" s="629" t="str">
        <f>_xlfn.XLOOKUP(_xlfn.CONCAT($G1483,"-",$I1483),Div.Meta!$H:$H,Div.Meta!$C:$C,"-",0,1)</f>
        <v>-</v>
      </c>
      <c r="D1483" s="302"/>
      <c r="E1483" s="146" t="str">
        <f>IF($D1483="","-",_xlfn.XLOOKUP($D1483,Fund.Meta!$A:$A,Fund.Meta!$D:$D,"-",0,1))</f>
        <v>-</v>
      </c>
      <c r="F1483" s="303" t="str">
        <f>IF($D1483="","-",_xlfn.XLOOKUP($D1483,Fund.Meta!$A:$A,Fund.Meta!$E:$E,"-",0,1))</f>
        <v>-</v>
      </c>
      <c r="G1483" s="334"/>
      <c r="H1483" s="303" t="str">
        <f>IF($G1483="","-",_xlfn.XLOOKUP($G1483,Appr.Meta!$A:$A,Appr.Meta!$D:$D,"-",0,1))</f>
        <v>-</v>
      </c>
      <c r="I1483" s="302"/>
      <c r="J1483" s="303" t="str">
        <f>IF($I1483="","-",_xlfn.XLOOKUP($I1483,'CC.Meta'!$A:$A,'CC.Meta'!$D:$D,"-",0,1))</f>
        <v>-</v>
      </c>
      <c r="K1483" s="302"/>
      <c r="L1483" s="146" t="str">
        <f>IF($K1483="","-",_xlfn.XLOOKUP($K1483,Obj.Meta!$A:$A,Obj.Meta!$D:$D,"-",0,1))</f>
        <v>-</v>
      </c>
      <c r="M1483" s="300" t="str">
        <f>IF($K1483="","-",_xlfn.XLOOKUP($K1483,Obj.Meta!$A:$A,Obj.Meta!$F:$F,"-",0,1))</f>
        <v>-</v>
      </c>
      <c r="N1483" s="337" t="str">
        <f t="shared" si="45"/>
        <v>---</v>
      </c>
      <c r="O1483" s="333"/>
      <c r="P1483" s="54"/>
      <c r="Q1483" s="52"/>
      <c r="R1483" s="34"/>
      <c r="S1483" s="53"/>
      <c r="T1483" s="208"/>
      <c r="U1483" s="726"/>
      <c r="V1483" s="206"/>
      <c r="W1483" s="206"/>
      <c r="X1483" s="678"/>
      <c r="Y1483" s="34"/>
      <c r="Z1483" s="610"/>
      <c r="AA1483" s="608"/>
    </row>
    <row r="1484" spans="1:27">
      <c r="A1484" s="145" t="str">
        <f t="shared" si="44"/>
        <v>-</v>
      </c>
      <c r="B1484" s="146" t="str">
        <f>_xlfn.XLOOKUP($A1484,Dept.Meta!$A:$A,Dept.Meta!$F:$F,"-",0,1)</f>
        <v>-</v>
      </c>
      <c r="C1484" s="629" t="str">
        <f>_xlfn.XLOOKUP(_xlfn.CONCAT($G1484,"-",$I1484),Div.Meta!$H:$H,Div.Meta!$C:$C,"-",0,1)</f>
        <v>-</v>
      </c>
      <c r="D1484" s="302"/>
      <c r="E1484" s="146" t="str">
        <f>IF($D1484="","-",_xlfn.XLOOKUP($D1484,Fund.Meta!$A:$A,Fund.Meta!$D:$D,"-",0,1))</f>
        <v>-</v>
      </c>
      <c r="F1484" s="303" t="str">
        <f>IF($D1484="","-",_xlfn.XLOOKUP($D1484,Fund.Meta!$A:$A,Fund.Meta!$E:$E,"-",0,1))</f>
        <v>-</v>
      </c>
      <c r="G1484" s="334"/>
      <c r="H1484" s="303" t="str">
        <f>IF($G1484="","-",_xlfn.XLOOKUP($G1484,Appr.Meta!$A:$A,Appr.Meta!$D:$D,"-",0,1))</f>
        <v>-</v>
      </c>
      <c r="I1484" s="302"/>
      <c r="J1484" s="303" t="str">
        <f>IF($I1484="","-",_xlfn.XLOOKUP($I1484,'CC.Meta'!$A:$A,'CC.Meta'!$D:$D,"-",0,1))</f>
        <v>-</v>
      </c>
      <c r="K1484" s="302"/>
      <c r="L1484" s="146" t="str">
        <f>IF($K1484="","-",_xlfn.XLOOKUP($K1484,Obj.Meta!$A:$A,Obj.Meta!$D:$D,"-",0,1))</f>
        <v>-</v>
      </c>
      <c r="M1484" s="300" t="str">
        <f>IF($K1484="","-",_xlfn.XLOOKUP($K1484,Obj.Meta!$A:$A,Obj.Meta!$F:$F,"-",0,1))</f>
        <v>-</v>
      </c>
      <c r="N1484" s="337" t="str">
        <f t="shared" si="45"/>
        <v>---</v>
      </c>
      <c r="O1484" s="333"/>
      <c r="P1484" s="54"/>
      <c r="Q1484" s="52"/>
      <c r="R1484" s="34"/>
      <c r="S1484" s="53"/>
      <c r="T1484" s="208"/>
      <c r="U1484" s="726"/>
      <c r="V1484" s="206"/>
      <c r="W1484" s="206"/>
      <c r="X1484" s="678"/>
      <c r="Y1484" s="34"/>
      <c r="Z1484" s="610"/>
      <c r="AA1484" s="608"/>
    </row>
    <row r="1485" spans="1:27">
      <c r="A1485" s="145" t="str">
        <f t="shared" si="44"/>
        <v>-</v>
      </c>
      <c r="B1485" s="146" t="str">
        <f>_xlfn.XLOOKUP($A1485,Dept.Meta!$A:$A,Dept.Meta!$F:$F,"-",0,1)</f>
        <v>-</v>
      </c>
      <c r="C1485" s="629" t="str">
        <f>_xlfn.XLOOKUP(_xlfn.CONCAT($G1485,"-",$I1485),Div.Meta!$H:$H,Div.Meta!$C:$C,"-",0,1)</f>
        <v>-</v>
      </c>
      <c r="D1485" s="302"/>
      <c r="E1485" s="146" t="str">
        <f>IF($D1485="","-",_xlfn.XLOOKUP($D1485,Fund.Meta!$A:$A,Fund.Meta!$D:$D,"-",0,1))</f>
        <v>-</v>
      </c>
      <c r="F1485" s="303" t="str">
        <f>IF($D1485="","-",_xlfn.XLOOKUP($D1485,Fund.Meta!$A:$A,Fund.Meta!$E:$E,"-",0,1))</f>
        <v>-</v>
      </c>
      <c r="G1485" s="334"/>
      <c r="H1485" s="303" t="str">
        <f>IF($G1485="","-",_xlfn.XLOOKUP($G1485,Appr.Meta!$A:$A,Appr.Meta!$D:$D,"-",0,1))</f>
        <v>-</v>
      </c>
      <c r="I1485" s="302"/>
      <c r="J1485" s="303" t="str">
        <f>IF($I1485="","-",_xlfn.XLOOKUP($I1485,'CC.Meta'!$A:$A,'CC.Meta'!$D:$D,"-",0,1))</f>
        <v>-</v>
      </c>
      <c r="K1485" s="302"/>
      <c r="L1485" s="146" t="str">
        <f>IF($K1485="","-",_xlfn.XLOOKUP($K1485,Obj.Meta!$A:$A,Obj.Meta!$D:$D,"-",0,1))</f>
        <v>-</v>
      </c>
      <c r="M1485" s="300" t="str">
        <f>IF($K1485="","-",_xlfn.XLOOKUP($K1485,Obj.Meta!$A:$A,Obj.Meta!$F:$F,"-",0,1))</f>
        <v>-</v>
      </c>
      <c r="N1485" s="337" t="str">
        <f t="shared" si="45"/>
        <v>---</v>
      </c>
      <c r="O1485" s="333"/>
      <c r="P1485" s="54"/>
      <c r="Q1485" s="52"/>
      <c r="R1485" s="34"/>
      <c r="S1485" s="53"/>
      <c r="T1485" s="208"/>
      <c r="U1485" s="726"/>
      <c r="V1485" s="206"/>
      <c r="W1485" s="206"/>
      <c r="X1485" s="678"/>
      <c r="Y1485" s="34"/>
      <c r="Z1485" s="610"/>
      <c r="AA1485" s="608"/>
    </row>
    <row r="1486" spans="1:27">
      <c r="A1486" s="145" t="str">
        <f t="shared" si="44"/>
        <v>-</v>
      </c>
      <c r="B1486" s="146" t="str">
        <f>_xlfn.XLOOKUP($A1486,Dept.Meta!$A:$A,Dept.Meta!$F:$F,"-",0,1)</f>
        <v>-</v>
      </c>
      <c r="C1486" s="629" t="str">
        <f>_xlfn.XLOOKUP(_xlfn.CONCAT($G1486,"-",$I1486),Div.Meta!$H:$H,Div.Meta!$C:$C,"-",0,1)</f>
        <v>-</v>
      </c>
      <c r="D1486" s="302"/>
      <c r="E1486" s="146" t="str">
        <f>IF($D1486="","-",_xlfn.XLOOKUP($D1486,Fund.Meta!$A:$A,Fund.Meta!$D:$D,"-",0,1))</f>
        <v>-</v>
      </c>
      <c r="F1486" s="303" t="str">
        <f>IF($D1486="","-",_xlfn.XLOOKUP($D1486,Fund.Meta!$A:$A,Fund.Meta!$E:$E,"-",0,1))</f>
        <v>-</v>
      </c>
      <c r="G1486" s="334"/>
      <c r="H1486" s="303" t="str">
        <f>IF($G1486="","-",_xlfn.XLOOKUP($G1486,Appr.Meta!$A:$A,Appr.Meta!$D:$D,"-",0,1))</f>
        <v>-</v>
      </c>
      <c r="I1486" s="302"/>
      <c r="J1486" s="303" t="str">
        <f>IF($I1486="","-",_xlfn.XLOOKUP($I1486,'CC.Meta'!$A:$A,'CC.Meta'!$D:$D,"-",0,1))</f>
        <v>-</v>
      </c>
      <c r="K1486" s="302"/>
      <c r="L1486" s="146" t="str">
        <f>IF($K1486="","-",_xlfn.XLOOKUP($K1486,Obj.Meta!$A:$A,Obj.Meta!$D:$D,"-",0,1))</f>
        <v>-</v>
      </c>
      <c r="M1486" s="300" t="str">
        <f>IF($K1486="","-",_xlfn.XLOOKUP($K1486,Obj.Meta!$A:$A,Obj.Meta!$F:$F,"-",0,1))</f>
        <v>-</v>
      </c>
      <c r="N1486" s="337" t="str">
        <f t="shared" si="45"/>
        <v>---</v>
      </c>
      <c r="O1486" s="333"/>
      <c r="P1486" s="54"/>
      <c r="Q1486" s="52"/>
      <c r="R1486" s="34"/>
      <c r="S1486" s="53"/>
      <c r="T1486" s="208"/>
      <c r="U1486" s="726"/>
      <c r="V1486" s="206"/>
      <c r="W1486" s="206"/>
      <c r="X1486" s="678"/>
      <c r="Y1486" s="34"/>
      <c r="Z1486" s="610"/>
      <c r="AA1486" s="608"/>
    </row>
    <row r="1487" spans="1:27">
      <c r="A1487" s="145" t="str">
        <f t="shared" si="44"/>
        <v>-</v>
      </c>
      <c r="B1487" s="146" t="str">
        <f>_xlfn.XLOOKUP($A1487,Dept.Meta!$A:$A,Dept.Meta!$F:$F,"-",0,1)</f>
        <v>-</v>
      </c>
      <c r="C1487" s="629" t="str">
        <f>_xlfn.XLOOKUP(_xlfn.CONCAT($G1487,"-",$I1487),Div.Meta!$H:$H,Div.Meta!$C:$C,"-",0,1)</f>
        <v>-</v>
      </c>
      <c r="D1487" s="302"/>
      <c r="E1487" s="146" t="str">
        <f>IF($D1487="","-",_xlfn.XLOOKUP($D1487,Fund.Meta!$A:$A,Fund.Meta!$D:$D,"-",0,1))</f>
        <v>-</v>
      </c>
      <c r="F1487" s="303" t="str">
        <f>IF($D1487="","-",_xlfn.XLOOKUP($D1487,Fund.Meta!$A:$A,Fund.Meta!$E:$E,"-",0,1))</f>
        <v>-</v>
      </c>
      <c r="G1487" s="334"/>
      <c r="H1487" s="303" t="str">
        <f>IF($G1487="","-",_xlfn.XLOOKUP($G1487,Appr.Meta!$A:$A,Appr.Meta!$D:$D,"-",0,1))</f>
        <v>-</v>
      </c>
      <c r="I1487" s="302"/>
      <c r="J1487" s="303" t="str">
        <f>IF($I1487="","-",_xlfn.XLOOKUP($I1487,'CC.Meta'!$A:$A,'CC.Meta'!$D:$D,"-",0,1))</f>
        <v>-</v>
      </c>
      <c r="K1487" s="302"/>
      <c r="L1487" s="146" t="str">
        <f>IF($K1487="","-",_xlfn.XLOOKUP($K1487,Obj.Meta!$A:$A,Obj.Meta!$D:$D,"-",0,1))</f>
        <v>-</v>
      </c>
      <c r="M1487" s="300" t="str">
        <f>IF($K1487="","-",_xlfn.XLOOKUP($K1487,Obj.Meta!$A:$A,Obj.Meta!$F:$F,"-",0,1))</f>
        <v>-</v>
      </c>
      <c r="N1487" s="337" t="str">
        <f t="shared" si="45"/>
        <v>---</v>
      </c>
      <c r="O1487" s="333"/>
      <c r="P1487" s="54"/>
      <c r="Q1487" s="52"/>
      <c r="R1487" s="34"/>
      <c r="S1487" s="53"/>
      <c r="T1487" s="208"/>
      <c r="U1487" s="726"/>
      <c r="V1487" s="206"/>
      <c r="W1487" s="206"/>
      <c r="X1487" s="678"/>
      <c r="Y1487" s="34"/>
      <c r="Z1487" s="610"/>
      <c r="AA1487" s="608"/>
    </row>
    <row r="1488" spans="1:27">
      <c r="A1488" s="145" t="str">
        <f t="shared" si="44"/>
        <v>-</v>
      </c>
      <c r="B1488" s="146" t="str">
        <f>_xlfn.XLOOKUP($A1488,Dept.Meta!$A:$A,Dept.Meta!$F:$F,"-",0,1)</f>
        <v>-</v>
      </c>
      <c r="C1488" s="629" t="str">
        <f>_xlfn.XLOOKUP(_xlfn.CONCAT($G1488,"-",$I1488),Div.Meta!$H:$H,Div.Meta!$C:$C,"-",0,1)</f>
        <v>-</v>
      </c>
      <c r="D1488" s="302"/>
      <c r="E1488" s="146" t="str">
        <f>IF($D1488="","-",_xlfn.XLOOKUP($D1488,Fund.Meta!$A:$A,Fund.Meta!$D:$D,"-",0,1))</f>
        <v>-</v>
      </c>
      <c r="F1488" s="303" t="str">
        <f>IF($D1488="","-",_xlfn.XLOOKUP($D1488,Fund.Meta!$A:$A,Fund.Meta!$E:$E,"-",0,1))</f>
        <v>-</v>
      </c>
      <c r="G1488" s="334"/>
      <c r="H1488" s="303" t="str">
        <f>IF($G1488="","-",_xlfn.XLOOKUP($G1488,Appr.Meta!$A:$A,Appr.Meta!$D:$D,"-",0,1))</f>
        <v>-</v>
      </c>
      <c r="I1488" s="302"/>
      <c r="J1488" s="303" t="str">
        <f>IF($I1488="","-",_xlfn.XLOOKUP($I1488,'CC.Meta'!$A:$A,'CC.Meta'!$D:$D,"-",0,1))</f>
        <v>-</v>
      </c>
      <c r="K1488" s="302"/>
      <c r="L1488" s="146" t="str">
        <f>IF($K1488="","-",_xlfn.XLOOKUP($K1488,Obj.Meta!$A:$A,Obj.Meta!$D:$D,"-",0,1))</f>
        <v>-</v>
      </c>
      <c r="M1488" s="300" t="str">
        <f>IF($K1488="","-",_xlfn.XLOOKUP($K1488,Obj.Meta!$A:$A,Obj.Meta!$F:$F,"-",0,1))</f>
        <v>-</v>
      </c>
      <c r="N1488" s="337" t="str">
        <f t="shared" si="45"/>
        <v>---</v>
      </c>
      <c r="O1488" s="333"/>
      <c r="P1488" s="54"/>
      <c r="Q1488" s="52"/>
      <c r="R1488" s="34"/>
      <c r="S1488" s="53"/>
      <c r="T1488" s="208"/>
      <c r="U1488" s="726"/>
      <c r="V1488" s="206"/>
      <c r="W1488" s="206"/>
      <c r="X1488" s="678"/>
      <c r="Y1488" s="34"/>
      <c r="Z1488" s="610"/>
      <c r="AA1488" s="608"/>
    </row>
    <row r="1489" spans="1:27">
      <c r="A1489" s="145" t="str">
        <f t="shared" si="44"/>
        <v>-</v>
      </c>
      <c r="B1489" s="146" t="str">
        <f>_xlfn.XLOOKUP($A1489,Dept.Meta!$A:$A,Dept.Meta!$F:$F,"-",0,1)</f>
        <v>-</v>
      </c>
      <c r="C1489" s="629" t="str">
        <f>_xlfn.XLOOKUP(_xlfn.CONCAT($G1489,"-",$I1489),Div.Meta!$H:$H,Div.Meta!$C:$C,"-",0,1)</f>
        <v>-</v>
      </c>
      <c r="D1489" s="302"/>
      <c r="E1489" s="146" t="str">
        <f>IF($D1489="","-",_xlfn.XLOOKUP($D1489,Fund.Meta!$A:$A,Fund.Meta!$D:$D,"-",0,1))</f>
        <v>-</v>
      </c>
      <c r="F1489" s="303" t="str">
        <f>IF($D1489="","-",_xlfn.XLOOKUP($D1489,Fund.Meta!$A:$A,Fund.Meta!$E:$E,"-",0,1))</f>
        <v>-</v>
      </c>
      <c r="G1489" s="334"/>
      <c r="H1489" s="303" t="str">
        <f>IF($G1489="","-",_xlfn.XLOOKUP($G1489,Appr.Meta!$A:$A,Appr.Meta!$D:$D,"-",0,1))</f>
        <v>-</v>
      </c>
      <c r="I1489" s="302"/>
      <c r="J1489" s="303" t="str">
        <f>IF($I1489="","-",_xlfn.XLOOKUP($I1489,'CC.Meta'!$A:$A,'CC.Meta'!$D:$D,"-",0,1))</f>
        <v>-</v>
      </c>
      <c r="K1489" s="302"/>
      <c r="L1489" s="146" t="str">
        <f>IF($K1489="","-",_xlfn.XLOOKUP($K1489,Obj.Meta!$A:$A,Obj.Meta!$D:$D,"-",0,1))</f>
        <v>-</v>
      </c>
      <c r="M1489" s="300" t="str">
        <f>IF($K1489="","-",_xlfn.XLOOKUP($K1489,Obj.Meta!$A:$A,Obj.Meta!$F:$F,"-",0,1))</f>
        <v>-</v>
      </c>
      <c r="N1489" s="337" t="str">
        <f t="shared" si="45"/>
        <v>---</v>
      </c>
      <c r="O1489" s="333"/>
      <c r="P1489" s="54"/>
      <c r="Q1489" s="52"/>
      <c r="R1489" s="34"/>
      <c r="S1489" s="53"/>
      <c r="T1489" s="208"/>
      <c r="U1489" s="726"/>
      <c r="V1489" s="206"/>
      <c r="W1489" s="206"/>
      <c r="X1489" s="678"/>
      <c r="Y1489" s="34"/>
      <c r="Z1489" s="610"/>
      <c r="AA1489" s="608"/>
    </row>
    <row r="1490" spans="1:27">
      <c r="A1490" s="145" t="str">
        <f t="shared" si="44"/>
        <v>-</v>
      </c>
      <c r="B1490" s="146" t="str">
        <f>_xlfn.XLOOKUP($A1490,Dept.Meta!$A:$A,Dept.Meta!$F:$F,"-",0,1)</f>
        <v>-</v>
      </c>
      <c r="C1490" s="629" t="str">
        <f>_xlfn.XLOOKUP(_xlfn.CONCAT($G1490,"-",$I1490),Div.Meta!$H:$H,Div.Meta!$C:$C,"-",0,1)</f>
        <v>-</v>
      </c>
      <c r="D1490" s="302"/>
      <c r="E1490" s="146" t="str">
        <f>IF($D1490="","-",_xlfn.XLOOKUP($D1490,Fund.Meta!$A:$A,Fund.Meta!$D:$D,"-",0,1))</f>
        <v>-</v>
      </c>
      <c r="F1490" s="303" t="str">
        <f>IF($D1490="","-",_xlfn.XLOOKUP($D1490,Fund.Meta!$A:$A,Fund.Meta!$E:$E,"-",0,1))</f>
        <v>-</v>
      </c>
      <c r="G1490" s="334"/>
      <c r="H1490" s="303" t="str">
        <f>IF($G1490="","-",_xlfn.XLOOKUP($G1490,Appr.Meta!$A:$A,Appr.Meta!$D:$D,"-",0,1))</f>
        <v>-</v>
      </c>
      <c r="I1490" s="302"/>
      <c r="J1490" s="303" t="str">
        <f>IF($I1490="","-",_xlfn.XLOOKUP($I1490,'CC.Meta'!$A:$A,'CC.Meta'!$D:$D,"-",0,1))</f>
        <v>-</v>
      </c>
      <c r="K1490" s="302"/>
      <c r="L1490" s="146" t="str">
        <f>IF($K1490="","-",_xlfn.XLOOKUP($K1490,Obj.Meta!$A:$A,Obj.Meta!$D:$D,"-",0,1))</f>
        <v>-</v>
      </c>
      <c r="M1490" s="300" t="str">
        <f>IF($K1490="","-",_xlfn.XLOOKUP($K1490,Obj.Meta!$A:$A,Obj.Meta!$F:$F,"-",0,1))</f>
        <v>-</v>
      </c>
      <c r="N1490" s="337" t="str">
        <f t="shared" si="45"/>
        <v>---</v>
      </c>
      <c r="O1490" s="333"/>
      <c r="P1490" s="54"/>
      <c r="Q1490" s="52"/>
      <c r="R1490" s="34"/>
      <c r="S1490" s="53"/>
      <c r="T1490" s="208"/>
      <c r="U1490" s="726"/>
      <c r="V1490" s="206"/>
      <c r="W1490" s="206"/>
      <c r="X1490" s="678"/>
      <c r="Y1490" s="34"/>
      <c r="Z1490" s="610"/>
      <c r="AA1490" s="608"/>
    </row>
    <row r="1491" spans="1:27">
      <c r="A1491" s="145" t="str">
        <f t="shared" ref="A1491:A1554" si="46">IFERROR(VALUE(LEFT($I1491,2)),"-")</f>
        <v>-</v>
      </c>
      <c r="B1491" s="146" t="str">
        <f>_xlfn.XLOOKUP($A1491,Dept.Meta!$A:$A,Dept.Meta!$F:$F,"-",0,1)</f>
        <v>-</v>
      </c>
      <c r="C1491" s="629" t="str">
        <f>_xlfn.XLOOKUP(_xlfn.CONCAT($G1491,"-",$I1491),Div.Meta!$H:$H,Div.Meta!$C:$C,"-",0,1)</f>
        <v>-</v>
      </c>
      <c r="D1491" s="302"/>
      <c r="E1491" s="146" t="str">
        <f>IF($D1491="","-",_xlfn.XLOOKUP($D1491,Fund.Meta!$A:$A,Fund.Meta!$D:$D,"-",0,1))</f>
        <v>-</v>
      </c>
      <c r="F1491" s="303" t="str">
        <f>IF($D1491="","-",_xlfn.XLOOKUP($D1491,Fund.Meta!$A:$A,Fund.Meta!$E:$E,"-",0,1))</f>
        <v>-</v>
      </c>
      <c r="G1491" s="334"/>
      <c r="H1491" s="303" t="str">
        <f>IF($G1491="","-",_xlfn.XLOOKUP($G1491,Appr.Meta!$A:$A,Appr.Meta!$D:$D,"-",0,1))</f>
        <v>-</v>
      </c>
      <c r="I1491" s="302"/>
      <c r="J1491" s="303" t="str">
        <f>IF($I1491="","-",_xlfn.XLOOKUP($I1491,'CC.Meta'!$A:$A,'CC.Meta'!$D:$D,"-",0,1))</f>
        <v>-</v>
      </c>
      <c r="K1491" s="302"/>
      <c r="L1491" s="146" t="str">
        <f>IF($K1491="","-",_xlfn.XLOOKUP($K1491,Obj.Meta!$A:$A,Obj.Meta!$D:$D,"-",0,1))</f>
        <v>-</v>
      </c>
      <c r="M1491" s="300" t="str">
        <f>IF($K1491="","-",_xlfn.XLOOKUP($K1491,Obj.Meta!$A:$A,Obj.Meta!$F:$F,"-",0,1))</f>
        <v>-</v>
      </c>
      <c r="N1491" s="337" t="str">
        <f t="shared" ref="N1491:N1554" si="47">_xlfn.CONCAT($D1491,"-",$G1491,"-",$I1491,"-",$K1491)</f>
        <v>---</v>
      </c>
      <c r="O1491" s="333"/>
      <c r="P1491" s="54"/>
      <c r="Q1491" s="52"/>
      <c r="R1491" s="34"/>
      <c r="S1491" s="53"/>
      <c r="T1491" s="208"/>
      <c r="U1491" s="726"/>
      <c r="V1491" s="206"/>
      <c r="W1491" s="206"/>
      <c r="X1491" s="678"/>
      <c r="Y1491" s="34"/>
      <c r="Z1491" s="610"/>
      <c r="AA1491" s="608"/>
    </row>
    <row r="1492" spans="1:27">
      <c r="A1492" s="145" t="str">
        <f t="shared" si="46"/>
        <v>-</v>
      </c>
      <c r="B1492" s="146" t="str">
        <f>_xlfn.XLOOKUP($A1492,Dept.Meta!$A:$A,Dept.Meta!$F:$F,"-",0,1)</f>
        <v>-</v>
      </c>
      <c r="C1492" s="629" t="str">
        <f>_xlfn.XLOOKUP(_xlfn.CONCAT($G1492,"-",$I1492),Div.Meta!$H:$H,Div.Meta!$C:$C,"-",0,1)</f>
        <v>-</v>
      </c>
      <c r="D1492" s="302"/>
      <c r="E1492" s="146" t="str">
        <f>IF($D1492="","-",_xlfn.XLOOKUP($D1492,Fund.Meta!$A:$A,Fund.Meta!$D:$D,"-",0,1))</f>
        <v>-</v>
      </c>
      <c r="F1492" s="303" t="str">
        <f>IF($D1492="","-",_xlfn.XLOOKUP($D1492,Fund.Meta!$A:$A,Fund.Meta!$E:$E,"-",0,1))</f>
        <v>-</v>
      </c>
      <c r="G1492" s="334"/>
      <c r="H1492" s="303" t="str">
        <f>IF($G1492="","-",_xlfn.XLOOKUP($G1492,Appr.Meta!$A:$A,Appr.Meta!$D:$D,"-",0,1))</f>
        <v>-</v>
      </c>
      <c r="I1492" s="302"/>
      <c r="J1492" s="303" t="str">
        <f>IF($I1492="","-",_xlfn.XLOOKUP($I1492,'CC.Meta'!$A:$A,'CC.Meta'!$D:$D,"-",0,1))</f>
        <v>-</v>
      </c>
      <c r="K1492" s="302"/>
      <c r="L1492" s="146" t="str">
        <f>IF($K1492="","-",_xlfn.XLOOKUP($K1492,Obj.Meta!$A:$A,Obj.Meta!$D:$D,"-",0,1))</f>
        <v>-</v>
      </c>
      <c r="M1492" s="300" t="str">
        <f>IF($K1492="","-",_xlfn.XLOOKUP($K1492,Obj.Meta!$A:$A,Obj.Meta!$F:$F,"-",0,1))</f>
        <v>-</v>
      </c>
      <c r="N1492" s="337" t="str">
        <f t="shared" si="47"/>
        <v>---</v>
      </c>
      <c r="O1492" s="333"/>
      <c r="P1492" s="54"/>
      <c r="Q1492" s="52"/>
      <c r="R1492" s="34"/>
      <c r="S1492" s="53"/>
      <c r="T1492" s="208"/>
      <c r="U1492" s="726"/>
      <c r="V1492" s="206"/>
      <c r="W1492" s="206"/>
      <c r="X1492" s="678"/>
      <c r="Y1492" s="34"/>
      <c r="Z1492" s="610"/>
      <c r="AA1492" s="608"/>
    </row>
    <row r="1493" spans="1:27">
      <c r="A1493" s="145" t="str">
        <f t="shared" si="46"/>
        <v>-</v>
      </c>
      <c r="B1493" s="146" t="str">
        <f>_xlfn.XLOOKUP($A1493,Dept.Meta!$A:$A,Dept.Meta!$F:$F,"-",0,1)</f>
        <v>-</v>
      </c>
      <c r="C1493" s="629" t="str">
        <f>_xlfn.XLOOKUP(_xlfn.CONCAT($G1493,"-",$I1493),Div.Meta!$H:$H,Div.Meta!$C:$C,"-",0,1)</f>
        <v>-</v>
      </c>
      <c r="D1493" s="302"/>
      <c r="E1493" s="146" t="str">
        <f>IF($D1493="","-",_xlfn.XLOOKUP($D1493,Fund.Meta!$A:$A,Fund.Meta!$D:$D,"-",0,1))</f>
        <v>-</v>
      </c>
      <c r="F1493" s="303" t="str">
        <f>IF($D1493="","-",_xlfn.XLOOKUP($D1493,Fund.Meta!$A:$A,Fund.Meta!$E:$E,"-",0,1))</f>
        <v>-</v>
      </c>
      <c r="G1493" s="334"/>
      <c r="H1493" s="303" t="str">
        <f>IF($G1493="","-",_xlfn.XLOOKUP($G1493,Appr.Meta!$A:$A,Appr.Meta!$D:$D,"-",0,1))</f>
        <v>-</v>
      </c>
      <c r="I1493" s="302"/>
      <c r="J1493" s="303" t="str">
        <f>IF($I1493="","-",_xlfn.XLOOKUP($I1493,'CC.Meta'!$A:$A,'CC.Meta'!$D:$D,"-",0,1))</f>
        <v>-</v>
      </c>
      <c r="K1493" s="302"/>
      <c r="L1493" s="146" t="str">
        <f>IF($K1493="","-",_xlfn.XLOOKUP($K1493,Obj.Meta!$A:$A,Obj.Meta!$D:$D,"-",0,1))</f>
        <v>-</v>
      </c>
      <c r="M1493" s="300" t="str">
        <f>IF($K1493="","-",_xlfn.XLOOKUP($K1493,Obj.Meta!$A:$A,Obj.Meta!$F:$F,"-",0,1))</f>
        <v>-</v>
      </c>
      <c r="N1493" s="337" t="str">
        <f t="shared" si="47"/>
        <v>---</v>
      </c>
      <c r="O1493" s="333"/>
      <c r="P1493" s="54"/>
      <c r="Q1493" s="52"/>
      <c r="R1493" s="34"/>
      <c r="S1493" s="53"/>
      <c r="T1493" s="208"/>
      <c r="U1493" s="726"/>
      <c r="V1493" s="206"/>
      <c r="W1493" s="206"/>
      <c r="X1493" s="678"/>
      <c r="Y1493" s="34"/>
      <c r="Z1493" s="610"/>
      <c r="AA1493" s="608"/>
    </row>
    <row r="1494" spans="1:27">
      <c r="A1494" s="145" t="str">
        <f t="shared" si="46"/>
        <v>-</v>
      </c>
      <c r="B1494" s="146" t="str">
        <f>_xlfn.XLOOKUP($A1494,Dept.Meta!$A:$A,Dept.Meta!$F:$F,"-",0,1)</f>
        <v>-</v>
      </c>
      <c r="C1494" s="629" t="str">
        <f>_xlfn.XLOOKUP(_xlfn.CONCAT($G1494,"-",$I1494),Div.Meta!$H:$H,Div.Meta!$C:$C,"-",0,1)</f>
        <v>-</v>
      </c>
      <c r="D1494" s="302"/>
      <c r="E1494" s="146" t="str">
        <f>IF($D1494="","-",_xlfn.XLOOKUP($D1494,Fund.Meta!$A:$A,Fund.Meta!$D:$D,"-",0,1))</f>
        <v>-</v>
      </c>
      <c r="F1494" s="303" t="str">
        <f>IF($D1494="","-",_xlfn.XLOOKUP($D1494,Fund.Meta!$A:$A,Fund.Meta!$E:$E,"-",0,1))</f>
        <v>-</v>
      </c>
      <c r="G1494" s="334"/>
      <c r="H1494" s="303" t="str">
        <f>IF($G1494="","-",_xlfn.XLOOKUP($G1494,Appr.Meta!$A:$A,Appr.Meta!$D:$D,"-",0,1))</f>
        <v>-</v>
      </c>
      <c r="I1494" s="302"/>
      <c r="J1494" s="303" t="str">
        <f>IF($I1494="","-",_xlfn.XLOOKUP($I1494,'CC.Meta'!$A:$A,'CC.Meta'!$D:$D,"-",0,1))</f>
        <v>-</v>
      </c>
      <c r="K1494" s="302"/>
      <c r="L1494" s="146" t="str">
        <f>IF($K1494="","-",_xlfn.XLOOKUP($K1494,Obj.Meta!$A:$A,Obj.Meta!$D:$D,"-",0,1))</f>
        <v>-</v>
      </c>
      <c r="M1494" s="300" t="str">
        <f>IF($K1494="","-",_xlfn.XLOOKUP($K1494,Obj.Meta!$A:$A,Obj.Meta!$F:$F,"-",0,1))</f>
        <v>-</v>
      </c>
      <c r="N1494" s="337" t="str">
        <f t="shared" si="47"/>
        <v>---</v>
      </c>
      <c r="O1494" s="333"/>
      <c r="P1494" s="54"/>
      <c r="Q1494" s="52"/>
      <c r="R1494" s="34"/>
      <c r="S1494" s="53"/>
      <c r="T1494" s="208"/>
      <c r="U1494" s="726"/>
      <c r="V1494" s="206"/>
      <c r="W1494" s="206"/>
      <c r="X1494" s="678"/>
      <c r="Y1494" s="34"/>
      <c r="Z1494" s="610"/>
      <c r="AA1494" s="608"/>
    </row>
    <row r="1495" spans="1:27">
      <c r="A1495" s="145" t="str">
        <f t="shared" si="46"/>
        <v>-</v>
      </c>
      <c r="B1495" s="146" t="str">
        <f>_xlfn.XLOOKUP($A1495,Dept.Meta!$A:$A,Dept.Meta!$F:$F,"-",0,1)</f>
        <v>-</v>
      </c>
      <c r="C1495" s="629" t="str">
        <f>_xlfn.XLOOKUP(_xlfn.CONCAT($G1495,"-",$I1495),Div.Meta!$H:$H,Div.Meta!$C:$C,"-",0,1)</f>
        <v>-</v>
      </c>
      <c r="D1495" s="302"/>
      <c r="E1495" s="146" t="str">
        <f>IF($D1495="","-",_xlfn.XLOOKUP($D1495,Fund.Meta!$A:$A,Fund.Meta!$D:$D,"-",0,1))</f>
        <v>-</v>
      </c>
      <c r="F1495" s="303" t="str">
        <f>IF($D1495="","-",_xlfn.XLOOKUP($D1495,Fund.Meta!$A:$A,Fund.Meta!$E:$E,"-",0,1))</f>
        <v>-</v>
      </c>
      <c r="G1495" s="334"/>
      <c r="H1495" s="303" t="str">
        <f>IF($G1495="","-",_xlfn.XLOOKUP($G1495,Appr.Meta!$A:$A,Appr.Meta!$D:$D,"-",0,1))</f>
        <v>-</v>
      </c>
      <c r="I1495" s="302"/>
      <c r="J1495" s="303" t="str">
        <f>IF($I1495="","-",_xlfn.XLOOKUP($I1495,'CC.Meta'!$A:$A,'CC.Meta'!$D:$D,"-",0,1))</f>
        <v>-</v>
      </c>
      <c r="K1495" s="302"/>
      <c r="L1495" s="146" t="str">
        <f>IF($K1495="","-",_xlfn.XLOOKUP($K1495,Obj.Meta!$A:$A,Obj.Meta!$D:$D,"-",0,1))</f>
        <v>-</v>
      </c>
      <c r="M1495" s="300" t="str">
        <f>IF($K1495="","-",_xlfn.XLOOKUP($K1495,Obj.Meta!$A:$A,Obj.Meta!$F:$F,"-",0,1))</f>
        <v>-</v>
      </c>
      <c r="N1495" s="337" t="str">
        <f t="shared" si="47"/>
        <v>---</v>
      </c>
      <c r="O1495" s="333"/>
      <c r="P1495" s="54"/>
      <c r="Q1495" s="52"/>
      <c r="R1495" s="34"/>
      <c r="S1495" s="53"/>
      <c r="T1495" s="208"/>
      <c r="U1495" s="726"/>
      <c r="V1495" s="206"/>
      <c r="W1495" s="206"/>
      <c r="X1495" s="678"/>
      <c r="Y1495" s="34"/>
      <c r="Z1495" s="610"/>
      <c r="AA1495" s="608"/>
    </row>
    <row r="1496" spans="1:27">
      <c r="A1496" s="145" t="str">
        <f t="shared" si="46"/>
        <v>-</v>
      </c>
      <c r="B1496" s="146" t="str">
        <f>_xlfn.XLOOKUP($A1496,Dept.Meta!$A:$A,Dept.Meta!$F:$F,"-",0,1)</f>
        <v>-</v>
      </c>
      <c r="C1496" s="629" t="str">
        <f>_xlfn.XLOOKUP(_xlfn.CONCAT($G1496,"-",$I1496),Div.Meta!$H:$H,Div.Meta!$C:$C,"-",0,1)</f>
        <v>-</v>
      </c>
      <c r="D1496" s="302"/>
      <c r="E1496" s="146" t="str">
        <f>IF($D1496="","-",_xlfn.XLOOKUP($D1496,Fund.Meta!$A:$A,Fund.Meta!$D:$D,"-",0,1))</f>
        <v>-</v>
      </c>
      <c r="F1496" s="303" t="str">
        <f>IF($D1496="","-",_xlfn.XLOOKUP($D1496,Fund.Meta!$A:$A,Fund.Meta!$E:$E,"-",0,1))</f>
        <v>-</v>
      </c>
      <c r="G1496" s="334"/>
      <c r="H1496" s="303" t="str">
        <f>IF($G1496="","-",_xlfn.XLOOKUP($G1496,Appr.Meta!$A:$A,Appr.Meta!$D:$D,"-",0,1))</f>
        <v>-</v>
      </c>
      <c r="I1496" s="302"/>
      <c r="J1496" s="303" t="str">
        <f>IF($I1496="","-",_xlfn.XLOOKUP($I1496,'CC.Meta'!$A:$A,'CC.Meta'!$D:$D,"-",0,1))</f>
        <v>-</v>
      </c>
      <c r="K1496" s="302"/>
      <c r="L1496" s="146" t="str">
        <f>IF($K1496="","-",_xlfn.XLOOKUP($K1496,Obj.Meta!$A:$A,Obj.Meta!$D:$D,"-",0,1))</f>
        <v>-</v>
      </c>
      <c r="M1496" s="300" t="str">
        <f>IF($K1496="","-",_xlfn.XLOOKUP($K1496,Obj.Meta!$A:$A,Obj.Meta!$F:$F,"-",0,1))</f>
        <v>-</v>
      </c>
      <c r="N1496" s="337" t="str">
        <f t="shared" si="47"/>
        <v>---</v>
      </c>
      <c r="O1496" s="333"/>
      <c r="P1496" s="54"/>
      <c r="Q1496" s="52"/>
      <c r="R1496" s="34"/>
      <c r="S1496" s="53"/>
      <c r="T1496" s="208"/>
      <c r="U1496" s="726"/>
      <c r="V1496" s="206"/>
      <c r="W1496" s="206"/>
      <c r="X1496" s="678"/>
      <c r="Y1496" s="34"/>
      <c r="Z1496" s="610"/>
      <c r="AA1496" s="608"/>
    </row>
    <row r="1497" spans="1:27">
      <c r="A1497" s="145" t="str">
        <f t="shared" si="46"/>
        <v>-</v>
      </c>
      <c r="B1497" s="146" t="str">
        <f>_xlfn.XLOOKUP($A1497,Dept.Meta!$A:$A,Dept.Meta!$F:$F,"-",0,1)</f>
        <v>-</v>
      </c>
      <c r="C1497" s="629" t="str">
        <f>_xlfn.XLOOKUP(_xlfn.CONCAT($G1497,"-",$I1497),Div.Meta!$H:$H,Div.Meta!$C:$C,"-",0,1)</f>
        <v>-</v>
      </c>
      <c r="D1497" s="302"/>
      <c r="E1497" s="146" t="str">
        <f>IF($D1497="","-",_xlfn.XLOOKUP($D1497,Fund.Meta!$A:$A,Fund.Meta!$D:$D,"-",0,1))</f>
        <v>-</v>
      </c>
      <c r="F1497" s="303" t="str">
        <f>IF($D1497="","-",_xlfn.XLOOKUP($D1497,Fund.Meta!$A:$A,Fund.Meta!$E:$E,"-",0,1))</f>
        <v>-</v>
      </c>
      <c r="G1497" s="334"/>
      <c r="H1497" s="303" t="str">
        <f>IF($G1497="","-",_xlfn.XLOOKUP($G1497,Appr.Meta!$A:$A,Appr.Meta!$D:$D,"-",0,1))</f>
        <v>-</v>
      </c>
      <c r="I1497" s="302"/>
      <c r="J1497" s="303" t="str">
        <f>IF($I1497="","-",_xlfn.XLOOKUP($I1497,'CC.Meta'!$A:$A,'CC.Meta'!$D:$D,"-",0,1))</f>
        <v>-</v>
      </c>
      <c r="K1497" s="302"/>
      <c r="L1497" s="146" t="str">
        <f>IF($K1497="","-",_xlfn.XLOOKUP($K1497,Obj.Meta!$A:$A,Obj.Meta!$D:$D,"-",0,1))</f>
        <v>-</v>
      </c>
      <c r="M1497" s="300" t="str">
        <f>IF($K1497="","-",_xlfn.XLOOKUP($K1497,Obj.Meta!$A:$A,Obj.Meta!$F:$F,"-",0,1))</f>
        <v>-</v>
      </c>
      <c r="N1497" s="337" t="str">
        <f t="shared" si="47"/>
        <v>---</v>
      </c>
      <c r="O1497" s="333"/>
      <c r="P1497" s="54"/>
      <c r="Q1497" s="52"/>
      <c r="R1497" s="34"/>
      <c r="S1497" s="53"/>
      <c r="T1497" s="208"/>
      <c r="U1497" s="726"/>
      <c r="V1497" s="206"/>
      <c r="W1497" s="206"/>
      <c r="X1497" s="678"/>
      <c r="Y1497" s="34"/>
      <c r="Z1497" s="610"/>
      <c r="AA1497" s="608"/>
    </row>
    <row r="1498" spans="1:27">
      <c r="A1498" s="145" t="str">
        <f t="shared" si="46"/>
        <v>-</v>
      </c>
      <c r="B1498" s="146" t="str">
        <f>_xlfn.XLOOKUP($A1498,Dept.Meta!$A:$A,Dept.Meta!$F:$F,"-",0,1)</f>
        <v>-</v>
      </c>
      <c r="C1498" s="629" t="str">
        <f>_xlfn.XLOOKUP(_xlfn.CONCAT($G1498,"-",$I1498),Div.Meta!$H:$H,Div.Meta!$C:$C,"-",0,1)</f>
        <v>-</v>
      </c>
      <c r="D1498" s="302"/>
      <c r="E1498" s="146" t="str">
        <f>IF($D1498="","-",_xlfn.XLOOKUP($D1498,Fund.Meta!$A:$A,Fund.Meta!$D:$D,"-",0,1))</f>
        <v>-</v>
      </c>
      <c r="F1498" s="303" t="str">
        <f>IF($D1498="","-",_xlfn.XLOOKUP($D1498,Fund.Meta!$A:$A,Fund.Meta!$E:$E,"-",0,1))</f>
        <v>-</v>
      </c>
      <c r="G1498" s="334"/>
      <c r="H1498" s="303" t="str">
        <f>IF($G1498="","-",_xlfn.XLOOKUP($G1498,Appr.Meta!$A:$A,Appr.Meta!$D:$D,"-",0,1))</f>
        <v>-</v>
      </c>
      <c r="I1498" s="302"/>
      <c r="J1498" s="303" t="str">
        <f>IF($I1498="","-",_xlfn.XLOOKUP($I1498,'CC.Meta'!$A:$A,'CC.Meta'!$D:$D,"-",0,1))</f>
        <v>-</v>
      </c>
      <c r="K1498" s="302"/>
      <c r="L1498" s="146" t="str">
        <f>IF($K1498="","-",_xlfn.XLOOKUP($K1498,Obj.Meta!$A:$A,Obj.Meta!$D:$D,"-",0,1))</f>
        <v>-</v>
      </c>
      <c r="M1498" s="300" t="str">
        <f>IF($K1498="","-",_xlfn.XLOOKUP($K1498,Obj.Meta!$A:$A,Obj.Meta!$F:$F,"-",0,1))</f>
        <v>-</v>
      </c>
      <c r="N1498" s="337" t="str">
        <f t="shared" si="47"/>
        <v>---</v>
      </c>
      <c r="O1498" s="333"/>
      <c r="P1498" s="54"/>
      <c r="Q1498" s="52"/>
      <c r="R1498" s="34"/>
      <c r="S1498" s="53"/>
      <c r="T1498" s="208"/>
      <c r="U1498" s="726"/>
      <c r="V1498" s="206"/>
      <c r="W1498" s="206"/>
      <c r="X1498" s="678"/>
      <c r="Y1498" s="34"/>
      <c r="Z1498" s="610"/>
      <c r="AA1498" s="608"/>
    </row>
    <row r="1499" spans="1:27">
      <c r="A1499" s="145" t="str">
        <f t="shared" si="46"/>
        <v>-</v>
      </c>
      <c r="B1499" s="146" t="str">
        <f>_xlfn.XLOOKUP($A1499,Dept.Meta!$A:$A,Dept.Meta!$F:$F,"-",0,1)</f>
        <v>-</v>
      </c>
      <c r="C1499" s="629" t="str">
        <f>_xlfn.XLOOKUP(_xlfn.CONCAT($G1499,"-",$I1499),Div.Meta!$H:$H,Div.Meta!$C:$C,"-",0,1)</f>
        <v>-</v>
      </c>
      <c r="D1499" s="302"/>
      <c r="E1499" s="146" t="str">
        <f>IF($D1499="","-",_xlfn.XLOOKUP($D1499,Fund.Meta!$A:$A,Fund.Meta!$D:$D,"-",0,1))</f>
        <v>-</v>
      </c>
      <c r="F1499" s="303" t="str">
        <f>IF($D1499="","-",_xlfn.XLOOKUP($D1499,Fund.Meta!$A:$A,Fund.Meta!$E:$E,"-",0,1))</f>
        <v>-</v>
      </c>
      <c r="G1499" s="334"/>
      <c r="H1499" s="303" t="str">
        <f>IF($G1499="","-",_xlfn.XLOOKUP($G1499,Appr.Meta!$A:$A,Appr.Meta!$D:$D,"-",0,1))</f>
        <v>-</v>
      </c>
      <c r="I1499" s="302"/>
      <c r="J1499" s="303" t="str">
        <f>IF($I1499="","-",_xlfn.XLOOKUP($I1499,'CC.Meta'!$A:$A,'CC.Meta'!$D:$D,"-",0,1))</f>
        <v>-</v>
      </c>
      <c r="K1499" s="302"/>
      <c r="L1499" s="146" t="str">
        <f>IF($K1499="","-",_xlfn.XLOOKUP($K1499,Obj.Meta!$A:$A,Obj.Meta!$D:$D,"-",0,1))</f>
        <v>-</v>
      </c>
      <c r="M1499" s="300" t="str">
        <f>IF($K1499="","-",_xlfn.XLOOKUP($K1499,Obj.Meta!$A:$A,Obj.Meta!$F:$F,"-",0,1))</f>
        <v>-</v>
      </c>
      <c r="N1499" s="337" t="str">
        <f t="shared" si="47"/>
        <v>---</v>
      </c>
      <c r="O1499" s="333"/>
      <c r="P1499" s="54"/>
      <c r="Q1499" s="52"/>
      <c r="R1499" s="34"/>
      <c r="S1499" s="53"/>
      <c r="T1499" s="208"/>
      <c r="U1499" s="726"/>
      <c r="V1499" s="206"/>
      <c r="W1499" s="206"/>
      <c r="X1499" s="678"/>
      <c r="Y1499" s="34"/>
      <c r="Z1499" s="610"/>
      <c r="AA1499" s="608"/>
    </row>
    <row r="1500" spans="1:27">
      <c r="A1500" s="145" t="str">
        <f t="shared" si="46"/>
        <v>-</v>
      </c>
      <c r="B1500" s="146" t="str">
        <f>_xlfn.XLOOKUP($A1500,Dept.Meta!$A:$A,Dept.Meta!$F:$F,"-",0,1)</f>
        <v>-</v>
      </c>
      <c r="C1500" s="629" t="str">
        <f>_xlfn.XLOOKUP(_xlfn.CONCAT($G1500,"-",$I1500),Div.Meta!$H:$H,Div.Meta!$C:$C,"-",0,1)</f>
        <v>-</v>
      </c>
      <c r="D1500" s="302"/>
      <c r="E1500" s="146" t="str">
        <f>IF($D1500="","-",_xlfn.XLOOKUP($D1500,Fund.Meta!$A:$A,Fund.Meta!$D:$D,"-",0,1))</f>
        <v>-</v>
      </c>
      <c r="F1500" s="303" t="str">
        <f>IF($D1500="","-",_xlfn.XLOOKUP($D1500,Fund.Meta!$A:$A,Fund.Meta!$E:$E,"-",0,1))</f>
        <v>-</v>
      </c>
      <c r="G1500" s="334"/>
      <c r="H1500" s="303" t="str">
        <f>IF($G1500="","-",_xlfn.XLOOKUP($G1500,Appr.Meta!$A:$A,Appr.Meta!$D:$D,"-",0,1))</f>
        <v>-</v>
      </c>
      <c r="I1500" s="302"/>
      <c r="J1500" s="303" t="str">
        <f>IF($I1500="","-",_xlfn.XLOOKUP($I1500,'CC.Meta'!$A:$A,'CC.Meta'!$D:$D,"-",0,1))</f>
        <v>-</v>
      </c>
      <c r="K1500" s="302"/>
      <c r="L1500" s="146" t="str">
        <f>IF($K1500="","-",_xlfn.XLOOKUP($K1500,Obj.Meta!$A:$A,Obj.Meta!$D:$D,"-",0,1))</f>
        <v>-</v>
      </c>
      <c r="M1500" s="300" t="str">
        <f>IF($K1500="","-",_xlfn.XLOOKUP($K1500,Obj.Meta!$A:$A,Obj.Meta!$F:$F,"-",0,1))</f>
        <v>-</v>
      </c>
      <c r="N1500" s="337" t="str">
        <f t="shared" si="47"/>
        <v>---</v>
      </c>
      <c r="O1500" s="333"/>
      <c r="P1500" s="54"/>
      <c r="Q1500" s="52"/>
      <c r="R1500" s="34"/>
      <c r="S1500" s="53"/>
      <c r="T1500" s="208"/>
      <c r="U1500" s="726"/>
      <c r="V1500" s="206"/>
      <c r="W1500" s="206"/>
      <c r="X1500" s="678"/>
      <c r="Y1500" s="34"/>
      <c r="Z1500" s="610"/>
      <c r="AA1500" s="608"/>
    </row>
    <row r="1501" spans="1:27">
      <c r="A1501" s="145" t="str">
        <f t="shared" si="46"/>
        <v>-</v>
      </c>
      <c r="B1501" s="146" t="str">
        <f>_xlfn.XLOOKUP($A1501,Dept.Meta!$A:$A,Dept.Meta!$F:$F,"-",0,1)</f>
        <v>-</v>
      </c>
      <c r="C1501" s="629" t="str">
        <f>_xlfn.XLOOKUP(_xlfn.CONCAT($G1501,"-",$I1501),Div.Meta!$H:$H,Div.Meta!$C:$C,"-",0,1)</f>
        <v>-</v>
      </c>
      <c r="D1501" s="302"/>
      <c r="E1501" s="146" t="str">
        <f>IF($D1501="","-",_xlfn.XLOOKUP($D1501,Fund.Meta!$A:$A,Fund.Meta!$D:$D,"-",0,1))</f>
        <v>-</v>
      </c>
      <c r="F1501" s="303" t="str">
        <f>IF($D1501="","-",_xlfn.XLOOKUP($D1501,Fund.Meta!$A:$A,Fund.Meta!$E:$E,"-",0,1))</f>
        <v>-</v>
      </c>
      <c r="G1501" s="334"/>
      <c r="H1501" s="303" t="str">
        <f>IF($G1501="","-",_xlfn.XLOOKUP($G1501,Appr.Meta!$A:$A,Appr.Meta!$D:$D,"-",0,1))</f>
        <v>-</v>
      </c>
      <c r="I1501" s="302"/>
      <c r="J1501" s="303" t="str">
        <f>IF($I1501="","-",_xlfn.XLOOKUP($I1501,'CC.Meta'!$A:$A,'CC.Meta'!$D:$D,"-",0,1))</f>
        <v>-</v>
      </c>
      <c r="K1501" s="302"/>
      <c r="L1501" s="146" t="str">
        <f>IF($K1501="","-",_xlfn.XLOOKUP($K1501,Obj.Meta!$A:$A,Obj.Meta!$D:$D,"-",0,1))</f>
        <v>-</v>
      </c>
      <c r="M1501" s="300" t="str">
        <f>IF($K1501="","-",_xlfn.XLOOKUP($K1501,Obj.Meta!$A:$A,Obj.Meta!$F:$F,"-",0,1))</f>
        <v>-</v>
      </c>
      <c r="N1501" s="337" t="str">
        <f t="shared" si="47"/>
        <v>---</v>
      </c>
      <c r="O1501" s="333"/>
      <c r="P1501" s="54"/>
      <c r="Q1501" s="52"/>
      <c r="R1501" s="34"/>
      <c r="S1501" s="53"/>
      <c r="T1501" s="208"/>
      <c r="U1501" s="726"/>
      <c r="V1501" s="206"/>
      <c r="W1501" s="206"/>
      <c r="X1501" s="678"/>
      <c r="Y1501" s="34"/>
      <c r="Z1501" s="610"/>
      <c r="AA1501" s="608"/>
    </row>
    <row r="1502" spans="1:27">
      <c r="A1502" s="145" t="str">
        <f t="shared" si="46"/>
        <v>-</v>
      </c>
      <c r="B1502" s="146" t="str">
        <f>_xlfn.XLOOKUP($A1502,Dept.Meta!$A:$A,Dept.Meta!$F:$F,"-",0,1)</f>
        <v>-</v>
      </c>
      <c r="C1502" s="629" t="str">
        <f>_xlfn.XLOOKUP(_xlfn.CONCAT($G1502,"-",$I1502),Div.Meta!$H:$H,Div.Meta!$C:$C,"-",0,1)</f>
        <v>-</v>
      </c>
      <c r="D1502" s="302"/>
      <c r="E1502" s="146" t="str">
        <f>IF($D1502="","-",_xlfn.XLOOKUP($D1502,Fund.Meta!$A:$A,Fund.Meta!$D:$D,"-",0,1))</f>
        <v>-</v>
      </c>
      <c r="F1502" s="303" t="str">
        <f>IF($D1502="","-",_xlfn.XLOOKUP($D1502,Fund.Meta!$A:$A,Fund.Meta!$E:$E,"-",0,1))</f>
        <v>-</v>
      </c>
      <c r="G1502" s="334"/>
      <c r="H1502" s="303" t="str">
        <f>IF($G1502="","-",_xlfn.XLOOKUP($G1502,Appr.Meta!$A:$A,Appr.Meta!$D:$D,"-",0,1))</f>
        <v>-</v>
      </c>
      <c r="I1502" s="302"/>
      <c r="J1502" s="303" t="str">
        <f>IF($I1502="","-",_xlfn.XLOOKUP($I1502,'CC.Meta'!$A:$A,'CC.Meta'!$D:$D,"-",0,1))</f>
        <v>-</v>
      </c>
      <c r="K1502" s="302"/>
      <c r="L1502" s="146" t="str">
        <f>IF($K1502="","-",_xlfn.XLOOKUP($K1502,Obj.Meta!$A:$A,Obj.Meta!$D:$D,"-",0,1))</f>
        <v>-</v>
      </c>
      <c r="M1502" s="300" t="str">
        <f>IF($K1502="","-",_xlfn.XLOOKUP($K1502,Obj.Meta!$A:$A,Obj.Meta!$F:$F,"-",0,1))</f>
        <v>-</v>
      </c>
      <c r="N1502" s="337" t="str">
        <f t="shared" si="47"/>
        <v>---</v>
      </c>
      <c r="O1502" s="333"/>
      <c r="P1502" s="54"/>
      <c r="Q1502" s="52"/>
      <c r="R1502" s="34"/>
      <c r="S1502" s="53"/>
      <c r="T1502" s="208"/>
      <c r="U1502" s="726"/>
      <c r="V1502" s="206"/>
      <c r="W1502" s="206"/>
      <c r="X1502" s="678"/>
      <c r="Y1502" s="34"/>
      <c r="Z1502" s="610"/>
      <c r="AA1502" s="608"/>
    </row>
    <row r="1503" spans="1:27">
      <c r="A1503" s="145" t="str">
        <f t="shared" si="46"/>
        <v>-</v>
      </c>
      <c r="B1503" s="146" t="str">
        <f>_xlfn.XLOOKUP($A1503,Dept.Meta!$A:$A,Dept.Meta!$F:$F,"-",0,1)</f>
        <v>-</v>
      </c>
      <c r="C1503" s="629" t="str">
        <f>_xlfn.XLOOKUP(_xlfn.CONCAT($G1503,"-",$I1503),Div.Meta!$H:$H,Div.Meta!$C:$C,"-",0,1)</f>
        <v>-</v>
      </c>
      <c r="D1503" s="302"/>
      <c r="E1503" s="146" t="str">
        <f>IF($D1503="","-",_xlfn.XLOOKUP($D1503,Fund.Meta!$A:$A,Fund.Meta!$D:$D,"-",0,1))</f>
        <v>-</v>
      </c>
      <c r="F1503" s="303" t="str">
        <f>IF($D1503="","-",_xlfn.XLOOKUP($D1503,Fund.Meta!$A:$A,Fund.Meta!$E:$E,"-",0,1))</f>
        <v>-</v>
      </c>
      <c r="G1503" s="334"/>
      <c r="H1503" s="303" t="str">
        <f>IF($G1503="","-",_xlfn.XLOOKUP($G1503,Appr.Meta!$A:$A,Appr.Meta!$D:$D,"-",0,1))</f>
        <v>-</v>
      </c>
      <c r="I1503" s="302"/>
      <c r="J1503" s="303" t="str">
        <f>IF($I1503="","-",_xlfn.XLOOKUP($I1503,'CC.Meta'!$A:$A,'CC.Meta'!$D:$D,"-",0,1))</f>
        <v>-</v>
      </c>
      <c r="K1503" s="302"/>
      <c r="L1503" s="146" t="str">
        <f>IF($K1503="","-",_xlfn.XLOOKUP($K1503,Obj.Meta!$A:$A,Obj.Meta!$D:$D,"-",0,1))</f>
        <v>-</v>
      </c>
      <c r="M1503" s="300" t="str">
        <f>IF($K1503="","-",_xlfn.XLOOKUP($K1503,Obj.Meta!$A:$A,Obj.Meta!$F:$F,"-",0,1))</f>
        <v>-</v>
      </c>
      <c r="N1503" s="337" t="str">
        <f t="shared" si="47"/>
        <v>---</v>
      </c>
      <c r="O1503" s="333"/>
      <c r="P1503" s="54"/>
      <c r="Q1503" s="52"/>
      <c r="R1503" s="34"/>
      <c r="S1503" s="53"/>
      <c r="T1503" s="208"/>
      <c r="U1503" s="726"/>
      <c r="V1503" s="206"/>
      <c r="W1503" s="206"/>
      <c r="X1503" s="678"/>
      <c r="Y1503" s="34"/>
      <c r="Z1503" s="610"/>
      <c r="AA1503" s="608"/>
    </row>
    <row r="1504" spans="1:27">
      <c r="A1504" s="145" t="str">
        <f t="shared" si="46"/>
        <v>-</v>
      </c>
      <c r="B1504" s="146" t="str">
        <f>_xlfn.XLOOKUP($A1504,Dept.Meta!$A:$A,Dept.Meta!$F:$F,"-",0,1)</f>
        <v>-</v>
      </c>
      <c r="C1504" s="629" t="str">
        <f>_xlfn.XLOOKUP(_xlfn.CONCAT($G1504,"-",$I1504),Div.Meta!$H:$H,Div.Meta!$C:$C,"-",0,1)</f>
        <v>-</v>
      </c>
      <c r="D1504" s="302"/>
      <c r="E1504" s="146" t="str">
        <f>IF($D1504="","-",_xlfn.XLOOKUP($D1504,Fund.Meta!$A:$A,Fund.Meta!$D:$D,"-",0,1))</f>
        <v>-</v>
      </c>
      <c r="F1504" s="303" t="str">
        <f>IF($D1504="","-",_xlfn.XLOOKUP($D1504,Fund.Meta!$A:$A,Fund.Meta!$E:$E,"-",0,1))</f>
        <v>-</v>
      </c>
      <c r="G1504" s="334"/>
      <c r="H1504" s="303" t="str">
        <f>IF($G1504="","-",_xlfn.XLOOKUP($G1504,Appr.Meta!$A:$A,Appr.Meta!$D:$D,"-",0,1))</f>
        <v>-</v>
      </c>
      <c r="I1504" s="302"/>
      <c r="J1504" s="303" t="str">
        <f>IF($I1504="","-",_xlfn.XLOOKUP($I1504,'CC.Meta'!$A:$A,'CC.Meta'!$D:$D,"-",0,1))</f>
        <v>-</v>
      </c>
      <c r="K1504" s="302"/>
      <c r="L1504" s="146" t="str">
        <f>IF($K1504="","-",_xlfn.XLOOKUP($K1504,Obj.Meta!$A:$A,Obj.Meta!$D:$D,"-",0,1))</f>
        <v>-</v>
      </c>
      <c r="M1504" s="300" t="str">
        <f>IF($K1504="","-",_xlfn.XLOOKUP($K1504,Obj.Meta!$A:$A,Obj.Meta!$F:$F,"-",0,1))</f>
        <v>-</v>
      </c>
      <c r="N1504" s="337" t="str">
        <f t="shared" si="47"/>
        <v>---</v>
      </c>
      <c r="O1504" s="333"/>
      <c r="P1504" s="54"/>
      <c r="Q1504" s="52"/>
      <c r="R1504" s="34"/>
      <c r="S1504" s="53"/>
      <c r="T1504" s="208"/>
      <c r="U1504" s="726"/>
      <c r="V1504" s="206"/>
      <c r="W1504" s="206"/>
      <c r="X1504" s="678"/>
      <c r="Y1504" s="34"/>
      <c r="Z1504" s="610"/>
      <c r="AA1504" s="608"/>
    </row>
    <row r="1505" spans="1:27">
      <c r="A1505" s="145" t="str">
        <f t="shared" si="46"/>
        <v>-</v>
      </c>
      <c r="B1505" s="146" t="str">
        <f>_xlfn.XLOOKUP($A1505,Dept.Meta!$A:$A,Dept.Meta!$F:$F,"-",0,1)</f>
        <v>-</v>
      </c>
      <c r="C1505" s="629" t="str">
        <f>_xlfn.XLOOKUP(_xlfn.CONCAT($G1505,"-",$I1505),Div.Meta!$H:$H,Div.Meta!$C:$C,"-",0,1)</f>
        <v>-</v>
      </c>
      <c r="D1505" s="302"/>
      <c r="E1505" s="146" t="str">
        <f>IF($D1505="","-",_xlfn.XLOOKUP($D1505,Fund.Meta!$A:$A,Fund.Meta!$D:$D,"-",0,1))</f>
        <v>-</v>
      </c>
      <c r="F1505" s="303" t="str">
        <f>IF($D1505="","-",_xlfn.XLOOKUP($D1505,Fund.Meta!$A:$A,Fund.Meta!$E:$E,"-",0,1))</f>
        <v>-</v>
      </c>
      <c r="G1505" s="334"/>
      <c r="H1505" s="303" t="str">
        <f>IF($G1505="","-",_xlfn.XLOOKUP($G1505,Appr.Meta!$A:$A,Appr.Meta!$D:$D,"-",0,1))</f>
        <v>-</v>
      </c>
      <c r="I1505" s="302"/>
      <c r="J1505" s="303" t="str">
        <f>IF($I1505="","-",_xlfn.XLOOKUP($I1505,'CC.Meta'!$A:$A,'CC.Meta'!$D:$D,"-",0,1))</f>
        <v>-</v>
      </c>
      <c r="K1505" s="302"/>
      <c r="L1505" s="146" t="str">
        <f>IF($K1505="","-",_xlfn.XLOOKUP($K1505,Obj.Meta!$A:$A,Obj.Meta!$D:$D,"-",0,1))</f>
        <v>-</v>
      </c>
      <c r="M1505" s="300" t="str">
        <f>IF($K1505="","-",_xlfn.XLOOKUP($K1505,Obj.Meta!$A:$A,Obj.Meta!$F:$F,"-",0,1))</f>
        <v>-</v>
      </c>
      <c r="N1505" s="337" t="str">
        <f t="shared" si="47"/>
        <v>---</v>
      </c>
      <c r="O1505" s="333"/>
      <c r="P1505" s="54"/>
      <c r="Q1505" s="52"/>
      <c r="R1505" s="34"/>
      <c r="S1505" s="53"/>
      <c r="T1505" s="208"/>
      <c r="U1505" s="726"/>
      <c r="V1505" s="206"/>
      <c r="W1505" s="206"/>
      <c r="X1505" s="678"/>
      <c r="Y1505" s="34"/>
      <c r="Z1505" s="610"/>
      <c r="AA1505" s="608"/>
    </row>
    <row r="1506" spans="1:27">
      <c r="A1506" s="145" t="str">
        <f t="shared" si="46"/>
        <v>-</v>
      </c>
      <c r="B1506" s="146" t="str">
        <f>_xlfn.XLOOKUP($A1506,Dept.Meta!$A:$A,Dept.Meta!$F:$F,"-",0,1)</f>
        <v>-</v>
      </c>
      <c r="C1506" s="629" t="str">
        <f>_xlfn.XLOOKUP(_xlfn.CONCAT($G1506,"-",$I1506),Div.Meta!$H:$H,Div.Meta!$C:$C,"-",0,1)</f>
        <v>-</v>
      </c>
      <c r="D1506" s="302"/>
      <c r="E1506" s="146" t="str">
        <f>IF($D1506="","-",_xlfn.XLOOKUP($D1506,Fund.Meta!$A:$A,Fund.Meta!$D:$D,"-",0,1))</f>
        <v>-</v>
      </c>
      <c r="F1506" s="303" t="str">
        <f>IF($D1506="","-",_xlfn.XLOOKUP($D1506,Fund.Meta!$A:$A,Fund.Meta!$E:$E,"-",0,1))</f>
        <v>-</v>
      </c>
      <c r="G1506" s="334"/>
      <c r="H1506" s="303" t="str">
        <f>IF($G1506="","-",_xlfn.XLOOKUP($G1506,Appr.Meta!$A:$A,Appr.Meta!$D:$D,"-",0,1))</f>
        <v>-</v>
      </c>
      <c r="I1506" s="302"/>
      <c r="J1506" s="303" t="str">
        <f>IF($I1506="","-",_xlfn.XLOOKUP($I1506,'CC.Meta'!$A:$A,'CC.Meta'!$D:$D,"-",0,1))</f>
        <v>-</v>
      </c>
      <c r="K1506" s="302"/>
      <c r="L1506" s="146" t="str">
        <f>IF($K1506="","-",_xlfn.XLOOKUP($K1506,Obj.Meta!$A:$A,Obj.Meta!$D:$D,"-",0,1))</f>
        <v>-</v>
      </c>
      <c r="M1506" s="300" t="str">
        <f>IF($K1506="","-",_xlfn.XLOOKUP($K1506,Obj.Meta!$A:$A,Obj.Meta!$F:$F,"-",0,1))</f>
        <v>-</v>
      </c>
      <c r="N1506" s="337" t="str">
        <f t="shared" si="47"/>
        <v>---</v>
      </c>
      <c r="O1506" s="333"/>
      <c r="P1506" s="54"/>
      <c r="Q1506" s="52"/>
      <c r="R1506" s="34"/>
      <c r="S1506" s="53"/>
      <c r="T1506" s="208"/>
      <c r="U1506" s="726"/>
      <c r="V1506" s="206"/>
      <c r="W1506" s="206"/>
      <c r="X1506" s="678"/>
      <c r="Y1506" s="34"/>
      <c r="Z1506" s="610"/>
      <c r="AA1506" s="608"/>
    </row>
    <row r="1507" spans="1:27">
      <c r="A1507" s="145" t="str">
        <f t="shared" si="46"/>
        <v>-</v>
      </c>
      <c r="B1507" s="146" t="str">
        <f>_xlfn.XLOOKUP($A1507,Dept.Meta!$A:$A,Dept.Meta!$F:$F,"-",0,1)</f>
        <v>-</v>
      </c>
      <c r="C1507" s="629" t="str">
        <f>_xlfn.XLOOKUP(_xlfn.CONCAT($G1507,"-",$I1507),Div.Meta!$H:$H,Div.Meta!$C:$C,"-",0,1)</f>
        <v>-</v>
      </c>
      <c r="D1507" s="302"/>
      <c r="E1507" s="146" t="str">
        <f>IF($D1507="","-",_xlfn.XLOOKUP($D1507,Fund.Meta!$A:$A,Fund.Meta!$D:$D,"-",0,1))</f>
        <v>-</v>
      </c>
      <c r="F1507" s="303" t="str">
        <f>IF($D1507="","-",_xlfn.XLOOKUP($D1507,Fund.Meta!$A:$A,Fund.Meta!$E:$E,"-",0,1))</f>
        <v>-</v>
      </c>
      <c r="G1507" s="334"/>
      <c r="H1507" s="303" t="str">
        <f>IF($G1507="","-",_xlfn.XLOOKUP($G1507,Appr.Meta!$A:$A,Appr.Meta!$D:$D,"-",0,1))</f>
        <v>-</v>
      </c>
      <c r="I1507" s="302"/>
      <c r="J1507" s="303" t="str">
        <f>IF($I1507="","-",_xlfn.XLOOKUP($I1507,'CC.Meta'!$A:$A,'CC.Meta'!$D:$D,"-",0,1))</f>
        <v>-</v>
      </c>
      <c r="K1507" s="302"/>
      <c r="L1507" s="146" t="str">
        <f>IF($K1507="","-",_xlfn.XLOOKUP($K1507,Obj.Meta!$A:$A,Obj.Meta!$D:$D,"-",0,1))</f>
        <v>-</v>
      </c>
      <c r="M1507" s="300" t="str">
        <f>IF($K1507="","-",_xlfn.XLOOKUP($K1507,Obj.Meta!$A:$A,Obj.Meta!$F:$F,"-",0,1))</f>
        <v>-</v>
      </c>
      <c r="N1507" s="337" t="str">
        <f t="shared" si="47"/>
        <v>---</v>
      </c>
      <c r="O1507" s="333"/>
      <c r="P1507" s="54"/>
      <c r="Q1507" s="52"/>
      <c r="R1507" s="34"/>
      <c r="S1507" s="53"/>
      <c r="T1507" s="208"/>
      <c r="U1507" s="726"/>
      <c r="V1507" s="206"/>
      <c r="W1507" s="206"/>
      <c r="X1507" s="678"/>
      <c r="Y1507" s="34"/>
      <c r="Z1507" s="610"/>
      <c r="AA1507" s="608"/>
    </row>
    <row r="1508" spans="1:27">
      <c r="A1508" s="145" t="str">
        <f t="shared" si="46"/>
        <v>-</v>
      </c>
      <c r="B1508" s="146" t="str">
        <f>_xlfn.XLOOKUP($A1508,Dept.Meta!$A:$A,Dept.Meta!$F:$F,"-",0,1)</f>
        <v>-</v>
      </c>
      <c r="C1508" s="629" t="str">
        <f>_xlfn.XLOOKUP(_xlfn.CONCAT($G1508,"-",$I1508),Div.Meta!$H:$H,Div.Meta!$C:$C,"-",0,1)</f>
        <v>-</v>
      </c>
      <c r="D1508" s="302"/>
      <c r="E1508" s="146" t="str">
        <f>IF($D1508="","-",_xlfn.XLOOKUP($D1508,Fund.Meta!$A:$A,Fund.Meta!$D:$D,"-",0,1))</f>
        <v>-</v>
      </c>
      <c r="F1508" s="303" t="str">
        <f>IF($D1508="","-",_xlfn.XLOOKUP($D1508,Fund.Meta!$A:$A,Fund.Meta!$E:$E,"-",0,1))</f>
        <v>-</v>
      </c>
      <c r="G1508" s="334"/>
      <c r="H1508" s="303" t="str">
        <f>IF($G1508="","-",_xlfn.XLOOKUP($G1508,Appr.Meta!$A:$A,Appr.Meta!$D:$D,"-",0,1))</f>
        <v>-</v>
      </c>
      <c r="I1508" s="302"/>
      <c r="J1508" s="303" t="str">
        <f>IF($I1508="","-",_xlfn.XLOOKUP($I1508,'CC.Meta'!$A:$A,'CC.Meta'!$D:$D,"-",0,1))</f>
        <v>-</v>
      </c>
      <c r="K1508" s="302"/>
      <c r="L1508" s="146" t="str">
        <f>IF($K1508="","-",_xlfn.XLOOKUP($K1508,Obj.Meta!$A:$A,Obj.Meta!$D:$D,"-",0,1))</f>
        <v>-</v>
      </c>
      <c r="M1508" s="300" t="str">
        <f>IF($K1508="","-",_xlfn.XLOOKUP($K1508,Obj.Meta!$A:$A,Obj.Meta!$F:$F,"-",0,1))</f>
        <v>-</v>
      </c>
      <c r="N1508" s="337" t="str">
        <f t="shared" si="47"/>
        <v>---</v>
      </c>
      <c r="O1508" s="333"/>
      <c r="P1508" s="54"/>
      <c r="Q1508" s="52"/>
      <c r="R1508" s="34"/>
      <c r="S1508" s="53"/>
      <c r="T1508" s="208"/>
      <c r="U1508" s="726"/>
      <c r="V1508" s="206"/>
      <c r="W1508" s="206"/>
      <c r="X1508" s="678"/>
      <c r="Y1508" s="34"/>
      <c r="Z1508" s="610"/>
      <c r="AA1508" s="608"/>
    </row>
    <row r="1509" spans="1:27">
      <c r="A1509" s="145" t="str">
        <f t="shared" si="46"/>
        <v>-</v>
      </c>
      <c r="B1509" s="146" t="str">
        <f>_xlfn.XLOOKUP($A1509,Dept.Meta!$A:$A,Dept.Meta!$F:$F,"-",0,1)</f>
        <v>-</v>
      </c>
      <c r="C1509" s="629" t="str">
        <f>_xlfn.XLOOKUP(_xlfn.CONCAT($G1509,"-",$I1509),Div.Meta!$H:$H,Div.Meta!$C:$C,"-",0,1)</f>
        <v>-</v>
      </c>
      <c r="D1509" s="302"/>
      <c r="E1509" s="146" t="str">
        <f>IF($D1509="","-",_xlfn.XLOOKUP($D1509,Fund.Meta!$A:$A,Fund.Meta!$D:$D,"-",0,1))</f>
        <v>-</v>
      </c>
      <c r="F1509" s="303" t="str">
        <f>IF($D1509="","-",_xlfn.XLOOKUP($D1509,Fund.Meta!$A:$A,Fund.Meta!$E:$E,"-",0,1))</f>
        <v>-</v>
      </c>
      <c r="G1509" s="334"/>
      <c r="H1509" s="303" t="str">
        <f>IF($G1509="","-",_xlfn.XLOOKUP($G1509,Appr.Meta!$A:$A,Appr.Meta!$D:$D,"-",0,1))</f>
        <v>-</v>
      </c>
      <c r="I1509" s="302"/>
      <c r="J1509" s="303" t="str">
        <f>IF($I1509="","-",_xlfn.XLOOKUP($I1509,'CC.Meta'!$A:$A,'CC.Meta'!$D:$D,"-",0,1))</f>
        <v>-</v>
      </c>
      <c r="K1509" s="302"/>
      <c r="L1509" s="146" t="str">
        <f>IF($K1509="","-",_xlfn.XLOOKUP($K1509,Obj.Meta!$A:$A,Obj.Meta!$D:$D,"-",0,1))</f>
        <v>-</v>
      </c>
      <c r="M1509" s="300" t="str">
        <f>IF($K1509="","-",_xlfn.XLOOKUP($K1509,Obj.Meta!$A:$A,Obj.Meta!$F:$F,"-",0,1))</f>
        <v>-</v>
      </c>
      <c r="N1509" s="337" t="str">
        <f t="shared" si="47"/>
        <v>---</v>
      </c>
      <c r="O1509" s="333"/>
      <c r="P1509" s="54"/>
      <c r="Q1509" s="52"/>
      <c r="R1509" s="34"/>
      <c r="S1509" s="53"/>
      <c r="T1509" s="208"/>
      <c r="U1509" s="726"/>
      <c r="V1509" s="206"/>
      <c r="W1509" s="206"/>
      <c r="X1509" s="678"/>
      <c r="Y1509" s="34"/>
      <c r="Z1509" s="610"/>
      <c r="AA1509" s="608"/>
    </row>
    <row r="1510" spans="1:27">
      <c r="A1510" s="145" t="str">
        <f t="shared" si="46"/>
        <v>-</v>
      </c>
      <c r="B1510" s="146" t="str">
        <f>_xlfn.XLOOKUP($A1510,Dept.Meta!$A:$A,Dept.Meta!$F:$F,"-",0,1)</f>
        <v>-</v>
      </c>
      <c r="C1510" s="629" t="str">
        <f>_xlfn.XLOOKUP(_xlfn.CONCAT($G1510,"-",$I1510),Div.Meta!$H:$H,Div.Meta!$C:$C,"-",0,1)</f>
        <v>-</v>
      </c>
      <c r="D1510" s="302"/>
      <c r="E1510" s="146" t="str">
        <f>IF($D1510="","-",_xlfn.XLOOKUP($D1510,Fund.Meta!$A:$A,Fund.Meta!$D:$D,"-",0,1))</f>
        <v>-</v>
      </c>
      <c r="F1510" s="303" t="str">
        <f>IF($D1510="","-",_xlfn.XLOOKUP($D1510,Fund.Meta!$A:$A,Fund.Meta!$E:$E,"-",0,1))</f>
        <v>-</v>
      </c>
      <c r="G1510" s="334"/>
      <c r="H1510" s="303" t="str">
        <f>IF($G1510="","-",_xlfn.XLOOKUP($G1510,Appr.Meta!$A:$A,Appr.Meta!$D:$D,"-",0,1))</f>
        <v>-</v>
      </c>
      <c r="I1510" s="302"/>
      <c r="J1510" s="303" t="str">
        <f>IF($I1510="","-",_xlfn.XLOOKUP($I1510,'CC.Meta'!$A:$A,'CC.Meta'!$D:$D,"-",0,1))</f>
        <v>-</v>
      </c>
      <c r="K1510" s="302"/>
      <c r="L1510" s="146" t="str">
        <f>IF($K1510="","-",_xlfn.XLOOKUP($K1510,Obj.Meta!$A:$A,Obj.Meta!$D:$D,"-",0,1))</f>
        <v>-</v>
      </c>
      <c r="M1510" s="300" t="str">
        <f>IF($K1510="","-",_xlfn.XLOOKUP($K1510,Obj.Meta!$A:$A,Obj.Meta!$F:$F,"-",0,1))</f>
        <v>-</v>
      </c>
      <c r="N1510" s="337" t="str">
        <f t="shared" si="47"/>
        <v>---</v>
      </c>
      <c r="O1510" s="333"/>
      <c r="P1510" s="54"/>
      <c r="Q1510" s="52"/>
      <c r="R1510" s="34"/>
      <c r="S1510" s="53"/>
      <c r="T1510" s="208"/>
      <c r="U1510" s="726"/>
      <c r="V1510" s="206"/>
      <c r="W1510" s="206"/>
      <c r="X1510" s="678"/>
      <c r="Y1510" s="34"/>
      <c r="Z1510" s="610"/>
      <c r="AA1510" s="608"/>
    </row>
    <row r="1511" spans="1:27">
      <c r="A1511" s="145" t="str">
        <f t="shared" si="46"/>
        <v>-</v>
      </c>
      <c r="B1511" s="146" t="str">
        <f>_xlfn.XLOOKUP($A1511,Dept.Meta!$A:$A,Dept.Meta!$F:$F,"-",0,1)</f>
        <v>-</v>
      </c>
      <c r="C1511" s="629" t="str">
        <f>_xlfn.XLOOKUP(_xlfn.CONCAT($G1511,"-",$I1511),Div.Meta!$H:$H,Div.Meta!$C:$C,"-",0,1)</f>
        <v>-</v>
      </c>
      <c r="D1511" s="302"/>
      <c r="E1511" s="146" t="str">
        <f>IF($D1511="","-",_xlfn.XLOOKUP($D1511,Fund.Meta!$A:$A,Fund.Meta!$D:$D,"-",0,1))</f>
        <v>-</v>
      </c>
      <c r="F1511" s="303" t="str">
        <f>IF($D1511="","-",_xlfn.XLOOKUP($D1511,Fund.Meta!$A:$A,Fund.Meta!$E:$E,"-",0,1))</f>
        <v>-</v>
      </c>
      <c r="G1511" s="334"/>
      <c r="H1511" s="303" t="str">
        <f>IF($G1511="","-",_xlfn.XLOOKUP($G1511,Appr.Meta!$A:$A,Appr.Meta!$D:$D,"-",0,1))</f>
        <v>-</v>
      </c>
      <c r="I1511" s="302"/>
      <c r="J1511" s="303" t="str">
        <f>IF($I1511="","-",_xlfn.XLOOKUP($I1511,'CC.Meta'!$A:$A,'CC.Meta'!$D:$D,"-",0,1))</f>
        <v>-</v>
      </c>
      <c r="K1511" s="302"/>
      <c r="L1511" s="146" t="str">
        <f>IF($K1511="","-",_xlfn.XLOOKUP($K1511,Obj.Meta!$A:$A,Obj.Meta!$D:$D,"-",0,1))</f>
        <v>-</v>
      </c>
      <c r="M1511" s="300" t="str">
        <f>IF($K1511="","-",_xlfn.XLOOKUP($K1511,Obj.Meta!$A:$A,Obj.Meta!$F:$F,"-",0,1))</f>
        <v>-</v>
      </c>
      <c r="N1511" s="337" t="str">
        <f t="shared" si="47"/>
        <v>---</v>
      </c>
      <c r="O1511" s="333"/>
      <c r="P1511" s="54"/>
      <c r="Q1511" s="52"/>
      <c r="R1511" s="34"/>
      <c r="S1511" s="53"/>
      <c r="T1511" s="208"/>
      <c r="U1511" s="726"/>
      <c r="V1511" s="206"/>
      <c r="W1511" s="206"/>
      <c r="X1511" s="678"/>
      <c r="Y1511" s="34"/>
      <c r="Z1511" s="610"/>
      <c r="AA1511" s="608"/>
    </row>
    <row r="1512" spans="1:27">
      <c r="A1512" s="145" t="str">
        <f t="shared" si="46"/>
        <v>-</v>
      </c>
      <c r="B1512" s="146" t="str">
        <f>_xlfn.XLOOKUP($A1512,Dept.Meta!$A:$A,Dept.Meta!$F:$F,"-",0,1)</f>
        <v>-</v>
      </c>
      <c r="C1512" s="629" t="str">
        <f>_xlfn.XLOOKUP(_xlfn.CONCAT($G1512,"-",$I1512),Div.Meta!$H:$H,Div.Meta!$C:$C,"-",0,1)</f>
        <v>-</v>
      </c>
      <c r="D1512" s="302"/>
      <c r="E1512" s="146" t="str">
        <f>IF($D1512="","-",_xlfn.XLOOKUP($D1512,Fund.Meta!$A:$A,Fund.Meta!$D:$D,"-",0,1))</f>
        <v>-</v>
      </c>
      <c r="F1512" s="303" t="str">
        <f>IF($D1512="","-",_xlfn.XLOOKUP($D1512,Fund.Meta!$A:$A,Fund.Meta!$E:$E,"-",0,1))</f>
        <v>-</v>
      </c>
      <c r="G1512" s="334"/>
      <c r="H1512" s="303" t="str">
        <f>IF($G1512="","-",_xlfn.XLOOKUP($G1512,Appr.Meta!$A:$A,Appr.Meta!$D:$D,"-",0,1))</f>
        <v>-</v>
      </c>
      <c r="I1512" s="302"/>
      <c r="J1512" s="303" t="str">
        <f>IF($I1512="","-",_xlfn.XLOOKUP($I1512,'CC.Meta'!$A:$A,'CC.Meta'!$D:$D,"-",0,1))</f>
        <v>-</v>
      </c>
      <c r="K1512" s="302"/>
      <c r="L1512" s="146" t="str">
        <f>IF($K1512="","-",_xlfn.XLOOKUP($K1512,Obj.Meta!$A:$A,Obj.Meta!$D:$D,"-",0,1))</f>
        <v>-</v>
      </c>
      <c r="M1512" s="300" t="str">
        <f>IF($K1512="","-",_xlfn.XLOOKUP($K1512,Obj.Meta!$A:$A,Obj.Meta!$F:$F,"-",0,1))</f>
        <v>-</v>
      </c>
      <c r="N1512" s="337" t="str">
        <f t="shared" si="47"/>
        <v>---</v>
      </c>
      <c r="O1512" s="333"/>
      <c r="P1512" s="54"/>
      <c r="Q1512" s="52"/>
      <c r="R1512" s="34"/>
      <c r="S1512" s="53"/>
      <c r="T1512" s="208"/>
      <c r="U1512" s="726"/>
      <c r="V1512" s="206"/>
      <c r="W1512" s="206"/>
      <c r="X1512" s="678"/>
      <c r="Y1512" s="34"/>
      <c r="Z1512" s="610"/>
      <c r="AA1512" s="608"/>
    </row>
    <row r="1513" spans="1:27">
      <c r="A1513" s="145" t="str">
        <f t="shared" si="46"/>
        <v>-</v>
      </c>
      <c r="B1513" s="146" t="str">
        <f>_xlfn.XLOOKUP($A1513,Dept.Meta!$A:$A,Dept.Meta!$F:$F,"-",0,1)</f>
        <v>-</v>
      </c>
      <c r="C1513" s="629" t="str">
        <f>_xlfn.XLOOKUP(_xlfn.CONCAT($G1513,"-",$I1513),Div.Meta!$H:$H,Div.Meta!$C:$C,"-",0,1)</f>
        <v>-</v>
      </c>
      <c r="D1513" s="302"/>
      <c r="E1513" s="146" t="str">
        <f>IF($D1513="","-",_xlfn.XLOOKUP($D1513,Fund.Meta!$A:$A,Fund.Meta!$D:$D,"-",0,1))</f>
        <v>-</v>
      </c>
      <c r="F1513" s="303" t="str">
        <f>IF($D1513="","-",_xlfn.XLOOKUP($D1513,Fund.Meta!$A:$A,Fund.Meta!$E:$E,"-",0,1))</f>
        <v>-</v>
      </c>
      <c r="G1513" s="334"/>
      <c r="H1513" s="303" t="str">
        <f>IF($G1513="","-",_xlfn.XLOOKUP($G1513,Appr.Meta!$A:$A,Appr.Meta!$D:$D,"-",0,1))</f>
        <v>-</v>
      </c>
      <c r="I1513" s="302"/>
      <c r="J1513" s="303" t="str">
        <f>IF($I1513="","-",_xlfn.XLOOKUP($I1513,'CC.Meta'!$A:$A,'CC.Meta'!$D:$D,"-",0,1))</f>
        <v>-</v>
      </c>
      <c r="K1513" s="302"/>
      <c r="L1513" s="146" t="str">
        <f>IF($K1513="","-",_xlfn.XLOOKUP($K1513,Obj.Meta!$A:$A,Obj.Meta!$D:$D,"-",0,1))</f>
        <v>-</v>
      </c>
      <c r="M1513" s="300" t="str">
        <f>IF($K1513="","-",_xlfn.XLOOKUP($K1513,Obj.Meta!$A:$A,Obj.Meta!$F:$F,"-",0,1))</f>
        <v>-</v>
      </c>
      <c r="N1513" s="337" t="str">
        <f t="shared" si="47"/>
        <v>---</v>
      </c>
      <c r="O1513" s="333"/>
      <c r="P1513" s="54"/>
      <c r="Q1513" s="52"/>
      <c r="R1513" s="34"/>
      <c r="S1513" s="53"/>
      <c r="T1513" s="208"/>
      <c r="U1513" s="726"/>
      <c r="V1513" s="206"/>
      <c r="W1513" s="206"/>
      <c r="X1513" s="678"/>
      <c r="Y1513" s="34"/>
      <c r="Z1513" s="610"/>
      <c r="AA1513" s="608"/>
    </row>
    <row r="1514" spans="1:27">
      <c r="A1514" s="145" t="str">
        <f t="shared" si="46"/>
        <v>-</v>
      </c>
      <c r="B1514" s="146" t="str">
        <f>_xlfn.XLOOKUP($A1514,Dept.Meta!$A:$A,Dept.Meta!$F:$F,"-",0,1)</f>
        <v>-</v>
      </c>
      <c r="C1514" s="629" t="str">
        <f>_xlfn.XLOOKUP(_xlfn.CONCAT($G1514,"-",$I1514),Div.Meta!$H:$H,Div.Meta!$C:$C,"-",0,1)</f>
        <v>-</v>
      </c>
      <c r="D1514" s="302"/>
      <c r="E1514" s="146" t="str">
        <f>IF($D1514="","-",_xlfn.XLOOKUP($D1514,Fund.Meta!$A:$A,Fund.Meta!$D:$D,"-",0,1))</f>
        <v>-</v>
      </c>
      <c r="F1514" s="303" t="str">
        <f>IF($D1514="","-",_xlfn.XLOOKUP($D1514,Fund.Meta!$A:$A,Fund.Meta!$E:$E,"-",0,1))</f>
        <v>-</v>
      </c>
      <c r="G1514" s="334"/>
      <c r="H1514" s="303" t="str">
        <f>IF($G1514="","-",_xlfn.XLOOKUP($G1514,Appr.Meta!$A:$A,Appr.Meta!$D:$D,"-",0,1))</f>
        <v>-</v>
      </c>
      <c r="I1514" s="302"/>
      <c r="J1514" s="303" t="str">
        <f>IF($I1514="","-",_xlfn.XLOOKUP($I1514,'CC.Meta'!$A:$A,'CC.Meta'!$D:$D,"-",0,1))</f>
        <v>-</v>
      </c>
      <c r="K1514" s="302"/>
      <c r="L1514" s="146" t="str">
        <f>IF($K1514="","-",_xlfn.XLOOKUP($K1514,Obj.Meta!$A:$A,Obj.Meta!$D:$D,"-",0,1))</f>
        <v>-</v>
      </c>
      <c r="M1514" s="300" t="str">
        <f>IF($K1514="","-",_xlfn.XLOOKUP($K1514,Obj.Meta!$A:$A,Obj.Meta!$F:$F,"-",0,1))</f>
        <v>-</v>
      </c>
      <c r="N1514" s="337" t="str">
        <f t="shared" si="47"/>
        <v>---</v>
      </c>
      <c r="O1514" s="333"/>
      <c r="P1514" s="54"/>
      <c r="Q1514" s="52"/>
      <c r="R1514" s="34"/>
      <c r="S1514" s="53"/>
      <c r="T1514" s="208"/>
      <c r="U1514" s="726"/>
      <c r="V1514" s="206"/>
      <c r="W1514" s="206"/>
      <c r="X1514" s="678"/>
      <c r="Y1514" s="34"/>
      <c r="Z1514" s="610"/>
      <c r="AA1514" s="608"/>
    </row>
    <row r="1515" spans="1:27">
      <c r="A1515" s="145" t="str">
        <f t="shared" si="46"/>
        <v>-</v>
      </c>
      <c r="B1515" s="146" t="str">
        <f>_xlfn.XLOOKUP($A1515,Dept.Meta!$A:$A,Dept.Meta!$F:$F,"-",0,1)</f>
        <v>-</v>
      </c>
      <c r="C1515" s="629" t="str">
        <f>_xlfn.XLOOKUP(_xlfn.CONCAT($G1515,"-",$I1515),Div.Meta!$H:$H,Div.Meta!$C:$C,"-",0,1)</f>
        <v>-</v>
      </c>
      <c r="D1515" s="302"/>
      <c r="E1515" s="146" t="str">
        <f>IF($D1515="","-",_xlfn.XLOOKUP($D1515,Fund.Meta!$A:$A,Fund.Meta!$D:$D,"-",0,1))</f>
        <v>-</v>
      </c>
      <c r="F1515" s="303" t="str">
        <f>IF($D1515="","-",_xlfn.XLOOKUP($D1515,Fund.Meta!$A:$A,Fund.Meta!$E:$E,"-",0,1))</f>
        <v>-</v>
      </c>
      <c r="G1515" s="334"/>
      <c r="H1515" s="303" t="str">
        <f>IF($G1515="","-",_xlfn.XLOOKUP($G1515,Appr.Meta!$A:$A,Appr.Meta!$D:$D,"-",0,1))</f>
        <v>-</v>
      </c>
      <c r="I1515" s="302"/>
      <c r="J1515" s="303" t="str">
        <f>IF($I1515="","-",_xlfn.XLOOKUP($I1515,'CC.Meta'!$A:$A,'CC.Meta'!$D:$D,"-",0,1))</f>
        <v>-</v>
      </c>
      <c r="K1515" s="302"/>
      <c r="L1515" s="146" t="str">
        <f>IF($K1515="","-",_xlfn.XLOOKUP($K1515,Obj.Meta!$A:$A,Obj.Meta!$D:$D,"-",0,1))</f>
        <v>-</v>
      </c>
      <c r="M1515" s="300" t="str">
        <f>IF($K1515="","-",_xlfn.XLOOKUP($K1515,Obj.Meta!$A:$A,Obj.Meta!$F:$F,"-",0,1))</f>
        <v>-</v>
      </c>
      <c r="N1515" s="337" t="str">
        <f t="shared" si="47"/>
        <v>---</v>
      </c>
      <c r="O1515" s="333"/>
      <c r="P1515" s="54"/>
      <c r="Q1515" s="52"/>
      <c r="R1515" s="34"/>
      <c r="S1515" s="53"/>
      <c r="T1515" s="208"/>
      <c r="U1515" s="726"/>
      <c r="V1515" s="206"/>
      <c r="W1515" s="206"/>
      <c r="X1515" s="678"/>
      <c r="Y1515" s="34"/>
      <c r="Z1515" s="610"/>
      <c r="AA1515" s="608"/>
    </row>
    <row r="1516" spans="1:27">
      <c r="A1516" s="145" t="str">
        <f t="shared" si="46"/>
        <v>-</v>
      </c>
      <c r="B1516" s="146" t="str">
        <f>_xlfn.XLOOKUP($A1516,Dept.Meta!$A:$A,Dept.Meta!$F:$F,"-",0,1)</f>
        <v>-</v>
      </c>
      <c r="C1516" s="629" t="str">
        <f>_xlfn.XLOOKUP(_xlfn.CONCAT($G1516,"-",$I1516),Div.Meta!$H:$H,Div.Meta!$C:$C,"-",0,1)</f>
        <v>-</v>
      </c>
      <c r="D1516" s="302"/>
      <c r="E1516" s="146" t="str">
        <f>IF($D1516="","-",_xlfn.XLOOKUP($D1516,Fund.Meta!$A:$A,Fund.Meta!$D:$D,"-",0,1))</f>
        <v>-</v>
      </c>
      <c r="F1516" s="303" t="str">
        <f>IF($D1516="","-",_xlfn.XLOOKUP($D1516,Fund.Meta!$A:$A,Fund.Meta!$E:$E,"-",0,1))</f>
        <v>-</v>
      </c>
      <c r="G1516" s="334"/>
      <c r="H1516" s="303" t="str">
        <f>IF($G1516="","-",_xlfn.XLOOKUP($G1516,Appr.Meta!$A:$A,Appr.Meta!$D:$D,"-",0,1))</f>
        <v>-</v>
      </c>
      <c r="I1516" s="302"/>
      <c r="J1516" s="303" t="str">
        <f>IF($I1516="","-",_xlfn.XLOOKUP($I1516,'CC.Meta'!$A:$A,'CC.Meta'!$D:$D,"-",0,1))</f>
        <v>-</v>
      </c>
      <c r="K1516" s="302"/>
      <c r="L1516" s="146" t="str">
        <f>IF($K1516="","-",_xlfn.XLOOKUP($K1516,Obj.Meta!$A:$A,Obj.Meta!$D:$D,"-",0,1))</f>
        <v>-</v>
      </c>
      <c r="M1516" s="300" t="str">
        <f>IF($K1516="","-",_xlfn.XLOOKUP($K1516,Obj.Meta!$A:$A,Obj.Meta!$F:$F,"-",0,1))</f>
        <v>-</v>
      </c>
      <c r="N1516" s="337" t="str">
        <f t="shared" si="47"/>
        <v>---</v>
      </c>
      <c r="O1516" s="333"/>
      <c r="P1516" s="54"/>
      <c r="Q1516" s="52"/>
      <c r="R1516" s="34"/>
      <c r="S1516" s="53"/>
      <c r="T1516" s="208"/>
      <c r="U1516" s="726"/>
      <c r="V1516" s="206"/>
      <c r="W1516" s="206"/>
      <c r="X1516" s="678"/>
      <c r="Y1516" s="34"/>
      <c r="Z1516" s="610"/>
      <c r="AA1516" s="608"/>
    </row>
    <row r="1517" spans="1:27">
      <c r="A1517" s="145" t="str">
        <f t="shared" si="46"/>
        <v>-</v>
      </c>
      <c r="B1517" s="146" t="str">
        <f>_xlfn.XLOOKUP($A1517,Dept.Meta!$A:$A,Dept.Meta!$F:$F,"-",0,1)</f>
        <v>-</v>
      </c>
      <c r="C1517" s="629" t="str">
        <f>_xlfn.XLOOKUP(_xlfn.CONCAT($G1517,"-",$I1517),Div.Meta!$H:$H,Div.Meta!$C:$C,"-",0,1)</f>
        <v>-</v>
      </c>
      <c r="D1517" s="302"/>
      <c r="E1517" s="146" t="str">
        <f>IF($D1517="","-",_xlfn.XLOOKUP($D1517,Fund.Meta!$A:$A,Fund.Meta!$D:$D,"-",0,1))</f>
        <v>-</v>
      </c>
      <c r="F1517" s="303" t="str">
        <f>IF($D1517="","-",_xlfn.XLOOKUP($D1517,Fund.Meta!$A:$A,Fund.Meta!$E:$E,"-",0,1))</f>
        <v>-</v>
      </c>
      <c r="G1517" s="334"/>
      <c r="H1517" s="303" t="str">
        <f>IF($G1517="","-",_xlfn.XLOOKUP($G1517,Appr.Meta!$A:$A,Appr.Meta!$D:$D,"-",0,1))</f>
        <v>-</v>
      </c>
      <c r="I1517" s="302"/>
      <c r="J1517" s="303" t="str">
        <f>IF($I1517="","-",_xlfn.XLOOKUP($I1517,'CC.Meta'!$A:$A,'CC.Meta'!$D:$D,"-",0,1))</f>
        <v>-</v>
      </c>
      <c r="K1517" s="302"/>
      <c r="L1517" s="146" t="str">
        <f>IF($K1517="","-",_xlfn.XLOOKUP($K1517,Obj.Meta!$A:$A,Obj.Meta!$D:$D,"-",0,1))</f>
        <v>-</v>
      </c>
      <c r="M1517" s="300" t="str">
        <f>IF($K1517="","-",_xlfn.XLOOKUP($K1517,Obj.Meta!$A:$A,Obj.Meta!$F:$F,"-",0,1))</f>
        <v>-</v>
      </c>
      <c r="N1517" s="337" t="str">
        <f t="shared" si="47"/>
        <v>---</v>
      </c>
      <c r="O1517" s="333"/>
      <c r="P1517" s="54"/>
      <c r="Q1517" s="52"/>
      <c r="R1517" s="34"/>
      <c r="S1517" s="53"/>
      <c r="T1517" s="208"/>
      <c r="U1517" s="726"/>
      <c r="V1517" s="206"/>
      <c r="W1517" s="206"/>
      <c r="X1517" s="678"/>
      <c r="Y1517" s="34"/>
      <c r="Z1517" s="610"/>
      <c r="AA1517" s="608"/>
    </row>
    <row r="1518" spans="1:27">
      <c r="A1518" s="145" t="str">
        <f t="shared" si="46"/>
        <v>-</v>
      </c>
      <c r="B1518" s="146" t="str">
        <f>_xlfn.XLOOKUP($A1518,Dept.Meta!$A:$A,Dept.Meta!$F:$F,"-",0,1)</f>
        <v>-</v>
      </c>
      <c r="C1518" s="629" t="str">
        <f>_xlfn.XLOOKUP(_xlfn.CONCAT($G1518,"-",$I1518),Div.Meta!$H:$H,Div.Meta!$C:$C,"-",0,1)</f>
        <v>-</v>
      </c>
      <c r="D1518" s="302"/>
      <c r="E1518" s="146" t="str">
        <f>IF($D1518="","-",_xlfn.XLOOKUP($D1518,Fund.Meta!$A:$A,Fund.Meta!$D:$D,"-",0,1))</f>
        <v>-</v>
      </c>
      <c r="F1518" s="303" t="str">
        <f>IF($D1518="","-",_xlfn.XLOOKUP($D1518,Fund.Meta!$A:$A,Fund.Meta!$E:$E,"-",0,1))</f>
        <v>-</v>
      </c>
      <c r="G1518" s="334"/>
      <c r="H1518" s="303" t="str">
        <f>IF($G1518="","-",_xlfn.XLOOKUP($G1518,Appr.Meta!$A:$A,Appr.Meta!$D:$D,"-",0,1))</f>
        <v>-</v>
      </c>
      <c r="I1518" s="302"/>
      <c r="J1518" s="303" t="str">
        <f>IF($I1518="","-",_xlfn.XLOOKUP($I1518,'CC.Meta'!$A:$A,'CC.Meta'!$D:$D,"-",0,1))</f>
        <v>-</v>
      </c>
      <c r="K1518" s="302"/>
      <c r="L1518" s="146" t="str">
        <f>IF($K1518="","-",_xlfn.XLOOKUP($K1518,Obj.Meta!$A:$A,Obj.Meta!$D:$D,"-",0,1))</f>
        <v>-</v>
      </c>
      <c r="M1518" s="300" t="str">
        <f>IF($K1518="","-",_xlfn.XLOOKUP($K1518,Obj.Meta!$A:$A,Obj.Meta!$F:$F,"-",0,1))</f>
        <v>-</v>
      </c>
      <c r="N1518" s="337" t="str">
        <f t="shared" si="47"/>
        <v>---</v>
      </c>
      <c r="O1518" s="333"/>
      <c r="P1518" s="54"/>
      <c r="Q1518" s="52"/>
      <c r="R1518" s="34"/>
      <c r="S1518" s="53"/>
      <c r="T1518" s="208"/>
      <c r="U1518" s="726"/>
      <c r="V1518" s="206"/>
      <c r="W1518" s="206"/>
      <c r="X1518" s="678"/>
      <c r="Y1518" s="34"/>
      <c r="Z1518" s="610"/>
      <c r="AA1518" s="608"/>
    </row>
    <row r="1519" spans="1:27">
      <c r="A1519" s="145" t="str">
        <f t="shared" si="46"/>
        <v>-</v>
      </c>
      <c r="B1519" s="146" t="str">
        <f>_xlfn.XLOOKUP($A1519,Dept.Meta!$A:$A,Dept.Meta!$F:$F,"-",0,1)</f>
        <v>-</v>
      </c>
      <c r="C1519" s="629" t="str">
        <f>_xlfn.XLOOKUP(_xlfn.CONCAT($G1519,"-",$I1519),Div.Meta!$H:$H,Div.Meta!$C:$C,"-",0,1)</f>
        <v>-</v>
      </c>
      <c r="D1519" s="302"/>
      <c r="E1519" s="146" t="str">
        <f>IF($D1519="","-",_xlfn.XLOOKUP($D1519,Fund.Meta!$A:$A,Fund.Meta!$D:$D,"-",0,1))</f>
        <v>-</v>
      </c>
      <c r="F1519" s="303" t="str">
        <f>IF($D1519="","-",_xlfn.XLOOKUP($D1519,Fund.Meta!$A:$A,Fund.Meta!$E:$E,"-",0,1))</f>
        <v>-</v>
      </c>
      <c r="G1519" s="334"/>
      <c r="H1519" s="303" t="str">
        <f>IF($G1519="","-",_xlfn.XLOOKUP($G1519,Appr.Meta!$A:$A,Appr.Meta!$D:$D,"-",0,1))</f>
        <v>-</v>
      </c>
      <c r="I1519" s="302"/>
      <c r="J1519" s="303" t="str">
        <f>IF($I1519="","-",_xlfn.XLOOKUP($I1519,'CC.Meta'!$A:$A,'CC.Meta'!$D:$D,"-",0,1))</f>
        <v>-</v>
      </c>
      <c r="K1519" s="302"/>
      <c r="L1519" s="146" t="str">
        <f>IF($K1519="","-",_xlfn.XLOOKUP($K1519,Obj.Meta!$A:$A,Obj.Meta!$D:$D,"-",0,1))</f>
        <v>-</v>
      </c>
      <c r="M1519" s="300" t="str">
        <f>IF($K1519="","-",_xlfn.XLOOKUP($K1519,Obj.Meta!$A:$A,Obj.Meta!$F:$F,"-",0,1))</f>
        <v>-</v>
      </c>
      <c r="N1519" s="337" t="str">
        <f t="shared" si="47"/>
        <v>---</v>
      </c>
      <c r="O1519" s="333"/>
      <c r="P1519" s="54"/>
      <c r="Q1519" s="52"/>
      <c r="R1519" s="34"/>
      <c r="S1519" s="53"/>
      <c r="T1519" s="208"/>
      <c r="U1519" s="726"/>
      <c r="V1519" s="206"/>
      <c r="W1519" s="206"/>
      <c r="X1519" s="678"/>
      <c r="Y1519" s="34"/>
      <c r="Z1519" s="610"/>
      <c r="AA1519" s="608"/>
    </row>
    <row r="1520" spans="1:27">
      <c r="A1520" s="145" t="str">
        <f t="shared" si="46"/>
        <v>-</v>
      </c>
      <c r="B1520" s="146" t="str">
        <f>_xlfn.XLOOKUP($A1520,Dept.Meta!$A:$A,Dept.Meta!$F:$F,"-",0,1)</f>
        <v>-</v>
      </c>
      <c r="C1520" s="629" t="str">
        <f>_xlfn.XLOOKUP(_xlfn.CONCAT($G1520,"-",$I1520),Div.Meta!$H:$H,Div.Meta!$C:$C,"-",0,1)</f>
        <v>-</v>
      </c>
      <c r="D1520" s="302"/>
      <c r="E1520" s="146" t="str">
        <f>IF($D1520="","-",_xlfn.XLOOKUP($D1520,Fund.Meta!$A:$A,Fund.Meta!$D:$D,"-",0,1))</f>
        <v>-</v>
      </c>
      <c r="F1520" s="303" t="str">
        <f>IF($D1520="","-",_xlfn.XLOOKUP($D1520,Fund.Meta!$A:$A,Fund.Meta!$E:$E,"-",0,1))</f>
        <v>-</v>
      </c>
      <c r="G1520" s="334"/>
      <c r="H1520" s="303" t="str">
        <f>IF($G1520="","-",_xlfn.XLOOKUP($G1520,Appr.Meta!$A:$A,Appr.Meta!$D:$D,"-",0,1))</f>
        <v>-</v>
      </c>
      <c r="I1520" s="302"/>
      <c r="J1520" s="303" t="str">
        <f>IF($I1520="","-",_xlfn.XLOOKUP($I1520,'CC.Meta'!$A:$A,'CC.Meta'!$D:$D,"-",0,1))</f>
        <v>-</v>
      </c>
      <c r="K1520" s="302"/>
      <c r="L1520" s="146" t="str">
        <f>IF($K1520="","-",_xlfn.XLOOKUP($K1520,Obj.Meta!$A:$A,Obj.Meta!$D:$D,"-",0,1))</f>
        <v>-</v>
      </c>
      <c r="M1520" s="300" t="str">
        <f>IF($K1520="","-",_xlfn.XLOOKUP($K1520,Obj.Meta!$A:$A,Obj.Meta!$F:$F,"-",0,1))</f>
        <v>-</v>
      </c>
      <c r="N1520" s="337" t="str">
        <f t="shared" si="47"/>
        <v>---</v>
      </c>
      <c r="O1520" s="333"/>
      <c r="P1520" s="54"/>
      <c r="Q1520" s="52"/>
      <c r="R1520" s="34"/>
      <c r="S1520" s="53"/>
      <c r="T1520" s="208"/>
      <c r="U1520" s="726"/>
      <c r="V1520" s="206"/>
      <c r="W1520" s="206"/>
      <c r="X1520" s="678"/>
      <c r="Y1520" s="34"/>
      <c r="Z1520" s="610"/>
      <c r="AA1520" s="608"/>
    </row>
    <row r="1521" spans="1:27">
      <c r="A1521" s="145" t="str">
        <f t="shared" si="46"/>
        <v>-</v>
      </c>
      <c r="B1521" s="146" t="str">
        <f>_xlfn.XLOOKUP($A1521,Dept.Meta!$A:$A,Dept.Meta!$F:$F,"-",0,1)</f>
        <v>-</v>
      </c>
      <c r="C1521" s="629" t="str">
        <f>_xlfn.XLOOKUP(_xlfn.CONCAT($G1521,"-",$I1521),Div.Meta!$H:$H,Div.Meta!$C:$C,"-",0,1)</f>
        <v>-</v>
      </c>
      <c r="D1521" s="302"/>
      <c r="E1521" s="146" t="str">
        <f>IF($D1521="","-",_xlfn.XLOOKUP($D1521,Fund.Meta!$A:$A,Fund.Meta!$D:$D,"-",0,1))</f>
        <v>-</v>
      </c>
      <c r="F1521" s="303" t="str">
        <f>IF($D1521="","-",_xlfn.XLOOKUP($D1521,Fund.Meta!$A:$A,Fund.Meta!$E:$E,"-",0,1))</f>
        <v>-</v>
      </c>
      <c r="G1521" s="334"/>
      <c r="H1521" s="303" t="str">
        <f>IF($G1521="","-",_xlfn.XLOOKUP($G1521,Appr.Meta!$A:$A,Appr.Meta!$D:$D,"-",0,1))</f>
        <v>-</v>
      </c>
      <c r="I1521" s="302"/>
      <c r="J1521" s="303" t="str">
        <f>IF($I1521="","-",_xlfn.XLOOKUP($I1521,'CC.Meta'!$A:$A,'CC.Meta'!$D:$D,"-",0,1))</f>
        <v>-</v>
      </c>
      <c r="K1521" s="302"/>
      <c r="L1521" s="146" t="str">
        <f>IF($K1521="","-",_xlfn.XLOOKUP($K1521,Obj.Meta!$A:$A,Obj.Meta!$D:$D,"-",0,1))</f>
        <v>-</v>
      </c>
      <c r="M1521" s="300" t="str">
        <f>IF($K1521="","-",_xlfn.XLOOKUP($K1521,Obj.Meta!$A:$A,Obj.Meta!$F:$F,"-",0,1))</f>
        <v>-</v>
      </c>
      <c r="N1521" s="337" t="str">
        <f t="shared" si="47"/>
        <v>---</v>
      </c>
      <c r="O1521" s="333"/>
      <c r="P1521" s="54"/>
      <c r="Q1521" s="52"/>
      <c r="R1521" s="34"/>
      <c r="S1521" s="53"/>
      <c r="T1521" s="208"/>
      <c r="U1521" s="726"/>
      <c r="V1521" s="206"/>
      <c r="W1521" s="206"/>
      <c r="X1521" s="678"/>
      <c r="Y1521" s="34"/>
      <c r="Z1521" s="610"/>
      <c r="AA1521" s="608"/>
    </row>
    <row r="1522" spans="1:27">
      <c r="A1522" s="145" t="str">
        <f t="shared" si="46"/>
        <v>-</v>
      </c>
      <c r="B1522" s="146" t="str">
        <f>_xlfn.XLOOKUP($A1522,Dept.Meta!$A:$A,Dept.Meta!$F:$F,"-",0,1)</f>
        <v>-</v>
      </c>
      <c r="C1522" s="629" t="str">
        <f>_xlfn.XLOOKUP(_xlfn.CONCAT($G1522,"-",$I1522),Div.Meta!$H:$H,Div.Meta!$C:$C,"-",0,1)</f>
        <v>-</v>
      </c>
      <c r="D1522" s="302"/>
      <c r="E1522" s="146" t="str">
        <f>IF($D1522="","-",_xlfn.XLOOKUP($D1522,Fund.Meta!$A:$A,Fund.Meta!$D:$D,"-",0,1))</f>
        <v>-</v>
      </c>
      <c r="F1522" s="303" t="str">
        <f>IF($D1522="","-",_xlfn.XLOOKUP($D1522,Fund.Meta!$A:$A,Fund.Meta!$E:$E,"-",0,1))</f>
        <v>-</v>
      </c>
      <c r="G1522" s="334"/>
      <c r="H1522" s="303" t="str">
        <f>IF($G1522="","-",_xlfn.XLOOKUP($G1522,Appr.Meta!$A:$A,Appr.Meta!$D:$D,"-",0,1))</f>
        <v>-</v>
      </c>
      <c r="I1522" s="302"/>
      <c r="J1522" s="303" t="str">
        <f>IF($I1522="","-",_xlfn.XLOOKUP($I1522,'CC.Meta'!$A:$A,'CC.Meta'!$D:$D,"-",0,1))</f>
        <v>-</v>
      </c>
      <c r="K1522" s="302"/>
      <c r="L1522" s="146" t="str">
        <f>IF($K1522="","-",_xlfn.XLOOKUP($K1522,Obj.Meta!$A:$A,Obj.Meta!$D:$D,"-",0,1))</f>
        <v>-</v>
      </c>
      <c r="M1522" s="300" t="str">
        <f>IF($K1522="","-",_xlfn.XLOOKUP($K1522,Obj.Meta!$A:$A,Obj.Meta!$F:$F,"-",0,1))</f>
        <v>-</v>
      </c>
      <c r="N1522" s="337" t="str">
        <f t="shared" si="47"/>
        <v>---</v>
      </c>
      <c r="O1522" s="333"/>
      <c r="P1522" s="54"/>
      <c r="Q1522" s="52"/>
      <c r="R1522" s="34"/>
      <c r="S1522" s="53"/>
      <c r="T1522" s="208"/>
      <c r="U1522" s="726"/>
      <c r="V1522" s="206"/>
      <c r="W1522" s="206"/>
      <c r="X1522" s="678"/>
      <c r="Y1522" s="34"/>
      <c r="Z1522" s="610"/>
      <c r="AA1522" s="608"/>
    </row>
    <row r="1523" spans="1:27">
      <c r="A1523" s="145" t="str">
        <f t="shared" si="46"/>
        <v>-</v>
      </c>
      <c r="B1523" s="146" t="str">
        <f>_xlfn.XLOOKUP($A1523,Dept.Meta!$A:$A,Dept.Meta!$F:$F,"-",0,1)</f>
        <v>-</v>
      </c>
      <c r="C1523" s="629" t="str">
        <f>_xlfn.XLOOKUP(_xlfn.CONCAT($G1523,"-",$I1523),Div.Meta!$H:$H,Div.Meta!$C:$C,"-",0,1)</f>
        <v>-</v>
      </c>
      <c r="D1523" s="302"/>
      <c r="E1523" s="146" t="str">
        <f>IF($D1523="","-",_xlfn.XLOOKUP($D1523,Fund.Meta!$A:$A,Fund.Meta!$D:$D,"-",0,1))</f>
        <v>-</v>
      </c>
      <c r="F1523" s="303" t="str">
        <f>IF($D1523="","-",_xlfn.XLOOKUP($D1523,Fund.Meta!$A:$A,Fund.Meta!$E:$E,"-",0,1))</f>
        <v>-</v>
      </c>
      <c r="G1523" s="334"/>
      <c r="H1523" s="303" t="str">
        <f>IF($G1523="","-",_xlfn.XLOOKUP($G1523,Appr.Meta!$A:$A,Appr.Meta!$D:$D,"-",0,1))</f>
        <v>-</v>
      </c>
      <c r="I1523" s="302"/>
      <c r="J1523" s="303" t="str">
        <f>IF($I1523="","-",_xlfn.XLOOKUP($I1523,'CC.Meta'!$A:$A,'CC.Meta'!$D:$D,"-",0,1))</f>
        <v>-</v>
      </c>
      <c r="K1523" s="302"/>
      <c r="L1523" s="146" t="str">
        <f>IF($K1523="","-",_xlfn.XLOOKUP($K1523,Obj.Meta!$A:$A,Obj.Meta!$D:$D,"-",0,1))</f>
        <v>-</v>
      </c>
      <c r="M1523" s="300" t="str">
        <f>IF($K1523="","-",_xlfn.XLOOKUP($K1523,Obj.Meta!$A:$A,Obj.Meta!$F:$F,"-",0,1))</f>
        <v>-</v>
      </c>
      <c r="N1523" s="337" t="str">
        <f t="shared" si="47"/>
        <v>---</v>
      </c>
      <c r="O1523" s="333"/>
      <c r="P1523" s="54"/>
      <c r="Q1523" s="52"/>
      <c r="R1523" s="34"/>
      <c r="S1523" s="53"/>
      <c r="T1523" s="208"/>
      <c r="U1523" s="726"/>
      <c r="V1523" s="206"/>
      <c r="W1523" s="206"/>
      <c r="X1523" s="678"/>
      <c r="Y1523" s="34"/>
      <c r="Z1523" s="610"/>
      <c r="AA1523" s="608"/>
    </row>
    <row r="1524" spans="1:27">
      <c r="A1524" s="145" t="str">
        <f t="shared" si="46"/>
        <v>-</v>
      </c>
      <c r="B1524" s="146" t="str">
        <f>_xlfn.XLOOKUP($A1524,Dept.Meta!$A:$A,Dept.Meta!$F:$F,"-",0,1)</f>
        <v>-</v>
      </c>
      <c r="C1524" s="629" t="str">
        <f>_xlfn.XLOOKUP(_xlfn.CONCAT($G1524,"-",$I1524),Div.Meta!$H:$H,Div.Meta!$C:$C,"-",0,1)</f>
        <v>-</v>
      </c>
      <c r="D1524" s="302"/>
      <c r="E1524" s="146" t="str">
        <f>IF($D1524="","-",_xlfn.XLOOKUP($D1524,Fund.Meta!$A:$A,Fund.Meta!$D:$D,"-",0,1))</f>
        <v>-</v>
      </c>
      <c r="F1524" s="303" t="str">
        <f>IF($D1524="","-",_xlfn.XLOOKUP($D1524,Fund.Meta!$A:$A,Fund.Meta!$E:$E,"-",0,1))</f>
        <v>-</v>
      </c>
      <c r="G1524" s="334"/>
      <c r="H1524" s="303" t="str">
        <f>IF($G1524="","-",_xlfn.XLOOKUP($G1524,Appr.Meta!$A:$A,Appr.Meta!$D:$D,"-",0,1))</f>
        <v>-</v>
      </c>
      <c r="I1524" s="302"/>
      <c r="J1524" s="303" t="str">
        <f>IF($I1524="","-",_xlfn.XLOOKUP($I1524,'CC.Meta'!$A:$A,'CC.Meta'!$D:$D,"-",0,1))</f>
        <v>-</v>
      </c>
      <c r="K1524" s="302"/>
      <c r="L1524" s="146" t="str">
        <f>IF($K1524="","-",_xlfn.XLOOKUP($K1524,Obj.Meta!$A:$A,Obj.Meta!$D:$D,"-",0,1))</f>
        <v>-</v>
      </c>
      <c r="M1524" s="300" t="str">
        <f>IF($K1524="","-",_xlfn.XLOOKUP($K1524,Obj.Meta!$A:$A,Obj.Meta!$F:$F,"-",0,1))</f>
        <v>-</v>
      </c>
      <c r="N1524" s="337" t="str">
        <f t="shared" si="47"/>
        <v>---</v>
      </c>
      <c r="O1524" s="333"/>
      <c r="P1524" s="54"/>
      <c r="Q1524" s="52"/>
      <c r="R1524" s="34"/>
      <c r="S1524" s="53"/>
      <c r="T1524" s="208"/>
      <c r="U1524" s="726"/>
      <c r="V1524" s="206"/>
      <c r="W1524" s="206"/>
      <c r="X1524" s="678"/>
      <c r="Y1524" s="34"/>
      <c r="Z1524" s="610"/>
      <c r="AA1524" s="608"/>
    </row>
    <row r="1525" spans="1:27">
      <c r="A1525" s="145" t="str">
        <f t="shared" si="46"/>
        <v>-</v>
      </c>
      <c r="B1525" s="146" t="str">
        <f>_xlfn.XLOOKUP($A1525,Dept.Meta!$A:$A,Dept.Meta!$F:$F,"-",0,1)</f>
        <v>-</v>
      </c>
      <c r="C1525" s="629" t="str">
        <f>_xlfn.XLOOKUP(_xlfn.CONCAT($G1525,"-",$I1525),Div.Meta!$H:$H,Div.Meta!$C:$C,"-",0,1)</f>
        <v>-</v>
      </c>
      <c r="D1525" s="302"/>
      <c r="E1525" s="146" t="str">
        <f>IF($D1525="","-",_xlfn.XLOOKUP($D1525,Fund.Meta!$A:$A,Fund.Meta!$D:$D,"-",0,1))</f>
        <v>-</v>
      </c>
      <c r="F1525" s="303" t="str">
        <f>IF($D1525="","-",_xlfn.XLOOKUP($D1525,Fund.Meta!$A:$A,Fund.Meta!$E:$E,"-",0,1))</f>
        <v>-</v>
      </c>
      <c r="G1525" s="334"/>
      <c r="H1525" s="303" t="str">
        <f>IF($G1525="","-",_xlfn.XLOOKUP($G1525,Appr.Meta!$A:$A,Appr.Meta!$D:$D,"-",0,1))</f>
        <v>-</v>
      </c>
      <c r="I1525" s="302"/>
      <c r="J1525" s="303" t="str">
        <f>IF($I1525="","-",_xlfn.XLOOKUP($I1525,'CC.Meta'!$A:$A,'CC.Meta'!$D:$D,"-",0,1))</f>
        <v>-</v>
      </c>
      <c r="K1525" s="302"/>
      <c r="L1525" s="146" t="str">
        <f>IF($K1525="","-",_xlfn.XLOOKUP($K1525,Obj.Meta!$A:$A,Obj.Meta!$D:$D,"-",0,1))</f>
        <v>-</v>
      </c>
      <c r="M1525" s="300" t="str">
        <f>IF($K1525="","-",_xlfn.XLOOKUP($K1525,Obj.Meta!$A:$A,Obj.Meta!$F:$F,"-",0,1))</f>
        <v>-</v>
      </c>
      <c r="N1525" s="337" t="str">
        <f t="shared" si="47"/>
        <v>---</v>
      </c>
      <c r="O1525" s="333"/>
      <c r="P1525" s="54"/>
      <c r="Q1525" s="52"/>
      <c r="R1525" s="34"/>
      <c r="S1525" s="53"/>
      <c r="T1525" s="208"/>
      <c r="U1525" s="726"/>
      <c r="V1525" s="206"/>
      <c r="W1525" s="206"/>
      <c r="X1525" s="678"/>
      <c r="Y1525" s="34"/>
      <c r="Z1525" s="610"/>
      <c r="AA1525" s="608"/>
    </row>
    <row r="1526" spans="1:27">
      <c r="A1526" s="145" t="str">
        <f t="shared" si="46"/>
        <v>-</v>
      </c>
      <c r="B1526" s="146" t="str">
        <f>_xlfn.XLOOKUP($A1526,Dept.Meta!$A:$A,Dept.Meta!$F:$F,"-",0,1)</f>
        <v>-</v>
      </c>
      <c r="C1526" s="629" t="str">
        <f>_xlfn.XLOOKUP(_xlfn.CONCAT($G1526,"-",$I1526),Div.Meta!$H:$H,Div.Meta!$C:$C,"-",0,1)</f>
        <v>-</v>
      </c>
      <c r="D1526" s="302"/>
      <c r="E1526" s="146" t="str">
        <f>IF($D1526="","-",_xlfn.XLOOKUP($D1526,Fund.Meta!$A:$A,Fund.Meta!$D:$D,"-",0,1))</f>
        <v>-</v>
      </c>
      <c r="F1526" s="303" t="str">
        <f>IF($D1526="","-",_xlfn.XLOOKUP($D1526,Fund.Meta!$A:$A,Fund.Meta!$E:$E,"-",0,1))</f>
        <v>-</v>
      </c>
      <c r="G1526" s="334"/>
      <c r="H1526" s="303" t="str">
        <f>IF($G1526="","-",_xlfn.XLOOKUP($G1526,Appr.Meta!$A:$A,Appr.Meta!$D:$D,"-",0,1))</f>
        <v>-</v>
      </c>
      <c r="I1526" s="302"/>
      <c r="J1526" s="303" t="str">
        <f>IF($I1526="","-",_xlfn.XLOOKUP($I1526,'CC.Meta'!$A:$A,'CC.Meta'!$D:$D,"-",0,1))</f>
        <v>-</v>
      </c>
      <c r="K1526" s="302"/>
      <c r="L1526" s="146" t="str">
        <f>IF($K1526="","-",_xlfn.XLOOKUP($K1526,Obj.Meta!$A:$A,Obj.Meta!$D:$D,"-",0,1))</f>
        <v>-</v>
      </c>
      <c r="M1526" s="300" t="str">
        <f>IF($K1526="","-",_xlfn.XLOOKUP($K1526,Obj.Meta!$A:$A,Obj.Meta!$F:$F,"-",0,1))</f>
        <v>-</v>
      </c>
      <c r="N1526" s="337" t="str">
        <f t="shared" si="47"/>
        <v>---</v>
      </c>
      <c r="O1526" s="333"/>
      <c r="P1526" s="54"/>
      <c r="Q1526" s="52"/>
      <c r="R1526" s="34"/>
      <c r="S1526" s="53"/>
      <c r="T1526" s="208"/>
      <c r="U1526" s="726"/>
      <c r="V1526" s="206"/>
      <c r="W1526" s="206"/>
      <c r="X1526" s="678"/>
      <c r="Y1526" s="34"/>
      <c r="Z1526" s="610"/>
      <c r="AA1526" s="608"/>
    </row>
    <row r="1527" spans="1:27">
      <c r="A1527" s="145" t="str">
        <f t="shared" si="46"/>
        <v>-</v>
      </c>
      <c r="B1527" s="146" t="str">
        <f>_xlfn.XLOOKUP($A1527,Dept.Meta!$A:$A,Dept.Meta!$F:$F,"-",0,1)</f>
        <v>-</v>
      </c>
      <c r="C1527" s="629" t="str">
        <f>_xlfn.XLOOKUP(_xlfn.CONCAT($G1527,"-",$I1527),Div.Meta!$H:$H,Div.Meta!$C:$C,"-",0,1)</f>
        <v>-</v>
      </c>
      <c r="D1527" s="302"/>
      <c r="E1527" s="146" t="str">
        <f>IF($D1527="","-",_xlfn.XLOOKUP($D1527,Fund.Meta!$A:$A,Fund.Meta!$D:$D,"-",0,1))</f>
        <v>-</v>
      </c>
      <c r="F1527" s="303" t="str">
        <f>IF($D1527="","-",_xlfn.XLOOKUP($D1527,Fund.Meta!$A:$A,Fund.Meta!$E:$E,"-",0,1))</f>
        <v>-</v>
      </c>
      <c r="G1527" s="334"/>
      <c r="H1527" s="303" t="str">
        <f>IF($G1527="","-",_xlfn.XLOOKUP($G1527,Appr.Meta!$A:$A,Appr.Meta!$D:$D,"-",0,1))</f>
        <v>-</v>
      </c>
      <c r="I1527" s="302"/>
      <c r="J1527" s="303" t="str">
        <f>IF($I1527="","-",_xlfn.XLOOKUP($I1527,'CC.Meta'!$A:$A,'CC.Meta'!$D:$D,"-",0,1))</f>
        <v>-</v>
      </c>
      <c r="K1527" s="302"/>
      <c r="L1527" s="146" t="str">
        <f>IF($K1527="","-",_xlfn.XLOOKUP($K1527,Obj.Meta!$A:$A,Obj.Meta!$D:$D,"-",0,1))</f>
        <v>-</v>
      </c>
      <c r="M1527" s="300" t="str">
        <f>IF($K1527="","-",_xlfn.XLOOKUP($K1527,Obj.Meta!$A:$A,Obj.Meta!$F:$F,"-",0,1))</f>
        <v>-</v>
      </c>
      <c r="N1527" s="337" t="str">
        <f t="shared" si="47"/>
        <v>---</v>
      </c>
      <c r="O1527" s="333"/>
      <c r="P1527" s="54"/>
      <c r="Q1527" s="52"/>
      <c r="R1527" s="34"/>
      <c r="S1527" s="53"/>
      <c r="T1527" s="208"/>
      <c r="U1527" s="726"/>
      <c r="V1527" s="206"/>
      <c r="W1527" s="206"/>
      <c r="X1527" s="678"/>
      <c r="Y1527" s="34"/>
      <c r="Z1527" s="610"/>
      <c r="AA1527" s="608"/>
    </row>
    <row r="1528" spans="1:27">
      <c r="A1528" s="145" t="str">
        <f t="shared" si="46"/>
        <v>-</v>
      </c>
      <c r="B1528" s="146" t="str">
        <f>_xlfn.XLOOKUP($A1528,Dept.Meta!$A:$A,Dept.Meta!$F:$F,"-",0,1)</f>
        <v>-</v>
      </c>
      <c r="C1528" s="629" t="str">
        <f>_xlfn.XLOOKUP(_xlfn.CONCAT($G1528,"-",$I1528),Div.Meta!$H:$H,Div.Meta!$C:$C,"-",0,1)</f>
        <v>-</v>
      </c>
      <c r="D1528" s="302"/>
      <c r="E1528" s="146" t="str">
        <f>IF($D1528="","-",_xlfn.XLOOKUP($D1528,Fund.Meta!$A:$A,Fund.Meta!$D:$D,"-",0,1))</f>
        <v>-</v>
      </c>
      <c r="F1528" s="303" t="str">
        <f>IF($D1528="","-",_xlfn.XLOOKUP($D1528,Fund.Meta!$A:$A,Fund.Meta!$E:$E,"-",0,1))</f>
        <v>-</v>
      </c>
      <c r="G1528" s="334"/>
      <c r="H1528" s="303" t="str">
        <f>IF($G1528="","-",_xlfn.XLOOKUP($G1528,Appr.Meta!$A:$A,Appr.Meta!$D:$D,"-",0,1))</f>
        <v>-</v>
      </c>
      <c r="I1528" s="302"/>
      <c r="J1528" s="303" t="str">
        <f>IF($I1528="","-",_xlfn.XLOOKUP($I1528,'CC.Meta'!$A:$A,'CC.Meta'!$D:$D,"-",0,1))</f>
        <v>-</v>
      </c>
      <c r="K1528" s="302"/>
      <c r="L1528" s="146" t="str">
        <f>IF($K1528="","-",_xlfn.XLOOKUP($K1528,Obj.Meta!$A:$A,Obj.Meta!$D:$D,"-",0,1))</f>
        <v>-</v>
      </c>
      <c r="M1528" s="300" t="str">
        <f>IF($K1528="","-",_xlfn.XLOOKUP($K1528,Obj.Meta!$A:$A,Obj.Meta!$F:$F,"-",0,1))</f>
        <v>-</v>
      </c>
      <c r="N1528" s="337" t="str">
        <f t="shared" si="47"/>
        <v>---</v>
      </c>
      <c r="O1528" s="333"/>
      <c r="P1528" s="54"/>
      <c r="Q1528" s="52"/>
      <c r="R1528" s="34"/>
      <c r="S1528" s="53"/>
      <c r="T1528" s="208"/>
      <c r="U1528" s="726"/>
      <c r="V1528" s="206"/>
      <c r="W1528" s="206"/>
      <c r="X1528" s="678"/>
      <c r="Y1528" s="34"/>
      <c r="Z1528" s="610"/>
      <c r="AA1528" s="608"/>
    </row>
    <row r="1529" spans="1:27">
      <c r="A1529" s="145" t="str">
        <f t="shared" si="46"/>
        <v>-</v>
      </c>
      <c r="B1529" s="146" t="str">
        <f>_xlfn.XLOOKUP($A1529,Dept.Meta!$A:$A,Dept.Meta!$F:$F,"-",0,1)</f>
        <v>-</v>
      </c>
      <c r="C1529" s="629" t="str">
        <f>_xlfn.XLOOKUP(_xlfn.CONCAT($G1529,"-",$I1529),Div.Meta!$H:$H,Div.Meta!$C:$C,"-",0,1)</f>
        <v>-</v>
      </c>
      <c r="D1529" s="302"/>
      <c r="E1529" s="146" t="str">
        <f>IF($D1529="","-",_xlfn.XLOOKUP($D1529,Fund.Meta!$A:$A,Fund.Meta!$D:$D,"-",0,1))</f>
        <v>-</v>
      </c>
      <c r="F1529" s="303" t="str">
        <f>IF($D1529="","-",_xlfn.XLOOKUP($D1529,Fund.Meta!$A:$A,Fund.Meta!$E:$E,"-",0,1))</f>
        <v>-</v>
      </c>
      <c r="G1529" s="334"/>
      <c r="H1529" s="303" t="str">
        <f>IF($G1529="","-",_xlfn.XLOOKUP($G1529,Appr.Meta!$A:$A,Appr.Meta!$D:$D,"-",0,1))</f>
        <v>-</v>
      </c>
      <c r="I1529" s="302"/>
      <c r="J1529" s="303" t="str">
        <f>IF($I1529="","-",_xlfn.XLOOKUP($I1529,'CC.Meta'!$A:$A,'CC.Meta'!$D:$D,"-",0,1))</f>
        <v>-</v>
      </c>
      <c r="K1529" s="302"/>
      <c r="L1529" s="146" t="str">
        <f>IF($K1529="","-",_xlfn.XLOOKUP($K1529,Obj.Meta!$A:$A,Obj.Meta!$D:$D,"-",0,1))</f>
        <v>-</v>
      </c>
      <c r="M1529" s="300" t="str">
        <f>IF($K1529="","-",_xlfn.XLOOKUP($K1529,Obj.Meta!$A:$A,Obj.Meta!$F:$F,"-",0,1))</f>
        <v>-</v>
      </c>
      <c r="N1529" s="337" t="str">
        <f t="shared" si="47"/>
        <v>---</v>
      </c>
      <c r="O1529" s="333"/>
      <c r="P1529" s="54"/>
      <c r="Q1529" s="52"/>
      <c r="R1529" s="34"/>
      <c r="S1529" s="53"/>
      <c r="T1529" s="208"/>
      <c r="U1529" s="726"/>
      <c r="V1529" s="206"/>
      <c r="W1529" s="206"/>
      <c r="X1529" s="678"/>
      <c r="Y1529" s="34"/>
      <c r="Z1529" s="610"/>
      <c r="AA1529" s="608"/>
    </row>
    <row r="1530" spans="1:27">
      <c r="A1530" s="145" t="str">
        <f t="shared" si="46"/>
        <v>-</v>
      </c>
      <c r="B1530" s="146" t="str">
        <f>_xlfn.XLOOKUP($A1530,Dept.Meta!$A:$A,Dept.Meta!$F:$F,"-",0,1)</f>
        <v>-</v>
      </c>
      <c r="C1530" s="629" t="str">
        <f>_xlfn.XLOOKUP(_xlfn.CONCAT($G1530,"-",$I1530),Div.Meta!$H:$H,Div.Meta!$C:$C,"-",0,1)</f>
        <v>-</v>
      </c>
      <c r="D1530" s="302"/>
      <c r="E1530" s="146" t="str">
        <f>IF($D1530="","-",_xlfn.XLOOKUP($D1530,Fund.Meta!$A:$A,Fund.Meta!$D:$D,"-",0,1))</f>
        <v>-</v>
      </c>
      <c r="F1530" s="303" t="str">
        <f>IF($D1530="","-",_xlfn.XLOOKUP($D1530,Fund.Meta!$A:$A,Fund.Meta!$E:$E,"-",0,1))</f>
        <v>-</v>
      </c>
      <c r="G1530" s="334"/>
      <c r="H1530" s="303" t="str">
        <f>IF($G1530="","-",_xlfn.XLOOKUP($G1530,Appr.Meta!$A:$A,Appr.Meta!$D:$D,"-",0,1))</f>
        <v>-</v>
      </c>
      <c r="I1530" s="302"/>
      <c r="J1530" s="303" t="str">
        <f>IF($I1530="","-",_xlfn.XLOOKUP($I1530,'CC.Meta'!$A:$A,'CC.Meta'!$D:$D,"-",0,1))</f>
        <v>-</v>
      </c>
      <c r="K1530" s="302"/>
      <c r="L1530" s="146" t="str">
        <f>IF($K1530="","-",_xlfn.XLOOKUP($K1530,Obj.Meta!$A:$A,Obj.Meta!$D:$D,"-",0,1))</f>
        <v>-</v>
      </c>
      <c r="M1530" s="300" t="str">
        <f>IF($K1530="","-",_xlfn.XLOOKUP($K1530,Obj.Meta!$A:$A,Obj.Meta!$F:$F,"-",0,1))</f>
        <v>-</v>
      </c>
      <c r="N1530" s="337" t="str">
        <f t="shared" si="47"/>
        <v>---</v>
      </c>
      <c r="O1530" s="333"/>
      <c r="P1530" s="54"/>
      <c r="Q1530" s="52"/>
      <c r="R1530" s="34"/>
      <c r="S1530" s="53"/>
      <c r="T1530" s="208"/>
      <c r="U1530" s="726"/>
      <c r="V1530" s="206"/>
      <c r="W1530" s="206"/>
      <c r="X1530" s="678"/>
      <c r="Y1530" s="34"/>
      <c r="Z1530" s="610"/>
      <c r="AA1530" s="608"/>
    </row>
    <row r="1531" spans="1:27">
      <c r="A1531" s="145" t="str">
        <f t="shared" si="46"/>
        <v>-</v>
      </c>
      <c r="B1531" s="146" t="str">
        <f>_xlfn.XLOOKUP($A1531,Dept.Meta!$A:$A,Dept.Meta!$F:$F,"-",0,1)</f>
        <v>-</v>
      </c>
      <c r="C1531" s="629" t="str">
        <f>_xlfn.XLOOKUP(_xlfn.CONCAT($G1531,"-",$I1531),Div.Meta!$H:$H,Div.Meta!$C:$C,"-",0,1)</f>
        <v>-</v>
      </c>
      <c r="D1531" s="302"/>
      <c r="E1531" s="146" t="str">
        <f>IF($D1531="","-",_xlfn.XLOOKUP($D1531,Fund.Meta!$A:$A,Fund.Meta!$D:$D,"-",0,1))</f>
        <v>-</v>
      </c>
      <c r="F1531" s="303" t="str">
        <f>IF($D1531="","-",_xlfn.XLOOKUP($D1531,Fund.Meta!$A:$A,Fund.Meta!$E:$E,"-",0,1))</f>
        <v>-</v>
      </c>
      <c r="G1531" s="334"/>
      <c r="H1531" s="303" t="str">
        <f>IF($G1531="","-",_xlfn.XLOOKUP($G1531,Appr.Meta!$A:$A,Appr.Meta!$D:$D,"-",0,1))</f>
        <v>-</v>
      </c>
      <c r="I1531" s="302"/>
      <c r="J1531" s="303" t="str">
        <f>IF($I1531="","-",_xlfn.XLOOKUP($I1531,'CC.Meta'!$A:$A,'CC.Meta'!$D:$D,"-",0,1))</f>
        <v>-</v>
      </c>
      <c r="K1531" s="302"/>
      <c r="L1531" s="146" t="str">
        <f>IF($K1531="","-",_xlfn.XLOOKUP($K1531,Obj.Meta!$A:$A,Obj.Meta!$D:$D,"-",0,1))</f>
        <v>-</v>
      </c>
      <c r="M1531" s="300" t="str">
        <f>IF($K1531="","-",_xlfn.XLOOKUP($K1531,Obj.Meta!$A:$A,Obj.Meta!$F:$F,"-",0,1))</f>
        <v>-</v>
      </c>
      <c r="N1531" s="337" t="str">
        <f t="shared" si="47"/>
        <v>---</v>
      </c>
      <c r="O1531" s="333"/>
      <c r="P1531" s="54"/>
      <c r="Q1531" s="52"/>
      <c r="R1531" s="34"/>
      <c r="S1531" s="53"/>
      <c r="T1531" s="208"/>
      <c r="U1531" s="726"/>
      <c r="V1531" s="206"/>
      <c r="W1531" s="206"/>
      <c r="X1531" s="678"/>
      <c r="Y1531" s="34"/>
      <c r="Z1531" s="610"/>
      <c r="AA1531" s="608"/>
    </row>
    <row r="1532" spans="1:27">
      <c r="A1532" s="145" t="str">
        <f t="shared" si="46"/>
        <v>-</v>
      </c>
      <c r="B1532" s="146" t="str">
        <f>_xlfn.XLOOKUP($A1532,Dept.Meta!$A:$A,Dept.Meta!$F:$F,"-",0,1)</f>
        <v>-</v>
      </c>
      <c r="C1532" s="629" t="str">
        <f>_xlfn.XLOOKUP(_xlfn.CONCAT($G1532,"-",$I1532),Div.Meta!$H:$H,Div.Meta!$C:$C,"-",0,1)</f>
        <v>-</v>
      </c>
      <c r="D1532" s="302"/>
      <c r="E1532" s="146" t="str">
        <f>IF($D1532="","-",_xlfn.XLOOKUP($D1532,Fund.Meta!$A:$A,Fund.Meta!$D:$D,"-",0,1))</f>
        <v>-</v>
      </c>
      <c r="F1532" s="303" t="str">
        <f>IF($D1532="","-",_xlfn.XLOOKUP($D1532,Fund.Meta!$A:$A,Fund.Meta!$E:$E,"-",0,1))</f>
        <v>-</v>
      </c>
      <c r="G1532" s="334"/>
      <c r="H1532" s="303" t="str">
        <f>IF($G1532="","-",_xlfn.XLOOKUP($G1532,Appr.Meta!$A:$A,Appr.Meta!$D:$D,"-",0,1))</f>
        <v>-</v>
      </c>
      <c r="I1532" s="302"/>
      <c r="J1532" s="303" t="str">
        <f>IF($I1532="","-",_xlfn.XLOOKUP($I1532,'CC.Meta'!$A:$A,'CC.Meta'!$D:$D,"-",0,1))</f>
        <v>-</v>
      </c>
      <c r="K1532" s="302"/>
      <c r="L1532" s="146" t="str">
        <f>IF($K1532="","-",_xlfn.XLOOKUP($K1532,Obj.Meta!$A:$A,Obj.Meta!$D:$D,"-",0,1))</f>
        <v>-</v>
      </c>
      <c r="M1532" s="300" t="str">
        <f>IF($K1532="","-",_xlfn.XLOOKUP($K1532,Obj.Meta!$A:$A,Obj.Meta!$F:$F,"-",0,1))</f>
        <v>-</v>
      </c>
      <c r="N1532" s="337" t="str">
        <f t="shared" si="47"/>
        <v>---</v>
      </c>
      <c r="O1532" s="333"/>
      <c r="P1532" s="54"/>
      <c r="Q1532" s="52"/>
      <c r="R1532" s="34"/>
      <c r="S1532" s="53"/>
      <c r="T1532" s="208"/>
      <c r="U1532" s="726"/>
      <c r="V1532" s="206"/>
      <c r="W1532" s="206"/>
      <c r="X1532" s="678"/>
      <c r="Y1532" s="34"/>
      <c r="Z1532" s="610"/>
      <c r="AA1532" s="608"/>
    </row>
    <row r="1533" spans="1:27">
      <c r="A1533" s="145" t="str">
        <f t="shared" si="46"/>
        <v>-</v>
      </c>
      <c r="B1533" s="146" t="str">
        <f>_xlfn.XLOOKUP($A1533,Dept.Meta!$A:$A,Dept.Meta!$F:$F,"-",0,1)</f>
        <v>-</v>
      </c>
      <c r="C1533" s="629" t="str">
        <f>_xlfn.XLOOKUP(_xlfn.CONCAT($G1533,"-",$I1533),Div.Meta!$H:$H,Div.Meta!$C:$C,"-",0,1)</f>
        <v>-</v>
      </c>
      <c r="D1533" s="302"/>
      <c r="E1533" s="146" t="str">
        <f>IF($D1533="","-",_xlfn.XLOOKUP($D1533,Fund.Meta!$A:$A,Fund.Meta!$D:$D,"-",0,1))</f>
        <v>-</v>
      </c>
      <c r="F1533" s="303" t="str">
        <f>IF($D1533="","-",_xlfn.XLOOKUP($D1533,Fund.Meta!$A:$A,Fund.Meta!$E:$E,"-",0,1))</f>
        <v>-</v>
      </c>
      <c r="G1533" s="334"/>
      <c r="H1533" s="303" t="str">
        <f>IF($G1533="","-",_xlfn.XLOOKUP($G1533,Appr.Meta!$A:$A,Appr.Meta!$D:$D,"-",0,1))</f>
        <v>-</v>
      </c>
      <c r="I1533" s="302"/>
      <c r="J1533" s="303" t="str">
        <f>IF($I1533="","-",_xlfn.XLOOKUP($I1533,'CC.Meta'!$A:$A,'CC.Meta'!$D:$D,"-",0,1))</f>
        <v>-</v>
      </c>
      <c r="K1533" s="302"/>
      <c r="L1533" s="146" t="str">
        <f>IF($K1533="","-",_xlfn.XLOOKUP($K1533,Obj.Meta!$A:$A,Obj.Meta!$D:$D,"-",0,1))</f>
        <v>-</v>
      </c>
      <c r="M1533" s="300" t="str">
        <f>IF($K1533="","-",_xlfn.XLOOKUP($K1533,Obj.Meta!$A:$A,Obj.Meta!$F:$F,"-",0,1))</f>
        <v>-</v>
      </c>
      <c r="N1533" s="337" t="str">
        <f t="shared" si="47"/>
        <v>---</v>
      </c>
      <c r="O1533" s="333"/>
      <c r="P1533" s="54"/>
      <c r="Q1533" s="52"/>
      <c r="R1533" s="34"/>
      <c r="S1533" s="53"/>
      <c r="T1533" s="208"/>
      <c r="U1533" s="726"/>
      <c r="V1533" s="206"/>
      <c r="W1533" s="206"/>
      <c r="X1533" s="678"/>
      <c r="Y1533" s="34"/>
      <c r="Z1533" s="610"/>
      <c r="AA1533" s="608"/>
    </row>
    <row r="1534" spans="1:27">
      <c r="A1534" s="145" t="str">
        <f t="shared" si="46"/>
        <v>-</v>
      </c>
      <c r="B1534" s="146" t="str">
        <f>_xlfn.XLOOKUP($A1534,Dept.Meta!$A:$A,Dept.Meta!$F:$F,"-",0,1)</f>
        <v>-</v>
      </c>
      <c r="C1534" s="629" t="str">
        <f>_xlfn.XLOOKUP(_xlfn.CONCAT($G1534,"-",$I1534),Div.Meta!$H:$H,Div.Meta!$C:$C,"-",0,1)</f>
        <v>-</v>
      </c>
      <c r="D1534" s="302"/>
      <c r="E1534" s="146" t="str">
        <f>IF($D1534="","-",_xlfn.XLOOKUP($D1534,Fund.Meta!$A:$A,Fund.Meta!$D:$D,"-",0,1))</f>
        <v>-</v>
      </c>
      <c r="F1534" s="303" t="str">
        <f>IF($D1534="","-",_xlfn.XLOOKUP($D1534,Fund.Meta!$A:$A,Fund.Meta!$E:$E,"-",0,1))</f>
        <v>-</v>
      </c>
      <c r="G1534" s="334"/>
      <c r="H1534" s="303" t="str">
        <f>IF($G1534="","-",_xlfn.XLOOKUP($G1534,Appr.Meta!$A:$A,Appr.Meta!$D:$D,"-",0,1))</f>
        <v>-</v>
      </c>
      <c r="I1534" s="302"/>
      <c r="J1534" s="303" t="str">
        <f>IF($I1534="","-",_xlfn.XLOOKUP($I1534,'CC.Meta'!$A:$A,'CC.Meta'!$D:$D,"-",0,1))</f>
        <v>-</v>
      </c>
      <c r="K1534" s="302"/>
      <c r="L1534" s="146" t="str">
        <f>IF($K1534="","-",_xlfn.XLOOKUP($K1534,Obj.Meta!$A:$A,Obj.Meta!$D:$D,"-",0,1))</f>
        <v>-</v>
      </c>
      <c r="M1534" s="300" t="str">
        <f>IF($K1534="","-",_xlfn.XLOOKUP($K1534,Obj.Meta!$A:$A,Obj.Meta!$F:$F,"-",0,1))</f>
        <v>-</v>
      </c>
      <c r="N1534" s="337" t="str">
        <f t="shared" si="47"/>
        <v>---</v>
      </c>
      <c r="O1534" s="333"/>
      <c r="P1534" s="54"/>
      <c r="Q1534" s="52"/>
      <c r="R1534" s="34"/>
      <c r="S1534" s="53"/>
      <c r="T1534" s="208"/>
      <c r="U1534" s="726"/>
      <c r="V1534" s="206"/>
      <c r="W1534" s="206"/>
      <c r="X1534" s="678"/>
      <c r="Y1534" s="34"/>
      <c r="Z1534" s="610"/>
      <c r="AA1534" s="608"/>
    </row>
    <row r="1535" spans="1:27">
      <c r="A1535" s="145" t="str">
        <f t="shared" si="46"/>
        <v>-</v>
      </c>
      <c r="B1535" s="146" t="str">
        <f>_xlfn.XLOOKUP($A1535,Dept.Meta!$A:$A,Dept.Meta!$F:$F,"-",0,1)</f>
        <v>-</v>
      </c>
      <c r="C1535" s="629" t="str">
        <f>_xlfn.XLOOKUP(_xlfn.CONCAT($G1535,"-",$I1535),Div.Meta!$H:$H,Div.Meta!$C:$C,"-",0,1)</f>
        <v>-</v>
      </c>
      <c r="D1535" s="302"/>
      <c r="E1535" s="146" t="str">
        <f>IF($D1535="","-",_xlfn.XLOOKUP($D1535,Fund.Meta!$A:$A,Fund.Meta!$D:$D,"-",0,1))</f>
        <v>-</v>
      </c>
      <c r="F1535" s="303" t="str">
        <f>IF($D1535="","-",_xlfn.XLOOKUP($D1535,Fund.Meta!$A:$A,Fund.Meta!$E:$E,"-",0,1))</f>
        <v>-</v>
      </c>
      <c r="G1535" s="334"/>
      <c r="H1535" s="303" t="str">
        <f>IF($G1535="","-",_xlfn.XLOOKUP($G1535,Appr.Meta!$A:$A,Appr.Meta!$D:$D,"-",0,1))</f>
        <v>-</v>
      </c>
      <c r="I1535" s="302"/>
      <c r="J1535" s="303" t="str">
        <f>IF($I1535="","-",_xlfn.XLOOKUP($I1535,'CC.Meta'!$A:$A,'CC.Meta'!$D:$D,"-",0,1))</f>
        <v>-</v>
      </c>
      <c r="K1535" s="302"/>
      <c r="L1535" s="146" t="str">
        <f>IF($K1535="","-",_xlfn.XLOOKUP($K1535,Obj.Meta!$A:$A,Obj.Meta!$D:$D,"-",0,1))</f>
        <v>-</v>
      </c>
      <c r="M1535" s="300" t="str">
        <f>IF($K1535="","-",_xlfn.XLOOKUP($K1535,Obj.Meta!$A:$A,Obj.Meta!$F:$F,"-",0,1))</f>
        <v>-</v>
      </c>
      <c r="N1535" s="337" t="str">
        <f t="shared" si="47"/>
        <v>---</v>
      </c>
      <c r="O1535" s="333"/>
      <c r="P1535" s="54"/>
      <c r="Q1535" s="52"/>
      <c r="R1535" s="34"/>
      <c r="S1535" s="53"/>
      <c r="T1535" s="208"/>
      <c r="U1535" s="726"/>
      <c r="V1535" s="206"/>
      <c r="W1535" s="206"/>
      <c r="X1535" s="678"/>
      <c r="Y1535" s="34"/>
      <c r="Z1535" s="610"/>
      <c r="AA1535" s="608"/>
    </row>
    <row r="1536" spans="1:27">
      <c r="A1536" s="145" t="str">
        <f t="shared" si="46"/>
        <v>-</v>
      </c>
      <c r="B1536" s="146" t="str">
        <f>_xlfn.XLOOKUP($A1536,Dept.Meta!$A:$A,Dept.Meta!$F:$F,"-",0,1)</f>
        <v>-</v>
      </c>
      <c r="C1536" s="629" t="str">
        <f>_xlfn.XLOOKUP(_xlfn.CONCAT($G1536,"-",$I1536),Div.Meta!$H:$H,Div.Meta!$C:$C,"-",0,1)</f>
        <v>-</v>
      </c>
      <c r="D1536" s="302"/>
      <c r="E1536" s="146" t="str">
        <f>IF($D1536="","-",_xlfn.XLOOKUP($D1536,Fund.Meta!$A:$A,Fund.Meta!$D:$D,"-",0,1))</f>
        <v>-</v>
      </c>
      <c r="F1536" s="303" t="str">
        <f>IF($D1536="","-",_xlfn.XLOOKUP($D1536,Fund.Meta!$A:$A,Fund.Meta!$E:$E,"-",0,1))</f>
        <v>-</v>
      </c>
      <c r="G1536" s="334"/>
      <c r="H1536" s="303" t="str">
        <f>IF($G1536="","-",_xlfn.XLOOKUP($G1536,Appr.Meta!$A:$A,Appr.Meta!$D:$D,"-",0,1))</f>
        <v>-</v>
      </c>
      <c r="I1536" s="302"/>
      <c r="J1536" s="303" t="str">
        <f>IF($I1536="","-",_xlfn.XLOOKUP($I1536,'CC.Meta'!$A:$A,'CC.Meta'!$D:$D,"-",0,1))</f>
        <v>-</v>
      </c>
      <c r="K1536" s="302"/>
      <c r="L1536" s="146" t="str">
        <f>IF($K1536="","-",_xlfn.XLOOKUP($K1536,Obj.Meta!$A:$A,Obj.Meta!$D:$D,"-",0,1))</f>
        <v>-</v>
      </c>
      <c r="M1536" s="300" t="str">
        <f>IF($K1536="","-",_xlfn.XLOOKUP($K1536,Obj.Meta!$A:$A,Obj.Meta!$F:$F,"-",0,1))</f>
        <v>-</v>
      </c>
      <c r="N1536" s="337" t="str">
        <f t="shared" si="47"/>
        <v>---</v>
      </c>
      <c r="O1536" s="333"/>
      <c r="P1536" s="54"/>
      <c r="Q1536" s="52"/>
      <c r="R1536" s="34"/>
      <c r="S1536" s="53"/>
      <c r="T1536" s="208"/>
      <c r="U1536" s="726"/>
      <c r="V1536" s="206"/>
      <c r="W1536" s="206"/>
      <c r="X1536" s="678"/>
      <c r="Y1536" s="34"/>
      <c r="Z1536" s="610"/>
      <c r="AA1536" s="608"/>
    </row>
    <row r="1537" spans="1:27">
      <c r="A1537" s="145" t="str">
        <f t="shared" si="46"/>
        <v>-</v>
      </c>
      <c r="B1537" s="146" t="str">
        <f>_xlfn.XLOOKUP($A1537,Dept.Meta!$A:$A,Dept.Meta!$F:$F,"-",0,1)</f>
        <v>-</v>
      </c>
      <c r="C1537" s="629" t="str">
        <f>_xlfn.XLOOKUP(_xlfn.CONCAT($G1537,"-",$I1537),Div.Meta!$H:$H,Div.Meta!$C:$C,"-",0,1)</f>
        <v>-</v>
      </c>
      <c r="D1537" s="302"/>
      <c r="E1537" s="146" t="str">
        <f>IF($D1537="","-",_xlfn.XLOOKUP($D1537,Fund.Meta!$A:$A,Fund.Meta!$D:$D,"-",0,1))</f>
        <v>-</v>
      </c>
      <c r="F1537" s="303" t="str">
        <f>IF($D1537="","-",_xlfn.XLOOKUP($D1537,Fund.Meta!$A:$A,Fund.Meta!$E:$E,"-",0,1))</f>
        <v>-</v>
      </c>
      <c r="G1537" s="334"/>
      <c r="H1537" s="303" t="str">
        <f>IF($G1537="","-",_xlfn.XLOOKUP($G1537,Appr.Meta!$A:$A,Appr.Meta!$D:$D,"-",0,1))</f>
        <v>-</v>
      </c>
      <c r="I1537" s="302"/>
      <c r="J1537" s="303" t="str">
        <f>IF($I1537="","-",_xlfn.XLOOKUP($I1537,'CC.Meta'!$A:$A,'CC.Meta'!$D:$D,"-",0,1))</f>
        <v>-</v>
      </c>
      <c r="K1537" s="302"/>
      <c r="L1537" s="146" t="str">
        <f>IF($K1537="","-",_xlfn.XLOOKUP($K1537,Obj.Meta!$A:$A,Obj.Meta!$D:$D,"-",0,1))</f>
        <v>-</v>
      </c>
      <c r="M1537" s="300" t="str">
        <f>IF($K1537="","-",_xlfn.XLOOKUP($K1537,Obj.Meta!$A:$A,Obj.Meta!$F:$F,"-",0,1))</f>
        <v>-</v>
      </c>
      <c r="N1537" s="337" t="str">
        <f t="shared" si="47"/>
        <v>---</v>
      </c>
      <c r="O1537" s="333"/>
      <c r="P1537" s="54"/>
      <c r="Q1537" s="52"/>
      <c r="R1537" s="34"/>
      <c r="S1537" s="53"/>
      <c r="T1537" s="208"/>
      <c r="U1537" s="726"/>
      <c r="V1537" s="206"/>
      <c r="W1537" s="206"/>
      <c r="X1537" s="678"/>
      <c r="Y1537" s="34"/>
      <c r="Z1537" s="610"/>
      <c r="AA1537" s="608"/>
    </row>
    <row r="1538" spans="1:27">
      <c r="A1538" s="145" t="str">
        <f t="shared" si="46"/>
        <v>-</v>
      </c>
      <c r="B1538" s="146" t="str">
        <f>_xlfn.XLOOKUP($A1538,Dept.Meta!$A:$A,Dept.Meta!$F:$F,"-",0,1)</f>
        <v>-</v>
      </c>
      <c r="C1538" s="629" t="str">
        <f>_xlfn.XLOOKUP(_xlfn.CONCAT($G1538,"-",$I1538),Div.Meta!$H:$H,Div.Meta!$C:$C,"-",0,1)</f>
        <v>-</v>
      </c>
      <c r="D1538" s="302"/>
      <c r="E1538" s="146" t="str">
        <f>IF($D1538="","-",_xlfn.XLOOKUP($D1538,Fund.Meta!$A:$A,Fund.Meta!$D:$D,"-",0,1))</f>
        <v>-</v>
      </c>
      <c r="F1538" s="303" t="str">
        <f>IF($D1538="","-",_xlfn.XLOOKUP($D1538,Fund.Meta!$A:$A,Fund.Meta!$E:$E,"-",0,1))</f>
        <v>-</v>
      </c>
      <c r="G1538" s="334"/>
      <c r="H1538" s="303" t="str">
        <f>IF($G1538="","-",_xlfn.XLOOKUP($G1538,Appr.Meta!$A:$A,Appr.Meta!$D:$D,"-",0,1))</f>
        <v>-</v>
      </c>
      <c r="I1538" s="302"/>
      <c r="J1538" s="303" t="str">
        <f>IF($I1538="","-",_xlfn.XLOOKUP($I1538,'CC.Meta'!$A:$A,'CC.Meta'!$D:$D,"-",0,1))</f>
        <v>-</v>
      </c>
      <c r="K1538" s="302"/>
      <c r="L1538" s="146" t="str">
        <f>IF($K1538="","-",_xlfn.XLOOKUP($K1538,Obj.Meta!$A:$A,Obj.Meta!$D:$D,"-",0,1))</f>
        <v>-</v>
      </c>
      <c r="M1538" s="300" t="str">
        <f>IF($K1538="","-",_xlfn.XLOOKUP($K1538,Obj.Meta!$A:$A,Obj.Meta!$F:$F,"-",0,1))</f>
        <v>-</v>
      </c>
      <c r="N1538" s="337" t="str">
        <f t="shared" si="47"/>
        <v>---</v>
      </c>
      <c r="O1538" s="333"/>
      <c r="P1538" s="54"/>
      <c r="Q1538" s="52"/>
      <c r="R1538" s="34"/>
      <c r="S1538" s="53"/>
      <c r="T1538" s="208"/>
      <c r="U1538" s="726"/>
      <c r="V1538" s="206"/>
      <c r="W1538" s="206"/>
      <c r="X1538" s="678"/>
      <c r="Y1538" s="34"/>
      <c r="Z1538" s="610"/>
      <c r="AA1538" s="608"/>
    </row>
    <row r="1539" spans="1:27">
      <c r="A1539" s="145" t="str">
        <f t="shared" si="46"/>
        <v>-</v>
      </c>
      <c r="B1539" s="146" t="str">
        <f>_xlfn.XLOOKUP($A1539,Dept.Meta!$A:$A,Dept.Meta!$F:$F,"-",0,1)</f>
        <v>-</v>
      </c>
      <c r="C1539" s="629" t="str">
        <f>_xlfn.XLOOKUP(_xlfn.CONCAT($G1539,"-",$I1539),Div.Meta!$H:$H,Div.Meta!$C:$C,"-",0,1)</f>
        <v>-</v>
      </c>
      <c r="D1539" s="302"/>
      <c r="E1539" s="146" t="str">
        <f>IF($D1539="","-",_xlfn.XLOOKUP($D1539,Fund.Meta!$A:$A,Fund.Meta!$D:$D,"-",0,1))</f>
        <v>-</v>
      </c>
      <c r="F1539" s="303" t="str">
        <f>IF($D1539="","-",_xlfn.XLOOKUP($D1539,Fund.Meta!$A:$A,Fund.Meta!$E:$E,"-",0,1))</f>
        <v>-</v>
      </c>
      <c r="G1539" s="334"/>
      <c r="H1539" s="303" t="str">
        <f>IF($G1539="","-",_xlfn.XLOOKUP($G1539,Appr.Meta!$A:$A,Appr.Meta!$D:$D,"-",0,1))</f>
        <v>-</v>
      </c>
      <c r="I1539" s="302"/>
      <c r="J1539" s="303" t="str">
        <f>IF($I1539="","-",_xlfn.XLOOKUP($I1539,'CC.Meta'!$A:$A,'CC.Meta'!$D:$D,"-",0,1))</f>
        <v>-</v>
      </c>
      <c r="K1539" s="302"/>
      <c r="L1539" s="146" t="str">
        <f>IF($K1539="","-",_xlfn.XLOOKUP($K1539,Obj.Meta!$A:$A,Obj.Meta!$D:$D,"-",0,1))</f>
        <v>-</v>
      </c>
      <c r="M1539" s="300" t="str">
        <f>IF($K1539="","-",_xlfn.XLOOKUP($K1539,Obj.Meta!$A:$A,Obj.Meta!$F:$F,"-",0,1))</f>
        <v>-</v>
      </c>
      <c r="N1539" s="337" t="str">
        <f t="shared" si="47"/>
        <v>---</v>
      </c>
      <c r="O1539" s="333"/>
      <c r="P1539" s="54"/>
      <c r="Q1539" s="52"/>
      <c r="R1539" s="34"/>
      <c r="S1539" s="53"/>
      <c r="T1539" s="208"/>
      <c r="U1539" s="726"/>
      <c r="V1539" s="206"/>
      <c r="W1539" s="206"/>
      <c r="X1539" s="678"/>
      <c r="Y1539" s="34"/>
      <c r="Z1539" s="610"/>
      <c r="AA1539" s="608"/>
    </row>
    <row r="1540" spans="1:27">
      <c r="A1540" s="145" t="str">
        <f t="shared" si="46"/>
        <v>-</v>
      </c>
      <c r="B1540" s="146" t="str">
        <f>_xlfn.XLOOKUP($A1540,Dept.Meta!$A:$A,Dept.Meta!$F:$F,"-",0,1)</f>
        <v>-</v>
      </c>
      <c r="C1540" s="629" t="str">
        <f>_xlfn.XLOOKUP(_xlfn.CONCAT($G1540,"-",$I1540),Div.Meta!$H:$H,Div.Meta!$C:$C,"-",0,1)</f>
        <v>-</v>
      </c>
      <c r="D1540" s="302"/>
      <c r="E1540" s="146" t="str">
        <f>IF($D1540="","-",_xlfn.XLOOKUP($D1540,Fund.Meta!$A:$A,Fund.Meta!$D:$D,"-",0,1))</f>
        <v>-</v>
      </c>
      <c r="F1540" s="303" t="str">
        <f>IF($D1540="","-",_xlfn.XLOOKUP($D1540,Fund.Meta!$A:$A,Fund.Meta!$E:$E,"-",0,1))</f>
        <v>-</v>
      </c>
      <c r="G1540" s="334"/>
      <c r="H1540" s="303" t="str">
        <f>IF($G1540="","-",_xlfn.XLOOKUP($G1540,Appr.Meta!$A:$A,Appr.Meta!$D:$D,"-",0,1))</f>
        <v>-</v>
      </c>
      <c r="I1540" s="302"/>
      <c r="J1540" s="303" t="str">
        <f>IF($I1540="","-",_xlfn.XLOOKUP($I1540,'CC.Meta'!$A:$A,'CC.Meta'!$D:$D,"-",0,1))</f>
        <v>-</v>
      </c>
      <c r="K1540" s="302"/>
      <c r="L1540" s="146" t="str">
        <f>IF($K1540="","-",_xlfn.XLOOKUP($K1540,Obj.Meta!$A:$A,Obj.Meta!$D:$D,"-",0,1))</f>
        <v>-</v>
      </c>
      <c r="M1540" s="300" t="str">
        <f>IF($K1540="","-",_xlfn.XLOOKUP($K1540,Obj.Meta!$A:$A,Obj.Meta!$F:$F,"-",0,1))</f>
        <v>-</v>
      </c>
      <c r="N1540" s="337" t="str">
        <f t="shared" si="47"/>
        <v>---</v>
      </c>
      <c r="O1540" s="333"/>
      <c r="P1540" s="54"/>
      <c r="Q1540" s="52"/>
      <c r="R1540" s="34"/>
      <c r="S1540" s="53"/>
      <c r="T1540" s="208"/>
      <c r="U1540" s="726"/>
      <c r="V1540" s="206"/>
      <c r="W1540" s="206"/>
      <c r="X1540" s="678"/>
      <c r="Y1540" s="34"/>
      <c r="Z1540" s="610"/>
      <c r="AA1540" s="608"/>
    </row>
    <row r="1541" spans="1:27">
      <c r="A1541" s="145" t="str">
        <f t="shared" si="46"/>
        <v>-</v>
      </c>
      <c r="B1541" s="146" t="str">
        <f>_xlfn.XLOOKUP($A1541,Dept.Meta!$A:$A,Dept.Meta!$F:$F,"-",0,1)</f>
        <v>-</v>
      </c>
      <c r="C1541" s="629" t="str">
        <f>_xlfn.XLOOKUP(_xlfn.CONCAT($G1541,"-",$I1541),Div.Meta!$H:$H,Div.Meta!$C:$C,"-",0,1)</f>
        <v>-</v>
      </c>
      <c r="D1541" s="302"/>
      <c r="E1541" s="146" t="str">
        <f>IF($D1541="","-",_xlfn.XLOOKUP($D1541,Fund.Meta!$A:$A,Fund.Meta!$D:$D,"-",0,1))</f>
        <v>-</v>
      </c>
      <c r="F1541" s="303" t="str">
        <f>IF($D1541="","-",_xlfn.XLOOKUP($D1541,Fund.Meta!$A:$A,Fund.Meta!$E:$E,"-",0,1))</f>
        <v>-</v>
      </c>
      <c r="G1541" s="334"/>
      <c r="H1541" s="303" t="str">
        <f>IF($G1541="","-",_xlfn.XLOOKUP($G1541,Appr.Meta!$A:$A,Appr.Meta!$D:$D,"-",0,1))</f>
        <v>-</v>
      </c>
      <c r="I1541" s="302"/>
      <c r="J1541" s="303" t="str">
        <f>IF($I1541="","-",_xlfn.XLOOKUP($I1541,'CC.Meta'!$A:$A,'CC.Meta'!$D:$D,"-",0,1))</f>
        <v>-</v>
      </c>
      <c r="K1541" s="302"/>
      <c r="L1541" s="146" t="str">
        <f>IF($K1541="","-",_xlfn.XLOOKUP($K1541,Obj.Meta!$A:$A,Obj.Meta!$D:$D,"-",0,1))</f>
        <v>-</v>
      </c>
      <c r="M1541" s="300" t="str">
        <f>IF($K1541="","-",_xlfn.XLOOKUP($K1541,Obj.Meta!$A:$A,Obj.Meta!$F:$F,"-",0,1))</f>
        <v>-</v>
      </c>
      <c r="N1541" s="337" t="str">
        <f t="shared" si="47"/>
        <v>---</v>
      </c>
      <c r="O1541" s="333"/>
      <c r="P1541" s="54"/>
      <c r="Q1541" s="52"/>
      <c r="R1541" s="34"/>
      <c r="S1541" s="53"/>
      <c r="T1541" s="208"/>
      <c r="U1541" s="726"/>
      <c r="V1541" s="206"/>
      <c r="W1541" s="206"/>
      <c r="X1541" s="678"/>
      <c r="Y1541" s="34"/>
      <c r="Z1541" s="610"/>
      <c r="AA1541" s="608"/>
    </row>
    <row r="1542" spans="1:27">
      <c r="A1542" s="145" t="str">
        <f t="shared" si="46"/>
        <v>-</v>
      </c>
      <c r="B1542" s="146" t="str">
        <f>_xlfn.XLOOKUP($A1542,Dept.Meta!$A:$A,Dept.Meta!$F:$F,"-",0,1)</f>
        <v>-</v>
      </c>
      <c r="C1542" s="629" t="str">
        <f>_xlfn.XLOOKUP(_xlfn.CONCAT($G1542,"-",$I1542),Div.Meta!$H:$H,Div.Meta!$C:$C,"-",0,1)</f>
        <v>-</v>
      </c>
      <c r="D1542" s="302"/>
      <c r="E1542" s="146" t="str">
        <f>IF($D1542="","-",_xlfn.XLOOKUP($D1542,Fund.Meta!$A:$A,Fund.Meta!$D:$D,"-",0,1))</f>
        <v>-</v>
      </c>
      <c r="F1542" s="303" t="str">
        <f>IF($D1542="","-",_xlfn.XLOOKUP($D1542,Fund.Meta!$A:$A,Fund.Meta!$E:$E,"-",0,1))</f>
        <v>-</v>
      </c>
      <c r="G1542" s="334"/>
      <c r="H1542" s="303" t="str">
        <f>IF($G1542="","-",_xlfn.XLOOKUP($G1542,Appr.Meta!$A:$A,Appr.Meta!$D:$D,"-",0,1))</f>
        <v>-</v>
      </c>
      <c r="I1542" s="302"/>
      <c r="J1542" s="303" t="str">
        <f>IF($I1542="","-",_xlfn.XLOOKUP($I1542,'CC.Meta'!$A:$A,'CC.Meta'!$D:$D,"-",0,1))</f>
        <v>-</v>
      </c>
      <c r="K1542" s="302"/>
      <c r="L1542" s="146" t="str">
        <f>IF($K1542="","-",_xlfn.XLOOKUP($K1542,Obj.Meta!$A:$A,Obj.Meta!$D:$D,"-",0,1))</f>
        <v>-</v>
      </c>
      <c r="M1542" s="300" t="str">
        <f>IF($K1542="","-",_xlfn.XLOOKUP($K1542,Obj.Meta!$A:$A,Obj.Meta!$F:$F,"-",0,1))</f>
        <v>-</v>
      </c>
      <c r="N1542" s="337" t="str">
        <f t="shared" si="47"/>
        <v>---</v>
      </c>
      <c r="O1542" s="333"/>
      <c r="P1542" s="54"/>
      <c r="Q1542" s="52"/>
      <c r="R1542" s="34"/>
      <c r="S1542" s="53"/>
      <c r="T1542" s="208"/>
      <c r="U1542" s="726"/>
      <c r="V1542" s="206"/>
      <c r="W1542" s="206"/>
      <c r="X1542" s="678"/>
      <c r="Y1542" s="34"/>
      <c r="Z1542" s="610"/>
      <c r="AA1542" s="608"/>
    </row>
    <row r="1543" spans="1:27">
      <c r="A1543" s="145" t="str">
        <f t="shared" si="46"/>
        <v>-</v>
      </c>
      <c r="B1543" s="146" t="str">
        <f>_xlfn.XLOOKUP($A1543,Dept.Meta!$A:$A,Dept.Meta!$F:$F,"-",0,1)</f>
        <v>-</v>
      </c>
      <c r="C1543" s="629" t="str">
        <f>_xlfn.XLOOKUP(_xlfn.CONCAT($G1543,"-",$I1543),Div.Meta!$H:$H,Div.Meta!$C:$C,"-",0,1)</f>
        <v>-</v>
      </c>
      <c r="D1543" s="302"/>
      <c r="E1543" s="146" t="str">
        <f>IF($D1543="","-",_xlfn.XLOOKUP($D1543,Fund.Meta!$A:$A,Fund.Meta!$D:$D,"-",0,1))</f>
        <v>-</v>
      </c>
      <c r="F1543" s="303" t="str">
        <f>IF($D1543="","-",_xlfn.XLOOKUP($D1543,Fund.Meta!$A:$A,Fund.Meta!$E:$E,"-",0,1))</f>
        <v>-</v>
      </c>
      <c r="G1543" s="334"/>
      <c r="H1543" s="303" t="str">
        <f>IF($G1543="","-",_xlfn.XLOOKUP($G1543,Appr.Meta!$A:$A,Appr.Meta!$D:$D,"-",0,1))</f>
        <v>-</v>
      </c>
      <c r="I1543" s="302"/>
      <c r="J1543" s="303" t="str">
        <f>IF($I1543="","-",_xlfn.XLOOKUP($I1543,'CC.Meta'!$A:$A,'CC.Meta'!$D:$D,"-",0,1))</f>
        <v>-</v>
      </c>
      <c r="K1543" s="302"/>
      <c r="L1543" s="146" t="str">
        <f>IF($K1543="","-",_xlfn.XLOOKUP($K1543,Obj.Meta!$A:$A,Obj.Meta!$D:$D,"-",0,1))</f>
        <v>-</v>
      </c>
      <c r="M1543" s="300" t="str">
        <f>IF($K1543="","-",_xlfn.XLOOKUP($K1543,Obj.Meta!$A:$A,Obj.Meta!$F:$F,"-",0,1))</f>
        <v>-</v>
      </c>
      <c r="N1543" s="337" t="str">
        <f t="shared" si="47"/>
        <v>---</v>
      </c>
      <c r="O1543" s="333"/>
      <c r="P1543" s="54"/>
      <c r="Q1543" s="52"/>
      <c r="R1543" s="34"/>
      <c r="S1543" s="53"/>
      <c r="T1543" s="208"/>
      <c r="U1543" s="726"/>
      <c r="V1543" s="206"/>
      <c r="W1543" s="206"/>
      <c r="X1543" s="678"/>
      <c r="Y1543" s="34"/>
      <c r="Z1543" s="610"/>
      <c r="AA1543" s="608"/>
    </row>
    <row r="1544" spans="1:27">
      <c r="A1544" s="145" t="str">
        <f t="shared" si="46"/>
        <v>-</v>
      </c>
      <c r="B1544" s="146" t="str">
        <f>_xlfn.XLOOKUP($A1544,Dept.Meta!$A:$A,Dept.Meta!$F:$F,"-",0,1)</f>
        <v>-</v>
      </c>
      <c r="C1544" s="629" t="str">
        <f>_xlfn.XLOOKUP(_xlfn.CONCAT($G1544,"-",$I1544),Div.Meta!$H:$H,Div.Meta!$C:$C,"-",0,1)</f>
        <v>-</v>
      </c>
      <c r="D1544" s="302"/>
      <c r="E1544" s="146" t="str">
        <f>IF($D1544="","-",_xlfn.XLOOKUP($D1544,Fund.Meta!$A:$A,Fund.Meta!$D:$D,"-",0,1))</f>
        <v>-</v>
      </c>
      <c r="F1544" s="303" t="str">
        <f>IF($D1544="","-",_xlfn.XLOOKUP($D1544,Fund.Meta!$A:$A,Fund.Meta!$E:$E,"-",0,1))</f>
        <v>-</v>
      </c>
      <c r="G1544" s="334"/>
      <c r="H1544" s="303" t="str">
        <f>IF($G1544="","-",_xlfn.XLOOKUP($G1544,Appr.Meta!$A:$A,Appr.Meta!$D:$D,"-",0,1))</f>
        <v>-</v>
      </c>
      <c r="I1544" s="302"/>
      <c r="J1544" s="303" t="str">
        <f>IF($I1544="","-",_xlfn.XLOOKUP($I1544,'CC.Meta'!$A:$A,'CC.Meta'!$D:$D,"-",0,1))</f>
        <v>-</v>
      </c>
      <c r="K1544" s="302"/>
      <c r="L1544" s="146" t="str">
        <f>IF($K1544="","-",_xlfn.XLOOKUP($K1544,Obj.Meta!$A:$A,Obj.Meta!$D:$D,"-",0,1))</f>
        <v>-</v>
      </c>
      <c r="M1544" s="300" t="str">
        <f>IF($K1544="","-",_xlfn.XLOOKUP($K1544,Obj.Meta!$A:$A,Obj.Meta!$F:$F,"-",0,1))</f>
        <v>-</v>
      </c>
      <c r="N1544" s="337" t="str">
        <f t="shared" si="47"/>
        <v>---</v>
      </c>
      <c r="O1544" s="333"/>
      <c r="P1544" s="54"/>
      <c r="Q1544" s="52"/>
      <c r="R1544" s="34"/>
      <c r="S1544" s="53"/>
      <c r="T1544" s="208"/>
      <c r="U1544" s="726"/>
      <c r="V1544" s="206"/>
      <c r="W1544" s="206"/>
      <c r="X1544" s="678"/>
      <c r="Y1544" s="34"/>
      <c r="Z1544" s="610"/>
      <c r="AA1544" s="608"/>
    </row>
    <row r="1545" spans="1:27">
      <c r="A1545" s="145" t="str">
        <f t="shared" si="46"/>
        <v>-</v>
      </c>
      <c r="B1545" s="146" t="str">
        <f>_xlfn.XLOOKUP($A1545,Dept.Meta!$A:$A,Dept.Meta!$F:$F,"-",0,1)</f>
        <v>-</v>
      </c>
      <c r="C1545" s="629" t="str">
        <f>_xlfn.XLOOKUP(_xlfn.CONCAT($G1545,"-",$I1545),Div.Meta!$H:$H,Div.Meta!$C:$C,"-",0,1)</f>
        <v>-</v>
      </c>
      <c r="D1545" s="302"/>
      <c r="E1545" s="146" t="str">
        <f>IF($D1545="","-",_xlfn.XLOOKUP($D1545,Fund.Meta!$A:$A,Fund.Meta!$D:$D,"-",0,1))</f>
        <v>-</v>
      </c>
      <c r="F1545" s="303" t="str">
        <f>IF($D1545="","-",_xlfn.XLOOKUP($D1545,Fund.Meta!$A:$A,Fund.Meta!$E:$E,"-",0,1))</f>
        <v>-</v>
      </c>
      <c r="G1545" s="334"/>
      <c r="H1545" s="303" t="str">
        <f>IF($G1545="","-",_xlfn.XLOOKUP($G1545,Appr.Meta!$A:$A,Appr.Meta!$D:$D,"-",0,1))</f>
        <v>-</v>
      </c>
      <c r="I1545" s="302"/>
      <c r="J1545" s="303" t="str">
        <f>IF($I1545="","-",_xlfn.XLOOKUP($I1545,'CC.Meta'!$A:$A,'CC.Meta'!$D:$D,"-",0,1))</f>
        <v>-</v>
      </c>
      <c r="K1545" s="302"/>
      <c r="L1545" s="146" t="str">
        <f>IF($K1545="","-",_xlfn.XLOOKUP($K1545,Obj.Meta!$A:$A,Obj.Meta!$D:$D,"-",0,1))</f>
        <v>-</v>
      </c>
      <c r="M1545" s="300" t="str">
        <f>IF($K1545="","-",_xlfn.XLOOKUP($K1545,Obj.Meta!$A:$A,Obj.Meta!$F:$F,"-",0,1))</f>
        <v>-</v>
      </c>
      <c r="N1545" s="337" t="str">
        <f t="shared" si="47"/>
        <v>---</v>
      </c>
      <c r="O1545" s="333"/>
      <c r="P1545" s="54"/>
      <c r="Q1545" s="52"/>
      <c r="R1545" s="34"/>
      <c r="S1545" s="53"/>
      <c r="T1545" s="208"/>
      <c r="U1545" s="726"/>
      <c r="V1545" s="206"/>
      <c r="W1545" s="206"/>
      <c r="X1545" s="678"/>
      <c r="Y1545" s="34"/>
      <c r="Z1545" s="610"/>
      <c r="AA1545" s="608"/>
    </row>
    <row r="1546" spans="1:27">
      <c r="A1546" s="145" t="str">
        <f t="shared" si="46"/>
        <v>-</v>
      </c>
      <c r="B1546" s="146" t="str">
        <f>_xlfn.XLOOKUP($A1546,Dept.Meta!$A:$A,Dept.Meta!$F:$F,"-",0,1)</f>
        <v>-</v>
      </c>
      <c r="C1546" s="629" t="str">
        <f>_xlfn.XLOOKUP(_xlfn.CONCAT($G1546,"-",$I1546),Div.Meta!$H:$H,Div.Meta!$C:$C,"-",0,1)</f>
        <v>-</v>
      </c>
      <c r="D1546" s="302"/>
      <c r="E1546" s="146" t="str">
        <f>IF($D1546="","-",_xlfn.XLOOKUP($D1546,Fund.Meta!$A:$A,Fund.Meta!$D:$D,"-",0,1))</f>
        <v>-</v>
      </c>
      <c r="F1546" s="303" t="str">
        <f>IF($D1546="","-",_xlfn.XLOOKUP($D1546,Fund.Meta!$A:$A,Fund.Meta!$E:$E,"-",0,1))</f>
        <v>-</v>
      </c>
      <c r="G1546" s="334"/>
      <c r="H1546" s="303" t="str">
        <f>IF($G1546="","-",_xlfn.XLOOKUP($G1546,Appr.Meta!$A:$A,Appr.Meta!$D:$D,"-",0,1))</f>
        <v>-</v>
      </c>
      <c r="I1546" s="302"/>
      <c r="J1546" s="303" t="str">
        <f>IF($I1546="","-",_xlfn.XLOOKUP($I1546,'CC.Meta'!$A:$A,'CC.Meta'!$D:$D,"-",0,1))</f>
        <v>-</v>
      </c>
      <c r="K1546" s="302"/>
      <c r="L1546" s="146" t="str">
        <f>IF($K1546="","-",_xlfn.XLOOKUP($K1546,Obj.Meta!$A:$A,Obj.Meta!$D:$D,"-",0,1))</f>
        <v>-</v>
      </c>
      <c r="M1546" s="300" t="str">
        <f>IF($K1546="","-",_xlfn.XLOOKUP($K1546,Obj.Meta!$A:$A,Obj.Meta!$F:$F,"-",0,1))</f>
        <v>-</v>
      </c>
      <c r="N1546" s="337" t="str">
        <f t="shared" si="47"/>
        <v>---</v>
      </c>
      <c r="O1546" s="333"/>
      <c r="P1546" s="54"/>
      <c r="Q1546" s="52"/>
      <c r="R1546" s="34"/>
      <c r="S1546" s="53"/>
      <c r="T1546" s="208"/>
      <c r="U1546" s="726"/>
      <c r="V1546" s="206"/>
      <c r="W1546" s="206"/>
      <c r="X1546" s="678"/>
      <c r="Y1546" s="34"/>
      <c r="Z1546" s="610"/>
      <c r="AA1546" s="608"/>
    </row>
    <row r="1547" spans="1:27">
      <c r="A1547" s="145" t="str">
        <f t="shared" si="46"/>
        <v>-</v>
      </c>
      <c r="B1547" s="146" t="str">
        <f>_xlfn.XLOOKUP($A1547,Dept.Meta!$A:$A,Dept.Meta!$F:$F,"-",0,1)</f>
        <v>-</v>
      </c>
      <c r="C1547" s="629" t="str">
        <f>_xlfn.XLOOKUP(_xlfn.CONCAT($G1547,"-",$I1547),Div.Meta!$H:$H,Div.Meta!$C:$C,"-",0,1)</f>
        <v>-</v>
      </c>
      <c r="D1547" s="302"/>
      <c r="E1547" s="146" t="str">
        <f>IF($D1547="","-",_xlfn.XLOOKUP($D1547,Fund.Meta!$A:$A,Fund.Meta!$D:$D,"-",0,1))</f>
        <v>-</v>
      </c>
      <c r="F1547" s="303" t="str">
        <f>IF($D1547="","-",_xlfn.XLOOKUP($D1547,Fund.Meta!$A:$A,Fund.Meta!$E:$E,"-",0,1))</f>
        <v>-</v>
      </c>
      <c r="G1547" s="334"/>
      <c r="H1547" s="303" t="str">
        <f>IF($G1547="","-",_xlfn.XLOOKUP($G1547,Appr.Meta!$A:$A,Appr.Meta!$D:$D,"-",0,1))</f>
        <v>-</v>
      </c>
      <c r="I1547" s="302"/>
      <c r="J1547" s="303" t="str">
        <f>IF($I1547="","-",_xlfn.XLOOKUP($I1547,'CC.Meta'!$A:$A,'CC.Meta'!$D:$D,"-",0,1))</f>
        <v>-</v>
      </c>
      <c r="K1547" s="302"/>
      <c r="L1547" s="146" t="str">
        <f>IF($K1547="","-",_xlfn.XLOOKUP($K1547,Obj.Meta!$A:$A,Obj.Meta!$D:$D,"-",0,1))</f>
        <v>-</v>
      </c>
      <c r="M1547" s="300" t="str">
        <f>IF($K1547="","-",_xlfn.XLOOKUP($K1547,Obj.Meta!$A:$A,Obj.Meta!$F:$F,"-",0,1))</f>
        <v>-</v>
      </c>
      <c r="N1547" s="337" t="str">
        <f t="shared" si="47"/>
        <v>---</v>
      </c>
      <c r="O1547" s="333"/>
      <c r="P1547" s="54"/>
      <c r="Q1547" s="52"/>
      <c r="R1547" s="34"/>
      <c r="S1547" s="53"/>
      <c r="T1547" s="208"/>
      <c r="U1547" s="726"/>
      <c r="V1547" s="206"/>
      <c r="W1547" s="206"/>
      <c r="X1547" s="678"/>
      <c r="Y1547" s="34"/>
      <c r="Z1547" s="610"/>
      <c r="AA1547" s="608"/>
    </row>
    <row r="1548" spans="1:27">
      <c r="A1548" s="145" t="str">
        <f t="shared" si="46"/>
        <v>-</v>
      </c>
      <c r="B1548" s="146" t="str">
        <f>_xlfn.XLOOKUP($A1548,Dept.Meta!$A:$A,Dept.Meta!$F:$F,"-",0,1)</f>
        <v>-</v>
      </c>
      <c r="C1548" s="629" t="str">
        <f>_xlfn.XLOOKUP(_xlfn.CONCAT($G1548,"-",$I1548),Div.Meta!$H:$H,Div.Meta!$C:$C,"-",0,1)</f>
        <v>-</v>
      </c>
      <c r="D1548" s="302"/>
      <c r="E1548" s="146" t="str">
        <f>IF($D1548="","-",_xlfn.XLOOKUP($D1548,Fund.Meta!$A:$A,Fund.Meta!$D:$D,"-",0,1))</f>
        <v>-</v>
      </c>
      <c r="F1548" s="303" t="str">
        <f>IF($D1548="","-",_xlfn.XLOOKUP($D1548,Fund.Meta!$A:$A,Fund.Meta!$E:$E,"-",0,1))</f>
        <v>-</v>
      </c>
      <c r="G1548" s="334"/>
      <c r="H1548" s="303" t="str">
        <f>IF($G1548="","-",_xlfn.XLOOKUP($G1548,Appr.Meta!$A:$A,Appr.Meta!$D:$D,"-",0,1))</f>
        <v>-</v>
      </c>
      <c r="I1548" s="302"/>
      <c r="J1548" s="303" t="str">
        <f>IF($I1548="","-",_xlfn.XLOOKUP($I1548,'CC.Meta'!$A:$A,'CC.Meta'!$D:$D,"-",0,1))</f>
        <v>-</v>
      </c>
      <c r="K1548" s="302"/>
      <c r="L1548" s="146" t="str">
        <f>IF($K1548="","-",_xlfn.XLOOKUP($K1548,Obj.Meta!$A:$A,Obj.Meta!$D:$D,"-",0,1))</f>
        <v>-</v>
      </c>
      <c r="M1548" s="300" t="str">
        <f>IF($K1548="","-",_xlfn.XLOOKUP($K1548,Obj.Meta!$A:$A,Obj.Meta!$F:$F,"-",0,1))</f>
        <v>-</v>
      </c>
      <c r="N1548" s="337" t="str">
        <f t="shared" si="47"/>
        <v>---</v>
      </c>
      <c r="O1548" s="333"/>
      <c r="P1548" s="54"/>
      <c r="Q1548" s="52"/>
      <c r="R1548" s="34"/>
      <c r="S1548" s="53"/>
      <c r="T1548" s="208"/>
      <c r="U1548" s="726"/>
      <c r="V1548" s="206"/>
      <c r="W1548" s="206"/>
      <c r="X1548" s="678"/>
      <c r="Y1548" s="34"/>
      <c r="Z1548" s="610"/>
      <c r="AA1548" s="608"/>
    </row>
    <row r="1549" spans="1:27">
      <c r="A1549" s="145" t="str">
        <f t="shared" si="46"/>
        <v>-</v>
      </c>
      <c r="B1549" s="146" t="str">
        <f>_xlfn.XLOOKUP($A1549,Dept.Meta!$A:$A,Dept.Meta!$F:$F,"-",0,1)</f>
        <v>-</v>
      </c>
      <c r="C1549" s="629" t="str">
        <f>_xlfn.XLOOKUP(_xlfn.CONCAT($G1549,"-",$I1549),Div.Meta!$H:$H,Div.Meta!$C:$C,"-",0,1)</f>
        <v>-</v>
      </c>
      <c r="D1549" s="302"/>
      <c r="E1549" s="146" t="str">
        <f>IF($D1549="","-",_xlfn.XLOOKUP($D1549,Fund.Meta!$A:$A,Fund.Meta!$D:$D,"-",0,1))</f>
        <v>-</v>
      </c>
      <c r="F1549" s="303" t="str">
        <f>IF($D1549="","-",_xlfn.XLOOKUP($D1549,Fund.Meta!$A:$A,Fund.Meta!$E:$E,"-",0,1))</f>
        <v>-</v>
      </c>
      <c r="G1549" s="334"/>
      <c r="H1549" s="303" t="str">
        <f>IF($G1549="","-",_xlfn.XLOOKUP($G1549,Appr.Meta!$A:$A,Appr.Meta!$D:$D,"-",0,1))</f>
        <v>-</v>
      </c>
      <c r="I1549" s="302"/>
      <c r="J1549" s="303" t="str">
        <f>IF($I1549="","-",_xlfn.XLOOKUP($I1549,'CC.Meta'!$A:$A,'CC.Meta'!$D:$D,"-",0,1))</f>
        <v>-</v>
      </c>
      <c r="K1549" s="302"/>
      <c r="L1549" s="146" t="str">
        <f>IF($K1549="","-",_xlfn.XLOOKUP($K1549,Obj.Meta!$A:$A,Obj.Meta!$D:$D,"-",0,1))</f>
        <v>-</v>
      </c>
      <c r="M1549" s="300" t="str">
        <f>IF($K1549="","-",_xlfn.XLOOKUP($K1549,Obj.Meta!$A:$A,Obj.Meta!$F:$F,"-",0,1))</f>
        <v>-</v>
      </c>
      <c r="N1549" s="337" t="str">
        <f t="shared" si="47"/>
        <v>---</v>
      </c>
      <c r="O1549" s="333"/>
      <c r="P1549" s="54"/>
      <c r="Q1549" s="52"/>
      <c r="R1549" s="34"/>
      <c r="S1549" s="53"/>
      <c r="T1549" s="208"/>
      <c r="U1549" s="726"/>
      <c r="V1549" s="206"/>
      <c r="W1549" s="206"/>
      <c r="X1549" s="678"/>
      <c r="Y1549" s="34"/>
      <c r="Z1549" s="610"/>
      <c r="AA1549" s="608"/>
    </row>
    <row r="1550" spans="1:27">
      <c r="A1550" s="145" t="str">
        <f t="shared" si="46"/>
        <v>-</v>
      </c>
      <c r="B1550" s="146" t="str">
        <f>_xlfn.XLOOKUP($A1550,Dept.Meta!$A:$A,Dept.Meta!$F:$F,"-",0,1)</f>
        <v>-</v>
      </c>
      <c r="C1550" s="629" t="str">
        <f>_xlfn.XLOOKUP(_xlfn.CONCAT($G1550,"-",$I1550),Div.Meta!$H:$H,Div.Meta!$C:$C,"-",0,1)</f>
        <v>-</v>
      </c>
      <c r="D1550" s="302"/>
      <c r="E1550" s="146" t="str">
        <f>IF($D1550="","-",_xlfn.XLOOKUP($D1550,Fund.Meta!$A:$A,Fund.Meta!$D:$D,"-",0,1))</f>
        <v>-</v>
      </c>
      <c r="F1550" s="303" t="str">
        <f>IF($D1550="","-",_xlfn.XLOOKUP($D1550,Fund.Meta!$A:$A,Fund.Meta!$E:$E,"-",0,1))</f>
        <v>-</v>
      </c>
      <c r="G1550" s="334"/>
      <c r="H1550" s="303" t="str">
        <f>IF($G1550="","-",_xlfn.XLOOKUP($G1550,Appr.Meta!$A:$A,Appr.Meta!$D:$D,"-",0,1))</f>
        <v>-</v>
      </c>
      <c r="I1550" s="302"/>
      <c r="J1550" s="303" t="str">
        <f>IF($I1550="","-",_xlfn.XLOOKUP($I1550,'CC.Meta'!$A:$A,'CC.Meta'!$D:$D,"-",0,1))</f>
        <v>-</v>
      </c>
      <c r="K1550" s="302"/>
      <c r="L1550" s="146" t="str">
        <f>IF($K1550="","-",_xlfn.XLOOKUP($K1550,Obj.Meta!$A:$A,Obj.Meta!$D:$D,"-",0,1))</f>
        <v>-</v>
      </c>
      <c r="M1550" s="300" t="str">
        <f>IF($K1550="","-",_xlfn.XLOOKUP($K1550,Obj.Meta!$A:$A,Obj.Meta!$F:$F,"-",0,1))</f>
        <v>-</v>
      </c>
      <c r="N1550" s="337" t="str">
        <f t="shared" si="47"/>
        <v>---</v>
      </c>
      <c r="O1550" s="333"/>
      <c r="P1550" s="54"/>
      <c r="Q1550" s="52"/>
      <c r="R1550" s="34"/>
      <c r="S1550" s="53"/>
      <c r="T1550" s="208"/>
      <c r="U1550" s="726"/>
      <c r="V1550" s="206"/>
      <c r="W1550" s="206"/>
      <c r="X1550" s="678"/>
      <c r="Y1550" s="34"/>
      <c r="Z1550" s="610"/>
      <c r="AA1550" s="608"/>
    </row>
    <row r="1551" spans="1:27">
      <c r="A1551" s="145" t="str">
        <f t="shared" si="46"/>
        <v>-</v>
      </c>
      <c r="B1551" s="146" t="str">
        <f>_xlfn.XLOOKUP($A1551,Dept.Meta!$A:$A,Dept.Meta!$F:$F,"-",0,1)</f>
        <v>-</v>
      </c>
      <c r="C1551" s="629" t="str">
        <f>_xlfn.XLOOKUP(_xlfn.CONCAT($G1551,"-",$I1551),Div.Meta!$H:$H,Div.Meta!$C:$C,"-",0,1)</f>
        <v>-</v>
      </c>
      <c r="D1551" s="302"/>
      <c r="E1551" s="146" t="str">
        <f>IF($D1551="","-",_xlfn.XLOOKUP($D1551,Fund.Meta!$A:$A,Fund.Meta!$D:$D,"-",0,1))</f>
        <v>-</v>
      </c>
      <c r="F1551" s="303" t="str">
        <f>IF($D1551="","-",_xlfn.XLOOKUP($D1551,Fund.Meta!$A:$A,Fund.Meta!$E:$E,"-",0,1))</f>
        <v>-</v>
      </c>
      <c r="G1551" s="334"/>
      <c r="H1551" s="303" t="str">
        <f>IF($G1551="","-",_xlfn.XLOOKUP($G1551,Appr.Meta!$A:$A,Appr.Meta!$D:$D,"-",0,1))</f>
        <v>-</v>
      </c>
      <c r="I1551" s="302"/>
      <c r="J1551" s="303" t="str">
        <f>IF($I1551="","-",_xlfn.XLOOKUP($I1551,'CC.Meta'!$A:$A,'CC.Meta'!$D:$D,"-",0,1))</f>
        <v>-</v>
      </c>
      <c r="K1551" s="302"/>
      <c r="L1551" s="146" t="str">
        <f>IF($K1551="","-",_xlfn.XLOOKUP($K1551,Obj.Meta!$A:$A,Obj.Meta!$D:$D,"-",0,1))</f>
        <v>-</v>
      </c>
      <c r="M1551" s="300" t="str">
        <f>IF($K1551="","-",_xlfn.XLOOKUP($K1551,Obj.Meta!$A:$A,Obj.Meta!$F:$F,"-",0,1))</f>
        <v>-</v>
      </c>
      <c r="N1551" s="337" t="str">
        <f t="shared" si="47"/>
        <v>---</v>
      </c>
      <c r="O1551" s="333"/>
      <c r="P1551" s="54"/>
      <c r="Q1551" s="52"/>
      <c r="R1551" s="34"/>
      <c r="S1551" s="53"/>
      <c r="T1551" s="208"/>
      <c r="U1551" s="726"/>
      <c r="V1551" s="206"/>
      <c r="W1551" s="206"/>
      <c r="X1551" s="678"/>
      <c r="Y1551" s="34"/>
      <c r="Z1551" s="610"/>
      <c r="AA1551" s="608"/>
    </row>
    <row r="1552" spans="1:27">
      <c r="A1552" s="145" t="str">
        <f t="shared" si="46"/>
        <v>-</v>
      </c>
      <c r="B1552" s="146" t="str">
        <f>_xlfn.XLOOKUP($A1552,Dept.Meta!$A:$A,Dept.Meta!$F:$F,"-",0,1)</f>
        <v>-</v>
      </c>
      <c r="C1552" s="629" t="str">
        <f>_xlfn.XLOOKUP(_xlfn.CONCAT($G1552,"-",$I1552),Div.Meta!$H:$H,Div.Meta!$C:$C,"-",0,1)</f>
        <v>-</v>
      </c>
      <c r="D1552" s="302"/>
      <c r="E1552" s="146" t="str">
        <f>IF($D1552="","-",_xlfn.XLOOKUP($D1552,Fund.Meta!$A:$A,Fund.Meta!$D:$D,"-",0,1))</f>
        <v>-</v>
      </c>
      <c r="F1552" s="303" t="str">
        <f>IF($D1552="","-",_xlfn.XLOOKUP($D1552,Fund.Meta!$A:$A,Fund.Meta!$E:$E,"-",0,1))</f>
        <v>-</v>
      </c>
      <c r="G1552" s="334"/>
      <c r="H1552" s="303" t="str">
        <f>IF($G1552="","-",_xlfn.XLOOKUP($G1552,Appr.Meta!$A:$A,Appr.Meta!$D:$D,"-",0,1))</f>
        <v>-</v>
      </c>
      <c r="I1552" s="302"/>
      <c r="J1552" s="303" t="str">
        <f>IF($I1552="","-",_xlfn.XLOOKUP($I1552,'CC.Meta'!$A:$A,'CC.Meta'!$D:$D,"-",0,1))</f>
        <v>-</v>
      </c>
      <c r="K1552" s="302"/>
      <c r="L1552" s="146" t="str">
        <f>IF($K1552="","-",_xlfn.XLOOKUP($K1552,Obj.Meta!$A:$A,Obj.Meta!$D:$D,"-",0,1))</f>
        <v>-</v>
      </c>
      <c r="M1552" s="300" t="str">
        <f>IF($K1552="","-",_xlfn.XLOOKUP($K1552,Obj.Meta!$A:$A,Obj.Meta!$F:$F,"-",0,1))</f>
        <v>-</v>
      </c>
      <c r="N1552" s="337" t="str">
        <f t="shared" si="47"/>
        <v>---</v>
      </c>
      <c r="O1552" s="333"/>
      <c r="P1552" s="54"/>
      <c r="Q1552" s="52"/>
      <c r="R1552" s="34"/>
      <c r="S1552" s="53"/>
      <c r="T1552" s="208"/>
      <c r="U1552" s="726"/>
      <c r="V1552" s="206"/>
      <c r="W1552" s="206"/>
      <c r="X1552" s="678"/>
      <c r="Y1552" s="34"/>
      <c r="Z1552" s="610"/>
      <c r="AA1552" s="608"/>
    </row>
    <row r="1553" spans="1:27">
      <c r="A1553" s="145" t="str">
        <f t="shared" si="46"/>
        <v>-</v>
      </c>
      <c r="B1553" s="146" t="str">
        <f>_xlfn.XLOOKUP($A1553,Dept.Meta!$A:$A,Dept.Meta!$F:$F,"-",0,1)</f>
        <v>-</v>
      </c>
      <c r="C1553" s="629" t="str">
        <f>_xlfn.XLOOKUP(_xlfn.CONCAT($G1553,"-",$I1553),Div.Meta!$H:$H,Div.Meta!$C:$C,"-",0,1)</f>
        <v>-</v>
      </c>
      <c r="D1553" s="302"/>
      <c r="E1553" s="146" t="str">
        <f>IF($D1553="","-",_xlfn.XLOOKUP($D1553,Fund.Meta!$A:$A,Fund.Meta!$D:$D,"-",0,1))</f>
        <v>-</v>
      </c>
      <c r="F1553" s="303" t="str">
        <f>IF($D1553="","-",_xlfn.XLOOKUP($D1553,Fund.Meta!$A:$A,Fund.Meta!$E:$E,"-",0,1))</f>
        <v>-</v>
      </c>
      <c r="G1553" s="334"/>
      <c r="H1553" s="303" t="str">
        <f>IF($G1553="","-",_xlfn.XLOOKUP($G1553,Appr.Meta!$A:$A,Appr.Meta!$D:$D,"-",0,1))</f>
        <v>-</v>
      </c>
      <c r="I1553" s="302"/>
      <c r="J1553" s="303" t="str">
        <f>IF($I1553="","-",_xlfn.XLOOKUP($I1553,'CC.Meta'!$A:$A,'CC.Meta'!$D:$D,"-",0,1))</f>
        <v>-</v>
      </c>
      <c r="K1553" s="302"/>
      <c r="L1553" s="146" t="str">
        <f>IF($K1553="","-",_xlfn.XLOOKUP($K1553,Obj.Meta!$A:$A,Obj.Meta!$D:$D,"-",0,1))</f>
        <v>-</v>
      </c>
      <c r="M1553" s="300" t="str">
        <f>IF($K1553="","-",_xlfn.XLOOKUP($K1553,Obj.Meta!$A:$A,Obj.Meta!$F:$F,"-",0,1))</f>
        <v>-</v>
      </c>
      <c r="N1553" s="337" t="str">
        <f t="shared" si="47"/>
        <v>---</v>
      </c>
      <c r="O1553" s="333"/>
      <c r="P1553" s="54"/>
      <c r="Q1553" s="52"/>
      <c r="R1553" s="34"/>
      <c r="S1553" s="53"/>
      <c r="T1553" s="208"/>
      <c r="U1553" s="726"/>
      <c r="V1553" s="206"/>
      <c r="W1553" s="206"/>
      <c r="X1553" s="678"/>
      <c r="Y1553" s="34"/>
      <c r="Z1553" s="610"/>
      <c r="AA1553" s="608"/>
    </row>
    <row r="1554" spans="1:27">
      <c r="A1554" s="145" t="str">
        <f t="shared" si="46"/>
        <v>-</v>
      </c>
      <c r="B1554" s="146" t="str">
        <f>_xlfn.XLOOKUP($A1554,Dept.Meta!$A:$A,Dept.Meta!$F:$F,"-",0,1)</f>
        <v>-</v>
      </c>
      <c r="C1554" s="629" t="str">
        <f>_xlfn.XLOOKUP(_xlfn.CONCAT($G1554,"-",$I1554),Div.Meta!$H:$H,Div.Meta!$C:$C,"-",0,1)</f>
        <v>-</v>
      </c>
      <c r="D1554" s="302"/>
      <c r="E1554" s="146" t="str">
        <f>IF($D1554="","-",_xlfn.XLOOKUP($D1554,Fund.Meta!$A:$A,Fund.Meta!$D:$D,"-",0,1))</f>
        <v>-</v>
      </c>
      <c r="F1554" s="303" t="str">
        <f>IF($D1554="","-",_xlfn.XLOOKUP($D1554,Fund.Meta!$A:$A,Fund.Meta!$E:$E,"-",0,1))</f>
        <v>-</v>
      </c>
      <c r="G1554" s="334"/>
      <c r="H1554" s="303" t="str">
        <f>IF($G1554="","-",_xlfn.XLOOKUP($G1554,Appr.Meta!$A:$A,Appr.Meta!$D:$D,"-",0,1))</f>
        <v>-</v>
      </c>
      <c r="I1554" s="302"/>
      <c r="J1554" s="303" t="str">
        <f>IF($I1554="","-",_xlfn.XLOOKUP($I1554,'CC.Meta'!$A:$A,'CC.Meta'!$D:$D,"-",0,1))</f>
        <v>-</v>
      </c>
      <c r="K1554" s="302"/>
      <c r="L1554" s="146" t="str">
        <f>IF($K1554="","-",_xlfn.XLOOKUP($K1554,Obj.Meta!$A:$A,Obj.Meta!$D:$D,"-",0,1))</f>
        <v>-</v>
      </c>
      <c r="M1554" s="300" t="str">
        <f>IF($K1554="","-",_xlfn.XLOOKUP($K1554,Obj.Meta!$A:$A,Obj.Meta!$F:$F,"-",0,1))</f>
        <v>-</v>
      </c>
      <c r="N1554" s="337" t="str">
        <f t="shared" si="47"/>
        <v>---</v>
      </c>
      <c r="O1554" s="333"/>
      <c r="P1554" s="54"/>
      <c r="Q1554" s="52"/>
      <c r="R1554" s="34"/>
      <c r="S1554" s="53"/>
      <c r="T1554" s="208"/>
      <c r="U1554" s="726"/>
      <c r="V1554" s="206"/>
      <c r="W1554" s="206"/>
      <c r="X1554" s="678"/>
      <c r="Y1554" s="34"/>
      <c r="Z1554" s="610"/>
      <c r="AA1554" s="608"/>
    </row>
    <row r="1555" spans="1:27">
      <c r="A1555" s="145" t="str">
        <f t="shared" ref="A1555:A1618" si="48">IFERROR(VALUE(LEFT($I1555,2)),"-")</f>
        <v>-</v>
      </c>
      <c r="B1555" s="146" t="str">
        <f>_xlfn.XLOOKUP($A1555,Dept.Meta!$A:$A,Dept.Meta!$F:$F,"-",0,1)</f>
        <v>-</v>
      </c>
      <c r="C1555" s="629" t="str">
        <f>_xlfn.XLOOKUP(_xlfn.CONCAT($G1555,"-",$I1555),Div.Meta!$H:$H,Div.Meta!$C:$C,"-",0,1)</f>
        <v>-</v>
      </c>
      <c r="D1555" s="302"/>
      <c r="E1555" s="146" t="str">
        <f>IF($D1555="","-",_xlfn.XLOOKUP($D1555,Fund.Meta!$A:$A,Fund.Meta!$D:$D,"-",0,1))</f>
        <v>-</v>
      </c>
      <c r="F1555" s="303" t="str">
        <f>IF($D1555="","-",_xlfn.XLOOKUP($D1555,Fund.Meta!$A:$A,Fund.Meta!$E:$E,"-",0,1))</f>
        <v>-</v>
      </c>
      <c r="G1555" s="334"/>
      <c r="H1555" s="303" t="str">
        <f>IF($G1555="","-",_xlfn.XLOOKUP($G1555,Appr.Meta!$A:$A,Appr.Meta!$D:$D,"-",0,1))</f>
        <v>-</v>
      </c>
      <c r="I1555" s="302"/>
      <c r="J1555" s="303" t="str">
        <f>IF($I1555="","-",_xlfn.XLOOKUP($I1555,'CC.Meta'!$A:$A,'CC.Meta'!$D:$D,"-",0,1))</f>
        <v>-</v>
      </c>
      <c r="K1555" s="302"/>
      <c r="L1555" s="146" t="str">
        <f>IF($K1555="","-",_xlfn.XLOOKUP($K1555,Obj.Meta!$A:$A,Obj.Meta!$D:$D,"-",0,1))</f>
        <v>-</v>
      </c>
      <c r="M1555" s="300" t="str">
        <f>IF($K1555="","-",_xlfn.XLOOKUP($K1555,Obj.Meta!$A:$A,Obj.Meta!$F:$F,"-",0,1))</f>
        <v>-</v>
      </c>
      <c r="N1555" s="337" t="str">
        <f t="shared" ref="N1555:N1618" si="49">_xlfn.CONCAT($D1555,"-",$G1555,"-",$I1555,"-",$K1555)</f>
        <v>---</v>
      </c>
      <c r="O1555" s="333"/>
      <c r="P1555" s="54"/>
      <c r="Q1555" s="52"/>
      <c r="R1555" s="34"/>
      <c r="S1555" s="53"/>
      <c r="T1555" s="208"/>
      <c r="U1555" s="726"/>
      <c r="V1555" s="206"/>
      <c r="W1555" s="206"/>
      <c r="X1555" s="678"/>
      <c r="Y1555" s="34"/>
      <c r="Z1555" s="610"/>
      <c r="AA1555" s="608"/>
    </row>
    <row r="1556" spans="1:27">
      <c r="A1556" s="145" t="str">
        <f t="shared" si="48"/>
        <v>-</v>
      </c>
      <c r="B1556" s="146" t="str">
        <f>_xlfn.XLOOKUP($A1556,Dept.Meta!$A:$A,Dept.Meta!$F:$F,"-",0,1)</f>
        <v>-</v>
      </c>
      <c r="C1556" s="629" t="str">
        <f>_xlfn.XLOOKUP(_xlfn.CONCAT($G1556,"-",$I1556),Div.Meta!$H:$H,Div.Meta!$C:$C,"-",0,1)</f>
        <v>-</v>
      </c>
      <c r="D1556" s="302"/>
      <c r="E1556" s="146" t="str">
        <f>IF($D1556="","-",_xlfn.XLOOKUP($D1556,Fund.Meta!$A:$A,Fund.Meta!$D:$D,"-",0,1))</f>
        <v>-</v>
      </c>
      <c r="F1556" s="303" t="str">
        <f>IF($D1556="","-",_xlfn.XLOOKUP($D1556,Fund.Meta!$A:$A,Fund.Meta!$E:$E,"-",0,1))</f>
        <v>-</v>
      </c>
      <c r="G1556" s="334"/>
      <c r="H1556" s="303" t="str">
        <f>IF($G1556="","-",_xlfn.XLOOKUP($G1556,Appr.Meta!$A:$A,Appr.Meta!$D:$D,"-",0,1))</f>
        <v>-</v>
      </c>
      <c r="I1556" s="302"/>
      <c r="J1556" s="303" t="str">
        <f>IF($I1556="","-",_xlfn.XLOOKUP($I1556,'CC.Meta'!$A:$A,'CC.Meta'!$D:$D,"-",0,1))</f>
        <v>-</v>
      </c>
      <c r="K1556" s="302"/>
      <c r="L1556" s="146" t="str">
        <f>IF($K1556="","-",_xlfn.XLOOKUP($K1556,Obj.Meta!$A:$A,Obj.Meta!$D:$D,"-",0,1))</f>
        <v>-</v>
      </c>
      <c r="M1556" s="300" t="str">
        <f>IF($K1556="","-",_xlfn.XLOOKUP($K1556,Obj.Meta!$A:$A,Obj.Meta!$F:$F,"-",0,1))</f>
        <v>-</v>
      </c>
      <c r="N1556" s="337" t="str">
        <f t="shared" si="49"/>
        <v>---</v>
      </c>
      <c r="O1556" s="333"/>
      <c r="P1556" s="54"/>
      <c r="Q1556" s="52"/>
      <c r="R1556" s="34"/>
      <c r="S1556" s="53"/>
      <c r="T1556" s="208"/>
      <c r="U1556" s="726"/>
      <c r="V1556" s="206"/>
      <c r="W1556" s="206"/>
      <c r="X1556" s="678"/>
      <c r="Y1556" s="34"/>
      <c r="Z1556" s="610"/>
      <c r="AA1556" s="608"/>
    </row>
    <row r="1557" spans="1:27">
      <c r="A1557" s="145" t="str">
        <f t="shared" si="48"/>
        <v>-</v>
      </c>
      <c r="B1557" s="146" t="str">
        <f>_xlfn.XLOOKUP($A1557,Dept.Meta!$A:$A,Dept.Meta!$F:$F,"-",0,1)</f>
        <v>-</v>
      </c>
      <c r="C1557" s="629" t="str">
        <f>_xlfn.XLOOKUP(_xlfn.CONCAT($G1557,"-",$I1557),Div.Meta!$H:$H,Div.Meta!$C:$C,"-",0,1)</f>
        <v>-</v>
      </c>
      <c r="D1557" s="302"/>
      <c r="E1557" s="146" t="str">
        <f>IF($D1557="","-",_xlfn.XLOOKUP($D1557,Fund.Meta!$A:$A,Fund.Meta!$D:$D,"-",0,1))</f>
        <v>-</v>
      </c>
      <c r="F1557" s="303" t="str">
        <f>IF($D1557="","-",_xlfn.XLOOKUP($D1557,Fund.Meta!$A:$A,Fund.Meta!$E:$E,"-",0,1))</f>
        <v>-</v>
      </c>
      <c r="G1557" s="334"/>
      <c r="H1557" s="303" t="str">
        <f>IF($G1557="","-",_xlfn.XLOOKUP($G1557,Appr.Meta!$A:$A,Appr.Meta!$D:$D,"-",0,1))</f>
        <v>-</v>
      </c>
      <c r="I1557" s="302"/>
      <c r="J1557" s="303" t="str">
        <f>IF($I1557="","-",_xlfn.XLOOKUP($I1557,'CC.Meta'!$A:$A,'CC.Meta'!$D:$D,"-",0,1))</f>
        <v>-</v>
      </c>
      <c r="K1557" s="302"/>
      <c r="L1557" s="146" t="str">
        <f>IF($K1557="","-",_xlfn.XLOOKUP($K1557,Obj.Meta!$A:$A,Obj.Meta!$D:$D,"-",0,1))</f>
        <v>-</v>
      </c>
      <c r="M1557" s="300" t="str">
        <f>IF($K1557="","-",_xlfn.XLOOKUP($K1557,Obj.Meta!$A:$A,Obj.Meta!$F:$F,"-",0,1))</f>
        <v>-</v>
      </c>
      <c r="N1557" s="337" t="str">
        <f t="shared" si="49"/>
        <v>---</v>
      </c>
      <c r="O1557" s="333"/>
      <c r="P1557" s="54"/>
      <c r="Q1557" s="52"/>
      <c r="R1557" s="34"/>
      <c r="S1557" s="53"/>
      <c r="T1557" s="208"/>
      <c r="U1557" s="726"/>
      <c r="V1557" s="206"/>
      <c r="W1557" s="206"/>
      <c r="X1557" s="678"/>
      <c r="Y1557" s="34"/>
      <c r="Z1557" s="610"/>
      <c r="AA1557" s="608"/>
    </row>
    <row r="1558" spans="1:27">
      <c r="A1558" s="145" t="str">
        <f t="shared" si="48"/>
        <v>-</v>
      </c>
      <c r="B1558" s="146" t="str">
        <f>_xlfn.XLOOKUP($A1558,Dept.Meta!$A:$A,Dept.Meta!$F:$F,"-",0,1)</f>
        <v>-</v>
      </c>
      <c r="C1558" s="629" t="str">
        <f>_xlfn.XLOOKUP(_xlfn.CONCAT($G1558,"-",$I1558),Div.Meta!$H:$H,Div.Meta!$C:$C,"-",0,1)</f>
        <v>-</v>
      </c>
      <c r="D1558" s="302"/>
      <c r="E1558" s="146" t="str">
        <f>IF($D1558="","-",_xlfn.XLOOKUP($D1558,Fund.Meta!$A:$A,Fund.Meta!$D:$D,"-",0,1))</f>
        <v>-</v>
      </c>
      <c r="F1558" s="303" t="str">
        <f>IF($D1558="","-",_xlfn.XLOOKUP($D1558,Fund.Meta!$A:$A,Fund.Meta!$E:$E,"-",0,1))</f>
        <v>-</v>
      </c>
      <c r="G1558" s="334"/>
      <c r="H1558" s="303" t="str">
        <f>IF($G1558="","-",_xlfn.XLOOKUP($G1558,Appr.Meta!$A:$A,Appr.Meta!$D:$D,"-",0,1))</f>
        <v>-</v>
      </c>
      <c r="I1558" s="302"/>
      <c r="J1558" s="303" t="str">
        <f>IF($I1558="","-",_xlfn.XLOOKUP($I1558,'CC.Meta'!$A:$A,'CC.Meta'!$D:$D,"-",0,1))</f>
        <v>-</v>
      </c>
      <c r="K1558" s="302"/>
      <c r="L1558" s="146" t="str">
        <f>IF($K1558="","-",_xlfn.XLOOKUP($K1558,Obj.Meta!$A:$A,Obj.Meta!$D:$D,"-",0,1))</f>
        <v>-</v>
      </c>
      <c r="M1558" s="300" t="str">
        <f>IF($K1558="","-",_xlfn.XLOOKUP($K1558,Obj.Meta!$A:$A,Obj.Meta!$F:$F,"-",0,1))</f>
        <v>-</v>
      </c>
      <c r="N1558" s="337" t="str">
        <f t="shared" si="49"/>
        <v>---</v>
      </c>
      <c r="O1558" s="333"/>
      <c r="P1558" s="54"/>
      <c r="Q1558" s="52"/>
      <c r="R1558" s="34"/>
      <c r="S1558" s="53"/>
      <c r="T1558" s="208"/>
      <c r="U1558" s="726"/>
      <c r="V1558" s="206"/>
      <c r="W1558" s="206"/>
      <c r="X1558" s="678"/>
      <c r="Y1558" s="34"/>
      <c r="Z1558" s="610"/>
      <c r="AA1558" s="608"/>
    </row>
    <row r="1559" spans="1:27">
      <c r="A1559" s="145" t="str">
        <f t="shared" si="48"/>
        <v>-</v>
      </c>
      <c r="B1559" s="146" t="str">
        <f>_xlfn.XLOOKUP($A1559,Dept.Meta!$A:$A,Dept.Meta!$F:$F,"-",0,1)</f>
        <v>-</v>
      </c>
      <c r="C1559" s="629" t="str">
        <f>_xlfn.XLOOKUP(_xlfn.CONCAT($G1559,"-",$I1559),Div.Meta!$H:$H,Div.Meta!$C:$C,"-",0,1)</f>
        <v>-</v>
      </c>
      <c r="D1559" s="302"/>
      <c r="E1559" s="146" t="str">
        <f>IF($D1559="","-",_xlfn.XLOOKUP($D1559,Fund.Meta!$A:$A,Fund.Meta!$D:$D,"-",0,1))</f>
        <v>-</v>
      </c>
      <c r="F1559" s="303" t="str">
        <f>IF($D1559="","-",_xlfn.XLOOKUP($D1559,Fund.Meta!$A:$A,Fund.Meta!$E:$E,"-",0,1))</f>
        <v>-</v>
      </c>
      <c r="G1559" s="334"/>
      <c r="H1559" s="303" t="str">
        <f>IF($G1559="","-",_xlfn.XLOOKUP($G1559,Appr.Meta!$A:$A,Appr.Meta!$D:$D,"-",0,1))</f>
        <v>-</v>
      </c>
      <c r="I1559" s="302"/>
      <c r="J1559" s="303" t="str">
        <f>IF($I1559="","-",_xlfn.XLOOKUP($I1559,'CC.Meta'!$A:$A,'CC.Meta'!$D:$D,"-",0,1))</f>
        <v>-</v>
      </c>
      <c r="K1559" s="302"/>
      <c r="L1559" s="146" t="str">
        <f>IF($K1559="","-",_xlfn.XLOOKUP($K1559,Obj.Meta!$A:$A,Obj.Meta!$D:$D,"-",0,1))</f>
        <v>-</v>
      </c>
      <c r="M1559" s="300" t="str">
        <f>IF($K1559="","-",_xlfn.XLOOKUP($K1559,Obj.Meta!$A:$A,Obj.Meta!$F:$F,"-",0,1))</f>
        <v>-</v>
      </c>
      <c r="N1559" s="337" t="str">
        <f t="shared" si="49"/>
        <v>---</v>
      </c>
      <c r="O1559" s="333"/>
      <c r="P1559" s="54"/>
      <c r="Q1559" s="52"/>
      <c r="R1559" s="34"/>
      <c r="S1559" s="53"/>
      <c r="T1559" s="208"/>
      <c r="U1559" s="726"/>
      <c r="V1559" s="206"/>
      <c r="W1559" s="206"/>
      <c r="X1559" s="678"/>
      <c r="Y1559" s="34"/>
      <c r="Z1559" s="610"/>
      <c r="AA1559" s="608"/>
    </row>
    <row r="1560" spans="1:27">
      <c r="A1560" s="145" t="str">
        <f t="shared" si="48"/>
        <v>-</v>
      </c>
      <c r="B1560" s="146" t="str">
        <f>_xlfn.XLOOKUP($A1560,Dept.Meta!$A:$A,Dept.Meta!$F:$F,"-",0,1)</f>
        <v>-</v>
      </c>
      <c r="C1560" s="629" t="str">
        <f>_xlfn.XLOOKUP(_xlfn.CONCAT($G1560,"-",$I1560),Div.Meta!$H:$H,Div.Meta!$C:$C,"-",0,1)</f>
        <v>-</v>
      </c>
      <c r="D1560" s="302"/>
      <c r="E1560" s="146" t="str">
        <f>IF($D1560="","-",_xlfn.XLOOKUP($D1560,Fund.Meta!$A:$A,Fund.Meta!$D:$D,"-",0,1))</f>
        <v>-</v>
      </c>
      <c r="F1560" s="303" t="str">
        <f>IF($D1560="","-",_xlfn.XLOOKUP($D1560,Fund.Meta!$A:$A,Fund.Meta!$E:$E,"-",0,1))</f>
        <v>-</v>
      </c>
      <c r="G1560" s="334"/>
      <c r="H1560" s="303" t="str">
        <f>IF($G1560="","-",_xlfn.XLOOKUP($G1560,Appr.Meta!$A:$A,Appr.Meta!$D:$D,"-",0,1))</f>
        <v>-</v>
      </c>
      <c r="I1560" s="302"/>
      <c r="J1560" s="303" t="str">
        <f>IF($I1560="","-",_xlfn.XLOOKUP($I1560,'CC.Meta'!$A:$A,'CC.Meta'!$D:$D,"-",0,1))</f>
        <v>-</v>
      </c>
      <c r="K1560" s="302"/>
      <c r="L1560" s="146" t="str">
        <f>IF($K1560="","-",_xlfn.XLOOKUP($K1560,Obj.Meta!$A:$A,Obj.Meta!$D:$D,"-",0,1))</f>
        <v>-</v>
      </c>
      <c r="M1560" s="300" t="str">
        <f>IF($K1560="","-",_xlfn.XLOOKUP($K1560,Obj.Meta!$A:$A,Obj.Meta!$F:$F,"-",0,1))</f>
        <v>-</v>
      </c>
      <c r="N1560" s="337" t="str">
        <f t="shared" si="49"/>
        <v>---</v>
      </c>
      <c r="O1560" s="333"/>
      <c r="P1560" s="54"/>
      <c r="Q1560" s="52"/>
      <c r="R1560" s="34"/>
      <c r="S1560" s="53"/>
      <c r="T1560" s="208"/>
      <c r="U1560" s="726"/>
      <c r="V1560" s="206"/>
      <c r="W1560" s="206"/>
      <c r="X1560" s="678"/>
      <c r="Y1560" s="34"/>
      <c r="Z1560" s="610"/>
      <c r="AA1560" s="608"/>
    </row>
    <row r="1561" spans="1:27">
      <c r="A1561" s="145" t="str">
        <f t="shared" si="48"/>
        <v>-</v>
      </c>
      <c r="B1561" s="146" t="str">
        <f>_xlfn.XLOOKUP($A1561,Dept.Meta!$A:$A,Dept.Meta!$F:$F,"-",0,1)</f>
        <v>-</v>
      </c>
      <c r="C1561" s="629" t="str">
        <f>_xlfn.XLOOKUP(_xlfn.CONCAT($G1561,"-",$I1561),Div.Meta!$H:$H,Div.Meta!$C:$C,"-",0,1)</f>
        <v>-</v>
      </c>
      <c r="D1561" s="302"/>
      <c r="E1561" s="146" t="str">
        <f>IF($D1561="","-",_xlfn.XLOOKUP($D1561,Fund.Meta!$A:$A,Fund.Meta!$D:$D,"-",0,1))</f>
        <v>-</v>
      </c>
      <c r="F1561" s="303" t="str">
        <f>IF($D1561="","-",_xlfn.XLOOKUP($D1561,Fund.Meta!$A:$A,Fund.Meta!$E:$E,"-",0,1))</f>
        <v>-</v>
      </c>
      <c r="G1561" s="334"/>
      <c r="H1561" s="303" t="str">
        <f>IF($G1561="","-",_xlfn.XLOOKUP($G1561,Appr.Meta!$A:$A,Appr.Meta!$D:$D,"-",0,1))</f>
        <v>-</v>
      </c>
      <c r="I1561" s="302"/>
      <c r="J1561" s="303" t="str">
        <f>IF($I1561="","-",_xlfn.XLOOKUP($I1561,'CC.Meta'!$A:$A,'CC.Meta'!$D:$D,"-",0,1))</f>
        <v>-</v>
      </c>
      <c r="K1561" s="302"/>
      <c r="L1561" s="146" t="str">
        <f>IF($K1561="","-",_xlfn.XLOOKUP($K1561,Obj.Meta!$A:$A,Obj.Meta!$D:$D,"-",0,1))</f>
        <v>-</v>
      </c>
      <c r="M1561" s="300" t="str">
        <f>IF($K1561="","-",_xlfn.XLOOKUP($K1561,Obj.Meta!$A:$A,Obj.Meta!$F:$F,"-",0,1))</f>
        <v>-</v>
      </c>
      <c r="N1561" s="337" t="str">
        <f t="shared" si="49"/>
        <v>---</v>
      </c>
      <c r="O1561" s="333"/>
      <c r="P1561" s="54"/>
      <c r="Q1561" s="52"/>
      <c r="R1561" s="34"/>
      <c r="S1561" s="53"/>
      <c r="T1561" s="208"/>
      <c r="U1561" s="726"/>
      <c r="V1561" s="206"/>
      <c r="W1561" s="206"/>
      <c r="X1561" s="678"/>
      <c r="Y1561" s="34"/>
      <c r="Z1561" s="610"/>
      <c r="AA1561" s="608"/>
    </row>
    <row r="1562" spans="1:27">
      <c r="A1562" s="145" t="str">
        <f t="shared" si="48"/>
        <v>-</v>
      </c>
      <c r="B1562" s="146" t="str">
        <f>_xlfn.XLOOKUP($A1562,Dept.Meta!$A:$A,Dept.Meta!$F:$F,"-",0,1)</f>
        <v>-</v>
      </c>
      <c r="C1562" s="629" t="str">
        <f>_xlfn.XLOOKUP(_xlfn.CONCAT($G1562,"-",$I1562),Div.Meta!$H:$H,Div.Meta!$C:$C,"-",0,1)</f>
        <v>-</v>
      </c>
      <c r="D1562" s="302"/>
      <c r="E1562" s="146" t="str">
        <f>IF($D1562="","-",_xlfn.XLOOKUP($D1562,Fund.Meta!$A:$A,Fund.Meta!$D:$D,"-",0,1))</f>
        <v>-</v>
      </c>
      <c r="F1562" s="303" t="str">
        <f>IF($D1562="","-",_xlfn.XLOOKUP($D1562,Fund.Meta!$A:$A,Fund.Meta!$E:$E,"-",0,1))</f>
        <v>-</v>
      </c>
      <c r="G1562" s="334"/>
      <c r="H1562" s="303" t="str">
        <f>IF($G1562="","-",_xlfn.XLOOKUP($G1562,Appr.Meta!$A:$A,Appr.Meta!$D:$D,"-",0,1))</f>
        <v>-</v>
      </c>
      <c r="I1562" s="302"/>
      <c r="J1562" s="303" t="str">
        <f>IF($I1562="","-",_xlfn.XLOOKUP($I1562,'CC.Meta'!$A:$A,'CC.Meta'!$D:$D,"-",0,1))</f>
        <v>-</v>
      </c>
      <c r="K1562" s="302"/>
      <c r="L1562" s="146" t="str">
        <f>IF($K1562="","-",_xlfn.XLOOKUP($K1562,Obj.Meta!$A:$A,Obj.Meta!$D:$D,"-",0,1))</f>
        <v>-</v>
      </c>
      <c r="M1562" s="300" t="str">
        <f>IF($K1562="","-",_xlfn.XLOOKUP($K1562,Obj.Meta!$A:$A,Obj.Meta!$F:$F,"-",0,1))</f>
        <v>-</v>
      </c>
      <c r="N1562" s="337" t="str">
        <f t="shared" si="49"/>
        <v>---</v>
      </c>
      <c r="O1562" s="333"/>
      <c r="P1562" s="54"/>
      <c r="Q1562" s="52"/>
      <c r="R1562" s="34"/>
      <c r="S1562" s="53"/>
      <c r="T1562" s="208"/>
      <c r="U1562" s="726"/>
      <c r="V1562" s="206"/>
      <c r="W1562" s="206"/>
      <c r="X1562" s="678"/>
      <c r="Y1562" s="34"/>
      <c r="Z1562" s="610"/>
      <c r="AA1562" s="608"/>
    </row>
    <row r="1563" spans="1:27">
      <c r="A1563" s="145" t="str">
        <f t="shared" si="48"/>
        <v>-</v>
      </c>
      <c r="B1563" s="146" t="str">
        <f>_xlfn.XLOOKUP($A1563,Dept.Meta!$A:$A,Dept.Meta!$F:$F,"-",0,1)</f>
        <v>-</v>
      </c>
      <c r="C1563" s="629" t="str">
        <f>_xlfn.XLOOKUP(_xlfn.CONCAT($G1563,"-",$I1563),Div.Meta!$H:$H,Div.Meta!$C:$C,"-",0,1)</f>
        <v>-</v>
      </c>
      <c r="D1563" s="302"/>
      <c r="E1563" s="146" t="str">
        <f>IF($D1563="","-",_xlfn.XLOOKUP($D1563,Fund.Meta!$A:$A,Fund.Meta!$D:$D,"-",0,1))</f>
        <v>-</v>
      </c>
      <c r="F1563" s="303" t="str">
        <f>IF($D1563="","-",_xlfn.XLOOKUP($D1563,Fund.Meta!$A:$A,Fund.Meta!$E:$E,"-",0,1))</f>
        <v>-</v>
      </c>
      <c r="G1563" s="334"/>
      <c r="H1563" s="303" t="str">
        <f>IF($G1563="","-",_xlfn.XLOOKUP($G1563,Appr.Meta!$A:$A,Appr.Meta!$D:$D,"-",0,1))</f>
        <v>-</v>
      </c>
      <c r="I1563" s="302"/>
      <c r="J1563" s="303" t="str">
        <f>IF($I1563="","-",_xlfn.XLOOKUP($I1563,'CC.Meta'!$A:$A,'CC.Meta'!$D:$D,"-",0,1))</f>
        <v>-</v>
      </c>
      <c r="K1563" s="302"/>
      <c r="L1563" s="146" t="str">
        <f>IF($K1563="","-",_xlfn.XLOOKUP($K1563,Obj.Meta!$A:$A,Obj.Meta!$D:$D,"-",0,1))</f>
        <v>-</v>
      </c>
      <c r="M1563" s="300" t="str">
        <f>IF($K1563="","-",_xlfn.XLOOKUP($K1563,Obj.Meta!$A:$A,Obj.Meta!$F:$F,"-",0,1))</f>
        <v>-</v>
      </c>
      <c r="N1563" s="337" t="str">
        <f t="shared" si="49"/>
        <v>---</v>
      </c>
      <c r="O1563" s="333"/>
      <c r="P1563" s="54"/>
      <c r="Q1563" s="52"/>
      <c r="R1563" s="34"/>
      <c r="S1563" s="53"/>
      <c r="T1563" s="208"/>
      <c r="U1563" s="726"/>
      <c r="V1563" s="206"/>
      <c r="W1563" s="206"/>
      <c r="X1563" s="678"/>
      <c r="Y1563" s="34"/>
      <c r="Z1563" s="610"/>
      <c r="AA1563" s="608"/>
    </row>
    <row r="1564" spans="1:27">
      <c r="A1564" s="145" t="str">
        <f t="shared" si="48"/>
        <v>-</v>
      </c>
      <c r="B1564" s="146" t="str">
        <f>_xlfn.XLOOKUP($A1564,Dept.Meta!$A:$A,Dept.Meta!$F:$F,"-",0,1)</f>
        <v>-</v>
      </c>
      <c r="C1564" s="629" t="str">
        <f>_xlfn.XLOOKUP(_xlfn.CONCAT($G1564,"-",$I1564),Div.Meta!$H:$H,Div.Meta!$C:$C,"-",0,1)</f>
        <v>-</v>
      </c>
      <c r="D1564" s="302"/>
      <c r="E1564" s="146" t="str">
        <f>IF($D1564="","-",_xlfn.XLOOKUP($D1564,Fund.Meta!$A:$A,Fund.Meta!$D:$D,"-",0,1))</f>
        <v>-</v>
      </c>
      <c r="F1564" s="303" t="str">
        <f>IF($D1564="","-",_xlfn.XLOOKUP($D1564,Fund.Meta!$A:$A,Fund.Meta!$E:$E,"-",0,1))</f>
        <v>-</v>
      </c>
      <c r="G1564" s="334"/>
      <c r="H1564" s="303" t="str">
        <f>IF($G1564="","-",_xlfn.XLOOKUP($G1564,Appr.Meta!$A:$A,Appr.Meta!$D:$D,"-",0,1))</f>
        <v>-</v>
      </c>
      <c r="I1564" s="302"/>
      <c r="J1564" s="303" t="str">
        <f>IF($I1564="","-",_xlfn.XLOOKUP($I1564,'CC.Meta'!$A:$A,'CC.Meta'!$D:$D,"-",0,1))</f>
        <v>-</v>
      </c>
      <c r="K1564" s="302"/>
      <c r="L1564" s="146" t="str">
        <f>IF($K1564="","-",_xlfn.XLOOKUP($K1564,Obj.Meta!$A:$A,Obj.Meta!$D:$D,"-",0,1))</f>
        <v>-</v>
      </c>
      <c r="M1564" s="300" t="str">
        <f>IF($K1564="","-",_xlfn.XLOOKUP($K1564,Obj.Meta!$A:$A,Obj.Meta!$F:$F,"-",0,1))</f>
        <v>-</v>
      </c>
      <c r="N1564" s="337" t="str">
        <f t="shared" si="49"/>
        <v>---</v>
      </c>
      <c r="O1564" s="333"/>
      <c r="P1564" s="54"/>
      <c r="Q1564" s="52"/>
      <c r="R1564" s="34"/>
      <c r="S1564" s="53"/>
      <c r="T1564" s="208"/>
      <c r="U1564" s="726"/>
      <c r="V1564" s="206"/>
      <c r="W1564" s="206"/>
      <c r="X1564" s="678"/>
      <c r="Y1564" s="34"/>
      <c r="Z1564" s="610"/>
      <c r="AA1564" s="608"/>
    </row>
    <row r="1565" spans="1:27">
      <c r="A1565" s="145" t="str">
        <f t="shared" si="48"/>
        <v>-</v>
      </c>
      <c r="B1565" s="146" t="str">
        <f>_xlfn.XLOOKUP($A1565,Dept.Meta!$A:$A,Dept.Meta!$F:$F,"-",0,1)</f>
        <v>-</v>
      </c>
      <c r="C1565" s="629" t="str">
        <f>_xlfn.XLOOKUP(_xlfn.CONCAT($G1565,"-",$I1565),Div.Meta!$H:$H,Div.Meta!$C:$C,"-",0,1)</f>
        <v>-</v>
      </c>
      <c r="D1565" s="302"/>
      <c r="E1565" s="146" t="str">
        <f>IF($D1565="","-",_xlfn.XLOOKUP($D1565,Fund.Meta!$A:$A,Fund.Meta!$D:$D,"-",0,1))</f>
        <v>-</v>
      </c>
      <c r="F1565" s="303" t="str">
        <f>IF($D1565="","-",_xlfn.XLOOKUP($D1565,Fund.Meta!$A:$A,Fund.Meta!$E:$E,"-",0,1))</f>
        <v>-</v>
      </c>
      <c r="G1565" s="334"/>
      <c r="H1565" s="303" t="str">
        <f>IF($G1565="","-",_xlfn.XLOOKUP($G1565,Appr.Meta!$A:$A,Appr.Meta!$D:$D,"-",0,1))</f>
        <v>-</v>
      </c>
      <c r="I1565" s="302"/>
      <c r="J1565" s="303" t="str">
        <f>IF($I1565="","-",_xlfn.XLOOKUP($I1565,'CC.Meta'!$A:$A,'CC.Meta'!$D:$D,"-",0,1))</f>
        <v>-</v>
      </c>
      <c r="K1565" s="302"/>
      <c r="L1565" s="146" t="str">
        <f>IF($K1565="","-",_xlfn.XLOOKUP($K1565,Obj.Meta!$A:$A,Obj.Meta!$D:$D,"-",0,1))</f>
        <v>-</v>
      </c>
      <c r="M1565" s="300" t="str">
        <f>IF($K1565="","-",_xlfn.XLOOKUP($K1565,Obj.Meta!$A:$A,Obj.Meta!$F:$F,"-",0,1))</f>
        <v>-</v>
      </c>
      <c r="N1565" s="337" t="str">
        <f t="shared" si="49"/>
        <v>---</v>
      </c>
      <c r="O1565" s="333"/>
      <c r="P1565" s="54"/>
      <c r="Q1565" s="52"/>
      <c r="R1565" s="34"/>
      <c r="S1565" s="53"/>
      <c r="T1565" s="208"/>
      <c r="U1565" s="726"/>
      <c r="V1565" s="206"/>
      <c r="W1565" s="206"/>
      <c r="X1565" s="678"/>
      <c r="Y1565" s="34"/>
      <c r="Z1565" s="610"/>
      <c r="AA1565" s="608"/>
    </row>
    <row r="1566" spans="1:27">
      <c r="A1566" s="145" t="str">
        <f t="shared" si="48"/>
        <v>-</v>
      </c>
      <c r="B1566" s="146" t="str">
        <f>_xlfn.XLOOKUP($A1566,Dept.Meta!$A:$A,Dept.Meta!$F:$F,"-",0,1)</f>
        <v>-</v>
      </c>
      <c r="C1566" s="629" t="str">
        <f>_xlfn.XLOOKUP(_xlfn.CONCAT($G1566,"-",$I1566),Div.Meta!$H:$H,Div.Meta!$C:$C,"-",0,1)</f>
        <v>-</v>
      </c>
      <c r="D1566" s="302"/>
      <c r="E1566" s="146" t="str">
        <f>IF($D1566="","-",_xlfn.XLOOKUP($D1566,Fund.Meta!$A:$A,Fund.Meta!$D:$D,"-",0,1))</f>
        <v>-</v>
      </c>
      <c r="F1566" s="303" t="str">
        <f>IF($D1566="","-",_xlfn.XLOOKUP($D1566,Fund.Meta!$A:$A,Fund.Meta!$E:$E,"-",0,1))</f>
        <v>-</v>
      </c>
      <c r="G1566" s="334"/>
      <c r="H1566" s="303" t="str">
        <f>IF($G1566="","-",_xlfn.XLOOKUP($G1566,Appr.Meta!$A:$A,Appr.Meta!$D:$D,"-",0,1))</f>
        <v>-</v>
      </c>
      <c r="I1566" s="302"/>
      <c r="J1566" s="303" t="str">
        <f>IF($I1566="","-",_xlfn.XLOOKUP($I1566,'CC.Meta'!$A:$A,'CC.Meta'!$D:$D,"-",0,1))</f>
        <v>-</v>
      </c>
      <c r="K1566" s="302"/>
      <c r="L1566" s="146" t="str">
        <f>IF($K1566="","-",_xlfn.XLOOKUP($K1566,Obj.Meta!$A:$A,Obj.Meta!$D:$D,"-",0,1))</f>
        <v>-</v>
      </c>
      <c r="M1566" s="300" t="str">
        <f>IF($K1566="","-",_xlfn.XLOOKUP($K1566,Obj.Meta!$A:$A,Obj.Meta!$F:$F,"-",0,1))</f>
        <v>-</v>
      </c>
      <c r="N1566" s="337" t="str">
        <f t="shared" si="49"/>
        <v>---</v>
      </c>
      <c r="O1566" s="333"/>
      <c r="P1566" s="54"/>
      <c r="Q1566" s="52"/>
      <c r="R1566" s="34"/>
      <c r="S1566" s="53"/>
      <c r="T1566" s="208"/>
      <c r="U1566" s="726"/>
      <c r="V1566" s="206"/>
      <c r="W1566" s="206"/>
      <c r="X1566" s="678"/>
      <c r="Y1566" s="34"/>
      <c r="Z1566" s="610"/>
      <c r="AA1566" s="608"/>
    </row>
    <row r="1567" spans="1:27">
      <c r="A1567" s="145" t="str">
        <f t="shared" si="48"/>
        <v>-</v>
      </c>
      <c r="B1567" s="146" t="str">
        <f>_xlfn.XLOOKUP($A1567,Dept.Meta!$A:$A,Dept.Meta!$F:$F,"-",0,1)</f>
        <v>-</v>
      </c>
      <c r="C1567" s="629" t="str">
        <f>_xlfn.XLOOKUP(_xlfn.CONCAT($G1567,"-",$I1567),Div.Meta!$H:$H,Div.Meta!$C:$C,"-",0,1)</f>
        <v>-</v>
      </c>
      <c r="D1567" s="302"/>
      <c r="E1567" s="146" t="str">
        <f>IF($D1567="","-",_xlfn.XLOOKUP($D1567,Fund.Meta!$A:$A,Fund.Meta!$D:$D,"-",0,1))</f>
        <v>-</v>
      </c>
      <c r="F1567" s="303" t="str">
        <f>IF($D1567="","-",_xlfn.XLOOKUP($D1567,Fund.Meta!$A:$A,Fund.Meta!$E:$E,"-",0,1))</f>
        <v>-</v>
      </c>
      <c r="G1567" s="334"/>
      <c r="H1567" s="303" t="str">
        <f>IF($G1567="","-",_xlfn.XLOOKUP($G1567,Appr.Meta!$A:$A,Appr.Meta!$D:$D,"-",0,1))</f>
        <v>-</v>
      </c>
      <c r="I1567" s="302"/>
      <c r="J1567" s="303" t="str">
        <f>IF($I1567="","-",_xlfn.XLOOKUP($I1567,'CC.Meta'!$A:$A,'CC.Meta'!$D:$D,"-",0,1))</f>
        <v>-</v>
      </c>
      <c r="K1567" s="302"/>
      <c r="L1567" s="146" t="str">
        <f>IF($K1567="","-",_xlfn.XLOOKUP($K1567,Obj.Meta!$A:$A,Obj.Meta!$D:$D,"-",0,1))</f>
        <v>-</v>
      </c>
      <c r="M1567" s="300" t="str">
        <f>IF($K1567="","-",_xlfn.XLOOKUP($K1567,Obj.Meta!$A:$A,Obj.Meta!$F:$F,"-",0,1))</f>
        <v>-</v>
      </c>
      <c r="N1567" s="337" t="str">
        <f t="shared" si="49"/>
        <v>---</v>
      </c>
      <c r="O1567" s="333"/>
      <c r="P1567" s="54"/>
      <c r="Q1567" s="52"/>
      <c r="R1567" s="34"/>
      <c r="S1567" s="53"/>
      <c r="T1567" s="208"/>
      <c r="U1567" s="726"/>
      <c r="V1567" s="206"/>
      <c r="W1567" s="206"/>
      <c r="X1567" s="678"/>
      <c r="Y1567" s="34"/>
      <c r="Z1567" s="610"/>
      <c r="AA1567" s="608"/>
    </row>
    <row r="1568" spans="1:27">
      <c r="A1568" s="145" t="str">
        <f t="shared" si="48"/>
        <v>-</v>
      </c>
      <c r="B1568" s="146" t="str">
        <f>_xlfn.XLOOKUP($A1568,Dept.Meta!$A:$A,Dept.Meta!$F:$F,"-",0,1)</f>
        <v>-</v>
      </c>
      <c r="C1568" s="629" t="str">
        <f>_xlfn.XLOOKUP(_xlfn.CONCAT($G1568,"-",$I1568),Div.Meta!$H:$H,Div.Meta!$C:$C,"-",0,1)</f>
        <v>-</v>
      </c>
      <c r="D1568" s="302"/>
      <c r="E1568" s="146" t="str">
        <f>IF($D1568="","-",_xlfn.XLOOKUP($D1568,Fund.Meta!$A:$A,Fund.Meta!$D:$D,"-",0,1))</f>
        <v>-</v>
      </c>
      <c r="F1568" s="303" t="str">
        <f>IF($D1568="","-",_xlfn.XLOOKUP($D1568,Fund.Meta!$A:$A,Fund.Meta!$E:$E,"-",0,1))</f>
        <v>-</v>
      </c>
      <c r="G1568" s="334"/>
      <c r="H1568" s="303" t="str">
        <f>IF($G1568="","-",_xlfn.XLOOKUP($G1568,Appr.Meta!$A:$A,Appr.Meta!$D:$D,"-",0,1))</f>
        <v>-</v>
      </c>
      <c r="I1568" s="302"/>
      <c r="J1568" s="303" t="str">
        <f>IF($I1568="","-",_xlfn.XLOOKUP($I1568,'CC.Meta'!$A:$A,'CC.Meta'!$D:$D,"-",0,1))</f>
        <v>-</v>
      </c>
      <c r="K1568" s="302"/>
      <c r="L1568" s="146" t="str">
        <f>IF($K1568="","-",_xlfn.XLOOKUP($K1568,Obj.Meta!$A:$A,Obj.Meta!$D:$D,"-",0,1))</f>
        <v>-</v>
      </c>
      <c r="M1568" s="300" t="str">
        <f>IF($K1568="","-",_xlfn.XLOOKUP($K1568,Obj.Meta!$A:$A,Obj.Meta!$F:$F,"-",0,1))</f>
        <v>-</v>
      </c>
      <c r="N1568" s="337" t="str">
        <f t="shared" si="49"/>
        <v>---</v>
      </c>
      <c r="O1568" s="333"/>
      <c r="P1568" s="54"/>
      <c r="Q1568" s="52"/>
      <c r="R1568" s="34"/>
      <c r="S1568" s="53"/>
      <c r="T1568" s="208"/>
      <c r="U1568" s="726"/>
      <c r="V1568" s="206"/>
      <c r="W1568" s="206"/>
      <c r="X1568" s="678"/>
      <c r="Y1568" s="34"/>
      <c r="Z1568" s="610"/>
      <c r="AA1568" s="608"/>
    </row>
    <row r="1569" spans="1:27">
      <c r="A1569" s="145" t="str">
        <f t="shared" si="48"/>
        <v>-</v>
      </c>
      <c r="B1569" s="146" t="str">
        <f>_xlfn.XLOOKUP($A1569,Dept.Meta!$A:$A,Dept.Meta!$F:$F,"-",0,1)</f>
        <v>-</v>
      </c>
      <c r="C1569" s="629" t="str">
        <f>_xlfn.XLOOKUP(_xlfn.CONCAT($G1569,"-",$I1569),Div.Meta!$H:$H,Div.Meta!$C:$C,"-",0,1)</f>
        <v>-</v>
      </c>
      <c r="D1569" s="302"/>
      <c r="E1569" s="146" t="str">
        <f>IF($D1569="","-",_xlfn.XLOOKUP($D1569,Fund.Meta!$A:$A,Fund.Meta!$D:$D,"-",0,1))</f>
        <v>-</v>
      </c>
      <c r="F1569" s="303" t="str">
        <f>IF($D1569="","-",_xlfn.XLOOKUP($D1569,Fund.Meta!$A:$A,Fund.Meta!$E:$E,"-",0,1))</f>
        <v>-</v>
      </c>
      <c r="G1569" s="334"/>
      <c r="H1569" s="303" t="str">
        <f>IF($G1569="","-",_xlfn.XLOOKUP($G1569,Appr.Meta!$A:$A,Appr.Meta!$D:$D,"-",0,1))</f>
        <v>-</v>
      </c>
      <c r="I1569" s="302"/>
      <c r="J1569" s="303" t="str">
        <f>IF($I1569="","-",_xlfn.XLOOKUP($I1569,'CC.Meta'!$A:$A,'CC.Meta'!$D:$D,"-",0,1))</f>
        <v>-</v>
      </c>
      <c r="K1569" s="302"/>
      <c r="L1569" s="146" t="str">
        <f>IF($K1569="","-",_xlfn.XLOOKUP($K1569,Obj.Meta!$A:$A,Obj.Meta!$D:$D,"-",0,1))</f>
        <v>-</v>
      </c>
      <c r="M1569" s="300" t="str">
        <f>IF($K1569="","-",_xlfn.XLOOKUP($K1569,Obj.Meta!$A:$A,Obj.Meta!$F:$F,"-",0,1))</f>
        <v>-</v>
      </c>
      <c r="N1569" s="337" t="str">
        <f t="shared" si="49"/>
        <v>---</v>
      </c>
      <c r="O1569" s="333"/>
      <c r="P1569" s="54"/>
      <c r="Q1569" s="52"/>
      <c r="R1569" s="34"/>
      <c r="S1569" s="53"/>
      <c r="T1569" s="208"/>
      <c r="U1569" s="726"/>
      <c r="V1569" s="206"/>
      <c r="W1569" s="206"/>
      <c r="X1569" s="678"/>
      <c r="Y1569" s="34"/>
      <c r="Z1569" s="610"/>
      <c r="AA1569" s="608"/>
    </row>
    <row r="1570" spans="1:27">
      <c r="A1570" s="145" t="str">
        <f t="shared" si="48"/>
        <v>-</v>
      </c>
      <c r="B1570" s="146" t="str">
        <f>_xlfn.XLOOKUP($A1570,Dept.Meta!$A:$A,Dept.Meta!$F:$F,"-",0,1)</f>
        <v>-</v>
      </c>
      <c r="C1570" s="629" t="str">
        <f>_xlfn.XLOOKUP(_xlfn.CONCAT($G1570,"-",$I1570),Div.Meta!$H:$H,Div.Meta!$C:$C,"-",0,1)</f>
        <v>-</v>
      </c>
      <c r="D1570" s="302"/>
      <c r="E1570" s="146" t="str">
        <f>IF($D1570="","-",_xlfn.XLOOKUP($D1570,Fund.Meta!$A:$A,Fund.Meta!$D:$D,"-",0,1))</f>
        <v>-</v>
      </c>
      <c r="F1570" s="303" t="str">
        <f>IF($D1570="","-",_xlfn.XLOOKUP($D1570,Fund.Meta!$A:$A,Fund.Meta!$E:$E,"-",0,1))</f>
        <v>-</v>
      </c>
      <c r="G1570" s="334"/>
      <c r="H1570" s="303" t="str">
        <f>IF($G1570="","-",_xlfn.XLOOKUP($G1570,Appr.Meta!$A:$A,Appr.Meta!$D:$D,"-",0,1))</f>
        <v>-</v>
      </c>
      <c r="I1570" s="302"/>
      <c r="J1570" s="303" t="str">
        <f>IF($I1570="","-",_xlfn.XLOOKUP($I1570,'CC.Meta'!$A:$A,'CC.Meta'!$D:$D,"-",0,1))</f>
        <v>-</v>
      </c>
      <c r="K1570" s="302"/>
      <c r="L1570" s="146" t="str">
        <f>IF($K1570="","-",_xlfn.XLOOKUP($K1570,Obj.Meta!$A:$A,Obj.Meta!$D:$D,"-",0,1))</f>
        <v>-</v>
      </c>
      <c r="M1570" s="300" t="str">
        <f>IF($K1570="","-",_xlfn.XLOOKUP($K1570,Obj.Meta!$A:$A,Obj.Meta!$F:$F,"-",0,1))</f>
        <v>-</v>
      </c>
      <c r="N1570" s="337" t="str">
        <f t="shared" si="49"/>
        <v>---</v>
      </c>
      <c r="O1570" s="333"/>
      <c r="P1570" s="54"/>
      <c r="Q1570" s="52"/>
      <c r="R1570" s="34"/>
      <c r="S1570" s="53"/>
      <c r="T1570" s="208"/>
      <c r="U1570" s="726"/>
      <c r="V1570" s="206"/>
      <c r="W1570" s="206"/>
      <c r="X1570" s="678"/>
      <c r="Y1570" s="34"/>
      <c r="Z1570" s="610"/>
      <c r="AA1570" s="608"/>
    </row>
    <row r="1571" spans="1:27">
      <c r="A1571" s="145" t="str">
        <f t="shared" si="48"/>
        <v>-</v>
      </c>
      <c r="B1571" s="146" t="str">
        <f>_xlfn.XLOOKUP($A1571,Dept.Meta!$A:$A,Dept.Meta!$F:$F,"-",0,1)</f>
        <v>-</v>
      </c>
      <c r="C1571" s="629" t="str">
        <f>_xlfn.XLOOKUP(_xlfn.CONCAT($G1571,"-",$I1571),Div.Meta!$H:$H,Div.Meta!$C:$C,"-",0,1)</f>
        <v>-</v>
      </c>
      <c r="D1571" s="302"/>
      <c r="E1571" s="146" t="str">
        <f>IF($D1571="","-",_xlfn.XLOOKUP($D1571,Fund.Meta!$A:$A,Fund.Meta!$D:$D,"-",0,1))</f>
        <v>-</v>
      </c>
      <c r="F1571" s="303" t="str">
        <f>IF($D1571="","-",_xlfn.XLOOKUP($D1571,Fund.Meta!$A:$A,Fund.Meta!$E:$E,"-",0,1))</f>
        <v>-</v>
      </c>
      <c r="G1571" s="334"/>
      <c r="H1571" s="303" t="str">
        <f>IF($G1571="","-",_xlfn.XLOOKUP($G1571,Appr.Meta!$A:$A,Appr.Meta!$D:$D,"-",0,1))</f>
        <v>-</v>
      </c>
      <c r="I1571" s="302"/>
      <c r="J1571" s="303" t="str">
        <f>IF($I1571="","-",_xlfn.XLOOKUP($I1571,'CC.Meta'!$A:$A,'CC.Meta'!$D:$D,"-",0,1))</f>
        <v>-</v>
      </c>
      <c r="K1571" s="302"/>
      <c r="L1571" s="146" t="str">
        <f>IF($K1571="","-",_xlfn.XLOOKUP($K1571,Obj.Meta!$A:$A,Obj.Meta!$D:$D,"-",0,1))</f>
        <v>-</v>
      </c>
      <c r="M1571" s="300" t="str">
        <f>IF($K1571="","-",_xlfn.XLOOKUP($K1571,Obj.Meta!$A:$A,Obj.Meta!$F:$F,"-",0,1))</f>
        <v>-</v>
      </c>
      <c r="N1571" s="337" t="str">
        <f t="shared" si="49"/>
        <v>---</v>
      </c>
      <c r="O1571" s="333"/>
      <c r="P1571" s="54"/>
      <c r="Q1571" s="52"/>
      <c r="R1571" s="34"/>
      <c r="S1571" s="53"/>
      <c r="T1571" s="208"/>
      <c r="U1571" s="726"/>
      <c r="V1571" s="206"/>
      <c r="W1571" s="206"/>
      <c r="X1571" s="678"/>
      <c r="Y1571" s="34"/>
      <c r="Z1571" s="610"/>
      <c r="AA1571" s="608"/>
    </row>
    <row r="1572" spans="1:27">
      <c r="A1572" s="145" t="str">
        <f t="shared" si="48"/>
        <v>-</v>
      </c>
      <c r="B1572" s="146" t="str">
        <f>_xlfn.XLOOKUP($A1572,Dept.Meta!$A:$A,Dept.Meta!$F:$F,"-",0,1)</f>
        <v>-</v>
      </c>
      <c r="C1572" s="629" t="str">
        <f>_xlfn.XLOOKUP(_xlfn.CONCAT($G1572,"-",$I1572),Div.Meta!$H:$H,Div.Meta!$C:$C,"-",0,1)</f>
        <v>-</v>
      </c>
      <c r="D1572" s="302"/>
      <c r="E1572" s="146" t="str">
        <f>IF($D1572="","-",_xlfn.XLOOKUP($D1572,Fund.Meta!$A:$A,Fund.Meta!$D:$D,"-",0,1))</f>
        <v>-</v>
      </c>
      <c r="F1572" s="303" t="str">
        <f>IF($D1572="","-",_xlfn.XLOOKUP($D1572,Fund.Meta!$A:$A,Fund.Meta!$E:$E,"-",0,1))</f>
        <v>-</v>
      </c>
      <c r="G1572" s="334"/>
      <c r="H1572" s="303" t="str">
        <f>IF($G1572="","-",_xlfn.XLOOKUP($G1572,Appr.Meta!$A:$A,Appr.Meta!$D:$D,"-",0,1))</f>
        <v>-</v>
      </c>
      <c r="I1572" s="302"/>
      <c r="J1572" s="303" t="str">
        <f>IF($I1572="","-",_xlfn.XLOOKUP($I1572,'CC.Meta'!$A:$A,'CC.Meta'!$D:$D,"-",0,1))</f>
        <v>-</v>
      </c>
      <c r="K1572" s="302"/>
      <c r="L1572" s="146" t="str">
        <f>IF($K1572="","-",_xlfn.XLOOKUP($K1572,Obj.Meta!$A:$A,Obj.Meta!$D:$D,"-",0,1))</f>
        <v>-</v>
      </c>
      <c r="M1572" s="300" t="str">
        <f>IF($K1572="","-",_xlfn.XLOOKUP($K1572,Obj.Meta!$A:$A,Obj.Meta!$F:$F,"-",0,1))</f>
        <v>-</v>
      </c>
      <c r="N1572" s="337" t="str">
        <f t="shared" si="49"/>
        <v>---</v>
      </c>
      <c r="O1572" s="333"/>
      <c r="P1572" s="54"/>
      <c r="Q1572" s="52"/>
      <c r="R1572" s="34"/>
      <c r="S1572" s="53"/>
      <c r="T1572" s="208"/>
      <c r="U1572" s="726"/>
      <c r="V1572" s="206"/>
      <c r="W1572" s="206"/>
      <c r="X1572" s="678"/>
      <c r="Y1572" s="34"/>
      <c r="Z1572" s="610"/>
      <c r="AA1572" s="608"/>
    </row>
    <row r="1573" spans="1:27">
      <c r="A1573" s="145" t="str">
        <f t="shared" si="48"/>
        <v>-</v>
      </c>
      <c r="B1573" s="146" t="str">
        <f>_xlfn.XLOOKUP($A1573,Dept.Meta!$A:$A,Dept.Meta!$F:$F,"-",0,1)</f>
        <v>-</v>
      </c>
      <c r="C1573" s="629" t="str">
        <f>_xlfn.XLOOKUP(_xlfn.CONCAT($G1573,"-",$I1573),Div.Meta!$H:$H,Div.Meta!$C:$C,"-",0,1)</f>
        <v>-</v>
      </c>
      <c r="D1573" s="302"/>
      <c r="E1573" s="146" t="str">
        <f>IF($D1573="","-",_xlfn.XLOOKUP($D1573,Fund.Meta!$A:$A,Fund.Meta!$D:$D,"-",0,1))</f>
        <v>-</v>
      </c>
      <c r="F1573" s="303" t="str">
        <f>IF($D1573="","-",_xlfn.XLOOKUP($D1573,Fund.Meta!$A:$A,Fund.Meta!$E:$E,"-",0,1))</f>
        <v>-</v>
      </c>
      <c r="G1573" s="334"/>
      <c r="H1573" s="303" t="str">
        <f>IF($G1573="","-",_xlfn.XLOOKUP($G1573,Appr.Meta!$A:$A,Appr.Meta!$D:$D,"-",0,1))</f>
        <v>-</v>
      </c>
      <c r="I1573" s="302"/>
      <c r="J1573" s="303" t="str">
        <f>IF($I1573="","-",_xlfn.XLOOKUP($I1573,'CC.Meta'!$A:$A,'CC.Meta'!$D:$D,"-",0,1))</f>
        <v>-</v>
      </c>
      <c r="K1573" s="302"/>
      <c r="L1573" s="146" t="str">
        <f>IF($K1573="","-",_xlfn.XLOOKUP($K1573,Obj.Meta!$A:$A,Obj.Meta!$D:$D,"-",0,1))</f>
        <v>-</v>
      </c>
      <c r="M1573" s="300" t="str">
        <f>IF($K1573="","-",_xlfn.XLOOKUP($K1573,Obj.Meta!$A:$A,Obj.Meta!$F:$F,"-",0,1))</f>
        <v>-</v>
      </c>
      <c r="N1573" s="337" t="str">
        <f t="shared" si="49"/>
        <v>---</v>
      </c>
      <c r="O1573" s="333"/>
      <c r="P1573" s="54"/>
      <c r="Q1573" s="52"/>
      <c r="R1573" s="34"/>
      <c r="S1573" s="53"/>
      <c r="T1573" s="208"/>
      <c r="U1573" s="726"/>
      <c r="V1573" s="206"/>
      <c r="W1573" s="206"/>
      <c r="X1573" s="678"/>
      <c r="Y1573" s="34"/>
      <c r="Z1573" s="610"/>
      <c r="AA1573" s="608"/>
    </row>
    <row r="1574" spans="1:27">
      <c r="A1574" s="145" t="str">
        <f t="shared" si="48"/>
        <v>-</v>
      </c>
      <c r="B1574" s="146" t="str">
        <f>_xlfn.XLOOKUP($A1574,Dept.Meta!$A:$A,Dept.Meta!$F:$F,"-",0,1)</f>
        <v>-</v>
      </c>
      <c r="C1574" s="629" t="str">
        <f>_xlfn.XLOOKUP(_xlfn.CONCAT($G1574,"-",$I1574),Div.Meta!$H:$H,Div.Meta!$C:$C,"-",0,1)</f>
        <v>-</v>
      </c>
      <c r="D1574" s="302"/>
      <c r="E1574" s="146" t="str">
        <f>IF($D1574="","-",_xlfn.XLOOKUP($D1574,Fund.Meta!$A:$A,Fund.Meta!$D:$D,"-",0,1))</f>
        <v>-</v>
      </c>
      <c r="F1574" s="303" t="str">
        <f>IF($D1574="","-",_xlfn.XLOOKUP($D1574,Fund.Meta!$A:$A,Fund.Meta!$E:$E,"-",0,1))</f>
        <v>-</v>
      </c>
      <c r="G1574" s="334"/>
      <c r="H1574" s="303" t="str">
        <f>IF($G1574="","-",_xlfn.XLOOKUP($G1574,Appr.Meta!$A:$A,Appr.Meta!$D:$D,"-",0,1))</f>
        <v>-</v>
      </c>
      <c r="I1574" s="302"/>
      <c r="J1574" s="303" t="str">
        <f>IF($I1574="","-",_xlfn.XLOOKUP($I1574,'CC.Meta'!$A:$A,'CC.Meta'!$D:$D,"-",0,1))</f>
        <v>-</v>
      </c>
      <c r="K1574" s="302"/>
      <c r="L1574" s="146" t="str">
        <f>IF($K1574="","-",_xlfn.XLOOKUP($K1574,Obj.Meta!$A:$A,Obj.Meta!$D:$D,"-",0,1))</f>
        <v>-</v>
      </c>
      <c r="M1574" s="300" t="str">
        <f>IF($K1574="","-",_xlfn.XLOOKUP($K1574,Obj.Meta!$A:$A,Obj.Meta!$F:$F,"-",0,1))</f>
        <v>-</v>
      </c>
      <c r="N1574" s="337" t="str">
        <f t="shared" si="49"/>
        <v>---</v>
      </c>
      <c r="O1574" s="333"/>
      <c r="P1574" s="54"/>
      <c r="Q1574" s="52"/>
      <c r="R1574" s="34"/>
      <c r="S1574" s="53"/>
      <c r="T1574" s="208"/>
      <c r="U1574" s="726"/>
      <c r="V1574" s="206"/>
      <c r="W1574" s="206"/>
      <c r="X1574" s="678"/>
      <c r="Y1574" s="34"/>
      <c r="Z1574" s="610"/>
      <c r="AA1574" s="608"/>
    </row>
    <row r="1575" spans="1:27">
      <c r="A1575" s="145" t="str">
        <f t="shared" si="48"/>
        <v>-</v>
      </c>
      <c r="B1575" s="146" t="str">
        <f>_xlfn.XLOOKUP($A1575,Dept.Meta!$A:$A,Dept.Meta!$F:$F,"-",0,1)</f>
        <v>-</v>
      </c>
      <c r="C1575" s="629" t="str">
        <f>_xlfn.XLOOKUP(_xlfn.CONCAT($G1575,"-",$I1575),Div.Meta!$H:$H,Div.Meta!$C:$C,"-",0,1)</f>
        <v>-</v>
      </c>
      <c r="D1575" s="302"/>
      <c r="E1575" s="146" t="str">
        <f>IF($D1575="","-",_xlfn.XLOOKUP($D1575,Fund.Meta!$A:$A,Fund.Meta!$D:$D,"-",0,1))</f>
        <v>-</v>
      </c>
      <c r="F1575" s="303" t="str">
        <f>IF($D1575="","-",_xlfn.XLOOKUP($D1575,Fund.Meta!$A:$A,Fund.Meta!$E:$E,"-",0,1))</f>
        <v>-</v>
      </c>
      <c r="G1575" s="334"/>
      <c r="H1575" s="303" t="str">
        <f>IF($G1575="","-",_xlfn.XLOOKUP($G1575,Appr.Meta!$A:$A,Appr.Meta!$D:$D,"-",0,1))</f>
        <v>-</v>
      </c>
      <c r="I1575" s="302"/>
      <c r="J1575" s="303" t="str">
        <f>IF($I1575="","-",_xlfn.XLOOKUP($I1575,'CC.Meta'!$A:$A,'CC.Meta'!$D:$D,"-",0,1))</f>
        <v>-</v>
      </c>
      <c r="K1575" s="302"/>
      <c r="L1575" s="146" t="str">
        <f>IF($K1575="","-",_xlfn.XLOOKUP($K1575,Obj.Meta!$A:$A,Obj.Meta!$D:$D,"-",0,1))</f>
        <v>-</v>
      </c>
      <c r="M1575" s="300" t="str">
        <f>IF($K1575="","-",_xlfn.XLOOKUP($K1575,Obj.Meta!$A:$A,Obj.Meta!$F:$F,"-",0,1))</f>
        <v>-</v>
      </c>
      <c r="N1575" s="337" t="str">
        <f t="shared" si="49"/>
        <v>---</v>
      </c>
      <c r="O1575" s="333"/>
      <c r="P1575" s="54"/>
      <c r="Q1575" s="52"/>
      <c r="R1575" s="34"/>
      <c r="S1575" s="53"/>
      <c r="T1575" s="208"/>
      <c r="U1575" s="726"/>
      <c r="V1575" s="206"/>
      <c r="W1575" s="206"/>
      <c r="X1575" s="678"/>
      <c r="Y1575" s="34"/>
      <c r="Z1575" s="610"/>
      <c r="AA1575" s="608"/>
    </row>
    <row r="1576" spans="1:27">
      <c r="A1576" s="145" t="str">
        <f t="shared" si="48"/>
        <v>-</v>
      </c>
      <c r="B1576" s="146" t="str">
        <f>_xlfn.XLOOKUP($A1576,Dept.Meta!$A:$A,Dept.Meta!$F:$F,"-",0,1)</f>
        <v>-</v>
      </c>
      <c r="C1576" s="629" t="str">
        <f>_xlfn.XLOOKUP(_xlfn.CONCAT($G1576,"-",$I1576),Div.Meta!$H:$H,Div.Meta!$C:$C,"-",0,1)</f>
        <v>-</v>
      </c>
      <c r="D1576" s="302"/>
      <c r="E1576" s="146" t="str">
        <f>IF($D1576="","-",_xlfn.XLOOKUP($D1576,Fund.Meta!$A:$A,Fund.Meta!$D:$D,"-",0,1))</f>
        <v>-</v>
      </c>
      <c r="F1576" s="303" t="str">
        <f>IF($D1576="","-",_xlfn.XLOOKUP($D1576,Fund.Meta!$A:$A,Fund.Meta!$E:$E,"-",0,1))</f>
        <v>-</v>
      </c>
      <c r="G1576" s="334"/>
      <c r="H1576" s="303" t="str">
        <f>IF($G1576="","-",_xlfn.XLOOKUP($G1576,Appr.Meta!$A:$A,Appr.Meta!$D:$D,"-",0,1))</f>
        <v>-</v>
      </c>
      <c r="I1576" s="302"/>
      <c r="J1576" s="303" t="str">
        <f>IF($I1576="","-",_xlfn.XLOOKUP($I1576,'CC.Meta'!$A:$A,'CC.Meta'!$D:$D,"-",0,1))</f>
        <v>-</v>
      </c>
      <c r="K1576" s="302"/>
      <c r="L1576" s="146" t="str">
        <f>IF($K1576="","-",_xlfn.XLOOKUP($K1576,Obj.Meta!$A:$A,Obj.Meta!$D:$D,"-",0,1))</f>
        <v>-</v>
      </c>
      <c r="M1576" s="300" t="str">
        <f>IF($K1576="","-",_xlfn.XLOOKUP($K1576,Obj.Meta!$A:$A,Obj.Meta!$F:$F,"-",0,1))</f>
        <v>-</v>
      </c>
      <c r="N1576" s="337" t="str">
        <f t="shared" si="49"/>
        <v>---</v>
      </c>
      <c r="O1576" s="333"/>
      <c r="P1576" s="54"/>
      <c r="Q1576" s="52"/>
      <c r="R1576" s="34"/>
      <c r="S1576" s="53"/>
      <c r="T1576" s="208"/>
      <c r="U1576" s="726"/>
      <c r="V1576" s="206"/>
      <c r="W1576" s="206"/>
      <c r="X1576" s="678"/>
      <c r="Y1576" s="34"/>
      <c r="Z1576" s="610"/>
      <c r="AA1576" s="608"/>
    </row>
    <row r="1577" spans="1:27">
      <c r="A1577" s="145" t="str">
        <f t="shared" si="48"/>
        <v>-</v>
      </c>
      <c r="B1577" s="146" t="str">
        <f>_xlfn.XLOOKUP($A1577,Dept.Meta!$A:$A,Dept.Meta!$F:$F,"-",0,1)</f>
        <v>-</v>
      </c>
      <c r="C1577" s="629" t="str">
        <f>_xlfn.XLOOKUP(_xlfn.CONCAT($G1577,"-",$I1577),Div.Meta!$H:$H,Div.Meta!$C:$C,"-",0,1)</f>
        <v>-</v>
      </c>
      <c r="D1577" s="302"/>
      <c r="E1577" s="146" t="str">
        <f>IF($D1577="","-",_xlfn.XLOOKUP($D1577,Fund.Meta!$A:$A,Fund.Meta!$D:$D,"-",0,1))</f>
        <v>-</v>
      </c>
      <c r="F1577" s="303" t="str">
        <f>IF($D1577="","-",_xlfn.XLOOKUP($D1577,Fund.Meta!$A:$A,Fund.Meta!$E:$E,"-",0,1))</f>
        <v>-</v>
      </c>
      <c r="G1577" s="334"/>
      <c r="H1577" s="303" t="str">
        <f>IF($G1577="","-",_xlfn.XLOOKUP($G1577,Appr.Meta!$A:$A,Appr.Meta!$D:$D,"-",0,1))</f>
        <v>-</v>
      </c>
      <c r="I1577" s="302"/>
      <c r="J1577" s="303" t="str">
        <f>IF($I1577="","-",_xlfn.XLOOKUP($I1577,'CC.Meta'!$A:$A,'CC.Meta'!$D:$D,"-",0,1))</f>
        <v>-</v>
      </c>
      <c r="K1577" s="302"/>
      <c r="L1577" s="146" t="str">
        <f>IF($K1577="","-",_xlfn.XLOOKUP($K1577,Obj.Meta!$A:$A,Obj.Meta!$D:$D,"-",0,1))</f>
        <v>-</v>
      </c>
      <c r="M1577" s="300" t="str">
        <f>IF($K1577="","-",_xlfn.XLOOKUP($K1577,Obj.Meta!$A:$A,Obj.Meta!$F:$F,"-",0,1))</f>
        <v>-</v>
      </c>
      <c r="N1577" s="337" t="str">
        <f t="shared" si="49"/>
        <v>---</v>
      </c>
      <c r="O1577" s="333"/>
      <c r="P1577" s="54"/>
      <c r="Q1577" s="52"/>
      <c r="R1577" s="34"/>
      <c r="S1577" s="53"/>
      <c r="T1577" s="208"/>
      <c r="U1577" s="726"/>
      <c r="V1577" s="206"/>
      <c r="W1577" s="206"/>
      <c r="X1577" s="678"/>
      <c r="Y1577" s="34"/>
      <c r="Z1577" s="610"/>
      <c r="AA1577" s="608"/>
    </row>
    <row r="1578" spans="1:27">
      <c r="A1578" s="145" t="str">
        <f t="shared" si="48"/>
        <v>-</v>
      </c>
      <c r="B1578" s="146" t="str">
        <f>_xlfn.XLOOKUP($A1578,Dept.Meta!$A:$A,Dept.Meta!$F:$F,"-",0,1)</f>
        <v>-</v>
      </c>
      <c r="C1578" s="629" t="str">
        <f>_xlfn.XLOOKUP(_xlfn.CONCAT($G1578,"-",$I1578),Div.Meta!$H:$H,Div.Meta!$C:$C,"-",0,1)</f>
        <v>-</v>
      </c>
      <c r="D1578" s="302"/>
      <c r="E1578" s="146" t="str">
        <f>IF($D1578="","-",_xlfn.XLOOKUP($D1578,Fund.Meta!$A:$A,Fund.Meta!$D:$D,"-",0,1))</f>
        <v>-</v>
      </c>
      <c r="F1578" s="303" t="str">
        <f>IF($D1578="","-",_xlfn.XLOOKUP($D1578,Fund.Meta!$A:$A,Fund.Meta!$E:$E,"-",0,1))</f>
        <v>-</v>
      </c>
      <c r="G1578" s="334"/>
      <c r="H1578" s="303" t="str">
        <f>IF($G1578="","-",_xlfn.XLOOKUP($G1578,Appr.Meta!$A:$A,Appr.Meta!$D:$D,"-",0,1))</f>
        <v>-</v>
      </c>
      <c r="I1578" s="302"/>
      <c r="J1578" s="303" t="str">
        <f>IF($I1578="","-",_xlfn.XLOOKUP($I1578,'CC.Meta'!$A:$A,'CC.Meta'!$D:$D,"-",0,1))</f>
        <v>-</v>
      </c>
      <c r="K1578" s="302"/>
      <c r="L1578" s="146" t="str">
        <f>IF($K1578="","-",_xlfn.XLOOKUP($K1578,Obj.Meta!$A:$A,Obj.Meta!$D:$D,"-",0,1))</f>
        <v>-</v>
      </c>
      <c r="M1578" s="300" t="str">
        <f>IF($K1578="","-",_xlfn.XLOOKUP($K1578,Obj.Meta!$A:$A,Obj.Meta!$F:$F,"-",0,1))</f>
        <v>-</v>
      </c>
      <c r="N1578" s="337" t="str">
        <f t="shared" si="49"/>
        <v>---</v>
      </c>
      <c r="O1578" s="333"/>
      <c r="P1578" s="54"/>
      <c r="Q1578" s="52"/>
      <c r="R1578" s="34"/>
      <c r="S1578" s="53"/>
      <c r="T1578" s="208"/>
      <c r="U1578" s="726"/>
      <c r="V1578" s="206"/>
      <c r="W1578" s="206"/>
      <c r="X1578" s="678"/>
      <c r="Y1578" s="34"/>
      <c r="Z1578" s="610"/>
      <c r="AA1578" s="608"/>
    </row>
    <row r="1579" spans="1:27">
      <c r="A1579" s="145" t="str">
        <f t="shared" si="48"/>
        <v>-</v>
      </c>
      <c r="B1579" s="146" t="str">
        <f>_xlfn.XLOOKUP($A1579,Dept.Meta!$A:$A,Dept.Meta!$F:$F,"-",0,1)</f>
        <v>-</v>
      </c>
      <c r="C1579" s="629" t="str">
        <f>_xlfn.XLOOKUP(_xlfn.CONCAT($G1579,"-",$I1579),Div.Meta!$H:$H,Div.Meta!$C:$C,"-",0,1)</f>
        <v>-</v>
      </c>
      <c r="D1579" s="302"/>
      <c r="E1579" s="146" t="str">
        <f>IF($D1579="","-",_xlfn.XLOOKUP($D1579,Fund.Meta!$A:$A,Fund.Meta!$D:$D,"-",0,1))</f>
        <v>-</v>
      </c>
      <c r="F1579" s="303" t="str">
        <f>IF($D1579="","-",_xlfn.XLOOKUP($D1579,Fund.Meta!$A:$A,Fund.Meta!$E:$E,"-",0,1))</f>
        <v>-</v>
      </c>
      <c r="G1579" s="334"/>
      <c r="H1579" s="303" t="str">
        <f>IF($G1579="","-",_xlfn.XLOOKUP($G1579,Appr.Meta!$A:$A,Appr.Meta!$D:$D,"-",0,1))</f>
        <v>-</v>
      </c>
      <c r="I1579" s="302"/>
      <c r="J1579" s="303" t="str">
        <f>IF($I1579="","-",_xlfn.XLOOKUP($I1579,'CC.Meta'!$A:$A,'CC.Meta'!$D:$D,"-",0,1))</f>
        <v>-</v>
      </c>
      <c r="K1579" s="302"/>
      <c r="L1579" s="146" t="str">
        <f>IF($K1579="","-",_xlfn.XLOOKUP($K1579,Obj.Meta!$A:$A,Obj.Meta!$D:$D,"-",0,1))</f>
        <v>-</v>
      </c>
      <c r="M1579" s="300" t="str">
        <f>IF($K1579="","-",_xlfn.XLOOKUP($K1579,Obj.Meta!$A:$A,Obj.Meta!$F:$F,"-",0,1))</f>
        <v>-</v>
      </c>
      <c r="N1579" s="337" t="str">
        <f t="shared" si="49"/>
        <v>---</v>
      </c>
      <c r="O1579" s="333"/>
      <c r="P1579" s="54"/>
      <c r="Q1579" s="52"/>
      <c r="R1579" s="34"/>
      <c r="S1579" s="53"/>
      <c r="T1579" s="208"/>
      <c r="U1579" s="726"/>
      <c r="V1579" s="206"/>
      <c r="W1579" s="206"/>
      <c r="X1579" s="678"/>
      <c r="Y1579" s="34"/>
      <c r="Z1579" s="610"/>
      <c r="AA1579" s="608"/>
    </row>
    <row r="1580" spans="1:27">
      <c r="A1580" s="145" t="str">
        <f t="shared" si="48"/>
        <v>-</v>
      </c>
      <c r="B1580" s="146" t="str">
        <f>_xlfn.XLOOKUP($A1580,Dept.Meta!$A:$A,Dept.Meta!$F:$F,"-",0,1)</f>
        <v>-</v>
      </c>
      <c r="C1580" s="629" t="str">
        <f>_xlfn.XLOOKUP(_xlfn.CONCAT($G1580,"-",$I1580),Div.Meta!$H:$H,Div.Meta!$C:$C,"-",0,1)</f>
        <v>-</v>
      </c>
      <c r="D1580" s="302"/>
      <c r="E1580" s="146" t="str">
        <f>IF($D1580="","-",_xlfn.XLOOKUP($D1580,Fund.Meta!$A:$A,Fund.Meta!$D:$D,"-",0,1))</f>
        <v>-</v>
      </c>
      <c r="F1580" s="303" t="str">
        <f>IF($D1580="","-",_xlfn.XLOOKUP($D1580,Fund.Meta!$A:$A,Fund.Meta!$E:$E,"-",0,1))</f>
        <v>-</v>
      </c>
      <c r="G1580" s="334"/>
      <c r="H1580" s="303" t="str">
        <f>IF($G1580="","-",_xlfn.XLOOKUP($G1580,Appr.Meta!$A:$A,Appr.Meta!$D:$D,"-",0,1))</f>
        <v>-</v>
      </c>
      <c r="I1580" s="302"/>
      <c r="J1580" s="303" t="str">
        <f>IF($I1580="","-",_xlfn.XLOOKUP($I1580,'CC.Meta'!$A:$A,'CC.Meta'!$D:$D,"-",0,1))</f>
        <v>-</v>
      </c>
      <c r="K1580" s="302"/>
      <c r="L1580" s="146" t="str">
        <f>IF($K1580="","-",_xlfn.XLOOKUP($K1580,Obj.Meta!$A:$A,Obj.Meta!$D:$D,"-",0,1))</f>
        <v>-</v>
      </c>
      <c r="M1580" s="300" t="str">
        <f>IF($K1580="","-",_xlfn.XLOOKUP($K1580,Obj.Meta!$A:$A,Obj.Meta!$F:$F,"-",0,1))</f>
        <v>-</v>
      </c>
      <c r="N1580" s="337" t="str">
        <f t="shared" si="49"/>
        <v>---</v>
      </c>
      <c r="O1580" s="333"/>
      <c r="P1580" s="54"/>
      <c r="Q1580" s="52"/>
      <c r="R1580" s="34"/>
      <c r="S1580" s="53"/>
      <c r="T1580" s="208"/>
      <c r="U1580" s="726"/>
      <c r="V1580" s="206"/>
      <c r="W1580" s="206"/>
      <c r="X1580" s="678"/>
      <c r="Y1580" s="34"/>
      <c r="Z1580" s="610"/>
      <c r="AA1580" s="608"/>
    </row>
    <row r="1581" spans="1:27">
      <c r="A1581" s="145" t="str">
        <f t="shared" si="48"/>
        <v>-</v>
      </c>
      <c r="B1581" s="146" t="str">
        <f>_xlfn.XLOOKUP($A1581,Dept.Meta!$A:$A,Dept.Meta!$F:$F,"-",0,1)</f>
        <v>-</v>
      </c>
      <c r="C1581" s="629" t="str">
        <f>_xlfn.XLOOKUP(_xlfn.CONCAT($G1581,"-",$I1581),Div.Meta!$H:$H,Div.Meta!$C:$C,"-",0,1)</f>
        <v>-</v>
      </c>
      <c r="D1581" s="302"/>
      <c r="E1581" s="146" t="str">
        <f>IF($D1581="","-",_xlfn.XLOOKUP($D1581,Fund.Meta!$A:$A,Fund.Meta!$D:$D,"-",0,1))</f>
        <v>-</v>
      </c>
      <c r="F1581" s="303" t="str">
        <f>IF($D1581="","-",_xlfn.XLOOKUP($D1581,Fund.Meta!$A:$A,Fund.Meta!$E:$E,"-",0,1))</f>
        <v>-</v>
      </c>
      <c r="G1581" s="334"/>
      <c r="H1581" s="303" t="str">
        <f>IF($G1581="","-",_xlfn.XLOOKUP($G1581,Appr.Meta!$A:$A,Appr.Meta!$D:$D,"-",0,1))</f>
        <v>-</v>
      </c>
      <c r="I1581" s="302"/>
      <c r="J1581" s="303" t="str">
        <f>IF($I1581="","-",_xlfn.XLOOKUP($I1581,'CC.Meta'!$A:$A,'CC.Meta'!$D:$D,"-",0,1))</f>
        <v>-</v>
      </c>
      <c r="K1581" s="302"/>
      <c r="L1581" s="146" t="str">
        <f>IF($K1581="","-",_xlfn.XLOOKUP($K1581,Obj.Meta!$A:$A,Obj.Meta!$D:$D,"-",0,1))</f>
        <v>-</v>
      </c>
      <c r="M1581" s="300" t="str">
        <f>IF($K1581="","-",_xlfn.XLOOKUP($K1581,Obj.Meta!$A:$A,Obj.Meta!$F:$F,"-",0,1))</f>
        <v>-</v>
      </c>
      <c r="N1581" s="337" t="str">
        <f t="shared" si="49"/>
        <v>---</v>
      </c>
      <c r="O1581" s="333"/>
      <c r="P1581" s="54"/>
      <c r="Q1581" s="52"/>
      <c r="R1581" s="34"/>
      <c r="S1581" s="53"/>
      <c r="T1581" s="208"/>
      <c r="U1581" s="726"/>
      <c r="V1581" s="206"/>
      <c r="W1581" s="206"/>
      <c r="X1581" s="678"/>
      <c r="Y1581" s="34"/>
      <c r="Z1581" s="610"/>
      <c r="AA1581" s="608"/>
    </row>
    <row r="1582" spans="1:27">
      <c r="A1582" s="145" t="str">
        <f t="shared" si="48"/>
        <v>-</v>
      </c>
      <c r="B1582" s="146" t="str">
        <f>_xlfn.XLOOKUP($A1582,Dept.Meta!$A:$A,Dept.Meta!$F:$F,"-",0,1)</f>
        <v>-</v>
      </c>
      <c r="C1582" s="629" t="str">
        <f>_xlfn.XLOOKUP(_xlfn.CONCAT($G1582,"-",$I1582),Div.Meta!$H:$H,Div.Meta!$C:$C,"-",0,1)</f>
        <v>-</v>
      </c>
      <c r="D1582" s="302"/>
      <c r="E1582" s="146" t="str">
        <f>IF($D1582="","-",_xlfn.XLOOKUP($D1582,Fund.Meta!$A:$A,Fund.Meta!$D:$D,"-",0,1))</f>
        <v>-</v>
      </c>
      <c r="F1582" s="303" t="str">
        <f>IF($D1582="","-",_xlfn.XLOOKUP($D1582,Fund.Meta!$A:$A,Fund.Meta!$E:$E,"-",0,1))</f>
        <v>-</v>
      </c>
      <c r="G1582" s="334"/>
      <c r="H1582" s="303" t="str">
        <f>IF($G1582="","-",_xlfn.XLOOKUP($G1582,Appr.Meta!$A:$A,Appr.Meta!$D:$D,"-",0,1))</f>
        <v>-</v>
      </c>
      <c r="I1582" s="302"/>
      <c r="J1582" s="303" t="str">
        <f>IF($I1582="","-",_xlfn.XLOOKUP($I1582,'CC.Meta'!$A:$A,'CC.Meta'!$D:$D,"-",0,1))</f>
        <v>-</v>
      </c>
      <c r="K1582" s="302"/>
      <c r="L1582" s="146" t="str">
        <f>IF($K1582="","-",_xlfn.XLOOKUP($K1582,Obj.Meta!$A:$A,Obj.Meta!$D:$D,"-",0,1))</f>
        <v>-</v>
      </c>
      <c r="M1582" s="300" t="str">
        <f>IF($K1582="","-",_xlfn.XLOOKUP($K1582,Obj.Meta!$A:$A,Obj.Meta!$F:$F,"-",0,1))</f>
        <v>-</v>
      </c>
      <c r="N1582" s="337" t="str">
        <f t="shared" si="49"/>
        <v>---</v>
      </c>
      <c r="O1582" s="333"/>
      <c r="P1582" s="54"/>
      <c r="Q1582" s="52"/>
      <c r="R1582" s="34"/>
      <c r="S1582" s="53"/>
      <c r="T1582" s="208"/>
      <c r="U1582" s="726"/>
      <c r="V1582" s="206"/>
      <c r="W1582" s="206"/>
      <c r="X1582" s="678"/>
      <c r="Y1582" s="34"/>
      <c r="Z1582" s="610"/>
      <c r="AA1582" s="608"/>
    </row>
    <row r="1583" spans="1:27">
      <c r="A1583" s="145" t="str">
        <f t="shared" si="48"/>
        <v>-</v>
      </c>
      <c r="B1583" s="146" t="str">
        <f>_xlfn.XLOOKUP($A1583,Dept.Meta!$A:$A,Dept.Meta!$F:$F,"-",0,1)</f>
        <v>-</v>
      </c>
      <c r="C1583" s="629" t="str">
        <f>_xlfn.XLOOKUP(_xlfn.CONCAT($G1583,"-",$I1583),Div.Meta!$H:$H,Div.Meta!$C:$C,"-",0,1)</f>
        <v>-</v>
      </c>
      <c r="D1583" s="302"/>
      <c r="E1583" s="146" t="str">
        <f>IF($D1583="","-",_xlfn.XLOOKUP($D1583,Fund.Meta!$A:$A,Fund.Meta!$D:$D,"-",0,1))</f>
        <v>-</v>
      </c>
      <c r="F1583" s="303" t="str">
        <f>IF($D1583="","-",_xlfn.XLOOKUP($D1583,Fund.Meta!$A:$A,Fund.Meta!$E:$E,"-",0,1))</f>
        <v>-</v>
      </c>
      <c r="G1583" s="334"/>
      <c r="H1583" s="303" t="str">
        <f>IF($G1583="","-",_xlfn.XLOOKUP($G1583,Appr.Meta!$A:$A,Appr.Meta!$D:$D,"-",0,1))</f>
        <v>-</v>
      </c>
      <c r="I1583" s="302"/>
      <c r="J1583" s="303" t="str">
        <f>IF($I1583="","-",_xlfn.XLOOKUP($I1583,'CC.Meta'!$A:$A,'CC.Meta'!$D:$D,"-",0,1))</f>
        <v>-</v>
      </c>
      <c r="K1583" s="302"/>
      <c r="L1583" s="146" t="str">
        <f>IF($K1583="","-",_xlfn.XLOOKUP($K1583,Obj.Meta!$A:$A,Obj.Meta!$D:$D,"-",0,1))</f>
        <v>-</v>
      </c>
      <c r="M1583" s="300" t="str">
        <f>IF($K1583="","-",_xlfn.XLOOKUP($K1583,Obj.Meta!$A:$A,Obj.Meta!$F:$F,"-",0,1))</f>
        <v>-</v>
      </c>
      <c r="N1583" s="337" t="str">
        <f t="shared" si="49"/>
        <v>---</v>
      </c>
      <c r="O1583" s="333"/>
      <c r="P1583" s="54"/>
      <c r="Q1583" s="52"/>
      <c r="R1583" s="34"/>
      <c r="S1583" s="53"/>
      <c r="T1583" s="208"/>
      <c r="U1583" s="726"/>
      <c r="V1583" s="206"/>
      <c r="W1583" s="206"/>
      <c r="X1583" s="678"/>
      <c r="Y1583" s="34"/>
      <c r="Z1583" s="610"/>
      <c r="AA1583" s="608"/>
    </row>
    <row r="1584" spans="1:27">
      <c r="A1584" s="145" t="str">
        <f t="shared" si="48"/>
        <v>-</v>
      </c>
      <c r="B1584" s="146" t="str">
        <f>_xlfn.XLOOKUP($A1584,Dept.Meta!$A:$A,Dept.Meta!$F:$F,"-",0,1)</f>
        <v>-</v>
      </c>
      <c r="C1584" s="629" t="str">
        <f>_xlfn.XLOOKUP(_xlfn.CONCAT($G1584,"-",$I1584),Div.Meta!$H:$H,Div.Meta!$C:$C,"-",0,1)</f>
        <v>-</v>
      </c>
      <c r="D1584" s="302"/>
      <c r="E1584" s="146" t="str">
        <f>IF($D1584="","-",_xlfn.XLOOKUP($D1584,Fund.Meta!$A:$A,Fund.Meta!$D:$D,"-",0,1))</f>
        <v>-</v>
      </c>
      <c r="F1584" s="303" t="str">
        <f>IF($D1584="","-",_xlfn.XLOOKUP($D1584,Fund.Meta!$A:$A,Fund.Meta!$E:$E,"-",0,1))</f>
        <v>-</v>
      </c>
      <c r="G1584" s="334"/>
      <c r="H1584" s="303" t="str">
        <f>IF($G1584="","-",_xlfn.XLOOKUP($G1584,Appr.Meta!$A:$A,Appr.Meta!$D:$D,"-",0,1))</f>
        <v>-</v>
      </c>
      <c r="I1584" s="302"/>
      <c r="J1584" s="303" t="str">
        <f>IF($I1584="","-",_xlfn.XLOOKUP($I1584,'CC.Meta'!$A:$A,'CC.Meta'!$D:$D,"-",0,1))</f>
        <v>-</v>
      </c>
      <c r="K1584" s="302"/>
      <c r="L1584" s="146" t="str">
        <f>IF($K1584="","-",_xlfn.XLOOKUP($K1584,Obj.Meta!$A:$A,Obj.Meta!$D:$D,"-",0,1))</f>
        <v>-</v>
      </c>
      <c r="M1584" s="300" t="str">
        <f>IF($K1584="","-",_xlfn.XLOOKUP($K1584,Obj.Meta!$A:$A,Obj.Meta!$F:$F,"-",0,1))</f>
        <v>-</v>
      </c>
      <c r="N1584" s="337" t="str">
        <f t="shared" si="49"/>
        <v>---</v>
      </c>
      <c r="O1584" s="333"/>
      <c r="P1584" s="54"/>
      <c r="Q1584" s="52"/>
      <c r="R1584" s="34"/>
      <c r="S1584" s="53"/>
      <c r="T1584" s="208"/>
      <c r="U1584" s="726"/>
      <c r="V1584" s="206"/>
      <c r="W1584" s="206"/>
      <c r="X1584" s="678"/>
      <c r="Y1584" s="34"/>
      <c r="Z1584" s="610"/>
      <c r="AA1584" s="608"/>
    </row>
    <row r="1585" spans="1:27">
      <c r="A1585" s="145" t="str">
        <f t="shared" si="48"/>
        <v>-</v>
      </c>
      <c r="B1585" s="146" t="str">
        <f>_xlfn.XLOOKUP($A1585,Dept.Meta!$A:$A,Dept.Meta!$F:$F,"-",0,1)</f>
        <v>-</v>
      </c>
      <c r="C1585" s="629" t="str">
        <f>_xlfn.XLOOKUP(_xlfn.CONCAT($G1585,"-",$I1585),Div.Meta!$H:$H,Div.Meta!$C:$C,"-",0,1)</f>
        <v>-</v>
      </c>
      <c r="D1585" s="302"/>
      <c r="E1585" s="146" t="str">
        <f>IF($D1585="","-",_xlfn.XLOOKUP($D1585,Fund.Meta!$A:$A,Fund.Meta!$D:$D,"-",0,1))</f>
        <v>-</v>
      </c>
      <c r="F1585" s="303" t="str">
        <f>IF($D1585="","-",_xlfn.XLOOKUP($D1585,Fund.Meta!$A:$A,Fund.Meta!$E:$E,"-",0,1))</f>
        <v>-</v>
      </c>
      <c r="G1585" s="334"/>
      <c r="H1585" s="303" t="str">
        <f>IF($G1585="","-",_xlfn.XLOOKUP($G1585,Appr.Meta!$A:$A,Appr.Meta!$D:$D,"-",0,1))</f>
        <v>-</v>
      </c>
      <c r="I1585" s="302"/>
      <c r="J1585" s="303" t="str">
        <f>IF($I1585="","-",_xlfn.XLOOKUP($I1585,'CC.Meta'!$A:$A,'CC.Meta'!$D:$D,"-",0,1))</f>
        <v>-</v>
      </c>
      <c r="K1585" s="302"/>
      <c r="L1585" s="146" t="str">
        <f>IF($K1585="","-",_xlfn.XLOOKUP($K1585,Obj.Meta!$A:$A,Obj.Meta!$D:$D,"-",0,1))</f>
        <v>-</v>
      </c>
      <c r="M1585" s="300" t="str">
        <f>IF($K1585="","-",_xlfn.XLOOKUP($K1585,Obj.Meta!$A:$A,Obj.Meta!$F:$F,"-",0,1))</f>
        <v>-</v>
      </c>
      <c r="N1585" s="337" t="str">
        <f t="shared" si="49"/>
        <v>---</v>
      </c>
      <c r="O1585" s="333"/>
      <c r="P1585" s="54"/>
      <c r="Q1585" s="52"/>
      <c r="R1585" s="34"/>
      <c r="S1585" s="53"/>
      <c r="T1585" s="208"/>
      <c r="U1585" s="726"/>
      <c r="V1585" s="206"/>
      <c r="W1585" s="206"/>
      <c r="X1585" s="678"/>
      <c r="Y1585" s="34"/>
      <c r="Z1585" s="610"/>
      <c r="AA1585" s="608"/>
    </row>
    <row r="1586" spans="1:27">
      <c r="A1586" s="145" t="str">
        <f t="shared" si="48"/>
        <v>-</v>
      </c>
      <c r="B1586" s="146" t="str">
        <f>_xlfn.XLOOKUP($A1586,Dept.Meta!$A:$A,Dept.Meta!$F:$F,"-",0,1)</f>
        <v>-</v>
      </c>
      <c r="C1586" s="629" t="str">
        <f>_xlfn.XLOOKUP(_xlfn.CONCAT($G1586,"-",$I1586),Div.Meta!$H:$H,Div.Meta!$C:$C,"-",0,1)</f>
        <v>-</v>
      </c>
      <c r="D1586" s="302"/>
      <c r="E1586" s="146" t="str">
        <f>IF($D1586="","-",_xlfn.XLOOKUP($D1586,Fund.Meta!$A:$A,Fund.Meta!$D:$D,"-",0,1))</f>
        <v>-</v>
      </c>
      <c r="F1586" s="303" t="str">
        <f>IF($D1586="","-",_xlfn.XLOOKUP($D1586,Fund.Meta!$A:$A,Fund.Meta!$E:$E,"-",0,1))</f>
        <v>-</v>
      </c>
      <c r="G1586" s="334"/>
      <c r="H1586" s="303" t="str">
        <f>IF($G1586="","-",_xlfn.XLOOKUP($G1586,Appr.Meta!$A:$A,Appr.Meta!$D:$D,"-",0,1))</f>
        <v>-</v>
      </c>
      <c r="I1586" s="302"/>
      <c r="J1586" s="303" t="str">
        <f>IF($I1586="","-",_xlfn.XLOOKUP($I1586,'CC.Meta'!$A:$A,'CC.Meta'!$D:$D,"-",0,1))</f>
        <v>-</v>
      </c>
      <c r="K1586" s="302"/>
      <c r="L1586" s="146" t="str">
        <f>IF($K1586="","-",_xlfn.XLOOKUP($K1586,Obj.Meta!$A:$A,Obj.Meta!$D:$D,"-",0,1))</f>
        <v>-</v>
      </c>
      <c r="M1586" s="300" t="str">
        <f>IF($K1586="","-",_xlfn.XLOOKUP($K1586,Obj.Meta!$A:$A,Obj.Meta!$F:$F,"-",0,1))</f>
        <v>-</v>
      </c>
      <c r="N1586" s="337" t="str">
        <f t="shared" si="49"/>
        <v>---</v>
      </c>
      <c r="O1586" s="333"/>
      <c r="P1586" s="54"/>
      <c r="Q1586" s="52"/>
      <c r="R1586" s="34"/>
      <c r="S1586" s="53"/>
      <c r="T1586" s="208"/>
      <c r="U1586" s="726"/>
      <c r="V1586" s="206"/>
      <c r="W1586" s="206"/>
      <c r="X1586" s="678"/>
      <c r="Y1586" s="34"/>
      <c r="Z1586" s="610"/>
      <c r="AA1586" s="608"/>
    </row>
    <row r="1587" spans="1:27">
      <c r="A1587" s="145" t="str">
        <f t="shared" si="48"/>
        <v>-</v>
      </c>
      <c r="B1587" s="146" t="str">
        <f>_xlfn.XLOOKUP($A1587,Dept.Meta!$A:$A,Dept.Meta!$F:$F,"-",0,1)</f>
        <v>-</v>
      </c>
      <c r="C1587" s="629" t="str">
        <f>_xlfn.XLOOKUP(_xlfn.CONCAT($G1587,"-",$I1587),Div.Meta!$H:$H,Div.Meta!$C:$C,"-",0,1)</f>
        <v>-</v>
      </c>
      <c r="D1587" s="302"/>
      <c r="E1587" s="146" t="str">
        <f>IF($D1587="","-",_xlfn.XLOOKUP($D1587,Fund.Meta!$A:$A,Fund.Meta!$D:$D,"-",0,1))</f>
        <v>-</v>
      </c>
      <c r="F1587" s="303" t="str">
        <f>IF($D1587="","-",_xlfn.XLOOKUP($D1587,Fund.Meta!$A:$A,Fund.Meta!$E:$E,"-",0,1))</f>
        <v>-</v>
      </c>
      <c r="G1587" s="334"/>
      <c r="H1587" s="303" t="str">
        <f>IF($G1587="","-",_xlfn.XLOOKUP($G1587,Appr.Meta!$A:$A,Appr.Meta!$D:$D,"-",0,1))</f>
        <v>-</v>
      </c>
      <c r="I1587" s="302"/>
      <c r="J1587" s="303" t="str">
        <f>IF($I1587="","-",_xlfn.XLOOKUP($I1587,'CC.Meta'!$A:$A,'CC.Meta'!$D:$D,"-",0,1))</f>
        <v>-</v>
      </c>
      <c r="K1587" s="302"/>
      <c r="L1587" s="146" t="str">
        <f>IF($K1587="","-",_xlfn.XLOOKUP($K1587,Obj.Meta!$A:$A,Obj.Meta!$D:$D,"-",0,1))</f>
        <v>-</v>
      </c>
      <c r="M1587" s="300" t="str">
        <f>IF($K1587="","-",_xlfn.XLOOKUP($K1587,Obj.Meta!$A:$A,Obj.Meta!$F:$F,"-",0,1))</f>
        <v>-</v>
      </c>
      <c r="N1587" s="337" t="str">
        <f t="shared" si="49"/>
        <v>---</v>
      </c>
      <c r="O1587" s="333"/>
      <c r="P1587" s="54"/>
      <c r="Q1587" s="52"/>
      <c r="R1587" s="34"/>
      <c r="S1587" s="53"/>
      <c r="T1587" s="208"/>
      <c r="U1587" s="726"/>
      <c r="V1587" s="206"/>
      <c r="W1587" s="206"/>
      <c r="X1587" s="678"/>
      <c r="Y1587" s="34"/>
      <c r="Z1587" s="610"/>
      <c r="AA1587" s="608"/>
    </row>
    <row r="1588" spans="1:27">
      <c r="A1588" s="145" t="str">
        <f t="shared" si="48"/>
        <v>-</v>
      </c>
      <c r="B1588" s="146" t="str">
        <f>_xlfn.XLOOKUP($A1588,Dept.Meta!$A:$A,Dept.Meta!$F:$F,"-",0,1)</f>
        <v>-</v>
      </c>
      <c r="C1588" s="629" t="str">
        <f>_xlfn.XLOOKUP(_xlfn.CONCAT($G1588,"-",$I1588),Div.Meta!$H:$H,Div.Meta!$C:$C,"-",0,1)</f>
        <v>-</v>
      </c>
      <c r="D1588" s="302"/>
      <c r="E1588" s="146" t="str">
        <f>IF($D1588="","-",_xlfn.XLOOKUP($D1588,Fund.Meta!$A:$A,Fund.Meta!$D:$D,"-",0,1))</f>
        <v>-</v>
      </c>
      <c r="F1588" s="303" t="str">
        <f>IF($D1588="","-",_xlfn.XLOOKUP($D1588,Fund.Meta!$A:$A,Fund.Meta!$E:$E,"-",0,1))</f>
        <v>-</v>
      </c>
      <c r="G1588" s="334"/>
      <c r="H1588" s="303" t="str">
        <f>IF($G1588="","-",_xlfn.XLOOKUP($G1588,Appr.Meta!$A:$A,Appr.Meta!$D:$D,"-",0,1))</f>
        <v>-</v>
      </c>
      <c r="I1588" s="302"/>
      <c r="J1588" s="303" t="str">
        <f>IF($I1588="","-",_xlfn.XLOOKUP($I1588,'CC.Meta'!$A:$A,'CC.Meta'!$D:$D,"-",0,1))</f>
        <v>-</v>
      </c>
      <c r="K1588" s="302"/>
      <c r="L1588" s="146" t="str">
        <f>IF($K1588="","-",_xlfn.XLOOKUP($K1588,Obj.Meta!$A:$A,Obj.Meta!$D:$D,"-",0,1))</f>
        <v>-</v>
      </c>
      <c r="M1588" s="300" t="str">
        <f>IF($K1588="","-",_xlfn.XLOOKUP($K1588,Obj.Meta!$A:$A,Obj.Meta!$F:$F,"-",0,1))</f>
        <v>-</v>
      </c>
      <c r="N1588" s="337" t="str">
        <f t="shared" si="49"/>
        <v>---</v>
      </c>
      <c r="O1588" s="333"/>
      <c r="P1588" s="54"/>
      <c r="Q1588" s="52"/>
      <c r="R1588" s="34"/>
      <c r="S1588" s="53"/>
      <c r="T1588" s="208"/>
      <c r="U1588" s="726"/>
      <c r="V1588" s="206"/>
      <c r="W1588" s="206"/>
      <c r="X1588" s="678"/>
      <c r="Y1588" s="34"/>
      <c r="Z1588" s="610"/>
      <c r="AA1588" s="608"/>
    </row>
    <row r="1589" spans="1:27">
      <c r="A1589" s="145" t="str">
        <f t="shared" si="48"/>
        <v>-</v>
      </c>
      <c r="B1589" s="146" t="str">
        <f>_xlfn.XLOOKUP($A1589,Dept.Meta!$A:$A,Dept.Meta!$F:$F,"-",0,1)</f>
        <v>-</v>
      </c>
      <c r="C1589" s="629" t="str">
        <f>_xlfn.XLOOKUP(_xlfn.CONCAT($G1589,"-",$I1589),Div.Meta!$H:$H,Div.Meta!$C:$C,"-",0,1)</f>
        <v>-</v>
      </c>
      <c r="D1589" s="302"/>
      <c r="E1589" s="146" t="str">
        <f>IF($D1589="","-",_xlfn.XLOOKUP($D1589,Fund.Meta!$A:$A,Fund.Meta!$D:$D,"-",0,1))</f>
        <v>-</v>
      </c>
      <c r="F1589" s="303" t="str">
        <f>IF($D1589="","-",_xlfn.XLOOKUP($D1589,Fund.Meta!$A:$A,Fund.Meta!$E:$E,"-",0,1))</f>
        <v>-</v>
      </c>
      <c r="G1589" s="334"/>
      <c r="H1589" s="303" t="str">
        <f>IF($G1589="","-",_xlfn.XLOOKUP($G1589,Appr.Meta!$A:$A,Appr.Meta!$D:$D,"-",0,1))</f>
        <v>-</v>
      </c>
      <c r="I1589" s="302"/>
      <c r="J1589" s="303" t="str">
        <f>IF($I1589="","-",_xlfn.XLOOKUP($I1589,'CC.Meta'!$A:$A,'CC.Meta'!$D:$D,"-",0,1))</f>
        <v>-</v>
      </c>
      <c r="K1589" s="302"/>
      <c r="L1589" s="146" t="str">
        <f>IF($K1589="","-",_xlfn.XLOOKUP($K1589,Obj.Meta!$A:$A,Obj.Meta!$D:$D,"-",0,1))</f>
        <v>-</v>
      </c>
      <c r="M1589" s="300" t="str">
        <f>IF($K1589="","-",_xlfn.XLOOKUP($K1589,Obj.Meta!$A:$A,Obj.Meta!$F:$F,"-",0,1))</f>
        <v>-</v>
      </c>
      <c r="N1589" s="337" t="str">
        <f t="shared" si="49"/>
        <v>---</v>
      </c>
      <c r="O1589" s="333"/>
      <c r="P1589" s="54"/>
      <c r="Q1589" s="52"/>
      <c r="R1589" s="34"/>
      <c r="S1589" s="53"/>
      <c r="T1589" s="208"/>
      <c r="U1589" s="726"/>
      <c r="V1589" s="206"/>
      <c r="W1589" s="206"/>
      <c r="X1589" s="678"/>
      <c r="Y1589" s="34"/>
      <c r="Z1589" s="610"/>
      <c r="AA1589" s="608"/>
    </row>
    <row r="1590" spans="1:27">
      <c r="A1590" s="145" t="str">
        <f t="shared" si="48"/>
        <v>-</v>
      </c>
      <c r="B1590" s="146" t="str">
        <f>_xlfn.XLOOKUP($A1590,Dept.Meta!$A:$A,Dept.Meta!$F:$F,"-",0,1)</f>
        <v>-</v>
      </c>
      <c r="C1590" s="629" t="str">
        <f>_xlfn.XLOOKUP(_xlfn.CONCAT($G1590,"-",$I1590),Div.Meta!$H:$H,Div.Meta!$C:$C,"-",0,1)</f>
        <v>-</v>
      </c>
      <c r="D1590" s="302"/>
      <c r="E1590" s="146" t="str">
        <f>IF($D1590="","-",_xlfn.XLOOKUP($D1590,Fund.Meta!$A:$A,Fund.Meta!$D:$D,"-",0,1))</f>
        <v>-</v>
      </c>
      <c r="F1590" s="303" t="str">
        <f>IF($D1590="","-",_xlfn.XLOOKUP($D1590,Fund.Meta!$A:$A,Fund.Meta!$E:$E,"-",0,1))</f>
        <v>-</v>
      </c>
      <c r="G1590" s="334"/>
      <c r="H1590" s="303" t="str">
        <f>IF($G1590="","-",_xlfn.XLOOKUP($G1590,Appr.Meta!$A:$A,Appr.Meta!$D:$D,"-",0,1))</f>
        <v>-</v>
      </c>
      <c r="I1590" s="302"/>
      <c r="J1590" s="303" t="str">
        <f>IF($I1590="","-",_xlfn.XLOOKUP($I1590,'CC.Meta'!$A:$A,'CC.Meta'!$D:$D,"-",0,1))</f>
        <v>-</v>
      </c>
      <c r="K1590" s="302"/>
      <c r="L1590" s="146" t="str">
        <f>IF($K1590="","-",_xlfn.XLOOKUP($K1590,Obj.Meta!$A:$A,Obj.Meta!$D:$D,"-",0,1))</f>
        <v>-</v>
      </c>
      <c r="M1590" s="300" t="str">
        <f>IF($K1590="","-",_xlfn.XLOOKUP($K1590,Obj.Meta!$A:$A,Obj.Meta!$F:$F,"-",0,1))</f>
        <v>-</v>
      </c>
      <c r="N1590" s="337" t="str">
        <f t="shared" si="49"/>
        <v>---</v>
      </c>
      <c r="O1590" s="333"/>
      <c r="P1590" s="54"/>
      <c r="Q1590" s="52"/>
      <c r="R1590" s="34"/>
      <c r="S1590" s="53"/>
      <c r="T1590" s="208"/>
      <c r="U1590" s="726"/>
      <c r="V1590" s="206"/>
      <c r="W1590" s="206"/>
      <c r="X1590" s="678"/>
      <c r="Y1590" s="34"/>
      <c r="Z1590" s="610"/>
      <c r="AA1590" s="608"/>
    </row>
    <row r="1591" spans="1:27">
      <c r="A1591" s="145" t="str">
        <f t="shared" si="48"/>
        <v>-</v>
      </c>
      <c r="B1591" s="146" t="str">
        <f>_xlfn.XLOOKUP($A1591,Dept.Meta!$A:$A,Dept.Meta!$F:$F,"-",0,1)</f>
        <v>-</v>
      </c>
      <c r="C1591" s="629" t="str">
        <f>_xlfn.XLOOKUP(_xlfn.CONCAT($G1591,"-",$I1591),Div.Meta!$H:$H,Div.Meta!$C:$C,"-",0,1)</f>
        <v>-</v>
      </c>
      <c r="D1591" s="302"/>
      <c r="E1591" s="146" t="str">
        <f>IF($D1591="","-",_xlfn.XLOOKUP($D1591,Fund.Meta!$A:$A,Fund.Meta!$D:$D,"-",0,1))</f>
        <v>-</v>
      </c>
      <c r="F1591" s="303" t="str">
        <f>IF($D1591="","-",_xlfn.XLOOKUP($D1591,Fund.Meta!$A:$A,Fund.Meta!$E:$E,"-",0,1))</f>
        <v>-</v>
      </c>
      <c r="G1591" s="334"/>
      <c r="H1591" s="303" t="str">
        <f>IF($G1591="","-",_xlfn.XLOOKUP($G1591,Appr.Meta!$A:$A,Appr.Meta!$D:$D,"-",0,1))</f>
        <v>-</v>
      </c>
      <c r="I1591" s="302"/>
      <c r="J1591" s="303" t="str">
        <f>IF($I1591="","-",_xlfn.XLOOKUP($I1591,'CC.Meta'!$A:$A,'CC.Meta'!$D:$D,"-",0,1))</f>
        <v>-</v>
      </c>
      <c r="K1591" s="302"/>
      <c r="L1591" s="146" t="str">
        <f>IF($K1591="","-",_xlfn.XLOOKUP($K1591,Obj.Meta!$A:$A,Obj.Meta!$D:$D,"-",0,1))</f>
        <v>-</v>
      </c>
      <c r="M1591" s="300" t="str">
        <f>IF($K1591="","-",_xlfn.XLOOKUP($K1591,Obj.Meta!$A:$A,Obj.Meta!$F:$F,"-",0,1))</f>
        <v>-</v>
      </c>
      <c r="N1591" s="337" t="str">
        <f t="shared" si="49"/>
        <v>---</v>
      </c>
      <c r="O1591" s="333"/>
      <c r="P1591" s="54"/>
      <c r="Q1591" s="52"/>
      <c r="R1591" s="34"/>
      <c r="S1591" s="53"/>
      <c r="T1591" s="208"/>
      <c r="U1591" s="726"/>
      <c r="V1591" s="206"/>
      <c r="W1591" s="206"/>
      <c r="X1591" s="678"/>
      <c r="Y1591" s="34"/>
      <c r="Z1591" s="610"/>
      <c r="AA1591" s="608"/>
    </row>
    <row r="1592" spans="1:27">
      <c r="A1592" s="145" t="str">
        <f t="shared" si="48"/>
        <v>-</v>
      </c>
      <c r="B1592" s="146" t="str">
        <f>_xlfn.XLOOKUP($A1592,Dept.Meta!$A:$A,Dept.Meta!$F:$F,"-",0,1)</f>
        <v>-</v>
      </c>
      <c r="C1592" s="629" t="str">
        <f>_xlfn.XLOOKUP(_xlfn.CONCAT($G1592,"-",$I1592),Div.Meta!$H:$H,Div.Meta!$C:$C,"-",0,1)</f>
        <v>-</v>
      </c>
      <c r="D1592" s="302"/>
      <c r="E1592" s="146" t="str">
        <f>IF($D1592="","-",_xlfn.XLOOKUP($D1592,Fund.Meta!$A:$A,Fund.Meta!$D:$D,"-",0,1))</f>
        <v>-</v>
      </c>
      <c r="F1592" s="303" t="str">
        <f>IF($D1592="","-",_xlfn.XLOOKUP($D1592,Fund.Meta!$A:$A,Fund.Meta!$E:$E,"-",0,1))</f>
        <v>-</v>
      </c>
      <c r="G1592" s="334"/>
      <c r="H1592" s="303" t="str">
        <f>IF($G1592="","-",_xlfn.XLOOKUP($G1592,Appr.Meta!$A:$A,Appr.Meta!$D:$D,"-",0,1))</f>
        <v>-</v>
      </c>
      <c r="I1592" s="302"/>
      <c r="J1592" s="303" t="str">
        <f>IF($I1592="","-",_xlfn.XLOOKUP($I1592,'CC.Meta'!$A:$A,'CC.Meta'!$D:$D,"-",0,1))</f>
        <v>-</v>
      </c>
      <c r="K1592" s="302"/>
      <c r="L1592" s="146" t="str">
        <f>IF($K1592="","-",_xlfn.XLOOKUP($K1592,Obj.Meta!$A:$A,Obj.Meta!$D:$D,"-",0,1))</f>
        <v>-</v>
      </c>
      <c r="M1592" s="300" t="str">
        <f>IF($K1592="","-",_xlfn.XLOOKUP($K1592,Obj.Meta!$A:$A,Obj.Meta!$F:$F,"-",0,1))</f>
        <v>-</v>
      </c>
      <c r="N1592" s="337" t="str">
        <f t="shared" si="49"/>
        <v>---</v>
      </c>
      <c r="O1592" s="333"/>
      <c r="P1592" s="54"/>
      <c r="Q1592" s="52"/>
      <c r="R1592" s="34"/>
      <c r="S1592" s="53"/>
      <c r="T1592" s="208"/>
      <c r="U1592" s="726"/>
      <c r="V1592" s="206"/>
      <c r="W1592" s="206"/>
      <c r="X1592" s="678"/>
      <c r="Y1592" s="34"/>
      <c r="Z1592" s="610"/>
      <c r="AA1592" s="608"/>
    </row>
    <row r="1593" spans="1:27">
      <c r="A1593" s="145" t="str">
        <f t="shared" si="48"/>
        <v>-</v>
      </c>
      <c r="B1593" s="146" t="str">
        <f>_xlfn.XLOOKUP($A1593,Dept.Meta!$A:$A,Dept.Meta!$F:$F,"-",0,1)</f>
        <v>-</v>
      </c>
      <c r="C1593" s="629" t="str">
        <f>_xlfn.XLOOKUP(_xlfn.CONCAT($G1593,"-",$I1593),Div.Meta!$H:$H,Div.Meta!$C:$C,"-",0,1)</f>
        <v>-</v>
      </c>
      <c r="D1593" s="302"/>
      <c r="E1593" s="146" t="str">
        <f>IF($D1593="","-",_xlfn.XLOOKUP($D1593,Fund.Meta!$A:$A,Fund.Meta!$D:$D,"-",0,1))</f>
        <v>-</v>
      </c>
      <c r="F1593" s="303" t="str">
        <f>IF($D1593="","-",_xlfn.XLOOKUP($D1593,Fund.Meta!$A:$A,Fund.Meta!$E:$E,"-",0,1))</f>
        <v>-</v>
      </c>
      <c r="G1593" s="334"/>
      <c r="H1593" s="303" t="str">
        <f>IF($G1593="","-",_xlfn.XLOOKUP($G1593,Appr.Meta!$A:$A,Appr.Meta!$D:$D,"-",0,1))</f>
        <v>-</v>
      </c>
      <c r="I1593" s="302"/>
      <c r="J1593" s="303" t="str">
        <f>IF($I1593="","-",_xlfn.XLOOKUP($I1593,'CC.Meta'!$A:$A,'CC.Meta'!$D:$D,"-",0,1))</f>
        <v>-</v>
      </c>
      <c r="K1593" s="302"/>
      <c r="L1593" s="146" t="str">
        <f>IF($K1593="","-",_xlfn.XLOOKUP($K1593,Obj.Meta!$A:$A,Obj.Meta!$D:$D,"-",0,1))</f>
        <v>-</v>
      </c>
      <c r="M1593" s="300" t="str">
        <f>IF($K1593="","-",_xlfn.XLOOKUP($K1593,Obj.Meta!$A:$A,Obj.Meta!$F:$F,"-",0,1))</f>
        <v>-</v>
      </c>
      <c r="N1593" s="337" t="str">
        <f t="shared" si="49"/>
        <v>---</v>
      </c>
      <c r="O1593" s="333"/>
      <c r="P1593" s="54"/>
      <c r="Q1593" s="52"/>
      <c r="R1593" s="34"/>
      <c r="S1593" s="53"/>
      <c r="T1593" s="208"/>
      <c r="U1593" s="726"/>
      <c r="V1593" s="206"/>
      <c r="W1593" s="206"/>
      <c r="X1593" s="678"/>
      <c r="Y1593" s="34"/>
      <c r="Z1593" s="610"/>
      <c r="AA1593" s="608"/>
    </row>
    <row r="1594" spans="1:27">
      <c r="A1594" s="145" t="str">
        <f t="shared" si="48"/>
        <v>-</v>
      </c>
      <c r="B1594" s="146" t="str">
        <f>_xlfn.XLOOKUP($A1594,Dept.Meta!$A:$A,Dept.Meta!$F:$F,"-",0,1)</f>
        <v>-</v>
      </c>
      <c r="C1594" s="629" t="str">
        <f>_xlfn.XLOOKUP(_xlfn.CONCAT($G1594,"-",$I1594),Div.Meta!$H:$H,Div.Meta!$C:$C,"-",0,1)</f>
        <v>-</v>
      </c>
      <c r="D1594" s="302"/>
      <c r="E1594" s="146" t="str">
        <f>IF($D1594="","-",_xlfn.XLOOKUP($D1594,Fund.Meta!$A:$A,Fund.Meta!$D:$D,"-",0,1))</f>
        <v>-</v>
      </c>
      <c r="F1594" s="303" t="str">
        <f>IF($D1594="","-",_xlfn.XLOOKUP($D1594,Fund.Meta!$A:$A,Fund.Meta!$E:$E,"-",0,1))</f>
        <v>-</v>
      </c>
      <c r="G1594" s="334"/>
      <c r="H1594" s="303" t="str">
        <f>IF($G1594="","-",_xlfn.XLOOKUP($G1594,Appr.Meta!$A:$A,Appr.Meta!$D:$D,"-",0,1))</f>
        <v>-</v>
      </c>
      <c r="I1594" s="302"/>
      <c r="J1594" s="303" t="str">
        <f>IF($I1594="","-",_xlfn.XLOOKUP($I1594,'CC.Meta'!$A:$A,'CC.Meta'!$D:$D,"-",0,1))</f>
        <v>-</v>
      </c>
      <c r="K1594" s="302"/>
      <c r="L1594" s="146" t="str">
        <f>IF($K1594="","-",_xlfn.XLOOKUP($K1594,Obj.Meta!$A:$A,Obj.Meta!$D:$D,"-",0,1))</f>
        <v>-</v>
      </c>
      <c r="M1594" s="300" t="str">
        <f>IF($K1594="","-",_xlfn.XLOOKUP($K1594,Obj.Meta!$A:$A,Obj.Meta!$F:$F,"-",0,1))</f>
        <v>-</v>
      </c>
      <c r="N1594" s="337" t="str">
        <f t="shared" si="49"/>
        <v>---</v>
      </c>
      <c r="O1594" s="333"/>
      <c r="P1594" s="54"/>
      <c r="Q1594" s="52"/>
      <c r="R1594" s="34"/>
      <c r="S1594" s="53"/>
      <c r="T1594" s="208"/>
      <c r="U1594" s="726"/>
      <c r="V1594" s="206"/>
      <c r="W1594" s="206"/>
      <c r="X1594" s="678"/>
      <c r="Y1594" s="34"/>
      <c r="Z1594" s="610"/>
      <c r="AA1594" s="608"/>
    </row>
    <row r="1595" spans="1:27">
      <c r="A1595" s="145" t="str">
        <f t="shared" si="48"/>
        <v>-</v>
      </c>
      <c r="B1595" s="146" t="str">
        <f>_xlfn.XLOOKUP($A1595,Dept.Meta!$A:$A,Dept.Meta!$F:$F,"-",0,1)</f>
        <v>-</v>
      </c>
      <c r="C1595" s="629" t="str">
        <f>_xlfn.XLOOKUP(_xlfn.CONCAT($G1595,"-",$I1595),Div.Meta!$H:$H,Div.Meta!$C:$C,"-",0,1)</f>
        <v>-</v>
      </c>
      <c r="D1595" s="302"/>
      <c r="E1595" s="146" t="str">
        <f>IF($D1595="","-",_xlfn.XLOOKUP($D1595,Fund.Meta!$A:$A,Fund.Meta!$D:$D,"-",0,1))</f>
        <v>-</v>
      </c>
      <c r="F1595" s="303" t="str">
        <f>IF($D1595="","-",_xlfn.XLOOKUP($D1595,Fund.Meta!$A:$A,Fund.Meta!$E:$E,"-",0,1))</f>
        <v>-</v>
      </c>
      <c r="G1595" s="334"/>
      <c r="H1595" s="303" t="str">
        <f>IF($G1595="","-",_xlfn.XLOOKUP($G1595,Appr.Meta!$A:$A,Appr.Meta!$D:$D,"-",0,1))</f>
        <v>-</v>
      </c>
      <c r="I1595" s="302"/>
      <c r="J1595" s="303" t="str">
        <f>IF($I1595="","-",_xlfn.XLOOKUP($I1595,'CC.Meta'!$A:$A,'CC.Meta'!$D:$D,"-",0,1))</f>
        <v>-</v>
      </c>
      <c r="K1595" s="302"/>
      <c r="L1595" s="146" t="str">
        <f>IF($K1595="","-",_xlfn.XLOOKUP($K1595,Obj.Meta!$A:$A,Obj.Meta!$D:$D,"-",0,1))</f>
        <v>-</v>
      </c>
      <c r="M1595" s="300" t="str">
        <f>IF($K1595="","-",_xlfn.XLOOKUP($K1595,Obj.Meta!$A:$A,Obj.Meta!$F:$F,"-",0,1))</f>
        <v>-</v>
      </c>
      <c r="N1595" s="337" t="str">
        <f t="shared" si="49"/>
        <v>---</v>
      </c>
      <c r="O1595" s="333"/>
      <c r="P1595" s="54"/>
      <c r="Q1595" s="52"/>
      <c r="R1595" s="34"/>
      <c r="S1595" s="53"/>
      <c r="T1595" s="208"/>
      <c r="U1595" s="726"/>
      <c r="V1595" s="206"/>
      <c r="W1595" s="206"/>
      <c r="X1595" s="678"/>
      <c r="Y1595" s="34"/>
      <c r="Z1595" s="610"/>
      <c r="AA1595" s="608"/>
    </row>
    <row r="1596" spans="1:27">
      <c r="A1596" s="145" t="str">
        <f t="shared" si="48"/>
        <v>-</v>
      </c>
      <c r="B1596" s="146" t="str">
        <f>_xlfn.XLOOKUP($A1596,Dept.Meta!$A:$A,Dept.Meta!$F:$F,"-",0,1)</f>
        <v>-</v>
      </c>
      <c r="C1596" s="629" t="str">
        <f>_xlfn.XLOOKUP(_xlfn.CONCAT($G1596,"-",$I1596),Div.Meta!$H:$H,Div.Meta!$C:$C,"-",0,1)</f>
        <v>-</v>
      </c>
      <c r="D1596" s="302"/>
      <c r="E1596" s="146" t="str">
        <f>IF($D1596="","-",_xlfn.XLOOKUP($D1596,Fund.Meta!$A:$A,Fund.Meta!$D:$D,"-",0,1))</f>
        <v>-</v>
      </c>
      <c r="F1596" s="303" t="str">
        <f>IF($D1596="","-",_xlfn.XLOOKUP($D1596,Fund.Meta!$A:$A,Fund.Meta!$E:$E,"-",0,1))</f>
        <v>-</v>
      </c>
      <c r="G1596" s="334"/>
      <c r="H1596" s="303" t="str">
        <f>IF($G1596="","-",_xlfn.XLOOKUP($G1596,Appr.Meta!$A:$A,Appr.Meta!$D:$D,"-",0,1))</f>
        <v>-</v>
      </c>
      <c r="I1596" s="302"/>
      <c r="J1596" s="303" t="str">
        <f>IF($I1596="","-",_xlfn.XLOOKUP($I1596,'CC.Meta'!$A:$A,'CC.Meta'!$D:$D,"-",0,1))</f>
        <v>-</v>
      </c>
      <c r="K1596" s="302"/>
      <c r="L1596" s="146" t="str">
        <f>IF($K1596="","-",_xlfn.XLOOKUP($K1596,Obj.Meta!$A:$A,Obj.Meta!$D:$D,"-",0,1))</f>
        <v>-</v>
      </c>
      <c r="M1596" s="300" t="str">
        <f>IF($K1596="","-",_xlfn.XLOOKUP($K1596,Obj.Meta!$A:$A,Obj.Meta!$F:$F,"-",0,1))</f>
        <v>-</v>
      </c>
      <c r="N1596" s="337" t="str">
        <f t="shared" si="49"/>
        <v>---</v>
      </c>
      <c r="O1596" s="333"/>
      <c r="P1596" s="54"/>
      <c r="Q1596" s="52"/>
      <c r="R1596" s="34"/>
      <c r="S1596" s="53"/>
      <c r="T1596" s="208"/>
      <c r="U1596" s="726"/>
      <c r="V1596" s="206"/>
      <c r="W1596" s="206"/>
      <c r="X1596" s="678"/>
      <c r="Y1596" s="34"/>
      <c r="Z1596" s="610"/>
      <c r="AA1596" s="608"/>
    </row>
    <row r="1597" spans="1:27">
      <c r="A1597" s="145" t="str">
        <f t="shared" si="48"/>
        <v>-</v>
      </c>
      <c r="B1597" s="146" t="str">
        <f>_xlfn.XLOOKUP($A1597,Dept.Meta!$A:$A,Dept.Meta!$F:$F,"-",0,1)</f>
        <v>-</v>
      </c>
      <c r="C1597" s="629" t="str">
        <f>_xlfn.XLOOKUP(_xlfn.CONCAT($G1597,"-",$I1597),Div.Meta!$H:$H,Div.Meta!$C:$C,"-",0,1)</f>
        <v>-</v>
      </c>
      <c r="D1597" s="302"/>
      <c r="E1597" s="146" t="str">
        <f>IF($D1597="","-",_xlfn.XLOOKUP($D1597,Fund.Meta!$A:$A,Fund.Meta!$D:$D,"-",0,1))</f>
        <v>-</v>
      </c>
      <c r="F1597" s="303" t="str">
        <f>IF($D1597="","-",_xlfn.XLOOKUP($D1597,Fund.Meta!$A:$A,Fund.Meta!$E:$E,"-",0,1))</f>
        <v>-</v>
      </c>
      <c r="G1597" s="334"/>
      <c r="H1597" s="303" t="str">
        <f>IF($G1597="","-",_xlfn.XLOOKUP($G1597,Appr.Meta!$A:$A,Appr.Meta!$D:$D,"-",0,1))</f>
        <v>-</v>
      </c>
      <c r="I1597" s="302"/>
      <c r="J1597" s="303" t="str">
        <f>IF($I1597="","-",_xlfn.XLOOKUP($I1597,'CC.Meta'!$A:$A,'CC.Meta'!$D:$D,"-",0,1))</f>
        <v>-</v>
      </c>
      <c r="K1597" s="302"/>
      <c r="L1597" s="146" t="str">
        <f>IF($K1597="","-",_xlfn.XLOOKUP($K1597,Obj.Meta!$A:$A,Obj.Meta!$D:$D,"-",0,1))</f>
        <v>-</v>
      </c>
      <c r="M1597" s="300" t="str">
        <f>IF($K1597="","-",_xlfn.XLOOKUP($K1597,Obj.Meta!$A:$A,Obj.Meta!$F:$F,"-",0,1))</f>
        <v>-</v>
      </c>
      <c r="N1597" s="337" t="str">
        <f t="shared" si="49"/>
        <v>---</v>
      </c>
      <c r="O1597" s="333"/>
      <c r="P1597" s="54"/>
      <c r="Q1597" s="52"/>
      <c r="R1597" s="34"/>
      <c r="S1597" s="53"/>
      <c r="T1597" s="208"/>
      <c r="U1597" s="726"/>
      <c r="V1597" s="206"/>
      <c r="W1597" s="206"/>
      <c r="X1597" s="678"/>
      <c r="Y1597" s="34"/>
      <c r="Z1597" s="610"/>
      <c r="AA1597" s="608"/>
    </row>
    <row r="1598" spans="1:27">
      <c r="A1598" s="145" t="str">
        <f t="shared" si="48"/>
        <v>-</v>
      </c>
      <c r="B1598" s="146" t="str">
        <f>_xlfn.XLOOKUP($A1598,Dept.Meta!$A:$A,Dept.Meta!$F:$F,"-",0,1)</f>
        <v>-</v>
      </c>
      <c r="C1598" s="629" t="str">
        <f>_xlfn.XLOOKUP(_xlfn.CONCAT($G1598,"-",$I1598),Div.Meta!$H:$H,Div.Meta!$C:$C,"-",0,1)</f>
        <v>-</v>
      </c>
      <c r="D1598" s="302"/>
      <c r="E1598" s="146" t="str">
        <f>IF($D1598="","-",_xlfn.XLOOKUP($D1598,Fund.Meta!$A:$A,Fund.Meta!$D:$D,"-",0,1))</f>
        <v>-</v>
      </c>
      <c r="F1598" s="303" t="str">
        <f>IF($D1598="","-",_xlfn.XLOOKUP($D1598,Fund.Meta!$A:$A,Fund.Meta!$E:$E,"-",0,1))</f>
        <v>-</v>
      </c>
      <c r="G1598" s="334"/>
      <c r="H1598" s="303" t="str">
        <f>IF($G1598="","-",_xlfn.XLOOKUP($G1598,Appr.Meta!$A:$A,Appr.Meta!$D:$D,"-",0,1))</f>
        <v>-</v>
      </c>
      <c r="I1598" s="302"/>
      <c r="J1598" s="303" t="str">
        <f>IF($I1598="","-",_xlfn.XLOOKUP($I1598,'CC.Meta'!$A:$A,'CC.Meta'!$D:$D,"-",0,1))</f>
        <v>-</v>
      </c>
      <c r="K1598" s="302"/>
      <c r="L1598" s="146" t="str">
        <f>IF($K1598="","-",_xlfn.XLOOKUP($K1598,Obj.Meta!$A:$A,Obj.Meta!$D:$D,"-",0,1))</f>
        <v>-</v>
      </c>
      <c r="M1598" s="300" t="str">
        <f>IF($K1598="","-",_xlfn.XLOOKUP($K1598,Obj.Meta!$A:$A,Obj.Meta!$F:$F,"-",0,1))</f>
        <v>-</v>
      </c>
      <c r="N1598" s="337" t="str">
        <f t="shared" si="49"/>
        <v>---</v>
      </c>
      <c r="O1598" s="333"/>
      <c r="P1598" s="54"/>
      <c r="Q1598" s="52"/>
      <c r="R1598" s="34"/>
      <c r="S1598" s="53"/>
      <c r="T1598" s="208"/>
      <c r="U1598" s="726"/>
      <c r="V1598" s="206"/>
      <c r="W1598" s="206"/>
      <c r="X1598" s="678"/>
      <c r="Y1598" s="34"/>
      <c r="Z1598" s="610"/>
      <c r="AA1598" s="608"/>
    </row>
    <row r="1599" spans="1:27">
      <c r="A1599" s="145" t="str">
        <f t="shared" si="48"/>
        <v>-</v>
      </c>
      <c r="B1599" s="146" t="str">
        <f>_xlfn.XLOOKUP($A1599,Dept.Meta!$A:$A,Dept.Meta!$F:$F,"-",0,1)</f>
        <v>-</v>
      </c>
      <c r="C1599" s="629" t="str">
        <f>_xlfn.XLOOKUP(_xlfn.CONCAT($G1599,"-",$I1599),Div.Meta!$H:$H,Div.Meta!$C:$C,"-",0,1)</f>
        <v>-</v>
      </c>
      <c r="D1599" s="302"/>
      <c r="E1599" s="146" t="str">
        <f>IF($D1599="","-",_xlfn.XLOOKUP($D1599,Fund.Meta!$A:$A,Fund.Meta!$D:$D,"-",0,1))</f>
        <v>-</v>
      </c>
      <c r="F1599" s="303" t="str">
        <f>IF($D1599="","-",_xlfn.XLOOKUP($D1599,Fund.Meta!$A:$A,Fund.Meta!$E:$E,"-",0,1))</f>
        <v>-</v>
      </c>
      <c r="G1599" s="334"/>
      <c r="H1599" s="303" t="str">
        <f>IF($G1599="","-",_xlfn.XLOOKUP($G1599,Appr.Meta!$A:$A,Appr.Meta!$D:$D,"-",0,1))</f>
        <v>-</v>
      </c>
      <c r="I1599" s="302"/>
      <c r="J1599" s="303" t="str">
        <f>IF($I1599="","-",_xlfn.XLOOKUP($I1599,'CC.Meta'!$A:$A,'CC.Meta'!$D:$D,"-",0,1))</f>
        <v>-</v>
      </c>
      <c r="K1599" s="302"/>
      <c r="L1599" s="146" t="str">
        <f>IF($K1599="","-",_xlfn.XLOOKUP($K1599,Obj.Meta!$A:$A,Obj.Meta!$D:$D,"-",0,1))</f>
        <v>-</v>
      </c>
      <c r="M1599" s="300" t="str">
        <f>IF($K1599="","-",_xlfn.XLOOKUP($K1599,Obj.Meta!$A:$A,Obj.Meta!$F:$F,"-",0,1))</f>
        <v>-</v>
      </c>
      <c r="N1599" s="337" t="str">
        <f t="shared" si="49"/>
        <v>---</v>
      </c>
      <c r="O1599" s="333"/>
      <c r="P1599" s="54"/>
      <c r="Q1599" s="52"/>
      <c r="R1599" s="34"/>
      <c r="S1599" s="53"/>
      <c r="T1599" s="208"/>
      <c r="U1599" s="726"/>
      <c r="V1599" s="206"/>
      <c r="W1599" s="206"/>
      <c r="X1599" s="678"/>
      <c r="Y1599" s="34"/>
      <c r="Z1599" s="610"/>
      <c r="AA1599" s="608"/>
    </row>
    <row r="1600" spans="1:27">
      <c r="A1600" s="145" t="str">
        <f t="shared" si="48"/>
        <v>-</v>
      </c>
      <c r="B1600" s="146" t="str">
        <f>_xlfn.XLOOKUP($A1600,Dept.Meta!$A:$A,Dept.Meta!$F:$F,"-",0,1)</f>
        <v>-</v>
      </c>
      <c r="C1600" s="629" t="str">
        <f>_xlfn.XLOOKUP(_xlfn.CONCAT($G1600,"-",$I1600),Div.Meta!$H:$H,Div.Meta!$C:$C,"-",0,1)</f>
        <v>-</v>
      </c>
      <c r="D1600" s="302"/>
      <c r="E1600" s="146" t="str">
        <f>IF($D1600="","-",_xlfn.XLOOKUP($D1600,Fund.Meta!$A:$A,Fund.Meta!$D:$D,"-",0,1))</f>
        <v>-</v>
      </c>
      <c r="F1600" s="303" t="str">
        <f>IF($D1600="","-",_xlfn.XLOOKUP($D1600,Fund.Meta!$A:$A,Fund.Meta!$E:$E,"-",0,1))</f>
        <v>-</v>
      </c>
      <c r="G1600" s="334"/>
      <c r="H1600" s="303" t="str">
        <f>IF($G1600="","-",_xlfn.XLOOKUP($G1600,Appr.Meta!$A:$A,Appr.Meta!$D:$D,"-",0,1))</f>
        <v>-</v>
      </c>
      <c r="I1600" s="302"/>
      <c r="J1600" s="303" t="str">
        <f>IF($I1600="","-",_xlfn.XLOOKUP($I1600,'CC.Meta'!$A:$A,'CC.Meta'!$D:$D,"-",0,1))</f>
        <v>-</v>
      </c>
      <c r="K1600" s="302"/>
      <c r="L1600" s="146" t="str">
        <f>IF($K1600="","-",_xlfn.XLOOKUP($K1600,Obj.Meta!$A:$A,Obj.Meta!$D:$D,"-",0,1))</f>
        <v>-</v>
      </c>
      <c r="M1600" s="300" t="str">
        <f>IF($K1600="","-",_xlfn.XLOOKUP($K1600,Obj.Meta!$A:$A,Obj.Meta!$F:$F,"-",0,1))</f>
        <v>-</v>
      </c>
      <c r="N1600" s="337" t="str">
        <f t="shared" si="49"/>
        <v>---</v>
      </c>
      <c r="O1600" s="333"/>
      <c r="P1600" s="54"/>
      <c r="Q1600" s="52"/>
      <c r="R1600" s="34"/>
      <c r="S1600" s="53"/>
      <c r="T1600" s="208"/>
      <c r="U1600" s="726"/>
      <c r="V1600" s="206"/>
      <c r="W1600" s="206"/>
      <c r="X1600" s="678"/>
      <c r="Y1600" s="34"/>
      <c r="Z1600" s="610"/>
      <c r="AA1600" s="608"/>
    </row>
    <row r="1601" spans="1:27">
      <c r="A1601" s="145" t="str">
        <f t="shared" si="48"/>
        <v>-</v>
      </c>
      <c r="B1601" s="146" t="str">
        <f>_xlfn.XLOOKUP($A1601,Dept.Meta!$A:$A,Dept.Meta!$F:$F,"-",0,1)</f>
        <v>-</v>
      </c>
      <c r="C1601" s="629" t="str">
        <f>_xlfn.XLOOKUP(_xlfn.CONCAT($G1601,"-",$I1601),Div.Meta!$H:$H,Div.Meta!$C:$C,"-",0,1)</f>
        <v>-</v>
      </c>
      <c r="D1601" s="302"/>
      <c r="E1601" s="146" t="str">
        <f>IF($D1601="","-",_xlfn.XLOOKUP($D1601,Fund.Meta!$A:$A,Fund.Meta!$D:$D,"-",0,1))</f>
        <v>-</v>
      </c>
      <c r="F1601" s="303" t="str">
        <f>IF($D1601="","-",_xlfn.XLOOKUP($D1601,Fund.Meta!$A:$A,Fund.Meta!$E:$E,"-",0,1))</f>
        <v>-</v>
      </c>
      <c r="G1601" s="334"/>
      <c r="H1601" s="303" t="str">
        <f>IF($G1601="","-",_xlfn.XLOOKUP($G1601,Appr.Meta!$A:$A,Appr.Meta!$D:$D,"-",0,1))</f>
        <v>-</v>
      </c>
      <c r="I1601" s="302"/>
      <c r="J1601" s="303" t="str">
        <f>IF($I1601="","-",_xlfn.XLOOKUP($I1601,'CC.Meta'!$A:$A,'CC.Meta'!$D:$D,"-",0,1))</f>
        <v>-</v>
      </c>
      <c r="K1601" s="302"/>
      <c r="L1601" s="146" t="str">
        <f>IF($K1601="","-",_xlfn.XLOOKUP($K1601,Obj.Meta!$A:$A,Obj.Meta!$D:$D,"-",0,1))</f>
        <v>-</v>
      </c>
      <c r="M1601" s="300" t="str">
        <f>IF($K1601="","-",_xlfn.XLOOKUP($K1601,Obj.Meta!$A:$A,Obj.Meta!$F:$F,"-",0,1))</f>
        <v>-</v>
      </c>
      <c r="N1601" s="337" t="str">
        <f t="shared" si="49"/>
        <v>---</v>
      </c>
      <c r="O1601" s="333"/>
      <c r="P1601" s="54"/>
      <c r="Q1601" s="52"/>
      <c r="R1601" s="34"/>
      <c r="S1601" s="53"/>
      <c r="T1601" s="208"/>
      <c r="U1601" s="726"/>
      <c r="V1601" s="206"/>
      <c r="W1601" s="206"/>
      <c r="X1601" s="678"/>
      <c r="Y1601" s="34"/>
      <c r="Z1601" s="610"/>
      <c r="AA1601" s="608"/>
    </row>
    <row r="1602" spans="1:27">
      <c r="A1602" s="145" t="str">
        <f t="shared" si="48"/>
        <v>-</v>
      </c>
      <c r="B1602" s="146" t="str">
        <f>_xlfn.XLOOKUP($A1602,Dept.Meta!$A:$A,Dept.Meta!$F:$F,"-",0,1)</f>
        <v>-</v>
      </c>
      <c r="C1602" s="629" t="str">
        <f>_xlfn.XLOOKUP(_xlfn.CONCAT($G1602,"-",$I1602),Div.Meta!$H:$H,Div.Meta!$C:$C,"-",0,1)</f>
        <v>-</v>
      </c>
      <c r="D1602" s="302"/>
      <c r="E1602" s="146" t="str">
        <f>IF($D1602="","-",_xlfn.XLOOKUP($D1602,Fund.Meta!$A:$A,Fund.Meta!$D:$D,"-",0,1))</f>
        <v>-</v>
      </c>
      <c r="F1602" s="303" t="str">
        <f>IF($D1602="","-",_xlfn.XLOOKUP($D1602,Fund.Meta!$A:$A,Fund.Meta!$E:$E,"-",0,1))</f>
        <v>-</v>
      </c>
      <c r="G1602" s="334"/>
      <c r="H1602" s="303" t="str">
        <f>IF($G1602="","-",_xlfn.XLOOKUP($G1602,Appr.Meta!$A:$A,Appr.Meta!$D:$D,"-",0,1))</f>
        <v>-</v>
      </c>
      <c r="I1602" s="302"/>
      <c r="J1602" s="303" t="str">
        <f>IF($I1602="","-",_xlfn.XLOOKUP($I1602,'CC.Meta'!$A:$A,'CC.Meta'!$D:$D,"-",0,1))</f>
        <v>-</v>
      </c>
      <c r="K1602" s="302"/>
      <c r="L1602" s="146" t="str">
        <f>IF($K1602="","-",_xlfn.XLOOKUP($K1602,Obj.Meta!$A:$A,Obj.Meta!$D:$D,"-",0,1))</f>
        <v>-</v>
      </c>
      <c r="M1602" s="300" t="str">
        <f>IF($K1602="","-",_xlfn.XLOOKUP($K1602,Obj.Meta!$A:$A,Obj.Meta!$F:$F,"-",0,1))</f>
        <v>-</v>
      </c>
      <c r="N1602" s="337" t="str">
        <f t="shared" si="49"/>
        <v>---</v>
      </c>
      <c r="O1602" s="333"/>
      <c r="P1602" s="54"/>
      <c r="Q1602" s="52"/>
      <c r="R1602" s="34"/>
      <c r="S1602" s="53"/>
      <c r="T1602" s="208"/>
      <c r="U1602" s="726"/>
      <c r="V1602" s="206"/>
      <c r="W1602" s="206"/>
      <c r="X1602" s="678"/>
      <c r="Y1602" s="34"/>
      <c r="Z1602" s="610"/>
      <c r="AA1602" s="608"/>
    </row>
    <row r="1603" spans="1:27">
      <c r="A1603" s="145" t="str">
        <f t="shared" si="48"/>
        <v>-</v>
      </c>
      <c r="B1603" s="146" t="str">
        <f>_xlfn.XLOOKUP($A1603,Dept.Meta!$A:$A,Dept.Meta!$F:$F,"-",0,1)</f>
        <v>-</v>
      </c>
      <c r="C1603" s="629" t="str">
        <f>_xlfn.XLOOKUP(_xlfn.CONCAT($G1603,"-",$I1603),Div.Meta!$H:$H,Div.Meta!$C:$C,"-",0,1)</f>
        <v>-</v>
      </c>
      <c r="D1603" s="302"/>
      <c r="E1603" s="146" t="str">
        <f>IF($D1603="","-",_xlfn.XLOOKUP($D1603,Fund.Meta!$A:$A,Fund.Meta!$D:$D,"-",0,1))</f>
        <v>-</v>
      </c>
      <c r="F1603" s="303" t="str">
        <f>IF($D1603="","-",_xlfn.XLOOKUP($D1603,Fund.Meta!$A:$A,Fund.Meta!$E:$E,"-",0,1))</f>
        <v>-</v>
      </c>
      <c r="G1603" s="334"/>
      <c r="H1603" s="303" t="str">
        <f>IF($G1603="","-",_xlfn.XLOOKUP($G1603,Appr.Meta!$A:$A,Appr.Meta!$D:$D,"-",0,1))</f>
        <v>-</v>
      </c>
      <c r="I1603" s="302"/>
      <c r="J1603" s="303" t="str">
        <f>IF($I1603="","-",_xlfn.XLOOKUP($I1603,'CC.Meta'!$A:$A,'CC.Meta'!$D:$D,"-",0,1))</f>
        <v>-</v>
      </c>
      <c r="K1603" s="302"/>
      <c r="L1603" s="146" t="str">
        <f>IF($K1603="","-",_xlfn.XLOOKUP($K1603,Obj.Meta!$A:$A,Obj.Meta!$D:$D,"-",0,1))</f>
        <v>-</v>
      </c>
      <c r="M1603" s="300" t="str">
        <f>IF($K1603="","-",_xlfn.XLOOKUP($K1603,Obj.Meta!$A:$A,Obj.Meta!$F:$F,"-",0,1))</f>
        <v>-</v>
      </c>
      <c r="N1603" s="337" t="str">
        <f t="shared" si="49"/>
        <v>---</v>
      </c>
      <c r="O1603" s="333"/>
      <c r="P1603" s="54"/>
      <c r="Q1603" s="52"/>
      <c r="R1603" s="34"/>
      <c r="S1603" s="53"/>
      <c r="T1603" s="208"/>
      <c r="U1603" s="726"/>
      <c r="V1603" s="206"/>
      <c r="W1603" s="206"/>
      <c r="X1603" s="678"/>
      <c r="Y1603" s="34"/>
      <c r="Z1603" s="610"/>
      <c r="AA1603" s="608"/>
    </row>
    <row r="1604" spans="1:27">
      <c r="A1604" s="145" t="str">
        <f t="shared" si="48"/>
        <v>-</v>
      </c>
      <c r="B1604" s="146" t="str">
        <f>_xlfn.XLOOKUP($A1604,Dept.Meta!$A:$A,Dept.Meta!$F:$F,"-",0,1)</f>
        <v>-</v>
      </c>
      <c r="C1604" s="629" t="str">
        <f>_xlfn.XLOOKUP(_xlfn.CONCAT($G1604,"-",$I1604),Div.Meta!$H:$H,Div.Meta!$C:$C,"-",0,1)</f>
        <v>-</v>
      </c>
      <c r="D1604" s="302"/>
      <c r="E1604" s="146" t="str">
        <f>IF($D1604="","-",_xlfn.XLOOKUP($D1604,Fund.Meta!$A:$A,Fund.Meta!$D:$D,"-",0,1))</f>
        <v>-</v>
      </c>
      <c r="F1604" s="303" t="str">
        <f>IF($D1604="","-",_xlfn.XLOOKUP($D1604,Fund.Meta!$A:$A,Fund.Meta!$E:$E,"-",0,1))</f>
        <v>-</v>
      </c>
      <c r="G1604" s="334"/>
      <c r="H1604" s="303" t="str">
        <f>IF($G1604="","-",_xlfn.XLOOKUP($G1604,Appr.Meta!$A:$A,Appr.Meta!$D:$D,"-",0,1))</f>
        <v>-</v>
      </c>
      <c r="I1604" s="302"/>
      <c r="J1604" s="303" t="str">
        <f>IF($I1604="","-",_xlfn.XLOOKUP($I1604,'CC.Meta'!$A:$A,'CC.Meta'!$D:$D,"-",0,1))</f>
        <v>-</v>
      </c>
      <c r="K1604" s="302"/>
      <c r="L1604" s="146" t="str">
        <f>IF($K1604="","-",_xlfn.XLOOKUP($K1604,Obj.Meta!$A:$A,Obj.Meta!$D:$D,"-",0,1))</f>
        <v>-</v>
      </c>
      <c r="M1604" s="300" t="str">
        <f>IF($K1604="","-",_xlfn.XLOOKUP($K1604,Obj.Meta!$A:$A,Obj.Meta!$F:$F,"-",0,1))</f>
        <v>-</v>
      </c>
      <c r="N1604" s="337" t="str">
        <f t="shared" si="49"/>
        <v>---</v>
      </c>
      <c r="O1604" s="333"/>
      <c r="P1604" s="54"/>
      <c r="Q1604" s="52"/>
      <c r="R1604" s="34"/>
      <c r="S1604" s="53"/>
      <c r="T1604" s="208"/>
      <c r="U1604" s="726"/>
      <c r="V1604" s="206"/>
      <c r="W1604" s="206"/>
      <c r="X1604" s="678"/>
      <c r="Y1604" s="34"/>
      <c r="Z1604" s="610"/>
      <c r="AA1604" s="608"/>
    </row>
    <row r="1605" spans="1:27">
      <c r="A1605" s="145" t="str">
        <f t="shared" si="48"/>
        <v>-</v>
      </c>
      <c r="B1605" s="146" t="str">
        <f>_xlfn.XLOOKUP($A1605,Dept.Meta!$A:$A,Dept.Meta!$F:$F,"-",0,1)</f>
        <v>-</v>
      </c>
      <c r="C1605" s="629" t="str">
        <f>_xlfn.XLOOKUP(_xlfn.CONCAT($G1605,"-",$I1605),Div.Meta!$H:$H,Div.Meta!$C:$C,"-",0,1)</f>
        <v>-</v>
      </c>
      <c r="D1605" s="302"/>
      <c r="E1605" s="146" t="str">
        <f>IF($D1605="","-",_xlfn.XLOOKUP($D1605,Fund.Meta!$A:$A,Fund.Meta!$D:$D,"-",0,1))</f>
        <v>-</v>
      </c>
      <c r="F1605" s="303" t="str">
        <f>IF($D1605="","-",_xlfn.XLOOKUP($D1605,Fund.Meta!$A:$A,Fund.Meta!$E:$E,"-",0,1))</f>
        <v>-</v>
      </c>
      <c r="G1605" s="334"/>
      <c r="H1605" s="303" t="str">
        <f>IF($G1605="","-",_xlfn.XLOOKUP($G1605,Appr.Meta!$A:$A,Appr.Meta!$D:$D,"-",0,1))</f>
        <v>-</v>
      </c>
      <c r="I1605" s="302"/>
      <c r="J1605" s="303" t="str">
        <f>IF($I1605="","-",_xlfn.XLOOKUP($I1605,'CC.Meta'!$A:$A,'CC.Meta'!$D:$D,"-",0,1))</f>
        <v>-</v>
      </c>
      <c r="K1605" s="302"/>
      <c r="L1605" s="146" t="str">
        <f>IF($K1605="","-",_xlfn.XLOOKUP($K1605,Obj.Meta!$A:$A,Obj.Meta!$D:$D,"-",0,1))</f>
        <v>-</v>
      </c>
      <c r="M1605" s="300" t="str">
        <f>IF($K1605="","-",_xlfn.XLOOKUP($K1605,Obj.Meta!$A:$A,Obj.Meta!$F:$F,"-",0,1))</f>
        <v>-</v>
      </c>
      <c r="N1605" s="337" t="str">
        <f t="shared" si="49"/>
        <v>---</v>
      </c>
      <c r="O1605" s="333"/>
      <c r="P1605" s="54"/>
      <c r="Q1605" s="52"/>
      <c r="R1605" s="34"/>
      <c r="S1605" s="53"/>
      <c r="T1605" s="208"/>
      <c r="U1605" s="726"/>
      <c r="V1605" s="206"/>
      <c r="W1605" s="206"/>
      <c r="X1605" s="678"/>
      <c r="Y1605" s="34"/>
      <c r="Z1605" s="610"/>
      <c r="AA1605" s="608"/>
    </row>
    <row r="1606" spans="1:27">
      <c r="A1606" s="145" t="str">
        <f t="shared" si="48"/>
        <v>-</v>
      </c>
      <c r="B1606" s="146" t="str">
        <f>_xlfn.XLOOKUP($A1606,Dept.Meta!$A:$A,Dept.Meta!$F:$F,"-",0,1)</f>
        <v>-</v>
      </c>
      <c r="C1606" s="629" t="str">
        <f>_xlfn.XLOOKUP(_xlfn.CONCAT($G1606,"-",$I1606),Div.Meta!$H:$H,Div.Meta!$C:$C,"-",0,1)</f>
        <v>-</v>
      </c>
      <c r="D1606" s="302"/>
      <c r="E1606" s="146" t="str">
        <f>IF($D1606="","-",_xlfn.XLOOKUP($D1606,Fund.Meta!$A:$A,Fund.Meta!$D:$D,"-",0,1))</f>
        <v>-</v>
      </c>
      <c r="F1606" s="303" t="str">
        <f>IF($D1606="","-",_xlfn.XLOOKUP($D1606,Fund.Meta!$A:$A,Fund.Meta!$E:$E,"-",0,1))</f>
        <v>-</v>
      </c>
      <c r="G1606" s="334"/>
      <c r="H1606" s="303" t="str">
        <f>IF($G1606="","-",_xlfn.XLOOKUP($G1606,Appr.Meta!$A:$A,Appr.Meta!$D:$D,"-",0,1))</f>
        <v>-</v>
      </c>
      <c r="I1606" s="302"/>
      <c r="J1606" s="303" t="str">
        <f>IF($I1606="","-",_xlfn.XLOOKUP($I1606,'CC.Meta'!$A:$A,'CC.Meta'!$D:$D,"-",0,1))</f>
        <v>-</v>
      </c>
      <c r="K1606" s="302"/>
      <c r="L1606" s="146" t="str">
        <f>IF($K1606="","-",_xlfn.XLOOKUP($K1606,Obj.Meta!$A:$A,Obj.Meta!$D:$D,"-",0,1))</f>
        <v>-</v>
      </c>
      <c r="M1606" s="300" t="str">
        <f>IF($K1606="","-",_xlfn.XLOOKUP($K1606,Obj.Meta!$A:$A,Obj.Meta!$F:$F,"-",0,1))</f>
        <v>-</v>
      </c>
      <c r="N1606" s="337" t="str">
        <f t="shared" si="49"/>
        <v>---</v>
      </c>
      <c r="O1606" s="333"/>
      <c r="P1606" s="54"/>
      <c r="Q1606" s="52"/>
      <c r="R1606" s="34"/>
      <c r="S1606" s="53"/>
      <c r="T1606" s="208"/>
      <c r="U1606" s="726"/>
      <c r="V1606" s="206"/>
      <c r="W1606" s="206"/>
      <c r="X1606" s="678"/>
      <c r="Y1606" s="34"/>
      <c r="Z1606" s="610"/>
      <c r="AA1606" s="608"/>
    </row>
    <row r="1607" spans="1:27">
      <c r="A1607" s="145" t="str">
        <f t="shared" si="48"/>
        <v>-</v>
      </c>
      <c r="B1607" s="146" t="str">
        <f>_xlfn.XLOOKUP($A1607,Dept.Meta!$A:$A,Dept.Meta!$F:$F,"-",0,1)</f>
        <v>-</v>
      </c>
      <c r="C1607" s="629" t="str">
        <f>_xlfn.XLOOKUP(_xlfn.CONCAT($G1607,"-",$I1607),Div.Meta!$H:$H,Div.Meta!$C:$C,"-",0,1)</f>
        <v>-</v>
      </c>
      <c r="D1607" s="302"/>
      <c r="E1607" s="146" t="str">
        <f>IF($D1607="","-",_xlfn.XLOOKUP($D1607,Fund.Meta!$A:$A,Fund.Meta!$D:$D,"-",0,1))</f>
        <v>-</v>
      </c>
      <c r="F1607" s="303" t="str">
        <f>IF($D1607="","-",_xlfn.XLOOKUP($D1607,Fund.Meta!$A:$A,Fund.Meta!$E:$E,"-",0,1))</f>
        <v>-</v>
      </c>
      <c r="G1607" s="334"/>
      <c r="H1607" s="303" t="str">
        <f>IF($G1607="","-",_xlfn.XLOOKUP($G1607,Appr.Meta!$A:$A,Appr.Meta!$D:$D,"-",0,1))</f>
        <v>-</v>
      </c>
      <c r="I1607" s="302"/>
      <c r="J1607" s="303" t="str">
        <f>IF($I1607="","-",_xlfn.XLOOKUP($I1607,'CC.Meta'!$A:$A,'CC.Meta'!$D:$D,"-",0,1))</f>
        <v>-</v>
      </c>
      <c r="K1607" s="302"/>
      <c r="L1607" s="146" t="str">
        <f>IF($K1607="","-",_xlfn.XLOOKUP($K1607,Obj.Meta!$A:$A,Obj.Meta!$D:$D,"-",0,1))</f>
        <v>-</v>
      </c>
      <c r="M1607" s="300" t="str">
        <f>IF($K1607="","-",_xlfn.XLOOKUP($K1607,Obj.Meta!$A:$A,Obj.Meta!$F:$F,"-",0,1))</f>
        <v>-</v>
      </c>
      <c r="N1607" s="337" t="str">
        <f t="shared" si="49"/>
        <v>---</v>
      </c>
      <c r="O1607" s="333"/>
      <c r="P1607" s="54"/>
      <c r="Q1607" s="52"/>
      <c r="R1607" s="34"/>
      <c r="S1607" s="53"/>
      <c r="T1607" s="208"/>
      <c r="U1607" s="726"/>
      <c r="V1607" s="206"/>
      <c r="W1607" s="206"/>
      <c r="X1607" s="678"/>
      <c r="Y1607" s="34"/>
      <c r="Z1607" s="610"/>
      <c r="AA1607" s="608"/>
    </row>
    <row r="1608" spans="1:27">
      <c r="A1608" s="145" t="str">
        <f t="shared" si="48"/>
        <v>-</v>
      </c>
      <c r="B1608" s="146" t="str">
        <f>_xlfn.XLOOKUP($A1608,Dept.Meta!$A:$A,Dept.Meta!$F:$F,"-",0,1)</f>
        <v>-</v>
      </c>
      <c r="C1608" s="629" t="str">
        <f>_xlfn.XLOOKUP(_xlfn.CONCAT($G1608,"-",$I1608),Div.Meta!$H:$H,Div.Meta!$C:$C,"-",0,1)</f>
        <v>-</v>
      </c>
      <c r="D1608" s="302"/>
      <c r="E1608" s="146" t="str">
        <f>IF($D1608="","-",_xlfn.XLOOKUP($D1608,Fund.Meta!$A:$A,Fund.Meta!$D:$D,"-",0,1))</f>
        <v>-</v>
      </c>
      <c r="F1608" s="303" t="str">
        <f>IF($D1608="","-",_xlfn.XLOOKUP($D1608,Fund.Meta!$A:$A,Fund.Meta!$E:$E,"-",0,1))</f>
        <v>-</v>
      </c>
      <c r="G1608" s="334"/>
      <c r="H1608" s="303" t="str">
        <f>IF($G1608="","-",_xlfn.XLOOKUP($G1608,Appr.Meta!$A:$A,Appr.Meta!$D:$D,"-",0,1))</f>
        <v>-</v>
      </c>
      <c r="I1608" s="302"/>
      <c r="J1608" s="303" t="str">
        <f>IF($I1608="","-",_xlfn.XLOOKUP($I1608,'CC.Meta'!$A:$A,'CC.Meta'!$D:$D,"-",0,1))</f>
        <v>-</v>
      </c>
      <c r="K1608" s="302"/>
      <c r="L1608" s="146" t="str">
        <f>IF($K1608="","-",_xlfn.XLOOKUP($K1608,Obj.Meta!$A:$A,Obj.Meta!$D:$D,"-",0,1))</f>
        <v>-</v>
      </c>
      <c r="M1608" s="300" t="str">
        <f>IF($K1608="","-",_xlfn.XLOOKUP($K1608,Obj.Meta!$A:$A,Obj.Meta!$F:$F,"-",0,1))</f>
        <v>-</v>
      </c>
      <c r="N1608" s="337" t="str">
        <f t="shared" si="49"/>
        <v>---</v>
      </c>
      <c r="O1608" s="333"/>
      <c r="P1608" s="54"/>
      <c r="Q1608" s="52"/>
      <c r="R1608" s="34"/>
      <c r="S1608" s="53"/>
      <c r="T1608" s="208"/>
      <c r="U1608" s="726"/>
      <c r="V1608" s="206"/>
      <c r="W1608" s="206"/>
      <c r="X1608" s="678"/>
      <c r="Y1608" s="34"/>
      <c r="Z1608" s="610"/>
      <c r="AA1608" s="608"/>
    </row>
    <row r="1609" spans="1:27">
      <c r="A1609" s="145" t="str">
        <f t="shared" si="48"/>
        <v>-</v>
      </c>
      <c r="B1609" s="146" t="str">
        <f>_xlfn.XLOOKUP($A1609,Dept.Meta!$A:$A,Dept.Meta!$F:$F,"-",0,1)</f>
        <v>-</v>
      </c>
      <c r="C1609" s="629" t="str">
        <f>_xlfn.XLOOKUP(_xlfn.CONCAT($G1609,"-",$I1609),Div.Meta!$H:$H,Div.Meta!$C:$C,"-",0,1)</f>
        <v>-</v>
      </c>
      <c r="D1609" s="302"/>
      <c r="E1609" s="146" t="str">
        <f>IF($D1609="","-",_xlfn.XLOOKUP($D1609,Fund.Meta!$A:$A,Fund.Meta!$D:$D,"-",0,1))</f>
        <v>-</v>
      </c>
      <c r="F1609" s="303" t="str">
        <f>IF($D1609="","-",_xlfn.XLOOKUP($D1609,Fund.Meta!$A:$A,Fund.Meta!$E:$E,"-",0,1))</f>
        <v>-</v>
      </c>
      <c r="G1609" s="334"/>
      <c r="H1609" s="303" t="str">
        <f>IF($G1609="","-",_xlfn.XLOOKUP($G1609,Appr.Meta!$A:$A,Appr.Meta!$D:$D,"-",0,1))</f>
        <v>-</v>
      </c>
      <c r="I1609" s="302"/>
      <c r="J1609" s="303" t="str">
        <f>IF($I1609="","-",_xlfn.XLOOKUP($I1609,'CC.Meta'!$A:$A,'CC.Meta'!$D:$D,"-",0,1))</f>
        <v>-</v>
      </c>
      <c r="K1609" s="302"/>
      <c r="L1609" s="146" t="str">
        <f>IF($K1609="","-",_xlfn.XLOOKUP($K1609,Obj.Meta!$A:$A,Obj.Meta!$D:$D,"-",0,1))</f>
        <v>-</v>
      </c>
      <c r="M1609" s="300" t="str">
        <f>IF($K1609="","-",_xlfn.XLOOKUP($K1609,Obj.Meta!$A:$A,Obj.Meta!$F:$F,"-",0,1))</f>
        <v>-</v>
      </c>
      <c r="N1609" s="337" t="str">
        <f t="shared" si="49"/>
        <v>---</v>
      </c>
      <c r="O1609" s="333"/>
      <c r="P1609" s="54"/>
      <c r="Q1609" s="52"/>
      <c r="R1609" s="34"/>
      <c r="S1609" s="53"/>
      <c r="T1609" s="208"/>
      <c r="U1609" s="726"/>
      <c r="V1609" s="206"/>
      <c r="W1609" s="206"/>
      <c r="X1609" s="678"/>
      <c r="Y1609" s="34"/>
      <c r="Z1609" s="610"/>
      <c r="AA1609" s="608"/>
    </row>
    <row r="1610" spans="1:27">
      <c r="A1610" s="145" t="str">
        <f t="shared" si="48"/>
        <v>-</v>
      </c>
      <c r="B1610" s="146" t="str">
        <f>_xlfn.XLOOKUP($A1610,Dept.Meta!$A:$A,Dept.Meta!$F:$F,"-",0,1)</f>
        <v>-</v>
      </c>
      <c r="C1610" s="629" t="str">
        <f>_xlfn.XLOOKUP(_xlfn.CONCAT($G1610,"-",$I1610),Div.Meta!$H:$H,Div.Meta!$C:$C,"-",0,1)</f>
        <v>-</v>
      </c>
      <c r="D1610" s="302"/>
      <c r="E1610" s="146" t="str">
        <f>IF($D1610="","-",_xlfn.XLOOKUP($D1610,Fund.Meta!$A:$A,Fund.Meta!$D:$D,"-",0,1))</f>
        <v>-</v>
      </c>
      <c r="F1610" s="303" t="str">
        <f>IF($D1610="","-",_xlfn.XLOOKUP($D1610,Fund.Meta!$A:$A,Fund.Meta!$E:$E,"-",0,1))</f>
        <v>-</v>
      </c>
      <c r="G1610" s="334"/>
      <c r="H1610" s="303" t="str">
        <f>IF($G1610="","-",_xlfn.XLOOKUP($G1610,Appr.Meta!$A:$A,Appr.Meta!$D:$D,"-",0,1))</f>
        <v>-</v>
      </c>
      <c r="I1610" s="302"/>
      <c r="J1610" s="303" t="str">
        <f>IF($I1610="","-",_xlfn.XLOOKUP($I1610,'CC.Meta'!$A:$A,'CC.Meta'!$D:$D,"-",0,1))</f>
        <v>-</v>
      </c>
      <c r="K1610" s="302"/>
      <c r="L1610" s="146" t="str">
        <f>IF($K1610="","-",_xlfn.XLOOKUP($K1610,Obj.Meta!$A:$A,Obj.Meta!$D:$D,"-",0,1))</f>
        <v>-</v>
      </c>
      <c r="M1610" s="300" t="str">
        <f>IF($K1610="","-",_xlfn.XLOOKUP($K1610,Obj.Meta!$A:$A,Obj.Meta!$F:$F,"-",0,1))</f>
        <v>-</v>
      </c>
      <c r="N1610" s="337" t="str">
        <f t="shared" si="49"/>
        <v>---</v>
      </c>
      <c r="O1610" s="333"/>
      <c r="P1610" s="54"/>
      <c r="Q1610" s="52"/>
      <c r="R1610" s="34"/>
      <c r="S1610" s="53"/>
      <c r="T1610" s="208"/>
      <c r="U1610" s="726"/>
      <c r="V1610" s="206"/>
      <c r="W1610" s="206"/>
      <c r="X1610" s="678"/>
      <c r="Y1610" s="34"/>
      <c r="Z1610" s="610"/>
      <c r="AA1610" s="608"/>
    </row>
    <row r="1611" spans="1:27">
      <c r="A1611" s="145" t="str">
        <f t="shared" si="48"/>
        <v>-</v>
      </c>
      <c r="B1611" s="146" t="str">
        <f>_xlfn.XLOOKUP($A1611,Dept.Meta!$A:$A,Dept.Meta!$F:$F,"-",0,1)</f>
        <v>-</v>
      </c>
      <c r="C1611" s="629" t="str">
        <f>_xlfn.XLOOKUP(_xlfn.CONCAT($G1611,"-",$I1611),Div.Meta!$H:$H,Div.Meta!$C:$C,"-",0,1)</f>
        <v>-</v>
      </c>
      <c r="D1611" s="302"/>
      <c r="E1611" s="146" t="str">
        <f>IF($D1611="","-",_xlfn.XLOOKUP($D1611,Fund.Meta!$A:$A,Fund.Meta!$D:$D,"-",0,1))</f>
        <v>-</v>
      </c>
      <c r="F1611" s="303" t="str">
        <f>IF($D1611="","-",_xlfn.XLOOKUP($D1611,Fund.Meta!$A:$A,Fund.Meta!$E:$E,"-",0,1))</f>
        <v>-</v>
      </c>
      <c r="G1611" s="334"/>
      <c r="H1611" s="303" t="str">
        <f>IF($G1611="","-",_xlfn.XLOOKUP($G1611,Appr.Meta!$A:$A,Appr.Meta!$D:$D,"-",0,1))</f>
        <v>-</v>
      </c>
      <c r="I1611" s="302"/>
      <c r="J1611" s="303" t="str">
        <f>IF($I1611="","-",_xlfn.XLOOKUP($I1611,'CC.Meta'!$A:$A,'CC.Meta'!$D:$D,"-",0,1))</f>
        <v>-</v>
      </c>
      <c r="K1611" s="302"/>
      <c r="L1611" s="146" t="str">
        <f>IF($K1611="","-",_xlfn.XLOOKUP($K1611,Obj.Meta!$A:$A,Obj.Meta!$D:$D,"-",0,1))</f>
        <v>-</v>
      </c>
      <c r="M1611" s="300" t="str">
        <f>IF($K1611="","-",_xlfn.XLOOKUP($K1611,Obj.Meta!$A:$A,Obj.Meta!$F:$F,"-",0,1))</f>
        <v>-</v>
      </c>
      <c r="N1611" s="337" t="str">
        <f t="shared" si="49"/>
        <v>---</v>
      </c>
      <c r="O1611" s="333"/>
      <c r="P1611" s="54"/>
      <c r="Q1611" s="52"/>
      <c r="R1611" s="34"/>
      <c r="S1611" s="53"/>
      <c r="T1611" s="208"/>
      <c r="U1611" s="726"/>
      <c r="V1611" s="206"/>
      <c r="W1611" s="206"/>
      <c r="X1611" s="678"/>
      <c r="Y1611" s="34"/>
      <c r="Z1611" s="610"/>
      <c r="AA1611" s="608"/>
    </row>
    <row r="1612" spans="1:27">
      <c r="A1612" s="145" t="str">
        <f t="shared" si="48"/>
        <v>-</v>
      </c>
      <c r="B1612" s="146" t="str">
        <f>_xlfn.XLOOKUP($A1612,Dept.Meta!$A:$A,Dept.Meta!$F:$F,"-",0,1)</f>
        <v>-</v>
      </c>
      <c r="C1612" s="629" t="str">
        <f>_xlfn.XLOOKUP(_xlfn.CONCAT($G1612,"-",$I1612),Div.Meta!$H:$H,Div.Meta!$C:$C,"-",0,1)</f>
        <v>-</v>
      </c>
      <c r="D1612" s="302"/>
      <c r="E1612" s="146" t="str">
        <f>IF($D1612="","-",_xlfn.XLOOKUP($D1612,Fund.Meta!$A:$A,Fund.Meta!$D:$D,"-",0,1))</f>
        <v>-</v>
      </c>
      <c r="F1612" s="303" t="str">
        <f>IF($D1612="","-",_xlfn.XLOOKUP($D1612,Fund.Meta!$A:$A,Fund.Meta!$E:$E,"-",0,1))</f>
        <v>-</v>
      </c>
      <c r="G1612" s="334"/>
      <c r="H1612" s="303" t="str">
        <f>IF($G1612="","-",_xlfn.XLOOKUP($G1612,Appr.Meta!$A:$A,Appr.Meta!$D:$D,"-",0,1))</f>
        <v>-</v>
      </c>
      <c r="I1612" s="302"/>
      <c r="J1612" s="303" t="str">
        <f>IF($I1612="","-",_xlfn.XLOOKUP($I1612,'CC.Meta'!$A:$A,'CC.Meta'!$D:$D,"-",0,1))</f>
        <v>-</v>
      </c>
      <c r="K1612" s="302"/>
      <c r="L1612" s="146" t="str">
        <f>IF($K1612="","-",_xlfn.XLOOKUP($K1612,Obj.Meta!$A:$A,Obj.Meta!$D:$D,"-",0,1))</f>
        <v>-</v>
      </c>
      <c r="M1612" s="300" t="str">
        <f>IF($K1612="","-",_xlfn.XLOOKUP($K1612,Obj.Meta!$A:$A,Obj.Meta!$F:$F,"-",0,1))</f>
        <v>-</v>
      </c>
      <c r="N1612" s="337" t="str">
        <f t="shared" si="49"/>
        <v>---</v>
      </c>
      <c r="O1612" s="333"/>
      <c r="P1612" s="54"/>
      <c r="Q1612" s="52"/>
      <c r="R1612" s="34"/>
      <c r="S1612" s="53"/>
      <c r="T1612" s="208"/>
      <c r="U1612" s="726"/>
      <c r="V1612" s="206"/>
      <c r="W1612" s="206"/>
      <c r="X1612" s="678"/>
      <c r="Y1612" s="34"/>
      <c r="Z1612" s="610"/>
      <c r="AA1612" s="608"/>
    </row>
    <row r="1613" spans="1:27">
      <c r="A1613" s="145" t="str">
        <f t="shared" si="48"/>
        <v>-</v>
      </c>
      <c r="B1613" s="146" t="str">
        <f>_xlfn.XLOOKUP($A1613,Dept.Meta!$A:$A,Dept.Meta!$F:$F,"-",0,1)</f>
        <v>-</v>
      </c>
      <c r="C1613" s="629" t="str">
        <f>_xlfn.XLOOKUP(_xlfn.CONCAT($G1613,"-",$I1613),Div.Meta!$H:$H,Div.Meta!$C:$C,"-",0,1)</f>
        <v>-</v>
      </c>
      <c r="D1613" s="302"/>
      <c r="E1613" s="146" t="str">
        <f>IF($D1613="","-",_xlfn.XLOOKUP($D1613,Fund.Meta!$A:$A,Fund.Meta!$D:$D,"-",0,1))</f>
        <v>-</v>
      </c>
      <c r="F1613" s="303" t="str">
        <f>IF($D1613="","-",_xlfn.XLOOKUP($D1613,Fund.Meta!$A:$A,Fund.Meta!$E:$E,"-",0,1))</f>
        <v>-</v>
      </c>
      <c r="G1613" s="334"/>
      <c r="H1613" s="303" t="str">
        <f>IF($G1613="","-",_xlfn.XLOOKUP($G1613,Appr.Meta!$A:$A,Appr.Meta!$D:$D,"-",0,1))</f>
        <v>-</v>
      </c>
      <c r="I1613" s="302"/>
      <c r="J1613" s="303" t="str">
        <f>IF($I1613="","-",_xlfn.XLOOKUP($I1613,'CC.Meta'!$A:$A,'CC.Meta'!$D:$D,"-",0,1))</f>
        <v>-</v>
      </c>
      <c r="K1613" s="302"/>
      <c r="L1613" s="146" t="str">
        <f>IF($K1613="","-",_xlfn.XLOOKUP($K1613,Obj.Meta!$A:$A,Obj.Meta!$D:$D,"-",0,1))</f>
        <v>-</v>
      </c>
      <c r="M1613" s="300" t="str">
        <f>IF($K1613="","-",_xlfn.XLOOKUP($K1613,Obj.Meta!$A:$A,Obj.Meta!$F:$F,"-",0,1))</f>
        <v>-</v>
      </c>
      <c r="N1613" s="337" t="str">
        <f t="shared" si="49"/>
        <v>---</v>
      </c>
      <c r="O1613" s="333"/>
      <c r="P1613" s="54"/>
      <c r="Q1613" s="52"/>
      <c r="R1613" s="34"/>
      <c r="S1613" s="53"/>
      <c r="T1613" s="208"/>
      <c r="U1613" s="726"/>
      <c r="V1613" s="206"/>
      <c r="W1613" s="206"/>
      <c r="X1613" s="678"/>
      <c r="Y1613" s="34"/>
      <c r="Z1613" s="610"/>
      <c r="AA1613" s="608"/>
    </row>
    <row r="1614" spans="1:27">
      <c r="A1614" s="145" t="str">
        <f t="shared" si="48"/>
        <v>-</v>
      </c>
      <c r="B1614" s="146" t="str">
        <f>_xlfn.XLOOKUP($A1614,Dept.Meta!$A:$A,Dept.Meta!$F:$F,"-",0,1)</f>
        <v>-</v>
      </c>
      <c r="C1614" s="629" t="str">
        <f>_xlfn.XLOOKUP(_xlfn.CONCAT($G1614,"-",$I1614),Div.Meta!$H:$H,Div.Meta!$C:$C,"-",0,1)</f>
        <v>-</v>
      </c>
      <c r="D1614" s="302"/>
      <c r="E1614" s="146" t="str">
        <f>IF($D1614="","-",_xlfn.XLOOKUP($D1614,Fund.Meta!$A:$A,Fund.Meta!$D:$D,"-",0,1))</f>
        <v>-</v>
      </c>
      <c r="F1614" s="303" t="str">
        <f>IF($D1614="","-",_xlfn.XLOOKUP($D1614,Fund.Meta!$A:$A,Fund.Meta!$E:$E,"-",0,1))</f>
        <v>-</v>
      </c>
      <c r="G1614" s="334"/>
      <c r="H1614" s="303" t="str">
        <f>IF($G1614="","-",_xlfn.XLOOKUP($G1614,Appr.Meta!$A:$A,Appr.Meta!$D:$D,"-",0,1))</f>
        <v>-</v>
      </c>
      <c r="I1614" s="302"/>
      <c r="J1614" s="303" t="str">
        <f>IF($I1614="","-",_xlfn.XLOOKUP($I1614,'CC.Meta'!$A:$A,'CC.Meta'!$D:$D,"-",0,1))</f>
        <v>-</v>
      </c>
      <c r="K1614" s="302"/>
      <c r="L1614" s="146" t="str">
        <f>IF($K1614="","-",_xlfn.XLOOKUP($K1614,Obj.Meta!$A:$A,Obj.Meta!$D:$D,"-",0,1))</f>
        <v>-</v>
      </c>
      <c r="M1614" s="300" t="str">
        <f>IF($K1614="","-",_xlfn.XLOOKUP($K1614,Obj.Meta!$A:$A,Obj.Meta!$F:$F,"-",0,1))</f>
        <v>-</v>
      </c>
      <c r="N1614" s="337" t="str">
        <f t="shared" si="49"/>
        <v>---</v>
      </c>
      <c r="O1614" s="333"/>
      <c r="P1614" s="54"/>
      <c r="Q1614" s="52"/>
      <c r="R1614" s="34"/>
      <c r="S1614" s="53"/>
      <c r="T1614" s="208"/>
      <c r="U1614" s="726"/>
      <c r="V1614" s="206"/>
      <c r="W1614" s="206"/>
      <c r="X1614" s="678"/>
      <c r="Y1614" s="34"/>
      <c r="Z1614" s="610"/>
      <c r="AA1614" s="608"/>
    </row>
    <row r="1615" spans="1:27">
      <c r="A1615" s="145" t="str">
        <f t="shared" si="48"/>
        <v>-</v>
      </c>
      <c r="B1615" s="146" t="str">
        <f>_xlfn.XLOOKUP($A1615,Dept.Meta!$A:$A,Dept.Meta!$F:$F,"-",0,1)</f>
        <v>-</v>
      </c>
      <c r="C1615" s="629" t="str">
        <f>_xlfn.XLOOKUP(_xlfn.CONCAT($G1615,"-",$I1615),Div.Meta!$H:$H,Div.Meta!$C:$C,"-",0,1)</f>
        <v>-</v>
      </c>
      <c r="D1615" s="302"/>
      <c r="E1615" s="146" t="str">
        <f>IF($D1615="","-",_xlfn.XLOOKUP($D1615,Fund.Meta!$A:$A,Fund.Meta!$D:$D,"-",0,1))</f>
        <v>-</v>
      </c>
      <c r="F1615" s="303" t="str">
        <f>IF($D1615="","-",_xlfn.XLOOKUP($D1615,Fund.Meta!$A:$A,Fund.Meta!$E:$E,"-",0,1))</f>
        <v>-</v>
      </c>
      <c r="G1615" s="334"/>
      <c r="H1615" s="303" t="str">
        <f>IF($G1615="","-",_xlfn.XLOOKUP($G1615,Appr.Meta!$A:$A,Appr.Meta!$D:$D,"-",0,1))</f>
        <v>-</v>
      </c>
      <c r="I1615" s="302"/>
      <c r="J1615" s="303" t="str">
        <f>IF($I1615="","-",_xlfn.XLOOKUP($I1615,'CC.Meta'!$A:$A,'CC.Meta'!$D:$D,"-",0,1))</f>
        <v>-</v>
      </c>
      <c r="K1615" s="302"/>
      <c r="L1615" s="146" t="str">
        <f>IF($K1615="","-",_xlfn.XLOOKUP($K1615,Obj.Meta!$A:$A,Obj.Meta!$D:$D,"-",0,1))</f>
        <v>-</v>
      </c>
      <c r="M1615" s="300" t="str">
        <f>IF($K1615="","-",_xlfn.XLOOKUP($K1615,Obj.Meta!$A:$A,Obj.Meta!$F:$F,"-",0,1))</f>
        <v>-</v>
      </c>
      <c r="N1615" s="337" t="str">
        <f t="shared" si="49"/>
        <v>---</v>
      </c>
      <c r="O1615" s="333"/>
      <c r="P1615" s="54"/>
      <c r="Q1615" s="52"/>
      <c r="R1615" s="34"/>
      <c r="S1615" s="53"/>
      <c r="T1615" s="208"/>
      <c r="U1615" s="726"/>
      <c r="V1615" s="206"/>
      <c r="W1615" s="206"/>
      <c r="X1615" s="678"/>
      <c r="Y1615" s="34"/>
      <c r="Z1615" s="610"/>
      <c r="AA1615" s="608"/>
    </row>
    <row r="1616" spans="1:27">
      <c r="A1616" s="145" t="str">
        <f t="shared" si="48"/>
        <v>-</v>
      </c>
      <c r="B1616" s="146" t="str">
        <f>_xlfn.XLOOKUP($A1616,Dept.Meta!$A:$A,Dept.Meta!$F:$F,"-",0,1)</f>
        <v>-</v>
      </c>
      <c r="C1616" s="629" t="str">
        <f>_xlfn.XLOOKUP(_xlfn.CONCAT($G1616,"-",$I1616),Div.Meta!$H:$H,Div.Meta!$C:$C,"-",0,1)</f>
        <v>-</v>
      </c>
      <c r="D1616" s="302"/>
      <c r="E1616" s="146" t="str">
        <f>IF($D1616="","-",_xlfn.XLOOKUP($D1616,Fund.Meta!$A:$A,Fund.Meta!$D:$D,"-",0,1))</f>
        <v>-</v>
      </c>
      <c r="F1616" s="303" t="str">
        <f>IF($D1616="","-",_xlfn.XLOOKUP($D1616,Fund.Meta!$A:$A,Fund.Meta!$E:$E,"-",0,1))</f>
        <v>-</v>
      </c>
      <c r="G1616" s="334"/>
      <c r="H1616" s="303" t="str">
        <f>IF($G1616="","-",_xlfn.XLOOKUP($G1616,Appr.Meta!$A:$A,Appr.Meta!$D:$D,"-",0,1))</f>
        <v>-</v>
      </c>
      <c r="I1616" s="302"/>
      <c r="J1616" s="303" t="str">
        <f>IF($I1616="","-",_xlfn.XLOOKUP($I1616,'CC.Meta'!$A:$A,'CC.Meta'!$D:$D,"-",0,1))</f>
        <v>-</v>
      </c>
      <c r="K1616" s="302"/>
      <c r="L1616" s="146" t="str">
        <f>IF($K1616="","-",_xlfn.XLOOKUP($K1616,Obj.Meta!$A:$A,Obj.Meta!$D:$D,"-",0,1))</f>
        <v>-</v>
      </c>
      <c r="M1616" s="300" t="str">
        <f>IF($K1616="","-",_xlfn.XLOOKUP($K1616,Obj.Meta!$A:$A,Obj.Meta!$F:$F,"-",0,1))</f>
        <v>-</v>
      </c>
      <c r="N1616" s="337" t="str">
        <f t="shared" si="49"/>
        <v>---</v>
      </c>
      <c r="O1616" s="333"/>
      <c r="P1616" s="54"/>
      <c r="Q1616" s="52"/>
      <c r="R1616" s="34"/>
      <c r="S1616" s="53"/>
      <c r="T1616" s="208"/>
      <c r="U1616" s="726"/>
      <c r="V1616" s="206"/>
      <c r="W1616" s="206"/>
      <c r="X1616" s="678"/>
      <c r="Y1616" s="34"/>
      <c r="Z1616" s="610"/>
      <c r="AA1616" s="608"/>
    </row>
    <row r="1617" spans="1:27">
      <c r="A1617" s="145" t="str">
        <f t="shared" si="48"/>
        <v>-</v>
      </c>
      <c r="B1617" s="146" t="str">
        <f>_xlfn.XLOOKUP($A1617,Dept.Meta!$A:$A,Dept.Meta!$F:$F,"-",0,1)</f>
        <v>-</v>
      </c>
      <c r="C1617" s="629" t="str">
        <f>_xlfn.XLOOKUP(_xlfn.CONCAT($G1617,"-",$I1617),Div.Meta!$H:$H,Div.Meta!$C:$C,"-",0,1)</f>
        <v>-</v>
      </c>
      <c r="D1617" s="302"/>
      <c r="E1617" s="146" t="str">
        <f>IF($D1617="","-",_xlfn.XLOOKUP($D1617,Fund.Meta!$A:$A,Fund.Meta!$D:$D,"-",0,1))</f>
        <v>-</v>
      </c>
      <c r="F1617" s="303" t="str">
        <f>IF($D1617="","-",_xlfn.XLOOKUP($D1617,Fund.Meta!$A:$A,Fund.Meta!$E:$E,"-",0,1))</f>
        <v>-</v>
      </c>
      <c r="G1617" s="334"/>
      <c r="H1617" s="303" t="str">
        <f>IF($G1617="","-",_xlfn.XLOOKUP($G1617,Appr.Meta!$A:$A,Appr.Meta!$D:$D,"-",0,1))</f>
        <v>-</v>
      </c>
      <c r="I1617" s="302"/>
      <c r="J1617" s="303" t="str">
        <f>IF($I1617="","-",_xlfn.XLOOKUP($I1617,'CC.Meta'!$A:$A,'CC.Meta'!$D:$D,"-",0,1))</f>
        <v>-</v>
      </c>
      <c r="K1617" s="302"/>
      <c r="L1617" s="146" t="str">
        <f>IF($K1617="","-",_xlfn.XLOOKUP($K1617,Obj.Meta!$A:$A,Obj.Meta!$D:$D,"-",0,1))</f>
        <v>-</v>
      </c>
      <c r="M1617" s="300" t="str">
        <f>IF($K1617="","-",_xlfn.XLOOKUP($K1617,Obj.Meta!$A:$A,Obj.Meta!$F:$F,"-",0,1))</f>
        <v>-</v>
      </c>
      <c r="N1617" s="337" t="str">
        <f t="shared" si="49"/>
        <v>---</v>
      </c>
      <c r="O1617" s="333"/>
      <c r="P1617" s="54"/>
      <c r="Q1617" s="52"/>
      <c r="R1617" s="34"/>
      <c r="S1617" s="53"/>
      <c r="T1617" s="208"/>
      <c r="U1617" s="726"/>
      <c r="V1617" s="206"/>
      <c r="W1617" s="206"/>
      <c r="X1617" s="678"/>
      <c r="Y1617" s="34"/>
      <c r="Z1617" s="610"/>
      <c r="AA1617" s="608"/>
    </row>
    <row r="1618" spans="1:27">
      <c r="A1618" s="145" t="str">
        <f t="shared" si="48"/>
        <v>-</v>
      </c>
      <c r="B1618" s="146" t="str">
        <f>_xlfn.XLOOKUP($A1618,Dept.Meta!$A:$A,Dept.Meta!$F:$F,"-",0,1)</f>
        <v>-</v>
      </c>
      <c r="C1618" s="629" t="str">
        <f>_xlfn.XLOOKUP(_xlfn.CONCAT($G1618,"-",$I1618),Div.Meta!$H:$H,Div.Meta!$C:$C,"-",0,1)</f>
        <v>-</v>
      </c>
      <c r="D1618" s="302"/>
      <c r="E1618" s="146" t="str">
        <f>IF($D1618="","-",_xlfn.XLOOKUP($D1618,Fund.Meta!$A:$A,Fund.Meta!$D:$D,"-",0,1))</f>
        <v>-</v>
      </c>
      <c r="F1618" s="303" t="str">
        <f>IF($D1618="","-",_xlfn.XLOOKUP($D1618,Fund.Meta!$A:$A,Fund.Meta!$E:$E,"-",0,1))</f>
        <v>-</v>
      </c>
      <c r="G1618" s="334"/>
      <c r="H1618" s="303" t="str">
        <f>IF($G1618="","-",_xlfn.XLOOKUP($G1618,Appr.Meta!$A:$A,Appr.Meta!$D:$D,"-",0,1))</f>
        <v>-</v>
      </c>
      <c r="I1618" s="302"/>
      <c r="J1618" s="303" t="str">
        <f>IF($I1618="","-",_xlfn.XLOOKUP($I1618,'CC.Meta'!$A:$A,'CC.Meta'!$D:$D,"-",0,1))</f>
        <v>-</v>
      </c>
      <c r="K1618" s="302"/>
      <c r="L1618" s="146" t="str">
        <f>IF($K1618="","-",_xlfn.XLOOKUP($K1618,Obj.Meta!$A:$A,Obj.Meta!$D:$D,"-",0,1))</f>
        <v>-</v>
      </c>
      <c r="M1618" s="300" t="str">
        <f>IF($K1618="","-",_xlfn.XLOOKUP($K1618,Obj.Meta!$A:$A,Obj.Meta!$F:$F,"-",0,1))</f>
        <v>-</v>
      </c>
      <c r="N1618" s="337" t="str">
        <f t="shared" si="49"/>
        <v>---</v>
      </c>
      <c r="O1618" s="333"/>
      <c r="P1618" s="54"/>
      <c r="Q1618" s="52"/>
      <c r="R1618" s="34"/>
      <c r="S1618" s="53"/>
      <c r="T1618" s="208"/>
      <c r="U1618" s="726"/>
      <c r="V1618" s="206"/>
      <c r="W1618" s="206"/>
      <c r="X1618" s="678"/>
      <c r="Y1618" s="34"/>
      <c r="Z1618" s="610"/>
      <c r="AA1618" s="608"/>
    </row>
    <row r="1619" spans="1:27">
      <c r="A1619" s="145" t="str">
        <f t="shared" ref="A1619:A1682" si="50">IFERROR(VALUE(LEFT($I1619,2)),"-")</f>
        <v>-</v>
      </c>
      <c r="B1619" s="146" t="str">
        <f>_xlfn.XLOOKUP($A1619,Dept.Meta!$A:$A,Dept.Meta!$F:$F,"-",0,1)</f>
        <v>-</v>
      </c>
      <c r="C1619" s="629" t="str">
        <f>_xlfn.XLOOKUP(_xlfn.CONCAT($G1619,"-",$I1619),Div.Meta!$H:$H,Div.Meta!$C:$C,"-",0,1)</f>
        <v>-</v>
      </c>
      <c r="D1619" s="302"/>
      <c r="E1619" s="146" t="str">
        <f>IF($D1619="","-",_xlfn.XLOOKUP($D1619,Fund.Meta!$A:$A,Fund.Meta!$D:$D,"-",0,1))</f>
        <v>-</v>
      </c>
      <c r="F1619" s="303" t="str">
        <f>IF($D1619="","-",_xlfn.XLOOKUP($D1619,Fund.Meta!$A:$A,Fund.Meta!$E:$E,"-",0,1))</f>
        <v>-</v>
      </c>
      <c r="G1619" s="334"/>
      <c r="H1619" s="303" t="str">
        <f>IF($G1619="","-",_xlfn.XLOOKUP($G1619,Appr.Meta!$A:$A,Appr.Meta!$D:$D,"-",0,1))</f>
        <v>-</v>
      </c>
      <c r="I1619" s="302"/>
      <c r="J1619" s="303" t="str">
        <f>IF($I1619="","-",_xlfn.XLOOKUP($I1619,'CC.Meta'!$A:$A,'CC.Meta'!$D:$D,"-",0,1))</f>
        <v>-</v>
      </c>
      <c r="K1619" s="302"/>
      <c r="L1619" s="146" t="str">
        <f>IF($K1619="","-",_xlfn.XLOOKUP($K1619,Obj.Meta!$A:$A,Obj.Meta!$D:$D,"-",0,1))</f>
        <v>-</v>
      </c>
      <c r="M1619" s="300" t="str">
        <f>IF($K1619="","-",_xlfn.XLOOKUP($K1619,Obj.Meta!$A:$A,Obj.Meta!$F:$F,"-",0,1))</f>
        <v>-</v>
      </c>
      <c r="N1619" s="337" t="str">
        <f t="shared" ref="N1619:N1682" si="51">_xlfn.CONCAT($D1619,"-",$G1619,"-",$I1619,"-",$K1619)</f>
        <v>---</v>
      </c>
      <c r="O1619" s="333"/>
      <c r="P1619" s="54"/>
      <c r="Q1619" s="52"/>
      <c r="R1619" s="34"/>
      <c r="S1619" s="53"/>
      <c r="T1619" s="208"/>
      <c r="U1619" s="726"/>
      <c r="V1619" s="206"/>
      <c r="W1619" s="206"/>
      <c r="X1619" s="678"/>
      <c r="Y1619" s="34"/>
      <c r="Z1619" s="610"/>
      <c r="AA1619" s="608"/>
    </row>
    <row r="1620" spans="1:27">
      <c r="A1620" s="145" t="str">
        <f t="shared" si="50"/>
        <v>-</v>
      </c>
      <c r="B1620" s="146" t="str">
        <f>_xlfn.XLOOKUP($A1620,Dept.Meta!$A:$A,Dept.Meta!$F:$F,"-",0,1)</f>
        <v>-</v>
      </c>
      <c r="C1620" s="629" t="str">
        <f>_xlfn.XLOOKUP(_xlfn.CONCAT($G1620,"-",$I1620),Div.Meta!$H:$H,Div.Meta!$C:$C,"-",0,1)</f>
        <v>-</v>
      </c>
      <c r="D1620" s="302"/>
      <c r="E1620" s="146" t="str">
        <f>IF($D1620="","-",_xlfn.XLOOKUP($D1620,Fund.Meta!$A:$A,Fund.Meta!$D:$D,"-",0,1))</f>
        <v>-</v>
      </c>
      <c r="F1620" s="303" t="str">
        <f>IF($D1620="","-",_xlfn.XLOOKUP($D1620,Fund.Meta!$A:$A,Fund.Meta!$E:$E,"-",0,1))</f>
        <v>-</v>
      </c>
      <c r="G1620" s="334"/>
      <c r="H1620" s="303" t="str">
        <f>IF($G1620="","-",_xlfn.XLOOKUP($G1620,Appr.Meta!$A:$A,Appr.Meta!$D:$D,"-",0,1))</f>
        <v>-</v>
      </c>
      <c r="I1620" s="302"/>
      <c r="J1620" s="303" t="str">
        <f>IF($I1620="","-",_xlfn.XLOOKUP($I1620,'CC.Meta'!$A:$A,'CC.Meta'!$D:$D,"-",0,1))</f>
        <v>-</v>
      </c>
      <c r="K1620" s="302"/>
      <c r="L1620" s="146" t="str">
        <f>IF($K1620="","-",_xlfn.XLOOKUP($K1620,Obj.Meta!$A:$A,Obj.Meta!$D:$D,"-",0,1))</f>
        <v>-</v>
      </c>
      <c r="M1620" s="300" t="str">
        <f>IF($K1620="","-",_xlfn.XLOOKUP($K1620,Obj.Meta!$A:$A,Obj.Meta!$F:$F,"-",0,1))</f>
        <v>-</v>
      </c>
      <c r="N1620" s="337" t="str">
        <f t="shared" si="51"/>
        <v>---</v>
      </c>
      <c r="O1620" s="333"/>
      <c r="P1620" s="54"/>
      <c r="Q1620" s="52"/>
      <c r="R1620" s="34"/>
      <c r="S1620" s="53"/>
      <c r="T1620" s="208"/>
      <c r="U1620" s="726"/>
      <c r="V1620" s="206"/>
      <c r="W1620" s="206"/>
      <c r="X1620" s="678"/>
      <c r="Y1620" s="34"/>
      <c r="Z1620" s="610"/>
      <c r="AA1620" s="608"/>
    </row>
    <row r="1621" spans="1:27">
      <c r="A1621" s="145" t="str">
        <f t="shared" si="50"/>
        <v>-</v>
      </c>
      <c r="B1621" s="146" t="str">
        <f>_xlfn.XLOOKUP($A1621,Dept.Meta!$A:$A,Dept.Meta!$F:$F,"-",0,1)</f>
        <v>-</v>
      </c>
      <c r="C1621" s="629" t="str">
        <f>_xlfn.XLOOKUP(_xlfn.CONCAT($G1621,"-",$I1621),Div.Meta!$H:$H,Div.Meta!$C:$C,"-",0,1)</f>
        <v>-</v>
      </c>
      <c r="D1621" s="302"/>
      <c r="E1621" s="146" t="str">
        <f>IF($D1621="","-",_xlfn.XLOOKUP($D1621,Fund.Meta!$A:$A,Fund.Meta!$D:$D,"-",0,1))</f>
        <v>-</v>
      </c>
      <c r="F1621" s="303" t="str">
        <f>IF($D1621="","-",_xlfn.XLOOKUP($D1621,Fund.Meta!$A:$A,Fund.Meta!$E:$E,"-",0,1))</f>
        <v>-</v>
      </c>
      <c r="G1621" s="334"/>
      <c r="H1621" s="303" t="str">
        <f>IF($G1621="","-",_xlfn.XLOOKUP($G1621,Appr.Meta!$A:$A,Appr.Meta!$D:$D,"-",0,1))</f>
        <v>-</v>
      </c>
      <c r="I1621" s="302"/>
      <c r="J1621" s="303" t="str">
        <f>IF($I1621="","-",_xlfn.XLOOKUP($I1621,'CC.Meta'!$A:$A,'CC.Meta'!$D:$D,"-",0,1))</f>
        <v>-</v>
      </c>
      <c r="K1621" s="302"/>
      <c r="L1621" s="146" t="str">
        <f>IF($K1621="","-",_xlfn.XLOOKUP($K1621,Obj.Meta!$A:$A,Obj.Meta!$D:$D,"-",0,1))</f>
        <v>-</v>
      </c>
      <c r="M1621" s="300" t="str">
        <f>IF($K1621="","-",_xlfn.XLOOKUP($K1621,Obj.Meta!$A:$A,Obj.Meta!$F:$F,"-",0,1))</f>
        <v>-</v>
      </c>
      <c r="N1621" s="337" t="str">
        <f t="shared" si="51"/>
        <v>---</v>
      </c>
      <c r="O1621" s="333"/>
      <c r="P1621" s="54"/>
      <c r="Q1621" s="52"/>
      <c r="R1621" s="34"/>
      <c r="S1621" s="53"/>
      <c r="T1621" s="208"/>
      <c r="U1621" s="726"/>
      <c r="V1621" s="206"/>
      <c r="W1621" s="206"/>
      <c r="X1621" s="678"/>
      <c r="Y1621" s="34"/>
      <c r="Z1621" s="610"/>
      <c r="AA1621" s="608"/>
    </row>
    <row r="1622" spans="1:27">
      <c r="A1622" s="145" t="str">
        <f t="shared" si="50"/>
        <v>-</v>
      </c>
      <c r="B1622" s="146" t="str">
        <f>_xlfn.XLOOKUP($A1622,Dept.Meta!$A:$A,Dept.Meta!$F:$F,"-",0,1)</f>
        <v>-</v>
      </c>
      <c r="C1622" s="629" t="str">
        <f>_xlfn.XLOOKUP(_xlfn.CONCAT($G1622,"-",$I1622),Div.Meta!$H:$H,Div.Meta!$C:$C,"-",0,1)</f>
        <v>-</v>
      </c>
      <c r="D1622" s="302"/>
      <c r="E1622" s="146" t="str">
        <f>IF($D1622="","-",_xlfn.XLOOKUP($D1622,Fund.Meta!$A:$A,Fund.Meta!$D:$D,"-",0,1))</f>
        <v>-</v>
      </c>
      <c r="F1622" s="303" t="str">
        <f>IF($D1622="","-",_xlfn.XLOOKUP($D1622,Fund.Meta!$A:$A,Fund.Meta!$E:$E,"-",0,1))</f>
        <v>-</v>
      </c>
      <c r="G1622" s="334"/>
      <c r="H1622" s="303" t="str">
        <f>IF($G1622="","-",_xlfn.XLOOKUP($G1622,Appr.Meta!$A:$A,Appr.Meta!$D:$D,"-",0,1))</f>
        <v>-</v>
      </c>
      <c r="I1622" s="302"/>
      <c r="J1622" s="303" t="str">
        <f>IF($I1622="","-",_xlfn.XLOOKUP($I1622,'CC.Meta'!$A:$A,'CC.Meta'!$D:$D,"-",0,1))</f>
        <v>-</v>
      </c>
      <c r="K1622" s="302"/>
      <c r="L1622" s="146" t="str">
        <f>IF($K1622="","-",_xlfn.XLOOKUP($K1622,Obj.Meta!$A:$A,Obj.Meta!$D:$D,"-",0,1))</f>
        <v>-</v>
      </c>
      <c r="M1622" s="300" t="str">
        <f>IF($K1622="","-",_xlfn.XLOOKUP($K1622,Obj.Meta!$A:$A,Obj.Meta!$F:$F,"-",0,1))</f>
        <v>-</v>
      </c>
      <c r="N1622" s="337" t="str">
        <f t="shared" si="51"/>
        <v>---</v>
      </c>
      <c r="O1622" s="333"/>
      <c r="P1622" s="54"/>
      <c r="Q1622" s="52"/>
      <c r="R1622" s="34"/>
      <c r="S1622" s="53"/>
      <c r="T1622" s="208"/>
      <c r="U1622" s="726"/>
      <c r="V1622" s="206"/>
      <c r="W1622" s="206"/>
      <c r="X1622" s="678"/>
      <c r="Y1622" s="34"/>
      <c r="Z1622" s="610"/>
      <c r="AA1622" s="608"/>
    </row>
    <row r="1623" spans="1:27">
      <c r="A1623" s="145" t="str">
        <f t="shared" si="50"/>
        <v>-</v>
      </c>
      <c r="B1623" s="146" t="str">
        <f>_xlfn.XLOOKUP($A1623,Dept.Meta!$A:$A,Dept.Meta!$F:$F,"-",0,1)</f>
        <v>-</v>
      </c>
      <c r="C1623" s="629" t="str">
        <f>_xlfn.XLOOKUP(_xlfn.CONCAT($G1623,"-",$I1623),Div.Meta!$H:$H,Div.Meta!$C:$C,"-",0,1)</f>
        <v>-</v>
      </c>
      <c r="D1623" s="302"/>
      <c r="E1623" s="146" t="str">
        <f>IF($D1623="","-",_xlfn.XLOOKUP($D1623,Fund.Meta!$A:$A,Fund.Meta!$D:$D,"-",0,1))</f>
        <v>-</v>
      </c>
      <c r="F1623" s="303" t="str">
        <f>IF($D1623="","-",_xlfn.XLOOKUP($D1623,Fund.Meta!$A:$A,Fund.Meta!$E:$E,"-",0,1))</f>
        <v>-</v>
      </c>
      <c r="G1623" s="334"/>
      <c r="H1623" s="303" t="str">
        <f>IF($G1623="","-",_xlfn.XLOOKUP($G1623,Appr.Meta!$A:$A,Appr.Meta!$D:$D,"-",0,1))</f>
        <v>-</v>
      </c>
      <c r="I1623" s="302"/>
      <c r="J1623" s="303" t="str">
        <f>IF($I1623="","-",_xlfn.XLOOKUP($I1623,'CC.Meta'!$A:$A,'CC.Meta'!$D:$D,"-",0,1))</f>
        <v>-</v>
      </c>
      <c r="K1623" s="302"/>
      <c r="L1623" s="146" t="str">
        <f>IF($K1623="","-",_xlfn.XLOOKUP($K1623,Obj.Meta!$A:$A,Obj.Meta!$D:$D,"-",0,1))</f>
        <v>-</v>
      </c>
      <c r="M1623" s="300" t="str">
        <f>IF($K1623="","-",_xlfn.XLOOKUP($K1623,Obj.Meta!$A:$A,Obj.Meta!$F:$F,"-",0,1))</f>
        <v>-</v>
      </c>
      <c r="N1623" s="337" t="str">
        <f t="shared" si="51"/>
        <v>---</v>
      </c>
      <c r="O1623" s="333"/>
      <c r="P1623" s="54"/>
      <c r="Q1623" s="52"/>
      <c r="R1623" s="34"/>
      <c r="S1623" s="53"/>
      <c r="T1623" s="208"/>
      <c r="U1623" s="726"/>
      <c r="V1623" s="206"/>
      <c r="W1623" s="206"/>
      <c r="X1623" s="678"/>
      <c r="Y1623" s="34"/>
      <c r="Z1623" s="610"/>
      <c r="AA1623" s="608"/>
    </row>
    <row r="1624" spans="1:27">
      <c r="A1624" s="145" t="str">
        <f t="shared" si="50"/>
        <v>-</v>
      </c>
      <c r="B1624" s="146" t="str">
        <f>_xlfn.XLOOKUP($A1624,Dept.Meta!$A:$A,Dept.Meta!$F:$F,"-",0,1)</f>
        <v>-</v>
      </c>
      <c r="C1624" s="629" t="str">
        <f>_xlfn.XLOOKUP(_xlfn.CONCAT($G1624,"-",$I1624),Div.Meta!$H:$H,Div.Meta!$C:$C,"-",0,1)</f>
        <v>-</v>
      </c>
      <c r="D1624" s="302"/>
      <c r="E1624" s="146" t="str">
        <f>IF($D1624="","-",_xlfn.XLOOKUP($D1624,Fund.Meta!$A:$A,Fund.Meta!$D:$D,"-",0,1))</f>
        <v>-</v>
      </c>
      <c r="F1624" s="303" t="str">
        <f>IF($D1624="","-",_xlfn.XLOOKUP($D1624,Fund.Meta!$A:$A,Fund.Meta!$E:$E,"-",0,1))</f>
        <v>-</v>
      </c>
      <c r="G1624" s="334"/>
      <c r="H1624" s="303" t="str">
        <f>IF($G1624="","-",_xlfn.XLOOKUP($G1624,Appr.Meta!$A:$A,Appr.Meta!$D:$D,"-",0,1))</f>
        <v>-</v>
      </c>
      <c r="I1624" s="302"/>
      <c r="J1624" s="303" t="str">
        <f>IF($I1624="","-",_xlfn.XLOOKUP($I1624,'CC.Meta'!$A:$A,'CC.Meta'!$D:$D,"-",0,1))</f>
        <v>-</v>
      </c>
      <c r="K1624" s="302"/>
      <c r="L1624" s="146" t="str">
        <f>IF($K1624="","-",_xlfn.XLOOKUP($K1624,Obj.Meta!$A:$A,Obj.Meta!$D:$D,"-",0,1))</f>
        <v>-</v>
      </c>
      <c r="M1624" s="300" t="str">
        <f>IF($K1624="","-",_xlfn.XLOOKUP($K1624,Obj.Meta!$A:$A,Obj.Meta!$F:$F,"-",0,1))</f>
        <v>-</v>
      </c>
      <c r="N1624" s="337" t="str">
        <f t="shared" si="51"/>
        <v>---</v>
      </c>
      <c r="O1624" s="333"/>
      <c r="P1624" s="54"/>
      <c r="Q1624" s="52"/>
      <c r="R1624" s="34"/>
      <c r="S1624" s="53"/>
      <c r="T1624" s="208"/>
      <c r="U1624" s="726"/>
      <c r="V1624" s="206"/>
      <c r="W1624" s="206"/>
      <c r="X1624" s="678"/>
      <c r="Y1624" s="34"/>
      <c r="Z1624" s="610"/>
      <c r="AA1624" s="608"/>
    </row>
    <row r="1625" spans="1:27">
      <c r="A1625" s="145" t="str">
        <f t="shared" si="50"/>
        <v>-</v>
      </c>
      <c r="B1625" s="146" t="str">
        <f>_xlfn.XLOOKUP($A1625,Dept.Meta!$A:$A,Dept.Meta!$F:$F,"-",0,1)</f>
        <v>-</v>
      </c>
      <c r="C1625" s="629" t="str">
        <f>_xlfn.XLOOKUP(_xlfn.CONCAT($G1625,"-",$I1625),Div.Meta!$H:$H,Div.Meta!$C:$C,"-",0,1)</f>
        <v>-</v>
      </c>
      <c r="D1625" s="302"/>
      <c r="E1625" s="146" t="str">
        <f>IF($D1625="","-",_xlfn.XLOOKUP($D1625,Fund.Meta!$A:$A,Fund.Meta!$D:$D,"-",0,1))</f>
        <v>-</v>
      </c>
      <c r="F1625" s="303" t="str">
        <f>IF($D1625="","-",_xlfn.XLOOKUP($D1625,Fund.Meta!$A:$A,Fund.Meta!$E:$E,"-",0,1))</f>
        <v>-</v>
      </c>
      <c r="G1625" s="334"/>
      <c r="H1625" s="303" t="str">
        <f>IF($G1625="","-",_xlfn.XLOOKUP($G1625,Appr.Meta!$A:$A,Appr.Meta!$D:$D,"-",0,1))</f>
        <v>-</v>
      </c>
      <c r="I1625" s="302"/>
      <c r="J1625" s="303" t="str">
        <f>IF($I1625="","-",_xlfn.XLOOKUP($I1625,'CC.Meta'!$A:$A,'CC.Meta'!$D:$D,"-",0,1))</f>
        <v>-</v>
      </c>
      <c r="K1625" s="302"/>
      <c r="L1625" s="146" t="str">
        <f>IF($K1625="","-",_xlfn.XLOOKUP($K1625,Obj.Meta!$A:$A,Obj.Meta!$D:$D,"-",0,1))</f>
        <v>-</v>
      </c>
      <c r="M1625" s="300" t="str">
        <f>IF($K1625="","-",_xlfn.XLOOKUP($K1625,Obj.Meta!$A:$A,Obj.Meta!$F:$F,"-",0,1))</f>
        <v>-</v>
      </c>
      <c r="N1625" s="337" t="str">
        <f t="shared" si="51"/>
        <v>---</v>
      </c>
      <c r="O1625" s="333"/>
      <c r="P1625" s="54"/>
      <c r="Q1625" s="52"/>
      <c r="R1625" s="34"/>
      <c r="S1625" s="53"/>
      <c r="T1625" s="208"/>
      <c r="U1625" s="726"/>
      <c r="V1625" s="206"/>
      <c r="W1625" s="206"/>
      <c r="X1625" s="678"/>
      <c r="Y1625" s="34"/>
      <c r="Z1625" s="610"/>
      <c r="AA1625" s="608"/>
    </row>
    <row r="1626" spans="1:27">
      <c r="A1626" s="145" t="str">
        <f t="shared" si="50"/>
        <v>-</v>
      </c>
      <c r="B1626" s="146" t="str">
        <f>_xlfn.XLOOKUP($A1626,Dept.Meta!$A:$A,Dept.Meta!$F:$F,"-",0,1)</f>
        <v>-</v>
      </c>
      <c r="C1626" s="629" t="str">
        <f>_xlfn.XLOOKUP(_xlfn.CONCAT($G1626,"-",$I1626),Div.Meta!$H:$H,Div.Meta!$C:$C,"-",0,1)</f>
        <v>-</v>
      </c>
      <c r="D1626" s="302"/>
      <c r="E1626" s="146" t="str">
        <f>IF($D1626="","-",_xlfn.XLOOKUP($D1626,Fund.Meta!$A:$A,Fund.Meta!$D:$D,"-",0,1))</f>
        <v>-</v>
      </c>
      <c r="F1626" s="303" t="str">
        <f>IF($D1626="","-",_xlfn.XLOOKUP($D1626,Fund.Meta!$A:$A,Fund.Meta!$E:$E,"-",0,1))</f>
        <v>-</v>
      </c>
      <c r="G1626" s="334"/>
      <c r="H1626" s="303" t="str">
        <f>IF($G1626="","-",_xlfn.XLOOKUP($G1626,Appr.Meta!$A:$A,Appr.Meta!$D:$D,"-",0,1))</f>
        <v>-</v>
      </c>
      <c r="I1626" s="302"/>
      <c r="J1626" s="303" t="str">
        <f>IF($I1626="","-",_xlfn.XLOOKUP($I1626,'CC.Meta'!$A:$A,'CC.Meta'!$D:$D,"-",0,1))</f>
        <v>-</v>
      </c>
      <c r="K1626" s="302"/>
      <c r="L1626" s="146" t="str">
        <f>IF($K1626="","-",_xlfn.XLOOKUP($K1626,Obj.Meta!$A:$A,Obj.Meta!$D:$D,"-",0,1))</f>
        <v>-</v>
      </c>
      <c r="M1626" s="300" t="str">
        <f>IF($K1626="","-",_xlfn.XLOOKUP($K1626,Obj.Meta!$A:$A,Obj.Meta!$F:$F,"-",0,1))</f>
        <v>-</v>
      </c>
      <c r="N1626" s="337" t="str">
        <f t="shared" si="51"/>
        <v>---</v>
      </c>
      <c r="O1626" s="333"/>
      <c r="P1626" s="54"/>
      <c r="Q1626" s="52"/>
      <c r="R1626" s="34"/>
      <c r="S1626" s="53"/>
      <c r="T1626" s="208"/>
      <c r="U1626" s="726"/>
      <c r="V1626" s="206"/>
      <c r="W1626" s="206"/>
      <c r="X1626" s="678"/>
      <c r="Y1626" s="34"/>
      <c r="Z1626" s="610"/>
      <c r="AA1626" s="608"/>
    </row>
    <row r="1627" spans="1:27">
      <c r="A1627" s="145" t="str">
        <f t="shared" si="50"/>
        <v>-</v>
      </c>
      <c r="B1627" s="146" t="str">
        <f>_xlfn.XLOOKUP($A1627,Dept.Meta!$A:$A,Dept.Meta!$F:$F,"-",0,1)</f>
        <v>-</v>
      </c>
      <c r="C1627" s="629" t="str">
        <f>_xlfn.XLOOKUP(_xlfn.CONCAT($G1627,"-",$I1627),Div.Meta!$H:$H,Div.Meta!$C:$C,"-",0,1)</f>
        <v>-</v>
      </c>
      <c r="D1627" s="302"/>
      <c r="E1627" s="146" t="str">
        <f>IF($D1627="","-",_xlfn.XLOOKUP($D1627,Fund.Meta!$A:$A,Fund.Meta!$D:$D,"-",0,1))</f>
        <v>-</v>
      </c>
      <c r="F1627" s="303" t="str">
        <f>IF($D1627="","-",_xlfn.XLOOKUP($D1627,Fund.Meta!$A:$A,Fund.Meta!$E:$E,"-",0,1))</f>
        <v>-</v>
      </c>
      <c r="G1627" s="334"/>
      <c r="H1627" s="303" t="str">
        <f>IF($G1627="","-",_xlfn.XLOOKUP($G1627,Appr.Meta!$A:$A,Appr.Meta!$D:$D,"-",0,1))</f>
        <v>-</v>
      </c>
      <c r="I1627" s="302"/>
      <c r="J1627" s="303" t="str">
        <f>IF($I1627="","-",_xlfn.XLOOKUP($I1627,'CC.Meta'!$A:$A,'CC.Meta'!$D:$D,"-",0,1))</f>
        <v>-</v>
      </c>
      <c r="K1627" s="302"/>
      <c r="L1627" s="146" t="str">
        <f>IF($K1627="","-",_xlfn.XLOOKUP($K1627,Obj.Meta!$A:$A,Obj.Meta!$D:$D,"-",0,1))</f>
        <v>-</v>
      </c>
      <c r="M1627" s="300" t="str">
        <f>IF($K1627="","-",_xlfn.XLOOKUP($K1627,Obj.Meta!$A:$A,Obj.Meta!$F:$F,"-",0,1))</f>
        <v>-</v>
      </c>
      <c r="N1627" s="337" t="str">
        <f t="shared" si="51"/>
        <v>---</v>
      </c>
      <c r="O1627" s="333"/>
      <c r="P1627" s="54"/>
      <c r="Q1627" s="52"/>
      <c r="R1627" s="34"/>
      <c r="S1627" s="53"/>
      <c r="T1627" s="208"/>
      <c r="U1627" s="726"/>
      <c r="V1627" s="206"/>
      <c r="W1627" s="206"/>
      <c r="X1627" s="678"/>
      <c r="Y1627" s="34"/>
      <c r="Z1627" s="610"/>
      <c r="AA1627" s="608"/>
    </row>
    <row r="1628" spans="1:27">
      <c r="A1628" s="145" t="str">
        <f t="shared" si="50"/>
        <v>-</v>
      </c>
      <c r="B1628" s="146" t="str">
        <f>_xlfn.XLOOKUP($A1628,Dept.Meta!$A:$A,Dept.Meta!$F:$F,"-",0,1)</f>
        <v>-</v>
      </c>
      <c r="C1628" s="629" t="str">
        <f>_xlfn.XLOOKUP(_xlfn.CONCAT($G1628,"-",$I1628),Div.Meta!$H:$H,Div.Meta!$C:$C,"-",0,1)</f>
        <v>-</v>
      </c>
      <c r="D1628" s="302"/>
      <c r="E1628" s="146" t="str">
        <f>IF($D1628="","-",_xlfn.XLOOKUP($D1628,Fund.Meta!$A:$A,Fund.Meta!$D:$D,"-",0,1))</f>
        <v>-</v>
      </c>
      <c r="F1628" s="303" t="str">
        <f>IF($D1628="","-",_xlfn.XLOOKUP($D1628,Fund.Meta!$A:$A,Fund.Meta!$E:$E,"-",0,1))</f>
        <v>-</v>
      </c>
      <c r="G1628" s="334"/>
      <c r="H1628" s="303" t="str">
        <f>IF($G1628="","-",_xlfn.XLOOKUP($G1628,Appr.Meta!$A:$A,Appr.Meta!$D:$D,"-",0,1))</f>
        <v>-</v>
      </c>
      <c r="I1628" s="302"/>
      <c r="J1628" s="303" t="str">
        <f>IF($I1628="","-",_xlfn.XLOOKUP($I1628,'CC.Meta'!$A:$A,'CC.Meta'!$D:$D,"-",0,1))</f>
        <v>-</v>
      </c>
      <c r="K1628" s="302"/>
      <c r="L1628" s="146" t="str">
        <f>IF($K1628="","-",_xlfn.XLOOKUP($K1628,Obj.Meta!$A:$A,Obj.Meta!$D:$D,"-",0,1))</f>
        <v>-</v>
      </c>
      <c r="M1628" s="300" t="str">
        <f>IF($K1628="","-",_xlfn.XLOOKUP($K1628,Obj.Meta!$A:$A,Obj.Meta!$F:$F,"-",0,1))</f>
        <v>-</v>
      </c>
      <c r="N1628" s="337" t="str">
        <f t="shared" si="51"/>
        <v>---</v>
      </c>
      <c r="O1628" s="333"/>
      <c r="P1628" s="54"/>
      <c r="Q1628" s="52"/>
      <c r="R1628" s="34"/>
      <c r="S1628" s="53"/>
      <c r="T1628" s="208"/>
      <c r="U1628" s="726"/>
      <c r="V1628" s="206"/>
      <c r="W1628" s="206"/>
      <c r="X1628" s="678"/>
      <c r="Y1628" s="34"/>
      <c r="Z1628" s="610"/>
      <c r="AA1628" s="608"/>
    </row>
    <row r="1629" spans="1:27">
      <c r="A1629" s="145" t="str">
        <f t="shared" si="50"/>
        <v>-</v>
      </c>
      <c r="B1629" s="146" t="str">
        <f>_xlfn.XLOOKUP($A1629,Dept.Meta!$A:$A,Dept.Meta!$F:$F,"-",0,1)</f>
        <v>-</v>
      </c>
      <c r="C1629" s="629" t="str">
        <f>_xlfn.XLOOKUP(_xlfn.CONCAT($G1629,"-",$I1629),Div.Meta!$H:$H,Div.Meta!$C:$C,"-",0,1)</f>
        <v>-</v>
      </c>
      <c r="D1629" s="302"/>
      <c r="E1629" s="146" t="str">
        <f>IF($D1629="","-",_xlfn.XLOOKUP($D1629,Fund.Meta!$A:$A,Fund.Meta!$D:$D,"-",0,1))</f>
        <v>-</v>
      </c>
      <c r="F1629" s="303" t="str">
        <f>IF($D1629="","-",_xlfn.XLOOKUP($D1629,Fund.Meta!$A:$A,Fund.Meta!$E:$E,"-",0,1))</f>
        <v>-</v>
      </c>
      <c r="G1629" s="334"/>
      <c r="H1629" s="303" t="str">
        <f>IF($G1629="","-",_xlfn.XLOOKUP($G1629,Appr.Meta!$A:$A,Appr.Meta!$D:$D,"-",0,1))</f>
        <v>-</v>
      </c>
      <c r="I1629" s="302"/>
      <c r="J1629" s="303" t="str">
        <f>IF($I1629="","-",_xlfn.XLOOKUP($I1629,'CC.Meta'!$A:$A,'CC.Meta'!$D:$D,"-",0,1))</f>
        <v>-</v>
      </c>
      <c r="K1629" s="302"/>
      <c r="L1629" s="146" t="str">
        <f>IF($K1629="","-",_xlfn.XLOOKUP($K1629,Obj.Meta!$A:$A,Obj.Meta!$D:$D,"-",0,1))</f>
        <v>-</v>
      </c>
      <c r="M1629" s="300" t="str">
        <f>IF($K1629="","-",_xlfn.XLOOKUP($K1629,Obj.Meta!$A:$A,Obj.Meta!$F:$F,"-",0,1))</f>
        <v>-</v>
      </c>
      <c r="N1629" s="337" t="str">
        <f t="shared" si="51"/>
        <v>---</v>
      </c>
      <c r="O1629" s="333"/>
      <c r="P1629" s="54"/>
      <c r="Q1629" s="52"/>
      <c r="R1629" s="34"/>
      <c r="S1629" s="53"/>
      <c r="T1629" s="208"/>
      <c r="U1629" s="726"/>
      <c r="V1629" s="206"/>
      <c r="W1629" s="206"/>
      <c r="X1629" s="678"/>
      <c r="Y1629" s="34"/>
      <c r="Z1629" s="610"/>
      <c r="AA1629" s="608"/>
    </row>
    <row r="1630" spans="1:27">
      <c r="A1630" s="145" t="str">
        <f t="shared" si="50"/>
        <v>-</v>
      </c>
      <c r="B1630" s="146" t="str">
        <f>_xlfn.XLOOKUP($A1630,Dept.Meta!$A:$A,Dept.Meta!$F:$F,"-",0,1)</f>
        <v>-</v>
      </c>
      <c r="C1630" s="629" t="str">
        <f>_xlfn.XLOOKUP(_xlfn.CONCAT($G1630,"-",$I1630),Div.Meta!$H:$H,Div.Meta!$C:$C,"-",0,1)</f>
        <v>-</v>
      </c>
      <c r="D1630" s="302"/>
      <c r="E1630" s="146" t="str">
        <f>IF($D1630="","-",_xlfn.XLOOKUP($D1630,Fund.Meta!$A:$A,Fund.Meta!$D:$D,"-",0,1))</f>
        <v>-</v>
      </c>
      <c r="F1630" s="303" t="str">
        <f>IF($D1630="","-",_xlfn.XLOOKUP($D1630,Fund.Meta!$A:$A,Fund.Meta!$E:$E,"-",0,1))</f>
        <v>-</v>
      </c>
      <c r="G1630" s="334"/>
      <c r="H1630" s="303" t="str">
        <f>IF($G1630="","-",_xlfn.XLOOKUP($G1630,Appr.Meta!$A:$A,Appr.Meta!$D:$D,"-",0,1))</f>
        <v>-</v>
      </c>
      <c r="I1630" s="302"/>
      <c r="J1630" s="303" t="str">
        <f>IF($I1630="","-",_xlfn.XLOOKUP($I1630,'CC.Meta'!$A:$A,'CC.Meta'!$D:$D,"-",0,1))</f>
        <v>-</v>
      </c>
      <c r="K1630" s="302"/>
      <c r="L1630" s="146" t="str">
        <f>IF($K1630="","-",_xlfn.XLOOKUP($K1630,Obj.Meta!$A:$A,Obj.Meta!$D:$D,"-",0,1))</f>
        <v>-</v>
      </c>
      <c r="M1630" s="300" t="str">
        <f>IF($K1630="","-",_xlfn.XLOOKUP($K1630,Obj.Meta!$A:$A,Obj.Meta!$F:$F,"-",0,1))</f>
        <v>-</v>
      </c>
      <c r="N1630" s="337" t="str">
        <f t="shared" si="51"/>
        <v>---</v>
      </c>
      <c r="O1630" s="333"/>
      <c r="P1630" s="54"/>
      <c r="Q1630" s="52"/>
      <c r="R1630" s="34"/>
      <c r="S1630" s="53"/>
      <c r="T1630" s="208"/>
      <c r="U1630" s="726"/>
      <c r="V1630" s="206"/>
      <c r="W1630" s="206"/>
      <c r="X1630" s="678"/>
      <c r="Y1630" s="34"/>
      <c r="Z1630" s="610"/>
      <c r="AA1630" s="608"/>
    </row>
    <row r="1631" spans="1:27">
      <c r="A1631" s="145" t="str">
        <f t="shared" si="50"/>
        <v>-</v>
      </c>
      <c r="B1631" s="146" t="str">
        <f>_xlfn.XLOOKUP($A1631,Dept.Meta!$A:$A,Dept.Meta!$F:$F,"-",0,1)</f>
        <v>-</v>
      </c>
      <c r="C1631" s="629" t="str">
        <f>_xlfn.XLOOKUP(_xlfn.CONCAT($G1631,"-",$I1631),Div.Meta!$H:$H,Div.Meta!$C:$C,"-",0,1)</f>
        <v>-</v>
      </c>
      <c r="D1631" s="302"/>
      <c r="E1631" s="146" t="str">
        <f>IF($D1631="","-",_xlfn.XLOOKUP($D1631,Fund.Meta!$A:$A,Fund.Meta!$D:$D,"-",0,1))</f>
        <v>-</v>
      </c>
      <c r="F1631" s="303" t="str">
        <f>IF($D1631="","-",_xlfn.XLOOKUP($D1631,Fund.Meta!$A:$A,Fund.Meta!$E:$E,"-",0,1))</f>
        <v>-</v>
      </c>
      <c r="G1631" s="334"/>
      <c r="H1631" s="303" t="str">
        <f>IF($G1631="","-",_xlfn.XLOOKUP($G1631,Appr.Meta!$A:$A,Appr.Meta!$D:$D,"-",0,1))</f>
        <v>-</v>
      </c>
      <c r="I1631" s="302"/>
      <c r="J1631" s="303" t="str">
        <f>IF($I1631="","-",_xlfn.XLOOKUP($I1631,'CC.Meta'!$A:$A,'CC.Meta'!$D:$D,"-",0,1))</f>
        <v>-</v>
      </c>
      <c r="K1631" s="302"/>
      <c r="L1631" s="146" t="str">
        <f>IF($K1631="","-",_xlfn.XLOOKUP($K1631,Obj.Meta!$A:$A,Obj.Meta!$D:$D,"-",0,1))</f>
        <v>-</v>
      </c>
      <c r="M1631" s="300" t="str">
        <f>IF($K1631="","-",_xlfn.XLOOKUP($K1631,Obj.Meta!$A:$A,Obj.Meta!$F:$F,"-",0,1))</f>
        <v>-</v>
      </c>
      <c r="N1631" s="337" t="str">
        <f t="shared" si="51"/>
        <v>---</v>
      </c>
      <c r="O1631" s="333"/>
      <c r="P1631" s="54"/>
      <c r="Q1631" s="52"/>
      <c r="R1631" s="34"/>
      <c r="S1631" s="53"/>
      <c r="T1631" s="208"/>
      <c r="U1631" s="726"/>
      <c r="V1631" s="206"/>
      <c r="W1631" s="206"/>
      <c r="X1631" s="678"/>
      <c r="Y1631" s="34"/>
      <c r="Z1631" s="610"/>
      <c r="AA1631" s="608"/>
    </row>
    <row r="1632" spans="1:27">
      <c r="A1632" s="145" t="str">
        <f t="shared" si="50"/>
        <v>-</v>
      </c>
      <c r="B1632" s="146" t="str">
        <f>_xlfn.XLOOKUP($A1632,Dept.Meta!$A:$A,Dept.Meta!$F:$F,"-",0,1)</f>
        <v>-</v>
      </c>
      <c r="C1632" s="629" t="str">
        <f>_xlfn.XLOOKUP(_xlfn.CONCAT($G1632,"-",$I1632),Div.Meta!$H:$H,Div.Meta!$C:$C,"-",0,1)</f>
        <v>-</v>
      </c>
      <c r="D1632" s="302"/>
      <c r="E1632" s="146" t="str">
        <f>IF($D1632="","-",_xlfn.XLOOKUP($D1632,Fund.Meta!$A:$A,Fund.Meta!$D:$D,"-",0,1))</f>
        <v>-</v>
      </c>
      <c r="F1632" s="303" t="str">
        <f>IF($D1632="","-",_xlfn.XLOOKUP($D1632,Fund.Meta!$A:$A,Fund.Meta!$E:$E,"-",0,1))</f>
        <v>-</v>
      </c>
      <c r="G1632" s="334"/>
      <c r="H1632" s="303" t="str">
        <f>IF($G1632="","-",_xlfn.XLOOKUP($G1632,Appr.Meta!$A:$A,Appr.Meta!$D:$D,"-",0,1))</f>
        <v>-</v>
      </c>
      <c r="I1632" s="302"/>
      <c r="J1632" s="303" t="str">
        <f>IF($I1632="","-",_xlfn.XLOOKUP($I1632,'CC.Meta'!$A:$A,'CC.Meta'!$D:$D,"-",0,1))</f>
        <v>-</v>
      </c>
      <c r="K1632" s="302"/>
      <c r="L1632" s="146" t="str">
        <f>IF($K1632="","-",_xlfn.XLOOKUP($K1632,Obj.Meta!$A:$A,Obj.Meta!$D:$D,"-",0,1))</f>
        <v>-</v>
      </c>
      <c r="M1632" s="300" t="str">
        <f>IF($K1632="","-",_xlfn.XLOOKUP($K1632,Obj.Meta!$A:$A,Obj.Meta!$F:$F,"-",0,1))</f>
        <v>-</v>
      </c>
      <c r="N1632" s="337" t="str">
        <f t="shared" si="51"/>
        <v>---</v>
      </c>
      <c r="O1632" s="333"/>
      <c r="P1632" s="54"/>
      <c r="Q1632" s="52"/>
      <c r="R1632" s="34"/>
      <c r="S1632" s="53"/>
      <c r="T1632" s="208"/>
      <c r="U1632" s="726"/>
      <c r="V1632" s="206"/>
      <c r="W1632" s="206"/>
      <c r="X1632" s="678"/>
      <c r="Y1632" s="34"/>
      <c r="Z1632" s="610"/>
      <c r="AA1632" s="608"/>
    </row>
    <row r="1633" spans="1:27">
      <c r="A1633" s="145" t="str">
        <f t="shared" si="50"/>
        <v>-</v>
      </c>
      <c r="B1633" s="146" t="str">
        <f>_xlfn.XLOOKUP($A1633,Dept.Meta!$A:$A,Dept.Meta!$F:$F,"-",0,1)</f>
        <v>-</v>
      </c>
      <c r="C1633" s="629" t="str">
        <f>_xlfn.XLOOKUP(_xlfn.CONCAT($G1633,"-",$I1633),Div.Meta!$H:$H,Div.Meta!$C:$C,"-",0,1)</f>
        <v>-</v>
      </c>
      <c r="D1633" s="302"/>
      <c r="E1633" s="146" t="str">
        <f>IF($D1633="","-",_xlfn.XLOOKUP($D1633,Fund.Meta!$A:$A,Fund.Meta!$D:$D,"-",0,1))</f>
        <v>-</v>
      </c>
      <c r="F1633" s="303" t="str">
        <f>IF($D1633="","-",_xlfn.XLOOKUP($D1633,Fund.Meta!$A:$A,Fund.Meta!$E:$E,"-",0,1))</f>
        <v>-</v>
      </c>
      <c r="G1633" s="334"/>
      <c r="H1633" s="303" t="str">
        <f>IF($G1633="","-",_xlfn.XLOOKUP($G1633,Appr.Meta!$A:$A,Appr.Meta!$D:$D,"-",0,1))</f>
        <v>-</v>
      </c>
      <c r="I1633" s="302"/>
      <c r="J1633" s="303" t="str">
        <f>IF($I1633="","-",_xlfn.XLOOKUP($I1633,'CC.Meta'!$A:$A,'CC.Meta'!$D:$D,"-",0,1))</f>
        <v>-</v>
      </c>
      <c r="K1633" s="302"/>
      <c r="L1633" s="146" t="str">
        <f>IF($K1633="","-",_xlfn.XLOOKUP($K1633,Obj.Meta!$A:$A,Obj.Meta!$D:$D,"-",0,1))</f>
        <v>-</v>
      </c>
      <c r="M1633" s="300" t="str">
        <f>IF($K1633="","-",_xlfn.XLOOKUP($K1633,Obj.Meta!$A:$A,Obj.Meta!$F:$F,"-",0,1))</f>
        <v>-</v>
      </c>
      <c r="N1633" s="337" t="str">
        <f t="shared" si="51"/>
        <v>---</v>
      </c>
      <c r="O1633" s="333"/>
      <c r="P1633" s="54"/>
      <c r="Q1633" s="52"/>
      <c r="R1633" s="34"/>
      <c r="S1633" s="53"/>
      <c r="T1633" s="208"/>
      <c r="U1633" s="726"/>
      <c r="V1633" s="206"/>
      <c r="W1633" s="206"/>
      <c r="X1633" s="678"/>
      <c r="Y1633" s="34"/>
      <c r="Z1633" s="610"/>
      <c r="AA1633" s="608"/>
    </row>
    <row r="1634" spans="1:27">
      <c r="A1634" s="145" t="str">
        <f t="shared" si="50"/>
        <v>-</v>
      </c>
      <c r="B1634" s="146" t="str">
        <f>_xlfn.XLOOKUP($A1634,Dept.Meta!$A:$A,Dept.Meta!$F:$F,"-",0,1)</f>
        <v>-</v>
      </c>
      <c r="C1634" s="629" t="str">
        <f>_xlfn.XLOOKUP(_xlfn.CONCAT($G1634,"-",$I1634),Div.Meta!$H:$H,Div.Meta!$C:$C,"-",0,1)</f>
        <v>-</v>
      </c>
      <c r="D1634" s="302"/>
      <c r="E1634" s="146" t="str">
        <f>IF($D1634="","-",_xlfn.XLOOKUP($D1634,Fund.Meta!$A:$A,Fund.Meta!$D:$D,"-",0,1))</f>
        <v>-</v>
      </c>
      <c r="F1634" s="303" t="str">
        <f>IF($D1634="","-",_xlfn.XLOOKUP($D1634,Fund.Meta!$A:$A,Fund.Meta!$E:$E,"-",0,1))</f>
        <v>-</v>
      </c>
      <c r="G1634" s="334"/>
      <c r="H1634" s="303" t="str">
        <f>IF($G1634="","-",_xlfn.XLOOKUP($G1634,Appr.Meta!$A:$A,Appr.Meta!$D:$D,"-",0,1))</f>
        <v>-</v>
      </c>
      <c r="I1634" s="302"/>
      <c r="J1634" s="303" t="str">
        <f>IF($I1634="","-",_xlfn.XLOOKUP($I1634,'CC.Meta'!$A:$A,'CC.Meta'!$D:$D,"-",0,1))</f>
        <v>-</v>
      </c>
      <c r="K1634" s="302"/>
      <c r="L1634" s="146" t="str">
        <f>IF($K1634="","-",_xlfn.XLOOKUP($K1634,Obj.Meta!$A:$A,Obj.Meta!$D:$D,"-",0,1))</f>
        <v>-</v>
      </c>
      <c r="M1634" s="300" t="str">
        <f>IF($K1634="","-",_xlfn.XLOOKUP($K1634,Obj.Meta!$A:$A,Obj.Meta!$F:$F,"-",0,1))</f>
        <v>-</v>
      </c>
      <c r="N1634" s="337" t="str">
        <f t="shared" si="51"/>
        <v>---</v>
      </c>
      <c r="O1634" s="333"/>
      <c r="P1634" s="54"/>
      <c r="Q1634" s="52"/>
      <c r="R1634" s="34"/>
      <c r="S1634" s="53"/>
      <c r="T1634" s="208"/>
      <c r="U1634" s="726"/>
      <c r="V1634" s="206"/>
      <c r="W1634" s="206"/>
      <c r="X1634" s="678"/>
      <c r="Y1634" s="34"/>
      <c r="Z1634" s="610"/>
      <c r="AA1634" s="608"/>
    </row>
    <row r="1635" spans="1:27">
      <c r="A1635" s="145" t="str">
        <f t="shared" si="50"/>
        <v>-</v>
      </c>
      <c r="B1635" s="146" t="str">
        <f>_xlfn.XLOOKUP($A1635,Dept.Meta!$A:$A,Dept.Meta!$F:$F,"-",0,1)</f>
        <v>-</v>
      </c>
      <c r="C1635" s="629" t="str">
        <f>_xlfn.XLOOKUP(_xlfn.CONCAT($G1635,"-",$I1635),Div.Meta!$H:$H,Div.Meta!$C:$C,"-",0,1)</f>
        <v>-</v>
      </c>
      <c r="D1635" s="302"/>
      <c r="E1635" s="146" t="str">
        <f>IF($D1635="","-",_xlfn.XLOOKUP($D1635,Fund.Meta!$A:$A,Fund.Meta!$D:$D,"-",0,1))</f>
        <v>-</v>
      </c>
      <c r="F1635" s="303" t="str">
        <f>IF($D1635="","-",_xlfn.XLOOKUP($D1635,Fund.Meta!$A:$A,Fund.Meta!$E:$E,"-",0,1))</f>
        <v>-</v>
      </c>
      <c r="G1635" s="334"/>
      <c r="H1635" s="303" t="str">
        <f>IF($G1635="","-",_xlfn.XLOOKUP($G1635,Appr.Meta!$A:$A,Appr.Meta!$D:$D,"-",0,1))</f>
        <v>-</v>
      </c>
      <c r="I1635" s="302"/>
      <c r="J1635" s="303" t="str">
        <f>IF($I1635="","-",_xlfn.XLOOKUP($I1635,'CC.Meta'!$A:$A,'CC.Meta'!$D:$D,"-",0,1))</f>
        <v>-</v>
      </c>
      <c r="K1635" s="302"/>
      <c r="L1635" s="146" t="str">
        <f>IF($K1635="","-",_xlfn.XLOOKUP($K1635,Obj.Meta!$A:$A,Obj.Meta!$D:$D,"-",0,1))</f>
        <v>-</v>
      </c>
      <c r="M1635" s="300" t="str">
        <f>IF($K1635="","-",_xlfn.XLOOKUP($K1635,Obj.Meta!$A:$A,Obj.Meta!$F:$F,"-",0,1))</f>
        <v>-</v>
      </c>
      <c r="N1635" s="337" t="str">
        <f t="shared" si="51"/>
        <v>---</v>
      </c>
      <c r="O1635" s="333"/>
      <c r="P1635" s="54"/>
      <c r="Q1635" s="52"/>
      <c r="R1635" s="34"/>
      <c r="S1635" s="53"/>
      <c r="T1635" s="208"/>
      <c r="U1635" s="726"/>
      <c r="V1635" s="206"/>
      <c r="W1635" s="206"/>
      <c r="X1635" s="678"/>
      <c r="Y1635" s="34"/>
      <c r="Z1635" s="610"/>
      <c r="AA1635" s="608"/>
    </row>
    <row r="1636" spans="1:27">
      <c r="A1636" s="145" t="str">
        <f t="shared" si="50"/>
        <v>-</v>
      </c>
      <c r="B1636" s="146" t="str">
        <f>_xlfn.XLOOKUP($A1636,Dept.Meta!$A:$A,Dept.Meta!$F:$F,"-",0,1)</f>
        <v>-</v>
      </c>
      <c r="C1636" s="629" t="str">
        <f>_xlfn.XLOOKUP(_xlfn.CONCAT($G1636,"-",$I1636),Div.Meta!$H:$H,Div.Meta!$C:$C,"-",0,1)</f>
        <v>-</v>
      </c>
      <c r="D1636" s="302"/>
      <c r="E1636" s="146" t="str">
        <f>IF($D1636="","-",_xlfn.XLOOKUP($D1636,Fund.Meta!$A:$A,Fund.Meta!$D:$D,"-",0,1))</f>
        <v>-</v>
      </c>
      <c r="F1636" s="303" t="str">
        <f>IF($D1636="","-",_xlfn.XLOOKUP($D1636,Fund.Meta!$A:$A,Fund.Meta!$E:$E,"-",0,1))</f>
        <v>-</v>
      </c>
      <c r="G1636" s="334"/>
      <c r="H1636" s="303" t="str">
        <f>IF($G1636="","-",_xlfn.XLOOKUP($G1636,Appr.Meta!$A:$A,Appr.Meta!$D:$D,"-",0,1))</f>
        <v>-</v>
      </c>
      <c r="I1636" s="302"/>
      <c r="J1636" s="303" t="str">
        <f>IF($I1636="","-",_xlfn.XLOOKUP($I1636,'CC.Meta'!$A:$A,'CC.Meta'!$D:$D,"-",0,1))</f>
        <v>-</v>
      </c>
      <c r="K1636" s="302"/>
      <c r="L1636" s="146" t="str">
        <f>IF($K1636="","-",_xlfn.XLOOKUP($K1636,Obj.Meta!$A:$A,Obj.Meta!$D:$D,"-",0,1))</f>
        <v>-</v>
      </c>
      <c r="M1636" s="300" t="str">
        <f>IF($K1636="","-",_xlfn.XLOOKUP($K1636,Obj.Meta!$A:$A,Obj.Meta!$F:$F,"-",0,1))</f>
        <v>-</v>
      </c>
      <c r="N1636" s="337" t="str">
        <f t="shared" si="51"/>
        <v>---</v>
      </c>
      <c r="O1636" s="333"/>
      <c r="P1636" s="54"/>
      <c r="Q1636" s="52"/>
      <c r="R1636" s="34"/>
      <c r="S1636" s="53"/>
      <c r="T1636" s="208"/>
      <c r="U1636" s="726"/>
      <c r="V1636" s="206"/>
      <c r="W1636" s="206"/>
      <c r="X1636" s="678"/>
      <c r="Y1636" s="34"/>
      <c r="Z1636" s="610"/>
      <c r="AA1636" s="608"/>
    </row>
    <row r="1637" spans="1:27">
      <c r="A1637" s="145" t="str">
        <f t="shared" si="50"/>
        <v>-</v>
      </c>
      <c r="B1637" s="146" t="str">
        <f>_xlfn.XLOOKUP($A1637,Dept.Meta!$A:$A,Dept.Meta!$F:$F,"-",0,1)</f>
        <v>-</v>
      </c>
      <c r="C1637" s="629" t="str">
        <f>_xlfn.XLOOKUP(_xlfn.CONCAT($G1637,"-",$I1637),Div.Meta!$H:$H,Div.Meta!$C:$C,"-",0,1)</f>
        <v>-</v>
      </c>
      <c r="D1637" s="302"/>
      <c r="E1637" s="146" t="str">
        <f>IF($D1637="","-",_xlfn.XLOOKUP($D1637,Fund.Meta!$A:$A,Fund.Meta!$D:$D,"-",0,1))</f>
        <v>-</v>
      </c>
      <c r="F1637" s="303" t="str">
        <f>IF($D1637="","-",_xlfn.XLOOKUP($D1637,Fund.Meta!$A:$A,Fund.Meta!$E:$E,"-",0,1))</f>
        <v>-</v>
      </c>
      <c r="G1637" s="334"/>
      <c r="H1637" s="303" t="str">
        <f>IF($G1637="","-",_xlfn.XLOOKUP($G1637,Appr.Meta!$A:$A,Appr.Meta!$D:$D,"-",0,1))</f>
        <v>-</v>
      </c>
      <c r="I1637" s="302"/>
      <c r="J1637" s="303" t="str">
        <f>IF($I1637="","-",_xlfn.XLOOKUP($I1637,'CC.Meta'!$A:$A,'CC.Meta'!$D:$D,"-",0,1))</f>
        <v>-</v>
      </c>
      <c r="K1637" s="302"/>
      <c r="L1637" s="146" t="str">
        <f>IF($K1637="","-",_xlfn.XLOOKUP($K1637,Obj.Meta!$A:$A,Obj.Meta!$D:$D,"-",0,1))</f>
        <v>-</v>
      </c>
      <c r="M1637" s="300" t="str">
        <f>IF($K1637="","-",_xlfn.XLOOKUP($K1637,Obj.Meta!$A:$A,Obj.Meta!$F:$F,"-",0,1))</f>
        <v>-</v>
      </c>
      <c r="N1637" s="337" t="str">
        <f t="shared" si="51"/>
        <v>---</v>
      </c>
      <c r="O1637" s="333"/>
      <c r="P1637" s="54"/>
      <c r="Q1637" s="52"/>
      <c r="R1637" s="34"/>
      <c r="S1637" s="53"/>
      <c r="T1637" s="208"/>
      <c r="U1637" s="726"/>
      <c r="V1637" s="206"/>
      <c r="W1637" s="206"/>
      <c r="X1637" s="678"/>
      <c r="Y1637" s="34"/>
      <c r="Z1637" s="610"/>
      <c r="AA1637" s="608"/>
    </row>
    <row r="1638" spans="1:27">
      <c r="A1638" s="145" t="str">
        <f t="shared" si="50"/>
        <v>-</v>
      </c>
      <c r="B1638" s="146" t="str">
        <f>_xlfn.XLOOKUP($A1638,Dept.Meta!$A:$A,Dept.Meta!$F:$F,"-",0,1)</f>
        <v>-</v>
      </c>
      <c r="C1638" s="629" t="str">
        <f>_xlfn.XLOOKUP(_xlfn.CONCAT($G1638,"-",$I1638),Div.Meta!$H:$H,Div.Meta!$C:$C,"-",0,1)</f>
        <v>-</v>
      </c>
      <c r="D1638" s="302"/>
      <c r="E1638" s="146" t="str">
        <f>IF($D1638="","-",_xlfn.XLOOKUP($D1638,Fund.Meta!$A:$A,Fund.Meta!$D:$D,"-",0,1))</f>
        <v>-</v>
      </c>
      <c r="F1638" s="303" t="str">
        <f>IF($D1638="","-",_xlfn.XLOOKUP($D1638,Fund.Meta!$A:$A,Fund.Meta!$E:$E,"-",0,1))</f>
        <v>-</v>
      </c>
      <c r="G1638" s="334"/>
      <c r="H1638" s="303" t="str">
        <f>IF($G1638="","-",_xlfn.XLOOKUP($G1638,Appr.Meta!$A:$A,Appr.Meta!$D:$D,"-",0,1))</f>
        <v>-</v>
      </c>
      <c r="I1638" s="302"/>
      <c r="J1638" s="303" t="str">
        <f>IF($I1638="","-",_xlfn.XLOOKUP($I1638,'CC.Meta'!$A:$A,'CC.Meta'!$D:$D,"-",0,1))</f>
        <v>-</v>
      </c>
      <c r="K1638" s="302"/>
      <c r="L1638" s="146" t="str">
        <f>IF($K1638="","-",_xlfn.XLOOKUP($K1638,Obj.Meta!$A:$A,Obj.Meta!$D:$D,"-",0,1))</f>
        <v>-</v>
      </c>
      <c r="M1638" s="300" t="str">
        <f>IF($K1638="","-",_xlfn.XLOOKUP($K1638,Obj.Meta!$A:$A,Obj.Meta!$F:$F,"-",0,1))</f>
        <v>-</v>
      </c>
      <c r="N1638" s="337" t="str">
        <f t="shared" si="51"/>
        <v>---</v>
      </c>
      <c r="O1638" s="333"/>
      <c r="P1638" s="54"/>
      <c r="Q1638" s="52"/>
      <c r="R1638" s="34"/>
      <c r="S1638" s="53"/>
      <c r="T1638" s="208"/>
      <c r="U1638" s="726"/>
      <c r="V1638" s="206"/>
      <c r="W1638" s="206"/>
      <c r="X1638" s="678"/>
      <c r="Y1638" s="34"/>
      <c r="Z1638" s="610"/>
      <c r="AA1638" s="608"/>
    </row>
    <row r="1639" spans="1:27">
      <c r="A1639" s="145" t="str">
        <f t="shared" si="50"/>
        <v>-</v>
      </c>
      <c r="B1639" s="146" t="str">
        <f>_xlfn.XLOOKUP($A1639,Dept.Meta!$A:$A,Dept.Meta!$F:$F,"-",0,1)</f>
        <v>-</v>
      </c>
      <c r="C1639" s="629" t="str">
        <f>_xlfn.XLOOKUP(_xlfn.CONCAT($G1639,"-",$I1639),Div.Meta!$H:$H,Div.Meta!$C:$C,"-",0,1)</f>
        <v>-</v>
      </c>
      <c r="D1639" s="302"/>
      <c r="E1639" s="146" t="str">
        <f>IF($D1639="","-",_xlfn.XLOOKUP($D1639,Fund.Meta!$A:$A,Fund.Meta!$D:$D,"-",0,1))</f>
        <v>-</v>
      </c>
      <c r="F1639" s="303" t="str">
        <f>IF($D1639="","-",_xlfn.XLOOKUP($D1639,Fund.Meta!$A:$A,Fund.Meta!$E:$E,"-",0,1))</f>
        <v>-</v>
      </c>
      <c r="G1639" s="334"/>
      <c r="H1639" s="303" t="str">
        <f>IF($G1639="","-",_xlfn.XLOOKUP($G1639,Appr.Meta!$A:$A,Appr.Meta!$D:$D,"-",0,1))</f>
        <v>-</v>
      </c>
      <c r="I1639" s="302"/>
      <c r="J1639" s="303" t="str">
        <f>IF($I1639="","-",_xlfn.XLOOKUP($I1639,'CC.Meta'!$A:$A,'CC.Meta'!$D:$D,"-",0,1))</f>
        <v>-</v>
      </c>
      <c r="K1639" s="302"/>
      <c r="L1639" s="146" t="str">
        <f>IF($K1639="","-",_xlfn.XLOOKUP($K1639,Obj.Meta!$A:$A,Obj.Meta!$D:$D,"-",0,1))</f>
        <v>-</v>
      </c>
      <c r="M1639" s="300" t="str">
        <f>IF($K1639="","-",_xlfn.XLOOKUP($K1639,Obj.Meta!$A:$A,Obj.Meta!$F:$F,"-",0,1))</f>
        <v>-</v>
      </c>
      <c r="N1639" s="337" t="str">
        <f t="shared" si="51"/>
        <v>---</v>
      </c>
      <c r="O1639" s="333"/>
      <c r="P1639" s="54"/>
      <c r="Q1639" s="52"/>
      <c r="R1639" s="34"/>
      <c r="S1639" s="53"/>
      <c r="T1639" s="208"/>
      <c r="U1639" s="726"/>
      <c r="V1639" s="206"/>
      <c r="W1639" s="206"/>
      <c r="X1639" s="678"/>
      <c r="Y1639" s="34"/>
      <c r="Z1639" s="610"/>
      <c r="AA1639" s="608"/>
    </row>
    <row r="1640" spans="1:27">
      <c r="A1640" s="145" t="str">
        <f t="shared" si="50"/>
        <v>-</v>
      </c>
      <c r="B1640" s="146" t="str">
        <f>_xlfn.XLOOKUP($A1640,Dept.Meta!$A:$A,Dept.Meta!$F:$F,"-",0,1)</f>
        <v>-</v>
      </c>
      <c r="C1640" s="629" t="str">
        <f>_xlfn.XLOOKUP(_xlfn.CONCAT($G1640,"-",$I1640),Div.Meta!$H:$H,Div.Meta!$C:$C,"-",0,1)</f>
        <v>-</v>
      </c>
      <c r="D1640" s="302"/>
      <c r="E1640" s="146" t="str">
        <f>IF($D1640="","-",_xlfn.XLOOKUP($D1640,Fund.Meta!$A:$A,Fund.Meta!$D:$D,"-",0,1))</f>
        <v>-</v>
      </c>
      <c r="F1640" s="303" t="str">
        <f>IF($D1640="","-",_xlfn.XLOOKUP($D1640,Fund.Meta!$A:$A,Fund.Meta!$E:$E,"-",0,1))</f>
        <v>-</v>
      </c>
      <c r="G1640" s="334"/>
      <c r="H1640" s="303" t="str">
        <f>IF($G1640="","-",_xlfn.XLOOKUP($G1640,Appr.Meta!$A:$A,Appr.Meta!$D:$D,"-",0,1))</f>
        <v>-</v>
      </c>
      <c r="I1640" s="302"/>
      <c r="J1640" s="303" t="str">
        <f>IF($I1640="","-",_xlfn.XLOOKUP($I1640,'CC.Meta'!$A:$A,'CC.Meta'!$D:$D,"-",0,1))</f>
        <v>-</v>
      </c>
      <c r="K1640" s="302"/>
      <c r="L1640" s="146" t="str">
        <f>IF($K1640="","-",_xlfn.XLOOKUP($K1640,Obj.Meta!$A:$A,Obj.Meta!$D:$D,"-",0,1))</f>
        <v>-</v>
      </c>
      <c r="M1640" s="300" t="str">
        <f>IF($K1640="","-",_xlfn.XLOOKUP($K1640,Obj.Meta!$A:$A,Obj.Meta!$F:$F,"-",0,1))</f>
        <v>-</v>
      </c>
      <c r="N1640" s="337" t="str">
        <f t="shared" si="51"/>
        <v>---</v>
      </c>
      <c r="O1640" s="333"/>
      <c r="P1640" s="54"/>
      <c r="Q1640" s="52"/>
      <c r="R1640" s="34"/>
      <c r="S1640" s="53"/>
      <c r="T1640" s="208"/>
      <c r="U1640" s="726"/>
      <c r="V1640" s="206"/>
      <c r="W1640" s="206"/>
      <c r="X1640" s="678"/>
      <c r="Y1640" s="34"/>
      <c r="Z1640" s="610"/>
      <c r="AA1640" s="608"/>
    </row>
    <row r="1641" spans="1:27">
      <c r="A1641" s="145" t="str">
        <f t="shared" si="50"/>
        <v>-</v>
      </c>
      <c r="B1641" s="146" t="str">
        <f>_xlfn.XLOOKUP($A1641,Dept.Meta!$A:$A,Dept.Meta!$F:$F,"-",0,1)</f>
        <v>-</v>
      </c>
      <c r="C1641" s="629" t="str">
        <f>_xlfn.XLOOKUP(_xlfn.CONCAT($G1641,"-",$I1641),Div.Meta!$H:$H,Div.Meta!$C:$C,"-",0,1)</f>
        <v>-</v>
      </c>
      <c r="D1641" s="302"/>
      <c r="E1641" s="146" t="str">
        <f>IF($D1641="","-",_xlfn.XLOOKUP($D1641,Fund.Meta!$A:$A,Fund.Meta!$D:$D,"-",0,1))</f>
        <v>-</v>
      </c>
      <c r="F1641" s="303" t="str">
        <f>IF($D1641="","-",_xlfn.XLOOKUP($D1641,Fund.Meta!$A:$A,Fund.Meta!$E:$E,"-",0,1))</f>
        <v>-</v>
      </c>
      <c r="G1641" s="334"/>
      <c r="H1641" s="303" t="str">
        <f>IF($G1641="","-",_xlfn.XLOOKUP($G1641,Appr.Meta!$A:$A,Appr.Meta!$D:$D,"-",0,1))</f>
        <v>-</v>
      </c>
      <c r="I1641" s="302"/>
      <c r="J1641" s="303" t="str">
        <f>IF($I1641="","-",_xlfn.XLOOKUP($I1641,'CC.Meta'!$A:$A,'CC.Meta'!$D:$D,"-",0,1))</f>
        <v>-</v>
      </c>
      <c r="K1641" s="302"/>
      <c r="L1641" s="146" t="str">
        <f>IF($K1641="","-",_xlfn.XLOOKUP($K1641,Obj.Meta!$A:$A,Obj.Meta!$D:$D,"-",0,1))</f>
        <v>-</v>
      </c>
      <c r="M1641" s="300" t="str">
        <f>IF($K1641="","-",_xlfn.XLOOKUP($K1641,Obj.Meta!$A:$A,Obj.Meta!$F:$F,"-",0,1))</f>
        <v>-</v>
      </c>
      <c r="N1641" s="337" t="str">
        <f t="shared" si="51"/>
        <v>---</v>
      </c>
      <c r="O1641" s="333"/>
      <c r="P1641" s="54"/>
      <c r="Q1641" s="52"/>
      <c r="R1641" s="34"/>
      <c r="S1641" s="53"/>
      <c r="T1641" s="208"/>
      <c r="U1641" s="726"/>
      <c r="V1641" s="206"/>
      <c r="W1641" s="206"/>
      <c r="X1641" s="678"/>
      <c r="Y1641" s="34"/>
      <c r="Z1641" s="610"/>
      <c r="AA1641" s="608"/>
    </row>
    <row r="1642" spans="1:27">
      <c r="A1642" s="145" t="str">
        <f t="shared" si="50"/>
        <v>-</v>
      </c>
      <c r="B1642" s="146" t="str">
        <f>_xlfn.XLOOKUP($A1642,Dept.Meta!$A:$A,Dept.Meta!$F:$F,"-",0,1)</f>
        <v>-</v>
      </c>
      <c r="C1642" s="629" t="str">
        <f>_xlfn.XLOOKUP(_xlfn.CONCAT($G1642,"-",$I1642),Div.Meta!$H:$H,Div.Meta!$C:$C,"-",0,1)</f>
        <v>-</v>
      </c>
      <c r="D1642" s="302"/>
      <c r="E1642" s="146" t="str">
        <f>IF($D1642="","-",_xlfn.XLOOKUP($D1642,Fund.Meta!$A:$A,Fund.Meta!$D:$D,"-",0,1))</f>
        <v>-</v>
      </c>
      <c r="F1642" s="303" t="str">
        <f>IF($D1642="","-",_xlfn.XLOOKUP($D1642,Fund.Meta!$A:$A,Fund.Meta!$E:$E,"-",0,1))</f>
        <v>-</v>
      </c>
      <c r="G1642" s="334"/>
      <c r="H1642" s="303" t="str">
        <f>IF($G1642="","-",_xlfn.XLOOKUP($G1642,Appr.Meta!$A:$A,Appr.Meta!$D:$D,"-",0,1))</f>
        <v>-</v>
      </c>
      <c r="I1642" s="302"/>
      <c r="J1642" s="303" t="str">
        <f>IF($I1642="","-",_xlfn.XLOOKUP($I1642,'CC.Meta'!$A:$A,'CC.Meta'!$D:$D,"-",0,1))</f>
        <v>-</v>
      </c>
      <c r="K1642" s="302"/>
      <c r="L1642" s="146" t="str">
        <f>IF($K1642="","-",_xlfn.XLOOKUP($K1642,Obj.Meta!$A:$A,Obj.Meta!$D:$D,"-",0,1))</f>
        <v>-</v>
      </c>
      <c r="M1642" s="300" t="str">
        <f>IF($K1642="","-",_xlfn.XLOOKUP($K1642,Obj.Meta!$A:$A,Obj.Meta!$F:$F,"-",0,1))</f>
        <v>-</v>
      </c>
      <c r="N1642" s="337" t="str">
        <f t="shared" si="51"/>
        <v>---</v>
      </c>
      <c r="O1642" s="333"/>
      <c r="P1642" s="54"/>
      <c r="Q1642" s="52"/>
      <c r="R1642" s="34"/>
      <c r="S1642" s="53"/>
      <c r="T1642" s="208"/>
      <c r="U1642" s="726"/>
      <c r="V1642" s="206"/>
      <c r="W1642" s="206"/>
      <c r="X1642" s="678"/>
      <c r="Y1642" s="34"/>
      <c r="Z1642" s="610"/>
      <c r="AA1642" s="608"/>
    </row>
    <row r="1643" spans="1:27">
      <c r="A1643" s="145" t="str">
        <f t="shared" si="50"/>
        <v>-</v>
      </c>
      <c r="B1643" s="146" t="str">
        <f>_xlfn.XLOOKUP($A1643,Dept.Meta!$A:$A,Dept.Meta!$F:$F,"-",0,1)</f>
        <v>-</v>
      </c>
      <c r="C1643" s="629" t="str">
        <f>_xlfn.XLOOKUP(_xlfn.CONCAT($G1643,"-",$I1643),Div.Meta!$H:$H,Div.Meta!$C:$C,"-",0,1)</f>
        <v>-</v>
      </c>
      <c r="D1643" s="302"/>
      <c r="E1643" s="146" t="str">
        <f>IF($D1643="","-",_xlfn.XLOOKUP($D1643,Fund.Meta!$A:$A,Fund.Meta!$D:$D,"-",0,1))</f>
        <v>-</v>
      </c>
      <c r="F1643" s="303" t="str">
        <f>IF($D1643="","-",_xlfn.XLOOKUP($D1643,Fund.Meta!$A:$A,Fund.Meta!$E:$E,"-",0,1))</f>
        <v>-</v>
      </c>
      <c r="G1643" s="334"/>
      <c r="H1643" s="303" t="str">
        <f>IF($G1643="","-",_xlfn.XLOOKUP($G1643,Appr.Meta!$A:$A,Appr.Meta!$D:$D,"-",0,1))</f>
        <v>-</v>
      </c>
      <c r="I1643" s="302"/>
      <c r="J1643" s="303" t="str">
        <f>IF($I1643="","-",_xlfn.XLOOKUP($I1643,'CC.Meta'!$A:$A,'CC.Meta'!$D:$D,"-",0,1))</f>
        <v>-</v>
      </c>
      <c r="K1643" s="302"/>
      <c r="L1643" s="146" t="str">
        <f>IF($K1643="","-",_xlfn.XLOOKUP($K1643,Obj.Meta!$A:$A,Obj.Meta!$D:$D,"-",0,1))</f>
        <v>-</v>
      </c>
      <c r="M1643" s="300" t="str">
        <f>IF($K1643="","-",_xlfn.XLOOKUP($K1643,Obj.Meta!$A:$A,Obj.Meta!$F:$F,"-",0,1))</f>
        <v>-</v>
      </c>
      <c r="N1643" s="337" t="str">
        <f t="shared" si="51"/>
        <v>---</v>
      </c>
      <c r="O1643" s="333"/>
      <c r="P1643" s="54"/>
      <c r="Q1643" s="52"/>
      <c r="R1643" s="34"/>
      <c r="S1643" s="53"/>
      <c r="T1643" s="208"/>
      <c r="U1643" s="726"/>
      <c r="V1643" s="206"/>
      <c r="W1643" s="206"/>
      <c r="X1643" s="678"/>
      <c r="Y1643" s="34"/>
      <c r="Z1643" s="610"/>
      <c r="AA1643" s="608"/>
    </row>
    <row r="1644" spans="1:27">
      <c r="A1644" s="145" t="str">
        <f t="shared" si="50"/>
        <v>-</v>
      </c>
      <c r="B1644" s="146" t="str">
        <f>_xlfn.XLOOKUP($A1644,Dept.Meta!$A:$A,Dept.Meta!$F:$F,"-",0,1)</f>
        <v>-</v>
      </c>
      <c r="C1644" s="629" t="str">
        <f>_xlfn.XLOOKUP(_xlfn.CONCAT($G1644,"-",$I1644),Div.Meta!$H:$H,Div.Meta!$C:$C,"-",0,1)</f>
        <v>-</v>
      </c>
      <c r="D1644" s="302"/>
      <c r="E1644" s="146" t="str">
        <f>IF($D1644="","-",_xlfn.XLOOKUP($D1644,Fund.Meta!$A:$A,Fund.Meta!$D:$D,"-",0,1))</f>
        <v>-</v>
      </c>
      <c r="F1644" s="303" t="str">
        <f>IF($D1644="","-",_xlfn.XLOOKUP($D1644,Fund.Meta!$A:$A,Fund.Meta!$E:$E,"-",0,1))</f>
        <v>-</v>
      </c>
      <c r="G1644" s="334"/>
      <c r="H1644" s="303" t="str">
        <f>IF($G1644="","-",_xlfn.XLOOKUP($G1644,Appr.Meta!$A:$A,Appr.Meta!$D:$D,"-",0,1))</f>
        <v>-</v>
      </c>
      <c r="I1644" s="302"/>
      <c r="J1644" s="303" t="str">
        <f>IF($I1644="","-",_xlfn.XLOOKUP($I1644,'CC.Meta'!$A:$A,'CC.Meta'!$D:$D,"-",0,1))</f>
        <v>-</v>
      </c>
      <c r="K1644" s="302"/>
      <c r="L1644" s="146" t="str">
        <f>IF($K1644="","-",_xlfn.XLOOKUP($K1644,Obj.Meta!$A:$A,Obj.Meta!$D:$D,"-",0,1))</f>
        <v>-</v>
      </c>
      <c r="M1644" s="300" t="str">
        <f>IF($K1644="","-",_xlfn.XLOOKUP($K1644,Obj.Meta!$A:$A,Obj.Meta!$F:$F,"-",0,1))</f>
        <v>-</v>
      </c>
      <c r="N1644" s="337" t="str">
        <f t="shared" si="51"/>
        <v>---</v>
      </c>
      <c r="O1644" s="333"/>
      <c r="P1644" s="54"/>
      <c r="Q1644" s="52"/>
      <c r="R1644" s="34"/>
      <c r="S1644" s="53"/>
      <c r="T1644" s="208"/>
      <c r="U1644" s="726"/>
      <c r="V1644" s="206"/>
      <c r="W1644" s="206"/>
      <c r="X1644" s="678"/>
      <c r="Y1644" s="34"/>
      <c r="Z1644" s="610"/>
      <c r="AA1644" s="608"/>
    </row>
    <row r="1645" spans="1:27">
      <c r="A1645" s="145" t="str">
        <f t="shared" si="50"/>
        <v>-</v>
      </c>
      <c r="B1645" s="146" t="str">
        <f>_xlfn.XLOOKUP($A1645,Dept.Meta!$A:$A,Dept.Meta!$F:$F,"-",0,1)</f>
        <v>-</v>
      </c>
      <c r="C1645" s="629" t="str">
        <f>_xlfn.XLOOKUP(_xlfn.CONCAT($G1645,"-",$I1645),Div.Meta!$H:$H,Div.Meta!$C:$C,"-",0,1)</f>
        <v>-</v>
      </c>
      <c r="D1645" s="302"/>
      <c r="E1645" s="146" t="str">
        <f>IF($D1645="","-",_xlfn.XLOOKUP($D1645,Fund.Meta!$A:$A,Fund.Meta!$D:$D,"-",0,1))</f>
        <v>-</v>
      </c>
      <c r="F1645" s="303" t="str">
        <f>IF($D1645="","-",_xlfn.XLOOKUP($D1645,Fund.Meta!$A:$A,Fund.Meta!$E:$E,"-",0,1))</f>
        <v>-</v>
      </c>
      <c r="G1645" s="334"/>
      <c r="H1645" s="303" t="str">
        <f>IF($G1645="","-",_xlfn.XLOOKUP($G1645,Appr.Meta!$A:$A,Appr.Meta!$D:$D,"-",0,1))</f>
        <v>-</v>
      </c>
      <c r="I1645" s="302"/>
      <c r="J1645" s="303" t="str">
        <f>IF($I1645="","-",_xlfn.XLOOKUP($I1645,'CC.Meta'!$A:$A,'CC.Meta'!$D:$D,"-",0,1))</f>
        <v>-</v>
      </c>
      <c r="K1645" s="302"/>
      <c r="L1645" s="146" t="str">
        <f>IF($K1645="","-",_xlfn.XLOOKUP($K1645,Obj.Meta!$A:$A,Obj.Meta!$D:$D,"-",0,1))</f>
        <v>-</v>
      </c>
      <c r="M1645" s="300" t="str">
        <f>IF($K1645="","-",_xlfn.XLOOKUP($K1645,Obj.Meta!$A:$A,Obj.Meta!$F:$F,"-",0,1))</f>
        <v>-</v>
      </c>
      <c r="N1645" s="337" t="str">
        <f t="shared" si="51"/>
        <v>---</v>
      </c>
      <c r="O1645" s="333"/>
      <c r="P1645" s="54"/>
      <c r="Q1645" s="52"/>
      <c r="R1645" s="34"/>
      <c r="S1645" s="53"/>
      <c r="T1645" s="208"/>
      <c r="U1645" s="726"/>
      <c r="V1645" s="206"/>
      <c r="W1645" s="206"/>
      <c r="X1645" s="678"/>
      <c r="Y1645" s="34"/>
      <c r="Z1645" s="610"/>
      <c r="AA1645" s="608"/>
    </row>
    <row r="1646" spans="1:27">
      <c r="A1646" s="145" t="str">
        <f t="shared" si="50"/>
        <v>-</v>
      </c>
      <c r="B1646" s="146" t="str">
        <f>_xlfn.XLOOKUP($A1646,Dept.Meta!$A:$A,Dept.Meta!$F:$F,"-",0,1)</f>
        <v>-</v>
      </c>
      <c r="C1646" s="629" t="str">
        <f>_xlfn.XLOOKUP(_xlfn.CONCAT($G1646,"-",$I1646),Div.Meta!$H:$H,Div.Meta!$C:$C,"-",0,1)</f>
        <v>-</v>
      </c>
      <c r="D1646" s="302"/>
      <c r="E1646" s="146" t="str">
        <f>IF($D1646="","-",_xlfn.XLOOKUP($D1646,Fund.Meta!$A:$A,Fund.Meta!$D:$D,"-",0,1))</f>
        <v>-</v>
      </c>
      <c r="F1646" s="303" t="str">
        <f>IF($D1646="","-",_xlfn.XLOOKUP($D1646,Fund.Meta!$A:$A,Fund.Meta!$E:$E,"-",0,1))</f>
        <v>-</v>
      </c>
      <c r="G1646" s="334"/>
      <c r="H1646" s="303" t="str">
        <f>IF($G1646="","-",_xlfn.XLOOKUP($G1646,Appr.Meta!$A:$A,Appr.Meta!$D:$D,"-",0,1))</f>
        <v>-</v>
      </c>
      <c r="I1646" s="302"/>
      <c r="J1646" s="303" t="str">
        <f>IF($I1646="","-",_xlfn.XLOOKUP($I1646,'CC.Meta'!$A:$A,'CC.Meta'!$D:$D,"-",0,1))</f>
        <v>-</v>
      </c>
      <c r="K1646" s="302"/>
      <c r="L1646" s="146" t="str">
        <f>IF($K1646="","-",_xlfn.XLOOKUP($K1646,Obj.Meta!$A:$A,Obj.Meta!$D:$D,"-",0,1))</f>
        <v>-</v>
      </c>
      <c r="M1646" s="300" t="str">
        <f>IF($K1646="","-",_xlfn.XLOOKUP($K1646,Obj.Meta!$A:$A,Obj.Meta!$F:$F,"-",0,1))</f>
        <v>-</v>
      </c>
      <c r="N1646" s="337" t="str">
        <f t="shared" si="51"/>
        <v>---</v>
      </c>
      <c r="O1646" s="333"/>
      <c r="P1646" s="54"/>
      <c r="Q1646" s="52"/>
      <c r="R1646" s="34"/>
      <c r="S1646" s="53"/>
      <c r="T1646" s="208"/>
      <c r="U1646" s="726"/>
      <c r="V1646" s="206"/>
      <c r="W1646" s="206"/>
      <c r="X1646" s="678"/>
      <c r="Y1646" s="34"/>
      <c r="Z1646" s="610"/>
      <c r="AA1646" s="608"/>
    </row>
    <row r="1647" spans="1:27">
      <c r="A1647" s="145" t="str">
        <f t="shared" si="50"/>
        <v>-</v>
      </c>
      <c r="B1647" s="146" t="str">
        <f>_xlfn.XLOOKUP($A1647,Dept.Meta!$A:$A,Dept.Meta!$F:$F,"-",0,1)</f>
        <v>-</v>
      </c>
      <c r="C1647" s="629" t="str">
        <f>_xlfn.XLOOKUP(_xlfn.CONCAT($G1647,"-",$I1647),Div.Meta!$H:$H,Div.Meta!$C:$C,"-",0,1)</f>
        <v>-</v>
      </c>
      <c r="D1647" s="302"/>
      <c r="E1647" s="146" t="str">
        <f>IF($D1647="","-",_xlfn.XLOOKUP($D1647,Fund.Meta!$A:$A,Fund.Meta!$D:$D,"-",0,1))</f>
        <v>-</v>
      </c>
      <c r="F1647" s="303" t="str">
        <f>IF($D1647="","-",_xlfn.XLOOKUP($D1647,Fund.Meta!$A:$A,Fund.Meta!$E:$E,"-",0,1))</f>
        <v>-</v>
      </c>
      <c r="G1647" s="334"/>
      <c r="H1647" s="303" t="str">
        <f>IF($G1647="","-",_xlfn.XLOOKUP($G1647,Appr.Meta!$A:$A,Appr.Meta!$D:$D,"-",0,1))</f>
        <v>-</v>
      </c>
      <c r="I1647" s="302"/>
      <c r="J1647" s="303" t="str">
        <f>IF($I1647="","-",_xlfn.XLOOKUP($I1647,'CC.Meta'!$A:$A,'CC.Meta'!$D:$D,"-",0,1))</f>
        <v>-</v>
      </c>
      <c r="K1647" s="302"/>
      <c r="L1647" s="146" t="str">
        <f>IF($K1647="","-",_xlfn.XLOOKUP($K1647,Obj.Meta!$A:$A,Obj.Meta!$D:$D,"-",0,1))</f>
        <v>-</v>
      </c>
      <c r="M1647" s="300" t="str">
        <f>IF($K1647="","-",_xlfn.XLOOKUP($K1647,Obj.Meta!$A:$A,Obj.Meta!$F:$F,"-",0,1))</f>
        <v>-</v>
      </c>
      <c r="N1647" s="337" t="str">
        <f t="shared" si="51"/>
        <v>---</v>
      </c>
      <c r="O1647" s="333"/>
      <c r="P1647" s="54"/>
      <c r="Q1647" s="52"/>
      <c r="R1647" s="34"/>
      <c r="S1647" s="53"/>
      <c r="T1647" s="208"/>
      <c r="U1647" s="726"/>
      <c r="V1647" s="206"/>
      <c r="W1647" s="206"/>
      <c r="X1647" s="678"/>
      <c r="Y1647" s="34"/>
      <c r="Z1647" s="610"/>
      <c r="AA1647" s="608"/>
    </row>
    <row r="1648" spans="1:27">
      <c r="A1648" s="145" t="str">
        <f t="shared" si="50"/>
        <v>-</v>
      </c>
      <c r="B1648" s="146" t="str">
        <f>_xlfn.XLOOKUP($A1648,Dept.Meta!$A:$A,Dept.Meta!$F:$F,"-",0,1)</f>
        <v>-</v>
      </c>
      <c r="C1648" s="629" t="str">
        <f>_xlfn.XLOOKUP(_xlfn.CONCAT($G1648,"-",$I1648),Div.Meta!$H:$H,Div.Meta!$C:$C,"-",0,1)</f>
        <v>-</v>
      </c>
      <c r="D1648" s="302"/>
      <c r="E1648" s="146" t="str">
        <f>IF($D1648="","-",_xlfn.XLOOKUP($D1648,Fund.Meta!$A:$A,Fund.Meta!$D:$D,"-",0,1))</f>
        <v>-</v>
      </c>
      <c r="F1648" s="303" t="str">
        <f>IF($D1648="","-",_xlfn.XLOOKUP($D1648,Fund.Meta!$A:$A,Fund.Meta!$E:$E,"-",0,1))</f>
        <v>-</v>
      </c>
      <c r="G1648" s="334"/>
      <c r="H1648" s="303" t="str">
        <f>IF($G1648="","-",_xlfn.XLOOKUP($G1648,Appr.Meta!$A:$A,Appr.Meta!$D:$D,"-",0,1))</f>
        <v>-</v>
      </c>
      <c r="I1648" s="302"/>
      <c r="J1648" s="303" t="str">
        <f>IF($I1648="","-",_xlfn.XLOOKUP($I1648,'CC.Meta'!$A:$A,'CC.Meta'!$D:$D,"-",0,1))</f>
        <v>-</v>
      </c>
      <c r="K1648" s="302"/>
      <c r="L1648" s="146" t="str">
        <f>IF($K1648="","-",_xlfn.XLOOKUP($K1648,Obj.Meta!$A:$A,Obj.Meta!$D:$D,"-",0,1))</f>
        <v>-</v>
      </c>
      <c r="M1648" s="300" t="str">
        <f>IF($K1648="","-",_xlfn.XLOOKUP($K1648,Obj.Meta!$A:$A,Obj.Meta!$F:$F,"-",0,1))</f>
        <v>-</v>
      </c>
      <c r="N1648" s="337" t="str">
        <f t="shared" si="51"/>
        <v>---</v>
      </c>
      <c r="O1648" s="333"/>
      <c r="P1648" s="54"/>
      <c r="Q1648" s="52"/>
      <c r="R1648" s="34"/>
      <c r="S1648" s="53"/>
      <c r="T1648" s="208"/>
      <c r="U1648" s="726"/>
      <c r="V1648" s="206"/>
      <c r="W1648" s="206"/>
      <c r="X1648" s="678"/>
      <c r="Y1648" s="34"/>
      <c r="Z1648" s="610"/>
      <c r="AA1648" s="608"/>
    </row>
    <row r="1649" spans="1:27">
      <c r="A1649" s="145" t="str">
        <f t="shared" si="50"/>
        <v>-</v>
      </c>
      <c r="B1649" s="146" t="str">
        <f>_xlfn.XLOOKUP($A1649,Dept.Meta!$A:$A,Dept.Meta!$F:$F,"-",0,1)</f>
        <v>-</v>
      </c>
      <c r="C1649" s="629" t="str">
        <f>_xlfn.XLOOKUP(_xlfn.CONCAT($G1649,"-",$I1649),Div.Meta!$H:$H,Div.Meta!$C:$C,"-",0,1)</f>
        <v>-</v>
      </c>
      <c r="D1649" s="302"/>
      <c r="E1649" s="146" t="str">
        <f>IF($D1649="","-",_xlfn.XLOOKUP($D1649,Fund.Meta!$A:$A,Fund.Meta!$D:$D,"-",0,1))</f>
        <v>-</v>
      </c>
      <c r="F1649" s="303" t="str">
        <f>IF($D1649="","-",_xlfn.XLOOKUP($D1649,Fund.Meta!$A:$A,Fund.Meta!$E:$E,"-",0,1))</f>
        <v>-</v>
      </c>
      <c r="G1649" s="334"/>
      <c r="H1649" s="303" t="str">
        <f>IF($G1649="","-",_xlfn.XLOOKUP($G1649,Appr.Meta!$A:$A,Appr.Meta!$D:$D,"-",0,1))</f>
        <v>-</v>
      </c>
      <c r="I1649" s="302"/>
      <c r="J1649" s="303" t="str">
        <f>IF($I1649="","-",_xlfn.XLOOKUP($I1649,'CC.Meta'!$A:$A,'CC.Meta'!$D:$D,"-",0,1))</f>
        <v>-</v>
      </c>
      <c r="K1649" s="302"/>
      <c r="L1649" s="146" t="str">
        <f>IF($K1649="","-",_xlfn.XLOOKUP($K1649,Obj.Meta!$A:$A,Obj.Meta!$D:$D,"-",0,1))</f>
        <v>-</v>
      </c>
      <c r="M1649" s="300" t="str">
        <f>IF($K1649="","-",_xlfn.XLOOKUP($K1649,Obj.Meta!$A:$A,Obj.Meta!$F:$F,"-",0,1))</f>
        <v>-</v>
      </c>
      <c r="N1649" s="337" t="str">
        <f t="shared" si="51"/>
        <v>---</v>
      </c>
      <c r="O1649" s="333"/>
      <c r="P1649" s="54"/>
      <c r="Q1649" s="52"/>
      <c r="R1649" s="34"/>
      <c r="S1649" s="53"/>
      <c r="T1649" s="208"/>
      <c r="U1649" s="726"/>
      <c r="V1649" s="206"/>
      <c r="W1649" s="206"/>
      <c r="X1649" s="678"/>
      <c r="Y1649" s="34"/>
      <c r="Z1649" s="610"/>
      <c r="AA1649" s="608"/>
    </row>
    <row r="1650" spans="1:27">
      <c r="A1650" s="145" t="str">
        <f t="shared" si="50"/>
        <v>-</v>
      </c>
      <c r="B1650" s="146" t="str">
        <f>_xlfn.XLOOKUP($A1650,Dept.Meta!$A:$A,Dept.Meta!$F:$F,"-",0,1)</f>
        <v>-</v>
      </c>
      <c r="C1650" s="629" t="str">
        <f>_xlfn.XLOOKUP(_xlfn.CONCAT($G1650,"-",$I1650),Div.Meta!$H:$H,Div.Meta!$C:$C,"-",0,1)</f>
        <v>-</v>
      </c>
      <c r="D1650" s="302"/>
      <c r="E1650" s="146" t="str">
        <f>IF($D1650="","-",_xlfn.XLOOKUP($D1650,Fund.Meta!$A:$A,Fund.Meta!$D:$D,"-",0,1))</f>
        <v>-</v>
      </c>
      <c r="F1650" s="303" t="str">
        <f>IF($D1650="","-",_xlfn.XLOOKUP($D1650,Fund.Meta!$A:$A,Fund.Meta!$E:$E,"-",0,1))</f>
        <v>-</v>
      </c>
      <c r="G1650" s="334"/>
      <c r="H1650" s="303" t="str">
        <f>IF($G1650="","-",_xlfn.XLOOKUP($G1650,Appr.Meta!$A:$A,Appr.Meta!$D:$D,"-",0,1))</f>
        <v>-</v>
      </c>
      <c r="I1650" s="302"/>
      <c r="J1650" s="303" t="str">
        <f>IF($I1650="","-",_xlfn.XLOOKUP($I1650,'CC.Meta'!$A:$A,'CC.Meta'!$D:$D,"-",0,1))</f>
        <v>-</v>
      </c>
      <c r="K1650" s="302"/>
      <c r="L1650" s="146" t="str">
        <f>IF($K1650="","-",_xlfn.XLOOKUP($K1650,Obj.Meta!$A:$A,Obj.Meta!$D:$D,"-",0,1))</f>
        <v>-</v>
      </c>
      <c r="M1650" s="300" t="str">
        <f>IF($K1650="","-",_xlfn.XLOOKUP($K1650,Obj.Meta!$A:$A,Obj.Meta!$F:$F,"-",0,1))</f>
        <v>-</v>
      </c>
      <c r="N1650" s="337" t="str">
        <f t="shared" si="51"/>
        <v>---</v>
      </c>
      <c r="O1650" s="333"/>
      <c r="P1650" s="54"/>
      <c r="Q1650" s="52"/>
      <c r="R1650" s="34"/>
      <c r="S1650" s="53"/>
      <c r="T1650" s="208"/>
      <c r="U1650" s="726"/>
      <c r="V1650" s="206"/>
      <c r="W1650" s="206"/>
      <c r="X1650" s="678"/>
      <c r="Y1650" s="34"/>
      <c r="Z1650" s="610"/>
      <c r="AA1650" s="608"/>
    </row>
    <row r="1651" spans="1:27">
      <c r="A1651" s="145" t="str">
        <f t="shared" si="50"/>
        <v>-</v>
      </c>
      <c r="B1651" s="146" t="str">
        <f>_xlfn.XLOOKUP($A1651,Dept.Meta!$A:$A,Dept.Meta!$F:$F,"-",0,1)</f>
        <v>-</v>
      </c>
      <c r="C1651" s="629" t="str">
        <f>_xlfn.XLOOKUP(_xlfn.CONCAT($G1651,"-",$I1651),Div.Meta!$H:$H,Div.Meta!$C:$C,"-",0,1)</f>
        <v>-</v>
      </c>
      <c r="D1651" s="302"/>
      <c r="E1651" s="146" t="str">
        <f>IF($D1651="","-",_xlfn.XLOOKUP($D1651,Fund.Meta!$A:$A,Fund.Meta!$D:$D,"-",0,1))</f>
        <v>-</v>
      </c>
      <c r="F1651" s="303" t="str">
        <f>IF($D1651="","-",_xlfn.XLOOKUP($D1651,Fund.Meta!$A:$A,Fund.Meta!$E:$E,"-",0,1))</f>
        <v>-</v>
      </c>
      <c r="G1651" s="334"/>
      <c r="H1651" s="303" t="str">
        <f>IF($G1651="","-",_xlfn.XLOOKUP($G1651,Appr.Meta!$A:$A,Appr.Meta!$D:$D,"-",0,1))</f>
        <v>-</v>
      </c>
      <c r="I1651" s="302"/>
      <c r="J1651" s="303" t="str">
        <f>IF($I1651="","-",_xlfn.XLOOKUP($I1651,'CC.Meta'!$A:$A,'CC.Meta'!$D:$D,"-",0,1))</f>
        <v>-</v>
      </c>
      <c r="K1651" s="302"/>
      <c r="L1651" s="146" t="str">
        <f>IF($K1651="","-",_xlfn.XLOOKUP($K1651,Obj.Meta!$A:$A,Obj.Meta!$D:$D,"-",0,1))</f>
        <v>-</v>
      </c>
      <c r="M1651" s="300" t="str">
        <f>IF($K1651="","-",_xlfn.XLOOKUP($K1651,Obj.Meta!$A:$A,Obj.Meta!$F:$F,"-",0,1))</f>
        <v>-</v>
      </c>
      <c r="N1651" s="337" t="str">
        <f t="shared" si="51"/>
        <v>---</v>
      </c>
      <c r="O1651" s="333"/>
      <c r="P1651" s="54"/>
      <c r="Q1651" s="52"/>
      <c r="R1651" s="34"/>
      <c r="S1651" s="53"/>
      <c r="T1651" s="208"/>
      <c r="U1651" s="726"/>
      <c r="V1651" s="206"/>
      <c r="W1651" s="206"/>
      <c r="X1651" s="678"/>
      <c r="Y1651" s="34"/>
      <c r="Z1651" s="610"/>
      <c r="AA1651" s="608"/>
    </row>
    <row r="1652" spans="1:27">
      <c r="A1652" s="145" t="str">
        <f t="shared" si="50"/>
        <v>-</v>
      </c>
      <c r="B1652" s="146" t="str">
        <f>_xlfn.XLOOKUP($A1652,Dept.Meta!$A:$A,Dept.Meta!$F:$F,"-",0,1)</f>
        <v>-</v>
      </c>
      <c r="C1652" s="629" t="str">
        <f>_xlfn.XLOOKUP(_xlfn.CONCAT($G1652,"-",$I1652),Div.Meta!$H:$H,Div.Meta!$C:$C,"-",0,1)</f>
        <v>-</v>
      </c>
      <c r="D1652" s="302"/>
      <c r="E1652" s="146" t="str">
        <f>IF($D1652="","-",_xlfn.XLOOKUP($D1652,Fund.Meta!$A:$A,Fund.Meta!$D:$D,"-",0,1))</f>
        <v>-</v>
      </c>
      <c r="F1652" s="303" t="str">
        <f>IF($D1652="","-",_xlfn.XLOOKUP($D1652,Fund.Meta!$A:$A,Fund.Meta!$E:$E,"-",0,1))</f>
        <v>-</v>
      </c>
      <c r="G1652" s="334"/>
      <c r="H1652" s="303" t="str">
        <f>IF($G1652="","-",_xlfn.XLOOKUP($G1652,Appr.Meta!$A:$A,Appr.Meta!$D:$D,"-",0,1))</f>
        <v>-</v>
      </c>
      <c r="I1652" s="302"/>
      <c r="J1652" s="303" t="str">
        <f>IF($I1652="","-",_xlfn.XLOOKUP($I1652,'CC.Meta'!$A:$A,'CC.Meta'!$D:$D,"-",0,1))</f>
        <v>-</v>
      </c>
      <c r="K1652" s="302"/>
      <c r="L1652" s="146" t="str">
        <f>IF($K1652="","-",_xlfn.XLOOKUP($K1652,Obj.Meta!$A:$A,Obj.Meta!$D:$D,"-",0,1))</f>
        <v>-</v>
      </c>
      <c r="M1652" s="300" t="str">
        <f>IF($K1652="","-",_xlfn.XLOOKUP($K1652,Obj.Meta!$A:$A,Obj.Meta!$F:$F,"-",0,1))</f>
        <v>-</v>
      </c>
      <c r="N1652" s="337" t="str">
        <f t="shared" si="51"/>
        <v>---</v>
      </c>
      <c r="O1652" s="333"/>
      <c r="P1652" s="54"/>
      <c r="Q1652" s="52"/>
      <c r="R1652" s="34"/>
      <c r="S1652" s="53"/>
      <c r="T1652" s="208"/>
      <c r="U1652" s="726"/>
      <c r="V1652" s="206"/>
      <c r="W1652" s="206"/>
      <c r="X1652" s="678"/>
      <c r="Y1652" s="34"/>
      <c r="Z1652" s="610"/>
      <c r="AA1652" s="608"/>
    </row>
    <row r="1653" spans="1:27">
      <c r="A1653" s="145" t="str">
        <f t="shared" si="50"/>
        <v>-</v>
      </c>
      <c r="B1653" s="146" t="str">
        <f>_xlfn.XLOOKUP($A1653,Dept.Meta!$A:$A,Dept.Meta!$F:$F,"-",0,1)</f>
        <v>-</v>
      </c>
      <c r="C1653" s="629" t="str">
        <f>_xlfn.XLOOKUP(_xlfn.CONCAT($G1653,"-",$I1653),Div.Meta!$H:$H,Div.Meta!$C:$C,"-",0,1)</f>
        <v>-</v>
      </c>
      <c r="D1653" s="302"/>
      <c r="E1653" s="146" t="str">
        <f>IF($D1653="","-",_xlfn.XLOOKUP($D1653,Fund.Meta!$A:$A,Fund.Meta!$D:$D,"-",0,1))</f>
        <v>-</v>
      </c>
      <c r="F1653" s="303" t="str">
        <f>IF($D1653="","-",_xlfn.XLOOKUP($D1653,Fund.Meta!$A:$A,Fund.Meta!$E:$E,"-",0,1))</f>
        <v>-</v>
      </c>
      <c r="G1653" s="334"/>
      <c r="H1653" s="303" t="str">
        <f>IF($G1653="","-",_xlfn.XLOOKUP($G1653,Appr.Meta!$A:$A,Appr.Meta!$D:$D,"-",0,1))</f>
        <v>-</v>
      </c>
      <c r="I1653" s="302"/>
      <c r="J1653" s="303" t="str">
        <f>IF($I1653="","-",_xlfn.XLOOKUP($I1653,'CC.Meta'!$A:$A,'CC.Meta'!$D:$D,"-",0,1))</f>
        <v>-</v>
      </c>
      <c r="K1653" s="302"/>
      <c r="L1653" s="146" t="str">
        <f>IF($K1653="","-",_xlfn.XLOOKUP($K1653,Obj.Meta!$A:$A,Obj.Meta!$D:$D,"-",0,1))</f>
        <v>-</v>
      </c>
      <c r="M1653" s="300" t="str">
        <f>IF($K1653="","-",_xlfn.XLOOKUP($K1653,Obj.Meta!$A:$A,Obj.Meta!$F:$F,"-",0,1))</f>
        <v>-</v>
      </c>
      <c r="N1653" s="337" t="str">
        <f t="shared" si="51"/>
        <v>---</v>
      </c>
      <c r="O1653" s="333"/>
      <c r="P1653" s="54"/>
      <c r="Q1653" s="52"/>
      <c r="R1653" s="34"/>
      <c r="S1653" s="53"/>
      <c r="T1653" s="208"/>
      <c r="U1653" s="726"/>
      <c r="V1653" s="206"/>
      <c r="W1653" s="206"/>
      <c r="X1653" s="678"/>
      <c r="Y1653" s="34"/>
      <c r="Z1653" s="610"/>
      <c r="AA1653" s="608"/>
    </row>
    <row r="1654" spans="1:27">
      <c r="A1654" s="145" t="str">
        <f t="shared" si="50"/>
        <v>-</v>
      </c>
      <c r="B1654" s="146" t="str">
        <f>_xlfn.XLOOKUP($A1654,Dept.Meta!$A:$A,Dept.Meta!$F:$F,"-",0,1)</f>
        <v>-</v>
      </c>
      <c r="C1654" s="629" t="str">
        <f>_xlfn.XLOOKUP(_xlfn.CONCAT($G1654,"-",$I1654),Div.Meta!$H:$H,Div.Meta!$C:$C,"-",0,1)</f>
        <v>-</v>
      </c>
      <c r="D1654" s="302"/>
      <c r="E1654" s="146" t="str">
        <f>IF($D1654="","-",_xlfn.XLOOKUP($D1654,Fund.Meta!$A:$A,Fund.Meta!$D:$D,"-",0,1))</f>
        <v>-</v>
      </c>
      <c r="F1654" s="303" t="str">
        <f>IF($D1654="","-",_xlfn.XLOOKUP($D1654,Fund.Meta!$A:$A,Fund.Meta!$E:$E,"-",0,1))</f>
        <v>-</v>
      </c>
      <c r="G1654" s="334"/>
      <c r="H1654" s="303" t="str">
        <f>IF($G1654="","-",_xlfn.XLOOKUP($G1654,Appr.Meta!$A:$A,Appr.Meta!$D:$D,"-",0,1))</f>
        <v>-</v>
      </c>
      <c r="I1654" s="302"/>
      <c r="J1654" s="303" t="str">
        <f>IF($I1654="","-",_xlfn.XLOOKUP($I1654,'CC.Meta'!$A:$A,'CC.Meta'!$D:$D,"-",0,1))</f>
        <v>-</v>
      </c>
      <c r="K1654" s="302"/>
      <c r="L1654" s="146" t="str">
        <f>IF($K1654="","-",_xlfn.XLOOKUP($K1654,Obj.Meta!$A:$A,Obj.Meta!$D:$D,"-",0,1))</f>
        <v>-</v>
      </c>
      <c r="M1654" s="300" t="str">
        <f>IF($K1654="","-",_xlfn.XLOOKUP($K1654,Obj.Meta!$A:$A,Obj.Meta!$F:$F,"-",0,1))</f>
        <v>-</v>
      </c>
      <c r="N1654" s="337" t="str">
        <f t="shared" si="51"/>
        <v>---</v>
      </c>
      <c r="O1654" s="333"/>
      <c r="P1654" s="54"/>
      <c r="Q1654" s="52"/>
      <c r="R1654" s="34"/>
      <c r="S1654" s="53"/>
      <c r="T1654" s="208"/>
      <c r="U1654" s="726"/>
      <c r="V1654" s="206"/>
      <c r="W1654" s="206"/>
      <c r="X1654" s="678"/>
      <c r="Y1654" s="34"/>
      <c r="Z1654" s="610"/>
      <c r="AA1654" s="608"/>
    </row>
    <row r="1655" spans="1:27">
      <c r="A1655" s="145" t="str">
        <f t="shared" si="50"/>
        <v>-</v>
      </c>
      <c r="B1655" s="146" t="str">
        <f>_xlfn.XLOOKUP($A1655,Dept.Meta!$A:$A,Dept.Meta!$F:$F,"-",0,1)</f>
        <v>-</v>
      </c>
      <c r="C1655" s="629" t="str">
        <f>_xlfn.XLOOKUP(_xlfn.CONCAT($G1655,"-",$I1655),Div.Meta!$H:$H,Div.Meta!$C:$C,"-",0,1)</f>
        <v>-</v>
      </c>
      <c r="D1655" s="302"/>
      <c r="E1655" s="146" t="str">
        <f>IF($D1655="","-",_xlfn.XLOOKUP($D1655,Fund.Meta!$A:$A,Fund.Meta!$D:$D,"-",0,1))</f>
        <v>-</v>
      </c>
      <c r="F1655" s="303" t="str">
        <f>IF($D1655="","-",_xlfn.XLOOKUP($D1655,Fund.Meta!$A:$A,Fund.Meta!$E:$E,"-",0,1))</f>
        <v>-</v>
      </c>
      <c r="G1655" s="334"/>
      <c r="H1655" s="303" t="str">
        <f>IF($G1655="","-",_xlfn.XLOOKUP($G1655,Appr.Meta!$A:$A,Appr.Meta!$D:$D,"-",0,1))</f>
        <v>-</v>
      </c>
      <c r="I1655" s="302"/>
      <c r="J1655" s="303" t="str">
        <f>IF($I1655="","-",_xlfn.XLOOKUP($I1655,'CC.Meta'!$A:$A,'CC.Meta'!$D:$D,"-",0,1))</f>
        <v>-</v>
      </c>
      <c r="K1655" s="302"/>
      <c r="L1655" s="146" t="str">
        <f>IF($K1655="","-",_xlfn.XLOOKUP($K1655,Obj.Meta!$A:$A,Obj.Meta!$D:$D,"-",0,1))</f>
        <v>-</v>
      </c>
      <c r="M1655" s="300" t="str">
        <f>IF($K1655="","-",_xlfn.XLOOKUP($K1655,Obj.Meta!$A:$A,Obj.Meta!$F:$F,"-",0,1))</f>
        <v>-</v>
      </c>
      <c r="N1655" s="337" t="str">
        <f t="shared" si="51"/>
        <v>---</v>
      </c>
      <c r="O1655" s="333"/>
      <c r="P1655" s="54"/>
      <c r="Q1655" s="52"/>
      <c r="R1655" s="34"/>
      <c r="S1655" s="53"/>
      <c r="T1655" s="208"/>
      <c r="U1655" s="726"/>
      <c r="V1655" s="206"/>
      <c r="W1655" s="206"/>
      <c r="X1655" s="678"/>
      <c r="Y1655" s="34"/>
      <c r="Z1655" s="610"/>
      <c r="AA1655" s="608"/>
    </row>
    <row r="1656" spans="1:27">
      <c r="A1656" s="145" t="str">
        <f t="shared" si="50"/>
        <v>-</v>
      </c>
      <c r="B1656" s="146" t="str">
        <f>_xlfn.XLOOKUP($A1656,Dept.Meta!$A:$A,Dept.Meta!$F:$F,"-",0,1)</f>
        <v>-</v>
      </c>
      <c r="C1656" s="629" t="str">
        <f>_xlfn.XLOOKUP(_xlfn.CONCAT($G1656,"-",$I1656),Div.Meta!$H:$H,Div.Meta!$C:$C,"-",0,1)</f>
        <v>-</v>
      </c>
      <c r="D1656" s="302"/>
      <c r="E1656" s="146" t="str">
        <f>IF($D1656="","-",_xlfn.XLOOKUP($D1656,Fund.Meta!$A:$A,Fund.Meta!$D:$D,"-",0,1))</f>
        <v>-</v>
      </c>
      <c r="F1656" s="303" t="str">
        <f>IF($D1656="","-",_xlfn.XLOOKUP($D1656,Fund.Meta!$A:$A,Fund.Meta!$E:$E,"-",0,1))</f>
        <v>-</v>
      </c>
      <c r="G1656" s="334"/>
      <c r="H1656" s="303" t="str">
        <f>IF($G1656="","-",_xlfn.XLOOKUP($G1656,Appr.Meta!$A:$A,Appr.Meta!$D:$D,"-",0,1))</f>
        <v>-</v>
      </c>
      <c r="I1656" s="302"/>
      <c r="J1656" s="303" t="str">
        <f>IF($I1656="","-",_xlfn.XLOOKUP($I1656,'CC.Meta'!$A:$A,'CC.Meta'!$D:$D,"-",0,1))</f>
        <v>-</v>
      </c>
      <c r="K1656" s="302"/>
      <c r="L1656" s="146" t="str">
        <f>IF($K1656="","-",_xlfn.XLOOKUP($K1656,Obj.Meta!$A:$A,Obj.Meta!$D:$D,"-",0,1))</f>
        <v>-</v>
      </c>
      <c r="M1656" s="300" t="str">
        <f>IF($K1656="","-",_xlfn.XLOOKUP($K1656,Obj.Meta!$A:$A,Obj.Meta!$F:$F,"-",0,1))</f>
        <v>-</v>
      </c>
      <c r="N1656" s="337" t="str">
        <f t="shared" si="51"/>
        <v>---</v>
      </c>
      <c r="O1656" s="333"/>
      <c r="P1656" s="54"/>
      <c r="Q1656" s="52"/>
      <c r="R1656" s="34"/>
      <c r="S1656" s="53"/>
      <c r="T1656" s="208"/>
      <c r="U1656" s="726"/>
      <c r="V1656" s="206"/>
      <c r="W1656" s="206"/>
      <c r="X1656" s="678"/>
      <c r="Y1656" s="34"/>
      <c r="Z1656" s="610"/>
      <c r="AA1656" s="608"/>
    </row>
    <row r="1657" spans="1:27">
      <c r="A1657" s="145" t="str">
        <f t="shared" si="50"/>
        <v>-</v>
      </c>
      <c r="B1657" s="146" t="str">
        <f>_xlfn.XLOOKUP($A1657,Dept.Meta!$A:$A,Dept.Meta!$F:$F,"-",0,1)</f>
        <v>-</v>
      </c>
      <c r="C1657" s="629" t="str">
        <f>_xlfn.XLOOKUP(_xlfn.CONCAT($G1657,"-",$I1657),Div.Meta!$H:$H,Div.Meta!$C:$C,"-",0,1)</f>
        <v>-</v>
      </c>
      <c r="D1657" s="302"/>
      <c r="E1657" s="146" t="str">
        <f>IF($D1657="","-",_xlfn.XLOOKUP($D1657,Fund.Meta!$A:$A,Fund.Meta!$D:$D,"-",0,1))</f>
        <v>-</v>
      </c>
      <c r="F1657" s="303" t="str">
        <f>IF($D1657="","-",_xlfn.XLOOKUP($D1657,Fund.Meta!$A:$A,Fund.Meta!$E:$E,"-",0,1))</f>
        <v>-</v>
      </c>
      <c r="G1657" s="334"/>
      <c r="H1657" s="303" t="str">
        <f>IF($G1657="","-",_xlfn.XLOOKUP($G1657,Appr.Meta!$A:$A,Appr.Meta!$D:$D,"-",0,1))</f>
        <v>-</v>
      </c>
      <c r="I1657" s="302"/>
      <c r="J1657" s="303" t="str">
        <f>IF($I1657="","-",_xlfn.XLOOKUP($I1657,'CC.Meta'!$A:$A,'CC.Meta'!$D:$D,"-",0,1))</f>
        <v>-</v>
      </c>
      <c r="K1657" s="302"/>
      <c r="L1657" s="146" t="str">
        <f>IF($K1657="","-",_xlfn.XLOOKUP($K1657,Obj.Meta!$A:$A,Obj.Meta!$D:$D,"-",0,1))</f>
        <v>-</v>
      </c>
      <c r="M1657" s="300" t="str">
        <f>IF($K1657="","-",_xlfn.XLOOKUP($K1657,Obj.Meta!$A:$A,Obj.Meta!$F:$F,"-",0,1))</f>
        <v>-</v>
      </c>
      <c r="N1657" s="337" t="str">
        <f t="shared" si="51"/>
        <v>---</v>
      </c>
      <c r="O1657" s="333"/>
      <c r="P1657" s="54"/>
      <c r="Q1657" s="52"/>
      <c r="R1657" s="34"/>
      <c r="S1657" s="53"/>
      <c r="T1657" s="208"/>
      <c r="U1657" s="726"/>
      <c r="V1657" s="206"/>
      <c r="W1657" s="206"/>
      <c r="X1657" s="678"/>
      <c r="Y1657" s="34"/>
      <c r="Z1657" s="610"/>
      <c r="AA1657" s="608"/>
    </row>
    <row r="1658" spans="1:27">
      <c r="A1658" s="145" t="str">
        <f t="shared" si="50"/>
        <v>-</v>
      </c>
      <c r="B1658" s="146" t="str">
        <f>_xlfn.XLOOKUP($A1658,Dept.Meta!$A:$A,Dept.Meta!$F:$F,"-",0,1)</f>
        <v>-</v>
      </c>
      <c r="C1658" s="629" t="str">
        <f>_xlfn.XLOOKUP(_xlfn.CONCAT($G1658,"-",$I1658),Div.Meta!$H:$H,Div.Meta!$C:$C,"-",0,1)</f>
        <v>-</v>
      </c>
      <c r="D1658" s="302"/>
      <c r="E1658" s="146" t="str">
        <f>IF($D1658="","-",_xlfn.XLOOKUP($D1658,Fund.Meta!$A:$A,Fund.Meta!$D:$D,"-",0,1))</f>
        <v>-</v>
      </c>
      <c r="F1658" s="303" t="str">
        <f>IF($D1658="","-",_xlfn.XLOOKUP($D1658,Fund.Meta!$A:$A,Fund.Meta!$E:$E,"-",0,1))</f>
        <v>-</v>
      </c>
      <c r="G1658" s="334"/>
      <c r="H1658" s="303" t="str">
        <f>IF($G1658="","-",_xlfn.XLOOKUP($G1658,Appr.Meta!$A:$A,Appr.Meta!$D:$D,"-",0,1))</f>
        <v>-</v>
      </c>
      <c r="I1658" s="302"/>
      <c r="J1658" s="303" t="str">
        <f>IF($I1658="","-",_xlfn.XLOOKUP($I1658,'CC.Meta'!$A:$A,'CC.Meta'!$D:$D,"-",0,1))</f>
        <v>-</v>
      </c>
      <c r="K1658" s="302"/>
      <c r="L1658" s="146" t="str">
        <f>IF($K1658="","-",_xlfn.XLOOKUP($K1658,Obj.Meta!$A:$A,Obj.Meta!$D:$D,"-",0,1))</f>
        <v>-</v>
      </c>
      <c r="M1658" s="300" t="str">
        <f>IF($K1658="","-",_xlfn.XLOOKUP($K1658,Obj.Meta!$A:$A,Obj.Meta!$F:$F,"-",0,1))</f>
        <v>-</v>
      </c>
      <c r="N1658" s="337" t="str">
        <f t="shared" si="51"/>
        <v>---</v>
      </c>
      <c r="O1658" s="333"/>
      <c r="P1658" s="54"/>
      <c r="Q1658" s="52"/>
      <c r="R1658" s="34"/>
      <c r="S1658" s="53"/>
      <c r="T1658" s="208"/>
      <c r="U1658" s="726"/>
      <c r="V1658" s="206"/>
      <c r="W1658" s="206"/>
      <c r="X1658" s="678"/>
      <c r="Y1658" s="34"/>
      <c r="Z1658" s="610"/>
      <c r="AA1658" s="608"/>
    </row>
    <row r="1659" spans="1:27">
      <c r="A1659" s="145" t="str">
        <f t="shared" si="50"/>
        <v>-</v>
      </c>
      <c r="B1659" s="146" t="str">
        <f>_xlfn.XLOOKUP($A1659,Dept.Meta!$A:$A,Dept.Meta!$F:$F,"-",0,1)</f>
        <v>-</v>
      </c>
      <c r="C1659" s="629" t="str">
        <f>_xlfn.XLOOKUP(_xlfn.CONCAT($G1659,"-",$I1659),Div.Meta!$H:$H,Div.Meta!$C:$C,"-",0,1)</f>
        <v>-</v>
      </c>
      <c r="D1659" s="302"/>
      <c r="E1659" s="146" t="str">
        <f>IF($D1659="","-",_xlfn.XLOOKUP($D1659,Fund.Meta!$A:$A,Fund.Meta!$D:$D,"-",0,1))</f>
        <v>-</v>
      </c>
      <c r="F1659" s="303" t="str">
        <f>IF($D1659="","-",_xlfn.XLOOKUP($D1659,Fund.Meta!$A:$A,Fund.Meta!$E:$E,"-",0,1))</f>
        <v>-</v>
      </c>
      <c r="G1659" s="334"/>
      <c r="H1659" s="303" t="str">
        <f>IF($G1659="","-",_xlfn.XLOOKUP($G1659,Appr.Meta!$A:$A,Appr.Meta!$D:$D,"-",0,1))</f>
        <v>-</v>
      </c>
      <c r="I1659" s="302"/>
      <c r="J1659" s="303" t="str">
        <f>IF($I1659="","-",_xlfn.XLOOKUP($I1659,'CC.Meta'!$A:$A,'CC.Meta'!$D:$D,"-",0,1))</f>
        <v>-</v>
      </c>
      <c r="K1659" s="302"/>
      <c r="L1659" s="146" t="str">
        <f>IF($K1659="","-",_xlfn.XLOOKUP($K1659,Obj.Meta!$A:$A,Obj.Meta!$D:$D,"-",0,1))</f>
        <v>-</v>
      </c>
      <c r="M1659" s="300" t="str">
        <f>IF($K1659="","-",_xlfn.XLOOKUP($K1659,Obj.Meta!$A:$A,Obj.Meta!$F:$F,"-",0,1))</f>
        <v>-</v>
      </c>
      <c r="N1659" s="337" t="str">
        <f t="shared" si="51"/>
        <v>---</v>
      </c>
      <c r="O1659" s="333"/>
      <c r="P1659" s="54"/>
      <c r="Q1659" s="52"/>
      <c r="R1659" s="34"/>
      <c r="S1659" s="53"/>
      <c r="T1659" s="208"/>
      <c r="U1659" s="726"/>
      <c r="V1659" s="206"/>
      <c r="W1659" s="206"/>
      <c r="X1659" s="678"/>
      <c r="Y1659" s="34"/>
      <c r="Z1659" s="610"/>
      <c r="AA1659" s="608"/>
    </row>
    <row r="1660" spans="1:27">
      <c r="A1660" s="145" t="str">
        <f t="shared" si="50"/>
        <v>-</v>
      </c>
      <c r="B1660" s="146" t="str">
        <f>_xlfn.XLOOKUP($A1660,Dept.Meta!$A:$A,Dept.Meta!$F:$F,"-",0,1)</f>
        <v>-</v>
      </c>
      <c r="C1660" s="629" t="str">
        <f>_xlfn.XLOOKUP(_xlfn.CONCAT($G1660,"-",$I1660),Div.Meta!$H:$H,Div.Meta!$C:$C,"-",0,1)</f>
        <v>-</v>
      </c>
      <c r="D1660" s="302"/>
      <c r="E1660" s="146" t="str">
        <f>IF($D1660="","-",_xlfn.XLOOKUP($D1660,Fund.Meta!$A:$A,Fund.Meta!$D:$D,"-",0,1))</f>
        <v>-</v>
      </c>
      <c r="F1660" s="303" t="str">
        <f>IF($D1660="","-",_xlfn.XLOOKUP($D1660,Fund.Meta!$A:$A,Fund.Meta!$E:$E,"-",0,1))</f>
        <v>-</v>
      </c>
      <c r="G1660" s="334"/>
      <c r="H1660" s="303" t="str">
        <f>IF($G1660="","-",_xlfn.XLOOKUP($G1660,Appr.Meta!$A:$A,Appr.Meta!$D:$D,"-",0,1))</f>
        <v>-</v>
      </c>
      <c r="I1660" s="302"/>
      <c r="J1660" s="303" t="str">
        <f>IF($I1660="","-",_xlfn.XLOOKUP($I1660,'CC.Meta'!$A:$A,'CC.Meta'!$D:$D,"-",0,1))</f>
        <v>-</v>
      </c>
      <c r="K1660" s="302"/>
      <c r="L1660" s="146" t="str">
        <f>IF($K1660="","-",_xlfn.XLOOKUP($K1660,Obj.Meta!$A:$A,Obj.Meta!$D:$D,"-",0,1))</f>
        <v>-</v>
      </c>
      <c r="M1660" s="300" t="str">
        <f>IF($K1660="","-",_xlfn.XLOOKUP($K1660,Obj.Meta!$A:$A,Obj.Meta!$F:$F,"-",0,1))</f>
        <v>-</v>
      </c>
      <c r="N1660" s="337" t="str">
        <f t="shared" si="51"/>
        <v>---</v>
      </c>
      <c r="O1660" s="333"/>
      <c r="P1660" s="54"/>
      <c r="Q1660" s="52"/>
      <c r="R1660" s="34"/>
      <c r="S1660" s="53"/>
      <c r="T1660" s="208"/>
      <c r="U1660" s="726"/>
      <c r="V1660" s="206"/>
      <c r="W1660" s="206"/>
      <c r="X1660" s="678"/>
      <c r="Y1660" s="34"/>
      <c r="Z1660" s="610"/>
      <c r="AA1660" s="608"/>
    </row>
    <row r="1661" spans="1:27">
      <c r="A1661" s="145" t="str">
        <f t="shared" si="50"/>
        <v>-</v>
      </c>
      <c r="B1661" s="146" t="str">
        <f>_xlfn.XLOOKUP($A1661,Dept.Meta!$A:$A,Dept.Meta!$F:$F,"-",0,1)</f>
        <v>-</v>
      </c>
      <c r="C1661" s="629" t="str">
        <f>_xlfn.XLOOKUP(_xlfn.CONCAT($G1661,"-",$I1661),Div.Meta!$H:$H,Div.Meta!$C:$C,"-",0,1)</f>
        <v>-</v>
      </c>
      <c r="D1661" s="302"/>
      <c r="E1661" s="146" t="str">
        <f>IF($D1661="","-",_xlfn.XLOOKUP($D1661,Fund.Meta!$A:$A,Fund.Meta!$D:$D,"-",0,1))</f>
        <v>-</v>
      </c>
      <c r="F1661" s="303" t="str">
        <f>IF($D1661="","-",_xlfn.XLOOKUP($D1661,Fund.Meta!$A:$A,Fund.Meta!$E:$E,"-",0,1))</f>
        <v>-</v>
      </c>
      <c r="G1661" s="334"/>
      <c r="H1661" s="303" t="str">
        <f>IF($G1661="","-",_xlfn.XLOOKUP($G1661,Appr.Meta!$A:$A,Appr.Meta!$D:$D,"-",0,1))</f>
        <v>-</v>
      </c>
      <c r="I1661" s="302"/>
      <c r="J1661" s="303" t="str">
        <f>IF($I1661="","-",_xlfn.XLOOKUP($I1661,'CC.Meta'!$A:$A,'CC.Meta'!$D:$D,"-",0,1))</f>
        <v>-</v>
      </c>
      <c r="K1661" s="302"/>
      <c r="L1661" s="146" t="str">
        <f>IF($K1661="","-",_xlfn.XLOOKUP($K1661,Obj.Meta!$A:$A,Obj.Meta!$D:$D,"-",0,1))</f>
        <v>-</v>
      </c>
      <c r="M1661" s="300" t="str">
        <f>IF($K1661="","-",_xlfn.XLOOKUP($K1661,Obj.Meta!$A:$A,Obj.Meta!$F:$F,"-",0,1))</f>
        <v>-</v>
      </c>
      <c r="N1661" s="337" t="str">
        <f t="shared" si="51"/>
        <v>---</v>
      </c>
      <c r="O1661" s="333"/>
      <c r="P1661" s="54"/>
      <c r="Q1661" s="52"/>
      <c r="R1661" s="34"/>
      <c r="S1661" s="53"/>
      <c r="T1661" s="208"/>
      <c r="U1661" s="726"/>
      <c r="V1661" s="206"/>
      <c r="W1661" s="206"/>
      <c r="X1661" s="678"/>
      <c r="Y1661" s="34"/>
      <c r="Z1661" s="610"/>
      <c r="AA1661" s="608"/>
    </row>
    <row r="1662" spans="1:27">
      <c r="A1662" s="145" t="str">
        <f t="shared" si="50"/>
        <v>-</v>
      </c>
      <c r="B1662" s="146" t="str">
        <f>_xlfn.XLOOKUP($A1662,Dept.Meta!$A:$A,Dept.Meta!$F:$F,"-",0,1)</f>
        <v>-</v>
      </c>
      <c r="C1662" s="629" t="str">
        <f>_xlfn.XLOOKUP(_xlfn.CONCAT($G1662,"-",$I1662),Div.Meta!$H:$H,Div.Meta!$C:$C,"-",0,1)</f>
        <v>-</v>
      </c>
      <c r="D1662" s="302"/>
      <c r="E1662" s="146" t="str">
        <f>IF($D1662="","-",_xlfn.XLOOKUP($D1662,Fund.Meta!$A:$A,Fund.Meta!$D:$D,"-",0,1))</f>
        <v>-</v>
      </c>
      <c r="F1662" s="303" t="str">
        <f>IF($D1662="","-",_xlfn.XLOOKUP($D1662,Fund.Meta!$A:$A,Fund.Meta!$E:$E,"-",0,1))</f>
        <v>-</v>
      </c>
      <c r="G1662" s="334"/>
      <c r="H1662" s="303" t="str">
        <f>IF($G1662="","-",_xlfn.XLOOKUP($G1662,Appr.Meta!$A:$A,Appr.Meta!$D:$D,"-",0,1))</f>
        <v>-</v>
      </c>
      <c r="I1662" s="302"/>
      <c r="J1662" s="303" t="str">
        <f>IF($I1662="","-",_xlfn.XLOOKUP($I1662,'CC.Meta'!$A:$A,'CC.Meta'!$D:$D,"-",0,1))</f>
        <v>-</v>
      </c>
      <c r="K1662" s="302"/>
      <c r="L1662" s="146" t="str">
        <f>IF($K1662="","-",_xlfn.XLOOKUP($K1662,Obj.Meta!$A:$A,Obj.Meta!$D:$D,"-",0,1))</f>
        <v>-</v>
      </c>
      <c r="M1662" s="300" t="str">
        <f>IF($K1662="","-",_xlfn.XLOOKUP($K1662,Obj.Meta!$A:$A,Obj.Meta!$F:$F,"-",0,1))</f>
        <v>-</v>
      </c>
      <c r="N1662" s="337" t="str">
        <f t="shared" si="51"/>
        <v>---</v>
      </c>
      <c r="O1662" s="333"/>
      <c r="P1662" s="54"/>
      <c r="Q1662" s="52"/>
      <c r="R1662" s="34"/>
      <c r="S1662" s="53"/>
      <c r="T1662" s="208"/>
      <c r="U1662" s="726"/>
      <c r="V1662" s="206"/>
      <c r="W1662" s="206"/>
      <c r="X1662" s="678"/>
      <c r="Y1662" s="34"/>
      <c r="Z1662" s="610"/>
      <c r="AA1662" s="608"/>
    </row>
    <row r="1663" spans="1:27">
      <c r="A1663" s="145" t="str">
        <f t="shared" si="50"/>
        <v>-</v>
      </c>
      <c r="B1663" s="146" t="str">
        <f>_xlfn.XLOOKUP($A1663,Dept.Meta!$A:$A,Dept.Meta!$F:$F,"-",0,1)</f>
        <v>-</v>
      </c>
      <c r="C1663" s="629" t="str">
        <f>_xlfn.XLOOKUP(_xlfn.CONCAT($G1663,"-",$I1663),Div.Meta!$H:$H,Div.Meta!$C:$C,"-",0,1)</f>
        <v>-</v>
      </c>
      <c r="D1663" s="302"/>
      <c r="E1663" s="146" t="str">
        <f>IF($D1663="","-",_xlfn.XLOOKUP($D1663,Fund.Meta!$A:$A,Fund.Meta!$D:$D,"-",0,1))</f>
        <v>-</v>
      </c>
      <c r="F1663" s="303" t="str">
        <f>IF($D1663="","-",_xlfn.XLOOKUP($D1663,Fund.Meta!$A:$A,Fund.Meta!$E:$E,"-",0,1))</f>
        <v>-</v>
      </c>
      <c r="G1663" s="334"/>
      <c r="H1663" s="303" t="str">
        <f>IF($G1663="","-",_xlfn.XLOOKUP($G1663,Appr.Meta!$A:$A,Appr.Meta!$D:$D,"-",0,1))</f>
        <v>-</v>
      </c>
      <c r="I1663" s="302"/>
      <c r="J1663" s="303" t="str">
        <f>IF($I1663="","-",_xlfn.XLOOKUP($I1663,'CC.Meta'!$A:$A,'CC.Meta'!$D:$D,"-",0,1))</f>
        <v>-</v>
      </c>
      <c r="K1663" s="302"/>
      <c r="L1663" s="146" t="str">
        <f>IF($K1663="","-",_xlfn.XLOOKUP($K1663,Obj.Meta!$A:$A,Obj.Meta!$D:$D,"-",0,1))</f>
        <v>-</v>
      </c>
      <c r="M1663" s="300" t="str">
        <f>IF($K1663="","-",_xlfn.XLOOKUP($K1663,Obj.Meta!$A:$A,Obj.Meta!$F:$F,"-",0,1))</f>
        <v>-</v>
      </c>
      <c r="N1663" s="337" t="str">
        <f t="shared" si="51"/>
        <v>---</v>
      </c>
      <c r="O1663" s="333"/>
      <c r="P1663" s="54"/>
      <c r="Q1663" s="52"/>
      <c r="R1663" s="34"/>
      <c r="S1663" s="53"/>
      <c r="T1663" s="208"/>
      <c r="U1663" s="726"/>
      <c r="V1663" s="206"/>
      <c r="W1663" s="206"/>
      <c r="X1663" s="678"/>
      <c r="Y1663" s="34"/>
      <c r="Z1663" s="610"/>
      <c r="AA1663" s="608"/>
    </row>
    <row r="1664" spans="1:27">
      <c r="A1664" s="145" t="str">
        <f t="shared" si="50"/>
        <v>-</v>
      </c>
      <c r="B1664" s="146" t="str">
        <f>_xlfn.XLOOKUP($A1664,Dept.Meta!$A:$A,Dept.Meta!$F:$F,"-",0,1)</f>
        <v>-</v>
      </c>
      <c r="C1664" s="629" t="str">
        <f>_xlfn.XLOOKUP(_xlfn.CONCAT($G1664,"-",$I1664),Div.Meta!$H:$H,Div.Meta!$C:$C,"-",0,1)</f>
        <v>-</v>
      </c>
      <c r="D1664" s="302"/>
      <c r="E1664" s="146" t="str">
        <f>IF($D1664="","-",_xlfn.XLOOKUP($D1664,Fund.Meta!$A:$A,Fund.Meta!$D:$D,"-",0,1))</f>
        <v>-</v>
      </c>
      <c r="F1664" s="303" t="str">
        <f>IF($D1664="","-",_xlfn.XLOOKUP($D1664,Fund.Meta!$A:$A,Fund.Meta!$E:$E,"-",0,1))</f>
        <v>-</v>
      </c>
      <c r="G1664" s="334"/>
      <c r="H1664" s="303" t="str">
        <f>IF($G1664="","-",_xlfn.XLOOKUP($G1664,Appr.Meta!$A:$A,Appr.Meta!$D:$D,"-",0,1))</f>
        <v>-</v>
      </c>
      <c r="I1664" s="302"/>
      <c r="J1664" s="303" t="str">
        <f>IF($I1664="","-",_xlfn.XLOOKUP($I1664,'CC.Meta'!$A:$A,'CC.Meta'!$D:$D,"-",0,1))</f>
        <v>-</v>
      </c>
      <c r="K1664" s="302"/>
      <c r="L1664" s="146" t="str">
        <f>IF($K1664="","-",_xlfn.XLOOKUP($K1664,Obj.Meta!$A:$A,Obj.Meta!$D:$D,"-",0,1))</f>
        <v>-</v>
      </c>
      <c r="M1664" s="300" t="str">
        <f>IF($K1664="","-",_xlfn.XLOOKUP($K1664,Obj.Meta!$A:$A,Obj.Meta!$F:$F,"-",0,1))</f>
        <v>-</v>
      </c>
      <c r="N1664" s="337" t="str">
        <f t="shared" si="51"/>
        <v>---</v>
      </c>
      <c r="O1664" s="333"/>
      <c r="P1664" s="54"/>
      <c r="Q1664" s="52"/>
      <c r="R1664" s="34"/>
      <c r="S1664" s="53"/>
      <c r="T1664" s="208"/>
      <c r="U1664" s="726"/>
      <c r="V1664" s="206"/>
      <c r="W1664" s="206"/>
      <c r="X1664" s="678"/>
      <c r="Y1664" s="34"/>
      <c r="Z1664" s="610"/>
      <c r="AA1664" s="608"/>
    </row>
    <row r="1665" spans="1:27">
      <c r="A1665" s="145" t="str">
        <f t="shared" si="50"/>
        <v>-</v>
      </c>
      <c r="B1665" s="146" t="str">
        <f>_xlfn.XLOOKUP($A1665,Dept.Meta!$A:$A,Dept.Meta!$F:$F,"-",0,1)</f>
        <v>-</v>
      </c>
      <c r="C1665" s="629" t="str">
        <f>_xlfn.XLOOKUP(_xlfn.CONCAT($G1665,"-",$I1665),Div.Meta!$H:$H,Div.Meta!$C:$C,"-",0,1)</f>
        <v>-</v>
      </c>
      <c r="D1665" s="302"/>
      <c r="E1665" s="146" t="str">
        <f>IF($D1665="","-",_xlfn.XLOOKUP($D1665,Fund.Meta!$A:$A,Fund.Meta!$D:$D,"-",0,1))</f>
        <v>-</v>
      </c>
      <c r="F1665" s="303" t="str">
        <f>IF($D1665="","-",_xlfn.XLOOKUP($D1665,Fund.Meta!$A:$A,Fund.Meta!$E:$E,"-",0,1))</f>
        <v>-</v>
      </c>
      <c r="G1665" s="334"/>
      <c r="H1665" s="303" t="str">
        <f>IF($G1665="","-",_xlfn.XLOOKUP($G1665,Appr.Meta!$A:$A,Appr.Meta!$D:$D,"-",0,1))</f>
        <v>-</v>
      </c>
      <c r="I1665" s="302"/>
      <c r="J1665" s="303" t="str">
        <f>IF($I1665="","-",_xlfn.XLOOKUP($I1665,'CC.Meta'!$A:$A,'CC.Meta'!$D:$D,"-",0,1))</f>
        <v>-</v>
      </c>
      <c r="K1665" s="302"/>
      <c r="L1665" s="146" t="str">
        <f>IF($K1665="","-",_xlfn.XLOOKUP($K1665,Obj.Meta!$A:$A,Obj.Meta!$D:$D,"-",0,1))</f>
        <v>-</v>
      </c>
      <c r="M1665" s="300" t="str">
        <f>IF($K1665="","-",_xlfn.XLOOKUP($K1665,Obj.Meta!$A:$A,Obj.Meta!$F:$F,"-",0,1))</f>
        <v>-</v>
      </c>
      <c r="N1665" s="337" t="str">
        <f t="shared" si="51"/>
        <v>---</v>
      </c>
      <c r="O1665" s="333"/>
      <c r="P1665" s="54"/>
      <c r="Q1665" s="52"/>
      <c r="R1665" s="34"/>
      <c r="S1665" s="53"/>
      <c r="T1665" s="208"/>
      <c r="U1665" s="726"/>
      <c r="V1665" s="206"/>
      <c r="W1665" s="206"/>
      <c r="X1665" s="678"/>
      <c r="Y1665" s="34"/>
      <c r="Z1665" s="610"/>
      <c r="AA1665" s="608"/>
    </row>
    <row r="1666" spans="1:27">
      <c r="A1666" s="145" t="str">
        <f t="shared" si="50"/>
        <v>-</v>
      </c>
      <c r="B1666" s="146" t="str">
        <f>_xlfn.XLOOKUP($A1666,Dept.Meta!$A:$A,Dept.Meta!$F:$F,"-",0,1)</f>
        <v>-</v>
      </c>
      <c r="C1666" s="629" t="str">
        <f>_xlfn.XLOOKUP(_xlfn.CONCAT($G1666,"-",$I1666),Div.Meta!$H:$H,Div.Meta!$C:$C,"-",0,1)</f>
        <v>-</v>
      </c>
      <c r="D1666" s="302"/>
      <c r="E1666" s="146" t="str">
        <f>IF($D1666="","-",_xlfn.XLOOKUP($D1666,Fund.Meta!$A:$A,Fund.Meta!$D:$D,"-",0,1))</f>
        <v>-</v>
      </c>
      <c r="F1666" s="303" t="str">
        <f>IF($D1666="","-",_xlfn.XLOOKUP($D1666,Fund.Meta!$A:$A,Fund.Meta!$E:$E,"-",0,1))</f>
        <v>-</v>
      </c>
      <c r="G1666" s="334"/>
      <c r="H1666" s="303" t="str">
        <f>IF($G1666="","-",_xlfn.XLOOKUP($G1666,Appr.Meta!$A:$A,Appr.Meta!$D:$D,"-",0,1))</f>
        <v>-</v>
      </c>
      <c r="I1666" s="302"/>
      <c r="J1666" s="303" t="str">
        <f>IF($I1666="","-",_xlfn.XLOOKUP($I1666,'CC.Meta'!$A:$A,'CC.Meta'!$D:$D,"-",0,1))</f>
        <v>-</v>
      </c>
      <c r="K1666" s="302"/>
      <c r="L1666" s="146" t="str">
        <f>IF($K1666="","-",_xlfn.XLOOKUP($K1666,Obj.Meta!$A:$A,Obj.Meta!$D:$D,"-",0,1))</f>
        <v>-</v>
      </c>
      <c r="M1666" s="300" t="str">
        <f>IF($K1666="","-",_xlfn.XLOOKUP($K1666,Obj.Meta!$A:$A,Obj.Meta!$F:$F,"-",0,1))</f>
        <v>-</v>
      </c>
      <c r="N1666" s="337" t="str">
        <f t="shared" si="51"/>
        <v>---</v>
      </c>
      <c r="O1666" s="333"/>
      <c r="P1666" s="54"/>
      <c r="Q1666" s="52"/>
      <c r="R1666" s="34"/>
      <c r="S1666" s="53"/>
      <c r="T1666" s="208"/>
      <c r="U1666" s="726"/>
      <c r="V1666" s="206"/>
      <c r="W1666" s="206"/>
      <c r="X1666" s="678"/>
      <c r="Y1666" s="34"/>
      <c r="Z1666" s="610"/>
      <c r="AA1666" s="608"/>
    </row>
    <row r="1667" spans="1:27">
      <c r="A1667" s="145" t="str">
        <f t="shared" si="50"/>
        <v>-</v>
      </c>
      <c r="B1667" s="146" t="str">
        <f>_xlfn.XLOOKUP($A1667,Dept.Meta!$A:$A,Dept.Meta!$F:$F,"-",0,1)</f>
        <v>-</v>
      </c>
      <c r="C1667" s="629" t="str">
        <f>_xlfn.XLOOKUP(_xlfn.CONCAT($G1667,"-",$I1667),Div.Meta!$H:$H,Div.Meta!$C:$C,"-",0,1)</f>
        <v>-</v>
      </c>
      <c r="D1667" s="302"/>
      <c r="E1667" s="146" t="str">
        <f>IF($D1667="","-",_xlfn.XLOOKUP($D1667,Fund.Meta!$A:$A,Fund.Meta!$D:$D,"-",0,1))</f>
        <v>-</v>
      </c>
      <c r="F1667" s="303" t="str">
        <f>IF($D1667="","-",_xlfn.XLOOKUP($D1667,Fund.Meta!$A:$A,Fund.Meta!$E:$E,"-",0,1))</f>
        <v>-</v>
      </c>
      <c r="G1667" s="334"/>
      <c r="H1667" s="303" t="str">
        <f>IF($G1667="","-",_xlfn.XLOOKUP($G1667,Appr.Meta!$A:$A,Appr.Meta!$D:$D,"-",0,1))</f>
        <v>-</v>
      </c>
      <c r="I1667" s="302"/>
      <c r="J1667" s="303" t="str">
        <f>IF($I1667="","-",_xlfn.XLOOKUP($I1667,'CC.Meta'!$A:$A,'CC.Meta'!$D:$D,"-",0,1))</f>
        <v>-</v>
      </c>
      <c r="K1667" s="302"/>
      <c r="L1667" s="146" t="str">
        <f>IF($K1667="","-",_xlfn.XLOOKUP($K1667,Obj.Meta!$A:$A,Obj.Meta!$D:$D,"-",0,1))</f>
        <v>-</v>
      </c>
      <c r="M1667" s="300" t="str">
        <f>IF($K1667="","-",_xlfn.XLOOKUP($K1667,Obj.Meta!$A:$A,Obj.Meta!$F:$F,"-",0,1))</f>
        <v>-</v>
      </c>
      <c r="N1667" s="337" t="str">
        <f t="shared" si="51"/>
        <v>---</v>
      </c>
      <c r="O1667" s="333"/>
      <c r="P1667" s="54"/>
      <c r="Q1667" s="52"/>
      <c r="R1667" s="34"/>
      <c r="S1667" s="53"/>
      <c r="T1667" s="208"/>
      <c r="U1667" s="726"/>
      <c r="V1667" s="206"/>
      <c r="W1667" s="206"/>
      <c r="X1667" s="678"/>
      <c r="Y1667" s="34"/>
      <c r="Z1667" s="610"/>
      <c r="AA1667" s="608"/>
    </row>
    <row r="1668" spans="1:27">
      <c r="A1668" s="145" t="str">
        <f t="shared" si="50"/>
        <v>-</v>
      </c>
      <c r="B1668" s="146" t="str">
        <f>_xlfn.XLOOKUP($A1668,Dept.Meta!$A:$A,Dept.Meta!$F:$F,"-",0,1)</f>
        <v>-</v>
      </c>
      <c r="C1668" s="629" t="str">
        <f>_xlfn.XLOOKUP(_xlfn.CONCAT($G1668,"-",$I1668),Div.Meta!$H:$H,Div.Meta!$C:$C,"-",0,1)</f>
        <v>-</v>
      </c>
      <c r="D1668" s="302"/>
      <c r="E1668" s="146" t="str">
        <f>IF($D1668="","-",_xlfn.XLOOKUP($D1668,Fund.Meta!$A:$A,Fund.Meta!$D:$D,"-",0,1))</f>
        <v>-</v>
      </c>
      <c r="F1668" s="303" t="str">
        <f>IF($D1668="","-",_xlfn.XLOOKUP($D1668,Fund.Meta!$A:$A,Fund.Meta!$E:$E,"-",0,1))</f>
        <v>-</v>
      </c>
      <c r="G1668" s="334"/>
      <c r="H1668" s="303" t="str">
        <f>IF($G1668="","-",_xlfn.XLOOKUP($G1668,Appr.Meta!$A:$A,Appr.Meta!$D:$D,"-",0,1))</f>
        <v>-</v>
      </c>
      <c r="I1668" s="302"/>
      <c r="J1668" s="303" t="str">
        <f>IF($I1668="","-",_xlfn.XLOOKUP($I1668,'CC.Meta'!$A:$A,'CC.Meta'!$D:$D,"-",0,1))</f>
        <v>-</v>
      </c>
      <c r="K1668" s="302"/>
      <c r="L1668" s="146" t="str">
        <f>IF($K1668="","-",_xlfn.XLOOKUP($K1668,Obj.Meta!$A:$A,Obj.Meta!$D:$D,"-",0,1))</f>
        <v>-</v>
      </c>
      <c r="M1668" s="300" t="str">
        <f>IF($K1668="","-",_xlfn.XLOOKUP($K1668,Obj.Meta!$A:$A,Obj.Meta!$F:$F,"-",0,1))</f>
        <v>-</v>
      </c>
      <c r="N1668" s="337" t="str">
        <f t="shared" si="51"/>
        <v>---</v>
      </c>
      <c r="O1668" s="333"/>
      <c r="P1668" s="54"/>
      <c r="Q1668" s="52"/>
      <c r="R1668" s="34"/>
      <c r="S1668" s="53"/>
      <c r="T1668" s="208"/>
      <c r="U1668" s="726"/>
      <c r="V1668" s="206"/>
      <c r="W1668" s="206"/>
      <c r="X1668" s="678"/>
      <c r="Y1668" s="34"/>
      <c r="Z1668" s="610"/>
      <c r="AA1668" s="608"/>
    </row>
    <row r="1669" spans="1:27">
      <c r="A1669" s="145" t="str">
        <f t="shared" si="50"/>
        <v>-</v>
      </c>
      <c r="B1669" s="146" t="str">
        <f>_xlfn.XLOOKUP($A1669,Dept.Meta!$A:$A,Dept.Meta!$F:$F,"-",0,1)</f>
        <v>-</v>
      </c>
      <c r="C1669" s="629" t="str">
        <f>_xlfn.XLOOKUP(_xlfn.CONCAT($G1669,"-",$I1669),Div.Meta!$H:$H,Div.Meta!$C:$C,"-",0,1)</f>
        <v>-</v>
      </c>
      <c r="D1669" s="302"/>
      <c r="E1669" s="146" t="str">
        <f>IF($D1669="","-",_xlfn.XLOOKUP($D1669,Fund.Meta!$A:$A,Fund.Meta!$D:$D,"-",0,1))</f>
        <v>-</v>
      </c>
      <c r="F1669" s="303" t="str">
        <f>IF($D1669="","-",_xlfn.XLOOKUP($D1669,Fund.Meta!$A:$A,Fund.Meta!$E:$E,"-",0,1))</f>
        <v>-</v>
      </c>
      <c r="G1669" s="334"/>
      <c r="H1669" s="303" t="str">
        <f>IF($G1669="","-",_xlfn.XLOOKUP($G1669,Appr.Meta!$A:$A,Appr.Meta!$D:$D,"-",0,1))</f>
        <v>-</v>
      </c>
      <c r="I1669" s="302"/>
      <c r="J1669" s="303" t="str">
        <f>IF($I1669="","-",_xlfn.XLOOKUP($I1669,'CC.Meta'!$A:$A,'CC.Meta'!$D:$D,"-",0,1))</f>
        <v>-</v>
      </c>
      <c r="K1669" s="302"/>
      <c r="L1669" s="146" t="str">
        <f>IF($K1669="","-",_xlfn.XLOOKUP($K1669,Obj.Meta!$A:$A,Obj.Meta!$D:$D,"-",0,1))</f>
        <v>-</v>
      </c>
      <c r="M1669" s="300" t="str">
        <f>IF($K1669="","-",_xlfn.XLOOKUP($K1669,Obj.Meta!$A:$A,Obj.Meta!$F:$F,"-",0,1))</f>
        <v>-</v>
      </c>
      <c r="N1669" s="337" t="str">
        <f t="shared" si="51"/>
        <v>---</v>
      </c>
      <c r="O1669" s="333"/>
      <c r="P1669" s="54"/>
      <c r="Q1669" s="52"/>
      <c r="R1669" s="34"/>
      <c r="S1669" s="53"/>
      <c r="T1669" s="208"/>
      <c r="U1669" s="726"/>
      <c r="V1669" s="206"/>
      <c r="W1669" s="206"/>
      <c r="X1669" s="678"/>
      <c r="Y1669" s="34"/>
      <c r="Z1669" s="610"/>
      <c r="AA1669" s="608"/>
    </row>
    <row r="1670" spans="1:27">
      <c r="A1670" s="145" t="str">
        <f t="shared" si="50"/>
        <v>-</v>
      </c>
      <c r="B1670" s="146" t="str">
        <f>_xlfn.XLOOKUP($A1670,Dept.Meta!$A:$A,Dept.Meta!$F:$F,"-",0,1)</f>
        <v>-</v>
      </c>
      <c r="C1670" s="629" t="str">
        <f>_xlfn.XLOOKUP(_xlfn.CONCAT($G1670,"-",$I1670),Div.Meta!$H:$H,Div.Meta!$C:$C,"-",0,1)</f>
        <v>-</v>
      </c>
      <c r="D1670" s="302"/>
      <c r="E1670" s="146" t="str">
        <f>IF($D1670="","-",_xlfn.XLOOKUP($D1670,Fund.Meta!$A:$A,Fund.Meta!$D:$D,"-",0,1))</f>
        <v>-</v>
      </c>
      <c r="F1670" s="303" t="str">
        <f>IF($D1670="","-",_xlfn.XLOOKUP($D1670,Fund.Meta!$A:$A,Fund.Meta!$E:$E,"-",0,1))</f>
        <v>-</v>
      </c>
      <c r="G1670" s="334"/>
      <c r="H1670" s="303" t="str">
        <f>IF($G1670="","-",_xlfn.XLOOKUP($G1670,Appr.Meta!$A:$A,Appr.Meta!$D:$D,"-",0,1))</f>
        <v>-</v>
      </c>
      <c r="I1670" s="302"/>
      <c r="J1670" s="303" t="str">
        <f>IF($I1670="","-",_xlfn.XLOOKUP($I1670,'CC.Meta'!$A:$A,'CC.Meta'!$D:$D,"-",0,1))</f>
        <v>-</v>
      </c>
      <c r="K1670" s="302"/>
      <c r="L1670" s="146" t="str">
        <f>IF($K1670="","-",_xlfn.XLOOKUP($K1670,Obj.Meta!$A:$A,Obj.Meta!$D:$D,"-",0,1))</f>
        <v>-</v>
      </c>
      <c r="M1670" s="300" t="str">
        <f>IF($K1670="","-",_xlfn.XLOOKUP($K1670,Obj.Meta!$A:$A,Obj.Meta!$F:$F,"-",0,1))</f>
        <v>-</v>
      </c>
      <c r="N1670" s="337" t="str">
        <f t="shared" si="51"/>
        <v>---</v>
      </c>
      <c r="O1670" s="333"/>
      <c r="P1670" s="54"/>
      <c r="Q1670" s="52"/>
      <c r="R1670" s="34"/>
      <c r="S1670" s="53"/>
      <c r="T1670" s="208"/>
      <c r="U1670" s="726"/>
      <c r="V1670" s="206"/>
      <c r="W1670" s="206"/>
      <c r="X1670" s="678"/>
      <c r="Y1670" s="34"/>
      <c r="Z1670" s="610"/>
      <c r="AA1670" s="608"/>
    </row>
    <row r="1671" spans="1:27">
      <c r="A1671" s="145" t="str">
        <f t="shared" si="50"/>
        <v>-</v>
      </c>
      <c r="B1671" s="146" t="str">
        <f>_xlfn.XLOOKUP($A1671,Dept.Meta!$A:$A,Dept.Meta!$F:$F,"-",0,1)</f>
        <v>-</v>
      </c>
      <c r="C1671" s="629" t="str">
        <f>_xlfn.XLOOKUP(_xlfn.CONCAT($G1671,"-",$I1671),Div.Meta!$H:$H,Div.Meta!$C:$C,"-",0,1)</f>
        <v>-</v>
      </c>
      <c r="D1671" s="302"/>
      <c r="E1671" s="146" t="str">
        <f>IF($D1671="","-",_xlfn.XLOOKUP($D1671,Fund.Meta!$A:$A,Fund.Meta!$D:$D,"-",0,1))</f>
        <v>-</v>
      </c>
      <c r="F1671" s="303" t="str">
        <f>IF($D1671="","-",_xlfn.XLOOKUP($D1671,Fund.Meta!$A:$A,Fund.Meta!$E:$E,"-",0,1))</f>
        <v>-</v>
      </c>
      <c r="G1671" s="334"/>
      <c r="H1671" s="303" t="str">
        <f>IF($G1671="","-",_xlfn.XLOOKUP($G1671,Appr.Meta!$A:$A,Appr.Meta!$D:$D,"-",0,1))</f>
        <v>-</v>
      </c>
      <c r="I1671" s="302"/>
      <c r="J1671" s="303" t="str">
        <f>IF($I1671="","-",_xlfn.XLOOKUP($I1671,'CC.Meta'!$A:$A,'CC.Meta'!$D:$D,"-",0,1))</f>
        <v>-</v>
      </c>
      <c r="K1671" s="302"/>
      <c r="L1671" s="146" t="str">
        <f>IF($K1671="","-",_xlfn.XLOOKUP($K1671,Obj.Meta!$A:$A,Obj.Meta!$D:$D,"-",0,1))</f>
        <v>-</v>
      </c>
      <c r="M1671" s="300" t="str">
        <f>IF($K1671="","-",_xlfn.XLOOKUP($K1671,Obj.Meta!$A:$A,Obj.Meta!$F:$F,"-",0,1))</f>
        <v>-</v>
      </c>
      <c r="N1671" s="337" t="str">
        <f t="shared" si="51"/>
        <v>---</v>
      </c>
      <c r="O1671" s="333"/>
      <c r="P1671" s="54"/>
      <c r="Q1671" s="52"/>
      <c r="R1671" s="34"/>
      <c r="S1671" s="53"/>
      <c r="T1671" s="208"/>
      <c r="U1671" s="726"/>
      <c r="V1671" s="206"/>
      <c r="W1671" s="206"/>
      <c r="X1671" s="678"/>
      <c r="Y1671" s="34"/>
      <c r="Z1671" s="610"/>
      <c r="AA1671" s="608"/>
    </row>
    <row r="1672" spans="1:27">
      <c r="A1672" s="145" t="str">
        <f t="shared" si="50"/>
        <v>-</v>
      </c>
      <c r="B1672" s="146" t="str">
        <f>_xlfn.XLOOKUP($A1672,Dept.Meta!$A:$A,Dept.Meta!$F:$F,"-",0,1)</f>
        <v>-</v>
      </c>
      <c r="C1672" s="629" t="str">
        <f>_xlfn.XLOOKUP(_xlfn.CONCAT($G1672,"-",$I1672),Div.Meta!$H:$H,Div.Meta!$C:$C,"-",0,1)</f>
        <v>-</v>
      </c>
      <c r="D1672" s="302"/>
      <c r="E1672" s="146" t="str">
        <f>IF($D1672="","-",_xlfn.XLOOKUP($D1672,Fund.Meta!$A:$A,Fund.Meta!$D:$D,"-",0,1))</f>
        <v>-</v>
      </c>
      <c r="F1672" s="303" t="str">
        <f>IF($D1672="","-",_xlfn.XLOOKUP($D1672,Fund.Meta!$A:$A,Fund.Meta!$E:$E,"-",0,1))</f>
        <v>-</v>
      </c>
      <c r="G1672" s="334"/>
      <c r="H1672" s="303" t="str">
        <f>IF($G1672="","-",_xlfn.XLOOKUP($G1672,Appr.Meta!$A:$A,Appr.Meta!$D:$D,"-",0,1))</f>
        <v>-</v>
      </c>
      <c r="I1672" s="302"/>
      <c r="J1672" s="303" t="str">
        <f>IF($I1672="","-",_xlfn.XLOOKUP($I1672,'CC.Meta'!$A:$A,'CC.Meta'!$D:$D,"-",0,1))</f>
        <v>-</v>
      </c>
      <c r="K1672" s="302"/>
      <c r="L1672" s="146" t="str">
        <f>IF($K1672="","-",_xlfn.XLOOKUP($K1672,Obj.Meta!$A:$A,Obj.Meta!$D:$D,"-",0,1))</f>
        <v>-</v>
      </c>
      <c r="M1672" s="300" t="str">
        <f>IF($K1672="","-",_xlfn.XLOOKUP($K1672,Obj.Meta!$A:$A,Obj.Meta!$F:$F,"-",0,1))</f>
        <v>-</v>
      </c>
      <c r="N1672" s="337" t="str">
        <f t="shared" si="51"/>
        <v>---</v>
      </c>
      <c r="O1672" s="333"/>
      <c r="P1672" s="54"/>
      <c r="Q1672" s="52"/>
      <c r="R1672" s="34"/>
      <c r="S1672" s="53"/>
      <c r="T1672" s="208"/>
      <c r="U1672" s="726"/>
      <c r="V1672" s="206"/>
      <c r="W1672" s="206"/>
      <c r="X1672" s="678"/>
      <c r="Y1672" s="34"/>
      <c r="Z1672" s="610"/>
      <c r="AA1672" s="608"/>
    </row>
    <row r="1673" spans="1:27">
      <c r="A1673" s="145" t="str">
        <f t="shared" si="50"/>
        <v>-</v>
      </c>
      <c r="B1673" s="146" t="str">
        <f>_xlfn.XLOOKUP($A1673,Dept.Meta!$A:$A,Dept.Meta!$F:$F,"-",0,1)</f>
        <v>-</v>
      </c>
      <c r="C1673" s="629" t="str">
        <f>_xlfn.XLOOKUP(_xlfn.CONCAT($G1673,"-",$I1673),Div.Meta!$H:$H,Div.Meta!$C:$C,"-",0,1)</f>
        <v>-</v>
      </c>
      <c r="D1673" s="302"/>
      <c r="E1673" s="146" t="str">
        <f>IF($D1673="","-",_xlfn.XLOOKUP($D1673,Fund.Meta!$A:$A,Fund.Meta!$D:$D,"-",0,1))</f>
        <v>-</v>
      </c>
      <c r="F1673" s="303" t="str">
        <f>IF($D1673="","-",_xlfn.XLOOKUP($D1673,Fund.Meta!$A:$A,Fund.Meta!$E:$E,"-",0,1))</f>
        <v>-</v>
      </c>
      <c r="G1673" s="334"/>
      <c r="H1673" s="303" t="str">
        <f>IF($G1673="","-",_xlfn.XLOOKUP($G1673,Appr.Meta!$A:$A,Appr.Meta!$D:$D,"-",0,1))</f>
        <v>-</v>
      </c>
      <c r="I1673" s="302"/>
      <c r="J1673" s="303" t="str">
        <f>IF($I1673="","-",_xlfn.XLOOKUP($I1673,'CC.Meta'!$A:$A,'CC.Meta'!$D:$D,"-",0,1))</f>
        <v>-</v>
      </c>
      <c r="K1673" s="302"/>
      <c r="L1673" s="146" t="str">
        <f>IF($K1673="","-",_xlfn.XLOOKUP($K1673,Obj.Meta!$A:$A,Obj.Meta!$D:$D,"-",0,1))</f>
        <v>-</v>
      </c>
      <c r="M1673" s="300" t="str">
        <f>IF($K1673="","-",_xlfn.XLOOKUP($K1673,Obj.Meta!$A:$A,Obj.Meta!$F:$F,"-",0,1))</f>
        <v>-</v>
      </c>
      <c r="N1673" s="337" t="str">
        <f t="shared" si="51"/>
        <v>---</v>
      </c>
      <c r="O1673" s="333"/>
      <c r="P1673" s="54"/>
      <c r="Q1673" s="52"/>
      <c r="R1673" s="34"/>
      <c r="S1673" s="53"/>
      <c r="T1673" s="208"/>
      <c r="U1673" s="726"/>
      <c r="V1673" s="206"/>
      <c r="W1673" s="206"/>
      <c r="X1673" s="678"/>
      <c r="Y1673" s="34"/>
      <c r="Z1673" s="610"/>
      <c r="AA1673" s="608"/>
    </row>
    <row r="1674" spans="1:27">
      <c r="A1674" s="145" t="str">
        <f t="shared" si="50"/>
        <v>-</v>
      </c>
      <c r="B1674" s="146" t="str">
        <f>_xlfn.XLOOKUP($A1674,Dept.Meta!$A:$A,Dept.Meta!$F:$F,"-",0,1)</f>
        <v>-</v>
      </c>
      <c r="C1674" s="629" t="str">
        <f>_xlfn.XLOOKUP(_xlfn.CONCAT($G1674,"-",$I1674),Div.Meta!$H:$H,Div.Meta!$C:$C,"-",0,1)</f>
        <v>-</v>
      </c>
      <c r="D1674" s="302"/>
      <c r="E1674" s="146" t="str">
        <f>IF($D1674="","-",_xlfn.XLOOKUP($D1674,Fund.Meta!$A:$A,Fund.Meta!$D:$D,"-",0,1))</f>
        <v>-</v>
      </c>
      <c r="F1674" s="303" t="str">
        <f>IF($D1674="","-",_xlfn.XLOOKUP($D1674,Fund.Meta!$A:$A,Fund.Meta!$E:$E,"-",0,1))</f>
        <v>-</v>
      </c>
      <c r="G1674" s="334"/>
      <c r="H1674" s="303" t="str">
        <f>IF($G1674="","-",_xlfn.XLOOKUP($G1674,Appr.Meta!$A:$A,Appr.Meta!$D:$D,"-",0,1))</f>
        <v>-</v>
      </c>
      <c r="I1674" s="302"/>
      <c r="J1674" s="303" t="str">
        <f>IF($I1674="","-",_xlfn.XLOOKUP($I1674,'CC.Meta'!$A:$A,'CC.Meta'!$D:$D,"-",0,1))</f>
        <v>-</v>
      </c>
      <c r="K1674" s="302"/>
      <c r="L1674" s="146" t="str">
        <f>IF($K1674="","-",_xlfn.XLOOKUP($K1674,Obj.Meta!$A:$A,Obj.Meta!$D:$D,"-",0,1))</f>
        <v>-</v>
      </c>
      <c r="M1674" s="300" t="str">
        <f>IF($K1674="","-",_xlfn.XLOOKUP($K1674,Obj.Meta!$A:$A,Obj.Meta!$F:$F,"-",0,1))</f>
        <v>-</v>
      </c>
      <c r="N1674" s="337" t="str">
        <f t="shared" si="51"/>
        <v>---</v>
      </c>
      <c r="O1674" s="333"/>
      <c r="P1674" s="54"/>
      <c r="Q1674" s="52"/>
      <c r="R1674" s="34"/>
      <c r="S1674" s="53"/>
      <c r="T1674" s="208"/>
      <c r="U1674" s="726"/>
      <c r="V1674" s="206"/>
      <c r="W1674" s="206"/>
      <c r="X1674" s="678"/>
      <c r="Y1674" s="34"/>
      <c r="Z1674" s="610"/>
      <c r="AA1674" s="608"/>
    </row>
    <row r="1675" spans="1:27">
      <c r="A1675" s="145" t="str">
        <f t="shared" si="50"/>
        <v>-</v>
      </c>
      <c r="B1675" s="146" t="str">
        <f>_xlfn.XLOOKUP($A1675,Dept.Meta!$A:$A,Dept.Meta!$F:$F,"-",0,1)</f>
        <v>-</v>
      </c>
      <c r="C1675" s="629" t="str">
        <f>_xlfn.XLOOKUP(_xlfn.CONCAT($G1675,"-",$I1675),Div.Meta!$H:$H,Div.Meta!$C:$C,"-",0,1)</f>
        <v>-</v>
      </c>
      <c r="D1675" s="302"/>
      <c r="E1675" s="146" t="str">
        <f>IF($D1675="","-",_xlfn.XLOOKUP($D1675,Fund.Meta!$A:$A,Fund.Meta!$D:$D,"-",0,1))</f>
        <v>-</v>
      </c>
      <c r="F1675" s="303" t="str">
        <f>IF($D1675="","-",_xlfn.XLOOKUP($D1675,Fund.Meta!$A:$A,Fund.Meta!$E:$E,"-",0,1))</f>
        <v>-</v>
      </c>
      <c r="G1675" s="334"/>
      <c r="H1675" s="303" t="str">
        <f>IF($G1675="","-",_xlfn.XLOOKUP($G1675,Appr.Meta!$A:$A,Appr.Meta!$D:$D,"-",0,1))</f>
        <v>-</v>
      </c>
      <c r="I1675" s="302"/>
      <c r="J1675" s="303" t="str">
        <f>IF($I1675="","-",_xlfn.XLOOKUP($I1675,'CC.Meta'!$A:$A,'CC.Meta'!$D:$D,"-",0,1))</f>
        <v>-</v>
      </c>
      <c r="K1675" s="302"/>
      <c r="L1675" s="146" t="str">
        <f>IF($K1675="","-",_xlfn.XLOOKUP($K1675,Obj.Meta!$A:$A,Obj.Meta!$D:$D,"-",0,1))</f>
        <v>-</v>
      </c>
      <c r="M1675" s="300" t="str">
        <f>IF($K1675="","-",_xlfn.XLOOKUP($K1675,Obj.Meta!$A:$A,Obj.Meta!$F:$F,"-",0,1))</f>
        <v>-</v>
      </c>
      <c r="N1675" s="337" t="str">
        <f t="shared" si="51"/>
        <v>---</v>
      </c>
      <c r="O1675" s="333"/>
      <c r="P1675" s="54"/>
      <c r="Q1675" s="52"/>
      <c r="R1675" s="34"/>
      <c r="S1675" s="53"/>
      <c r="T1675" s="208"/>
      <c r="U1675" s="726"/>
      <c r="V1675" s="206"/>
      <c r="W1675" s="206"/>
      <c r="X1675" s="678"/>
      <c r="Y1675" s="34"/>
      <c r="Z1675" s="610"/>
      <c r="AA1675" s="608"/>
    </row>
    <row r="1676" spans="1:27">
      <c r="A1676" s="145" t="str">
        <f t="shared" si="50"/>
        <v>-</v>
      </c>
      <c r="B1676" s="146" t="str">
        <f>_xlfn.XLOOKUP($A1676,Dept.Meta!$A:$A,Dept.Meta!$F:$F,"-",0,1)</f>
        <v>-</v>
      </c>
      <c r="C1676" s="629" t="str">
        <f>_xlfn.XLOOKUP(_xlfn.CONCAT($G1676,"-",$I1676),Div.Meta!$H:$H,Div.Meta!$C:$C,"-",0,1)</f>
        <v>-</v>
      </c>
      <c r="D1676" s="302"/>
      <c r="E1676" s="146" t="str">
        <f>IF($D1676="","-",_xlfn.XLOOKUP($D1676,Fund.Meta!$A:$A,Fund.Meta!$D:$D,"-",0,1))</f>
        <v>-</v>
      </c>
      <c r="F1676" s="303" t="str">
        <f>IF($D1676="","-",_xlfn.XLOOKUP($D1676,Fund.Meta!$A:$A,Fund.Meta!$E:$E,"-",0,1))</f>
        <v>-</v>
      </c>
      <c r="G1676" s="334"/>
      <c r="H1676" s="303" t="str">
        <f>IF($G1676="","-",_xlfn.XLOOKUP($G1676,Appr.Meta!$A:$A,Appr.Meta!$D:$D,"-",0,1))</f>
        <v>-</v>
      </c>
      <c r="I1676" s="302"/>
      <c r="J1676" s="303" t="str">
        <f>IF($I1676="","-",_xlfn.XLOOKUP($I1676,'CC.Meta'!$A:$A,'CC.Meta'!$D:$D,"-",0,1))</f>
        <v>-</v>
      </c>
      <c r="K1676" s="302"/>
      <c r="L1676" s="146" t="str">
        <f>IF($K1676="","-",_xlfn.XLOOKUP($K1676,Obj.Meta!$A:$A,Obj.Meta!$D:$D,"-",0,1))</f>
        <v>-</v>
      </c>
      <c r="M1676" s="300" t="str">
        <f>IF($K1676="","-",_xlfn.XLOOKUP($K1676,Obj.Meta!$A:$A,Obj.Meta!$F:$F,"-",0,1))</f>
        <v>-</v>
      </c>
      <c r="N1676" s="337" t="str">
        <f t="shared" si="51"/>
        <v>---</v>
      </c>
      <c r="O1676" s="333"/>
      <c r="P1676" s="54"/>
      <c r="Q1676" s="52"/>
      <c r="R1676" s="34"/>
      <c r="S1676" s="53"/>
      <c r="T1676" s="208"/>
      <c r="U1676" s="726"/>
      <c r="V1676" s="206"/>
      <c r="W1676" s="206"/>
      <c r="X1676" s="678"/>
      <c r="Y1676" s="34"/>
      <c r="Z1676" s="610"/>
      <c r="AA1676" s="608"/>
    </row>
    <row r="1677" spans="1:27">
      <c r="A1677" s="145" t="str">
        <f t="shared" si="50"/>
        <v>-</v>
      </c>
      <c r="B1677" s="146" t="str">
        <f>_xlfn.XLOOKUP($A1677,Dept.Meta!$A:$A,Dept.Meta!$F:$F,"-",0,1)</f>
        <v>-</v>
      </c>
      <c r="C1677" s="629" t="str">
        <f>_xlfn.XLOOKUP(_xlfn.CONCAT($G1677,"-",$I1677),Div.Meta!$H:$H,Div.Meta!$C:$C,"-",0,1)</f>
        <v>-</v>
      </c>
      <c r="D1677" s="302"/>
      <c r="E1677" s="146" t="str">
        <f>IF($D1677="","-",_xlfn.XLOOKUP($D1677,Fund.Meta!$A:$A,Fund.Meta!$D:$D,"-",0,1))</f>
        <v>-</v>
      </c>
      <c r="F1677" s="303" t="str">
        <f>IF($D1677="","-",_xlfn.XLOOKUP($D1677,Fund.Meta!$A:$A,Fund.Meta!$E:$E,"-",0,1))</f>
        <v>-</v>
      </c>
      <c r="G1677" s="334"/>
      <c r="H1677" s="303" t="str">
        <f>IF($G1677="","-",_xlfn.XLOOKUP($G1677,Appr.Meta!$A:$A,Appr.Meta!$D:$D,"-",0,1))</f>
        <v>-</v>
      </c>
      <c r="I1677" s="302"/>
      <c r="J1677" s="303" t="str">
        <f>IF($I1677="","-",_xlfn.XLOOKUP($I1677,'CC.Meta'!$A:$A,'CC.Meta'!$D:$D,"-",0,1))</f>
        <v>-</v>
      </c>
      <c r="K1677" s="302"/>
      <c r="L1677" s="146" t="str">
        <f>IF($K1677="","-",_xlfn.XLOOKUP($K1677,Obj.Meta!$A:$A,Obj.Meta!$D:$D,"-",0,1))</f>
        <v>-</v>
      </c>
      <c r="M1677" s="300" t="str">
        <f>IF($K1677="","-",_xlfn.XLOOKUP($K1677,Obj.Meta!$A:$A,Obj.Meta!$F:$F,"-",0,1))</f>
        <v>-</v>
      </c>
      <c r="N1677" s="337" t="str">
        <f t="shared" si="51"/>
        <v>---</v>
      </c>
      <c r="O1677" s="333"/>
      <c r="P1677" s="54"/>
      <c r="Q1677" s="52"/>
      <c r="R1677" s="34"/>
      <c r="S1677" s="53"/>
      <c r="T1677" s="208"/>
      <c r="U1677" s="726"/>
      <c r="V1677" s="206"/>
      <c r="W1677" s="206"/>
      <c r="X1677" s="678"/>
      <c r="Y1677" s="34"/>
      <c r="Z1677" s="610"/>
      <c r="AA1677" s="608"/>
    </row>
    <row r="1678" spans="1:27">
      <c r="A1678" s="145" t="str">
        <f t="shared" si="50"/>
        <v>-</v>
      </c>
      <c r="B1678" s="146" t="str">
        <f>_xlfn.XLOOKUP($A1678,Dept.Meta!$A:$A,Dept.Meta!$F:$F,"-",0,1)</f>
        <v>-</v>
      </c>
      <c r="C1678" s="629" t="str">
        <f>_xlfn.XLOOKUP(_xlfn.CONCAT($G1678,"-",$I1678),Div.Meta!$H:$H,Div.Meta!$C:$C,"-",0,1)</f>
        <v>-</v>
      </c>
      <c r="D1678" s="302"/>
      <c r="E1678" s="146" t="str">
        <f>IF($D1678="","-",_xlfn.XLOOKUP($D1678,Fund.Meta!$A:$A,Fund.Meta!$D:$D,"-",0,1))</f>
        <v>-</v>
      </c>
      <c r="F1678" s="303" t="str">
        <f>IF($D1678="","-",_xlfn.XLOOKUP($D1678,Fund.Meta!$A:$A,Fund.Meta!$E:$E,"-",0,1))</f>
        <v>-</v>
      </c>
      <c r="G1678" s="334"/>
      <c r="H1678" s="303" t="str">
        <f>IF($G1678="","-",_xlfn.XLOOKUP($G1678,Appr.Meta!$A:$A,Appr.Meta!$D:$D,"-",0,1))</f>
        <v>-</v>
      </c>
      <c r="I1678" s="302"/>
      <c r="J1678" s="303" t="str">
        <f>IF($I1678="","-",_xlfn.XLOOKUP($I1678,'CC.Meta'!$A:$A,'CC.Meta'!$D:$D,"-",0,1))</f>
        <v>-</v>
      </c>
      <c r="K1678" s="302"/>
      <c r="L1678" s="146" t="str">
        <f>IF($K1678="","-",_xlfn.XLOOKUP($K1678,Obj.Meta!$A:$A,Obj.Meta!$D:$D,"-",0,1))</f>
        <v>-</v>
      </c>
      <c r="M1678" s="300" t="str">
        <f>IF($K1678="","-",_xlfn.XLOOKUP($K1678,Obj.Meta!$A:$A,Obj.Meta!$F:$F,"-",0,1))</f>
        <v>-</v>
      </c>
      <c r="N1678" s="337" t="str">
        <f t="shared" si="51"/>
        <v>---</v>
      </c>
      <c r="O1678" s="333"/>
      <c r="P1678" s="54"/>
      <c r="Q1678" s="52"/>
      <c r="R1678" s="34"/>
      <c r="S1678" s="53"/>
      <c r="T1678" s="208"/>
      <c r="U1678" s="726"/>
      <c r="V1678" s="206"/>
      <c r="W1678" s="206"/>
      <c r="X1678" s="678"/>
      <c r="Y1678" s="34"/>
      <c r="Z1678" s="610"/>
      <c r="AA1678" s="608"/>
    </row>
    <row r="1679" spans="1:27">
      <c r="A1679" s="145" t="str">
        <f t="shared" si="50"/>
        <v>-</v>
      </c>
      <c r="B1679" s="146" t="str">
        <f>_xlfn.XLOOKUP($A1679,Dept.Meta!$A:$A,Dept.Meta!$F:$F,"-",0,1)</f>
        <v>-</v>
      </c>
      <c r="C1679" s="629" t="str">
        <f>_xlfn.XLOOKUP(_xlfn.CONCAT($G1679,"-",$I1679),Div.Meta!$H:$H,Div.Meta!$C:$C,"-",0,1)</f>
        <v>-</v>
      </c>
      <c r="D1679" s="302"/>
      <c r="E1679" s="146" t="str">
        <f>IF($D1679="","-",_xlfn.XLOOKUP($D1679,Fund.Meta!$A:$A,Fund.Meta!$D:$D,"-",0,1))</f>
        <v>-</v>
      </c>
      <c r="F1679" s="303" t="str">
        <f>IF($D1679="","-",_xlfn.XLOOKUP($D1679,Fund.Meta!$A:$A,Fund.Meta!$E:$E,"-",0,1))</f>
        <v>-</v>
      </c>
      <c r="G1679" s="334"/>
      <c r="H1679" s="303" t="str">
        <f>IF($G1679="","-",_xlfn.XLOOKUP($G1679,Appr.Meta!$A:$A,Appr.Meta!$D:$D,"-",0,1))</f>
        <v>-</v>
      </c>
      <c r="I1679" s="302"/>
      <c r="J1679" s="303" t="str">
        <f>IF($I1679="","-",_xlfn.XLOOKUP($I1679,'CC.Meta'!$A:$A,'CC.Meta'!$D:$D,"-",0,1))</f>
        <v>-</v>
      </c>
      <c r="K1679" s="302"/>
      <c r="L1679" s="146" t="str">
        <f>IF($K1679="","-",_xlfn.XLOOKUP($K1679,Obj.Meta!$A:$A,Obj.Meta!$D:$D,"-",0,1))</f>
        <v>-</v>
      </c>
      <c r="M1679" s="300" t="str">
        <f>IF($K1679="","-",_xlfn.XLOOKUP($K1679,Obj.Meta!$A:$A,Obj.Meta!$F:$F,"-",0,1))</f>
        <v>-</v>
      </c>
      <c r="N1679" s="337" t="str">
        <f t="shared" si="51"/>
        <v>---</v>
      </c>
      <c r="O1679" s="333"/>
      <c r="P1679" s="54"/>
      <c r="Q1679" s="52"/>
      <c r="R1679" s="34"/>
      <c r="S1679" s="53"/>
      <c r="T1679" s="208"/>
      <c r="U1679" s="726"/>
      <c r="V1679" s="206"/>
      <c r="W1679" s="206"/>
      <c r="X1679" s="678"/>
      <c r="Y1679" s="34"/>
      <c r="Z1679" s="610"/>
      <c r="AA1679" s="608"/>
    </row>
    <row r="1680" spans="1:27">
      <c r="A1680" s="145" t="str">
        <f t="shared" si="50"/>
        <v>-</v>
      </c>
      <c r="B1680" s="146" t="str">
        <f>_xlfn.XLOOKUP($A1680,Dept.Meta!$A:$A,Dept.Meta!$F:$F,"-",0,1)</f>
        <v>-</v>
      </c>
      <c r="C1680" s="629" t="str">
        <f>_xlfn.XLOOKUP(_xlfn.CONCAT($G1680,"-",$I1680),Div.Meta!$H:$H,Div.Meta!$C:$C,"-",0,1)</f>
        <v>-</v>
      </c>
      <c r="D1680" s="302"/>
      <c r="E1680" s="146" t="str">
        <f>IF($D1680="","-",_xlfn.XLOOKUP($D1680,Fund.Meta!$A:$A,Fund.Meta!$D:$D,"-",0,1))</f>
        <v>-</v>
      </c>
      <c r="F1680" s="303" t="str">
        <f>IF($D1680="","-",_xlfn.XLOOKUP($D1680,Fund.Meta!$A:$A,Fund.Meta!$E:$E,"-",0,1))</f>
        <v>-</v>
      </c>
      <c r="G1680" s="334"/>
      <c r="H1680" s="303" t="str">
        <f>IF($G1680="","-",_xlfn.XLOOKUP($G1680,Appr.Meta!$A:$A,Appr.Meta!$D:$D,"-",0,1))</f>
        <v>-</v>
      </c>
      <c r="I1680" s="302"/>
      <c r="J1680" s="303" t="str">
        <f>IF($I1680="","-",_xlfn.XLOOKUP($I1680,'CC.Meta'!$A:$A,'CC.Meta'!$D:$D,"-",0,1))</f>
        <v>-</v>
      </c>
      <c r="K1680" s="302"/>
      <c r="L1680" s="146" t="str">
        <f>IF($K1680="","-",_xlfn.XLOOKUP($K1680,Obj.Meta!$A:$A,Obj.Meta!$D:$D,"-",0,1))</f>
        <v>-</v>
      </c>
      <c r="M1680" s="300" t="str">
        <f>IF($K1680="","-",_xlfn.XLOOKUP($K1680,Obj.Meta!$A:$A,Obj.Meta!$F:$F,"-",0,1))</f>
        <v>-</v>
      </c>
      <c r="N1680" s="337" t="str">
        <f t="shared" si="51"/>
        <v>---</v>
      </c>
      <c r="O1680" s="333"/>
      <c r="P1680" s="54"/>
      <c r="Q1680" s="52"/>
      <c r="R1680" s="34"/>
      <c r="S1680" s="53"/>
      <c r="T1680" s="208"/>
      <c r="U1680" s="726"/>
      <c r="V1680" s="206"/>
      <c r="W1680" s="206"/>
      <c r="X1680" s="678"/>
      <c r="Y1680" s="34"/>
      <c r="Z1680" s="610"/>
      <c r="AA1680" s="608"/>
    </row>
    <row r="1681" spans="1:27">
      <c r="A1681" s="145" t="str">
        <f t="shared" si="50"/>
        <v>-</v>
      </c>
      <c r="B1681" s="146" t="str">
        <f>_xlfn.XLOOKUP($A1681,Dept.Meta!$A:$A,Dept.Meta!$F:$F,"-",0,1)</f>
        <v>-</v>
      </c>
      <c r="C1681" s="629" t="str">
        <f>_xlfn.XLOOKUP(_xlfn.CONCAT($G1681,"-",$I1681),Div.Meta!$H:$H,Div.Meta!$C:$C,"-",0,1)</f>
        <v>-</v>
      </c>
      <c r="D1681" s="302"/>
      <c r="E1681" s="146" t="str">
        <f>IF($D1681="","-",_xlfn.XLOOKUP($D1681,Fund.Meta!$A:$A,Fund.Meta!$D:$D,"-",0,1))</f>
        <v>-</v>
      </c>
      <c r="F1681" s="303" t="str">
        <f>IF($D1681="","-",_xlfn.XLOOKUP($D1681,Fund.Meta!$A:$A,Fund.Meta!$E:$E,"-",0,1))</f>
        <v>-</v>
      </c>
      <c r="G1681" s="334"/>
      <c r="H1681" s="303" t="str">
        <f>IF($G1681="","-",_xlfn.XLOOKUP($G1681,Appr.Meta!$A:$A,Appr.Meta!$D:$D,"-",0,1))</f>
        <v>-</v>
      </c>
      <c r="I1681" s="302"/>
      <c r="J1681" s="303" t="str">
        <f>IF($I1681="","-",_xlfn.XLOOKUP($I1681,'CC.Meta'!$A:$A,'CC.Meta'!$D:$D,"-",0,1))</f>
        <v>-</v>
      </c>
      <c r="K1681" s="302"/>
      <c r="L1681" s="146" t="str">
        <f>IF($K1681="","-",_xlfn.XLOOKUP($K1681,Obj.Meta!$A:$A,Obj.Meta!$D:$D,"-",0,1))</f>
        <v>-</v>
      </c>
      <c r="M1681" s="300" t="str">
        <f>IF($K1681="","-",_xlfn.XLOOKUP($K1681,Obj.Meta!$A:$A,Obj.Meta!$F:$F,"-",0,1))</f>
        <v>-</v>
      </c>
      <c r="N1681" s="337" t="str">
        <f t="shared" si="51"/>
        <v>---</v>
      </c>
      <c r="O1681" s="333"/>
      <c r="P1681" s="54"/>
      <c r="Q1681" s="52"/>
      <c r="R1681" s="34"/>
      <c r="S1681" s="53"/>
      <c r="T1681" s="208"/>
      <c r="U1681" s="726"/>
      <c r="V1681" s="206"/>
      <c r="W1681" s="206"/>
      <c r="X1681" s="678"/>
      <c r="Y1681" s="34"/>
      <c r="Z1681" s="610"/>
      <c r="AA1681" s="608"/>
    </row>
    <row r="1682" spans="1:27">
      <c r="A1682" s="145" t="str">
        <f t="shared" si="50"/>
        <v>-</v>
      </c>
      <c r="B1682" s="146" t="str">
        <f>_xlfn.XLOOKUP($A1682,Dept.Meta!$A:$A,Dept.Meta!$F:$F,"-",0,1)</f>
        <v>-</v>
      </c>
      <c r="C1682" s="629" t="str">
        <f>_xlfn.XLOOKUP(_xlfn.CONCAT($G1682,"-",$I1682),Div.Meta!$H:$H,Div.Meta!$C:$C,"-",0,1)</f>
        <v>-</v>
      </c>
      <c r="D1682" s="302"/>
      <c r="E1682" s="146" t="str">
        <f>IF($D1682="","-",_xlfn.XLOOKUP($D1682,Fund.Meta!$A:$A,Fund.Meta!$D:$D,"-",0,1))</f>
        <v>-</v>
      </c>
      <c r="F1682" s="303" t="str">
        <f>IF($D1682="","-",_xlfn.XLOOKUP($D1682,Fund.Meta!$A:$A,Fund.Meta!$E:$E,"-",0,1))</f>
        <v>-</v>
      </c>
      <c r="G1682" s="334"/>
      <c r="H1682" s="303" t="str">
        <f>IF($G1682="","-",_xlfn.XLOOKUP($G1682,Appr.Meta!$A:$A,Appr.Meta!$D:$D,"-",0,1))</f>
        <v>-</v>
      </c>
      <c r="I1682" s="302"/>
      <c r="J1682" s="303" t="str">
        <f>IF($I1682="","-",_xlfn.XLOOKUP($I1682,'CC.Meta'!$A:$A,'CC.Meta'!$D:$D,"-",0,1))</f>
        <v>-</v>
      </c>
      <c r="K1682" s="302"/>
      <c r="L1682" s="146" t="str">
        <f>IF($K1682="","-",_xlfn.XLOOKUP($K1682,Obj.Meta!$A:$A,Obj.Meta!$D:$D,"-",0,1))</f>
        <v>-</v>
      </c>
      <c r="M1682" s="300" t="str">
        <f>IF($K1682="","-",_xlfn.XLOOKUP($K1682,Obj.Meta!$A:$A,Obj.Meta!$F:$F,"-",0,1))</f>
        <v>-</v>
      </c>
      <c r="N1682" s="337" t="str">
        <f t="shared" si="51"/>
        <v>---</v>
      </c>
      <c r="O1682" s="333"/>
      <c r="P1682" s="54"/>
      <c r="Q1682" s="52"/>
      <c r="R1682" s="34"/>
      <c r="S1682" s="53"/>
      <c r="T1682" s="208"/>
      <c r="U1682" s="726"/>
      <c r="V1682" s="206"/>
      <c r="W1682" s="206"/>
      <c r="X1682" s="678"/>
      <c r="Y1682" s="34"/>
      <c r="Z1682" s="610"/>
      <c r="AA1682" s="608"/>
    </row>
    <row r="1683" spans="1:27">
      <c r="A1683" s="145" t="str">
        <f t="shared" ref="A1683:A1746" si="52">IFERROR(VALUE(LEFT($I1683,2)),"-")</f>
        <v>-</v>
      </c>
      <c r="B1683" s="146" t="str">
        <f>_xlfn.XLOOKUP($A1683,Dept.Meta!$A:$A,Dept.Meta!$F:$F,"-",0,1)</f>
        <v>-</v>
      </c>
      <c r="C1683" s="629" t="str">
        <f>_xlfn.XLOOKUP(_xlfn.CONCAT($G1683,"-",$I1683),Div.Meta!$H:$H,Div.Meta!$C:$C,"-",0,1)</f>
        <v>-</v>
      </c>
      <c r="D1683" s="302"/>
      <c r="E1683" s="146" t="str">
        <f>IF($D1683="","-",_xlfn.XLOOKUP($D1683,Fund.Meta!$A:$A,Fund.Meta!$D:$D,"-",0,1))</f>
        <v>-</v>
      </c>
      <c r="F1683" s="303" t="str">
        <f>IF($D1683="","-",_xlfn.XLOOKUP($D1683,Fund.Meta!$A:$A,Fund.Meta!$E:$E,"-",0,1))</f>
        <v>-</v>
      </c>
      <c r="G1683" s="334"/>
      <c r="H1683" s="303" t="str">
        <f>IF($G1683="","-",_xlfn.XLOOKUP($G1683,Appr.Meta!$A:$A,Appr.Meta!$D:$D,"-",0,1))</f>
        <v>-</v>
      </c>
      <c r="I1683" s="302"/>
      <c r="J1683" s="303" t="str">
        <f>IF($I1683="","-",_xlfn.XLOOKUP($I1683,'CC.Meta'!$A:$A,'CC.Meta'!$D:$D,"-",0,1))</f>
        <v>-</v>
      </c>
      <c r="K1683" s="302"/>
      <c r="L1683" s="146" t="str">
        <f>IF($K1683="","-",_xlfn.XLOOKUP($K1683,Obj.Meta!$A:$A,Obj.Meta!$D:$D,"-",0,1))</f>
        <v>-</v>
      </c>
      <c r="M1683" s="300" t="str">
        <f>IF($K1683="","-",_xlfn.XLOOKUP($K1683,Obj.Meta!$A:$A,Obj.Meta!$F:$F,"-",0,1))</f>
        <v>-</v>
      </c>
      <c r="N1683" s="337" t="str">
        <f t="shared" ref="N1683:N1746" si="53">_xlfn.CONCAT($D1683,"-",$G1683,"-",$I1683,"-",$K1683)</f>
        <v>---</v>
      </c>
      <c r="O1683" s="333"/>
      <c r="P1683" s="54"/>
      <c r="Q1683" s="52"/>
      <c r="R1683" s="34"/>
      <c r="S1683" s="53"/>
      <c r="T1683" s="208"/>
      <c r="U1683" s="726"/>
      <c r="V1683" s="206"/>
      <c r="W1683" s="206"/>
      <c r="X1683" s="678"/>
      <c r="Y1683" s="34"/>
      <c r="Z1683" s="610"/>
      <c r="AA1683" s="608"/>
    </row>
    <row r="1684" spans="1:27">
      <c r="A1684" s="145" t="str">
        <f t="shared" si="52"/>
        <v>-</v>
      </c>
      <c r="B1684" s="146" t="str">
        <f>_xlfn.XLOOKUP($A1684,Dept.Meta!$A:$A,Dept.Meta!$F:$F,"-",0,1)</f>
        <v>-</v>
      </c>
      <c r="C1684" s="629" t="str">
        <f>_xlfn.XLOOKUP(_xlfn.CONCAT($G1684,"-",$I1684),Div.Meta!$H:$H,Div.Meta!$C:$C,"-",0,1)</f>
        <v>-</v>
      </c>
      <c r="D1684" s="302"/>
      <c r="E1684" s="146" t="str">
        <f>IF($D1684="","-",_xlfn.XLOOKUP($D1684,Fund.Meta!$A:$A,Fund.Meta!$D:$D,"-",0,1))</f>
        <v>-</v>
      </c>
      <c r="F1684" s="303" t="str">
        <f>IF($D1684="","-",_xlfn.XLOOKUP($D1684,Fund.Meta!$A:$A,Fund.Meta!$E:$E,"-",0,1))</f>
        <v>-</v>
      </c>
      <c r="G1684" s="334"/>
      <c r="H1684" s="303" t="str">
        <f>IF($G1684="","-",_xlfn.XLOOKUP($G1684,Appr.Meta!$A:$A,Appr.Meta!$D:$D,"-",0,1))</f>
        <v>-</v>
      </c>
      <c r="I1684" s="302"/>
      <c r="J1684" s="303" t="str">
        <f>IF($I1684="","-",_xlfn.XLOOKUP($I1684,'CC.Meta'!$A:$A,'CC.Meta'!$D:$D,"-",0,1))</f>
        <v>-</v>
      </c>
      <c r="K1684" s="302"/>
      <c r="L1684" s="146" t="str">
        <f>IF($K1684="","-",_xlfn.XLOOKUP($K1684,Obj.Meta!$A:$A,Obj.Meta!$D:$D,"-",0,1))</f>
        <v>-</v>
      </c>
      <c r="M1684" s="300" t="str">
        <f>IF($K1684="","-",_xlfn.XLOOKUP($K1684,Obj.Meta!$A:$A,Obj.Meta!$F:$F,"-",0,1))</f>
        <v>-</v>
      </c>
      <c r="N1684" s="337" t="str">
        <f t="shared" si="53"/>
        <v>---</v>
      </c>
      <c r="O1684" s="333"/>
      <c r="P1684" s="54"/>
      <c r="Q1684" s="52"/>
      <c r="R1684" s="34"/>
      <c r="S1684" s="53"/>
      <c r="T1684" s="208"/>
      <c r="U1684" s="726"/>
      <c r="V1684" s="206"/>
      <c r="W1684" s="206"/>
      <c r="X1684" s="678"/>
      <c r="Y1684" s="34"/>
      <c r="Z1684" s="610"/>
      <c r="AA1684" s="608"/>
    </row>
    <row r="1685" spans="1:27">
      <c r="A1685" s="145" t="str">
        <f t="shared" si="52"/>
        <v>-</v>
      </c>
      <c r="B1685" s="146" t="str">
        <f>_xlfn.XLOOKUP($A1685,Dept.Meta!$A:$A,Dept.Meta!$F:$F,"-",0,1)</f>
        <v>-</v>
      </c>
      <c r="C1685" s="629" t="str">
        <f>_xlfn.XLOOKUP(_xlfn.CONCAT($G1685,"-",$I1685),Div.Meta!$H:$H,Div.Meta!$C:$C,"-",0,1)</f>
        <v>-</v>
      </c>
      <c r="D1685" s="302"/>
      <c r="E1685" s="146" t="str">
        <f>IF($D1685="","-",_xlfn.XLOOKUP($D1685,Fund.Meta!$A:$A,Fund.Meta!$D:$D,"-",0,1))</f>
        <v>-</v>
      </c>
      <c r="F1685" s="303" t="str">
        <f>IF($D1685="","-",_xlfn.XLOOKUP($D1685,Fund.Meta!$A:$A,Fund.Meta!$E:$E,"-",0,1))</f>
        <v>-</v>
      </c>
      <c r="G1685" s="334"/>
      <c r="H1685" s="303" t="str">
        <f>IF($G1685="","-",_xlfn.XLOOKUP($G1685,Appr.Meta!$A:$A,Appr.Meta!$D:$D,"-",0,1))</f>
        <v>-</v>
      </c>
      <c r="I1685" s="302"/>
      <c r="J1685" s="303" t="str">
        <f>IF($I1685="","-",_xlfn.XLOOKUP($I1685,'CC.Meta'!$A:$A,'CC.Meta'!$D:$D,"-",0,1))</f>
        <v>-</v>
      </c>
      <c r="K1685" s="302"/>
      <c r="L1685" s="146" t="str">
        <f>IF($K1685="","-",_xlfn.XLOOKUP($K1685,Obj.Meta!$A:$A,Obj.Meta!$D:$D,"-",0,1))</f>
        <v>-</v>
      </c>
      <c r="M1685" s="300" t="str">
        <f>IF($K1685="","-",_xlfn.XLOOKUP($K1685,Obj.Meta!$A:$A,Obj.Meta!$F:$F,"-",0,1))</f>
        <v>-</v>
      </c>
      <c r="N1685" s="337" t="str">
        <f t="shared" si="53"/>
        <v>---</v>
      </c>
      <c r="O1685" s="333"/>
      <c r="P1685" s="54"/>
      <c r="Q1685" s="52"/>
      <c r="R1685" s="34"/>
      <c r="S1685" s="53"/>
      <c r="T1685" s="208"/>
      <c r="U1685" s="726"/>
      <c r="V1685" s="206"/>
      <c r="W1685" s="206"/>
      <c r="X1685" s="678"/>
      <c r="Y1685" s="34"/>
      <c r="Z1685" s="610"/>
      <c r="AA1685" s="608"/>
    </row>
    <row r="1686" spans="1:27">
      <c r="A1686" s="145" t="str">
        <f t="shared" si="52"/>
        <v>-</v>
      </c>
      <c r="B1686" s="146" t="str">
        <f>_xlfn.XLOOKUP($A1686,Dept.Meta!$A:$A,Dept.Meta!$F:$F,"-",0,1)</f>
        <v>-</v>
      </c>
      <c r="C1686" s="629" t="str">
        <f>_xlfn.XLOOKUP(_xlfn.CONCAT($G1686,"-",$I1686),Div.Meta!$H:$H,Div.Meta!$C:$C,"-",0,1)</f>
        <v>-</v>
      </c>
      <c r="D1686" s="302"/>
      <c r="E1686" s="146" t="str">
        <f>IF($D1686="","-",_xlfn.XLOOKUP($D1686,Fund.Meta!$A:$A,Fund.Meta!$D:$D,"-",0,1))</f>
        <v>-</v>
      </c>
      <c r="F1686" s="303" t="str">
        <f>IF($D1686="","-",_xlfn.XLOOKUP($D1686,Fund.Meta!$A:$A,Fund.Meta!$E:$E,"-",0,1))</f>
        <v>-</v>
      </c>
      <c r="G1686" s="334"/>
      <c r="H1686" s="303" t="str">
        <f>IF($G1686="","-",_xlfn.XLOOKUP($G1686,Appr.Meta!$A:$A,Appr.Meta!$D:$D,"-",0,1))</f>
        <v>-</v>
      </c>
      <c r="I1686" s="302"/>
      <c r="J1686" s="303" t="str">
        <f>IF($I1686="","-",_xlfn.XLOOKUP($I1686,'CC.Meta'!$A:$A,'CC.Meta'!$D:$D,"-",0,1))</f>
        <v>-</v>
      </c>
      <c r="K1686" s="302"/>
      <c r="L1686" s="146" t="str">
        <f>IF($K1686="","-",_xlfn.XLOOKUP($K1686,Obj.Meta!$A:$A,Obj.Meta!$D:$D,"-",0,1))</f>
        <v>-</v>
      </c>
      <c r="M1686" s="300" t="str">
        <f>IF($K1686="","-",_xlfn.XLOOKUP($K1686,Obj.Meta!$A:$A,Obj.Meta!$F:$F,"-",0,1))</f>
        <v>-</v>
      </c>
      <c r="N1686" s="337" t="str">
        <f t="shared" si="53"/>
        <v>---</v>
      </c>
      <c r="O1686" s="333"/>
      <c r="P1686" s="54"/>
      <c r="Q1686" s="52"/>
      <c r="R1686" s="34"/>
      <c r="S1686" s="53"/>
      <c r="T1686" s="208"/>
      <c r="U1686" s="726"/>
      <c r="V1686" s="206"/>
      <c r="W1686" s="206"/>
      <c r="X1686" s="678"/>
      <c r="Y1686" s="34"/>
      <c r="Z1686" s="610"/>
      <c r="AA1686" s="608"/>
    </row>
    <row r="1687" spans="1:27">
      <c r="A1687" s="145" t="str">
        <f t="shared" si="52"/>
        <v>-</v>
      </c>
      <c r="B1687" s="146" t="str">
        <f>_xlfn.XLOOKUP($A1687,Dept.Meta!$A:$A,Dept.Meta!$F:$F,"-",0,1)</f>
        <v>-</v>
      </c>
      <c r="C1687" s="629" t="str">
        <f>_xlfn.XLOOKUP(_xlfn.CONCAT($G1687,"-",$I1687),Div.Meta!$H:$H,Div.Meta!$C:$C,"-",0,1)</f>
        <v>-</v>
      </c>
      <c r="D1687" s="302"/>
      <c r="E1687" s="146" t="str">
        <f>IF($D1687="","-",_xlfn.XLOOKUP($D1687,Fund.Meta!$A:$A,Fund.Meta!$D:$D,"-",0,1))</f>
        <v>-</v>
      </c>
      <c r="F1687" s="303" t="str">
        <f>IF($D1687="","-",_xlfn.XLOOKUP($D1687,Fund.Meta!$A:$A,Fund.Meta!$E:$E,"-",0,1))</f>
        <v>-</v>
      </c>
      <c r="G1687" s="334"/>
      <c r="H1687" s="303" t="str">
        <f>IF($G1687="","-",_xlfn.XLOOKUP($G1687,Appr.Meta!$A:$A,Appr.Meta!$D:$D,"-",0,1))</f>
        <v>-</v>
      </c>
      <c r="I1687" s="302"/>
      <c r="J1687" s="303" t="str">
        <f>IF($I1687="","-",_xlfn.XLOOKUP($I1687,'CC.Meta'!$A:$A,'CC.Meta'!$D:$D,"-",0,1))</f>
        <v>-</v>
      </c>
      <c r="K1687" s="302"/>
      <c r="L1687" s="146" t="str">
        <f>IF($K1687="","-",_xlfn.XLOOKUP($K1687,Obj.Meta!$A:$A,Obj.Meta!$D:$D,"-",0,1))</f>
        <v>-</v>
      </c>
      <c r="M1687" s="300" t="str">
        <f>IF($K1687="","-",_xlfn.XLOOKUP($K1687,Obj.Meta!$A:$A,Obj.Meta!$F:$F,"-",0,1))</f>
        <v>-</v>
      </c>
      <c r="N1687" s="337" t="str">
        <f t="shared" si="53"/>
        <v>---</v>
      </c>
      <c r="O1687" s="333"/>
      <c r="P1687" s="54"/>
      <c r="Q1687" s="52"/>
      <c r="R1687" s="34"/>
      <c r="S1687" s="53"/>
      <c r="T1687" s="208"/>
      <c r="U1687" s="726"/>
      <c r="V1687" s="206"/>
      <c r="W1687" s="206"/>
      <c r="X1687" s="678"/>
      <c r="Y1687" s="34"/>
      <c r="Z1687" s="610"/>
      <c r="AA1687" s="608"/>
    </row>
    <row r="1688" spans="1:27">
      <c r="A1688" s="145" t="str">
        <f t="shared" si="52"/>
        <v>-</v>
      </c>
      <c r="B1688" s="146" t="str">
        <f>_xlfn.XLOOKUP($A1688,Dept.Meta!$A:$A,Dept.Meta!$F:$F,"-",0,1)</f>
        <v>-</v>
      </c>
      <c r="C1688" s="629" t="str">
        <f>_xlfn.XLOOKUP(_xlfn.CONCAT($G1688,"-",$I1688),Div.Meta!$H:$H,Div.Meta!$C:$C,"-",0,1)</f>
        <v>-</v>
      </c>
      <c r="D1688" s="302"/>
      <c r="E1688" s="146" t="str">
        <f>IF($D1688="","-",_xlfn.XLOOKUP($D1688,Fund.Meta!$A:$A,Fund.Meta!$D:$D,"-",0,1))</f>
        <v>-</v>
      </c>
      <c r="F1688" s="303" t="str">
        <f>IF($D1688="","-",_xlfn.XLOOKUP($D1688,Fund.Meta!$A:$A,Fund.Meta!$E:$E,"-",0,1))</f>
        <v>-</v>
      </c>
      <c r="G1688" s="334"/>
      <c r="H1688" s="303" t="str">
        <f>IF($G1688="","-",_xlfn.XLOOKUP($G1688,Appr.Meta!$A:$A,Appr.Meta!$D:$D,"-",0,1))</f>
        <v>-</v>
      </c>
      <c r="I1688" s="302"/>
      <c r="J1688" s="303" t="str">
        <f>IF($I1688="","-",_xlfn.XLOOKUP($I1688,'CC.Meta'!$A:$A,'CC.Meta'!$D:$D,"-",0,1))</f>
        <v>-</v>
      </c>
      <c r="K1688" s="302"/>
      <c r="L1688" s="146" t="str">
        <f>IF($K1688="","-",_xlfn.XLOOKUP($K1688,Obj.Meta!$A:$A,Obj.Meta!$D:$D,"-",0,1))</f>
        <v>-</v>
      </c>
      <c r="M1688" s="300" t="str">
        <f>IF($K1688="","-",_xlfn.XLOOKUP($K1688,Obj.Meta!$A:$A,Obj.Meta!$F:$F,"-",0,1))</f>
        <v>-</v>
      </c>
      <c r="N1688" s="337" t="str">
        <f t="shared" si="53"/>
        <v>---</v>
      </c>
      <c r="O1688" s="333"/>
      <c r="P1688" s="54"/>
      <c r="Q1688" s="52"/>
      <c r="R1688" s="34"/>
      <c r="S1688" s="53"/>
      <c r="T1688" s="208"/>
      <c r="U1688" s="726"/>
      <c r="V1688" s="206"/>
      <c r="W1688" s="206"/>
      <c r="X1688" s="678"/>
      <c r="Y1688" s="34"/>
      <c r="Z1688" s="610"/>
      <c r="AA1688" s="608"/>
    </row>
    <row r="1689" spans="1:27">
      <c r="A1689" s="145" t="str">
        <f t="shared" si="52"/>
        <v>-</v>
      </c>
      <c r="B1689" s="146" t="str">
        <f>_xlfn.XLOOKUP($A1689,Dept.Meta!$A:$A,Dept.Meta!$F:$F,"-",0,1)</f>
        <v>-</v>
      </c>
      <c r="C1689" s="629" t="str">
        <f>_xlfn.XLOOKUP(_xlfn.CONCAT($G1689,"-",$I1689),Div.Meta!$H:$H,Div.Meta!$C:$C,"-",0,1)</f>
        <v>-</v>
      </c>
      <c r="D1689" s="302"/>
      <c r="E1689" s="146" t="str">
        <f>IF($D1689="","-",_xlfn.XLOOKUP($D1689,Fund.Meta!$A:$A,Fund.Meta!$D:$D,"-",0,1))</f>
        <v>-</v>
      </c>
      <c r="F1689" s="303" t="str">
        <f>IF($D1689="","-",_xlfn.XLOOKUP($D1689,Fund.Meta!$A:$A,Fund.Meta!$E:$E,"-",0,1))</f>
        <v>-</v>
      </c>
      <c r="G1689" s="334"/>
      <c r="H1689" s="303" t="str">
        <f>IF($G1689="","-",_xlfn.XLOOKUP($G1689,Appr.Meta!$A:$A,Appr.Meta!$D:$D,"-",0,1))</f>
        <v>-</v>
      </c>
      <c r="I1689" s="302"/>
      <c r="J1689" s="303" t="str">
        <f>IF($I1689="","-",_xlfn.XLOOKUP($I1689,'CC.Meta'!$A:$A,'CC.Meta'!$D:$D,"-",0,1))</f>
        <v>-</v>
      </c>
      <c r="K1689" s="302"/>
      <c r="L1689" s="146" t="str">
        <f>IF($K1689="","-",_xlfn.XLOOKUP($K1689,Obj.Meta!$A:$A,Obj.Meta!$D:$D,"-",0,1))</f>
        <v>-</v>
      </c>
      <c r="M1689" s="300" t="str">
        <f>IF($K1689="","-",_xlfn.XLOOKUP($K1689,Obj.Meta!$A:$A,Obj.Meta!$F:$F,"-",0,1))</f>
        <v>-</v>
      </c>
      <c r="N1689" s="337" t="str">
        <f t="shared" si="53"/>
        <v>---</v>
      </c>
      <c r="O1689" s="333"/>
      <c r="P1689" s="54"/>
      <c r="Q1689" s="52"/>
      <c r="R1689" s="34"/>
      <c r="S1689" s="53"/>
      <c r="T1689" s="208"/>
      <c r="U1689" s="726"/>
      <c r="V1689" s="206"/>
      <c r="W1689" s="206"/>
      <c r="X1689" s="678"/>
      <c r="Y1689" s="34"/>
      <c r="Z1689" s="610"/>
      <c r="AA1689" s="608"/>
    </row>
    <row r="1690" spans="1:27">
      <c r="A1690" s="145" t="str">
        <f t="shared" si="52"/>
        <v>-</v>
      </c>
      <c r="B1690" s="146" t="str">
        <f>_xlfn.XLOOKUP($A1690,Dept.Meta!$A:$A,Dept.Meta!$F:$F,"-",0,1)</f>
        <v>-</v>
      </c>
      <c r="C1690" s="629" t="str">
        <f>_xlfn.XLOOKUP(_xlfn.CONCAT($G1690,"-",$I1690),Div.Meta!$H:$H,Div.Meta!$C:$C,"-",0,1)</f>
        <v>-</v>
      </c>
      <c r="D1690" s="302"/>
      <c r="E1690" s="146" t="str">
        <f>IF($D1690="","-",_xlfn.XLOOKUP($D1690,Fund.Meta!$A:$A,Fund.Meta!$D:$D,"-",0,1))</f>
        <v>-</v>
      </c>
      <c r="F1690" s="303" t="str">
        <f>IF($D1690="","-",_xlfn.XLOOKUP($D1690,Fund.Meta!$A:$A,Fund.Meta!$E:$E,"-",0,1))</f>
        <v>-</v>
      </c>
      <c r="G1690" s="334"/>
      <c r="H1690" s="303" t="str">
        <f>IF($G1690="","-",_xlfn.XLOOKUP($G1690,Appr.Meta!$A:$A,Appr.Meta!$D:$D,"-",0,1))</f>
        <v>-</v>
      </c>
      <c r="I1690" s="302"/>
      <c r="J1690" s="303" t="str">
        <f>IF($I1690="","-",_xlfn.XLOOKUP($I1690,'CC.Meta'!$A:$A,'CC.Meta'!$D:$D,"-",0,1))</f>
        <v>-</v>
      </c>
      <c r="K1690" s="302"/>
      <c r="L1690" s="146" t="str">
        <f>IF($K1690="","-",_xlfn.XLOOKUP($K1690,Obj.Meta!$A:$A,Obj.Meta!$D:$D,"-",0,1))</f>
        <v>-</v>
      </c>
      <c r="M1690" s="300" t="str">
        <f>IF($K1690="","-",_xlfn.XLOOKUP($K1690,Obj.Meta!$A:$A,Obj.Meta!$F:$F,"-",0,1))</f>
        <v>-</v>
      </c>
      <c r="N1690" s="337" t="str">
        <f t="shared" si="53"/>
        <v>---</v>
      </c>
      <c r="O1690" s="333"/>
      <c r="P1690" s="54"/>
      <c r="Q1690" s="52"/>
      <c r="R1690" s="34"/>
      <c r="S1690" s="53"/>
      <c r="T1690" s="208"/>
      <c r="U1690" s="726"/>
      <c r="V1690" s="206"/>
      <c r="W1690" s="206"/>
      <c r="X1690" s="678"/>
      <c r="Y1690" s="34"/>
      <c r="Z1690" s="610"/>
      <c r="AA1690" s="608"/>
    </row>
    <row r="1691" spans="1:27">
      <c r="A1691" s="145" t="str">
        <f t="shared" si="52"/>
        <v>-</v>
      </c>
      <c r="B1691" s="146" t="str">
        <f>_xlfn.XLOOKUP($A1691,Dept.Meta!$A:$A,Dept.Meta!$F:$F,"-",0,1)</f>
        <v>-</v>
      </c>
      <c r="C1691" s="629" t="str">
        <f>_xlfn.XLOOKUP(_xlfn.CONCAT($G1691,"-",$I1691),Div.Meta!$H:$H,Div.Meta!$C:$C,"-",0,1)</f>
        <v>-</v>
      </c>
      <c r="D1691" s="302"/>
      <c r="E1691" s="146" t="str">
        <f>IF($D1691="","-",_xlfn.XLOOKUP($D1691,Fund.Meta!$A:$A,Fund.Meta!$D:$D,"-",0,1))</f>
        <v>-</v>
      </c>
      <c r="F1691" s="303" t="str">
        <f>IF($D1691="","-",_xlfn.XLOOKUP($D1691,Fund.Meta!$A:$A,Fund.Meta!$E:$E,"-",0,1))</f>
        <v>-</v>
      </c>
      <c r="G1691" s="334"/>
      <c r="H1691" s="303" t="str">
        <f>IF($G1691="","-",_xlfn.XLOOKUP($G1691,Appr.Meta!$A:$A,Appr.Meta!$D:$D,"-",0,1))</f>
        <v>-</v>
      </c>
      <c r="I1691" s="302"/>
      <c r="J1691" s="303" t="str">
        <f>IF($I1691="","-",_xlfn.XLOOKUP($I1691,'CC.Meta'!$A:$A,'CC.Meta'!$D:$D,"-",0,1))</f>
        <v>-</v>
      </c>
      <c r="K1691" s="302"/>
      <c r="L1691" s="146" t="str">
        <f>IF($K1691="","-",_xlfn.XLOOKUP($K1691,Obj.Meta!$A:$A,Obj.Meta!$D:$D,"-",0,1))</f>
        <v>-</v>
      </c>
      <c r="M1691" s="300" t="str">
        <f>IF($K1691="","-",_xlfn.XLOOKUP($K1691,Obj.Meta!$A:$A,Obj.Meta!$F:$F,"-",0,1))</f>
        <v>-</v>
      </c>
      <c r="N1691" s="337" t="str">
        <f t="shared" si="53"/>
        <v>---</v>
      </c>
      <c r="O1691" s="333"/>
      <c r="P1691" s="54"/>
      <c r="Q1691" s="52"/>
      <c r="R1691" s="34"/>
      <c r="S1691" s="53"/>
      <c r="T1691" s="208"/>
      <c r="U1691" s="726"/>
      <c r="V1691" s="206"/>
      <c r="W1691" s="206"/>
      <c r="X1691" s="678"/>
      <c r="Y1691" s="34"/>
      <c r="Z1691" s="610"/>
      <c r="AA1691" s="608"/>
    </row>
    <row r="1692" spans="1:27">
      <c r="A1692" s="145" t="str">
        <f t="shared" si="52"/>
        <v>-</v>
      </c>
      <c r="B1692" s="146" t="str">
        <f>_xlfn.XLOOKUP($A1692,Dept.Meta!$A:$A,Dept.Meta!$F:$F,"-",0,1)</f>
        <v>-</v>
      </c>
      <c r="C1692" s="629" t="str">
        <f>_xlfn.XLOOKUP(_xlfn.CONCAT($G1692,"-",$I1692),Div.Meta!$H:$H,Div.Meta!$C:$C,"-",0,1)</f>
        <v>-</v>
      </c>
      <c r="D1692" s="302"/>
      <c r="E1692" s="146" t="str">
        <f>IF($D1692="","-",_xlfn.XLOOKUP($D1692,Fund.Meta!$A:$A,Fund.Meta!$D:$D,"-",0,1))</f>
        <v>-</v>
      </c>
      <c r="F1692" s="303" t="str">
        <f>IF($D1692="","-",_xlfn.XLOOKUP($D1692,Fund.Meta!$A:$A,Fund.Meta!$E:$E,"-",0,1))</f>
        <v>-</v>
      </c>
      <c r="G1692" s="334"/>
      <c r="H1692" s="303" t="str">
        <f>IF($G1692="","-",_xlfn.XLOOKUP($G1692,Appr.Meta!$A:$A,Appr.Meta!$D:$D,"-",0,1))</f>
        <v>-</v>
      </c>
      <c r="I1692" s="302"/>
      <c r="J1692" s="303" t="str">
        <f>IF($I1692="","-",_xlfn.XLOOKUP($I1692,'CC.Meta'!$A:$A,'CC.Meta'!$D:$D,"-",0,1))</f>
        <v>-</v>
      </c>
      <c r="K1692" s="302"/>
      <c r="L1692" s="146" t="str">
        <f>IF($K1692="","-",_xlfn.XLOOKUP($K1692,Obj.Meta!$A:$A,Obj.Meta!$D:$D,"-",0,1))</f>
        <v>-</v>
      </c>
      <c r="M1692" s="300" t="str">
        <f>IF($K1692="","-",_xlfn.XLOOKUP($K1692,Obj.Meta!$A:$A,Obj.Meta!$F:$F,"-",0,1))</f>
        <v>-</v>
      </c>
      <c r="N1692" s="337" t="str">
        <f t="shared" si="53"/>
        <v>---</v>
      </c>
      <c r="O1692" s="333"/>
      <c r="P1692" s="54"/>
      <c r="Q1692" s="52"/>
      <c r="R1692" s="34"/>
      <c r="S1692" s="53"/>
      <c r="T1692" s="208"/>
      <c r="U1692" s="726"/>
      <c r="V1692" s="206"/>
      <c r="W1692" s="206"/>
      <c r="X1692" s="678"/>
      <c r="Y1692" s="34"/>
      <c r="Z1692" s="610"/>
      <c r="AA1692" s="608"/>
    </row>
    <row r="1693" spans="1:27">
      <c r="A1693" s="145" t="str">
        <f t="shared" si="52"/>
        <v>-</v>
      </c>
      <c r="B1693" s="146" t="str">
        <f>_xlfn.XLOOKUP($A1693,Dept.Meta!$A:$A,Dept.Meta!$F:$F,"-",0,1)</f>
        <v>-</v>
      </c>
      <c r="C1693" s="629" t="str">
        <f>_xlfn.XLOOKUP(_xlfn.CONCAT($G1693,"-",$I1693),Div.Meta!$H:$H,Div.Meta!$C:$C,"-",0,1)</f>
        <v>-</v>
      </c>
      <c r="D1693" s="302"/>
      <c r="E1693" s="146" t="str">
        <f>IF($D1693="","-",_xlfn.XLOOKUP($D1693,Fund.Meta!$A:$A,Fund.Meta!$D:$D,"-",0,1))</f>
        <v>-</v>
      </c>
      <c r="F1693" s="303" t="str">
        <f>IF($D1693="","-",_xlfn.XLOOKUP($D1693,Fund.Meta!$A:$A,Fund.Meta!$E:$E,"-",0,1))</f>
        <v>-</v>
      </c>
      <c r="G1693" s="334"/>
      <c r="H1693" s="303" t="str">
        <f>IF($G1693="","-",_xlfn.XLOOKUP($G1693,Appr.Meta!$A:$A,Appr.Meta!$D:$D,"-",0,1))</f>
        <v>-</v>
      </c>
      <c r="I1693" s="302"/>
      <c r="J1693" s="303" t="str">
        <f>IF($I1693="","-",_xlfn.XLOOKUP($I1693,'CC.Meta'!$A:$A,'CC.Meta'!$D:$D,"-",0,1))</f>
        <v>-</v>
      </c>
      <c r="K1693" s="302"/>
      <c r="L1693" s="146" t="str">
        <f>IF($K1693="","-",_xlfn.XLOOKUP($K1693,Obj.Meta!$A:$A,Obj.Meta!$D:$D,"-",0,1))</f>
        <v>-</v>
      </c>
      <c r="M1693" s="300" t="str">
        <f>IF($K1693="","-",_xlfn.XLOOKUP($K1693,Obj.Meta!$A:$A,Obj.Meta!$F:$F,"-",0,1))</f>
        <v>-</v>
      </c>
      <c r="N1693" s="337" t="str">
        <f t="shared" si="53"/>
        <v>---</v>
      </c>
      <c r="O1693" s="333"/>
      <c r="P1693" s="54"/>
      <c r="Q1693" s="52"/>
      <c r="R1693" s="34"/>
      <c r="S1693" s="53"/>
      <c r="T1693" s="208"/>
      <c r="U1693" s="726"/>
      <c r="V1693" s="206"/>
      <c r="W1693" s="206"/>
      <c r="X1693" s="678"/>
      <c r="Y1693" s="34"/>
      <c r="Z1693" s="610"/>
      <c r="AA1693" s="608"/>
    </row>
    <row r="1694" spans="1:27">
      <c r="A1694" s="145" t="str">
        <f t="shared" si="52"/>
        <v>-</v>
      </c>
      <c r="B1694" s="146" t="str">
        <f>_xlfn.XLOOKUP($A1694,Dept.Meta!$A:$A,Dept.Meta!$F:$F,"-",0,1)</f>
        <v>-</v>
      </c>
      <c r="C1694" s="629" t="str">
        <f>_xlfn.XLOOKUP(_xlfn.CONCAT($G1694,"-",$I1694),Div.Meta!$H:$H,Div.Meta!$C:$C,"-",0,1)</f>
        <v>-</v>
      </c>
      <c r="D1694" s="302"/>
      <c r="E1694" s="146" t="str">
        <f>IF($D1694="","-",_xlfn.XLOOKUP($D1694,Fund.Meta!$A:$A,Fund.Meta!$D:$D,"-",0,1))</f>
        <v>-</v>
      </c>
      <c r="F1694" s="303" t="str">
        <f>IF($D1694="","-",_xlfn.XLOOKUP($D1694,Fund.Meta!$A:$A,Fund.Meta!$E:$E,"-",0,1))</f>
        <v>-</v>
      </c>
      <c r="G1694" s="334"/>
      <c r="H1694" s="303" t="str">
        <f>IF($G1694="","-",_xlfn.XLOOKUP($G1694,Appr.Meta!$A:$A,Appr.Meta!$D:$D,"-",0,1))</f>
        <v>-</v>
      </c>
      <c r="I1694" s="302"/>
      <c r="J1694" s="303" t="str">
        <f>IF($I1694="","-",_xlfn.XLOOKUP($I1694,'CC.Meta'!$A:$A,'CC.Meta'!$D:$D,"-",0,1))</f>
        <v>-</v>
      </c>
      <c r="K1694" s="302"/>
      <c r="L1694" s="146" t="str">
        <f>IF($K1694="","-",_xlfn.XLOOKUP($K1694,Obj.Meta!$A:$A,Obj.Meta!$D:$D,"-",0,1))</f>
        <v>-</v>
      </c>
      <c r="M1694" s="300" t="str">
        <f>IF($K1694="","-",_xlfn.XLOOKUP($K1694,Obj.Meta!$A:$A,Obj.Meta!$F:$F,"-",0,1))</f>
        <v>-</v>
      </c>
      <c r="N1694" s="337" t="str">
        <f t="shared" si="53"/>
        <v>---</v>
      </c>
      <c r="O1694" s="333"/>
      <c r="P1694" s="54"/>
      <c r="Q1694" s="52"/>
      <c r="R1694" s="34"/>
      <c r="S1694" s="53"/>
      <c r="T1694" s="208"/>
      <c r="U1694" s="726"/>
      <c r="V1694" s="206"/>
      <c r="W1694" s="206"/>
      <c r="X1694" s="678"/>
      <c r="Y1694" s="34"/>
      <c r="Z1694" s="610"/>
      <c r="AA1694" s="608"/>
    </row>
    <row r="1695" spans="1:27">
      <c r="A1695" s="145" t="str">
        <f t="shared" si="52"/>
        <v>-</v>
      </c>
      <c r="B1695" s="146" t="str">
        <f>_xlfn.XLOOKUP($A1695,Dept.Meta!$A:$A,Dept.Meta!$F:$F,"-",0,1)</f>
        <v>-</v>
      </c>
      <c r="C1695" s="629" t="str">
        <f>_xlfn.XLOOKUP(_xlfn.CONCAT($G1695,"-",$I1695),Div.Meta!$H:$H,Div.Meta!$C:$C,"-",0,1)</f>
        <v>-</v>
      </c>
      <c r="D1695" s="302"/>
      <c r="E1695" s="146" t="str">
        <f>IF($D1695="","-",_xlfn.XLOOKUP($D1695,Fund.Meta!$A:$A,Fund.Meta!$D:$D,"-",0,1))</f>
        <v>-</v>
      </c>
      <c r="F1695" s="303" t="str">
        <f>IF($D1695="","-",_xlfn.XLOOKUP($D1695,Fund.Meta!$A:$A,Fund.Meta!$E:$E,"-",0,1))</f>
        <v>-</v>
      </c>
      <c r="G1695" s="334"/>
      <c r="H1695" s="303" t="str">
        <f>IF($G1695="","-",_xlfn.XLOOKUP($G1695,Appr.Meta!$A:$A,Appr.Meta!$D:$D,"-",0,1))</f>
        <v>-</v>
      </c>
      <c r="I1695" s="302"/>
      <c r="J1695" s="303" t="str">
        <f>IF($I1695="","-",_xlfn.XLOOKUP($I1695,'CC.Meta'!$A:$A,'CC.Meta'!$D:$D,"-",0,1))</f>
        <v>-</v>
      </c>
      <c r="K1695" s="302"/>
      <c r="L1695" s="146" t="str">
        <f>IF($K1695="","-",_xlfn.XLOOKUP($K1695,Obj.Meta!$A:$A,Obj.Meta!$D:$D,"-",0,1))</f>
        <v>-</v>
      </c>
      <c r="M1695" s="300" t="str">
        <f>IF($K1695="","-",_xlfn.XLOOKUP($K1695,Obj.Meta!$A:$A,Obj.Meta!$F:$F,"-",0,1))</f>
        <v>-</v>
      </c>
      <c r="N1695" s="337" t="str">
        <f t="shared" si="53"/>
        <v>---</v>
      </c>
      <c r="O1695" s="333"/>
      <c r="P1695" s="54"/>
      <c r="Q1695" s="52"/>
      <c r="R1695" s="34"/>
      <c r="S1695" s="53"/>
      <c r="T1695" s="208"/>
      <c r="U1695" s="726"/>
      <c r="V1695" s="206"/>
      <c r="W1695" s="206"/>
      <c r="X1695" s="678"/>
      <c r="Y1695" s="34"/>
      <c r="Z1695" s="610"/>
      <c r="AA1695" s="608"/>
    </row>
    <row r="1696" spans="1:27">
      <c r="A1696" s="145" t="str">
        <f t="shared" si="52"/>
        <v>-</v>
      </c>
      <c r="B1696" s="146" t="str">
        <f>_xlfn.XLOOKUP($A1696,Dept.Meta!$A:$A,Dept.Meta!$F:$F,"-",0,1)</f>
        <v>-</v>
      </c>
      <c r="C1696" s="629" t="str">
        <f>_xlfn.XLOOKUP(_xlfn.CONCAT($G1696,"-",$I1696),Div.Meta!$H:$H,Div.Meta!$C:$C,"-",0,1)</f>
        <v>-</v>
      </c>
      <c r="D1696" s="302"/>
      <c r="E1696" s="146" t="str">
        <f>IF($D1696="","-",_xlfn.XLOOKUP($D1696,Fund.Meta!$A:$A,Fund.Meta!$D:$D,"-",0,1))</f>
        <v>-</v>
      </c>
      <c r="F1696" s="303" t="str">
        <f>IF($D1696="","-",_xlfn.XLOOKUP($D1696,Fund.Meta!$A:$A,Fund.Meta!$E:$E,"-",0,1))</f>
        <v>-</v>
      </c>
      <c r="G1696" s="334"/>
      <c r="H1696" s="303" t="str">
        <f>IF($G1696="","-",_xlfn.XLOOKUP($G1696,Appr.Meta!$A:$A,Appr.Meta!$D:$D,"-",0,1))</f>
        <v>-</v>
      </c>
      <c r="I1696" s="302"/>
      <c r="J1696" s="303" t="str">
        <f>IF($I1696="","-",_xlfn.XLOOKUP($I1696,'CC.Meta'!$A:$A,'CC.Meta'!$D:$D,"-",0,1))</f>
        <v>-</v>
      </c>
      <c r="K1696" s="302"/>
      <c r="L1696" s="146" t="str">
        <f>IF($K1696="","-",_xlfn.XLOOKUP($K1696,Obj.Meta!$A:$A,Obj.Meta!$D:$D,"-",0,1))</f>
        <v>-</v>
      </c>
      <c r="M1696" s="300" t="str">
        <f>IF($K1696="","-",_xlfn.XLOOKUP($K1696,Obj.Meta!$A:$A,Obj.Meta!$F:$F,"-",0,1))</f>
        <v>-</v>
      </c>
      <c r="N1696" s="337" t="str">
        <f t="shared" si="53"/>
        <v>---</v>
      </c>
      <c r="O1696" s="333"/>
      <c r="P1696" s="54"/>
      <c r="Q1696" s="52"/>
      <c r="R1696" s="34"/>
      <c r="S1696" s="53"/>
      <c r="T1696" s="208"/>
      <c r="U1696" s="726"/>
      <c r="V1696" s="206"/>
      <c r="W1696" s="206"/>
      <c r="X1696" s="678"/>
      <c r="Y1696" s="34"/>
      <c r="Z1696" s="610"/>
      <c r="AA1696" s="608"/>
    </row>
    <row r="1697" spans="1:27">
      <c r="A1697" s="145" t="str">
        <f t="shared" si="52"/>
        <v>-</v>
      </c>
      <c r="B1697" s="146" t="str">
        <f>_xlfn.XLOOKUP($A1697,Dept.Meta!$A:$A,Dept.Meta!$F:$F,"-",0,1)</f>
        <v>-</v>
      </c>
      <c r="C1697" s="629" t="str">
        <f>_xlfn.XLOOKUP(_xlfn.CONCAT($G1697,"-",$I1697),Div.Meta!$H:$H,Div.Meta!$C:$C,"-",0,1)</f>
        <v>-</v>
      </c>
      <c r="D1697" s="302"/>
      <c r="E1697" s="146" t="str">
        <f>IF($D1697="","-",_xlfn.XLOOKUP($D1697,Fund.Meta!$A:$A,Fund.Meta!$D:$D,"-",0,1))</f>
        <v>-</v>
      </c>
      <c r="F1697" s="303" t="str">
        <f>IF($D1697="","-",_xlfn.XLOOKUP($D1697,Fund.Meta!$A:$A,Fund.Meta!$E:$E,"-",0,1))</f>
        <v>-</v>
      </c>
      <c r="G1697" s="334"/>
      <c r="H1697" s="303" t="str">
        <f>IF($G1697="","-",_xlfn.XLOOKUP($G1697,Appr.Meta!$A:$A,Appr.Meta!$D:$D,"-",0,1))</f>
        <v>-</v>
      </c>
      <c r="I1697" s="302"/>
      <c r="J1697" s="303" t="str">
        <f>IF($I1697="","-",_xlfn.XLOOKUP($I1697,'CC.Meta'!$A:$A,'CC.Meta'!$D:$D,"-",0,1))</f>
        <v>-</v>
      </c>
      <c r="K1697" s="302"/>
      <c r="L1697" s="146" t="str">
        <f>IF($K1697="","-",_xlfn.XLOOKUP($K1697,Obj.Meta!$A:$A,Obj.Meta!$D:$D,"-",0,1))</f>
        <v>-</v>
      </c>
      <c r="M1697" s="300" t="str">
        <f>IF($K1697="","-",_xlfn.XLOOKUP($K1697,Obj.Meta!$A:$A,Obj.Meta!$F:$F,"-",0,1))</f>
        <v>-</v>
      </c>
      <c r="N1697" s="337" t="str">
        <f t="shared" si="53"/>
        <v>---</v>
      </c>
      <c r="O1697" s="333"/>
      <c r="P1697" s="54"/>
      <c r="Q1697" s="52"/>
      <c r="R1697" s="34"/>
      <c r="S1697" s="53"/>
      <c r="T1697" s="208"/>
      <c r="U1697" s="726"/>
      <c r="V1697" s="206"/>
      <c r="W1697" s="206"/>
      <c r="X1697" s="678"/>
      <c r="Y1697" s="34"/>
      <c r="Z1697" s="610"/>
      <c r="AA1697" s="608"/>
    </row>
    <row r="1698" spans="1:27">
      <c r="A1698" s="145" t="str">
        <f t="shared" si="52"/>
        <v>-</v>
      </c>
      <c r="B1698" s="146" t="str">
        <f>_xlfn.XLOOKUP($A1698,Dept.Meta!$A:$A,Dept.Meta!$F:$F,"-",0,1)</f>
        <v>-</v>
      </c>
      <c r="C1698" s="629" t="str">
        <f>_xlfn.XLOOKUP(_xlfn.CONCAT($G1698,"-",$I1698),Div.Meta!$H:$H,Div.Meta!$C:$C,"-",0,1)</f>
        <v>-</v>
      </c>
      <c r="D1698" s="302"/>
      <c r="E1698" s="146" t="str">
        <f>IF($D1698="","-",_xlfn.XLOOKUP($D1698,Fund.Meta!$A:$A,Fund.Meta!$D:$D,"-",0,1))</f>
        <v>-</v>
      </c>
      <c r="F1698" s="303" t="str">
        <f>IF($D1698="","-",_xlfn.XLOOKUP($D1698,Fund.Meta!$A:$A,Fund.Meta!$E:$E,"-",0,1))</f>
        <v>-</v>
      </c>
      <c r="G1698" s="334"/>
      <c r="H1698" s="303" t="str">
        <f>IF($G1698="","-",_xlfn.XLOOKUP($G1698,Appr.Meta!$A:$A,Appr.Meta!$D:$D,"-",0,1))</f>
        <v>-</v>
      </c>
      <c r="I1698" s="302"/>
      <c r="J1698" s="303" t="str">
        <f>IF($I1698="","-",_xlfn.XLOOKUP($I1698,'CC.Meta'!$A:$A,'CC.Meta'!$D:$D,"-",0,1))</f>
        <v>-</v>
      </c>
      <c r="K1698" s="302"/>
      <c r="L1698" s="146" t="str">
        <f>IF($K1698="","-",_xlfn.XLOOKUP($K1698,Obj.Meta!$A:$A,Obj.Meta!$D:$D,"-",0,1))</f>
        <v>-</v>
      </c>
      <c r="M1698" s="300" t="str">
        <f>IF($K1698="","-",_xlfn.XLOOKUP($K1698,Obj.Meta!$A:$A,Obj.Meta!$F:$F,"-",0,1))</f>
        <v>-</v>
      </c>
      <c r="N1698" s="337" t="str">
        <f t="shared" si="53"/>
        <v>---</v>
      </c>
      <c r="O1698" s="333"/>
      <c r="P1698" s="54"/>
      <c r="Q1698" s="52"/>
      <c r="R1698" s="34"/>
      <c r="S1698" s="53"/>
      <c r="T1698" s="208"/>
      <c r="U1698" s="726"/>
      <c r="V1698" s="206"/>
      <c r="W1698" s="206"/>
      <c r="X1698" s="678"/>
      <c r="Y1698" s="34"/>
      <c r="Z1698" s="610"/>
      <c r="AA1698" s="608"/>
    </row>
    <row r="1699" spans="1:27">
      <c r="A1699" s="145" t="str">
        <f t="shared" si="52"/>
        <v>-</v>
      </c>
      <c r="B1699" s="146" t="str">
        <f>_xlfn.XLOOKUP($A1699,Dept.Meta!$A:$A,Dept.Meta!$F:$F,"-",0,1)</f>
        <v>-</v>
      </c>
      <c r="C1699" s="629" t="str">
        <f>_xlfn.XLOOKUP(_xlfn.CONCAT($G1699,"-",$I1699),Div.Meta!$H:$H,Div.Meta!$C:$C,"-",0,1)</f>
        <v>-</v>
      </c>
      <c r="D1699" s="302"/>
      <c r="E1699" s="146" t="str">
        <f>IF($D1699="","-",_xlfn.XLOOKUP($D1699,Fund.Meta!$A:$A,Fund.Meta!$D:$D,"-",0,1))</f>
        <v>-</v>
      </c>
      <c r="F1699" s="303" t="str">
        <f>IF($D1699="","-",_xlfn.XLOOKUP($D1699,Fund.Meta!$A:$A,Fund.Meta!$E:$E,"-",0,1))</f>
        <v>-</v>
      </c>
      <c r="G1699" s="334"/>
      <c r="H1699" s="303" t="str">
        <f>IF($G1699="","-",_xlfn.XLOOKUP($G1699,Appr.Meta!$A:$A,Appr.Meta!$D:$D,"-",0,1))</f>
        <v>-</v>
      </c>
      <c r="I1699" s="302"/>
      <c r="J1699" s="303" t="str">
        <f>IF($I1699="","-",_xlfn.XLOOKUP($I1699,'CC.Meta'!$A:$A,'CC.Meta'!$D:$D,"-",0,1))</f>
        <v>-</v>
      </c>
      <c r="K1699" s="302"/>
      <c r="L1699" s="146" t="str">
        <f>IF($K1699="","-",_xlfn.XLOOKUP($K1699,Obj.Meta!$A:$A,Obj.Meta!$D:$D,"-",0,1))</f>
        <v>-</v>
      </c>
      <c r="M1699" s="300" t="str">
        <f>IF($K1699="","-",_xlfn.XLOOKUP($K1699,Obj.Meta!$A:$A,Obj.Meta!$F:$F,"-",0,1))</f>
        <v>-</v>
      </c>
      <c r="N1699" s="337" t="str">
        <f t="shared" si="53"/>
        <v>---</v>
      </c>
      <c r="O1699" s="333"/>
      <c r="P1699" s="54"/>
      <c r="Q1699" s="52"/>
      <c r="R1699" s="34"/>
      <c r="S1699" s="53"/>
      <c r="T1699" s="208"/>
      <c r="U1699" s="726"/>
      <c r="V1699" s="206"/>
      <c r="W1699" s="206"/>
      <c r="X1699" s="678"/>
      <c r="Y1699" s="34"/>
      <c r="Z1699" s="610"/>
      <c r="AA1699" s="608"/>
    </row>
    <row r="1700" spans="1:27">
      <c r="A1700" s="145" t="str">
        <f t="shared" si="52"/>
        <v>-</v>
      </c>
      <c r="B1700" s="146" t="str">
        <f>_xlfn.XLOOKUP($A1700,Dept.Meta!$A:$A,Dept.Meta!$F:$F,"-",0,1)</f>
        <v>-</v>
      </c>
      <c r="C1700" s="629" t="str">
        <f>_xlfn.XLOOKUP(_xlfn.CONCAT($G1700,"-",$I1700),Div.Meta!$H:$H,Div.Meta!$C:$C,"-",0,1)</f>
        <v>-</v>
      </c>
      <c r="D1700" s="302"/>
      <c r="E1700" s="146" t="str">
        <f>IF($D1700="","-",_xlfn.XLOOKUP($D1700,Fund.Meta!$A:$A,Fund.Meta!$D:$D,"-",0,1))</f>
        <v>-</v>
      </c>
      <c r="F1700" s="303" t="str">
        <f>IF($D1700="","-",_xlfn.XLOOKUP($D1700,Fund.Meta!$A:$A,Fund.Meta!$E:$E,"-",0,1))</f>
        <v>-</v>
      </c>
      <c r="G1700" s="334"/>
      <c r="H1700" s="303" t="str">
        <f>IF($G1700="","-",_xlfn.XLOOKUP($G1700,Appr.Meta!$A:$A,Appr.Meta!$D:$D,"-",0,1))</f>
        <v>-</v>
      </c>
      <c r="I1700" s="302"/>
      <c r="J1700" s="303" t="str">
        <f>IF($I1700="","-",_xlfn.XLOOKUP($I1700,'CC.Meta'!$A:$A,'CC.Meta'!$D:$D,"-",0,1))</f>
        <v>-</v>
      </c>
      <c r="K1700" s="302"/>
      <c r="L1700" s="146" t="str">
        <f>IF($K1700="","-",_xlfn.XLOOKUP($K1700,Obj.Meta!$A:$A,Obj.Meta!$D:$D,"-",0,1))</f>
        <v>-</v>
      </c>
      <c r="M1700" s="300" t="str">
        <f>IF($K1700="","-",_xlfn.XLOOKUP($K1700,Obj.Meta!$A:$A,Obj.Meta!$F:$F,"-",0,1))</f>
        <v>-</v>
      </c>
      <c r="N1700" s="337" t="str">
        <f t="shared" si="53"/>
        <v>---</v>
      </c>
      <c r="O1700" s="333"/>
      <c r="P1700" s="54"/>
      <c r="Q1700" s="52"/>
      <c r="R1700" s="34"/>
      <c r="S1700" s="53"/>
      <c r="T1700" s="208"/>
      <c r="U1700" s="726"/>
      <c r="V1700" s="206"/>
      <c r="W1700" s="206"/>
      <c r="X1700" s="678"/>
      <c r="Y1700" s="34"/>
      <c r="Z1700" s="610"/>
      <c r="AA1700" s="608"/>
    </row>
    <row r="1701" spans="1:27">
      <c r="A1701" s="145" t="str">
        <f t="shared" si="52"/>
        <v>-</v>
      </c>
      <c r="B1701" s="146" t="str">
        <f>_xlfn.XLOOKUP($A1701,Dept.Meta!$A:$A,Dept.Meta!$F:$F,"-",0,1)</f>
        <v>-</v>
      </c>
      <c r="C1701" s="629" t="str">
        <f>_xlfn.XLOOKUP(_xlfn.CONCAT($G1701,"-",$I1701),Div.Meta!$H:$H,Div.Meta!$C:$C,"-",0,1)</f>
        <v>-</v>
      </c>
      <c r="D1701" s="302"/>
      <c r="E1701" s="146" t="str">
        <f>IF($D1701="","-",_xlfn.XLOOKUP($D1701,Fund.Meta!$A:$A,Fund.Meta!$D:$D,"-",0,1))</f>
        <v>-</v>
      </c>
      <c r="F1701" s="303" t="str">
        <f>IF($D1701="","-",_xlfn.XLOOKUP($D1701,Fund.Meta!$A:$A,Fund.Meta!$E:$E,"-",0,1))</f>
        <v>-</v>
      </c>
      <c r="G1701" s="334"/>
      <c r="H1701" s="303" t="str">
        <f>IF($G1701="","-",_xlfn.XLOOKUP($G1701,Appr.Meta!$A:$A,Appr.Meta!$D:$D,"-",0,1))</f>
        <v>-</v>
      </c>
      <c r="I1701" s="302"/>
      <c r="J1701" s="303" t="str">
        <f>IF($I1701="","-",_xlfn.XLOOKUP($I1701,'CC.Meta'!$A:$A,'CC.Meta'!$D:$D,"-",0,1))</f>
        <v>-</v>
      </c>
      <c r="K1701" s="302"/>
      <c r="L1701" s="146" t="str">
        <f>IF($K1701="","-",_xlfn.XLOOKUP($K1701,Obj.Meta!$A:$A,Obj.Meta!$D:$D,"-",0,1))</f>
        <v>-</v>
      </c>
      <c r="M1701" s="300" t="str">
        <f>IF($K1701="","-",_xlfn.XLOOKUP($K1701,Obj.Meta!$A:$A,Obj.Meta!$F:$F,"-",0,1))</f>
        <v>-</v>
      </c>
      <c r="N1701" s="337" t="str">
        <f t="shared" si="53"/>
        <v>---</v>
      </c>
      <c r="O1701" s="333"/>
      <c r="P1701" s="54"/>
      <c r="Q1701" s="52"/>
      <c r="R1701" s="34"/>
      <c r="S1701" s="53"/>
      <c r="T1701" s="208"/>
      <c r="U1701" s="726"/>
      <c r="V1701" s="206"/>
      <c r="W1701" s="206"/>
      <c r="X1701" s="678"/>
      <c r="Y1701" s="34"/>
      <c r="Z1701" s="610"/>
      <c r="AA1701" s="608"/>
    </row>
    <row r="1702" spans="1:27">
      <c r="A1702" s="145" t="str">
        <f t="shared" si="52"/>
        <v>-</v>
      </c>
      <c r="B1702" s="146" t="str">
        <f>_xlfn.XLOOKUP($A1702,Dept.Meta!$A:$A,Dept.Meta!$F:$F,"-",0,1)</f>
        <v>-</v>
      </c>
      <c r="C1702" s="629" t="str">
        <f>_xlfn.XLOOKUP(_xlfn.CONCAT($G1702,"-",$I1702),Div.Meta!$H:$H,Div.Meta!$C:$C,"-",0,1)</f>
        <v>-</v>
      </c>
      <c r="D1702" s="302"/>
      <c r="E1702" s="146" t="str">
        <f>IF($D1702="","-",_xlfn.XLOOKUP($D1702,Fund.Meta!$A:$A,Fund.Meta!$D:$D,"-",0,1))</f>
        <v>-</v>
      </c>
      <c r="F1702" s="303" t="str">
        <f>IF($D1702="","-",_xlfn.XLOOKUP($D1702,Fund.Meta!$A:$A,Fund.Meta!$E:$E,"-",0,1))</f>
        <v>-</v>
      </c>
      <c r="G1702" s="334"/>
      <c r="H1702" s="303" t="str">
        <f>IF($G1702="","-",_xlfn.XLOOKUP($G1702,Appr.Meta!$A:$A,Appr.Meta!$D:$D,"-",0,1))</f>
        <v>-</v>
      </c>
      <c r="I1702" s="302"/>
      <c r="J1702" s="303" t="str">
        <f>IF($I1702="","-",_xlfn.XLOOKUP($I1702,'CC.Meta'!$A:$A,'CC.Meta'!$D:$D,"-",0,1))</f>
        <v>-</v>
      </c>
      <c r="K1702" s="302"/>
      <c r="L1702" s="146" t="str">
        <f>IF($K1702="","-",_xlfn.XLOOKUP($K1702,Obj.Meta!$A:$A,Obj.Meta!$D:$D,"-",0,1))</f>
        <v>-</v>
      </c>
      <c r="M1702" s="300" t="str">
        <f>IF($K1702="","-",_xlfn.XLOOKUP($K1702,Obj.Meta!$A:$A,Obj.Meta!$F:$F,"-",0,1))</f>
        <v>-</v>
      </c>
      <c r="N1702" s="337" t="str">
        <f t="shared" si="53"/>
        <v>---</v>
      </c>
      <c r="O1702" s="333"/>
      <c r="P1702" s="54"/>
      <c r="Q1702" s="52"/>
      <c r="R1702" s="34"/>
      <c r="S1702" s="53"/>
      <c r="T1702" s="208"/>
      <c r="U1702" s="726"/>
      <c r="V1702" s="206"/>
      <c r="W1702" s="206"/>
      <c r="X1702" s="678"/>
      <c r="Y1702" s="34"/>
      <c r="Z1702" s="610"/>
      <c r="AA1702" s="608"/>
    </row>
    <row r="1703" spans="1:27">
      <c r="A1703" s="145" t="str">
        <f t="shared" si="52"/>
        <v>-</v>
      </c>
      <c r="B1703" s="146" t="str">
        <f>_xlfn.XLOOKUP($A1703,Dept.Meta!$A:$A,Dept.Meta!$F:$F,"-",0,1)</f>
        <v>-</v>
      </c>
      <c r="C1703" s="629" t="str">
        <f>_xlfn.XLOOKUP(_xlfn.CONCAT($G1703,"-",$I1703),Div.Meta!$H:$H,Div.Meta!$C:$C,"-",0,1)</f>
        <v>-</v>
      </c>
      <c r="D1703" s="302"/>
      <c r="E1703" s="146" t="str">
        <f>IF($D1703="","-",_xlfn.XLOOKUP($D1703,Fund.Meta!$A:$A,Fund.Meta!$D:$D,"-",0,1))</f>
        <v>-</v>
      </c>
      <c r="F1703" s="303" t="str">
        <f>IF($D1703="","-",_xlfn.XLOOKUP($D1703,Fund.Meta!$A:$A,Fund.Meta!$E:$E,"-",0,1))</f>
        <v>-</v>
      </c>
      <c r="G1703" s="334"/>
      <c r="H1703" s="303" t="str">
        <f>IF($G1703="","-",_xlfn.XLOOKUP($G1703,Appr.Meta!$A:$A,Appr.Meta!$D:$D,"-",0,1))</f>
        <v>-</v>
      </c>
      <c r="I1703" s="302"/>
      <c r="J1703" s="303" t="str">
        <f>IF($I1703="","-",_xlfn.XLOOKUP($I1703,'CC.Meta'!$A:$A,'CC.Meta'!$D:$D,"-",0,1))</f>
        <v>-</v>
      </c>
      <c r="K1703" s="302"/>
      <c r="L1703" s="146" t="str">
        <f>IF($K1703="","-",_xlfn.XLOOKUP($K1703,Obj.Meta!$A:$A,Obj.Meta!$D:$D,"-",0,1))</f>
        <v>-</v>
      </c>
      <c r="M1703" s="300" t="str">
        <f>IF($K1703="","-",_xlfn.XLOOKUP($K1703,Obj.Meta!$A:$A,Obj.Meta!$F:$F,"-",0,1))</f>
        <v>-</v>
      </c>
      <c r="N1703" s="337" t="str">
        <f t="shared" si="53"/>
        <v>---</v>
      </c>
      <c r="O1703" s="333"/>
      <c r="P1703" s="54"/>
      <c r="Q1703" s="52"/>
      <c r="R1703" s="34"/>
      <c r="S1703" s="53"/>
      <c r="T1703" s="208"/>
      <c r="U1703" s="726"/>
      <c r="V1703" s="206"/>
      <c r="W1703" s="206"/>
      <c r="X1703" s="678"/>
      <c r="Y1703" s="34"/>
      <c r="Z1703" s="610"/>
      <c r="AA1703" s="608"/>
    </row>
    <row r="1704" spans="1:27">
      <c r="A1704" s="145" t="str">
        <f t="shared" si="52"/>
        <v>-</v>
      </c>
      <c r="B1704" s="146" t="str">
        <f>_xlfn.XLOOKUP($A1704,Dept.Meta!$A:$A,Dept.Meta!$F:$F,"-",0,1)</f>
        <v>-</v>
      </c>
      <c r="C1704" s="629" t="str">
        <f>_xlfn.XLOOKUP(_xlfn.CONCAT($G1704,"-",$I1704),Div.Meta!$H:$H,Div.Meta!$C:$C,"-",0,1)</f>
        <v>-</v>
      </c>
      <c r="D1704" s="302"/>
      <c r="E1704" s="146" t="str">
        <f>IF($D1704="","-",_xlfn.XLOOKUP($D1704,Fund.Meta!$A:$A,Fund.Meta!$D:$D,"-",0,1))</f>
        <v>-</v>
      </c>
      <c r="F1704" s="303" t="str">
        <f>IF($D1704="","-",_xlfn.XLOOKUP($D1704,Fund.Meta!$A:$A,Fund.Meta!$E:$E,"-",0,1))</f>
        <v>-</v>
      </c>
      <c r="G1704" s="334"/>
      <c r="H1704" s="303" t="str">
        <f>IF($G1704="","-",_xlfn.XLOOKUP($G1704,Appr.Meta!$A:$A,Appr.Meta!$D:$D,"-",0,1))</f>
        <v>-</v>
      </c>
      <c r="I1704" s="302"/>
      <c r="J1704" s="303" t="str">
        <f>IF($I1704="","-",_xlfn.XLOOKUP($I1704,'CC.Meta'!$A:$A,'CC.Meta'!$D:$D,"-",0,1))</f>
        <v>-</v>
      </c>
      <c r="K1704" s="302"/>
      <c r="L1704" s="146" t="str">
        <f>IF($K1704="","-",_xlfn.XLOOKUP($K1704,Obj.Meta!$A:$A,Obj.Meta!$D:$D,"-",0,1))</f>
        <v>-</v>
      </c>
      <c r="M1704" s="300" t="str">
        <f>IF($K1704="","-",_xlfn.XLOOKUP($K1704,Obj.Meta!$A:$A,Obj.Meta!$F:$F,"-",0,1))</f>
        <v>-</v>
      </c>
      <c r="N1704" s="337" t="str">
        <f t="shared" si="53"/>
        <v>---</v>
      </c>
      <c r="O1704" s="333"/>
      <c r="P1704" s="54"/>
      <c r="Q1704" s="52"/>
      <c r="R1704" s="34"/>
      <c r="S1704" s="53"/>
      <c r="T1704" s="208"/>
      <c r="U1704" s="726"/>
      <c r="V1704" s="206"/>
      <c r="W1704" s="206"/>
      <c r="X1704" s="678"/>
      <c r="Y1704" s="34"/>
      <c r="Z1704" s="610"/>
      <c r="AA1704" s="608"/>
    </row>
    <row r="1705" spans="1:27">
      <c r="A1705" s="145" t="str">
        <f t="shared" si="52"/>
        <v>-</v>
      </c>
      <c r="B1705" s="146" t="str">
        <f>_xlfn.XLOOKUP($A1705,Dept.Meta!$A:$A,Dept.Meta!$F:$F,"-",0,1)</f>
        <v>-</v>
      </c>
      <c r="C1705" s="629" t="str">
        <f>_xlfn.XLOOKUP(_xlfn.CONCAT($G1705,"-",$I1705),Div.Meta!$H:$H,Div.Meta!$C:$C,"-",0,1)</f>
        <v>-</v>
      </c>
      <c r="D1705" s="302"/>
      <c r="E1705" s="146" t="str">
        <f>IF($D1705="","-",_xlfn.XLOOKUP($D1705,Fund.Meta!$A:$A,Fund.Meta!$D:$D,"-",0,1))</f>
        <v>-</v>
      </c>
      <c r="F1705" s="303" t="str">
        <f>IF($D1705="","-",_xlfn.XLOOKUP($D1705,Fund.Meta!$A:$A,Fund.Meta!$E:$E,"-",0,1))</f>
        <v>-</v>
      </c>
      <c r="G1705" s="334"/>
      <c r="H1705" s="303" t="str">
        <f>IF($G1705="","-",_xlfn.XLOOKUP($G1705,Appr.Meta!$A:$A,Appr.Meta!$D:$D,"-",0,1))</f>
        <v>-</v>
      </c>
      <c r="I1705" s="302"/>
      <c r="J1705" s="303" t="str">
        <f>IF($I1705="","-",_xlfn.XLOOKUP($I1705,'CC.Meta'!$A:$A,'CC.Meta'!$D:$D,"-",0,1))</f>
        <v>-</v>
      </c>
      <c r="K1705" s="302"/>
      <c r="L1705" s="146" t="str">
        <f>IF($K1705="","-",_xlfn.XLOOKUP($K1705,Obj.Meta!$A:$A,Obj.Meta!$D:$D,"-",0,1))</f>
        <v>-</v>
      </c>
      <c r="M1705" s="300" t="str">
        <f>IF($K1705="","-",_xlfn.XLOOKUP($K1705,Obj.Meta!$A:$A,Obj.Meta!$F:$F,"-",0,1))</f>
        <v>-</v>
      </c>
      <c r="N1705" s="337" t="str">
        <f t="shared" si="53"/>
        <v>---</v>
      </c>
      <c r="O1705" s="333"/>
      <c r="P1705" s="54"/>
      <c r="Q1705" s="52"/>
      <c r="R1705" s="34"/>
      <c r="S1705" s="53"/>
      <c r="T1705" s="208"/>
      <c r="U1705" s="726"/>
      <c r="V1705" s="206"/>
      <c r="W1705" s="206"/>
      <c r="X1705" s="678"/>
      <c r="Y1705" s="34"/>
      <c r="Z1705" s="610"/>
      <c r="AA1705" s="608"/>
    </row>
    <row r="1706" spans="1:27">
      <c r="A1706" s="145" t="str">
        <f t="shared" si="52"/>
        <v>-</v>
      </c>
      <c r="B1706" s="146" t="str">
        <f>_xlfn.XLOOKUP($A1706,Dept.Meta!$A:$A,Dept.Meta!$F:$F,"-",0,1)</f>
        <v>-</v>
      </c>
      <c r="C1706" s="629" t="str">
        <f>_xlfn.XLOOKUP(_xlfn.CONCAT($G1706,"-",$I1706),Div.Meta!$H:$H,Div.Meta!$C:$C,"-",0,1)</f>
        <v>-</v>
      </c>
      <c r="D1706" s="302"/>
      <c r="E1706" s="146" t="str">
        <f>IF($D1706="","-",_xlfn.XLOOKUP($D1706,Fund.Meta!$A:$A,Fund.Meta!$D:$D,"-",0,1))</f>
        <v>-</v>
      </c>
      <c r="F1706" s="303" t="str">
        <f>IF($D1706="","-",_xlfn.XLOOKUP($D1706,Fund.Meta!$A:$A,Fund.Meta!$E:$E,"-",0,1))</f>
        <v>-</v>
      </c>
      <c r="G1706" s="334"/>
      <c r="H1706" s="303" t="str">
        <f>IF($G1706="","-",_xlfn.XLOOKUP($G1706,Appr.Meta!$A:$A,Appr.Meta!$D:$D,"-",0,1))</f>
        <v>-</v>
      </c>
      <c r="I1706" s="302"/>
      <c r="J1706" s="303" t="str">
        <f>IF($I1706="","-",_xlfn.XLOOKUP($I1706,'CC.Meta'!$A:$A,'CC.Meta'!$D:$D,"-",0,1))</f>
        <v>-</v>
      </c>
      <c r="K1706" s="302"/>
      <c r="L1706" s="146" t="str">
        <f>IF($K1706="","-",_xlfn.XLOOKUP($K1706,Obj.Meta!$A:$A,Obj.Meta!$D:$D,"-",0,1))</f>
        <v>-</v>
      </c>
      <c r="M1706" s="300" t="str">
        <f>IF($K1706="","-",_xlfn.XLOOKUP($K1706,Obj.Meta!$A:$A,Obj.Meta!$F:$F,"-",0,1))</f>
        <v>-</v>
      </c>
      <c r="N1706" s="337" t="str">
        <f t="shared" si="53"/>
        <v>---</v>
      </c>
      <c r="O1706" s="333"/>
      <c r="P1706" s="54"/>
      <c r="Q1706" s="52"/>
      <c r="R1706" s="34"/>
      <c r="S1706" s="53"/>
      <c r="T1706" s="208"/>
      <c r="U1706" s="726"/>
      <c r="V1706" s="206"/>
      <c r="W1706" s="206"/>
      <c r="X1706" s="678"/>
      <c r="Y1706" s="34"/>
      <c r="Z1706" s="610"/>
      <c r="AA1706" s="608"/>
    </row>
    <row r="1707" spans="1:27">
      <c r="A1707" s="145" t="str">
        <f t="shared" si="52"/>
        <v>-</v>
      </c>
      <c r="B1707" s="146" t="str">
        <f>_xlfn.XLOOKUP($A1707,Dept.Meta!$A:$A,Dept.Meta!$F:$F,"-",0,1)</f>
        <v>-</v>
      </c>
      <c r="C1707" s="629" t="str">
        <f>_xlfn.XLOOKUP(_xlfn.CONCAT($G1707,"-",$I1707),Div.Meta!$H:$H,Div.Meta!$C:$C,"-",0,1)</f>
        <v>-</v>
      </c>
      <c r="D1707" s="302"/>
      <c r="E1707" s="146" t="str">
        <f>IF($D1707="","-",_xlfn.XLOOKUP($D1707,Fund.Meta!$A:$A,Fund.Meta!$D:$D,"-",0,1))</f>
        <v>-</v>
      </c>
      <c r="F1707" s="303" t="str">
        <f>IF($D1707="","-",_xlfn.XLOOKUP($D1707,Fund.Meta!$A:$A,Fund.Meta!$E:$E,"-",0,1))</f>
        <v>-</v>
      </c>
      <c r="G1707" s="334"/>
      <c r="H1707" s="303" t="str">
        <f>IF($G1707="","-",_xlfn.XLOOKUP($G1707,Appr.Meta!$A:$A,Appr.Meta!$D:$D,"-",0,1))</f>
        <v>-</v>
      </c>
      <c r="I1707" s="302"/>
      <c r="J1707" s="303" t="str">
        <f>IF($I1707="","-",_xlfn.XLOOKUP($I1707,'CC.Meta'!$A:$A,'CC.Meta'!$D:$D,"-",0,1))</f>
        <v>-</v>
      </c>
      <c r="K1707" s="302"/>
      <c r="L1707" s="146" t="str">
        <f>IF($K1707="","-",_xlfn.XLOOKUP($K1707,Obj.Meta!$A:$A,Obj.Meta!$D:$D,"-",0,1))</f>
        <v>-</v>
      </c>
      <c r="M1707" s="300" t="str">
        <f>IF($K1707="","-",_xlfn.XLOOKUP($K1707,Obj.Meta!$A:$A,Obj.Meta!$F:$F,"-",0,1))</f>
        <v>-</v>
      </c>
      <c r="N1707" s="337" t="str">
        <f t="shared" si="53"/>
        <v>---</v>
      </c>
      <c r="O1707" s="333"/>
      <c r="P1707" s="54"/>
      <c r="Q1707" s="52"/>
      <c r="R1707" s="34"/>
      <c r="S1707" s="53"/>
      <c r="T1707" s="208"/>
      <c r="U1707" s="726"/>
      <c r="V1707" s="206"/>
      <c r="W1707" s="206"/>
      <c r="X1707" s="678"/>
      <c r="Y1707" s="34"/>
      <c r="Z1707" s="610"/>
      <c r="AA1707" s="608"/>
    </row>
    <row r="1708" spans="1:27">
      <c r="A1708" s="145" t="str">
        <f t="shared" si="52"/>
        <v>-</v>
      </c>
      <c r="B1708" s="146" t="str">
        <f>_xlfn.XLOOKUP($A1708,Dept.Meta!$A:$A,Dept.Meta!$F:$F,"-",0,1)</f>
        <v>-</v>
      </c>
      <c r="C1708" s="629" t="str">
        <f>_xlfn.XLOOKUP(_xlfn.CONCAT($G1708,"-",$I1708),Div.Meta!$H:$H,Div.Meta!$C:$C,"-",0,1)</f>
        <v>-</v>
      </c>
      <c r="D1708" s="302"/>
      <c r="E1708" s="146" t="str">
        <f>IF($D1708="","-",_xlfn.XLOOKUP($D1708,Fund.Meta!$A:$A,Fund.Meta!$D:$D,"-",0,1))</f>
        <v>-</v>
      </c>
      <c r="F1708" s="303" t="str">
        <f>IF($D1708="","-",_xlfn.XLOOKUP($D1708,Fund.Meta!$A:$A,Fund.Meta!$E:$E,"-",0,1))</f>
        <v>-</v>
      </c>
      <c r="G1708" s="334"/>
      <c r="H1708" s="303" t="str">
        <f>IF($G1708="","-",_xlfn.XLOOKUP($G1708,Appr.Meta!$A:$A,Appr.Meta!$D:$D,"-",0,1))</f>
        <v>-</v>
      </c>
      <c r="I1708" s="302"/>
      <c r="J1708" s="303" t="str">
        <f>IF($I1708="","-",_xlfn.XLOOKUP($I1708,'CC.Meta'!$A:$A,'CC.Meta'!$D:$D,"-",0,1))</f>
        <v>-</v>
      </c>
      <c r="K1708" s="302"/>
      <c r="L1708" s="146" t="str">
        <f>IF($K1708="","-",_xlfn.XLOOKUP($K1708,Obj.Meta!$A:$A,Obj.Meta!$D:$D,"-",0,1))</f>
        <v>-</v>
      </c>
      <c r="M1708" s="300" t="str">
        <f>IF($K1708="","-",_xlfn.XLOOKUP($K1708,Obj.Meta!$A:$A,Obj.Meta!$F:$F,"-",0,1))</f>
        <v>-</v>
      </c>
      <c r="N1708" s="337" t="str">
        <f t="shared" si="53"/>
        <v>---</v>
      </c>
      <c r="O1708" s="333"/>
      <c r="P1708" s="54"/>
      <c r="Q1708" s="52"/>
      <c r="R1708" s="34"/>
      <c r="S1708" s="53"/>
      <c r="T1708" s="208"/>
      <c r="U1708" s="726"/>
      <c r="V1708" s="206"/>
      <c r="W1708" s="206"/>
      <c r="X1708" s="678"/>
      <c r="Y1708" s="34"/>
      <c r="Z1708" s="610"/>
      <c r="AA1708" s="608"/>
    </row>
    <row r="1709" spans="1:27">
      <c r="A1709" s="145" t="str">
        <f t="shared" si="52"/>
        <v>-</v>
      </c>
      <c r="B1709" s="146" t="str">
        <f>_xlfn.XLOOKUP($A1709,Dept.Meta!$A:$A,Dept.Meta!$F:$F,"-",0,1)</f>
        <v>-</v>
      </c>
      <c r="C1709" s="629" t="str">
        <f>_xlfn.XLOOKUP(_xlfn.CONCAT($G1709,"-",$I1709),Div.Meta!$H:$H,Div.Meta!$C:$C,"-",0,1)</f>
        <v>-</v>
      </c>
      <c r="D1709" s="302"/>
      <c r="E1709" s="146" t="str">
        <f>IF($D1709="","-",_xlfn.XLOOKUP($D1709,Fund.Meta!$A:$A,Fund.Meta!$D:$D,"-",0,1))</f>
        <v>-</v>
      </c>
      <c r="F1709" s="303" t="str">
        <f>IF($D1709="","-",_xlfn.XLOOKUP($D1709,Fund.Meta!$A:$A,Fund.Meta!$E:$E,"-",0,1))</f>
        <v>-</v>
      </c>
      <c r="G1709" s="334"/>
      <c r="H1709" s="303" t="str">
        <f>IF($G1709="","-",_xlfn.XLOOKUP($G1709,Appr.Meta!$A:$A,Appr.Meta!$D:$D,"-",0,1))</f>
        <v>-</v>
      </c>
      <c r="I1709" s="302"/>
      <c r="J1709" s="303" t="str">
        <f>IF($I1709="","-",_xlfn.XLOOKUP($I1709,'CC.Meta'!$A:$A,'CC.Meta'!$D:$D,"-",0,1))</f>
        <v>-</v>
      </c>
      <c r="K1709" s="302"/>
      <c r="L1709" s="146" t="str">
        <f>IF($K1709="","-",_xlfn.XLOOKUP($K1709,Obj.Meta!$A:$A,Obj.Meta!$D:$D,"-",0,1))</f>
        <v>-</v>
      </c>
      <c r="M1709" s="300" t="str">
        <f>IF($K1709="","-",_xlfn.XLOOKUP($K1709,Obj.Meta!$A:$A,Obj.Meta!$F:$F,"-",0,1))</f>
        <v>-</v>
      </c>
      <c r="N1709" s="337" t="str">
        <f t="shared" si="53"/>
        <v>---</v>
      </c>
      <c r="O1709" s="333"/>
      <c r="P1709" s="54"/>
      <c r="Q1709" s="52"/>
      <c r="R1709" s="34"/>
      <c r="S1709" s="53"/>
      <c r="T1709" s="208"/>
      <c r="U1709" s="726"/>
      <c r="V1709" s="206"/>
      <c r="W1709" s="206"/>
      <c r="X1709" s="678"/>
      <c r="Y1709" s="34"/>
      <c r="Z1709" s="610"/>
      <c r="AA1709" s="608"/>
    </row>
    <row r="1710" spans="1:27">
      <c r="A1710" s="145" t="str">
        <f t="shared" si="52"/>
        <v>-</v>
      </c>
      <c r="B1710" s="146" t="str">
        <f>_xlfn.XLOOKUP($A1710,Dept.Meta!$A:$A,Dept.Meta!$F:$F,"-",0,1)</f>
        <v>-</v>
      </c>
      <c r="C1710" s="629" t="str">
        <f>_xlfn.XLOOKUP(_xlfn.CONCAT($G1710,"-",$I1710),Div.Meta!$H:$H,Div.Meta!$C:$C,"-",0,1)</f>
        <v>-</v>
      </c>
      <c r="D1710" s="302"/>
      <c r="E1710" s="146" t="str">
        <f>IF($D1710="","-",_xlfn.XLOOKUP($D1710,Fund.Meta!$A:$A,Fund.Meta!$D:$D,"-",0,1))</f>
        <v>-</v>
      </c>
      <c r="F1710" s="303" t="str">
        <f>IF($D1710="","-",_xlfn.XLOOKUP($D1710,Fund.Meta!$A:$A,Fund.Meta!$E:$E,"-",0,1))</f>
        <v>-</v>
      </c>
      <c r="G1710" s="334"/>
      <c r="H1710" s="303" t="str">
        <f>IF($G1710="","-",_xlfn.XLOOKUP($G1710,Appr.Meta!$A:$A,Appr.Meta!$D:$D,"-",0,1))</f>
        <v>-</v>
      </c>
      <c r="I1710" s="302"/>
      <c r="J1710" s="303" t="str">
        <f>IF($I1710="","-",_xlfn.XLOOKUP($I1710,'CC.Meta'!$A:$A,'CC.Meta'!$D:$D,"-",0,1))</f>
        <v>-</v>
      </c>
      <c r="K1710" s="302"/>
      <c r="L1710" s="146" t="str">
        <f>IF($K1710="","-",_xlfn.XLOOKUP($K1710,Obj.Meta!$A:$A,Obj.Meta!$D:$D,"-",0,1))</f>
        <v>-</v>
      </c>
      <c r="M1710" s="300" t="str">
        <f>IF($K1710="","-",_xlfn.XLOOKUP($K1710,Obj.Meta!$A:$A,Obj.Meta!$F:$F,"-",0,1))</f>
        <v>-</v>
      </c>
      <c r="N1710" s="337" t="str">
        <f t="shared" si="53"/>
        <v>---</v>
      </c>
      <c r="O1710" s="333"/>
      <c r="P1710" s="54"/>
      <c r="Q1710" s="52"/>
      <c r="R1710" s="34"/>
      <c r="S1710" s="53"/>
      <c r="T1710" s="208"/>
      <c r="U1710" s="726"/>
      <c r="V1710" s="206"/>
      <c r="W1710" s="206"/>
      <c r="X1710" s="678"/>
      <c r="Y1710" s="34"/>
      <c r="Z1710" s="610"/>
      <c r="AA1710" s="608"/>
    </row>
    <row r="1711" spans="1:27">
      <c r="A1711" s="145" t="str">
        <f t="shared" si="52"/>
        <v>-</v>
      </c>
      <c r="B1711" s="146" t="str">
        <f>_xlfn.XLOOKUP($A1711,Dept.Meta!$A:$A,Dept.Meta!$F:$F,"-",0,1)</f>
        <v>-</v>
      </c>
      <c r="C1711" s="629" t="str">
        <f>_xlfn.XLOOKUP(_xlfn.CONCAT($G1711,"-",$I1711),Div.Meta!$H:$H,Div.Meta!$C:$C,"-",0,1)</f>
        <v>-</v>
      </c>
      <c r="D1711" s="302"/>
      <c r="E1711" s="146" t="str">
        <f>IF($D1711="","-",_xlfn.XLOOKUP($D1711,Fund.Meta!$A:$A,Fund.Meta!$D:$D,"-",0,1))</f>
        <v>-</v>
      </c>
      <c r="F1711" s="303" t="str">
        <f>IF($D1711="","-",_xlfn.XLOOKUP($D1711,Fund.Meta!$A:$A,Fund.Meta!$E:$E,"-",0,1))</f>
        <v>-</v>
      </c>
      <c r="G1711" s="334"/>
      <c r="H1711" s="303" t="str">
        <f>IF($G1711="","-",_xlfn.XLOOKUP($G1711,Appr.Meta!$A:$A,Appr.Meta!$D:$D,"-",0,1))</f>
        <v>-</v>
      </c>
      <c r="I1711" s="302"/>
      <c r="J1711" s="303" t="str">
        <f>IF($I1711="","-",_xlfn.XLOOKUP($I1711,'CC.Meta'!$A:$A,'CC.Meta'!$D:$D,"-",0,1))</f>
        <v>-</v>
      </c>
      <c r="K1711" s="302"/>
      <c r="L1711" s="146" t="str">
        <f>IF($K1711="","-",_xlfn.XLOOKUP($K1711,Obj.Meta!$A:$A,Obj.Meta!$D:$D,"-",0,1))</f>
        <v>-</v>
      </c>
      <c r="M1711" s="300" t="str">
        <f>IF($K1711="","-",_xlfn.XLOOKUP($K1711,Obj.Meta!$A:$A,Obj.Meta!$F:$F,"-",0,1))</f>
        <v>-</v>
      </c>
      <c r="N1711" s="337" t="str">
        <f t="shared" si="53"/>
        <v>---</v>
      </c>
      <c r="O1711" s="333"/>
      <c r="P1711" s="54"/>
      <c r="Q1711" s="52"/>
      <c r="R1711" s="34"/>
      <c r="S1711" s="53"/>
      <c r="T1711" s="208"/>
      <c r="U1711" s="726"/>
      <c r="V1711" s="206"/>
      <c r="W1711" s="206"/>
      <c r="X1711" s="678"/>
      <c r="Y1711" s="34"/>
      <c r="Z1711" s="610"/>
      <c r="AA1711" s="608"/>
    </row>
    <row r="1712" spans="1:27">
      <c r="A1712" s="145" t="str">
        <f t="shared" si="52"/>
        <v>-</v>
      </c>
      <c r="B1712" s="146" t="str">
        <f>_xlfn.XLOOKUP($A1712,Dept.Meta!$A:$A,Dept.Meta!$F:$F,"-",0,1)</f>
        <v>-</v>
      </c>
      <c r="C1712" s="629" t="str">
        <f>_xlfn.XLOOKUP(_xlfn.CONCAT($G1712,"-",$I1712),Div.Meta!$H:$H,Div.Meta!$C:$C,"-",0,1)</f>
        <v>-</v>
      </c>
      <c r="D1712" s="302"/>
      <c r="E1712" s="146" t="str">
        <f>IF($D1712="","-",_xlfn.XLOOKUP($D1712,Fund.Meta!$A:$A,Fund.Meta!$D:$D,"-",0,1))</f>
        <v>-</v>
      </c>
      <c r="F1712" s="303" t="str">
        <f>IF($D1712="","-",_xlfn.XLOOKUP($D1712,Fund.Meta!$A:$A,Fund.Meta!$E:$E,"-",0,1))</f>
        <v>-</v>
      </c>
      <c r="G1712" s="334"/>
      <c r="H1712" s="303" t="str">
        <f>IF($G1712="","-",_xlfn.XLOOKUP($G1712,Appr.Meta!$A:$A,Appr.Meta!$D:$D,"-",0,1))</f>
        <v>-</v>
      </c>
      <c r="I1712" s="302"/>
      <c r="J1712" s="303" t="str">
        <f>IF($I1712="","-",_xlfn.XLOOKUP($I1712,'CC.Meta'!$A:$A,'CC.Meta'!$D:$D,"-",0,1))</f>
        <v>-</v>
      </c>
      <c r="K1712" s="302"/>
      <c r="L1712" s="146" t="str">
        <f>IF($K1712="","-",_xlfn.XLOOKUP($K1712,Obj.Meta!$A:$A,Obj.Meta!$D:$D,"-",0,1))</f>
        <v>-</v>
      </c>
      <c r="M1712" s="300" t="str">
        <f>IF($K1712="","-",_xlfn.XLOOKUP($K1712,Obj.Meta!$A:$A,Obj.Meta!$F:$F,"-",0,1))</f>
        <v>-</v>
      </c>
      <c r="N1712" s="337" t="str">
        <f t="shared" si="53"/>
        <v>---</v>
      </c>
      <c r="O1712" s="333"/>
      <c r="P1712" s="54"/>
      <c r="Q1712" s="52"/>
      <c r="R1712" s="34"/>
      <c r="S1712" s="53"/>
      <c r="T1712" s="208"/>
      <c r="U1712" s="726"/>
      <c r="V1712" s="206"/>
      <c r="W1712" s="206"/>
      <c r="X1712" s="678"/>
      <c r="Y1712" s="34"/>
      <c r="Z1712" s="610"/>
      <c r="AA1712" s="608"/>
    </row>
    <row r="1713" spans="1:27">
      <c r="A1713" s="145" t="str">
        <f t="shared" si="52"/>
        <v>-</v>
      </c>
      <c r="B1713" s="146" t="str">
        <f>_xlfn.XLOOKUP($A1713,Dept.Meta!$A:$A,Dept.Meta!$F:$F,"-",0,1)</f>
        <v>-</v>
      </c>
      <c r="C1713" s="629" t="str">
        <f>_xlfn.XLOOKUP(_xlfn.CONCAT($G1713,"-",$I1713),Div.Meta!$H:$H,Div.Meta!$C:$C,"-",0,1)</f>
        <v>-</v>
      </c>
      <c r="D1713" s="302"/>
      <c r="E1713" s="146" t="str">
        <f>IF($D1713="","-",_xlfn.XLOOKUP($D1713,Fund.Meta!$A:$A,Fund.Meta!$D:$D,"-",0,1))</f>
        <v>-</v>
      </c>
      <c r="F1713" s="303" t="str">
        <f>IF($D1713="","-",_xlfn.XLOOKUP($D1713,Fund.Meta!$A:$A,Fund.Meta!$E:$E,"-",0,1))</f>
        <v>-</v>
      </c>
      <c r="G1713" s="334"/>
      <c r="H1713" s="303" t="str">
        <f>IF($G1713="","-",_xlfn.XLOOKUP($G1713,Appr.Meta!$A:$A,Appr.Meta!$D:$D,"-",0,1))</f>
        <v>-</v>
      </c>
      <c r="I1713" s="302"/>
      <c r="J1713" s="303" t="str">
        <f>IF($I1713="","-",_xlfn.XLOOKUP($I1713,'CC.Meta'!$A:$A,'CC.Meta'!$D:$D,"-",0,1))</f>
        <v>-</v>
      </c>
      <c r="K1713" s="302"/>
      <c r="L1713" s="146" t="str">
        <f>IF($K1713="","-",_xlfn.XLOOKUP($K1713,Obj.Meta!$A:$A,Obj.Meta!$D:$D,"-",0,1))</f>
        <v>-</v>
      </c>
      <c r="M1713" s="300" t="str">
        <f>IF($K1713="","-",_xlfn.XLOOKUP($K1713,Obj.Meta!$A:$A,Obj.Meta!$F:$F,"-",0,1))</f>
        <v>-</v>
      </c>
      <c r="N1713" s="337" t="str">
        <f t="shared" si="53"/>
        <v>---</v>
      </c>
      <c r="O1713" s="333"/>
      <c r="P1713" s="54"/>
      <c r="Q1713" s="52"/>
      <c r="R1713" s="34"/>
      <c r="S1713" s="53"/>
      <c r="T1713" s="208"/>
      <c r="U1713" s="726"/>
      <c r="V1713" s="206"/>
      <c r="W1713" s="206"/>
      <c r="X1713" s="678"/>
      <c r="Y1713" s="34"/>
      <c r="Z1713" s="610"/>
      <c r="AA1713" s="608"/>
    </row>
    <row r="1714" spans="1:27">
      <c r="A1714" s="145" t="str">
        <f t="shared" si="52"/>
        <v>-</v>
      </c>
      <c r="B1714" s="146" t="str">
        <f>_xlfn.XLOOKUP($A1714,Dept.Meta!$A:$A,Dept.Meta!$F:$F,"-",0,1)</f>
        <v>-</v>
      </c>
      <c r="C1714" s="629" t="str">
        <f>_xlfn.XLOOKUP(_xlfn.CONCAT($G1714,"-",$I1714),Div.Meta!$H:$H,Div.Meta!$C:$C,"-",0,1)</f>
        <v>-</v>
      </c>
      <c r="D1714" s="302"/>
      <c r="E1714" s="146" t="str">
        <f>IF($D1714="","-",_xlfn.XLOOKUP($D1714,Fund.Meta!$A:$A,Fund.Meta!$D:$D,"-",0,1))</f>
        <v>-</v>
      </c>
      <c r="F1714" s="303" t="str">
        <f>IF($D1714="","-",_xlfn.XLOOKUP($D1714,Fund.Meta!$A:$A,Fund.Meta!$E:$E,"-",0,1))</f>
        <v>-</v>
      </c>
      <c r="G1714" s="334"/>
      <c r="H1714" s="303" t="str">
        <f>IF($G1714="","-",_xlfn.XLOOKUP($G1714,Appr.Meta!$A:$A,Appr.Meta!$D:$D,"-",0,1))</f>
        <v>-</v>
      </c>
      <c r="I1714" s="302"/>
      <c r="J1714" s="303" t="str">
        <f>IF($I1714="","-",_xlfn.XLOOKUP($I1714,'CC.Meta'!$A:$A,'CC.Meta'!$D:$D,"-",0,1))</f>
        <v>-</v>
      </c>
      <c r="K1714" s="302"/>
      <c r="L1714" s="146" t="str">
        <f>IF($K1714="","-",_xlfn.XLOOKUP($K1714,Obj.Meta!$A:$A,Obj.Meta!$D:$D,"-",0,1))</f>
        <v>-</v>
      </c>
      <c r="M1714" s="300" t="str">
        <f>IF($K1714="","-",_xlfn.XLOOKUP($K1714,Obj.Meta!$A:$A,Obj.Meta!$F:$F,"-",0,1))</f>
        <v>-</v>
      </c>
      <c r="N1714" s="337" t="str">
        <f t="shared" si="53"/>
        <v>---</v>
      </c>
      <c r="O1714" s="333"/>
      <c r="P1714" s="54"/>
      <c r="Q1714" s="52"/>
      <c r="R1714" s="34"/>
      <c r="S1714" s="53"/>
      <c r="T1714" s="208"/>
      <c r="U1714" s="726"/>
      <c r="V1714" s="206"/>
      <c r="W1714" s="206"/>
      <c r="X1714" s="678"/>
      <c r="Y1714" s="34"/>
      <c r="Z1714" s="610"/>
      <c r="AA1714" s="608"/>
    </row>
    <row r="1715" spans="1:27">
      <c r="A1715" s="145" t="str">
        <f t="shared" si="52"/>
        <v>-</v>
      </c>
      <c r="B1715" s="146" t="str">
        <f>_xlfn.XLOOKUP($A1715,Dept.Meta!$A:$A,Dept.Meta!$F:$F,"-",0,1)</f>
        <v>-</v>
      </c>
      <c r="C1715" s="629" t="str">
        <f>_xlfn.XLOOKUP(_xlfn.CONCAT($G1715,"-",$I1715),Div.Meta!$H:$H,Div.Meta!$C:$C,"-",0,1)</f>
        <v>-</v>
      </c>
      <c r="D1715" s="302"/>
      <c r="E1715" s="146" t="str">
        <f>IF($D1715="","-",_xlfn.XLOOKUP($D1715,Fund.Meta!$A:$A,Fund.Meta!$D:$D,"-",0,1))</f>
        <v>-</v>
      </c>
      <c r="F1715" s="303" t="str">
        <f>IF($D1715="","-",_xlfn.XLOOKUP($D1715,Fund.Meta!$A:$A,Fund.Meta!$E:$E,"-",0,1))</f>
        <v>-</v>
      </c>
      <c r="G1715" s="334"/>
      <c r="H1715" s="303" t="str">
        <f>IF($G1715="","-",_xlfn.XLOOKUP($G1715,Appr.Meta!$A:$A,Appr.Meta!$D:$D,"-",0,1))</f>
        <v>-</v>
      </c>
      <c r="I1715" s="302"/>
      <c r="J1715" s="303" t="str">
        <f>IF($I1715="","-",_xlfn.XLOOKUP($I1715,'CC.Meta'!$A:$A,'CC.Meta'!$D:$D,"-",0,1))</f>
        <v>-</v>
      </c>
      <c r="K1715" s="302"/>
      <c r="L1715" s="146" t="str">
        <f>IF($K1715="","-",_xlfn.XLOOKUP($K1715,Obj.Meta!$A:$A,Obj.Meta!$D:$D,"-",0,1))</f>
        <v>-</v>
      </c>
      <c r="M1715" s="300" t="str">
        <f>IF($K1715="","-",_xlfn.XLOOKUP($K1715,Obj.Meta!$A:$A,Obj.Meta!$F:$F,"-",0,1))</f>
        <v>-</v>
      </c>
      <c r="N1715" s="337" t="str">
        <f t="shared" si="53"/>
        <v>---</v>
      </c>
      <c r="O1715" s="333"/>
      <c r="P1715" s="54"/>
      <c r="Q1715" s="52"/>
      <c r="R1715" s="34"/>
      <c r="S1715" s="53"/>
      <c r="T1715" s="208"/>
      <c r="U1715" s="726"/>
      <c r="V1715" s="206"/>
      <c r="W1715" s="206"/>
      <c r="X1715" s="678"/>
      <c r="Y1715" s="34"/>
      <c r="Z1715" s="610"/>
      <c r="AA1715" s="608"/>
    </row>
    <row r="1716" spans="1:27">
      <c r="A1716" s="145" t="str">
        <f t="shared" si="52"/>
        <v>-</v>
      </c>
      <c r="B1716" s="146" t="str">
        <f>_xlfn.XLOOKUP($A1716,Dept.Meta!$A:$A,Dept.Meta!$F:$F,"-",0,1)</f>
        <v>-</v>
      </c>
      <c r="C1716" s="629" t="str">
        <f>_xlfn.XLOOKUP(_xlfn.CONCAT($G1716,"-",$I1716),Div.Meta!$H:$H,Div.Meta!$C:$C,"-",0,1)</f>
        <v>-</v>
      </c>
      <c r="D1716" s="302"/>
      <c r="E1716" s="146" t="str">
        <f>IF($D1716="","-",_xlfn.XLOOKUP($D1716,Fund.Meta!$A:$A,Fund.Meta!$D:$D,"-",0,1))</f>
        <v>-</v>
      </c>
      <c r="F1716" s="303" t="str">
        <f>IF($D1716="","-",_xlfn.XLOOKUP($D1716,Fund.Meta!$A:$A,Fund.Meta!$E:$E,"-",0,1))</f>
        <v>-</v>
      </c>
      <c r="G1716" s="334"/>
      <c r="H1716" s="303" t="str">
        <f>IF($G1716="","-",_xlfn.XLOOKUP($G1716,Appr.Meta!$A:$A,Appr.Meta!$D:$D,"-",0,1))</f>
        <v>-</v>
      </c>
      <c r="I1716" s="302"/>
      <c r="J1716" s="303" t="str">
        <f>IF($I1716="","-",_xlfn.XLOOKUP($I1716,'CC.Meta'!$A:$A,'CC.Meta'!$D:$D,"-",0,1))</f>
        <v>-</v>
      </c>
      <c r="K1716" s="302"/>
      <c r="L1716" s="146" t="str">
        <f>IF($K1716="","-",_xlfn.XLOOKUP($K1716,Obj.Meta!$A:$A,Obj.Meta!$D:$D,"-",0,1))</f>
        <v>-</v>
      </c>
      <c r="M1716" s="300" t="str">
        <f>IF($K1716="","-",_xlfn.XLOOKUP($K1716,Obj.Meta!$A:$A,Obj.Meta!$F:$F,"-",0,1))</f>
        <v>-</v>
      </c>
      <c r="N1716" s="337" t="str">
        <f t="shared" si="53"/>
        <v>---</v>
      </c>
      <c r="O1716" s="333"/>
      <c r="P1716" s="54"/>
      <c r="Q1716" s="52"/>
      <c r="R1716" s="34"/>
      <c r="S1716" s="53"/>
      <c r="T1716" s="208"/>
      <c r="U1716" s="726"/>
      <c r="V1716" s="206"/>
      <c r="W1716" s="206"/>
      <c r="X1716" s="678"/>
      <c r="Y1716" s="34"/>
      <c r="Z1716" s="610"/>
      <c r="AA1716" s="608"/>
    </row>
    <row r="1717" spans="1:27">
      <c r="A1717" s="145" t="str">
        <f t="shared" si="52"/>
        <v>-</v>
      </c>
      <c r="B1717" s="146" t="str">
        <f>_xlfn.XLOOKUP($A1717,Dept.Meta!$A:$A,Dept.Meta!$F:$F,"-",0,1)</f>
        <v>-</v>
      </c>
      <c r="C1717" s="629" t="str">
        <f>_xlfn.XLOOKUP(_xlfn.CONCAT($G1717,"-",$I1717),Div.Meta!$H:$H,Div.Meta!$C:$C,"-",0,1)</f>
        <v>-</v>
      </c>
      <c r="D1717" s="302"/>
      <c r="E1717" s="146" t="str">
        <f>IF($D1717="","-",_xlfn.XLOOKUP($D1717,Fund.Meta!$A:$A,Fund.Meta!$D:$D,"-",0,1))</f>
        <v>-</v>
      </c>
      <c r="F1717" s="303" t="str">
        <f>IF($D1717="","-",_xlfn.XLOOKUP($D1717,Fund.Meta!$A:$A,Fund.Meta!$E:$E,"-",0,1))</f>
        <v>-</v>
      </c>
      <c r="G1717" s="334"/>
      <c r="H1717" s="303" t="str">
        <f>IF($G1717="","-",_xlfn.XLOOKUP($G1717,Appr.Meta!$A:$A,Appr.Meta!$D:$D,"-",0,1))</f>
        <v>-</v>
      </c>
      <c r="I1717" s="302"/>
      <c r="J1717" s="303" t="str">
        <f>IF($I1717="","-",_xlfn.XLOOKUP($I1717,'CC.Meta'!$A:$A,'CC.Meta'!$D:$D,"-",0,1))</f>
        <v>-</v>
      </c>
      <c r="K1717" s="302"/>
      <c r="L1717" s="146" t="str">
        <f>IF($K1717="","-",_xlfn.XLOOKUP($K1717,Obj.Meta!$A:$A,Obj.Meta!$D:$D,"-",0,1))</f>
        <v>-</v>
      </c>
      <c r="M1717" s="300" t="str">
        <f>IF($K1717="","-",_xlfn.XLOOKUP($K1717,Obj.Meta!$A:$A,Obj.Meta!$F:$F,"-",0,1))</f>
        <v>-</v>
      </c>
      <c r="N1717" s="337" t="str">
        <f t="shared" si="53"/>
        <v>---</v>
      </c>
      <c r="O1717" s="333"/>
      <c r="P1717" s="54"/>
      <c r="Q1717" s="52"/>
      <c r="R1717" s="34"/>
      <c r="S1717" s="53"/>
      <c r="T1717" s="208"/>
      <c r="U1717" s="726"/>
      <c r="V1717" s="206"/>
      <c r="W1717" s="206"/>
      <c r="X1717" s="678"/>
      <c r="Y1717" s="34"/>
      <c r="Z1717" s="610"/>
      <c r="AA1717" s="608"/>
    </row>
    <row r="1718" spans="1:27">
      <c r="A1718" s="145" t="str">
        <f t="shared" si="52"/>
        <v>-</v>
      </c>
      <c r="B1718" s="146" t="str">
        <f>_xlfn.XLOOKUP($A1718,Dept.Meta!$A:$A,Dept.Meta!$F:$F,"-",0,1)</f>
        <v>-</v>
      </c>
      <c r="C1718" s="629" t="str">
        <f>_xlfn.XLOOKUP(_xlfn.CONCAT($G1718,"-",$I1718),Div.Meta!$H:$H,Div.Meta!$C:$C,"-",0,1)</f>
        <v>-</v>
      </c>
      <c r="D1718" s="302"/>
      <c r="E1718" s="146" t="str">
        <f>IF($D1718="","-",_xlfn.XLOOKUP($D1718,Fund.Meta!$A:$A,Fund.Meta!$D:$D,"-",0,1))</f>
        <v>-</v>
      </c>
      <c r="F1718" s="303" t="str">
        <f>IF($D1718="","-",_xlfn.XLOOKUP($D1718,Fund.Meta!$A:$A,Fund.Meta!$E:$E,"-",0,1))</f>
        <v>-</v>
      </c>
      <c r="G1718" s="334"/>
      <c r="H1718" s="303" t="str">
        <f>IF($G1718="","-",_xlfn.XLOOKUP($G1718,Appr.Meta!$A:$A,Appr.Meta!$D:$D,"-",0,1))</f>
        <v>-</v>
      </c>
      <c r="I1718" s="302"/>
      <c r="J1718" s="303" t="str">
        <f>IF($I1718="","-",_xlfn.XLOOKUP($I1718,'CC.Meta'!$A:$A,'CC.Meta'!$D:$D,"-",0,1))</f>
        <v>-</v>
      </c>
      <c r="K1718" s="302"/>
      <c r="L1718" s="146" t="str">
        <f>IF($K1718="","-",_xlfn.XLOOKUP($K1718,Obj.Meta!$A:$A,Obj.Meta!$D:$D,"-",0,1))</f>
        <v>-</v>
      </c>
      <c r="M1718" s="300" t="str">
        <f>IF($K1718="","-",_xlfn.XLOOKUP($K1718,Obj.Meta!$A:$A,Obj.Meta!$F:$F,"-",0,1))</f>
        <v>-</v>
      </c>
      <c r="N1718" s="337" t="str">
        <f t="shared" si="53"/>
        <v>---</v>
      </c>
      <c r="O1718" s="333"/>
      <c r="P1718" s="54"/>
      <c r="Q1718" s="52"/>
      <c r="R1718" s="34"/>
      <c r="S1718" s="53"/>
      <c r="T1718" s="208"/>
      <c r="U1718" s="726"/>
      <c r="V1718" s="206"/>
      <c r="W1718" s="206"/>
      <c r="X1718" s="678"/>
      <c r="Y1718" s="34"/>
      <c r="Z1718" s="610"/>
      <c r="AA1718" s="608"/>
    </row>
    <row r="1719" spans="1:27">
      <c r="A1719" s="145" t="str">
        <f t="shared" si="52"/>
        <v>-</v>
      </c>
      <c r="B1719" s="146" t="str">
        <f>_xlfn.XLOOKUP($A1719,Dept.Meta!$A:$A,Dept.Meta!$F:$F,"-",0,1)</f>
        <v>-</v>
      </c>
      <c r="C1719" s="629" t="str">
        <f>_xlfn.XLOOKUP(_xlfn.CONCAT($G1719,"-",$I1719),Div.Meta!$H:$H,Div.Meta!$C:$C,"-",0,1)</f>
        <v>-</v>
      </c>
      <c r="D1719" s="302"/>
      <c r="E1719" s="146" t="str">
        <f>IF($D1719="","-",_xlfn.XLOOKUP($D1719,Fund.Meta!$A:$A,Fund.Meta!$D:$D,"-",0,1))</f>
        <v>-</v>
      </c>
      <c r="F1719" s="303" t="str">
        <f>IF($D1719="","-",_xlfn.XLOOKUP($D1719,Fund.Meta!$A:$A,Fund.Meta!$E:$E,"-",0,1))</f>
        <v>-</v>
      </c>
      <c r="G1719" s="334"/>
      <c r="H1719" s="303" t="str">
        <f>IF($G1719="","-",_xlfn.XLOOKUP($G1719,Appr.Meta!$A:$A,Appr.Meta!$D:$D,"-",0,1))</f>
        <v>-</v>
      </c>
      <c r="I1719" s="302"/>
      <c r="J1719" s="303" t="str">
        <f>IF($I1719="","-",_xlfn.XLOOKUP($I1719,'CC.Meta'!$A:$A,'CC.Meta'!$D:$D,"-",0,1))</f>
        <v>-</v>
      </c>
      <c r="K1719" s="302"/>
      <c r="L1719" s="146" t="str">
        <f>IF($K1719="","-",_xlfn.XLOOKUP($K1719,Obj.Meta!$A:$A,Obj.Meta!$D:$D,"-",0,1))</f>
        <v>-</v>
      </c>
      <c r="M1719" s="300" t="str">
        <f>IF($K1719="","-",_xlfn.XLOOKUP($K1719,Obj.Meta!$A:$A,Obj.Meta!$F:$F,"-",0,1))</f>
        <v>-</v>
      </c>
      <c r="N1719" s="337" t="str">
        <f t="shared" si="53"/>
        <v>---</v>
      </c>
      <c r="O1719" s="333"/>
      <c r="P1719" s="54"/>
      <c r="Q1719" s="52"/>
      <c r="R1719" s="34"/>
      <c r="S1719" s="53"/>
      <c r="T1719" s="208"/>
      <c r="U1719" s="726"/>
      <c r="V1719" s="206"/>
      <c r="W1719" s="206"/>
      <c r="X1719" s="678"/>
      <c r="Y1719" s="34"/>
      <c r="Z1719" s="610"/>
      <c r="AA1719" s="608"/>
    </row>
    <row r="1720" spans="1:27">
      <c r="A1720" s="145" t="str">
        <f t="shared" si="52"/>
        <v>-</v>
      </c>
      <c r="B1720" s="146" t="str">
        <f>_xlfn.XLOOKUP($A1720,Dept.Meta!$A:$A,Dept.Meta!$F:$F,"-",0,1)</f>
        <v>-</v>
      </c>
      <c r="C1720" s="629" t="str">
        <f>_xlfn.XLOOKUP(_xlfn.CONCAT($G1720,"-",$I1720),Div.Meta!$H:$H,Div.Meta!$C:$C,"-",0,1)</f>
        <v>-</v>
      </c>
      <c r="D1720" s="302"/>
      <c r="E1720" s="146" t="str">
        <f>IF($D1720="","-",_xlfn.XLOOKUP($D1720,Fund.Meta!$A:$A,Fund.Meta!$D:$D,"-",0,1))</f>
        <v>-</v>
      </c>
      <c r="F1720" s="303" t="str">
        <f>IF($D1720="","-",_xlfn.XLOOKUP($D1720,Fund.Meta!$A:$A,Fund.Meta!$E:$E,"-",0,1))</f>
        <v>-</v>
      </c>
      <c r="G1720" s="334"/>
      <c r="H1720" s="303" t="str">
        <f>IF($G1720="","-",_xlfn.XLOOKUP($G1720,Appr.Meta!$A:$A,Appr.Meta!$D:$D,"-",0,1))</f>
        <v>-</v>
      </c>
      <c r="I1720" s="302"/>
      <c r="J1720" s="303" t="str">
        <f>IF($I1720="","-",_xlfn.XLOOKUP($I1720,'CC.Meta'!$A:$A,'CC.Meta'!$D:$D,"-",0,1))</f>
        <v>-</v>
      </c>
      <c r="K1720" s="302"/>
      <c r="L1720" s="146" t="str">
        <f>IF($K1720="","-",_xlfn.XLOOKUP($K1720,Obj.Meta!$A:$A,Obj.Meta!$D:$D,"-",0,1))</f>
        <v>-</v>
      </c>
      <c r="M1720" s="300" t="str">
        <f>IF($K1720="","-",_xlfn.XLOOKUP($K1720,Obj.Meta!$A:$A,Obj.Meta!$F:$F,"-",0,1))</f>
        <v>-</v>
      </c>
      <c r="N1720" s="337" t="str">
        <f t="shared" si="53"/>
        <v>---</v>
      </c>
      <c r="O1720" s="333"/>
      <c r="P1720" s="54"/>
      <c r="Q1720" s="52"/>
      <c r="R1720" s="34"/>
      <c r="S1720" s="53"/>
      <c r="T1720" s="208"/>
      <c r="U1720" s="726"/>
      <c r="V1720" s="206"/>
      <c r="W1720" s="206"/>
      <c r="X1720" s="678"/>
      <c r="Y1720" s="34"/>
      <c r="Z1720" s="610"/>
      <c r="AA1720" s="608"/>
    </row>
    <row r="1721" spans="1:27">
      <c r="A1721" s="145" t="str">
        <f t="shared" si="52"/>
        <v>-</v>
      </c>
      <c r="B1721" s="146" t="str">
        <f>_xlfn.XLOOKUP($A1721,Dept.Meta!$A:$A,Dept.Meta!$F:$F,"-",0,1)</f>
        <v>-</v>
      </c>
      <c r="C1721" s="629" t="str">
        <f>_xlfn.XLOOKUP(_xlfn.CONCAT($G1721,"-",$I1721),Div.Meta!$H:$H,Div.Meta!$C:$C,"-",0,1)</f>
        <v>-</v>
      </c>
      <c r="D1721" s="302"/>
      <c r="E1721" s="146" t="str">
        <f>IF($D1721="","-",_xlfn.XLOOKUP($D1721,Fund.Meta!$A:$A,Fund.Meta!$D:$D,"-",0,1))</f>
        <v>-</v>
      </c>
      <c r="F1721" s="303" t="str">
        <f>IF($D1721="","-",_xlfn.XLOOKUP($D1721,Fund.Meta!$A:$A,Fund.Meta!$E:$E,"-",0,1))</f>
        <v>-</v>
      </c>
      <c r="G1721" s="334"/>
      <c r="H1721" s="303" t="str">
        <f>IF($G1721="","-",_xlfn.XLOOKUP($G1721,Appr.Meta!$A:$A,Appr.Meta!$D:$D,"-",0,1))</f>
        <v>-</v>
      </c>
      <c r="I1721" s="302"/>
      <c r="J1721" s="303" t="str">
        <f>IF($I1721="","-",_xlfn.XLOOKUP($I1721,'CC.Meta'!$A:$A,'CC.Meta'!$D:$D,"-",0,1))</f>
        <v>-</v>
      </c>
      <c r="K1721" s="302"/>
      <c r="L1721" s="146" t="str">
        <f>IF($K1721="","-",_xlfn.XLOOKUP($K1721,Obj.Meta!$A:$A,Obj.Meta!$D:$D,"-",0,1))</f>
        <v>-</v>
      </c>
      <c r="M1721" s="300" t="str">
        <f>IF($K1721="","-",_xlfn.XLOOKUP($K1721,Obj.Meta!$A:$A,Obj.Meta!$F:$F,"-",0,1))</f>
        <v>-</v>
      </c>
      <c r="N1721" s="337" t="str">
        <f t="shared" si="53"/>
        <v>---</v>
      </c>
      <c r="O1721" s="333"/>
      <c r="P1721" s="54"/>
      <c r="Q1721" s="52"/>
      <c r="R1721" s="34"/>
      <c r="S1721" s="53"/>
      <c r="T1721" s="208"/>
      <c r="U1721" s="726"/>
      <c r="V1721" s="206"/>
      <c r="W1721" s="206"/>
      <c r="X1721" s="678"/>
      <c r="Y1721" s="34"/>
      <c r="Z1721" s="610"/>
      <c r="AA1721" s="608"/>
    </row>
    <row r="1722" spans="1:27">
      <c r="A1722" s="145" t="str">
        <f t="shared" si="52"/>
        <v>-</v>
      </c>
      <c r="B1722" s="146" t="str">
        <f>_xlfn.XLOOKUP($A1722,Dept.Meta!$A:$A,Dept.Meta!$F:$F,"-",0,1)</f>
        <v>-</v>
      </c>
      <c r="C1722" s="629" t="str">
        <f>_xlfn.XLOOKUP(_xlfn.CONCAT($G1722,"-",$I1722),Div.Meta!$H:$H,Div.Meta!$C:$C,"-",0,1)</f>
        <v>-</v>
      </c>
      <c r="D1722" s="302"/>
      <c r="E1722" s="146" t="str">
        <f>IF($D1722="","-",_xlfn.XLOOKUP($D1722,Fund.Meta!$A:$A,Fund.Meta!$D:$D,"-",0,1))</f>
        <v>-</v>
      </c>
      <c r="F1722" s="303" t="str">
        <f>IF($D1722="","-",_xlfn.XLOOKUP($D1722,Fund.Meta!$A:$A,Fund.Meta!$E:$E,"-",0,1))</f>
        <v>-</v>
      </c>
      <c r="G1722" s="334"/>
      <c r="H1722" s="303" t="str">
        <f>IF($G1722="","-",_xlfn.XLOOKUP($G1722,Appr.Meta!$A:$A,Appr.Meta!$D:$D,"-",0,1))</f>
        <v>-</v>
      </c>
      <c r="I1722" s="302"/>
      <c r="J1722" s="303" t="str">
        <f>IF($I1722="","-",_xlfn.XLOOKUP($I1722,'CC.Meta'!$A:$A,'CC.Meta'!$D:$D,"-",0,1))</f>
        <v>-</v>
      </c>
      <c r="K1722" s="302"/>
      <c r="L1722" s="146" t="str">
        <f>IF($K1722="","-",_xlfn.XLOOKUP($K1722,Obj.Meta!$A:$A,Obj.Meta!$D:$D,"-",0,1))</f>
        <v>-</v>
      </c>
      <c r="M1722" s="300" t="str">
        <f>IF($K1722="","-",_xlfn.XLOOKUP($K1722,Obj.Meta!$A:$A,Obj.Meta!$F:$F,"-",0,1))</f>
        <v>-</v>
      </c>
      <c r="N1722" s="337" t="str">
        <f t="shared" si="53"/>
        <v>---</v>
      </c>
      <c r="O1722" s="333"/>
      <c r="P1722" s="54"/>
      <c r="Q1722" s="52"/>
      <c r="R1722" s="34"/>
      <c r="S1722" s="53"/>
      <c r="T1722" s="208"/>
      <c r="U1722" s="726"/>
      <c r="V1722" s="206"/>
      <c r="W1722" s="206"/>
      <c r="X1722" s="678"/>
      <c r="Y1722" s="34"/>
      <c r="Z1722" s="610"/>
      <c r="AA1722" s="608"/>
    </row>
    <row r="1723" spans="1:27">
      <c r="A1723" s="145" t="str">
        <f t="shared" si="52"/>
        <v>-</v>
      </c>
      <c r="B1723" s="146" t="str">
        <f>_xlfn.XLOOKUP($A1723,Dept.Meta!$A:$A,Dept.Meta!$F:$F,"-",0,1)</f>
        <v>-</v>
      </c>
      <c r="C1723" s="629" t="str">
        <f>_xlfn.XLOOKUP(_xlfn.CONCAT($G1723,"-",$I1723),Div.Meta!$H:$H,Div.Meta!$C:$C,"-",0,1)</f>
        <v>-</v>
      </c>
      <c r="D1723" s="302"/>
      <c r="E1723" s="146" t="str">
        <f>IF($D1723="","-",_xlfn.XLOOKUP($D1723,Fund.Meta!$A:$A,Fund.Meta!$D:$D,"-",0,1))</f>
        <v>-</v>
      </c>
      <c r="F1723" s="303" t="str">
        <f>IF($D1723="","-",_xlfn.XLOOKUP($D1723,Fund.Meta!$A:$A,Fund.Meta!$E:$E,"-",0,1))</f>
        <v>-</v>
      </c>
      <c r="G1723" s="334"/>
      <c r="H1723" s="303" t="str">
        <f>IF($G1723="","-",_xlfn.XLOOKUP($G1723,Appr.Meta!$A:$A,Appr.Meta!$D:$D,"-",0,1))</f>
        <v>-</v>
      </c>
      <c r="I1723" s="302"/>
      <c r="J1723" s="303" t="str">
        <f>IF($I1723="","-",_xlfn.XLOOKUP($I1723,'CC.Meta'!$A:$A,'CC.Meta'!$D:$D,"-",0,1))</f>
        <v>-</v>
      </c>
      <c r="K1723" s="302"/>
      <c r="L1723" s="146" t="str">
        <f>IF($K1723="","-",_xlfn.XLOOKUP($K1723,Obj.Meta!$A:$A,Obj.Meta!$D:$D,"-",0,1))</f>
        <v>-</v>
      </c>
      <c r="M1723" s="300" t="str">
        <f>IF($K1723="","-",_xlfn.XLOOKUP($K1723,Obj.Meta!$A:$A,Obj.Meta!$F:$F,"-",0,1))</f>
        <v>-</v>
      </c>
      <c r="N1723" s="337" t="str">
        <f t="shared" si="53"/>
        <v>---</v>
      </c>
      <c r="O1723" s="333"/>
      <c r="P1723" s="54"/>
      <c r="Q1723" s="52"/>
      <c r="R1723" s="34"/>
      <c r="S1723" s="53"/>
      <c r="T1723" s="208"/>
      <c r="U1723" s="726"/>
      <c r="V1723" s="206"/>
      <c r="W1723" s="206"/>
      <c r="X1723" s="678"/>
      <c r="Y1723" s="34"/>
      <c r="Z1723" s="610"/>
      <c r="AA1723" s="608"/>
    </row>
    <row r="1724" spans="1:27">
      <c r="A1724" s="145" t="str">
        <f t="shared" si="52"/>
        <v>-</v>
      </c>
      <c r="B1724" s="146" t="str">
        <f>_xlfn.XLOOKUP($A1724,Dept.Meta!$A:$A,Dept.Meta!$F:$F,"-",0,1)</f>
        <v>-</v>
      </c>
      <c r="C1724" s="629" t="str">
        <f>_xlfn.XLOOKUP(_xlfn.CONCAT($G1724,"-",$I1724),Div.Meta!$H:$H,Div.Meta!$C:$C,"-",0,1)</f>
        <v>-</v>
      </c>
      <c r="D1724" s="302"/>
      <c r="E1724" s="146" t="str">
        <f>IF($D1724="","-",_xlfn.XLOOKUP($D1724,Fund.Meta!$A:$A,Fund.Meta!$D:$D,"-",0,1))</f>
        <v>-</v>
      </c>
      <c r="F1724" s="303" t="str">
        <f>IF($D1724="","-",_xlfn.XLOOKUP($D1724,Fund.Meta!$A:$A,Fund.Meta!$E:$E,"-",0,1))</f>
        <v>-</v>
      </c>
      <c r="G1724" s="334"/>
      <c r="H1724" s="303" t="str">
        <f>IF($G1724="","-",_xlfn.XLOOKUP($G1724,Appr.Meta!$A:$A,Appr.Meta!$D:$D,"-",0,1))</f>
        <v>-</v>
      </c>
      <c r="I1724" s="302"/>
      <c r="J1724" s="303" t="str">
        <f>IF($I1724="","-",_xlfn.XLOOKUP($I1724,'CC.Meta'!$A:$A,'CC.Meta'!$D:$D,"-",0,1))</f>
        <v>-</v>
      </c>
      <c r="K1724" s="302"/>
      <c r="L1724" s="146" t="str">
        <f>IF($K1724="","-",_xlfn.XLOOKUP($K1724,Obj.Meta!$A:$A,Obj.Meta!$D:$D,"-",0,1))</f>
        <v>-</v>
      </c>
      <c r="M1724" s="300" t="str">
        <f>IF($K1724="","-",_xlfn.XLOOKUP($K1724,Obj.Meta!$A:$A,Obj.Meta!$F:$F,"-",0,1))</f>
        <v>-</v>
      </c>
      <c r="N1724" s="337" t="str">
        <f t="shared" si="53"/>
        <v>---</v>
      </c>
      <c r="O1724" s="333"/>
      <c r="P1724" s="54"/>
      <c r="Q1724" s="52"/>
      <c r="R1724" s="34"/>
      <c r="S1724" s="53"/>
      <c r="T1724" s="208"/>
      <c r="U1724" s="726"/>
      <c r="V1724" s="206"/>
      <c r="W1724" s="206"/>
      <c r="X1724" s="678"/>
      <c r="Y1724" s="34"/>
      <c r="Z1724" s="610"/>
      <c r="AA1724" s="608"/>
    </row>
    <row r="1725" spans="1:27">
      <c r="A1725" s="145" t="str">
        <f t="shared" si="52"/>
        <v>-</v>
      </c>
      <c r="B1725" s="146" t="str">
        <f>_xlfn.XLOOKUP($A1725,Dept.Meta!$A:$A,Dept.Meta!$F:$F,"-",0,1)</f>
        <v>-</v>
      </c>
      <c r="C1725" s="629" t="str">
        <f>_xlfn.XLOOKUP(_xlfn.CONCAT($G1725,"-",$I1725),Div.Meta!$H:$H,Div.Meta!$C:$C,"-",0,1)</f>
        <v>-</v>
      </c>
      <c r="D1725" s="302"/>
      <c r="E1725" s="146" t="str">
        <f>IF($D1725="","-",_xlfn.XLOOKUP($D1725,Fund.Meta!$A:$A,Fund.Meta!$D:$D,"-",0,1))</f>
        <v>-</v>
      </c>
      <c r="F1725" s="303" t="str">
        <f>IF($D1725="","-",_xlfn.XLOOKUP($D1725,Fund.Meta!$A:$A,Fund.Meta!$E:$E,"-",0,1))</f>
        <v>-</v>
      </c>
      <c r="G1725" s="334"/>
      <c r="H1725" s="303" t="str">
        <f>IF($G1725="","-",_xlfn.XLOOKUP($G1725,Appr.Meta!$A:$A,Appr.Meta!$D:$D,"-",0,1))</f>
        <v>-</v>
      </c>
      <c r="I1725" s="302"/>
      <c r="J1725" s="303" t="str">
        <f>IF($I1725="","-",_xlfn.XLOOKUP($I1725,'CC.Meta'!$A:$A,'CC.Meta'!$D:$D,"-",0,1))</f>
        <v>-</v>
      </c>
      <c r="K1725" s="302"/>
      <c r="L1725" s="146" t="str">
        <f>IF($K1725="","-",_xlfn.XLOOKUP($K1725,Obj.Meta!$A:$A,Obj.Meta!$D:$D,"-",0,1))</f>
        <v>-</v>
      </c>
      <c r="M1725" s="300" t="str">
        <f>IF($K1725="","-",_xlfn.XLOOKUP($K1725,Obj.Meta!$A:$A,Obj.Meta!$F:$F,"-",0,1))</f>
        <v>-</v>
      </c>
      <c r="N1725" s="337" t="str">
        <f t="shared" si="53"/>
        <v>---</v>
      </c>
      <c r="O1725" s="333"/>
      <c r="P1725" s="54"/>
      <c r="Q1725" s="52"/>
      <c r="R1725" s="34"/>
      <c r="S1725" s="53"/>
      <c r="T1725" s="208"/>
      <c r="U1725" s="726"/>
      <c r="V1725" s="206"/>
      <c r="W1725" s="206"/>
      <c r="X1725" s="678"/>
      <c r="Y1725" s="34"/>
      <c r="Z1725" s="610"/>
      <c r="AA1725" s="608"/>
    </row>
    <row r="1726" spans="1:27">
      <c r="A1726" s="145" t="str">
        <f t="shared" si="52"/>
        <v>-</v>
      </c>
      <c r="B1726" s="146" t="str">
        <f>_xlfn.XLOOKUP($A1726,Dept.Meta!$A:$A,Dept.Meta!$F:$F,"-",0,1)</f>
        <v>-</v>
      </c>
      <c r="C1726" s="629" t="str">
        <f>_xlfn.XLOOKUP(_xlfn.CONCAT($G1726,"-",$I1726),Div.Meta!$H:$H,Div.Meta!$C:$C,"-",0,1)</f>
        <v>-</v>
      </c>
      <c r="D1726" s="302"/>
      <c r="E1726" s="146" t="str">
        <f>IF($D1726="","-",_xlfn.XLOOKUP($D1726,Fund.Meta!$A:$A,Fund.Meta!$D:$D,"-",0,1))</f>
        <v>-</v>
      </c>
      <c r="F1726" s="303" t="str">
        <f>IF($D1726="","-",_xlfn.XLOOKUP($D1726,Fund.Meta!$A:$A,Fund.Meta!$E:$E,"-",0,1))</f>
        <v>-</v>
      </c>
      <c r="G1726" s="334"/>
      <c r="H1726" s="303" t="str">
        <f>IF($G1726="","-",_xlfn.XLOOKUP($G1726,Appr.Meta!$A:$A,Appr.Meta!$D:$D,"-",0,1))</f>
        <v>-</v>
      </c>
      <c r="I1726" s="302"/>
      <c r="J1726" s="303" t="str">
        <f>IF($I1726="","-",_xlfn.XLOOKUP($I1726,'CC.Meta'!$A:$A,'CC.Meta'!$D:$D,"-",0,1))</f>
        <v>-</v>
      </c>
      <c r="K1726" s="302"/>
      <c r="L1726" s="146" t="str">
        <f>IF($K1726="","-",_xlfn.XLOOKUP($K1726,Obj.Meta!$A:$A,Obj.Meta!$D:$D,"-",0,1))</f>
        <v>-</v>
      </c>
      <c r="M1726" s="300" t="str">
        <f>IF($K1726="","-",_xlfn.XLOOKUP($K1726,Obj.Meta!$A:$A,Obj.Meta!$F:$F,"-",0,1))</f>
        <v>-</v>
      </c>
      <c r="N1726" s="337" t="str">
        <f t="shared" si="53"/>
        <v>---</v>
      </c>
      <c r="O1726" s="333"/>
      <c r="P1726" s="54"/>
      <c r="Q1726" s="52"/>
      <c r="R1726" s="34"/>
      <c r="S1726" s="53"/>
      <c r="T1726" s="208"/>
      <c r="U1726" s="726"/>
      <c r="V1726" s="206"/>
      <c r="W1726" s="206"/>
      <c r="X1726" s="678"/>
      <c r="Y1726" s="34"/>
      <c r="Z1726" s="610"/>
      <c r="AA1726" s="608"/>
    </row>
    <row r="1727" spans="1:27">
      <c r="A1727" s="145" t="str">
        <f t="shared" si="52"/>
        <v>-</v>
      </c>
      <c r="B1727" s="146" t="str">
        <f>_xlfn.XLOOKUP($A1727,Dept.Meta!$A:$A,Dept.Meta!$F:$F,"-",0,1)</f>
        <v>-</v>
      </c>
      <c r="C1727" s="629" t="str">
        <f>_xlfn.XLOOKUP(_xlfn.CONCAT($G1727,"-",$I1727),Div.Meta!$H:$H,Div.Meta!$C:$C,"-",0,1)</f>
        <v>-</v>
      </c>
      <c r="D1727" s="302"/>
      <c r="E1727" s="146" t="str">
        <f>IF($D1727="","-",_xlfn.XLOOKUP($D1727,Fund.Meta!$A:$A,Fund.Meta!$D:$D,"-",0,1))</f>
        <v>-</v>
      </c>
      <c r="F1727" s="303" t="str">
        <f>IF($D1727="","-",_xlfn.XLOOKUP($D1727,Fund.Meta!$A:$A,Fund.Meta!$E:$E,"-",0,1))</f>
        <v>-</v>
      </c>
      <c r="G1727" s="334"/>
      <c r="H1727" s="303" t="str">
        <f>IF($G1727="","-",_xlfn.XLOOKUP($G1727,Appr.Meta!$A:$A,Appr.Meta!$D:$D,"-",0,1))</f>
        <v>-</v>
      </c>
      <c r="I1727" s="302"/>
      <c r="J1727" s="303" t="str">
        <f>IF($I1727="","-",_xlfn.XLOOKUP($I1727,'CC.Meta'!$A:$A,'CC.Meta'!$D:$D,"-",0,1))</f>
        <v>-</v>
      </c>
      <c r="K1727" s="302"/>
      <c r="L1727" s="146" t="str">
        <f>IF($K1727="","-",_xlfn.XLOOKUP($K1727,Obj.Meta!$A:$A,Obj.Meta!$D:$D,"-",0,1))</f>
        <v>-</v>
      </c>
      <c r="M1727" s="300" t="str">
        <f>IF($K1727="","-",_xlfn.XLOOKUP($K1727,Obj.Meta!$A:$A,Obj.Meta!$F:$F,"-",0,1))</f>
        <v>-</v>
      </c>
      <c r="N1727" s="337" t="str">
        <f t="shared" si="53"/>
        <v>---</v>
      </c>
      <c r="O1727" s="333"/>
      <c r="P1727" s="54"/>
      <c r="Q1727" s="52"/>
      <c r="R1727" s="34"/>
      <c r="S1727" s="53"/>
      <c r="T1727" s="208"/>
      <c r="U1727" s="726"/>
      <c r="V1727" s="206"/>
      <c r="W1727" s="206"/>
      <c r="X1727" s="678"/>
      <c r="Y1727" s="34"/>
      <c r="Z1727" s="610"/>
      <c r="AA1727" s="608"/>
    </row>
    <row r="1728" spans="1:27">
      <c r="A1728" s="145" t="str">
        <f t="shared" si="52"/>
        <v>-</v>
      </c>
      <c r="B1728" s="146" t="str">
        <f>_xlfn.XLOOKUP($A1728,Dept.Meta!$A:$A,Dept.Meta!$F:$F,"-",0,1)</f>
        <v>-</v>
      </c>
      <c r="C1728" s="629" t="str">
        <f>_xlfn.XLOOKUP(_xlfn.CONCAT($G1728,"-",$I1728),Div.Meta!$H:$H,Div.Meta!$C:$C,"-",0,1)</f>
        <v>-</v>
      </c>
      <c r="D1728" s="302"/>
      <c r="E1728" s="146" t="str">
        <f>IF($D1728="","-",_xlfn.XLOOKUP($D1728,Fund.Meta!$A:$A,Fund.Meta!$D:$D,"-",0,1))</f>
        <v>-</v>
      </c>
      <c r="F1728" s="303" t="str">
        <f>IF($D1728="","-",_xlfn.XLOOKUP($D1728,Fund.Meta!$A:$A,Fund.Meta!$E:$E,"-",0,1))</f>
        <v>-</v>
      </c>
      <c r="G1728" s="334"/>
      <c r="H1728" s="303" t="str">
        <f>IF($G1728="","-",_xlfn.XLOOKUP($G1728,Appr.Meta!$A:$A,Appr.Meta!$D:$D,"-",0,1))</f>
        <v>-</v>
      </c>
      <c r="I1728" s="302"/>
      <c r="J1728" s="303" t="str">
        <f>IF($I1728="","-",_xlfn.XLOOKUP($I1728,'CC.Meta'!$A:$A,'CC.Meta'!$D:$D,"-",0,1))</f>
        <v>-</v>
      </c>
      <c r="K1728" s="302"/>
      <c r="L1728" s="146" t="str">
        <f>IF($K1728="","-",_xlfn.XLOOKUP($K1728,Obj.Meta!$A:$A,Obj.Meta!$D:$D,"-",0,1))</f>
        <v>-</v>
      </c>
      <c r="M1728" s="300" t="str">
        <f>IF($K1728="","-",_xlfn.XLOOKUP($K1728,Obj.Meta!$A:$A,Obj.Meta!$F:$F,"-",0,1))</f>
        <v>-</v>
      </c>
      <c r="N1728" s="337" t="str">
        <f t="shared" si="53"/>
        <v>---</v>
      </c>
      <c r="O1728" s="333"/>
      <c r="P1728" s="54"/>
      <c r="Q1728" s="52"/>
      <c r="R1728" s="34"/>
      <c r="S1728" s="53"/>
      <c r="T1728" s="208"/>
      <c r="U1728" s="726"/>
      <c r="V1728" s="206"/>
      <c r="W1728" s="206"/>
      <c r="X1728" s="678"/>
      <c r="Y1728" s="34"/>
      <c r="Z1728" s="610"/>
      <c r="AA1728" s="608"/>
    </row>
    <row r="1729" spans="1:27">
      <c r="A1729" s="145" t="str">
        <f t="shared" si="52"/>
        <v>-</v>
      </c>
      <c r="B1729" s="146" t="str">
        <f>_xlfn.XLOOKUP($A1729,Dept.Meta!$A:$A,Dept.Meta!$F:$F,"-",0,1)</f>
        <v>-</v>
      </c>
      <c r="C1729" s="629" t="str">
        <f>_xlfn.XLOOKUP(_xlfn.CONCAT($G1729,"-",$I1729),Div.Meta!$H:$H,Div.Meta!$C:$C,"-",0,1)</f>
        <v>-</v>
      </c>
      <c r="D1729" s="302"/>
      <c r="E1729" s="146" t="str">
        <f>IF($D1729="","-",_xlfn.XLOOKUP($D1729,Fund.Meta!$A:$A,Fund.Meta!$D:$D,"-",0,1))</f>
        <v>-</v>
      </c>
      <c r="F1729" s="303" t="str">
        <f>IF($D1729="","-",_xlfn.XLOOKUP($D1729,Fund.Meta!$A:$A,Fund.Meta!$E:$E,"-",0,1))</f>
        <v>-</v>
      </c>
      <c r="G1729" s="334"/>
      <c r="H1729" s="303" t="str">
        <f>IF($G1729="","-",_xlfn.XLOOKUP($G1729,Appr.Meta!$A:$A,Appr.Meta!$D:$D,"-",0,1))</f>
        <v>-</v>
      </c>
      <c r="I1729" s="302"/>
      <c r="J1729" s="303" t="str">
        <f>IF($I1729="","-",_xlfn.XLOOKUP($I1729,'CC.Meta'!$A:$A,'CC.Meta'!$D:$D,"-",0,1))</f>
        <v>-</v>
      </c>
      <c r="K1729" s="302"/>
      <c r="L1729" s="146" t="str">
        <f>IF($K1729="","-",_xlfn.XLOOKUP($K1729,Obj.Meta!$A:$A,Obj.Meta!$D:$D,"-",0,1))</f>
        <v>-</v>
      </c>
      <c r="M1729" s="300" t="str">
        <f>IF($K1729="","-",_xlfn.XLOOKUP($K1729,Obj.Meta!$A:$A,Obj.Meta!$F:$F,"-",0,1))</f>
        <v>-</v>
      </c>
      <c r="N1729" s="337" t="str">
        <f t="shared" si="53"/>
        <v>---</v>
      </c>
      <c r="O1729" s="333"/>
      <c r="P1729" s="54"/>
      <c r="Q1729" s="52"/>
      <c r="R1729" s="34"/>
      <c r="S1729" s="53"/>
      <c r="T1729" s="208"/>
      <c r="U1729" s="726"/>
      <c r="V1729" s="206"/>
      <c r="W1729" s="206"/>
      <c r="X1729" s="678"/>
      <c r="Y1729" s="34"/>
      <c r="Z1729" s="610"/>
      <c r="AA1729" s="608"/>
    </row>
    <row r="1730" spans="1:27">
      <c r="A1730" s="145" t="str">
        <f t="shared" si="52"/>
        <v>-</v>
      </c>
      <c r="B1730" s="146" t="str">
        <f>_xlfn.XLOOKUP($A1730,Dept.Meta!$A:$A,Dept.Meta!$F:$F,"-",0,1)</f>
        <v>-</v>
      </c>
      <c r="C1730" s="629" t="str">
        <f>_xlfn.XLOOKUP(_xlfn.CONCAT($G1730,"-",$I1730),Div.Meta!$H:$H,Div.Meta!$C:$C,"-",0,1)</f>
        <v>-</v>
      </c>
      <c r="D1730" s="302"/>
      <c r="E1730" s="146" t="str">
        <f>IF($D1730="","-",_xlfn.XLOOKUP($D1730,Fund.Meta!$A:$A,Fund.Meta!$D:$D,"-",0,1))</f>
        <v>-</v>
      </c>
      <c r="F1730" s="303" t="str">
        <f>IF($D1730="","-",_xlfn.XLOOKUP($D1730,Fund.Meta!$A:$A,Fund.Meta!$E:$E,"-",0,1))</f>
        <v>-</v>
      </c>
      <c r="G1730" s="334"/>
      <c r="H1730" s="303" t="str">
        <f>IF($G1730="","-",_xlfn.XLOOKUP($G1730,Appr.Meta!$A:$A,Appr.Meta!$D:$D,"-",0,1))</f>
        <v>-</v>
      </c>
      <c r="I1730" s="302"/>
      <c r="J1730" s="303" t="str">
        <f>IF($I1730="","-",_xlfn.XLOOKUP($I1730,'CC.Meta'!$A:$A,'CC.Meta'!$D:$D,"-",0,1))</f>
        <v>-</v>
      </c>
      <c r="K1730" s="302"/>
      <c r="L1730" s="146" t="str">
        <f>IF($K1730="","-",_xlfn.XLOOKUP($K1730,Obj.Meta!$A:$A,Obj.Meta!$D:$D,"-",0,1))</f>
        <v>-</v>
      </c>
      <c r="M1730" s="300" t="str">
        <f>IF($K1730="","-",_xlfn.XLOOKUP($K1730,Obj.Meta!$A:$A,Obj.Meta!$F:$F,"-",0,1))</f>
        <v>-</v>
      </c>
      <c r="N1730" s="337" t="str">
        <f t="shared" si="53"/>
        <v>---</v>
      </c>
      <c r="O1730" s="333"/>
      <c r="P1730" s="54"/>
      <c r="Q1730" s="52"/>
      <c r="R1730" s="34"/>
      <c r="S1730" s="53"/>
      <c r="T1730" s="208"/>
      <c r="U1730" s="726"/>
      <c r="V1730" s="206"/>
      <c r="W1730" s="206"/>
      <c r="X1730" s="678"/>
      <c r="Y1730" s="34"/>
      <c r="Z1730" s="610"/>
      <c r="AA1730" s="608"/>
    </row>
    <row r="1731" spans="1:27">
      <c r="A1731" s="145" t="str">
        <f t="shared" si="52"/>
        <v>-</v>
      </c>
      <c r="B1731" s="146" t="str">
        <f>_xlfn.XLOOKUP($A1731,Dept.Meta!$A:$A,Dept.Meta!$F:$F,"-",0,1)</f>
        <v>-</v>
      </c>
      <c r="C1731" s="629" t="str">
        <f>_xlfn.XLOOKUP(_xlfn.CONCAT($G1731,"-",$I1731),Div.Meta!$H:$H,Div.Meta!$C:$C,"-",0,1)</f>
        <v>-</v>
      </c>
      <c r="D1731" s="302"/>
      <c r="E1731" s="146" t="str">
        <f>IF($D1731="","-",_xlfn.XLOOKUP($D1731,Fund.Meta!$A:$A,Fund.Meta!$D:$D,"-",0,1))</f>
        <v>-</v>
      </c>
      <c r="F1731" s="303" t="str">
        <f>IF($D1731="","-",_xlfn.XLOOKUP($D1731,Fund.Meta!$A:$A,Fund.Meta!$E:$E,"-",0,1))</f>
        <v>-</v>
      </c>
      <c r="G1731" s="334"/>
      <c r="H1731" s="303" t="str">
        <f>IF($G1731="","-",_xlfn.XLOOKUP($G1731,Appr.Meta!$A:$A,Appr.Meta!$D:$D,"-",0,1))</f>
        <v>-</v>
      </c>
      <c r="I1731" s="302"/>
      <c r="J1731" s="303" t="str">
        <f>IF($I1731="","-",_xlfn.XLOOKUP($I1731,'CC.Meta'!$A:$A,'CC.Meta'!$D:$D,"-",0,1))</f>
        <v>-</v>
      </c>
      <c r="K1731" s="302"/>
      <c r="L1731" s="146" t="str">
        <f>IF($K1731="","-",_xlfn.XLOOKUP($K1731,Obj.Meta!$A:$A,Obj.Meta!$D:$D,"-",0,1))</f>
        <v>-</v>
      </c>
      <c r="M1731" s="300" t="str">
        <f>IF($K1731="","-",_xlfn.XLOOKUP($K1731,Obj.Meta!$A:$A,Obj.Meta!$F:$F,"-",0,1))</f>
        <v>-</v>
      </c>
      <c r="N1731" s="337" t="str">
        <f t="shared" si="53"/>
        <v>---</v>
      </c>
      <c r="O1731" s="333"/>
      <c r="P1731" s="54"/>
      <c r="Q1731" s="52"/>
      <c r="R1731" s="34"/>
      <c r="S1731" s="53"/>
      <c r="T1731" s="208"/>
      <c r="U1731" s="726"/>
      <c r="V1731" s="206"/>
      <c r="W1731" s="206"/>
      <c r="X1731" s="678"/>
      <c r="Y1731" s="34"/>
      <c r="Z1731" s="610"/>
      <c r="AA1731" s="608"/>
    </row>
    <row r="1732" spans="1:27">
      <c r="A1732" s="145" t="str">
        <f t="shared" si="52"/>
        <v>-</v>
      </c>
      <c r="B1732" s="146" t="str">
        <f>_xlfn.XLOOKUP($A1732,Dept.Meta!$A:$A,Dept.Meta!$F:$F,"-",0,1)</f>
        <v>-</v>
      </c>
      <c r="C1732" s="629" t="str">
        <f>_xlfn.XLOOKUP(_xlfn.CONCAT($G1732,"-",$I1732),Div.Meta!$H:$H,Div.Meta!$C:$C,"-",0,1)</f>
        <v>-</v>
      </c>
      <c r="D1732" s="302"/>
      <c r="E1732" s="146" t="str">
        <f>IF($D1732="","-",_xlfn.XLOOKUP($D1732,Fund.Meta!$A:$A,Fund.Meta!$D:$D,"-",0,1))</f>
        <v>-</v>
      </c>
      <c r="F1732" s="303" t="str">
        <f>IF($D1732="","-",_xlfn.XLOOKUP($D1732,Fund.Meta!$A:$A,Fund.Meta!$E:$E,"-",0,1))</f>
        <v>-</v>
      </c>
      <c r="G1732" s="334"/>
      <c r="H1732" s="303" t="str">
        <f>IF($G1732="","-",_xlfn.XLOOKUP($G1732,Appr.Meta!$A:$A,Appr.Meta!$D:$D,"-",0,1))</f>
        <v>-</v>
      </c>
      <c r="I1732" s="302"/>
      <c r="J1732" s="303" t="str">
        <f>IF($I1732="","-",_xlfn.XLOOKUP($I1732,'CC.Meta'!$A:$A,'CC.Meta'!$D:$D,"-",0,1))</f>
        <v>-</v>
      </c>
      <c r="K1732" s="302"/>
      <c r="L1732" s="146" t="str">
        <f>IF($K1732="","-",_xlfn.XLOOKUP($K1732,Obj.Meta!$A:$A,Obj.Meta!$D:$D,"-",0,1))</f>
        <v>-</v>
      </c>
      <c r="M1732" s="300" t="str">
        <f>IF($K1732="","-",_xlfn.XLOOKUP($K1732,Obj.Meta!$A:$A,Obj.Meta!$F:$F,"-",0,1))</f>
        <v>-</v>
      </c>
      <c r="N1732" s="337" t="str">
        <f t="shared" si="53"/>
        <v>---</v>
      </c>
      <c r="O1732" s="333"/>
      <c r="P1732" s="54"/>
      <c r="Q1732" s="52"/>
      <c r="R1732" s="34"/>
      <c r="S1732" s="53"/>
      <c r="T1732" s="208"/>
      <c r="U1732" s="726"/>
      <c r="V1732" s="206"/>
      <c r="W1732" s="206"/>
      <c r="X1732" s="678"/>
      <c r="Y1732" s="34"/>
      <c r="Z1732" s="610"/>
      <c r="AA1732" s="608"/>
    </row>
    <row r="1733" spans="1:27">
      <c r="A1733" s="145" t="str">
        <f t="shared" si="52"/>
        <v>-</v>
      </c>
      <c r="B1733" s="146" t="str">
        <f>_xlfn.XLOOKUP($A1733,Dept.Meta!$A:$A,Dept.Meta!$F:$F,"-",0,1)</f>
        <v>-</v>
      </c>
      <c r="C1733" s="629" t="str">
        <f>_xlfn.XLOOKUP(_xlfn.CONCAT($G1733,"-",$I1733),Div.Meta!$H:$H,Div.Meta!$C:$C,"-",0,1)</f>
        <v>-</v>
      </c>
      <c r="D1733" s="302"/>
      <c r="E1733" s="146" t="str">
        <f>IF($D1733="","-",_xlfn.XLOOKUP($D1733,Fund.Meta!$A:$A,Fund.Meta!$D:$D,"-",0,1))</f>
        <v>-</v>
      </c>
      <c r="F1733" s="303" t="str">
        <f>IF($D1733="","-",_xlfn.XLOOKUP($D1733,Fund.Meta!$A:$A,Fund.Meta!$E:$E,"-",0,1))</f>
        <v>-</v>
      </c>
      <c r="G1733" s="334"/>
      <c r="H1733" s="303" t="str">
        <f>IF($G1733="","-",_xlfn.XLOOKUP($G1733,Appr.Meta!$A:$A,Appr.Meta!$D:$D,"-",0,1))</f>
        <v>-</v>
      </c>
      <c r="I1733" s="302"/>
      <c r="J1733" s="303" t="str">
        <f>IF($I1733="","-",_xlfn.XLOOKUP($I1733,'CC.Meta'!$A:$A,'CC.Meta'!$D:$D,"-",0,1))</f>
        <v>-</v>
      </c>
      <c r="K1733" s="302"/>
      <c r="L1733" s="146" t="str">
        <f>IF($K1733="","-",_xlfn.XLOOKUP($K1733,Obj.Meta!$A:$A,Obj.Meta!$D:$D,"-",0,1))</f>
        <v>-</v>
      </c>
      <c r="M1733" s="300" t="str">
        <f>IF($K1733="","-",_xlfn.XLOOKUP($K1733,Obj.Meta!$A:$A,Obj.Meta!$F:$F,"-",0,1))</f>
        <v>-</v>
      </c>
      <c r="N1733" s="337" t="str">
        <f t="shared" si="53"/>
        <v>---</v>
      </c>
      <c r="O1733" s="333"/>
      <c r="P1733" s="54"/>
      <c r="Q1733" s="52"/>
      <c r="R1733" s="34"/>
      <c r="S1733" s="53"/>
      <c r="T1733" s="208"/>
      <c r="U1733" s="726"/>
      <c r="V1733" s="206"/>
      <c r="W1733" s="206"/>
      <c r="X1733" s="678"/>
      <c r="Y1733" s="34"/>
      <c r="Z1733" s="610"/>
      <c r="AA1733" s="608"/>
    </row>
    <row r="1734" spans="1:27">
      <c r="A1734" s="145" t="str">
        <f t="shared" si="52"/>
        <v>-</v>
      </c>
      <c r="B1734" s="146" t="str">
        <f>_xlfn.XLOOKUP($A1734,Dept.Meta!$A:$A,Dept.Meta!$F:$F,"-",0,1)</f>
        <v>-</v>
      </c>
      <c r="C1734" s="629" t="str">
        <f>_xlfn.XLOOKUP(_xlfn.CONCAT($G1734,"-",$I1734),Div.Meta!$H:$H,Div.Meta!$C:$C,"-",0,1)</f>
        <v>-</v>
      </c>
      <c r="D1734" s="302"/>
      <c r="E1734" s="146" t="str">
        <f>IF($D1734="","-",_xlfn.XLOOKUP($D1734,Fund.Meta!$A:$A,Fund.Meta!$D:$D,"-",0,1))</f>
        <v>-</v>
      </c>
      <c r="F1734" s="303" t="str">
        <f>IF($D1734="","-",_xlfn.XLOOKUP($D1734,Fund.Meta!$A:$A,Fund.Meta!$E:$E,"-",0,1))</f>
        <v>-</v>
      </c>
      <c r="G1734" s="334"/>
      <c r="H1734" s="303" t="str">
        <f>IF($G1734="","-",_xlfn.XLOOKUP($G1734,Appr.Meta!$A:$A,Appr.Meta!$D:$D,"-",0,1))</f>
        <v>-</v>
      </c>
      <c r="I1734" s="302"/>
      <c r="J1734" s="303" t="str">
        <f>IF($I1734="","-",_xlfn.XLOOKUP($I1734,'CC.Meta'!$A:$A,'CC.Meta'!$D:$D,"-",0,1))</f>
        <v>-</v>
      </c>
      <c r="K1734" s="302"/>
      <c r="L1734" s="146" t="str">
        <f>IF($K1734="","-",_xlfn.XLOOKUP($K1734,Obj.Meta!$A:$A,Obj.Meta!$D:$D,"-",0,1))</f>
        <v>-</v>
      </c>
      <c r="M1734" s="300" t="str">
        <f>IF($K1734="","-",_xlfn.XLOOKUP($K1734,Obj.Meta!$A:$A,Obj.Meta!$F:$F,"-",0,1))</f>
        <v>-</v>
      </c>
      <c r="N1734" s="337" t="str">
        <f t="shared" si="53"/>
        <v>---</v>
      </c>
      <c r="O1734" s="333"/>
      <c r="P1734" s="54"/>
      <c r="Q1734" s="52"/>
      <c r="R1734" s="34"/>
      <c r="S1734" s="53"/>
      <c r="T1734" s="208"/>
      <c r="U1734" s="726"/>
      <c r="V1734" s="206"/>
      <c r="W1734" s="206"/>
      <c r="X1734" s="678"/>
      <c r="Y1734" s="34"/>
      <c r="Z1734" s="610"/>
      <c r="AA1734" s="608"/>
    </row>
    <row r="1735" spans="1:27">
      <c r="A1735" s="145" t="str">
        <f t="shared" si="52"/>
        <v>-</v>
      </c>
      <c r="B1735" s="146" t="str">
        <f>_xlfn.XLOOKUP($A1735,Dept.Meta!$A:$A,Dept.Meta!$F:$F,"-",0,1)</f>
        <v>-</v>
      </c>
      <c r="C1735" s="629" t="str">
        <f>_xlfn.XLOOKUP(_xlfn.CONCAT($G1735,"-",$I1735),Div.Meta!$H:$H,Div.Meta!$C:$C,"-",0,1)</f>
        <v>-</v>
      </c>
      <c r="D1735" s="302"/>
      <c r="E1735" s="146" t="str">
        <f>IF($D1735="","-",_xlfn.XLOOKUP($D1735,Fund.Meta!$A:$A,Fund.Meta!$D:$D,"-",0,1))</f>
        <v>-</v>
      </c>
      <c r="F1735" s="303" t="str">
        <f>IF($D1735="","-",_xlfn.XLOOKUP($D1735,Fund.Meta!$A:$A,Fund.Meta!$E:$E,"-",0,1))</f>
        <v>-</v>
      </c>
      <c r="G1735" s="334"/>
      <c r="H1735" s="303" t="str">
        <f>IF($G1735="","-",_xlfn.XLOOKUP($G1735,Appr.Meta!$A:$A,Appr.Meta!$D:$D,"-",0,1))</f>
        <v>-</v>
      </c>
      <c r="I1735" s="302"/>
      <c r="J1735" s="303" t="str">
        <f>IF($I1735="","-",_xlfn.XLOOKUP($I1735,'CC.Meta'!$A:$A,'CC.Meta'!$D:$D,"-",0,1))</f>
        <v>-</v>
      </c>
      <c r="K1735" s="302"/>
      <c r="L1735" s="146" t="str">
        <f>IF($K1735="","-",_xlfn.XLOOKUP($K1735,Obj.Meta!$A:$A,Obj.Meta!$D:$D,"-",0,1))</f>
        <v>-</v>
      </c>
      <c r="M1735" s="300" t="str">
        <f>IF($K1735="","-",_xlfn.XLOOKUP($K1735,Obj.Meta!$A:$A,Obj.Meta!$F:$F,"-",0,1))</f>
        <v>-</v>
      </c>
      <c r="N1735" s="337" t="str">
        <f t="shared" si="53"/>
        <v>---</v>
      </c>
      <c r="O1735" s="333"/>
      <c r="P1735" s="54"/>
      <c r="Q1735" s="52"/>
      <c r="R1735" s="34"/>
      <c r="S1735" s="53"/>
      <c r="T1735" s="208"/>
      <c r="U1735" s="726"/>
      <c r="V1735" s="206"/>
      <c r="W1735" s="206"/>
      <c r="X1735" s="678"/>
      <c r="Y1735" s="34"/>
      <c r="Z1735" s="610"/>
      <c r="AA1735" s="608"/>
    </row>
    <row r="1736" spans="1:27">
      <c r="A1736" s="145" t="str">
        <f t="shared" si="52"/>
        <v>-</v>
      </c>
      <c r="B1736" s="146" t="str">
        <f>_xlfn.XLOOKUP($A1736,Dept.Meta!$A:$A,Dept.Meta!$F:$F,"-",0,1)</f>
        <v>-</v>
      </c>
      <c r="C1736" s="629" t="str">
        <f>_xlfn.XLOOKUP(_xlfn.CONCAT($G1736,"-",$I1736),Div.Meta!$H:$H,Div.Meta!$C:$C,"-",0,1)</f>
        <v>-</v>
      </c>
      <c r="D1736" s="302"/>
      <c r="E1736" s="146" t="str">
        <f>IF($D1736="","-",_xlfn.XLOOKUP($D1736,Fund.Meta!$A:$A,Fund.Meta!$D:$D,"-",0,1))</f>
        <v>-</v>
      </c>
      <c r="F1736" s="303" t="str">
        <f>IF($D1736="","-",_xlfn.XLOOKUP($D1736,Fund.Meta!$A:$A,Fund.Meta!$E:$E,"-",0,1))</f>
        <v>-</v>
      </c>
      <c r="G1736" s="334"/>
      <c r="H1736" s="303" t="str">
        <f>IF($G1736="","-",_xlfn.XLOOKUP($G1736,Appr.Meta!$A:$A,Appr.Meta!$D:$D,"-",0,1))</f>
        <v>-</v>
      </c>
      <c r="I1736" s="302"/>
      <c r="J1736" s="303" t="str">
        <f>IF($I1736="","-",_xlfn.XLOOKUP($I1736,'CC.Meta'!$A:$A,'CC.Meta'!$D:$D,"-",0,1))</f>
        <v>-</v>
      </c>
      <c r="K1736" s="302"/>
      <c r="L1736" s="146" t="str">
        <f>IF($K1736="","-",_xlfn.XLOOKUP($K1736,Obj.Meta!$A:$A,Obj.Meta!$D:$D,"-",0,1))</f>
        <v>-</v>
      </c>
      <c r="M1736" s="300" t="str">
        <f>IF($K1736="","-",_xlfn.XLOOKUP($K1736,Obj.Meta!$A:$A,Obj.Meta!$F:$F,"-",0,1))</f>
        <v>-</v>
      </c>
      <c r="N1736" s="337" t="str">
        <f t="shared" si="53"/>
        <v>---</v>
      </c>
      <c r="O1736" s="333"/>
      <c r="P1736" s="54"/>
      <c r="Q1736" s="52"/>
      <c r="R1736" s="34"/>
      <c r="S1736" s="53"/>
      <c r="T1736" s="208"/>
      <c r="U1736" s="726"/>
      <c r="V1736" s="206"/>
      <c r="W1736" s="206"/>
      <c r="X1736" s="678"/>
      <c r="Y1736" s="34"/>
      <c r="Z1736" s="610"/>
      <c r="AA1736" s="608"/>
    </row>
    <row r="1737" spans="1:27">
      <c r="A1737" s="145" t="str">
        <f t="shared" si="52"/>
        <v>-</v>
      </c>
      <c r="B1737" s="146" t="str">
        <f>_xlfn.XLOOKUP($A1737,Dept.Meta!$A:$A,Dept.Meta!$F:$F,"-",0,1)</f>
        <v>-</v>
      </c>
      <c r="C1737" s="629" t="str">
        <f>_xlfn.XLOOKUP(_xlfn.CONCAT($G1737,"-",$I1737),Div.Meta!$H:$H,Div.Meta!$C:$C,"-",0,1)</f>
        <v>-</v>
      </c>
      <c r="D1737" s="302"/>
      <c r="E1737" s="146" t="str">
        <f>IF($D1737="","-",_xlfn.XLOOKUP($D1737,Fund.Meta!$A:$A,Fund.Meta!$D:$D,"-",0,1))</f>
        <v>-</v>
      </c>
      <c r="F1737" s="303" t="str">
        <f>IF($D1737="","-",_xlfn.XLOOKUP($D1737,Fund.Meta!$A:$A,Fund.Meta!$E:$E,"-",0,1))</f>
        <v>-</v>
      </c>
      <c r="G1737" s="334"/>
      <c r="H1737" s="303" t="str">
        <f>IF($G1737="","-",_xlfn.XLOOKUP($G1737,Appr.Meta!$A:$A,Appr.Meta!$D:$D,"-",0,1))</f>
        <v>-</v>
      </c>
      <c r="I1737" s="302"/>
      <c r="J1737" s="303" t="str">
        <f>IF($I1737="","-",_xlfn.XLOOKUP($I1737,'CC.Meta'!$A:$A,'CC.Meta'!$D:$D,"-",0,1))</f>
        <v>-</v>
      </c>
      <c r="K1737" s="302"/>
      <c r="L1737" s="146" t="str">
        <f>IF($K1737="","-",_xlfn.XLOOKUP($K1737,Obj.Meta!$A:$A,Obj.Meta!$D:$D,"-",0,1))</f>
        <v>-</v>
      </c>
      <c r="M1737" s="300" t="str">
        <f>IF($K1737="","-",_xlfn.XLOOKUP($K1737,Obj.Meta!$A:$A,Obj.Meta!$F:$F,"-",0,1))</f>
        <v>-</v>
      </c>
      <c r="N1737" s="337" t="str">
        <f t="shared" si="53"/>
        <v>---</v>
      </c>
      <c r="O1737" s="333"/>
      <c r="P1737" s="54"/>
      <c r="Q1737" s="52"/>
      <c r="R1737" s="34"/>
      <c r="S1737" s="53"/>
      <c r="T1737" s="208"/>
      <c r="U1737" s="726"/>
      <c r="V1737" s="206"/>
      <c r="W1737" s="206"/>
      <c r="X1737" s="678"/>
      <c r="Y1737" s="34"/>
      <c r="Z1737" s="610"/>
      <c r="AA1737" s="608"/>
    </row>
    <row r="1738" spans="1:27">
      <c r="A1738" s="145" t="str">
        <f t="shared" si="52"/>
        <v>-</v>
      </c>
      <c r="B1738" s="146" t="str">
        <f>_xlfn.XLOOKUP($A1738,Dept.Meta!$A:$A,Dept.Meta!$F:$F,"-",0,1)</f>
        <v>-</v>
      </c>
      <c r="C1738" s="629" t="str">
        <f>_xlfn.XLOOKUP(_xlfn.CONCAT($G1738,"-",$I1738),Div.Meta!$H:$H,Div.Meta!$C:$C,"-",0,1)</f>
        <v>-</v>
      </c>
      <c r="D1738" s="302"/>
      <c r="E1738" s="146" t="str">
        <f>IF($D1738="","-",_xlfn.XLOOKUP($D1738,Fund.Meta!$A:$A,Fund.Meta!$D:$D,"-",0,1))</f>
        <v>-</v>
      </c>
      <c r="F1738" s="303" t="str">
        <f>IF($D1738="","-",_xlfn.XLOOKUP($D1738,Fund.Meta!$A:$A,Fund.Meta!$E:$E,"-",0,1))</f>
        <v>-</v>
      </c>
      <c r="G1738" s="334"/>
      <c r="H1738" s="303" t="str">
        <f>IF($G1738="","-",_xlfn.XLOOKUP($G1738,Appr.Meta!$A:$A,Appr.Meta!$D:$D,"-",0,1))</f>
        <v>-</v>
      </c>
      <c r="I1738" s="302"/>
      <c r="J1738" s="303" t="str">
        <f>IF($I1738="","-",_xlfn.XLOOKUP($I1738,'CC.Meta'!$A:$A,'CC.Meta'!$D:$D,"-",0,1))</f>
        <v>-</v>
      </c>
      <c r="K1738" s="302"/>
      <c r="L1738" s="146" t="str">
        <f>IF($K1738="","-",_xlfn.XLOOKUP($K1738,Obj.Meta!$A:$A,Obj.Meta!$D:$D,"-",0,1))</f>
        <v>-</v>
      </c>
      <c r="M1738" s="300" t="str">
        <f>IF($K1738="","-",_xlfn.XLOOKUP($K1738,Obj.Meta!$A:$A,Obj.Meta!$F:$F,"-",0,1))</f>
        <v>-</v>
      </c>
      <c r="N1738" s="337" t="str">
        <f t="shared" si="53"/>
        <v>---</v>
      </c>
      <c r="O1738" s="333"/>
      <c r="P1738" s="54"/>
      <c r="Q1738" s="52"/>
      <c r="R1738" s="34"/>
      <c r="S1738" s="53"/>
      <c r="T1738" s="208"/>
      <c r="U1738" s="726"/>
      <c r="V1738" s="206"/>
      <c r="W1738" s="206"/>
      <c r="X1738" s="678"/>
      <c r="Y1738" s="34"/>
      <c r="Z1738" s="610"/>
      <c r="AA1738" s="608"/>
    </row>
    <row r="1739" spans="1:27">
      <c r="A1739" s="145" t="str">
        <f t="shared" si="52"/>
        <v>-</v>
      </c>
      <c r="B1739" s="146" t="str">
        <f>_xlfn.XLOOKUP($A1739,Dept.Meta!$A:$A,Dept.Meta!$F:$F,"-",0,1)</f>
        <v>-</v>
      </c>
      <c r="C1739" s="629" t="str">
        <f>_xlfn.XLOOKUP(_xlfn.CONCAT($G1739,"-",$I1739),Div.Meta!$H:$H,Div.Meta!$C:$C,"-",0,1)</f>
        <v>-</v>
      </c>
      <c r="D1739" s="302"/>
      <c r="E1739" s="146" t="str">
        <f>IF($D1739="","-",_xlfn.XLOOKUP($D1739,Fund.Meta!$A:$A,Fund.Meta!$D:$D,"-",0,1))</f>
        <v>-</v>
      </c>
      <c r="F1739" s="303" t="str">
        <f>IF($D1739="","-",_xlfn.XLOOKUP($D1739,Fund.Meta!$A:$A,Fund.Meta!$E:$E,"-",0,1))</f>
        <v>-</v>
      </c>
      <c r="G1739" s="334"/>
      <c r="H1739" s="303" t="str">
        <f>IF($G1739="","-",_xlfn.XLOOKUP($G1739,Appr.Meta!$A:$A,Appr.Meta!$D:$D,"-",0,1))</f>
        <v>-</v>
      </c>
      <c r="I1739" s="302"/>
      <c r="J1739" s="303" t="str">
        <f>IF($I1739="","-",_xlfn.XLOOKUP($I1739,'CC.Meta'!$A:$A,'CC.Meta'!$D:$D,"-",0,1))</f>
        <v>-</v>
      </c>
      <c r="K1739" s="302"/>
      <c r="L1739" s="146" t="str">
        <f>IF($K1739="","-",_xlfn.XLOOKUP($K1739,Obj.Meta!$A:$A,Obj.Meta!$D:$D,"-",0,1))</f>
        <v>-</v>
      </c>
      <c r="M1739" s="300" t="str">
        <f>IF($K1739="","-",_xlfn.XLOOKUP($K1739,Obj.Meta!$A:$A,Obj.Meta!$F:$F,"-",0,1))</f>
        <v>-</v>
      </c>
      <c r="N1739" s="337" t="str">
        <f t="shared" si="53"/>
        <v>---</v>
      </c>
      <c r="O1739" s="333"/>
      <c r="P1739" s="54"/>
      <c r="Q1739" s="52"/>
      <c r="R1739" s="34"/>
      <c r="S1739" s="53"/>
      <c r="T1739" s="208"/>
      <c r="U1739" s="726"/>
      <c r="V1739" s="206"/>
      <c r="W1739" s="206"/>
      <c r="X1739" s="678"/>
      <c r="Y1739" s="34"/>
      <c r="Z1739" s="610"/>
      <c r="AA1739" s="608"/>
    </row>
    <row r="1740" spans="1:27">
      <c r="A1740" s="145" t="str">
        <f t="shared" si="52"/>
        <v>-</v>
      </c>
      <c r="B1740" s="146" t="str">
        <f>_xlfn.XLOOKUP($A1740,Dept.Meta!$A:$A,Dept.Meta!$F:$F,"-",0,1)</f>
        <v>-</v>
      </c>
      <c r="C1740" s="629" t="str">
        <f>_xlfn.XLOOKUP(_xlfn.CONCAT($G1740,"-",$I1740),Div.Meta!$H:$H,Div.Meta!$C:$C,"-",0,1)</f>
        <v>-</v>
      </c>
      <c r="D1740" s="302"/>
      <c r="E1740" s="146" t="str">
        <f>IF($D1740="","-",_xlfn.XLOOKUP($D1740,Fund.Meta!$A:$A,Fund.Meta!$D:$D,"-",0,1))</f>
        <v>-</v>
      </c>
      <c r="F1740" s="303" t="str">
        <f>IF($D1740="","-",_xlfn.XLOOKUP($D1740,Fund.Meta!$A:$A,Fund.Meta!$E:$E,"-",0,1))</f>
        <v>-</v>
      </c>
      <c r="G1740" s="334"/>
      <c r="H1740" s="303" t="str">
        <f>IF($G1740="","-",_xlfn.XLOOKUP($G1740,Appr.Meta!$A:$A,Appr.Meta!$D:$D,"-",0,1))</f>
        <v>-</v>
      </c>
      <c r="I1740" s="302"/>
      <c r="J1740" s="303" t="str">
        <f>IF($I1740="","-",_xlfn.XLOOKUP($I1740,'CC.Meta'!$A:$A,'CC.Meta'!$D:$D,"-",0,1))</f>
        <v>-</v>
      </c>
      <c r="K1740" s="302"/>
      <c r="L1740" s="146" t="str">
        <f>IF($K1740="","-",_xlfn.XLOOKUP($K1740,Obj.Meta!$A:$A,Obj.Meta!$D:$D,"-",0,1))</f>
        <v>-</v>
      </c>
      <c r="M1740" s="300" t="str">
        <f>IF($K1740="","-",_xlfn.XLOOKUP($K1740,Obj.Meta!$A:$A,Obj.Meta!$F:$F,"-",0,1))</f>
        <v>-</v>
      </c>
      <c r="N1740" s="337" t="str">
        <f t="shared" si="53"/>
        <v>---</v>
      </c>
      <c r="O1740" s="333"/>
      <c r="P1740" s="54"/>
      <c r="Q1740" s="52"/>
      <c r="R1740" s="34"/>
      <c r="S1740" s="53"/>
      <c r="T1740" s="208"/>
      <c r="U1740" s="726"/>
      <c r="V1740" s="206"/>
      <c r="W1740" s="206"/>
      <c r="X1740" s="678"/>
      <c r="Y1740" s="34"/>
      <c r="Z1740" s="610"/>
      <c r="AA1740" s="608"/>
    </row>
    <row r="1741" spans="1:27">
      <c r="A1741" s="145" t="str">
        <f t="shared" si="52"/>
        <v>-</v>
      </c>
      <c r="B1741" s="146" t="str">
        <f>_xlfn.XLOOKUP($A1741,Dept.Meta!$A:$A,Dept.Meta!$F:$F,"-",0,1)</f>
        <v>-</v>
      </c>
      <c r="C1741" s="629" t="str">
        <f>_xlfn.XLOOKUP(_xlfn.CONCAT($G1741,"-",$I1741),Div.Meta!$H:$H,Div.Meta!$C:$C,"-",0,1)</f>
        <v>-</v>
      </c>
      <c r="D1741" s="302"/>
      <c r="E1741" s="146" t="str">
        <f>IF($D1741="","-",_xlfn.XLOOKUP($D1741,Fund.Meta!$A:$A,Fund.Meta!$D:$D,"-",0,1))</f>
        <v>-</v>
      </c>
      <c r="F1741" s="303" t="str">
        <f>IF($D1741="","-",_xlfn.XLOOKUP($D1741,Fund.Meta!$A:$A,Fund.Meta!$E:$E,"-",0,1))</f>
        <v>-</v>
      </c>
      <c r="G1741" s="334"/>
      <c r="H1741" s="303" t="str">
        <f>IF($G1741="","-",_xlfn.XLOOKUP($G1741,Appr.Meta!$A:$A,Appr.Meta!$D:$D,"-",0,1))</f>
        <v>-</v>
      </c>
      <c r="I1741" s="302"/>
      <c r="J1741" s="303" t="str">
        <f>IF($I1741="","-",_xlfn.XLOOKUP($I1741,'CC.Meta'!$A:$A,'CC.Meta'!$D:$D,"-",0,1))</f>
        <v>-</v>
      </c>
      <c r="K1741" s="302"/>
      <c r="L1741" s="146" t="str">
        <f>IF($K1741="","-",_xlfn.XLOOKUP($K1741,Obj.Meta!$A:$A,Obj.Meta!$D:$D,"-",0,1))</f>
        <v>-</v>
      </c>
      <c r="M1741" s="300" t="str">
        <f>IF($K1741="","-",_xlfn.XLOOKUP($K1741,Obj.Meta!$A:$A,Obj.Meta!$F:$F,"-",0,1))</f>
        <v>-</v>
      </c>
      <c r="N1741" s="337" t="str">
        <f t="shared" si="53"/>
        <v>---</v>
      </c>
      <c r="O1741" s="333"/>
      <c r="P1741" s="54"/>
      <c r="Q1741" s="52"/>
      <c r="R1741" s="34"/>
      <c r="S1741" s="53"/>
      <c r="T1741" s="208"/>
      <c r="U1741" s="726"/>
      <c r="V1741" s="206"/>
      <c r="W1741" s="206"/>
      <c r="X1741" s="678"/>
      <c r="Y1741" s="34"/>
      <c r="Z1741" s="610"/>
      <c r="AA1741" s="608"/>
    </row>
    <row r="1742" spans="1:27">
      <c r="A1742" s="145" t="str">
        <f t="shared" si="52"/>
        <v>-</v>
      </c>
      <c r="B1742" s="146" t="str">
        <f>_xlfn.XLOOKUP($A1742,Dept.Meta!$A:$A,Dept.Meta!$F:$F,"-",0,1)</f>
        <v>-</v>
      </c>
      <c r="C1742" s="629" t="str">
        <f>_xlfn.XLOOKUP(_xlfn.CONCAT($G1742,"-",$I1742),Div.Meta!$H:$H,Div.Meta!$C:$C,"-",0,1)</f>
        <v>-</v>
      </c>
      <c r="D1742" s="302"/>
      <c r="E1742" s="146" t="str">
        <f>IF($D1742="","-",_xlfn.XLOOKUP($D1742,Fund.Meta!$A:$A,Fund.Meta!$D:$D,"-",0,1))</f>
        <v>-</v>
      </c>
      <c r="F1742" s="303" t="str">
        <f>IF($D1742="","-",_xlfn.XLOOKUP($D1742,Fund.Meta!$A:$A,Fund.Meta!$E:$E,"-",0,1))</f>
        <v>-</v>
      </c>
      <c r="G1742" s="334"/>
      <c r="H1742" s="303" t="str">
        <f>IF($G1742="","-",_xlfn.XLOOKUP($G1742,Appr.Meta!$A:$A,Appr.Meta!$D:$D,"-",0,1))</f>
        <v>-</v>
      </c>
      <c r="I1742" s="302"/>
      <c r="J1742" s="303" t="str">
        <f>IF($I1742="","-",_xlfn.XLOOKUP($I1742,'CC.Meta'!$A:$A,'CC.Meta'!$D:$D,"-",0,1))</f>
        <v>-</v>
      </c>
      <c r="K1742" s="302"/>
      <c r="L1742" s="146" t="str">
        <f>IF($K1742="","-",_xlfn.XLOOKUP($K1742,Obj.Meta!$A:$A,Obj.Meta!$D:$D,"-",0,1))</f>
        <v>-</v>
      </c>
      <c r="M1742" s="300" t="str">
        <f>IF($K1742="","-",_xlfn.XLOOKUP($K1742,Obj.Meta!$A:$A,Obj.Meta!$F:$F,"-",0,1))</f>
        <v>-</v>
      </c>
      <c r="N1742" s="337" t="str">
        <f t="shared" si="53"/>
        <v>---</v>
      </c>
      <c r="O1742" s="333"/>
      <c r="P1742" s="54"/>
      <c r="Q1742" s="52"/>
      <c r="R1742" s="34"/>
      <c r="S1742" s="53"/>
      <c r="T1742" s="208"/>
      <c r="U1742" s="726"/>
      <c r="V1742" s="206"/>
      <c r="W1742" s="206"/>
      <c r="X1742" s="678"/>
      <c r="Y1742" s="34"/>
      <c r="Z1742" s="610"/>
      <c r="AA1742" s="608"/>
    </row>
    <row r="1743" spans="1:27">
      <c r="A1743" s="145" t="str">
        <f t="shared" si="52"/>
        <v>-</v>
      </c>
      <c r="B1743" s="146" t="str">
        <f>_xlfn.XLOOKUP($A1743,Dept.Meta!$A:$A,Dept.Meta!$F:$F,"-",0,1)</f>
        <v>-</v>
      </c>
      <c r="C1743" s="629" t="str">
        <f>_xlfn.XLOOKUP(_xlfn.CONCAT($G1743,"-",$I1743),Div.Meta!$H:$H,Div.Meta!$C:$C,"-",0,1)</f>
        <v>-</v>
      </c>
      <c r="D1743" s="302"/>
      <c r="E1743" s="146" t="str">
        <f>IF($D1743="","-",_xlfn.XLOOKUP($D1743,Fund.Meta!$A:$A,Fund.Meta!$D:$D,"-",0,1))</f>
        <v>-</v>
      </c>
      <c r="F1743" s="303" t="str">
        <f>IF($D1743="","-",_xlfn.XLOOKUP($D1743,Fund.Meta!$A:$A,Fund.Meta!$E:$E,"-",0,1))</f>
        <v>-</v>
      </c>
      <c r="G1743" s="334"/>
      <c r="H1743" s="303" t="str">
        <f>IF($G1743="","-",_xlfn.XLOOKUP($G1743,Appr.Meta!$A:$A,Appr.Meta!$D:$D,"-",0,1))</f>
        <v>-</v>
      </c>
      <c r="I1743" s="302"/>
      <c r="J1743" s="303" t="str">
        <f>IF($I1743="","-",_xlfn.XLOOKUP($I1743,'CC.Meta'!$A:$A,'CC.Meta'!$D:$D,"-",0,1))</f>
        <v>-</v>
      </c>
      <c r="K1743" s="302"/>
      <c r="L1743" s="146" t="str">
        <f>IF($K1743="","-",_xlfn.XLOOKUP($K1743,Obj.Meta!$A:$A,Obj.Meta!$D:$D,"-",0,1))</f>
        <v>-</v>
      </c>
      <c r="M1743" s="300" t="str">
        <f>IF($K1743="","-",_xlfn.XLOOKUP($K1743,Obj.Meta!$A:$A,Obj.Meta!$F:$F,"-",0,1))</f>
        <v>-</v>
      </c>
      <c r="N1743" s="337" t="str">
        <f t="shared" si="53"/>
        <v>---</v>
      </c>
      <c r="O1743" s="333"/>
      <c r="P1743" s="54"/>
      <c r="Q1743" s="52"/>
      <c r="R1743" s="34"/>
      <c r="S1743" s="53"/>
      <c r="T1743" s="208"/>
      <c r="U1743" s="726"/>
      <c r="V1743" s="206"/>
      <c r="W1743" s="206"/>
      <c r="X1743" s="678"/>
      <c r="Y1743" s="34"/>
      <c r="Z1743" s="610"/>
      <c r="AA1743" s="608"/>
    </row>
    <row r="1744" spans="1:27">
      <c r="A1744" s="145" t="str">
        <f t="shared" si="52"/>
        <v>-</v>
      </c>
      <c r="B1744" s="146" t="str">
        <f>_xlfn.XLOOKUP($A1744,Dept.Meta!$A:$A,Dept.Meta!$F:$F,"-",0,1)</f>
        <v>-</v>
      </c>
      <c r="C1744" s="629" t="str">
        <f>_xlfn.XLOOKUP(_xlfn.CONCAT($G1744,"-",$I1744),Div.Meta!$H:$H,Div.Meta!$C:$C,"-",0,1)</f>
        <v>-</v>
      </c>
      <c r="D1744" s="302"/>
      <c r="E1744" s="146" t="str">
        <f>IF($D1744="","-",_xlfn.XLOOKUP($D1744,Fund.Meta!$A:$A,Fund.Meta!$D:$D,"-",0,1))</f>
        <v>-</v>
      </c>
      <c r="F1744" s="303" t="str">
        <f>IF($D1744="","-",_xlfn.XLOOKUP($D1744,Fund.Meta!$A:$A,Fund.Meta!$E:$E,"-",0,1))</f>
        <v>-</v>
      </c>
      <c r="G1744" s="334"/>
      <c r="H1744" s="303" t="str">
        <f>IF($G1744="","-",_xlfn.XLOOKUP($G1744,Appr.Meta!$A:$A,Appr.Meta!$D:$D,"-",0,1))</f>
        <v>-</v>
      </c>
      <c r="I1744" s="302"/>
      <c r="J1744" s="303" t="str">
        <f>IF($I1744="","-",_xlfn.XLOOKUP($I1744,'CC.Meta'!$A:$A,'CC.Meta'!$D:$D,"-",0,1))</f>
        <v>-</v>
      </c>
      <c r="K1744" s="302"/>
      <c r="L1744" s="146" t="str">
        <f>IF($K1744="","-",_xlfn.XLOOKUP($K1744,Obj.Meta!$A:$A,Obj.Meta!$D:$D,"-",0,1))</f>
        <v>-</v>
      </c>
      <c r="M1744" s="300" t="str">
        <f>IF($K1744="","-",_xlfn.XLOOKUP($K1744,Obj.Meta!$A:$A,Obj.Meta!$F:$F,"-",0,1))</f>
        <v>-</v>
      </c>
      <c r="N1744" s="337" t="str">
        <f t="shared" si="53"/>
        <v>---</v>
      </c>
      <c r="O1744" s="333"/>
      <c r="P1744" s="54"/>
      <c r="Q1744" s="52"/>
      <c r="R1744" s="34"/>
      <c r="S1744" s="53"/>
      <c r="T1744" s="208"/>
      <c r="U1744" s="726"/>
      <c r="V1744" s="206"/>
      <c r="W1744" s="206"/>
      <c r="X1744" s="678"/>
      <c r="Y1744" s="34"/>
      <c r="Z1744" s="610"/>
      <c r="AA1744" s="608"/>
    </row>
    <row r="1745" spans="1:27">
      <c r="A1745" s="145" t="str">
        <f t="shared" si="52"/>
        <v>-</v>
      </c>
      <c r="B1745" s="146" t="str">
        <f>_xlfn.XLOOKUP($A1745,Dept.Meta!$A:$A,Dept.Meta!$F:$F,"-",0,1)</f>
        <v>-</v>
      </c>
      <c r="C1745" s="629" t="str">
        <f>_xlfn.XLOOKUP(_xlfn.CONCAT($G1745,"-",$I1745),Div.Meta!$H:$H,Div.Meta!$C:$C,"-",0,1)</f>
        <v>-</v>
      </c>
      <c r="D1745" s="302"/>
      <c r="E1745" s="146" t="str">
        <f>IF($D1745="","-",_xlfn.XLOOKUP($D1745,Fund.Meta!$A:$A,Fund.Meta!$D:$D,"-",0,1))</f>
        <v>-</v>
      </c>
      <c r="F1745" s="303" t="str">
        <f>IF($D1745="","-",_xlfn.XLOOKUP($D1745,Fund.Meta!$A:$A,Fund.Meta!$E:$E,"-",0,1))</f>
        <v>-</v>
      </c>
      <c r="G1745" s="334"/>
      <c r="H1745" s="303" t="str">
        <f>IF($G1745="","-",_xlfn.XLOOKUP($G1745,Appr.Meta!$A:$A,Appr.Meta!$D:$D,"-",0,1))</f>
        <v>-</v>
      </c>
      <c r="I1745" s="302"/>
      <c r="J1745" s="303" t="str">
        <f>IF($I1745="","-",_xlfn.XLOOKUP($I1745,'CC.Meta'!$A:$A,'CC.Meta'!$D:$D,"-",0,1))</f>
        <v>-</v>
      </c>
      <c r="K1745" s="302"/>
      <c r="L1745" s="146" t="str">
        <f>IF($K1745="","-",_xlfn.XLOOKUP($K1745,Obj.Meta!$A:$A,Obj.Meta!$D:$D,"-",0,1))</f>
        <v>-</v>
      </c>
      <c r="M1745" s="300" t="str">
        <f>IF($K1745="","-",_xlfn.XLOOKUP($K1745,Obj.Meta!$A:$A,Obj.Meta!$F:$F,"-",0,1))</f>
        <v>-</v>
      </c>
      <c r="N1745" s="337" t="str">
        <f t="shared" si="53"/>
        <v>---</v>
      </c>
      <c r="O1745" s="333"/>
      <c r="P1745" s="54"/>
      <c r="Q1745" s="52"/>
      <c r="R1745" s="34"/>
      <c r="S1745" s="53"/>
      <c r="T1745" s="208"/>
      <c r="U1745" s="726"/>
      <c r="V1745" s="206"/>
      <c r="W1745" s="206"/>
      <c r="X1745" s="678"/>
      <c r="Y1745" s="34"/>
      <c r="Z1745" s="610"/>
      <c r="AA1745" s="608"/>
    </row>
    <row r="1746" spans="1:27">
      <c r="A1746" s="145" t="str">
        <f t="shared" si="52"/>
        <v>-</v>
      </c>
      <c r="B1746" s="146" t="str">
        <f>_xlfn.XLOOKUP($A1746,Dept.Meta!$A:$A,Dept.Meta!$F:$F,"-",0,1)</f>
        <v>-</v>
      </c>
      <c r="C1746" s="629" t="str">
        <f>_xlfn.XLOOKUP(_xlfn.CONCAT($G1746,"-",$I1746),Div.Meta!$H:$H,Div.Meta!$C:$C,"-",0,1)</f>
        <v>-</v>
      </c>
      <c r="D1746" s="302"/>
      <c r="E1746" s="146" t="str">
        <f>IF($D1746="","-",_xlfn.XLOOKUP($D1746,Fund.Meta!$A:$A,Fund.Meta!$D:$D,"-",0,1))</f>
        <v>-</v>
      </c>
      <c r="F1746" s="303" t="str">
        <f>IF($D1746="","-",_xlfn.XLOOKUP($D1746,Fund.Meta!$A:$A,Fund.Meta!$E:$E,"-",0,1))</f>
        <v>-</v>
      </c>
      <c r="G1746" s="334"/>
      <c r="H1746" s="303" t="str">
        <f>IF($G1746="","-",_xlfn.XLOOKUP($G1746,Appr.Meta!$A:$A,Appr.Meta!$D:$D,"-",0,1))</f>
        <v>-</v>
      </c>
      <c r="I1746" s="302"/>
      <c r="J1746" s="303" t="str">
        <f>IF($I1746="","-",_xlfn.XLOOKUP($I1746,'CC.Meta'!$A:$A,'CC.Meta'!$D:$D,"-",0,1))</f>
        <v>-</v>
      </c>
      <c r="K1746" s="302"/>
      <c r="L1746" s="146" t="str">
        <f>IF($K1746="","-",_xlfn.XLOOKUP($K1746,Obj.Meta!$A:$A,Obj.Meta!$D:$D,"-",0,1))</f>
        <v>-</v>
      </c>
      <c r="M1746" s="300" t="str">
        <f>IF($K1746="","-",_xlfn.XLOOKUP($K1746,Obj.Meta!$A:$A,Obj.Meta!$F:$F,"-",0,1))</f>
        <v>-</v>
      </c>
      <c r="N1746" s="337" t="str">
        <f t="shared" si="53"/>
        <v>---</v>
      </c>
      <c r="O1746" s="333"/>
      <c r="P1746" s="54"/>
      <c r="Q1746" s="52"/>
      <c r="R1746" s="34"/>
      <c r="S1746" s="53"/>
      <c r="T1746" s="208"/>
      <c r="U1746" s="726"/>
      <c r="V1746" s="206"/>
      <c r="W1746" s="206"/>
      <c r="X1746" s="678"/>
      <c r="Y1746" s="34"/>
      <c r="Z1746" s="610"/>
      <c r="AA1746" s="608"/>
    </row>
    <row r="1747" spans="1:27">
      <c r="A1747" s="145" t="str">
        <f t="shared" ref="A1747:A1810" si="54">IFERROR(VALUE(LEFT($I1747,2)),"-")</f>
        <v>-</v>
      </c>
      <c r="B1747" s="146" t="str">
        <f>_xlfn.XLOOKUP($A1747,Dept.Meta!$A:$A,Dept.Meta!$F:$F,"-",0,1)</f>
        <v>-</v>
      </c>
      <c r="C1747" s="629" t="str">
        <f>_xlfn.XLOOKUP(_xlfn.CONCAT($G1747,"-",$I1747),Div.Meta!$H:$H,Div.Meta!$C:$C,"-",0,1)</f>
        <v>-</v>
      </c>
      <c r="D1747" s="302"/>
      <c r="E1747" s="146" t="str">
        <f>IF($D1747="","-",_xlfn.XLOOKUP($D1747,Fund.Meta!$A:$A,Fund.Meta!$D:$D,"-",0,1))</f>
        <v>-</v>
      </c>
      <c r="F1747" s="303" t="str">
        <f>IF($D1747="","-",_xlfn.XLOOKUP($D1747,Fund.Meta!$A:$A,Fund.Meta!$E:$E,"-",0,1))</f>
        <v>-</v>
      </c>
      <c r="G1747" s="334"/>
      <c r="H1747" s="303" t="str">
        <f>IF($G1747="","-",_xlfn.XLOOKUP($G1747,Appr.Meta!$A:$A,Appr.Meta!$D:$D,"-",0,1))</f>
        <v>-</v>
      </c>
      <c r="I1747" s="302"/>
      <c r="J1747" s="303" t="str">
        <f>IF($I1747="","-",_xlfn.XLOOKUP($I1747,'CC.Meta'!$A:$A,'CC.Meta'!$D:$D,"-",0,1))</f>
        <v>-</v>
      </c>
      <c r="K1747" s="302"/>
      <c r="L1747" s="146" t="str">
        <f>IF($K1747="","-",_xlfn.XLOOKUP($K1747,Obj.Meta!$A:$A,Obj.Meta!$D:$D,"-",0,1))</f>
        <v>-</v>
      </c>
      <c r="M1747" s="300" t="str">
        <f>IF($K1747="","-",_xlfn.XLOOKUP($K1747,Obj.Meta!$A:$A,Obj.Meta!$F:$F,"-",0,1))</f>
        <v>-</v>
      </c>
      <c r="N1747" s="337" t="str">
        <f t="shared" ref="N1747:N1810" si="55">_xlfn.CONCAT($D1747,"-",$G1747,"-",$I1747,"-",$K1747)</f>
        <v>---</v>
      </c>
      <c r="O1747" s="333"/>
      <c r="P1747" s="54"/>
      <c r="Q1747" s="52"/>
      <c r="R1747" s="34"/>
      <c r="S1747" s="53"/>
      <c r="T1747" s="208"/>
      <c r="U1747" s="726"/>
      <c r="V1747" s="206"/>
      <c r="W1747" s="206"/>
      <c r="X1747" s="678"/>
      <c r="Y1747" s="34"/>
      <c r="Z1747" s="610"/>
      <c r="AA1747" s="608"/>
    </row>
    <row r="1748" spans="1:27">
      <c r="A1748" s="145" t="str">
        <f t="shared" si="54"/>
        <v>-</v>
      </c>
      <c r="B1748" s="146" t="str">
        <f>_xlfn.XLOOKUP($A1748,Dept.Meta!$A:$A,Dept.Meta!$F:$F,"-",0,1)</f>
        <v>-</v>
      </c>
      <c r="C1748" s="629" t="str">
        <f>_xlfn.XLOOKUP(_xlfn.CONCAT($G1748,"-",$I1748),Div.Meta!$H:$H,Div.Meta!$C:$C,"-",0,1)</f>
        <v>-</v>
      </c>
      <c r="D1748" s="302"/>
      <c r="E1748" s="146" t="str">
        <f>IF($D1748="","-",_xlfn.XLOOKUP($D1748,Fund.Meta!$A:$A,Fund.Meta!$D:$D,"-",0,1))</f>
        <v>-</v>
      </c>
      <c r="F1748" s="303" t="str">
        <f>IF($D1748="","-",_xlfn.XLOOKUP($D1748,Fund.Meta!$A:$A,Fund.Meta!$E:$E,"-",0,1))</f>
        <v>-</v>
      </c>
      <c r="G1748" s="334"/>
      <c r="H1748" s="303" t="str">
        <f>IF($G1748="","-",_xlfn.XLOOKUP($G1748,Appr.Meta!$A:$A,Appr.Meta!$D:$D,"-",0,1))</f>
        <v>-</v>
      </c>
      <c r="I1748" s="302"/>
      <c r="J1748" s="303" t="str">
        <f>IF($I1748="","-",_xlfn.XLOOKUP($I1748,'CC.Meta'!$A:$A,'CC.Meta'!$D:$D,"-",0,1))</f>
        <v>-</v>
      </c>
      <c r="K1748" s="302"/>
      <c r="L1748" s="146" t="str">
        <f>IF($K1748="","-",_xlfn.XLOOKUP($K1748,Obj.Meta!$A:$A,Obj.Meta!$D:$D,"-",0,1))</f>
        <v>-</v>
      </c>
      <c r="M1748" s="300" t="str">
        <f>IF($K1748="","-",_xlfn.XLOOKUP($K1748,Obj.Meta!$A:$A,Obj.Meta!$F:$F,"-",0,1))</f>
        <v>-</v>
      </c>
      <c r="N1748" s="337" t="str">
        <f t="shared" si="55"/>
        <v>---</v>
      </c>
      <c r="O1748" s="333"/>
      <c r="P1748" s="54"/>
      <c r="Q1748" s="52"/>
      <c r="R1748" s="34"/>
      <c r="S1748" s="53"/>
      <c r="T1748" s="208"/>
      <c r="U1748" s="726"/>
      <c r="V1748" s="206"/>
      <c r="W1748" s="206"/>
      <c r="X1748" s="678"/>
      <c r="Y1748" s="34"/>
      <c r="Z1748" s="610"/>
      <c r="AA1748" s="608"/>
    </row>
    <row r="1749" spans="1:27">
      <c r="A1749" s="145" t="str">
        <f t="shared" si="54"/>
        <v>-</v>
      </c>
      <c r="B1749" s="146" t="str">
        <f>_xlfn.XLOOKUP($A1749,Dept.Meta!$A:$A,Dept.Meta!$F:$F,"-",0,1)</f>
        <v>-</v>
      </c>
      <c r="C1749" s="629" t="str">
        <f>_xlfn.XLOOKUP(_xlfn.CONCAT($G1749,"-",$I1749),Div.Meta!$H:$H,Div.Meta!$C:$C,"-",0,1)</f>
        <v>-</v>
      </c>
      <c r="D1749" s="302"/>
      <c r="E1749" s="146" t="str">
        <f>IF($D1749="","-",_xlfn.XLOOKUP($D1749,Fund.Meta!$A:$A,Fund.Meta!$D:$D,"-",0,1))</f>
        <v>-</v>
      </c>
      <c r="F1749" s="303" t="str">
        <f>IF($D1749="","-",_xlfn.XLOOKUP($D1749,Fund.Meta!$A:$A,Fund.Meta!$E:$E,"-",0,1))</f>
        <v>-</v>
      </c>
      <c r="G1749" s="334"/>
      <c r="H1749" s="303" t="str">
        <f>IF($G1749="","-",_xlfn.XLOOKUP($G1749,Appr.Meta!$A:$A,Appr.Meta!$D:$D,"-",0,1))</f>
        <v>-</v>
      </c>
      <c r="I1749" s="302"/>
      <c r="J1749" s="303" t="str">
        <f>IF($I1749="","-",_xlfn.XLOOKUP($I1749,'CC.Meta'!$A:$A,'CC.Meta'!$D:$D,"-",0,1))</f>
        <v>-</v>
      </c>
      <c r="K1749" s="302"/>
      <c r="L1749" s="146" t="str">
        <f>IF($K1749="","-",_xlfn.XLOOKUP($K1749,Obj.Meta!$A:$A,Obj.Meta!$D:$D,"-",0,1))</f>
        <v>-</v>
      </c>
      <c r="M1749" s="300" t="str">
        <f>IF($K1749="","-",_xlfn.XLOOKUP($K1749,Obj.Meta!$A:$A,Obj.Meta!$F:$F,"-",0,1))</f>
        <v>-</v>
      </c>
      <c r="N1749" s="337" t="str">
        <f t="shared" si="55"/>
        <v>---</v>
      </c>
      <c r="O1749" s="333"/>
      <c r="P1749" s="54"/>
      <c r="Q1749" s="52"/>
      <c r="R1749" s="34"/>
      <c r="S1749" s="53"/>
      <c r="T1749" s="208"/>
      <c r="U1749" s="726"/>
      <c r="V1749" s="206"/>
      <c r="W1749" s="206"/>
      <c r="X1749" s="678"/>
      <c r="Y1749" s="34"/>
      <c r="Z1749" s="610"/>
      <c r="AA1749" s="608"/>
    </row>
    <row r="1750" spans="1:27">
      <c r="A1750" s="145" t="str">
        <f t="shared" si="54"/>
        <v>-</v>
      </c>
      <c r="B1750" s="146" t="str">
        <f>_xlfn.XLOOKUP($A1750,Dept.Meta!$A:$A,Dept.Meta!$F:$F,"-",0,1)</f>
        <v>-</v>
      </c>
      <c r="C1750" s="629" t="str">
        <f>_xlfn.XLOOKUP(_xlfn.CONCAT($G1750,"-",$I1750),Div.Meta!$H:$H,Div.Meta!$C:$C,"-",0,1)</f>
        <v>-</v>
      </c>
      <c r="D1750" s="302"/>
      <c r="E1750" s="146" t="str">
        <f>IF($D1750="","-",_xlfn.XLOOKUP($D1750,Fund.Meta!$A:$A,Fund.Meta!$D:$D,"-",0,1))</f>
        <v>-</v>
      </c>
      <c r="F1750" s="303" t="str">
        <f>IF($D1750="","-",_xlfn.XLOOKUP($D1750,Fund.Meta!$A:$A,Fund.Meta!$E:$E,"-",0,1))</f>
        <v>-</v>
      </c>
      <c r="G1750" s="334"/>
      <c r="H1750" s="303" t="str">
        <f>IF($G1750="","-",_xlfn.XLOOKUP($G1750,Appr.Meta!$A:$A,Appr.Meta!$D:$D,"-",0,1))</f>
        <v>-</v>
      </c>
      <c r="I1750" s="302"/>
      <c r="J1750" s="303" t="str">
        <f>IF($I1750="","-",_xlfn.XLOOKUP($I1750,'CC.Meta'!$A:$A,'CC.Meta'!$D:$D,"-",0,1))</f>
        <v>-</v>
      </c>
      <c r="K1750" s="302"/>
      <c r="L1750" s="146" t="str">
        <f>IF($K1750="","-",_xlfn.XLOOKUP($K1750,Obj.Meta!$A:$A,Obj.Meta!$D:$D,"-",0,1))</f>
        <v>-</v>
      </c>
      <c r="M1750" s="300" t="str">
        <f>IF($K1750="","-",_xlfn.XLOOKUP($K1750,Obj.Meta!$A:$A,Obj.Meta!$F:$F,"-",0,1))</f>
        <v>-</v>
      </c>
      <c r="N1750" s="337" t="str">
        <f t="shared" si="55"/>
        <v>---</v>
      </c>
      <c r="O1750" s="333"/>
      <c r="P1750" s="54"/>
      <c r="Q1750" s="52"/>
      <c r="R1750" s="34"/>
      <c r="S1750" s="53"/>
      <c r="T1750" s="208"/>
      <c r="U1750" s="726"/>
      <c r="V1750" s="206"/>
      <c r="W1750" s="206"/>
      <c r="X1750" s="678"/>
      <c r="Y1750" s="34"/>
      <c r="Z1750" s="610"/>
      <c r="AA1750" s="608"/>
    </row>
    <row r="1751" spans="1:27">
      <c r="A1751" s="145" t="str">
        <f t="shared" si="54"/>
        <v>-</v>
      </c>
      <c r="B1751" s="146" t="str">
        <f>_xlfn.XLOOKUP($A1751,Dept.Meta!$A:$A,Dept.Meta!$F:$F,"-",0,1)</f>
        <v>-</v>
      </c>
      <c r="C1751" s="629" t="str">
        <f>_xlfn.XLOOKUP(_xlfn.CONCAT($G1751,"-",$I1751),Div.Meta!$H:$H,Div.Meta!$C:$C,"-",0,1)</f>
        <v>-</v>
      </c>
      <c r="D1751" s="302"/>
      <c r="E1751" s="146" t="str">
        <f>IF($D1751="","-",_xlfn.XLOOKUP($D1751,Fund.Meta!$A:$A,Fund.Meta!$D:$D,"-",0,1))</f>
        <v>-</v>
      </c>
      <c r="F1751" s="303" t="str">
        <f>IF($D1751="","-",_xlfn.XLOOKUP($D1751,Fund.Meta!$A:$A,Fund.Meta!$E:$E,"-",0,1))</f>
        <v>-</v>
      </c>
      <c r="G1751" s="334"/>
      <c r="H1751" s="303" t="str">
        <f>IF($G1751="","-",_xlfn.XLOOKUP($G1751,Appr.Meta!$A:$A,Appr.Meta!$D:$D,"-",0,1))</f>
        <v>-</v>
      </c>
      <c r="I1751" s="302"/>
      <c r="J1751" s="303" t="str">
        <f>IF($I1751="","-",_xlfn.XLOOKUP($I1751,'CC.Meta'!$A:$A,'CC.Meta'!$D:$D,"-",0,1))</f>
        <v>-</v>
      </c>
      <c r="K1751" s="302"/>
      <c r="L1751" s="146" t="str">
        <f>IF($K1751="","-",_xlfn.XLOOKUP($K1751,Obj.Meta!$A:$A,Obj.Meta!$D:$D,"-",0,1))</f>
        <v>-</v>
      </c>
      <c r="M1751" s="300" t="str">
        <f>IF($K1751="","-",_xlfn.XLOOKUP($K1751,Obj.Meta!$A:$A,Obj.Meta!$F:$F,"-",0,1))</f>
        <v>-</v>
      </c>
      <c r="N1751" s="337" t="str">
        <f t="shared" si="55"/>
        <v>---</v>
      </c>
      <c r="O1751" s="333"/>
      <c r="P1751" s="54"/>
      <c r="Q1751" s="52"/>
      <c r="R1751" s="34"/>
      <c r="S1751" s="53"/>
      <c r="T1751" s="208"/>
      <c r="U1751" s="726"/>
      <c r="V1751" s="206"/>
      <c r="W1751" s="206"/>
      <c r="X1751" s="678"/>
      <c r="Y1751" s="34"/>
      <c r="Z1751" s="610"/>
      <c r="AA1751" s="608"/>
    </row>
    <row r="1752" spans="1:27">
      <c r="A1752" s="145" t="str">
        <f t="shared" si="54"/>
        <v>-</v>
      </c>
      <c r="B1752" s="146" t="str">
        <f>_xlfn.XLOOKUP($A1752,Dept.Meta!$A:$A,Dept.Meta!$F:$F,"-",0,1)</f>
        <v>-</v>
      </c>
      <c r="C1752" s="629" t="str">
        <f>_xlfn.XLOOKUP(_xlfn.CONCAT($G1752,"-",$I1752),Div.Meta!$H:$H,Div.Meta!$C:$C,"-",0,1)</f>
        <v>-</v>
      </c>
      <c r="D1752" s="302"/>
      <c r="E1752" s="146" t="str">
        <f>IF($D1752="","-",_xlfn.XLOOKUP($D1752,Fund.Meta!$A:$A,Fund.Meta!$D:$D,"-",0,1))</f>
        <v>-</v>
      </c>
      <c r="F1752" s="303" t="str">
        <f>IF($D1752="","-",_xlfn.XLOOKUP($D1752,Fund.Meta!$A:$A,Fund.Meta!$E:$E,"-",0,1))</f>
        <v>-</v>
      </c>
      <c r="G1752" s="334"/>
      <c r="H1752" s="303" t="str">
        <f>IF($G1752="","-",_xlfn.XLOOKUP($G1752,Appr.Meta!$A:$A,Appr.Meta!$D:$D,"-",0,1))</f>
        <v>-</v>
      </c>
      <c r="I1752" s="302"/>
      <c r="J1752" s="303" t="str">
        <f>IF($I1752="","-",_xlfn.XLOOKUP($I1752,'CC.Meta'!$A:$A,'CC.Meta'!$D:$D,"-",0,1))</f>
        <v>-</v>
      </c>
      <c r="K1752" s="302"/>
      <c r="L1752" s="146" t="str">
        <f>IF($K1752="","-",_xlfn.XLOOKUP($K1752,Obj.Meta!$A:$A,Obj.Meta!$D:$D,"-",0,1))</f>
        <v>-</v>
      </c>
      <c r="M1752" s="300" t="str">
        <f>IF($K1752="","-",_xlfn.XLOOKUP($K1752,Obj.Meta!$A:$A,Obj.Meta!$F:$F,"-",0,1))</f>
        <v>-</v>
      </c>
      <c r="N1752" s="337" t="str">
        <f t="shared" si="55"/>
        <v>---</v>
      </c>
      <c r="O1752" s="333"/>
      <c r="P1752" s="54"/>
      <c r="Q1752" s="52"/>
      <c r="R1752" s="34"/>
      <c r="S1752" s="53"/>
      <c r="T1752" s="208"/>
      <c r="U1752" s="726"/>
      <c r="V1752" s="206"/>
      <c r="W1752" s="206"/>
      <c r="X1752" s="678"/>
      <c r="Y1752" s="34"/>
      <c r="Z1752" s="610"/>
      <c r="AA1752" s="608"/>
    </row>
    <row r="1753" spans="1:27">
      <c r="A1753" s="145" t="str">
        <f t="shared" si="54"/>
        <v>-</v>
      </c>
      <c r="B1753" s="146" t="str">
        <f>_xlfn.XLOOKUP($A1753,Dept.Meta!$A:$A,Dept.Meta!$F:$F,"-",0,1)</f>
        <v>-</v>
      </c>
      <c r="C1753" s="629" t="str">
        <f>_xlfn.XLOOKUP(_xlfn.CONCAT($G1753,"-",$I1753),Div.Meta!$H:$H,Div.Meta!$C:$C,"-",0,1)</f>
        <v>-</v>
      </c>
      <c r="D1753" s="302"/>
      <c r="E1753" s="146" t="str">
        <f>IF($D1753="","-",_xlfn.XLOOKUP($D1753,Fund.Meta!$A:$A,Fund.Meta!$D:$D,"-",0,1))</f>
        <v>-</v>
      </c>
      <c r="F1753" s="303" t="str">
        <f>IF($D1753="","-",_xlfn.XLOOKUP($D1753,Fund.Meta!$A:$A,Fund.Meta!$E:$E,"-",0,1))</f>
        <v>-</v>
      </c>
      <c r="G1753" s="334"/>
      <c r="H1753" s="303" t="str">
        <f>IF($G1753="","-",_xlfn.XLOOKUP($G1753,Appr.Meta!$A:$A,Appr.Meta!$D:$D,"-",0,1))</f>
        <v>-</v>
      </c>
      <c r="I1753" s="302"/>
      <c r="J1753" s="303" t="str">
        <f>IF($I1753="","-",_xlfn.XLOOKUP($I1753,'CC.Meta'!$A:$A,'CC.Meta'!$D:$D,"-",0,1))</f>
        <v>-</v>
      </c>
      <c r="K1753" s="302"/>
      <c r="L1753" s="146" t="str">
        <f>IF($K1753="","-",_xlfn.XLOOKUP($K1753,Obj.Meta!$A:$A,Obj.Meta!$D:$D,"-",0,1))</f>
        <v>-</v>
      </c>
      <c r="M1753" s="300" t="str">
        <f>IF($K1753="","-",_xlfn.XLOOKUP($K1753,Obj.Meta!$A:$A,Obj.Meta!$F:$F,"-",0,1))</f>
        <v>-</v>
      </c>
      <c r="N1753" s="337" t="str">
        <f t="shared" si="55"/>
        <v>---</v>
      </c>
      <c r="O1753" s="333"/>
      <c r="P1753" s="54"/>
      <c r="Q1753" s="52"/>
      <c r="R1753" s="34"/>
      <c r="S1753" s="53"/>
      <c r="T1753" s="208"/>
      <c r="U1753" s="726"/>
      <c r="V1753" s="206"/>
      <c r="W1753" s="206"/>
      <c r="X1753" s="678"/>
      <c r="Y1753" s="34"/>
      <c r="Z1753" s="610"/>
      <c r="AA1753" s="608"/>
    </row>
    <row r="1754" spans="1:27">
      <c r="A1754" s="145" t="str">
        <f t="shared" si="54"/>
        <v>-</v>
      </c>
      <c r="B1754" s="146" t="str">
        <f>_xlfn.XLOOKUP($A1754,Dept.Meta!$A:$A,Dept.Meta!$F:$F,"-",0,1)</f>
        <v>-</v>
      </c>
      <c r="C1754" s="629" t="str">
        <f>_xlfn.XLOOKUP(_xlfn.CONCAT($G1754,"-",$I1754),Div.Meta!$H:$H,Div.Meta!$C:$C,"-",0,1)</f>
        <v>-</v>
      </c>
      <c r="D1754" s="302"/>
      <c r="E1754" s="146" t="str">
        <f>IF($D1754="","-",_xlfn.XLOOKUP($D1754,Fund.Meta!$A:$A,Fund.Meta!$D:$D,"-",0,1))</f>
        <v>-</v>
      </c>
      <c r="F1754" s="303" t="str">
        <f>IF($D1754="","-",_xlfn.XLOOKUP($D1754,Fund.Meta!$A:$A,Fund.Meta!$E:$E,"-",0,1))</f>
        <v>-</v>
      </c>
      <c r="G1754" s="334"/>
      <c r="H1754" s="303" t="str">
        <f>IF($G1754="","-",_xlfn.XLOOKUP($G1754,Appr.Meta!$A:$A,Appr.Meta!$D:$D,"-",0,1))</f>
        <v>-</v>
      </c>
      <c r="I1754" s="302"/>
      <c r="J1754" s="303" t="str">
        <f>IF($I1754="","-",_xlfn.XLOOKUP($I1754,'CC.Meta'!$A:$A,'CC.Meta'!$D:$D,"-",0,1))</f>
        <v>-</v>
      </c>
      <c r="K1754" s="302"/>
      <c r="L1754" s="146" t="str">
        <f>IF($K1754="","-",_xlfn.XLOOKUP($K1754,Obj.Meta!$A:$A,Obj.Meta!$D:$D,"-",0,1))</f>
        <v>-</v>
      </c>
      <c r="M1754" s="300" t="str">
        <f>IF($K1754="","-",_xlfn.XLOOKUP($K1754,Obj.Meta!$A:$A,Obj.Meta!$F:$F,"-",0,1))</f>
        <v>-</v>
      </c>
      <c r="N1754" s="337" t="str">
        <f t="shared" si="55"/>
        <v>---</v>
      </c>
      <c r="O1754" s="333"/>
      <c r="P1754" s="54"/>
      <c r="Q1754" s="52"/>
      <c r="R1754" s="34"/>
      <c r="S1754" s="53"/>
      <c r="T1754" s="208"/>
      <c r="U1754" s="726"/>
      <c r="V1754" s="206"/>
      <c r="W1754" s="206"/>
      <c r="X1754" s="678"/>
      <c r="Y1754" s="34"/>
      <c r="Z1754" s="610"/>
      <c r="AA1754" s="608"/>
    </row>
    <row r="1755" spans="1:27">
      <c r="A1755" s="145" t="str">
        <f t="shared" si="54"/>
        <v>-</v>
      </c>
      <c r="B1755" s="146" t="str">
        <f>_xlfn.XLOOKUP($A1755,Dept.Meta!$A:$A,Dept.Meta!$F:$F,"-",0,1)</f>
        <v>-</v>
      </c>
      <c r="C1755" s="629" t="str">
        <f>_xlfn.XLOOKUP(_xlfn.CONCAT($G1755,"-",$I1755),Div.Meta!$H:$H,Div.Meta!$C:$C,"-",0,1)</f>
        <v>-</v>
      </c>
      <c r="D1755" s="302"/>
      <c r="E1755" s="146" t="str">
        <f>IF($D1755="","-",_xlfn.XLOOKUP($D1755,Fund.Meta!$A:$A,Fund.Meta!$D:$D,"-",0,1))</f>
        <v>-</v>
      </c>
      <c r="F1755" s="303" t="str">
        <f>IF($D1755="","-",_xlfn.XLOOKUP($D1755,Fund.Meta!$A:$A,Fund.Meta!$E:$E,"-",0,1))</f>
        <v>-</v>
      </c>
      <c r="G1755" s="334"/>
      <c r="H1755" s="303" t="str">
        <f>IF($G1755="","-",_xlfn.XLOOKUP($G1755,Appr.Meta!$A:$A,Appr.Meta!$D:$D,"-",0,1))</f>
        <v>-</v>
      </c>
      <c r="I1755" s="302"/>
      <c r="J1755" s="303" t="str">
        <f>IF($I1755="","-",_xlfn.XLOOKUP($I1755,'CC.Meta'!$A:$A,'CC.Meta'!$D:$D,"-",0,1))</f>
        <v>-</v>
      </c>
      <c r="K1755" s="302"/>
      <c r="L1755" s="146" t="str">
        <f>IF($K1755="","-",_xlfn.XLOOKUP($K1755,Obj.Meta!$A:$A,Obj.Meta!$D:$D,"-",0,1))</f>
        <v>-</v>
      </c>
      <c r="M1755" s="300" t="str">
        <f>IF($K1755="","-",_xlfn.XLOOKUP($K1755,Obj.Meta!$A:$A,Obj.Meta!$F:$F,"-",0,1))</f>
        <v>-</v>
      </c>
      <c r="N1755" s="337" t="str">
        <f t="shared" si="55"/>
        <v>---</v>
      </c>
      <c r="O1755" s="333"/>
      <c r="P1755" s="54"/>
      <c r="Q1755" s="52"/>
      <c r="R1755" s="34"/>
      <c r="S1755" s="53"/>
      <c r="T1755" s="208"/>
      <c r="U1755" s="726"/>
      <c r="V1755" s="206"/>
      <c r="W1755" s="206"/>
      <c r="X1755" s="678"/>
      <c r="Y1755" s="34"/>
      <c r="Z1755" s="610"/>
      <c r="AA1755" s="608"/>
    </row>
    <row r="1756" spans="1:27">
      <c r="A1756" s="145" t="str">
        <f t="shared" si="54"/>
        <v>-</v>
      </c>
      <c r="B1756" s="146" t="str">
        <f>_xlfn.XLOOKUP($A1756,Dept.Meta!$A:$A,Dept.Meta!$F:$F,"-",0,1)</f>
        <v>-</v>
      </c>
      <c r="C1756" s="629" t="str">
        <f>_xlfn.XLOOKUP(_xlfn.CONCAT($G1756,"-",$I1756),Div.Meta!$H:$H,Div.Meta!$C:$C,"-",0,1)</f>
        <v>-</v>
      </c>
      <c r="D1756" s="302"/>
      <c r="E1756" s="146" t="str">
        <f>IF($D1756="","-",_xlfn.XLOOKUP($D1756,Fund.Meta!$A:$A,Fund.Meta!$D:$D,"-",0,1))</f>
        <v>-</v>
      </c>
      <c r="F1756" s="303" t="str">
        <f>IF($D1756="","-",_xlfn.XLOOKUP($D1756,Fund.Meta!$A:$A,Fund.Meta!$E:$E,"-",0,1))</f>
        <v>-</v>
      </c>
      <c r="G1756" s="334"/>
      <c r="H1756" s="303" t="str">
        <f>IF($G1756="","-",_xlfn.XLOOKUP($G1756,Appr.Meta!$A:$A,Appr.Meta!$D:$D,"-",0,1))</f>
        <v>-</v>
      </c>
      <c r="I1756" s="302"/>
      <c r="J1756" s="303" t="str">
        <f>IF($I1756="","-",_xlfn.XLOOKUP($I1756,'CC.Meta'!$A:$A,'CC.Meta'!$D:$D,"-",0,1))</f>
        <v>-</v>
      </c>
      <c r="K1756" s="302"/>
      <c r="L1756" s="146" t="str">
        <f>IF($K1756="","-",_xlfn.XLOOKUP($K1756,Obj.Meta!$A:$A,Obj.Meta!$D:$D,"-",0,1))</f>
        <v>-</v>
      </c>
      <c r="M1756" s="300" t="str">
        <f>IF($K1756="","-",_xlfn.XLOOKUP($K1756,Obj.Meta!$A:$A,Obj.Meta!$F:$F,"-",0,1))</f>
        <v>-</v>
      </c>
      <c r="N1756" s="337" t="str">
        <f t="shared" si="55"/>
        <v>---</v>
      </c>
      <c r="O1756" s="333"/>
      <c r="P1756" s="54"/>
      <c r="Q1756" s="52"/>
      <c r="R1756" s="34"/>
      <c r="S1756" s="53"/>
      <c r="T1756" s="208"/>
      <c r="U1756" s="726"/>
      <c r="V1756" s="206"/>
      <c r="W1756" s="206"/>
      <c r="X1756" s="678"/>
      <c r="Y1756" s="34"/>
      <c r="Z1756" s="610"/>
      <c r="AA1756" s="608"/>
    </row>
    <row r="1757" spans="1:27">
      <c r="A1757" s="145" t="str">
        <f t="shared" si="54"/>
        <v>-</v>
      </c>
      <c r="B1757" s="146" t="str">
        <f>_xlfn.XLOOKUP($A1757,Dept.Meta!$A:$A,Dept.Meta!$F:$F,"-",0,1)</f>
        <v>-</v>
      </c>
      <c r="C1757" s="629" t="str">
        <f>_xlfn.XLOOKUP(_xlfn.CONCAT($G1757,"-",$I1757),Div.Meta!$H:$H,Div.Meta!$C:$C,"-",0,1)</f>
        <v>-</v>
      </c>
      <c r="D1757" s="302"/>
      <c r="E1757" s="146" t="str">
        <f>IF($D1757="","-",_xlfn.XLOOKUP($D1757,Fund.Meta!$A:$A,Fund.Meta!$D:$D,"-",0,1))</f>
        <v>-</v>
      </c>
      <c r="F1757" s="303" t="str">
        <f>IF($D1757="","-",_xlfn.XLOOKUP($D1757,Fund.Meta!$A:$A,Fund.Meta!$E:$E,"-",0,1))</f>
        <v>-</v>
      </c>
      <c r="G1757" s="334"/>
      <c r="H1757" s="303" t="str">
        <f>IF($G1757="","-",_xlfn.XLOOKUP($G1757,Appr.Meta!$A:$A,Appr.Meta!$D:$D,"-",0,1))</f>
        <v>-</v>
      </c>
      <c r="I1757" s="302"/>
      <c r="J1757" s="303" t="str">
        <f>IF($I1757="","-",_xlfn.XLOOKUP($I1757,'CC.Meta'!$A:$A,'CC.Meta'!$D:$D,"-",0,1))</f>
        <v>-</v>
      </c>
      <c r="K1757" s="302"/>
      <c r="L1757" s="146" t="str">
        <f>IF($K1757="","-",_xlfn.XLOOKUP($K1757,Obj.Meta!$A:$A,Obj.Meta!$D:$D,"-",0,1))</f>
        <v>-</v>
      </c>
      <c r="M1757" s="300" t="str">
        <f>IF($K1757="","-",_xlfn.XLOOKUP($K1757,Obj.Meta!$A:$A,Obj.Meta!$F:$F,"-",0,1))</f>
        <v>-</v>
      </c>
      <c r="N1757" s="337" t="str">
        <f t="shared" si="55"/>
        <v>---</v>
      </c>
      <c r="O1757" s="333"/>
      <c r="P1757" s="54"/>
      <c r="Q1757" s="52"/>
      <c r="R1757" s="34"/>
      <c r="S1757" s="53"/>
      <c r="T1757" s="208"/>
      <c r="U1757" s="726"/>
      <c r="V1757" s="206"/>
      <c r="W1757" s="206"/>
      <c r="X1757" s="678"/>
      <c r="Y1757" s="34"/>
      <c r="Z1757" s="610"/>
      <c r="AA1757" s="608"/>
    </row>
    <row r="1758" spans="1:27">
      <c r="A1758" s="145" t="str">
        <f t="shared" si="54"/>
        <v>-</v>
      </c>
      <c r="B1758" s="146" t="str">
        <f>_xlfn.XLOOKUP($A1758,Dept.Meta!$A:$A,Dept.Meta!$F:$F,"-",0,1)</f>
        <v>-</v>
      </c>
      <c r="C1758" s="629" t="str">
        <f>_xlfn.XLOOKUP(_xlfn.CONCAT($G1758,"-",$I1758),Div.Meta!$H:$H,Div.Meta!$C:$C,"-",0,1)</f>
        <v>-</v>
      </c>
      <c r="D1758" s="302"/>
      <c r="E1758" s="146" t="str">
        <f>IF($D1758="","-",_xlfn.XLOOKUP($D1758,Fund.Meta!$A:$A,Fund.Meta!$D:$D,"-",0,1))</f>
        <v>-</v>
      </c>
      <c r="F1758" s="303" t="str">
        <f>IF($D1758="","-",_xlfn.XLOOKUP($D1758,Fund.Meta!$A:$A,Fund.Meta!$E:$E,"-",0,1))</f>
        <v>-</v>
      </c>
      <c r="G1758" s="334"/>
      <c r="H1758" s="303" t="str">
        <f>IF($G1758="","-",_xlfn.XLOOKUP($G1758,Appr.Meta!$A:$A,Appr.Meta!$D:$D,"-",0,1))</f>
        <v>-</v>
      </c>
      <c r="I1758" s="302"/>
      <c r="J1758" s="303" t="str">
        <f>IF($I1758="","-",_xlfn.XLOOKUP($I1758,'CC.Meta'!$A:$A,'CC.Meta'!$D:$D,"-",0,1))</f>
        <v>-</v>
      </c>
      <c r="K1758" s="302"/>
      <c r="L1758" s="146" t="str">
        <f>IF($K1758="","-",_xlfn.XLOOKUP($K1758,Obj.Meta!$A:$A,Obj.Meta!$D:$D,"-",0,1))</f>
        <v>-</v>
      </c>
      <c r="M1758" s="300" t="str">
        <f>IF($K1758="","-",_xlfn.XLOOKUP($K1758,Obj.Meta!$A:$A,Obj.Meta!$F:$F,"-",0,1))</f>
        <v>-</v>
      </c>
      <c r="N1758" s="337" t="str">
        <f t="shared" si="55"/>
        <v>---</v>
      </c>
      <c r="O1758" s="333"/>
      <c r="P1758" s="54"/>
      <c r="Q1758" s="52"/>
      <c r="R1758" s="34"/>
      <c r="S1758" s="53"/>
      <c r="T1758" s="208"/>
      <c r="U1758" s="726"/>
      <c r="V1758" s="206"/>
      <c r="W1758" s="206"/>
      <c r="X1758" s="678"/>
      <c r="Y1758" s="34"/>
      <c r="Z1758" s="610"/>
      <c r="AA1758" s="608"/>
    </row>
    <row r="1759" spans="1:27">
      <c r="A1759" s="145" t="str">
        <f t="shared" si="54"/>
        <v>-</v>
      </c>
      <c r="B1759" s="146" t="str">
        <f>_xlfn.XLOOKUP($A1759,Dept.Meta!$A:$A,Dept.Meta!$F:$F,"-",0,1)</f>
        <v>-</v>
      </c>
      <c r="C1759" s="629" t="str">
        <f>_xlfn.XLOOKUP(_xlfn.CONCAT($G1759,"-",$I1759),Div.Meta!$H:$H,Div.Meta!$C:$C,"-",0,1)</f>
        <v>-</v>
      </c>
      <c r="D1759" s="302"/>
      <c r="E1759" s="146" t="str">
        <f>IF($D1759="","-",_xlfn.XLOOKUP($D1759,Fund.Meta!$A:$A,Fund.Meta!$D:$D,"-",0,1))</f>
        <v>-</v>
      </c>
      <c r="F1759" s="303" t="str">
        <f>IF($D1759="","-",_xlfn.XLOOKUP($D1759,Fund.Meta!$A:$A,Fund.Meta!$E:$E,"-",0,1))</f>
        <v>-</v>
      </c>
      <c r="G1759" s="334"/>
      <c r="H1759" s="303" t="str">
        <f>IF($G1759="","-",_xlfn.XLOOKUP($G1759,Appr.Meta!$A:$A,Appr.Meta!$D:$D,"-",0,1))</f>
        <v>-</v>
      </c>
      <c r="I1759" s="302"/>
      <c r="J1759" s="303" t="str">
        <f>IF($I1759="","-",_xlfn.XLOOKUP($I1759,'CC.Meta'!$A:$A,'CC.Meta'!$D:$D,"-",0,1))</f>
        <v>-</v>
      </c>
      <c r="K1759" s="302"/>
      <c r="L1759" s="146" t="str">
        <f>IF($K1759="","-",_xlfn.XLOOKUP($K1759,Obj.Meta!$A:$A,Obj.Meta!$D:$D,"-",0,1))</f>
        <v>-</v>
      </c>
      <c r="M1759" s="300" t="str">
        <f>IF($K1759="","-",_xlfn.XLOOKUP($K1759,Obj.Meta!$A:$A,Obj.Meta!$F:$F,"-",0,1))</f>
        <v>-</v>
      </c>
      <c r="N1759" s="337" t="str">
        <f t="shared" si="55"/>
        <v>---</v>
      </c>
      <c r="O1759" s="333"/>
      <c r="P1759" s="54"/>
      <c r="Q1759" s="52"/>
      <c r="R1759" s="34"/>
      <c r="S1759" s="53"/>
      <c r="T1759" s="208"/>
      <c r="U1759" s="726"/>
      <c r="V1759" s="206"/>
      <c r="W1759" s="206"/>
      <c r="X1759" s="678"/>
      <c r="Y1759" s="34"/>
      <c r="Z1759" s="610"/>
      <c r="AA1759" s="608"/>
    </row>
    <row r="1760" spans="1:27">
      <c r="A1760" s="145" t="str">
        <f t="shared" si="54"/>
        <v>-</v>
      </c>
      <c r="B1760" s="146" t="str">
        <f>_xlfn.XLOOKUP($A1760,Dept.Meta!$A:$A,Dept.Meta!$F:$F,"-",0,1)</f>
        <v>-</v>
      </c>
      <c r="C1760" s="629" t="str">
        <f>_xlfn.XLOOKUP(_xlfn.CONCAT($G1760,"-",$I1760),Div.Meta!$H:$H,Div.Meta!$C:$C,"-",0,1)</f>
        <v>-</v>
      </c>
      <c r="D1760" s="302"/>
      <c r="E1760" s="146" t="str">
        <f>IF($D1760="","-",_xlfn.XLOOKUP($D1760,Fund.Meta!$A:$A,Fund.Meta!$D:$D,"-",0,1))</f>
        <v>-</v>
      </c>
      <c r="F1760" s="303" t="str">
        <f>IF($D1760="","-",_xlfn.XLOOKUP($D1760,Fund.Meta!$A:$A,Fund.Meta!$E:$E,"-",0,1))</f>
        <v>-</v>
      </c>
      <c r="G1760" s="334"/>
      <c r="H1760" s="303" t="str">
        <f>IF($G1760="","-",_xlfn.XLOOKUP($G1760,Appr.Meta!$A:$A,Appr.Meta!$D:$D,"-",0,1))</f>
        <v>-</v>
      </c>
      <c r="I1760" s="302"/>
      <c r="J1760" s="303" t="str">
        <f>IF($I1760="","-",_xlfn.XLOOKUP($I1760,'CC.Meta'!$A:$A,'CC.Meta'!$D:$D,"-",0,1))</f>
        <v>-</v>
      </c>
      <c r="K1760" s="302"/>
      <c r="L1760" s="146" t="str">
        <f>IF($K1760="","-",_xlfn.XLOOKUP($K1760,Obj.Meta!$A:$A,Obj.Meta!$D:$D,"-",0,1))</f>
        <v>-</v>
      </c>
      <c r="M1760" s="300" t="str">
        <f>IF($K1760="","-",_xlfn.XLOOKUP($K1760,Obj.Meta!$A:$A,Obj.Meta!$F:$F,"-",0,1))</f>
        <v>-</v>
      </c>
      <c r="N1760" s="337" t="str">
        <f t="shared" si="55"/>
        <v>---</v>
      </c>
      <c r="O1760" s="333"/>
      <c r="P1760" s="54"/>
      <c r="Q1760" s="52"/>
      <c r="R1760" s="34"/>
      <c r="S1760" s="53"/>
      <c r="T1760" s="208"/>
      <c r="U1760" s="726"/>
      <c r="V1760" s="206"/>
      <c r="W1760" s="206"/>
      <c r="X1760" s="678"/>
      <c r="Y1760" s="34"/>
      <c r="Z1760" s="610"/>
      <c r="AA1760" s="608"/>
    </row>
    <row r="1761" spans="1:27">
      <c r="A1761" s="145" t="str">
        <f t="shared" si="54"/>
        <v>-</v>
      </c>
      <c r="B1761" s="146" t="str">
        <f>_xlfn.XLOOKUP($A1761,Dept.Meta!$A:$A,Dept.Meta!$F:$F,"-",0,1)</f>
        <v>-</v>
      </c>
      <c r="C1761" s="629" t="str">
        <f>_xlfn.XLOOKUP(_xlfn.CONCAT($G1761,"-",$I1761),Div.Meta!$H:$H,Div.Meta!$C:$C,"-",0,1)</f>
        <v>-</v>
      </c>
      <c r="D1761" s="302"/>
      <c r="E1761" s="146" t="str">
        <f>IF($D1761="","-",_xlfn.XLOOKUP($D1761,Fund.Meta!$A:$A,Fund.Meta!$D:$D,"-",0,1))</f>
        <v>-</v>
      </c>
      <c r="F1761" s="303" t="str">
        <f>IF($D1761="","-",_xlfn.XLOOKUP($D1761,Fund.Meta!$A:$A,Fund.Meta!$E:$E,"-",0,1))</f>
        <v>-</v>
      </c>
      <c r="G1761" s="334"/>
      <c r="H1761" s="303" t="str">
        <f>IF($G1761="","-",_xlfn.XLOOKUP($G1761,Appr.Meta!$A:$A,Appr.Meta!$D:$D,"-",0,1))</f>
        <v>-</v>
      </c>
      <c r="I1761" s="302"/>
      <c r="J1761" s="303" t="str">
        <f>IF($I1761="","-",_xlfn.XLOOKUP($I1761,'CC.Meta'!$A:$A,'CC.Meta'!$D:$D,"-",0,1))</f>
        <v>-</v>
      </c>
      <c r="K1761" s="302"/>
      <c r="L1761" s="146" t="str">
        <f>IF($K1761="","-",_xlfn.XLOOKUP($K1761,Obj.Meta!$A:$A,Obj.Meta!$D:$D,"-",0,1))</f>
        <v>-</v>
      </c>
      <c r="M1761" s="300" t="str">
        <f>IF($K1761="","-",_xlfn.XLOOKUP($K1761,Obj.Meta!$A:$A,Obj.Meta!$F:$F,"-",0,1))</f>
        <v>-</v>
      </c>
      <c r="N1761" s="337" t="str">
        <f t="shared" si="55"/>
        <v>---</v>
      </c>
      <c r="O1761" s="333"/>
      <c r="P1761" s="54"/>
      <c r="Q1761" s="52"/>
      <c r="R1761" s="34"/>
      <c r="S1761" s="53"/>
      <c r="T1761" s="208"/>
      <c r="U1761" s="726"/>
      <c r="V1761" s="206"/>
      <c r="W1761" s="206"/>
      <c r="X1761" s="678"/>
      <c r="Y1761" s="34"/>
      <c r="Z1761" s="610"/>
      <c r="AA1761" s="608"/>
    </row>
    <row r="1762" spans="1:27">
      <c r="A1762" s="145" t="str">
        <f t="shared" si="54"/>
        <v>-</v>
      </c>
      <c r="B1762" s="146" t="str">
        <f>_xlfn.XLOOKUP($A1762,Dept.Meta!$A:$A,Dept.Meta!$F:$F,"-",0,1)</f>
        <v>-</v>
      </c>
      <c r="C1762" s="629" t="str">
        <f>_xlfn.XLOOKUP(_xlfn.CONCAT($G1762,"-",$I1762),Div.Meta!$H:$H,Div.Meta!$C:$C,"-",0,1)</f>
        <v>-</v>
      </c>
      <c r="D1762" s="302"/>
      <c r="E1762" s="146" t="str">
        <f>IF($D1762="","-",_xlfn.XLOOKUP($D1762,Fund.Meta!$A:$A,Fund.Meta!$D:$D,"-",0,1))</f>
        <v>-</v>
      </c>
      <c r="F1762" s="303" t="str">
        <f>IF($D1762="","-",_xlfn.XLOOKUP($D1762,Fund.Meta!$A:$A,Fund.Meta!$E:$E,"-",0,1))</f>
        <v>-</v>
      </c>
      <c r="G1762" s="334"/>
      <c r="H1762" s="303" t="str">
        <f>IF($G1762="","-",_xlfn.XLOOKUP($G1762,Appr.Meta!$A:$A,Appr.Meta!$D:$D,"-",0,1))</f>
        <v>-</v>
      </c>
      <c r="I1762" s="302"/>
      <c r="J1762" s="303" t="str">
        <f>IF($I1762="","-",_xlfn.XLOOKUP($I1762,'CC.Meta'!$A:$A,'CC.Meta'!$D:$D,"-",0,1))</f>
        <v>-</v>
      </c>
      <c r="K1762" s="302"/>
      <c r="L1762" s="146" t="str">
        <f>IF($K1762="","-",_xlfn.XLOOKUP($K1762,Obj.Meta!$A:$A,Obj.Meta!$D:$D,"-",0,1))</f>
        <v>-</v>
      </c>
      <c r="M1762" s="300" t="str">
        <f>IF($K1762="","-",_xlfn.XLOOKUP($K1762,Obj.Meta!$A:$A,Obj.Meta!$F:$F,"-",0,1))</f>
        <v>-</v>
      </c>
      <c r="N1762" s="337" t="str">
        <f t="shared" si="55"/>
        <v>---</v>
      </c>
      <c r="O1762" s="333"/>
      <c r="P1762" s="54"/>
      <c r="Q1762" s="52"/>
      <c r="R1762" s="34"/>
      <c r="S1762" s="53"/>
      <c r="T1762" s="208"/>
      <c r="U1762" s="726"/>
      <c r="V1762" s="206"/>
      <c r="W1762" s="206"/>
      <c r="X1762" s="678"/>
      <c r="Y1762" s="34"/>
      <c r="Z1762" s="610"/>
      <c r="AA1762" s="608"/>
    </row>
    <row r="1763" spans="1:27">
      <c r="A1763" s="145" t="str">
        <f t="shared" si="54"/>
        <v>-</v>
      </c>
      <c r="B1763" s="146" t="str">
        <f>_xlfn.XLOOKUP($A1763,Dept.Meta!$A:$A,Dept.Meta!$F:$F,"-",0,1)</f>
        <v>-</v>
      </c>
      <c r="C1763" s="629" t="str">
        <f>_xlfn.XLOOKUP(_xlfn.CONCAT($G1763,"-",$I1763),Div.Meta!$H:$H,Div.Meta!$C:$C,"-",0,1)</f>
        <v>-</v>
      </c>
      <c r="D1763" s="302"/>
      <c r="E1763" s="146" t="str">
        <f>IF($D1763="","-",_xlfn.XLOOKUP($D1763,Fund.Meta!$A:$A,Fund.Meta!$D:$D,"-",0,1))</f>
        <v>-</v>
      </c>
      <c r="F1763" s="303" t="str">
        <f>IF($D1763="","-",_xlfn.XLOOKUP($D1763,Fund.Meta!$A:$A,Fund.Meta!$E:$E,"-",0,1))</f>
        <v>-</v>
      </c>
      <c r="G1763" s="334"/>
      <c r="H1763" s="303" t="str">
        <f>IF($G1763="","-",_xlfn.XLOOKUP($G1763,Appr.Meta!$A:$A,Appr.Meta!$D:$D,"-",0,1))</f>
        <v>-</v>
      </c>
      <c r="I1763" s="302"/>
      <c r="J1763" s="303" t="str">
        <f>IF($I1763="","-",_xlfn.XLOOKUP($I1763,'CC.Meta'!$A:$A,'CC.Meta'!$D:$D,"-",0,1))</f>
        <v>-</v>
      </c>
      <c r="K1763" s="302"/>
      <c r="L1763" s="146" t="str">
        <f>IF($K1763="","-",_xlfn.XLOOKUP($K1763,Obj.Meta!$A:$A,Obj.Meta!$D:$D,"-",0,1))</f>
        <v>-</v>
      </c>
      <c r="M1763" s="300" t="str">
        <f>IF($K1763="","-",_xlfn.XLOOKUP($K1763,Obj.Meta!$A:$A,Obj.Meta!$F:$F,"-",0,1))</f>
        <v>-</v>
      </c>
      <c r="N1763" s="337" t="str">
        <f t="shared" si="55"/>
        <v>---</v>
      </c>
      <c r="O1763" s="333"/>
      <c r="P1763" s="54"/>
      <c r="Q1763" s="52"/>
      <c r="R1763" s="34"/>
      <c r="S1763" s="53"/>
      <c r="T1763" s="208"/>
      <c r="U1763" s="726"/>
      <c r="V1763" s="206"/>
      <c r="W1763" s="206"/>
      <c r="X1763" s="678"/>
      <c r="Y1763" s="34"/>
      <c r="Z1763" s="610"/>
      <c r="AA1763" s="608"/>
    </row>
    <row r="1764" spans="1:27">
      <c r="A1764" s="145" t="str">
        <f t="shared" si="54"/>
        <v>-</v>
      </c>
      <c r="B1764" s="146" t="str">
        <f>_xlfn.XLOOKUP($A1764,Dept.Meta!$A:$A,Dept.Meta!$F:$F,"-",0,1)</f>
        <v>-</v>
      </c>
      <c r="C1764" s="629" t="str">
        <f>_xlfn.XLOOKUP(_xlfn.CONCAT($G1764,"-",$I1764),Div.Meta!$H:$H,Div.Meta!$C:$C,"-",0,1)</f>
        <v>-</v>
      </c>
      <c r="D1764" s="302"/>
      <c r="E1764" s="146" t="str">
        <f>IF($D1764="","-",_xlfn.XLOOKUP($D1764,Fund.Meta!$A:$A,Fund.Meta!$D:$D,"-",0,1))</f>
        <v>-</v>
      </c>
      <c r="F1764" s="303" t="str">
        <f>IF($D1764="","-",_xlfn.XLOOKUP($D1764,Fund.Meta!$A:$A,Fund.Meta!$E:$E,"-",0,1))</f>
        <v>-</v>
      </c>
      <c r="G1764" s="334"/>
      <c r="H1764" s="303" t="str">
        <f>IF($G1764="","-",_xlfn.XLOOKUP($G1764,Appr.Meta!$A:$A,Appr.Meta!$D:$D,"-",0,1))</f>
        <v>-</v>
      </c>
      <c r="I1764" s="302"/>
      <c r="J1764" s="303" t="str">
        <f>IF($I1764="","-",_xlfn.XLOOKUP($I1764,'CC.Meta'!$A:$A,'CC.Meta'!$D:$D,"-",0,1))</f>
        <v>-</v>
      </c>
      <c r="K1764" s="302"/>
      <c r="L1764" s="146" t="str">
        <f>IF($K1764="","-",_xlfn.XLOOKUP($K1764,Obj.Meta!$A:$A,Obj.Meta!$D:$D,"-",0,1))</f>
        <v>-</v>
      </c>
      <c r="M1764" s="300" t="str">
        <f>IF($K1764="","-",_xlfn.XLOOKUP($K1764,Obj.Meta!$A:$A,Obj.Meta!$F:$F,"-",0,1))</f>
        <v>-</v>
      </c>
      <c r="N1764" s="337" t="str">
        <f t="shared" si="55"/>
        <v>---</v>
      </c>
      <c r="O1764" s="333"/>
      <c r="P1764" s="54"/>
      <c r="Q1764" s="52"/>
      <c r="R1764" s="34"/>
      <c r="S1764" s="53"/>
      <c r="T1764" s="208"/>
      <c r="U1764" s="726"/>
      <c r="V1764" s="206"/>
      <c r="W1764" s="206"/>
      <c r="X1764" s="678"/>
      <c r="Y1764" s="34"/>
      <c r="Z1764" s="610"/>
      <c r="AA1764" s="608"/>
    </row>
    <row r="1765" spans="1:27">
      <c r="A1765" s="145" t="str">
        <f t="shared" si="54"/>
        <v>-</v>
      </c>
      <c r="B1765" s="146" t="str">
        <f>_xlfn.XLOOKUP($A1765,Dept.Meta!$A:$A,Dept.Meta!$F:$F,"-",0,1)</f>
        <v>-</v>
      </c>
      <c r="C1765" s="629" t="str">
        <f>_xlfn.XLOOKUP(_xlfn.CONCAT($G1765,"-",$I1765),Div.Meta!$H:$H,Div.Meta!$C:$C,"-",0,1)</f>
        <v>-</v>
      </c>
      <c r="D1765" s="302"/>
      <c r="E1765" s="146" t="str">
        <f>IF($D1765="","-",_xlfn.XLOOKUP($D1765,Fund.Meta!$A:$A,Fund.Meta!$D:$D,"-",0,1))</f>
        <v>-</v>
      </c>
      <c r="F1765" s="303" t="str">
        <f>IF($D1765="","-",_xlfn.XLOOKUP($D1765,Fund.Meta!$A:$A,Fund.Meta!$E:$E,"-",0,1))</f>
        <v>-</v>
      </c>
      <c r="G1765" s="334"/>
      <c r="H1765" s="303" t="str">
        <f>IF($G1765="","-",_xlfn.XLOOKUP($G1765,Appr.Meta!$A:$A,Appr.Meta!$D:$D,"-",0,1))</f>
        <v>-</v>
      </c>
      <c r="I1765" s="302"/>
      <c r="J1765" s="303" t="str">
        <f>IF($I1765="","-",_xlfn.XLOOKUP($I1765,'CC.Meta'!$A:$A,'CC.Meta'!$D:$D,"-",0,1))</f>
        <v>-</v>
      </c>
      <c r="K1765" s="302"/>
      <c r="L1765" s="146" t="str">
        <f>IF($K1765="","-",_xlfn.XLOOKUP($K1765,Obj.Meta!$A:$A,Obj.Meta!$D:$D,"-",0,1))</f>
        <v>-</v>
      </c>
      <c r="M1765" s="300" t="str">
        <f>IF($K1765="","-",_xlfn.XLOOKUP($K1765,Obj.Meta!$A:$A,Obj.Meta!$F:$F,"-",0,1))</f>
        <v>-</v>
      </c>
      <c r="N1765" s="337" t="str">
        <f t="shared" si="55"/>
        <v>---</v>
      </c>
      <c r="O1765" s="333"/>
      <c r="P1765" s="54"/>
      <c r="Q1765" s="52"/>
      <c r="R1765" s="34"/>
      <c r="S1765" s="53"/>
      <c r="T1765" s="208"/>
      <c r="U1765" s="726"/>
      <c r="V1765" s="206"/>
      <c r="W1765" s="206"/>
      <c r="X1765" s="678"/>
      <c r="Y1765" s="34"/>
      <c r="Z1765" s="610"/>
      <c r="AA1765" s="608"/>
    </row>
    <row r="1766" spans="1:27">
      <c r="A1766" s="145" t="str">
        <f t="shared" si="54"/>
        <v>-</v>
      </c>
      <c r="B1766" s="146" t="str">
        <f>_xlfn.XLOOKUP($A1766,Dept.Meta!$A:$A,Dept.Meta!$F:$F,"-",0,1)</f>
        <v>-</v>
      </c>
      <c r="C1766" s="629" t="str">
        <f>_xlfn.XLOOKUP(_xlfn.CONCAT($G1766,"-",$I1766),Div.Meta!$H:$H,Div.Meta!$C:$C,"-",0,1)</f>
        <v>-</v>
      </c>
      <c r="D1766" s="302"/>
      <c r="E1766" s="146" t="str">
        <f>IF($D1766="","-",_xlfn.XLOOKUP($D1766,Fund.Meta!$A:$A,Fund.Meta!$D:$D,"-",0,1))</f>
        <v>-</v>
      </c>
      <c r="F1766" s="303" t="str">
        <f>IF($D1766="","-",_xlfn.XLOOKUP($D1766,Fund.Meta!$A:$A,Fund.Meta!$E:$E,"-",0,1))</f>
        <v>-</v>
      </c>
      <c r="G1766" s="334"/>
      <c r="H1766" s="303" t="str">
        <f>IF($G1766="","-",_xlfn.XLOOKUP($G1766,Appr.Meta!$A:$A,Appr.Meta!$D:$D,"-",0,1))</f>
        <v>-</v>
      </c>
      <c r="I1766" s="302"/>
      <c r="J1766" s="303" t="str">
        <f>IF($I1766="","-",_xlfn.XLOOKUP($I1766,'CC.Meta'!$A:$A,'CC.Meta'!$D:$D,"-",0,1))</f>
        <v>-</v>
      </c>
      <c r="K1766" s="302"/>
      <c r="L1766" s="146" t="str">
        <f>IF($K1766="","-",_xlfn.XLOOKUP($K1766,Obj.Meta!$A:$A,Obj.Meta!$D:$D,"-",0,1))</f>
        <v>-</v>
      </c>
      <c r="M1766" s="300" t="str">
        <f>IF($K1766="","-",_xlfn.XLOOKUP($K1766,Obj.Meta!$A:$A,Obj.Meta!$F:$F,"-",0,1))</f>
        <v>-</v>
      </c>
      <c r="N1766" s="337" t="str">
        <f t="shared" si="55"/>
        <v>---</v>
      </c>
      <c r="O1766" s="333"/>
      <c r="P1766" s="54"/>
      <c r="Q1766" s="52"/>
      <c r="R1766" s="34"/>
      <c r="S1766" s="53"/>
      <c r="T1766" s="208"/>
      <c r="U1766" s="726"/>
      <c r="V1766" s="206"/>
      <c r="W1766" s="206"/>
      <c r="X1766" s="678"/>
      <c r="Y1766" s="34"/>
      <c r="Z1766" s="610"/>
      <c r="AA1766" s="608"/>
    </row>
    <row r="1767" spans="1:27">
      <c r="A1767" s="145" t="str">
        <f t="shared" si="54"/>
        <v>-</v>
      </c>
      <c r="B1767" s="146" t="str">
        <f>_xlfn.XLOOKUP($A1767,Dept.Meta!$A:$A,Dept.Meta!$F:$F,"-",0,1)</f>
        <v>-</v>
      </c>
      <c r="C1767" s="629" t="str">
        <f>_xlfn.XLOOKUP(_xlfn.CONCAT($G1767,"-",$I1767),Div.Meta!$H:$H,Div.Meta!$C:$C,"-",0,1)</f>
        <v>-</v>
      </c>
      <c r="D1767" s="302"/>
      <c r="E1767" s="146" t="str">
        <f>IF($D1767="","-",_xlfn.XLOOKUP($D1767,Fund.Meta!$A:$A,Fund.Meta!$D:$D,"-",0,1))</f>
        <v>-</v>
      </c>
      <c r="F1767" s="303" t="str">
        <f>IF($D1767="","-",_xlfn.XLOOKUP($D1767,Fund.Meta!$A:$A,Fund.Meta!$E:$E,"-",0,1))</f>
        <v>-</v>
      </c>
      <c r="G1767" s="334"/>
      <c r="H1767" s="303" t="str">
        <f>IF($G1767="","-",_xlfn.XLOOKUP($G1767,Appr.Meta!$A:$A,Appr.Meta!$D:$D,"-",0,1))</f>
        <v>-</v>
      </c>
      <c r="I1767" s="302"/>
      <c r="J1767" s="303" t="str">
        <f>IF($I1767="","-",_xlfn.XLOOKUP($I1767,'CC.Meta'!$A:$A,'CC.Meta'!$D:$D,"-",0,1))</f>
        <v>-</v>
      </c>
      <c r="K1767" s="302"/>
      <c r="L1767" s="146" t="str">
        <f>IF($K1767="","-",_xlfn.XLOOKUP($K1767,Obj.Meta!$A:$A,Obj.Meta!$D:$D,"-",0,1))</f>
        <v>-</v>
      </c>
      <c r="M1767" s="300" t="str">
        <f>IF($K1767="","-",_xlfn.XLOOKUP($K1767,Obj.Meta!$A:$A,Obj.Meta!$F:$F,"-",0,1))</f>
        <v>-</v>
      </c>
      <c r="N1767" s="337" t="str">
        <f t="shared" si="55"/>
        <v>---</v>
      </c>
      <c r="O1767" s="333"/>
      <c r="P1767" s="54"/>
      <c r="Q1767" s="52"/>
      <c r="R1767" s="34"/>
      <c r="S1767" s="53"/>
      <c r="T1767" s="208"/>
      <c r="U1767" s="726"/>
      <c r="V1767" s="206"/>
      <c r="W1767" s="206"/>
      <c r="X1767" s="678"/>
      <c r="Y1767" s="34"/>
      <c r="Z1767" s="610"/>
      <c r="AA1767" s="608"/>
    </row>
    <row r="1768" spans="1:27">
      <c r="A1768" s="145" t="str">
        <f t="shared" si="54"/>
        <v>-</v>
      </c>
      <c r="B1768" s="146" t="str">
        <f>_xlfn.XLOOKUP($A1768,Dept.Meta!$A:$A,Dept.Meta!$F:$F,"-",0,1)</f>
        <v>-</v>
      </c>
      <c r="C1768" s="629" t="str">
        <f>_xlfn.XLOOKUP(_xlfn.CONCAT($G1768,"-",$I1768),Div.Meta!$H:$H,Div.Meta!$C:$C,"-",0,1)</f>
        <v>-</v>
      </c>
      <c r="D1768" s="302"/>
      <c r="E1768" s="146" t="str">
        <f>IF($D1768="","-",_xlfn.XLOOKUP($D1768,Fund.Meta!$A:$A,Fund.Meta!$D:$D,"-",0,1))</f>
        <v>-</v>
      </c>
      <c r="F1768" s="303" t="str">
        <f>IF($D1768="","-",_xlfn.XLOOKUP($D1768,Fund.Meta!$A:$A,Fund.Meta!$E:$E,"-",0,1))</f>
        <v>-</v>
      </c>
      <c r="G1768" s="334"/>
      <c r="H1768" s="303" t="str">
        <f>IF($G1768="","-",_xlfn.XLOOKUP($G1768,Appr.Meta!$A:$A,Appr.Meta!$D:$D,"-",0,1))</f>
        <v>-</v>
      </c>
      <c r="I1768" s="302"/>
      <c r="J1768" s="303" t="str">
        <f>IF($I1768="","-",_xlfn.XLOOKUP($I1768,'CC.Meta'!$A:$A,'CC.Meta'!$D:$D,"-",0,1))</f>
        <v>-</v>
      </c>
      <c r="K1768" s="302"/>
      <c r="L1768" s="146" t="str">
        <f>IF($K1768="","-",_xlfn.XLOOKUP($K1768,Obj.Meta!$A:$A,Obj.Meta!$D:$D,"-",0,1))</f>
        <v>-</v>
      </c>
      <c r="M1768" s="300" t="str">
        <f>IF($K1768="","-",_xlfn.XLOOKUP($K1768,Obj.Meta!$A:$A,Obj.Meta!$F:$F,"-",0,1))</f>
        <v>-</v>
      </c>
      <c r="N1768" s="337" t="str">
        <f t="shared" si="55"/>
        <v>---</v>
      </c>
      <c r="O1768" s="333"/>
      <c r="P1768" s="54"/>
      <c r="Q1768" s="52"/>
      <c r="R1768" s="34"/>
      <c r="S1768" s="53"/>
      <c r="T1768" s="208"/>
      <c r="U1768" s="726"/>
      <c r="V1768" s="206"/>
      <c r="W1768" s="206"/>
      <c r="X1768" s="678"/>
      <c r="Y1768" s="34"/>
      <c r="Z1768" s="610"/>
      <c r="AA1768" s="608"/>
    </row>
    <row r="1769" spans="1:27">
      <c r="A1769" s="145" t="str">
        <f t="shared" si="54"/>
        <v>-</v>
      </c>
      <c r="B1769" s="146" t="str">
        <f>_xlfn.XLOOKUP($A1769,Dept.Meta!$A:$A,Dept.Meta!$F:$F,"-",0,1)</f>
        <v>-</v>
      </c>
      <c r="C1769" s="629" t="str">
        <f>_xlfn.XLOOKUP(_xlfn.CONCAT($G1769,"-",$I1769),Div.Meta!$H:$H,Div.Meta!$C:$C,"-",0,1)</f>
        <v>-</v>
      </c>
      <c r="D1769" s="302"/>
      <c r="E1769" s="146" t="str">
        <f>IF($D1769="","-",_xlfn.XLOOKUP($D1769,Fund.Meta!$A:$A,Fund.Meta!$D:$D,"-",0,1))</f>
        <v>-</v>
      </c>
      <c r="F1769" s="303" t="str">
        <f>IF($D1769="","-",_xlfn.XLOOKUP($D1769,Fund.Meta!$A:$A,Fund.Meta!$E:$E,"-",0,1))</f>
        <v>-</v>
      </c>
      <c r="G1769" s="334"/>
      <c r="H1769" s="303" t="str">
        <f>IF($G1769="","-",_xlfn.XLOOKUP($G1769,Appr.Meta!$A:$A,Appr.Meta!$D:$D,"-",0,1))</f>
        <v>-</v>
      </c>
      <c r="I1769" s="302"/>
      <c r="J1769" s="303" t="str">
        <f>IF($I1769="","-",_xlfn.XLOOKUP($I1769,'CC.Meta'!$A:$A,'CC.Meta'!$D:$D,"-",0,1))</f>
        <v>-</v>
      </c>
      <c r="K1769" s="302"/>
      <c r="L1769" s="146" t="str">
        <f>IF($K1769="","-",_xlfn.XLOOKUP($K1769,Obj.Meta!$A:$A,Obj.Meta!$D:$D,"-",0,1))</f>
        <v>-</v>
      </c>
      <c r="M1769" s="300" t="str">
        <f>IF($K1769="","-",_xlfn.XLOOKUP($K1769,Obj.Meta!$A:$A,Obj.Meta!$F:$F,"-",0,1))</f>
        <v>-</v>
      </c>
      <c r="N1769" s="337" t="str">
        <f t="shared" si="55"/>
        <v>---</v>
      </c>
      <c r="O1769" s="333"/>
      <c r="P1769" s="54"/>
      <c r="Q1769" s="52"/>
      <c r="R1769" s="34"/>
      <c r="S1769" s="53"/>
      <c r="T1769" s="208"/>
      <c r="U1769" s="726"/>
      <c r="V1769" s="206"/>
      <c r="W1769" s="206"/>
      <c r="X1769" s="678"/>
      <c r="Y1769" s="34"/>
      <c r="Z1769" s="610"/>
      <c r="AA1769" s="608"/>
    </row>
    <row r="1770" spans="1:27">
      <c r="A1770" s="145" t="str">
        <f t="shared" si="54"/>
        <v>-</v>
      </c>
      <c r="B1770" s="146" t="str">
        <f>_xlfn.XLOOKUP($A1770,Dept.Meta!$A:$A,Dept.Meta!$F:$F,"-",0,1)</f>
        <v>-</v>
      </c>
      <c r="C1770" s="629" t="str">
        <f>_xlfn.XLOOKUP(_xlfn.CONCAT($G1770,"-",$I1770),Div.Meta!$H:$H,Div.Meta!$C:$C,"-",0,1)</f>
        <v>-</v>
      </c>
      <c r="D1770" s="302"/>
      <c r="E1770" s="146" t="str">
        <f>IF($D1770="","-",_xlfn.XLOOKUP($D1770,Fund.Meta!$A:$A,Fund.Meta!$D:$D,"-",0,1))</f>
        <v>-</v>
      </c>
      <c r="F1770" s="303" t="str">
        <f>IF($D1770="","-",_xlfn.XLOOKUP($D1770,Fund.Meta!$A:$A,Fund.Meta!$E:$E,"-",0,1))</f>
        <v>-</v>
      </c>
      <c r="G1770" s="334"/>
      <c r="H1770" s="303" t="str">
        <f>IF($G1770="","-",_xlfn.XLOOKUP($G1770,Appr.Meta!$A:$A,Appr.Meta!$D:$D,"-",0,1))</f>
        <v>-</v>
      </c>
      <c r="I1770" s="302"/>
      <c r="J1770" s="303" t="str">
        <f>IF($I1770="","-",_xlfn.XLOOKUP($I1770,'CC.Meta'!$A:$A,'CC.Meta'!$D:$D,"-",0,1))</f>
        <v>-</v>
      </c>
      <c r="K1770" s="302"/>
      <c r="L1770" s="146" t="str">
        <f>IF($K1770="","-",_xlfn.XLOOKUP($K1770,Obj.Meta!$A:$A,Obj.Meta!$D:$D,"-",0,1))</f>
        <v>-</v>
      </c>
      <c r="M1770" s="300" t="str">
        <f>IF($K1770="","-",_xlfn.XLOOKUP($K1770,Obj.Meta!$A:$A,Obj.Meta!$F:$F,"-",0,1))</f>
        <v>-</v>
      </c>
      <c r="N1770" s="337" t="str">
        <f t="shared" si="55"/>
        <v>---</v>
      </c>
      <c r="O1770" s="333"/>
      <c r="P1770" s="54"/>
      <c r="Q1770" s="52"/>
      <c r="R1770" s="34"/>
      <c r="S1770" s="53"/>
      <c r="T1770" s="208"/>
      <c r="U1770" s="726"/>
      <c r="V1770" s="206"/>
      <c r="W1770" s="206"/>
      <c r="X1770" s="678"/>
      <c r="Y1770" s="34"/>
      <c r="Z1770" s="610"/>
      <c r="AA1770" s="608"/>
    </row>
    <row r="1771" spans="1:27">
      <c r="A1771" s="145" t="str">
        <f t="shared" si="54"/>
        <v>-</v>
      </c>
      <c r="B1771" s="146" t="str">
        <f>_xlfn.XLOOKUP($A1771,Dept.Meta!$A:$A,Dept.Meta!$F:$F,"-",0,1)</f>
        <v>-</v>
      </c>
      <c r="C1771" s="629" t="str">
        <f>_xlfn.XLOOKUP(_xlfn.CONCAT($G1771,"-",$I1771),Div.Meta!$H:$H,Div.Meta!$C:$C,"-",0,1)</f>
        <v>-</v>
      </c>
      <c r="D1771" s="302"/>
      <c r="E1771" s="146" t="str">
        <f>IF($D1771="","-",_xlfn.XLOOKUP($D1771,Fund.Meta!$A:$A,Fund.Meta!$D:$D,"-",0,1))</f>
        <v>-</v>
      </c>
      <c r="F1771" s="303" t="str">
        <f>IF($D1771="","-",_xlfn.XLOOKUP($D1771,Fund.Meta!$A:$A,Fund.Meta!$E:$E,"-",0,1))</f>
        <v>-</v>
      </c>
      <c r="G1771" s="334"/>
      <c r="H1771" s="303" t="str">
        <f>IF($G1771="","-",_xlfn.XLOOKUP($G1771,Appr.Meta!$A:$A,Appr.Meta!$D:$D,"-",0,1))</f>
        <v>-</v>
      </c>
      <c r="I1771" s="302"/>
      <c r="J1771" s="303" t="str">
        <f>IF($I1771="","-",_xlfn.XLOOKUP($I1771,'CC.Meta'!$A:$A,'CC.Meta'!$D:$D,"-",0,1))</f>
        <v>-</v>
      </c>
      <c r="K1771" s="302"/>
      <c r="L1771" s="146" t="str">
        <f>IF($K1771="","-",_xlfn.XLOOKUP($K1771,Obj.Meta!$A:$A,Obj.Meta!$D:$D,"-",0,1))</f>
        <v>-</v>
      </c>
      <c r="M1771" s="300" t="str">
        <f>IF($K1771="","-",_xlfn.XLOOKUP($K1771,Obj.Meta!$A:$A,Obj.Meta!$F:$F,"-",0,1))</f>
        <v>-</v>
      </c>
      <c r="N1771" s="337" t="str">
        <f t="shared" si="55"/>
        <v>---</v>
      </c>
      <c r="O1771" s="333"/>
      <c r="P1771" s="54"/>
      <c r="Q1771" s="52"/>
      <c r="R1771" s="34"/>
      <c r="S1771" s="53"/>
      <c r="T1771" s="208"/>
      <c r="U1771" s="726"/>
      <c r="V1771" s="206"/>
      <c r="W1771" s="206"/>
      <c r="X1771" s="678"/>
      <c r="Y1771" s="34"/>
      <c r="Z1771" s="610"/>
      <c r="AA1771" s="608"/>
    </row>
    <row r="1772" spans="1:27">
      <c r="A1772" s="145" t="str">
        <f t="shared" si="54"/>
        <v>-</v>
      </c>
      <c r="B1772" s="146" t="str">
        <f>_xlfn.XLOOKUP($A1772,Dept.Meta!$A:$A,Dept.Meta!$F:$F,"-",0,1)</f>
        <v>-</v>
      </c>
      <c r="C1772" s="629" t="str">
        <f>_xlfn.XLOOKUP(_xlfn.CONCAT($G1772,"-",$I1772),Div.Meta!$H:$H,Div.Meta!$C:$C,"-",0,1)</f>
        <v>-</v>
      </c>
      <c r="D1772" s="302"/>
      <c r="E1772" s="146" t="str">
        <f>IF($D1772="","-",_xlfn.XLOOKUP($D1772,Fund.Meta!$A:$A,Fund.Meta!$D:$D,"-",0,1))</f>
        <v>-</v>
      </c>
      <c r="F1772" s="303" t="str">
        <f>IF($D1772="","-",_xlfn.XLOOKUP($D1772,Fund.Meta!$A:$A,Fund.Meta!$E:$E,"-",0,1))</f>
        <v>-</v>
      </c>
      <c r="G1772" s="334"/>
      <c r="H1772" s="303" t="str">
        <f>IF($G1772="","-",_xlfn.XLOOKUP($G1772,Appr.Meta!$A:$A,Appr.Meta!$D:$D,"-",0,1))</f>
        <v>-</v>
      </c>
      <c r="I1772" s="302"/>
      <c r="J1772" s="303" t="str">
        <f>IF($I1772="","-",_xlfn.XLOOKUP($I1772,'CC.Meta'!$A:$A,'CC.Meta'!$D:$D,"-",0,1))</f>
        <v>-</v>
      </c>
      <c r="K1772" s="302"/>
      <c r="L1772" s="146" t="str">
        <f>IF($K1772="","-",_xlfn.XLOOKUP($K1772,Obj.Meta!$A:$A,Obj.Meta!$D:$D,"-",0,1))</f>
        <v>-</v>
      </c>
      <c r="M1772" s="300" t="str">
        <f>IF($K1772="","-",_xlfn.XLOOKUP($K1772,Obj.Meta!$A:$A,Obj.Meta!$F:$F,"-",0,1))</f>
        <v>-</v>
      </c>
      <c r="N1772" s="337" t="str">
        <f t="shared" si="55"/>
        <v>---</v>
      </c>
      <c r="O1772" s="333"/>
      <c r="P1772" s="54"/>
      <c r="Q1772" s="52"/>
      <c r="R1772" s="34"/>
      <c r="S1772" s="53"/>
      <c r="T1772" s="208"/>
      <c r="U1772" s="726"/>
      <c r="V1772" s="206"/>
      <c r="W1772" s="206"/>
      <c r="X1772" s="678"/>
      <c r="Y1772" s="34"/>
      <c r="Z1772" s="610"/>
      <c r="AA1772" s="608"/>
    </row>
    <row r="1773" spans="1:27">
      <c r="A1773" s="145" t="str">
        <f t="shared" si="54"/>
        <v>-</v>
      </c>
      <c r="B1773" s="146" t="str">
        <f>_xlfn.XLOOKUP($A1773,Dept.Meta!$A:$A,Dept.Meta!$F:$F,"-",0,1)</f>
        <v>-</v>
      </c>
      <c r="C1773" s="629" t="str">
        <f>_xlfn.XLOOKUP(_xlfn.CONCAT($G1773,"-",$I1773),Div.Meta!$H:$H,Div.Meta!$C:$C,"-",0,1)</f>
        <v>-</v>
      </c>
      <c r="D1773" s="302"/>
      <c r="E1773" s="146" t="str">
        <f>IF($D1773="","-",_xlfn.XLOOKUP($D1773,Fund.Meta!$A:$A,Fund.Meta!$D:$D,"-",0,1))</f>
        <v>-</v>
      </c>
      <c r="F1773" s="303" t="str">
        <f>IF($D1773="","-",_xlfn.XLOOKUP($D1773,Fund.Meta!$A:$A,Fund.Meta!$E:$E,"-",0,1))</f>
        <v>-</v>
      </c>
      <c r="G1773" s="334"/>
      <c r="H1773" s="303" t="str">
        <f>IF($G1773="","-",_xlfn.XLOOKUP($G1773,Appr.Meta!$A:$A,Appr.Meta!$D:$D,"-",0,1))</f>
        <v>-</v>
      </c>
      <c r="I1773" s="302"/>
      <c r="J1773" s="303" t="str">
        <f>IF($I1773="","-",_xlfn.XLOOKUP($I1773,'CC.Meta'!$A:$A,'CC.Meta'!$D:$D,"-",0,1))</f>
        <v>-</v>
      </c>
      <c r="K1773" s="302"/>
      <c r="L1773" s="146" t="str">
        <f>IF($K1773="","-",_xlfn.XLOOKUP($K1773,Obj.Meta!$A:$A,Obj.Meta!$D:$D,"-",0,1))</f>
        <v>-</v>
      </c>
      <c r="M1773" s="300" t="str">
        <f>IF($K1773="","-",_xlfn.XLOOKUP($K1773,Obj.Meta!$A:$A,Obj.Meta!$F:$F,"-",0,1))</f>
        <v>-</v>
      </c>
      <c r="N1773" s="337" t="str">
        <f t="shared" si="55"/>
        <v>---</v>
      </c>
      <c r="O1773" s="333"/>
      <c r="P1773" s="54"/>
      <c r="Q1773" s="52"/>
      <c r="R1773" s="34"/>
      <c r="S1773" s="53"/>
      <c r="T1773" s="208"/>
      <c r="U1773" s="726"/>
      <c r="V1773" s="206"/>
      <c r="W1773" s="206"/>
      <c r="X1773" s="678"/>
      <c r="Y1773" s="34"/>
      <c r="Z1773" s="610"/>
      <c r="AA1773" s="608"/>
    </row>
    <row r="1774" spans="1:27">
      <c r="A1774" s="145" t="str">
        <f t="shared" si="54"/>
        <v>-</v>
      </c>
      <c r="B1774" s="146" t="str">
        <f>_xlfn.XLOOKUP($A1774,Dept.Meta!$A:$A,Dept.Meta!$F:$F,"-",0,1)</f>
        <v>-</v>
      </c>
      <c r="C1774" s="629" t="str">
        <f>_xlfn.XLOOKUP(_xlfn.CONCAT($G1774,"-",$I1774),Div.Meta!$H:$H,Div.Meta!$C:$C,"-",0,1)</f>
        <v>-</v>
      </c>
      <c r="D1774" s="302"/>
      <c r="E1774" s="146" t="str">
        <f>IF($D1774="","-",_xlfn.XLOOKUP($D1774,Fund.Meta!$A:$A,Fund.Meta!$D:$D,"-",0,1))</f>
        <v>-</v>
      </c>
      <c r="F1774" s="303" t="str">
        <f>IF($D1774="","-",_xlfn.XLOOKUP($D1774,Fund.Meta!$A:$A,Fund.Meta!$E:$E,"-",0,1))</f>
        <v>-</v>
      </c>
      <c r="G1774" s="334"/>
      <c r="H1774" s="303" t="str">
        <f>IF($G1774="","-",_xlfn.XLOOKUP($G1774,Appr.Meta!$A:$A,Appr.Meta!$D:$D,"-",0,1))</f>
        <v>-</v>
      </c>
      <c r="I1774" s="302"/>
      <c r="J1774" s="303" t="str">
        <f>IF($I1774="","-",_xlfn.XLOOKUP($I1774,'CC.Meta'!$A:$A,'CC.Meta'!$D:$D,"-",0,1))</f>
        <v>-</v>
      </c>
      <c r="K1774" s="302"/>
      <c r="L1774" s="146" t="str">
        <f>IF($K1774="","-",_xlfn.XLOOKUP($K1774,Obj.Meta!$A:$A,Obj.Meta!$D:$D,"-",0,1))</f>
        <v>-</v>
      </c>
      <c r="M1774" s="300" t="str">
        <f>IF($K1774="","-",_xlfn.XLOOKUP($K1774,Obj.Meta!$A:$A,Obj.Meta!$F:$F,"-",0,1))</f>
        <v>-</v>
      </c>
      <c r="N1774" s="337" t="str">
        <f t="shared" si="55"/>
        <v>---</v>
      </c>
      <c r="O1774" s="333"/>
      <c r="P1774" s="54"/>
      <c r="Q1774" s="52"/>
      <c r="R1774" s="34"/>
      <c r="S1774" s="53"/>
      <c r="T1774" s="208"/>
      <c r="U1774" s="726"/>
      <c r="V1774" s="206"/>
      <c r="W1774" s="206"/>
      <c r="X1774" s="678"/>
      <c r="Y1774" s="34"/>
      <c r="Z1774" s="610"/>
      <c r="AA1774" s="608"/>
    </row>
    <row r="1775" spans="1:27">
      <c r="A1775" s="145" t="str">
        <f t="shared" si="54"/>
        <v>-</v>
      </c>
      <c r="B1775" s="146" t="str">
        <f>_xlfn.XLOOKUP($A1775,Dept.Meta!$A:$A,Dept.Meta!$F:$F,"-",0,1)</f>
        <v>-</v>
      </c>
      <c r="C1775" s="629" t="str">
        <f>_xlfn.XLOOKUP(_xlfn.CONCAT($G1775,"-",$I1775),Div.Meta!$H:$H,Div.Meta!$C:$C,"-",0,1)</f>
        <v>-</v>
      </c>
      <c r="D1775" s="302"/>
      <c r="E1775" s="146" t="str">
        <f>IF($D1775="","-",_xlfn.XLOOKUP($D1775,Fund.Meta!$A:$A,Fund.Meta!$D:$D,"-",0,1))</f>
        <v>-</v>
      </c>
      <c r="F1775" s="303" t="str">
        <f>IF($D1775="","-",_xlfn.XLOOKUP($D1775,Fund.Meta!$A:$A,Fund.Meta!$E:$E,"-",0,1))</f>
        <v>-</v>
      </c>
      <c r="G1775" s="334"/>
      <c r="H1775" s="303" t="str">
        <f>IF($G1775="","-",_xlfn.XLOOKUP($G1775,Appr.Meta!$A:$A,Appr.Meta!$D:$D,"-",0,1))</f>
        <v>-</v>
      </c>
      <c r="I1775" s="302"/>
      <c r="J1775" s="303" t="str">
        <f>IF($I1775="","-",_xlfn.XLOOKUP($I1775,'CC.Meta'!$A:$A,'CC.Meta'!$D:$D,"-",0,1))</f>
        <v>-</v>
      </c>
      <c r="K1775" s="302"/>
      <c r="L1775" s="146" t="str">
        <f>IF($K1775="","-",_xlfn.XLOOKUP($K1775,Obj.Meta!$A:$A,Obj.Meta!$D:$D,"-",0,1))</f>
        <v>-</v>
      </c>
      <c r="M1775" s="300" t="str">
        <f>IF($K1775="","-",_xlfn.XLOOKUP($K1775,Obj.Meta!$A:$A,Obj.Meta!$F:$F,"-",0,1))</f>
        <v>-</v>
      </c>
      <c r="N1775" s="337" t="str">
        <f t="shared" si="55"/>
        <v>---</v>
      </c>
      <c r="O1775" s="333"/>
      <c r="P1775" s="54"/>
      <c r="Q1775" s="52"/>
      <c r="R1775" s="34"/>
      <c r="S1775" s="53"/>
      <c r="T1775" s="208"/>
      <c r="U1775" s="726"/>
      <c r="V1775" s="206"/>
      <c r="W1775" s="206"/>
      <c r="X1775" s="678"/>
      <c r="Y1775" s="34"/>
      <c r="Z1775" s="610"/>
      <c r="AA1775" s="608"/>
    </row>
    <row r="1776" spans="1:27">
      <c r="A1776" s="145" t="str">
        <f t="shared" si="54"/>
        <v>-</v>
      </c>
      <c r="B1776" s="146" t="str">
        <f>_xlfn.XLOOKUP($A1776,Dept.Meta!$A:$A,Dept.Meta!$F:$F,"-",0,1)</f>
        <v>-</v>
      </c>
      <c r="C1776" s="629" t="str">
        <f>_xlfn.XLOOKUP(_xlfn.CONCAT($G1776,"-",$I1776),Div.Meta!$H:$H,Div.Meta!$C:$C,"-",0,1)</f>
        <v>-</v>
      </c>
      <c r="D1776" s="302"/>
      <c r="E1776" s="146" t="str">
        <f>IF($D1776="","-",_xlfn.XLOOKUP($D1776,Fund.Meta!$A:$A,Fund.Meta!$D:$D,"-",0,1))</f>
        <v>-</v>
      </c>
      <c r="F1776" s="303" t="str">
        <f>IF($D1776="","-",_xlfn.XLOOKUP($D1776,Fund.Meta!$A:$A,Fund.Meta!$E:$E,"-",0,1))</f>
        <v>-</v>
      </c>
      <c r="G1776" s="334"/>
      <c r="H1776" s="303" t="str">
        <f>IF($G1776="","-",_xlfn.XLOOKUP($G1776,Appr.Meta!$A:$A,Appr.Meta!$D:$D,"-",0,1))</f>
        <v>-</v>
      </c>
      <c r="I1776" s="302"/>
      <c r="J1776" s="303" t="str">
        <f>IF($I1776="","-",_xlfn.XLOOKUP($I1776,'CC.Meta'!$A:$A,'CC.Meta'!$D:$D,"-",0,1))</f>
        <v>-</v>
      </c>
      <c r="K1776" s="302"/>
      <c r="L1776" s="146" t="str">
        <f>IF($K1776="","-",_xlfn.XLOOKUP($K1776,Obj.Meta!$A:$A,Obj.Meta!$D:$D,"-",0,1))</f>
        <v>-</v>
      </c>
      <c r="M1776" s="300" t="str">
        <f>IF($K1776="","-",_xlfn.XLOOKUP($K1776,Obj.Meta!$A:$A,Obj.Meta!$F:$F,"-",0,1))</f>
        <v>-</v>
      </c>
      <c r="N1776" s="337" t="str">
        <f t="shared" si="55"/>
        <v>---</v>
      </c>
      <c r="O1776" s="333"/>
      <c r="P1776" s="54"/>
      <c r="Q1776" s="52"/>
      <c r="R1776" s="34"/>
      <c r="S1776" s="53"/>
      <c r="T1776" s="208"/>
      <c r="U1776" s="726"/>
      <c r="V1776" s="206"/>
      <c r="W1776" s="206"/>
      <c r="X1776" s="678"/>
      <c r="Y1776" s="34"/>
      <c r="Z1776" s="610"/>
      <c r="AA1776" s="608"/>
    </row>
    <row r="1777" spans="1:27">
      <c r="A1777" s="145" t="str">
        <f t="shared" si="54"/>
        <v>-</v>
      </c>
      <c r="B1777" s="146" t="str">
        <f>_xlfn.XLOOKUP($A1777,Dept.Meta!$A:$A,Dept.Meta!$F:$F,"-",0,1)</f>
        <v>-</v>
      </c>
      <c r="C1777" s="629" t="str">
        <f>_xlfn.XLOOKUP(_xlfn.CONCAT($G1777,"-",$I1777),Div.Meta!$H:$H,Div.Meta!$C:$C,"-",0,1)</f>
        <v>-</v>
      </c>
      <c r="D1777" s="302"/>
      <c r="E1777" s="146" t="str">
        <f>IF($D1777="","-",_xlfn.XLOOKUP($D1777,Fund.Meta!$A:$A,Fund.Meta!$D:$D,"-",0,1))</f>
        <v>-</v>
      </c>
      <c r="F1777" s="303" t="str">
        <f>IF($D1777="","-",_xlfn.XLOOKUP($D1777,Fund.Meta!$A:$A,Fund.Meta!$E:$E,"-",0,1))</f>
        <v>-</v>
      </c>
      <c r="G1777" s="334"/>
      <c r="H1777" s="303" t="str">
        <f>IF($G1777="","-",_xlfn.XLOOKUP($G1777,Appr.Meta!$A:$A,Appr.Meta!$D:$D,"-",0,1))</f>
        <v>-</v>
      </c>
      <c r="I1777" s="302"/>
      <c r="J1777" s="303" t="str">
        <f>IF($I1777="","-",_xlfn.XLOOKUP($I1777,'CC.Meta'!$A:$A,'CC.Meta'!$D:$D,"-",0,1))</f>
        <v>-</v>
      </c>
      <c r="K1777" s="302"/>
      <c r="L1777" s="146" t="str">
        <f>IF($K1777="","-",_xlfn.XLOOKUP($K1777,Obj.Meta!$A:$A,Obj.Meta!$D:$D,"-",0,1))</f>
        <v>-</v>
      </c>
      <c r="M1777" s="300" t="str">
        <f>IF($K1777="","-",_xlfn.XLOOKUP($K1777,Obj.Meta!$A:$A,Obj.Meta!$F:$F,"-",0,1))</f>
        <v>-</v>
      </c>
      <c r="N1777" s="337" t="str">
        <f t="shared" si="55"/>
        <v>---</v>
      </c>
      <c r="O1777" s="333"/>
      <c r="P1777" s="54"/>
      <c r="Q1777" s="52"/>
      <c r="R1777" s="34"/>
      <c r="S1777" s="53"/>
      <c r="T1777" s="208"/>
      <c r="U1777" s="726"/>
      <c r="V1777" s="206"/>
      <c r="W1777" s="206"/>
      <c r="X1777" s="678"/>
      <c r="Y1777" s="34"/>
      <c r="Z1777" s="610"/>
      <c r="AA1777" s="608"/>
    </row>
    <row r="1778" spans="1:27">
      <c r="A1778" s="145" t="str">
        <f t="shared" si="54"/>
        <v>-</v>
      </c>
      <c r="B1778" s="146" t="str">
        <f>_xlfn.XLOOKUP($A1778,Dept.Meta!$A:$A,Dept.Meta!$F:$F,"-",0,1)</f>
        <v>-</v>
      </c>
      <c r="C1778" s="629" t="str">
        <f>_xlfn.XLOOKUP(_xlfn.CONCAT($G1778,"-",$I1778),Div.Meta!$H:$H,Div.Meta!$C:$C,"-",0,1)</f>
        <v>-</v>
      </c>
      <c r="D1778" s="302"/>
      <c r="E1778" s="146" t="str">
        <f>IF($D1778="","-",_xlfn.XLOOKUP($D1778,Fund.Meta!$A:$A,Fund.Meta!$D:$D,"-",0,1))</f>
        <v>-</v>
      </c>
      <c r="F1778" s="303" t="str">
        <f>IF($D1778="","-",_xlfn.XLOOKUP($D1778,Fund.Meta!$A:$A,Fund.Meta!$E:$E,"-",0,1))</f>
        <v>-</v>
      </c>
      <c r="G1778" s="334"/>
      <c r="H1778" s="303" t="str">
        <f>IF($G1778="","-",_xlfn.XLOOKUP($G1778,Appr.Meta!$A:$A,Appr.Meta!$D:$D,"-",0,1))</f>
        <v>-</v>
      </c>
      <c r="I1778" s="302"/>
      <c r="J1778" s="303" t="str">
        <f>IF($I1778="","-",_xlfn.XLOOKUP($I1778,'CC.Meta'!$A:$A,'CC.Meta'!$D:$D,"-",0,1))</f>
        <v>-</v>
      </c>
      <c r="K1778" s="302"/>
      <c r="L1778" s="146" t="str">
        <f>IF($K1778="","-",_xlfn.XLOOKUP($K1778,Obj.Meta!$A:$A,Obj.Meta!$D:$D,"-",0,1))</f>
        <v>-</v>
      </c>
      <c r="M1778" s="300" t="str">
        <f>IF($K1778="","-",_xlfn.XLOOKUP($K1778,Obj.Meta!$A:$A,Obj.Meta!$F:$F,"-",0,1))</f>
        <v>-</v>
      </c>
      <c r="N1778" s="337" t="str">
        <f t="shared" si="55"/>
        <v>---</v>
      </c>
      <c r="O1778" s="333"/>
      <c r="P1778" s="54"/>
      <c r="Q1778" s="52"/>
      <c r="R1778" s="34"/>
      <c r="S1778" s="53"/>
      <c r="T1778" s="208"/>
      <c r="U1778" s="726"/>
      <c r="V1778" s="206"/>
      <c r="W1778" s="206"/>
      <c r="X1778" s="678"/>
      <c r="Y1778" s="34"/>
      <c r="Z1778" s="610"/>
      <c r="AA1778" s="608"/>
    </row>
    <row r="1779" spans="1:27">
      <c r="A1779" s="145" t="str">
        <f t="shared" si="54"/>
        <v>-</v>
      </c>
      <c r="B1779" s="146" t="str">
        <f>_xlfn.XLOOKUP($A1779,Dept.Meta!$A:$A,Dept.Meta!$F:$F,"-",0,1)</f>
        <v>-</v>
      </c>
      <c r="C1779" s="629" t="str">
        <f>_xlfn.XLOOKUP(_xlfn.CONCAT($G1779,"-",$I1779),Div.Meta!$H:$H,Div.Meta!$C:$C,"-",0,1)</f>
        <v>-</v>
      </c>
      <c r="D1779" s="302"/>
      <c r="E1779" s="146" t="str">
        <f>IF($D1779="","-",_xlfn.XLOOKUP($D1779,Fund.Meta!$A:$A,Fund.Meta!$D:$D,"-",0,1))</f>
        <v>-</v>
      </c>
      <c r="F1779" s="303" t="str">
        <f>IF($D1779="","-",_xlfn.XLOOKUP($D1779,Fund.Meta!$A:$A,Fund.Meta!$E:$E,"-",0,1))</f>
        <v>-</v>
      </c>
      <c r="G1779" s="334"/>
      <c r="H1779" s="303" t="str">
        <f>IF($G1779="","-",_xlfn.XLOOKUP($G1779,Appr.Meta!$A:$A,Appr.Meta!$D:$D,"-",0,1))</f>
        <v>-</v>
      </c>
      <c r="I1779" s="302"/>
      <c r="J1779" s="303" t="str">
        <f>IF($I1779="","-",_xlfn.XLOOKUP($I1779,'CC.Meta'!$A:$A,'CC.Meta'!$D:$D,"-",0,1))</f>
        <v>-</v>
      </c>
      <c r="K1779" s="302"/>
      <c r="L1779" s="146" t="str">
        <f>IF($K1779="","-",_xlfn.XLOOKUP($K1779,Obj.Meta!$A:$A,Obj.Meta!$D:$D,"-",0,1))</f>
        <v>-</v>
      </c>
      <c r="M1779" s="300" t="str">
        <f>IF($K1779="","-",_xlfn.XLOOKUP($K1779,Obj.Meta!$A:$A,Obj.Meta!$F:$F,"-",0,1))</f>
        <v>-</v>
      </c>
      <c r="N1779" s="337" t="str">
        <f t="shared" si="55"/>
        <v>---</v>
      </c>
      <c r="O1779" s="333"/>
      <c r="P1779" s="54"/>
      <c r="Q1779" s="52"/>
      <c r="R1779" s="34"/>
      <c r="S1779" s="53"/>
      <c r="T1779" s="208"/>
      <c r="U1779" s="726"/>
      <c r="V1779" s="206"/>
      <c r="W1779" s="206"/>
      <c r="X1779" s="678"/>
      <c r="Y1779" s="34"/>
      <c r="Z1779" s="610"/>
      <c r="AA1779" s="608"/>
    </row>
    <row r="1780" spans="1:27">
      <c r="A1780" s="145" t="str">
        <f t="shared" si="54"/>
        <v>-</v>
      </c>
      <c r="B1780" s="146" t="str">
        <f>_xlfn.XLOOKUP($A1780,Dept.Meta!$A:$A,Dept.Meta!$F:$F,"-",0,1)</f>
        <v>-</v>
      </c>
      <c r="C1780" s="629" t="str">
        <f>_xlfn.XLOOKUP(_xlfn.CONCAT($G1780,"-",$I1780),Div.Meta!$H:$H,Div.Meta!$C:$C,"-",0,1)</f>
        <v>-</v>
      </c>
      <c r="D1780" s="302"/>
      <c r="E1780" s="146" t="str">
        <f>IF($D1780="","-",_xlfn.XLOOKUP($D1780,Fund.Meta!$A:$A,Fund.Meta!$D:$D,"-",0,1))</f>
        <v>-</v>
      </c>
      <c r="F1780" s="303" t="str">
        <f>IF($D1780="","-",_xlfn.XLOOKUP($D1780,Fund.Meta!$A:$A,Fund.Meta!$E:$E,"-",0,1))</f>
        <v>-</v>
      </c>
      <c r="G1780" s="334"/>
      <c r="H1780" s="303" t="str">
        <f>IF($G1780="","-",_xlfn.XLOOKUP($G1780,Appr.Meta!$A:$A,Appr.Meta!$D:$D,"-",0,1))</f>
        <v>-</v>
      </c>
      <c r="I1780" s="302"/>
      <c r="J1780" s="303" t="str">
        <f>IF($I1780="","-",_xlfn.XLOOKUP($I1780,'CC.Meta'!$A:$A,'CC.Meta'!$D:$D,"-",0,1))</f>
        <v>-</v>
      </c>
      <c r="K1780" s="302"/>
      <c r="L1780" s="146" t="str">
        <f>IF($K1780="","-",_xlfn.XLOOKUP($K1780,Obj.Meta!$A:$A,Obj.Meta!$D:$D,"-",0,1))</f>
        <v>-</v>
      </c>
      <c r="M1780" s="300" t="str">
        <f>IF($K1780="","-",_xlfn.XLOOKUP($K1780,Obj.Meta!$A:$A,Obj.Meta!$F:$F,"-",0,1))</f>
        <v>-</v>
      </c>
      <c r="N1780" s="337" t="str">
        <f t="shared" si="55"/>
        <v>---</v>
      </c>
      <c r="O1780" s="333"/>
      <c r="P1780" s="54"/>
      <c r="Q1780" s="52"/>
      <c r="R1780" s="34"/>
      <c r="S1780" s="53"/>
      <c r="T1780" s="208"/>
      <c r="U1780" s="726"/>
      <c r="V1780" s="206"/>
      <c r="W1780" s="206"/>
      <c r="X1780" s="678"/>
      <c r="Y1780" s="34"/>
      <c r="Z1780" s="610"/>
      <c r="AA1780" s="608"/>
    </row>
    <row r="1781" spans="1:27">
      <c r="A1781" s="145" t="str">
        <f t="shared" si="54"/>
        <v>-</v>
      </c>
      <c r="B1781" s="146" t="str">
        <f>_xlfn.XLOOKUP($A1781,Dept.Meta!$A:$A,Dept.Meta!$F:$F,"-",0,1)</f>
        <v>-</v>
      </c>
      <c r="C1781" s="629" t="str">
        <f>_xlfn.XLOOKUP(_xlfn.CONCAT($G1781,"-",$I1781),Div.Meta!$H:$H,Div.Meta!$C:$C,"-",0,1)</f>
        <v>-</v>
      </c>
      <c r="D1781" s="302"/>
      <c r="E1781" s="146" t="str">
        <f>IF($D1781="","-",_xlfn.XLOOKUP($D1781,Fund.Meta!$A:$A,Fund.Meta!$D:$D,"-",0,1))</f>
        <v>-</v>
      </c>
      <c r="F1781" s="303" t="str">
        <f>IF($D1781="","-",_xlfn.XLOOKUP($D1781,Fund.Meta!$A:$A,Fund.Meta!$E:$E,"-",0,1))</f>
        <v>-</v>
      </c>
      <c r="G1781" s="334"/>
      <c r="H1781" s="303" t="str">
        <f>IF($G1781="","-",_xlfn.XLOOKUP($G1781,Appr.Meta!$A:$A,Appr.Meta!$D:$D,"-",0,1))</f>
        <v>-</v>
      </c>
      <c r="I1781" s="302"/>
      <c r="J1781" s="303" t="str">
        <f>IF($I1781="","-",_xlfn.XLOOKUP($I1781,'CC.Meta'!$A:$A,'CC.Meta'!$D:$D,"-",0,1))</f>
        <v>-</v>
      </c>
      <c r="K1781" s="302"/>
      <c r="L1781" s="146" t="str">
        <f>IF($K1781="","-",_xlfn.XLOOKUP($K1781,Obj.Meta!$A:$A,Obj.Meta!$D:$D,"-",0,1))</f>
        <v>-</v>
      </c>
      <c r="M1781" s="300" t="str">
        <f>IF($K1781="","-",_xlfn.XLOOKUP($K1781,Obj.Meta!$A:$A,Obj.Meta!$F:$F,"-",0,1))</f>
        <v>-</v>
      </c>
      <c r="N1781" s="337" t="str">
        <f t="shared" si="55"/>
        <v>---</v>
      </c>
      <c r="O1781" s="333"/>
      <c r="P1781" s="54"/>
      <c r="Q1781" s="52"/>
      <c r="R1781" s="34"/>
      <c r="S1781" s="53"/>
      <c r="T1781" s="208"/>
      <c r="U1781" s="726"/>
      <c r="V1781" s="206"/>
      <c r="W1781" s="206"/>
      <c r="X1781" s="678"/>
      <c r="Y1781" s="34"/>
      <c r="Z1781" s="610"/>
      <c r="AA1781" s="608"/>
    </row>
    <row r="1782" spans="1:27">
      <c r="A1782" s="145" t="str">
        <f t="shared" si="54"/>
        <v>-</v>
      </c>
      <c r="B1782" s="146" t="str">
        <f>_xlfn.XLOOKUP($A1782,Dept.Meta!$A:$A,Dept.Meta!$F:$F,"-",0,1)</f>
        <v>-</v>
      </c>
      <c r="C1782" s="629" t="str">
        <f>_xlfn.XLOOKUP(_xlfn.CONCAT($G1782,"-",$I1782),Div.Meta!$H:$H,Div.Meta!$C:$C,"-",0,1)</f>
        <v>-</v>
      </c>
      <c r="D1782" s="302"/>
      <c r="E1782" s="146" t="str">
        <f>IF($D1782="","-",_xlfn.XLOOKUP($D1782,Fund.Meta!$A:$A,Fund.Meta!$D:$D,"-",0,1))</f>
        <v>-</v>
      </c>
      <c r="F1782" s="303" t="str">
        <f>IF($D1782="","-",_xlfn.XLOOKUP($D1782,Fund.Meta!$A:$A,Fund.Meta!$E:$E,"-",0,1))</f>
        <v>-</v>
      </c>
      <c r="G1782" s="334"/>
      <c r="H1782" s="303" t="str">
        <f>IF($G1782="","-",_xlfn.XLOOKUP($G1782,Appr.Meta!$A:$A,Appr.Meta!$D:$D,"-",0,1))</f>
        <v>-</v>
      </c>
      <c r="I1782" s="302"/>
      <c r="J1782" s="303" t="str">
        <f>IF($I1782="","-",_xlfn.XLOOKUP($I1782,'CC.Meta'!$A:$A,'CC.Meta'!$D:$D,"-",0,1))</f>
        <v>-</v>
      </c>
      <c r="K1782" s="302"/>
      <c r="L1782" s="146" t="str">
        <f>IF($K1782="","-",_xlfn.XLOOKUP($K1782,Obj.Meta!$A:$A,Obj.Meta!$D:$D,"-",0,1))</f>
        <v>-</v>
      </c>
      <c r="M1782" s="300" t="str">
        <f>IF($K1782="","-",_xlfn.XLOOKUP($K1782,Obj.Meta!$A:$A,Obj.Meta!$F:$F,"-",0,1))</f>
        <v>-</v>
      </c>
      <c r="N1782" s="337" t="str">
        <f t="shared" si="55"/>
        <v>---</v>
      </c>
      <c r="O1782" s="333"/>
      <c r="P1782" s="54"/>
      <c r="Q1782" s="52"/>
      <c r="R1782" s="34"/>
      <c r="S1782" s="53"/>
      <c r="T1782" s="208"/>
      <c r="U1782" s="726"/>
      <c r="V1782" s="206"/>
      <c r="W1782" s="206"/>
      <c r="X1782" s="678"/>
      <c r="Y1782" s="34"/>
      <c r="Z1782" s="610"/>
      <c r="AA1782" s="608"/>
    </row>
    <row r="1783" spans="1:27">
      <c r="A1783" s="145" t="str">
        <f t="shared" si="54"/>
        <v>-</v>
      </c>
      <c r="B1783" s="146" t="str">
        <f>_xlfn.XLOOKUP($A1783,Dept.Meta!$A:$A,Dept.Meta!$F:$F,"-",0,1)</f>
        <v>-</v>
      </c>
      <c r="C1783" s="629" t="str">
        <f>_xlfn.XLOOKUP(_xlfn.CONCAT($G1783,"-",$I1783),Div.Meta!$H:$H,Div.Meta!$C:$C,"-",0,1)</f>
        <v>-</v>
      </c>
      <c r="D1783" s="302"/>
      <c r="E1783" s="146" t="str">
        <f>IF($D1783="","-",_xlfn.XLOOKUP($D1783,Fund.Meta!$A:$A,Fund.Meta!$D:$D,"-",0,1))</f>
        <v>-</v>
      </c>
      <c r="F1783" s="303" t="str">
        <f>IF($D1783="","-",_xlfn.XLOOKUP($D1783,Fund.Meta!$A:$A,Fund.Meta!$E:$E,"-",0,1))</f>
        <v>-</v>
      </c>
      <c r="G1783" s="334"/>
      <c r="H1783" s="303" t="str">
        <f>IF($G1783="","-",_xlfn.XLOOKUP($G1783,Appr.Meta!$A:$A,Appr.Meta!$D:$D,"-",0,1))</f>
        <v>-</v>
      </c>
      <c r="I1783" s="302"/>
      <c r="J1783" s="303" t="str">
        <f>IF($I1783="","-",_xlfn.XLOOKUP($I1783,'CC.Meta'!$A:$A,'CC.Meta'!$D:$D,"-",0,1))</f>
        <v>-</v>
      </c>
      <c r="K1783" s="302"/>
      <c r="L1783" s="146" t="str">
        <f>IF($K1783="","-",_xlfn.XLOOKUP($K1783,Obj.Meta!$A:$A,Obj.Meta!$D:$D,"-",0,1))</f>
        <v>-</v>
      </c>
      <c r="M1783" s="300" t="str">
        <f>IF($K1783="","-",_xlfn.XLOOKUP($K1783,Obj.Meta!$A:$A,Obj.Meta!$F:$F,"-",0,1))</f>
        <v>-</v>
      </c>
      <c r="N1783" s="337" t="str">
        <f t="shared" si="55"/>
        <v>---</v>
      </c>
      <c r="O1783" s="333"/>
      <c r="P1783" s="54"/>
      <c r="Q1783" s="52"/>
      <c r="R1783" s="34"/>
      <c r="S1783" s="53"/>
      <c r="T1783" s="208"/>
      <c r="U1783" s="726"/>
      <c r="V1783" s="206"/>
      <c r="W1783" s="206"/>
      <c r="X1783" s="678"/>
      <c r="Y1783" s="34"/>
      <c r="Z1783" s="610"/>
      <c r="AA1783" s="608"/>
    </row>
    <row r="1784" spans="1:27">
      <c r="A1784" s="145" t="str">
        <f t="shared" si="54"/>
        <v>-</v>
      </c>
      <c r="B1784" s="146" t="str">
        <f>_xlfn.XLOOKUP($A1784,Dept.Meta!$A:$A,Dept.Meta!$F:$F,"-",0,1)</f>
        <v>-</v>
      </c>
      <c r="C1784" s="629" t="str">
        <f>_xlfn.XLOOKUP(_xlfn.CONCAT($G1784,"-",$I1784),Div.Meta!$H:$H,Div.Meta!$C:$C,"-",0,1)</f>
        <v>-</v>
      </c>
      <c r="D1784" s="302"/>
      <c r="E1784" s="146" t="str">
        <f>IF($D1784="","-",_xlfn.XLOOKUP($D1784,Fund.Meta!$A:$A,Fund.Meta!$D:$D,"-",0,1))</f>
        <v>-</v>
      </c>
      <c r="F1784" s="303" t="str">
        <f>IF($D1784="","-",_xlfn.XLOOKUP($D1784,Fund.Meta!$A:$A,Fund.Meta!$E:$E,"-",0,1))</f>
        <v>-</v>
      </c>
      <c r="G1784" s="334"/>
      <c r="H1784" s="303" t="str">
        <f>IF($G1784="","-",_xlfn.XLOOKUP($G1784,Appr.Meta!$A:$A,Appr.Meta!$D:$D,"-",0,1))</f>
        <v>-</v>
      </c>
      <c r="I1784" s="302"/>
      <c r="J1784" s="303" t="str">
        <f>IF($I1784="","-",_xlfn.XLOOKUP($I1784,'CC.Meta'!$A:$A,'CC.Meta'!$D:$D,"-",0,1))</f>
        <v>-</v>
      </c>
      <c r="K1784" s="302"/>
      <c r="L1784" s="146" t="str">
        <f>IF($K1784="","-",_xlfn.XLOOKUP($K1784,Obj.Meta!$A:$A,Obj.Meta!$D:$D,"-",0,1))</f>
        <v>-</v>
      </c>
      <c r="M1784" s="300" t="str">
        <f>IF($K1784="","-",_xlfn.XLOOKUP($K1784,Obj.Meta!$A:$A,Obj.Meta!$F:$F,"-",0,1))</f>
        <v>-</v>
      </c>
      <c r="N1784" s="337" t="str">
        <f t="shared" si="55"/>
        <v>---</v>
      </c>
      <c r="O1784" s="333"/>
      <c r="P1784" s="54"/>
      <c r="Q1784" s="52"/>
      <c r="R1784" s="34"/>
      <c r="S1784" s="53"/>
      <c r="T1784" s="208"/>
      <c r="U1784" s="726"/>
      <c r="V1784" s="206"/>
      <c r="W1784" s="206"/>
      <c r="X1784" s="678"/>
      <c r="Y1784" s="34"/>
      <c r="Z1784" s="610"/>
      <c r="AA1784" s="608"/>
    </row>
    <row r="1785" spans="1:27">
      <c r="A1785" s="145" t="str">
        <f t="shared" si="54"/>
        <v>-</v>
      </c>
      <c r="B1785" s="146" t="str">
        <f>_xlfn.XLOOKUP($A1785,Dept.Meta!$A:$A,Dept.Meta!$F:$F,"-",0,1)</f>
        <v>-</v>
      </c>
      <c r="C1785" s="629" t="str">
        <f>_xlfn.XLOOKUP(_xlfn.CONCAT($G1785,"-",$I1785),Div.Meta!$H:$H,Div.Meta!$C:$C,"-",0,1)</f>
        <v>-</v>
      </c>
      <c r="D1785" s="302"/>
      <c r="E1785" s="146" t="str">
        <f>IF($D1785="","-",_xlfn.XLOOKUP($D1785,Fund.Meta!$A:$A,Fund.Meta!$D:$D,"-",0,1))</f>
        <v>-</v>
      </c>
      <c r="F1785" s="303" t="str">
        <f>IF($D1785="","-",_xlfn.XLOOKUP($D1785,Fund.Meta!$A:$A,Fund.Meta!$E:$E,"-",0,1))</f>
        <v>-</v>
      </c>
      <c r="G1785" s="334"/>
      <c r="H1785" s="303" t="str">
        <f>IF($G1785="","-",_xlfn.XLOOKUP($G1785,Appr.Meta!$A:$A,Appr.Meta!$D:$D,"-",0,1))</f>
        <v>-</v>
      </c>
      <c r="I1785" s="302"/>
      <c r="J1785" s="303" t="str">
        <f>IF($I1785="","-",_xlfn.XLOOKUP($I1785,'CC.Meta'!$A:$A,'CC.Meta'!$D:$D,"-",0,1))</f>
        <v>-</v>
      </c>
      <c r="K1785" s="302"/>
      <c r="L1785" s="146" t="str">
        <f>IF($K1785="","-",_xlfn.XLOOKUP($K1785,Obj.Meta!$A:$A,Obj.Meta!$D:$D,"-",0,1))</f>
        <v>-</v>
      </c>
      <c r="M1785" s="300" t="str">
        <f>IF($K1785="","-",_xlfn.XLOOKUP($K1785,Obj.Meta!$A:$A,Obj.Meta!$F:$F,"-",0,1))</f>
        <v>-</v>
      </c>
      <c r="N1785" s="337" t="str">
        <f t="shared" si="55"/>
        <v>---</v>
      </c>
      <c r="O1785" s="333"/>
      <c r="P1785" s="54"/>
      <c r="Q1785" s="52"/>
      <c r="R1785" s="34"/>
      <c r="S1785" s="53"/>
      <c r="T1785" s="208"/>
      <c r="U1785" s="726"/>
      <c r="V1785" s="206"/>
      <c r="W1785" s="206"/>
      <c r="X1785" s="678"/>
      <c r="Y1785" s="34"/>
      <c r="Z1785" s="610"/>
      <c r="AA1785" s="608"/>
    </row>
    <row r="1786" spans="1:27">
      <c r="A1786" s="145" t="str">
        <f t="shared" si="54"/>
        <v>-</v>
      </c>
      <c r="B1786" s="146" t="str">
        <f>_xlfn.XLOOKUP($A1786,Dept.Meta!$A:$A,Dept.Meta!$F:$F,"-",0,1)</f>
        <v>-</v>
      </c>
      <c r="C1786" s="629" t="str">
        <f>_xlfn.XLOOKUP(_xlfn.CONCAT($G1786,"-",$I1786),Div.Meta!$H:$H,Div.Meta!$C:$C,"-",0,1)</f>
        <v>-</v>
      </c>
      <c r="D1786" s="302"/>
      <c r="E1786" s="146" t="str">
        <f>IF($D1786="","-",_xlfn.XLOOKUP($D1786,Fund.Meta!$A:$A,Fund.Meta!$D:$D,"-",0,1))</f>
        <v>-</v>
      </c>
      <c r="F1786" s="303" t="str">
        <f>IF($D1786="","-",_xlfn.XLOOKUP($D1786,Fund.Meta!$A:$A,Fund.Meta!$E:$E,"-",0,1))</f>
        <v>-</v>
      </c>
      <c r="G1786" s="334"/>
      <c r="H1786" s="303" t="str">
        <f>IF($G1786="","-",_xlfn.XLOOKUP($G1786,Appr.Meta!$A:$A,Appr.Meta!$D:$D,"-",0,1))</f>
        <v>-</v>
      </c>
      <c r="I1786" s="302"/>
      <c r="J1786" s="303" t="str">
        <f>IF($I1786="","-",_xlfn.XLOOKUP($I1786,'CC.Meta'!$A:$A,'CC.Meta'!$D:$D,"-",0,1))</f>
        <v>-</v>
      </c>
      <c r="K1786" s="302"/>
      <c r="L1786" s="146" t="str">
        <f>IF($K1786="","-",_xlfn.XLOOKUP($K1786,Obj.Meta!$A:$A,Obj.Meta!$D:$D,"-",0,1))</f>
        <v>-</v>
      </c>
      <c r="M1786" s="300" t="str">
        <f>IF($K1786="","-",_xlfn.XLOOKUP($K1786,Obj.Meta!$A:$A,Obj.Meta!$F:$F,"-",0,1))</f>
        <v>-</v>
      </c>
      <c r="N1786" s="337" t="str">
        <f t="shared" si="55"/>
        <v>---</v>
      </c>
      <c r="O1786" s="333"/>
      <c r="P1786" s="54"/>
      <c r="Q1786" s="52"/>
      <c r="R1786" s="34"/>
      <c r="S1786" s="53"/>
      <c r="T1786" s="208"/>
      <c r="U1786" s="726"/>
      <c r="V1786" s="206"/>
      <c r="W1786" s="206"/>
      <c r="X1786" s="678"/>
      <c r="Y1786" s="34"/>
      <c r="Z1786" s="610"/>
      <c r="AA1786" s="608"/>
    </row>
    <row r="1787" spans="1:27">
      <c r="A1787" s="145" t="str">
        <f t="shared" si="54"/>
        <v>-</v>
      </c>
      <c r="B1787" s="146" t="str">
        <f>_xlfn.XLOOKUP($A1787,Dept.Meta!$A:$A,Dept.Meta!$F:$F,"-",0,1)</f>
        <v>-</v>
      </c>
      <c r="C1787" s="629" t="str">
        <f>_xlfn.XLOOKUP(_xlfn.CONCAT($G1787,"-",$I1787),Div.Meta!$H:$H,Div.Meta!$C:$C,"-",0,1)</f>
        <v>-</v>
      </c>
      <c r="D1787" s="302"/>
      <c r="E1787" s="146" t="str">
        <f>IF($D1787="","-",_xlfn.XLOOKUP($D1787,Fund.Meta!$A:$A,Fund.Meta!$D:$D,"-",0,1))</f>
        <v>-</v>
      </c>
      <c r="F1787" s="303" t="str">
        <f>IF($D1787="","-",_xlfn.XLOOKUP($D1787,Fund.Meta!$A:$A,Fund.Meta!$E:$E,"-",0,1))</f>
        <v>-</v>
      </c>
      <c r="G1787" s="334"/>
      <c r="H1787" s="303" t="str">
        <f>IF($G1787="","-",_xlfn.XLOOKUP($G1787,Appr.Meta!$A:$A,Appr.Meta!$D:$D,"-",0,1))</f>
        <v>-</v>
      </c>
      <c r="I1787" s="302"/>
      <c r="J1787" s="303" t="str">
        <f>IF($I1787="","-",_xlfn.XLOOKUP($I1787,'CC.Meta'!$A:$A,'CC.Meta'!$D:$D,"-",0,1))</f>
        <v>-</v>
      </c>
      <c r="K1787" s="302"/>
      <c r="L1787" s="146" t="str">
        <f>IF($K1787="","-",_xlfn.XLOOKUP($K1787,Obj.Meta!$A:$A,Obj.Meta!$D:$D,"-",0,1))</f>
        <v>-</v>
      </c>
      <c r="M1787" s="300" t="str">
        <f>IF($K1787="","-",_xlfn.XLOOKUP($K1787,Obj.Meta!$A:$A,Obj.Meta!$F:$F,"-",0,1))</f>
        <v>-</v>
      </c>
      <c r="N1787" s="337" t="str">
        <f t="shared" si="55"/>
        <v>---</v>
      </c>
      <c r="O1787" s="333"/>
      <c r="P1787" s="54"/>
      <c r="Q1787" s="52"/>
      <c r="R1787" s="34"/>
      <c r="S1787" s="53"/>
      <c r="T1787" s="208"/>
      <c r="U1787" s="726"/>
      <c r="V1787" s="206"/>
      <c r="W1787" s="206"/>
      <c r="X1787" s="678"/>
      <c r="Y1787" s="34"/>
      <c r="Z1787" s="610"/>
      <c r="AA1787" s="608"/>
    </row>
    <row r="1788" spans="1:27">
      <c r="A1788" s="145" t="str">
        <f t="shared" si="54"/>
        <v>-</v>
      </c>
      <c r="B1788" s="146" t="str">
        <f>_xlfn.XLOOKUP($A1788,Dept.Meta!$A:$A,Dept.Meta!$F:$F,"-",0,1)</f>
        <v>-</v>
      </c>
      <c r="C1788" s="629" t="str">
        <f>_xlfn.XLOOKUP(_xlfn.CONCAT($G1788,"-",$I1788),Div.Meta!$H:$H,Div.Meta!$C:$C,"-",0,1)</f>
        <v>-</v>
      </c>
      <c r="D1788" s="302"/>
      <c r="E1788" s="146" t="str">
        <f>IF($D1788="","-",_xlfn.XLOOKUP($D1788,Fund.Meta!$A:$A,Fund.Meta!$D:$D,"-",0,1))</f>
        <v>-</v>
      </c>
      <c r="F1788" s="303" t="str">
        <f>IF($D1788="","-",_xlfn.XLOOKUP($D1788,Fund.Meta!$A:$A,Fund.Meta!$E:$E,"-",0,1))</f>
        <v>-</v>
      </c>
      <c r="G1788" s="334"/>
      <c r="H1788" s="303" t="str">
        <f>IF($G1788="","-",_xlfn.XLOOKUP($G1788,Appr.Meta!$A:$A,Appr.Meta!$D:$D,"-",0,1))</f>
        <v>-</v>
      </c>
      <c r="I1788" s="302"/>
      <c r="J1788" s="303" t="str">
        <f>IF($I1788="","-",_xlfn.XLOOKUP($I1788,'CC.Meta'!$A:$A,'CC.Meta'!$D:$D,"-",0,1))</f>
        <v>-</v>
      </c>
      <c r="K1788" s="302"/>
      <c r="L1788" s="146" t="str">
        <f>IF($K1788="","-",_xlfn.XLOOKUP($K1788,Obj.Meta!$A:$A,Obj.Meta!$D:$D,"-",0,1))</f>
        <v>-</v>
      </c>
      <c r="M1788" s="300" t="str">
        <f>IF($K1788="","-",_xlfn.XLOOKUP($K1788,Obj.Meta!$A:$A,Obj.Meta!$F:$F,"-",0,1))</f>
        <v>-</v>
      </c>
      <c r="N1788" s="337" t="str">
        <f t="shared" si="55"/>
        <v>---</v>
      </c>
      <c r="O1788" s="333"/>
      <c r="P1788" s="54"/>
      <c r="Q1788" s="52"/>
      <c r="R1788" s="34"/>
      <c r="S1788" s="53"/>
      <c r="T1788" s="208"/>
      <c r="U1788" s="726"/>
      <c r="V1788" s="206"/>
      <c r="W1788" s="206"/>
      <c r="X1788" s="678"/>
      <c r="Y1788" s="34"/>
      <c r="Z1788" s="610"/>
      <c r="AA1788" s="608"/>
    </row>
    <row r="1789" spans="1:27">
      <c r="A1789" s="145" t="str">
        <f t="shared" si="54"/>
        <v>-</v>
      </c>
      <c r="B1789" s="146" t="str">
        <f>_xlfn.XLOOKUP($A1789,Dept.Meta!$A:$A,Dept.Meta!$F:$F,"-",0,1)</f>
        <v>-</v>
      </c>
      <c r="C1789" s="629" t="str">
        <f>_xlfn.XLOOKUP(_xlfn.CONCAT($G1789,"-",$I1789),Div.Meta!$H:$H,Div.Meta!$C:$C,"-",0,1)</f>
        <v>-</v>
      </c>
      <c r="D1789" s="302"/>
      <c r="E1789" s="146" t="str">
        <f>IF($D1789="","-",_xlfn.XLOOKUP($D1789,Fund.Meta!$A:$A,Fund.Meta!$D:$D,"-",0,1))</f>
        <v>-</v>
      </c>
      <c r="F1789" s="303" t="str">
        <f>IF($D1789="","-",_xlfn.XLOOKUP($D1789,Fund.Meta!$A:$A,Fund.Meta!$E:$E,"-",0,1))</f>
        <v>-</v>
      </c>
      <c r="G1789" s="334"/>
      <c r="H1789" s="303" t="str">
        <f>IF($G1789="","-",_xlfn.XLOOKUP($G1789,Appr.Meta!$A:$A,Appr.Meta!$D:$D,"-",0,1))</f>
        <v>-</v>
      </c>
      <c r="I1789" s="302"/>
      <c r="J1789" s="303" t="str">
        <f>IF($I1789="","-",_xlfn.XLOOKUP($I1789,'CC.Meta'!$A:$A,'CC.Meta'!$D:$D,"-",0,1))</f>
        <v>-</v>
      </c>
      <c r="K1789" s="302"/>
      <c r="L1789" s="146" t="str">
        <f>IF($K1789="","-",_xlfn.XLOOKUP($K1789,Obj.Meta!$A:$A,Obj.Meta!$D:$D,"-",0,1))</f>
        <v>-</v>
      </c>
      <c r="M1789" s="300" t="str">
        <f>IF($K1789="","-",_xlfn.XLOOKUP($K1789,Obj.Meta!$A:$A,Obj.Meta!$F:$F,"-",0,1))</f>
        <v>-</v>
      </c>
      <c r="N1789" s="337" t="str">
        <f t="shared" si="55"/>
        <v>---</v>
      </c>
      <c r="O1789" s="333"/>
      <c r="P1789" s="54"/>
      <c r="Q1789" s="52"/>
      <c r="R1789" s="34"/>
      <c r="S1789" s="53"/>
      <c r="T1789" s="208"/>
      <c r="U1789" s="726"/>
      <c r="V1789" s="206"/>
      <c r="W1789" s="206"/>
      <c r="X1789" s="678"/>
      <c r="Y1789" s="34"/>
      <c r="Z1789" s="610"/>
      <c r="AA1789" s="608"/>
    </row>
    <row r="1790" spans="1:27">
      <c r="A1790" s="145" t="str">
        <f t="shared" si="54"/>
        <v>-</v>
      </c>
      <c r="B1790" s="146" t="str">
        <f>_xlfn.XLOOKUP($A1790,Dept.Meta!$A:$A,Dept.Meta!$F:$F,"-",0,1)</f>
        <v>-</v>
      </c>
      <c r="C1790" s="629" t="str">
        <f>_xlfn.XLOOKUP(_xlfn.CONCAT($G1790,"-",$I1790),Div.Meta!$H:$H,Div.Meta!$C:$C,"-",0,1)</f>
        <v>-</v>
      </c>
      <c r="D1790" s="302"/>
      <c r="E1790" s="146" t="str">
        <f>IF($D1790="","-",_xlfn.XLOOKUP($D1790,Fund.Meta!$A:$A,Fund.Meta!$D:$D,"-",0,1))</f>
        <v>-</v>
      </c>
      <c r="F1790" s="303" t="str">
        <f>IF($D1790="","-",_xlfn.XLOOKUP($D1790,Fund.Meta!$A:$A,Fund.Meta!$E:$E,"-",0,1))</f>
        <v>-</v>
      </c>
      <c r="G1790" s="334"/>
      <c r="H1790" s="303" t="str">
        <f>IF($G1790="","-",_xlfn.XLOOKUP($G1790,Appr.Meta!$A:$A,Appr.Meta!$D:$D,"-",0,1))</f>
        <v>-</v>
      </c>
      <c r="I1790" s="302"/>
      <c r="J1790" s="303" t="str">
        <f>IF($I1790="","-",_xlfn.XLOOKUP($I1790,'CC.Meta'!$A:$A,'CC.Meta'!$D:$D,"-",0,1))</f>
        <v>-</v>
      </c>
      <c r="K1790" s="302"/>
      <c r="L1790" s="146" t="str">
        <f>IF($K1790="","-",_xlfn.XLOOKUP($K1790,Obj.Meta!$A:$A,Obj.Meta!$D:$D,"-",0,1))</f>
        <v>-</v>
      </c>
      <c r="M1790" s="300" t="str">
        <f>IF($K1790="","-",_xlfn.XLOOKUP($K1790,Obj.Meta!$A:$A,Obj.Meta!$F:$F,"-",0,1))</f>
        <v>-</v>
      </c>
      <c r="N1790" s="337" t="str">
        <f t="shared" si="55"/>
        <v>---</v>
      </c>
      <c r="O1790" s="333"/>
      <c r="P1790" s="54"/>
      <c r="Q1790" s="52"/>
      <c r="R1790" s="34"/>
      <c r="S1790" s="53"/>
      <c r="T1790" s="208"/>
      <c r="U1790" s="726"/>
      <c r="V1790" s="206"/>
      <c r="W1790" s="206"/>
      <c r="X1790" s="678"/>
      <c r="Y1790" s="34"/>
      <c r="Z1790" s="610"/>
      <c r="AA1790" s="608"/>
    </row>
    <row r="1791" spans="1:27">
      <c r="A1791" s="145" t="str">
        <f t="shared" si="54"/>
        <v>-</v>
      </c>
      <c r="B1791" s="146" t="str">
        <f>_xlfn.XLOOKUP($A1791,Dept.Meta!$A:$A,Dept.Meta!$F:$F,"-",0,1)</f>
        <v>-</v>
      </c>
      <c r="C1791" s="629" t="str">
        <f>_xlfn.XLOOKUP(_xlfn.CONCAT($G1791,"-",$I1791),Div.Meta!$H:$H,Div.Meta!$C:$C,"-",0,1)</f>
        <v>-</v>
      </c>
      <c r="D1791" s="302"/>
      <c r="E1791" s="146" t="str">
        <f>IF($D1791="","-",_xlfn.XLOOKUP($D1791,Fund.Meta!$A:$A,Fund.Meta!$D:$D,"-",0,1))</f>
        <v>-</v>
      </c>
      <c r="F1791" s="303" t="str">
        <f>IF($D1791="","-",_xlfn.XLOOKUP($D1791,Fund.Meta!$A:$A,Fund.Meta!$E:$E,"-",0,1))</f>
        <v>-</v>
      </c>
      <c r="G1791" s="334"/>
      <c r="H1791" s="303" t="str">
        <f>IF($G1791="","-",_xlfn.XLOOKUP($G1791,Appr.Meta!$A:$A,Appr.Meta!$D:$D,"-",0,1))</f>
        <v>-</v>
      </c>
      <c r="I1791" s="302"/>
      <c r="J1791" s="303" t="str">
        <f>IF($I1791="","-",_xlfn.XLOOKUP($I1791,'CC.Meta'!$A:$A,'CC.Meta'!$D:$D,"-",0,1))</f>
        <v>-</v>
      </c>
      <c r="K1791" s="302"/>
      <c r="L1791" s="146" t="str">
        <f>IF($K1791="","-",_xlfn.XLOOKUP($K1791,Obj.Meta!$A:$A,Obj.Meta!$D:$D,"-",0,1))</f>
        <v>-</v>
      </c>
      <c r="M1791" s="300" t="str">
        <f>IF($K1791="","-",_xlfn.XLOOKUP($K1791,Obj.Meta!$A:$A,Obj.Meta!$F:$F,"-",0,1))</f>
        <v>-</v>
      </c>
      <c r="N1791" s="337" t="str">
        <f t="shared" si="55"/>
        <v>---</v>
      </c>
      <c r="O1791" s="333"/>
      <c r="P1791" s="54"/>
      <c r="Q1791" s="52"/>
      <c r="R1791" s="34"/>
      <c r="S1791" s="53"/>
      <c r="T1791" s="208"/>
      <c r="U1791" s="726"/>
      <c r="V1791" s="206"/>
      <c r="W1791" s="206"/>
      <c r="X1791" s="678"/>
      <c r="Y1791" s="34"/>
      <c r="Z1791" s="610"/>
      <c r="AA1791" s="608"/>
    </row>
    <row r="1792" spans="1:27">
      <c r="A1792" s="145" t="str">
        <f t="shared" si="54"/>
        <v>-</v>
      </c>
      <c r="B1792" s="146" t="str">
        <f>_xlfn.XLOOKUP($A1792,Dept.Meta!$A:$A,Dept.Meta!$F:$F,"-",0,1)</f>
        <v>-</v>
      </c>
      <c r="C1792" s="629" t="str">
        <f>_xlfn.XLOOKUP(_xlfn.CONCAT($G1792,"-",$I1792),Div.Meta!$H:$H,Div.Meta!$C:$C,"-",0,1)</f>
        <v>-</v>
      </c>
      <c r="D1792" s="302"/>
      <c r="E1792" s="146" t="str">
        <f>IF($D1792="","-",_xlfn.XLOOKUP($D1792,Fund.Meta!$A:$A,Fund.Meta!$D:$D,"-",0,1))</f>
        <v>-</v>
      </c>
      <c r="F1792" s="303" t="str">
        <f>IF($D1792="","-",_xlfn.XLOOKUP($D1792,Fund.Meta!$A:$A,Fund.Meta!$E:$E,"-",0,1))</f>
        <v>-</v>
      </c>
      <c r="G1792" s="334"/>
      <c r="H1792" s="303" t="str">
        <f>IF($G1792="","-",_xlfn.XLOOKUP($G1792,Appr.Meta!$A:$A,Appr.Meta!$D:$D,"-",0,1))</f>
        <v>-</v>
      </c>
      <c r="I1792" s="302"/>
      <c r="J1792" s="303" t="str">
        <f>IF($I1792="","-",_xlfn.XLOOKUP($I1792,'CC.Meta'!$A:$A,'CC.Meta'!$D:$D,"-",0,1))</f>
        <v>-</v>
      </c>
      <c r="K1792" s="302"/>
      <c r="L1792" s="146" t="str">
        <f>IF($K1792="","-",_xlfn.XLOOKUP($K1792,Obj.Meta!$A:$A,Obj.Meta!$D:$D,"-",0,1))</f>
        <v>-</v>
      </c>
      <c r="M1792" s="300" t="str">
        <f>IF($K1792="","-",_xlfn.XLOOKUP($K1792,Obj.Meta!$A:$A,Obj.Meta!$F:$F,"-",0,1))</f>
        <v>-</v>
      </c>
      <c r="N1792" s="337" t="str">
        <f t="shared" si="55"/>
        <v>---</v>
      </c>
      <c r="O1792" s="333"/>
      <c r="P1792" s="54"/>
      <c r="Q1792" s="52"/>
      <c r="R1792" s="34"/>
      <c r="S1792" s="53"/>
      <c r="T1792" s="208"/>
      <c r="U1792" s="726"/>
      <c r="V1792" s="206"/>
      <c r="W1792" s="206"/>
      <c r="X1792" s="678"/>
      <c r="Y1792" s="34"/>
      <c r="Z1792" s="610"/>
      <c r="AA1792" s="608"/>
    </row>
    <row r="1793" spans="1:27">
      <c r="A1793" s="145" t="str">
        <f t="shared" si="54"/>
        <v>-</v>
      </c>
      <c r="B1793" s="146" t="str">
        <f>_xlfn.XLOOKUP($A1793,Dept.Meta!$A:$A,Dept.Meta!$F:$F,"-",0,1)</f>
        <v>-</v>
      </c>
      <c r="C1793" s="629" t="str">
        <f>_xlfn.XLOOKUP(_xlfn.CONCAT($G1793,"-",$I1793),Div.Meta!$H:$H,Div.Meta!$C:$C,"-",0,1)</f>
        <v>-</v>
      </c>
      <c r="D1793" s="302"/>
      <c r="E1793" s="146" t="str">
        <f>IF($D1793="","-",_xlfn.XLOOKUP($D1793,Fund.Meta!$A:$A,Fund.Meta!$D:$D,"-",0,1))</f>
        <v>-</v>
      </c>
      <c r="F1793" s="303" t="str">
        <f>IF($D1793="","-",_xlfn.XLOOKUP($D1793,Fund.Meta!$A:$A,Fund.Meta!$E:$E,"-",0,1))</f>
        <v>-</v>
      </c>
      <c r="G1793" s="334"/>
      <c r="H1793" s="303" t="str">
        <f>IF($G1793="","-",_xlfn.XLOOKUP($G1793,Appr.Meta!$A:$A,Appr.Meta!$D:$D,"-",0,1))</f>
        <v>-</v>
      </c>
      <c r="I1793" s="302"/>
      <c r="J1793" s="303" t="str">
        <f>IF($I1793="","-",_xlfn.XLOOKUP($I1793,'CC.Meta'!$A:$A,'CC.Meta'!$D:$D,"-",0,1))</f>
        <v>-</v>
      </c>
      <c r="K1793" s="302"/>
      <c r="L1793" s="146" t="str">
        <f>IF($K1793="","-",_xlfn.XLOOKUP($K1793,Obj.Meta!$A:$A,Obj.Meta!$D:$D,"-",0,1))</f>
        <v>-</v>
      </c>
      <c r="M1793" s="300" t="str">
        <f>IF($K1793="","-",_xlfn.XLOOKUP($K1793,Obj.Meta!$A:$A,Obj.Meta!$F:$F,"-",0,1))</f>
        <v>-</v>
      </c>
      <c r="N1793" s="337" t="str">
        <f t="shared" si="55"/>
        <v>---</v>
      </c>
      <c r="O1793" s="333"/>
      <c r="P1793" s="54"/>
      <c r="Q1793" s="52"/>
      <c r="R1793" s="34"/>
      <c r="S1793" s="53"/>
      <c r="T1793" s="208"/>
      <c r="U1793" s="726"/>
      <c r="V1793" s="206"/>
      <c r="W1793" s="206"/>
      <c r="X1793" s="678"/>
      <c r="Y1793" s="34"/>
      <c r="Z1793" s="610"/>
      <c r="AA1793" s="608"/>
    </row>
    <row r="1794" spans="1:27">
      <c r="A1794" s="145" t="str">
        <f t="shared" si="54"/>
        <v>-</v>
      </c>
      <c r="B1794" s="146" t="str">
        <f>_xlfn.XLOOKUP($A1794,Dept.Meta!$A:$A,Dept.Meta!$F:$F,"-",0,1)</f>
        <v>-</v>
      </c>
      <c r="C1794" s="629" t="str">
        <f>_xlfn.XLOOKUP(_xlfn.CONCAT($G1794,"-",$I1794),Div.Meta!$H:$H,Div.Meta!$C:$C,"-",0,1)</f>
        <v>-</v>
      </c>
      <c r="D1794" s="302"/>
      <c r="E1794" s="146" t="str">
        <f>IF($D1794="","-",_xlfn.XLOOKUP($D1794,Fund.Meta!$A:$A,Fund.Meta!$D:$D,"-",0,1))</f>
        <v>-</v>
      </c>
      <c r="F1794" s="303" t="str">
        <f>IF($D1794="","-",_xlfn.XLOOKUP($D1794,Fund.Meta!$A:$A,Fund.Meta!$E:$E,"-",0,1))</f>
        <v>-</v>
      </c>
      <c r="G1794" s="334"/>
      <c r="H1794" s="303" t="str">
        <f>IF($G1794="","-",_xlfn.XLOOKUP($G1794,Appr.Meta!$A:$A,Appr.Meta!$D:$D,"-",0,1))</f>
        <v>-</v>
      </c>
      <c r="I1794" s="302"/>
      <c r="J1794" s="303" t="str">
        <f>IF($I1794="","-",_xlfn.XLOOKUP($I1794,'CC.Meta'!$A:$A,'CC.Meta'!$D:$D,"-",0,1))</f>
        <v>-</v>
      </c>
      <c r="K1794" s="302"/>
      <c r="L1794" s="146" t="str">
        <f>IF($K1794="","-",_xlfn.XLOOKUP($K1794,Obj.Meta!$A:$A,Obj.Meta!$D:$D,"-",0,1))</f>
        <v>-</v>
      </c>
      <c r="M1794" s="300" t="str">
        <f>IF($K1794="","-",_xlfn.XLOOKUP($K1794,Obj.Meta!$A:$A,Obj.Meta!$F:$F,"-",0,1))</f>
        <v>-</v>
      </c>
      <c r="N1794" s="337" t="str">
        <f t="shared" si="55"/>
        <v>---</v>
      </c>
      <c r="O1794" s="333"/>
      <c r="P1794" s="54"/>
      <c r="Q1794" s="52"/>
      <c r="R1794" s="34"/>
      <c r="S1794" s="53"/>
      <c r="T1794" s="208"/>
      <c r="U1794" s="726"/>
      <c r="V1794" s="206"/>
      <c r="W1794" s="206"/>
      <c r="X1794" s="678"/>
      <c r="Y1794" s="34"/>
      <c r="Z1794" s="610"/>
      <c r="AA1794" s="608"/>
    </row>
    <row r="1795" spans="1:27">
      <c r="A1795" s="145" t="str">
        <f t="shared" si="54"/>
        <v>-</v>
      </c>
      <c r="B1795" s="146" t="str">
        <f>_xlfn.XLOOKUP($A1795,Dept.Meta!$A:$A,Dept.Meta!$F:$F,"-",0,1)</f>
        <v>-</v>
      </c>
      <c r="C1795" s="629" t="str">
        <f>_xlfn.XLOOKUP(_xlfn.CONCAT($G1795,"-",$I1795),Div.Meta!$H:$H,Div.Meta!$C:$C,"-",0,1)</f>
        <v>-</v>
      </c>
      <c r="D1795" s="302"/>
      <c r="E1795" s="146" t="str">
        <f>IF($D1795="","-",_xlfn.XLOOKUP($D1795,Fund.Meta!$A:$A,Fund.Meta!$D:$D,"-",0,1))</f>
        <v>-</v>
      </c>
      <c r="F1795" s="303" t="str">
        <f>IF($D1795="","-",_xlfn.XLOOKUP($D1795,Fund.Meta!$A:$A,Fund.Meta!$E:$E,"-",0,1))</f>
        <v>-</v>
      </c>
      <c r="G1795" s="334"/>
      <c r="H1795" s="303" t="str">
        <f>IF($G1795="","-",_xlfn.XLOOKUP($G1795,Appr.Meta!$A:$A,Appr.Meta!$D:$D,"-",0,1))</f>
        <v>-</v>
      </c>
      <c r="I1795" s="302"/>
      <c r="J1795" s="303" t="str">
        <f>IF($I1795="","-",_xlfn.XLOOKUP($I1795,'CC.Meta'!$A:$A,'CC.Meta'!$D:$D,"-",0,1))</f>
        <v>-</v>
      </c>
      <c r="K1795" s="302"/>
      <c r="L1795" s="146" t="str">
        <f>IF($K1795="","-",_xlfn.XLOOKUP($K1795,Obj.Meta!$A:$A,Obj.Meta!$D:$D,"-",0,1))</f>
        <v>-</v>
      </c>
      <c r="M1795" s="300" t="str">
        <f>IF($K1795="","-",_xlfn.XLOOKUP($K1795,Obj.Meta!$A:$A,Obj.Meta!$F:$F,"-",0,1))</f>
        <v>-</v>
      </c>
      <c r="N1795" s="337" t="str">
        <f t="shared" si="55"/>
        <v>---</v>
      </c>
      <c r="O1795" s="333"/>
      <c r="P1795" s="54"/>
      <c r="Q1795" s="52"/>
      <c r="R1795" s="34"/>
      <c r="S1795" s="53"/>
      <c r="T1795" s="208"/>
      <c r="U1795" s="726"/>
      <c r="V1795" s="206"/>
      <c r="W1795" s="206"/>
      <c r="X1795" s="678"/>
      <c r="Y1795" s="34"/>
      <c r="Z1795" s="610"/>
      <c r="AA1795" s="608"/>
    </row>
    <row r="1796" spans="1:27">
      <c r="A1796" s="145" t="str">
        <f t="shared" si="54"/>
        <v>-</v>
      </c>
      <c r="B1796" s="146" t="str">
        <f>_xlfn.XLOOKUP($A1796,Dept.Meta!$A:$A,Dept.Meta!$F:$F,"-",0,1)</f>
        <v>-</v>
      </c>
      <c r="C1796" s="629" t="str">
        <f>_xlfn.XLOOKUP(_xlfn.CONCAT($G1796,"-",$I1796),Div.Meta!$H:$H,Div.Meta!$C:$C,"-",0,1)</f>
        <v>-</v>
      </c>
      <c r="D1796" s="302"/>
      <c r="E1796" s="146" t="str">
        <f>IF($D1796="","-",_xlfn.XLOOKUP($D1796,Fund.Meta!$A:$A,Fund.Meta!$D:$D,"-",0,1))</f>
        <v>-</v>
      </c>
      <c r="F1796" s="303" t="str">
        <f>IF($D1796="","-",_xlfn.XLOOKUP($D1796,Fund.Meta!$A:$A,Fund.Meta!$E:$E,"-",0,1))</f>
        <v>-</v>
      </c>
      <c r="G1796" s="334"/>
      <c r="H1796" s="303" t="str">
        <f>IF($G1796="","-",_xlfn.XLOOKUP($G1796,Appr.Meta!$A:$A,Appr.Meta!$D:$D,"-",0,1))</f>
        <v>-</v>
      </c>
      <c r="I1796" s="302"/>
      <c r="J1796" s="303" t="str">
        <f>IF($I1796="","-",_xlfn.XLOOKUP($I1796,'CC.Meta'!$A:$A,'CC.Meta'!$D:$D,"-",0,1))</f>
        <v>-</v>
      </c>
      <c r="K1796" s="302"/>
      <c r="L1796" s="146" t="str">
        <f>IF($K1796="","-",_xlfn.XLOOKUP($K1796,Obj.Meta!$A:$A,Obj.Meta!$D:$D,"-",0,1))</f>
        <v>-</v>
      </c>
      <c r="M1796" s="300" t="str">
        <f>IF($K1796="","-",_xlfn.XLOOKUP($K1796,Obj.Meta!$A:$A,Obj.Meta!$F:$F,"-",0,1))</f>
        <v>-</v>
      </c>
      <c r="N1796" s="337" t="str">
        <f t="shared" si="55"/>
        <v>---</v>
      </c>
      <c r="O1796" s="333"/>
      <c r="P1796" s="54"/>
      <c r="Q1796" s="52"/>
      <c r="R1796" s="34"/>
      <c r="S1796" s="53"/>
      <c r="T1796" s="208"/>
      <c r="U1796" s="726"/>
      <c r="V1796" s="206"/>
      <c r="W1796" s="206"/>
      <c r="X1796" s="678"/>
      <c r="Y1796" s="34"/>
      <c r="Z1796" s="610"/>
      <c r="AA1796" s="608"/>
    </row>
    <row r="1797" spans="1:27">
      <c r="A1797" s="145" t="str">
        <f t="shared" si="54"/>
        <v>-</v>
      </c>
      <c r="B1797" s="146" t="str">
        <f>_xlfn.XLOOKUP($A1797,Dept.Meta!$A:$A,Dept.Meta!$F:$F,"-",0,1)</f>
        <v>-</v>
      </c>
      <c r="C1797" s="629" t="str">
        <f>_xlfn.XLOOKUP(_xlfn.CONCAT($G1797,"-",$I1797),Div.Meta!$H:$H,Div.Meta!$C:$C,"-",0,1)</f>
        <v>-</v>
      </c>
      <c r="D1797" s="302"/>
      <c r="E1797" s="146" t="str">
        <f>IF($D1797="","-",_xlfn.XLOOKUP($D1797,Fund.Meta!$A:$A,Fund.Meta!$D:$D,"-",0,1))</f>
        <v>-</v>
      </c>
      <c r="F1797" s="303" t="str">
        <f>IF($D1797="","-",_xlfn.XLOOKUP($D1797,Fund.Meta!$A:$A,Fund.Meta!$E:$E,"-",0,1))</f>
        <v>-</v>
      </c>
      <c r="G1797" s="334"/>
      <c r="H1797" s="303" t="str">
        <f>IF($G1797="","-",_xlfn.XLOOKUP($G1797,Appr.Meta!$A:$A,Appr.Meta!$D:$D,"-",0,1))</f>
        <v>-</v>
      </c>
      <c r="I1797" s="302"/>
      <c r="J1797" s="303" t="str">
        <f>IF($I1797="","-",_xlfn.XLOOKUP($I1797,'CC.Meta'!$A:$A,'CC.Meta'!$D:$D,"-",0,1))</f>
        <v>-</v>
      </c>
      <c r="K1797" s="302"/>
      <c r="L1797" s="146" t="str">
        <f>IF($K1797="","-",_xlfn.XLOOKUP($K1797,Obj.Meta!$A:$A,Obj.Meta!$D:$D,"-",0,1))</f>
        <v>-</v>
      </c>
      <c r="M1797" s="300" t="str">
        <f>IF($K1797="","-",_xlfn.XLOOKUP($K1797,Obj.Meta!$A:$A,Obj.Meta!$F:$F,"-",0,1))</f>
        <v>-</v>
      </c>
      <c r="N1797" s="337" t="str">
        <f t="shared" si="55"/>
        <v>---</v>
      </c>
      <c r="O1797" s="333"/>
      <c r="P1797" s="54"/>
      <c r="Q1797" s="52"/>
      <c r="R1797" s="34"/>
      <c r="S1797" s="53"/>
      <c r="T1797" s="208"/>
      <c r="U1797" s="726"/>
      <c r="V1797" s="206"/>
      <c r="W1797" s="206"/>
      <c r="X1797" s="678"/>
      <c r="Y1797" s="34"/>
      <c r="Z1797" s="610"/>
      <c r="AA1797" s="608"/>
    </row>
    <row r="1798" spans="1:27">
      <c r="A1798" s="145" t="str">
        <f t="shared" si="54"/>
        <v>-</v>
      </c>
      <c r="B1798" s="146" t="str">
        <f>_xlfn.XLOOKUP($A1798,Dept.Meta!$A:$A,Dept.Meta!$F:$F,"-",0,1)</f>
        <v>-</v>
      </c>
      <c r="C1798" s="629" t="str">
        <f>_xlfn.XLOOKUP(_xlfn.CONCAT($G1798,"-",$I1798),Div.Meta!$H:$H,Div.Meta!$C:$C,"-",0,1)</f>
        <v>-</v>
      </c>
      <c r="D1798" s="302"/>
      <c r="E1798" s="146" t="str">
        <f>IF($D1798="","-",_xlfn.XLOOKUP($D1798,Fund.Meta!$A:$A,Fund.Meta!$D:$D,"-",0,1))</f>
        <v>-</v>
      </c>
      <c r="F1798" s="303" t="str">
        <f>IF($D1798="","-",_xlfn.XLOOKUP($D1798,Fund.Meta!$A:$A,Fund.Meta!$E:$E,"-",0,1))</f>
        <v>-</v>
      </c>
      <c r="G1798" s="334"/>
      <c r="H1798" s="303" t="str">
        <f>IF($G1798="","-",_xlfn.XLOOKUP($G1798,Appr.Meta!$A:$A,Appr.Meta!$D:$D,"-",0,1))</f>
        <v>-</v>
      </c>
      <c r="I1798" s="302"/>
      <c r="J1798" s="303" t="str">
        <f>IF($I1798="","-",_xlfn.XLOOKUP($I1798,'CC.Meta'!$A:$A,'CC.Meta'!$D:$D,"-",0,1))</f>
        <v>-</v>
      </c>
      <c r="K1798" s="302"/>
      <c r="L1798" s="146" t="str">
        <f>IF($K1798="","-",_xlfn.XLOOKUP($K1798,Obj.Meta!$A:$A,Obj.Meta!$D:$D,"-",0,1))</f>
        <v>-</v>
      </c>
      <c r="M1798" s="300" t="str">
        <f>IF($K1798="","-",_xlfn.XLOOKUP($K1798,Obj.Meta!$A:$A,Obj.Meta!$F:$F,"-",0,1))</f>
        <v>-</v>
      </c>
      <c r="N1798" s="337" t="str">
        <f t="shared" si="55"/>
        <v>---</v>
      </c>
      <c r="O1798" s="333"/>
      <c r="P1798" s="54"/>
      <c r="Q1798" s="52"/>
      <c r="R1798" s="34"/>
      <c r="S1798" s="53"/>
      <c r="T1798" s="208"/>
      <c r="U1798" s="726"/>
      <c r="V1798" s="206"/>
      <c r="W1798" s="206"/>
      <c r="X1798" s="678"/>
      <c r="Y1798" s="34"/>
      <c r="Z1798" s="610"/>
      <c r="AA1798" s="608"/>
    </row>
    <row r="1799" spans="1:27">
      <c r="A1799" s="145" t="str">
        <f t="shared" si="54"/>
        <v>-</v>
      </c>
      <c r="B1799" s="146" t="str">
        <f>_xlfn.XLOOKUP($A1799,Dept.Meta!$A:$A,Dept.Meta!$F:$F,"-",0,1)</f>
        <v>-</v>
      </c>
      <c r="C1799" s="629" t="str">
        <f>_xlfn.XLOOKUP(_xlfn.CONCAT($G1799,"-",$I1799),Div.Meta!$H:$H,Div.Meta!$C:$C,"-",0,1)</f>
        <v>-</v>
      </c>
      <c r="D1799" s="302"/>
      <c r="E1799" s="146" t="str">
        <f>IF($D1799="","-",_xlfn.XLOOKUP($D1799,Fund.Meta!$A:$A,Fund.Meta!$D:$D,"-",0,1))</f>
        <v>-</v>
      </c>
      <c r="F1799" s="303" t="str">
        <f>IF($D1799="","-",_xlfn.XLOOKUP($D1799,Fund.Meta!$A:$A,Fund.Meta!$E:$E,"-",0,1))</f>
        <v>-</v>
      </c>
      <c r="G1799" s="334"/>
      <c r="H1799" s="303" t="str">
        <f>IF($G1799="","-",_xlfn.XLOOKUP($G1799,Appr.Meta!$A:$A,Appr.Meta!$D:$D,"-",0,1))</f>
        <v>-</v>
      </c>
      <c r="I1799" s="302"/>
      <c r="J1799" s="303" t="str">
        <f>IF($I1799="","-",_xlfn.XLOOKUP($I1799,'CC.Meta'!$A:$A,'CC.Meta'!$D:$D,"-",0,1))</f>
        <v>-</v>
      </c>
      <c r="K1799" s="302"/>
      <c r="L1799" s="146" t="str">
        <f>IF($K1799="","-",_xlfn.XLOOKUP($K1799,Obj.Meta!$A:$A,Obj.Meta!$D:$D,"-",0,1))</f>
        <v>-</v>
      </c>
      <c r="M1799" s="300" t="str">
        <f>IF($K1799="","-",_xlfn.XLOOKUP($K1799,Obj.Meta!$A:$A,Obj.Meta!$F:$F,"-",0,1))</f>
        <v>-</v>
      </c>
      <c r="N1799" s="337" t="str">
        <f t="shared" si="55"/>
        <v>---</v>
      </c>
      <c r="O1799" s="333"/>
      <c r="P1799" s="54"/>
      <c r="Q1799" s="52"/>
      <c r="R1799" s="34"/>
      <c r="S1799" s="53"/>
      <c r="T1799" s="208"/>
      <c r="U1799" s="726"/>
      <c r="V1799" s="206"/>
      <c r="W1799" s="206"/>
      <c r="X1799" s="678"/>
      <c r="Y1799" s="34"/>
      <c r="Z1799" s="610"/>
      <c r="AA1799" s="608"/>
    </row>
    <row r="1800" spans="1:27">
      <c r="A1800" s="145" t="str">
        <f t="shared" si="54"/>
        <v>-</v>
      </c>
      <c r="B1800" s="146" t="str">
        <f>_xlfn.XLOOKUP($A1800,Dept.Meta!$A:$A,Dept.Meta!$F:$F,"-",0,1)</f>
        <v>-</v>
      </c>
      <c r="C1800" s="629" t="str">
        <f>_xlfn.XLOOKUP(_xlfn.CONCAT($G1800,"-",$I1800),Div.Meta!$H:$H,Div.Meta!$C:$C,"-",0,1)</f>
        <v>-</v>
      </c>
      <c r="D1800" s="302"/>
      <c r="E1800" s="146" t="str">
        <f>IF($D1800="","-",_xlfn.XLOOKUP($D1800,Fund.Meta!$A:$A,Fund.Meta!$D:$D,"-",0,1))</f>
        <v>-</v>
      </c>
      <c r="F1800" s="303" t="str">
        <f>IF($D1800="","-",_xlfn.XLOOKUP($D1800,Fund.Meta!$A:$A,Fund.Meta!$E:$E,"-",0,1))</f>
        <v>-</v>
      </c>
      <c r="G1800" s="334"/>
      <c r="H1800" s="303" t="str">
        <f>IF($G1800="","-",_xlfn.XLOOKUP($G1800,Appr.Meta!$A:$A,Appr.Meta!$D:$D,"-",0,1))</f>
        <v>-</v>
      </c>
      <c r="I1800" s="302"/>
      <c r="J1800" s="303" t="str">
        <f>IF($I1800="","-",_xlfn.XLOOKUP($I1800,'CC.Meta'!$A:$A,'CC.Meta'!$D:$D,"-",0,1))</f>
        <v>-</v>
      </c>
      <c r="K1800" s="302"/>
      <c r="L1800" s="146" t="str">
        <f>IF($K1800="","-",_xlfn.XLOOKUP($K1800,Obj.Meta!$A:$A,Obj.Meta!$D:$D,"-",0,1))</f>
        <v>-</v>
      </c>
      <c r="M1800" s="300" t="str">
        <f>IF($K1800="","-",_xlfn.XLOOKUP($K1800,Obj.Meta!$A:$A,Obj.Meta!$F:$F,"-",0,1))</f>
        <v>-</v>
      </c>
      <c r="N1800" s="337" t="str">
        <f t="shared" si="55"/>
        <v>---</v>
      </c>
      <c r="O1800" s="333"/>
      <c r="P1800" s="54"/>
      <c r="Q1800" s="52"/>
      <c r="R1800" s="34"/>
      <c r="S1800" s="53"/>
      <c r="T1800" s="208"/>
      <c r="U1800" s="726"/>
      <c r="V1800" s="206"/>
      <c r="W1800" s="206"/>
      <c r="X1800" s="678"/>
      <c r="Y1800" s="34"/>
      <c r="Z1800" s="610"/>
      <c r="AA1800" s="608"/>
    </row>
    <row r="1801" spans="1:27">
      <c r="A1801" s="145" t="str">
        <f t="shared" si="54"/>
        <v>-</v>
      </c>
      <c r="B1801" s="146" t="str">
        <f>_xlfn.XLOOKUP($A1801,Dept.Meta!$A:$A,Dept.Meta!$F:$F,"-",0,1)</f>
        <v>-</v>
      </c>
      <c r="C1801" s="629" t="str">
        <f>_xlfn.XLOOKUP(_xlfn.CONCAT($G1801,"-",$I1801),Div.Meta!$H:$H,Div.Meta!$C:$C,"-",0,1)</f>
        <v>-</v>
      </c>
      <c r="D1801" s="302"/>
      <c r="E1801" s="146" t="str">
        <f>IF($D1801="","-",_xlfn.XLOOKUP($D1801,Fund.Meta!$A:$A,Fund.Meta!$D:$D,"-",0,1))</f>
        <v>-</v>
      </c>
      <c r="F1801" s="303" t="str">
        <f>IF($D1801="","-",_xlfn.XLOOKUP($D1801,Fund.Meta!$A:$A,Fund.Meta!$E:$E,"-",0,1))</f>
        <v>-</v>
      </c>
      <c r="G1801" s="334"/>
      <c r="H1801" s="303" t="str">
        <f>IF($G1801="","-",_xlfn.XLOOKUP($G1801,Appr.Meta!$A:$A,Appr.Meta!$D:$D,"-",0,1))</f>
        <v>-</v>
      </c>
      <c r="I1801" s="302"/>
      <c r="J1801" s="303" t="str">
        <f>IF($I1801="","-",_xlfn.XLOOKUP($I1801,'CC.Meta'!$A:$A,'CC.Meta'!$D:$D,"-",0,1))</f>
        <v>-</v>
      </c>
      <c r="K1801" s="302"/>
      <c r="L1801" s="146" t="str">
        <f>IF($K1801="","-",_xlfn.XLOOKUP($K1801,Obj.Meta!$A:$A,Obj.Meta!$D:$D,"-",0,1))</f>
        <v>-</v>
      </c>
      <c r="M1801" s="300" t="str">
        <f>IF($K1801="","-",_xlfn.XLOOKUP($K1801,Obj.Meta!$A:$A,Obj.Meta!$F:$F,"-",0,1))</f>
        <v>-</v>
      </c>
      <c r="N1801" s="337" t="str">
        <f t="shared" si="55"/>
        <v>---</v>
      </c>
      <c r="O1801" s="333"/>
      <c r="P1801" s="54"/>
      <c r="Q1801" s="52"/>
      <c r="R1801" s="34"/>
      <c r="S1801" s="53"/>
      <c r="T1801" s="208"/>
      <c r="U1801" s="726"/>
      <c r="V1801" s="206"/>
      <c r="W1801" s="206"/>
      <c r="X1801" s="678"/>
      <c r="Y1801" s="34"/>
      <c r="Z1801" s="610"/>
      <c r="AA1801" s="608"/>
    </row>
    <row r="1802" spans="1:27">
      <c r="A1802" s="145" t="str">
        <f t="shared" si="54"/>
        <v>-</v>
      </c>
      <c r="B1802" s="146" t="str">
        <f>_xlfn.XLOOKUP($A1802,Dept.Meta!$A:$A,Dept.Meta!$F:$F,"-",0,1)</f>
        <v>-</v>
      </c>
      <c r="C1802" s="629" t="str">
        <f>_xlfn.XLOOKUP(_xlfn.CONCAT($G1802,"-",$I1802),Div.Meta!$H:$H,Div.Meta!$C:$C,"-",0,1)</f>
        <v>-</v>
      </c>
      <c r="D1802" s="302"/>
      <c r="E1802" s="146" t="str">
        <f>IF($D1802="","-",_xlfn.XLOOKUP($D1802,Fund.Meta!$A:$A,Fund.Meta!$D:$D,"-",0,1))</f>
        <v>-</v>
      </c>
      <c r="F1802" s="303" t="str">
        <f>IF($D1802="","-",_xlfn.XLOOKUP($D1802,Fund.Meta!$A:$A,Fund.Meta!$E:$E,"-",0,1))</f>
        <v>-</v>
      </c>
      <c r="G1802" s="334"/>
      <c r="H1802" s="303" t="str">
        <f>IF($G1802="","-",_xlfn.XLOOKUP($G1802,Appr.Meta!$A:$A,Appr.Meta!$D:$D,"-",0,1))</f>
        <v>-</v>
      </c>
      <c r="I1802" s="302"/>
      <c r="J1802" s="303" t="str">
        <f>IF($I1802="","-",_xlfn.XLOOKUP($I1802,'CC.Meta'!$A:$A,'CC.Meta'!$D:$D,"-",0,1))</f>
        <v>-</v>
      </c>
      <c r="K1802" s="302"/>
      <c r="L1802" s="146" t="str">
        <f>IF($K1802="","-",_xlfn.XLOOKUP($K1802,Obj.Meta!$A:$A,Obj.Meta!$D:$D,"-",0,1))</f>
        <v>-</v>
      </c>
      <c r="M1802" s="300" t="str">
        <f>IF($K1802="","-",_xlfn.XLOOKUP($K1802,Obj.Meta!$A:$A,Obj.Meta!$F:$F,"-",0,1))</f>
        <v>-</v>
      </c>
      <c r="N1802" s="337" t="str">
        <f t="shared" si="55"/>
        <v>---</v>
      </c>
      <c r="O1802" s="333"/>
      <c r="P1802" s="54"/>
      <c r="Q1802" s="52"/>
      <c r="R1802" s="34"/>
      <c r="S1802" s="53"/>
      <c r="T1802" s="208"/>
      <c r="U1802" s="726"/>
      <c r="V1802" s="206"/>
      <c r="W1802" s="206"/>
      <c r="X1802" s="678"/>
      <c r="Y1802" s="34"/>
      <c r="Z1802" s="610"/>
      <c r="AA1802" s="608"/>
    </row>
    <row r="1803" spans="1:27">
      <c r="A1803" s="145" t="str">
        <f t="shared" si="54"/>
        <v>-</v>
      </c>
      <c r="B1803" s="146" t="str">
        <f>_xlfn.XLOOKUP($A1803,Dept.Meta!$A:$A,Dept.Meta!$F:$F,"-",0,1)</f>
        <v>-</v>
      </c>
      <c r="C1803" s="629" t="str">
        <f>_xlfn.XLOOKUP(_xlfn.CONCAT($G1803,"-",$I1803),Div.Meta!$H:$H,Div.Meta!$C:$C,"-",0,1)</f>
        <v>-</v>
      </c>
      <c r="D1803" s="302"/>
      <c r="E1803" s="146" t="str">
        <f>IF($D1803="","-",_xlfn.XLOOKUP($D1803,Fund.Meta!$A:$A,Fund.Meta!$D:$D,"-",0,1))</f>
        <v>-</v>
      </c>
      <c r="F1803" s="303" t="str">
        <f>IF($D1803="","-",_xlfn.XLOOKUP($D1803,Fund.Meta!$A:$A,Fund.Meta!$E:$E,"-",0,1))</f>
        <v>-</v>
      </c>
      <c r="G1803" s="334"/>
      <c r="H1803" s="303" t="str">
        <f>IF($G1803="","-",_xlfn.XLOOKUP($G1803,Appr.Meta!$A:$A,Appr.Meta!$D:$D,"-",0,1))</f>
        <v>-</v>
      </c>
      <c r="I1803" s="302"/>
      <c r="J1803" s="303" t="str">
        <f>IF($I1803="","-",_xlfn.XLOOKUP($I1803,'CC.Meta'!$A:$A,'CC.Meta'!$D:$D,"-",0,1))</f>
        <v>-</v>
      </c>
      <c r="K1803" s="302"/>
      <c r="L1803" s="146" t="str">
        <f>IF($K1803="","-",_xlfn.XLOOKUP($K1803,Obj.Meta!$A:$A,Obj.Meta!$D:$D,"-",0,1))</f>
        <v>-</v>
      </c>
      <c r="M1803" s="300" t="str">
        <f>IF($K1803="","-",_xlfn.XLOOKUP($K1803,Obj.Meta!$A:$A,Obj.Meta!$F:$F,"-",0,1))</f>
        <v>-</v>
      </c>
      <c r="N1803" s="337" t="str">
        <f t="shared" si="55"/>
        <v>---</v>
      </c>
      <c r="O1803" s="333"/>
      <c r="P1803" s="54"/>
      <c r="Q1803" s="52"/>
      <c r="R1803" s="34"/>
      <c r="S1803" s="53"/>
      <c r="T1803" s="208"/>
      <c r="U1803" s="726"/>
      <c r="V1803" s="206"/>
      <c r="W1803" s="206"/>
      <c r="X1803" s="678"/>
      <c r="Y1803" s="34"/>
      <c r="Z1803" s="610"/>
      <c r="AA1803" s="608"/>
    </row>
    <row r="1804" spans="1:27">
      <c r="A1804" s="145" t="str">
        <f t="shared" si="54"/>
        <v>-</v>
      </c>
      <c r="B1804" s="146" t="str">
        <f>_xlfn.XLOOKUP($A1804,Dept.Meta!$A:$A,Dept.Meta!$F:$F,"-",0,1)</f>
        <v>-</v>
      </c>
      <c r="C1804" s="629" t="str">
        <f>_xlfn.XLOOKUP(_xlfn.CONCAT($G1804,"-",$I1804),Div.Meta!$H:$H,Div.Meta!$C:$C,"-",0,1)</f>
        <v>-</v>
      </c>
      <c r="D1804" s="302"/>
      <c r="E1804" s="146" t="str">
        <f>IF($D1804="","-",_xlfn.XLOOKUP($D1804,Fund.Meta!$A:$A,Fund.Meta!$D:$D,"-",0,1))</f>
        <v>-</v>
      </c>
      <c r="F1804" s="303" t="str">
        <f>IF($D1804="","-",_xlfn.XLOOKUP($D1804,Fund.Meta!$A:$A,Fund.Meta!$E:$E,"-",0,1))</f>
        <v>-</v>
      </c>
      <c r="G1804" s="334"/>
      <c r="H1804" s="303" t="str">
        <f>IF($G1804="","-",_xlfn.XLOOKUP($G1804,Appr.Meta!$A:$A,Appr.Meta!$D:$D,"-",0,1))</f>
        <v>-</v>
      </c>
      <c r="I1804" s="302"/>
      <c r="J1804" s="303" t="str">
        <f>IF($I1804="","-",_xlfn.XLOOKUP($I1804,'CC.Meta'!$A:$A,'CC.Meta'!$D:$D,"-",0,1))</f>
        <v>-</v>
      </c>
      <c r="K1804" s="302"/>
      <c r="L1804" s="146" t="str">
        <f>IF($K1804="","-",_xlfn.XLOOKUP($K1804,Obj.Meta!$A:$A,Obj.Meta!$D:$D,"-",0,1))</f>
        <v>-</v>
      </c>
      <c r="M1804" s="300" t="str">
        <f>IF($K1804="","-",_xlfn.XLOOKUP($K1804,Obj.Meta!$A:$A,Obj.Meta!$F:$F,"-",0,1))</f>
        <v>-</v>
      </c>
      <c r="N1804" s="337" t="str">
        <f t="shared" si="55"/>
        <v>---</v>
      </c>
      <c r="O1804" s="333"/>
      <c r="P1804" s="54"/>
      <c r="Q1804" s="52"/>
      <c r="R1804" s="34"/>
      <c r="S1804" s="53"/>
      <c r="T1804" s="208"/>
      <c r="U1804" s="726"/>
      <c r="V1804" s="206"/>
      <c r="W1804" s="206"/>
      <c r="X1804" s="678"/>
      <c r="Y1804" s="34"/>
      <c r="Z1804" s="610"/>
      <c r="AA1804" s="608"/>
    </row>
    <row r="1805" spans="1:27">
      <c r="A1805" s="145" t="str">
        <f t="shared" si="54"/>
        <v>-</v>
      </c>
      <c r="B1805" s="146" t="str">
        <f>_xlfn.XLOOKUP($A1805,Dept.Meta!$A:$A,Dept.Meta!$F:$F,"-",0,1)</f>
        <v>-</v>
      </c>
      <c r="C1805" s="629" t="str">
        <f>_xlfn.XLOOKUP(_xlfn.CONCAT($G1805,"-",$I1805),Div.Meta!$H:$H,Div.Meta!$C:$C,"-",0,1)</f>
        <v>-</v>
      </c>
      <c r="D1805" s="302"/>
      <c r="E1805" s="146" t="str">
        <f>IF($D1805="","-",_xlfn.XLOOKUP($D1805,Fund.Meta!$A:$A,Fund.Meta!$D:$D,"-",0,1))</f>
        <v>-</v>
      </c>
      <c r="F1805" s="303" t="str">
        <f>IF($D1805="","-",_xlfn.XLOOKUP($D1805,Fund.Meta!$A:$A,Fund.Meta!$E:$E,"-",0,1))</f>
        <v>-</v>
      </c>
      <c r="G1805" s="334"/>
      <c r="H1805" s="303" t="str">
        <f>IF($G1805="","-",_xlfn.XLOOKUP($G1805,Appr.Meta!$A:$A,Appr.Meta!$D:$D,"-",0,1))</f>
        <v>-</v>
      </c>
      <c r="I1805" s="302"/>
      <c r="J1805" s="303" t="str">
        <f>IF($I1805="","-",_xlfn.XLOOKUP($I1805,'CC.Meta'!$A:$A,'CC.Meta'!$D:$D,"-",0,1))</f>
        <v>-</v>
      </c>
      <c r="K1805" s="302"/>
      <c r="L1805" s="146" t="str">
        <f>IF($K1805="","-",_xlfn.XLOOKUP($K1805,Obj.Meta!$A:$A,Obj.Meta!$D:$D,"-",0,1))</f>
        <v>-</v>
      </c>
      <c r="M1805" s="300" t="str">
        <f>IF($K1805="","-",_xlfn.XLOOKUP($K1805,Obj.Meta!$A:$A,Obj.Meta!$F:$F,"-",0,1))</f>
        <v>-</v>
      </c>
      <c r="N1805" s="337" t="str">
        <f t="shared" si="55"/>
        <v>---</v>
      </c>
      <c r="O1805" s="333"/>
      <c r="P1805" s="54"/>
      <c r="Q1805" s="52"/>
      <c r="R1805" s="34"/>
      <c r="S1805" s="53"/>
      <c r="T1805" s="208"/>
      <c r="U1805" s="726"/>
      <c r="V1805" s="206"/>
      <c r="W1805" s="206"/>
      <c r="X1805" s="678"/>
      <c r="Y1805" s="34"/>
      <c r="Z1805" s="610"/>
      <c r="AA1805" s="608"/>
    </row>
    <row r="1806" spans="1:27">
      <c r="A1806" s="145" t="str">
        <f t="shared" si="54"/>
        <v>-</v>
      </c>
      <c r="B1806" s="146" t="str">
        <f>_xlfn.XLOOKUP($A1806,Dept.Meta!$A:$A,Dept.Meta!$F:$F,"-",0,1)</f>
        <v>-</v>
      </c>
      <c r="C1806" s="629" t="str">
        <f>_xlfn.XLOOKUP(_xlfn.CONCAT($G1806,"-",$I1806),Div.Meta!$H:$H,Div.Meta!$C:$C,"-",0,1)</f>
        <v>-</v>
      </c>
      <c r="D1806" s="302"/>
      <c r="E1806" s="146" t="str">
        <f>IF($D1806="","-",_xlfn.XLOOKUP($D1806,Fund.Meta!$A:$A,Fund.Meta!$D:$D,"-",0,1))</f>
        <v>-</v>
      </c>
      <c r="F1806" s="303" t="str">
        <f>IF($D1806="","-",_xlfn.XLOOKUP($D1806,Fund.Meta!$A:$A,Fund.Meta!$E:$E,"-",0,1))</f>
        <v>-</v>
      </c>
      <c r="G1806" s="334"/>
      <c r="H1806" s="303" t="str">
        <f>IF($G1806="","-",_xlfn.XLOOKUP($G1806,Appr.Meta!$A:$A,Appr.Meta!$D:$D,"-",0,1))</f>
        <v>-</v>
      </c>
      <c r="I1806" s="302"/>
      <c r="J1806" s="303" t="str">
        <f>IF($I1806="","-",_xlfn.XLOOKUP($I1806,'CC.Meta'!$A:$A,'CC.Meta'!$D:$D,"-",0,1))</f>
        <v>-</v>
      </c>
      <c r="K1806" s="302"/>
      <c r="L1806" s="146" t="str">
        <f>IF($K1806="","-",_xlfn.XLOOKUP($K1806,Obj.Meta!$A:$A,Obj.Meta!$D:$D,"-",0,1))</f>
        <v>-</v>
      </c>
      <c r="M1806" s="300" t="str">
        <f>IF($K1806="","-",_xlfn.XLOOKUP($K1806,Obj.Meta!$A:$A,Obj.Meta!$F:$F,"-",0,1))</f>
        <v>-</v>
      </c>
      <c r="N1806" s="337" t="str">
        <f t="shared" si="55"/>
        <v>---</v>
      </c>
      <c r="O1806" s="333"/>
      <c r="P1806" s="54"/>
      <c r="Q1806" s="52"/>
      <c r="R1806" s="34"/>
      <c r="S1806" s="53"/>
      <c r="T1806" s="208"/>
      <c r="U1806" s="726"/>
      <c r="V1806" s="206"/>
      <c r="W1806" s="206"/>
      <c r="X1806" s="678"/>
      <c r="Y1806" s="34"/>
      <c r="Z1806" s="610"/>
      <c r="AA1806" s="608"/>
    </row>
    <row r="1807" spans="1:27">
      <c r="A1807" s="145" t="str">
        <f t="shared" si="54"/>
        <v>-</v>
      </c>
      <c r="B1807" s="146" t="str">
        <f>_xlfn.XLOOKUP($A1807,Dept.Meta!$A:$A,Dept.Meta!$F:$F,"-",0,1)</f>
        <v>-</v>
      </c>
      <c r="C1807" s="629" t="str">
        <f>_xlfn.XLOOKUP(_xlfn.CONCAT($G1807,"-",$I1807),Div.Meta!$H:$H,Div.Meta!$C:$C,"-",0,1)</f>
        <v>-</v>
      </c>
      <c r="D1807" s="302"/>
      <c r="E1807" s="146" t="str">
        <f>IF($D1807="","-",_xlfn.XLOOKUP($D1807,Fund.Meta!$A:$A,Fund.Meta!$D:$D,"-",0,1))</f>
        <v>-</v>
      </c>
      <c r="F1807" s="303" t="str">
        <f>IF($D1807="","-",_xlfn.XLOOKUP($D1807,Fund.Meta!$A:$A,Fund.Meta!$E:$E,"-",0,1))</f>
        <v>-</v>
      </c>
      <c r="G1807" s="334"/>
      <c r="H1807" s="303" t="str">
        <f>IF($G1807="","-",_xlfn.XLOOKUP($G1807,Appr.Meta!$A:$A,Appr.Meta!$D:$D,"-",0,1))</f>
        <v>-</v>
      </c>
      <c r="I1807" s="302"/>
      <c r="J1807" s="303" t="str">
        <f>IF($I1807="","-",_xlfn.XLOOKUP($I1807,'CC.Meta'!$A:$A,'CC.Meta'!$D:$D,"-",0,1))</f>
        <v>-</v>
      </c>
      <c r="K1807" s="302"/>
      <c r="L1807" s="146" t="str">
        <f>IF($K1807="","-",_xlfn.XLOOKUP($K1807,Obj.Meta!$A:$A,Obj.Meta!$D:$D,"-",0,1))</f>
        <v>-</v>
      </c>
      <c r="M1807" s="300" t="str">
        <f>IF($K1807="","-",_xlfn.XLOOKUP($K1807,Obj.Meta!$A:$A,Obj.Meta!$F:$F,"-",0,1))</f>
        <v>-</v>
      </c>
      <c r="N1807" s="337" t="str">
        <f t="shared" si="55"/>
        <v>---</v>
      </c>
      <c r="O1807" s="333"/>
      <c r="P1807" s="54"/>
      <c r="Q1807" s="52"/>
      <c r="R1807" s="34"/>
      <c r="S1807" s="53"/>
      <c r="T1807" s="208"/>
      <c r="U1807" s="726"/>
      <c r="V1807" s="206"/>
      <c r="W1807" s="206"/>
      <c r="X1807" s="678"/>
      <c r="Y1807" s="34"/>
      <c r="Z1807" s="610"/>
      <c r="AA1807" s="608"/>
    </row>
    <row r="1808" spans="1:27">
      <c r="A1808" s="145" t="str">
        <f t="shared" si="54"/>
        <v>-</v>
      </c>
      <c r="B1808" s="146" t="str">
        <f>_xlfn.XLOOKUP($A1808,Dept.Meta!$A:$A,Dept.Meta!$F:$F,"-",0,1)</f>
        <v>-</v>
      </c>
      <c r="C1808" s="629" t="str">
        <f>_xlfn.XLOOKUP(_xlfn.CONCAT($G1808,"-",$I1808),Div.Meta!$H:$H,Div.Meta!$C:$C,"-",0,1)</f>
        <v>-</v>
      </c>
      <c r="D1808" s="302"/>
      <c r="E1808" s="146" t="str">
        <f>IF($D1808="","-",_xlfn.XLOOKUP($D1808,Fund.Meta!$A:$A,Fund.Meta!$D:$D,"-",0,1))</f>
        <v>-</v>
      </c>
      <c r="F1808" s="303" t="str">
        <f>IF($D1808="","-",_xlfn.XLOOKUP($D1808,Fund.Meta!$A:$A,Fund.Meta!$E:$E,"-",0,1))</f>
        <v>-</v>
      </c>
      <c r="G1808" s="334"/>
      <c r="H1808" s="303" t="str">
        <f>IF($G1808="","-",_xlfn.XLOOKUP($G1808,Appr.Meta!$A:$A,Appr.Meta!$D:$D,"-",0,1))</f>
        <v>-</v>
      </c>
      <c r="I1808" s="302"/>
      <c r="J1808" s="303" t="str">
        <f>IF($I1808="","-",_xlfn.XLOOKUP($I1808,'CC.Meta'!$A:$A,'CC.Meta'!$D:$D,"-",0,1))</f>
        <v>-</v>
      </c>
      <c r="K1808" s="302"/>
      <c r="L1808" s="146" t="str">
        <f>IF($K1808="","-",_xlfn.XLOOKUP($K1808,Obj.Meta!$A:$A,Obj.Meta!$D:$D,"-",0,1))</f>
        <v>-</v>
      </c>
      <c r="M1808" s="300" t="str">
        <f>IF($K1808="","-",_xlfn.XLOOKUP($K1808,Obj.Meta!$A:$A,Obj.Meta!$F:$F,"-",0,1))</f>
        <v>-</v>
      </c>
      <c r="N1808" s="337" t="str">
        <f t="shared" si="55"/>
        <v>---</v>
      </c>
      <c r="O1808" s="333"/>
      <c r="P1808" s="54"/>
      <c r="Q1808" s="52"/>
      <c r="R1808" s="34"/>
      <c r="S1808" s="53"/>
      <c r="T1808" s="208"/>
      <c r="U1808" s="726"/>
      <c r="V1808" s="206"/>
      <c r="W1808" s="206"/>
      <c r="X1808" s="678"/>
      <c r="Y1808" s="34"/>
      <c r="Z1808" s="610"/>
      <c r="AA1808" s="608"/>
    </row>
    <row r="1809" spans="1:27">
      <c r="A1809" s="145" t="str">
        <f t="shared" si="54"/>
        <v>-</v>
      </c>
      <c r="B1809" s="146" t="str">
        <f>_xlfn.XLOOKUP($A1809,Dept.Meta!$A:$A,Dept.Meta!$F:$F,"-",0,1)</f>
        <v>-</v>
      </c>
      <c r="C1809" s="629" t="str">
        <f>_xlfn.XLOOKUP(_xlfn.CONCAT($G1809,"-",$I1809),Div.Meta!$H:$H,Div.Meta!$C:$C,"-",0,1)</f>
        <v>-</v>
      </c>
      <c r="D1809" s="302"/>
      <c r="E1809" s="146" t="str">
        <f>IF($D1809="","-",_xlfn.XLOOKUP($D1809,Fund.Meta!$A:$A,Fund.Meta!$D:$D,"-",0,1))</f>
        <v>-</v>
      </c>
      <c r="F1809" s="303" t="str">
        <f>IF($D1809="","-",_xlfn.XLOOKUP($D1809,Fund.Meta!$A:$A,Fund.Meta!$E:$E,"-",0,1))</f>
        <v>-</v>
      </c>
      <c r="G1809" s="334"/>
      <c r="H1809" s="303" t="str">
        <f>IF($G1809="","-",_xlfn.XLOOKUP($G1809,Appr.Meta!$A:$A,Appr.Meta!$D:$D,"-",0,1))</f>
        <v>-</v>
      </c>
      <c r="I1809" s="302"/>
      <c r="J1809" s="303" t="str">
        <f>IF($I1809="","-",_xlfn.XLOOKUP($I1809,'CC.Meta'!$A:$A,'CC.Meta'!$D:$D,"-",0,1))</f>
        <v>-</v>
      </c>
      <c r="K1809" s="302"/>
      <c r="L1809" s="146" t="str">
        <f>IF($K1809="","-",_xlfn.XLOOKUP($K1809,Obj.Meta!$A:$A,Obj.Meta!$D:$D,"-",0,1))</f>
        <v>-</v>
      </c>
      <c r="M1809" s="300" t="str">
        <f>IF($K1809="","-",_xlfn.XLOOKUP($K1809,Obj.Meta!$A:$A,Obj.Meta!$F:$F,"-",0,1))</f>
        <v>-</v>
      </c>
      <c r="N1809" s="337" t="str">
        <f t="shared" si="55"/>
        <v>---</v>
      </c>
      <c r="O1809" s="333"/>
      <c r="P1809" s="54"/>
      <c r="Q1809" s="52"/>
      <c r="R1809" s="34"/>
      <c r="S1809" s="53"/>
      <c r="T1809" s="208"/>
      <c r="U1809" s="726"/>
      <c r="V1809" s="206"/>
      <c r="W1809" s="206"/>
      <c r="X1809" s="678"/>
      <c r="Y1809" s="34"/>
      <c r="Z1809" s="610"/>
      <c r="AA1809" s="608"/>
    </row>
    <row r="1810" spans="1:27">
      <c r="A1810" s="145" t="str">
        <f t="shared" si="54"/>
        <v>-</v>
      </c>
      <c r="B1810" s="146" t="str">
        <f>_xlfn.XLOOKUP($A1810,Dept.Meta!$A:$A,Dept.Meta!$F:$F,"-",0,1)</f>
        <v>-</v>
      </c>
      <c r="C1810" s="629" t="str">
        <f>_xlfn.XLOOKUP(_xlfn.CONCAT($G1810,"-",$I1810),Div.Meta!$H:$H,Div.Meta!$C:$C,"-",0,1)</f>
        <v>-</v>
      </c>
      <c r="D1810" s="302"/>
      <c r="E1810" s="146" t="str">
        <f>IF($D1810="","-",_xlfn.XLOOKUP($D1810,Fund.Meta!$A:$A,Fund.Meta!$D:$D,"-",0,1))</f>
        <v>-</v>
      </c>
      <c r="F1810" s="303" t="str">
        <f>IF($D1810="","-",_xlfn.XLOOKUP($D1810,Fund.Meta!$A:$A,Fund.Meta!$E:$E,"-",0,1))</f>
        <v>-</v>
      </c>
      <c r="G1810" s="334"/>
      <c r="H1810" s="303" t="str">
        <f>IF($G1810="","-",_xlfn.XLOOKUP($G1810,Appr.Meta!$A:$A,Appr.Meta!$D:$D,"-",0,1))</f>
        <v>-</v>
      </c>
      <c r="I1810" s="302"/>
      <c r="J1810" s="303" t="str">
        <f>IF($I1810="","-",_xlfn.XLOOKUP($I1810,'CC.Meta'!$A:$A,'CC.Meta'!$D:$D,"-",0,1))</f>
        <v>-</v>
      </c>
      <c r="K1810" s="302"/>
      <c r="L1810" s="146" t="str">
        <f>IF($K1810="","-",_xlfn.XLOOKUP($K1810,Obj.Meta!$A:$A,Obj.Meta!$D:$D,"-",0,1))</f>
        <v>-</v>
      </c>
      <c r="M1810" s="300" t="str">
        <f>IF($K1810="","-",_xlfn.XLOOKUP($K1810,Obj.Meta!$A:$A,Obj.Meta!$F:$F,"-",0,1))</f>
        <v>-</v>
      </c>
      <c r="N1810" s="337" t="str">
        <f t="shared" si="55"/>
        <v>---</v>
      </c>
      <c r="O1810" s="333"/>
      <c r="P1810" s="54"/>
      <c r="Q1810" s="52"/>
      <c r="R1810" s="34"/>
      <c r="S1810" s="53"/>
      <c r="T1810" s="208"/>
      <c r="U1810" s="726"/>
      <c r="V1810" s="206"/>
      <c r="W1810" s="206"/>
      <c r="X1810" s="678"/>
      <c r="Y1810" s="34"/>
      <c r="Z1810" s="610"/>
      <c r="AA1810" s="608"/>
    </row>
    <row r="1811" spans="1:27">
      <c r="A1811" s="145" t="str">
        <f t="shared" ref="A1811:A1874" si="56">IFERROR(VALUE(LEFT($I1811,2)),"-")</f>
        <v>-</v>
      </c>
      <c r="B1811" s="146" t="str">
        <f>_xlfn.XLOOKUP($A1811,Dept.Meta!$A:$A,Dept.Meta!$F:$F,"-",0,1)</f>
        <v>-</v>
      </c>
      <c r="C1811" s="629" t="str">
        <f>_xlfn.XLOOKUP(_xlfn.CONCAT($G1811,"-",$I1811),Div.Meta!$H:$H,Div.Meta!$C:$C,"-",0,1)</f>
        <v>-</v>
      </c>
      <c r="D1811" s="302"/>
      <c r="E1811" s="146" t="str">
        <f>IF($D1811="","-",_xlfn.XLOOKUP($D1811,Fund.Meta!$A:$A,Fund.Meta!$D:$D,"-",0,1))</f>
        <v>-</v>
      </c>
      <c r="F1811" s="303" t="str">
        <f>IF($D1811="","-",_xlfn.XLOOKUP($D1811,Fund.Meta!$A:$A,Fund.Meta!$E:$E,"-",0,1))</f>
        <v>-</v>
      </c>
      <c r="G1811" s="334"/>
      <c r="H1811" s="303" t="str">
        <f>IF($G1811="","-",_xlfn.XLOOKUP($G1811,Appr.Meta!$A:$A,Appr.Meta!$D:$D,"-",0,1))</f>
        <v>-</v>
      </c>
      <c r="I1811" s="302"/>
      <c r="J1811" s="303" t="str">
        <f>IF($I1811="","-",_xlfn.XLOOKUP($I1811,'CC.Meta'!$A:$A,'CC.Meta'!$D:$D,"-",0,1))</f>
        <v>-</v>
      </c>
      <c r="K1811" s="302"/>
      <c r="L1811" s="146" t="str">
        <f>IF($K1811="","-",_xlfn.XLOOKUP($K1811,Obj.Meta!$A:$A,Obj.Meta!$D:$D,"-",0,1))</f>
        <v>-</v>
      </c>
      <c r="M1811" s="300" t="str">
        <f>IF($K1811="","-",_xlfn.XLOOKUP($K1811,Obj.Meta!$A:$A,Obj.Meta!$F:$F,"-",0,1))</f>
        <v>-</v>
      </c>
      <c r="N1811" s="337" t="str">
        <f t="shared" ref="N1811:N1874" si="57">_xlfn.CONCAT($D1811,"-",$G1811,"-",$I1811,"-",$K1811)</f>
        <v>---</v>
      </c>
      <c r="O1811" s="333"/>
      <c r="P1811" s="54"/>
      <c r="Q1811" s="52"/>
      <c r="R1811" s="34"/>
      <c r="S1811" s="53"/>
      <c r="T1811" s="208"/>
      <c r="U1811" s="726"/>
      <c r="V1811" s="206"/>
      <c r="W1811" s="206"/>
      <c r="X1811" s="678"/>
      <c r="Y1811" s="34"/>
      <c r="Z1811" s="610"/>
      <c r="AA1811" s="608"/>
    </row>
    <row r="1812" spans="1:27">
      <c r="A1812" s="145" t="str">
        <f t="shared" si="56"/>
        <v>-</v>
      </c>
      <c r="B1812" s="146" t="str">
        <f>_xlfn.XLOOKUP($A1812,Dept.Meta!$A:$A,Dept.Meta!$F:$F,"-",0,1)</f>
        <v>-</v>
      </c>
      <c r="C1812" s="629" t="str">
        <f>_xlfn.XLOOKUP(_xlfn.CONCAT($G1812,"-",$I1812),Div.Meta!$H:$H,Div.Meta!$C:$C,"-",0,1)</f>
        <v>-</v>
      </c>
      <c r="D1812" s="302"/>
      <c r="E1812" s="146" t="str">
        <f>IF($D1812="","-",_xlfn.XLOOKUP($D1812,Fund.Meta!$A:$A,Fund.Meta!$D:$D,"-",0,1))</f>
        <v>-</v>
      </c>
      <c r="F1812" s="303" t="str">
        <f>IF($D1812="","-",_xlfn.XLOOKUP($D1812,Fund.Meta!$A:$A,Fund.Meta!$E:$E,"-",0,1))</f>
        <v>-</v>
      </c>
      <c r="G1812" s="334"/>
      <c r="H1812" s="303" t="str">
        <f>IF($G1812="","-",_xlfn.XLOOKUP($G1812,Appr.Meta!$A:$A,Appr.Meta!$D:$D,"-",0,1))</f>
        <v>-</v>
      </c>
      <c r="I1812" s="302"/>
      <c r="J1812" s="303" t="str">
        <f>IF($I1812="","-",_xlfn.XLOOKUP($I1812,'CC.Meta'!$A:$A,'CC.Meta'!$D:$D,"-",0,1))</f>
        <v>-</v>
      </c>
      <c r="K1812" s="302"/>
      <c r="L1812" s="146" t="str">
        <f>IF($K1812="","-",_xlfn.XLOOKUP($K1812,Obj.Meta!$A:$A,Obj.Meta!$D:$D,"-",0,1))</f>
        <v>-</v>
      </c>
      <c r="M1812" s="300" t="str">
        <f>IF($K1812="","-",_xlfn.XLOOKUP($K1812,Obj.Meta!$A:$A,Obj.Meta!$F:$F,"-",0,1))</f>
        <v>-</v>
      </c>
      <c r="N1812" s="337" t="str">
        <f t="shared" si="57"/>
        <v>---</v>
      </c>
      <c r="O1812" s="333"/>
      <c r="P1812" s="54"/>
      <c r="Q1812" s="52"/>
      <c r="R1812" s="34"/>
      <c r="S1812" s="53"/>
      <c r="T1812" s="208"/>
      <c r="U1812" s="726"/>
      <c r="V1812" s="206"/>
      <c r="W1812" s="206"/>
      <c r="X1812" s="678"/>
      <c r="Y1812" s="34"/>
      <c r="Z1812" s="610"/>
      <c r="AA1812" s="608"/>
    </row>
    <row r="1813" spans="1:27">
      <c r="A1813" s="145" t="str">
        <f t="shared" si="56"/>
        <v>-</v>
      </c>
      <c r="B1813" s="146" t="str">
        <f>_xlfn.XLOOKUP($A1813,Dept.Meta!$A:$A,Dept.Meta!$F:$F,"-",0,1)</f>
        <v>-</v>
      </c>
      <c r="C1813" s="629" t="str">
        <f>_xlfn.XLOOKUP(_xlfn.CONCAT($G1813,"-",$I1813),Div.Meta!$H:$H,Div.Meta!$C:$C,"-",0,1)</f>
        <v>-</v>
      </c>
      <c r="D1813" s="302"/>
      <c r="E1813" s="146" t="str">
        <f>IF($D1813="","-",_xlfn.XLOOKUP($D1813,Fund.Meta!$A:$A,Fund.Meta!$D:$D,"-",0,1))</f>
        <v>-</v>
      </c>
      <c r="F1813" s="303" t="str">
        <f>IF($D1813="","-",_xlfn.XLOOKUP($D1813,Fund.Meta!$A:$A,Fund.Meta!$E:$E,"-",0,1))</f>
        <v>-</v>
      </c>
      <c r="G1813" s="334"/>
      <c r="H1813" s="303" t="str">
        <f>IF($G1813="","-",_xlfn.XLOOKUP($G1813,Appr.Meta!$A:$A,Appr.Meta!$D:$D,"-",0,1))</f>
        <v>-</v>
      </c>
      <c r="I1813" s="302"/>
      <c r="J1813" s="303" t="str">
        <f>IF($I1813="","-",_xlfn.XLOOKUP($I1813,'CC.Meta'!$A:$A,'CC.Meta'!$D:$D,"-",0,1))</f>
        <v>-</v>
      </c>
      <c r="K1813" s="302"/>
      <c r="L1813" s="146" t="str">
        <f>IF($K1813="","-",_xlfn.XLOOKUP($K1813,Obj.Meta!$A:$A,Obj.Meta!$D:$D,"-",0,1))</f>
        <v>-</v>
      </c>
      <c r="M1813" s="300" t="str">
        <f>IF($K1813="","-",_xlfn.XLOOKUP($K1813,Obj.Meta!$A:$A,Obj.Meta!$F:$F,"-",0,1))</f>
        <v>-</v>
      </c>
      <c r="N1813" s="337" t="str">
        <f t="shared" si="57"/>
        <v>---</v>
      </c>
      <c r="O1813" s="333"/>
      <c r="P1813" s="54"/>
      <c r="Q1813" s="52"/>
      <c r="R1813" s="34"/>
      <c r="S1813" s="53"/>
      <c r="T1813" s="208"/>
      <c r="U1813" s="726"/>
      <c r="V1813" s="206"/>
      <c r="W1813" s="206"/>
      <c r="X1813" s="678"/>
      <c r="Y1813" s="34"/>
      <c r="Z1813" s="610"/>
      <c r="AA1813" s="608"/>
    </row>
    <row r="1814" spans="1:27">
      <c r="A1814" s="145" t="str">
        <f t="shared" si="56"/>
        <v>-</v>
      </c>
      <c r="B1814" s="146" t="str">
        <f>_xlfn.XLOOKUP($A1814,Dept.Meta!$A:$A,Dept.Meta!$F:$F,"-",0,1)</f>
        <v>-</v>
      </c>
      <c r="C1814" s="629" t="str">
        <f>_xlfn.XLOOKUP(_xlfn.CONCAT($G1814,"-",$I1814),Div.Meta!$H:$H,Div.Meta!$C:$C,"-",0,1)</f>
        <v>-</v>
      </c>
      <c r="D1814" s="302"/>
      <c r="E1814" s="146" t="str">
        <f>IF($D1814="","-",_xlfn.XLOOKUP($D1814,Fund.Meta!$A:$A,Fund.Meta!$D:$D,"-",0,1))</f>
        <v>-</v>
      </c>
      <c r="F1814" s="303" t="str">
        <f>IF($D1814="","-",_xlfn.XLOOKUP($D1814,Fund.Meta!$A:$A,Fund.Meta!$E:$E,"-",0,1))</f>
        <v>-</v>
      </c>
      <c r="G1814" s="334"/>
      <c r="H1814" s="303" t="str">
        <f>IF($G1814="","-",_xlfn.XLOOKUP($G1814,Appr.Meta!$A:$A,Appr.Meta!$D:$D,"-",0,1))</f>
        <v>-</v>
      </c>
      <c r="I1814" s="302"/>
      <c r="J1814" s="303" t="str">
        <f>IF($I1814="","-",_xlfn.XLOOKUP($I1814,'CC.Meta'!$A:$A,'CC.Meta'!$D:$D,"-",0,1))</f>
        <v>-</v>
      </c>
      <c r="K1814" s="302"/>
      <c r="L1814" s="146" t="str">
        <f>IF($K1814="","-",_xlfn.XLOOKUP($K1814,Obj.Meta!$A:$A,Obj.Meta!$D:$D,"-",0,1))</f>
        <v>-</v>
      </c>
      <c r="M1814" s="300" t="str">
        <f>IF($K1814="","-",_xlfn.XLOOKUP($K1814,Obj.Meta!$A:$A,Obj.Meta!$F:$F,"-",0,1))</f>
        <v>-</v>
      </c>
      <c r="N1814" s="337" t="str">
        <f t="shared" si="57"/>
        <v>---</v>
      </c>
      <c r="O1814" s="333"/>
      <c r="P1814" s="54"/>
      <c r="Q1814" s="52"/>
      <c r="R1814" s="34"/>
      <c r="S1814" s="53"/>
      <c r="T1814" s="208"/>
      <c r="U1814" s="726"/>
      <c r="V1814" s="206"/>
      <c r="W1814" s="206"/>
      <c r="X1814" s="678"/>
      <c r="Y1814" s="34"/>
      <c r="Z1814" s="610"/>
      <c r="AA1814" s="608"/>
    </row>
    <row r="1815" spans="1:27">
      <c r="A1815" s="145" t="str">
        <f t="shared" si="56"/>
        <v>-</v>
      </c>
      <c r="B1815" s="146" t="str">
        <f>_xlfn.XLOOKUP($A1815,Dept.Meta!$A:$A,Dept.Meta!$F:$F,"-",0,1)</f>
        <v>-</v>
      </c>
      <c r="C1815" s="629" t="str">
        <f>_xlfn.XLOOKUP(_xlfn.CONCAT($G1815,"-",$I1815),Div.Meta!$H:$H,Div.Meta!$C:$C,"-",0,1)</f>
        <v>-</v>
      </c>
      <c r="D1815" s="302"/>
      <c r="E1815" s="146" t="str">
        <f>IF($D1815="","-",_xlfn.XLOOKUP($D1815,Fund.Meta!$A:$A,Fund.Meta!$D:$D,"-",0,1))</f>
        <v>-</v>
      </c>
      <c r="F1815" s="303" t="str">
        <f>IF($D1815="","-",_xlfn.XLOOKUP($D1815,Fund.Meta!$A:$A,Fund.Meta!$E:$E,"-",0,1))</f>
        <v>-</v>
      </c>
      <c r="G1815" s="334"/>
      <c r="H1815" s="303" t="str">
        <f>IF($G1815="","-",_xlfn.XLOOKUP($G1815,Appr.Meta!$A:$A,Appr.Meta!$D:$D,"-",0,1))</f>
        <v>-</v>
      </c>
      <c r="I1815" s="302"/>
      <c r="J1815" s="303" t="str">
        <f>IF($I1815="","-",_xlfn.XLOOKUP($I1815,'CC.Meta'!$A:$A,'CC.Meta'!$D:$D,"-",0,1))</f>
        <v>-</v>
      </c>
      <c r="K1815" s="302"/>
      <c r="L1815" s="146" t="str">
        <f>IF($K1815="","-",_xlfn.XLOOKUP($K1815,Obj.Meta!$A:$A,Obj.Meta!$D:$D,"-",0,1))</f>
        <v>-</v>
      </c>
      <c r="M1815" s="300" t="str">
        <f>IF($K1815="","-",_xlfn.XLOOKUP($K1815,Obj.Meta!$A:$A,Obj.Meta!$F:$F,"-",0,1))</f>
        <v>-</v>
      </c>
      <c r="N1815" s="337" t="str">
        <f t="shared" si="57"/>
        <v>---</v>
      </c>
      <c r="O1815" s="333"/>
      <c r="P1815" s="54"/>
      <c r="Q1815" s="52"/>
      <c r="R1815" s="34"/>
      <c r="S1815" s="53"/>
      <c r="T1815" s="208"/>
      <c r="U1815" s="726"/>
      <c r="V1815" s="206"/>
      <c r="W1815" s="206"/>
      <c r="X1815" s="678"/>
      <c r="Y1815" s="34"/>
      <c r="Z1815" s="610"/>
      <c r="AA1815" s="608"/>
    </row>
    <row r="1816" spans="1:27">
      <c r="A1816" s="145" t="str">
        <f t="shared" si="56"/>
        <v>-</v>
      </c>
      <c r="B1816" s="146" t="str">
        <f>_xlfn.XLOOKUP($A1816,Dept.Meta!$A:$A,Dept.Meta!$F:$F,"-",0,1)</f>
        <v>-</v>
      </c>
      <c r="C1816" s="629" t="str">
        <f>_xlfn.XLOOKUP(_xlfn.CONCAT($G1816,"-",$I1816),Div.Meta!$H:$H,Div.Meta!$C:$C,"-",0,1)</f>
        <v>-</v>
      </c>
      <c r="D1816" s="302"/>
      <c r="E1816" s="146" t="str">
        <f>IF($D1816="","-",_xlfn.XLOOKUP($D1816,Fund.Meta!$A:$A,Fund.Meta!$D:$D,"-",0,1))</f>
        <v>-</v>
      </c>
      <c r="F1816" s="303" t="str">
        <f>IF($D1816="","-",_xlfn.XLOOKUP($D1816,Fund.Meta!$A:$A,Fund.Meta!$E:$E,"-",0,1))</f>
        <v>-</v>
      </c>
      <c r="G1816" s="334"/>
      <c r="H1816" s="303" t="str">
        <f>IF($G1816="","-",_xlfn.XLOOKUP($G1816,Appr.Meta!$A:$A,Appr.Meta!$D:$D,"-",0,1))</f>
        <v>-</v>
      </c>
      <c r="I1816" s="302"/>
      <c r="J1816" s="303" t="str">
        <f>IF($I1816="","-",_xlfn.XLOOKUP($I1816,'CC.Meta'!$A:$A,'CC.Meta'!$D:$D,"-",0,1))</f>
        <v>-</v>
      </c>
      <c r="K1816" s="302"/>
      <c r="L1816" s="146" t="str">
        <f>IF($K1816="","-",_xlfn.XLOOKUP($K1816,Obj.Meta!$A:$A,Obj.Meta!$D:$D,"-",0,1))</f>
        <v>-</v>
      </c>
      <c r="M1816" s="300" t="str">
        <f>IF($K1816="","-",_xlfn.XLOOKUP($K1816,Obj.Meta!$A:$A,Obj.Meta!$F:$F,"-",0,1))</f>
        <v>-</v>
      </c>
      <c r="N1816" s="337" t="str">
        <f t="shared" si="57"/>
        <v>---</v>
      </c>
      <c r="O1816" s="333"/>
      <c r="P1816" s="54"/>
      <c r="Q1816" s="52"/>
      <c r="R1816" s="34"/>
      <c r="S1816" s="53"/>
      <c r="T1816" s="208"/>
      <c r="U1816" s="726"/>
      <c r="V1816" s="206"/>
      <c r="W1816" s="206"/>
      <c r="X1816" s="678"/>
      <c r="Y1816" s="34"/>
      <c r="Z1816" s="610"/>
      <c r="AA1816" s="608"/>
    </row>
    <row r="1817" spans="1:27">
      <c r="A1817" s="145" t="str">
        <f t="shared" si="56"/>
        <v>-</v>
      </c>
      <c r="B1817" s="146" t="str">
        <f>_xlfn.XLOOKUP($A1817,Dept.Meta!$A:$A,Dept.Meta!$F:$F,"-",0,1)</f>
        <v>-</v>
      </c>
      <c r="C1817" s="629" t="str">
        <f>_xlfn.XLOOKUP(_xlfn.CONCAT($G1817,"-",$I1817),Div.Meta!$H:$H,Div.Meta!$C:$C,"-",0,1)</f>
        <v>-</v>
      </c>
      <c r="D1817" s="302"/>
      <c r="E1817" s="146" t="str">
        <f>IF($D1817="","-",_xlfn.XLOOKUP($D1817,Fund.Meta!$A:$A,Fund.Meta!$D:$D,"-",0,1))</f>
        <v>-</v>
      </c>
      <c r="F1817" s="303" t="str">
        <f>IF($D1817="","-",_xlfn.XLOOKUP($D1817,Fund.Meta!$A:$A,Fund.Meta!$E:$E,"-",0,1))</f>
        <v>-</v>
      </c>
      <c r="G1817" s="334"/>
      <c r="H1817" s="303" t="str">
        <f>IF($G1817="","-",_xlfn.XLOOKUP($G1817,Appr.Meta!$A:$A,Appr.Meta!$D:$D,"-",0,1))</f>
        <v>-</v>
      </c>
      <c r="I1817" s="302"/>
      <c r="J1817" s="303" t="str">
        <f>IF($I1817="","-",_xlfn.XLOOKUP($I1817,'CC.Meta'!$A:$A,'CC.Meta'!$D:$D,"-",0,1))</f>
        <v>-</v>
      </c>
      <c r="K1817" s="302"/>
      <c r="L1817" s="146" t="str">
        <f>IF($K1817="","-",_xlfn.XLOOKUP($K1817,Obj.Meta!$A:$A,Obj.Meta!$D:$D,"-",0,1))</f>
        <v>-</v>
      </c>
      <c r="M1817" s="300" t="str">
        <f>IF($K1817="","-",_xlfn.XLOOKUP($K1817,Obj.Meta!$A:$A,Obj.Meta!$F:$F,"-",0,1))</f>
        <v>-</v>
      </c>
      <c r="N1817" s="337" t="str">
        <f t="shared" si="57"/>
        <v>---</v>
      </c>
      <c r="O1817" s="333"/>
      <c r="P1817" s="54"/>
      <c r="Q1817" s="52"/>
      <c r="R1817" s="34"/>
      <c r="S1817" s="53"/>
      <c r="T1817" s="208"/>
      <c r="U1817" s="726"/>
      <c r="V1817" s="206"/>
      <c r="W1817" s="206"/>
      <c r="X1817" s="678"/>
      <c r="Y1817" s="34"/>
      <c r="Z1817" s="610"/>
      <c r="AA1817" s="608"/>
    </row>
    <row r="1818" spans="1:27">
      <c r="A1818" s="145" t="str">
        <f t="shared" si="56"/>
        <v>-</v>
      </c>
      <c r="B1818" s="146" t="str">
        <f>_xlfn.XLOOKUP($A1818,Dept.Meta!$A:$A,Dept.Meta!$F:$F,"-",0,1)</f>
        <v>-</v>
      </c>
      <c r="C1818" s="629" t="str">
        <f>_xlfn.XLOOKUP(_xlfn.CONCAT($G1818,"-",$I1818),Div.Meta!$H:$H,Div.Meta!$C:$C,"-",0,1)</f>
        <v>-</v>
      </c>
      <c r="D1818" s="302"/>
      <c r="E1818" s="146" t="str">
        <f>IF($D1818="","-",_xlfn.XLOOKUP($D1818,Fund.Meta!$A:$A,Fund.Meta!$D:$D,"-",0,1))</f>
        <v>-</v>
      </c>
      <c r="F1818" s="303" t="str">
        <f>IF($D1818="","-",_xlfn.XLOOKUP($D1818,Fund.Meta!$A:$A,Fund.Meta!$E:$E,"-",0,1))</f>
        <v>-</v>
      </c>
      <c r="G1818" s="334"/>
      <c r="H1818" s="303" t="str">
        <f>IF($G1818="","-",_xlfn.XLOOKUP($G1818,Appr.Meta!$A:$A,Appr.Meta!$D:$D,"-",0,1))</f>
        <v>-</v>
      </c>
      <c r="I1818" s="302"/>
      <c r="J1818" s="303" t="str">
        <f>IF($I1818="","-",_xlfn.XLOOKUP($I1818,'CC.Meta'!$A:$A,'CC.Meta'!$D:$D,"-",0,1))</f>
        <v>-</v>
      </c>
      <c r="K1818" s="302"/>
      <c r="L1818" s="146" t="str">
        <f>IF($K1818="","-",_xlfn.XLOOKUP($K1818,Obj.Meta!$A:$A,Obj.Meta!$D:$D,"-",0,1))</f>
        <v>-</v>
      </c>
      <c r="M1818" s="300" t="str">
        <f>IF($K1818="","-",_xlfn.XLOOKUP($K1818,Obj.Meta!$A:$A,Obj.Meta!$F:$F,"-",0,1))</f>
        <v>-</v>
      </c>
      <c r="N1818" s="337" t="str">
        <f t="shared" si="57"/>
        <v>---</v>
      </c>
      <c r="O1818" s="333"/>
      <c r="P1818" s="54"/>
      <c r="Q1818" s="52"/>
      <c r="R1818" s="34"/>
      <c r="S1818" s="53"/>
      <c r="T1818" s="208"/>
      <c r="U1818" s="726"/>
      <c r="V1818" s="206"/>
      <c r="W1818" s="206"/>
      <c r="X1818" s="678"/>
      <c r="Y1818" s="34"/>
      <c r="Z1818" s="610"/>
      <c r="AA1818" s="608"/>
    </row>
    <row r="1819" spans="1:27">
      <c r="A1819" s="145" t="str">
        <f t="shared" si="56"/>
        <v>-</v>
      </c>
      <c r="B1819" s="146" t="str">
        <f>_xlfn.XLOOKUP($A1819,Dept.Meta!$A:$A,Dept.Meta!$F:$F,"-",0,1)</f>
        <v>-</v>
      </c>
      <c r="C1819" s="629" t="str">
        <f>_xlfn.XLOOKUP(_xlfn.CONCAT($G1819,"-",$I1819),Div.Meta!$H:$H,Div.Meta!$C:$C,"-",0,1)</f>
        <v>-</v>
      </c>
      <c r="D1819" s="302"/>
      <c r="E1819" s="146" t="str">
        <f>IF($D1819="","-",_xlfn.XLOOKUP($D1819,Fund.Meta!$A:$A,Fund.Meta!$D:$D,"-",0,1))</f>
        <v>-</v>
      </c>
      <c r="F1819" s="303" t="str">
        <f>IF($D1819="","-",_xlfn.XLOOKUP($D1819,Fund.Meta!$A:$A,Fund.Meta!$E:$E,"-",0,1))</f>
        <v>-</v>
      </c>
      <c r="G1819" s="334"/>
      <c r="H1819" s="303" t="str">
        <f>IF($G1819="","-",_xlfn.XLOOKUP($G1819,Appr.Meta!$A:$A,Appr.Meta!$D:$D,"-",0,1))</f>
        <v>-</v>
      </c>
      <c r="I1819" s="302"/>
      <c r="J1819" s="303" t="str">
        <f>IF($I1819="","-",_xlfn.XLOOKUP($I1819,'CC.Meta'!$A:$A,'CC.Meta'!$D:$D,"-",0,1))</f>
        <v>-</v>
      </c>
      <c r="K1819" s="302"/>
      <c r="L1819" s="146" t="str">
        <f>IF($K1819="","-",_xlfn.XLOOKUP($K1819,Obj.Meta!$A:$A,Obj.Meta!$D:$D,"-",0,1))</f>
        <v>-</v>
      </c>
      <c r="M1819" s="300" t="str">
        <f>IF($K1819="","-",_xlfn.XLOOKUP($K1819,Obj.Meta!$A:$A,Obj.Meta!$F:$F,"-",0,1))</f>
        <v>-</v>
      </c>
      <c r="N1819" s="337" t="str">
        <f t="shared" si="57"/>
        <v>---</v>
      </c>
      <c r="O1819" s="333"/>
      <c r="P1819" s="54"/>
      <c r="Q1819" s="52"/>
      <c r="R1819" s="34"/>
      <c r="S1819" s="53"/>
      <c r="T1819" s="208"/>
      <c r="U1819" s="726"/>
      <c r="V1819" s="206"/>
      <c r="W1819" s="206"/>
      <c r="X1819" s="678"/>
      <c r="Y1819" s="34"/>
      <c r="Z1819" s="610"/>
      <c r="AA1819" s="608"/>
    </row>
    <row r="1820" spans="1:27">
      <c r="A1820" s="145" t="str">
        <f t="shared" si="56"/>
        <v>-</v>
      </c>
      <c r="B1820" s="146" t="str">
        <f>_xlfn.XLOOKUP($A1820,Dept.Meta!$A:$A,Dept.Meta!$F:$F,"-",0,1)</f>
        <v>-</v>
      </c>
      <c r="C1820" s="629" t="str">
        <f>_xlfn.XLOOKUP(_xlfn.CONCAT($G1820,"-",$I1820),Div.Meta!$H:$H,Div.Meta!$C:$C,"-",0,1)</f>
        <v>-</v>
      </c>
      <c r="D1820" s="302"/>
      <c r="E1820" s="146" t="str">
        <f>IF($D1820="","-",_xlfn.XLOOKUP($D1820,Fund.Meta!$A:$A,Fund.Meta!$D:$D,"-",0,1))</f>
        <v>-</v>
      </c>
      <c r="F1820" s="303" t="str">
        <f>IF($D1820="","-",_xlfn.XLOOKUP($D1820,Fund.Meta!$A:$A,Fund.Meta!$E:$E,"-",0,1))</f>
        <v>-</v>
      </c>
      <c r="G1820" s="334"/>
      <c r="H1820" s="303" t="str">
        <f>IF($G1820="","-",_xlfn.XLOOKUP($G1820,Appr.Meta!$A:$A,Appr.Meta!$D:$D,"-",0,1))</f>
        <v>-</v>
      </c>
      <c r="I1820" s="302"/>
      <c r="J1820" s="303" t="str">
        <f>IF($I1820="","-",_xlfn.XLOOKUP($I1820,'CC.Meta'!$A:$A,'CC.Meta'!$D:$D,"-",0,1))</f>
        <v>-</v>
      </c>
      <c r="K1820" s="302"/>
      <c r="L1820" s="146" t="str">
        <f>IF($K1820="","-",_xlfn.XLOOKUP($K1820,Obj.Meta!$A:$A,Obj.Meta!$D:$D,"-",0,1))</f>
        <v>-</v>
      </c>
      <c r="M1820" s="300" t="str">
        <f>IF($K1820="","-",_xlfn.XLOOKUP($K1820,Obj.Meta!$A:$A,Obj.Meta!$F:$F,"-",0,1))</f>
        <v>-</v>
      </c>
      <c r="N1820" s="337" t="str">
        <f t="shared" si="57"/>
        <v>---</v>
      </c>
      <c r="O1820" s="333"/>
      <c r="P1820" s="54"/>
      <c r="Q1820" s="52"/>
      <c r="R1820" s="34"/>
      <c r="S1820" s="53"/>
      <c r="T1820" s="208"/>
      <c r="U1820" s="726"/>
      <c r="V1820" s="206"/>
      <c r="W1820" s="206"/>
      <c r="X1820" s="678"/>
      <c r="Y1820" s="34"/>
      <c r="Z1820" s="610"/>
      <c r="AA1820" s="608"/>
    </row>
    <row r="1821" spans="1:27">
      <c r="A1821" s="145" t="str">
        <f t="shared" si="56"/>
        <v>-</v>
      </c>
      <c r="B1821" s="146" t="str">
        <f>_xlfn.XLOOKUP($A1821,Dept.Meta!$A:$A,Dept.Meta!$F:$F,"-",0,1)</f>
        <v>-</v>
      </c>
      <c r="C1821" s="629" t="str">
        <f>_xlfn.XLOOKUP(_xlfn.CONCAT($G1821,"-",$I1821),Div.Meta!$H:$H,Div.Meta!$C:$C,"-",0,1)</f>
        <v>-</v>
      </c>
      <c r="D1821" s="302"/>
      <c r="E1821" s="146" t="str">
        <f>IF($D1821="","-",_xlfn.XLOOKUP($D1821,Fund.Meta!$A:$A,Fund.Meta!$D:$D,"-",0,1))</f>
        <v>-</v>
      </c>
      <c r="F1821" s="303" t="str">
        <f>IF($D1821="","-",_xlfn.XLOOKUP($D1821,Fund.Meta!$A:$A,Fund.Meta!$E:$E,"-",0,1))</f>
        <v>-</v>
      </c>
      <c r="G1821" s="334"/>
      <c r="H1821" s="303" t="str">
        <f>IF($G1821="","-",_xlfn.XLOOKUP($G1821,Appr.Meta!$A:$A,Appr.Meta!$D:$D,"-",0,1))</f>
        <v>-</v>
      </c>
      <c r="I1821" s="302"/>
      <c r="J1821" s="303" t="str">
        <f>IF($I1821="","-",_xlfn.XLOOKUP($I1821,'CC.Meta'!$A:$A,'CC.Meta'!$D:$D,"-",0,1))</f>
        <v>-</v>
      </c>
      <c r="K1821" s="302"/>
      <c r="L1821" s="146" t="str">
        <f>IF($K1821="","-",_xlfn.XLOOKUP($K1821,Obj.Meta!$A:$A,Obj.Meta!$D:$D,"-",0,1))</f>
        <v>-</v>
      </c>
      <c r="M1821" s="300" t="str">
        <f>IF($K1821="","-",_xlfn.XLOOKUP($K1821,Obj.Meta!$A:$A,Obj.Meta!$F:$F,"-",0,1))</f>
        <v>-</v>
      </c>
      <c r="N1821" s="337" t="str">
        <f t="shared" si="57"/>
        <v>---</v>
      </c>
      <c r="O1821" s="333"/>
      <c r="P1821" s="54"/>
      <c r="Q1821" s="52"/>
      <c r="R1821" s="34"/>
      <c r="S1821" s="53"/>
      <c r="T1821" s="208"/>
      <c r="U1821" s="726"/>
      <c r="V1821" s="206"/>
      <c r="W1821" s="206"/>
      <c r="X1821" s="678"/>
      <c r="Y1821" s="34"/>
      <c r="Z1821" s="610"/>
      <c r="AA1821" s="608"/>
    </row>
    <row r="1822" spans="1:27">
      <c r="A1822" s="145" t="str">
        <f t="shared" si="56"/>
        <v>-</v>
      </c>
      <c r="B1822" s="146" t="str">
        <f>_xlfn.XLOOKUP($A1822,Dept.Meta!$A:$A,Dept.Meta!$F:$F,"-",0,1)</f>
        <v>-</v>
      </c>
      <c r="C1822" s="629" t="str">
        <f>_xlfn.XLOOKUP(_xlfn.CONCAT($G1822,"-",$I1822),Div.Meta!$H:$H,Div.Meta!$C:$C,"-",0,1)</f>
        <v>-</v>
      </c>
      <c r="D1822" s="302"/>
      <c r="E1822" s="146" t="str">
        <f>IF($D1822="","-",_xlfn.XLOOKUP($D1822,Fund.Meta!$A:$A,Fund.Meta!$D:$D,"-",0,1))</f>
        <v>-</v>
      </c>
      <c r="F1822" s="303" t="str">
        <f>IF($D1822="","-",_xlfn.XLOOKUP($D1822,Fund.Meta!$A:$A,Fund.Meta!$E:$E,"-",0,1))</f>
        <v>-</v>
      </c>
      <c r="G1822" s="334"/>
      <c r="H1822" s="303" t="str">
        <f>IF($G1822="","-",_xlfn.XLOOKUP($G1822,Appr.Meta!$A:$A,Appr.Meta!$D:$D,"-",0,1))</f>
        <v>-</v>
      </c>
      <c r="I1822" s="302"/>
      <c r="J1822" s="303" t="str">
        <f>IF($I1822="","-",_xlfn.XLOOKUP($I1822,'CC.Meta'!$A:$A,'CC.Meta'!$D:$D,"-",0,1))</f>
        <v>-</v>
      </c>
      <c r="K1822" s="302"/>
      <c r="L1822" s="146" t="str">
        <f>IF($K1822="","-",_xlfn.XLOOKUP($K1822,Obj.Meta!$A:$A,Obj.Meta!$D:$D,"-",0,1))</f>
        <v>-</v>
      </c>
      <c r="M1822" s="300" t="str">
        <f>IF($K1822="","-",_xlfn.XLOOKUP($K1822,Obj.Meta!$A:$A,Obj.Meta!$F:$F,"-",0,1))</f>
        <v>-</v>
      </c>
      <c r="N1822" s="337" t="str">
        <f t="shared" si="57"/>
        <v>---</v>
      </c>
      <c r="O1822" s="333"/>
      <c r="P1822" s="54"/>
      <c r="Q1822" s="52"/>
      <c r="R1822" s="34"/>
      <c r="S1822" s="53"/>
      <c r="T1822" s="208"/>
      <c r="U1822" s="726"/>
      <c r="V1822" s="206"/>
      <c r="W1822" s="206"/>
      <c r="X1822" s="678"/>
      <c r="Y1822" s="34"/>
      <c r="Z1822" s="610"/>
      <c r="AA1822" s="608"/>
    </row>
    <row r="1823" spans="1:27">
      <c r="A1823" s="145" t="str">
        <f t="shared" si="56"/>
        <v>-</v>
      </c>
      <c r="B1823" s="146" t="str">
        <f>_xlfn.XLOOKUP($A1823,Dept.Meta!$A:$A,Dept.Meta!$F:$F,"-",0,1)</f>
        <v>-</v>
      </c>
      <c r="C1823" s="629" t="str">
        <f>_xlfn.XLOOKUP(_xlfn.CONCAT($G1823,"-",$I1823),Div.Meta!$H:$H,Div.Meta!$C:$C,"-",0,1)</f>
        <v>-</v>
      </c>
      <c r="D1823" s="302"/>
      <c r="E1823" s="146" t="str">
        <f>IF($D1823="","-",_xlfn.XLOOKUP($D1823,Fund.Meta!$A:$A,Fund.Meta!$D:$D,"-",0,1))</f>
        <v>-</v>
      </c>
      <c r="F1823" s="303" t="str">
        <f>IF($D1823="","-",_xlfn.XLOOKUP($D1823,Fund.Meta!$A:$A,Fund.Meta!$E:$E,"-",0,1))</f>
        <v>-</v>
      </c>
      <c r="G1823" s="334"/>
      <c r="H1823" s="303" t="str">
        <f>IF($G1823="","-",_xlfn.XLOOKUP($G1823,Appr.Meta!$A:$A,Appr.Meta!$D:$D,"-",0,1))</f>
        <v>-</v>
      </c>
      <c r="I1823" s="302"/>
      <c r="J1823" s="303" t="str">
        <f>IF($I1823="","-",_xlfn.XLOOKUP($I1823,'CC.Meta'!$A:$A,'CC.Meta'!$D:$D,"-",0,1))</f>
        <v>-</v>
      </c>
      <c r="K1823" s="302"/>
      <c r="L1823" s="146" t="str">
        <f>IF($K1823="","-",_xlfn.XLOOKUP($K1823,Obj.Meta!$A:$A,Obj.Meta!$D:$D,"-",0,1))</f>
        <v>-</v>
      </c>
      <c r="M1823" s="300" t="str">
        <f>IF($K1823="","-",_xlfn.XLOOKUP($K1823,Obj.Meta!$A:$A,Obj.Meta!$F:$F,"-",0,1))</f>
        <v>-</v>
      </c>
      <c r="N1823" s="337" t="str">
        <f t="shared" si="57"/>
        <v>---</v>
      </c>
      <c r="O1823" s="333"/>
      <c r="P1823" s="54"/>
      <c r="Q1823" s="52"/>
      <c r="R1823" s="34"/>
      <c r="S1823" s="53"/>
      <c r="T1823" s="208"/>
      <c r="U1823" s="726"/>
      <c r="V1823" s="206"/>
      <c r="W1823" s="206"/>
      <c r="X1823" s="678"/>
      <c r="Y1823" s="34"/>
      <c r="Z1823" s="610"/>
      <c r="AA1823" s="608"/>
    </row>
    <row r="1824" spans="1:27">
      <c r="A1824" s="145" t="str">
        <f t="shared" si="56"/>
        <v>-</v>
      </c>
      <c r="B1824" s="146" t="str">
        <f>_xlfn.XLOOKUP($A1824,Dept.Meta!$A:$A,Dept.Meta!$F:$F,"-",0,1)</f>
        <v>-</v>
      </c>
      <c r="C1824" s="629" t="str">
        <f>_xlfn.XLOOKUP(_xlfn.CONCAT($G1824,"-",$I1824),Div.Meta!$H:$H,Div.Meta!$C:$C,"-",0,1)</f>
        <v>-</v>
      </c>
      <c r="D1824" s="302"/>
      <c r="E1824" s="146" t="str">
        <f>IF($D1824="","-",_xlfn.XLOOKUP($D1824,Fund.Meta!$A:$A,Fund.Meta!$D:$D,"-",0,1))</f>
        <v>-</v>
      </c>
      <c r="F1824" s="303" t="str">
        <f>IF($D1824="","-",_xlfn.XLOOKUP($D1824,Fund.Meta!$A:$A,Fund.Meta!$E:$E,"-",0,1))</f>
        <v>-</v>
      </c>
      <c r="G1824" s="334"/>
      <c r="H1824" s="303" t="str">
        <f>IF($G1824="","-",_xlfn.XLOOKUP($G1824,Appr.Meta!$A:$A,Appr.Meta!$D:$D,"-",0,1))</f>
        <v>-</v>
      </c>
      <c r="I1824" s="302"/>
      <c r="J1824" s="303" t="str">
        <f>IF($I1824="","-",_xlfn.XLOOKUP($I1824,'CC.Meta'!$A:$A,'CC.Meta'!$D:$D,"-",0,1))</f>
        <v>-</v>
      </c>
      <c r="K1824" s="302"/>
      <c r="L1824" s="146" t="str">
        <f>IF($K1824="","-",_xlfn.XLOOKUP($K1824,Obj.Meta!$A:$A,Obj.Meta!$D:$D,"-",0,1))</f>
        <v>-</v>
      </c>
      <c r="M1824" s="300" t="str">
        <f>IF($K1824="","-",_xlfn.XLOOKUP($K1824,Obj.Meta!$A:$A,Obj.Meta!$F:$F,"-",0,1))</f>
        <v>-</v>
      </c>
      <c r="N1824" s="337" t="str">
        <f t="shared" si="57"/>
        <v>---</v>
      </c>
      <c r="O1824" s="333"/>
      <c r="P1824" s="54"/>
      <c r="Q1824" s="52"/>
      <c r="R1824" s="34"/>
      <c r="S1824" s="53"/>
      <c r="T1824" s="208"/>
      <c r="U1824" s="726"/>
      <c r="V1824" s="206"/>
      <c r="W1824" s="206"/>
      <c r="X1824" s="678"/>
      <c r="Y1824" s="34"/>
      <c r="Z1824" s="610"/>
      <c r="AA1824" s="608"/>
    </row>
    <row r="1825" spans="1:27">
      <c r="A1825" s="145" t="str">
        <f t="shared" si="56"/>
        <v>-</v>
      </c>
      <c r="B1825" s="146" t="str">
        <f>_xlfn.XLOOKUP($A1825,Dept.Meta!$A:$A,Dept.Meta!$F:$F,"-",0,1)</f>
        <v>-</v>
      </c>
      <c r="C1825" s="629" t="str">
        <f>_xlfn.XLOOKUP(_xlfn.CONCAT($G1825,"-",$I1825),Div.Meta!$H:$H,Div.Meta!$C:$C,"-",0,1)</f>
        <v>-</v>
      </c>
      <c r="D1825" s="302"/>
      <c r="E1825" s="146" t="str">
        <f>IF($D1825="","-",_xlfn.XLOOKUP($D1825,Fund.Meta!$A:$A,Fund.Meta!$D:$D,"-",0,1))</f>
        <v>-</v>
      </c>
      <c r="F1825" s="303" t="str">
        <f>IF($D1825="","-",_xlfn.XLOOKUP($D1825,Fund.Meta!$A:$A,Fund.Meta!$E:$E,"-",0,1))</f>
        <v>-</v>
      </c>
      <c r="G1825" s="334"/>
      <c r="H1825" s="303" t="str">
        <f>IF($G1825="","-",_xlfn.XLOOKUP($G1825,Appr.Meta!$A:$A,Appr.Meta!$D:$D,"-",0,1))</f>
        <v>-</v>
      </c>
      <c r="I1825" s="302"/>
      <c r="J1825" s="303" t="str">
        <f>IF($I1825="","-",_xlfn.XLOOKUP($I1825,'CC.Meta'!$A:$A,'CC.Meta'!$D:$D,"-",0,1))</f>
        <v>-</v>
      </c>
      <c r="K1825" s="302"/>
      <c r="L1825" s="146" t="str">
        <f>IF($K1825="","-",_xlfn.XLOOKUP($K1825,Obj.Meta!$A:$A,Obj.Meta!$D:$D,"-",0,1))</f>
        <v>-</v>
      </c>
      <c r="M1825" s="300" t="str">
        <f>IF($K1825="","-",_xlfn.XLOOKUP($K1825,Obj.Meta!$A:$A,Obj.Meta!$F:$F,"-",0,1))</f>
        <v>-</v>
      </c>
      <c r="N1825" s="337" t="str">
        <f t="shared" si="57"/>
        <v>---</v>
      </c>
      <c r="O1825" s="333"/>
      <c r="P1825" s="54"/>
      <c r="Q1825" s="52"/>
      <c r="R1825" s="34"/>
      <c r="S1825" s="53"/>
      <c r="T1825" s="208"/>
      <c r="U1825" s="726"/>
      <c r="V1825" s="206"/>
      <c r="W1825" s="206"/>
      <c r="X1825" s="678"/>
      <c r="Y1825" s="34"/>
      <c r="Z1825" s="610"/>
      <c r="AA1825" s="608"/>
    </row>
    <row r="1826" spans="1:27">
      <c r="A1826" s="145" t="str">
        <f t="shared" si="56"/>
        <v>-</v>
      </c>
      <c r="B1826" s="146" t="str">
        <f>_xlfn.XLOOKUP($A1826,Dept.Meta!$A:$A,Dept.Meta!$F:$F,"-",0,1)</f>
        <v>-</v>
      </c>
      <c r="C1826" s="629" t="str">
        <f>_xlfn.XLOOKUP(_xlfn.CONCAT($G1826,"-",$I1826),Div.Meta!$H:$H,Div.Meta!$C:$C,"-",0,1)</f>
        <v>-</v>
      </c>
      <c r="D1826" s="302"/>
      <c r="E1826" s="146" t="str">
        <f>IF($D1826="","-",_xlfn.XLOOKUP($D1826,Fund.Meta!$A:$A,Fund.Meta!$D:$D,"-",0,1))</f>
        <v>-</v>
      </c>
      <c r="F1826" s="303" t="str">
        <f>IF($D1826="","-",_xlfn.XLOOKUP($D1826,Fund.Meta!$A:$A,Fund.Meta!$E:$E,"-",0,1))</f>
        <v>-</v>
      </c>
      <c r="G1826" s="334"/>
      <c r="H1826" s="303" t="str">
        <f>IF($G1826="","-",_xlfn.XLOOKUP($G1826,Appr.Meta!$A:$A,Appr.Meta!$D:$D,"-",0,1))</f>
        <v>-</v>
      </c>
      <c r="I1826" s="302"/>
      <c r="J1826" s="303" t="str">
        <f>IF($I1826="","-",_xlfn.XLOOKUP($I1826,'CC.Meta'!$A:$A,'CC.Meta'!$D:$D,"-",0,1))</f>
        <v>-</v>
      </c>
      <c r="K1826" s="302"/>
      <c r="L1826" s="146" t="str">
        <f>IF($K1826="","-",_xlfn.XLOOKUP($K1826,Obj.Meta!$A:$A,Obj.Meta!$D:$D,"-",0,1))</f>
        <v>-</v>
      </c>
      <c r="M1826" s="300" t="str">
        <f>IF($K1826="","-",_xlfn.XLOOKUP($K1826,Obj.Meta!$A:$A,Obj.Meta!$F:$F,"-",0,1))</f>
        <v>-</v>
      </c>
      <c r="N1826" s="337" t="str">
        <f t="shared" si="57"/>
        <v>---</v>
      </c>
      <c r="O1826" s="333"/>
      <c r="P1826" s="54"/>
      <c r="Q1826" s="52"/>
      <c r="R1826" s="34"/>
      <c r="S1826" s="53"/>
      <c r="T1826" s="208"/>
      <c r="U1826" s="726"/>
      <c r="V1826" s="206"/>
      <c r="W1826" s="206"/>
      <c r="X1826" s="678"/>
      <c r="Y1826" s="34"/>
      <c r="Z1826" s="610"/>
      <c r="AA1826" s="608"/>
    </row>
    <row r="1827" spans="1:27">
      <c r="A1827" s="145" t="str">
        <f t="shared" si="56"/>
        <v>-</v>
      </c>
      <c r="B1827" s="146" t="str">
        <f>_xlfn.XLOOKUP($A1827,Dept.Meta!$A:$A,Dept.Meta!$F:$F,"-",0,1)</f>
        <v>-</v>
      </c>
      <c r="C1827" s="629" t="str">
        <f>_xlfn.XLOOKUP(_xlfn.CONCAT($G1827,"-",$I1827),Div.Meta!$H:$H,Div.Meta!$C:$C,"-",0,1)</f>
        <v>-</v>
      </c>
      <c r="D1827" s="302"/>
      <c r="E1827" s="146" t="str">
        <f>IF($D1827="","-",_xlfn.XLOOKUP($D1827,Fund.Meta!$A:$A,Fund.Meta!$D:$D,"-",0,1))</f>
        <v>-</v>
      </c>
      <c r="F1827" s="303" t="str">
        <f>IF($D1827="","-",_xlfn.XLOOKUP($D1827,Fund.Meta!$A:$A,Fund.Meta!$E:$E,"-",0,1))</f>
        <v>-</v>
      </c>
      <c r="G1827" s="334"/>
      <c r="H1827" s="303" t="str">
        <f>IF($G1827="","-",_xlfn.XLOOKUP($G1827,Appr.Meta!$A:$A,Appr.Meta!$D:$D,"-",0,1))</f>
        <v>-</v>
      </c>
      <c r="I1827" s="302"/>
      <c r="J1827" s="303" t="str">
        <f>IF($I1827="","-",_xlfn.XLOOKUP($I1827,'CC.Meta'!$A:$A,'CC.Meta'!$D:$D,"-",0,1))</f>
        <v>-</v>
      </c>
      <c r="K1827" s="302"/>
      <c r="L1827" s="146" t="str">
        <f>IF($K1827="","-",_xlfn.XLOOKUP($K1827,Obj.Meta!$A:$A,Obj.Meta!$D:$D,"-",0,1))</f>
        <v>-</v>
      </c>
      <c r="M1827" s="300" t="str">
        <f>IF($K1827="","-",_xlfn.XLOOKUP($K1827,Obj.Meta!$A:$A,Obj.Meta!$F:$F,"-",0,1))</f>
        <v>-</v>
      </c>
      <c r="N1827" s="337" t="str">
        <f t="shared" si="57"/>
        <v>---</v>
      </c>
      <c r="O1827" s="333"/>
      <c r="P1827" s="54"/>
      <c r="Q1827" s="52"/>
      <c r="R1827" s="34"/>
      <c r="S1827" s="53"/>
      <c r="T1827" s="208"/>
      <c r="U1827" s="726"/>
      <c r="V1827" s="206"/>
      <c r="W1827" s="206"/>
      <c r="X1827" s="678"/>
      <c r="Y1827" s="34"/>
      <c r="Z1827" s="610"/>
      <c r="AA1827" s="608"/>
    </row>
    <row r="1828" spans="1:27">
      <c r="A1828" s="145" t="str">
        <f t="shared" si="56"/>
        <v>-</v>
      </c>
      <c r="B1828" s="146" t="str">
        <f>_xlfn.XLOOKUP($A1828,Dept.Meta!$A:$A,Dept.Meta!$F:$F,"-",0,1)</f>
        <v>-</v>
      </c>
      <c r="C1828" s="629" t="str">
        <f>_xlfn.XLOOKUP(_xlfn.CONCAT($G1828,"-",$I1828),Div.Meta!$H:$H,Div.Meta!$C:$C,"-",0,1)</f>
        <v>-</v>
      </c>
      <c r="D1828" s="302"/>
      <c r="E1828" s="146" t="str">
        <f>IF($D1828="","-",_xlfn.XLOOKUP($D1828,Fund.Meta!$A:$A,Fund.Meta!$D:$D,"-",0,1))</f>
        <v>-</v>
      </c>
      <c r="F1828" s="303" t="str">
        <f>IF($D1828="","-",_xlfn.XLOOKUP($D1828,Fund.Meta!$A:$A,Fund.Meta!$E:$E,"-",0,1))</f>
        <v>-</v>
      </c>
      <c r="G1828" s="334"/>
      <c r="H1828" s="303" t="str">
        <f>IF($G1828="","-",_xlfn.XLOOKUP($G1828,Appr.Meta!$A:$A,Appr.Meta!$D:$D,"-",0,1))</f>
        <v>-</v>
      </c>
      <c r="I1828" s="302"/>
      <c r="J1828" s="303" t="str">
        <f>IF($I1828="","-",_xlfn.XLOOKUP($I1828,'CC.Meta'!$A:$A,'CC.Meta'!$D:$D,"-",0,1))</f>
        <v>-</v>
      </c>
      <c r="K1828" s="302"/>
      <c r="L1828" s="146" t="str">
        <f>IF($K1828="","-",_xlfn.XLOOKUP($K1828,Obj.Meta!$A:$A,Obj.Meta!$D:$D,"-",0,1))</f>
        <v>-</v>
      </c>
      <c r="M1828" s="300" t="str">
        <f>IF($K1828="","-",_xlfn.XLOOKUP($K1828,Obj.Meta!$A:$A,Obj.Meta!$F:$F,"-",0,1))</f>
        <v>-</v>
      </c>
      <c r="N1828" s="337" t="str">
        <f t="shared" si="57"/>
        <v>---</v>
      </c>
      <c r="O1828" s="333"/>
      <c r="P1828" s="54"/>
      <c r="Q1828" s="52"/>
      <c r="R1828" s="34"/>
      <c r="S1828" s="53"/>
      <c r="T1828" s="208"/>
      <c r="U1828" s="726"/>
      <c r="V1828" s="206"/>
      <c r="W1828" s="206"/>
      <c r="X1828" s="678"/>
      <c r="Y1828" s="34"/>
      <c r="Z1828" s="610"/>
      <c r="AA1828" s="608"/>
    </row>
    <row r="1829" spans="1:27">
      <c r="A1829" s="145" t="str">
        <f t="shared" si="56"/>
        <v>-</v>
      </c>
      <c r="B1829" s="146" t="str">
        <f>_xlfn.XLOOKUP($A1829,Dept.Meta!$A:$A,Dept.Meta!$F:$F,"-",0,1)</f>
        <v>-</v>
      </c>
      <c r="C1829" s="629" t="str">
        <f>_xlfn.XLOOKUP(_xlfn.CONCAT($G1829,"-",$I1829),Div.Meta!$H:$H,Div.Meta!$C:$C,"-",0,1)</f>
        <v>-</v>
      </c>
      <c r="D1829" s="302"/>
      <c r="E1829" s="146" t="str">
        <f>IF($D1829="","-",_xlfn.XLOOKUP($D1829,Fund.Meta!$A:$A,Fund.Meta!$D:$D,"-",0,1))</f>
        <v>-</v>
      </c>
      <c r="F1829" s="303" t="str">
        <f>IF($D1829="","-",_xlfn.XLOOKUP($D1829,Fund.Meta!$A:$A,Fund.Meta!$E:$E,"-",0,1))</f>
        <v>-</v>
      </c>
      <c r="G1829" s="334"/>
      <c r="H1829" s="303" t="str">
        <f>IF($G1829="","-",_xlfn.XLOOKUP($G1829,Appr.Meta!$A:$A,Appr.Meta!$D:$D,"-",0,1))</f>
        <v>-</v>
      </c>
      <c r="I1829" s="302"/>
      <c r="J1829" s="303" t="str">
        <f>IF($I1829="","-",_xlfn.XLOOKUP($I1829,'CC.Meta'!$A:$A,'CC.Meta'!$D:$D,"-",0,1))</f>
        <v>-</v>
      </c>
      <c r="K1829" s="302"/>
      <c r="L1829" s="146" t="str">
        <f>IF($K1829="","-",_xlfn.XLOOKUP($K1829,Obj.Meta!$A:$A,Obj.Meta!$D:$D,"-",0,1))</f>
        <v>-</v>
      </c>
      <c r="M1829" s="300" t="str">
        <f>IF($K1829="","-",_xlfn.XLOOKUP($K1829,Obj.Meta!$A:$A,Obj.Meta!$F:$F,"-",0,1))</f>
        <v>-</v>
      </c>
      <c r="N1829" s="337" t="str">
        <f t="shared" si="57"/>
        <v>---</v>
      </c>
      <c r="O1829" s="333"/>
      <c r="P1829" s="54"/>
      <c r="Q1829" s="52"/>
      <c r="R1829" s="34"/>
      <c r="S1829" s="53"/>
      <c r="T1829" s="208"/>
      <c r="U1829" s="726"/>
      <c r="V1829" s="206"/>
      <c r="W1829" s="206"/>
      <c r="X1829" s="678"/>
      <c r="Y1829" s="34"/>
      <c r="Z1829" s="610"/>
      <c r="AA1829" s="608"/>
    </row>
    <row r="1830" spans="1:27">
      <c r="A1830" s="145" t="str">
        <f t="shared" si="56"/>
        <v>-</v>
      </c>
      <c r="B1830" s="146" t="str">
        <f>_xlfn.XLOOKUP($A1830,Dept.Meta!$A:$A,Dept.Meta!$F:$F,"-",0,1)</f>
        <v>-</v>
      </c>
      <c r="C1830" s="629" t="str">
        <f>_xlfn.XLOOKUP(_xlfn.CONCAT($G1830,"-",$I1830),Div.Meta!$H:$H,Div.Meta!$C:$C,"-",0,1)</f>
        <v>-</v>
      </c>
      <c r="D1830" s="302"/>
      <c r="E1830" s="146" t="str">
        <f>IF($D1830="","-",_xlfn.XLOOKUP($D1830,Fund.Meta!$A:$A,Fund.Meta!$D:$D,"-",0,1))</f>
        <v>-</v>
      </c>
      <c r="F1830" s="303" t="str">
        <f>IF($D1830="","-",_xlfn.XLOOKUP($D1830,Fund.Meta!$A:$A,Fund.Meta!$E:$E,"-",0,1))</f>
        <v>-</v>
      </c>
      <c r="G1830" s="334"/>
      <c r="H1830" s="303" t="str">
        <f>IF($G1830="","-",_xlfn.XLOOKUP($G1830,Appr.Meta!$A:$A,Appr.Meta!$D:$D,"-",0,1))</f>
        <v>-</v>
      </c>
      <c r="I1830" s="302"/>
      <c r="J1830" s="303" t="str">
        <f>IF($I1830="","-",_xlfn.XLOOKUP($I1830,'CC.Meta'!$A:$A,'CC.Meta'!$D:$D,"-",0,1))</f>
        <v>-</v>
      </c>
      <c r="K1830" s="302"/>
      <c r="L1830" s="146" t="str">
        <f>IF($K1830="","-",_xlfn.XLOOKUP($K1830,Obj.Meta!$A:$A,Obj.Meta!$D:$D,"-",0,1))</f>
        <v>-</v>
      </c>
      <c r="M1830" s="300" t="str">
        <f>IF($K1830="","-",_xlfn.XLOOKUP($K1830,Obj.Meta!$A:$A,Obj.Meta!$F:$F,"-",0,1))</f>
        <v>-</v>
      </c>
      <c r="N1830" s="337" t="str">
        <f t="shared" si="57"/>
        <v>---</v>
      </c>
      <c r="O1830" s="333"/>
      <c r="P1830" s="54"/>
      <c r="Q1830" s="52"/>
      <c r="R1830" s="34"/>
      <c r="S1830" s="53"/>
      <c r="T1830" s="208"/>
      <c r="U1830" s="726"/>
      <c r="V1830" s="206"/>
      <c r="W1830" s="206"/>
      <c r="X1830" s="678"/>
      <c r="Y1830" s="34"/>
      <c r="Z1830" s="610"/>
      <c r="AA1830" s="608"/>
    </row>
    <row r="1831" spans="1:27">
      <c r="A1831" s="145" t="str">
        <f t="shared" si="56"/>
        <v>-</v>
      </c>
      <c r="B1831" s="146" t="str">
        <f>_xlfn.XLOOKUP($A1831,Dept.Meta!$A:$A,Dept.Meta!$F:$F,"-",0,1)</f>
        <v>-</v>
      </c>
      <c r="C1831" s="629" t="str">
        <f>_xlfn.XLOOKUP(_xlfn.CONCAT($G1831,"-",$I1831),Div.Meta!$H:$H,Div.Meta!$C:$C,"-",0,1)</f>
        <v>-</v>
      </c>
      <c r="D1831" s="302"/>
      <c r="E1831" s="146" t="str">
        <f>IF($D1831="","-",_xlfn.XLOOKUP($D1831,Fund.Meta!$A:$A,Fund.Meta!$D:$D,"-",0,1))</f>
        <v>-</v>
      </c>
      <c r="F1831" s="303" t="str">
        <f>IF($D1831="","-",_xlfn.XLOOKUP($D1831,Fund.Meta!$A:$A,Fund.Meta!$E:$E,"-",0,1))</f>
        <v>-</v>
      </c>
      <c r="G1831" s="334"/>
      <c r="H1831" s="303" t="str">
        <f>IF($G1831="","-",_xlfn.XLOOKUP($G1831,Appr.Meta!$A:$A,Appr.Meta!$D:$D,"-",0,1))</f>
        <v>-</v>
      </c>
      <c r="I1831" s="302"/>
      <c r="J1831" s="303" t="str">
        <f>IF($I1831="","-",_xlfn.XLOOKUP($I1831,'CC.Meta'!$A:$A,'CC.Meta'!$D:$D,"-",0,1))</f>
        <v>-</v>
      </c>
      <c r="K1831" s="302"/>
      <c r="L1831" s="146" t="str">
        <f>IF($K1831="","-",_xlfn.XLOOKUP($K1831,Obj.Meta!$A:$A,Obj.Meta!$D:$D,"-",0,1))</f>
        <v>-</v>
      </c>
      <c r="M1831" s="300" t="str">
        <f>IF($K1831="","-",_xlfn.XLOOKUP($K1831,Obj.Meta!$A:$A,Obj.Meta!$F:$F,"-",0,1))</f>
        <v>-</v>
      </c>
      <c r="N1831" s="337" t="str">
        <f t="shared" si="57"/>
        <v>---</v>
      </c>
      <c r="O1831" s="333"/>
      <c r="P1831" s="54"/>
      <c r="Q1831" s="52"/>
      <c r="R1831" s="34"/>
      <c r="S1831" s="53"/>
      <c r="T1831" s="208"/>
      <c r="U1831" s="726"/>
      <c r="V1831" s="206"/>
      <c r="W1831" s="206"/>
      <c r="X1831" s="678"/>
      <c r="Y1831" s="34"/>
      <c r="Z1831" s="610"/>
      <c r="AA1831" s="608"/>
    </row>
    <row r="1832" spans="1:27">
      <c r="A1832" s="145" t="str">
        <f t="shared" si="56"/>
        <v>-</v>
      </c>
      <c r="B1832" s="146" t="str">
        <f>_xlfn.XLOOKUP($A1832,Dept.Meta!$A:$A,Dept.Meta!$F:$F,"-",0,1)</f>
        <v>-</v>
      </c>
      <c r="C1832" s="629" t="str">
        <f>_xlfn.XLOOKUP(_xlfn.CONCAT($G1832,"-",$I1832),Div.Meta!$H:$H,Div.Meta!$C:$C,"-",0,1)</f>
        <v>-</v>
      </c>
      <c r="D1832" s="302"/>
      <c r="E1832" s="146" t="str">
        <f>IF($D1832="","-",_xlfn.XLOOKUP($D1832,Fund.Meta!$A:$A,Fund.Meta!$D:$D,"-",0,1))</f>
        <v>-</v>
      </c>
      <c r="F1832" s="303" t="str">
        <f>IF($D1832="","-",_xlfn.XLOOKUP($D1832,Fund.Meta!$A:$A,Fund.Meta!$E:$E,"-",0,1))</f>
        <v>-</v>
      </c>
      <c r="G1832" s="334"/>
      <c r="H1832" s="303" t="str">
        <f>IF($G1832="","-",_xlfn.XLOOKUP($G1832,Appr.Meta!$A:$A,Appr.Meta!$D:$D,"-",0,1))</f>
        <v>-</v>
      </c>
      <c r="I1832" s="302"/>
      <c r="J1832" s="303" t="str">
        <f>IF($I1832="","-",_xlfn.XLOOKUP($I1832,'CC.Meta'!$A:$A,'CC.Meta'!$D:$D,"-",0,1))</f>
        <v>-</v>
      </c>
      <c r="K1832" s="302"/>
      <c r="L1832" s="146" t="str">
        <f>IF($K1832="","-",_xlfn.XLOOKUP($K1832,Obj.Meta!$A:$A,Obj.Meta!$D:$D,"-",0,1))</f>
        <v>-</v>
      </c>
      <c r="M1832" s="300" t="str">
        <f>IF($K1832="","-",_xlfn.XLOOKUP($K1832,Obj.Meta!$A:$A,Obj.Meta!$F:$F,"-",0,1))</f>
        <v>-</v>
      </c>
      <c r="N1832" s="337" t="str">
        <f t="shared" si="57"/>
        <v>---</v>
      </c>
      <c r="O1832" s="333"/>
      <c r="P1832" s="54"/>
      <c r="Q1832" s="52"/>
      <c r="R1832" s="34"/>
      <c r="S1832" s="53"/>
      <c r="T1832" s="208"/>
      <c r="U1832" s="726"/>
      <c r="V1832" s="206"/>
      <c r="W1832" s="206"/>
      <c r="X1832" s="678"/>
      <c r="Y1832" s="34"/>
      <c r="Z1832" s="610"/>
      <c r="AA1832" s="608"/>
    </row>
    <row r="1833" spans="1:27">
      <c r="A1833" s="145" t="str">
        <f t="shared" si="56"/>
        <v>-</v>
      </c>
      <c r="B1833" s="146" t="str">
        <f>_xlfn.XLOOKUP($A1833,Dept.Meta!$A:$A,Dept.Meta!$F:$F,"-",0,1)</f>
        <v>-</v>
      </c>
      <c r="C1833" s="629" t="str">
        <f>_xlfn.XLOOKUP(_xlfn.CONCAT($G1833,"-",$I1833),Div.Meta!$H:$H,Div.Meta!$C:$C,"-",0,1)</f>
        <v>-</v>
      </c>
      <c r="D1833" s="302"/>
      <c r="E1833" s="146" t="str">
        <f>IF($D1833="","-",_xlfn.XLOOKUP($D1833,Fund.Meta!$A:$A,Fund.Meta!$D:$D,"-",0,1))</f>
        <v>-</v>
      </c>
      <c r="F1833" s="303" t="str">
        <f>IF($D1833="","-",_xlfn.XLOOKUP($D1833,Fund.Meta!$A:$A,Fund.Meta!$E:$E,"-",0,1))</f>
        <v>-</v>
      </c>
      <c r="G1833" s="334"/>
      <c r="H1833" s="303" t="str">
        <f>IF($G1833="","-",_xlfn.XLOOKUP($G1833,Appr.Meta!$A:$A,Appr.Meta!$D:$D,"-",0,1))</f>
        <v>-</v>
      </c>
      <c r="I1833" s="302"/>
      <c r="J1833" s="303" t="str">
        <f>IF($I1833="","-",_xlfn.XLOOKUP($I1833,'CC.Meta'!$A:$A,'CC.Meta'!$D:$D,"-",0,1))</f>
        <v>-</v>
      </c>
      <c r="K1833" s="302"/>
      <c r="L1833" s="146" t="str">
        <f>IF($K1833="","-",_xlfn.XLOOKUP($K1833,Obj.Meta!$A:$A,Obj.Meta!$D:$D,"-",0,1))</f>
        <v>-</v>
      </c>
      <c r="M1833" s="300" t="str">
        <f>IF($K1833="","-",_xlfn.XLOOKUP($K1833,Obj.Meta!$A:$A,Obj.Meta!$F:$F,"-",0,1))</f>
        <v>-</v>
      </c>
      <c r="N1833" s="337" t="str">
        <f t="shared" si="57"/>
        <v>---</v>
      </c>
      <c r="O1833" s="333"/>
      <c r="P1833" s="54"/>
      <c r="Q1833" s="52"/>
      <c r="R1833" s="34"/>
      <c r="S1833" s="53"/>
      <c r="T1833" s="208"/>
      <c r="U1833" s="726"/>
      <c r="V1833" s="206"/>
      <c r="W1833" s="206"/>
      <c r="X1833" s="678"/>
      <c r="Y1833" s="34"/>
      <c r="Z1833" s="610"/>
      <c r="AA1833" s="608"/>
    </row>
    <row r="1834" spans="1:27">
      <c r="A1834" s="145" t="str">
        <f t="shared" si="56"/>
        <v>-</v>
      </c>
      <c r="B1834" s="146" t="str">
        <f>_xlfn.XLOOKUP($A1834,Dept.Meta!$A:$A,Dept.Meta!$F:$F,"-",0,1)</f>
        <v>-</v>
      </c>
      <c r="C1834" s="629" t="str">
        <f>_xlfn.XLOOKUP(_xlfn.CONCAT($G1834,"-",$I1834),Div.Meta!$H:$H,Div.Meta!$C:$C,"-",0,1)</f>
        <v>-</v>
      </c>
      <c r="D1834" s="302"/>
      <c r="E1834" s="146" t="str">
        <f>IF($D1834="","-",_xlfn.XLOOKUP($D1834,Fund.Meta!$A:$A,Fund.Meta!$D:$D,"-",0,1))</f>
        <v>-</v>
      </c>
      <c r="F1834" s="303" t="str">
        <f>IF($D1834="","-",_xlfn.XLOOKUP($D1834,Fund.Meta!$A:$A,Fund.Meta!$E:$E,"-",0,1))</f>
        <v>-</v>
      </c>
      <c r="G1834" s="334"/>
      <c r="H1834" s="303" t="str">
        <f>IF($G1834="","-",_xlfn.XLOOKUP($G1834,Appr.Meta!$A:$A,Appr.Meta!$D:$D,"-",0,1))</f>
        <v>-</v>
      </c>
      <c r="I1834" s="302"/>
      <c r="J1834" s="303" t="str">
        <f>IF($I1834="","-",_xlfn.XLOOKUP($I1834,'CC.Meta'!$A:$A,'CC.Meta'!$D:$D,"-",0,1))</f>
        <v>-</v>
      </c>
      <c r="K1834" s="302"/>
      <c r="L1834" s="146" t="str">
        <f>IF($K1834="","-",_xlfn.XLOOKUP($K1834,Obj.Meta!$A:$A,Obj.Meta!$D:$D,"-",0,1))</f>
        <v>-</v>
      </c>
      <c r="M1834" s="300" t="str">
        <f>IF($K1834="","-",_xlfn.XLOOKUP($K1834,Obj.Meta!$A:$A,Obj.Meta!$F:$F,"-",0,1))</f>
        <v>-</v>
      </c>
      <c r="N1834" s="337" t="str">
        <f t="shared" si="57"/>
        <v>---</v>
      </c>
      <c r="O1834" s="333"/>
      <c r="P1834" s="54"/>
      <c r="Q1834" s="52"/>
      <c r="R1834" s="34"/>
      <c r="S1834" s="53"/>
      <c r="T1834" s="208"/>
      <c r="U1834" s="726"/>
      <c r="V1834" s="206"/>
      <c r="W1834" s="206"/>
      <c r="X1834" s="678"/>
      <c r="Y1834" s="34"/>
      <c r="Z1834" s="610"/>
      <c r="AA1834" s="608"/>
    </row>
    <row r="1835" spans="1:27">
      <c r="A1835" s="145" t="str">
        <f t="shared" si="56"/>
        <v>-</v>
      </c>
      <c r="B1835" s="146" t="str">
        <f>_xlfn.XLOOKUP($A1835,Dept.Meta!$A:$A,Dept.Meta!$F:$F,"-",0,1)</f>
        <v>-</v>
      </c>
      <c r="C1835" s="629" t="str">
        <f>_xlfn.XLOOKUP(_xlfn.CONCAT($G1835,"-",$I1835),Div.Meta!$H:$H,Div.Meta!$C:$C,"-",0,1)</f>
        <v>-</v>
      </c>
      <c r="D1835" s="302"/>
      <c r="E1835" s="146" t="str">
        <f>IF($D1835="","-",_xlfn.XLOOKUP($D1835,Fund.Meta!$A:$A,Fund.Meta!$D:$D,"-",0,1))</f>
        <v>-</v>
      </c>
      <c r="F1835" s="303" t="str">
        <f>IF($D1835="","-",_xlfn.XLOOKUP($D1835,Fund.Meta!$A:$A,Fund.Meta!$E:$E,"-",0,1))</f>
        <v>-</v>
      </c>
      <c r="G1835" s="334"/>
      <c r="H1835" s="303" t="str">
        <f>IF($G1835="","-",_xlfn.XLOOKUP($G1835,Appr.Meta!$A:$A,Appr.Meta!$D:$D,"-",0,1))</f>
        <v>-</v>
      </c>
      <c r="I1835" s="302"/>
      <c r="J1835" s="303" t="str">
        <f>IF($I1835="","-",_xlfn.XLOOKUP($I1835,'CC.Meta'!$A:$A,'CC.Meta'!$D:$D,"-",0,1))</f>
        <v>-</v>
      </c>
      <c r="K1835" s="302"/>
      <c r="L1835" s="146" t="str">
        <f>IF($K1835="","-",_xlfn.XLOOKUP($K1835,Obj.Meta!$A:$A,Obj.Meta!$D:$D,"-",0,1))</f>
        <v>-</v>
      </c>
      <c r="M1835" s="300" t="str">
        <f>IF($K1835="","-",_xlfn.XLOOKUP($K1835,Obj.Meta!$A:$A,Obj.Meta!$F:$F,"-",0,1))</f>
        <v>-</v>
      </c>
      <c r="N1835" s="337" t="str">
        <f t="shared" si="57"/>
        <v>---</v>
      </c>
      <c r="O1835" s="333"/>
      <c r="P1835" s="54"/>
      <c r="Q1835" s="52"/>
      <c r="R1835" s="34"/>
      <c r="S1835" s="53"/>
      <c r="T1835" s="208"/>
      <c r="U1835" s="726"/>
      <c r="V1835" s="206"/>
      <c r="W1835" s="206"/>
      <c r="X1835" s="678"/>
      <c r="Y1835" s="34"/>
      <c r="Z1835" s="610"/>
      <c r="AA1835" s="608"/>
    </row>
    <row r="1836" spans="1:27">
      <c r="A1836" s="145" t="str">
        <f t="shared" si="56"/>
        <v>-</v>
      </c>
      <c r="B1836" s="146" t="str">
        <f>_xlfn.XLOOKUP($A1836,Dept.Meta!$A:$A,Dept.Meta!$F:$F,"-",0,1)</f>
        <v>-</v>
      </c>
      <c r="C1836" s="629" t="str">
        <f>_xlfn.XLOOKUP(_xlfn.CONCAT($G1836,"-",$I1836),Div.Meta!$H:$H,Div.Meta!$C:$C,"-",0,1)</f>
        <v>-</v>
      </c>
      <c r="D1836" s="302"/>
      <c r="E1836" s="146" t="str">
        <f>IF($D1836="","-",_xlfn.XLOOKUP($D1836,Fund.Meta!$A:$A,Fund.Meta!$D:$D,"-",0,1))</f>
        <v>-</v>
      </c>
      <c r="F1836" s="303" t="str">
        <f>IF($D1836="","-",_xlfn.XLOOKUP($D1836,Fund.Meta!$A:$A,Fund.Meta!$E:$E,"-",0,1))</f>
        <v>-</v>
      </c>
      <c r="G1836" s="334"/>
      <c r="H1836" s="303" t="str">
        <f>IF($G1836="","-",_xlfn.XLOOKUP($G1836,Appr.Meta!$A:$A,Appr.Meta!$D:$D,"-",0,1))</f>
        <v>-</v>
      </c>
      <c r="I1836" s="302"/>
      <c r="J1836" s="303" t="str">
        <f>IF($I1836="","-",_xlfn.XLOOKUP($I1836,'CC.Meta'!$A:$A,'CC.Meta'!$D:$D,"-",0,1))</f>
        <v>-</v>
      </c>
      <c r="K1836" s="302"/>
      <c r="L1836" s="146" t="str">
        <f>IF($K1836="","-",_xlfn.XLOOKUP($K1836,Obj.Meta!$A:$A,Obj.Meta!$D:$D,"-",0,1))</f>
        <v>-</v>
      </c>
      <c r="M1836" s="300" t="str">
        <f>IF($K1836="","-",_xlfn.XLOOKUP($K1836,Obj.Meta!$A:$A,Obj.Meta!$F:$F,"-",0,1))</f>
        <v>-</v>
      </c>
      <c r="N1836" s="337" t="str">
        <f t="shared" si="57"/>
        <v>---</v>
      </c>
      <c r="O1836" s="333"/>
      <c r="P1836" s="54"/>
      <c r="Q1836" s="52"/>
      <c r="R1836" s="34"/>
      <c r="S1836" s="53"/>
      <c r="T1836" s="208"/>
      <c r="U1836" s="726"/>
      <c r="V1836" s="206"/>
      <c r="W1836" s="206"/>
      <c r="X1836" s="678"/>
      <c r="Y1836" s="34"/>
      <c r="Z1836" s="610"/>
      <c r="AA1836" s="608"/>
    </row>
    <row r="1837" spans="1:27">
      <c r="A1837" s="145" t="str">
        <f t="shared" si="56"/>
        <v>-</v>
      </c>
      <c r="B1837" s="146" t="str">
        <f>_xlfn.XLOOKUP($A1837,Dept.Meta!$A:$A,Dept.Meta!$F:$F,"-",0,1)</f>
        <v>-</v>
      </c>
      <c r="C1837" s="629" t="str">
        <f>_xlfn.XLOOKUP(_xlfn.CONCAT($G1837,"-",$I1837),Div.Meta!$H:$H,Div.Meta!$C:$C,"-",0,1)</f>
        <v>-</v>
      </c>
      <c r="D1837" s="302"/>
      <c r="E1837" s="146" t="str">
        <f>IF($D1837="","-",_xlfn.XLOOKUP($D1837,Fund.Meta!$A:$A,Fund.Meta!$D:$D,"-",0,1))</f>
        <v>-</v>
      </c>
      <c r="F1837" s="303" t="str">
        <f>IF($D1837="","-",_xlfn.XLOOKUP($D1837,Fund.Meta!$A:$A,Fund.Meta!$E:$E,"-",0,1))</f>
        <v>-</v>
      </c>
      <c r="G1837" s="334"/>
      <c r="H1837" s="303" t="str">
        <f>IF($G1837="","-",_xlfn.XLOOKUP($G1837,Appr.Meta!$A:$A,Appr.Meta!$D:$D,"-",0,1))</f>
        <v>-</v>
      </c>
      <c r="I1837" s="302"/>
      <c r="J1837" s="303" t="str">
        <f>IF($I1837="","-",_xlfn.XLOOKUP($I1837,'CC.Meta'!$A:$A,'CC.Meta'!$D:$D,"-",0,1))</f>
        <v>-</v>
      </c>
      <c r="K1837" s="302"/>
      <c r="L1837" s="146" t="str">
        <f>IF($K1837="","-",_xlfn.XLOOKUP($K1837,Obj.Meta!$A:$A,Obj.Meta!$D:$D,"-",0,1))</f>
        <v>-</v>
      </c>
      <c r="M1837" s="300" t="str">
        <f>IF($K1837="","-",_xlfn.XLOOKUP($K1837,Obj.Meta!$A:$A,Obj.Meta!$F:$F,"-",0,1))</f>
        <v>-</v>
      </c>
      <c r="N1837" s="337" t="str">
        <f t="shared" si="57"/>
        <v>---</v>
      </c>
      <c r="O1837" s="333"/>
      <c r="P1837" s="54"/>
      <c r="Q1837" s="52"/>
      <c r="R1837" s="34"/>
      <c r="S1837" s="53"/>
      <c r="T1837" s="208"/>
      <c r="U1837" s="726"/>
      <c r="V1837" s="206"/>
      <c r="W1837" s="206"/>
      <c r="X1837" s="678"/>
      <c r="Y1837" s="34"/>
      <c r="Z1837" s="610"/>
      <c r="AA1837" s="608"/>
    </row>
    <row r="1838" spans="1:27">
      <c r="A1838" s="145" t="str">
        <f t="shared" si="56"/>
        <v>-</v>
      </c>
      <c r="B1838" s="146" t="str">
        <f>_xlfn.XLOOKUP($A1838,Dept.Meta!$A:$A,Dept.Meta!$F:$F,"-",0,1)</f>
        <v>-</v>
      </c>
      <c r="C1838" s="629" t="str">
        <f>_xlfn.XLOOKUP(_xlfn.CONCAT($G1838,"-",$I1838),Div.Meta!$H:$H,Div.Meta!$C:$C,"-",0,1)</f>
        <v>-</v>
      </c>
      <c r="D1838" s="302"/>
      <c r="E1838" s="146" t="str">
        <f>IF($D1838="","-",_xlfn.XLOOKUP($D1838,Fund.Meta!$A:$A,Fund.Meta!$D:$D,"-",0,1))</f>
        <v>-</v>
      </c>
      <c r="F1838" s="303" t="str">
        <f>IF($D1838="","-",_xlfn.XLOOKUP($D1838,Fund.Meta!$A:$A,Fund.Meta!$E:$E,"-",0,1))</f>
        <v>-</v>
      </c>
      <c r="G1838" s="334"/>
      <c r="H1838" s="303" t="str">
        <f>IF($G1838="","-",_xlfn.XLOOKUP($G1838,Appr.Meta!$A:$A,Appr.Meta!$D:$D,"-",0,1))</f>
        <v>-</v>
      </c>
      <c r="I1838" s="302"/>
      <c r="J1838" s="303" t="str">
        <f>IF($I1838="","-",_xlfn.XLOOKUP($I1838,'CC.Meta'!$A:$A,'CC.Meta'!$D:$D,"-",0,1))</f>
        <v>-</v>
      </c>
      <c r="K1838" s="302"/>
      <c r="L1838" s="146" t="str">
        <f>IF($K1838="","-",_xlfn.XLOOKUP($K1838,Obj.Meta!$A:$A,Obj.Meta!$D:$D,"-",0,1))</f>
        <v>-</v>
      </c>
      <c r="M1838" s="300" t="str">
        <f>IF($K1838="","-",_xlfn.XLOOKUP($K1838,Obj.Meta!$A:$A,Obj.Meta!$F:$F,"-",0,1))</f>
        <v>-</v>
      </c>
      <c r="N1838" s="337" t="str">
        <f t="shared" si="57"/>
        <v>---</v>
      </c>
      <c r="O1838" s="333"/>
      <c r="P1838" s="54"/>
      <c r="Q1838" s="52"/>
      <c r="R1838" s="34"/>
      <c r="S1838" s="53"/>
      <c r="T1838" s="208"/>
      <c r="U1838" s="726"/>
      <c r="V1838" s="206"/>
      <c r="W1838" s="206"/>
      <c r="X1838" s="678"/>
      <c r="Y1838" s="34"/>
      <c r="Z1838" s="610"/>
      <c r="AA1838" s="608"/>
    </row>
    <row r="1839" spans="1:27">
      <c r="A1839" s="145" t="str">
        <f t="shared" si="56"/>
        <v>-</v>
      </c>
      <c r="B1839" s="146" t="str">
        <f>_xlfn.XLOOKUP($A1839,Dept.Meta!$A:$A,Dept.Meta!$F:$F,"-",0,1)</f>
        <v>-</v>
      </c>
      <c r="C1839" s="629" t="str">
        <f>_xlfn.XLOOKUP(_xlfn.CONCAT($G1839,"-",$I1839),Div.Meta!$H:$H,Div.Meta!$C:$C,"-",0,1)</f>
        <v>-</v>
      </c>
      <c r="D1839" s="302"/>
      <c r="E1839" s="146" t="str">
        <f>IF($D1839="","-",_xlfn.XLOOKUP($D1839,Fund.Meta!$A:$A,Fund.Meta!$D:$D,"-",0,1))</f>
        <v>-</v>
      </c>
      <c r="F1839" s="303" t="str">
        <f>IF($D1839="","-",_xlfn.XLOOKUP($D1839,Fund.Meta!$A:$A,Fund.Meta!$E:$E,"-",0,1))</f>
        <v>-</v>
      </c>
      <c r="G1839" s="334"/>
      <c r="H1839" s="303" t="str">
        <f>IF($G1839="","-",_xlfn.XLOOKUP($G1839,Appr.Meta!$A:$A,Appr.Meta!$D:$D,"-",0,1))</f>
        <v>-</v>
      </c>
      <c r="I1839" s="302"/>
      <c r="J1839" s="303" t="str">
        <f>IF($I1839="","-",_xlfn.XLOOKUP($I1839,'CC.Meta'!$A:$A,'CC.Meta'!$D:$D,"-",0,1))</f>
        <v>-</v>
      </c>
      <c r="K1839" s="302"/>
      <c r="L1839" s="146" t="str">
        <f>IF($K1839="","-",_xlfn.XLOOKUP($K1839,Obj.Meta!$A:$A,Obj.Meta!$D:$D,"-",0,1))</f>
        <v>-</v>
      </c>
      <c r="M1839" s="300" t="str">
        <f>IF($K1839="","-",_xlfn.XLOOKUP($K1839,Obj.Meta!$A:$A,Obj.Meta!$F:$F,"-",0,1))</f>
        <v>-</v>
      </c>
      <c r="N1839" s="337" t="str">
        <f t="shared" si="57"/>
        <v>---</v>
      </c>
      <c r="O1839" s="333"/>
      <c r="P1839" s="54"/>
      <c r="Q1839" s="52"/>
      <c r="R1839" s="34"/>
      <c r="S1839" s="53"/>
      <c r="T1839" s="208"/>
      <c r="U1839" s="726"/>
      <c r="V1839" s="206"/>
      <c r="W1839" s="206"/>
      <c r="X1839" s="678"/>
      <c r="Y1839" s="34"/>
      <c r="Z1839" s="610"/>
      <c r="AA1839" s="608"/>
    </row>
    <row r="1840" spans="1:27">
      <c r="A1840" s="145" t="str">
        <f t="shared" si="56"/>
        <v>-</v>
      </c>
      <c r="B1840" s="146" t="str">
        <f>_xlfn.XLOOKUP($A1840,Dept.Meta!$A:$A,Dept.Meta!$F:$F,"-",0,1)</f>
        <v>-</v>
      </c>
      <c r="C1840" s="629" t="str">
        <f>_xlfn.XLOOKUP(_xlfn.CONCAT($G1840,"-",$I1840),Div.Meta!$H:$H,Div.Meta!$C:$C,"-",0,1)</f>
        <v>-</v>
      </c>
      <c r="D1840" s="302"/>
      <c r="E1840" s="146" t="str">
        <f>IF($D1840="","-",_xlfn.XLOOKUP($D1840,Fund.Meta!$A:$A,Fund.Meta!$D:$D,"-",0,1))</f>
        <v>-</v>
      </c>
      <c r="F1840" s="303" t="str">
        <f>IF($D1840="","-",_xlfn.XLOOKUP($D1840,Fund.Meta!$A:$A,Fund.Meta!$E:$E,"-",0,1))</f>
        <v>-</v>
      </c>
      <c r="G1840" s="334"/>
      <c r="H1840" s="303" t="str">
        <f>IF($G1840="","-",_xlfn.XLOOKUP($G1840,Appr.Meta!$A:$A,Appr.Meta!$D:$D,"-",0,1))</f>
        <v>-</v>
      </c>
      <c r="I1840" s="302"/>
      <c r="J1840" s="303" t="str">
        <f>IF($I1840="","-",_xlfn.XLOOKUP($I1840,'CC.Meta'!$A:$A,'CC.Meta'!$D:$D,"-",0,1))</f>
        <v>-</v>
      </c>
      <c r="K1840" s="302"/>
      <c r="L1840" s="146" t="str">
        <f>IF($K1840="","-",_xlfn.XLOOKUP($K1840,Obj.Meta!$A:$A,Obj.Meta!$D:$D,"-",0,1))</f>
        <v>-</v>
      </c>
      <c r="M1840" s="300" t="str">
        <f>IF($K1840="","-",_xlfn.XLOOKUP($K1840,Obj.Meta!$A:$A,Obj.Meta!$F:$F,"-",0,1))</f>
        <v>-</v>
      </c>
      <c r="N1840" s="337" t="str">
        <f t="shared" si="57"/>
        <v>---</v>
      </c>
      <c r="O1840" s="333"/>
      <c r="P1840" s="54"/>
      <c r="Q1840" s="52"/>
      <c r="R1840" s="34"/>
      <c r="S1840" s="53"/>
      <c r="T1840" s="208"/>
      <c r="U1840" s="726"/>
      <c r="V1840" s="206"/>
      <c r="W1840" s="206"/>
      <c r="X1840" s="678"/>
      <c r="Y1840" s="34"/>
      <c r="Z1840" s="610"/>
      <c r="AA1840" s="608"/>
    </row>
    <row r="1841" spans="1:27">
      <c r="A1841" s="145" t="str">
        <f t="shared" si="56"/>
        <v>-</v>
      </c>
      <c r="B1841" s="146" t="str">
        <f>_xlfn.XLOOKUP($A1841,Dept.Meta!$A:$A,Dept.Meta!$F:$F,"-",0,1)</f>
        <v>-</v>
      </c>
      <c r="C1841" s="629" t="str">
        <f>_xlfn.XLOOKUP(_xlfn.CONCAT($G1841,"-",$I1841),Div.Meta!$H:$H,Div.Meta!$C:$C,"-",0,1)</f>
        <v>-</v>
      </c>
      <c r="D1841" s="302"/>
      <c r="E1841" s="146" t="str">
        <f>IF($D1841="","-",_xlfn.XLOOKUP($D1841,Fund.Meta!$A:$A,Fund.Meta!$D:$D,"-",0,1))</f>
        <v>-</v>
      </c>
      <c r="F1841" s="303" t="str">
        <f>IF($D1841="","-",_xlfn.XLOOKUP($D1841,Fund.Meta!$A:$A,Fund.Meta!$E:$E,"-",0,1))</f>
        <v>-</v>
      </c>
      <c r="G1841" s="334"/>
      <c r="H1841" s="303" t="str">
        <f>IF($G1841="","-",_xlfn.XLOOKUP($G1841,Appr.Meta!$A:$A,Appr.Meta!$D:$D,"-",0,1))</f>
        <v>-</v>
      </c>
      <c r="I1841" s="302"/>
      <c r="J1841" s="303" t="str">
        <f>IF($I1841="","-",_xlfn.XLOOKUP($I1841,'CC.Meta'!$A:$A,'CC.Meta'!$D:$D,"-",0,1))</f>
        <v>-</v>
      </c>
      <c r="K1841" s="302"/>
      <c r="L1841" s="146" t="str">
        <f>IF($K1841="","-",_xlfn.XLOOKUP($K1841,Obj.Meta!$A:$A,Obj.Meta!$D:$D,"-",0,1))</f>
        <v>-</v>
      </c>
      <c r="M1841" s="300" t="str">
        <f>IF($K1841="","-",_xlfn.XLOOKUP($K1841,Obj.Meta!$A:$A,Obj.Meta!$F:$F,"-",0,1))</f>
        <v>-</v>
      </c>
      <c r="N1841" s="337" t="str">
        <f t="shared" si="57"/>
        <v>---</v>
      </c>
      <c r="O1841" s="333"/>
      <c r="P1841" s="54"/>
      <c r="Q1841" s="52"/>
      <c r="R1841" s="34"/>
      <c r="S1841" s="53"/>
      <c r="T1841" s="208"/>
      <c r="U1841" s="726"/>
      <c r="V1841" s="206"/>
      <c r="W1841" s="206"/>
      <c r="X1841" s="678"/>
      <c r="Y1841" s="34"/>
      <c r="Z1841" s="610"/>
      <c r="AA1841" s="608"/>
    </row>
    <row r="1842" spans="1:27">
      <c r="A1842" s="145" t="str">
        <f t="shared" si="56"/>
        <v>-</v>
      </c>
      <c r="B1842" s="146" t="str">
        <f>_xlfn.XLOOKUP($A1842,Dept.Meta!$A:$A,Dept.Meta!$F:$F,"-",0,1)</f>
        <v>-</v>
      </c>
      <c r="C1842" s="629" t="str">
        <f>_xlfn.XLOOKUP(_xlfn.CONCAT($G1842,"-",$I1842),Div.Meta!$H:$H,Div.Meta!$C:$C,"-",0,1)</f>
        <v>-</v>
      </c>
      <c r="D1842" s="302"/>
      <c r="E1842" s="146" t="str">
        <f>IF($D1842="","-",_xlfn.XLOOKUP($D1842,Fund.Meta!$A:$A,Fund.Meta!$D:$D,"-",0,1))</f>
        <v>-</v>
      </c>
      <c r="F1842" s="303" t="str">
        <f>IF($D1842="","-",_xlfn.XLOOKUP($D1842,Fund.Meta!$A:$A,Fund.Meta!$E:$E,"-",0,1))</f>
        <v>-</v>
      </c>
      <c r="G1842" s="334"/>
      <c r="H1842" s="303" t="str">
        <f>IF($G1842="","-",_xlfn.XLOOKUP($G1842,Appr.Meta!$A:$A,Appr.Meta!$D:$D,"-",0,1))</f>
        <v>-</v>
      </c>
      <c r="I1842" s="302"/>
      <c r="J1842" s="303" t="str">
        <f>IF($I1842="","-",_xlfn.XLOOKUP($I1842,'CC.Meta'!$A:$A,'CC.Meta'!$D:$D,"-",0,1))</f>
        <v>-</v>
      </c>
      <c r="K1842" s="302"/>
      <c r="L1842" s="146" t="str">
        <f>IF($K1842="","-",_xlfn.XLOOKUP($K1842,Obj.Meta!$A:$A,Obj.Meta!$D:$D,"-",0,1))</f>
        <v>-</v>
      </c>
      <c r="M1842" s="300" t="str">
        <f>IF($K1842="","-",_xlfn.XLOOKUP($K1842,Obj.Meta!$A:$A,Obj.Meta!$F:$F,"-",0,1))</f>
        <v>-</v>
      </c>
      <c r="N1842" s="337" t="str">
        <f t="shared" si="57"/>
        <v>---</v>
      </c>
      <c r="O1842" s="333"/>
      <c r="P1842" s="54"/>
      <c r="Q1842" s="52"/>
      <c r="R1842" s="34"/>
      <c r="S1842" s="53"/>
      <c r="T1842" s="208"/>
      <c r="U1842" s="726"/>
      <c r="V1842" s="206"/>
      <c r="W1842" s="206"/>
      <c r="X1842" s="678"/>
      <c r="Y1842" s="34"/>
      <c r="Z1842" s="610"/>
      <c r="AA1842" s="608"/>
    </row>
    <row r="1843" spans="1:27">
      <c r="A1843" s="145" t="str">
        <f t="shared" si="56"/>
        <v>-</v>
      </c>
      <c r="B1843" s="146" t="str">
        <f>_xlfn.XLOOKUP($A1843,Dept.Meta!$A:$A,Dept.Meta!$F:$F,"-",0,1)</f>
        <v>-</v>
      </c>
      <c r="C1843" s="629" t="str">
        <f>_xlfn.XLOOKUP(_xlfn.CONCAT($G1843,"-",$I1843),Div.Meta!$H:$H,Div.Meta!$C:$C,"-",0,1)</f>
        <v>-</v>
      </c>
      <c r="D1843" s="302"/>
      <c r="E1843" s="146" t="str">
        <f>IF($D1843="","-",_xlfn.XLOOKUP($D1843,Fund.Meta!$A:$A,Fund.Meta!$D:$D,"-",0,1))</f>
        <v>-</v>
      </c>
      <c r="F1843" s="303" t="str">
        <f>IF($D1843="","-",_xlfn.XLOOKUP($D1843,Fund.Meta!$A:$A,Fund.Meta!$E:$E,"-",0,1))</f>
        <v>-</v>
      </c>
      <c r="G1843" s="334"/>
      <c r="H1843" s="303" t="str">
        <f>IF($G1843="","-",_xlfn.XLOOKUP($G1843,Appr.Meta!$A:$A,Appr.Meta!$D:$D,"-",0,1))</f>
        <v>-</v>
      </c>
      <c r="I1843" s="302"/>
      <c r="J1843" s="303" t="str">
        <f>IF($I1843="","-",_xlfn.XLOOKUP($I1843,'CC.Meta'!$A:$A,'CC.Meta'!$D:$D,"-",0,1))</f>
        <v>-</v>
      </c>
      <c r="K1843" s="302"/>
      <c r="L1843" s="146" t="str">
        <f>IF($K1843="","-",_xlfn.XLOOKUP($K1843,Obj.Meta!$A:$A,Obj.Meta!$D:$D,"-",0,1))</f>
        <v>-</v>
      </c>
      <c r="M1843" s="300" t="str">
        <f>IF($K1843="","-",_xlfn.XLOOKUP($K1843,Obj.Meta!$A:$A,Obj.Meta!$F:$F,"-",0,1))</f>
        <v>-</v>
      </c>
      <c r="N1843" s="337" t="str">
        <f t="shared" si="57"/>
        <v>---</v>
      </c>
      <c r="O1843" s="333"/>
      <c r="P1843" s="54"/>
      <c r="Q1843" s="52"/>
      <c r="R1843" s="34"/>
      <c r="S1843" s="53"/>
      <c r="T1843" s="208"/>
      <c r="U1843" s="726"/>
      <c r="V1843" s="206"/>
      <c r="W1843" s="206"/>
      <c r="X1843" s="678"/>
      <c r="Y1843" s="34"/>
      <c r="Z1843" s="610"/>
      <c r="AA1843" s="608"/>
    </row>
    <row r="1844" spans="1:27">
      <c r="A1844" s="145" t="str">
        <f t="shared" si="56"/>
        <v>-</v>
      </c>
      <c r="B1844" s="146" t="str">
        <f>_xlfn.XLOOKUP($A1844,Dept.Meta!$A:$A,Dept.Meta!$F:$F,"-",0,1)</f>
        <v>-</v>
      </c>
      <c r="C1844" s="629" t="str">
        <f>_xlfn.XLOOKUP(_xlfn.CONCAT($G1844,"-",$I1844),Div.Meta!$H:$H,Div.Meta!$C:$C,"-",0,1)</f>
        <v>-</v>
      </c>
      <c r="D1844" s="302"/>
      <c r="E1844" s="146" t="str">
        <f>IF($D1844="","-",_xlfn.XLOOKUP($D1844,Fund.Meta!$A:$A,Fund.Meta!$D:$D,"-",0,1))</f>
        <v>-</v>
      </c>
      <c r="F1844" s="303" t="str">
        <f>IF($D1844="","-",_xlfn.XLOOKUP($D1844,Fund.Meta!$A:$A,Fund.Meta!$E:$E,"-",0,1))</f>
        <v>-</v>
      </c>
      <c r="G1844" s="334"/>
      <c r="H1844" s="303" t="str">
        <f>IF($G1844="","-",_xlfn.XLOOKUP($G1844,Appr.Meta!$A:$A,Appr.Meta!$D:$D,"-",0,1))</f>
        <v>-</v>
      </c>
      <c r="I1844" s="302"/>
      <c r="J1844" s="303" t="str">
        <f>IF($I1844="","-",_xlfn.XLOOKUP($I1844,'CC.Meta'!$A:$A,'CC.Meta'!$D:$D,"-",0,1))</f>
        <v>-</v>
      </c>
      <c r="K1844" s="302"/>
      <c r="L1844" s="146" t="str">
        <f>IF($K1844="","-",_xlfn.XLOOKUP($K1844,Obj.Meta!$A:$A,Obj.Meta!$D:$D,"-",0,1))</f>
        <v>-</v>
      </c>
      <c r="M1844" s="300" t="str">
        <f>IF($K1844="","-",_xlfn.XLOOKUP($K1844,Obj.Meta!$A:$A,Obj.Meta!$F:$F,"-",0,1))</f>
        <v>-</v>
      </c>
      <c r="N1844" s="337" t="str">
        <f t="shared" si="57"/>
        <v>---</v>
      </c>
      <c r="O1844" s="333"/>
      <c r="P1844" s="54"/>
      <c r="Q1844" s="52"/>
      <c r="R1844" s="34"/>
      <c r="S1844" s="53"/>
      <c r="T1844" s="208"/>
      <c r="U1844" s="726"/>
      <c r="V1844" s="206"/>
      <c r="W1844" s="206"/>
      <c r="X1844" s="678"/>
      <c r="Y1844" s="34"/>
      <c r="Z1844" s="610"/>
      <c r="AA1844" s="608"/>
    </row>
    <row r="1845" spans="1:27">
      <c r="A1845" s="145" t="str">
        <f t="shared" si="56"/>
        <v>-</v>
      </c>
      <c r="B1845" s="146" t="str">
        <f>_xlfn.XLOOKUP($A1845,Dept.Meta!$A:$A,Dept.Meta!$F:$F,"-",0,1)</f>
        <v>-</v>
      </c>
      <c r="C1845" s="629" t="str">
        <f>_xlfn.XLOOKUP(_xlfn.CONCAT($G1845,"-",$I1845),Div.Meta!$H:$H,Div.Meta!$C:$C,"-",0,1)</f>
        <v>-</v>
      </c>
      <c r="D1845" s="302"/>
      <c r="E1845" s="146" t="str">
        <f>IF($D1845="","-",_xlfn.XLOOKUP($D1845,Fund.Meta!$A:$A,Fund.Meta!$D:$D,"-",0,1))</f>
        <v>-</v>
      </c>
      <c r="F1845" s="303" t="str">
        <f>IF($D1845="","-",_xlfn.XLOOKUP($D1845,Fund.Meta!$A:$A,Fund.Meta!$E:$E,"-",0,1))</f>
        <v>-</v>
      </c>
      <c r="G1845" s="334"/>
      <c r="H1845" s="303" t="str">
        <f>IF($G1845="","-",_xlfn.XLOOKUP($G1845,Appr.Meta!$A:$A,Appr.Meta!$D:$D,"-",0,1))</f>
        <v>-</v>
      </c>
      <c r="I1845" s="302"/>
      <c r="J1845" s="303" t="str">
        <f>IF($I1845="","-",_xlfn.XLOOKUP($I1845,'CC.Meta'!$A:$A,'CC.Meta'!$D:$D,"-",0,1))</f>
        <v>-</v>
      </c>
      <c r="K1845" s="302"/>
      <c r="L1845" s="146" t="str">
        <f>IF($K1845="","-",_xlfn.XLOOKUP($K1845,Obj.Meta!$A:$A,Obj.Meta!$D:$D,"-",0,1))</f>
        <v>-</v>
      </c>
      <c r="M1845" s="300" t="str">
        <f>IF($K1845="","-",_xlfn.XLOOKUP($K1845,Obj.Meta!$A:$A,Obj.Meta!$F:$F,"-",0,1))</f>
        <v>-</v>
      </c>
      <c r="N1845" s="337" t="str">
        <f t="shared" si="57"/>
        <v>---</v>
      </c>
      <c r="O1845" s="333"/>
      <c r="P1845" s="54"/>
      <c r="Q1845" s="52"/>
      <c r="R1845" s="34"/>
      <c r="S1845" s="53"/>
      <c r="T1845" s="208"/>
      <c r="U1845" s="726"/>
      <c r="V1845" s="206"/>
      <c r="W1845" s="206"/>
      <c r="X1845" s="678"/>
      <c r="Y1845" s="34"/>
      <c r="Z1845" s="610"/>
      <c r="AA1845" s="608"/>
    </row>
    <row r="1846" spans="1:27">
      <c r="A1846" s="145" t="str">
        <f t="shared" si="56"/>
        <v>-</v>
      </c>
      <c r="B1846" s="146" t="str">
        <f>_xlfn.XLOOKUP($A1846,Dept.Meta!$A:$A,Dept.Meta!$F:$F,"-",0,1)</f>
        <v>-</v>
      </c>
      <c r="C1846" s="629" t="str">
        <f>_xlfn.XLOOKUP(_xlfn.CONCAT($G1846,"-",$I1846),Div.Meta!$H:$H,Div.Meta!$C:$C,"-",0,1)</f>
        <v>-</v>
      </c>
      <c r="D1846" s="302"/>
      <c r="E1846" s="146" t="str">
        <f>IF($D1846="","-",_xlfn.XLOOKUP($D1846,Fund.Meta!$A:$A,Fund.Meta!$D:$D,"-",0,1))</f>
        <v>-</v>
      </c>
      <c r="F1846" s="303" t="str">
        <f>IF($D1846="","-",_xlfn.XLOOKUP($D1846,Fund.Meta!$A:$A,Fund.Meta!$E:$E,"-",0,1))</f>
        <v>-</v>
      </c>
      <c r="G1846" s="334"/>
      <c r="H1846" s="303" t="str">
        <f>IF($G1846="","-",_xlfn.XLOOKUP($G1846,Appr.Meta!$A:$A,Appr.Meta!$D:$D,"-",0,1))</f>
        <v>-</v>
      </c>
      <c r="I1846" s="302"/>
      <c r="J1846" s="303" t="str">
        <f>IF($I1846="","-",_xlfn.XLOOKUP($I1846,'CC.Meta'!$A:$A,'CC.Meta'!$D:$D,"-",0,1))</f>
        <v>-</v>
      </c>
      <c r="K1846" s="302"/>
      <c r="L1846" s="146" t="str">
        <f>IF($K1846="","-",_xlfn.XLOOKUP($K1846,Obj.Meta!$A:$A,Obj.Meta!$D:$D,"-",0,1))</f>
        <v>-</v>
      </c>
      <c r="M1846" s="300" t="str">
        <f>IF($K1846="","-",_xlfn.XLOOKUP($K1846,Obj.Meta!$A:$A,Obj.Meta!$F:$F,"-",0,1))</f>
        <v>-</v>
      </c>
      <c r="N1846" s="337" t="str">
        <f t="shared" si="57"/>
        <v>---</v>
      </c>
      <c r="O1846" s="333"/>
      <c r="P1846" s="54"/>
      <c r="Q1846" s="52"/>
      <c r="R1846" s="34"/>
      <c r="S1846" s="53"/>
      <c r="T1846" s="208"/>
      <c r="U1846" s="726"/>
      <c r="V1846" s="206"/>
      <c r="W1846" s="206"/>
      <c r="X1846" s="678"/>
      <c r="Y1846" s="34"/>
      <c r="Z1846" s="610"/>
      <c r="AA1846" s="608"/>
    </row>
    <row r="1847" spans="1:27">
      <c r="A1847" s="145" t="str">
        <f t="shared" si="56"/>
        <v>-</v>
      </c>
      <c r="B1847" s="146" t="str">
        <f>_xlfn.XLOOKUP($A1847,Dept.Meta!$A:$A,Dept.Meta!$F:$F,"-",0,1)</f>
        <v>-</v>
      </c>
      <c r="C1847" s="629" t="str">
        <f>_xlfn.XLOOKUP(_xlfn.CONCAT($G1847,"-",$I1847),Div.Meta!$H:$H,Div.Meta!$C:$C,"-",0,1)</f>
        <v>-</v>
      </c>
      <c r="D1847" s="302"/>
      <c r="E1847" s="146" t="str">
        <f>IF($D1847="","-",_xlfn.XLOOKUP($D1847,Fund.Meta!$A:$A,Fund.Meta!$D:$D,"-",0,1))</f>
        <v>-</v>
      </c>
      <c r="F1847" s="303" t="str">
        <f>IF($D1847="","-",_xlfn.XLOOKUP($D1847,Fund.Meta!$A:$A,Fund.Meta!$E:$E,"-",0,1))</f>
        <v>-</v>
      </c>
      <c r="G1847" s="334"/>
      <c r="H1847" s="303" t="str">
        <f>IF($G1847="","-",_xlfn.XLOOKUP($G1847,Appr.Meta!$A:$A,Appr.Meta!$D:$D,"-",0,1))</f>
        <v>-</v>
      </c>
      <c r="I1847" s="302"/>
      <c r="J1847" s="303" t="str">
        <f>IF($I1847="","-",_xlfn.XLOOKUP($I1847,'CC.Meta'!$A:$A,'CC.Meta'!$D:$D,"-",0,1))</f>
        <v>-</v>
      </c>
      <c r="K1847" s="302"/>
      <c r="L1847" s="146" t="str">
        <f>IF($K1847="","-",_xlfn.XLOOKUP($K1847,Obj.Meta!$A:$A,Obj.Meta!$D:$D,"-",0,1))</f>
        <v>-</v>
      </c>
      <c r="M1847" s="300" t="str">
        <f>IF($K1847="","-",_xlfn.XLOOKUP($K1847,Obj.Meta!$A:$A,Obj.Meta!$F:$F,"-",0,1))</f>
        <v>-</v>
      </c>
      <c r="N1847" s="337" t="str">
        <f t="shared" si="57"/>
        <v>---</v>
      </c>
      <c r="O1847" s="333"/>
      <c r="P1847" s="54"/>
      <c r="Q1847" s="52"/>
      <c r="R1847" s="34"/>
      <c r="S1847" s="53"/>
      <c r="T1847" s="208"/>
      <c r="U1847" s="726"/>
      <c r="V1847" s="206"/>
      <c r="W1847" s="206"/>
      <c r="X1847" s="678"/>
      <c r="Y1847" s="34"/>
      <c r="Z1847" s="610"/>
      <c r="AA1847" s="608"/>
    </row>
    <row r="1848" spans="1:27">
      <c r="A1848" s="145" t="str">
        <f t="shared" si="56"/>
        <v>-</v>
      </c>
      <c r="B1848" s="146" t="str">
        <f>_xlfn.XLOOKUP($A1848,Dept.Meta!$A:$A,Dept.Meta!$F:$F,"-",0,1)</f>
        <v>-</v>
      </c>
      <c r="C1848" s="629" t="str">
        <f>_xlfn.XLOOKUP(_xlfn.CONCAT($G1848,"-",$I1848),Div.Meta!$H:$H,Div.Meta!$C:$C,"-",0,1)</f>
        <v>-</v>
      </c>
      <c r="D1848" s="302"/>
      <c r="E1848" s="146" t="str">
        <f>IF($D1848="","-",_xlfn.XLOOKUP($D1848,Fund.Meta!$A:$A,Fund.Meta!$D:$D,"-",0,1))</f>
        <v>-</v>
      </c>
      <c r="F1848" s="303" t="str">
        <f>IF($D1848="","-",_xlfn.XLOOKUP($D1848,Fund.Meta!$A:$A,Fund.Meta!$E:$E,"-",0,1))</f>
        <v>-</v>
      </c>
      <c r="G1848" s="334"/>
      <c r="H1848" s="303" t="str">
        <f>IF($G1848="","-",_xlfn.XLOOKUP($G1848,Appr.Meta!$A:$A,Appr.Meta!$D:$D,"-",0,1))</f>
        <v>-</v>
      </c>
      <c r="I1848" s="302"/>
      <c r="J1848" s="303" t="str">
        <f>IF($I1848="","-",_xlfn.XLOOKUP($I1848,'CC.Meta'!$A:$A,'CC.Meta'!$D:$D,"-",0,1))</f>
        <v>-</v>
      </c>
      <c r="K1848" s="302"/>
      <c r="L1848" s="146" t="str">
        <f>IF($K1848="","-",_xlfn.XLOOKUP($K1848,Obj.Meta!$A:$A,Obj.Meta!$D:$D,"-",0,1))</f>
        <v>-</v>
      </c>
      <c r="M1848" s="300" t="str">
        <f>IF($K1848="","-",_xlfn.XLOOKUP($K1848,Obj.Meta!$A:$A,Obj.Meta!$F:$F,"-",0,1))</f>
        <v>-</v>
      </c>
      <c r="N1848" s="337" t="str">
        <f t="shared" si="57"/>
        <v>---</v>
      </c>
      <c r="O1848" s="333"/>
      <c r="P1848" s="54"/>
      <c r="Q1848" s="52"/>
      <c r="R1848" s="34"/>
      <c r="S1848" s="53"/>
      <c r="T1848" s="208"/>
      <c r="U1848" s="726"/>
      <c r="V1848" s="206"/>
      <c r="W1848" s="206"/>
      <c r="X1848" s="678"/>
      <c r="Y1848" s="34"/>
      <c r="Z1848" s="610"/>
      <c r="AA1848" s="608"/>
    </row>
    <row r="1849" spans="1:27">
      <c r="A1849" s="145" t="str">
        <f t="shared" si="56"/>
        <v>-</v>
      </c>
      <c r="B1849" s="146" t="str">
        <f>_xlfn.XLOOKUP($A1849,Dept.Meta!$A:$A,Dept.Meta!$F:$F,"-",0,1)</f>
        <v>-</v>
      </c>
      <c r="C1849" s="629" t="str">
        <f>_xlfn.XLOOKUP(_xlfn.CONCAT($G1849,"-",$I1849),Div.Meta!$H:$H,Div.Meta!$C:$C,"-",0,1)</f>
        <v>-</v>
      </c>
      <c r="D1849" s="302"/>
      <c r="E1849" s="146" t="str">
        <f>IF($D1849="","-",_xlfn.XLOOKUP($D1849,Fund.Meta!$A:$A,Fund.Meta!$D:$D,"-",0,1))</f>
        <v>-</v>
      </c>
      <c r="F1849" s="303" t="str">
        <f>IF($D1849="","-",_xlfn.XLOOKUP($D1849,Fund.Meta!$A:$A,Fund.Meta!$E:$E,"-",0,1))</f>
        <v>-</v>
      </c>
      <c r="G1849" s="334"/>
      <c r="H1849" s="303" t="str">
        <f>IF($G1849="","-",_xlfn.XLOOKUP($G1849,Appr.Meta!$A:$A,Appr.Meta!$D:$D,"-",0,1))</f>
        <v>-</v>
      </c>
      <c r="I1849" s="302"/>
      <c r="J1849" s="303" t="str">
        <f>IF($I1849="","-",_xlfn.XLOOKUP($I1849,'CC.Meta'!$A:$A,'CC.Meta'!$D:$D,"-",0,1))</f>
        <v>-</v>
      </c>
      <c r="K1849" s="302"/>
      <c r="L1849" s="146" t="str">
        <f>IF($K1849="","-",_xlfn.XLOOKUP($K1849,Obj.Meta!$A:$A,Obj.Meta!$D:$D,"-",0,1))</f>
        <v>-</v>
      </c>
      <c r="M1849" s="300" t="str">
        <f>IF($K1849="","-",_xlfn.XLOOKUP($K1849,Obj.Meta!$A:$A,Obj.Meta!$F:$F,"-",0,1))</f>
        <v>-</v>
      </c>
      <c r="N1849" s="337" t="str">
        <f t="shared" si="57"/>
        <v>---</v>
      </c>
      <c r="O1849" s="333"/>
      <c r="P1849" s="54"/>
      <c r="Q1849" s="52"/>
      <c r="R1849" s="34"/>
      <c r="S1849" s="53"/>
      <c r="T1849" s="208"/>
      <c r="U1849" s="726"/>
      <c r="V1849" s="206"/>
      <c r="W1849" s="206"/>
      <c r="X1849" s="678"/>
      <c r="Y1849" s="34"/>
      <c r="Z1849" s="610"/>
      <c r="AA1849" s="608"/>
    </row>
    <row r="1850" spans="1:27">
      <c r="A1850" s="145" t="str">
        <f t="shared" si="56"/>
        <v>-</v>
      </c>
      <c r="B1850" s="146" t="str">
        <f>_xlfn.XLOOKUP($A1850,Dept.Meta!$A:$A,Dept.Meta!$F:$F,"-",0,1)</f>
        <v>-</v>
      </c>
      <c r="C1850" s="629" t="str">
        <f>_xlfn.XLOOKUP(_xlfn.CONCAT($G1850,"-",$I1850),Div.Meta!$H:$H,Div.Meta!$C:$C,"-",0,1)</f>
        <v>-</v>
      </c>
      <c r="D1850" s="302"/>
      <c r="E1850" s="146" t="str">
        <f>IF($D1850="","-",_xlfn.XLOOKUP($D1850,Fund.Meta!$A:$A,Fund.Meta!$D:$D,"-",0,1))</f>
        <v>-</v>
      </c>
      <c r="F1850" s="303" t="str">
        <f>IF($D1850="","-",_xlfn.XLOOKUP($D1850,Fund.Meta!$A:$A,Fund.Meta!$E:$E,"-",0,1))</f>
        <v>-</v>
      </c>
      <c r="G1850" s="334"/>
      <c r="H1850" s="303" t="str">
        <f>IF($G1850="","-",_xlfn.XLOOKUP($G1850,Appr.Meta!$A:$A,Appr.Meta!$D:$D,"-",0,1))</f>
        <v>-</v>
      </c>
      <c r="I1850" s="302"/>
      <c r="J1850" s="303" t="str">
        <f>IF($I1850="","-",_xlfn.XLOOKUP($I1850,'CC.Meta'!$A:$A,'CC.Meta'!$D:$D,"-",0,1))</f>
        <v>-</v>
      </c>
      <c r="K1850" s="302"/>
      <c r="L1850" s="146" t="str">
        <f>IF($K1850="","-",_xlfn.XLOOKUP($K1850,Obj.Meta!$A:$A,Obj.Meta!$D:$D,"-",0,1))</f>
        <v>-</v>
      </c>
      <c r="M1850" s="300" t="str">
        <f>IF($K1850="","-",_xlfn.XLOOKUP($K1850,Obj.Meta!$A:$A,Obj.Meta!$F:$F,"-",0,1))</f>
        <v>-</v>
      </c>
      <c r="N1850" s="337" t="str">
        <f t="shared" si="57"/>
        <v>---</v>
      </c>
      <c r="O1850" s="333"/>
      <c r="P1850" s="54"/>
      <c r="Q1850" s="52"/>
      <c r="R1850" s="34"/>
      <c r="S1850" s="53"/>
      <c r="T1850" s="208"/>
      <c r="U1850" s="726"/>
      <c r="V1850" s="206"/>
      <c r="W1850" s="206"/>
      <c r="X1850" s="678"/>
      <c r="Y1850" s="34"/>
      <c r="Z1850" s="610"/>
      <c r="AA1850" s="608"/>
    </row>
    <row r="1851" spans="1:27">
      <c r="A1851" s="145" t="str">
        <f t="shared" si="56"/>
        <v>-</v>
      </c>
      <c r="B1851" s="146" t="str">
        <f>_xlfn.XLOOKUP($A1851,Dept.Meta!$A:$A,Dept.Meta!$F:$F,"-",0,1)</f>
        <v>-</v>
      </c>
      <c r="C1851" s="629" t="str">
        <f>_xlfn.XLOOKUP(_xlfn.CONCAT($G1851,"-",$I1851),Div.Meta!$H:$H,Div.Meta!$C:$C,"-",0,1)</f>
        <v>-</v>
      </c>
      <c r="D1851" s="302"/>
      <c r="E1851" s="146" t="str">
        <f>IF($D1851="","-",_xlfn.XLOOKUP($D1851,Fund.Meta!$A:$A,Fund.Meta!$D:$D,"-",0,1))</f>
        <v>-</v>
      </c>
      <c r="F1851" s="303" t="str">
        <f>IF($D1851="","-",_xlfn.XLOOKUP($D1851,Fund.Meta!$A:$A,Fund.Meta!$E:$E,"-",0,1))</f>
        <v>-</v>
      </c>
      <c r="G1851" s="334"/>
      <c r="H1851" s="303" t="str">
        <f>IF($G1851="","-",_xlfn.XLOOKUP($G1851,Appr.Meta!$A:$A,Appr.Meta!$D:$D,"-",0,1))</f>
        <v>-</v>
      </c>
      <c r="I1851" s="302"/>
      <c r="J1851" s="303" t="str">
        <f>IF($I1851="","-",_xlfn.XLOOKUP($I1851,'CC.Meta'!$A:$A,'CC.Meta'!$D:$D,"-",0,1))</f>
        <v>-</v>
      </c>
      <c r="K1851" s="302"/>
      <c r="L1851" s="146" t="str">
        <f>IF($K1851="","-",_xlfn.XLOOKUP($K1851,Obj.Meta!$A:$A,Obj.Meta!$D:$D,"-",0,1))</f>
        <v>-</v>
      </c>
      <c r="M1851" s="300" t="str">
        <f>IF($K1851="","-",_xlfn.XLOOKUP($K1851,Obj.Meta!$A:$A,Obj.Meta!$F:$F,"-",0,1))</f>
        <v>-</v>
      </c>
      <c r="N1851" s="337" t="str">
        <f t="shared" si="57"/>
        <v>---</v>
      </c>
      <c r="O1851" s="333"/>
      <c r="P1851" s="54"/>
      <c r="Q1851" s="52"/>
      <c r="R1851" s="34"/>
      <c r="S1851" s="53"/>
      <c r="T1851" s="208"/>
      <c r="U1851" s="726"/>
      <c r="V1851" s="206"/>
      <c r="W1851" s="206"/>
      <c r="X1851" s="678"/>
      <c r="Y1851" s="34"/>
      <c r="Z1851" s="610"/>
      <c r="AA1851" s="608"/>
    </row>
    <row r="1852" spans="1:27">
      <c r="A1852" s="145" t="str">
        <f t="shared" si="56"/>
        <v>-</v>
      </c>
      <c r="B1852" s="146" t="str">
        <f>_xlfn.XLOOKUP($A1852,Dept.Meta!$A:$A,Dept.Meta!$F:$F,"-",0,1)</f>
        <v>-</v>
      </c>
      <c r="C1852" s="629" t="str">
        <f>_xlfn.XLOOKUP(_xlfn.CONCAT($G1852,"-",$I1852),Div.Meta!$H:$H,Div.Meta!$C:$C,"-",0,1)</f>
        <v>-</v>
      </c>
      <c r="D1852" s="302"/>
      <c r="E1852" s="146" t="str">
        <f>IF($D1852="","-",_xlfn.XLOOKUP($D1852,Fund.Meta!$A:$A,Fund.Meta!$D:$D,"-",0,1))</f>
        <v>-</v>
      </c>
      <c r="F1852" s="303" t="str">
        <f>IF($D1852="","-",_xlfn.XLOOKUP($D1852,Fund.Meta!$A:$A,Fund.Meta!$E:$E,"-",0,1))</f>
        <v>-</v>
      </c>
      <c r="G1852" s="334"/>
      <c r="H1852" s="303" t="str">
        <f>IF($G1852="","-",_xlfn.XLOOKUP($G1852,Appr.Meta!$A:$A,Appr.Meta!$D:$D,"-",0,1))</f>
        <v>-</v>
      </c>
      <c r="I1852" s="302"/>
      <c r="J1852" s="303" t="str">
        <f>IF($I1852="","-",_xlfn.XLOOKUP($I1852,'CC.Meta'!$A:$A,'CC.Meta'!$D:$D,"-",0,1))</f>
        <v>-</v>
      </c>
      <c r="K1852" s="302"/>
      <c r="L1852" s="146" t="str">
        <f>IF($K1852="","-",_xlfn.XLOOKUP($K1852,Obj.Meta!$A:$A,Obj.Meta!$D:$D,"-",0,1))</f>
        <v>-</v>
      </c>
      <c r="M1852" s="300" t="str">
        <f>IF($K1852="","-",_xlfn.XLOOKUP($K1852,Obj.Meta!$A:$A,Obj.Meta!$F:$F,"-",0,1))</f>
        <v>-</v>
      </c>
      <c r="N1852" s="337" t="str">
        <f t="shared" si="57"/>
        <v>---</v>
      </c>
      <c r="O1852" s="333"/>
      <c r="P1852" s="54"/>
      <c r="Q1852" s="52"/>
      <c r="R1852" s="34"/>
      <c r="S1852" s="53"/>
      <c r="T1852" s="208"/>
      <c r="U1852" s="726"/>
      <c r="V1852" s="206"/>
      <c r="W1852" s="206"/>
      <c r="X1852" s="678"/>
      <c r="Y1852" s="34"/>
      <c r="Z1852" s="610"/>
      <c r="AA1852" s="608"/>
    </row>
    <row r="1853" spans="1:27">
      <c r="A1853" s="145" t="str">
        <f t="shared" si="56"/>
        <v>-</v>
      </c>
      <c r="B1853" s="146" t="str">
        <f>_xlfn.XLOOKUP($A1853,Dept.Meta!$A:$A,Dept.Meta!$F:$F,"-",0,1)</f>
        <v>-</v>
      </c>
      <c r="C1853" s="629" t="str">
        <f>_xlfn.XLOOKUP(_xlfn.CONCAT($G1853,"-",$I1853),Div.Meta!$H:$H,Div.Meta!$C:$C,"-",0,1)</f>
        <v>-</v>
      </c>
      <c r="D1853" s="302"/>
      <c r="E1853" s="146" t="str">
        <f>IF($D1853="","-",_xlfn.XLOOKUP($D1853,Fund.Meta!$A:$A,Fund.Meta!$D:$D,"-",0,1))</f>
        <v>-</v>
      </c>
      <c r="F1853" s="303" t="str">
        <f>IF($D1853="","-",_xlfn.XLOOKUP($D1853,Fund.Meta!$A:$A,Fund.Meta!$E:$E,"-",0,1))</f>
        <v>-</v>
      </c>
      <c r="G1853" s="334"/>
      <c r="H1853" s="303" t="str">
        <f>IF($G1853="","-",_xlfn.XLOOKUP($G1853,Appr.Meta!$A:$A,Appr.Meta!$D:$D,"-",0,1))</f>
        <v>-</v>
      </c>
      <c r="I1853" s="302"/>
      <c r="J1853" s="303" t="str">
        <f>IF($I1853="","-",_xlfn.XLOOKUP($I1853,'CC.Meta'!$A:$A,'CC.Meta'!$D:$D,"-",0,1))</f>
        <v>-</v>
      </c>
      <c r="K1853" s="302"/>
      <c r="L1853" s="146" t="str">
        <f>IF($K1853="","-",_xlfn.XLOOKUP($K1853,Obj.Meta!$A:$A,Obj.Meta!$D:$D,"-",0,1))</f>
        <v>-</v>
      </c>
      <c r="M1853" s="300" t="str">
        <f>IF($K1853="","-",_xlfn.XLOOKUP($K1853,Obj.Meta!$A:$A,Obj.Meta!$F:$F,"-",0,1))</f>
        <v>-</v>
      </c>
      <c r="N1853" s="337" t="str">
        <f t="shared" si="57"/>
        <v>---</v>
      </c>
      <c r="O1853" s="333"/>
      <c r="P1853" s="54"/>
      <c r="Q1853" s="52"/>
      <c r="R1853" s="34"/>
      <c r="S1853" s="53"/>
      <c r="T1853" s="208"/>
      <c r="U1853" s="726"/>
      <c r="V1853" s="206"/>
      <c r="W1853" s="206"/>
      <c r="X1853" s="678"/>
      <c r="Y1853" s="34"/>
      <c r="Z1853" s="610"/>
      <c r="AA1853" s="608"/>
    </row>
    <row r="1854" spans="1:27">
      <c r="A1854" s="145" t="str">
        <f t="shared" si="56"/>
        <v>-</v>
      </c>
      <c r="B1854" s="146" t="str">
        <f>_xlfn.XLOOKUP($A1854,Dept.Meta!$A:$A,Dept.Meta!$F:$F,"-",0,1)</f>
        <v>-</v>
      </c>
      <c r="C1854" s="629" t="str">
        <f>_xlfn.XLOOKUP(_xlfn.CONCAT($G1854,"-",$I1854),Div.Meta!$H:$H,Div.Meta!$C:$C,"-",0,1)</f>
        <v>-</v>
      </c>
      <c r="D1854" s="302"/>
      <c r="E1854" s="146" t="str">
        <f>IF($D1854="","-",_xlfn.XLOOKUP($D1854,Fund.Meta!$A:$A,Fund.Meta!$D:$D,"-",0,1))</f>
        <v>-</v>
      </c>
      <c r="F1854" s="303" t="str">
        <f>IF($D1854="","-",_xlfn.XLOOKUP($D1854,Fund.Meta!$A:$A,Fund.Meta!$E:$E,"-",0,1))</f>
        <v>-</v>
      </c>
      <c r="G1854" s="334"/>
      <c r="H1854" s="303" t="str">
        <f>IF($G1854="","-",_xlfn.XLOOKUP($G1854,Appr.Meta!$A:$A,Appr.Meta!$D:$D,"-",0,1))</f>
        <v>-</v>
      </c>
      <c r="I1854" s="302"/>
      <c r="J1854" s="303" t="str">
        <f>IF($I1854="","-",_xlfn.XLOOKUP($I1854,'CC.Meta'!$A:$A,'CC.Meta'!$D:$D,"-",0,1))</f>
        <v>-</v>
      </c>
      <c r="K1854" s="302"/>
      <c r="L1854" s="146" t="str">
        <f>IF($K1854="","-",_xlfn.XLOOKUP($K1854,Obj.Meta!$A:$A,Obj.Meta!$D:$D,"-",0,1))</f>
        <v>-</v>
      </c>
      <c r="M1854" s="300" t="str">
        <f>IF($K1854="","-",_xlfn.XLOOKUP($K1854,Obj.Meta!$A:$A,Obj.Meta!$F:$F,"-",0,1))</f>
        <v>-</v>
      </c>
      <c r="N1854" s="337" t="str">
        <f t="shared" si="57"/>
        <v>---</v>
      </c>
      <c r="O1854" s="333"/>
      <c r="P1854" s="54"/>
      <c r="Q1854" s="52"/>
      <c r="R1854" s="34"/>
      <c r="S1854" s="53"/>
      <c r="T1854" s="208"/>
      <c r="U1854" s="726"/>
      <c r="V1854" s="206"/>
      <c r="W1854" s="206"/>
      <c r="X1854" s="678"/>
      <c r="Y1854" s="34"/>
      <c r="Z1854" s="610"/>
      <c r="AA1854" s="608"/>
    </row>
    <row r="1855" spans="1:27">
      <c r="A1855" s="145" t="str">
        <f t="shared" si="56"/>
        <v>-</v>
      </c>
      <c r="B1855" s="146" t="str">
        <f>_xlfn.XLOOKUP($A1855,Dept.Meta!$A:$A,Dept.Meta!$F:$F,"-",0,1)</f>
        <v>-</v>
      </c>
      <c r="C1855" s="629" t="str">
        <f>_xlfn.XLOOKUP(_xlfn.CONCAT($G1855,"-",$I1855),Div.Meta!$H:$H,Div.Meta!$C:$C,"-",0,1)</f>
        <v>-</v>
      </c>
      <c r="D1855" s="302"/>
      <c r="E1855" s="146" t="str">
        <f>IF($D1855="","-",_xlfn.XLOOKUP($D1855,Fund.Meta!$A:$A,Fund.Meta!$D:$D,"-",0,1))</f>
        <v>-</v>
      </c>
      <c r="F1855" s="303" t="str">
        <f>IF($D1855="","-",_xlfn.XLOOKUP($D1855,Fund.Meta!$A:$A,Fund.Meta!$E:$E,"-",0,1))</f>
        <v>-</v>
      </c>
      <c r="G1855" s="334"/>
      <c r="H1855" s="303" t="str">
        <f>IF($G1855="","-",_xlfn.XLOOKUP($G1855,Appr.Meta!$A:$A,Appr.Meta!$D:$D,"-",0,1))</f>
        <v>-</v>
      </c>
      <c r="I1855" s="302"/>
      <c r="J1855" s="303" t="str">
        <f>IF($I1855="","-",_xlfn.XLOOKUP($I1855,'CC.Meta'!$A:$A,'CC.Meta'!$D:$D,"-",0,1))</f>
        <v>-</v>
      </c>
      <c r="K1855" s="302"/>
      <c r="L1855" s="146" t="str">
        <f>IF($K1855="","-",_xlfn.XLOOKUP($K1855,Obj.Meta!$A:$A,Obj.Meta!$D:$D,"-",0,1))</f>
        <v>-</v>
      </c>
      <c r="M1855" s="300" t="str">
        <f>IF($K1855="","-",_xlfn.XLOOKUP($K1855,Obj.Meta!$A:$A,Obj.Meta!$F:$F,"-",0,1))</f>
        <v>-</v>
      </c>
      <c r="N1855" s="337" t="str">
        <f t="shared" si="57"/>
        <v>---</v>
      </c>
      <c r="O1855" s="333"/>
      <c r="P1855" s="54"/>
      <c r="Q1855" s="52"/>
      <c r="R1855" s="34"/>
      <c r="S1855" s="53"/>
      <c r="T1855" s="208"/>
      <c r="U1855" s="726"/>
      <c r="V1855" s="206"/>
      <c r="W1855" s="206"/>
      <c r="X1855" s="678"/>
      <c r="Y1855" s="34"/>
      <c r="Z1855" s="610"/>
      <c r="AA1855" s="608"/>
    </row>
    <row r="1856" spans="1:27">
      <c r="A1856" s="145" t="str">
        <f t="shared" si="56"/>
        <v>-</v>
      </c>
      <c r="B1856" s="146" t="str">
        <f>_xlfn.XLOOKUP($A1856,Dept.Meta!$A:$A,Dept.Meta!$F:$F,"-",0,1)</f>
        <v>-</v>
      </c>
      <c r="C1856" s="629" t="str">
        <f>_xlfn.XLOOKUP(_xlfn.CONCAT($G1856,"-",$I1856),Div.Meta!$H:$H,Div.Meta!$C:$C,"-",0,1)</f>
        <v>-</v>
      </c>
      <c r="D1856" s="302"/>
      <c r="E1856" s="146" t="str">
        <f>IF($D1856="","-",_xlfn.XLOOKUP($D1856,Fund.Meta!$A:$A,Fund.Meta!$D:$D,"-",0,1))</f>
        <v>-</v>
      </c>
      <c r="F1856" s="303" t="str">
        <f>IF($D1856="","-",_xlfn.XLOOKUP($D1856,Fund.Meta!$A:$A,Fund.Meta!$E:$E,"-",0,1))</f>
        <v>-</v>
      </c>
      <c r="G1856" s="334"/>
      <c r="H1856" s="303" t="str">
        <f>IF($G1856="","-",_xlfn.XLOOKUP($G1856,Appr.Meta!$A:$A,Appr.Meta!$D:$D,"-",0,1))</f>
        <v>-</v>
      </c>
      <c r="I1856" s="302"/>
      <c r="J1856" s="303" t="str">
        <f>IF($I1856="","-",_xlfn.XLOOKUP($I1856,'CC.Meta'!$A:$A,'CC.Meta'!$D:$D,"-",0,1))</f>
        <v>-</v>
      </c>
      <c r="K1856" s="302"/>
      <c r="L1856" s="146" t="str">
        <f>IF($K1856="","-",_xlfn.XLOOKUP($K1856,Obj.Meta!$A:$A,Obj.Meta!$D:$D,"-",0,1))</f>
        <v>-</v>
      </c>
      <c r="M1856" s="300" t="str">
        <f>IF($K1856="","-",_xlfn.XLOOKUP($K1856,Obj.Meta!$A:$A,Obj.Meta!$F:$F,"-",0,1))</f>
        <v>-</v>
      </c>
      <c r="N1856" s="337" t="str">
        <f t="shared" si="57"/>
        <v>---</v>
      </c>
      <c r="O1856" s="333"/>
      <c r="P1856" s="54"/>
      <c r="Q1856" s="52"/>
      <c r="R1856" s="34"/>
      <c r="S1856" s="53"/>
      <c r="T1856" s="208"/>
      <c r="U1856" s="726"/>
      <c r="V1856" s="206"/>
      <c r="W1856" s="206"/>
      <c r="X1856" s="678"/>
      <c r="Y1856" s="34"/>
      <c r="Z1856" s="610"/>
      <c r="AA1856" s="608"/>
    </row>
    <row r="1857" spans="1:27">
      <c r="A1857" s="145" t="str">
        <f t="shared" si="56"/>
        <v>-</v>
      </c>
      <c r="B1857" s="146" t="str">
        <f>_xlfn.XLOOKUP($A1857,Dept.Meta!$A:$A,Dept.Meta!$F:$F,"-",0,1)</f>
        <v>-</v>
      </c>
      <c r="C1857" s="629" t="str">
        <f>_xlfn.XLOOKUP(_xlfn.CONCAT($G1857,"-",$I1857),Div.Meta!$H:$H,Div.Meta!$C:$C,"-",0,1)</f>
        <v>-</v>
      </c>
      <c r="D1857" s="302"/>
      <c r="E1857" s="146" t="str">
        <f>IF($D1857="","-",_xlfn.XLOOKUP($D1857,Fund.Meta!$A:$A,Fund.Meta!$D:$D,"-",0,1))</f>
        <v>-</v>
      </c>
      <c r="F1857" s="303" t="str">
        <f>IF($D1857="","-",_xlfn.XLOOKUP($D1857,Fund.Meta!$A:$A,Fund.Meta!$E:$E,"-",0,1))</f>
        <v>-</v>
      </c>
      <c r="G1857" s="334"/>
      <c r="H1857" s="303" t="str">
        <f>IF($G1857="","-",_xlfn.XLOOKUP($G1857,Appr.Meta!$A:$A,Appr.Meta!$D:$D,"-",0,1))</f>
        <v>-</v>
      </c>
      <c r="I1857" s="302"/>
      <c r="J1857" s="303" t="str">
        <f>IF($I1857="","-",_xlfn.XLOOKUP($I1857,'CC.Meta'!$A:$A,'CC.Meta'!$D:$D,"-",0,1))</f>
        <v>-</v>
      </c>
      <c r="K1857" s="302"/>
      <c r="L1857" s="146" t="str">
        <f>IF($K1857="","-",_xlfn.XLOOKUP($K1857,Obj.Meta!$A:$A,Obj.Meta!$D:$D,"-",0,1))</f>
        <v>-</v>
      </c>
      <c r="M1857" s="300" t="str">
        <f>IF($K1857="","-",_xlfn.XLOOKUP($K1857,Obj.Meta!$A:$A,Obj.Meta!$F:$F,"-",0,1))</f>
        <v>-</v>
      </c>
      <c r="N1857" s="337" t="str">
        <f t="shared" si="57"/>
        <v>---</v>
      </c>
      <c r="O1857" s="333"/>
      <c r="P1857" s="54"/>
      <c r="Q1857" s="52"/>
      <c r="R1857" s="34"/>
      <c r="S1857" s="53"/>
      <c r="T1857" s="208"/>
      <c r="U1857" s="726"/>
      <c r="V1857" s="206"/>
      <c r="W1857" s="206"/>
      <c r="X1857" s="678"/>
      <c r="Y1857" s="34"/>
      <c r="Z1857" s="610"/>
      <c r="AA1857" s="608"/>
    </row>
    <row r="1858" spans="1:27">
      <c r="A1858" s="145" t="str">
        <f t="shared" si="56"/>
        <v>-</v>
      </c>
      <c r="B1858" s="146" t="str">
        <f>_xlfn.XLOOKUP($A1858,Dept.Meta!$A:$A,Dept.Meta!$F:$F,"-",0,1)</f>
        <v>-</v>
      </c>
      <c r="C1858" s="629" t="str">
        <f>_xlfn.XLOOKUP(_xlfn.CONCAT($G1858,"-",$I1858),Div.Meta!$H:$H,Div.Meta!$C:$C,"-",0,1)</f>
        <v>-</v>
      </c>
      <c r="D1858" s="302"/>
      <c r="E1858" s="146" t="str">
        <f>IF($D1858="","-",_xlfn.XLOOKUP($D1858,Fund.Meta!$A:$A,Fund.Meta!$D:$D,"-",0,1))</f>
        <v>-</v>
      </c>
      <c r="F1858" s="303" t="str">
        <f>IF($D1858="","-",_xlfn.XLOOKUP($D1858,Fund.Meta!$A:$A,Fund.Meta!$E:$E,"-",0,1))</f>
        <v>-</v>
      </c>
      <c r="G1858" s="334"/>
      <c r="H1858" s="303" t="str">
        <f>IF($G1858="","-",_xlfn.XLOOKUP($G1858,Appr.Meta!$A:$A,Appr.Meta!$D:$D,"-",0,1))</f>
        <v>-</v>
      </c>
      <c r="I1858" s="302"/>
      <c r="J1858" s="303" t="str">
        <f>IF($I1858="","-",_xlfn.XLOOKUP($I1858,'CC.Meta'!$A:$A,'CC.Meta'!$D:$D,"-",0,1))</f>
        <v>-</v>
      </c>
      <c r="K1858" s="302"/>
      <c r="L1858" s="146" t="str">
        <f>IF($K1858="","-",_xlfn.XLOOKUP($K1858,Obj.Meta!$A:$A,Obj.Meta!$D:$D,"-",0,1))</f>
        <v>-</v>
      </c>
      <c r="M1858" s="300" t="str">
        <f>IF($K1858="","-",_xlfn.XLOOKUP($K1858,Obj.Meta!$A:$A,Obj.Meta!$F:$F,"-",0,1))</f>
        <v>-</v>
      </c>
      <c r="N1858" s="337" t="str">
        <f t="shared" si="57"/>
        <v>---</v>
      </c>
      <c r="O1858" s="333"/>
      <c r="P1858" s="54"/>
      <c r="Q1858" s="52"/>
      <c r="R1858" s="34"/>
      <c r="S1858" s="53"/>
      <c r="T1858" s="208"/>
      <c r="U1858" s="726"/>
      <c r="V1858" s="206"/>
      <c r="W1858" s="206"/>
      <c r="X1858" s="678"/>
      <c r="Y1858" s="34"/>
      <c r="Z1858" s="610"/>
      <c r="AA1858" s="608"/>
    </row>
    <row r="1859" spans="1:27">
      <c r="A1859" s="145" t="str">
        <f t="shared" si="56"/>
        <v>-</v>
      </c>
      <c r="B1859" s="146" t="str">
        <f>_xlfn.XLOOKUP($A1859,Dept.Meta!$A:$A,Dept.Meta!$F:$F,"-",0,1)</f>
        <v>-</v>
      </c>
      <c r="C1859" s="629" t="str">
        <f>_xlfn.XLOOKUP(_xlfn.CONCAT($G1859,"-",$I1859),Div.Meta!$H:$H,Div.Meta!$C:$C,"-",0,1)</f>
        <v>-</v>
      </c>
      <c r="D1859" s="302"/>
      <c r="E1859" s="146" t="str">
        <f>IF($D1859="","-",_xlfn.XLOOKUP($D1859,Fund.Meta!$A:$A,Fund.Meta!$D:$D,"-",0,1))</f>
        <v>-</v>
      </c>
      <c r="F1859" s="303" t="str">
        <f>IF($D1859="","-",_xlfn.XLOOKUP($D1859,Fund.Meta!$A:$A,Fund.Meta!$E:$E,"-",0,1))</f>
        <v>-</v>
      </c>
      <c r="G1859" s="334"/>
      <c r="H1859" s="303" t="str">
        <f>IF($G1859="","-",_xlfn.XLOOKUP($G1859,Appr.Meta!$A:$A,Appr.Meta!$D:$D,"-",0,1))</f>
        <v>-</v>
      </c>
      <c r="I1859" s="302"/>
      <c r="J1859" s="303" t="str">
        <f>IF($I1859="","-",_xlfn.XLOOKUP($I1859,'CC.Meta'!$A:$A,'CC.Meta'!$D:$D,"-",0,1))</f>
        <v>-</v>
      </c>
      <c r="K1859" s="302"/>
      <c r="L1859" s="146" t="str">
        <f>IF($K1859="","-",_xlfn.XLOOKUP($K1859,Obj.Meta!$A:$A,Obj.Meta!$D:$D,"-",0,1))</f>
        <v>-</v>
      </c>
      <c r="M1859" s="300" t="str">
        <f>IF($K1859="","-",_xlfn.XLOOKUP($K1859,Obj.Meta!$A:$A,Obj.Meta!$F:$F,"-",0,1))</f>
        <v>-</v>
      </c>
      <c r="N1859" s="337" t="str">
        <f t="shared" si="57"/>
        <v>---</v>
      </c>
      <c r="O1859" s="333"/>
      <c r="P1859" s="54"/>
      <c r="Q1859" s="52"/>
      <c r="R1859" s="34"/>
      <c r="S1859" s="53"/>
      <c r="T1859" s="208"/>
      <c r="U1859" s="726"/>
      <c r="V1859" s="206"/>
      <c r="W1859" s="206"/>
      <c r="X1859" s="678"/>
      <c r="Y1859" s="34"/>
      <c r="Z1859" s="610"/>
      <c r="AA1859" s="608"/>
    </row>
    <row r="1860" spans="1:27">
      <c r="A1860" s="145" t="str">
        <f t="shared" si="56"/>
        <v>-</v>
      </c>
      <c r="B1860" s="146" t="str">
        <f>_xlfn.XLOOKUP($A1860,Dept.Meta!$A:$A,Dept.Meta!$F:$F,"-",0,1)</f>
        <v>-</v>
      </c>
      <c r="C1860" s="629" t="str">
        <f>_xlfn.XLOOKUP(_xlfn.CONCAT($G1860,"-",$I1860),Div.Meta!$H:$H,Div.Meta!$C:$C,"-",0,1)</f>
        <v>-</v>
      </c>
      <c r="D1860" s="302"/>
      <c r="E1860" s="146" t="str">
        <f>IF($D1860="","-",_xlfn.XLOOKUP($D1860,Fund.Meta!$A:$A,Fund.Meta!$D:$D,"-",0,1))</f>
        <v>-</v>
      </c>
      <c r="F1860" s="303" t="str">
        <f>IF($D1860="","-",_xlfn.XLOOKUP($D1860,Fund.Meta!$A:$A,Fund.Meta!$E:$E,"-",0,1))</f>
        <v>-</v>
      </c>
      <c r="G1860" s="334"/>
      <c r="H1860" s="303" t="str">
        <f>IF($G1860="","-",_xlfn.XLOOKUP($G1860,Appr.Meta!$A:$A,Appr.Meta!$D:$D,"-",0,1))</f>
        <v>-</v>
      </c>
      <c r="I1860" s="302"/>
      <c r="J1860" s="303" t="str">
        <f>IF($I1860="","-",_xlfn.XLOOKUP($I1860,'CC.Meta'!$A:$A,'CC.Meta'!$D:$D,"-",0,1))</f>
        <v>-</v>
      </c>
      <c r="K1860" s="302"/>
      <c r="L1860" s="146" t="str">
        <f>IF($K1860="","-",_xlfn.XLOOKUP($K1860,Obj.Meta!$A:$A,Obj.Meta!$D:$D,"-",0,1))</f>
        <v>-</v>
      </c>
      <c r="M1860" s="300" t="str">
        <f>IF($K1860="","-",_xlfn.XLOOKUP($K1860,Obj.Meta!$A:$A,Obj.Meta!$F:$F,"-",0,1))</f>
        <v>-</v>
      </c>
      <c r="N1860" s="337" t="str">
        <f t="shared" si="57"/>
        <v>---</v>
      </c>
      <c r="O1860" s="333"/>
      <c r="P1860" s="54"/>
      <c r="Q1860" s="52"/>
      <c r="R1860" s="34"/>
      <c r="S1860" s="53"/>
      <c r="T1860" s="208"/>
      <c r="U1860" s="726"/>
      <c r="V1860" s="206"/>
      <c r="W1860" s="206"/>
      <c r="X1860" s="678"/>
      <c r="Y1860" s="34"/>
      <c r="Z1860" s="610"/>
      <c r="AA1860" s="608"/>
    </row>
    <row r="1861" spans="1:27">
      <c r="A1861" s="145" t="str">
        <f t="shared" si="56"/>
        <v>-</v>
      </c>
      <c r="B1861" s="146" t="str">
        <f>_xlfn.XLOOKUP($A1861,Dept.Meta!$A:$A,Dept.Meta!$F:$F,"-",0,1)</f>
        <v>-</v>
      </c>
      <c r="C1861" s="629" t="str">
        <f>_xlfn.XLOOKUP(_xlfn.CONCAT($G1861,"-",$I1861),Div.Meta!$H:$H,Div.Meta!$C:$C,"-",0,1)</f>
        <v>-</v>
      </c>
      <c r="D1861" s="302"/>
      <c r="E1861" s="146" t="str">
        <f>IF($D1861="","-",_xlfn.XLOOKUP($D1861,Fund.Meta!$A:$A,Fund.Meta!$D:$D,"-",0,1))</f>
        <v>-</v>
      </c>
      <c r="F1861" s="303" t="str">
        <f>IF($D1861="","-",_xlfn.XLOOKUP($D1861,Fund.Meta!$A:$A,Fund.Meta!$E:$E,"-",0,1))</f>
        <v>-</v>
      </c>
      <c r="G1861" s="334"/>
      <c r="H1861" s="303" t="str">
        <f>IF($G1861="","-",_xlfn.XLOOKUP($G1861,Appr.Meta!$A:$A,Appr.Meta!$D:$D,"-",0,1))</f>
        <v>-</v>
      </c>
      <c r="I1861" s="302"/>
      <c r="J1861" s="303" t="str">
        <f>IF($I1861="","-",_xlfn.XLOOKUP($I1861,'CC.Meta'!$A:$A,'CC.Meta'!$D:$D,"-",0,1))</f>
        <v>-</v>
      </c>
      <c r="K1861" s="302"/>
      <c r="L1861" s="146" t="str">
        <f>IF($K1861="","-",_xlfn.XLOOKUP($K1861,Obj.Meta!$A:$A,Obj.Meta!$D:$D,"-",0,1))</f>
        <v>-</v>
      </c>
      <c r="M1861" s="300" t="str">
        <f>IF($K1861="","-",_xlfn.XLOOKUP($K1861,Obj.Meta!$A:$A,Obj.Meta!$F:$F,"-",0,1))</f>
        <v>-</v>
      </c>
      <c r="N1861" s="337" t="str">
        <f t="shared" si="57"/>
        <v>---</v>
      </c>
      <c r="O1861" s="333"/>
      <c r="P1861" s="54"/>
      <c r="Q1861" s="52"/>
      <c r="R1861" s="34"/>
      <c r="S1861" s="53"/>
      <c r="T1861" s="208"/>
      <c r="U1861" s="726"/>
      <c r="V1861" s="206"/>
      <c r="W1861" s="206"/>
      <c r="X1861" s="678"/>
      <c r="Y1861" s="34"/>
      <c r="Z1861" s="610"/>
      <c r="AA1861" s="608"/>
    </row>
    <row r="1862" spans="1:27">
      <c r="A1862" s="145" t="str">
        <f t="shared" si="56"/>
        <v>-</v>
      </c>
      <c r="B1862" s="146" t="str">
        <f>_xlfn.XLOOKUP($A1862,Dept.Meta!$A:$A,Dept.Meta!$F:$F,"-",0,1)</f>
        <v>-</v>
      </c>
      <c r="C1862" s="629" t="str">
        <f>_xlfn.XLOOKUP(_xlfn.CONCAT($G1862,"-",$I1862),Div.Meta!$H:$H,Div.Meta!$C:$C,"-",0,1)</f>
        <v>-</v>
      </c>
      <c r="D1862" s="302"/>
      <c r="E1862" s="146" t="str">
        <f>IF($D1862="","-",_xlfn.XLOOKUP($D1862,Fund.Meta!$A:$A,Fund.Meta!$D:$D,"-",0,1))</f>
        <v>-</v>
      </c>
      <c r="F1862" s="303" t="str">
        <f>IF($D1862="","-",_xlfn.XLOOKUP($D1862,Fund.Meta!$A:$A,Fund.Meta!$E:$E,"-",0,1))</f>
        <v>-</v>
      </c>
      <c r="G1862" s="334"/>
      <c r="H1862" s="303" t="str">
        <f>IF($G1862="","-",_xlfn.XLOOKUP($G1862,Appr.Meta!$A:$A,Appr.Meta!$D:$D,"-",0,1))</f>
        <v>-</v>
      </c>
      <c r="I1862" s="302"/>
      <c r="J1862" s="303" t="str">
        <f>IF($I1862="","-",_xlfn.XLOOKUP($I1862,'CC.Meta'!$A:$A,'CC.Meta'!$D:$D,"-",0,1))</f>
        <v>-</v>
      </c>
      <c r="K1862" s="302"/>
      <c r="L1862" s="146" t="str">
        <f>IF($K1862="","-",_xlfn.XLOOKUP($K1862,Obj.Meta!$A:$A,Obj.Meta!$D:$D,"-",0,1))</f>
        <v>-</v>
      </c>
      <c r="M1862" s="300" t="str">
        <f>IF($K1862="","-",_xlfn.XLOOKUP($K1862,Obj.Meta!$A:$A,Obj.Meta!$F:$F,"-",0,1))</f>
        <v>-</v>
      </c>
      <c r="N1862" s="337" t="str">
        <f t="shared" si="57"/>
        <v>---</v>
      </c>
      <c r="O1862" s="333"/>
      <c r="P1862" s="54"/>
      <c r="Q1862" s="52"/>
      <c r="R1862" s="34"/>
      <c r="S1862" s="53"/>
      <c r="T1862" s="208"/>
      <c r="U1862" s="726"/>
      <c r="V1862" s="206"/>
      <c r="W1862" s="206"/>
      <c r="X1862" s="678"/>
      <c r="Y1862" s="34"/>
      <c r="Z1862" s="610"/>
      <c r="AA1862" s="608"/>
    </row>
    <row r="1863" spans="1:27">
      <c r="A1863" s="145" t="str">
        <f t="shared" si="56"/>
        <v>-</v>
      </c>
      <c r="B1863" s="146" t="str">
        <f>_xlfn.XLOOKUP($A1863,Dept.Meta!$A:$A,Dept.Meta!$F:$F,"-",0,1)</f>
        <v>-</v>
      </c>
      <c r="C1863" s="629" t="str">
        <f>_xlfn.XLOOKUP(_xlfn.CONCAT($G1863,"-",$I1863),Div.Meta!$H:$H,Div.Meta!$C:$C,"-",0,1)</f>
        <v>-</v>
      </c>
      <c r="D1863" s="302"/>
      <c r="E1863" s="146" t="str">
        <f>IF($D1863="","-",_xlfn.XLOOKUP($D1863,Fund.Meta!$A:$A,Fund.Meta!$D:$D,"-",0,1))</f>
        <v>-</v>
      </c>
      <c r="F1863" s="303" t="str">
        <f>IF($D1863="","-",_xlfn.XLOOKUP($D1863,Fund.Meta!$A:$A,Fund.Meta!$E:$E,"-",0,1))</f>
        <v>-</v>
      </c>
      <c r="G1863" s="334"/>
      <c r="H1863" s="303" t="str">
        <f>IF($G1863="","-",_xlfn.XLOOKUP($G1863,Appr.Meta!$A:$A,Appr.Meta!$D:$D,"-",0,1))</f>
        <v>-</v>
      </c>
      <c r="I1863" s="302"/>
      <c r="J1863" s="303" t="str">
        <f>IF($I1863="","-",_xlfn.XLOOKUP($I1863,'CC.Meta'!$A:$A,'CC.Meta'!$D:$D,"-",0,1))</f>
        <v>-</v>
      </c>
      <c r="K1863" s="302"/>
      <c r="L1863" s="146" t="str">
        <f>IF($K1863="","-",_xlfn.XLOOKUP($K1863,Obj.Meta!$A:$A,Obj.Meta!$D:$D,"-",0,1))</f>
        <v>-</v>
      </c>
      <c r="M1863" s="300" t="str">
        <f>IF($K1863="","-",_xlfn.XLOOKUP($K1863,Obj.Meta!$A:$A,Obj.Meta!$F:$F,"-",0,1))</f>
        <v>-</v>
      </c>
      <c r="N1863" s="337" t="str">
        <f t="shared" si="57"/>
        <v>---</v>
      </c>
      <c r="O1863" s="333"/>
      <c r="P1863" s="54"/>
      <c r="Q1863" s="52"/>
      <c r="R1863" s="34"/>
      <c r="S1863" s="53"/>
      <c r="T1863" s="208"/>
      <c r="U1863" s="726"/>
      <c r="V1863" s="206"/>
      <c r="W1863" s="206"/>
      <c r="X1863" s="678"/>
      <c r="Y1863" s="34"/>
      <c r="Z1863" s="610"/>
      <c r="AA1863" s="608"/>
    </row>
    <row r="1864" spans="1:27">
      <c r="A1864" s="145" t="str">
        <f t="shared" si="56"/>
        <v>-</v>
      </c>
      <c r="B1864" s="146" t="str">
        <f>_xlfn.XLOOKUP($A1864,Dept.Meta!$A:$A,Dept.Meta!$F:$F,"-",0,1)</f>
        <v>-</v>
      </c>
      <c r="C1864" s="629" t="str">
        <f>_xlfn.XLOOKUP(_xlfn.CONCAT($G1864,"-",$I1864),Div.Meta!$H:$H,Div.Meta!$C:$C,"-",0,1)</f>
        <v>-</v>
      </c>
      <c r="D1864" s="302"/>
      <c r="E1864" s="146" t="str">
        <f>IF($D1864="","-",_xlfn.XLOOKUP($D1864,Fund.Meta!$A:$A,Fund.Meta!$D:$D,"-",0,1))</f>
        <v>-</v>
      </c>
      <c r="F1864" s="303" t="str">
        <f>IF($D1864="","-",_xlfn.XLOOKUP($D1864,Fund.Meta!$A:$A,Fund.Meta!$E:$E,"-",0,1))</f>
        <v>-</v>
      </c>
      <c r="G1864" s="334"/>
      <c r="H1864" s="303" t="str">
        <f>IF($G1864="","-",_xlfn.XLOOKUP($G1864,Appr.Meta!$A:$A,Appr.Meta!$D:$D,"-",0,1))</f>
        <v>-</v>
      </c>
      <c r="I1864" s="302"/>
      <c r="J1864" s="303" t="str">
        <f>IF($I1864="","-",_xlfn.XLOOKUP($I1864,'CC.Meta'!$A:$A,'CC.Meta'!$D:$D,"-",0,1))</f>
        <v>-</v>
      </c>
      <c r="K1864" s="302"/>
      <c r="L1864" s="146" t="str">
        <f>IF($K1864="","-",_xlfn.XLOOKUP($K1864,Obj.Meta!$A:$A,Obj.Meta!$D:$D,"-",0,1))</f>
        <v>-</v>
      </c>
      <c r="M1864" s="300" t="str">
        <f>IF($K1864="","-",_xlfn.XLOOKUP($K1864,Obj.Meta!$A:$A,Obj.Meta!$F:$F,"-",0,1))</f>
        <v>-</v>
      </c>
      <c r="N1864" s="337" t="str">
        <f t="shared" si="57"/>
        <v>---</v>
      </c>
      <c r="O1864" s="333"/>
      <c r="P1864" s="54"/>
      <c r="Q1864" s="52"/>
      <c r="R1864" s="34"/>
      <c r="S1864" s="53"/>
      <c r="T1864" s="208"/>
      <c r="U1864" s="726"/>
      <c r="V1864" s="206"/>
      <c r="W1864" s="206"/>
      <c r="X1864" s="678"/>
      <c r="Y1864" s="34"/>
      <c r="Z1864" s="610"/>
      <c r="AA1864" s="608"/>
    </row>
    <row r="1865" spans="1:27">
      <c r="A1865" s="145" t="str">
        <f t="shared" si="56"/>
        <v>-</v>
      </c>
      <c r="B1865" s="146" t="str">
        <f>_xlfn.XLOOKUP($A1865,Dept.Meta!$A:$A,Dept.Meta!$F:$F,"-",0,1)</f>
        <v>-</v>
      </c>
      <c r="C1865" s="629" t="str">
        <f>_xlfn.XLOOKUP(_xlfn.CONCAT($G1865,"-",$I1865),Div.Meta!$H:$H,Div.Meta!$C:$C,"-",0,1)</f>
        <v>-</v>
      </c>
      <c r="D1865" s="302"/>
      <c r="E1865" s="146" t="str">
        <f>IF($D1865="","-",_xlfn.XLOOKUP($D1865,Fund.Meta!$A:$A,Fund.Meta!$D:$D,"-",0,1))</f>
        <v>-</v>
      </c>
      <c r="F1865" s="303" t="str">
        <f>IF($D1865="","-",_xlfn.XLOOKUP($D1865,Fund.Meta!$A:$A,Fund.Meta!$E:$E,"-",0,1))</f>
        <v>-</v>
      </c>
      <c r="G1865" s="334"/>
      <c r="H1865" s="303" t="str">
        <f>IF($G1865="","-",_xlfn.XLOOKUP($G1865,Appr.Meta!$A:$A,Appr.Meta!$D:$D,"-",0,1))</f>
        <v>-</v>
      </c>
      <c r="I1865" s="302"/>
      <c r="J1865" s="303" t="str">
        <f>IF($I1865="","-",_xlfn.XLOOKUP($I1865,'CC.Meta'!$A:$A,'CC.Meta'!$D:$D,"-",0,1))</f>
        <v>-</v>
      </c>
      <c r="K1865" s="302"/>
      <c r="L1865" s="146" t="str">
        <f>IF($K1865="","-",_xlfn.XLOOKUP($K1865,Obj.Meta!$A:$A,Obj.Meta!$D:$D,"-",0,1))</f>
        <v>-</v>
      </c>
      <c r="M1865" s="300" t="str">
        <f>IF($K1865="","-",_xlfn.XLOOKUP($K1865,Obj.Meta!$A:$A,Obj.Meta!$F:$F,"-",0,1))</f>
        <v>-</v>
      </c>
      <c r="N1865" s="337" t="str">
        <f t="shared" si="57"/>
        <v>---</v>
      </c>
      <c r="O1865" s="333"/>
      <c r="P1865" s="54"/>
      <c r="Q1865" s="52"/>
      <c r="R1865" s="34"/>
      <c r="S1865" s="53"/>
      <c r="T1865" s="208"/>
      <c r="U1865" s="726"/>
      <c r="V1865" s="206"/>
      <c r="W1865" s="206"/>
      <c r="X1865" s="678"/>
      <c r="Y1865" s="34"/>
      <c r="Z1865" s="610"/>
      <c r="AA1865" s="608"/>
    </row>
    <row r="1866" spans="1:27">
      <c r="A1866" s="145" t="str">
        <f t="shared" si="56"/>
        <v>-</v>
      </c>
      <c r="B1866" s="146" t="str">
        <f>_xlfn.XLOOKUP($A1866,Dept.Meta!$A:$A,Dept.Meta!$F:$F,"-",0,1)</f>
        <v>-</v>
      </c>
      <c r="C1866" s="629" t="str">
        <f>_xlfn.XLOOKUP(_xlfn.CONCAT($G1866,"-",$I1866),Div.Meta!$H:$H,Div.Meta!$C:$C,"-",0,1)</f>
        <v>-</v>
      </c>
      <c r="D1866" s="302"/>
      <c r="E1866" s="146" t="str">
        <f>IF($D1866="","-",_xlfn.XLOOKUP($D1866,Fund.Meta!$A:$A,Fund.Meta!$D:$D,"-",0,1))</f>
        <v>-</v>
      </c>
      <c r="F1866" s="303" t="str">
        <f>IF($D1866="","-",_xlfn.XLOOKUP($D1866,Fund.Meta!$A:$A,Fund.Meta!$E:$E,"-",0,1))</f>
        <v>-</v>
      </c>
      <c r="G1866" s="334"/>
      <c r="H1866" s="303" t="str">
        <f>IF($G1866="","-",_xlfn.XLOOKUP($G1866,Appr.Meta!$A:$A,Appr.Meta!$D:$D,"-",0,1))</f>
        <v>-</v>
      </c>
      <c r="I1866" s="302"/>
      <c r="J1866" s="303" t="str">
        <f>IF($I1866="","-",_xlfn.XLOOKUP($I1866,'CC.Meta'!$A:$A,'CC.Meta'!$D:$D,"-",0,1))</f>
        <v>-</v>
      </c>
      <c r="K1866" s="302"/>
      <c r="L1866" s="146" t="str">
        <f>IF($K1866="","-",_xlfn.XLOOKUP($K1866,Obj.Meta!$A:$A,Obj.Meta!$D:$D,"-",0,1))</f>
        <v>-</v>
      </c>
      <c r="M1866" s="300" t="str">
        <f>IF($K1866="","-",_xlfn.XLOOKUP($K1866,Obj.Meta!$A:$A,Obj.Meta!$F:$F,"-",0,1))</f>
        <v>-</v>
      </c>
      <c r="N1866" s="337" t="str">
        <f t="shared" si="57"/>
        <v>---</v>
      </c>
      <c r="O1866" s="333"/>
      <c r="P1866" s="54"/>
      <c r="Q1866" s="52"/>
      <c r="R1866" s="34"/>
      <c r="S1866" s="53"/>
      <c r="T1866" s="208"/>
      <c r="U1866" s="726"/>
      <c r="V1866" s="206"/>
      <c r="W1866" s="206"/>
      <c r="X1866" s="678"/>
      <c r="Y1866" s="34"/>
      <c r="Z1866" s="610"/>
      <c r="AA1866" s="608"/>
    </row>
    <row r="1867" spans="1:27">
      <c r="A1867" s="145" t="str">
        <f t="shared" si="56"/>
        <v>-</v>
      </c>
      <c r="B1867" s="146" t="str">
        <f>_xlfn.XLOOKUP($A1867,Dept.Meta!$A:$A,Dept.Meta!$F:$F,"-",0,1)</f>
        <v>-</v>
      </c>
      <c r="C1867" s="629" t="str">
        <f>_xlfn.XLOOKUP(_xlfn.CONCAT($G1867,"-",$I1867),Div.Meta!$H:$H,Div.Meta!$C:$C,"-",0,1)</f>
        <v>-</v>
      </c>
      <c r="D1867" s="302"/>
      <c r="E1867" s="146" t="str">
        <f>IF($D1867="","-",_xlfn.XLOOKUP($D1867,Fund.Meta!$A:$A,Fund.Meta!$D:$D,"-",0,1))</f>
        <v>-</v>
      </c>
      <c r="F1867" s="303" t="str">
        <f>IF($D1867="","-",_xlfn.XLOOKUP($D1867,Fund.Meta!$A:$A,Fund.Meta!$E:$E,"-",0,1))</f>
        <v>-</v>
      </c>
      <c r="G1867" s="334"/>
      <c r="H1867" s="303" t="str">
        <f>IF($G1867="","-",_xlfn.XLOOKUP($G1867,Appr.Meta!$A:$A,Appr.Meta!$D:$D,"-",0,1))</f>
        <v>-</v>
      </c>
      <c r="I1867" s="302"/>
      <c r="J1867" s="303" t="str">
        <f>IF($I1867="","-",_xlfn.XLOOKUP($I1867,'CC.Meta'!$A:$A,'CC.Meta'!$D:$D,"-",0,1))</f>
        <v>-</v>
      </c>
      <c r="K1867" s="302"/>
      <c r="L1867" s="146" t="str">
        <f>IF($K1867="","-",_xlfn.XLOOKUP($K1867,Obj.Meta!$A:$A,Obj.Meta!$D:$D,"-",0,1))</f>
        <v>-</v>
      </c>
      <c r="M1867" s="300" t="str">
        <f>IF($K1867="","-",_xlfn.XLOOKUP($K1867,Obj.Meta!$A:$A,Obj.Meta!$F:$F,"-",0,1))</f>
        <v>-</v>
      </c>
      <c r="N1867" s="337" t="str">
        <f t="shared" si="57"/>
        <v>---</v>
      </c>
      <c r="O1867" s="333"/>
      <c r="P1867" s="54"/>
      <c r="Q1867" s="52"/>
      <c r="R1867" s="34"/>
      <c r="S1867" s="53"/>
      <c r="T1867" s="208"/>
      <c r="U1867" s="726"/>
      <c r="V1867" s="206"/>
      <c r="W1867" s="206"/>
      <c r="X1867" s="678"/>
      <c r="Y1867" s="34"/>
      <c r="Z1867" s="610"/>
      <c r="AA1867" s="608"/>
    </row>
    <row r="1868" spans="1:27">
      <c r="A1868" s="145" t="str">
        <f t="shared" si="56"/>
        <v>-</v>
      </c>
      <c r="B1868" s="146" t="str">
        <f>_xlfn.XLOOKUP($A1868,Dept.Meta!$A:$A,Dept.Meta!$F:$F,"-",0,1)</f>
        <v>-</v>
      </c>
      <c r="C1868" s="629" t="str">
        <f>_xlfn.XLOOKUP(_xlfn.CONCAT($G1868,"-",$I1868),Div.Meta!$H:$H,Div.Meta!$C:$C,"-",0,1)</f>
        <v>-</v>
      </c>
      <c r="D1868" s="302"/>
      <c r="E1868" s="146" t="str">
        <f>IF($D1868="","-",_xlfn.XLOOKUP($D1868,Fund.Meta!$A:$A,Fund.Meta!$D:$D,"-",0,1))</f>
        <v>-</v>
      </c>
      <c r="F1868" s="303" t="str">
        <f>IF($D1868="","-",_xlfn.XLOOKUP($D1868,Fund.Meta!$A:$A,Fund.Meta!$E:$E,"-",0,1))</f>
        <v>-</v>
      </c>
      <c r="G1868" s="334"/>
      <c r="H1868" s="303" t="str">
        <f>IF($G1868="","-",_xlfn.XLOOKUP($G1868,Appr.Meta!$A:$A,Appr.Meta!$D:$D,"-",0,1))</f>
        <v>-</v>
      </c>
      <c r="I1868" s="302"/>
      <c r="J1868" s="303" t="str">
        <f>IF($I1868="","-",_xlfn.XLOOKUP($I1868,'CC.Meta'!$A:$A,'CC.Meta'!$D:$D,"-",0,1))</f>
        <v>-</v>
      </c>
      <c r="K1868" s="302"/>
      <c r="L1868" s="146" t="str">
        <f>IF($K1868="","-",_xlfn.XLOOKUP($K1868,Obj.Meta!$A:$A,Obj.Meta!$D:$D,"-",0,1))</f>
        <v>-</v>
      </c>
      <c r="M1868" s="300" t="str">
        <f>IF($K1868="","-",_xlfn.XLOOKUP($K1868,Obj.Meta!$A:$A,Obj.Meta!$F:$F,"-",0,1))</f>
        <v>-</v>
      </c>
      <c r="N1868" s="337" t="str">
        <f t="shared" si="57"/>
        <v>---</v>
      </c>
      <c r="O1868" s="333"/>
      <c r="P1868" s="54"/>
      <c r="Q1868" s="52"/>
      <c r="R1868" s="34"/>
      <c r="S1868" s="53"/>
      <c r="T1868" s="208"/>
      <c r="U1868" s="726"/>
      <c r="V1868" s="206"/>
      <c r="W1868" s="206"/>
      <c r="X1868" s="678"/>
      <c r="Y1868" s="34"/>
      <c r="Z1868" s="610"/>
      <c r="AA1868" s="608"/>
    </row>
    <row r="1869" spans="1:27">
      <c r="A1869" s="145" t="str">
        <f t="shared" si="56"/>
        <v>-</v>
      </c>
      <c r="B1869" s="146" t="str">
        <f>_xlfn.XLOOKUP($A1869,Dept.Meta!$A:$A,Dept.Meta!$F:$F,"-",0,1)</f>
        <v>-</v>
      </c>
      <c r="C1869" s="629" t="str">
        <f>_xlfn.XLOOKUP(_xlfn.CONCAT($G1869,"-",$I1869),Div.Meta!$H:$H,Div.Meta!$C:$C,"-",0,1)</f>
        <v>-</v>
      </c>
      <c r="D1869" s="302"/>
      <c r="E1869" s="146" t="str">
        <f>IF($D1869="","-",_xlfn.XLOOKUP($D1869,Fund.Meta!$A:$A,Fund.Meta!$D:$D,"-",0,1))</f>
        <v>-</v>
      </c>
      <c r="F1869" s="303" t="str">
        <f>IF($D1869="","-",_xlfn.XLOOKUP($D1869,Fund.Meta!$A:$A,Fund.Meta!$E:$E,"-",0,1))</f>
        <v>-</v>
      </c>
      <c r="G1869" s="334"/>
      <c r="H1869" s="303" t="str">
        <f>IF($G1869="","-",_xlfn.XLOOKUP($G1869,Appr.Meta!$A:$A,Appr.Meta!$D:$D,"-",0,1))</f>
        <v>-</v>
      </c>
      <c r="I1869" s="302"/>
      <c r="J1869" s="303" t="str">
        <f>IF($I1869="","-",_xlfn.XLOOKUP($I1869,'CC.Meta'!$A:$A,'CC.Meta'!$D:$D,"-",0,1))</f>
        <v>-</v>
      </c>
      <c r="K1869" s="302"/>
      <c r="L1869" s="146" t="str">
        <f>IF($K1869="","-",_xlfn.XLOOKUP($K1869,Obj.Meta!$A:$A,Obj.Meta!$D:$D,"-",0,1))</f>
        <v>-</v>
      </c>
      <c r="M1869" s="300" t="str">
        <f>IF($K1869="","-",_xlfn.XLOOKUP($K1869,Obj.Meta!$A:$A,Obj.Meta!$F:$F,"-",0,1))</f>
        <v>-</v>
      </c>
      <c r="N1869" s="337" t="str">
        <f t="shared" si="57"/>
        <v>---</v>
      </c>
      <c r="O1869" s="333"/>
      <c r="P1869" s="54"/>
      <c r="Q1869" s="52"/>
      <c r="R1869" s="34"/>
      <c r="S1869" s="53"/>
      <c r="T1869" s="208"/>
      <c r="U1869" s="726"/>
      <c r="V1869" s="206"/>
      <c r="W1869" s="206"/>
      <c r="X1869" s="678"/>
      <c r="Y1869" s="34"/>
      <c r="Z1869" s="610"/>
      <c r="AA1869" s="608"/>
    </row>
    <row r="1870" spans="1:27">
      <c r="A1870" s="145" t="str">
        <f t="shared" si="56"/>
        <v>-</v>
      </c>
      <c r="B1870" s="146" t="str">
        <f>_xlfn.XLOOKUP($A1870,Dept.Meta!$A:$A,Dept.Meta!$F:$F,"-",0,1)</f>
        <v>-</v>
      </c>
      <c r="C1870" s="629" t="str">
        <f>_xlfn.XLOOKUP(_xlfn.CONCAT($G1870,"-",$I1870),Div.Meta!$H:$H,Div.Meta!$C:$C,"-",0,1)</f>
        <v>-</v>
      </c>
      <c r="D1870" s="302"/>
      <c r="E1870" s="146" t="str">
        <f>IF($D1870="","-",_xlfn.XLOOKUP($D1870,Fund.Meta!$A:$A,Fund.Meta!$D:$D,"-",0,1))</f>
        <v>-</v>
      </c>
      <c r="F1870" s="303" t="str">
        <f>IF($D1870="","-",_xlfn.XLOOKUP($D1870,Fund.Meta!$A:$A,Fund.Meta!$E:$E,"-",0,1))</f>
        <v>-</v>
      </c>
      <c r="G1870" s="334"/>
      <c r="H1870" s="303" t="str">
        <f>IF($G1870="","-",_xlfn.XLOOKUP($G1870,Appr.Meta!$A:$A,Appr.Meta!$D:$D,"-",0,1))</f>
        <v>-</v>
      </c>
      <c r="I1870" s="302"/>
      <c r="J1870" s="303" t="str">
        <f>IF($I1870="","-",_xlfn.XLOOKUP($I1870,'CC.Meta'!$A:$A,'CC.Meta'!$D:$D,"-",0,1))</f>
        <v>-</v>
      </c>
      <c r="K1870" s="302"/>
      <c r="L1870" s="146" t="str">
        <f>IF($K1870="","-",_xlfn.XLOOKUP($K1870,Obj.Meta!$A:$A,Obj.Meta!$D:$D,"-",0,1))</f>
        <v>-</v>
      </c>
      <c r="M1870" s="300" t="str">
        <f>IF($K1870="","-",_xlfn.XLOOKUP($K1870,Obj.Meta!$A:$A,Obj.Meta!$F:$F,"-",0,1))</f>
        <v>-</v>
      </c>
      <c r="N1870" s="337" t="str">
        <f t="shared" si="57"/>
        <v>---</v>
      </c>
      <c r="O1870" s="333"/>
      <c r="P1870" s="54"/>
      <c r="Q1870" s="52"/>
      <c r="R1870" s="34"/>
      <c r="S1870" s="53"/>
      <c r="T1870" s="208"/>
      <c r="U1870" s="726"/>
      <c r="V1870" s="206"/>
      <c r="W1870" s="206"/>
      <c r="X1870" s="678"/>
      <c r="Y1870" s="34"/>
      <c r="Z1870" s="610"/>
      <c r="AA1870" s="608"/>
    </row>
    <row r="1871" spans="1:27">
      <c r="A1871" s="145" t="str">
        <f t="shared" si="56"/>
        <v>-</v>
      </c>
      <c r="B1871" s="146" t="str">
        <f>_xlfn.XLOOKUP($A1871,Dept.Meta!$A:$A,Dept.Meta!$F:$F,"-",0,1)</f>
        <v>-</v>
      </c>
      <c r="C1871" s="629" t="str">
        <f>_xlfn.XLOOKUP(_xlfn.CONCAT($G1871,"-",$I1871),Div.Meta!$H:$H,Div.Meta!$C:$C,"-",0,1)</f>
        <v>-</v>
      </c>
      <c r="D1871" s="302"/>
      <c r="E1871" s="146" t="str">
        <f>IF($D1871="","-",_xlfn.XLOOKUP($D1871,Fund.Meta!$A:$A,Fund.Meta!$D:$D,"-",0,1))</f>
        <v>-</v>
      </c>
      <c r="F1871" s="303" t="str">
        <f>IF($D1871="","-",_xlfn.XLOOKUP($D1871,Fund.Meta!$A:$A,Fund.Meta!$E:$E,"-",0,1))</f>
        <v>-</v>
      </c>
      <c r="G1871" s="334"/>
      <c r="H1871" s="303" t="str">
        <f>IF($G1871="","-",_xlfn.XLOOKUP($G1871,Appr.Meta!$A:$A,Appr.Meta!$D:$D,"-",0,1))</f>
        <v>-</v>
      </c>
      <c r="I1871" s="302"/>
      <c r="J1871" s="303" t="str">
        <f>IF($I1871="","-",_xlfn.XLOOKUP($I1871,'CC.Meta'!$A:$A,'CC.Meta'!$D:$D,"-",0,1))</f>
        <v>-</v>
      </c>
      <c r="K1871" s="302"/>
      <c r="L1871" s="146" t="str">
        <f>IF($K1871="","-",_xlfn.XLOOKUP($K1871,Obj.Meta!$A:$A,Obj.Meta!$D:$D,"-",0,1))</f>
        <v>-</v>
      </c>
      <c r="M1871" s="300" t="str">
        <f>IF($K1871="","-",_xlfn.XLOOKUP($K1871,Obj.Meta!$A:$A,Obj.Meta!$F:$F,"-",0,1))</f>
        <v>-</v>
      </c>
      <c r="N1871" s="337" t="str">
        <f t="shared" si="57"/>
        <v>---</v>
      </c>
      <c r="O1871" s="333"/>
      <c r="P1871" s="54"/>
      <c r="Q1871" s="52"/>
      <c r="R1871" s="34"/>
      <c r="S1871" s="53"/>
      <c r="T1871" s="208"/>
      <c r="U1871" s="726"/>
      <c r="V1871" s="206"/>
      <c r="W1871" s="206"/>
      <c r="X1871" s="678"/>
      <c r="Y1871" s="34"/>
      <c r="Z1871" s="610"/>
      <c r="AA1871" s="608"/>
    </row>
    <row r="1872" spans="1:27">
      <c r="A1872" s="145" t="str">
        <f t="shared" si="56"/>
        <v>-</v>
      </c>
      <c r="B1872" s="146" t="str">
        <f>_xlfn.XLOOKUP($A1872,Dept.Meta!$A:$A,Dept.Meta!$F:$F,"-",0,1)</f>
        <v>-</v>
      </c>
      <c r="C1872" s="629" t="str">
        <f>_xlfn.XLOOKUP(_xlfn.CONCAT($G1872,"-",$I1872),Div.Meta!$H:$H,Div.Meta!$C:$C,"-",0,1)</f>
        <v>-</v>
      </c>
      <c r="D1872" s="302"/>
      <c r="E1872" s="146" t="str">
        <f>IF($D1872="","-",_xlfn.XLOOKUP($D1872,Fund.Meta!$A:$A,Fund.Meta!$D:$D,"-",0,1))</f>
        <v>-</v>
      </c>
      <c r="F1872" s="303" t="str">
        <f>IF($D1872="","-",_xlfn.XLOOKUP($D1872,Fund.Meta!$A:$A,Fund.Meta!$E:$E,"-",0,1))</f>
        <v>-</v>
      </c>
      <c r="G1872" s="334"/>
      <c r="H1872" s="303" t="str">
        <f>IF($G1872="","-",_xlfn.XLOOKUP($G1872,Appr.Meta!$A:$A,Appr.Meta!$D:$D,"-",0,1))</f>
        <v>-</v>
      </c>
      <c r="I1872" s="302"/>
      <c r="J1872" s="303" t="str">
        <f>IF($I1872="","-",_xlfn.XLOOKUP($I1872,'CC.Meta'!$A:$A,'CC.Meta'!$D:$D,"-",0,1))</f>
        <v>-</v>
      </c>
      <c r="K1872" s="302"/>
      <c r="L1872" s="146" t="str">
        <f>IF($K1872="","-",_xlfn.XLOOKUP($K1872,Obj.Meta!$A:$A,Obj.Meta!$D:$D,"-",0,1))</f>
        <v>-</v>
      </c>
      <c r="M1872" s="300" t="str">
        <f>IF($K1872="","-",_xlfn.XLOOKUP($K1872,Obj.Meta!$A:$A,Obj.Meta!$F:$F,"-",0,1))</f>
        <v>-</v>
      </c>
      <c r="N1872" s="337" t="str">
        <f t="shared" si="57"/>
        <v>---</v>
      </c>
      <c r="O1872" s="333"/>
      <c r="P1872" s="54"/>
      <c r="Q1872" s="52"/>
      <c r="R1872" s="34"/>
      <c r="S1872" s="53"/>
      <c r="T1872" s="208"/>
      <c r="U1872" s="726"/>
      <c r="V1872" s="206"/>
      <c r="W1872" s="206"/>
      <c r="X1872" s="678"/>
      <c r="Y1872" s="34"/>
      <c r="Z1872" s="610"/>
      <c r="AA1872" s="608"/>
    </row>
    <row r="1873" spans="1:27">
      <c r="A1873" s="145" t="str">
        <f t="shared" si="56"/>
        <v>-</v>
      </c>
      <c r="B1873" s="146" t="str">
        <f>_xlfn.XLOOKUP($A1873,Dept.Meta!$A:$A,Dept.Meta!$F:$F,"-",0,1)</f>
        <v>-</v>
      </c>
      <c r="C1873" s="629" t="str">
        <f>_xlfn.XLOOKUP(_xlfn.CONCAT($G1873,"-",$I1873),Div.Meta!$H:$H,Div.Meta!$C:$C,"-",0,1)</f>
        <v>-</v>
      </c>
      <c r="D1873" s="302"/>
      <c r="E1873" s="146" t="str">
        <f>IF($D1873="","-",_xlfn.XLOOKUP($D1873,Fund.Meta!$A:$A,Fund.Meta!$D:$D,"-",0,1))</f>
        <v>-</v>
      </c>
      <c r="F1873" s="303" t="str">
        <f>IF($D1873="","-",_xlfn.XLOOKUP($D1873,Fund.Meta!$A:$A,Fund.Meta!$E:$E,"-",0,1))</f>
        <v>-</v>
      </c>
      <c r="G1873" s="334"/>
      <c r="H1873" s="303" t="str">
        <f>IF($G1873="","-",_xlfn.XLOOKUP($G1873,Appr.Meta!$A:$A,Appr.Meta!$D:$D,"-",0,1))</f>
        <v>-</v>
      </c>
      <c r="I1873" s="302"/>
      <c r="J1873" s="303" t="str">
        <f>IF($I1873="","-",_xlfn.XLOOKUP($I1873,'CC.Meta'!$A:$A,'CC.Meta'!$D:$D,"-",0,1))</f>
        <v>-</v>
      </c>
      <c r="K1873" s="302"/>
      <c r="L1873" s="146" t="str">
        <f>IF($K1873="","-",_xlfn.XLOOKUP($K1873,Obj.Meta!$A:$A,Obj.Meta!$D:$D,"-",0,1))</f>
        <v>-</v>
      </c>
      <c r="M1873" s="300" t="str">
        <f>IF($K1873="","-",_xlfn.XLOOKUP($K1873,Obj.Meta!$A:$A,Obj.Meta!$F:$F,"-",0,1))</f>
        <v>-</v>
      </c>
      <c r="N1873" s="337" t="str">
        <f t="shared" si="57"/>
        <v>---</v>
      </c>
      <c r="O1873" s="333"/>
      <c r="P1873" s="54"/>
      <c r="Q1873" s="52"/>
      <c r="R1873" s="34"/>
      <c r="S1873" s="53"/>
      <c r="T1873" s="208"/>
      <c r="U1873" s="726"/>
      <c r="V1873" s="206"/>
      <c r="W1873" s="206"/>
      <c r="X1873" s="678"/>
      <c r="Y1873" s="34"/>
      <c r="Z1873" s="610"/>
      <c r="AA1873" s="608"/>
    </row>
    <row r="1874" spans="1:27">
      <c r="A1874" s="145" t="str">
        <f t="shared" si="56"/>
        <v>-</v>
      </c>
      <c r="B1874" s="146" t="str">
        <f>_xlfn.XLOOKUP($A1874,Dept.Meta!$A:$A,Dept.Meta!$F:$F,"-",0,1)</f>
        <v>-</v>
      </c>
      <c r="C1874" s="629" t="str">
        <f>_xlfn.XLOOKUP(_xlfn.CONCAT($G1874,"-",$I1874),Div.Meta!$H:$H,Div.Meta!$C:$C,"-",0,1)</f>
        <v>-</v>
      </c>
      <c r="D1874" s="302"/>
      <c r="E1874" s="146" t="str">
        <f>IF($D1874="","-",_xlfn.XLOOKUP($D1874,Fund.Meta!$A:$A,Fund.Meta!$D:$D,"-",0,1))</f>
        <v>-</v>
      </c>
      <c r="F1874" s="303" t="str">
        <f>IF($D1874="","-",_xlfn.XLOOKUP($D1874,Fund.Meta!$A:$A,Fund.Meta!$E:$E,"-",0,1))</f>
        <v>-</v>
      </c>
      <c r="G1874" s="334"/>
      <c r="H1874" s="303" t="str">
        <f>IF($G1874="","-",_xlfn.XLOOKUP($G1874,Appr.Meta!$A:$A,Appr.Meta!$D:$D,"-",0,1))</f>
        <v>-</v>
      </c>
      <c r="I1874" s="302"/>
      <c r="J1874" s="303" t="str">
        <f>IF($I1874="","-",_xlfn.XLOOKUP($I1874,'CC.Meta'!$A:$A,'CC.Meta'!$D:$D,"-",0,1))</f>
        <v>-</v>
      </c>
      <c r="K1874" s="302"/>
      <c r="L1874" s="146" t="str">
        <f>IF($K1874="","-",_xlfn.XLOOKUP($K1874,Obj.Meta!$A:$A,Obj.Meta!$D:$D,"-",0,1))</f>
        <v>-</v>
      </c>
      <c r="M1874" s="300" t="str">
        <f>IF($K1874="","-",_xlfn.XLOOKUP($K1874,Obj.Meta!$A:$A,Obj.Meta!$F:$F,"-",0,1))</f>
        <v>-</v>
      </c>
      <c r="N1874" s="337" t="str">
        <f t="shared" si="57"/>
        <v>---</v>
      </c>
      <c r="O1874" s="333"/>
      <c r="P1874" s="54"/>
      <c r="Q1874" s="52"/>
      <c r="R1874" s="34"/>
      <c r="S1874" s="53"/>
      <c r="T1874" s="208"/>
      <c r="U1874" s="726"/>
      <c r="V1874" s="206"/>
      <c r="W1874" s="206"/>
      <c r="X1874" s="678"/>
      <c r="Y1874" s="34"/>
      <c r="Z1874" s="610"/>
      <c r="AA1874" s="608"/>
    </row>
    <row r="1875" spans="1:27">
      <c r="A1875" s="145" t="str">
        <f t="shared" ref="A1875:A1938" si="58">IFERROR(VALUE(LEFT($I1875,2)),"-")</f>
        <v>-</v>
      </c>
      <c r="B1875" s="146" t="str">
        <f>_xlfn.XLOOKUP($A1875,Dept.Meta!$A:$A,Dept.Meta!$F:$F,"-",0,1)</f>
        <v>-</v>
      </c>
      <c r="C1875" s="629" t="str">
        <f>_xlfn.XLOOKUP(_xlfn.CONCAT($G1875,"-",$I1875),Div.Meta!$H:$H,Div.Meta!$C:$C,"-",0,1)</f>
        <v>-</v>
      </c>
      <c r="D1875" s="302"/>
      <c r="E1875" s="146" t="str">
        <f>IF($D1875="","-",_xlfn.XLOOKUP($D1875,Fund.Meta!$A:$A,Fund.Meta!$D:$D,"-",0,1))</f>
        <v>-</v>
      </c>
      <c r="F1875" s="303" t="str">
        <f>IF($D1875="","-",_xlfn.XLOOKUP($D1875,Fund.Meta!$A:$A,Fund.Meta!$E:$E,"-",0,1))</f>
        <v>-</v>
      </c>
      <c r="G1875" s="334"/>
      <c r="H1875" s="303" t="str">
        <f>IF($G1875="","-",_xlfn.XLOOKUP($G1875,Appr.Meta!$A:$A,Appr.Meta!$D:$D,"-",0,1))</f>
        <v>-</v>
      </c>
      <c r="I1875" s="302"/>
      <c r="J1875" s="303" t="str">
        <f>IF($I1875="","-",_xlfn.XLOOKUP($I1875,'CC.Meta'!$A:$A,'CC.Meta'!$D:$D,"-",0,1))</f>
        <v>-</v>
      </c>
      <c r="K1875" s="302"/>
      <c r="L1875" s="146" t="str">
        <f>IF($K1875="","-",_xlfn.XLOOKUP($K1875,Obj.Meta!$A:$A,Obj.Meta!$D:$D,"-",0,1))</f>
        <v>-</v>
      </c>
      <c r="M1875" s="300" t="str">
        <f>IF($K1875="","-",_xlfn.XLOOKUP($K1875,Obj.Meta!$A:$A,Obj.Meta!$F:$F,"-",0,1))</f>
        <v>-</v>
      </c>
      <c r="N1875" s="337" t="str">
        <f t="shared" ref="N1875:N1938" si="59">_xlfn.CONCAT($D1875,"-",$G1875,"-",$I1875,"-",$K1875)</f>
        <v>---</v>
      </c>
      <c r="O1875" s="333"/>
      <c r="P1875" s="54"/>
      <c r="Q1875" s="52"/>
      <c r="R1875" s="34"/>
      <c r="S1875" s="53"/>
      <c r="T1875" s="208"/>
      <c r="U1875" s="726"/>
      <c r="V1875" s="206"/>
      <c r="W1875" s="206"/>
      <c r="X1875" s="678"/>
      <c r="Y1875" s="34"/>
      <c r="Z1875" s="610"/>
      <c r="AA1875" s="608"/>
    </row>
    <row r="1876" spans="1:27">
      <c r="A1876" s="145" t="str">
        <f t="shared" si="58"/>
        <v>-</v>
      </c>
      <c r="B1876" s="146" t="str">
        <f>_xlfn.XLOOKUP($A1876,Dept.Meta!$A:$A,Dept.Meta!$F:$F,"-",0,1)</f>
        <v>-</v>
      </c>
      <c r="C1876" s="629" t="str">
        <f>_xlfn.XLOOKUP(_xlfn.CONCAT($G1876,"-",$I1876),Div.Meta!$H:$H,Div.Meta!$C:$C,"-",0,1)</f>
        <v>-</v>
      </c>
      <c r="D1876" s="302"/>
      <c r="E1876" s="146" t="str">
        <f>IF($D1876="","-",_xlfn.XLOOKUP($D1876,Fund.Meta!$A:$A,Fund.Meta!$D:$D,"-",0,1))</f>
        <v>-</v>
      </c>
      <c r="F1876" s="303" t="str">
        <f>IF($D1876="","-",_xlfn.XLOOKUP($D1876,Fund.Meta!$A:$A,Fund.Meta!$E:$E,"-",0,1))</f>
        <v>-</v>
      </c>
      <c r="G1876" s="334"/>
      <c r="H1876" s="303" t="str">
        <f>IF($G1876="","-",_xlfn.XLOOKUP($G1876,Appr.Meta!$A:$A,Appr.Meta!$D:$D,"-",0,1))</f>
        <v>-</v>
      </c>
      <c r="I1876" s="302"/>
      <c r="J1876" s="303" t="str">
        <f>IF($I1876="","-",_xlfn.XLOOKUP($I1876,'CC.Meta'!$A:$A,'CC.Meta'!$D:$D,"-",0,1))</f>
        <v>-</v>
      </c>
      <c r="K1876" s="302"/>
      <c r="L1876" s="146" t="str">
        <f>IF($K1876="","-",_xlfn.XLOOKUP($K1876,Obj.Meta!$A:$A,Obj.Meta!$D:$D,"-",0,1))</f>
        <v>-</v>
      </c>
      <c r="M1876" s="300" t="str">
        <f>IF($K1876="","-",_xlfn.XLOOKUP($K1876,Obj.Meta!$A:$A,Obj.Meta!$F:$F,"-",0,1))</f>
        <v>-</v>
      </c>
      <c r="N1876" s="337" t="str">
        <f t="shared" si="59"/>
        <v>---</v>
      </c>
      <c r="O1876" s="333"/>
      <c r="P1876" s="54"/>
      <c r="Q1876" s="52"/>
      <c r="R1876" s="34"/>
      <c r="S1876" s="53"/>
      <c r="T1876" s="208"/>
      <c r="U1876" s="726"/>
      <c r="V1876" s="206"/>
      <c r="W1876" s="206"/>
      <c r="X1876" s="678"/>
      <c r="Y1876" s="34"/>
      <c r="Z1876" s="610"/>
      <c r="AA1876" s="608"/>
    </row>
    <row r="1877" spans="1:27">
      <c r="A1877" s="145" t="str">
        <f t="shared" si="58"/>
        <v>-</v>
      </c>
      <c r="B1877" s="146" t="str">
        <f>_xlfn.XLOOKUP($A1877,Dept.Meta!$A:$A,Dept.Meta!$F:$F,"-",0,1)</f>
        <v>-</v>
      </c>
      <c r="C1877" s="629" t="str">
        <f>_xlfn.XLOOKUP(_xlfn.CONCAT($G1877,"-",$I1877),Div.Meta!$H:$H,Div.Meta!$C:$C,"-",0,1)</f>
        <v>-</v>
      </c>
      <c r="D1877" s="302"/>
      <c r="E1877" s="146" t="str">
        <f>IF($D1877="","-",_xlfn.XLOOKUP($D1877,Fund.Meta!$A:$A,Fund.Meta!$D:$D,"-",0,1))</f>
        <v>-</v>
      </c>
      <c r="F1877" s="303" t="str">
        <f>IF($D1877="","-",_xlfn.XLOOKUP($D1877,Fund.Meta!$A:$A,Fund.Meta!$E:$E,"-",0,1))</f>
        <v>-</v>
      </c>
      <c r="G1877" s="334"/>
      <c r="H1877" s="303" t="str">
        <f>IF($G1877="","-",_xlfn.XLOOKUP($G1877,Appr.Meta!$A:$A,Appr.Meta!$D:$D,"-",0,1))</f>
        <v>-</v>
      </c>
      <c r="I1877" s="302"/>
      <c r="J1877" s="303" t="str">
        <f>IF($I1877="","-",_xlfn.XLOOKUP($I1877,'CC.Meta'!$A:$A,'CC.Meta'!$D:$D,"-",0,1))</f>
        <v>-</v>
      </c>
      <c r="K1877" s="302"/>
      <c r="L1877" s="146" t="str">
        <f>IF($K1877="","-",_xlfn.XLOOKUP($K1877,Obj.Meta!$A:$A,Obj.Meta!$D:$D,"-",0,1))</f>
        <v>-</v>
      </c>
      <c r="M1877" s="300" t="str">
        <f>IF($K1877="","-",_xlfn.XLOOKUP($K1877,Obj.Meta!$A:$A,Obj.Meta!$F:$F,"-",0,1))</f>
        <v>-</v>
      </c>
      <c r="N1877" s="337" t="str">
        <f t="shared" si="59"/>
        <v>---</v>
      </c>
      <c r="O1877" s="333"/>
      <c r="P1877" s="54"/>
      <c r="Q1877" s="52"/>
      <c r="R1877" s="34"/>
      <c r="S1877" s="53"/>
      <c r="T1877" s="208"/>
      <c r="U1877" s="726"/>
      <c r="V1877" s="206"/>
      <c r="W1877" s="206"/>
      <c r="X1877" s="678"/>
      <c r="Y1877" s="34"/>
      <c r="Z1877" s="610"/>
      <c r="AA1877" s="608"/>
    </row>
    <row r="1878" spans="1:27">
      <c r="A1878" s="145" t="str">
        <f t="shared" si="58"/>
        <v>-</v>
      </c>
      <c r="B1878" s="146" t="str">
        <f>_xlfn.XLOOKUP($A1878,Dept.Meta!$A:$A,Dept.Meta!$F:$F,"-",0,1)</f>
        <v>-</v>
      </c>
      <c r="C1878" s="629" t="str">
        <f>_xlfn.XLOOKUP(_xlfn.CONCAT($G1878,"-",$I1878),Div.Meta!$H:$H,Div.Meta!$C:$C,"-",0,1)</f>
        <v>-</v>
      </c>
      <c r="D1878" s="302"/>
      <c r="E1878" s="146" t="str">
        <f>IF($D1878="","-",_xlfn.XLOOKUP($D1878,Fund.Meta!$A:$A,Fund.Meta!$D:$D,"-",0,1))</f>
        <v>-</v>
      </c>
      <c r="F1878" s="303" t="str">
        <f>IF($D1878="","-",_xlfn.XLOOKUP($D1878,Fund.Meta!$A:$A,Fund.Meta!$E:$E,"-",0,1))</f>
        <v>-</v>
      </c>
      <c r="G1878" s="334"/>
      <c r="H1878" s="303" t="str">
        <f>IF($G1878="","-",_xlfn.XLOOKUP($G1878,Appr.Meta!$A:$A,Appr.Meta!$D:$D,"-",0,1))</f>
        <v>-</v>
      </c>
      <c r="I1878" s="302"/>
      <c r="J1878" s="303" t="str">
        <f>IF($I1878="","-",_xlfn.XLOOKUP($I1878,'CC.Meta'!$A:$A,'CC.Meta'!$D:$D,"-",0,1))</f>
        <v>-</v>
      </c>
      <c r="K1878" s="302"/>
      <c r="L1878" s="146" t="str">
        <f>IF($K1878="","-",_xlfn.XLOOKUP($K1878,Obj.Meta!$A:$A,Obj.Meta!$D:$D,"-",0,1))</f>
        <v>-</v>
      </c>
      <c r="M1878" s="300" t="str">
        <f>IF($K1878="","-",_xlfn.XLOOKUP($K1878,Obj.Meta!$A:$A,Obj.Meta!$F:$F,"-",0,1))</f>
        <v>-</v>
      </c>
      <c r="N1878" s="337" t="str">
        <f t="shared" si="59"/>
        <v>---</v>
      </c>
      <c r="O1878" s="333"/>
      <c r="P1878" s="54"/>
      <c r="Q1878" s="52"/>
      <c r="R1878" s="34"/>
      <c r="S1878" s="53"/>
      <c r="T1878" s="208"/>
      <c r="U1878" s="726"/>
      <c r="V1878" s="206"/>
      <c r="W1878" s="206"/>
      <c r="X1878" s="678"/>
      <c r="Y1878" s="34"/>
      <c r="Z1878" s="610"/>
      <c r="AA1878" s="608"/>
    </row>
    <row r="1879" spans="1:27">
      <c r="A1879" s="145" t="str">
        <f t="shared" si="58"/>
        <v>-</v>
      </c>
      <c r="B1879" s="146" t="str">
        <f>_xlfn.XLOOKUP($A1879,Dept.Meta!$A:$A,Dept.Meta!$F:$F,"-",0,1)</f>
        <v>-</v>
      </c>
      <c r="C1879" s="629" t="str">
        <f>_xlfn.XLOOKUP(_xlfn.CONCAT($G1879,"-",$I1879),Div.Meta!$H:$H,Div.Meta!$C:$C,"-",0,1)</f>
        <v>-</v>
      </c>
      <c r="D1879" s="302"/>
      <c r="E1879" s="146" t="str">
        <f>IF($D1879="","-",_xlfn.XLOOKUP($D1879,Fund.Meta!$A:$A,Fund.Meta!$D:$D,"-",0,1))</f>
        <v>-</v>
      </c>
      <c r="F1879" s="303" t="str">
        <f>IF($D1879="","-",_xlfn.XLOOKUP($D1879,Fund.Meta!$A:$A,Fund.Meta!$E:$E,"-",0,1))</f>
        <v>-</v>
      </c>
      <c r="G1879" s="334"/>
      <c r="H1879" s="303" t="str">
        <f>IF($G1879="","-",_xlfn.XLOOKUP($G1879,Appr.Meta!$A:$A,Appr.Meta!$D:$D,"-",0,1))</f>
        <v>-</v>
      </c>
      <c r="I1879" s="302"/>
      <c r="J1879" s="303" t="str">
        <f>IF($I1879="","-",_xlfn.XLOOKUP($I1879,'CC.Meta'!$A:$A,'CC.Meta'!$D:$D,"-",0,1))</f>
        <v>-</v>
      </c>
      <c r="K1879" s="302"/>
      <c r="L1879" s="146" t="str">
        <f>IF($K1879="","-",_xlfn.XLOOKUP($K1879,Obj.Meta!$A:$A,Obj.Meta!$D:$D,"-",0,1))</f>
        <v>-</v>
      </c>
      <c r="M1879" s="300" t="str">
        <f>IF($K1879="","-",_xlfn.XLOOKUP($K1879,Obj.Meta!$A:$A,Obj.Meta!$F:$F,"-",0,1))</f>
        <v>-</v>
      </c>
      <c r="N1879" s="337" t="str">
        <f t="shared" si="59"/>
        <v>---</v>
      </c>
      <c r="O1879" s="333"/>
      <c r="P1879" s="54"/>
      <c r="Q1879" s="52"/>
      <c r="R1879" s="34"/>
      <c r="S1879" s="53"/>
      <c r="T1879" s="208"/>
      <c r="U1879" s="726"/>
      <c r="V1879" s="206"/>
      <c r="W1879" s="206"/>
      <c r="X1879" s="678"/>
      <c r="Y1879" s="34"/>
      <c r="Z1879" s="610"/>
      <c r="AA1879" s="608"/>
    </row>
    <row r="1880" spans="1:27">
      <c r="A1880" s="145" t="str">
        <f t="shared" si="58"/>
        <v>-</v>
      </c>
      <c r="B1880" s="146" t="str">
        <f>_xlfn.XLOOKUP($A1880,Dept.Meta!$A:$A,Dept.Meta!$F:$F,"-",0,1)</f>
        <v>-</v>
      </c>
      <c r="C1880" s="629" t="str">
        <f>_xlfn.XLOOKUP(_xlfn.CONCAT($G1880,"-",$I1880),Div.Meta!$H:$H,Div.Meta!$C:$C,"-",0,1)</f>
        <v>-</v>
      </c>
      <c r="D1880" s="302"/>
      <c r="E1880" s="146" t="str">
        <f>IF($D1880="","-",_xlfn.XLOOKUP($D1880,Fund.Meta!$A:$A,Fund.Meta!$D:$D,"-",0,1))</f>
        <v>-</v>
      </c>
      <c r="F1880" s="303" t="str">
        <f>IF($D1880="","-",_xlfn.XLOOKUP($D1880,Fund.Meta!$A:$A,Fund.Meta!$E:$E,"-",0,1))</f>
        <v>-</v>
      </c>
      <c r="G1880" s="334"/>
      <c r="H1880" s="303" t="str">
        <f>IF($G1880="","-",_xlfn.XLOOKUP($G1880,Appr.Meta!$A:$A,Appr.Meta!$D:$D,"-",0,1))</f>
        <v>-</v>
      </c>
      <c r="I1880" s="302"/>
      <c r="J1880" s="303" t="str">
        <f>IF($I1880="","-",_xlfn.XLOOKUP($I1880,'CC.Meta'!$A:$A,'CC.Meta'!$D:$D,"-",0,1))</f>
        <v>-</v>
      </c>
      <c r="K1880" s="302"/>
      <c r="L1880" s="146" t="str">
        <f>IF($K1880="","-",_xlfn.XLOOKUP($K1880,Obj.Meta!$A:$A,Obj.Meta!$D:$D,"-",0,1))</f>
        <v>-</v>
      </c>
      <c r="M1880" s="300" t="str">
        <f>IF($K1880="","-",_xlfn.XLOOKUP($K1880,Obj.Meta!$A:$A,Obj.Meta!$F:$F,"-",0,1))</f>
        <v>-</v>
      </c>
      <c r="N1880" s="337" t="str">
        <f t="shared" si="59"/>
        <v>---</v>
      </c>
      <c r="O1880" s="333"/>
      <c r="P1880" s="54"/>
      <c r="Q1880" s="52"/>
      <c r="R1880" s="34"/>
      <c r="S1880" s="53"/>
      <c r="T1880" s="208"/>
      <c r="U1880" s="726"/>
      <c r="V1880" s="206"/>
      <c r="W1880" s="206"/>
      <c r="X1880" s="678"/>
      <c r="Y1880" s="34"/>
      <c r="Z1880" s="610"/>
      <c r="AA1880" s="608"/>
    </row>
    <row r="1881" spans="1:27">
      <c r="A1881" s="145" t="str">
        <f t="shared" si="58"/>
        <v>-</v>
      </c>
      <c r="B1881" s="146" t="str">
        <f>_xlfn.XLOOKUP($A1881,Dept.Meta!$A:$A,Dept.Meta!$F:$F,"-",0,1)</f>
        <v>-</v>
      </c>
      <c r="C1881" s="629" t="str">
        <f>_xlfn.XLOOKUP(_xlfn.CONCAT($G1881,"-",$I1881),Div.Meta!$H:$H,Div.Meta!$C:$C,"-",0,1)</f>
        <v>-</v>
      </c>
      <c r="D1881" s="302"/>
      <c r="E1881" s="146" t="str">
        <f>IF($D1881="","-",_xlfn.XLOOKUP($D1881,Fund.Meta!$A:$A,Fund.Meta!$D:$D,"-",0,1))</f>
        <v>-</v>
      </c>
      <c r="F1881" s="303" t="str">
        <f>IF($D1881="","-",_xlfn.XLOOKUP($D1881,Fund.Meta!$A:$A,Fund.Meta!$E:$E,"-",0,1))</f>
        <v>-</v>
      </c>
      <c r="G1881" s="334"/>
      <c r="H1881" s="303" t="str">
        <f>IF($G1881="","-",_xlfn.XLOOKUP($G1881,Appr.Meta!$A:$A,Appr.Meta!$D:$D,"-",0,1))</f>
        <v>-</v>
      </c>
      <c r="I1881" s="302"/>
      <c r="J1881" s="303" t="str">
        <f>IF($I1881="","-",_xlfn.XLOOKUP($I1881,'CC.Meta'!$A:$A,'CC.Meta'!$D:$D,"-",0,1))</f>
        <v>-</v>
      </c>
      <c r="K1881" s="302"/>
      <c r="L1881" s="146" t="str">
        <f>IF($K1881="","-",_xlfn.XLOOKUP($K1881,Obj.Meta!$A:$A,Obj.Meta!$D:$D,"-",0,1))</f>
        <v>-</v>
      </c>
      <c r="M1881" s="300" t="str">
        <f>IF($K1881="","-",_xlfn.XLOOKUP($K1881,Obj.Meta!$A:$A,Obj.Meta!$F:$F,"-",0,1))</f>
        <v>-</v>
      </c>
      <c r="N1881" s="337" t="str">
        <f t="shared" si="59"/>
        <v>---</v>
      </c>
      <c r="O1881" s="333"/>
      <c r="P1881" s="54"/>
      <c r="Q1881" s="52"/>
      <c r="R1881" s="34"/>
      <c r="S1881" s="53"/>
      <c r="T1881" s="208"/>
      <c r="U1881" s="726"/>
      <c r="V1881" s="206"/>
      <c r="W1881" s="206"/>
      <c r="X1881" s="678"/>
      <c r="Y1881" s="34"/>
      <c r="Z1881" s="610"/>
      <c r="AA1881" s="608"/>
    </row>
    <row r="1882" spans="1:27">
      <c r="A1882" s="145" t="str">
        <f t="shared" si="58"/>
        <v>-</v>
      </c>
      <c r="B1882" s="146" t="str">
        <f>_xlfn.XLOOKUP($A1882,Dept.Meta!$A:$A,Dept.Meta!$F:$F,"-",0,1)</f>
        <v>-</v>
      </c>
      <c r="C1882" s="629" t="str">
        <f>_xlfn.XLOOKUP(_xlfn.CONCAT($G1882,"-",$I1882),Div.Meta!$H:$H,Div.Meta!$C:$C,"-",0,1)</f>
        <v>-</v>
      </c>
      <c r="D1882" s="302"/>
      <c r="E1882" s="146" t="str">
        <f>IF($D1882="","-",_xlfn.XLOOKUP($D1882,Fund.Meta!$A:$A,Fund.Meta!$D:$D,"-",0,1))</f>
        <v>-</v>
      </c>
      <c r="F1882" s="303" t="str">
        <f>IF($D1882="","-",_xlfn.XLOOKUP($D1882,Fund.Meta!$A:$A,Fund.Meta!$E:$E,"-",0,1))</f>
        <v>-</v>
      </c>
      <c r="G1882" s="334"/>
      <c r="H1882" s="303" t="str">
        <f>IF($G1882="","-",_xlfn.XLOOKUP($G1882,Appr.Meta!$A:$A,Appr.Meta!$D:$D,"-",0,1))</f>
        <v>-</v>
      </c>
      <c r="I1882" s="302"/>
      <c r="J1882" s="303" t="str">
        <f>IF($I1882="","-",_xlfn.XLOOKUP($I1882,'CC.Meta'!$A:$A,'CC.Meta'!$D:$D,"-",0,1))</f>
        <v>-</v>
      </c>
      <c r="K1882" s="302"/>
      <c r="L1882" s="146" t="str">
        <f>IF($K1882="","-",_xlfn.XLOOKUP($K1882,Obj.Meta!$A:$A,Obj.Meta!$D:$D,"-",0,1))</f>
        <v>-</v>
      </c>
      <c r="M1882" s="300" t="str">
        <f>IF($K1882="","-",_xlfn.XLOOKUP($K1882,Obj.Meta!$A:$A,Obj.Meta!$F:$F,"-",0,1))</f>
        <v>-</v>
      </c>
      <c r="N1882" s="337" t="str">
        <f t="shared" si="59"/>
        <v>---</v>
      </c>
      <c r="O1882" s="333"/>
      <c r="P1882" s="54"/>
      <c r="Q1882" s="52"/>
      <c r="R1882" s="34"/>
      <c r="S1882" s="53"/>
      <c r="T1882" s="208"/>
      <c r="U1882" s="726"/>
      <c r="V1882" s="206"/>
      <c r="W1882" s="206"/>
      <c r="X1882" s="678"/>
      <c r="Y1882" s="34"/>
      <c r="Z1882" s="610"/>
      <c r="AA1882" s="608"/>
    </row>
    <row r="1883" spans="1:27">
      <c r="A1883" s="145" t="str">
        <f t="shared" si="58"/>
        <v>-</v>
      </c>
      <c r="B1883" s="146" t="str">
        <f>_xlfn.XLOOKUP($A1883,Dept.Meta!$A:$A,Dept.Meta!$F:$F,"-",0,1)</f>
        <v>-</v>
      </c>
      <c r="C1883" s="629" t="str">
        <f>_xlfn.XLOOKUP(_xlfn.CONCAT($G1883,"-",$I1883),Div.Meta!$H:$H,Div.Meta!$C:$C,"-",0,1)</f>
        <v>-</v>
      </c>
      <c r="D1883" s="302"/>
      <c r="E1883" s="146" t="str">
        <f>IF($D1883="","-",_xlfn.XLOOKUP($D1883,Fund.Meta!$A:$A,Fund.Meta!$D:$D,"-",0,1))</f>
        <v>-</v>
      </c>
      <c r="F1883" s="303" t="str">
        <f>IF($D1883="","-",_xlfn.XLOOKUP($D1883,Fund.Meta!$A:$A,Fund.Meta!$E:$E,"-",0,1))</f>
        <v>-</v>
      </c>
      <c r="G1883" s="334"/>
      <c r="H1883" s="303" t="str">
        <f>IF($G1883="","-",_xlfn.XLOOKUP($G1883,Appr.Meta!$A:$A,Appr.Meta!$D:$D,"-",0,1))</f>
        <v>-</v>
      </c>
      <c r="I1883" s="302"/>
      <c r="J1883" s="303" t="str">
        <f>IF($I1883="","-",_xlfn.XLOOKUP($I1883,'CC.Meta'!$A:$A,'CC.Meta'!$D:$D,"-",0,1))</f>
        <v>-</v>
      </c>
      <c r="K1883" s="302"/>
      <c r="L1883" s="146" t="str">
        <f>IF($K1883="","-",_xlfn.XLOOKUP($K1883,Obj.Meta!$A:$A,Obj.Meta!$D:$D,"-",0,1))</f>
        <v>-</v>
      </c>
      <c r="M1883" s="300" t="str">
        <f>IF($K1883="","-",_xlfn.XLOOKUP($K1883,Obj.Meta!$A:$A,Obj.Meta!$F:$F,"-",0,1))</f>
        <v>-</v>
      </c>
      <c r="N1883" s="337" t="str">
        <f t="shared" si="59"/>
        <v>---</v>
      </c>
      <c r="O1883" s="333"/>
      <c r="P1883" s="54"/>
      <c r="Q1883" s="52"/>
      <c r="R1883" s="34"/>
      <c r="S1883" s="53"/>
      <c r="T1883" s="208"/>
      <c r="U1883" s="726"/>
      <c r="V1883" s="206"/>
      <c r="W1883" s="206"/>
      <c r="X1883" s="678"/>
      <c r="Y1883" s="34"/>
      <c r="Z1883" s="610"/>
      <c r="AA1883" s="608"/>
    </row>
    <row r="1884" spans="1:27">
      <c r="A1884" s="145" t="str">
        <f t="shared" si="58"/>
        <v>-</v>
      </c>
      <c r="B1884" s="146" t="str">
        <f>_xlfn.XLOOKUP($A1884,Dept.Meta!$A:$A,Dept.Meta!$F:$F,"-",0,1)</f>
        <v>-</v>
      </c>
      <c r="C1884" s="629" t="str">
        <f>_xlfn.XLOOKUP(_xlfn.CONCAT($G1884,"-",$I1884),Div.Meta!$H:$H,Div.Meta!$C:$C,"-",0,1)</f>
        <v>-</v>
      </c>
      <c r="D1884" s="302"/>
      <c r="E1884" s="146" t="str">
        <f>IF($D1884="","-",_xlfn.XLOOKUP($D1884,Fund.Meta!$A:$A,Fund.Meta!$D:$D,"-",0,1))</f>
        <v>-</v>
      </c>
      <c r="F1884" s="303" t="str">
        <f>IF($D1884="","-",_xlfn.XLOOKUP($D1884,Fund.Meta!$A:$A,Fund.Meta!$E:$E,"-",0,1))</f>
        <v>-</v>
      </c>
      <c r="G1884" s="334"/>
      <c r="H1884" s="303" t="str">
        <f>IF($G1884="","-",_xlfn.XLOOKUP($G1884,Appr.Meta!$A:$A,Appr.Meta!$D:$D,"-",0,1))</f>
        <v>-</v>
      </c>
      <c r="I1884" s="302"/>
      <c r="J1884" s="303" t="str">
        <f>IF($I1884="","-",_xlfn.XLOOKUP($I1884,'CC.Meta'!$A:$A,'CC.Meta'!$D:$D,"-",0,1))</f>
        <v>-</v>
      </c>
      <c r="K1884" s="302"/>
      <c r="L1884" s="146" t="str">
        <f>IF($K1884="","-",_xlfn.XLOOKUP($K1884,Obj.Meta!$A:$A,Obj.Meta!$D:$D,"-",0,1))</f>
        <v>-</v>
      </c>
      <c r="M1884" s="300" t="str">
        <f>IF($K1884="","-",_xlfn.XLOOKUP($K1884,Obj.Meta!$A:$A,Obj.Meta!$F:$F,"-",0,1))</f>
        <v>-</v>
      </c>
      <c r="N1884" s="337" t="str">
        <f t="shared" si="59"/>
        <v>---</v>
      </c>
      <c r="O1884" s="333"/>
      <c r="P1884" s="54"/>
      <c r="Q1884" s="52"/>
      <c r="R1884" s="34"/>
      <c r="S1884" s="53"/>
      <c r="T1884" s="208"/>
      <c r="U1884" s="726"/>
      <c r="V1884" s="206"/>
      <c r="W1884" s="206"/>
      <c r="X1884" s="678"/>
      <c r="Y1884" s="34"/>
      <c r="Z1884" s="610"/>
      <c r="AA1884" s="608"/>
    </row>
    <row r="1885" spans="1:27">
      <c r="A1885" s="145" t="str">
        <f t="shared" si="58"/>
        <v>-</v>
      </c>
      <c r="B1885" s="146" t="str">
        <f>_xlfn.XLOOKUP($A1885,Dept.Meta!$A:$A,Dept.Meta!$F:$F,"-",0,1)</f>
        <v>-</v>
      </c>
      <c r="C1885" s="629" t="str">
        <f>_xlfn.XLOOKUP(_xlfn.CONCAT($G1885,"-",$I1885),Div.Meta!$H:$H,Div.Meta!$C:$C,"-",0,1)</f>
        <v>-</v>
      </c>
      <c r="D1885" s="302"/>
      <c r="E1885" s="146" t="str">
        <f>IF($D1885="","-",_xlfn.XLOOKUP($D1885,Fund.Meta!$A:$A,Fund.Meta!$D:$D,"-",0,1))</f>
        <v>-</v>
      </c>
      <c r="F1885" s="303" t="str">
        <f>IF($D1885="","-",_xlfn.XLOOKUP($D1885,Fund.Meta!$A:$A,Fund.Meta!$E:$E,"-",0,1))</f>
        <v>-</v>
      </c>
      <c r="G1885" s="334"/>
      <c r="H1885" s="303" t="str">
        <f>IF($G1885="","-",_xlfn.XLOOKUP($G1885,Appr.Meta!$A:$A,Appr.Meta!$D:$D,"-",0,1))</f>
        <v>-</v>
      </c>
      <c r="I1885" s="302"/>
      <c r="J1885" s="303" t="str">
        <f>IF($I1885="","-",_xlfn.XLOOKUP($I1885,'CC.Meta'!$A:$A,'CC.Meta'!$D:$D,"-",0,1))</f>
        <v>-</v>
      </c>
      <c r="K1885" s="302"/>
      <c r="L1885" s="146" t="str">
        <f>IF($K1885="","-",_xlfn.XLOOKUP($K1885,Obj.Meta!$A:$A,Obj.Meta!$D:$D,"-",0,1))</f>
        <v>-</v>
      </c>
      <c r="M1885" s="300" t="str">
        <f>IF($K1885="","-",_xlfn.XLOOKUP($K1885,Obj.Meta!$A:$A,Obj.Meta!$F:$F,"-",0,1))</f>
        <v>-</v>
      </c>
      <c r="N1885" s="337" t="str">
        <f t="shared" si="59"/>
        <v>---</v>
      </c>
      <c r="O1885" s="333"/>
      <c r="P1885" s="54"/>
      <c r="Q1885" s="52"/>
      <c r="R1885" s="34"/>
      <c r="S1885" s="53"/>
      <c r="T1885" s="208"/>
      <c r="U1885" s="726"/>
      <c r="V1885" s="206"/>
      <c r="W1885" s="206"/>
      <c r="X1885" s="678"/>
      <c r="Y1885" s="34"/>
      <c r="Z1885" s="610"/>
      <c r="AA1885" s="608"/>
    </row>
    <row r="1886" spans="1:27">
      <c r="A1886" s="145" t="str">
        <f t="shared" si="58"/>
        <v>-</v>
      </c>
      <c r="B1886" s="146" t="str">
        <f>_xlfn.XLOOKUP($A1886,Dept.Meta!$A:$A,Dept.Meta!$F:$F,"-",0,1)</f>
        <v>-</v>
      </c>
      <c r="C1886" s="629" t="str">
        <f>_xlfn.XLOOKUP(_xlfn.CONCAT($G1886,"-",$I1886),Div.Meta!$H:$H,Div.Meta!$C:$C,"-",0,1)</f>
        <v>-</v>
      </c>
      <c r="D1886" s="302"/>
      <c r="E1886" s="146" t="str">
        <f>IF($D1886="","-",_xlfn.XLOOKUP($D1886,Fund.Meta!$A:$A,Fund.Meta!$D:$D,"-",0,1))</f>
        <v>-</v>
      </c>
      <c r="F1886" s="303" t="str">
        <f>IF($D1886="","-",_xlfn.XLOOKUP($D1886,Fund.Meta!$A:$A,Fund.Meta!$E:$E,"-",0,1))</f>
        <v>-</v>
      </c>
      <c r="G1886" s="334"/>
      <c r="H1886" s="303" t="str">
        <f>IF($G1886="","-",_xlfn.XLOOKUP($G1886,Appr.Meta!$A:$A,Appr.Meta!$D:$D,"-",0,1))</f>
        <v>-</v>
      </c>
      <c r="I1886" s="302"/>
      <c r="J1886" s="303" t="str">
        <f>IF($I1886="","-",_xlfn.XLOOKUP($I1886,'CC.Meta'!$A:$A,'CC.Meta'!$D:$D,"-",0,1))</f>
        <v>-</v>
      </c>
      <c r="K1886" s="302"/>
      <c r="L1886" s="146" t="str">
        <f>IF($K1886="","-",_xlfn.XLOOKUP($K1886,Obj.Meta!$A:$A,Obj.Meta!$D:$D,"-",0,1))</f>
        <v>-</v>
      </c>
      <c r="M1886" s="300" t="str">
        <f>IF($K1886="","-",_xlfn.XLOOKUP($K1886,Obj.Meta!$A:$A,Obj.Meta!$F:$F,"-",0,1))</f>
        <v>-</v>
      </c>
      <c r="N1886" s="337" t="str">
        <f t="shared" si="59"/>
        <v>---</v>
      </c>
      <c r="O1886" s="333"/>
      <c r="P1886" s="54"/>
      <c r="Q1886" s="52"/>
      <c r="R1886" s="34"/>
      <c r="S1886" s="53"/>
      <c r="T1886" s="208"/>
      <c r="U1886" s="726"/>
      <c r="V1886" s="206"/>
      <c r="W1886" s="206"/>
      <c r="X1886" s="678"/>
      <c r="Y1886" s="34"/>
      <c r="Z1886" s="610"/>
      <c r="AA1886" s="608"/>
    </row>
    <row r="1887" spans="1:27">
      <c r="A1887" s="145" t="str">
        <f t="shared" si="58"/>
        <v>-</v>
      </c>
      <c r="B1887" s="146" t="str">
        <f>_xlfn.XLOOKUP($A1887,Dept.Meta!$A:$A,Dept.Meta!$F:$F,"-",0,1)</f>
        <v>-</v>
      </c>
      <c r="C1887" s="629" t="str">
        <f>_xlfn.XLOOKUP(_xlfn.CONCAT($G1887,"-",$I1887),Div.Meta!$H:$H,Div.Meta!$C:$C,"-",0,1)</f>
        <v>-</v>
      </c>
      <c r="D1887" s="302"/>
      <c r="E1887" s="146" t="str">
        <f>IF($D1887="","-",_xlfn.XLOOKUP($D1887,Fund.Meta!$A:$A,Fund.Meta!$D:$D,"-",0,1))</f>
        <v>-</v>
      </c>
      <c r="F1887" s="303" t="str">
        <f>IF($D1887="","-",_xlfn.XLOOKUP($D1887,Fund.Meta!$A:$A,Fund.Meta!$E:$E,"-",0,1))</f>
        <v>-</v>
      </c>
      <c r="G1887" s="334"/>
      <c r="H1887" s="303" t="str">
        <f>IF($G1887="","-",_xlfn.XLOOKUP($G1887,Appr.Meta!$A:$A,Appr.Meta!$D:$D,"-",0,1))</f>
        <v>-</v>
      </c>
      <c r="I1887" s="302"/>
      <c r="J1887" s="303" t="str">
        <f>IF($I1887="","-",_xlfn.XLOOKUP($I1887,'CC.Meta'!$A:$A,'CC.Meta'!$D:$D,"-",0,1))</f>
        <v>-</v>
      </c>
      <c r="K1887" s="302"/>
      <c r="L1887" s="146" t="str">
        <f>IF($K1887="","-",_xlfn.XLOOKUP($K1887,Obj.Meta!$A:$A,Obj.Meta!$D:$D,"-",0,1))</f>
        <v>-</v>
      </c>
      <c r="M1887" s="300" t="str">
        <f>IF($K1887="","-",_xlfn.XLOOKUP($K1887,Obj.Meta!$A:$A,Obj.Meta!$F:$F,"-",0,1))</f>
        <v>-</v>
      </c>
      <c r="N1887" s="337" t="str">
        <f t="shared" si="59"/>
        <v>---</v>
      </c>
      <c r="O1887" s="333"/>
      <c r="P1887" s="54"/>
      <c r="Q1887" s="52"/>
      <c r="R1887" s="34"/>
      <c r="S1887" s="53"/>
      <c r="T1887" s="208"/>
      <c r="U1887" s="726"/>
      <c r="V1887" s="206"/>
      <c r="W1887" s="206"/>
      <c r="X1887" s="678"/>
      <c r="Y1887" s="34"/>
      <c r="Z1887" s="610"/>
      <c r="AA1887" s="608"/>
    </row>
    <row r="1888" spans="1:27">
      <c r="A1888" s="145" t="str">
        <f t="shared" si="58"/>
        <v>-</v>
      </c>
      <c r="B1888" s="146" t="str">
        <f>_xlfn.XLOOKUP($A1888,Dept.Meta!$A:$A,Dept.Meta!$F:$F,"-",0,1)</f>
        <v>-</v>
      </c>
      <c r="C1888" s="629" t="str">
        <f>_xlfn.XLOOKUP(_xlfn.CONCAT($G1888,"-",$I1888),Div.Meta!$H:$H,Div.Meta!$C:$C,"-",0,1)</f>
        <v>-</v>
      </c>
      <c r="D1888" s="302"/>
      <c r="E1888" s="146" t="str">
        <f>IF($D1888="","-",_xlfn.XLOOKUP($D1888,Fund.Meta!$A:$A,Fund.Meta!$D:$D,"-",0,1))</f>
        <v>-</v>
      </c>
      <c r="F1888" s="303" t="str">
        <f>IF($D1888="","-",_xlfn.XLOOKUP($D1888,Fund.Meta!$A:$A,Fund.Meta!$E:$E,"-",0,1))</f>
        <v>-</v>
      </c>
      <c r="G1888" s="334"/>
      <c r="H1888" s="303" t="str">
        <f>IF($G1888="","-",_xlfn.XLOOKUP($G1888,Appr.Meta!$A:$A,Appr.Meta!$D:$D,"-",0,1))</f>
        <v>-</v>
      </c>
      <c r="I1888" s="302"/>
      <c r="J1888" s="303" t="str">
        <f>IF($I1888="","-",_xlfn.XLOOKUP($I1888,'CC.Meta'!$A:$A,'CC.Meta'!$D:$D,"-",0,1))</f>
        <v>-</v>
      </c>
      <c r="K1888" s="302"/>
      <c r="L1888" s="146" t="str">
        <f>IF($K1888="","-",_xlfn.XLOOKUP($K1888,Obj.Meta!$A:$A,Obj.Meta!$D:$D,"-",0,1))</f>
        <v>-</v>
      </c>
      <c r="M1888" s="300" t="str">
        <f>IF($K1888="","-",_xlfn.XLOOKUP($K1888,Obj.Meta!$A:$A,Obj.Meta!$F:$F,"-",0,1))</f>
        <v>-</v>
      </c>
      <c r="N1888" s="337" t="str">
        <f t="shared" si="59"/>
        <v>---</v>
      </c>
      <c r="O1888" s="333"/>
      <c r="P1888" s="54"/>
      <c r="Q1888" s="52"/>
      <c r="R1888" s="34"/>
      <c r="S1888" s="53"/>
      <c r="T1888" s="208"/>
      <c r="U1888" s="726"/>
      <c r="V1888" s="206"/>
      <c r="W1888" s="206"/>
      <c r="X1888" s="678"/>
      <c r="Y1888" s="34"/>
      <c r="Z1888" s="610"/>
      <c r="AA1888" s="608"/>
    </row>
    <row r="1889" spans="1:27">
      <c r="A1889" s="145" t="str">
        <f t="shared" si="58"/>
        <v>-</v>
      </c>
      <c r="B1889" s="146" t="str">
        <f>_xlfn.XLOOKUP($A1889,Dept.Meta!$A:$A,Dept.Meta!$F:$F,"-",0,1)</f>
        <v>-</v>
      </c>
      <c r="C1889" s="629" t="str">
        <f>_xlfn.XLOOKUP(_xlfn.CONCAT($G1889,"-",$I1889),Div.Meta!$H:$H,Div.Meta!$C:$C,"-",0,1)</f>
        <v>-</v>
      </c>
      <c r="D1889" s="302"/>
      <c r="E1889" s="146" t="str">
        <f>IF($D1889="","-",_xlfn.XLOOKUP($D1889,Fund.Meta!$A:$A,Fund.Meta!$D:$D,"-",0,1))</f>
        <v>-</v>
      </c>
      <c r="F1889" s="303" t="str">
        <f>IF($D1889="","-",_xlfn.XLOOKUP($D1889,Fund.Meta!$A:$A,Fund.Meta!$E:$E,"-",0,1))</f>
        <v>-</v>
      </c>
      <c r="G1889" s="334"/>
      <c r="H1889" s="303" t="str">
        <f>IF($G1889="","-",_xlfn.XLOOKUP($G1889,Appr.Meta!$A:$A,Appr.Meta!$D:$D,"-",0,1))</f>
        <v>-</v>
      </c>
      <c r="I1889" s="302"/>
      <c r="J1889" s="303" t="str">
        <f>IF($I1889="","-",_xlfn.XLOOKUP($I1889,'CC.Meta'!$A:$A,'CC.Meta'!$D:$D,"-",0,1))</f>
        <v>-</v>
      </c>
      <c r="K1889" s="302"/>
      <c r="L1889" s="146" t="str">
        <f>IF($K1889="","-",_xlfn.XLOOKUP($K1889,Obj.Meta!$A:$A,Obj.Meta!$D:$D,"-",0,1))</f>
        <v>-</v>
      </c>
      <c r="M1889" s="300" t="str">
        <f>IF($K1889="","-",_xlfn.XLOOKUP($K1889,Obj.Meta!$A:$A,Obj.Meta!$F:$F,"-",0,1))</f>
        <v>-</v>
      </c>
      <c r="N1889" s="337" t="str">
        <f t="shared" si="59"/>
        <v>---</v>
      </c>
      <c r="O1889" s="333"/>
      <c r="P1889" s="54"/>
      <c r="Q1889" s="52"/>
      <c r="R1889" s="34"/>
      <c r="S1889" s="53"/>
      <c r="T1889" s="208"/>
      <c r="U1889" s="726"/>
      <c r="V1889" s="206"/>
      <c r="W1889" s="206"/>
      <c r="X1889" s="678"/>
      <c r="Y1889" s="34"/>
      <c r="Z1889" s="610"/>
      <c r="AA1889" s="608"/>
    </row>
    <row r="1890" spans="1:27">
      <c r="A1890" s="145" t="str">
        <f t="shared" si="58"/>
        <v>-</v>
      </c>
      <c r="B1890" s="146" t="str">
        <f>_xlfn.XLOOKUP($A1890,Dept.Meta!$A:$A,Dept.Meta!$F:$F,"-",0,1)</f>
        <v>-</v>
      </c>
      <c r="C1890" s="629" t="str">
        <f>_xlfn.XLOOKUP(_xlfn.CONCAT($G1890,"-",$I1890),Div.Meta!$H:$H,Div.Meta!$C:$C,"-",0,1)</f>
        <v>-</v>
      </c>
      <c r="D1890" s="302"/>
      <c r="E1890" s="146" t="str">
        <f>IF($D1890="","-",_xlfn.XLOOKUP($D1890,Fund.Meta!$A:$A,Fund.Meta!$D:$D,"-",0,1))</f>
        <v>-</v>
      </c>
      <c r="F1890" s="303" t="str">
        <f>IF($D1890="","-",_xlfn.XLOOKUP($D1890,Fund.Meta!$A:$A,Fund.Meta!$E:$E,"-",0,1))</f>
        <v>-</v>
      </c>
      <c r="G1890" s="334"/>
      <c r="H1890" s="303" t="str">
        <f>IF($G1890="","-",_xlfn.XLOOKUP($G1890,Appr.Meta!$A:$A,Appr.Meta!$D:$D,"-",0,1))</f>
        <v>-</v>
      </c>
      <c r="I1890" s="302"/>
      <c r="J1890" s="303" t="str">
        <f>IF($I1890="","-",_xlfn.XLOOKUP($I1890,'CC.Meta'!$A:$A,'CC.Meta'!$D:$D,"-",0,1))</f>
        <v>-</v>
      </c>
      <c r="K1890" s="302"/>
      <c r="L1890" s="146" t="str">
        <f>IF($K1890="","-",_xlfn.XLOOKUP($K1890,Obj.Meta!$A:$A,Obj.Meta!$D:$D,"-",0,1))</f>
        <v>-</v>
      </c>
      <c r="M1890" s="300" t="str">
        <f>IF($K1890="","-",_xlfn.XLOOKUP($K1890,Obj.Meta!$A:$A,Obj.Meta!$F:$F,"-",0,1))</f>
        <v>-</v>
      </c>
      <c r="N1890" s="337" t="str">
        <f t="shared" si="59"/>
        <v>---</v>
      </c>
      <c r="O1890" s="333"/>
      <c r="P1890" s="54"/>
      <c r="Q1890" s="52"/>
      <c r="R1890" s="34"/>
      <c r="S1890" s="53"/>
      <c r="T1890" s="208"/>
      <c r="U1890" s="726"/>
      <c r="V1890" s="206"/>
      <c r="W1890" s="206"/>
      <c r="X1890" s="678"/>
      <c r="Y1890" s="34"/>
      <c r="Z1890" s="610"/>
      <c r="AA1890" s="608"/>
    </row>
    <row r="1891" spans="1:27">
      <c r="A1891" s="145" t="str">
        <f t="shared" si="58"/>
        <v>-</v>
      </c>
      <c r="B1891" s="146" t="str">
        <f>_xlfn.XLOOKUP($A1891,Dept.Meta!$A:$A,Dept.Meta!$F:$F,"-",0,1)</f>
        <v>-</v>
      </c>
      <c r="C1891" s="629" t="str">
        <f>_xlfn.XLOOKUP(_xlfn.CONCAT($G1891,"-",$I1891),Div.Meta!$H:$H,Div.Meta!$C:$C,"-",0,1)</f>
        <v>-</v>
      </c>
      <c r="D1891" s="302"/>
      <c r="E1891" s="146" t="str">
        <f>IF($D1891="","-",_xlfn.XLOOKUP($D1891,Fund.Meta!$A:$A,Fund.Meta!$D:$D,"-",0,1))</f>
        <v>-</v>
      </c>
      <c r="F1891" s="303" t="str">
        <f>IF($D1891="","-",_xlfn.XLOOKUP($D1891,Fund.Meta!$A:$A,Fund.Meta!$E:$E,"-",0,1))</f>
        <v>-</v>
      </c>
      <c r="G1891" s="334"/>
      <c r="H1891" s="303" t="str">
        <f>IF($G1891="","-",_xlfn.XLOOKUP($G1891,Appr.Meta!$A:$A,Appr.Meta!$D:$D,"-",0,1))</f>
        <v>-</v>
      </c>
      <c r="I1891" s="302"/>
      <c r="J1891" s="303" t="str">
        <f>IF($I1891="","-",_xlfn.XLOOKUP($I1891,'CC.Meta'!$A:$A,'CC.Meta'!$D:$D,"-",0,1))</f>
        <v>-</v>
      </c>
      <c r="K1891" s="302"/>
      <c r="L1891" s="146" t="str">
        <f>IF($K1891="","-",_xlfn.XLOOKUP($K1891,Obj.Meta!$A:$A,Obj.Meta!$D:$D,"-",0,1))</f>
        <v>-</v>
      </c>
      <c r="M1891" s="300" t="str">
        <f>IF($K1891="","-",_xlfn.XLOOKUP($K1891,Obj.Meta!$A:$A,Obj.Meta!$F:$F,"-",0,1))</f>
        <v>-</v>
      </c>
      <c r="N1891" s="337" t="str">
        <f t="shared" si="59"/>
        <v>---</v>
      </c>
      <c r="O1891" s="333"/>
      <c r="P1891" s="54"/>
      <c r="Q1891" s="52"/>
      <c r="R1891" s="34"/>
      <c r="S1891" s="53"/>
      <c r="T1891" s="208"/>
      <c r="U1891" s="726"/>
      <c r="V1891" s="206"/>
      <c r="W1891" s="206"/>
      <c r="X1891" s="678"/>
      <c r="Y1891" s="34"/>
      <c r="Z1891" s="610"/>
      <c r="AA1891" s="608"/>
    </row>
    <row r="1892" spans="1:27">
      <c r="A1892" s="145" t="str">
        <f t="shared" si="58"/>
        <v>-</v>
      </c>
      <c r="B1892" s="146" t="str">
        <f>_xlfn.XLOOKUP($A1892,Dept.Meta!$A:$A,Dept.Meta!$F:$F,"-",0,1)</f>
        <v>-</v>
      </c>
      <c r="C1892" s="629" t="str">
        <f>_xlfn.XLOOKUP(_xlfn.CONCAT($G1892,"-",$I1892),Div.Meta!$H:$H,Div.Meta!$C:$C,"-",0,1)</f>
        <v>-</v>
      </c>
      <c r="D1892" s="302"/>
      <c r="E1892" s="146" t="str">
        <f>IF($D1892="","-",_xlfn.XLOOKUP($D1892,Fund.Meta!$A:$A,Fund.Meta!$D:$D,"-",0,1))</f>
        <v>-</v>
      </c>
      <c r="F1892" s="303" t="str">
        <f>IF($D1892="","-",_xlfn.XLOOKUP($D1892,Fund.Meta!$A:$A,Fund.Meta!$E:$E,"-",0,1))</f>
        <v>-</v>
      </c>
      <c r="G1892" s="334"/>
      <c r="H1892" s="303" t="str">
        <f>IF($G1892="","-",_xlfn.XLOOKUP($G1892,Appr.Meta!$A:$A,Appr.Meta!$D:$D,"-",0,1))</f>
        <v>-</v>
      </c>
      <c r="I1892" s="302"/>
      <c r="J1892" s="303" t="str">
        <f>IF($I1892="","-",_xlfn.XLOOKUP($I1892,'CC.Meta'!$A:$A,'CC.Meta'!$D:$D,"-",0,1))</f>
        <v>-</v>
      </c>
      <c r="K1892" s="302"/>
      <c r="L1892" s="146" t="str">
        <f>IF($K1892="","-",_xlfn.XLOOKUP($K1892,Obj.Meta!$A:$A,Obj.Meta!$D:$D,"-",0,1))</f>
        <v>-</v>
      </c>
      <c r="M1892" s="300" t="str">
        <f>IF($K1892="","-",_xlfn.XLOOKUP($K1892,Obj.Meta!$A:$A,Obj.Meta!$F:$F,"-",0,1))</f>
        <v>-</v>
      </c>
      <c r="N1892" s="337" t="str">
        <f t="shared" si="59"/>
        <v>---</v>
      </c>
      <c r="O1892" s="333"/>
      <c r="P1892" s="54"/>
      <c r="Q1892" s="52"/>
      <c r="R1892" s="34"/>
      <c r="S1892" s="53"/>
      <c r="T1892" s="208"/>
      <c r="U1892" s="726"/>
      <c r="V1892" s="206"/>
      <c r="W1892" s="206"/>
      <c r="X1892" s="678"/>
      <c r="Y1892" s="34"/>
      <c r="Z1892" s="610"/>
      <c r="AA1892" s="608"/>
    </row>
    <row r="1893" spans="1:27">
      <c r="A1893" s="145" t="str">
        <f t="shared" si="58"/>
        <v>-</v>
      </c>
      <c r="B1893" s="146" t="str">
        <f>_xlfn.XLOOKUP($A1893,Dept.Meta!$A:$A,Dept.Meta!$F:$F,"-",0,1)</f>
        <v>-</v>
      </c>
      <c r="C1893" s="629" t="str">
        <f>_xlfn.XLOOKUP(_xlfn.CONCAT($G1893,"-",$I1893),Div.Meta!$H:$H,Div.Meta!$C:$C,"-",0,1)</f>
        <v>-</v>
      </c>
      <c r="D1893" s="302"/>
      <c r="E1893" s="146" t="str">
        <f>IF($D1893="","-",_xlfn.XLOOKUP($D1893,Fund.Meta!$A:$A,Fund.Meta!$D:$D,"-",0,1))</f>
        <v>-</v>
      </c>
      <c r="F1893" s="303" t="str">
        <f>IF($D1893="","-",_xlfn.XLOOKUP($D1893,Fund.Meta!$A:$A,Fund.Meta!$E:$E,"-",0,1))</f>
        <v>-</v>
      </c>
      <c r="G1893" s="334"/>
      <c r="H1893" s="303" t="str">
        <f>IF($G1893="","-",_xlfn.XLOOKUP($G1893,Appr.Meta!$A:$A,Appr.Meta!$D:$D,"-",0,1))</f>
        <v>-</v>
      </c>
      <c r="I1893" s="302"/>
      <c r="J1893" s="303" t="str">
        <f>IF($I1893="","-",_xlfn.XLOOKUP($I1893,'CC.Meta'!$A:$A,'CC.Meta'!$D:$D,"-",0,1))</f>
        <v>-</v>
      </c>
      <c r="K1893" s="302"/>
      <c r="L1893" s="146" t="str">
        <f>IF($K1893="","-",_xlfn.XLOOKUP($K1893,Obj.Meta!$A:$A,Obj.Meta!$D:$D,"-",0,1))</f>
        <v>-</v>
      </c>
      <c r="M1893" s="300" t="str">
        <f>IF($K1893="","-",_xlfn.XLOOKUP($K1893,Obj.Meta!$A:$A,Obj.Meta!$F:$F,"-",0,1))</f>
        <v>-</v>
      </c>
      <c r="N1893" s="337" t="str">
        <f t="shared" si="59"/>
        <v>---</v>
      </c>
      <c r="O1893" s="333"/>
      <c r="P1893" s="54"/>
      <c r="Q1893" s="52"/>
      <c r="R1893" s="34"/>
      <c r="S1893" s="53"/>
      <c r="T1893" s="208"/>
      <c r="U1893" s="726"/>
      <c r="V1893" s="206"/>
      <c r="W1893" s="206"/>
      <c r="X1893" s="678"/>
      <c r="Y1893" s="34"/>
      <c r="Z1893" s="610"/>
      <c r="AA1893" s="608"/>
    </row>
    <row r="1894" spans="1:27">
      <c r="A1894" s="145" t="str">
        <f t="shared" si="58"/>
        <v>-</v>
      </c>
      <c r="B1894" s="146" t="str">
        <f>_xlfn.XLOOKUP($A1894,Dept.Meta!$A:$A,Dept.Meta!$F:$F,"-",0,1)</f>
        <v>-</v>
      </c>
      <c r="C1894" s="629" t="str">
        <f>_xlfn.XLOOKUP(_xlfn.CONCAT($G1894,"-",$I1894),Div.Meta!$H:$H,Div.Meta!$C:$C,"-",0,1)</f>
        <v>-</v>
      </c>
      <c r="D1894" s="302"/>
      <c r="E1894" s="146" t="str">
        <f>IF($D1894="","-",_xlfn.XLOOKUP($D1894,Fund.Meta!$A:$A,Fund.Meta!$D:$D,"-",0,1))</f>
        <v>-</v>
      </c>
      <c r="F1894" s="303" t="str">
        <f>IF($D1894="","-",_xlfn.XLOOKUP($D1894,Fund.Meta!$A:$A,Fund.Meta!$E:$E,"-",0,1))</f>
        <v>-</v>
      </c>
      <c r="G1894" s="334"/>
      <c r="H1894" s="303" t="str">
        <f>IF($G1894="","-",_xlfn.XLOOKUP($G1894,Appr.Meta!$A:$A,Appr.Meta!$D:$D,"-",0,1))</f>
        <v>-</v>
      </c>
      <c r="I1894" s="302"/>
      <c r="J1894" s="303" t="str">
        <f>IF($I1894="","-",_xlfn.XLOOKUP($I1894,'CC.Meta'!$A:$A,'CC.Meta'!$D:$D,"-",0,1))</f>
        <v>-</v>
      </c>
      <c r="K1894" s="302"/>
      <c r="L1894" s="146" t="str">
        <f>IF($K1894="","-",_xlfn.XLOOKUP($K1894,Obj.Meta!$A:$A,Obj.Meta!$D:$D,"-",0,1))</f>
        <v>-</v>
      </c>
      <c r="M1894" s="300" t="str">
        <f>IF($K1894="","-",_xlfn.XLOOKUP($K1894,Obj.Meta!$A:$A,Obj.Meta!$F:$F,"-",0,1))</f>
        <v>-</v>
      </c>
      <c r="N1894" s="337" t="str">
        <f t="shared" si="59"/>
        <v>---</v>
      </c>
      <c r="O1894" s="333"/>
      <c r="P1894" s="54"/>
      <c r="Q1894" s="52"/>
      <c r="R1894" s="34"/>
      <c r="S1894" s="53"/>
      <c r="T1894" s="208"/>
      <c r="U1894" s="726"/>
      <c r="V1894" s="206"/>
      <c r="W1894" s="206"/>
      <c r="X1894" s="678"/>
      <c r="Y1894" s="34"/>
      <c r="Z1894" s="610"/>
      <c r="AA1894" s="608"/>
    </row>
    <row r="1895" spans="1:27">
      <c r="A1895" s="145" t="str">
        <f t="shared" si="58"/>
        <v>-</v>
      </c>
      <c r="B1895" s="146" t="str">
        <f>_xlfn.XLOOKUP($A1895,Dept.Meta!$A:$A,Dept.Meta!$F:$F,"-",0,1)</f>
        <v>-</v>
      </c>
      <c r="C1895" s="629" t="str">
        <f>_xlfn.XLOOKUP(_xlfn.CONCAT($G1895,"-",$I1895),Div.Meta!$H:$H,Div.Meta!$C:$C,"-",0,1)</f>
        <v>-</v>
      </c>
      <c r="D1895" s="302"/>
      <c r="E1895" s="146" t="str">
        <f>IF($D1895="","-",_xlfn.XLOOKUP($D1895,Fund.Meta!$A:$A,Fund.Meta!$D:$D,"-",0,1))</f>
        <v>-</v>
      </c>
      <c r="F1895" s="303" t="str">
        <f>IF($D1895="","-",_xlfn.XLOOKUP($D1895,Fund.Meta!$A:$A,Fund.Meta!$E:$E,"-",0,1))</f>
        <v>-</v>
      </c>
      <c r="G1895" s="334"/>
      <c r="H1895" s="303" t="str">
        <f>IF($G1895="","-",_xlfn.XLOOKUP($G1895,Appr.Meta!$A:$A,Appr.Meta!$D:$D,"-",0,1))</f>
        <v>-</v>
      </c>
      <c r="I1895" s="302"/>
      <c r="J1895" s="303" t="str">
        <f>IF($I1895="","-",_xlfn.XLOOKUP($I1895,'CC.Meta'!$A:$A,'CC.Meta'!$D:$D,"-",0,1))</f>
        <v>-</v>
      </c>
      <c r="K1895" s="302"/>
      <c r="L1895" s="146" t="str">
        <f>IF($K1895="","-",_xlfn.XLOOKUP($K1895,Obj.Meta!$A:$A,Obj.Meta!$D:$D,"-",0,1))</f>
        <v>-</v>
      </c>
      <c r="M1895" s="300" t="str">
        <f>IF($K1895="","-",_xlfn.XLOOKUP($K1895,Obj.Meta!$A:$A,Obj.Meta!$F:$F,"-",0,1))</f>
        <v>-</v>
      </c>
      <c r="N1895" s="337" t="str">
        <f t="shared" si="59"/>
        <v>---</v>
      </c>
      <c r="O1895" s="333"/>
      <c r="P1895" s="54"/>
      <c r="Q1895" s="52"/>
      <c r="R1895" s="34"/>
      <c r="S1895" s="53"/>
      <c r="T1895" s="208"/>
      <c r="U1895" s="726"/>
      <c r="V1895" s="206"/>
      <c r="W1895" s="206"/>
      <c r="X1895" s="678"/>
      <c r="Y1895" s="34"/>
      <c r="Z1895" s="610"/>
      <c r="AA1895" s="608"/>
    </row>
    <row r="1896" spans="1:27">
      <c r="A1896" s="145" t="str">
        <f t="shared" si="58"/>
        <v>-</v>
      </c>
      <c r="B1896" s="146" t="str">
        <f>_xlfn.XLOOKUP($A1896,Dept.Meta!$A:$A,Dept.Meta!$F:$F,"-",0,1)</f>
        <v>-</v>
      </c>
      <c r="C1896" s="629" t="str">
        <f>_xlfn.XLOOKUP(_xlfn.CONCAT($G1896,"-",$I1896),Div.Meta!$H:$H,Div.Meta!$C:$C,"-",0,1)</f>
        <v>-</v>
      </c>
      <c r="D1896" s="302"/>
      <c r="E1896" s="146" t="str">
        <f>IF($D1896="","-",_xlfn.XLOOKUP($D1896,Fund.Meta!$A:$A,Fund.Meta!$D:$D,"-",0,1))</f>
        <v>-</v>
      </c>
      <c r="F1896" s="303" t="str">
        <f>IF($D1896="","-",_xlfn.XLOOKUP($D1896,Fund.Meta!$A:$A,Fund.Meta!$E:$E,"-",0,1))</f>
        <v>-</v>
      </c>
      <c r="G1896" s="334"/>
      <c r="H1896" s="303" t="str">
        <f>IF($G1896="","-",_xlfn.XLOOKUP($G1896,Appr.Meta!$A:$A,Appr.Meta!$D:$D,"-",0,1))</f>
        <v>-</v>
      </c>
      <c r="I1896" s="302"/>
      <c r="J1896" s="303" t="str">
        <f>IF($I1896="","-",_xlfn.XLOOKUP($I1896,'CC.Meta'!$A:$A,'CC.Meta'!$D:$D,"-",0,1))</f>
        <v>-</v>
      </c>
      <c r="K1896" s="302"/>
      <c r="L1896" s="146" t="str">
        <f>IF($K1896="","-",_xlfn.XLOOKUP($K1896,Obj.Meta!$A:$A,Obj.Meta!$D:$D,"-",0,1))</f>
        <v>-</v>
      </c>
      <c r="M1896" s="300" t="str">
        <f>IF($K1896="","-",_xlfn.XLOOKUP($K1896,Obj.Meta!$A:$A,Obj.Meta!$F:$F,"-",0,1))</f>
        <v>-</v>
      </c>
      <c r="N1896" s="337" t="str">
        <f t="shared" si="59"/>
        <v>---</v>
      </c>
      <c r="O1896" s="333"/>
      <c r="P1896" s="54"/>
      <c r="Q1896" s="52"/>
      <c r="R1896" s="34"/>
      <c r="S1896" s="53"/>
      <c r="T1896" s="208"/>
      <c r="U1896" s="726"/>
      <c r="V1896" s="206"/>
      <c r="W1896" s="206"/>
      <c r="X1896" s="678"/>
      <c r="Y1896" s="34"/>
      <c r="Z1896" s="610"/>
      <c r="AA1896" s="608"/>
    </row>
    <row r="1897" spans="1:27">
      <c r="A1897" s="145" t="str">
        <f t="shared" si="58"/>
        <v>-</v>
      </c>
      <c r="B1897" s="146" t="str">
        <f>_xlfn.XLOOKUP($A1897,Dept.Meta!$A:$A,Dept.Meta!$F:$F,"-",0,1)</f>
        <v>-</v>
      </c>
      <c r="C1897" s="629" t="str">
        <f>_xlfn.XLOOKUP(_xlfn.CONCAT($G1897,"-",$I1897),Div.Meta!$H:$H,Div.Meta!$C:$C,"-",0,1)</f>
        <v>-</v>
      </c>
      <c r="D1897" s="302"/>
      <c r="E1897" s="146" t="str">
        <f>IF($D1897="","-",_xlfn.XLOOKUP($D1897,Fund.Meta!$A:$A,Fund.Meta!$D:$D,"-",0,1))</f>
        <v>-</v>
      </c>
      <c r="F1897" s="303" t="str">
        <f>IF($D1897="","-",_xlfn.XLOOKUP($D1897,Fund.Meta!$A:$A,Fund.Meta!$E:$E,"-",0,1))</f>
        <v>-</v>
      </c>
      <c r="G1897" s="334"/>
      <c r="H1897" s="303" t="str">
        <f>IF($G1897="","-",_xlfn.XLOOKUP($G1897,Appr.Meta!$A:$A,Appr.Meta!$D:$D,"-",0,1))</f>
        <v>-</v>
      </c>
      <c r="I1897" s="302"/>
      <c r="J1897" s="303" t="str">
        <f>IF($I1897="","-",_xlfn.XLOOKUP($I1897,'CC.Meta'!$A:$A,'CC.Meta'!$D:$D,"-",0,1))</f>
        <v>-</v>
      </c>
      <c r="K1897" s="302"/>
      <c r="L1897" s="146" t="str">
        <f>IF($K1897="","-",_xlfn.XLOOKUP($K1897,Obj.Meta!$A:$A,Obj.Meta!$D:$D,"-",0,1))</f>
        <v>-</v>
      </c>
      <c r="M1897" s="300" t="str">
        <f>IF($K1897="","-",_xlfn.XLOOKUP($K1897,Obj.Meta!$A:$A,Obj.Meta!$F:$F,"-",0,1))</f>
        <v>-</v>
      </c>
      <c r="N1897" s="337" t="str">
        <f t="shared" si="59"/>
        <v>---</v>
      </c>
      <c r="O1897" s="333"/>
      <c r="P1897" s="54"/>
      <c r="Q1897" s="52"/>
      <c r="R1897" s="34"/>
      <c r="S1897" s="53"/>
      <c r="T1897" s="208"/>
      <c r="U1897" s="726"/>
      <c r="V1897" s="206"/>
      <c r="W1897" s="206"/>
      <c r="X1897" s="678"/>
      <c r="Y1897" s="34"/>
      <c r="Z1897" s="610"/>
      <c r="AA1897" s="608"/>
    </row>
    <row r="1898" spans="1:27">
      <c r="A1898" s="145" t="str">
        <f t="shared" si="58"/>
        <v>-</v>
      </c>
      <c r="B1898" s="146" t="str">
        <f>_xlfn.XLOOKUP($A1898,Dept.Meta!$A:$A,Dept.Meta!$F:$F,"-",0,1)</f>
        <v>-</v>
      </c>
      <c r="C1898" s="629" t="str">
        <f>_xlfn.XLOOKUP(_xlfn.CONCAT($G1898,"-",$I1898),Div.Meta!$H:$H,Div.Meta!$C:$C,"-",0,1)</f>
        <v>-</v>
      </c>
      <c r="D1898" s="302"/>
      <c r="E1898" s="146" t="str">
        <f>IF($D1898="","-",_xlfn.XLOOKUP($D1898,Fund.Meta!$A:$A,Fund.Meta!$D:$D,"-",0,1))</f>
        <v>-</v>
      </c>
      <c r="F1898" s="303" t="str">
        <f>IF($D1898="","-",_xlfn.XLOOKUP($D1898,Fund.Meta!$A:$A,Fund.Meta!$E:$E,"-",0,1))</f>
        <v>-</v>
      </c>
      <c r="G1898" s="334"/>
      <c r="H1898" s="303" t="str">
        <f>IF($G1898="","-",_xlfn.XLOOKUP($G1898,Appr.Meta!$A:$A,Appr.Meta!$D:$D,"-",0,1))</f>
        <v>-</v>
      </c>
      <c r="I1898" s="302"/>
      <c r="J1898" s="303" t="str">
        <f>IF($I1898="","-",_xlfn.XLOOKUP($I1898,'CC.Meta'!$A:$A,'CC.Meta'!$D:$D,"-",0,1))</f>
        <v>-</v>
      </c>
      <c r="K1898" s="302"/>
      <c r="L1898" s="146" t="str">
        <f>IF($K1898="","-",_xlfn.XLOOKUP($K1898,Obj.Meta!$A:$A,Obj.Meta!$D:$D,"-",0,1))</f>
        <v>-</v>
      </c>
      <c r="M1898" s="300" t="str">
        <f>IF($K1898="","-",_xlfn.XLOOKUP($K1898,Obj.Meta!$A:$A,Obj.Meta!$F:$F,"-",0,1))</f>
        <v>-</v>
      </c>
      <c r="N1898" s="337" t="str">
        <f t="shared" si="59"/>
        <v>---</v>
      </c>
      <c r="O1898" s="333"/>
      <c r="P1898" s="54"/>
      <c r="Q1898" s="52"/>
      <c r="R1898" s="34"/>
      <c r="S1898" s="53"/>
      <c r="T1898" s="208"/>
      <c r="U1898" s="726"/>
      <c r="V1898" s="206"/>
      <c r="W1898" s="206"/>
      <c r="X1898" s="678"/>
      <c r="Y1898" s="34"/>
      <c r="Z1898" s="610"/>
      <c r="AA1898" s="608"/>
    </row>
    <row r="1899" spans="1:27">
      <c r="A1899" s="145" t="str">
        <f t="shared" si="58"/>
        <v>-</v>
      </c>
      <c r="B1899" s="146" t="str">
        <f>_xlfn.XLOOKUP($A1899,Dept.Meta!$A:$A,Dept.Meta!$F:$F,"-",0,1)</f>
        <v>-</v>
      </c>
      <c r="C1899" s="629" t="str">
        <f>_xlfn.XLOOKUP(_xlfn.CONCAT($G1899,"-",$I1899),Div.Meta!$H:$H,Div.Meta!$C:$C,"-",0,1)</f>
        <v>-</v>
      </c>
      <c r="D1899" s="302"/>
      <c r="E1899" s="146" t="str">
        <f>IF($D1899="","-",_xlfn.XLOOKUP($D1899,Fund.Meta!$A:$A,Fund.Meta!$D:$D,"-",0,1))</f>
        <v>-</v>
      </c>
      <c r="F1899" s="303" t="str">
        <f>IF($D1899="","-",_xlfn.XLOOKUP($D1899,Fund.Meta!$A:$A,Fund.Meta!$E:$E,"-",0,1))</f>
        <v>-</v>
      </c>
      <c r="G1899" s="334"/>
      <c r="H1899" s="303" t="str">
        <f>IF($G1899="","-",_xlfn.XLOOKUP($G1899,Appr.Meta!$A:$A,Appr.Meta!$D:$D,"-",0,1))</f>
        <v>-</v>
      </c>
      <c r="I1899" s="302"/>
      <c r="J1899" s="303" t="str">
        <f>IF($I1899="","-",_xlfn.XLOOKUP($I1899,'CC.Meta'!$A:$A,'CC.Meta'!$D:$D,"-",0,1))</f>
        <v>-</v>
      </c>
      <c r="K1899" s="302"/>
      <c r="L1899" s="146" t="str">
        <f>IF($K1899="","-",_xlfn.XLOOKUP($K1899,Obj.Meta!$A:$A,Obj.Meta!$D:$D,"-",0,1))</f>
        <v>-</v>
      </c>
      <c r="M1899" s="300" t="str">
        <f>IF($K1899="","-",_xlfn.XLOOKUP($K1899,Obj.Meta!$A:$A,Obj.Meta!$F:$F,"-",0,1))</f>
        <v>-</v>
      </c>
      <c r="N1899" s="337" t="str">
        <f t="shared" si="59"/>
        <v>---</v>
      </c>
      <c r="O1899" s="333"/>
      <c r="P1899" s="54"/>
      <c r="Q1899" s="52"/>
      <c r="R1899" s="34"/>
      <c r="S1899" s="53"/>
      <c r="T1899" s="208"/>
      <c r="U1899" s="726"/>
      <c r="V1899" s="206"/>
      <c r="W1899" s="206"/>
      <c r="X1899" s="678"/>
      <c r="Y1899" s="34"/>
      <c r="Z1899" s="610"/>
      <c r="AA1899" s="608"/>
    </row>
    <row r="1900" spans="1:27">
      <c r="A1900" s="145" t="str">
        <f t="shared" si="58"/>
        <v>-</v>
      </c>
      <c r="B1900" s="146" t="str">
        <f>_xlfn.XLOOKUP($A1900,Dept.Meta!$A:$A,Dept.Meta!$F:$F,"-",0,1)</f>
        <v>-</v>
      </c>
      <c r="C1900" s="629" t="str">
        <f>_xlfn.XLOOKUP(_xlfn.CONCAT($G1900,"-",$I1900),Div.Meta!$H:$H,Div.Meta!$C:$C,"-",0,1)</f>
        <v>-</v>
      </c>
      <c r="D1900" s="302"/>
      <c r="E1900" s="146" t="str">
        <f>IF($D1900="","-",_xlfn.XLOOKUP($D1900,Fund.Meta!$A:$A,Fund.Meta!$D:$D,"-",0,1))</f>
        <v>-</v>
      </c>
      <c r="F1900" s="303" t="str">
        <f>IF($D1900="","-",_xlfn.XLOOKUP($D1900,Fund.Meta!$A:$A,Fund.Meta!$E:$E,"-",0,1))</f>
        <v>-</v>
      </c>
      <c r="G1900" s="334"/>
      <c r="H1900" s="303" t="str">
        <f>IF($G1900="","-",_xlfn.XLOOKUP($G1900,Appr.Meta!$A:$A,Appr.Meta!$D:$D,"-",0,1))</f>
        <v>-</v>
      </c>
      <c r="I1900" s="302"/>
      <c r="J1900" s="303" t="str">
        <f>IF($I1900="","-",_xlfn.XLOOKUP($I1900,'CC.Meta'!$A:$A,'CC.Meta'!$D:$D,"-",0,1))</f>
        <v>-</v>
      </c>
      <c r="K1900" s="302"/>
      <c r="L1900" s="146" t="str">
        <f>IF($K1900="","-",_xlfn.XLOOKUP($K1900,Obj.Meta!$A:$A,Obj.Meta!$D:$D,"-",0,1))</f>
        <v>-</v>
      </c>
      <c r="M1900" s="300" t="str">
        <f>IF($K1900="","-",_xlfn.XLOOKUP($K1900,Obj.Meta!$A:$A,Obj.Meta!$F:$F,"-",0,1))</f>
        <v>-</v>
      </c>
      <c r="N1900" s="337" t="str">
        <f t="shared" si="59"/>
        <v>---</v>
      </c>
      <c r="O1900" s="333"/>
      <c r="P1900" s="54"/>
      <c r="Q1900" s="52"/>
      <c r="R1900" s="34"/>
      <c r="S1900" s="53"/>
      <c r="T1900" s="208"/>
      <c r="U1900" s="726"/>
      <c r="V1900" s="206"/>
      <c r="W1900" s="206"/>
      <c r="X1900" s="678"/>
      <c r="Y1900" s="34"/>
      <c r="Z1900" s="610"/>
      <c r="AA1900" s="608"/>
    </row>
    <row r="1901" spans="1:27">
      <c r="A1901" s="145" t="str">
        <f t="shared" si="58"/>
        <v>-</v>
      </c>
      <c r="B1901" s="146" t="str">
        <f>_xlfn.XLOOKUP($A1901,Dept.Meta!$A:$A,Dept.Meta!$F:$F,"-",0,1)</f>
        <v>-</v>
      </c>
      <c r="C1901" s="629" t="str">
        <f>_xlfn.XLOOKUP(_xlfn.CONCAT($G1901,"-",$I1901),Div.Meta!$H:$H,Div.Meta!$C:$C,"-",0,1)</f>
        <v>-</v>
      </c>
      <c r="D1901" s="302"/>
      <c r="E1901" s="146" t="str">
        <f>IF($D1901="","-",_xlfn.XLOOKUP($D1901,Fund.Meta!$A:$A,Fund.Meta!$D:$D,"-",0,1))</f>
        <v>-</v>
      </c>
      <c r="F1901" s="303" t="str">
        <f>IF($D1901="","-",_xlfn.XLOOKUP($D1901,Fund.Meta!$A:$A,Fund.Meta!$E:$E,"-",0,1))</f>
        <v>-</v>
      </c>
      <c r="G1901" s="334"/>
      <c r="H1901" s="303" t="str">
        <f>IF($G1901="","-",_xlfn.XLOOKUP($G1901,Appr.Meta!$A:$A,Appr.Meta!$D:$D,"-",0,1))</f>
        <v>-</v>
      </c>
      <c r="I1901" s="302"/>
      <c r="J1901" s="303" t="str">
        <f>IF($I1901="","-",_xlfn.XLOOKUP($I1901,'CC.Meta'!$A:$A,'CC.Meta'!$D:$D,"-",0,1))</f>
        <v>-</v>
      </c>
      <c r="K1901" s="302"/>
      <c r="L1901" s="146" t="str">
        <f>IF($K1901="","-",_xlfn.XLOOKUP($K1901,Obj.Meta!$A:$A,Obj.Meta!$D:$D,"-",0,1))</f>
        <v>-</v>
      </c>
      <c r="M1901" s="300" t="str">
        <f>IF($K1901="","-",_xlfn.XLOOKUP($K1901,Obj.Meta!$A:$A,Obj.Meta!$F:$F,"-",0,1))</f>
        <v>-</v>
      </c>
      <c r="N1901" s="337" t="str">
        <f t="shared" si="59"/>
        <v>---</v>
      </c>
      <c r="O1901" s="333"/>
      <c r="P1901" s="54"/>
      <c r="Q1901" s="52"/>
      <c r="R1901" s="34"/>
      <c r="S1901" s="53"/>
      <c r="T1901" s="208"/>
      <c r="U1901" s="726"/>
      <c r="V1901" s="206"/>
      <c r="W1901" s="206"/>
      <c r="X1901" s="678"/>
      <c r="Y1901" s="34"/>
      <c r="Z1901" s="610"/>
      <c r="AA1901" s="608"/>
    </row>
    <row r="1902" spans="1:27">
      <c r="A1902" s="145" t="str">
        <f t="shared" si="58"/>
        <v>-</v>
      </c>
      <c r="B1902" s="146" t="str">
        <f>_xlfn.XLOOKUP($A1902,Dept.Meta!$A:$A,Dept.Meta!$F:$F,"-",0,1)</f>
        <v>-</v>
      </c>
      <c r="C1902" s="629" t="str">
        <f>_xlfn.XLOOKUP(_xlfn.CONCAT($G1902,"-",$I1902),Div.Meta!$H:$H,Div.Meta!$C:$C,"-",0,1)</f>
        <v>-</v>
      </c>
      <c r="D1902" s="302"/>
      <c r="E1902" s="146" t="str">
        <f>IF($D1902="","-",_xlfn.XLOOKUP($D1902,Fund.Meta!$A:$A,Fund.Meta!$D:$D,"-",0,1))</f>
        <v>-</v>
      </c>
      <c r="F1902" s="303" t="str">
        <f>IF($D1902="","-",_xlfn.XLOOKUP($D1902,Fund.Meta!$A:$A,Fund.Meta!$E:$E,"-",0,1))</f>
        <v>-</v>
      </c>
      <c r="G1902" s="334"/>
      <c r="H1902" s="303" t="str">
        <f>IF($G1902="","-",_xlfn.XLOOKUP($G1902,Appr.Meta!$A:$A,Appr.Meta!$D:$D,"-",0,1))</f>
        <v>-</v>
      </c>
      <c r="I1902" s="302"/>
      <c r="J1902" s="303" t="str">
        <f>IF($I1902="","-",_xlfn.XLOOKUP($I1902,'CC.Meta'!$A:$A,'CC.Meta'!$D:$D,"-",0,1))</f>
        <v>-</v>
      </c>
      <c r="K1902" s="302"/>
      <c r="L1902" s="146" t="str">
        <f>IF($K1902="","-",_xlfn.XLOOKUP($K1902,Obj.Meta!$A:$A,Obj.Meta!$D:$D,"-",0,1))</f>
        <v>-</v>
      </c>
      <c r="M1902" s="300" t="str">
        <f>IF($K1902="","-",_xlfn.XLOOKUP($K1902,Obj.Meta!$A:$A,Obj.Meta!$F:$F,"-",0,1))</f>
        <v>-</v>
      </c>
      <c r="N1902" s="337" t="str">
        <f t="shared" si="59"/>
        <v>---</v>
      </c>
      <c r="O1902" s="333"/>
      <c r="P1902" s="54"/>
      <c r="Q1902" s="52"/>
      <c r="R1902" s="34"/>
      <c r="S1902" s="53"/>
      <c r="T1902" s="208"/>
      <c r="U1902" s="726"/>
      <c r="V1902" s="206"/>
      <c r="W1902" s="206"/>
      <c r="X1902" s="678"/>
      <c r="Y1902" s="34"/>
      <c r="Z1902" s="610"/>
      <c r="AA1902" s="608"/>
    </row>
    <row r="1903" spans="1:27">
      <c r="A1903" s="145" t="str">
        <f t="shared" si="58"/>
        <v>-</v>
      </c>
      <c r="B1903" s="146" t="str">
        <f>_xlfn.XLOOKUP($A1903,Dept.Meta!$A:$A,Dept.Meta!$F:$F,"-",0,1)</f>
        <v>-</v>
      </c>
      <c r="C1903" s="629" t="str">
        <f>_xlfn.XLOOKUP(_xlfn.CONCAT($G1903,"-",$I1903),Div.Meta!$H:$H,Div.Meta!$C:$C,"-",0,1)</f>
        <v>-</v>
      </c>
      <c r="D1903" s="302"/>
      <c r="E1903" s="146" t="str">
        <f>IF($D1903="","-",_xlfn.XLOOKUP($D1903,Fund.Meta!$A:$A,Fund.Meta!$D:$D,"-",0,1))</f>
        <v>-</v>
      </c>
      <c r="F1903" s="303" t="str">
        <f>IF($D1903="","-",_xlfn.XLOOKUP($D1903,Fund.Meta!$A:$A,Fund.Meta!$E:$E,"-",0,1))</f>
        <v>-</v>
      </c>
      <c r="G1903" s="334"/>
      <c r="H1903" s="303" t="str">
        <f>IF($G1903="","-",_xlfn.XLOOKUP($G1903,Appr.Meta!$A:$A,Appr.Meta!$D:$D,"-",0,1))</f>
        <v>-</v>
      </c>
      <c r="I1903" s="302"/>
      <c r="J1903" s="303" t="str">
        <f>IF($I1903="","-",_xlfn.XLOOKUP($I1903,'CC.Meta'!$A:$A,'CC.Meta'!$D:$D,"-",0,1))</f>
        <v>-</v>
      </c>
      <c r="K1903" s="302"/>
      <c r="L1903" s="146" t="str">
        <f>IF($K1903="","-",_xlfn.XLOOKUP($K1903,Obj.Meta!$A:$A,Obj.Meta!$D:$D,"-",0,1))</f>
        <v>-</v>
      </c>
      <c r="M1903" s="300" t="str">
        <f>IF($K1903="","-",_xlfn.XLOOKUP($K1903,Obj.Meta!$A:$A,Obj.Meta!$F:$F,"-",0,1))</f>
        <v>-</v>
      </c>
      <c r="N1903" s="337" t="str">
        <f t="shared" si="59"/>
        <v>---</v>
      </c>
      <c r="O1903" s="333"/>
      <c r="P1903" s="54"/>
      <c r="Q1903" s="52"/>
      <c r="R1903" s="34"/>
      <c r="S1903" s="53"/>
      <c r="T1903" s="208"/>
      <c r="U1903" s="726"/>
      <c r="V1903" s="206"/>
      <c r="W1903" s="206"/>
      <c r="X1903" s="678"/>
      <c r="Y1903" s="34"/>
      <c r="Z1903" s="610"/>
      <c r="AA1903" s="608"/>
    </row>
    <row r="1904" spans="1:27">
      <c r="A1904" s="145" t="str">
        <f t="shared" si="58"/>
        <v>-</v>
      </c>
      <c r="B1904" s="146" t="str">
        <f>_xlfn.XLOOKUP($A1904,Dept.Meta!$A:$A,Dept.Meta!$F:$F,"-",0,1)</f>
        <v>-</v>
      </c>
      <c r="C1904" s="629" t="str">
        <f>_xlfn.XLOOKUP(_xlfn.CONCAT($G1904,"-",$I1904),Div.Meta!$H:$H,Div.Meta!$C:$C,"-",0,1)</f>
        <v>-</v>
      </c>
      <c r="D1904" s="302"/>
      <c r="E1904" s="146" t="str">
        <f>IF($D1904="","-",_xlfn.XLOOKUP($D1904,Fund.Meta!$A:$A,Fund.Meta!$D:$D,"-",0,1))</f>
        <v>-</v>
      </c>
      <c r="F1904" s="303" t="str">
        <f>IF($D1904="","-",_xlfn.XLOOKUP($D1904,Fund.Meta!$A:$A,Fund.Meta!$E:$E,"-",0,1))</f>
        <v>-</v>
      </c>
      <c r="G1904" s="334"/>
      <c r="H1904" s="303" t="str">
        <f>IF($G1904="","-",_xlfn.XLOOKUP($G1904,Appr.Meta!$A:$A,Appr.Meta!$D:$D,"-",0,1))</f>
        <v>-</v>
      </c>
      <c r="I1904" s="302"/>
      <c r="J1904" s="303" t="str">
        <f>IF($I1904="","-",_xlfn.XLOOKUP($I1904,'CC.Meta'!$A:$A,'CC.Meta'!$D:$D,"-",0,1))</f>
        <v>-</v>
      </c>
      <c r="K1904" s="302"/>
      <c r="L1904" s="146" t="str">
        <f>IF($K1904="","-",_xlfn.XLOOKUP($K1904,Obj.Meta!$A:$A,Obj.Meta!$D:$D,"-",0,1))</f>
        <v>-</v>
      </c>
      <c r="M1904" s="300" t="str">
        <f>IF($K1904="","-",_xlfn.XLOOKUP($K1904,Obj.Meta!$A:$A,Obj.Meta!$F:$F,"-",0,1))</f>
        <v>-</v>
      </c>
      <c r="N1904" s="337" t="str">
        <f t="shared" si="59"/>
        <v>---</v>
      </c>
      <c r="O1904" s="333"/>
      <c r="P1904" s="54"/>
      <c r="Q1904" s="52"/>
      <c r="R1904" s="34"/>
      <c r="S1904" s="53"/>
      <c r="T1904" s="208"/>
      <c r="U1904" s="726"/>
      <c r="V1904" s="206"/>
      <c r="W1904" s="206"/>
      <c r="X1904" s="678"/>
      <c r="Y1904" s="34"/>
      <c r="Z1904" s="610"/>
      <c r="AA1904" s="608"/>
    </row>
    <row r="1905" spans="1:27">
      <c r="A1905" s="145" t="str">
        <f t="shared" si="58"/>
        <v>-</v>
      </c>
      <c r="B1905" s="146" t="str">
        <f>_xlfn.XLOOKUP($A1905,Dept.Meta!$A:$A,Dept.Meta!$F:$F,"-",0,1)</f>
        <v>-</v>
      </c>
      <c r="C1905" s="629" t="str">
        <f>_xlfn.XLOOKUP(_xlfn.CONCAT($G1905,"-",$I1905),Div.Meta!$H:$H,Div.Meta!$C:$C,"-",0,1)</f>
        <v>-</v>
      </c>
      <c r="D1905" s="302"/>
      <c r="E1905" s="146" t="str">
        <f>IF($D1905="","-",_xlfn.XLOOKUP($D1905,Fund.Meta!$A:$A,Fund.Meta!$D:$D,"-",0,1))</f>
        <v>-</v>
      </c>
      <c r="F1905" s="303" t="str">
        <f>IF($D1905="","-",_xlfn.XLOOKUP($D1905,Fund.Meta!$A:$A,Fund.Meta!$E:$E,"-",0,1))</f>
        <v>-</v>
      </c>
      <c r="G1905" s="334"/>
      <c r="H1905" s="303" t="str">
        <f>IF($G1905="","-",_xlfn.XLOOKUP($G1905,Appr.Meta!$A:$A,Appr.Meta!$D:$D,"-",0,1))</f>
        <v>-</v>
      </c>
      <c r="I1905" s="302"/>
      <c r="J1905" s="303" t="str">
        <f>IF($I1905="","-",_xlfn.XLOOKUP($I1905,'CC.Meta'!$A:$A,'CC.Meta'!$D:$D,"-",0,1))</f>
        <v>-</v>
      </c>
      <c r="K1905" s="302"/>
      <c r="L1905" s="146" t="str">
        <f>IF($K1905="","-",_xlfn.XLOOKUP($K1905,Obj.Meta!$A:$A,Obj.Meta!$D:$D,"-",0,1))</f>
        <v>-</v>
      </c>
      <c r="M1905" s="300" t="str">
        <f>IF($K1905="","-",_xlfn.XLOOKUP($K1905,Obj.Meta!$A:$A,Obj.Meta!$F:$F,"-",0,1))</f>
        <v>-</v>
      </c>
      <c r="N1905" s="337" t="str">
        <f t="shared" si="59"/>
        <v>---</v>
      </c>
      <c r="O1905" s="333"/>
      <c r="P1905" s="54"/>
      <c r="Q1905" s="52"/>
      <c r="R1905" s="34"/>
      <c r="S1905" s="53"/>
      <c r="T1905" s="208"/>
      <c r="U1905" s="726"/>
      <c r="V1905" s="206"/>
      <c r="W1905" s="206"/>
      <c r="X1905" s="678"/>
      <c r="Y1905" s="34"/>
      <c r="Z1905" s="610"/>
      <c r="AA1905" s="608"/>
    </row>
    <row r="1906" spans="1:27">
      <c r="A1906" s="145" t="str">
        <f t="shared" si="58"/>
        <v>-</v>
      </c>
      <c r="B1906" s="146" t="str">
        <f>_xlfn.XLOOKUP($A1906,Dept.Meta!$A:$A,Dept.Meta!$F:$F,"-",0,1)</f>
        <v>-</v>
      </c>
      <c r="C1906" s="629" t="str">
        <f>_xlfn.XLOOKUP(_xlfn.CONCAT($G1906,"-",$I1906),Div.Meta!$H:$H,Div.Meta!$C:$C,"-",0,1)</f>
        <v>-</v>
      </c>
      <c r="D1906" s="302"/>
      <c r="E1906" s="146" t="str">
        <f>IF($D1906="","-",_xlfn.XLOOKUP($D1906,Fund.Meta!$A:$A,Fund.Meta!$D:$D,"-",0,1))</f>
        <v>-</v>
      </c>
      <c r="F1906" s="303" t="str">
        <f>IF($D1906="","-",_xlfn.XLOOKUP($D1906,Fund.Meta!$A:$A,Fund.Meta!$E:$E,"-",0,1))</f>
        <v>-</v>
      </c>
      <c r="G1906" s="334"/>
      <c r="H1906" s="303" t="str">
        <f>IF($G1906="","-",_xlfn.XLOOKUP($G1906,Appr.Meta!$A:$A,Appr.Meta!$D:$D,"-",0,1))</f>
        <v>-</v>
      </c>
      <c r="I1906" s="302"/>
      <c r="J1906" s="303" t="str">
        <f>IF($I1906="","-",_xlfn.XLOOKUP($I1906,'CC.Meta'!$A:$A,'CC.Meta'!$D:$D,"-",0,1))</f>
        <v>-</v>
      </c>
      <c r="K1906" s="302"/>
      <c r="L1906" s="146" t="str">
        <f>IF($K1906="","-",_xlfn.XLOOKUP($K1906,Obj.Meta!$A:$A,Obj.Meta!$D:$D,"-",0,1))</f>
        <v>-</v>
      </c>
      <c r="M1906" s="300" t="str">
        <f>IF($K1906="","-",_xlfn.XLOOKUP($K1906,Obj.Meta!$A:$A,Obj.Meta!$F:$F,"-",0,1))</f>
        <v>-</v>
      </c>
      <c r="N1906" s="337" t="str">
        <f t="shared" si="59"/>
        <v>---</v>
      </c>
      <c r="O1906" s="333"/>
      <c r="P1906" s="54"/>
      <c r="Q1906" s="52"/>
      <c r="R1906" s="34"/>
      <c r="S1906" s="53"/>
      <c r="T1906" s="208"/>
      <c r="U1906" s="726"/>
      <c r="V1906" s="206"/>
      <c r="W1906" s="206"/>
      <c r="X1906" s="678"/>
      <c r="Y1906" s="34"/>
      <c r="Z1906" s="610"/>
      <c r="AA1906" s="608"/>
    </row>
    <row r="1907" spans="1:27">
      <c r="A1907" s="145" t="str">
        <f t="shared" si="58"/>
        <v>-</v>
      </c>
      <c r="B1907" s="146" t="str">
        <f>_xlfn.XLOOKUP($A1907,Dept.Meta!$A:$A,Dept.Meta!$F:$F,"-",0,1)</f>
        <v>-</v>
      </c>
      <c r="C1907" s="629" t="str">
        <f>_xlfn.XLOOKUP(_xlfn.CONCAT($G1907,"-",$I1907),Div.Meta!$H:$H,Div.Meta!$C:$C,"-",0,1)</f>
        <v>-</v>
      </c>
      <c r="D1907" s="302"/>
      <c r="E1907" s="146" t="str">
        <f>IF($D1907="","-",_xlfn.XLOOKUP($D1907,Fund.Meta!$A:$A,Fund.Meta!$D:$D,"-",0,1))</f>
        <v>-</v>
      </c>
      <c r="F1907" s="303" t="str">
        <f>IF($D1907="","-",_xlfn.XLOOKUP($D1907,Fund.Meta!$A:$A,Fund.Meta!$E:$E,"-",0,1))</f>
        <v>-</v>
      </c>
      <c r="G1907" s="334"/>
      <c r="H1907" s="303" t="str">
        <f>IF($G1907="","-",_xlfn.XLOOKUP($G1907,Appr.Meta!$A:$A,Appr.Meta!$D:$D,"-",0,1))</f>
        <v>-</v>
      </c>
      <c r="I1907" s="302"/>
      <c r="J1907" s="303" t="str">
        <f>IF($I1907="","-",_xlfn.XLOOKUP($I1907,'CC.Meta'!$A:$A,'CC.Meta'!$D:$D,"-",0,1))</f>
        <v>-</v>
      </c>
      <c r="K1907" s="302"/>
      <c r="L1907" s="146" t="str">
        <f>IF($K1907="","-",_xlfn.XLOOKUP($K1907,Obj.Meta!$A:$A,Obj.Meta!$D:$D,"-",0,1))</f>
        <v>-</v>
      </c>
      <c r="M1907" s="300" t="str">
        <f>IF($K1907="","-",_xlfn.XLOOKUP($K1907,Obj.Meta!$A:$A,Obj.Meta!$F:$F,"-",0,1))</f>
        <v>-</v>
      </c>
      <c r="N1907" s="337" t="str">
        <f t="shared" si="59"/>
        <v>---</v>
      </c>
      <c r="O1907" s="333"/>
      <c r="P1907" s="54"/>
      <c r="Q1907" s="52"/>
      <c r="R1907" s="34"/>
      <c r="S1907" s="53"/>
      <c r="T1907" s="208"/>
      <c r="U1907" s="726"/>
      <c r="V1907" s="206"/>
      <c r="W1907" s="206"/>
      <c r="X1907" s="678"/>
      <c r="Y1907" s="34"/>
      <c r="Z1907" s="610"/>
      <c r="AA1907" s="608"/>
    </row>
    <row r="1908" spans="1:27">
      <c r="A1908" s="145" t="str">
        <f t="shared" si="58"/>
        <v>-</v>
      </c>
      <c r="B1908" s="146" t="str">
        <f>_xlfn.XLOOKUP($A1908,Dept.Meta!$A:$A,Dept.Meta!$F:$F,"-",0,1)</f>
        <v>-</v>
      </c>
      <c r="C1908" s="629" t="str">
        <f>_xlfn.XLOOKUP(_xlfn.CONCAT($G1908,"-",$I1908),Div.Meta!$H:$H,Div.Meta!$C:$C,"-",0,1)</f>
        <v>-</v>
      </c>
      <c r="D1908" s="302"/>
      <c r="E1908" s="146" t="str">
        <f>IF($D1908="","-",_xlfn.XLOOKUP($D1908,Fund.Meta!$A:$A,Fund.Meta!$D:$D,"-",0,1))</f>
        <v>-</v>
      </c>
      <c r="F1908" s="303" t="str">
        <f>IF($D1908="","-",_xlfn.XLOOKUP($D1908,Fund.Meta!$A:$A,Fund.Meta!$E:$E,"-",0,1))</f>
        <v>-</v>
      </c>
      <c r="G1908" s="334"/>
      <c r="H1908" s="303" t="str">
        <f>IF($G1908="","-",_xlfn.XLOOKUP($G1908,Appr.Meta!$A:$A,Appr.Meta!$D:$D,"-",0,1))</f>
        <v>-</v>
      </c>
      <c r="I1908" s="302"/>
      <c r="J1908" s="303" t="str">
        <f>IF($I1908="","-",_xlfn.XLOOKUP($I1908,'CC.Meta'!$A:$A,'CC.Meta'!$D:$D,"-",0,1))</f>
        <v>-</v>
      </c>
      <c r="K1908" s="302"/>
      <c r="L1908" s="146" t="str">
        <f>IF($K1908="","-",_xlfn.XLOOKUP($K1908,Obj.Meta!$A:$A,Obj.Meta!$D:$D,"-",0,1))</f>
        <v>-</v>
      </c>
      <c r="M1908" s="300" t="str">
        <f>IF($K1908="","-",_xlfn.XLOOKUP($K1908,Obj.Meta!$A:$A,Obj.Meta!$F:$F,"-",0,1))</f>
        <v>-</v>
      </c>
      <c r="N1908" s="337" t="str">
        <f t="shared" si="59"/>
        <v>---</v>
      </c>
      <c r="O1908" s="333"/>
      <c r="P1908" s="54"/>
      <c r="Q1908" s="52"/>
      <c r="R1908" s="34"/>
      <c r="S1908" s="53"/>
      <c r="T1908" s="208"/>
      <c r="U1908" s="726"/>
      <c r="V1908" s="206"/>
      <c r="W1908" s="206"/>
      <c r="X1908" s="678"/>
      <c r="Y1908" s="34"/>
      <c r="Z1908" s="610"/>
      <c r="AA1908" s="608"/>
    </row>
    <row r="1909" spans="1:27">
      <c r="A1909" s="145" t="str">
        <f t="shared" si="58"/>
        <v>-</v>
      </c>
      <c r="B1909" s="146" t="str">
        <f>_xlfn.XLOOKUP($A1909,Dept.Meta!$A:$A,Dept.Meta!$F:$F,"-",0,1)</f>
        <v>-</v>
      </c>
      <c r="C1909" s="629" t="str">
        <f>_xlfn.XLOOKUP(_xlfn.CONCAT($G1909,"-",$I1909),Div.Meta!$H:$H,Div.Meta!$C:$C,"-",0,1)</f>
        <v>-</v>
      </c>
      <c r="D1909" s="302"/>
      <c r="E1909" s="146" t="str">
        <f>IF($D1909="","-",_xlfn.XLOOKUP($D1909,Fund.Meta!$A:$A,Fund.Meta!$D:$D,"-",0,1))</f>
        <v>-</v>
      </c>
      <c r="F1909" s="303" t="str">
        <f>IF($D1909="","-",_xlfn.XLOOKUP($D1909,Fund.Meta!$A:$A,Fund.Meta!$E:$E,"-",0,1))</f>
        <v>-</v>
      </c>
      <c r="G1909" s="334"/>
      <c r="H1909" s="303" t="str">
        <f>IF($G1909="","-",_xlfn.XLOOKUP($G1909,Appr.Meta!$A:$A,Appr.Meta!$D:$D,"-",0,1))</f>
        <v>-</v>
      </c>
      <c r="I1909" s="302"/>
      <c r="J1909" s="303" t="str">
        <f>IF($I1909="","-",_xlfn.XLOOKUP($I1909,'CC.Meta'!$A:$A,'CC.Meta'!$D:$D,"-",0,1))</f>
        <v>-</v>
      </c>
      <c r="K1909" s="302"/>
      <c r="L1909" s="146" t="str">
        <f>IF($K1909="","-",_xlfn.XLOOKUP($K1909,Obj.Meta!$A:$A,Obj.Meta!$D:$D,"-",0,1))</f>
        <v>-</v>
      </c>
      <c r="M1909" s="300" t="str">
        <f>IF($K1909="","-",_xlfn.XLOOKUP($K1909,Obj.Meta!$A:$A,Obj.Meta!$F:$F,"-",0,1))</f>
        <v>-</v>
      </c>
      <c r="N1909" s="337" t="str">
        <f t="shared" si="59"/>
        <v>---</v>
      </c>
      <c r="O1909" s="333"/>
      <c r="P1909" s="54"/>
      <c r="Q1909" s="52"/>
      <c r="R1909" s="34"/>
      <c r="S1909" s="53"/>
      <c r="T1909" s="208"/>
      <c r="U1909" s="726"/>
      <c r="V1909" s="206"/>
      <c r="W1909" s="206"/>
      <c r="X1909" s="678"/>
      <c r="Y1909" s="34"/>
      <c r="Z1909" s="610"/>
      <c r="AA1909" s="608"/>
    </row>
    <row r="1910" spans="1:27">
      <c r="A1910" s="145" t="str">
        <f t="shared" si="58"/>
        <v>-</v>
      </c>
      <c r="B1910" s="146" t="str">
        <f>_xlfn.XLOOKUP($A1910,Dept.Meta!$A:$A,Dept.Meta!$F:$F,"-",0,1)</f>
        <v>-</v>
      </c>
      <c r="C1910" s="629" t="str">
        <f>_xlfn.XLOOKUP(_xlfn.CONCAT($G1910,"-",$I1910),Div.Meta!$H:$H,Div.Meta!$C:$C,"-",0,1)</f>
        <v>-</v>
      </c>
      <c r="D1910" s="302"/>
      <c r="E1910" s="146" t="str">
        <f>IF($D1910="","-",_xlfn.XLOOKUP($D1910,Fund.Meta!$A:$A,Fund.Meta!$D:$D,"-",0,1))</f>
        <v>-</v>
      </c>
      <c r="F1910" s="303" t="str">
        <f>IF($D1910="","-",_xlfn.XLOOKUP($D1910,Fund.Meta!$A:$A,Fund.Meta!$E:$E,"-",0,1))</f>
        <v>-</v>
      </c>
      <c r="G1910" s="334"/>
      <c r="H1910" s="303" t="str">
        <f>IF($G1910="","-",_xlfn.XLOOKUP($G1910,Appr.Meta!$A:$A,Appr.Meta!$D:$D,"-",0,1))</f>
        <v>-</v>
      </c>
      <c r="I1910" s="302"/>
      <c r="J1910" s="303" t="str">
        <f>IF($I1910="","-",_xlfn.XLOOKUP($I1910,'CC.Meta'!$A:$A,'CC.Meta'!$D:$D,"-",0,1))</f>
        <v>-</v>
      </c>
      <c r="K1910" s="302"/>
      <c r="L1910" s="146" t="str">
        <f>IF($K1910="","-",_xlfn.XLOOKUP($K1910,Obj.Meta!$A:$A,Obj.Meta!$D:$D,"-",0,1))</f>
        <v>-</v>
      </c>
      <c r="M1910" s="300" t="str">
        <f>IF($K1910="","-",_xlfn.XLOOKUP($K1910,Obj.Meta!$A:$A,Obj.Meta!$F:$F,"-",0,1))</f>
        <v>-</v>
      </c>
      <c r="N1910" s="337" t="str">
        <f t="shared" si="59"/>
        <v>---</v>
      </c>
      <c r="O1910" s="333"/>
      <c r="P1910" s="54"/>
      <c r="Q1910" s="52"/>
      <c r="R1910" s="34"/>
      <c r="S1910" s="53"/>
      <c r="T1910" s="208"/>
      <c r="U1910" s="726"/>
      <c r="V1910" s="206"/>
      <c r="W1910" s="206"/>
      <c r="X1910" s="678"/>
      <c r="Y1910" s="34"/>
      <c r="Z1910" s="610"/>
      <c r="AA1910" s="608"/>
    </row>
    <row r="1911" spans="1:27">
      <c r="A1911" s="145" t="str">
        <f t="shared" si="58"/>
        <v>-</v>
      </c>
      <c r="B1911" s="146" t="str">
        <f>_xlfn.XLOOKUP($A1911,Dept.Meta!$A:$A,Dept.Meta!$F:$F,"-",0,1)</f>
        <v>-</v>
      </c>
      <c r="C1911" s="629" t="str">
        <f>_xlfn.XLOOKUP(_xlfn.CONCAT($G1911,"-",$I1911),Div.Meta!$H:$H,Div.Meta!$C:$C,"-",0,1)</f>
        <v>-</v>
      </c>
      <c r="D1911" s="302"/>
      <c r="E1911" s="146" t="str">
        <f>IF($D1911="","-",_xlfn.XLOOKUP($D1911,Fund.Meta!$A:$A,Fund.Meta!$D:$D,"-",0,1))</f>
        <v>-</v>
      </c>
      <c r="F1911" s="303" t="str">
        <f>IF($D1911="","-",_xlfn.XLOOKUP($D1911,Fund.Meta!$A:$A,Fund.Meta!$E:$E,"-",0,1))</f>
        <v>-</v>
      </c>
      <c r="G1911" s="334"/>
      <c r="H1911" s="303" t="str">
        <f>IF($G1911="","-",_xlfn.XLOOKUP($G1911,Appr.Meta!$A:$A,Appr.Meta!$D:$D,"-",0,1))</f>
        <v>-</v>
      </c>
      <c r="I1911" s="302"/>
      <c r="J1911" s="303" t="str">
        <f>IF($I1911="","-",_xlfn.XLOOKUP($I1911,'CC.Meta'!$A:$A,'CC.Meta'!$D:$D,"-",0,1))</f>
        <v>-</v>
      </c>
      <c r="K1911" s="302"/>
      <c r="L1911" s="146" t="str">
        <f>IF($K1911="","-",_xlfn.XLOOKUP($K1911,Obj.Meta!$A:$A,Obj.Meta!$D:$D,"-",0,1))</f>
        <v>-</v>
      </c>
      <c r="M1911" s="300" t="str">
        <f>IF($K1911="","-",_xlfn.XLOOKUP($K1911,Obj.Meta!$A:$A,Obj.Meta!$F:$F,"-",0,1))</f>
        <v>-</v>
      </c>
      <c r="N1911" s="337" t="str">
        <f t="shared" si="59"/>
        <v>---</v>
      </c>
      <c r="O1911" s="333"/>
      <c r="P1911" s="54"/>
      <c r="Q1911" s="52"/>
      <c r="R1911" s="34"/>
      <c r="S1911" s="53"/>
      <c r="T1911" s="208"/>
      <c r="U1911" s="726"/>
      <c r="V1911" s="206"/>
      <c r="W1911" s="206"/>
      <c r="X1911" s="678"/>
      <c r="Y1911" s="34"/>
      <c r="Z1911" s="610"/>
      <c r="AA1911" s="608"/>
    </row>
    <row r="1912" spans="1:27">
      <c r="A1912" s="145" t="str">
        <f t="shared" si="58"/>
        <v>-</v>
      </c>
      <c r="B1912" s="146" t="str">
        <f>_xlfn.XLOOKUP($A1912,Dept.Meta!$A:$A,Dept.Meta!$F:$F,"-",0,1)</f>
        <v>-</v>
      </c>
      <c r="C1912" s="629" t="str">
        <f>_xlfn.XLOOKUP(_xlfn.CONCAT($G1912,"-",$I1912),Div.Meta!$H:$H,Div.Meta!$C:$C,"-",0,1)</f>
        <v>-</v>
      </c>
      <c r="D1912" s="302"/>
      <c r="E1912" s="146" t="str">
        <f>IF($D1912="","-",_xlfn.XLOOKUP($D1912,Fund.Meta!$A:$A,Fund.Meta!$D:$D,"-",0,1))</f>
        <v>-</v>
      </c>
      <c r="F1912" s="303" t="str">
        <f>IF($D1912="","-",_xlfn.XLOOKUP($D1912,Fund.Meta!$A:$A,Fund.Meta!$E:$E,"-",0,1))</f>
        <v>-</v>
      </c>
      <c r="G1912" s="334"/>
      <c r="H1912" s="303" t="str">
        <f>IF($G1912="","-",_xlfn.XLOOKUP($G1912,Appr.Meta!$A:$A,Appr.Meta!$D:$D,"-",0,1))</f>
        <v>-</v>
      </c>
      <c r="I1912" s="302"/>
      <c r="J1912" s="303" t="str">
        <f>IF($I1912="","-",_xlfn.XLOOKUP($I1912,'CC.Meta'!$A:$A,'CC.Meta'!$D:$D,"-",0,1))</f>
        <v>-</v>
      </c>
      <c r="K1912" s="302"/>
      <c r="L1912" s="146" t="str">
        <f>IF($K1912="","-",_xlfn.XLOOKUP($K1912,Obj.Meta!$A:$A,Obj.Meta!$D:$D,"-",0,1))</f>
        <v>-</v>
      </c>
      <c r="M1912" s="300" t="str">
        <f>IF($K1912="","-",_xlfn.XLOOKUP($K1912,Obj.Meta!$A:$A,Obj.Meta!$F:$F,"-",0,1))</f>
        <v>-</v>
      </c>
      <c r="N1912" s="337" t="str">
        <f t="shared" si="59"/>
        <v>---</v>
      </c>
      <c r="O1912" s="333"/>
      <c r="P1912" s="54"/>
      <c r="Q1912" s="52"/>
      <c r="R1912" s="34"/>
      <c r="S1912" s="53"/>
      <c r="T1912" s="208"/>
      <c r="U1912" s="726"/>
      <c r="V1912" s="206"/>
      <c r="W1912" s="206"/>
      <c r="X1912" s="678"/>
      <c r="Y1912" s="34"/>
      <c r="Z1912" s="610"/>
      <c r="AA1912" s="608"/>
    </row>
    <row r="1913" spans="1:27">
      <c r="A1913" s="145" t="str">
        <f t="shared" si="58"/>
        <v>-</v>
      </c>
      <c r="B1913" s="146" t="str">
        <f>_xlfn.XLOOKUP($A1913,Dept.Meta!$A:$A,Dept.Meta!$F:$F,"-",0,1)</f>
        <v>-</v>
      </c>
      <c r="C1913" s="629" t="str">
        <f>_xlfn.XLOOKUP(_xlfn.CONCAT($G1913,"-",$I1913),Div.Meta!$H:$H,Div.Meta!$C:$C,"-",0,1)</f>
        <v>-</v>
      </c>
      <c r="D1913" s="302"/>
      <c r="E1913" s="146" t="str">
        <f>IF($D1913="","-",_xlfn.XLOOKUP($D1913,Fund.Meta!$A:$A,Fund.Meta!$D:$D,"-",0,1))</f>
        <v>-</v>
      </c>
      <c r="F1913" s="303" t="str">
        <f>IF($D1913="","-",_xlfn.XLOOKUP($D1913,Fund.Meta!$A:$A,Fund.Meta!$E:$E,"-",0,1))</f>
        <v>-</v>
      </c>
      <c r="G1913" s="334"/>
      <c r="H1913" s="303" t="str">
        <f>IF($G1913="","-",_xlfn.XLOOKUP($G1913,Appr.Meta!$A:$A,Appr.Meta!$D:$D,"-",0,1))</f>
        <v>-</v>
      </c>
      <c r="I1913" s="302"/>
      <c r="J1913" s="303" t="str">
        <f>IF($I1913="","-",_xlfn.XLOOKUP($I1913,'CC.Meta'!$A:$A,'CC.Meta'!$D:$D,"-",0,1))</f>
        <v>-</v>
      </c>
      <c r="K1913" s="302"/>
      <c r="L1913" s="146" t="str">
        <f>IF($K1913="","-",_xlfn.XLOOKUP($K1913,Obj.Meta!$A:$A,Obj.Meta!$D:$D,"-",0,1))</f>
        <v>-</v>
      </c>
      <c r="M1913" s="300" t="str">
        <f>IF($K1913="","-",_xlfn.XLOOKUP($K1913,Obj.Meta!$A:$A,Obj.Meta!$F:$F,"-",0,1))</f>
        <v>-</v>
      </c>
      <c r="N1913" s="337" t="str">
        <f t="shared" si="59"/>
        <v>---</v>
      </c>
      <c r="O1913" s="333"/>
      <c r="P1913" s="54"/>
      <c r="Q1913" s="52"/>
      <c r="R1913" s="34"/>
      <c r="S1913" s="53"/>
      <c r="T1913" s="208"/>
      <c r="U1913" s="726"/>
      <c r="V1913" s="206"/>
      <c r="W1913" s="206"/>
      <c r="X1913" s="678"/>
      <c r="Y1913" s="34"/>
      <c r="Z1913" s="610"/>
      <c r="AA1913" s="608"/>
    </row>
    <row r="1914" spans="1:27">
      <c r="A1914" s="145" t="str">
        <f t="shared" si="58"/>
        <v>-</v>
      </c>
      <c r="B1914" s="146" t="str">
        <f>_xlfn.XLOOKUP($A1914,Dept.Meta!$A:$A,Dept.Meta!$F:$F,"-",0,1)</f>
        <v>-</v>
      </c>
      <c r="C1914" s="629" t="str">
        <f>_xlfn.XLOOKUP(_xlfn.CONCAT($G1914,"-",$I1914),Div.Meta!$H:$H,Div.Meta!$C:$C,"-",0,1)</f>
        <v>-</v>
      </c>
      <c r="D1914" s="302"/>
      <c r="E1914" s="146" t="str">
        <f>IF($D1914="","-",_xlfn.XLOOKUP($D1914,Fund.Meta!$A:$A,Fund.Meta!$D:$D,"-",0,1))</f>
        <v>-</v>
      </c>
      <c r="F1914" s="303" t="str">
        <f>IF($D1914="","-",_xlfn.XLOOKUP($D1914,Fund.Meta!$A:$A,Fund.Meta!$E:$E,"-",0,1))</f>
        <v>-</v>
      </c>
      <c r="G1914" s="334"/>
      <c r="H1914" s="303" t="str">
        <f>IF($G1914="","-",_xlfn.XLOOKUP($G1914,Appr.Meta!$A:$A,Appr.Meta!$D:$D,"-",0,1))</f>
        <v>-</v>
      </c>
      <c r="I1914" s="302"/>
      <c r="J1914" s="303" t="str">
        <f>IF($I1914="","-",_xlfn.XLOOKUP($I1914,'CC.Meta'!$A:$A,'CC.Meta'!$D:$D,"-",0,1))</f>
        <v>-</v>
      </c>
      <c r="K1914" s="302"/>
      <c r="L1914" s="146" t="str">
        <f>IF($K1914="","-",_xlfn.XLOOKUP($K1914,Obj.Meta!$A:$A,Obj.Meta!$D:$D,"-",0,1))</f>
        <v>-</v>
      </c>
      <c r="M1914" s="300" t="str">
        <f>IF($K1914="","-",_xlfn.XLOOKUP($K1914,Obj.Meta!$A:$A,Obj.Meta!$F:$F,"-",0,1))</f>
        <v>-</v>
      </c>
      <c r="N1914" s="337" t="str">
        <f t="shared" si="59"/>
        <v>---</v>
      </c>
      <c r="O1914" s="333"/>
      <c r="P1914" s="54"/>
      <c r="Q1914" s="52"/>
      <c r="R1914" s="34"/>
      <c r="S1914" s="53"/>
      <c r="T1914" s="208"/>
      <c r="U1914" s="726"/>
      <c r="V1914" s="206"/>
      <c r="W1914" s="206"/>
      <c r="X1914" s="678"/>
      <c r="Y1914" s="34"/>
      <c r="Z1914" s="610"/>
      <c r="AA1914" s="608"/>
    </row>
    <row r="1915" spans="1:27">
      <c r="A1915" s="145" t="str">
        <f t="shared" si="58"/>
        <v>-</v>
      </c>
      <c r="B1915" s="146" t="str">
        <f>_xlfn.XLOOKUP($A1915,Dept.Meta!$A:$A,Dept.Meta!$F:$F,"-",0,1)</f>
        <v>-</v>
      </c>
      <c r="C1915" s="629" t="str">
        <f>_xlfn.XLOOKUP(_xlfn.CONCAT($G1915,"-",$I1915),Div.Meta!$H:$H,Div.Meta!$C:$C,"-",0,1)</f>
        <v>-</v>
      </c>
      <c r="D1915" s="302"/>
      <c r="E1915" s="146" t="str">
        <f>IF($D1915="","-",_xlfn.XLOOKUP($D1915,Fund.Meta!$A:$A,Fund.Meta!$D:$D,"-",0,1))</f>
        <v>-</v>
      </c>
      <c r="F1915" s="303" t="str">
        <f>IF($D1915="","-",_xlfn.XLOOKUP($D1915,Fund.Meta!$A:$A,Fund.Meta!$E:$E,"-",0,1))</f>
        <v>-</v>
      </c>
      <c r="G1915" s="334"/>
      <c r="H1915" s="303" t="str">
        <f>IF($G1915="","-",_xlfn.XLOOKUP($G1915,Appr.Meta!$A:$A,Appr.Meta!$D:$D,"-",0,1))</f>
        <v>-</v>
      </c>
      <c r="I1915" s="302"/>
      <c r="J1915" s="303" t="str">
        <f>IF($I1915="","-",_xlfn.XLOOKUP($I1915,'CC.Meta'!$A:$A,'CC.Meta'!$D:$D,"-",0,1))</f>
        <v>-</v>
      </c>
      <c r="K1915" s="302"/>
      <c r="L1915" s="146" t="str">
        <f>IF($K1915="","-",_xlfn.XLOOKUP($K1915,Obj.Meta!$A:$A,Obj.Meta!$D:$D,"-",0,1))</f>
        <v>-</v>
      </c>
      <c r="M1915" s="300" t="str">
        <f>IF($K1915="","-",_xlfn.XLOOKUP($K1915,Obj.Meta!$A:$A,Obj.Meta!$F:$F,"-",0,1))</f>
        <v>-</v>
      </c>
      <c r="N1915" s="337" t="str">
        <f t="shared" si="59"/>
        <v>---</v>
      </c>
      <c r="O1915" s="333"/>
      <c r="P1915" s="54"/>
      <c r="Q1915" s="52"/>
      <c r="R1915" s="34"/>
      <c r="S1915" s="53"/>
      <c r="T1915" s="208"/>
      <c r="U1915" s="726"/>
      <c r="V1915" s="206"/>
      <c r="W1915" s="206"/>
      <c r="X1915" s="678"/>
      <c r="Y1915" s="34"/>
      <c r="Z1915" s="610"/>
      <c r="AA1915" s="608"/>
    </row>
    <row r="1916" spans="1:27">
      <c r="A1916" s="145" t="str">
        <f t="shared" si="58"/>
        <v>-</v>
      </c>
      <c r="B1916" s="146" t="str">
        <f>_xlfn.XLOOKUP($A1916,Dept.Meta!$A:$A,Dept.Meta!$F:$F,"-",0,1)</f>
        <v>-</v>
      </c>
      <c r="C1916" s="629" t="str">
        <f>_xlfn.XLOOKUP(_xlfn.CONCAT($G1916,"-",$I1916),Div.Meta!$H:$H,Div.Meta!$C:$C,"-",0,1)</f>
        <v>-</v>
      </c>
      <c r="D1916" s="302"/>
      <c r="E1916" s="146" t="str">
        <f>IF($D1916="","-",_xlfn.XLOOKUP($D1916,Fund.Meta!$A:$A,Fund.Meta!$D:$D,"-",0,1))</f>
        <v>-</v>
      </c>
      <c r="F1916" s="303" t="str">
        <f>IF($D1916="","-",_xlfn.XLOOKUP($D1916,Fund.Meta!$A:$A,Fund.Meta!$E:$E,"-",0,1))</f>
        <v>-</v>
      </c>
      <c r="G1916" s="334"/>
      <c r="H1916" s="303" t="str">
        <f>IF($G1916="","-",_xlfn.XLOOKUP($G1916,Appr.Meta!$A:$A,Appr.Meta!$D:$D,"-",0,1))</f>
        <v>-</v>
      </c>
      <c r="I1916" s="302"/>
      <c r="J1916" s="303" t="str">
        <f>IF($I1916="","-",_xlfn.XLOOKUP($I1916,'CC.Meta'!$A:$A,'CC.Meta'!$D:$D,"-",0,1))</f>
        <v>-</v>
      </c>
      <c r="K1916" s="302"/>
      <c r="L1916" s="146" t="str">
        <f>IF($K1916="","-",_xlfn.XLOOKUP($K1916,Obj.Meta!$A:$A,Obj.Meta!$D:$D,"-",0,1))</f>
        <v>-</v>
      </c>
      <c r="M1916" s="300" t="str">
        <f>IF($K1916="","-",_xlfn.XLOOKUP($K1916,Obj.Meta!$A:$A,Obj.Meta!$F:$F,"-",0,1))</f>
        <v>-</v>
      </c>
      <c r="N1916" s="337" t="str">
        <f t="shared" si="59"/>
        <v>---</v>
      </c>
      <c r="O1916" s="333"/>
      <c r="P1916" s="54"/>
      <c r="Q1916" s="52"/>
      <c r="R1916" s="34"/>
      <c r="S1916" s="53"/>
      <c r="T1916" s="208"/>
      <c r="U1916" s="726"/>
      <c r="V1916" s="206"/>
      <c r="W1916" s="206"/>
      <c r="X1916" s="678"/>
      <c r="Y1916" s="34"/>
      <c r="Z1916" s="610"/>
      <c r="AA1916" s="608"/>
    </row>
    <row r="1917" spans="1:27">
      <c r="A1917" s="145" t="str">
        <f t="shared" si="58"/>
        <v>-</v>
      </c>
      <c r="B1917" s="146" t="str">
        <f>_xlfn.XLOOKUP($A1917,Dept.Meta!$A:$A,Dept.Meta!$F:$F,"-",0,1)</f>
        <v>-</v>
      </c>
      <c r="C1917" s="629" t="str">
        <f>_xlfn.XLOOKUP(_xlfn.CONCAT($G1917,"-",$I1917),Div.Meta!$H:$H,Div.Meta!$C:$C,"-",0,1)</f>
        <v>-</v>
      </c>
      <c r="D1917" s="302"/>
      <c r="E1917" s="146" t="str">
        <f>IF($D1917="","-",_xlfn.XLOOKUP($D1917,Fund.Meta!$A:$A,Fund.Meta!$D:$D,"-",0,1))</f>
        <v>-</v>
      </c>
      <c r="F1917" s="303" t="str">
        <f>IF($D1917="","-",_xlfn.XLOOKUP($D1917,Fund.Meta!$A:$A,Fund.Meta!$E:$E,"-",0,1))</f>
        <v>-</v>
      </c>
      <c r="G1917" s="334"/>
      <c r="H1917" s="303" t="str">
        <f>IF($G1917="","-",_xlfn.XLOOKUP($G1917,Appr.Meta!$A:$A,Appr.Meta!$D:$D,"-",0,1))</f>
        <v>-</v>
      </c>
      <c r="I1917" s="302"/>
      <c r="J1917" s="303" t="str">
        <f>IF($I1917="","-",_xlfn.XLOOKUP($I1917,'CC.Meta'!$A:$A,'CC.Meta'!$D:$D,"-",0,1))</f>
        <v>-</v>
      </c>
      <c r="K1917" s="302"/>
      <c r="L1917" s="146" t="str">
        <f>IF($K1917="","-",_xlfn.XLOOKUP($K1917,Obj.Meta!$A:$A,Obj.Meta!$D:$D,"-",0,1))</f>
        <v>-</v>
      </c>
      <c r="M1917" s="300" t="str">
        <f>IF($K1917="","-",_xlfn.XLOOKUP($K1917,Obj.Meta!$A:$A,Obj.Meta!$F:$F,"-",0,1))</f>
        <v>-</v>
      </c>
      <c r="N1917" s="337" t="str">
        <f t="shared" si="59"/>
        <v>---</v>
      </c>
      <c r="O1917" s="333"/>
      <c r="P1917" s="54"/>
      <c r="Q1917" s="52"/>
      <c r="R1917" s="34"/>
      <c r="S1917" s="53"/>
      <c r="T1917" s="208"/>
      <c r="U1917" s="726"/>
      <c r="V1917" s="206"/>
      <c r="W1917" s="206"/>
      <c r="X1917" s="678"/>
      <c r="Y1917" s="34"/>
      <c r="Z1917" s="610"/>
      <c r="AA1917" s="608"/>
    </row>
    <row r="1918" spans="1:27">
      <c r="A1918" s="145" t="str">
        <f t="shared" si="58"/>
        <v>-</v>
      </c>
      <c r="B1918" s="146" t="str">
        <f>_xlfn.XLOOKUP($A1918,Dept.Meta!$A:$A,Dept.Meta!$F:$F,"-",0,1)</f>
        <v>-</v>
      </c>
      <c r="C1918" s="629" t="str">
        <f>_xlfn.XLOOKUP(_xlfn.CONCAT($G1918,"-",$I1918),Div.Meta!$H:$H,Div.Meta!$C:$C,"-",0,1)</f>
        <v>-</v>
      </c>
      <c r="D1918" s="302"/>
      <c r="E1918" s="146" t="str">
        <f>IF($D1918="","-",_xlfn.XLOOKUP($D1918,Fund.Meta!$A:$A,Fund.Meta!$D:$D,"-",0,1))</f>
        <v>-</v>
      </c>
      <c r="F1918" s="303" t="str">
        <f>IF($D1918="","-",_xlfn.XLOOKUP($D1918,Fund.Meta!$A:$A,Fund.Meta!$E:$E,"-",0,1))</f>
        <v>-</v>
      </c>
      <c r="G1918" s="334"/>
      <c r="H1918" s="303" t="str">
        <f>IF($G1918="","-",_xlfn.XLOOKUP($G1918,Appr.Meta!$A:$A,Appr.Meta!$D:$D,"-",0,1))</f>
        <v>-</v>
      </c>
      <c r="I1918" s="302"/>
      <c r="J1918" s="303" t="str">
        <f>IF($I1918="","-",_xlfn.XLOOKUP($I1918,'CC.Meta'!$A:$A,'CC.Meta'!$D:$D,"-",0,1))</f>
        <v>-</v>
      </c>
      <c r="K1918" s="302"/>
      <c r="L1918" s="146" t="str">
        <f>IF($K1918="","-",_xlfn.XLOOKUP($K1918,Obj.Meta!$A:$A,Obj.Meta!$D:$D,"-",0,1))</f>
        <v>-</v>
      </c>
      <c r="M1918" s="300" t="str">
        <f>IF($K1918="","-",_xlfn.XLOOKUP($K1918,Obj.Meta!$A:$A,Obj.Meta!$F:$F,"-",0,1))</f>
        <v>-</v>
      </c>
      <c r="N1918" s="337" t="str">
        <f t="shared" si="59"/>
        <v>---</v>
      </c>
      <c r="O1918" s="333"/>
      <c r="P1918" s="54"/>
      <c r="Q1918" s="52"/>
      <c r="R1918" s="34"/>
      <c r="S1918" s="53"/>
      <c r="T1918" s="208"/>
      <c r="U1918" s="726"/>
      <c r="V1918" s="206"/>
      <c r="W1918" s="206"/>
      <c r="X1918" s="678"/>
      <c r="Y1918" s="34"/>
      <c r="Z1918" s="610"/>
      <c r="AA1918" s="608"/>
    </row>
    <row r="1919" spans="1:27">
      <c r="A1919" s="145" t="str">
        <f t="shared" si="58"/>
        <v>-</v>
      </c>
      <c r="B1919" s="146" t="str">
        <f>_xlfn.XLOOKUP($A1919,Dept.Meta!$A:$A,Dept.Meta!$F:$F,"-",0,1)</f>
        <v>-</v>
      </c>
      <c r="C1919" s="629" t="str">
        <f>_xlfn.XLOOKUP(_xlfn.CONCAT($G1919,"-",$I1919),Div.Meta!$H:$H,Div.Meta!$C:$C,"-",0,1)</f>
        <v>-</v>
      </c>
      <c r="D1919" s="302"/>
      <c r="E1919" s="146" t="str">
        <f>IF($D1919="","-",_xlfn.XLOOKUP($D1919,Fund.Meta!$A:$A,Fund.Meta!$D:$D,"-",0,1))</f>
        <v>-</v>
      </c>
      <c r="F1919" s="303" t="str">
        <f>IF($D1919="","-",_xlfn.XLOOKUP($D1919,Fund.Meta!$A:$A,Fund.Meta!$E:$E,"-",0,1))</f>
        <v>-</v>
      </c>
      <c r="G1919" s="334"/>
      <c r="H1919" s="303" t="str">
        <f>IF($G1919="","-",_xlfn.XLOOKUP($G1919,Appr.Meta!$A:$A,Appr.Meta!$D:$D,"-",0,1))</f>
        <v>-</v>
      </c>
      <c r="I1919" s="302"/>
      <c r="J1919" s="303" t="str">
        <f>IF($I1919="","-",_xlfn.XLOOKUP($I1919,'CC.Meta'!$A:$A,'CC.Meta'!$D:$D,"-",0,1))</f>
        <v>-</v>
      </c>
      <c r="K1919" s="302"/>
      <c r="L1919" s="146" t="str">
        <f>IF($K1919="","-",_xlfn.XLOOKUP($K1919,Obj.Meta!$A:$A,Obj.Meta!$D:$D,"-",0,1))</f>
        <v>-</v>
      </c>
      <c r="M1919" s="300" t="str">
        <f>IF($K1919="","-",_xlfn.XLOOKUP($K1919,Obj.Meta!$A:$A,Obj.Meta!$F:$F,"-",0,1))</f>
        <v>-</v>
      </c>
      <c r="N1919" s="337" t="str">
        <f t="shared" si="59"/>
        <v>---</v>
      </c>
      <c r="O1919" s="333"/>
      <c r="P1919" s="54"/>
      <c r="Q1919" s="52"/>
      <c r="R1919" s="34"/>
      <c r="S1919" s="53"/>
      <c r="T1919" s="208"/>
      <c r="U1919" s="726"/>
      <c r="V1919" s="206"/>
      <c r="W1919" s="206"/>
      <c r="X1919" s="678"/>
      <c r="Y1919" s="34"/>
      <c r="Z1919" s="610"/>
      <c r="AA1919" s="608"/>
    </row>
    <row r="1920" spans="1:27">
      <c r="A1920" s="145" t="str">
        <f t="shared" si="58"/>
        <v>-</v>
      </c>
      <c r="B1920" s="146" t="str">
        <f>_xlfn.XLOOKUP($A1920,Dept.Meta!$A:$A,Dept.Meta!$F:$F,"-",0,1)</f>
        <v>-</v>
      </c>
      <c r="C1920" s="629" t="str">
        <f>_xlfn.XLOOKUP(_xlfn.CONCAT($G1920,"-",$I1920),Div.Meta!$H:$H,Div.Meta!$C:$C,"-",0,1)</f>
        <v>-</v>
      </c>
      <c r="D1920" s="302"/>
      <c r="E1920" s="146" t="str">
        <f>IF($D1920="","-",_xlfn.XLOOKUP($D1920,Fund.Meta!$A:$A,Fund.Meta!$D:$D,"-",0,1))</f>
        <v>-</v>
      </c>
      <c r="F1920" s="303" t="str">
        <f>IF($D1920="","-",_xlfn.XLOOKUP($D1920,Fund.Meta!$A:$A,Fund.Meta!$E:$E,"-",0,1))</f>
        <v>-</v>
      </c>
      <c r="G1920" s="334"/>
      <c r="H1920" s="303" t="str">
        <f>IF($G1920="","-",_xlfn.XLOOKUP($G1920,Appr.Meta!$A:$A,Appr.Meta!$D:$D,"-",0,1))</f>
        <v>-</v>
      </c>
      <c r="I1920" s="302"/>
      <c r="J1920" s="303" t="str">
        <f>IF($I1920="","-",_xlfn.XLOOKUP($I1920,'CC.Meta'!$A:$A,'CC.Meta'!$D:$D,"-",0,1))</f>
        <v>-</v>
      </c>
      <c r="K1920" s="302"/>
      <c r="L1920" s="146" t="str">
        <f>IF($K1920="","-",_xlfn.XLOOKUP($K1920,Obj.Meta!$A:$A,Obj.Meta!$D:$D,"-",0,1))</f>
        <v>-</v>
      </c>
      <c r="M1920" s="300" t="str">
        <f>IF($K1920="","-",_xlfn.XLOOKUP($K1920,Obj.Meta!$A:$A,Obj.Meta!$F:$F,"-",0,1))</f>
        <v>-</v>
      </c>
      <c r="N1920" s="337" t="str">
        <f t="shared" si="59"/>
        <v>---</v>
      </c>
      <c r="O1920" s="333"/>
      <c r="P1920" s="54"/>
      <c r="Q1920" s="52"/>
      <c r="R1920" s="34"/>
      <c r="S1920" s="53"/>
      <c r="T1920" s="208"/>
      <c r="U1920" s="726"/>
      <c r="V1920" s="206"/>
      <c r="W1920" s="206"/>
      <c r="X1920" s="678"/>
      <c r="Y1920" s="34"/>
      <c r="Z1920" s="610"/>
      <c r="AA1920" s="608"/>
    </row>
    <row r="1921" spans="1:27">
      <c r="A1921" s="145" t="str">
        <f t="shared" si="58"/>
        <v>-</v>
      </c>
      <c r="B1921" s="146" t="str">
        <f>_xlfn.XLOOKUP($A1921,Dept.Meta!$A:$A,Dept.Meta!$F:$F,"-",0,1)</f>
        <v>-</v>
      </c>
      <c r="C1921" s="629" t="str">
        <f>_xlfn.XLOOKUP(_xlfn.CONCAT($G1921,"-",$I1921),Div.Meta!$H:$H,Div.Meta!$C:$C,"-",0,1)</f>
        <v>-</v>
      </c>
      <c r="D1921" s="302"/>
      <c r="E1921" s="146" t="str">
        <f>IF($D1921="","-",_xlfn.XLOOKUP($D1921,Fund.Meta!$A:$A,Fund.Meta!$D:$D,"-",0,1))</f>
        <v>-</v>
      </c>
      <c r="F1921" s="303" t="str">
        <f>IF($D1921="","-",_xlfn.XLOOKUP($D1921,Fund.Meta!$A:$A,Fund.Meta!$E:$E,"-",0,1))</f>
        <v>-</v>
      </c>
      <c r="G1921" s="334"/>
      <c r="H1921" s="303" t="str">
        <f>IF($G1921="","-",_xlfn.XLOOKUP($G1921,Appr.Meta!$A:$A,Appr.Meta!$D:$D,"-",0,1))</f>
        <v>-</v>
      </c>
      <c r="I1921" s="302"/>
      <c r="J1921" s="303" t="str">
        <f>IF($I1921="","-",_xlfn.XLOOKUP($I1921,'CC.Meta'!$A:$A,'CC.Meta'!$D:$D,"-",0,1))</f>
        <v>-</v>
      </c>
      <c r="K1921" s="302"/>
      <c r="L1921" s="146" t="str">
        <f>IF($K1921="","-",_xlfn.XLOOKUP($K1921,Obj.Meta!$A:$A,Obj.Meta!$D:$D,"-",0,1))</f>
        <v>-</v>
      </c>
      <c r="M1921" s="300" t="str">
        <f>IF($K1921="","-",_xlfn.XLOOKUP($K1921,Obj.Meta!$A:$A,Obj.Meta!$F:$F,"-",0,1))</f>
        <v>-</v>
      </c>
      <c r="N1921" s="337" t="str">
        <f t="shared" si="59"/>
        <v>---</v>
      </c>
      <c r="O1921" s="333"/>
      <c r="P1921" s="54"/>
      <c r="Q1921" s="52"/>
      <c r="R1921" s="34"/>
      <c r="S1921" s="53"/>
      <c r="T1921" s="208"/>
      <c r="U1921" s="726"/>
      <c r="V1921" s="206"/>
      <c r="W1921" s="206"/>
      <c r="X1921" s="678"/>
      <c r="Y1921" s="34"/>
      <c r="Z1921" s="610"/>
      <c r="AA1921" s="608"/>
    </row>
    <row r="1922" spans="1:27">
      <c r="A1922" s="145" t="str">
        <f t="shared" si="58"/>
        <v>-</v>
      </c>
      <c r="B1922" s="146" t="str">
        <f>_xlfn.XLOOKUP($A1922,Dept.Meta!$A:$A,Dept.Meta!$F:$F,"-",0,1)</f>
        <v>-</v>
      </c>
      <c r="C1922" s="629" t="str">
        <f>_xlfn.XLOOKUP(_xlfn.CONCAT($G1922,"-",$I1922),Div.Meta!$H:$H,Div.Meta!$C:$C,"-",0,1)</f>
        <v>-</v>
      </c>
      <c r="D1922" s="302"/>
      <c r="E1922" s="146" t="str">
        <f>IF($D1922="","-",_xlfn.XLOOKUP($D1922,Fund.Meta!$A:$A,Fund.Meta!$D:$D,"-",0,1))</f>
        <v>-</v>
      </c>
      <c r="F1922" s="303" t="str">
        <f>IF($D1922="","-",_xlfn.XLOOKUP($D1922,Fund.Meta!$A:$A,Fund.Meta!$E:$E,"-",0,1))</f>
        <v>-</v>
      </c>
      <c r="G1922" s="334"/>
      <c r="H1922" s="303" t="str">
        <f>IF($G1922="","-",_xlfn.XLOOKUP($G1922,Appr.Meta!$A:$A,Appr.Meta!$D:$D,"-",0,1))</f>
        <v>-</v>
      </c>
      <c r="I1922" s="302"/>
      <c r="J1922" s="303" t="str">
        <f>IF($I1922="","-",_xlfn.XLOOKUP($I1922,'CC.Meta'!$A:$A,'CC.Meta'!$D:$D,"-",0,1))</f>
        <v>-</v>
      </c>
      <c r="K1922" s="302"/>
      <c r="L1922" s="146" t="str">
        <f>IF($K1922="","-",_xlfn.XLOOKUP($K1922,Obj.Meta!$A:$A,Obj.Meta!$D:$D,"-",0,1))</f>
        <v>-</v>
      </c>
      <c r="M1922" s="300" t="str">
        <f>IF($K1922="","-",_xlfn.XLOOKUP($K1922,Obj.Meta!$A:$A,Obj.Meta!$F:$F,"-",0,1))</f>
        <v>-</v>
      </c>
      <c r="N1922" s="337" t="str">
        <f t="shared" si="59"/>
        <v>---</v>
      </c>
      <c r="O1922" s="333"/>
      <c r="P1922" s="54"/>
      <c r="Q1922" s="52"/>
      <c r="R1922" s="34"/>
      <c r="S1922" s="53"/>
      <c r="T1922" s="208"/>
      <c r="U1922" s="726"/>
      <c r="V1922" s="206"/>
      <c r="W1922" s="206"/>
      <c r="X1922" s="678"/>
      <c r="Y1922" s="34"/>
      <c r="Z1922" s="610"/>
      <c r="AA1922" s="608"/>
    </row>
    <row r="1923" spans="1:27">
      <c r="A1923" s="145" t="str">
        <f t="shared" si="58"/>
        <v>-</v>
      </c>
      <c r="B1923" s="146" t="str">
        <f>_xlfn.XLOOKUP($A1923,Dept.Meta!$A:$A,Dept.Meta!$F:$F,"-",0,1)</f>
        <v>-</v>
      </c>
      <c r="C1923" s="629" t="str">
        <f>_xlfn.XLOOKUP(_xlfn.CONCAT($G1923,"-",$I1923),Div.Meta!$H:$H,Div.Meta!$C:$C,"-",0,1)</f>
        <v>-</v>
      </c>
      <c r="D1923" s="302"/>
      <c r="E1923" s="146" t="str">
        <f>IF($D1923="","-",_xlfn.XLOOKUP($D1923,Fund.Meta!$A:$A,Fund.Meta!$D:$D,"-",0,1))</f>
        <v>-</v>
      </c>
      <c r="F1923" s="303" t="str">
        <f>IF($D1923="","-",_xlfn.XLOOKUP($D1923,Fund.Meta!$A:$A,Fund.Meta!$E:$E,"-",0,1))</f>
        <v>-</v>
      </c>
      <c r="G1923" s="334"/>
      <c r="H1923" s="303" t="str">
        <f>IF($G1923="","-",_xlfn.XLOOKUP($G1923,Appr.Meta!$A:$A,Appr.Meta!$D:$D,"-",0,1))</f>
        <v>-</v>
      </c>
      <c r="I1923" s="302"/>
      <c r="J1923" s="303" t="str">
        <f>IF($I1923="","-",_xlfn.XLOOKUP($I1923,'CC.Meta'!$A:$A,'CC.Meta'!$D:$D,"-",0,1))</f>
        <v>-</v>
      </c>
      <c r="K1923" s="302"/>
      <c r="L1923" s="146" t="str">
        <f>IF($K1923="","-",_xlfn.XLOOKUP($K1923,Obj.Meta!$A:$A,Obj.Meta!$D:$D,"-",0,1))</f>
        <v>-</v>
      </c>
      <c r="M1923" s="300" t="str">
        <f>IF($K1923="","-",_xlfn.XLOOKUP($K1923,Obj.Meta!$A:$A,Obj.Meta!$F:$F,"-",0,1))</f>
        <v>-</v>
      </c>
      <c r="N1923" s="337" t="str">
        <f t="shared" si="59"/>
        <v>---</v>
      </c>
      <c r="O1923" s="333"/>
      <c r="P1923" s="54"/>
      <c r="Q1923" s="52"/>
      <c r="R1923" s="34"/>
      <c r="S1923" s="53"/>
      <c r="T1923" s="208"/>
      <c r="U1923" s="726"/>
      <c r="V1923" s="206"/>
      <c r="W1923" s="206"/>
      <c r="X1923" s="678"/>
      <c r="Y1923" s="34"/>
      <c r="Z1923" s="610"/>
      <c r="AA1923" s="608"/>
    </row>
    <row r="1924" spans="1:27">
      <c r="A1924" s="145" t="str">
        <f t="shared" si="58"/>
        <v>-</v>
      </c>
      <c r="B1924" s="146" t="str">
        <f>_xlfn.XLOOKUP($A1924,Dept.Meta!$A:$A,Dept.Meta!$F:$F,"-",0,1)</f>
        <v>-</v>
      </c>
      <c r="C1924" s="629" t="str">
        <f>_xlfn.XLOOKUP(_xlfn.CONCAT($G1924,"-",$I1924),Div.Meta!$H:$H,Div.Meta!$C:$C,"-",0,1)</f>
        <v>-</v>
      </c>
      <c r="D1924" s="302"/>
      <c r="E1924" s="146" t="str">
        <f>IF($D1924="","-",_xlfn.XLOOKUP($D1924,Fund.Meta!$A:$A,Fund.Meta!$D:$D,"-",0,1))</f>
        <v>-</v>
      </c>
      <c r="F1924" s="303" t="str">
        <f>IF($D1924="","-",_xlfn.XLOOKUP($D1924,Fund.Meta!$A:$A,Fund.Meta!$E:$E,"-",0,1))</f>
        <v>-</v>
      </c>
      <c r="G1924" s="334"/>
      <c r="H1924" s="303" t="str">
        <f>IF($G1924="","-",_xlfn.XLOOKUP($G1924,Appr.Meta!$A:$A,Appr.Meta!$D:$D,"-",0,1))</f>
        <v>-</v>
      </c>
      <c r="I1924" s="302"/>
      <c r="J1924" s="303" t="str">
        <f>IF($I1924="","-",_xlfn.XLOOKUP($I1924,'CC.Meta'!$A:$A,'CC.Meta'!$D:$D,"-",0,1))</f>
        <v>-</v>
      </c>
      <c r="K1924" s="302"/>
      <c r="L1924" s="146" t="str">
        <f>IF($K1924="","-",_xlfn.XLOOKUP($K1924,Obj.Meta!$A:$A,Obj.Meta!$D:$D,"-",0,1))</f>
        <v>-</v>
      </c>
      <c r="M1924" s="300" t="str">
        <f>IF($K1924="","-",_xlfn.XLOOKUP($K1924,Obj.Meta!$A:$A,Obj.Meta!$F:$F,"-",0,1))</f>
        <v>-</v>
      </c>
      <c r="N1924" s="337" t="str">
        <f t="shared" si="59"/>
        <v>---</v>
      </c>
      <c r="O1924" s="333"/>
      <c r="P1924" s="54"/>
      <c r="Q1924" s="52"/>
      <c r="R1924" s="34"/>
      <c r="S1924" s="53"/>
      <c r="T1924" s="208"/>
      <c r="U1924" s="726"/>
      <c r="V1924" s="206"/>
      <c r="W1924" s="206"/>
      <c r="X1924" s="678"/>
      <c r="Y1924" s="34"/>
      <c r="Z1924" s="610"/>
      <c r="AA1924" s="608"/>
    </row>
    <row r="1925" spans="1:27">
      <c r="A1925" s="145" t="str">
        <f t="shared" si="58"/>
        <v>-</v>
      </c>
      <c r="B1925" s="146" t="str">
        <f>_xlfn.XLOOKUP($A1925,Dept.Meta!$A:$A,Dept.Meta!$F:$F,"-",0,1)</f>
        <v>-</v>
      </c>
      <c r="C1925" s="629" t="str">
        <f>_xlfn.XLOOKUP(_xlfn.CONCAT($G1925,"-",$I1925),Div.Meta!$H:$H,Div.Meta!$C:$C,"-",0,1)</f>
        <v>-</v>
      </c>
      <c r="D1925" s="302"/>
      <c r="E1925" s="146" t="str">
        <f>IF($D1925="","-",_xlfn.XLOOKUP($D1925,Fund.Meta!$A:$A,Fund.Meta!$D:$D,"-",0,1))</f>
        <v>-</v>
      </c>
      <c r="F1925" s="303" t="str">
        <f>IF($D1925="","-",_xlfn.XLOOKUP($D1925,Fund.Meta!$A:$A,Fund.Meta!$E:$E,"-",0,1))</f>
        <v>-</v>
      </c>
      <c r="G1925" s="334"/>
      <c r="H1925" s="303" t="str">
        <f>IF($G1925="","-",_xlfn.XLOOKUP($G1925,Appr.Meta!$A:$A,Appr.Meta!$D:$D,"-",0,1))</f>
        <v>-</v>
      </c>
      <c r="I1925" s="302"/>
      <c r="J1925" s="303" t="str">
        <f>IF($I1925="","-",_xlfn.XLOOKUP($I1925,'CC.Meta'!$A:$A,'CC.Meta'!$D:$D,"-",0,1))</f>
        <v>-</v>
      </c>
      <c r="K1925" s="302"/>
      <c r="L1925" s="146" t="str">
        <f>IF($K1925="","-",_xlfn.XLOOKUP($K1925,Obj.Meta!$A:$A,Obj.Meta!$D:$D,"-",0,1))</f>
        <v>-</v>
      </c>
      <c r="M1925" s="300" t="str">
        <f>IF($K1925="","-",_xlfn.XLOOKUP($K1925,Obj.Meta!$A:$A,Obj.Meta!$F:$F,"-",0,1))</f>
        <v>-</v>
      </c>
      <c r="N1925" s="337" t="str">
        <f t="shared" si="59"/>
        <v>---</v>
      </c>
      <c r="O1925" s="333"/>
      <c r="P1925" s="54"/>
      <c r="Q1925" s="52"/>
      <c r="R1925" s="34"/>
      <c r="S1925" s="53"/>
      <c r="T1925" s="208"/>
      <c r="U1925" s="726"/>
      <c r="V1925" s="206"/>
      <c r="W1925" s="206"/>
      <c r="X1925" s="678"/>
      <c r="Y1925" s="34"/>
      <c r="Z1925" s="610"/>
      <c r="AA1925" s="608"/>
    </row>
    <row r="1926" spans="1:27">
      <c r="A1926" s="145" t="str">
        <f t="shared" si="58"/>
        <v>-</v>
      </c>
      <c r="B1926" s="146" t="str">
        <f>_xlfn.XLOOKUP($A1926,Dept.Meta!$A:$A,Dept.Meta!$F:$F,"-",0,1)</f>
        <v>-</v>
      </c>
      <c r="C1926" s="629" t="str">
        <f>_xlfn.XLOOKUP(_xlfn.CONCAT($G1926,"-",$I1926),Div.Meta!$H:$H,Div.Meta!$C:$C,"-",0,1)</f>
        <v>-</v>
      </c>
      <c r="D1926" s="302"/>
      <c r="E1926" s="146" t="str">
        <f>IF($D1926="","-",_xlfn.XLOOKUP($D1926,Fund.Meta!$A:$A,Fund.Meta!$D:$D,"-",0,1))</f>
        <v>-</v>
      </c>
      <c r="F1926" s="303" t="str">
        <f>IF($D1926="","-",_xlfn.XLOOKUP($D1926,Fund.Meta!$A:$A,Fund.Meta!$E:$E,"-",0,1))</f>
        <v>-</v>
      </c>
      <c r="G1926" s="334"/>
      <c r="H1926" s="303" t="str">
        <f>IF($G1926="","-",_xlfn.XLOOKUP($G1926,Appr.Meta!$A:$A,Appr.Meta!$D:$D,"-",0,1))</f>
        <v>-</v>
      </c>
      <c r="I1926" s="302"/>
      <c r="J1926" s="303" t="str">
        <f>IF($I1926="","-",_xlfn.XLOOKUP($I1926,'CC.Meta'!$A:$A,'CC.Meta'!$D:$D,"-",0,1))</f>
        <v>-</v>
      </c>
      <c r="K1926" s="302"/>
      <c r="L1926" s="146" t="str">
        <f>IF($K1926="","-",_xlfn.XLOOKUP($K1926,Obj.Meta!$A:$A,Obj.Meta!$D:$D,"-",0,1))</f>
        <v>-</v>
      </c>
      <c r="M1926" s="300" t="str">
        <f>IF($K1926="","-",_xlfn.XLOOKUP($K1926,Obj.Meta!$A:$A,Obj.Meta!$F:$F,"-",0,1))</f>
        <v>-</v>
      </c>
      <c r="N1926" s="337" t="str">
        <f t="shared" si="59"/>
        <v>---</v>
      </c>
      <c r="O1926" s="333"/>
      <c r="P1926" s="54"/>
      <c r="Q1926" s="52"/>
      <c r="R1926" s="34"/>
      <c r="S1926" s="53"/>
      <c r="T1926" s="208"/>
      <c r="U1926" s="726"/>
      <c r="V1926" s="206"/>
      <c r="W1926" s="206"/>
      <c r="X1926" s="678"/>
      <c r="Y1926" s="34"/>
      <c r="Z1926" s="610"/>
      <c r="AA1926" s="608"/>
    </row>
    <row r="1927" spans="1:27">
      <c r="A1927" s="145" t="str">
        <f t="shared" si="58"/>
        <v>-</v>
      </c>
      <c r="B1927" s="146" t="str">
        <f>_xlfn.XLOOKUP($A1927,Dept.Meta!$A:$A,Dept.Meta!$F:$F,"-",0,1)</f>
        <v>-</v>
      </c>
      <c r="C1927" s="629" t="str">
        <f>_xlfn.XLOOKUP(_xlfn.CONCAT($G1927,"-",$I1927),Div.Meta!$H:$H,Div.Meta!$C:$C,"-",0,1)</f>
        <v>-</v>
      </c>
      <c r="D1927" s="302"/>
      <c r="E1927" s="146" t="str">
        <f>IF($D1927="","-",_xlfn.XLOOKUP($D1927,Fund.Meta!$A:$A,Fund.Meta!$D:$D,"-",0,1))</f>
        <v>-</v>
      </c>
      <c r="F1927" s="303" t="str">
        <f>IF($D1927="","-",_xlfn.XLOOKUP($D1927,Fund.Meta!$A:$A,Fund.Meta!$E:$E,"-",0,1))</f>
        <v>-</v>
      </c>
      <c r="G1927" s="334"/>
      <c r="H1927" s="303" t="str">
        <f>IF($G1927="","-",_xlfn.XLOOKUP($G1927,Appr.Meta!$A:$A,Appr.Meta!$D:$D,"-",0,1))</f>
        <v>-</v>
      </c>
      <c r="I1927" s="302"/>
      <c r="J1927" s="303" t="str">
        <f>IF($I1927="","-",_xlfn.XLOOKUP($I1927,'CC.Meta'!$A:$A,'CC.Meta'!$D:$D,"-",0,1))</f>
        <v>-</v>
      </c>
      <c r="K1927" s="302"/>
      <c r="L1927" s="146" t="str">
        <f>IF($K1927="","-",_xlfn.XLOOKUP($K1927,Obj.Meta!$A:$A,Obj.Meta!$D:$D,"-",0,1))</f>
        <v>-</v>
      </c>
      <c r="M1927" s="300" t="str">
        <f>IF($K1927="","-",_xlfn.XLOOKUP($K1927,Obj.Meta!$A:$A,Obj.Meta!$F:$F,"-",0,1))</f>
        <v>-</v>
      </c>
      <c r="N1927" s="337" t="str">
        <f t="shared" si="59"/>
        <v>---</v>
      </c>
      <c r="O1927" s="333"/>
      <c r="P1927" s="54"/>
      <c r="Q1927" s="52"/>
      <c r="R1927" s="34"/>
      <c r="S1927" s="53"/>
      <c r="T1927" s="208"/>
      <c r="U1927" s="726"/>
      <c r="V1927" s="206"/>
      <c r="W1927" s="206"/>
      <c r="X1927" s="678"/>
      <c r="Y1927" s="34"/>
      <c r="Z1927" s="610"/>
      <c r="AA1927" s="608"/>
    </row>
    <row r="1928" spans="1:27">
      <c r="A1928" s="145" t="str">
        <f t="shared" si="58"/>
        <v>-</v>
      </c>
      <c r="B1928" s="146" t="str">
        <f>_xlfn.XLOOKUP($A1928,Dept.Meta!$A:$A,Dept.Meta!$F:$F,"-",0,1)</f>
        <v>-</v>
      </c>
      <c r="C1928" s="629" t="str">
        <f>_xlfn.XLOOKUP(_xlfn.CONCAT($G1928,"-",$I1928),Div.Meta!$H:$H,Div.Meta!$C:$C,"-",0,1)</f>
        <v>-</v>
      </c>
      <c r="D1928" s="302"/>
      <c r="E1928" s="146" t="str">
        <f>IF($D1928="","-",_xlfn.XLOOKUP($D1928,Fund.Meta!$A:$A,Fund.Meta!$D:$D,"-",0,1))</f>
        <v>-</v>
      </c>
      <c r="F1928" s="303" t="str">
        <f>IF($D1928="","-",_xlfn.XLOOKUP($D1928,Fund.Meta!$A:$A,Fund.Meta!$E:$E,"-",0,1))</f>
        <v>-</v>
      </c>
      <c r="G1928" s="334"/>
      <c r="H1928" s="303" t="str">
        <f>IF($G1928="","-",_xlfn.XLOOKUP($G1928,Appr.Meta!$A:$A,Appr.Meta!$D:$D,"-",0,1))</f>
        <v>-</v>
      </c>
      <c r="I1928" s="302"/>
      <c r="J1928" s="303" t="str">
        <f>IF($I1928="","-",_xlfn.XLOOKUP($I1928,'CC.Meta'!$A:$A,'CC.Meta'!$D:$D,"-",0,1))</f>
        <v>-</v>
      </c>
      <c r="K1928" s="302"/>
      <c r="L1928" s="146" t="str">
        <f>IF($K1928="","-",_xlfn.XLOOKUP($K1928,Obj.Meta!$A:$A,Obj.Meta!$D:$D,"-",0,1))</f>
        <v>-</v>
      </c>
      <c r="M1928" s="300" t="str">
        <f>IF($K1928="","-",_xlfn.XLOOKUP($K1928,Obj.Meta!$A:$A,Obj.Meta!$F:$F,"-",0,1))</f>
        <v>-</v>
      </c>
      <c r="N1928" s="337" t="str">
        <f t="shared" si="59"/>
        <v>---</v>
      </c>
      <c r="O1928" s="333"/>
      <c r="P1928" s="54"/>
      <c r="Q1928" s="52"/>
      <c r="R1928" s="34"/>
      <c r="S1928" s="53"/>
      <c r="T1928" s="208"/>
      <c r="U1928" s="726"/>
      <c r="V1928" s="206"/>
      <c r="W1928" s="206"/>
      <c r="X1928" s="678"/>
      <c r="Y1928" s="34"/>
      <c r="Z1928" s="610"/>
      <c r="AA1928" s="608"/>
    </row>
    <row r="1929" spans="1:27">
      <c r="A1929" s="145" t="str">
        <f t="shared" si="58"/>
        <v>-</v>
      </c>
      <c r="B1929" s="146" t="str">
        <f>_xlfn.XLOOKUP($A1929,Dept.Meta!$A:$A,Dept.Meta!$F:$F,"-",0,1)</f>
        <v>-</v>
      </c>
      <c r="C1929" s="629" t="str">
        <f>_xlfn.XLOOKUP(_xlfn.CONCAT($G1929,"-",$I1929),Div.Meta!$H:$H,Div.Meta!$C:$C,"-",0,1)</f>
        <v>-</v>
      </c>
      <c r="D1929" s="302"/>
      <c r="E1929" s="146" t="str">
        <f>IF($D1929="","-",_xlfn.XLOOKUP($D1929,Fund.Meta!$A:$A,Fund.Meta!$D:$D,"-",0,1))</f>
        <v>-</v>
      </c>
      <c r="F1929" s="303" t="str">
        <f>IF($D1929="","-",_xlfn.XLOOKUP($D1929,Fund.Meta!$A:$A,Fund.Meta!$E:$E,"-",0,1))</f>
        <v>-</v>
      </c>
      <c r="G1929" s="334"/>
      <c r="H1929" s="303" t="str">
        <f>IF($G1929="","-",_xlfn.XLOOKUP($G1929,Appr.Meta!$A:$A,Appr.Meta!$D:$D,"-",0,1))</f>
        <v>-</v>
      </c>
      <c r="I1929" s="302"/>
      <c r="J1929" s="303" t="str">
        <f>IF($I1929="","-",_xlfn.XLOOKUP($I1929,'CC.Meta'!$A:$A,'CC.Meta'!$D:$D,"-",0,1))</f>
        <v>-</v>
      </c>
      <c r="K1929" s="302"/>
      <c r="L1929" s="146" t="str">
        <f>IF($K1929="","-",_xlfn.XLOOKUP($K1929,Obj.Meta!$A:$A,Obj.Meta!$D:$D,"-",0,1))</f>
        <v>-</v>
      </c>
      <c r="M1929" s="300" t="str">
        <f>IF($K1929="","-",_xlfn.XLOOKUP($K1929,Obj.Meta!$A:$A,Obj.Meta!$F:$F,"-",0,1))</f>
        <v>-</v>
      </c>
      <c r="N1929" s="337" t="str">
        <f t="shared" si="59"/>
        <v>---</v>
      </c>
      <c r="O1929" s="333"/>
      <c r="P1929" s="54"/>
      <c r="Q1929" s="52"/>
      <c r="R1929" s="34"/>
      <c r="S1929" s="53"/>
      <c r="T1929" s="208"/>
      <c r="U1929" s="726"/>
      <c r="V1929" s="206"/>
      <c r="W1929" s="206"/>
      <c r="X1929" s="678"/>
      <c r="Y1929" s="34"/>
      <c r="Z1929" s="610"/>
      <c r="AA1929" s="608"/>
    </row>
    <row r="1930" spans="1:27">
      <c r="A1930" s="145" t="str">
        <f t="shared" si="58"/>
        <v>-</v>
      </c>
      <c r="B1930" s="146" t="str">
        <f>_xlfn.XLOOKUP($A1930,Dept.Meta!$A:$A,Dept.Meta!$F:$F,"-",0,1)</f>
        <v>-</v>
      </c>
      <c r="C1930" s="629" t="str">
        <f>_xlfn.XLOOKUP(_xlfn.CONCAT($G1930,"-",$I1930),Div.Meta!$H:$H,Div.Meta!$C:$C,"-",0,1)</f>
        <v>-</v>
      </c>
      <c r="D1930" s="302"/>
      <c r="E1930" s="146" t="str">
        <f>IF($D1930="","-",_xlfn.XLOOKUP($D1930,Fund.Meta!$A:$A,Fund.Meta!$D:$D,"-",0,1))</f>
        <v>-</v>
      </c>
      <c r="F1930" s="303" t="str">
        <f>IF($D1930="","-",_xlfn.XLOOKUP($D1930,Fund.Meta!$A:$A,Fund.Meta!$E:$E,"-",0,1))</f>
        <v>-</v>
      </c>
      <c r="G1930" s="334"/>
      <c r="H1930" s="303" t="str">
        <f>IF($G1930="","-",_xlfn.XLOOKUP($G1930,Appr.Meta!$A:$A,Appr.Meta!$D:$D,"-",0,1))</f>
        <v>-</v>
      </c>
      <c r="I1930" s="302"/>
      <c r="J1930" s="303" t="str">
        <f>IF($I1930="","-",_xlfn.XLOOKUP($I1930,'CC.Meta'!$A:$A,'CC.Meta'!$D:$D,"-",0,1))</f>
        <v>-</v>
      </c>
      <c r="K1930" s="302"/>
      <c r="L1930" s="146" t="str">
        <f>IF($K1930="","-",_xlfn.XLOOKUP($K1930,Obj.Meta!$A:$A,Obj.Meta!$D:$D,"-",0,1))</f>
        <v>-</v>
      </c>
      <c r="M1930" s="300" t="str">
        <f>IF($K1930="","-",_xlfn.XLOOKUP($K1930,Obj.Meta!$A:$A,Obj.Meta!$F:$F,"-",0,1))</f>
        <v>-</v>
      </c>
      <c r="N1930" s="337" t="str">
        <f t="shared" si="59"/>
        <v>---</v>
      </c>
      <c r="O1930" s="333"/>
      <c r="P1930" s="54"/>
      <c r="Q1930" s="52"/>
      <c r="R1930" s="34"/>
      <c r="S1930" s="53"/>
      <c r="T1930" s="208"/>
      <c r="U1930" s="726"/>
      <c r="V1930" s="206"/>
      <c r="W1930" s="206"/>
      <c r="X1930" s="678"/>
      <c r="Y1930" s="34"/>
      <c r="Z1930" s="610"/>
      <c r="AA1930" s="608"/>
    </row>
    <row r="1931" spans="1:27">
      <c r="A1931" s="145" t="str">
        <f t="shared" si="58"/>
        <v>-</v>
      </c>
      <c r="B1931" s="146" t="str">
        <f>_xlfn.XLOOKUP($A1931,Dept.Meta!$A:$A,Dept.Meta!$F:$F,"-",0,1)</f>
        <v>-</v>
      </c>
      <c r="C1931" s="629" t="str">
        <f>_xlfn.XLOOKUP(_xlfn.CONCAT($G1931,"-",$I1931),Div.Meta!$H:$H,Div.Meta!$C:$C,"-",0,1)</f>
        <v>-</v>
      </c>
      <c r="D1931" s="302"/>
      <c r="E1931" s="146" t="str">
        <f>IF($D1931="","-",_xlfn.XLOOKUP($D1931,Fund.Meta!$A:$A,Fund.Meta!$D:$D,"-",0,1))</f>
        <v>-</v>
      </c>
      <c r="F1931" s="303" t="str">
        <f>IF($D1931="","-",_xlfn.XLOOKUP($D1931,Fund.Meta!$A:$A,Fund.Meta!$E:$E,"-",0,1))</f>
        <v>-</v>
      </c>
      <c r="G1931" s="334"/>
      <c r="H1931" s="303" t="str">
        <f>IF($G1931="","-",_xlfn.XLOOKUP($G1931,Appr.Meta!$A:$A,Appr.Meta!$D:$D,"-",0,1))</f>
        <v>-</v>
      </c>
      <c r="I1931" s="302"/>
      <c r="J1931" s="303" t="str">
        <f>IF($I1931="","-",_xlfn.XLOOKUP($I1931,'CC.Meta'!$A:$A,'CC.Meta'!$D:$D,"-",0,1))</f>
        <v>-</v>
      </c>
      <c r="K1931" s="302"/>
      <c r="L1931" s="146" t="str">
        <f>IF($K1931="","-",_xlfn.XLOOKUP($K1931,Obj.Meta!$A:$A,Obj.Meta!$D:$D,"-",0,1))</f>
        <v>-</v>
      </c>
      <c r="M1931" s="300" t="str">
        <f>IF($K1931="","-",_xlfn.XLOOKUP($K1931,Obj.Meta!$A:$A,Obj.Meta!$F:$F,"-",0,1))</f>
        <v>-</v>
      </c>
      <c r="N1931" s="337" t="str">
        <f t="shared" si="59"/>
        <v>---</v>
      </c>
      <c r="O1931" s="333"/>
      <c r="P1931" s="54"/>
      <c r="Q1931" s="52"/>
      <c r="R1931" s="34"/>
      <c r="S1931" s="53"/>
      <c r="T1931" s="208"/>
      <c r="U1931" s="726"/>
      <c r="V1931" s="206"/>
      <c r="W1931" s="206"/>
      <c r="X1931" s="678"/>
      <c r="Y1931" s="34"/>
      <c r="Z1931" s="610"/>
      <c r="AA1931" s="608"/>
    </row>
    <row r="1932" spans="1:27">
      <c r="A1932" s="145" t="str">
        <f t="shared" si="58"/>
        <v>-</v>
      </c>
      <c r="B1932" s="146" t="str">
        <f>_xlfn.XLOOKUP($A1932,Dept.Meta!$A:$A,Dept.Meta!$F:$F,"-",0,1)</f>
        <v>-</v>
      </c>
      <c r="C1932" s="629" t="str">
        <f>_xlfn.XLOOKUP(_xlfn.CONCAT($G1932,"-",$I1932),Div.Meta!$H:$H,Div.Meta!$C:$C,"-",0,1)</f>
        <v>-</v>
      </c>
      <c r="D1932" s="302"/>
      <c r="E1932" s="146" t="str">
        <f>IF($D1932="","-",_xlfn.XLOOKUP($D1932,Fund.Meta!$A:$A,Fund.Meta!$D:$D,"-",0,1))</f>
        <v>-</v>
      </c>
      <c r="F1932" s="303" t="str">
        <f>IF($D1932="","-",_xlfn.XLOOKUP($D1932,Fund.Meta!$A:$A,Fund.Meta!$E:$E,"-",0,1))</f>
        <v>-</v>
      </c>
      <c r="G1932" s="334"/>
      <c r="H1932" s="303" t="str">
        <f>IF($G1932="","-",_xlfn.XLOOKUP($G1932,Appr.Meta!$A:$A,Appr.Meta!$D:$D,"-",0,1))</f>
        <v>-</v>
      </c>
      <c r="I1932" s="302"/>
      <c r="J1932" s="303" t="str">
        <f>IF($I1932="","-",_xlfn.XLOOKUP($I1932,'CC.Meta'!$A:$A,'CC.Meta'!$D:$D,"-",0,1))</f>
        <v>-</v>
      </c>
      <c r="K1932" s="302"/>
      <c r="L1932" s="146" t="str">
        <f>IF($K1932="","-",_xlfn.XLOOKUP($K1932,Obj.Meta!$A:$A,Obj.Meta!$D:$D,"-",0,1))</f>
        <v>-</v>
      </c>
      <c r="M1932" s="300" t="str">
        <f>IF($K1932="","-",_xlfn.XLOOKUP($K1932,Obj.Meta!$A:$A,Obj.Meta!$F:$F,"-",0,1))</f>
        <v>-</v>
      </c>
      <c r="N1932" s="337" t="str">
        <f t="shared" si="59"/>
        <v>---</v>
      </c>
      <c r="O1932" s="333"/>
      <c r="P1932" s="54"/>
      <c r="Q1932" s="52"/>
      <c r="R1932" s="34"/>
      <c r="S1932" s="53"/>
      <c r="T1932" s="208"/>
      <c r="U1932" s="726"/>
      <c r="V1932" s="206"/>
      <c r="W1932" s="206"/>
      <c r="X1932" s="678"/>
      <c r="Y1932" s="34"/>
      <c r="Z1932" s="610"/>
      <c r="AA1932" s="608"/>
    </row>
    <row r="1933" spans="1:27">
      <c r="A1933" s="145" t="str">
        <f t="shared" si="58"/>
        <v>-</v>
      </c>
      <c r="B1933" s="146" t="str">
        <f>_xlfn.XLOOKUP($A1933,Dept.Meta!$A:$A,Dept.Meta!$F:$F,"-",0,1)</f>
        <v>-</v>
      </c>
      <c r="C1933" s="629" t="str">
        <f>_xlfn.XLOOKUP(_xlfn.CONCAT($G1933,"-",$I1933),Div.Meta!$H:$H,Div.Meta!$C:$C,"-",0,1)</f>
        <v>-</v>
      </c>
      <c r="D1933" s="302"/>
      <c r="E1933" s="146" t="str">
        <f>IF($D1933="","-",_xlfn.XLOOKUP($D1933,Fund.Meta!$A:$A,Fund.Meta!$D:$D,"-",0,1))</f>
        <v>-</v>
      </c>
      <c r="F1933" s="303" t="str">
        <f>IF($D1933="","-",_xlfn.XLOOKUP($D1933,Fund.Meta!$A:$A,Fund.Meta!$E:$E,"-",0,1))</f>
        <v>-</v>
      </c>
      <c r="G1933" s="334"/>
      <c r="H1933" s="303" t="str">
        <f>IF($G1933="","-",_xlfn.XLOOKUP($G1933,Appr.Meta!$A:$A,Appr.Meta!$D:$D,"-",0,1))</f>
        <v>-</v>
      </c>
      <c r="I1933" s="302"/>
      <c r="J1933" s="303" t="str">
        <f>IF($I1933="","-",_xlfn.XLOOKUP($I1933,'CC.Meta'!$A:$A,'CC.Meta'!$D:$D,"-",0,1))</f>
        <v>-</v>
      </c>
      <c r="K1933" s="302"/>
      <c r="L1933" s="146" t="str">
        <f>IF($K1933="","-",_xlfn.XLOOKUP($K1933,Obj.Meta!$A:$A,Obj.Meta!$D:$D,"-",0,1))</f>
        <v>-</v>
      </c>
      <c r="M1933" s="300" t="str">
        <f>IF($K1933="","-",_xlfn.XLOOKUP($K1933,Obj.Meta!$A:$A,Obj.Meta!$F:$F,"-",0,1))</f>
        <v>-</v>
      </c>
      <c r="N1933" s="337" t="str">
        <f t="shared" si="59"/>
        <v>---</v>
      </c>
      <c r="O1933" s="333"/>
      <c r="P1933" s="54"/>
      <c r="Q1933" s="52"/>
      <c r="R1933" s="34"/>
      <c r="S1933" s="53"/>
      <c r="T1933" s="208"/>
      <c r="U1933" s="726"/>
      <c r="V1933" s="206"/>
      <c r="W1933" s="206"/>
      <c r="X1933" s="678"/>
      <c r="Y1933" s="34"/>
      <c r="Z1933" s="610"/>
      <c r="AA1933" s="608"/>
    </row>
    <row r="1934" spans="1:27">
      <c r="A1934" s="145" t="str">
        <f t="shared" si="58"/>
        <v>-</v>
      </c>
      <c r="B1934" s="146" t="str">
        <f>_xlfn.XLOOKUP($A1934,Dept.Meta!$A:$A,Dept.Meta!$F:$F,"-",0,1)</f>
        <v>-</v>
      </c>
      <c r="C1934" s="629" t="str">
        <f>_xlfn.XLOOKUP(_xlfn.CONCAT($G1934,"-",$I1934),Div.Meta!$H:$H,Div.Meta!$C:$C,"-",0,1)</f>
        <v>-</v>
      </c>
      <c r="D1934" s="302"/>
      <c r="E1934" s="146" t="str">
        <f>IF($D1934="","-",_xlfn.XLOOKUP($D1934,Fund.Meta!$A:$A,Fund.Meta!$D:$D,"-",0,1))</f>
        <v>-</v>
      </c>
      <c r="F1934" s="303" t="str">
        <f>IF($D1934="","-",_xlfn.XLOOKUP($D1934,Fund.Meta!$A:$A,Fund.Meta!$E:$E,"-",0,1))</f>
        <v>-</v>
      </c>
      <c r="G1934" s="334"/>
      <c r="H1934" s="303" t="str">
        <f>IF($G1934="","-",_xlfn.XLOOKUP($G1934,Appr.Meta!$A:$A,Appr.Meta!$D:$D,"-",0,1))</f>
        <v>-</v>
      </c>
      <c r="I1934" s="302"/>
      <c r="J1934" s="303" t="str">
        <f>IF($I1934="","-",_xlfn.XLOOKUP($I1934,'CC.Meta'!$A:$A,'CC.Meta'!$D:$D,"-",0,1))</f>
        <v>-</v>
      </c>
      <c r="K1934" s="302"/>
      <c r="L1934" s="146" t="str">
        <f>IF($K1934="","-",_xlfn.XLOOKUP($K1934,Obj.Meta!$A:$A,Obj.Meta!$D:$D,"-",0,1))</f>
        <v>-</v>
      </c>
      <c r="M1934" s="300" t="str">
        <f>IF($K1934="","-",_xlfn.XLOOKUP($K1934,Obj.Meta!$A:$A,Obj.Meta!$F:$F,"-",0,1))</f>
        <v>-</v>
      </c>
      <c r="N1934" s="337" t="str">
        <f t="shared" si="59"/>
        <v>---</v>
      </c>
      <c r="O1934" s="333"/>
      <c r="P1934" s="54"/>
      <c r="Q1934" s="52"/>
      <c r="R1934" s="34"/>
      <c r="S1934" s="53"/>
      <c r="T1934" s="208"/>
      <c r="U1934" s="726"/>
      <c r="V1934" s="206"/>
      <c r="W1934" s="206"/>
      <c r="X1934" s="678"/>
      <c r="Y1934" s="34"/>
      <c r="Z1934" s="610"/>
      <c r="AA1934" s="608"/>
    </row>
    <row r="1935" spans="1:27">
      <c r="A1935" s="145" t="str">
        <f t="shared" si="58"/>
        <v>-</v>
      </c>
      <c r="B1935" s="146" t="str">
        <f>_xlfn.XLOOKUP($A1935,Dept.Meta!$A:$A,Dept.Meta!$F:$F,"-",0,1)</f>
        <v>-</v>
      </c>
      <c r="C1935" s="629" t="str">
        <f>_xlfn.XLOOKUP(_xlfn.CONCAT($G1935,"-",$I1935),Div.Meta!$H:$H,Div.Meta!$C:$C,"-",0,1)</f>
        <v>-</v>
      </c>
      <c r="D1935" s="302"/>
      <c r="E1935" s="146" t="str">
        <f>IF($D1935="","-",_xlfn.XLOOKUP($D1935,Fund.Meta!$A:$A,Fund.Meta!$D:$D,"-",0,1))</f>
        <v>-</v>
      </c>
      <c r="F1935" s="303" t="str">
        <f>IF($D1935="","-",_xlfn.XLOOKUP($D1935,Fund.Meta!$A:$A,Fund.Meta!$E:$E,"-",0,1))</f>
        <v>-</v>
      </c>
      <c r="G1935" s="334"/>
      <c r="H1935" s="303" t="str">
        <f>IF($G1935="","-",_xlfn.XLOOKUP($G1935,Appr.Meta!$A:$A,Appr.Meta!$D:$D,"-",0,1))</f>
        <v>-</v>
      </c>
      <c r="I1935" s="302"/>
      <c r="J1935" s="303" t="str">
        <f>IF($I1935="","-",_xlfn.XLOOKUP($I1935,'CC.Meta'!$A:$A,'CC.Meta'!$D:$D,"-",0,1))</f>
        <v>-</v>
      </c>
      <c r="K1935" s="302"/>
      <c r="L1935" s="146" t="str">
        <f>IF($K1935="","-",_xlfn.XLOOKUP($K1935,Obj.Meta!$A:$A,Obj.Meta!$D:$D,"-",0,1))</f>
        <v>-</v>
      </c>
      <c r="M1935" s="300" t="str">
        <f>IF($K1935="","-",_xlfn.XLOOKUP($K1935,Obj.Meta!$A:$A,Obj.Meta!$F:$F,"-",0,1))</f>
        <v>-</v>
      </c>
      <c r="N1935" s="337" t="str">
        <f t="shared" si="59"/>
        <v>---</v>
      </c>
      <c r="O1935" s="333"/>
      <c r="P1935" s="54"/>
      <c r="Q1935" s="52"/>
      <c r="R1935" s="34"/>
      <c r="S1935" s="53"/>
      <c r="T1935" s="208"/>
      <c r="U1935" s="726"/>
      <c r="V1935" s="206"/>
      <c r="W1935" s="206"/>
      <c r="X1935" s="678"/>
      <c r="Y1935" s="34"/>
      <c r="Z1935" s="610"/>
      <c r="AA1935" s="608"/>
    </row>
    <row r="1936" spans="1:27">
      <c r="A1936" s="145" t="str">
        <f t="shared" si="58"/>
        <v>-</v>
      </c>
      <c r="B1936" s="146" t="str">
        <f>_xlfn.XLOOKUP($A1936,Dept.Meta!$A:$A,Dept.Meta!$F:$F,"-",0,1)</f>
        <v>-</v>
      </c>
      <c r="C1936" s="629" t="str">
        <f>_xlfn.XLOOKUP(_xlfn.CONCAT($G1936,"-",$I1936),Div.Meta!$H:$H,Div.Meta!$C:$C,"-",0,1)</f>
        <v>-</v>
      </c>
      <c r="D1936" s="302"/>
      <c r="E1936" s="146" t="str">
        <f>IF($D1936="","-",_xlfn.XLOOKUP($D1936,Fund.Meta!$A:$A,Fund.Meta!$D:$D,"-",0,1))</f>
        <v>-</v>
      </c>
      <c r="F1936" s="303" t="str">
        <f>IF($D1936="","-",_xlfn.XLOOKUP($D1936,Fund.Meta!$A:$A,Fund.Meta!$E:$E,"-",0,1))</f>
        <v>-</v>
      </c>
      <c r="G1936" s="334"/>
      <c r="H1936" s="303" t="str">
        <f>IF($G1936="","-",_xlfn.XLOOKUP($G1936,Appr.Meta!$A:$A,Appr.Meta!$D:$D,"-",0,1))</f>
        <v>-</v>
      </c>
      <c r="I1936" s="302"/>
      <c r="J1936" s="303" t="str">
        <f>IF($I1936="","-",_xlfn.XLOOKUP($I1936,'CC.Meta'!$A:$A,'CC.Meta'!$D:$D,"-",0,1))</f>
        <v>-</v>
      </c>
      <c r="K1936" s="302"/>
      <c r="L1936" s="146" t="str">
        <f>IF($K1936="","-",_xlfn.XLOOKUP($K1936,Obj.Meta!$A:$A,Obj.Meta!$D:$D,"-",0,1))</f>
        <v>-</v>
      </c>
      <c r="M1936" s="300" t="str">
        <f>IF($K1936="","-",_xlfn.XLOOKUP($K1936,Obj.Meta!$A:$A,Obj.Meta!$F:$F,"-",0,1))</f>
        <v>-</v>
      </c>
      <c r="N1936" s="337" t="str">
        <f t="shared" si="59"/>
        <v>---</v>
      </c>
      <c r="O1936" s="333"/>
      <c r="P1936" s="54"/>
      <c r="Q1936" s="52"/>
      <c r="R1936" s="34"/>
      <c r="S1936" s="53"/>
      <c r="T1936" s="208"/>
      <c r="U1936" s="726"/>
      <c r="V1936" s="206"/>
      <c r="W1936" s="206"/>
      <c r="X1936" s="678"/>
      <c r="Y1936" s="34"/>
      <c r="Z1936" s="610"/>
      <c r="AA1936" s="608"/>
    </row>
    <row r="1937" spans="1:27">
      <c r="A1937" s="145" t="str">
        <f t="shared" si="58"/>
        <v>-</v>
      </c>
      <c r="B1937" s="146" t="str">
        <f>_xlfn.XLOOKUP($A1937,Dept.Meta!$A:$A,Dept.Meta!$F:$F,"-",0,1)</f>
        <v>-</v>
      </c>
      <c r="C1937" s="629" t="str">
        <f>_xlfn.XLOOKUP(_xlfn.CONCAT($G1937,"-",$I1937),Div.Meta!$H:$H,Div.Meta!$C:$C,"-",0,1)</f>
        <v>-</v>
      </c>
      <c r="D1937" s="302"/>
      <c r="E1937" s="146" t="str">
        <f>IF($D1937="","-",_xlfn.XLOOKUP($D1937,Fund.Meta!$A:$A,Fund.Meta!$D:$D,"-",0,1))</f>
        <v>-</v>
      </c>
      <c r="F1937" s="303" t="str">
        <f>IF($D1937="","-",_xlfn.XLOOKUP($D1937,Fund.Meta!$A:$A,Fund.Meta!$E:$E,"-",0,1))</f>
        <v>-</v>
      </c>
      <c r="G1937" s="334"/>
      <c r="H1937" s="303" t="str">
        <f>IF($G1937="","-",_xlfn.XLOOKUP($G1937,Appr.Meta!$A:$A,Appr.Meta!$D:$D,"-",0,1))</f>
        <v>-</v>
      </c>
      <c r="I1937" s="302"/>
      <c r="J1937" s="303" t="str">
        <f>IF($I1937="","-",_xlfn.XLOOKUP($I1937,'CC.Meta'!$A:$A,'CC.Meta'!$D:$D,"-",0,1))</f>
        <v>-</v>
      </c>
      <c r="K1937" s="302"/>
      <c r="L1937" s="146" t="str">
        <f>IF($K1937="","-",_xlfn.XLOOKUP($K1937,Obj.Meta!$A:$A,Obj.Meta!$D:$D,"-",0,1))</f>
        <v>-</v>
      </c>
      <c r="M1937" s="300" t="str">
        <f>IF($K1937="","-",_xlfn.XLOOKUP($K1937,Obj.Meta!$A:$A,Obj.Meta!$F:$F,"-",0,1))</f>
        <v>-</v>
      </c>
      <c r="N1937" s="337" t="str">
        <f t="shared" si="59"/>
        <v>---</v>
      </c>
      <c r="O1937" s="333"/>
      <c r="P1937" s="54"/>
      <c r="Q1937" s="52"/>
      <c r="R1937" s="34"/>
      <c r="S1937" s="53"/>
      <c r="T1937" s="208"/>
      <c r="U1937" s="726"/>
      <c r="V1937" s="206"/>
      <c r="W1937" s="206"/>
      <c r="X1937" s="678"/>
      <c r="Y1937" s="34"/>
      <c r="Z1937" s="610"/>
      <c r="AA1937" s="608"/>
    </row>
    <row r="1938" spans="1:27">
      <c r="A1938" s="145" t="str">
        <f t="shared" si="58"/>
        <v>-</v>
      </c>
      <c r="B1938" s="146" t="str">
        <f>_xlfn.XLOOKUP($A1938,Dept.Meta!$A:$A,Dept.Meta!$F:$F,"-",0,1)</f>
        <v>-</v>
      </c>
      <c r="C1938" s="629" t="str">
        <f>_xlfn.XLOOKUP(_xlfn.CONCAT($G1938,"-",$I1938),Div.Meta!$H:$H,Div.Meta!$C:$C,"-",0,1)</f>
        <v>-</v>
      </c>
      <c r="D1938" s="302"/>
      <c r="E1938" s="146" t="str">
        <f>IF($D1938="","-",_xlfn.XLOOKUP($D1938,Fund.Meta!$A:$A,Fund.Meta!$D:$D,"-",0,1))</f>
        <v>-</v>
      </c>
      <c r="F1938" s="303" t="str">
        <f>IF($D1938="","-",_xlfn.XLOOKUP($D1938,Fund.Meta!$A:$A,Fund.Meta!$E:$E,"-",0,1))</f>
        <v>-</v>
      </c>
      <c r="G1938" s="334"/>
      <c r="H1938" s="303" t="str">
        <f>IF($G1938="","-",_xlfn.XLOOKUP($G1938,Appr.Meta!$A:$A,Appr.Meta!$D:$D,"-",0,1))</f>
        <v>-</v>
      </c>
      <c r="I1938" s="302"/>
      <c r="J1938" s="303" t="str">
        <f>IF($I1938="","-",_xlfn.XLOOKUP($I1938,'CC.Meta'!$A:$A,'CC.Meta'!$D:$D,"-",0,1))</f>
        <v>-</v>
      </c>
      <c r="K1938" s="302"/>
      <c r="L1938" s="146" t="str">
        <f>IF($K1938="","-",_xlfn.XLOOKUP($K1938,Obj.Meta!$A:$A,Obj.Meta!$D:$D,"-",0,1))</f>
        <v>-</v>
      </c>
      <c r="M1938" s="300" t="str">
        <f>IF($K1938="","-",_xlfn.XLOOKUP($K1938,Obj.Meta!$A:$A,Obj.Meta!$F:$F,"-",0,1))</f>
        <v>-</v>
      </c>
      <c r="N1938" s="337" t="str">
        <f t="shared" si="59"/>
        <v>---</v>
      </c>
      <c r="O1938" s="333"/>
      <c r="P1938" s="54"/>
      <c r="Q1938" s="52"/>
      <c r="R1938" s="34"/>
      <c r="S1938" s="53"/>
      <c r="T1938" s="208"/>
      <c r="U1938" s="726"/>
      <c r="V1938" s="206"/>
      <c r="W1938" s="206"/>
      <c r="X1938" s="678"/>
      <c r="Y1938" s="34"/>
      <c r="Z1938" s="610"/>
      <c r="AA1938" s="608"/>
    </row>
    <row r="1939" spans="1:27">
      <c r="A1939" s="145" t="str">
        <f t="shared" ref="A1939:A2002" si="60">IFERROR(VALUE(LEFT($I1939,2)),"-")</f>
        <v>-</v>
      </c>
      <c r="B1939" s="146" t="str">
        <f>_xlfn.XLOOKUP($A1939,Dept.Meta!$A:$A,Dept.Meta!$F:$F,"-",0,1)</f>
        <v>-</v>
      </c>
      <c r="C1939" s="629" t="str">
        <f>_xlfn.XLOOKUP(_xlfn.CONCAT($G1939,"-",$I1939),Div.Meta!$H:$H,Div.Meta!$C:$C,"-",0,1)</f>
        <v>-</v>
      </c>
      <c r="D1939" s="302"/>
      <c r="E1939" s="146" t="str">
        <f>IF($D1939="","-",_xlfn.XLOOKUP($D1939,Fund.Meta!$A:$A,Fund.Meta!$D:$D,"-",0,1))</f>
        <v>-</v>
      </c>
      <c r="F1939" s="303" t="str">
        <f>IF($D1939="","-",_xlfn.XLOOKUP($D1939,Fund.Meta!$A:$A,Fund.Meta!$E:$E,"-",0,1))</f>
        <v>-</v>
      </c>
      <c r="G1939" s="334"/>
      <c r="H1939" s="303" t="str">
        <f>IF($G1939="","-",_xlfn.XLOOKUP($G1939,Appr.Meta!$A:$A,Appr.Meta!$D:$D,"-",0,1))</f>
        <v>-</v>
      </c>
      <c r="I1939" s="302"/>
      <c r="J1939" s="303" t="str">
        <f>IF($I1939="","-",_xlfn.XLOOKUP($I1939,'CC.Meta'!$A:$A,'CC.Meta'!$D:$D,"-",0,1))</f>
        <v>-</v>
      </c>
      <c r="K1939" s="302"/>
      <c r="L1939" s="146" t="str">
        <f>IF($K1939="","-",_xlfn.XLOOKUP($K1939,Obj.Meta!$A:$A,Obj.Meta!$D:$D,"-",0,1))</f>
        <v>-</v>
      </c>
      <c r="M1939" s="300" t="str">
        <f>IF($K1939="","-",_xlfn.XLOOKUP($K1939,Obj.Meta!$A:$A,Obj.Meta!$F:$F,"-",0,1))</f>
        <v>-</v>
      </c>
      <c r="N1939" s="337" t="str">
        <f t="shared" ref="N1939:N2002" si="61">_xlfn.CONCAT($D1939,"-",$G1939,"-",$I1939,"-",$K1939)</f>
        <v>---</v>
      </c>
      <c r="O1939" s="333"/>
      <c r="P1939" s="54"/>
      <c r="Q1939" s="52"/>
      <c r="R1939" s="34"/>
      <c r="S1939" s="53"/>
      <c r="T1939" s="208"/>
      <c r="U1939" s="726"/>
      <c r="V1939" s="206"/>
      <c r="W1939" s="206"/>
      <c r="X1939" s="678"/>
      <c r="Y1939" s="34"/>
      <c r="Z1939" s="610"/>
      <c r="AA1939" s="608"/>
    </row>
    <row r="1940" spans="1:27">
      <c r="A1940" s="145" t="str">
        <f t="shared" si="60"/>
        <v>-</v>
      </c>
      <c r="B1940" s="146" t="str">
        <f>_xlfn.XLOOKUP($A1940,Dept.Meta!$A:$A,Dept.Meta!$F:$F,"-",0,1)</f>
        <v>-</v>
      </c>
      <c r="C1940" s="629" t="str">
        <f>_xlfn.XLOOKUP(_xlfn.CONCAT($G1940,"-",$I1940),Div.Meta!$H:$H,Div.Meta!$C:$C,"-",0,1)</f>
        <v>-</v>
      </c>
      <c r="D1940" s="302"/>
      <c r="E1940" s="146" t="str">
        <f>IF($D1940="","-",_xlfn.XLOOKUP($D1940,Fund.Meta!$A:$A,Fund.Meta!$D:$D,"-",0,1))</f>
        <v>-</v>
      </c>
      <c r="F1940" s="303" t="str">
        <f>IF($D1940="","-",_xlfn.XLOOKUP($D1940,Fund.Meta!$A:$A,Fund.Meta!$E:$E,"-",0,1))</f>
        <v>-</v>
      </c>
      <c r="G1940" s="334"/>
      <c r="H1940" s="303" t="str">
        <f>IF($G1940="","-",_xlfn.XLOOKUP($G1940,Appr.Meta!$A:$A,Appr.Meta!$D:$D,"-",0,1))</f>
        <v>-</v>
      </c>
      <c r="I1940" s="302"/>
      <c r="J1940" s="303" t="str">
        <f>IF($I1940="","-",_xlfn.XLOOKUP($I1940,'CC.Meta'!$A:$A,'CC.Meta'!$D:$D,"-",0,1))</f>
        <v>-</v>
      </c>
      <c r="K1940" s="302"/>
      <c r="L1940" s="146" t="str">
        <f>IF($K1940="","-",_xlfn.XLOOKUP($K1940,Obj.Meta!$A:$A,Obj.Meta!$D:$D,"-",0,1))</f>
        <v>-</v>
      </c>
      <c r="M1940" s="300" t="str">
        <f>IF($K1940="","-",_xlfn.XLOOKUP($K1940,Obj.Meta!$A:$A,Obj.Meta!$F:$F,"-",0,1))</f>
        <v>-</v>
      </c>
      <c r="N1940" s="337" t="str">
        <f t="shared" si="61"/>
        <v>---</v>
      </c>
      <c r="O1940" s="333"/>
      <c r="P1940" s="54"/>
      <c r="Q1940" s="52"/>
      <c r="R1940" s="34"/>
      <c r="S1940" s="53"/>
      <c r="T1940" s="208"/>
      <c r="U1940" s="726"/>
      <c r="V1940" s="206"/>
      <c r="W1940" s="206"/>
      <c r="X1940" s="678"/>
      <c r="Y1940" s="34"/>
      <c r="Z1940" s="610"/>
      <c r="AA1940" s="608"/>
    </row>
    <row r="1941" spans="1:27">
      <c r="A1941" s="145" t="str">
        <f t="shared" si="60"/>
        <v>-</v>
      </c>
      <c r="B1941" s="146" t="str">
        <f>_xlfn.XLOOKUP($A1941,Dept.Meta!$A:$A,Dept.Meta!$F:$F,"-",0,1)</f>
        <v>-</v>
      </c>
      <c r="C1941" s="629" t="str">
        <f>_xlfn.XLOOKUP(_xlfn.CONCAT($G1941,"-",$I1941),Div.Meta!$H:$H,Div.Meta!$C:$C,"-",0,1)</f>
        <v>-</v>
      </c>
      <c r="D1941" s="302"/>
      <c r="E1941" s="146" t="str">
        <f>IF($D1941="","-",_xlfn.XLOOKUP($D1941,Fund.Meta!$A:$A,Fund.Meta!$D:$D,"-",0,1))</f>
        <v>-</v>
      </c>
      <c r="F1941" s="303" t="str">
        <f>IF($D1941="","-",_xlfn.XLOOKUP($D1941,Fund.Meta!$A:$A,Fund.Meta!$E:$E,"-",0,1))</f>
        <v>-</v>
      </c>
      <c r="G1941" s="334"/>
      <c r="H1941" s="303" t="str">
        <f>IF($G1941="","-",_xlfn.XLOOKUP($G1941,Appr.Meta!$A:$A,Appr.Meta!$D:$D,"-",0,1))</f>
        <v>-</v>
      </c>
      <c r="I1941" s="302"/>
      <c r="J1941" s="303" t="str">
        <f>IF($I1941="","-",_xlfn.XLOOKUP($I1941,'CC.Meta'!$A:$A,'CC.Meta'!$D:$D,"-",0,1))</f>
        <v>-</v>
      </c>
      <c r="K1941" s="302"/>
      <c r="L1941" s="146" t="str">
        <f>IF($K1941="","-",_xlfn.XLOOKUP($K1941,Obj.Meta!$A:$A,Obj.Meta!$D:$D,"-",0,1))</f>
        <v>-</v>
      </c>
      <c r="M1941" s="300" t="str">
        <f>IF($K1941="","-",_xlfn.XLOOKUP($K1941,Obj.Meta!$A:$A,Obj.Meta!$F:$F,"-",0,1))</f>
        <v>-</v>
      </c>
      <c r="N1941" s="337" t="str">
        <f t="shared" si="61"/>
        <v>---</v>
      </c>
      <c r="O1941" s="333"/>
      <c r="P1941" s="54"/>
      <c r="Q1941" s="52"/>
      <c r="R1941" s="34"/>
      <c r="S1941" s="53"/>
      <c r="T1941" s="208"/>
      <c r="U1941" s="726"/>
      <c r="V1941" s="206"/>
      <c r="W1941" s="206"/>
      <c r="X1941" s="678"/>
      <c r="Y1941" s="34"/>
      <c r="Z1941" s="610"/>
      <c r="AA1941" s="608"/>
    </row>
    <row r="1942" spans="1:27">
      <c r="A1942" s="145" t="str">
        <f t="shared" si="60"/>
        <v>-</v>
      </c>
      <c r="B1942" s="146" t="str">
        <f>_xlfn.XLOOKUP($A1942,Dept.Meta!$A:$A,Dept.Meta!$F:$F,"-",0,1)</f>
        <v>-</v>
      </c>
      <c r="C1942" s="629" t="str">
        <f>_xlfn.XLOOKUP(_xlfn.CONCAT($G1942,"-",$I1942),Div.Meta!$H:$H,Div.Meta!$C:$C,"-",0,1)</f>
        <v>-</v>
      </c>
      <c r="D1942" s="302"/>
      <c r="E1942" s="146" t="str">
        <f>IF($D1942="","-",_xlfn.XLOOKUP($D1942,Fund.Meta!$A:$A,Fund.Meta!$D:$D,"-",0,1))</f>
        <v>-</v>
      </c>
      <c r="F1942" s="303" t="str">
        <f>IF($D1942="","-",_xlfn.XLOOKUP($D1942,Fund.Meta!$A:$A,Fund.Meta!$E:$E,"-",0,1))</f>
        <v>-</v>
      </c>
      <c r="G1942" s="334"/>
      <c r="H1942" s="303" t="str">
        <f>IF($G1942="","-",_xlfn.XLOOKUP($G1942,Appr.Meta!$A:$A,Appr.Meta!$D:$D,"-",0,1))</f>
        <v>-</v>
      </c>
      <c r="I1942" s="302"/>
      <c r="J1942" s="303" t="str">
        <f>IF($I1942="","-",_xlfn.XLOOKUP($I1942,'CC.Meta'!$A:$A,'CC.Meta'!$D:$D,"-",0,1))</f>
        <v>-</v>
      </c>
      <c r="K1942" s="302"/>
      <c r="L1942" s="146" t="str">
        <f>IF($K1942="","-",_xlfn.XLOOKUP($K1942,Obj.Meta!$A:$A,Obj.Meta!$D:$D,"-",0,1))</f>
        <v>-</v>
      </c>
      <c r="M1942" s="300" t="str">
        <f>IF($K1942="","-",_xlfn.XLOOKUP($K1942,Obj.Meta!$A:$A,Obj.Meta!$F:$F,"-",0,1))</f>
        <v>-</v>
      </c>
      <c r="N1942" s="337" t="str">
        <f t="shared" si="61"/>
        <v>---</v>
      </c>
      <c r="O1942" s="333"/>
      <c r="P1942" s="54"/>
      <c r="Q1942" s="52"/>
      <c r="R1942" s="34"/>
      <c r="S1942" s="53"/>
      <c r="T1942" s="208"/>
      <c r="U1942" s="726"/>
      <c r="V1942" s="206"/>
      <c r="W1942" s="206"/>
      <c r="X1942" s="678"/>
      <c r="Y1942" s="34"/>
      <c r="Z1942" s="610"/>
      <c r="AA1942" s="608"/>
    </row>
    <row r="1943" spans="1:27">
      <c r="A1943" s="145" t="str">
        <f t="shared" si="60"/>
        <v>-</v>
      </c>
      <c r="B1943" s="146" t="str">
        <f>_xlfn.XLOOKUP($A1943,Dept.Meta!$A:$A,Dept.Meta!$F:$F,"-",0,1)</f>
        <v>-</v>
      </c>
      <c r="C1943" s="629" t="str">
        <f>_xlfn.XLOOKUP(_xlfn.CONCAT($G1943,"-",$I1943),Div.Meta!$H:$H,Div.Meta!$C:$C,"-",0,1)</f>
        <v>-</v>
      </c>
      <c r="D1943" s="302"/>
      <c r="E1943" s="146" t="str">
        <f>IF($D1943="","-",_xlfn.XLOOKUP($D1943,Fund.Meta!$A:$A,Fund.Meta!$D:$D,"-",0,1))</f>
        <v>-</v>
      </c>
      <c r="F1943" s="303" t="str">
        <f>IF($D1943="","-",_xlfn.XLOOKUP($D1943,Fund.Meta!$A:$A,Fund.Meta!$E:$E,"-",0,1))</f>
        <v>-</v>
      </c>
      <c r="G1943" s="334"/>
      <c r="H1943" s="303" t="str">
        <f>IF($G1943="","-",_xlfn.XLOOKUP($G1943,Appr.Meta!$A:$A,Appr.Meta!$D:$D,"-",0,1))</f>
        <v>-</v>
      </c>
      <c r="I1943" s="302"/>
      <c r="J1943" s="303" t="str">
        <f>IF($I1943="","-",_xlfn.XLOOKUP($I1943,'CC.Meta'!$A:$A,'CC.Meta'!$D:$D,"-",0,1))</f>
        <v>-</v>
      </c>
      <c r="K1943" s="302"/>
      <c r="L1943" s="146" t="str">
        <f>IF($K1943="","-",_xlfn.XLOOKUP($K1943,Obj.Meta!$A:$A,Obj.Meta!$D:$D,"-",0,1))</f>
        <v>-</v>
      </c>
      <c r="M1943" s="300" t="str">
        <f>IF($K1943="","-",_xlfn.XLOOKUP($K1943,Obj.Meta!$A:$A,Obj.Meta!$F:$F,"-",0,1))</f>
        <v>-</v>
      </c>
      <c r="N1943" s="337" t="str">
        <f t="shared" si="61"/>
        <v>---</v>
      </c>
      <c r="O1943" s="333"/>
      <c r="P1943" s="54"/>
      <c r="Q1943" s="52"/>
      <c r="R1943" s="34"/>
      <c r="S1943" s="53"/>
      <c r="T1943" s="208"/>
      <c r="U1943" s="726"/>
      <c r="V1943" s="206"/>
      <c r="W1943" s="206"/>
      <c r="X1943" s="678"/>
      <c r="Y1943" s="34"/>
      <c r="Z1943" s="610"/>
      <c r="AA1943" s="608"/>
    </row>
    <row r="1944" spans="1:27">
      <c r="A1944" s="145" t="str">
        <f t="shared" si="60"/>
        <v>-</v>
      </c>
      <c r="B1944" s="146" t="str">
        <f>_xlfn.XLOOKUP($A1944,Dept.Meta!$A:$A,Dept.Meta!$F:$F,"-",0,1)</f>
        <v>-</v>
      </c>
      <c r="C1944" s="629" t="str">
        <f>_xlfn.XLOOKUP(_xlfn.CONCAT($G1944,"-",$I1944),Div.Meta!$H:$H,Div.Meta!$C:$C,"-",0,1)</f>
        <v>-</v>
      </c>
      <c r="D1944" s="302"/>
      <c r="E1944" s="146" t="str">
        <f>IF($D1944="","-",_xlfn.XLOOKUP($D1944,Fund.Meta!$A:$A,Fund.Meta!$D:$D,"-",0,1))</f>
        <v>-</v>
      </c>
      <c r="F1944" s="303" t="str">
        <f>IF($D1944="","-",_xlfn.XLOOKUP($D1944,Fund.Meta!$A:$A,Fund.Meta!$E:$E,"-",0,1))</f>
        <v>-</v>
      </c>
      <c r="G1944" s="334"/>
      <c r="H1944" s="303" t="str">
        <f>IF($G1944="","-",_xlfn.XLOOKUP($G1944,Appr.Meta!$A:$A,Appr.Meta!$D:$D,"-",0,1))</f>
        <v>-</v>
      </c>
      <c r="I1944" s="302"/>
      <c r="J1944" s="303" t="str">
        <f>IF($I1944="","-",_xlfn.XLOOKUP($I1944,'CC.Meta'!$A:$A,'CC.Meta'!$D:$D,"-",0,1))</f>
        <v>-</v>
      </c>
      <c r="K1944" s="302"/>
      <c r="L1944" s="146" t="str">
        <f>IF($K1944="","-",_xlfn.XLOOKUP($K1944,Obj.Meta!$A:$A,Obj.Meta!$D:$D,"-",0,1))</f>
        <v>-</v>
      </c>
      <c r="M1944" s="300" t="str">
        <f>IF($K1944="","-",_xlfn.XLOOKUP($K1944,Obj.Meta!$A:$A,Obj.Meta!$F:$F,"-",0,1))</f>
        <v>-</v>
      </c>
      <c r="N1944" s="337" t="str">
        <f t="shared" si="61"/>
        <v>---</v>
      </c>
      <c r="O1944" s="333"/>
      <c r="P1944" s="54"/>
      <c r="Q1944" s="52"/>
      <c r="R1944" s="34"/>
      <c r="S1944" s="53"/>
      <c r="T1944" s="208"/>
      <c r="U1944" s="726"/>
      <c r="V1944" s="206"/>
      <c r="W1944" s="206"/>
      <c r="X1944" s="678"/>
      <c r="Y1944" s="34"/>
      <c r="Z1944" s="610"/>
      <c r="AA1944" s="608"/>
    </row>
    <row r="1945" spans="1:27">
      <c r="A1945" s="145" t="str">
        <f t="shared" si="60"/>
        <v>-</v>
      </c>
      <c r="B1945" s="146" t="str">
        <f>_xlfn.XLOOKUP($A1945,Dept.Meta!$A:$A,Dept.Meta!$F:$F,"-",0,1)</f>
        <v>-</v>
      </c>
      <c r="C1945" s="629" t="str">
        <f>_xlfn.XLOOKUP(_xlfn.CONCAT($G1945,"-",$I1945),Div.Meta!$H:$H,Div.Meta!$C:$C,"-",0,1)</f>
        <v>-</v>
      </c>
      <c r="D1945" s="302"/>
      <c r="E1945" s="146" t="str">
        <f>IF($D1945="","-",_xlfn.XLOOKUP($D1945,Fund.Meta!$A:$A,Fund.Meta!$D:$D,"-",0,1))</f>
        <v>-</v>
      </c>
      <c r="F1945" s="303" t="str">
        <f>IF($D1945="","-",_xlfn.XLOOKUP($D1945,Fund.Meta!$A:$A,Fund.Meta!$E:$E,"-",0,1))</f>
        <v>-</v>
      </c>
      <c r="G1945" s="334"/>
      <c r="H1945" s="303" t="str">
        <f>IF($G1945="","-",_xlfn.XLOOKUP($G1945,Appr.Meta!$A:$A,Appr.Meta!$D:$D,"-",0,1))</f>
        <v>-</v>
      </c>
      <c r="I1945" s="302"/>
      <c r="J1945" s="303" t="str">
        <f>IF($I1945="","-",_xlfn.XLOOKUP($I1945,'CC.Meta'!$A:$A,'CC.Meta'!$D:$D,"-",0,1))</f>
        <v>-</v>
      </c>
      <c r="K1945" s="302"/>
      <c r="L1945" s="146" t="str">
        <f>IF($K1945="","-",_xlfn.XLOOKUP($K1945,Obj.Meta!$A:$A,Obj.Meta!$D:$D,"-",0,1))</f>
        <v>-</v>
      </c>
      <c r="M1945" s="300" t="str">
        <f>IF($K1945="","-",_xlfn.XLOOKUP($K1945,Obj.Meta!$A:$A,Obj.Meta!$F:$F,"-",0,1))</f>
        <v>-</v>
      </c>
      <c r="N1945" s="337" t="str">
        <f t="shared" si="61"/>
        <v>---</v>
      </c>
      <c r="O1945" s="333"/>
      <c r="P1945" s="54"/>
      <c r="Q1945" s="52"/>
      <c r="R1945" s="34"/>
      <c r="S1945" s="53"/>
      <c r="T1945" s="208"/>
      <c r="U1945" s="726"/>
      <c r="V1945" s="206"/>
      <c r="W1945" s="206"/>
      <c r="X1945" s="678"/>
      <c r="Y1945" s="34"/>
      <c r="Z1945" s="610"/>
      <c r="AA1945" s="608"/>
    </row>
    <row r="1946" spans="1:27">
      <c r="A1946" s="145" t="str">
        <f t="shared" si="60"/>
        <v>-</v>
      </c>
      <c r="B1946" s="146" t="str">
        <f>_xlfn.XLOOKUP($A1946,Dept.Meta!$A:$A,Dept.Meta!$F:$F,"-",0,1)</f>
        <v>-</v>
      </c>
      <c r="C1946" s="629" t="str">
        <f>_xlfn.XLOOKUP(_xlfn.CONCAT($G1946,"-",$I1946),Div.Meta!$H:$H,Div.Meta!$C:$C,"-",0,1)</f>
        <v>-</v>
      </c>
      <c r="D1946" s="302"/>
      <c r="E1946" s="146" t="str">
        <f>IF($D1946="","-",_xlfn.XLOOKUP($D1946,Fund.Meta!$A:$A,Fund.Meta!$D:$D,"-",0,1))</f>
        <v>-</v>
      </c>
      <c r="F1946" s="303" t="str">
        <f>IF($D1946="","-",_xlfn.XLOOKUP($D1946,Fund.Meta!$A:$A,Fund.Meta!$E:$E,"-",0,1))</f>
        <v>-</v>
      </c>
      <c r="G1946" s="334"/>
      <c r="H1946" s="303" t="str">
        <f>IF($G1946="","-",_xlfn.XLOOKUP($G1946,Appr.Meta!$A:$A,Appr.Meta!$D:$D,"-",0,1))</f>
        <v>-</v>
      </c>
      <c r="I1946" s="302"/>
      <c r="J1946" s="303" t="str">
        <f>IF($I1946="","-",_xlfn.XLOOKUP($I1946,'CC.Meta'!$A:$A,'CC.Meta'!$D:$D,"-",0,1))</f>
        <v>-</v>
      </c>
      <c r="K1946" s="302"/>
      <c r="L1946" s="146" t="str">
        <f>IF($K1946="","-",_xlfn.XLOOKUP($K1946,Obj.Meta!$A:$A,Obj.Meta!$D:$D,"-",0,1))</f>
        <v>-</v>
      </c>
      <c r="M1946" s="300" t="str">
        <f>IF($K1946="","-",_xlfn.XLOOKUP($K1946,Obj.Meta!$A:$A,Obj.Meta!$F:$F,"-",0,1))</f>
        <v>-</v>
      </c>
      <c r="N1946" s="337" t="str">
        <f t="shared" si="61"/>
        <v>---</v>
      </c>
      <c r="O1946" s="333"/>
      <c r="P1946" s="54"/>
      <c r="Q1946" s="52"/>
      <c r="R1946" s="34"/>
      <c r="S1946" s="53"/>
      <c r="T1946" s="208"/>
      <c r="U1946" s="726"/>
      <c r="V1946" s="206"/>
      <c r="W1946" s="206"/>
      <c r="X1946" s="678"/>
      <c r="Y1946" s="34"/>
      <c r="Z1946" s="610"/>
      <c r="AA1946" s="608"/>
    </row>
    <row r="1947" spans="1:27">
      <c r="A1947" s="145" t="str">
        <f t="shared" si="60"/>
        <v>-</v>
      </c>
      <c r="B1947" s="146" t="str">
        <f>_xlfn.XLOOKUP($A1947,Dept.Meta!$A:$A,Dept.Meta!$F:$F,"-",0,1)</f>
        <v>-</v>
      </c>
      <c r="C1947" s="629" t="str">
        <f>_xlfn.XLOOKUP(_xlfn.CONCAT($G1947,"-",$I1947),Div.Meta!$H:$H,Div.Meta!$C:$C,"-",0,1)</f>
        <v>-</v>
      </c>
      <c r="D1947" s="302"/>
      <c r="E1947" s="146" t="str">
        <f>IF($D1947="","-",_xlfn.XLOOKUP($D1947,Fund.Meta!$A:$A,Fund.Meta!$D:$D,"-",0,1))</f>
        <v>-</v>
      </c>
      <c r="F1947" s="303" t="str">
        <f>IF($D1947="","-",_xlfn.XLOOKUP($D1947,Fund.Meta!$A:$A,Fund.Meta!$E:$E,"-",0,1))</f>
        <v>-</v>
      </c>
      <c r="G1947" s="334"/>
      <c r="H1947" s="303" t="str">
        <f>IF($G1947="","-",_xlfn.XLOOKUP($G1947,Appr.Meta!$A:$A,Appr.Meta!$D:$D,"-",0,1))</f>
        <v>-</v>
      </c>
      <c r="I1947" s="302"/>
      <c r="J1947" s="303" t="str">
        <f>IF($I1947="","-",_xlfn.XLOOKUP($I1947,'CC.Meta'!$A:$A,'CC.Meta'!$D:$D,"-",0,1))</f>
        <v>-</v>
      </c>
      <c r="K1947" s="302"/>
      <c r="L1947" s="146" t="str">
        <f>IF($K1947="","-",_xlfn.XLOOKUP($K1947,Obj.Meta!$A:$A,Obj.Meta!$D:$D,"-",0,1))</f>
        <v>-</v>
      </c>
      <c r="M1947" s="300" t="str">
        <f>IF($K1947="","-",_xlfn.XLOOKUP($K1947,Obj.Meta!$A:$A,Obj.Meta!$F:$F,"-",0,1))</f>
        <v>-</v>
      </c>
      <c r="N1947" s="337" t="str">
        <f t="shared" si="61"/>
        <v>---</v>
      </c>
      <c r="O1947" s="333"/>
      <c r="P1947" s="54"/>
      <c r="Q1947" s="52"/>
      <c r="R1947" s="34"/>
      <c r="S1947" s="53"/>
      <c r="T1947" s="208"/>
      <c r="U1947" s="726"/>
      <c r="V1947" s="206"/>
      <c r="W1947" s="206"/>
      <c r="X1947" s="678"/>
      <c r="Y1947" s="34"/>
      <c r="Z1947" s="610"/>
      <c r="AA1947" s="608"/>
    </row>
    <row r="1948" spans="1:27">
      <c r="A1948" s="145" t="str">
        <f t="shared" si="60"/>
        <v>-</v>
      </c>
      <c r="B1948" s="146" t="str">
        <f>_xlfn.XLOOKUP($A1948,Dept.Meta!$A:$A,Dept.Meta!$F:$F,"-",0,1)</f>
        <v>-</v>
      </c>
      <c r="C1948" s="629" t="str">
        <f>_xlfn.XLOOKUP(_xlfn.CONCAT($G1948,"-",$I1948),Div.Meta!$H:$H,Div.Meta!$C:$C,"-",0,1)</f>
        <v>-</v>
      </c>
      <c r="D1948" s="302"/>
      <c r="E1948" s="146" t="str">
        <f>IF($D1948="","-",_xlfn.XLOOKUP($D1948,Fund.Meta!$A:$A,Fund.Meta!$D:$D,"-",0,1))</f>
        <v>-</v>
      </c>
      <c r="F1948" s="303" t="str">
        <f>IF($D1948="","-",_xlfn.XLOOKUP($D1948,Fund.Meta!$A:$A,Fund.Meta!$E:$E,"-",0,1))</f>
        <v>-</v>
      </c>
      <c r="G1948" s="334"/>
      <c r="H1948" s="303" t="str">
        <f>IF($G1948="","-",_xlfn.XLOOKUP($G1948,Appr.Meta!$A:$A,Appr.Meta!$D:$D,"-",0,1))</f>
        <v>-</v>
      </c>
      <c r="I1948" s="302"/>
      <c r="J1948" s="303" t="str">
        <f>IF($I1948="","-",_xlfn.XLOOKUP($I1948,'CC.Meta'!$A:$A,'CC.Meta'!$D:$D,"-",0,1))</f>
        <v>-</v>
      </c>
      <c r="K1948" s="302"/>
      <c r="L1948" s="146" t="str">
        <f>IF($K1948="","-",_xlfn.XLOOKUP($K1948,Obj.Meta!$A:$A,Obj.Meta!$D:$D,"-",0,1))</f>
        <v>-</v>
      </c>
      <c r="M1948" s="300" t="str">
        <f>IF($K1948="","-",_xlfn.XLOOKUP($K1948,Obj.Meta!$A:$A,Obj.Meta!$F:$F,"-",0,1))</f>
        <v>-</v>
      </c>
      <c r="N1948" s="337" t="str">
        <f t="shared" si="61"/>
        <v>---</v>
      </c>
      <c r="O1948" s="333"/>
      <c r="P1948" s="54"/>
      <c r="Q1948" s="52"/>
      <c r="R1948" s="34"/>
      <c r="S1948" s="53"/>
      <c r="T1948" s="208"/>
      <c r="U1948" s="726"/>
      <c r="V1948" s="206"/>
      <c r="W1948" s="206"/>
      <c r="X1948" s="678"/>
      <c r="Y1948" s="34"/>
      <c r="Z1948" s="610"/>
      <c r="AA1948" s="608"/>
    </row>
    <row r="1949" spans="1:27">
      <c r="A1949" s="145" t="str">
        <f t="shared" si="60"/>
        <v>-</v>
      </c>
      <c r="B1949" s="146" t="str">
        <f>_xlfn.XLOOKUP($A1949,Dept.Meta!$A:$A,Dept.Meta!$F:$F,"-",0,1)</f>
        <v>-</v>
      </c>
      <c r="C1949" s="629" t="str">
        <f>_xlfn.XLOOKUP(_xlfn.CONCAT($G1949,"-",$I1949),Div.Meta!$H:$H,Div.Meta!$C:$C,"-",0,1)</f>
        <v>-</v>
      </c>
      <c r="D1949" s="302"/>
      <c r="E1949" s="146" t="str">
        <f>IF($D1949="","-",_xlfn.XLOOKUP($D1949,Fund.Meta!$A:$A,Fund.Meta!$D:$D,"-",0,1))</f>
        <v>-</v>
      </c>
      <c r="F1949" s="303" t="str">
        <f>IF($D1949="","-",_xlfn.XLOOKUP($D1949,Fund.Meta!$A:$A,Fund.Meta!$E:$E,"-",0,1))</f>
        <v>-</v>
      </c>
      <c r="G1949" s="334"/>
      <c r="H1949" s="303" t="str">
        <f>IF($G1949="","-",_xlfn.XLOOKUP($G1949,Appr.Meta!$A:$A,Appr.Meta!$D:$D,"-",0,1))</f>
        <v>-</v>
      </c>
      <c r="I1949" s="302"/>
      <c r="J1949" s="303" t="str">
        <f>IF($I1949="","-",_xlfn.XLOOKUP($I1949,'CC.Meta'!$A:$A,'CC.Meta'!$D:$D,"-",0,1))</f>
        <v>-</v>
      </c>
      <c r="K1949" s="302"/>
      <c r="L1949" s="146" t="str">
        <f>IF($K1949="","-",_xlfn.XLOOKUP($K1949,Obj.Meta!$A:$A,Obj.Meta!$D:$D,"-",0,1))</f>
        <v>-</v>
      </c>
      <c r="M1949" s="300" t="str">
        <f>IF($K1949="","-",_xlfn.XLOOKUP($K1949,Obj.Meta!$A:$A,Obj.Meta!$F:$F,"-",0,1))</f>
        <v>-</v>
      </c>
      <c r="N1949" s="337" t="str">
        <f t="shared" si="61"/>
        <v>---</v>
      </c>
      <c r="O1949" s="333"/>
      <c r="P1949" s="54"/>
      <c r="Q1949" s="52"/>
      <c r="R1949" s="34"/>
      <c r="S1949" s="53"/>
      <c r="T1949" s="208"/>
      <c r="U1949" s="726"/>
      <c r="V1949" s="206"/>
      <c r="W1949" s="206"/>
      <c r="X1949" s="678"/>
      <c r="Y1949" s="34"/>
      <c r="Z1949" s="610"/>
      <c r="AA1949" s="608"/>
    </row>
    <row r="1950" spans="1:27">
      <c r="A1950" s="145" t="str">
        <f t="shared" si="60"/>
        <v>-</v>
      </c>
      <c r="B1950" s="146" t="str">
        <f>_xlfn.XLOOKUP($A1950,Dept.Meta!$A:$A,Dept.Meta!$F:$F,"-",0,1)</f>
        <v>-</v>
      </c>
      <c r="C1950" s="629" t="str">
        <f>_xlfn.XLOOKUP(_xlfn.CONCAT($G1950,"-",$I1950),Div.Meta!$H:$H,Div.Meta!$C:$C,"-",0,1)</f>
        <v>-</v>
      </c>
      <c r="D1950" s="302"/>
      <c r="E1950" s="146" t="str">
        <f>IF($D1950="","-",_xlfn.XLOOKUP($D1950,Fund.Meta!$A:$A,Fund.Meta!$D:$D,"-",0,1))</f>
        <v>-</v>
      </c>
      <c r="F1950" s="303" t="str">
        <f>IF($D1950="","-",_xlfn.XLOOKUP($D1950,Fund.Meta!$A:$A,Fund.Meta!$E:$E,"-",0,1))</f>
        <v>-</v>
      </c>
      <c r="G1950" s="334"/>
      <c r="H1950" s="303" t="str">
        <f>IF($G1950="","-",_xlfn.XLOOKUP($G1950,Appr.Meta!$A:$A,Appr.Meta!$D:$D,"-",0,1))</f>
        <v>-</v>
      </c>
      <c r="I1950" s="302"/>
      <c r="J1950" s="303" t="str">
        <f>IF($I1950="","-",_xlfn.XLOOKUP($I1950,'CC.Meta'!$A:$A,'CC.Meta'!$D:$D,"-",0,1))</f>
        <v>-</v>
      </c>
      <c r="K1950" s="302"/>
      <c r="L1950" s="146" t="str">
        <f>IF($K1950="","-",_xlfn.XLOOKUP($K1950,Obj.Meta!$A:$A,Obj.Meta!$D:$D,"-",0,1))</f>
        <v>-</v>
      </c>
      <c r="M1950" s="300" t="str">
        <f>IF($K1950="","-",_xlfn.XLOOKUP($K1950,Obj.Meta!$A:$A,Obj.Meta!$F:$F,"-",0,1))</f>
        <v>-</v>
      </c>
      <c r="N1950" s="337" t="str">
        <f t="shared" si="61"/>
        <v>---</v>
      </c>
      <c r="O1950" s="333"/>
      <c r="P1950" s="54"/>
      <c r="Q1950" s="52"/>
      <c r="R1950" s="34"/>
      <c r="S1950" s="53"/>
      <c r="T1950" s="208"/>
      <c r="U1950" s="726"/>
      <c r="V1950" s="206"/>
      <c r="W1950" s="206"/>
      <c r="X1950" s="678"/>
      <c r="Y1950" s="34"/>
      <c r="Z1950" s="610"/>
      <c r="AA1950" s="608"/>
    </row>
    <row r="1951" spans="1:27">
      <c r="A1951" s="145" t="str">
        <f t="shared" si="60"/>
        <v>-</v>
      </c>
      <c r="B1951" s="146" t="str">
        <f>_xlfn.XLOOKUP($A1951,Dept.Meta!$A:$A,Dept.Meta!$F:$F,"-",0,1)</f>
        <v>-</v>
      </c>
      <c r="C1951" s="629" t="str">
        <f>_xlfn.XLOOKUP(_xlfn.CONCAT($G1951,"-",$I1951),Div.Meta!$H:$H,Div.Meta!$C:$C,"-",0,1)</f>
        <v>-</v>
      </c>
      <c r="D1951" s="302"/>
      <c r="E1951" s="146" t="str">
        <f>IF($D1951="","-",_xlfn.XLOOKUP($D1951,Fund.Meta!$A:$A,Fund.Meta!$D:$D,"-",0,1))</f>
        <v>-</v>
      </c>
      <c r="F1951" s="303" t="str">
        <f>IF($D1951="","-",_xlfn.XLOOKUP($D1951,Fund.Meta!$A:$A,Fund.Meta!$E:$E,"-",0,1))</f>
        <v>-</v>
      </c>
      <c r="G1951" s="334"/>
      <c r="H1951" s="303" t="str">
        <f>IF($G1951="","-",_xlfn.XLOOKUP($G1951,Appr.Meta!$A:$A,Appr.Meta!$D:$D,"-",0,1))</f>
        <v>-</v>
      </c>
      <c r="I1951" s="302"/>
      <c r="J1951" s="303" t="str">
        <f>IF($I1951="","-",_xlfn.XLOOKUP($I1951,'CC.Meta'!$A:$A,'CC.Meta'!$D:$D,"-",0,1))</f>
        <v>-</v>
      </c>
      <c r="K1951" s="302"/>
      <c r="L1951" s="146" t="str">
        <f>IF($K1951="","-",_xlfn.XLOOKUP($K1951,Obj.Meta!$A:$A,Obj.Meta!$D:$D,"-",0,1))</f>
        <v>-</v>
      </c>
      <c r="M1951" s="300" t="str">
        <f>IF($K1951="","-",_xlfn.XLOOKUP($K1951,Obj.Meta!$A:$A,Obj.Meta!$F:$F,"-",0,1))</f>
        <v>-</v>
      </c>
      <c r="N1951" s="337" t="str">
        <f t="shared" si="61"/>
        <v>---</v>
      </c>
      <c r="O1951" s="333"/>
      <c r="P1951" s="54"/>
      <c r="Q1951" s="52"/>
      <c r="R1951" s="34"/>
      <c r="S1951" s="53"/>
      <c r="T1951" s="208"/>
      <c r="U1951" s="726"/>
      <c r="V1951" s="206"/>
      <c r="W1951" s="206"/>
      <c r="X1951" s="678"/>
      <c r="Y1951" s="34"/>
      <c r="Z1951" s="610"/>
      <c r="AA1951" s="608"/>
    </row>
    <row r="1952" spans="1:27">
      <c r="A1952" s="145" t="str">
        <f t="shared" si="60"/>
        <v>-</v>
      </c>
      <c r="B1952" s="146" t="str">
        <f>_xlfn.XLOOKUP($A1952,Dept.Meta!$A:$A,Dept.Meta!$F:$F,"-",0,1)</f>
        <v>-</v>
      </c>
      <c r="C1952" s="629" t="str">
        <f>_xlfn.XLOOKUP(_xlfn.CONCAT($G1952,"-",$I1952),Div.Meta!$H:$H,Div.Meta!$C:$C,"-",0,1)</f>
        <v>-</v>
      </c>
      <c r="D1952" s="302"/>
      <c r="E1952" s="146" t="str">
        <f>IF($D1952="","-",_xlfn.XLOOKUP($D1952,Fund.Meta!$A:$A,Fund.Meta!$D:$D,"-",0,1))</f>
        <v>-</v>
      </c>
      <c r="F1952" s="303" t="str">
        <f>IF($D1952="","-",_xlfn.XLOOKUP($D1952,Fund.Meta!$A:$A,Fund.Meta!$E:$E,"-",0,1))</f>
        <v>-</v>
      </c>
      <c r="G1952" s="334"/>
      <c r="H1952" s="303" t="str">
        <f>IF($G1952="","-",_xlfn.XLOOKUP($G1952,Appr.Meta!$A:$A,Appr.Meta!$D:$D,"-",0,1))</f>
        <v>-</v>
      </c>
      <c r="I1952" s="302"/>
      <c r="J1952" s="303" t="str">
        <f>IF($I1952="","-",_xlfn.XLOOKUP($I1952,'CC.Meta'!$A:$A,'CC.Meta'!$D:$D,"-",0,1))</f>
        <v>-</v>
      </c>
      <c r="K1952" s="302"/>
      <c r="L1952" s="146" t="str">
        <f>IF($K1952="","-",_xlfn.XLOOKUP($K1952,Obj.Meta!$A:$A,Obj.Meta!$D:$D,"-",0,1))</f>
        <v>-</v>
      </c>
      <c r="M1952" s="300" t="str">
        <f>IF($K1952="","-",_xlfn.XLOOKUP($K1952,Obj.Meta!$A:$A,Obj.Meta!$F:$F,"-",0,1))</f>
        <v>-</v>
      </c>
      <c r="N1952" s="337" t="str">
        <f t="shared" si="61"/>
        <v>---</v>
      </c>
      <c r="O1952" s="333"/>
      <c r="P1952" s="54"/>
      <c r="Q1952" s="52"/>
      <c r="R1952" s="34"/>
      <c r="S1952" s="53"/>
      <c r="T1952" s="208"/>
      <c r="U1952" s="726"/>
      <c r="V1952" s="206"/>
      <c r="W1952" s="206"/>
      <c r="X1952" s="678"/>
      <c r="Y1952" s="34"/>
      <c r="Z1952" s="610"/>
      <c r="AA1952" s="608"/>
    </row>
    <row r="1953" spans="1:27">
      <c r="A1953" s="145" t="str">
        <f t="shared" si="60"/>
        <v>-</v>
      </c>
      <c r="B1953" s="146" t="str">
        <f>_xlfn.XLOOKUP($A1953,Dept.Meta!$A:$A,Dept.Meta!$F:$F,"-",0,1)</f>
        <v>-</v>
      </c>
      <c r="C1953" s="629" t="str">
        <f>_xlfn.XLOOKUP(_xlfn.CONCAT($G1953,"-",$I1953),Div.Meta!$H:$H,Div.Meta!$C:$C,"-",0,1)</f>
        <v>-</v>
      </c>
      <c r="D1953" s="302"/>
      <c r="E1953" s="146" t="str">
        <f>IF($D1953="","-",_xlfn.XLOOKUP($D1953,Fund.Meta!$A:$A,Fund.Meta!$D:$D,"-",0,1))</f>
        <v>-</v>
      </c>
      <c r="F1953" s="303" t="str">
        <f>IF($D1953="","-",_xlfn.XLOOKUP($D1953,Fund.Meta!$A:$A,Fund.Meta!$E:$E,"-",0,1))</f>
        <v>-</v>
      </c>
      <c r="G1953" s="334"/>
      <c r="H1953" s="303" t="str">
        <f>IF($G1953="","-",_xlfn.XLOOKUP($G1953,Appr.Meta!$A:$A,Appr.Meta!$D:$D,"-",0,1))</f>
        <v>-</v>
      </c>
      <c r="I1953" s="302"/>
      <c r="J1953" s="303" t="str">
        <f>IF($I1953="","-",_xlfn.XLOOKUP($I1953,'CC.Meta'!$A:$A,'CC.Meta'!$D:$D,"-",0,1))</f>
        <v>-</v>
      </c>
      <c r="K1953" s="302"/>
      <c r="L1953" s="146" t="str">
        <f>IF($K1953="","-",_xlfn.XLOOKUP($K1953,Obj.Meta!$A:$A,Obj.Meta!$D:$D,"-",0,1))</f>
        <v>-</v>
      </c>
      <c r="M1953" s="300" t="str">
        <f>IF($K1953="","-",_xlfn.XLOOKUP($K1953,Obj.Meta!$A:$A,Obj.Meta!$F:$F,"-",0,1))</f>
        <v>-</v>
      </c>
      <c r="N1953" s="337" t="str">
        <f t="shared" si="61"/>
        <v>---</v>
      </c>
      <c r="O1953" s="333"/>
      <c r="P1953" s="54"/>
      <c r="Q1953" s="52"/>
      <c r="R1953" s="34"/>
      <c r="S1953" s="53"/>
      <c r="T1953" s="208"/>
      <c r="U1953" s="726"/>
      <c r="V1953" s="206"/>
      <c r="W1953" s="206"/>
      <c r="X1953" s="678"/>
      <c r="Y1953" s="34"/>
      <c r="Z1953" s="610"/>
      <c r="AA1953" s="608"/>
    </row>
    <row r="1954" spans="1:27">
      <c r="A1954" s="145" t="str">
        <f t="shared" si="60"/>
        <v>-</v>
      </c>
      <c r="B1954" s="146" t="str">
        <f>_xlfn.XLOOKUP($A1954,Dept.Meta!$A:$A,Dept.Meta!$F:$F,"-",0,1)</f>
        <v>-</v>
      </c>
      <c r="C1954" s="629" t="str">
        <f>_xlfn.XLOOKUP(_xlfn.CONCAT($G1954,"-",$I1954),Div.Meta!$H:$H,Div.Meta!$C:$C,"-",0,1)</f>
        <v>-</v>
      </c>
      <c r="D1954" s="302"/>
      <c r="E1954" s="146" t="str">
        <f>IF($D1954="","-",_xlfn.XLOOKUP($D1954,Fund.Meta!$A:$A,Fund.Meta!$D:$D,"-",0,1))</f>
        <v>-</v>
      </c>
      <c r="F1954" s="303" t="str">
        <f>IF($D1954="","-",_xlfn.XLOOKUP($D1954,Fund.Meta!$A:$A,Fund.Meta!$E:$E,"-",0,1))</f>
        <v>-</v>
      </c>
      <c r="G1954" s="334"/>
      <c r="H1954" s="303" t="str">
        <f>IF($G1954="","-",_xlfn.XLOOKUP($G1954,Appr.Meta!$A:$A,Appr.Meta!$D:$D,"-",0,1))</f>
        <v>-</v>
      </c>
      <c r="I1954" s="302"/>
      <c r="J1954" s="303" t="str">
        <f>IF($I1954="","-",_xlfn.XLOOKUP($I1954,'CC.Meta'!$A:$A,'CC.Meta'!$D:$D,"-",0,1))</f>
        <v>-</v>
      </c>
      <c r="K1954" s="302"/>
      <c r="L1954" s="146" t="str">
        <f>IF($K1954="","-",_xlfn.XLOOKUP($K1954,Obj.Meta!$A:$A,Obj.Meta!$D:$D,"-",0,1))</f>
        <v>-</v>
      </c>
      <c r="M1954" s="300" t="str">
        <f>IF($K1954="","-",_xlfn.XLOOKUP($K1954,Obj.Meta!$A:$A,Obj.Meta!$F:$F,"-",0,1))</f>
        <v>-</v>
      </c>
      <c r="N1954" s="337" t="str">
        <f t="shared" si="61"/>
        <v>---</v>
      </c>
      <c r="O1954" s="333"/>
      <c r="P1954" s="54"/>
      <c r="Q1954" s="52"/>
      <c r="R1954" s="34"/>
      <c r="S1954" s="53"/>
      <c r="T1954" s="208"/>
      <c r="U1954" s="726"/>
      <c r="V1954" s="206"/>
      <c r="W1954" s="206"/>
      <c r="X1954" s="678"/>
      <c r="Y1954" s="34"/>
      <c r="Z1954" s="610"/>
      <c r="AA1954" s="608"/>
    </row>
    <row r="1955" spans="1:27">
      <c r="A1955" s="145" t="str">
        <f t="shared" si="60"/>
        <v>-</v>
      </c>
      <c r="B1955" s="146" t="str">
        <f>_xlfn.XLOOKUP($A1955,Dept.Meta!$A:$A,Dept.Meta!$F:$F,"-",0,1)</f>
        <v>-</v>
      </c>
      <c r="C1955" s="629" t="str">
        <f>_xlfn.XLOOKUP(_xlfn.CONCAT($G1955,"-",$I1955),Div.Meta!$H:$H,Div.Meta!$C:$C,"-",0,1)</f>
        <v>-</v>
      </c>
      <c r="D1955" s="302"/>
      <c r="E1955" s="146" t="str">
        <f>IF($D1955="","-",_xlfn.XLOOKUP($D1955,Fund.Meta!$A:$A,Fund.Meta!$D:$D,"-",0,1))</f>
        <v>-</v>
      </c>
      <c r="F1955" s="303" t="str">
        <f>IF($D1955="","-",_xlfn.XLOOKUP($D1955,Fund.Meta!$A:$A,Fund.Meta!$E:$E,"-",0,1))</f>
        <v>-</v>
      </c>
      <c r="G1955" s="334"/>
      <c r="H1955" s="303" t="str">
        <f>IF($G1955="","-",_xlfn.XLOOKUP($G1955,Appr.Meta!$A:$A,Appr.Meta!$D:$D,"-",0,1))</f>
        <v>-</v>
      </c>
      <c r="I1955" s="302"/>
      <c r="J1955" s="303" t="str">
        <f>IF($I1955="","-",_xlfn.XLOOKUP($I1955,'CC.Meta'!$A:$A,'CC.Meta'!$D:$D,"-",0,1))</f>
        <v>-</v>
      </c>
      <c r="K1955" s="302"/>
      <c r="L1955" s="146" t="str">
        <f>IF($K1955="","-",_xlfn.XLOOKUP($K1955,Obj.Meta!$A:$A,Obj.Meta!$D:$D,"-",0,1))</f>
        <v>-</v>
      </c>
      <c r="M1955" s="300" t="str">
        <f>IF($K1955="","-",_xlfn.XLOOKUP($K1955,Obj.Meta!$A:$A,Obj.Meta!$F:$F,"-",0,1))</f>
        <v>-</v>
      </c>
      <c r="N1955" s="337" t="str">
        <f t="shared" si="61"/>
        <v>---</v>
      </c>
      <c r="O1955" s="333"/>
      <c r="P1955" s="54"/>
      <c r="Q1955" s="52"/>
      <c r="R1955" s="34"/>
      <c r="S1955" s="53"/>
      <c r="T1955" s="208"/>
      <c r="U1955" s="726"/>
      <c r="V1955" s="206"/>
      <c r="W1955" s="206"/>
      <c r="X1955" s="678"/>
      <c r="Y1955" s="34"/>
      <c r="Z1955" s="610"/>
      <c r="AA1955" s="608"/>
    </row>
    <row r="1956" spans="1:27">
      <c r="A1956" s="145" t="str">
        <f t="shared" si="60"/>
        <v>-</v>
      </c>
      <c r="B1956" s="146" t="str">
        <f>_xlfn.XLOOKUP($A1956,Dept.Meta!$A:$A,Dept.Meta!$F:$F,"-",0,1)</f>
        <v>-</v>
      </c>
      <c r="C1956" s="629" t="str">
        <f>_xlfn.XLOOKUP(_xlfn.CONCAT($G1956,"-",$I1956),Div.Meta!$H:$H,Div.Meta!$C:$C,"-",0,1)</f>
        <v>-</v>
      </c>
      <c r="D1956" s="302"/>
      <c r="E1956" s="146" t="str">
        <f>IF($D1956="","-",_xlfn.XLOOKUP($D1956,Fund.Meta!$A:$A,Fund.Meta!$D:$D,"-",0,1))</f>
        <v>-</v>
      </c>
      <c r="F1956" s="303" t="str">
        <f>IF($D1956="","-",_xlfn.XLOOKUP($D1956,Fund.Meta!$A:$A,Fund.Meta!$E:$E,"-",0,1))</f>
        <v>-</v>
      </c>
      <c r="G1956" s="334"/>
      <c r="H1956" s="303" t="str">
        <f>IF($G1956="","-",_xlfn.XLOOKUP($G1956,Appr.Meta!$A:$A,Appr.Meta!$D:$D,"-",0,1))</f>
        <v>-</v>
      </c>
      <c r="I1956" s="302"/>
      <c r="J1956" s="303" t="str">
        <f>IF($I1956="","-",_xlfn.XLOOKUP($I1956,'CC.Meta'!$A:$A,'CC.Meta'!$D:$D,"-",0,1))</f>
        <v>-</v>
      </c>
      <c r="K1956" s="302"/>
      <c r="L1956" s="146" t="str">
        <f>IF($K1956="","-",_xlfn.XLOOKUP($K1956,Obj.Meta!$A:$A,Obj.Meta!$D:$D,"-",0,1))</f>
        <v>-</v>
      </c>
      <c r="M1956" s="300" t="str">
        <f>IF($K1956="","-",_xlfn.XLOOKUP($K1956,Obj.Meta!$A:$A,Obj.Meta!$F:$F,"-",0,1))</f>
        <v>-</v>
      </c>
      <c r="N1956" s="337" t="str">
        <f t="shared" si="61"/>
        <v>---</v>
      </c>
      <c r="O1956" s="333"/>
      <c r="P1956" s="54"/>
      <c r="Q1956" s="52"/>
      <c r="R1956" s="34"/>
      <c r="S1956" s="53"/>
      <c r="T1956" s="208"/>
      <c r="U1956" s="726"/>
      <c r="V1956" s="206"/>
      <c r="W1956" s="206"/>
      <c r="X1956" s="678"/>
      <c r="Y1956" s="34"/>
      <c r="Z1956" s="610"/>
      <c r="AA1956" s="608"/>
    </row>
    <row r="1957" spans="1:27">
      <c r="A1957" s="145" t="str">
        <f t="shared" si="60"/>
        <v>-</v>
      </c>
      <c r="B1957" s="146" t="str">
        <f>_xlfn.XLOOKUP($A1957,Dept.Meta!$A:$A,Dept.Meta!$F:$F,"-",0,1)</f>
        <v>-</v>
      </c>
      <c r="C1957" s="629" t="str">
        <f>_xlfn.XLOOKUP(_xlfn.CONCAT($G1957,"-",$I1957),Div.Meta!$H:$H,Div.Meta!$C:$C,"-",0,1)</f>
        <v>-</v>
      </c>
      <c r="D1957" s="302"/>
      <c r="E1957" s="146" t="str">
        <f>IF($D1957="","-",_xlfn.XLOOKUP($D1957,Fund.Meta!$A:$A,Fund.Meta!$D:$D,"-",0,1))</f>
        <v>-</v>
      </c>
      <c r="F1957" s="303" t="str">
        <f>IF($D1957="","-",_xlfn.XLOOKUP($D1957,Fund.Meta!$A:$A,Fund.Meta!$E:$E,"-",0,1))</f>
        <v>-</v>
      </c>
      <c r="G1957" s="334"/>
      <c r="H1957" s="303" t="str">
        <f>IF($G1957="","-",_xlfn.XLOOKUP($G1957,Appr.Meta!$A:$A,Appr.Meta!$D:$D,"-",0,1))</f>
        <v>-</v>
      </c>
      <c r="I1957" s="302"/>
      <c r="J1957" s="303" t="str">
        <f>IF($I1957="","-",_xlfn.XLOOKUP($I1957,'CC.Meta'!$A:$A,'CC.Meta'!$D:$D,"-",0,1))</f>
        <v>-</v>
      </c>
      <c r="K1957" s="302"/>
      <c r="L1957" s="146" t="str">
        <f>IF($K1957="","-",_xlfn.XLOOKUP($K1957,Obj.Meta!$A:$A,Obj.Meta!$D:$D,"-",0,1))</f>
        <v>-</v>
      </c>
      <c r="M1957" s="300" t="str">
        <f>IF($K1957="","-",_xlfn.XLOOKUP($K1957,Obj.Meta!$A:$A,Obj.Meta!$F:$F,"-",0,1))</f>
        <v>-</v>
      </c>
      <c r="N1957" s="337" t="str">
        <f t="shared" si="61"/>
        <v>---</v>
      </c>
      <c r="O1957" s="333"/>
      <c r="P1957" s="54"/>
      <c r="Q1957" s="52"/>
      <c r="R1957" s="34"/>
      <c r="S1957" s="53"/>
      <c r="T1957" s="208"/>
      <c r="U1957" s="726"/>
      <c r="V1957" s="206"/>
      <c r="W1957" s="206"/>
      <c r="X1957" s="678"/>
      <c r="Y1957" s="34"/>
      <c r="Z1957" s="610"/>
      <c r="AA1957" s="608"/>
    </row>
    <row r="1958" spans="1:27">
      <c r="A1958" s="145" t="str">
        <f t="shared" si="60"/>
        <v>-</v>
      </c>
      <c r="B1958" s="146" t="str">
        <f>_xlfn.XLOOKUP($A1958,Dept.Meta!$A:$A,Dept.Meta!$F:$F,"-",0,1)</f>
        <v>-</v>
      </c>
      <c r="C1958" s="629" t="str">
        <f>_xlfn.XLOOKUP(_xlfn.CONCAT($G1958,"-",$I1958),Div.Meta!$H:$H,Div.Meta!$C:$C,"-",0,1)</f>
        <v>-</v>
      </c>
      <c r="D1958" s="302"/>
      <c r="E1958" s="146" t="str">
        <f>IF($D1958="","-",_xlfn.XLOOKUP($D1958,Fund.Meta!$A:$A,Fund.Meta!$D:$D,"-",0,1))</f>
        <v>-</v>
      </c>
      <c r="F1958" s="303" t="str">
        <f>IF($D1958="","-",_xlfn.XLOOKUP($D1958,Fund.Meta!$A:$A,Fund.Meta!$E:$E,"-",0,1))</f>
        <v>-</v>
      </c>
      <c r="G1958" s="334"/>
      <c r="H1958" s="303" t="str">
        <f>IF($G1958="","-",_xlfn.XLOOKUP($G1958,Appr.Meta!$A:$A,Appr.Meta!$D:$D,"-",0,1))</f>
        <v>-</v>
      </c>
      <c r="I1958" s="302"/>
      <c r="J1958" s="303" t="str">
        <f>IF($I1958="","-",_xlfn.XLOOKUP($I1958,'CC.Meta'!$A:$A,'CC.Meta'!$D:$D,"-",0,1))</f>
        <v>-</v>
      </c>
      <c r="K1958" s="302"/>
      <c r="L1958" s="146" t="str">
        <f>IF($K1958="","-",_xlfn.XLOOKUP($K1958,Obj.Meta!$A:$A,Obj.Meta!$D:$D,"-",0,1))</f>
        <v>-</v>
      </c>
      <c r="M1958" s="300" t="str">
        <f>IF($K1958="","-",_xlfn.XLOOKUP($K1958,Obj.Meta!$A:$A,Obj.Meta!$F:$F,"-",0,1))</f>
        <v>-</v>
      </c>
      <c r="N1958" s="337" t="str">
        <f t="shared" si="61"/>
        <v>---</v>
      </c>
      <c r="O1958" s="333"/>
      <c r="P1958" s="54"/>
      <c r="Q1958" s="52"/>
      <c r="R1958" s="34"/>
      <c r="S1958" s="53"/>
      <c r="T1958" s="208"/>
      <c r="U1958" s="726"/>
      <c r="V1958" s="206"/>
      <c r="W1958" s="206"/>
      <c r="X1958" s="678"/>
      <c r="Y1958" s="34"/>
      <c r="Z1958" s="610"/>
      <c r="AA1958" s="608"/>
    </row>
    <row r="1959" spans="1:27">
      <c r="A1959" s="145" t="str">
        <f t="shared" si="60"/>
        <v>-</v>
      </c>
      <c r="B1959" s="146" t="str">
        <f>_xlfn.XLOOKUP($A1959,Dept.Meta!$A:$A,Dept.Meta!$F:$F,"-",0,1)</f>
        <v>-</v>
      </c>
      <c r="C1959" s="629" t="str">
        <f>_xlfn.XLOOKUP(_xlfn.CONCAT($G1959,"-",$I1959),Div.Meta!$H:$H,Div.Meta!$C:$C,"-",0,1)</f>
        <v>-</v>
      </c>
      <c r="D1959" s="302"/>
      <c r="E1959" s="146" t="str">
        <f>IF($D1959="","-",_xlfn.XLOOKUP($D1959,Fund.Meta!$A:$A,Fund.Meta!$D:$D,"-",0,1))</f>
        <v>-</v>
      </c>
      <c r="F1959" s="303" t="str">
        <f>IF($D1959="","-",_xlfn.XLOOKUP($D1959,Fund.Meta!$A:$A,Fund.Meta!$E:$E,"-",0,1))</f>
        <v>-</v>
      </c>
      <c r="G1959" s="334"/>
      <c r="H1959" s="303" t="str">
        <f>IF($G1959="","-",_xlfn.XLOOKUP($G1959,Appr.Meta!$A:$A,Appr.Meta!$D:$D,"-",0,1))</f>
        <v>-</v>
      </c>
      <c r="I1959" s="302"/>
      <c r="J1959" s="303" t="str">
        <f>IF($I1959="","-",_xlfn.XLOOKUP($I1959,'CC.Meta'!$A:$A,'CC.Meta'!$D:$D,"-",0,1))</f>
        <v>-</v>
      </c>
      <c r="K1959" s="302"/>
      <c r="L1959" s="146" t="str">
        <f>IF($K1959="","-",_xlfn.XLOOKUP($K1959,Obj.Meta!$A:$A,Obj.Meta!$D:$D,"-",0,1))</f>
        <v>-</v>
      </c>
      <c r="M1959" s="300" t="str">
        <f>IF($K1959="","-",_xlfn.XLOOKUP($K1959,Obj.Meta!$A:$A,Obj.Meta!$F:$F,"-",0,1))</f>
        <v>-</v>
      </c>
      <c r="N1959" s="337" t="str">
        <f t="shared" si="61"/>
        <v>---</v>
      </c>
      <c r="O1959" s="333"/>
      <c r="P1959" s="54"/>
      <c r="Q1959" s="52"/>
      <c r="R1959" s="34"/>
      <c r="S1959" s="53"/>
      <c r="T1959" s="208"/>
      <c r="U1959" s="726"/>
      <c r="V1959" s="206"/>
      <c r="W1959" s="206"/>
      <c r="X1959" s="678"/>
      <c r="Y1959" s="34"/>
      <c r="Z1959" s="610"/>
      <c r="AA1959" s="608"/>
    </row>
    <row r="1960" spans="1:27">
      <c r="A1960" s="145" t="str">
        <f t="shared" si="60"/>
        <v>-</v>
      </c>
      <c r="B1960" s="146" t="str">
        <f>_xlfn.XLOOKUP($A1960,Dept.Meta!$A:$A,Dept.Meta!$F:$F,"-",0,1)</f>
        <v>-</v>
      </c>
      <c r="C1960" s="629" t="str">
        <f>_xlfn.XLOOKUP(_xlfn.CONCAT($G1960,"-",$I1960),Div.Meta!$H:$H,Div.Meta!$C:$C,"-",0,1)</f>
        <v>-</v>
      </c>
      <c r="D1960" s="302"/>
      <c r="E1960" s="146" t="str">
        <f>IF($D1960="","-",_xlfn.XLOOKUP($D1960,Fund.Meta!$A:$A,Fund.Meta!$D:$D,"-",0,1))</f>
        <v>-</v>
      </c>
      <c r="F1960" s="303" t="str">
        <f>IF($D1960="","-",_xlfn.XLOOKUP($D1960,Fund.Meta!$A:$A,Fund.Meta!$E:$E,"-",0,1))</f>
        <v>-</v>
      </c>
      <c r="G1960" s="334"/>
      <c r="H1960" s="303" t="str">
        <f>IF($G1960="","-",_xlfn.XLOOKUP($G1960,Appr.Meta!$A:$A,Appr.Meta!$D:$D,"-",0,1))</f>
        <v>-</v>
      </c>
      <c r="I1960" s="302"/>
      <c r="J1960" s="303" t="str">
        <f>IF($I1960="","-",_xlfn.XLOOKUP($I1960,'CC.Meta'!$A:$A,'CC.Meta'!$D:$D,"-",0,1))</f>
        <v>-</v>
      </c>
      <c r="K1960" s="302"/>
      <c r="L1960" s="146" t="str">
        <f>IF($K1960="","-",_xlfn.XLOOKUP($K1960,Obj.Meta!$A:$A,Obj.Meta!$D:$D,"-",0,1))</f>
        <v>-</v>
      </c>
      <c r="M1960" s="300" t="str">
        <f>IF($K1960="","-",_xlfn.XLOOKUP($K1960,Obj.Meta!$A:$A,Obj.Meta!$F:$F,"-",0,1))</f>
        <v>-</v>
      </c>
      <c r="N1960" s="337" t="str">
        <f t="shared" si="61"/>
        <v>---</v>
      </c>
      <c r="O1960" s="333"/>
      <c r="P1960" s="54"/>
      <c r="Q1960" s="52"/>
      <c r="R1960" s="34"/>
      <c r="S1960" s="53"/>
      <c r="T1960" s="208"/>
      <c r="U1960" s="726"/>
      <c r="V1960" s="206"/>
      <c r="W1960" s="206"/>
      <c r="X1960" s="678"/>
      <c r="Y1960" s="34"/>
      <c r="Z1960" s="610"/>
      <c r="AA1960" s="608"/>
    </row>
    <row r="1961" spans="1:27">
      <c r="A1961" s="145" t="str">
        <f t="shared" si="60"/>
        <v>-</v>
      </c>
      <c r="B1961" s="146" t="str">
        <f>_xlfn.XLOOKUP($A1961,Dept.Meta!$A:$A,Dept.Meta!$F:$F,"-",0,1)</f>
        <v>-</v>
      </c>
      <c r="C1961" s="629" t="str">
        <f>_xlfn.XLOOKUP(_xlfn.CONCAT($G1961,"-",$I1961),Div.Meta!$H:$H,Div.Meta!$C:$C,"-",0,1)</f>
        <v>-</v>
      </c>
      <c r="D1961" s="302"/>
      <c r="E1961" s="146" t="str">
        <f>IF($D1961="","-",_xlfn.XLOOKUP($D1961,Fund.Meta!$A:$A,Fund.Meta!$D:$D,"-",0,1))</f>
        <v>-</v>
      </c>
      <c r="F1961" s="303" t="str">
        <f>IF($D1961="","-",_xlfn.XLOOKUP($D1961,Fund.Meta!$A:$A,Fund.Meta!$E:$E,"-",0,1))</f>
        <v>-</v>
      </c>
      <c r="G1961" s="334"/>
      <c r="H1961" s="303" t="str">
        <f>IF($G1961="","-",_xlfn.XLOOKUP($G1961,Appr.Meta!$A:$A,Appr.Meta!$D:$D,"-",0,1))</f>
        <v>-</v>
      </c>
      <c r="I1961" s="302"/>
      <c r="J1961" s="303" t="str">
        <f>IF($I1961="","-",_xlfn.XLOOKUP($I1961,'CC.Meta'!$A:$A,'CC.Meta'!$D:$D,"-",0,1))</f>
        <v>-</v>
      </c>
      <c r="K1961" s="302"/>
      <c r="L1961" s="146" t="str">
        <f>IF($K1961="","-",_xlfn.XLOOKUP($K1961,Obj.Meta!$A:$A,Obj.Meta!$D:$D,"-",0,1))</f>
        <v>-</v>
      </c>
      <c r="M1961" s="300" t="str">
        <f>IF($K1961="","-",_xlfn.XLOOKUP($K1961,Obj.Meta!$A:$A,Obj.Meta!$F:$F,"-",0,1))</f>
        <v>-</v>
      </c>
      <c r="N1961" s="337" t="str">
        <f t="shared" si="61"/>
        <v>---</v>
      </c>
      <c r="O1961" s="333"/>
      <c r="P1961" s="54"/>
      <c r="Q1961" s="52"/>
      <c r="R1961" s="34"/>
      <c r="S1961" s="53"/>
      <c r="T1961" s="208"/>
      <c r="U1961" s="726"/>
      <c r="V1961" s="206"/>
      <c r="W1961" s="206"/>
      <c r="X1961" s="678"/>
      <c r="Y1961" s="34"/>
      <c r="Z1961" s="610"/>
      <c r="AA1961" s="608"/>
    </row>
    <row r="1962" spans="1:27">
      <c r="A1962" s="145" t="str">
        <f t="shared" si="60"/>
        <v>-</v>
      </c>
      <c r="B1962" s="146" t="str">
        <f>_xlfn.XLOOKUP($A1962,Dept.Meta!$A:$A,Dept.Meta!$F:$F,"-",0,1)</f>
        <v>-</v>
      </c>
      <c r="C1962" s="629" t="str">
        <f>_xlfn.XLOOKUP(_xlfn.CONCAT($G1962,"-",$I1962),Div.Meta!$H:$H,Div.Meta!$C:$C,"-",0,1)</f>
        <v>-</v>
      </c>
      <c r="D1962" s="302"/>
      <c r="E1962" s="146" t="str">
        <f>IF($D1962="","-",_xlfn.XLOOKUP($D1962,Fund.Meta!$A:$A,Fund.Meta!$D:$D,"-",0,1))</f>
        <v>-</v>
      </c>
      <c r="F1962" s="303" t="str">
        <f>IF($D1962="","-",_xlfn.XLOOKUP($D1962,Fund.Meta!$A:$A,Fund.Meta!$E:$E,"-",0,1))</f>
        <v>-</v>
      </c>
      <c r="G1962" s="334"/>
      <c r="H1962" s="303" t="str">
        <f>IF($G1962="","-",_xlfn.XLOOKUP($G1962,Appr.Meta!$A:$A,Appr.Meta!$D:$D,"-",0,1))</f>
        <v>-</v>
      </c>
      <c r="I1962" s="302"/>
      <c r="J1962" s="303" t="str">
        <f>IF($I1962="","-",_xlfn.XLOOKUP($I1962,'CC.Meta'!$A:$A,'CC.Meta'!$D:$D,"-",0,1))</f>
        <v>-</v>
      </c>
      <c r="K1962" s="302"/>
      <c r="L1962" s="146" t="str">
        <f>IF($K1962="","-",_xlfn.XLOOKUP($K1962,Obj.Meta!$A:$A,Obj.Meta!$D:$D,"-",0,1))</f>
        <v>-</v>
      </c>
      <c r="M1962" s="300" t="str">
        <f>IF($K1962="","-",_xlfn.XLOOKUP($K1962,Obj.Meta!$A:$A,Obj.Meta!$F:$F,"-",0,1))</f>
        <v>-</v>
      </c>
      <c r="N1962" s="337" t="str">
        <f t="shared" si="61"/>
        <v>---</v>
      </c>
      <c r="O1962" s="333"/>
      <c r="P1962" s="54"/>
      <c r="Q1962" s="52"/>
      <c r="R1962" s="34"/>
      <c r="S1962" s="53"/>
      <c r="T1962" s="208"/>
      <c r="U1962" s="726"/>
      <c r="V1962" s="206"/>
      <c r="W1962" s="206"/>
      <c r="X1962" s="678"/>
      <c r="Y1962" s="34"/>
      <c r="Z1962" s="610"/>
      <c r="AA1962" s="608"/>
    </row>
    <row r="1963" spans="1:27">
      <c r="A1963" s="145" t="str">
        <f t="shared" si="60"/>
        <v>-</v>
      </c>
      <c r="B1963" s="146" t="str">
        <f>_xlfn.XLOOKUP($A1963,Dept.Meta!$A:$A,Dept.Meta!$F:$F,"-",0,1)</f>
        <v>-</v>
      </c>
      <c r="C1963" s="629" t="str">
        <f>_xlfn.XLOOKUP(_xlfn.CONCAT($G1963,"-",$I1963),Div.Meta!$H:$H,Div.Meta!$C:$C,"-",0,1)</f>
        <v>-</v>
      </c>
      <c r="D1963" s="302"/>
      <c r="E1963" s="146" t="str">
        <f>IF($D1963="","-",_xlfn.XLOOKUP($D1963,Fund.Meta!$A:$A,Fund.Meta!$D:$D,"-",0,1))</f>
        <v>-</v>
      </c>
      <c r="F1963" s="303" t="str">
        <f>IF($D1963="","-",_xlfn.XLOOKUP($D1963,Fund.Meta!$A:$A,Fund.Meta!$E:$E,"-",0,1))</f>
        <v>-</v>
      </c>
      <c r="G1963" s="334"/>
      <c r="H1963" s="303" t="str">
        <f>IF($G1963="","-",_xlfn.XLOOKUP($G1963,Appr.Meta!$A:$A,Appr.Meta!$D:$D,"-",0,1))</f>
        <v>-</v>
      </c>
      <c r="I1963" s="302"/>
      <c r="J1963" s="303" t="str">
        <f>IF($I1963="","-",_xlfn.XLOOKUP($I1963,'CC.Meta'!$A:$A,'CC.Meta'!$D:$D,"-",0,1))</f>
        <v>-</v>
      </c>
      <c r="K1963" s="302"/>
      <c r="L1963" s="146" t="str">
        <f>IF($K1963="","-",_xlfn.XLOOKUP($K1963,Obj.Meta!$A:$A,Obj.Meta!$D:$D,"-",0,1))</f>
        <v>-</v>
      </c>
      <c r="M1963" s="300" t="str">
        <f>IF($K1963="","-",_xlfn.XLOOKUP($K1963,Obj.Meta!$A:$A,Obj.Meta!$F:$F,"-",0,1))</f>
        <v>-</v>
      </c>
      <c r="N1963" s="337" t="str">
        <f t="shared" si="61"/>
        <v>---</v>
      </c>
      <c r="O1963" s="333"/>
      <c r="P1963" s="54"/>
      <c r="Q1963" s="52"/>
      <c r="R1963" s="34"/>
      <c r="S1963" s="53"/>
      <c r="T1963" s="208"/>
      <c r="U1963" s="726"/>
      <c r="V1963" s="206"/>
      <c r="W1963" s="206"/>
      <c r="X1963" s="678"/>
      <c r="Y1963" s="34"/>
      <c r="Z1963" s="610"/>
      <c r="AA1963" s="608"/>
    </row>
    <row r="1964" spans="1:27">
      <c r="A1964" s="145" t="str">
        <f t="shared" si="60"/>
        <v>-</v>
      </c>
      <c r="B1964" s="146" t="str">
        <f>_xlfn.XLOOKUP($A1964,Dept.Meta!$A:$A,Dept.Meta!$F:$F,"-",0,1)</f>
        <v>-</v>
      </c>
      <c r="C1964" s="629" t="str">
        <f>_xlfn.XLOOKUP(_xlfn.CONCAT($G1964,"-",$I1964),Div.Meta!$H:$H,Div.Meta!$C:$C,"-",0,1)</f>
        <v>-</v>
      </c>
      <c r="D1964" s="302"/>
      <c r="E1964" s="146" t="str">
        <f>IF($D1964="","-",_xlfn.XLOOKUP($D1964,Fund.Meta!$A:$A,Fund.Meta!$D:$D,"-",0,1))</f>
        <v>-</v>
      </c>
      <c r="F1964" s="303" t="str">
        <f>IF($D1964="","-",_xlfn.XLOOKUP($D1964,Fund.Meta!$A:$A,Fund.Meta!$E:$E,"-",0,1))</f>
        <v>-</v>
      </c>
      <c r="G1964" s="334"/>
      <c r="H1964" s="303" t="str">
        <f>IF($G1964="","-",_xlfn.XLOOKUP($G1964,Appr.Meta!$A:$A,Appr.Meta!$D:$D,"-",0,1))</f>
        <v>-</v>
      </c>
      <c r="I1964" s="302"/>
      <c r="J1964" s="303" t="str">
        <f>IF($I1964="","-",_xlfn.XLOOKUP($I1964,'CC.Meta'!$A:$A,'CC.Meta'!$D:$D,"-",0,1))</f>
        <v>-</v>
      </c>
      <c r="K1964" s="302"/>
      <c r="L1964" s="146" t="str">
        <f>IF($K1964="","-",_xlfn.XLOOKUP($K1964,Obj.Meta!$A:$A,Obj.Meta!$D:$D,"-",0,1))</f>
        <v>-</v>
      </c>
      <c r="M1964" s="300" t="str">
        <f>IF($K1964="","-",_xlfn.XLOOKUP($K1964,Obj.Meta!$A:$A,Obj.Meta!$F:$F,"-",0,1))</f>
        <v>-</v>
      </c>
      <c r="N1964" s="337" t="str">
        <f t="shared" si="61"/>
        <v>---</v>
      </c>
      <c r="O1964" s="333"/>
      <c r="P1964" s="54"/>
      <c r="Q1964" s="52"/>
      <c r="R1964" s="34"/>
      <c r="S1964" s="53"/>
      <c r="T1964" s="208"/>
      <c r="U1964" s="726"/>
      <c r="V1964" s="206"/>
      <c r="W1964" s="206"/>
      <c r="X1964" s="678"/>
      <c r="Y1964" s="34"/>
      <c r="Z1964" s="610"/>
      <c r="AA1964" s="608"/>
    </row>
    <row r="1965" spans="1:27">
      <c r="A1965" s="145" t="str">
        <f t="shared" si="60"/>
        <v>-</v>
      </c>
      <c r="B1965" s="146" t="str">
        <f>_xlfn.XLOOKUP($A1965,Dept.Meta!$A:$A,Dept.Meta!$F:$F,"-",0,1)</f>
        <v>-</v>
      </c>
      <c r="C1965" s="629" t="str">
        <f>_xlfn.XLOOKUP(_xlfn.CONCAT($G1965,"-",$I1965),Div.Meta!$H:$H,Div.Meta!$C:$C,"-",0,1)</f>
        <v>-</v>
      </c>
      <c r="D1965" s="302"/>
      <c r="E1965" s="146" t="str">
        <f>IF($D1965="","-",_xlfn.XLOOKUP($D1965,Fund.Meta!$A:$A,Fund.Meta!$D:$D,"-",0,1))</f>
        <v>-</v>
      </c>
      <c r="F1965" s="303" t="str">
        <f>IF($D1965="","-",_xlfn.XLOOKUP($D1965,Fund.Meta!$A:$A,Fund.Meta!$E:$E,"-",0,1))</f>
        <v>-</v>
      </c>
      <c r="G1965" s="334"/>
      <c r="H1965" s="303" t="str">
        <f>IF($G1965="","-",_xlfn.XLOOKUP($G1965,Appr.Meta!$A:$A,Appr.Meta!$D:$D,"-",0,1))</f>
        <v>-</v>
      </c>
      <c r="I1965" s="302"/>
      <c r="J1965" s="303" t="str">
        <f>IF($I1965="","-",_xlfn.XLOOKUP($I1965,'CC.Meta'!$A:$A,'CC.Meta'!$D:$D,"-",0,1))</f>
        <v>-</v>
      </c>
      <c r="K1965" s="302"/>
      <c r="L1965" s="146" t="str">
        <f>IF($K1965="","-",_xlfn.XLOOKUP($K1965,Obj.Meta!$A:$A,Obj.Meta!$D:$D,"-",0,1))</f>
        <v>-</v>
      </c>
      <c r="M1965" s="300" t="str">
        <f>IF($K1965="","-",_xlfn.XLOOKUP($K1965,Obj.Meta!$A:$A,Obj.Meta!$F:$F,"-",0,1))</f>
        <v>-</v>
      </c>
      <c r="N1965" s="337" t="str">
        <f t="shared" si="61"/>
        <v>---</v>
      </c>
      <c r="O1965" s="333"/>
      <c r="P1965" s="54"/>
      <c r="Q1965" s="52"/>
      <c r="R1965" s="34"/>
      <c r="S1965" s="53"/>
      <c r="T1965" s="208"/>
      <c r="U1965" s="726"/>
      <c r="V1965" s="206"/>
      <c r="W1965" s="206"/>
      <c r="X1965" s="678"/>
      <c r="Y1965" s="34"/>
      <c r="Z1965" s="610"/>
      <c r="AA1965" s="608"/>
    </row>
    <row r="1966" spans="1:27">
      <c r="A1966" s="145" t="str">
        <f t="shared" si="60"/>
        <v>-</v>
      </c>
      <c r="B1966" s="146" t="str">
        <f>_xlfn.XLOOKUP($A1966,Dept.Meta!$A:$A,Dept.Meta!$F:$F,"-",0,1)</f>
        <v>-</v>
      </c>
      <c r="C1966" s="629" t="str">
        <f>_xlfn.XLOOKUP(_xlfn.CONCAT($G1966,"-",$I1966),Div.Meta!$H:$H,Div.Meta!$C:$C,"-",0,1)</f>
        <v>-</v>
      </c>
      <c r="D1966" s="302"/>
      <c r="E1966" s="146" t="str">
        <f>IF($D1966="","-",_xlfn.XLOOKUP($D1966,Fund.Meta!$A:$A,Fund.Meta!$D:$D,"-",0,1))</f>
        <v>-</v>
      </c>
      <c r="F1966" s="303" t="str">
        <f>IF($D1966="","-",_xlfn.XLOOKUP($D1966,Fund.Meta!$A:$A,Fund.Meta!$E:$E,"-",0,1))</f>
        <v>-</v>
      </c>
      <c r="G1966" s="334"/>
      <c r="H1966" s="303" t="str">
        <f>IF($G1966="","-",_xlfn.XLOOKUP($G1966,Appr.Meta!$A:$A,Appr.Meta!$D:$D,"-",0,1))</f>
        <v>-</v>
      </c>
      <c r="I1966" s="302"/>
      <c r="J1966" s="303" t="str">
        <f>IF($I1966="","-",_xlfn.XLOOKUP($I1966,'CC.Meta'!$A:$A,'CC.Meta'!$D:$D,"-",0,1))</f>
        <v>-</v>
      </c>
      <c r="K1966" s="302"/>
      <c r="L1966" s="146" t="str">
        <f>IF($K1966="","-",_xlfn.XLOOKUP($K1966,Obj.Meta!$A:$A,Obj.Meta!$D:$D,"-",0,1))</f>
        <v>-</v>
      </c>
      <c r="M1966" s="300" t="str">
        <f>IF($K1966="","-",_xlfn.XLOOKUP($K1966,Obj.Meta!$A:$A,Obj.Meta!$F:$F,"-",0,1))</f>
        <v>-</v>
      </c>
      <c r="N1966" s="337" t="str">
        <f t="shared" si="61"/>
        <v>---</v>
      </c>
      <c r="O1966" s="333"/>
      <c r="P1966" s="54"/>
      <c r="Q1966" s="52"/>
      <c r="R1966" s="34"/>
      <c r="S1966" s="53"/>
      <c r="T1966" s="208"/>
      <c r="U1966" s="726"/>
      <c r="V1966" s="206"/>
      <c r="W1966" s="206"/>
      <c r="X1966" s="678"/>
      <c r="Y1966" s="34"/>
      <c r="Z1966" s="610"/>
      <c r="AA1966" s="608"/>
    </row>
    <row r="1967" spans="1:27">
      <c r="A1967" s="145" t="str">
        <f t="shared" si="60"/>
        <v>-</v>
      </c>
      <c r="B1967" s="146" t="str">
        <f>_xlfn.XLOOKUP($A1967,Dept.Meta!$A:$A,Dept.Meta!$F:$F,"-",0,1)</f>
        <v>-</v>
      </c>
      <c r="C1967" s="629" t="str">
        <f>_xlfn.XLOOKUP(_xlfn.CONCAT($G1967,"-",$I1967),Div.Meta!$H:$H,Div.Meta!$C:$C,"-",0,1)</f>
        <v>-</v>
      </c>
      <c r="D1967" s="302"/>
      <c r="E1967" s="146" t="str">
        <f>IF($D1967="","-",_xlfn.XLOOKUP($D1967,Fund.Meta!$A:$A,Fund.Meta!$D:$D,"-",0,1))</f>
        <v>-</v>
      </c>
      <c r="F1967" s="303" t="str">
        <f>IF($D1967="","-",_xlfn.XLOOKUP($D1967,Fund.Meta!$A:$A,Fund.Meta!$E:$E,"-",0,1))</f>
        <v>-</v>
      </c>
      <c r="G1967" s="334"/>
      <c r="H1967" s="303" t="str">
        <f>IF($G1967="","-",_xlfn.XLOOKUP($G1967,Appr.Meta!$A:$A,Appr.Meta!$D:$D,"-",0,1))</f>
        <v>-</v>
      </c>
      <c r="I1967" s="302"/>
      <c r="J1967" s="303" t="str">
        <f>IF($I1967="","-",_xlfn.XLOOKUP($I1967,'CC.Meta'!$A:$A,'CC.Meta'!$D:$D,"-",0,1))</f>
        <v>-</v>
      </c>
      <c r="K1967" s="302"/>
      <c r="L1967" s="146" t="str">
        <f>IF($K1967="","-",_xlfn.XLOOKUP($K1967,Obj.Meta!$A:$A,Obj.Meta!$D:$D,"-",0,1))</f>
        <v>-</v>
      </c>
      <c r="M1967" s="300" t="str">
        <f>IF($K1967="","-",_xlfn.XLOOKUP($K1967,Obj.Meta!$A:$A,Obj.Meta!$F:$F,"-",0,1))</f>
        <v>-</v>
      </c>
      <c r="N1967" s="337" t="str">
        <f t="shared" si="61"/>
        <v>---</v>
      </c>
      <c r="O1967" s="333"/>
      <c r="P1967" s="54"/>
      <c r="Q1967" s="52"/>
      <c r="R1967" s="34"/>
      <c r="S1967" s="53"/>
      <c r="T1967" s="208"/>
      <c r="U1967" s="726"/>
      <c r="V1967" s="206"/>
      <c r="W1967" s="206"/>
      <c r="X1967" s="678"/>
      <c r="Y1967" s="34"/>
      <c r="Z1967" s="610"/>
      <c r="AA1967" s="608"/>
    </row>
    <row r="1968" spans="1:27">
      <c r="A1968" s="145" t="str">
        <f t="shared" si="60"/>
        <v>-</v>
      </c>
      <c r="B1968" s="146" t="str">
        <f>_xlfn.XLOOKUP($A1968,Dept.Meta!$A:$A,Dept.Meta!$F:$F,"-",0,1)</f>
        <v>-</v>
      </c>
      <c r="C1968" s="629" t="str">
        <f>_xlfn.XLOOKUP(_xlfn.CONCAT($G1968,"-",$I1968),Div.Meta!$H:$H,Div.Meta!$C:$C,"-",0,1)</f>
        <v>-</v>
      </c>
      <c r="D1968" s="302"/>
      <c r="E1968" s="146" t="str">
        <f>IF($D1968="","-",_xlfn.XLOOKUP($D1968,Fund.Meta!$A:$A,Fund.Meta!$D:$D,"-",0,1))</f>
        <v>-</v>
      </c>
      <c r="F1968" s="303" t="str">
        <f>IF($D1968="","-",_xlfn.XLOOKUP($D1968,Fund.Meta!$A:$A,Fund.Meta!$E:$E,"-",0,1))</f>
        <v>-</v>
      </c>
      <c r="G1968" s="334"/>
      <c r="H1968" s="303" t="str">
        <f>IF($G1968="","-",_xlfn.XLOOKUP($G1968,Appr.Meta!$A:$A,Appr.Meta!$D:$D,"-",0,1))</f>
        <v>-</v>
      </c>
      <c r="I1968" s="302"/>
      <c r="J1968" s="303" t="str">
        <f>IF($I1968="","-",_xlfn.XLOOKUP($I1968,'CC.Meta'!$A:$A,'CC.Meta'!$D:$D,"-",0,1))</f>
        <v>-</v>
      </c>
      <c r="K1968" s="302"/>
      <c r="L1968" s="146" t="str">
        <f>IF($K1968="","-",_xlfn.XLOOKUP($K1968,Obj.Meta!$A:$A,Obj.Meta!$D:$D,"-",0,1))</f>
        <v>-</v>
      </c>
      <c r="M1968" s="300" t="str">
        <f>IF($K1968="","-",_xlfn.XLOOKUP($K1968,Obj.Meta!$A:$A,Obj.Meta!$F:$F,"-",0,1))</f>
        <v>-</v>
      </c>
      <c r="N1968" s="337" t="str">
        <f t="shared" si="61"/>
        <v>---</v>
      </c>
      <c r="O1968" s="333"/>
      <c r="P1968" s="54"/>
      <c r="Q1968" s="52"/>
      <c r="R1968" s="34"/>
      <c r="S1968" s="53"/>
      <c r="T1968" s="208"/>
      <c r="U1968" s="726"/>
      <c r="V1968" s="206"/>
      <c r="W1968" s="206"/>
      <c r="X1968" s="678"/>
      <c r="Y1968" s="34"/>
      <c r="Z1968" s="610"/>
      <c r="AA1968" s="608"/>
    </row>
    <row r="1969" spans="1:27">
      <c r="A1969" s="145" t="str">
        <f t="shared" si="60"/>
        <v>-</v>
      </c>
      <c r="B1969" s="146" t="str">
        <f>_xlfn.XLOOKUP($A1969,Dept.Meta!$A:$A,Dept.Meta!$F:$F,"-",0,1)</f>
        <v>-</v>
      </c>
      <c r="C1969" s="629" t="str">
        <f>_xlfn.XLOOKUP(_xlfn.CONCAT($G1969,"-",$I1969),Div.Meta!$H:$H,Div.Meta!$C:$C,"-",0,1)</f>
        <v>-</v>
      </c>
      <c r="D1969" s="302"/>
      <c r="E1969" s="146" t="str">
        <f>IF($D1969="","-",_xlfn.XLOOKUP($D1969,Fund.Meta!$A:$A,Fund.Meta!$D:$D,"-",0,1))</f>
        <v>-</v>
      </c>
      <c r="F1969" s="303" t="str">
        <f>IF($D1969="","-",_xlfn.XLOOKUP($D1969,Fund.Meta!$A:$A,Fund.Meta!$E:$E,"-",0,1))</f>
        <v>-</v>
      </c>
      <c r="G1969" s="334"/>
      <c r="H1969" s="303" t="str">
        <f>IF($G1969="","-",_xlfn.XLOOKUP($G1969,Appr.Meta!$A:$A,Appr.Meta!$D:$D,"-",0,1))</f>
        <v>-</v>
      </c>
      <c r="I1969" s="302"/>
      <c r="J1969" s="303" t="str">
        <f>IF($I1969="","-",_xlfn.XLOOKUP($I1969,'CC.Meta'!$A:$A,'CC.Meta'!$D:$D,"-",0,1))</f>
        <v>-</v>
      </c>
      <c r="K1969" s="302"/>
      <c r="L1969" s="146" t="str">
        <f>IF($K1969="","-",_xlfn.XLOOKUP($K1969,Obj.Meta!$A:$A,Obj.Meta!$D:$D,"-",0,1))</f>
        <v>-</v>
      </c>
      <c r="M1969" s="300" t="str">
        <f>IF($K1969="","-",_xlfn.XLOOKUP($K1969,Obj.Meta!$A:$A,Obj.Meta!$F:$F,"-",0,1))</f>
        <v>-</v>
      </c>
      <c r="N1969" s="337" t="str">
        <f t="shared" si="61"/>
        <v>---</v>
      </c>
      <c r="O1969" s="333"/>
      <c r="P1969" s="54"/>
      <c r="Q1969" s="52"/>
      <c r="R1969" s="34"/>
      <c r="S1969" s="53"/>
      <c r="T1969" s="208"/>
      <c r="U1969" s="726"/>
      <c r="V1969" s="206"/>
      <c r="W1969" s="206"/>
      <c r="X1969" s="678"/>
      <c r="Y1969" s="34"/>
      <c r="Z1969" s="610"/>
      <c r="AA1969" s="608"/>
    </row>
    <row r="1970" spans="1:27">
      <c r="A1970" s="145" t="str">
        <f t="shared" si="60"/>
        <v>-</v>
      </c>
      <c r="B1970" s="146" t="str">
        <f>_xlfn.XLOOKUP($A1970,Dept.Meta!$A:$A,Dept.Meta!$F:$F,"-",0,1)</f>
        <v>-</v>
      </c>
      <c r="C1970" s="629" t="str">
        <f>_xlfn.XLOOKUP(_xlfn.CONCAT($G1970,"-",$I1970),Div.Meta!$H:$H,Div.Meta!$C:$C,"-",0,1)</f>
        <v>-</v>
      </c>
      <c r="D1970" s="302"/>
      <c r="E1970" s="146" t="str">
        <f>IF($D1970="","-",_xlfn.XLOOKUP($D1970,Fund.Meta!$A:$A,Fund.Meta!$D:$D,"-",0,1))</f>
        <v>-</v>
      </c>
      <c r="F1970" s="303" t="str">
        <f>IF($D1970="","-",_xlfn.XLOOKUP($D1970,Fund.Meta!$A:$A,Fund.Meta!$E:$E,"-",0,1))</f>
        <v>-</v>
      </c>
      <c r="G1970" s="334"/>
      <c r="H1970" s="303" t="str">
        <f>IF($G1970="","-",_xlfn.XLOOKUP($G1970,Appr.Meta!$A:$A,Appr.Meta!$D:$D,"-",0,1))</f>
        <v>-</v>
      </c>
      <c r="I1970" s="302"/>
      <c r="J1970" s="303" t="str">
        <f>IF($I1970="","-",_xlfn.XLOOKUP($I1970,'CC.Meta'!$A:$A,'CC.Meta'!$D:$D,"-",0,1))</f>
        <v>-</v>
      </c>
      <c r="K1970" s="302"/>
      <c r="L1970" s="146" t="str">
        <f>IF($K1970="","-",_xlfn.XLOOKUP($K1970,Obj.Meta!$A:$A,Obj.Meta!$D:$D,"-",0,1))</f>
        <v>-</v>
      </c>
      <c r="M1970" s="300" t="str">
        <f>IF($K1970="","-",_xlfn.XLOOKUP($K1970,Obj.Meta!$A:$A,Obj.Meta!$F:$F,"-",0,1))</f>
        <v>-</v>
      </c>
      <c r="N1970" s="337" t="str">
        <f t="shared" si="61"/>
        <v>---</v>
      </c>
      <c r="O1970" s="333"/>
      <c r="P1970" s="54"/>
      <c r="Q1970" s="52"/>
      <c r="R1970" s="34"/>
      <c r="S1970" s="53"/>
      <c r="T1970" s="208"/>
      <c r="U1970" s="726"/>
      <c r="V1970" s="206"/>
      <c r="W1970" s="206"/>
      <c r="X1970" s="678"/>
      <c r="Y1970" s="34"/>
      <c r="Z1970" s="610"/>
      <c r="AA1970" s="608"/>
    </row>
    <row r="1971" spans="1:27">
      <c r="A1971" s="145" t="str">
        <f t="shared" si="60"/>
        <v>-</v>
      </c>
      <c r="B1971" s="146" t="str">
        <f>_xlfn.XLOOKUP($A1971,Dept.Meta!$A:$A,Dept.Meta!$F:$F,"-",0,1)</f>
        <v>-</v>
      </c>
      <c r="C1971" s="629" t="str">
        <f>_xlfn.XLOOKUP(_xlfn.CONCAT($G1971,"-",$I1971),Div.Meta!$H:$H,Div.Meta!$C:$C,"-",0,1)</f>
        <v>-</v>
      </c>
      <c r="D1971" s="302"/>
      <c r="E1971" s="146" t="str">
        <f>IF($D1971="","-",_xlfn.XLOOKUP($D1971,Fund.Meta!$A:$A,Fund.Meta!$D:$D,"-",0,1))</f>
        <v>-</v>
      </c>
      <c r="F1971" s="303" t="str">
        <f>IF($D1971="","-",_xlfn.XLOOKUP($D1971,Fund.Meta!$A:$A,Fund.Meta!$E:$E,"-",0,1))</f>
        <v>-</v>
      </c>
      <c r="G1971" s="334"/>
      <c r="H1971" s="303" t="str">
        <f>IF($G1971="","-",_xlfn.XLOOKUP($G1971,Appr.Meta!$A:$A,Appr.Meta!$D:$D,"-",0,1))</f>
        <v>-</v>
      </c>
      <c r="I1971" s="302"/>
      <c r="J1971" s="303" t="str">
        <f>IF($I1971="","-",_xlfn.XLOOKUP($I1971,'CC.Meta'!$A:$A,'CC.Meta'!$D:$D,"-",0,1))</f>
        <v>-</v>
      </c>
      <c r="K1971" s="302"/>
      <c r="L1971" s="146" t="str">
        <f>IF($K1971="","-",_xlfn.XLOOKUP($K1971,Obj.Meta!$A:$A,Obj.Meta!$D:$D,"-",0,1))</f>
        <v>-</v>
      </c>
      <c r="M1971" s="300" t="str">
        <f>IF($K1971="","-",_xlfn.XLOOKUP($K1971,Obj.Meta!$A:$A,Obj.Meta!$F:$F,"-",0,1))</f>
        <v>-</v>
      </c>
      <c r="N1971" s="337" t="str">
        <f t="shared" si="61"/>
        <v>---</v>
      </c>
      <c r="O1971" s="333"/>
      <c r="P1971" s="54"/>
      <c r="Q1971" s="52"/>
      <c r="R1971" s="34"/>
      <c r="S1971" s="53"/>
      <c r="T1971" s="208"/>
      <c r="U1971" s="726"/>
      <c r="V1971" s="206"/>
      <c r="W1971" s="206"/>
      <c r="X1971" s="678"/>
      <c r="Y1971" s="34"/>
      <c r="Z1971" s="610"/>
      <c r="AA1971" s="608"/>
    </row>
    <row r="1972" spans="1:27">
      <c r="A1972" s="145" t="str">
        <f t="shared" si="60"/>
        <v>-</v>
      </c>
      <c r="B1972" s="146" t="str">
        <f>_xlfn.XLOOKUP($A1972,Dept.Meta!$A:$A,Dept.Meta!$F:$F,"-",0,1)</f>
        <v>-</v>
      </c>
      <c r="C1972" s="629" t="str">
        <f>_xlfn.XLOOKUP(_xlfn.CONCAT($G1972,"-",$I1972),Div.Meta!$H:$H,Div.Meta!$C:$C,"-",0,1)</f>
        <v>-</v>
      </c>
      <c r="D1972" s="302"/>
      <c r="E1972" s="146" t="str">
        <f>IF($D1972="","-",_xlfn.XLOOKUP($D1972,Fund.Meta!$A:$A,Fund.Meta!$D:$D,"-",0,1))</f>
        <v>-</v>
      </c>
      <c r="F1972" s="303" t="str">
        <f>IF($D1972="","-",_xlfn.XLOOKUP($D1972,Fund.Meta!$A:$A,Fund.Meta!$E:$E,"-",0,1))</f>
        <v>-</v>
      </c>
      <c r="G1972" s="334"/>
      <c r="H1972" s="303" t="str">
        <f>IF($G1972="","-",_xlfn.XLOOKUP($G1972,Appr.Meta!$A:$A,Appr.Meta!$D:$D,"-",0,1))</f>
        <v>-</v>
      </c>
      <c r="I1972" s="302"/>
      <c r="J1972" s="303" t="str">
        <f>IF($I1972="","-",_xlfn.XLOOKUP($I1972,'CC.Meta'!$A:$A,'CC.Meta'!$D:$D,"-",0,1))</f>
        <v>-</v>
      </c>
      <c r="K1972" s="302"/>
      <c r="L1972" s="146" t="str">
        <f>IF($K1972="","-",_xlfn.XLOOKUP($K1972,Obj.Meta!$A:$A,Obj.Meta!$D:$D,"-",0,1))</f>
        <v>-</v>
      </c>
      <c r="M1972" s="300" t="str">
        <f>IF($K1972="","-",_xlfn.XLOOKUP($K1972,Obj.Meta!$A:$A,Obj.Meta!$F:$F,"-",0,1))</f>
        <v>-</v>
      </c>
      <c r="N1972" s="337" t="str">
        <f t="shared" si="61"/>
        <v>---</v>
      </c>
      <c r="O1972" s="333"/>
      <c r="P1972" s="54"/>
      <c r="Q1972" s="52"/>
      <c r="R1972" s="34"/>
      <c r="S1972" s="53"/>
      <c r="T1972" s="208"/>
      <c r="U1972" s="726"/>
      <c r="V1972" s="206"/>
      <c r="W1972" s="206"/>
      <c r="X1972" s="678"/>
      <c r="Y1972" s="34"/>
      <c r="Z1972" s="610"/>
      <c r="AA1972" s="608"/>
    </row>
    <row r="1973" spans="1:27">
      <c r="A1973" s="145" t="str">
        <f t="shared" si="60"/>
        <v>-</v>
      </c>
      <c r="B1973" s="146" t="str">
        <f>_xlfn.XLOOKUP($A1973,Dept.Meta!$A:$A,Dept.Meta!$F:$F,"-",0,1)</f>
        <v>-</v>
      </c>
      <c r="C1973" s="629" t="str">
        <f>_xlfn.XLOOKUP(_xlfn.CONCAT($G1973,"-",$I1973),Div.Meta!$H:$H,Div.Meta!$C:$C,"-",0,1)</f>
        <v>-</v>
      </c>
      <c r="D1973" s="302"/>
      <c r="E1973" s="146" t="str">
        <f>IF($D1973="","-",_xlfn.XLOOKUP($D1973,Fund.Meta!$A:$A,Fund.Meta!$D:$D,"-",0,1))</f>
        <v>-</v>
      </c>
      <c r="F1973" s="303" t="str">
        <f>IF($D1973="","-",_xlfn.XLOOKUP($D1973,Fund.Meta!$A:$A,Fund.Meta!$E:$E,"-",0,1))</f>
        <v>-</v>
      </c>
      <c r="G1973" s="334"/>
      <c r="H1973" s="303" t="str">
        <f>IF($G1973="","-",_xlfn.XLOOKUP($G1973,Appr.Meta!$A:$A,Appr.Meta!$D:$D,"-",0,1))</f>
        <v>-</v>
      </c>
      <c r="I1973" s="302"/>
      <c r="J1973" s="303" t="str">
        <f>IF($I1973="","-",_xlfn.XLOOKUP($I1973,'CC.Meta'!$A:$A,'CC.Meta'!$D:$D,"-",0,1))</f>
        <v>-</v>
      </c>
      <c r="K1973" s="302"/>
      <c r="L1973" s="146" t="str">
        <f>IF($K1973="","-",_xlfn.XLOOKUP($K1973,Obj.Meta!$A:$A,Obj.Meta!$D:$D,"-",0,1))</f>
        <v>-</v>
      </c>
      <c r="M1973" s="300" t="str">
        <f>IF($K1973="","-",_xlfn.XLOOKUP($K1973,Obj.Meta!$A:$A,Obj.Meta!$F:$F,"-",0,1))</f>
        <v>-</v>
      </c>
      <c r="N1973" s="337" t="str">
        <f t="shared" si="61"/>
        <v>---</v>
      </c>
      <c r="O1973" s="333"/>
      <c r="P1973" s="54"/>
      <c r="Q1973" s="52"/>
      <c r="R1973" s="34"/>
      <c r="S1973" s="53"/>
      <c r="T1973" s="208"/>
      <c r="U1973" s="726"/>
      <c r="V1973" s="206"/>
      <c r="W1973" s="206"/>
      <c r="X1973" s="678"/>
      <c r="Y1973" s="34"/>
      <c r="Z1973" s="610"/>
      <c r="AA1973" s="608"/>
    </row>
    <row r="1974" spans="1:27">
      <c r="A1974" s="145" t="str">
        <f t="shared" si="60"/>
        <v>-</v>
      </c>
      <c r="B1974" s="146" t="str">
        <f>_xlfn.XLOOKUP($A1974,Dept.Meta!$A:$A,Dept.Meta!$F:$F,"-",0,1)</f>
        <v>-</v>
      </c>
      <c r="C1974" s="629" t="str">
        <f>_xlfn.XLOOKUP(_xlfn.CONCAT($G1974,"-",$I1974),Div.Meta!$H:$H,Div.Meta!$C:$C,"-",0,1)</f>
        <v>-</v>
      </c>
      <c r="D1974" s="302"/>
      <c r="E1974" s="146" t="str">
        <f>IF($D1974="","-",_xlfn.XLOOKUP($D1974,Fund.Meta!$A:$A,Fund.Meta!$D:$D,"-",0,1))</f>
        <v>-</v>
      </c>
      <c r="F1974" s="303" t="str">
        <f>IF($D1974="","-",_xlfn.XLOOKUP($D1974,Fund.Meta!$A:$A,Fund.Meta!$E:$E,"-",0,1))</f>
        <v>-</v>
      </c>
      <c r="G1974" s="334"/>
      <c r="H1974" s="303" t="str">
        <f>IF($G1974="","-",_xlfn.XLOOKUP($G1974,Appr.Meta!$A:$A,Appr.Meta!$D:$D,"-",0,1))</f>
        <v>-</v>
      </c>
      <c r="I1974" s="302"/>
      <c r="J1974" s="303" t="str">
        <f>IF($I1974="","-",_xlfn.XLOOKUP($I1974,'CC.Meta'!$A:$A,'CC.Meta'!$D:$D,"-",0,1))</f>
        <v>-</v>
      </c>
      <c r="K1974" s="302"/>
      <c r="L1974" s="146" t="str">
        <f>IF($K1974="","-",_xlfn.XLOOKUP($K1974,Obj.Meta!$A:$A,Obj.Meta!$D:$D,"-",0,1))</f>
        <v>-</v>
      </c>
      <c r="M1974" s="300" t="str">
        <f>IF($K1974="","-",_xlfn.XLOOKUP($K1974,Obj.Meta!$A:$A,Obj.Meta!$F:$F,"-",0,1))</f>
        <v>-</v>
      </c>
      <c r="N1974" s="337" t="str">
        <f t="shared" si="61"/>
        <v>---</v>
      </c>
      <c r="O1974" s="333"/>
      <c r="P1974" s="54"/>
      <c r="Q1974" s="52"/>
      <c r="R1974" s="34"/>
      <c r="S1974" s="53"/>
      <c r="T1974" s="208"/>
      <c r="U1974" s="726"/>
      <c r="V1974" s="206"/>
      <c r="W1974" s="206"/>
      <c r="X1974" s="678"/>
      <c r="Y1974" s="34"/>
      <c r="Z1974" s="610"/>
      <c r="AA1974" s="608"/>
    </row>
    <row r="1975" spans="1:27">
      <c r="A1975" s="145" t="str">
        <f t="shared" si="60"/>
        <v>-</v>
      </c>
      <c r="B1975" s="146" t="str">
        <f>_xlfn.XLOOKUP($A1975,Dept.Meta!$A:$A,Dept.Meta!$F:$F,"-",0,1)</f>
        <v>-</v>
      </c>
      <c r="C1975" s="629" t="str">
        <f>_xlfn.XLOOKUP(_xlfn.CONCAT($G1975,"-",$I1975),Div.Meta!$H:$H,Div.Meta!$C:$C,"-",0,1)</f>
        <v>-</v>
      </c>
      <c r="D1975" s="302"/>
      <c r="E1975" s="146" t="str">
        <f>IF($D1975="","-",_xlfn.XLOOKUP($D1975,Fund.Meta!$A:$A,Fund.Meta!$D:$D,"-",0,1))</f>
        <v>-</v>
      </c>
      <c r="F1975" s="303" t="str">
        <f>IF($D1975="","-",_xlfn.XLOOKUP($D1975,Fund.Meta!$A:$A,Fund.Meta!$E:$E,"-",0,1))</f>
        <v>-</v>
      </c>
      <c r="G1975" s="334"/>
      <c r="H1975" s="303" t="str">
        <f>IF($G1975="","-",_xlfn.XLOOKUP($G1975,Appr.Meta!$A:$A,Appr.Meta!$D:$D,"-",0,1))</f>
        <v>-</v>
      </c>
      <c r="I1975" s="302"/>
      <c r="J1975" s="303" t="str">
        <f>IF($I1975="","-",_xlfn.XLOOKUP($I1975,'CC.Meta'!$A:$A,'CC.Meta'!$D:$D,"-",0,1))</f>
        <v>-</v>
      </c>
      <c r="K1975" s="302"/>
      <c r="L1975" s="146" t="str">
        <f>IF($K1975="","-",_xlfn.XLOOKUP($K1975,Obj.Meta!$A:$A,Obj.Meta!$D:$D,"-",0,1))</f>
        <v>-</v>
      </c>
      <c r="M1975" s="300" t="str">
        <f>IF($K1975="","-",_xlfn.XLOOKUP($K1975,Obj.Meta!$A:$A,Obj.Meta!$F:$F,"-",0,1))</f>
        <v>-</v>
      </c>
      <c r="N1975" s="337" t="str">
        <f t="shared" si="61"/>
        <v>---</v>
      </c>
      <c r="O1975" s="333"/>
      <c r="P1975" s="54"/>
      <c r="Q1975" s="52"/>
      <c r="R1975" s="34"/>
      <c r="S1975" s="53"/>
      <c r="T1975" s="208"/>
      <c r="U1975" s="726"/>
      <c r="V1975" s="206"/>
      <c r="W1975" s="206"/>
      <c r="X1975" s="678"/>
      <c r="Y1975" s="34"/>
      <c r="Z1975" s="610"/>
      <c r="AA1975" s="608"/>
    </row>
    <row r="1976" spans="1:27">
      <c r="A1976" s="145" t="str">
        <f t="shared" si="60"/>
        <v>-</v>
      </c>
      <c r="B1976" s="146" t="str">
        <f>_xlfn.XLOOKUP($A1976,Dept.Meta!$A:$A,Dept.Meta!$F:$F,"-",0,1)</f>
        <v>-</v>
      </c>
      <c r="C1976" s="629" t="str">
        <f>_xlfn.XLOOKUP(_xlfn.CONCAT($G1976,"-",$I1976),Div.Meta!$H:$H,Div.Meta!$C:$C,"-",0,1)</f>
        <v>-</v>
      </c>
      <c r="D1976" s="302"/>
      <c r="E1976" s="146" t="str">
        <f>IF($D1976="","-",_xlfn.XLOOKUP($D1976,Fund.Meta!$A:$A,Fund.Meta!$D:$D,"-",0,1))</f>
        <v>-</v>
      </c>
      <c r="F1976" s="303" t="str">
        <f>IF($D1976="","-",_xlfn.XLOOKUP($D1976,Fund.Meta!$A:$A,Fund.Meta!$E:$E,"-",0,1))</f>
        <v>-</v>
      </c>
      <c r="G1976" s="334"/>
      <c r="H1976" s="303" t="str">
        <f>IF($G1976="","-",_xlfn.XLOOKUP($G1976,Appr.Meta!$A:$A,Appr.Meta!$D:$D,"-",0,1))</f>
        <v>-</v>
      </c>
      <c r="I1976" s="302"/>
      <c r="J1976" s="303" t="str">
        <f>IF($I1976="","-",_xlfn.XLOOKUP($I1976,'CC.Meta'!$A:$A,'CC.Meta'!$D:$D,"-",0,1))</f>
        <v>-</v>
      </c>
      <c r="K1976" s="302"/>
      <c r="L1976" s="146" t="str">
        <f>IF($K1976="","-",_xlfn.XLOOKUP($K1976,Obj.Meta!$A:$A,Obj.Meta!$D:$D,"-",0,1))</f>
        <v>-</v>
      </c>
      <c r="M1976" s="300" t="str">
        <f>IF($K1976="","-",_xlfn.XLOOKUP($K1976,Obj.Meta!$A:$A,Obj.Meta!$F:$F,"-",0,1))</f>
        <v>-</v>
      </c>
      <c r="N1976" s="337" t="str">
        <f t="shared" si="61"/>
        <v>---</v>
      </c>
      <c r="O1976" s="333"/>
      <c r="P1976" s="54"/>
      <c r="Q1976" s="52"/>
      <c r="R1976" s="34"/>
      <c r="S1976" s="53"/>
      <c r="T1976" s="208"/>
      <c r="U1976" s="726"/>
      <c r="V1976" s="206"/>
      <c r="W1976" s="206"/>
      <c r="X1976" s="678"/>
      <c r="Y1976" s="34"/>
      <c r="Z1976" s="610"/>
      <c r="AA1976" s="608"/>
    </row>
    <row r="1977" spans="1:27">
      <c r="A1977" s="145" t="str">
        <f t="shared" si="60"/>
        <v>-</v>
      </c>
      <c r="B1977" s="146" t="str">
        <f>_xlfn.XLOOKUP($A1977,Dept.Meta!$A:$A,Dept.Meta!$F:$F,"-",0,1)</f>
        <v>-</v>
      </c>
      <c r="C1977" s="629" t="str">
        <f>_xlfn.XLOOKUP(_xlfn.CONCAT($G1977,"-",$I1977),Div.Meta!$H:$H,Div.Meta!$C:$C,"-",0,1)</f>
        <v>-</v>
      </c>
      <c r="D1977" s="302"/>
      <c r="E1977" s="146" t="str">
        <f>IF($D1977="","-",_xlfn.XLOOKUP($D1977,Fund.Meta!$A:$A,Fund.Meta!$D:$D,"-",0,1))</f>
        <v>-</v>
      </c>
      <c r="F1977" s="303" t="str">
        <f>IF($D1977="","-",_xlfn.XLOOKUP($D1977,Fund.Meta!$A:$A,Fund.Meta!$E:$E,"-",0,1))</f>
        <v>-</v>
      </c>
      <c r="G1977" s="334"/>
      <c r="H1977" s="303" t="str">
        <f>IF($G1977="","-",_xlfn.XLOOKUP($G1977,Appr.Meta!$A:$A,Appr.Meta!$D:$D,"-",0,1))</f>
        <v>-</v>
      </c>
      <c r="I1977" s="302"/>
      <c r="J1977" s="303" t="str">
        <f>IF($I1977="","-",_xlfn.XLOOKUP($I1977,'CC.Meta'!$A:$A,'CC.Meta'!$D:$D,"-",0,1))</f>
        <v>-</v>
      </c>
      <c r="K1977" s="302"/>
      <c r="L1977" s="146" t="str">
        <f>IF($K1977="","-",_xlfn.XLOOKUP($K1977,Obj.Meta!$A:$A,Obj.Meta!$D:$D,"-",0,1))</f>
        <v>-</v>
      </c>
      <c r="M1977" s="300" t="str">
        <f>IF($K1977="","-",_xlfn.XLOOKUP($K1977,Obj.Meta!$A:$A,Obj.Meta!$F:$F,"-",0,1))</f>
        <v>-</v>
      </c>
      <c r="N1977" s="337" t="str">
        <f t="shared" si="61"/>
        <v>---</v>
      </c>
      <c r="O1977" s="333"/>
      <c r="P1977" s="54"/>
      <c r="Q1977" s="52"/>
      <c r="R1977" s="34"/>
      <c r="S1977" s="53"/>
      <c r="T1977" s="208"/>
      <c r="U1977" s="726"/>
      <c r="V1977" s="206"/>
      <c r="W1977" s="206"/>
      <c r="X1977" s="678"/>
      <c r="Y1977" s="34"/>
      <c r="Z1977" s="610"/>
      <c r="AA1977" s="608"/>
    </row>
    <row r="1978" spans="1:27">
      <c r="A1978" s="145" t="str">
        <f t="shared" si="60"/>
        <v>-</v>
      </c>
      <c r="B1978" s="146" t="str">
        <f>_xlfn.XLOOKUP($A1978,Dept.Meta!$A:$A,Dept.Meta!$F:$F,"-",0,1)</f>
        <v>-</v>
      </c>
      <c r="C1978" s="629" t="str">
        <f>_xlfn.XLOOKUP(_xlfn.CONCAT($G1978,"-",$I1978),Div.Meta!$H:$H,Div.Meta!$C:$C,"-",0,1)</f>
        <v>-</v>
      </c>
      <c r="D1978" s="302"/>
      <c r="E1978" s="146" t="str">
        <f>IF($D1978="","-",_xlfn.XLOOKUP($D1978,Fund.Meta!$A:$A,Fund.Meta!$D:$D,"-",0,1))</f>
        <v>-</v>
      </c>
      <c r="F1978" s="303" t="str">
        <f>IF($D1978="","-",_xlfn.XLOOKUP($D1978,Fund.Meta!$A:$A,Fund.Meta!$E:$E,"-",0,1))</f>
        <v>-</v>
      </c>
      <c r="G1978" s="334"/>
      <c r="H1978" s="303" t="str">
        <f>IF($G1978="","-",_xlfn.XLOOKUP($G1978,Appr.Meta!$A:$A,Appr.Meta!$D:$D,"-",0,1))</f>
        <v>-</v>
      </c>
      <c r="I1978" s="302"/>
      <c r="J1978" s="303" t="str">
        <f>IF($I1978="","-",_xlfn.XLOOKUP($I1978,'CC.Meta'!$A:$A,'CC.Meta'!$D:$D,"-",0,1))</f>
        <v>-</v>
      </c>
      <c r="K1978" s="302"/>
      <c r="L1978" s="146" t="str">
        <f>IF($K1978="","-",_xlfn.XLOOKUP($K1978,Obj.Meta!$A:$A,Obj.Meta!$D:$D,"-",0,1))</f>
        <v>-</v>
      </c>
      <c r="M1978" s="300" t="str">
        <f>IF($K1978="","-",_xlfn.XLOOKUP($K1978,Obj.Meta!$A:$A,Obj.Meta!$F:$F,"-",0,1))</f>
        <v>-</v>
      </c>
      <c r="N1978" s="337" t="str">
        <f t="shared" si="61"/>
        <v>---</v>
      </c>
      <c r="O1978" s="333"/>
      <c r="P1978" s="54"/>
      <c r="Q1978" s="52"/>
      <c r="R1978" s="34"/>
      <c r="S1978" s="53"/>
      <c r="T1978" s="208"/>
      <c r="U1978" s="726"/>
      <c r="V1978" s="206"/>
      <c r="W1978" s="206"/>
      <c r="X1978" s="678"/>
      <c r="Y1978" s="34"/>
      <c r="Z1978" s="610"/>
      <c r="AA1978" s="608"/>
    </row>
    <row r="1979" spans="1:27">
      <c r="A1979" s="145" t="str">
        <f t="shared" si="60"/>
        <v>-</v>
      </c>
      <c r="B1979" s="146" t="str">
        <f>_xlfn.XLOOKUP($A1979,Dept.Meta!$A:$A,Dept.Meta!$F:$F,"-",0,1)</f>
        <v>-</v>
      </c>
      <c r="C1979" s="629" t="str">
        <f>_xlfn.XLOOKUP(_xlfn.CONCAT($G1979,"-",$I1979),Div.Meta!$H:$H,Div.Meta!$C:$C,"-",0,1)</f>
        <v>-</v>
      </c>
      <c r="D1979" s="302"/>
      <c r="E1979" s="146" t="str">
        <f>IF($D1979="","-",_xlfn.XLOOKUP($D1979,Fund.Meta!$A:$A,Fund.Meta!$D:$D,"-",0,1))</f>
        <v>-</v>
      </c>
      <c r="F1979" s="303" t="str">
        <f>IF($D1979="","-",_xlfn.XLOOKUP($D1979,Fund.Meta!$A:$A,Fund.Meta!$E:$E,"-",0,1))</f>
        <v>-</v>
      </c>
      <c r="G1979" s="334"/>
      <c r="H1979" s="303" t="str">
        <f>IF($G1979="","-",_xlfn.XLOOKUP($G1979,Appr.Meta!$A:$A,Appr.Meta!$D:$D,"-",0,1))</f>
        <v>-</v>
      </c>
      <c r="I1979" s="302"/>
      <c r="J1979" s="303" t="str">
        <f>IF($I1979="","-",_xlfn.XLOOKUP($I1979,'CC.Meta'!$A:$A,'CC.Meta'!$D:$D,"-",0,1))</f>
        <v>-</v>
      </c>
      <c r="K1979" s="302"/>
      <c r="L1979" s="146" t="str">
        <f>IF($K1979="","-",_xlfn.XLOOKUP($K1979,Obj.Meta!$A:$A,Obj.Meta!$D:$D,"-",0,1))</f>
        <v>-</v>
      </c>
      <c r="M1979" s="300" t="str">
        <f>IF($K1979="","-",_xlfn.XLOOKUP($K1979,Obj.Meta!$A:$A,Obj.Meta!$F:$F,"-",0,1))</f>
        <v>-</v>
      </c>
      <c r="N1979" s="337" t="str">
        <f t="shared" si="61"/>
        <v>---</v>
      </c>
      <c r="O1979" s="333"/>
      <c r="P1979" s="54"/>
      <c r="Q1979" s="52"/>
      <c r="R1979" s="34"/>
      <c r="S1979" s="53"/>
      <c r="T1979" s="208"/>
      <c r="U1979" s="726"/>
      <c r="V1979" s="206"/>
      <c r="W1979" s="206"/>
      <c r="X1979" s="678"/>
      <c r="Y1979" s="34"/>
      <c r="Z1979" s="610"/>
      <c r="AA1979" s="608"/>
    </row>
    <row r="1980" spans="1:27">
      <c r="A1980" s="145" t="str">
        <f t="shared" si="60"/>
        <v>-</v>
      </c>
      <c r="B1980" s="146" t="str">
        <f>_xlfn.XLOOKUP($A1980,Dept.Meta!$A:$A,Dept.Meta!$F:$F,"-",0,1)</f>
        <v>-</v>
      </c>
      <c r="C1980" s="629" t="str">
        <f>_xlfn.XLOOKUP(_xlfn.CONCAT($G1980,"-",$I1980),Div.Meta!$H:$H,Div.Meta!$C:$C,"-",0,1)</f>
        <v>-</v>
      </c>
      <c r="D1980" s="302"/>
      <c r="E1980" s="146" t="str">
        <f>IF($D1980="","-",_xlfn.XLOOKUP($D1980,Fund.Meta!$A:$A,Fund.Meta!$D:$D,"-",0,1))</f>
        <v>-</v>
      </c>
      <c r="F1980" s="303" t="str">
        <f>IF($D1980="","-",_xlfn.XLOOKUP($D1980,Fund.Meta!$A:$A,Fund.Meta!$E:$E,"-",0,1))</f>
        <v>-</v>
      </c>
      <c r="G1980" s="334"/>
      <c r="H1980" s="303" t="str">
        <f>IF($G1980="","-",_xlfn.XLOOKUP($G1980,Appr.Meta!$A:$A,Appr.Meta!$D:$D,"-",0,1))</f>
        <v>-</v>
      </c>
      <c r="I1980" s="302"/>
      <c r="J1980" s="303" t="str">
        <f>IF($I1980="","-",_xlfn.XLOOKUP($I1980,'CC.Meta'!$A:$A,'CC.Meta'!$D:$D,"-",0,1))</f>
        <v>-</v>
      </c>
      <c r="K1980" s="302"/>
      <c r="L1980" s="146" t="str">
        <f>IF($K1980="","-",_xlfn.XLOOKUP($K1980,Obj.Meta!$A:$A,Obj.Meta!$D:$D,"-",0,1))</f>
        <v>-</v>
      </c>
      <c r="M1980" s="300" t="str">
        <f>IF($K1980="","-",_xlfn.XLOOKUP($K1980,Obj.Meta!$A:$A,Obj.Meta!$F:$F,"-",0,1))</f>
        <v>-</v>
      </c>
      <c r="N1980" s="337" t="str">
        <f t="shared" si="61"/>
        <v>---</v>
      </c>
      <c r="O1980" s="333"/>
      <c r="P1980" s="54"/>
      <c r="Q1980" s="52"/>
      <c r="R1980" s="34"/>
      <c r="S1980" s="53"/>
      <c r="T1980" s="208"/>
      <c r="U1980" s="726"/>
      <c r="V1980" s="206"/>
      <c r="W1980" s="206"/>
      <c r="X1980" s="678"/>
      <c r="Y1980" s="34"/>
      <c r="Z1980" s="610"/>
      <c r="AA1980" s="608"/>
    </row>
    <row r="1981" spans="1:27">
      <c r="A1981" s="145" t="str">
        <f t="shared" si="60"/>
        <v>-</v>
      </c>
      <c r="B1981" s="146" t="str">
        <f>_xlfn.XLOOKUP($A1981,Dept.Meta!$A:$A,Dept.Meta!$F:$F,"-",0,1)</f>
        <v>-</v>
      </c>
      <c r="C1981" s="629" t="str">
        <f>_xlfn.XLOOKUP(_xlfn.CONCAT($G1981,"-",$I1981),Div.Meta!$H:$H,Div.Meta!$C:$C,"-",0,1)</f>
        <v>-</v>
      </c>
      <c r="D1981" s="302"/>
      <c r="E1981" s="146" t="str">
        <f>IF($D1981="","-",_xlfn.XLOOKUP($D1981,Fund.Meta!$A:$A,Fund.Meta!$D:$D,"-",0,1))</f>
        <v>-</v>
      </c>
      <c r="F1981" s="303" t="str">
        <f>IF($D1981="","-",_xlfn.XLOOKUP($D1981,Fund.Meta!$A:$A,Fund.Meta!$E:$E,"-",0,1))</f>
        <v>-</v>
      </c>
      <c r="G1981" s="334"/>
      <c r="H1981" s="303" t="str">
        <f>IF($G1981="","-",_xlfn.XLOOKUP($G1981,Appr.Meta!$A:$A,Appr.Meta!$D:$D,"-",0,1))</f>
        <v>-</v>
      </c>
      <c r="I1981" s="302"/>
      <c r="J1981" s="303" t="str">
        <f>IF($I1981="","-",_xlfn.XLOOKUP($I1981,'CC.Meta'!$A:$A,'CC.Meta'!$D:$D,"-",0,1))</f>
        <v>-</v>
      </c>
      <c r="K1981" s="302"/>
      <c r="L1981" s="146" t="str">
        <f>IF($K1981="","-",_xlfn.XLOOKUP($K1981,Obj.Meta!$A:$A,Obj.Meta!$D:$D,"-",0,1))</f>
        <v>-</v>
      </c>
      <c r="M1981" s="300" t="str">
        <f>IF($K1981="","-",_xlfn.XLOOKUP($K1981,Obj.Meta!$A:$A,Obj.Meta!$F:$F,"-",0,1))</f>
        <v>-</v>
      </c>
      <c r="N1981" s="337" t="str">
        <f t="shared" si="61"/>
        <v>---</v>
      </c>
      <c r="O1981" s="333"/>
      <c r="P1981" s="54"/>
      <c r="Q1981" s="52"/>
      <c r="R1981" s="34"/>
      <c r="S1981" s="53"/>
      <c r="T1981" s="208"/>
      <c r="U1981" s="726"/>
      <c r="V1981" s="206"/>
      <c r="W1981" s="206"/>
      <c r="X1981" s="678"/>
      <c r="Y1981" s="34"/>
      <c r="Z1981" s="610"/>
      <c r="AA1981" s="608"/>
    </row>
    <row r="1982" spans="1:27">
      <c r="A1982" s="145" t="str">
        <f t="shared" si="60"/>
        <v>-</v>
      </c>
      <c r="B1982" s="146" t="str">
        <f>_xlfn.XLOOKUP($A1982,Dept.Meta!$A:$A,Dept.Meta!$F:$F,"-",0,1)</f>
        <v>-</v>
      </c>
      <c r="C1982" s="629" t="str">
        <f>_xlfn.XLOOKUP(_xlfn.CONCAT($G1982,"-",$I1982),Div.Meta!$H:$H,Div.Meta!$C:$C,"-",0,1)</f>
        <v>-</v>
      </c>
      <c r="D1982" s="302"/>
      <c r="E1982" s="146" t="str">
        <f>IF($D1982="","-",_xlfn.XLOOKUP($D1982,Fund.Meta!$A:$A,Fund.Meta!$D:$D,"-",0,1))</f>
        <v>-</v>
      </c>
      <c r="F1982" s="303" t="str">
        <f>IF($D1982="","-",_xlfn.XLOOKUP($D1982,Fund.Meta!$A:$A,Fund.Meta!$E:$E,"-",0,1))</f>
        <v>-</v>
      </c>
      <c r="G1982" s="334"/>
      <c r="H1982" s="303" t="str">
        <f>IF($G1982="","-",_xlfn.XLOOKUP($G1982,Appr.Meta!$A:$A,Appr.Meta!$D:$D,"-",0,1))</f>
        <v>-</v>
      </c>
      <c r="I1982" s="302"/>
      <c r="J1982" s="303" t="str">
        <f>IF($I1982="","-",_xlfn.XLOOKUP($I1982,'CC.Meta'!$A:$A,'CC.Meta'!$D:$D,"-",0,1))</f>
        <v>-</v>
      </c>
      <c r="K1982" s="302"/>
      <c r="L1982" s="146" t="str">
        <f>IF($K1982="","-",_xlfn.XLOOKUP($K1982,Obj.Meta!$A:$A,Obj.Meta!$D:$D,"-",0,1))</f>
        <v>-</v>
      </c>
      <c r="M1982" s="300" t="str">
        <f>IF($K1982="","-",_xlfn.XLOOKUP($K1982,Obj.Meta!$A:$A,Obj.Meta!$F:$F,"-",0,1))</f>
        <v>-</v>
      </c>
      <c r="N1982" s="337" t="str">
        <f t="shared" si="61"/>
        <v>---</v>
      </c>
      <c r="O1982" s="333"/>
      <c r="P1982" s="54"/>
      <c r="Q1982" s="52"/>
      <c r="R1982" s="34"/>
      <c r="S1982" s="53"/>
      <c r="T1982" s="208"/>
      <c r="U1982" s="726"/>
      <c r="V1982" s="206"/>
      <c r="W1982" s="206"/>
      <c r="X1982" s="678"/>
      <c r="Y1982" s="34"/>
      <c r="Z1982" s="610"/>
      <c r="AA1982" s="608"/>
    </row>
    <row r="1983" spans="1:27">
      <c r="A1983" s="145" t="str">
        <f t="shared" si="60"/>
        <v>-</v>
      </c>
      <c r="B1983" s="146" t="str">
        <f>_xlfn.XLOOKUP($A1983,Dept.Meta!$A:$A,Dept.Meta!$F:$F,"-",0,1)</f>
        <v>-</v>
      </c>
      <c r="C1983" s="629" t="str">
        <f>_xlfn.XLOOKUP(_xlfn.CONCAT($G1983,"-",$I1983),Div.Meta!$H:$H,Div.Meta!$C:$C,"-",0,1)</f>
        <v>-</v>
      </c>
      <c r="D1983" s="302"/>
      <c r="E1983" s="146" t="str">
        <f>IF($D1983="","-",_xlfn.XLOOKUP($D1983,Fund.Meta!$A:$A,Fund.Meta!$D:$D,"-",0,1))</f>
        <v>-</v>
      </c>
      <c r="F1983" s="303" t="str">
        <f>IF($D1983="","-",_xlfn.XLOOKUP($D1983,Fund.Meta!$A:$A,Fund.Meta!$E:$E,"-",0,1))</f>
        <v>-</v>
      </c>
      <c r="G1983" s="334"/>
      <c r="H1983" s="303" t="str">
        <f>IF($G1983="","-",_xlfn.XLOOKUP($G1983,Appr.Meta!$A:$A,Appr.Meta!$D:$D,"-",0,1))</f>
        <v>-</v>
      </c>
      <c r="I1983" s="302"/>
      <c r="J1983" s="303" t="str">
        <f>IF($I1983="","-",_xlfn.XLOOKUP($I1983,'CC.Meta'!$A:$A,'CC.Meta'!$D:$D,"-",0,1))</f>
        <v>-</v>
      </c>
      <c r="K1983" s="302"/>
      <c r="L1983" s="146" t="str">
        <f>IF($K1983="","-",_xlfn.XLOOKUP($K1983,Obj.Meta!$A:$A,Obj.Meta!$D:$D,"-",0,1))</f>
        <v>-</v>
      </c>
      <c r="M1983" s="300" t="str">
        <f>IF($K1983="","-",_xlfn.XLOOKUP($K1983,Obj.Meta!$A:$A,Obj.Meta!$F:$F,"-",0,1))</f>
        <v>-</v>
      </c>
      <c r="N1983" s="337" t="str">
        <f t="shared" si="61"/>
        <v>---</v>
      </c>
      <c r="O1983" s="333"/>
      <c r="P1983" s="54"/>
      <c r="Q1983" s="52"/>
      <c r="R1983" s="34"/>
      <c r="S1983" s="53"/>
      <c r="T1983" s="208"/>
      <c r="U1983" s="726"/>
      <c r="V1983" s="206"/>
      <c r="W1983" s="206"/>
      <c r="X1983" s="678"/>
      <c r="Y1983" s="34"/>
      <c r="Z1983" s="610"/>
      <c r="AA1983" s="608"/>
    </row>
    <row r="1984" spans="1:27">
      <c r="A1984" s="145" t="str">
        <f t="shared" si="60"/>
        <v>-</v>
      </c>
      <c r="B1984" s="146" t="str">
        <f>_xlfn.XLOOKUP($A1984,Dept.Meta!$A:$A,Dept.Meta!$F:$F,"-",0,1)</f>
        <v>-</v>
      </c>
      <c r="C1984" s="629" t="str">
        <f>_xlfn.XLOOKUP(_xlfn.CONCAT($G1984,"-",$I1984),Div.Meta!$H:$H,Div.Meta!$C:$C,"-",0,1)</f>
        <v>-</v>
      </c>
      <c r="D1984" s="302"/>
      <c r="E1984" s="146" t="str">
        <f>IF($D1984="","-",_xlfn.XLOOKUP($D1984,Fund.Meta!$A:$A,Fund.Meta!$D:$D,"-",0,1))</f>
        <v>-</v>
      </c>
      <c r="F1984" s="303" t="str">
        <f>IF($D1984="","-",_xlfn.XLOOKUP($D1984,Fund.Meta!$A:$A,Fund.Meta!$E:$E,"-",0,1))</f>
        <v>-</v>
      </c>
      <c r="G1984" s="334"/>
      <c r="H1984" s="303" t="str">
        <f>IF($G1984="","-",_xlfn.XLOOKUP($G1984,Appr.Meta!$A:$A,Appr.Meta!$D:$D,"-",0,1))</f>
        <v>-</v>
      </c>
      <c r="I1984" s="302"/>
      <c r="J1984" s="303" t="str">
        <f>IF($I1984="","-",_xlfn.XLOOKUP($I1984,'CC.Meta'!$A:$A,'CC.Meta'!$D:$D,"-",0,1))</f>
        <v>-</v>
      </c>
      <c r="K1984" s="302"/>
      <c r="L1984" s="146" t="str">
        <f>IF($K1984="","-",_xlfn.XLOOKUP($K1984,Obj.Meta!$A:$A,Obj.Meta!$D:$D,"-",0,1))</f>
        <v>-</v>
      </c>
      <c r="M1984" s="300" t="str">
        <f>IF($K1984="","-",_xlfn.XLOOKUP($K1984,Obj.Meta!$A:$A,Obj.Meta!$F:$F,"-",0,1))</f>
        <v>-</v>
      </c>
      <c r="N1984" s="337" t="str">
        <f t="shared" si="61"/>
        <v>---</v>
      </c>
      <c r="O1984" s="333"/>
      <c r="P1984" s="54"/>
      <c r="Q1984" s="52"/>
      <c r="R1984" s="34"/>
      <c r="S1984" s="53"/>
      <c r="T1984" s="208"/>
      <c r="U1984" s="726"/>
      <c r="V1984" s="206"/>
      <c r="W1984" s="206"/>
      <c r="X1984" s="678"/>
      <c r="Y1984" s="34"/>
      <c r="Z1984" s="610"/>
      <c r="AA1984" s="608"/>
    </row>
    <row r="1985" spans="1:27">
      <c r="A1985" s="145" t="str">
        <f t="shared" si="60"/>
        <v>-</v>
      </c>
      <c r="B1985" s="146" t="str">
        <f>_xlfn.XLOOKUP($A1985,Dept.Meta!$A:$A,Dept.Meta!$F:$F,"-",0,1)</f>
        <v>-</v>
      </c>
      <c r="C1985" s="629" t="str">
        <f>_xlfn.XLOOKUP(_xlfn.CONCAT($G1985,"-",$I1985),Div.Meta!$H:$H,Div.Meta!$C:$C,"-",0,1)</f>
        <v>-</v>
      </c>
      <c r="D1985" s="302"/>
      <c r="E1985" s="146" t="str">
        <f>IF($D1985="","-",_xlfn.XLOOKUP($D1985,Fund.Meta!$A:$A,Fund.Meta!$D:$D,"-",0,1))</f>
        <v>-</v>
      </c>
      <c r="F1985" s="303" t="str">
        <f>IF($D1985="","-",_xlfn.XLOOKUP($D1985,Fund.Meta!$A:$A,Fund.Meta!$E:$E,"-",0,1))</f>
        <v>-</v>
      </c>
      <c r="G1985" s="334"/>
      <c r="H1985" s="303" t="str">
        <f>IF($G1985="","-",_xlfn.XLOOKUP($G1985,Appr.Meta!$A:$A,Appr.Meta!$D:$D,"-",0,1))</f>
        <v>-</v>
      </c>
      <c r="I1985" s="302"/>
      <c r="J1985" s="303" t="str">
        <f>IF($I1985="","-",_xlfn.XLOOKUP($I1985,'CC.Meta'!$A:$A,'CC.Meta'!$D:$D,"-",0,1))</f>
        <v>-</v>
      </c>
      <c r="K1985" s="302"/>
      <c r="L1985" s="146" t="str">
        <f>IF($K1985="","-",_xlfn.XLOOKUP($K1985,Obj.Meta!$A:$A,Obj.Meta!$D:$D,"-",0,1))</f>
        <v>-</v>
      </c>
      <c r="M1985" s="300" t="str">
        <f>IF($K1985="","-",_xlfn.XLOOKUP($K1985,Obj.Meta!$A:$A,Obj.Meta!$F:$F,"-",0,1))</f>
        <v>-</v>
      </c>
      <c r="N1985" s="337" t="str">
        <f t="shared" si="61"/>
        <v>---</v>
      </c>
      <c r="O1985" s="333"/>
      <c r="P1985" s="54"/>
      <c r="Q1985" s="52"/>
      <c r="R1985" s="34"/>
      <c r="S1985" s="53"/>
      <c r="T1985" s="208"/>
      <c r="U1985" s="726"/>
      <c r="V1985" s="206"/>
      <c r="W1985" s="206"/>
      <c r="X1985" s="678"/>
      <c r="Y1985" s="34"/>
      <c r="Z1985" s="610"/>
      <c r="AA1985" s="608"/>
    </row>
    <row r="1986" spans="1:27">
      <c r="A1986" s="145" t="str">
        <f t="shared" si="60"/>
        <v>-</v>
      </c>
      <c r="B1986" s="146" t="str">
        <f>_xlfn.XLOOKUP($A1986,Dept.Meta!$A:$A,Dept.Meta!$F:$F,"-",0,1)</f>
        <v>-</v>
      </c>
      <c r="C1986" s="629" t="str">
        <f>_xlfn.XLOOKUP(_xlfn.CONCAT($G1986,"-",$I1986),Div.Meta!$H:$H,Div.Meta!$C:$C,"-",0,1)</f>
        <v>-</v>
      </c>
      <c r="D1986" s="302"/>
      <c r="E1986" s="146" t="str">
        <f>IF($D1986="","-",_xlfn.XLOOKUP($D1986,Fund.Meta!$A:$A,Fund.Meta!$D:$D,"-",0,1))</f>
        <v>-</v>
      </c>
      <c r="F1986" s="303" t="str">
        <f>IF($D1986="","-",_xlfn.XLOOKUP($D1986,Fund.Meta!$A:$A,Fund.Meta!$E:$E,"-",0,1))</f>
        <v>-</v>
      </c>
      <c r="G1986" s="334"/>
      <c r="H1986" s="303" t="str">
        <f>IF($G1986="","-",_xlfn.XLOOKUP($G1986,Appr.Meta!$A:$A,Appr.Meta!$D:$D,"-",0,1))</f>
        <v>-</v>
      </c>
      <c r="I1986" s="302"/>
      <c r="J1986" s="303" t="str">
        <f>IF($I1986="","-",_xlfn.XLOOKUP($I1986,'CC.Meta'!$A:$A,'CC.Meta'!$D:$D,"-",0,1))</f>
        <v>-</v>
      </c>
      <c r="K1986" s="302"/>
      <c r="L1986" s="146" t="str">
        <f>IF($K1986="","-",_xlfn.XLOOKUP($K1986,Obj.Meta!$A:$A,Obj.Meta!$D:$D,"-",0,1))</f>
        <v>-</v>
      </c>
      <c r="M1986" s="300" t="str">
        <f>IF($K1986="","-",_xlfn.XLOOKUP($K1986,Obj.Meta!$A:$A,Obj.Meta!$F:$F,"-",0,1))</f>
        <v>-</v>
      </c>
      <c r="N1986" s="337" t="str">
        <f t="shared" si="61"/>
        <v>---</v>
      </c>
      <c r="O1986" s="333"/>
      <c r="P1986" s="54"/>
      <c r="Q1986" s="52"/>
      <c r="R1986" s="34"/>
      <c r="S1986" s="53"/>
      <c r="T1986" s="208"/>
      <c r="U1986" s="726"/>
      <c r="V1986" s="206"/>
      <c r="W1986" s="206"/>
      <c r="X1986" s="678"/>
      <c r="Y1986" s="34"/>
      <c r="Z1986" s="610"/>
      <c r="AA1986" s="608"/>
    </row>
    <row r="1987" spans="1:27">
      <c r="A1987" s="145" t="str">
        <f t="shared" si="60"/>
        <v>-</v>
      </c>
      <c r="B1987" s="146" t="str">
        <f>_xlfn.XLOOKUP($A1987,Dept.Meta!$A:$A,Dept.Meta!$F:$F,"-",0,1)</f>
        <v>-</v>
      </c>
      <c r="C1987" s="629" t="str">
        <f>_xlfn.XLOOKUP(_xlfn.CONCAT($G1987,"-",$I1987),Div.Meta!$H:$H,Div.Meta!$C:$C,"-",0,1)</f>
        <v>-</v>
      </c>
      <c r="D1987" s="302"/>
      <c r="E1987" s="146" t="str">
        <f>IF($D1987="","-",_xlfn.XLOOKUP($D1987,Fund.Meta!$A:$A,Fund.Meta!$D:$D,"-",0,1))</f>
        <v>-</v>
      </c>
      <c r="F1987" s="303" t="str">
        <f>IF($D1987="","-",_xlfn.XLOOKUP($D1987,Fund.Meta!$A:$A,Fund.Meta!$E:$E,"-",0,1))</f>
        <v>-</v>
      </c>
      <c r="G1987" s="334"/>
      <c r="H1987" s="303" t="str">
        <f>IF($G1987="","-",_xlfn.XLOOKUP($G1987,Appr.Meta!$A:$A,Appr.Meta!$D:$D,"-",0,1))</f>
        <v>-</v>
      </c>
      <c r="I1987" s="302"/>
      <c r="J1987" s="303" t="str">
        <f>IF($I1987="","-",_xlfn.XLOOKUP($I1987,'CC.Meta'!$A:$A,'CC.Meta'!$D:$D,"-",0,1))</f>
        <v>-</v>
      </c>
      <c r="K1987" s="302"/>
      <c r="L1987" s="146" t="str">
        <f>IF($K1987="","-",_xlfn.XLOOKUP($K1987,Obj.Meta!$A:$A,Obj.Meta!$D:$D,"-",0,1))</f>
        <v>-</v>
      </c>
      <c r="M1987" s="300" t="str">
        <f>IF($K1987="","-",_xlfn.XLOOKUP($K1987,Obj.Meta!$A:$A,Obj.Meta!$F:$F,"-",0,1))</f>
        <v>-</v>
      </c>
      <c r="N1987" s="337" t="str">
        <f t="shared" si="61"/>
        <v>---</v>
      </c>
      <c r="O1987" s="333"/>
      <c r="P1987" s="54"/>
      <c r="Q1987" s="52"/>
      <c r="R1987" s="34"/>
      <c r="S1987" s="53"/>
      <c r="T1987" s="208"/>
      <c r="U1987" s="726"/>
      <c r="V1987" s="206"/>
      <c r="W1987" s="206"/>
      <c r="X1987" s="678"/>
      <c r="Y1987" s="34"/>
      <c r="Z1987" s="610"/>
      <c r="AA1987" s="608"/>
    </row>
    <row r="1988" spans="1:27">
      <c r="A1988" s="145" t="str">
        <f t="shared" si="60"/>
        <v>-</v>
      </c>
      <c r="B1988" s="146" t="str">
        <f>_xlfn.XLOOKUP($A1988,Dept.Meta!$A:$A,Dept.Meta!$F:$F,"-",0,1)</f>
        <v>-</v>
      </c>
      <c r="C1988" s="629" t="str">
        <f>_xlfn.XLOOKUP(_xlfn.CONCAT($G1988,"-",$I1988),Div.Meta!$H:$H,Div.Meta!$C:$C,"-",0,1)</f>
        <v>-</v>
      </c>
      <c r="D1988" s="302"/>
      <c r="E1988" s="146" t="str">
        <f>IF($D1988="","-",_xlfn.XLOOKUP($D1988,Fund.Meta!$A:$A,Fund.Meta!$D:$D,"-",0,1))</f>
        <v>-</v>
      </c>
      <c r="F1988" s="303" t="str">
        <f>IF($D1988="","-",_xlfn.XLOOKUP($D1988,Fund.Meta!$A:$A,Fund.Meta!$E:$E,"-",0,1))</f>
        <v>-</v>
      </c>
      <c r="G1988" s="334"/>
      <c r="H1988" s="303" t="str">
        <f>IF($G1988="","-",_xlfn.XLOOKUP($G1988,Appr.Meta!$A:$A,Appr.Meta!$D:$D,"-",0,1))</f>
        <v>-</v>
      </c>
      <c r="I1988" s="302"/>
      <c r="J1988" s="303" t="str">
        <f>IF($I1988="","-",_xlfn.XLOOKUP($I1988,'CC.Meta'!$A:$A,'CC.Meta'!$D:$D,"-",0,1))</f>
        <v>-</v>
      </c>
      <c r="K1988" s="302"/>
      <c r="L1988" s="146" t="str">
        <f>IF($K1988="","-",_xlfn.XLOOKUP($K1988,Obj.Meta!$A:$A,Obj.Meta!$D:$D,"-",0,1))</f>
        <v>-</v>
      </c>
      <c r="M1988" s="300" t="str">
        <f>IF($K1988="","-",_xlfn.XLOOKUP($K1988,Obj.Meta!$A:$A,Obj.Meta!$F:$F,"-",0,1))</f>
        <v>-</v>
      </c>
      <c r="N1988" s="337" t="str">
        <f t="shared" si="61"/>
        <v>---</v>
      </c>
      <c r="O1988" s="333"/>
      <c r="P1988" s="54"/>
      <c r="Q1988" s="52"/>
      <c r="R1988" s="34"/>
      <c r="S1988" s="53"/>
      <c r="T1988" s="208"/>
      <c r="U1988" s="726"/>
      <c r="V1988" s="206"/>
      <c r="W1988" s="206"/>
      <c r="X1988" s="678"/>
      <c r="Y1988" s="34"/>
      <c r="Z1988" s="610"/>
      <c r="AA1988" s="608"/>
    </row>
    <row r="1989" spans="1:27">
      <c r="A1989" s="145" t="str">
        <f t="shared" si="60"/>
        <v>-</v>
      </c>
      <c r="B1989" s="146" t="str">
        <f>_xlfn.XLOOKUP($A1989,Dept.Meta!$A:$A,Dept.Meta!$F:$F,"-",0,1)</f>
        <v>-</v>
      </c>
      <c r="C1989" s="629" t="str">
        <f>_xlfn.XLOOKUP(_xlfn.CONCAT($G1989,"-",$I1989),Div.Meta!$H:$H,Div.Meta!$C:$C,"-",0,1)</f>
        <v>-</v>
      </c>
      <c r="D1989" s="302"/>
      <c r="E1989" s="146" t="str">
        <f>IF($D1989="","-",_xlfn.XLOOKUP($D1989,Fund.Meta!$A:$A,Fund.Meta!$D:$D,"-",0,1))</f>
        <v>-</v>
      </c>
      <c r="F1989" s="303" t="str">
        <f>IF($D1989="","-",_xlfn.XLOOKUP($D1989,Fund.Meta!$A:$A,Fund.Meta!$E:$E,"-",0,1))</f>
        <v>-</v>
      </c>
      <c r="G1989" s="334"/>
      <c r="H1989" s="303" t="str">
        <f>IF($G1989="","-",_xlfn.XLOOKUP($G1989,Appr.Meta!$A:$A,Appr.Meta!$D:$D,"-",0,1))</f>
        <v>-</v>
      </c>
      <c r="I1989" s="302"/>
      <c r="J1989" s="303" t="str">
        <f>IF($I1989="","-",_xlfn.XLOOKUP($I1989,'CC.Meta'!$A:$A,'CC.Meta'!$D:$D,"-",0,1))</f>
        <v>-</v>
      </c>
      <c r="K1989" s="302"/>
      <c r="L1989" s="146" t="str">
        <f>IF($K1989="","-",_xlfn.XLOOKUP($K1989,Obj.Meta!$A:$A,Obj.Meta!$D:$D,"-",0,1))</f>
        <v>-</v>
      </c>
      <c r="M1989" s="300" t="str">
        <f>IF($K1989="","-",_xlfn.XLOOKUP($K1989,Obj.Meta!$A:$A,Obj.Meta!$F:$F,"-",0,1))</f>
        <v>-</v>
      </c>
      <c r="N1989" s="337" t="str">
        <f t="shared" si="61"/>
        <v>---</v>
      </c>
      <c r="O1989" s="333"/>
      <c r="P1989" s="54"/>
      <c r="Q1989" s="52"/>
      <c r="R1989" s="34"/>
      <c r="S1989" s="53"/>
      <c r="T1989" s="208"/>
      <c r="U1989" s="726"/>
      <c r="V1989" s="206"/>
      <c r="W1989" s="206"/>
      <c r="X1989" s="678"/>
      <c r="Y1989" s="34"/>
      <c r="Z1989" s="610"/>
      <c r="AA1989" s="608"/>
    </row>
    <row r="1990" spans="1:27">
      <c r="A1990" s="145" t="str">
        <f t="shared" si="60"/>
        <v>-</v>
      </c>
      <c r="B1990" s="146" t="str">
        <f>_xlfn.XLOOKUP($A1990,Dept.Meta!$A:$A,Dept.Meta!$F:$F,"-",0,1)</f>
        <v>-</v>
      </c>
      <c r="C1990" s="629" t="str">
        <f>_xlfn.XLOOKUP(_xlfn.CONCAT($G1990,"-",$I1990),Div.Meta!$H:$H,Div.Meta!$C:$C,"-",0,1)</f>
        <v>-</v>
      </c>
      <c r="D1990" s="302"/>
      <c r="E1990" s="146" t="str">
        <f>IF($D1990="","-",_xlfn.XLOOKUP($D1990,Fund.Meta!$A:$A,Fund.Meta!$D:$D,"-",0,1))</f>
        <v>-</v>
      </c>
      <c r="F1990" s="303" t="str">
        <f>IF($D1990="","-",_xlfn.XLOOKUP($D1990,Fund.Meta!$A:$A,Fund.Meta!$E:$E,"-",0,1))</f>
        <v>-</v>
      </c>
      <c r="G1990" s="334"/>
      <c r="H1990" s="303" t="str">
        <f>IF($G1990="","-",_xlfn.XLOOKUP($G1990,Appr.Meta!$A:$A,Appr.Meta!$D:$D,"-",0,1))</f>
        <v>-</v>
      </c>
      <c r="I1990" s="302"/>
      <c r="J1990" s="303" t="str">
        <f>IF($I1990="","-",_xlfn.XLOOKUP($I1990,'CC.Meta'!$A:$A,'CC.Meta'!$D:$D,"-",0,1))</f>
        <v>-</v>
      </c>
      <c r="K1990" s="302"/>
      <c r="L1990" s="146" t="str">
        <f>IF($K1990="","-",_xlfn.XLOOKUP($K1990,Obj.Meta!$A:$A,Obj.Meta!$D:$D,"-",0,1))</f>
        <v>-</v>
      </c>
      <c r="M1990" s="300" t="str">
        <f>IF($K1990="","-",_xlfn.XLOOKUP($K1990,Obj.Meta!$A:$A,Obj.Meta!$F:$F,"-",0,1))</f>
        <v>-</v>
      </c>
      <c r="N1990" s="337" t="str">
        <f t="shared" si="61"/>
        <v>---</v>
      </c>
      <c r="O1990" s="333"/>
      <c r="P1990" s="54"/>
      <c r="Q1990" s="52"/>
      <c r="R1990" s="34"/>
      <c r="S1990" s="53"/>
      <c r="T1990" s="208"/>
      <c r="U1990" s="726"/>
      <c r="V1990" s="206"/>
      <c r="W1990" s="206"/>
      <c r="X1990" s="678"/>
      <c r="Y1990" s="34"/>
      <c r="Z1990" s="610"/>
      <c r="AA1990" s="608"/>
    </row>
    <row r="1991" spans="1:27">
      <c r="A1991" s="145" t="str">
        <f t="shared" si="60"/>
        <v>-</v>
      </c>
      <c r="B1991" s="146" t="str">
        <f>_xlfn.XLOOKUP($A1991,Dept.Meta!$A:$A,Dept.Meta!$F:$F,"-",0,1)</f>
        <v>-</v>
      </c>
      <c r="C1991" s="629" t="str">
        <f>_xlfn.XLOOKUP(_xlfn.CONCAT($G1991,"-",$I1991),Div.Meta!$H:$H,Div.Meta!$C:$C,"-",0,1)</f>
        <v>-</v>
      </c>
      <c r="D1991" s="302"/>
      <c r="E1991" s="146" t="str">
        <f>IF($D1991="","-",_xlfn.XLOOKUP($D1991,Fund.Meta!$A:$A,Fund.Meta!$D:$D,"-",0,1))</f>
        <v>-</v>
      </c>
      <c r="F1991" s="303" t="str">
        <f>IF($D1991="","-",_xlfn.XLOOKUP($D1991,Fund.Meta!$A:$A,Fund.Meta!$E:$E,"-",0,1))</f>
        <v>-</v>
      </c>
      <c r="G1991" s="334"/>
      <c r="H1991" s="303" t="str">
        <f>IF($G1991="","-",_xlfn.XLOOKUP($G1991,Appr.Meta!$A:$A,Appr.Meta!$D:$D,"-",0,1))</f>
        <v>-</v>
      </c>
      <c r="I1991" s="302"/>
      <c r="J1991" s="303" t="str">
        <f>IF($I1991="","-",_xlfn.XLOOKUP($I1991,'CC.Meta'!$A:$A,'CC.Meta'!$D:$D,"-",0,1))</f>
        <v>-</v>
      </c>
      <c r="K1991" s="302"/>
      <c r="L1991" s="146" t="str">
        <f>IF($K1991="","-",_xlfn.XLOOKUP($K1991,Obj.Meta!$A:$A,Obj.Meta!$D:$D,"-",0,1))</f>
        <v>-</v>
      </c>
      <c r="M1991" s="300" t="str">
        <f>IF($K1991="","-",_xlfn.XLOOKUP($K1991,Obj.Meta!$A:$A,Obj.Meta!$F:$F,"-",0,1))</f>
        <v>-</v>
      </c>
      <c r="N1991" s="337" t="str">
        <f t="shared" si="61"/>
        <v>---</v>
      </c>
      <c r="O1991" s="333"/>
      <c r="P1991" s="54"/>
      <c r="Q1991" s="52"/>
      <c r="R1991" s="34"/>
      <c r="S1991" s="53"/>
      <c r="T1991" s="208"/>
      <c r="U1991" s="726"/>
      <c r="V1991" s="206"/>
      <c r="W1991" s="206"/>
      <c r="X1991" s="678"/>
      <c r="Y1991" s="34"/>
      <c r="Z1991" s="610"/>
      <c r="AA1991" s="608"/>
    </row>
    <row r="1992" spans="1:27">
      <c r="A1992" s="145" t="str">
        <f t="shared" si="60"/>
        <v>-</v>
      </c>
      <c r="B1992" s="146" t="str">
        <f>_xlfn.XLOOKUP($A1992,Dept.Meta!$A:$A,Dept.Meta!$F:$F,"-",0,1)</f>
        <v>-</v>
      </c>
      <c r="C1992" s="629" t="str">
        <f>_xlfn.XLOOKUP(_xlfn.CONCAT($G1992,"-",$I1992),Div.Meta!$H:$H,Div.Meta!$C:$C,"-",0,1)</f>
        <v>-</v>
      </c>
      <c r="D1992" s="302"/>
      <c r="E1992" s="146" t="str">
        <f>IF($D1992="","-",_xlfn.XLOOKUP($D1992,Fund.Meta!$A:$A,Fund.Meta!$D:$D,"-",0,1))</f>
        <v>-</v>
      </c>
      <c r="F1992" s="303" t="str">
        <f>IF($D1992="","-",_xlfn.XLOOKUP($D1992,Fund.Meta!$A:$A,Fund.Meta!$E:$E,"-",0,1))</f>
        <v>-</v>
      </c>
      <c r="G1992" s="334"/>
      <c r="H1992" s="303" t="str">
        <f>IF($G1992="","-",_xlfn.XLOOKUP($G1992,Appr.Meta!$A:$A,Appr.Meta!$D:$D,"-",0,1))</f>
        <v>-</v>
      </c>
      <c r="I1992" s="302"/>
      <c r="J1992" s="303" t="str">
        <f>IF($I1992="","-",_xlfn.XLOOKUP($I1992,'CC.Meta'!$A:$A,'CC.Meta'!$D:$D,"-",0,1))</f>
        <v>-</v>
      </c>
      <c r="K1992" s="302"/>
      <c r="L1992" s="146" t="str">
        <f>IF($K1992="","-",_xlfn.XLOOKUP($K1992,Obj.Meta!$A:$A,Obj.Meta!$D:$D,"-",0,1))</f>
        <v>-</v>
      </c>
      <c r="M1992" s="300" t="str">
        <f>IF($K1992="","-",_xlfn.XLOOKUP($K1992,Obj.Meta!$A:$A,Obj.Meta!$F:$F,"-",0,1))</f>
        <v>-</v>
      </c>
      <c r="N1992" s="337" t="str">
        <f t="shared" si="61"/>
        <v>---</v>
      </c>
      <c r="O1992" s="333"/>
      <c r="P1992" s="54"/>
      <c r="Q1992" s="52"/>
      <c r="R1992" s="34"/>
      <c r="S1992" s="53"/>
      <c r="T1992" s="208"/>
      <c r="U1992" s="726"/>
      <c r="V1992" s="206"/>
      <c r="W1992" s="206"/>
      <c r="X1992" s="678"/>
      <c r="Y1992" s="34"/>
      <c r="Z1992" s="610"/>
      <c r="AA1992" s="608"/>
    </row>
    <row r="1993" spans="1:27">
      <c r="A1993" s="145" t="str">
        <f t="shared" si="60"/>
        <v>-</v>
      </c>
      <c r="B1993" s="146" t="str">
        <f>_xlfn.XLOOKUP($A1993,Dept.Meta!$A:$A,Dept.Meta!$F:$F,"-",0,1)</f>
        <v>-</v>
      </c>
      <c r="C1993" s="629" t="str">
        <f>_xlfn.XLOOKUP(_xlfn.CONCAT($G1993,"-",$I1993),Div.Meta!$H:$H,Div.Meta!$C:$C,"-",0,1)</f>
        <v>-</v>
      </c>
      <c r="D1993" s="302"/>
      <c r="E1993" s="146" t="str">
        <f>IF($D1993="","-",_xlfn.XLOOKUP($D1993,Fund.Meta!$A:$A,Fund.Meta!$D:$D,"-",0,1))</f>
        <v>-</v>
      </c>
      <c r="F1993" s="303" t="str">
        <f>IF($D1993="","-",_xlfn.XLOOKUP($D1993,Fund.Meta!$A:$A,Fund.Meta!$E:$E,"-",0,1))</f>
        <v>-</v>
      </c>
      <c r="G1993" s="334"/>
      <c r="H1993" s="303" t="str">
        <f>IF($G1993="","-",_xlfn.XLOOKUP($G1993,Appr.Meta!$A:$A,Appr.Meta!$D:$D,"-",0,1))</f>
        <v>-</v>
      </c>
      <c r="I1993" s="302"/>
      <c r="J1993" s="303" t="str">
        <f>IF($I1993="","-",_xlfn.XLOOKUP($I1993,'CC.Meta'!$A:$A,'CC.Meta'!$D:$D,"-",0,1))</f>
        <v>-</v>
      </c>
      <c r="K1993" s="302"/>
      <c r="L1993" s="146" t="str">
        <f>IF($K1993="","-",_xlfn.XLOOKUP($K1993,Obj.Meta!$A:$A,Obj.Meta!$D:$D,"-",0,1))</f>
        <v>-</v>
      </c>
      <c r="M1993" s="300" t="str">
        <f>IF($K1993="","-",_xlfn.XLOOKUP($K1993,Obj.Meta!$A:$A,Obj.Meta!$F:$F,"-",0,1))</f>
        <v>-</v>
      </c>
      <c r="N1993" s="337" t="str">
        <f t="shared" si="61"/>
        <v>---</v>
      </c>
      <c r="O1993" s="333"/>
      <c r="P1993" s="54"/>
      <c r="Q1993" s="52"/>
      <c r="R1993" s="34"/>
      <c r="S1993" s="53"/>
      <c r="T1993" s="208"/>
      <c r="U1993" s="726"/>
      <c r="V1993" s="206"/>
      <c r="W1993" s="206"/>
      <c r="X1993" s="678"/>
      <c r="Y1993" s="34"/>
      <c r="Z1993" s="610"/>
      <c r="AA1993" s="608"/>
    </row>
    <row r="1994" spans="1:27">
      <c r="A1994" s="145" t="str">
        <f t="shared" si="60"/>
        <v>-</v>
      </c>
      <c r="B1994" s="146" t="str">
        <f>_xlfn.XLOOKUP($A1994,Dept.Meta!$A:$A,Dept.Meta!$F:$F,"-",0,1)</f>
        <v>-</v>
      </c>
      <c r="C1994" s="629" t="str">
        <f>_xlfn.XLOOKUP(_xlfn.CONCAT($G1994,"-",$I1994),Div.Meta!$H:$H,Div.Meta!$C:$C,"-",0,1)</f>
        <v>-</v>
      </c>
      <c r="D1994" s="302"/>
      <c r="E1994" s="146" t="str">
        <f>IF($D1994="","-",_xlfn.XLOOKUP($D1994,Fund.Meta!$A:$A,Fund.Meta!$D:$D,"-",0,1))</f>
        <v>-</v>
      </c>
      <c r="F1994" s="303" t="str">
        <f>IF($D1994="","-",_xlfn.XLOOKUP($D1994,Fund.Meta!$A:$A,Fund.Meta!$E:$E,"-",0,1))</f>
        <v>-</v>
      </c>
      <c r="G1994" s="334"/>
      <c r="H1994" s="303" t="str">
        <f>IF($G1994="","-",_xlfn.XLOOKUP($G1994,Appr.Meta!$A:$A,Appr.Meta!$D:$D,"-",0,1))</f>
        <v>-</v>
      </c>
      <c r="I1994" s="302"/>
      <c r="J1994" s="303" t="str">
        <f>IF($I1994="","-",_xlfn.XLOOKUP($I1994,'CC.Meta'!$A:$A,'CC.Meta'!$D:$D,"-",0,1))</f>
        <v>-</v>
      </c>
      <c r="K1994" s="302"/>
      <c r="L1994" s="146" t="str">
        <f>IF($K1994="","-",_xlfn.XLOOKUP($K1994,Obj.Meta!$A:$A,Obj.Meta!$D:$D,"-",0,1))</f>
        <v>-</v>
      </c>
      <c r="M1994" s="300" t="str">
        <f>IF($K1994="","-",_xlfn.XLOOKUP($K1994,Obj.Meta!$A:$A,Obj.Meta!$F:$F,"-",0,1))</f>
        <v>-</v>
      </c>
      <c r="N1994" s="337" t="str">
        <f t="shared" si="61"/>
        <v>---</v>
      </c>
      <c r="O1994" s="333"/>
      <c r="P1994" s="54"/>
      <c r="Q1994" s="52"/>
      <c r="R1994" s="34"/>
      <c r="S1994" s="53"/>
      <c r="T1994" s="208"/>
      <c r="U1994" s="726"/>
      <c r="V1994" s="206"/>
      <c r="W1994" s="206"/>
      <c r="X1994" s="678"/>
      <c r="Y1994" s="34"/>
      <c r="Z1994" s="610"/>
      <c r="AA1994" s="608"/>
    </row>
    <row r="1995" spans="1:27">
      <c r="A1995" s="145" t="str">
        <f t="shared" si="60"/>
        <v>-</v>
      </c>
      <c r="B1995" s="146" t="str">
        <f>_xlfn.XLOOKUP($A1995,Dept.Meta!$A:$A,Dept.Meta!$F:$F,"-",0,1)</f>
        <v>-</v>
      </c>
      <c r="C1995" s="629" t="str">
        <f>_xlfn.XLOOKUP(_xlfn.CONCAT($G1995,"-",$I1995),Div.Meta!$H:$H,Div.Meta!$C:$C,"-",0,1)</f>
        <v>-</v>
      </c>
      <c r="D1995" s="302"/>
      <c r="E1995" s="146" t="str">
        <f>IF($D1995="","-",_xlfn.XLOOKUP($D1995,Fund.Meta!$A:$A,Fund.Meta!$D:$D,"-",0,1))</f>
        <v>-</v>
      </c>
      <c r="F1995" s="303" t="str">
        <f>IF($D1995="","-",_xlfn.XLOOKUP($D1995,Fund.Meta!$A:$A,Fund.Meta!$E:$E,"-",0,1))</f>
        <v>-</v>
      </c>
      <c r="G1995" s="334"/>
      <c r="H1995" s="303" t="str">
        <f>IF($G1995="","-",_xlfn.XLOOKUP($G1995,Appr.Meta!$A:$A,Appr.Meta!$D:$D,"-",0,1))</f>
        <v>-</v>
      </c>
      <c r="I1995" s="302"/>
      <c r="J1995" s="303" t="str">
        <f>IF($I1995="","-",_xlfn.XLOOKUP($I1995,'CC.Meta'!$A:$A,'CC.Meta'!$D:$D,"-",0,1))</f>
        <v>-</v>
      </c>
      <c r="K1995" s="302"/>
      <c r="L1995" s="146" t="str">
        <f>IF($K1995="","-",_xlfn.XLOOKUP($K1995,Obj.Meta!$A:$A,Obj.Meta!$D:$D,"-",0,1))</f>
        <v>-</v>
      </c>
      <c r="M1995" s="300" t="str">
        <f>IF($K1995="","-",_xlfn.XLOOKUP($K1995,Obj.Meta!$A:$A,Obj.Meta!$F:$F,"-",0,1))</f>
        <v>-</v>
      </c>
      <c r="N1995" s="337" t="str">
        <f t="shared" si="61"/>
        <v>---</v>
      </c>
      <c r="O1995" s="333"/>
      <c r="P1995" s="54"/>
      <c r="Q1995" s="52"/>
      <c r="R1995" s="34"/>
      <c r="S1995" s="53"/>
      <c r="T1995" s="208"/>
      <c r="U1995" s="726"/>
      <c r="V1995" s="206"/>
      <c r="W1995" s="206"/>
      <c r="X1995" s="678"/>
      <c r="Y1995" s="34"/>
      <c r="Z1995" s="610"/>
      <c r="AA1995" s="608"/>
    </row>
    <row r="1996" spans="1:27">
      <c r="A1996" s="145" t="str">
        <f t="shared" si="60"/>
        <v>-</v>
      </c>
      <c r="B1996" s="146" t="str">
        <f>_xlfn.XLOOKUP($A1996,Dept.Meta!$A:$A,Dept.Meta!$F:$F,"-",0,1)</f>
        <v>-</v>
      </c>
      <c r="C1996" s="629" t="str">
        <f>_xlfn.XLOOKUP(_xlfn.CONCAT($G1996,"-",$I1996),Div.Meta!$H:$H,Div.Meta!$C:$C,"-",0,1)</f>
        <v>-</v>
      </c>
      <c r="D1996" s="302"/>
      <c r="E1996" s="146" t="str">
        <f>IF($D1996="","-",_xlfn.XLOOKUP($D1996,Fund.Meta!$A:$A,Fund.Meta!$D:$D,"-",0,1))</f>
        <v>-</v>
      </c>
      <c r="F1996" s="303" t="str">
        <f>IF($D1996="","-",_xlfn.XLOOKUP($D1996,Fund.Meta!$A:$A,Fund.Meta!$E:$E,"-",0,1))</f>
        <v>-</v>
      </c>
      <c r="G1996" s="334"/>
      <c r="H1996" s="303" t="str">
        <f>IF($G1996="","-",_xlfn.XLOOKUP($G1996,Appr.Meta!$A:$A,Appr.Meta!$D:$D,"-",0,1))</f>
        <v>-</v>
      </c>
      <c r="I1996" s="302"/>
      <c r="J1996" s="303" t="str">
        <f>IF($I1996="","-",_xlfn.XLOOKUP($I1996,'CC.Meta'!$A:$A,'CC.Meta'!$D:$D,"-",0,1))</f>
        <v>-</v>
      </c>
      <c r="K1996" s="302"/>
      <c r="L1996" s="146" t="str">
        <f>IF($K1996="","-",_xlfn.XLOOKUP($K1996,Obj.Meta!$A:$A,Obj.Meta!$D:$D,"-",0,1))</f>
        <v>-</v>
      </c>
      <c r="M1996" s="300" t="str">
        <f>IF($K1996="","-",_xlfn.XLOOKUP($K1996,Obj.Meta!$A:$A,Obj.Meta!$F:$F,"-",0,1))</f>
        <v>-</v>
      </c>
      <c r="N1996" s="337" t="str">
        <f t="shared" si="61"/>
        <v>---</v>
      </c>
      <c r="O1996" s="333"/>
      <c r="P1996" s="54"/>
      <c r="Q1996" s="52"/>
      <c r="R1996" s="34"/>
      <c r="S1996" s="53"/>
      <c r="T1996" s="208"/>
      <c r="U1996" s="726"/>
      <c r="V1996" s="206"/>
      <c r="W1996" s="206"/>
      <c r="X1996" s="678"/>
      <c r="Y1996" s="34"/>
      <c r="Z1996" s="610"/>
      <c r="AA1996" s="608"/>
    </row>
    <row r="1997" spans="1:27">
      <c r="A1997" s="145" t="str">
        <f t="shared" si="60"/>
        <v>-</v>
      </c>
      <c r="B1997" s="146" t="str">
        <f>_xlfn.XLOOKUP($A1997,Dept.Meta!$A:$A,Dept.Meta!$F:$F,"-",0,1)</f>
        <v>-</v>
      </c>
      <c r="C1997" s="629" t="str">
        <f>_xlfn.XLOOKUP(_xlfn.CONCAT($G1997,"-",$I1997),Div.Meta!$H:$H,Div.Meta!$C:$C,"-",0,1)</f>
        <v>-</v>
      </c>
      <c r="D1997" s="302"/>
      <c r="E1997" s="146" t="str">
        <f>IF($D1997="","-",_xlfn.XLOOKUP($D1997,Fund.Meta!$A:$A,Fund.Meta!$D:$D,"-",0,1))</f>
        <v>-</v>
      </c>
      <c r="F1997" s="303" t="str">
        <f>IF($D1997="","-",_xlfn.XLOOKUP($D1997,Fund.Meta!$A:$A,Fund.Meta!$E:$E,"-",0,1))</f>
        <v>-</v>
      </c>
      <c r="G1997" s="334"/>
      <c r="H1997" s="303" t="str">
        <f>IF($G1997="","-",_xlfn.XLOOKUP($G1997,Appr.Meta!$A:$A,Appr.Meta!$D:$D,"-",0,1))</f>
        <v>-</v>
      </c>
      <c r="I1997" s="302"/>
      <c r="J1997" s="303" t="str">
        <f>IF($I1997="","-",_xlfn.XLOOKUP($I1997,'CC.Meta'!$A:$A,'CC.Meta'!$D:$D,"-",0,1))</f>
        <v>-</v>
      </c>
      <c r="K1997" s="302"/>
      <c r="L1997" s="146" t="str">
        <f>IF($K1997="","-",_xlfn.XLOOKUP($K1997,Obj.Meta!$A:$A,Obj.Meta!$D:$D,"-",0,1))</f>
        <v>-</v>
      </c>
      <c r="M1997" s="300" t="str">
        <f>IF($K1997="","-",_xlfn.XLOOKUP($K1997,Obj.Meta!$A:$A,Obj.Meta!$F:$F,"-",0,1))</f>
        <v>-</v>
      </c>
      <c r="N1997" s="337" t="str">
        <f t="shared" si="61"/>
        <v>---</v>
      </c>
      <c r="O1997" s="333"/>
      <c r="P1997" s="54"/>
      <c r="Q1997" s="52"/>
      <c r="R1997" s="34"/>
      <c r="S1997" s="53"/>
      <c r="T1997" s="208"/>
      <c r="U1997" s="726"/>
      <c r="V1997" s="206"/>
      <c r="W1997" s="206"/>
      <c r="X1997" s="678"/>
      <c r="Y1997" s="34"/>
      <c r="Z1997" s="610"/>
      <c r="AA1997" s="608"/>
    </row>
    <row r="1998" spans="1:27">
      <c r="A1998" s="145" t="str">
        <f t="shared" si="60"/>
        <v>-</v>
      </c>
      <c r="B1998" s="146" t="str">
        <f>_xlfn.XLOOKUP($A1998,Dept.Meta!$A:$A,Dept.Meta!$F:$F,"-",0,1)</f>
        <v>-</v>
      </c>
      <c r="C1998" s="629" t="str">
        <f>_xlfn.XLOOKUP(_xlfn.CONCAT($G1998,"-",$I1998),Div.Meta!$H:$H,Div.Meta!$C:$C,"-",0,1)</f>
        <v>-</v>
      </c>
      <c r="D1998" s="302"/>
      <c r="E1998" s="146" t="str">
        <f>IF($D1998="","-",_xlfn.XLOOKUP($D1998,Fund.Meta!$A:$A,Fund.Meta!$D:$D,"-",0,1))</f>
        <v>-</v>
      </c>
      <c r="F1998" s="303" t="str">
        <f>IF($D1998="","-",_xlfn.XLOOKUP($D1998,Fund.Meta!$A:$A,Fund.Meta!$E:$E,"-",0,1))</f>
        <v>-</v>
      </c>
      <c r="G1998" s="334"/>
      <c r="H1998" s="303" t="str">
        <f>IF($G1998="","-",_xlfn.XLOOKUP($G1998,Appr.Meta!$A:$A,Appr.Meta!$D:$D,"-",0,1))</f>
        <v>-</v>
      </c>
      <c r="I1998" s="302"/>
      <c r="J1998" s="303" t="str">
        <f>IF($I1998="","-",_xlfn.XLOOKUP($I1998,'CC.Meta'!$A:$A,'CC.Meta'!$D:$D,"-",0,1))</f>
        <v>-</v>
      </c>
      <c r="K1998" s="302"/>
      <c r="L1998" s="146" t="str">
        <f>IF($K1998="","-",_xlfn.XLOOKUP($K1998,Obj.Meta!$A:$A,Obj.Meta!$D:$D,"-",0,1))</f>
        <v>-</v>
      </c>
      <c r="M1998" s="300" t="str">
        <f>IF($K1998="","-",_xlfn.XLOOKUP($K1998,Obj.Meta!$A:$A,Obj.Meta!$F:$F,"-",0,1))</f>
        <v>-</v>
      </c>
      <c r="N1998" s="337" t="str">
        <f t="shared" si="61"/>
        <v>---</v>
      </c>
      <c r="O1998" s="333"/>
      <c r="P1998" s="54"/>
      <c r="Q1998" s="52"/>
      <c r="R1998" s="34"/>
      <c r="S1998" s="53"/>
      <c r="T1998" s="208"/>
      <c r="U1998" s="726"/>
      <c r="V1998" s="206"/>
      <c r="W1998" s="206"/>
      <c r="X1998" s="678"/>
      <c r="Y1998" s="34"/>
      <c r="Z1998" s="610"/>
      <c r="AA1998" s="608"/>
    </row>
    <row r="1999" spans="1:27">
      <c r="A1999" s="145" t="str">
        <f t="shared" si="60"/>
        <v>-</v>
      </c>
      <c r="B1999" s="146" t="str">
        <f>_xlfn.XLOOKUP($A1999,Dept.Meta!$A:$A,Dept.Meta!$F:$F,"-",0,1)</f>
        <v>-</v>
      </c>
      <c r="C1999" s="629" t="str">
        <f>_xlfn.XLOOKUP(_xlfn.CONCAT($G1999,"-",$I1999),Div.Meta!$H:$H,Div.Meta!$C:$C,"-",0,1)</f>
        <v>-</v>
      </c>
      <c r="D1999" s="302"/>
      <c r="E1999" s="146" t="str">
        <f>IF($D1999="","-",_xlfn.XLOOKUP($D1999,Fund.Meta!$A:$A,Fund.Meta!$D:$D,"-",0,1))</f>
        <v>-</v>
      </c>
      <c r="F1999" s="303" t="str">
        <f>IF($D1999="","-",_xlfn.XLOOKUP($D1999,Fund.Meta!$A:$A,Fund.Meta!$E:$E,"-",0,1))</f>
        <v>-</v>
      </c>
      <c r="G1999" s="334"/>
      <c r="H1999" s="303" t="str">
        <f>IF($G1999="","-",_xlfn.XLOOKUP($G1999,Appr.Meta!$A:$A,Appr.Meta!$D:$D,"-",0,1))</f>
        <v>-</v>
      </c>
      <c r="I1999" s="302"/>
      <c r="J1999" s="303" t="str">
        <f>IF($I1999="","-",_xlfn.XLOOKUP($I1999,'CC.Meta'!$A:$A,'CC.Meta'!$D:$D,"-",0,1))</f>
        <v>-</v>
      </c>
      <c r="K1999" s="302"/>
      <c r="L1999" s="146" t="str">
        <f>IF($K1999="","-",_xlfn.XLOOKUP($K1999,Obj.Meta!$A:$A,Obj.Meta!$D:$D,"-",0,1))</f>
        <v>-</v>
      </c>
      <c r="M1999" s="300" t="str">
        <f>IF($K1999="","-",_xlfn.XLOOKUP($K1999,Obj.Meta!$A:$A,Obj.Meta!$F:$F,"-",0,1))</f>
        <v>-</v>
      </c>
      <c r="N1999" s="337" t="str">
        <f t="shared" si="61"/>
        <v>---</v>
      </c>
      <c r="O1999" s="333"/>
      <c r="P1999" s="54"/>
      <c r="Q1999" s="52"/>
      <c r="R1999" s="34"/>
      <c r="S1999" s="53"/>
      <c r="T1999" s="208"/>
      <c r="U1999" s="726"/>
      <c r="V1999" s="206"/>
      <c r="W1999" s="206"/>
      <c r="X1999" s="678"/>
      <c r="Y1999" s="34"/>
      <c r="Z1999" s="610"/>
      <c r="AA1999" s="608"/>
    </row>
    <row r="2000" spans="1:27">
      <c r="A2000" s="145" t="str">
        <f t="shared" si="60"/>
        <v>-</v>
      </c>
      <c r="B2000" s="146" t="str">
        <f>_xlfn.XLOOKUP($A2000,Dept.Meta!$A:$A,Dept.Meta!$F:$F,"-",0,1)</f>
        <v>-</v>
      </c>
      <c r="C2000" s="629" t="str">
        <f>_xlfn.XLOOKUP(_xlfn.CONCAT($G2000,"-",$I2000),Div.Meta!$H:$H,Div.Meta!$C:$C,"-",0,1)</f>
        <v>-</v>
      </c>
      <c r="D2000" s="302"/>
      <c r="E2000" s="146" t="str">
        <f>IF($D2000="","-",_xlfn.XLOOKUP($D2000,Fund.Meta!$A:$A,Fund.Meta!$D:$D,"-",0,1))</f>
        <v>-</v>
      </c>
      <c r="F2000" s="303" t="str">
        <f>IF($D2000="","-",_xlfn.XLOOKUP($D2000,Fund.Meta!$A:$A,Fund.Meta!$E:$E,"-",0,1))</f>
        <v>-</v>
      </c>
      <c r="G2000" s="334"/>
      <c r="H2000" s="303" t="str">
        <f>IF($G2000="","-",_xlfn.XLOOKUP($G2000,Appr.Meta!$A:$A,Appr.Meta!$D:$D,"-",0,1))</f>
        <v>-</v>
      </c>
      <c r="I2000" s="302"/>
      <c r="J2000" s="303" t="str">
        <f>IF($I2000="","-",_xlfn.XLOOKUP($I2000,'CC.Meta'!$A:$A,'CC.Meta'!$D:$D,"-",0,1))</f>
        <v>-</v>
      </c>
      <c r="K2000" s="302"/>
      <c r="L2000" s="146" t="str">
        <f>IF($K2000="","-",_xlfn.XLOOKUP($K2000,Obj.Meta!$A:$A,Obj.Meta!$D:$D,"-",0,1))</f>
        <v>-</v>
      </c>
      <c r="M2000" s="300" t="str">
        <f>IF($K2000="","-",_xlfn.XLOOKUP($K2000,Obj.Meta!$A:$A,Obj.Meta!$F:$F,"-",0,1))</f>
        <v>-</v>
      </c>
      <c r="N2000" s="337" t="str">
        <f t="shared" si="61"/>
        <v>---</v>
      </c>
      <c r="O2000" s="333"/>
      <c r="P2000" s="54"/>
      <c r="Q2000" s="52"/>
      <c r="R2000" s="34"/>
      <c r="S2000" s="53"/>
      <c r="T2000" s="208"/>
      <c r="U2000" s="726"/>
      <c r="V2000" s="206"/>
      <c r="W2000" s="206"/>
      <c r="X2000" s="678"/>
      <c r="Y2000" s="34"/>
      <c r="Z2000" s="610"/>
      <c r="AA2000" s="608"/>
    </row>
    <row r="2001" spans="1:27">
      <c r="A2001" s="145" t="str">
        <f t="shared" si="60"/>
        <v>-</v>
      </c>
      <c r="B2001" s="146" t="str">
        <f>_xlfn.XLOOKUP($A2001,Dept.Meta!$A:$A,Dept.Meta!$F:$F,"-",0,1)</f>
        <v>-</v>
      </c>
      <c r="C2001" s="629" t="str">
        <f>_xlfn.XLOOKUP(_xlfn.CONCAT($G2001,"-",$I2001),Div.Meta!$H:$H,Div.Meta!$C:$C,"-",0,1)</f>
        <v>-</v>
      </c>
      <c r="D2001" s="302"/>
      <c r="E2001" s="146" t="str">
        <f>IF($D2001="","-",_xlfn.XLOOKUP($D2001,Fund.Meta!$A:$A,Fund.Meta!$D:$D,"-",0,1))</f>
        <v>-</v>
      </c>
      <c r="F2001" s="303" t="str">
        <f>IF($D2001="","-",_xlfn.XLOOKUP($D2001,Fund.Meta!$A:$A,Fund.Meta!$E:$E,"-",0,1))</f>
        <v>-</v>
      </c>
      <c r="G2001" s="334"/>
      <c r="H2001" s="303" t="str">
        <f>IF($G2001="","-",_xlfn.XLOOKUP($G2001,Appr.Meta!$A:$A,Appr.Meta!$D:$D,"-",0,1))</f>
        <v>-</v>
      </c>
      <c r="I2001" s="302"/>
      <c r="J2001" s="303" t="str">
        <f>IF($I2001="","-",_xlfn.XLOOKUP($I2001,'CC.Meta'!$A:$A,'CC.Meta'!$D:$D,"-",0,1))</f>
        <v>-</v>
      </c>
      <c r="K2001" s="302"/>
      <c r="L2001" s="146" t="str">
        <f>IF($K2001="","-",_xlfn.XLOOKUP($K2001,Obj.Meta!$A:$A,Obj.Meta!$D:$D,"-",0,1))</f>
        <v>-</v>
      </c>
      <c r="M2001" s="300" t="str">
        <f>IF($K2001="","-",_xlfn.XLOOKUP($K2001,Obj.Meta!$A:$A,Obj.Meta!$F:$F,"-",0,1))</f>
        <v>-</v>
      </c>
      <c r="N2001" s="337" t="str">
        <f t="shared" si="61"/>
        <v>---</v>
      </c>
      <c r="O2001" s="333"/>
      <c r="P2001" s="54"/>
      <c r="Q2001" s="52"/>
      <c r="R2001" s="34"/>
      <c r="S2001" s="53"/>
      <c r="T2001" s="208"/>
      <c r="U2001" s="726"/>
      <c r="V2001" s="206"/>
      <c r="W2001" s="206"/>
      <c r="X2001" s="678"/>
      <c r="Y2001" s="34"/>
      <c r="Z2001" s="610"/>
      <c r="AA2001" s="608"/>
    </row>
    <row r="2002" spans="1:27">
      <c r="A2002" s="145" t="str">
        <f t="shared" si="60"/>
        <v>-</v>
      </c>
      <c r="B2002" s="146" t="str">
        <f>_xlfn.XLOOKUP($A2002,Dept.Meta!$A:$A,Dept.Meta!$F:$F,"-",0,1)</f>
        <v>-</v>
      </c>
      <c r="C2002" s="629" t="str">
        <f>_xlfn.XLOOKUP(_xlfn.CONCAT($G2002,"-",$I2002),Div.Meta!$H:$H,Div.Meta!$C:$C,"-",0,1)</f>
        <v>-</v>
      </c>
      <c r="D2002" s="302"/>
      <c r="E2002" s="146" t="str">
        <f>IF($D2002="","-",_xlfn.XLOOKUP($D2002,Fund.Meta!$A:$A,Fund.Meta!$D:$D,"-",0,1))</f>
        <v>-</v>
      </c>
      <c r="F2002" s="303" t="str">
        <f>IF($D2002="","-",_xlfn.XLOOKUP($D2002,Fund.Meta!$A:$A,Fund.Meta!$E:$E,"-",0,1))</f>
        <v>-</v>
      </c>
      <c r="G2002" s="334"/>
      <c r="H2002" s="303" t="str">
        <f>IF($G2002="","-",_xlfn.XLOOKUP($G2002,Appr.Meta!$A:$A,Appr.Meta!$D:$D,"-",0,1))</f>
        <v>-</v>
      </c>
      <c r="I2002" s="302"/>
      <c r="J2002" s="303" t="str">
        <f>IF($I2002="","-",_xlfn.XLOOKUP($I2002,'CC.Meta'!$A:$A,'CC.Meta'!$D:$D,"-",0,1))</f>
        <v>-</v>
      </c>
      <c r="K2002" s="302"/>
      <c r="L2002" s="146" t="str">
        <f>IF($K2002="","-",_xlfn.XLOOKUP($K2002,Obj.Meta!$A:$A,Obj.Meta!$D:$D,"-",0,1))</f>
        <v>-</v>
      </c>
      <c r="M2002" s="300" t="str">
        <f>IF($K2002="","-",_xlfn.XLOOKUP($K2002,Obj.Meta!$A:$A,Obj.Meta!$F:$F,"-",0,1))</f>
        <v>-</v>
      </c>
      <c r="N2002" s="337" t="str">
        <f t="shared" si="61"/>
        <v>---</v>
      </c>
      <c r="O2002" s="333"/>
      <c r="P2002" s="54"/>
      <c r="Q2002" s="52"/>
      <c r="R2002" s="34"/>
      <c r="S2002" s="53"/>
      <c r="T2002" s="208"/>
      <c r="U2002" s="726"/>
      <c r="V2002" s="206"/>
      <c r="W2002" s="206"/>
      <c r="X2002" s="678"/>
      <c r="Y2002" s="34"/>
      <c r="Z2002" s="610"/>
      <c r="AA2002" s="608"/>
    </row>
    <row r="2003" spans="1:27">
      <c r="A2003" s="145" t="str">
        <f t="shared" ref="A2003:A2066" si="62">IFERROR(VALUE(LEFT($I2003,2)),"-")</f>
        <v>-</v>
      </c>
      <c r="B2003" s="146" t="str">
        <f>_xlfn.XLOOKUP($A2003,Dept.Meta!$A:$A,Dept.Meta!$F:$F,"-",0,1)</f>
        <v>-</v>
      </c>
      <c r="C2003" s="629" t="str">
        <f>_xlfn.XLOOKUP(_xlfn.CONCAT($G2003,"-",$I2003),Div.Meta!$H:$H,Div.Meta!$C:$C,"-",0,1)</f>
        <v>-</v>
      </c>
      <c r="D2003" s="302"/>
      <c r="E2003" s="146" t="str">
        <f>IF($D2003="","-",_xlfn.XLOOKUP($D2003,Fund.Meta!$A:$A,Fund.Meta!$D:$D,"-",0,1))</f>
        <v>-</v>
      </c>
      <c r="F2003" s="303" t="str">
        <f>IF($D2003="","-",_xlfn.XLOOKUP($D2003,Fund.Meta!$A:$A,Fund.Meta!$E:$E,"-",0,1))</f>
        <v>-</v>
      </c>
      <c r="G2003" s="334"/>
      <c r="H2003" s="303" t="str">
        <f>IF($G2003="","-",_xlfn.XLOOKUP($G2003,Appr.Meta!$A:$A,Appr.Meta!$D:$D,"-",0,1))</f>
        <v>-</v>
      </c>
      <c r="I2003" s="302"/>
      <c r="J2003" s="303" t="str">
        <f>IF($I2003="","-",_xlfn.XLOOKUP($I2003,'CC.Meta'!$A:$A,'CC.Meta'!$D:$D,"-",0,1))</f>
        <v>-</v>
      </c>
      <c r="K2003" s="302"/>
      <c r="L2003" s="146" t="str">
        <f>IF($K2003="","-",_xlfn.XLOOKUP($K2003,Obj.Meta!$A:$A,Obj.Meta!$D:$D,"-",0,1))</f>
        <v>-</v>
      </c>
      <c r="M2003" s="300" t="str">
        <f>IF($K2003="","-",_xlfn.XLOOKUP($K2003,Obj.Meta!$A:$A,Obj.Meta!$F:$F,"-",0,1))</f>
        <v>-</v>
      </c>
      <c r="N2003" s="337" t="str">
        <f t="shared" ref="N2003:N2066" si="63">_xlfn.CONCAT($D2003,"-",$G2003,"-",$I2003,"-",$K2003)</f>
        <v>---</v>
      </c>
      <c r="O2003" s="333"/>
      <c r="P2003" s="54"/>
      <c r="Q2003" s="52"/>
      <c r="R2003" s="34"/>
      <c r="S2003" s="53"/>
      <c r="T2003" s="208"/>
      <c r="U2003" s="726"/>
      <c r="V2003" s="206"/>
      <c r="W2003" s="206"/>
      <c r="X2003" s="678"/>
      <c r="Y2003" s="34"/>
      <c r="Z2003" s="610"/>
      <c r="AA2003" s="608"/>
    </row>
    <row r="2004" spans="1:27">
      <c r="A2004" s="145" t="str">
        <f t="shared" si="62"/>
        <v>-</v>
      </c>
      <c r="B2004" s="146" t="str">
        <f>_xlfn.XLOOKUP($A2004,Dept.Meta!$A:$A,Dept.Meta!$F:$F,"-",0,1)</f>
        <v>-</v>
      </c>
      <c r="C2004" s="629" t="str">
        <f>_xlfn.XLOOKUP(_xlfn.CONCAT($G2004,"-",$I2004),Div.Meta!$H:$H,Div.Meta!$C:$C,"-",0,1)</f>
        <v>-</v>
      </c>
      <c r="D2004" s="302"/>
      <c r="E2004" s="146" t="str">
        <f>IF($D2004="","-",_xlfn.XLOOKUP($D2004,Fund.Meta!$A:$A,Fund.Meta!$D:$D,"-",0,1))</f>
        <v>-</v>
      </c>
      <c r="F2004" s="303" t="str">
        <f>IF($D2004="","-",_xlfn.XLOOKUP($D2004,Fund.Meta!$A:$A,Fund.Meta!$E:$E,"-",0,1))</f>
        <v>-</v>
      </c>
      <c r="G2004" s="334"/>
      <c r="H2004" s="303" t="str">
        <f>IF($G2004="","-",_xlfn.XLOOKUP($G2004,Appr.Meta!$A:$A,Appr.Meta!$D:$D,"-",0,1))</f>
        <v>-</v>
      </c>
      <c r="I2004" s="302"/>
      <c r="J2004" s="303" t="str">
        <f>IF($I2004="","-",_xlfn.XLOOKUP($I2004,'CC.Meta'!$A:$A,'CC.Meta'!$D:$D,"-",0,1))</f>
        <v>-</v>
      </c>
      <c r="K2004" s="302"/>
      <c r="L2004" s="146" t="str">
        <f>IF($K2004="","-",_xlfn.XLOOKUP($K2004,Obj.Meta!$A:$A,Obj.Meta!$D:$D,"-",0,1))</f>
        <v>-</v>
      </c>
      <c r="M2004" s="300" t="str">
        <f>IF($K2004="","-",_xlfn.XLOOKUP($K2004,Obj.Meta!$A:$A,Obj.Meta!$F:$F,"-",0,1))</f>
        <v>-</v>
      </c>
      <c r="N2004" s="337" t="str">
        <f t="shared" si="63"/>
        <v>---</v>
      </c>
      <c r="O2004" s="333"/>
      <c r="P2004" s="54"/>
      <c r="Q2004" s="52"/>
      <c r="R2004" s="34"/>
      <c r="S2004" s="53"/>
      <c r="T2004" s="208"/>
      <c r="U2004" s="726"/>
      <c r="V2004" s="206"/>
      <c r="W2004" s="206"/>
      <c r="X2004" s="678"/>
      <c r="Y2004" s="34"/>
      <c r="Z2004" s="610"/>
      <c r="AA2004" s="608"/>
    </row>
    <row r="2005" spans="1:27">
      <c r="A2005" s="145" t="str">
        <f t="shared" si="62"/>
        <v>-</v>
      </c>
      <c r="B2005" s="146" t="str">
        <f>_xlfn.XLOOKUP($A2005,Dept.Meta!$A:$A,Dept.Meta!$F:$F,"-",0,1)</f>
        <v>-</v>
      </c>
      <c r="C2005" s="629" t="str">
        <f>_xlfn.XLOOKUP(_xlfn.CONCAT($G2005,"-",$I2005),Div.Meta!$H:$H,Div.Meta!$C:$C,"-",0,1)</f>
        <v>-</v>
      </c>
      <c r="D2005" s="302"/>
      <c r="E2005" s="146" t="str">
        <f>IF($D2005="","-",_xlfn.XLOOKUP($D2005,Fund.Meta!$A:$A,Fund.Meta!$D:$D,"-",0,1))</f>
        <v>-</v>
      </c>
      <c r="F2005" s="303" t="str">
        <f>IF($D2005="","-",_xlfn.XLOOKUP($D2005,Fund.Meta!$A:$A,Fund.Meta!$E:$E,"-",0,1))</f>
        <v>-</v>
      </c>
      <c r="G2005" s="334"/>
      <c r="H2005" s="303" t="str">
        <f>IF($G2005="","-",_xlfn.XLOOKUP($G2005,Appr.Meta!$A:$A,Appr.Meta!$D:$D,"-",0,1))</f>
        <v>-</v>
      </c>
      <c r="I2005" s="302"/>
      <c r="J2005" s="303" t="str">
        <f>IF($I2005="","-",_xlfn.XLOOKUP($I2005,'CC.Meta'!$A:$A,'CC.Meta'!$D:$D,"-",0,1))</f>
        <v>-</v>
      </c>
      <c r="K2005" s="302"/>
      <c r="L2005" s="146" t="str">
        <f>IF($K2005="","-",_xlfn.XLOOKUP($K2005,Obj.Meta!$A:$A,Obj.Meta!$D:$D,"-",0,1))</f>
        <v>-</v>
      </c>
      <c r="M2005" s="300" t="str">
        <f>IF($K2005="","-",_xlfn.XLOOKUP($K2005,Obj.Meta!$A:$A,Obj.Meta!$F:$F,"-",0,1))</f>
        <v>-</v>
      </c>
      <c r="N2005" s="337" t="str">
        <f t="shared" si="63"/>
        <v>---</v>
      </c>
      <c r="O2005" s="333"/>
      <c r="P2005" s="54"/>
      <c r="Q2005" s="52"/>
      <c r="R2005" s="34"/>
      <c r="S2005" s="53"/>
      <c r="T2005" s="208"/>
      <c r="U2005" s="726"/>
      <c r="V2005" s="206"/>
      <c r="W2005" s="206"/>
      <c r="X2005" s="678"/>
      <c r="Y2005" s="34"/>
      <c r="Z2005" s="610"/>
      <c r="AA2005" s="608"/>
    </row>
    <row r="2006" spans="1:27">
      <c r="A2006" s="145" t="str">
        <f t="shared" si="62"/>
        <v>-</v>
      </c>
      <c r="B2006" s="146" t="str">
        <f>_xlfn.XLOOKUP($A2006,Dept.Meta!$A:$A,Dept.Meta!$F:$F,"-",0,1)</f>
        <v>-</v>
      </c>
      <c r="C2006" s="629" t="str">
        <f>_xlfn.XLOOKUP(_xlfn.CONCAT($G2006,"-",$I2006),Div.Meta!$H:$H,Div.Meta!$C:$C,"-",0,1)</f>
        <v>-</v>
      </c>
      <c r="D2006" s="302"/>
      <c r="E2006" s="146" t="str">
        <f>IF($D2006="","-",_xlfn.XLOOKUP($D2006,Fund.Meta!$A:$A,Fund.Meta!$D:$D,"-",0,1))</f>
        <v>-</v>
      </c>
      <c r="F2006" s="303" t="str">
        <f>IF($D2006="","-",_xlfn.XLOOKUP($D2006,Fund.Meta!$A:$A,Fund.Meta!$E:$E,"-",0,1))</f>
        <v>-</v>
      </c>
      <c r="G2006" s="334"/>
      <c r="H2006" s="303" t="str">
        <f>IF($G2006="","-",_xlfn.XLOOKUP($G2006,Appr.Meta!$A:$A,Appr.Meta!$D:$D,"-",0,1))</f>
        <v>-</v>
      </c>
      <c r="I2006" s="302"/>
      <c r="J2006" s="303" t="str">
        <f>IF($I2006="","-",_xlfn.XLOOKUP($I2006,'CC.Meta'!$A:$A,'CC.Meta'!$D:$D,"-",0,1))</f>
        <v>-</v>
      </c>
      <c r="K2006" s="302"/>
      <c r="L2006" s="146" t="str">
        <f>IF($K2006="","-",_xlfn.XLOOKUP($K2006,Obj.Meta!$A:$A,Obj.Meta!$D:$D,"-",0,1))</f>
        <v>-</v>
      </c>
      <c r="M2006" s="300" t="str">
        <f>IF($K2006="","-",_xlfn.XLOOKUP($K2006,Obj.Meta!$A:$A,Obj.Meta!$F:$F,"-",0,1))</f>
        <v>-</v>
      </c>
      <c r="N2006" s="337" t="str">
        <f t="shared" si="63"/>
        <v>---</v>
      </c>
      <c r="O2006" s="333"/>
      <c r="P2006" s="54"/>
      <c r="Q2006" s="52"/>
      <c r="R2006" s="34"/>
      <c r="S2006" s="53"/>
      <c r="T2006" s="208"/>
      <c r="U2006" s="726"/>
      <c r="V2006" s="206"/>
      <c r="W2006" s="206"/>
      <c r="X2006" s="678"/>
      <c r="Y2006" s="34"/>
      <c r="Z2006" s="610"/>
      <c r="AA2006" s="608"/>
    </row>
    <row r="2007" spans="1:27">
      <c r="A2007" s="145" t="str">
        <f t="shared" si="62"/>
        <v>-</v>
      </c>
      <c r="B2007" s="146" t="str">
        <f>_xlfn.XLOOKUP($A2007,Dept.Meta!$A:$A,Dept.Meta!$F:$F,"-",0,1)</f>
        <v>-</v>
      </c>
      <c r="C2007" s="629" t="str">
        <f>_xlfn.XLOOKUP(_xlfn.CONCAT($G2007,"-",$I2007),Div.Meta!$H:$H,Div.Meta!$C:$C,"-",0,1)</f>
        <v>-</v>
      </c>
      <c r="D2007" s="302"/>
      <c r="E2007" s="146" t="str">
        <f>IF($D2007="","-",_xlfn.XLOOKUP($D2007,Fund.Meta!$A:$A,Fund.Meta!$D:$D,"-",0,1))</f>
        <v>-</v>
      </c>
      <c r="F2007" s="303" t="str">
        <f>IF($D2007="","-",_xlfn.XLOOKUP($D2007,Fund.Meta!$A:$A,Fund.Meta!$E:$E,"-",0,1))</f>
        <v>-</v>
      </c>
      <c r="G2007" s="334"/>
      <c r="H2007" s="303" t="str">
        <f>IF($G2007="","-",_xlfn.XLOOKUP($G2007,Appr.Meta!$A:$A,Appr.Meta!$D:$D,"-",0,1))</f>
        <v>-</v>
      </c>
      <c r="I2007" s="302"/>
      <c r="J2007" s="303" t="str">
        <f>IF($I2007="","-",_xlfn.XLOOKUP($I2007,'CC.Meta'!$A:$A,'CC.Meta'!$D:$D,"-",0,1))</f>
        <v>-</v>
      </c>
      <c r="K2007" s="302"/>
      <c r="L2007" s="146" t="str">
        <f>IF($K2007="","-",_xlfn.XLOOKUP($K2007,Obj.Meta!$A:$A,Obj.Meta!$D:$D,"-",0,1))</f>
        <v>-</v>
      </c>
      <c r="M2007" s="300" t="str">
        <f>IF($K2007="","-",_xlfn.XLOOKUP($K2007,Obj.Meta!$A:$A,Obj.Meta!$F:$F,"-",0,1))</f>
        <v>-</v>
      </c>
      <c r="N2007" s="337" t="str">
        <f t="shared" si="63"/>
        <v>---</v>
      </c>
      <c r="O2007" s="333"/>
      <c r="P2007" s="54"/>
      <c r="Q2007" s="52"/>
      <c r="R2007" s="34"/>
      <c r="S2007" s="53"/>
      <c r="T2007" s="208"/>
      <c r="U2007" s="726"/>
      <c r="V2007" s="206"/>
      <c r="W2007" s="206"/>
      <c r="X2007" s="678"/>
      <c r="Y2007" s="34"/>
      <c r="Z2007" s="610"/>
      <c r="AA2007" s="608"/>
    </row>
    <row r="2008" spans="1:27">
      <c r="A2008" s="145" t="str">
        <f t="shared" si="62"/>
        <v>-</v>
      </c>
      <c r="B2008" s="146" t="str">
        <f>_xlfn.XLOOKUP($A2008,Dept.Meta!$A:$A,Dept.Meta!$F:$F,"-",0,1)</f>
        <v>-</v>
      </c>
      <c r="C2008" s="629" t="str">
        <f>_xlfn.XLOOKUP(_xlfn.CONCAT($G2008,"-",$I2008),Div.Meta!$H:$H,Div.Meta!$C:$C,"-",0,1)</f>
        <v>-</v>
      </c>
      <c r="D2008" s="302"/>
      <c r="E2008" s="146" t="str">
        <f>IF($D2008="","-",_xlfn.XLOOKUP($D2008,Fund.Meta!$A:$A,Fund.Meta!$D:$D,"-",0,1))</f>
        <v>-</v>
      </c>
      <c r="F2008" s="303" t="str">
        <f>IF($D2008="","-",_xlfn.XLOOKUP($D2008,Fund.Meta!$A:$A,Fund.Meta!$E:$E,"-",0,1))</f>
        <v>-</v>
      </c>
      <c r="G2008" s="334"/>
      <c r="H2008" s="303" t="str">
        <f>IF($G2008="","-",_xlfn.XLOOKUP($G2008,Appr.Meta!$A:$A,Appr.Meta!$D:$D,"-",0,1))</f>
        <v>-</v>
      </c>
      <c r="I2008" s="302"/>
      <c r="J2008" s="303" t="str">
        <f>IF($I2008="","-",_xlfn.XLOOKUP($I2008,'CC.Meta'!$A:$A,'CC.Meta'!$D:$D,"-",0,1))</f>
        <v>-</v>
      </c>
      <c r="K2008" s="302"/>
      <c r="L2008" s="146" t="str">
        <f>IF($K2008="","-",_xlfn.XLOOKUP($K2008,Obj.Meta!$A:$A,Obj.Meta!$D:$D,"-",0,1))</f>
        <v>-</v>
      </c>
      <c r="M2008" s="300" t="str">
        <f>IF($K2008="","-",_xlfn.XLOOKUP($K2008,Obj.Meta!$A:$A,Obj.Meta!$F:$F,"-",0,1))</f>
        <v>-</v>
      </c>
      <c r="N2008" s="337" t="str">
        <f t="shared" si="63"/>
        <v>---</v>
      </c>
      <c r="O2008" s="333"/>
      <c r="P2008" s="54"/>
      <c r="Q2008" s="52"/>
      <c r="R2008" s="34"/>
      <c r="S2008" s="53"/>
      <c r="T2008" s="208"/>
      <c r="U2008" s="726"/>
      <c r="V2008" s="206"/>
      <c r="W2008" s="206"/>
      <c r="X2008" s="678"/>
      <c r="Y2008" s="34"/>
      <c r="Z2008" s="610"/>
      <c r="AA2008" s="608"/>
    </row>
    <row r="2009" spans="1:27">
      <c r="A2009" s="145" t="str">
        <f t="shared" si="62"/>
        <v>-</v>
      </c>
      <c r="B2009" s="146" t="str">
        <f>_xlfn.XLOOKUP($A2009,Dept.Meta!$A:$A,Dept.Meta!$F:$F,"-",0,1)</f>
        <v>-</v>
      </c>
      <c r="C2009" s="629" t="str">
        <f>_xlfn.XLOOKUP(_xlfn.CONCAT($G2009,"-",$I2009),Div.Meta!$H:$H,Div.Meta!$C:$C,"-",0,1)</f>
        <v>-</v>
      </c>
      <c r="D2009" s="302"/>
      <c r="E2009" s="146" t="str">
        <f>IF($D2009="","-",_xlfn.XLOOKUP($D2009,Fund.Meta!$A:$A,Fund.Meta!$D:$D,"-",0,1))</f>
        <v>-</v>
      </c>
      <c r="F2009" s="303" t="str">
        <f>IF($D2009="","-",_xlfn.XLOOKUP($D2009,Fund.Meta!$A:$A,Fund.Meta!$E:$E,"-",0,1))</f>
        <v>-</v>
      </c>
      <c r="G2009" s="334"/>
      <c r="H2009" s="303" t="str">
        <f>IF($G2009="","-",_xlfn.XLOOKUP($G2009,Appr.Meta!$A:$A,Appr.Meta!$D:$D,"-",0,1))</f>
        <v>-</v>
      </c>
      <c r="I2009" s="302"/>
      <c r="J2009" s="303" t="str">
        <f>IF($I2009="","-",_xlfn.XLOOKUP($I2009,'CC.Meta'!$A:$A,'CC.Meta'!$D:$D,"-",0,1))</f>
        <v>-</v>
      </c>
      <c r="K2009" s="302"/>
      <c r="L2009" s="146" t="str">
        <f>IF($K2009="","-",_xlfn.XLOOKUP($K2009,Obj.Meta!$A:$A,Obj.Meta!$D:$D,"-",0,1))</f>
        <v>-</v>
      </c>
      <c r="M2009" s="300" t="str">
        <f>IF($K2009="","-",_xlfn.XLOOKUP($K2009,Obj.Meta!$A:$A,Obj.Meta!$F:$F,"-",0,1))</f>
        <v>-</v>
      </c>
      <c r="N2009" s="337" t="str">
        <f t="shared" si="63"/>
        <v>---</v>
      </c>
      <c r="O2009" s="333"/>
      <c r="P2009" s="54"/>
      <c r="Q2009" s="52"/>
      <c r="R2009" s="34"/>
      <c r="S2009" s="53"/>
      <c r="T2009" s="208"/>
      <c r="U2009" s="726"/>
      <c r="V2009" s="206"/>
      <c r="W2009" s="206"/>
      <c r="X2009" s="678"/>
      <c r="Y2009" s="34"/>
      <c r="Z2009" s="610"/>
      <c r="AA2009" s="608"/>
    </row>
    <row r="2010" spans="1:27">
      <c r="A2010" s="145" t="str">
        <f t="shared" si="62"/>
        <v>-</v>
      </c>
      <c r="B2010" s="146" t="str">
        <f>_xlfn.XLOOKUP($A2010,Dept.Meta!$A:$A,Dept.Meta!$F:$F,"-",0,1)</f>
        <v>-</v>
      </c>
      <c r="C2010" s="629" t="str">
        <f>_xlfn.XLOOKUP(_xlfn.CONCAT($G2010,"-",$I2010),Div.Meta!$H:$H,Div.Meta!$C:$C,"-",0,1)</f>
        <v>-</v>
      </c>
      <c r="D2010" s="302"/>
      <c r="E2010" s="146" t="str">
        <f>IF($D2010="","-",_xlfn.XLOOKUP($D2010,Fund.Meta!$A:$A,Fund.Meta!$D:$D,"-",0,1))</f>
        <v>-</v>
      </c>
      <c r="F2010" s="303" t="str">
        <f>IF($D2010="","-",_xlfn.XLOOKUP($D2010,Fund.Meta!$A:$A,Fund.Meta!$E:$E,"-",0,1))</f>
        <v>-</v>
      </c>
      <c r="G2010" s="334"/>
      <c r="H2010" s="303" t="str">
        <f>IF($G2010="","-",_xlfn.XLOOKUP($G2010,Appr.Meta!$A:$A,Appr.Meta!$D:$D,"-",0,1))</f>
        <v>-</v>
      </c>
      <c r="I2010" s="302"/>
      <c r="J2010" s="303" t="str">
        <f>IF($I2010="","-",_xlfn.XLOOKUP($I2010,'CC.Meta'!$A:$A,'CC.Meta'!$D:$D,"-",0,1))</f>
        <v>-</v>
      </c>
      <c r="K2010" s="302"/>
      <c r="L2010" s="146" t="str">
        <f>IF($K2010="","-",_xlfn.XLOOKUP($K2010,Obj.Meta!$A:$A,Obj.Meta!$D:$D,"-",0,1))</f>
        <v>-</v>
      </c>
      <c r="M2010" s="300" t="str">
        <f>IF($K2010="","-",_xlfn.XLOOKUP($K2010,Obj.Meta!$A:$A,Obj.Meta!$F:$F,"-",0,1))</f>
        <v>-</v>
      </c>
      <c r="N2010" s="337" t="str">
        <f t="shared" si="63"/>
        <v>---</v>
      </c>
      <c r="O2010" s="333"/>
      <c r="P2010" s="54"/>
      <c r="Q2010" s="52"/>
      <c r="R2010" s="34"/>
      <c r="S2010" s="53"/>
      <c r="T2010" s="208"/>
      <c r="U2010" s="726"/>
      <c r="V2010" s="206"/>
      <c r="W2010" s="206"/>
      <c r="X2010" s="678"/>
      <c r="Y2010" s="34"/>
      <c r="Z2010" s="610"/>
      <c r="AA2010" s="608"/>
    </row>
    <row r="2011" spans="1:27">
      <c r="A2011" s="145" t="str">
        <f t="shared" si="62"/>
        <v>-</v>
      </c>
      <c r="B2011" s="146" t="str">
        <f>_xlfn.XLOOKUP($A2011,Dept.Meta!$A:$A,Dept.Meta!$F:$F,"-",0,1)</f>
        <v>-</v>
      </c>
      <c r="C2011" s="629" t="str">
        <f>_xlfn.XLOOKUP(_xlfn.CONCAT($G2011,"-",$I2011),Div.Meta!$H:$H,Div.Meta!$C:$C,"-",0,1)</f>
        <v>-</v>
      </c>
      <c r="D2011" s="302"/>
      <c r="E2011" s="146" t="str">
        <f>IF($D2011="","-",_xlfn.XLOOKUP($D2011,Fund.Meta!$A:$A,Fund.Meta!$D:$D,"-",0,1))</f>
        <v>-</v>
      </c>
      <c r="F2011" s="303" t="str">
        <f>IF($D2011="","-",_xlfn.XLOOKUP($D2011,Fund.Meta!$A:$A,Fund.Meta!$E:$E,"-",0,1))</f>
        <v>-</v>
      </c>
      <c r="G2011" s="334"/>
      <c r="H2011" s="303" t="str">
        <f>IF($G2011="","-",_xlfn.XLOOKUP($G2011,Appr.Meta!$A:$A,Appr.Meta!$D:$D,"-",0,1))</f>
        <v>-</v>
      </c>
      <c r="I2011" s="302"/>
      <c r="J2011" s="303" t="str">
        <f>IF($I2011="","-",_xlfn.XLOOKUP($I2011,'CC.Meta'!$A:$A,'CC.Meta'!$D:$D,"-",0,1))</f>
        <v>-</v>
      </c>
      <c r="K2011" s="302"/>
      <c r="L2011" s="146" t="str">
        <f>IF($K2011="","-",_xlfn.XLOOKUP($K2011,Obj.Meta!$A:$A,Obj.Meta!$D:$D,"-",0,1))</f>
        <v>-</v>
      </c>
      <c r="M2011" s="300" t="str">
        <f>IF($K2011="","-",_xlfn.XLOOKUP($K2011,Obj.Meta!$A:$A,Obj.Meta!$F:$F,"-",0,1))</f>
        <v>-</v>
      </c>
      <c r="N2011" s="337" t="str">
        <f t="shared" si="63"/>
        <v>---</v>
      </c>
      <c r="O2011" s="333"/>
      <c r="P2011" s="54"/>
      <c r="Q2011" s="52"/>
      <c r="R2011" s="34"/>
      <c r="S2011" s="53"/>
      <c r="T2011" s="208"/>
      <c r="U2011" s="726"/>
      <c r="V2011" s="206"/>
      <c r="W2011" s="206"/>
      <c r="X2011" s="678"/>
      <c r="Y2011" s="34"/>
      <c r="Z2011" s="610"/>
      <c r="AA2011" s="608"/>
    </row>
    <row r="2012" spans="1:27">
      <c r="A2012" s="145" t="str">
        <f t="shared" si="62"/>
        <v>-</v>
      </c>
      <c r="B2012" s="146" t="str">
        <f>_xlfn.XLOOKUP($A2012,Dept.Meta!$A:$A,Dept.Meta!$F:$F,"-",0,1)</f>
        <v>-</v>
      </c>
      <c r="C2012" s="629" t="str">
        <f>_xlfn.XLOOKUP(_xlfn.CONCAT($G2012,"-",$I2012),Div.Meta!$H:$H,Div.Meta!$C:$C,"-",0,1)</f>
        <v>-</v>
      </c>
      <c r="D2012" s="302"/>
      <c r="E2012" s="146" t="str">
        <f>IF($D2012="","-",_xlfn.XLOOKUP($D2012,Fund.Meta!$A:$A,Fund.Meta!$D:$D,"-",0,1))</f>
        <v>-</v>
      </c>
      <c r="F2012" s="303" t="str">
        <f>IF($D2012="","-",_xlfn.XLOOKUP($D2012,Fund.Meta!$A:$A,Fund.Meta!$E:$E,"-",0,1))</f>
        <v>-</v>
      </c>
      <c r="G2012" s="334"/>
      <c r="H2012" s="303" t="str">
        <f>IF($G2012="","-",_xlfn.XLOOKUP($G2012,Appr.Meta!$A:$A,Appr.Meta!$D:$D,"-",0,1))</f>
        <v>-</v>
      </c>
      <c r="I2012" s="302"/>
      <c r="J2012" s="303" t="str">
        <f>IF($I2012="","-",_xlfn.XLOOKUP($I2012,'CC.Meta'!$A:$A,'CC.Meta'!$D:$D,"-",0,1))</f>
        <v>-</v>
      </c>
      <c r="K2012" s="302"/>
      <c r="L2012" s="146" t="str">
        <f>IF($K2012="","-",_xlfn.XLOOKUP($K2012,Obj.Meta!$A:$A,Obj.Meta!$D:$D,"-",0,1))</f>
        <v>-</v>
      </c>
      <c r="M2012" s="300" t="str">
        <f>IF($K2012="","-",_xlfn.XLOOKUP($K2012,Obj.Meta!$A:$A,Obj.Meta!$F:$F,"-",0,1))</f>
        <v>-</v>
      </c>
      <c r="N2012" s="337" t="str">
        <f t="shared" si="63"/>
        <v>---</v>
      </c>
      <c r="O2012" s="333"/>
      <c r="P2012" s="54"/>
      <c r="Q2012" s="52"/>
      <c r="R2012" s="34"/>
      <c r="S2012" s="53"/>
      <c r="T2012" s="208"/>
      <c r="U2012" s="726"/>
      <c r="V2012" s="206"/>
      <c r="W2012" s="206"/>
      <c r="X2012" s="678"/>
      <c r="Y2012" s="34"/>
      <c r="Z2012" s="610"/>
      <c r="AA2012" s="608"/>
    </row>
    <row r="2013" spans="1:27">
      <c r="A2013" s="145" t="str">
        <f t="shared" si="62"/>
        <v>-</v>
      </c>
      <c r="B2013" s="146" t="str">
        <f>_xlfn.XLOOKUP($A2013,Dept.Meta!$A:$A,Dept.Meta!$F:$F,"-",0,1)</f>
        <v>-</v>
      </c>
      <c r="C2013" s="629" t="str">
        <f>_xlfn.XLOOKUP(_xlfn.CONCAT($G2013,"-",$I2013),Div.Meta!$H:$H,Div.Meta!$C:$C,"-",0,1)</f>
        <v>-</v>
      </c>
      <c r="D2013" s="302"/>
      <c r="E2013" s="146" t="str">
        <f>IF($D2013="","-",_xlfn.XLOOKUP($D2013,Fund.Meta!$A:$A,Fund.Meta!$D:$D,"-",0,1))</f>
        <v>-</v>
      </c>
      <c r="F2013" s="303" t="str">
        <f>IF($D2013="","-",_xlfn.XLOOKUP($D2013,Fund.Meta!$A:$A,Fund.Meta!$E:$E,"-",0,1))</f>
        <v>-</v>
      </c>
      <c r="G2013" s="334"/>
      <c r="H2013" s="303" t="str">
        <f>IF($G2013="","-",_xlfn.XLOOKUP($G2013,Appr.Meta!$A:$A,Appr.Meta!$D:$D,"-",0,1))</f>
        <v>-</v>
      </c>
      <c r="I2013" s="302"/>
      <c r="J2013" s="303" t="str">
        <f>IF($I2013="","-",_xlfn.XLOOKUP($I2013,'CC.Meta'!$A:$A,'CC.Meta'!$D:$D,"-",0,1))</f>
        <v>-</v>
      </c>
      <c r="K2013" s="302"/>
      <c r="L2013" s="146" t="str">
        <f>IF($K2013="","-",_xlfn.XLOOKUP($K2013,Obj.Meta!$A:$A,Obj.Meta!$D:$D,"-",0,1))</f>
        <v>-</v>
      </c>
      <c r="M2013" s="300" t="str">
        <f>IF($K2013="","-",_xlfn.XLOOKUP($K2013,Obj.Meta!$A:$A,Obj.Meta!$F:$F,"-",0,1))</f>
        <v>-</v>
      </c>
      <c r="N2013" s="337" t="str">
        <f t="shared" si="63"/>
        <v>---</v>
      </c>
      <c r="O2013" s="333"/>
      <c r="P2013" s="54"/>
      <c r="Q2013" s="52"/>
      <c r="R2013" s="34"/>
      <c r="S2013" s="53"/>
      <c r="T2013" s="208"/>
      <c r="U2013" s="726"/>
      <c r="V2013" s="206"/>
      <c r="W2013" s="206"/>
      <c r="X2013" s="678"/>
      <c r="Y2013" s="34"/>
      <c r="Z2013" s="610"/>
      <c r="AA2013" s="608"/>
    </row>
    <row r="2014" spans="1:27">
      <c r="A2014" s="145" t="str">
        <f t="shared" si="62"/>
        <v>-</v>
      </c>
      <c r="B2014" s="146" t="str">
        <f>_xlfn.XLOOKUP($A2014,Dept.Meta!$A:$A,Dept.Meta!$F:$F,"-",0,1)</f>
        <v>-</v>
      </c>
      <c r="C2014" s="629" t="str">
        <f>_xlfn.XLOOKUP(_xlfn.CONCAT($G2014,"-",$I2014),Div.Meta!$H:$H,Div.Meta!$C:$C,"-",0,1)</f>
        <v>-</v>
      </c>
      <c r="D2014" s="302"/>
      <c r="E2014" s="146" t="str">
        <f>IF($D2014="","-",_xlfn.XLOOKUP($D2014,Fund.Meta!$A:$A,Fund.Meta!$D:$D,"-",0,1))</f>
        <v>-</v>
      </c>
      <c r="F2014" s="303" t="str">
        <f>IF($D2014="","-",_xlfn.XLOOKUP($D2014,Fund.Meta!$A:$A,Fund.Meta!$E:$E,"-",0,1))</f>
        <v>-</v>
      </c>
      <c r="G2014" s="334"/>
      <c r="H2014" s="303" t="str">
        <f>IF($G2014="","-",_xlfn.XLOOKUP($G2014,Appr.Meta!$A:$A,Appr.Meta!$D:$D,"-",0,1))</f>
        <v>-</v>
      </c>
      <c r="I2014" s="302"/>
      <c r="J2014" s="303" t="str">
        <f>IF($I2014="","-",_xlfn.XLOOKUP($I2014,'CC.Meta'!$A:$A,'CC.Meta'!$D:$D,"-",0,1))</f>
        <v>-</v>
      </c>
      <c r="K2014" s="302"/>
      <c r="L2014" s="146" t="str">
        <f>IF($K2014="","-",_xlfn.XLOOKUP($K2014,Obj.Meta!$A:$A,Obj.Meta!$D:$D,"-",0,1))</f>
        <v>-</v>
      </c>
      <c r="M2014" s="300" t="str">
        <f>IF($K2014="","-",_xlfn.XLOOKUP($K2014,Obj.Meta!$A:$A,Obj.Meta!$F:$F,"-",0,1))</f>
        <v>-</v>
      </c>
      <c r="N2014" s="337" t="str">
        <f t="shared" si="63"/>
        <v>---</v>
      </c>
      <c r="O2014" s="333"/>
      <c r="P2014" s="54"/>
      <c r="Q2014" s="52"/>
      <c r="R2014" s="34"/>
      <c r="S2014" s="53"/>
      <c r="T2014" s="208"/>
      <c r="U2014" s="726"/>
      <c r="V2014" s="206"/>
      <c r="W2014" s="206"/>
      <c r="X2014" s="678"/>
      <c r="Y2014" s="34"/>
      <c r="Z2014" s="610"/>
      <c r="AA2014" s="608"/>
    </row>
    <row r="2015" spans="1:27">
      <c r="A2015" s="145" t="str">
        <f t="shared" si="62"/>
        <v>-</v>
      </c>
      <c r="B2015" s="146" t="str">
        <f>_xlfn.XLOOKUP($A2015,Dept.Meta!$A:$A,Dept.Meta!$F:$F,"-",0,1)</f>
        <v>-</v>
      </c>
      <c r="C2015" s="629" t="str">
        <f>_xlfn.XLOOKUP(_xlfn.CONCAT($G2015,"-",$I2015),Div.Meta!$H:$H,Div.Meta!$C:$C,"-",0,1)</f>
        <v>-</v>
      </c>
      <c r="D2015" s="302"/>
      <c r="E2015" s="146" t="str">
        <f>IF($D2015="","-",_xlfn.XLOOKUP($D2015,Fund.Meta!$A:$A,Fund.Meta!$D:$D,"-",0,1))</f>
        <v>-</v>
      </c>
      <c r="F2015" s="303" t="str">
        <f>IF($D2015="","-",_xlfn.XLOOKUP($D2015,Fund.Meta!$A:$A,Fund.Meta!$E:$E,"-",0,1))</f>
        <v>-</v>
      </c>
      <c r="G2015" s="334"/>
      <c r="H2015" s="303" t="str">
        <f>IF($G2015="","-",_xlfn.XLOOKUP($G2015,Appr.Meta!$A:$A,Appr.Meta!$D:$D,"-",0,1))</f>
        <v>-</v>
      </c>
      <c r="I2015" s="302"/>
      <c r="J2015" s="303" t="str">
        <f>IF($I2015="","-",_xlfn.XLOOKUP($I2015,'CC.Meta'!$A:$A,'CC.Meta'!$D:$D,"-",0,1))</f>
        <v>-</v>
      </c>
      <c r="K2015" s="302"/>
      <c r="L2015" s="146" t="str">
        <f>IF($K2015="","-",_xlfn.XLOOKUP($K2015,Obj.Meta!$A:$A,Obj.Meta!$D:$D,"-",0,1))</f>
        <v>-</v>
      </c>
      <c r="M2015" s="300" t="str">
        <f>IF($K2015="","-",_xlfn.XLOOKUP($K2015,Obj.Meta!$A:$A,Obj.Meta!$F:$F,"-",0,1))</f>
        <v>-</v>
      </c>
      <c r="N2015" s="337" t="str">
        <f t="shared" si="63"/>
        <v>---</v>
      </c>
      <c r="O2015" s="333"/>
      <c r="P2015" s="54"/>
      <c r="Q2015" s="52"/>
      <c r="R2015" s="34"/>
      <c r="S2015" s="53"/>
      <c r="T2015" s="208"/>
      <c r="U2015" s="726"/>
      <c r="V2015" s="206"/>
      <c r="W2015" s="206"/>
      <c r="X2015" s="678"/>
      <c r="Y2015" s="34"/>
      <c r="Z2015" s="610"/>
      <c r="AA2015" s="608"/>
    </row>
    <row r="2016" spans="1:27">
      <c r="A2016" s="145" t="str">
        <f t="shared" si="62"/>
        <v>-</v>
      </c>
      <c r="B2016" s="146" t="str">
        <f>_xlfn.XLOOKUP($A2016,Dept.Meta!$A:$A,Dept.Meta!$F:$F,"-",0,1)</f>
        <v>-</v>
      </c>
      <c r="C2016" s="629" t="str">
        <f>_xlfn.XLOOKUP(_xlfn.CONCAT($G2016,"-",$I2016),Div.Meta!$H:$H,Div.Meta!$C:$C,"-",0,1)</f>
        <v>-</v>
      </c>
      <c r="D2016" s="302"/>
      <c r="E2016" s="146" t="str">
        <f>IF($D2016="","-",_xlfn.XLOOKUP($D2016,Fund.Meta!$A:$A,Fund.Meta!$D:$D,"-",0,1))</f>
        <v>-</v>
      </c>
      <c r="F2016" s="303" t="str">
        <f>IF($D2016="","-",_xlfn.XLOOKUP($D2016,Fund.Meta!$A:$A,Fund.Meta!$E:$E,"-",0,1))</f>
        <v>-</v>
      </c>
      <c r="G2016" s="334"/>
      <c r="H2016" s="303" t="str">
        <f>IF($G2016="","-",_xlfn.XLOOKUP($G2016,Appr.Meta!$A:$A,Appr.Meta!$D:$D,"-",0,1))</f>
        <v>-</v>
      </c>
      <c r="I2016" s="302"/>
      <c r="J2016" s="303" t="str">
        <f>IF($I2016="","-",_xlfn.XLOOKUP($I2016,'CC.Meta'!$A:$A,'CC.Meta'!$D:$D,"-",0,1))</f>
        <v>-</v>
      </c>
      <c r="K2016" s="302"/>
      <c r="L2016" s="146" t="str">
        <f>IF($K2016="","-",_xlfn.XLOOKUP($K2016,Obj.Meta!$A:$A,Obj.Meta!$D:$D,"-",0,1))</f>
        <v>-</v>
      </c>
      <c r="M2016" s="300" t="str">
        <f>IF($K2016="","-",_xlfn.XLOOKUP($K2016,Obj.Meta!$A:$A,Obj.Meta!$F:$F,"-",0,1))</f>
        <v>-</v>
      </c>
      <c r="N2016" s="337" t="str">
        <f t="shared" si="63"/>
        <v>---</v>
      </c>
      <c r="O2016" s="333"/>
      <c r="P2016" s="54"/>
      <c r="Q2016" s="52"/>
      <c r="R2016" s="34"/>
      <c r="S2016" s="53"/>
      <c r="T2016" s="208"/>
      <c r="U2016" s="726"/>
      <c r="V2016" s="206"/>
      <c r="W2016" s="206"/>
      <c r="X2016" s="678"/>
      <c r="Y2016" s="34"/>
      <c r="Z2016" s="610"/>
      <c r="AA2016" s="608"/>
    </row>
    <row r="2017" spans="1:27">
      <c r="A2017" s="145" t="str">
        <f t="shared" si="62"/>
        <v>-</v>
      </c>
      <c r="B2017" s="146" t="str">
        <f>_xlfn.XLOOKUP($A2017,Dept.Meta!$A:$A,Dept.Meta!$F:$F,"-",0,1)</f>
        <v>-</v>
      </c>
      <c r="C2017" s="629" t="str">
        <f>_xlfn.XLOOKUP(_xlfn.CONCAT($G2017,"-",$I2017),Div.Meta!$H:$H,Div.Meta!$C:$C,"-",0,1)</f>
        <v>-</v>
      </c>
      <c r="D2017" s="302"/>
      <c r="E2017" s="146" t="str">
        <f>IF($D2017="","-",_xlfn.XLOOKUP($D2017,Fund.Meta!$A:$A,Fund.Meta!$D:$D,"-",0,1))</f>
        <v>-</v>
      </c>
      <c r="F2017" s="303" t="str">
        <f>IF($D2017="","-",_xlfn.XLOOKUP($D2017,Fund.Meta!$A:$A,Fund.Meta!$E:$E,"-",0,1))</f>
        <v>-</v>
      </c>
      <c r="G2017" s="334"/>
      <c r="H2017" s="303" t="str">
        <f>IF($G2017="","-",_xlfn.XLOOKUP($G2017,Appr.Meta!$A:$A,Appr.Meta!$D:$D,"-",0,1))</f>
        <v>-</v>
      </c>
      <c r="I2017" s="302"/>
      <c r="J2017" s="303" t="str">
        <f>IF($I2017="","-",_xlfn.XLOOKUP($I2017,'CC.Meta'!$A:$A,'CC.Meta'!$D:$D,"-",0,1))</f>
        <v>-</v>
      </c>
      <c r="K2017" s="302"/>
      <c r="L2017" s="146" t="str">
        <f>IF($K2017="","-",_xlfn.XLOOKUP($K2017,Obj.Meta!$A:$A,Obj.Meta!$D:$D,"-",0,1))</f>
        <v>-</v>
      </c>
      <c r="M2017" s="300" t="str">
        <f>IF($K2017="","-",_xlfn.XLOOKUP($K2017,Obj.Meta!$A:$A,Obj.Meta!$F:$F,"-",0,1))</f>
        <v>-</v>
      </c>
      <c r="N2017" s="337" t="str">
        <f t="shared" si="63"/>
        <v>---</v>
      </c>
      <c r="O2017" s="333"/>
      <c r="P2017" s="54"/>
      <c r="Q2017" s="52"/>
      <c r="R2017" s="34"/>
      <c r="S2017" s="53"/>
      <c r="T2017" s="208"/>
      <c r="U2017" s="726"/>
      <c r="V2017" s="206"/>
      <c r="W2017" s="206"/>
      <c r="X2017" s="678"/>
      <c r="Y2017" s="34"/>
      <c r="Z2017" s="610"/>
      <c r="AA2017" s="608"/>
    </row>
    <row r="2018" spans="1:27">
      <c r="A2018" s="145" t="str">
        <f t="shared" si="62"/>
        <v>-</v>
      </c>
      <c r="B2018" s="146" t="str">
        <f>_xlfn.XLOOKUP($A2018,Dept.Meta!$A:$A,Dept.Meta!$F:$F,"-",0,1)</f>
        <v>-</v>
      </c>
      <c r="C2018" s="629" t="str">
        <f>_xlfn.XLOOKUP(_xlfn.CONCAT($G2018,"-",$I2018),Div.Meta!$H:$H,Div.Meta!$C:$C,"-",0,1)</f>
        <v>-</v>
      </c>
      <c r="D2018" s="302"/>
      <c r="E2018" s="146" t="str">
        <f>IF($D2018="","-",_xlfn.XLOOKUP($D2018,Fund.Meta!$A:$A,Fund.Meta!$D:$D,"-",0,1))</f>
        <v>-</v>
      </c>
      <c r="F2018" s="303" t="str">
        <f>IF($D2018="","-",_xlfn.XLOOKUP($D2018,Fund.Meta!$A:$A,Fund.Meta!$E:$E,"-",0,1))</f>
        <v>-</v>
      </c>
      <c r="G2018" s="334"/>
      <c r="H2018" s="303" t="str">
        <f>IF($G2018="","-",_xlfn.XLOOKUP($G2018,Appr.Meta!$A:$A,Appr.Meta!$D:$D,"-",0,1))</f>
        <v>-</v>
      </c>
      <c r="I2018" s="302"/>
      <c r="J2018" s="303" t="str">
        <f>IF($I2018="","-",_xlfn.XLOOKUP($I2018,'CC.Meta'!$A:$A,'CC.Meta'!$D:$D,"-",0,1))</f>
        <v>-</v>
      </c>
      <c r="K2018" s="302"/>
      <c r="L2018" s="146" t="str">
        <f>IF($K2018="","-",_xlfn.XLOOKUP($K2018,Obj.Meta!$A:$A,Obj.Meta!$D:$D,"-",0,1))</f>
        <v>-</v>
      </c>
      <c r="M2018" s="300" t="str">
        <f>IF($K2018="","-",_xlfn.XLOOKUP($K2018,Obj.Meta!$A:$A,Obj.Meta!$F:$F,"-",0,1))</f>
        <v>-</v>
      </c>
      <c r="N2018" s="337" t="str">
        <f t="shared" si="63"/>
        <v>---</v>
      </c>
      <c r="O2018" s="333"/>
      <c r="P2018" s="54"/>
      <c r="Q2018" s="52"/>
      <c r="R2018" s="34"/>
      <c r="S2018" s="53"/>
      <c r="T2018" s="208"/>
      <c r="U2018" s="726"/>
      <c r="V2018" s="206"/>
      <c r="W2018" s="206"/>
      <c r="X2018" s="678"/>
      <c r="Y2018" s="34"/>
      <c r="Z2018" s="610"/>
      <c r="AA2018" s="608"/>
    </row>
    <row r="2019" spans="1:27">
      <c r="A2019" s="145" t="str">
        <f t="shared" si="62"/>
        <v>-</v>
      </c>
      <c r="B2019" s="146" t="str">
        <f>_xlfn.XLOOKUP($A2019,Dept.Meta!$A:$A,Dept.Meta!$F:$F,"-",0,1)</f>
        <v>-</v>
      </c>
      <c r="C2019" s="629" t="str">
        <f>_xlfn.XLOOKUP(_xlfn.CONCAT($G2019,"-",$I2019),Div.Meta!$H:$H,Div.Meta!$C:$C,"-",0,1)</f>
        <v>-</v>
      </c>
      <c r="D2019" s="302"/>
      <c r="E2019" s="146" t="str">
        <f>IF($D2019="","-",_xlfn.XLOOKUP($D2019,Fund.Meta!$A:$A,Fund.Meta!$D:$D,"-",0,1))</f>
        <v>-</v>
      </c>
      <c r="F2019" s="303" t="str">
        <f>IF($D2019="","-",_xlfn.XLOOKUP($D2019,Fund.Meta!$A:$A,Fund.Meta!$E:$E,"-",0,1))</f>
        <v>-</v>
      </c>
      <c r="G2019" s="334"/>
      <c r="H2019" s="303" t="str">
        <f>IF($G2019="","-",_xlfn.XLOOKUP($G2019,Appr.Meta!$A:$A,Appr.Meta!$D:$D,"-",0,1))</f>
        <v>-</v>
      </c>
      <c r="I2019" s="302"/>
      <c r="J2019" s="303" t="str">
        <f>IF($I2019="","-",_xlfn.XLOOKUP($I2019,'CC.Meta'!$A:$A,'CC.Meta'!$D:$D,"-",0,1))</f>
        <v>-</v>
      </c>
      <c r="K2019" s="302"/>
      <c r="L2019" s="146" t="str">
        <f>IF($K2019="","-",_xlfn.XLOOKUP($K2019,Obj.Meta!$A:$A,Obj.Meta!$D:$D,"-",0,1))</f>
        <v>-</v>
      </c>
      <c r="M2019" s="300" t="str">
        <f>IF($K2019="","-",_xlfn.XLOOKUP($K2019,Obj.Meta!$A:$A,Obj.Meta!$F:$F,"-",0,1))</f>
        <v>-</v>
      </c>
      <c r="N2019" s="337" t="str">
        <f t="shared" si="63"/>
        <v>---</v>
      </c>
      <c r="O2019" s="333"/>
      <c r="P2019" s="54"/>
      <c r="Q2019" s="52"/>
      <c r="R2019" s="34"/>
      <c r="S2019" s="53"/>
      <c r="T2019" s="208"/>
      <c r="U2019" s="726"/>
      <c r="V2019" s="206"/>
      <c r="W2019" s="206"/>
      <c r="X2019" s="678"/>
      <c r="Y2019" s="34"/>
      <c r="Z2019" s="610"/>
      <c r="AA2019" s="608"/>
    </row>
    <row r="2020" spans="1:27">
      <c r="A2020" s="145" t="str">
        <f t="shared" si="62"/>
        <v>-</v>
      </c>
      <c r="B2020" s="146" t="str">
        <f>_xlfn.XLOOKUP($A2020,Dept.Meta!$A:$A,Dept.Meta!$F:$F,"-",0,1)</f>
        <v>-</v>
      </c>
      <c r="C2020" s="629" t="str">
        <f>_xlfn.XLOOKUP(_xlfn.CONCAT($G2020,"-",$I2020),Div.Meta!$H:$H,Div.Meta!$C:$C,"-",0,1)</f>
        <v>-</v>
      </c>
      <c r="D2020" s="302"/>
      <c r="E2020" s="146" t="str">
        <f>IF($D2020="","-",_xlfn.XLOOKUP($D2020,Fund.Meta!$A:$A,Fund.Meta!$D:$D,"-",0,1))</f>
        <v>-</v>
      </c>
      <c r="F2020" s="303" t="str">
        <f>IF($D2020="","-",_xlfn.XLOOKUP($D2020,Fund.Meta!$A:$A,Fund.Meta!$E:$E,"-",0,1))</f>
        <v>-</v>
      </c>
      <c r="G2020" s="334"/>
      <c r="H2020" s="303" t="str">
        <f>IF($G2020="","-",_xlfn.XLOOKUP($G2020,Appr.Meta!$A:$A,Appr.Meta!$D:$D,"-",0,1))</f>
        <v>-</v>
      </c>
      <c r="I2020" s="302"/>
      <c r="J2020" s="303" t="str">
        <f>IF($I2020="","-",_xlfn.XLOOKUP($I2020,'CC.Meta'!$A:$A,'CC.Meta'!$D:$D,"-",0,1))</f>
        <v>-</v>
      </c>
      <c r="K2020" s="302"/>
      <c r="L2020" s="146" t="str">
        <f>IF($K2020="","-",_xlfn.XLOOKUP($K2020,Obj.Meta!$A:$A,Obj.Meta!$D:$D,"-",0,1))</f>
        <v>-</v>
      </c>
      <c r="M2020" s="300" t="str">
        <f>IF($K2020="","-",_xlfn.XLOOKUP($K2020,Obj.Meta!$A:$A,Obj.Meta!$F:$F,"-",0,1))</f>
        <v>-</v>
      </c>
      <c r="N2020" s="337" t="str">
        <f t="shared" si="63"/>
        <v>---</v>
      </c>
      <c r="O2020" s="333"/>
      <c r="P2020" s="54"/>
      <c r="Q2020" s="52"/>
      <c r="R2020" s="34"/>
      <c r="S2020" s="53"/>
      <c r="T2020" s="208"/>
      <c r="U2020" s="726"/>
      <c r="V2020" s="206"/>
      <c r="W2020" s="206"/>
      <c r="X2020" s="678"/>
      <c r="Y2020" s="34"/>
      <c r="Z2020" s="610"/>
      <c r="AA2020" s="608"/>
    </row>
    <row r="2021" spans="1:27">
      <c r="A2021" s="145" t="str">
        <f t="shared" si="62"/>
        <v>-</v>
      </c>
      <c r="B2021" s="146" t="str">
        <f>_xlfn.XLOOKUP($A2021,Dept.Meta!$A:$A,Dept.Meta!$F:$F,"-",0,1)</f>
        <v>-</v>
      </c>
      <c r="C2021" s="629" t="str">
        <f>_xlfn.XLOOKUP(_xlfn.CONCAT($G2021,"-",$I2021),Div.Meta!$H:$H,Div.Meta!$C:$C,"-",0,1)</f>
        <v>-</v>
      </c>
      <c r="D2021" s="302"/>
      <c r="E2021" s="146" t="str">
        <f>IF($D2021="","-",_xlfn.XLOOKUP($D2021,Fund.Meta!$A:$A,Fund.Meta!$D:$D,"-",0,1))</f>
        <v>-</v>
      </c>
      <c r="F2021" s="303" t="str">
        <f>IF($D2021="","-",_xlfn.XLOOKUP($D2021,Fund.Meta!$A:$A,Fund.Meta!$E:$E,"-",0,1))</f>
        <v>-</v>
      </c>
      <c r="G2021" s="334"/>
      <c r="H2021" s="303" t="str">
        <f>IF($G2021="","-",_xlfn.XLOOKUP($G2021,Appr.Meta!$A:$A,Appr.Meta!$D:$D,"-",0,1))</f>
        <v>-</v>
      </c>
      <c r="I2021" s="302"/>
      <c r="J2021" s="303" t="str">
        <f>IF($I2021="","-",_xlfn.XLOOKUP($I2021,'CC.Meta'!$A:$A,'CC.Meta'!$D:$D,"-",0,1))</f>
        <v>-</v>
      </c>
      <c r="K2021" s="302"/>
      <c r="L2021" s="146" t="str">
        <f>IF($K2021="","-",_xlfn.XLOOKUP($K2021,Obj.Meta!$A:$A,Obj.Meta!$D:$D,"-",0,1))</f>
        <v>-</v>
      </c>
      <c r="M2021" s="300" t="str">
        <f>IF($K2021="","-",_xlfn.XLOOKUP($K2021,Obj.Meta!$A:$A,Obj.Meta!$F:$F,"-",0,1))</f>
        <v>-</v>
      </c>
      <c r="N2021" s="337" t="str">
        <f t="shared" si="63"/>
        <v>---</v>
      </c>
      <c r="O2021" s="333"/>
      <c r="P2021" s="54"/>
      <c r="Q2021" s="52"/>
      <c r="R2021" s="34"/>
      <c r="S2021" s="53"/>
      <c r="T2021" s="208"/>
      <c r="U2021" s="726"/>
      <c r="V2021" s="206"/>
      <c r="W2021" s="206"/>
      <c r="X2021" s="678"/>
      <c r="Y2021" s="34"/>
      <c r="Z2021" s="610"/>
      <c r="AA2021" s="608"/>
    </row>
    <row r="2022" spans="1:27">
      <c r="A2022" s="145" t="str">
        <f t="shared" si="62"/>
        <v>-</v>
      </c>
      <c r="B2022" s="146" t="str">
        <f>_xlfn.XLOOKUP($A2022,Dept.Meta!$A:$A,Dept.Meta!$F:$F,"-",0,1)</f>
        <v>-</v>
      </c>
      <c r="C2022" s="629" t="str">
        <f>_xlfn.XLOOKUP(_xlfn.CONCAT($G2022,"-",$I2022),Div.Meta!$H:$H,Div.Meta!$C:$C,"-",0,1)</f>
        <v>-</v>
      </c>
      <c r="D2022" s="302"/>
      <c r="E2022" s="146" t="str">
        <f>IF($D2022="","-",_xlfn.XLOOKUP($D2022,Fund.Meta!$A:$A,Fund.Meta!$D:$D,"-",0,1))</f>
        <v>-</v>
      </c>
      <c r="F2022" s="303" t="str">
        <f>IF($D2022="","-",_xlfn.XLOOKUP($D2022,Fund.Meta!$A:$A,Fund.Meta!$E:$E,"-",0,1))</f>
        <v>-</v>
      </c>
      <c r="G2022" s="334"/>
      <c r="H2022" s="303" t="str">
        <f>IF($G2022="","-",_xlfn.XLOOKUP($G2022,Appr.Meta!$A:$A,Appr.Meta!$D:$D,"-",0,1))</f>
        <v>-</v>
      </c>
      <c r="I2022" s="302"/>
      <c r="J2022" s="303" t="str">
        <f>IF($I2022="","-",_xlfn.XLOOKUP($I2022,'CC.Meta'!$A:$A,'CC.Meta'!$D:$D,"-",0,1))</f>
        <v>-</v>
      </c>
      <c r="K2022" s="302"/>
      <c r="L2022" s="146" t="str">
        <f>IF($K2022="","-",_xlfn.XLOOKUP($K2022,Obj.Meta!$A:$A,Obj.Meta!$D:$D,"-",0,1))</f>
        <v>-</v>
      </c>
      <c r="M2022" s="300" t="str">
        <f>IF($K2022="","-",_xlfn.XLOOKUP($K2022,Obj.Meta!$A:$A,Obj.Meta!$F:$F,"-",0,1))</f>
        <v>-</v>
      </c>
      <c r="N2022" s="337" t="str">
        <f t="shared" si="63"/>
        <v>---</v>
      </c>
      <c r="O2022" s="333"/>
      <c r="P2022" s="54"/>
      <c r="Q2022" s="52"/>
      <c r="R2022" s="34"/>
      <c r="S2022" s="53"/>
      <c r="T2022" s="208"/>
      <c r="U2022" s="726"/>
      <c r="V2022" s="206"/>
      <c r="W2022" s="206"/>
      <c r="X2022" s="678"/>
      <c r="Y2022" s="34"/>
      <c r="Z2022" s="610"/>
      <c r="AA2022" s="608"/>
    </row>
    <row r="2023" spans="1:27">
      <c r="A2023" s="145" t="str">
        <f t="shared" si="62"/>
        <v>-</v>
      </c>
      <c r="B2023" s="146" t="str">
        <f>_xlfn.XLOOKUP($A2023,Dept.Meta!$A:$A,Dept.Meta!$F:$F,"-",0,1)</f>
        <v>-</v>
      </c>
      <c r="C2023" s="629" t="str">
        <f>_xlfn.XLOOKUP(_xlfn.CONCAT($G2023,"-",$I2023),Div.Meta!$H:$H,Div.Meta!$C:$C,"-",0,1)</f>
        <v>-</v>
      </c>
      <c r="D2023" s="302"/>
      <c r="E2023" s="146" t="str">
        <f>IF($D2023="","-",_xlfn.XLOOKUP($D2023,Fund.Meta!$A:$A,Fund.Meta!$D:$D,"-",0,1))</f>
        <v>-</v>
      </c>
      <c r="F2023" s="303" t="str">
        <f>IF($D2023="","-",_xlfn.XLOOKUP($D2023,Fund.Meta!$A:$A,Fund.Meta!$E:$E,"-",0,1))</f>
        <v>-</v>
      </c>
      <c r="G2023" s="334"/>
      <c r="H2023" s="303" t="str">
        <f>IF($G2023="","-",_xlfn.XLOOKUP($G2023,Appr.Meta!$A:$A,Appr.Meta!$D:$D,"-",0,1))</f>
        <v>-</v>
      </c>
      <c r="I2023" s="302"/>
      <c r="J2023" s="303" t="str">
        <f>IF($I2023="","-",_xlfn.XLOOKUP($I2023,'CC.Meta'!$A:$A,'CC.Meta'!$D:$D,"-",0,1))</f>
        <v>-</v>
      </c>
      <c r="K2023" s="302"/>
      <c r="L2023" s="146" t="str">
        <f>IF($K2023="","-",_xlfn.XLOOKUP($K2023,Obj.Meta!$A:$A,Obj.Meta!$D:$D,"-",0,1))</f>
        <v>-</v>
      </c>
      <c r="M2023" s="300" t="str">
        <f>IF($K2023="","-",_xlfn.XLOOKUP($K2023,Obj.Meta!$A:$A,Obj.Meta!$F:$F,"-",0,1))</f>
        <v>-</v>
      </c>
      <c r="N2023" s="337" t="str">
        <f t="shared" si="63"/>
        <v>---</v>
      </c>
      <c r="O2023" s="333"/>
      <c r="P2023" s="54"/>
      <c r="Q2023" s="52"/>
      <c r="R2023" s="34"/>
      <c r="S2023" s="53"/>
      <c r="T2023" s="208"/>
      <c r="U2023" s="726"/>
      <c r="V2023" s="206"/>
      <c r="W2023" s="206"/>
      <c r="X2023" s="678"/>
      <c r="Y2023" s="34"/>
      <c r="Z2023" s="610"/>
      <c r="AA2023" s="608"/>
    </row>
    <row r="2024" spans="1:27">
      <c r="A2024" s="145" t="str">
        <f t="shared" si="62"/>
        <v>-</v>
      </c>
      <c r="B2024" s="146" t="str">
        <f>_xlfn.XLOOKUP($A2024,Dept.Meta!$A:$A,Dept.Meta!$F:$F,"-",0,1)</f>
        <v>-</v>
      </c>
      <c r="C2024" s="629" t="str">
        <f>_xlfn.XLOOKUP(_xlfn.CONCAT($G2024,"-",$I2024),Div.Meta!$H:$H,Div.Meta!$C:$C,"-",0,1)</f>
        <v>-</v>
      </c>
      <c r="D2024" s="302"/>
      <c r="E2024" s="146" t="str">
        <f>IF($D2024="","-",_xlfn.XLOOKUP($D2024,Fund.Meta!$A:$A,Fund.Meta!$D:$D,"-",0,1))</f>
        <v>-</v>
      </c>
      <c r="F2024" s="303" t="str">
        <f>IF($D2024="","-",_xlfn.XLOOKUP($D2024,Fund.Meta!$A:$A,Fund.Meta!$E:$E,"-",0,1))</f>
        <v>-</v>
      </c>
      <c r="G2024" s="334"/>
      <c r="H2024" s="303" t="str">
        <f>IF($G2024="","-",_xlfn.XLOOKUP($G2024,Appr.Meta!$A:$A,Appr.Meta!$D:$D,"-",0,1))</f>
        <v>-</v>
      </c>
      <c r="I2024" s="302"/>
      <c r="J2024" s="303" t="str">
        <f>IF($I2024="","-",_xlfn.XLOOKUP($I2024,'CC.Meta'!$A:$A,'CC.Meta'!$D:$D,"-",0,1))</f>
        <v>-</v>
      </c>
      <c r="K2024" s="302"/>
      <c r="L2024" s="146" t="str">
        <f>IF($K2024="","-",_xlfn.XLOOKUP($K2024,Obj.Meta!$A:$A,Obj.Meta!$D:$D,"-",0,1))</f>
        <v>-</v>
      </c>
      <c r="M2024" s="300" t="str">
        <f>IF($K2024="","-",_xlfn.XLOOKUP($K2024,Obj.Meta!$A:$A,Obj.Meta!$F:$F,"-",0,1))</f>
        <v>-</v>
      </c>
      <c r="N2024" s="337" t="str">
        <f t="shared" si="63"/>
        <v>---</v>
      </c>
      <c r="O2024" s="333"/>
      <c r="P2024" s="54"/>
      <c r="Q2024" s="52"/>
      <c r="R2024" s="34"/>
      <c r="S2024" s="53"/>
      <c r="T2024" s="208"/>
      <c r="U2024" s="726"/>
      <c r="V2024" s="206"/>
      <c r="W2024" s="206"/>
      <c r="X2024" s="678"/>
      <c r="Y2024" s="34"/>
      <c r="Z2024" s="610"/>
      <c r="AA2024" s="608"/>
    </row>
    <row r="2025" spans="1:27">
      <c r="A2025" s="145" t="str">
        <f t="shared" si="62"/>
        <v>-</v>
      </c>
      <c r="B2025" s="146" t="str">
        <f>_xlfn.XLOOKUP($A2025,Dept.Meta!$A:$A,Dept.Meta!$F:$F,"-",0,1)</f>
        <v>-</v>
      </c>
      <c r="C2025" s="629" t="str">
        <f>_xlfn.XLOOKUP(_xlfn.CONCAT($G2025,"-",$I2025),Div.Meta!$H:$H,Div.Meta!$C:$C,"-",0,1)</f>
        <v>-</v>
      </c>
      <c r="D2025" s="302"/>
      <c r="E2025" s="146" t="str">
        <f>IF($D2025="","-",_xlfn.XLOOKUP($D2025,Fund.Meta!$A:$A,Fund.Meta!$D:$D,"-",0,1))</f>
        <v>-</v>
      </c>
      <c r="F2025" s="303" t="str">
        <f>IF($D2025="","-",_xlfn.XLOOKUP($D2025,Fund.Meta!$A:$A,Fund.Meta!$E:$E,"-",0,1))</f>
        <v>-</v>
      </c>
      <c r="G2025" s="334"/>
      <c r="H2025" s="303" t="str">
        <f>IF($G2025="","-",_xlfn.XLOOKUP($G2025,Appr.Meta!$A:$A,Appr.Meta!$D:$D,"-",0,1))</f>
        <v>-</v>
      </c>
      <c r="I2025" s="302"/>
      <c r="J2025" s="303" t="str">
        <f>IF($I2025="","-",_xlfn.XLOOKUP($I2025,'CC.Meta'!$A:$A,'CC.Meta'!$D:$D,"-",0,1))</f>
        <v>-</v>
      </c>
      <c r="K2025" s="302"/>
      <c r="L2025" s="146" t="str">
        <f>IF($K2025="","-",_xlfn.XLOOKUP($K2025,Obj.Meta!$A:$A,Obj.Meta!$D:$D,"-",0,1))</f>
        <v>-</v>
      </c>
      <c r="M2025" s="300" t="str">
        <f>IF($K2025="","-",_xlfn.XLOOKUP($K2025,Obj.Meta!$A:$A,Obj.Meta!$F:$F,"-",0,1))</f>
        <v>-</v>
      </c>
      <c r="N2025" s="337" t="str">
        <f t="shared" si="63"/>
        <v>---</v>
      </c>
      <c r="O2025" s="333"/>
      <c r="P2025" s="54"/>
      <c r="Q2025" s="52"/>
      <c r="R2025" s="34"/>
      <c r="S2025" s="53"/>
      <c r="T2025" s="208"/>
      <c r="U2025" s="726"/>
      <c r="V2025" s="206"/>
      <c r="W2025" s="206"/>
      <c r="X2025" s="678"/>
      <c r="Y2025" s="34"/>
      <c r="Z2025" s="610"/>
      <c r="AA2025" s="608"/>
    </row>
    <row r="2026" spans="1:27">
      <c r="A2026" s="145" t="str">
        <f t="shared" si="62"/>
        <v>-</v>
      </c>
      <c r="B2026" s="146" t="str">
        <f>_xlfn.XLOOKUP($A2026,Dept.Meta!$A:$A,Dept.Meta!$F:$F,"-",0,1)</f>
        <v>-</v>
      </c>
      <c r="C2026" s="629" t="str">
        <f>_xlfn.XLOOKUP(_xlfn.CONCAT($G2026,"-",$I2026),Div.Meta!$H:$H,Div.Meta!$C:$C,"-",0,1)</f>
        <v>-</v>
      </c>
      <c r="D2026" s="302"/>
      <c r="E2026" s="146" t="str">
        <f>IF($D2026="","-",_xlfn.XLOOKUP($D2026,Fund.Meta!$A:$A,Fund.Meta!$D:$D,"-",0,1))</f>
        <v>-</v>
      </c>
      <c r="F2026" s="303" t="str">
        <f>IF($D2026="","-",_xlfn.XLOOKUP($D2026,Fund.Meta!$A:$A,Fund.Meta!$E:$E,"-",0,1))</f>
        <v>-</v>
      </c>
      <c r="G2026" s="334"/>
      <c r="H2026" s="303" t="str">
        <f>IF($G2026="","-",_xlfn.XLOOKUP($G2026,Appr.Meta!$A:$A,Appr.Meta!$D:$D,"-",0,1))</f>
        <v>-</v>
      </c>
      <c r="I2026" s="302"/>
      <c r="J2026" s="303" t="str">
        <f>IF($I2026="","-",_xlfn.XLOOKUP($I2026,'CC.Meta'!$A:$A,'CC.Meta'!$D:$D,"-",0,1))</f>
        <v>-</v>
      </c>
      <c r="K2026" s="302"/>
      <c r="L2026" s="146" t="str">
        <f>IF($K2026="","-",_xlfn.XLOOKUP($K2026,Obj.Meta!$A:$A,Obj.Meta!$D:$D,"-",0,1))</f>
        <v>-</v>
      </c>
      <c r="M2026" s="300" t="str">
        <f>IF($K2026="","-",_xlfn.XLOOKUP($K2026,Obj.Meta!$A:$A,Obj.Meta!$F:$F,"-",0,1))</f>
        <v>-</v>
      </c>
      <c r="N2026" s="337" t="str">
        <f t="shared" si="63"/>
        <v>---</v>
      </c>
      <c r="O2026" s="333"/>
      <c r="P2026" s="54"/>
      <c r="Q2026" s="52"/>
      <c r="R2026" s="34"/>
      <c r="S2026" s="53"/>
      <c r="T2026" s="208"/>
      <c r="U2026" s="726"/>
      <c r="V2026" s="206"/>
      <c r="W2026" s="206"/>
      <c r="X2026" s="678"/>
      <c r="Y2026" s="34"/>
      <c r="Z2026" s="610"/>
      <c r="AA2026" s="608"/>
    </row>
    <row r="2027" spans="1:27">
      <c r="A2027" s="145" t="str">
        <f t="shared" si="62"/>
        <v>-</v>
      </c>
      <c r="B2027" s="146" t="str">
        <f>_xlfn.XLOOKUP($A2027,Dept.Meta!$A:$A,Dept.Meta!$F:$F,"-",0,1)</f>
        <v>-</v>
      </c>
      <c r="C2027" s="629" t="str">
        <f>_xlfn.XLOOKUP(_xlfn.CONCAT($G2027,"-",$I2027),Div.Meta!$H:$H,Div.Meta!$C:$C,"-",0,1)</f>
        <v>-</v>
      </c>
      <c r="D2027" s="302"/>
      <c r="E2027" s="146" t="str">
        <f>IF($D2027="","-",_xlfn.XLOOKUP($D2027,Fund.Meta!$A:$A,Fund.Meta!$D:$D,"-",0,1))</f>
        <v>-</v>
      </c>
      <c r="F2027" s="303" t="str">
        <f>IF($D2027="","-",_xlfn.XLOOKUP($D2027,Fund.Meta!$A:$A,Fund.Meta!$E:$E,"-",0,1))</f>
        <v>-</v>
      </c>
      <c r="G2027" s="334"/>
      <c r="H2027" s="303" t="str">
        <f>IF($G2027="","-",_xlfn.XLOOKUP($G2027,Appr.Meta!$A:$A,Appr.Meta!$D:$D,"-",0,1))</f>
        <v>-</v>
      </c>
      <c r="I2027" s="302"/>
      <c r="J2027" s="303" t="str">
        <f>IF($I2027="","-",_xlfn.XLOOKUP($I2027,'CC.Meta'!$A:$A,'CC.Meta'!$D:$D,"-",0,1))</f>
        <v>-</v>
      </c>
      <c r="K2027" s="302"/>
      <c r="L2027" s="146" t="str">
        <f>IF($K2027="","-",_xlfn.XLOOKUP($K2027,Obj.Meta!$A:$A,Obj.Meta!$D:$D,"-",0,1))</f>
        <v>-</v>
      </c>
      <c r="M2027" s="300" t="str">
        <f>IF($K2027="","-",_xlfn.XLOOKUP($K2027,Obj.Meta!$A:$A,Obj.Meta!$F:$F,"-",0,1))</f>
        <v>-</v>
      </c>
      <c r="N2027" s="337" t="str">
        <f t="shared" si="63"/>
        <v>---</v>
      </c>
      <c r="O2027" s="333"/>
      <c r="P2027" s="54"/>
      <c r="Q2027" s="52"/>
      <c r="R2027" s="34"/>
      <c r="S2027" s="53"/>
      <c r="T2027" s="208"/>
      <c r="U2027" s="726"/>
      <c r="V2027" s="206"/>
      <c r="W2027" s="206"/>
      <c r="X2027" s="678"/>
      <c r="Y2027" s="34"/>
      <c r="Z2027" s="610"/>
      <c r="AA2027" s="608"/>
    </row>
    <row r="2028" spans="1:27">
      <c r="A2028" s="145" t="str">
        <f t="shared" si="62"/>
        <v>-</v>
      </c>
      <c r="B2028" s="146" t="str">
        <f>_xlfn.XLOOKUP($A2028,Dept.Meta!$A:$A,Dept.Meta!$F:$F,"-",0,1)</f>
        <v>-</v>
      </c>
      <c r="C2028" s="629" t="str">
        <f>_xlfn.XLOOKUP(_xlfn.CONCAT($G2028,"-",$I2028),Div.Meta!$H:$H,Div.Meta!$C:$C,"-",0,1)</f>
        <v>-</v>
      </c>
      <c r="D2028" s="302"/>
      <c r="E2028" s="146" t="str">
        <f>IF($D2028="","-",_xlfn.XLOOKUP($D2028,Fund.Meta!$A:$A,Fund.Meta!$D:$D,"-",0,1))</f>
        <v>-</v>
      </c>
      <c r="F2028" s="303" t="str">
        <f>IF($D2028="","-",_xlfn.XLOOKUP($D2028,Fund.Meta!$A:$A,Fund.Meta!$E:$E,"-",0,1))</f>
        <v>-</v>
      </c>
      <c r="G2028" s="334"/>
      <c r="H2028" s="303" t="str">
        <f>IF($G2028="","-",_xlfn.XLOOKUP($G2028,Appr.Meta!$A:$A,Appr.Meta!$D:$D,"-",0,1))</f>
        <v>-</v>
      </c>
      <c r="I2028" s="302"/>
      <c r="J2028" s="303" t="str">
        <f>IF($I2028="","-",_xlfn.XLOOKUP($I2028,'CC.Meta'!$A:$A,'CC.Meta'!$D:$D,"-",0,1))</f>
        <v>-</v>
      </c>
      <c r="K2028" s="302"/>
      <c r="L2028" s="146" t="str">
        <f>IF($K2028="","-",_xlfn.XLOOKUP($K2028,Obj.Meta!$A:$A,Obj.Meta!$D:$D,"-",0,1))</f>
        <v>-</v>
      </c>
      <c r="M2028" s="300" t="str">
        <f>IF($K2028="","-",_xlfn.XLOOKUP($K2028,Obj.Meta!$A:$A,Obj.Meta!$F:$F,"-",0,1))</f>
        <v>-</v>
      </c>
      <c r="N2028" s="337" t="str">
        <f t="shared" si="63"/>
        <v>---</v>
      </c>
      <c r="O2028" s="333"/>
      <c r="P2028" s="54"/>
      <c r="Q2028" s="52"/>
      <c r="R2028" s="34"/>
      <c r="S2028" s="53"/>
      <c r="T2028" s="208"/>
      <c r="U2028" s="726"/>
      <c r="V2028" s="206"/>
      <c r="W2028" s="206"/>
      <c r="X2028" s="678"/>
      <c r="Y2028" s="34"/>
      <c r="Z2028" s="610"/>
      <c r="AA2028" s="608"/>
    </row>
    <row r="2029" spans="1:27">
      <c r="A2029" s="145" t="str">
        <f t="shared" si="62"/>
        <v>-</v>
      </c>
      <c r="B2029" s="146" t="str">
        <f>_xlfn.XLOOKUP($A2029,Dept.Meta!$A:$A,Dept.Meta!$F:$F,"-",0,1)</f>
        <v>-</v>
      </c>
      <c r="C2029" s="629" t="str">
        <f>_xlfn.XLOOKUP(_xlfn.CONCAT($G2029,"-",$I2029),Div.Meta!$H:$H,Div.Meta!$C:$C,"-",0,1)</f>
        <v>-</v>
      </c>
      <c r="D2029" s="302"/>
      <c r="E2029" s="146" t="str">
        <f>IF($D2029="","-",_xlfn.XLOOKUP($D2029,Fund.Meta!$A:$A,Fund.Meta!$D:$D,"-",0,1))</f>
        <v>-</v>
      </c>
      <c r="F2029" s="303" t="str">
        <f>IF($D2029="","-",_xlfn.XLOOKUP($D2029,Fund.Meta!$A:$A,Fund.Meta!$E:$E,"-",0,1))</f>
        <v>-</v>
      </c>
      <c r="G2029" s="334"/>
      <c r="H2029" s="303" t="str">
        <f>IF($G2029="","-",_xlfn.XLOOKUP($G2029,Appr.Meta!$A:$A,Appr.Meta!$D:$D,"-",0,1))</f>
        <v>-</v>
      </c>
      <c r="I2029" s="302"/>
      <c r="J2029" s="303" t="str">
        <f>IF($I2029="","-",_xlfn.XLOOKUP($I2029,'CC.Meta'!$A:$A,'CC.Meta'!$D:$D,"-",0,1))</f>
        <v>-</v>
      </c>
      <c r="K2029" s="302"/>
      <c r="L2029" s="146" t="str">
        <f>IF($K2029="","-",_xlfn.XLOOKUP($K2029,Obj.Meta!$A:$A,Obj.Meta!$D:$D,"-",0,1))</f>
        <v>-</v>
      </c>
      <c r="M2029" s="300" t="str">
        <f>IF($K2029="","-",_xlfn.XLOOKUP($K2029,Obj.Meta!$A:$A,Obj.Meta!$F:$F,"-",0,1))</f>
        <v>-</v>
      </c>
      <c r="N2029" s="337" t="str">
        <f t="shared" si="63"/>
        <v>---</v>
      </c>
      <c r="O2029" s="333"/>
      <c r="P2029" s="54"/>
      <c r="Q2029" s="52"/>
      <c r="R2029" s="34"/>
      <c r="S2029" s="53"/>
      <c r="T2029" s="208"/>
      <c r="U2029" s="726"/>
      <c r="V2029" s="206"/>
      <c r="W2029" s="206"/>
      <c r="X2029" s="678"/>
      <c r="Y2029" s="34"/>
      <c r="Z2029" s="610"/>
      <c r="AA2029" s="608"/>
    </row>
    <row r="2030" spans="1:27">
      <c r="A2030" s="145" t="str">
        <f t="shared" si="62"/>
        <v>-</v>
      </c>
      <c r="B2030" s="146" t="str">
        <f>_xlfn.XLOOKUP($A2030,Dept.Meta!$A:$A,Dept.Meta!$F:$F,"-",0,1)</f>
        <v>-</v>
      </c>
      <c r="C2030" s="629" t="str">
        <f>_xlfn.XLOOKUP(_xlfn.CONCAT($G2030,"-",$I2030),Div.Meta!$H:$H,Div.Meta!$C:$C,"-",0,1)</f>
        <v>-</v>
      </c>
      <c r="D2030" s="302"/>
      <c r="E2030" s="146" t="str">
        <f>IF($D2030="","-",_xlfn.XLOOKUP($D2030,Fund.Meta!$A:$A,Fund.Meta!$D:$D,"-",0,1))</f>
        <v>-</v>
      </c>
      <c r="F2030" s="303" t="str">
        <f>IF($D2030="","-",_xlfn.XLOOKUP($D2030,Fund.Meta!$A:$A,Fund.Meta!$E:$E,"-",0,1))</f>
        <v>-</v>
      </c>
      <c r="G2030" s="334"/>
      <c r="H2030" s="303" t="str">
        <f>IF($G2030="","-",_xlfn.XLOOKUP($G2030,Appr.Meta!$A:$A,Appr.Meta!$D:$D,"-",0,1))</f>
        <v>-</v>
      </c>
      <c r="I2030" s="302"/>
      <c r="J2030" s="303" t="str">
        <f>IF($I2030="","-",_xlfn.XLOOKUP($I2030,'CC.Meta'!$A:$A,'CC.Meta'!$D:$D,"-",0,1))</f>
        <v>-</v>
      </c>
      <c r="K2030" s="302"/>
      <c r="L2030" s="146" t="str">
        <f>IF($K2030="","-",_xlfn.XLOOKUP($K2030,Obj.Meta!$A:$A,Obj.Meta!$D:$D,"-",0,1))</f>
        <v>-</v>
      </c>
      <c r="M2030" s="300" t="str">
        <f>IF($K2030="","-",_xlfn.XLOOKUP($K2030,Obj.Meta!$A:$A,Obj.Meta!$F:$F,"-",0,1))</f>
        <v>-</v>
      </c>
      <c r="N2030" s="337" t="str">
        <f t="shared" si="63"/>
        <v>---</v>
      </c>
      <c r="O2030" s="333"/>
      <c r="P2030" s="54"/>
      <c r="Q2030" s="52"/>
      <c r="R2030" s="34"/>
      <c r="S2030" s="53"/>
      <c r="T2030" s="208"/>
      <c r="U2030" s="726"/>
      <c r="V2030" s="206"/>
      <c r="W2030" s="206"/>
      <c r="X2030" s="678"/>
      <c r="Y2030" s="34"/>
      <c r="Z2030" s="610"/>
      <c r="AA2030" s="608"/>
    </row>
    <row r="2031" spans="1:27">
      <c r="A2031" s="145" t="str">
        <f t="shared" si="62"/>
        <v>-</v>
      </c>
      <c r="B2031" s="146" t="str">
        <f>_xlfn.XLOOKUP($A2031,Dept.Meta!$A:$A,Dept.Meta!$F:$F,"-",0,1)</f>
        <v>-</v>
      </c>
      <c r="C2031" s="629" t="str">
        <f>_xlfn.XLOOKUP(_xlfn.CONCAT($G2031,"-",$I2031),Div.Meta!$H:$H,Div.Meta!$C:$C,"-",0,1)</f>
        <v>-</v>
      </c>
      <c r="D2031" s="302"/>
      <c r="E2031" s="146" t="str">
        <f>IF($D2031="","-",_xlfn.XLOOKUP($D2031,Fund.Meta!$A:$A,Fund.Meta!$D:$D,"-",0,1))</f>
        <v>-</v>
      </c>
      <c r="F2031" s="303" t="str">
        <f>IF($D2031="","-",_xlfn.XLOOKUP($D2031,Fund.Meta!$A:$A,Fund.Meta!$E:$E,"-",0,1))</f>
        <v>-</v>
      </c>
      <c r="G2031" s="334"/>
      <c r="H2031" s="303" t="str">
        <f>IF($G2031="","-",_xlfn.XLOOKUP($G2031,Appr.Meta!$A:$A,Appr.Meta!$D:$D,"-",0,1))</f>
        <v>-</v>
      </c>
      <c r="I2031" s="302"/>
      <c r="J2031" s="303" t="str">
        <f>IF($I2031="","-",_xlfn.XLOOKUP($I2031,'CC.Meta'!$A:$A,'CC.Meta'!$D:$D,"-",0,1))</f>
        <v>-</v>
      </c>
      <c r="K2031" s="302"/>
      <c r="L2031" s="146" t="str">
        <f>IF($K2031="","-",_xlfn.XLOOKUP($K2031,Obj.Meta!$A:$A,Obj.Meta!$D:$D,"-",0,1))</f>
        <v>-</v>
      </c>
      <c r="M2031" s="300" t="str">
        <f>IF($K2031="","-",_xlfn.XLOOKUP($K2031,Obj.Meta!$A:$A,Obj.Meta!$F:$F,"-",0,1))</f>
        <v>-</v>
      </c>
      <c r="N2031" s="337" t="str">
        <f t="shared" si="63"/>
        <v>---</v>
      </c>
      <c r="O2031" s="333"/>
      <c r="P2031" s="54"/>
      <c r="Q2031" s="52"/>
      <c r="R2031" s="34"/>
      <c r="S2031" s="53"/>
      <c r="T2031" s="208"/>
      <c r="U2031" s="726"/>
      <c r="V2031" s="206"/>
      <c r="W2031" s="206"/>
      <c r="X2031" s="678"/>
      <c r="Y2031" s="34"/>
      <c r="Z2031" s="610"/>
      <c r="AA2031" s="608"/>
    </row>
    <row r="2032" spans="1:27">
      <c r="A2032" s="145" t="str">
        <f t="shared" si="62"/>
        <v>-</v>
      </c>
      <c r="B2032" s="146" t="str">
        <f>_xlfn.XLOOKUP($A2032,Dept.Meta!$A:$A,Dept.Meta!$F:$F,"-",0,1)</f>
        <v>-</v>
      </c>
      <c r="C2032" s="629" t="str">
        <f>_xlfn.XLOOKUP(_xlfn.CONCAT($G2032,"-",$I2032),Div.Meta!$H:$H,Div.Meta!$C:$C,"-",0,1)</f>
        <v>-</v>
      </c>
      <c r="D2032" s="302"/>
      <c r="E2032" s="146" t="str">
        <f>IF($D2032="","-",_xlfn.XLOOKUP($D2032,Fund.Meta!$A:$A,Fund.Meta!$D:$D,"-",0,1))</f>
        <v>-</v>
      </c>
      <c r="F2032" s="303" t="str">
        <f>IF($D2032="","-",_xlfn.XLOOKUP($D2032,Fund.Meta!$A:$A,Fund.Meta!$E:$E,"-",0,1))</f>
        <v>-</v>
      </c>
      <c r="G2032" s="334"/>
      <c r="H2032" s="303" t="str">
        <f>IF($G2032="","-",_xlfn.XLOOKUP($G2032,Appr.Meta!$A:$A,Appr.Meta!$D:$D,"-",0,1))</f>
        <v>-</v>
      </c>
      <c r="I2032" s="302"/>
      <c r="J2032" s="303" t="str">
        <f>IF($I2032="","-",_xlfn.XLOOKUP($I2032,'CC.Meta'!$A:$A,'CC.Meta'!$D:$D,"-",0,1))</f>
        <v>-</v>
      </c>
      <c r="K2032" s="302"/>
      <c r="L2032" s="146" t="str">
        <f>IF($K2032="","-",_xlfn.XLOOKUP($K2032,Obj.Meta!$A:$A,Obj.Meta!$D:$D,"-",0,1))</f>
        <v>-</v>
      </c>
      <c r="M2032" s="300" t="str">
        <f>IF($K2032="","-",_xlfn.XLOOKUP($K2032,Obj.Meta!$A:$A,Obj.Meta!$F:$F,"-",0,1))</f>
        <v>-</v>
      </c>
      <c r="N2032" s="337" t="str">
        <f t="shared" si="63"/>
        <v>---</v>
      </c>
      <c r="O2032" s="333"/>
      <c r="P2032" s="54"/>
      <c r="Q2032" s="52"/>
      <c r="R2032" s="34"/>
      <c r="S2032" s="53"/>
      <c r="T2032" s="208"/>
      <c r="U2032" s="726"/>
      <c r="V2032" s="206"/>
      <c r="W2032" s="206"/>
      <c r="X2032" s="678"/>
      <c r="Y2032" s="34"/>
      <c r="Z2032" s="610"/>
      <c r="AA2032" s="608"/>
    </row>
    <row r="2033" spans="1:27">
      <c r="A2033" s="145" t="str">
        <f t="shared" si="62"/>
        <v>-</v>
      </c>
      <c r="B2033" s="146" t="str">
        <f>_xlfn.XLOOKUP($A2033,Dept.Meta!$A:$A,Dept.Meta!$F:$F,"-",0,1)</f>
        <v>-</v>
      </c>
      <c r="C2033" s="629" t="str">
        <f>_xlfn.XLOOKUP(_xlfn.CONCAT($G2033,"-",$I2033),Div.Meta!$H:$H,Div.Meta!$C:$C,"-",0,1)</f>
        <v>-</v>
      </c>
      <c r="D2033" s="302"/>
      <c r="E2033" s="146" t="str">
        <f>IF($D2033="","-",_xlfn.XLOOKUP($D2033,Fund.Meta!$A:$A,Fund.Meta!$D:$D,"-",0,1))</f>
        <v>-</v>
      </c>
      <c r="F2033" s="303" t="str">
        <f>IF($D2033="","-",_xlfn.XLOOKUP($D2033,Fund.Meta!$A:$A,Fund.Meta!$E:$E,"-",0,1))</f>
        <v>-</v>
      </c>
      <c r="G2033" s="334"/>
      <c r="H2033" s="303" t="str">
        <f>IF($G2033="","-",_xlfn.XLOOKUP($G2033,Appr.Meta!$A:$A,Appr.Meta!$D:$D,"-",0,1))</f>
        <v>-</v>
      </c>
      <c r="I2033" s="302"/>
      <c r="J2033" s="303" t="str">
        <f>IF($I2033="","-",_xlfn.XLOOKUP($I2033,'CC.Meta'!$A:$A,'CC.Meta'!$D:$D,"-",0,1))</f>
        <v>-</v>
      </c>
      <c r="K2033" s="302"/>
      <c r="L2033" s="146" t="str">
        <f>IF($K2033="","-",_xlfn.XLOOKUP($K2033,Obj.Meta!$A:$A,Obj.Meta!$D:$D,"-",0,1))</f>
        <v>-</v>
      </c>
      <c r="M2033" s="300" t="str">
        <f>IF($K2033="","-",_xlfn.XLOOKUP($K2033,Obj.Meta!$A:$A,Obj.Meta!$F:$F,"-",0,1))</f>
        <v>-</v>
      </c>
      <c r="N2033" s="337" t="str">
        <f t="shared" si="63"/>
        <v>---</v>
      </c>
      <c r="O2033" s="333"/>
      <c r="P2033" s="54"/>
      <c r="Q2033" s="52"/>
      <c r="R2033" s="34"/>
      <c r="S2033" s="53"/>
      <c r="T2033" s="208"/>
      <c r="U2033" s="726"/>
      <c r="V2033" s="206"/>
      <c r="W2033" s="206"/>
      <c r="X2033" s="678"/>
      <c r="Y2033" s="34"/>
      <c r="Z2033" s="610"/>
      <c r="AA2033" s="608"/>
    </row>
    <row r="2034" spans="1:27">
      <c r="A2034" s="145" t="str">
        <f t="shared" si="62"/>
        <v>-</v>
      </c>
      <c r="B2034" s="146" t="str">
        <f>_xlfn.XLOOKUP($A2034,Dept.Meta!$A:$A,Dept.Meta!$F:$F,"-",0,1)</f>
        <v>-</v>
      </c>
      <c r="C2034" s="629" t="str">
        <f>_xlfn.XLOOKUP(_xlfn.CONCAT($G2034,"-",$I2034),Div.Meta!$H:$H,Div.Meta!$C:$C,"-",0,1)</f>
        <v>-</v>
      </c>
      <c r="D2034" s="302"/>
      <c r="E2034" s="146" t="str">
        <f>IF($D2034="","-",_xlfn.XLOOKUP($D2034,Fund.Meta!$A:$A,Fund.Meta!$D:$D,"-",0,1))</f>
        <v>-</v>
      </c>
      <c r="F2034" s="303" t="str">
        <f>IF($D2034="","-",_xlfn.XLOOKUP($D2034,Fund.Meta!$A:$A,Fund.Meta!$E:$E,"-",0,1))</f>
        <v>-</v>
      </c>
      <c r="G2034" s="334"/>
      <c r="H2034" s="303" t="str">
        <f>IF($G2034="","-",_xlfn.XLOOKUP($G2034,Appr.Meta!$A:$A,Appr.Meta!$D:$D,"-",0,1))</f>
        <v>-</v>
      </c>
      <c r="I2034" s="302"/>
      <c r="J2034" s="303" t="str">
        <f>IF($I2034="","-",_xlfn.XLOOKUP($I2034,'CC.Meta'!$A:$A,'CC.Meta'!$D:$D,"-",0,1))</f>
        <v>-</v>
      </c>
      <c r="K2034" s="302"/>
      <c r="L2034" s="146" t="str">
        <f>IF($K2034="","-",_xlfn.XLOOKUP($K2034,Obj.Meta!$A:$A,Obj.Meta!$D:$D,"-",0,1))</f>
        <v>-</v>
      </c>
      <c r="M2034" s="300" t="str">
        <f>IF($K2034="","-",_xlfn.XLOOKUP($K2034,Obj.Meta!$A:$A,Obj.Meta!$F:$F,"-",0,1))</f>
        <v>-</v>
      </c>
      <c r="N2034" s="337" t="str">
        <f t="shared" si="63"/>
        <v>---</v>
      </c>
      <c r="O2034" s="333"/>
      <c r="P2034" s="54"/>
      <c r="Q2034" s="52"/>
      <c r="R2034" s="34"/>
      <c r="S2034" s="53"/>
      <c r="T2034" s="208"/>
      <c r="U2034" s="726"/>
      <c r="V2034" s="206"/>
      <c r="W2034" s="206"/>
      <c r="X2034" s="678"/>
      <c r="Y2034" s="34"/>
      <c r="Z2034" s="610"/>
      <c r="AA2034" s="608"/>
    </row>
    <row r="2035" spans="1:27">
      <c r="A2035" s="145" t="str">
        <f t="shared" si="62"/>
        <v>-</v>
      </c>
      <c r="B2035" s="146" t="str">
        <f>_xlfn.XLOOKUP($A2035,Dept.Meta!$A:$A,Dept.Meta!$F:$F,"-",0,1)</f>
        <v>-</v>
      </c>
      <c r="C2035" s="629" t="str">
        <f>_xlfn.XLOOKUP(_xlfn.CONCAT($G2035,"-",$I2035),Div.Meta!$H:$H,Div.Meta!$C:$C,"-",0,1)</f>
        <v>-</v>
      </c>
      <c r="D2035" s="302"/>
      <c r="E2035" s="146" t="str">
        <f>IF($D2035="","-",_xlfn.XLOOKUP($D2035,Fund.Meta!$A:$A,Fund.Meta!$D:$D,"-",0,1))</f>
        <v>-</v>
      </c>
      <c r="F2035" s="303" t="str">
        <f>IF($D2035="","-",_xlfn.XLOOKUP($D2035,Fund.Meta!$A:$A,Fund.Meta!$E:$E,"-",0,1))</f>
        <v>-</v>
      </c>
      <c r="G2035" s="334"/>
      <c r="H2035" s="303" t="str">
        <f>IF($G2035="","-",_xlfn.XLOOKUP($G2035,Appr.Meta!$A:$A,Appr.Meta!$D:$D,"-",0,1))</f>
        <v>-</v>
      </c>
      <c r="I2035" s="302"/>
      <c r="J2035" s="303" t="str">
        <f>IF($I2035="","-",_xlfn.XLOOKUP($I2035,'CC.Meta'!$A:$A,'CC.Meta'!$D:$D,"-",0,1))</f>
        <v>-</v>
      </c>
      <c r="K2035" s="302"/>
      <c r="L2035" s="146" t="str">
        <f>IF($K2035="","-",_xlfn.XLOOKUP($K2035,Obj.Meta!$A:$A,Obj.Meta!$D:$D,"-",0,1))</f>
        <v>-</v>
      </c>
      <c r="M2035" s="300" t="str">
        <f>IF($K2035="","-",_xlfn.XLOOKUP($K2035,Obj.Meta!$A:$A,Obj.Meta!$F:$F,"-",0,1))</f>
        <v>-</v>
      </c>
      <c r="N2035" s="337" t="str">
        <f t="shared" si="63"/>
        <v>---</v>
      </c>
      <c r="O2035" s="333"/>
      <c r="P2035" s="54"/>
      <c r="Q2035" s="52"/>
      <c r="R2035" s="34"/>
      <c r="S2035" s="53"/>
      <c r="T2035" s="208"/>
      <c r="U2035" s="726"/>
      <c r="V2035" s="206"/>
      <c r="W2035" s="206"/>
      <c r="X2035" s="678"/>
      <c r="Y2035" s="34"/>
      <c r="Z2035" s="610"/>
      <c r="AA2035" s="608"/>
    </row>
    <row r="2036" spans="1:27">
      <c r="A2036" s="145" t="str">
        <f t="shared" si="62"/>
        <v>-</v>
      </c>
      <c r="B2036" s="146" t="str">
        <f>_xlfn.XLOOKUP($A2036,Dept.Meta!$A:$A,Dept.Meta!$F:$F,"-",0,1)</f>
        <v>-</v>
      </c>
      <c r="C2036" s="629" t="str">
        <f>_xlfn.XLOOKUP(_xlfn.CONCAT($G2036,"-",$I2036),Div.Meta!$H:$H,Div.Meta!$C:$C,"-",0,1)</f>
        <v>-</v>
      </c>
      <c r="D2036" s="302"/>
      <c r="E2036" s="146" t="str">
        <f>IF($D2036="","-",_xlfn.XLOOKUP($D2036,Fund.Meta!$A:$A,Fund.Meta!$D:$D,"-",0,1))</f>
        <v>-</v>
      </c>
      <c r="F2036" s="303" t="str">
        <f>IF($D2036="","-",_xlfn.XLOOKUP($D2036,Fund.Meta!$A:$A,Fund.Meta!$E:$E,"-",0,1))</f>
        <v>-</v>
      </c>
      <c r="G2036" s="334"/>
      <c r="H2036" s="303" t="str">
        <f>IF($G2036="","-",_xlfn.XLOOKUP($G2036,Appr.Meta!$A:$A,Appr.Meta!$D:$D,"-",0,1))</f>
        <v>-</v>
      </c>
      <c r="I2036" s="302"/>
      <c r="J2036" s="303" t="str">
        <f>IF($I2036="","-",_xlfn.XLOOKUP($I2036,'CC.Meta'!$A:$A,'CC.Meta'!$D:$D,"-",0,1))</f>
        <v>-</v>
      </c>
      <c r="K2036" s="302"/>
      <c r="L2036" s="146" t="str">
        <f>IF($K2036="","-",_xlfn.XLOOKUP($K2036,Obj.Meta!$A:$A,Obj.Meta!$D:$D,"-",0,1))</f>
        <v>-</v>
      </c>
      <c r="M2036" s="300" t="str">
        <f>IF($K2036="","-",_xlfn.XLOOKUP($K2036,Obj.Meta!$A:$A,Obj.Meta!$F:$F,"-",0,1))</f>
        <v>-</v>
      </c>
      <c r="N2036" s="337" t="str">
        <f t="shared" si="63"/>
        <v>---</v>
      </c>
      <c r="O2036" s="333"/>
      <c r="P2036" s="54"/>
      <c r="Q2036" s="52"/>
      <c r="R2036" s="34"/>
      <c r="S2036" s="53"/>
      <c r="T2036" s="208"/>
      <c r="U2036" s="726"/>
      <c r="V2036" s="206"/>
      <c r="W2036" s="206"/>
      <c r="X2036" s="678"/>
      <c r="Y2036" s="34"/>
      <c r="Z2036" s="610"/>
      <c r="AA2036" s="608"/>
    </row>
    <row r="2037" spans="1:27">
      <c r="A2037" s="145" t="str">
        <f t="shared" si="62"/>
        <v>-</v>
      </c>
      <c r="B2037" s="146" t="str">
        <f>_xlfn.XLOOKUP($A2037,Dept.Meta!$A:$A,Dept.Meta!$F:$F,"-",0,1)</f>
        <v>-</v>
      </c>
      <c r="C2037" s="629" t="str">
        <f>_xlfn.XLOOKUP(_xlfn.CONCAT($G2037,"-",$I2037),Div.Meta!$H:$H,Div.Meta!$C:$C,"-",0,1)</f>
        <v>-</v>
      </c>
      <c r="D2037" s="302"/>
      <c r="E2037" s="146" t="str">
        <f>IF($D2037="","-",_xlfn.XLOOKUP($D2037,Fund.Meta!$A:$A,Fund.Meta!$D:$D,"-",0,1))</f>
        <v>-</v>
      </c>
      <c r="F2037" s="303" t="str">
        <f>IF($D2037="","-",_xlfn.XLOOKUP($D2037,Fund.Meta!$A:$A,Fund.Meta!$E:$E,"-",0,1))</f>
        <v>-</v>
      </c>
      <c r="G2037" s="334"/>
      <c r="H2037" s="303" t="str">
        <f>IF($G2037="","-",_xlfn.XLOOKUP($G2037,Appr.Meta!$A:$A,Appr.Meta!$D:$D,"-",0,1))</f>
        <v>-</v>
      </c>
      <c r="I2037" s="302"/>
      <c r="J2037" s="303" t="str">
        <f>IF($I2037="","-",_xlfn.XLOOKUP($I2037,'CC.Meta'!$A:$A,'CC.Meta'!$D:$D,"-",0,1))</f>
        <v>-</v>
      </c>
      <c r="K2037" s="302"/>
      <c r="L2037" s="146" t="str">
        <f>IF($K2037="","-",_xlfn.XLOOKUP($K2037,Obj.Meta!$A:$A,Obj.Meta!$D:$D,"-",0,1))</f>
        <v>-</v>
      </c>
      <c r="M2037" s="300" t="str">
        <f>IF($K2037="","-",_xlfn.XLOOKUP($K2037,Obj.Meta!$A:$A,Obj.Meta!$F:$F,"-",0,1))</f>
        <v>-</v>
      </c>
      <c r="N2037" s="337" t="str">
        <f t="shared" si="63"/>
        <v>---</v>
      </c>
      <c r="O2037" s="333"/>
      <c r="P2037" s="54"/>
      <c r="Q2037" s="52"/>
      <c r="R2037" s="34"/>
      <c r="S2037" s="53"/>
      <c r="T2037" s="208"/>
      <c r="U2037" s="726"/>
      <c r="V2037" s="206"/>
      <c r="W2037" s="206"/>
      <c r="X2037" s="678"/>
      <c r="Y2037" s="34"/>
      <c r="Z2037" s="610"/>
      <c r="AA2037" s="608"/>
    </row>
    <row r="2038" spans="1:27">
      <c r="A2038" s="145" t="str">
        <f t="shared" si="62"/>
        <v>-</v>
      </c>
      <c r="B2038" s="146" t="str">
        <f>_xlfn.XLOOKUP($A2038,Dept.Meta!$A:$A,Dept.Meta!$F:$F,"-",0,1)</f>
        <v>-</v>
      </c>
      <c r="C2038" s="629" t="str">
        <f>_xlfn.XLOOKUP(_xlfn.CONCAT($G2038,"-",$I2038),Div.Meta!$H:$H,Div.Meta!$C:$C,"-",0,1)</f>
        <v>-</v>
      </c>
      <c r="D2038" s="302"/>
      <c r="E2038" s="146" t="str">
        <f>IF($D2038="","-",_xlfn.XLOOKUP($D2038,Fund.Meta!$A:$A,Fund.Meta!$D:$D,"-",0,1))</f>
        <v>-</v>
      </c>
      <c r="F2038" s="303" t="str">
        <f>IF($D2038="","-",_xlfn.XLOOKUP($D2038,Fund.Meta!$A:$A,Fund.Meta!$E:$E,"-",0,1))</f>
        <v>-</v>
      </c>
      <c r="G2038" s="334"/>
      <c r="H2038" s="303" t="str">
        <f>IF($G2038="","-",_xlfn.XLOOKUP($G2038,Appr.Meta!$A:$A,Appr.Meta!$D:$D,"-",0,1))</f>
        <v>-</v>
      </c>
      <c r="I2038" s="302"/>
      <c r="J2038" s="303" t="str">
        <f>IF($I2038="","-",_xlfn.XLOOKUP($I2038,'CC.Meta'!$A:$A,'CC.Meta'!$D:$D,"-",0,1))</f>
        <v>-</v>
      </c>
      <c r="K2038" s="302"/>
      <c r="L2038" s="146" t="str">
        <f>IF($K2038="","-",_xlfn.XLOOKUP($K2038,Obj.Meta!$A:$A,Obj.Meta!$D:$D,"-",0,1))</f>
        <v>-</v>
      </c>
      <c r="M2038" s="300" t="str">
        <f>IF($K2038="","-",_xlfn.XLOOKUP($K2038,Obj.Meta!$A:$A,Obj.Meta!$F:$F,"-",0,1))</f>
        <v>-</v>
      </c>
      <c r="N2038" s="337" t="str">
        <f t="shared" si="63"/>
        <v>---</v>
      </c>
      <c r="O2038" s="333"/>
      <c r="P2038" s="54"/>
      <c r="Q2038" s="52"/>
      <c r="R2038" s="34"/>
      <c r="S2038" s="53"/>
      <c r="T2038" s="208"/>
      <c r="U2038" s="726"/>
      <c r="V2038" s="206"/>
      <c r="W2038" s="206"/>
      <c r="X2038" s="678"/>
      <c r="Y2038" s="34"/>
      <c r="Z2038" s="610"/>
      <c r="AA2038" s="608"/>
    </row>
    <row r="2039" spans="1:27">
      <c r="A2039" s="145" t="str">
        <f t="shared" si="62"/>
        <v>-</v>
      </c>
      <c r="B2039" s="146" t="str">
        <f>_xlfn.XLOOKUP($A2039,Dept.Meta!$A:$A,Dept.Meta!$F:$F,"-",0,1)</f>
        <v>-</v>
      </c>
      <c r="C2039" s="629" t="str">
        <f>_xlfn.XLOOKUP(_xlfn.CONCAT($G2039,"-",$I2039),Div.Meta!$H:$H,Div.Meta!$C:$C,"-",0,1)</f>
        <v>-</v>
      </c>
      <c r="D2039" s="302"/>
      <c r="E2039" s="146" t="str">
        <f>IF($D2039="","-",_xlfn.XLOOKUP($D2039,Fund.Meta!$A:$A,Fund.Meta!$D:$D,"-",0,1))</f>
        <v>-</v>
      </c>
      <c r="F2039" s="303" t="str">
        <f>IF($D2039="","-",_xlfn.XLOOKUP($D2039,Fund.Meta!$A:$A,Fund.Meta!$E:$E,"-",0,1))</f>
        <v>-</v>
      </c>
      <c r="G2039" s="334"/>
      <c r="H2039" s="303" t="str">
        <f>IF($G2039="","-",_xlfn.XLOOKUP($G2039,Appr.Meta!$A:$A,Appr.Meta!$D:$D,"-",0,1))</f>
        <v>-</v>
      </c>
      <c r="I2039" s="302"/>
      <c r="J2039" s="303" t="str">
        <f>IF($I2039="","-",_xlfn.XLOOKUP($I2039,'CC.Meta'!$A:$A,'CC.Meta'!$D:$D,"-",0,1))</f>
        <v>-</v>
      </c>
      <c r="K2039" s="302"/>
      <c r="L2039" s="146" t="str">
        <f>IF($K2039="","-",_xlfn.XLOOKUP($K2039,Obj.Meta!$A:$A,Obj.Meta!$D:$D,"-",0,1))</f>
        <v>-</v>
      </c>
      <c r="M2039" s="300" t="str">
        <f>IF($K2039="","-",_xlfn.XLOOKUP($K2039,Obj.Meta!$A:$A,Obj.Meta!$F:$F,"-",0,1))</f>
        <v>-</v>
      </c>
      <c r="N2039" s="337" t="str">
        <f t="shared" si="63"/>
        <v>---</v>
      </c>
      <c r="O2039" s="333"/>
      <c r="P2039" s="54"/>
      <c r="Q2039" s="52"/>
      <c r="R2039" s="34"/>
      <c r="S2039" s="53"/>
      <c r="T2039" s="208"/>
      <c r="U2039" s="726"/>
      <c r="V2039" s="206"/>
      <c r="W2039" s="206"/>
      <c r="X2039" s="678"/>
      <c r="Y2039" s="34"/>
      <c r="Z2039" s="610"/>
      <c r="AA2039" s="608"/>
    </row>
    <row r="2040" spans="1:27">
      <c r="A2040" s="145" t="str">
        <f t="shared" si="62"/>
        <v>-</v>
      </c>
      <c r="B2040" s="146" t="str">
        <f>_xlfn.XLOOKUP($A2040,Dept.Meta!$A:$A,Dept.Meta!$F:$F,"-",0,1)</f>
        <v>-</v>
      </c>
      <c r="C2040" s="629" t="str">
        <f>_xlfn.XLOOKUP(_xlfn.CONCAT($G2040,"-",$I2040),Div.Meta!$H:$H,Div.Meta!$C:$C,"-",0,1)</f>
        <v>-</v>
      </c>
      <c r="D2040" s="302"/>
      <c r="E2040" s="146" t="str">
        <f>IF($D2040="","-",_xlfn.XLOOKUP($D2040,Fund.Meta!$A:$A,Fund.Meta!$D:$D,"-",0,1))</f>
        <v>-</v>
      </c>
      <c r="F2040" s="303" t="str">
        <f>IF($D2040="","-",_xlfn.XLOOKUP($D2040,Fund.Meta!$A:$A,Fund.Meta!$E:$E,"-",0,1))</f>
        <v>-</v>
      </c>
      <c r="G2040" s="334"/>
      <c r="H2040" s="303" t="str">
        <f>IF($G2040="","-",_xlfn.XLOOKUP($G2040,Appr.Meta!$A:$A,Appr.Meta!$D:$D,"-",0,1))</f>
        <v>-</v>
      </c>
      <c r="I2040" s="302"/>
      <c r="J2040" s="303" t="str">
        <f>IF($I2040="","-",_xlfn.XLOOKUP($I2040,'CC.Meta'!$A:$A,'CC.Meta'!$D:$D,"-",0,1))</f>
        <v>-</v>
      </c>
      <c r="K2040" s="302"/>
      <c r="L2040" s="146" t="str">
        <f>IF($K2040="","-",_xlfn.XLOOKUP($K2040,Obj.Meta!$A:$A,Obj.Meta!$D:$D,"-",0,1))</f>
        <v>-</v>
      </c>
      <c r="M2040" s="300" t="str">
        <f>IF($K2040="","-",_xlfn.XLOOKUP($K2040,Obj.Meta!$A:$A,Obj.Meta!$F:$F,"-",0,1))</f>
        <v>-</v>
      </c>
      <c r="N2040" s="337" t="str">
        <f t="shared" si="63"/>
        <v>---</v>
      </c>
      <c r="O2040" s="333"/>
      <c r="P2040" s="54"/>
      <c r="Q2040" s="52"/>
      <c r="R2040" s="34"/>
      <c r="S2040" s="53"/>
      <c r="T2040" s="208"/>
      <c r="U2040" s="726"/>
      <c r="V2040" s="206"/>
      <c r="W2040" s="206"/>
      <c r="X2040" s="678"/>
      <c r="Y2040" s="34"/>
      <c r="Z2040" s="610"/>
      <c r="AA2040" s="608"/>
    </row>
    <row r="2041" spans="1:27">
      <c r="A2041" s="145" t="str">
        <f t="shared" si="62"/>
        <v>-</v>
      </c>
      <c r="B2041" s="146" t="str">
        <f>_xlfn.XLOOKUP($A2041,Dept.Meta!$A:$A,Dept.Meta!$F:$F,"-",0,1)</f>
        <v>-</v>
      </c>
      <c r="C2041" s="629" t="str">
        <f>_xlfn.XLOOKUP(_xlfn.CONCAT($G2041,"-",$I2041),Div.Meta!$H:$H,Div.Meta!$C:$C,"-",0,1)</f>
        <v>-</v>
      </c>
      <c r="D2041" s="302"/>
      <c r="E2041" s="146" t="str">
        <f>IF($D2041="","-",_xlfn.XLOOKUP($D2041,Fund.Meta!$A:$A,Fund.Meta!$D:$D,"-",0,1))</f>
        <v>-</v>
      </c>
      <c r="F2041" s="303" t="str">
        <f>IF($D2041="","-",_xlfn.XLOOKUP($D2041,Fund.Meta!$A:$A,Fund.Meta!$E:$E,"-",0,1))</f>
        <v>-</v>
      </c>
      <c r="G2041" s="334"/>
      <c r="H2041" s="303" t="str">
        <f>IF($G2041="","-",_xlfn.XLOOKUP($G2041,Appr.Meta!$A:$A,Appr.Meta!$D:$D,"-",0,1))</f>
        <v>-</v>
      </c>
      <c r="I2041" s="302"/>
      <c r="J2041" s="303" t="str">
        <f>IF($I2041="","-",_xlfn.XLOOKUP($I2041,'CC.Meta'!$A:$A,'CC.Meta'!$D:$D,"-",0,1))</f>
        <v>-</v>
      </c>
      <c r="K2041" s="302"/>
      <c r="L2041" s="146" t="str">
        <f>IF($K2041="","-",_xlfn.XLOOKUP($K2041,Obj.Meta!$A:$A,Obj.Meta!$D:$D,"-",0,1))</f>
        <v>-</v>
      </c>
      <c r="M2041" s="300" t="str">
        <f>IF($K2041="","-",_xlfn.XLOOKUP($K2041,Obj.Meta!$A:$A,Obj.Meta!$F:$F,"-",0,1))</f>
        <v>-</v>
      </c>
      <c r="N2041" s="337" t="str">
        <f t="shared" si="63"/>
        <v>---</v>
      </c>
      <c r="O2041" s="333"/>
      <c r="P2041" s="54"/>
      <c r="Q2041" s="52"/>
      <c r="R2041" s="34"/>
      <c r="S2041" s="53"/>
      <c r="T2041" s="208"/>
      <c r="U2041" s="726"/>
      <c r="V2041" s="206"/>
      <c r="W2041" s="206"/>
      <c r="X2041" s="678"/>
      <c r="Y2041" s="34"/>
      <c r="Z2041" s="610"/>
      <c r="AA2041" s="608"/>
    </row>
    <row r="2042" spans="1:27">
      <c r="A2042" s="145" t="str">
        <f t="shared" si="62"/>
        <v>-</v>
      </c>
      <c r="B2042" s="146" t="str">
        <f>_xlfn.XLOOKUP($A2042,Dept.Meta!$A:$A,Dept.Meta!$F:$F,"-",0,1)</f>
        <v>-</v>
      </c>
      <c r="C2042" s="629" t="str">
        <f>_xlfn.XLOOKUP(_xlfn.CONCAT($G2042,"-",$I2042),Div.Meta!$H:$H,Div.Meta!$C:$C,"-",0,1)</f>
        <v>-</v>
      </c>
      <c r="D2042" s="302"/>
      <c r="E2042" s="146" t="str">
        <f>IF($D2042="","-",_xlfn.XLOOKUP($D2042,Fund.Meta!$A:$A,Fund.Meta!$D:$D,"-",0,1))</f>
        <v>-</v>
      </c>
      <c r="F2042" s="303" t="str">
        <f>IF($D2042="","-",_xlfn.XLOOKUP($D2042,Fund.Meta!$A:$A,Fund.Meta!$E:$E,"-",0,1))</f>
        <v>-</v>
      </c>
      <c r="G2042" s="334"/>
      <c r="H2042" s="303" t="str">
        <f>IF($G2042="","-",_xlfn.XLOOKUP($G2042,Appr.Meta!$A:$A,Appr.Meta!$D:$D,"-",0,1))</f>
        <v>-</v>
      </c>
      <c r="I2042" s="302"/>
      <c r="J2042" s="303" t="str">
        <f>IF($I2042="","-",_xlfn.XLOOKUP($I2042,'CC.Meta'!$A:$A,'CC.Meta'!$D:$D,"-",0,1))</f>
        <v>-</v>
      </c>
      <c r="K2042" s="302"/>
      <c r="L2042" s="146" t="str">
        <f>IF($K2042="","-",_xlfn.XLOOKUP($K2042,Obj.Meta!$A:$A,Obj.Meta!$D:$D,"-",0,1))</f>
        <v>-</v>
      </c>
      <c r="M2042" s="300" t="str">
        <f>IF($K2042="","-",_xlfn.XLOOKUP($K2042,Obj.Meta!$A:$A,Obj.Meta!$F:$F,"-",0,1))</f>
        <v>-</v>
      </c>
      <c r="N2042" s="337" t="str">
        <f t="shared" si="63"/>
        <v>---</v>
      </c>
      <c r="O2042" s="333"/>
      <c r="P2042" s="54"/>
      <c r="Q2042" s="52"/>
      <c r="R2042" s="34"/>
      <c r="S2042" s="53"/>
      <c r="T2042" s="208"/>
      <c r="U2042" s="726"/>
      <c r="V2042" s="206"/>
      <c r="W2042" s="206"/>
      <c r="X2042" s="678"/>
      <c r="Y2042" s="34"/>
      <c r="Z2042" s="610"/>
      <c r="AA2042" s="608"/>
    </row>
    <row r="2043" spans="1:27">
      <c r="A2043" s="145" t="str">
        <f t="shared" si="62"/>
        <v>-</v>
      </c>
      <c r="B2043" s="146" t="str">
        <f>_xlfn.XLOOKUP($A2043,Dept.Meta!$A:$A,Dept.Meta!$F:$F,"-",0,1)</f>
        <v>-</v>
      </c>
      <c r="C2043" s="629" t="str">
        <f>_xlfn.XLOOKUP(_xlfn.CONCAT($G2043,"-",$I2043),Div.Meta!$H:$H,Div.Meta!$C:$C,"-",0,1)</f>
        <v>-</v>
      </c>
      <c r="D2043" s="302"/>
      <c r="E2043" s="146" t="str">
        <f>IF($D2043="","-",_xlfn.XLOOKUP($D2043,Fund.Meta!$A:$A,Fund.Meta!$D:$D,"-",0,1))</f>
        <v>-</v>
      </c>
      <c r="F2043" s="303" t="str">
        <f>IF($D2043="","-",_xlfn.XLOOKUP($D2043,Fund.Meta!$A:$A,Fund.Meta!$E:$E,"-",0,1))</f>
        <v>-</v>
      </c>
      <c r="G2043" s="334"/>
      <c r="H2043" s="303" t="str">
        <f>IF($G2043="","-",_xlfn.XLOOKUP($G2043,Appr.Meta!$A:$A,Appr.Meta!$D:$D,"-",0,1))</f>
        <v>-</v>
      </c>
      <c r="I2043" s="302"/>
      <c r="J2043" s="303" t="str">
        <f>IF($I2043="","-",_xlfn.XLOOKUP($I2043,'CC.Meta'!$A:$A,'CC.Meta'!$D:$D,"-",0,1))</f>
        <v>-</v>
      </c>
      <c r="K2043" s="302"/>
      <c r="L2043" s="146" t="str">
        <f>IF($K2043="","-",_xlfn.XLOOKUP($K2043,Obj.Meta!$A:$A,Obj.Meta!$D:$D,"-",0,1))</f>
        <v>-</v>
      </c>
      <c r="M2043" s="300" t="str">
        <f>IF($K2043="","-",_xlfn.XLOOKUP($K2043,Obj.Meta!$A:$A,Obj.Meta!$F:$F,"-",0,1))</f>
        <v>-</v>
      </c>
      <c r="N2043" s="337" t="str">
        <f t="shared" si="63"/>
        <v>---</v>
      </c>
      <c r="O2043" s="333"/>
      <c r="P2043" s="54"/>
      <c r="Q2043" s="52"/>
      <c r="R2043" s="34"/>
      <c r="S2043" s="53"/>
      <c r="T2043" s="208"/>
      <c r="U2043" s="726"/>
      <c r="V2043" s="206"/>
      <c r="W2043" s="206"/>
      <c r="X2043" s="678"/>
      <c r="Y2043" s="34"/>
      <c r="Z2043" s="610"/>
      <c r="AA2043" s="608"/>
    </row>
    <row r="2044" spans="1:27">
      <c r="A2044" s="145" t="str">
        <f t="shared" si="62"/>
        <v>-</v>
      </c>
      <c r="B2044" s="146" t="str">
        <f>_xlfn.XLOOKUP($A2044,Dept.Meta!$A:$A,Dept.Meta!$F:$F,"-",0,1)</f>
        <v>-</v>
      </c>
      <c r="C2044" s="629" t="str">
        <f>_xlfn.XLOOKUP(_xlfn.CONCAT($G2044,"-",$I2044),Div.Meta!$H:$H,Div.Meta!$C:$C,"-",0,1)</f>
        <v>-</v>
      </c>
      <c r="D2044" s="302"/>
      <c r="E2044" s="146" t="str">
        <f>IF($D2044="","-",_xlfn.XLOOKUP($D2044,Fund.Meta!$A:$A,Fund.Meta!$D:$D,"-",0,1))</f>
        <v>-</v>
      </c>
      <c r="F2044" s="303" t="str">
        <f>IF($D2044="","-",_xlfn.XLOOKUP($D2044,Fund.Meta!$A:$A,Fund.Meta!$E:$E,"-",0,1))</f>
        <v>-</v>
      </c>
      <c r="G2044" s="334"/>
      <c r="H2044" s="303" t="str">
        <f>IF($G2044="","-",_xlfn.XLOOKUP($G2044,Appr.Meta!$A:$A,Appr.Meta!$D:$D,"-",0,1))</f>
        <v>-</v>
      </c>
      <c r="I2044" s="302"/>
      <c r="J2044" s="303" t="str">
        <f>IF($I2044="","-",_xlfn.XLOOKUP($I2044,'CC.Meta'!$A:$A,'CC.Meta'!$D:$D,"-",0,1))</f>
        <v>-</v>
      </c>
      <c r="K2044" s="302"/>
      <c r="L2044" s="146" t="str">
        <f>IF($K2044="","-",_xlfn.XLOOKUP($K2044,Obj.Meta!$A:$A,Obj.Meta!$D:$D,"-",0,1))</f>
        <v>-</v>
      </c>
      <c r="M2044" s="300" t="str">
        <f>IF($K2044="","-",_xlfn.XLOOKUP($K2044,Obj.Meta!$A:$A,Obj.Meta!$F:$F,"-",0,1))</f>
        <v>-</v>
      </c>
      <c r="N2044" s="337" t="str">
        <f t="shared" si="63"/>
        <v>---</v>
      </c>
      <c r="O2044" s="333"/>
      <c r="P2044" s="54"/>
      <c r="Q2044" s="52"/>
      <c r="R2044" s="34"/>
      <c r="S2044" s="53"/>
      <c r="T2044" s="208"/>
      <c r="U2044" s="726"/>
      <c r="V2044" s="206"/>
      <c r="W2044" s="206"/>
      <c r="X2044" s="678"/>
      <c r="Y2044" s="34"/>
      <c r="Z2044" s="610"/>
      <c r="AA2044" s="608"/>
    </row>
    <row r="2045" spans="1:27">
      <c r="A2045" s="145" t="str">
        <f t="shared" si="62"/>
        <v>-</v>
      </c>
      <c r="B2045" s="146" t="str">
        <f>_xlfn.XLOOKUP($A2045,Dept.Meta!$A:$A,Dept.Meta!$F:$F,"-",0,1)</f>
        <v>-</v>
      </c>
      <c r="C2045" s="629" t="str">
        <f>_xlfn.XLOOKUP(_xlfn.CONCAT($G2045,"-",$I2045),Div.Meta!$H:$H,Div.Meta!$C:$C,"-",0,1)</f>
        <v>-</v>
      </c>
      <c r="D2045" s="302"/>
      <c r="E2045" s="146" t="str">
        <f>IF($D2045="","-",_xlfn.XLOOKUP($D2045,Fund.Meta!$A:$A,Fund.Meta!$D:$D,"-",0,1))</f>
        <v>-</v>
      </c>
      <c r="F2045" s="303" t="str">
        <f>IF($D2045="","-",_xlfn.XLOOKUP($D2045,Fund.Meta!$A:$A,Fund.Meta!$E:$E,"-",0,1))</f>
        <v>-</v>
      </c>
      <c r="G2045" s="334"/>
      <c r="H2045" s="303" t="str">
        <f>IF($G2045="","-",_xlfn.XLOOKUP($G2045,Appr.Meta!$A:$A,Appr.Meta!$D:$D,"-",0,1))</f>
        <v>-</v>
      </c>
      <c r="I2045" s="302"/>
      <c r="J2045" s="303" t="str">
        <f>IF($I2045="","-",_xlfn.XLOOKUP($I2045,'CC.Meta'!$A:$A,'CC.Meta'!$D:$D,"-",0,1))</f>
        <v>-</v>
      </c>
      <c r="K2045" s="302"/>
      <c r="L2045" s="146" t="str">
        <f>IF($K2045="","-",_xlfn.XLOOKUP($K2045,Obj.Meta!$A:$A,Obj.Meta!$D:$D,"-",0,1))</f>
        <v>-</v>
      </c>
      <c r="M2045" s="300" t="str">
        <f>IF($K2045="","-",_xlfn.XLOOKUP($K2045,Obj.Meta!$A:$A,Obj.Meta!$F:$F,"-",0,1))</f>
        <v>-</v>
      </c>
      <c r="N2045" s="337" t="str">
        <f t="shared" si="63"/>
        <v>---</v>
      </c>
      <c r="O2045" s="333"/>
      <c r="P2045" s="54"/>
      <c r="Q2045" s="52"/>
      <c r="R2045" s="34"/>
      <c r="S2045" s="53"/>
      <c r="T2045" s="208"/>
      <c r="U2045" s="726"/>
      <c r="V2045" s="206"/>
      <c r="W2045" s="206"/>
      <c r="X2045" s="678"/>
      <c r="Y2045" s="34"/>
      <c r="Z2045" s="610"/>
      <c r="AA2045" s="608"/>
    </row>
    <row r="2046" spans="1:27">
      <c r="A2046" s="145" t="str">
        <f t="shared" si="62"/>
        <v>-</v>
      </c>
      <c r="B2046" s="146" t="str">
        <f>_xlfn.XLOOKUP($A2046,Dept.Meta!$A:$A,Dept.Meta!$F:$F,"-",0,1)</f>
        <v>-</v>
      </c>
      <c r="C2046" s="629" t="str">
        <f>_xlfn.XLOOKUP(_xlfn.CONCAT($G2046,"-",$I2046),Div.Meta!$H:$H,Div.Meta!$C:$C,"-",0,1)</f>
        <v>-</v>
      </c>
      <c r="D2046" s="302"/>
      <c r="E2046" s="146" t="str">
        <f>IF($D2046="","-",_xlfn.XLOOKUP($D2046,Fund.Meta!$A:$A,Fund.Meta!$D:$D,"-",0,1))</f>
        <v>-</v>
      </c>
      <c r="F2046" s="303" t="str">
        <f>IF($D2046="","-",_xlfn.XLOOKUP($D2046,Fund.Meta!$A:$A,Fund.Meta!$E:$E,"-",0,1))</f>
        <v>-</v>
      </c>
      <c r="G2046" s="334"/>
      <c r="H2046" s="303" t="str">
        <f>IF($G2046="","-",_xlfn.XLOOKUP($G2046,Appr.Meta!$A:$A,Appr.Meta!$D:$D,"-",0,1))</f>
        <v>-</v>
      </c>
      <c r="I2046" s="302"/>
      <c r="J2046" s="303" t="str">
        <f>IF($I2046="","-",_xlfn.XLOOKUP($I2046,'CC.Meta'!$A:$A,'CC.Meta'!$D:$D,"-",0,1))</f>
        <v>-</v>
      </c>
      <c r="K2046" s="302"/>
      <c r="L2046" s="146" t="str">
        <f>IF($K2046="","-",_xlfn.XLOOKUP($K2046,Obj.Meta!$A:$A,Obj.Meta!$D:$D,"-",0,1))</f>
        <v>-</v>
      </c>
      <c r="M2046" s="300" t="str">
        <f>IF($K2046="","-",_xlfn.XLOOKUP($K2046,Obj.Meta!$A:$A,Obj.Meta!$F:$F,"-",0,1))</f>
        <v>-</v>
      </c>
      <c r="N2046" s="337" t="str">
        <f t="shared" si="63"/>
        <v>---</v>
      </c>
      <c r="O2046" s="333"/>
      <c r="P2046" s="54"/>
      <c r="Q2046" s="52"/>
      <c r="R2046" s="34"/>
      <c r="S2046" s="53"/>
      <c r="T2046" s="208"/>
      <c r="U2046" s="726"/>
      <c r="V2046" s="206"/>
      <c r="W2046" s="206"/>
      <c r="X2046" s="678"/>
      <c r="Y2046" s="34"/>
      <c r="Z2046" s="610"/>
      <c r="AA2046" s="608"/>
    </row>
    <row r="2047" spans="1:27">
      <c r="A2047" s="145" t="str">
        <f t="shared" si="62"/>
        <v>-</v>
      </c>
      <c r="B2047" s="146" t="str">
        <f>_xlfn.XLOOKUP($A2047,Dept.Meta!$A:$A,Dept.Meta!$F:$F,"-",0,1)</f>
        <v>-</v>
      </c>
      <c r="C2047" s="629" t="str">
        <f>_xlfn.XLOOKUP(_xlfn.CONCAT($G2047,"-",$I2047),Div.Meta!$H:$H,Div.Meta!$C:$C,"-",0,1)</f>
        <v>-</v>
      </c>
      <c r="D2047" s="302"/>
      <c r="E2047" s="146" t="str">
        <f>IF($D2047="","-",_xlfn.XLOOKUP($D2047,Fund.Meta!$A:$A,Fund.Meta!$D:$D,"-",0,1))</f>
        <v>-</v>
      </c>
      <c r="F2047" s="303" t="str">
        <f>IF($D2047="","-",_xlfn.XLOOKUP($D2047,Fund.Meta!$A:$A,Fund.Meta!$E:$E,"-",0,1))</f>
        <v>-</v>
      </c>
      <c r="G2047" s="334"/>
      <c r="H2047" s="303" t="str">
        <f>IF($G2047="","-",_xlfn.XLOOKUP($G2047,Appr.Meta!$A:$A,Appr.Meta!$D:$D,"-",0,1))</f>
        <v>-</v>
      </c>
      <c r="I2047" s="302"/>
      <c r="J2047" s="303" t="str">
        <f>IF($I2047="","-",_xlfn.XLOOKUP($I2047,'CC.Meta'!$A:$A,'CC.Meta'!$D:$D,"-",0,1))</f>
        <v>-</v>
      </c>
      <c r="K2047" s="302"/>
      <c r="L2047" s="146" t="str">
        <f>IF($K2047="","-",_xlfn.XLOOKUP($K2047,Obj.Meta!$A:$A,Obj.Meta!$D:$D,"-",0,1))</f>
        <v>-</v>
      </c>
      <c r="M2047" s="300" t="str">
        <f>IF($K2047="","-",_xlfn.XLOOKUP($K2047,Obj.Meta!$A:$A,Obj.Meta!$F:$F,"-",0,1))</f>
        <v>-</v>
      </c>
      <c r="N2047" s="337" t="str">
        <f t="shared" si="63"/>
        <v>---</v>
      </c>
      <c r="O2047" s="333"/>
      <c r="P2047" s="54"/>
      <c r="Q2047" s="52"/>
      <c r="R2047" s="34"/>
      <c r="S2047" s="53"/>
      <c r="T2047" s="208"/>
      <c r="U2047" s="726"/>
      <c r="V2047" s="206"/>
      <c r="W2047" s="206"/>
      <c r="X2047" s="678"/>
      <c r="Y2047" s="34"/>
      <c r="Z2047" s="610"/>
      <c r="AA2047" s="608"/>
    </row>
    <row r="2048" spans="1:27">
      <c r="A2048" s="145" t="str">
        <f t="shared" si="62"/>
        <v>-</v>
      </c>
      <c r="B2048" s="146" t="str">
        <f>_xlfn.XLOOKUP($A2048,Dept.Meta!$A:$A,Dept.Meta!$F:$F,"-",0,1)</f>
        <v>-</v>
      </c>
      <c r="C2048" s="629" t="str">
        <f>_xlfn.XLOOKUP(_xlfn.CONCAT($G2048,"-",$I2048),Div.Meta!$H:$H,Div.Meta!$C:$C,"-",0,1)</f>
        <v>-</v>
      </c>
      <c r="D2048" s="302"/>
      <c r="E2048" s="146" t="str">
        <f>IF($D2048="","-",_xlfn.XLOOKUP($D2048,Fund.Meta!$A:$A,Fund.Meta!$D:$D,"-",0,1))</f>
        <v>-</v>
      </c>
      <c r="F2048" s="303" t="str">
        <f>IF($D2048="","-",_xlfn.XLOOKUP($D2048,Fund.Meta!$A:$A,Fund.Meta!$E:$E,"-",0,1))</f>
        <v>-</v>
      </c>
      <c r="G2048" s="334"/>
      <c r="H2048" s="303" t="str">
        <f>IF($G2048="","-",_xlfn.XLOOKUP($G2048,Appr.Meta!$A:$A,Appr.Meta!$D:$D,"-",0,1))</f>
        <v>-</v>
      </c>
      <c r="I2048" s="302"/>
      <c r="J2048" s="303" t="str">
        <f>IF($I2048="","-",_xlfn.XLOOKUP($I2048,'CC.Meta'!$A:$A,'CC.Meta'!$D:$D,"-",0,1))</f>
        <v>-</v>
      </c>
      <c r="K2048" s="302"/>
      <c r="L2048" s="146" t="str">
        <f>IF($K2048="","-",_xlfn.XLOOKUP($K2048,Obj.Meta!$A:$A,Obj.Meta!$D:$D,"-",0,1))</f>
        <v>-</v>
      </c>
      <c r="M2048" s="300" t="str">
        <f>IF($K2048="","-",_xlfn.XLOOKUP($K2048,Obj.Meta!$A:$A,Obj.Meta!$F:$F,"-",0,1))</f>
        <v>-</v>
      </c>
      <c r="N2048" s="337" t="str">
        <f t="shared" si="63"/>
        <v>---</v>
      </c>
      <c r="O2048" s="333"/>
      <c r="P2048" s="54"/>
      <c r="Q2048" s="52"/>
      <c r="R2048" s="34"/>
      <c r="S2048" s="53"/>
      <c r="T2048" s="208"/>
      <c r="U2048" s="726"/>
      <c r="V2048" s="206"/>
      <c r="W2048" s="206"/>
      <c r="X2048" s="678"/>
      <c r="Y2048" s="34"/>
      <c r="Z2048" s="610"/>
      <c r="AA2048" s="608"/>
    </row>
    <row r="2049" spans="1:27">
      <c r="A2049" s="145" t="str">
        <f t="shared" si="62"/>
        <v>-</v>
      </c>
      <c r="B2049" s="146" t="str">
        <f>_xlfn.XLOOKUP($A2049,Dept.Meta!$A:$A,Dept.Meta!$F:$F,"-",0,1)</f>
        <v>-</v>
      </c>
      <c r="C2049" s="629" t="str">
        <f>_xlfn.XLOOKUP(_xlfn.CONCAT($G2049,"-",$I2049),Div.Meta!$H:$H,Div.Meta!$C:$C,"-",0,1)</f>
        <v>-</v>
      </c>
      <c r="D2049" s="302"/>
      <c r="E2049" s="146" t="str">
        <f>IF($D2049="","-",_xlfn.XLOOKUP($D2049,Fund.Meta!$A:$A,Fund.Meta!$D:$D,"-",0,1))</f>
        <v>-</v>
      </c>
      <c r="F2049" s="303" t="str">
        <f>IF($D2049="","-",_xlfn.XLOOKUP($D2049,Fund.Meta!$A:$A,Fund.Meta!$E:$E,"-",0,1))</f>
        <v>-</v>
      </c>
      <c r="G2049" s="334"/>
      <c r="H2049" s="303" t="str">
        <f>IF($G2049="","-",_xlfn.XLOOKUP($G2049,Appr.Meta!$A:$A,Appr.Meta!$D:$D,"-",0,1))</f>
        <v>-</v>
      </c>
      <c r="I2049" s="302"/>
      <c r="J2049" s="303" t="str">
        <f>IF($I2049="","-",_xlfn.XLOOKUP($I2049,'CC.Meta'!$A:$A,'CC.Meta'!$D:$D,"-",0,1))</f>
        <v>-</v>
      </c>
      <c r="K2049" s="302"/>
      <c r="L2049" s="146" t="str">
        <f>IF($K2049="","-",_xlfn.XLOOKUP($K2049,Obj.Meta!$A:$A,Obj.Meta!$D:$D,"-",0,1))</f>
        <v>-</v>
      </c>
      <c r="M2049" s="300" t="str">
        <f>IF($K2049="","-",_xlfn.XLOOKUP($K2049,Obj.Meta!$A:$A,Obj.Meta!$F:$F,"-",0,1))</f>
        <v>-</v>
      </c>
      <c r="N2049" s="337" t="str">
        <f t="shared" si="63"/>
        <v>---</v>
      </c>
      <c r="O2049" s="333"/>
      <c r="P2049" s="54"/>
      <c r="Q2049" s="52"/>
      <c r="R2049" s="34"/>
      <c r="S2049" s="53"/>
      <c r="T2049" s="208"/>
      <c r="U2049" s="726"/>
      <c r="V2049" s="206"/>
      <c r="W2049" s="206"/>
      <c r="X2049" s="678"/>
      <c r="Y2049" s="34"/>
      <c r="Z2049" s="610"/>
      <c r="AA2049" s="608"/>
    </row>
    <row r="2050" spans="1:27">
      <c r="A2050" s="145" t="str">
        <f t="shared" si="62"/>
        <v>-</v>
      </c>
      <c r="B2050" s="146" t="str">
        <f>_xlfn.XLOOKUP($A2050,Dept.Meta!$A:$A,Dept.Meta!$F:$F,"-",0,1)</f>
        <v>-</v>
      </c>
      <c r="C2050" s="629" t="str">
        <f>_xlfn.XLOOKUP(_xlfn.CONCAT($G2050,"-",$I2050),Div.Meta!$H:$H,Div.Meta!$C:$C,"-",0,1)</f>
        <v>-</v>
      </c>
      <c r="D2050" s="302"/>
      <c r="E2050" s="146" t="str">
        <f>IF($D2050="","-",_xlfn.XLOOKUP($D2050,Fund.Meta!$A:$A,Fund.Meta!$D:$D,"-",0,1))</f>
        <v>-</v>
      </c>
      <c r="F2050" s="303" t="str">
        <f>IF($D2050="","-",_xlfn.XLOOKUP($D2050,Fund.Meta!$A:$A,Fund.Meta!$E:$E,"-",0,1))</f>
        <v>-</v>
      </c>
      <c r="G2050" s="334"/>
      <c r="H2050" s="303" t="str">
        <f>IF($G2050="","-",_xlfn.XLOOKUP($G2050,Appr.Meta!$A:$A,Appr.Meta!$D:$D,"-",0,1))</f>
        <v>-</v>
      </c>
      <c r="I2050" s="302"/>
      <c r="J2050" s="303" t="str">
        <f>IF($I2050="","-",_xlfn.XLOOKUP($I2050,'CC.Meta'!$A:$A,'CC.Meta'!$D:$D,"-",0,1))</f>
        <v>-</v>
      </c>
      <c r="K2050" s="302"/>
      <c r="L2050" s="146" t="str">
        <f>IF($K2050="","-",_xlfn.XLOOKUP($K2050,Obj.Meta!$A:$A,Obj.Meta!$D:$D,"-",0,1))</f>
        <v>-</v>
      </c>
      <c r="M2050" s="300" t="str">
        <f>IF($K2050="","-",_xlfn.XLOOKUP($K2050,Obj.Meta!$A:$A,Obj.Meta!$F:$F,"-",0,1))</f>
        <v>-</v>
      </c>
      <c r="N2050" s="337" t="str">
        <f t="shared" si="63"/>
        <v>---</v>
      </c>
      <c r="O2050" s="333"/>
      <c r="P2050" s="54"/>
      <c r="Q2050" s="52"/>
      <c r="R2050" s="34"/>
      <c r="S2050" s="53"/>
      <c r="T2050" s="208"/>
      <c r="U2050" s="726"/>
      <c r="V2050" s="206"/>
      <c r="W2050" s="206"/>
      <c r="X2050" s="678"/>
      <c r="Y2050" s="34"/>
      <c r="Z2050" s="610"/>
      <c r="AA2050" s="608"/>
    </row>
    <row r="2051" spans="1:27">
      <c r="A2051" s="145" t="str">
        <f t="shared" si="62"/>
        <v>-</v>
      </c>
      <c r="B2051" s="146" t="str">
        <f>_xlfn.XLOOKUP($A2051,Dept.Meta!$A:$A,Dept.Meta!$F:$F,"-",0,1)</f>
        <v>-</v>
      </c>
      <c r="C2051" s="629" t="str">
        <f>_xlfn.XLOOKUP(_xlfn.CONCAT($G2051,"-",$I2051),Div.Meta!$H:$H,Div.Meta!$C:$C,"-",0,1)</f>
        <v>-</v>
      </c>
      <c r="D2051" s="302"/>
      <c r="E2051" s="146" t="str">
        <f>IF($D2051="","-",_xlfn.XLOOKUP($D2051,Fund.Meta!$A:$A,Fund.Meta!$D:$D,"-",0,1))</f>
        <v>-</v>
      </c>
      <c r="F2051" s="303" t="str">
        <f>IF($D2051="","-",_xlfn.XLOOKUP($D2051,Fund.Meta!$A:$A,Fund.Meta!$E:$E,"-",0,1))</f>
        <v>-</v>
      </c>
      <c r="G2051" s="334"/>
      <c r="H2051" s="303" t="str">
        <f>IF($G2051="","-",_xlfn.XLOOKUP($G2051,Appr.Meta!$A:$A,Appr.Meta!$D:$D,"-",0,1))</f>
        <v>-</v>
      </c>
      <c r="I2051" s="302"/>
      <c r="J2051" s="303" t="str">
        <f>IF($I2051="","-",_xlfn.XLOOKUP($I2051,'CC.Meta'!$A:$A,'CC.Meta'!$D:$D,"-",0,1))</f>
        <v>-</v>
      </c>
      <c r="K2051" s="302"/>
      <c r="L2051" s="146" t="str">
        <f>IF($K2051="","-",_xlfn.XLOOKUP($K2051,Obj.Meta!$A:$A,Obj.Meta!$D:$D,"-",0,1))</f>
        <v>-</v>
      </c>
      <c r="M2051" s="300" t="str">
        <f>IF($K2051="","-",_xlfn.XLOOKUP($K2051,Obj.Meta!$A:$A,Obj.Meta!$F:$F,"-",0,1))</f>
        <v>-</v>
      </c>
      <c r="N2051" s="337" t="str">
        <f t="shared" si="63"/>
        <v>---</v>
      </c>
      <c r="O2051" s="333"/>
      <c r="P2051" s="54"/>
      <c r="Q2051" s="52"/>
      <c r="R2051" s="34"/>
      <c r="S2051" s="53"/>
      <c r="T2051" s="208"/>
      <c r="U2051" s="726"/>
      <c r="V2051" s="206"/>
      <c r="W2051" s="206"/>
      <c r="X2051" s="678"/>
      <c r="Y2051" s="34"/>
      <c r="Z2051" s="610"/>
      <c r="AA2051" s="608"/>
    </row>
    <row r="2052" spans="1:27">
      <c r="A2052" s="145" t="str">
        <f t="shared" si="62"/>
        <v>-</v>
      </c>
      <c r="B2052" s="146" t="str">
        <f>_xlfn.XLOOKUP($A2052,Dept.Meta!$A:$A,Dept.Meta!$F:$F,"-",0,1)</f>
        <v>-</v>
      </c>
      <c r="C2052" s="629" t="str">
        <f>_xlfn.XLOOKUP(_xlfn.CONCAT($G2052,"-",$I2052),Div.Meta!$H:$H,Div.Meta!$C:$C,"-",0,1)</f>
        <v>-</v>
      </c>
      <c r="D2052" s="302"/>
      <c r="E2052" s="146" t="str">
        <f>IF($D2052="","-",_xlfn.XLOOKUP($D2052,Fund.Meta!$A:$A,Fund.Meta!$D:$D,"-",0,1))</f>
        <v>-</v>
      </c>
      <c r="F2052" s="303" t="str">
        <f>IF($D2052="","-",_xlfn.XLOOKUP($D2052,Fund.Meta!$A:$A,Fund.Meta!$E:$E,"-",0,1))</f>
        <v>-</v>
      </c>
      <c r="G2052" s="334"/>
      <c r="H2052" s="303" t="str">
        <f>IF($G2052="","-",_xlfn.XLOOKUP($G2052,Appr.Meta!$A:$A,Appr.Meta!$D:$D,"-",0,1))</f>
        <v>-</v>
      </c>
      <c r="I2052" s="302"/>
      <c r="J2052" s="303" t="str">
        <f>IF($I2052="","-",_xlfn.XLOOKUP($I2052,'CC.Meta'!$A:$A,'CC.Meta'!$D:$D,"-",0,1))</f>
        <v>-</v>
      </c>
      <c r="K2052" s="302"/>
      <c r="L2052" s="146" t="str">
        <f>IF($K2052="","-",_xlfn.XLOOKUP($K2052,Obj.Meta!$A:$A,Obj.Meta!$D:$D,"-",0,1))</f>
        <v>-</v>
      </c>
      <c r="M2052" s="300" t="str">
        <f>IF($K2052="","-",_xlfn.XLOOKUP($K2052,Obj.Meta!$A:$A,Obj.Meta!$F:$F,"-",0,1))</f>
        <v>-</v>
      </c>
      <c r="N2052" s="337" t="str">
        <f t="shared" si="63"/>
        <v>---</v>
      </c>
      <c r="O2052" s="333"/>
      <c r="P2052" s="54"/>
      <c r="Q2052" s="52"/>
      <c r="R2052" s="34"/>
      <c r="S2052" s="53"/>
      <c r="T2052" s="208"/>
      <c r="U2052" s="726"/>
      <c r="V2052" s="206"/>
      <c r="W2052" s="206"/>
      <c r="X2052" s="678"/>
      <c r="Y2052" s="34"/>
      <c r="Z2052" s="610"/>
      <c r="AA2052" s="608"/>
    </row>
    <row r="2053" spans="1:27">
      <c r="A2053" s="145" t="str">
        <f t="shared" si="62"/>
        <v>-</v>
      </c>
      <c r="B2053" s="146" t="str">
        <f>_xlfn.XLOOKUP($A2053,Dept.Meta!$A:$A,Dept.Meta!$F:$F,"-",0,1)</f>
        <v>-</v>
      </c>
      <c r="C2053" s="629" t="str">
        <f>_xlfn.XLOOKUP(_xlfn.CONCAT($G2053,"-",$I2053),Div.Meta!$H:$H,Div.Meta!$C:$C,"-",0,1)</f>
        <v>-</v>
      </c>
      <c r="D2053" s="302"/>
      <c r="E2053" s="146" t="str">
        <f>IF($D2053="","-",_xlfn.XLOOKUP($D2053,Fund.Meta!$A:$A,Fund.Meta!$D:$D,"-",0,1))</f>
        <v>-</v>
      </c>
      <c r="F2053" s="303" t="str">
        <f>IF($D2053="","-",_xlfn.XLOOKUP($D2053,Fund.Meta!$A:$A,Fund.Meta!$E:$E,"-",0,1))</f>
        <v>-</v>
      </c>
      <c r="G2053" s="334"/>
      <c r="H2053" s="303" t="str">
        <f>IF($G2053="","-",_xlfn.XLOOKUP($G2053,Appr.Meta!$A:$A,Appr.Meta!$D:$D,"-",0,1))</f>
        <v>-</v>
      </c>
      <c r="I2053" s="302"/>
      <c r="J2053" s="303" t="str">
        <f>IF($I2053="","-",_xlfn.XLOOKUP($I2053,'CC.Meta'!$A:$A,'CC.Meta'!$D:$D,"-",0,1))</f>
        <v>-</v>
      </c>
      <c r="K2053" s="302"/>
      <c r="L2053" s="146" t="str">
        <f>IF($K2053="","-",_xlfn.XLOOKUP($K2053,Obj.Meta!$A:$A,Obj.Meta!$D:$D,"-",0,1))</f>
        <v>-</v>
      </c>
      <c r="M2053" s="300" t="str">
        <f>IF($K2053="","-",_xlfn.XLOOKUP($K2053,Obj.Meta!$A:$A,Obj.Meta!$F:$F,"-",0,1))</f>
        <v>-</v>
      </c>
      <c r="N2053" s="337" t="str">
        <f t="shared" si="63"/>
        <v>---</v>
      </c>
      <c r="O2053" s="333"/>
      <c r="P2053" s="54"/>
      <c r="Q2053" s="52"/>
      <c r="R2053" s="34"/>
      <c r="S2053" s="53"/>
      <c r="T2053" s="208"/>
      <c r="U2053" s="726"/>
      <c r="V2053" s="206"/>
      <c r="W2053" s="206"/>
      <c r="X2053" s="678"/>
      <c r="Y2053" s="34"/>
      <c r="Z2053" s="610"/>
      <c r="AA2053" s="608"/>
    </row>
    <row r="2054" spans="1:27">
      <c r="A2054" s="145" t="str">
        <f t="shared" si="62"/>
        <v>-</v>
      </c>
      <c r="B2054" s="146" t="str">
        <f>_xlfn.XLOOKUP($A2054,Dept.Meta!$A:$A,Dept.Meta!$F:$F,"-",0,1)</f>
        <v>-</v>
      </c>
      <c r="C2054" s="629" t="str">
        <f>_xlfn.XLOOKUP(_xlfn.CONCAT($G2054,"-",$I2054),Div.Meta!$H:$H,Div.Meta!$C:$C,"-",0,1)</f>
        <v>-</v>
      </c>
      <c r="D2054" s="302"/>
      <c r="E2054" s="146" t="str">
        <f>IF($D2054="","-",_xlfn.XLOOKUP($D2054,Fund.Meta!$A:$A,Fund.Meta!$D:$D,"-",0,1))</f>
        <v>-</v>
      </c>
      <c r="F2054" s="303" t="str">
        <f>IF($D2054="","-",_xlfn.XLOOKUP($D2054,Fund.Meta!$A:$A,Fund.Meta!$E:$E,"-",0,1))</f>
        <v>-</v>
      </c>
      <c r="G2054" s="334"/>
      <c r="H2054" s="303" t="str">
        <f>IF($G2054="","-",_xlfn.XLOOKUP($G2054,Appr.Meta!$A:$A,Appr.Meta!$D:$D,"-",0,1))</f>
        <v>-</v>
      </c>
      <c r="I2054" s="302"/>
      <c r="J2054" s="303" t="str">
        <f>IF($I2054="","-",_xlfn.XLOOKUP($I2054,'CC.Meta'!$A:$A,'CC.Meta'!$D:$D,"-",0,1))</f>
        <v>-</v>
      </c>
      <c r="K2054" s="302"/>
      <c r="L2054" s="146" t="str">
        <f>IF($K2054="","-",_xlfn.XLOOKUP($K2054,Obj.Meta!$A:$A,Obj.Meta!$D:$D,"-",0,1))</f>
        <v>-</v>
      </c>
      <c r="M2054" s="300" t="str">
        <f>IF($K2054="","-",_xlfn.XLOOKUP($K2054,Obj.Meta!$A:$A,Obj.Meta!$F:$F,"-",0,1))</f>
        <v>-</v>
      </c>
      <c r="N2054" s="337" t="str">
        <f t="shared" si="63"/>
        <v>---</v>
      </c>
      <c r="O2054" s="333"/>
      <c r="P2054" s="54"/>
      <c r="Q2054" s="52"/>
      <c r="R2054" s="34"/>
      <c r="S2054" s="53"/>
      <c r="T2054" s="208"/>
      <c r="U2054" s="726"/>
      <c r="V2054" s="206"/>
      <c r="W2054" s="206"/>
      <c r="X2054" s="678"/>
      <c r="Y2054" s="34"/>
      <c r="Z2054" s="610"/>
      <c r="AA2054" s="608"/>
    </row>
    <row r="2055" spans="1:27">
      <c r="A2055" s="145" t="str">
        <f t="shared" si="62"/>
        <v>-</v>
      </c>
      <c r="B2055" s="146" t="str">
        <f>_xlfn.XLOOKUP($A2055,Dept.Meta!$A:$A,Dept.Meta!$F:$F,"-",0,1)</f>
        <v>-</v>
      </c>
      <c r="C2055" s="629" t="str">
        <f>_xlfn.XLOOKUP(_xlfn.CONCAT($G2055,"-",$I2055),Div.Meta!$H:$H,Div.Meta!$C:$C,"-",0,1)</f>
        <v>-</v>
      </c>
      <c r="D2055" s="302"/>
      <c r="E2055" s="146" t="str">
        <f>IF($D2055="","-",_xlfn.XLOOKUP($D2055,Fund.Meta!$A:$A,Fund.Meta!$D:$D,"-",0,1))</f>
        <v>-</v>
      </c>
      <c r="F2055" s="303" t="str">
        <f>IF($D2055="","-",_xlfn.XLOOKUP($D2055,Fund.Meta!$A:$A,Fund.Meta!$E:$E,"-",0,1))</f>
        <v>-</v>
      </c>
      <c r="G2055" s="334"/>
      <c r="H2055" s="303" t="str">
        <f>IF($G2055="","-",_xlfn.XLOOKUP($G2055,Appr.Meta!$A:$A,Appr.Meta!$D:$D,"-",0,1))</f>
        <v>-</v>
      </c>
      <c r="I2055" s="302"/>
      <c r="J2055" s="303" t="str">
        <f>IF($I2055="","-",_xlfn.XLOOKUP($I2055,'CC.Meta'!$A:$A,'CC.Meta'!$D:$D,"-",0,1))</f>
        <v>-</v>
      </c>
      <c r="K2055" s="302"/>
      <c r="L2055" s="146" t="str">
        <f>IF($K2055="","-",_xlfn.XLOOKUP($K2055,Obj.Meta!$A:$A,Obj.Meta!$D:$D,"-",0,1))</f>
        <v>-</v>
      </c>
      <c r="M2055" s="300" t="str">
        <f>IF($K2055="","-",_xlfn.XLOOKUP($K2055,Obj.Meta!$A:$A,Obj.Meta!$F:$F,"-",0,1))</f>
        <v>-</v>
      </c>
      <c r="N2055" s="337" t="str">
        <f t="shared" si="63"/>
        <v>---</v>
      </c>
      <c r="O2055" s="333"/>
      <c r="P2055" s="54"/>
      <c r="Q2055" s="52"/>
      <c r="R2055" s="34"/>
      <c r="S2055" s="53"/>
      <c r="T2055" s="208"/>
      <c r="U2055" s="726"/>
      <c r="V2055" s="206"/>
      <c r="W2055" s="206"/>
      <c r="X2055" s="678"/>
      <c r="Y2055" s="34"/>
      <c r="Z2055" s="610"/>
      <c r="AA2055" s="608"/>
    </row>
    <row r="2056" spans="1:27">
      <c r="A2056" s="145" t="str">
        <f t="shared" si="62"/>
        <v>-</v>
      </c>
      <c r="B2056" s="146" t="str">
        <f>_xlfn.XLOOKUP($A2056,Dept.Meta!$A:$A,Dept.Meta!$F:$F,"-",0,1)</f>
        <v>-</v>
      </c>
      <c r="C2056" s="629" t="str">
        <f>_xlfn.XLOOKUP(_xlfn.CONCAT($G2056,"-",$I2056),Div.Meta!$H:$H,Div.Meta!$C:$C,"-",0,1)</f>
        <v>-</v>
      </c>
      <c r="D2056" s="302"/>
      <c r="E2056" s="146" t="str">
        <f>IF($D2056="","-",_xlfn.XLOOKUP($D2056,Fund.Meta!$A:$A,Fund.Meta!$D:$D,"-",0,1))</f>
        <v>-</v>
      </c>
      <c r="F2056" s="303" t="str">
        <f>IF($D2056="","-",_xlfn.XLOOKUP($D2056,Fund.Meta!$A:$A,Fund.Meta!$E:$E,"-",0,1))</f>
        <v>-</v>
      </c>
      <c r="G2056" s="334"/>
      <c r="H2056" s="303" t="str">
        <f>IF($G2056="","-",_xlfn.XLOOKUP($G2056,Appr.Meta!$A:$A,Appr.Meta!$D:$D,"-",0,1))</f>
        <v>-</v>
      </c>
      <c r="I2056" s="302"/>
      <c r="J2056" s="303" t="str">
        <f>IF($I2056="","-",_xlfn.XLOOKUP($I2056,'CC.Meta'!$A:$A,'CC.Meta'!$D:$D,"-",0,1))</f>
        <v>-</v>
      </c>
      <c r="K2056" s="302"/>
      <c r="L2056" s="146" t="str">
        <f>IF($K2056="","-",_xlfn.XLOOKUP($K2056,Obj.Meta!$A:$A,Obj.Meta!$D:$D,"-",0,1))</f>
        <v>-</v>
      </c>
      <c r="M2056" s="300" t="str">
        <f>IF($K2056="","-",_xlfn.XLOOKUP($K2056,Obj.Meta!$A:$A,Obj.Meta!$F:$F,"-",0,1))</f>
        <v>-</v>
      </c>
      <c r="N2056" s="337" t="str">
        <f t="shared" si="63"/>
        <v>---</v>
      </c>
      <c r="O2056" s="333"/>
      <c r="P2056" s="54"/>
      <c r="Q2056" s="52"/>
      <c r="R2056" s="34"/>
      <c r="S2056" s="53"/>
      <c r="T2056" s="208"/>
      <c r="U2056" s="726"/>
      <c r="V2056" s="206"/>
      <c r="W2056" s="206"/>
      <c r="X2056" s="678"/>
      <c r="Y2056" s="34"/>
      <c r="Z2056" s="610"/>
      <c r="AA2056" s="608"/>
    </row>
    <row r="2057" spans="1:27">
      <c r="A2057" s="145" t="str">
        <f t="shared" si="62"/>
        <v>-</v>
      </c>
      <c r="B2057" s="146" t="str">
        <f>_xlfn.XLOOKUP($A2057,Dept.Meta!$A:$A,Dept.Meta!$F:$F,"-",0,1)</f>
        <v>-</v>
      </c>
      <c r="C2057" s="629" t="str">
        <f>_xlfn.XLOOKUP(_xlfn.CONCAT($G2057,"-",$I2057),Div.Meta!$H:$H,Div.Meta!$C:$C,"-",0,1)</f>
        <v>-</v>
      </c>
      <c r="D2057" s="302"/>
      <c r="E2057" s="146" t="str">
        <f>IF($D2057="","-",_xlfn.XLOOKUP($D2057,Fund.Meta!$A:$A,Fund.Meta!$D:$D,"-",0,1))</f>
        <v>-</v>
      </c>
      <c r="F2057" s="303" t="str">
        <f>IF($D2057="","-",_xlfn.XLOOKUP($D2057,Fund.Meta!$A:$A,Fund.Meta!$E:$E,"-",0,1))</f>
        <v>-</v>
      </c>
      <c r="G2057" s="334"/>
      <c r="H2057" s="303" t="str">
        <f>IF($G2057="","-",_xlfn.XLOOKUP($G2057,Appr.Meta!$A:$A,Appr.Meta!$D:$D,"-",0,1))</f>
        <v>-</v>
      </c>
      <c r="I2057" s="302"/>
      <c r="J2057" s="303" t="str">
        <f>IF($I2057="","-",_xlfn.XLOOKUP($I2057,'CC.Meta'!$A:$A,'CC.Meta'!$D:$D,"-",0,1))</f>
        <v>-</v>
      </c>
      <c r="K2057" s="302"/>
      <c r="L2057" s="146" t="str">
        <f>IF($K2057="","-",_xlfn.XLOOKUP($K2057,Obj.Meta!$A:$A,Obj.Meta!$D:$D,"-",0,1))</f>
        <v>-</v>
      </c>
      <c r="M2057" s="300" t="str">
        <f>IF($K2057="","-",_xlfn.XLOOKUP($K2057,Obj.Meta!$A:$A,Obj.Meta!$F:$F,"-",0,1))</f>
        <v>-</v>
      </c>
      <c r="N2057" s="337" t="str">
        <f t="shared" si="63"/>
        <v>---</v>
      </c>
      <c r="O2057" s="333"/>
      <c r="P2057" s="54"/>
      <c r="Q2057" s="52"/>
      <c r="R2057" s="34"/>
      <c r="S2057" s="53"/>
      <c r="T2057" s="208"/>
      <c r="U2057" s="726"/>
      <c r="V2057" s="206"/>
      <c r="W2057" s="206"/>
      <c r="X2057" s="678"/>
      <c r="Y2057" s="34"/>
      <c r="Z2057" s="610"/>
      <c r="AA2057" s="608"/>
    </row>
    <row r="2058" spans="1:27">
      <c r="A2058" s="145" t="str">
        <f t="shared" si="62"/>
        <v>-</v>
      </c>
      <c r="B2058" s="146" t="str">
        <f>_xlfn.XLOOKUP($A2058,Dept.Meta!$A:$A,Dept.Meta!$F:$F,"-",0,1)</f>
        <v>-</v>
      </c>
      <c r="C2058" s="629" t="str">
        <f>_xlfn.XLOOKUP(_xlfn.CONCAT($G2058,"-",$I2058),Div.Meta!$H:$H,Div.Meta!$C:$C,"-",0,1)</f>
        <v>-</v>
      </c>
      <c r="D2058" s="302"/>
      <c r="E2058" s="146" t="str">
        <f>IF($D2058="","-",_xlfn.XLOOKUP($D2058,Fund.Meta!$A:$A,Fund.Meta!$D:$D,"-",0,1))</f>
        <v>-</v>
      </c>
      <c r="F2058" s="303" t="str">
        <f>IF($D2058="","-",_xlfn.XLOOKUP($D2058,Fund.Meta!$A:$A,Fund.Meta!$E:$E,"-",0,1))</f>
        <v>-</v>
      </c>
      <c r="G2058" s="334"/>
      <c r="H2058" s="303" t="str">
        <f>IF($G2058="","-",_xlfn.XLOOKUP($G2058,Appr.Meta!$A:$A,Appr.Meta!$D:$D,"-",0,1))</f>
        <v>-</v>
      </c>
      <c r="I2058" s="302"/>
      <c r="J2058" s="303" t="str">
        <f>IF($I2058="","-",_xlfn.XLOOKUP($I2058,'CC.Meta'!$A:$A,'CC.Meta'!$D:$D,"-",0,1))</f>
        <v>-</v>
      </c>
      <c r="K2058" s="302"/>
      <c r="L2058" s="146" t="str">
        <f>IF($K2058="","-",_xlfn.XLOOKUP($K2058,Obj.Meta!$A:$A,Obj.Meta!$D:$D,"-",0,1))</f>
        <v>-</v>
      </c>
      <c r="M2058" s="300" t="str">
        <f>IF($K2058="","-",_xlfn.XLOOKUP($K2058,Obj.Meta!$A:$A,Obj.Meta!$F:$F,"-",0,1))</f>
        <v>-</v>
      </c>
      <c r="N2058" s="337" t="str">
        <f t="shared" si="63"/>
        <v>---</v>
      </c>
      <c r="O2058" s="333"/>
      <c r="P2058" s="54"/>
      <c r="Q2058" s="52"/>
      <c r="R2058" s="34"/>
      <c r="S2058" s="53"/>
      <c r="T2058" s="208"/>
      <c r="U2058" s="726"/>
      <c r="V2058" s="206"/>
      <c r="W2058" s="206"/>
      <c r="X2058" s="678"/>
      <c r="Y2058" s="34"/>
      <c r="Z2058" s="610"/>
      <c r="AA2058" s="608"/>
    </row>
    <row r="2059" spans="1:27">
      <c r="A2059" s="145" t="str">
        <f t="shared" si="62"/>
        <v>-</v>
      </c>
      <c r="B2059" s="146" t="str">
        <f>_xlfn.XLOOKUP($A2059,Dept.Meta!$A:$A,Dept.Meta!$F:$F,"-",0,1)</f>
        <v>-</v>
      </c>
      <c r="C2059" s="629" t="str">
        <f>_xlfn.XLOOKUP(_xlfn.CONCAT($G2059,"-",$I2059),Div.Meta!$H:$H,Div.Meta!$C:$C,"-",0,1)</f>
        <v>-</v>
      </c>
      <c r="D2059" s="302"/>
      <c r="E2059" s="146" t="str">
        <f>IF($D2059="","-",_xlfn.XLOOKUP($D2059,Fund.Meta!$A:$A,Fund.Meta!$D:$D,"-",0,1))</f>
        <v>-</v>
      </c>
      <c r="F2059" s="303" t="str">
        <f>IF($D2059="","-",_xlfn.XLOOKUP($D2059,Fund.Meta!$A:$A,Fund.Meta!$E:$E,"-",0,1))</f>
        <v>-</v>
      </c>
      <c r="G2059" s="334"/>
      <c r="H2059" s="303" t="str">
        <f>IF($G2059="","-",_xlfn.XLOOKUP($G2059,Appr.Meta!$A:$A,Appr.Meta!$D:$D,"-",0,1))</f>
        <v>-</v>
      </c>
      <c r="I2059" s="302"/>
      <c r="J2059" s="303" t="str">
        <f>IF($I2059="","-",_xlfn.XLOOKUP($I2059,'CC.Meta'!$A:$A,'CC.Meta'!$D:$D,"-",0,1))</f>
        <v>-</v>
      </c>
      <c r="K2059" s="302"/>
      <c r="L2059" s="146" t="str">
        <f>IF($K2059="","-",_xlfn.XLOOKUP($K2059,Obj.Meta!$A:$A,Obj.Meta!$D:$D,"-",0,1))</f>
        <v>-</v>
      </c>
      <c r="M2059" s="300" t="str">
        <f>IF($K2059="","-",_xlfn.XLOOKUP($K2059,Obj.Meta!$A:$A,Obj.Meta!$F:$F,"-",0,1))</f>
        <v>-</v>
      </c>
      <c r="N2059" s="337" t="str">
        <f t="shared" si="63"/>
        <v>---</v>
      </c>
      <c r="O2059" s="333"/>
      <c r="P2059" s="54"/>
      <c r="Q2059" s="52"/>
      <c r="R2059" s="34"/>
      <c r="S2059" s="53"/>
      <c r="T2059" s="208"/>
      <c r="U2059" s="726"/>
      <c r="V2059" s="206"/>
      <c r="W2059" s="206"/>
      <c r="X2059" s="678"/>
      <c r="Y2059" s="34"/>
      <c r="Z2059" s="610"/>
      <c r="AA2059" s="608"/>
    </row>
    <row r="2060" spans="1:27">
      <c r="A2060" s="145" t="str">
        <f t="shared" si="62"/>
        <v>-</v>
      </c>
      <c r="B2060" s="146" t="str">
        <f>_xlfn.XLOOKUP($A2060,Dept.Meta!$A:$A,Dept.Meta!$F:$F,"-",0,1)</f>
        <v>-</v>
      </c>
      <c r="C2060" s="629" t="str">
        <f>_xlfn.XLOOKUP(_xlfn.CONCAT($G2060,"-",$I2060),Div.Meta!$H:$H,Div.Meta!$C:$C,"-",0,1)</f>
        <v>-</v>
      </c>
      <c r="D2060" s="302"/>
      <c r="E2060" s="146" t="str">
        <f>IF($D2060="","-",_xlfn.XLOOKUP($D2060,Fund.Meta!$A:$A,Fund.Meta!$D:$D,"-",0,1))</f>
        <v>-</v>
      </c>
      <c r="F2060" s="303" t="str">
        <f>IF($D2060="","-",_xlfn.XLOOKUP($D2060,Fund.Meta!$A:$A,Fund.Meta!$E:$E,"-",0,1))</f>
        <v>-</v>
      </c>
      <c r="G2060" s="334"/>
      <c r="H2060" s="303" t="str">
        <f>IF($G2060="","-",_xlfn.XLOOKUP($G2060,Appr.Meta!$A:$A,Appr.Meta!$D:$D,"-",0,1))</f>
        <v>-</v>
      </c>
      <c r="I2060" s="302"/>
      <c r="J2060" s="303" t="str">
        <f>IF($I2060="","-",_xlfn.XLOOKUP($I2060,'CC.Meta'!$A:$A,'CC.Meta'!$D:$D,"-",0,1))</f>
        <v>-</v>
      </c>
      <c r="K2060" s="302"/>
      <c r="L2060" s="146" t="str">
        <f>IF($K2060="","-",_xlfn.XLOOKUP($K2060,Obj.Meta!$A:$A,Obj.Meta!$D:$D,"-",0,1))</f>
        <v>-</v>
      </c>
      <c r="M2060" s="300" t="str">
        <f>IF($K2060="","-",_xlfn.XLOOKUP($K2060,Obj.Meta!$A:$A,Obj.Meta!$F:$F,"-",0,1))</f>
        <v>-</v>
      </c>
      <c r="N2060" s="337" t="str">
        <f t="shared" si="63"/>
        <v>---</v>
      </c>
      <c r="O2060" s="333"/>
      <c r="P2060" s="54"/>
      <c r="Q2060" s="52"/>
      <c r="R2060" s="34"/>
      <c r="S2060" s="53"/>
      <c r="T2060" s="208"/>
      <c r="U2060" s="726"/>
      <c r="V2060" s="206"/>
      <c r="W2060" s="206"/>
      <c r="X2060" s="678"/>
      <c r="Y2060" s="34"/>
      <c r="Z2060" s="610"/>
      <c r="AA2060" s="608"/>
    </row>
    <row r="2061" spans="1:27">
      <c r="A2061" s="145" t="str">
        <f t="shared" si="62"/>
        <v>-</v>
      </c>
      <c r="B2061" s="146" t="str">
        <f>_xlfn.XLOOKUP($A2061,Dept.Meta!$A:$A,Dept.Meta!$F:$F,"-",0,1)</f>
        <v>-</v>
      </c>
      <c r="C2061" s="629" t="str">
        <f>_xlfn.XLOOKUP(_xlfn.CONCAT($G2061,"-",$I2061),Div.Meta!$H:$H,Div.Meta!$C:$C,"-",0,1)</f>
        <v>-</v>
      </c>
      <c r="D2061" s="302"/>
      <c r="E2061" s="146" t="str">
        <f>IF($D2061="","-",_xlfn.XLOOKUP($D2061,Fund.Meta!$A:$A,Fund.Meta!$D:$D,"-",0,1))</f>
        <v>-</v>
      </c>
      <c r="F2061" s="303" t="str">
        <f>IF($D2061="","-",_xlfn.XLOOKUP($D2061,Fund.Meta!$A:$A,Fund.Meta!$E:$E,"-",0,1))</f>
        <v>-</v>
      </c>
      <c r="G2061" s="334"/>
      <c r="H2061" s="303" t="str">
        <f>IF($G2061="","-",_xlfn.XLOOKUP($G2061,Appr.Meta!$A:$A,Appr.Meta!$D:$D,"-",0,1))</f>
        <v>-</v>
      </c>
      <c r="I2061" s="302"/>
      <c r="J2061" s="303" t="str">
        <f>IF($I2061="","-",_xlfn.XLOOKUP($I2061,'CC.Meta'!$A:$A,'CC.Meta'!$D:$D,"-",0,1))</f>
        <v>-</v>
      </c>
      <c r="K2061" s="302"/>
      <c r="L2061" s="146" t="str">
        <f>IF($K2061="","-",_xlfn.XLOOKUP($K2061,Obj.Meta!$A:$A,Obj.Meta!$D:$D,"-",0,1))</f>
        <v>-</v>
      </c>
      <c r="M2061" s="300" t="str">
        <f>IF($K2061="","-",_xlfn.XLOOKUP($K2061,Obj.Meta!$A:$A,Obj.Meta!$F:$F,"-",0,1))</f>
        <v>-</v>
      </c>
      <c r="N2061" s="337" t="str">
        <f t="shared" si="63"/>
        <v>---</v>
      </c>
      <c r="O2061" s="333"/>
      <c r="P2061" s="54"/>
      <c r="Q2061" s="52"/>
      <c r="R2061" s="34"/>
      <c r="S2061" s="53"/>
      <c r="T2061" s="208"/>
      <c r="U2061" s="726"/>
      <c r="V2061" s="206"/>
      <c r="W2061" s="206"/>
      <c r="X2061" s="678"/>
      <c r="Y2061" s="34"/>
      <c r="Z2061" s="610"/>
      <c r="AA2061" s="608"/>
    </row>
    <row r="2062" spans="1:27">
      <c r="A2062" s="145" t="str">
        <f t="shared" si="62"/>
        <v>-</v>
      </c>
      <c r="B2062" s="146" t="str">
        <f>_xlfn.XLOOKUP($A2062,Dept.Meta!$A:$A,Dept.Meta!$F:$F,"-",0,1)</f>
        <v>-</v>
      </c>
      <c r="C2062" s="629" t="str">
        <f>_xlfn.XLOOKUP(_xlfn.CONCAT($G2062,"-",$I2062),Div.Meta!$H:$H,Div.Meta!$C:$C,"-",0,1)</f>
        <v>-</v>
      </c>
      <c r="D2062" s="302"/>
      <c r="E2062" s="146" t="str">
        <f>IF($D2062="","-",_xlfn.XLOOKUP($D2062,Fund.Meta!$A:$A,Fund.Meta!$D:$D,"-",0,1))</f>
        <v>-</v>
      </c>
      <c r="F2062" s="303" t="str">
        <f>IF($D2062="","-",_xlfn.XLOOKUP($D2062,Fund.Meta!$A:$A,Fund.Meta!$E:$E,"-",0,1))</f>
        <v>-</v>
      </c>
      <c r="G2062" s="334"/>
      <c r="H2062" s="303" t="str">
        <f>IF($G2062="","-",_xlfn.XLOOKUP($G2062,Appr.Meta!$A:$A,Appr.Meta!$D:$D,"-",0,1))</f>
        <v>-</v>
      </c>
      <c r="I2062" s="302"/>
      <c r="J2062" s="303" t="str">
        <f>IF($I2062="","-",_xlfn.XLOOKUP($I2062,'CC.Meta'!$A:$A,'CC.Meta'!$D:$D,"-",0,1))</f>
        <v>-</v>
      </c>
      <c r="K2062" s="302"/>
      <c r="L2062" s="146" t="str">
        <f>IF($K2062="","-",_xlfn.XLOOKUP($K2062,Obj.Meta!$A:$A,Obj.Meta!$D:$D,"-",0,1))</f>
        <v>-</v>
      </c>
      <c r="M2062" s="300" t="str">
        <f>IF($K2062="","-",_xlfn.XLOOKUP($K2062,Obj.Meta!$A:$A,Obj.Meta!$F:$F,"-",0,1))</f>
        <v>-</v>
      </c>
      <c r="N2062" s="337" t="str">
        <f t="shared" si="63"/>
        <v>---</v>
      </c>
      <c r="O2062" s="333"/>
      <c r="P2062" s="54"/>
      <c r="Q2062" s="52"/>
      <c r="R2062" s="34"/>
      <c r="S2062" s="53"/>
      <c r="T2062" s="208"/>
      <c r="U2062" s="726"/>
      <c r="V2062" s="206"/>
      <c r="W2062" s="206"/>
      <c r="X2062" s="678"/>
      <c r="Y2062" s="34"/>
      <c r="Z2062" s="610"/>
      <c r="AA2062" s="608"/>
    </row>
    <row r="2063" spans="1:27">
      <c r="A2063" s="145" t="str">
        <f t="shared" si="62"/>
        <v>-</v>
      </c>
      <c r="B2063" s="146" t="str">
        <f>_xlfn.XLOOKUP($A2063,Dept.Meta!$A:$A,Dept.Meta!$F:$F,"-",0,1)</f>
        <v>-</v>
      </c>
      <c r="C2063" s="629" t="str">
        <f>_xlfn.XLOOKUP(_xlfn.CONCAT($G2063,"-",$I2063),Div.Meta!$H:$H,Div.Meta!$C:$C,"-",0,1)</f>
        <v>-</v>
      </c>
      <c r="D2063" s="302"/>
      <c r="E2063" s="146" t="str">
        <f>IF($D2063="","-",_xlfn.XLOOKUP($D2063,Fund.Meta!$A:$A,Fund.Meta!$D:$D,"-",0,1))</f>
        <v>-</v>
      </c>
      <c r="F2063" s="303" t="str">
        <f>IF($D2063="","-",_xlfn.XLOOKUP($D2063,Fund.Meta!$A:$A,Fund.Meta!$E:$E,"-",0,1))</f>
        <v>-</v>
      </c>
      <c r="G2063" s="334"/>
      <c r="H2063" s="303" t="str">
        <f>IF($G2063="","-",_xlfn.XLOOKUP($G2063,Appr.Meta!$A:$A,Appr.Meta!$D:$D,"-",0,1))</f>
        <v>-</v>
      </c>
      <c r="I2063" s="302"/>
      <c r="J2063" s="303" t="str">
        <f>IF($I2063="","-",_xlfn.XLOOKUP($I2063,'CC.Meta'!$A:$A,'CC.Meta'!$D:$D,"-",0,1))</f>
        <v>-</v>
      </c>
      <c r="K2063" s="302"/>
      <c r="L2063" s="146" t="str">
        <f>IF($K2063="","-",_xlfn.XLOOKUP($K2063,Obj.Meta!$A:$A,Obj.Meta!$D:$D,"-",0,1))</f>
        <v>-</v>
      </c>
      <c r="M2063" s="300" t="str">
        <f>IF($K2063="","-",_xlfn.XLOOKUP($K2063,Obj.Meta!$A:$A,Obj.Meta!$F:$F,"-",0,1))</f>
        <v>-</v>
      </c>
      <c r="N2063" s="337" t="str">
        <f t="shared" si="63"/>
        <v>---</v>
      </c>
      <c r="O2063" s="333"/>
      <c r="P2063" s="54"/>
      <c r="Q2063" s="52"/>
      <c r="R2063" s="34"/>
      <c r="S2063" s="53"/>
      <c r="T2063" s="208"/>
      <c r="U2063" s="726"/>
      <c r="V2063" s="206"/>
      <c r="W2063" s="206"/>
      <c r="X2063" s="678"/>
      <c r="Y2063" s="34"/>
      <c r="Z2063" s="610"/>
      <c r="AA2063" s="608"/>
    </row>
    <row r="2064" spans="1:27">
      <c r="A2064" s="145" t="str">
        <f t="shared" si="62"/>
        <v>-</v>
      </c>
      <c r="B2064" s="146" t="str">
        <f>_xlfn.XLOOKUP($A2064,Dept.Meta!$A:$A,Dept.Meta!$F:$F,"-",0,1)</f>
        <v>-</v>
      </c>
      <c r="C2064" s="629" t="str">
        <f>_xlfn.XLOOKUP(_xlfn.CONCAT($G2064,"-",$I2064),Div.Meta!$H:$H,Div.Meta!$C:$C,"-",0,1)</f>
        <v>-</v>
      </c>
      <c r="D2064" s="302"/>
      <c r="E2064" s="146" t="str">
        <f>IF($D2064="","-",_xlfn.XLOOKUP($D2064,Fund.Meta!$A:$A,Fund.Meta!$D:$D,"-",0,1))</f>
        <v>-</v>
      </c>
      <c r="F2064" s="303" t="str">
        <f>IF($D2064="","-",_xlfn.XLOOKUP($D2064,Fund.Meta!$A:$A,Fund.Meta!$E:$E,"-",0,1))</f>
        <v>-</v>
      </c>
      <c r="G2064" s="334"/>
      <c r="H2064" s="303" t="str">
        <f>IF($G2064="","-",_xlfn.XLOOKUP($G2064,Appr.Meta!$A:$A,Appr.Meta!$D:$D,"-",0,1))</f>
        <v>-</v>
      </c>
      <c r="I2064" s="302"/>
      <c r="J2064" s="303" t="str">
        <f>IF($I2064="","-",_xlfn.XLOOKUP($I2064,'CC.Meta'!$A:$A,'CC.Meta'!$D:$D,"-",0,1))</f>
        <v>-</v>
      </c>
      <c r="K2064" s="302"/>
      <c r="L2064" s="146" t="str">
        <f>IF($K2064="","-",_xlfn.XLOOKUP($K2064,Obj.Meta!$A:$A,Obj.Meta!$D:$D,"-",0,1))</f>
        <v>-</v>
      </c>
      <c r="M2064" s="300" t="str">
        <f>IF($K2064="","-",_xlfn.XLOOKUP($K2064,Obj.Meta!$A:$A,Obj.Meta!$F:$F,"-",0,1))</f>
        <v>-</v>
      </c>
      <c r="N2064" s="337" t="str">
        <f t="shared" si="63"/>
        <v>---</v>
      </c>
      <c r="O2064" s="333"/>
      <c r="P2064" s="54"/>
      <c r="Q2064" s="52"/>
      <c r="R2064" s="34"/>
      <c r="S2064" s="53"/>
      <c r="T2064" s="208"/>
      <c r="U2064" s="726"/>
      <c r="V2064" s="206"/>
      <c r="W2064" s="206"/>
      <c r="X2064" s="678"/>
      <c r="Y2064" s="34"/>
      <c r="Z2064" s="610"/>
      <c r="AA2064" s="608"/>
    </row>
    <row r="2065" spans="1:27">
      <c r="A2065" s="145" t="str">
        <f t="shared" si="62"/>
        <v>-</v>
      </c>
      <c r="B2065" s="146" t="str">
        <f>_xlfn.XLOOKUP($A2065,Dept.Meta!$A:$A,Dept.Meta!$F:$F,"-",0,1)</f>
        <v>-</v>
      </c>
      <c r="C2065" s="629" t="str">
        <f>_xlfn.XLOOKUP(_xlfn.CONCAT($G2065,"-",$I2065),Div.Meta!$H:$H,Div.Meta!$C:$C,"-",0,1)</f>
        <v>-</v>
      </c>
      <c r="D2065" s="302"/>
      <c r="E2065" s="146" t="str">
        <f>IF($D2065="","-",_xlfn.XLOOKUP($D2065,Fund.Meta!$A:$A,Fund.Meta!$D:$D,"-",0,1))</f>
        <v>-</v>
      </c>
      <c r="F2065" s="303" t="str">
        <f>IF($D2065="","-",_xlfn.XLOOKUP($D2065,Fund.Meta!$A:$A,Fund.Meta!$E:$E,"-",0,1))</f>
        <v>-</v>
      </c>
      <c r="G2065" s="334"/>
      <c r="H2065" s="303" t="str">
        <f>IF($G2065="","-",_xlfn.XLOOKUP($G2065,Appr.Meta!$A:$A,Appr.Meta!$D:$D,"-",0,1))</f>
        <v>-</v>
      </c>
      <c r="I2065" s="302"/>
      <c r="J2065" s="303" t="str">
        <f>IF($I2065="","-",_xlfn.XLOOKUP($I2065,'CC.Meta'!$A:$A,'CC.Meta'!$D:$D,"-",0,1))</f>
        <v>-</v>
      </c>
      <c r="K2065" s="302"/>
      <c r="L2065" s="146" t="str">
        <f>IF($K2065="","-",_xlfn.XLOOKUP($K2065,Obj.Meta!$A:$A,Obj.Meta!$D:$D,"-",0,1))</f>
        <v>-</v>
      </c>
      <c r="M2065" s="300" t="str">
        <f>IF($K2065="","-",_xlfn.XLOOKUP($K2065,Obj.Meta!$A:$A,Obj.Meta!$F:$F,"-",0,1))</f>
        <v>-</v>
      </c>
      <c r="N2065" s="337" t="str">
        <f t="shared" si="63"/>
        <v>---</v>
      </c>
      <c r="O2065" s="333"/>
      <c r="P2065" s="54"/>
      <c r="Q2065" s="52"/>
      <c r="R2065" s="34"/>
      <c r="S2065" s="53"/>
      <c r="T2065" s="208"/>
      <c r="U2065" s="726"/>
      <c r="V2065" s="206"/>
      <c r="W2065" s="206"/>
      <c r="X2065" s="678"/>
      <c r="Y2065" s="34"/>
      <c r="Z2065" s="610"/>
      <c r="AA2065" s="608"/>
    </row>
    <row r="2066" spans="1:27">
      <c r="A2066" s="145" t="str">
        <f t="shared" si="62"/>
        <v>-</v>
      </c>
      <c r="B2066" s="146" t="str">
        <f>_xlfn.XLOOKUP($A2066,Dept.Meta!$A:$A,Dept.Meta!$F:$F,"-",0,1)</f>
        <v>-</v>
      </c>
      <c r="C2066" s="629" t="str">
        <f>_xlfn.XLOOKUP(_xlfn.CONCAT($G2066,"-",$I2066),Div.Meta!$H:$H,Div.Meta!$C:$C,"-",0,1)</f>
        <v>-</v>
      </c>
      <c r="D2066" s="302"/>
      <c r="E2066" s="146" t="str">
        <f>IF($D2066="","-",_xlfn.XLOOKUP($D2066,Fund.Meta!$A:$A,Fund.Meta!$D:$D,"-",0,1))</f>
        <v>-</v>
      </c>
      <c r="F2066" s="303" t="str">
        <f>IF($D2066="","-",_xlfn.XLOOKUP($D2066,Fund.Meta!$A:$A,Fund.Meta!$E:$E,"-",0,1))</f>
        <v>-</v>
      </c>
      <c r="G2066" s="334"/>
      <c r="H2066" s="303" t="str">
        <f>IF($G2066="","-",_xlfn.XLOOKUP($G2066,Appr.Meta!$A:$A,Appr.Meta!$D:$D,"-",0,1))</f>
        <v>-</v>
      </c>
      <c r="I2066" s="302"/>
      <c r="J2066" s="303" t="str">
        <f>IF($I2066="","-",_xlfn.XLOOKUP($I2066,'CC.Meta'!$A:$A,'CC.Meta'!$D:$D,"-",0,1))</f>
        <v>-</v>
      </c>
      <c r="K2066" s="302"/>
      <c r="L2066" s="146" t="str">
        <f>IF($K2066="","-",_xlfn.XLOOKUP($K2066,Obj.Meta!$A:$A,Obj.Meta!$D:$D,"-",0,1))</f>
        <v>-</v>
      </c>
      <c r="M2066" s="300" t="str">
        <f>IF($K2066="","-",_xlfn.XLOOKUP($K2066,Obj.Meta!$A:$A,Obj.Meta!$F:$F,"-",0,1))</f>
        <v>-</v>
      </c>
      <c r="N2066" s="337" t="str">
        <f t="shared" si="63"/>
        <v>---</v>
      </c>
      <c r="O2066" s="333"/>
      <c r="P2066" s="54"/>
      <c r="Q2066" s="52"/>
      <c r="R2066" s="34"/>
      <c r="S2066" s="53"/>
      <c r="T2066" s="208"/>
      <c r="U2066" s="726"/>
      <c r="V2066" s="206"/>
      <c r="W2066" s="206"/>
      <c r="X2066" s="678"/>
      <c r="Y2066" s="34"/>
      <c r="Z2066" s="610"/>
      <c r="AA2066" s="608"/>
    </row>
    <row r="2067" spans="1:27">
      <c r="A2067" s="145" t="str">
        <f t="shared" ref="A2067:A2130" si="64">IFERROR(VALUE(LEFT($I2067,2)),"-")</f>
        <v>-</v>
      </c>
      <c r="B2067" s="146" t="str">
        <f>_xlfn.XLOOKUP($A2067,Dept.Meta!$A:$A,Dept.Meta!$F:$F,"-",0,1)</f>
        <v>-</v>
      </c>
      <c r="C2067" s="629" t="str">
        <f>_xlfn.XLOOKUP(_xlfn.CONCAT($G2067,"-",$I2067),Div.Meta!$H:$H,Div.Meta!$C:$C,"-",0,1)</f>
        <v>-</v>
      </c>
      <c r="D2067" s="302"/>
      <c r="E2067" s="146" t="str">
        <f>IF($D2067="","-",_xlfn.XLOOKUP($D2067,Fund.Meta!$A:$A,Fund.Meta!$D:$D,"-",0,1))</f>
        <v>-</v>
      </c>
      <c r="F2067" s="303" t="str">
        <f>IF($D2067="","-",_xlfn.XLOOKUP($D2067,Fund.Meta!$A:$A,Fund.Meta!$E:$E,"-",0,1))</f>
        <v>-</v>
      </c>
      <c r="G2067" s="334"/>
      <c r="H2067" s="303" t="str">
        <f>IF($G2067="","-",_xlfn.XLOOKUP($G2067,Appr.Meta!$A:$A,Appr.Meta!$D:$D,"-",0,1))</f>
        <v>-</v>
      </c>
      <c r="I2067" s="302"/>
      <c r="J2067" s="303" t="str">
        <f>IF($I2067="","-",_xlfn.XLOOKUP($I2067,'CC.Meta'!$A:$A,'CC.Meta'!$D:$D,"-",0,1))</f>
        <v>-</v>
      </c>
      <c r="K2067" s="302"/>
      <c r="L2067" s="146" t="str">
        <f>IF($K2067="","-",_xlfn.XLOOKUP($K2067,Obj.Meta!$A:$A,Obj.Meta!$D:$D,"-",0,1))</f>
        <v>-</v>
      </c>
      <c r="M2067" s="300" t="str">
        <f>IF($K2067="","-",_xlfn.XLOOKUP($K2067,Obj.Meta!$A:$A,Obj.Meta!$F:$F,"-",0,1))</f>
        <v>-</v>
      </c>
      <c r="N2067" s="337" t="str">
        <f t="shared" ref="N2067:N2130" si="65">_xlfn.CONCAT($D2067,"-",$G2067,"-",$I2067,"-",$K2067)</f>
        <v>---</v>
      </c>
      <c r="O2067" s="333"/>
      <c r="P2067" s="54"/>
      <c r="Q2067" s="52"/>
      <c r="R2067" s="34"/>
      <c r="S2067" s="53"/>
      <c r="T2067" s="208"/>
      <c r="U2067" s="726"/>
      <c r="V2067" s="206"/>
      <c r="W2067" s="206"/>
      <c r="X2067" s="678"/>
      <c r="Y2067" s="34"/>
      <c r="Z2067" s="610"/>
      <c r="AA2067" s="608"/>
    </row>
    <row r="2068" spans="1:27">
      <c r="A2068" s="145" t="str">
        <f t="shared" si="64"/>
        <v>-</v>
      </c>
      <c r="B2068" s="146" t="str">
        <f>_xlfn.XLOOKUP($A2068,Dept.Meta!$A:$A,Dept.Meta!$F:$F,"-",0,1)</f>
        <v>-</v>
      </c>
      <c r="C2068" s="629" t="str">
        <f>_xlfn.XLOOKUP(_xlfn.CONCAT($G2068,"-",$I2068),Div.Meta!$H:$H,Div.Meta!$C:$C,"-",0,1)</f>
        <v>-</v>
      </c>
      <c r="D2068" s="302"/>
      <c r="E2068" s="146" t="str">
        <f>IF($D2068="","-",_xlfn.XLOOKUP($D2068,Fund.Meta!$A:$A,Fund.Meta!$D:$D,"-",0,1))</f>
        <v>-</v>
      </c>
      <c r="F2068" s="303" t="str">
        <f>IF($D2068="","-",_xlfn.XLOOKUP($D2068,Fund.Meta!$A:$A,Fund.Meta!$E:$E,"-",0,1))</f>
        <v>-</v>
      </c>
      <c r="G2068" s="334"/>
      <c r="H2068" s="303" t="str">
        <f>IF($G2068="","-",_xlfn.XLOOKUP($G2068,Appr.Meta!$A:$A,Appr.Meta!$D:$D,"-",0,1))</f>
        <v>-</v>
      </c>
      <c r="I2068" s="302"/>
      <c r="J2068" s="303" t="str">
        <f>IF($I2068="","-",_xlfn.XLOOKUP($I2068,'CC.Meta'!$A:$A,'CC.Meta'!$D:$D,"-",0,1))</f>
        <v>-</v>
      </c>
      <c r="K2068" s="302"/>
      <c r="L2068" s="146" t="str">
        <f>IF($K2068="","-",_xlfn.XLOOKUP($K2068,Obj.Meta!$A:$A,Obj.Meta!$D:$D,"-",0,1))</f>
        <v>-</v>
      </c>
      <c r="M2068" s="300" t="str">
        <f>IF($K2068="","-",_xlfn.XLOOKUP($K2068,Obj.Meta!$A:$A,Obj.Meta!$F:$F,"-",0,1))</f>
        <v>-</v>
      </c>
      <c r="N2068" s="337" t="str">
        <f t="shared" si="65"/>
        <v>---</v>
      </c>
      <c r="O2068" s="333"/>
      <c r="P2068" s="54"/>
      <c r="Q2068" s="52"/>
      <c r="R2068" s="34"/>
      <c r="S2068" s="53"/>
      <c r="T2068" s="208"/>
      <c r="U2068" s="726"/>
      <c r="V2068" s="206"/>
      <c r="W2068" s="206"/>
      <c r="X2068" s="678"/>
      <c r="Y2068" s="34"/>
      <c r="Z2068" s="610"/>
      <c r="AA2068" s="608"/>
    </row>
    <row r="2069" spans="1:27">
      <c r="A2069" s="145" t="str">
        <f t="shared" si="64"/>
        <v>-</v>
      </c>
      <c r="B2069" s="146" t="str">
        <f>_xlfn.XLOOKUP($A2069,Dept.Meta!$A:$A,Dept.Meta!$F:$F,"-",0,1)</f>
        <v>-</v>
      </c>
      <c r="C2069" s="629" t="str">
        <f>_xlfn.XLOOKUP(_xlfn.CONCAT($G2069,"-",$I2069),Div.Meta!$H:$H,Div.Meta!$C:$C,"-",0,1)</f>
        <v>-</v>
      </c>
      <c r="D2069" s="302"/>
      <c r="E2069" s="146" t="str">
        <f>IF($D2069="","-",_xlfn.XLOOKUP($D2069,Fund.Meta!$A:$A,Fund.Meta!$D:$D,"-",0,1))</f>
        <v>-</v>
      </c>
      <c r="F2069" s="303" t="str">
        <f>IF($D2069="","-",_xlfn.XLOOKUP($D2069,Fund.Meta!$A:$A,Fund.Meta!$E:$E,"-",0,1))</f>
        <v>-</v>
      </c>
      <c r="G2069" s="334"/>
      <c r="H2069" s="303" t="str">
        <f>IF($G2069="","-",_xlfn.XLOOKUP($G2069,Appr.Meta!$A:$A,Appr.Meta!$D:$D,"-",0,1))</f>
        <v>-</v>
      </c>
      <c r="I2069" s="302"/>
      <c r="J2069" s="303" t="str">
        <f>IF($I2069="","-",_xlfn.XLOOKUP($I2069,'CC.Meta'!$A:$A,'CC.Meta'!$D:$D,"-",0,1))</f>
        <v>-</v>
      </c>
      <c r="K2069" s="302"/>
      <c r="L2069" s="146" t="str">
        <f>IF($K2069="","-",_xlfn.XLOOKUP($K2069,Obj.Meta!$A:$A,Obj.Meta!$D:$D,"-",0,1))</f>
        <v>-</v>
      </c>
      <c r="M2069" s="300" t="str">
        <f>IF($K2069="","-",_xlfn.XLOOKUP($K2069,Obj.Meta!$A:$A,Obj.Meta!$F:$F,"-",0,1))</f>
        <v>-</v>
      </c>
      <c r="N2069" s="337" t="str">
        <f t="shared" si="65"/>
        <v>---</v>
      </c>
      <c r="O2069" s="333"/>
      <c r="P2069" s="54"/>
      <c r="Q2069" s="52"/>
      <c r="R2069" s="34"/>
      <c r="S2069" s="53"/>
      <c r="T2069" s="208"/>
      <c r="U2069" s="726"/>
      <c r="V2069" s="206"/>
      <c r="W2069" s="206"/>
      <c r="X2069" s="678"/>
      <c r="Y2069" s="34"/>
      <c r="Z2069" s="610"/>
      <c r="AA2069" s="608"/>
    </row>
    <row r="2070" spans="1:27">
      <c r="A2070" s="145" t="str">
        <f t="shared" si="64"/>
        <v>-</v>
      </c>
      <c r="B2070" s="146" t="str">
        <f>_xlfn.XLOOKUP($A2070,Dept.Meta!$A:$A,Dept.Meta!$F:$F,"-",0,1)</f>
        <v>-</v>
      </c>
      <c r="C2070" s="629" t="str">
        <f>_xlfn.XLOOKUP(_xlfn.CONCAT($G2070,"-",$I2070),Div.Meta!$H:$H,Div.Meta!$C:$C,"-",0,1)</f>
        <v>-</v>
      </c>
      <c r="D2070" s="302"/>
      <c r="E2070" s="146" t="str">
        <f>IF($D2070="","-",_xlfn.XLOOKUP($D2070,Fund.Meta!$A:$A,Fund.Meta!$D:$D,"-",0,1))</f>
        <v>-</v>
      </c>
      <c r="F2070" s="303" t="str">
        <f>IF($D2070="","-",_xlfn.XLOOKUP($D2070,Fund.Meta!$A:$A,Fund.Meta!$E:$E,"-",0,1))</f>
        <v>-</v>
      </c>
      <c r="G2070" s="334"/>
      <c r="H2070" s="303" t="str">
        <f>IF($G2070="","-",_xlfn.XLOOKUP($G2070,Appr.Meta!$A:$A,Appr.Meta!$D:$D,"-",0,1))</f>
        <v>-</v>
      </c>
      <c r="I2070" s="302"/>
      <c r="J2070" s="303" t="str">
        <f>IF($I2070="","-",_xlfn.XLOOKUP($I2070,'CC.Meta'!$A:$A,'CC.Meta'!$D:$D,"-",0,1))</f>
        <v>-</v>
      </c>
      <c r="K2070" s="302"/>
      <c r="L2070" s="146" t="str">
        <f>IF($K2070="","-",_xlfn.XLOOKUP($K2070,Obj.Meta!$A:$A,Obj.Meta!$D:$D,"-",0,1))</f>
        <v>-</v>
      </c>
      <c r="M2070" s="300" t="str">
        <f>IF($K2070="","-",_xlfn.XLOOKUP($K2070,Obj.Meta!$A:$A,Obj.Meta!$F:$F,"-",0,1))</f>
        <v>-</v>
      </c>
      <c r="N2070" s="337" t="str">
        <f t="shared" si="65"/>
        <v>---</v>
      </c>
      <c r="O2070" s="333"/>
      <c r="P2070" s="54"/>
      <c r="Q2070" s="52"/>
      <c r="R2070" s="34"/>
      <c r="S2070" s="53"/>
      <c r="T2070" s="208"/>
      <c r="U2070" s="726"/>
      <c r="V2070" s="206"/>
      <c r="W2070" s="206"/>
      <c r="X2070" s="678"/>
      <c r="Y2070" s="34"/>
      <c r="Z2070" s="610"/>
      <c r="AA2070" s="608"/>
    </row>
    <row r="2071" spans="1:27">
      <c r="A2071" s="145" t="str">
        <f t="shared" si="64"/>
        <v>-</v>
      </c>
      <c r="B2071" s="146" t="str">
        <f>_xlfn.XLOOKUP($A2071,Dept.Meta!$A:$A,Dept.Meta!$F:$F,"-",0,1)</f>
        <v>-</v>
      </c>
      <c r="C2071" s="629" t="str">
        <f>_xlfn.XLOOKUP(_xlfn.CONCAT($G2071,"-",$I2071),Div.Meta!$H:$H,Div.Meta!$C:$C,"-",0,1)</f>
        <v>-</v>
      </c>
      <c r="D2071" s="302"/>
      <c r="E2071" s="146" t="str">
        <f>IF($D2071="","-",_xlfn.XLOOKUP($D2071,Fund.Meta!$A:$A,Fund.Meta!$D:$D,"-",0,1))</f>
        <v>-</v>
      </c>
      <c r="F2071" s="303" t="str">
        <f>IF($D2071="","-",_xlfn.XLOOKUP($D2071,Fund.Meta!$A:$A,Fund.Meta!$E:$E,"-",0,1))</f>
        <v>-</v>
      </c>
      <c r="G2071" s="334"/>
      <c r="H2071" s="303" t="str">
        <f>IF($G2071="","-",_xlfn.XLOOKUP($G2071,Appr.Meta!$A:$A,Appr.Meta!$D:$D,"-",0,1))</f>
        <v>-</v>
      </c>
      <c r="I2071" s="302"/>
      <c r="J2071" s="303" t="str">
        <f>IF($I2071="","-",_xlfn.XLOOKUP($I2071,'CC.Meta'!$A:$A,'CC.Meta'!$D:$D,"-",0,1))</f>
        <v>-</v>
      </c>
      <c r="K2071" s="302"/>
      <c r="L2071" s="146" t="str">
        <f>IF($K2071="","-",_xlfn.XLOOKUP($K2071,Obj.Meta!$A:$A,Obj.Meta!$D:$D,"-",0,1))</f>
        <v>-</v>
      </c>
      <c r="M2071" s="300" t="str">
        <f>IF($K2071="","-",_xlfn.XLOOKUP($K2071,Obj.Meta!$A:$A,Obj.Meta!$F:$F,"-",0,1))</f>
        <v>-</v>
      </c>
      <c r="N2071" s="337" t="str">
        <f t="shared" si="65"/>
        <v>---</v>
      </c>
      <c r="O2071" s="333"/>
      <c r="P2071" s="54"/>
      <c r="Q2071" s="52"/>
      <c r="R2071" s="34"/>
      <c r="S2071" s="53"/>
      <c r="T2071" s="208"/>
      <c r="U2071" s="726"/>
      <c r="V2071" s="206"/>
      <c r="W2071" s="206"/>
      <c r="X2071" s="678"/>
      <c r="Y2071" s="34"/>
      <c r="Z2071" s="610"/>
      <c r="AA2071" s="608"/>
    </row>
    <row r="2072" spans="1:27">
      <c r="A2072" s="145" t="str">
        <f t="shared" si="64"/>
        <v>-</v>
      </c>
      <c r="B2072" s="146" t="str">
        <f>_xlfn.XLOOKUP($A2072,Dept.Meta!$A:$A,Dept.Meta!$F:$F,"-",0,1)</f>
        <v>-</v>
      </c>
      <c r="C2072" s="629" t="str">
        <f>_xlfn.XLOOKUP(_xlfn.CONCAT($G2072,"-",$I2072),Div.Meta!$H:$H,Div.Meta!$C:$C,"-",0,1)</f>
        <v>-</v>
      </c>
      <c r="D2072" s="302"/>
      <c r="E2072" s="146" t="str">
        <f>IF($D2072="","-",_xlfn.XLOOKUP($D2072,Fund.Meta!$A:$A,Fund.Meta!$D:$D,"-",0,1))</f>
        <v>-</v>
      </c>
      <c r="F2072" s="303" t="str">
        <f>IF($D2072="","-",_xlfn.XLOOKUP($D2072,Fund.Meta!$A:$A,Fund.Meta!$E:$E,"-",0,1))</f>
        <v>-</v>
      </c>
      <c r="G2072" s="334"/>
      <c r="H2072" s="303" t="str">
        <f>IF($G2072="","-",_xlfn.XLOOKUP($G2072,Appr.Meta!$A:$A,Appr.Meta!$D:$D,"-",0,1))</f>
        <v>-</v>
      </c>
      <c r="I2072" s="302"/>
      <c r="J2072" s="303" t="str">
        <f>IF($I2072="","-",_xlfn.XLOOKUP($I2072,'CC.Meta'!$A:$A,'CC.Meta'!$D:$D,"-",0,1))</f>
        <v>-</v>
      </c>
      <c r="K2072" s="302"/>
      <c r="L2072" s="146" t="str">
        <f>IF($K2072="","-",_xlfn.XLOOKUP($K2072,Obj.Meta!$A:$A,Obj.Meta!$D:$D,"-",0,1))</f>
        <v>-</v>
      </c>
      <c r="M2072" s="300" t="str">
        <f>IF($K2072="","-",_xlfn.XLOOKUP($K2072,Obj.Meta!$A:$A,Obj.Meta!$F:$F,"-",0,1))</f>
        <v>-</v>
      </c>
      <c r="N2072" s="337" t="str">
        <f t="shared" si="65"/>
        <v>---</v>
      </c>
      <c r="O2072" s="333"/>
      <c r="P2072" s="54"/>
      <c r="Q2072" s="52"/>
      <c r="R2072" s="34"/>
      <c r="S2072" s="53"/>
      <c r="T2072" s="208"/>
      <c r="U2072" s="726"/>
      <c r="V2072" s="206"/>
      <c r="W2072" s="206"/>
      <c r="X2072" s="678"/>
      <c r="Y2072" s="34"/>
      <c r="Z2072" s="610"/>
      <c r="AA2072" s="608"/>
    </row>
    <row r="2073" spans="1:27">
      <c r="A2073" s="145" t="str">
        <f t="shared" si="64"/>
        <v>-</v>
      </c>
      <c r="B2073" s="146" t="str">
        <f>_xlfn.XLOOKUP($A2073,Dept.Meta!$A:$A,Dept.Meta!$F:$F,"-",0,1)</f>
        <v>-</v>
      </c>
      <c r="C2073" s="629" t="str">
        <f>_xlfn.XLOOKUP(_xlfn.CONCAT($G2073,"-",$I2073),Div.Meta!$H:$H,Div.Meta!$C:$C,"-",0,1)</f>
        <v>-</v>
      </c>
      <c r="D2073" s="302"/>
      <c r="E2073" s="146" t="str">
        <f>IF($D2073="","-",_xlfn.XLOOKUP($D2073,Fund.Meta!$A:$A,Fund.Meta!$D:$D,"-",0,1))</f>
        <v>-</v>
      </c>
      <c r="F2073" s="303" t="str">
        <f>IF($D2073="","-",_xlfn.XLOOKUP($D2073,Fund.Meta!$A:$A,Fund.Meta!$E:$E,"-",0,1))</f>
        <v>-</v>
      </c>
      <c r="G2073" s="334"/>
      <c r="H2073" s="303" t="str">
        <f>IF($G2073="","-",_xlfn.XLOOKUP($G2073,Appr.Meta!$A:$A,Appr.Meta!$D:$D,"-",0,1))</f>
        <v>-</v>
      </c>
      <c r="I2073" s="302"/>
      <c r="J2073" s="303" t="str">
        <f>IF($I2073="","-",_xlfn.XLOOKUP($I2073,'CC.Meta'!$A:$A,'CC.Meta'!$D:$D,"-",0,1))</f>
        <v>-</v>
      </c>
      <c r="K2073" s="302"/>
      <c r="L2073" s="146" t="str">
        <f>IF($K2073="","-",_xlfn.XLOOKUP($K2073,Obj.Meta!$A:$A,Obj.Meta!$D:$D,"-",0,1))</f>
        <v>-</v>
      </c>
      <c r="M2073" s="300" t="str">
        <f>IF($K2073="","-",_xlfn.XLOOKUP($K2073,Obj.Meta!$A:$A,Obj.Meta!$F:$F,"-",0,1))</f>
        <v>-</v>
      </c>
      <c r="N2073" s="337" t="str">
        <f t="shared" si="65"/>
        <v>---</v>
      </c>
      <c r="O2073" s="333"/>
      <c r="P2073" s="54"/>
      <c r="Q2073" s="52"/>
      <c r="R2073" s="34"/>
      <c r="S2073" s="53"/>
      <c r="T2073" s="208"/>
      <c r="U2073" s="726"/>
      <c r="V2073" s="206"/>
      <c r="W2073" s="206"/>
      <c r="X2073" s="678"/>
      <c r="Y2073" s="34"/>
      <c r="Z2073" s="610"/>
      <c r="AA2073" s="608"/>
    </row>
    <row r="2074" spans="1:27">
      <c r="A2074" s="145" t="str">
        <f t="shared" si="64"/>
        <v>-</v>
      </c>
      <c r="B2074" s="146" t="str">
        <f>_xlfn.XLOOKUP($A2074,Dept.Meta!$A:$A,Dept.Meta!$F:$F,"-",0,1)</f>
        <v>-</v>
      </c>
      <c r="C2074" s="629" t="str">
        <f>_xlfn.XLOOKUP(_xlfn.CONCAT($G2074,"-",$I2074),Div.Meta!$H:$H,Div.Meta!$C:$C,"-",0,1)</f>
        <v>-</v>
      </c>
      <c r="D2074" s="302"/>
      <c r="E2074" s="146" t="str">
        <f>IF($D2074="","-",_xlfn.XLOOKUP($D2074,Fund.Meta!$A:$A,Fund.Meta!$D:$D,"-",0,1))</f>
        <v>-</v>
      </c>
      <c r="F2074" s="303" t="str">
        <f>IF($D2074="","-",_xlfn.XLOOKUP($D2074,Fund.Meta!$A:$A,Fund.Meta!$E:$E,"-",0,1))</f>
        <v>-</v>
      </c>
      <c r="G2074" s="334"/>
      <c r="H2074" s="303" t="str">
        <f>IF($G2074="","-",_xlfn.XLOOKUP($G2074,Appr.Meta!$A:$A,Appr.Meta!$D:$D,"-",0,1))</f>
        <v>-</v>
      </c>
      <c r="I2074" s="302"/>
      <c r="J2074" s="303" t="str">
        <f>IF($I2074="","-",_xlfn.XLOOKUP($I2074,'CC.Meta'!$A:$A,'CC.Meta'!$D:$D,"-",0,1))</f>
        <v>-</v>
      </c>
      <c r="K2074" s="302"/>
      <c r="L2074" s="146" t="str">
        <f>IF($K2074="","-",_xlfn.XLOOKUP($K2074,Obj.Meta!$A:$A,Obj.Meta!$D:$D,"-",0,1))</f>
        <v>-</v>
      </c>
      <c r="M2074" s="300" t="str">
        <f>IF($K2074="","-",_xlfn.XLOOKUP($K2074,Obj.Meta!$A:$A,Obj.Meta!$F:$F,"-",0,1))</f>
        <v>-</v>
      </c>
      <c r="N2074" s="337" t="str">
        <f t="shared" si="65"/>
        <v>---</v>
      </c>
      <c r="O2074" s="333"/>
      <c r="P2074" s="54"/>
      <c r="Q2074" s="52"/>
      <c r="R2074" s="34"/>
      <c r="S2074" s="53"/>
      <c r="T2074" s="208"/>
      <c r="U2074" s="726"/>
      <c r="V2074" s="206"/>
      <c r="W2074" s="206"/>
      <c r="X2074" s="678"/>
      <c r="Y2074" s="34"/>
      <c r="Z2074" s="610"/>
      <c r="AA2074" s="608"/>
    </row>
    <row r="2075" spans="1:27">
      <c r="A2075" s="145" t="str">
        <f t="shared" si="64"/>
        <v>-</v>
      </c>
      <c r="B2075" s="146" t="str">
        <f>_xlfn.XLOOKUP($A2075,Dept.Meta!$A:$A,Dept.Meta!$F:$F,"-",0,1)</f>
        <v>-</v>
      </c>
      <c r="C2075" s="629" t="str">
        <f>_xlfn.XLOOKUP(_xlfn.CONCAT($G2075,"-",$I2075),Div.Meta!$H:$H,Div.Meta!$C:$C,"-",0,1)</f>
        <v>-</v>
      </c>
      <c r="D2075" s="302"/>
      <c r="E2075" s="146" t="str">
        <f>IF($D2075="","-",_xlfn.XLOOKUP($D2075,Fund.Meta!$A:$A,Fund.Meta!$D:$D,"-",0,1))</f>
        <v>-</v>
      </c>
      <c r="F2075" s="303" t="str">
        <f>IF($D2075="","-",_xlfn.XLOOKUP($D2075,Fund.Meta!$A:$A,Fund.Meta!$E:$E,"-",0,1))</f>
        <v>-</v>
      </c>
      <c r="G2075" s="334"/>
      <c r="H2075" s="303" t="str">
        <f>IF($G2075="","-",_xlfn.XLOOKUP($G2075,Appr.Meta!$A:$A,Appr.Meta!$D:$D,"-",0,1))</f>
        <v>-</v>
      </c>
      <c r="I2075" s="302"/>
      <c r="J2075" s="303" t="str">
        <f>IF($I2075="","-",_xlfn.XLOOKUP($I2075,'CC.Meta'!$A:$A,'CC.Meta'!$D:$D,"-",0,1))</f>
        <v>-</v>
      </c>
      <c r="K2075" s="302"/>
      <c r="L2075" s="146" t="str">
        <f>IF($K2075="","-",_xlfn.XLOOKUP($K2075,Obj.Meta!$A:$A,Obj.Meta!$D:$D,"-",0,1))</f>
        <v>-</v>
      </c>
      <c r="M2075" s="300" t="str">
        <f>IF($K2075="","-",_xlfn.XLOOKUP($K2075,Obj.Meta!$A:$A,Obj.Meta!$F:$F,"-",0,1))</f>
        <v>-</v>
      </c>
      <c r="N2075" s="337" t="str">
        <f t="shared" si="65"/>
        <v>---</v>
      </c>
      <c r="O2075" s="333"/>
      <c r="P2075" s="54"/>
      <c r="Q2075" s="52"/>
      <c r="R2075" s="34"/>
      <c r="S2075" s="53"/>
      <c r="T2075" s="208"/>
      <c r="U2075" s="726"/>
      <c r="V2075" s="206"/>
      <c r="W2075" s="206"/>
      <c r="X2075" s="678"/>
      <c r="Y2075" s="34"/>
      <c r="Z2075" s="610"/>
      <c r="AA2075" s="608"/>
    </row>
    <row r="2076" spans="1:27">
      <c r="A2076" s="145" t="str">
        <f t="shared" si="64"/>
        <v>-</v>
      </c>
      <c r="B2076" s="146" t="str">
        <f>_xlfn.XLOOKUP($A2076,Dept.Meta!$A:$A,Dept.Meta!$F:$F,"-",0,1)</f>
        <v>-</v>
      </c>
      <c r="C2076" s="629" t="str">
        <f>_xlfn.XLOOKUP(_xlfn.CONCAT($G2076,"-",$I2076),Div.Meta!$H:$H,Div.Meta!$C:$C,"-",0,1)</f>
        <v>-</v>
      </c>
      <c r="D2076" s="302"/>
      <c r="E2076" s="146" t="str">
        <f>IF($D2076="","-",_xlfn.XLOOKUP($D2076,Fund.Meta!$A:$A,Fund.Meta!$D:$D,"-",0,1))</f>
        <v>-</v>
      </c>
      <c r="F2076" s="303" t="str">
        <f>IF($D2076="","-",_xlfn.XLOOKUP($D2076,Fund.Meta!$A:$A,Fund.Meta!$E:$E,"-",0,1))</f>
        <v>-</v>
      </c>
      <c r="G2076" s="334"/>
      <c r="H2076" s="303" t="str">
        <f>IF($G2076="","-",_xlfn.XLOOKUP($G2076,Appr.Meta!$A:$A,Appr.Meta!$D:$D,"-",0,1))</f>
        <v>-</v>
      </c>
      <c r="I2076" s="302"/>
      <c r="J2076" s="303" t="str">
        <f>IF($I2076="","-",_xlfn.XLOOKUP($I2076,'CC.Meta'!$A:$A,'CC.Meta'!$D:$D,"-",0,1))</f>
        <v>-</v>
      </c>
      <c r="K2076" s="302"/>
      <c r="L2076" s="146" t="str">
        <f>IF($K2076="","-",_xlfn.XLOOKUP($K2076,Obj.Meta!$A:$A,Obj.Meta!$D:$D,"-",0,1))</f>
        <v>-</v>
      </c>
      <c r="M2076" s="300" t="str">
        <f>IF($K2076="","-",_xlfn.XLOOKUP($K2076,Obj.Meta!$A:$A,Obj.Meta!$F:$F,"-",0,1))</f>
        <v>-</v>
      </c>
      <c r="N2076" s="337" t="str">
        <f t="shared" si="65"/>
        <v>---</v>
      </c>
      <c r="O2076" s="333"/>
      <c r="P2076" s="54"/>
      <c r="Q2076" s="52"/>
      <c r="R2076" s="34"/>
      <c r="S2076" s="53"/>
      <c r="T2076" s="208"/>
      <c r="U2076" s="726"/>
      <c r="V2076" s="206"/>
      <c r="W2076" s="206"/>
      <c r="X2076" s="678"/>
      <c r="Y2076" s="34"/>
      <c r="Z2076" s="610"/>
      <c r="AA2076" s="608"/>
    </row>
    <row r="2077" spans="1:27">
      <c r="A2077" s="145" t="str">
        <f t="shared" si="64"/>
        <v>-</v>
      </c>
      <c r="B2077" s="146" t="str">
        <f>_xlfn.XLOOKUP($A2077,Dept.Meta!$A:$A,Dept.Meta!$F:$F,"-",0,1)</f>
        <v>-</v>
      </c>
      <c r="C2077" s="629" t="str">
        <f>_xlfn.XLOOKUP(_xlfn.CONCAT($G2077,"-",$I2077),Div.Meta!$H:$H,Div.Meta!$C:$C,"-",0,1)</f>
        <v>-</v>
      </c>
      <c r="D2077" s="302"/>
      <c r="E2077" s="146" t="str">
        <f>IF($D2077="","-",_xlfn.XLOOKUP($D2077,Fund.Meta!$A:$A,Fund.Meta!$D:$D,"-",0,1))</f>
        <v>-</v>
      </c>
      <c r="F2077" s="303" t="str">
        <f>IF($D2077="","-",_xlfn.XLOOKUP($D2077,Fund.Meta!$A:$A,Fund.Meta!$E:$E,"-",0,1))</f>
        <v>-</v>
      </c>
      <c r="G2077" s="334"/>
      <c r="H2077" s="303" t="str">
        <f>IF($G2077="","-",_xlfn.XLOOKUP($G2077,Appr.Meta!$A:$A,Appr.Meta!$D:$D,"-",0,1))</f>
        <v>-</v>
      </c>
      <c r="I2077" s="302"/>
      <c r="J2077" s="303" t="str">
        <f>IF($I2077="","-",_xlfn.XLOOKUP($I2077,'CC.Meta'!$A:$A,'CC.Meta'!$D:$D,"-",0,1))</f>
        <v>-</v>
      </c>
      <c r="K2077" s="302"/>
      <c r="L2077" s="146" t="str">
        <f>IF($K2077="","-",_xlfn.XLOOKUP($K2077,Obj.Meta!$A:$A,Obj.Meta!$D:$D,"-",0,1))</f>
        <v>-</v>
      </c>
      <c r="M2077" s="300" t="str">
        <f>IF($K2077="","-",_xlfn.XLOOKUP($K2077,Obj.Meta!$A:$A,Obj.Meta!$F:$F,"-",0,1))</f>
        <v>-</v>
      </c>
      <c r="N2077" s="337" t="str">
        <f t="shared" si="65"/>
        <v>---</v>
      </c>
      <c r="O2077" s="333"/>
      <c r="P2077" s="54"/>
      <c r="Q2077" s="52"/>
      <c r="R2077" s="34"/>
      <c r="S2077" s="53"/>
      <c r="T2077" s="208"/>
      <c r="U2077" s="726"/>
      <c r="V2077" s="206"/>
      <c r="W2077" s="206"/>
      <c r="X2077" s="678"/>
      <c r="Y2077" s="34"/>
      <c r="Z2077" s="610"/>
      <c r="AA2077" s="608"/>
    </row>
    <row r="2078" spans="1:27">
      <c r="A2078" s="145" t="str">
        <f t="shared" si="64"/>
        <v>-</v>
      </c>
      <c r="B2078" s="146" t="str">
        <f>_xlfn.XLOOKUP($A2078,Dept.Meta!$A:$A,Dept.Meta!$F:$F,"-",0,1)</f>
        <v>-</v>
      </c>
      <c r="C2078" s="629" t="str">
        <f>_xlfn.XLOOKUP(_xlfn.CONCAT($G2078,"-",$I2078),Div.Meta!$H:$H,Div.Meta!$C:$C,"-",0,1)</f>
        <v>-</v>
      </c>
      <c r="D2078" s="302"/>
      <c r="E2078" s="146" t="str">
        <f>IF($D2078="","-",_xlfn.XLOOKUP($D2078,Fund.Meta!$A:$A,Fund.Meta!$D:$D,"-",0,1))</f>
        <v>-</v>
      </c>
      <c r="F2078" s="303" t="str">
        <f>IF($D2078="","-",_xlfn.XLOOKUP($D2078,Fund.Meta!$A:$A,Fund.Meta!$E:$E,"-",0,1))</f>
        <v>-</v>
      </c>
      <c r="G2078" s="334"/>
      <c r="H2078" s="303" t="str">
        <f>IF($G2078="","-",_xlfn.XLOOKUP($G2078,Appr.Meta!$A:$A,Appr.Meta!$D:$D,"-",0,1))</f>
        <v>-</v>
      </c>
      <c r="I2078" s="302"/>
      <c r="J2078" s="303" t="str">
        <f>IF($I2078="","-",_xlfn.XLOOKUP($I2078,'CC.Meta'!$A:$A,'CC.Meta'!$D:$D,"-",0,1))</f>
        <v>-</v>
      </c>
      <c r="K2078" s="302"/>
      <c r="L2078" s="146" t="str">
        <f>IF($K2078="","-",_xlfn.XLOOKUP($K2078,Obj.Meta!$A:$A,Obj.Meta!$D:$D,"-",0,1))</f>
        <v>-</v>
      </c>
      <c r="M2078" s="300" t="str">
        <f>IF($K2078="","-",_xlfn.XLOOKUP($K2078,Obj.Meta!$A:$A,Obj.Meta!$F:$F,"-",0,1))</f>
        <v>-</v>
      </c>
      <c r="N2078" s="337" t="str">
        <f t="shared" si="65"/>
        <v>---</v>
      </c>
      <c r="O2078" s="333"/>
      <c r="P2078" s="54"/>
      <c r="Q2078" s="52"/>
      <c r="R2078" s="34"/>
      <c r="S2078" s="53"/>
      <c r="T2078" s="208"/>
      <c r="U2078" s="726"/>
      <c r="V2078" s="206"/>
      <c r="W2078" s="206"/>
      <c r="X2078" s="678"/>
      <c r="Y2078" s="34"/>
      <c r="Z2078" s="610"/>
      <c r="AA2078" s="608"/>
    </row>
    <row r="2079" spans="1:27">
      <c r="A2079" s="145" t="str">
        <f t="shared" si="64"/>
        <v>-</v>
      </c>
      <c r="B2079" s="146" t="str">
        <f>_xlfn.XLOOKUP($A2079,Dept.Meta!$A:$A,Dept.Meta!$F:$F,"-",0,1)</f>
        <v>-</v>
      </c>
      <c r="C2079" s="629" t="str">
        <f>_xlfn.XLOOKUP(_xlfn.CONCAT($G2079,"-",$I2079),Div.Meta!$H:$H,Div.Meta!$C:$C,"-",0,1)</f>
        <v>-</v>
      </c>
      <c r="D2079" s="302"/>
      <c r="E2079" s="146" t="str">
        <f>IF($D2079="","-",_xlfn.XLOOKUP($D2079,Fund.Meta!$A:$A,Fund.Meta!$D:$D,"-",0,1))</f>
        <v>-</v>
      </c>
      <c r="F2079" s="303" t="str">
        <f>IF($D2079="","-",_xlfn.XLOOKUP($D2079,Fund.Meta!$A:$A,Fund.Meta!$E:$E,"-",0,1))</f>
        <v>-</v>
      </c>
      <c r="G2079" s="334"/>
      <c r="H2079" s="303" t="str">
        <f>IF($G2079="","-",_xlfn.XLOOKUP($G2079,Appr.Meta!$A:$A,Appr.Meta!$D:$D,"-",0,1))</f>
        <v>-</v>
      </c>
      <c r="I2079" s="302"/>
      <c r="J2079" s="303" t="str">
        <f>IF($I2079="","-",_xlfn.XLOOKUP($I2079,'CC.Meta'!$A:$A,'CC.Meta'!$D:$D,"-",0,1))</f>
        <v>-</v>
      </c>
      <c r="K2079" s="302"/>
      <c r="L2079" s="146" t="str">
        <f>IF($K2079="","-",_xlfn.XLOOKUP($K2079,Obj.Meta!$A:$A,Obj.Meta!$D:$D,"-",0,1))</f>
        <v>-</v>
      </c>
      <c r="M2079" s="300" t="str">
        <f>IF($K2079="","-",_xlfn.XLOOKUP($K2079,Obj.Meta!$A:$A,Obj.Meta!$F:$F,"-",0,1))</f>
        <v>-</v>
      </c>
      <c r="N2079" s="337" t="str">
        <f t="shared" si="65"/>
        <v>---</v>
      </c>
      <c r="O2079" s="333"/>
      <c r="P2079" s="54"/>
      <c r="Q2079" s="52"/>
      <c r="R2079" s="34"/>
      <c r="S2079" s="53"/>
      <c r="T2079" s="208"/>
      <c r="U2079" s="726"/>
      <c r="V2079" s="206"/>
      <c r="W2079" s="206"/>
      <c r="X2079" s="678"/>
      <c r="Y2079" s="34"/>
      <c r="Z2079" s="610"/>
      <c r="AA2079" s="608"/>
    </row>
    <row r="2080" spans="1:27">
      <c r="A2080" s="145" t="str">
        <f t="shared" si="64"/>
        <v>-</v>
      </c>
      <c r="B2080" s="146" t="str">
        <f>_xlfn.XLOOKUP($A2080,Dept.Meta!$A:$A,Dept.Meta!$F:$F,"-",0,1)</f>
        <v>-</v>
      </c>
      <c r="C2080" s="629" t="str">
        <f>_xlfn.XLOOKUP(_xlfn.CONCAT($G2080,"-",$I2080),Div.Meta!$H:$H,Div.Meta!$C:$C,"-",0,1)</f>
        <v>-</v>
      </c>
      <c r="D2080" s="302"/>
      <c r="E2080" s="146" t="str">
        <f>IF($D2080="","-",_xlfn.XLOOKUP($D2080,Fund.Meta!$A:$A,Fund.Meta!$D:$D,"-",0,1))</f>
        <v>-</v>
      </c>
      <c r="F2080" s="303" t="str">
        <f>IF($D2080="","-",_xlfn.XLOOKUP($D2080,Fund.Meta!$A:$A,Fund.Meta!$E:$E,"-",0,1))</f>
        <v>-</v>
      </c>
      <c r="G2080" s="334"/>
      <c r="H2080" s="303" t="str">
        <f>IF($G2080="","-",_xlfn.XLOOKUP($G2080,Appr.Meta!$A:$A,Appr.Meta!$D:$D,"-",0,1))</f>
        <v>-</v>
      </c>
      <c r="I2080" s="302"/>
      <c r="J2080" s="303" t="str">
        <f>IF($I2080="","-",_xlfn.XLOOKUP($I2080,'CC.Meta'!$A:$A,'CC.Meta'!$D:$D,"-",0,1))</f>
        <v>-</v>
      </c>
      <c r="K2080" s="302"/>
      <c r="L2080" s="146" t="str">
        <f>IF($K2080="","-",_xlfn.XLOOKUP($K2080,Obj.Meta!$A:$A,Obj.Meta!$D:$D,"-",0,1))</f>
        <v>-</v>
      </c>
      <c r="M2080" s="300" t="str">
        <f>IF($K2080="","-",_xlfn.XLOOKUP($K2080,Obj.Meta!$A:$A,Obj.Meta!$F:$F,"-",0,1))</f>
        <v>-</v>
      </c>
      <c r="N2080" s="337" t="str">
        <f t="shared" si="65"/>
        <v>---</v>
      </c>
      <c r="O2080" s="333"/>
      <c r="P2080" s="54"/>
      <c r="Q2080" s="52"/>
      <c r="R2080" s="34"/>
      <c r="S2080" s="53"/>
      <c r="T2080" s="208"/>
      <c r="U2080" s="726"/>
      <c r="V2080" s="206"/>
      <c r="W2080" s="206"/>
      <c r="X2080" s="678"/>
      <c r="Y2080" s="34"/>
      <c r="Z2080" s="610"/>
      <c r="AA2080" s="608"/>
    </row>
    <row r="2081" spans="1:27">
      <c r="A2081" s="145" t="str">
        <f t="shared" si="64"/>
        <v>-</v>
      </c>
      <c r="B2081" s="146" t="str">
        <f>_xlfn.XLOOKUP($A2081,Dept.Meta!$A:$A,Dept.Meta!$F:$F,"-",0,1)</f>
        <v>-</v>
      </c>
      <c r="C2081" s="629" t="str">
        <f>_xlfn.XLOOKUP(_xlfn.CONCAT($G2081,"-",$I2081),Div.Meta!$H:$H,Div.Meta!$C:$C,"-",0,1)</f>
        <v>-</v>
      </c>
      <c r="D2081" s="302"/>
      <c r="E2081" s="146" t="str">
        <f>IF($D2081="","-",_xlfn.XLOOKUP($D2081,Fund.Meta!$A:$A,Fund.Meta!$D:$D,"-",0,1))</f>
        <v>-</v>
      </c>
      <c r="F2081" s="303" t="str">
        <f>IF($D2081="","-",_xlfn.XLOOKUP($D2081,Fund.Meta!$A:$A,Fund.Meta!$E:$E,"-",0,1))</f>
        <v>-</v>
      </c>
      <c r="G2081" s="334"/>
      <c r="H2081" s="303" t="str">
        <f>IF($G2081="","-",_xlfn.XLOOKUP($G2081,Appr.Meta!$A:$A,Appr.Meta!$D:$D,"-",0,1))</f>
        <v>-</v>
      </c>
      <c r="I2081" s="302"/>
      <c r="J2081" s="303" t="str">
        <f>IF($I2081="","-",_xlfn.XLOOKUP($I2081,'CC.Meta'!$A:$A,'CC.Meta'!$D:$D,"-",0,1))</f>
        <v>-</v>
      </c>
      <c r="K2081" s="302"/>
      <c r="L2081" s="146" t="str">
        <f>IF($K2081="","-",_xlfn.XLOOKUP($K2081,Obj.Meta!$A:$A,Obj.Meta!$D:$D,"-",0,1))</f>
        <v>-</v>
      </c>
      <c r="M2081" s="300" t="str">
        <f>IF($K2081="","-",_xlfn.XLOOKUP($K2081,Obj.Meta!$A:$A,Obj.Meta!$F:$F,"-",0,1))</f>
        <v>-</v>
      </c>
      <c r="N2081" s="337" t="str">
        <f t="shared" si="65"/>
        <v>---</v>
      </c>
      <c r="O2081" s="333"/>
      <c r="P2081" s="54"/>
      <c r="Q2081" s="52"/>
      <c r="R2081" s="34"/>
      <c r="S2081" s="53"/>
      <c r="T2081" s="208"/>
      <c r="U2081" s="726"/>
      <c r="V2081" s="206"/>
      <c r="W2081" s="206"/>
      <c r="X2081" s="678"/>
      <c r="Y2081" s="34"/>
      <c r="Z2081" s="610"/>
      <c r="AA2081" s="608"/>
    </row>
    <row r="2082" spans="1:27">
      <c r="A2082" s="145" t="str">
        <f t="shared" si="64"/>
        <v>-</v>
      </c>
      <c r="B2082" s="146" t="str">
        <f>_xlfn.XLOOKUP($A2082,Dept.Meta!$A:$A,Dept.Meta!$F:$F,"-",0,1)</f>
        <v>-</v>
      </c>
      <c r="C2082" s="629" t="str">
        <f>_xlfn.XLOOKUP(_xlfn.CONCAT($G2082,"-",$I2082),Div.Meta!$H:$H,Div.Meta!$C:$C,"-",0,1)</f>
        <v>-</v>
      </c>
      <c r="D2082" s="302"/>
      <c r="E2082" s="146" t="str">
        <f>IF($D2082="","-",_xlfn.XLOOKUP($D2082,Fund.Meta!$A:$A,Fund.Meta!$D:$D,"-",0,1))</f>
        <v>-</v>
      </c>
      <c r="F2082" s="303" t="str">
        <f>IF($D2082="","-",_xlfn.XLOOKUP($D2082,Fund.Meta!$A:$A,Fund.Meta!$E:$E,"-",0,1))</f>
        <v>-</v>
      </c>
      <c r="G2082" s="334"/>
      <c r="H2082" s="303" t="str">
        <f>IF($G2082="","-",_xlfn.XLOOKUP($G2082,Appr.Meta!$A:$A,Appr.Meta!$D:$D,"-",0,1))</f>
        <v>-</v>
      </c>
      <c r="I2082" s="302"/>
      <c r="J2082" s="303" t="str">
        <f>IF($I2082="","-",_xlfn.XLOOKUP($I2082,'CC.Meta'!$A:$A,'CC.Meta'!$D:$D,"-",0,1))</f>
        <v>-</v>
      </c>
      <c r="K2082" s="302"/>
      <c r="L2082" s="146" t="str">
        <f>IF($K2082="","-",_xlfn.XLOOKUP($K2082,Obj.Meta!$A:$A,Obj.Meta!$D:$D,"-",0,1))</f>
        <v>-</v>
      </c>
      <c r="M2082" s="300" t="str">
        <f>IF($K2082="","-",_xlfn.XLOOKUP($K2082,Obj.Meta!$A:$A,Obj.Meta!$F:$F,"-",0,1))</f>
        <v>-</v>
      </c>
      <c r="N2082" s="337" t="str">
        <f t="shared" si="65"/>
        <v>---</v>
      </c>
      <c r="O2082" s="333"/>
      <c r="P2082" s="54"/>
      <c r="Q2082" s="52"/>
      <c r="R2082" s="34"/>
      <c r="S2082" s="53"/>
      <c r="T2082" s="208"/>
      <c r="U2082" s="726"/>
      <c r="V2082" s="206"/>
      <c r="W2082" s="206"/>
      <c r="X2082" s="678"/>
      <c r="Y2082" s="34"/>
      <c r="Z2082" s="610"/>
      <c r="AA2082" s="608"/>
    </row>
    <row r="2083" spans="1:27">
      <c r="A2083" s="145" t="str">
        <f t="shared" si="64"/>
        <v>-</v>
      </c>
      <c r="B2083" s="146" t="str">
        <f>_xlfn.XLOOKUP($A2083,Dept.Meta!$A:$A,Dept.Meta!$F:$F,"-",0,1)</f>
        <v>-</v>
      </c>
      <c r="C2083" s="629" t="str">
        <f>_xlfn.XLOOKUP(_xlfn.CONCAT($G2083,"-",$I2083),Div.Meta!$H:$H,Div.Meta!$C:$C,"-",0,1)</f>
        <v>-</v>
      </c>
      <c r="D2083" s="302"/>
      <c r="E2083" s="146" t="str">
        <f>IF($D2083="","-",_xlfn.XLOOKUP($D2083,Fund.Meta!$A:$A,Fund.Meta!$D:$D,"-",0,1))</f>
        <v>-</v>
      </c>
      <c r="F2083" s="303" t="str">
        <f>IF($D2083="","-",_xlfn.XLOOKUP($D2083,Fund.Meta!$A:$A,Fund.Meta!$E:$E,"-",0,1))</f>
        <v>-</v>
      </c>
      <c r="G2083" s="334"/>
      <c r="H2083" s="303" t="str">
        <f>IF($G2083="","-",_xlfn.XLOOKUP($G2083,Appr.Meta!$A:$A,Appr.Meta!$D:$D,"-",0,1))</f>
        <v>-</v>
      </c>
      <c r="I2083" s="302"/>
      <c r="J2083" s="303" t="str">
        <f>IF($I2083="","-",_xlfn.XLOOKUP($I2083,'CC.Meta'!$A:$A,'CC.Meta'!$D:$D,"-",0,1))</f>
        <v>-</v>
      </c>
      <c r="K2083" s="302"/>
      <c r="L2083" s="146" t="str">
        <f>IF($K2083="","-",_xlfn.XLOOKUP($K2083,Obj.Meta!$A:$A,Obj.Meta!$D:$D,"-",0,1))</f>
        <v>-</v>
      </c>
      <c r="M2083" s="300" t="str">
        <f>IF($K2083="","-",_xlfn.XLOOKUP($K2083,Obj.Meta!$A:$A,Obj.Meta!$F:$F,"-",0,1))</f>
        <v>-</v>
      </c>
      <c r="N2083" s="337" t="str">
        <f t="shared" si="65"/>
        <v>---</v>
      </c>
      <c r="O2083" s="333"/>
      <c r="P2083" s="54"/>
      <c r="Q2083" s="52"/>
      <c r="R2083" s="34"/>
      <c r="S2083" s="53"/>
      <c r="T2083" s="208"/>
      <c r="U2083" s="726"/>
      <c r="V2083" s="206"/>
      <c r="W2083" s="206"/>
      <c r="X2083" s="678"/>
      <c r="Y2083" s="34"/>
      <c r="Z2083" s="610"/>
      <c r="AA2083" s="608"/>
    </row>
    <row r="2084" spans="1:27">
      <c r="A2084" s="145" t="str">
        <f t="shared" si="64"/>
        <v>-</v>
      </c>
      <c r="B2084" s="146" t="str">
        <f>_xlfn.XLOOKUP($A2084,Dept.Meta!$A:$A,Dept.Meta!$F:$F,"-",0,1)</f>
        <v>-</v>
      </c>
      <c r="C2084" s="629" t="str">
        <f>_xlfn.XLOOKUP(_xlfn.CONCAT($G2084,"-",$I2084),Div.Meta!$H:$H,Div.Meta!$C:$C,"-",0,1)</f>
        <v>-</v>
      </c>
      <c r="D2084" s="302"/>
      <c r="E2084" s="146" t="str">
        <f>IF($D2084="","-",_xlfn.XLOOKUP($D2084,Fund.Meta!$A:$A,Fund.Meta!$D:$D,"-",0,1))</f>
        <v>-</v>
      </c>
      <c r="F2084" s="303" t="str">
        <f>IF($D2084="","-",_xlfn.XLOOKUP($D2084,Fund.Meta!$A:$A,Fund.Meta!$E:$E,"-",0,1))</f>
        <v>-</v>
      </c>
      <c r="G2084" s="334"/>
      <c r="H2084" s="303" t="str">
        <f>IF($G2084="","-",_xlfn.XLOOKUP($G2084,Appr.Meta!$A:$A,Appr.Meta!$D:$D,"-",0,1))</f>
        <v>-</v>
      </c>
      <c r="I2084" s="302"/>
      <c r="J2084" s="303" t="str">
        <f>IF($I2084="","-",_xlfn.XLOOKUP($I2084,'CC.Meta'!$A:$A,'CC.Meta'!$D:$D,"-",0,1))</f>
        <v>-</v>
      </c>
      <c r="K2084" s="302"/>
      <c r="L2084" s="146" t="str">
        <f>IF($K2084="","-",_xlfn.XLOOKUP($K2084,Obj.Meta!$A:$A,Obj.Meta!$D:$D,"-",0,1))</f>
        <v>-</v>
      </c>
      <c r="M2084" s="300" t="str">
        <f>IF($K2084="","-",_xlfn.XLOOKUP($K2084,Obj.Meta!$A:$A,Obj.Meta!$F:$F,"-",0,1))</f>
        <v>-</v>
      </c>
      <c r="N2084" s="337" t="str">
        <f t="shared" si="65"/>
        <v>---</v>
      </c>
      <c r="O2084" s="333"/>
      <c r="P2084" s="54"/>
      <c r="Q2084" s="52"/>
      <c r="R2084" s="34"/>
      <c r="S2084" s="53"/>
      <c r="T2084" s="208"/>
      <c r="U2084" s="726"/>
      <c r="V2084" s="206"/>
      <c r="W2084" s="206"/>
      <c r="X2084" s="678"/>
      <c r="Y2084" s="34"/>
      <c r="Z2084" s="610"/>
      <c r="AA2084" s="608"/>
    </row>
    <row r="2085" spans="1:27">
      <c r="A2085" s="145" t="str">
        <f t="shared" si="64"/>
        <v>-</v>
      </c>
      <c r="B2085" s="146" t="str">
        <f>_xlfn.XLOOKUP($A2085,Dept.Meta!$A:$A,Dept.Meta!$F:$F,"-",0,1)</f>
        <v>-</v>
      </c>
      <c r="C2085" s="629" t="str">
        <f>_xlfn.XLOOKUP(_xlfn.CONCAT($G2085,"-",$I2085),Div.Meta!$H:$H,Div.Meta!$C:$C,"-",0,1)</f>
        <v>-</v>
      </c>
      <c r="D2085" s="302"/>
      <c r="E2085" s="146" t="str">
        <f>IF($D2085="","-",_xlfn.XLOOKUP($D2085,Fund.Meta!$A:$A,Fund.Meta!$D:$D,"-",0,1))</f>
        <v>-</v>
      </c>
      <c r="F2085" s="303" t="str">
        <f>IF($D2085="","-",_xlfn.XLOOKUP($D2085,Fund.Meta!$A:$A,Fund.Meta!$E:$E,"-",0,1))</f>
        <v>-</v>
      </c>
      <c r="G2085" s="334"/>
      <c r="H2085" s="303" t="str">
        <f>IF($G2085="","-",_xlfn.XLOOKUP($G2085,Appr.Meta!$A:$A,Appr.Meta!$D:$D,"-",0,1))</f>
        <v>-</v>
      </c>
      <c r="I2085" s="302"/>
      <c r="J2085" s="303" t="str">
        <f>IF($I2085="","-",_xlfn.XLOOKUP($I2085,'CC.Meta'!$A:$A,'CC.Meta'!$D:$D,"-",0,1))</f>
        <v>-</v>
      </c>
      <c r="K2085" s="302"/>
      <c r="L2085" s="146" t="str">
        <f>IF($K2085="","-",_xlfn.XLOOKUP($K2085,Obj.Meta!$A:$A,Obj.Meta!$D:$D,"-",0,1))</f>
        <v>-</v>
      </c>
      <c r="M2085" s="300" t="str">
        <f>IF($K2085="","-",_xlfn.XLOOKUP($K2085,Obj.Meta!$A:$A,Obj.Meta!$F:$F,"-",0,1))</f>
        <v>-</v>
      </c>
      <c r="N2085" s="337" t="str">
        <f t="shared" si="65"/>
        <v>---</v>
      </c>
      <c r="O2085" s="333"/>
      <c r="P2085" s="54"/>
      <c r="Q2085" s="52"/>
      <c r="R2085" s="34"/>
      <c r="S2085" s="53"/>
      <c r="T2085" s="208"/>
      <c r="U2085" s="726"/>
      <c r="V2085" s="206"/>
      <c r="W2085" s="206"/>
      <c r="X2085" s="678"/>
      <c r="Y2085" s="34"/>
      <c r="Z2085" s="610"/>
      <c r="AA2085" s="608"/>
    </row>
    <row r="2086" spans="1:27">
      <c r="A2086" s="145" t="str">
        <f t="shared" si="64"/>
        <v>-</v>
      </c>
      <c r="B2086" s="146" t="str">
        <f>_xlfn.XLOOKUP($A2086,Dept.Meta!$A:$A,Dept.Meta!$F:$F,"-",0,1)</f>
        <v>-</v>
      </c>
      <c r="C2086" s="629" t="str">
        <f>_xlfn.XLOOKUP(_xlfn.CONCAT($G2086,"-",$I2086),Div.Meta!$H:$H,Div.Meta!$C:$C,"-",0,1)</f>
        <v>-</v>
      </c>
      <c r="D2086" s="302"/>
      <c r="E2086" s="146" t="str">
        <f>IF($D2086="","-",_xlfn.XLOOKUP($D2086,Fund.Meta!$A:$A,Fund.Meta!$D:$D,"-",0,1))</f>
        <v>-</v>
      </c>
      <c r="F2086" s="303" t="str">
        <f>IF($D2086="","-",_xlfn.XLOOKUP($D2086,Fund.Meta!$A:$A,Fund.Meta!$E:$E,"-",0,1))</f>
        <v>-</v>
      </c>
      <c r="G2086" s="334"/>
      <c r="H2086" s="303" t="str">
        <f>IF($G2086="","-",_xlfn.XLOOKUP($G2086,Appr.Meta!$A:$A,Appr.Meta!$D:$D,"-",0,1))</f>
        <v>-</v>
      </c>
      <c r="I2086" s="302"/>
      <c r="J2086" s="303" t="str">
        <f>IF($I2086="","-",_xlfn.XLOOKUP($I2086,'CC.Meta'!$A:$A,'CC.Meta'!$D:$D,"-",0,1))</f>
        <v>-</v>
      </c>
      <c r="K2086" s="302"/>
      <c r="L2086" s="146" t="str">
        <f>IF($K2086="","-",_xlfn.XLOOKUP($K2086,Obj.Meta!$A:$A,Obj.Meta!$D:$D,"-",0,1))</f>
        <v>-</v>
      </c>
      <c r="M2086" s="300" t="str">
        <f>IF($K2086="","-",_xlfn.XLOOKUP($K2086,Obj.Meta!$A:$A,Obj.Meta!$F:$F,"-",0,1))</f>
        <v>-</v>
      </c>
      <c r="N2086" s="337" t="str">
        <f t="shared" si="65"/>
        <v>---</v>
      </c>
      <c r="O2086" s="333"/>
      <c r="P2086" s="54"/>
      <c r="Q2086" s="52"/>
      <c r="R2086" s="34"/>
      <c r="S2086" s="53"/>
      <c r="T2086" s="208"/>
      <c r="U2086" s="726"/>
      <c r="V2086" s="206"/>
      <c r="W2086" s="206"/>
      <c r="X2086" s="678"/>
      <c r="Y2086" s="34"/>
      <c r="Z2086" s="610"/>
      <c r="AA2086" s="608"/>
    </row>
    <row r="2087" spans="1:27">
      <c r="A2087" s="145" t="str">
        <f t="shared" si="64"/>
        <v>-</v>
      </c>
      <c r="B2087" s="146" t="str">
        <f>_xlfn.XLOOKUP($A2087,Dept.Meta!$A:$A,Dept.Meta!$F:$F,"-",0,1)</f>
        <v>-</v>
      </c>
      <c r="C2087" s="629" t="str">
        <f>_xlfn.XLOOKUP(_xlfn.CONCAT($G2087,"-",$I2087),Div.Meta!$H:$H,Div.Meta!$C:$C,"-",0,1)</f>
        <v>-</v>
      </c>
      <c r="D2087" s="302"/>
      <c r="E2087" s="146" t="str">
        <f>IF($D2087="","-",_xlfn.XLOOKUP($D2087,Fund.Meta!$A:$A,Fund.Meta!$D:$D,"-",0,1))</f>
        <v>-</v>
      </c>
      <c r="F2087" s="303" t="str">
        <f>IF($D2087="","-",_xlfn.XLOOKUP($D2087,Fund.Meta!$A:$A,Fund.Meta!$E:$E,"-",0,1))</f>
        <v>-</v>
      </c>
      <c r="G2087" s="334"/>
      <c r="H2087" s="303" t="str">
        <f>IF($G2087="","-",_xlfn.XLOOKUP($G2087,Appr.Meta!$A:$A,Appr.Meta!$D:$D,"-",0,1))</f>
        <v>-</v>
      </c>
      <c r="I2087" s="302"/>
      <c r="J2087" s="303" t="str">
        <f>IF($I2087="","-",_xlfn.XLOOKUP($I2087,'CC.Meta'!$A:$A,'CC.Meta'!$D:$D,"-",0,1))</f>
        <v>-</v>
      </c>
      <c r="K2087" s="302"/>
      <c r="L2087" s="146" t="str">
        <f>IF($K2087="","-",_xlfn.XLOOKUP($K2087,Obj.Meta!$A:$A,Obj.Meta!$D:$D,"-",0,1))</f>
        <v>-</v>
      </c>
      <c r="M2087" s="300" t="str">
        <f>IF($K2087="","-",_xlfn.XLOOKUP($K2087,Obj.Meta!$A:$A,Obj.Meta!$F:$F,"-",0,1))</f>
        <v>-</v>
      </c>
      <c r="N2087" s="337" t="str">
        <f t="shared" si="65"/>
        <v>---</v>
      </c>
      <c r="O2087" s="333"/>
      <c r="P2087" s="54"/>
      <c r="Q2087" s="52"/>
      <c r="R2087" s="34"/>
      <c r="S2087" s="53"/>
      <c r="T2087" s="208"/>
      <c r="U2087" s="726"/>
      <c r="V2087" s="206"/>
      <c r="W2087" s="206"/>
      <c r="X2087" s="678"/>
      <c r="Y2087" s="34"/>
      <c r="Z2087" s="610"/>
      <c r="AA2087" s="608"/>
    </row>
    <row r="2088" spans="1:27">
      <c r="A2088" s="145" t="str">
        <f t="shared" si="64"/>
        <v>-</v>
      </c>
      <c r="B2088" s="146" t="str">
        <f>_xlfn.XLOOKUP($A2088,Dept.Meta!$A:$A,Dept.Meta!$F:$F,"-",0,1)</f>
        <v>-</v>
      </c>
      <c r="C2088" s="629" t="str">
        <f>_xlfn.XLOOKUP(_xlfn.CONCAT($G2088,"-",$I2088),Div.Meta!$H:$H,Div.Meta!$C:$C,"-",0,1)</f>
        <v>-</v>
      </c>
      <c r="D2088" s="302"/>
      <c r="E2088" s="146" t="str">
        <f>IF($D2088="","-",_xlfn.XLOOKUP($D2088,Fund.Meta!$A:$A,Fund.Meta!$D:$D,"-",0,1))</f>
        <v>-</v>
      </c>
      <c r="F2088" s="303" t="str">
        <f>IF($D2088="","-",_xlfn.XLOOKUP($D2088,Fund.Meta!$A:$A,Fund.Meta!$E:$E,"-",0,1))</f>
        <v>-</v>
      </c>
      <c r="G2088" s="334"/>
      <c r="H2088" s="303" t="str">
        <f>IF($G2088="","-",_xlfn.XLOOKUP($G2088,Appr.Meta!$A:$A,Appr.Meta!$D:$D,"-",0,1))</f>
        <v>-</v>
      </c>
      <c r="I2088" s="302"/>
      <c r="J2088" s="303" t="str">
        <f>IF($I2088="","-",_xlfn.XLOOKUP($I2088,'CC.Meta'!$A:$A,'CC.Meta'!$D:$D,"-",0,1))</f>
        <v>-</v>
      </c>
      <c r="K2088" s="302"/>
      <c r="L2088" s="146" t="str">
        <f>IF($K2088="","-",_xlfn.XLOOKUP($K2088,Obj.Meta!$A:$A,Obj.Meta!$D:$D,"-",0,1))</f>
        <v>-</v>
      </c>
      <c r="M2088" s="300" t="str">
        <f>IF($K2088="","-",_xlfn.XLOOKUP($K2088,Obj.Meta!$A:$A,Obj.Meta!$F:$F,"-",0,1))</f>
        <v>-</v>
      </c>
      <c r="N2088" s="337" t="str">
        <f t="shared" si="65"/>
        <v>---</v>
      </c>
      <c r="O2088" s="333"/>
      <c r="P2088" s="54"/>
      <c r="Q2088" s="52"/>
      <c r="R2088" s="34"/>
      <c r="S2088" s="53"/>
      <c r="T2088" s="208"/>
      <c r="U2088" s="726"/>
      <c r="V2088" s="206"/>
      <c r="W2088" s="206"/>
      <c r="X2088" s="678"/>
      <c r="Y2088" s="34"/>
      <c r="Z2088" s="610"/>
      <c r="AA2088" s="608"/>
    </row>
    <row r="2089" spans="1:27">
      <c r="A2089" s="145" t="str">
        <f t="shared" si="64"/>
        <v>-</v>
      </c>
      <c r="B2089" s="146" t="str">
        <f>_xlfn.XLOOKUP($A2089,Dept.Meta!$A:$A,Dept.Meta!$F:$F,"-",0,1)</f>
        <v>-</v>
      </c>
      <c r="C2089" s="629" t="str">
        <f>_xlfn.XLOOKUP(_xlfn.CONCAT($G2089,"-",$I2089),Div.Meta!$H:$H,Div.Meta!$C:$C,"-",0,1)</f>
        <v>-</v>
      </c>
      <c r="D2089" s="302"/>
      <c r="E2089" s="146" t="str">
        <f>IF($D2089="","-",_xlfn.XLOOKUP($D2089,Fund.Meta!$A:$A,Fund.Meta!$D:$D,"-",0,1))</f>
        <v>-</v>
      </c>
      <c r="F2089" s="303" t="str">
        <f>IF($D2089="","-",_xlfn.XLOOKUP($D2089,Fund.Meta!$A:$A,Fund.Meta!$E:$E,"-",0,1))</f>
        <v>-</v>
      </c>
      <c r="G2089" s="334"/>
      <c r="H2089" s="303" t="str">
        <f>IF($G2089="","-",_xlfn.XLOOKUP($G2089,Appr.Meta!$A:$A,Appr.Meta!$D:$D,"-",0,1))</f>
        <v>-</v>
      </c>
      <c r="I2089" s="302"/>
      <c r="J2089" s="303" t="str">
        <f>IF($I2089="","-",_xlfn.XLOOKUP($I2089,'CC.Meta'!$A:$A,'CC.Meta'!$D:$D,"-",0,1))</f>
        <v>-</v>
      </c>
      <c r="K2089" s="302"/>
      <c r="L2089" s="146" t="str">
        <f>IF($K2089="","-",_xlfn.XLOOKUP($K2089,Obj.Meta!$A:$A,Obj.Meta!$D:$D,"-",0,1))</f>
        <v>-</v>
      </c>
      <c r="M2089" s="300" t="str">
        <f>IF($K2089="","-",_xlfn.XLOOKUP($K2089,Obj.Meta!$A:$A,Obj.Meta!$F:$F,"-",0,1))</f>
        <v>-</v>
      </c>
      <c r="N2089" s="337" t="str">
        <f t="shared" si="65"/>
        <v>---</v>
      </c>
      <c r="O2089" s="333"/>
      <c r="P2089" s="54"/>
      <c r="Q2089" s="52"/>
      <c r="R2089" s="34"/>
      <c r="S2089" s="53"/>
      <c r="T2089" s="208"/>
      <c r="U2089" s="726"/>
      <c r="V2089" s="206"/>
      <c r="W2089" s="206"/>
      <c r="X2089" s="678"/>
      <c r="Y2089" s="34"/>
      <c r="Z2089" s="610"/>
      <c r="AA2089" s="608"/>
    </row>
    <row r="2090" spans="1:27">
      <c r="A2090" s="145" t="str">
        <f t="shared" si="64"/>
        <v>-</v>
      </c>
      <c r="B2090" s="146" t="str">
        <f>_xlfn.XLOOKUP($A2090,Dept.Meta!$A:$A,Dept.Meta!$F:$F,"-",0,1)</f>
        <v>-</v>
      </c>
      <c r="C2090" s="629" t="str">
        <f>_xlfn.XLOOKUP(_xlfn.CONCAT($G2090,"-",$I2090),Div.Meta!$H:$H,Div.Meta!$C:$C,"-",0,1)</f>
        <v>-</v>
      </c>
      <c r="D2090" s="302"/>
      <c r="E2090" s="146" t="str">
        <f>IF($D2090="","-",_xlfn.XLOOKUP($D2090,Fund.Meta!$A:$A,Fund.Meta!$D:$D,"-",0,1))</f>
        <v>-</v>
      </c>
      <c r="F2090" s="303" t="str">
        <f>IF($D2090="","-",_xlfn.XLOOKUP($D2090,Fund.Meta!$A:$A,Fund.Meta!$E:$E,"-",0,1))</f>
        <v>-</v>
      </c>
      <c r="G2090" s="334"/>
      <c r="H2090" s="303" t="str">
        <f>IF($G2090="","-",_xlfn.XLOOKUP($G2090,Appr.Meta!$A:$A,Appr.Meta!$D:$D,"-",0,1))</f>
        <v>-</v>
      </c>
      <c r="I2090" s="302"/>
      <c r="J2090" s="303" t="str">
        <f>IF($I2090="","-",_xlfn.XLOOKUP($I2090,'CC.Meta'!$A:$A,'CC.Meta'!$D:$D,"-",0,1))</f>
        <v>-</v>
      </c>
      <c r="K2090" s="302"/>
      <c r="L2090" s="146" t="str">
        <f>IF($K2090="","-",_xlfn.XLOOKUP($K2090,Obj.Meta!$A:$A,Obj.Meta!$D:$D,"-",0,1))</f>
        <v>-</v>
      </c>
      <c r="M2090" s="300" t="str">
        <f>IF($K2090="","-",_xlfn.XLOOKUP($K2090,Obj.Meta!$A:$A,Obj.Meta!$F:$F,"-",0,1))</f>
        <v>-</v>
      </c>
      <c r="N2090" s="337" t="str">
        <f t="shared" si="65"/>
        <v>---</v>
      </c>
      <c r="O2090" s="333"/>
      <c r="P2090" s="54"/>
      <c r="Q2090" s="52"/>
      <c r="R2090" s="34"/>
      <c r="S2090" s="53"/>
      <c r="T2090" s="208"/>
      <c r="U2090" s="726"/>
      <c r="V2090" s="206"/>
      <c r="W2090" s="206"/>
      <c r="X2090" s="678"/>
      <c r="Y2090" s="34"/>
      <c r="Z2090" s="610"/>
      <c r="AA2090" s="608"/>
    </row>
    <row r="2091" spans="1:27">
      <c r="A2091" s="145" t="str">
        <f t="shared" si="64"/>
        <v>-</v>
      </c>
      <c r="B2091" s="146" t="str">
        <f>_xlfn.XLOOKUP($A2091,Dept.Meta!$A:$A,Dept.Meta!$F:$F,"-",0,1)</f>
        <v>-</v>
      </c>
      <c r="C2091" s="629" t="str">
        <f>_xlfn.XLOOKUP(_xlfn.CONCAT($G2091,"-",$I2091),Div.Meta!$H:$H,Div.Meta!$C:$C,"-",0,1)</f>
        <v>-</v>
      </c>
      <c r="D2091" s="302"/>
      <c r="E2091" s="146" t="str">
        <f>IF($D2091="","-",_xlfn.XLOOKUP($D2091,Fund.Meta!$A:$A,Fund.Meta!$D:$D,"-",0,1))</f>
        <v>-</v>
      </c>
      <c r="F2091" s="303" t="str">
        <f>IF($D2091="","-",_xlfn.XLOOKUP($D2091,Fund.Meta!$A:$A,Fund.Meta!$E:$E,"-",0,1))</f>
        <v>-</v>
      </c>
      <c r="G2091" s="334"/>
      <c r="H2091" s="303" t="str">
        <f>IF($G2091="","-",_xlfn.XLOOKUP($G2091,Appr.Meta!$A:$A,Appr.Meta!$D:$D,"-",0,1))</f>
        <v>-</v>
      </c>
      <c r="I2091" s="302"/>
      <c r="J2091" s="303" t="str">
        <f>IF($I2091="","-",_xlfn.XLOOKUP($I2091,'CC.Meta'!$A:$A,'CC.Meta'!$D:$D,"-",0,1))</f>
        <v>-</v>
      </c>
      <c r="K2091" s="302"/>
      <c r="L2091" s="146" t="str">
        <f>IF($K2091="","-",_xlfn.XLOOKUP($K2091,Obj.Meta!$A:$A,Obj.Meta!$D:$D,"-",0,1))</f>
        <v>-</v>
      </c>
      <c r="M2091" s="300" t="str">
        <f>IF($K2091="","-",_xlfn.XLOOKUP($K2091,Obj.Meta!$A:$A,Obj.Meta!$F:$F,"-",0,1))</f>
        <v>-</v>
      </c>
      <c r="N2091" s="337" t="str">
        <f t="shared" si="65"/>
        <v>---</v>
      </c>
      <c r="O2091" s="333"/>
      <c r="P2091" s="54"/>
      <c r="Q2091" s="52"/>
      <c r="R2091" s="34"/>
      <c r="S2091" s="53"/>
      <c r="T2091" s="208"/>
      <c r="U2091" s="726"/>
      <c r="V2091" s="206"/>
      <c r="W2091" s="206"/>
      <c r="X2091" s="678"/>
      <c r="Y2091" s="34"/>
      <c r="Z2091" s="610"/>
      <c r="AA2091" s="608"/>
    </row>
    <row r="2092" spans="1:27">
      <c r="A2092" s="145" t="str">
        <f t="shared" si="64"/>
        <v>-</v>
      </c>
      <c r="B2092" s="146" t="str">
        <f>_xlfn.XLOOKUP($A2092,Dept.Meta!$A:$A,Dept.Meta!$F:$F,"-",0,1)</f>
        <v>-</v>
      </c>
      <c r="C2092" s="629" t="str">
        <f>_xlfn.XLOOKUP(_xlfn.CONCAT($G2092,"-",$I2092),Div.Meta!$H:$H,Div.Meta!$C:$C,"-",0,1)</f>
        <v>-</v>
      </c>
      <c r="D2092" s="302"/>
      <c r="E2092" s="146" t="str">
        <f>IF($D2092="","-",_xlfn.XLOOKUP($D2092,Fund.Meta!$A:$A,Fund.Meta!$D:$D,"-",0,1))</f>
        <v>-</v>
      </c>
      <c r="F2092" s="303" t="str">
        <f>IF($D2092="","-",_xlfn.XLOOKUP($D2092,Fund.Meta!$A:$A,Fund.Meta!$E:$E,"-",0,1))</f>
        <v>-</v>
      </c>
      <c r="G2092" s="334"/>
      <c r="H2092" s="303" t="str">
        <f>IF($G2092="","-",_xlfn.XLOOKUP($G2092,Appr.Meta!$A:$A,Appr.Meta!$D:$D,"-",0,1))</f>
        <v>-</v>
      </c>
      <c r="I2092" s="302"/>
      <c r="J2092" s="303" t="str">
        <f>IF($I2092="","-",_xlfn.XLOOKUP($I2092,'CC.Meta'!$A:$A,'CC.Meta'!$D:$D,"-",0,1))</f>
        <v>-</v>
      </c>
      <c r="K2092" s="302"/>
      <c r="L2092" s="146" t="str">
        <f>IF($K2092="","-",_xlfn.XLOOKUP($K2092,Obj.Meta!$A:$A,Obj.Meta!$D:$D,"-",0,1))</f>
        <v>-</v>
      </c>
      <c r="M2092" s="300" t="str">
        <f>IF($K2092="","-",_xlfn.XLOOKUP($K2092,Obj.Meta!$A:$A,Obj.Meta!$F:$F,"-",0,1))</f>
        <v>-</v>
      </c>
      <c r="N2092" s="337" t="str">
        <f t="shared" si="65"/>
        <v>---</v>
      </c>
      <c r="O2092" s="333"/>
      <c r="P2092" s="54"/>
      <c r="Q2092" s="52"/>
      <c r="R2092" s="34"/>
      <c r="S2092" s="53"/>
      <c r="T2092" s="208"/>
      <c r="U2092" s="726"/>
      <c r="V2092" s="206"/>
      <c r="W2092" s="206"/>
      <c r="X2092" s="678"/>
      <c r="Y2092" s="34"/>
      <c r="Z2092" s="610"/>
      <c r="AA2092" s="608"/>
    </row>
    <row r="2093" spans="1:27">
      <c r="A2093" s="145" t="str">
        <f t="shared" si="64"/>
        <v>-</v>
      </c>
      <c r="B2093" s="146" t="str">
        <f>_xlfn.XLOOKUP($A2093,Dept.Meta!$A:$A,Dept.Meta!$F:$F,"-",0,1)</f>
        <v>-</v>
      </c>
      <c r="C2093" s="629" t="str">
        <f>_xlfn.XLOOKUP(_xlfn.CONCAT($G2093,"-",$I2093),Div.Meta!$H:$H,Div.Meta!$C:$C,"-",0,1)</f>
        <v>-</v>
      </c>
      <c r="D2093" s="302"/>
      <c r="E2093" s="146" t="str">
        <f>IF($D2093="","-",_xlfn.XLOOKUP($D2093,Fund.Meta!$A:$A,Fund.Meta!$D:$D,"-",0,1))</f>
        <v>-</v>
      </c>
      <c r="F2093" s="303" t="str">
        <f>IF($D2093="","-",_xlfn.XLOOKUP($D2093,Fund.Meta!$A:$A,Fund.Meta!$E:$E,"-",0,1))</f>
        <v>-</v>
      </c>
      <c r="G2093" s="334"/>
      <c r="H2093" s="303" t="str">
        <f>IF($G2093="","-",_xlfn.XLOOKUP($G2093,Appr.Meta!$A:$A,Appr.Meta!$D:$D,"-",0,1))</f>
        <v>-</v>
      </c>
      <c r="I2093" s="302"/>
      <c r="J2093" s="303" t="str">
        <f>IF($I2093="","-",_xlfn.XLOOKUP($I2093,'CC.Meta'!$A:$A,'CC.Meta'!$D:$D,"-",0,1))</f>
        <v>-</v>
      </c>
      <c r="K2093" s="302"/>
      <c r="L2093" s="146" t="str">
        <f>IF($K2093="","-",_xlfn.XLOOKUP($K2093,Obj.Meta!$A:$A,Obj.Meta!$D:$D,"-",0,1))</f>
        <v>-</v>
      </c>
      <c r="M2093" s="300" t="str">
        <f>IF($K2093="","-",_xlfn.XLOOKUP($K2093,Obj.Meta!$A:$A,Obj.Meta!$F:$F,"-",0,1))</f>
        <v>-</v>
      </c>
      <c r="N2093" s="337" t="str">
        <f t="shared" si="65"/>
        <v>---</v>
      </c>
      <c r="O2093" s="333"/>
      <c r="P2093" s="54"/>
      <c r="Q2093" s="52"/>
      <c r="R2093" s="34"/>
      <c r="S2093" s="53"/>
      <c r="T2093" s="208"/>
      <c r="U2093" s="726"/>
      <c r="V2093" s="206"/>
      <c r="W2093" s="206"/>
      <c r="X2093" s="678"/>
      <c r="Y2093" s="34"/>
      <c r="Z2093" s="610"/>
      <c r="AA2093" s="608"/>
    </row>
    <row r="2094" spans="1:27">
      <c r="A2094" s="145" t="str">
        <f t="shared" si="64"/>
        <v>-</v>
      </c>
      <c r="B2094" s="146" t="str">
        <f>_xlfn.XLOOKUP($A2094,Dept.Meta!$A:$A,Dept.Meta!$F:$F,"-",0,1)</f>
        <v>-</v>
      </c>
      <c r="C2094" s="629" t="str">
        <f>_xlfn.XLOOKUP(_xlfn.CONCAT($G2094,"-",$I2094),Div.Meta!$H:$H,Div.Meta!$C:$C,"-",0,1)</f>
        <v>-</v>
      </c>
      <c r="D2094" s="302"/>
      <c r="E2094" s="146" t="str">
        <f>IF($D2094="","-",_xlfn.XLOOKUP($D2094,Fund.Meta!$A:$A,Fund.Meta!$D:$D,"-",0,1))</f>
        <v>-</v>
      </c>
      <c r="F2094" s="303" t="str">
        <f>IF($D2094="","-",_xlfn.XLOOKUP($D2094,Fund.Meta!$A:$A,Fund.Meta!$E:$E,"-",0,1))</f>
        <v>-</v>
      </c>
      <c r="G2094" s="334"/>
      <c r="H2094" s="303" t="str">
        <f>IF($G2094="","-",_xlfn.XLOOKUP($G2094,Appr.Meta!$A:$A,Appr.Meta!$D:$D,"-",0,1))</f>
        <v>-</v>
      </c>
      <c r="I2094" s="302"/>
      <c r="J2094" s="303" t="str">
        <f>IF($I2094="","-",_xlfn.XLOOKUP($I2094,'CC.Meta'!$A:$A,'CC.Meta'!$D:$D,"-",0,1))</f>
        <v>-</v>
      </c>
      <c r="K2094" s="302"/>
      <c r="L2094" s="146" t="str">
        <f>IF($K2094="","-",_xlfn.XLOOKUP($K2094,Obj.Meta!$A:$A,Obj.Meta!$D:$D,"-",0,1))</f>
        <v>-</v>
      </c>
      <c r="M2094" s="300" t="str">
        <f>IF($K2094="","-",_xlfn.XLOOKUP($K2094,Obj.Meta!$A:$A,Obj.Meta!$F:$F,"-",0,1))</f>
        <v>-</v>
      </c>
      <c r="N2094" s="337" t="str">
        <f t="shared" si="65"/>
        <v>---</v>
      </c>
      <c r="O2094" s="333"/>
      <c r="P2094" s="54"/>
      <c r="Q2094" s="52"/>
      <c r="R2094" s="34"/>
      <c r="S2094" s="53"/>
      <c r="T2094" s="208"/>
      <c r="U2094" s="726"/>
      <c r="V2094" s="206"/>
      <c r="W2094" s="206"/>
      <c r="X2094" s="678"/>
      <c r="Y2094" s="34"/>
      <c r="Z2094" s="610"/>
      <c r="AA2094" s="608"/>
    </row>
    <row r="2095" spans="1:27">
      <c r="A2095" s="145" t="str">
        <f t="shared" si="64"/>
        <v>-</v>
      </c>
      <c r="B2095" s="146" t="str">
        <f>_xlfn.XLOOKUP($A2095,Dept.Meta!$A:$A,Dept.Meta!$F:$F,"-",0,1)</f>
        <v>-</v>
      </c>
      <c r="C2095" s="629" t="str">
        <f>_xlfn.XLOOKUP(_xlfn.CONCAT($G2095,"-",$I2095),Div.Meta!$H:$H,Div.Meta!$C:$C,"-",0,1)</f>
        <v>-</v>
      </c>
      <c r="D2095" s="302"/>
      <c r="E2095" s="146" t="str">
        <f>IF($D2095="","-",_xlfn.XLOOKUP($D2095,Fund.Meta!$A:$A,Fund.Meta!$D:$D,"-",0,1))</f>
        <v>-</v>
      </c>
      <c r="F2095" s="303" t="str">
        <f>IF($D2095="","-",_xlfn.XLOOKUP($D2095,Fund.Meta!$A:$A,Fund.Meta!$E:$E,"-",0,1))</f>
        <v>-</v>
      </c>
      <c r="G2095" s="334"/>
      <c r="H2095" s="303" t="str">
        <f>IF($G2095="","-",_xlfn.XLOOKUP($G2095,Appr.Meta!$A:$A,Appr.Meta!$D:$D,"-",0,1))</f>
        <v>-</v>
      </c>
      <c r="I2095" s="302"/>
      <c r="J2095" s="303" t="str">
        <f>IF($I2095="","-",_xlfn.XLOOKUP($I2095,'CC.Meta'!$A:$A,'CC.Meta'!$D:$D,"-",0,1))</f>
        <v>-</v>
      </c>
      <c r="K2095" s="302"/>
      <c r="L2095" s="146" t="str">
        <f>IF($K2095="","-",_xlfn.XLOOKUP($K2095,Obj.Meta!$A:$A,Obj.Meta!$D:$D,"-",0,1))</f>
        <v>-</v>
      </c>
      <c r="M2095" s="300" t="str">
        <f>IF($K2095="","-",_xlfn.XLOOKUP($K2095,Obj.Meta!$A:$A,Obj.Meta!$F:$F,"-",0,1))</f>
        <v>-</v>
      </c>
      <c r="N2095" s="337" t="str">
        <f t="shared" si="65"/>
        <v>---</v>
      </c>
      <c r="O2095" s="333"/>
      <c r="P2095" s="54"/>
      <c r="Q2095" s="52"/>
      <c r="R2095" s="34"/>
      <c r="S2095" s="53"/>
      <c r="T2095" s="208"/>
      <c r="U2095" s="726"/>
      <c r="V2095" s="206"/>
      <c r="W2095" s="206"/>
      <c r="X2095" s="678"/>
      <c r="Y2095" s="34"/>
      <c r="Z2095" s="610"/>
      <c r="AA2095" s="608"/>
    </row>
    <row r="2096" spans="1:27">
      <c r="A2096" s="145" t="str">
        <f t="shared" si="64"/>
        <v>-</v>
      </c>
      <c r="B2096" s="146" t="str">
        <f>_xlfn.XLOOKUP($A2096,Dept.Meta!$A:$A,Dept.Meta!$F:$F,"-",0,1)</f>
        <v>-</v>
      </c>
      <c r="C2096" s="629" t="str">
        <f>_xlfn.XLOOKUP(_xlfn.CONCAT($G2096,"-",$I2096),Div.Meta!$H:$H,Div.Meta!$C:$C,"-",0,1)</f>
        <v>-</v>
      </c>
      <c r="D2096" s="302"/>
      <c r="E2096" s="146" t="str">
        <f>IF($D2096="","-",_xlfn.XLOOKUP($D2096,Fund.Meta!$A:$A,Fund.Meta!$D:$D,"-",0,1))</f>
        <v>-</v>
      </c>
      <c r="F2096" s="303" t="str">
        <f>IF($D2096="","-",_xlfn.XLOOKUP($D2096,Fund.Meta!$A:$A,Fund.Meta!$E:$E,"-",0,1))</f>
        <v>-</v>
      </c>
      <c r="G2096" s="334"/>
      <c r="H2096" s="303" t="str">
        <f>IF($G2096="","-",_xlfn.XLOOKUP($G2096,Appr.Meta!$A:$A,Appr.Meta!$D:$D,"-",0,1))</f>
        <v>-</v>
      </c>
      <c r="I2096" s="302"/>
      <c r="J2096" s="303" t="str">
        <f>IF($I2096="","-",_xlfn.XLOOKUP($I2096,'CC.Meta'!$A:$A,'CC.Meta'!$D:$D,"-",0,1))</f>
        <v>-</v>
      </c>
      <c r="K2096" s="302"/>
      <c r="L2096" s="146" t="str">
        <f>IF($K2096="","-",_xlfn.XLOOKUP($K2096,Obj.Meta!$A:$A,Obj.Meta!$D:$D,"-",0,1))</f>
        <v>-</v>
      </c>
      <c r="M2096" s="300" t="str">
        <f>IF($K2096="","-",_xlfn.XLOOKUP($K2096,Obj.Meta!$A:$A,Obj.Meta!$F:$F,"-",0,1))</f>
        <v>-</v>
      </c>
      <c r="N2096" s="337" t="str">
        <f t="shared" si="65"/>
        <v>---</v>
      </c>
      <c r="O2096" s="333"/>
      <c r="P2096" s="54"/>
      <c r="Q2096" s="52"/>
      <c r="R2096" s="34"/>
      <c r="S2096" s="53"/>
      <c r="T2096" s="208"/>
      <c r="U2096" s="726"/>
      <c r="V2096" s="206"/>
      <c r="W2096" s="206"/>
      <c r="X2096" s="678"/>
      <c r="Y2096" s="34"/>
      <c r="Z2096" s="610"/>
      <c r="AA2096" s="608"/>
    </row>
    <row r="2097" spans="1:27">
      <c r="A2097" s="145" t="str">
        <f t="shared" si="64"/>
        <v>-</v>
      </c>
      <c r="B2097" s="146" t="str">
        <f>_xlfn.XLOOKUP($A2097,Dept.Meta!$A:$A,Dept.Meta!$F:$F,"-",0,1)</f>
        <v>-</v>
      </c>
      <c r="C2097" s="629" t="str">
        <f>_xlfn.XLOOKUP(_xlfn.CONCAT($G2097,"-",$I2097),Div.Meta!$H:$H,Div.Meta!$C:$C,"-",0,1)</f>
        <v>-</v>
      </c>
      <c r="D2097" s="302"/>
      <c r="E2097" s="146" t="str">
        <f>IF($D2097="","-",_xlfn.XLOOKUP($D2097,Fund.Meta!$A:$A,Fund.Meta!$D:$D,"-",0,1))</f>
        <v>-</v>
      </c>
      <c r="F2097" s="303" t="str">
        <f>IF($D2097="","-",_xlfn.XLOOKUP($D2097,Fund.Meta!$A:$A,Fund.Meta!$E:$E,"-",0,1))</f>
        <v>-</v>
      </c>
      <c r="G2097" s="334"/>
      <c r="H2097" s="303" t="str">
        <f>IF($G2097="","-",_xlfn.XLOOKUP($G2097,Appr.Meta!$A:$A,Appr.Meta!$D:$D,"-",0,1))</f>
        <v>-</v>
      </c>
      <c r="I2097" s="302"/>
      <c r="J2097" s="303" t="str">
        <f>IF($I2097="","-",_xlfn.XLOOKUP($I2097,'CC.Meta'!$A:$A,'CC.Meta'!$D:$D,"-",0,1))</f>
        <v>-</v>
      </c>
      <c r="K2097" s="302"/>
      <c r="L2097" s="146" t="str">
        <f>IF($K2097="","-",_xlfn.XLOOKUP($K2097,Obj.Meta!$A:$A,Obj.Meta!$D:$D,"-",0,1))</f>
        <v>-</v>
      </c>
      <c r="M2097" s="300" t="str">
        <f>IF($K2097="","-",_xlfn.XLOOKUP($K2097,Obj.Meta!$A:$A,Obj.Meta!$F:$F,"-",0,1))</f>
        <v>-</v>
      </c>
      <c r="N2097" s="337" t="str">
        <f t="shared" si="65"/>
        <v>---</v>
      </c>
      <c r="O2097" s="333"/>
      <c r="P2097" s="54"/>
      <c r="Q2097" s="52"/>
      <c r="R2097" s="34"/>
      <c r="S2097" s="53"/>
      <c r="T2097" s="208"/>
      <c r="U2097" s="726"/>
      <c r="V2097" s="206"/>
      <c r="W2097" s="206"/>
      <c r="X2097" s="678"/>
      <c r="Y2097" s="34"/>
      <c r="Z2097" s="610"/>
      <c r="AA2097" s="608"/>
    </row>
    <row r="2098" spans="1:27">
      <c r="A2098" s="145" t="str">
        <f t="shared" si="64"/>
        <v>-</v>
      </c>
      <c r="B2098" s="146" t="str">
        <f>_xlfn.XLOOKUP($A2098,Dept.Meta!$A:$A,Dept.Meta!$F:$F,"-",0,1)</f>
        <v>-</v>
      </c>
      <c r="C2098" s="629" t="str">
        <f>_xlfn.XLOOKUP(_xlfn.CONCAT($G2098,"-",$I2098),Div.Meta!$H:$H,Div.Meta!$C:$C,"-",0,1)</f>
        <v>-</v>
      </c>
      <c r="D2098" s="302"/>
      <c r="E2098" s="146" t="str">
        <f>IF($D2098="","-",_xlfn.XLOOKUP($D2098,Fund.Meta!$A:$A,Fund.Meta!$D:$D,"-",0,1))</f>
        <v>-</v>
      </c>
      <c r="F2098" s="303" t="str">
        <f>IF($D2098="","-",_xlfn.XLOOKUP($D2098,Fund.Meta!$A:$A,Fund.Meta!$E:$E,"-",0,1))</f>
        <v>-</v>
      </c>
      <c r="G2098" s="334"/>
      <c r="H2098" s="303" t="str">
        <f>IF($G2098="","-",_xlfn.XLOOKUP($G2098,Appr.Meta!$A:$A,Appr.Meta!$D:$D,"-",0,1))</f>
        <v>-</v>
      </c>
      <c r="I2098" s="302"/>
      <c r="J2098" s="303" t="str">
        <f>IF($I2098="","-",_xlfn.XLOOKUP($I2098,'CC.Meta'!$A:$A,'CC.Meta'!$D:$D,"-",0,1))</f>
        <v>-</v>
      </c>
      <c r="K2098" s="302"/>
      <c r="L2098" s="146" t="str">
        <f>IF($K2098="","-",_xlfn.XLOOKUP($K2098,Obj.Meta!$A:$A,Obj.Meta!$D:$D,"-",0,1))</f>
        <v>-</v>
      </c>
      <c r="M2098" s="300" t="str">
        <f>IF($K2098="","-",_xlfn.XLOOKUP($K2098,Obj.Meta!$A:$A,Obj.Meta!$F:$F,"-",0,1))</f>
        <v>-</v>
      </c>
      <c r="N2098" s="337" t="str">
        <f t="shared" si="65"/>
        <v>---</v>
      </c>
      <c r="O2098" s="333"/>
      <c r="P2098" s="54"/>
      <c r="Q2098" s="52"/>
      <c r="R2098" s="34"/>
      <c r="S2098" s="53"/>
      <c r="T2098" s="208"/>
      <c r="U2098" s="726"/>
      <c r="V2098" s="206"/>
      <c r="W2098" s="206"/>
      <c r="X2098" s="678"/>
      <c r="Y2098" s="34"/>
      <c r="Z2098" s="610"/>
      <c r="AA2098" s="608"/>
    </row>
    <row r="2099" spans="1:27">
      <c r="A2099" s="145" t="str">
        <f t="shared" si="64"/>
        <v>-</v>
      </c>
      <c r="B2099" s="146" t="str">
        <f>_xlfn.XLOOKUP($A2099,Dept.Meta!$A:$A,Dept.Meta!$F:$F,"-",0,1)</f>
        <v>-</v>
      </c>
      <c r="C2099" s="629" t="str">
        <f>_xlfn.XLOOKUP(_xlfn.CONCAT($G2099,"-",$I2099),Div.Meta!$H:$H,Div.Meta!$C:$C,"-",0,1)</f>
        <v>-</v>
      </c>
      <c r="D2099" s="302"/>
      <c r="E2099" s="146" t="str">
        <f>IF($D2099="","-",_xlfn.XLOOKUP($D2099,Fund.Meta!$A:$A,Fund.Meta!$D:$D,"-",0,1))</f>
        <v>-</v>
      </c>
      <c r="F2099" s="303" t="str">
        <f>IF($D2099="","-",_xlfn.XLOOKUP($D2099,Fund.Meta!$A:$A,Fund.Meta!$E:$E,"-",0,1))</f>
        <v>-</v>
      </c>
      <c r="G2099" s="334"/>
      <c r="H2099" s="303" t="str">
        <f>IF($G2099="","-",_xlfn.XLOOKUP($G2099,Appr.Meta!$A:$A,Appr.Meta!$D:$D,"-",0,1))</f>
        <v>-</v>
      </c>
      <c r="I2099" s="302"/>
      <c r="J2099" s="303" t="str">
        <f>IF($I2099="","-",_xlfn.XLOOKUP($I2099,'CC.Meta'!$A:$A,'CC.Meta'!$D:$D,"-",0,1))</f>
        <v>-</v>
      </c>
      <c r="K2099" s="302"/>
      <c r="L2099" s="146" t="str">
        <f>IF($K2099="","-",_xlfn.XLOOKUP($K2099,Obj.Meta!$A:$A,Obj.Meta!$D:$D,"-",0,1))</f>
        <v>-</v>
      </c>
      <c r="M2099" s="300" t="str">
        <f>IF($K2099="","-",_xlfn.XLOOKUP($K2099,Obj.Meta!$A:$A,Obj.Meta!$F:$F,"-",0,1))</f>
        <v>-</v>
      </c>
      <c r="N2099" s="337" t="str">
        <f t="shared" si="65"/>
        <v>---</v>
      </c>
      <c r="O2099" s="333"/>
      <c r="P2099" s="54"/>
      <c r="Q2099" s="52"/>
      <c r="R2099" s="34"/>
      <c r="S2099" s="53"/>
      <c r="T2099" s="208"/>
      <c r="U2099" s="726"/>
      <c r="V2099" s="206"/>
      <c r="W2099" s="206"/>
      <c r="X2099" s="678"/>
      <c r="Y2099" s="34"/>
      <c r="Z2099" s="610"/>
      <c r="AA2099" s="608"/>
    </row>
    <row r="2100" spans="1:27">
      <c r="A2100" s="145" t="str">
        <f t="shared" si="64"/>
        <v>-</v>
      </c>
      <c r="B2100" s="146" t="str">
        <f>_xlfn.XLOOKUP($A2100,Dept.Meta!$A:$A,Dept.Meta!$F:$F,"-",0,1)</f>
        <v>-</v>
      </c>
      <c r="C2100" s="629" t="str">
        <f>_xlfn.XLOOKUP(_xlfn.CONCAT($G2100,"-",$I2100),Div.Meta!$H:$H,Div.Meta!$C:$C,"-",0,1)</f>
        <v>-</v>
      </c>
      <c r="D2100" s="302"/>
      <c r="E2100" s="146" t="str">
        <f>IF($D2100="","-",_xlfn.XLOOKUP($D2100,Fund.Meta!$A:$A,Fund.Meta!$D:$D,"-",0,1))</f>
        <v>-</v>
      </c>
      <c r="F2100" s="303" t="str">
        <f>IF($D2100="","-",_xlfn.XLOOKUP($D2100,Fund.Meta!$A:$A,Fund.Meta!$E:$E,"-",0,1))</f>
        <v>-</v>
      </c>
      <c r="G2100" s="334"/>
      <c r="H2100" s="303" t="str">
        <f>IF($G2100="","-",_xlfn.XLOOKUP($G2100,Appr.Meta!$A:$A,Appr.Meta!$D:$D,"-",0,1))</f>
        <v>-</v>
      </c>
      <c r="I2100" s="302"/>
      <c r="J2100" s="303" t="str">
        <f>IF($I2100="","-",_xlfn.XLOOKUP($I2100,'CC.Meta'!$A:$A,'CC.Meta'!$D:$D,"-",0,1))</f>
        <v>-</v>
      </c>
      <c r="K2100" s="302"/>
      <c r="L2100" s="146" t="str">
        <f>IF($K2100="","-",_xlfn.XLOOKUP($K2100,Obj.Meta!$A:$A,Obj.Meta!$D:$D,"-",0,1))</f>
        <v>-</v>
      </c>
      <c r="M2100" s="300" t="str">
        <f>IF($K2100="","-",_xlfn.XLOOKUP($K2100,Obj.Meta!$A:$A,Obj.Meta!$F:$F,"-",0,1))</f>
        <v>-</v>
      </c>
      <c r="N2100" s="337" t="str">
        <f t="shared" si="65"/>
        <v>---</v>
      </c>
      <c r="O2100" s="333"/>
      <c r="P2100" s="54"/>
      <c r="Q2100" s="52"/>
      <c r="R2100" s="34"/>
      <c r="S2100" s="53"/>
      <c r="T2100" s="208"/>
      <c r="U2100" s="726"/>
      <c r="V2100" s="206"/>
      <c r="W2100" s="206"/>
      <c r="X2100" s="678"/>
      <c r="Y2100" s="34"/>
      <c r="Z2100" s="610"/>
      <c r="AA2100" s="608"/>
    </row>
    <row r="2101" spans="1:27">
      <c r="A2101" s="145" t="str">
        <f t="shared" si="64"/>
        <v>-</v>
      </c>
      <c r="B2101" s="146" t="str">
        <f>_xlfn.XLOOKUP($A2101,Dept.Meta!$A:$A,Dept.Meta!$F:$F,"-",0,1)</f>
        <v>-</v>
      </c>
      <c r="C2101" s="629" t="str">
        <f>_xlfn.XLOOKUP(_xlfn.CONCAT($G2101,"-",$I2101),Div.Meta!$H:$H,Div.Meta!$C:$C,"-",0,1)</f>
        <v>-</v>
      </c>
      <c r="D2101" s="302"/>
      <c r="E2101" s="146" t="str">
        <f>IF($D2101="","-",_xlfn.XLOOKUP($D2101,Fund.Meta!$A:$A,Fund.Meta!$D:$D,"-",0,1))</f>
        <v>-</v>
      </c>
      <c r="F2101" s="303" t="str">
        <f>IF($D2101="","-",_xlfn.XLOOKUP($D2101,Fund.Meta!$A:$A,Fund.Meta!$E:$E,"-",0,1))</f>
        <v>-</v>
      </c>
      <c r="G2101" s="334"/>
      <c r="H2101" s="303" t="str">
        <f>IF($G2101="","-",_xlfn.XLOOKUP($G2101,Appr.Meta!$A:$A,Appr.Meta!$D:$D,"-",0,1))</f>
        <v>-</v>
      </c>
      <c r="I2101" s="302"/>
      <c r="J2101" s="303" t="str">
        <f>IF($I2101="","-",_xlfn.XLOOKUP($I2101,'CC.Meta'!$A:$A,'CC.Meta'!$D:$D,"-",0,1))</f>
        <v>-</v>
      </c>
      <c r="K2101" s="302"/>
      <c r="L2101" s="146" t="str">
        <f>IF($K2101="","-",_xlfn.XLOOKUP($K2101,Obj.Meta!$A:$A,Obj.Meta!$D:$D,"-",0,1))</f>
        <v>-</v>
      </c>
      <c r="M2101" s="300" t="str">
        <f>IF($K2101="","-",_xlfn.XLOOKUP($K2101,Obj.Meta!$A:$A,Obj.Meta!$F:$F,"-",0,1))</f>
        <v>-</v>
      </c>
      <c r="N2101" s="337" t="str">
        <f t="shared" si="65"/>
        <v>---</v>
      </c>
      <c r="O2101" s="333"/>
      <c r="P2101" s="54"/>
      <c r="Q2101" s="52"/>
      <c r="R2101" s="34"/>
      <c r="S2101" s="53"/>
      <c r="T2101" s="208"/>
      <c r="U2101" s="726"/>
      <c r="V2101" s="206"/>
      <c r="W2101" s="206"/>
      <c r="X2101" s="678"/>
      <c r="Y2101" s="34"/>
      <c r="Z2101" s="610"/>
      <c r="AA2101" s="608"/>
    </row>
    <row r="2102" spans="1:27">
      <c r="A2102" s="145" t="str">
        <f t="shared" si="64"/>
        <v>-</v>
      </c>
      <c r="B2102" s="146" t="str">
        <f>_xlfn.XLOOKUP($A2102,Dept.Meta!$A:$A,Dept.Meta!$F:$F,"-",0,1)</f>
        <v>-</v>
      </c>
      <c r="C2102" s="629" t="str">
        <f>_xlfn.XLOOKUP(_xlfn.CONCAT($G2102,"-",$I2102),Div.Meta!$H:$H,Div.Meta!$C:$C,"-",0,1)</f>
        <v>-</v>
      </c>
      <c r="D2102" s="302"/>
      <c r="E2102" s="146" t="str">
        <f>IF($D2102="","-",_xlfn.XLOOKUP($D2102,Fund.Meta!$A:$A,Fund.Meta!$D:$D,"-",0,1))</f>
        <v>-</v>
      </c>
      <c r="F2102" s="303" t="str">
        <f>IF($D2102="","-",_xlfn.XLOOKUP($D2102,Fund.Meta!$A:$A,Fund.Meta!$E:$E,"-",0,1))</f>
        <v>-</v>
      </c>
      <c r="G2102" s="334"/>
      <c r="H2102" s="303" t="str">
        <f>IF($G2102="","-",_xlfn.XLOOKUP($G2102,Appr.Meta!$A:$A,Appr.Meta!$D:$D,"-",0,1))</f>
        <v>-</v>
      </c>
      <c r="I2102" s="302"/>
      <c r="J2102" s="303" t="str">
        <f>IF($I2102="","-",_xlfn.XLOOKUP($I2102,'CC.Meta'!$A:$A,'CC.Meta'!$D:$D,"-",0,1))</f>
        <v>-</v>
      </c>
      <c r="K2102" s="302"/>
      <c r="L2102" s="146" t="str">
        <f>IF($K2102="","-",_xlfn.XLOOKUP($K2102,Obj.Meta!$A:$A,Obj.Meta!$D:$D,"-",0,1))</f>
        <v>-</v>
      </c>
      <c r="M2102" s="300" t="str">
        <f>IF($K2102="","-",_xlfn.XLOOKUP($K2102,Obj.Meta!$A:$A,Obj.Meta!$F:$F,"-",0,1))</f>
        <v>-</v>
      </c>
      <c r="N2102" s="337" t="str">
        <f t="shared" si="65"/>
        <v>---</v>
      </c>
      <c r="O2102" s="333"/>
      <c r="P2102" s="54"/>
      <c r="Q2102" s="52"/>
      <c r="R2102" s="34"/>
      <c r="S2102" s="53"/>
      <c r="T2102" s="208"/>
      <c r="U2102" s="726"/>
      <c r="V2102" s="206"/>
      <c r="W2102" s="206"/>
      <c r="X2102" s="678"/>
      <c r="Y2102" s="34"/>
      <c r="Z2102" s="610"/>
      <c r="AA2102" s="608"/>
    </row>
    <row r="2103" spans="1:27">
      <c r="A2103" s="145" t="str">
        <f t="shared" si="64"/>
        <v>-</v>
      </c>
      <c r="B2103" s="146" t="str">
        <f>_xlfn.XLOOKUP($A2103,Dept.Meta!$A:$A,Dept.Meta!$F:$F,"-",0,1)</f>
        <v>-</v>
      </c>
      <c r="C2103" s="629" t="str">
        <f>_xlfn.XLOOKUP(_xlfn.CONCAT($G2103,"-",$I2103),Div.Meta!$H:$H,Div.Meta!$C:$C,"-",0,1)</f>
        <v>-</v>
      </c>
      <c r="D2103" s="302"/>
      <c r="E2103" s="146" t="str">
        <f>IF($D2103="","-",_xlfn.XLOOKUP($D2103,Fund.Meta!$A:$A,Fund.Meta!$D:$D,"-",0,1))</f>
        <v>-</v>
      </c>
      <c r="F2103" s="303" t="str">
        <f>IF($D2103="","-",_xlfn.XLOOKUP($D2103,Fund.Meta!$A:$A,Fund.Meta!$E:$E,"-",0,1))</f>
        <v>-</v>
      </c>
      <c r="G2103" s="334"/>
      <c r="H2103" s="303" t="str">
        <f>IF($G2103="","-",_xlfn.XLOOKUP($G2103,Appr.Meta!$A:$A,Appr.Meta!$D:$D,"-",0,1))</f>
        <v>-</v>
      </c>
      <c r="I2103" s="302"/>
      <c r="J2103" s="303" t="str">
        <f>IF($I2103="","-",_xlfn.XLOOKUP($I2103,'CC.Meta'!$A:$A,'CC.Meta'!$D:$D,"-",0,1))</f>
        <v>-</v>
      </c>
      <c r="K2103" s="302"/>
      <c r="L2103" s="146" t="str">
        <f>IF($K2103="","-",_xlfn.XLOOKUP($K2103,Obj.Meta!$A:$A,Obj.Meta!$D:$D,"-",0,1))</f>
        <v>-</v>
      </c>
      <c r="M2103" s="300" t="str">
        <f>IF($K2103="","-",_xlfn.XLOOKUP($K2103,Obj.Meta!$A:$A,Obj.Meta!$F:$F,"-",0,1))</f>
        <v>-</v>
      </c>
      <c r="N2103" s="337" t="str">
        <f t="shared" si="65"/>
        <v>---</v>
      </c>
      <c r="O2103" s="333"/>
      <c r="P2103" s="54"/>
      <c r="Q2103" s="52"/>
      <c r="R2103" s="34"/>
      <c r="S2103" s="53"/>
      <c r="T2103" s="208"/>
      <c r="U2103" s="726"/>
      <c r="V2103" s="206"/>
      <c r="W2103" s="206"/>
      <c r="X2103" s="678"/>
      <c r="Y2103" s="34"/>
      <c r="Z2103" s="610"/>
      <c r="AA2103" s="608"/>
    </row>
    <row r="2104" spans="1:27">
      <c r="A2104" s="145" t="str">
        <f t="shared" si="64"/>
        <v>-</v>
      </c>
      <c r="B2104" s="146" t="str">
        <f>_xlfn.XLOOKUP($A2104,Dept.Meta!$A:$A,Dept.Meta!$F:$F,"-",0,1)</f>
        <v>-</v>
      </c>
      <c r="C2104" s="629" t="str">
        <f>_xlfn.XLOOKUP(_xlfn.CONCAT($G2104,"-",$I2104),Div.Meta!$H:$H,Div.Meta!$C:$C,"-",0,1)</f>
        <v>-</v>
      </c>
      <c r="D2104" s="302"/>
      <c r="E2104" s="146" t="str">
        <f>IF($D2104="","-",_xlfn.XLOOKUP($D2104,Fund.Meta!$A:$A,Fund.Meta!$D:$D,"-",0,1))</f>
        <v>-</v>
      </c>
      <c r="F2104" s="303" t="str">
        <f>IF($D2104="","-",_xlfn.XLOOKUP($D2104,Fund.Meta!$A:$A,Fund.Meta!$E:$E,"-",0,1))</f>
        <v>-</v>
      </c>
      <c r="G2104" s="334"/>
      <c r="H2104" s="303" t="str">
        <f>IF($G2104="","-",_xlfn.XLOOKUP($G2104,Appr.Meta!$A:$A,Appr.Meta!$D:$D,"-",0,1))</f>
        <v>-</v>
      </c>
      <c r="I2104" s="302"/>
      <c r="J2104" s="303" t="str">
        <f>IF($I2104="","-",_xlfn.XLOOKUP($I2104,'CC.Meta'!$A:$A,'CC.Meta'!$D:$D,"-",0,1))</f>
        <v>-</v>
      </c>
      <c r="K2104" s="302"/>
      <c r="L2104" s="146" t="str">
        <f>IF($K2104="","-",_xlfn.XLOOKUP($K2104,Obj.Meta!$A:$A,Obj.Meta!$D:$D,"-",0,1))</f>
        <v>-</v>
      </c>
      <c r="M2104" s="300" t="str">
        <f>IF($K2104="","-",_xlfn.XLOOKUP($K2104,Obj.Meta!$A:$A,Obj.Meta!$F:$F,"-",0,1))</f>
        <v>-</v>
      </c>
      <c r="N2104" s="337" t="str">
        <f t="shared" si="65"/>
        <v>---</v>
      </c>
      <c r="O2104" s="333"/>
      <c r="P2104" s="54"/>
      <c r="Q2104" s="52"/>
      <c r="R2104" s="34"/>
      <c r="S2104" s="53"/>
      <c r="T2104" s="208"/>
      <c r="U2104" s="726"/>
      <c r="V2104" s="206"/>
      <c r="W2104" s="206"/>
      <c r="X2104" s="678"/>
      <c r="Y2104" s="34"/>
      <c r="Z2104" s="610"/>
      <c r="AA2104" s="608"/>
    </row>
    <row r="2105" spans="1:27">
      <c r="A2105" s="145" t="str">
        <f t="shared" si="64"/>
        <v>-</v>
      </c>
      <c r="B2105" s="146" t="str">
        <f>_xlfn.XLOOKUP($A2105,Dept.Meta!$A:$A,Dept.Meta!$F:$F,"-",0,1)</f>
        <v>-</v>
      </c>
      <c r="C2105" s="629" t="str">
        <f>_xlfn.XLOOKUP(_xlfn.CONCAT($G2105,"-",$I2105),Div.Meta!$H:$H,Div.Meta!$C:$C,"-",0,1)</f>
        <v>-</v>
      </c>
      <c r="D2105" s="302"/>
      <c r="E2105" s="146" t="str">
        <f>IF($D2105="","-",_xlfn.XLOOKUP($D2105,Fund.Meta!$A:$A,Fund.Meta!$D:$D,"-",0,1))</f>
        <v>-</v>
      </c>
      <c r="F2105" s="303" t="str">
        <f>IF($D2105="","-",_xlfn.XLOOKUP($D2105,Fund.Meta!$A:$A,Fund.Meta!$E:$E,"-",0,1))</f>
        <v>-</v>
      </c>
      <c r="G2105" s="334"/>
      <c r="H2105" s="303" t="str">
        <f>IF($G2105="","-",_xlfn.XLOOKUP($G2105,Appr.Meta!$A:$A,Appr.Meta!$D:$D,"-",0,1))</f>
        <v>-</v>
      </c>
      <c r="I2105" s="302"/>
      <c r="J2105" s="303" t="str">
        <f>IF($I2105="","-",_xlfn.XLOOKUP($I2105,'CC.Meta'!$A:$A,'CC.Meta'!$D:$D,"-",0,1))</f>
        <v>-</v>
      </c>
      <c r="K2105" s="302"/>
      <c r="L2105" s="146" t="str">
        <f>IF($K2105="","-",_xlfn.XLOOKUP($K2105,Obj.Meta!$A:$A,Obj.Meta!$D:$D,"-",0,1))</f>
        <v>-</v>
      </c>
      <c r="M2105" s="300" t="str">
        <f>IF($K2105="","-",_xlfn.XLOOKUP($K2105,Obj.Meta!$A:$A,Obj.Meta!$F:$F,"-",0,1))</f>
        <v>-</v>
      </c>
      <c r="N2105" s="337" t="str">
        <f t="shared" si="65"/>
        <v>---</v>
      </c>
      <c r="O2105" s="333"/>
      <c r="P2105" s="54"/>
      <c r="Q2105" s="52"/>
      <c r="R2105" s="34"/>
      <c r="S2105" s="53"/>
      <c r="T2105" s="208"/>
      <c r="U2105" s="726"/>
      <c r="V2105" s="206"/>
      <c r="W2105" s="206"/>
      <c r="X2105" s="678"/>
      <c r="Y2105" s="34"/>
      <c r="Z2105" s="610"/>
      <c r="AA2105" s="608"/>
    </row>
    <row r="2106" spans="1:27">
      <c r="A2106" s="145" t="str">
        <f t="shared" si="64"/>
        <v>-</v>
      </c>
      <c r="B2106" s="146" t="str">
        <f>_xlfn.XLOOKUP($A2106,Dept.Meta!$A:$A,Dept.Meta!$F:$F,"-",0,1)</f>
        <v>-</v>
      </c>
      <c r="C2106" s="629" t="str">
        <f>_xlfn.XLOOKUP(_xlfn.CONCAT($G2106,"-",$I2106),Div.Meta!$H:$H,Div.Meta!$C:$C,"-",0,1)</f>
        <v>-</v>
      </c>
      <c r="D2106" s="302"/>
      <c r="E2106" s="146" t="str">
        <f>IF($D2106="","-",_xlfn.XLOOKUP($D2106,Fund.Meta!$A:$A,Fund.Meta!$D:$D,"-",0,1))</f>
        <v>-</v>
      </c>
      <c r="F2106" s="303" t="str">
        <f>IF($D2106="","-",_xlfn.XLOOKUP($D2106,Fund.Meta!$A:$A,Fund.Meta!$E:$E,"-",0,1))</f>
        <v>-</v>
      </c>
      <c r="G2106" s="334"/>
      <c r="H2106" s="303" t="str">
        <f>IF($G2106="","-",_xlfn.XLOOKUP($G2106,Appr.Meta!$A:$A,Appr.Meta!$D:$D,"-",0,1))</f>
        <v>-</v>
      </c>
      <c r="I2106" s="302"/>
      <c r="J2106" s="303" t="str">
        <f>IF($I2106="","-",_xlfn.XLOOKUP($I2106,'CC.Meta'!$A:$A,'CC.Meta'!$D:$D,"-",0,1))</f>
        <v>-</v>
      </c>
      <c r="K2106" s="302"/>
      <c r="L2106" s="146" t="str">
        <f>IF($K2106="","-",_xlfn.XLOOKUP($K2106,Obj.Meta!$A:$A,Obj.Meta!$D:$D,"-",0,1))</f>
        <v>-</v>
      </c>
      <c r="M2106" s="300" t="str">
        <f>IF($K2106="","-",_xlfn.XLOOKUP($K2106,Obj.Meta!$A:$A,Obj.Meta!$F:$F,"-",0,1))</f>
        <v>-</v>
      </c>
      <c r="N2106" s="337" t="str">
        <f t="shared" si="65"/>
        <v>---</v>
      </c>
      <c r="O2106" s="333"/>
      <c r="P2106" s="54"/>
      <c r="Q2106" s="52"/>
      <c r="R2106" s="34"/>
      <c r="S2106" s="53"/>
      <c r="T2106" s="208"/>
      <c r="U2106" s="726"/>
      <c r="V2106" s="206"/>
      <c r="W2106" s="206"/>
      <c r="X2106" s="678"/>
      <c r="Y2106" s="34"/>
      <c r="Z2106" s="610"/>
      <c r="AA2106" s="608"/>
    </row>
    <row r="2107" spans="1:27">
      <c r="A2107" s="145" t="str">
        <f t="shared" si="64"/>
        <v>-</v>
      </c>
      <c r="B2107" s="146" t="str">
        <f>_xlfn.XLOOKUP($A2107,Dept.Meta!$A:$A,Dept.Meta!$F:$F,"-",0,1)</f>
        <v>-</v>
      </c>
      <c r="C2107" s="629" t="str">
        <f>_xlfn.XLOOKUP(_xlfn.CONCAT($G2107,"-",$I2107),Div.Meta!$H:$H,Div.Meta!$C:$C,"-",0,1)</f>
        <v>-</v>
      </c>
      <c r="D2107" s="302"/>
      <c r="E2107" s="146" t="str">
        <f>IF($D2107="","-",_xlfn.XLOOKUP($D2107,Fund.Meta!$A:$A,Fund.Meta!$D:$D,"-",0,1))</f>
        <v>-</v>
      </c>
      <c r="F2107" s="303" t="str">
        <f>IF($D2107="","-",_xlfn.XLOOKUP($D2107,Fund.Meta!$A:$A,Fund.Meta!$E:$E,"-",0,1))</f>
        <v>-</v>
      </c>
      <c r="G2107" s="334"/>
      <c r="H2107" s="303" t="str">
        <f>IF($G2107="","-",_xlfn.XLOOKUP($G2107,Appr.Meta!$A:$A,Appr.Meta!$D:$D,"-",0,1))</f>
        <v>-</v>
      </c>
      <c r="I2107" s="302"/>
      <c r="J2107" s="303" t="str">
        <f>IF($I2107="","-",_xlfn.XLOOKUP($I2107,'CC.Meta'!$A:$A,'CC.Meta'!$D:$D,"-",0,1))</f>
        <v>-</v>
      </c>
      <c r="K2107" s="302"/>
      <c r="L2107" s="146" t="str">
        <f>IF($K2107="","-",_xlfn.XLOOKUP($K2107,Obj.Meta!$A:$A,Obj.Meta!$D:$D,"-",0,1))</f>
        <v>-</v>
      </c>
      <c r="M2107" s="300" t="str">
        <f>IF($K2107="","-",_xlfn.XLOOKUP($K2107,Obj.Meta!$A:$A,Obj.Meta!$F:$F,"-",0,1))</f>
        <v>-</v>
      </c>
      <c r="N2107" s="337" t="str">
        <f t="shared" si="65"/>
        <v>---</v>
      </c>
      <c r="O2107" s="333"/>
      <c r="P2107" s="54"/>
      <c r="Q2107" s="52"/>
      <c r="R2107" s="34"/>
      <c r="S2107" s="53"/>
      <c r="T2107" s="208"/>
      <c r="U2107" s="726"/>
      <c r="V2107" s="206"/>
      <c r="W2107" s="206"/>
      <c r="X2107" s="678"/>
      <c r="Y2107" s="34"/>
      <c r="Z2107" s="610"/>
      <c r="AA2107" s="608"/>
    </row>
    <row r="2108" spans="1:27">
      <c r="A2108" s="145" t="str">
        <f t="shared" si="64"/>
        <v>-</v>
      </c>
      <c r="B2108" s="146" t="str">
        <f>_xlfn.XLOOKUP($A2108,Dept.Meta!$A:$A,Dept.Meta!$F:$F,"-",0,1)</f>
        <v>-</v>
      </c>
      <c r="C2108" s="629" t="str">
        <f>_xlfn.XLOOKUP(_xlfn.CONCAT($G2108,"-",$I2108),Div.Meta!$H:$H,Div.Meta!$C:$C,"-",0,1)</f>
        <v>-</v>
      </c>
      <c r="D2108" s="302"/>
      <c r="E2108" s="146" t="str">
        <f>IF($D2108="","-",_xlfn.XLOOKUP($D2108,Fund.Meta!$A:$A,Fund.Meta!$D:$D,"-",0,1))</f>
        <v>-</v>
      </c>
      <c r="F2108" s="303" t="str">
        <f>IF($D2108="","-",_xlfn.XLOOKUP($D2108,Fund.Meta!$A:$A,Fund.Meta!$E:$E,"-",0,1))</f>
        <v>-</v>
      </c>
      <c r="G2108" s="334"/>
      <c r="H2108" s="303" t="str">
        <f>IF($G2108="","-",_xlfn.XLOOKUP($G2108,Appr.Meta!$A:$A,Appr.Meta!$D:$D,"-",0,1))</f>
        <v>-</v>
      </c>
      <c r="I2108" s="302"/>
      <c r="J2108" s="303" t="str">
        <f>IF($I2108="","-",_xlfn.XLOOKUP($I2108,'CC.Meta'!$A:$A,'CC.Meta'!$D:$D,"-",0,1))</f>
        <v>-</v>
      </c>
      <c r="K2108" s="302"/>
      <c r="L2108" s="146" t="str">
        <f>IF($K2108="","-",_xlfn.XLOOKUP($K2108,Obj.Meta!$A:$A,Obj.Meta!$D:$D,"-",0,1))</f>
        <v>-</v>
      </c>
      <c r="M2108" s="300" t="str">
        <f>IF($K2108="","-",_xlfn.XLOOKUP($K2108,Obj.Meta!$A:$A,Obj.Meta!$F:$F,"-",0,1))</f>
        <v>-</v>
      </c>
      <c r="N2108" s="337" t="str">
        <f t="shared" si="65"/>
        <v>---</v>
      </c>
      <c r="O2108" s="333"/>
      <c r="P2108" s="54"/>
      <c r="Q2108" s="52"/>
      <c r="R2108" s="34"/>
      <c r="S2108" s="53"/>
      <c r="T2108" s="208"/>
      <c r="U2108" s="726"/>
      <c r="V2108" s="206"/>
      <c r="W2108" s="206"/>
      <c r="X2108" s="678"/>
      <c r="Y2108" s="34"/>
      <c r="Z2108" s="610"/>
      <c r="AA2108" s="608"/>
    </row>
    <row r="2109" spans="1:27">
      <c r="A2109" s="145" t="str">
        <f t="shared" si="64"/>
        <v>-</v>
      </c>
      <c r="B2109" s="146" t="str">
        <f>_xlfn.XLOOKUP($A2109,Dept.Meta!$A:$A,Dept.Meta!$F:$F,"-",0,1)</f>
        <v>-</v>
      </c>
      <c r="C2109" s="629" t="str">
        <f>_xlfn.XLOOKUP(_xlfn.CONCAT($G2109,"-",$I2109),Div.Meta!$H:$H,Div.Meta!$C:$C,"-",0,1)</f>
        <v>-</v>
      </c>
      <c r="D2109" s="302"/>
      <c r="E2109" s="146" t="str">
        <f>IF($D2109="","-",_xlfn.XLOOKUP($D2109,Fund.Meta!$A:$A,Fund.Meta!$D:$D,"-",0,1))</f>
        <v>-</v>
      </c>
      <c r="F2109" s="303" t="str">
        <f>IF($D2109="","-",_xlfn.XLOOKUP($D2109,Fund.Meta!$A:$A,Fund.Meta!$E:$E,"-",0,1))</f>
        <v>-</v>
      </c>
      <c r="G2109" s="334"/>
      <c r="H2109" s="303" t="str">
        <f>IF($G2109="","-",_xlfn.XLOOKUP($G2109,Appr.Meta!$A:$A,Appr.Meta!$D:$D,"-",0,1))</f>
        <v>-</v>
      </c>
      <c r="I2109" s="302"/>
      <c r="J2109" s="303" t="str">
        <f>IF($I2109="","-",_xlfn.XLOOKUP($I2109,'CC.Meta'!$A:$A,'CC.Meta'!$D:$D,"-",0,1))</f>
        <v>-</v>
      </c>
      <c r="K2109" s="302"/>
      <c r="L2109" s="146" t="str">
        <f>IF($K2109="","-",_xlfn.XLOOKUP($K2109,Obj.Meta!$A:$A,Obj.Meta!$D:$D,"-",0,1))</f>
        <v>-</v>
      </c>
      <c r="M2109" s="300" t="str">
        <f>IF($K2109="","-",_xlfn.XLOOKUP($K2109,Obj.Meta!$A:$A,Obj.Meta!$F:$F,"-",0,1))</f>
        <v>-</v>
      </c>
      <c r="N2109" s="337" t="str">
        <f t="shared" si="65"/>
        <v>---</v>
      </c>
      <c r="O2109" s="333"/>
      <c r="P2109" s="54"/>
      <c r="Q2109" s="52"/>
      <c r="R2109" s="34"/>
      <c r="S2109" s="53"/>
      <c r="T2109" s="208"/>
      <c r="U2109" s="726"/>
      <c r="V2109" s="206"/>
      <c r="W2109" s="206"/>
      <c r="X2109" s="678"/>
      <c r="Y2109" s="34"/>
      <c r="Z2109" s="610"/>
      <c r="AA2109" s="608"/>
    </row>
    <row r="2110" spans="1:27">
      <c r="A2110" s="145" t="str">
        <f t="shared" si="64"/>
        <v>-</v>
      </c>
      <c r="B2110" s="146" t="str">
        <f>_xlfn.XLOOKUP($A2110,Dept.Meta!$A:$A,Dept.Meta!$F:$F,"-",0,1)</f>
        <v>-</v>
      </c>
      <c r="C2110" s="629" t="str">
        <f>_xlfn.XLOOKUP(_xlfn.CONCAT($G2110,"-",$I2110),Div.Meta!$H:$H,Div.Meta!$C:$C,"-",0,1)</f>
        <v>-</v>
      </c>
      <c r="D2110" s="302"/>
      <c r="E2110" s="146" t="str">
        <f>IF($D2110="","-",_xlfn.XLOOKUP($D2110,Fund.Meta!$A:$A,Fund.Meta!$D:$D,"-",0,1))</f>
        <v>-</v>
      </c>
      <c r="F2110" s="303" t="str">
        <f>IF($D2110="","-",_xlfn.XLOOKUP($D2110,Fund.Meta!$A:$A,Fund.Meta!$E:$E,"-",0,1))</f>
        <v>-</v>
      </c>
      <c r="G2110" s="334"/>
      <c r="H2110" s="303" t="str">
        <f>IF($G2110="","-",_xlfn.XLOOKUP($G2110,Appr.Meta!$A:$A,Appr.Meta!$D:$D,"-",0,1))</f>
        <v>-</v>
      </c>
      <c r="I2110" s="302"/>
      <c r="J2110" s="303" t="str">
        <f>IF($I2110="","-",_xlfn.XLOOKUP($I2110,'CC.Meta'!$A:$A,'CC.Meta'!$D:$D,"-",0,1))</f>
        <v>-</v>
      </c>
      <c r="K2110" s="302"/>
      <c r="L2110" s="146" t="str">
        <f>IF($K2110="","-",_xlfn.XLOOKUP($K2110,Obj.Meta!$A:$A,Obj.Meta!$D:$D,"-",0,1))</f>
        <v>-</v>
      </c>
      <c r="M2110" s="300" t="str">
        <f>IF($K2110="","-",_xlfn.XLOOKUP($K2110,Obj.Meta!$A:$A,Obj.Meta!$F:$F,"-",0,1))</f>
        <v>-</v>
      </c>
      <c r="N2110" s="337" t="str">
        <f t="shared" si="65"/>
        <v>---</v>
      </c>
      <c r="O2110" s="333"/>
      <c r="P2110" s="54"/>
      <c r="Q2110" s="52"/>
      <c r="R2110" s="34"/>
      <c r="S2110" s="53"/>
      <c r="T2110" s="208"/>
      <c r="U2110" s="726"/>
      <c r="V2110" s="206"/>
      <c r="W2110" s="206"/>
      <c r="X2110" s="678"/>
      <c r="Y2110" s="34"/>
      <c r="Z2110" s="610"/>
      <c r="AA2110" s="608"/>
    </row>
    <row r="2111" spans="1:27">
      <c r="A2111" s="145" t="str">
        <f t="shared" si="64"/>
        <v>-</v>
      </c>
      <c r="B2111" s="146" t="str">
        <f>_xlfn.XLOOKUP($A2111,Dept.Meta!$A:$A,Dept.Meta!$F:$F,"-",0,1)</f>
        <v>-</v>
      </c>
      <c r="C2111" s="629" t="str">
        <f>_xlfn.XLOOKUP(_xlfn.CONCAT($G2111,"-",$I2111),Div.Meta!$H:$H,Div.Meta!$C:$C,"-",0,1)</f>
        <v>-</v>
      </c>
      <c r="D2111" s="302"/>
      <c r="E2111" s="146" t="str">
        <f>IF($D2111="","-",_xlfn.XLOOKUP($D2111,Fund.Meta!$A:$A,Fund.Meta!$D:$D,"-",0,1))</f>
        <v>-</v>
      </c>
      <c r="F2111" s="303" t="str">
        <f>IF($D2111="","-",_xlfn.XLOOKUP($D2111,Fund.Meta!$A:$A,Fund.Meta!$E:$E,"-",0,1))</f>
        <v>-</v>
      </c>
      <c r="G2111" s="334"/>
      <c r="H2111" s="303" t="str">
        <f>IF($G2111="","-",_xlfn.XLOOKUP($G2111,Appr.Meta!$A:$A,Appr.Meta!$D:$D,"-",0,1))</f>
        <v>-</v>
      </c>
      <c r="I2111" s="302"/>
      <c r="J2111" s="303" t="str">
        <f>IF($I2111="","-",_xlfn.XLOOKUP($I2111,'CC.Meta'!$A:$A,'CC.Meta'!$D:$D,"-",0,1))</f>
        <v>-</v>
      </c>
      <c r="K2111" s="302"/>
      <c r="L2111" s="146" t="str">
        <f>IF($K2111="","-",_xlfn.XLOOKUP($K2111,Obj.Meta!$A:$A,Obj.Meta!$D:$D,"-",0,1))</f>
        <v>-</v>
      </c>
      <c r="M2111" s="300" t="str">
        <f>IF($K2111="","-",_xlfn.XLOOKUP($K2111,Obj.Meta!$A:$A,Obj.Meta!$F:$F,"-",0,1))</f>
        <v>-</v>
      </c>
      <c r="N2111" s="337" t="str">
        <f t="shared" si="65"/>
        <v>---</v>
      </c>
      <c r="O2111" s="333"/>
      <c r="P2111" s="54"/>
      <c r="Q2111" s="52"/>
      <c r="R2111" s="34"/>
      <c r="S2111" s="53"/>
      <c r="T2111" s="208"/>
      <c r="U2111" s="726"/>
      <c r="V2111" s="206"/>
      <c r="W2111" s="206"/>
      <c r="X2111" s="678"/>
      <c r="Y2111" s="34"/>
      <c r="Z2111" s="610"/>
      <c r="AA2111" s="608"/>
    </row>
    <row r="2112" spans="1:27">
      <c r="A2112" s="145" t="str">
        <f t="shared" si="64"/>
        <v>-</v>
      </c>
      <c r="B2112" s="146" t="str">
        <f>_xlfn.XLOOKUP($A2112,Dept.Meta!$A:$A,Dept.Meta!$F:$F,"-",0,1)</f>
        <v>-</v>
      </c>
      <c r="C2112" s="629" t="str">
        <f>_xlfn.XLOOKUP(_xlfn.CONCAT($G2112,"-",$I2112),Div.Meta!$H:$H,Div.Meta!$C:$C,"-",0,1)</f>
        <v>-</v>
      </c>
      <c r="D2112" s="302"/>
      <c r="E2112" s="146" t="str">
        <f>IF($D2112="","-",_xlfn.XLOOKUP($D2112,Fund.Meta!$A:$A,Fund.Meta!$D:$D,"-",0,1))</f>
        <v>-</v>
      </c>
      <c r="F2112" s="303" t="str">
        <f>IF($D2112="","-",_xlfn.XLOOKUP($D2112,Fund.Meta!$A:$A,Fund.Meta!$E:$E,"-",0,1))</f>
        <v>-</v>
      </c>
      <c r="G2112" s="334"/>
      <c r="H2112" s="303" t="str">
        <f>IF($G2112="","-",_xlfn.XLOOKUP($G2112,Appr.Meta!$A:$A,Appr.Meta!$D:$D,"-",0,1))</f>
        <v>-</v>
      </c>
      <c r="I2112" s="302"/>
      <c r="J2112" s="303" t="str">
        <f>IF($I2112="","-",_xlfn.XLOOKUP($I2112,'CC.Meta'!$A:$A,'CC.Meta'!$D:$D,"-",0,1))</f>
        <v>-</v>
      </c>
      <c r="K2112" s="302"/>
      <c r="L2112" s="146" t="str">
        <f>IF($K2112="","-",_xlfn.XLOOKUP($K2112,Obj.Meta!$A:$A,Obj.Meta!$D:$D,"-",0,1))</f>
        <v>-</v>
      </c>
      <c r="M2112" s="300" t="str">
        <f>IF($K2112="","-",_xlfn.XLOOKUP($K2112,Obj.Meta!$A:$A,Obj.Meta!$F:$F,"-",0,1))</f>
        <v>-</v>
      </c>
      <c r="N2112" s="337" t="str">
        <f t="shared" si="65"/>
        <v>---</v>
      </c>
      <c r="O2112" s="333"/>
      <c r="P2112" s="54"/>
      <c r="Q2112" s="52"/>
      <c r="R2112" s="34"/>
      <c r="S2112" s="53"/>
      <c r="T2112" s="208"/>
      <c r="U2112" s="726"/>
      <c r="V2112" s="206"/>
      <c r="W2112" s="206"/>
      <c r="X2112" s="678"/>
      <c r="Y2112" s="34"/>
      <c r="Z2112" s="610"/>
      <c r="AA2112" s="608"/>
    </row>
    <row r="2113" spans="1:27">
      <c r="A2113" s="145" t="str">
        <f t="shared" si="64"/>
        <v>-</v>
      </c>
      <c r="B2113" s="146" t="str">
        <f>_xlfn.XLOOKUP($A2113,Dept.Meta!$A:$A,Dept.Meta!$F:$F,"-",0,1)</f>
        <v>-</v>
      </c>
      <c r="C2113" s="629" t="str">
        <f>_xlfn.XLOOKUP(_xlfn.CONCAT($G2113,"-",$I2113),Div.Meta!$H:$H,Div.Meta!$C:$C,"-",0,1)</f>
        <v>-</v>
      </c>
      <c r="D2113" s="302"/>
      <c r="E2113" s="146" t="str">
        <f>IF($D2113="","-",_xlfn.XLOOKUP($D2113,Fund.Meta!$A:$A,Fund.Meta!$D:$D,"-",0,1))</f>
        <v>-</v>
      </c>
      <c r="F2113" s="303" t="str">
        <f>IF($D2113="","-",_xlfn.XLOOKUP($D2113,Fund.Meta!$A:$A,Fund.Meta!$E:$E,"-",0,1))</f>
        <v>-</v>
      </c>
      <c r="G2113" s="334"/>
      <c r="H2113" s="303" t="str">
        <f>IF($G2113="","-",_xlfn.XLOOKUP($G2113,Appr.Meta!$A:$A,Appr.Meta!$D:$D,"-",0,1))</f>
        <v>-</v>
      </c>
      <c r="I2113" s="302"/>
      <c r="J2113" s="303" t="str">
        <f>IF($I2113="","-",_xlfn.XLOOKUP($I2113,'CC.Meta'!$A:$A,'CC.Meta'!$D:$D,"-",0,1))</f>
        <v>-</v>
      </c>
      <c r="K2113" s="302"/>
      <c r="L2113" s="146" t="str">
        <f>IF($K2113="","-",_xlfn.XLOOKUP($K2113,Obj.Meta!$A:$A,Obj.Meta!$D:$D,"-",0,1))</f>
        <v>-</v>
      </c>
      <c r="M2113" s="300" t="str">
        <f>IF($K2113="","-",_xlfn.XLOOKUP($K2113,Obj.Meta!$A:$A,Obj.Meta!$F:$F,"-",0,1))</f>
        <v>-</v>
      </c>
      <c r="N2113" s="337" t="str">
        <f t="shared" si="65"/>
        <v>---</v>
      </c>
      <c r="O2113" s="333"/>
      <c r="P2113" s="54"/>
      <c r="Q2113" s="52"/>
      <c r="R2113" s="34"/>
      <c r="S2113" s="53"/>
      <c r="T2113" s="208"/>
      <c r="U2113" s="726"/>
      <c r="V2113" s="206"/>
      <c r="W2113" s="206"/>
      <c r="X2113" s="678"/>
      <c r="Y2113" s="34"/>
      <c r="Z2113" s="610"/>
      <c r="AA2113" s="608"/>
    </row>
    <row r="2114" spans="1:27">
      <c r="A2114" s="145" t="str">
        <f t="shared" si="64"/>
        <v>-</v>
      </c>
      <c r="B2114" s="146" t="str">
        <f>_xlfn.XLOOKUP($A2114,Dept.Meta!$A:$A,Dept.Meta!$F:$F,"-",0,1)</f>
        <v>-</v>
      </c>
      <c r="C2114" s="629" t="str">
        <f>_xlfn.XLOOKUP(_xlfn.CONCAT($G2114,"-",$I2114),Div.Meta!$H:$H,Div.Meta!$C:$C,"-",0,1)</f>
        <v>-</v>
      </c>
      <c r="D2114" s="302"/>
      <c r="E2114" s="146" t="str">
        <f>IF($D2114="","-",_xlfn.XLOOKUP($D2114,Fund.Meta!$A:$A,Fund.Meta!$D:$D,"-",0,1))</f>
        <v>-</v>
      </c>
      <c r="F2114" s="303" t="str">
        <f>IF($D2114="","-",_xlfn.XLOOKUP($D2114,Fund.Meta!$A:$A,Fund.Meta!$E:$E,"-",0,1))</f>
        <v>-</v>
      </c>
      <c r="G2114" s="334"/>
      <c r="H2114" s="303" t="str">
        <f>IF($G2114="","-",_xlfn.XLOOKUP($G2114,Appr.Meta!$A:$A,Appr.Meta!$D:$D,"-",0,1))</f>
        <v>-</v>
      </c>
      <c r="I2114" s="302"/>
      <c r="J2114" s="303" t="str">
        <f>IF($I2114="","-",_xlfn.XLOOKUP($I2114,'CC.Meta'!$A:$A,'CC.Meta'!$D:$D,"-",0,1))</f>
        <v>-</v>
      </c>
      <c r="K2114" s="302"/>
      <c r="L2114" s="146" t="str">
        <f>IF($K2114="","-",_xlfn.XLOOKUP($K2114,Obj.Meta!$A:$A,Obj.Meta!$D:$D,"-",0,1))</f>
        <v>-</v>
      </c>
      <c r="M2114" s="300" t="str">
        <f>IF($K2114="","-",_xlfn.XLOOKUP($K2114,Obj.Meta!$A:$A,Obj.Meta!$F:$F,"-",0,1))</f>
        <v>-</v>
      </c>
      <c r="N2114" s="337" t="str">
        <f t="shared" si="65"/>
        <v>---</v>
      </c>
      <c r="O2114" s="333"/>
      <c r="P2114" s="54"/>
      <c r="Q2114" s="52"/>
      <c r="R2114" s="34"/>
      <c r="S2114" s="53"/>
      <c r="T2114" s="208"/>
      <c r="U2114" s="726"/>
      <c r="V2114" s="206"/>
      <c r="W2114" s="206"/>
      <c r="X2114" s="678"/>
      <c r="Y2114" s="34"/>
      <c r="Z2114" s="610"/>
      <c r="AA2114" s="608"/>
    </row>
    <row r="2115" spans="1:27">
      <c r="A2115" s="145" t="str">
        <f t="shared" si="64"/>
        <v>-</v>
      </c>
      <c r="B2115" s="146" t="str">
        <f>_xlfn.XLOOKUP($A2115,Dept.Meta!$A:$A,Dept.Meta!$F:$F,"-",0,1)</f>
        <v>-</v>
      </c>
      <c r="C2115" s="629" t="str">
        <f>_xlfn.XLOOKUP(_xlfn.CONCAT($G2115,"-",$I2115),Div.Meta!$H:$H,Div.Meta!$C:$C,"-",0,1)</f>
        <v>-</v>
      </c>
      <c r="D2115" s="302"/>
      <c r="E2115" s="146" t="str">
        <f>IF($D2115="","-",_xlfn.XLOOKUP($D2115,Fund.Meta!$A:$A,Fund.Meta!$D:$D,"-",0,1))</f>
        <v>-</v>
      </c>
      <c r="F2115" s="303" t="str">
        <f>IF($D2115="","-",_xlfn.XLOOKUP($D2115,Fund.Meta!$A:$A,Fund.Meta!$E:$E,"-",0,1))</f>
        <v>-</v>
      </c>
      <c r="G2115" s="334"/>
      <c r="H2115" s="303" t="str">
        <f>IF($G2115="","-",_xlfn.XLOOKUP($G2115,Appr.Meta!$A:$A,Appr.Meta!$D:$D,"-",0,1))</f>
        <v>-</v>
      </c>
      <c r="I2115" s="302"/>
      <c r="J2115" s="303" t="str">
        <f>IF($I2115="","-",_xlfn.XLOOKUP($I2115,'CC.Meta'!$A:$A,'CC.Meta'!$D:$D,"-",0,1))</f>
        <v>-</v>
      </c>
      <c r="K2115" s="302"/>
      <c r="L2115" s="146" t="str">
        <f>IF($K2115="","-",_xlfn.XLOOKUP($K2115,Obj.Meta!$A:$A,Obj.Meta!$D:$D,"-",0,1))</f>
        <v>-</v>
      </c>
      <c r="M2115" s="300" t="str">
        <f>IF($K2115="","-",_xlfn.XLOOKUP($K2115,Obj.Meta!$A:$A,Obj.Meta!$F:$F,"-",0,1))</f>
        <v>-</v>
      </c>
      <c r="N2115" s="337" t="str">
        <f t="shared" si="65"/>
        <v>---</v>
      </c>
      <c r="O2115" s="333"/>
      <c r="P2115" s="54"/>
      <c r="Q2115" s="52"/>
      <c r="R2115" s="34"/>
      <c r="S2115" s="53"/>
      <c r="T2115" s="208"/>
      <c r="U2115" s="726"/>
      <c r="V2115" s="206"/>
      <c r="W2115" s="206"/>
      <c r="X2115" s="678"/>
      <c r="Y2115" s="34"/>
      <c r="Z2115" s="610"/>
      <c r="AA2115" s="608"/>
    </row>
    <row r="2116" spans="1:27">
      <c r="A2116" s="145" t="str">
        <f t="shared" si="64"/>
        <v>-</v>
      </c>
      <c r="B2116" s="146" t="str">
        <f>_xlfn.XLOOKUP($A2116,Dept.Meta!$A:$A,Dept.Meta!$F:$F,"-",0,1)</f>
        <v>-</v>
      </c>
      <c r="C2116" s="629" t="str">
        <f>_xlfn.XLOOKUP(_xlfn.CONCAT($G2116,"-",$I2116),Div.Meta!$H:$H,Div.Meta!$C:$C,"-",0,1)</f>
        <v>-</v>
      </c>
      <c r="D2116" s="302"/>
      <c r="E2116" s="146" t="str">
        <f>IF($D2116="","-",_xlfn.XLOOKUP($D2116,Fund.Meta!$A:$A,Fund.Meta!$D:$D,"-",0,1))</f>
        <v>-</v>
      </c>
      <c r="F2116" s="303" t="str">
        <f>IF($D2116="","-",_xlfn.XLOOKUP($D2116,Fund.Meta!$A:$A,Fund.Meta!$E:$E,"-",0,1))</f>
        <v>-</v>
      </c>
      <c r="G2116" s="334"/>
      <c r="H2116" s="303" t="str">
        <f>IF($G2116="","-",_xlfn.XLOOKUP($G2116,Appr.Meta!$A:$A,Appr.Meta!$D:$D,"-",0,1))</f>
        <v>-</v>
      </c>
      <c r="I2116" s="302"/>
      <c r="J2116" s="303" t="str">
        <f>IF($I2116="","-",_xlfn.XLOOKUP($I2116,'CC.Meta'!$A:$A,'CC.Meta'!$D:$D,"-",0,1))</f>
        <v>-</v>
      </c>
      <c r="K2116" s="302"/>
      <c r="L2116" s="146" t="str">
        <f>IF($K2116="","-",_xlfn.XLOOKUP($K2116,Obj.Meta!$A:$A,Obj.Meta!$D:$D,"-",0,1))</f>
        <v>-</v>
      </c>
      <c r="M2116" s="300" t="str">
        <f>IF($K2116="","-",_xlfn.XLOOKUP($K2116,Obj.Meta!$A:$A,Obj.Meta!$F:$F,"-",0,1))</f>
        <v>-</v>
      </c>
      <c r="N2116" s="337" t="str">
        <f t="shared" si="65"/>
        <v>---</v>
      </c>
      <c r="O2116" s="333"/>
      <c r="P2116" s="54"/>
      <c r="Q2116" s="52"/>
      <c r="R2116" s="34"/>
      <c r="S2116" s="53"/>
      <c r="T2116" s="208"/>
      <c r="U2116" s="726"/>
      <c r="V2116" s="206"/>
      <c r="W2116" s="206"/>
      <c r="X2116" s="678"/>
      <c r="Y2116" s="34"/>
      <c r="Z2116" s="610"/>
      <c r="AA2116" s="608"/>
    </row>
    <row r="2117" spans="1:27">
      <c r="A2117" s="145" t="str">
        <f t="shared" si="64"/>
        <v>-</v>
      </c>
      <c r="B2117" s="146" t="str">
        <f>_xlfn.XLOOKUP($A2117,Dept.Meta!$A:$A,Dept.Meta!$F:$F,"-",0,1)</f>
        <v>-</v>
      </c>
      <c r="C2117" s="629" t="str">
        <f>_xlfn.XLOOKUP(_xlfn.CONCAT($G2117,"-",$I2117),Div.Meta!$H:$H,Div.Meta!$C:$C,"-",0,1)</f>
        <v>-</v>
      </c>
      <c r="D2117" s="302"/>
      <c r="E2117" s="146" t="str">
        <f>IF($D2117="","-",_xlfn.XLOOKUP($D2117,Fund.Meta!$A:$A,Fund.Meta!$D:$D,"-",0,1))</f>
        <v>-</v>
      </c>
      <c r="F2117" s="303" t="str">
        <f>IF($D2117="","-",_xlfn.XLOOKUP($D2117,Fund.Meta!$A:$A,Fund.Meta!$E:$E,"-",0,1))</f>
        <v>-</v>
      </c>
      <c r="G2117" s="334"/>
      <c r="H2117" s="303" t="str">
        <f>IF($G2117="","-",_xlfn.XLOOKUP($G2117,Appr.Meta!$A:$A,Appr.Meta!$D:$D,"-",0,1))</f>
        <v>-</v>
      </c>
      <c r="I2117" s="302"/>
      <c r="J2117" s="303" t="str">
        <f>IF($I2117="","-",_xlfn.XLOOKUP($I2117,'CC.Meta'!$A:$A,'CC.Meta'!$D:$D,"-",0,1))</f>
        <v>-</v>
      </c>
      <c r="K2117" s="302"/>
      <c r="L2117" s="146" t="str">
        <f>IF($K2117="","-",_xlfn.XLOOKUP($K2117,Obj.Meta!$A:$A,Obj.Meta!$D:$D,"-",0,1))</f>
        <v>-</v>
      </c>
      <c r="M2117" s="300" t="str">
        <f>IF($K2117="","-",_xlfn.XLOOKUP($K2117,Obj.Meta!$A:$A,Obj.Meta!$F:$F,"-",0,1))</f>
        <v>-</v>
      </c>
      <c r="N2117" s="337" t="str">
        <f t="shared" si="65"/>
        <v>---</v>
      </c>
      <c r="O2117" s="333"/>
      <c r="P2117" s="54"/>
      <c r="Q2117" s="52"/>
      <c r="R2117" s="34"/>
      <c r="S2117" s="53"/>
      <c r="T2117" s="208"/>
      <c r="U2117" s="726"/>
      <c r="V2117" s="206"/>
      <c r="W2117" s="206"/>
      <c r="X2117" s="678"/>
      <c r="Y2117" s="34"/>
      <c r="Z2117" s="610"/>
      <c r="AA2117" s="608"/>
    </row>
    <row r="2118" spans="1:27">
      <c r="A2118" s="145" t="str">
        <f t="shared" si="64"/>
        <v>-</v>
      </c>
      <c r="B2118" s="146" t="str">
        <f>_xlfn.XLOOKUP($A2118,Dept.Meta!$A:$A,Dept.Meta!$F:$F,"-",0,1)</f>
        <v>-</v>
      </c>
      <c r="C2118" s="629" t="str">
        <f>_xlfn.XLOOKUP(_xlfn.CONCAT($G2118,"-",$I2118),Div.Meta!$H:$H,Div.Meta!$C:$C,"-",0,1)</f>
        <v>-</v>
      </c>
      <c r="D2118" s="302"/>
      <c r="E2118" s="146" t="str">
        <f>IF($D2118="","-",_xlfn.XLOOKUP($D2118,Fund.Meta!$A:$A,Fund.Meta!$D:$D,"-",0,1))</f>
        <v>-</v>
      </c>
      <c r="F2118" s="303" t="str">
        <f>IF($D2118="","-",_xlfn.XLOOKUP($D2118,Fund.Meta!$A:$A,Fund.Meta!$E:$E,"-",0,1))</f>
        <v>-</v>
      </c>
      <c r="G2118" s="334"/>
      <c r="H2118" s="303" t="str">
        <f>IF($G2118="","-",_xlfn.XLOOKUP($G2118,Appr.Meta!$A:$A,Appr.Meta!$D:$D,"-",0,1))</f>
        <v>-</v>
      </c>
      <c r="I2118" s="302"/>
      <c r="J2118" s="303" t="str">
        <f>IF($I2118="","-",_xlfn.XLOOKUP($I2118,'CC.Meta'!$A:$A,'CC.Meta'!$D:$D,"-",0,1))</f>
        <v>-</v>
      </c>
      <c r="K2118" s="302"/>
      <c r="L2118" s="146" t="str">
        <f>IF($K2118="","-",_xlfn.XLOOKUP($K2118,Obj.Meta!$A:$A,Obj.Meta!$D:$D,"-",0,1))</f>
        <v>-</v>
      </c>
      <c r="M2118" s="300" t="str">
        <f>IF($K2118="","-",_xlfn.XLOOKUP($K2118,Obj.Meta!$A:$A,Obj.Meta!$F:$F,"-",0,1))</f>
        <v>-</v>
      </c>
      <c r="N2118" s="337" t="str">
        <f t="shared" si="65"/>
        <v>---</v>
      </c>
      <c r="O2118" s="333"/>
      <c r="P2118" s="54"/>
      <c r="Q2118" s="52"/>
      <c r="R2118" s="34"/>
      <c r="S2118" s="53"/>
      <c r="T2118" s="208"/>
      <c r="U2118" s="726"/>
      <c r="V2118" s="206"/>
      <c r="W2118" s="206"/>
      <c r="X2118" s="678"/>
      <c r="Y2118" s="34"/>
      <c r="Z2118" s="610"/>
      <c r="AA2118" s="608"/>
    </row>
    <row r="2119" spans="1:27">
      <c r="A2119" s="145" t="str">
        <f t="shared" si="64"/>
        <v>-</v>
      </c>
      <c r="B2119" s="146" t="str">
        <f>_xlfn.XLOOKUP($A2119,Dept.Meta!$A:$A,Dept.Meta!$F:$F,"-",0,1)</f>
        <v>-</v>
      </c>
      <c r="C2119" s="629" t="str">
        <f>_xlfn.XLOOKUP(_xlfn.CONCAT($G2119,"-",$I2119),Div.Meta!$H:$H,Div.Meta!$C:$C,"-",0,1)</f>
        <v>-</v>
      </c>
      <c r="D2119" s="302"/>
      <c r="E2119" s="146" t="str">
        <f>IF($D2119="","-",_xlfn.XLOOKUP($D2119,Fund.Meta!$A:$A,Fund.Meta!$D:$D,"-",0,1))</f>
        <v>-</v>
      </c>
      <c r="F2119" s="303" t="str">
        <f>IF($D2119="","-",_xlfn.XLOOKUP($D2119,Fund.Meta!$A:$A,Fund.Meta!$E:$E,"-",0,1))</f>
        <v>-</v>
      </c>
      <c r="G2119" s="334"/>
      <c r="H2119" s="303" t="str">
        <f>IF($G2119="","-",_xlfn.XLOOKUP($G2119,Appr.Meta!$A:$A,Appr.Meta!$D:$D,"-",0,1))</f>
        <v>-</v>
      </c>
      <c r="I2119" s="302"/>
      <c r="J2119" s="303" t="str">
        <f>IF($I2119="","-",_xlfn.XLOOKUP($I2119,'CC.Meta'!$A:$A,'CC.Meta'!$D:$D,"-",0,1))</f>
        <v>-</v>
      </c>
      <c r="K2119" s="302"/>
      <c r="L2119" s="146" t="str">
        <f>IF($K2119="","-",_xlfn.XLOOKUP($K2119,Obj.Meta!$A:$A,Obj.Meta!$D:$D,"-",0,1))</f>
        <v>-</v>
      </c>
      <c r="M2119" s="300" t="str">
        <f>IF($K2119="","-",_xlfn.XLOOKUP($K2119,Obj.Meta!$A:$A,Obj.Meta!$F:$F,"-",0,1))</f>
        <v>-</v>
      </c>
      <c r="N2119" s="337" t="str">
        <f t="shared" si="65"/>
        <v>---</v>
      </c>
      <c r="O2119" s="333"/>
      <c r="P2119" s="54"/>
      <c r="Q2119" s="52"/>
      <c r="R2119" s="34"/>
      <c r="S2119" s="53"/>
      <c r="T2119" s="208"/>
      <c r="U2119" s="726"/>
      <c r="V2119" s="206"/>
      <c r="W2119" s="206"/>
      <c r="X2119" s="678"/>
      <c r="Y2119" s="34"/>
      <c r="Z2119" s="610"/>
      <c r="AA2119" s="608"/>
    </row>
    <row r="2120" spans="1:27">
      <c r="A2120" s="145" t="str">
        <f t="shared" si="64"/>
        <v>-</v>
      </c>
      <c r="B2120" s="146" t="str">
        <f>_xlfn.XLOOKUP($A2120,Dept.Meta!$A:$A,Dept.Meta!$F:$F,"-",0,1)</f>
        <v>-</v>
      </c>
      <c r="C2120" s="629" t="str">
        <f>_xlfn.XLOOKUP(_xlfn.CONCAT($G2120,"-",$I2120),Div.Meta!$H:$H,Div.Meta!$C:$C,"-",0,1)</f>
        <v>-</v>
      </c>
      <c r="D2120" s="302"/>
      <c r="E2120" s="146" t="str">
        <f>IF($D2120="","-",_xlfn.XLOOKUP($D2120,Fund.Meta!$A:$A,Fund.Meta!$D:$D,"-",0,1))</f>
        <v>-</v>
      </c>
      <c r="F2120" s="303" t="str">
        <f>IF($D2120="","-",_xlfn.XLOOKUP($D2120,Fund.Meta!$A:$A,Fund.Meta!$E:$E,"-",0,1))</f>
        <v>-</v>
      </c>
      <c r="G2120" s="334"/>
      <c r="H2120" s="303" t="str">
        <f>IF($G2120="","-",_xlfn.XLOOKUP($G2120,Appr.Meta!$A:$A,Appr.Meta!$D:$D,"-",0,1))</f>
        <v>-</v>
      </c>
      <c r="I2120" s="302"/>
      <c r="J2120" s="303" t="str">
        <f>IF($I2120="","-",_xlfn.XLOOKUP($I2120,'CC.Meta'!$A:$A,'CC.Meta'!$D:$D,"-",0,1))</f>
        <v>-</v>
      </c>
      <c r="K2120" s="302"/>
      <c r="L2120" s="146" t="str">
        <f>IF($K2120="","-",_xlfn.XLOOKUP($K2120,Obj.Meta!$A:$A,Obj.Meta!$D:$D,"-",0,1))</f>
        <v>-</v>
      </c>
      <c r="M2120" s="300" t="str">
        <f>IF($K2120="","-",_xlfn.XLOOKUP($K2120,Obj.Meta!$A:$A,Obj.Meta!$F:$F,"-",0,1))</f>
        <v>-</v>
      </c>
      <c r="N2120" s="337" t="str">
        <f t="shared" si="65"/>
        <v>---</v>
      </c>
      <c r="O2120" s="333"/>
      <c r="P2120" s="54"/>
      <c r="Q2120" s="52"/>
      <c r="R2120" s="34"/>
      <c r="S2120" s="53"/>
      <c r="T2120" s="208"/>
      <c r="U2120" s="726"/>
      <c r="V2120" s="206"/>
      <c r="W2120" s="206"/>
      <c r="X2120" s="678"/>
      <c r="Y2120" s="34"/>
      <c r="Z2120" s="610"/>
      <c r="AA2120" s="608"/>
    </row>
    <row r="2121" spans="1:27">
      <c r="A2121" s="145" t="str">
        <f t="shared" si="64"/>
        <v>-</v>
      </c>
      <c r="B2121" s="146" t="str">
        <f>_xlfn.XLOOKUP($A2121,Dept.Meta!$A:$A,Dept.Meta!$F:$F,"-",0,1)</f>
        <v>-</v>
      </c>
      <c r="C2121" s="629" t="str">
        <f>_xlfn.XLOOKUP(_xlfn.CONCAT($G2121,"-",$I2121),Div.Meta!$H:$H,Div.Meta!$C:$C,"-",0,1)</f>
        <v>-</v>
      </c>
      <c r="D2121" s="302"/>
      <c r="E2121" s="146" t="str">
        <f>IF($D2121="","-",_xlfn.XLOOKUP($D2121,Fund.Meta!$A:$A,Fund.Meta!$D:$D,"-",0,1))</f>
        <v>-</v>
      </c>
      <c r="F2121" s="303" t="str">
        <f>IF($D2121="","-",_xlfn.XLOOKUP($D2121,Fund.Meta!$A:$A,Fund.Meta!$E:$E,"-",0,1))</f>
        <v>-</v>
      </c>
      <c r="G2121" s="334"/>
      <c r="H2121" s="303" t="str">
        <f>IF($G2121="","-",_xlfn.XLOOKUP($G2121,Appr.Meta!$A:$A,Appr.Meta!$D:$D,"-",0,1))</f>
        <v>-</v>
      </c>
      <c r="I2121" s="302"/>
      <c r="J2121" s="303" t="str">
        <f>IF($I2121="","-",_xlfn.XLOOKUP($I2121,'CC.Meta'!$A:$A,'CC.Meta'!$D:$D,"-",0,1))</f>
        <v>-</v>
      </c>
      <c r="K2121" s="302"/>
      <c r="L2121" s="146" t="str">
        <f>IF($K2121="","-",_xlfn.XLOOKUP($K2121,Obj.Meta!$A:$A,Obj.Meta!$D:$D,"-",0,1))</f>
        <v>-</v>
      </c>
      <c r="M2121" s="300" t="str">
        <f>IF($K2121="","-",_xlfn.XLOOKUP($K2121,Obj.Meta!$A:$A,Obj.Meta!$F:$F,"-",0,1))</f>
        <v>-</v>
      </c>
      <c r="N2121" s="337" t="str">
        <f t="shared" si="65"/>
        <v>---</v>
      </c>
      <c r="O2121" s="333"/>
      <c r="P2121" s="54"/>
      <c r="Q2121" s="52"/>
      <c r="R2121" s="34"/>
      <c r="S2121" s="53"/>
      <c r="T2121" s="208"/>
      <c r="U2121" s="726"/>
      <c r="V2121" s="206"/>
      <c r="W2121" s="206"/>
      <c r="X2121" s="678"/>
      <c r="Y2121" s="34"/>
      <c r="Z2121" s="610"/>
      <c r="AA2121" s="608"/>
    </row>
    <row r="2122" spans="1:27">
      <c r="A2122" s="145" t="str">
        <f t="shared" si="64"/>
        <v>-</v>
      </c>
      <c r="B2122" s="146" t="str">
        <f>_xlfn.XLOOKUP($A2122,Dept.Meta!$A:$A,Dept.Meta!$F:$F,"-",0,1)</f>
        <v>-</v>
      </c>
      <c r="C2122" s="629" t="str">
        <f>_xlfn.XLOOKUP(_xlfn.CONCAT($G2122,"-",$I2122),Div.Meta!$H:$H,Div.Meta!$C:$C,"-",0,1)</f>
        <v>-</v>
      </c>
      <c r="D2122" s="302"/>
      <c r="E2122" s="146" t="str">
        <f>IF($D2122="","-",_xlfn.XLOOKUP($D2122,Fund.Meta!$A:$A,Fund.Meta!$D:$D,"-",0,1))</f>
        <v>-</v>
      </c>
      <c r="F2122" s="303" t="str">
        <f>IF($D2122="","-",_xlfn.XLOOKUP($D2122,Fund.Meta!$A:$A,Fund.Meta!$E:$E,"-",0,1))</f>
        <v>-</v>
      </c>
      <c r="G2122" s="334"/>
      <c r="H2122" s="303" t="str">
        <f>IF($G2122="","-",_xlfn.XLOOKUP($G2122,Appr.Meta!$A:$A,Appr.Meta!$D:$D,"-",0,1))</f>
        <v>-</v>
      </c>
      <c r="I2122" s="302"/>
      <c r="J2122" s="303" t="str">
        <f>IF($I2122="","-",_xlfn.XLOOKUP($I2122,'CC.Meta'!$A:$A,'CC.Meta'!$D:$D,"-",0,1))</f>
        <v>-</v>
      </c>
      <c r="K2122" s="302"/>
      <c r="L2122" s="146" t="str">
        <f>IF($K2122="","-",_xlfn.XLOOKUP($K2122,Obj.Meta!$A:$A,Obj.Meta!$D:$D,"-",0,1))</f>
        <v>-</v>
      </c>
      <c r="M2122" s="300" t="str">
        <f>IF($K2122="","-",_xlfn.XLOOKUP($K2122,Obj.Meta!$A:$A,Obj.Meta!$F:$F,"-",0,1))</f>
        <v>-</v>
      </c>
      <c r="N2122" s="337" t="str">
        <f t="shared" si="65"/>
        <v>---</v>
      </c>
      <c r="O2122" s="333"/>
      <c r="P2122" s="54"/>
      <c r="Q2122" s="52"/>
      <c r="R2122" s="34"/>
      <c r="S2122" s="53"/>
      <c r="T2122" s="208"/>
      <c r="U2122" s="726"/>
      <c r="V2122" s="206"/>
      <c r="W2122" s="206"/>
      <c r="X2122" s="678"/>
      <c r="Y2122" s="34"/>
      <c r="Z2122" s="610"/>
      <c r="AA2122" s="608"/>
    </row>
    <row r="2123" spans="1:27">
      <c r="A2123" s="145" t="str">
        <f t="shared" si="64"/>
        <v>-</v>
      </c>
      <c r="B2123" s="146" t="str">
        <f>_xlfn.XLOOKUP($A2123,Dept.Meta!$A:$A,Dept.Meta!$F:$F,"-",0,1)</f>
        <v>-</v>
      </c>
      <c r="C2123" s="629" t="str">
        <f>_xlfn.XLOOKUP(_xlfn.CONCAT($G2123,"-",$I2123),Div.Meta!$H:$H,Div.Meta!$C:$C,"-",0,1)</f>
        <v>-</v>
      </c>
      <c r="D2123" s="302"/>
      <c r="E2123" s="146" t="str">
        <f>IF($D2123="","-",_xlfn.XLOOKUP($D2123,Fund.Meta!$A:$A,Fund.Meta!$D:$D,"-",0,1))</f>
        <v>-</v>
      </c>
      <c r="F2123" s="303" t="str">
        <f>IF($D2123="","-",_xlfn.XLOOKUP($D2123,Fund.Meta!$A:$A,Fund.Meta!$E:$E,"-",0,1))</f>
        <v>-</v>
      </c>
      <c r="G2123" s="334"/>
      <c r="H2123" s="303" t="str">
        <f>IF($G2123="","-",_xlfn.XLOOKUP($G2123,Appr.Meta!$A:$A,Appr.Meta!$D:$D,"-",0,1))</f>
        <v>-</v>
      </c>
      <c r="I2123" s="302"/>
      <c r="J2123" s="303" t="str">
        <f>IF($I2123="","-",_xlfn.XLOOKUP($I2123,'CC.Meta'!$A:$A,'CC.Meta'!$D:$D,"-",0,1))</f>
        <v>-</v>
      </c>
      <c r="K2123" s="302"/>
      <c r="L2123" s="146" t="str">
        <f>IF($K2123="","-",_xlfn.XLOOKUP($K2123,Obj.Meta!$A:$A,Obj.Meta!$D:$D,"-",0,1))</f>
        <v>-</v>
      </c>
      <c r="M2123" s="300" t="str">
        <f>IF($K2123="","-",_xlfn.XLOOKUP($K2123,Obj.Meta!$A:$A,Obj.Meta!$F:$F,"-",0,1))</f>
        <v>-</v>
      </c>
      <c r="N2123" s="337" t="str">
        <f t="shared" si="65"/>
        <v>---</v>
      </c>
      <c r="O2123" s="333"/>
      <c r="P2123" s="54"/>
      <c r="Q2123" s="52"/>
      <c r="R2123" s="34"/>
      <c r="S2123" s="53"/>
      <c r="T2123" s="208"/>
      <c r="U2123" s="726"/>
      <c r="V2123" s="206"/>
      <c r="W2123" s="206"/>
      <c r="X2123" s="678"/>
      <c r="Y2123" s="34"/>
      <c r="Z2123" s="610"/>
      <c r="AA2123" s="608"/>
    </row>
    <row r="2124" spans="1:27">
      <c r="A2124" s="145" t="str">
        <f t="shared" si="64"/>
        <v>-</v>
      </c>
      <c r="B2124" s="146" t="str">
        <f>_xlfn.XLOOKUP($A2124,Dept.Meta!$A:$A,Dept.Meta!$F:$F,"-",0,1)</f>
        <v>-</v>
      </c>
      <c r="C2124" s="629" t="str">
        <f>_xlfn.XLOOKUP(_xlfn.CONCAT($G2124,"-",$I2124),Div.Meta!$H:$H,Div.Meta!$C:$C,"-",0,1)</f>
        <v>-</v>
      </c>
      <c r="D2124" s="302"/>
      <c r="E2124" s="146" t="str">
        <f>IF($D2124="","-",_xlfn.XLOOKUP($D2124,Fund.Meta!$A:$A,Fund.Meta!$D:$D,"-",0,1))</f>
        <v>-</v>
      </c>
      <c r="F2124" s="303" t="str">
        <f>IF($D2124="","-",_xlfn.XLOOKUP($D2124,Fund.Meta!$A:$A,Fund.Meta!$E:$E,"-",0,1))</f>
        <v>-</v>
      </c>
      <c r="G2124" s="334"/>
      <c r="H2124" s="303" t="str">
        <f>IF($G2124="","-",_xlfn.XLOOKUP($G2124,Appr.Meta!$A:$A,Appr.Meta!$D:$D,"-",0,1))</f>
        <v>-</v>
      </c>
      <c r="I2124" s="302"/>
      <c r="J2124" s="303" t="str">
        <f>IF($I2124="","-",_xlfn.XLOOKUP($I2124,'CC.Meta'!$A:$A,'CC.Meta'!$D:$D,"-",0,1))</f>
        <v>-</v>
      </c>
      <c r="K2124" s="302"/>
      <c r="L2124" s="146" t="str">
        <f>IF($K2124="","-",_xlfn.XLOOKUP($K2124,Obj.Meta!$A:$A,Obj.Meta!$D:$D,"-",0,1))</f>
        <v>-</v>
      </c>
      <c r="M2124" s="300" t="str">
        <f>IF($K2124="","-",_xlfn.XLOOKUP($K2124,Obj.Meta!$A:$A,Obj.Meta!$F:$F,"-",0,1))</f>
        <v>-</v>
      </c>
      <c r="N2124" s="337" t="str">
        <f t="shared" si="65"/>
        <v>---</v>
      </c>
      <c r="O2124" s="333"/>
      <c r="P2124" s="54"/>
      <c r="Q2124" s="52"/>
      <c r="R2124" s="34"/>
      <c r="S2124" s="53"/>
      <c r="T2124" s="208"/>
      <c r="U2124" s="726"/>
      <c r="V2124" s="206"/>
      <c r="W2124" s="206"/>
      <c r="X2124" s="678"/>
      <c r="Y2124" s="34"/>
      <c r="Z2124" s="610"/>
      <c r="AA2124" s="608"/>
    </row>
    <row r="2125" spans="1:27">
      <c r="A2125" s="145" t="str">
        <f t="shared" si="64"/>
        <v>-</v>
      </c>
      <c r="B2125" s="146" t="str">
        <f>_xlfn.XLOOKUP($A2125,Dept.Meta!$A:$A,Dept.Meta!$F:$F,"-",0,1)</f>
        <v>-</v>
      </c>
      <c r="C2125" s="629" t="str">
        <f>_xlfn.XLOOKUP(_xlfn.CONCAT($G2125,"-",$I2125),Div.Meta!$H:$H,Div.Meta!$C:$C,"-",0,1)</f>
        <v>-</v>
      </c>
      <c r="D2125" s="302"/>
      <c r="E2125" s="146" t="str">
        <f>IF($D2125="","-",_xlfn.XLOOKUP($D2125,Fund.Meta!$A:$A,Fund.Meta!$D:$D,"-",0,1))</f>
        <v>-</v>
      </c>
      <c r="F2125" s="303" t="str">
        <f>IF($D2125="","-",_xlfn.XLOOKUP($D2125,Fund.Meta!$A:$A,Fund.Meta!$E:$E,"-",0,1))</f>
        <v>-</v>
      </c>
      <c r="G2125" s="334"/>
      <c r="H2125" s="303" t="str">
        <f>IF($G2125="","-",_xlfn.XLOOKUP($G2125,Appr.Meta!$A:$A,Appr.Meta!$D:$D,"-",0,1))</f>
        <v>-</v>
      </c>
      <c r="I2125" s="302"/>
      <c r="J2125" s="303" t="str">
        <f>IF($I2125="","-",_xlfn.XLOOKUP($I2125,'CC.Meta'!$A:$A,'CC.Meta'!$D:$D,"-",0,1))</f>
        <v>-</v>
      </c>
      <c r="K2125" s="302"/>
      <c r="L2125" s="146" t="str">
        <f>IF($K2125="","-",_xlfn.XLOOKUP($K2125,Obj.Meta!$A:$A,Obj.Meta!$D:$D,"-",0,1))</f>
        <v>-</v>
      </c>
      <c r="M2125" s="300" t="str">
        <f>IF($K2125="","-",_xlfn.XLOOKUP($K2125,Obj.Meta!$A:$A,Obj.Meta!$F:$F,"-",0,1))</f>
        <v>-</v>
      </c>
      <c r="N2125" s="337" t="str">
        <f t="shared" si="65"/>
        <v>---</v>
      </c>
      <c r="O2125" s="333"/>
      <c r="P2125" s="54"/>
      <c r="Q2125" s="52"/>
      <c r="R2125" s="34"/>
      <c r="S2125" s="53"/>
      <c r="T2125" s="208"/>
      <c r="U2125" s="726"/>
      <c r="V2125" s="206"/>
      <c r="W2125" s="206"/>
      <c r="X2125" s="678"/>
      <c r="Y2125" s="34"/>
      <c r="Z2125" s="610"/>
      <c r="AA2125" s="608"/>
    </row>
    <row r="2126" spans="1:27">
      <c r="A2126" s="145" t="str">
        <f t="shared" si="64"/>
        <v>-</v>
      </c>
      <c r="B2126" s="146" t="str">
        <f>_xlfn.XLOOKUP($A2126,Dept.Meta!$A:$A,Dept.Meta!$F:$F,"-",0,1)</f>
        <v>-</v>
      </c>
      <c r="C2126" s="629" t="str">
        <f>_xlfn.XLOOKUP(_xlfn.CONCAT($G2126,"-",$I2126),Div.Meta!$H:$H,Div.Meta!$C:$C,"-",0,1)</f>
        <v>-</v>
      </c>
      <c r="D2126" s="302"/>
      <c r="E2126" s="146" t="str">
        <f>IF($D2126="","-",_xlfn.XLOOKUP($D2126,Fund.Meta!$A:$A,Fund.Meta!$D:$D,"-",0,1))</f>
        <v>-</v>
      </c>
      <c r="F2126" s="303" t="str">
        <f>IF($D2126="","-",_xlfn.XLOOKUP($D2126,Fund.Meta!$A:$A,Fund.Meta!$E:$E,"-",0,1))</f>
        <v>-</v>
      </c>
      <c r="G2126" s="334"/>
      <c r="H2126" s="303" t="str">
        <f>IF($G2126="","-",_xlfn.XLOOKUP($G2126,Appr.Meta!$A:$A,Appr.Meta!$D:$D,"-",0,1))</f>
        <v>-</v>
      </c>
      <c r="I2126" s="302"/>
      <c r="J2126" s="303" t="str">
        <f>IF($I2126="","-",_xlfn.XLOOKUP($I2126,'CC.Meta'!$A:$A,'CC.Meta'!$D:$D,"-",0,1))</f>
        <v>-</v>
      </c>
      <c r="K2126" s="302"/>
      <c r="L2126" s="146" t="str">
        <f>IF($K2126="","-",_xlfn.XLOOKUP($K2126,Obj.Meta!$A:$A,Obj.Meta!$D:$D,"-",0,1))</f>
        <v>-</v>
      </c>
      <c r="M2126" s="300" t="str">
        <f>IF($K2126="","-",_xlfn.XLOOKUP($K2126,Obj.Meta!$A:$A,Obj.Meta!$F:$F,"-",0,1))</f>
        <v>-</v>
      </c>
      <c r="N2126" s="337" t="str">
        <f t="shared" si="65"/>
        <v>---</v>
      </c>
      <c r="O2126" s="333"/>
      <c r="P2126" s="54"/>
      <c r="Q2126" s="52"/>
      <c r="R2126" s="34"/>
      <c r="S2126" s="53"/>
      <c r="T2126" s="208"/>
      <c r="U2126" s="726"/>
      <c r="V2126" s="206"/>
      <c r="W2126" s="206"/>
      <c r="X2126" s="678"/>
      <c r="Y2126" s="34"/>
      <c r="Z2126" s="610"/>
      <c r="AA2126" s="608"/>
    </row>
    <row r="2127" spans="1:27">
      <c r="A2127" s="145" t="str">
        <f t="shared" si="64"/>
        <v>-</v>
      </c>
      <c r="B2127" s="146" t="str">
        <f>_xlfn.XLOOKUP($A2127,Dept.Meta!$A:$A,Dept.Meta!$F:$F,"-",0,1)</f>
        <v>-</v>
      </c>
      <c r="C2127" s="629" t="str">
        <f>_xlfn.XLOOKUP(_xlfn.CONCAT($G2127,"-",$I2127),Div.Meta!$H:$H,Div.Meta!$C:$C,"-",0,1)</f>
        <v>-</v>
      </c>
      <c r="D2127" s="302"/>
      <c r="E2127" s="146" t="str">
        <f>IF($D2127="","-",_xlfn.XLOOKUP($D2127,Fund.Meta!$A:$A,Fund.Meta!$D:$D,"-",0,1))</f>
        <v>-</v>
      </c>
      <c r="F2127" s="303" t="str">
        <f>IF($D2127="","-",_xlfn.XLOOKUP($D2127,Fund.Meta!$A:$A,Fund.Meta!$E:$E,"-",0,1))</f>
        <v>-</v>
      </c>
      <c r="G2127" s="334"/>
      <c r="H2127" s="303" t="str">
        <f>IF($G2127="","-",_xlfn.XLOOKUP($G2127,Appr.Meta!$A:$A,Appr.Meta!$D:$D,"-",0,1))</f>
        <v>-</v>
      </c>
      <c r="I2127" s="302"/>
      <c r="J2127" s="303" t="str">
        <f>IF($I2127="","-",_xlfn.XLOOKUP($I2127,'CC.Meta'!$A:$A,'CC.Meta'!$D:$D,"-",0,1))</f>
        <v>-</v>
      </c>
      <c r="K2127" s="302"/>
      <c r="L2127" s="146" t="str">
        <f>IF($K2127="","-",_xlfn.XLOOKUP($K2127,Obj.Meta!$A:$A,Obj.Meta!$D:$D,"-",0,1))</f>
        <v>-</v>
      </c>
      <c r="M2127" s="300" t="str">
        <f>IF($K2127="","-",_xlfn.XLOOKUP($K2127,Obj.Meta!$A:$A,Obj.Meta!$F:$F,"-",0,1))</f>
        <v>-</v>
      </c>
      <c r="N2127" s="337" t="str">
        <f t="shared" si="65"/>
        <v>---</v>
      </c>
      <c r="O2127" s="333"/>
      <c r="P2127" s="54"/>
      <c r="Q2127" s="52"/>
      <c r="R2127" s="34"/>
      <c r="S2127" s="53"/>
      <c r="T2127" s="208"/>
      <c r="U2127" s="726"/>
      <c r="V2127" s="206"/>
      <c r="W2127" s="206"/>
      <c r="X2127" s="678"/>
      <c r="Y2127" s="34"/>
      <c r="Z2127" s="610"/>
      <c r="AA2127" s="608"/>
    </row>
    <row r="2128" spans="1:27">
      <c r="A2128" s="145" t="str">
        <f t="shared" si="64"/>
        <v>-</v>
      </c>
      <c r="B2128" s="146" t="str">
        <f>_xlfn.XLOOKUP($A2128,Dept.Meta!$A:$A,Dept.Meta!$F:$F,"-",0,1)</f>
        <v>-</v>
      </c>
      <c r="C2128" s="629" t="str">
        <f>_xlfn.XLOOKUP(_xlfn.CONCAT($G2128,"-",$I2128),Div.Meta!$H:$H,Div.Meta!$C:$C,"-",0,1)</f>
        <v>-</v>
      </c>
      <c r="D2128" s="302"/>
      <c r="E2128" s="146" t="str">
        <f>IF($D2128="","-",_xlfn.XLOOKUP($D2128,Fund.Meta!$A:$A,Fund.Meta!$D:$D,"-",0,1))</f>
        <v>-</v>
      </c>
      <c r="F2128" s="303" t="str">
        <f>IF($D2128="","-",_xlfn.XLOOKUP($D2128,Fund.Meta!$A:$A,Fund.Meta!$E:$E,"-",0,1))</f>
        <v>-</v>
      </c>
      <c r="G2128" s="334"/>
      <c r="H2128" s="303" t="str">
        <f>IF($G2128="","-",_xlfn.XLOOKUP($G2128,Appr.Meta!$A:$A,Appr.Meta!$D:$D,"-",0,1))</f>
        <v>-</v>
      </c>
      <c r="I2128" s="302"/>
      <c r="J2128" s="303" t="str">
        <f>IF($I2128="","-",_xlfn.XLOOKUP($I2128,'CC.Meta'!$A:$A,'CC.Meta'!$D:$D,"-",0,1))</f>
        <v>-</v>
      </c>
      <c r="K2128" s="302"/>
      <c r="L2128" s="146" t="str">
        <f>IF($K2128="","-",_xlfn.XLOOKUP($K2128,Obj.Meta!$A:$A,Obj.Meta!$D:$D,"-",0,1))</f>
        <v>-</v>
      </c>
      <c r="M2128" s="300" t="str">
        <f>IF($K2128="","-",_xlfn.XLOOKUP($K2128,Obj.Meta!$A:$A,Obj.Meta!$F:$F,"-",0,1))</f>
        <v>-</v>
      </c>
      <c r="N2128" s="337" t="str">
        <f t="shared" si="65"/>
        <v>---</v>
      </c>
      <c r="O2128" s="333"/>
      <c r="P2128" s="54"/>
      <c r="Q2128" s="52"/>
      <c r="R2128" s="34"/>
      <c r="S2128" s="53"/>
      <c r="T2128" s="208"/>
      <c r="U2128" s="726"/>
      <c r="V2128" s="206"/>
      <c r="W2128" s="206"/>
      <c r="X2128" s="678"/>
      <c r="Y2128" s="34"/>
      <c r="Z2128" s="610"/>
      <c r="AA2128" s="608"/>
    </row>
    <row r="2129" spans="1:27">
      <c r="A2129" s="145" t="str">
        <f t="shared" si="64"/>
        <v>-</v>
      </c>
      <c r="B2129" s="146" t="str">
        <f>_xlfn.XLOOKUP($A2129,Dept.Meta!$A:$A,Dept.Meta!$F:$F,"-",0,1)</f>
        <v>-</v>
      </c>
      <c r="C2129" s="629" t="str">
        <f>_xlfn.XLOOKUP(_xlfn.CONCAT($G2129,"-",$I2129),Div.Meta!$H:$H,Div.Meta!$C:$C,"-",0,1)</f>
        <v>-</v>
      </c>
      <c r="D2129" s="302"/>
      <c r="E2129" s="146" t="str">
        <f>IF($D2129="","-",_xlfn.XLOOKUP($D2129,Fund.Meta!$A:$A,Fund.Meta!$D:$D,"-",0,1))</f>
        <v>-</v>
      </c>
      <c r="F2129" s="303" t="str">
        <f>IF($D2129="","-",_xlfn.XLOOKUP($D2129,Fund.Meta!$A:$A,Fund.Meta!$E:$E,"-",0,1))</f>
        <v>-</v>
      </c>
      <c r="G2129" s="334"/>
      <c r="H2129" s="303" t="str">
        <f>IF($G2129="","-",_xlfn.XLOOKUP($G2129,Appr.Meta!$A:$A,Appr.Meta!$D:$D,"-",0,1))</f>
        <v>-</v>
      </c>
      <c r="I2129" s="302"/>
      <c r="J2129" s="303" t="str">
        <f>IF($I2129="","-",_xlfn.XLOOKUP($I2129,'CC.Meta'!$A:$A,'CC.Meta'!$D:$D,"-",0,1))</f>
        <v>-</v>
      </c>
      <c r="K2129" s="302"/>
      <c r="L2129" s="146" t="str">
        <f>IF($K2129="","-",_xlfn.XLOOKUP($K2129,Obj.Meta!$A:$A,Obj.Meta!$D:$D,"-",0,1))</f>
        <v>-</v>
      </c>
      <c r="M2129" s="300" t="str">
        <f>IF($K2129="","-",_xlfn.XLOOKUP($K2129,Obj.Meta!$A:$A,Obj.Meta!$F:$F,"-",0,1))</f>
        <v>-</v>
      </c>
      <c r="N2129" s="337" t="str">
        <f t="shared" si="65"/>
        <v>---</v>
      </c>
      <c r="O2129" s="333"/>
      <c r="P2129" s="54"/>
      <c r="Q2129" s="52"/>
      <c r="R2129" s="34"/>
      <c r="S2129" s="53"/>
      <c r="T2129" s="208"/>
      <c r="U2129" s="726"/>
      <c r="V2129" s="206"/>
      <c r="W2129" s="206"/>
      <c r="X2129" s="678"/>
      <c r="Y2129" s="34"/>
      <c r="Z2129" s="610"/>
      <c r="AA2129" s="608"/>
    </row>
    <row r="2130" spans="1:27">
      <c r="A2130" s="145" t="str">
        <f t="shared" si="64"/>
        <v>-</v>
      </c>
      <c r="B2130" s="146" t="str">
        <f>_xlfn.XLOOKUP($A2130,Dept.Meta!$A:$A,Dept.Meta!$F:$F,"-",0,1)</f>
        <v>-</v>
      </c>
      <c r="C2130" s="629" t="str">
        <f>_xlfn.XLOOKUP(_xlfn.CONCAT($G2130,"-",$I2130),Div.Meta!$H:$H,Div.Meta!$C:$C,"-",0,1)</f>
        <v>-</v>
      </c>
      <c r="D2130" s="302"/>
      <c r="E2130" s="146" t="str">
        <f>IF($D2130="","-",_xlfn.XLOOKUP($D2130,Fund.Meta!$A:$A,Fund.Meta!$D:$D,"-",0,1))</f>
        <v>-</v>
      </c>
      <c r="F2130" s="303" t="str">
        <f>IF($D2130="","-",_xlfn.XLOOKUP($D2130,Fund.Meta!$A:$A,Fund.Meta!$E:$E,"-",0,1))</f>
        <v>-</v>
      </c>
      <c r="G2130" s="334"/>
      <c r="H2130" s="303" t="str">
        <f>IF($G2130="","-",_xlfn.XLOOKUP($G2130,Appr.Meta!$A:$A,Appr.Meta!$D:$D,"-",0,1))</f>
        <v>-</v>
      </c>
      <c r="I2130" s="302"/>
      <c r="J2130" s="303" t="str">
        <f>IF($I2130="","-",_xlfn.XLOOKUP($I2130,'CC.Meta'!$A:$A,'CC.Meta'!$D:$D,"-",0,1))</f>
        <v>-</v>
      </c>
      <c r="K2130" s="302"/>
      <c r="L2130" s="146" t="str">
        <f>IF($K2130="","-",_xlfn.XLOOKUP($K2130,Obj.Meta!$A:$A,Obj.Meta!$D:$D,"-",0,1))</f>
        <v>-</v>
      </c>
      <c r="M2130" s="300" t="str">
        <f>IF($K2130="","-",_xlfn.XLOOKUP($K2130,Obj.Meta!$A:$A,Obj.Meta!$F:$F,"-",0,1))</f>
        <v>-</v>
      </c>
      <c r="N2130" s="337" t="str">
        <f t="shared" si="65"/>
        <v>---</v>
      </c>
      <c r="O2130" s="333"/>
      <c r="P2130" s="54"/>
      <c r="Q2130" s="52"/>
      <c r="R2130" s="34"/>
      <c r="S2130" s="53"/>
      <c r="T2130" s="208"/>
      <c r="U2130" s="726"/>
      <c r="V2130" s="206"/>
      <c r="W2130" s="206"/>
      <c r="X2130" s="678"/>
      <c r="Y2130" s="34"/>
      <c r="Z2130" s="610"/>
      <c r="AA2130" s="608"/>
    </row>
    <row r="2131" spans="1:27">
      <c r="A2131" s="145" t="str">
        <f t="shared" ref="A2131:A2194" si="66">IFERROR(VALUE(LEFT($I2131,2)),"-")</f>
        <v>-</v>
      </c>
      <c r="B2131" s="146" t="str">
        <f>_xlfn.XLOOKUP($A2131,Dept.Meta!$A:$A,Dept.Meta!$F:$F,"-",0,1)</f>
        <v>-</v>
      </c>
      <c r="C2131" s="629" t="str">
        <f>_xlfn.XLOOKUP(_xlfn.CONCAT($G2131,"-",$I2131),Div.Meta!$H:$H,Div.Meta!$C:$C,"-",0,1)</f>
        <v>-</v>
      </c>
      <c r="D2131" s="302"/>
      <c r="E2131" s="146" t="str">
        <f>IF($D2131="","-",_xlfn.XLOOKUP($D2131,Fund.Meta!$A:$A,Fund.Meta!$D:$D,"-",0,1))</f>
        <v>-</v>
      </c>
      <c r="F2131" s="303" t="str">
        <f>IF($D2131="","-",_xlfn.XLOOKUP($D2131,Fund.Meta!$A:$A,Fund.Meta!$E:$E,"-",0,1))</f>
        <v>-</v>
      </c>
      <c r="G2131" s="334"/>
      <c r="H2131" s="303" t="str">
        <f>IF($G2131="","-",_xlfn.XLOOKUP($G2131,Appr.Meta!$A:$A,Appr.Meta!$D:$D,"-",0,1))</f>
        <v>-</v>
      </c>
      <c r="I2131" s="302"/>
      <c r="J2131" s="303" t="str">
        <f>IF($I2131="","-",_xlfn.XLOOKUP($I2131,'CC.Meta'!$A:$A,'CC.Meta'!$D:$D,"-",0,1))</f>
        <v>-</v>
      </c>
      <c r="K2131" s="302"/>
      <c r="L2131" s="146" t="str">
        <f>IF($K2131="","-",_xlfn.XLOOKUP($K2131,Obj.Meta!$A:$A,Obj.Meta!$D:$D,"-",0,1))</f>
        <v>-</v>
      </c>
      <c r="M2131" s="300" t="str">
        <f>IF($K2131="","-",_xlfn.XLOOKUP($K2131,Obj.Meta!$A:$A,Obj.Meta!$F:$F,"-",0,1))</f>
        <v>-</v>
      </c>
      <c r="N2131" s="337" t="str">
        <f t="shared" ref="N2131:N2194" si="67">_xlfn.CONCAT($D2131,"-",$G2131,"-",$I2131,"-",$K2131)</f>
        <v>---</v>
      </c>
      <c r="O2131" s="333"/>
      <c r="P2131" s="54"/>
      <c r="Q2131" s="52"/>
      <c r="R2131" s="34"/>
      <c r="S2131" s="53"/>
      <c r="T2131" s="208"/>
      <c r="U2131" s="726"/>
      <c r="V2131" s="206"/>
      <c r="W2131" s="206"/>
      <c r="X2131" s="678"/>
      <c r="Y2131" s="34"/>
      <c r="Z2131" s="610"/>
      <c r="AA2131" s="608"/>
    </row>
    <row r="2132" spans="1:27">
      <c r="A2132" s="145" t="str">
        <f t="shared" si="66"/>
        <v>-</v>
      </c>
      <c r="B2132" s="146" t="str">
        <f>_xlfn.XLOOKUP($A2132,Dept.Meta!$A:$A,Dept.Meta!$F:$F,"-",0,1)</f>
        <v>-</v>
      </c>
      <c r="C2132" s="629" t="str">
        <f>_xlfn.XLOOKUP(_xlfn.CONCAT($G2132,"-",$I2132),Div.Meta!$H:$H,Div.Meta!$C:$C,"-",0,1)</f>
        <v>-</v>
      </c>
      <c r="D2132" s="302"/>
      <c r="E2132" s="146" t="str">
        <f>IF($D2132="","-",_xlfn.XLOOKUP($D2132,Fund.Meta!$A:$A,Fund.Meta!$D:$D,"-",0,1))</f>
        <v>-</v>
      </c>
      <c r="F2132" s="303" t="str">
        <f>IF($D2132="","-",_xlfn.XLOOKUP($D2132,Fund.Meta!$A:$A,Fund.Meta!$E:$E,"-",0,1))</f>
        <v>-</v>
      </c>
      <c r="G2132" s="334"/>
      <c r="H2132" s="303" t="str">
        <f>IF($G2132="","-",_xlfn.XLOOKUP($G2132,Appr.Meta!$A:$A,Appr.Meta!$D:$D,"-",0,1))</f>
        <v>-</v>
      </c>
      <c r="I2132" s="302"/>
      <c r="J2132" s="303" t="str">
        <f>IF($I2132="","-",_xlfn.XLOOKUP($I2132,'CC.Meta'!$A:$A,'CC.Meta'!$D:$D,"-",0,1))</f>
        <v>-</v>
      </c>
      <c r="K2132" s="302"/>
      <c r="L2132" s="146" t="str">
        <f>IF($K2132="","-",_xlfn.XLOOKUP($K2132,Obj.Meta!$A:$A,Obj.Meta!$D:$D,"-",0,1))</f>
        <v>-</v>
      </c>
      <c r="M2132" s="300" t="str">
        <f>IF($K2132="","-",_xlfn.XLOOKUP($K2132,Obj.Meta!$A:$A,Obj.Meta!$F:$F,"-",0,1))</f>
        <v>-</v>
      </c>
      <c r="N2132" s="337" t="str">
        <f t="shared" si="67"/>
        <v>---</v>
      </c>
      <c r="O2132" s="333"/>
      <c r="P2132" s="54"/>
      <c r="Q2132" s="52"/>
      <c r="R2132" s="34"/>
      <c r="S2132" s="53"/>
      <c r="T2132" s="208"/>
      <c r="U2132" s="726"/>
      <c r="V2132" s="206"/>
      <c r="W2132" s="206"/>
      <c r="X2132" s="678"/>
      <c r="Y2132" s="34"/>
      <c r="Z2132" s="610"/>
      <c r="AA2132" s="608"/>
    </row>
    <row r="2133" spans="1:27">
      <c r="A2133" s="145" t="str">
        <f t="shared" si="66"/>
        <v>-</v>
      </c>
      <c r="B2133" s="146" t="str">
        <f>_xlfn.XLOOKUP($A2133,Dept.Meta!$A:$A,Dept.Meta!$F:$F,"-",0,1)</f>
        <v>-</v>
      </c>
      <c r="C2133" s="629" t="str">
        <f>_xlfn.XLOOKUP(_xlfn.CONCAT($G2133,"-",$I2133),Div.Meta!$H:$H,Div.Meta!$C:$C,"-",0,1)</f>
        <v>-</v>
      </c>
      <c r="D2133" s="302"/>
      <c r="E2133" s="146" t="str">
        <f>IF($D2133="","-",_xlfn.XLOOKUP($D2133,Fund.Meta!$A:$A,Fund.Meta!$D:$D,"-",0,1))</f>
        <v>-</v>
      </c>
      <c r="F2133" s="303" t="str">
        <f>IF($D2133="","-",_xlfn.XLOOKUP($D2133,Fund.Meta!$A:$A,Fund.Meta!$E:$E,"-",0,1))</f>
        <v>-</v>
      </c>
      <c r="G2133" s="334"/>
      <c r="H2133" s="303" t="str">
        <f>IF($G2133="","-",_xlfn.XLOOKUP($G2133,Appr.Meta!$A:$A,Appr.Meta!$D:$D,"-",0,1))</f>
        <v>-</v>
      </c>
      <c r="I2133" s="302"/>
      <c r="J2133" s="303" t="str">
        <f>IF($I2133="","-",_xlfn.XLOOKUP($I2133,'CC.Meta'!$A:$A,'CC.Meta'!$D:$D,"-",0,1))</f>
        <v>-</v>
      </c>
      <c r="K2133" s="302"/>
      <c r="L2133" s="146" t="str">
        <f>IF($K2133="","-",_xlfn.XLOOKUP($K2133,Obj.Meta!$A:$A,Obj.Meta!$D:$D,"-",0,1))</f>
        <v>-</v>
      </c>
      <c r="M2133" s="300" t="str">
        <f>IF($K2133="","-",_xlfn.XLOOKUP($K2133,Obj.Meta!$A:$A,Obj.Meta!$F:$F,"-",0,1))</f>
        <v>-</v>
      </c>
      <c r="N2133" s="337" t="str">
        <f t="shared" si="67"/>
        <v>---</v>
      </c>
      <c r="O2133" s="333"/>
      <c r="P2133" s="54"/>
      <c r="Q2133" s="52"/>
      <c r="R2133" s="34"/>
      <c r="S2133" s="53"/>
      <c r="T2133" s="208"/>
      <c r="U2133" s="726"/>
      <c r="V2133" s="206"/>
      <c r="W2133" s="206"/>
      <c r="X2133" s="678"/>
      <c r="Y2133" s="34"/>
      <c r="Z2133" s="610"/>
      <c r="AA2133" s="608"/>
    </row>
    <row r="2134" spans="1:27">
      <c r="A2134" s="145" t="str">
        <f t="shared" si="66"/>
        <v>-</v>
      </c>
      <c r="B2134" s="146" t="str">
        <f>_xlfn.XLOOKUP($A2134,Dept.Meta!$A:$A,Dept.Meta!$F:$F,"-",0,1)</f>
        <v>-</v>
      </c>
      <c r="C2134" s="629" t="str">
        <f>_xlfn.XLOOKUP(_xlfn.CONCAT($G2134,"-",$I2134),Div.Meta!$H:$H,Div.Meta!$C:$C,"-",0,1)</f>
        <v>-</v>
      </c>
      <c r="D2134" s="302"/>
      <c r="E2134" s="146" t="str">
        <f>IF($D2134="","-",_xlfn.XLOOKUP($D2134,Fund.Meta!$A:$A,Fund.Meta!$D:$D,"-",0,1))</f>
        <v>-</v>
      </c>
      <c r="F2134" s="303" t="str">
        <f>IF($D2134="","-",_xlfn.XLOOKUP($D2134,Fund.Meta!$A:$A,Fund.Meta!$E:$E,"-",0,1))</f>
        <v>-</v>
      </c>
      <c r="G2134" s="334"/>
      <c r="H2134" s="303" t="str">
        <f>IF($G2134="","-",_xlfn.XLOOKUP($G2134,Appr.Meta!$A:$A,Appr.Meta!$D:$D,"-",0,1))</f>
        <v>-</v>
      </c>
      <c r="I2134" s="302"/>
      <c r="J2134" s="303" t="str">
        <f>IF($I2134="","-",_xlfn.XLOOKUP($I2134,'CC.Meta'!$A:$A,'CC.Meta'!$D:$D,"-",0,1))</f>
        <v>-</v>
      </c>
      <c r="K2134" s="302"/>
      <c r="L2134" s="146" t="str">
        <f>IF($K2134="","-",_xlfn.XLOOKUP($K2134,Obj.Meta!$A:$A,Obj.Meta!$D:$D,"-",0,1))</f>
        <v>-</v>
      </c>
      <c r="M2134" s="300" t="str">
        <f>IF($K2134="","-",_xlfn.XLOOKUP($K2134,Obj.Meta!$A:$A,Obj.Meta!$F:$F,"-",0,1))</f>
        <v>-</v>
      </c>
      <c r="N2134" s="337" t="str">
        <f t="shared" si="67"/>
        <v>---</v>
      </c>
      <c r="O2134" s="333"/>
      <c r="P2134" s="54"/>
      <c r="Q2134" s="52"/>
      <c r="R2134" s="34"/>
      <c r="S2134" s="53"/>
      <c r="T2134" s="208"/>
      <c r="U2134" s="726"/>
      <c r="V2134" s="206"/>
      <c r="W2134" s="206"/>
      <c r="X2134" s="678"/>
      <c r="Y2134" s="34"/>
      <c r="Z2134" s="610"/>
      <c r="AA2134" s="608"/>
    </row>
    <row r="2135" spans="1:27">
      <c r="A2135" s="145" t="str">
        <f t="shared" si="66"/>
        <v>-</v>
      </c>
      <c r="B2135" s="146" t="str">
        <f>_xlfn.XLOOKUP($A2135,Dept.Meta!$A:$A,Dept.Meta!$F:$F,"-",0,1)</f>
        <v>-</v>
      </c>
      <c r="C2135" s="629" t="str">
        <f>_xlfn.XLOOKUP(_xlfn.CONCAT($G2135,"-",$I2135),Div.Meta!$H:$H,Div.Meta!$C:$C,"-",0,1)</f>
        <v>-</v>
      </c>
      <c r="D2135" s="302"/>
      <c r="E2135" s="146" t="str">
        <f>IF($D2135="","-",_xlfn.XLOOKUP($D2135,Fund.Meta!$A:$A,Fund.Meta!$D:$D,"-",0,1))</f>
        <v>-</v>
      </c>
      <c r="F2135" s="303" t="str">
        <f>IF($D2135="","-",_xlfn.XLOOKUP($D2135,Fund.Meta!$A:$A,Fund.Meta!$E:$E,"-",0,1))</f>
        <v>-</v>
      </c>
      <c r="G2135" s="334"/>
      <c r="H2135" s="303" t="str">
        <f>IF($G2135="","-",_xlfn.XLOOKUP($G2135,Appr.Meta!$A:$A,Appr.Meta!$D:$D,"-",0,1))</f>
        <v>-</v>
      </c>
      <c r="I2135" s="302"/>
      <c r="J2135" s="303" t="str">
        <f>IF($I2135="","-",_xlfn.XLOOKUP($I2135,'CC.Meta'!$A:$A,'CC.Meta'!$D:$D,"-",0,1))</f>
        <v>-</v>
      </c>
      <c r="K2135" s="302"/>
      <c r="L2135" s="146" t="str">
        <f>IF($K2135="","-",_xlfn.XLOOKUP($K2135,Obj.Meta!$A:$A,Obj.Meta!$D:$D,"-",0,1))</f>
        <v>-</v>
      </c>
      <c r="M2135" s="300" t="str">
        <f>IF($K2135="","-",_xlfn.XLOOKUP($K2135,Obj.Meta!$A:$A,Obj.Meta!$F:$F,"-",0,1))</f>
        <v>-</v>
      </c>
      <c r="N2135" s="337" t="str">
        <f t="shared" si="67"/>
        <v>---</v>
      </c>
      <c r="O2135" s="333"/>
      <c r="P2135" s="54"/>
      <c r="Q2135" s="52"/>
      <c r="R2135" s="34"/>
      <c r="S2135" s="53"/>
      <c r="T2135" s="208"/>
      <c r="U2135" s="726"/>
      <c r="V2135" s="206"/>
      <c r="W2135" s="206"/>
      <c r="X2135" s="678"/>
      <c r="Y2135" s="34"/>
      <c r="Z2135" s="610"/>
      <c r="AA2135" s="608"/>
    </row>
    <row r="2136" spans="1:27">
      <c r="A2136" s="145" t="str">
        <f t="shared" si="66"/>
        <v>-</v>
      </c>
      <c r="B2136" s="146" t="str">
        <f>_xlfn.XLOOKUP($A2136,Dept.Meta!$A:$A,Dept.Meta!$F:$F,"-",0,1)</f>
        <v>-</v>
      </c>
      <c r="C2136" s="629" t="str">
        <f>_xlfn.XLOOKUP(_xlfn.CONCAT($G2136,"-",$I2136),Div.Meta!$H:$H,Div.Meta!$C:$C,"-",0,1)</f>
        <v>-</v>
      </c>
      <c r="D2136" s="302"/>
      <c r="E2136" s="146" t="str">
        <f>IF($D2136="","-",_xlfn.XLOOKUP($D2136,Fund.Meta!$A:$A,Fund.Meta!$D:$D,"-",0,1))</f>
        <v>-</v>
      </c>
      <c r="F2136" s="303" t="str">
        <f>IF($D2136="","-",_xlfn.XLOOKUP($D2136,Fund.Meta!$A:$A,Fund.Meta!$E:$E,"-",0,1))</f>
        <v>-</v>
      </c>
      <c r="G2136" s="334"/>
      <c r="H2136" s="303" t="str">
        <f>IF($G2136="","-",_xlfn.XLOOKUP($G2136,Appr.Meta!$A:$A,Appr.Meta!$D:$D,"-",0,1))</f>
        <v>-</v>
      </c>
      <c r="I2136" s="302"/>
      <c r="J2136" s="303" t="str">
        <f>IF($I2136="","-",_xlfn.XLOOKUP($I2136,'CC.Meta'!$A:$A,'CC.Meta'!$D:$D,"-",0,1))</f>
        <v>-</v>
      </c>
      <c r="K2136" s="302"/>
      <c r="L2136" s="146" t="str">
        <f>IF($K2136="","-",_xlfn.XLOOKUP($K2136,Obj.Meta!$A:$A,Obj.Meta!$D:$D,"-",0,1))</f>
        <v>-</v>
      </c>
      <c r="M2136" s="300" t="str">
        <f>IF($K2136="","-",_xlfn.XLOOKUP($K2136,Obj.Meta!$A:$A,Obj.Meta!$F:$F,"-",0,1))</f>
        <v>-</v>
      </c>
      <c r="N2136" s="337" t="str">
        <f t="shared" si="67"/>
        <v>---</v>
      </c>
      <c r="O2136" s="333"/>
      <c r="P2136" s="54"/>
      <c r="Q2136" s="52"/>
      <c r="R2136" s="34"/>
      <c r="S2136" s="53"/>
      <c r="T2136" s="208"/>
      <c r="U2136" s="726"/>
      <c r="V2136" s="206"/>
      <c r="W2136" s="206"/>
      <c r="X2136" s="678"/>
      <c r="Y2136" s="34"/>
      <c r="Z2136" s="610"/>
      <c r="AA2136" s="608"/>
    </row>
    <row r="2137" spans="1:27">
      <c r="A2137" s="145" t="str">
        <f t="shared" si="66"/>
        <v>-</v>
      </c>
      <c r="B2137" s="146" t="str">
        <f>_xlfn.XLOOKUP($A2137,Dept.Meta!$A:$A,Dept.Meta!$F:$F,"-",0,1)</f>
        <v>-</v>
      </c>
      <c r="C2137" s="629" t="str">
        <f>_xlfn.XLOOKUP(_xlfn.CONCAT($G2137,"-",$I2137),Div.Meta!$H:$H,Div.Meta!$C:$C,"-",0,1)</f>
        <v>-</v>
      </c>
      <c r="D2137" s="302"/>
      <c r="E2137" s="146" t="str">
        <f>IF($D2137="","-",_xlfn.XLOOKUP($D2137,Fund.Meta!$A:$A,Fund.Meta!$D:$D,"-",0,1))</f>
        <v>-</v>
      </c>
      <c r="F2137" s="303" t="str">
        <f>IF($D2137="","-",_xlfn.XLOOKUP($D2137,Fund.Meta!$A:$A,Fund.Meta!$E:$E,"-",0,1))</f>
        <v>-</v>
      </c>
      <c r="G2137" s="334"/>
      <c r="H2137" s="303" t="str">
        <f>IF($G2137="","-",_xlfn.XLOOKUP($G2137,Appr.Meta!$A:$A,Appr.Meta!$D:$D,"-",0,1))</f>
        <v>-</v>
      </c>
      <c r="I2137" s="302"/>
      <c r="J2137" s="303" t="str">
        <f>IF($I2137="","-",_xlfn.XLOOKUP($I2137,'CC.Meta'!$A:$A,'CC.Meta'!$D:$D,"-",0,1))</f>
        <v>-</v>
      </c>
      <c r="K2137" s="302"/>
      <c r="L2137" s="146" t="str">
        <f>IF($K2137="","-",_xlfn.XLOOKUP($K2137,Obj.Meta!$A:$A,Obj.Meta!$D:$D,"-",0,1))</f>
        <v>-</v>
      </c>
      <c r="M2137" s="300" t="str">
        <f>IF($K2137="","-",_xlfn.XLOOKUP($K2137,Obj.Meta!$A:$A,Obj.Meta!$F:$F,"-",0,1))</f>
        <v>-</v>
      </c>
      <c r="N2137" s="337" t="str">
        <f t="shared" si="67"/>
        <v>---</v>
      </c>
      <c r="O2137" s="333"/>
      <c r="P2137" s="54"/>
      <c r="Q2137" s="52"/>
      <c r="R2137" s="34"/>
      <c r="S2137" s="53"/>
      <c r="T2137" s="208"/>
      <c r="U2137" s="726"/>
      <c r="V2137" s="206"/>
      <c r="W2137" s="206"/>
      <c r="X2137" s="678"/>
      <c r="Y2137" s="34"/>
      <c r="Z2137" s="610"/>
      <c r="AA2137" s="608"/>
    </row>
    <row r="2138" spans="1:27">
      <c r="A2138" s="145" t="str">
        <f t="shared" si="66"/>
        <v>-</v>
      </c>
      <c r="B2138" s="146" t="str">
        <f>_xlfn.XLOOKUP($A2138,Dept.Meta!$A:$A,Dept.Meta!$F:$F,"-",0,1)</f>
        <v>-</v>
      </c>
      <c r="C2138" s="629" t="str">
        <f>_xlfn.XLOOKUP(_xlfn.CONCAT($G2138,"-",$I2138),Div.Meta!$H:$H,Div.Meta!$C:$C,"-",0,1)</f>
        <v>-</v>
      </c>
      <c r="D2138" s="302"/>
      <c r="E2138" s="146" t="str">
        <f>IF($D2138="","-",_xlfn.XLOOKUP($D2138,Fund.Meta!$A:$A,Fund.Meta!$D:$D,"-",0,1))</f>
        <v>-</v>
      </c>
      <c r="F2138" s="303" t="str">
        <f>IF($D2138="","-",_xlfn.XLOOKUP($D2138,Fund.Meta!$A:$A,Fund.Meta!$E:$E,"-",0,1))</f>
        <v>-</v>
      </c>
      <c r="G2138" s="334"/>
      <c r="H2138" s="303" t="str">
        <f>IF($G2138="","-",_xlfn.XLOOKUP($G2138,Appr.Meta!$A:$A,Appr.Meta!$D:$D,"-",0,1))</f>
        <v>-</v>
      </c>
      <c r="I2138" s="302"/>
      <c r="J2138" s="303" t="str">
        <f>IF($I2138="","-",_xlfn.XLOOKUP($I2138,'CC.Meta'!$A:$A,'CC.Meta'!$D:$D,"-",0,1))</f>
        <v>-</v>
      </c>
      <c r="K2138" s="302"/>
      <c r="L2138" s="146" t="str">
        <f>IF($K2138="","-",_xlfn.XLOOKUP($K2138,Obj.Meta!$A:$A,Obj.Meta!$D:$D,"-",0,1))</f>
        <v>-</v>
      </c>
      <c r="M2138" s="300" t="str">
        <f>IF($K2138="","-",_xlfn.XLOOKUP($K2138,Obj.Meta!$A:$A,Obj.Meta!$F:$F,"-",0,1))</f>
        <v>-</v>
      </c>
      <c r="N2138" s="337" t="str">
        <f t="shared" si="67"/>
        <v>---</v>
      </c>
      <c r="O2138" s="333"/>
      <c r="P2138" s="54"/>
      <c r="Q2138" s="52"/>
      <c r="R2138" s="34"/>
      <c r="S2138" s="53"/>
      <c r="T2138" s="208"/>
      <c r="U2138" s="726"/>
      <c r="V2138" s="206"/>
      <c r="W2138" s="206"/>
      <c r="X2138" s="678"/>
      <c r="Y2138" s="34"/>
      <c r="Z2138" s="610"/>
      <c r="AA2138" s="608"/>
    </row>
    <row r="2139" spans="1:27">
      <c r="A2139" s="145" t="str">
        <f t="shared" si="66"/>
        <v>-</v>
      </c>
      <c r="B2139" s="146" t="str">
        <f>_xlfn.XLOOKUP($A2139,Dept.Meta!$A:$A,Dept.Meta!$F:$F,"-",0,1)</f>
        <v>-</v>
      </c>
      <c r="C2139" s="629" t="str">
        <f>_xlfn.XLOOKUP(_xlfn.CONCAT($G2139,"-",$I2139),Div.Meta!$H:$H,Div.Meta!$C:$C,"-",0,1)</f>
        <v>-</v>
      </c>
      <c r="D2139" s="302"/>
      <c r="E2139" s="146" t="str">
        <f>IF($D2139="","-",_xlfn.XLOOKUP($D2139,Fund.Meta!$A:$A,Fund.Meta!$D:$D,"-",0,1))</f>
        <v>-</v>
      </c>
      <c r="F2139" s="303" t="str">
        <f>IF($D2139="","-",_xlfn.XLOOKUP($D2139,Fund.Meta!$A:$A,Fund.Meta!$E:$E,"-",0,1))</f>
        <v>-</v>
      </c>
      <c r="G2139" s="334"/>
      <c r="H2139" s="303" t="str">
        <f>IF($G2139="","-",_xlfn.XLOOKUP($G2139,Appr.Meta!$A:$A,Appr.Meta!$D:$D,"-",0,1))</f>
        <v>-</v>
      </c>
      <c r="I2139" s="302"/>
      <c r="J2139" s="303" t="str">
        <f>IF($I2139="","-",_xlfn.XLOOKUP($I2139,'CC.Meta'!$A:$A,'CC.Meta'!$D:$D,"-",0,1))</f>
        <v>-</v>
      </c>
      <c r="K2139" s="302"/>
      <c r="L2139" s="146" t="str">
        <f>IF($K2139="","-",_xlfn.XLOOKUP($K2139,Obj.Meta!$A:$A,Obj.Meta!$D:$D,"-",0,1))</f>
        <v>-</v>
      </c>
      <c r="M2139" s="300" t="str">
        <f>IF($K2139="","-",_xlfn.XLOOKUP($K2139,Obj.Meta!$A:$A,Obj.Meta!$F:$F,"-",0,1))</f>
        <v>-</v>
      </c>
      <c r="N2139" s="337" t="str">
        <f t="shared" si="67"/>
        <v>---</v>
      </c>
      <c r="O2139" s="333"/>
      <c r="P2139" s="54"/>
      <c r="Q2139" s="52"/>
      <c r="R2139" s="34"/>
      <c r="S2139" s="53"/>
      <c r="T2139" s="208"/>
      <c r="U2139" s="726"/>
      <c r="V2139" s="206"/>
      <c r="W2139" s="206"/>
      <c r="X2139" s="678"/>
      <c r="Y2139" s="34"/>
      <c r="Z2139" s="610"/>
      <c r="AA2139" s="608"/>
    </row>
    <row r="2140" spans="1:27">
      <c r="A2140" s="145" t="str">
        <f t="shared" si="66"/>
        <v>-</v>
      </c>
      <c r="B2140" s="146" t="str">
        <f>_xlfn.XLOOKUP($A2140,Dept.Meta!$A:$A,Dept.Meta!$F:$F,"-",0,1)</f>
        <v>-</v>
      </c>
      <c r="C2140" s="629" t="str">
        <f>_xlfn.XLOOKUP(_xlfn.CONCAT($G2140,"-",$I2140),Div.Meta!$H:$H,Div.Meta!$C:$C,"-",0,1)</f>
        <v>-</v>
      </c>
      <c r="D2140" s="302"/>
      <c r="E2140" s="146" t="str">
        <f>IF($D2140="","-",_xlfn.XLOOKUP($D2140,Fund.Meta!$A:$A,Fund.Meta!$D:$D,"-",0,1))</f>
        <v>-</v>
      </c>
      <c r="F2140" s="303" t="str">
        <f>IF($D2140="","-",_xlfn.XLOOKUP($D2140,Fund.Meta!$A:$A,Fund.Meta!$E:$E,"-",0,1))</f>
        <v>-</v>
      </c>
      <c r="G2140" s="334"/>
      <c r="H2140" s="303" t="str">
        <f>IF($G2140="","-",_xlfn.XLOOKUP($G2140,Appr.Meta!$A:$A,Appr.Meta!$D:$D,"-",0,1))</f>
        <v>-</v>
      </c>
      <c r="I2140" s="302"/>
      <c r="J2140" s="303" t="str">
        <f>IF($I2140="","-",_xlfn.XLOOKUP($I2140,'CC.Meta'!$A:$A,'CC.Meta'!$D:$D,"-",0,1))</f>
        <v>-</v>
      </c>
      <c r="K2140" s="302"/>
      <c r="L2140" s="146" t="str">
        <f>IF($K2140="","-",_xlfn.XLOOKUP($K2140,Obj.Meta!$A:$A,Obj.Meta!$D:$D,"-",0,1))</f>
        <v>-</v>
      </c>
      <c r="M2140" s="300" t="str">
        <f>IF($K2140="","-",_xlfn.XLOOKUP($K2140,Obj.Meta!$A:$A,Obj.Meta!$F:$F,"-",0,1))</f>
        <v>-</v>
      </c>
      <c r="N2140" s="337" t="str">
        <f t="shared" si="67"/>
        <v>---</v>
      </c>
      <c r="O2140" s="333"/>
      <c r="P2140" s="54"/>
      <c r="Q2140" s="52"/>
      <c r="R2140" s="34"/>
      <c r="S2140" s="53"/>
      <c r="T2140" s="208"/>
      <c r="U2140" s="726"/>
      <c r="V2140" s="206"/>
      <c r="W2140" s="206"/>
      <c r="X2140" s="678"/>
      <c r="Y2140" s="34"/>
      <c r="Z2140" s="610"/>
      <c r="AA2140" s="608"/>
    </row>
    <row r="2141" spans="1:27">
      <c r="A2141" s="145" t="str">
        <f t="shared" si="66"/>
        <v>-</v>
      </c>
      <c r="B2141" s="146" t="str">
        <f>_xlfn.XLOOKUP($A2141,Dept.Meta!$A:$A,Dept.Meta!$F:$F,"-",0,1)</f>
        <v>-</v>
      </c>
      <c r="C2141" s="629" t="str">
        <f>_xlfn.XLOOKUP(_xlfn.CONCAT($G2141,"-",$I2141),Div.Meta!$H:$H,Div.Meta!$C:$C,"-",0,1)</f>
        <v>-</v>
      </c>
      <c r="D2141" s="302"/>
      <c r="E2141" s="146" t="str">
        <f>IF($D2141="","-",_xlfn.XLOOKUP($D2141,Fund.Meta!$A:$A,Fund.Meta!$D:$D,"-",0,1))</f>
        <v>-</v>
      </c>
      <c r="F2141" s="303" t="str">
        <f>IF($D2141="","-",_xlfn.XLOOKUP($D2141,Fund.Meta!$A:$A,Fund.Meta!$E:$E,"-",0,1))</f>
        <v>-</v>
      </c>
      <c r="G2141" s="334"/>
      <c r="H2141" s="303" t="str">
        <f>IF($G2141="","-",_xlfn.XLOOKUP($G2141,Appr.Meta!$A:$A,Appr.Meta!$D:$D,"-",0,1))</f>
        <v>-</v>
      </c>
      <c r="I2141" s="302"/>
      <c r="J2141" s="303" t="str">
        <f>IF($I2141="","-",_xlfn.XLOOKUP($I2141,'CC.Meta'!$A:$A,'CC.Meta'!$D:$D,"-",0,1))</f>
        <v>-</v>
      </c>
      <c r="K2141" s="302"/>
      <c r="L2141" s="146" t="str">
        <f>IF($K2141="","-",_xlfn.XLOOKUP($K2141,Obj.Meta!$A:$A,Obj.Meta!$D:$D,"-",0,1))</f>
        <v>-</v>
      </c>
      <c r="M2141" s="300" t="str">
        <f>IF($K2141="","-",_xlfn.XLOOKUP($K2141,Obj.Meta!$A:$A,Obj.Meta!$F:$F,"-",0,1))</f>
        <v>-</v>
      </c>
      <c r="N2141" s="337" t="str">
        <f t="shared" si="67"/>
        <v>---</v>
      </c>
      <c r="O2141" s="333"/>
      <c r="P2141" s="54"/>
      <c r="Q2141" s="52"/>
      <c r="R2141" s="34"/>
      <c r="S2141" s="53"/>
      <c r="T2141" s="208"/>
      <c r="U2141" s="726"/>
      <c r="V2141" s="206"/>
      <c r="W2141" s="206"/>
      <c r="X2141" s="678"/>
      <c r="Y2141" s="34"/>
      <c r="Z2141" s="610"/>
      <c r="AA2141" s="608"/>
    </row>
    <row r="2142" spans="1:27">
      <c r="A2142" s="145" t="str">
        <f t="shared" si="66"/>
        <v>-</v>
      </c>
      <c r="B2142" s="146" t="str">
        <f>_xlfn.XLOOKUP($A2142,Dept.Meta!$A:$A,Dept.Meta!$F:$F,"-",0,1)</f>
        <v>-</v>
      </c>
      <c r="C2142" s="629" t="str">
        <f>_xlfn.XLOOKUP(_xlfn.CONCAT($G2142,"-",$I2142),Div.Meta!$H:$H,Div.Meta!$C:$C,"-",0,1)</f>
        <v>-</v>
      </c>
      <c r="D2142" s="302"/>
      <c r="E2142" s="146" t="str">
        <f>IF($D2142="","-",_xlfn.XLOOKUP($D2142,Fund.Meta!$A:$A,Fund.Meta!$D:$D,"-",0,1))</f>
        <v>-</v>
      </c>
      <c r="F2142" s="303" t="str">
        <f>IF($D2142="","-",_xlfn.XLOOKUP($D2142,Fund.Meta!$A:$A,Fund.Meta!$E:$E,"-",0,1))</f>
        <v>-</v>
      </c>
      <c r="G2142" s="334"/>
      <c r="H2142" s="303" t="str">
        <f>IF($G2142="","-",_xlfn.XLOOKUP($G2142,Appr.Meta!$A:$A,Appr.Meta!$D:$D,"-",0,1))</f>
        <v>-</v>
      </c>
      <c r="I2142" s="302"/>
      <c r="J2142" s="303" t="str">
        <f>IF($I2142="","-",_xlfn.XLOOKUP($I2142,'CC.Meta'!$A:$A,'CC.Meta'!$D:$D,"-",0,1))</f>
        <v>-</v>
      </c>
      <c r="K2142" s="302"/>
      <c r="L2142" s="146" t="str">
        <f>IF($K2142="","-",_xlfn.XLOOKUP($K2142,Obj.Meta!$A:$A,Obj.Meta!$D:$D,"-",0,1))</f>
        <v>-</v>
      </c>
      <c r="M2142" s="300" t="str">
        <f>IF($K2142="","-",_xlfn.XLOOKUP($K2142,Obj.Meta!$A:$A,Obj.Meta!$F:$F,"-",0,1))</f>
        <v>-</v>
      </c>
      <c r="N2142" s="337" t="str">
        <f t="shared" si="67"/>
        <v>---</v>
      </c>
      <c r="O2142" s="333"/>
      <c r="P2142" s="54"/>
      <c r="Q2142" s="52"/>
      <c r="R2142" s="34"/>
      <c r="S2142" s="53"/>
      <c r="T2142" s="208"/>
      <c r="U2142" s="726"/>
      <c r="V2142" s="206"/>
      <c r="W2142" s="206"/>
      <c r="X2142" s="678"/>
      <c r="Y2142" s="34"/>
      <c r="Z2142" s="610"/>
      <c r="AA2142" s="608"/>
    </row>
    <row r="2143" spans="1:27">
      <c r="A2143" s="145" t="str">
        <f t="shared" si="66"/>
        <v>-</v>
      </c>
      <c r="B2143" s="146" t="str">
        <f>_xlfn.XLOOKUP($A2143,Dept.Meta!$A:$A,Dept.Meta!$F:$F,"-",0,1)</f>
        <v>-</v>
      </c>
      <c r="C2143" s="629" t="str">
        <f>_xlfn.XLOOKUP(_xlfn.CONCAT($G2143,"-",$I2143),Div.Meta!$H:$H,Div.Meta!$C:$C,"-",0,1)</f>
        <v>-</v>
      </c>
      <c r="D2143" s="302"/>
      <c r="E2143" s="146" t="str">
        <f>IF($D2143="","-",_xlfn.XLOOKUP($D2143,Fund.Meta!$A:$A,Fund.Meta!$D:$D,"-",0,1))</f>
        <v>-</v>
      </c>
      <c r="F2143" s="303" t="str">
        <f>IF($D2143="","-",_xlfn.XLOOKUP($D2143,Fund.Meta!$A:$A,Fund.Meta!$E:$E,"-",0,1))</f>
        <v>-</v>
      </c>
      <c r="G2143" s="334"/>
      <c r="H2143" s="303" t="str">
        <f>IF($G2143="","-",_xlfn.XLOOKUP($G2143,Appr.Meta!$A:$A,Appr.Meta!$D:$D,"-",0,1))</f>
        <v>-</v>
      </c>
      <c r="I2143" s="302"/>
      <c r="J2143" s="303" t="str">
        <f>IF($I2143="","-",_xlfn.XLOOKUP($I2143,'CC.Meta'!$A:$A,'CC.Meta'!$D:$D,"-",0,1))</f>
        <v>-</v>
      </c>
      <c r="K2143" s="302"/>
      <c r="L2143" s="146" t="str">
        <f>IF($K2143="","-",_xlfn.XLOOKUP($K2143,Obj.Meta!$A:$A,Obj.Meta!$D:$D,"-",0,1))</f>
        <v>-</v>
      </c>
      <c r="M2143" s="300" t="str">
        <f>IF($K2143="","-",_xlfn.XLOOKUP($K2143,Obj.Meta!$A:$A,Obj.Meta!$F:$F,"-",0,1))</f>
        <v>-</v>
      </c>
      <c r="N2143" s="337" t="str">
        <f t="shared" si="67"/>
        <v>---</v>
      </c>
      <c r="O2143" s="333"/>
      <c r="P2143" s="54"/>
      <c r="Q2143" s="52"/>
      <c r="R2143" s="34"/>
      <c r="S2143" s="53"/>
      <c r="T2143" s="208"/>
      <c r="U2143" s="726"/>
      <c r="V2143" s="206"/>
      <c r="W2143" s="206"/>
      <c r="X2143" s="678"/>
      <c r="Y2143" s="34"/>
      <c r="Z2143" s="610"/>
      <c r="AA2143" s="608"/>
    </row>
    <row r="2144" spans="1:27">
      <c r="A2144" s="145" t="str">
        <f t="shared" si="66"/>
        <v>-</v>
      </c>
      <c r="B2144" s="146" t="str">
        <f>_xlfn.XLOOKUP($A2144,Dept.Meta!$A:$A,Dept.Meta!$F:$F,"-",0,1)</f>
        <v>-</v>
      </c>
      <c r="C2144" s="629" t="str">
        <f>_xlfn.XLOOKUP(_xlfn.CONCAT($G2144,"-",$I2144),Div.Meta!$H:$H,Div.Meta!$C:$C,"-",0,1)</f>
        <v>-</v>
      </c>
      <c r="D2144" s="302"/>
      <c r="E2144" s="146" t="str">
        <f>IF($D2144="","-",_xlfn.XLOOKUP($D2144,Fund.Meta!$A:$A,Fund.Meta!$D:$D,"-",0,1))</f>
        <v>-</v>
      </c>
      <c r="F2144" s="303" t="str">
        <f>IF($D2144="","-",_xlfn.XLOOKUP($D2144,Fund.Meta!$A:$A,Fund.Meta!$E:$E,"-",0,1))</f>
        <v>-</v>
      </c>
      <c r="G2144" s="334"/>
      <c r="H2144" s="303" t="str">
        <f>IF($G2144="","-",_xlfn.XLOOKUP($G2144,Appr.Meta!$A:$A,Appr.Meta!$D:$D,"-",0,1))</f>
        <v>-</v>
      </c>
      <c r="I2144" s="302"/>
      <c r="J2144" s="303" t="str">
        <f>IF($I2144="","-",_xlfn.XLOOKUP($I2144,'CC.Meta'!$A:$A,'CC.Meta'!$D:$D,"-",0,1))</f>
        <v>-</v>
      </c>
      <c r="K2144" s="302"/>
      <c r="L2144" s="146" t="str">
        <f>IF($K2144="","-",_xlfn.XLOOKUP($K2144,Obj.Meta!$A:$A,Obj.Meta!$D:$D,"-",0,1))</f>
        <v>-</v>
      </c>
      <c r="M2144" s="300" t="str">
        <f>IF($K2144="","-",_xlfn.XLOOKUP($K2144,Obj.Meta!$A:$A,Obj.Meta!$F:$F,"-",0,1))</f>
        <v>-</v>
      </c>
      <c r="N2144" s="337" t="str">
        <f t="shared" si="67"/>
        <v>---</v>
      </c>
      <c r="O2144" s="333"/>
      <c r="P2144" s="54"/>
      <c r="Q2144" s="52"/>
      <c r="R2144" s="34"/>
      <c r="S2144" s="53"/>
      <c r="T2144" s="208"/>
      <c r="U2144" s="726"/>
      <c r="V2144" s="206"/>
      <c r="W2144" s="206"/>
      <c r="X2144" s="678"/>
      <c r="Y2144" s="34"/>
      <c r="Z2144" s="610"/>
      <c r="AA2144" s="608"/>
    </row>
    <row r="2145" spans="1:27">
      <c r="A2145" s="145" t="str">
        <f t="shared" si="66"/>
        <v>-</v>
      </c>
      <c r="B2145" s="146" t="str">
        <f>_xlfn.XLOOKUP($A2145,Dept.Meta!$A:$A,Dept.Meta!$F:$F,"-",0,1)</f>
        <v>-</v>
      </c>
      <c r="C2145" s="629" t="str">
        <f>_xlfn.XLOOKUP(_xlfn.CONCAT($G2145,"-",$I2145),Div.Meta!$H:$H,Div.Meta!$C:$C,"-",0,1)</f>
        <v>-</v>
      </c>
      <c r="D2145" s="302"/>
      <c r="E2145" s="146" t="str">
        <f>IF($D2145="","-",_xlfn.XLOOKUP($D2145,Fund.Meta!$A:$A,Fund.Meta!$D:$D,"-",0,1))</f>
        <v>-</v>
      </c>
      <c r="F2145" s="303" t="str">
        <f>IF($D2145="","-",_xlfn.XLOOKUP($D2145,Fund.Meta!$A:$A,Fund.Meta!$E:$E,"-",0,1))</f>
        <v>-</v>
      </c>
      <c r="G2145" s="334"/>
      <c r="H2145" s="303" t="str">
        <f>IF($G2145="","-",_xlfn.XLOOKUP($G2145,Appr.Meta!$A:$A,Appr.Meta!$D:$D,"-",0,1))</f>
        <v>-</v>
      </c>
      <c r="I2145" s="302"/>
      <c r="J2145" s="303" t="str">
        <f>IF($I2145="","-",_xlfn.XLOOKUP($I2145,'CC.Meta'!$A:$A,'CC.Meta'!$D:$D,"-",0,1))</f>
        <v>-</v>
      </c>
      <c r="K2145" s="302"/>
      <c r="L2145" s="146" t="str">
        <f>IF($K2145="","-",_xlfn.XLOOKUP($K2145,Obj.Meta!$A:$A,Obj.Meta!$D:$D,"-",0,1))</f>
        <v>-</v>
      </c>
      <c r="M2145" s="300" t="str">
        <f>IF($K2145="","-",_xlfn.XLOOKUP($K2145,Obj.Meta!$A:$A,Obj.Meta!$F:$F,"-",0,1))</f>
        <v>-</v>
      </c>
      <c r="N2145" s="337" t="str">
        <f t="shared" si="67"/>
        <v>---</v>
      </c>
      <c r="O2145" s="333"/>
      <c r="P2145" s="54"/>
      <c r="Q2145" s="52"/>
      <c r="R2145" s="34"/>
      <c r="S2145" s="53"/>
      <c r="T2145" s="208"/>
      <c r="U2145" s="726"/>
      <c r="V2145" s="206"/>
      <c r="W2145" s="206"/>
      <c r="X2145" s="678"/>
      <c r="Y2145" s="34"/>
      <c r="Z2145" s="610"/>
      <c r="AA2145" s="608"/>
    </row>
    <row r="2146" spans="1:27">
      <c r="A2146" s="145" t="str">
        <f t="shared" si="66"/>
        <v>-</v>
      </c>
      <c r="B2146" s="146" t="str">
        <f>_xlfn.XLOOKUP($A2146,Dept.Meta!$A:$A,Dept.Meta!$F:$F,"-",0,1)</f>
        <v>-</v>
      </c>
      <c r="C2146" s="629" t="str">
        <f>_xlfn.XLOOKUP(_xlfn.CONCAT($G2146,"-",$I2146),Div.Meta!$H:$H,Div.Meta!$C:$C,"-",0,1)</f>
        <v>-</v>
      </c>
      <c r="D2146" s="302"/>
      <c r="E2146" s="146" t="str">
        <f>IF($D2146="","-",_xlfn.XLOOKUP($D2146,Fund.Meta!$A:$A,Fund.Meta!$D:$D,"-",0,1))</f>
        <v>-</v>
      </c>
      <c r="F2146" s="303" t="str">
        <f>IF($D2146="","-",_xlfn.XLOOKUP($D2146,Fund.Meta!$A:$A,Fund.Meta!$E:$E,"-",0,1))</f>
        <v>-</v>
      </c>
      <c r="G2146" s="334"/>
      <c r="H2146" s="303" t="str">
        <f>IF($G2146="","-",_xlfn.XLOOKUP($G2146,Appr.Meta!$A:$A,Appr.Meta!$D:$D,"-",0,1))</f>
        <v>-</v>
      </c>
      <c r="I2146" s="302"/>
      <c r="J2146" s="303" t="str">
        <f>IF($I2146="","-",_xlfn.XLOOKUP($I2146,'CC.Meta'!$A:$A,'CC.Meta'!$D:$D,"-",0,1))</f>
        <v>-</v>
      </c>
      <c r="K2146" s="302"/>
      <c r="L2146" s="146" t="str">
        <f>IF($K2146="","-",_xlfn.XLOOKUP($K2146,Obj.Meta!$A:$A,Obj.Meta!$D:$D,"-",0,1))</f>
        <v>-</v>
      </c>
      <c r="M2146" s="300" t="str">
        <f>IF($K2146="","-",_xlfn.XLOOKUP($K2146,Obj.Meta!$A:$A,Obj.Meta!$F:$F,"-",0,1))</f>
        <v>-</v>
      </c>
      <c r="N2146" s="337" t="str">
        <f t="shared" si="67"/>
        <v>---</v>
      </c>
      <c r="O2146" s="333"/>
      <c r="P2146" s="54"/>
      <c r="Q2146" s="52"/>
      <c r="R2146" s="34"/>
      <c r="S2146" s="53"/>
      <c r="T2146" s="208"/>
      <c r="U2146" s="726"/>
      <c r="V2146" s="206"/>
      <c r="W2146" s="206"/>
      <c r="X2146" s="678"/>
      <c r="Y2146" s="34"/>
      <c r="Z2146" s="610"/>
      <c r="AA2146" s="608"/>
    </row>
    <row r="2147" spans="1:27">
      <c r="A2147" s="145" t="str">
        <f t="shared" si="66"/>
        <v>-</v>
      </c>
      <c r="B2147" s="146" t="str">
        <f>_xlfn.XLOOKUP($A2147,Dept.Meta!$A:$A,Dept.Meta!$F:$F,"-",0,1)</f>
        <v>-</v>
      </c>
      <c r="C2147" s="629" t="str">
        <f>_xlfn.XLOOKUP(_xlfn.CONCAT($G2147,"-",$I2147),Div.Meta!$H:$H,Div.Meta!$C:$C,"-",0,1)</f>
        <v>-</v>
      </c>
      <c r="D2147" s="302"/>
      <c r="E2147" s="146" t="str">
        <f>IF($D2147="","-",_xlfn.XLOOKUP($D2147,Fund.Meta!$A:$A,Fund.Meta!$D:$D,"-",0,1))</f>
        <v>-</v>
      </c>
      <c r="F2147" s="303" t="str">
        <f>IF($D2147="","-",_xlfn.XLOOKUP($D2147,Fund.Meta!$A:$A,Fund.Meta!$E:$E,"-",0,1))</f>
        <v>-</v>
      </c>
      <c r="G2147" s="334"/>
      <c r="H2147" s="303" t="str">
        <f>IF($G2147="","-",_xlfn.XLOOKUP($G2147,Appr.Meta!$A:$A,Appr.Meta!$D:$D,"-",0,1))</f>
        <v>-</v>
      </c>
      <c r="I2147" s="302"/>
      <c r="J2147" s="303" t="str">
        <f>IF($I2147="","-",_xlfn.XLOOKUP($I2147,'CC.Meta'!$A:$A,'CC.Meta'!$D:$D,"-",0,1))</f>
        <v>-</v>
      </c>
      <c r="K2147" s="302"/>
      <c r="L2147" s="146" t="str">
        <f>IF($K2147="","-",_xlfn.XLOOKUP($K2147,Obj.Meta!$A:$A,Obj.Meta!$D:$D,"-",0,1))</f>
        <v>-</v>
      </c>
      <c r="M2147" s="300" t="str">
        <f>IF($K2147="","-",_xlfn.XLOOKUP($K2147,Obj.Meta!$A:$A,Obj.Meta!$F:$F,"-",0,1))</f>
        <v>-</v>
      </c>
      <c r="N2147" s="337" t="str">
        <f t="shared" si="67"/>
        <v>---</v>
      </c>
      <c r="O2147" s="333"/>
      <c r="P2147" s="54"/>
      <c r="Q2147" s="52"/>
      <c r="R2147" s="34"/>
      <c r="S2147" s="53"/>
      <c r="T2147" s="208"/>
      <c r="U2147" s="726"/>
      <c r="V2147" s="206"/>
      <c r="W2147" s="206"/>
      <c r="X2147" s="678"/>
      <c r="Y2147" s="34"/>
      <c r="Z2147" s="610"/>
      <c r="AA2147" s="608"/>
    </row>
    <row r="2148" spans="1:27">
      <c r="A2148" s="145" t="str">
        <f t="shared" si="66"/>
        <v>-</v>
      </c>
      <c r="B2148" s="146" t="str">
        <f>_xlfn.XLOOKUP($A2148,Dept.Meta!$A:$A,Dept.Meta!$F:$F,"-",0,1)</f>
        <v>-</v>
      </c>
      <c r="C2148" s="629" t="str">
        <f>_xlfn.XLOOKUP(_xlfn.CONCAT($G2148,"-",$I2148),Div.Meta!$H:$H,Div.Meta!$C:$C,"-",0,1)</f>
        <v>-</v>
      </c>
      <c r="D2148" s="302"/>
      <c r="E2148" s="146" t="str">
        <f>IF($D2148="","-",_xlfn.XLOOKUP($D2148,Fund.Meta!$A:$A,Fund.Meta!$D:$D,"-",0,1))</f>
        <v>-</v>
      </c>
      <c r="F2148" s="303" t="str">
        <f>IF($D2148="","-",_xlfn.XLOOKUP($D2148,Fund.Meta!$A:$A,Fund.Meta!$E:$E,"-",0,1))</f>
        <v>-</v>
      </c>
      <c r="G2148" s="334"/>
      <c r="H2148" s="303" t="str">
        <f>IF($G2148="","-",_xlfn.XLOOKUP($G2148,Appr.Meta!$A:$A,Appr.Meta!$D:$D,"-",0,1))</f>
        <v>-</v>
      </c>
      <c r="I2148" s="302"/>
      <c r="J2148" s="303" t="str">
        <f>IF($I2148="","-",_xlfn.XLOOKUP($I2148,'CC.Meta'!$A:$A,'CC.Meta'!$D:$D,"-",0,1))</f>
        <v>-</v>
      </c>
      <c r="K2148" s="302"/>
      <c r="L2148" s="146" t="str">
        <f>IF($K2148="","-",_xlfn.XLOOKUP($K2148,Obj.Meta!$A:$A,Obj.Meta!$D:$D,"-",0,1))</f>
        <v>-</v>
      </c>
      <c r="M2148" s="300" t="str">
        <f>IF($K2148="","-",_xlfn.XLOOKUP($K2148,Obj.Meta!$A:$A,Obj.Meta!$F:$F,"-",0,1))</f>
        <v>-</v>
      </c>
      <c r="N2148" s="337" t="str">
        <f t="shared" si="67"/>
        <v>---</v>
      </c>
      <c r="O2148" s="333"/>
      <c r="P2148" s="54"/>
      <c r="Q2148" s="52"/>
      <c r="R2148" s="34"/>
      <c r="S2148" s="53"/>
      <c r="T2148" s="208"/>
      <c r="U2148" s="726"/>
      <c r="V2148" s="206"/>
      <c r="W2148" s="206"/>
      <c r="X2148" s="678"/>
      <c r="Y2148" s="34"/>
      <c r="Z2148" s="610"/>
      <c r="AA2148" s="608"/>
    </row>
    <row r="2149" spans="1:27">
      <c r="A2149" s="145" t="str">
        <f t="shared" si="66"/>
        <v>-</v>
      </c>
      <c r="B2149" s="146" t="str">
        <f>_xlfn.XLOOKUP($A2149,Dept.Meta!$A:$A,Dept.Meta!$F:$F,"-",0,1)</f>
        <v>-</v>
      </c>
      <c r="C2149" s="629" t="str">
        <f>_xlfn.XLOOKUP(_xlfn.CONCAT($G2149,"-",$I2149),Div.Meta!$H:$H,Div.Meta!$C:$C,"-",0,1)</f>
        <v>-</v>
      </c>
      <c r="D2149" s="302"/>
      <c r="E2149" s="146" t="str">
        <f>IF($D2149="","-",_xlfn.XLOOKUP($D2149,Fund.Meta!$A:$A,Fund.Meta!$D:$D,"-",0,1))</f>
        <v>-</v>
      </c>
      <c r="F2149" s="303" t="str">
        <f>IF($D2149="","-",_xlfn.XLOOKUP($D2149,Fund.Meta!$A:$A,Fund.Meta!$E:$E,"-",0,1))</f>
        <v>-</v>
      </c>
      <c r="G2149" s="334"/>
      <c r="H2149" s="303" t="str">
        <f>IF($G2149="","-",_xlfn.XLOOKUP($G2149,Appr.Meta!$A:$A,Appr.Meta!$D:$D,"-",0,1))</f>
        <v>-</v>
      </c>
      <c r="I2149" s="302"/>
      <c r="J2149" s="303" t="str">
        <f>IF($I2149="","-",_xlfn.XLOOKUP($I2149,'CC.Meta'!$A:$A,'CC.Meta'!$D:$D,"-",0,1))</f>
        <v>-</v>
      </c>
      <c r="K2149" s="302"/>
      <c r="L2149" s="146" t="str">
        <f>IF($K2149="","-",_xlfn.XLOOKUP($K2149,Obj.Meta!$A:$A,Obj.Meta!$D:$D,"-",0,1))</f>
        <v>-</v>
      </c>
      <c r="M2149" s="300" t="str">
        <f>IF($K2149="","-",_xlfn.XLOOKUP($K2149,Obj.Meta!$A:$A,Obj.Meta!$F:$F,"-",0,1))</f>
        <v>-</v>
      </c>
      <c r="N2149" s="337" t="str">
        <f t="shared" si="67"/>
        <v>---</v>
      </c>
      <c r="O2149" s="333"/>
      <c r="P2149" s="54"/>
      <c r="Q2149" s="52"/>
      <c r="R2149" s="34"/>
      <c r="S2149" s="53"/>
      <c r="T2149" s="208"/>
      <c r="U2149" s="726"/>
      <c r="V2149" s="206"/>
      <c r="W2149" s="206"/>
      <c r="X2149" s="678"/>
      <c r="Y2149" s="34"/>
      <c r="Z2149" s="610"/>
      <c r="AA2149" s="608"/>
    </row>
    <row r="2150" spans="1:27">
      <c r="A2150" s="145" t="str">
        <f t="shared" si="66"/>
        <v>-</v>
      </c>
      <c r="B2150" s="146" t="str">
        <f>_xlfn.XLOOKUP($A2150,Dept.Meta!$A:$A,Dept.Meta!$F:$F,"-",0,1)</f>
        <v>-</v>
      </c>
      <c r="C2150" s="629" t="str">
        <f>_xlfn.XLOOKUP(_xlfn.CONCAT($G2150,"-",$I2150),Div.Meta!$H:$H,Div.Meta!$C:$C,"-",0,1)</f>
        <v>-</v>
      </c>
      <c r="D2150" s="302"/>
      <c r="E2150" s="146" t="str">
        <f>IF($D2150="","-",_xlfn.XLOOKUP($D2150,Fund.Meta!$A:$A,Fund.Meta!$D:$D,"-",0,1))</f>
        <v>-</v>
      </c>
      <c r="F2150" s="303" t="str">
        <f>IF($D2150="","-",_xlfn.XLOOKUP($D2150,Fund.Meta!$A:$A,Fund.Meta!$E:$E,"-",0,1))</f>
        <v>-</v>
      </c>
      <c r="G2150" s="334"/>
      <c r="H2150" s="303" t="str">
        <f>IF($G2150="","-",_xlfn.XLOOKUP($G2150,Appr.Meta!$A:$A,Appr.Meta!$D:$D,"-",0,1))</f>
        <v>-</v>
      </c>
      <c r="I2150" s="302"/>
      <c r="J2150" s="303" t="str">
        <f>IF($I2150="","-",_xlfn.XLOOKUP($I2150,'CC.Meta'!$A:$A,'CC.Meta'!$D:$D,"-",0,1))</f>
        <v>-</v>
      </c>
      <c r="K2150" s="302"/>
      <c r="L2150" s="146" t="str">
        <f>IF($K2150="","-",_xlfn.XLOOKUP($K2150,Obj.Meta!$A:$A,Obj.Meta!$D:$D,"-",0,1))</f>
        <v>-</v>
      </c>
      <c r="M2150" s="300" t="str">
        <f>IF($K2150="","-",_xlfn.XLOOKUP($K2150,Obj.Meta!$A:$A,Obj.Meta!$F:$F,"-",0,1))</f>
        <v>-</v>
      </c>
      <c r="N2150" s="337" t="str">
        <f t="shared" si="67"/>
        <v>---</v>
      </c>
      <c r="O2150" s="333"/>
      <c r="P2150" s="54"/>
      <c r="Q2150" s="52"/>
      <c r="R2150" s="34"/>
      <c r="S2150" s="53"/>
      <c r="T2150" s="208"/>
      <c r="U2150" s="726"/>
      <c r="V2150" s="206"/>
      <c r="W2150" s="206"/>
      <c r="X2150" s="678"/>
      <c r="Y2150" s="34"/>
      <c r="Z2150" s="610"/>
      <c r="AA2150" s="608"/>
    </row>
    <row r="2151" spans="1:27">
      <c r="A2151" s="145" t="str">
        <f t="shared" si="66"/>
        <v>-</v>
      </c>
      <c r="B2151" s="146" t="str">
        <f>_xlfn.XLOOKUP($A2151,Dept.Meta!$A:$A,Dept.Meta!$F:$F,"-",0,1)</f>
        <v>-</v>
      </c>
      <c r="C2151" s="629" t="str">
        <f>_xlfn.XLOOKUP(_xlfn.CONCAT($G2151,"-",$I2151),Div.Meta!$H:$H,Div.Meta!$C:$C,"-",0,1)</f>
        <v>-</v>
      </c>
      <c r="D2151" s="302"/>
      <c r="E2151" s="146" t="str">
        <f>IF($D2151="","-",_xlfn.XLOOKUP($D2151,Fund.Meta!$A:$A,Fund.Meta!$D:$D,"-",0,1))</f>
        <v>-</v>
      </c>
      <c r="F2151" s="303" t="str">
        <f>IF($D2151="","-",_xlfn.XLOOKUP($D2151,Fund.Meta!$A:$A,Fund.Meta!$E:$E,"-",0,1))</f>
        <v>-</v>
      </c>
      <c r="G2151" s="334"/>
      <c r="H2151" s="303" t="str">
        <f>IF($G2151="","-",_xlfn.XLOOKUP($G2151,Appr.Meta!$A:$A,Appr.Meta!$D:$D,"-",0,1))</f>
        <v>-</v>
      </c>
      <c r="I2151" s="302"/>
      <c r="J2151" s="303" t="str">
        <f>IF($I2151="","-",_xlfn.XLOOKUP($I2151,'CC.Meta'!$A:$A,'CC.Meta'!$D:$D,"-",0,1))</f>
        <v>-</v>
      </c>
      <c r="K2151" s="302"/>
      <c r="L2151" s="146" t="str">
        <f>IF($K2151="","-",_xlfn.XLOOKUP($K2151,Obj.Meta!$A:$A,Obj.Meta!$D:$D,"-",0,1))</f>
        <v>-</v>
      </c>
      <c r="M2151" s="300" t="str">
        <f>IF($K2151="","-",_xlfn.XLOOKUP($K2151,Obj.Meta!$A:$A,Obj.Meta!$F:$F,"-",0,1))</f>
        <v>-</v>
      </c>
      <c r="N2151" s="337" t="str">
        <f t="shared" si="67"/>
        <v>---</v>
      </c>
      <c r="O2151" s="333"/>
      <c r="P2151" s="54"/>
      <c r="Q2151" s="52"/>
      <c r="R2151" s="34"/>
      <c r="S2151" s="53"/>
      <c r="T2151" s="208"/>
      <c r="U2151" s="726"/>
      <c r="V2151" s="206"/>
      <c r="W2151" s="206"/>
      <c r="X2151" s="678"/>
      <c r="Y2151" s="34"/>
      <c r="Z2151" s="610"/>
      <c r="AA2151" s="608"/>
    </row>
    <row r="2152" spans="1:27">
      <c r="A2152" s="145" t="str">
        <f t="shared" si="66"/>
        <v>-</v>
      </c>
      <c r="B2152" s="146" t="str">
        <f>_xlfn.XLOOKUP($A2152,Dept.Meta!$A:$A,Dept.Meta!$F:$F,"-",0,1)</f>
        <v>-</v>
      </c>
      <c r="C2152" s="629" t="str">
        <f>_xlfn.XLOOKUP(_xlfn.CONCAT($G2152,"-",$I2152),Div.Meta!$H:$H,Div.Meta!$C:$C,"-",0,1)</f>
        <v>-</v>
      </c>
      <c r="D2152" s="302"/>
      <c r="E2152" s="146" t="str">
        <f>IF($D2152="","-",_xlfn.XLOOKUP($D2152,Fund.Meta!$A:$A,Fund.Meta!$D:$D,"-",0,1))</f>
        <v>-</v>
      </c>
      <c r="F2152" s="303" t="str">
        <f>IF($D2152="","-",_xlfn.XLOOKUP($D2152,Fund.Meta!$A:$A,Fund.Meta!$E:$E,"-",0,1))</f>
        <v>-</v>
      </c>
      <c r="G2152" s="334"/>
      <c r="H2152" s="303" t="str">
        <f>IF($G2152="","-",_xlfn.XLOOKUP($G2152,Appr.Meta!$A:$A,Appr.Meta!$D:$D,"-",0,1))</f>
        <v>-</v>
      </c>
      <c r="I2152" s="302"/>
      <c r="J2152" s="303" t="str">
        <f>IF($I2152="","-",_xlfn.XLOOKUP($I2152,'CC.Meta'!$A:$A,'CC.Meta'!$D:$D,"-",0,1))</f>
        <v>-</v>
      </c>
      <c r="K2152" s="302"/>
      <c r="L2152" s="146" t="str">
        <f>IF($K2152="","-",_xlfn.XLOOKUP($K2152,Obj.Meta!$A:$A,Obj.Meta!$D:$D,"-",0,1))</f>
        <v>-</v>
      </c>
      <c r="M2152" s="300" t="str">
        <f>IF($K2152="","-",_xlfn.XLOOKUP($K2152,Obj.Meta!$A:$A,Obj.Meta!$F:$F,"-",0,1))</f>
        <v>-</v>
      </c>
      <c r="N2152" s="337" t="str">
        <f t="shared" si="67"/>
        <v>---</v>
      </c>
      <c r="O2152" s="333"/>
      <c r="P2152" s="54"/>
      <c r="Q2152" s="52"/>
      <c r="R2152" s="34"/>
      <c r="S2152" s="53"/>
      <c r="T2152" s="208"/>
      <c r="U2152" s="726"/>
      <c r="V2152" s="206"/>
      <c r="W2152" s="206"/>
      <c r="X2152" s="678"/>
      <c r="Y2152" s="34"/>
      <c r="Z2152" s="610"/>
      <c r="AA2152" s="608"/>
    </row>
    <row r="2153" spans="1:27">
      <c r="A2153" s="145" t="str">
        <f t="shared" si="66"/>
        <v>-</v>
      </c>
      <c r="B2153" s="146" t="str">
        <f>_xlfn.XLOOKUP($A2153,Dept.Meta!$A:$A,Dept.Meta!$F:$F,"-",0,1)</f>
        <v>-</v>
      </c>
      <c r="C2153" s="629" t="str">
        <f>_xlfn.XLOOKUP(_xlfn.CONCAT($G2153,"-",$I2153),Div.Meta!$H:$H,Div.Meta!$C:$C,"-",0,1)</f>
        <v>-</v>
      </c>
      <c r="D2153" s="302"/>
      <c r="E2153" s="146" t="str">
        <f>IF($D2153="","-",_xlfn.XLOOKUP($D2153,Fund.Meta!$A:$A,Fund.Meta!$D:$D,"-",0,1))</f>
        <v>-</v>
      </c>
      <c r="F2153" s="303" t="str">
        <f>IF($D2153="","-",_xlfn.XLOOKUP($D2153,Fund.Meta!$A:$A,Fund.Meta!$E:$E,"-",0,1))</f>
        <v>-</v>
      </c>
      <c r="G2153" s="334"/>
      <c r="H2153" s="303" t="str">
        <f>IF($G2153="","-",_xlfn.XLOOKUP($G2153,Appr.Meta!$A:$A,Appr.Meta!$D:$D,"-",0,1))</f>
        <v>-</v>
      </c>
      <c r="I2153" s="302"/>
      <c r="J2153" s="303" t="str">
        <f>IF($I2153="","-",_xlfn.XLOOKUP($I2153,'CC.Meta'!$A:$A,'CC.Meta'!$D:$D,"-",0,1))</f>
        <v>-</v>
      </c>
      <c r="K2153" s="302"/>
      <c r="L2153" s="146" t="str">
        <f>IF($K2153="","-",_xlfn.XLOOKUP($K2153,Obj.Meta!$A:$A,Obj.Meta!$D:$D,"-",0,1))</f>
        <v>-</v>
      </c>
      <c r="M2153" s="300" t="str">
        <f>IF($K2153="","-",_xlfn.XLOOKUP($K2153,Obj.Meta!$A:$A,Obj.Meta!$F:$F,"-",0,1))</f>
        <v>-</v>
      </c>
      <c r="N2153" s="337" t="str">
        <f t="shared" si="67"/>
        <v>---</v>
      </c>
      <c r="O2153" s="333"/>
      <c r="P2153" s="54"/>
      <c r="Q2153" s="52"/>
      <c r="R2153" s="34"/>
      <c r="S2153" s="53"/>
      <c r="T2153" s="208"/>
      <c r="U2153" s="726"/>
      <c r="V2153" s="206"/>
      <c r="W2153" s="206"/>
      <c r="X2153" s="678"/>
      <c r="Y2153" s="34"/>
      <c r="Z2153" s="610"/>
      <c r="AA2153" s="608"/>
    </row>
    <row r="2154" spans="1:27">
      <c r="A2154" s="145" t="str">
        <f t="shared" si="66"/>
        <v>-</v>
      </c>
      <c r="B2154" s="146" t="str">
        <f>_xlfn.XLOOKUP($A2154,Dept.Meta!$A:$A,Dept.Meta!$F:$F,"-",0,1)</f>
        <v>-</v>
      </c>
      <c r="C2154" s="629" t="str">
        <f>_xlfn.XLOOKUP(_xlfn.CONCAT($G2154,"-",$I2154),Div.Meta!$H:$H,Div.Meta!$C:$C,"-",0,1)</f>
        <v>-</v>
      </c>
      <c r="D2154" s="302"/>
      <c r="E2154" s="146" t="str">
        <f>IF($D2154="","-",_xlfn.XLOOKUP($D2154,Fund.Meta!$A:$A,Fund.Meta!$D:$D,"-",0,1))</f>
        <v>-</v>
      </c>
      <c r="F2154" s="303" t="str">
        <f>IF($D2154="","-",_xlfn.XLOOKUP($D2154,Fund.Meta!$A:$A,Fund.Meta!$E:$E,"-",0,1))</f>
        <v>-</v>
      </c>
      <c r="G2154" s="334"/>
      <c r="H2154" s="303" t="str">
        <f>IF($G2154="","-",_xlfn.XLOOKUP($G2154,Appr.Meta!$A:$A,Appr.Meta!$D:$D,"-",0,1))</f>
        <v>-</v>
      </c>
      <c r="I2154" s="302"/>
      <c r="J2154" s="303" t="str">
        <f>IF($I2154="","-",_xlfn.XLOOKUP($I2154,'CC.Meta'!$A:$A,'CC.Meta'!$D:$D,"-",0,1))</f>
        <v>-</v>
      </c>
      <c r="K2154" s="302"/>
      <c r="L2154" s="146" t="str">
        <f>IF($K2154="","-",_xlfn.XLOOKUP($K2154,Obj.Meta!$A:$A,Obj.Meta!$D:$D,"-",0,1))</f>
        <v>-</v>
      </c>
      <c r="M2154" s="300" t="str">
        <f>IF($K2154="","-",_xlfn.XLOOKUP($K2154,Obj.Meta!$A:$A,Obj.Meta!$F:$F,"-",0,1))</f>
        <v>-</v>
      </c>
      <c r="N2154" s="337" t="str">
        <f t="shared" si="67"/>
        <v>---</v>
      </c>
      <c r="O2154" s="333"/>
      <c r="P2154" s="54"/>
      <c r="Q2154" s="52"/>
      <c r="R2154" s="34"/>
      <c r="S2154" s="53"/>
      <c r="T2154" s="208"/>
      <c r="U2154" s="726"/>
      <c r="V2154" s="206"/>
      <c r="W2154" s="206"/>
      <c r="X2154" s="678"/>
      <c r="Y2154" s="34"/>
      <c r="Z2154" s="610"/>
      <c r="AA2154" s="608"/>
    </row>
    <row r="2155" spans="1:27">
      <c r="A2155" s="145" t="str">
        <f t="shared" si="66"/>
        <v>-</v>
      </c>
      <c r="B2155" s="146" t="str">
        <f>_xlfn.XLOOKUP($A2155,Dept.Meta!$A:$A,Dept.Meta!$F:$F,"-",0,1)</f>
        <v>-</v>
      </c>
      <c r="C2155" s="629" t="str">
        <f>_xlfn.XLOOKUP(_xlfn.CONCAT($G2155,"-",$I2155),Div.Meta!$H:$H,Div.Meta!$C:$C,"-",0,1)</f>
        <v>-</v>
      </c>
      <c r="D2155" s="302"/>
      <c r="E2155" s="146" t="str">
        <f>IF($D2155="","-",_xlfn.XLOOKUP($D2155,Fund.Meta!$A:$A,Fund.Meta!$D:$D,"-",0,1))</f>
        <v>-</v>
      </c>
      <c r="F2155" s="303" t="str">
        <f>IF($D2155="","-",_xlfn.XLOOKUP($D2155,Fund.Meta!$A:$A,Fund.Meta!$E:$E,"-",0,1))</f>
        <v>-</v>
      </c>
      <c r="G2155" s="334"/>
      <c r="H2155" s="303" t="str">
        <f>IF($G2155="","-",_xlfn.XLOOKUP($G2155,Appr.Meta!$A:$A,Appr.Meta!$D:$D,"-",0,1))</f>
        <v>-</v>
      </c>
      <c r="I2155" s="302"/>
      <c r="J2155" s="303" t="str">
        <f>IF($I2155="","-",_xlfn.XLOOKUP($I2155,'CC.Meta'!$A:$A,'CC.Meta'!$D:$D,"-",0,1))</f>
        <v>-</v>
      </c>
      <c r="K2155" s="302"/>
      <c r="L2155" s="146" t="str">
        <f>IF($K2155="","-",_xlfn.XLOOKUP($K2155,Obj.Meta!$A:$A,Obj.Meta!$D:$D,"-",0,1))</f>
        <v>-</v>
      </c>
      <c r="M2155" s="300" t="str">
        <f>IF($K2155="","-",_xlfn.XLOOKUP($K2155,Obj.Meta!$A:$A,Obj.Meta!$F:$F,"-",0,1))</f>
        <v>-</v>
      </c>
      <c r="N2155" s="337" t="str">
        <f t="shared" si="67"/>
        <v>---</v>
      </c>
      <c r="O2155" s="333"/>
      <c r="P2155" s="54"/>
      <c r="Q2155" s="52"/>
      <c r="R2155" s="34"/>
      <c r="S2155" s="53"/>
      <c r="T2155" s="208"/>
      <c r="U2155" s="726"/>
      <c r="V2155" s="206"/>
      <c r="W2155" s="206"/>
      <c r="X2155" s="678"/>
      <c r="Y2155" s="34"/>
      <c r="Z2155" s="610"/>
      <c r="AA2155" s="608"/>
    </row>
    <row r="2156" spans="1:27">
      <c r="A2156" s="145" t="str">
        <f t="shared" si="66"/>
        <v>-</v>
      </c>
      <c r="B2156" s="146" t="str">
        <f>_xlfn.XLOOKUP($A2156,Dept.Meta!$A:$A,Dept.Meta!$F:$F,"-",0,1)</f>
        <v>-</v>
      </c>
      <c r="C2156" s="629" t="str">
        <f>_xlfn.XLOOKUP(_xlfn.CONCAT($G2156,"-",$I2156),Div.Meta!$H:$H,Div.Meta!$C:$C,"-",0,1)</f>
        <v>-</v>
      </c>
      <c r="D2156" s="302"/>
      <c r="E2156" s="146" t="str">
        <f>IF($D2156="","-",_xlfn.XLOOKUP($D2156,Fund.Meta!$A:$A,Fund.Meta!$D:$D,"-",0,1))</f>
        <v>-</v>
      </c>
      <c r="F2156" s="303" t="str">
        <f>IF($D2156="","-",_xlfn.XLOOKUP($D2156,Fund.Meta!$A:$A,Fund.Meta!$E:$E,"-",0,1))</f>
        <v>-</v>
      </c>
      <c r="G2156" s="334"/>
      <c r="H2156" s="303" t="str">
        <f>IF($G2156="","-",_xlfn.XLOOKUP($G2156,Appr.Meta!$A:$A,Appr.Meta!$D:$D,"-",0,1))</f>
        <v>-</v>
      </c>
      <c r="I2156" s="302"/>
      <c r="J2156" s="303" t="str">
        <f>IF($I2156="","-",_xlfn.XLOOKUP($I2156,'CC.Meta'!$A:$A,'CC.Meta'!$D:$D,"-",0,1))</f>
        <v>-</v>
      </c>
      <c r="K2156" s="302"/>
      <c r="L2156" s="146" t="str">
        <f>IF($K2156="","-",_xlfn.XLOOKUP($K2156,Obj.Meta!$A:$A,Obj.Meta!$D:$D,"-",0,1))</f>
        <v>-</v>
      </c>
      <c r="M2156" s="300" t="str">
        <f>IF($K2156="","-",_xlfn.XLOOKUP($K2156,Obj.Meta!$A:$A,Obj.Meta!$F:$F,"-",0,1))</f>
        <v>-</v>
      </c>
      <c r="N2156" s="337" t="str">
        <f t="shared" si="67"/>
        <v>---</v>
      </c>
      <c r="O2156" s="333"/>
      <c r="P2156" s="54"/>
      <c r="Q2156" s="52"/>
      <c r="R2156" s="34"/>
      <c r="S2156" s="53"/>
      <c r="T2156" s="208"/>
      <c r="U2156" s="726"/>
      <c r="V2156" s="206"/>
      <c r="W2156" s="206"/>
      <c r="X2156" s="678"/>
      <c r="Y2156" s="34"/>
      <c r="Z2156" s="610"/>
      <c r="AA2156" s="608"/>
    </row>
    <row r="2157" spans="1:27">
      <c r="A2157" s="145" t="str">
        <f t="shared" si="66"/>
        <v>-</v>
      </c>
      <c r="B2157" s="146" t="str">
        <f>_xlfn.XLOOKUP($A2157,Dept.Meta!$A:$A,Dept.Meta!$F:$F,"-",0,1)</f>
        <v>-</v>
      </c>
      <c r="C2157" s="629" t="str">
        <f>_xlfn.XLOOKUP(_xlfn.CONCAT($G2157,"-",$I2157),Div.Meta!$H:$H,Div.Meta!$C:$C,"-",0,1)</f>
        <v>-</v>
      </c>
      <c r="D2157" s="302"/>
      <c r="E2157" s="146" t="str">
        <f>IF($D2157="","-",_xlfn.XLOOKUP($D2157,Fund.Meta!$A:$A,Fund.Meta!$D:$D,"-",0,1))</f>
        <v>-</v>
      </c>
      <c r="F2157" s="303" t="str">
        <f>IF($D2157="","-",_xlfn.XLOOKUP($D2157,Fund.Meta!$A:$A,Fund.Meta!$E:$E,"-",0,1))</f>
        <v>-</v>
      </c>
      <c r="G2157" s="334"/>
      <c r="H2157" s="303" t="str">
        <f>IF($G2157="","-",_xlfn.XLOOKUP($G2157,Appr.Meta!$A:$A,Appr.Meta!$D:$D,"-",0,1))</f>
        <v>-</v>
      </c>
      <c r="I2157" s="302"/>
      <c r="J2157" s="303" t="str">
        <f>IF($I2157="","-",_xlfn.XLOOKUP($I2157,'CC.Meta'!$A:$A,'CC.Meta'!$D:$D,"-",0,1))</f>
        <v>-</v>
      </c>
      <c r="K2157" s="302"/>
      <c r="L2157" s="146" t="str">
        <f>IF($K2157="","-",_xlfn.XLOOKUP($K2157,Obj.Meta!$A:$A,Obj.Meta!$D:$D,"-",0,1))</f>
        <v>-</v>
      </c>
      <c r="M2157" s="300" t="str">
        <f>IF($K2157="","-",_xlfn.XLOOKUP($K2157,Obj.Meta!$A:$A,Obj.Meta!$F:$F,"-",0,1))</f>
        <v>-</v>
      </c>
      <c r="N2157" s="337" t="str">
        <f t="shared" si="67"/>
        <v>---</v>
      </c>
      <c r="O2157" s="333"/>
      <c r="P2157" s="54"/>
      <c r="Q2157" s="52"/>
      <c r="R2157" s="34"/>
      <c r="S2157" s="53"/>
      <c r="T2157" s="208"/>
      <c r="U2157" s="726"/>
      <c r="V2157" s="206"/>
      <c r="W2157" s="206"/>
      <c r="X2157" s="678"/>
      <c r="Y2157" s="34"/>
      <c r="Z2157" s="610"/>
      <c r="AA2157" s="608"/>
    </row>
    <row r="2158" spans="1:27">
      <c r="A2158" s="145" t="str">
        <f t="shared" si="66"/>
        <v>-</v>
      </c>
      <c r="B2158" s="146" t="str">
        <f>_xlfn.XLOOKUP($A2158,Dept.Meta!$A:$A,Dept.Meta!$F:$F,"-",0,1)</f>
        <v>-</v>
      </c>
      <c r="C2158" s="629" t="str">
        <f>_xlfn.XLOOKUP(_xlfn.CONCAT($G2158,"-",$I2158),Div.Meta!$H:$H,Div.Meta!$C:$C,"-",0,1)</f>
        <v>-</v>
      </c>
      <c r="D2158" s="302"/>
      <c r="E2158" s="146" t="str">
        <f>IF($D2158="","-",_xlfn.XLOOKUP($D2158,Fund.Meta!$A:$A,Fund.Meta!$D:$D,"-",0,1))</f>
        <v>-</v>
      </c>
      <c r="F2158" s="303" t="str">
        <f>IF($D2158="","-",_xlfn.XLOOKUP($D2158,Fund.Meta!$A:$A,Fund.Meta!$E:$E,"-",0,1))</f>
        <v>-</v>
      </c>
      <c r="G2158" s="334"/>
      <c r="H2158" s="303" t="str">
        <f>IF($G2158="","-",_xlfn.XLOOKUP($G2158,Appr.Meta!$A:$A,Appr.Meta!$D:$D,"-",0,1))</f>
        <v>-</v>
      </c>
      <c r="I2158" s="302"/>
      <c r="J2158" s="303" t="str">
        <f>IF($I2158="","-",_xlfn.XLOOKUP($I2158,'CC.Meta'!$A:$A,'CC.Meta'!$D:$D,"-",0,1))</f>
        <v>-</v>
      </c>
      <c r="K2158" s="302"/>
      <c r="L2158" s="146" t="str">
        <f>IF($K2158="","-",_xlfn.XLOOKUP($K2158,Obj.Meta!$A:$A,Obj.Meta!$D:$D,"-",0,1))</f>
        <v>-</v>
      </c>
      <c r="M2158" s="300" t="str">
        <f>IF($K2158="","-",_xlfn.XLOOKUP($K2158,Obj.Meta!$A:$A,Obj.Meta!$F:$F,"-",0,1))</f>
        <v>-</v>
      </c>
      <c r="N2158" s="337" t="str">
        <f t="shared" si="67"/>
        <v>---</v>
      </c>
      <c r="O2158" s="333"/>
      <c r="P2158" s="54"/>
      <c r="Q2158" s="52"/>
      <c r="R2158" s="34"/>
      <c r="S2158" s="53"/>
      <c r="T2158" s="208"/>
      <c r="U2158" s="726"/>
      <c r="V2158" s="206"/>
      <c r="W2158" s="206"/>
      <c r="X2158" s="678"/>
      <c r="Y2158" s="34"/>
      <c r="Z2158" s="610"/>
      <c r="AA2158" s="608"/>
    </row>
    <row r="2159" spans="1:27">
      <c r="A2159" s="145" t="str">
        <f t="shared" si="66"/>
        <v>-</v>
      </c>
      <c r="B2159" s="146" t="str">
        <f>_xlfn.XLOOKUP($A2159,Dept.Meta!$A:$A,Dept.Meta!$F:$F,"-",0,1)</f>
        <v>-</v>
      </c>
      <c r="C2159" s="629" t="str">
        <f>_xlfn.XLOOKUP(_xlfn.CONCAT($G2159,"-",$I2159),Div.Meta!$H:$H,Div.Meta!$C:$C,"-",0,1)</f>
        <v>-</v>
      </c>
      <c r="D2159" s="302"/>
      <c r="E2159" s="146" t="str">
        <f>IF($D2159="","-",_xlfn.XLOOKUP($D2159,Fund.Meta!$A:$A,Fund.Meta!$D:$D,"-",0,1))</f>
        <v>-</v>
      </c>
      <c r="F2159" s="303" t="str">
        <f>IF($D2159="","-",_xlfn.XLOOKUP($D2159,Fund.Meta!$A:$A,Fund.Meta!$E:$E,"-",0,1))</f>
        <v>-</v>
      </c>
      <c r="G2159" s="334"/>
      <c r="H2159" s="303" t="str">
        <f>IF($G2159="","-",_xlfn.XLOOKUP($G2159,Appr.Meta!$A:$A,Appr.Meta!$D:$D,"-",0,1))</f>
        <v>-</v>
      </c>
      <c r="I2159" s="302"/>
      <c r="J2159" s="303" t="str">
        <f>IF($I2159="","-",_xlfn.XLOOKUP($I2159,'CC.Meta'!$A:$A,'CC.Meta'!$D:$D,"-",0,1))</f>
        <v>-</v>
      </c>
      <c r="K2159" s="302"/>
      <c r="L2159" s="146" t="str">
        <f>IF($K2159="","-",_xlfn.XLOOKUP($K2159,Obj.Meta!$A:$A,Obj.Meta!$D:$D,"-",0,1))</f>
        <v>-</v>
      </c>
      <c r="M2159" s="300" t="str">
        <f>IF($K2159="","-",_xlfn.XLOOKUP($K2159,Obj.Meta!$A:$A,Obj.Meta!$F:$F,"-",0,1))</f>
        <v>-</v>
      </c>
      <c r="N2159" s="337" t="str">
        <f t="shared" si="67"/>
        <v>---</v>
      </c>
      <c r="O2159" s="333"/>
      <c r="P2159" s="54"/>
      <c r="Q2159" s="52"/>
      <c r="R2159" s="34"/>
      <c r="S2159" s="53"/>
      <c r="T2159" s="208"/>
      <c r="U2159" s="726"/>
      <c r="V2159" s="206"/>
      <c r="W2159" s="206"/>
      <c r="X2159" s="678"/>
      <c r="Y2159" s="34"/>
      <c r="Z2159" s="610"/>
      <c r="AA2159" s="608"/>
    </row>
    <row r="2160" spans="1:27">
      <c r="A2160" s="145" t="str">
        <f t="shared" si="66"/>
        <v>-</v>
      </c>
      <c r="B2160" s="146" t="str">
        <f>_xlfn.XLOOKUP($A2160,Dept.Meta!$A:$A,Dept.Meta!$F:$F,"-",0,1)</f>
        <v>-</v>
      </c>
      <c r="C2160" s="629" t="str">
        <f>_xlfn.XLOOKUP(_xlfn.CONCAT($G2160,"-",$I2160),Div.Meta!$H:$H,Div.Meta!$C:$C,"-",0,1)</f>
        <v>-</v>
      </c>
      <c r="D2160" s="302"/>
      <c r="E2160" s="146" t="str">
        <f>IF($D2160="","-",_xlfn.XLOOKUP($D2160,Fund.Meta!$A:$A,Fund.Meta!$D:$D,"-",0,1))</f>
        <v>-</v>
      </c>
      <c r="F2160" s="303" t="str">
        <f>IF($D2160="","-",_xlfn.XLOOKUP($D2160,Fund.Meta!$A:$A,Fund.Meta!$E:$E,"-",0,1))</f>
        <v>-</v>
      </c>
      <c r="G2160" s="334"/>
      <c r="H2160" s="303" t="str">
        <f>IF($G2160="","-",_xlfn.XLOOKUP($G2160,Appr.Meta!$A:$A,Appr.Meta!$D:$D,"-",0,1))</f>
        <v>-</v>
      </c>
      <c r="I2160" s="302"/>
      <c r="J2160" s="303" t="str">
        <f>IF($I2160="","-",_xlfn.XLOOKUP($I2160,'CC.Meta'!$A:$A,'CC.Meta'!$D:$D,"-",0,1))</f>
        <v>-</v>
      </c>
      <c r="K2160" s="302"/>
      <c r="L2160" s="146" t="str">
        <f>IF($K2160="","-",_xlfn.XLOOKUP($K2160,Obj.Meta!$A:$A,Obj.Meta!$D:$D,"-",0,1))</f>
        <v>-</v>
      </c>
      <c r="M2160" s="300" t="str">
        <f>IF($K2160="","-",_xlfn.XLOOKUP($K2160,Obj.Meta!$A:$A,Obj.Meta!$F:$F,"-",0,1))</f>
        <v>-</v>
      </c>
      <c r="N2160" s="337" t="str">
        <f t="shared" si="67"/>
        <v>---</v>
      </c>
      <c r="O2160" s="333"/>
      <c r="P2160" s="54"/>
      <c r="Q2160" s="52"/>
      <c r="R2160" s="34"/>
      <c r="S2160" s="53"/>
      <c r="T2160" s="208"/>
      <c r="U2160" s="726"/>
      <c r="V2160" s="206"/>
      <c r="W2160" s="206"/>
      <c r="X2160" s="678"/>
      <c r="Y2160" s="34"/>
      <c r="Z2160" s="610"/>
      <c r="AA2160" s="608"/>
    </row>
    <row r="2161" spans="1:27">
      <c r="A2161" s="145" t="str">
        <f t="shared" si="66"/>
        <v>-</v>
      </c>
      <c r="B2161" s="146" t="str">
        <f>_xlfn.XLOOKUP($A2161,Dept.Meta!$A:$A,Dept.Meta!$F:$F,"-",0,1)</f>
        <v>-</v>
      </c>
      <c r="C2161" s="629" t="str">
        <f>_xlfn.XLOOKUP(_xlfn.CONCAT($G2161,"-",$I2161),Div.Meta!$H:$H,Div.Meta!$C:$C,"-",0,1)</f>
        <v>-</v>
      </c>
      <c r="D2161" s="302"/>
      <c r="E2161" s="146" t="str">
        <f>IF($D2161="","-",_xlfn.XLOOKUP($D2161,Fund.Meta!$A:$A,Fund.Meta!$D:$D,"-",0,1))</f>
        <v>-</v>
      </c>
      <c r="F2161" s="303" t="str">
        <f>IF($D2161="","-",_xlfn.XLOOKUP($D2161,Fund.Meta!$A:$A,Fund.Meta!$E:$E,"-",0,1))</f>
        <v>-</v>
      </c>
      <c r="G2161" s="334"/>
      <c r="H2161" s="303" t="str">
        <f>IF($G2161="","-",_xlfn.XLOOKUP($G2161,Appr.Meta!$A:$A,Appr.Meta!$D:$D,"-",0,1))</f>
        <v>-</v>
      </c>
      <c r="I2161" s="302"/>
      <c r="J2161" s="303" t="str">
        <f>IF($I2161="","-",_xlfn.XLOOKUP($I2161,'CC.Meta'!$A:$A,'CC.Meta'!$D:$D,"-",0,1))</f>
        <v>-</v>
      </c>
      <c r="K2161" s="302"/>
      <c r="L2161" s="146" t="str">
        <f>IF($K2161="","-",_xlfn.XLOOKUP($K2161,Obj.Meta!$A:$A,Obj.Meta!$D:$D,"-",0,1))</f>
        <v>-</v>
      </c>
      <c r="M2161" s="300" t="str">
        <f>IF($K2161="","-",_xlfn.XLOOKUP($K2161,Obj.Meta!$A:$A,Obj.Meta!$F:$F,"-",0,1))</f>
        <v>-</v>
      </c>
      <c r="N2161" s="337" t="str">
        <f t="shared" si="67"/>
        <v>---</v>
      </c>
      <c r="O2161" s="333"/>
      <c r="P2161" s="54"/>
      <c r="Q2161" s="52"/>
      <c r="R2161" s="34"/>
      <c r="S2161" s="53"/>
      <c r="T2161" s="208"/>
      <c r="U2161" s="726"/>
      <c r="V2161" s="206"/>
      <c r="W2161" s="206"/>
      <c r="X2161" s="678"/>
      <c r="Y2161" s="34"/>
      <c r="Z2161" s="610"/>
      <c r="AA2161" s="608"/>
    </row>
    <row r="2162" spans="1:27">
      <c r="A2162" s="145" t="str">
        <f t="shared" si="66"/>
        <v>-</v>
      </c>
      <c r="B2162" s="146" t="str">
        <f>_xlfn.XLOOKUP($A2162,Dept.Meta!$A:$A,Dept.Meta!$F:$F,"-",0,1)</f>
        <v>-</v>
      </c>
      <c r="C2162" s="629" t="str">
        <f>_xlfn.XLOOKUP(_xlfn.CONCAT($G2162,"-",$I2162),Div.Meta!$H:$H,Div.Meta!$C:$C,"-",0,1)</f>
        <v>-</v>
      </c>
      <c r="D2162" s="302"/>
      <c r="E2162" s="146" t="str">
        <f>IF($D2162="","-",_xlfn.XLOOKUP($D2162,Fund.Meta!$A:$A,Fund.Meta!$D:$D,"-",0,1))</f>
        <v>-</v>
      </c>
      <c r="F2162" s="303" t="str">
        <f>IF($D2162="","-",_xlfn.XLOOKUP($D2162,Fund.Meta!$A:$A,Fund.Meta!$E:$E,"-",0,1))</f>
        <v>-</v>
      </c>
      <c r="G2162" s="334"/>
      <c r="H2162" s="303" t="str">
        <f>IF($G2162="","-",_xlfn.XLOOKUP($G2162,Appr.Meta!$A:$A,Appr.Meta!$D:$D,"-",0,1))</f>
        <v>-</v>
      </c>
      <c r="I2162" s="302"/>
      <c r="J2162" s="303" t="str">
        <f>IF($I2162="","-",_xlfn.XLOOKUP($I2162,'CC.Meta'!$A:$A,'CC.Meta'!$D:$D,"-",0,1))</f>
        <v>-</v>
      </c>
      <c r="K2162" s="302"/>
      <c r="L2162" s="146" t="str">
        <f>IF($K2162="","-",_xlfn.XLOOKUP($K2162,Obj.Meta!$A:$A,Obj.Meta!$D:$D,"-",0,1))</f>
        <v>-</v>
      </c>
      <c r="M2162" s="300" t="str">
        <f>IF($K2162="","-",_xlfn.XLOOKUP($K2162,Obj.Meta!$A:$A,Obj.Meta!$F:$F,"-",0,1))</f>
        <v>-</v>
      </c>
      <c r="N2162" s="337" t="str">
        <f t="shared" si="67"/>
        <v>---</v>
      </c>
      <c r="O2162" s="333"/>
      <c r="P2162" s="54"/>
      <c r="Q2162" s="52"/>
      <c r="R2162" s="34"/>
      <c r="S2162" s="53"/>
      <c r="T2162" s="208"/>
      <c r="U2162" s="726"/>
      <c r="V2162" s="206"/>
      <c r="W2162" s="206"/>
      <c r="X2162" s="678"/>
      <c r="Y2162" s="34"/>
      <c r="Z2162" s="610"/>
      <c r="AA2162" s="608"/>
    </row>
    <row r="2163" spans="1:27">
      <c r="A2163" s="145" t="str">
        <f t="shared" si="66"/>
        <v>-</v>
      </c>
      <c r="B2163" s="146" t="str">
        <f>_xlfn.XLOOKUP($A2163,Dept.Meta!$A:$A,Dept.Meta!$F:$F,"-",0,1)</f>
        <v>-</v>
      </c>
      <c r="C2163" s="629" t="str">
        <f>_xlfn.XLOOKUP(_xlfn.CONCAT($G2163,"-",$I2163),Div.Meta!$H:$H,Div.Meta!$C:$C,"-",0,1)</f>
        <v>-</v>
      </c>
      <c r="D2163" s="302"/>
      <c r="E2163" s="146" t="str">
        <f>IF($D2163="","-",_xlfn.XLOOKUP($D2163,Fund.Meta!$A:$A,Fund.Meta!$D:$D,"-",0,1))</f>
        <v>-</v>
      </c>
      <c r="F2163" s="303" t="str">
        <f>IF($D2163="","-",_xlfn.XLOOKUP($D2163,Fund.Meta!$A:$A,Fund.Meta!$E:$E,"-",0,1))</f>
        <v>-</v>
      </c>
      <c r="G2163" s="334"/>
      <c r="H2163" s="303" t="str">
        <f>IF($G2163="","-",_xlfn.XLOOKUP($G2163,Appr.Meta!$A:$A,Appr.Meta!$D:$D,"-",0,1))</f>
        <v>-</v>
      </c>
      <c r="I2163" s="302"/>
      <c r="J2163" s="303" t="str">
        <f>IF($I2163="","-",_xlfn.XLOOKUP($I2163,'CC.Meta'!$A:$A,'CC.Meta'!$D:$D,"-",0,1))</f>
        <v>-</v>
      </c>
      <c r="K2163" s="302"/>
      <c r="L2163" s="146" t="str">
        <f>IF($K2163="","-",_xlfn.XLOOKUP($K2163,Obj.Meta!$A:$A,Obj.Meta!$D:$D,"-",0,1))</f>
        <v>-</v>
      </c>
      <c r="M2163" s="300" t="str">
        <f>IF($K2163="","-",_xlfn.XLOOKUP($K2163,Obj.Meta!$A:$A,Obj.Meta!$F:$F,"-",0,1))</f>
        <v>-</v>
      </c>
      <c r="N2163" s="337" t="str">
        <f t="shared" si="67"/>
        <v>---</v>
      </c>
      <c r="O2163" s="333"/>
      <c r="P2163" s="54"/>
      <c r="Q2163" s="52"/>
      <c r="R2163" s="34"/>
      <c r="S2163" s="53"/>
      <c r="T2163" s="208"/>
      <c r="U2163" s="726"/>
      <c r="V2163" s="206"/>
      <c r="W2163" s="206"/>
      <c r="X2163" s="678"/>
      <c r="Y2163" s="34"/>
      <c r="Z2163" s="610"/>
      <c r="AA2163" s="608"/>
    </row>
    <row r="2164" spans="1:27">
      <c r="A2164" s="145" t="str">
        <f t="shared" si="66"/>
        <v>-</v>
      </c>
      <c r="B2164" s="146" t="str">
        <f>_xlfn.XLOOKUP($A2164,Dept.Meta!$A:$A,Dept.Meta!$F:$F,"-",0,1)</f>
        <v>-</v>
      </c>
      <c r="C2164" s="629" t="str">
        <f>_xlfn.XLOOKUP(_xlfn.CONCAT($G2164,"-",$I2164),Div.Meta!$H:$H,Div.Meta!$C:$C,"-",0,1)</f>
        <v>-</v>
      </c>
      <c r="D2164" s="302"/>
      <c r="E2164" s="146" t="str">
        <f>IF($D2164="","-",_xlfn.XLOOKUP($D2164,Fund.Meta!$A:$A,Fund.Meta!$D:$D,"-",0,1))</f>
        <v>-</v>
      </c>
      <c r="F2164" s="303" t="str">
        <f>IF($D2164="","-",_xlfn.XLOOKUP($D2164,Fund.Meta!$A:$A,Fund.Meta!$E:$E,"-",0,1))</f>
        <v>-</v>
      </c>
      <c r="G2164" s="334"/>
      <c r="H2164" s="303" t="str">
        <f>IF($G2164="","-",_xlfn.XLOOKUP($G2164,Appr.Meta!$A:$A,Appr.Meta!$D:$D,"-",0,1))</f>
        <v>-</v>
      </c>
      <c r="I2164" s="302"/>
      <c r="J2164" s="303" t="str">
        <f>IF($I2164="","-",_xlfn.XLOOKUP($I2164,'CC.Meta'!$A:$A,'CC.Meta'!$D:$D,"-",0,1))</f>
        <v>-</v>
      </c>
      <c r="K2164" s="302"/>
      <c r="L2164" s="146" t="str">
        <f>IF($K2164="","-",_xlfn.XLOOKUP($K2164,Obj.Meta!$A:$A,Obj.Meta!$D:$D,"-",0,1))</f>
        <v>-</v>
      </c>
      <c r="M2164" s="300" t="str">
        <f>IF($K2164="","-",_xlfn.XLOOKUP($K2164,Obj.Meta!$A:$A,Obj.Meta!$F:$F,"-",0,1))</f>
        <v>-</v>
      </c>
      <c r="N2164" s="337" t="str">
        <f t="shared" si="67"/>
        <v>---</v>
      </c>
      <c r="O2164" s="333"/>
      <c r="P2164" s="54"/>
      <c r="Q2164" s="52"/>
      <c r="R2164" s="34"/>
      <c r="S2164" s="53"/>
      <c r="T2164" s="208"/>
      <c r="U2164" s="726"/>
      <c r="V2164" s="206"/>
      <c r="W2164" s="206"/>
      <c r="X2164" s="678"/>
      <c r="Y2164" s="34"/>
      <c r="Z2164" s="610"/>
      <c r="AA2164" s="608"/>
    </row>
    <row r="2165" spans="1:27">
      <c r="A2165" s="145" t="str">
        <f t="shared" si="66"/>
        <v>-</v>
      </c>
      <c r="B2165" s="146" t="str">
        <f>_xlfn.XLOOKUP($A2165,Dept.Meta!$A:$A,Dept.Meta!$F:$F,"-",0,1)</f>
        <v>-</v>
      </c>
      <c r="C2165" s="629" t="str">
        <f>_xlfn.XLOOKUP(_xlfn.CONCAT($G2165,"-",$I2165),Div.Meta!$H:$H,Div.Meta!$C:$C,"-",0,1)</f>
        <v>-</v>
      </c>
      <c r="D2165" s="302"/>
      <c r="E2165" s="146" t="str">
        <f>IF($D2165="","-",_xlfn.XLOOKUP($D2165,Fund.Meta!$A:$A,Fund.Meta!$D:$D,"-",0,1))</f>
        <v>-</v>
      </c>
      <c r="F2165" s="303" t="str">
        <f>IF($D2165="","-",_xlfn.XLOOKUP($D2165,Fund.Meta!$A:$A,Fund.Meta!$E:$E,"-",0,1))</f>
        <v>-</v>
      </c>
      <c r="G2165" s="334"/>
      <c r="H2165" s="303" t="str">
        <f>IF($G2165="","-",_xlfn.XLOOKUP($G2165,Appr.Meta!$A:$A,Appr.Meta!$D:$D,"-",0,1))</f>
        <v>-</v>
      </c>
      <c r="I2165" s="302"/>
      <c r="J2165" s="303" t="str">
        <f>IF($I2165="","-",_xlfn.XLOOKUP($I2165,'CC.Meta'!$A:$A,'CC.Meta'!$D:$D,"-",0,1))</f>
        <v>-</v>
      </c>
      <c r="K2165" s="302"/>
      <c r="L2165" s="146" t="str">
        <f>IF($K2165="","-",_xlfn.XLOOKUP($K2165,Obj.Meta!$A:$A,Obj.Meta!$D:$D,"-",0,1))</f>
        <v>-</v>
      </c>
      <c r="M2165" s="300" t="str">
        <f>IF($K2165="","-",_xlfn.XLOOKUP($K2165,Obj.Meta!$A:$A,Obj.Meta!$F:$F,"-",0,1))</f>
        <v>-</v>
      </c>
      <c r="N2165" s="337" t="str">
        <f t="shared" si="67"/>
        <v>---</v>
      </c>
      <c r="O2165" s="333"/>
      <c r="P2165" s="54"/>
      <c r="Q2165" s="52"/>
      <c r="R2165" s="34"/>
      <c r="S2165" s="53"/>
      <c r="T2165" s="208"/>
      <c r="U2165" s="726"/>
      <c r="V2165" s="206"/>
      <c r="W2165" s="206"/>
      <c r="X2165" s="678"/>
      <c r="Y2165" s="34"/>
      <c r="Z2165" s="610"/>
      <c r="AA2165" s="608"/>
    </row>
    <row r="2166" spans="1:27">
      <c r="A2166" s="145" t="str">
        <f t="shared" si="66"/>
        <v>-</v>
      </c>
      <c r="B2166" s="146" t="str">
        <f>_xlfn.XLOOKUP($A2166,Dept.Meta!$A:$A,Dept.Meta!$F:$F,"-",0,1)</f>
        <v>-</v>
      </c>
      <c r="C2166" s="629" t="str">
        <f>_xlfn.XLOOKUP(_xlfn.CONCAT($G2166,"-",$I2166),Div.Meta!$H:$H,Div.Meta!$C:$C,"-",0,1)</f>
        <v>-</v>
      </c>
      <c r="D2166" s="302"/>
      <c r="E2166" s="146" t="str">
        <f>IF($D2166="","-",_xlfn.XLOOKUP($D2166,Fund.Meta!$A:$A,Fund.Meta!$D:$D,"-",0,1))</f>
        <v>-</v>
      </c>
      <c r="F2166" s="303" t="str">
        <f>IF($D2166="","-",_xlfn.XLOOKUP($D2166,Fund.Meta!$A:$A,Fund.Meta!$E:$E,"-",0,1))</f>
        <v>-</v>
      </c>
      <c r="G2166" s="334"/>
      <c r="H2166" s="303" t="str">
        <f>IF($G2166="","-",_xlfn.XLOOKUP($G2166,Appr.Meta!$A:$A,Appr.Meta!$D:$D,"-",0,1))</f>
        <v>-</v>
      </c>
      <c r="I2166" s="302"/>
      <c r="J2166" s="303" t="str">
        <f>IF($I2166="","-",_xlfn.XLOOKUP($I2166,'CC.Meta'!$A:$A,'CC.Meta'!$D:$D,"-",0,1))</f>
        <v>-</v>
      </c>
      <c r="K2166" s="302"/>
      <c r="L2166" s="146" t="str">
        <f>IF($K2166="","-",_xlfn.XLOOKUP($K2166,Obj.Meta!$A:$A,Obj.Meta!$D:$D,"-",0,1))</f>
        <v>-</v>
      </c>
      <c r="M2166" s="300" t="str">
        <f>IF($K2166="","-",_xlfn.XLOOKUP($K2166,Obj.Meta!$A:$A,Obj.Meta!$F:$F,"-",0,1))</f>
        <v>-</v>
      </c>
      <c r="N2166" s="337" t="str">
        <f t="shared" si="67"/>
        <v>---</v>
      </c>
      <c r="O2166" s="333"/>
      <c r="P2166" s="54"/>
      <c r="Q2166" s="52"/>
      <c r="R2166" s="34"/>
      <c r="S2166" s="53"/>
      <c r="T2166" s="208"/>
      <c r="U2166" s="726"/>
      <c r="V2166" s="206"/>
      <c r="W2166" s="206"/>
      <c r="X2166" s="678"/>
      <c r="Y2166" s="34"/>
      <c r="Z2166" s="610"/>
      <c r="AA2166" s="608"/>
    </row>
    <row r="2167" spans="1:27">
      <c r="A2167" s="145" t="str">
        <f t="shared" si="66"/>
        <v>-</v>
      </c>
      <c r="B2167" s="146" t="str">
        <f>_xlfn.XLOOKUP($A2167,Dept.Meta!$A:$A,Dept.Meta!$F:$F,"-",0,1)</f>
        <v>-</v>
      </c>
      <c r="C2167" s="629" t="str">
        <f>_xlfn.XLOOKUP(_xlfn.CONCAT($G2167,"-",$I2167),Div.Meta!$H:$H,Div.Meta!$C:$C,"-",0,1)</f>
        <v>-</v>
      </c>
      <c r="D2167" s="302"/>
      <c r="E2167" s="146" t="str">
        <f>IF($D2167="","-",_xlfn.XLOOKUP($D2167,Fund.Meta!$A:$A,Fund.Meta!$D:$D,"-",0,1))</f>
        <v>-</v>
      </c>
      <c r="F2167" s="303" t="str">
        <f>IF($D2167="","-",_xlfn.XLOOKUP($D2167,Fund.Meta!$A:$A,Fund.Meta!$E:$E,"-",0,1))</f>
        <v>-</v>
      </c>
      <c r="G2167" s="334"/>
      <c r="H2167" s="303" t="str">
        <f>IF($G2167="","-",_xlfn.XLOOKUP($G2167,Appr.Meta!$A:$A,Appr.Meta!$D:$D,"-",0,1))</f>
        <v>-</v>
      </c>
      <c r="I2167" s="302"/>
      <c r="J2167" s="303" t="str">
        <f>IF($I2167="","-",_xlfn.XLOOKUP($I2167,'CC.Meta'!$A:$A,'CC.Meta'!$D:$D,"-",0,1))</f>
        <v>-</v>
      </c>
      <c r="K2167" s="302"/>
      <c r="L2167" s="146" t="str">
        <f>IF($K2167="","-",_xlfn.XLOOKUP($K2167,Obj.Meta!$A:$A,Obj.Meta!$D:$D,"-",0,1))</f>
        <v>-</v>
      </c>
      <c r="M2167" s="300" t="str">
        <f>IF($K2167="","-",_xlfn.XLOOKUP($K2167,Obj.Meta!$A:$A,Obj.Meta!$F:$F,"-",0,1))</f>
        <v>-</v>
      </c>
      <c r="N2167" s="337" t="str">
        <f t="shared" si="67"/>
        <v>---</v>
      </c>
      <c r="O2167" s="333"/>
      <c r="P2167" s="54"/>
      <c r="Q2167" s="52"/>
      <c r="R2167" s="34"/>
      <c r="S2167" s="53"/>
      <c r="T2167" s="208"/>
      <c r="U2167" s="726"/>
      <c r="V2167" s="206"/>
      <c r="W2167" s="206"/>
      <c r="X2167" s="678"/>
      <c r="Y2167" s="34"/>
      <c r="Z2167" s="610"/>
      <c r="AA2167" s="608"/>
    </row>
    <row r="2168" spans="1:27">
      <c r="A2168" s="145" t="str">
        <f t="shared" si="66"/>
        <v>-</v>
      </c>
      <c r="B2168" s="146" t="str">
        <f>_xlfn.XLOOKUP($A2168,Dept.Meta!$A:$A,Dept.Meta!$F:$F,"-",0,1)</f>
        <v>-</v>
      </c>
      <c r="C2168" s="629" t="str">
        <f>_xlfn.XLOOKUP(_xlfn.CONCAT($G2168,"-",$I2168),Div.Meta!$H:$H,Div.Meta!$C:$C,"-",0,1)</f>
        <v>-</v>
      </c>
      <c r="D2168" s="302"/>
      <c r="E2168" s="146" t="str">
        <f>IF($D2168="","-",_xlfn.XLOOKUP($D2168,Fund.Meta!$A:$A,Fund.Meta!$D:$D,"-",0,1))</f>
        <v>-</v>
      </c>
      <c r="F2168" s="303" t="str">
        <f>IF($D2168="","-",_xlfn.XLOOKUP($D2168,Fund.Meta!$A:$A,Fund.Meta!$E:$E,"-",0,1))</f>
        <v>-</v>
      </c>
      <c r="G2168" s="334"/>
      <c r="H2168" s="303" t="str">
        <f>IF($G2168="","-",_xlfn.XLOOKUP($G2168,Appr.Meta!$A:$A,Appr.Meta!$D:$D,"-",0,1))</f>
        <v>-</v>
      </c>
      <c r="I2168" s="302"/>
      <c r="J2168" s="303" t="str">
        <f>IF($I2168="","-",_xlfn.XLOOKUP($I2168,'CC.Meta'!$A:$A,'CC.Meta'!$D:$D,"-",0,1))</f>
        <v>-</v>
      </c>
      <c r="K2168" s="302"/>
      <c r="L2168" s="146" t="str">
        <f>IF($K2168="","-",_xlfn.XLOOKUP($K2168,Obj.Meta!$A:$A,Obj.Meta!$D:$D,"-",0,1))</f>
        <v>-</v>
      </c>
      <c r="M2168" s="300" t="str">
        <f>IF($K2168="","-",_xlfn.XLOOKUP($K2168,Obj.Meta!$A:$A,Obj.Meta!$F:$F,"-",0,1))</f>
        <v>-</v>
      </c>
      <c r="N2168" s="337" t="str">
        <f t="shared" si="67"/>
        <v>---</v>
      </c>
      <c r="O2168" s="333"/>
      <c r="P2168" s="54"/>
      <c r="Q2168" s="52"/>
      <c r="R2168" s="34"/>
      <c r="S2168" s="53"/>
      <c r="T2168" s="208"/>
      <c r="U2168" s="726"/>
      <c r="V2168" s="206"/>
      <c r="W2168" s="206"/>
      <c r="X2168" s="678"/>
      <c r="Y2168" s="34"/>
      <c r="Z2168" s="610"/>
      <c r="AA2168" s="608"/>
    </row>
    <row r="2169" spans="1:27">
      <c r="A2169" s="145" t="str">
        <f t="shared" si="66"/>
        <v>-</v>
      </c>
      <c r="B2169" s="146" t="str">
        <f>_xlfn.XLOOKUP($A2169,Dept.Meta!$A:$A,Dept.Meta!$F:$F,"-",0,1)</f>
        <v>-</v>
      </c>
      <c r="C2169" s="629" t="str">
        <f>_xlfn.XLOOKUP(_xlfn.CONCAT($G2169,"-",$I2169),Div.Meta!$H:$H,Div.Meta!$C:$C,"-",0,1)</f>
        <v>-</v>
      </c>
      <c r="D2169" s="302"/>
      <c r="E2169" s="146" t="str">
        <f>IF($D2169="","-",_xlfn.XLOOKUP($D2169,Fund.Meta!$A:$A,Fund.Meta!$D:$D,"-",0,1))</f>
        <v>-</v>
      </c>
      <c r="F2169" s="303" t="str">
        <f>IF($D2169="","-",_xlfn.XLOOKUP($D2169,Fund.Meta!$A:$A,Fund.Meta!$E:$E,"-",0,1))</f>
        <v>-</v>
      </c>
      <c r="G2169" s="334"/>
      <c r="H2169" s="303" t="str">
        <f>IF($G2169="","-",_xlfn.XLOOKUP($G2169,Appr.Meta!$A:$A,Appr.Meta!$D:$D,"-",0,1))</f>
        <v>-</v>
      </c>
      <c r="I2169" s="302"/>
      <c r="J2169" s="303" t="str">
        <f>IF($I2169="","-",_xlfn.XLOOKUP($I2169,'CC.Meta'!$A:$A,'CC.Meta'!$D:$D,"-",0,1))</f>
        <v>-</v>
      </c>
      <c r="K2169" s="302"/>
      <c r="L2169" s="146" t="str">
        <f>IF($K2169="","-",_xlfn.XLOOKUP($K2169,Obj.Meta!$A:$A,Obj.Meta!$D:$D,"-",0,1))</f>
        <v>-</v>
      </c>
      <c r="M2169" s="300" t="str">
        <f>IF($K2169="","-",_xlfn.XLOOKUP($K2169,Obj.Meta!$A:$A,Obj.Meta!$F:$F,"-",0,1))</f>
        <v>-</v>
      </c>
      <c r="N2169" s="337" t="str">
        <f t="shared" si="67"/>
        <v>---</v>
      </c>
      <c r="O2169" s="333"/>
      <c r="P2169" s="54"/>
      <c r="Q2169" s="52"/>
      <c r="R2169" s="34"/>
      <c r="S2169" s="53"/>
      <c r="T2169" s="208"/>
      <c r="U2169" s="726"/>
      <c r="V2169" s="206"/>
      <c r="W2169" s="206"/>
      <c r="X2169" s="678"/>
      <c r="Y2169" s="34"/>
      <c r="Z2169" s="610"/>
      <c r="AA2169" s="608"/>
    </row>
    <row r="2170" spans="1:27">
      <c r="A2170" s="145" t="str">
        <f t="shared" si="66"/>
        <v>-</v>
      </c>
      <c r="B2170" s="146" t="str">
        <f>_xlfn.XLOOKUP($A2170,Dept.Meta!$A:$A,Dept.Meta!$F:$F,"-",0,1)</f>
        <v>-</v>
      </c>
      <c r="C2170" s="629" t="str">
        <f>_xlfn.XLOOKUP(_xlfn.CONCAT($G2170,"-",$I2170),Div.Meta!$H:$H,Div.Meta!$C:$C,"-",0,1)</f>
        <v>-</v>
      </c>
      <c r="D2170" s="302"/>
      <c r="E2170" s="146" t="str">
        <f>IF($D2170="","-",_xlfn.XLOOKUP($D2170,Fund.Meta!$A:$A,Fund.Meta!$D:$D,"-",0,1))</f>
        <v>-</v>
      </c>
      <c r="F2170" s="303" t="str">
        <f>IF($D2170="","-",_xlfn.XLOOKUP($D2170,Fund.Meta!$A:$A,Fund.Meta!$E:$E,"-",0,1))</f>
        <v>-</v>
      </c>
      <c r="G2170" s="334"/>
      <c r="H2170" s="303" t="str">
        <f>IF($G2170="","-",_xlfn.XLOOKUP($G2170,Appr.Meta!$A:$A,Appr.Meta!$D:$D,"-",0,1))</f>
        <v>-</v>
      </c>
      <c r="I2170" s="302"/>
      <c r="J2170" s="303" t="str">
        <f>IF($I2170="","-",_xlfn.XLOOKUP($I2170,'CC.Meta'!$A:$A,'CC.Meta'!$D:$D,"-",0,1))</f>
        <v>-</v>
      </c>
      <c r="K2170" s="302"/>
      <c r="L2170" s="146" t="str">
        <f>IF($K2170="","-",_xlfn.XLOOKUP($K2170,Obj.Meta!$A:$A,Obj.Meta!$D:$D,"-",0,1))</f>
        <v>-</v>
      </c>
      <c r="M2170" s="300" t="str">
        <f>IF($K2170="","-",_xlfn.XLOOKUP($K2170,Obj.Meta!$A:$A,Obj.Meta!$F:$F,"-",0,1))</f>
        <v>-</v>
      </c>
      <c r="N2170" s="337" t="str">
        <f t="shared" si="67"/>
        <v>---</v>
      </c>
      <c r="O2170" s="333"/>
      <c r="P2170" s="54"/>
      <c r="Q2170" s="52"/>
      <c r="R2170" s="34"/>
      <c r="S2170" s="53"/>
      <c r="T2170" s="208"/>
      <c r="U2170" s="726"/>
      <c r="V2170" s="206"/>
      <c r="W2170" s="206"/>
      <c r="X2170" s="678"/>
      <c r="Y2170" s="34"/>
      <c r="Z2170" s="610"/>
      <c r="AA2170" s="608"/>
    </row>
    <row r="2171" spans="1:27">
      <c r="A2171" s="145" t="str">
        <f t="shared" si="66"/>
        <v>-</v>
      </c>
      <c r="B2171" s="146" t="str">
        <f>_xlfn.XLOOKUP($A2171,Dept.Meta!$A:$A,Dept.Meta!$F:$F,"-",0,1)</f>
        <v>-</v>
      </c>
      <c r="C2171" s="629" t="str">
        <f>_xlfn.XLOOKUP(_xlfn.CONCAT($G2171,"-",$I2171),Div.Meta!$H:$H,Div.Meta!$C:$C,"-",0,1)</f>
        <v>-</v>
      </c>
      <c r="D2171" s="302"/>
      <c r="E2171" s="146" t="str">
        <f>IF($D2171="","-",_xlfn.XLOOKUP($D2171,Fund.Meta!$A:$A,Fund.Meta!$D:$D,"-",0,1))</f>
        <v>-</v>
      </c>
      <c r="F2171" s="303" t="str">
        <f>IF($D2171="","-",_xlfn.XLOOKUP($D2171,Fund.Meta!$A:$A,Fund.Meta!$E:$E,"-",0,1))</f>
        <v>-</v>
      </c>
      <c r="G2171" s="334"/>
      <c r="H2171" s="303" t="str">
        <f>IF($G2171="","-",_xlfn.XLOOKUP($G2171,Appr.Meta!$A:$A,Appr.Meta!$D:$D,"-",0,1))</f>
        <v>-</v>
      </c>
      <c r="I2171" s="302"/>
      <c r="J2171" s="303" t="str">
        <f>IF($I2171="","-",_xlfn.XLOOKUP($I2171,'CC.Meta'!$A:$A,'CC.Meta'!$D:$D,"-",0,1))</f>
        <v>-</v>
      </c>
      <c r="K2171" s="302"/>
      <c r="L2171" s="146" t="str">
        <f>IF($K2171="","-",_xlfn.XLOOKUP($K2171,Obj.Meta!$A:$A,Obj.Meta!$D:$D,"-",0,1))</f>
        <v>-</v>
      </c>
      <c r="M2171" s="300" t="str">
        <f>IF($K2171="","-",_xlfn.XLOOKUP($K2171,Obj.Meta!$A:$A,Obj.Meta!$F:$F,"-",0,1))</f>
        <v>-</v>
      </c>
      <c r="N2171" s="337" t="str">
        <f t="shared" si="67"/>
        <v>---</v>
      </c>
      <c r="O2171" s="333"/>
      <c r="P2171" s="54"/>
      <c r="Q2171" s="52"/>
      <c r="R2171" s="34"/>
      <c r="S2171" s="53"/>
      <c r="T2171" s="208"/>
      <c r="U2171" s="726"/>
      <c r="V2171" s="206"/>
      <c r="W2171" s="206"/>
      <c r="X2171" s="678"/>
      <c r="Y2171" s="34"/>
      <c r="Z2171" s="610"/>
      <c r="AA2171" s="608"/>
    </row>
    <row r="2172" spans="1:27">
      <c r="A2172" s="145" t="str">
        <f t="shared" si="66"/>
        <v>-</v>
      </c>
      <c r="B2172" s="146" t="str">
        <f>_xlfn.XLOOKUP($A2172,Dept.Meta!$A:$A,Dept.Meta!$F:$F,"-",0,1)</f>
        <v>-</v>
      </c>
      <c r="C2172" s="629" t="str">
        <f>_xlfn.XLOOKUP(_xlfn.CONCAT($G2172,"-",$I2172),Div.Meta!$H:$H,Div.Meta!$C:$C,"-",0,1)</f>
        <v>-</v>
      </c>
      <c r="D2172" s="302"/>
      <c r="E2172" s="146" t="str">
        <f>IF($D2172="","-",_xlfn.XLOOKUP($D2172,Fund.Meta!$A:$A,Fund.Meta!$D:$D,"-",0,1))</f>
        <v>-</v>
      </c>
      <c r="F2172" s="303" t="str">
        <f>IF($D2172="","-",_xlfn.XLOOKUP($D2172,Fund.Meta!$A:$A,Fund.Meta!$E:$E,"-",0,1))</f>
        <v>-</v>
      </c>
      <c r="G2172" s="334"/>
      <c r="H2172" s="303" t="str">
        <f>IF($G2172="","-",_xlfn.XLOOKUP($G2172,Appr.Meta!$A:$A,Appr.Meta!$D:$D,"-",0,1))</f>
        <v>-</v>
      </c>
      <c r="I2172" s="302"/>
      <c r="J2172" s="303" t="str">
        <f>IF($I2172="","-",_xlfn.XLOOKUP($I2172,'CC.Meta'!$A:$A,'CC.Meta'!$D:$D,"-",0,1))</f>
        <v>-</v>
      </c>
      <c r="K2172" s="302"/>
      <c r="L2172" s="146" t="str">
        <f>IF($K2172="","-",_xlfn.XLOOKUP($K2172,Obj.Meta!$A:$A,Obj.Meta!$D:$D,"-",0,1))</f>
        <v>-</v>
      </c>
      <c r="M2172" s="300" t="str">
        <f>IF($K2172="","-",_xlfn.XLOOKUP($K2172,Obj.Meta!$A:$A,Obj.Meta!$F:$F,"-",0,1))</f>
        <v>-</v>
      </c>
      <c r="N2172" s="337" t="str">
        <f t="shared" si="67"/>
        <v>---</v>
      </c>
      <c r="O2172" s="333"/>
      <c r="P2172" s="54"/>
      <c r="Q2172" s="52"/>
      <c r="R2172" s="34"/>
      <c r="S2172" s="53"/>
      <c r="T2172" s="208"/>
      <c r="U2172" s="726"/>
      <c r="V2172" s="206"/>
      <c r="W2172" s="206"/>
      <c r="X2172" s="678"/>
      <c r="Y2172" s="34"/>
      <c r="Z2172" s="610"/>
      <c r="AA2172" s="608"/>
    </row>
    <row r="2173" spans="1:27">
      <c r="A2173" s="145" t="str">
        <f t="shared" si="66"/>
        <v>-</v>
      </c>
      <c r="B2173" s="146" t="str">
        <f>_xlfn.XLOOKUP($A2173,Dept.Meta!$A:$A,Dept.Meta!$F:$F,"-",0,1)</f>
        <v>-</v>
      </c>
      <c r="C2173" s="629" t="str">
        <f>_xlfn.XLOOKUP(_xlfn.CONCAT($G2173,"-",$I2173),Div.Meta!$H:$H,Div.Meta!$C:$C,"-",0,1)</f>
        <v>-</v>
      </c>
      <c r="D2173" s="302"/>
      <c r="E2173" s="146" t="str">
        <f>IF($D2173="","-",_xlfn.XLOOKUP($D2173,Fund.Meta!$A:$A,Fund.Meta!$D:$D,"-",0,1))</f>
        <v>-</v>
      </c>
      <c r="F2173" s="303" t="str">
        <f>IF($D2173="","-",_xlfn.XLOOKUP($D2173,Fund.Meta!$A:$A,Fund.Meta!$E:$E,"-",0,1))</f>
        <v>-</v>
      </c>
      <c r="G2173" s="334"/>
      <c r="H2173" s="303" t="str">
        <f>IF($G2173="","-",_xlfn.XLOOKUP($G2173,Appr.Meta!$A:$A,Appr.Meta!$D:$D,"-",0,1))</f>
        <v>-</v>
      </c>
      <c r="I2173" s="302"/>
      <c r="J2173" s="303" t="str">
        <f>IF($I2173="","-",_xlfn.XLOOKUP($I2173,'CC.Meta'!$A:$A,'CC.Meta'!$D:$D,"-",0,1))</f>
        <v>-</v>
      </c>
      <c r="K2173" s="302"/>
      <c r="L2173" s="146" t="str">
        <f>IF($K2173="","-",_xlfn.XLOOKUP($K2173,Obj.Meta!$A:$A,Obj.Meta!$D:$D,"-",0,1))</f>
        <v>-</v>
      </c>
      <c r="M2173" s="300" t="str">
        <f>IF($K2173="","-",_xlfn.XLOOKUP($K2173,Obj.Meta!$A:$A,Obj.Meta!$F:$F,"-",0,1))</f>
        <v>-</v>
      </c>
      <c r="N2173" s="337" t="str">
        <f t="shared" si="67"/>
        <v>---</v>
      </c>
      <c r="O2173" s="333"/>
      <c r="P2173" s="54"/>
      <c r="Q2173" s="52"/>
      <c r="R2173" s="34"/>
      <c r="S2173" s="53"/>
      <c r="T2173" s="208"/>
      <c r="U2173" s="726"/>
      <c r="V2173" s="206"/>
      <c r="W2173" s="206"/>
      <c r="X2173" s="678"/>
      <c r="Y2173" s="34"/>
      <c r="Z2173" s="610"/>
      <c r="AA2173" s="608"/>
    </row>
    <row r="2174" spans="1:27">
      <c r="A2174" s="145" t="str">
        <f t="shared" si="66"/>
        <v>-</v>
      </c>
      <c r="B2174" s="146" t="str">
        <f>_xlfn.XLOOKUP($A2174,Dept.Meta!$A:$A,Dept.Meta!$F:$F,"-",0,1)</f>
        <v>-</v>
      </c>
      <c r="C2174" s="629" t="str">
        <f>_xlfn.XLOOKUP(_xlfn.CONCAT($G2174,"-",$I2174),Div.Meta!$H:$H,Div.Meta!$C:$C,"-",0,1)</f>
        <v>-</v>
      </c>
      <c r="D2174" s="302"/>
      <c r="E2174" s="146" t="str">
        <f>IF($D2174="","-",_xlfn.XLOOKUP($D2174,Fund.Meta!$A:$A,Fund.Meta!$D:$D,"-",0,1))</f>
        <v>-</v>
      </c>
      <c r="F2174" s="303" t="str">
        <f>IF($D2174="","-",_xlfn.XLOOKUP($D2174,Fund.Meta!$A:$A,Fund.Meta!$E:$E,"-",0,1))</f>
        <v>-</v>
      </c>
      <c r="G2174" s="334"/>
      <c r="H2174" s="303" t="str">
        <f>IF($G2174="","-",_xlfn.XLOOKUP($G2174,Appr.Meta!$A:$A,Appr.Meta!$D:$D,"-",0,1))</f>
        <v>-</v>
      </c>
      <c r="I2174" s="302"/>
      <c r="J2174" s="303" t="str">
        <f>IF($I2174="","-",_xlfn.XLOOKUP($I2174,'CC.Meta'!$A:$A,'CC.Meta'!$D:$D,"-",0,1))</f>
        <v>-</v>
      </c>
      <c r="K2174" s="302"/>
      <c r="L2174" s="146" t="str">
        <f>IF($K2174="","-",_xlfn.XLOOKUP($K2174,Obj.Meta!$A:$A,Obj.Meta!$D:$D,"-",0,1))</f>
        <v>-</v>
      </c>
      <c r="M2174" s="300" t="str">
        <f>IF($K2174="","-",_xlfn.XLOOKUP($K2174,Obj.Meta!$A:$A,Obj.Meta!$F:$F,"-",0,1))</f>
        <v>-</v>
      </c>
      <c r="N2174" s="337" t="str">
        <f t="shared" si="67"/>
        <v>---</v>
      </c>
      <c r="O2174" s="333"/>
      <c r="P2174" s="54"/>
      <c r="Q2174" s="52"/>
      <c r="R2174" s="34"/>
      <c r="S2174" s="53"/>
      <c r="T2174" s="208"/>
      <c r="U2174" s="726"/>
      <c r="V2174" s="206"/>
      <c r="W2174" s="206"/>
      <c r="X2174" s="678"/>
      <c r="Y2174" s="34"/>
      <c r="Z2174" s="610"/>
      <c r="AA2174" s="608"/>
    </row>
    <row r="2175" spans="1:27">
      <c r="A2175" s="145" t="str">
        <f t="shared" si="66"/>
        <v>-</v>
      </c>
      <c r="B2175" s="146" t="str">
        <f>_xlfn.XLOOKUP($A2175,Dept.Meta!$A:$A,Dept.Meta!$F:$F,"-",0,1)</f>
        <v>-</v>
      </c>
      <c r="C2175" s="629" t="str">
        <f>_xlfn.XLOOKUP(_xlfn.CONCAT($G2175,"-",$I2175),Div.Meta!$H:$H,Div.Meta!$C:$C,"-",0,1)</f>
        <v>-</v>
      </c>
      <c r="D2175" s="302"/>
      <c r="E2175" s="146" t="str">
        <f>IF($D2175="","-",_xlfn.XLOOKUP($D2175,Fund.Meta!$A:$A,Fund.Meta!$D:$D,"-",0,1))</f>
        <v>-</v>
      </c>
      <c r="F2175" s="303" t="str">
        <f>IF($D2175="","-",_xlfn.XLOOKUP($D2175,Fund.Meta!$A:$A,Fund.Meta!$E:$E,"-",0,1))</f>
        <v>-</v>
      </c>
      <c r="G2175" s="334"/>
      <c r="H2175" s="303" t="str">
        <f>IF($G2175="","-",_xlfn.XLOOKUP($G2175,Appr.Meta!$A:$A,Appr.Meta!$D:$D,"-",0,1))</f>
        <v>-</v>
      </c>
      <c r="I2175" s="302"/>
      <c r="J2175" s="303" t="str">
        <f>IF($I2175="","-",_xlfn.XLOOKUP($I2175,'CC.Meta'!$A:$A,'CC.Meta'!$D:$D,"-",0,1))</f>
        <v>-</v>
      </c>
      <c r="K2175" s="302"/>
      <c r="L2175" s="146" t="str">
        <f>IF($K2175="","-",_xlfn.XLOOKUP($K2175,Obj.Meta!$A:$A,Obj.Meta!$D:$D,"-",0,1))</f>
        <v>-</v>
      </c>
      <c r="M2175" s="300" t="str">
        <f>IF($K2175="","-",_xlfn.XLOOKUP($K2175,Obj.Meta!$A:$A,Obj.Meta!$F:$F,"-",0,1))</f>
        <v>-</v>
      </c>
      <c r="N2175" s="337" t="str">
        <f t="shared" si="67"/>
        <v>---</v>
      </c>
      <c r="O2175" s="333"/>
      <c r="P2175" s="54"/>
      <c r="Q2175" s="52"/>
      <c r="R2175" s="34"/>
      <c r="S2175" s="53"/>
      <c r="T2175" s="208"/>
      <c r="U2175" s="726"/>
      <c r="V2175" s="206"/>
      <c r="W2175" s="206"/>
      <c r="X2175" s="678"/>
      <c r="Y2175" s="34"/>
      <c r="Z2175" s="610"/>
      <c r="AA2175" s="608"/>
    </row>
    <row r="2176" spans="1:27">
      <c r="A2176" s="145" t="str">
        <f t="shared" si="66"/>
        <v>-</v>
      </c>
      <c r="B2176" s="146" t="str">
        <f>_xlfn.XLOOKUP($A2176,Dept.Meta!$A:$A,Dept.Meta!$F:$F,"-",0,1)</f>
        <v>-</v>
      </c>
      <c r="C2176" s="629" t="str">
        <f>_xlfn.XLOOKUP(_xlfn.CONCAT($G2176,"-",$I2176),Div.Meta!$H:$H,Div.Meta!$C:$C,"-",0,1)</f>
        <v>-</v>
      </c>
      <c r="D2176" s="302"/>
      <c r="E2176" s="146" t="str">
        <f>IF($D2176="","-",_xlfn.XLOOKUP($D2176,Fund.Meta!$A:$A,Fund.Meta!$D:$D,"-",0,1))</f>
        <v>-</v>
      </c>
      <c r="F2176" s="303" t="str">
        <f>IF($D2176="","-",_xlfn.XLOOKUP($D2176,Fund.Meta!$A:$A,Fund.Meta!$E:$E,"-",0,1))</f>
        <v>-</v>
      </c>
      <c r="G2176" s="334"/>
      <c r="H2176" s="303" t="str">
        <f>IF($G2176="","-",_xlfn.XLOOKUP($G2176,Appr.Meta!$A:$A,Appr.Meta!$D:$D,"-",0,1))</f>
        <v>-</v>
      </c>
      <c r="I2176" s="302"/>
      <c r="J2176" s="303" t="str">
        <f>IF($I2176="","-",_xlfn.XLOOKUP($I2176,'CC.Meta'!$A:$A,'CC.Meta'!$D:$D,"-",0,1))</f>
        <v>-</v>
      </c>
      <c r="K2176" s="302"/>
      <c r="L2176" s="146" t="str">
        <f>IF($K2176="","-",_xlfn.XLOOKUP($K2176,Obj.Meta!$A:$A,Obj.Meta!$D:$D,"-",0,1))</f>
        <v>-</v>
      </c>
      <c r="M2176" s="300" t="str">
        <f>IF($K2176="","-",_xlfn.XLOOKUP($K2176,Obj.Meta!$A:$A,Obj.Meta!$F:$F,"-",0,1))</f>
        <v>-</v>
      </c>
      <c r="N2176" s="337" t="str">
        <f t="shared" si="67"/>
        <v>---</v>
      </c>
      <c r="O2176" s="333"/>
      <c r="P2176" s="54"/>
      <c r="Q2176" s="52"/>
      <c r="R2176" s="34"/>
      <c r="S2176" s="53"/>
      <c r="T2176" s="208"/>
      <c r="U2176" s="726"/>
      <c r="V2176" s="206"/>
      <c r="W2176" s="206"/>
      <c r="X2176" s="678"/>
      <c r="Y2176" s="34"/>
      <c r="Z2176" s="610"/>
      <c r="AA2176" s="608"/>
    </row>
    <row r="2177" spans="1:27">
      <c r="A2177" s="145" t="str">
        <f t="shared" si="66"/>
        <v>-</v>
      </c>
      <c r="B2177" s="146" t="str">
        <f>_xlfn.XLOOKUP($A2177,Dept.Meta!$A:$A,Dept.Meta!$F:$F,"-",0,1)</f>
        <v>-</v>
      </c>
      <c r="C2177" s="629" t="str">
        <f>_xlfn.XLOOKUP(_xlfn.CONCAT($G2177,"-",$I2177),Div.Meta!$H:$H,Div.Meta!$C:$C,"-",0,1)</f>
        <v>-</v>
      </c>
      <c r="D2177" s="302"/>
      <c r="E2177" s="146" t="str">
        <f>IF($D2177="","-",_xlfn.XLOOKUP($D2177,Fund.Meta!$A:$A,Fund.Meta!$D:$D,"-",0,1))</f>
        <v>-</v>
      </c>
      <c r="F2177" s="303" t="str">
        <f>IF($D2177="","-",_xlfn.XLOOKUP($D2177,Fund.Meta!$A:$A,Fund.Meta!$E:$E,"-",0,1))</f>
        <v>-</v>
      </c>
      <c r="G2177" s="334"/>
      <c r="H2177" s="303" t="str">
        <f>IF($G2177="","-",_xlfn.XLOOKUP($G2177,Appr.Meta!$A:$A,Appr.Meta!$D:$D,"-",0,1))</f>
        <v>-</v>
      </c>
      <c r="I2177" s="302"/>
      <c r="J2177" s="303" t="str">
        <f>IF($I2177="","-",_xlfn.XLOOKUP($I2177,'CC.Meta'!$A:$A,'CC.Meta'!$D:$D,"-",0,1))</f>
        <v>-</v>
      </c>
      <c r="K2177" s="302"/>
      <c r="L2177" s="146" t="str">
        <f>IF($K2177="","-",_xlfn.XLOOKUP($K2177,Obj.Meta!$A:$A,Obj.Meta!$D:$D,"-",0,1))</f>
        <v>-</v>
      </c>
      <c r="M2177" s="300" t="str">
        <f>IF($K2177="","-",_xlfn.XLOOKUP($K2177,Obj.Meta!$A:$A,Obj.Meta!$F:$F,"-",0,1))</f>
        <v>-</v>
      </c>
      <c r="N2177" s="337" t="str">
        <f t="shared" si="67"/>
        <v>---</v>
      </c>
      <c r="O2177" s="333"/>
      <c r="P2177" s="54"/>
      <c r="Q2177" s="52"/>
      <c r="R2177" s="34"/>
      <c r="S2177" s="53"/>
      <c r="T2177" s="208"/>
      <c r="U2177" s="726"/>
      <c r="V2177" s="206"/>
      <c r="W2177" s="206"/>
      <c r="X2177" s="678"/>
      <c r="Y2177" s="34"/>
      <c r="Z2177" s="610"/>
      <c r="AA2177" s="608"/>
    </row>
    <row r="2178" spans="1:27">
      <c r="A2178" s="145" t="str">
        <f t="shared" si="66"/>
        <v>-</v>
      </c>
      <c r="B2178" s="146" t="str">
        <f>_xlfn.XLOOKUP($A2178,Dept.Meta!$A:$A,Dept.Meta!$F:$F,"-",0,1)</f>
        <v>-</v>
      </c>
      <c r="C2178" s="629" t="str">
        <f>_xlfn.XLOOKUP(_xlfn.CONCAT($G2178,"-",$I2178),Div.Meta!$H:$H,Div.Meta!$C:$C,"-",0,1)</f>
        <v>-</v>
      </c>
      <c r="D2178" s="302"/>
      <c r="E2178" s="146" t="str">
        <f>IF($D2178="","-",_xlfn.XLOOKUP($D2178,Fund.Meta!$A:$A,Fund.Meta!$D:$D,"-",0,1))</f>
        <v>-</v>
      </c>
      <c r="F2178" s="303" t="str">
        <f>IF($D2178="","-",_xlfn.XLOOKUP($D2178,Fund.Meta!$A:$A,Fund.Meta!$E:$E,"-",0,1))</f>
        <v>-</v>
      </c>
      <c r="G2178" s="334"/>
      <c r="H2178" s="303" t="str">
        <f>IF($G2178="","-",_xlfn.XLOOKUP($G2178,Appr.Meta!$A:$A,Appr.Meta!$D:$D,"-",0,1))</f>
        <v>-</v>
      </c>
      <c r="I2178" s="302"/>
      <c r="J2178" s="303" t="str">
        <f>IF($I2178="","-",_xlfn.XLOOKUP($I2178,'CC.Meta'!$A:$A,'CC.Meta'!$D:$D,"-",0,1))</f>
        <v>-</v>
      </c>
      <c r="K2178" s="302"/>
      <c r="L2178" s="146" t="str">
        <f>IF($K2178="","-",_xlfn.XLOOKUP($K2178,Obj.Meta!$A:$A,Obj.Meta!$D:$D,"-",0,1))</f>
        <v>-</v>
      </c>
      <c r="M2178" s="300" t="str">
        <f>IF($K2178="","-",_xlfn.XLOOKUP($K2178,Obj.Meta!$A:$A,Obj.Meta!$F:$F,"-",0,1))</f>
        <v>-</v>
      </c>
      <c r="N2178" s="337" t="str">
        <f t="shared" si="67"/>
        <v>---</v>
      </c>
      <c r="O2178" s="333"/>
      <c r="P2178" s="54"/>
      <c r="Q2178" s="52"/>
      <c r="R2178" s="34"/>
      <c r="S2178" s="53"/>
      <c r="T2178" s="208"/>
      <c r="U2178" s="726"/>
      <c r="V2178" s="206"/>
      <c r="W2178" s="206"/>
      <c r="X2178" s="678"/>
      <c r="Y2178" s="34"/>
      <c r="Z2178" s="610"/>
      <c r="AA2178" s="608"/>
    </row>
    <row r="2179" spans="1:27">
      <c r="A2179" s="145" t="str">
        <f t="shared" si="66"/>
        <v>-</v>
      </c>
      <c r="B2179" s="146" t="str">
        <f>_xlfn.XLOOKUP($A2179,Dept.Meta!$A:$A,Dept.Meta!$F:$F,"-",0,1)</f>
        <v>-</v>
      </c>
      <c r="C2179" s="629" t="str">
        <f>_xlfn.XLOOKUP(_xlfn.CONCAT($G2179,"-",$I2179),Div.Meta!$H:$H,Div.Meta!$C:$C,"-",0,1)</f>
        <v>-</v>
      </c>
      <c r="D2179" s="302"/>
      <c r="E2179" s="146" t="str">
        <f>IF($D2179="","-",_xlfn.XLOOKUP($D2179,Fund.Meta!$A:$A,Fund.Meta!$D:$D,"-",0,1))</f>
        <v>-</v>
      </c>
      <c r="F2179" s="303" t="str">
        <f>IF($D2179="","-",_xlfn.XLOOKUP($D2179,Fund.Meta!$A:$A,Fund.Meta!$E:$E,"-",0,1))</f>
        <v>-</v>
      </c>
      <c r="G2179" s="334"/>
      <c r="H2179" s="303" t="str">
        <f>IF($G2179="","-",_xlfn.XLOOKUP($G2179,Appr.Meta!$A:$A,Appr.Meta!$D:$D,"-",0,1))</f>
        <v>-</v>
      </c>
      <c r="I2179" s="302"/>
      <c r="J2179" s="303" t="str">
        <f>IF($I2179="","-",_xlfn.XLOOKUP($I2179,'CC.Meta'!$A:$A,'CC.Meta'!$D:$D,"-",0,1))</f>
        <v>-</v>
      </c>
      <c r="K2179" s="302"/>
      <c r="L2179" s="146" t="str">
        <f>IF($K2179="","-",_xlfn.XLOOKUP($K2179,Obj.Meta!$A:$A,Obj.Meta!$D:$D,"-",0,1))</f>
        <v>-</v>
      </c>
      <c r="M2179" s="300" t="str">
        <f>IF($K2179="","-",_xlfn.XLOOKUP($K2179,Obj.Meta!$A:$A,Obj.Meta!$F:$F,"-",0,1))</f>
        <v>-</v>
      </c>
      <c r="N2179" s="337" t="str">
        <f t="shared" si="67"/>
        <v>---</v>
      </c>
      <c r="O2179" s="333"/>
      <c r="P2179" s="54"/>
      <c r="Q2179" s="52"/>
      <c r="R2179" s="34"/>
      <c r="S2179" s="53"/>
      <c r="T2179" s="208"/>
      <c r="U2179" s="726"/>
      <c r="V2179" s="206"/>
      <c r="W2179" s="206"/>
      <c r="X2179" s="678"/>
      <c r="Y2179" s="34"/>
      <c r="Z2179" s="610"/>
      <c r="AA2179" s="608"/>
    </row>
    <row r="2180" spans="1:27">
      <c r="A2180" s="145" t="str">
        <f t="shared" si="66"/>
        <v>-</v>
      </c>
      <c r="B2180" s="146" t="str">
        <f>_xlfn.XLOOKUP($A2180,Dept.Meta!$A:$A,Dept.Meta!$F:$F,"-",0,1)</f>
        <v>-</v>
      </c>
      <c r="C2180" s="629" t="str">
        <f>_xlfn.XLOOKUP(_xlfn.CONCAT($G2180,"-",$I2180),Div.Meta!$H:$H,Div.Meta!$C:$C,"-",0,1)</f>
        <v>-</v>
      </c>
      <c r="D2180" s="302"/>
      <c r="E2180" s="146" t="str">
        <f>IF($D2180="","-",_xlfn.XLOOKUP($D2180,Fund.Meta!$A:$A,Fund.Meta!$D:$D,"-",0,1))</f>
        <v>-</v>
      </c>
      <c r="F2180" s="303" t="str">
        <f>IF($D2180="","-",_xlfn.XLOOKUP($D2180,Fund.Meta!$A:$A,Fund.Meta!$E:$E,"-",0,1))</f>
        <v>-</v>
      </c>
      <c r="G2180" s="334"/>
      <c r="H2180" s="303" t="str">
        <f>IF($G2180="","-",_xlfn.XLOOKUP($G2180,Appr.Meta!$A:$A,Appr.Meta!$D:$D,"-",0,1))</f>
        <v>-</v>
      </c>
      <c r="I2180" s="302"/>
      <c r="J2180" s="303" t="str">
        <f>IF($I2180="","-",_xlfn.XLOOKUP($I2180,'CC.Meta'!$A:$A,'CC.Meta'!$D:$D,"-",0,1))</f>
        <v>-</v>
      </c>
      <c r="K2180" s="302"/>
      <c r="L2180" s="146" t="str">
        <f>IF($K2180="","-",_xlfn.XLOOKUP($K2180,Obj.Meta!$A:$A,Obj.Meta!$D:$D,"-",0,1))</f>
        <v>-</v>
      </c>
      <c r="M2180" s="300" t="str">
        <f>IF($K2180="","-",_xlfn.XLOOKUP($K2180,Obj.Meta!$A:$A,Obj.Meta!$F:$F,"-",0,1))</f>
        <v>-</v>
      </c>
      <c r="N2180" s="337" t="str">
        <f t="shared" si="67"/>
        <v>---</v>
      </c>
      <c r="O2180" s="333"/>
      <c r="P2180" s="54"/>
      <c r="Q2180" s="52"/>
      <c r="R2180" s="34"/>
      <c r="S2180" s="53"/>
      <c r="T2180" s="208"/>
      <c r="U2180" s="726"/>
      <c r="V2180" s="206"/>
      <c r="W2180" s="206"/>
      <c r="X2180" s="678"/>
      <c r="Y2180" s="34"/>
      <c r="Z2180" s="610"/>
      <c r="AA2180" s="608"/>
    </row>
    <row r="2181" spans="1:27">
      <c r="A2181" s="145" t="str">
        <f t="shared" si="66"/>
        <v>-</v>
      </c>
      <c r="B2181" s="146" t="str">
        <f>_xlfn.XLOOKUP($A2181,Dept.Meta!$A:$A,Dept.Meta!$F:$F,"-",0,1)</f>
        <v>-</v>
      </c>
      <c r="C2181" s="629" t="str">
        <f>_xlfn.XLOOKUP(_xlfn.CONCAT($G2181,"-",$I2181),Div.Meta!$H:$H,Div.Meta!$C:$C,"-",0,1)</f>
        <v>-</v>
      </c>
      <c r="D2181" s="302"/>
      <c r="E2181" s="146" t="str">
        <f>IF($D2181="","-",_xlfn.XLOOKUP($D2181,Fund.Meta!$A:$A,Fund.Meta!$D:$D,"-",0,1))</f>
        <v>-</v>
      </c>
      <c r="F2181" s="303" t="str">
        <f>IF($D2181="","-",_xlfn.XLOOKUP($D2181,Fund.Meta!$A:$A,Fund.Meta!$E:$E,"-",0,1))</f>
        <v>-</v>
      </c>
      <c r="G2181" s="334"/>
      <c r="H2181" s="303" t="str">
        <f>IF($G2181="","-",_xlfn.XLOOKUP($G2181,Appr.Meta!$A:$A,Appr.Meta!$D:$D,"-",0,1))</f>
        <v>-</v>
      </c>
      <c r="I2181" s="302"/>
      <c r="J2181" s="303" t="str">
        <f>IF($I2181="","-",_xlfn.XLOOKUP($I2181,'CC.Meta'!$A:$A,'CC.Meta'!$D:$D,"-",0,1))</f>
        <v>-</v>
      </c>
      <c r="K2181" s="302"/>
      <c r="L2181" s="146" t="str">
        <f>IF($K2181="","-",_xlfn.XLOOKUP($K2181,Obj.Meta!$A:$A,Obj.Meta!$D:$D,"-",0,1))</f>
        <v>-</v>
      </c>
      <c r="M2181" s="300" t="str">
        <f>IF($K2181="","-",_xlfn.XLOOKUP($K2181,Obj.Meta!$A:$A,Obj.Meta!$F:$F,"-",0,1))</f>
        <v>-</v>
      </c>
      <c r="N2181" s="337" t="str">
        <f t="shared" si="67"/>
        <v>---</v>
      </c>
      <c r="O2181" s="333"/>
      <c r="P2181" s="54"/>
      <c r="Q2181" s="52"/>
      <c r="R2181" s="34"/>
      <c r="S2181" s="53"/>
      <c r="T2181" s="208"/>
      <c r="U2181" s="726"/>
      <c r="V2181" s="206"/>
      <c r="W2181" s="206"/>
      <c r="X2181" s="678"/>
      <c r="Y2181" s="34"/>
      <c r="Z2181" s="610"/>
      <c r="AA2181" s="608"/>
    </row>
    <row r="2182" spans="1:27">
      <c r="A2182" s="145" t="str">
        <f t="shared" si="66"/>
        <v>-</v>
      </c>
      <c r="B2182" s="146" t="str">
        <f>_xlfn.XLOOKUP($A2182,Dept.Meta!$A:$A,Dept.Meta!$F:$F,"-",0,1)</f>
        <v>-</v>
      </c>
      <c r="C2182" s="629" t="str">
        <f>_xlfn.XLOOKUP(_xlfn.CONCAT($G2182,"-",$I2182),Div.Meta!$H:$H,Div.Meta!$C:$C,"-",0,1)</f>
        <v>-</v>
      </c>
      <c r="D2182" s="302"/>
      <c r="E2182" s="146" t="str">
        <f>IF($D2182="","-",_xlfn.XLOOKUP($D2182,Fund.Meta!$A:$A,Fund.Meta!$D:$D,"-",0,1))</f>
        <v>-</v>
      </c>
      <c r="F2182" s="303" t="str">
        <f>IF($D2182="","-",_xlfn.XLOOKUP($D2182,Fund.Meta!$A:$A,Fund.Meta!$E:$E,"-",0,1))</f>
        <v>-</v>
      </c>
      <c r="G2182" s="334"/>
      <c r="H2182" s="303" t="str">
        <f>IF($G2182="","-",_xlfn.XLOOKUP($G2182,Appr.Meta!$A:$A,Appr.Meta!$D:$D,"-",0,1))</f>
        <v>-</v>
      </c>
      <c r="I2182" s="302"/>
      <c r="J2182" s="303" t="str">
        <f>IF($I2182="","-",_xlfn.XLOOKUP($I2182,'CC.Meta'!$A:$A,'CC.Meta'!$D:$D,"-",0,1))</f>
        <v>-</v>
      </c>
      <c r="K2182" s="302"/>
      <c r="L2182" s="146" t="str">
        <f>IF($K2182="","-",_xlfn.XLOOKUP($K2182,Obj.Meta!$A:$A,Obj.Meta!$D:$D,"-",0,1))</f>
        <v>-</v>
      </c>
      <c r="M2182" s="300" t="str">
        <f>IF($K2182="","-",_xlfn.XLOOKUP($K2182,Obj.Meta!$A:$A,Obj.Meta!$F:$F,"-",0,1))</f>
        <v>-</v>
      </c>
      <c r="N2182" s="337" t="str">
        <f t="shared" si="67"/>
        <v>---</v>
      </c>
      <c r="O2182" s="333"/>
      <c r="P2182" s="54"/>
      <c r="Q2182" s="52"/>
      <c r="R2182" s="34"/>
      <c r="S2182" s="53"/>
      <c r="T2182" s="208"/>
      <c r="U2182" s="726"/>
      <c r="V2182" s="206"/>
      <c r="W2182" s="206"/>
      <c r="X2182" s="678"/>
      <c r="Y2182" s="34"/>
      <c r="Z2182" s="610"/>
      <c r="AA2182" s="608"/>
    </row>
    <row r="2183" spans="1:27">
      <c r="A2183" s="145" t="str">
        <f t="shared" si="66"/>
        <v>-</v>
      </c>
      <c r="B2183" s="146" t="str">
        <f>_xlfn.XLOOKUP($A2183,Dept.Meta!$A:$A,Dept.Meta!$F:$F,"-",0,1)</f>
        <v>-</v>
      </c>
      <c r="C2183" s="629" t="str">
        <f>_xlfn.XLOOKUP(_xlfn.CONCAT($G2183,"-",$I2183),Div.Meta!$H:$H,Div.Meta!$C:$C,"-",0,1)</f>
        <v>-</v>
      </c>
      <c r="D2183" s="302"/>
      <c r="E2183" s="146" t="str">
        <f>IF($D2183="","-",_xlfn.XLOOKUP($D2183,Fund.Meta!$A:$A,Fund.Meta!$D:$D,"-",0,1))</f>
        <v>-</v>
      </c>
      <c r="F2183" s="303" t="str">
        <f>IF($D2183="","-",_xlfn.XLOOKUP($D2183,Fund.Meta!$A:$A,Fund.Meta!$E:$E,"-",0,1))</f>
        <v>-</v>
      </c>
      <c r="G2183" s="334"/>
      <c r="H2183" s="303" t="str">
        <f>IF($G2183="","-",_xlfn.XLOOKUP($G2183,Appr.Meta!$A:$A,Appr.Meta!$D:$D,"-",0,1))</f>
        <v>-</v>
      </c>
      <c r="I2183" s="302"/>
      <c r="J2183" s="303" t="str">
        <f>IF($I2183="","-",_xlfn.XLOOKUP($I2183,'CC.Meta'!$A:$A,'CC.Meta'!$D:$D,"-",0,1))</f>
        <v>-</v>
      </c>
      <c r="K2183" s="302"/>
      <c r="L2183" s="146" t="str">
        <f>IF($K2183="","-",_xlfn.XLOOKUP($K2183,Obj.Meta!$A:$A,Obj.Meta!$D:$D,"-",0,1))</f>
        <v>-</v>
      </c>
      <c r="M2183" s="300" t="str">
        <f>IF($K2183="","-",_xlfn.XLOOKUP($K2183,Obj.Meta!$A:$A,Obj.Meta!$F:$F,"-",0,1))</f>
        <v>-</v>
      </c>
      <c r="N2183" s="337" t="str">
        <f t="shared" si="67"/>
        <v>---</v>
      </c>
      <c r="O2183" s="333"/>
      <c r="P2183" s="54"/>
      <c r="Q2183" s="52"/>
      <c r="R2183" s="34"/>
      <c r="S2183" s="53"/>
      <c r="T2183" s="208"/>
      <c r="U2183" s="726"/>
      <c r="V2183" s="206"/>
      <c r="W2183" s="206"/>
      <c r="X2183" s="678"/>
      <c r="Y2183" s="34"/>
      <c r="Z2183" s="610"/>
      <c r="AA2183" s="608"/>
    </row>
    <row r="2184" spans="1:27">
      <c r="A2184" s="145" t="str">
        <f t="shared" si="66"/>
        <v>-</v>
      </c>
      <c r="B2184" s="146" t="str">
        <f>_xlfn.XLOOKUP($A2184,Dept.Meta!$A:$A,Dept.Meta!$F:$F,"-",0,1)</f>
        <v>-</v>
      </c>
      <c r="C2184" s="629" t="str">
        <f>_xlfn.XLOOKUP(_xlfn.CONCAT($G2184,"-",$I2184),Div.Meta!$H:$H,Div.Meta!$C:$C,"-",0,1)</f>
        <v>-</v>
      </c>
      <c r="D2184" s="302"/>
      <c r="E2184" s="146" t="str">
        <f>IF($D2184="","-",_xlfn.XLOOKUP($D2184,Fund.Meta!$A:$A,Fund.Meta!$D:$D,"-",0,1))</f>
        <v>-</v>
      </c>
      <c r="F2184" s="303" t="str">
        <f>IF($D2184="","-",_xlfn.XLOOKUP($D2184,Fund.Meta!$A:$A,Fund.Meta!$E:$E,"-",0,1))</f>
        <v>-</v>
      </c>
      <c r="G2184" s="334"/>
      <c r="H2184" s="303" t="str">
        <f>IF($G2184="","-",_xlfn.XLOOKUP($G2184,Appr.Meta!$A:$A,Appr.Meta!$D:$D,"-",0,1))</f>
        <v>-</v>
      </c>
      <c r="I2184" s="302"/>
      <c r="J2184" s="303" t="str">
        <f>IF($I2184="","-",_xlfn.XLOOKUP($I2184,'CC.Meta'!$A:$A,'CC.Meta'!$D:$D,"-",0,1))</f>
        <v>-</v>
      </c>
      <c r="K2184" s="302"/>
      <c r="L2184" s="146" t="str">
        <f>IF($K2184="","-",_xlfn.XLOOKUP($K2184,Obj.Meta!$A:$A,Obj.Meta!$D:$D,"-",0,1))</f>
        <v>-</v>
      </c>
      <c r="M2184" s="300" t="str">
        <f>IF($K2184="","-",_xlfn.XLOOKUP($K2184,Obj.Meta!$A:$A,Obj.Meta!$F:$F,"-",0,1))</f>
        <v>-</v>
      </c>
      <c r="N2184" s="337" t="str">
        <f t="shared" si="67"/>
        <v>---</v>
      </c>
      <c r="O2184" s="333"/>
      <c r="P2184" s="54"/>
      <c r="Q2184" s="52"/>
      <c r="R2184" s="34"/>
      <c r="S2184" s="53"/>
      <c r="T2184" s="208"/>
      <c r="U2184" s="726"/>
      <c r="V2184" s="206"/>
      <c r="W2184" s="206"/>
      <c r="X2184" s="678"/>
      <c r="Y2184" s="34"/>
      <c r="Z2184" s="610"/>
      <c r="AA2184" s="608"/>
    </row>
    <row r="2185" spans="1:27">
      <c r="A2185" s="145" t="str">
        <f t="shared" si="66"/>
        <v>-</v>
      </c>
      <c r="B2185" s="146" t="str">
        <f>_xlfn.XLOOKUP($A2185,Dept.Meta!$A:$A,Dept.Meta!$F:$F,"-",0,1)</f>
        <v>-</v>
      </c>
      <c r="C2185" s="629" t="str">
        <f>_xlfn.XLOOKUP(_xlfn.CONCAT($G2185,"-",$I2185),Div.Meta!$H:$H,Div.Meta!$C:$C,"-",0,1)</f>
        <v>-</v>
      </c>
      <c r="D2185" s="302"/>
      <c r="E2185" s="146" t="str">
        <f>IF($D2185="","-",_xlfn.XLOOKUP($D2185,Fund.Meta!$A:$A,Fund.Meta!$D:$D,"-",0,1))</f>
        <v>-</v>
      </c>
      <c r="F2185" s="303" t="str">
        <f>IF($D2185="","-",_xlfn.XLOOKUP($D2185,Fund.Meta!$A:$A,Fund.Meta!$E:$E,"-",0,1))</f>
        <v>-</v>
      </c>
      <c r="G2185" s="334"/>
      <c r="H2185" s="303" t="str">
        <f>IF($G2185="","-",_xlfn.XLOOKUP($G2185,Appr.Meta!$A:$A,Appr.Meta!$D:$D,"-",0,1))</f>
        <v>-</v>
      </c>
      <c r="I2185" s="302"/>
      <c r="J2185" s="303" t="str">
        <f>IF($I2185="","-",_xlfn.XLOOKUP($I2185,'CC.Meta'!$A:$A,'CC.Meta'!$D:$D,"-",0,1))</f>
        <v>-</v>
      </c>
      <c r="K2185" s="302"/>
      <c r="L2185" s="146" t="str">
        <f>IF($K2185="","-",_xlfn.XLOOKUP($K2185,Obj.Meta!$A:$A,Obj.Meta!$D:$D,"-",0,1))</f>
        <v>-</v>
      </c>
      <c r="M2185" s="300" t="str">
        <f>IF($K2185="","-",_xlfn.XLOOKUP($K2185,Obj.Meta!$A:$A,Obj.Meta!$F:$F,"-",0,1))</f>
        <v>-</v>
      </c>
      <c r="N2185" s="337" t="str">
        <f t="shared" si="67"/>
        <v>---</v>
      </c>
      <c r="O2185" s="333"/>
      <c r="P2185" s="54"/>
      <c r="Q2185" s="52"/>
      <c r="R2185" s="34"/>
      <c r="S2185" s="53"/>
      <c r="T2185" s="208"/>
      <c r="U2185" s="726"/>
      <c r="V2185" s="206"/>
      <c r="W2185" s="206"/>
      <c r="X2185" s="678"/>
      <c r="Y2185" s="34"/>
      <c r="Z2185" s="610"/>
      <c r="AA2185" s="608"/>
    </row>
    <row r="2186" spans="1:27">
      <c r="A2186" s="145" t="str">
        <f t="shared" si="66"/>
        <v>-</v>
      </c>
      <c r="B2186" s="146" t="str">
        <f>_xlfn.XLOOKUP($A2186,Dept.Meta!$A:$A,Dept.Meta!$F:$F,"-",0,1)</f>
        <v>-</v>
      </c>
      <c r="C2186" s="629" t="str">
        <f>_xlfn.XLOOKUP(_xlfn.CONCAT($G2186,"-",$I2186),Div.Meta!$H:$H,Div.Meta!$C:$C,"-",0,1)</f>
        <v>-</v>
      </c>
      <c r="D2186" s="302"/>
      <c r="E2186" s="146" t="str">
        <f>IF($D2186="","-",_xlfn.XLOOKUP($D2186,Fund.Meta!$A:$A,Fund.Meta!$D:$D,"-",0,1))</f>
        <v>-</v>
      </c>
      <c r="F2186" s="303" t="str">
        <f>IF($D2186="","-",_xlfn.XLOOKUP($D2186,Fund.Meta!$A:$A,Fund.Meta!$E:$E,"-",0,1))</f>
        <v>-</v>
      </c>
      <c r="G2186" s="334"/>
      <c r="H2186" s="303" t="str">
        <f>IF($G2186="","-",_xlfn.XLOOKUP($G2186,Appr.Meta!$A:$A,Appr.Meta!$D:$D,"-",0,1))</f>
        <v>-</v>
      </c>
      <c r="I2186" s="302"/>
      <c r="J2186" s="303" t="str">
        <f>IF($I2186="","-",_xlfn.XLOOKUP($I2186,'CC.Meta'!$A:$A,'CC.Meta'!$D:$D,"-",0,1))</f>
        <v>-</v>
      </c>
      <c r="K2186" s="302"/>
      <c r="L2186" s="146" t="str">
        <f>IF($K2186="","-",_xlfn.XLOOKUP($K2186,Obj.Meta!$A:$A,Obj.Meta!$D:$D,"-",0,1))</f>
        <v>-</v>
      </c>
      <c r="M2186" s="300" t="str">
        <f>IF($K2186="","-",_xlfn.XLOOKUP($K2186,Obj.Meta!$A:$A,Obj.Meta!$F:$F,"-",0,1))</f>
        <v>-</v>
      </c>
      <c r="N2186" s="337" t="str">
        <f t="shared" si="67"/>
        <v>---</v>
      </c>
      <c r="O2186" s="333"/>
      <c r="P2186" s="54"/>
      <c r="Q2186" s="52"/>
      <c r="R2186" s="34"/>
      <c r="S2186" s="53"/>
      <c r="T2186" s="208"/>
      <c r="U2186" s="726"/>
      <c r="V2186" s="206"/>
      <c r="W2186" s="206"/>
      <c r="X2186" s="678"/>
      <c r="Y2186" s="34"/>
      <c r="Z2186" s="610"/>
      <c r="AA2186" s="608"/>
    </row>
    <row r="2187" spans="1:27">
      <c r="A2187" s="145" t="str">
        <f t="shared" si="66"/>
        <v>-</v>
      </c>
      <c r="B2187" s="146" t="str">
        <f>_xlfn.XLOOKUP($A2187,Dept.Meta!$A:$A,Dept.Meta!$F:$F,"-",0,1)</f>
        <v>-</v>
      </c>
      <c r="C2187" s="629" t="str">
        <f>_xlfn.XLOOKUP(_xlfn.CONCAT($G2187,"-",$I2187),Div.Meta!$H:$H,Div.Meta!$C:$C,"-",0,1)</f>
        <v>-</v>
      </c>
      <c r="D2187" s="302"/>
      <c r="E2187" s="146" t="str">
        <f>IF($D2187="","-",_xlfn.XLOOKUP($D2187,Fund.Meta!$A:$A,Fund.Meta!$D:$D,"-",0,1))</f>
        <v>-</v>
      </c>
      <c r="F2187" s="303" t="str">
        <f>IF($D2187="","-",_xlfn.XLOOKUP($D2187,Fund.Meta!$A:$A,Fund.Meta!$E:$E,"-",0,1))</f>
        <v>-</v>
      </c>
      <c r="G2187" s="334"/>
      <c r="H2187" s="303" t="str">
        <f>IF($G2187="","-",_xlfn.XLOOKUP($G2187,Appr.Meta!$A:$A,Appr.Meta!$D:$D,"-",0,1))</f>
        <v>-</v>
      </c>
      <c r="I2187" s="302"/>
      <c r="J2187" s="303" t="str">
        <f>IF($I2187="","-",_xlfn.XLOOKUP($I2187,'CC.Meta'!$A:$A,'CC.Meta'!$D:$D,"-",0,1))</f>
        <v>-</v>
      </c>
      <c r="K2187" s="302"/>
      <c r="L2187" s="146" t="str">
        <f>IF($K2187="","-",_xlfn.XLOOKUP($K2187,Obj.Meta!$A:$A,Obj.Meta!$D:$D,"-",0,1))</f>
        <v>-</v>
      </c>
      <c r="M2187" s="300" t="str">
        <f>IF($K2187="","-",_xlfn.XLOOKUP($K2187,Obj.Meta!$A:$A,Obj.Meta!$F:$F,"-",0,1))</f>
        <v>-</v>
      </c>
      <c r="N2187" s="337" t="str">
        <f t="shared" si="67"/>
        <v>---</v>
      </c>
      <c r="O2187" s="333"/>
      <c r="P2187" s="54"/>
      <c r="Q2187" s="52"/>
      <c r="R2187" s="34"/>
      <c r="S2187" s="53"/>
      <c r="T2187" s="208"/>
      <c r="U2187" s="726"/>
      <c r="V2187" s="206"/>
      <c r="W2187" s="206"/>
      <c r="X2187" s="678"/>
      <c r="Y2187" s="34"/>
      <c r="Z2187" s="610"/>
      <c r="AA2187" s="608"/>
    </row>
    <row r="2188" spans="1:27">
      <c r="A2188" s="145" t="str">
        <f t="shared" si="66"/>
        <v>-</v>
      </c>
      <c r="B2188" s="146" t="str">
        <f>_xlfn.XLOOKUP($A2188,Dept.Meta!$A:$A,Dept.Meta!$F:$F,"-",0,1)</f>
        <v>-</v>
      </c>
      <c r="C2188" s="629" t="str">
        <f>_xlfn.XLOOKUP(_xlfn.CONCAT($G2188,"-",$I2188),Div.Meta!$H:$H,Div.Meta!$C:$C,"-",0,1)</f>
        <v>-</v>
      </c>
      <c r="D2188" s="302"/>
      <c r="E2188" s="146" t="str">
        <f>IF($D2188="","-",_xlfn.XLOOKUP($D2188,Fund.Meta!$A:$A,Fund.Meta!$D:$D,"-",0,1))</f>
        <v>-</v>
      </c>
      <c r="F2188" s="303" t="str">
        <f>IF($D2188="","-",_xlfn.XLOOKUP($D2188,Fund.Meta!$A:$A,Fund.Meta!$E:$E,"-",0,1))</f>
        <v>-</v>
      </c>
      <c r="G2188" s="334"/>
      <c r="H2188" s="303" t="str">
        <f>IF($G2188="","-",_xlfn.XLOOKUP($G2188,Appr.Meta!$A:$A,Appr.Meta!$D:$D,"-",0,1))</f>
        <v>-</v>
      </c>
      <c r="I2188" s="302"/>
      <c r="J2188" s="303" t="str">
        <f>IF($I2188="","-",_xlfn.XLOOKUP($I2188,'CC.Meta'!$A:$A,'CC.Meta'!$D:$D,"-",0,1))</f>
        <v>-</v>
      </c>
      <c r="K2188" s="302"/>
      <c r="L2188" s="146" t="str">
        <f>IF($K2188="","-",_xlfn.XLOOKUP($K2188,Obj.Meta!$A:$A,Obj.Meta!$D:$D,"-",0,1))</f>
        <v>-</v>
      </c>
      <c r="M2188" s="300" t="str">
        <f>IF($K2188="","-",_xlfn.XLOOKUP($K2188,Obj.Meta!$A:$A,Obj.Meta!$F:$F,"-",0,1))</f>
        <v>-</v>
      </c>
      <c r="N2188" s="337" t="str">
        <f t="shared" si="67"/>
        <v>---</v>
      </c>
      <c r="O2188" s="333"/>
      <c r="P2188" s="54"/>
      <c r="Q2188" s="52"/>
      <c r="R2188" s="34"/>
      <c r="S2188" s="53"/>
      <c r="T2188" s="208"/>
      <c r="U2188" s="726"/>
      <c r="V2188" s="206"/>
      <c r="W2188" s="206"/>
      <c r="X2188" s="678"/>
      <c r="Y2188" s="34"/>
      <c r="Z2188" s="610"/>
      <c r="AA2188" s="608"/>
    </row>
    <row r="2189" spans="1:27">
      <c r="A2189" s="145" t="str">
        <f t="shared" si="66"/>
        <v>-</v>
      </c>
      <c r="B2189" s="146" t="str">
        <f>_xlfn.XLOOKUP($A2189,Dept.Meta!$A:$A,Dept.Meta!$F:$F,"-",0,1)</f>
        <v>-</v>
      </c>
      <c r="C2189" s="629" t="str">
        <f>_xlfn.XLOOKUP(_xlfn.CONCAT($G2189,"-",$I2189),Div.Meta!$H:$H,Div.Meta!$C:$C,"-",0,1)</f>
        <v>-</v>
      </c>
      <c r="D2189" s="302"/>
      <c r="E2189" s="146" t="str">
        <f>IF($D2189="","-",_xlfn.XLOOKUP($D2189,Fund.Meta!$A:$A,Fund.Meta!$D:$D,"-",0,1))</f>
        <v>-</v>
      </c>
      <c r="F2189" s="303" t="str">
        <f>IF($D2189="","-",_xlfn.XLOOKUP($D2189,Fund.Meta!$A:$A,Fund.Meta!$E:$E,"-",0,1))</f>
        <v>-</v>
      </c>
      <c r="G2189" s="334"/>
      <c r="H2189" s="303" t="str">
        <f>IF($G2189="","-",_xlfn.XLOOKUP($G2189,Appr.Meta!$A:$A,Appr.Meta!$D:$D,"-",0,1))</f>
        <v>-</v>
      </c>
      <c r="I2189" s="302"/>
      <c r="J2189" s="303" t="str">
        <f>IF($I2189="","-",_xlfn.XLOOKUP($I2189,'CC.Meta'!$A:$A,'CC.Meta'!$D:$D,"-",0,1))</f>
        <v>-</v>
      </c>
      <c r="K2189" s="302"/>
      <c r="L2189" s="146" t="str">
        <f>IF($K2189="","-",_xlfn.XLOOKUP($K2189,Obj.Meta!$A:$A,Obj.Meta!$D:$D,"-",0,1))</f>
        <v>-</v>
      </c>
      <c r="M2189" s="300" t="str">
        <f>IF($K2189="","-",_xlfn.XLOOKUP($K2189,Obj.Meta!$A:$A,Obj.Meta!$F:$F,"-",0,1))</f>
        <v>-</v>
      </c>
      <c r="N2189" s="337" t="str">
        <f t="shared" si="67"/>
        <v>---</v>
      </c>
      <c r="O2189" s="333"/>
      <c r="P2189" s="54"/>
      <c r="Q2189" s="52"/>
      <c r="R2189" s="34"/>
      <c r="S2189" s="53"/>
      <c r="T2189" s="208"/>
      <c r="U2189" s="726"/>
      <c r="V2189" s="206"/>
      <c r="W2189" s="206"/>
      <c r="X2189" s="678"/>
      <c r="Y2189" s="34"/>
      <c r="Z2189" s="610"/>
      <c r="AA2189" s="608"/>
    </row>
    <row r="2190" spans="1:27">
      <c r="A2190" s="145" t="str">
        <f t="shared" si="66"/>
        <v>-</v>
      </c>
      <c r="B2190" s="146" t="str">
        <f>_xlfn.XLOOKUP($A2190,Dept.Meta!$A:$A,Dept.Meta!$F:$F,"-",0,1)</f>
        <v>-</v>
      </c>
      <c r="C2190" s="629" t="str">
        <f>_xlfn.XLOOKUP(_xlfn.CONCAT($G2190,"-",$I2190),Div.Meta!$H:$H,Div.Meta!$C:$C,"-",0,1)</f>
        <v>-</v>
      </c>
      <c r="D2190" s="302"/>
      <c r="E2190" s="146" t="str">
        <f>IF($D2190="","-",_xlfn.XLOOKUP($D2190,Fund.Meta!$A:$A,Fund.Meta!$D:$D,"-",0,1))</f>
        <v>-</v>
      </c>
      <c r="F2190" s="303" t="str">
        <f>IF($D2190="","-",_xlfn.XLOOKUP($D2190,Fund.Meta!$A:$A,Fund.Meta!$E:$E,"-",0,1))</f>
        <v>-</v>
      </c>
      <c r="G2190" s="334"/>
      <c r="H2190" s="303" t="str">
        <f>IF($G2190="","-",_xlfn.XLOOKUP($G2190,Appr.Meta!$A:$A,Appr.Meta!$D:$D,"-",0,1))</f>
        <v>-</v>
      </c>
      <c r="I2190" s="302"/>
      <c r="J2190" s="303" t="str">
        <f>IF($I2190="","-",_xlfn.XLOOKUP($I2190,'CC.Meta'!$A:$A,'CC.Meta'!$D:$D,"-",0,1))</f>
        <v>-</v>
      </c>
      <c r="K2190" s="302"/>
      <c r="L2190" s="146" t="str">
        <f>IF($K2190="","-",_xlfn.XLOOKUP($K2190,Obj.Meta!$A:$A,Obj.Meta!$D:$D,"-",0,1))</f>
        <v>-</v>
      </c>
      <c r="M2190" s="300" t="str">
        <f>IF($K2190="","-",_xlfn.XLOOKUP($K2190,Obj.Meta!$A:$A,Obj.Meta!$F:$F,"-",0,1))</f>
        <v>-</v>
      </c>
      <c r="N2190" s="337" t="str">
        <f t="shared" si="67"/>
        <v>---</v>
      </c>
      <c r="O2190" s="333"/>
      <c r="P2190" s="54"/>
      <c r="Q2190" s="52"/>
      <c r="R2190" s="34"/>
      <c r="S2190" s="53"/>
      <c r="T2190" s="208"/>
      <c r="U2190" s="726"/>
      <c r="V2190" s="206"/>
      <c r="W2190" s="206"/>
      <c r="X2190" s="678"/>
      <c r="Y2190" s="34"/>
      <c r="Z2190" s="610"/>
      <c r="AA2190" s="608"/>
    </row>
    <row r="2191" spans="1:27">
      <c r="A2191" s="145" t="str">
        <f t="shared" si="66"/>
        <v>-</v>
      </c>
      <c r="B2191" s="146" t="str">
        <f>_xlfn.XLOOKUP($A2191,Dept.Meta!$A:$A,Dept.Meta!$F:$F,"-",0,1)</f>
        <v>-</v>
      </c>
      <c r="C2191" s="629" t="str">
        <f>_xlfn.XLOOKUP(_xlfn.CONCAT($G2191,"-",$I2191),Div.Meta!$H:$H,Div.Meta!$C:$C,"-",0,1)</f>
        <v>-</v>
      </c>
      <c r="D2191" s="302"/>
      <c r="E2191" s="146" t="str">
        <f>IF($D2191="","-",_xlfn.XLOOKUP($D2191,Fund.Meta!$A:$A,Fund.Meta!$D:$D,"-",0,1))</f>
        <v>-</v>
      </c>
      <c r="F2191" s="303" t="str">
        <f>IF($D2191="","-",_xlfn.XLOOKUP($D2191,Fund.Meta!$A:$A,Fund.Meta!$E:$E,"-",0,1))</f>
        <v>-</v>
      </c>
      <c r="G2191" s="334"/>
      <c r="H2191" s="303" t="str">
        <f>IF($G2191="","-",_xlfn.XLOOKUP($G2191,Appr.Meta!$A:$A,Appr.Meta!$D:$D,"-",0,1))</f>
        <v>-</v>
      </c>
      <c r="I2191" s="302"/>
      <c r="J2191" s="303" t="str">
        <f>IF($I2191="","-",_xlfn.XLOOKUP($I2191,'CC.Meta'!$A:$A,'CC.Meta'!$D:$D,"-",0,1))</f>
        <v>-</v>
      </c>
      <c r="K2191" s="302"/>
      <c r="L2191" s="146" t="str">
        <f>IF($K2191="","-",_xlfn.XLOOKUP($K2191,Obj.Meta!$A:$A,Obj.Meta!$D:$D,"-",0,1))</f>
        <v>-</v>
      </c>
      <c r="M2191" s="300" t="str">
        <f>IF($K2191="","-",_xlfn.XLOOKUP($K2191,Obj.Meta!$A:$A,Obj.Meta!$F:$F,"-",0,1))</f>
        <v>-</v>
      </c>
      <c r="N2191" s="337" t="str">
        <f t="shared" si="67"/>
        <v>---</v>
      </c>
      <c r="O2191" s="333"/>
      <c r="P2191" s="54"/>
      <c r="Q2191" s="52"/>
      <c r="R2191" s="34"/>
      <c r="S2191" s="53"/>
      <c r="T2191" s="208"/>
      <c r="U2191" s="726"/>
      <c r="V2191" s="206"/>
      <c r="W2191" s="206"/>
      <c r="X2191" s="678"/>
      <c r="Y2191" s="34"/>
      <c r="Z2191" s="610"/>
      <c r="AA2191" s="608"/>
    </row>
    <row r="2192" spans="1:27">
      <c r="A2192" s="145" t="str">
        <f t="shared" si="66"/>
        <v>-</v>
      </c>
      <c r="B2192" s="146" t="str">
        <f>_xlfn.XLOOKUP($A2192,Dept.Meta!$A:$A,Dept.Meta!$F:$F,"-",0,1)</f>
        <v>-</v>
      </c>
      <c r="C2192" s="629" t="str">
        <f>_xlfn.XLOOKUP(_xlfn.CONCAT($G2192,"-",$I2192),Div.Meta!$H:$H,Div.Meta!$C:$C,"-",0,1)</f>
        <v>-</v>
      </c>
      <c r="D2192" s="302"/>
      <c r="E2192" s="146" t="str">
        <f>IF($D2192="","-",_xlfn.XLOOKUP($D2192,Fund.Meta!$A:$A,Fund.Meta!$D:$D,"-",0,1))</f>
        <v>-</v>
      </c>
      <c r="F2192" s="303" t="str">
        <f>IF($D2192="","-",_xlfn.XLOOKUP($D2192,Fund.Meta!$A:$A,Fund.Meta!$E:$E,"-",0,1))</f>
        <v>-</v>
      </c>
      <c r="G2192" s="334"/>
      <c r="H2192" s="303" t="str">
        <f>IF($G2192="","-",_xlfn.XLOOKUP($G2192,Appr.Meta!$A:$A,Appr.Meta!$D:$D,"-",0,1))</f>
        <v>-</v>
      </c>
      <c r="I2192" s="302"/>
      <c r="J2192" s="303" t="str">
        <f>IF($I2192="","-",_xlfn.XLOOKUP($I2192,'CC.Meta'!$A:$A,'CC.Meta'!$D:$D,"-",0,1))</f>
        <v>-</v>
      </c>
      <c r="K2192" s="302"/>
      <c r="L2192" s="146" t="str">
        <f>IF($K2192="","-",_xlfn.XLOOKUP($K2192,Obj.Meta!$A:$A,Obj.Meta!$D:$D,"-",0,1))</f>
        <v>-</v>
      </c>
      <c r="M2192" s="300" t="str">
        <f>IF($K2192="","-",_xlfn.XLOOKUP($K2192,Obj.Meta!$A:$A,Obj.Meta!$F:$F,"-",0,1))</f>
        <v>-</v>
      </c>
      <c r="N2192" s="337" t="str">
        <f t="shared" si="67"/>
        <v>---</v>
      </c>
      <c r="O2192" s="333"/>
      <c r="P2192" s="54"/>
      <c r="Q2192" s="52"/>
      <c r="R2192" s="34"/>
      <c r="S2192" s="53"/>
      <c r="T2192" s="208"/>
      <c r="U2192" s="726"/>
      <c r="V2192" s="206"/>
      <c r="W2192" s="206"/>
      <c r="X2192" s="678"/>
      <c r="Y2192" s="34"/>
      <c r="Z2192" s="610"/>
      <c r="AA2192" s="608"/>
    </row>
    <row r="2193" spans="1:27">
      <c r="A2193" s="145" t="str">
        <f t="shared" si="66"/>
        <v>-</v>
      </c>
      <c r="B2193" s="146" t="str">
        <f>_xlfn.XLOOKUP($A2193,Dept.Meta!$A:$A,Dept.Meta!$F:$F,"-",0,1)</f>
        <v>-</v>
      </c>
      <c r="C2193" s="629" t="str">
        <f>_xlfn.XLOOKUP(_xlfn.CONCAT($G2193,"-",$I2193),Div.Meta!$H:$H,Div.Meta!$C:$C,"-",0,1)</f>
        <v>-</v>
      </c>
      <c r="D2193" s="302"/>
      <c r="E2193" s="146" t="str">
        <f>IF($D2193="","-",_xlfn.XLOOKUP($D2193,Fund.Meta!$A:$A,Fund.Meta!$D:$D,"-",0,1))</f>
        <v>-</v>
      </c>
      <c r="F2193" s="303" t="str">
        <f>IF($D2193="","-",_xlfn.XLOOKUP($D2193,Fund.Meta!$A:$A,Fund.Meta!$E:$E,"-",0,1))</f>
        <v>-</v>
      </c>
      <c r="G2193" s="334"/>
      <c r="H2193" s="303" t="str">
        <f>IF($G2193="","-",_xlfn.XLOOKUP($G2193,Appr.Meta!$A:$A,Appr.Meta!$D:$D,"-",0,1))</f>
        <v>-</v>
      </c>
      <c r="I2193" s="302"/>
      <c r="J2193" s="303" t="str">
        <f>IF($I2193="","-",_xlfn.XLOOKUP($I2193,'CC.Meta'!$A:$A,'CC.Meta'!$D:$D,"-",0,1))</f>
        <v>-</v>
      </c>
      <c r="K2193" s="302"/>
      <c r="L2193" s="146" t="str">
        <f>IF($K2193="","-",_xlfn.XLOOKUP($K2193,Obj.Meta!$A:$A,Obj.Meta!$D:$D,"-",0,1))</f>
        <v>-</v>
      </c>
      <c r="M2193" s="300" t="str">
        <f>IF($K2193="","-",_xlfn.XLOOKUP($K2193,Obj.Meta!$A:$A,Obj.Meta!$F:$F,"-",0,1))</f>
        <v>-</v>
      </c>
      <c r="N2193" s="337" t="str">
        <f t="shared" si="67"/>
        <v>---</v>
      </c>
      <c r="O2193" s="333"/>
      <c r="P2193" s="54"/>
      <c r="Q2193" s="52"/>
      <c r="R2193" s="34"/>
      <c r="S2193" s="53"/>
      <c r="T2193" s="208"/>
      <c r="U2193" s="726"/>
      <c r="V2193" s="206"/>
      <c r="W2193" s="206"/>
      <c r="X2193" s="678"/>
      <c r="Y2193" s="34"/>
      <c r="Z2193" s="610"/>
      <c r="AA2193" s="608"/>
    </row>
    <row r="2194" spans="1:27">
      <c r="A2194" s="145" t="str">
        <f t="shared" si="66"/>
        <v>-</v>
      </c>
      <c r="B2194" s="146" t="str">
        <f>_xlfn.XLOOKUP($A2194,Dept.Meta!$A:$A,Dept.Meta!$F:$F,"-",0,1)</f>
        <v>-</v>
      </c>
      <c r="C2194" s="629" t="str">
        <f>_xlfn.XLOOKUP(_xlfn.CONCAT($G2194,"-",$I2194),Div.Meta!$H:$H,Div.Meta!$C:$C,"-",0,1)</f>
        <v>-</v>
      </c>
      <c r="D2194" s="302"/>
      <c r="E2194" s="146" t="str">
        <f>IF($D2194="","-",_xlfn.XLOOKUP($D2194,Fund.Meta!$A:$A,Fund.Meta!$D:$D,"-",0,1))</f>
        <v>-</v>
      </c>
      <c r="F2194" s="303" t="str">
        <f>IF($D2194="","-",_xlfn.XLOOKUP($D2194,Fund.Meta!$A:$A,Fund.Meta!$E:$E,"-",0,1))</f>
        <v>-</v>
      </c>
      <c r="G2194" s="334"/>
      <c r="H2194" s="303" t="str">
        <f>IF($G2194="","-",_xlfn.XLOOKUP($G2194,Appr.Meta!$A:$A,Appr.Meta!$D:$D,"-",0,1))</f>
        <v>-</v>
      </c>
      <c r="I2194" s="302"/>
      <c r="J2194" s="303" t="str">
        <f>IF($I2194="","-",_xlfn.XLOOKUP($I2194,'CC.Meta'!$A:$A,'CC.Meta'!$D:$D,"-",0,1))</f>
        <v>-</v>
      </c>
      <c r="K2194" s="302"/>
      <c r="L2194" s="146" t="str">
        <f>IF($K2194="","-",_xlfn.XLOOKUP($K2194,Obj.Meta!$A:$A,Obj.Meta!$D:$D,"-",0,1))</f>
        <v>-</v>
      </c>
      <c r="M2194" s="300" t="str">
        <f>IF($K2194="","-",_xlfn.XLOOKUP($K2194,Obj.Meta!$A:$A,Obj.Meta!$F:$F,"-",0,1))</f>
        <v>-</v>
      </c>
      <c r="N2194" s="337" t="str">
        <f t="shared" si="67"/>
        <v>---</v>
      </c>
      <c r="O2194" s="333"/>
      <c r="P2194" s="54"/>
      <c r="Q2194" s="52"/>
      <c r="R2194" s="34"/>
      <c r="S2194" s="53"/>
      <c r="T2194" s="208"/>
      <c r="U2194" s="726"/>
      <c r="V2194" s="206"/>
      <c r="W2194" s="206"/>
      <c r="X2194" s="678"/>
      <c r="Y2194" s="34"/>
      <c r="Z2194" s="610"/>
      <c r="AA2194" s="608"/>
    </row>
    <row r="2195" spans="1:27">
      <c r="A2195" s="145" t="str">
        <f t="shared" ref="A2195:A2258" si="68">IFERROR(VALUE(LEFT($I2195,2)),"-")</f>
        <v>-</v>
      </c>
      <c r="B2195" s="146" t="str">
        <f>_xlfn.XLOOKUP($A2195,Dept.Meta!$A:$A,Dept.Meta!$F:$F,"-",0,1)</f>
        <v>-</v>
      </c>
      <c r="C2195" s="629" t="str">
        <f>_xlfn.XLOOKUP(_xlfn.CONCAT($G2195,"-",$I2195),Div.Meta!$H:$H,Div.Meta!$C:$C,"-",0,1)</f>
        <v>-</v>
      </c>
      <c r="D2195" s="302"/>
      <c r="E2195" s="146" t="str">
        <f>IF($D2195="","-",_xlfn.XLOOKUP($D2195,Fund.Meta!$A:$A,Fund.Meta!$D:$D,"-",0,1))</f>
        <v>-</v>
      </c>
      <c r="F2195" s="303" t="str">
        <f>IF($D2195="","-",_xlfn.XLOOKUP($D2195,Fund.Meta!$A:$A,Fund.Meta!$E:$E,"-",0,1))</f>
        <v>-</v>
      </c>
      <c r="G2195" s="334"/>
      <c r="H2195" s="303" t="str">
        <f>IF($G2195="","-",_xlfn.XLOOKUP($G2195,Appr.Meta!$A:$A,Appr.Meta!$D:$D,"-",0,1))</f>
        <v>-</v>
      </c>
      <c r="I2195" s="302"/>
      <c r="J2195" s="303" t="str">
        <f>IF($I2195="","-",_xlfn.XLOOKUP($I2195,'CC.Meta'!$A:$A,'CC.Meta'!$D:$D,"-",0,1))</f>
        <v>-</v>
      </c>
      <c r="K2195" s="302"/>
      <c r="L2195" s="146" t="str">
        <f>IF($K2195="","-",_xlfn.XLOOKUP($K2195,Obj.Meta!$A:$A,Obj.Meta!$D:$D,"-",0,1))</f>
        <v>-</v>
      </c>
      <c r="M2195" s="300" t="str">
        <f>IF($K2195="","-",_xlfn.XLOOKUP($K2195,Obj.Meta!$A:$A,Obj.Meta!$F:$F,"-",0,1))</f>
        <v>-</v>
      </c>
      <c r="N2195" s="337" t="str">
        <f t="shared" ref="N2195:N2258" si="69">_xlfn.CONCAT($D2195,"-",$G2195,"-",$I2195,"-",$K2195)</f>
        <v>---</v>
      </c>
      <c r="O2195" s="333"/>
      <c r="P2195" s="54"/>
      <c r="Q2195" s="52"/>
      <c r="R2195" s="34"/>
      <c r="S2195" s="53"/>
      <c r="T2195" s="208"/>
      <c r="U2195" s="726"/>
      <c r="V2195" s="206"/>
      <c r="W2195" s="206"/>
      <c r="X2195" s="678"/>
      <c r="Y2195" s="34"/>
      <c r="Z2195" s="610"/>
      <c r="AA2195" s="608"/>
    </row>
    <row r="2196" spans="1:27">
      <c r="A2196" s="145" t="str">
        <f t="shared" si="68"/>
        <v>-</v>
      </c>
      <c r="B2196" s="146" t="str">
        <f>_xlfn.XLOOKUP($A2196,Dept.Meta!$A:$A,Dept.Meta!$F:$F,"-",0,1)</f>
        <v>-</v>
      </c>
      <c r="C2196" s="629" t="str">
        <f>_xlfn.XLOOKUP(_xlfn.CONCAT($G2196,"-",$I2196),Div.Meta!$H:$H,Div.Meta!$C:$C,"-",0,1)</f>
        <v>-</v>
      </c>
      <c r="D2196" s="302"/>
      <c r="E2196" s="146" t="str">
        <f>IF($D2196="","-",_xlfn.XLOOKUP($D2196,Fund.Meta!$A:$A,Fund.Meta!$D:$D,"-",0,1))</f>
        <v>-</v>
      </c>
      <c r="F2196" s="303" t="str">
        <f>IF($D2196="","-",_xlfn.XLOOKUP($D2196,Fund.Meta!$A:$A,Fund.Meta!$E:$E,"-",0,1))</f>
        <v>-</v>
      </c>
      <c r="G2196" s="334"/>
      <c r="H2196" s="303" t="str">
        <f>IF($G2196="","-",_xlfn.XLOOKUP($G2196,Appr.Meta!$A:$A,Appr.Meta!$D:$D,"-",0,1))</f>
        <v>-</v>
      </c>
      <c r="I2196" s="302"/>
      <c r="J2196" s="303" t="str">
        <f>IF($I2196="","-",_xlfn.XLOOKUP($I2196,'CC.Meta'!$A:$A,'CC.Meta'!$D:$D,"-",0,1))</f>
        <v>-</v>
      </c>
      <c r="K2196" s="302"/>
      <c r="L2196" s="146" t="str">
        <f>IF($K2196="","-",_xlfn.XLOOKUP($K2196,Obj.Meta!$A:$A,Obj.Meta!$D:$D,"-",0,1))</f>
        <v>-</v>
      </c>
      <c r="M2196" s="300" t="str">
        <f>IF($K2196="","-",_xlfn.XLOOKUP($K2196,Obj.Meta!$A:$A,Obj.Meta!$F:$F,"-",0,1))</f>
        <v>-</v>
      </c>
      <c r="N2196" s="337" t="str">
        <f t="shared" si="69"/>
        <v>---</v>
      </c>
      <c r="O2196" s="333"/>
      <c r="P2196" s="54"/>
      <c r="Q2196" s="52"/>
      <c r="R2196" s="34"/>
      <c r="S2196" s="53"/>
      <c r="T2196" s="208"/>
      <c r="U2196" s="726"/>
      <c r="V2196" s="206"/>
      <c r="W2196" s="206"/>
      <c r="X2196" s="678"/>
      <c r="Y2196" s="34"/>
      <c r="Z2196" s="610"/>
      <c r="AA2196" s="608"/>
    </row>
    <row r="2197" spans="1:27">
      <c r="A2197" s="145" t="str">
        <f t="shared" si="68"/>
        <v>-</v>
      </c>
      <c r="B2197" s="146" t="str">
        <f>_xlfn.XLOOKUP($A2197,Dept.Meta!$A:$A,Dept.Meta!$F:$F,"-",0,1)</f>
        <v>-</v>
      </c>
      <c r="C2197" s="629" t="str">
        <f>_xlfn.XLOOKUP(_xlfn.CONCAT($G2197,"-",$I2197),Div.Meta!$H:$H,Div.Meta!$C:$C,"-",0,1)</f>
        <v>-</v>
      </c>
      <c r="D2197" s="302"/>
      <c r="E2197" s="146" t="str">
        <f>IF($D2197="","-",_xlfn.XLOOKUP($D2197,Fund.Meta!$A:$A,Fund.Meta!$D:$D,"-",0,1))</f>
        <v>-</v>
      </c>
      <c r="F2197" s="303" t="str">
        <f>IF($D2197="","-",_xlfn.XLOOKUP($D2197,Fund.Meta!$A:$A,Fund.Meta!$E:$E,"-",0,1))</f>
        <v>-</v>
      </c>
      <c r="G2197" s="334"/>
      <c r="H2197" s="303" t="str">
        <f>IF($G2197="","-",_xlfn.XLOOKUP($G2197,Appr.Meta!$A:$A,Appr.Meta!$D:$D,"-",0,1))</f>
        <v>-</v>
      </c>
      <c r="I2197" s="302"/>
      <c r="J2197" s="303" t="str">
        <f>IF($I2197="","-",_xlfn.XLOOKUP($I2197,'CC.Meta'!$A:$A,'CC.Meta'!$D:$D,"-",0,1))</f>
        <v>-</v>
      </c>
      <c r="K2197" s="302"/>
      <c r="L2197" s="146" t="str">
        <f>IF($K2197="","-",_xlfn.XLOOKUP($K2197,Obj.Meta!$A:$A,Obj.Meta!$D:$D,"-",0,1))</f>
        <v>-</v>
      </c>
      <c r="M2197" s="300" t="str">
        <f>IF($K2197="","-",_xlfn.XLOOKUP($K2197,Obj.Meta!$A:$A,Obj.Meta!$F:$F,"-",0,1))</f>
        <v>-</v>
      </c>
      <c r="N2197" s="337" t="str">
        <f t="shared" si="69"/>
        <v>---</v>
      </c>
      <c r="O2197" s="333"/>
      <c r="P2197" s="54"/>
      <c r="Q2197" s="52"/>
      <c r="R2197" s="34"/>
      <c r="S2197" s="53"/>
      <c r="T2197" s="208"/>
      <c r="U2197" s="726"/>
      <c r="V2197" s="206"/>
      <c r="W2197" s="206"/>
      <c r="X2197" s="678"/>
      <c r="Y2197" s="34"/>
      <c r="Z2197" s="610"/>
      <c r="AA2197" s="608"/>
    </row>
    <row r="2198" spans="1:27">
      <c r="A2198" s="145" t="str">
        <f t="shared" si="68"/>
        <v>-</v>
      </c>
      <c r="B2198" s="146" t="str">
        <f>_xlfn.XLOOKUP($A2198,Dept.Meta!$A:$A,Dept.Meta!$F:$F,"-",0,1)</f>
        <v>-</v>
      </c>
      <c r="C2198" s="629" t="str">
        <f>_xlfn.XLOOKUP(_xlfn.CONCAT($G2198,"-",$I2198),Div.Meta!$H:$H,Div.Meta!$C:$C,"-",0,1)</f>
        <v>-</v>
      </c>
      <c r="D2198" s="302"/>
      <c r="E2198" s="146" t="str">
        <f>IF($D2198="","-",_xlfn.XLOOKUP($D2198,Fund.Meta!$A:$A,Fund.Meta!$D:$D,"-",0,1))</f>
        <v>-</v>
      </c>
      <c r="F2198" s="303" t="str">
        <f>IF($D2198="","-",_xlfn.XLOOKUP($D2198,Fund.Meta!$A:$A,Fund.Meta!$E:$E,"-",0,1))</f>
        <v>-</v>
      </c>
      <c r="G2198" s="334"/>
      <c r="H2198" s="303" t="str">
        <f>IF($G2198="","-",_xlfn.XLOOKUP($G2198,Appr.Meta!$A:$A,Appr.Meta!$D:$D,"-",0,1))</f>
        <v>-</v>
      </c>
      <c r="I2198" s="302"/>
      <c r="J2198" s="303" t="str">
        <f>IF($I2198="","-",_xlfn.XLOOKUP($I2198,'CC.Meta'!$A:$A,'CC.Meta'!$D:$D,"-",0,1))</f>
        <v>-</v>
      </c>
      <c r="K2198" s="302"/>
      <c r="L2198" s="146" t="str">
        <f>IF($K2198="","-",_xlfn.XLOOKUP($K2198,Obj.Meta!$A:$A,Obj.Meta!$D:$D,"-",0,1))</f>
        <v>-</v>
      </c>
      <c r="M2198" s="300" t="str">
        <f>IF($K2198="","-",_xlfn.XLOOKUP($K2198,Obj.Meta!$A:$A,Obj.Meta!$F:$F,"-",0,1))</f>
        <v>-</v>
      </c>
      <c r="N2198" s="337" t="str">
        <f t="shared" si="69"/>
        <v>---</v>
      </c>
      <c r="O2198" s="333"/>
      <c r="P2198" s="54"/>
      <c r="Q2198" s="52"/>
      <c r="R2198" s="34"/>
      <c r="S2198" s="53"/>
      <c r="T2198" s="208"/>
      <c r="U2198" s="726"/>
      <c r="V2198" s="206"/>
      <c r="W2198" s="206"/>
      <c r="X2198" s="678"/>
      <c r="Y2198" s="34"/>
      <c r="Z2198" s="610"/>
      <c r="AA2198" s="608"/>
    </row>
    <row r="2199" spans="1:27">
      <c r="A2199" s="145" t="str">
        <f t="shared" si="68"/>
        <v>-</v>
      </c>
      <c r="B2199" s="146" t="str">
        <f>_xlfn.XLOOKUP($A2199,Dept.Meta!$A:$A,Dept.Meta!$F:$F,"-",0,1)</f>
        <v>-</v>
      </c>
      <c r="C2199" s="629" t="str">
        <f>_xlfn.XLOOKUP(_xlfn.CONCAT($G2199,"-",$I2199),Div.Meta!$H:$H,Div.Meta!$C:$C,"-",0,1)</f>
        <v>-</v>
      </c>
      <c r="D2199" s="302"/>
      <c r="E2199" s="146" t="str">
        <f>IF($D2199="","-",_xlfn.XLOOKUP($D2199,Fund.Meta!$A:$A,Fund.Meta!$D:$D,"-",0,1))</f>
        <v>-</v>
      </c>
      <c r="F2199" s="303" t="str">
        <f>IF($D2199="","-",_xlfn.XLOOKUP($D2199,Fund.Meta!$A:$A,Fund.Meta!$E:$E,"-",0,1))</f>
        <v>-</v>
      </c>
      <c r="G2199" s="334"/>
      <c r="H2199" s="303" t="str">
        <f>IF($G2199="","-",_xlfn.XLOOKUP($G2199,Appr.Meta!$A:$A,Appr.Meta!$D:$D,"-",0,1))</f>
        <v>-</v>
      </c>
      <c r="I2199" s="302"/>
      <c r="J2199" s="303" t="str">
        <f>IF($I2199="","-",_xlfn.XLOOKUP($I2199,'CC.Meta'!$A:$A,'CC.Meta'!$D:$D,"-",0,1))</f>
        <v>-</v>
      </c>
      <c r="K2199" s="302"/>
      <c r="L2199" s="146" t="str">
        <f>IF($K2199="","-",_xlfn.XLOOKUP($K2199,Obj.Meta!$A:$A,Obj.Meta!$D:$D,"-",0,1))</f>
        <v>-</v>
      </c>
      <c r="M2199" s="300" t="str">
        <f>IF($K2199="","-",_xlfn.XLOOKUP($K2199,Obj.Meta!$A:$A,Obj.Meta!$F:$F,"-",0,1))</f>
        <v>-</v>
      </c>
      <c r="N2199" s="337" t="str">
        <f t="shared" si="69"/>
        <v>---</v>
      </c>
      <c r="O2199" s="333"/>
      <c r="P2199" s="54"/>
      <c r="Q2199" s="52"/>
      <c r="R2199" s="34"/>
      <c r="S2199" s="53"/>
      <c r="T2199" s="208"/>
      <c r="U2199" s="726"/>
      <c r="V2199" s="206"/>
      <c r="W2199" s="206"/>
      <c r="X2199" s="678"/>
      <c r="Y2199" s="34"/>
      <c r="Z2199" s="610"/>
      <c r="AA2199" s="608"/>
    </row>
    <row r="2200" spans="1:27">
      <c r="A2200" s="145" t="str">
        <f t="shared" si="68"/>
        <v>-</v>
      </c>
      <c r="B2200" s="146" t="str">
        <f>_xlfn.XLOOKUP($A2200,Dept.Meta!$A:$A,Dept.Meta!$F:$F,"-",0,1)</f>
        <v>-</v>
      </c>
      <c r="C2200" s="629" t="str">
        <f>_xlfn.XLOOKUP(_xlfn.CONCAT($G2200,"-",$I2200),Div.Meta!$H:$H,Div.Meta!$C:$C,"-",0,1)</f>
        <v>-</v>
      </c>
      <c r="D2200" s="302"/>
      <c r="E2200" s="146" t="str">
        <f>IF($D2200="","-",_xlfn.XLOOKUP($D2200,Fund.Meta!$A:$A,Fund.Meta!$D:$D,"-",0,1))</f>
        <v>-</v>
      </c>
      <c r="F2200" s="303" t="str">
        <f>IF($D2200="","-",_xlfn.XLOOKUP($D2200,Fund.Meta!$A:$A,Fund.Meta!$E:$E,"-",0,1))</f>
        <v>-</v>
      </c>
      <c r="G2200" s="334"/>
      <c r="H2200" s="303" t="str">
        <f>IF($G2200="","-",_xlfn.XLOOKUP($G2200,Appr.Meta!$A:$A,Appr.Meta!$D:$D,"-",0,1))</f>
        <v>-</v>
      </c>
      <c r="I2200" s="302"/>
      <c r="J2200" s="303" t="str">
        <f>IF($I2200="","-",_xlfn.XLOOKUP($I2200,'CC.Meta'!$A:$A,'CC.Meta'!$D:$D,"-",0,1))</f>
        <v>-</v>
      </c>
      <c r="K2200" s="302"/>
      <c r="L2200" s="146" t="str">
        <f>IF($K2200="","-",_xlfn.XLOOKUP($K2200,Obj.Meta!$A:$A,Obj.Meta!$D:$D,"-",0,1))</f>
        <v>-</v>
      </c>
      <c r="M2200" s="300" t="str">
        <f>IF($K2200="","-",_xlfn.XLOOKUP($K2200,Obj.Meta!$A:$A,Obj.Meta!$F:$F,"-",0,1))</f>
        <v>-</v>
      </c>
      <c r="N2200" s="337" t="str">
        <f t="shared" si="69"/>
        <v>---</v>
      </c>
      <c r="O2200" s="333"/>
      <c r="P2200" s="54"/>
      <c r="Q2200" s="52"/>
      <c r="R2200" s="34"/>
      <c r="S2200" s="53"/>
      <c r="T2200" s="208"/>
      <c r="U2200" s="726"/>
      <c r="V2200" s="206"/>
      <c r="W2200" s="206"/>
      <c r="X2200" s="678"/>
      <c r="Y2200" s="34"/>
      <c r="Z2200" s="610"/>
      <c r="AA2200" s="608"/>
    </row>
    <row r="2201" spans="1:27">
      <c r="A2201" s="145" t="str">
        <f t="shared" si="68"/>
        <v>-</v>
      </c>
      <c r="B2201" s="146" t="str">
        <f>_xlfn.XLOOKUP($A2201,Dept.Meta!$A:$A,Dept.Meta!$F:$F,"-",0,1)</f>
        <v>-</v>
      </c>
      <c r="C2201" s="629" t="str">
        <f>_xlfn.XLOOKUP(_xlfn.CONCAT($G2201,"-",$I2201),Div.Meta!$H:$H,Div.Meta!$C:$C,"-",0,1)</f>
        <v>-</v>
      </c>
      <c r="D2201" s="302"/>
      <c r="E2201" s="146" t="str">
        <f>IF($D2201="","-",_xlfn.XLOOKUP($D2201,Fund.Meta!$A:$A,Fund.Meta!$D:$D,"-",0,1))</f>
        <v>-</v>
      </c>
      <c r="F2201" s="303" t="str">
        <f>IF($D2201="","-",_xlfn.XLOOKUP($D2201,Fund.Meta!$A:$A,Fund.Meta!$E:$E,"-",0,1))</f>
        <v>-</v>
      </c>
      <c r="G2201" s="334"/>
      <c r="H2201" s="303" t="str">
        <f>IF($G2201="","-",_xlfn.XLOOKUP($G2201,Appr.Meta!$A:$A,Appr.Meta!$D:$D,"-",0,1))</f>
        <v>-</v>
      </c>
      <c r="I2201" s="302"/>
      <c r="J2201" s="303" t="str">
        <f>IF($I2201="","-",_xlfn.XLOOKUP($I2201,'CC.Meta'!$A:$A,'CC.Meta'!$D:$D,"-",0,1))</f>
        <v>-</v>
      </c>
      <c r="K2201" s="302"/>
      <c r="L2201" s="146" t="str">
        <f>IF($K2201="","-",_xlfn.XLOOKUP($K2201,Obj.Meta!$A:$A,Obj.Meta!$D:$D,"-",0,1))</f>
        <v>-</v>
      </c>
      <c r="M2201" s="300" t="str">
        <f>IF($K2201="","-",_xlfn.XLOOKUP($K2201,Obj.Meta!$A:$A,Obj.Meta!$F:$F,"-",0,1))</f>
        <v>-</v>
      </c>
      <c r="N2201" s="337" t="str">
        <f t="shared" si="69"/>
        <v>---</v>
      </c>
      <c r="O2201" s="333"/>
      <c r="P2201" s="54"/>
      <c r="Q2201" s="52"/>
      <c r="R2201" s="34"/>
      <c r="S2201" s="53"/>
      <c r="T2201" s="208"/>
      <c r="U2201" s="726"/>
      <c r="V2201" s="206"/>
      <c r="W2201" s="206"/>
      <c r="X2201" s="678"/>
      <c r="Y2201" s="34"/>
      <c r="Z2201" s="610"/>
      <c r="AA2201" s="608"/>
    </row>
    <row r="2202" spans="1:27">
      <c r="A2202" s="145" t="str">
        <f t="shared" si="68"/>
        <v>-</v>
      </c>
      <c r="B2202" s="146" t="str">
        <f>_xlfn.XLOOKUP($A2202,Dept.Meta!$A:$A,Dept.Meta!$F:$F,"-",0,1)</f>
        <v>-</v>
      </c>
      <c r="C2202" s="629" t="str">
        <f>_xlfn.XLOOKUP(_xlfn.CONCAT($G2202,"-",$I2202),Div.Meta!$H:$H,Div.Meta!$C:$C,"-",0,1)</f>
        <v>-</v>
      </c>
      <c r="D2202" s="302"/>
      <c r="E2202" s="146" t="str">
        <f>IF($D2202="","-",_xlfn.XLOOKUP($D2202,Fund.Meta!$A:$A,Fund.Meta!$D:$D,"-",0,1))</f>
        <v>-</v>
      </c>
      <c r="F2202" s="303" t="str">
        <f>IF($D2202="","-",_xlfn.XLOOKUP($D2202,Fund.Meta!$A:$A,Fund.Meta!$E:$E,"-",0,1))</f>
        <v>-</v>
      </c>
      <c r="G2202" s="334"/>
      <c r="H2202" s="303" t="str">
        <f>IF($G2202="","-",_xlfn.XLOOKUP($G2202,Appr.Meta!$A:$A,Appr.Meta!$D:$D,"-",0,1))</f>
        <v>-</v>
      </c>
      <c r="I2202" s="302"/>
      <c r="J2202" s="303" t="str">
        <f>IF($I2202="","-",_xlfn.XLOOKUP($I2202,'CC.Meta'!$A:$A,'CC.Meta'!$D:$D,"-",0,1))</f>
        <v>-</v>
      </c>
      <c r="K2202" s="302"/>
      <c r="L2202" s="146" t="str">
        <f>IF($K2202="","-",_xlfn.XLOOKUP($K2202,Obj.Meta!$A:$A,Obj.Meta!$D:$D,"-",0,1))</f>
        <v>-</v>
      </c>
      <c r="M2202" s="300" t="str">
        <f>IF($K2202="","-",_xlfn.XLOOKUP($K2202,Obj.Meta!$A:$A,Obj.Meta!$F:$F,"-",0,1))</f>
        <v>-</v>
      </c>
      <c r="N2202" s="337" t="str">
        <f t="shared" si="69"/>
        <v>---</v>
      </c>
      <c r="O2202" s="333"/>
      <c r="P2202" s="54"/>
      <c r="Q2202" s="52"/>
      <c r="R2202" s="34"/>
      <c r="S2202" s="53"/>
      <c r="T2202" s="208"/>
      <c r="U2202" s="726"/>
      <c r="V2202" s="206"/>
      <c r="W2202" s="206"/>
      <c r="X2202" s="678"/>
      <c r="Y2202" s="34"/>
      <c r="Z2202" s="610"/>
      <c r="AA2202" s="608"/>
    </row>
    <row r="2203" spans="1:27">
      <c r="A2203" s="145" t="str">
        <f t="shared" si="68"/>
        <v>-</v>
      </c>
      <c r="B2203" s="146" t="str">
        <f>_xlfn.XLOOKUP($A2203,Dept.Meta!$A:$A,Dept.Meta!$F:$F,"-",0,1)</f>
        <v>-</v>
      </c>
      <c r="C2203" s="629" t="str">
        <f>_xlfn.XLOOKUP(_xlfn.CONCAT($G2203,"-",$I2203),Div.Meta!$H:$H,Div.Meta!$C:$C,"-",0,1)</f>
        <v>-</v>
      </c>
      <c r="D2203" s="302"/>
      <c r="E2203" s="146" t="str">
        <f>IF($D2203="","-",_xlfn.XLOOKUP($D2203,Fund.Meta!$A:$A,Fund.Meta!$D:$D,"-",0,1))</f>
        <v>-</v>
      </c>
      <c r="F2203" s="303" t="str">
        <f>IF($D2203="","-",_xlfn.XLOOKUP($D2203,Fund.Meta!$A:$A,Fund.Meta!$E:$E,"-",0,1))</f>
        <v>-</v>
      </c>
      <c r="G2203" s="334"/>
      <c r="H2203" s="303" t="str">
        <f>IF($G2203="","-",_xlfn.XLOOKUP($G2203,Appr.Meta!$A:$A,Appr.Meta!$D:$D,"-",0,1))</f>
        <v>-</v>
      </c>
      <c r="I2203" s="302"/>
      <c r="J2203" s="303" t="str">
        <f>IF($I2203="","-",_xlfn.XLOOKUP($I2203,'CC.Meta'!$A:$A,'CC.Meta'!$D:$D,"-",0,1))</f>
        <v>-</v>
      </c>
      <c r="K2203" s="302"/>
      <c r="L2203" s="146" t="str">
        <f>IF($K2203="","-",_xlfn.XLOOKUP($K2203,Obj.Meta!$A:$A,Obj.Meta!$D:$D,"-",0,1))</f>
        <v>-</v>
      </c>
      <c r="M2203" s="300" t="str">
        <f>IF($K2203="","-",_xlfn.XLOOKUP($K2203,Obj.Meta!$A:$A,Obj.Meta!$F:$F,"-",0,1))</f>
        <v>-</v>
      </c>
      <c r="N2203" s="337" t="str">
        <f t="shared" si="69"/>
        <v>---</v>
      </c>
      <c r="O2203" s="333"/>
      <c r="P2203" s="54"/>
      <c r="Q2203" s="52"/>
      <c r="R2203" s="34"/>
      <c r="S2203" s="53"/>
      <c r="T2203" s="208"/>
      <c r="U2203" s="726"/>
      <c r="V2203" s="206"/>
      <c r="W2203" s="206"/>
      <c r="X2203" s="678"/>
      <c r="Y2203" s="34"/>
      <c r="Z2203" s="610"/>
      <c r="AA2203" s="608"/>
    </row>
    <row r="2204" spans="1:27">
      <c r="A2204" s="145" t="str">
        <f t="shared" si="68"/>
        <v>-</v>
      </c>
      <c r="B2204" s="146" t="str">
        <f>_xlfn.XLOOKUP($A2204,Dept.Meta!$A:$A,Dept.Meta!$F:$F,"-",0,1)</f>
        <v>-</v>
      </c>
      <c r="C2204" s="629" t="str">
        <f>_xlfn.XLOOKUP(_xlfn.CONCAT($G2204,"-",$I2204),Div.Meta!$H:$H,Div.Meta!$C:$C,"-",0,1)</f>
        <v>-</v>
      </c>
      <c r="D2204" s="302"/>
      <c r="E2204" s="146" t="str">
        <f>IF($D2204="","-",_xlfn.XLOOKUP($D2204,Fund.Meta!$A:$A,Fund.Meta!$D:$D,"-",0,1))</f>
        <v>-</v>
      </c>
      <c r="F2204" s="303" t="str">
        <f>IF($D2204="","-",_xlfn.XLOOKUP($D2204,Fund.Meta!$A:$A,Fund.Meta!$E:$E,"-",0,1))</f>
        <v>-</v>
      </c>
      <c r="G2204" s="334"/>
      <c r="H2204" s="303" t="str">
        <f>IF($G2204="","-",_xlfn.XLOOKUP($G2204,Appr.Meta!$A:$A,Appr.Meta!$D:$D,"-",0,1))</f>
        <v>-</v>
      </c>
      <c r="I2204" s="302"/>
      <c r="J2204" s="303" t="str">
        <f>IF($I2204="","-",_xlfn.XLOOKUP($I2204,'CC.Meta'!$A:$A,'CC.Meta'!$D:$D,"-",0,1))</f>
        <v>-</v>
      </c>
      <c r="K2204" s="302"/>
      <c r="L2204" s="146" t="str">
        <f>IF($K2204="","-",_xlfn.XLOOKUP($K2204,Obj.Meta!$A:$A,Obj.Meta!$D:$D,"-",0,1))</f>
        <v>-</v>
      </c>
      <c r="M2204" s="300" t="str">
        <f>IF($K2204="","-",_xlfn.XLOOKUP($K2204,Obj.Meta!$A:$A,Obj.Meta!$F:$F,"-",0,1))</f>
        <v>-</v>
      </c>
      <c r="N2204" s="337" t="str">
        <f t="shared" si="69"/>
        <v>---</v>
      </c>
      <c r="O2204" s="333"/>
      <c r="P2204" s="54"/>
      <c r="Q2204" s="52"/>
      <c r="R2204" s="34"/>
      <c r="S2204" s="53"/>
      <c r="T2204" s="208"/>
      <c r="U2204" s="726"/>
      <c r="V2204" s="206"/>
      <c r="W2204" s="206"/>
      <c r="X2204" s="678"/>
      <c r="Y2204" s="34"/>
      <c r="Z2204" s="610"/>
      <c r="AA2204" s="608"/>
    </row>
    <row r="2205" spans="1:27">
      <c r="A2205" s="145" t="str">
        <f t="shared" si="68"/>
        <v>-</v>
      </c>
      <c r="B2205" s="146" t="str">
        <f>_xlfn.XLOOKUP($A2205,Dept.Meta!$A:$A,Dept.Meta!$F:$F,"-",0,1)</f>
        <v>-</v>
      </c>
      <c r="C2205" s="629" t="str">
        <f>_xlfn.XLOOKUP(_xlfn.CONCAT($G2205,"-",$I2205),Div.Meta!$H:$H,Div.Meta!$C:$C,"-",0,1)</f>
        <v>-</v>
      </c>
      <c r="D2205" s="302"/>
      <c r="E2205" s="146" t="str">
        <f>IF($D2205="","-",_xlfn.XLOOKUP($D2205,Fund.Meta!$A:$A,Fund.Meta!$D:$D,"-",0,1))</f>
        <v>-</v>
      </c>
      <c r="F2205" s="303" t="str">
        <f>IF($D2205="","-",_xlfn.XLOOKUP($D2205,Fund.Meta!$A:$A,Fund.Meta!$E:$E,"-",0,1))</f>
        <v>-</v>
      </c>
      <c r="G2205" s="334"/>
      <c r="H2205" s="303" t="str">
        <f>IF($G2205="","-",_xlfn.XLOOKUP($G2205,Appr.Meta!$A:$A,Appr.Meta!$D:$D,"-",0,1))</f>
        <v>-</v>
      </c>
      <c r="I2205" s="302"/>
      <c r="J2205" s="303" t="str">
        <f>IF($I2205="","-",_xlfn.XLOOKUP($I2205,'CC.Meta'!$A:$A,'CC.Meta'!$D:$D,"-",0,1))</f>
        <v>-</v>
      </c>
      <c r="K2205" s="302"/>
      <c r="L2205" s="146" t="str">
        <f>IF($K2205="","-",_xlfn.XLOOKUP($K2205,Obj.Meta!$A:$A,Obj.Meta!$D:$D,"-",0,1))</f>
        <v>-</v>
      </c>
      <c r="M2205" s="300" t="str">
        <f>IF($K2205="","-",_xlfn.XLOOKUP($K2205,Obj.Meta!$A:$A,Obj.Meta!$F:$F,"-",0,1))</f>
        <v>-</v>
      </c>
      <c r="N2205" s="337" t="str">
        <f t="shared" si="69"/>
        <v>---</v>
      </c>
      <c r="O2205" s="333"/>
      <c r="P2205" s="54"/>
      <c r="Q2205" s="52"/>
      <c r="R2205" s="34"/>
      <c r="S2205" s="53"/>
      <c r="T2205" s="208"/>
      <c r="U2205" s="726"/>
      <c r="V2205" s="206"/>
      <c r="W2205" s="206"/>
      <c r="X2205" s="678"/>
      <c r="Y2205" s="34"/>
      <c r="Z2205" s="610"/>
      <c r="AA2205" s="608"/>
    </row>
    <row r="2206" spans="1:27">
      <c r="A2206" s="145" t="str">
        <f t="shared" si="68"/>
        <v>-</v>
      </c>
      <c r="B2206" s="146" t="str">
        <f>_xlfn.XLOOKUP($A2206,Dept.Meta!$A:$A,Dept.Meta!$F:$F,"-",0,1)</f>
        <v>-</v>
      </c>
      <c r="C2206" s="629" t="str">
        <f>_xlfn.XLOOKUP(_xlfn.CONCAT($G2206,"-",$I2206),Div.Meta!$H:$H,Div.Meta!$C:$C,"-",0,1)</f>
        <v>-</v>
      </c>
      <c r="D2206" s="302"/>
      <c r="E2206" s="146" t="str">
        <f>IF($D2206="","-",_xlfn.XLOOKUP($D2206,Fund.Meta!$A:$A,Fund.Meta!$D:$D,"-",0,1))</f>
        <v>-</v>
      </c>
      <c r="F2206" s="303" t="str">
        <f>IF($D2206="","-",_xlfn.XLOOKUP($D2206,Fund.Meta!$A:$A,Fund.Meta!$E:$E,"-",0,1))</f>
        <v>-</v>
      </c>
      <c r="G2206" s="334"/>
      <c r="H2206" s="303" t="str">
        <f>IF($G2206="","-",_xlfn.XLOOKUP($G2206,Appr.Meta!$A:$A,Appr.Meta!$D:$D,"-",0,1))</f>
        <v>-</v>
      </c>
      <c r="I2206" s="302"/>
      <c r="J2206" s="303" t="str">
        <f>IF($I2206="","-",_xlfn.XLOOKUP($I2206,'CC.Meta'!$A:$A,'CC.Meta'!$D:$D,"-",0,1))</f>
        <v>-</v>
      </c>
      <c r="K2206" s="302"/>
      <c r="L2206" s="146" t="str">
        <f>IF($K2206="","-",_xlfn.XLOOKUP($K2206,Obj.Meta!$A:$A,Obj.Meta!$D:$D,"-",0,1))</f>
        <v>-</v>
      </c>
      <c r="M2206" s="300" t="str">
        <f>IF($K2206="","-",_xlfn.XLOOKUP($K2206,Obj.Meta!$A:$A,Obj.Meta!$F:$F,"-",0,1))</f>
        <v>-</v>
      </c>
      <c r="N2206" s="337" t="str">
        <f t="shared" si="69"/>
        <v>---</v>
      </c>
      <c r="O2206" s="333"/>
      <c r="P2206" s="54"/>
      <c r="Q2206" s="52"/>
      <c r="R2206" s="34"/>
      <c r="S2206" s="53"/>
      <c r="T2206" s="208"/>
      <c r="U2206" s="726"/>
      <c r="V2206" s="206"/>
      <c r="W2206" s="206"/>
      <c r="X2206" s="678"/>
      <c r="Y2206" s="34"/>
      <c r="Z2206" s="610"/>
      <c r="AA2206" s="608"/>
    </row>
    <row r="2207" spans="1:27">
      <c r="A2207" s="145" t="str">
        <f t="shared" si="68"/>
        <v>-</v>
      </c>
      <c r="B2207" s="146" t="str">
        <f>_xlfn.XLOOKUP($A2207,Dept.Meta!$A:$A,Dept.Meta!$F:$F,"-",0,1)</f>
        <v>-</v>
      </c>
      <c r="C2207" s="629" t="str">
        <f>_xlfn.XLOOKUP(_xlfn.CONCAT($G2207,"-",$I2207),Div.Meta!$H:$H,Div.Meta!$C:$C,"-",0,1)</f>
        <v>-</v>
      </c>
      <c r="D2207" s="302"/>
      <c r="E2207" s="146" t="str">
        <f>IF($D2207="","-",_xlfn.XLOOKUP($D2207,Fund.Meta!$A:$A,Fund.Meta!$D:$D,"-",0,1))</f>
        <v>-</v>
      </c>
      <c r="F2207" s="303" t="str">
        <f>IF($D2207="","-",_xlfn.XLOOKUP($D2207,Fund.Meta!$A:$A,Fund.Meta!$E:$E,"-",0,1))</f>
        <v>-</v>
      </c>
      <c r="G2207" s="334"/>
      <c r="H2207" s="303" t="str">
        <f>IF($G2207="","-",_xlfn.XLOOKUP($G2207,Appr.Meta!$A:$A,Appr.Meta!$D:$D,"-",0,1))</f>
        <v>-</v>
      </c>
      <c r="I2207" s="302"/>
      <c r="J2207" s="303" t="str">
        <f>IF($I2207="","-",_xlfn.XLOOKUP($I2207,'CC.Meta'!$A:$A,'CC.Meta'!$D:$D,"-",0,1))</f>
        <v>-</v>
      </c>
      <c r="K2207" s="302"/>
      <c r="L2207" s="146" t="str">
        <f>IF($K2207="","-",_xlfn.XLOOKUP($K2207,Obj.Meta!$A:$A,Obj.Meta!$D:$D,"-",0,1))</f>
        <v>-</v>
      </c>
      <c r="M2207" s="300" t="str">
        <f>IF($K2207="","-",_xlfn.XLOOKUP($K2207,Obj.Meta!$A:$A,Obj.Meta!$F:$F,"-",0,1))</f>
        <v>-</v>
      </c>
      <c r="N2207" s="337" t="str">
        <f t="shared" si="69"/>
        <v>---</v>
      </c>
      <c r="O2207" s="333"/>
      <c r="P2207" s="54"/>
      <c r="Q2207" s="52"/>
      <c r="R2207" s="34"/>
      <c r="S2207" s="53"/>
      <c r="T2207" s="208"/>
      <c r="U2207" s="726"/>
      <c r="V2207" s="206"/>
      <c r="W2207" s="206"/>
      <c r="X2207" s="678"/>
      <c r="Y2207" s="34"/>
      <c r="Z2207" s="610"/>
      <c r="AA2207" s="608"/>
    </row>
    <row r="2208" spans="1:27">
      <c r="A2208" s="145" t="str">
        <f t="shared" si="68"/>
        <v>-</v>
      </c>
      <c r="B2208" s="146" t="str">
        <f>_xlfn.XLOOKUP($A2208,Dept.Meta!$A:$A,Dept.Meta!$F:$F,"-",0,1)</f>
        <v>-</v>
      </c>
      <c r="C2208" s="629" t="str">
        <f>_xlfn.XLOOKUP(_xlfn.CONCAT($G2208,"-",$I2208),Div.Meta!$H:$H,Div.Meta!$C:$C,"-",0,1)</f>
        <v>-</v>
      </c>
      <c r="D2208" s="302"/>
      <c r="E2208" s="146" t="str">
        <f>IF($D2208="","-",_xlfn.XLOOKUP($D2208,Fund.Meta!$A:$A,Fund.Meta!$D:$D,"-",0,1))</f>
        <v>-</v>
      </c>
      <c r="F2208" s="303" t="str">
        <f>IF($D2208="","-",_xlfn.XLOOKUP($D2208,Fund.Meta!$A:$A,Fund.Meta!$E:$E,"-",0,1))</f>
        <v>-</v>
      </c>
      <c r="G2208" s="334"/>
      <c r="H2208" s="303" t="str">
        <f>IF($G2208="","-",_xlfn.XLOOKUP($G2208,Appr.Meta!$A:$A,Appr.Meta!$D:$D,"-",0,1))</f>
        <v>-</v>
      </c>
      <c r="I2208" s="302"/>
      <c r="J2208" s="303" t="str">
        <f>IF($I2208="","-",_xlfn.XLOOKUP($I2208,'CC.Meta'!$A:$A,'CC.Meta'!$D:$D,"-",0,1))</f>
        <v>-</v>
      </c>
      <c r="K2208" s="302"/>
      <c r="L2208" s="146" t="str">
        <f>IF($K2208="","-",_xlfn.XLOOKUP($K2208,Obj.Meta!$A:$A,Obj.Meta!$D:$D,"-",0,1))</f>
        <v>-</v>
      </c>
      <c r="M2208" s="300" t="str">
        <f>IF($K2208="","-",_xlfn.XLOOKUP($K2208,Obj.Meta!$A:$A,Obj.Meta!$F:$F,"-",0,1))</f>
        <v>-</v>
      </c>
      <c r="N2208" s="337" t="str">
        <f t="shared" si="69"/>
        <v>---</v>
      </c>
      <c r="O2208" s="333"/>
      <c r="P2208" s="54"/>
      <c r="Q2208" s="52"/>
      <c r="R2208" s="34"/>
      <c r="S2208" s="53"/>
      <c r="T2208" s="208"/>
      <c r="U2208" s="726"/>
      <c r="V2208" s="206"/>
      <c r="W2208" s="206"/>
      <c r="X2208" s="678"/>
      <c r="Y2208" s="34"/>
      <c r="Z2208" s="610"/>
      <c r="AA2208" s="608"/>
    </row>
    <row r="2209" spans="1:27">
      <c r="A2209" s="145" t="str">
        <f t="shared" si="68"/>
        <v>-</v>
      </c>
      <c r="B2209" s="146" t="str">
        <f>_xlfn.XLOOKUP($A2209,Dept.Meta!$A:$A,Dept.Meta!$F:$F,"-",0,1)</f>
        <v>-</v>
      </c>
      <c r="C2209" s="629" t="str">
        <f>_xlfn.XLOOKUP(_xlfn.CONCAT($G2209,"-",$I2209),Div.Meta!$H:$H,Div.Meta!$C:$C,"-",0,1)</f>
        <v>-</v>
      </c>
      <c r="D2209" s="302"/>
      <c r="E2209" s="146" t="str">
        <f>IF($D2209="","-",_xlfn.XLOOKUP($D2209,Fund.Meta!$A:$A,Fund.Meta!$D:$D,"-",0,1))</f>
        <v>-</v>
      </c>
      <c r="F2209" s="303" t="str">
        <f>IF($D2209="","-",_xlfn.XLOOKUP($D2209,Fund.Meta!$A:$A,Fund.Meta!$E:$E,"-",0,1))</f>
        <v>-</v>
      </c>
      <c r="G2209" s="334"/>
      <c r="H2209" s="303" t="str">
        <f>IF($G2209="","-",_xlfn.XLOOKUP($G2209,Appr.Meta!$A:$A,Appr.Meta!$D:$D,"-",0,1))</f>
        <v>-</v>
      </c>
      <c r="I2209" s="302"/>
      <c r="J2209" s="303" t="str">
        <f>IF($I2209="","-",_xlfn.XLOOKUP($I2209,'CC.Meta'!$A:$A,'CC.Meta'!$D:$D,"-",0,1))</f>
        <v>-</v>
      </c>
      <c r="K2209" s="302"/>
      <c r="L2209" s="146" t="str">
        <f>IF($K2209="","-",_xlfn.XLOOKUP($K2209,Obj.Meta!$A:$A,Obj.Meta!$D:$D,"-",0,1))</f>
        <v>-</v>
      </c>
      <c r="M2209" s="300" t="str">
        <f>IF($K2209="","-",_xlfn.XLOOKUP($K2209,Obj.Meta!$A:$A,Obj.Meta!$F:$F,"-",0,1))</f>
        <v>-</v>
      </c>
      <c r="N2209" s="337" t="str">
        <f t="shared" si="69"/>
        <v>---</v>
      </c>
      <c r="O2209" s="333"/>
      <c r="P2209" s="54"/>
      <c r="Q2209" s="52"/>
      <c r="R2209" s="34"/>
      <c r="S2209" s="53"/>
      <c r="T2209" s="208"/>
      <c r="U2209" s="726"/>
      <c r="V2209" s="206"/>
      <c r="W2209" s="206"/>
      <c r="X2209" s="678"/>
      <c r="Y2209" s="34"/>
      <c r="Z2209" s="610"/>
      <c r="AA2209" s="608"/>
    </row>
    <row r="2210" spans="1:27">
      <c r="A2210" s="145" t="str">
        <f t="shared" si="68"/>
        <v>-</v>
      </c>
      <c r="B2210" s="146" t="str">
        <f>_xlfn.XLOOKUP($A2210,Dept.Meta!$A:$A,Dept.Meta!$F:$F,"-",0,1)</f>
        <v>-</v>
      </c>
      <c r="C2210" s="629" t="str">
        <f>_xlfn.XLOOKUP(_xlfn.CONCAT($G2210,"-",$I2210),Div.Meta!$H:$H,Div.Meta!$C:$C,"-",0,1)</f>
        <v>-</v>
      </c>
      <c r="D2210" s="302"/>
      <c r="E2210" s="146" t="str">
        <f>IF($D2210="","-",_xlfn.XLOOKUP($D2210,Fund.Meta!$A:$A,Fund.Meta!$D:$D,"-",0,1))</f>
        <v>-</v>
      </c>
      <c r="F2210" s="303" t="str">
        <f>IF($D2210="","-",_xlfn.XLOOKUP($D2210,Fund.Meta!$A:$A,Fund.Meta!$E:$E,"-",0,1))</f>
        <v>-</v>
      </c>
      <c r="G2210" s="334"/>
      <c r="H2210" s="303" t="str">
        <f>IF($G2210="","-",_xlfn.XLOOKUP($G2210,Appr.Meta!$A:$A,Appr.Meta!$D:$D,"-",0,1))</f>
        <v>-</v>
      </c>
      <c r="I2210" s="302"/>
      <c r="J2210" s="303" t="str">
        <f>IF($I2210="","-",_xlfn.XLOOKUP($I2210,'CC.Meta'!$A:$A,'CC.Meta'!$D:$D,"-",0,1))</f>
        <v>-</v>
      </c>
      <c r="K2210" s="302"/>
      <c r="L2210" s="146" t="str">
        <f>IF($K2210="","-",_xlfn.XLOOKUP($K2210,Obj.Meta!$A:$A,Obj.Meta!$D:$D,"-",0,1))</f>
        <v>-</v>
      </c>
      <c r="M2210" s="300" t="str">
        <f>IF($K2210="","-",_xlfn.XLOOKUP($K2210,Obj.Meta!$A:$A,Obj.Meta!$F:$F,"-",0,1))</f>
        <v>-</v>
      </c>
      <c r="N2210" s="337" t="str">
        <f t="shared" si="69"/>
        <v>---</v>
      </c>
      <c r="O2210" s="333"/>
      <c r="P2210" s="54"/>
      <c r="Q2210" s="52"/>
      <c r="R2210" s="34"/>
      <c r="S2210" s="53"/>
      <c r="T2210" s="208"/>
      <c r="U2210" s="726"/>
      <c r="V2210" s="206"/>
      <c r="W2210" s="206"/>
      <c r="X2210" s="678"/>
      <c r="Y2210" s="34"/>
      <c r="Z2210" s="610"/>
      <c r="AA2210" s="608"/>
    </row>
    <row r="2211" spans="1:27">
      <c r="A2211" s="145" t="str">
        <f t="shared" si="68"/>
        <v>-</v>
      </c>
      <c r="B2211" s="146" t="str">
        <f>_xlfn.XLOOKUP($A2211,Dept.Meta!$A:$A,Dept.Meta!$F:$F,"-",0,1)</f>
        <v>-</v>
      </c>
      <c r="C2211" s="629" t="str">
        <f>_xlfn.XLOOKUP(_xlfn.CONCAT($G2211,"-",$I2211),Div.Meta!$H:$H,Div.Meta!$C:$C,"-",0,1)</f>
        <v>-</v>
      </c>
      <c r="D2211" s="302"/>
      <c r="E2211" s="146" t="str">
        <f>IF($D2211="","-",_xlfn.XLOOKUP($D2211,Fund.Meta!$A:$A,Fund.Meta!$D:$D,"-",0,1))</f>
        <v>-</v>
      </c>
      <c r="F2211" s="303" t="str">
        <f>IF($D2211="","-",_xlfn.XLOOKUP($D2211,Fund.Meta!$A:$A,Fund.Meta!$E:$E,"-",0,1))</f>
        <v>-</v>
      </c>
      <c r="G2211" s="334"/>
      <c r="H2211" s="303" t="str">
        <f>IF($G2211="","-",_xlfn.XLOOKUP($G2211,Appr.Meta!$A:$A,Appr.Meta!$D:$D,"-",0,1))</f>
        <v>-</v>
      </c>
      <c r="I2211" s="302"/>
      <c r="J2211" s="303" t="str">
        <f>IF($I2211="","-",_xlfn.XLOOKUP($I2211,'CC.Meta'!$A:$A,'CC.Meta'!$D:$D,"-",0,1))</f>
        <v>-</v>
      </c>
      <c r="K2211" s="302"/>
      <c r="L2211" s="146" t="str">
        <f>IF($K2211="","-",_xlfn.XLOOKUP($K2211,Obj.Meta!$A:$A,Obj.Meta!$D:$D,"-",0,1))</f>
        <v>-</v>
      </c>
      <c r="M2211" s="300" t="str">
        <f>IF($K2211="","-",_xlfn.XLOOKUP($K2211,Obj.Meta!$A:$A,Obj.Meta!$F:$F,"-",0,1))</f>
        <v>-</v>
      </c>
      <c r="N2211" s="337" t="str">
        <f t="shared" si="69"/>
        <v>---</v>
      </c>
      <c r="O2211" s="333"/>
      <c r="P2211" s="54"/>
      <c r="Q2211" s="52"/>
      <c r="R2211" s="34"/>
      <c r="S2211" s="53"/>
      <c r="T2211" s="208"/>
      <c r="U2211" s="726"/>
      <c r="V2211" s="206"/>
      <c r="W2211" s="206"/>
      <c r="X2211" s="678"/>
      <c r="Y2211" s="34"/>
      <c r="Z2211" s="610"/>
      <c r="AA2211" s="608"/>
    </row>
    <row r="2212" spans="1:27">
      <c r="A2212" s="145" t="str">
        <f t="shared" si="68"/>
        <v>-</v>
      </c>
      <c r="B2212" s="146" t="str">
        <f>_xlfn.XLOOKUP($A2212,Dept.Meta!$A:$A,Dept.Meta!$F:$F,"-",0,1)</f>
        <v>-</v>
      </c>
      <c r="C2212" s="629" t="str">
        <f>_xlfn.XLOOKUP(_xlfn.CONCAT($G2212,"-",$I2212),Div.Meta!$H:$H,Div.Meta!$C:$C,"-",0,1)</f>
        <v>-</v>
      </c>
      <c r="D2212" s="302"/>
      <c r="E2212" s="146" t="str">
        <f>IF($D2212="","-",_xlfn.XLOOKUP($D2212,Fund.Meta!$A:$A,Fund.Meta!$D:$D,"-",0,1))</f>
        <v>-</v>
      </c>
      <c r="F2212" s="303" t="str">
        <f>IF($D2212="","-",_xlfn.XLOOKUP($D2212,Fund.Meta!$A:$A,Fund.Meta!$E:$E,"-",0,1))</f>
        <v>-</v>
      </c>
      <c r="G2212" s="334"/>
      <c r="H2212" s="303" t="str">
        <f>IF($G2212="","-",_xlfn.XLOOKUP($G2212,Appr.Meta!$A:$A,Appr.Meta!$D:$D,"-",0,1))</f>
        <v>-</v>
      </c>
      <c r="I2212" s="302"/>
      <c r="J2212" s="303" t="str">
        <f>IF($I2212="","-",_xlfn.XLOOKUP($I2212,'CC.Meta'!$A:$A,'CC.Meta'!$D:$D,"-",0,1))</f>
        <v>-</v>
      </c>
      <c r="K2212" s="302"/>
      <c r="L2212" s="146" t="str">
        <f>IF($K2212="","-",_xlfn.XLOOKUP($K2212,Obj.Meta!$A:$A,Obj.Meta!$D:$D,"-",0,1))</f>
        <v>-</v>
      </c>
      <c r="M2212" s="300" t="str">
        <f>IF($K2212="","-",_xlfn.XLOOKUP($K2212,Obj.Meta!$A:$A,Obj.Meta!$F:$F,"-",0,1))</f>
        <v>-</v>
      </c>
      <c r="N2212" s="337" t="str">
        <f t="shared" si="69"/>
        <v>---</v>
      </c>
      <c r="O2212" s="333"/>
      <c r="P2212" s="54"/>
      <c r="Q2212" s="52"/>
      <c r="R2212" s="34"/>
      <c r="S2212" s="53"/>
      <c r="T2212" s="208"/>
      <c r="U2212" s="726"/>
      <c r="V2212" s="206"/>
      <c r="W2212" s="206"/>
      <c r="X2212" s="678"/>
      <c r="Y2212" s="34"/>
      <c r="Z2212" s="610"/>
      <c r="AA2212" s="608"/>
    </row>
    <row r="2213" spans="1:27">
      <c r="A2213" s="145" t="str">
        <f t="shared" si="68"/>
        <v>-</v>
      </c>
      <c r="B2213" s="146" t="str">
        <f>_xlfn.XLOOKUP($A2213,Dept.Meta!$A:$A,Dept.Meta!$F:$F,"-",0,1)</f>
        <v>-</v>
      </c>
      <c r="C2213" s="629" t="str">
        <f>_xlfn.XLOOKUP(_xlfn.CONCAT($G2213,"-",$I2213),Div.Meta!$H:$H,Div.Meta!$C:$C,"-",0,1)</f>
        <v>-</v>
      </c>
      <c r="D2213" s="302"/>
      <c r="E2213" s="146" t="str">
        <f>IF($D2213="","-",_xlfn.XLOOKUP($D2213,Fund.Meta!$A:$A,Fund.Meta!$D:$D,"-",0,1))</f>
        <v>-</v>
      </c>
      <c r="F2213" s="303" t="str">
        <f>IF($D2213="","-",_xlfn.XLOOKUP($D2213,Fund.Meta!$A:$A,Fund.Meta!$E:$E,"-",0,1))</f>
        <v>-</v>
      </c>
      <c r="G2213" s="334"/>
      <c r="H2213" s="303" t="str">
        <f>IF($G2213="","-",_xlfn.XLOOKUP($G2213,Appr.Meta!$A:$A,Appr.Meta!$D:$D,"-",0,1))</f>
        <v>-</v>
      </c>
      <c r="I2213" s="302"/>
      <c r="J2213" s="303" t="str">
        <f>IF($I2213="","-",_xlfn.XLOOKUP($I2213,'CC.Meta'!$A:$A,'CC.Meta'!$D:$D,"-",0,1))</f>
        <v>-</v>
      </c>
      <c r="K2213" s="302"/>
      <c r="L2213" s="146" t="str">
        <f>IF($K2213="","-",_xlfn.XLOOKUP($K2213,Obj.Meta!$A:$A,Obj.Meta!$D:$D,"-",0,1))</f>
        <v>-</v>
      </c>
      <c r="M2213" s="300" t="str">
        <f>IF($K2213="","-",_xlfn.XLOOKUP($K2213,Obj.Meta!$A:$A,Obj.Meta!$F:$F,"-",0,1))</f>
        <v>-</v>
      </c>
      <c r="N2213" s="337" t="str">
        <f t="shared" si="69"/>
        <v>---</v>
      </c>
      <c r="O2213" s="333"/>
      <c r="P2213" s="54"/>
      <c r="Q2213" s="52"/>
      <c r="R2213" s="34"/>
      <c r="S2213" s="53"/>
      <c r="T2213" s="208"/>
      <c r="U2213" s="726"/>
      <c r="V2213" s="206"/>
      <c r="W2213" s="206"/>
      <c r="X2213" s="678"/>
      <c r="Y2213" s="34"/>
      <c r="Z2213" s="610"/>
      <c r="AA2213" s="608"/>
    </row>
    <row r="2214" spans="1:27">
      <c r="A2214" s="145" t="str">
        <f t="shared" si="68"/>
        <v>-</v>
      </c>
      <c r="B2214" s="146" t="str">
        <f>_xlfn.XLOOKUP($A2214,Dept.Meta!$A:$A,Dept.Meta!$F:$F,"-",0,1)</f>
        <v>-</v>
      </c>
      <c r="C2214" s="629" t="str">
        <f>_xlfn.XLOOKUP(_xlfn.CONCAT($G2214,"-",$I2214),Div.Meta!$H:$H,Div.Meta!$C:$C,"-",0,1)</f>
        <v>-</v>
      </c>
      <c r="D2214" s="302"/>
      <c r="E2214" s="146" t="str">
        <f>IF($D2214="","-",_xlfn.XLOOKUP($D2214,Fund.Meta!$A:$A,Fund.Meta!$D:$D,"-",0,1))</f>
        <v>-</v>
      </c>
      <c r="F2214" s="303" t="str">
        <f>IF($D2214="","-",_xlfn.XLOOKUP($D2214,Fund.Meta!$A:$A,Fund.Meta!$E:$E,"-",0,1))</f>
        <v>-</v>
      </c>
      <c r="G2214" s="334"/>
      <c r="H2214" s="303" t="str">
        <f>IF($G2214="","-",_xlfn.XLOOKUP($G2214,Appr.Meta!$A:$A,Appr.Meta!$D:$D,"-",0,1))</f>
        <v>-</v>
      </c>
      <c r="I2214" s="302"/>
      <c r="J2214" s="303" t="str">
        <f>IF($I2214="","-",_xlfn.XLOOKUP($I2214,'CC.Meta'!$A:$A,'CC.Meta'!$D:$D,"-",0,1))</f>
        <v>-</v>
      </c>
      <c r="K2214" s="302"/>
      <c r="L2214" s="146" t="str">
        <f>IF($K2214="","-",_xlfn.XLOOKUP($K2214,Obj.Meta!$A:$A,Obj.Meta!$D:$D,"-",0,1))</f>
        <v>-</v>
      </c>
      <c r="M2214" s="300" t="str">
        <f>IF($K2214="","-",_xlfn.XLOOKUP($K2214,Obj.Meta!$A:$A,Obj.Meta!$F:$F,"-",0,1))</f>
        <v>-</v>
      </c>
      <c r="N2214" s="337" t="str">
        <f t="shared" si="69"/>
        <v>---</v>
      </c>
      <c r="O2214" s="333"/>
      <c r="P2214" s="54"/>
      <c r="Q2214" s="52"/>
      <c r="R2214" s="34"/>
      <c r="S2214" s="53"/>
      <c r="T2214" s="208"/>
      <c r="U2214" s="726"/>
      <c r="V2214" s="206"/>
      <c r="W2214" s="206"/>
      <c r="X2214" s="678"/>
      <c r="Y2214" s="34"/>
      <c r="Z2214" s="610"/>
      <c r="AA2214" s="608"/>
    </row>
    <row r="2215" spans="1:27">
      <c r="A2215" s="145" t="str">
        <f t="shared" si="68"/>
        <v>-</v>
      </c>
      <c r="B2215" s="146" t="str">
        <f>_xlfn.XLOOKUP($A2215,Dept.Meta!$A:$A,Dept.Meta!$F:$F,"-",0,1)</f>
        <v>-</v>
      </c>
      <c r="C2215" s="629" t="str">
        <f>_xlfn.XLOOKUP(_xlfn.CONCAT($G2215,"-",$I2215),Div.Meta!$H:$H,Div.Meta!$C:$C,"-",0,1)</f>
        <v>-</v>
      </c>
      <c r="D2215" s="302"/>
      <c r="E2215" s="146" t="str">
        <f>IF($D2215="","-",_xlfn.XLOOKUP($D2215,Fund.Meta!$A:$A,Fund.Meta!$D:$D,"-",0,1))</f>
        <v>-</v>
      </c>
      <c r="F2215" s="303" t="str">
        <f>IF($D2215="","-",_xlfn.XLOOKUP($D2215,Fund.Meta!$A:$A,Fund.Meta!$E:$E,"-",0,1))</f>
        <v>-</v>
      </c>
      <c r="G2215" s="334"/>
      <c r="H2215" s="303" t="str">
        <f>IF($G2215="","-",_xlfn.XLOOKUP($G2215,Appr.Meta!$A:$A,Appr.Meta!$D:$D,"-",0,1))</f>
        <v>-</v>
      </c>
      <c r="I2215" s="302"/>
      <c r="J2215" s="303" t="str">
        <f>IF($I2215="","-",_xlfn.XLOOKUP($I2215,'CC.Meta'!$A:$A,'CC.Meta'!$D:$D,"-",0,1))</f>
        <v>-</v>
      </c>
      <c r="K2215" s="302"/>
      <c r="L2215" s="146" t="str">
        <f>IF($K2215="","-",_xlfn.XLOOKUP($K2215,Obj.Meta!$A:$A,Obj.Meta!$D:$D,"-",0,1))</f>
        <v>-</v>
      </c>
      <c r="M2215" s="300" t="str">
        <f>IF($K2215="","-",_xlfn.XLOOKUP($K2215,Obj.Meta!$A:$A,Obj.Meta!$F:$F,"-",0,1))</f>
        <v>-</v>
      </c>
      <c r="N2215" s="337" t="str">
        <f t="shared" si="69"/>
        <v>---</v>
      </c>
      <c r="O2215" s="333"/>
      <c r="P2215" s="54"/>
      <c r="Q2215" s="52"/>
      <c r="R2215" s="34"/>
      <c r="S2215" s="53"/>
      <c r="T2215" s="208"/>
      <c r="U2215" s="726"/>
      <c r="V2215" s="206"/>
      <c r="W2215" s="206"/>
      <c r="X2215" s="678"/>
      <c r="Y2215" s="34"/>
      <c r="Z2215" s="610"/>
      <c r="AA2215" s="608"/>
    </row>
    <row r="2216" spans="1:27">
      <c r="A2216" s="145" t="str">
        <f t="shared" si="68"/>
        <v>-</v>
      </c>
      <c r="B2216" s="146" t="str">
        <f>_xlfn.XLOOKUP($A2216,Dept.Meta!$A:$A,Dept.Meta!$F:$F,"-",0,1)</f>
        <v>-</v>
      </c>
      <c r="C2216" s="629" t="str">
        <f>_xlfn.XLOOKUP(_xlfn.CONCAT($G2216,"-",$I2216),Div.Meta!$H:$H,Div.Meta!$C:$C,"-",0,1)</f>
        <v>-</v>
      </c>
      <c r="D2216" s="302"/>
      <c r="E2216" s="146" t="str">
        <f>IF($D2216="","-",_xlfn.XLOOKUP($D2216,Fund.Meta!$A:$A,Fund.Meta!$D:$D,"-",0,1))</f>
        <v>-</v>
      </c>
      <c r="F2216" s="303" t="str">
        <f>IF($D2216="","-",_xlfn.XLOOKUP($D2216,Fund.Meta!$A:$A,Fund.Meta!$E:$E,"-",0,1))</f>
        <v>-</v>
      </c>
      <c r="G2216" s="334"/>
      <c r="H2216" s="303" t="str">
        <f>IF($G2216="","-",_xlfn.XLOOKUP($G2216,Appr.Meta!$A:$A,Appr.Meta!$D:$D,"-",0,1))</f>
        <v>-</v>
      </c>
      <c r="I2216" s="302"/>
      <c r="J2216" s="303" t="str">
        <f>IF($I2216="","-",_xlfn.XLOOKUP($I2216,'CC.Meta'!$A:$A,'CC.Meta'!$D:$D,"-",0,1))</f>
        <v>-</v>
      </c>
      <c r="K2216" s="302"/>
      <c r="L2216" s="146" t="str">
        <f>IF($K2216="","-",_xlfn.XLOOKUP($K2216,Obj.Meta!$A:$A,Obj.Meta!$D:$D,"-",0,1))</f>
        <v>-</v>
      </c>
      <c r="M2216" s="300" t="str">
        <f>IF($K2216="","-",_xlfn.XLOOKUP($K2216,Obj.Meta!$A:$A,Obj.Meta!$F:$F,"-",0,1))</f>
        <v>-</v>
      </c>
      <c r="N2216" s="337" t="str">
        <f t="shared" si="69"/>
        <v>---</v>
      </c>
      <c r="O2216" s="333"/>
      <c r="P2216" s="54"/>
      <c r="Q2216" s="52"/>
      <c r="R2216" s="34"/>
      <c r="S2216" s="53"/>
      <c r="T2216" s="208"/>
      <c r="U2216" s="726"/>
      <c r="V2216" s="206"/>
      <c r="W2216" s="206"/>
      <c r="X2216" s="678"/>
      <c r="Y2216" s="34"/>
      <c r="Z2216" s="610"/>
      <c r="AA2216" s="608"/>
    </row>
    <row r="2217" spans="1:27">
      <c r="A2217" s="145" t="str">
        <f t="shared" si="68"/>
        <v>-</v>
      </c>
      <c r="B2217" s="146" t="str">
        <f>_xlfn.XLOOKUP($A2217,Dept.Meta!$A:$A,Dept.Meta!$F:$F,"-",0,1)</f>
        <v>-</v>
      </c>
      <c r="C2217" s="629" t="str">
        <f>_xlfn.XLOOKUP(_xlfn.CONCAT($G2217,"-",$I2217),Div.Meta!$H:$H,Div.Meta!$C:$C,"-",0,1)</f>
        <v>-</v>
      </c>
      <c r="D2217" s="302"/>
      <c r="E2217" s="146" t="str">
        <f>IF($D2217="","-",_xlfn.XLOOKUP($D2217,Fund.Meta!$A:$A,Fund.Meta!$D:$D,"-",0,1))</f>
        <v>-</v>
      </c>
      <c r="F2217" s="303" t="str">
        <f>IF($D2217="","-",_xlfn.XLOOKUP($D2217,Fund.Meta!$A:$A,Fund.Meta!$E:$E,"-",0,1))</f>
        <v>-</v>
      </c>
      <c r="G2217" s="334"/>
      <c r="H2217" s="303" t="str">
        <f>IF($G2217="","-",_xlfn.XLOOKUP($G2217,Appr.Meta!$A:$A,Appr.Meta!$D:$D,"-",0,1))</f>
        <v>-</v>
      </c>
      <c r="I2217" s="302"/>
      <c r="J2217" s="303" t="str">
        <f>IF($I2217="","-",_xlfn.XLOOKUP($I2217,'CC.Meta'!$A:$A,'CC.Meta'!$D:$D,"-",0,1))</f>
        <v>-</v>
      </c>
      <c r="K2217" s="302"/>
      <c r="L2217" s="146" t="str">
        <f>IF($K2217="","-",_xlfn.XLOOKUP($K2217,Obj.Meta!$A:$A,Obj.Meta!$D:$D,"-",0,1))</f>
        <v>-</v>
      </c>
      <c r="M2217" s="300" t="str">
        <f>IF($K2217="","-",_xlfn.XLOOKUP($K2217,Obj.Meta!$A:$A,Obj.Meta!$F:$F,"-",0,1))</f>
        <v>-</v>
      </c>
      <c r="N2217" s="337" t="str">
        <f t="shared" si="69"/>
        <v>---</v>
      </c>
      <c r="O2217" s="333"/>
      <c r="P2217" s="54"/>
      <c r="Q2217" s="52"/>
      <c r="R2217" s="34"/>
      <c r="S2217" s="53"/>
      <c r="T2217" s="208"/>
      <c r="U2217" s="726"/>
      <c r="V2217" s="206"/>
      <c r="W2217" s="206"/>
      <c r="X2217" s="678"/>
      <c r="Y2217" s="34"/>
      <c r="Z2217" s="610"/>
      <c r="AA2217" s="608"/>
    </row>
    <row r="2218" spans="1:27">
      <c r="A2218" s="145" t="str">
        <f t="shared" si="68"/>
        <v>-</v>
      </c>
      <c r="B2218" s="146" t="str">
        <f>_xlfn.XLOOKUP($A2218,Dept.Meta!$A:$A,Dept.Meta!$F:$F,"-",0,1)</f>
        <v>-</v>
      </c>
      <c r="C2218" s="629" t="str">
        <f>_xlfn.XLOOKUP(_xlfn.CONCAT($G2218,"-",$I2218),Div.Meta!$H:$H,Div.Meta!$C:$C,"-",0,1)</f>
        <v>-</v>
      </c>
      <c r="D2218" s="302"/>
      <c r="E2218" s="146" t="str">
        <f>IF($D2218="","-",_xlfn.XLOOKUP($D2218,Fund.Meta!$A:$A,Fund.Meta!$D:$D,"-",0,1))</f>
        <v>-</v>
      </c>
      <c r="F2218" s="303" t="str">
        <f>IF($D2218="","-",_xlfn.XLOOKUP($D2218,Fund.Meta!$A:$A,Fund.Meta!$E:$E,"-",0,1))</f>
        <v>-</v>
      </c>
      <c r="G2218" s="334"/>
      <c r="H2218" s="303" t="str">
        <f>IF($G2218="","-",_xlfn.XLOOKUP($G2218,Appr.Meta!$A:$A,Appr.Meta!$D:$D,"-",0,1))</f>
        <v>-</v>
      </c>
      <c r="I2218" s="302"/>
      <c r="J2218" s="303" t="str">
        <f>IF($I2218="","-",_xlfn.XLOOKUP($I2218,'CC.Meta'!$A:$A,'CC.Meta'!$D:$D,"-",0,1))</f>
        <v>-</v>
      </c>
      <c r="K2218" s="302"/>
      <c r="L2218" s="146" t="str">
        <f>IF($K2218="","-",_xlfn.XLOOKUP($K2218,Obj.Meta!$A:$A,Obj.Meta!$D:$D,"-",0,1))</f>
        <v>-</v>
      </c>
      <c r="M2218" s="300" t="str">
        <f>IF($K2218="","-",_xlfn.XLOOKUP($K2218,Obj.Meta!$A:$A,Obj.Meta!$F:$F,"-",0,1))</f>
        <v>-</v>
      </c>
      <c r="N2218" s="337" t="str">
        <f t="shared" si="69"/>
        <v>---</v>
      </c>
      <c r="O2218" s="333"/>
      <c r="P2218" s="54"/>
      <c r="Q2218" s="52"/>
      <c r="R2218" s="34"/>
      <c r="S2218" s="53"/>
      <c r="T2218" s="208"/>
      <c r="U2218" s="726"/>
      <c r="V2218" s="206"/>
      <c r="W2218" s="206"/>
      <c r="X2218" s="678"/>
      <c r="Y2218" s="34"/>
      <c r="Z2218" s="610"/>
      <c r="AA2218" s="608"/>
    </row>
    <row r="2219" spans="1:27">
      <c r="A2219" s="145" t="str">
        <f t="shared" si="68"/>
        <v>-</v>
      </c>
      <c r="B2219" s="146" t="str">
        <f>_xlfn.XLOOKUP($A2219,Dept.Meta!$A:$A,Dept.Meta!$F:$F,"-",0,1)</f>
        <v>-</v>
      </c>
      <c r="C2219" s="629" t="str">
        <f>_xlfn.XLOOKUP(_xlfn.CONCAT($G2219,"-",$I2219),Div.Meta!$H:$H,Div.Meta!$C:$C,"-",0,1)</f>
        <v>-</v>
      </c>
      <c r="D2219" s="302"/>
      <c r="E2219" s="146" t="str">
        <f>IF($D2219="","-",_xlfn.XLOOKUP($D2219,Fund.Meta!$A:$A,Fund.Meta!$D:$D,"-",0,1))</f>
        <v>-</v>
      </c>
      <c r="F2219" s="303" t="str">
        <f>IF($D2219="","-",_xlfn.XLOOKUP($D2219,Fund.Meta!$A:$A,Fund.Meta!$E:$E,"-",0,1))</f>
        <v>-</v>
      </c>
      <c r="G2219" s="334"/>
      <c r="H2219" s="303" t="str">
        <f>IF($G2219="","-",_xlfn.XLOOKUP($G2219,Appr.Meta!$A:$A,Appr.Meta!$D:$D,"-",0,1))</f>
        <v>-</v>
      </c>
      <c r="I2219" s="302"/>
      <c r="J2219" s="303" t="str">
        <f>IF($I2219="","-",_xlfn.XLOOKUP($I2219,'CC.Meta'!$A:$A,'CC.Meta'!$D:$D,"-",0,1))</f>
        <v>-</v>
      </c>
      <c r="K2219" s="302"/>
      <c r="L2219" s="146" t="str">
        <f>IF($K2219="","-",_xlfn.XLOOKUP($K2219,Obj.Meta!$A:$A,Obj.Meta!$D:$D,"-",0,1))</f>
        <v>-</v>
      </c>
      <c r="M2219" s="300" t="str">
        <f>IF($K2219="","-",_xlfn.XLOOKUP($K2219,Obj.Meta!$A:$A,Obj.Meta!$F:$F,"-",0,1))</f>
        <v>-</v>
      </c>
      <c r="N2219" s="337" t="str">
        <f t="shared" si="69"/>
        <v>---</v>
      </c>
      <c r="O2219" s="333"/>
      <c r="P2219" s="54"/>
      <c r="Q2219" s="52"/>
      <c r="R2219" s="34"/>
      <c r="S2219" s="53"/>
      <c r="T2219" s="208"/>
      <c r="U2219" s="726"/>
      <c r="V2219" s="206"/>
      <c r="W2219" s="206"/>
      <c r="X2219" s="678"/>
      <c r="Y2219" s="34"/>
      <c r="Z2219" s="610"/>
      <c r="AA2219" s="608"/>
    </row>
    <row r="2220" spans="1:27">
      <c r="A2220" s="145" t="str">
        <f t="shared" si="68"/>
        <v>-</v>
      </c>
      <c r="B2220" s="146" t="str">
        <f>_xlfn.XLOOKUP($A2220,Dept.Meta!$A:$A,Dept.Meta!$F:$F,"-",0,1)</f>
        <v>-</v>
      </c>
      <c r="C2220" s="629" t="str">
        <f>_xlfn.XLOOKUP(_xlfn.CONCAT($G2220,"-",$I2220),Div.Meta!$H:$H,Div.Meta!$C:$C,"-",0,1)</f>
        <v>-</v>
      </c>
      <c r="D2220" s="302"/>
      <c r="E2220" s="146" t="str">
        <f>IF($D2220="","-",_xlfn.XLOOKUP($D2220,Fund.Meta!$A:$A,Fund.Meta!$D:$D,"-",0,1))</f>
        <v>-</v>
      </c>
      <c r="F2220" s="303" t="str">
        <f>IF($D2220="","-",_xlfn.XLOOKUP($D2220,Fund.Meta!$A:$A,Fund.Meta!$E:$E,"-",0,1))</f>
        <v>-</v>
      </c>
      <c r="G2220" s="334"/>
      <c r="H2220" s="303" t="str">
        <f>IF($G2220="","-",_xlfn.XLOOKUP($G2220,Appr.Meta!$A:$A,Appr.Meta!$D:$D,"-",0,1))</f>
        <v>-</v>
      </c>
      <c r="I2220" s="302"/>
      <c r="J2220" s="303" t="str">
        <f>IF($I2220="","-",_xlfn.XLOOKUP($I2220,'CC.Meta'!$A:$A,'CC.Meta'!$D:$D,"-",0,1))</f>
        <v>-</v>
      </c>
      <c r="K2220" s="302"/>
      <c r="L2220" s="146" t="str">
        <f>IF($K2220="","-",_xlfn.XLOOKUP($K2220,Obj.Meta!$A:$A,Obj.Meta!$D:$D,"-",0,1))</f>
        <v>-</v>
      </c>
      <c r="M2220" s="300" t="str">
        <f>IF($K2220="","-",_xlfn.XLOOKUP($K2220,Obj.Meta!$A:$A,Obj.Meta!$F:$F,"-",0,1))</f>
        <v>-</v>
      </c>
      <c r="N2220" s="337" t="str">
        <f t="shared" si="69"/>
        <v>---</v>
      </c>
      <c r="O2220" s="333"/>
      <c r="P2220" s="54"/>
      <c r="Q2220" s="52"/>
      <c r="R2220" s="34"/>
      <c r="S2220" s="53"/>
      <c r="T2220" s="208"/>
      <c r="U2220" s="726"/>
      <c r="V2220" s="206"/>
      <c r="W2220" s="206"/>
      <c r="X2220" s="678"/>
      <c r="Y2220" s="34"/>
      <c r="Z2220" s="610"/>
      <c r="AA2220" s="608"/>
    </row>
    <row r="2221" spans="1:27">
      <c r="A2221" s="145" t="str">
        <f t="shared" si="68"/>
        <v>-</v>
      </c>
      <c r="B2221" s="146" t="str">
        <f>_xlfn.XLOOKUP($A2221,Dept.Meta!$A:$A,Dept.Meta!$F:$F,"-",0,1)</f>
        <v>-</v>
      </c>
      <c r="C2221" s="629" t="str">
        <f>_xlfn.XLOOKUP(_xlfn.CONCAT($G2221,"-",$I2221),Div.Meta!$H:$H,Div.Meta!$C:$C,"-",0,1)</f>
        <v>-</v>
      </c>
      <c r="D2221" s="302"/>
      <c r="E2221" s="146" t="str">
        <f>IF($D2221="","-",_xlfn.XLOOKUP($D2221,Fund.Meta!$A:$A,Fund.Meta!$D:$D,"-",0,1))</f>
        <v>-</v>
      </c>
      <c r="F2221" s="303" t="str">
        <f>IF($D2221="","-",_xlfn.XLOOKUP($D2221,Fund.Meta!$A:$A,Fund.Meta!$E:$E,"-",0,1))</f>
        <v>-</v>
      </c>
      <c r="G2221" s="334"/>
      <c r="H2221" s="303" t="str">
        <f>IF($G2221="","-",_xlfn.XLOOKUP($G2221,Appr.Meta!$A:$A,Appr.Meta!$D:$D,"-",0,1))</f>
        <v>-</v>
      </c>
      <c r="I2221" s="302"/>
      <c r="J2221" s="303" t="str">
        <f>IF($I2221="","-",_xlfn.XLOOKUP($I2221,'CC.Meta'!$A:$A,'CC.Meta'!$D:$D,"-",0,1))</f>
        <v>-</v>
      </c>
      <c r="K2221" s="302"/>
      <c r="L2221" s="146" t="str">
        <f>IF($K2221="","-",_xlfn.XLOOKUP($K2221,Obj.Meta!$A:$A,Obj.Meta!$D:$D,"-",0,1))</f>
        <v>-</v>
      </c>
      <c r="M2221" s="300" t="str">
        <f>IF($K2221="","-",_xlfn.XLOOKUP($K2221,Obj.Meta!$A:$A,Obj.Meta!$F:$F,"-",0,1))</f>
        <v>-</v>
      </c>
      <c r="N2221" s="337" t="str">
        <f t="shared" si="69"/>
        <v>---</v>
      </c>
      <c r="O2221" s="333"/>
      <c r="P2221" s="54"/>
      <c r="Q2221" s="52"/>
      <c r="R2221" s="34"/>
      <c r="S2221" s="53"/>
      <c r="T2221" s="208"/>
      <c r="U2221" s="726"/>
      <c r="V2221" s="206"/>
      <c r="W2221" s="206"/>
      <c r="X2221" s="678"/>
      <c r="Y2221" s="34"/>
      <c r="Z2221" s="610"/>
      <c r="AA2221" s="608"/>
    </row>
    <row r="2222" spans="1:27">
      <c r="A2222" s="145" t="str">
        <f t="shared" si="68"/>
        <v>-</v>
      </c>
      <c r="B2222" s="146" t="str">
        <f>_xlfn.XLOOKUP($A2222,Dept.Meta!$A:$A,Dept.Meta!$F:$F,"-",0,1)</f>
        <v>-</v>
      </c>
      <c r="C2222" s="629" t="str">
        <f>_xlfn.XLOOKUP(_xlfn.CONCAT($G2222,"-",$I2222),Div.Meta!$H:$H,Div.Meta!$C:$C,"-",0,1)</f>
        <v>-</v>
      </c>
      <c r="D2222" s="302"/>
      <c r="E2222" s="146" t="str">
        <f>IF($D2222="","-",_xlfn.XLOOKUP($D2222,Fund.Meta!$A:$A,Fund.Meta!$D:$D,"-",0,1))</f>
        <v>-</v>
      </c>
      <c r="F2222" s="303" t="str">
        <f>IF($D2222="","-",_xlfn.XLOOKUP($D2222,Fund.Meta!$A:$A,Fund.Meta!$E:$E,"-",0,1))</f>
        <v>-</v>
      </c>
      <c r="G2222" s="334"/>
      <c r="H2222" s="303" t="str">
        <f>IF($G2222="","-",_xlfn.XLOOKUP($G2222,Appr.Meta!$A:$A,Appr.Meta!$D:$D,"-",0,1))</f>
        <v>-</v>
      </c>
      <c r="I2222" s="302"/>
      <c r="J2222" s="303" t="str">
        <f>IF($I2222="","-",_xlfn.XLOOKUP($I2222,'CC.Meta'!$A:$A,'CC.Meta'!$D:$D,"-",0,1))</f>
        <v>-</v>
      </c>
      <c r="K2222" s="302"/>
      <c r="L2222" s="146" t="str">
        <f>IF($K2222="","-",_xlfn.XLOOKUP($K2222,Obj.Meta!$A:$A,Obj.Meta!$D:$D,"-",0,1))</f>
        <v>-</v>
      </c>
      <c r="M2222" s="300" t="str">
        <f>IF($K2222="","-",_xlfn.XLOOKUP($K2222,Obj.Meta!$A:$A,Obj.Meta!$F:$F,"-",0,1))</f>
        <v>-</v>
      </c>
      <c r="N2222" s="337" t="str">
        <f t="shared" si="69"/>
        <v>---</v>
      </c>
      <c r="O2222" s="333"/>
      <c r="P2222" s="54"/>
      <c r="Q2222" s="52"/>
      <c r="R2222" s="34"/>
      <c r="S2222" s="53"/>
      <c r="T2222" s="208"/>
      <c r="U2222" s="726"/>
      <c r="V2222" s="206"/>
      <c r="W2222" s="206"/>
      <c r="X2222" s="678"/>
      <c r="Y2222" s="34"/>
      <c r="Z2222" s="610"/>
      <c r="AA2222" s="608"/>
    </row>
    <row r="2223" spans="1:27">
      <c r="A2223" s="145" t="str">
        <f t="shared" si="68"/>
        <v>-</v>
      </c>
      <c r="B2223" s="146" t="str">
        <f>_xlfn.XLOOKUP($A2223,Dept.Meta!$A:$A,Dept.Meta!$F:$F,"-",0,1)</f>
        <v>-</v>
      </c>
      <c r="C2223" s="629" t="str">
        <f>_xlfn.XLOOKUP(_xlfn.CONCAT($G2223,"-",$I2223),Div.Meta!$H:$H,Div.Meta!$C:$C,"-",0,1)</f>
        <v>-</v>
      </c>
      <c r="D2223" s="302"/>
      <c r="E2223" s="146" t="str">
        <f>IF($D2223="","-",_xlfn.XLOOKUP($D2223,Fund.Meta!$A:$A,Fund.Meta!$D:$D,"-",0,1))</f>
        <v>-</v>
      </c>
      <c r="F2223" s="303" t="str">
        <f>IF($D2223="","-",_xlfn.XLOOKUP($D2223,Fund.Meta!$A:$A,Fund.Meta!$E:$E,"-",0,1))</f>
        <v>-</v>
      </c>
      <c r="G2223" s="334"/>
      <c r="H2223" s="303" t="str">
        <f>IF($G2223="","-",_xlfn.XLOOKUP($G2223,Appr.Meta!$A:$A,Appr.Meta!$D:$D,"-",0,1))</f>
        <v>-</v>
      </c>
      <c r="I2223" s="302"/>
      <c r="J2223" s="303" t="str">
        <f>IF($I2223="","-",_xlfn.XLOOKUP($I2223,'CC.Meta'!$A:$A,'CC.Meta'!$D:$D,"-",0,1))</f>
        <v>-</v>
      </c>
      <c r="K2223" s="302"/>
      <c r="L2223" s="146" t="str">
        <f>IF($K2223="","-",_xlfn.XLOOKUP($K2223,Obj.Meta!$A:$A,Obj.Meta!$D:$D,"-",0,1))</f>
        <v>-</v>
      </c>
      <c r="M2223" s="300" t="str">
        <f>IF($K2223="","-",_xlfn.XLOOKUP($K2223,Obj.Meta!$A:$A,Obj.Meta!$F:$F,"-",0,1))</f>
        <v>-</v>
      </c>
      <c r="N2223" s="337" t="str">
        <f t="shared" si="69"/>
        <v>---</v>
      </c>
      <c r="O2223" s="333"/>
      <c r="P2223" s="54"/>
      <c r="Q2223" s="52"/>
      <c r="R2223" s="34"/>
      <c r="S2223" s="53"/>
      <c r="T2223" s="208"/>
      <c r="U2223" s="726"/>
      <c r="V2223" s="206"/>
      <c r="W2223" s="206"/>
      <c r="X2223" s="678"/>
      <c r="Y2223" s="34"/>
      <c r="Z2223" s="610"/>
      <c r="AA2223" s="608"/>
    </row>
    <row r="2224" spans="1:27">
      <c r="A2224" s="145" t="str">
        <f t="shared" si="68"/>
        <v>-</v>
      </c>
      <c r="B2224" s="146" t="str">
        <f>_xlfn.XLOOKUP($A2224,Dept.Meta!$A:$A,Dept.Meta!$F:$F,"-",0,1)</f>
        <v>-</v>
      </c>
      <c r="C2224" s="629" t="str">
        <f>_xlfn.XLOOKUP(_xlfn.CONCAT($G2224,"-",$I2224),Div.Meta!$H:$H,Div.Meta!$C:$C,"-",0,1)</f>
        <v>-</v>
      </c>
      <c r="D2224" s="302"/>
      <c r="E2224" s="146" t="str">
        <f>IF($D2224="","-",_xlfn.XLOOKUP($D2224,Fund.Meta!$A:$A,Fund.Meta!$D:$D,"-",0,1))</f>
        <v>-</v>
      </c>
      <c r="F2224" s="303" t="str">
        <f>IF($D2224="","-",_xlfn.XLOOKUP($D2224,Fund.Meta!$A:$A,Fund.Meta!$E:$E,"-",0,1))</f>
        <v>-</v>
      </c>
      <c r="G2224" s="334"/>
      <c r="H2224" s="303" t="str">
        <f>IF($G2224="","-",_xlfn.XLOOKUP($G2224,Appr.Meta!$A:$A,Appr.Meta!$D:$D,"-",0,1))</f>
        <v>-</v>
      </c>
      <c r="I2224" s="302"/>
      <c r="J2224" s="303" t="str">
        <f>IF($I2224="","-",_xlfn.XLOOKUP($I2224,'CC.Meta'!$A:$A,'CC.Meta'!$D:$D,"-",0,1))</f>
        <v>-</v>
      </c>
      <c r="K2224" s="302"/>
      <c r="L2224" s="146" t="str">
        <f>IF($K2224="","-",_xlfn.XLOOKUP($K2224,Obj.Meta!$A:$A,Obj.Meta!$D:$D,"-",0,1))</f>
        <v>-</v>
      </c>
      <c r="M2224" s="300" t="str">
        <f>IF($K2224="","-",_xlfn.XLOOKUP($K2224,Obj.Meta!$A:$A,Obj.Meta!$F:$F,"-",0,1))</f>
        <v>-</v>
      </c>
      <c r="N2224" s="337" t="str">
        <f t="shared" si="69"/>
        <v>---</v>
      </c>
      <c r="O2224" s="333"/>
      <c r="P2224" s="54"/>
      <c r="Q2224" s="52"/>
      <c r="R2224" s="34"/>
      <c r="S2224" s="53"/>
      <c r="T2224" s="208"/>
      <c r="U2224" s="726"/>
      <c r="V2224" s="206"/>
      <c r="W2224" s="206"/>
      <c r="X2224" s="678"/>
      <c r="Y2224" s="34"/>
      <c r="Z2224" s="610"/>
      <c r="AA2224" s="608"/>
    </row>
    <row r="2225" spans="1:27">
      <c r="A2225" s="145" t="str">
        <f t="shared" si="68"/>
        <v>-</v>
      </c>
      <c r="B2225" s="146" t="str">
        <f>_xlfn.XLOOKUP($A2225,Dept.Meta!$A:$A,Dept.Meta!$F:$F,"-",0,1)</f>
        <v>-</v>
      </c>
      <c r="C2225" s="629" t="str">
        <f>_xlfn.XLOOKUP(_xlfn.CONCAT($G2225,"-",$I2225),Div.Meta!$H:$H,Div.Meta!$C:$C,"-",0,1)</f>
        <v>-</v>
      </c>
      <c r="D2225" s="302"/>
      <c r="E2225" s="146" t="str">
        <f>IF($D2225="","-",_xlfn.XLOOKUP($D2225,Fund.Meta!$A:$A,Fund.Meta!$D:$D,"-",0,1))</f>
        <v>-</v>
      </c>
      <c r="F2225" s="303" t="str">
        <f>IF($D2225="","-",_xlfn.XLOOKUP($D2225,Fund.Meta!$A:$A,Fund.Meta!$E:$E,"-",0,1))</f>
        <v>-</v>
      </c>
      <c r="G2225" s="334"/>
      <c r="H2225" s="303" t="str">
        <f>IF($G2225="","-",_xlfn.XLOOKUP($G2225,Appr.Meta!$A:$A,Appr.Meta!$D:$D,"-",0,1))</f>
        <v>-</v>
      </c>
      <c r="I2225" s="302"/>
      <c r="J2225" s="303" t="str">
        <f>IF($I2225="","-",_xlfn.XLOOKUP($I2225,'CC.Meta'!$A:$A,'CC.Meta'!$D:$D,"-",0,1))</f>
        <v>-</v>
      </c>
      <c r="K2225" s="302"/>
      <c r="L2225" s="146" t="str">
        <f>IF($K2225="","-",_xlfn.XLOOKUP($K2225,Obj.Meta!$A:$A,Obj.Meta!$D:$D,"-",0,1))</f>
        <v>-</v>
      </c>
      <c r="M2225" s="300" t="str">
        <f>IF($K2225="","-",_xlfn.XLOOKUP($K2225,Obj.Meta!$A:$A,Obj.Meta!$F:$F,"-",0,1))</f>
        <v>-</v>
      </c>
      <c r="N2225" s="337" t="str">
        <f t="shared" si="69"/>
        <v>---</v>
      </c>
      <c r="O2225" s="333"/>
      <c r="P2225" s="54"/>
      <c r="Q2225" s="52"/>
      <c r="R2225" s="34"/>
      <c r="S2225" s="53"/>
      <c r="T2225" s="208"/>
      <c r="U2225" s="726"/>
      <c r="V2225" s="206"/>
      <c r="W2225" s="206"/>
      <c r="X2225" s="678"/>
      <c r="Y2225" s="34"/>
      <c r="Z2225" s="610"/>
      <c r="AA2225" s="608"/>
    </row>
    <row r="2226" spans="1:27">
      <c r="A2226" s="145" t="str">
        <f t="shared" si="68"/>
        <v>-</v>
      </c>
      <c r="B2226" s="146" t="str">
        <f>_xlfn.XLOOKUP($A2226,Dept.Meta!$A:$A,Dept.Meta!$F:$F,"-",0,1)</f>
        <v>-</v>
      </c>
      <c r="C2226" s="629" t="str">
        <f>_xlfn.XLOOKUP(_xlfn.CONCAT($G2226,"-",$I2226),Div.Meta!$H:$H,Div.Meta!$C:$C,"-",0,1)</f>
        <v>-</v>
      </c>
      <c r="D2226" s="302"/>
      <c r="E2226" s="146" t="str">
        <f>IF($D2226="","-",_xlfn.XLOOKUP($D2226,Fund.Meta!$A:$A,Fund.Meta!$D:$D,"-",0,1))</f>
        <v>-</v>
      </c>
      <c r="F2226" s="303" t="str">
        <f>IF($D2226="","-",_xlfn.XLOOKUP($D2226,Fund.Meta!$A:$A,Fund.Meta!$E:$E,"-",0,1))</f>
        <v>-</v>
      </c>
      <c r="G2226" s="334"/>
      <c r="H2226" s="303" t="str">
        <f>IF($G2226="","-",_xlfn.XLOOKUP($G2226,Appr.Meta!$A:$A,Appr.Meta!$D:$D,"-",0,1))</f>
        <v>-</v>
      </c>
      <c r="I2226" s="302"/>
      <c r="J2226" s="303" t="str">
        <f>IF($I2226="","-",_xlfn.XLOOKUP($I2226,'CC.Meta'!$A:$A,'CC.Meta'!$D:$D,"-",0,1))</f>
        <v>-</v>
      </c>
      <c r="K2226" s="302"/>
      <c r="L2226" s="146" t="str">
        <f>IF($K2226="","-",_xlfn.XLOOKUP($K2226,Obj.Meta!$A:$A,Obj.Meta!$D:$D,"-",0,1))</f>
        <v>-</v>
      </c>
      <c r="M2226" s="300" t="str">
        <f>IF($K2226="","-",_xlfn.XLOOKUP($K2226,Obj.Meta!$A:$A,Obj.Meta!$F:$F,"-",0,1))</f>
        <v>-</v>
      </c>
      <c r="N2226" s="337" t="str">
        <f t="shared" si="69"/>
        <v>---</v>
      </c>
      <c r="O2226" s="333"/>
      <c r="P2226" s="54"/>
      <c r="Q2226" s="52"/>
      <c r="R2226" s="34"/>
      <c r="S2226" s="53"/>
      <c r="T2226" s="208"/>
      <c r="U2226" s="726"/>
      <c r="V2226" s="206"/>
      <c r="W2226" s="206"/>
      <c r="X2226" s="678"/>
      <c r="Y2226" s="34"/>
      <c r="Z2226" s="610"/>
      <c r="AA2226" s="608"/>
    </row>
    <row r="2227" spans="1:27">
      <c r="A2227" s="145" t="str">
        <f t="shared" si="68"/>
        <v>-</v>
      </c>
      <c r="B2227" s="146" t="str">
        <f>_xlfn.XLOOKUP($A2227,Dept.Meta!$A:$A,Dept.Meta!$F:$F,"-",0,1)</f>
        <v>-</v>
      </c>
      <c r="C2227" s="629" t="str">
        <f>_xlfn.XLOOKUP(_xlfn.CONCAT($G2227,"-",$I2227),Div.Meta!$H:$H,Div.Meta!$C:$C,"-",0,1)</f>
        <v>-</v>
      </c>
      <c r="D2227" s="302"/>
      <c r="E2227" s="146" t="str">
        <f>IF($D2227="","-",_xlfn.XLOOKUP($D2227,Fund.Meta!$A:$A,Fund.Meta!$D:$D,"-",0,1))</f>
        <v>-</v>
      </c>
      <c r="F2227" s="303" t="str">
        <f>IF($D2227="","-",_xlfn.XLOOKUP($D2227,Fund.Meta!$A:$A,Fund.Meta!$E:$E,"-",0,1))</f>
        <v>-</v>
      </c>
      <c r="G2227" s="334"/>
      <c r="H2227" s="303" t="str">
        <f>IF($G2227="","-",_xlfn.XLOOKUP($G2227,Appr.Meta!$A:$A,Appr.Meta!$D:$D,"-",0,1))</f>
        <v>-</v>
      </c>
      <c r="I2227" s="302"/>
      <c r="J2227" s="303" t="str">
        <f>IF($I2227="","-",_xlfn.XLOOKUP($I2227,'CC.Meta'!$A:$A,'CC.Meta'!$D:$D,"-",0,1))</f>
        <v>-</v>
      </c>
      <c r="K2227" s="302"/>
      <c r="L2227" s="146" t="str">
        <f>IF($K2227="","-",_xlfn.XLOOKUP($K2227,Obj.Meta!$A:$A,Obj.Meta!$D:$D,"-",0,1))</f>
        <v>-</v>
      </c>
      <c r="M2227" s="300" t="str">
        <f>IF($K2227="","-",_xlfn.XLOOKUP($K2227,Obj.Meta!$A:$A,Obj.Meta!$F:$F,"-",0,1))</f>
        <v>-</v>
      </c>
      <c r="N2227" s="337" t="str">
        <f t="shared" si="69"/>
        <v>---</v>
      </c>
      <c r="O2227" s="333"/>
      <c r="P2227" s="54"/>
      <c r="Q2227" s="52"/>
      <c r="R2227" s="34"/>
      <c r="S2227" s="53"/>
      <c r="T2227" s="208"/>
      <c r="U2227" s="726"/>
      <c r="V2227" s="206"/>
      <c r="W2227" s="206"/>
      <c r="X2227" s="678"/>
      <c r="Y2227" s="34"/>
      <c r="Z2227" s="610"/>
      <c r="AA2227" s="608"/>
    </row>
    <row r="2228" spans="1:27">
      <c r="A2228" s="145" t="str">
        <f t="shared" si="68"/>
        <v>-</v>
      </c>
      <c r="B2228" s="146" t="str">
        <f>_xlfn.XLOOKUP($A2228,Dept.Meta!$A:$A,Dept.Meta!$F:$F,"-",0,1)</f>
        <v>-</v>
      </c>
      <c r="C2228" s="629" t="str">
        <f>_xlfn.XLOOKUP(_xlfn.CONCAT($G2228,"-",$I2228),Div.Meta!$H:$H,Div.Meta!$C:$C,"-",0,1)</f>
        <v>-</v>
      </c>
      <c r="D2228" s="302"/>
      <c r="E2228" s="146" t="str">
        <f>IF($D2228="","-",_xlfn.XLOOKUP($D2228,Fund.Meta!$A:$A,Fund.Meta!$D:$D,"-",0,1))</f>
        <v>-</v>
      </c>
      <c r="F2228" s="303" t="str">
        <f>IF($D2228="","-",_xlfn.XLOOKUP($D2228,Fund.Meta!$A:$A,Fund.Meta!$E:$E,"-",0,1))</f>
        <v>-</v>
      </c>
      <c r="G2228" s="334"/>
      <c r="H2228" s="303" t="str">
        <f>IF($G2228="","-",_xlfn.XLOOKUP($G2228,Appr.Meta!$A:$A,Appr.Meta!$D:$D,"-",0,1))</f>
        <v>-</v>
      </c>
      <c r="I2228" s="302"/>
      <c r="J2228" s="303" t="str">
        <f>IF($I2228="","-",_xlfn.XLOOKUP($I2228,'CC.Meta'!$A:$A,'CC.Meta'!$D:$D,"-",0,1))</f>
        <v>-</v>
      </c>
      <c r="K2228" s="302"/>
      <c r="L2228" s="146" t="str">
        <f>IF($K2228="","-",_xlfn.XLOOKUP($K2228,Obj.Meta!$A:$A,Obj.Meta!$D:$D,"-",0,1))</f>
        <v>-</v>
      </c>
      <c r="M2228" s="300" t="str">
        <f>IF($K2228="","-",_xlfn.XLOOKUP($K2228,Obj.Meta!$A:$A,Obj.Meta!$F:$F,"-",0,1))</f>
        <v>-</v>
      </c>
      <c r="N2228" s="337" t="str">
        <f t="shared" si="69"/>
        <v>---</v>
      </c>
      <c r="O2228" s="333"/>
      <c r="P2228" s="54"/>
      <c r="Q2228" s="52"/>
      <c r="R2228" s="34"/>
      <c r="S2228" s="53"/>
      <c r="T2228" s="208"/>
      <c r="U2228" s="726"/>
      <c r="V2228" s="206"/>
      <c r="W2228" s="206"/>
      <c r="X2228" s="678"/>
      <c r="Y2228" s="34"/>
      <c r="Z2228" s="610"/>
      <c r="AA2228" s="608"/>
    </row>
    <row r="2229" spans="1:27">
      <c r="A2229" s="145" t="str">
        <f t="shared" si="68"/>
        <v>-</v>
      </c>
      <c r="B2229" s="146" t="str">
        <f>_xlfn.XLOOKUP($A2229,Dept.Meta!$A:$A,Dept.Meta!$F:$F,"-",0,1)</f>
        <v>-</v>
      </c>
      <c r="C2229" s="629" t="str">
        <f>_xlfn.XLOOKUP(_xlfn.CONCAT($G2229,"-",$I2229),Div.Meta!$H:$H,Div.Meta!$C:$C,"-",0,1)</f>
        <v>-</v>
      </c>
      <c r="D2229" s="302"/>
      <c r="E2229" s="146" t="str">
        <f>IF($D2229="","-",_xlfn.XLOOKUP($D2229,Fund.Meta!$A:$A,Fund.Meta!$D:$D,"-",0,1))</f>
        <v>-</v>
      </c>
      <c r="F2229" s="303" t="str">
        <f>IF($D2229="","-",_xlfn.XLOOKUP($D2229,Fund.Meta!$A:$A,Fund.Meta!$E:$E,"-",0,1))</f>
        <v>-</v>
      </c>
      <c r="G2229" s="334"/>
      <c r="H2229" s="303" t="str">
        <f>IF($G2229="","-",_xlfn.XLOOKUP($G2229,Appr.Meta!$A:$A,Appr.Meta!$D:$D,"-",0,1))</f>
        <v>-</v>
      </c>
      <c r="I2229" s="302"/>
      <c r="J2229" s="303" t="str">
        <f>IF($I2229="","-",_xlfn.XLOOKUP($I2229,'CC.Meta'!$A:$A,'CC.Meta'!$D:$D,"-",0,1))</f>
        <v>-</v>
      </c>
      <c r="K2229" s="302"/>
      <c r="L2229" s="146" t="str">
        <f>IF($K2229="","-",_xlfn.XLOOKUP($K2229,Obj.Meta!$A:$A,Obj.Meta!$D:$D,"-",0,1))</f>
        <v>-</v>
      </c>
      <c r="M2229" s="300" t="str">
        <f>IF($K2229="","-",_xlfn.XLOOKUP($K2229,Obj.Meta!$A:$A,Obj.Meta!$F:$F,"-",0,1))</f>
        <v>-</v>
      </c>
      <c r="N2229" s="337" t="str">
        <f t="shared" si="69"/>
        <v>---</v>
      </c>
      <c r="O2229" s="333"/>
      <c r="P2229" s="54"/>
      <c r="Q2229" s="52"/>
      <c r="R2229" s="34"/>
      <c r="S2229" s="53"/>
      <c r="T2229" s="208"/>
      <c r="U2229" s="726"/>
      <c r="V2229" s="206"/>
      <c r="W2229" s="206"/>
      <c r="X2229" s="678"/>
      <c r="Y2229" s="34"/>
      <c r="Z2229" s="610"/>
      <c r="AA2229" s="608"/>
    </row>
    <row r="2230" spans="1:27">
      <c r="A2230" s="145" t="str">
        <f t="shared" si="68"/>
        <v>-</v>
      </c>
      <c r="B2230" s="146" t="str">
        <f>_xlfn.XLOOKUP($A2230,Dept.Meta!$A:$A,Dept.Meta!$F:$F,"-",0,1)</f>
        <v>-</v>
      </c>
      <c r="C2230" s="629" t="str">
        <f>_xlfn.XLOOKUP(_xlfn.CONCAT($G2230,"-",$I2230),Div.Meta!$H:$H,Div.Meta!$C:$C,"-",0,1)</f>
        <v>-</v>
      </c>
      <c r="D2230" s="302"/>
      <c r="E2230" s="146" t="str">
        <f>IF($D2230="","-",_xlfn.XLOOKUP($D2230,Fund.Meta!$A:$A,Fund.Meta!$D:$D,"-",0,1))</f>
        <v>-</v>
      </c>
      <c r="F2230" s="303" t="str">
        <f>IF($D2230="","-",_xlfn.XLOOKUP($D2230,Fund.Meta!$A:$A,Fund.Meta!$E:$E,"-",0,1))</f>
        <v>-</v>
      </c>
      <c r="G2230" s="334"/>
      <c r="H2230" s="303" t="str">
        <f>IF($G2230="","-",_xlfn.XLOOKUP($G2230,Appr.Meta!$A:$A,Appr.Meta!$D:$D,"-",0,1))</f>
        <v>-</v>
      </c>
      <c r="I2230" s="302"/>
      <c r="J2230" s="303" t="str">
        <f>IF($I2230="","-",_xlfn.XLOOKUP($I2230,'CC.Meta'!$A:$A,'CC.Meta'!$D:$D,"-",0,1))</f>
        <v>-</v>
      </c>
      <c r="K2230" s="302"/>
      <c r="L2230" s="146" t="str">
        <f>IF($K2230="","-",_xlfn.XLOOKUP($K2230,Obj.Meta!$A:$A,Obj.Meta!$D:$D,"-",0,1))</f>
        <v>-</v>
      </c>
      <c r="M2230" s="300" t="str">
        <f>IF($K2230="","-",_xlfn.XLOOKUP($K2230,Obj.Meta!$A:$A,Obj.Meta!$F:$F,"-",0,1))</f>
        <v>-</v>
      </c>
      <c r="N2230" s="337" t="str">
        <f t="shared" si="69"/>
        <v>---</v>
      </c>
      <c r="O2230" s="333"/>
      <c r="P2230" s="54"/>
      <c r="Q2230" s="52"/>
      <c r="R2230" s="34"/>
      <c r="S2230" s="53"/>
      <c r="T2230" s="208"/>
      <c r="U2230" s="726"/>
      <c r="V2230" s="206"/>
      <c r="W2230" s="206"/>
      <c r="X2230" s="678"/>
      <c r="Y2230" s="34"/>
      <c r="Z2230" s="610"/>
      <c r="AA2230" s="608"/>
    </row>
    <row r="2231" spans="1:27">
      <c r="A2231" s="145" t="str">
        <f t="shared" si="68"/>
        <v>-</v>
      </c>
      <c r="B2231" s="146" t="str">
        <f>_xlfn.XLOOKUP($A2231,Dept.Meta!$A:$A,Dept.Meta!$F:$F,"-",0,1)</f>
        <v>-</v>
      </c>
      <c r="C2231" s="629" t="str">
        <f>_xlfn.XLOOKUP(_xlfn.CONCAT($G2231,"-",$I2231),Div.Meta!$H:$H,Div.Meta!$C:$C,"-",0,1)</f>
        <v>-</v>
      </c>
      <c r="D2231" s="302"/>
      <c r="E2231" s="146" t="str">
        <f>IF($D2231="","-",_xlfn.XLOOKUP($D2231,Fund.Meta!$A:$A,Fund.Meta!$D:$D,"-",0,1))</f>
        <v>-</v>
      </c>
      <c r="F2231" s="303" t="str">
        <f>IF($D2231="","-",_xlfn.XLOOKUP($D2231,Fund.Meta!$A:$A,Fund.Meta!$E:$E,"-",0,1))</f>
        <v>-</v>
      </c>
      <c r="G2231" s="334"/>
      <c r="H2231" s="303" t="str">
        <f>IF($G2231="","-",_xlfn.XLOOKUP($G2231,Appr.Meta!$A:$A,Appr.Meta!$D:$D,"-",0,1))</f>
        <v>-</v>
      </c>
      <c r="I2231" s="302"/>
      <c r="J2231" s="303" t="str">
        <f>IF($I2231="","-",_xlfn.XLOOKUP($I2231,'CC.Meta'!$A:$A,'CC.Meta'!$D:$D,"-",0,1))</f>
        <v>-</v>
      </c>
      <c r="K2231" s="302"/>
      <c r="L2231" s="146" t="str">
        <f>IF($K2231="","-",_xlfn.XLOOKUP($K2231,Obj.Meta!$A:$A,Obj.Meta!$D:$D,"-",0,1))</f>
        <v>-</v>
      </c>
      <c r="M2231" s="300" t="str">
        <f>IF($K2231="","-",_xlfn.XLOOKUP($K2231,Obj.Meta!$A:$A,Obj.Meta!$F:$F,"-",0,1))</f>
        <v>-</v>
      </c>
      <c r="N2231" s="337" t="str">
        <f t="shared" si="69"/>
        <v>---</v>
      </c>
      <c r="O2231" s="333"/>
      <c r="P2231" s="54"/>
      <c r="Q2231" s="52"/>
      <c r="R2231" s="34"/>
      <c r="S2231" s="53"/>
      <c r="T2231" s="208"/>
      <c r="U2231" s="726"/>
      <c r="V2231" s="206"/>
      <c r="W2231" s="206"/>
      <c r="X2231" s="678"/>
      <c r="Y2231" s="34"/>
      <c r="Z2231" s="610"/>
      <c r="AA2231" s="608"/>
    </row>
    <row r="2232" spans="1:27">
      <c r="A2232" s="145" t="str">
        <f t="shared" si="68"/>
        <v>-</v>
      </c>
      <c r="B2232" s="146" t="str">
        <f>_xlfn.XLOOKUP($A2232,Dept.Meta!$A:$A,Dept.Meta!$F:$F,"-",0,1)</f>
        <v>-</v>
      </c>
      <c r="C2232" s="629" t="str">
        <f>_xlfn.XLOOKUP(_xlfn.CONCAT($G2232,"-",$I2232),Div.Meta!$H:$H,Div.Meta!$C:$C,"-",0,1)</f>
        <v>-</v>
      </c>
      <c r="D2232" s="302"/>
      <c r="E2232" s="146" t="str">
        <f>IF($D2232="","-",_xlfn.XLOOKUP($D2232,Fund.Meta!$A:$A,Fund.Meta!$D:$D,"-",0,1))</f>
        <v>-</v>
      </c>
      <c r="F2232" s="303" t="str">
        <f>IF($D2232="","-",_xlfn.XLOOKUP($D2232,Fund.Meta!$A:$A,Fund.Meta!$E:$E,"-",0,1))</f>
        <v>-</v>
      </c>
      <c r="G2232" s="334"/>
      <c r="H2232" s="303" t="str">
        <f>IF($G2232="","-",_xlfn.XLOOKUP($G2232,Appr.Meta!$A:$A,Appr.Meta!$D:$D,"-",0,1))</f>
        <v>-</v>
      </c>
      <c r="I2232" s="302"/>
      <c r="J2232" s="303" t="str">
        <f>IF($I2232="","-",_xlfn.XLOOKUP($I2232,'CC.Meta'!$A:$A,'CC.Meta'!$D:$D,"-",0,1))</f>
        <v>-</v>
      </c>
      <c r="K2232" s="302"/>
      <c r="L2232" s="146" t="str">
        <f>IF($K2232="","-",_xlfn.XLOOKUP($K2232,Obj.Meta!$A:$A,Obj.Meta!$D:$D,"-",0,1))</f>
        <v>-</v>
      </c>
      <c r="M2232" s="300" t="str">
        <f>IF($K2232="","-",_xlfn.XLOOKUP($K2232,Obj.Meta!$A:$A,Obj.Meta!$F:$F,"-",0,1))</f>
        <v>-</v>
      </c>
      <c r="N2232" s="337" t="str">
        <f t="shared" si="69"/>
        <v>---</v>
      </c>
      <c r="O2232" s="333"/>
      <c r="P2232" s="54"/>
      <c r="Q2232" s="52"/>
      <c r="R2232" s="34"/>
      <c r="S2232" s="53"/>
      <c r="T2232" s="208"/>
      <c r="U2232" s="726"/>
      <c r="V2232" s="206"/>
      <c r="W2232" s="206"/>
      <c r="X2232" s="678"/>
      <c r="Y2232" s="34"/>
      <c r="Z2232" s="610"/>
      <c r="AA2232" s="608"/>
    </row>
    <row r="2233" spans="1:27">
      <c r="A2233" s="145" t="str">
        <f t="shared" si="68"/>
        <v>-</v>
      </c>
      <c r="B2233" s="146" t="str">
        <f>_xlfn.XLOOKUP($A2233,Dept.Meta!$A:$A,Dept.Meta!$F:$F,"-",0,1)</f>
        <v>-</v>
      </c>
      <c r="C2233" s="629" t="str">
        <f>_xlfn.XLOOKUP(_xlfn.CONCAT($G2233,"-",$I2233),Div.Meta!$H:$H,Div.Meta!$C:$C,"-",0,1)</f>
        <v>-</v>
      </c>
      <c r="D2233" s="302"/>
      <c r="E2233" s="146" t="str">
        <f>IF($D2233="","-",_xlfn.XLOOKUP($D2233,Fund.Meta!$A:$A,Fund.Meta!$D:$D,"-",0,1))</f>
        <v>-</v>
      </c>
      <c r="F2233" s="303" t="str">
        <f>IF($D2233="","-",_xlfn.XLOOKUP($D2233,Fund.Meta!$A:$A,Fund.Meta!$E:$E,"-",0,1))</f>
        <v>-</v>
      </c>
      <c r="G2233" s="334"/>
      <c r="H2233" s="303" t="str">
        <f>IF($G2233="","-",_xlfn.XLOOKUP($G2233,Appr.Meta!$A:$A,Appr.Meta!$D:$D,"-",0,1))</f>
        <v>-</v>
      </c>
      <c r="I2233" s="302"/>
      <c r="J2233" s="303" t="str">
        <f>IF($I2233="","-",_xlfn.XLOOKUP($I2233,'CC.Meta'!$A:$A,'CC.Meta'!$D:$D,"-",0,1))</f>
        <v>-</v>
      </c>
      <c r="K2233" s="302"/>
      <c r="L2233" s="146" t="str">
        <f>IF($K2233="","-",_xlfn.XLOOKUP($K2233,Obj.Meta!$A:$A,Obj.Meta!$D:$D,"-",0,1))</f>
        <v>-</v>
      </c>
      <c r="M2233" s="300" t="str">
        <f>IF($K2233="","-",_xlfn.XLOOKUP($K2233,Obj.Meta!$A:$A,Obj.Meta!$F:$F,"-",0,1))</f>
        <v>-</v>
      </c>
      <c r="N2233" s="337" t="str">
        <f t="shared" si="69"/>
        <v>---</v>
      </c>
      <c r="O2233" s="333"/>
      <c r="P2233" s="54"/>
      <c r="Q2233" s="52"/>
      <c r="R2233" s="34"/>
      <c r="S2233" s="53"/>
      <c r="T2233" s="208"/>
      <c r="U2233" s="726"/>
      <c r="V2233" s="206"/>
      <c r="W2233" s="206"/>
      <c r="X2233" s="678"/>
      <c r="Y2233" s="34"/>
      <c r="Z2233" s="610"/>
      <c r="AA2233" s="608"/>
    </row>
    <row r="2234" spans="1:27">
      <c r="A2234" s="145" t="str">
        <f t="shared" si="68"/>
        <v>-</v>
      </c>
      <c r="B2234" s="146" t="str">
        <f>_xlfn.XLOOKUP($A2234,Dept.Meta!$A:$A,Dept.Meta!$F:$F,"-",0,1)</f>
        <v>-</v>
      </c>
      <c r="C2234" s="629" t="str">
        <f>_xlfn.XLOOKUP(_xlfn.CONCAT($G2234,"-",$I2234),Div.Meta!$H:$H,Div.Meta!$C:$C,"-",0,1)</f>
        <v>-</v>
      </c>
      <c r="D2234" s="302"/>
      <c r="E2234" s="146" t="str">
        <f>IF($D2234="","-",_xlfn.XLOOKUP($D2234,Fund.Meta!$A:$A,Fund.Meta!$D:$D,"-",0,1))</f>
        <v>-</v>
      </c>
      <c r="F2234" s="303" t="str">
        <f>IF($D2234="","-",_xlfn.XLOOKUP($D2234,Fund.Meta!$A:$A,Fund.Meta!$E:$E,"-",0,1))</f>
        <v>-</v>
      </c>
      <c r="G2234" s="334"/>
      <c r="H2234" s="303" t="str">
        <f>IF($G2234="","-",_xlfn.XLOOKUP($G2234,Appr.Meta!$A:$A,Appr.Meta!$D:$D,"-",0,1))</f>
        <v>-</v>
      </c>
      <c r="I2234" s="302"/>
      <c r="J2234" s="303" t="str">
        <f>IF($I2234="","-",_xlfn.XLOOKUP($I2234,'CC.Meta'!$A:$A,'CC.Meta'!$D:$D,"-",0,1))</f>
        <v>-</v>
      </c>
      <c r="K2234" s="302"/>
      <c r="L2234" s="146" t="str">
        <f>IF($K2234="","-",_xlfn.XLOOKUP($K2234,Obj.Meta!$A:$A,Obj.Meta!$D:$D,"-",0,1))</f>
        <v>-</v>
      </c>
      <c r="M2234" s="300" t="str">
        <f>IF($K2234="","-",_xlfn.XLOOKUP($K2234,Obj.Meta!$A:$A,Obj.Meta!$F:$F,"-",0,1))</f>
        <v>-</v>
      </c>
      <c r="N2234" s="337" t="str">
        <f t="shared" si="69"/>
        <v>---</v>
      </c>
      <c r="O2234" s="333"/>
      <c r="P2234" s="54"/>
      <c r="Q2234" s="52"/>
      <c r="R2234" s="34"/>
      <c r="S2234" s="53"/>
      <c r="T2234" s="208"/>
      <c r="U2234" s="726"/>
      <c r="V2234" s="206"/>
      <c r="W2234" s="206"/>
      <c r="X2234" s="678"/>
      <c r="Y2234" s="34"/>
      <c r="Z2234" s="610"/>
      <c r="AA2234" s="608"/>
    </row>
    <row r="2235" spans="1:27">
      <c r="A2235" s="145" t="str">
        <f t="shared" si="68"/>
        <v>-</v>
      </c>
      <c r="B2235" s="146" t="str">
        <f>_xlfn.XLOOKUP($A2235,Dept.Meta!$A:$A,Dept.Meta!$F:$F,"-",0,1)</f>
        <v>-</v>
      </c>
      <c r="C2235" s="629" t="str">
        <f>_xlfn.XLOOKUP(_xlfn.CONCAT($G2235,"-",$I2235),Div.Meta!$H:$H,Div.Meta!$C:$C,"-",0,1)</f>
        <v>-</v>
      </c>
      <c r="D2235" s="302"/>
      <c r="E2235" s="146" t="str">
        <f>IF($D2235="","-",_xlfn.XLOOKUP($D2235,Fund.Meta!$A:$A,Fund.Meta!$D:$D,"-",0,1))</f>
        <v>-</v>
      </c>
      <c r="F2235" s="303" t="str">
        <f>IF($D2235="","-",_xlfn.XLOOKUP($D2235,Fund.Meta!$A:$A,Fund.Meta!$E:$E,"-",0,1))</f>
        <v>-</v>
      </c>
      <c r="G2235" s="334"/>
      <c r="H2235" s="303" t="str">
        <f>IF($G2235="","-",_xlfn.XLOOKUP($G2235,Appr.Meta!$A:$A,Appr.Meta!$D:$D,"-",0,1))</f>
        <v>-</v>
      </c>
      <c r="I2235" s="302"/>
      <c r="J2235" s="303" t="str">
        <f>IF($I2235="","-",_xlfn.XLOOKUP($I2235,'CC.Meta'!$A:$A,'CC.Meta'!$D:$D,"-",0,1))</f>
        <v>-</v>
      </c>
      <c r="K2235" s="302"/>
      <c r="L2235" s="146" t="str">
        <f>IF($K2235="","-",_xlfn.XLOOKUP($K2235,Obj.Meta!$A:$A,Obj.Meta!$D:$D,"-",0,1))</f>
        <v>-</v>
      </c>
      <c r="M2235" s="300" t="str">
        <f>IF($K2235="","-",_xlfn.XLOOKUP($K2235,Obj.Meta!$A:$A,Obj.Meta!$F:$F,"-",0,1))</f>
        <v>-</v>
      </c>
      <c r="N2235" s="337" t="str">
        <f t="shared" si="69"/>
        <v>---</v>
      </c>
      <c r="O2235" s="333"/>
      <c r="P2235" s="54"/>
      <c r="Q2235" s="52"/>
      <c r="R2235" s="34"/>
      <c r="S2235" s="53"/>
      <c r="T2235" s="208"/>
      <c r="U2235" s="726"/>
      <c r="V2235" s="206"/>
      <c r="W2235" s="206"/>
      <c r="X2235" s="678"/>
      <c r="Y2235" s="34"/>
      <c r="Z2235" s="610"/>
      <c r="AA2235" s="608"/>
    </row>
    <row r="2236" spans="1:27">
      <c r="A2236" s="145" t="str">
        <f t="shared" si="68"/>
        <v>-</v>
      </c>
      <c r="B2236" s="146" t="str">
        <f>_xlfn.XLOOKUP($A2236,Dept.Meta!$A:$A,Dept.Meta!$F:$F,"-",0,1)</f>
        <v>-</v>
      </c>
      <c r="C2236" s="629" t="str">
        <f>_xlfn.XLOOKUP(_xlfn.CONCAT($G2236,"-",$I2236),Div.Meta!$H:$H,Div.Meta!$C:$C,"-",0,1)</f>
        <v>-</v>
      </c>
      <c r="D2236" s="302"/>
      <c r="E2236" s="146" t="str">
        <f>IF($D2236="","-",_xlfn.XLOOKUP($D2236,Fund.Meta!$A:$A,Fund.Meta!$D:$D,"-",0,1))</f>
        <v>-</v>
      </c>
      <c r="F2236" s="303" t="str">
        <f>IF($D2236="","-",_xlfn.XLOOKUP($D2236,Fund.Meta!$A:$A,Fund.Meta!$E:$E,"-",0,1))</f>
        <v>-</v>
      </c>
      <c r="G2236" s="334"/>
      <c r="H2236" s="303" t="str">
        <f>IF($G2236="","-",_xlfn.XLOOKUP($G2236,Appr.Meta!$A:$A,Appr.Meta!$D:$D,"-",0,1))</f>
        <v>-</v>
      </c>
      <c r="I2236" s="302"/>
      <c r="J2236" s="303" t="str">
        <f>IF($I2236="","-",_xlfn.XLOOKUP($I2236,'CC.Meta'!$A:$A,'CC.Meta'!$D:$D,"-",0,1))</f>
        <v>-</v>
      </c>
      <c r="K2236" s="302"/>
      <c r="L2236" s="146" t="str">
        <f>IF($K2236="","-",_xlfn.XLOOKUP($K2236,Obj.Meta!$A:$A,Obj.Meta!$D:$D,"-",0,1))</f>
        <v>-</v>
      </c>
      <c r="M2236" s="300" t="str">
        <f>IF($K2236="","-",_xlfn.XLOOKUP($K2236,Obj.Meta!$A:$A,Obj.Meta!$F:$F,"-",0,1))</f>
        <v>-</v>
      </c>
      <c r="N2236" s="337" t="str">
        <f t="shared" si="69"/>
        <v>---</v>
      </c>
      <c r="O2236" s="333"/>
      <c r="P2236" s="54"/>
      <c r="Q2236" s="52"/>
      <c r="R2236" s="34"/>
      <c r="S2236" s="53"/>
      <c r="T2236" s="208"/>
      <c r="U2236" s="726"/>
      <c r="V2236" s="206"/>
      <c r="W2236" s="206"/>
      <c r="X2236" s="678"/>
      <c r="Y2236" s="34"/>
      <c r="Z2236" s="610"/>
      <c r="AA2236" s="608"/>
    </row>
    <row r="2237" spans="1:27">
      <c r="A2237" s="145" t="str">
        <f t="shared" si="68"/>
        <v>-</v>
      </c>
      <c r="B2237" s="146" t="str">
        <f>_xlfn.XLOOKUP($A2237,Dept.Meta!$A:$A,Dept.Meta!$F:$F,"-",0,1)</f>
        <v>-</v>
      </c>
      <c r="C2237" s="629" t="str">
        <f>_xlfn.XLOOKUP(_xlfn.CONCAT($G2237,"-",$I2237),Div.Meta!$H:$H,Div.Meta!$C:$C,"-",0,1)</f>
        <v>-</v>
      </c>
      <c r="D2237" s="302"/>
      <c r="E2237" s="146" t="str">
        <f>IF($D2237="","-",_xlfn.XLOOKUP($D2237,Fund.Meta!$A:$A,Fund.Meta!$D:$D,"-",0,1))</f>
        <v>-</v>
      </c>
      <c r="F2237" s="303" t="str">
        <f>IF($D2237="","-",_xlfn.XLOOKUP($D2237,Fund.Meta!$A:$A,Fund.Meta!$E:$E,"-",0,1))</f>
        <v>-</v>
      </c>
      <c r="G2237" s="334"/>
      <c r="H2237" s="303" t="str">
        <f>IF($G2237="","-",_xlfn.XLOOKUP($G2237,Appr.Meta!$A:$A,Appr.Meta!$D:$D,"-",0,1))</f>
        <v>-</v>
      </c>
      <c r="I2237" s="302"/>
      <c r="J2237" s="303" t="str">
        <f>IF($I2237="","-",_xlfn.XLOOKUP($I2237,'CC.Meta'!$A:$A,'CC.Meta'!$D:$D,"-",0,1))</f>
        <v>-</v>
      </c>
      <c r="K2237" s="302"/>
      <c r="L2237" s="146" t="str">
        <f>IF($K2237="","-",_xlfn.XLOOKUP($K2237,Obj.Meta!$A:$A,Obj.Meta!$D:$D,"-",0,1))</f>
        <v>-</v>
      </c>
      <c r="M2237" s="300" t="str">
        <f>IF($K2237="","-",_xlfn.XLOOKUP($K2237,Obj.Meta!$A:$A,Obj.Meta!$F:$F,"-",0,1))</f>
        <v>-</v>
      </c>
      <c r="N2237" s="337" t="str">
        <f t="shared" si="69"/>
        <v>---</v>
      </c>
      <c r="O2237" s="333"/>
      <c r="P2237" s="54"/>
      <c r="Q2237" s="52"/>
      <c r="R2237" s="34"/>
      <c r="S2237" s="53"/>
      <c r="T2237" s="208"/>
      <c r="U2237" s="726"/>
      <c r="V2237" s="206"/>
      <c r="W2237" s="206"/>
      <c r="X2237" s="678"/>
      <c r="Y2237" s="34"/>
      <c r="Z2237" s="610"/>
      <c r="AA2237" s="608"/>
    </row>
    <row r="2238" spans="1:27">
      <c r="A2238" s="145" t="str">
        <f t="shared" si="68"/>
        <v>-</v>
      </c>
      <c r="B2238" s="146" t="str">
        <f>_xlfn.XLOOKUP($A2238,Dept.Meta!$A:$A,Dept.Meta!$F:$F,"-",0,1)</f>
        <v>-</v>
      </c>
      <c r="C2238" s="629" t="str">
        <f>_xlfn.XLOOKUP(_xlfn.CONCAT($G2238,"-",$I2238),Div.Meta!$H:$H,Div.Meta!$C:$C,"-",0,1)</f>
        <v>-</v>
      </c>
      <c r="D2238" s="302"/>
      <c r="E2238" s="146" t="str">
        <f>IF($D2238="","-",_xlfn.XLOOKUP($D2238,Fund.Meta!$A:$A,Fund.Meta!$D:$D,"-",0,1))</f>
        <v>-</v>
      </c>
      <c r="F2238" s="303" t="str">
        <f>IF($D2238="","-",_xlfn.XLOOKUP($D2238,Fund.Meta!$A:$A,Fund.Meta!$E:$E,"-",0,1))</f>
        <v>-</v>
      </c>
      <c r="G2238" s="334"/>
      <c r="H2238" s="303" t="str">
        <f>IF($G2238="","-",_xlfn.XLOOKUP($G2238,Appr.Meta!$A:$A,Appr.Meta!$D:$D,"-",0,1))</f>
        <v>-</v>
      </c>
      <c r="I2238" s="302"/>
      <c r="J2238" s="303" t="str">
        <f>IF($I2238="","-",_xlfn.XLOOKUP($I2238,'CC.Meta'!$A:$A,'CC.Meta'!$D:$D,"-",0,1))</f>
        <v>-</v>
      </c>
      <c r="K2238" s="302"/>
      <c r="L2238" s="146" t="str">
        <f>IF($K2238="","-",_xlfn.XLOOKUP($K2238,Obj.Meta!$A:$A,Obj.Meta!$D:$D,"-",0,1))</f>
        <v>-</v>
      </c>
      <c r="M2238" s="300" t="str">
        <f>IF($K2238="","-",_xlfn.XLOOKUP($K2238,Obj.Meta!$A:$A,Obj.Meta!$F:$F,"-",0,1))</f>
        <v>-</v>
      </c>
      <c r="N2238" s="337" t="str">
        <f t="shared" si="69"/>
        <v>---</v>
      </c>
      <c r="O2238" s="333"/>
      <c r="P2238" s="54"/>
      <c r="Q2238" s="52"/>
      <c r="R2238" s="34"/>
      <c r="S2238" s="53"/>
      <c r="T2238" s="208"/>
      <c r="U2238" s="726"/>
      <c r="V2238" s="206"/>
      <c r="W2238" s="206"/>
      <c r="X2238" s="678"/>
      <c r="Y2238" s="34"/>
      <c r="Z2238" s="610"/>
      <c r="AA2238" s="608"/>
    </row>
    <row r="2239" spans="1:27">
      <c r="A2239" s="145" t="str">
        <f t="shared" si="68"/>
        <v>-</v>
      </c>
      <c r="B2239" s="146" t="str">
        <f>_xlfn.XLOOKUP($A2239,Dept.Meta!$A:$A,Dept.Meta!$F:$F,"-",0,1)</f>
        <v>-</v>
      </c>
      <c r="C2239" s="629" t="str">
        <f>_xlfn.XLOOKUP(_xlfn.CONCAT($G2239,"-",$I2239),Div.Meta!$H:$H,Div.Meta!$C:$C,"-",0,1)</f>
        <v>-</v>
      </c>
      <c r="D2239" s="302"/>
      <c r="E2239" s="146" t="str">
        <f>IF($D2239="","-",_xlfn.XLOOKUP($D2239,Fund.Meta!$A:$A,Fund.Meta!$D:$D,"-",0,1))</f>
        <v>-</v>
      </c>
      <c r="F2239" s="303" t="str">
        <f>IF($D2239="","-",_xlfn.XLOOKUP($D2239,Fund.Meta!$A:$A,Fund.Meta!$E:$E,"-",0,1))</f>
        <v>-</v>
      </c>
      <c r="G2239" s="334"/>
      <c r="H2239" s="303" t="str">
        <f>IF($G2239="","-",_xlfn.XLOOKUP($G2239,Appr.Meta!$A:$A,Appr.Meta!$D:$D,"-",0,1))</f>
        <v>-</v>
      </c>
      <c r="I2239" s="302"/>
      <c r="J2239" s="303" t="str">
        <f>IF($I2239="","-",_xlfn.XLOOKUP($I2239,'CC.Meta'!$A:$A,'CC.Meta'!$D:$D,"-",0,1))</f>
        <v>-</v>
      </c>
      <c r="K2239" s="302"/>
      <c r="L2239" s="146" t="str">
        <f>IF($K2239="","-",_xlfn.XLOOKUP($K2239,Obj.Meta!$A:$A,Obj.Meta!$D:$D,"-",0,1))</f>
        <v>-</v>
      </c>
      <c r="M2239" s="300" t="str">
        <f>IF($K2239="","-",_xlfn.XLOOKUP($K2239,Obj.Meta!$A:$A,Obj.Meta!$F:$F,"-",0,1))</f>
        <v>-</v>
      </c>
      <c r="N2239" s="337" t="str">
        <f t="shared" si="69"/>
        <v>---</v>
      </c>
      <c r="O2239" s="333"/>
      <c r="P2239" s="54"/>
      <c r="Q2239" s="52"/>
      <c r="R2239" s="34"/>
      <c r="S2239" s="53"/>
      <c r="T2239" s="208"/>
      <c r="U2239" s="726"/>
      <c r="V2239" s="206"/>
      <c r="W2239" s="206"/>
      <c r="X2239" s="678"/>
      <c r="Y2239" s="34"/>
      <c r="Z2239" s="610"/>
      <c r="AA2239" s="608"/>
    </row>
    <row r="2240" spans="1:27">
      <c r="A2240" s="145" t="str">
        <f t="shared" si="68"/>
        <v>-</v>
      </c>
      <c r="B2240" s="146" t="str">
        <f>_xlfn.XLOOKUP($A2240,Dept.Meta!$A:$A,Dept.Meta!$F:$F,"-",0,1)</f>
        <v>-</v>
      </c>
      <c r="C2240" s="629" t="str">
        <f>_xlfn.XLOOKUP(_xlfn.CONCAT($G2240,"-",$I2240),Div.Meta!$H:$H,Div.Meta!$C:$C,"-",0,1)</f>
        <v>-</v>
      </c>
      <c r="D2240" s="302"/>
      <c r="E2240" s="146" t="str">
        <f>IF($D2240="","-",_xlfn.XLOOKUP($D2240,Fund.Meta!$A:$A,Fund.Meta!$D:$D,"-",0,1))</f>
        <v>-</v>
      </c>
      <c r="F2240" s="303" t="str">
        <f>IF($D2240="","-",_xlfn.XLOOKUP($D2240,Fund.Meta!$A:$A,Fund.Meta!$E:$E,"-",0,1))</f>
        <v>-</v>
      </c>
      <c r="G2240" s="334"/>
      <c r="H2240" s="303" t="str">
        <f>IF($G2240="","-",_xlfn.XLOOKUP($G2240,Appr.Meta!$A:$A,Appr.Meta!$D:$D,"-",0,1))</f>
        <v>-</v>
      </c>
      <c r="I2240" s="302"/>
      <c r="J2240" s="303" t="str">
        <f>IF($I2240="","-",_xlfn.XLOOKUP($I2240,'CC.Meta'!$A:$A,'CC.Meta'!$D:$D,"-",0,1))</f>
        <v>-</v>
      </c>
      <c r="K2240" s="302"/>
      <c r="L2240" s="146" t="str">
        <f>IF($K2240="","-",_xlfn.XLOOKUP($K2240,Obj.Meta!$A:$A,Obj.Meta!$D:$D,"-",0,1))</f>
        <v>-</v>
      </c>
      <c r="M2240" s="300" t="str">
        <f>IF($K2240="","-",_xlfn.XLOOKUP($K2240,Obj.Meta!$A:$A,Obj.Meta!$F:$F,"-",0,1))</f>
        <v>-</v>
      </c>
      <c r="N2240" s="337" t="str">
        <f t="shared" si="69"/>
        <v>---</v>
      </c>
      <c r="O2240" s="333"/>
      <c r="P2240" s="54"/>
      <c r="Q2240" s="52"/>
      <c r="R2240" s="34"/>
      <c r="S2240" s="53"/>
      <c r="T2240" s="208"/>
      <c r="U2240" s="726"/>
      <c r="V2240" s="206"/>
      <c r="W2240" s="206"/>
      <c r="X2240" s="678"/>
      <c r="Y2240" s="34"/>
      <c r="Z2240" s="610"/>
      <c r="AA2240" s="608"/>
    </row>
    <row r="2241" spans="1:27">
      <c r="A2241" s="145" t="str">
        <f t="shared" si="68"/>
        <v>-</v>
      </c>
      <c r="B2241" s="146" t="str">
        <f>_xlfn.XLOOKUP($A2241,Dept.Meta!$A:$A,Dept.Meta!$F:$F,"-",0,1)</f>
        <v>-</v>
      </c>
      <c r="C2241" s="629" t="str">
        <f>_xlfn.XLOOKUP(_xlfn.CONCAT($G2241,"-",$I2241),Div.Meta!$H:$H,Div.Meta!$C:$C,"-",0,1)</f>
        <v>-</v>
      </c>
      <c r="D2241" s="302"/>
      <c r="E2241" s="146" t="str">
        <f>IF($D2241="","-",_xlfn.XLOOKUP($D2241,Fund.Meta!$A:$A,Fund.Meta!$D:$D,"-",0,1))</f>
        <v>-</v>
      </c>
      <c r="F2241" s="303" t="str">
        <f>IF($D2241="","-",_xlfn.XLOOKUP($D2241,Fund.Meta!$A:$A,Fund.Meta!$E:$E,"-",0,1))</f>
        <v>-</v>
      </c>
      <c r="G2241" s="334"/>
      <c r="H2241" s="303" t="str">
        <f>IF($G2241="","-",_xlfn.XLOOKUP($G2241,Appr.Meta!$A:$A,Appr.Meta!$D:$D,"-",0,1))</f>
        <v>-</v>
      </c>
      <c r="I2241" s="302"/>
      <c r="J2241" s="303" t="str">
        <f>IF($I2241="","-",_xlfn.XLOOKUP($I2241,'CC.Meta'!$A:$A,'CC.Meta'!$D:$D,"-",0,1))</f>
        <v>-</v>
      </c>
      <c r="K2241" s="302"/>
      <c r="L2241" s="146" t="str">
        <f>IF($K2241="","-",_xlfn.XLOOKUP($K2241,Obj.Meta!$A:$A,Obj.Meta!$D:$D,"-",0,1))</f>
        <v>-</v>
      </c>
      <c r="M2241" s="300" t="str">
        <f>IF($K2241="","-",_xlfn.XLOOKUP($K2241,Obj.Meta!$A:$A,Obj.Meta!$F:$F,"-",0,1))</f>
        <v>-</v>
      </c>
      <c r="N2241" s="337" t="str">
        <f t="shared" si="69"/>
        <v>---</v>
      </c>
      <c r="O2241" s="333"/>
      <c r="P2241" s="54"/>
      <c r="Q2241" s="52"/>
      <c r="R2241" s="34"/>
      <c r="S2241" s="53"/>
      <c r="T2241" s="208"/>
      <c r="U2241" s="726"/>
      <c r="V2241" s="206"/>
      <c r="W2241" s="206"/>
      <c r="X2241" s="678"/>
      <c r="Y2241" s="34"/>
      <c r="Z2241" s="610"/>
      <c r="AA2241" s="608"/>
    </row>
    <row r="2242" spans="1:27">
      <c r="A2242" s="145" t="str">
        <f t="shared" si="68"/>
        <v>-</v>
      </c>
      <c r="B2242" s="146" t="str">
        <f>_xlfn.XLOOKUP($A2242,Dept.Meta!$A:$A,Dept.Meta!$F:$F,"-",0,1)</f>
        <v>-</v>
      </c>
      <c r="C2242" s="629" t="str">
        <f>_xlfn.XLOOKUP(_xlfn.CONCAT($G2242,"-",$I2242),Div.Meta!$H:$H,Div.Meta!$C:$C,"-",0,1)</f>
        <v>-</v>
      </c>
      <c r="D2242" s="302"/>
      <c r="E2242" s="146" t="str">
        <f>IF($D2242="","-",_xlfn.XLOOKUP($D2242,Fund.Meta!$A:$A,Fund.Meta!$D:$D,"-",0,1))</f>
        <v>-</v>
      </c>
      <c r="F2242" s="303" t="str">
        <f>IF($D2242="","-",_xlfn.XLOOKUP($D2242,Fund.Meta!$A:$A,Fund.Meta!$E:$E,"-",0,1))</f>
        <v>-</v>
      </c>
      <c r="G2242" s="334"/>
      <c r="H2242" s="303" t="str">
        <f>IF($G2242="","-",_xlfn.XLOOKUP($G2242,Appr.Meta!$A:$A,Appr.Meta!$D:$D,"-",0,1))</f>
        <v>-</v>
      </c>
      <c r="I2242" s="302"/>
      <c r="J2242" s="303" t="str">
        <f>IF($I2242="","-",_xlfn.XLOOKUP($I2242,'CC.Meta'!$A:$A,'CC.Meta'!$D:$D,"-",0,1))</f>
        <v>-</v>
      </c>
      <c r="K2242" s="302"/>
      <c r="L2242" s="146" t="str">
        <f>IF($K2242="","-",_xlfn.XLOOKUP($K2242,Obj.Meta!$A:$A,Obj.Meta!$D:$D,"-",0,1))</f>
        <v>-</v>
      </c>
      <c r="M2242" s="300" t="str">
        <f>IF($K2242="","-",_xlfn.XLOOKUP($K2242,Obj.Meta!$A:$A,Obj.Meta!$F:$F,"-",0,1))</f>
        <v>-</v>
      </c>
      <c r="N2242" s="337" t="str">
        <f t="shared" si="69"/>
        <v>---</v>
      </c>
      <c r="O2242" s="333"/>
      <c r="P2242" s="54"/>
      <c r="Q2242" s="52"/>
      <c r="R2242" s="34"/>
      <c r="S2242" s="53"/>
      <c r="T2242" s="208"/>
      <c r="U2242" s="726"/>
      <c r="V2242" s="206"/>
      <c r="W2242" s="206"/>
      <c r="X2242" s="678"/>
      <c r="Y2242" s="34"/>
      <c r="Z2242" s="610"/>
      <c r="AA2242" s="608"/>
    </row>
    <row r="2243" spans="1:27">
      <c r="A2243" s="145" t="str">
        <f t="shared" si="68"/>
        <v>-</v>
      </c>
      <c r="B2243" s="146" t="str">
        <f>_xlfn.XLOOKUP($A2243,Dept.Meta!$A:$A,Dept.Meta!$F:$F,"-",0,1)</f>
        <v>-</v>
      </c>
      <c r="C2243" s="629" t="str">
        <f>_xlfn.XLOOKUP(_xlfn.CONCAT($G2243,"-",$I2243),Div.Meta!$H:$H,Div.Meta!$C:$C,"-",0,1)</f>
        <v>-</v>
      </c>
      <c r="D2243" s="302"/>
      <c r="E2243" s="146" t="str">
        <f>IF($D2243="","-",_xlfn.XLOOKUP($D2243,Fund.Meta!$A:$A,Fund.Meta!$D:$D,"-",0,1))</f>
        <v>-</v>
      </c>
      <c r="F2243" s="303" t="str">
        <f>IF($D2243="","-",_xlfn.XLOOKUP($D2243,Fund.Meta!$A:$A,Fund.Meta!$E:$E,"-",0,1))</f>
        <v>-</v>
      </c>
      <c r="G2243" s="334"/>
      <c r="H2243" s="303" t="str">
        <f>IF($G2243="","-",_xlfn.XLOOKUP($G2243,Appr.Meta!$A:$A,Appr.Meta!$D:$D,"-",0,1))</f>
        <v>-</v>
      </c>
      <c r="I2243" s="302"/>
      <c r="J2243" s="303" t="str">
        <f>IF($I2243="","-",_xlfn.XLOOKUP($I2243,'CC.Meta'!$A:$A,'CC.Meta'!$D:$D,"-",0,1))</f>
        <v>-</v>
      </c>
      <c r="K2243" s="302"/>
      <c r="L2243" s="146" t="str">
        <f>IF($K2243="","-",_xlfn.XLOOKUP($K2243,Obj.Meta!$A:$A,Obj.Meta!$D:$D,"-",0,1))</f>
        <v>-</v>
      </c>
      <c r="M2243" s="300" t="str">
        <f>IF($K2243="","-",_xlfn.XLOOKUP($K2243,Obj.Meta!$A:$A,Obj.Meta!$F:$F,"-",0,1))</f>
        <v>-</v>
      </c>
      <c r="N2243" s="337" t="str">
        <f t="shared" si="69"/>
        <v>---</v>
      </c>
      <c r="O2243" s="333"/>
      <c r="P2243" s="54"/>
      <c r="Q2243" s="52"/>
      <c r="R2243" s="34"/>
      <c r="S2243" s="53"/>
      <c r="T2243" s="208"/>
      <c r="U2243" s="726"/>
      <c r="V2243" s="206"/>
      <c r="W2243" s="206"/>
      <c r="X2243" s="678"/>
      <c r="Y2243" s="34"/>
      <c r="Z2243" s="610"/>
      <c r="AA2243" s="608"/>
    </row>
    <row r="2244" spans="1:27">
      <c r="A2244" s="145" t="str">
        <f t="shared" si="68"/>
        <v>-</v>
      </c>
      <c r="B2244" s="146" t="str">
        <f>_xlfn.XLOOKUP($A2244,Dept.Meta!$A:$A,Dept.Meta!$F:$F,"-",0,1)</f>
        <v>-</v>
      </c>
      <c r="C2244" s="629" t="str">
        <f>_xlfn.XLOOKUP(_xlfn.CONCAT($G2244,"-",$I2244),Div.Meta!$H:$H,Div.Meta!$C:$C,"-",0,1)</f>
        <v>-</v>
      </c>
      <c r="D2244" s="302"/>
      <c r="E2244" s="146" t="str">
        <f>IF($D2244="","-",_xlfn.XLOOKUP($D2244,Fund.Meta!$A:$A,Fund.Meta!$D:$D,"-",0,1))</f>
        <v>-</v>
      </c>
      <c r="F2244" s="303" t="str">
        <f>IF($D2244="","-",_xlfn.XLOOKUP($D2244,Fund.Meta!$A:$A,Fund.Meta!$E:$E,"-",0,1))</f>
        <v>-</v>
      </c>
      <c r="G2244" s="334"/>
      <c r="H2244" s="303" t="str">
        <f>IF($G2244="","-",_xlfn.XLOOKUP($G2244,Appr.Meta!$A:$A,Appr.Meta!$D:$D,"-",0,1))</f>
        <v>-</v>
      </c>
      <c r="I2244" s="302"/>
      <c r="J2244" s="303" t="str">
        <f>IF($I2244="","-",_xlfn.XLOOKUP($I2244,'CC.Meta'!$A:$A,'CC.Meta'!$D:$D,"-",0,1))</f>
        <v>-</v>
      </c>
      <c r="K2244" s="302"/>
      <c r="L2244" s="146" t="str">
        <f>IF($K2244="","-",_xlfn.XLOOKUP($K2244,Obj.Meta!$A:$A,Obj.Meta!$D:$D,"-",0,1))</f>
        <v>-</v>
      </c>
      <c r="M2244" s="300" t="str">
        <f>IF($K2244="","-",_xlfn.XLOOKUP($K2244,Obj.Meta!$A:$A,Obj.Meta!$F:$F,"-",0,1))</f>
        <v>-</v>
      </c>
      <c r="N2244" s="337" t="str">
        <f t="shared" si="69"/>
        <v>---</v>
      </c>
      <c r="O2244" s="333"/>
      <c r="P2244" s="54"/>
      <c r="Q2244" s="52"/>
      <c r="R2244" s="34"/>
      <c r="S2244" s="53"/>
      <c r="T2244" s="208"/>
      <c r="U2244" s="726"/>
      <c r="V2244" s="206"/>
      <c r="W2244" s="206"/>
      <c r="X2244" s="678"/>
      <c r="Y2244" s="34"/>
      <c r="Z2244" s="610"/>
      <c r="AA2244" s="608"/>
    </row>
    <row r="2245" spans="1:27">
      <c r="A2245" s="145" t="str">
        <f t="shared" si="68"/>
        <v>-</v>
      </c>
      <c r="B2245" s="146" t="str">
        <f>_xlfn.XLOOKUP($A2245,Dept.Meta!$A:$A,Dept.Meta!$F:$F,"-",0,1)</f>
        <v>-</v>
      </c>
      <c r="C2245" s="629" t="str">
        <f>_xlfn.XLOOKUP(_xlfn.CONCAT($G2245,"-",$I2245),Div.Meta!$H:$H,Div.Meta!$C:$C,"-",0,1)</f>
        <v>-</v>
      </c>
      <c r="D2245" s="302"/>
      <c r="E2245" s="146" t="str">
        <f>IF($D2245="","-",_xlfn.XLOOKUP($D2245,Fund.Meta!$A:$A,Fund.Meta!$D:$D,"-",0,1))</f>
        <v>-</v>
      </c>
      <c r="F2245" s="303" t="str">
        <f>IF($D2245="","-",_xlfn.XLOOKUP($D2245,Fund.Meta!$A:$A,Fund.Meta!$E:$E,"-",0,1))</f>
        <v>-</v>
      </c>
      <c r="G2245" s="334"/>
      <c r="H2245" s="303" t="str">
        <f>IF($G2245="","-",_xlfn.XLOOKUP($G2245,Appr.Meta!$A:$A,Appr.Meta!$D:$D,"-",0,1))</f>
        <v>-</v>
      </c>
      <c r="I2245" s="302"/>
      <c r="J2245" s="303" t="str">
        <f>IF($I2245="","-",_xlfn.XLOOKUP($I2245,'CC.Meta'!$A:$A,'CC.Meta'!$D:$D,"-",0,1))</f>
        <v>-</v>
      </c>
      <c r="K2245" s="302"/>
      <c r="L2245" s="146" t="str">
        <f>IF($K2245="","-",_xlfn.XLOOKUP($K2245,Obj.Meta!$A:$A,Obj.Meta!$D:$D,"-",0,1))</f>
        <v>-</v>
      </c>
      <c r="M2245" s="300" t="str">
        <f>IF($K2245="","-",_xlfn.XLOOKUP($K2245,Obj.Meta!$A:$A,Obj.Meta!$F:$F,"-",0,1))</f>
        <v>-</v>
      </c>
      <c r="N2245" s="337" t="str">
        <f t="shared" si="69"/>
        <v>---</v>
      </c>
      <c r="O2245" s="333"/>
      <c r="P2245" s="54"/>
      <c r="Q2245" s="52"/>
      <c r="R2245" s="34"/>
      <c r="S2245" s="53"/>
      <c r="T2245" s="208"/>
      <c r="U2245" s="726"/>
      <c r="V2245" s="206"/>
      <c r="W2245" s="206"/>
      <c r="X2245" s="678"/>
      <c r="Y2245" s="34"/>
      <c r="Z2245" s="610"/>
      <c r="AA2245" s="608"/>
    </row>
    <row r="2246" spans="1:27">
      <c r="A2246" s="145" t="str">
        <f t="shared" si="68"/>
        <v>-</v>
      </c>
      <c r="B2246" s="146" t="str">
        <f>_xlfn.XLOOKUP($A2246,Dept.Meta!$A:$A,Dept.Meta!$F:$F,"-",0,1)</f>
        <v>-</v>
      </c>
      <c r="C2246" s="629" t="str">
        <f>_xlfn.XLOOKUP(_xlfn.CONCAT($G2246,"-",$I2246),Div.Meta!$H:$H,Div.Meta!$C:$C,"-",0,1)</f>
        <v>-</v>
      </c>
      <c r="D2246" s="302"/>
      <c r="E2246" s="146" t="str">
        <f>IF($D2246="","-",_xlfn.XLOOKUP($D2246,Fund.Meta!$A:$A,Fund.Meta!$D:$D,"-",0,1))</f>
        <v>-</v>
      </c>
      <c r="F2246" s="303" t="str">
        <f>IF($D2246="","-",_xlfn.XLOOKUP($D2246,Fund.Meta!$A:$A,Fund.Meta!$E:$E,"-",0,1))</f>
        <v>-</v>
      </c>
      <c r="G2246" s="334"/>
      <c r="H2246" s="303" t="str">
        <f>IF($G2246="","-",_xlfn.XLOOKUP($G2246,Appr.Meta!$A:$A,Appr.Meta!$D:$D,"-",0,1))</f>
        <v>-</v>
      </c>
      <c r="I2246" s="302"/>
      <c r="J2246" s="303" t="str">
        <f>IF($I2246="","-",_xlfn.XLOOKUP($I2246,'CC.Meta'!$A:$A,'CC.Meta'!$D:$D,"-",0,1))</f>
        <v>-</v>
      </c>
      <c r="K2246" s="302"/>
      <c r="L2246" s="146" t="str">
        <f>IF($K2246="","-",_xlfn.XLOOKUP($K2246,Obj.Meta!$A:$A,Obj.Meta!$D:$D,"-",0,1))</f>
        <v>-</v>
      </c>
      <c r="M2246" s="300" t="str">
        <f>IF($K2246="","-",_xlfn.XLOOKUP($K2246,Obj.Meta!$A:$A,Obj.Meta!$F:$F,"-",0,1))</f>
        <v>-</v>
      </c>
      <c r="N2246" s="337" t="str">
        <f t="shared" si="69"/>
        <v>---</v>
      </c>
      <c r="O2246" s="333"/>
      <c r="P2246" s="54"/>
      <c r="Q2246" s="52"/>
      <c r="R2246" s="34"/>
      <c r="S2246" s="53"/>
      <c r="T2246" s="208"/>
      <c r="U2246" s="726"/>
      <c r="V2246" s="206"/>
      <c r="W2246" s="206"/>
      <c r="X2246" s="678"/>
      <c r="Y2246" s="34"/>
      <c r="Z2246" s="610"/>
      <c r="AA2246" s="608"/>
    </row>
    <row r="2247" spans="1:27">
      <c r="A2247" s="145" t="str">
        <f t="shared" si="68"/>
        <v>-</v>
      </c>
      <c r="B2247" s="146" t="str">
        <f>_xlfn.XLOOKUP($A2247,Dept.Meta!$A:$A,Dept.Meta!$F:$F,"-",0,1)</f>
        <v>-</v>
      </c>
      <c r="C2247" s="629" t="str">
        <f>_xlfn.XLOOKUP(_xlfn.CONCAT($G2247,"-",$I2247),Div.Meta!$H:$H,Div.Meta!$C:$C,"-",0,1)</f>
        <v>-</v>
      </c>
      <c r="D2247" s="302"/>
      <c r="E2247" s="146" t="str">
        <f>IF($D2247="","-",_xlfn.XLOOKUP($D2247,Fund.Meta!$A:$A,Fund.Meta!$D:$D,"-",0,1))</f>
        <v>-</v>
      </c>
      <c r="F2247" s="303" t="str">
        <f>IF($D2247="","-",_xlfn.XLOOKUP($D2247,Fund.Meta!$A:$A,Fund.Meta!$E:$E,"-",0,1))</f>
        <v>-</v>
      </c>
      <c r="G2247" s="334"/>
      <c r="H2247" s="303" t="str">
        <f>IF($G2247="","-",_xlfn.XLOOKUP($G2247,Appr.Meta!$A:$A,Appr.Meta!$D:$D,"-",0,1))</f>
        <v>-</v>
      </c>
      <c r="I2247" s="302"/>
      <c r="J2247" s="303" t="str">
        <f>IF($I2247="","-",_xlfn.XLOOKUP($I2247,'CC.Meta'!$A:$A,'CC.Meta'!$D:$D,"-",0,1))</f>
        <v>-</v>
      </c>
      <c r="K2247" s="302"/>
      <c r="L2247" s="146" t="str">
        <f>IF($K2247="","-",_xlfn.XLOOKUP($K2247,Obj.Meta!$A:$A,Obj.Meta!$D:$D,"-",0,1))</f>
        <v>-</v>
      </c>
      <c r="M2247" s="300" t="str">
        <f>IF($K2247="","-",_xlfn.XLOOKUP($K2247,Obj.Meta!$A:$A,Obj.Meta!$F:$F,"-",0,1))</f>
        <v>-</v>
      </c>
      <c r="N2247" s="337" t="str">
        <f t="shared" si="69"/>
        <v>---</v>
      </c>
      <c r="O2247" s="333"/>
      <c r="P2247" s="54"/>
      <c r="Q2247" s="52"/>
      <c r="R2247" s="34"/>
      <c r="S2247" s="53"/>
      <c r="T2247" s="208"/>
      <c r="U2247" s="726"/>
      <c r="V2247" s="206"/>
      <c r="W2247" s="206"/>
      <c r="X2247" s="678"/>
      <c r="Y2247" s="34"/>
      <c r="Z2247" s="610"/>
      <c r="AA2247" s="608"/>
    </row>
    <row r="2248" spans="1:27">
      <c r="A2248" s="145" t="str">
        <f t="shared" si="68"/>
        <v>-</v>
      </c>
      <c r="B2248" s="146" t="str">
        <f>_xlfn.XLOOKUP($A2248,Dept.Meta!$A:$A,Dept.Meta!$F:$F,"-",0,1)</f>
        <v>-</v>
      </c>
      <c r="C2248" s="629" t="str">
        <f>_xlfn.XLOOKUP(_xlfn.CONCAT($G2248,"-",$I2248),Div.Meta!$H:$H,Div.Meta!$C:$C,"-",0,1)</f>
        <v>-</v>
      </c>
      <c r="D2248" s="302"/>
      <c r="E2248" s="146" t="str">
        <f>IF($D2248="","-",_xlfn.XLOOKUP($D2248,Fund.Meta!$A:$A,Fund.Meta!$D:$D,"-",0,1))</f>
        <v>-</v>
      </c>
      <c r="F2248" s="303" t="str">
        <f>IF($D2248="","-",_xlfn.XLOOKUP($D2248,Fund.Meta!$A:$A,Fund.Meta!$E:$E,"-",0,1))</f>
        <v>-</v>
      </c>
      <c r="G2248" s="334"/>
      <c r="H2248" s="303" t="str">
        <f>IF($G2248="","-",_xlfn.XLOOKUP($G2248,Appr.Meta!$A:$A,Appr.Meta!$D:$D,"-",0,1))</f>
        <v>-</v>
      </c>
      <c r="I2248" s="302"/>
      <c r="J2248" s="303" t="str">
        <f>IF($I2248="","-",_xlfn.XLOOKUP($I2248,'CC.Meta'!$A:$A,'CC.Meta'!$D:$D,"-",0,1))</f>
        <v>-</v>
      </c>
      <c r="K2248" s="302"/>
      <c r="L2248" s="146" t="str">
        <f>IF($K2248="","-",_xlfn.XLOOKUP($K2248,Obj.Meta!$A:$A,Obj.Meta!$D:$D,"-",0,1))</f>
        <v>-</v>
      </c>
      <c r="M2248" s="300" t="str">
        <f>IF($K2248="","-",_xlfn.XLOOKUP($K2248,Obj.Meta!$A:$A,Obj.Meta!$F:$F,"-",0,1))</f>
        <v>-</v>
      </c>
      <c r="N2248" s="337" t="str">
        <f t="shared" si="69"/>
        <v>---</v>
      </c>
      <c r="O2248" s="333"/>
      <c r="P2248" s="54"/>
      <c r="Q2248" s="52"/>
      <c r="R2248" s="34"/>
      <c r="S2248" s="53"/>
      <c r="T2248" s="208"/>
      <c r="U2248" s="726"/>
      <c r="V2248" s="206"/>
      <c r="W2248" s="206"/>
      <c r="X2248" s="678"/>
      <c r="Y2248" s="34"/>
      <c r="Z2248" s="610"/>
      <c r="AA2248" s="608"/>
    </row>
    <row r="2249" spans="1:27">
      <c r="A2249" s="145" t="str">
        <f t="shared" si="68"/>
        <v>-</v>
      </c>
      <c r="B2249" s="146" t="str">
        <f>_xlfn.XLOOKUP($A2249,Dept.Meta!$A:$A,Dept.Meta!$F:$F,"-",0,1)</f>
        <v>-</v>
      </c>
      <c r="C2249" s="629" t="str">
        <f>_xlfn.XLOOKUP(_xlfn.CONCAT($G2249,"-",$I2249),Div.Meta!$H:$H,Div.Meta!$C:$C,"-",0,1)</f>
        <v>-</v>
      </c>
      <c r="D2249" s="302"/>
      <c r="E2249" s="146" t="str">
        <f>IF($D2249="","-",_xlfn.XLOOKUP($D2249,Fund.Meta!$A:$A,Fund.Meta!$D:$D,"-",0,1))</f>
        <v>-</v>
      </c>
      <c r="F2249" s="303" t="str">
        <f>IF($D2249="","-",_xlfn.XLOOKUP($D2249,Fund.Meta!$A:$A,Fund.Meta!$E:$E,"-",0,1))</f>
        <v>-</v>
      </c>
      <c r="G2249" s="334"/>
      <c r="H2249" s="303" t="str">
        <f>IF($G2249="","-",_xlfn.XLOOKUP($G2249,Appr.Meta!$A:$A,Appr.Meta!$D:$D,"-",0,1))</f>
        <v>-</v>
      </c>
      <c r="I2249" s="302"/>
      <c r="J2249" s="303" t="str">
        <f>IF($I2249="","-",_xlfn.XLOOKUP($I2249,'CC.Meta'!$A:$A,'CC.Meta'!$D:$D,"-",0,1))</f>
        <v>-</v>
      </c>
      <c r="K2249" s="302"/>
      <c r="L2249" s="146" t="str">
        <f>IF($K2249="","-",_xlfn.XLOOKUP($K2249,Obj.Meta!$A:$A,Obj.Meta!$D:$D,"-",0,1))</f>
        <v>-</v>
      </c>
      <c r="M2249" s="300" t="str">
        <f>IF($K2249="","-",_xlfn.XLOOKUP($K2249,Obj.Meta!$A:$A,Obj.Meta!$F:$F,"-",0,1))</f>
        <v>-</v>
      </c>
      <c r="N2249" s="337" t="str">
        <f t="shared" si="69"/>
        <v>---</v>
      </c>
      <c r="O2249" s="333"/>
      <c r="P2249" s="54"/>
      <c r="Q2249" s="52"/>
      <c r="R2249" s="34"/>
      <c r="S2249" s="53"/>
      <c r="T2249" s="208"/>
      <c r="U2249" s="726"/>
      <c r="V2249" s="206"/>
      <c r="W2249" s="206"/>
      <c r="X2249" s="678"/>
      <c r="Y2249" s="34"/>
      <c r="Z2249" s="610"/>
      <c r="AA2249" s="608"/>
    </row>
    <row r="2250" spans="1:27">
      <c r="A2250" s="145" t="str">
        <f t="shared" si="68"/>
        <v>-</v>
      </c>
      <c r="B2250" s="146" t="str">
        <f>_xlfn.XLOOKUP($A2250,Dept.Meta!$A:$A,Dept.Meta!$F:$F,"-",0,1)</f>
        <v>-</v>
      </c>
      <c r="C2250" s="629" t="str">
        <f>_xlfn.XLOOKUP(_xlfn.CONCAT($G2250,"-",$I2250),Div.Meta!$H:$H,Div.Meta!$C:$C,"-",0,1)</f>
        <v>-</v>
      </c>
      <c r="D2250" s="302"/>
      <c r="E2250" s="146" t="str">
        <f>IF($D2250="","-",_xlfn.XLOOKUP($D2250,Fund.Meta!$A:$A,Fund.Meta!$D:$D,"-",0,1))</f>
        <v>-</v>
      </c>
      <c r="F2250" s="303" t="str">
        <f>IF($D2250="","-",_xlfn.XLOOKUP($D2250,Fund.Meta!$A:$A,Fund.Meta!$E:$E,"-",0,1))</f>
        <v>-</v>
      </c>
      <c r="G2250" s="334"/>
      <c r="H2250" s="303" t="str">
        <f>IF($G2250="","-",_xlfn.XLOOKUP($G2250,Appr.Meta!$A:$A,Appr.Meta!$D:$D,"-",0,1))</f>
        <v>-</v>
      </c>
      <c r="I2250" s="302"/>
      <c r="J2250" s="303" t="str">
        <f>IF($I2250="","-",_xlfn.XLOOKUP($I2250,'CC.Meta'!$A:$A,'CC.Meta'!$D:$D,"-",0,1))</f>
        <v>-</v>
      </c>
      <c r="K2250" s="302"/>
      <c r="L2250" s="146" t="str">
        <f>IF($K2250="","-",_xlfn.XLOOKUP($K2250,Obj.Meta!$A:$A,Obj.Meta!$D:$D,"-",0,1))</f>
        <v>-</v>
      </c>
      <c r="M2250" s="300" t="str">
        <f>IF($K2250="","-",_xlfn.XLOOKUP($K2250,Obj.Meta!$A:$A,Obj.Meta!$F:$F,"-",0,1))</f>
        <v>-</v>
      </c>
      <c r="N2250" s="337" t="str">
        <f t="shared" si="69"/>
        <v>---</v>
      </c>
      <c r="O2250" s="333"/>
      <c r="P2250" s="54"/>
      <c r="Q2250" s="52"/>
      <c r="R2250" s="34"/>
      <c r="S2250" s="53"/>
      <c r="T2250" s="208"/>
      <c r="U2250" s="726"/>
      <c r="V2250" s="206"/>
      <c r="W2250" s="206"/>
      <c r="X2250" s="678"/>
      <c r="Y2250" s="34"/>
      <c r="Z2250" s="610"/>
      <c r="AA2250" s="608"/>
    </row>
    <row r="2251" spans="1:27">
      <c r="A2251" s="145" t="str">
        <f t="shared" si="68"/>
        <v>-</v>
      </c>
      <c r="B2251" s="146" t="str">
        <f>_xlfn.XLOOKUP($A2251,Dept.Meta!$A:$A,Dept.Meta!$F:$F,"-",0,1)</f>
        <v>-</v>
      </c>
      <c r="C2251" s="629" t="str">
        <f>_xlfn.XLOOKUP(_xlfn.CONCAT($G2251,"-",$I2251),Div.Meta!$H:$H,Div.Meta!$C:$C,"-",0,1)</f>
        <v>-</v>
      </c>
      <c r="D2251" s="302"/>
      <c r="E2251" s="146" t="str">
        <f>IF($D2251="","-",_xlfn.XLOOKUP($D2251,Fund.Meta!$A:$A,Fund.Meta!$D:$D,"-",0,1))</f>
        <v>-</v>
      </c>
      <c r="F2251" s="303" t="str">
        <f>IF($D2251="","-",_xlfn.XLOOKUP($D2251,Fund.Meta!$A:$A,Fund.Meta!$E:$E,"-",0,1))</f>
        <v>-</v>
      </c>
      <c r="G2251" s="334"/>
      <c r="H2251" s="303" t="str">
        <f>IF($G2251="","-",_xlfn.XLOOKUP($G2251,Appr.Meta!$A:$A,Appr.Meta!$D:$D,"-",0,1))</f>
        <v>-</v>
      </c>
      <c r="I2251" s="302"/>
      <c r="J2251" s="303" t="str">
        <f>IF($I2251="","-",_xlfn.XLOOKUP($I2251,'CC.Meta'!$A:$A,'CC.Meta'!$D:$D,"-",0,1))</f>
        <v>-</v>
      </c>
      <c r="K2251" s="302"/>
      <c r="L2251" s="146" t="str">
        <f>IF($K2251="","-",_xlfn.XLOOKUP($K2251,Obj.Meta!$A:$A,Obj.Meta!$D:$D,"-",0,1))</f>
        <v>-</v>
      </c>
      <c r="M2251" s="300" t="str">
        <f>IF($K2251="","-",_xlfn.XLOOKUP($K2251,Obj.Meta!$A:$A,Obj.Meta!$F:$F,"-",0,1))</f>
        <v>-</v>
      </c>
      <c r="N2251" s="337" t="str">
        <f t="shared" si="69"/>
        <v>---</v>
      </c>
      <c r="O2251" s="333"/>
      <c r="P2251" s="54"/>
      <c r="Q2251" s="52"/>
      <c r="R2251" s="34"/>
      <c r="S2251" s="53"/>
      <c r="T2251" s="208"/>
      <c r="U2251" s="726"/>
      <c r="V2251" s="206"/>
      <c r="W2251" s="206"/>
      <c r="X2251" s="678"/>
      <c r="Y2251" s="34"/>
      <c r="Z2251" s="610"/>
      <c r="AA2251" s="608"/>
    </row>
    <row r="2252" spans="1:27">
      <c r="A2252" s="145" t="str">
        <f t="shared" si="68"/>
        <v>-</v>
      </c>
      <c r="B2252" s="146" t="str">
        <f>_xlfn.XLOOKUP($A2252,Dept.Meta!$A:$A,Dept.Meta!$F:$F,"-",0,1)</f>
        <v>-</v>
      </c>
      <c r="C2252" s="629" t="str">
        <f>_xlfn.XLOOKUP(_xlfn.CONCAT($G2252,"-",$I2252),Div.Meta!$H:$H,Div.Meta!$C:$C,"-",0,1)</f>
        <v>-</v>
      </c>
      <c r="D2252" s="302"/>
      <c r="E2252" s="146" t="str">
        <f>IF($D2252="","-",_xlfn.XLOOKUP($D2252,Fund.Meta!$A:$A,Fund.Meta!$D:$D,"-",0,1))</f>
        <v>-</v>
      </c>
      <c r="F2252" s="303" t="str">
        <f>IF($D2252="","-",_xlfn.XLOOKUP($D2252,Fund.Meta!$A:$A,Fund.Meta!$E:$E,"-",0,1))</f>
        <v>-</v>
      </c>
      <c r="G2252" s="334"/>
      <c r="H2252" s="303" t="str">
        <f>IF($G2252="","-",_xlfn.XLOOKUP($G2252,Appr.Meta!$A:$A,Appr.Meta!$D:$D,"-",0,1))</f>
        <v>-</v>
      </c>
      <c r="I2252" s="302"/>
      <c r="J2252" s="303" t="str">
        <f>IF($I2252="","-",_xlfn.XLOOKUP($I2252,'CC.Meta'!$A:$A,'CC.Meta'!$D:$D,"-",0,1))</f>
        <v>-</v>
      </c>
      <c r="K2252" s="302"/>
      <c r="L2252" s="146" t="str">
        <f>IF($K2252="","-",_xlfn.XLOOKUP($K2252,Obj.Meta!$A:$A,Obj.Meta!$D:$D,"-",0,1))</f>
        <v>-</v>
      </c>
      <c r="M2252" s="300" t="str">
        <f>IF($K2252="","-",_xlfn.XLOOKUP($K2252,Obj.Meta!$A:$A,Obj.Meta!$F:$F,"-",0,1))</f>
        <v>-</v>
      </c>
      <c r="N2252" s="337" t="str">
        <f t="shared" si="69"/>
        <v>---</v>
      </c>
      <c r="O2252" s="333"/>
      <c r="P2252" s="54"/>
      <c r="Q2252" s="52"/>
      <c r="R2252" s="34"/>
      <c r="S2252" s="53"/>
      <c r="T2252" s="208"/>
      <c r="U2252" s="726"/>
      <c r="V2252" s="206"/>
      <c r="W2252" s="206"/>
      <c r="X2252" s="678"/>
      <c r="Y2252" s="34"/>
      <c r="Z2252" s="610"/>
      <c r="AA2252" s="608"/>
    </row>
    <row r="2253" spans="1:27">
      <c r="A2253" s="145" t="str">
        <f t="shared" si="68"/>
        <v>-</v>
      </c>
      <c r="B2253" s="146" t="str">
        <f>_xlfn.XLOOKUP($A2253,Dept.Meta!$A:$A,Dept.Meta!$F:$F,"-",0,1)</f>
        <v>-</v>
      </c>
      <c r="C2253" s="629" t="str">
        <f>_xlfn.XLOOKUP(_xlfn.CONCAT($G2253,"-",$I2253),Div.Meta!$H:$H,Div.Meta!$C:$C,"-",0,1)</f>
        <v>-</v>
      </c>
      <c r="D2253" s="302"/>
      <c r="E2253" s="146" t="str">
        <f>IF($D2253="","-",_xlfn.XLOOKUP($D2253,Fund.Meta!$A:$A,Fund.Meta!$D:$D,"-",0,1))</f>
        <v>-</v>
      </c>
      <c r="F2253" s="303" t="str">
        <f>IF($D2253="","-",_xlfn.XLOOKUP($D2253,Fund.Meta!$A:$A,Fund.Meta!$E:$E,"-",0,1))</f>
        <v>-</v>
      </c>
      <c r="G2253" s="334"/>
      <c r="H2253" s="303" t="str">
        <f>IF($G2253="","-",_xlfn.XLOOKUP($G2253,Appr.Meta!$A:$A,Appr.Meta!$D:$D,"-",0,1))</f>
        <v>-</v>
      </c>
      <c r="I2253" s="302"/>
      <c r="J2253" s="303" t="str">
        <f>IF($I2253="","-",_xlfn.XLOOKUP($I2253,'CC.Meta'!$A:$A,'CC.Meta'!$D:$D,"-",0,1))</f>
        <v>-</v>
      </c>
      <c r="K2253" s="302"/>
      <c r="L2253" s="146" t="str">
        <f>IF($K2253="","-",_xlfn.XLOOKUP($K2253,Obj.Meta!$A:$A,Obj.Meta!$D:$D,"-",0,1))</f>
        <v>-</v>
      </c>
      <c r="M2253" s="300" t="str">
        <f>IF($K2253="","-",_xlfn.XLOOKUP($K2253,Obj.Meta!$A:$A,Obj.Meta!$F:$F,"-",0,1))</f>
        <v>-</v>
      </c>
      <c r="N2253" s="337" t="str">
        <f t="shared" si="69"/>
        <v>---</v>
      </c>
      <c r="O2253" s="333"/>
      <c r="P2253" s="54"/>
      <c r="Q2253" s="52"/>
      <c r="R2253" s="34"/>
      <c r="S2253" s="53"/>
      <c r="T2253" s="208"/>
      <c r="U2253" s="726"/>
      <c r="V2253" s="206"/>
      <c r="W2253" s="206"/>
      <c r="X2253" s="678"/>
      <c r="Y2253" s="34"/>
      <c r="Z2253" s="610"/>
      <c r="AA2253" s="608"/>
    </row>
    <row r="2254" spans="1:27">
      <c r="A2254" s="145" t="str">
        <f t="shared" si="68"/>
        <v>-</v>
      </c>
      <c r="B2254" s="146" t="str">
        <f>_xlfn.XLOOKUP($A2254,Dept.Meta!$A:$A,Dept.Meta!$F:$F,"-",0,1)</f>
        <v>-</v>
      </c>
      <c r="C2254" s="629" t="str">
        <f>_xlfn.XLOOKUP(_xlfn.CONCAT($G2254,"-",$I2254),Div.Meta!$H:$H,Div.Meta!$C:$C,"-",0,1)</f>
        <v>-</v>
      </c>
      <c r="D2254" s="302"/>
      <c r="E2254" s="146" t="str">
        <f>IF($D2254="","-",_xlfn.XLOOKUP($D2254,Fund.Meta!$A:$A,Fund.Meta!$D:$D,"-",0,1))</f>
        <v>-</v>
      </c>
      <c r="F2254" s="303" t="str">
        <f>IF($D2254="","-",_xlfn.XLOOKUP($D2254,Fund.Meta!$A:$A,Fund.Meta!$E:$E,"-",0,1))</f>
        <v>-</v>
      </c>
      <c r="G2254" s="334"/>
      <c r="H2254" s="303" t="str">
        <f>IF($G2254="","-",_xlfn.XLOOKUP($G2254,Appr.Meta!$A:$A,Appr.Meta!$D:$D,"-",0,1))</f>
        <v>-</v>
      </c>
      <c r="I2254" s="302"/>
      <c r="J2254" s="303" t="str">
        <f>IF($I2254="","-",_xlfn.XLOOKUP($I2254,'CC.Meta'!$A:$A,'CC.Meta'!$D:$D,"-",0,1))</f>
        <v>-</v>
      </c>
      <c r="K2254" s="302"/>
      <c r="L2254" s="146" t="str">
        <f>IF($K2254="","-",_xlfn.XLOOKUP($K2254,Obj.Meta!$A:$A,Obj.Meta!$D:$D,"-",0,1))</f>
        <v>-</v>
      </c>
      <c r="M2254" s="300" t="str">
        <f>IF($K2254="","-",_xlfn.XLOOKUP($K2254,Obj.Meta!$A:$A,Obj.Meta!$F:$F,"-",0,1))</f>
        <v>-</v>
      </c>
      <c r="N2254" s="337" t="str">
        <f t="shared" si="69"/>
        <v>---</v>
      </c>
      <c r="O2254" s="333"/>
      <c r="P2254" s="54"/>
      <c r="Q2254" s="52"/>
      <c r="R2254" s="34"/>
      <c r="S2254" s="53"/>
      <c r="T2254" s="208"/>
      <c r="U2254" s="726"/>
      <c r="V2254" s="206"/>
      <c r="W2254" s="206"/>
      <c r="X2254" s="678"/>
      <c r="Y2254" s="34"/>
      <c r="Z2254" s="610"/>
      <c r="AA2254" s="608"/>
    </row>
    <row r="2255" spans="1:27">
      <c r="A2255" s="145" t="str">
        <f t="shared" si="68"/>
        <v>-</v>
      </c>
      <c r="B2255" s="146" t="str">
        <f>_xlfn.XLOOKUP($A2255,Dept.Meta!$A:$A,Dept.Meta!$F:$F,"-",0,1)</f>
        <v>-</v>
      </c>
      <c r="C2255" s="629" t="str">
        <f>_xlfn.XLOOKUP(_xlfn.CONCAT($G2255,"-",$I2255),Div.Meta!$H:$H,Div.Meta!$C:$C,"-",0,1)</f>
        <v>-</v>
      </c>
      <c r="D2255" s="302"/>
      <c r="E2255" s="146" t="str">
        <f>IF($D2255="","-",_xlfn.XLOOKUP($D2255,Fund.Meta!$A:$A,Fund.Meta!$D:$D,"-",0,1))</f>
        <v>-</v>
      </c>
      <c r="F2255" s="303" t="str">
        <f>IF($D2255="","-",_xlfn.XLOOKUP($D2255,Fund.Meta!$A:$A,Fund.Meta!$E:$E,"-",0,1))</f>
        <v>-</v>
      </c>
      <c r="G2255" s="334"/>
      <c r="H2255" s="303" t="str">
        <f>IF($G2255="","-",_xlfn.XLOOKUP($G2255,Appr.Meta!$A:$A,Appr.Meta!$D:$D,"-",0,1))</f>
        <v>-</v>
      </c>
      <c r="I2255" s="302"/>
      <c r="J2255" s="303" t="str">
        <f>IF($I2255="","-",_xlfn.XLOOKUP($I2255,'CC.Meta'!$A:$A,'CC.Meta'!$D:$D,"-",0,1))</f>
        <v>-</v>
      </c>
      <c r="K2255" s="302"/>
      <c r="L2255" s="146" t="str">
        <f>IF($K2255="","-",_xlfn.XLOOKUP($K2255,Obj.Meta!$A:$A,Obj.Meta!$D:$D,"-",0,1))</f>
        <v>-</v>
      </c>
      <c r="M2255" s="300" t="str">
        <f>IF($K2255="","-",_xlfn.XLOOKUP($K2255,Obj.Meta!$A:$A,Obj.Meta!$F:$F,"-",0,1))</f>
        <v>-</v>
      </c>
      <c r="N2255" s="337" t="str">
        <f t="shared" si="69"/>
        <v>---</v>
      </c>
      <c r="O2255" s="333"/>
      <c r="P2255" s="54"/>
      <c r="Q2255" s="52"/>
      <c r="R2255" s="34"/>
      <c r="S2255" s="53"/>
      <c r="T2255" s="208"/>
      <c r="U2255" s="726"/>
      <c r="V2255" s="206"/>
      <c r="W2255" s="206"/>
      <c r="X2255" s="678"/>
      <c r="Y2255" s="34"/>
      <c r="Z2255" s="610"/>
      <c r="AA2255" s="608"/>
    </row>
    <row r="2256" spans="1:27">
      <c r="A2256" s="145" t="str">
        <f t="shared" si="68"/>
        <v>-</v>
      </c>
      <c r="B2256" s="146" t="str">
        <f>_xlfn.XLOOKUP($A2256,Dept.Meta!$A:$A,Dept.Meta!$F:$F,"-",0,1)</f>
        <v>-</v>
      </c>
      <c r="C2256" s="629" t="str">
        <f>_xlfn.XLOOKUP(_xlfn.CONCAT($G2256,"-",$I2256),Div.Meta!$H:$H,Div.Meta!$C:$C,"-",0,1)</f>
        <v>-</v>
      </c>
      <c r="D2256" s="302"/>
      <c r="E2256" s="146" t="str">
        <f>IF($D2256="","-",_xlfn.XLOOKUP($D2256,Fund.Meta!$A:$A,Fund.Meta!$D:$D,"-",0,1))</f>
        <v>-</v>
      </c>
      <c r="F2256" s="303" t="str">
        <f>IF($D2256="","-",_xlfn.XLOOKUP($D2256,Fund.Meta!$A:$A,Fund.Meta!$E:$E,"-",0,1))</f>
        <v>-</v>
      </c>
      <c r="G2256" s="334"/>
      <c r="H2256" s="303" t="str">
        <f>IF($G2256="","-",_xlfn.XLOOKUP($G2256,Appr.Meta!$A:$A,Appr.Meta!$D:$D,"-",0,1))</f>
        <v>-</v>
      </c>
      <c r="I2256" s="302"/>
      <c r="J2256" s="303" t="str">
        <f>IF($I2256="","-",_xlfn.XLOOKUP($I2256,'CC.Meta'!$A:$A,'CC.Meta'!$D:$D,"-",0,1))</f>
        <v>-</v>
      </c>
      <c r="K2256" s="302"/>
      <c r="L2256" s="146" t="str">
        <f>IF($K2256="","-",_xlfn.XLOOKUP($K2256,Obj.Meta!$A:$A,Obj.Meta!$D:$D,"-",0,1))</f>
        <v>-</v>
      </c>
      <c r="M2256" s="300" t="str">
        <f>IF($K2256="","-",_xlfn.XLOOKUP($K2256,Obj.Meta!$A:$A,Obj.Meta!$F:$F,"-",0,1))</f>
        <v>-</v>
      </c>
      <c r="N2256" s="337" t="str">
        <f t="shared" si="69"/>
        <v>---</v>
      </c>
      <c r="O2256" s="333"/>
      <c r="P2256" s="54"/>
      <c r="Q2256" s="52"/>
      <c r="R2256" s="34"/>
      <c r="S2256" s="53"/>
      <c r="T2256" s="208"/>
      <c r="U2256" s="726"/>
      <c r="V2256" s="206"/>
      <c r="W2256" s="206"/>
      <c r="X2256" s="678"/>
      <c r="Y2256" s="34"/>
      <c r="Z2256" s="610"/>
      <c r="AA2256" s="608"/>
    </row>
    <row r="2257" spans="1:27">
      <c r="A2257" s="145" t="str">
        <f t="shared" si="68"/>
        <v>-</v>
      </c>
      <c r="B2257" s="146" t="str">
        <f>_xlfn.XLOOKUP($A2257,Dept.Meta!$A:$A,Dept.Meta!$F:$F,"-",0,1)</f>
        <v>-</v>
      </c>
      <c r="C2257" s="629" t="str">
        <f>_xlfn.XLOOKUP(_xlfn.CONCAT($G2257,"-",$I2257),Div.Meta!$H:$H,Div.Meta!$C:$C,"-",0,1)</f>
        <v>-</v>
      </c>
      <c r="D2257" s="302"/>
      <c r="E2257" s="146" t="str">
        <f>IF($D2257="","-",_xlfn.XLOOKUP($D2257,Fund.Meta!$A:$A,Fund.Meta!$D:$D,"-",0,1))</f>
        <v>-</v>
      </c>
      <c r="F2257" s="303" t="str">
        <f>IF($D2257="","-",_xlfn.XLOOKUP($D2257,Fund.Meta!$A:$A,Fund.Meta!$E:$E,"-",0,1))</f>
        <v>-</v>
      </c>
      <c r="G2257" s="334"/>
      <c r="H2257" s="303" t="str">
        <f>IF($G2257="","-",_xlfn.XLOOKUP($G2257,Appr.Meta!$A:$A,Appr.Meta!$D:$D,"-",0,1))</f>
        <v>-</v>
      </c>
      <c r="I2257" s="302"/>
      <c r="J2257" s="303" t="str">
        <f>IF($I2257="","-",_xlfn.XLOOKUP($I2257,'CC.Meta'!$A:$A,'CC.Meta'!$D:$D,"-",0,1))</f>
        <v>-</v>
      </c>
      <c r="K2257" s="302"/>
      <c r="L2257" s="146" t="str">
        <f>IF($K2257="","-",_xlfn.XLOOKUP($K2257,Obj.Meta!$A:$A,Obj.Meta!$D:$D,"-",0,1))</f>
        <v>-</v>
      </c>
      <c r="M2257" s="300" t="str">
        <f>IF($K2257="","-",_xlfn.XLOOKUP($K2257,Obj.Meta!$A:$A,Obj.Meta!$F:$F,"-",0,1))</f>
        <v>-</v>
      </c>
      <c r="N2257" s="337" t="str">
        <f t="shared" si="69"/>
        <v>---</v>
      </c>
      <c r="O2257" s="333"/>
      <c r="P2257" s="54"/>
      <c r="Q2257" s="52"/>
      <c r="R2257" s="34"/>
      <c r="S2257" s="53"/>
      <c r="T2257" s="208"/>
      <c r="U2257" s="726"/>
      <c r="V2257" s="206"/>
      <c r="W2257" s="206"/>
      <c r="X2257" s="678"/>
      <c r="Y2257" s="34"/>
      <c r="Z2257" s="610"/>
      <c r="AA2257" s="608"/>
    </row>
    <row r="2258" spans="1:27">
      <c r="A2258" s="145" t="str">
        <f t="shared" si="68"/>
        <v>-</v>
      </c>
      <c r="B2258" s="146" t="str">
        <f>_xlfn.XLOOKUP($A2258,Dept.Meta!$A:$A,Dept.Meta!$F:$F,"-",0,1)</f>
        <v>-</v>
      </c>
      <c r="C2258" s="629" t="str">
        <f>_xlfn.XLOOKUP(_xlfn.CONCAT($G2258,"-",$I2258),Div.Meta!$H:$H,Div.Meta!$C:$C,"-",0,1)</f>
        <v>-</v>
      </c>
      <c r="D2258" s="302"/>
      <c r="E2258" s="146" t="str">
        <f>IF($D2258="","-",_xlfn.XLOOKUP($D2258,Fund.Meta!$A:$A,Fund.Meta!$D:$D,"-",0,1))</f>
        <v>-</v>
      </c>
      <c r="F2258" s="303" t="str">
        <f>IF($D2258="","-",_xlfn.XLOOKUP($D2258,Fund.Meta!$A:$A,Fund.Meta!$E:$E,"-",0,1))</f>
        <v>-</v>
      </c>
      <c r="G2258" s="334"/>
      <c r="H2258" s="303" t="str">
        <f>IF($G2258="","-",_xlfn.XLOOKUP($G2258,Appr.Meta!$A:$A,Appr.Meta!$D:$D,"-",0,1))</f>
        <v>-</v>
      </c>
      <c r="I2258" s="302"/>
      <c r="J2258" s="303" t="str">
        <f>IF($I2258="","-",_xlfn.XLOOKUP($I2258,'CC.Meta'!$A:$A,'CC.Meta'!$D:$D,"-",0,1))</f>
        <v>-</v>
      </c>
      <c r="K2258" s="302"/>
      <c r="L2258" s="146" t="str">
        <f>IF($K2258="","-",_xlfn.XLOOKUP($K2258,Obj.Meta!$A:$A,Obj.Meta!$D:$D,"-",0,1))</f>
        <v>-</v>
      </c>
      <c r="M2258" s="300" t="str">
        <f>IF($K2258="","-",_xlfn.XLOOKUP($K2258,Obj.Meta!$A:$A,Obj.Meta!$F:$F,"-",0,1))</f>
        <v>-</v>
      </c>
      <c r="N2258" s="337" t="str">
        <f t="shared" si="69"/>
        <v>---</v>
      </c>
      <c r="O2258" s="333"/>
      <c r="P2258" s="54"/>
      <c r="Q2258" s="52"/>
      <c r="R2258" s="34"/>
      <c r="S2258" s="53"/>
      <c r="T2258" s="208"/>
      <c r="U2258" s="726"/>
      <c r="V2258" s="206"/>
      <c r="W2258" s="206"/>
      <c r="X2258" s="678"/>
      <c r="Y2258" s="34"/>
      <c r="Z2258" s="610"/>
      <c r="AA2258" s="608"/>
    </row>
    <row r="2259" spans="1:27">
      <c r="A2259" s="145" t="str">
        <f t="shared" ref="A2259:A2322" si="70">IFERROR(VALUE(LEFT($I2259,2)),"-")</f>
        <v>-</v>
      </c>
      <c r="B2259" s="146" t="str">
        <f>_xlfn.XLOOKUP($A2259,Dept.Meta!$A:$A,Dept.Meta!$F:$F,"-",0,1)</f>
        <v>-</v>
      </c>
      <c r="C2259" s="629" t="str">
        <f>_xlfn.XLOOKUP(_xlfn.CONCAT($G2259,"-",$I2259),Div.Meta!$H:$H,Div.Meta!$C:$C,"-",0,1)</f>
        <v>-</v>
      </c>
      <c r="D2259" s="302"/>
      <c r="E2259" s="146" t="str">
        <f>IF($D2259="","-",_xlfn.XLOOKUP($D2259,Fund.Meta!$A:$A,Fund.Meta!$D:$D,"-",0,1))</f>
        <v>-</v>
      </c>
      <c r="F2259" s="303" t="str">
        <f>IF($D2259="","-",_xlfn.XLOOKUP($D2259,Fund.Meta!$A:$A,Fund.Meta!$E:$E,"-",0,1))</f>
        <v>-</v>
      </c>
      <c r="G2259" s="334"/>
      <c r="H2259" s="303" t="str">
        <f>IF($G2259="","-",_xlfn.XLOOKUP($G2259,Appr.Meta!$A:$A,Appr.Meta!$D:$D,"-",0,1))</f>
        <v>-</v>
      </c>
      <c r="I2259" s="302"/>
      <c r="J2259" s="303" t="str">
        <f>IF($I2259="","-",_xlfn.XLOOKUP($I2259,'CC.Meta'!$A:$A,'CC.Meta'!$D:$D,"-",0,1))</f>
        <v>-</v>
      </c>
      <c r="K2259" s="302"/>
      <c r="L2259" s="146" t="str">
        <f>IF($K2259="","-",_xlfn.XLOOKUP($K2259,Obj.Meta!$A:$A,Obj.Meta!$D:$D,"-",0,1))</f>
        <v>-</v>
      </c>
      <c r="M2259" s="300" t="str">
        <f>IF($K2259="","-",_xlfn.XLOOKUP($K2259,Obj.Meta!$A:$A,Obj.Meta!$F:$F,"-",0,1))</f>
        <v>-</v>
      </c>
      <c r="N2259" s="337" t="str">
        <f t="shared" ref="N2259:N2322" si="71">_xlfn.CONCAT($D2259,"-",$G2259,"-",$I2259,"-",$K2259)</f>
        <v>---</v>
      </c>
      <c r="O2259" s="333"/>
      <c r="P2259" s="54"/>
      <c r="Q2259" s="52"/>
      <c r="R2259" s="34"/>
      <c r="S2259" s="53"/>
      <c r="T2259" s="208"/>
      <c r="U2259" s="726"/>
      <c r="V2259" s="206"/>
      <c r="W2259" s="206"/>
      <c r="X2259" s="678"/>
      <c r="Y2259" s="34"/>
      <c r="Z2259" s="610"/>
      <c r="AA2259" s="608"/>
    </row>
    <row r="2260" spans="1:27">
      <c r="A2260" s="145" t="str">
        <f t="shared" si="70"/>
        <v>-</v>
      </c>
      <c r="B2260" s="146" t="str">
        <f>_xlfn.XLOOKUP($A2260,Dept.Meta!$A:$A,Dept.Meta!$F:$F,"-",0,1)</f>
        <v>-</v>
      </c>
      <c r="C2260" s="629" t="str">
        <f>_xlfn.XLOOKUP(_xlfn.CONCAT($G2260,"-",$I2260),Div.Meta!$H:$H,Div.Meta!$C:$C,"-",0,1)</f>
        <v>-</v>
      </c>
      <c r="D2260" s="302"/>
      <c r="E2260" s="146" t="str">
        <f>IF($D2260="","-",_xlfn.XLOOKUP($D2260,Fund.Meta!$A:$A,Fund.Meta!$D:$D,"-",0,1))</f>
        <v>-</v>
      </c>
      <c r="F2260" s="303" t="str">
        <f>IF($D2260="","-",_xlfn.XLOOKUP($D2260,Fund.Meta!$A:$A,Fund.Meta!$E:$E,"-",0,1))</f>
        <v>-</v>
      </c>
      <c r="G2260" s="334"/>
      <c r="H2260" s="303" t="str">
        <f>IF($G2260="","-",_xlfn.XLOOKUP($G2260,Appr.Meta!$A:$A,Appr.Meta!$D:$D,"-",0,1))</f>
        <v>-</v>
      </c>
      <c r="I2260" s="302"/>
      <c r="J2260" s="303" t="str">
        <f>IF($I2260="","-",_xlfn.XLOOKUP($I2260,'CC.Meta'!$A:$A,'CC.Meta'!$D:$D,"-",0,1))</f>
        <v>-</v>
      </c>
      <c r="K2260" s="302"/>
      <c r="L2260" s="146" t="str">
        <f>IF($K2260="","-",_xlfn.XLOOKUP($K2260,Obj.Meta!$A:$A,Obj.Meta!$D:$D,"-",0,1))</f>
        <v>-</v>
      </c>
      <c r="M2260" s="300" t="str">
        <f>IF($K2260="","-",_xlfn.XLOOKUP($K2260,Obj.Meta!$A:$A,Obj.Meta!$F:$F,"-",0,1))</f>
        <v>-</v>
      </c>
      <c r="N2260" s="337" t="str">
        <f t="shared" si="71"/>
        <v>---</v>
      </c>
      <c r="O2260" s="333"/>
      <c r="P2260" s="54"/>
      <c r="Q2260" s="52"/>
      <c r="R2260" s="34"/>
      <c r="S2260" s="53"/>
      <c r="T2260" s="208"/>
      <c r="U2260" s="726"/>
      <c r="V2260" s="206"/>
      <c r="W2260" s="206"/>
      <c r="X2260" s="678"/>
      <c r="Y2260" s="34"/>
      <c r="Z2260" s="610"/>
      <c r="AA2260" s="608"/>
    </row>
    <row r="2261" spans="1:27">
      <c r="A2261" s="145" t="str">
        <f t="shared" si="70"/>
        <v>-</v>
      </c>
      <c r="B2261" s="146" t="str">
        <f>_xlfn.XLOOKUP($A2261,Dept.Meta!$A:$A,Dept.Meta!$F:$F,"-",0,1)</f>
        <v>-</v>
      </c>
      <c r="C2261" s="629" t="str">
        <f>_xlfn.XLOOKUP(_xlfn.CONCAT($G2261,"-",$I2261),Div.Meta!$H:$H,Div.Meta!$C:$C,"-",0,1)</f>
        <v>-</v>
      </c>
      <c r="D2261" s="302"/>
      <c r="E2261" s="146" t="str">
        <f>IF($D2261="","-",_xlfn.XLOOKUP($D2261,Fund.Meta!$A:$A,Fund.Meta!$D:$D,"-",0,1))</f>
        <v>-</v>
      </c>
      <c r="F2261" s="303" t="str">
        <f>IF($D2261="","-",_xlfn.XLOOKUP($D2261,Fund.Meta!$A:$A,Fund.Meta!$E:$E,"-",0,1))</f>
        <v>-</v>
      </c>
      <c r="G2261" s="334"/>
      <c r="H2261" s="303" t="str">
        <f>IF($G2261="","-",_xlfn.XLOOKUP($G2261,Appr.Meta!$A:$A,Appr.Meta!$D:$D,"-",0,1))</f>
        <v>-</v>
      </c>
      <c r="I2261" s="302"/>
      <c r="J2261" s="303" t="str">
        <f>IF($I2261="","-",_xlfn.XLOOKUP($I2261,'CC.Meta'!$A:$A,'CC.Meta'!$D:$D,"-",0,1))</f>
        <v>-</v>
      </c>
      <c r="K2261" s="302"/>
      <c r="L2261" s="146" t="str">
        <f>IF($K2261="","-",_xlfn.XLOOKUP($K2261,Obj.Meta!$A:$A,Obj.Meta!$D:$D,"-",0,1))</f>
        <v>-</v>
      </c>
      <c r="M2261" s="300" t="str">
        <f>IF($K2261="","-",_xlfn.XLOOKUP($K2261,Obj.Meta!$A:$A,Obj.Meta!$F:$F,"-",0,1))</f>
        <v>-</v>
      </c>
      <c r="N2261" s="337" t="str">
        <f t="shared" si="71"/>
        <v>---</v>
      </c>
      <c r="O2261" s="333"/>
      <c r="P2261" s="54"/>
      <c r="Q2261" s="52"/>
      <c r="R2261" s="34"/>
      <c r="S2261" s="53"/>
      <c r="T2261" s="208"/>
      <c r="U2261" s="726"/>
      <c r="V2261" s="206"/>
      <c r="W2261" s="206"/>
      <c r="X2261" s="678"/>
      <c r="Y2261" s="34"/>
      <c r="Z2261" s="610"/>
      <c r="AA2261" s="608"/>
    </row>
    <row r="2262" spans="1:27">
      <c r="A2262" s="145" t="str">
        <f t="shared" si="70"/>
        <v>-</v>
      </c>
      <c r="B2262" s="146" t="str">
        <f>_xlfn.XLOOKUP($A2262,Dept.Meta!$A:$A,Dept.Meta!$F:$F,"-",0,1)</f>
        <v>-</v>
      </c>
      <c r="C2262" s="629" t="str">
        <f>_xlfn.XLOOKUP(_xlfn.CONCAT($G2262,"-",$I2262),Div.Meta!$H:$H,Div.Meta!$C:$C,"-",0,1)</f>
        <v>-</v>
      </c>
      <c r="D2262" s="302"/>
      <c r="E2262" s="146" t="str">
        <f>IF($D2262="","-",_xlfn.XLOOKUP($D2262,Fund.Meta!$A:$A,Fund.Meta!$D:$D,"-",0,1))</f>
        <v>-</v>
      </c>
      <c r="F2262" s="303" t="str">
        <f>IF($D2262="","-",_xlfn.XLOOKUP($D2262,Fund.Meta!$A:$A,Fund.Meta!$E:$E,"-",0,1))</f>
        <v>-</v>
      </c>
      <c r="G2262" s="334"/>
      <c r="H2262" s="303" t="str">
        <f>IF($G2262="","-",_xlfn.XLOOKUP($G2262,Appr.Meta!$A:$A,Appr.Meta!$D:$D,"-",0,1))</f>
        <v>-</v>
      </c>
      <c r="I2262" s="302"/>
      <c r="J2262" s="303" t="str">
        <f>IF($I2262="","-",_xlfn.XLOOKUP($I2262,'CC.Meta'!$A:$A,'CC.Meta'!$D:$D,"-",0,1))</f>
        <v>-</v>
      </c>
      <c r="K2262" s="302"/>
      <c r="L2262" s="146" t="str">
        <f>IF($K2262="","-",_xlfn.XLOOKUP($K2262,Obj.Meta!$A:$A,Obj.Meta!$D:$D,"-",0,1))</f>
        <v>-</v>
      </c>
      <c r="M2262" s="300" t="str">
        <f>IF($K2262="","-",_xlfn.XLOOKUP($K2262,Obj.Meta!$A:$A,Obj.Meta!$F:$F,"-",0,1))</f>
        <v>-</v>
      </c>
      <c r="N2262" s="337" t="str">
        <f t="shared" si="71"/>
        <v>---</v>
      </c>
      <c r="O2262" s="333"/>
      <c r="P2262" s="54"/>
      <c r="Q2262" s="52"/>
      <c r="R2262" s="34"/>
      <c r="S2262" s="53"/>
      <c r="T2262" s="208"/>
      <c r="U2262" s="726"/>
      <c r="V2262" s="206"/>
      <c r="W2262" s="206"/>
      <c r="X2262" s="678"/>
      <c r="Y2262" s="34"/>
      <c r="Z2262" s="610"/>
      <c r="AA2262" s="608"/>
    </row>
    <row r="2263" spans="1:27">
      <c r="A2263" s="145" t="str">
        <f t="shared" si="70"/>
        <v>-</v>
      </c>
      <c r="B2263" s="146" t="str">
        <f>_xlfn.XLOOKUP($A2263,Dept.Meta!$A:$A,Dept.Meta!$F:$F,"-",0,1)</f>
        <v>-</v>
      </c>
      <c r="C2263" s="629" t="str">
        <f>_xlfn.XLOOKUP(_xlfn.CONCAT($G2263,"-",$I2263),Div.Meta!$H:$H,Div.Meta!$C:$C,"-",0,1)</f>
        <v>-</v>
      </c>
      <c r="D2263" s="302"/>
      <c r="E2263" s="146" t="str">
        <f>IF($D2263="","-",_xlfn.XLOOKUP($D2263,Fund.Meta!$A:$A,Fund.Meta!$D:$D,"-",0,1))</f>
        <v>-</v>
      </c>
      <c r="F2263" s="303" t="str">
        <f>IF($D2263="","-",_xlfn.XLOOKUP($D2263,Fund.Meta!$A:$A,Fund.Meta!$E:$E,"-",0,1))</f>
        <v>-</v>
      </c>
      <c r="G2263" s="334"/>
      <c r="H2263" s="303" t="str">
        <f>IF($G2263="","-",_xlfn.XLOOKUP($G2263,Appr.Meta!$A:$A,Appr.Meta!$D:$D,"-",0,1))</f>
        <v>-</v>
      </c>
      <c r="I2263" s="302"/>
      <c r="J2263" s="303" t="str">
        <f>IF($I2263="","-",_xlfn.XLOOKUP($I2263,'CC.Meta'!$A:$A,'CC.Meta'!$D:$D,"-",0,1))</f>
        <v>-</v>
      </c>
      <c r="K2263" s="302"/>
      <c r="L2263" s="146" t="str">
        <f>IF($K2263="","-",_xlfn.XLOOKUP($K2263,Obj.Meta!$A:$A,Obj.Meta!$D:$D,"-",0,1))</f>
        <v>-</v>
      </c>
      <c r="M2263" s="300" t="str">
        <f>IF($K2263="","-",_xlfn.XLOOKUP($K2263,Obj.Meta!$A:$A,Obj.Meta!$F:$F,"-",0,1))</f>
        <v>-</v>
      </c>
      <c r="N2263" s="337" t="str">
        <f t="shared" si="71"/>
        <v>---</v>
      </c>
      <c r="O2263" s="333"/>
      <c r="P2263" s="54"/>
      <c r="Q2263" s="52"/>
      <c r="R2263" s="34"/>
      <c r="S2263" s="53"/>
      <c r="T2263" s="208"/>
      <c r="U2263" s="726"/>
      <c r="V2263" s="206"/>
      <c r="W2263" s="206"/>
      <c r="X2263" s="678"/>
      <c r="Y2263" s="34"/>
      <c r="Z2263" s="610"/>
      <c r="AA2263" s="608"/>
    </row>
    <row r="2264" spans="1:27">
      <c r="A2264" s="145" t="str">
        <f t="shared" si="70"/>
        <v>-</v>
      </c>
      <c r="B2264" s="146" t="str">
        <f>_xlfn.XLOOKUP($A2264,Dept.Meta!$A:$A,Dept.Meta!$F:$F,"-",0,1)</f>
        <v>-</v>
      </c>
      <c r="C2264" s="629" t="str">
        <f>_xlfn.XLOOKUP(_xlfn.CONCAT($G2264,"-",$I2264),Div.Meta!$H:$H,Div.Meta!$C:$C,"-",0,1)</f>
        <v>-</v>
      </c>
      <c r="D2264" s="302"/>
      <c r="E2264" s="146" t="str">
        <f>IF($D2264="","-",_xlfn.XLOOKUP($D2264,Fund.Meta!$A:$A,Fund.Meta!$D:$D,"-",0,1))</f>
        <v>-</v>
      </c>
      <c r="F2264" s="303" t="str">
        <f>IF($D2264="","-",_xlfn.XLOOKUP($D2264,Fund.Meta!$A:$A,Fund.Meta!$E:$E,"-",0,1))</f>
        <v>-</v>
      </c>
      <c r="G2264" s="334"/>
      <c r="H2264" s="303" t="str">
        <f>IF($G2264="","-",_xlfn.XLOOKUP($G2264,Appr.Meta!$A:$A,Appr.Meta!$D:$D,"-",0,1))</f>
        <v>-</v>
      </c>
      <c r="I2264" s="302"/>
      <c r="J2264" s="303" t="str">
        <f>IF($I2264="","-",_xlfn.XLOOKUP($I2264,'CC.Meta'!$A:$A,'CC.Meta'!$D:$D,"-",0,1))</f>
        <v>-</v>
      </c>
      <c r="K2264" s="302"/>
      <c r="L2264" s="146" t="str">
        <f>IF($K2264="","-",_xlfn.XLOOKUP($K2264,Obj.Meta!$A:$A,Obj.Meta!$D:$D,"-",0,1))</f>
        <v>-</v>
      </c>
      <c r="M2264" s="300" t="str">
        <f>IF($K2264="","-",_xlfn.XLOOKUP($K2264,Obj.Meta!$A:$A,Obj.Meta!$F:$F,"-",0,1))</f>
        <v>-</v>
      </c>
      <c r="N2264" s="337" t="str">
        <f t="shared" si="71"/>
        <v>---</v>
      </c>
      <c r="O2264" s="333"/>
      <c r="P2264" s="54"/>
      <c r="Q2264" s="52"/>
      <c r="R2264" s="34"/>
      <c r="S2264" s="53"/>
      <c r="T2264" s="208"/>
      <c r="U2264" s="726"/>
      <c r="V2264" s="206"/>
      <c r="W2264" s="206"/>
      <c r="X2264" s="678"/>
      <c r="Y2264" s="34"/>
      <c r="Z2264" s="610"/>
      <c r="AA2264" s="608"/>
    </row>
    <row r="2265" spans="1:27">
      <c r="A2265" s="145" t="str">
        <f t="shared" si="70"/>
        <v>-</v>
      </c>
      <c r="B2265" s="146" t="str">
        <f>_xlfn.XLOOKUP($A2265,Dept.Meta!$A:$A,Dept.Meta!$F:$F,"-",0,1)</f>
        <v>-</v>
      </c>
      <c r="C2265" s="629" t="str">
        <f>_xlfn.XLOOKUP(_xlfn.CONCAT($G2265,"-",$I2265),Div.Meta!$H:$H,Div.Meta!$C:$C,"-",0,1)</f>
        <v>-</v>
      </c>
      <c r="D2265" s="302"/>
      <c r="E2265" s="146" t="str">
        <f>IF($D2265="","-",_xlfn.XLOOKUP($D2265,Fund.Meta!$A:$A,Fund.Meta!$D:$D,"-",0,1))</f>
        <v>-</v>
      </c>
      <c r="F2265" s="303" t="str">
        <f>IF($D2265="","-",_xlfn.XLOOKUP($D2265,Fund.Meta!$A:$A,Fund.Meta!$E:$E,"-",0,1))</f>
        <v>-</v>
      </c>
      <c r="G2265" s="334"/>
      <c r="H2265" s="303" t="str">
        <f>IF($G2265="","-",_xlfn.XLOOKUP($G2265,Appr.Meta!$A:$A,Appr.Meta!$D:$D,"-",0,1))</f>
        <v>-</v>
      </c>
      <c r="I2265" s="302"/>
      <c r="J2265" s="303" t="str">
        <f>IF($I2265="","-",_xlfn.XLOOKUP($I2265,'CC.Meta'!$A:$A,'CC.Meta'!$D:$D,"-",0,1))</f>
        <v>-</v>
      </c>
      <c r="K2265" s="302"/>
      <c r="L2265" s="146" t="str">
        <f>IF($K2265="","-",_xlfn.XLOOKUP($K2265,Obj.Meta!$A:$A,Obj.Meta!$D:$D,"-",0,1))</f>
        <v>-</v>
      </c>
      <c r="M2265" s="300" t="str">
        <f>IF($K2265="","-",_xlfn.XLOOKUP($K2265,Obj.Meta!$A:$A,Obj.Meta!$F:$F,"-",0,1))</f>
        <v>-</v>
      </c>
      <c r="N2265" s="337" t="str">
        <f t="shared" si="71"/>
        <v>---</v>
      </c>
      <c r="O2265" s="333"/>
      <c r="P2265" s="54"/>
      <c r="Q2265" s="52"/>
      <c r="R2265" s="34"/>
      <c r="S2265" s="53"/>
      <c r="T2265" s="208"/>
      <c r="U2265" s="726"/>
      <c r="V2265" s="206"/>
      <c r="W2265" s="206"/>
      <c r="X2265" s="678"/>
      <c r="Y2265" s="34"/>
      <c r="Z2265" s="610"/>
      <c r="AA2265" s="608"/>
    </row>
    <row r="2266" spans="1:27">
      <c r="A2266" s="145" t="str">
        <f t="shared" si="70"/>
        <v>-</v>
      </c>
      <c r="B2266" s="146" t="str">
        <f>_xlfn.XLOOKUP($A2266,Dept.Meta!$A:$A,Dept.Meta!$F:$F,"-",0,1)</f>
        <v>-</v>
      </c>
      <c r="C2266" s="629" t="str">
        <f>_xlfn.XLOOKUP(_xlfn.CONCAT($G2266,"-",$I2266),Div.Meta!$H:$H,Div.Meta!$C:$C,"-",0,1)</f>
        <v>-</v>
      </c>
      <c r="D2266" s="302"/>
      <c r="E2266" s="146" t="str">
        <f>IF($D2266="","-",_xlfn.XLOOKUP($D2266,Fund.Meta!$A:$A,Fund.Meta!$D:$D,"-",0,1))</f>
        <v>-</v>
      </c>
      <c r="F2266" s="303" t="str">
        <f>IF($D2266="","-",_xlfn.XLOOKUP($D2266,Fund.Meta!$A:$A,Fund.Meta!$E:$E,"-",0,1))</f>
        <v>-</v>
      </c>
      <c r="G2266" s="334"/>
      <c r="H2266" s="303" t="str">
        <f>IF($G2266="","-",_xlfn.XLOOKUP($G2266,Appr.Meta!$A:$A,Appr.Meta!$D:$D,"-",0,1))</f>
        <v>-</v>
      </c>
      <c r="I2266" s="302"/>
      <c r="J2266" s="303" t="str">
        <f>IF($I2266="","-",_xlfn.XLOOKUP($I2266,'CC.Meta'!$A:$A,'CC.Meta'!$D:$D,"-",0,1))</f>
        <v>-</v>
      </c>
      <c r="K2266" s="302"/>
      <c r="L2266" s="146" t="str">
        <f>IF($K2266="","-",_xlfn.XLOOKUP($K2266,Obj.Meta!$A:$A,Obj.Meta!$D:$D,"-",0,1))</f>
        <v>-</v>
      </c>
      <c r="M2266" s="300" t="str">
        <f>IF($K2266="","-",_xlfn.XLOOKUP($K2266,Obj.Meta!$A:$A,Obj.Meta!$F:$F,"-",0,1))</f>
        <v>-</v>
      </c>
      <c r="N2266" s="337" t="str">
        <f t="shared" si="71"/>
        <v>---</v>
      </c>
      <c r="O2266" s="333"/>
      <c r="P2266" s="54"/>
      <c r="Q2266" s="52"/>
      <c r="R2266" s="34"/>
      <c r="S2266" s="53"/>
      <c r="T2266" s="208"/>
      <c r="U2266" s="726"/>
      <c r="V2266" s="206"/>
      <c r="W2266" s="206"/>
      <c r="X2266" s="678"/>
      <c r="Y2266" s="34"/>
      <c r="Z2266" s="610"/>
      <c r="AA2266" s="608"/>
    </row>
    <row r="2267" spans="1:27">
      <c r="A2267" s="145" t="str">
        <f t="shared" si="70"/>
        <v>-</v>
      </c>
      <c r="B2267" s="146" t="str">
        <f>_xlfn.XLOOKUP($A2267,Dept.Meta!$A:$A,Dept.Meta!$F:$F,"-",0,1)</f>
        <v>-</v>
      </c>
      <c r="C2267" s="629" t="str">
        <f>_xlfn.XLOOKUP(_xlfn.CONCAT($G2267,"-",$I2267),Div.Meta!$H:$H,Div.Meta!$C:$C,"-",0,1)</f>
        <v>-</v>
      </c>
      <c r="D2267" s="302"/>
      <c r="E2267" s="146" t="str">
        <f>IF($D2267="","-",_xlfn.XLOOKUP($D2267,Fund.Meta!$A:$A,Fund.Meta!$D:$D,"-",0,1))</f>
        <v>-</v>
      </c>
      <c r="F2267" s="303" t="str">
        <f>IF($D2267="","-",_xlfn.XLOOKUP($D2267,Fund.Meta!$A:$A,Fund.Meta!$E:$E,"-",0,1))</f>
        <v>-</v>
      </c>
      <c r="G2267" s="334"/>
      <c r="H2267" s="303" t="str">
        <f>IF($G2267="","-",_xlfn.XLOOKUP($G2267,Appr.Meta!$A:$A,Appr.Meta!$D:$D,"-",0,1))</f>
        <v>-</v>
      </c>
      <c r="I2267" s="302"/>
      <c r="J2267" s="303" t="str">
        <f>IF($I2267="","-",_xlfn.XLOOKUP($I2267,'CC.Meta'!$A:$A,'CC.Meta'!$D:$D,"-",0,1))</f>
        <v>-</v>
      </c>
      <c r="K2267" s="302"/>
      <c r="L2267" s="146" t="str">
        <f>IF($K2267="","-",_xlfn.XLOOKUP($K2267,Obj.Meta!$A:$A,Obj.Meta!$D:$D,"-",0,1))</f>
        <v>-</v>
      </c>
      <c r="M2267" s="300" t="str">
        <f>IF($K2267="","-",_xlfn.XLOOKUP($K2267,Obj.Meta!$A:$A,Obj.Meta!$F:$F,"-",0,1))</f>
        <v>-</v>
      </c>
      <c r="N2267" s="337" t="str">
        <f t="shared" si="71"/>
        <v>---</v>
      </c>
      <c r="O2267" s="333"/>
      <c r="P2267" s="54"/>
      <c r="Q2267" s="52"/>
      <c r="R2267" s="34"/>
      <c r="S2267" s="53"/>
      <c r="T2267" s="208"/>
      <c r="U2267" s="726"/>
      <c r="V2267" s="206"/>
      <c r="W2267" s="206"/>
      <c r="X2267" s="678"/>
      <c r="Y2267" s="34"/>
      <c r="Z2267" s="610"/>
      <c r="AA2267" s="608"/>
    </row>
    <row r="2268" spans="1:27">
      <c r="A2268" s="145" t="str">
        <f t="shared" si="70"/>
        <v>-</v>
      </c>
      <c r="B2268" s="146" t="str">
        <f>_xlfn.XLOOKUP($A2268,Dept.Meta!$A:$A,Dept.Meta!$F:$F,"-",0,1)</f>
        <v>-</v>
      </c>
      <c r="C2268" s="629" t="str">
        <f>_xlfn.XLOOKUP(_xlfn.CONCAT($G2268,"-",$I2268),Div.Meta!$H:$H,Div.Meta!$C:$C,"-",0,1)</f>
        <v>-</v>
      </c>
      <c r="D2268" s="302"/>
      <c r="E2268" s="146" t="str">
        <f>IF($D2268="","-",_xlfn.XLOOKUP($D2268,Fund.Meta!$A:$A,Fund.Meta!$D:$D,"-",0,1))</f>
        <v>-</v>
      </c>
      <c r="F2268" s="303" t="str">
        <f>IF($D2268="","-",_xlfn.XLOOKUP($D2268,Fund.Meta!$A:$A,Fund.Meta!$E:$E,"-",0,1))</f>
        <v>-</v>
      </c>
      <c r="G2268" s="334"/>
      <c r="H2268" s="303" t="str">
        <f>IF($G2268="","-",_xlfn.XLOOKUP($G2268,Appr.Meta!$A:$A,Appr.Meta!$D:$D,"-",0,1))</f>
        <v>-</v>
      </c>
      <c r="I2268" s="302"/>
      <c r="J2268" s="303" t="str">
        <f>IF($I2268="","-",_xlfn.XLOOKUP($I2268,'CC.Meta'!$A:$A,'CC.Meta'!$D:$D,"-",0,1))</f>
        <v>-</v>
      </c>
      <c r="K2268" s="302"/>
      <c r="L2268" s="146" t="str">
        <f>IF($K2268="","-",_xlfn.XLOOKUP($K2268,Obj.Meta!$A:$A,Obj.Meta!$D:$D,"-",0,1))</f>
        <v>-</v>
      </c>
      <c r="M2268" s="300" t="str">
        <f>IF($K2268="","-",_xlfn.XLOOKUP($K2268,Obj.Meta!$A:$A,Obj.Meta!$F:$F,"-",0,1))</f>
        <v>-</v>
      </c>
      <c r="N2268" s="337" t="str">
        <f t="shared" si="71"/>
        <v>---</v>
      </c>
      <c r="O2268" s="333"/>
      <c r="P2268" s="54"/>
      <c r="Q2268" s="52"/>
      <c r="R2268" s="34"/>
      <c r="S2268" s="53"/>
      <c r="T2268" s="208"/>
      <c r="U2268" s="726"/>
      <c r="V2268" s="206"/>
      <c r="W2268" s="206"/>
      <c r="X2268" s="678"/>
      <c r="Y2268" s="34"/>
      <c r="Z2268" s="610"/>
      <c r="AA2268" s="608"/>
    </row>
    <row r="2269" spans="1:27">
      <c r="A2269" s="145" t="str">
        <f t="shared" si="70"/>
        <v>-</v>
      </c>
      <c r="B2269" s="146" t="str">
        <f>_xlfn.XLOOKUP($A2269,Dept.Meta!$A:$A,Dept.Meta!$F:$F,"-",0,1)</f>
        <v>-</v>
      </c>
      <c r="C2269" s="629" t="str">
        <f>_xlfn.XLOOKUP(_xlfn.CONCAT($G2269,"-",$I2269),Div.Meta!$H:$H,Div.Meta!$C:$C,"-",0,1)</f>
        <v>-</v>
      </c>
      <c r="D2269" s="302"/>
      <c r="E2269" s="146" t="str">
        <f>IF($D2269="","-",_xlfn.XLOOKUP($D2269,Fund.Meta!$A:$A,Fund.Meta!$D:$D,"-",0,1))</f>
        <v>-</v>
      </c>
      <c r="F2269" s="303" t="str">
        <f>IF($D2269="","-",_xlfn.XLOOKUP($D2269,Fund.Meta!$A:$A,Fund.Meta!$E:$E,"-",0,1))</f>
        <v>-</v>
      </c>
      <c r="G2269" s="334"/>
      <c r="H2269" s="303" t="str">
        <f>IF($G2269="","-",_xlfn.XLOOKUP($G2269,Appr.Meta!$A:$A,Appr.Meta!$D:$D,"-",0,1))</f>
        <v>-</v>
      </c>
      <c r="I2269" s="302"/>
      <c r="J2269" s="303" t="str">
        <f>IF($I2269="","-",_xlfn.XLOOKUP($I2269,'CC.Meta'!$A:$A,'CC.Meta'!$D:$D,"-",0,1))</f>
        <v>-</v>
      </c>
      <c r="K2269" s="302"/>
      <c r="L2269" s="146" t="str">
        <f>IF($K2269="","-",_xlfn.XLOOKUP($K2269,Obj.Meta!$A:$A,Obj.Meta!$D:$D,"-",0,1))</f>
        <v>-</v>
      </c>
      <c r="M2269" s="300" t="str">
        <f>IF($K2269="","-",_xlfn.XLOOKUP($K2269,Obj.Meta!$A:$A,Obj.Meta!$F:$F,"-",0,1))</f>
        <v>-</v>
      </c>
      <c r="N2269" s="337" t="str">
        <f t="shared" si="71"/>
        <v>---</v>
      </c>
      <c r="O2269" s="333"/>
      <c r="P2269" s="54"/>
      <c r="Q2269" s="52"/>
      <c r="R2269" s="34"/>
      <c r="S2269" s="53"/>
      <c r="T2269" s="208"/>
      <c r="U2269" s="726"/>
      <c r="V2269" s="206"/>
      <c r="W2269" s="206"/>
      <c r="X2269" s="678"/>
      <c r="Y2269" s="34"/>
      <c r="Z2269" s="610"/>
      <c r="AA2269" s="608"/>
    </row>
    <row r="2270" spans="1:27">
      <c r="A2270" s="145" t="str">
        <f t="shared" si="70"/>
        <v>-</v>
      </c>
      <c r="B2270" s="146" t="str">
        <f>_xlfn.XLOOKUP($A2270,Dept.Meta!$A:$A,Dept.Meta!$F:$F,"-",0,1)</f>
        <v>-</v>
      </c>
      <c r="C2270" s="629" t="str">
        <f>_xlfn.XLOOKUP(_xlfn.CONCAT($G2270,"-",$I2270),Div.Meta!$H:$H,Div.Meta!$C:$C,"-",0,1)</f>
        <v>-</v>
      </c>
      <c r="D2270" s="302"/>
      <c r="E2270" s="146" t="str">
        <f>IF($D2270="","-",_xlfn.XLOOKUP($D2270,Fund.Meta!$A:$A,Fund.Meta!$D:$D,"-",0,1))</f>
        <v>-</v>
      </c>
      <c r="F2270" s="303" t="str">
        <f>IF($D2270="","-",_xlfn.XLOOKUP($D2270,Fund.Meta!$A:$A,Fund.Meta!$E:$E,"-",0,1))</f>
        <v>-</v>
      </c>
      <c r="G2270" s="334"/>
      <c r="H2270" s="303" t="str">
        <f>IF($G2270="","-",_xlfn.XLOOKUP($G2270,Appr.Meta!$A:$A,Appr.Meta!$D:$D,"-",0,1))</f>
        <v>-</v>
      </c>
      <c r="I2270" s="302"/>
      <c r="J2270" s="303" t="str">
        <f>IF($I2270="","-",_xlfn.XLOOKUP($I2270,'CC.Meta'!$A:$A,'CC.Meta'!$D:$D,"-",0,1))</f>
        <v>-</v>
      </c>
      <c r="K2270" s="302"/>
      <c r="L2270" s="146" t="str">
        <f>IF($K2270="","-",_xlfn.XLOOKUP($K2270,Obj.Meta!$A:$A,Obj.Meta!$D:$D,"-",0,1))</f>
        <v>-</v>
      </c>
      <c r="M2270" s="300" t="str">
        <f>IF($K2270="","-",_xlfn.XLOOKUP($K2270,Obj.Meta!$A:$A,Obj.Meta!$F:$F,"-",0,1))</f>
        <v>-</v>
      </c>
      <c r="N2270" s="337" t="str">
        <f t="shared" si="71"/>
        <v>---</v>
      </c>
      <c r="O2270" s="333"/>
      <c r="P2270" s="54"/>
      <c r="Q2270" s="52"/>
      <c r="R2270" s="34"/>
      <c r="S2270" s="53"/>
      <c r="T2270" s="208"/>
      <c r="U2270" s="726"/>
      <c r="V2270" s="206"/>
      <c r="W2270" s="206"/>
      <c r="X2270" s="678"/>
      <c r="Y2270" s="34"/>
      <c r="Z2270" s="610"/>
      <c r="AA2270" s="608"/>
    </row>
    <row r="2271" spans="1:27">
      <c r="A2271" s="145" t="str">
        <f t="shared" si="70"/>
        <v>-</v>
      </c>
      <c r="B2271" s="146" t="str">
        <f>_xlfn.XLOOKUP($A2271,Dept.Meta!$A:$A,Dept.Meta!$F:$F,"-",0,1)</f>
        <v>-</v>
      </c>
      <c r="C2271" s="629" t="str">
        <f>_xlfn.XLOOKUP(_xlfn.CONCAT($G2271,"-",$I2271),Div.Meta!$H:$H,Div.Meta!$C:$C,"-",0,1)</f>
        <v>-</v>
      </c>
      <c r="D2271" s="302"/>
      <c r="E2271" s="146" t="str">
        <f>IF($D2271="","-",_xlfn.XLOOKUP($D2271,Fund.Meta!$A:$A,Fund.Meta!$D:$D,"-",0,1))</f>
        <v>-</v>
      </c>
      <c r="F2271" s="303" t="str">
        <f>IF($D2271="","-",_xlfn.XLOOKUP($D2271,Fund.Meta!$A:$A,Fund.Meta!$E:$E,"-",0,1))</f>
        <v>-</v>
      </c>
      <c r="G2271" s="334"/>
      <c r="H2271" s="303" t="str">
        <f>IF($G2271="","-",_xlfn.XLOOKUP($G2271,Appr.Meta!$A:$A,Appr.Meta!$D:$D,"-",0,1))</f>
        <v>-</v>
      </c>
      <c r="I2271" s="302"/>
      <c r="J2271" s="303" t="str">
        <f>IF($I2271="","-",_xlfn.XLOOKUP($I2271,'CC.Meta'!$A:$A,'CC.Meta'!$D:$D,"-",0,1))</f>
        <v>-</v>
      </c>
      <c r="K2271" s="302"/>
      <c r="L2271" s="146" t="str">
        <f>IF($K2271="","-",_xlfn.XLOOKUP($K2271,Obj.Meta!$A:$A,Obj.Meta!$D:$D,"-",0,1))</f>
        <v>-</v>
      </c>
      <c r="M2271" s="300" t="str">
        <f>IF($K2271="","-",_xlfn.XLOOKUP($K2271,Obj.Meta!$A:$A,Obj.Meta!$F:$F,"-",0,1))</f>
        <v>-</v>
      </c>
      <c r="N2271" s="337" t="str">
        <f t="shared" si="71"/>
        <v>---</v>
      </c>
      <c r="O2271" s="333"/>
      <c r="P2271" s="54"/>
      <c r="Q2271" s="52"/>
      <c r="R2271" s="34"/>
      <c r="S2271" s="53"/>
      <c r="T2271" s="208"/>
      <c r="U2271" s="726"/>
      <c r="V2271" s="206"/>
      <c r="W2271" s="206"/>
      <c r="X2271" s="678"/>
      <c r="Y2271" s="34"/>
      <c r="Z2271" s="610"/>
      <c r="AA2271" s="608"/>
    </row>
    <row r="2272" spans="1:27">
      <c r="A2272" s="145" t="str">
        <f t="shared" si="70"/>
        <v>-</v>
      </c>
      <c r="B2272" s="146" t="str">
        <f>_xlfn.XLOOKUP($A2272,Dept.Meta!$A:$A,Dept.Meta!$F:$F,"-",0,1)</f>
        <v>-</v>
      </c>
      <c r="C2272" s="629" t="str">
        <f>_xlfn.XLOOKUP(_xlfn.CONCAT($G2272,"-",$I2272),Div.Meta!$H:$H,Div.Meta!$C:$C,"-",0,1)</f>
        <v>-</v>
      </c>
      <c r="D2272" s="302"/>
      <c r="E2272" s="146" t="str">
        <f>IF($D2272="","-",_xlfn.XLOOKUP($D2272,Fund.Meta!$A:$A,Fund.Meta!$D:$D,"-",0,1))</f>
        <v>-</v>
      </c>
      <c r="F2272" s="303" t="str">
        <f>IF($D2272="","-",_xlfn.XLOOKUP($D2272,Fund.Meta!$A:$A,Fund.Meta!$E:$E,"-",0,1))</f>
        <v>-</v>
      </c>
      <c r="G2272" s="334"/>
      <c r="H2272" s="303" t="str">
        <f>IF($G2272="","-",_xlfn.XLOOKUP($G2272,Appr.Meta!$A:$A,Appr.Meta!$D:$D,"-",0,1))</f>
        <v>-</v>
      </c>
      <c r="I2272" s="302"/>
      <c r="J2272" s="303" t="str">
        <f>IF($I2272="","-",_xlfn.XLOOKUP($I2272,'CC.Meta'!$A:$A,'CC.Meta'!$D:$D,"-",0,1))</f>
        <v>-</v>
      </c>
      <c r="K2272" s="302"/>
      <c r="L2272" s="146" t="str">
        <f>IF($K2272="","-",_xlfn.XLOOKUP($K2272,Obj.Meta!$A:$A,Obj.Meta!$D:$D,"-",0,1))</f>
        <v>-</v>
      </c>
      <c r="M2272" s="300" t="str">
        <f>IF($K2272="","-",_xlfn.XLOOKUP($K2272,Obj.Meta!$A:$A,Obj.Meta!$F:$F,"-",0,1))</f>
        <v>-</v>
      </c>
      <c r="N2272" s="337" t="str">
        <f t="shared" si="71"/>
        <v>---</v>
      </c>
      <c r="O2272" s="333"/>
      <c r="P2272" s="54"/>
      <c r="Q2272" s="52"/>
      <c r="R2272" s="34"/>
      <c r="S2272" s="53"/>
      <c r="T2272" s="208"/>
      <c r="U2272" s="726"/>
      <c r="V2272" s="206"/>
      <c r="W2272" s="206"/>
      <c r="X2272" s="678"/>
      <c r="Y2272" s="34"/>
      <c r="Z2272" s="610"/>
      <c r="AA2272" s="608"/>
    </row>
    <row r="2273" spans="1:27">
      <c r="A2273" s="145" t="str">
        <f t="shared" si="70"/>
        <v>-</v>
      </c>
      <c r="B2273" s="146" t="str">
        <f>_xlfn.XLOOKUP($A2273,Dept.Meta!$A:$A,Dept.Meta!$F:$F,"-",0,1)</f>
        <v>-</v>
      </c>
      <c r="C2273" s="629" t="str">
        <f>_xlfn.XLOOKUP(_xlfn.CONCAT($G2273,"-",$I2273),Div.Meta!$H:$H,Div.Meta!$C:$C,"-",0,1)</f>
        <v>-</v>
      </c>
      <c r="D2273" s="302"/>
      <c r="E2273" s="146" t="str">
        <f>IF($D2273="","-",_xlfn.XLOOKUP($D2273,Fund.Meta!$A:$A,Fund.Meta!$D:$D,"-",0,1))</f>
        <v>-</v>
      </c>
      <c r="F2273" s="303" t="str">
        <f>IF($D2273="","-",_xlfn.XLOOKUP($D2273,Fund.Meta!$A:$A,Fund.Meta!$E:$E,"-",0,1))</f>
        <v>-</v>
      </c>
      <c r="G2273" s="334"/>
      <c r="H2273" s="303" t="str">
        <f>IF($G2273="","-",_xlfn.XLOOKUP($G2273,Appr.Meta!$A:$A,Appr.Meta!$D:$D,"-",0,1))</f>
        <v>-</v>
      </c>
      <c r="I2273" s="302"/>
      <c r="J2273" s="303" t="str">
        <f>IF($I2273="","-",_xlfn.XLOOKUP($I2273,'CC.Meta'!$A:$A,'CC.Meta'!$D:$D,"-",0,1))</f>
        <v>-</v>
      </c>
      <c r="K2273" s="302"/>
      <c r="L2273" s="146" t="str">
        <f>IF($K2273="","-",_xlfn.XLOOKUP($K2273,Obj.Meta!$A:$A,Obj.Meta!$D:$D,"-",0,1))</f>
        <v>-</v>
      </c>
      <c r="M2273" s="300" t="str">
        <f>IF($K2273="","-",_xlfn.XLOOKUP($K2273,Obj.Meta!$A:$A,Obj.Meta!$F:$F,"-",0,1))</f>
        <v>-</v>
      </c>
      <c r="N2273" s="337" t="str">
        <f t="shared" si="71"/>
        <v>---</v>
      </c>
      <c r="O2273" s="333"/>
      <c r="P2273" s="54"/>
      <c r="Q2273" s="52"/>
      <c r="R2273" s="34"/>
      <c r="S2273" s="53"/>
      <c r="T2273" s="208"/>
      <c r="U2273" s="726"/>
      <c r="V2273" s="206"/>
      <c r="W2273" s="206"/>
      <c r="X2273" s="678"/>
      <c r="Y2273" s="34"/>
      <c r="Z2273" s="610"/>
      <c r="AA2273" s="608"/>
    </row>
    <row r="2274" spans="1:27">
      <c r="A2274" s="145" t="str">
        <f t="shared" si="70"/>
        <v>-</v>
      </c>
      <c r="B2274" s="146" t="str">
        <f>_xlfn.XLOOKUP($A2274,Dept.Meta!$A:$A,Dept.Meta!$F:$F,"-",0,1)</f>
        <v>-</v>
      </c>
      <c r="C2274" s="629" t="str">
        <f>_xlfn.XLOOKUP(_xlfn.CONCAT($G2274,"-",$I2274),Div.Meta!$H:$H,Div.Meta!$C:$C,"-",0,1)</f>
        <v>-</v>
      </c>
      <c r="D2274" s="302"/>
      <c r="E2274" s="146" t="str">
        <f>IF($D2274="","-",_xlfn.XLOOKUP($D2274,Fund.Meta!$A:$A,Fund.Meta!$D:$D,"-",0,1))</f>
        <v>-</v>
      </c>
      <c r="F2274" s="303" t="str">
        <f>IF($D2274="","-",_xlfn.XLOOKUP($D2274,Fund.Meta!$A:$A,Fund.Meta!$E:$E,"-",0,1))</f>
        <v>-</v>
      </c>
      <c r="G2274" s="334"/>
      <c r="H2274" s="303" t="str">
        <f>IF($G2274="","-",_xlfn.XLOOKUP($G2274,Appr.Meta!$A:$A,Appr.Meta!$D:$D,"-",0,1))</f>
        <v>-</v>
      </c>
      <c r="I2274" s="302"/>
      <c r="J2274" s="303" t="str">
        <f>IF($I2274="","-",_xlfn.XLOOKUP($I2274,'CC.Meta'!$A:$A,'CC.Meta'!$D:$D,"-",0,1))</f>
        <v>-</v>
      </c>
      <c r="K2274" s="302"/>
      <c r="L2274" s="146" t="str">
        <f>IF($K2274="","-",_xlfn.XLOOKUP($K2274,Obj.Meta!$A:$A,Obj.Meta!$D:$D,"-",0,1))</f>
        <v>-</v>
      </c>
      <c r="M2274" s="300" t="str">
        <f>IF($K2274="","-",_xlfn.XLOOKUP($K2274,Obj.Meta!$A:$A,Obj.Meta!$F:$F,"-",0,1))</f>
        <v>-</v>
      </c>
      <c r="N2274" s="337" t="str">
        <f t="shared" si="71"/>
        <v>---</v>
      </c>
      <c r="O2274" s="333"/>
      <c r="P2274" s="54"/>
      <c r="Q2274" s="52"/>
      <c r="R2274" s="34"/>
      <c r="S2274" s="53"/>
      <c r="T2274" s="208"/>
      <c r="U2274" s="726"/>
      <c r="V2274" s="206"/>
      <c r="W2274" s="206"/>
      <c r="X2274" s="678"/>
      <c r="Y2274" s="34"/>
      <c r="Z2274" s="610"/>
      <c r="AA2274" s="608"/>
    </row>
    <row r="2275" spans="1:27">
      <c r="A2275" s="145" t="str">
        <f t="shared" si="70"/>
        <v>-</v>
      </c>
      <c r="B2275" s="146" t="str">
        <f>_xlfn.XLOOKUP($A2275,Dept.Meta!$A:$A,Dept.Meta!$F:$F,"-",0,1)</f>
        <v>-</v>
      </c>
      <c r="C2275" s="629" t="str">
        <f>_xlfn.XLOOKUP(_xlfn.CONCAT($G2275,"-",$I2275),Div.Meta!$H:$H,Div.Meta!$C:$C,"-",0,1)</f>
        <v>-</v>
      </c>
      <c r="D2275" s="302"/>
      <c r="E2275" s="146" t="str">
        <f>IF($D2275="","-",_xlfn.XLOOKUP($D2275,Fund.Meta!$A:$A,Fund.Meta!$D:$D,"-",0,1))</f>
        <v>-</v>
      </c>
      <c r="F2275" s="303" t="str">
        <f>IF($D2275="","-",_xlfn.XLOOKUP($D2275,Fund.Meta!$A:$A,Fund.Meta!$E:$E,"-",0,1))</f>
        <v>-</v>
      </c>
      <c r="G2275" s="334"/>
      <c r="H2275" s="303" t="str">
        <f>IF($G2275="","-",_xlfn.XLOOKUP($G2275,Appr.Meta!$A:$A,Appr.Meta!$D:$D,"-",0,1))</f>
        <v>-</v>
      </c>
      <c r="I2275" s="302"/>
      <c r="J2275" s="303" t="str">
        <f>IF($I2275="","-",_xlfn.XLOOKUP($I2275,'CC.Meta'!$A:$A,'CC.Meta'!$D:$D,"-",0,1))</f>
        <v>-</v>
      </c>
      <c r="K2275" s="302"/>
      <c r="L2275" s="146" t="str">
        <f>IF($K2275="","-",_xlfn.XLOOKUP($K2275,Obj.Meta!$A:$A,Obj.Meta!$D:$D,"-",0,1))</f>
        <v>-</v>
      </c>
      <c r="M2275" s="300" t="str">
        <f>IF($K2275="","-",_xlfn.XLOOKUP($K2275,Obj.Meta!$A:$A,Obj.Meta!$F:$F,"-",0,1))</f>
        <v>-</v>
      </c>
      <c r="N2275" s="337" t="str">
        <f t="shared" si="71"/>
        <v>---</v>
      </c>
      <c r="O2275" s="333"/>
      <c r="P2275" s="54"/>
      <c r="Q2275" s="52"/>
      <c r="R2275" s="34"/>
      <c r="S2275" s="53"/>
      <c r="T2275" s="208"/>
      <c r="U2275" s="726"/>
      <c r="V2275" s="206"/>
      <c r="W2275" s="206"/>
      <c r="X2275" s="678"/>
      <c r="Y2275" s="34"/>
      <c r="Z2275" s="610"/>
      <c r="AA2275" s="608"/>
    </row>
    <row r="2276" spans="1:27">
      <c r="A2276" s="145" t="str">
        <f t="shared" si="70"/>
        <v>-</v>
      </c>
      <c r="B2276" s="146" t="str">
        <f>_xlfn.XLOOKUP($A2276,Dept.Meta!$A:$A,Dept.Meta!$F:$F,"-",0,1)</f>
        <v>-</v>
      </c>
      <c r="C2276" s="629" t="str">
        <f>_xlfn.XLOOKUP(_xlfn.CONCAT($G2276,"-",$I2276),Div.Meta!$H:$H,Div.Meta!$C:$C,"-",0,1)</f>
        <v>-</v>
      </c>
      <c r="D2276" s="302"/>
      <c r="E2276" s="146" t="str">
        <f>IF($D2276="","-",_xlfn.XLOOKUP($D2276,Fund.Meta!$A:$A,Fund.Meta!$D:$D,"-",0,1))</f>
        <v>-</v>
      </c>
      <c r="F2276" s="303" t="str">
        <f>IF($D2276="","-",_xlfn.XLOOKUP($D2276,Fund.Meta!$A:$A,Fund.Meta!$E:$E,"-",0,1))</f>
        <v>-</v>
      </c>
      <c r="G2276" s="334"/>
      <c r="H2276" s="303" t="str">
        <f>IF($G2276="","-",_xlfn.XLOOKUP($G2276,Appr.Meta!$A:$A,Appr.Meta!$D:$D,"-",0,1))</f>
        <v>-</v>
      </c>
      <c r="I2276" s="302"/>
      <c r="J2276" s="303" t="str">
        <f>IF($I2276="","-",_xlfn.XLOOKUP($I2276,'CC.Meta'!$A:$A,'CC.Meta'!$D:$D,"-",0,1))</f>
        <v>-</v>
      </c>
      <c r="K2276" s="302"/>
      <c r="L2276" s="146" t="str">
        <f>IF($K2276="","-",_xlfn.XLOOKUP($K2276,Obj.Meta!$A:$A,Obj.Meta!$D:$D,"-",0,1))</f>
        <v>-</v>
      </c>
      <c r="M2276" s="300" t="str">
        <f>IF($K2276="","-",_xlfn.XLOOKUP($K2276,Obj.Meta!$A:$A,Obj.Meta!$F:$F,"-",0,1))</f>
        <v>-</v>
      </c>
      <c r="N2276" s="337" t="str">
        <f t="shared" si="71"/>
        <v>---</v>
      </c>
      <c r="O2276" s="333"/>
      <c r="P2276" s="54"/>
      <c r="Q2276" s="52"/>
      <c r="R2276" s="34"/>
      <c r="S2276" s="53"/>
      <c r="T2276" s="208"/>
      <c r="U2276" s="726"/>
      <c r="V2276" s="206"/>
      <c r="W2276" s="206"/>
      <c r="X2276" s="678"/>
      <c r="Y2276" s="34"/>
      <c r="Z2276" s="610"/>
      <c r="AA2276" s="608"/>
    </row>
    <row r="2277" spans="1:27">
      <c r="A2277" s="145" t="str">
        <f t="shared" si="70"/>
        <v>-</v>
      </c>
      <c r="B2277" s="146" t="str">
        <f>_xlfn.XLOOKUP($A2277,Dept.Meta!$A:$A,Dept.Meta!$F:$F,"-",0,1)</f>
        <v>-</v>
      </c>
      <c r="C2277" s="629" t="str">
        <f>_xlfn.XLOOKUP(_xlfn.CONCAT($G2277,"-",$I2277),Div.Meta!$H:$H,Div.Meta!$C:$C,"-",0,1)</f>
        <v>-</v>
      </c>
      <c r="D2277" s="302"/>
      <c r="E2277" s="146" t="str">
        <f>IF($D2277="","-",_xlfn.XLOOKUP($D2277,Fund.Meta!$A:$A,Fund.Meta!$D:$D,"-",0,1))</f>
        <v>-</v>
      </c>
      <c r="F2277" s="303" t="str">
        <f>IF($D2277="","-",_xlfn.XLOOKUP($D2277,Fund.Meta!$A:$A,Fund.Meta!$E:$E,"-",0,1))</f>
        <v>-</v>
      </c>
      <c r="G2277" s="334"/>
      <c r="H2277" s="303" t="str">
        <f>IF($G2277="","-",_xlfn.XLOOKUP($G2277,Appr.Meta!$A:$A,Appr.Meta!$D:$D,"-",0,1))</f>
        <v>-</v>
      </c>
      <c r="I2277" s="302"/>
      <c r="J2277" s="303" t="str">
        <f>IF($I2277="","-",_xlfn.XLOOKUP($I2277,'CC.Meta'!$A:$A,'CC.Meta'!$D:$D,"-",0,1))</f>
        <v>-</v>
      </c>
      <c r="K2277" s="302"/>
      <c r="L2277" s="146" t="str">
        <f>IF($K2277="","-",_xlfn.XLOOKUP($K2277,Obj.Meta!$A:$A,Obj.Meta!$D:$D,"-",0,1))</f>
        <v>-</v>
      </c>
      <c r="M2277" s="300" t="str">
        <f>IF($K2277="","-",_xlfn.XLOOKUP($K2277,Obj.Meta!$A:$A,Obj.Meta!$F:$F,"-",0,1))</f>
        <v>-</v>
      </c>
      <c r="N2277" s="337" t="str">
        <f t="shared" si="71"/>
        <v>---</v>
      </c>
      <c r="O2277" s="333"/>
      <c r="P2277" s="54"/>
      <c r="Q2277" s="52"/>
      <c r="R2277" s="34"/>
      <c r="S2277" s="53"/>
      <c r="T2277" s="208"/>
      <c r="U2277" s="726"/>
      <c r="V2277" s="206"/>
      <c r="W2277" s="206"/>
      <c r="X2277" s="678"/>
      <c r="Y2277" s="34"/>
      <c r="Z2277" s="610"/>
      <c r="AA2277" s="608"/>
    </row>
    <row r="2278" spans="1:27">
      <c r="A2278" s="145" t="str">
        <f t="shared" si="70"/>
        <v>-</v>
      </c>
      <c r="B2278" s="146" t="str">
        <f>_xlfn.XLOOKUP($A2278,Dept.Meta!$A:$A,Dept.Meta!$F:$F,"-",0,1)</f>
        <v>-</v>
      </c>
      <c r="C2278" s="629" t="str">
        <f>_xlfn.XLOOKUP(_xlfn.CONCAT($G2278,"-",$I2278),Div.Meta!$H:$H,Div.Meta!$C:$C,"-",0,1)</f>
        <v>-</v>
      </c>
      <c r="D2278" s="302"/>
      <c r="E2278" s="146" t="str">
        <f>IF($D2278="","-",_xlfn.XLOOKUP($D2278,Fund.Meta!$A:$A,Fund.Meta!$D:$D,"-",0,1))</f>
        <v>-</v>
      </c>
      <c r="F2278" s="303" t="str">
        <f>IF($D2278="","-",_xlfn.XLOOKUP($D2278,Fund.Meta!$A:$A,Fund.Meta!$E:$E,"-",0,1))</f>
        <v>-</v>
      </c>
      <c r="G2278" s="334"/>
      <c r="H2278" s="303" t="str">
        <f>IF($G2278="","-",_xlfn.XLOOKUP($G2278,Appr.Meta!$A:$A,Appr.Meta!$D:$D,"-",0,1))</f>
        <v>-</v>
      </c>
      <c r="I2278" s="302"/>
      <c r="J2278" s="303" t="str">
        <f>IF($I2278="","-",_xlfn.XLOOKUP($I2278,'CC.Meta'!$A:$A,'CC.Meta'!$D:$D,"-",0,1))</f>
        <v>-</v>
      </c>
      <c r="K2278" s="302"/>
      <c r="L2278" s="146" t="str">
        <f>IF($K2278="","-",_xlfn.XLOOKUP($K2278,Obj.Meta!$A:$A,Obj.Meta!$D:$D,"-",0,1))</f>
        <v>-</v>
      </c>
      <c r="M2278" s="300" t="str">
        <f>IF($K2278="","-",_xlfn.XLOOKUP($K2278,Obj.Meta!$A:$A,Obj.Meta!$F:$F,"-",0,1))</f>
        <v>-</v>
      </c>
      <c r="N2278" s="337" t="str">
        <f t="shared" si="71"/>
        <v>---</v>
      </c>
      <c r="O2278" s="333"/>
      <c r="P2278" s="54"/>
      <c r="Q2278" s="52"/>
      <c r="R2278" s="34"/>
      <c r="S2278" s="53"/>
      <c r="T2278" s="208"/>
      <c r="U2278" s="726"/>
      <c r="V2278" s="206"/>
      <c r="W2278" s="206"/>
      <c r="X2278" s="678"/>
      <c r="Y2278" s="34"/>
      <c r="Z2278" s="610"/>
      <c r="AA2278" s="608"/>
    </row>
    <row r="2279" spans="1:27">
      <c r="A2279" s="145" t="str">
        <f t="shared" si="70"/>
        <v>-</v>
      </c>
      <c r="B2279" s="146" t="str">
        <f>_xlfn.XLOOKUP($A2279,Dept.Meta!$A:$A,Dept.Meta!$F:$F,"-",0,1)</f>
        <v>-</v>
      </c>
      <c r="C2279" s="629" t="str">
        <f>_xlfn.XLOOKUP(_xlfn.CONCAT($G2279,"-",$I2279),Div.Meta!$H:$H,Div.Meta!$C:$C,"-",0,1)</f>
        <v>-</v>
      </c>
      <c r="D2279" s="302"/>
      <c r="E2279" s="146" t="str">
        <f>IF($D2279="","-",_xlfn.XLOOKUP($D2279,Fund.Meta!$A:$A,Fund.Meta!$D:$D,"-",0,1))</f>
        <v>-</v>
      </c>
      <c r="F2279" s="303" t="str">
        <f>IF($D2279="","-",_xlfn.XLOOKUP($D2279,Fund.Meta!$A:$A,Fund.Meta!$E:$E,"-",0,1))</f>
        <v>-</v>
      </c>
      <c r="G2279" s="334"/>
      <c r="H2279" s="303" t="str">
        <f>IF($G2279="","-",_xlfn.XLOOKUP($G2279,Appr.Meta!$A:$A,Appr.Meta!$D:$D,"-",0,1))</f>
        <v>-</v>
      </c>
      <c r="I2279" s="302"/>
      <c r="J2279" s="303" t="str">
        <f>IF($I2279="","-",_xlfn.XLOOKUP($I2279,'CC.Meta'!$A:$A,'CC.Meta'!$D:$D,"-",0,1))</f>
        <v>-</v>
      </c>
      <c r="K2279" s="302"/>
      <c r="L2279" s="146" t="str">
        <f>IF($K2279="","-",_xlfn.XLOOKUP($K2279,Obj.Meta!$A:$A,Obj.Meta!$D:$D,"-",0,1))</f>
        <v>-</v>
      </c>
      <c r="M2279" s="300" t="str">
        <f>IF($K2279="","-",_xlfn.XLOOKUP($K2279,Obj.Meta!$A:$A,Obj.Meta!$F:$F,"-",0,1))</f>
        <v>-</v>
      </c>
      <c r="N2279" s="337" t="str">
        <f t="shared" si="71"/>
        <v>---</v>
      </c>
      <c r="O2279" s="333"/>
      <c r="P2279" s="54"/>
      <c r="Q2279" s="52"/>
      <c r="R2279" s="34"/>
      <c r="S2279" s="53"/>
      <c r="T2279" s="208"/>
      <c r="U2279" s="726"/>
      <c r="V2279" s="206"/>
      <c r="W2279" s="206"/>
      <c r="X2279" s="678"/>
      <c r="Y2279" s="34"/>
      <c r="Z2279" s="610"/>
      <c r="AA2279" s="608"/>
    </row>
    <row r="2280" spans="1:27">
      <c r="A2280" s="145" t="str">
        <f t="shared" si="70"/>
        <v>-</v>
      </c>
      <c r="B2280" s="146" t="str">
        <f>_xlfn.XLOOKUP($A2280,Dept.Meta!$A:$A,Dept.Meta!$F:$F,"-",0,1)</f>
        <v>-</v>
      </c>
      <c r="C2280" s="629" t="str">
        <f>_xlfn.XLOOKUP(_xlfn.CONCAT($G2280,"-",$I2280),Div.Meta!$H:$H,Div.Meta!$C:$C,"-",0,1)</f>
        <v>-</v>
      </c>
      <c r="D2280" s="302"/>
      <c r="E2280" s="146" t="str">
        <f>IF($D2280="","-",_xlfn.XLOOKUP($D2280,Fund.Meta!$A:$A,Fund.Meta!$D:$D,"-",0,1))</f>
        <v>-</v>
      </c>
      <c r="F2280" s="303" t="str">
        <f>IF($D2280="","-",_xlfn.XLOOKUP($D2280,Fund.Meta!$A:$A,Fund.Meta!$E:$E,"-",0,1))</f>
        <v>-</v>
      </c>
      <c r="G2280" s="334"/>
      <c r="H2280" s="303" t="str">
        <f>IF($G2280="","-",_xlfn.XLOOKUP($G2280,Appr.Meta!$A:$A,Appr.Meta!$D:$D,"-",0,1))</f>
        <v>-</v>
      </c>
      <c r="I2280" s="302"/>
      <c r="J2280" s="303" t="str">
        <f>IF($I2280="","-",_xlfn.XLOOKUP($I2280,'CC.Meta'!$A:$A,'CC.Meta'!$D:$D,"-",0,1))</f>
        <v>-</v>
      </c>
      <c r="K2280" s="302"/>
      <c r="L2280" s="146" t="str">
        <f>IF($K2280="","-",_xlfn.XLOOKUP($K2280,Obj.Meta!$A:$A,Obj.Meta!$D:$D,"-",0,1))</f>
        <v>-</v>
      </c>
      <c r="M2280" s="300" t="str">
        <f>IF($K2280="","-",_xlfn.XLOOKUP($K2280,Obj.Meta!$A:$A,Obj.Meta!$F:$F,"-",0,1))</f>
        <v>-</v>
      </c>
      <c r="N2280" s="337" t="str">
        <f t="shared" si="71"/>
        <v>---</v>
      </c>
      <c r="O2280" s="333"/>
      <c r="P2280" s="54"/>
      <c r="Q2280" s="52"/>
      <c r="R2280" s="34"/>
      <c r="S2280" s="53"/>
      <c r="T2280" s="208"/>
      <c r="U2280" s="726"/>
      <c r="V2280" s="206"/>
      <c r="W2280" s="206"/>
      <c r="X2280" s="678"/>
      <c r="Y2280" s="34"/>
      <c r="Z2280" s="610"/>
      <c r="AA2280" s="608"/>
    </row>
    <row r="2281" spans="1:27">
      <c r="A2281" s="145" t="str">
        <f t="shared" si="70"/>
        <v>-</v>
      </c>
      <c r="B2281" s="146" t="str">
        <f>_xlfn.XLOOKUP($A2281,Dept.Meta!$A:$A,Dept.Meta!$F:$F,"-",0,1)</f>
        <v>-</v>
      </c>
      <c r="C2281" s="629" t="str">
        <f>_xlfn.XLOOKUP(_xlfn.CONCAT($G2281,"-",$I2281),Div.Meta!$H:$H,Div.Meta!$C:$C,"-",0,1)</f>
        <v>-</v>
      </c>
      <c r="D2281" s="302"/>
      <c r="E2281" s="146" t="str">
        <f>IF($D2281="","-",_xlfn.XLOOKUP($D2281,Fund.Meta!$A:$A,Fund.Meta!$D:$D,"-",0,1))</f>
        <v>-</v>
      </c>
      <c r="F2281" s="303" t="str">
        <f>IF($D2281="","-",_xlfn.XLOOKUP($D2281,Fund.Meta!$A:$A,Fund.Meta!$E:$E,"-",0,1))</f>
        <v>-</v>
      </c>
      <c r="G2281" s="334"/>
      <c r="H2281" s="303" t="str">
        <f>IF($G2281="","-",_xlfn.XLOOKUP($G2281,Appr.Meta!$A:$A,Appr.Meta!$D:$D,"-",0,1))</f>
        <v>-</v>
      </c>
      <c r="I2281" s="302"/>
      <c r="J2281" s="303" t="str">
        <f>IF($I2281="","-",_xlfn.XLOOKUP($I2281,'CC.Meta'!$A:$A,'CC.Meta'!$D:$D,"-",0,1))</f>
        <v>-</v>
      </c>
      <c r="K2281" s="302"/>
      <c r="L2281" s="146" t="str">
        <f>IF($K2281="","-",_xlfn.XLOOKUP($K2281,Obj.Meta!$A:$A,Obj.Meta!$D:$D,"-",0,1))</f>
        <v>-</v>
      </c>
      <c r="M2281" s="300" t="str">
        <f>IF($K2281="","-",_xlfn.XLOOKUP($K2281,Obj.Meta!$A:$A,Obj.Meta!$F:$F,"-",0,1))</f>
        <v>-</v>
      </c>
      <c r="N2281" s="337" t="str">
        <f t="shared" si="71"/>
        <v>---</v>
      </c>
      <c r="O2281" s="333"/>
      <c r="P2281" s="54"/>
      <c r="Q2281" s="52"/>
      <c r="R2281" s="34"/>
      <c r="S2281" s="53"/>
      <c r="T2281" s="208"/>
      <c r="U2281" s="726"/>
      <c r="V2281" s="206"/>
      <c r="W2281" s="206"/>
      <c r="X2281" s="678"/>
      <c r="Y2281" s="34"/>
      <c r="Z2281" s="610"/>
      <c r="AA2281" s="608"/>
    </row>
    <row r="2282" spans="1:27">
      <c r="A2282" s="145" t="str">
        <f t="shared" si="70"/>
        <v>-</v>
      </c>
      <c r="B2282" s="146" t="str">
        <f>_xlfn.XLOOKUP($A2282,Dept.Meta!$A:$A,Dept.Meta!$F:$F,"-",0,1)</f>
        <v>-</v>
      </c>
      <c r="C2282" s="629" t="str">
        <f>_xlfn.XLOOKUP(_xlfn.CONCAT($G2282,"-",$I2282),Div.Meta!$H:$H,Div.Meta!$C:$C,"-",0,1)</f>
        <v>-</v>
      </c>
      <c r="D2282" s="302"/>
      <c r="E2282" s="146" t="str">
        <f>IF($D2282="","-",_xlfn.XLOOKUP($D2282,Fund.Meta!$A:$A,Fund.Meta!$D:$D,"-",0,1))</f>
        <v>-</v>
      </c>
      <c r="F2282" s="303" t="str">
        <f>IF($D2282="","-",_xlfn.XLOOKUP($D2282,Fund.Meta!$A:$A,Fund.Meta!$E:$E,"-",0,1))</f>
        <v>-</v>
      </c>
      <c r="G2282" s="334"/>
      <c r="H2282" s="303" t="str">
        <f>IF($G2282="","-",_xlfn.XLOOKUP($G2282,Appr.Meta!$A:$A,Appr.Meta!$D:$D,"-",0,1))</f>
        <v>-</v>
      </c>
      <c r="I2282" s="302"/>
      <c r="J2282" s="303" t="str">
        <f>IF($I2282="","-",_xlfn.XLOOKUP($I2282,'CC.Meta'!$A:$A,'CC.Meta'!$D:$D,"-",0,1))</f>
        <v>-</v>
      </c>
      <c r="K2282" s="302"/>
      <c r="L2282" s="146" t="str">
        <f>IF($K2282="","-",_xlfn.XLOOKUP($K2282,Obj.Meta!$A:$A,Obj.Meta!$D:$D,"-",0,1))</f>
        <v>-</v>
      </c>
      <c r="M2282" s="300" t="str">
        <f>IF($K2282="","-",_xlfn.XLOOKUP($K2282,Obj.Meta!$A:$A,Obj.Meta!$F:$F,"-",0,1))</f>
        <v>-</v>
      </c>
      <c r="N2282" s="337" t="str">
        <f t="shared" si="71"/>
        <v>---</v>
      </c>
      <c r="O2282" s="333"/>
      <c r="P2282" s="54"/>
      <c r="Q2282" s="52"/>
      <c r="R2282" s="34"/>
      <c r="S2282" s="53"/>
      <c r="T2282" s="208"/>
      <c r="U2282" s="726"/>
      <c r="V2282" s="206"/>
      <c r="W2282" s="206"/>
      <c r="X2282" s="678"/>
      <c r="Y2282" s="34"/>
      <c r="Z2282" s="610"/>
      <c r="AA2282" s="608"/>
    </row>
    <row r="2283" spans="1:27">
      <c r="A2283" s="145" t="str">
        <f t="shared" si="70"/>
        <v>-</v>
      </c>
      <c r="B2283" s="146" t="str">
        <f>_xlfn.XLOOKUP($A2283,Dept.Meta!$A:$A,Dept.Meta!$F:$F,"-",0,1)</f>
        <v>-</v>
      </c>
      <c r="C2283" s="629" t="str">
        <f>_xlfn.XLOOKUP(_xlfn.CONCAT($G2283,"-",$I2283),Div.Meta!$H:$H,Div.Meta!$C:$C,"-",0,1)</f>
        <v>-</v>
      </c>
      <c r="D2283" s="302"/>
      <c r="E2283" s="146" t="str">
        <f>IF($D2283="","-",_xlfn.XLOOKUP($D2283,Fund.Meta!$A:$A,Fund.Meta!$D:$D,"-",0,1))</f>
        <v>-</v>
      </c>
      <c r="F2283" s="303" t="str">
        <f>IF($D2283="","-",_xlfn.XLOOKUP($D2283,Fund.Meta!$A:$A,Fund.Meta!$E:$E,"-",0,1))</f>
        <v>-</v>
      </c>
      <c r="G2283" s="334"/>
      <c r="H2283" s="303" t="str">
        <f>IF($G2283="","-",_xlfn.XLOOKUP($G2283,Appr.Meta!$A:$A,Appr.Meta!$D:$D,"-",0,1))</f>
        <v>-</v>
      </c>
      <c r="I2283" s="302"/>
      <c r="J2283" s="303" t="str">
        <f>IF($I2283="","-",_xlfn.XLOOKUP($I2283,'CC.Meta'!$A:$A,'CC.Meta'!$D:$D,"-",0,1))</f>
        <v>-</v>
      </c>
      <c r="K2283" s="302"/>
      <c r="L2283" s="146" t="str">
        <f>IF($K2283="","-",_xlfn.XLOOKUP($K2283,Obj.Meta!$A:$A,Obj.Meta!$D:$D,"-",0,1))</f>
        <v>-</v>
      </c>
      <c r="M2283" s="300" t="str">
        <f>IF($K2283="","-",_xlfn.XLOOKUP($K2283,Obj.Meta!$A:$A,Obj.Meta!$F:$F,"-",0,1))</f>
        <v>-</v>
      </c>
      <c r="N2283" s="337" t="str">
        <f t="shared" si="71"/>
        <v>---</v>
      </c>
      <c r="O2283" s="333"/>
      <c r="P2283" s="54"/>
      <c r="Q2283" s="52"/>
      <c r="R2283" s="34"/>
      <c r="S2283" s="53"/>
      <c r="T2283" s="208"/>
      <c r="U2283" s="726"/>
      <c r="V2283" s="206"/>
      <c r="W2283" s="206"/>
      <c r="X2283" s="678"/>
      <c r="Y2283" s="34"/>
      <c r="Z2283" s="610"/>
      <c r="AA2283" s="608"/>
    </row>
    <row r="2284" spans="1:27">
      <c r="A2284" s="145" t="str">
        <f t="shared" si="70"/>
        <v>-</v>
      </c>
      <c r="B2284" s="146" t="str">
        <f>_xlfn.XLOOKUP($A2284,Dept.Meta!$A:$A,Dept.Meta!$F:$F,"-",0,1)</f>
        <v>-</v>
      </c>
      <c r="C2284" s="629" t="str">
        <f>_xlfn.XLOOKUP(_xlfn.CONCAT($G2284,"-",$I2284),Div.Meta!$H:$H,Div.Meta!$C:$C,"-",0,1)</f>
        <v>-</v>
      </c>
      <c r="D2284" s="302"/>
      <c r="E2284" s="146" t="str">
        <f>IF($D2284="","-",_xlfn.XLOOKUP($D2284,Fund.Meta!$A:$A,Fund.Meta!$D:$D,"-",0,1))</f>
        <v>-</v>
      </c>
      <c r="F2284" s="303" t="str">
        <f>IF($D2284="","-",_xlfn.XLOOKUP($D2284,Fund.Meta!$A:$A,Fund.Meta!$E:$E,"-",0,1))</f>
        <v>-</v>
      </c>
      <c r="G2284" s="334"/>
      <c r="H2284" s="303" t="str">
        <f>IF($G2284="","-",_xlfn.XLOOKUP($G2284,Appr.Meta!$A:$A,Appr.Meta!$D:$D,"-",0,1))</f>
        <v>-</v>
      </c>
      <c r="I2284" s="302"/>
      <c r="J2284" s="303" t="str">
        <f>IF($I2284="","-",_xlfn.XLOOKUP($I2284,'CC.Meta'!$A:$A,'CC.Meta'!$D:$D,"-",0,1))</f>
        <v>-</v>
      </c>
      <c r="K2284" s="302"/>
      <c r="L2284" s="146" t="str">
        <f>IF($K2284="","-",_xlfn.XLOOKUP($K2284,Obj.Meta!$A:$A,Obj.Meta!$D:$D,"-",0,1))</f>
        <v>-</v>
      </c>
      <c r="M2284" s="300" t="str">
        <f>IF($K2284="","-",_xlfn.XLOOKUP($K2284,Obj.Meta!$A:$A,Obj.Meta!$F:$F,"-",0,1))</f>
        <v>-</v>
      </c>
      <c r="N2284" s="337" t="str">
        <f t="shared" si="71"/>
        <v>---</v>
      </c>
      <c r="O2284" s="333"/>
      <c r="P2284" s="54"/>
      <c r="Q2284" s="52"/>
      <c r="R2284" s="34"/>
      <c r="S2284" s="53"/>
      <c r="T2284" s="208"/>
      <c r="U2284" s="726"/>
      <c r="V2284" s="206"/>
      <c r="W2284" s="206"/>
      <c r="X2284" s="678"/>
      <c r="Y2284" s="34"/>
      <c r="Z2284" s="610"/>
      <c r="AA2284" s="608"/>
    </row>
    <row r="2285" spans="1:27">
      <c r="A2285" s="145" t="str">
        <f t="shared" si="70"/>
        <v>-</v>
      </c>
      <c r="B2285" s="146" t="str">
        <f>_xlfn.XLOOKUP($A2285,Dept.Meta!$A:$A,Dept.Meta!$F:$F,"-",0,1)</f>
        <v>-</v>
      </c>
      <c r="C2285" s="629" t="str">
        <f>_xlfn.XLOOKUP(_xlfn.CONCAT($G2285,"-",$I2285),Div.Meta!$H:$H,Div.Meta!$C:$C,"-",0,1)</f>
        <v>-</v>
      </c>
      <c r="D2285" s="302"/>
      <c r="E2285" s="146" t="str">
        <f>IF($D2285="","-",_xlfn.XLOOKUP($D2285,Fund.Meta!$A:$A,Fund.Meta!$D:$D,"-",0,1))</f>
        <v>-</v>
      </c>
      <c r="F2285" s="303" t="str">
        <f>IF($D2285="","-",_xlfn.XLOOKUP($D2285,Fund.Meta!$A:$A,Fund.Meta!$E:$E,"-",0,1))</f>
        <v>-</v>
      </c>
      <c r="G2285" s="334"/>
      <c r="H2285" s="303" t="str">
        <f>IF($G2285="","-",_xlfn.XLOOKUP($G2285,Appr.Meta!$A:$A,Appr.Meta!$D:$D,"-",0,1))</f>
        <v>-</v>
      </c>
      <c r="I2285" s="302"/>
      <c r="J2285" s="303" t="str">
        <f>IF($I2285="","-",_xlfn.XLOOKUP($I2285,'CC.Meta'!$A:$A,'CC.Meta'!$D:$D,"-",0,1))</f>
        <v>-</v>
      </c>
      <c r="K2285" s="302"/>
      <c r="L2285" s="146" t="str">
        <f>IF($K2285="","-",_xlfn.XLOOKUP($K2285,Obj.Meta!$A:$A,Obj.Meta!$D:$D,"-",0,1))</f>
        <v>-</v>
      </c>
      <c r="M2285" s="300" t="str">
        <f>IF($K2285="","-",_xlfn.XLOOKUP($K2285,Obj.Meta!$A:$A,Obj.Meta!$F:$F,"-",0,1))</f>
        <v>-</v>
      </c>
      <c r="N2285" s="337" t="str">
        <f t="shared" si="71"/>
        <v>---</v>
      </c>
      <c r="O2285" s="333"/>
      <c r="P2285" s="54"/>
      <c r="Q2285" s="52"/>
      <c r="R2285" s="34"/>
      <c r="S2285" s="53"/>
      <c r="T2285" s="208"/>
      <c r="U2285" s="726"/>
      <c r="V2285" s="206"/>
      <c r="W2285" s="206"/>
      <c r="X2285" s="678"/>
      <c r="Y2285" s="34"/>
      <c r="Z2285" s="610"/>
      <c r="AA2285" s="608"/>
    </row>
    <row r="2286" spans="1:27">
      <c r="A2286" s="145" t="str">
        <f t="shared" si="70"/>
        <v>-</v>
      </c>
      <c r="B2286" s="146" t="str">
        <f>_xlfn.XLOOKUP($A2286,Dept.Meta!$A:$A,Dept.Meta!$F:$F,"-",0,1)</f>
        <v>-</v>
      </c>
      <c r="C2286" s="629" t="str">
        <f>_xlfn.XLOOKUP(_xlfn.CONCAT($G2286,"-",$I2286),Div.Meta!$H:$H,Div.Meta!$C:$C,"-",0,1)</f>
        <v>-</v>
      </c>
      <c r="D2286" s="302"/>
      <c r="E2286" s="146" t="str">
        <f>IF($D2286="","-",_xlfn.XLOOKUP($D2286,Fund.Meta!$A:$A,Fund.Meta!$D:$D,"-",0,1))</f>
        <v>-</v>
      </c>
      <c r="F2286" s="303" t="str">
        <f>IF($D2286="","-",_xlfn.XLOOKUP($D2286,Fund.Meta!$A:$A,Fund.Meta!$E:$E,"-",0,1))</f>
        <v>-</v>
      </c>
      <c r="G2286" s="334"/>
      <c r="H2286" s="303" t="str">
        <f>IF($G2286="","-",_xlfn.XLOOKUP($G2286,Appr.Meta!$A:$A,Appr.Meta!$D:$D,"-",0,1))</f>
        <v>-</v>
      </c>
      <c r="I2286" s="302"/>
      <c r="J2286" s="303" t="str">
        <f>IF($I2286="","-",_xlfn.XLOOKUP($I2286,'CC.Meta'!$A:$A,'CC.Meta'!$D:$D,"-",0,1))</f>
        <v>-</v>
      </c>
      <c r="K2286" s="302"/>
      <c r="L2286" s="146" t="str">
        <f>IF($K2286="","-",_xlfn.XLOOKUP($K2286,Obj.Meta!$A:$A,Obj.Meta!$D:$D,"-",0,1))</f>
        <v>-</v>
      </c>
      <c r="M2286" s="300" t="str">
        <f>IF($K2286="","-",_xlfn.XLOOKUP($K2286,Obj.Meta!$A:$A,Obj.Meta!$F:$F,"-",0,1))</f>
        <v>-</v>
      </c>
      <c r="N2286" s="337" t="str">
        <f t="shared" si="71"/>
        <v>---</v>
      </c>
      <c r="O2286" s="333"/>
      <c r="P2286" s="54"/>
      <c r="Q2286" s="52"/>
      <c r="R2286" s="34"/>
      <c r="S2286" s="53"/>
      <c r="T2286" s="208"/>
      <c r="U2286" s="726"/>
      <c r="V2286" s="206"/>
      <c r="W2286" s="206"/>
      <c r="X2286" s="678"/>
      <c r="Y2286" s="34"/>
      <c r="Z2286" s="610"/>
      <c r="AA2286" s="608"/>
    </row>
    <row r="2287" spans="1:27">
      <c r="A2287" s="145" t="str">
        <f t="shared" si="70"/>
        <v>-</v>
      </c>
      <c r="B2287" s="146" t="str">
        <f>_xlfn.XLOOKUP($A2287,Dept.Meta!$A:$A,Dept.Meta!$F:$F,"-",0,1)</f>
        <v>-</v>
      </c>
      <c r="C2287" s="629" t="str">
        <f>_xlfn.XLOOKUP(_xlfn.CONCAT($G2287,"-",$I2287),Div.Meta!$H:$H,Div.Meta!$C:$C,"-",0,1)</f>
        <v>-</v>
      </c>
      <c r="D2287" s="302"/>
      <c r="E2287" s="146" t="str">
        <f>IF($D2287="","-",_xlfn.XLOOKUP($D2287,Fund.Meta!$A:$A,Fund.Meta!$D:$D,"-",0,1))</f>
        <v>-</v>
      </c>
      <c r="F2287" s="303" t="str">
        <f>IF($D2287="","-",_xlfn.XLOOKUP($D2287,Fund.Meta!$A:$A,Fund.Meta!$E:$E,"-",0,1))</f>
        <v>-</v>
      </c>
      <c r="G2287" s="334"/>
      <c r="H2287" s="303" t="str">
        <f>IF($G2287="","-",_xlfn.XLOOKUP($G2287,Appr.Meta!$A:$A,Appr.Meta!$D:$D,"-",0,1))</f>
        <v>-</v>
      </c>
      <c r="I2287" s="302"/>
      <c r="J2287" s="303" t="str">
        <f>IF($I2287="","-",_xlfn.XLOOKUP($I2287,'CC.Meta'!$A:$A,'CC.Meta'!$D:$D,"-",0,1))</f>
        <v>-</v>
      </c>
      <c r="K2287" s="302"/>
      <c r="L2287" s="146" t="str">
        <f>IF($K2287="","-",_xlfn.XLOOKUP($K2287,Obj.Meta!$A:$A,Obj.Meta!$D:$D,"-",0,1))</f>
        <v>-</v>
      </c>
      <c r="M2287" s="300" t="str">
        <f>IF($K2287="","-",_xlfn.XLOOKUP($K2287,Obj.Meta!$A:$A,Obj.Meta!$F:$F,"-",0,1))</f>
        <v>-</v>
      </c>
      <c r="N2287" s="337" t="str">
        <f t="shared" si="71"/>
        <v>---</v>
      </c>
      <c r="O2287" s="333"/>
      <c r="P2287" s="54"/>
      <c r="Q2287" s="52"/>
      <c r="R2287" s="34"/>
      <c r="S2287" s="53"/>
      <c r="T2287" s="208"/>
      <c r="U2287" s="726"/>
      <c r="V2287" s="206"/>
      <c r="W2287" s="206"/>
      <c r="X2287" s="678"/>
      <c r="Y2287" s="34"/>
      <c r="Z2287" s="610"/>
      <c r="AA2287" s="608"/>
    </row>
    <row r="2288" spans="1:27">
      <c r="A2288" s="145" t="str">
        <f t="shared" si="70"/>
        <v>-</v>
      </c>
      <c r="B2288" s="146" t="str">
        <f>_xlfn.XLOOKUP($A2288,Dept.Meta!$A:$A,Dept.Meta!$F:$F,"-",0,1)</f>
        <v>-</v>
      </c>
      <c r="C2288" s="629" t="str">
        <f>_xlfn.XLOOKUP(_xlfn.CONCAT($G2288,"-",$I2288),Div.Meta!$H:$H,Div.Meta!$C:$C,"-",0,1)</f>
        <v>-</v>
      </c>
      <c r="D2288" s="302"/>
      <c r="E2288" s="146" t="str">
        <f>IF($D2288="","-",_xlfn.XLOOKUP($D2288,Fund.Meta!$A:$A,Fund.Meta!$D:$D,"-",0,1))</f>
        <v>-</v>
      </c>
      <c r="F2288" s="303" t="str">
        <f>IF($D2288="","-",_xlfn.XLOOKUP($D2288,Fund.Meta!$A:$A,Fund.Meta!$E:$E,"-",0,1))</f>
        <v>-</v>
      </c>
      <c r="G2288" s="334"/>
      <c r="H2288" s="303" t="str">
        <f>IF($G2288="","-",_xlfn.XLOOKUP($G2288,Appr.Meta!$A:$A,Appr.Meta!$D:$D,"-",0,1))</f>
        <v>-</v>
      </c>
      <c r="I2288" s="302"/>
      <c r="J2288" s="303" t="str">
        <f>IF($I2288="","-",_xlfn.XLOOKUP($I2288,'CC.Meta'!$A:$A,'CC.Meta'!$D:$D,"-",0,1))</f>
        <v>-</v>
      </c>
      <c r="K2288" s="302"/>
      <c r="L2288" s="146" t="str">
        <f>IF($K2288="","-",_xlfn.XLOOKUP($K2288,Obj.Meta!$A:$A,Obj.Meta!$D:$D,"-",0,1))</f>
        <v>-</v>
      </c>
      <c r="M2288" s="300" t="str">
        <f>IF($K2288="","-",_xlfn.XLOOKUP($K2288,Obj.Meta!$A:$A,Obj.Meta!$F:$F,"-",0,1))</f>
        <v>-</v>
      </c>
      <c r="N2288" s="337" t="str">
        <f t="shared" si="71"/>
        <v>---</v>
      </c>
      <c r="O2288" s="333"/>
      <c r="P2288" s="54"/>
      <c r="Q2288" s="52"/>
      <c r="R2288" s="34"/>
      <c r="S2288" s="53"/>
      <c r="T2288" s="208"/>
      <c r="U2288" s="726"/>
      <c r="V2288" s="206"/>
      <c r="W2288" s="206"/>
      <c r="X2288" s="678"/>
      <c r="Y2288" s="34"/>
      <c r="Z2288" s="610"/>
      <c r="AA2288" s="608"/>
    </row>
    <row r="2289" spans="1:27">
      <c r="A2289" s="145" t="str">
        <f t="shared" si="70"/>
        <v>-</v>
      </c>
      <c r="B2289" s="146" t="str">
        <f>_xlfn.XLOOKUP($A2289,Dept.Meta!$A:$A,Dept.Meta!$F:$F,"-",0,1)</f>
        <v>-</v>
      </c>
      <c r="C2289" s="629" t="str">
        <f>_xlfn.XLOOKUP(_xlfn.CONCAT($G2289,"-",$I2289),Div.Meta!$H:$H,Div.Meta!$C:$C,"-",0,1)</f>
        <v>-</v>
      </c>
      <c r="D2289" s="302"/>
      <c r="E2289" s="146" t="str">
        <f>IF($D2289="","-",_xlfn.XLOOKUP($D2289,Fund.Meta!$A:$A,Fund.Meta!$D:$D,"-",0,1))</f>
        <v>-</v>
      </c>
      <c r="F2289" s="303" t="str">
        <f>IF($D2289="","-",_xlfn.XLOOKUP($D2289,Fund.Meta!$A:$A,Fund.Meta!$E:$E,"-",0,1))</f>
        <v>-</v>
      </c>
      <c r="G2289" s="334"/>
      <c r="H2289" s="303" t="str">
        <f>IF($G2289="","-",_xlfn.XLOOKUP($G2289,Appr.Meta!$A:$A,Appr.Meta!$D:$D,"-",0,1))</f>
        <v>-</v>
      </c>
      <c r="I2289" s="302"/>
      <c r="J2289" s="303" t="str">
        <f>IF($I2289="","-",_xlfn.XLOOKUP($I2289,'CC.Meta'!$A:$A,'CC.Meta'!$D:$D,"-",0,1))</f>
        <v>-</v>
      </c>
      <c r="K2289" s="302"/>
      <c r="L2289" s="146" t="str">
        <f>IF($K2289="","-",_xlfn.XLOOKUP($K2289,Obj.Meta!$A:$A,Obj.Meta!$D:$D,"-",0,1))</f>
        <v>-</v>
      </c>
      <c r="M2289" s="300" t="str">
        <f>IF($K2289="","-",_xlfn.XLOOKUP($K2289,Obj.Meta!$A:$A,Obj.Meta!$F:$F,"-",0,1))</f>
        <v>-</v>
      </c>
      <c r="N2289" s="337" t="str">
        <f t="shared" si="71"/>
        <v>---</v>
      </c>
      <c r="O2289" s="333"/>
      <c r="P2289" s="54"/>
      <c r="Q2289" s="52"/>
      <c r="R2289" s="34"/>
      <c r="S2289" s="53"/>
      <c r="T2289" s="208"/>
      <c r="U2289" s="726"/>
      <c r="V2289" s="206"/>
      <c r="W2289" s="206"/>
      <c r="X2289" s="678"/>
      <c r="Y2289" s="34"/>
      <c r="Z2289" s="610"/>
      <c r="AA2289" s="608"/>
    </row>
    <row r="2290" spans="1:27">
      <c r="A2290" s="145" t="str">
        <f t="shared" si="70"/>
        <v>-</v>
      </c>
      <c r="B2290" s="146" t="str">
        <f>_xlfn.XLOOKUP($A2290,Dept.Meta!$A:$A,Dept.Meta!$F:$F,"-",0,1)</f>
        <v>-</v>
      </c>
      <c r="C2290" s="629" t="str">
        <f>_xlfn.XLOOKUP(_xlfn.CONCAT($G2290,"-",$I2290),Div.Meta!$H:$H,Div.Meta!$C:$C,"-",0,1)</f>
        <v>-</v>
      </c>
      <c r="D2290" s="302"/>
      <c r="E2290" s="146" t="str">
        <f>IF($D2290="","-",_xlfn.XLOOKUP($D2290,Fund.Meta!$A:$A,Fund.Meta!$D:$D,"-",0,1))</f>
        <v>-</v>
      </c>
      <c r="F2290" s="303" t="str">
        <f>IF($D2290="","-",_xlfn.XLOOKUP($D2290,Fund.Meta!$A:$A,Fund.Meta!$E:$E,"-",0,1))</f>
        <v>-</v>
      </c>
      <c r="G2290" s="334"/>
      <c r="H2290" s="303" t="str">
        <f>IF($G2290="","-",_xlfn.XLOOKUP($G2290,Appr.Meta!$A:$A,Appr.Meta!$D:$D,"-",0,1))</f>
        <v>-</v>
      </c>
      <c r="I2290" s="302"/>
      <c r="J2290" s="303" t="str">
        <f>IF($I2290="","-",_xlfn.XLOOKUP($I2290,'CC.Meta'!$A:$A,'CC.Meta'!$D:$D,"-",0,1))</f>
        <v>-</v>
      </c>
      <c r="K2290" s="302"/>
      <c r="L2290" s="146" t="str">
        <f>IF($K2290="","-",_xlfn.XLOOKUP($K2290,Obj.Meta!$A:$A,Obj.Meta!$D:$D,"-",0,1))</f>
        <v>-</v>
      </c>
      <c r="M2290" s="300" t="str">
        <f>IF($K2290="","-",_xlfn.XLOOKUP($K2290,Obj.Meta!$A:$A,Obj.Meta!$F:$F,"-",0,1))</f>
        <v>-</v>
      </c>
      <c r="N2290" s="337" t="str">
        <f t="shared" si="71"/>
        <v>---</v>
      </c>
      <c r="O2290" s="333"/>
      <c r="P2290" s="54"/>
      <c r="Q2290" s="52"/>
      <c r="R2290" s="34"/>
      <c r="S2290" s="53"/>
      <c r="T2290" s="208"/>
      <c r="U2290" s="726"/>
      <c r="V2290" s="206"/>
      <c r="W2290" s="206"/>
      <c r="X2290" s="678"/>
      <c r="Y2290" s="34"/>
      <c r="Z2290" s="610"/>
      <c r="AA2290" s="608"/>
    </row>
    <row r="2291" spans="1:27">
      <c r="A2291" s="145" t="str">
        <f t="shared" si="70"/>
        <v>-</v>
      </c>
      <c r="B2291" s="146" t="str">
        <f>_xlfn.XLOOKUP($A2291,Dept.Meta!$A:$A,Dept.Meta!$F:$F,"-",0,1)</f>
        <v>-</v>
      </c>
      <c r="C2291" s="629" t="str">
        <f>_xlfn.XLOOKUP(_xlfn.CONCAT($G2291,"-",$I2291),Div.Meta!$H:$H,Div.Meta!$C:$C,"-",0,1)</f>
        <v>-</v>
      </c>
      <c r="D2291" s="302"/>
      <c r="E2291" s="146" t="str">
        <f>IF($D2291="","-",_xlfn.XLOOKUP($D2291,Fund.Meta!$A:$A,Fund.Meta!$D:$D,"-",0,1))</f>
        <v>-</v>
      </c>
      <c r="F2291" s="303" t="str">
        <f>IF($D2291="","-",_xlfn.XLOOKUP($D2291,Fund.Meta!$A:$A,Fund.Meta!$E:$E,"-",0,1))</f>
        <v>-</v>
      </c>
      <c r="G2291" s="334"/>
      <c r="H2291" s="303" t="str">
        <f>IF($G2291="","-",_xlfn.XLOOKUP($G2291,Appr.Meta!$A:$A,Appr.Meta!$D:$D,"-",0,1))</f>
        <v>-</v>
      </c>
      <c r="I2291" s="302"/>
      <c r="J2291" s="303" t="str">
        <f>IF($I2291="","-",_xlfn.XLOOKUP($I2291,'CC.Meta'!$A:$A,'CC.Meta'!$D:$D,"-",0,1))</f>
        <v>-</v>
      </c>
      <c r="K2291" s="302"/>
      <c r="L2291" s="146" t="str">
        <f>IF($K2291="","-",_xlfn.XLOOKUP($K2291,Obj.Meta!$A:$A,Obj.Meta!$D:$D,"-",0,1))</f>
        <v>-</v>
      </c>
      <c r="M2291" s="300" t="str">
        <f>IF($K2291="","-",_xlfn.XLOOKUP($K2291,Obj.Meta!$A:$A,Obj.Meta!$F:$F,"-",0,1))</f>
        <v>-</v>
      </c>
      <c r="N2291" s="337" t="str">
        <f t="shared" si="71"/>
        <v>---</v>
      </c>
      <c r="O2291" s="333"/>
      <c r="P2291" s="54"/>
      <c r="Q2291" s="52"/>
      <c r="R2291" s="34"/>
      <c r="S2291" s="53"/>
      <c r="T2291" s="208"/>
      <c r="U2291" s="726"/>
      <c r="V2291" s="206"/>
      <c r="W2291" s="206"/>
      <c r="X2291" s="678"/>
      <c r="Y2291" s="34"/>
      <c r="Z2291" s="610"/>
      <c r="AA2291" s="608"/>
    </row>
    <row r="2292" spans="1:27">
      <c r="A2292" s="145" t="str">
        <f t="shared" si="70"/>
        <v>-</v>
      </c>
      <c r="B2292" s="146" t="str">
        <f>_xlfn.XLOOKUP($A2292,Dept.Meta!$A:$A,Dept.Meta!$F:$F,"-",0,1)</f>
        <v>-</v>
      </c>
      <c r="C2292" s="629" t="str">
        <f>_xlfn.XLOOKUP(_xlfn.CONCAT($G2292,"-",$I2292),Div.Meta!$H:$H,Div.Meta!$C:$C,"-",0,1)</f>
        <v>-</v>
      </c>
      <c r="D2292" s="302"/>
      <c r="E2292" s="146" t="str">
        <f>IF($D2292="","-",_xlfn.XLOOKUP($D2292,Fund.Meta!$A:$A,Fund.Meta!$D:$D,"-",0,1))</f>
        <v>-</v>
      </c>
      <c r="F2292" s="303" t="str">
        <f>IF($D2292="","-",_xlfn.XLOOKUP($D2292,Fund.Meta!$A:$A,Fund.Meta!$E:$E,"-",0,1))</f>
        <v>-</v>
      </c>
      <c r="G2292" s="334"/>
      <c r="H2292" s="303" t="str">
        <f>IF($G2292="","-",_xlfn.XLOOKUP($G2292,Appr.Meta!$A:$A,Appr.Meta!$D:$D,"-",0,1))</f>
        <v>-</v>
      </c>
      <c r="I2292" s="302"/>
      <c r="J2292" s="303" t="str">
        <f>IF($I2292="","-",_xlfn.XLOOKUP($I2292,'CC.Meta'!$A:$A,'CC.Meta'!$D:$D,"-",0,1))</f>
        <v>-</v>
      </c>
      <c r="K2292" s="302"/>
      <c r="L2292" s="146" t="str">
        <f>IF($K2292="","-",_xlfn.XLOOKUP($K2292,Obj.Meta!$A:$A,Obj.Meta!$D:$D,"-",0,1))</f>
        <v>-</v>
      </c>
      <c r="M2292" s="300" t="str">
        <f>IF($K2292="","-",_xlfn.XLOOKUP($K2292,Obj.Meta!$A:$A,Obj.Meta!$F:$F,"-",0,1))</f>
        <v>-</v>
      </c>
      <c r="N2292" s="337" t="str">
        <f t="shared" si="71"/>
        <v>---</v>
      </c>
      <c r="O2292" s="333"/>
      <c r="P2292" s="54"/>
      <c r="Q2292" s="52"/>
      <c r="R2292" s="34"/>
      <c r="S2292" s="53"/>
      <c r="T2292" s="208"/>
      <c r="U2292" s="726"/>
      <c r="V2292" s="206"/>
      <c r="W2292" s="206"/>
      <c r="X2292" s="678"/>
      <c r="Y2292" s="34"/>
      <c r="Z2292" s="610"/>
      <c r="AA2292" s="608"/>
    </row>
    <row r="2293" spans="1:27">
      <c r="A2293" s="145" t="str">
        <f t="shared" si="70"/>
        <v>-</v>
      </c>
      <c r="B2293" s="146" t="str">
        <f>_xlfn.XLOOKUP($A2293,Dept.Meta!$A:$A,Dept.Meta!$F:$F,"-",0,1)</f>
        <v>-</v>
      </c>
      <c r="C2293" s="629" t="str">
        <f>_xlfn.XLOOKUP(_xlfn.CONCAT($G2293,"-",$I2293),Div.Meta!$H:$H,Div.Meta!$C:$C,"-",0,1)</f>
        <v>-</v>
      </c>
      <c r="D2293" s="302"/>
      <c r="E2293" s="146" t="str">
        <f>IF($D2293="","-",_xlfn.XLOOKUP($D2293,Fund.Meta!$A:$A,Fund.Meta!$D:$D,"-",0,1))</f>
        <v>-</v>
      </c>
      <c r="F2293" s="303" t="str">
        <f>IF($D2293="","-",_xlfn.XLOOKUP($D2293,Fund.Meta!$A:$A,Fund.Meta!$E:$E,"-",0,1))</f>
        <v>-</v>
      </c>
      <c r="G2293" s="334"/>
      <c r="H2293" s="303" t="str">
        <f>IF($G2293="","-",_xlfn.XLOOKUP($G2293,Appr.Meta!$A:$A,Appr.Meta!$D:$D,"-",0,1))</f>
        <v>-</v>
      </c>
      <c r="I2293" s="302"/>
      <c r="J2293" s="303" t="str">
        <f>IF($I2293="","-",_xlfn.XLOOKUP($I2293,'CC.Meta'!$A:$A,'CC.Meta'!$D:$D,"-",0,1))</f>
        <v>-</v>
      </c>
      <c r="K2293" s="302"/>
      <c r="L2293" s="146" t="str">
        <f>IF($K2293="","-",_xlfn.XLOOKUP($K2293,Obj.Meta!$A:$A,Obj.Meta!$D:$D,"-",0,1))</f>
        <v>-</v>
      </c>
      <c r="M2293" s="300" t="str">
        <f>IF($K2293="","-",_xlfn.XLOOKUP($K2293,Obj.Meta!$A:$A,Obj.Meta!$F:$F,"-",0,1))</f>
        <v>-</v>
      </c>
      <c r="N2293" s="337" t="str">
        <f t="shared" si="71"/>
        <v>---</v>
      </c>
      <c r="O2293" s="333"/>
      <c r="P2293" s="54"/>
      <c r="Q2293" s="52"/>
      <c r="R2293" s="34"/>
      <c r="S2293" s="53"/>
      <c r="T2293" s="208"/>
      <c r="U2293" s="726"/>
      <c r="V2293" s="206"/>
      <c r="W2293" s="206"/>
      <c r="X2293" s="678"/>
      <c r="Y2293" s="34"/>
      <c r="Z2293" s="610"/>
      <c r="AA2293" s="608"/>
    </row>
    <row r="2294" spans="1:27">
      <c r="A2294" s="145" t="str">
        <f t="shared" si="70"/>
        <v>-</v>
      </c>
      <c r="B2294" s="146" t="str">
        <f>_xlfn.XLOOKUP($A2294,Dept.Meta!$A:$A,Dept.Meta!$F:$F,"-",0,1)</f>
        <v>-</v>
      </c>
      <c r="C2294" s="629" t="str">
        <f>_xlfn.XLOOKUP(_xlfn.CONCAT($G2294,"-",$I2294),Div.Meta!$H:$H,Div.Meta!$C:$C,"-",0,1)</f>
        <v>-</v>
      </c>
      <c r="D2294" s="302"/>
      <c r="E2294" s="146" t="str">
        <f>IF($D2294="","-",_xlfn.XLOOKUP($D2294,Fund.Meta!$A:$A,Fund.Meta!$D:$D,"-",0,1))</f>
        <v>-</v>
      </c>
      <c r="F2294" s="303" t="str">
        <f>IF($D2294="","-",_xlfn.XLOOKUP($D2294,Fund.Meta!$A:$A,Fund.Meta!$E:$E,"-",0,1))</f>
        <v>-</v>
      </c>
      <c r="G2294" s="334"/>
      <c r="H2294" s="303" t="str">
        <f>IF($G2294="","-",_xlfn.XLOOKUP($G2294,Appr.Meta!$A:$A,Appr.Meta!$D:$D,"-",0,1))</f>
        <v>-</v>
      </c>
      <c r="I2294" s="302"/>
      <c r="J2294" s="303" t="str">
        <f>IF($I2294="","-",_xlfn.XLOOKUP($I2294,'CC.Meta'!$A:$A,'CC.Meta'!$D:$D,"-",0,1))</f>
        <v>-</v>
      </c>
      <c r="K2294" s="302"/>
      <c r="L2294" s="146" t="str">
        <f>IF($K2294="","-",_xlfn.XLOOKUP($K2294,Obj.Meta!$A:$A,Obj.Meta!$D:$D,"-",0,1))</f>
        <v>-</v>
      </c>
      <c r="M2294" s="300" t="str">
        <f>IF($K2294="","-",_xlfn.XLOOKUP($K2294,Obj.Meta!$A:$A,Obj.Meta!$F:$F,"-",0,1))</f>
        <v>-</v>
      </c>
      <c r="N2294" s="337" t="str">
        <f t="shared" si="71"/>
        <v>---</v>
      </c>
      <c r="O2294" s="333"/>
      <c r="P2294" s="54"/>
      <c r="Q2294" s="52"/>
      <c r="R2294" s="34"/>
      <c r="S2294" s="53"/>
      <c r="T2294" s="208"/>
      <c r="U2294" s="726"/>
      <c r="V2294" s="206"/>
      <c r="W2294" s="206"/>
      <c r="X2294" s="678"/>
      <c r="Y2294" s="34"/>
      <c r="Z2294" s="610"/>
      <c r="AA2294" s="608"/>
    </row>
    <row r="2295" spans="1:27">
      <c r="A2295" s="145" t="str">
        <f t="shared" si="70"/>
        <v>-</v>
      </c>
      <c r="B2295" s="146" t="str">
        <f>_xlfn.XLOOKUP($A2295,Dept.Meta!$A:$A,Dept.Meta!$F:$F,"-",0,1)</f>
        <v>-</v>
      </c>
      <c r="C2295" s="629" t="str">
        <f>_xlfn.XLOOKUP(_xlfn.CONCAT($G2295,"-",$I2295),Div.Meta!$H:$H,Div.Meta!$C:$C,"-",0,1)</f>
        <v>-</v>
      </c>
      <c r="D2295" s="302"/>
      <c r="E2295" s="146" t="str">
        <f>IF($D2295="","-",_xlfn.XLOOKUP($D2295,Fund.Meta!$A:$A,Fund.Meta!$D:$D,"-",0,1))</f>
        <v>-</v>
      </c>
      <c r="F2295" s="303" t="str">
        <f>IF($D2295="","-",_xlfn.XLOOKUP($D2295,Fund.Meta!$A:$A,Fund.Meta!$E:$E,"-",0,1))</f>
        <v>-</v>
      </c>
      <c r="G2295" s="334"/>
      <c r="H2295" s="303" t="str">
        <f>IF($G2295="","-",_xlfn.XLOOKUP($G2295,Appr.Meta!$A:$A,Appr.Meta!$D:$D,"-",0,1))</f>
        <v>-</v>
      </c>
      <c r="I2295" s="302"/>
      <c r="J2295" s="303" t="str">
        <f>IF($I2295="","-",_xlfn.XLOOKUP($I2295,'CC.Meta'!$A:$A,'CC.Meta'!$D:$D,"-",0,1))</f>
        <v>-</v>
      </c>
      <c r="K2295" s="302"/>
      <c r="L2295" s="146" t="str">
        <f>IF($K2295="","-",_xlfn.XLOOKUP($K2295,Obj.Meta!$A:$A,Obj.Meta!$D:$D,"-",0,1))</f>
        <v>-</v>
      </c>
      <c r="M2295" s="300" t="str">
        <f>IF($K2295="","-",_xlfn.XLOOKUP($K2295,Obj.Meta!$A:$A,Obj.Meta!$F:$F,"-",0,1))</f>
        <v>-</v>
      </c>
      <c r="N2295" s="337" t="str">
        <f t="shared" si="71"/>
        <v>---</v>
      </c>
      <c r="O2295" s="333"/>
      <c r="P2295" s="54"/>
      <c r="Q2295" s="52"/>
      <c r="R2295" s="34"/>
      <c r="S2295" s="53"/>
      <c r="T2295" s="208"/>
      <c r="U2295" s="726"/>
      <c r="V2295" s="206"/>
      <c r="W2295" s="206"/>
      <c r="X2295" s="678"/>
      <c r="Y2295" s="34"/>
      <c r="Z2295" s="610"/>
      <c r="AA2295" s="608"/>
    </row>
    <row r="2296" spans="1:27">
      <c r="A2296" s="145" t="str">
        <f t="shared" si="70"/>
        <v>-</v>
      </c>
      <c r="B2296" s="146" t="str">
        <f>_xlfn.XLOOKUP($A2296,Dept.Meta!$A:$A,Dept.Meta!$F:$F,"-",0,1)</f>
        <v>-</v>
      </c>
      <c r="C2296" s="629" t="str">
        <f>_xlfn.XLOOKUP(_xlfn.CONCAT($G2296,"-",$I2296),Div.Meta!$H:$H,Div.Meta!$C:$C,"-",0,1)</f>
        <v>-</v>
      </c>
      <c r="D2296" s="302"/>
      <c r="E2296" s="146" t="str">
        <f>IF($D2296="","-",_xlfn.XLOOKUP($D2296,Fund.Meta!$A:$A,Fund.Meta!$D:$D,"-",0,1))</f>
        <v>-</v>
      </c>
      <c r="F2296" s="303" t="str">
        <f>IF($D2296="","-",_xlfn.XLOOKUP($D2296,Fund.Meta!$A:$A,Fund.Meta!$E:$E,"-",0,1))</f>
        <v>-</v>
      </c>
      <c r="G2296" s="334"/>
      <c r="H2296" s="303" t="str">
        <f>IF($G2296="","-",_xlfn.XLOOKUP($G2296,Appr.Meta!$A:$A,Appr.Meta!$D:$D,"-",0,1))</f>
        <v>-</v>
      </c>
      <c r="I2296" s="302"/>
      <c r="J2296" s="303" t="str">
        <f>IF($I2296="","-",_xlfn.XLOOKUP($I2296,'CC.Meta'!$A:$A,'CC.Meta'!$D:$D,"-",0,1))</f>
        <v>-</v>
      </c>
      <c r="K2296" s="302"/>
      <c r="L2296" s="146" t="str">
        <f>IF($K2296="","-",_xlfn.XLOOKUP($K2296,Obj.Meta!$A:$A,Obj.Meta!$D:$D,"-",0,1))</f>
        <v>-</v>
      </c>
      <c r="M2296" s="300" t="str">
        <f>IF($K2296="","-",_xlfn.XLOOKUP($K2296,Obj.Meta!$A:$A,Obj.Meta!$F:$F,"-",0,1))</f>
        <v>-</v>
      </c>
      <c r="N2296" s="337" t="str">
        <f t="shared" si="71"/>
        <v>---</v>
      </c>
      <c r="O2296" s="333"/>
      <c r="P2296" s="54"/>
      <c r="Q2296" s="52"/>
      <c r="R2296" s="34"/>
      <c r="S2296" s="53"/>
      <c r="T2296" s="208"/>
      <c r="U2296" s="726"/>
      <c r="V2296" s="206"/>
      <c r="W2296" s="206"/>
      <c r="X2296" s="678"/>
      <c r="Y2296" s="34"/>
      <c r="Z2296" s="610"/>
      <c r="AA2296" s="608"/>
    </row>
    <row r="2297" spans="1:27">
      <c r="A2297" s="145" t="str">
        <f t="shared" si="70"/>
        <v>-</v>
      </c>
      <c r="B2297" s="146" t="str">
        <f>_xlfn.XLOOKUP($A2297,Dept.Meta!$A:$A,Dept.Meta!$F:$F,"-",0,1)</f>
        <v>-</v>
      </c>
      <c r="C2297" s="629" t="str">
        <f>_xlfn.XLOOKUP(_xlfn.CONCAT($G2297,"-",$I2297),Div.Meta!$H:$H,Div.Meta!$C:$C,"-",0,1)</f>
        <v>-</v>
      </c>
      <c r="D2297" s="302"/>
      <c r="E2297" s="146" t="str">
        <f>IF($D2297="","-",_xlfn.XLOOKUP($D2297,Fund.Meta!$A:$A,Fund.Meta!$D:$D,"-",0,1))</f>
        <v>-</v>
      </c>
      <c r="F2297" s="303" t="str">
        <f>IF($D2297="","-",_xlfn.XLOOKUP($D2297,Fund.Meta!$A:$A,Fund.Meta!$E:$E,"-",0,1))</f>
        <v>-</v>
      </c>
      <c r="G2297" s="334"/>
      <c r="H2297" s="303" t="str">
        <f>IF($G2297="","-",_xlfn.XLOOKUP($G2297,Appr.Meta!$A:$A,Appr.Meta!$D:$D,"-",0,1))</f>
        <v>-</v>
      </c>
      <c r="I2297" s="302"/>
      <c r="J2297" s="303" t="str">
        <f>IF($I2297="","-",_xlfn.XLOOKUP($I2297,'CC.Meta'!$A:$A,'CC.Meta'!$D:$D,"-",0,1))</f>
        <v>-</v>
      </c>
      <c r="K2297" s="302"/>
      <c r="L2297" s="146" t="str">
        <f>IF($K2297="","-",_xlfn.XLOOKUP($K2297,Obj.Meta!$A:$A,Obj.Meta!$D:$D,"-",0,1))</f>
        <v>-</v>
      </c>
      <c r="M2297" s="300" t="str">
        <f>IF($K2297="","-",_xlfn.XLOOKUP($K2297,Obj.Meta!$A:$A,Obj.Meta!$F:$F,"-",0,1))</f>
        <v>-</v>
      </c>
      <c r="N2297" s="337" t="str">
        <f t="shared" si="71"/>
        <v>---</v>
      </c>
      <c r="O2297" s="333"/>
      <c r="P2297" s="54"/>
      <c r="Q2297" s="52"/>
      <c r="R2297" s="34"/>
      <c r="S2297" s="53"/>
      <c r="T2297" s="208"/>
      <c r="U2297" s="726"/>
      <c r="V2297" s="206"/>
      <c r="W2297" s="206"/>
      <c r="X2297" s="678"/>
      <c r="Y2297" s="34"/>
      <c r="Z2297" s="610"/>
      <c r="AA2297" s="608"/>
    </row>
    <row r="2298" spans="1:27">
      <c r="A2298" s="145" t="str">
        <f t="shared" si="70"/>
        <v>-</v>
      </c>
      <c r="B2298" s="146" t="str">
        <f>_xlfn.XLOOKUP($A2298,Dept.Meta!$A:$A,Dept.Meta!$F:$F,"-",0,1)</f>
        <v>-</v>
      </c>
      <c r="C2298" s="629" t="str">
        <f>_xlfn.XLOOKUP(_xlfn.CONCAT($G2298,"-",$I2298),Div.Meta!$H:$H,Div.Meta!$C:$C,"-",0,1)</f>
        <v>-</v>
      </c>
      <c r="D2298" s="302"/>
      <c r="E2298" s="146" t="str">
        <f>IF($D2298="","-",_xlfn.XLOOKUP($D2298,Fund.Meta!$A:$A,Fund.Meta!$D:$D,"-",0,1))</f>
        <v>-</v>
      </c>
      <c r="F2298" s="303" t="str">
        <f>IF($D2298="","-",_xlfn.XLOOKUP($D2298,Fund.Meta!$A:$A,Fund.Meta!$E:$E,"-",0,1))</f>
        <v>-</v>
      </c>
      <c r="G2298" s="334"/>
      <c r="H2298" s="303" t="str">
        <f>IF($G2298="","-",_xlfn.XLOOKUP($G2298,Appr.Meta!$A:$A,Appr.Meta!$D:$D,"-",0,1))</f>
        <v>-</v>
      </c>
      <c r="I2298" s="302"/>
      <c r="J2298" s="303" t="str">
        <f>IF($I2298="","-",_xlfn.XLOOKUP($I2298,'CC.Meta'!$A:$A,'CC.Meta'!$D:$D,"-",0,1))</f>
        <v>-</v>
      </c>
      <c r="K2298" s="302"/>
      <c r="L2298" s="146" t="str">
        <f>IF($K2298="","-",_xlfn.XLOOKUP($K2298,Obj.Meta!$A:$A,Obj.Meta!$D:$D,"-",0,1))</f>
        <v>-</v>
      </c>
      <c r="M2298" s="300" t="str">
        <f>IF($K2298="","-",_xlfn.XLOOKUP($K2298,Obj.Meta!$A:$A,Obj.Meta!$F:$F,"-",0,1))</f>
        <v>-</v>
      </c>
      <c r="N2298" s="337" t="str">
        <f t="shared" si="71"/>
        <v>---</v>
      </c>
      <c r="O2298" s="333"/>
      <c r="P2298" s="54"/>
      <c r="Q2298" s="52"/>
      <c r="R2298" s="34"/>
      <c r="S2298" s="53"/>
      <c r="T2298" s="208"/>
      <c r="U2298" s="726"/>
      <c r="V2298" s="206"/>
      <c r="W2298" s="206"/>
      <c r="X2298" s="678"/>
      <c r="Y2298" s="34"/>
      <c r="Z2298" s="610"/>
      <c r="AA2298" s="608"/>
    </row>
    <row r="2299" spans="1:27">
      <c r="A2299" s="145" t="str">
        <f t="shared" si="70"/>
        <v>-</v>
      </c>
      <c r="B2299" s="146" t="str">
        <f>_xlfn.XLOOKUP($A2299,Dept.Meta!$A:$A,Dept.Meta!$F:$F,"-",0,1)</f>
        <v>-</v>
      </c>
      <c r="C2299" s="629" t="str">
        <f>_xlfn.XLOOKUP(_xlfn.CONCAT($G2299,"-",$I2299),Div.Meta!$H:$H,Div.Meta!$C:$C,"-",0,1)</f>
        <v>-</v>
      </c>
      <c r="D2299" s="302"/>
      <c r="E2299" s="146" t="str">
        <f>IF($D2299="","-",_xlfn.XLOOKUP($D2299,Fund.Meta!$A:$A,Fund.Meta!$D:$D,"-",0,1))</f>
        <v>-</v>
      </c>
      <c r="F2299" s="303" t="str">
        <f>IF($D2299="","-",_xlfn.XLOOKUP($D2299,Fund.Meta!$A:$A,Fund.Meta!$E:$E,"-",0,1))</f>
        <v>-</v>
      </c>
      <c r="G2299" s="334"/>
      <c r="H2299" s="303" t="str">
        <f>IF($G2299="","-",_xlfn.XLOOKUP($G2299,Appr.Meta!$A:$A,Appr.Meta!$D:$D,"-",0,1))</f>
        <v>-</v>
      </c>
      <c r="I2299" s="302"/>
      <c r="J2299" s="303" t="str">
        <f>IF($I2299="","-",_xlfn.XLOOKUP($I2299,'CC.Meta'!$A:$A,'CC.Meta'!$D:$D,"-",0,1))</f>
        <v>-</v>
      </c>
      <c r="K2299" s="302"/>
      <c r="L2299" s="146" t="str">
        <f>IF($K2299="","-",_xlfn.XLOOKUP($K2299,Obj.Meta!$A:$A,Obj.Meta!$D:$D,"-",0,1))</f>
        <v>-</v>
      </c>
      <c r="M2299" s="300" t="str">
        <f>IF($K2299="","-",_xlfn.XLOOKUP($K2299,Obj.Meta!$A:$A,Obj.Meta!$F:$F,"-",0,1))</f>
        <v>-</v>
      </c>
      <c r="N2299" s="337" t="str">
        <f t="shared" si="71"/>
        <v>---</v>
      </c>
      <c r="O2299" s="333"/>
      <c r="P2299" s="54"/>
      <c r="Q2299" s="52"/>
      <c r="R2299" s="34"/>
      <c r="S2299" s="53"/>
      <c r="T2299" s="208"/>
      <c r="U2299" s="726"/>
      <c r="V2299" s="206"/>
      <c r="W2299" s="206"/>
      <c r="X2299" s="678"/>
      <c r="Y2299" s="34"/>
      <c r="Z2299" s="610"/>
      <c r="AA2299" s="608"/>
    </row>
    <row r="2300" spans="1:27">
      <c r="A2300" s="145" t="str">
        <f t="shared" si="70"/>
        <v>-</v>
      </c>
      <c r="B2300" s="146" t="str">
        <f>_xlfn.XLOOKUP($A2300,Dept.Meta!$A:$A,Dept.Meta!$F:$F,"-",0,1)</f>
        <v>-</v>
      </c>
      <c r="C2300" s="629" t="str">
        <f>_xlfn.XLOOKUP(_xlfn.CONCAT($G2300,"-",$I2300),Div.Meta!$H:$H,Div.Meta!$C:$C,"-",0,1)</f>
        <v>-</v>
      </c>
      <c r="D2300" s="302"/>
      <c r="E2300" s="146" t="str">
        <f>IF($D2300="","-",_xlfn.XLOOKUP($D2300,Fund.Meta!$A:$A,Fund.Meta!$D:$D,"-",0,1))</f>
        <v>-</v>
      </c>
      <c r="F2300" s="303" t="str">
        <f>IF($D2300="","-",_xlfn.XLOOKUP($D2300,Fund.Meta!$A:$A,Fund.Meta!$E:$E,"-",0,1))</f>
        <v>-</v>
      </c>
      <c r="G2300" s="334"/>
      <c r="H2300" s="303" t="str">
        <f>IF($G2300="","-",_xlfn.XLOOKUP($G2300,Appr.Meta!$A:$A,Appr.Meta!$D:$D,"-",0,1))</f>
        <v>-</v>
      </c>
      <c r="I2300" s="302"/>
      <c r="J2300" s="303" t="str">
        <f>IF($I2300="","-",_xlfn.XLOOKUP($I2300,'CC.Meta'!$A:$A,'CC.Meta'!$D:$D,"-",0,1))</f>
        <v>-</v>
      </c>
      <c r="K2300" s="302"/>
      <c r="L2300" s="146" t="str">
        <f>IF($K2300="","-",_xlfn.XLOOKUP($K2300,Obj.Meta!$A:$A,Obj.Meta!$D:$D,"-",0,1))</f>
        <v>-</v>
      </c>
      <c r="M2300" s="300" t="str">
        <f>IF($K2300="","-",_xlfn.XLOOKUP($K2300,Obj.Meta!$A:$A,Obj.Meta!$F:$F,"-",0,1))</f>
        <v>-</v>
      </c>
      <c r="N2300" s="337" t="str">
        <f t="shared" si="71"/>
        <v>---</v>
      </c>
      <c r="O2300" s="333"/>
      <c r="P2300" s="54"/>
      <c r="Q2300" s="52"/>
      <c r="R2300" s="34"/>
      <c r="S2300" s="53"/>
      <c r="T2300" s="208"/>
      <c r="U2300" s="726"/>
      <c r="V2300" s="206"/>
      <c r="W2300" s="206"/>
      <c r="X2300" s="678"/>
      <c r="Y2300" s="34"/>
      <c r="Z2300" s="610"/>
      <c r="AA2300" s="608"/>
    </row>
    <row r="2301" spans="1:27">
      <c r="A2301" s="145" t="str">
        <f t="shared" si="70"/>
        <v>-</v>
      </c>
      <c r="B2301" s="146" t="str">
        <f>_xlfn.XLOOKUP($A2301,Dept.Meta!$A:$A,Dept.Meta!$F:$F,"-",0,1)</f>
        <v>-</v>
      </c>
      <c r="C2301" s="629" t="str">
        <f>_xlfn.XLOOKUP(_xlfn.CONCAT($G2301,"-",$I2301),Div.Meta!$H:$H,Div.Meta!$C:$C,"-",0,1)</f>
        <v>-</v>
      </c>
      <c r="D2301" s="302"/>
      <c r="E2301" s="146" t="str">
        <f>IF($D2301="","-",_xlfn.XLOOKUP($D2301,Fund.Meta!$A:$A,Fund.Meta!$D:$D,"-",0,1))</f>
        <v>-</v>
      </c>
      <c r="F2301" s="303" t="str">
        <f>IF($D2301="","-",_xlfn.XLOOKUP($D2301,Fund.Meta!$A:$A,Fund.Meta!$E:$E,"-",0,1))</f>
        <v>-</v>
      </c>
      <c r="G2301" s="334"/>
      <c r="H2301" s="303" t="str">
        <f>IF($G2301="","-",_xlfn.XLOOKUP($G2301,Appr.Meta!$A:$A,Appr.Meta!$D:$D,"-",0,1))</f>
        <v>-</v>
      </c>
      <c r="I2301" s="302"/>
      <c r="J2301" s="303" t="str">
        <f>IF($I2301="","-",_xlfn.XLOOKUP($I2301,'CC.Meta'!$A:$A,'CC.Meta'!$D:$D,"-",0,1))</f>
        <v>-</v>
      </c>
      <c r="K2301" s="302"/>
      <c r="L2301" s="146" t="str">
        <f>IF($K2301="","-",_xlfn.XLOOKUP($K2301,Obj.Meta!$A:$A,Obj.Meta!$D:$D,"-",0,1))</f>
        <v>-</v>
      </c>
      <c r="M2301" s="300" t="str">
        <f>IF($K2301="","-",_xlfn.XLOOKUP($K2301,Obj.Meta!$A:$A,Obj.Meta!$F:$F,"-",0,1))</f>
        <v>-</v>
      </c>
      <c r="N2301" s="337" t="str">
        <f t="shared" si="71"/>
        <v>---</v>
      </c>
      <c r="O2301" s="333"/>
      <c r="P2301" s="54"/>
      <c r="Q2301" s="52"/>
      <c r="R2301" s="34"/>
      <c r="S2301" s="53"/>
      <c r="T2301" s="208"/>
      <c r="U2301" s="726"/>
      <c r="V2301" s="206"/>
      <c r="W2301" s="206"/>
      <c r="X2301" s="678"/>
      <c r="Y2301" s="34"/>
      <c r="Z2301" s="610"/>
      <c r="AA2301" s="608"/>
    </row>
    <row r="2302" spans="1:27">
      <c r="A2302" s="145" t="str">
        <f t="shared" si="70"/>
        <v>-</v>
      </c>
      <c r="B2302" s="146" t="str">
        <f>_xlfn.XLOOKUP($A2302,Dept.Meta!$A:$A,Dept.Meta!$F:$F,"-",0,1)</f>
        <v>-</v>
      </c>
      <c r="C2302" s="629" t="str">
        <f>_xlfn.XLOOKUP(_xlfn.CONCAT($G2302,"-",$I2302),Div.Meta!$H:$H,Div.Meta!$C:$C,"-",0,1)</f>
        <v>-</v>
      </c>
      <c r="D2302" s="302"/>
      <c r="E2302" s="146" t="str">
        <f>IF($D2302="","-",_xlfn.XLOOKUP($D2302,Fund.Meta!$A:$A,Fund.Meta!$D:$D,"-",0,1))</f>
        <v>-</v>
      </c>
      <c r="F2302" s="303" t="str">
        <f>IF($D2302="","-",_xlfn.XLOOKUP($D2302,Fund.Meta!$A:$A,Fund.Meta!$E:$E,"-",0,1))</f>
        <v>-</v>
      </c>
      <c r="G2302" s="334"/>
      <c r="H2302" s="303" t="str">
        <f>IF($G2302="","-",_xlfn.XLOOKUP($G2302,Appr.Meta!$A:$A,Appr.Meta!$D:$D,"-",0,1))</f>
        <v>-</v>
      </c>
      <c r="I2302" s="302"/>
      <c r="J2302" s="303" t="str">
        <f>IF($I2302="","-",_xlfn.XLOOKUP($I2302,'CC.Meta'!$A:$A,'CC.Meta'!$D:$D,"-",0,1))</f>
        <v>-</v>
      </c>
      <c r="K2302" s="302"/>
      <c r="L2302" s="146" t="str">
        <f>IF($K2302="","-",_xlfn.XLOOKUP($K2302,Obj.Meta!$A:$A,Obj.Meta!$D:$D,"-",0,1))</f>
        <v>-</v>
      </c>
      <c r="M2302" s="300" t="str">
        <f>IF($K2302="","-",_xlfn.XLOOKUP($K2302,Obj.Meta!$A:$A,Obj.Meta!$F:$F,"-",0,1))</f>
        <v>-</v>
      </c>
      <c r="N2302" s="337" t="str">
        <f t="shared" si="71"/>
        <v>---</v>
      </c>
      <c r="O2302" s="333"/>
      <c r="P2302" s="54"/>
      <c r="Q2302" s="52"/>
      <c r="R2302" s="34"/>
      <c r="S2302" s="53"/>
      <c r="T2302" s="208"/>
      <c r="U2302" s="726"/>
      <c r="V2302" s="206"/>
      <c r="W2302" s="206"/>
      <c r="X2302" s="678"/>
      <c r="Y2302" s="34"/>
      <c r="Z2302" s="610"/>
      <c r="AA2302" s="608"/>
    </row>
    <row r="2303" spans="1:27">
      <c r="A2303" s="145" t="str">
        <f t="shared" si="70"/>
        <v>-</v>
      </c>
      <c r="B2303" s="146" t="str">
        <f>_xlfn.XLOOKUP($A2303,Dept.Meta!$A:$A,Dept.Meta!$F:$F,"-",0,1)</f>
        <v>-</v>
      </c>
      <c r="C2303" s="629" t="str">
        <f>_xlfn.XLOOKUP(_xlfn.CONCAT($G2303,"-",$I2303),Div.Meta!$H:$H,Div.Meta!$C:$C,"-",0,1)</f>
        <v>-</v>
      </c>
      <c r="D2303" s="302"/>
      <c r="E2303" s="146" t="str">
        <f>IF($D2303="","-",_xlfn.XLOOKUP($D2303,Fund.Meta!$A:$A,Fund.Meta!$D:$D,"-",0,1))</f>
        <v>-</v>
      </c>
      <c r="F2303" s="303" t="str">
        <f>IF($D2303="","-",_xlfn.XLOOKUP($D2303,Fund.Meta!$A:$A,Fund.Meta!$E:$E,"-",0,1))</f>
        <v>-</v>
      </c>
      <c r="G2303" s="334"/>
      <c r="H2303" s="303" t="str">
        <f>IF($G2303="","-",_xlfn.XLOOKUP($G2303,Appr.Meta!$A:$A,Appr.Meta!$D:$D,"-",0,1))</f>
        <v>-</v>
      </c>
      <c r="I2303" s="302"/>
      <c r="J2303" s="303" t="str">
        <f>IF($I2303="","-",_xlfn.XLOOKUP($I2303,'CC.Meta'!$A:$A,'CC.Meta'!$D:$D,"-",0,1))</f>
        <v>-</v>
      </c>
      <c r="K2303" s="302"/>
      <c r="L2303" s="146" t="str">
        <f>IF($K2303="","-",_xlfn.XLOOKUP($K2303,Obj.Meta!$A:$A,Obj.Meta!$D:$D,"-",0,1))</f>
        <v>-</v>
      </c>
      <c r="M2303" s="300" t="str">
        <f>IF($K2303="","-",_xlfn.XLOOKUP($K2303,Obj.Meta!$A:$A,Obj.Meta!$F:$F,"-",0,1))</f>
        <v>-</v>
      </c>
      <c r="N2303" s="337" t="str">
        <f t="shared" si="71"/>
        <v>---</v>
      </c>
      <c r="O2303" s="333"/>
      <c r="P2303" s="54"/>
      <c r="Q2303" s="52"/>
      <c r="R2303" s="34"/>
      <c r="S2303" s="53"/>
      <c r="T2303" s="208"/>
      <c r="U2303" s="726"/>
      <c r="V2303" s="206"/>
      <c r="W2303" s="206"/>
      <c r="X2303" s="678"/>
      <c r="Y2303" s="34"/>
      <c r="Z2303" s="610"/>
      <c r="AA2303" s="608"/>
    </row>
    <row r="2304" spans="1:27">
      <c r="A2304" s="145" t="str">
        <f t="shared" si="70"/>
        <v>-</v>
      </c>
      <c r="B2304" s="146" t="str">
        <f>_xlfn.XLOOKUP($A2304,Dept.Meta!$A:$A,Dept.Meta!$F:$F,"-",0,1)</f>
        <v>-</v>
      </c>
      <c r="C2304" s="629" t="str">
        <f>_xlfn.XLOOKUP(_xlfn.CONCAT($G2304,"-",$I2304),Div.Meta!$H:$H,Div.Meta!$C:$C,"-",0,1)</f>
        <v>-</v>
      </c>
      <c r="D2304" s="302"/>
      <c r="E2304" s="146" t="str">
        <f>IF($D2304="","-",_xlfn.XLOOKUP($D2304,Fund.Meta!$A:$A,Fund.Meta!$D:$D,"-",0,1))</f>
        <v>-</v>
      </c>
      <c r="F2304" s="303" t="str">
        <f>IF($D2304="","-",_xlfn.XLOOKUP($D2304,Fund.Meta!$A:$A,Fund.Meta!$E:$E,"-",0,1))</f>
        <v>-</v>
      </c>
      <c r="G2304" s="334"/>
      <c r="H2304" s="303" t="str">
        <f>IF($G2304="","-",_xlfn.XLOOKUP($G2304,Appr.Meta!$A:$A,Appr.Meta!$D:$D,"-",0,1))</f>
        <v>-</v>
      </c>
      <c r="I2304" s="302"/>
      <c r="J2304" s="303" t="str">
        <f>IF($I2304="","-",_xlfn.XLOOKUP($I2304,'CC.Meta'!$A:$A,'CC.Meta'!$D:$D,"-",0,1))</f>
        <v>-</v>
      </c>
      <c r="K2304" s="302"/>
      <c r="L2304" s="146" t="str">
        <f>IF($K2304="","-",_xlfn.XLOOKUP($K2304,Obj.Meta!$A:$A,Obj.Meta!$D:$D,"-",0,1))</f>
        <v>-</v>
      </c>
      <c r="M2304" s="300" t="str">
        <f>IF($K2304="","-",_xlfn.XLOOKUP($K2304,Obj.Meta!$A:$A,Obj.Meta!$F:$F,"-",0,1))</f>
        <v>-</v>
      </c>
      <c r="N2304" s="337" t="str">
        <f t="shared" si="71"/>
        <v>---</v>
      </c>
      <c r="O2304" s="333"/>
      <c r="P2304" s="54"/>
      <c r="Q2304" s="52"/>
      <c r="R2304" s="34"/>
      <c r="S2304" s="53"/>
      <c r="T2304" s="208"/>
      <c r="U2304" s="726"/>
      <c r="V2304" s="206"/>
      <c r="W2304" s="206"/>
      <c r="X2304" s="678"/>
      <c r="Y2304" s="34"/>
      <c r="Z2304" s="610"/>
      <c r="AA2304" s="608"/>
    </row>
    <row r="2305" spans="1:27">
      <c r="A2305" s="145" t="str">
        <f t="shared" si="70"/>
        <v>-</v>
      </c>
      <c r="B2305" s="146" t="str">
        <f>_xlfn.XLOOKUP($A2305,Dept.Meta!$A:$A,Dept.Meta!$F:$F,"-",0,1)</f>
        <v>-</v>
      </c>
      <c r="C2305" s="629" t="str">
        <f>_xlfn.XLOOKUP(_xlfn.CONCAT($G2305,"-",$I2305),Div.Meta!$H:$H,Div.Meta!$C:$C,"-",0,1)</f>
        <v>-</v>
      </c>
      <c r="D2305" s="302"/>
      <c r="E2305" s="146" t="str">
        <f>IF($D2305="","-",_xlfn.XLOOKUP($D2305,Fund.Meta!$A:$A,Fund.Meta!$D:$D,"-",0,1))</f>
        <v>-</v>
      </c>
      <c r="F2305" s="303" t="str">
        <f>IF($D2305="","-",_xlfn.XLOOKUP($D2305,Fund.Meta!$A:$A,Fund.Meta!$E:$E,"-",0,1))</f>
        <v>-</v>
      </c>
      <c r="G2305" s="334"/>
      <c r="H2305" s="303" t="str">
        <f>IF($G2305="","-",_xlfn.XLOOKUP($G2305,Appr.Meta!$A:$A,Appr.Meta!$D:$D,"-",0,1))</f>
        <v>-</v>
      </c>
      <c r="I2305" s="302"/>
      <c r="J2305" s="303" t="str">
        <f>IF($I2305="","-",_xlfn.XLOOKUP($I2305,'CC.Meta'!$A:$A,'CC.Meta'!$D:$D,"-",0,1))</f>
        <v>-</v>
      </c>
      <c r="K2305" s="302"/>
      <c r="L2305" s="146" t="str">
        <f>IF($K2305="","-",_xlfn.XLOOKUP($K2305,Obj.Meta!$A:$A,Obj.Meta!$D:$D,"-",0,1))</f>
        <v>-</v>
      </c>
      <c r="M2305" s="300" t="str">
        <f>IF($K2305="","-",_xlfn.XLOOKUP($K2305,Obj.Meta!$A:$A,Obj.Meta!$F:$F,"-",0,1))</f>
        <v>-</v>
      </c>
      <c r="N2305" s="337" t="str">
        <f t="shared" si="71"/>
        <v>---</v>
      </c>
      <c r="O2305" s="333"/>
      <c r="P2305" s="54"/>
      <c r="Q2305" s="52"/>
      <c r="R2305" s="34"/>
      <c r="S2305" s="53"/>
      <c r="T2305" s="208"/>
      <c r="U2305" s="726"/>
      <c r="V2305" s="206"/>
      <c r="W2305" s="206"/>
      <c r="X2305" s="678"/>
      <c r="Y2305" s="34"/>
      <c r="Z2305" s="610"/>
      <c r="AA2305" s="608"/>
    </row>
    <row r="2306" spans="1:27">
      <c r="A2306" s="145" t="str">
        <f t="shared" si="70"/>
        <v>-</v>
      </c>
      <c r="B2306" s="146" t="str">
        <f>_xlfn.XLOOKUP($A2306,Dept.Meta!$A:$A,Dept.Meta!$F:$F,"-",0,1)</f>
        <v>-</v>
      </c>
      <c r="C2306" s="629" t="str">
        <f>_xlfn.XLOOKUP(_xlfn.CONCAT($G2306,"-",$I2306),Div.Meta!$H:$H,Div.Meta!$C:$C,"-",0,1)</f>
        <v>-</v>
      </c>
      <c r="D2306" s="302"/>
      <c r="E2306" s="146" t="str">
        <f>IF($D2306="","-",_xlfn.XLOOKUP($D2306,Fund.Meta!$A:$A,Fund.Meta!$D:$D,"-",0,1))</f>
        <v>-</v>
      </c>
      <c r="F2306" s="303" t="str">
        <f>IF($D2306="","-",_xlfn.XLOOKUP($D2306,Fund.Meta!$A:$A,Fund.Meta!$E:$E,"-",0,1))</f>
        <v>-</v>
      </c>
      <c r="G2306" s="334"/>
      <c r="H2306" s="303" t="str">
        <f>IF($G2306="","-",_xlfn.XLOOKUP($G2306,Appr.Meta!$A:$A,Appr.Meta!$D:$D,"-",0,1))</f>
        <v>-</v>
      </c>
      <c r="I2306" s="302"/>
      <c r="J2306" s="303" t="str">
        <f>IF($I2306="","-",_xlfn.XLOOKUP($I2306,'CC.Meta'!$A:$A,'CC.Meta'!$D:$D,"-",0,1))</f>
        <v>-</v>
      </c>
      <c r="K2306" s="302"/>
      <c r="L2306" s="146" t="str">
        <f>IF($K2306="","-",_xlfn.XLOOKUP($K2306,Obj.Meta!$A:$A,Obj.Meta!$D:$D,"-",0,1))</f>
        <v>-</v>
      </c>
      <c r="M2306" s="300" t="str">
        <f>IF($K2306="","-",_xlfn.XLOOKUP($K2306,Obj.Meta!$A:$A,Obj.Meta!$F:$F,"-",0,1))</f>
        <v>-</v>
      </c>
      <c r="N2306" s="337" t="str">
        <f t="shared" si="71"/>
        <v>---</v>
      </c>
      <c r="O2306" s="333"/>
      <c r="P2306" s="54"/>
      <c r="Q2306" s="52"/>
      <c r="R2306" s="34"/>
      <c r="S2306" s="53"/>
      <c r="T2306" s="208"/>
      <c r="U2306" s="726"/>
      <c r="V2306" s="206"/>
      <c r="W2306" s="206"/>
      <c r="X2306" s="678"/>
      <c r="Y2306" s="34"/>
      <c r="Z2306" s="610"/>
      <c r="AA2306" s="608"/>
    </row>
    <row r="2307" spans="1:27">
      <c r="A2307" s="145" t="str">
        <f t="shared" si="70"/>
        <v>-</v>
      </c>
      <c r="B2307" s="146" t="str">
        <f>_xlfn.XLOOKUP($A2307,Dept.Meta!$A:$A,Dept.Meta!$F:$F,"-",0,1)</f>
        <v>-</v>
      </c>
      <c r="C2307" s="629" t="str">
        <f>_xlfn.XLOOKUP(_xlfn.CONCAT($G2307,"-",$I2307),Div.Meta!$H:$H,Div.Meta!$C:$C,"-",0,1)</f>
        <v>-</v>
      </c>
      <c r="D2307" s="302"/>
      <c r="E2307" s="146" t="str">
        <f>IF($D2307="","-",_xlfn.XLOOKUP($D2307,Fund.Meta!$A:$A,Fund.Meta!$D:$D,"-",0,1))</f>
        <v>-</v>
      </c>
      <c r="F2307" s="303" t="str">
        <f>IF($D2307="","-",_xlfn.XLOOKUP($D2307,Fund.Meta!$A:$A,Fund.Meta!$E:$E,"-",0,1))</f>
        <v>-</v>
      </c>
      <c r="G2307" s="334"/>
      <c r="H2307" s="303" t="str">
        <f>IF($G2307="","-",_xlfn.XLOOKUP($G2307,Appr.Meta!$A:$A,Appr.Meta!$D:$D,"-",0,1))</f>
        <v>-</v>
      </c>
      <c r="I2307" s="302"/>
      <c r="J2307" s="303" t="str">
        <f>IF($I2307="","-",_xlfn.XLOOKUP($I2307,'CC.Meta'!$A:$A,'CC.Meta'!$D:$D,"-",0,1))</f>
        <v>-</v>
      </c>
      <c r="K2307" s="302"/>
      <c r="L2307" s="146" t="str">
        <f>IF($K2307="","-",_xlfn.XLOOKUP($K2307,Obj.Meta!$A:$A,Obj.Meta!$D:$D,"-",0,1))</f>
        <v>-</v>
      </c>
      <c r="M2307" s="300" t="str">
        <f>IF($K2307="","-",_xlfn.XLOOKUP($K2307,Obj.Meta!$A:$A,Obj.Meta!$F:$F,"-",0,1))</f>
        <v>-</v>
      </c>
      <c r="N2307" s="337" t="str">
        <f t="shared" si="71"/>
        <v>---</v>
      </c>
      <c r="O2307" s="333"/>
      <c r="P2307" s="54"/>
      <c r="Q2307" s="52"/>
      <c r="R2307" s="34"/>
      <c r="S2307" s="53"/>
      <c r="T2307" s="208"/>
      <c r="U2307" s="726"/>
      <c r="V2307" s="206"/>
      <c r="W2307" s="206"/>
      <c r="X2307" s="678"/>
      <c r="Y2307" s="34"/>
      <c r="Z2307" s="610"/>
      <c r="AA2307" s="608"/>
    </row>
    <row r="2308" spans="1:27">
      <c r="A2308" s="145" t="str">
        <f t="shared" si="70"/>
        <v>-</v>
      </c>
      <c r="B2308" s="146" t="str">
        <f>_xlfn.XLOOKUP($A2308,Dept.Meta!$A:$A,Dept.Meta!$F:$F,"-",0,1)</f>
        <v>-</v>
      </c>
      <c r="C2308" s="629" t="str">
        <f>_xlfn.XLOOKUP(_xlfn.CONCAT($G2308,"-",$I2308),Div.Meta!$H:$H,Div.Meta!$C:$C,"-",0,1)</f>
        <v>-</v>
      </c>
      <c r="D2308" s="302"/>
      <c r="E2308" s="146" t="str">
        <f>IF($D2308="","-",_xlfn.XLOOKUP($D2308,Fund.Meta!$A:$A,Fund.Meta!$D:$D,"-",0,1))</f>
        <v>-</v>
      </c>
      <c r="F2308" s="303" t="str">
        <f>IF($D2308="","-",_xlfn.XLOOKUP($D2308,Fund.Meta!$A:$A,Fund.Meta!$E:$E,"-",0,1))</f>
        <v>-</v>
      </c>
      <c r="G2308" s="334"/>
      <c r="H2308" s="303" t="str">
        <f>IF($G2308="","-",_xlfn.XLOOKUP($G2308,Appr.Meta!$A:$A,Appr.Meta!$D:$D,"-",0,1))</f>
        <v>-</v>
      </c>
      <c r="I2308" s="302"/>
      <c r="J2308" s="303" t="str">
        <f>IF($I2308="","-",_xlfn.XLOOKUP($I2308,'CC.Meta'!$A:$A,'CC.Meta'!$D:$D,"-",0,1))</f>
        <v>-</v>
      </c>
      <c r="K2308" s="302"/>
      <c r="L2308" s="146" t="str">
        <f>IF($K2308="","-",_xlfn.XLOOKUP($K2308,Obj.Meta!$A:$A,Obj.Meta!$D:$D,"-",0,1))</f>
        <v>-</v>
      </c>
      <c r="M2308" s="300" t="str">
        <f>IF($K2308="","-",_xlfn.XLOOKUP($K2308,Obj.Meta!$A:$A,Obj.Meta!$F:$F,"-",0,1))</f>
        <v>-</v>
      </c>
      <c r="N2308" s="337" t="str">
        <f t="shared" si="71"/>
        <v>---</v>
      </c>
      <c r="O2308" s="333"/>
      <c r="P2308" s="54"/>
      <c r="Q2308" s="52"/>
      <c r="R2308" s="34"/>
      <c r="S2308" s="53"/>
      <c r="T2308" s="208"/>
      <c r="U2308" s="726"/>
      <c r="V2308" s="206"/>
      <c r="W2308" s="206"/>
      <c r="X2308" s="678"/>
      <c r="Y2308" s="34"/>
      <c r="Z2308" s="610"/>
      <c r="AA2308" s="608"/>
    </row>
    <row r="2309" spans="1:27">
      <c r="A2309" s="145" t="str">
        <f t="shared" si="70"/>
        <v>-</v>
      </c>
      <c r="B2309" s="146" t="str">
        <f>_xlfn.XLOOKUP($A2309,Dept.Meta!$A:$A,Dept.Meta!$F:$F,"-",0,1)</f>
        <v>-</v>
      </c>
      <c r="C2309" s="629" t="str">
        <f>_xlfn.XLOOKUP(_xlfn.CONCAT($G2309,"-",$I2309),Div.Meta!$H:$H,Div.Meta!$C:$C,"-",0,1)</f>
        <v>-</v>
      </c>
      <c r="D2309" s="302"/>
      <c r="E2309" s="146" t="str">
        <f>IF($D2309="","-",_xlfn.XLOOKUP($D2309,Fund.Meta!$A:$A,Fund.Meta!$D:$D,"-",0,1))</f>
        <v>-</v>
      </c>
      <c r="F2309" s="303" t="str">
        <f>IF($D2309="","-",_xlfn.XLOOKUP($D2309,Fund.Meta!$A:$A,Fund.Meta!$E:$E,"-",0,1))</f>
        <v>-</v>
      </c>
      <c r="G2309" s="334"/>
      <c r="H2309" s="303" t="str">
        <f>IF($G2309="","-",_xlfn.XLOOKUP($G2309,Appr.Meta!$A:$A,Appr.Meta!$D:$D,"-",0,1))</f>
        <v>-</v>
      </c>
      <c r="I2309" s="302"/>
      <c r="J2309" s="303" t="str">
        <f>IF($I2309="","-",_xlfn.XLOOKUP($I2309,'CC.Meta'!$A:$A,'CC.Meta'!$D:$D,"-",0,1))</f>
        <v>-</v>
      </c>
      <c r="K2309" s="302"/>
      <c r="L2309" s="146" t="str">
        <f>IF($K2309="","-",_xlfn.XLOOKUP($K2309,Obj.Meta!$A:$A,Obj.Meta!$D:$D,"-",0,1))</f>
        <v>-</v>
      </c>
      <c r="M2309" s="300" t="str">
        <f>IF($K2309="","-",_xlfn.XLOOKUP($K2309,Obj.Meta!$A:$A,Obj.Meta!$F:$F,"-",0,1))</f>
        <v>-</v>
      </c>
      <c r="N2309" s="337" t="str">
        <f t="shared" si="71"/>
        <v>---</v>
      </c>
      <c r="O2309" s="333"/>
      <c r="P2309" s="54"/>
      <c r="Q2309" s="52"/>
      <c r="R2309" s="34"/>
      <c r="S2309" s="53"/>
      <c r="T2309" s="208"/>
      <c r="U2309" s="726"/>
      <c r="V2309" s="206"/>
      <c r="W2309" s="206"/>
      <c r="X2309" s="678"/>
      <c r="Y2309" s="34"/>
      <c r="Z2309" s="610"/>
      <c r="AA2309" s="608"/>
    </row>
    <row r="2310" spans="1:27">
      <c r="A2310" s="145" t="str">
        <f t="shared" si="70"/>
        <v>-</v>
      </c>
      <c r="B2310" s="146" t="str">
        <f>_xlfn.XLOOKUP($A2310,Dept.Meta!$A:$A,Dept.Meta!$F:$F,"-",0,1)</f>
        <v>-</v>
      </c>
      <c r="C2310" s="629" t="str">
        <f>_xlfn.XLOOKUP(_xlfn.CONCAT($G2310,"-",$I2310),Div.Meta!$H:$H,Div.Meta!$C:$C,"-",0,1)</f>
        <v>-</v>
      </c>
      <c r="D2310" s="302"/>
      <c r="E2310" s="146" t="str">
        <f>IF($D2310="","-",_xlfn.XLOOKUP($D2310,Fund.Meta!$A:$A,Fund.Meta!$D:$D,"-",0,1))</f>
        <v>-</v>
      </c>
      <c r="F2310" s="303" t="str">
        <f>IF($D2310="","-",_xlfn.XLOOKUP($D2310,Fund.Meta!$A:$A,Fund.Meta!$E:$E,"-",0,1))</f>
        <v>-</v>
      </c>
      <c r="G2310" s="334"/>
      <c r="H2310" s="303" t="str">
        <f>IF($G2310="","-",_xlfn.XLOOKUP($G2310,Appr.Meta!$A:$A,Appr.Meta!$D:$D,"-",0,1))</f>
        <v>-</v>
      </c>
      <c r="I2310" s="302"/>
      <c r="J2310" s="303" t="str">
        <f>IF($I2310="","-",_xlfn.XLOOKUP($I2310,'CC.Meta'!$A:$A,'CC.Meta'!$D:$D,"-",0,1))</f>
        <v>-</v>
      </c>
      <c r="K2310" s="302"/>
      <c r="L2310" s="146" t="str">
        <f>IF($K2310="","-",_xlfn.XLOOKUP($K2310,Obj.Meta!$A:$A,Obj.Meta!$D:$D,"-",0,1))</f>
        <v>-</v>
      </c>
      <c r="M2310" s="300" t="str">
        <f>IF($K2310="","-",_xlfn.XLOOKUP($K2310,Obj.Meta!$A:$A,Obj.Meta!$F:$F,"-",0,1))</f>
        <v>-</v>
      </c>
      <c r="N2310" s="337" t="str">
        <f t="shared" si="71"/>
        <v>---</v>
      </c>
      <c r="O2310" s="333"/>
      <c r="P2310" s="54"/>
      <c r="Q2310" s="52"/>
      <c r="R2310" s="34"/>
      <c r="S2310" s="53"/>
      <c r="T2310" s="208"/>
      <c r="U2310" s="726"/>
      <c r="V2310" s="206"/>
      <c r="W2310" s="206"/>
      <c r="X2310" s="678"/>
      <c r="Y2310" s="34"/>
      <c r="Z2310" s="610"/>
      <c r="AA2310" s="608"/>
    </row>
    <row r="2311" spans="1:27">
      <c r="A2311" s="145" t="str">
        <f t="shared" si="70"/>
        <v>-</v>
      </c>
      <c r="B2311" s="146" t="str">
        <f>_xlfn.XLOOKUP($A2311,Dept.Meta!$A:$A,Dept.Meta!$F:$F,"-",0,1)</f>
        <v>-</v>
      </c>
      <c r="C2311" s="629" t="str">
        <f>_xlfn.XLOOKUP(_xlfn.CONCAT($G2311,"-",$I2311),Div.Meta!$H:$H,Div.Meta!$C:$C,"-",0,1)</f>
        <v>-</v>
      </c>
      <c r="D2311" s="302"/>
      <c r="E2311" s="146" t="str">
        <f>IF($D2311="","-",_xlfn.XLOOKUP($D2311,Fund.Meta!$A:$A,Fund.Meta!$D:$D,"-",0,1))</f>
        <v>-</v>
      </c>
      <c r="F2311" s="303" t="str">
        <f>IF($D2311="","-",_xlfn.XLOOKUP($D2311,Fund.Meta!$A:$A,Fund.Meta!$E:$E,"-",0,1))</f>
        <v>-</v>
      </c>
      <c r="G2311" s="334"/>
      <c r="H2311" s="303" t="str">
        <f>IF($G2311="","-",_xlfn.XLOOKUP($G2311,Appr.Meta!$A:$A,Appr.Meta!$D:$D,"-",0,1))</f>
        <v>-</v>
      </c>
      <c r="I2311" s="302"/>
      <c r="J2311" s="303" t="str">
        <f>IF($I2311="","-",_xlfn.XLOOKUP($I2311,'CC.Meta'!$A:$A,'CC.Meta'!$D:$D,"-",0,1))</f>
        <v>-</v>
      </c>
      <c r="K2311" s="302"/>
      <c r="L2311" s="146" t="str">
        <f>IF($K2311="","-",_xlfn.XLOOKUP($K2311,Obj.Meta!$A:$A,Obj.Meta!$D:$D,"-",0,1))</f>
        <v>-</v>
      </c>
      <c r="M2311" s="300" t="str">
        <f>IF($K2311="","-",_xlfn.XLOOKUP($K2311,Obj.Meta!$A:$A,Obj.Meta!$F:$F,"-",0,1))</f>
        <v>-</v>
      </c>
      <c r="N2311" s="337" t="str">
        <f t="shared" si="71"/>
        <v>---</v>
      </c>
      <c r="O2311" s="333"/>
      <c r="P2311" s="54"/>
      <c r="Q2311" s="52"/>
      <c r="R2311" s="34"/>
      <c r="S2311" s="53"/>
      <c r="T2311" s="208"/>
      <c r="U2311" s="726"/>
      <c r="V2311" s="206"/>
      <c r="W2311" s="206"/>
      <c r="X2311" s="678"/>
      <c r="Y2311" s="34"/>
      <c r="Z2311" s="610"/>
      <c r="AA2311" s="608"/>
    </row>
    <row r="2312" spans="1:27">
      <c r="A2312" s="145" t="str">
        <f t="shared" si="70"/>
        <v>-</v>
      </c>
      <c r="B2312" s="146" t="str">
        <f>_xlfn.XLOOKUP($A2312,Dept.Meta!$A:$A,Dept.Meta!$F:$F,"-",0,1)</f>
        <v>-</v>
      </c>
      <c r="C2312" s="629" t="str">
        <f>_xlfn.XLOOKUP(_xlfn.CONCAT($G2312,"-",$I2312),Div.Meta!$H:$H,Div.Meta!$C:$C,"-",0,1)</f>
        <v>-</v>
      </c>
      <c r="D2312" s="302"/>
      <c r="E2312" s="146" t="str">
        <f>IF($D2312="","-",_xlfn.XLOOKUP($D2312,Fund.Meta!$A:$A,Fund.Meta!$D:$D,"-",0,1))</f>
        <v>-</v>
      </c>
      <c r="F2312" s="303" t="str">
        <f>IF($D2312="","-",_xlfn.XLOOKUP($D2312,Fund.Meta!$A:$A,Fund.Meta!$E:$E,"-",0,1))</f>
        <v>-</v>
      </c>
      <c r="G2312" s="334"/>
      <c r="H2312" s="303" t="str">
        <f>IF($G2312="","-",_xlfn.XLOOKUP($G2312,Appr.Meta!$A:$A,Appr.Meta!$D:$D,"-",0,1))</f>
        <v>-</v>
      </c>
      <c r="I2312" s="302"/>
      <c r="J2312" s="303" t="str">
        <f>IF($I2312="","-",_xlfn.XLOOKUP($I2312,'CC.Meta'!$A:$A,'CC.Meta'!$D:$D,"-",0,1))</f>
        <v>-</v>
      </c>
      <c r="K2312" s="302"/>
      <c r="L2312" s="146" t="str">
        <f>IF($K2312="","-",_xlfn.XLOOKUP($K2312,Obj.Meta!$A:$A,Obj.Meta!$D:$D,"-",0,1))</f>
        <v>-</v>
      </c>
      <c r="M2312" s="300" t="str">
        <f>IF($K2312="","-",_xlfn.XLOOKUP($K2312,Obj.Meta!$A:$A,Obj.Meta!$F:$F,"-",0,1))</f>
        <v>-</v>
      </c>
      <c r="N2312" s="337" t="str">
        <f t="shared" si="71"/>
        <v>---</v>
      </c>
      <c r="O2312" s="333"/>
      <c r="P2312" s="54"/>
      <c r="Q2312" s="52"/>
      <c r="R2312" s="34"/>
      <c r="S2312" s="53"/>
      <c r="T2312" s="208"/>
      <c r="U2312" s="726"/>
      <c r="V2312" s="206"/>
      <c r="W2312" s="206"/>
      <c r="X2312" s="678"/>
      <c r="Y2312" s="34"/>
      <c r="Z2312" s="610"/>
      <c r="AA2312" s="608"/>
    </row>
    <row r="2313" spans="1:27">
      <c r="A2313" s="145" t="str">
        <f t="shared" si="70"/>
        <v>-</v>
      </c>
      <c r="B2313" s="146" t="str">
        <f>_xlfn.XLOOKUP($A2313,Dept.Meta!$A:$A,Dept.Meta!$F:$F,"-",0,1)</f>
        <v>-</v>
      </c>
      <c r="C2313" s="629" t="str">
        <f>_xlfn.XLOOKUP(_xlfn.CONCAT($G2313,"-",$I2313),Div.Meta!$H:$H,Div.Meta!$C:$C,"-",0,1)</f>
        <v>-</v>
      </c>
      <c r="D2313" s="302"/>
      <c r="E2313" s="146" t="str">
        <f>IF($D2313="","-",_xlfn.XLOOKUP($D2313,Fund.Meta!$A:$A,Fund.Meta!$D:$D,"-",0,1))</f>
        <v>-</v>
      </c>
      <c r="F2313" s="303" t="str">
        <f>IF($D2313="","-",_xlfn.XLOOKUP($D2313,Fund.Meta!$A:$A,Fund.Meta!$E:$E,"-",0,1))</f>
        <v>-</v>
      </c>
      <c r="G2313" s="334"/>
      <c r="H2313" s="303" t="str">
        <f>IF($G2313="","-",_xlfn.XLOOKUP($G2313,Appr.Meta!$A:$A,Appr.Meta!$D:$D,"-",0,1))</f>
        <v>-</v>
      </c>
      <c r="I2313" s="302"/>
      <c r="J2313" s="303" t="str">
        <f>IF($I2313="","-",_xlfn.XLOOKUP($I2313,'CC.Meta'!$A:$A,'CC.Meta'!$D:$D,"-",0,1))</f>
        <v>-</v>
      </c>
      <c r="K2313" s="302"/>
      <c r="L2313" s="146" t="str">
        <f>IF($K2313="","-",_xlfn.XLOOKUP($K2313,Obj.Meta!$A:$A,Obj.Meta!$D:$D,"-",0,1))</f>
        <v>-</v>
      </c>
      <c r="M2313" s="300" t="str">
        <f>IF($K2313="","-",_xlfn.XLOOKUP($K2313,Obj.Meta!$A:$A,Obj.Meta!$F:$F,"-",0,1))</f>
        <v>-</v>
      </c>
      <c r="N2313" s="337" t="str">
        <f t="shared" si="71"/>
        <v>---</v>
      </c>
      <c r="O2313" s="333"/>
      <c r="P2313" s="54"/>
      <c r="Q2313" s="52"/>
      <c r="R2313" s="34"/>
      <c r="S2313" s="53"/>
      <c r="T2313" s="208"/>
      <c r="U2313" s="726"/>
      <c r="V2313" s="206"/>
      <c r="W2313" s="206"/>
      <c r="X2313" s="678"/>
      <c r="Y2313" s="34"/>
      <c r="Z2313" s="610"/>
      <c r="AA2313" s="608"/>
    </row>
    <row r="2314" spans="1:27">
      <c r="A2314" s="145" t="str">
        <f t="shared" si="70"/>
        <v>-</v>
      </c>
      <c r="B2314" s="146" t="str">
        <f>_xlfn.XLOOKUP($A2314,Dept.Meta!$A:$A,Dept.Meta!$F:$F,"-",0,1)</f>
        <v>-</v>
      </c>
      <c r="C2314" s="629" t="str">
        <f>_xlfn.XLOOKUP(_xlfn.CONCAT($G2314,"-",$I2314),Div.Meta!$H:$H,Div.Meta!$C:$C,"-",0,1)</f>
        <v>-</v>
      </c>
      <c r="D2314" s="302"/>
      <c r="E2314" s="146" t="str">
        <f>IF($D2314="","-",_xlfn.XLOOKUP($D2314,Fund.Meta!$A:$A,Fund.Meta!$D:$D,"-",0,1))</f>
        <v>-</v>
      </c>
      <c r="F2314" s="303" t="str">
        <f>IF($D2314="","-",_xlfn.XLOOKUP($D2314,Fund.Meta!$A:$A,Fund.Meta!$E:$E,"-",0,1))</f>
        <v>-</v>
      </c>
      <c r="G2314" s="334"/>
      <c r="H2314" s="303" t="str">
        <f>IF($G2314="","-",_xlfn.XLOOKUP($G2314,Appr.Meta!$A:$A,Appr.Meta!$D:$D,"-",0,1))</f>
        <v>-</v>
      </c>
      <c r="I2314" s="302"/>
      <c r="J2314" s="303" t="str">
        <f>IF($I2314="","-",_xlfn.XLOOKUP($I2314,'CC.Meta'!$A:$A,'CC.Meta'!$D:$D,"-",0,1))</f>
        <v>-</v>
      </c>
      <c r="K2314" s="302"/>
      <c r="L2314" s="146" t="str">
        <f>IF($K2314="","-",_xlfn.XLOOKUP($K2314,Obj.Meta!$A:$A,Obj.Meta!$D:$D,"-",0,1))</f>
        <v>-</v>
      </c>
      <c r="M2314" s="300" t="str">
        <f>IF($K2314="","-",_xlfn.XLOOKUP($K2314,Obj.Meta!$A:$A,Obj.Meta!$F:$F,"-",0,1))</f>
        <v>-</v>
      </c>
      <c r="N2314" s="337" t="str">
        <f t="shared" si="71"/>
        <v>---</v>
      </c>
      <c r="O2314" s="333"/>
      <c r="P2314" s="54"/>
      <c r="Q2314" s="52"/>
      <c r="R2314" s="34"/>
      <c r="S2314" s="53"/>
      <c r="T2314" s="208"/>
      <c r="U2314" s="726"/>
      <c r="V2314" s="206"/>
      <c r="W2314" s="206"/>
      <c r="X2314" s="678"/>
      <c r="Y2314" s="34"/>
      <c r="Z2314" s="610"/>
      <c r="AA2314" s="608"/>
    </row>
    <row r="2315" spans="1:27">
      <c r="A2315" s="145" t="str">
        <f t="shared" si="70"/>
        <v>-</v>
      </c>
      <c r="B2315" s="146" t="str">
        <f>_xlfn.XLOOKUP($A2315,Dept.Meta!$A:$A,Dept.Meta!$F:$F,"-",0,1)</f>
        <v>-</v>
      </c>
      <c r="C2315" s="629" t="str">
        <f>_xlfn.XLOOKUP(_xlfn.CONCAT($G2315,"-",$I2315),Div.Meta!$H:$H,Div.Meta!$C:$C,"-",0,1)</f>
        <v>-</v>
      </c>
      <c r="D2315" s="302"/>
      <c r="E2315" s="146" t="str">
        <f>IF($D2315="","-",_xlfn.XLOOKUP($D2315,Fund.Meta!$A:$A,Fund.Meta!$D:$D,"-",0,1))</f>
        <v>-</v>
      </c>
      <c r="F2315" s="303" t="str">
        <f>IF($D2315="","-",_xlfn.XLOOKUP($D2315,Fund.Meta!$A:$A,Fund.Meta!$E:$E,"-",0,1))</f>
        <v>-</v>
      </c>
      <c r="G2315" s="334"/>
      <c r="H2315" s="303" t="str">
        <f>IF($G2315="","-",_xlfn.XLOOKUP($G2315,Appr.Meta!$A:$A,Appr.Meta!$D:$D,"-",0,1))</f>
        <v>-</v>
      </c>
      <c r="I2315" s="302"/>
      <c r="J2315" s="303" t="str">
        <f>IF($I2315="","-",_xlfn.XLOOKUP($I2315,'CC.Meta'!$A:$A,'CC.Meta'!$D:$D,"-",0,1))</f>
        <v>-</v>
      </c>
      <c r="K2315" s="302"/>
      <c r="L2315" s="146" t="str">
        <f>IF($K2315="","-",_xlfn.XLOOKUP($K2315,Obj.Meta!$A:$A,Obj.Meta!$D:$D,"-",0,1))</f>
        <v>-</v>
      </c>
      <c r="M2315" s="300" t="str">
        <f>IF($K2315="","-",_xlfn.XLOOKUP($K2315,Obj.Meta!$A:$A,Obj.Meta!$F:$F,"-",0,1))</f>
        <v>-</v>
      </c>
      <c r="N2315" s="337" t="str">
        <f t="shared" si="71"/>
        <v>---</v>
      </c>
      <c r="O2315" s="333"/>
      <c r="P2315" s="54"/>
      <c r="Q2315" s="52"/>
      <c r="R2315" s="34"/>
      <c r="S2315" s="53"/>
      <c r="T2315" s="208"/>
      <c r="U2315" s="726"/>
      <c r="V2315" s="206"/>
      <c r="W2315" s="206"/>
      <c r="X2315" s="678"/>
      <c r="Y2315" s="34"/>
      <c r="Z2315" s="610"/>
      <c r="AA2315" s="608"/>
    </row>
    <row r="2316" spans="1:27">
      <c r="A2316" s="145" t="str">
        <f t="shared" si="70"/>
        <v>-</v>
      </c>
      <c r="B2316" s="146" t="str">
        <f>_xlfn.XLOOKUP($A2316,Dept.Meta!$A:$A,Dept.Meta!$F:$F,"-",0,1)</f>
        <v>-</v>
      </c>
      <c r="C2316" s="629" t="str">
        <f>_xlfn.XLOOKUP(_xlfn.CONCAT($G2316,"-",$I2316),Div.Meta!$H:$H,Div.Meta!$C:$C,"-",0,1)</f>
        <v>-</v>
      </c>
      <c r="D2316" s="302"/>
      <c r="E2316" s="146" t="str">
        <f>IF($D2316="","-",_xlfn.XLOOKUP($D2316,Fund.Meta!$A:$A,Fund.Meta!$D:$D,"-",0,1))</f>
        <v>-</v>
      </c>
      <c r="F2316" s="303" t="str">
        <f>IF($D2316="","-",_xlfn.XLOOKUP($D2316,Fund.Meta!$A:$A,Fund.Meta!$E:$E,"-",0,1))</f>
        <v>-</v>
      </c>
      <c r="G2316" s="334"/>
      <c r="H2316" s="303" t="str">
        <f>IF($G2316="","-",_xlfn.XLOOKUP($G2316,Appr.Meta!$A:$A,Appr.Meta!$D:$D,"-",0,1))</f>
        <v>-</v>
      </c>
      <c r="I2316" s="302"/>
      <c r="J2316" s="303" t="str">
        <f>IF($I2316="","-",_xlfn.XLOOKUP($I2316,'CC.Meta'!$A:$A,'CC.Meta'!$D:$D,"-",0,1))</f>
        <v>-</v>
      </c>
      <c r="K2316" s="302"/>
      <c r="L2316" s="146" t="str">
        <f>IF($K2316="","-",_xlfn.XLOOKUP($K2316,Obj.Meta!$A:$A,Obj.Meta!$D:$D,"-",0,1))</f>
        <v>-</v>
      </c>
      <c r="M2316" s="300" t="str">
        <f>IF($K2316="","-",_xlfn.XLOOKUP($K2316,Obj.Meta!$A:$A,Obj.Meta!$F:$F,"-",0,1))</f>
        <v>-</v>
      </c>
      <c r="N2316" s="337" t="str">
        <f t="shared" si="71"/>
        <v>---</v>
      </c>
      <c r="O2316" s="333"/>
      <c r="P2316" s="54"/>
      <c r="Q2316" s="52"/>
      <c r="R2316" s="34"/>
      <c r="S2316" s="53"/>
      <c r="T2316" s="208"/>
      <c r="U2316" s="726"/>
      <c r="V2316" s="206"/>
      <c r="W2316" s="206"/>
      <c r="X2316" s="678"/>
      <c r="Y2316" s="34"/>
      <c r="Z2316" s="610"/>
      <c r="AA2316" s="608"/>
    </row>
    <row r="2317" spans="1:27">
      <c r="A2317" s="145" t="str">
        <f t="shared" si="70"/>
        <v>-</v>
      </c>
      <c r="B2317" s="146" t="str">
        <f>_xlfn.XLOOKUP($A2317,Dept.Meta!$A:$A,Dept.Meta!$F:$F,"-",0,1)</f>
        <v>-</v>
      </c>
      <c r="C2317" s="629" t="str">
        <f>_xlfn.XLOOKUP(_xlfn.CONCAT($G2317,"-",$I2317),Div.Meta!$H:$H,Div.Meta!$C:$C,"-",0,1)</f>
        <v>-</v>
      </c>
      <c r="D2317" s="302"/>
      <c r="E2317" s="146" t="str">
        <f>IF($D2317="","-",_xlfn.XLOOKUP($D2317,Fund.Meta!$A:$A,Fund.Meta!$D:$D,"-",0,1))</f>
        <v>-</v>
      </c>
      <c r="F2317" s="303" t="str">
        <f>IF($D2317="","-",_xlfn.XLOOKUP($D2317,Fund.Meta!$A:$A,Fund.Meta!$E:$E,"-",0,1))</f>
        <v>-</v>
      </c>
      <c r="G2317" s="334"/>
      <c r="H2317" s="303" t="str">
        <f>IF($G2317="","-",_xlfn.XLOOKUP($G2317,Appr.Meta!$A:$A,Appr.Meta!$D:$D,"-",0,1))</f>
        <v>-</v>
      </c>
      <c r="I2317" s="302"/>
      <c r="J2317" s="303" t="str">
        <f>IF($I2317="","-",_xlfn.XLOOKUP($I2317,'CC.Meta'!$A:$A,'CC.Meta'!$D:$D,"-",0,1))</f>
        <v>-</v>
      </c>
      <c r="K2317" s="302"/>
      <c r="L2317" s="146" t="str">
        <f>IF($K2317="","-",_xlfn.XLOOKUP($K2317,Obj.Meta!$A:$A,Obj.Meta!$D:$D,"-",0,1))</f>
        <v>-</v>
      </c>
      <c r="M2317" s="300" t="str">
        <f>IF($K2317="","-",_xlfn.XLOOKUP($K2317,Obj.Meta!$A:$A,Obj.Meta!$F:$F,"-",0,1))</f>
        <v>-</v>
      </c>
      <c r="N2317" s="337" t="str">
        <f t="shared" si="71"/>
        <v>---</v>
      </c>
      <c r="O2317" s="333"/>
      <c r="P2317" s="54"/>
      <c r="Q2317" s="52"/>
      <c r="R2317" s="34"/>
      <c r="S2317" s="53"/>
      <c r="T2317" s="208"/>
      <c r="U2317" s="726"/>
      <c r="V2317" s="206"/>
      <c r="W2317" s="206"/>
      <c r="X2317" s="678"/>
      <c r="Y2317" s="34"/>
      <c r="Z2317" s="610"/>
      <c r="AA2317" s="608"/>
    </row>
    <row r="2318" spans="1:27">
      <c r="A2318" s="145" t="str">
        <f t="shared" si="70"/>
        <v>-</v>
      </c>
      <c r="B2318" s="146" t="str">
        <f>_xlfn.XLOOKUP($A2318,Dept.Meta!$A:$A,Dept.Meta!$F:$F,"-",0,1)</f>
        <v>-</v>
      </c>
      <c r="C2318" s="629" t="str">
        <f>_xlfn.XLOOKUP(_xlfn.CONCAT($G2318,"-",$I2318),Div.Meta!$H:$H,Div.Meta!$C:$C,"-",0,1)</f>
        <v>-</v>
      </c>
      <c r="D2318" s="302"/>
      <c r="E2318" s="146" t="str">
        <f>IF($D2318="","-",_xlfn.XLOOKUP($D2318,Fund.Meta!$A:$A,Fund.Meta!$D:$D,"-",0,1))</f>
        <v>-</v>
      </c>
      <c r="F2318" s="303" t="str">
        <f>IF($D2318="","-",_xlfn.XLOOKUP($D2318,Fund.Meta!$A:$A,Fund.Meta!$E:$E,"-",0,1))</f>
        <v>-</v>
      </c>
      <c r="G2318" s="334"/>
      <c r="H2318" s="303" t="str">
        <f>IF($G2318="","-",_xlfn.XLOOKUP($G2318,Appr.Meta!$A:$A,Appr.Meta!$D:$D,"-",0,1))</f>
        <v>-</v>
      </c>
      <c r="I2318" s="302"/>
      <c r="J2318" s="303" t="str">
        <f>IF($I2318="","-",_xlfn.XLOOKUP($I2318,'CC.Meta'!$A:$A,'CC.Meta'!$D:$D,"-",0,1))</f>
        <v>-</v>
      </c>
      <c r="K2318" s="302"/>
      <c r="L2318" s="146" t="str">
        <f>IF($K2318="","-",_xlfn.XLOOKUP($K2318,Obj.Meta!$A:$A,Obj.Meta!$D:$D,"-",0,1))</f>
        <v>-</v>
      </c>
      <c r="M2318" s="300" t="str">
        <f>IF($K2318="","-",_xlfn.XLOOKUP($K2318,Obj.Meta!$A:$A,Obj.Meta!$F:$F,"-",0,1))</f>
        <v>-</v>
      </c>
      <c r="N2318" s="337" t="str">
        <f t="shared" si="71"/>
        <v>---</v>
      </c>
      <c r="O2318" s="333"/>
      <c r="P2318" s="54"/>
      <c r="Q2318" s="52"/>
      <c r="R2318" s="34"/>
      <c r="S2318" s="53"/>
      <c r="T2318" s="208"/>
      <c r="U2318" s="726"/>
      <c r="V2318" s="206"/>
      <c r="W2318" s="206"/>
      <c r="X2318" s="678"/>
      <c r="Y2318" s="34"/>
      <c r="Z2318" s="610"/>
      <c r="AA2318" s="608"/>
    </row>
    <row r="2319" spans="1:27">
      <c r="A2319" s="145" t="str">
        <f t="shared" si="70"/>
        <v>-</v>
      </c>
      <c r="B2319" s="146" t="str">
        <f>_xlfn.XLOOKUP($A2319,Dept.Meta!$A:$A,Dept.Meta!$F:$F,"-",0,1)</f>
        <v>-</v>
      </c>
      <c r="C2319" s="629" t="str">
        <f>_xlfn.XLOOKUP(_xlfn.CONCAT($G2319,"-",$I2319),Div.Meta!$H:$H,Div.Meta!$C:$C,"-",0,1)</f>
        <v>-</v>
      </c>
      <c r="D2319" s="302"/>
      <c r="E2319" s="146" t="str">
        <f>IF($D2319="","-",_xlfn.XLOOKUP($D2319,Fund.Meta!$A:$A,Fund.Meta!$D:$D,"-",0,1))</f>
        <v>-</v>
      </c>
      <c r="F2319" s="303" t="str">
        <f>IF($D2319="","-",_xlfn.XLOOKUP($D2319,Fund.Meta!$A:$A,Fund.Meta!$E:$E,"-",0,1))</f>
        <v>-</v>
      </c>
      <c r="G2319" s="334"/>
      <c r="H2319" s="303" t="str">
        <f>IF($G2319="","-",_xlfn.XLOOKUP($G2319,Appr.Meta!$A:$A,Appr.Meta!$D:$D,"-",0,1))</f>
        <v>-</v>
      </c>
      <c r="I2319" s="302"/>
      <c r="J2319" s="303" t="str">
        <f>IF($I2319="","-",_xlfn.XLOOKUP($I2319,'CC.Meta'!$A:$A,'CC.Meta'!$D:$D,"-",0,1))</f>
        <v>-</v>
      </c>
      <c r="K2319" s="302"/>
      <c r="L2319" s="146" t="str">
        <f>IF($K2319="","-",_xlfn.XLOOKUP($K2319,Obj.Meta!$A:$A,Obj.Meta!$D:$D,"-",0,1))</f>
        <v>-</v>
      </c>
      <c r="M2319" s="300" t="str">
        <f>IF($K2319="","-",_xlfn.XLOOKUP($K2319,Obj.Meta!$A:$A,Obj.Meta!$F:$F,"-",0,1))</f>
        <v>-</v>
      </c>
      <c r="N2319" s="337" t="str">
        <f t="shared" si="71"/>
        <v>---</v>
      </c>
      <c r="O2319" s="333"/>
      <c r="P2319" s="54"/>
      <c r="Q2319" s="52"/>
      <c r="R2319" s="34"/>
      <c r="S2319" s="53"/>
      <c r="T2319" s="208"/>
      <c r="U2319" s="726"/>
      <c r="V2319" s="206"/>
      <c r="W2319" s="206"/>
      <c r="X2319" s="678"/>
      <c r="Y2319" s="34"/>
      <c r="Z2319" s="610"/>
      <c r="AA2319" s="608"/>
    </row>
    <row r="2320" spans="1:27">
      <c r="A2320" s="145" t="str">
        <f t="shared" si="70"/>
        <v>-</v>
      </c>
      <c r="B2320" s="146" t="str">
        <f>_xlfn.XLOOKUP($A2320,Dept.Meta!$A:$A,Dept.Meta!$F:$F,"-",0,1)</f>
        <v>-</v>
      </c>
      <c r="C2320" s="629" t="str">
        <f>_xlfn.XLOOKUP(_xlfn.CONCAT($G2320,"-",$I2320),Div.Meta!$H:$H,Div.Meta!$C:$C,"-",0,1)</f>
        <v>-</v>
      </c>
      <c r="D2320" s="302"/>
      <c r="E2320" s="146" t="str">
        <f>IF($D2320="","-",_xlfn.XLOOKUP($D2320,Fund.Meta!$A:$A,Fund.Meta!$D:$D,"-",0,1))</f>
        <v>-</v>
      </c>
      <c r="F2320" s="303" t="str">
        <f>IF($D2320="","-",_xlfn.XLOOKUP($D2320,Fund.Meta!$A:$A,Fund.Meta!$E:$E,"-",0,1))</f>
        <v>-</v>
      </c>
      <c r="G2320" s="334"/>
      <c r="H2320" s="303" t="str">
        <f>IF($G2320="","-",_xlfn.XLOOKUP($G2320,Appr.Meta!$A:$A,Appr.Meta!$D:$D,"-",0,1))</f>
        <v>-</v>
      </c>
      <c r="I2320" s="302"/>
      <c r="J2320" s="303" t="str">
        <f>IF($I2320="","-",_xlfn.XLOOKUP($I2320,'CC.Meta'!$A:$A,'CC.Meta'!$D:$D,"-",0,1))</f>
        <v>-</v>
      </c>
      <c r="K2320" s="302"/>
      <c r="L2320" s="146" t="str">
        <f>IF($K2320="","-",_xlfn.XLOOKUP($K2320,Obj.Meta!$A:$A,Obj.Meta!$D:$D,"-",0,1))</f>
        <v>-</v>
      </c>
      <c r="M2320" s="300" t="str">
        <f>IF($K2320="","-",_xlfn.XLOOKUP($K2320,Obj.Meta!$A:$A,Obj.Meta!$F:$F,"-",0,1))</f>
        <v>-</v>
      </c>
      <c r="N2320" s="337" t="str">
        <f t="shared" si="71"/>
        <v>---</v>
      </c>
      <c r="O2320" s="333"/>
      <c r="P2320" s="54"/>
      <c r="Q2320" s="52"/>
      <c r="R2320" s="34"/>
      <c r="S2320" s="53"/>
      <c r="T2320" s="208"/>
      <c r="U2320" s="726"/>
      <c r="V2320" s="206"/>
      <c r="W2320" s="206"/>
      <c r="X2320" s="678"/>
      <c r="Y2320" s="34"/>
      <c r="Z2320" s="610"/>
      <c r="AA2320" s="608"/>
    </row>
    <row r="2321" spans="1:27">
      <c r="A2321" s="145" t="str">
        <f t="shared" si="70"/>
        <v>-</v>
      </c>
      <c r="B2321" s="146" t="str">
        <f>_xlfn.XLOOKUP($A2321,Dept.Meta!$A:$A,Dept.Meta!$F:$F,"-",0,1)</f>
        <v>-</v>
      </c>
      <c r="C2321" s="629" t="str">
        <f>_xlfn.XLOOKUP(_xlfn.CONCAT($G2321,"-",$I2321),Div.Meta!$H:$H,Div.Meta!$C:$C,"-",0,1)</f>
        <v>-</v>
      </c>
      <c r="D2321" s="302"/>
      <c r="E2321" s="146" t="str">
        <f>IF($D2321="","-",_xlfn.XLOOKUP($D2321,Fund.Meta!$A:$A,Fund.Meta!$D:$D,"-",0,1))</f>
        <v>-</v>
      </c>
      <c r="F2321" s="303" t="str">
        <f>IF($D2321="","-",_xlfn.XLOOKUP($D2321,Fund.Meta!$A:$A,Fund.Meta!$E:$E,"-",0,1))</f>
        <v>-</v>
      </c>
      <c r="G2321" s="334"/>
      <c r="H2321" s="303" t="str">
        <f>IF($G2321="","-",_xlfn.XLOOKUP($G2321,Appr.Meta!$A:$A,Appr.Meta!$D:$D,"-",0,1))</f>
        <v>-</v>
      </c>
      <c r="I2321" s="302"/>
      <c r="J2321" s="303" t="str">
        <f>IF($I2321="","-",_xlfn.XLOOKUP($I2321,'CC.Meta'!$A:$A,'CC.Meta'!$D:$D,"-",0,1))</f>
        <v>-</v>
      </c>
      <c r="K2321" s="302"/>
      <c r="L2321" s="146" t="str">
        <f>IF($K2321="","-",_xlfn.XLOOKUP($K2321,Obj.Meta!$A:$A,Obj.Meta!$D:$D,"-",0,1))</f>
        <v>-</v>
      </c>
      <c r="M2321" s="300" t="str">
        <f>IF($K2321="","-",_xlfn.XLOOKUP($K2321,Obj.Meta!$A:$A,Obj.Meta!$F:$F,"-",0,1))</f>
        <v>-</v>
      </c>
      <c r="N2321" s="337" t="str">
        <f t="shared" si="71"/>
        <v>---</v>
      </c>
      <c r="O2321" s="333"/>
      <c r="P2321" s="54"/>
      <c r="Q2321" s="52"/>
      <c r="R2321" s="34"/>
      <c r="S2321" s="53"/>
      <c r="T2321" s="208"/>
      <c r="U2321" s="726"/>
      <c r="V2321" s="206"/>
      <c r="W2321" s="206"/>
      <c r="X2321" s="678"/>
      <c r="Y2321" s="34"/>
      <c r="Z2321" s="610"/>
      <c r="AA2321" s="608"/>
    </row>
    <row r="2322" spans="1:27">
      <c r="A2322" s="145" t="str">
        <f t="shared" si="70"/>
        <v>-</v>
      </c>
      <c r="B2322" s="146" t="str">
        <f>_xlfn.XLOOKUP($A2322,Dept.Meta!$A:$A,Dept.Meta!$F:$F,"-",0,1)</f>
        <v>-</v>
      </c>
      <c r="C2322" s="629" t="str">
        <f>_xlfn.XLOOKUP(_xlfn.CONCAT($G2322,"-",$I2322),Div.Meta!$H:$H,Div.Meta!$C:$C,"-",0,1)</f>
        <v>-</v>
      </c>
      <c r="D2322" s="302"/>
      <c r="E2322" s="146" t="str">
        <f>IF($D2322="","-",_xlfn.XLOOKUP($D2322,Fund.Meta!$A:$A,Fund.Meta!$D:$D,"-",0,1))</f>
        <v>-</v>
      </c>
      <c r="F2322" s="303" t="str">
        <f>IF($D2322="","-",_xlfn.XLOOKUP($D2322,Fund.Meta!$A:$A,Fund.Meta!$E:$E,"-",0,1))</f>
        <v>-</v>
      </c>
      <c r="G2322" s="334"/>
      <c r="H2322" s="303" t="str">
        <f>IF($G2322="","-",_xlfn.XLOOKUP($G2322,Appr.Meta!$A:$A,Appr.Meta!$D:$D,"-",0,1))</f>
        <v>-</v>
      </c>
      <c r="I2322" s="302"/>
      <c r="J2322" s="303" t="str">
        <f>IF($I2322="","-",_xlfn.XLOOKUP($I2322,'CC.Meta'!$A:$A,'CC.Meta'!$D:$D,"-",0,1))</f>
        <v>-</v>
      </c>
      <c r="K2322" s="302"/>
      <c r="L2322" s="146" t="str">
        <f>IF($K2322="","-",_xlfn.XLOOKUP($K2322,Obj.Meta!$A:$A,Obj.Meta!$D:$D,"-",0,1))</f>
        <v>-</v>
      </c>
      <c r="M2322" s="300" t="str">
        <f>IF($K2322="","-",_xlfn.XLOOKUP($K2322,Obj.Meta!$A:$A,Obj.Meta!$F:$F,"-",0,1))</f>
        <v>-</v>
      </c>
      <c r="N2322" s="337" t="str">
        <f t="shared" si="71"/>
        <v>---</v>
      </c>
      <c r="O2322" s="333"/>
      <c r="P2322" s="54"/>
      <c r="Q2322" s="52"/>
      <c r="R2322" s="34"/>
      <c r="S2322" s="53"/>
      <c r="T2322" s="208"/>
      <c r="U2322" s="726"/>
      <c r="V2322" s="206"/>
      <c r="W2322" s="206"/>
      <c r="X2322" s="678"/>
      <c r="Y2322" s="34"/>
      <c r="Z2322" s="610"/>
      <c r="AA2322" s="608"/>
    </row>
    <row r="2323" spans="1:27">
      <c r="A2323" s="145" t="str">
        <f t="shared" ref="A2323:A2386" si="72">IFERROR(VALUE(LEFT($I2323,2)),"-")</f>
        <v>-</v>
      </c>
      <c r="B2323" s="146" t="str">
        <f>_xlfn.XLOOKUP($A2323,Dept.Meta!$A:$A,Dept.Meta!$F:$F,"-",0,1)</f>
        <v>-</v>
      </c>
      <c r="C2323" s="629" t="str">
        <f>_xlfn.XLOOKUP(_xlfn.CONCAT($G2323,"-",$I2323),Div.Meta!$H:$H,Div.Meta!$C:$C,"-",0,1)</f>
        <v>-</v>
      </c>
      <c r="D2323" s="302"/>
      <c r="E2323" s="146" t="str">
        <f>IF($D2323="","-",_xlfn.XLOOKUP($D2323,Fund.Meta!$A:$A,Fund.Meta!$D:$D,"-",0,1))</f>
        <v>-</v>
      </c>
      <c r="F2323" s="303" t="str">
        <f>IF($D2323="","-",_xlfn.XLOOKUP($D2323,Fund.Meta!$A:$A,Fund.Meta!$E:$E,"-",0,1))</f>
        <v>-</v>
      </c>
      <c r="G2323" s="334"/>
      <c r="H2323" s="303" t="str">
        <f>IF($G2323="","-",_xlfn.XLOOKUP($G2323,Appr.Meta!$A:$A,Appr.Meta!$D:$D,"-",0,1))</f>
        <v>-</v>
      </c>
      <c r="I2323" s="302"/>
      <c r="J2323" s="303" t="str">
        <f>IF($I2323="","-",_xlfn.XLOOKUP($I2323,'CC.Meta'!$A:$A,'CC.Meta'!$D:$D,"-",0,1))</f>
        <v>-</v>
      </c>
      <c r="K2323" s="302"/>
      <c r="L2323" s="146" t="str">
        <f>IF($K2323="","-",_xlfn.XLOOKUP($K2323,Obj.Meta!$A:$A,Obj.Meta!$D:$D,"-",0,1))</f>
        <v>-</v>
      </c>
      <c r="M2323" s="300" t="str">
        <f>IF($K2323="","-",_xlfn.XLOOKUP($K2323,Obj.Meta!$A:$A,Obj.Meta!$F:$F,"-",0,1))</f>
        <v>-</v>
      </c>
      <c r="N2323" s="337" t="str">
        <f t="shared" ref="N2323:N2386" si="73">_xlfn.CONCAT($D2323,"-",$G2323,"-",$I2323,"-",$K2323)</f>
        <v>---</v>
      </c>
      <c r="O2323" s="333"/>
      <c r="P2323" s="54"/>
      <c r="Q2323" s="52"/>
      <c r="R2323" s="34"/>
      <c r="S2323" s="53"/>
      <c r="T2323" s="208"/>
      <c r="U2323" s="726"/>
      <c r="V2323" s="206"/>
      <c r="W2323" s="206"/>
      <c r="X2323" s="678"/>
      <c r="Y2323" s="34"/>
      <c r="Z2323" s="610"/>
      <c r="AA2323" s="608"/>
    </row>
    <row r="2324" spans="1:27">
      <c r="A2324" s="145" t="str">
        <f t="shared" si="72"/>
        <v>-</v>
      </c>
      <c r="B2324" s="146" t="str">
        <f>_xlfn.XLOOKUP($A2324,Dept.Meta!$A:$A,Dept.Meta!$F:$F,"-",0,1)</f>
        <v>-</v>
      </c>
      <c r="C2324" s="629" t="str">
        <f>_xlfn.XLOOKUP(_xlfn.CONCAT($G2324,"-",$I2324),Div.Meta!$H:$H,Div.Meta!$C:$C,"-",0,1)</f>
        <v>-</v>
      </c>
      <c r="D2324" s="302"/>
      <c r="E2324" s="146" t="str">
        <f>IF($D2324="","-",_xlfn.XLOOKUP($D2324,Fund.Meta!$A:$A,Fund.Meta!$D:$D,"-",0,1))</f>
        <v>-</v>
      </c>
      <c r="F2324" s="303" t="str">
        <f>IF($D2324="","-",_xlfn.XLOOKUP($D2324,Fund.Meta!$A:$A,Fund.Meta!$E:$E,"-",0,1))</f>
        <v>-</v>
      </c>
      <c r="G2324" s="334"/>
      <c r="H2324" s="303" t="str">
        <f>IF($G2324="","-",_xlfn.XLOOKUP($G2324,Appr.Meta!$A:$A,Appr.Meta!$D:$D,"-",0,1))</f>
        <v>-</v>
      </c>
      <c r="I2324" s="302"/>
      <c r="J2324" s="303" t="str">
        <f>IF($I2324="","-",_xlfn.XLOOKUP($I2324,'CC.Meta'!$A:$A,'CC.Meta'!$D:$D,"-",0,1))</f>
        <v>-</v>
      </c>
      <c r="K2324" s="302"/>
      <c r="L2324" s="146" t="str">
        <f>IF($K2324="","-",_xlfn.XLOOKUP($K2324,Obj.Meta!$A:$A,Obj.Meta!$D:$D,"-",0,1))</f>
        <v>-</v>
      </c>
      <c r="M2324" s="300" t="str">
        <f>IF($K2324="","-",_xlfn.XLOOKUP($K2324,Obj.Meta!$A:$A,Obj.Meta!$F:$F,"-",0,1))</f>
        <v>-</v>
      </c>
      <c r="N2324" s="337" t="str">
        <f t="shared" si="73"/>
        <v>---</v>
      </c>
      <c r="O2324" s="333"/>
      <c r="P2324" s="54"/>
      <c r="Q2324" s="52"/>
      <c r="R2324" s="34"/>
      <c r="S2324" s="53"/>
      <c r="T2324" s="208"/>
      <c r="U2324" s="726"/>
      <c r="V2324" s="206"/>
      <c r="W2324" s="206"/>
      <c r="X2324" s="678"/>
      <c r="Y2324" s="34"/>
      <c r="Z2324" s="610"/>
      <c r="AA2324" s="608"/>
    </row>
    <row r="2325" spans="1:27">
      <c r="A2325" s="145" t="str">
        <f t="shared" si="72"/>
        <v>-</v>
      </c>
      <c r="B2325" s="146" t="str">
        <f>_xlfn.XLOOKUP($A2325,Dept.Meta!$A:$A,Dept.Meta!$F:$F,"-",0,1)</f>
        <v>-</v>
      </c>
      <c r="C2325" s="629" t="str">
        <f>_xlfn.XLOOKUP(_xlfn.CONCAT($G2325,"-",$I2325),Div.Meta!$H:$H,Div.Meta!$C:$C,"-",0,1)</f>
        <v>-</v>
      </c>
      <c r="D2325" s="302"/>
      <c r="E2325" s="146" t="str">
        <f>IF($D2325="","-",_xlfn.XLOOKUP($D2325,Fund.Meta!$A:$A,Fund.Meta!$D:$D,"-",0,1))</f>
        <v>-</v>
      </c>
      <c r="F2325" s="303" t="str">
        <f>IF($D2325="","-",_xlfn.XLOOKUP($D2325,Fund.Meta!$A:$A,Fund.Meta!$E:$E,"-",0,1))</f>
        <v>-</v>
      </c>
      <c r="G2325" s="334"/>
      <c r="H2325" s="303" t="str">
        <f>IF($G2325="","-",_xlfn.XLOOKUP($G2325,Appr.Meta!$A:$A,Appr.Meta!$D:$D,"-",0,1))</f>
        <v>-</v>
      </c>
      <c r="I2325" s="302"/>
      <c r="J2325" s="303" t="str">
        <f>IF($I2325="","-",_xlfn.XLOOKUP($I2325,'CC.Meta'!$A:$A,'CC.Meta'!$D:$D,"-",0,1))</f>
        <v>-</v>
      </c>
      <c r="K2325" s="302"/>
      <c r="L2325" s="146" t="str">
        <f>IF($K2325="","-",_xlfn.XLOOKUP($K2325,Obj.Meta!$A:$A,Obj.Meta!$D:$D,"-",0,1))</f>
        <v>-</v>
      </c>
      <c r="M2325" s="300" t="str">
        <f>IF($K2325="","-",_xlfn.XLOOKUP($K2325,Obj.Meta!$A:$A,Obj.Meta!$F:$F,"-",0,1))</f>
        <v>-</v>
      </c>
      <c r="N2325" s="337" t="str">
        <f t="shared" si="73"/>
        <v>---</v>
      </c>
      <c r="O2325" s="333"/>
      <c r="P2325" s="54"/>
      <c r="Q2325" s="52"/>
      <c r="R2325" s="34"/>
      <c r="S2325" s="53"/>
      <c r="T2325" s="208"/>
      <c r="U2325" s="726"/>
      <c r="V2325" s="206"/>
      <c r="W2325" s="206"/>
      <c r="X2325" s="678"/>
      <c r="Y2325" s="34"/>
      <c r="Z2325" s="610"/>
      <c r="AA2325" s="608"/>
    </row>
    <row r="2326" spans="1:27">
      <c r="A2326" s="145" t="str">
        <f t="shared" si="72"/>
        <v>-</v>
      </c>
      <c r="B2326" s="146" t="str">
        <f>_xlfn.XLOOKUP($A2326,Dept.Meta!$A:$A,Dept.Meta!$F:$F,"-",0,1)</f>
        <v>-</v>
      </c>
      <c r="C2326" s="629" t="str">
        <f>_xlfn.XLOOKUP(_xlfn.CONCAT($G2326,"-",$I2326),Div.Meta!$H:$H,Div.Meta!$C:$C,"-",0,1)</f>
        <v>-</v>
      </c>
      <c r="D2326" s="302"/>
      <c r="E2326" s="146" t="str">
        <f>IF($D2326="","-",_xlfn.XLOOKUP($D2326,Fund.Meta!$A:$A,Fund.Meta!$D:$D,"-",0,1))</f>
        <v>-</v>
      </c>
      <c r="F2326" s="303" t="str">
        <f>IF($D2326="","-",_xlfn.XLOOKUP($D2326,Fund.Meta!$A:$A,Fund.Meta!$E:$E,"-",0,1))</f>
        <v>-</v>
      </c>
      <c r="G2326" s="334"/>
      <c r="H2326" s="303" t="str">
        <f>IF($G2326="","-",_xlfn.XLOOKUP($G2326,Appr.Meta!$A:$A,Appr.Meta!$D:$D,"-",0,1))</f>
        <v>-</v>
      </c>
      <c r="I2326" s="302"/>
      <c r="J2326" s="303" t="str">
        <f>IF($I2326="","-",_xlfn.XLOOKUP($I2326,'CC.Meta'!$A:$A,'CC.Meta'!$D:$D,"-",0,1))</f>
        <v>-</v>
      </c>
      <c r="K2326" s="302"/>
      <c r="L2326" s="146" t="str">
        <f>IF($K2326="","-",_xlfn.XLOOKUP($K2326,Obj.Meta!$A:$A,Obj.Meta!$D:$D,"-",0,1))</f>
        <v>-</v>
      </c>
      <c r="M2326" s="300" t="str">
        <f>IF($K2326="","-",_xlfn.XLOOKUP($K2326,Obj.Meta!$A:$A,Obj.Meta!$F:$F,"-",0,1))</f>
        <v>-</v>
      </c>
      <c r="N2326" s="337" t="str">
        <f t="shared" si="73"/>
        <v>---</v>
      </c>
      <c r="O2326" s="333"/>
      <c r="P2326" s="54"/>
      <c r="Q2326" s="52"/>
      <c r="R2326" s="34"/>
      <c r="S2326" s="53"/>
      <c r="T2326" s="208"/>
      <c r="U2326" s="726"/>
      <c r="V2326" s="206"/>
      <c r="W2326" s="206"/>
      <c r="X2326" s="678"/>
      <c r="Y2326" s="34"/>
      <c r="Z2326" s="610"/>
      <c r="AA2326" s="608"/>
    </row>
    <row r="2327" spans="1:27">
      <c r="A2327" s="145" t="str">
        <f t="shared" si="72"/>
        <v>-</v>
      </c>
      <c r="B2327" s="146" t="str">
        <f>_xlfn.XLOOKUP($A2327,Dept.Meta!$A:$A,Dept.Meta!$F:$F,"-",0,1)</f>
        <v>-</v>
      </c>
      <c r="C2327" s="629" t="str">
        <f>_xlfn.XLOOKUP(_xlfn.CONCAT($G2327,"-",$I2327),Div.Meta!$H:$H,Div.Meta!$C:$C,"-",0,1)</f>
        <v>-</v>
      </c>
      <c r="D2327" s="302"/>
      <c r="E2327" s="146" t="str">
        <f>IF($D2327="","-",_xlfn.XLOOKUP($D2327,Fund.Meta!$A:$A,Fund.Meta!$D:$D,"-",0,1))</f>
        <v>-</v>
      </c>
      <c r="F2327" s="303" t="str">
        <f>IF($D2327="","-",_xlfn.XLOOKUP($D2327,Fund.Meta!$A:$A,Fund.Meta!$E:$E,"-",0,1))</f>
        <v>-</v>
      </c>
      <c r="G2327" s="334"/>
      <c r="H2327" s="303" t="str">
        <f>IF($G2327="","-",_xlfn.XLOOKUP($G2327,Appr.Meta!$A:$A,Appr.Meta!$D:$D,"-",0,1))</f>
        <v>-</v>
      </c>
      <c r="I2327" s="302"/>
      <c r="J2327" s="303" t="str">
        <f>IF($I2327="","-",_xlfn.XLOOKUP($I2327,'CC.Meta'!$A:$A,'CC.Meta'!$D:$D,"-",0,1))</f>
        <v>-</v>
      </c>
      <c r="K2327" s="302"/>
      <c r="L2327" s="146" t="str">
        <f>IF($K2327="","-",_xlfn.XLOOKUP($K2327,Obj.Meta!$A:$A,Obj.Meta!$D:$D,"-",0,1))</f>
        <v>-</v>
      </c>
      <c r="M2327" s="300" t="str">
        <f>IF($K2327="","-",_xlfn.XLOOKUP($K2327,Obj.Meta!$A:$A,Obj.Meta!$F:$F,"-",0,1))</f>
        <v>-</v>
      </c>
      <c r="N2327" s="337" t="str">
        <f t="shared" si="73"/>
        <v>---</v>
      </c>
      <c r="O2327" s="333"/>
      <c r="P2327" s="54"/>
      <c r="Q2327" s="52"/>
      <c r="R2327" s="34"/>
      <c r="S2327" s="53"/>
      <c r="T2327" s="208"/>
      <c r="U2327" s="726"/>
      <c r="V2327" s="206"/>
      <c r="W2327" s="206"/>
      <c r="X2327" s="678"/>
      <c r="Y2327" s="34"/>
      <c r="Z2327" s="610"/>
      <c r="AA2327" s="608"/>
    </row>
    <row r="2328" spans="1:27">
      <c r="A2328" s="145" t="str">
        <f t="shared" si="72"/>
        <v>-</v>
      </c>
      <c r="B2328" s="146" t="str">
        <f>_xlfn.XLOOKUP($A2328,Dept.Meta!$A:$A,Dept.Meta!$F:$F,"-",0,1)</f>
        <v>-</v>
      </c>
      <c r="C2328" s="629" t="str">
        <f>_xlfn.XLOOKUP(_xlfn.CONCAT($G2328,"-",$I2328),Div.Meta!$H:$H,Div.Meta!$C:$C,"-",0,1)</f>
        <v>-</v>
      </c>
      <c r="D2328" s="302"/>
      <c r="E2328" s="146" t="str">
        <f>IF($D2328="","-",_xlfn.XLOOKUP($D2328,Fund.Meta!$A:$A,Fund.Meta!$D:$D,"-",0,1))</f>
        <v>-</v>
      </c>
      <c r="F2328" s="303" t="str">
        <f>IF($D2328="","-",_xlfn.XLOOKUP($D2328,Fund.Meta!$A:$A,Fund.Meta!$E:$E,"-",0,1))</f>
        <v>-</v>
      </c>
      <c r="G2328" s="334"/>
      <c r="H2328" s="303" t="str">
        <f>IF($G2328="","-",_xlfn.XLOOKUP($G2328,Appr.Meta!$A:$A,Appr.Meta!$D:$D,"-",0,1))</f>
        <v>-</v>
      </c>
      <c r="I2328" s="302"/>
      <c r="J2328" s="303" t="str">
        <f>IF($I2328="","-",_xlfn.XLOOKUP($I2328,'CC.Meta'!$A:$A,'CC.Meta'!$D:$D,"-",0,1))</f>
        <v>-</v>
      </c>
      <c r="K2328" s="302"/>
      <c r="L2328" s="146" t="str">
        <f>IF($K2328="","-",_xlfn.XLOOKUP($K2328,Obj.Meta!$A:$A,Obj.Meta!$D:$D,"-",0,1))</f>
        <v>-</v>
      </c>
      <c r="M2328" s="300" t="str">
        <f>IF($K2328="","-",_xlfn.XLOOKUP($K2328,Obj.Meta!$A:$A,Obj.Meta!$F:$F,"-",0,1))</f>
        <v>-</v>
      </c>
      <c r="N2328" s="337" t="str">
        <f t="shared" si="73"/>
        <v>---</v>
      </c>
      <c r="O2328" s="333"/>
      <c r="P2328" s="54"/>
      <c r="Q2328" s="52"/>
      <c r="R2328" s="34"/>
      <c r="S2328" s="53"/>
      <c r="T2328" s="208"/>
      <c r="U2328" s="726"/>
      <c r="V2328" s="206"/>
      <c r="W2328" s="206"/>
      <c r="X2328" s="678"/>
      <c r="Y2328" s="34"/>
      <c r="Z2328" s="610"/>
      <c r="AA2328" s="608"/>
    </row>
    <row r="2329" spans="1:27">
      <c r="A2329" s="145" t="str">
        <f t="shared" si="72"/>
        <v>-</v>
      </c>
      <c r="B2329" s="146" t="str">
        <f>_xlfn.XLOOKUP($A2329,Dept.Meta!$A:$A,Dept.Meta!$F:$F,"-",0,1)</f>
        <v>-</v>
      </c>
      <c r="C2329" s="629" t="str">
        <f>_xlfn.XLOOKUP(_xlfn.CONCAT($G2329,"-",$I2329),Div.Meta!$H:$H,Div.Meta!$C:$C,"-",0,1)</f>
        <v>-</v>
      </c>
      <c r="D2329" s="302"/>
      <c r="E2329" s="146" t="str">
        <f>IF($D2329="","-",_xlfn.XLOOKUP($D2329,Fund.Meta!$A:$A,Fund.Meta!$D:$D,"-",0,1))</f>
        <v>-</v>
      </c>
      <c r="F2329" s="303" t="str">
        <f>IF($D2329="","-",_xlfn.XLOOKUP($D2329,Fund.Meta!$A:$A,Fund.Meta!$E:$E,"-",0,1))</f>
        <v>-</v>
      </c>
      <c r="G2329" s="334"/>
      <c r="H2329" s="303" t="str">
        <f>IF($G2329="","-",_xlfn.XLOOKUP($G2329,Appr.Meta!$A:$A,Appr.Meta!$D:$D,"-",0,1))</f>
        <v>-</v>
      </c>
      <c r="I2329" s="302"/>
      <c r="J2329" s="303" t="str">
        <f>IF($I2329="","-",_xlfn.XLOOKUP($I2329,'CC.Meta'!$A:$A,'CC.Meta'!$D:$D,"-",0,1))</f>
        <v>-</v>
      </c>
      <c r="K2329" s="302"/>
      <c r="L2329" s="146" t="str">
        <f>IF($K2329="","-",_xlfn.XLOOKUP($K2329,Obj.Meta!$A:$A,Obj.Meta!$D:$D,"-",0,1))</f>
        <v>-</v>
      </c>
      <c r="M2329" s="300" t="str">
        <f>IF($K2329="","-",_xlfn.XLOOKUP($K2329,Obj.Meta!$A:$A,Obj.Meta!$F:$F,"-",0,1))</f>
        <v>-</v>
      </c>
      <c r="N2329" s="337" t="str">
        <f t="shared" si="73"/>
        <v>---</v>
      </c>
      <c r="O2329" s="333"/>
      <c r="P2329" s="54"/>
      <c r="Q2329" s="52"/>
      <c r="R2329" s="34"/>
      <c r="S2329" s="53"/>
      <c r="T2329" s="208"/>
      <c r="U2329" s="726"/>
      <c r="V2329" s="206"/>
      <c r="W2329" s="206"/>
      <c r="X2329" s="678"/>
      <c r="Y2329" s="34"/>
      <c r="Z2329" s="610"/>
      <c r="AA2329" s="608"/>
    </row>
    <row r="2330" spans="1:27">
      <c r="A2330" s="145" t="str">
        <f t="shared" si="72"/>
        <v>-</v>
      </c>
      <c r="B2330" s="146" t="str">
        <f>_xlfn.XLOOKUP($A2330,Dept.Meta!$A:$A,Dept.Meta!$F:$F,"-",0,1)</f>
        <v>-</v>
      </c>
      <c r="C2330" s="629" t="str">
        <f>_xlfn.XLOOKUP(_xlfn.CONCAT($G2330,"-",$I2330),Div.Meta!$H:$H,Div.Meta!$C:$C,"-",0,1)</f>
        <v>-</v>
      </c>
      <c r="D2330" s="302"/>
      <c r="E2330" s="146" t="str">
        <f>IF($D2330="","-",_xlfn.XLOOKUP($D2330,Fund.Meta!$A:$A,Fund.Meta!$D:$D,"-",0,1))</f>
        <v>-</v>
      </c>
      <c r="F2330" s="303" t="str">
        <f>IF($D2330="","-",_xlfn.XLOOKUP($D2330,Fund.Meta!$A:$A,Fund.Meta!$E:$E,"-",0,1))</f>
        <v>-</v>
      </c>
      <c r="G2330" s="334"/>
      <c r="H2330" s="303" t="str">
        <f>IF($G2330="","-",_xlfn.XLOOKUP($G2330,Appr.Meta!$A:$A,Appr.Meta!$D:$D,"-",0,1))</f>
        <v>-</v>
      </c>
      <c r="I2330" s="302"/>
      <c r="J2330" s="303" t="str">
        <f>IF($I2330="","-",_xlfn.XLOOKUP($I2330,'CC.Meta'!$A:$A,'CC.Meta'!$D:$D,"-",0,1))</f>
        <v>-</v>
      </c>
      <c r="K2330" s="302"/>
      <c r="L2330" s="146" t="str">
        <f>IF($K2330="","-",_xlfn.XLOOKUP($K2330,Obj.Meta!$A:$A,Obj.Meta!$D:$D,"-",0,1))</f>
        <v>-</v>
      </c>
      <c r="M2330" s="300" t="str">
        <f>IF($K2330="","-",_xlfn.XLOOKUP($K2330,Obj.Meta!$A:$A,Obj.Meta!$F:$F,"-",0,1))</f>
        <v>-</v>
      </c>
      <c r="N2330" s="337" t="str">
        <f t="shared" si="73"/>
        <v>---</v>
      </c>
      <c r="O2330" s="333"/>
      <c r="P2330" s="54"/>
      <c r="Q2330" s="52"/>
      <c r="R2330" s="34"/>
      <c r="S2330" s="53"/>
      <c r="T2330" s="208"/>
      <c r="U2330" s="726"/>
      <c r="V2330" s="206"/>
      <c r="W2330" s="206"/>
      <c r="X2330" s="678"/>
      <c r="Y2330" s="34"/>
      <c r="Z2330" s="610"/>
      <c r="AA2330" s="608"/>
    </row>
    <row r="2331" spans="1:27">
      <c r="A2331" s="145" t="str">
        <f t="shared" si="72"/>
        <v>-</v>
      </c>
      <c r="B2331" s="146" t="str">
        <f>_xlfn.XLOOKUP($A2331,Dept.Meta!$A:$A,Dept.Meta!$F:$F,"-",0,1)</f>
        <v>-</v>
      </c>
      <c r="C2331" s="629" t="str">
        <f>_xlfn.XLOOKUP(_xlfn.CONCAT($G2331,"-",$I2331),Div.Meta!$H:$H,Div.Meta!$C:$C,"-",0,1)</f>
        <v>-</v>
      </c>
      <c r="D2331" s="302"/>
      <c r="E2331" s="146" t="str">
        <f>IF($D2331="","-",_xlfn.XLOOKUP($D2331,Fund.Meta!$A:$A,Fund.Meta!$D:$D,"-",0,1))</f>
        <v>-</v>
      </c>
      <c r="F2331" s="303" t="str">
        <f>IF($D2331="","-",_xlfn.XLOOKUP($D2331,Fund.Meta!$A:$A,Fund.Meta!$E:$E,"-",0,1))</f>
        <v>-</v>
      </c>
      <c r="G2331" s="334"/>
      <c r="H2331" s="303" t="str">
        <f>IF($G2331="","-",_xlfn.XLOOKUP($G2331,Appr.Meta!$A:$A,Appr.Meta!$D:$D,"-",0,1))</f>
        <v>-</v>
      </c>
      <c r="I2331" s="302"/>
      <c r="J2331" s="303" t="str">
        <f>IF($I2331="","-",_xlfn.XLOOKUP($I2331,'CC.Meta'!$A:$A,'CC.Meta'!$D:$D,"-",0,1))</f>
        <v>-</v>
      </c>
      <c r="K2331" s="302"/>
      <c r="L2331" s="146" t="str">
        <f>IF($K2331="","-",_xlfn.XLOOKUP($K2331,Obj.Meta!$A:$A,Obj.Meta!$D:$D,"-",0,1))</f>
        <v>-</v>
      </c>
      <c r="M2331" s="300" t="str">
        <f>IF($K2331="","-",_xlfn.XLOOKUP($K2331,Obj.Meta!$A:$A,Obj.Meta!$F:$F,"-",0,1))</f>
        <v>-</v>
      </c>
      <c r="N2331" s="337" t="str">
        <f t="shared" si="73"/>
        <v>---</v>
      </c>
      <c r="O2331" s="333"/>
      <c r="P2331" s="54"/>
      <c r="Q2331" s="52"/>
      <c r="R2331" s="34"/>
      <c r="S2331" s="53"/>
      <c r="T2331" s="208"/>
      <c r="U2331" s="726"/>
      <c r="V2331" s="206"/>
      <c r="W2331" s="206"/>
      <c r="X2331" s="678"/>
      <c r="Y2331" s="34"/>
      <c r="Z2331" s="610"/>
      <c r="AA2331" s="608"/>
    </row>
    <row r="2332" spans="1:27">
      <c r="A2332" s="145" t="str">
        <f t="shared" si="72"/>
        <v>-</v>
      </c>
      <c r="B2332" s="146" t="str">
        <f>_xlfn.XLOOKUP($A2332,Dept.Meta!$A:$A,Dept.Meta!$F:$F,"-",0,1)</f>
        <v>-</v>
      </c>
      <c r="C2332" s="629" t="str">
        <f>_xlfn.XLOOKUP(_xlfn.CONCAT($G2332,"-",$I2332),Div.Meta!$H:$H,Div.Meta!$C:$C,"-",0,1)</f>
        <v>-</v>
      </c>
      <c r="D2332" s="302"/>
      <c r="E2332" s="146" t="str">
        <f>IF($D2332="","-",_xlfn.XLOOKUP($D2332,Fund.Meta!$A:$A,Fund.Meta!$D:$D,"-",0,1))</f>
        <v>-</v>
      </c>
      <c r="F2332" s="303" t="str">
        <f>IF($D2332="","-",_xlfn.XLOOKUP($D2332,Fund.Meta!$A:$A,Fund.Meta!$E:$E,"-",0,1))</f>
        <v>-</v>
      </c>
      <c r="G2332" s="334"/>
      <c r="H2332" s="303" t="str">
        <f>IF($G2332="","-",_xlfn.XLOOKUP($G2332,Appr.Meta!$A:$A,Appr.Meta!$D:$D,"-",0,1))</f>
        <v>-</v>
      </c>
      <c r="I2332" s="302"/>
      <c r="J2332" s="303" t="str">
        <f>IF($I2332="","-",_xlfn.XLOOKUP($I2332,'CC.Meta'!$A:$A,'CC.Meta'!$D:$D,"-",0,1))</f>
        <v>-</v>
      </c>
      <c r="K2332" s="302"/>
      <c r="L2332" s="146" t="str">
        <f>IF($K2332="","-",_xlfn.XLOOKUP($K2332,Obj.Meta!$A:$A,Obj.Meta!$D:$D,"-",0,1))</f>
        <v>-</v>
      </c>
      <c r="M2332" s="300" t="str">
        <f>IF($K2332="","-",_xlfn.XLOOKUP($K2332,Obj.Meta!$A:$A,Obj.Meta!$F:$F,"-",0,1))</f>
        <v>-</v>
      </c>
      <c r="N2332" s="337" t="str">
        <f t="shared" si="73"/>
        <v>---</v>
      </c>
      <c r="O2332" s="333"/>
      <c r="P2332" s="54"/>
      <c r="Q2332" s="52"/>
      <c r="R2332" s="34"/>
      <c r="S2332" s="53"/>
      <c r="T2332" s="208"/>
      <c r="U2332" s="726"/>
      <c r="V2332" s="206"/>
      <c r="W2332" s="206"/>
      <c r="X2332" s="678"/>
      <c r="Y2332" s="34"/>
      <c r="Z2332" s="610"/>
      <c r="AA2332" s="608"/>
    </row>
    <row r="2333" spans="1:27">
      <c r="A2333" s="145" t="str">
        <f t="shared" si="72"/>
        <v>-</v>
      </c>
      <c r="B2333" s="146" t="str">
        <f>_xlfn.XLOOKUP($A2333,Dept.Meta!$A:$A,Dept.Meta!$F:$F,"-",0,1)</f>
        <v>-</v>
      </c>
      <c r="C2333" s="629" t="str">
        <f>_xlfn.XLOOKUP(_xlfn.CONCAT($G2333,"-",$I2333),Div.Meta!$H:$H,Div.Meta!$C:$C,"-",0,1)</f>
        <v>-</v>
      </c>
      <c r="D2333" s="302"/>
      <c r="E2333" s="146" t="str">
        <f>IF($D2333="","-",_xlfn.XLOOKUP($D2333,Fund.Meta!$A:$A,Fund.Meta!$D:$D,"-",0,1))</f>
        <v>-</v>
      </c>
      <c r="F2333" s="303" t="str">
        <f>IF($D2333="","-",_xlfn.XLOOKUP($D2333,Fund.Meta!$A:$A,Fund.Meta!$E:$E,"-",0,1))</f>
        <v>-</v>
      </c>
      <c r="G2333" s="334"/>
      <c r="H2333" s="303" t="str">
        <f>IF($G2333="","-",_xlfn.XLOOKUP($G2333,Appr.Meta!$A:$A,Appr.Meta!$D:$D,"-",0,1))</f>
        <v>-</v>
      </c>
      <c r="I2333" s="302"/>
      <c r="J2333" s="303" t="str">
        <f>IF($I2333="","-",_xlfn.XLOOKUP($I2333,'CC.Meta'!$A:$A,'CC.Meta'!$D:$D,"-",0,1))</f>
        <v>-</v>
      </c>
      <c r="K2333" s="302"/>
      <c r="L2333" s="146" t="str">
        <f>IF($K2333="","-",_xlfn.XLOOKUP($K2333,Obj.Meta!$A:$A,Obj.Meta!$D:$D,"-",0,1))</f>
        <v>-</v>
      </c>
      <c r="M2333" s="300" t="str">
        <f>IF($K2333="","-",_xlfn.XLOOKUP($K2333,Obj.Meta!$A:$A,Obj.Meta!$F:$F,"-",0,1))</f>
        <v>-</v>
      </c>
      <c r="N2333" s="337" t="str">
        <f t="shared" si="73"/>
        <v>---</v>
      </c>
      <c r="O2333" s="333"/>
      <c r="P2333" s="54"/>
      <c r="Q2333" s="52"/>
      <c r="R2333" s="34"/>
      <c r="S2333" s="53"/>
      <c r="T2333" s="208"/>
      <c r="U2333" s="726"/>
      <c r="V2333" s="206"/>
      <c r="W2333" s="206"/>
      <c r="X2333" s="678"/>
      <c r="Y2333" s="34"/>
      <c r="Z2333" s="610"/>
      <c r="AA2333" s="608"/>
    </row>
    <row r="2334" spans="1:27">
      <c r="A2334" s="145" t="str">
        <f t="shared" si="72"/>
        <v>-</v>
      </c>
      <c r="B2334" s="146" t="str">
        <f>_xlfn.XLOOKUP($A2334,Dept.Meta!$A:$A,Dept.Meta!$F:$F,"-",0,1)</f>
        <v>-</v>
      </c>
      <c r="C2334" s="629" t="str">
        <f>_xlfn.XLOOKUP(_xlfn.CONCAT($G2334,"-",$I2334),Div.Meta!$H:$H,Div.Meta!$C:$C,"-",0,1)</f>
        <v>-</v>
      </c>
      <c r="D2334" s="302"/>
      <c r="E2334" s="146" t="str">
        <f>IF($D2334="","-",_xlfn.XLOOKUP($D2334,Fund.Meta!$A:$A,Fund.Meta!$D:$D,"-",0,1))</f>
        <v>-</v>
      </c>
      <c r="F2334" s="303" t="str">
        <f>IF($D2334="","-",_xlfn.XLOOKUP($D2334,Fund.Meta!$A:$A,Fund.Meta!$E:$E,"-",0,1))</f>
        <v>-</v>
      </c>
      <c r="G2334" s="334"/>
      <c r="H2334" s="303" t="str">
        <f>IF($G2334="","-",_xlfn.XLOOKUP($G2334,Appr.Meta!$A:$A,Appr.Meta!$D:$D,"-",0,1))</f>
        <v>-</v>
      </c>
      <c r="I2334" s="302"/>
      <c r="J2334" s="303" t="str">
        <f>IF($I2334="","-",_xlfn.XLOOKUP($I2334,'CC.Meta'!$A:$A,'CC.Meta'!$D:$D,"-",0,1))</f>
        <v>-</v>
      </c>
      <c r="K2334" s="302"/>
      <c r="L2334" s="146" t="str">
        <f>IF($K2334="","-",_xlfn.XLOOKUP($K2334,Obj.Meta!$A:$A,Obj.Meta!$D:$D,"-",0,1))</f>
        <v>-</v>
      </c>
      <c r="M2334" s="300" t="str">
        <f>IF($K2334="","-",_xlfn.XLOOKUP($K2334,Obj.Meta!$A:$A,Obj.Meta!$F:$F,"-",0,1))</f>
        <v>-</v>
      </c>
      <c r="N2334" s="337" t="str">
        <f t="shared" si="73"/>
        <v>---</v>
      </c>
      <c r="O2334" s="333"/>
      <c r="P2334" s="54"/>
      <c r="Q2334" s="52"/>
      <c r="R2334" s="34"/>
      <c r="S2334" s="53"/>
      <c r="T2334" s="208"/>
      <c r="U2334" s="726"/>
      <c r="V2334" s="206"/>
      <c r="W2334" s="206"/>
      <c r="X2334" s="678"/>
      <c r="Y2334" s="34"/>
      <c r="Z2334" s="610"/>
      <c r="AA2334" s="608"/>
    </row>
    <row r="2335" spans="1:27">
      <c r="A2335" s="145" t="str">
        <f t="shared" si="72"/>
        <v>-</v>
      </c>
      <c r="B2335" s="146" t="str">
        <f>_xlfn.XLOOKUP($A2335,Dept.Meta!$A:$A,Dept.Meta!$F:$F,"-",0,1)</f>
        <v>-</v>
      </c>
      <c r="C2335" s="629" t="str">
        <f>_xlfn.XLOOKUP(_xlfn.CONCAT($G2335,"-",$I2335),Div.Meta!$H:$H,Div.Meta!$C:$C,"-",0,1)</f>
        <v>-</v>
      </c>
      <c r="D2335" s="302"/>
      <c r="E2335" s="146" t="str">
        <f>IF($D2335="","-",_xlfn.XLOOKUP($D2335,Fund.Meta!$A:$A,Fund.Meta!$D:$D,"-",0,1))</f>
        <v>-</v>
      </c>
      <c r="F2335" s="303" t="str">
        <f>IF($D2335="","-",_xlfn.XLOOKUP($D2335,Fund.Meta!$A:$A,Fund.Meta!$E:$E,"-",0,1))</f>
        <v>-</v>
      </c>
      <c r="G2335" s="334"/>
      <c r="H2335" s="303" t="str">
        <f>IF($G2335="","-",_xlfn.XLOOKUP($G2335,Appr.Meta!$A:$A,Appr.Meta!$D:$D,"-",0,1))</f>
        <v>-</v>
      </c>
      <c r="I2335" s="302"/>
      <c r="J2335" s="303" t="str">
        <f>IF($I2335="","-",_xlfn.XLOOKUP($I2335,'CC.Meta'!$A:$A,'CC.Meta'!$D:$D,"-",0,1))</f>
        <v>-</v>
      </c>
      <c r="K2335" s="302"/>
      <c r="L2335" s="146" t="str">
        <f>IF($K2335="","-",_xlfn.XLOOKUP($K2335,Obj.Meta!$A:$A,Obj.Meta!$D:$D,"-",0,1))</f>
        <v>-</v>
      </c>
      <c r="M2335" s="300" t="str">
        <f>IF($K2335="","-",_xlfn.XLOOKUP($K2335,Obj.Meta!$A:$A,Obj.Meta!$F:$F,"-",0,1))</f>
        <v>-</v>
      </c>
      <c r="N2335" s="337" t="str">
        <f t="shared" si="73"/>
        <v>---</v>
      </c>
      <c r="O2335" s="333"/>
      <c r="P2335" s="54"/>
      <c r="Q2335" s="52"/>
      <c r="R2335" s="34"/>
      <c r="S2335" s="53"/>
      <c r="T2335" s="208"/>
      <c r="U2335" s="726"/>
      <c r="V2335" s="206"/>
      <c r="W2335" s="206"/>
      <c r="X2335" s="678"/>
      <c r="Y2335" s="34"/>
      <c r="Z2335" s="610"/>
      <c r="AA2335" s="608"/>
    </row>
    <row r="2336" spans="1:27">
      <c r="A2336" s="145" t="str">
        <f t="shared" si="72"/>
        <v>-</v>
      </c>
      <c r="B2336" s="146" t="str">
        <f>_xlfn.XLOOKUP($A2336,Dept.Meta!$A:$A,Dept.Meta!$F:$F,"-",0,1)</f>
        <v>-</v>
      </c>
      <c r="C2336" s="629" t="str">
        <f>_xlfn.XLOOKUP(_xlfn.CONCAT($G2336,"-",$I2336),Div.Meta!$H:$H,Div.Meta!$C:$C,"-",0,1)</f>
        <v>-</v>
      </c>
      <c r="D2336" s="302"/>
      <c r="E2336" s="146" t="str">
        <f>IF($D2336="","-",_xlfn.XLOOKUP($D2336,Fund.Meta!$A:$A,Fund.Meta!$D:$D,"-",0,1))</f>
        <v>-</v>
      </c>
      <c r="F2336" s="303" t="str">
        <f>IF($D2336="","-",_xlfn.XLOOKUP($D2336,Fund.Meta!$A:$A,Fund.Meta!$E:$E,"-",0,1))</f>
        <v>-</v>
      </c>
      <c r="G2336" s="334"/>
      <c r="H2336" s="303" t="str">
        <f>IF($G2336="","-",_xlfn.XLOOKUP($G2336,Appr.Meta!$A:$A,Appr.Meta!$D:$D,"-",0,1))</f>
        <v>-</v>
      </c>
      <c r="I2336" s="302"/>
      <c r="J2336" s="303" t="str">
        <f>IF($I2336="","-",_xlfn.XLOOKUP($I2336,'CC.Meta'!$A:$A,'CC.Meta'!$D:$D,"-",0,1))</f>
        <v>-</v>
      </c>
      <c r="K2336" s="302"/>
      <c r="L2336" s="146" t="str">
        <f>IF($K2336="","-",_xlfn.XLOOKUP($K2336,Obj.Meta!$A:$A,Obj.Meta!$D:$D,"-",0,1))</f>
        <v>-</v>
      </c>
      <c r="M2336" s="300" t="str">
        <f>IF($K2336="","-",_xlfn.XLOOKUP($K2336,Obj.Meta!$A:$A,Obj.Meta!$F:$F,"-",0,1))</f>
        <v>-</v>
      </c>
      <c r="N2336" s="337" t="str">
        <f t="shared" si="73"/>
        <v>---</v>
      </c>
      <c r="O2336" s="333"/>
      <c r="P2336" s="54"/>
      <c r="Q2336" s="52"/>
      <c r="R2336" s="34"/>
      <c r="S2336" s="53"/>
      <c r="T2336" s="208"/>
      <c r="U2336" s="726"/>
      <c r="V2336" s="206"/>
      <c r="W2336" s="206"/>
      <c r="X2336" s="678"/>
      <c r="Y2336" s="34"/>
      <c r="Z2336" s="610"/>
      <c r="AA2336" s="608"/>
    </row>
    <row r="2337" spans="1:27">
      <c r="A2337" s="145" t="str">
        <f t="shared" si="72"/>
        <v>-</v>
      </c>
      <c r="B2337" s="146" t="str">
        <f>_xlfn.XLOOKUP($A2337,Dept.Meta!$A:$A,Dept.Meta!$F:$F,"-",0,1)</f>
        <v>-</v>
      </c>
      <c r="C2337" s="629" t="str">
        <f>_xlfn.XLOOKUP(_xlfn.CONCAT($G2337,"-",$I2337),Div.Meta!$H:$H,Div.Meta!$C:$C,"-",0,1)</f>
        <v>-</v>
      </c>
      <c r="D2337" s="302"/>
      <c r="E2337" s="146" t="str">
        <f>IF($D2337="","-",_xlfn.XLOOKUP($D2337,Fund.Meta!$A:$A,Fund.Meta!$D:$D,"-",0,1))</f>
        <v>-</v>
      </c>
      <c r="F2337" s="303" t="str">
        <f>IF($D2337="","-",_xlfn.XLOOKUP($D2337,Fund.Meta!$A:$A,Fund.Meta!$E:$E,"-",0,1))</f>
        <v>-</v>
      </c>
      <c r="G2337" s="334"/>
      <c r="H2337" s="303" t="str">
        <f>IF($G2337="","-",_xlfn.XLOOKUP($G2337,Appr.Meta!$A:$A,Appr.Meta!$D:$D,"-",0,1))</f>
        <v>-</v>
      </c>
      <c r="I2337" s="302"/>
      <c r="J2337" s="303" t="str">
        <f>IF($I2337="","-",_xlfn.XLOOKUP($I2337,'CC.Meta'!$A:$A,'CC.Meta'!$D:$D,"-",0,1))</f>
        <v>-</v>
      </c>
      <c r="K2337" s="302"/>
      <c r="L2337" s="146" t="str">
        <f>IF($K2337="","-",_xlfn.XLOOKUP($K2337,Obj.Meta!$A:$A,Obj.Meta!$D:$D,"-",0,1))</f>
        <v>-</v>
      </c>
      <c r="M2337" s="300" t="str">
        <f>IF($K2337="","-",_xlfn.XLOOKUP($K2337,Obj.Meta!$A:$A,Obj.Meta!$F:$F,"-",0,1))</f>
        <v>-</v>
      </c>
      <c r="N2337" s="337" t="str">
        <f t="shared" si="73"/>
        <v>---</v>
      </c>
      <c r="O2337" s="333"/>
      <c r="P2337" s="54"/>
      <c r="Q2337" s="52"/>
      <c r="R2337" s="34"/>
      <c r="S2337" s="53"/>
      <c r="T2337" s="208"/>
      <c r="U2337" s="726"/>
      <c r="V2337" s="206"/>
      <c r="W2337" s="206"/>
      <c r="X2337" s="678"/>
      <c r="Y2337" s="34"/>
      <c r="Z2337" s="610"/>
      <c r="AA2337" s="608"/>
    </row>
    <row r="2338" spans="1:27">
      <c r="A2338" s="145" t="str">
        <f t="shared" si="72"/>
        <v>-</v>
      </c>
      <c r="B2338" s="146" t="str">
        <f>_xlfn.XLOOKUP($A2338,Dept.Meta!$A:$A,Dept.Meta!$F:$F,"-",0,1)</f>
        <v>-</v>
      </c>
      <c r="C2338" s="629" t="str">
        <f>_xlfn.XLOOKUP(_xlfn.CONCAT($G2338,"-",$I2338),Div.Meta!$H:$H,Div.Meta!$C:$C,"-",0,1)</f>
        <v>-</v>
      </c>
      <c r="D2338" s="302"/>
      <c r="E2338" s="146" t="str">
        <f>IF($D2338="","-",_xlfn.XLOOKUP($D2338,Fund.Meta!$A:$A,Fund.Meta!$D:$D,"-",0,1))</f>
        <v>-</v>
      </c>
      <c r="F2338" s="303" t="str">
        <f>IF($D2338="","-",_xlfn.XLOOKUP($D2338,Fund.Meta!$A:$A,Fund.Meta!$E:$E,"-",0,1))</f>
        <v>-</v>
      </c>
      <c r="G2338" s="334"/>
      <c r="H2338" s="303" t="str">
        <f>IF($G2338="","-",_xlfn.XLOOKUP($G2338,Appr.Meta!$A:$A,Appr.Meta!$D:$D,"-",0,1))</f>
        <v>-</v>
      </c>
      <c r="I2338" s="302"/>
      <c r="J2338" s="303" t="str">
        <f>IF($I2338="","-",_xlfn.XLOOKUP($I2338,'CC.Meta'!$A:$A,'CC.Meta'!$D:$D,"-",0,1))</f>
        <v>-</v>
      </c>
      <c r="K2338" s="302"/>
      <c r="L2338" s="146" t="str">
        <f>IF($K2338="","-",_xlfn.XLOOKUP($K2338,Obj.Meta!$A:$A,Obj.Meta!$D:$D,"-",0,1))</f>
        <v>-</v>
      </c>
      <c r="M2338" s="300" t="str">
        <f>IF($K2338="","-",_xlfn.XLOOKUP($K2338,Obj.Meta!$A:$A,Obj.Meta!$F:$F,"-",0,1))</f>
        <v>-</v>
      </c>
      <c r="N2338" s="337" t="str">
        <f t="shared" si="73"/>
        <v>---</v>
      </c>
      <c r="O2338" s="333"/>
      <c r="P2338" s="54"/>
      <c r="Q2338" s="52"/>
      <c r="R2338" s="34"/>
      <c r="S2338" s="53"/>
      <c r="T2338" s="208"/>
      <c r="U2338" s="726"/>
      <c r="V2338" s="206"/>
      <c r="W2338" s="206"/>
      <c r="X2338" s="678"/>
      <c r="Y2338" s="34"/>
      <c r="Z2338" s="610"/>
      <c r="AA2338" s="608"/>
    </row>
    <row r="2339" spans="1:27">
      <c r="A2339" s="145" t="str">
        <f t="shared" si="72"/>
        <v>-</v>
      </c>
      <c r="B2339" s="146" t="str">
        <f>_xlfn.XLOOKUP($A2339,Dept.Meta!$A:$A,Dept.Meta!$F:$F,"-",0,1)</f>
        <v>-</v>
      </c>
      <c r="C2339" s="629" t="str">
        <f>_xlfn.XLOOKUP(_xlfn.CONCAT($G2339,"-",$I2339),Div.Meta!$H:$H,Div.Meta!$C:$C,"-",0,1)</f>
        <v>-</v>
      </c>
      <c r="D2339" s="302"/>
      <c r="E2339" s="146" t="str">
        <f>IF($D2339="","-",_xlfn.XLOOKUP($D2339,Fund.Meta!$A:$A,Fund.Meta!$D:$D,"-",0,1))</f>
        <v>-</v>
      </c>
      <c r="F2339" s="303" t="str">
        <f>IF($D2339="","-",_xlfn.XLOOKUP($D2339,Fund.Meta!$A:$A,Fund.Meta!$E:$E,"-",0,1))</f>
        <v>-</v>
      </c>
      <c r="G2339" s="334"/>
      <c r="H2339" s="303" t="str">
        <f>IF($G2339="","-",_xlfn.XLOOKUP($G2339,Appr.Meta!$A:$A,Appr.Meta!$D:$D,"-",0,1))</f>
        <v>-</v>
      </c>
      <c r="I2339" s="302"/>
      <c r="J2339" s="303" t="str">
        <f>IF($I2339="","-",_xlfn.XLOOKUP($I2339,'CC.Meta'!$A:$A,'CC.Meta'!$D:$D,"-",0,1))</f>
        <v>-</v>
      </c>
      <c r="K2339" s="302"/>
      <c r="L2339" s="146" t="str">
        <f>IF($K2339="","-",_xlfn.XLOOKUP($K2339,Obj.Meta!$A:$A,Obj.Meta!$D:$D,"-",0,1))</f>
        <v>-</v>
      </c>
      <c r="M2339" s="300" t="str">
        <f>IF($K2339="","-",_xlfn.XLOOKUP($K2339,Obj.Meta!$A:$A,Obj.Meta!$F:$F,"-",0,1))</f>
        <v>-</v>
      </c>
      <c r="N2339" s="337" t="str">
        <f t="shared" si="73"/>
        <v>---</v>
      </c>
      <c r="O2339" s="333"/>
      <c r="P2339" s="54"/>
      <c r="Q2339" s="52"/>
      <c r="R2339" s="34"/>
      <c r="S2339" s="53"/>
      <c r="T2339" s="208"/>
      <c r="U2339" s="726"/>
      <c r="V2339" s="206"/>
      <c r="W2339" s="206"/>
      <c r="X2339" s="678"/>
      <c r="Y2339" s="34"/>
      <c r="Z2339" s="610"/>
      <c r="AA2339" s="608"/>
    </row>
    <row r="2340" spans="1:27">
      <c r="A2340" s="145" t="str">
        <f t="shared" si="72"/>
        <v>-</v>
      </c>
      <c r="B2340" s="146" t="str">
        <f>_xlfn.XLOOKUP($A2340,Dept.Meta!$A:$A,Dept.Meta!$F:$F,"-",0,1)</f>
        <v>-</v>
      </c>
      <c r="C2340" s="629" t="str">
        <f>_xlfn.XLOOKUP(_xlfn.CONCAT($G2340,"-",$I2340),Div.Meta!$H:$H,Div.Meta!$C:$C,"-",0,1)</f>
        <v>-</v>
      </c>
      <c r="D2340" s="302"/>
      <c r="E2340" s="146" t="str">
        <f>IF($D2340="","-",_xlfn.XLOOKUP($D2340,Fund.Meta!$A:$A,Fund.Meta!$D:$D,"-",0,1))</f>
        <v>-</v>
      </c>
      <c r="F2340" s="303" t="str">
        <f>IF($D2340="","-",_xlfn.XLOOKUP($D2340,Fund.Meta!$A:$A,Fund.Meta!$E:$E,"-",0,1))</f>
        <v>-</v>
      </c>
      <c r="G2340" s="334"/>
      <c r="H2340" s="303" t="str">
        <f>IF($G2340="","-",_xlfn.XLOOKUP($G2340,Appr.Meta!$A:$A,Appr.Meta!$D:$D,"-",0,1))</f>
        <v>-</v>
      </c>
      <c r="I2340" s="302"/>
      <c r="J2340" s="303" t="str">
        <f>IF($I2340="","-",_xlfn.XLOOKUP($I2340,'CC.Meta'!$A:$A,'CC.Meta'!$D:$D,"-",0,1))</f>
        <v>-</v>
      </c>
      <c r="K2340" s="302"/>
      <c r="L2340" s="146" t="str">
        <f>IF($K2340="","-",_xlfn.XLOOKUP($K2340,Obj.Meta!$A:$A,Obj.Meta!$D:$D,"-",0,1))</f>
        <v>-</v>
      </c>
      <c r="M2340" s="300" t="str">
        <f>IF($K2340="","-",_xlfn.XLOOKUP($K2340,Obj.Meta!$A:$A,Obj.Meta!$F:$F,"-",0,1))</f>
        <v>-</v>
      </c>
      <c r="N2340" s="337" t="str">
        <f t="shared" si="73"/>
        <v>---</v>
      </c>
      <c r="O2340" s="333"/>
      <c r="P2340" s="54"/>
      <c r="Q2340" s="52"/>
      <c r="R2340" s="34"/>
      <c r="S2340" s="53"/>
      <c r="T2340" s="208"/>
      <c r="U2340" s="726"/>
      <c r="V2340" s="206"/>
      <c r="W2340" s="206"/>
      <c r="X2340" s="678"/>
      <c r="Y2340" s="34"/>
      <c r="Z2340" s="610"/>
      <c r="AA2340" s="608"/>
    </row>
    <row r="2341" spans="1:27">
      <c r="A2341" s="145" t="str">
        <f t="shared" si="72"/>
        <v>-</v>
      </c>
      <c r="B2341" s="146" t="str">
        <f>_xlfn.XLOOKUP($A2341,Dept.Meta!$A:$A,Dept.Meta!$F:$F,"-",0,1)</f>
        <v>-</v>
      </c>
      <c r="C2341" s="629" t="str">
        <f>_xlfn.XLOOKUP(_xlfn.CONCAT($G2341,"-",$I2341),Div.Meta!$H:$H,Div.Meta!$C:$C,"-",0,1)</f>
        <v>-</v>
      </c>
      <c r="D2341" s="302"/>
      <c r="E2341" s="146" t="str">
        <f>IF($D2341="","-",_xlfn.XLOOKUP($D2341,Fund.Meta!$A:$A,Fund.Meta!$D:$D,"-",0,1))</f>
        <v>-</v>
      </c>
      <c r="F2341" s="303" t="str">
        <f>IF($D2341="","-",_xlfn.XLOOKUP($D2341,Fund.Meta!$A:$A,Fund.Meta!$E:$E,"-",0,1))</f>
        <v>-</v>
      </c>
      <c r="G2341" s="334"/>
      <c r="H2341" s="303" t="str">
        <f>IF($G2341="","-",_xlfn.XLOOKUP($G2341,Appr.Meta!$A:$A,Appr.Meta!$D:$D,"-",0,1))</f>
        <v>-</v>
      </c>
      <c r="I2341" s="302"/>
      <c r="J2341" s="303" t="str">
        <f>IF($I2341="","-",_xlfn.XLOOKUP($I2341,'CC.Meta'!$A:$A,'CC.Meta'!$D:$D,"-",0,1))</f>
        <v>-</v>
      </c>
      <c r="K2341" s="302"/>
      <c r="L2341" s="146" t="str">
        <f>IF($K2341="","-",_xlfn.XLOOKUP($K2341,Obj.Meta!$A:$A,Obj.Meta!$D:$D,"-",0,1))</f>
        <v>-</v>
      </c>
      <c r="M2341" s="300" t="str">
        <f>IF($K2341="","-",_xlfn.XLOOKUP($K2341,Obj.Meta!$A:$A,Obj.Meta!$F:$F,"-",0,1))</f>
        <v>-</v>
      </c>
      <c r="N2341" s="337" t="str">
        <f t="shared" si="73"/>
        <v>---</v>
      </c>
      <c r="O2341" s="333"/>
      <c r="P2341" s="54"/>
      <c r="Q2341" s="52"/>
      <c r="R2341" s="34"/>
      <c r="S2341" s="53"/>
      <c r="T2341" s="208"/>
      <c r="U2341" s="726"/>
      <c r="V2341" s="206"/>
      <c r="W2341" s="206"/>
      <c r="X2341" s="678"/>
      <c r="Y2341" s="34"/>
      <c r="Z2341" s="610"/>
      <c r="AA2341" s="608"/>
    </row>
    <row r="2342" spans="1:27">
      <c r="A2342" s="145" t="str">
        <f t="shared" si="72"/>
        <v>-</v>
      </c>
      <c r="B2342" s="146" t="str">
        <f>_xlfn.XLOOKUP($A2342,Dept.Meta!$A:$A,Dept.Meta!$F:$F,"-",0,1)</f>
        <v>-</v>
      </c>
      <c r="C2342" s="629" t="str">
        <f>_xlfn.XLOOKUP(_xlfn.CONCAT($G2342,"-",$I2342),Div.Meta!$H:$H,Div.Meta!$C:$C,"-",0,1)</f>
        <v>-</v>
      </c>
      <c r="D2342" s="302"/>
      <c r="E2342" s="146" t="str">
        <f>IF($D2342="","-",_xlfn.XLOOKUP($D2342,Fund.Meta!$A:$A,Fund.Meta!$D:$D,"-",0,1))</f>
        <v>-</v>
      </c>
      <c r="F2342" s="303" t="str">
        <f>IF($D2342="","-",_xlfn.XLOOKUP($D2342,Fund.Meta!$A:$A,Fund.Meta!$E:$E,"-",0,1))</f>
        <v>-</v>
      </c>
      <c r="G2342" s="334"/>
      <c r="H2342" s="303" t="str">
        <f>IF($G2342="","-",_xlfn.XLOOKUP($G2342,Appr.Meta!$A:$A,Appr.Meta!$D:$D,"-",0,1))</f>
        <v>-</v>
      </c>
      <c r="I2342" s="302"/>
      <c r="J2342" s="303" t="str">
        <f>IF($I2342="","-",_xlfn.XLOOKUP($I2342,'CC.Meta'!$A:$A,'CC.Meta'!$D:$D,"-",0,1))</f>
        <v>-</v>
      </c>
      <c r="K2342" s="302"/>
      <c r="L2342" s="146" t="str">
        <f>IF($K2342="","-",_xlfn.XLOOKUP($K2342,Obj.Meta!$A:$A,Obj.Meta!$D:$D,"-",0,1))</f>
        <v>-</v>
      </c>
      <c r="M2342" s="300" t="str">
        <f>IF($K2342="","-",_xlfn.XLOOKUP($K2342,Obj.Meta!$A:$A,Obj.Meta!$F:$F,"-",0,1))</f>
        <v>-</v>
      </c>
      <c r="N2342" s="337" t="str">
        <f t="shared" si="73"/>
        <v>---</v>
      </c>
      <c r="O2342" s="333"/>
      <c r="P2342" s="54"/>
      <c r="Q2342" s="52"/>
      <c r="R2342" s="34"/>
      <c r="S2342" s="53"/>
      <c r="T2342" s="208"/>
      <c r="U2342" s="726"/>
      <c r="V2342" s="206"/>
      <c r="W2342" s="206"/>
      <c r="X2342" s="678"/>
      <c r="Y2342" s="34"/>
      <c r="Z2342" s="610"/>
      <c r="AA2342" s="608"/>
    </row>
    <row r="2343" spans="1:27">
      <c r="A2343" s="145" t="str">
        <f t="shared" si="72"/>
        <v>-</v>
      </c>
      <c r="B2343" s="146" t="str">
        <f>_xlfn.XLOOKUP($A2343,Dept.Meta!$A:$A,Dept.Meta!$F:$F,"-",0,1)</f>
        <v>-</v>
      </c>
      <c r="C2343" s="629" t="str">
        <f>_xlfn.XLOOKUP(_xlfn.CONCAT($G2343,"-",$I2343),Div.Meta!$H:$H,Div.Meta!$C:$C,"-",0,1)</f>
        <v>-</v>
      </c>
      <c r="D2343" s="302"/>
      <c r="E2343" s="146" t="str">
        <f>IF($D2343="","-",_xlfn.XLOOKUP($D2343,Fund.Meta!$A:$A,Fund.Meta!$D:$D,"-",0,1))</f>
        <v>-</v>
      </c>
      <c r="F2343" s="303" t="str">
        <f>IF($D2343="","-",_xlfn.XLOOKUP($D2343,Fund.Meta!$A:$A,Fund.Meta!$E:$E,"-",0,1))</f>
        <v>-</v>
      </c>
      <c r="G2343" s="334"/>
      <c r="H2343" s="303" t="str">
        <f>IF($G2343="","-",_xlfn.XLOOKUP($G2343,Appr.Meta!$A:$A,Appr.Meta!$D:$D,"-",0,1))</f>
        <v>-</v>
      </c>
      <c r="I2343" s="302"/>
      <c r="J2343" s="303" t="str">
        <f>IF($I2343="","-",_xlfn.XLOOKUP($I2343,'CC.Meta'!$A:$A,'CC.Meta'!$D:$D,"-",0,1))</f>
        <v>-</v>
      </c>
      <c r="K2343" s="302"/>
      <c r="L2343" s="146" t="str">
        <f>IF($K2343="","-",_xlfn.XLOOKUP($K2343,Obj.Meta!$A:$A,Obj.Meta!$D:$D,"-",0,1))</f>
        <v>-</v>
      </c>
      <c r="M2343" s="300" t="str">
        <f>IF($K2343="","-",_xlfn.XLOOKUP($K2343,Obj.Meta!$A:$A,Obj.Meta!$F:$F,"-",0,1))</f>
        <v>-</v>
      </c>
      <c r="N2343" s="337" t="str">
        <f t="shared" si="73"/>
        <v>---</v>
      </c>
      <c r="O2343" s="333"/>
      <c r="P2343" s="54"/>
      <c r="Q2343" s="52"/>
      <c r="R2343" s="34"/>
      <c r="S2343" s="53"/>
      <c r="T2343" s="208"/>
      <c r="U2343" s="726"/>
      <c r="V2343" s="206"/>
      <c r="W2343" s="206"/>
      <c r="X2343" s="678"/>
      <c r="Y2343" s="34"/>
      <c r="Z2343" s="610"/>
      <c r="AA2343" s="608"/>
    </row>
    <row r="2344" spans="1:27">
      <c r="A2344" s="145" t="str">
        <f t="shared" si="72"/>
        <v>-</v>
      </c>
      <c r="B2344" s="146" t="str">
        <f>_xlfn.XLOOKUP($A2344,Dept.Meta!$A:$A,Dept.Meta!$F:$F,"-",0,1)</f>
        <v>-</v>
      </c>
      <c r="C2344" s="629" t="str">
        <f>_xlfn.XLOOKUP(_xlfn.CONCAT($G2344,"-",$I2344),Div.Meta!$H:$H,Div.Meta!$C:$C,"-",0,1)</f>
        <v>-</v>
      </c>
      <c r="D2344" s="302"/>
      <c r="E2344" s="146" t="str">
        <f>IF($D2344="","-",_xlfn.XLOOKUP($D2344,Fund.Meta!$A:$A,Fund.Meta!$D:$D,"-",0,1))</f>
        <v>-</v>
      </c>
      <c r="F2344" s="303" t="str">
        <f>IF($D2344="","-",_xlfn.XLOOKUP($D2344,Fund.Meta!$A:$A,Fund.Meta!$E:$E,"-",0,1))</f>
        <v>-</v>
      </c>
      <c r="G2344" s="334"/>
      <c r="H2344" s="303" t="str">
        <f>IF($G2344="","-",_xlfn.XLOOKUP($G2344,Appr.Meta!$A:$A,Appr.Meta!$D:$D,"-",0,1))</f>
        <v>-</v>
      </c>
      <c r="I2344" s="302"/>
      <c r="J2344" s="303" t="str">
        <f>IF($I2344="","-",_xlfn.XLOOKUP($I2344,'CC.Meta'!$A:$A,'CC.Meta'!$D:$D,"-",0,1))</f>
        <v>-</v>
      </c>
      <c r="K2344" s="302"/>
      <c r="L2344" s="146" t="str">
        <f>IF($K2344="","-",_xlfn.XLOOKUP($K2344,Obj.Meta!$A:$A,Obj.Meta!$D:$D,"-",0,1))</f>
        <v>-</v>
      </c>
      <c r="M2344" s="300" t="str">
        <f>IF($K2344="","-",_xlfn.XLOOKUP($K2344,Obj.Meta!$A:$A,Obj.Meta!$F:$F,"-",0,1))</f>
        <v>-</v>
      </c>
      <c r="N2344" s="337" t="str">
        <f t="shared" si="73"/>
        <v>---</v>
      </c>
      <c r="O2344" s="333"/>
      <c r="P2344" s="54"/>
      <c r="Q2344" s="52"/>
      <c r="R2344" s="34"/>
      <c r="S2344" s="53"/>
      <c r="T2344" s="208"/>
      <c r="U2344" s="726"/>
      <c r="V2344" s="206"/>
      <c r="W2344" s="206"/>
      <c r="X2344" s="678"/>
      <c r="Y2344" s="34"/>
      <c r="Z2344" s="610"/>
      <c r="AA2344" s="608"/>
    </row>
    <row r="2345" spans="1:27">
      <c r="A2345" s="145" t="str">
        <f t="shared" si="72"/>
        <v>-</v>
      </c>
      <c r="B2345" s="146" t="str">
        <f>_xlfn.XLOOKUP($A2345,Dept.Meta!$A:$A,Dept.Meta!$F:$F,"-",0,1)</f>
        <v>-</v>
      </c>
      <c r="C2345" s="629" t="str">
        <f>_xlfn.XLOOKUP(_xlfn.CONCAT($G2345,"-",$I2345),Div.Meta!$H:$H,Div.Meta!$C:$C,"-",0,1)</f>
        <v>-</v>
      </c>
      <c r="D2345" s="302"/>
      <c r="E2345" s="146" t="str">
        <f>IF($D2345="","-",_xlfn.XLOOKUP($D2345,Fund.Meta!$A:$A,Fund.Meta!$D:$D,"-",0,1))</f>
        <v>-</v>
      </c>
      <c r="F2345" s="303" t="str">
        <f>IF($D2345="","-",_xlfn.XLOOKUP($D2345,Fund.Meta!$A:$A,Fund.Meta!$E:$E,"-",0,1))</f>
        <v>-</v>
      </c>
      <c r="G2345" s="334"/>
      <c r="H2345" s="303" t="str">
        <f>IF($G2345="","-",_xlfn.XLOOKUP($G2345,Appr.Meta!$A:$A,Appr.Meta!$D:$D,"-",0,1))</f>
        <v>-</v>
      </c>
      <c r="I2345" s="302"/>
      <c r="J2345" s="303" t="str">
        <f>IF($I2345="","-",_xlfn.XLOOKUP($I2345,'CC.Meta'!$A:$A,'CC.Meta'!$D:$D,"-",0,1))</f>
        <v>-</v>
      </c>
      <c r="K2345" s="302"/>
      <c r="L2345" s="146" t="str">
        <f>IF($K2345="","-",_xlfn.XLOOKUP($K2345,Obj.Meta!$A:$A,Obj.Meta!$D:$D,"-",0,1))</f>
        <v>-</v>
      </c>
      <c r="M2345" s="300" t="str">
        <f>IF($K2345="","-",_xlfn.XLOOKUP($K2345,Obj.Meta!$A:$A,Obj.Meta!$F:$F,"-",0,1))</f>
        <v>-</v>
      </c>
      <c r="N2345" s="337" t="str">
        <f t="shared" si="73"/>
        <v>---</v>
      </c>
      <c r="O2345" s="333"/>
      <c r="P2345" s="54"/>
      <c r="Q2345" s="52"/>
      <c r="R2345" s="34"/>
      <c r="S2345" s="53"/>
      <c r="T2345" s="208"/>
      <c r="U2345" s="726"/>
      <c r="V2345" s="206"/>
      <c r="W2345" s="206"/>
      <c r="X2345" s="678"/>
      <c r="Y2345" s="34"/>
      <c r="Z2345" s="610"/>
      <c r="AA2345" s="608"/>
    </row>
    <row r="2346" spans="1:27">
      <c r="A2346" s="145" t="str">
        <f t="shared" si="72"/>
        <v>-</v>
      </c>
      <c r="B2346" s="146" t="str">
        <f>_xlfn.XLOOKUP($A2346,Dept.Meta!$A:$A,Dept.Meta!$F:$F,"-",0,1)</f>
        <v>-</v>
      </c>
      <c r="C2346" s="629" t="str">
        <f>_xlfn.XLOOKUP(_xlfn.CONCAT($G2346,"-",$I2346),Div.Meta!$H:$H,Div.Meta!$C:$C,"-",0,1)</f>
        <v>-</v>
      </c>
      <c r="D2346" s="302"/>
      <c r="E2346" s="146" t="str">
        <f>IF($D2346="","-",_xlfn.XLOOKUP($D2346,Fund.Meta!$A:$A,Fund.Meta!$D:$D,"-",0,1))</f>
        <v>-</v>
      </c>
      <c r="F2346" s="303" t="str">
        <f>IF($D2346="","-",_xlfn.XLOOKUP($D2346,Fund.Meta!$A:$A,Fund.Meta!$E:$E,"-",0,1))</f>
        <v>-</v>
      </c>
      <c r="G2346" s="334"/>
      <c r="H2346" s="303" t="str">
        <f>IF($G2346="","-",_xlfn.XLOOKUP($G2346,Appr.Meta!$A:$A,Appr.Meta!$D:$D,"-",0,1))</f>
        <v>-</v>
      </c>
      <c r="I2346" s="302"/>
      <c r="J2346" s="303" t="str">
        <f>IF($I2346="","-",_xlfn.XLOOKUP($I2346,'CC.Meta'!$A:$A,'CC.Meta'!$D:$D,"-",0,1))</f>
        <v>-</v>
      </c>
      <c r="K2346" s="302"/>
      <c r="L2346" s="146" t="str">
        <f>IF($K2346="","-",_xlfn.XLOOKUP($K2346,Obj.Meta!$A:$A,Obj.Meta!$D:$D,"-",0,1))</f>
        <v>-</v>
      </c>
      <c r="M2346" s="300" t="str">
        <f>IF($K2346="","-",_xlfn.XLOOKUP($K2346,Obj.Meta!$A:$A,Obj.Meta!$F:$F,"-",0,1))</f>
        <v>-</v>
      </c>
      <c r="N2346" s="337" t="str">
        <f t="shared" si="73"/>
        <v>---</v>
      </c>
      <c r="O2346" s="333"/>
      <c r="P2346" s="54"/>
      <c r="Q2346" s="52"/>
      <c r="R2346" s="34"/>
      <c r="S2346" s="53"/>
      <c r="T2346" s="208"/>
      <c r="U2346" s="726"/>
      <c r="V2346" s="206"/>
      <c r="W2346" s="206"/>
      <c r="X2346" s="678"/>
      <c r="Y2346" s="34"/>
      <c r="Z2346" s="610"/>
      <c r="AA2346" s="608"/>
    </row>
    <row r="2347" spans="1:27">
      <c r="A2347" s="145" t="str">
        <f t="shared" si="72"/>
        <v>-</v>
      </c>
      <c r="B2347" s="146" t="str">
        <f>_xlfn.XLOOKUP($A2347,Dept.Meta!$A:$A,Dept.Meta!$F:$F,"-",0,1)</f>
        <v>-</v>
      </c>
      <c r="C2347" s="629" t="str">
        <f>_xlfn.XLOOKUP(_xlfn.CONCAT($G2347,"-",$I2347),Div.Meta!$H:$H,Div.Meta!$C:$C,"-",0,1)</f>
        <v>-</v>
      </c>
      <c r="D2347" s="302"/>
      <c r="E2347" s="146" t="str">
        <f>IF($D2347="","-",_xlfn.XLOOKUP($D2347,Fund.Meta!$A:$A,Fund.Meta!$D:$D,"-",0,1))</f>
        <v>-</v>
      </c>
      <c r="F2347" s="303" t="str">
        <f>IF($D2347="","-",_xlfn.XLOOKUP($D2347,Fund.Meta!$A:$A,Fund.Meta!$E:$E,"-",0,1))</f>
        <v>-</v>
      </c>
      <c r="G2347" s="334"/>
      <c r="H2347" s="303" t="str">
        <f>IF($G2347="","-",_xlfn.XLOOKUP($G2347,Appr.Meta!$A:$A,Appr.Meta!$D:$D,"-",0,1))</f>
        <v>-</v>
      </c>
      <c r="I2347" s="302"/>
      <c r="J2347" s="303" t="str">
        <f>IF($I2347="","-",_xlfn.XLOOKUP($I2347,'CC.Meta'!$A:$A,'CC.Meta'!$D:$D,"-",0,1))</f>
        <v>-</v>
      </c>
      <c r="K2347" s="302"/>
      <c r="L2347" s="146" t="str">
        <f>IF($K2347="","-",_xlfn.XLOOKUP($K2347,Obj.Meta!$A:$A,Obj.Meta!$D:$D,"-",0,1))</f>
        <v>-</v>
      </c>
      <c r="M2347" s="300" t="str">
        <f>IF($K2347="","-",_xlfn.XLOOKUP($K2347,Obj.Meta!$A:$A,Obj.Meta!$F:$F,"-",0,1))</f>
        <v>-</v>
      </c>
      <c r="N2347" s="337" t="str">
        <f t="shared" si="73"/>
        <v>---</v>
      </c>
      <c r="O2347" s="333"/>
      <c r="P2347" s="54"/>
      <c r="Q2347" s="52"/>
      <c r="R2347" s="34"/>
      <c r="S2347" s="53"/>
      <c r="T2347" s="208"/>
      <c r="U2347" s="726"/>
      <c r="V2347" s="206"/>
      <c r="W2347" s="206"/>
      <c r="X2347" s="678"/>
      <c r="Y2347" s="34"/>
      <c r="Z2347" s="610"/>
      <c r="AA2347" s="608"/>
    </row>
    <row r="2348" spans="1:27">
      <c r="A2348" s="145" t="str">
        <f t="shared" si="72"/>
        <v>-</v>
      </c>
      <c r="B2348" s="146" t="str">
        <f>_xlfn.XLOOKUP($A2348,Dept.Meta!$A:$A,Dept.Meta!$F:$F,"-",0,1)</f>
        <v>-</v>
      </c>
      <c r="C2348" s="629" t="str">
        <f>_xlfn.XLOOKUP(_xlfn.CONCAT($G2348,"-",$I2348),Div.Meta!$H:$H,Div.Meta!$C:$C,"-",0,1)</f>
        <v>-</v>
      </c>
      <c r="D2348" s="302"/>
      <c r="E2348" s="146" t="str">
        <f>IF($D2348="","-",_xlfn.XLOOKUP($D2348,Fund.Meta!$A:$A,Fund.Meta!$D:$D,"-",0,1))</f>
        <v>-</v>
      </c>
      <c r="F2348" s="303" t="str">
        <f>IF($D2348="","-",_xlfn.XLOOKUP($D2348,Fund.Meta!$A:$A,Fund.Meta!$E:$E,"-",0,1))</f>
        <v>-</v>
      </c>
      <c r="G2348" s="334"/>
      <c r="H2348" s="303" t="str">
        <f>IF($G2348="","-",_xlfn.XLOOKUP($G2348,Appr.Meta!$A:$A,Appr.Meta!$D:$D,"-",0,1))</f>
        <v>-</v>
      </c>
      <c r="I2348" s="302"/>
      <c r="J2348" s="303" t="str">
        <f>IF($I2348="","-",_xlfn.XLOOKUP($I2348,'CC.Meta'!$A:$A,'CC.Meta'!$D:$D,"-",0,1))</f>
        <v>-</v>
      </c>
      <c r="K2348" s="302"/>
      <c r="L2348" s="146" t="str">
        <f>IF($K2348="","-",_xlfn.XLOOKUP($K2348,Obj.Meta!$A:$A,Obj.Meta!$D:$D,"-",0,1))</f>
        <v>-</v>
      </c>
      <c r="M2348" s="300" t="str">
        <f>IF($K2348="","-",_xlfn.XLOOKUP($K2348,Obj.Meta!$A:$A,Obj.Meta!$F:$F,"-",0,1))</f>
        <v>-</v>
      </c>
      <c r="N2348" s="337" t="str">
        <f t="shared" si="73"/>
        <v>---</v>
      </c>
      <c r="O2348" s="333"/>
      <c r="P2348" s="54"/>
      <c r="Q2348" s="52"/>
      <c r="R2348" s="34"/>
      <c r="S2348" s="53"/>
      <c r="T2348" s="208"/>
      <c r="U2348" s="726"/>
      <c r="V2348" s="206"/>
      <c r="W2348" s="206"/>
      <c r="X2348" s="678"/>
      <c r="Y2348" s="34"/>
      <c r="Z2348" s="610"/>
      <c r="AA2348" s="608"/>
    </row>
    <row r="2349" spans="1:27">
      <c r="A2349" s="145" t="str">
        <f t="shared" si="72"/>
        <v>-</v>
      </c>
      <c r="B2349" s="146" t="str">
        <f>_xlfn.XLOOKUP($A2349,Dept.Meta!$A:$A,Dept.Meta!$F:$F,"-",0,1)</f>
        <v>-</v>
      </c>
      <c r="C2349" s="629" t="str">
        <f>_xlfn.XLOOKUP(_xlfn.CONCAT($G2349,"-",$I2349),Div.Meta!$H:$H,Div.Meta!$C:$C,"-",0,1)</f>
        <v>-</v>
      </c>
      <c r="D2349" s="302"/>
      <c r="E2349" s="146" t="str">
        <f>IF($D2349="","-",_xlfn.XLOOKUP($D2349,Fund.Meta!$A:$A,Fund.Meta!$D:$D,"-",0,1))</f>
        <v>-</v>
      </c>
      <c r="F2349" s="303" t="str">
        <f>IF($D2349="","-",_xlfn.XLOOKUP($D2349,Fund.Meta!$A:$A,Fund.Meta!$E:$E,"-",0,1))</f>
        <v>-</v>
      </c>
      <c r="G2349" s="334"/>
      <c r="H2349" s="303" t="str">
        <f>IF($G2349="","-",_xlfn.XLOOKUP($G2349,Appr.Meta!$A:$A,Appr.Meta!$D:$D,"-",0,1))</f>
        <v>-</v>
      </c>
      <c r="I2349" s="302"/>
      <c r="J2349" s="303" t="str">
        <f>IF($I2349="","-",_xlfn.XLOOKUP($I2349,'CC.Meta'!$A:$A,'CC.Meta'!$D:$D,"-",0,1))</f>
        <v>-</v>
      </c>
      <c r="K2349" s="302"/>
      <c r="L2349" s="146" t="str">
        <f>IF($K2349="","-",_xlfn.XLOOKUP($K2349,Obj.Meta!$A:$A,Obj.Meta!$D:$D,"-",0,1))</f>
        <v>-</v>
      </c>
      <c r="M2349" s="300" t="str">
        <f>IF($K2349="","-",_xlfn.XLOOKUP($K2349,Obj.Meta!$A:$A,Obj.Meta!$F:$F,"-",0,1))</f>
        <v>-</v>
      </c>
      <c r="N2349" s="337" t="str">
        <f t="shared" si="73"/>
        <v>---</v>
      </c>
      <c r="O2349" s="333"/>
      <c r="P2349" s="54"/>
      <c r="Q2349" s="52"/>
      <c r="R2349" s="34"/>
      <c r="S2349" s="53"/>
      <c r="T2349" s="208"/>
      <c r="U2349" s="726"/>
      <c r="V2349" s="206"/>
      <c r="W2349" s="206"/>
      <c r="X2349" s="678"/>
      <c r="Y2349" s="34"/>
      <c r="Z2349" s="610"/>
      <c r="AA2349" s="608"/>
    </row>
    <row r="2350" spans="1:27">
      <c r="A2350" s="145" t="str">
        <f t="shared" si="72"/>
        <v>-</v>
      </c>
      <c r="B2350" s="146" t="str">
        <f>_xlfn.XLOOKUP($A2350,Dept.Meta!$A:$A,Dept.Meta!$F:$F,"-",0,1)</f>
        <v>-</v>
      </c>
      <c r="C2350" s="629" t="str">
        <f>_xlfn.XLOOKUP(_xlfn.CONCAT($G2350,"-",$I2350),Div.Meta!$H:$H,Div.Meta!$C:$C,"-",0,1)</f>
        <v>-</v>
      </c>
      <c r="D2350" s="302"/>
      <c r="E2350" s="146" t="str">
        <f>IF($D2350="","-",_xlfn.XLOOKUP($D2350,Fund.Meta!$A:$A,Fund.Meta!$D:$D,"-",0,1))</f>
        <v>-</v>
      </c>
      <c r="F2350" s="303" t="str">
        <f>IF($D2350="","-",_xlfn.XLOOKUP($D2350,Fund.Meta!$A:$A,Fund.Meta!$E:$E,"-",0,1))</f>
        <v>-</v>
      </c>
      <c r="G2350" s="334"/>
      <c r="H2350" s="303" t="str">
        <f>IF($G2350="","-",_xlfn.XLOOKUP($G2350,Appr.Meta!$A:$A,Appr.Meta!$D:$D,"-",0,1))</f>
        <v>-</v>
      </c>
      <c r="I2350" s="302"/>
      <c r="J2350" s="303" t="str">
        <f>IF($I2350="","-",_xlfn.XLOOKUP($I2350,'CC.Meta'!$A:$A,'CC.Meta'!$D:$D,"-",0,1))</f>
        <v>-</v>
      </c>
      <c r="K2350" s="302"/>
      <c r="L2350" s="146" t="str">
        <f>IF($K2350="","-",_xlfn.XLOOKUP($K2350,Obj.Meta!$A:$A,Obj.Meta!$D:$D,"-",0,1))</f>
        <v>-</v>
      </c>
      <c r="M2350" s="300" t="str">
        <f>IF($K2350="","-",_xlfn.XLOOKUP($K2350,Obj.Meta!$A:$A,Obj.Meta!$F:$F,"-",0,1))</f>
        <v>-</v>
      </c>
      <c r="N2350" s="337" t="str">
        <f t="shared" si="73"/>
        <v>---</v>
      </c>
      <c r="O2350" s="333"/>
      <c r="P2350" s="54"/>
      <c r="Q2350" s="52"/>
      <c r="R2350" s="34"/>
      <c r="S2350" s="53"/>
      <c r="T2350" s="208"/>
      <c r="U2350" s="726"/>
      <c r="V2350" s="206"/>
      <c r="W2350" s="206"/>
      <c r="X2350" s="678"/>
      <c r="Y2350" s="34"/>
      <c r="Z2350" s="610"/>
      <c r="AA2350" s="608"/>
    </row>
    <row r="2351" spans="1:27">
      <c r="A2351" s="145" t="str">
        <f t="shared" si="72"/>
        <v>-</v>
      </c>
      <c r="B2351" s="146" t="str">
        <f>_xlfn.XLOOKUP($A2351,Dept.Meta!$A:$A,Dept.Meta!$F:$F,"-",0,1)</f>
        <v>-</v>
      </c>
      <c r="C2351" s="629" t="str">
        <f>_xlfn.XLOOKUP(_xlfn.CONCAT($G2351,"-",$I2351),Div.Meta!$H:$H,Div.Meta!$C:$C,"-",0,1)</f>
        <v>-</v>
      </c>
      <c r="D2351" s="302"/>
      <c r="E2351" s="146" t="str">
        <f>IF($D2351="","-",_xlfn.XLOOKUP($D2351,Fund.Meta!$A:$A,Fund.Meta!$D:$D,"-",0,1))</f>
        <v>-</v>
      </c>
      <c r="F2351" s="303" t="str">
        <f>IF($D2351="","-",_xlfn.XLOOKUP($D2351,Fund.Meta!$A:$A,Fund.Meta!$E:$E,"-",0,1))</f>
        <v>-</v>
      </c>
      <c r="G2351" s="334"/>
      <c r="H2351" s="303" t="str">
        <f>IF($G2351="","-",_xlfn.XLOOKUP($G2351,Appr.Meta!$A:$A,Appr.Meta!$D:$D,"-",0,1))</f>
        <v>-</v>
      </c>
      <c r="I2351" s="302"/>
      <c r="J2351" s="303" t="str">
        <f>IF($I2351="","-",_xlfn.XLOOKUP($I2351,'CC.Meta'!$A:$A,'CC.Meta'!$D:$D,"-",0,1))</f>
        <v>-</v>
      </c>
      <c r="K2351" s="302"/>
      <c r="L2351" s="146" t="str">
        <f>IF($K2351="","-",_xlfn.XLOOKUP($K2351,Obj.Meta!$A:$A,Obj.Meta!$D:$D,"-",0,1))</f>
        <v>-</v>
      </c>
      <c r="M2351" s="300" t="str">
        <f>IF($K2351="","-",_xlfn.XLOOKUP($K2351,Obj.Meta!$A:$A,Obj.Meta!$F:$F,"-",0,1))</f>
        <v>-</v>
      </c>
      <c r="N2351" s="337" t="str">
        <f t="shared" si="73"/>
        <v>---</v>
      </c>
      <c r="O2351" s="333"/>
      <c r="P2351" s="54"/>
      <c r="Q2351" s="52"/>
      <c r="R2351" s="34"/>
      <c r="S2351" s="53"/>
      <c r="T2351" s="208"/>
      <c r="U2351" s="726"/>
      <c r="V2351" s="206"/>
      <c r="W2351" s="206"/>
      <c r="X2351" s="678"/>
      <c r="Y2351" s="34"/>
      <c r="Z2351" s="610"/>
      <c r="AA2351" s="608"/>
    </row>
    <row r="2352" spans="1:27">
      <c r="A2352" s="145" t="str">
        <f t="shared" si="72"/>
        <v>-</v>
      </c>
      <c r="B2352" s="146" t="str">
        <f>_xlfn.XLOOKUP($A2352,Dept.Meta!$A:$A,Dept.Meta!$F:$F,"-",0,1)</f>
        <v>-</v>
      </c>
      <c r="C2352" s="629" t="str">
        <f>_xlfn.XLOOKUP(_xlfn.CONCAT($G2352,"-",$I2352),Div.Meta!$H:$H,Div.Meta!$C:$C,"-",0,1)</f>
        <v>-</v>
      </c>
      <c r="D2352" s="302"/>
      <c r="E2352" s="146" t="str">
        <f>IF($D2352="","-",_xlfn.XLOOKUP($D2352,Fund.Meta!$A:$A,Fund.Meta!$D:$D,"-",0,1))</f>
        <v>-</v>
      </c>
      <c r="F2352" s="303" t="str">
        <f>IF($D2352="","-",_xlfn.XLOOKUP($D2352,Fund.Meta!$A:$A,Fund.Meta!$E:$E,"-",0,1))</f>
        <v>-</v>
      </c>
      <c r="G2352" s="334"/>
      <c r="H2352" s="303" t="str">
        <f>IF($G2352="","-",_xlfn.XLOOKUP($G2352,Appr.Meta!$A:$A,Appr.Meta!$D:$D,"-",0,1))</f>
        <v>-</v>
      </c>
      <c r="I2352" s="302"/>
      <c r="J2352" s="303" t="str">
        <f>IF($I2352="","-",_xlfn.XLOOKUP($I2352,'CC.Meta'!$A:$A,'CC.Meta'!$D:$D,"-",0,1))</f>
        <v>-</v>
      </c>
      <c r="K2352" s="302"/>
      <c r="L2352" s="146" t="str">
        <f>IF($K2352="","-",_xlfn.XLOOKUP($K2352,Obj.Meta!$A:$A,Obj.Meta!$D:$D,"-",0,1))</f>
        <v>-</v>
      </c>
      <c r="M2352" s="300" t="str">
        <f>IF($K2352="","-",_xlfn.XLOOKUP($K2352,Obj.Meta!$A:$A,Obj.Meta!$F:$F,"-",0,1))</f>
        <v>-</v>
      </c>
      <c r="N2352" s="337" t="str">
        <f t="shared" si="73"/>
        <v>---</v>
      </c>
      <c r="O2352" s="333"/>
      <c r="P2352" s="54"/>
      <c r="Q2352" s="52"/>
      <c r="R2352" s="34"/>
      <c r="S2352" s="53"/>
      <c r="T2352" s="208"/>
      <c r="U2352" s="726"/>
      <c r="V2352" s="206"/>
      <c r="W2352" s="206"/>
      <c r="X2352" s="678"/>
      <c r="Y2352" s="34"/>
      <c r="Z2352" s="610"/>
      <c r="AA2352" s="608"/>
    </row>
    <row r="2353" spans="1:27">
      <c r="A2353" s="145" t="str">
        <f t="shared" si="72"/>
        <v>-</v>
      </c>
      <c r="B2353" s="146" t="str">
        <f>_xlfn.XLOOKUP($A2353,Dept.Meta!$A:$A,Dept.Meta!$F:$F,"-",0,1)</f>
        <v>-</v>
      </c>
      <c r="C2353" s="629" t="str">
        <f>_xlfn.XLOOKUP(_xlfn.CONCAT($G2353,"-",$I2353),Div.Meta!$H:$H,Div.Meta!$C:$C,"-",0,1)</f>
        <v>-</v>
      </c>
      <c r="D2353" s="302"/>
      <c r="E2353" s="146" t="str">
        <f>IF($D2353="","-",_xlfn.XLOOKUP($D2353,Fund.Meta!$A:$A,Fund.Meta!$D:$D,"-",0,1))</f>
        <v>-</v>
      </c>
      <c r="F2353" s="303" t="str">
        <f>IF($D2353="","-",_xlfn.XLOOKUP($D2353,Fund.Meta!$A:$A,Fund.Meta!$E:$E,"-",0,1))</f>
        <v>-</v>
      </c>
      <c r="G2353" s="334"/>
      <c r="H2353" s="303" t="str">
        <f>IF($G2353="","-",_xlfn.XLOOKUP($G2353,Appr.Meta!$A:$A,Appr.Meta!$D:$D,"-",0,1))</f>
        <v>-</v>
      </c>
      <c r="I2353" s="302"/>
      <c r="J2353" s="303" t="str">
        <f>IF($I2353="","-",_xlfn.XLOOKUP($I2353,'CC.Meta'!$A:$A,'CC.Meta'!$D:$D,"-",0,1))</f>
        <v>-</v>
      </c>
      <c r="K2353" s="302"/>
      <c r="L2353" s="146" t="str">
        <f>IF($K2353="","-",_xlfn.XLOOKUP($K2353,Obj.Meta!$A:$A,Obj.Meta!$D:$D,"-",0,1))</f>
        <v>-</v>
      </c>
      <c r="M2353" s="300" t="str">
        <f>IF($K2353="","-",_xlfn.XLOOKUP($K2353,Obj.Meta!$A:$A,Obj.Meta!$F:$F,"-",0,1))</f>
        <v>-</v>
      </c>
      <c r="N2353" s="337" t="str">
        <f t="shared" si="73"/>
        <v>---</v>
      </c>
      <c r="O2353" s="333"/>
      <c r="P2353" s="54"/>
      <c r="Q2353" s="52"/>
      <c r="R2353" s="34"/>
      <c r="S2353" s="53"/>
      <c r="T2353" s="208"/>
      <c r="U2353" s="726"/>
      <c r="V2353" s="206"/>
      <c r="W2353" s="206"/>
      <c r="X2353" s="678"/>
      <c r="Y2353" s="34"/>
      <c r="Z2353" s="610"/>
      <c r="AA2353" s="608"/>
    </row>
    <row r="2354" spans="1:27">
      <c r="A2354" s="145" t="str">
        <f t="shared" si="72"/>
        <v>-</v>
      </c>
      <c r="B2354" s="146" t="str">
        <f>_xlfn.XLOOKUP($A2354,Dept.Meta!$A:$A,Dept.Meta!$F:$F,"-",0,1)</f>
        <v>-</v>
      </c>
      <c r="C2354" s="629" t="str">
        <f>_xlfn.XLOOKUP(_xlfn.CONCAT($G2354,"-",$I2354),Div.Meta!$H:$H,Div.Meta!$C:$C,"-",0,1)</f>
        <v>-</v>
      </c>
      <c r="D2354" s="302"/>
      <c r="E2354" s="146" t="str">
        <f>IF($D2354="","-",_xlfn.XLOOKUP($D2354,Fund.Meta!$A:$A,Fund.Meta!$D:$D,"-",0,1))</f>
        <v>-</v>
      </c>
      <c r="F2354" s="303" t="str">
        <f>IF($D2354="","-",_xlfn.XLOOKUP($D2354,Fund.Meta!$A:$A,Fund.Meta!$E:$E,"-",0,1))</f>
        <v>-</v>
      </c>
      <c r="G2354" s="334"/>
      <c r="H2354" s="303" t="str">
        <f>IF($G2354="","-",_xlfn.XLOOKUP($G2354,Appr.Meta!$A:$A,Appr.Meta!$D:$D,"-",0,1))</f>
        <v>-</v>
      </c>
      <c r="I2354" s="302"/>
      <c r="J2354" s="303" t="str">
        <f>IF($I2354="","-",_xlfn.XLOOKUP($I2354,'CC.Meta'!$A:$A,'CC.Meta'!$D:$D,"-",0,1))</f>
        <v>-</v>
      </c>
      <c r="K2354" s="302"/>
      <c r="L2354" s="146" t="str">
        <f>IF($K2354="","-",_xlfn.XLOOKUP($K2354,Obj.Meta!$A:$A,Obj.Meta!$D:$D,"-",0,1))</f>
        <v>-</v>
      </c>
      <c r="M2354" s="300" t="str">
        <f>IF($K2354="","-",_xlfn.XLOOKUP($K2354,Obj.Meta!$A:$A,Obj.Meta!$F:$F,"-",0,1))</f>
        <v>-</v>
      </c>
      <c r="N2354" s="337" t="str">
        <f t="shared" si="73"/>
        <v>---</v>
      </c>
      <c r="O2354" s="333"/>
      <c r="P2354" s="54"/>
      <c r="Q2354" s="52"/>
      <c r="R2354" s="34"/>
      <c r="S2354" s="53"/>
      <c r="T2354" s="208"/>
      <c r="U2354" s="726"/>
      <c r="V2354" s="206"/>
      <c r="W2354" s="206"/>
      <c r="X2354" s="678"/>
      <c r="Y2354" s="34"/>
      <c r="Z2354" s="610"/>
      <c r="AA2354" s="608"/>
    </row>
    <row r="2355" spans="1:27">
      <c r="A2355" s="145" t="str">
        <f t="shared" si="72"/>
        <v>-</v>
      </c>
      <c r="B2355" s="146" t="str">
        <f>_xlfn.XLOOKUP($A2355,Dept.Meta!$A:$A,Dept.Meta!$F:$F,"-",0,1)</f>
        <v>-</v>
      </c>
      <c r="C2355" s="629" t="str">
        <f>_xlfn.XLOOKUP(_xlfn.CONCAT($G2355,"-",$I2355),Div.Meta!$H:$H,Div.Meta!$C:$C,"-",0,1)</f>
        <v>-</v>
      </c>
      <c r="D2355" s="302"/>
      <c r="E2355" s="146" t="str">
        <f>IF($D2355="","-",_xlfn.XLOOKUP($D2355,Fund.Meta!$A:$A,Fund.Meta!$D:$D,"-",0,1))</f>
        <v>-</v>
      </c>
      <c r="F2355" s="303" t="str">
        <f>IF($D2355="","-",_xlfn.XLOOKUP($D2355,Fund.Meta!$A:$A,Fund.Meta!$E:$E,"-",0,1))</f>
        <v>-</v>
      </c>
      <c r="G2355" s="334"/>
      <c r="H2355" s="303" t="str">
        <f>IF($G2355="","-",_xlfn.XLOOKUP($G2355,Appr.Meta!$A:$A,Appr.Meta!$D:$D,"-",0,1))</f>
        <v>-</v>
      </c>
      <c r="I2355" s="302"/>
      <c r="J2355" s="303" t="str">
        <f>IF($I2355="","-",_xlfn.XLOOKUP($I2355,'CC.Meta'!$A:$A,'CC.Meta'!$D:$D,"-",0,1))</f>
        <v>-</v>
      </c>
      <c r="K2355" s="302"/>
      <c r="L2355" s="146" t="str">
        <f>IF($K2355="","-",_xlfn.XLOOKUP($K2355,Obj.Meta!$A:$A,Obj.Meta!$D:$D,"-",0,1))</f>
        <v>-</v>
      </c>
      <c r="M2355" s="300" t="str">
        <f>IF($K2355="","-",_xlfn.XLOOKUP($K2355,Obj.Meta!$A:$A,Obj.Meta!$F:$F,"-",0,1))</f>
        <v>-</v>
      </c>
      <c r="N2355" s="337" t="str">
        <f t="shared" si="73"/>
        <v>---</v>
      </c>
      <c r="O2355" s="333"/>
      <c r="P2355" s="54"/>
      <c r="Q2355" s="52"/>
      <c r="R2355" s="34"/>
      <c r="S2355" s="53"/>
      <c r="T2355" s="208"/>
      <c r="U2355" s="726"/>
      <c r="V2355" s="206"/>
      <c r="W2355" s="206"/>
      <c r="X2355" s="678"/>
      <c r="Y2355" s="34"/>
      <c r="Z2355" s="610"/>
      <c r="AA2355" s="608"/>
    </row>
    <row r="2356" spans="1:27">
      <c r="A2356" s="145" t="str">
        <f t="shared" si="72"/>
        <v>-</v>
      </c>
      <c r="B2356" s="146" t="str">
        <f>_xlfn.XLOOKUP($A2356,Dept.Meta!$A:$A,Dept.Meta!$F:$F,"-",0,1)</f>
        <v>-</v>
      </c>
      <c r="C2356" s="629" t="str">
        <f>_xlfn.XLOOKUP(_xlfn.CONCAT($G2356,"-",$I2356),Div.Meta!$H:$H,Div.Meta!$C:$C,"-",0,1)</f>
        <v>-</v>
      </c>
      <c r="D2356" s="302"/>
      <c r="E2356" s="146" t="str">
        <f>IF($D2356="","-",_xlfn.XLOOKUP($D2356,Fund.Meta!$A:$A,Fund.Meta!$D:$D,"-",0,1))</f>
        <v>-</v>
      </c>
      <c r="F2356" s="303" t="str">
        <f>IF($D2356="","-",_xlfn.XLOOKUP($D2356,Fund.Meta!$A:$A,Fund.Meta!$E:$E,"-",0,1))</f>
        <v>-</v>
      </c>
      <c r="G2356" s="334"/>
      <c r="H2356" s="303" t="str">
        <f>IF($G2356="","-",_xlfn.XLOOKUP($G2356,Appr.Meta!$A:$A,Appr.Meta!$D:$D,"-",0,1))</f>
        <v>-</v>
      </c>
      <c r="I2356" s="302"/>
      <c r="J2356" s="303" t="str">
        <f>IF($I2356="","-",_xlfn.XLOOKUP($I2356,'CC.Meta'!$A:$A,'CC.Meta'!$D:$D,"-",0,1))</f>
        <v>-</v>
      </c>
      <c r="K2356" s="302"/>
      <c r="L2356" s="146" t="str">
        <f>IF($K2356="","-",_xlfn.XLOOKUP($K2356,Obj.Meta!$A:$A,Obj.Meta!$D:$D,"-",0,1))</f>
        <v>-</v>
      </c>
      <c r="M2356" s="300" t="str">
        <f>IF($K2356="","-",_xlfn.XLOOKUP($K2356,Obj.Meta!$A:$A,Obj.Meta!$F:$F,"-",0,1))</f>
        <v>-</v>
      </c>
      <c r="N2356" s="337" t="str">
        <f t="shared" si="73"/>
        <v>---</v>
      </c>
      <c r="O2356" s="333"/>
      <c r="P2356" s="54"/>
      <c r="Q2356" s="52"/>
      <c r="R2356" s="34"/>
      <c r="S2356" s="53"/>
      <c r="T2356" s="208"/>
      <c r="U2356" s="726"/>
      <c r="V2356" s="206"/>
      <c r="W2356" s="206"/>
      <c r="X2356" s="678"/>
      <c r="Y2356" s="34"/>
      <c r="Z2356" s="610"/>
      <c r="AA2356" s="608"/>
    </row>
    <row r="2357" spans="1:27">
      <c r="A2357" s="145" t="str">
        <f t="shared" si="72"/>
        <v>-</v>
      </c>
      <c r="B2357" s="146" t="str">
        <f>_xlfn.XLOOKUP($A2357,Dept.Meta!$A:$A,Dept.Meta!$F:$F,"-",0,1)</f>
        <v>-</v>
      </c>
      <c r="C2357" s="629" t="str">
        <f>_xlfn.XLOOKUP(_xlfn.CONCAT($G2357,"-",$I2357),Div.Meta!$H:$H,Div.Meta!$C:$C,"-",0,1)</f>
        <v>-</v>
      </c>
      <c r="D2357" s="302"/>
      <c r="E2357" s="146" t="str">
        <f>IF($D2357="","-",_xlfn.XLOOKUP($D2357,Fund.Meta!$A:$A,Fund.Meta!$D:$D,"-",0,1))</f>
        <v>-</v>
      </c>
      <c r="F2357" s="303" t="str">
        <f>IF($D2357="","-",_xlfn.XLOOKUP($D2357,Fund.Meta!$A:$A,Fund.Meta!$E:$E,"-",0,1))</f>
        <v>-</v>
      </c>
      <c r="G2357" s="334"/>
      <c r="H2357" s="303" t="str">
        <f>IF($G2357="","-",_xlfn.XLOOKUP($G2357,Appr.Meta!$A:$A,Appr.Meta!$D:$D,"-",0,1))</f>
        <v>-</v>
      </c>
      <c r="I2357" s="302"/>
      <c r="J2357" s="303" t="str">
        <f>IF($I2357="","-",_xlfn.XLOOKUP($I2357,'CC.Meta'!$A:$A,'CC.Meta'!$D:$D,"-",0,1))</f>
        <v>-</v>
      </c>
      <c r="K2357" s="302"/>
      <c r="L2357" s="146" t="str">
        <f>IF($K2357="","-",_xlfn.XLOOKUP($K2357,Obj.Meta!$A:$A,Obj.Meta!$D:$D,"-",0,1))</f>
        <v>-</v>
      </c>
      <c r="M2357" s="300" t="str">
        <f>IF($K2357="","-",_xlfn.XLOOKUP($K2357,Obj.Meta!$A:$A,Obj.Meta!$F:$F,"-",0,1))</f>
        <v>-</v>
      </c>
      <c r="N2357" s="337" t="str">
        <f t="shared" si="73"/>
        <v>---</v>
      </c>
      <c r="O2357" s="333"/>
      <c r="P2357" s="54"/>
      <c r="Q2357" s="52"/>
      <c r="R2357" s="34"/>
      <c r="S2357" s="53"/>
      <c r="T2357" s="208"/>
      <c r="U2357" s="726"/>
      <c r="V2357" s="206"/>
      <c r="W2357" s="206"/>
      <c r="X2357" s="678"/>
      <c r="Y2357" s="34"/>
      <c r="Z2357" s="610"/>
      <c r="AA2357" s="608"/>
    </row>
    <row r="2358" spans="1:27">
      <c r="A2358" s="145" t="str">
        <f t="shared" si="72"/>
        <v>-</v>
      </c>
      <c r="B2358" s="146" t="str">
        <f>_xlfn.XLOOKUP($A2358,Dept.Meta!$A:$A,Dept.Meta!$F:$F,"-",0,1)</f>
        <v>-</v>
      </c>
      <c r="C2358" s="629" t="str">
        <f>_xlfn.XLOOKUP(_xlfn.CONCAT($G2358,"-",$I2358),Div.Meta!$H:$H,Div.Meta!$C:$C,"-",0,1)</f>
        <v>-</v>
      </c>
      <c r="D2358" s="302"/>
      <c r="E2358" s="146" t="str">
        <f>IF($D2358="","-",_xlfn.XLOOKUP($D2358,Fund.Meta!$A:$A,Fund.Meta!$D:$D,"-",0,1))</f>
        <v>-</v>
      </c>
      <c r="F2358" s="303" t="str">
        <f>IF($D2358="","-",_xlfn.XLOOKUP($D2358,Fund.Meta!$A:$A,Fund.Meta!$E:$E,"-",0,1))</f>
        <v>-</v>
      </c>
      <c r="G2358" s="334"/>
      <c r="H2358" s="303" t="str">
        <f>IF($G2358="","-",_xlfn.XLOOKUP($G2358,Appr.Meta!$A:$A,Appr.Meta!$D:$D,"-",0,1))</f>
        <v>-</v>
      </c>
      <c r="I2358" s="302"/>
      <c r="J2358" s="303" t="str">
        <f>IF($I2358="","-",_xlfn.XLOOKUP($I2358,'CC.Meta'!$A:$A,'CC.Meta'!$D:$D,"-",0,1))</f>
        <v>-</v>
      </c>
      <c r="K2358" s="302"/>
      <c r="L2358" s="146" t="str">
        <f>IF($K2358="","-",_xlfn.XLOOKUP($K2358,Obj.Meta!$A:$A,Obj.Meta!$D:$D,"-",0,1))</f>
        <v>-</v>
      </c>
      <c r="M2358" s="300" t="str">
        <f>IF($K2358="","-",_xlfn.XLOOKUP($K2358,Obj.Meta!$A:$A,Obj.Meta!$F:$F,"-",0,1))</f>
        <v>-</v>
      </c>
      <c r="N2358" s="337" t="str">
        <f t="shared" si="73"/>
        <v>---</v>
      </c>
      <c r="O2358" s="333"/>
      <c r="P2358" s="54"/>
      <c r="Q2358" s="52"/>
      <c r="R2358" s="34"/>
      <c r="S2358" s="53"/>
      <c r="T2358" s="208"/>
      <c r="U2358" s="726"/>
      <c r="V2358" s="206"/>
      <c r="W2358" s="206"/>
      <c r="X2358" s="678"/>
      <c r="Y2358" s="34"/>
      <c r="Z2358" s="610"/>
      <c r="AA2358" s="608"/>
    </row>
    <row r="2359" spans="1:27">
      <c r="A2359" s="145" t="str">
        <f t="shared" si="72"/>
        <v>-</v>
      </c>
      <c r="B2359" s="146" t="str">
        <f>_xlfn.XLOOKUP($A2359,Dept.Meta!$A:$A,Dept.Meta!$F:$F,"-",0,1)</f>
        <v>-</v>
      </c>
      <c r="C2359" s="629" t="str">
        <f>_xlfn.XLOOKUP(_xlfn.CONCAT($G2359,"-",$I2359),Div.Meta!$H:$H,Div.Meta!$C:$C,"-",0,1)</f>
        <v>-</v>
      </c>
      <c r="D2359" s="302"/>
      <c r="E2359" s="146" t="str">
        <f>IF($D2359="","-",_xlfn.XLOOKUP($D2359,Fund.Meta!$A:$A,Fund.Meta!$D:$D,"-",0,1))</f>
        <v>-</v>
      </c>
      <c r="F2359" s="303" t="str">
        <f>IF($D2359="","-",_xlfn.XLOOKUP($D2359,Fund.Meta!$A:$A,Fund.Meta!$E:$E,"-",0,1))</f>
        <v>-</v>
      </c>
      <c r="G2359" s="334"/>
      <c r="H2359" s="303" t="str">
        <f>IF($G2359="","-",_xlfn.XLOOKUP($G2359,Appr.Meta!$A:$A,Appr.Meta!$D:$D,"-",0,1))</f>
        <v>-</v>
      </c>
      <c r="I2359" s="302"/>
      <c r="J2359" s="303" t="str">
        <f>IF($I2359="","-",_xlfn.XLOOKUP($I2359,'CC.Meta'!$A:$A,'CC.Meta'!$D:$D,"-",0,1))</f>
        <v>-</v>
      </c>
      <c r="K2359" s="302"/>
      <c r="L2359" s="146" t="str">
        <f>IF($K2359="","-",_xlfn.XLOOKUP($K2359,Obj.Meta!$A:$A,Obj.Meta!$D:$D,"-",0,1))</f>
        <v>-</v>
      </c>
      <c r="M2359" s="300" t="str">
        <f>IF($K2359="","-",_xlfn.XLOOKUP($K2359,Obj.Meta!$A:$A,Obj.Meta!$F:$F,"-",0,1))</f>
        <v>-</v>
      </c>
      <c r="N2359" s="337" t="str">
        <f t="shared" si="73"/>
        <v>---</v>
      </c>
      <c r="O2359" s="333"/>
      <c r="P2359" s="54"/>
      <c r="Q2359" s="52"/>
      <c r="R2359" s="34"/>
      <c r="S2359" s="53"/>
      <c r="T2359" s="208"/>
      <c r="U2359" s="726"/>
      <c r="V2359" s="206"/>
      <c r="W2359" s="206"/>
      <c r="X2359" s="678"/>
      <c r="Y2359" s="34"/>
      <c r="Z2359" s="610"/>
      <c r="AA2359" s="608"/>
    </row>
    <row r="2360" spans="1:27">
      <c r="A2360" s="145" t="str">
        <f t="shared" si="72"/>
        <v>-</v>
      </c>
      <c r="B2360" s="146" t="str">
        <f>_xlfn.XLOOKUP($A2360,Dept.Meta!$A:$A,Dept.Meta!$F:$F,"-",0,1)</f>
        <v>-</v>
      </c>
      <c r="C2360" s="629" t="str">
        <f>_xlfn.XLOOKUP(_xlfn.CONCAT($G2360,"-",$I2360),Div.Meta!$H:$H,Div.Meta!$C:$C,"-",0,1)</f>
        <v>-</v>
      </c>
      <c r="D2360" s="302"/>
      <c r="E2360" s="146" t="str">
        <f>IF($D2360="","-",_xlfn.XLOOKUP($D2360,Fund.Meta!$A:$A,Fund.Meta!$D:$D,"-",0,1))</f>
        <v>-</v>
      </c>
      <c r="F2360" s="303" t="str">
        <f>IF($D2360="","-",_xlfn.XLOOKUP($D2360,Fund.Meta!$A:$A,Fund.Meta!$E:$E,"-",0,1))</f>
        <v>-</v>
      </c>
      <c r="G2360" s="334"/>
      <c r="H2360" s="303" t="str">
        <f>IF($G2360="","-",_xlfn.XLOOKUP($G2360,Appr.Meta!$A:$A,Appr.Meta!$D:$D,"-",0,1))</f>
        <v>-</v>
      </c>
      <c r="I2360" s="302"/>
      <c r="J2360" s="303" t="str">
        <f>IF($I2360="","-",_xlfn.XLOOKUP($I2360,'CC.Meta'!$A:$A,'CC.Meta'!$D:$D,"-",0,1))</f>
        <v>-</v>
      </c>
      <c r="K2360" s="302"/>
      <c r="L2360" s="146" t="str">
        <f>IF($K2360="","-",_xlfn.XLOOKUP($K2360,Obj.Meta!$A:$A,Obj.Meta!$D:$D,"-",0,1))</f>
        <v>-</v>
      </c>
      <c r="M2360" s="300" t="str">
        <f>IF($K2360="","-",_xlfn.XLOOKUP($K2360,Obj.Meta!$A:$A,Obj.Meta!$F:$F,"-",0,1))</f>
        <v>-</v>
      </c>
      <c r="N2360" s="337" t="str">
        <f t="shared" si="73"/>
        <v>---</v>
      </c>
      <c r="O2360" s="333"/>
      <c r="P2360" s="54"/>
      <c r="Q2360" s="52"/>
      <c r="R2360" s="34"/>
      <c r="S2360" s="53"/>
      <c r="T2360" s="208"/>
      <c r="U2360" s="726"/>
      <c r="V2360" s="206"/>
      <c r="W2360" s="206"/>
      <c r="X2360" s="678"/>
      <c r="Y2360" s="34"/>
      <c r="Z2360" s="610"/>
      <c r="AA2360" s="608"/>
    </row>
    <row r="2361" spans="1:27">
      <c r="A2361" s="145" t="str">
        <f t="shared" si="72"/>
        <v>-</v>
      </c>
      <c r="B2361" s="146" t="str">
        <f>_xlfn.XLOOKUP($A2361,Dept.Meta!$A:$A,Dept.Meta!$F:$F,"-",0,1)</f>
        <v>-</v>
      </c>
      <c r="C2361" s="629" t="str">
        <f>_xlfn.XLOOKUP(_xlfn.CONCAT($G2361,"-",$I2361),Div.Meta!$H:$H,Div.Meta!$C:$C,"-",0,1)</f>
        <v>-</v>
      </c>
      <c r="D2361" s="302"/>
      <c r="E2361" s="146" t="str">
        <f>IF($D2361="","-",_xlfn.XLOOKUP($D2361,Fund.Meta!$A:$A,Fund.Meta!$D:$D,"-",0,1))</f>
        <v>-</v>
      </c>
      <c r="F2361" s="303" t="str">
        <f>IF($D2361="","-",_xlfn.XLOOKUP($D2361,Fund.Meta!$A:$A,Fund.Meta!$E:$E,"-",0,1))</f>
        <v>-</v>
      </c>
      <c r="G2361" s="334"/>
      <c r="H2361" s="303" t="str">
        <f>IF($G2361="","-",_xlfn.XLOOKUP($G2361,Appr.Meta!$A:$A,Appr.Meta!$D:$D,"-",0,1))</f>
        <v>-</v>
      </c>
      <c r="I2361" s="302"/>
      <c r="J2361" s="303" t="str">
        <f>IF($I2361="","-",_xlfn.XLOOKUP($I2361,'CC.Meta'!$A:$A,'CC.Meta'!$D:$D,"-",0,1))</f>
        <v>-</v>
      </c>
      <c r="K2361" s="302"/>
      <c r="L2361" s="146" t="str">
        <f>IF($K2361="","-",_xlfn.XLOOKUP($K2361,Obj.Meta!$A:$A,Obj.Meta!$D:$D,"-",0,1))</f>
        <v>-</v>
      </c>
      <c r="M2361" s="300" t="str">
        <f>IF($K2361="","-",_xlfn.XLOOKUP($K2361,Obj.Meta!$A:$A,Obj.Meta!$F:$F,"-",0,1))</f>
        <v>-</v>
      </c>
      <c r="N2361" s="337" t="str">
        <f t="shared" si="73"/>
        <v>---</v>
      </c>
      <c r="O2361" s="333"/>
      <c r="P2361" s="54"/>
      <c r="Q2361" s="52"/>
      <c r="R2361" s="34"/>
      <c r="S2361" s="53"/>
      <c r="T2361" s="208"/>
      <c r="U2361" s="726"/>
      <c r="V2361" s="206"/>
      <c r="W2361" s="206"/>
      <c r="X2361" s="678"/>
      <c r="Y2361" s="34"/>
      <c r="Z2361" s="610"/>
      <c r="AA2361" s="608"/>
    </row>
    <row r="2362" spans="1:27">
      <c r="A2362" s="145" t="str">
        <f t="shared" si="72"/>
        <v>-</v>
      </c>
      <c r="B2362" s="146" t="str">
        <f>_xlfn.XLOOKUP($A2362,Dept.Meta!$A:$A,Dept.Meta!$F:$F,"-",0,1)</f>
        <v>-</v>
      </c>
      <c r="C2362" s="629" t="str">
        <f>_xlfn.XLOOKUP(_xlfn.CONCAT($G2362,"-",$I2362),Div.Meta!$H:$H,Div.Meta!$C:$C,"-",0,1)</f>
        <v>-</v>
      </c>
      <c r="D2362" s="302"/>
      <c r="E2362" s="146" t="str">
        <f>IF($D2362="","-",_xlfn.XLOOKUP($D2362,Fund.Meta!$A:$A,Fund.Meta!$D:$D,"-",0,1))</f>
        <v>-</v>
      </c>
      <c r="F2362" s="303" t="str">
        <f>IF($D2362="","-",_xlfn.XLOOKUP($D2362,Fund.Meta!$A:$A,Fund.Meta!$E:$E,"-",0,1))</f>
        <v>-</v>
      </c>
      <c r="G2362" s="334"/>
      <c r="H2362" s="303" t="str">
        <f>IF($G2362="","-",_xlfn.XLOOKUP($G2362,Appr.Meta!$A:$A,Appr.Meta!$D:$D,"-",0,1))</f>
        <v>-</v>
      </c>
      <c r="I2362" s="302"/>
      <c r="J2362" s="303" t="str">
        <f>IF($I2362="","-",_xlfn.XLOOKUP($I2362,'CC.Meta'!$A:$A,'CC.Meta'!$D:$D,"-",0,1))</f>
        <v>-</v>
      </c>
      <c r="K2362" s="302"/>
      <c r="L2362" s="146" t="str">
        <f>IF($K2362="","-",_xlfn.XLOOKUP($K2362,Obj.Meta!$A:$A,Obj.Meta!$D:$D,"-",0,1))</f>
        <v>-</v>
      </c>
      <c r="M2362" s="300" t="str">
        <f>IF($K2362="","-",_xlfn.XLOOKUP($K2362,Obj.Meta!$A:$A,Obj.Meta!$F:$F,"-",0,1))</f>
        <v>-</v>
      </c>
      <c r="N2362" s="337" t="str">
        <f t="shared" si="73"/>
        <v>---</v>
      </c>
      <c r="O2362" s="333"/>
      <c r="P2362" s="54"/>
      <c r="Q2362" s="52"/>
      <c r="R2362" s="34"/>
      <c r="S2362" s="53"/>
      <c r="T2362" s="208"/>
      <c r="U2362" s="726"/>
      <c r="V2362" s="206"/>
      <c r="W2362" s="206"/>
      <c r="X2362" s="678"/>
      <c r="Y2362" s="34"/>
      <c r="Z2362" s="610"/>
      <c r="AA2362" s="608"/>
    </row>
    <row r="2363" spans="1:27">
      <c r="A2363" s="145" t="str">
        <f t="shared" si="72"/>
        <v>-</v>
      </c>
      <c r="B2363" s="146" t="str">
        <f>_xlfn.XLOOKUP($A2363,Dept.Meta!$A:$A,Dept.Meta!$F:$F,"-",0,1)</f>
        <v>-</v>
      </c>
      <c r="C2363" s="629" t="str">
        <f>_xlfn.XLOOKUP(_xlfn.CONCAT($G2363,"-",$I2363),Div.Meta!$H:$H,Div.Meta!$C:$C,"-",0,1)</f>
        <v>-</v>
      </c>
      <c r="D2363" s="302"/>
      <c r="E2363" s="146" t="str">
        <f>IF($D2363="","-",_xlfn.XLOOKUP($D2363,Fund.Meta!$A:$A,Fund.Meta!$D:$D,"-",0,1))</f>
        <v>-</v>
      </c>
      <c r="F2363" s="303" t="str">
        <f>IF($D2363="","-",_xlfn.XLOOKUP($D2363,Fund.Meta!$A:$A,Fund.Meta!$E:$E,"-",0,1))</f>
        <v>-</v>
      </c>
      <c r="G2363" s="334"/>
      <c r="H2363" s="303" t="str">
        <f>IF($G2363="","-",_xlfn.XLOOKUP($G2363,Appr.Meta!$A:$A,Appr.Meta!$D:$D,"-",0,1))</f>
        <v>-</v>
      </c>
      <c r="I2363" s="302"/>
      <c r="J2363" s="303" t="str">
        <f>IF($I2363="","-",_xlfn.XLOOKUP($I2363,'CC.Meta'!$A:$A,'CC.Meta'!$D:$D,"-",0,1))</f>
        <v>-</v>
      </c>
      <c r="K2363" s="302"/>
      <c r="L2363" s="146" t="str">
        <f>IF($K2363="","-",_xlfn.XLOOKUP($K2363,Obj.Meta!$A:$A,Obj.Meta!$D:$D,"-",0,1))</f>
        <v>-</v>
      </c>
      <c r="M2363" s="300" t="str">
        <f>IF($K2363="","-",_xlfn.XLOOKUP($K2363,Obj.Meta!$A:$A,Obj.Meta!$F:$F,"-",0,1))</f>
        <v>-</v>
      </c>
      <c r="N2363" s="337" t="str">
        <f t="shared" si="73"/>
        <v>---</v>
      </c>
      <c r="O2363" s="333"/>
      <c r="P2363" s="54"/>
      <c r="Q2363" s="52"/>
      <c r="R2363" s="34"/>
      <c r="S2363" s="53"/>
      <c r="T2363" s="208"/>
      <c r="U2363" s="726"/>
      <c r="V2363" s="206"/>
      <c r="W2363" s="206"/>
      <c r="X2363" s="678"/>
      <c r="Y2363" s="34"/>
      <c r="Z2363" s="610"/>
      <c r="AA2363" s="608"/>
    </row>
    <row r="2364" spans="1:27">
      <c r="A2364" s="145" t="str">
        <f t="shared" si="72"/>
        <v>-</v>
      </c>
      <c r="B2364" s="146" t="str">
        <f>_xlfn.XLOOKUP($A2364,Dept.Meta!$A:$A,Dept.Meta!$F:$F,"-",0,1)</f>
        <v>-</v>
      </c>
      <c r="C2364" s="629" t="str">
        <f>_xlfn.XLOOKUP(_xlfn.CONCAT($G2364,"-",$I2364),Div.Meta!$H:$H,Div.Meta!$C:$C,"-",0,1)</f>
        <v>-</v>
      </c>
      <c r="D2364" s="302"/>
      <c r="E2364" s="146" t="str">
        <f>IF($D2364="","-",_xlfn.XLOOKUP($D2364,Fund.Meta!$A:$A,Fund.Meta!$D:$D,"-",0,1))</f>
        <v>-</v>
      </c>
      <c r="F2364" s="303" t="str">
        <f>IF($D2364="","-",_xlfn.XLOOKUP($D2364,Fund.Meta!$A:$A,Fund.Meta!$E:$E,"-",0,1))</f>
        <v>-</v>
      </c>
      <c r="G2364" s="334"/>
      <c r="H2364" s="303" t="str">
        <f>IF($G2364="","-",_xlfn.XLOOKUP($G2364,Appr.Meta!$A:$A,Appr.Meta!$D:$D,"-",0,1))</f>
        <v>-</v>
      </c>
      <c r="I2364" s="302"/>
      <c r="J2364" s="303" t="str">
        <f>IF($I2364="","-",_xlfn.XLOOKUP($I2364,'CC.Meta'!$A:$A,'CC.Meta'!$D:$D,"-",0,1))</f>
        <v>-</v>
      </c>
      <c r="K2364" s="302"/>
      <c r="L2364" s="146" t="str">
        <f>IF($K2364="","-",_xlfn.XLOOKUP($K2364,Obj.Meta!$A:$A,Obj.Meta!$D:$D,"-",0,1))</f>
        <v>-</v>
      </c>
      <c r="M2364" s="300" t="str">
        <f>IF($K2364="","-",_xlfn.XLOOKUP($K2364,Obj.Meta!$A:$A,Obj.Meta!$F:$F,"-",0,1))</f>
        <v>-</v>
      </c>
      <c r="N2364" s="337" t="str">
        <f t="shared" si="73"/>
        <v>---</v>
      </c>
      <c r="O2364" s="333"/>
      <c r="P2364" s="54"/>
      <c r="Q2364" s="52"/>
      <c r="R2364" s="34"/>
      <c r="S2364" s="53"/>
      <c r="T2364" s="208"/>
      <c r="U2364" s="726"/>
      <c r="V2364" s="206"/>
      <c r="W2364" s="206"/>
      <c r="X2364" s="678"/>
      <c r="Y2364" s="34"/>
      <c r="Z2364" s="610"/>
      <c r="AA2364" s="608"/>
    </row>
    <row r="2365" spans="1:27">
      <c r="A2365" s="145" t="str">
        <f t="shared" si="72"/>
        <v>-</v>
      </c>
      <c r="B2365" s="146" t="str">
        <f>_xlfn.XLOOKUP($A2365,Dept.Meta!$A:$A,Dept.Meta!$F:$F,"-",0,1)</f>
        <v>-</v>
      </c>
      <c r="C2365" s="629" t="str">
        <f>_xlfn.XLOOKUP(_xlfn.CONCAT($G2365,"-",$I2365),Div.Meta!$H:$H,Div.Meta!$C:$C,"-",0,1)</f>
        <v>-</v>
      </c>
      <c r="D2365" s="302"/>
      <c r="E2365" s="146" t="str">
        <f>IF($D2365="","-",_xlfn.XLOOKUP($D2365,Fund.Meta!$A:$A,Fund.Meta!$D:$D,"-",0,1))</f>
        <v>-</v>
      </c>
      <c r="F2365" s="303" t="str">
        <f>IF($D2365="","-",_xlfn.XLOOKUP($D2365,Fund.Meta!$A:$A,Fund.Meta!$E:$E,"-",0,1))</f>
        <v>-</v>
      </c>
      <c r="G2365" s="334"/>
      <c r="H2365" s="303" t="str">
        <f>IF($G2365="","-",_xlfn.XLOOKUP($G2365,Appr.Meta!$A:$A,Appr.Meta!$D:$D,"-",0,1))</f>
        <v>-</v>
      </c>
      <c r="I2365" s="302"/>
      <c r="J2365" s="303" t="str">
        <f>IF($I2365="","-",_xlfn.XLOOKUP($I2365,'CC.Meta'!$A:$A,'CC.Meta'!$D:$D,"-",0,1))</f>
        <v>-</v>
      </c>
      <c r="K2365" s="302"/>
      <c r="L2365" s="146" t="str">
        <f>IF($K2365="","-",_xlfn.XLOOKUP($K2365,Obj.Meta!$A:$A,Obj.Meta!$D:$D,"-",0,1))</f>
        <v>-</v>
      </c>
      <c r="M2365" s="300" t="str">
        <f>IF($K2365="","-",_xlfn.XLOOKUP($K2365,Obj.Meta!$A:$A,Obj.Meta!$F:$F,"-",0,1))</f>
        <v>-</v>
      </c>
      <c r="N2365" s="337" t="str">
        <f t="shared" si="73"/>
        <v>---</v>
      </c>
      <c r="O2365" s="333"/>
      <c r="P2365" s="54"/>
      <c r="Q2365" s="52"/>
      <c r="R2365" s="34"/>
      <c r="S2365" s="53"/>
      <c r="T2365" s="208"/>
      <c r="U2365" s="726"/>
      <c r="V2365" s="206"/>
      <c r="W2365" s="206"/>
      <c r="X2365" s="678"/>
      <c r="Y2365" s="34"/>
      <c r="Z2365" s="610"/>
      <c r="AA2365" s="608"/>
    </row>
    <row r="2366" spans="1:27">
      <c r="A2366" s="145" t="str">
        <f t="shared" si="72"/>
        <v>-</v>
      </c>
      <c r="B2366" s="146" t="str">
        <f>_xlfn.XLOOKUP($A2366,Dept.Meta!$A:$A,Dept.Meta!$F:$F,"-",0,1)</f>
        <v>-</v>
      </c>
      <c r="C2366" s="629" t="str">
        <f>_xlfn.XLOOKUP(_xlfn.CONCAT($G2366,"-",$I2366),Div.Meta!$H:$H,Div.Meta!$C:$C,"-",0,1)</f>
        <v>-</v>
      </c>
      <c r="D2366" s="302"/>
      <c r="E2366" s="146" t="str">
        <f>IF($D2366="","-",_xlfn.XLOOKUP($D2366,Fund.Meta!$A:$A,Fund.Meta!$D:$D,"-",0,1))</f>
        <v>-</v>
      </c>
      <c r="F2366" s="303" t="str">
        <f>IF($D2366="","-",_xlfn.XLOOKUP($D2366,Fund.Meta!$A:$A,Fund.Meta!$E:$E,"-",0,1))</f>
        <v>-</v>
      </c>
      <c r="G2366" s="334"/>
      <c r="H2366" s="303" t="str">
        <f>IF($G2366="","-",_xlfn.XLOOKUP($G2366,Appr.Meta!$A:$A,Appr.Meta!$D:$D,"-",0,1))</f>
        <v>-</v>
      </c>
      <c r="I2366" s="302"/>
      <c r="J2366" s="303" t="str">
        <f>IF($I2366="","-",_xlfn.XLOOKUP($I2366,'CC.Meta'!$A:$A,'CC.Meta'!$D:$D,"-",0,1))</f>
        <v>-</v>
      </c>
      <c r="K2366" s="302"/>
      <c r="L2366" s="146" t="str">
        <f>IF($K2366="","-",_xlfn.XLOOKUP($K2366,Obj.Meta!$A:$A,Obj.Meta!$D:$D,"-",0,1))</f>
        <v>-</v>
      </c>
      <c r="M2366" s="300" t="str">
        <f>IF($K2366="","-",_xlfn.XLOOKUP($K2366,Obj.Meta!$A:$A,Obj.Meta!$F:$F,"-",0,1))</f>
        <v>-</v>
      </c>
      <c r="N2366" s="337" t="str">
        <f t="shared" si="73"/>
        <v>---</v>
      </c>
      <c r="O2366" s="333"/>
      <c r="P2366" s="54"/>
      <c r="Q2366" s="52"/>
      <c r="R2366" s="34"/>
      <c r="S2366" s="53"/>
      <c r="T2366" s="208"/>
      <c r="U2366" s="726"/>
      <c r="V2366" s="206"/>
      <c r="W2366" s="206"/>
      <c r="X2366" s="678"/>
      <c r="Y2366" s="34"/>
      <c r="Z2366" s="610"/>
      <c r="AA2366" s="608"/>
    </row>
    <row r="2367" spans="1:27">
      <c r="A2367" s="145" t="str">
        <f t="shared" si="72"/>
        <v>-</v>
      </c>
      <c r="B2367" s="146" t="str">
        <f>_xlfn.XLOOKUP($A2367,Dept.Meta!$A:$A,Dept.Meta!$F:$F,"-",0,1)</f>
        <v>-</v>
      </c>
      <c r="C2367" s="629" t="str">
        <f>_xlfn.XLOOKUP(_xlfn.CONCAT($G2367,"-",$I2367),Div.Meta!$H:$H,Div.Meta!$C:$C,"-",0,1)</f>
        <v>-</v>
      </c>
      <c r="D2367" s="302"/>
      <c r="E2367" s="146" t="str">
        <f>IF($D2367="","-",_xlfn.XLOOKUP($D2367,Fund.Meta!$A:$A,Fund.Meta!$D:$D,"-",0,1))</f>
        <v>-</v>
      </c>
      <c r="F2367" s="303" t="str">
        <f>IF($D2367="","-",_xlfn.XLOOKUP($D2367,Fund.Meta!$A:$A,Fund.Meta!$E:$E,"-",0,1))</f>
        <v>-</v>
      </c>
      <c r="G2367" s="334"/>
      <c r="H2367" s="303" t="str">
        <f>IF($G2367="","-",_xlfn.XLOOKUP($G2367,Appr.Meta!$A:$A,Appr.Meta!$D:$D,"-",0,1))</f>
        <v>-</v>
      </c>
      <c r="I2367" s="302"/>
      <c r="J2367" s="303" t="str">
        <f>IF($I2367="","-",_xlfn.XLOOKUP($I2367,'CC.Meta'!$A:$A,'CC.Meta'!$D:$D,"-",0,1))</f>
        <v>-</v>
      </c>
      <c r="K2367" s="302"/>
      <c r="L2367" s="146" t="str">
        <f>IF($K2367="","-",_xlfn.XLOOKUP($K2367,Obj.Meta!$A:$A,Obj.Meta!$D:$D,"-",0,1))</f>
        <v>-</v>
      </c>
      <c r="M2367" s="300" t="str">
        <f>IF($K2367="","-",_xlfn.XLOOKUP($K2367,Obj.Meta!$A:$A,Obj.Meta!$F:$F,"-",0,1))</f>
        <v>-</v>
      </c>
      <c r="N2367" s="337" t="str">
        <f t="shared" si="73"/>
        <v>---</v>
      </c>
      <c r="O2367" s="333"/>
      <c r="P2367" s="54"/>
      <c r="Q2367" s="52"/>
      <c r="R2367" s="34"/>
      <c r="S2367" s="53"/>
      <c r="T2367" s="208"/>
      <c r="U2367" s="726"/>
      <c r="V2367" s="206"/>
      <c r="W2367" s="206"/>
      <c r="X2367" s="678"/>
      <c r="Y2367" s="34"/>
      <c r="Z2367" s="610"/>
      <c r="AA2367" s="608"/>
    </row>
    <row r="2368" spans="1:27">
      <c r="A2368" s="145" t="str">
        <f t="shared" si="72"/>
        <v>-</v>
      </c>
      <c r="B2368" s="146" t="str">
        <f>_xlfn.XLOOKUP($A2368,Dept.Meta!$A:$A,Dept.Meta!$F:$F,"-",0,1)</f>
        <v>-</v>
      </c>
      <c r="C2368" s="629" t="str">
        <f>_xlfn.XLOOKUP(_xlfn.CONCAT($G2368,"-",$I2368),Div.Meta!$H:$H,Div.Meta!$C:$C,"-",0,1)</f>
        <v>-</v>
      </c>
      <c r="D2368" s="302"/>
      <c r="E2368" s="146" t="str">
        <f>IF($D2368="","-",_xlfn.XLOOKUP($D2368,Fund.Meta!$A:$A,Fund.Meta!$D:$D,"-",0,1))</f>
        <v>-</v>
      </c>
      <c r="F2368" s="303" t="str">
        <f>IF($D2368="","-",_xlfn.XLOOKUP($D2368,Fund.Meta!$A:$A,Fund.Meta!$E:$E,"-",0,1))</f>
        <v>-</v>
      </c>
      <c r="G2368" s="334"/>
      <c r="H2368" s="303" t="str">
        <f>IF($G2368="","-",_xlfn.XLOOKUP($G2368,Appr.Meta!$A:$A,Appr.Meta!$D:$D,"-",0,1))</f>
        <v>-</v>
      </c>
      <c r="I2368" s="302"/>
      <c r="J2368" s="303" t="str">
        <f>IF($I2368="","-",_xlfn.XLOOKUP($I2368,'CC.Meta'!$A:$A,'CC.Meta'!$D:$D,"-",0,1))</f>
        <v>-</v>
      </c>
      <c r="K2368" s="302"/>
      <c r="L2368" s="146" t="str">
        <f>IF($K2368="","-",_xlfn.XLOOKUP($K2368,Obj.Meta!$A:$A,Obj.Meta!$D:$D,"-",0,1))</f>
        <v>-</v>
      </c>
      <c r="M2368" s="300" t="str">
        <f>IF($K2368="","-",_xlfn.XLOOKUP($K2368,Obj.Meta!$A:$A,Obj.Meta!$F:$F,"-",0,1))</f>
        <v>-</v>
      </c>
      <c r="N2368" s="337" t="str">
        <f t="shared" si="73"/>
        <v>---</v>
      </c>
      <c r="O2368" s="333"/>
      <c r="P2368" s="54"/>
      <c r="Q2368" s="52"/>
      <c r="R2368" s="34"/>
      <c r="S2368" s="53"/>
      <c r="T2368" s="208"/>
      <c r="U2368" s="726"/>
      <c r="V2368" s="206"/>
      <c r="W2368" s="206"/>
      <c r="X2368" s="678"/>
      <c r="Y2368" s="34"/>
      <c r="Z2368" s="610"/>
      <c r="AA2368" s="608"/>
    </row>
    <row r="2369" spans="1:27">
      <c r="A2369" s="145" t="str">
        <f t="shared" si="72"/>
        <v>-</v>
      </c>
      <c r="B2369" s="146" t="str">
        <f>_xlfn.XLOOKUP($A2369,Dept.Meta!$A:$A,Dept.Meta!$F:$F,"-",0,1)</f>
        <v>-</v>
      </c>
      <c r="C2369" s="629" t="str">
        <f>_xlfn.XLOOKUP(_xlfn.CONCAT($G2369,"-",$I2369),Div.Meta!$H:$H,Div.Meta!$C:$C,"-",0,1)</f>
        <v>-</v>
      </c>
      <c r="D2369" s="302"/>
      <c r="E2369" s="146" t="str">
        <f>IF($D2369="","-",_xlfn.XLOOKUP($D2369,Fund.Meta!$A:$A,Fund.Meta!$D:$D,"-",0,1))</f>
        <v>-</v>
      </c>
      <c r="F2369" s="303" t="str">
        <f>IF($D2369="","-",_xlfn.XLOOKUP($D2369,Fund.Meta!$A:$A,Fund.Meta!$E:$E,"-",0,1))</f>
        <v>-</v>
      </c>
      <c r="G2369" s="334"/>
      <c r="H2369" s="303" t="str">
        <f>IF($G2369="","-",_xlfn.XLOOKUP($G2369,Appr.Meta!$A:$A,Appr.Meta!$D:$D,"-",0,1))</f>
        <v>-</v>
      </c>
      <c r="I2369" s="302"/>
      <c r="J2369" s="303" t="str">
        <f>IF($I2369="","-",_xlfn.XLOOKUP($I2369,'CC.Meta'!$A:$A,'CC.Meta'!$D:$D,"-",0,1))</f>
        <v>-</v>
      </c>
      <c r="K2369" s="302"/>
      <c r="L2369" s="146" t="str">
        <f>IF($K2369="","-",_xlfn.XLOOKUP($K2369,Obj.Meta!$A:$A,Obj.Meta!$D:$D,"-",0,1))</f>
        <v>-</v>
      </c>
      <c r="M2369" s="300" t="str">
        <f>IF($K2369="","-",_xlfn.XLOOKUP($K2369,Obj.Meta!$A:$A,Obj.Meta!$F:$F,"-",0,1))</f>
        <v>-</v>
      </c>
      <c r="N2369" s="337" t="str">
        <f t="shared" si="73"/>
        <v>---</v>
      </c>
      <c r="O2369" s="333"/>
      <c r="P2369" s="54"/>
      <c r="Q2369" s="52"/>
      <c r="R2369" s="34"/>
      <c r="S2369" s="53"/>
      <c r="T2369" s="208"/>
      <c r="U2369" s="726"/>
      <c r="V2369" s="206"/>
      <c r="W2369" s="206"/>
      <c r="X2369" s="678"/>
      <c r="Y2369" s="34"/>
      <c r="Z2369" s="610"/>
      <c r="AA2369" s="608"/>
    </row>
    <row r="2370" spans="1:27">
      <c r="A2370" s="145" t="str">
        <f t="shared" si="72"/>
        <v>-</v>
      </c>
      <c r="B2370" s="146" t="str">
        <f>_xlfn.XLOOKUP($A2370,Dept.Meta!$A:$A,Dept.Meta!$F:$F,"-",0,1)</f>
        <v>-</v>
      </c>
      <c r="C2370" s="629" t="str">
        <f>_xlfn.XLOOKUP(_xlfn.CONCAT($G2370,"-",$I2370),Div.Meta!$H:$H,Div.Meta!$C:$C,"-",0,1)</f>
        <v>-</v>
      </c>
      <c r="D2370" s="302"/>
      <c r="E2370" s="146" t="str">
        <f>IF($D2370="","-",_xlfn.XLOOKUP($D2370,Fund.Meta!$A:$A,Fund.Meta!$D:$D,"-",0,1))</f>
        <v>-</v>
      </c>
      <c r="F2370" s="303" t="str">
        <f>IF($D2370="","-",_xlfn.XLOOKUP($D2370,Fund.Meta!$A:$A,Fund.Meta!$E:$E,"-",0,1))</f>
        <v>-</v>
      </c>
      <c r="G2370" s="334"/>
      <c r="H2370" s="303" t="str">
        <f>IF($G2370="","-",_xlfn.XLOOKUP($G2370,Appr.Meta!$A:$A,Appr.Meta!$D:$D,"-",0,1))</f>
        <v>-</v>
      </c>
      <c r="I2370" s="302"/>
      <c r="J2370" s="303" t="str">
        <f>IF($I2370="","-",_xlfn.XLOOKUP($I2370,'CC.Meta'!$A:$A,'CC.Meta'!$D:$D,"-",0,1))</f>
        <v>-</v>
      </c>
      <c r="K2370" s="302"/>
      <c r="L2370" s="146" t="str">
        <f>IF($K2370="","-",_xlfn.XLOOKUP($K2370,Obj.Meta!$A:$A,Obj.Meta!$D:$D,"-",0,1))</f>
        <v>-</v>
      </c>
      <c r="M2370" s="300" t="str">
        <f>IF($K2370="","-",_xlfn.XLOOKUP($K2370,Obj.Meta!$A:$A,Obj.Meta!$F:$F,"-",0,1))</f>
        <v>-</v>
      </c>
      <c r="N2370" s="337" t="str">
        <f t="shared" si="73"/>
        <v>---</v>
      </c>
      <c r="O2370" s="333"/>
      <c r="P2370" s="54"/>
      <c r="Q2370" s="52"/>
      <c r="R2370" s="34"/>
      <c r="S2370" s="53"/>
      <c r="T2370" s="208"/>
      <c r="U2370" s="726"/>
      <c r="V2370" s="206"/>
      <c r="W2370" s="206"/>
      <c r="X2370" s="678"/>
      <c r="Y2370" s="34"/>
      <c r="Z2370" s="610"/>
      <c r="AA2370" s="608"/>
    </row>
    <row r="2371" spans="1:27">
      <c r="A2371" s="145" t="str">
        <f t="shared" si="72"/>
        <v>-</v>
      </c>
      <c r="B2371" s="146" t="str">
        <f>_xlfn.XLOOKUP($A2371,Dept.Meta!$A:$A,Dept.Meta!$F:$F,"-",0,1)</f>
        <v>-</v>
      </c>
      <c r="C2371" s="629" t="str">
        <f>_xlfn.XLOOKUP(_xlfn.CONCAT($G2371,"-",$I2371),Div.Meta!$H:$H,Div.Meta!$C:$C,"-",0,1)</f>
        <v>-</v>
      </c>
      <c r="D2371" s="302"/>
      <c r="E2371" s="146" t="str">
        <f>IF($D2371="","-",_xlfn.XLOOKUP($D2371,Fund.Meta!$A:$A,Fund.Meta!$D:$D,"-",0,1))</f>
        <v>-</v>
      </c>
      <c r="F2371" s="303" t="str">
        <f>IF($D2371="","-",_xlfn.XLOOKUP($D2371,Fund.Meta!$A:$A,Fund.Meta!$E:$E,"-",0,1))</f>
        <v>-</v>
      </c>
      <c r="G2371" s="334"/>
      <c r="H2371" s="303" t="str">
        <f>IF($G2371="","-",_xlfn.XLOOKUP($G2371,Appr.Meta!$A:$A,Appr.Meta!$D:$D,"-",0,1))</f>
        <v>-</v>
      </c>
      <c r="I2371" s="302"/>
      <c r="J2371" s="303" t="str">
        <f>IF($I2371="","-",_xlfn.XLOOKUP($I2371,'CC.Meta'!$A:$A,'CC.Meta'!$D:$D,"-",0,1))</f>
        <v>-</v>
      </c>
      <c r="K2371" s="302"/>
      <c r="L2371" s="146" t="str">
        <f>IF($K2371="","-",_xlfn.XLOOKUP($K2371,Obj.Meta!$A:$A,Obj.Meta!$D:$D,"-",0,1))</f>
        <v>-</v>
      </c>
      <c r="M2371" s="300" t="str">
        <f>IF($K2371="","-",_xlfn.XLOOKUP($K2371,Obj.Meta!$A:$A,Obj.Meta!$F:$F,"-",0,1))</f>
        <v>-</v>
      </c>
      <c r="N2371" s="337" t="str">
        <f t="shared" si="73"/>
        <v>---</v>
      </c>
      <c r="O2371" s="333"/>
      <c r="P2371" s="54"/>
      <c r="Q2371" s="52"/>
      <c r="R2371" s="34"/>
      <c r="S2371" s="53"/>
      <c r="T2371" s="208"/>
      <c r="U2371" s="726"/>
      <c r="V2371" s="206"/>
      <c r="W2371" s="206"/>
      <c r="X2371" s="678"/>
      <c r="Y2371" s="34"/>
      <c r="Z2371" s="610"/>
      <c r="AA2371" s="608"/>
    </row>
    <row r="2372" spans="1:27">
      <c r="A2372" s="145" t="str">
        <f t="shared" si="72"/>
        <v>-</v>
      </c>
      <c r="B2372" s="146" t="str">
        <f>_xlfn.XLOOKUP($A2372,Dept.Meta!$A:$A,Dept.Meta!$F:$F,"-",0,1)</f>
        <v>-</v>
      </c>
      <c r="C2372" s="629" t="str">
        <f>_xlfn.XLOOKUP(_xlfn.CONCAT($G2372,"-",$I2372),Div.Meta!$H:$H,Div.Meta!$C:$C,"-",0,1)</f>
        <v>-</v>
      </c>
      <c r="D2372" s="302"/>
      <c r="E2372" s="146" t="str">
        <f>IF($D2372="","-",_xlfn.XLOOKUP($D2372,Fund.Meta!$A:$A,Fund.Meta!$D:$D,"-",0,1))</f>
        <v>-</v>
      </c>
      <c r="F2372" s="303" t="str">
        <f>IF($D2372="","-",_xlfn.XLOOKUP($D2372,Fund.Meta!$A:$A,Fund.Meta!$E:$E,"-",0,1))</f>
        <v>-</v>
      </c>
      <c r="G2372" s="334"/>
      <c r="H2372" s="303" t="str">
        <f>IF($G2372="","-",_xlfn.XLOOKUP($G2372,Appr.Meta!$A:$A,Appr.Meta!$D:$D,"-",0,1))</f>
        <v>-</v>
      </c>
      <c r="I2372" s="302"/>
      <c r="J2372" s="303" t="str">
        <f>IF($I2372="","-",_xlfn.XLOOKUP($I2372,'CC.Meta'!$A:$A,'CC.Meta'!$D:$D,"-",0,1))</f>
        <v>-</v>
      </c>
      <c r="K2372" s="302"/>
      <c r="L2372" s="146" t="str">
        <f>IF($K2372="","-",_xlfn.XLOOKUP($K2372,Obj.Meta!$A:$A,Obj.Meta!$D:$D,"-",0,1))</f>
        <v>-</v>
      </c>
      <c r="M2372" s="300" t="str">
        <f>IF($K2372="","-",_xlfn.XLOOKUP($K2372,Obj.Meta!$A:$A,Obj.Meta!$F:$F,"-",0,1))</f>
        <v>-</v>
      </c>
      <c r="N2372" s="337" t="str">
        <f t="shared" si="73"/>
        <v>---</v>
      </c>
      <c r="O2372" s="333"/>
      <c r="P2372" s="54"/>
      <c r="Q2372" s="52"/>
      <c r="R2372" s="34"/>
      <c r="S2372" s="53"/>
      <c r="T2372" s="208"/>
      <c r="U2372" s="726"/>
      <c r="V2372" s="206"/>
      <c r="W2372" s="206"/>
      <c r="X2372" s="678"/>
      <c r="Y2372" s="34"/>
      <c r="Z2372" s="610"/>
      <c r="AA2372" s="608"/>
    </row>
    <row r="2373" spans="1:27">
      <c r="A2373" s="145" t="str">
        <f t="shared" si="72"/>
        <v>-</v>
      </c>
      <c r="B2373" s="146" t="str">
        <f>_xlfn.XLOOKUP($A2373,Dept.Meta!$A:$A,Dept.Meta!$F:$F,"-",0,1)</f>
        <v>-</v>
      </c>
      <c r="C2373" s="629" t="str">
        <f>_xlfn.XLOOKUP(_xlfn.CONCAT($G2373,"-",$I2373),Div.Meta!$H:$H,Div.Meta!$C:$C,"-",0,1)</f>
        <v>-</v>
      </c>
      <c r="D2373" s="302"/>
      <c r="E2373" s="146" t="str">
        <f>IF($D2373="","-",_xlfn.XLOOKUP($D2373,Fund.Meta!$A:$A,Fund.Meta!$D:$D,"-",0,1))</f>
        <v>-</v>
      </c>
      <c r="F2373" s="303" t="str">
        <f>IF($D2373="","-",_xlfn.XLOOKUP($D2373,Fund.Meta!$A:$A,Fund.Meta!$E:$E,"-",0,1))</f>
        <v>-</v>
      </c>
      <c r="G2373" s="334"/>
      <c r="H2373" s="303" t="str">
        <f>IF($G2373="","-",_xlfn.XLOOKUP($G2373,Appr.Meta!$A:$A,Appr.Meta!$D:$D,"-",0,1))</f>
        <v>-</v>
      </c>
      <c r="I2373" s="302"/>
      <c r="J2373" s="303" t="str">
        <f>IF($I2373="","-",_xlfn.XLOOKUP($I2373,'CC.Meta'!$A:$A,'CC.Meta'!$D:$D,"-",0,1))</f>
        <v>-</v>
      </c>
      <c r="K2373" s="302"/>
      <c r="L2373" s="146" t="str">
        <f>IF($K2373="","-",_xlfn.XLOOKUP($K2373,Obj.Meta!$A:$A,Obj.Meta!$D:$D,"-",0,1))</f>
        <v>-</v>
      </c>
      <c r="M2373" s="300" t="str">
        <f>IF($K2373="","-",_xlfn.XLOOKUP($K2373,Obj.Meta!$A:$A,Obj.Meta!$F:$F,"-",0,1))</f>
        <v>-</v>
      </c>
      <c r="N2373" s="337" t="str">
        <f t="shared" si="73"/>
        <v>---</v>
      </c>
      <c r="O2373" s="333"/>
      <c r="P2373" s="54"/>
      <c r="Q2373" s="52"/>
      <c r="R2373" s="34"/>
      <c r="S2373" s="53"/>
      <c r="T2373" s="208"/>
      <c r="U2373" s="726"/>
      <c r="V2373" s="206"/>
      <c r="W2373" s="206"/>
      <c r="X2373" s="678"/>
      <c r="Y2373" s="34"/>
      <c r="Z2373" s="610"/>
      <c r="AA2373" s="608"/>
    </row>
    <row r="2374" spans="1:27">
      <c r="A2374" s="145" t="str">
        <f t="shared" si="72"/>
        <v>-</v>
      </c>
      <c r="B2374" s="146" t="str">
        <f>_xlfn.XLOOKUP($A2374,Dept.Meta!$A:$A,Dept.Meta!$F:$F,"-",0,1)</f>
        <v>-</v>
      </c>
      <c r="C2374" s="629" t="str">
        <f>_xlfn.XLOOKUP(_xlfn.CONCAT($G2374,"-",$I2374),Div.Meta!$H:$H,Div.Meta!$C:$C,"-",0,1)</f>
        <v>-</v>
      </c>
      <c r="D2374" s="302"/>
      <c r="E2374" s="146" t="str">
        <f>IF($D2374="","-",_xlfn.XLOOKUP($D2374,Fund.Meta!$A:$A,Fund.Meta!$D:$D,"-",0,1))</f>
        <v>-</v>
      </c>
      <c r="F2374" s="303" t="str">
        <f>IF($D2374="","-",_xlfn.XLOOKUP($D2374,Fund.Meta!$A:$A,Fund.Meta!$E:$E,"-",0,1))</f>
        <v>-</v>
      </c>
      <c r="G2374" s="334"/>
      <c r="H2374" s="303" t="str">
        <f>IF($G2374="","-",_xlfn.XLOOKUP($G2374,Appr.Meta!$A:$A,Appr.Meta!$D:$D,"-",0,1))</f>
        <v>-</v>
      </c>
      <c r="I2374" s="302"/>
      <c r="J2374" s="303" t="str">
        <f>IF($I2374="","-",_xlfn.XLOOKUP($I2374,'CC.Meta'!$A:$A,'CC.Meta'!$D:$D,"-",0,1))</f>
        <v>-</v>
      </c>
      <c r="K2374" s="302"/>
      <c r="L2374" s="146" t="str">
        <f>IF($K2374="","-",_xlfn.XLOOKUP($K2374,Obj.Meta!$A:$A,Obj.Meta!$D:$D,"-",0,1))</f>
        <v>-</v>
      </c>
      <c r="M2374" s="300" t="str">
        <f>IF($K2374="","-",_xlfn.XLOOKUP($K2374,Obj.Meta!$A:$A,Obj.Meta!$F:$F,"-",0,1))</f>
        <v>-</v>
      </c>
      <c r="N2374" s="337" t="str">
        <f t="shared" si="73"/>
        <v>---</v>
      </c>
      <c r="O2374" s="333"/>
      <c r="P2374" s="54"/>
      <c r="Q2374" s="52"/>
      <c r="R2374" s="34"/>
      <c r="S2374" s="53"/>
      <c r="T2374" s="208"/>
      <c r="U2374" s="726"/>
      <c r="V2374" s="206"/>
      <c r="W2374" s="206"/>
      <c r="X2374" s="678"/>
      <c r="Y2374" s="34"/>
      <c r="Z2374" s="610"/>
      <c r="AA2374" s="608"/>
    </row>
    <row r="2375" spans="1:27">
      <c r="A2375" s="145" t="str">
        <f t="shared" si="72"/>
        <v>-</v>
      </c>
      <c r="B2375" s="146" t="str">
        <f>_xlfn.XLOOKUP($A2375,Dept.Meta!$A:$A,Dept.Meta!$F:$F,"-",0,1)</f>
        <v>-</v>
      </c>
      <c r="C2375" s="629" t="str">
        <f>_xlfn.XLOOKUP(_xlfn.CONCAT($G2375,"-",$I2375),Div.Meta!$H:$H,Div.Meta!$C:$C,"-",0,1)</f>
        <v>-</v>
      </c>
      <c r="D2375" s="302"/>
      <c r="E2375" s="146" t="str">
        <f>IF($D2375="","-",_xlfn.XLOOKUP($D2375,Fund.Meta!$A:$A,Fund.Meta!$D:$D,"-",0,1))</f>
        <v>-</v>
      </c>
      <c r="F2375" s="303" t="str">
        <f>IF($D2375="","-",_xlfn.XLOOKUP($D2375,Fund.Meta!$A:$A,Fund.Meta!$E:$E,"-",0,1))</f>
        <v>-</v>
      </c>
      <c r="G2375" s="334"/>
      <c r="H2375" s="303" t="str">
        <f>IF($G2375="","-",_xlfn.XLOOKUP($G2375,Appr.Meta!$A:$A,Appr.Meta!$D:$D,"-",0,1))</f>
        <v>-</v>
      </c>
      <c r="I2375" s="302"/>
      <c r="J2375" s="303" t="str">
        <f>IF($I2375="","-",_xlfn.XLOOKUP($I2375,'CC.Meta'!$A:$A,'CC.Meta'!$D:$D,"-",0,1))</f>
        <v>-</v>
      </c>
      <c r="K2375" s="302"/>
      <c r="L2375" s="146" t="str">
        <f>IF($K2375="","-",_xlfn.XLOOKUP($K2375,Obj.Meta!$A:$A,Obj.Meta!$D:$D,"-",0,1))</f>
        <v>-</v>
      </c>
      <c r="M2375" s="300" t="str">
        <f>IF($K2375="","-",_xlfn.XLOOKUP($K2375,Obj.Meta!$A:$A,Obj.Meta!$F:$F,"-",0,1))</f>
        <v>-</v>
      </c>
      <c r="N2375" s="337" t="str">
        <f t="shared" si="73"/>
        <v>---</v>
      </c>
      <c r="O2375" s="333"/>
      <c r="P2375" s="54"/>
      <c r="Q2375" s="52"/>
      <c r="R2375" s="34"/>
      <c r="S2375" s="53"/>
      <c r="T2375" s="208"/>
      <c r="U2375" s="726"/>
      <c r="V2375" s="206"/>
      <c r="W2375" s="206"/>
      <c r="X2375" s="678"/>
      <c r="Y2375" s="34"/>
      <c r="Z2375" s="610"/>
      <c r="AA2375" s="608"/>
    </row>
    <row r="2376" spans="1:27">
      <c r="A2376" s="145" t="str">
        <f t="shared" si="72"/>
        <v>-</v>
      </c>
      <c r="B2376" s="146" t="str">
        <f>_xlfn.XLOOKUP($A2376,Dept.Meta!$A:$A,Dept.Meta!$F:$F,"-",0,1)</f>
        <v>-</v>
      </c>
      <c r="C2376" s="629" t="str">
        <f>_xlfn.XLOOKUP(_xlfn.CONCAT($G2376,"-",$I2376),Div.Meta!$H:$H,Div.Meta!$C:$C,"-",0,1)</f>
        <v>-</v>
      </c>
      <c r="D2376" s="302"/>
      <c r="E2376" s="146" t="str">
        <f>IF($D2376="","-",_xlfn.XLOOKUP($D2376,Fund.Meta!$A:$A,Fund.Meta!$D:$D,"-",0,1))</f>
        <v>-</v>
      </c>
      <c r="F2376" s="303" t="str">
        <f>IF($D2376="","-",_xlfn.XLOOKUP($D2376,Fund.Meta!$A:$A,Fund.Meta!$E:$E,"-",0,1))</f>
        <v>-</v>
      </c>
      <c r="G2376" s="334"/>
      <c r="H2376" s="303" t="str">
        <f>IF($G2376="","-",_xlfn.XLOOKUP($G2376,Appr.Meta!$A:$A,Appr.Meta!$D:$D,"-",0,1))</f>
        <v>-</v>
      </c>
      <c r="I2376" s="302"/>
      <c r="J2376" s="303" t="str">
        <f>IF($I2376="","-",_xlfn.XLOOKUP($I2376,'CC.Meta'!$A:$A,'CC.Meta'!$D:$D,"-",0,1))</f>
        <v>-</v>
      </c>
      <c r="K2376" s="302"/>
      <c r="L2376" s="146" t="str">
        <f>IF($K2376="","-",_xlfn.XLOOKUP($K2376,Obj.Meta!$A:$A,Obj.Meta!$D:$D,"-",0,1))</f>
        <v>-</v>
      </c>
      <c r="M2376" s="300" t="str">
        <f>IF($K2376="","-",_xlfn.XLOOKUP($K2376,Obj.Meta!$A:$A,Obj.Meta!$F:$F,"-",0,1))</f>
        <v>-</v>
      </c>
      <c r="N2376" s="337" t="str">
        <f t="shared" si="73"/>
        <v>---</v>
      </c>
      <c r="O2376" s="333"/>
      <c r="P2376" s="54"/>
      <c r="Q2376" s="52"/>
      <c r="R2376" s="34"/>
      <c r="S2376" s="53"/>
      <c r="T2376" s="208"/>
      <c r="U2376" s="726"/>
      <c r="V2376" s="206"/>
      <c r="W2376" s="206"/>
      <c r="X2376" s="678"/>
      <c r="Y2376" s="34"/>
      <c r="Z2376" s="610"/>
      <c r="AA2376" s="608"/>
    </row>
    <row r="2377" spans="1:27">
      <c r="A2377" s="145" t="str">
        <f t="shared" si="72"/>
        <v>-</v>
      </c>
      <c r="B2377" s="146" t="str">
        <f>_xlfn.XLOOKUP($A2377,Dept.Meta!$A:$A,Dept.Meta!$F:$F,"-",0,1)</f>
        <v>-</v>
      </c>
      <c r="C2377" s="629" t="str">
        <f>_xlfn.XLOOKUP(_xlfn.CONCAT($G2377,"-",$I2377),Div.Meta!$H:$H,Div.Meta!$C:$C,"-",0,1)</f>
        <v>-</v>
      </c>
      <c r="D2377" s="302"/>
      <c r="E2377" s="146" t="str">
        <f>IF($D2377="","-",_xlfn.XLOOKUP($D2377,Fund.Meta!$A:$A,Fund.Meta!$D:$D,"-",0,1))</f>
        <v>-</v>
      </c>
      <c r="F2377" s="303" t="str">
        <f>IF($D2377="","-",_xlfn.XLOOKUP($D2377,Fund.Meta!$A:$A,Fund.Meta!$E:$E,"-",0,1))</f>
        <v>-</v>
      </c>
      <c r="G2377" s="334"/>
      <c r="H2377" s="303" t="str">
        <f>IF($G2377="","-",_xlfn.XLOOKUP($G2377,Appr.Meta!$A:$A,Appr.Meta!$D:$D,"-",0,1))</f>
        <v>-</v>
      </c>
      <c r="I2377" s="302"/>
      <c r="J2377" s="303" t="str">
        <f>IF($I2377="","-",_xlfn.XLOOKUP($I2377,'CC.Meta'!$A:$A,'CC.Meta'!$D:$D,"-",0,1))</f>
        <v>-</v>
      </c>
      <c r="K2377" s="302"/>
      <c r="L2377" s="146" t="str">
        <f>IF($K2377="","-",_xlfn.XLOOKUP($K2377,Obj.Meta!$A:$A,Obj.Meta!$D:$D,"-",0,1))</f>
        <v>-</v>
      </c>
      <c r="M2377" s="300" t="str">
        <f>IF($K2377="","-",_xlfn.XLOOKUP($K2377,Obj.Meta!$A:$A,Obj.Meta!$F:$F,"-",0,1))</f>
        <v>-</v>
      </c>
      <c r="N2377" s="337" t="str">
        <f t="shared" si="73"/>
        <v>---</v>
      </c>
      <c r="O2377" s="333"/>
      <c r="P2377" s="54"/>
      <c r="Q2377" s="52"/>
      <c r="R2377" s="34"/>
      <c r="S2377" s="53"/>
      <c r="T2377" s="208"/>
      <c r="U2377" s="726"/>
      <c r="V2377" s="206"/>
      <c r="W2377" s="206"/>
      <c r="X2377" s="678"/>
      <c r="Y2377" s="34"/>
      <c r="Z2377" s="610"/>
      <c r="AA2377" s="608"/>
    </row>
    <row r="2378" spans="1:27">
      <c r="A2378" s="145" t="str">
        <f t="shared" si="72"/>
        <v>-</v>
      </c>
      <c r="B2378" s="146" t="str">
        <f>_xlfn.XLOOKUP($A2378,Dept.Meta!$A:$A,Dept.Meta!$F:$F,"-",0,1)</f>
        <v>-</v>
      </c>
      <c r="C2378" s="629" t="str">
        <f>_xlfn.XLOOKUP(_xlfn.CONCAT($G2378,"-",$I2378),Div.Meta!$H:$H,Div.Meta!$C:$C,"-",0,1)</f>
        <v>-</v>
      </c>
      <c r="D2378" s="302"/>
      <c r="E2378" s="146" t="str">
        <f>IF($D2378="","-",_xlfn.XLOOKUP($D2378,Fund.Meta!$A:$A,Fund.Meta!$D:$D,"-",0,1))</f>
        <v>-</v>
      </c>
      <c r="F2378" s="303" t="str">
        <f>IF($D2378="","-",_xlfn.XLOOKUP($D2378,Fund.Meta!$A:$A,Fund.Meta!$E:$E,"-",0,1))</f>
        <v>-</v>
      </c>
      <c r="G2378" s="334"/>
      <c r="H2378" s="303" t="str">
        <f>IF($G2378="","-",_xlfn.XLOOKUP($G2378,Appr.Meta!$A:$A,Appr.Meta!$D:$D,"-",0,1))</f>
        <v>-</v>
      </c>
      <c r="I2378" s="302"/>
      <c r="J2378" s="303" t="str">
        <f>IF($I2378="","-",_xlfn.XLOOKUP($I2378,'CC.Meta'!$A:$A,'CC.Meta'!$D:$D,"-",0,1))</f>
        <v>-</v>
      </c>
      <c r="K2378" s="302"/>
      <c r="L2378" s="146" t="str">
        <f>IF($K2378="","-",_xlfn.XLOOKUP($K2378,Obj.Meta!$A:$A,Obj.Meta!$D:$D,"-",0,1))</f>
        <v>-</v>
      </c>
      <c r="M2378" s="300" t="str">
        <f>IF($K2378="","-",_xlfn.XLOOKUP($K2378,Obj.Meta!$A:$A,Obj.Meta!$F:$F,"-",0,1))</f>
        <v>-</v>
      </c>
      <c r="N2378" s="337" t="str">
        <f t="shared" si="73"/>
        <v>---</v>
      </c>
      <c r="O2378" s="333"/>
      <c r="P2378" s="54"/>
      <c r="Q2378" s="52"/>
      <c r="R2378" s="34"/>
      <c r="S2378" s="53"/>
      <c r="T2378" s="208"/>
      <c r="U2378" s="726"/>
      <c r="V2378" s="206"/>
      <c r="W2378" s="206"/>
      <c r="X2378" s="678"/>
      <c r="Y2378" s="34"/>
      <c r="Z2378" s="610"/>
      <c r="AA2378" s="608"/>
    </row>
    <row r="2379" spans="1:27">
      <c r="A2379" s="145" t="str">
        <f t="shared" si="72"/>
        <v>-</v>
      </c>
      <c r="B2379" s="146" t="str">
        <f>_xlfn.XLOOKUP($A2379,Dept.Meta!$A:$A,Dept.Meta!$F:$F,"-",0,1)</f>
        <v>-</v>
      </c>
      <c r="C2379" s="629" t="str">
        <f>_xlfn.XLOOKUP(_xlfn.CONCAT($G2379,"-",$I2379),Div.Meta!$H:$H,Div.Meta!$C:$C,"-",0,1)</f>
        <v>-</v>
      </c>
      <c r="D2379" s="302"/>
      <c r="E2379" s="146" t="str">
        <f>IF($D2379="","-",_xlfn.XLOOKUP($D2379,Fund.Meta!$A:$A,Fund.Meta!$D:$D,"-",0,1))</f>
        <v>-</v>
      </c>
      <c r="F2379" s="303" t="str">
        <f>IF($D2379="","-",_xlfn.XLOOKUP($D2379,Fund.Meta!$A:$A,Fund.Meta!$E:$E,"-",0,1))</f>
        <v>-</v>
      </c>
      <c r="G2379" s="334"/>
      <c r="H2379" s="303" t="str">
        <f>IF($G2379="","-",_xlfn.XLOOKUP($G2379,Appr.Meta!$A:$A,Appr.Meta!$D:$D,"-",0,1))</f>
        <v>-</v>
      </c>
      <c r="I2379" s="302"/>
      <c r="J2379" s="303" t="str">
        <f>IF($I2379="","-",_xlfn.XLOOKUP($I2379,'CC.Meta'!$A:$A,'CC.Meta'!$D:$D,"-",0,1))</f>
        <v>-</v>
      </c>
      <c r="K2379" s="302"/>
      <c r="L2379" s="146" t="str">
        <f>IF($K2379="","-",_xlfn.XLOOKUP($K2379,Obj.Meta!$A:$A,Obj.Meta!$D:$D,"-",0,1))</f>
        <v>-</v>
      </c>
      <c r="M2379" s="300" t="str">
        <f>IF($K2379="","-",_xlfn.XLOOKUP($K2379,Obj.Meta!$A:$A,Obj.Meta!$F:$F,"-",0,1))</f>
        <v>-</v>
      </c>
      <c r="N2379" s="337" t="str">
        <f t="shared" si="73"/>
        <v>---</v>
      </c>
      <c r="O2379" s="333"/>
      <c r="P2379" s="54"/>
      <c r="Q2379" s="52"/>
      <c r="R2379" s="34"/>
      <c r="S2379" s="53"/>
      <c r="T2379" s="208"/>
      <c r="U2379" s="726"/>
      <c r="V2379" s="206"/>
      <c r="W2379" s="206"/>
      <c r="X2379" s="678"/>
      <c r="Y2379" s="34"/>
      <c r="Z2379" s="610"/>
      <c r="AA2379" s="608"/>
    </row>
    <row r="2380" spans="1:27">
      <c r="A2380" s="145" t="str">
        <f t="shared" si="72"/>
        <v>-</v>
      </c>
      <c r="B2380" s="146" t="str">
        <f>_xlfn.XLOOKUP($A2380,Dept.Meta!$A:$A,Dept.Meta!$F:$F,"-",0,1)</f>
        <v>-</v>
      </c>
      <c r="C2380" s="629" t="str">
        <f>_xlfn.XLOOKUP(_xlfn.CONCAT($G2380,"-",$I2380),Div.Meta!$H:$H,Div.Meta!$C:$C,"-",0,1)</f>
        <v>-</v>
      </c>
      <c r="D2380" s="302"/>
      <c r="E2380" s="146" t="str">
        <f>IF($D2380="","-",_xlfn.XLOOKUP($D2380,Fund.Meta!$A:$A,Fund.Meta!$D:$D,"-",0,1))</f>
        <v>-</v>
      </c>
      <c r="F2380" s="303" t="str">
        <f>IF($D2380="","-",_xlfn.XLOOKUP($D2380,Fund.Meta!$A:$A,Fund.Meta!$E:$E,"-",0,1))</f>
        <v>-</v>
      </c>
      <c r="G2380" s="334"/>
      <c r="H2380" s="303" t="str">
        <f>IF($G2380="","-",_xlfn.XLOOKUP($G2380,Appr.Meta!$A:$A,Appr.Meta!$D:$D,"-",0,1))</f>
        <v>-</v>
      </c>
      <c r="I2380" s="302"/>
      <c r="J2380" s="303" t="str">
        <f>IF($I2380="","-",_xlfn.XLOOKUP($I2380,'CC.Meta'!$A:$A,'CC.Meta'!$D:$D,"-",0,1))</f>
        <v>-</v>
      </c>
      <c r="K2380" s="302"/>
      <c r="L2380" s="146" t="str">
        <f>IF($K2380="","-",_xlfn.XLOOKUP($K2380,Obj.Meta!$A:$A,Obj.Meta!$D:$D,"-",0,1))</f>
        <v>-</v>
      </c>
      <c r="M2380" s="300" t="str">
        <f>IF($K2380="","-",_xlfn.XLOOKUP($K2380,Obj.Meta!$A:$A,Obj.Meta!$F:$F,"-",0,1))</f>
        <v>-</v>
      </c>
      <c r="N2380" s="337" t="str">
        <f t="shared" si="73"/>
        <v>---</v>
      </c>
      <c r="O2380" s="333"/>
      <c r="P2380" s="54"/>
      <c r="Q2380" s="52"/>
      <c r="R2380" s="34"/>
      <c r="S2380" s="53"/>
      <c r="T2380" s="208"/>
      <c r="U2380" s="726"/>
      <c r="V2380" s="206"/>
      <c r="W2380" s="206"/>
      <c r="X2380" s="678"/>
      <c r="Y2380" s="34"/>
      <c r="Z2380" s="610"/>
      <c r="AA2380" s="608"/>
    </row>
    <row r="2381" spans="1:27">
      <c r="A2381" s="145" t="str">
        <f t="shared" si="72"/>
        <v>-</v>
      </c>
      <c r="B2381" s="146" t="str">
        <f>_xlfn.XLOOKUP($A2381,Dept.Meta!$A:$A,Dept.Meta!$F:$F,"-",0,1)</f>
        <v>-</v>
      </c>
      <c r="C2381" s="629" t="str">
        <f>_xlfn.XLOOKUP(_xlfn.CONCAT($G2381,"-",$I2381),Div.Meta!$H:$H,Div.Meta!$C:$C,"-",0,1)</f>
        <v>-</v>
      </c>
      <c r="D2381" s="302"/>
      <c r="E2381" s="146" t="str">
        <f>IF($D2381="","-",_xlfn.XLOOKUP($D2381,Fund.Meta!$A:$A,Fund.Meta!$D:$D,"-",0,1))</f>
        <v>-</v>
      </c>
      <c r="F2381" s="303" t="str">
        <f>IF($D2381="","-",_xlfn.XLOOKUP($D2381,Fund.Meta!$A:$A,Fund.Meta!$E:$E,"-",0,1))</f>
        <v>-</v>
      </c>
      <c r="G2381" s="334"/>
      <c r="H2381" s="303" t="str">
        <f>IF($G2381="","-",_xlfn.XLOOKUP($G2381,Appr.Meta!$A:$A,Appr.Meta!$D:$D,"-",0,1))</f>
        <v>-</v>
      </c>
      <c r="I2381" s="302"/>
      <c r="J2381" s="303" t="str">
        <f>IF($I2381="","-",_xlfn.XLOOKUP($I2381,'CC.Meta'!$A:$A,'CC.Meta'!$D:$D,"-",0,1))</f>
        <v>-</v>
      </c>
      <c r="K2381" s="302"/>
      <c r="L2381" s="146" t="str">
        <f>IF($K2381="","-",_xlfn.XLOOKUP($K2381,Obj.Meta!$A:$A,Obj.Meta!$D:$D,"-",0,1))</f>
        <v>-</v>
      </c>
      <c r="M2381" s="300" t="str">
        <f>IF($K2381="","-",_xlfn.XLOOKUP($K2381,Obj.Meta!$A:$A,Obj.Meta!$F:$F,"-",0,1))</f>
        <v>-</v>
      </c>
      <c r="N2381" s="337" t="str">
        <f t="shared" si="73"/>
        <v>---</v>
      </c>
      <c r="O2381" s="333"/>
      <c r="P2381" s="54"/>
      <c r="Q2381" s="52"/>
      <c r="R2381" s="34"/>
      <c r="S2381" s="53"/>
      <c r="T2381" s="208"/>
      <c r="U2381" s="726"/>
      <c r="V2381" s="206"/>
      <c r="W2381" s="206"/>
      <c r="X2381" s="678"/>
      <c r="Y2381" s="34"/>
      <c r="Z2381" s="610"/>
      <c r="AA2381" s="608"/>
    </row>
    <row r="2382" spans="1:27">
      <c r="A2382" s="145" t="str">
        <f t="shared" si="72"/>
        <v>-</v>
      </c>
      <c r="B2382" s="146" t="str">
        <f>_xlfn.XLOOKUP($A2382,Dept.Meta!$A:$A,Dept.Meta!$F:$F,"-",0,1)</f>
        <v>-</v>
      </c>
      <c r="C2382" s="629" t="str">
        <f>_xlfn.XLOOKUP(_xlfn.CONCAT($G2382,"-",$I2382),Div.Meta!$H:$H,Div.Meta!$C:$C,"-",0,1)</f>
        <v>-</v>
      </c>
      <c r="D2382" s="302"/>
      <c r="E2382" s="146" t="str">
        <f>IF($D2382="","-",_xlfn.XLOOKUP($D2382,Fund.Meta!$A:$A,Fund.Meta!$D:$D,"-",0,1))</f>
        <v>-</v>
      </c>
      <c r="F2382" s="303" t="str">
        <f>IF($D2382="","-",_xlfn.XLOOKUP($D2382,Fund.Meta!$A:$A,Fund.Meta!$E:$E,"-",0,1))</f>
        <v>-</v>
      </c>
      <c r="G2382" s="334"/>
      <c r="H2382" s="303" t="str">
        <f>IF($G2382="","-",_xlfn.XLOOKUP($G2382,Appr.Meta!$A:$A,Appr.Meta!$D:$D,"-",0,1))</f>
        <v>-</v>
      </c>
      <c r="I2382" s="302"/>
      <c r="J2382" s="303" t="str">
        <f>IF($I2382="","-",_xlfn.XLOOKUP($I2382,'CC.Meta'!$A:$A,'CC.Meta'!$D:$D,"-",0,1))</f>
        <v>-</v>
      </c>
      <c r="K2382" s="302"/>
      <c r="L2382" s="146" t="str">
        <f>IF($K2382="","-",_xlfn.XLOOKUP($K2382,Obj.Meta!$A:$A,Obj.Meta!$D:$D,"-",0,1))</f>
        <v>-</v>
      </c>
      <c r="M2382" s="300" t="str">
        <f>IF($K2382="","-",_xlfn.XLOOKUP($K2382,Obj.Meta!$A:$A,Obj.Meta!$F:$F,"-",0,1))</f>
        <v>-</v>
      </c>
      <c r="N2382" s="337" t="str">
        <f t="shared" si="73"/>
        <v>---</v>
      </c>
      <c r="O2382" s="333"/>
      <c r="P2382" s="54"/>
      <c r="Q2382" s="52"/>
      <c r="R2382" s="34"/>
      <c r="S2382" s="53"/>
      <c r="T2382" s="208"/>
      <c r="U2382" s="726"/>
      <c r="V2382" s="206"/>
      <c r="W2382" s="206"/>
      <c r="X2382" s="678"/>
      <c r="Y2382" s="34"/>
      <c r="Z2382" s="610"/>
      <c r="AA2382" s="608"/>
    </row>
    <row r="2383" spans="1:27">
      <c r="A2383" s="145" t="str">
        <f t="shared" si="72"/>
        <v>-</v>
      </c>
      <c r="B2383" s="146" t="str">
        <f>_xlfn.XLOOKUP($A2383,Dept.Meta!$A:$A,Dept.Meta!$F:$F,"-",0,1)</f>
        <v>-</v>
      </c>
      <c r="C2383" s="629" t="str">
        <f>_xlfn.XLOOKUP(_xlfn.CONCAT($G2383,"-",$I2383),Div.Meta!$H:$H,Div.Meta!$C:$C,"-",0,1)</f>
        <v>-</v>
      </c>
      <c r="D2383" s="302"/>
      <c r="E2383" s="146" t="str">
        <f>IF($D2383="","-",_xlfn.XLOOKUP($D2383,Fund.Meta!$A:$A,Fund.Meta!$D:$D,"-",0,1))</f>
        <v>-</v>
      </c>
      <c r="F2383" s="303" t="str">
        <f>IF($D2383="","-",_xlfn.XLOOKUP($D2383,Fund.Meta!$A:$A,Fund.Meta!$E:$E,"-",0,1))</f>
        <v>-</v>
      </c>
      <c r="G2383" s="334"/>
      <c r="H2383" s="303" t="str">
        <f>IF($G2383="","-",_xlfn.XLOOKUP($G2383,Appr.Meta!$A:$A,Appr.Meta!$D:$D,"-",0,1))</f>
        <v>-</v>
      </c>
      <c r="I2383" s="302"/>
      <c r="J2383" s="303" t="str">
        <f>IF($I2383="","-",_xlfn.XLOOKUP($I2383,'CC.Meta'!$A:$A,'CC.Meta'!$D:$D,"-",0,1))</f>
        <v>-</v>
      </c>
      <c r="K2383" s="302"/>
      <c r="L2383" s="146" t="str">
        <f>IF($K2383="","-",_xlfn.XLOOKUP($K2383,Obj.Meta!$A:$A,Obj.Meta!$D:$D,"-",0,1))</f>
        <v>-</v>
      </c>
      <c r="M2383" s="300" t="str">
        <f>IF($K2383="","-",_xlfn.XLOOKUP($K2383,Obj.Meta!$A:$A,Obj.Meta!$F:$F,"-",0,1))</f>
        <v>-</v>
      </c>
      <c r="N2383" s="337" t="str">
        <f t="shared" si="73"/>
        <v>---</v>
      </c>
      <c r="O2383" s="333"/>
      <c r="P2383" s="54"/>
      <c r="Q2383" s="52"/>
      <c r="R2383" s="34"/>
      <c r="S2383" s="53"/>
      <c r="T2383" s="208"/>
      <c r="U2383" s="726"/>
      <c r="V2383" s="206"/>
      <c r="W2383" s="206"/>
      <c r="X2383" s="678"/>
      <c r="Y2383" s="34"/>
      <c r="Z2383" s="610"/>
      <c r="AA2383" s="608"/>
    </row>
    <row r="2384" spans="1:27">
      <c r="A2384" s="145" t="str">
        <f t="shared" si="72"/>
        <v>-</v>
      </c>
      <c r="B2384" s="146" t="str">
        <f>_xlfn.XLOOKUP($A2384,Dept.Meta!$A:$A,Dept.Meta!$F:$F,"-",0,1)</f>
        <v>-</v>
      </c>
      <c r="C2384" s="629" t="str">
        <f>_xlfn.XLOOKUP(_xlfn.CONCAT($G2384,"-",$I2384),Div.Meta!$H:$H,Div.Meta!$C:$C,"-",0,1)</f>
        <v>-</v>
      </c>
      <c r="D2384" s="302"/>
      <c r="E2384" s="146" t="str">
        <f>IF($D2384="","-",_xlfn.XLOOKUP($D2384,Fund.Meta!$A:$A,Fund.Meta!$D:$D,"-",0,1))</f>
        <v>-</v>
      </c>
      <c r="F2384" s="303" t="str">
        <f>IF($D2384="","-",_xlfn.XLOOKUP($D2384,Fund.Meta!$A:$A,Fund.Meta!$E:$E,"-",0,1))</f>
        <v>-</v>
      </c>
      <c r="G2384" s="334"/>
      <c r="H2384" s="303" t="str">
        <f>IF($G2384="","-",_xlfn.XLOOKUP($G2384,Appr.Meta!$A:$A,Appr.Meta!$D:$D,"-",0,1))</f>
        <v>-</v>
      </c>
      <c r="I2384" s="302"/>
      <c r="J2384" s="303" t="str">
        <f>IF($I2384="","-",_xlfn.XLOOKUP($I2384,'CC.Meta'!$A:$A,'CC.Meta'!$D:$D,"-",0,1))</f>
        <v>-</v>
      </c>
      <c r="K2384" s="302"/>
      <c r="L2384" s="146" t="str">
        <f>IF($K2384="","-",_xlfn.XLOOKUP($K2384,Obj.Meta!$A:$A,Obj.Meta!$D:$D,"-",0,1))</f>
        <v>-</v>
      </c>
      <c r="M2384" s="300" t="str">
        <f>IF($K2384="","-",_xlfn.XLOOKUP($K2384,Obj.Meta!$A:$A,Obj.Meta!$F:$F,"-",0,1))</f>
        <v>-</v>
      </c>
      <c r="N2384" s="337" t="str">
        <f t="shared" si="73"/>
        <v>---</v>
      </c>
      <c r="O2384" s="333"/>
      <c r="P2384" s="54"/>
      <c r="Q2384" s="52"/>
      <c r="R2384" s="34"/>
      <c r="S2384" s="53"/>
      <c r="T2384" s="208"/>
      <c r="U2384" s="726"/>
      <c r="V2384" s="206"/>
      <c r="W2384" s="206"/>
      <c r="X2384" s="678"/>
      <c r="Y2384" s="34"/>
      <c r="Z2384" s="610"/>
      <c r="AA2384" s="608"/>
    </row>
    <row r="2385" spans="1:27">
      <c r="A2385" s="145" t="str">
        <f t="shared" si="72"/>
        <v>-</v>
      </c>
      <c r="B2385" s="146" t="str">
        <f>_xlfn.XLOOKUP($A2385,Dept.Meta!$A:$A,Dept.Meta!$F:$F,"-",0,1)</f>
        <v>-</v>
      </c>
      <c r="C2385" s="629" t="str">
        <f>_xlfn.XLOOKUP(_xlfn.CONCAT($G2385,"-",$I2385),Div.Meta!$H:$H,Div.Meta!$C:$C,"-",0,1)</f>
        <v>-</v>
      </c>
      <c r="D2385" s="302"/>
      <c r="E2385" s="146" t="str">
        <f>IF($D2385="","-",_xlfn.XLOOKUP($D2385,Fund.Meta!$A:$A,Fund.Meta!$D:$D,"-",0,1))</f>
        <v>-</v>
      </c>
      <c r="F2385" s="303" t="str">
        <f>IF($D2385="","-",_xlfn.XLOOKUP($D2385,Fund.Meta!$A:$A,Fund.Meta!$E:$E,"-",0,1))</f>
        <v>-</v>
      </c>
      <c r="G2385" s="334"/>
      <c r="H2385" s="303" t="str">
        <f>IF($G2385="","-",_xlfn.XLOOKUP($G2385,Appr.Meta!$A:$A,Appr.Meta!$D:$D,"-",0,1))</f>
        <v>-</v>
      </c>
      <c r="I2385" s="302"/>
      <c r="J2385" s="303" t="str">
        <f>IF($I2385="","-",_xlfn.XLOOKUP($I2385,'CC.Meta'!$A:$A,'CC.Meta'!$D:$D,"-",0,1))</f>
        <v>-</v>
      </c>
      <c r="K2385" s="302"/>
      <c r="L2385" s="146" t="str">
        <f>IF($K2385="","-",_xlfn.XLOOKUP($K2385,Obj.Meta!$A:$A,Obj.Meta!$D:$D,"-",0,1))</f>
        <v>-</v>
      </c>
      <c r="M2385" s="300" t="str">
        <f>IF($K2385="","-",_xlfn.XLOOKUP($K2385,Obj.Meta!$A:$A,Obj.Meta!$F:$F,"-",0,1))</f>
        <v>-</v>
      </c>
      <c r="N2385" s="337" t="str">
        <f t="shared" si="73"/>
        <v>---</v>
      </c>
      <c r="O2385" s="333"/>
      <c r="P2385" s="54"/>
      <c r="Q2385" s="52"/>
      <c r="R2385" s="34"/>
      <c r="S2385" s="53"/>
      <c r="T2385" s="208"/>
      <c r="U2385" s="726"/>
      <c r="V2385" s="206"/>
      <c r="W2385" s="206"/>
      <c r="X2385" s="678"/>
      <c r="Y2385" s="34"/>
      <c r="Z2385" s="610"/>
      <c r="AA2385" s="608"/>
    </row>
    <row r="2386" spans="1:27">
      <c r="A2386" s="145" t="str">
        <f t="shared" si="72"/>
        <v>-</v>
      </c>
      <c r="B2386" s="146" t="str">
        <f>_xlfn.XLOOKUP($A2386,Dept.Meta!$A:$A,Dept.Meta!$F:$F,"-",0,1)</f>
        <v>-</v>
      </c>
      <c r="C2386" s="629" t="str">
        <f>_xlfn.XLOOKUP(_xlfn.CONCAT($G2386,"-",$I2386),Div.Meta!$H:$H,Div.Meta!$C:$C,"-",0,1)</f>
        <v>-</v>
      </c>
      <c r="D2386" s="302"/>
      <c r="E2386" s="146" t="str">
        <f>IF($D2386="","-",_xlfn.XLOOKUP($D2386,Fund.Meta!$A:$A,Fund.Meta!$D:$D,"-",0,1))</f>
        <v>-</v>
      </c>
      <c r="F2386" s="303" t="str">
        <f>IF($D2386="","-",_xlfn.XLOOKUP($D2386,Fund.Meta!$A:$A,Fund.Meta!$E:$E,"-",0,1))</f>
        <v>-</v>
      </c>
      <c r="G2386" s="334"/>
      <c r="H2386" s="303" t="str">
        <f>IF($G2386="","-",_xlfn.XLOOKUP($G2386,Appr.Meta!$A:$A,Appr.Meta!$D:$D,"-",0,1))</f>
        <v>-</v>
      </c>
      <c r="I2386" s="302"/>
      <c r="J2386" s="303" t="str">
        <f>IF($I2386="","-",_xlfn.XLOOKUP($I2386,'CC.Meta'!$A:$A,'CC.Meta'!$D:$D,"-",0,1))</f>
        <v>-</v>
      </c>
      <c r="K2386" s="302"/>
      <c r="L2386" s="146" t="str">
        <f>IF($K2386="","-",_xlfn.XLOOKUP($K2386,Obj.Meta!$A:$A,Obj.Meta!$D:$D,"-",0,1))</f>
        <v>-</v>
      </c>
      <c r="M2386" s="300" t="str">
        <f>IF($K2386="","-",_xlfn.XLOOKUP($K2386,Obj.Meta!$A:$A,Obj.Meta!$F:$F,"-",0,1))</f>
        <v>-</v>
      </c>
      <c r="N2386" s="337" t="str">
        <f t="shared" si="73"/>
        <v>---</v>
      </c>
      <c r="O2386" s="333"/>
      <c r="P2386" s="54"/>
      <c r="Q2386" s="52"/>
      <c r="R2386" s="34"/>
      <c r="S2386" s="53"/>
      <c r="T2386" s="208"/>
      <c r="U2386" s="726"/>
      <c r="V2386" s="206"/>
      <c r="W2386" s="206"/>
      <c r="X2386" s="678"/>
      <c r="Y2386" s="34"/>
      <c r="Z2386" s="610"/>
      <c r="AA2386" s="608"/>
    </row>
    <row r="2387" spans="1:27">
      <c r="A2387" s="145" t="str">
        <f t="shared" ref="A2387:A2450" si="74">IFERROR(VALUE(LEFT($I2387,2)),"-")</f>
        <v>-</v>
      </c>
      <c r="B2387" s="146" t="str">
        <f>_xlfn.XLOOKUP($A2387,Dept.Meta!$A:$A,Dept.Meta!$F:$F,"-",0,1)</f>
        <v>-</v>
      </c>
      <c r="C2387" s="629" t="str">
        <f>_xlfn.XLOOKUP(_xlfn.CONCAT($G2387,"-",$I2387),Div.Meta!$H:$H,Div.Meta!$C:$C,"-",0,1)</f>
        <v>-</v>
      </c>
      <c r="D2387" s="302"/>
      <c r="E2387" s="146" t="str">
        <f>IF($D2387="","-",_xlfn.XLOOKUP($D2387,Fund.Meta!$A:$A,Fund.Meta!$D:$D,"-",0,1))</f>
        <v>-</v>
      </c>
      <c r="F2387" s="303" t="str">
        <f>IF($D2387="","-",_xlfn.XLOOKUP($D2387,Fund.Meta!$A:$A,Fund.Meta!$E:$E,"-",0,1))</f>
        <v>-</v>
      </c>
      <c r="G2387" s="334"/>
      <c r="H2387" s="303" t="str">
        <f>IF($G2387="","-",_xlfn.XLOOKUP($G2387,Appr.Meta!$A:$A,Appr.Meta!$D:$D,"-",0,1))</f>
        <v>-</v>
      </c>
      <c r="I2387" s="302"/>
      <c r="J2387" s="303" t="str">
        <f>IF($I2387="","-",_xlfn.XLOOKUP($I2387,'CC.Meta'!$A:$A,'CC.Meta'!$D:$D,"-",0,1))</f>
        <v>-</v>
      </c>
      <c r="K2387" s="302"/>
      <c r="L2387" s="146" t="str">
        <f>IF($K2387="","-",_xlfn.XLOOKUP($K2387,Obj.Meta!$A:$A,Obj.Meta!$D:$D,"-",0,1))</f>
        <v>-</v>
      </c>
      <c r="M2387" s="300" t="str">
        <f>IF($K2387="","-",_xlfn.XLOOKUP($K2387,Obj.Meta!$A:$A,Obj.Meta!$F:$F,"-",0,1))</f>
        <v>-</v>
      </c>
      <c r="N2387" s="337" t="str">
        <f t="shared" ref="N2387:N2450" si="75">_xlfn.CONCAT($D2387,"-",$G2387,"-",$I2387,"-",$K2387)</f>
        <v>---</v>
      </c>
      <c r="O2387" s="333"/>
      <c r="P2387" s="54"/>
      <c r="Q2387" s="52"/>
      <c r="R2387" s="34"/>
      <c r="S2387" s="53"/>
      <c r="T2387" s="208"/>
      <c r="U2387" s="726"/>
      <c r="V2387" s="206"/>
      <c r="W2387" s="206"/>
      <c r="X2387" s="678"/>
      <c r="Y2387" s="34"/>
      <c r="Z2387" s="610"/>
      <c r="AA2387" s="608"/>
    </row>
    <row r="2388" spans="1:27">
      <c r="A2388" s="145" t="str">
        <f t="shared" si="74"/>
        <v>-</v>
      </c>
      <c r="B2388" s="146" t="str">
        <f>_xlfn.XLOOKUP($A2388,Dept.Meta!$A:$A,Dept.Meta!$F:$F,"-",0,1)</f>
        <v>-</v>
      </c>
      <c r="C2388" s="629" t="str">
        <f>_xlfn.XLOOKUP(_xlfn.CONCAT($G2388,"-",$I2388),Div.Meta!$H:$H,Div.Meta!$C:$C,"-",0,1)</f>
        <v>-</v>
      </c>
      <c r="D2388" s="302"/>
      <c r="E2388" s="146" t="str">
        <f>IF($D2388="","-",_xlfn.XLOOKUP($D2388,Fund.Meta!$A:$A,Fund.Meta!$D:$D,"-",0,1))</f>
        <v>-</v>
      </c>
      <c r="F2388" s="303" t="str">
        <f>IF($D2388="","-",_xlfn.XLOOKUP($D2388,Fund.Meta!$A:$A,Fund.Meta!$E:$E,"-",0,1))</f>
        <v>-</v>
      </c>
      <c r="G2388" s="334"/>
      <c r="H2388" s="303" t="str">
        <f>IF($G2388="","-",_xlfn.XLOOKUP($G2388,Appr.Meta!$A:$A,Appr.Meta!$D:$D,"-",0,1))</f>
        <v>-</v>
      </c>
      <c r="I2388" s="302"/>
      <c r="J2388" s="303" t="str">
        <f>IF($I2388="","-",_xlfn.XLOOKUP($I2388,'CC.Meta'!$A:$A,'CC.Meta'!$D:$D,"-",0,1))</f>
        <v>-</v>
      </c>
      <c r="K2388" s="302"/>
      <c r="L2388" s="146" t="str">
        <f>IF($K2388="","-",_xlfn.XLOOKUP($K2388,Obj.Meta!$A:$A,Obj.Meta!$D:$D,"-",0,1))</f>
        <v>-</v>
      </c>
      <c r="M2388" s="300" t="str">
        <f>IF($K2388="","-",_xlfn.XLOOKUP($K2388,Obj.Meta!$A:$A,Obj.Meta!$F:$F,"-",0,1))</f>
        <v>-</v>
      </c>
      <c r="N2388" s="337" t="str">
        <f t="shared" si="75"/>
        <v>---</v>
      </c>
      <c r="O2388" s="333"/>
      <c r="P2388" s="54"/>
      <c r="Q2388" s="52"/>
      <c r="R2388" s="34"/>
      <c r="S2388" s="53"/>
      <c r="T2388" s="208"/>
      <c r="U2388" s="726"/>
      <c r="V2388" s="206"/>
      <c r="W2388" s="206"/>
      <c r="X2388" s="678"/>
      <c r="Y2388" s="34"/>
      <c r="Z2388" s="610"/>
      <c r="AA2388" s="608"/>
    </row>
    <row r="2389" spans="1:27">
      <c r="A2389" s="145" t="str">
        <f t="shared" si="74"/>
        <v>-</v>
      </c>
      <c r="B2389" s="146" t="str">
        <f>_xlfn.XLOOKUP($A2389,Dept.Meta!$A:$A,Dept.Meta!$F:$F,"-",0,1)</f>
        <v>-</v>
      </c>
      <c r="C2389" s="629" t="str">
        <f>_xlfn.XLOOKUP(_xlfn.CONCAT($G2389,"-",$I2389),Div.Meta!$H:$H,Div.Meta!$C:$C,"-",0,1)</f>
        <v>-</v>
      </c>
      <c r="D2389" s="302"/>
      <c r="E2389" s="146" t="str">
        <f>IF($D2389="","-",_xlfn.XLOOKUP($D2389,Fund.Meta!$A:$A,Fund.Meta!$D:$D,"-",0,1))</f>
        <v>-</v>
      </c>
      <c r="F2389" s="303" t="str">
        <f>IF($D2389="","-",_xlfn.XLOOKUP($D2389,Fund.Meta!$A:$A,Fund.Meta!$E:$E,"-",0,1))</f>
        <v>-</v>
      </c>
      <c r="G2389" s="334"/>
      <c r="H2389" s="303" t="str">
        <f>IF($G2389="","-",_xlfn.XLOOKUP($G2389,Appr.Meta!$A:$A,Appr.Meta!$D:$D,"-",0,1))</f>
        <v>-</v>
      </c>
      <c r="I2389" s="302"/>
      <c r="J2389" s="303" t="str">
        <f>IF($I2389="","-",_xlfn.XLOOKUP($I2389,'CC.Meta'!$A:$A,'CC.Meta'!$D:$D,"-",0,1))</f>
        <v>-</v>
      </c>
      <c r="K2389" s="302"/>
      <c r="L2389" s="146" t="str">
        <f>IF($K2389="","-",_xlfn.XLOOKUP($K2389,Obj.Meta!$A:$A,Obj.Meta!$D:$D,"-",0,1))</f>
        <v>-</v>
      </c>
      <c r="M2389" s="300" t="str">
        <f>IF($K2389="","-",_xlfn.XLOOKUP($K2389,Obj.Meta!$A:$A,Obj.Meta!$F:$F,"-",0,1))</f>
        <v>-</v>
      </c>
      <c r="N2389" s="337" t="str">
        <f t="shared" si="75"/>
        <v>---</v>
      </c>
      <c r="O2389" s="333"/>
      <c r="P2389" s="54"/>
      <c r="Q2389" s="52"/>
      <c r="R2389" s="34"/>
      <c r="S2389" s="53"/>
      <c r="T2389" s="208"/>
      <c r="U2389" s="726"/>
      <c r="V2389" s="206"/>
      <c r="W2389" s="206"/>
      <c r="X2389" s="678"/>
      <c r="Y2389" s="34"/>
      <c r="Z2389" s="610"/>
      <c r="AA2389" s="608"/>
    </row>
    <row r="2390" spans="1:27">
      <c r="A2390" s="145" t="str">
        <f t="shared" si="74"/>
        <v>-</v>
      </c>
      <c r="B2390" s="146" t="str">
        <f>_xlfn.XLOOKUP($A2390,Dept.Meta!$A:$A,Dept.Meta!$F:$F,"-",0,1)</f>
        <v>-</v>
      </c>
      <c r="C2390" s="629" t="str">
        <f>_xlfn.XLOOKUP(_xlfn.CONCAT($G2390,"-",$I2390),Div.Meta!$H:$H,Div.Meta!$C:$C,"-",0,1)</f>
        <v>-</v>
      </c>
      <c r="D2390" s="302"/>
      <c r="E2390" s="146" t="str">
        <f>IF($D2390="","-",_xlfn.XLOOKUP($D2390,Fund.Meta!$A:$A,Fund.Meta!$D:$D,"-",0,1))</f>
        <v>-</v>
      </c>
      <c r="F2390" s="303" t="str">
        <f>IF($D2390="","-",_xlfn.XLOOKUP($D2390,Fund.Meta!$A:$A,Fund.Meta!$E:$E,"-",0,1))</f>
        <v>-</v>
      </c>
      <c r="G2390" s="334"/>
      <c r="H2390" s="303" t="str">
        <f>IF($G2390="","-",_xlfn.XLOOKUP($G2390,Appr.Meta!$A:$A,Appr.Meta!$D:$D,"-",0,1))</f>
        <v>-</v>
      </c>
      <c r="I2390" s="302"/>
      <c r="J2390" s="303" t="str">
        <f>IF($I2390="","-",_xlfn.XLOOKUP($I2390,'CC.Meta'!$A:$A,'CC.Meta'!$D:$D,"-",0,1))</f>
        <v>-</v>
      </c>
      <c r="K2390" s="302"/>
      <c r="L2390" s="146" t="str">
        <f>IF($K2390="","-",_xlfn.XLOOKUP($K2390,Obj.Meta!$A:$A,Obj.Meta!$D:$D,"-",0,1))</f>
        <v>-</v>
      </c>
      <c r="M2390" s="300" t="str">
        <f>IF($K2390="","-",_xlfn.XLOOKUP($K2390,Obj.Meta!$A:$A,Obj.Meta!$F:$F,"-",0,1))</f>
        <v>-</v>
      </c>
      <c r="N2390" s="337" t="str">
        <f t="shared" si="75"/>
        <v>---</v>
      </c>
      <c r="O2390" s="333"/>
      <c r="P2390" s="54"/>
      <c r="Q2390" s="52"/>
      <c r="R2390" s="34"/>
      <c r="S2390" s="53"/>
      <c r="T2390" s="208"/>
      <c r="U2390" s="726"/>
      <c r="V2390" s="206"/>
      <c r="W2390" s="206"/>
      <c r="X2390" s="678"/>
      <c r="Y2390" s="34"/>
      <c r="Z2390" s="610"/>
      <c r="AA2390" s="608"/>
    </row>
    <row r="2391" spans="1:27">
      <c r="A2391" s="145" t="str">
        <f t="shared" si="74"/>
        <v>-</v>
      </c>
      <c r="B2391" s="146" t="str">
        <f>_xlfn.XLOOKUP($A2391,Dept.Meta!$A:$A,Dept.Meta!$F:$F,"-",0,1)</f>
        <v>-</v>
      </c>
      <c r="C2391" s="629" t="str">
        <f>_xlfn.XLOOKUP(_xlfn.CONCAT($G2391,"-",$I2391),Div.Meta!$H:$H,Div.Meta!$C:$C,"-",0,1)</f>
        <v>-</v>
      </c>
      <c r="D2391" s="302"/>
      <c r="E2391" s="146" t="str">
        <f>IF($D2391="","-",_xlfn.XLOOKUP($D2391,Fund.Meta!$A:$A,Fund.Meta!$D:$D,"-",0,1))</f>
        <v>-</v>
      </c>
      <c r="F2391" s="303" t="str">
        <f>IF($D2391="","-",_xlfn.XLOOKUP($D2391,Fund.Meta!$A:$A,Fund.Meta!$E:$E,"-",0,1))</f>
        <v>-</v>
      </c>
      <c r="G2391" s="334"/>
      <c r="H2391" s="303" t="str">
        <f>IF($G2391="","-",_xlfn.XLOOKUP($G2391,Appr.Meta!$A:$A,Appr.Meta!$D:$D,"-",0,1))</f>
        <v>-</v>
      </c>
      <c r="I2391" s="302"/>
      <c r="J2391" s="303" t="str">
        <f>IF($I2391="","-",_xlfn.XLOOKUP($I2391,'CC.Meta'!$A:$A,'CC.Meta'!$D:$D,"-",0,1))</f>
        <v>-</v>
      </c>
      <c r="K2391" s="302"/>
      <c r="L2391" s="146" t="str">
        <f>IF($K2391="","-",_xlfn.XLOOKUP($K2391,Obj.Meta!$A:$A,Obj.Meta!$D:$D,"-",0,1))</f>
        <v>-</v>
      </c>
      <c r="M2391" s="300" t="str">
        <f>IF($K2391="","-",_xlfn.XLOOKUP($K2391,Obj.Meta!$A:$A,Obj.Meta!$F:$F,"-",0,1))</f>
        <v>-</v>
      </c>
      <c r="N2391" s="337" t="str">
        <f t="shared" si="75"/>
        <v>---</v>
      </c>
      <c r="O2391" s="333"/>
      <c r="P2391" s="54"/>
      <c r="Q2391" s="52"/>
      <c r="R2391" s="34"/>
      <c r="S2391" s="53"/>
      <c r="T2391" s="208"/>
      <c r="U2391" s="726"/>
      <c r="V2391" s="206"/>
      <c r="W2391" s="206"/>
      <c r="X2391" s="678"/>
      <c r="Y2391" s="34"/>
      <c r="Z2391" s="610"/>
      <c r="AA2391" s="608"/>
    </row>
    <row r="2392" spans="1:27">
      <c r="A2392" s="145" t="str">
        <f t="shared" si="74"/>
        <v>-</v>
      </c>
      <c r="B2392" s="146" t="str">
        <f>_xlfn.XLOOKUP($A2392,Dept.Meta!$A:$A,Dept.Meta!$F:$F,"-",0,1)</f>
        <v>-</v>
      </c>
      <c r="C2392" s="629" t="str">
        <f>_xlfn.XLOOKUP(_xlfn.CONCAT($G2392,"-",$I2392),Div.Meta!$H:$H,Div.Meta!$C:$C,"-",0,1)</f>
        <v>-</v>
      </c>
      <c r="D2392" s="302"/>
      <c r="E2392" s="146" t="str">
        <f>IF($D2392="","-",_xlfn.XLOOKUP($D2392,Fund.Meta!$A:$A,Fund.Meta!$D:$D,"-",0,1))</f>
        <v>-</v>
      </c>
      <c r="F2392" s="303" t="str">
        <f>IF($D2392="","-",_xlfn.XLOOKUP($D2392,Fund.Meta!$A:$A,Fund.Meta!$E:$E,"-",0,1))</f>
        <v>-</v>
      </c>
      <c r="G2392" s="334"/>
      <c r="H2392" s="303" t="str">
        <f>IF($G2392="","-",_xlfn.XLOOKUP($G2392,Appr.Meta!$A:$A,Appr.Meta!$D:$D,"-",0,1))</f>
        <v>-</v>
      </c>
      <c r="I2392" s="302"/>
      <c r="J2392" s="303" t="str">
        <f>IF($I2392="","-",_xlfn.XLOOKUP($I2392,'CC.Meta'!$A:$A,'CC.Meta'!$D:$D,"-",0,1))</f>
        <v>-</v>
      </c>
      <c r="K2392" s="302"/>
      <c r="L2392" s="146" t="str">
        <f>IF($K2392="","-",_xlfn.XLOOKUP($K2392,Obj.Meta!$A:$A,Obj.Meta!$D:$D,"-",0,1))</f>
        <v>-</v>
      </c>
      <c r="M2392" s="300" t="str">
        <f>IF($K2392="","-",_xlfn.XLOOKUP($K2392,Obj.Meta!$A:$A,Obj.Meta!$F:$F,"-",0,1))</f>
        <v>-</v>
      </c>
      <c r="N2392" s="337" t="str">
        <f t="shared" si="75"/>
        <v>---</v>
      </c>
      <c r="O2392" s="333"/>
      <c r="P2392" s="54"/>
      <c r="Q2392" s="52"/>
      <c r="R2392" s="34"/>
      <c r="S2392" s="53"/>
      <c r="T2392" s="208"/>
      <c r="U2392" s="726"/>
      <c r="V2392" s="206"/>
      <c r="W2392" s="206"/>
      <c r="X2392" s="678"/>
      <c r="Y2392" s="34"/>
      <c r="Z2392" s="610"/>
      <c r="AA2392" s="608"/>
    </row>
    <row r="2393" spans="1:27">
      <c r="A2393" s="145" t="str">
        <f t="shared" si="74"/>
        <v>-</v>
      </c>
      <c r="B2393" s="146" t="str">
        <f>_xlfn.XLOOKUP($A2393,Dept.Meta!$A:$A,Dept.Meta!$F:$F,"-",0,1)</f>
        <v>-</v>
      </c>
      <c r="C2393" s="629" t="str">
        <f>_xlfn.XLOOKUP(_xlfn.CONCAT($G2393,"-",$I2393),Div.Meta!$H:$H,Div.Meta!$C:$C,"-",0,1)</f>
        <v>-</v>
      </c>
      <c r="D2393" s="302"/>
      <c r="E2393" s="146" t="str">
        <f>IF($D2393="","-",_xlfn.XLOOKUP($D2393,Fund.Meta!$A:$A,Fund.Meta!$D:$D,"-",0,1))</f>
        <v>-</v>
      </c>
      <c r="F2393" s="303" t="str">
        <f>IF($D2393="","-",_xlfn.XLOOKUP($D2393,Fund.Meta!$A:$A,Fund.Meta!$E:$E,"-",0,1))</f>
        <v>-</v>
      </c>
      <c r="G2393" s="334"/>
      <c r="H2393" s="303" t="str">
        <f>IF($G2393="","-",_xlfn.XLOOKUP($G2393,Appr.Meta!$A:$A,Appr.Meta!$D:$D,"-",0,1))</f>
        <v>-</v>
      </c>
      <c r="I2393" s="302"/>
      <c r="J2393" s="303" t="str">
        <f>IF($I2393="","-",_xlfn.XLOOKUP($I2393,'CC.Meta'!$A:$A,'CC.Meta'!$D:$D,"-",0,1))</f>
        <v>-</v>
      </c>
      <c r="K2393" s="302"/>
      <c r="L2393" s="146" t="str">
        <f>IF($K2393="","-",_xlfn.XLOOKUP($K2393,Obj.Meta!$A:$A,Obj.Meta!$D:$D,"-",0,1))</f>
        <v>-</v>
      </c>
      <c r="M2393" s="300" t="str">
        <f>IF($K2393="","-",_xlfn.XLOOKUP($K2393,Obj.Meta!$A:$A,Obj.Meta!$F:$F,"-",0,1))</f>
        <v>-</v>
      </c>
      <c r="N2393" s="337" t="str">
        <f t="shared" si="75"/>
        <v>---</v>
      </c>
      <c r="O2393" s="333"/>
      <c r="P2393" s="54"/>
      <c r="Q2393" s="52"/>
      <c r="R2393" s="34"/>
      <c r="S2393" s="53"/>
      <c r="T2393" s="208"/>
      <c r="U2393" s="726"/>
      <c r="V2393" s="206"/>
      <c r="W2393" s="206"/>
      <c r="X2393" s="678"/>
      <c r="Y2393" s="34"/>
      <c r="Z2393" s="610"/>
      <c r="AA2393" s="608"/>
    </row>
    <row r="2394" spans="1:27">
      <c r="A2394" s="145" t="str">
        <f t="shared" si="74"/>
        <v>-</v>
      </c>
      <c r="B2394" s="146" t="str">
        <f>_xlfn.XLOOKUP($A2394,Dept.Meta!$A:$A,Dept.Meta!$F:$F,"-",0,1)</f>
        <v>-</v>
      </c>
      <c r="C2394" s="629" t="str">
        <f>_xlfn.XLOOKUP(_xlfn.CONCAT($G2394,"-",$I2394),Div.Meta!$H:$H,Div.Meta!$C:$C,"-",0,1)</f>
        <v>-</v>
      </c>
      <c r="D2394" s="302"/>
      <c r="E2394" s="146" t="str">
        <f>IF($D2394="","-",_xlfn.XLOOKUP($D2394,Fund.Meta!$A:$A,Fund.Meta!$D:$D,"-",0,1))</f>
        <v>-</v>
      </c>
      <c r="F2394" s="303" t="str">
        <f>IF($D2394="","-",_xlfn.XLOOKUP($D2394,Fund.Meta!$A:$A,Fund.Meta!$E:$E,"-",0,1))</f>
        <v>-</v>
      </c>
      <c r="G2394" s="334"/>
      <c r="H2394" s="303" t="str">
        <f>IF($G2394="","-",_xlfn.XLOOKUP($G2394,Appr.Meta!$A:$A,Appr.Meta!$D:$D,"-",0,1))</f>
        <v>-</v>
      </c>
      <c r="I2394" s="302"/>
      <c r="J2394" s="303" t="str">
        <f>IF($I2394="","-",_xlfn.XLOOKUP($I2394,'CC.Meta'!$A:$A,'CC.Meta'!$D:$D,"-",0,1))</f>
        <v>-</v>
      </c>
      <c r="K2394" s="302"/>
      <c r="L2394" s="146" t="str">
        <f>IF($K2394="","-",_xlfn.XLOOKUP($K2394,Obj.Meta!$A:$A,Obj.Meta!$D:$D,"-",0,1))</f>
        <v>-</v>
      </c>
      <c r="M2394" s="300" t="str">
        <f>IF($K2394="","-",_xlfn.XLOOKUP($K2394,Obj.Meta!$A:$A,Obj.Meta!$F:$F,"-",0,1))</f>
        <v>-</v>
      </c>
      <c r="N2394" s="337" t="str">
        <f t="shared" si="75"/>
        <v>---</v>
      </c>
      <c r="O2394" s="333"/>
      <c r="P2394" s="54"/>
      <c r="Q2394" s="52"/>
      <c r="R2394" s="34"/>
      <c r="S2394" s="53"/>
      <c r="T2394" s="208"/>
      <c r="U2394" s="726"/>
      <c r="V2394" s="206"/>
      <c r="W2394" s="206"/>
      <c r="X2394" s="678"/>
      <c r="Y2394" s="34"/>
      <c r="Z2394" s="610"/>
      <c r="AA2394" s="608"/>
    </row>
    <row r="2395" spans="1:27">
      <c r="A2395" s="145" t="str">
        <f t="shared" si="74"/>
        <v>-</v>
      </c>
      <c r="B2395" s="146" t="str">
        <f>_xlfn.XLOOKUP($A2395,Dept.Meta!$A:$A,Dept.Meta!$F:$F,"-",0,1)</f>
        <v>-</v>
      </c>
      <c r="C2395" s="629" t="str">
        <f>_xlfn.XLOOKUP(_xlfn.CONCAT($G2395,"-",$I2395),Div.Meta!$H:$H,Div.Meta!$C:$C,"-",0,1)</f>
        <v>-</v>
      </c>
      <c r="D2395" s="302"/>
      <c r="E2395" s="146" t="str">
        <f>IF($D2395="","-",_xlfn.XLOOKUP($D2395,Fund.Meta!$A:$A,Fund.Meta!$D:$D,"-",0,1))</f>
        <v>-</v>
      </c>
      <c r="F2395" s="303" t="str">
        <f>IF($D2395="","-",_xlfn.XLOOKUP($D2395,Fund.Meta!$A:$A,Fund.Meta!$E:$E,"-",0,1))</f>
        <v>-</v>
      </c>
      <c r="G2395" s="334"/>
      <c r="H2395" s="303" t="str">
        <f>IF($G2395="","-",_xlfn.XLOOKUP($G2395,Appr.Meta!$A:$A,Appr.Meta!$D:$D,"-",0,1))</f>
        <v>-</v>
      </c>
      <c r="I2395" s="302"/>
      <c r="J2395" s="303" t="str">
        <f>IF($I2395="","-",_xlfn.XLOOKUP($I2395,'CC.Meta'!$A:$A,'CC.Meta'!$D:$D,"-",0,1))</f>
        <v>-</v>
      </c>
      <c r="K2395" s="302"/>
      <c r="L2395" s="146" t="str">
        <f>IF($K2395="","-",_xlfn.XLOOKUP($K2395,Obj.Meta!$A:$A,Obj.Meta!$D:$D,"-",0,1))</f>
        <v>-</v>
      </c>
      <c r="M2395" s="300" t="str">
        <f>IF($K2395="","-",_xlfn.XLOOKUP($K2395,Obj.Meta!$A:$A,Obj.Meta!$F:$F,"-",0,1))</f>
        <v>-</v>
      </c>
      <c r="N2395" s="337" t="str">
        <f t="shared" si="75"/>
        <v>---</v>
      </c>
      <c r="O2395" s="333"/>
      <c r="P2395" s="54"/>
      <c r="Q2395" s="52"/>
      <c r="R2395" s="34"/>
      <c r="S2395" s="53"/>
      <c r="T2395" s="208"/>
      <c r="U2395" s="726"/>
      <c r="V2395" s="206"/>
      <c r="W2395" s="206"/>
      <c r="X2395" s="678"/>
      <c r="Y2395" s="34"/>
      <c r="Z2395" s="610"/>
      <c r="AA2395" s="608"/>
    </row>
    <row r="2396" spans="1:27">
      <c r="A2396" s="145" t="str">
        <f t="shared" si="74"/>
        <v>-</v>
      </c>
      <c r="B2396" s="146" t="str">
        <f>_xlfn.XLOOKUP($A2396,Dept.Meta!$A:$A,Dept.Meta!$F:$F,"-",0,1)</f>
        <v>-</v>
      </c>
      <c r="C2396" s="629" t="str">
        <f>_xlfn.XLOOKUP(_xlfn.CONCAT($G2396,"-",$I2396),Div.Meta!$H:$H,Div.Meta!$C:$C,"-",0,1)</f>
        <v>-</v>
      </c>
      <c r="D2396" s="302"/>
      <c r="E2396" s="146" t="str">
        <f>IF($D2396="","-",_xlfn.XLOOKUP($D2396,Fund.Meta!$A:$A,Fund.Meta!$D:$D,"-",0,1))</f>
        <v>-</v>
      </c>
      <c r="F2396" s="303" t="str">
        <f>IF($D2396="","-",_xlfn.XLOOKUP($D2396,Fund.Meta!$A:$A,Fund.Meta!$E:$E,"-",0,1))</f>
        <v>-</v>
      </c>
      <c r="G2396" s="334"/>
      <c r="H2396" s="303" t="str">
        <f>IF($G2396="","-",_xlfn.XLOOKUP($G2396,Appr.Meta!$A:$A,Appr.Meta!$D:$D,"-",0,1))</f>
        <v>-</v>
      </c>
      <c r="I2396" s="302"/>
      <c r="J2396" s="303" t="str">
        <f>IF($I2396="","-",_xlfn.XLOOKUP($I2396,'CC.Meta'!$A:$A,'CC.Meta'!$D:$D,"-",0,1))</f>
        <v>-</v>
      </c>
      <c r="K2396" s="302"/>
      <c r="L2396" s="146" t="str">
        <f>IF($K2396="","-",_xlfn.XLOOKUP($K2396,Obj.Meta!$A:$A,Obj.Meta!$D:$D,"-",0,1))</f>
        <v>-</v>
      </c>
      <c r="M2396" s="300" t="str">
        <f>IF($K2396="","-",_xlfn.XLOOKUP($K2396,Obj.Meta!$A:$A,Obj.Meta!$F:$F,"-",0,1))</f>
        <v>-</v>
      </c>
      <c r="N2396" s="337" t="str">
        <f t="shared" si="75"/>
        <v>---</v>
      </c>
      <c r="O2396" s="333"/>
      <c r="P2396" s="54"/>
      <c r="Q2396" s="52"/>
      <c r="R2396" s="34"/>
      <c r="S2396" s="53"/>
      <c r="T2396" s="208"/>
      <c r="U2396" s="726"/>
      <c r="V2396" s="206"/>
      <c r="W2396" s="206"/>
      <c r="X2396" s="678"/>
      <c r="Y2396" s="34"/>
      <c r="Z2396" s="610"/>
      <c r="AA2396" s="608"/>
    </row>
    <row r="2397" spans="1:27">
      <c r="A2397" s="145" t="str">
        <f t="shared" si="74"/>
        <v>-</v>
      </c>
      <c r="B2397" s="146" t="str">
        <f>_xlfn.XLOOKUP($A2397,Dept.Meta!$A:$A,Dept.Meta!$F:$F,"-",0,1)</f>
        <v>-</v>
      </c>
      <c r="C2397" s="629" t="str">
        <f>_xlfn.XLOOKUP(_xlfn.CONCAT($G2397,"-",$I2397),Div.Meta!$H:$H,Div.Meta!$C:$C,"-",0,1)</f>
        <v>-</v>
      </c>
      <c r="D2397" s="302"/>
      <c r="E2397" s="146" t="str">
        <f>IF($D2397="","-",_xlfn.XLOOKUP($D2397,Fund.Meta!$A:$A,Fund.Meta!$D:$D,"-",0,1))</f>
        <v>-</v>
      </c>
      <c r="F2397" s="303" t="str">
        <f>IF($D2397="","-",_xlfn.XLOOKUP($D2397,Fund.Meta!$A:$A,Fund.Meta!$E:$E,"-",0,1))</f>
        <v>-</v>
      </c>
      <c r="G2397" s="334"/>
      <c r="H2397" s="303" t="str">
        <f>IF($G2397="","-",_xlfn.XLOOKUP($G2397,Appr.Meta!$A:$A,Appr.Meta!$D:$D,"-",0,1))</f>
        <v>-</v>
      </c>
      <c r="I2397" s="302"/>
      <c r="J2397" s="303" t="str">
        <f>IF($I2397="","-",_xlfn.XLOOKUP($I2397,'CC.Meta'!$A:$A,'CC.Meta'!$D:$D,"-",0,1))</f>
        <v>-</v>
      </c>
      <c r="K2397" s="302"/>
      <c r="L2397" s="146" t="str">
        <f>IF($K2397="","-",_xlfn.XLOOKUP($K2397,Obj.Meta!$A:$A,Obj.Meta!$D:$D,"-",0,1))</f>
        <v>-</v>
      </c>
      <c r="M2397" s="300" t="str">
        <f>IF($K2397="","-",_xlfn.XLOOKUP($K2397,Obj.Meta!$A:$A,Obj.Meta!$F:$F,"-",0,1))</f>
        <v>-</v>
      </c>
      <c r="N2397" s="337" t="str">
        <f t="shared" si="75"/>
        <v>---</v>
      </c>
      <c r="O2397" s="333"/>
      <c r="P2397" s="54"/>
      <c r="Q2397" s="52"/>
      <c r="R2397" s="34"/>
      <c r="S2397" s="53"/>
      <c r="T2397" s="208"/>
      <c r="U2397" s="726"/>
      <c r="V2397" s="206"/>
      <c r="W2397" s="206"/>
      <c r="X2397" s="678"/>
      <c r="Y2397" s="34"/>
      <c r="Z2397" s="610"/>
      <c r="AA2397" s="608"/>
    </row>
    <row r="2398" spans="1:27">
      <c r="A2398" s="145" t="str">
        <f t="shared" si="74"/>
        <v>-</v>
      </c>
      <c r="B2398" s="146" t="str">
        <f>_xlfn.XLOOKUP($A2398,Dept.Meta!$A:$A,Dept.Meta!$F:$F,"-",0,1)</f>
        <v>-</v>
      </c>
      <c r="C2398" s="629" t="str">
        <f>_xlfn.XLOOKUP(_xlfn.CONCAT($G2398,"-",$I2398),Div.Meta!$H:$H,Div.Meta!$C:$C,"-",0,1)</f>
        <v>-</v>
      </c>
      <c r="D2398" s="302"/>
      <c r="E2398" s="146" t="str">
        <f>IF($D2398="","-",_xlfn.XLOOKUP($D2398,Fund.Meta!$A:$A,Fund.Meta!$D:$D,"-",0,1))</f>
        <v>-</v>
      </c>
      <c r="F2398" s="303" t="str">
        <f>IF($D2398="","-",_xlfn.XLOOKUP($D2398,Fund.Meta!$A:$A,Fund.Meta!$E:$E,"-",0,1))</f>
        <v>-</v>
      </c>
      <c r="G2398" s="334"/>
      <c r="H2398" s="303" t="str">
        <f>IF($G2398="","-",_xlfn.XLOOKUP($G2398,Appr.Meta!$A:$A,Appr.Meta!$D:$D,"-",0,1))</f>
        <v>-</v>
      </c>
      <c r="I2398" s="302"/>
      <c r="J2398" s="303" t="str">
        <f>IF($I2398="","-",_xlfn.XLOOKUP($I2398,'CC.Meta'!$A:$A,'CC.Meta'!$D:$D,"-",0,1))</f>
        <v>-</v>
      </c>
      <c r="K2398" s="302"/>
      <c r="L2398" s="146" t="str">
        <f>IF($K2398="","-",_xlfn.XLOOKUP($K2398,Obj.Meta!$A:$A,Obj.Meta!$D:$D,"-",0,1))</f>
        <v>-</v>
      </c>
      <c r="M2398" s="300" t="str">
        <f>IF($K2398="","-",_xlfn.XLOOKUP($K2398,Obj.Meta!$A:$A,Obj.Meta!$F:$F,"-",0,1))</f>
        <v>-</v>
      </c>
      <c r="N2398" s="337" t="str">
        <f t="shared" si="75"/>
        <v>---</v>
      </c>
      <c r="O2398" s="333"/>
      <c r="P2398" s="54"/>
      <c r="Q2398" s="52"/>
      <c r="R2398" s="34"/>
      <c r="S2398" s="53"/>
      <c r="T2398" s="208"/>
      <c r="U2398" s="726"/>
      <c r="V2398" s="206"/>
      <c r="W2398" s="206"/>
      <c r="X2398" s="678"/>
      <c r="Y2398" s="34"/>
      <c r="Z2398" s="610"/>
      <c r="AA2398" s="608"/>
    </row>
    <row r="2399" spans="1:27">
      <c r="A2399" s="145" t="str">
        <f t="shared" si="74"/>
        <v>-</v>
      </c>
      <c r="B2399" s="146" t="str">
        <f>_xlfn.XLOOKUP($A2399,Dept.Meta!$A:$A,Dept.Meta!$F:$F,"-",0,1)</f>
        <v>-</v>
      </c>
      <c r="C2399" s="629" t="str">
        <f>_xlfn.XLOOKUP(_xlfn.CONCAT($G2399,"-",$I2399),Div.Meta!$H:$H,Div.Meta!$C:$C,"-",0,1)</f>
        <v>-</v>
      </c>
      <c r="D2399" s="302"/>
      <c r="E2399" s="146" t="str">
        <f>IF($D2399="","-",_xlfn.XLOOKUP($D2399,Fund.Meta!$A:$A,Fund.Meta!$D:$D,"-",0,1))</f>
        <v>-</v>
      </c>
      <c r="F2399" s="303" t="str">
        <f>IF($D2399="","-",_xlfn.XLOOKUP($D2399,Fund.Meta!$A:$A,Fund.Meta!$E:$E,"-",0,1))</f>
        <v>-</v>
      </c>
      <c r="G2399" s="334"/>
      <c r="H2399" s="303" t="str">
        <f>IF($G2399="","-",_xlfn.XLOOKUP($G2399,Appr.Meta!$A:$A,Appr.Meta!$D:$D,"-",0,1))</f>
        <v>-</v>
      </c>
      <c r="I2399" s="302"/>
      <c r="J2399" s="303" t="str">
        <f>IF($I2399="","-",_xlfn.XLOOKUP($I2399,'CC.Meta'!$A:$A,'CC.Meta'!$D:$D,"-",0,1))</f>
        <v>-</v>
      </c>
      <c r="K2399" s="302"/>
      <c r="L2399" s="146" t="str">
        <f>IF($K2399="","-",_xlfn.XLOOKUP($K2399,Obj.Meta!$A:$A,Obj.Meta!$D:$D,"-",0,1))</f>
        <v>-</v>
      </c>
      <c r="M2399" s="300" t="str">
        <f>IF($K2399="","-",_xlfn.XLOOKUP($K2399,Obj.Meta!$A:$A,Obj.Meta!$F:$F,"-",0,1))</f>
        <v>-</v>
      </c>
      <c r="N2399" s="337" t="str">
        <f t="shared" si="75"/>
        <v>---</v>
      </c>
      <c r="O2399" s="333"/>
      <c r="P2399" s="54"/>
      <c r="Q2399" s="52"/>
      <c r="R2399" s="34"/>
      <c r="S2399" s="53"/>
      <c r="T2399" s="208"/>
      <c r="U2399" s="726"/>
      <c r="V2399" s="206"/>
      <c r="W2399" s="206"/>
      <c r="X2399" s="678"/>
      <c r="Y2399" s="34"/>
      <c r="Z2399" s="610"/>
      <c r="AA2399" s="608"/>
    </row>
    <row r="2400" spans="1:27">
      <c r="A2400" s="145" t="str">
        <f t="shared" si="74"/>
        <v>-</v>
      </c>
      <c r="B2400" s="146" t="str">
        <f>_xlfn.XLOOKUP($A2400,Dept.Meta!$A:$A,Dept.Meta!$F:$F,"-",0,1)</f>
        <v>-</v>
      </c>
      <c r="C2400" s="629" t="str">
        <f>_xlfn.XLOOKUP(_xlfn.CONCAT($G2400,"-",$I2400),Div.Meta!$H:$H,Div.Meta!$C:$C,"-",0,1)</f>
        <v>-</v>
      </c>
      <c r="D2400" s="302"/>
      <c r="E2400" s="146" t="str">
        <f>IF($D2400="","-",_xlfn.XLOOKUP($D2400,Fund.Meta!$A:$A,Fund.Meta!$D:$D,"-",0,1))</f>
        <v>-</v>
      </c>
      <c r="F2400" s="303" t="str">
        <f>IF($D2400="","-",_xlfn.XLOOKUP($D2400,Fund.Meta!$A:$A,Fund.Meta!$E:$E,"-",0,1))</f>
        <v>-</v>
      </c>
      <c r="G2400" s="334"/>
      <c r="H2400" s="303" t="str">
        <f>IF($G2400="","-",_xlfn.XLOOKUP($G2400,Appr.Meta!$A:$A,Appr.Meta!$D:$D,"-",0,1))</f>
        <v>-</v>
      </c>
      <c r="I2400" s="302"/>
      <c r="J2400" s="303" t="str">
        <f>IF($I2400="","-",_xlfn.XLOOKUP($I2400,'CC.Meta'!$A:$A,'CC.Meta'!$D:$D,"-",0,1))</f>
        <v>-</v>
      </c>
      <c r="K2400" s="302"/>
      <c r="L2400" s="146" t="str">
        <f>IF($K2400="","-",_xlfn.XLOOKUP($K2400,Obj.Meta!$A:$A,Obj.Meta!$D:$D,"-",0,1))</f>
        <v>-</v>
      </c>
      <c r="M2400" s="300" t="str">
        <f>IF($K2400="","-",_xlfn.XLOOKUP($K2400,Obj.Meta!$A:$A,Obj.Meta!$F:$F,"-",0,1))</f>
        <v>-</v>
      </c>
      <c r="N2400" s="337" t="str">
        <f t="shared" si="75"/>
        <v>---</v>
      </c>
      <c r="O2400" s="333"/>
      <c r="P2400" s="54"/>
      <c r="Q2400" s="52"/>
      <c r="R2400" s="34"/>
      <c r="S2400" s="53"/>
      <c r="T2400" s="208"/>
      <c r="U2400" s="726"/>
      <c r="V2400" s="206"/>
      <c r="W2400" s="206"/>
      <c r="X2400" s="678"/>
      <c r="Y2400" s="34"/>
      <c r="Z2400" s="610"/>
      <c r="AA2400" s="608"/>
    </row>
    <row r="2401" spans="1:27">
      <c r="A2401" s="145" t="str">
        <f t="shared" si="74"/>
        <v>-</v>
      </c>
      <c r="B2401" s="146" t="str">
        <f>_xlfn.XLOOKUP($A2401,Dept.Meta!$A:$A,Dept.Meta!$F:$F,"-",0,1)</f>
        <v>-</v>
      </c>
      <c r="C2401" s="629" t="str">
        <f>_xlfn.XLOOKUP(_xlfn.CONCAT($G2401,"-",$I2401),Div.Meta!$H:$H,Div.Meta!$C:$C,"-",0,1)</f>
        <v>-</v>
      </c>
      <c r="D2401" s="302"/>
      <c r="E2401" s="146" t="str">
        <f>IF($D2401="","-",_xlfn.XLOOKUP($D2401,Fund.Meta!$A:$A,Fund.Meta!$D:$D,"-",0,1))</f>
        <v>-</v>
      </c>
      <c r="F2401" s="303" t="str">
        <f>IF($D2401="","-",_xlfn.XLOOKUP($D2401,Fund.Meta!$A:$A,Fund.Meta!$E:$E,"-",0,1))</f>
        <v>-</v>
      </c>
      <c r="G2401" s="334"/>
      <c r="H2401" s="303" t="str">
        <f>IF($G2401="","-",_xlfn.XLOOKUP($G2401,Appr.Meta!$A:$A,Appr.Meta!$D:$D,"-",0,1))</f>
        <v>-</v>
      </c>
      <c r="I2401" s="302"/>
      <c r="J2401" s="303" t="str">
        <f>IF($I2401="","-",_xlfn.XLOOKUP($I2401,'CC.Meta'!$A:$A,'CC.Meta'!$D:$D,"-",0,1))</f>
        <v>-</v>
      </c>
      <c r="K2401" s="302"/>
      <c r="L2401" s="146" t="str">
        <f>IF($K2401="","-",_xlfn.XLOOKUP($K2401,Obj.Meta!$A:$A,Obj.Meta!$D:$D,"-",0,1))</f>
        <v>-</v>
      </c>
      <c r="M2401" s="300" t="str">
        <f>IF($K2401="","-",_xlfn.XLOOKUP($K2401,Obj.Meta!$A:$A,Obj.Meta!$F:$F,"-",0,1))</f>
        <v>-</v>
      </c>
      <c r="N2401" s="337" t="str">
        <f t="shared" si="75"/>
        <v>---</v>
      </c>
      <c r="O2401" s="333"/>
      <c r="P2401" s="54"/>
      <c r="Q2401" s="52"/>
      <c r="R2401" s="34"/>
      <c r="S2401" s="53"/>
      <c r="T2401" s="208"/>
      <c r="U2401" s="726"/>
      <c r="V2401" s="206"/>
      <c r="W2401" s="206"/>
      <c r="X2401" s="678"/>
      <c r="Y2401" s="34"/>
      <c r="Z2401" s="610"/>
      <c r="AA2401" s="608"/>
    </row>
    <row r="2402" spans="1:27">
      <c r="A2402" s="145" t="str">
        <f t="shared" si="74"/>
        <v>-</v>
      </c>
      <c r="B2402" s="146" t="str">
        <f>_xlfn.XLOOKUP($A2402,Dept.Meta!$A:$A,Dept.Meta!$F:$F,"-",0,1)</f>
        <v>-</v>
      </c>
      <c r="C2402" s="629" t="str">
        <f>_xlfn.XLOOKUP(_xlfn.CONCAT($G2402,"-",$I2402),Div.Meta!$H:$H,Div.Meta!$C:$C,"-",0,1)</f>
        <v>-</v>
      </c>
      <c r="D2402" s="302"/>
      <c r="E2402" s="146" t="str">
        <f>IF($D2402="","-",_xlfn.XLOOKUP($D2402,Fund.Meta!$A:$A,Fund.Meta!$D:$D,"-",0,1))</f>
        <v>-</v>
      </c>
      <c r="F2402" s="303" t="str">
        <f>IF($D2402="","-",_xlfn.XLOOKUP($D2402,Fund.Meta!$A:$A,Fund.Meta!$E:$E,"-",0,1))</f>
        <v>-</v>
      </c>
      <c r="G2402" s="334"/>
      <c r="H2402" s="303" t="str">
        <f>IF($G2402="","-",_xlfn.XLOOKUP($G2402,Appr.Meta!$A:$A,Appr.Meta!$D:$D,"-",0,1))</f>
        <v>-</v>
      </c>
      <c r="I2402" s="302"/>
      <c r="J2402" s="303" t="str">
        <f>IF($I2402="","-",_xlfn.XLOOKUP($I2402,'CC.Meta'!$A:$A,'CC.Meta'!$D:$D,"-",0,1))</f>
        <v>-</v>
      </c>
      <c r="K2402" s="302"/>
      <c r="L2402" s="146" t="str">
        <f>IF($K2402="","-",_xlfn.XLOOKUP($K2402,Obj.Meta!$A:$A,Obj.Meta!$D:$D,"-",0,1))</f>
        <v>-</v>
      </c>
      <c r="M2402" s="300" t="str">
        <f>IF($K2402="","-",_xlfn.XLOOKUP($K2402,Obj.Meta!$A:$A,Obj.Meta!$F:$F,"-",0,1))</f>
        <v>-</v>
      </c>
      <c r="N2402" s="337" t="str">
        <f t="shared" si="75"/>
        <v>---</v>
      </c>
      <c r="O2402" s="333"/>
      <c r="P2402" s="54"/>
      <c r="Q2402" s="52"/>
      <c r="R2402" s="34"/>
      <c r="S2402" s="53"/>
      <c r="T2402" s="208"/>
      <c r="U2402" s="726"/>
      <c r="V2402" s="206"/>
      <c r="W2402" s="206"/>
      <c r="X2402" s="678"/>
      <c r="Y2402" s="34"/>
      <c r="Z2402" s="610"/>
      <c r="AA2402" s="608"/>
    </row>
    <row r="2403" spans="1:27">
      <c r="A2403" s="145" t="str">
        <f t="shared" si="74"/>
        <v>-</v>
      </c>
      <c r="B2403" s="146" t="str">
        <f>_xlfn.XLOOKUP($A2403,Dept.Meta!$A:$A,Dept.Meta!$F:$F,"-",0,1)</f>
        <v>-</v>
      </c>
      <c r="C2403" s="629" t="str">
        <f>_xlfn.XLOOKUP(_xlfn.CONCAT($G2403,"-",$I2403),Div.Meta!$H:$H,Div.Meta!$C:$C,"-",0,1)</f>
        <v>-</v>
      </c>
      <c r="D2403" s="302"/>
      <c r="E2403" s="146" t="str">
        <f>IF($D2403="","-",_xlfn.XLOOKUP($D2403,Fund.Meta!$A:$A,Fund.Meta!$D:$D,"-",0,1))</f>
        <v>-</v>
      </c>
      <c r="F2403" s="303" t="str">
        <f>IF($D2403="","-",_xlfn.XLOOKUP($D2403,Fund.Meta!$A:$A,Fund.Meta!$E:$E,"-",0,1))</f>
        <v>-</v>
      </c>
      <c r="G2403" s="334"/>
      <c r="H2403" s="303" t="str">
        <f>IF($G2403="","-",_xlfn.XLOOKUP($G2403,Appr.Meta!$A:$A,Appr.Meta!$D:$D,"-",0,1))</f>
        <v>-</v>
      </c>
      <c r="I2403" s="302"/>
      <c r="J2403" s="303" t="str">
        <f>IF($I2403="","-",_xlfn.XLOOKUP($I2403,'CC.Meta'!$A:$A,'CC.Meta'!$D:$D,"-",0,1))</f>
        <v>-</v>
      </c>
      <c r="K2403" s="302"/>
      <c r="L2403" s="146" t="str">
        <f>IF($K2403="","-",_xlfn.XLOOKUP($K2403,Obj.Meta!$A:$A,Obj.Meta!$D:$D,"-",0,1))</f>
        <v>-</v>
      </c>
      <c r="M2403" s="300" t="str">
        <f>IF($K2403="","-",_xlfn.XLOOKUP($K2403,Obj.Meta!$A:$A,Obj.Meta!$F:$F,"-",0,1))</f>
        <v>-</v>
      </c>
      <c r="N2403" s="337" t="str">
        <f t="shared" si="75"/>
        <v>---</v>
      </c>
      <c r="O2403" s="333"/>
      <c r="P2403" s="54"/>
      <c r="Q2403" s="52"/>
      <c r="R2403" s="34"/>
      <c r="S2403" s="53"/>
      <c r="T2403" s="208"/>
      <c r="U2403" s="726"/>
      <c r="V2403" s="206"/>
      <c r="W2403" s="206"/>
      <c r="X2403" s="678"/>
      <c r="Y2403" s="34"/>
      <c r="Z2403" s="610"/>
      <c r="AA2403" s="608"/>
    </row>
    <row r="2404" spans="1:27">
      <c r="A2404" s="145" t="str">
        <f t="shared" si="74"/>
        <v>-</v>
      </c>
      <c r="B2404" s="146" t="str">
        <f>_xlfn.XLOOKUP($A2404,Dept.Meta!$A:$A,Dept.Meta!$F:$F,"-",0,1)</f>
        <v>-</v>
      </c>
      <c r="C2404" s="629" t="str">
        <f>_xlfn.XLOOKUP(_xlfn.CONCAT($G2404,"-",$I2404),Div.Meta!$H:$H,Div.Meta!$C:$C,"-",0,1)</f>
        <v>-</v>
      </c>
      <c r="D2404" s="302"/>
      <c r="E2404" s="146" t="str">
        <f>IF($D2404="","-",_xlfn.XLOOKUP($D2404,Fund.Meta!$A:$A,Fund.Meta!$D:$D,"-",0,1))</f>
        <v>-</v>
      </c>
      <c r="F2404" s="303" t="str">
        <f>IF($D2404="","-",_xlfn.XLOOKUP($D2404,Fund.Meta!$A:$A,Fund.Meta!$E:$E,"-",0,1))</f>
        <v>-</v>
      </c>
      <c r="G2404" s="334"/>
      <c r="H2404" s="303" t="str">
        <f>IF($G2404="","-",_xlfn.XLOOKUP($G2404,Appr.Meta!$A:$A,Appr.Meta!$D:$D,"-",0,1))</f>
        <v>-</v>
      </c>
      <c r="I2404" s="302"/>
      <c r="J2404" s="303" t="str">
        <f>IF($I2404="","-",_xlfn.XLOOKUP($I2404,'CC.Meta'!$A:$A,'CC.Meta'!$D:$D,"-",0,1))</f>
        <v>-</v>
      </c>
      <c r="K2404" s="302"/>
      <c r="L2404" s="146" t="str">
        <f>IF($K2404="","-",_xlfn.XLOOKUP($K2404,Obj.Meta!$A:$A,Obj.Meta!$D:$D,"-",0,1))</f>
        <v>-</v>
      </c>
      <c r="M2404" s="300" t="str">
        <f>IF($K2404="","-",_xlfn.XLOOKUP($K2404,Obj.Meta!$A:$A,Obj.Meta!$F:$F,"-",0,1))</f>
        <v>-</v>
      </c>
      <c r="N2404" s="337" t="str">
        <f t="shared" si="75"/>
        <v>---</v>
      </c>
      <c r="O2404" s="333"/>
      <c r="P2404" s="54"/>
      <c r="Q2404" s="52"/>
      <c r="R2404" s="34"/>
      <c r="S2404" s="53"/>
      <c r="T2404" s="208"/>
      <c r="U2404" s="726"/>
      <c r="V2404" s="206"/>
      <c r="W2404" s="206"/>
      <c r="X2404" s="678"/>
      <c r="Y2404" s="34"/>
      <c r="Z2404" s="610"/>
      <c r="AA2404" s="608"/>
    </row>
    <row r="2405" spans="1:27">
      <c r="A2405" s="145" t="str">
        <f t="shared" si="74"/>
        <v>-</v>
      </c>
      <c r="B2405" s="146" t="str">
        <f>_xlfn.XLOOKUP($A2405,Dept.Meta!$A:$A,Dept.Meta!$F:$F,"-",0,1)</f>
        <v>-</v>
      </c>
      <c r="C2405" s="629" t="str">
        <f>_xlfn.XLOOKUP(_xlfn.CONCAT($G2405,"-",$I2405),Div.Meta!$H:$H,Div.Meta!$C:$C,"-",0,1)</f>
        <v>-</v>
      </c>
      <c r="D2405" s="302"/>
      <c r="E2405" s="146" t="str">
        <f>IF($D2405="","-",_xlfn.XLOOKUP($D2405,Fund.Meta!$A:$A,Fund.Meta!$D:$D,"-",0,1))</f>
        <v>-</v>
      </c>
      <c r="F2405" s="303" t="str">
        <f>IF($D2405="","-",_xlfn.XLOOKUP($D2405,Fund.Meta!$A:$A,Fund.Meta!$E:$E,"-",0,1))</f>
        <v>-</v>
      </c>
      <c r="G2405" s="334"/>
      <c r="H2405" s="303" t="str">
        <f>IF($G2405="","-",_xlfn.XLOOKUP($G2405,Appr.Meta!$A:$A,Appr.Meta!$D:$D,"-",0,1))</f>
        <v>-</v>
      </c>
      <c r="I2405" s="302"/>
      <c r="J2405" s="303" t="str">
        <f>IF($I2405="","-",_xlfn.XLOOKUP($I2405,'CC.Meta'!$A:$A,'CC.Meta'!$D:$D,"-",0,1))</f>
        <v>-</v>
      </c>
      <c r="K2405" s="302"/>
      <c r="L2405" s="146" t="str">
        <f>IF($K2405="","-",_xlfn.XLOOKUP($K2405,Obj.Meta!$A:$A,Obj.Meta!$D:$D,"-",0,1))</f>
        <v>-</v>
      </c>
      <c r="M2405" s="300" t="str">
        <f>IF($K2405="","-",_xlfn.XLOOKUP($K2405,Obj.Meta!$A:$A,Obj.Meta!$F:$F,"-",0,1))</f>
        <v>-</v>
      </c>
      <c r="N2405" s="337" t="str">
        <f t="shared" si="75"/>
        <v>---</v>
      </c>
      <c r="O2405" s="333"/>
      <c r="P2405" s="54"/>
      <c r="Q2405" s="52"/>
      <c r="R2405" s="34"/>
      <c r="S2405" s="53"/>
      <c r="T2405" s="208"/>
      <c r="U2405" s="726"/>
      <c r="V2405" s="206"/>
      <c r="W2405" s="206"/>
      <c r="X2405" s="678"/>
      <c r="Y2405" s="34"/>
      <c r="Z2405" s="610"/>
      <c r="AA2405" s="608"/>
    </row>
    <row r="2406" spans="1:27">
      <c r="A2406" s="145" t="str">
        <f t="shared" si="74"/>
        <v>-</v>
      </c>
      <c r="B2406" s="146" t="str">
        <f>_xlfn.XLOOKUP($A2406,Dept.Meta!$A:$A,Dept.Meta!$F:$F,"-",0,1)</f>
        <v>-</v>
      </c>
      <c r="C2406" s="629" t="str">
        <f>_xlfn.XLOOKUP(_xlfn.CONCAT($G2406,"-",$I2406),Div.Meta!$H:$H,Div.Meta!$C:$C,"-",0,1)</f>
        <v>-</v>
      </c>
      <c r="D2406" s="302"/>
      <c r="E2406" s="146" t="str">
        <f>IF($D2406="","-",_xlfn.XLOOKUP($D2406,Fund.Meta!$A:$A,Fund.Meta!$D:$D,"-",0,1))</f>
        <v>-</v>
      </c>
      <c r="F2406" s="303" t="str">
        <f>IF($D2406="","-",_xlfn.XLOOKUP($D2406,Fund.Meta!$A:$A,Fund.Meta!$E:$E,"-",0,1))</f>
        <v>-</v>
      </c>
      <c r="G2406" s="334"/>
      <c r="H2406" s="303" t="str">
        <f>IF($G2406="","-",_xlfn.XLOOKUP($G2406,Appr.Meta!$A:$A,Appr.Meta!$D:$D,"-",0,1))</f>
        <v>-</v>
      </c>
      <c r="I2406" s="302"/>
      <c r="J2406" s="303" t="str">
        <f>IF($I2406="","-",_xlfn.XLOOKUP($I2406,'CC.Meta'!$A:$A,'CC.Meta'!$D:$D,"-",0,1))</f>
        <v>-</v>
      </c>
      <c r="K2406" s="302"/>
      <c r="L2406" s="146" t="str">
        <f>IF($K2406="","-",_xlfn.XLOOKUP($K2406,Obj.Meta!$A:$A,Obj.Meta!$D:$D,"-",0,1))</f>
        <v>-</v>
      </c>
      <c r="M2406" s="300" t="str">
        <f>IF($K2406="","-",_xlfn.XLOOKUP($K2406,Obj.Meta!$A:$A,Obj.Meta!$F:$F,"-",0,1))</f>
        <v>-</v>
      </c>
      <c r="N2406" s="337" t="str">
        <f t="shared" si="75"/>
        <v>---</v>
      </c>
      <c r="O2406" s="333"/>
      <c r="P2406" s="54"/>
      <c r="Q2406" s="52"/>
      <c r="R2406" s="34"/>
      <c r="S2406" s="53"/>
      <c r="T2406" s="208"/>
      <c r="U2406" s="726"/>
      <c r="V2406" s="206"/>
      <c r="W2406" s="206"/>
      <c r="X2406" s="678"/>
      <c r="Y2406" s="34"/>
      <c r="Z2406" s="610"/>
      <c r="AA2406" s="608"/>
    </row>
    <row r="2407" spans="1:27">
      <c r="A2407" s="145" t="str">
        <f t="shared" si="74"/>
        <v>-</v>
      </c>
      <c r="B2407" s="146" t="str">
        <f>_xlfn.XLOOKUP($A2407,Dept.Meta!$A:$A,Dept.Meta!$F:$F,"-",0,1)</f>
        <v>-</v>
      </c>
      <c r="C2407" s="629" t="str">
        <f>_xlfn.XLOOKUP(_xlfn.CONCAT($G2407,"-",$I2407),Div.Meta!$H:$H,Div.Meta!$C:$C,"-",0,1)</f>
        <v>-</v>
      </c>
      <c r="D2407" s="302"/>
      <c r="E2407" s="146" t="str">
        <f>IF($D2407="","-",_xlfn.XLOOKUP($D2407,Fund.Meta!$A:$A,Fund.Meta!$D:$D,"-",0,1))</f>
        <v>-</v>
      </c>
      <c r="F2407" s="303" t="str">
        <f>IF($D2407="","-",_xlfn.XLOOKUP($D2407,Fund.Meta!$A:$A,Fund.Meta!$E:$E,"-",0,1))</f>
        <v>-</v>
      </c>
      <c r="G2407" s="334"/>
      <c r="H2407" s="303" t="str">
        <f>IF($G2407="","-",_xlfn.XLOOKUP($G2407,Appr.Meta!$A:$A,Appr.Meta!$D:$D,"-",0,1))</f>
        <v>-</v>
      </c>
      <c r="I2407" s="302"/>
      <c r="J2407" s="303" t="str">
        <f>IF($I2407="","-",_xlfn.XLOOKUP($I2407,'CC.Meta'!$A:$A,'CC.Meta'!$D:$D,"-",0,1))</f>
        <v>-</v>
      </c>
      <c r="K2407" s="302"/>
      <c r="L2407" s="146" t="str">
        <f>IF($K2407="","-",_xlfn.XLOOKUP($K2407,Obj.Meta!$A:$A,Obj.Meta!$D:$D,"-",0,1))</f>
        <v>-</v>
      </c>
      <c r="M2407" s="300" t="str">
        <f>IF($K2407="","-",_xlfn.XLOOKUP($K2407,Obj.Meta!$A:$A,Obj.Meta!$F:$F,"-",0,1))</f>
        <v>-</v>
      </c>
      <c r="N2407" s="337" t="str">
        <f t="shared" si="75"/>
        <v>---</v>
      </c>
      <c r="O2407" s="333"/>
      <c r="P2407" s="54"/>
      <c r="Q2407" s="52"/>
      <c r="R2407" s="34"/>
      <c r="S2407" s="53"/>
      <c r="T2407" s="208"/>
      <c r="U2407" s="726"/>
      <c r="V2407" s="206"/>
      <c r="W2407" s="206"/>
      <c r="X2407" s="678"/>
      <c r="Y2407" s="34"/>
      <c r="Z2407" s="610"/>
      <c r="AA2407" s="608"/>
    </row>
    <row r="2408" spans="1:27">
      <c r="A2408" s="145" t="str">
        <f t="shared" si="74"/>
        <v>-</v>
      </c>
      <c r="B2408" s="146" t="str">
        <f>_xlfn.XLOOKUP($A2408,Dept.Meta!$A:$A,Dept.Meta!$F:$F,"-",0,1)</f>
        <v>-</v>
      </c>
      <c r="C2408" s="629" t="str">
        <f>_xlfn.XLOOKUP(_xlfn.CONCAT($G2408,"-",$I2408),Div.Meta!$H:$H,Div.Meta!$C:$C,"-",0,1)</f>
        <v>-</v>
      </c>
      <c r="D2408" s="302"/>
      <c r="E2408" s="146" t="str">
        <f>IF($D2408="","-",_xlfn.XLOOKUP($D2408,Fund.Meta!$A:$A,Fund.Meta!$D:$D,"-",0,1))</f>
        <v>-</v>
      </c>
      <c r="F2408" s="303" t="str">
        <f>IF($D2408="","-",_xlfn.XLOOKUP($D2408,Fund.Meta!$A:$A,Fund.Meta!$E:$E,"-",0,1))</f>
        <v>-</v>
      </c>
      <c r="G2408" s="334"/>
      <c r="H2408" s="303" t="str">
        <f>IF($G2408="","-",_xlfn.XLOOKUP($G2408,Appr.Meta!$A:$A,Appr.Meta!$D:$D,"-",0,1))</f>
        <v>-</v>
      </c>
      <c r="I2408" s="302"/>
      <c r="J2408" s="303" t="str">
        <f>IF($I2408="","-",_xlfn.XLOOKUP($I2408,'CC.Meta'!$A:$A,'CC.Meta'!$D:$D,"-",0,1))</f>
        <v>-</v>
      </c>
      <c r="K2408" s="302"/>
      <c r="L2408" s="146" t="str">
        <f>IF($K2408="","-",_xlfn.XLOOKUP($K2408,Obj.Meta!$A:$A,Obj.Meta!$D:$D,"-",0,1))</f>
        <v>-</v>
      </c>
      <c r="M2408" s="300" t="str">
        <f>IF($K2408="","-",_xlfn.XLOOKUP($K2408,Obj.Meta!$A:$A,Obj.Meta!$F:$F,"-",0,1))</f>
        <v>-</v>
      </c>
      <c r="N2408" s="337" t="str">
        <f t="shared" si="75"/>
        <v>---</v>
      </c>
      <c r="O2408" s="333"/>
      <c r="P2408" s="54"/>
      <c r="Q2408" s="52"/>
      <c r="R2408" s="34"/>
      <c r="S2408" s="53"/>
      <c r="T2408" s="208"/>
      <c r="U2408" s="726"/>
      <c r="V2408" s="206"/>
      <c r="W2408" s="206"/>
      <c r="X2408" s="678"/>
      <c r="Y2408" s="34"/>
      <c r="Z2408" s="610"/>
      <c r="AA2408" s="608"/>
    </row>
    <row r="2409" spans="1:27">
      <c r="A2409" s="145" t="str">
        <f t="shared" si="74"/>
        <v>-</v>
      </c>
      <c r="B2409" s="146" t="str">
        <f>_xlfn.XLOOKUP($A2409,Dept.Meta!$A:$A,Dept.Meta!$F:$F,"-",0,1)</f>
        <v>-</v>
      </c>
      <c r="C2409" s="629" t="str">
        <f>_xlfn.XLOOKUP(_xlfn.CONCAT($G2409,"-",$I2409),Div.Meta!$H:$H,Div.Meta!$C:$C,"-",0,1)</f>
        <v>-</v>
      </c>
      <c r="D2409" s="302"/>
      <c r="E2409" s="146" t="str">
        <f>IF($D2409="","-",_xlfn.XLOOKUP($D2409,Fund.Meta!$A:$A,Fund.Meta!$D:$D,"-",0,1))</f>
        <v>-</v>
      </c>
      <c r="F2409" s="303" t="str">
        <f>IF($D2409="","-",_xlfn.XLOOKUP($D2409,Fund.Meta!$A:$A,Fund.Meta!$E:$E,"-",0,1))</f>
        <v>-</v>
      </c>
      <c r="G2409" s="334"/>
      <c r="H2409" s="303" t="str">
        <f>IF($G2409="","-",_xlfn.XLOOKUP($G2409,Appr.Meta!$A:$A,Appr.Meta!$D:$D,"-",0,1))</f>
        <v>-</v>
      </c>
      <c r="I2409" s="302"/>
      <c r="J2409" s="303" t="str">
        <f>IF($I2409="","-",_xlfn.XLOOKUP($I2409,'CC.Meta'!$A:$A,'CC.Meta'!$D:$D,"-",0,1))</f>
        <v>-</v>
      </c>
      <c r="K2409" s="302"/>
      <c r="L2409" s="146" t="str">
        <f>IF($K2409="","-",_xlfn.XLOOKUP($K2409,Obj.Meta!$A:$A,Obj.Meta!$D:$D,"-",0,1))</f>
        <v>-</v>
      </c>
      <c r="M2409" s="300" t="str">
        <f>IF($K2409="","-",_xlfn.XLOOKUP($K2409,Obj.Meta!$A:$A,Obj.Meta!$F:$F,"-",0,1))</f>
        <v>-</v>
      </c>
      <c r="N2409" s="337" t="str">
        <f t="shared" si="75"/>
        <v>---</v>
      </c>
      <c r="O2409" s="333"/>
      <c r="P2409" s="54"/>
      <c r="Q2409" s="52"/>
      <c r="R2409" s="34"/>
      <c r="S2409" s="53"/>
      <c r="T2409" s="208"/>
      <c r="U2409" s="726"/>
      <c r="V2409" s="206"/>
      <c r="W2409" s="206"/>
      <c r="X2409" s="678"/>
      <c r="Y2409" s="34"/>
      <c r="Z2409" s="610"/>
      <c r="AA2409" s="608"/>
    </row>
    <row r="2410" spans="1:27">
      <c r="A2410" s="145" t="str">
        <f t="shared" si="74"/>
        <v>-</v>
      </c>
      <c r="B2410" s="146" t="str">
        <f>_xlfn.XLOOKUP($A2410,Dept.Meta!$A:$A,Dept.Meta!$F:$F,"-",0,1)</f>
        <v>-</v>
      </c>
      <c r="C2410" s="629" t="str">
        <f>_xlfn.XLOOKUP(_xlfn.CONCAT($G2410,"-",$I2410),Div.Meta!$H:$H,Div.Meta!$C:$C,"-",0,1)</f>
        <v>-</v>
      </c>
      <c r="D2410" s="302"/>
      <c r="E2410" s="146" t="str">
        <f>IF($D2410="","-",_xlfn.XLOOKUP($D2410,Fund.Meta!$A:$A,Fund.Meta!$D:$D,"-",0,1))</f>
        <v>-</v>
      </c>
      <c r="F2410" s="303" t="str">
        <f>IF($D2410="","-",_xlfn.XLOOKUP($D2410,Fund.Meta!$A:$A,Fund.Meta!$E:$E,"-",0,1))</f>
        <v>-</v>
      </c>
      <c r="G2410" s="334"/>
      <c r="H2410" s="303" t="str">
        <f>IF($G2410="","-",_xlfn.XLOOKUP($G2410,Appr.Meta!$A:$A,Appr.Meta!$D:$D,"-",0,1))</f>
        <v>-</v>
      </c>
      <c r="I2410" s="302"/>
      <c r="J2410" s="303" t="str">
        <f>IF($I2410="","-",_xlfn.XLOOKUP($I2410,'CC.Meta'!$A:$A,'CC.Meta'!$D:$D,"-",0,1))</f>
        <v>-</v>
      </c>
      <c r="K2410" s="302"/>
      <c r="L2410" s="146" t="str">
        <f>IF($K2410="","-",_xlfn.XLOOKUP($K2410,Obj.Meta!$A:$A,Obj.Meta!$D:$D,"-",0,1))</f>
        <v>-</v>
      </c>
      <c r="M2410" s="300" t="str">
        <f>IF($K2410="","-",_xlfn.XLOOKUP($K2410,Obj.Meta!$A:$A,Obj.Meta!$F:$F,"-",0,1))</f>
        <v>-</v>
      </c>
      <c r="N2410" s="337" t="str">
        <f t="shared" si="75"/>
        <v>---</v>
      </c>
      <c r="O2410" s="333"/>
      <c r="P2410" s="54"/>
      <c r="Q2410" s="52"/>
      <c r="R2410" s="34"/>
      <c r="S2410" s="53"/>
      <c r="T2410" s="208"/>
      <c r="U2410" s="726"/>
      <c r="V2410" s="206"/>
      <c r="W2410" s="206"/>
      <c r="X2410" s="678"/>
      <c r="Y2410" s="34"/>
      <c r="Z2410" s="610"/>
      <c r="AA2410" s="608"/>
    </row>
    <row r="2411" spans="1:27">
      <c r="A2411" s="145" t="str">
        <f t="shared" si="74"/>
        <v>-</v>
      </c>
      <c r="B2411" s="146" t="str">
        <f>_xlfn.XLOOKUP($A2411,Dept.Meta!$A:$A,Dept.Meta!$F:$F,"-",0,1)</f>
        <v>-</v>
      </c>
      <c r="C2411" s="629" t="str">
        <f>_xlfn.XLOOKUP(_xlfn.CONCAT($G2411,"-",$I2411),Div.Meta!$H:$H,Div.Meta!$C:$C,"-",0,1)</f>
        <v>-</v>
      </c>
      <c r="D2411" s="302"/>
      <c r="E2411" s="146" t="str">
        <f>IF($D2411="","-",_xlfn.XLOOKUP($D2411,Fund.Meta!$A:$A,Fund.Meta!$D:$D,"-",0,1))</f>
        <v>-</v>
      </c>
      <c r="F2411" s="303" t="str">
        <f>IF($D2411="","-",_xlfn.XLOOKUP($D2411,Fund.Meta!$A:$A,Fund.Meta!$E:$E,"-",0,1))</f>
        <v>-</v>
      </c>
      <c r="G2411" s="334"/>
      <c r="H2411" s="303" t="str">
        <f>IF($G2411="","-",_xlfn.XLOOKUP($G2411,Appr.Meta!$A:$A,Appr.Meta!$D:$D,"-",0,1))</f>
        <v>-</v>
      </c>
      <c r="I2411" s="302"/>
      <c r="J2411" s="303" t="str">
        <f>IF($I2411="","-",_xlfn.XLOOKUP($I2411,'CC.Meta'!$A:$A,'CC.Meta'!$D:$D,"-",0,1))</f>
        <v>-</v>
      </c>
      <c r="K2411" s="302"/>
      <c r="L2411" s="146" t="str">
        <f>IF($K2411="","-",_xlfn.XLOOKUP($K2411,Obj.Meta!$A:$A,Obj.Meta!$D:$D,"-",0,1))</f>
        <v>-</v>
      </c>
      <c r="M2411" s="300" t="str">
        <f>IF($K2411="","-",_xlfn.XLOOKUP($K2411,Obj.Meta!$A:$A,Obj.Meta!$F:$F,"-",0,1))</f>
        <v>-</v>
      </c>
      <c r="N2411" s="337" t="str">
        <f t="shared" si="75"/>
        <v>---</v>
      </c>
      <c r="O2411" s="333"/>
      <c r="P2411" s="54"/>
      <c r="Q2411" s="52"/>
      <c r="R2411" s="34"/>
      <c r="S2411" s="53"/>
      <c r="T2411" s="208"/>
      <c r="U2411" s="726"/>
      <c r="V2411" s="206"/>
      <c r="W2411" s="206"/>
      <c r="X2411" s="678"/>
      <c r="Y2411" s="34"/>
      <c r="Z2411" s="610"/>
      <c r="AA2411" s="608"/>
    </row>
    <row r="2412" spans="1:27">
      <c r="A2412" s="145" t="str">
        <f t="shared" si="74"/>
        <v>-</v>
      </c>
      <c r="B2412" s="146" t="str">
        <f>_xlfn.XLOOKUP($A2412,Dept.Meta!$A:$A,Dept.Meta!$F:$F,"-",0,1)</f>
        <v>-</v>
      </c>
      <c r="C2412" s="629" t="str">
        <f>_xlfn.XLOOKUP(_xlfn.CONCAT($G2412,"-",$I2412),Div.Meta!$H:$H,Div.Meta!$C:$C,"-",0,1)</f>
        <v>-</v>
      </c>
      <c r="D2412" s="302"/>
      <c r="E2412" s="146" t="str">
        <f>IF($D2412="","-",_xlfn.XLOOKUP($D2412,Fund.Meta!$A:$A,Fund.Meta!$D:$D,"-",0,1))</f>
        <v>-</v>
      </c>
      <c r="F2412" s="303" t="str">
        <f>IF($D2412="","-",_xlfn.XLOOKUP($D2412,Fund.Meta!$A:$A,Fund.Meta!$E:$E,"-",0,1))</f>
        <v>-</v>
      </c>
      <c r="G2412" s="334"/>
      <c r="H2412" s="303" t="str">
        <f>IF($G2412="","-",_xlfn.XLOOKUP($G2412,Appr.Meta!$A:$A,Appr.Meta!$D:$D,"-",0,1))</f>
        <v>-</v>
      </c>
      <c r="I2412" s="302"/>
      <c r="J2412" s="303" t="str">
        <f>IF($I2412="","-",_xlfn.XLOOKUP($I2412,'CC.Meta'!$A:$A,'CC.Meta'!$D:$D,"-",0,1))</f>
        <v>-</v>
      </c>
      <c r="K2412" s="302"/>
      <c r="L2412" s="146" t="str">
        <f>IF($K2412="","-",_xlfn.XLOOKUP($K2412,Obj.Meta!$A:$A,Obj.Meta!$D:$D,"-",0,1))</f>
        <v>-</v>
      </c>
      <c r="M2412" s="300" t="str">
        <f>IF($K2412="","-",_xlfn.XLOOKUP($K2412,Obj.Meta!$A:$A,Obj.Meta!$F:$F,"-",0,1))</f>
        <v>-</v>
      </c>
      <c r="N2412" s="337" t="str">
        <f t="shared" si="75"/>
        <v>---</v>
      </c>
      <c r="O2412" s="333"/>
      <c r="P2412" s="54"/>
      <c r="Q2412" s="52"/>
      <c r="R2412" s="34"/>
      <c r="S2412" s="53"/>
      <c r="T2412" s="208"/>
      <c r="U2412" s="726"/>
      <c r="V2412" s="206"/>
      <c r="W2412" s="206"/>
      <c r="X2412" s="678"/>
      <c r="Y2412" s="34"/>
      <c r="Z2412" s="610"/>
      <c r="AA2412" s="608"/>
    </row>
    <row r="2413" spans="1:27">
      <c r="A2413" s="145" t="str">
        <f t="shared" si="74"/>
        <v>-</v>
      </c>
      <c r="B2413" s="146" t="str">
        <f>_xlfn.XLOOKUP($A2413,Dept.Meta!$A:$A,Dept.Meta!$F:$F,"-",0,1)</f>
        <v>-</v>
      </c>
      <c r="C2413" s="629" t="str">
        <f>_xlfn.XLOOKUP(_xlfn.CONCAT($G2413,"-",$I2413),Div.Meta!$H:$H,Div.Meta!$C:$C,"-",0,1)</f>
        <v>-</v>
      </c>
      <c r="D2413" s="302"/>
      <c r="E2413" s="146" t="str">
        <f>IF($D2413="","-",_xlfn.XLOOKUP($D2413,Fund.Meta!$A:$A,Fund.Meta!$D:$D,"-",0,1))</f>
        <v>-</v>
      </c>
      <c r="F2413" s="303" t="str">
        <f>IF($D2413="","-",_xlfn.XLOOKUP($D2413,Fund.Meta!$A:$A,Fund.Meta!$E:$E,"-",0,1))</f>
        <v>-</v>
      </c>
      <c r="G2413" s="334"/>
      <c r="H2413" s="303" t="str">
        <f>IF($G2413="","-",_xlfn.XLOOKUP($G2413,Appr.Meta!$A:$A,Appr.Meta!$D:$D,"-",0,1))</f>
        <v>-</v>
      </c>
      <c r="I2413" s="302"/>
      <c r="J2413" s="303" t="str">
        <f>IF($I2413="","-",_xlfn.XLOOKUP($I2413,'CC.Meta'!$A:$A,'CC.Meta'!$D:$D,"-",0,1))</f>
        <v>-</v>
      </c>
      <c r="K2413" s="302"/>
      <c r="L2413" s="146" t="str">
        <f>IF($K2413="","-",_xlfn.XLOOKUP($K2413,Obj.Meta!$A:$A,Obj.Meta!$D:$D,"-",0,1))</f>
        <v>-</v>
      </c>
      <c r="M2413" s="300" t="str">
        <f>IF($K2413="","-",_xlfn.XLOOKUP($K2413,Obj.Meta!$A:$A,Obj.Meta!$F:$F,"-",0,1))</f>
        <v>-</v>
      </c>
      <c r="N2413" s="337" t="str">
        <f t="shared" si="75"/>
        <v>---</v>
      </c>
      <c r="O2413" s="333"/>
      <c r="P2413" s="54"/>
      <c r="Q2413" s="52"/>
      <c r="R2413" s="34"/>
      <c r="S2413" s="53"/>
      <c r="T2413" s="208"/>
      <c r="U2413" s="726"/>
      <c r="V2413" s="206"/>
      <c r="W2413" s="206"/>
      <c r="X2413" s="678"/>
      <c r="Y2413" s="34"/>
      <c r="Z2413" s="610"/>
      <c r="AA2413" s="608"/>
    </row>
    <row r="2414" spans="1:27">
      <c r="A2414" s="145" t="str">
        <f t="shared" si="74"/>
        <v>-</v>
      </c>
      <c r="B2414" s="146" t="str">
        <f>_xlfn.XLOOKUP($A2414,Dept.Meta!$A:$A,Dept.Meta!$F:$F,"-",0,1)</f>
        <v>-</v>
      </c>
      <c r="C2414" s="629" t="str">
        <f>_xlfn.XLOOKUP(_xlfn.CONCAT($G2414,"-",$I2414),Div.Meta!$H:$H,Div.Meta!$C:$C,"-",0,1)</f>
        <v>-</v>
      </c>
      <c r="D2414" s="302"/>
      <c r="E2414" s="146" t="str">
        <f>IF($D2414="","-",_xlfn.XLOOKUP($D2414,Fund.Meta!$A:$A,Fund.Meta!$D:$D,"-",0,1))</f>
        <v>-</v>
      </c>
      <c r="F2414" s="303" t="str">
        <f>IF($D2414="","-",_xlfn.XLOOKUP($D2414,Fund.Meta!$A:$A,Fund.Meta!$E:$E,"-",0,1))</f>
        <v>-</v>
      </c>
      <c r="G2414" s="334"/>
      <c r="H2414" s="303" t="str">
        <f>IF($G2414="","-",_xlfn.XLOOKUP($G2414,Appr.Meta!$A:$A,Appr.Meta!$D:$D,"-",0,1))</f>
        <v>-</v>
      </c>
      <c r="I2414" s="302"/>
      <c r="J2414" s="303" t="str">
        <f>IF($I2414="","-",_xlfn.XLOOKUP($I2414,'CC.Meta'!$A:$A,'CC.Meta'!$D:$D,"-",0,1))</f>
        <v>-</v>
      </c>
      <c r="K2414" s="302"/>
      <c r="L2414" s="146" t="str">
        <f>IF($K2414="","-",_xlfn.XLOOKUP($K2414,Obj.Meta!$A:$A,Obj.Meta!$D:$D,"-",0,1))</f>
        <v>-</v>
      </c>
      <c r="M2414" s="300" t="str">
        <f>IF($K2414="","-",_xlfn.XLOOKUP($K2414,Obj.Meta!$A:$A,Obj.Meta!$F:$F,"-",0,1))</f>
        <v>-</v>
      </c>
      <c r="N2414" s="337" t="str">
        <f t="shared" si="75"/>
        <v>---</v>
      </c>
      <c r="O2414" s="333"/>
      <c r="P2414" s="54"/>
      <c r="Q2414" s="52"/>
      <c r="R2414" s="34"/>
      <c r="S2414" s="53"/>
      <c r="T2414" s="208"/>
      <c r="U2414" s="726"/>
      <c r="V2414" s="206"/>
      <c r="W2414" s="206"/>
      <c r="X2414" s="678"/>
      <c r="Y2414" s="34"/>
      <c r="Z2414" s="610"/>
      <c r="AA2414" s="608"/>
    </row>
    <row r="2415" spans="1:27">
      <c r="A2415" s="145" t="str">
        <f t="shared" si="74"/>
        <v>-</v>
      </c>
      <c r="B2415" s="146" t="str">
        <f>_xlfn.XLOOKUP($A2415,Dept.Meta!$A:$A,Dept.Meta!$F:$F,"-",0,1)</f>
        <v>-</v>
      </c>
      <c r="C2415" s="629" t="str">
        <f>_xlfn.XLOOKUP(_xlfn.CONCAT($G2415,"-",$I2415),Div.Meta!$H:$H,Div.Meta!$C:$C,"-",0,1)</f>
        <v>-</v>
      </c>
      <c r="D2415" s="302"/>
      <c r="E2415" s="146" t="str">
        <f>IF($D2415="","-",_xlfn.XLOOKUP($D2415,Fund.Meta!$A:$A,Fund.Meta!$D:$D,"-",0,1))</f>
        <v>-</v>
      </c>
      <c r="F2415" s="303" t="str">
        <f>IF($D2415="","-",_xlfn.XLOOKUP($D2415,Fund.Meta!$A:$A,Fund.Meta!$E:$E,"-",0,1))</f>
        <v>-</v>
      </c>
      <c r="G2415" s="334"/>
      <c r="H2415" s="303" t="str">
        <f>IF($G2415="","-",_xlfn.XLOOKUP($G2415,Appr.Meta!$A:$A,Appr.Meta!$D:$D,"-",0,1))</f>
        <v>-</v>
      </c>
      <c r="I2415" s="302"/>
      <c r="J2415" s="303" t="str">
        <f>IF($I2415="","-",_xlfn.XLOOKUP($I2415,'CC.Meta'!$A:$A,'CC.Meta'!$D:$D,"-",0,1))</f>
        <v>-</v>
      </c>
      <c r="K2415" s="302"/>
      <c r="L2415" s="146" t="str">
        <f>IF($K2415="","-",_xlfn.XLOOKUP($K2415,Obj.Meta!$A:$A,Obj.Meta!$D:$D,"-",0,1))</f>
        <v>-</v>
      </c>
      <c r="M2415" s="300" t="str">
        <f>IF($K2415="","-",_xlfn.XLOOKUP($K2415,Obj.Meta!$A:$A,Obj.Meta!$F:$F,"-",0,1))</f>
        <v>-</v>
      </c>
      <c r="N2415" s="337" t="str">
        <f t="shared" si="75"/>
        <v>---</v>
      </c>
      <c r="O2415" s="333"/>
      <c r="P2415" s="54"/>
      <c r="Q2415" s="52"/>
      <c r="R2415" s="34"/>
      <c r="S2415" s="53"/>
      <c r="T2415" s="208"/>
      <c r="U2415" s="726"/>
      <c r="V2415" s="206"/>
      <c r="W2415" s="206"/>
      <c r="X2415" s="678"/>
      <c r="Y2415" s="34"/>
      <c r="Z2415" s="610"/>
      <c r="AA2415" s="608"/>
    </row>
    <row r="2416" spans="1:27">
      <c r="A2416" s="145" t="str">
        <f t="shared" si="74"/>
        <v>-</v>
      </c>
      <c r="B2416" s="146" t="str">
        <f>_xlfn.XLOOKUP($A2416,Dept.Meta!$A:$A,Dept.Meta!$F:$F,"-",0,1)</f>
        <v>-</v>
      </c>
      <c r="C2416" s="629" t="str">
        <f>_xlfn.XLOOKUP(_xlfn.CONCAT($G2416,"-",$I2416),Div.Meta!$H:$H,Div.Meta!$C:$C,"-",0,1)</f>
        <v>-</v>
      </c>
      <c r="D2416" s="302"/>
      <c r="E2416" s="146" t="str">
        <f>IF($D2416="","-",_xlfn.XLOOKUP($D2416,Fund.Meta!$A:$A,Fund.Meta!$D:$D,"-",0,1))</f>
        <v>-</v>
      </c>
      <c r="F2416" s="303" t="str">
        <f>IF($D2416="","-",_xlfn.XLOOKUP($D2416,Fund.Meta!$A:$A,Fund.Meta!$E:$E,"-",0,1))</f>
        <v>-</v>
      </c>
      <c r="G2416" s="334"/>
      <c r="H2416" s="303" t="str">
        <f>IF($G2416="","-",_xlfn.XLOOKUP($G2416,Appr.Meta!$A:$A,Appr.Meta!$D:$D,"-",0,1))</f>
        <v>-</v>
      </c>
      <c r="I2416" s="302"/>
      <c r="J2416" s="303" t="str">
        <f>IF($I2416="","-",_xlfn.XLOOKUP($I2416,'CC.Meta'!$A:$A,'CC.Meta'!$D:$D,"-",0,1))</f>
        <v>-</v>
      </c>
      <c r="K2416" s="302"/>
      <c r="L2416" s="146" t="str">
        <f>IF($K2416="","-",_xlfn.XLOOKUP($K2416,Obj.Meta!$A:$A,Obj.Meta!$D:$D,"-",0,1))</f>
        <v>-</v>
      </c>
      <c r="M2416" s="300" t="str">
        <f>IF($K2416="","-",_xlfn.XLOOKUP($K2416,Obj.Meta!$A:$A,Obj.Meta!$F:$F,"-",0,1))</f>
        <v>-</v>
      </c>
      <c r="N2416" s="337" t="str">
        <f t="shared" si="75"/>
        <v>---</v>
      </c>
      <c r="O2416" s="333"/>
      <c r="P2416" s="54"/>
      <c r="Q2416" s="52"/>
      <c r="R2416" s="34"/>
      <c r="S2416" s="53"/>
      <c r="T2416" s="208"/>
      <c r="U2416" s="726"/>
      <c r="V2416" s="206"/>
      <c r="W2416" s="206"/>
      <c r="X2416" s="678"/>
      <c r="Y2416" s="34"/>
      <c r="Z2416" s="610"/>
      <c r="AA2416" s="608"/>
    </row>
    <row r="2417" spans="1:27">
      <c r="A2417" s="145" t="str">
        <f t="shared" si="74"/>
        <v>-</v>
      </c>
      <c r="B2417" s="146" t="str">
        <f>_xlfn.XLOOKUP($A2417,Dept.Meta!$A:$A,Dept.Meta!$F:$F,"-",0,1)</f>
        <v>-</v>
      </c>
      <c r="C2417" s="629" t="str">
        <f>_xlfn.XLOOKUP(_xlfn.CONCAT($G2417,"-",$I2417),Div.Meta!$H:$H,Div.Meta!$C:$C,"-",0,1)</f>
        <v>-</v>
      </c>
      <c r="D2417" s="302"/>
      <c r="E2417" s="146" t="str">
        <f>IF($D2417="","-",_xlfn.XLOOKUP($D2417,Fund.Meta!$A:$A,Fund.Meta!$D:$D,"-",0,1))</f>
        <v>-</v>
      </c>
      <c r="F2417" s="303" t="str">
        <f>IF($D2417="","-",_xlfn.XLOOKUP($D2417,Fund.Meta!$A:$A,Fund.Meta!$E:$E,"-",0,1))</f>
        <v>-</v>
      </c>
      <c r="G2417" s="334"/>
      <c r="H2417" s="303" t="str">
        <f>IF($G2417="","-",_xlfn.XLOOKUP($G2417,Appr.Meta!$A:$A,Appr.Meta!$D:$D,"-",0,1))</f>
        <v>-</v>
      </c>
      <c r="I2417" s="302"/>
      <c r="J2417" s="303" t="str">
        <f>IF($I2417="","-",_xlfn.XLOOKUP($I2417,'CC.Meta'!$A:$A,'CC.Meta'!$D:$D,"-",0,1))</f>
        <v>-</v>
      </c>
      <c r="K2417" s="302"/>
      <c r="L2417" s="146" t="str">
        <f>IF($K2417="","-",_xlfn.XLOOKUP($K2417,Obj.Meta!$A:$A,Obj.Meta!$D:$D,"-",0,1))</f>
        <v>-</v>
      </c>
      <c r="M2417" s="300" t="str">
        <f>IF($K2417="","-",_xlfn.XLOOKUP($K2417,Obj.Meta!$A:$A,Obj.Meta!$F:$F,"-",0,1))</f>
        <v>-</v>
      </c>
      <c r="N2417" s="337" t="str">
        <f t="shared" si="75"/>
        <v>---</v>
      </c>
      <c r="O2417" s="333"/>
      <c r="P2417" s="54"/>
      <c r="Q2417" s="52"/>
      <c r="R2417" s="34"/>
      <c r="S2417" s="53"/>
      <c r="T2417" s="208"/>
      <c r="U2417" s="726"/>
      <c r="V2417" s="206"/>
      <c r="W2417" s="206"/>
      <c r="X2417" s="678"/>
      <c r="Y2417" s="34"/>
      <c r="Z2417" s="610"/>
      <c r="AA2417" s="608"/>
    </row>
    <row r="2418" spans="1:27">
      <c r="A2418" s="145" t="str">
        <f t="shared" si="74"/>
        <v>-</v>
      </c>
      <c r="B2418" s="146" t="str">
        <f>_xlfn.XLOOKUP($A2418,Dept.Meta!$A:$A,Dept.Meta!$F:$F,"-",0,1)</f>
        <v>-</v>
      </c>
      <c r="C2418" s="629" t="str">
        <f>_xlfn.XLOOKUP(_xlfn.CONCAT($G2418,"-",$I2418),Div.Meta!$H:$H,Div.Meta!$C:$C,"-",0,1)</f>
        <v>-</v>
      </c>
      <c r="D2418" s="302"/>
      <c r="E2418" s="146" t="str">
        <f>IF($D2418="","-",_xlfn.XLOOKUP($D2418,Fund.Meta!$A:$A,Fund.Meta!$D:$D,"-",0,1))</f>
        <v>-</v>
      </c>
      <c r="F2418" s="303" t="str">
        <f>IF($D2418="","-",_xlfn.XLOOKUP($D2418,Fund.Meta!$A:$A,Fund.Meta!$E:$E,"-",0,1))</f>
        <v>-</v>
      </c>
      <c r="G2418" s="334"/>
      <c r="H2418" s="303" t="str">
        <f>IF($G2418="","-",_xlfn.XLOOKUP($G2418,Appr.Meta!$A:$A,Appr.Meta!$D:$D,"-",0,1))</f>
        <v>-</v>
      </c>
      <c r="I2418" s="302"/>
      <c r="J2418" s="303" t="str">
        <f>IF($I2418="","-",_xlfn.XLOOKUP($I2418,'CC.Meta'!$A:$A,'CC.Meta'!$D:$D,"-",0,1))</f>
        <v>-</v>
      </c>
      <c r="K2418" s="302"/>
      <c r="L2418" s="146" t="str">
        <f>IF($K2418="","-",_xlfn.XLOOKUP($K2418,Obj.Meta!$A:$A,Obj.Meta!$D:$D,"-",0,1))</f>
        <v>-</v>
      </c>
      <c r="M2418" s="300" t="str">
        <f>IF($K2418="","-",_xlfn.XLOOKUP($K2418,Obj.Meta!$A:$A,Obj.Meta!$F:$F,"-",0,1))</f>
        <v>-</v>
      </c>
      <c r="N2418" s="337" t="str">
        <f t="shared" si="75"/>
        <v>---</v>
      </c>
      <c r="O2418" s="333"/>
      <c r="P2418" s="54"/>
      <c r="Q2418" s="52"/>
      <c r="R2418" s="34"/>
      <c r="S2418" s="53"/>
      <c r="T2418" s="208"/>
      <c r="U2418" s="726"/>
      <c r="V2418" s="206"/>
      <c r="W2418" s="206"/>
      <c r="X2418" s="678"/>
      <c r="Y2418" s="34"/>
      <c r="Z2418" s="610"/>
      <c r="AA2418" s="608"/>
    </row>
    <row r="2419" spans="1:27">
      <c r="A2419" s="145" t="str">
        <f t="shared" si="74"/>
        <v>-</v>
      </c>
      <c r="B2419" s="146" t="str">
        <f>_xlfn.XLOOKUP($A2419,Dept.Meta!$A:$A,Dept.Meta!$F:$F,"-",0,1)</f>
        <v>-</v>
      </c>
      <c r="C2419" s="629" t="str">
        <f>_xlfn.XLOOKUP(_xlfn.CONCAT($G2419,"-",$I2419),Div.Meta!$H:$H,Div.Meta!$C:$C,"-",0,1)</f>
        <v>-</v>
      </c>
      <c r="D2419" s="302"/>
      <c r="E2419" s="146" t="str">
        <f>IF($D2419="","-",_xlfn.XLOOKUP($D2419,Fund.Meta!$A:$A,Fund.Meta!$D:$D,"-",0,1))</f>
        <v>-</v>
      </c>
      <c r="F2419" s="303" t="str">
        <f>IF($D2419="","-",_xlfn.XLOOKUP($D2419,Fund.Meta!$A:$A,Fund.Meta!$E:$E,"-",0,1))</f>
        <v>-</v>
      </c>
      <c r="G2419" s="334"/>
      <c r="H2419" s="303" t="str">
        <f>IF($G2419="","-",_xlfn.XLOOKUP($G2419,Appr.Meta!$A:$A,Appr.Meta!$D:$D,"-",0,1))</f>
        <v>-</v>
      </c>
      <c r="I2419" s="302"/>
      <c r="J2419" s="303" t="str">
        <f>IF($I2419="","-",_xlfn.XLOOKUP($I2419,'CC.Meta'!$A:$A,'CC.Meta'!$D:$D,"-",0,1))</f>
        <v>-</v>
      </c>
      <c r="K2419" s="302"/>
      <c r="L2419" s="146" t="str">
        <f>IF($K2419="","-",_xlfn.XLOOKUP($K2419,Obj.Meta!$A:$A,Obj.Meta!$D:$D,"-",0,1))</f>
        <v>-</v>
      </c>
      <c r="M2419" s="300" t="str">
        <f>IF($K2419="","-",_xlfn.XLOOKUP($K2419,Obj.Meta!$A:$A,Obj.Meta!$F:$F,"-",0,1))</f>
        <v>-</v>
      </c>
      <c r="N2419" s="337" t="str">
        <f t="shared" si="75"/>
        <v>---</v>
      </c>
      <c r="O2419" s="333"/>
      <c r="P2419" s="54"/>
      <c r="Q2419" s="52"/>
      <c r="R2419" s="34"/>
      <c r="S2419" s="53"/>
      <c r="T2419" s="208"/>
      <c r="U2419" s="726"/>
      <c r="V2419" s="206"/>
      <c r="W2419" s="206"/>
      <c r="X2419" s="678"/>
      <c r="Y2419" s="34"/>
      <c r="Z2419" s="610"/>
      <c r="AA2419" s="608"/>
    </row>
    <row r="2420" spans="1:27">
      <c r="A2420" s="145" t="str">
        <f t="shared" si="74"/>
        <v>-</v>
      </c>
      <c r="B2420" s="146" t="str">
        <f>_xlfn.XLOOKUP($A2420,Dept.Meta!$A:$A,Dept.Meta!$F:$F,"-",0,1)</f>
        <v>-</v>
      </c>
      <c r="C2420" s="629" t="str">
        <f>_xlfn.XLOOKUP(_xlfn.CONCAT($G2420,"-",$I2420),Div.Meta!$H:$H,Div.Meta!$C:$C,"-",0,1)</f>
        <v>-</v>
      </c>
      <c r="D2420" s="302"/>
      <c r="E2420" s="146" t="str">
        <f>IF($D2420="","-",_xlfn.XLOOKUP($D2420,Fund.Meta!$A:$A,Fund.Meta!$D:$D,"-",0,1))</f>
        <v>-</v>
      </c>
      <c r="F2420" s="303" t="str">
        <f>IF($D2420="","-",_xlfn.XLOOKUP($D2420,Fund.Meta!$A:$A,Fund.Meta!$E:$E,"-",0,1))</f>
        <v>-</v>
      </c>
      <c r="G2420" s="334"/>
      <c r="H2420" s="303" t="str">
        <f>IF($G2420="","-",_xlfn.XLOOKUP($G2420,Appr.Meta!$A:$A,Appr.Meta!$D:$D,"-",0,1))</f>
        <v>-</v>
      </c>
      <c r="I2420" s="302"/>
      <c r="J2420" s="303" t="str">
        <f>IF($I2420="","-",_xlfn.XLOOKUP($I2420,'CC.Meta'!$A:$A,'CC.Meta'!$D:$D,"-",0,1))</f>
        <v>-</v>
      </c>
      <c r="K2420" s="302"/>
      <c r="L2420" s="146" t="str">
        <f>IF($K2420="","-",_xlfn.XLOOKUP($K2420,Obj.Meta!$A:$A,Obj.Meta!$D:$D,"-",0,1))</f>
        <v>-</v>
      </c>
      <c r="M2420" s="300" t="str">
        <f>IF($K2420="","-",_xlfn.XLOOKUP($K2420,Obj.Meta!$A:$A,Obj.Meta!$F:$F,"-",0,1))</f>
        <v>-</v>
      </c>
      <c r="N2420" s="337" t="str">
        <f t="shared" si="75"/>
        <v>---</v>
      </c>
      <c r="O2420" s="333"/>
      <c r="P2420" s="54"/>
      <c r="Q2420" s="52"/>
      <c r="R2420" s="34"/>
      <c r="S2420" s="53"/>
      <c r="T2420" s="208"/>
      <c r="U2420" s="726"/>
      <c r="V2420" s="206"/>
      <c r="W2420" s="206"/>
      <c r="X2420" s="678"/>
      <c r="Y2420" s="34"/>
      <c r="Z2420" s="610"/>
      <c r="AA2420" s="608"/>
    </row>
    <row r="2421" spans="1:27">
      <c r="A2421" s="145" t="str">
        <f t="shared" si="74"/>
        <v>-</v>
      </c>
      <c r="B2421" s="146" t="str">
        <f>_xlfn.XLOOKUP($A2421,Dept.Meta!$A:$A,Dept.Meta!$F:$F,"-",0,1)</f>
        <v>-</v>
      </c>
      <c r="C2421" s="629" t="str">
        <f>_xlfn.XLOOKUP(_xlfn.CONCAT($G2421,"-",$I2421),Div.Meta!$H:$H,Div.Meta!$C:$C,"-",0,1)</f>
        <v>-</v>
      </c>
      <c r="D2421" s="302"/>
      <c r="E2421" s="146" t="str">
        <f>IF($D2421="","-",_xlfn.XLOOKUP($D2421,Fund.Meta!$A:$A,Fund.Meta!$D:$D,"-",0,1))</f>
        <v>-</v>
      </c>
      <c r="F2421" s="303" t="str">
        <f>IF($D2421="","-",_xlfn.XLOOKUP($D2421,Fund.Meta!$A:$A,Fund.Meta!$E:$E,"-",0,1))</f>
        <v>-</v>
      </c>
      <c r="G2421" s="334"/>
      <c r="H2421" s="303" t="str">
        <f>IF($G2421="","-",_xlfn.XLOOKUP($G2421,Appr.Meta!$A:$A,Appr.Meta!$D:$D,"-",0,1))</f>
        <v>-</v>
      </c>
      <c r="I2421" s="302"/>
      <c r="J2421" s="303" t="str">
        <f>IF($I2421="","-",_xlfn.XLOOKUP($I2421,'CC.Meta'!$A:$A,'CC.Meta'!$D:$D,"-",0,1))</f>
        <v>-</v>
      </c>
      <c r="K2421" s="302"/>
      <c r="L2421" s="146" t="str">
        <f>IF($K2421="","-",_xlfn.XLOOKUP($K2421,Obj.Meta!$A:$A,Obj.Meta!$D:$D,"-",0,1))</f>
        <v>-</v>
      </c>
      <c r="M2421" s="300" t="str">
        <f>IF($K2421="","-",_xlfn.XLOOKUP($K2421,Obj.Meta!$A:$A,Obj.Meta!$F:$F,"-",0,1))</f>
        <v>-</v>
      </c>
      <c r="N2421" s="337" t="str">
        <f t="shared" si="75"/>
        <v>---</v>
      </c>
      <c r="O2421" s="333"/>
      <c r="P2421" s="54"/>
      <c r="Q2421" s="52"/>
      <c r="R2421" s="34"/>
      <c r="S2421" s="53"/>
      <c r="T2421" s="208"/>
      <c r="U2421" s="726"/>
      <c r="V2421" s="206"/>
      <c r="W2421" s="206"/>
      <c r="X2421" s="678"/>
      <c r="Y2421" s="34"/>
      <c r="Z2421" s="610"/>
      <c r="AA2421" s="608"/>
    </row>
    <row r="2422" spans="1:27">
      <c r="A2422" s="145" t="str">
        <f t="shared" si="74"/>
        <v>-</v>
      </c>
      <c r="B2422" s="146" t="str">
        <f>_xlfn.XLOOKUP($A2422,Dept.Meta!$A:$A,Dept.Meta!$F:$F,"-",0,1)</f>
        <v>-</v>
      </c>
      <c r="C2422" s="629" t="str">
        <f>_xlfn.XLOOKUP(_xlfn.CONCAT($G2422,"-",$I2422),Div.Meta!$H:$H,Div.Meta!$C:$C,"-",0,1)</f>
        <v>-</v>
      </c>
      <c r="D2422" s="302"/>
      <c r="E2422" s="146" t="str">
        <f>IF($D2422="","-",_xlfn.XLOOKUP($D2422,Fund.Meta!$A:$A,Fund.Meta!$D:$D,"-",0,1))</f>
        <v>-</v>
      </c>
      <c r="F2422" s="303" t="str">
        <f>IF($D2422="","-",_xlfn.XLOOKUP($D2422,Fund.Meta!$A:$A,Fund.Meta!$E:$E,"-",0,1))</f>
        <v>-</v>
      </c>
      <c r="G2422" s="334"/>
      <c r="H2422" s="303" t="str">
        <f>IF($G2422="","-",_xlfn.XLOOKUP($G2422,Appr.Meta!$A:$A,Appr.Meta!$D:$D,"-",0,1))</f>
        <v>-</v>
      </c>
      <c r="I2422" s="302"/>
      <c r="J2422" s="303" t="str">
        <f>IF($I2422="","-",_xlfn.XLOOKUP($I2422,'CC.Meta'!$A:$A,'CC.Meta'!$D:$D,"-",0,1))</f>
        <v>-</v>
      </c>
      <c r="K2422" s="302"/>
      <c r="L2422" s="146" t="str">
        <f>IF($K2422="","-",_xlfn.XLOOKUP($K2422,Obj.Meta!$A:$A,Obj.Meta!$D:$D,"-",0,1))</f>
        <v>-</v>
      </c>
      <c r="M2422" s="300" t="str">
        <f>IF($K2422="","-",_xlfn.XLOOKUP($K2422,Obj.Meta!$A:$A,Obj.Meta!$F:$F,"-",0,1))</f>
        <v>-</v>
      </c>
      <c r="N2422" s="337" t="str">
        <f t="shared" si="75"/>
        <v>---</v>
      </c>
      <c r="O2422" s="333"/>
      <c r="P2422" s="54"/>
      <c r="Q2422" s="52"/>
      <c r="R2422" s="34"/>
      <c r="S2422" s="53"/>
      <c r="T2422" s="208"/>
      <c r="U2422" s="726"/>
      <c r="V2422" s="206"/>
      <c r="W2422" s="206"/>
      <c r="X2422" s="678"/>
      <c r="Y2422" s="34"/>
      <c r="Z2422" s="610"/>
      <c r="AA2422" s="608"/>
    </row>
    <row r="2423" spans="1:27">
      <c r="A2423" s="145" t="str">
        <f t="shared" si="74"/>
        <v>-</v>
      </c>
      <c r="B2423" s="146" t="str">
        <f>_xlfn.XLOOKUP($A2423,Dept.Meta!$A:$A,Dept.Meta!$F:$F,"-",0,1)</f>
        <v>-</v>
      </c>
      <c r="C2423" s="629" t="str">
        <f>_xlfn.XLOOKUP(_xlfn.CONCAT($G2423,"-",$I2423),Div.Meta!$H:$H,Div.Meta!$C:$C,"-",0,1)</f>
        <v>-</v>
      </c>
      <c r="D2423" s="302"/>
      <c r="E2423" s="146" t="str">
        <f>IF($D2423="","-",_xlfn.XLOOKUP($D2423,Fund.Meta!$A:$A,Fund.Meta!$D:$D,"-",0,1))</f>
        <v>-</v>
      </c>
      <c r="F2423" s="303" t="str">
        <f>IF($D2423="","-",_xlfn.XLOOKUP($D2423,Fund.Meta!$A:$A,Fund.Meta!$E:$E,"-",0,1))</f>
        <v>-</v>
      </c>
      <c r="G2423" s="334"/>
      <c r="H2423" s="303" t="str">
        <f>IF($G2423="","-",_xlfn.XLOOKUP($G2423,Appr.Meta!$A:$A,Appr.Meta!$D:$D,"-",0,1))</f>
        <v>-</v>
      </c>
      <c r="I2423" s="302"/>
      <c r="J2423" s="303" t="str">
        <f>IF($I2423="","-",_xlfn.XLOOKUP($I2423,'CC.Meta'!$A:$A,'CC.Meta'!$D:$D,"-",0,1))</f>
        <v>-</v>
      </c>
      <c r="K2423" s="302"/>
      <c r="L2423" s="146" t="str">
        <f>IF($K2423="","-",_xlfn.XLOOKUP($K2423,Obj.Meta!$A:$A,Obj.Meta!$D:$D,"-",0,1))</f>
        <v>-</v>
      </c>
      <c r="M2423" s="300" t="str">
        <f>IF($K2423="","-",_xlfn.XLOOKUP($K2423,Obj.Meta!$A:$A,Obj.Meta!$F:$F,"-",0,1))</f>
        <v>-</v>
      </c>
      <c r="N2423" s="337" t="str">
        <f t="shared" si="75"/>
        <v>---</v>
      </c>
      <c r="O2423" s="333"/>
      <c r="P2423" s="54"/>
      <c r="Q2423" s="52"/>
      <c r="R2423" s="34"/>
      <c r="S2423" s="53"/>
      <c r="T2423" s="208"/>
      <c r="U2423" s="726"/>
      <c r="V2423" s="206"/>
      <c r="W2423" s="206"/>
      <c r="X2423" s="678"/>
      <c r="Y2423" s="34"/>
      <c r="Z2423" s="610"/>
      <c r="AA2423" s="608"/>
    </row>
    <row r="2424" spans="1:27">
      <c r="A2424" s="145" t="str">
        <f t="shared" si="74"/>
        <v>-</v>
      </c>
      <c r="B2424" s="146" t="str">
        <f>_xlfn.XLOOKUP($A2424,Dept.Meta!$A:$A,Dept.Meta!$F:$F,"-",0,1)</f>
        <v>-</v>
      </c>
      <c r="C2424" s="629" t="str">
        <f>_xlfn.XLOOKUP(_xlfn.CONCAT($G2424,"-",$I2424),Div.Meta!$H:$H,Div.Meta!$C:$C,"-",0,1)</f>
        <v>-</v>
      </c>
      <c r="D2424" s="302"/>
      <c r="E2424" s="146" t="str">
        <f>IF($D2424="","-",_xlfn.XLOOKUP($D2424,Fund.Meta!$A:$A,Fund.Meta!$D:$D,"-",0,1))</f>
        <v>-</v>
      </c>
      <c r="F2424" s="303" t="str">
        <f>IF($D2424="","-",_xlfn.XLOOKUP($D2424,Fund.Meta!$A:$A,Fund.Meta!$E:$E,"-",0,1))</f>
        <v>-</v>
      </c>
      <c r="G2424" s="334"/>
      <c r="H2424" s="303" t="str">
        <f>IF($G2424="","-",_xlfn.XLOOKUP($G2424,Appr.Meta!$A:$A,Appr.Meta!$D:$D,"-",0,1))</f>
        <v>-</v>
      </c>
      <c r="I2424" s="302"/>
      <c r="J2424" s="303" t="str">
        <f>IF($I2424="","-",_xlfn.XLOOKUP($I2424,'CC.Meta'!$A:$A,'CC.Meta'!$D:$D,"-",0,1))</f>
        <v>-</v>
      </c>
      <c r="K2424" s="302"/>
      <c r="L2424" s="146" t="str">
        <f>IF($K2424="","-",_xlfn.XLOOKUP($K2424,Obj.Meta!$A:$A,Obj.Meta!$D:$D,"-",0,1))</f>
        <v>-</v>
      </c>
      <c r="M2424" s="300" t="str">
        <f>IF($K2424="","-",_xlfn.XLOOKUP($K2424,Obj.Meta!$A:$A,Obj.Meta!$F:$F,"-",0,1))</f>
        <v>-</v>
      </c>
      <c r="N2424" s="337" t="str">
        <f t="shared" si="75"/>
        <v>---</v>
      </c>
      <c r="O2424" s="333"/>
      <c r="P2424" s="54"/>
      <c r="Q2424" s="52"/>
      <c r="R2424" s="34"/>
      <c r="S2424" s="53"/>
      <c r="T2424" s="208"/>
      <c r="U2424" s="726"/>
      <c r="V2424" s="206"/>
      <c r="W2424" s="206"/>
      <c r="X2424" s="678"/>
      <c r="Y2424" s="34"/>
      <c r="Z2424" s="610"/>
      <c r="AA2424" s="608"/>
    </row>
    <row r="2425" spans="1:27">
      <c r="A2425" s="145" t="str">
        <f t="shared" si="74"/>
        <v>-</v>
      </c>
      <c r="B2425" s="146" t="str">
        <f>_xlfn.XLOOKUP($A2425,Dept.Meta!$A:$A,Dept.Meta!$F:$F,"-",0,1)</f>
        <v>-</v>
      </c>
      <c r="C2425" s="629" t="str">
        <f>_xlfn.XLOOKUP(_xlfn.CONCAT($G2425,"-",$I2425),Div.Meta!$H:$H,Div.Meta!$C:$C,"-",0,1)</f>
        <v>-</v>
      </c>
      <c r="D2425" s="302"/>
      <c r="E2425" s="146" t="str">
        <f>IF($D2425="","-",_xlfn.XLOOKUP($D2425,Fund.Meta!$A:$A,Fund.Meta!$D:$D,"-",0,1))</f>
        <v>-</v>
      </c>
      <c r="F2425" s="303" t="str">
        <f>IF($D2425="","-",_xlfn.XLOOKUP($D2425,Fund.Meta!$A:$A,Fund.Meta!$E:$E,"-",0,1))</f>
        <v>-</v>
      </c>
      <c r="G2425" s="334"/>
      <c r="H2425" s="303" t="str">
        <f>IF($G2425="","-",_xlfn.XLOOKUP($G2425,Appr.Meta!$A:$A,Appr.Meta!$D:$D,"-",0,1))</f>
        <v>-</v>
      </c>
      <c r="I2425" s="302"/>
      <c r="J2425" s="303" t="str">
        <f>IF($I2425="","-",_xlfn.XLOOKUP($I2425,'CC.Meta'!$A:$A,'CC.Meta'!$D:$D,"-",0,1))</f>
        <v>-</v>
      </c>
      <c r="K2425" s="302"/>
      <c r="L2425" s="146" t="str">
        <f>IF($K2425="","-",_xlfn.XLOOKUP($K2425,Obj.Meta!$A:$A,Obj.Meta!$D:$D,"-",0,1))</f>
        <v>-</v>
      </c>
      <c r="M2425" s="300" t="str">
        <f>IF($K2425="","-",_xlfn.XLOOKUP($K2425,Obj.Meta!$A:$A,Obj.Meta!$F:$F,"-",0,1))</f>
        <v>-</v>
      </c>
      <c r="N2425" s="337" t="str">
        <f t="shared" si="75"/>
        <v>---</v>
      </c>
      <c r="O2425" s="333"/>
      <c r="P2425" s="54"/>
      <c r="Q2425" s="52"/>
      <c r="R2425" s="34"/>
      <c r="S2425" s="53"/>
      <c r="T2425" s="208"/>
      <c r="U2425" s="726"/>
      <c r="V2425" s="206"/>
      <c r="W2425" s="206"/>
      <c r="X2425" s="678"/>
      <c r="Y2425" s="34"/>
      <c r="Z2425" s="610"/>
      <c r="AA2425" s="608"/>
    </row>
    <row r="2426" spans="1:27">
      <c r="A2426" s="145" t="str">
        <f t="shared" si="74"/>
        <v>-</v>
      </c>
      <c r="B2426" s="146" t="str">
        <f>_xlfn.XLOOKUP($A2426,Dept.Meta!$A:$A,Dept.Meta!$F:$F,"-",0,1)</f>
        <v>-</v>
      </c>
      <c r="C2426" s="629" t="str">
        <f>_xlfn.XLOOKUP(_xlfn.CONCAT($G2426,"-",$I2426),Div.Meta!$H:$H,Div.Meta!$C:$C,"-",0,1)</f>
        <v>-</v>
      </c>
      <c r="D2426" s="302"/>
      <c r="E2426" s="146" t="str">
        <f>IF($D2426="","-",_xlfn.XLOOKUP($D2426,Fund.Meta!$A:$A,Fund.Meta!$D:$D,"-",0,1))</f>
        <v>-</v>
      </c>
      <c r="F2426" s="303" t="str">
        <f>IF($D2426="","-",_xlfn.XLOOKUP($D2426,Fund.Meta!$A:$A,Fund.Meta!$E:$E,"-",0,1))</f>
        <v>-</v>
      </c>
      <c r="G2426" s="334"/>
      <c r="H2426" s="303" t="str">
        <f>IF($G2426="","-",_xlfn.XLOOKUP($G2426,Appr.Meta!$A:$A,Appr.Meta!$D:$D,"-",0,1))</f>
        <v>-</v>
      </c>
      <c r="I2426" s="302"/>
      <c r="J2426" s="303" t="str">
        <f>IF($I2426="","-",_xlfn.XLOOKUP($I2426,'CC.Meta'!$A:$A,'CC.Meta'!$D:$D,"-",0,1))</f>
        <v>-</v>
      </c>
      <c r="K2426" s="302"/>
      <c r="L2426" s="146" t="str">
        <f>IF($K2426="","-",_xlfn.XLOOKUP($K2426,Obj.Meta!$A:$A,Obj.Meta!$D:$D,"-",0,1))</f>
        <v>-</v>
      </c>
      <c r="M2426" s="300" t="str">
        <f>IF($K2426="","-",_xlfn.XLOOKUP($K2426,Obj.Meta!$A:$A,Obj.Meta!$F:$F,"-",0,1))</f>
        <v>-</v>
      </c>
      <c r="N2426" s="337" t="str">
        <f t="shared" si="75"/>
        <v>---</v>
      </c>
      <c r="O2426" s="333"/>
      <c r="P2426" s="54"/>
      <c r="Q2426" s="52"/>
      <c r="R2426" s="34"/>
      <c r="S2426" s="53"/>
      <c r="T2426" s="208"/>
      <c r="U2426" s="726"/>
      <c r="V2426" s="206"/>
      <c r="W2426" s="206"/>
      <c r="X2426" s="678"/>
      <c r="Y2426" s="34"/>
      <c r="Z2426" s="610"/>
      <c r="AA2426" s="608"/>
    </row>
    <row r="2427" spans="1:27">
      <c r="A2427" s="145" t="str">
        <f t="shared" si="74"/>
        <v>-</v>
      </c>
      <c r="B2427" s="146" t="str">
        <f>_xlfn.XLOOKUP($A2427,Dept.Meta!$A:$A,Dept.Meta!$F:$F,"-",0,1)</f>
        <v>-</v>
      </c>
      <c r="C2427" s="629" t="str">
        <f>_xlfn.XLOOKUP(_xlfn.CONCAT($G2427,"-",$I2427),Div.Meta!$H:$H,Div.Meta!$C:$C,"-",0,1)</f>
        <v>-</v>
      </c>
      <c r="D2427" s="302"/>
      <c r="E2427" s="146" t="str">
        <f>IF($D2427="","-",_xlfn.XLOOKUP($D2427,Fund.Meta!$A:$A,Fund.Meta!$D:$D,"-",0,1))</f>
        <v>-</v>
      </c>
      <c r="F2427" s="303" t="str">
        <f>IF($D2427="","-",_xlfn.XLOOKUP($D2427,Fund.Meta!$A:$A,Fund.Meta!$E:$E,"-",0,1))</f>
        <v>-</v>
      </c>
      <c r="G2427" s="334"/>
      <c r="H2427" s="303" t="str">
        <f>IF($G2427="","-",_xlfn.XLOOKUP($G2427,Appr.Meta!$A:$A,Appr.Meta!$D:$D,"-",0,1))</f>
        <v>-</v>
      </c>
      <c r="I2427" s="302"/>
      <c r="J2427" s="303" t="str">
        <f>IF($I2427="","-",_xlfn.XLOOKUP($I2427,'CC.Meta'!$A:$A,'CC.Meta'!$D:$D,"-",0,1))</f>
        <v>-</v>
      </c>
      <c r="K2427" s="302"/>
      <c r="L2427" s="146" t="str">
        <f>IF($K2427="","-",_xlfn.XLOOKUP($K2427,Obj.Meta!$A:$A,Obj.Meta!$D:$D,"-",0,1))</f>
        <v>-</v>
      </c>
      <c r="M2427" s="300" t="str">
        <f>IF($K2427="","-",_xlfn.XLOOKUP($K2427,Obj.Meta!$A:$A,Obj.Meta!$F:$F,"-",0,1))</f>
        <v>-</v>
      </c>
      <c r="N2427" s="337" t="str">
        <f t="shared" si="75"/>
        <v>---</v>
      </c>
      <c r="O2427" s="333"/>
      <c r="P2427" s="54"/>
      <c r="Q2427" s="52"/>
      <c r="R2427" s="34"/>
      <c r="S2427" s="53"/>
      <c r="T2427" s="208"/>
      <c r="U2427" s="726"/>
      <c r="V2427" s="206"/>
      <c r="W2427" s="206"/>
      <c r="X2427" s="678"/>
      <c r="Y2427" s="34"/>
      <c r="Z2427" s="610"/>
      <c r="AA2427" s="608"/>
    </row>
    <row r="2428" spans="1:27">
      <c r="A2428" s="145" t="str">
        <f t="shared" si="74"/>
        <v>-</v>
      </c>
      <c r="B2428" s="146" t="str">
        <f>_xlfn.XLOOKUP($A2428,Dept.Meta!$A:$A,Dept.Meta!$F:$F,"-",0,1)</f>
        <v>-</v>
      </c>
      <c r="C2428" s="629" t="str">
        <f>_xlfn.XLOOKUP(_xlfn.CONCAT($G2428,"-",$I2428),Div.Meta!$H:$H,Div.Meta!$C:$C,"-",0,1)</f>
        <v>-</v>
      </c>
      <c r="D2428" s="302"/>
      <c r="E2428" s="146" t="str">
        <f>IF($D2428="","-",_xlfn.XLOOKUP($D2428,Fund.Meta!$A:$A,Fund.Meta!$D:$D,"-",0,1))</f>
        <v>-</v>
      </c>
      <c r="F2428" s="303" t="str">
        <f>IF($D2428="","-",_xlfn.XLOOKUP($D2428,Fund.Meta!$A:$A,Fund.Meta!$E:$E,"-",0,1))</f>
        <v>-</v>
      </c>
      <c r="G2428" s="334"/>
      <c r="H2428" s="303" t="str">
        <f>IF($G2428="","-",_xlfn.XLOOKUP($G2428,Appr.Meta!$A:$A,Appr.Meta!$D:$D,"-",0,1))</f>
        <v>-</v>
      </c>
      <c r="I2428" s="302"/>
      <c r="J2428" s="303" t="str">
        <f>IF($I2428="","-",_xlfn.XLOOKUP($I2428,'CC.Meta'!$A:$A,'CC.Meta'!$D:$D,"-",0,1))</f>
        <v>-</v>
      </c>
      <c r="K2428" s="302"/>
      <c r="L2428" s="146" t="str">
        <f>IF($K2428="","-",_xlfn.XLOOKUP($K2428,Obj.Meta!$A:$A,Obj.Meta!$D:$D,"-",0,1))</f>
        <v>-</v>
      </c>
      <c r="M2428" s="300" t="str">
        <f>IF($K2428="","-",_xlfn.XLOOKUP($K2428,Obj.Meta!$A:$A,Obj.Meta!$F:$F,"-",0,1))</f>
        <v>-</v>
      </c>
      <c r="N2428" s="337" t="str">
        <f t="shared" si="75"/>
        <v>---</v>
      </c>
      <c r="O2428" s="333"/>
      <c r="P2428" s="54"/>
      <c r="Q2428" s="52"/>
      <c r="R2428" s="34"/>
      <c r="S2428" s="53"/>
      <c r="T2428" s="208"/>
      <c r="U2428" s="726"/>
      <c r="V2428" s="206"/>
      <c r="W2428" s="206"/>
      <c r="X2428" s="678"/>
      <c r="Y2428" s="34"/>
      <c r="Z2428" s="610"/>
      <c r="AA2428" s="608"/>
    </row>
    <row r="2429" spans="1:27">
      <c r="A2429" s="145" t="str">
        <f t="shared" si="74"/>
        <v>-</v>
      </c>
      <c r="B2429" s="146" t="str">
        <f>_xlfn.XLOOKUP($A2429,Dept.Meta!$A:$A,Dept.Meta!$F:$F,"-",0,1)</f>
        <v>-</v>
      </c>
      <c r="C2429" s="629" t="str">
        <f>_xlfn.XLOOKUP(_xlfn.CONCAT($G2429,"-",$I2429),Div.Meta!$H:$H,Div.Meta!$C:$C,"-",0,1)</f>
        <v>-</v>
      </c>
      <c r="D2429" s="302"/>
      <c r="E2429" s="146" t="str">
        <f>IF($D2429="","-",_xlfn.XLOOKUP($D2429,Fund.Meta!$A:$A,Fund.Meta!$D:$D,"-",0,1))</f>
        <v>-</v>
      </c>
      <c r="F2429" s="303" t="str">
        <f>IF($D2429="","-",_xlfn.XLOOKUP($D2429,Fund.Meta!$A:$A,Fund.Meta!$E:$E,"-",0,1))</f>
        <v>-</v>
      </c>
      <c r="G2429" s="334"/>
      <c r="H2429" s="303" t="str">
        <f>IF($G2429="","-",_xlfn.XLOOKUP($G2429,Appr.Meta!$A:$A,Appr.Meta!$D:$D,"-",0,1))</f>
        <v>-</v>
      </c>
      <c r="I2429" s="302"/>
      <c r="J2429" s="303" t="str">
        <f>IF($I2429="","-",_xlfn.XLOOKUP($I2429,'CC.Meta'!$A:$A,'CC.Meta'!$D:$D,"-",0,1))</f>
        <v>-</v>
      </c>
      <c r="K2429" s="302"/>
      <c r="L2429" s="146" t="str">
        <f>IF($K2429="","-",_xlfn.XLOOKUP($K2429,Obj.Meta!$A:$A,Obj.Meta!$D:$D,"-",0,1))</f>
        <v>-</v>
      </c>
      <c r="M2429" s="300" t="str">
        <f>IF($K2429="","-",_xlfn.XLOOKUP($K2429,Obj.Meta!$A:$A,Obj.Meta!$F:$F,"-",0,1))</f>
        <v>-</v>
      </c>
      <c r="N2429" s="337" t="str">
        <f t="shared" si="75"/>
        <v>---</v>
      </c>
      <c r="O2429" s="333"/>
      <c r="P2429" s="54"/>
      <c r="Q2429" s="52"/>
      <c r="R2429" s="34"/>
      <c r="S2429" s="53"/>
      <c r="T2429" s="208"/>
      <c r="U2429" s="726"/>
      <c r="V2429" s="206"/>
      <c r="W2429" s="206"/>
      <c r="X2429" s="678"/>
      <c r="Y2429" s="34"/>
      <c r="Z2429" s="610"/>
      <c r="AA2429" s="608"/>
    </row>
    <row r="2430" spans="1:27">
      <c r="A2430" s="145" t="str">
        <f t="shared" si="74"/>
        <v>-</v>
      </c>
      <c r="B2430" s="146" t="str">
        <f>_xlfn.XLOOKUP($A2430,Dept.Meta!$A:$A,Dept.Meta!$F:$F,"-",0,1)</f>
        <v>-</v>
      </c>
      <c r="C2430" s="629" t="str">
        <f>_xlfn.XLOOKUP(_xlfn.CONCAT($G2430,"-",$I2430),Div.Meta!$H:$H,Div.Meta!$C:$C,"-",0,1)</f>
        <v>-</v>
      </c>
      <c r="D2430" s="302"/>
      <c r="E2430" s="146" t="str">
        <f>IF($D2430="","-",_xlfn.XLOOKUP($D2430,Fund.Meta!$A:$A,Fund.Meta!$D:$D,"-",0,1))</f>
        <v>-</v>
      </c>
      <c r="F2430" s="303" t="str">
        <f>IF($D2430="","-",_xlfn.XLOOKUP($D2430,Fund.Meta!$A:$A,Fund.Meta!$E:$E,"-",0,1))</f>
        <v>-</v>
      </c>
      <c r="G2430" s="334"/>
      <c r="H2430" s="303" t="str">
        <f>IF($G2430="","-",_xlfn.XLOOKUP($G2430,Appr.Meta!$A:$A,Appr.Meta!$D:$D,"-",0,1))</f>
        <v>-</v>
      </c>
      <c r="I2430" s="302"/>
      <c r="J2430" s="303" t="str">
        <f>IF($I2430="","-",_xlfn.XLOOKUP($I2430,'CC.Meta'!$A:$A,'CC.Meta'!$D:$D,"-",0,1))</f>
        <v>-</v>
      </c>
      <c r="K2430" s="302"/>
      <c r="L2430" s="146" t="str">
        <f>IF($K2430="","-",_xlfn.XLOOKUP($K2430,Obj.Meta!$A:$A,Obj.Meta!$D:$D,"-",0,1))</f>
        <v>-</v>
      </c>
      <c r="M2430" s="300" t="str">
        <f>IF($K2430="","-",_xlfn.XLOOKUP($K2430,Obj.Meta!$A:$A,Obj.Meta!$F:$F,"-",0,1))</f>
        <v>-</v>
      </c>
      <c r="N2430" s="337" t="str">
        <f t="shared" si="75"/>
        <v>---</v>
      </c>
      <c r="O2430" s="333"/>
      <c r="P2430" s="54"/>
      <c r="Q2430" s="52"/>
      <c r="R2430" s="34"/>
      <c r="S2430" s="53"/>
      <c r="T2430" s="208"/>
      <c r="U2430" s="726"/>
      <c r="V2430" s="206"/>
      <c r="W2430" s="206"/>
      <c r="X2430" s="678"/>
      <c r="Y2430" s="34"/>
      <c r="Z2430" s="610"/>
      <c r="AA2430" s="608"/>
    </row>
    <row r="2431" spans="1:27">
      <c r="A2431" s="145" t="str">
        <f t="shared" si="74"/>
        <v>-</v>
      </c>
      <c r="B2431" s="146" t="str">
        <f>_xlfn.XLOOKUP($A2431,Dept.Meta!$A:$A,Dept.Meta!$F:$F,"-",0,1)</f>
        <v>-</v>
      </c>
      <c r="C2431" s="629" t="str">
        <f>_xlfn.XLOOKUP(_xlfn.CONCAT($G2431,"-",$I2431),Div.Meta!$H:$H,Div.Meta!$C:$C,"-",0,1)</f>
        <v>-</v>
      </c>
      <c r="D2431" s="302"/>
      <c r="E2431" s="146" t="str">
        <f>IF($D2431="","-",_xlfn.XLOOKUP($D2431,Fund.Meta!$A:$A,Fund.Meta!$D:$D,"-",0,1))</f>
        <v>-</v>
      </c>
      <c r="F2431" s="303" t="str">
        <f>IF($D2431="","-",_xlfn.XLOOKUP($D2431,Fund.Meta!$A:$A,Fund.Meta!$E:$E,"-",0,1))</f>
        <v>-</v>
      </c>
      <c r="G2431" s="334"/>
      <c r="H2431" s="303" t="str">
        <f>IF($G2431="","-",_xlfn.XLOOKUP($G2431,Appr.Meta!$A:$A,Appr.Meta!$D:$D,"-",0,1))</f>
        <v>-</v>
      </c>
      <c r="I2431" s="302"/>
      <c r="J2431" s="303" t="str">
        <f>IF($I2431="","-",_xlfn.XLOOKUP($I2431,'CC.Meta'!$A:$A,'CC.Meta'!$D:$D,"-",0,1))</f>
        <v>-</v>
      </c>
      <c r="K2431" s="302"/>
      <c r="L2431" s="146" t="str">
        <f>IF($K2431="","-",_xlfn.XLOOKUP($K2431,Obj.Meta!$A:$A,Obj.Meta!$D:$D,"-",0,1))</f>
        <v>-</v>
      </c>
      <c r="M2431" s="300" t="str">
        <f>IF($K2431="","-",_xlfn.XLOOKUP($K2431,Obj.Meta!$A:$A,Obj.Meta!$F:$F,"-",0,1))</f>
        <v>-</v>
      </c>
      <c r="N2431" s="337" t="str">
        <f t="shared" si="75"/>
        <v>---</v>
      </c>
      <c r="O2431" s="333"/>
      <c r="P2431" s="54"/>
      <c r="Q2431" s="52"/>
      <c r="R2431" s="34"/>
      <c r="S2431" s="53"/>
      <c r="T2431" s="208"/>
      <c r="U2431" s="726"/>
      <c r="V2431" s="206"/>
      <c r="W2431" s="206"/>
      <c r="X2431" s="678"/>
      <c r="Y2431" s="34"/>
      <c r="Z2431" s="610"/>
      <c r="AA2431" s="608"/>
    </row>
    <row r="2432" spans="1:27">
      <c r="A2432" s="145" t="str">
        <f t="shared" si="74"/>
        <v>-</v>
      </c>
      <c r="B2432" s="146" t="str">
        <f>_xlfn.XLOOKUP($A2432,Dept.Meta!$A:$A,Dept.Meta!$F:$F,"-",0,1)</f>
        <v>-</v>
      </c>
      <c r="C2432" s="629" t="str">
        <f>_xlfn.XLOOKUP(_xlfn.CONCAT($G2432,"-",$I2432),Div.Meta!$H:$H,Div.Meta!$C:$C,"-",0,1)</f>
        <v>-</v>
      </c>
      <c r="D2432" s="302"/>
      <c r="E2432" s="146" t="str">
        <f>IF($D2432="","-",_xlfn.XLOOKUP($D2432,Fund.Meta!$A:$A,Fund.Meta!$D:$D,"-",0,1))</f>
        <v>-</v>
      </c>
      <c r="F2432" s="303" t="str">
        <f>IF($D2432="","-",_xlfn.XLOOKUP($D2432,Fund.Meta!$A:$A,Fund.Meta!$E:$E,"-",0,1))</f>
        <v>-</v>
      </c>
      <c r="G2432" s="334"/>
      <c r="H2432" s="303" t="str">
        <f>IF($G2432="","-",_xlfn.XLOOKUP($G2432,Appr.Meta!$A:$A,Appr.Meta!$D:$D,"-",0,1))</f>
        <v>-</v>
      </c>
      <c r="I2432" s="302"/>
      <c r="J2432" s="303" t="str">
        <f>IF($I2432="","-",_xlfn.XLOOKUP($I2432,'CC.Meta'!$A:$A,'CC.Meta'!$D:$D,"-",0,1))</f>
        <v>-</v>
      </c>
      <c r="K2432" s="302"/>
      <c r="L2432" s="146" t="str">
        <f>IF($K2432="","-",_xlfn.XLOOKUP($K2432,Obj.Meta!$A:$A,Obj.Meta!$D:$D,"-",0,1))</f>
        <v>-</v>
      </c>
      <c r="M2432" s="300" t="str">
        <f>IF($K2432="","-",_xlfn.XLOOKUP($K2432,Obj.Meta!$A:$A,Obj.Meta!$F:$F,"-",0,1))</f>
        <v>-</v>
      </c>
      <c r="N2432" s="337" t="str">
        <f t="shared" si="75"/>
        <v>---</v>
      </c>
      <c r="O2432" s="333"/>
      <c r="P2432" s="54"/>
      <c r="Q2432" s="52"/>
      <c r="R2432" s="34"/>
      <c r="S2432" s="53"/>
      <c r="T2432" s="208"/>
      <c r="U2432" s="726"/>
      <c r="V2432" s="206"/>
      <c r="W2432" s="206"/>
      <c r="X2432" s="678"/>
      <c r="Y2432" s="34"/>
      <c r="Z2432" s="610"/>
      <c r="AA2432" s="608"/>
    </row>
    <row r="2433" spans="1:27">
      <c r="A2433" s="145" t="str">
        <f t="shared" si="74"/>
        <v>-</v>
      </c>
      <c r="B2433" s="146" t="str">
        <f>_xlfn.XLOOKUP($A2433,Dept.Meta!$A:$A,Dept.Meta!$F:$F,"-",0,1)</f>
        <v>-</v>
      </c>
      <c r="C2433" s="629" t="str">
        <f>_xlfn.XLOOKUP(_xlfn.CONCAT($G2433,"-",$I2433),Div.Meta!$H:$H,Div.Meta!$C:$C,"-",0,1)</f>
        <v>-</v>
      </c>
      <c r="D2433" s="302"/>
      <c r="E2433" s="146" t="str">
        <f>IF($D2433="","-",_xlfn.XLOOKUP($D2433,Fund.Meta!$A:$A,Fund.Meta!$D:$D,"-",0,1))</f>
        <v>-</v>
      </c>
      <c r="F2433" s="303" t="str">
        <f>IF($D2433="","-",_xlfn.XLOOKUP($D2433,Fund.Meta!$A:$A,Fund.Meta!$E:$E,"-",0,1))</f>
        <v>-</v>
      </c>
      <c r="G2433" s="334"/>
      <c r="H2433" s="303" t="str">
        <f>IF($G2433="","-",_xlfn.XLOOKUP($G2433,Appr.Meta!$A:$A,Appr.Meta!$D:$D,"-",0,1))</f>
        <v>-</v>
      </c>
      <c r="I2433" s="302"/>
      <c r="J2433" s="303" t="str">
        <f>IF($I2433="","-",_xlfn.XLOOKUP($I2433,'CC.Meta'!$A:$A,'CC.Meta'!$D:$D,"-",0,1))</f>
        <v>-</v>
      </c>
      <c r="K2433" s="302"/>
      <c r="L2433" s="146" t="str">
        <f>IF($K2433="","-",_xlfn.XLOOKUP($K2433,Obj.Meta!$A:$A,Obj.Meta!$D:$D,"-",0,1))</f>
        <v>-</v>
      </c>
      <c r="M2433" s="300" t="str">
        <f>IF($K2433="","-",_xlfn.XLOOKUP($K2433,Obj.Meta!$A:$A,Obj.Meta!$F:$F,"-",0,1))</f>
        <v>-</v>
      </c>
      <c r="N2433" s="337" t="str">
        <f t="shared" si="75"/>
        <v>---</v>
      </c>
      <c r="O2433" s="333"/>
      <c r="P2433" s="54"/>
      <c r="Q2433" s="52"/>
      <c r="R2433" s="34"/>
      <c r="S2433" s="53"/>
      <c r="T2433" s="208"/>
      <c r="U2433" s="726"/>
      <c r="V2433" s="206"/>
      <c r="W2433" s="206"/>
      <c r="X2433" s="678"/>
      <c r="Y2433" s="34"/>
      <c r="Z2433" s="610"/>
      <c r="AA2433" s="608"/>
    </row>
    <row r="2434" spans="1:27">
      <c r="A2434" s="145" t="str">
        <f t="shared" si="74"/>
        <v>-</v>
      </c>
      <c r="B2434" s="146" t="str">
        <f>_xlfn.XLOOKUP($A2434,Dept.Meta!$A:$A,Dept.Meta!$F:$F,"-",0,1)</f>
        <v>-</v>
      </c>
      <c r="C2434" s="629" t="str">
        <f>_xlfn.XLOOKUP(_xlfn.CONCAT($G2434,"-",$I2434),Div.Meta!$H:$H,Div.Meta!$C:$C,"-",0,1)</f>
        <v>-</v>
      </c>
      <c r="D2434" s="302"/>
      <c r="E2434" s="146" t="str">
        <f>IF($D2434="","-",_xlfn.XLOOKUP($D2434,Fund.Meta!$A:$A,Fund.Meta!$D:$D,"-",0,1))</f>
        <v>-</v>
      </c>
      <c r="F2434" s="303" t="str">
        <f>IF($D2434="","-",_xlfn.XLOOKUP($D2434,Fund.Meta!$A:$A,Fund.Meta!$E:$E,"-",0,1))</f>
        <v>-</v>
      </c>
      <c r="G2434" s="334"/>
      <c r="H2434" s="303" t="str">
        <f>IF($G2434="","-",_xlfn.XLOOKUP($G2434,Appr.Meta!$A:$A,Appr.Meta!$D:$D,"-",0,1))</f>
        <v>-</v>
      </c>
      <c r="I2434" s="302"/>
      <c r="J2434" s="303" t="str">
        <f>IF($I2434="","-",_xlfn.XLOOKUP($I2434,'CC.Meta'!$A:$A,'CC.Meta'!$D:$D,"-",0,1))</f>
        <v>-</v>
      </c>
      <c r="K2434" s="302"/>
      <c r="L2434" s="146" t="str">
        <f>IF($K2434="","-",_xlfn.XLOOKUP($K2434,Obj.Meta!$A:$A,Obj.Meta!$D:$D,"-",0,1))</f>
        <v>-</v>
      </c>
      <c r="M2434" s="300" t="str">
        <f>IF($K2434="","-",_xlfn.XLOOKUP($K2434,Obj.Meta!$A:$A,Obj.Meta!$F:$F,"-",0,1))</f>
        <v>-</v>
      </c>
      <c r="N2434" s="337" t="str">
        <f t="shared" si="75"/>
        <v>---</v>
      </c>
      <c r="O2434" s="333"/>
      <c r="P2434" s="54"/>
      <c r="Q2434" s="52"/>
      <c r="R2434" s="34"/>
      <c r="S2434" s="53"/>
      <c r="T2434" s="208"/>
      <c r="U2434" s="726"/>
      <c r="V2434" s="206"/>
      <c r="W2434" s="206"/>
      <c r="X2434" s="678"/>
      <c r="Y2434" s="34"/>
      <c r="Z2434" s="610"/>
      <c r="AA2434" s="608"/>
    </row>
    <row r="2435" spans="1:27">
      <c r="A2435" s="145" t="str">
        <f t="shared" si="74"/>
        <v>-</v>
      </c>
      <c r="B2435" s="146" t="str">
        <f>_xlfn.XLOOKUP($A2435,Dept.Meta!$A:$A,Dept.Meta!$F:$F,"-",0,1)</f>
        <v>-</v>
      </c>
      <c r="C2435" s="629" t="str">
        <f>_xlfn.XLOOKUP(_xlfn.CONCAT($G2435,"-",$I2435),Div.Meta!$H:$H,Div.Meta!$C:$C,"-",0,1)</f>
        <v>-</v>
      </c>
      <c r="D2435" s="302"/>
      <c r="E2435" s="146" t="str">
        <f>IF($D2435="","-",_xlfn.XLOOKUP($D2435,Fund.Meta!$A:$A,Fund.Meta!$D:$D,"-",0,1))</f>
        <v>-</v>
      </c>
      <c r="F2435" s="303" t="str">
        <f>IF($D2435="","-",_xlfn.XLOOKUP($D2435,Fund.Meta!$A:$A,Fund.Meta!$E:$E,"-",0,1))</f>
        <v>-</v>
      </c>
      <c r="G2435" s="334"/>
      <c r="H2435" s="303" t="str">
        <f>IF($G2435="","-",_xlfn.XLOOKUP($G2435,Appr.Meta!$A:$A,Appr.Meta!$D:$D,"-",0,1))</f>
        <v>-</v>
      </c>
      <c r="I2435" s="302"/>
      <c r="J2435" s="303" t="str">
        <f>IF($I2435="","-",_xlfn.XLOOKUP($I2435,'CC.Meta'!$A:$A,'CC.Meta'!$D:$D,"-",0,1))</f>
        <v>-</v>
      </c>
      <c r="K2435" s="302"/>
      <c r="L2435" s="146" t="str">
        <f>IF($K2435="","-",_xlfn.XLOOKUP($K2435,Obj.Meta!$A:$A,Obj.Meta!$D:$D,"-",0,1))</f>
        <v>-</v>
      </c>
      <c r="M2435" s="300" t="str">
        <f>IF($K2435="","-",_xlfn.XLOOKUP($K2435,Obj.Meta!$A:$A,Obj.Meta!$F:$F,"-",0,1))</f>
        <v>-</v>
      </c>
      <c r="N2435" s="337" t="str">
        <f t="shared" si="75"/>
        <v>---</v>
      </c>
      <c r="O2435" s="333"/>
      <c r="P2435" s="54"/>
      <c r="Q2435" s="52"/>
      <c r="R2435" s="34"/>
      <c r="S2435" s="53"/>
      <c r="T2435" s="208"/>
      <c r="U2435" s="726"/>
      <c r="V2435" s="206"/>
      <c r="W2435" s="206"/>
      <c r="X2435" s="678"/>
      <c r="Y2435" s="34"/>
      <c r="Z2435" s="610"/>
      <c r="AA2435" s="608"/>
    </row>
    <row r="2436" spans="1:27">
      <c r="A2436" s="145" t="str">
        <f t="shared" si="74"/>
        <v>-</v>
      </c>
      <c r="B2436" s="146" t="str">
        <f>_xlfn.XLOOKUP($A2436,Dept.Meta!$A:$A,Dept.Meta!$F:$F,"-",0,1)</f>
        <v>-</v>
      </c>
      <c r="C2436" s="629" t="str">
        <f>_xlfn.XLOOKUP(_xlfn.CONCAT($G2436,"-",$I2436),Div.Meta!$H:$H,Div.Meta!$C:$C,"-",0,1)</f>
        <v>-</v>
      </c>
      <c r="D2436" s="302"/>
      <c r="E2436" s="146" t="str">
        <f>IF($D2436="","-",_xlfn.XLOOKUP($D2436,Fund.Meta!$A:$A,Fund.Meta!$D:$D,"-",0,1))</f>
        <v>-</v>
      </c>
      <c r="F2436" s="303" t="str">
        <f>IF($D2436="","-",_xlfn.XLOOKUP($D2436,Fund.Meta!$A:$A,Fund.Meta!$E:$E,"-",0,1))</f>
        <v>-</v>
      </c>
      <c r="G2436" s="334"/>
      <c r="H2436" s="303" t="str">
        <f>IF($G2436="","-",_xlfn.XLOOKUP($G2436,Appr.Meta!$A:$A,Appr.Meta!$D:$D,"-",0,1))</f>
        <v>-</v>
      </c>
      <c r="I2436" s="302"/>
      <c r="J2436" s="303" t="str">
        <f>IF($I2436="","-",_xlfn.XLOOKUP($I2436,'CC.Meta'!$A:$A,'CC.Meta'!$D:$D,"-",0,1))</f>
        <v>-</v>
      </c>
      <c r="K2436" s="302"/>
      <c r="L2436" s="146" t="str">
        <f>IF($K2436="","-",_xlfn.XLOOKUP($K2436,Obj.Meta!$A:$A,Obj.Meta!$D:$D,"-",0,1))</f>
        <v>-</v>
      </c>
      <c r="M2436" s="300" t="str">
        <f>IF($K2436="","-",_xlfn.XLOOKUP($K2436,Obj.Meta!$A:$A,Obj.Meta!$F:$F,"-",0,1))</f>
        <v>-</v>
      </c>
      <c r="N2436" s="337" t="str">
        <f t="shared" si="75"/>
        <v>---</v>
      </c>
      <c r="O2436" s="333"/>
      <c r="P2436" s="54"/>
      <c r="Q2436" s="52"/>
      <c r="R2436" s="34"/>
      <c r="S2436" s="53"/>
      <c r="T2436" s="208"/>
      <c r="U2436" s="726"/>
      <c r="V2436" s="206"/>
      <c r="W2436" s="206"/>
      <c r="X2436" s="678"/>
      <c r="Y2436" s="34"/>
      <c r="Z2436" s="610"/>
      <c r="AA2436" s="608"/>
    </row>
    <row r="2437" spans="1:27">
      <c r="A2437" s="145" t="str">
        <f t="shared" si="74"/>
        <v>-</v>
      </c>
      <c r="B2437" s="146" t="str">
        <f>_xlfn.XLOOKUP($A2437,Dept.Meta!$A:$A,Dept.Meta!$F:$F,"-",0,1)</f>
        <v>-</v>
      </c>
      <c r="C2437" s="629" t="str">
        <f>_xlfn.XLOOKUP(_xlfn.CONCAT($G2437,"-",$I2437),Div.Meta!$H:$H,Div.Meta!$C:$C,"-",0,1)</f>
        <v>-</v>
      </c>
      <c r="D2437" s="302"/>
      <c r="E2437" s="146" t="str">
        <f>IF($D2437="","-",_xlfn.XLOOKUP($D2437,Fund.Meta!$A:$A,Fund.Meta!$D:$D,"-",0,1))</f>
        <v>-</v>
      </c>
      <c r="F2437" s="303" t="str">
        <f>IF($D2437="","-",_xlfn.XLOOKUP($D2437,Fund.Meta!$A:$A,Fund.Meta!$E:$E,"-",0,1))</f>
        <v>-</v>
      </c>
      <c r="G2437" s="334"/>
      <c r="H2437" s="303" t="str">
        <f>IF($G2437="","-",_xlfn.XLOOKUP($G2437,Appr.Meta!$A:$A,Appr.Meta!$D:$D,"-",0,1))</f>
        <v>-</v>
      </c>
      <c r="I2437" s="302"/>
      <c r="J2437" s="303" t="str">
        <f>IF($I2437="","-",_xlfn.XLOOKUP($I2437,'CC.Meta'!$A:$A,'CC.Meta'!$D:$D,"-",0,1))</f>
        <v>-</v>
      </c>
      <c r="K2437" s="302"/>
      <c r="L2437" s="146" t="str">
        <f>IF($K2437="","-",_xlfn.XLOOKUP($K2437,Obj.Meta!$A:$A,Obj.Meta!$D:$D,"-",0,1))</f>
        <v>-</v>
      </c>
      <c r="M2437" s="300" t="str">
        <f>IF($K2437="","-",_xlfn.XLOOKUP($K2437,Obj.Meta!$A:$A,Obj.Meta!$F:$F,"-",0,1))</f>
        <v>-</v>
      </c>
      <c r="N2437" s="337" t="str">
        <f t="shared" si="75"/>
        <v>---</v>
      </c>
      <c r="O2437" s="333"/>
      <c r="P2437" s="54"/>
      <c r="Q2437" s="52"/>
      <c r="R2437" s="34"/>
      <c r="S2437" s="53"/>
      <c r="T2437" s="208"/>
      <c r="U2437" s="726"/>
      <c r="V2437" s="206"/>
      <c r="W2437" s="206"/>
      <c r="X2437" s="678"/>
      <c r="Y2437" s="34"/>
      <c r="Z2437" s="610"/>
      <c r="AA2437" s="608"/>
    </row>
    <row r="2438" spans="1:27">
      <c r="A2438" s="145" t="str">
        <f t="shared" si="74"/>
        <v>-</v>
      </c>
      <c r="B2438" s="146" t="str">
        <f>_xlfn.XLOOKUP($A2438,Dept.Meta!$A:$A,Dept.Meta!$F:$F,"-",0,1)</f>
        <v>-</v>
      </c>
      <c r="C2438" s="629" t="str">
        <f>_xlfn.XLOOKUP(_xlfn.CONCAT($G2438,"-",$I2438),Div.Meta!$H:$H,Div.Meta!$C:$C,"-",0,1)</f>
        <v>-</v>
      </c>
      <c r="D2438" s="302"/>
      <c r="E2438" s="146" t="str">
        <f>IF($D2438="","-",_xlfn.XLOOKUP($D2438,Fund.Meta!$A:$A,Fund.Meta!$D:$D,"-",0,1))</f>
        <v>-</v>
      </c>
      <c r="F2438" s="303" t="str">
        <f>IF($D2438="","-",_xlfn.XLOOKUP($D2438,Fund.Meta!$A:$A,Fund.Meta!$E:$E,"-",0,1))</f>
        <v>-</v>
      </c>
      <c r="G2438" s="334"/>
      <c r="H2438" s="303" t="str">
        <f>IF($G2438="","-",_xlfn.XLOOKUP($G2438,Appr.Meta!$A:$A,Appr.Meta!$D:$D,"-",0,1))</f>
        <v>-</v>
      </c>
      <c r="I2438" s="302"/>
      <c r="J2438" s="303" t="str">
        <f>IF($I2438="","-",_xlfn.XLOOKUP($I2438,'CC.Meta'!$A:$A,'CC.Meta'!$D:$D,"-",0,1))</f>
        <v>-</v>
      </c>
      <c r="K2438" s="302"/>
      <c r="L2438" s="146" t="str">
        <f>IF($K2438="","-",_xlfn.XLOOKUP($K2438,Obj.Meta!$A:$A,Obj.Meta!$D:$D,"-",0,1))</f>
        <v>-</v>
      </c>
      <c r="M2438" s="300" t="str">
        <f>IF($K2438="","-",_xlfn.XLOOKUP($K2438,Obj.Meta!$A:$A,Obj.Meta!$F:$F,"-",0,1))</f>
        <v>-</v>
      </c>
      <c r="N2438" s="337" t="str">
        <f t="shared" si="75"/>
        <v>---</v>
      </c>
      <c r="O2438" s="333"/>
      <c r="P2438" s="54"/>
      <c r="Q2438" s="52"/>
      <c r="R2438" s="34"/>
      <c r="S2438" s="53"/>
      <c r="T2438" s="208"/>
      <c r="U2438" s="726"/>
      <c r="V2438" s="206"/>
      <c r="W2438" s="206"/>
      <c r="X2438" s="678"/>
      <c r="Y2438" s="34"/>
      <c r="Z2438" s="610"/>
      <c r="AA2438" s="608"/>
    </row>
    <row r="2439" spans="1:27">
      <c r="A2439" s="145" t="str">
        <f t="shared" si="74"/>
        <v>-</v>
      </c>
      <c r="B2439" s="146" t="str">
        <f>_xlfn.XLOOKUP($A2439,Dept.Meta!$A:$A,Dept.Meta!$F:$F,"-",0,1)</f>
        <v>-</v>
      </c>
      <c r="C2439" s="629" t="str">
        <f>_xlfn.XLOOKUP(_xlfn.CONCAT($G2439,"-",$I2439),Div.Meta!$H:$H,Div.Meta!$C:$C,"-",0,1)</f>
        <v>-</v>
      </c>
      <c r="D2439" s="302"/>
      <c r="E2439" s="146" t="str">
        <f>IF($D2439="","-",_xlfn.XLOOKUP($D2439,Fund.Meta!$A:$A,Fund.Meta!$D:$D,"-",0,1))</f>
        <v>-</v>
      </c>
      <c r="F2439" s="303" t="str">
        <f>IF($D2439="","-",_xlfn.XLOOKUP($D2439,Fund.Meta!$A:$A,Fund.Meta!$E:$E,"-",0,1))</f>
        <v>-</v>
      </c>
      <c r="G2439" s="334"/>
      <c r="H2439" s="303" t="str">
        <f>IF($G2439="","-",_xlfn.XLOOKUP($G2439,Appr.Meta!$A:$A,Appr.Meta!$D:$D,"-",0,1))</f>
        <v>-</v>
      </c>
      <c r="I2439" s="302"/>
      <c r="J2439" s="303" t="str">
        <f>IF($I2439="","-",_xlfn.XLOOKUP($I2439,'CC.Meta'!$A:$A,'CC.Meta'!$D:$D,"-",0,1))</f>
        <v>-</v>
      </c>
      <c r="K2439" s="302"/>
      <c r="L2439" s="146" t="str">
        <f>IF($K2439="","-",_xlfn.XLOOKUP($K2439,Obj.Meta!$A:$A,Obj.Meta!$D:$D,"-",0,1))</f>
        <v>-</v>
      </c>
      <c r="M2439" s="300" t="str">
        <f>IF($K2439="","-",_xlfn.XLOOKUP($K2439,Obj.Meta!$A:$A,Obj.Meta!$F:$F,"-",0,1))</f>
        <v>-</v>
      </c>
      <c r="N2439" s="337" t="str">
        <f t="shared" si="75"/>
        <v>---</v>
      </c>
      <c r="O2439" s="333"/>
      <c r="P2439" s="54"/>
      <c r="Q2439" s="52"/>
      <c r="R2439" s="34"/>
      <c r="S2439" s="53"/>
      <c r="T2439" s="208"/>
      <c r="U2439" s="726"/>
      <c r="V2439" s="206"/>
      <c r="W2439" s="206"/>
      <c r="X2439" s="678"/>
      <c r="Y2439" s="34"/>
      <c r="Z2439" s="610"/>
      <c r="AA2439" s="608"/>
    </row>
    <row r="2440" spans="1:27">
      <c r="A2440" s="145" t="str">
        <f t="shared" si="74"/>
        <v>-</v>
      </c>
      <c r="B2440" s="146" t="str">
        <f>_xlfn.XLOOKUP($A2440,Dept.Meta!$A:$A,Dept.Meta!$F:$F,"-",0,1)</f>
        <v>-</v>
      </c>
      <c r="C2440" s="629" t="str">
        <f>_xlfn.XLOOKUP(_xlfn.CONCAT($G2440,"-",$I2440),Div.Meta!$H:$H,Div.Meta!$C:$C,"-",0,1)</f>
        <v>-</v>
      </c>
      <c r="D2440" s="302"/>
      <c r="E2440" s="146" t="str">
        <f>IF($D2440="","-",_xlfn.XLOOKUP($D2440,Fund.Meta!$A:$A,Fund.Meta!$D:$D,"-",0,1))</f>
        <v>-</v>
      </c>
      <c r="F2440" s="303" t="str">
        <f>IF($D2440="","-",_xlfn.XLOOKUP($D2440,Fund.Meta!$A:$A,Fund.Meta!$E:$E,"-",0,1))</f>
        <v>-</v>
      </c>
      <c r="G2440" s="334"/>
      <c r="H2440" s="303" t="str">
        <f>IF($G2440="","-",_xlfn.XLOOKUP($G2440,Appr.Meta!$A:$A,Appr.Meta!$D:$D,"-",0,1))</f>
        <v>-</v>
      </c>
      <c r="I2440" s="302"/>
      <c r="J2440" s="303" t="str">
        <f>IF($I2440="","-",_xlfn.XLOOKUP($I2440,'CC.Meta'!$A:$A,'CC.Meta'!$D:$D,"-",0,1))</f>
        <v>-</v>
      </c>
      <c r="K2440" s="302"/>
      <c r="L2440" s="146" t="str">
        <f>IF($K2440="","-",_xlfn.XLOOKUP($K2440,Obj.Meta!$A:$A,Obj.Meta!$D:$D,"-",0,1))</f>
        <v>-</v>
      </c>
      <c r="M2440" s="300" t="str">
        <f>IF($K2440="","-",_xlfn.XLOOKUP($K2440,Obj.Meta!$A:$A,Obj.Meta!$F:$F,"-",0,1))</f>
        <v>-</v>
      </c>
      <c r="N2440" s="337" t="str">
        <f t="shared" si="75"/>
        <v>---</v>
      </c>
      <c r="O2440" s="333"/>
      <c r="P2440" s="54"/>
      <c r="Q2440" s="52"/>
      <c r="R2440" s="34"/>
      <c r="S2440" s="53"/>
      <c r="T2440" s="208"/>
      <c r="U2440" s="726"/>
      <c r="V2440" s="206"/>
      <c r="W2440" s="206"/>
      <c r="X2440" s="678"/>
      <c r="Y2440" s="34"/>
      <c r="Z2440" s="610"/>
      <c r="AA2440" s="608"/>
    </row>
    <row r="2441" spans="1:27">
      <c r="A2441" s="145" t="str">
        <f t="shared" si="74"/>
        <v>-</v>
      </c>
      <c r="B2441" s="146" t="str">
        <f>_xlfn.XLOOKUP($A2441,Dept.Meta!$A:$A,Dept.Meta!$F:$F,"-",0,1)</f>
        <v>-</v>
      </c>
      <c r="C2441" s="629" t="str">
        <f>_xlfn.XLOOKUP(_xlfn.CONCAT($G2441,"-",$I2441),Div.Meta!$H:$H,Div.Meta!$C:$C,"-",0,1)</f>
        <v>-</v>
      </c>
      <c r="D2441" s="302"/>
      <c r="E2441" s="146" t="str">
        <f>IF($D2441="","-",_xlfn.XLOOKUP($D2441,Fund.Meta!$A:$A,Fund.Meta!$D:$D,"-",0,1))</f>
        <v>-</v>
      </c>
      <c r="F2441" s="303" t="str">
        <f>IF($D2441="","-",_xlfn.XLOOKUP($D2441,Fund.Meta!$A:$A,Fund.Meta!$E:$E,"-",0,1))</f>
        <v>-</v>
      </c>
      <c r="G2441" s="334"/>
      <c r="H2441" s="303" t="str">
        <f>IF($G2441="","-",_xlfn.XLOOKUP($G2441,Appr.Meta!$A:$A,Appr.Meta!$D:$D,"-",0,1))</f>
        <v>-</v>
      </c>
      <c r="I2441" s="302"/>
      <c r="J2441" s="303" t="str">
        <f>IF($I2441="","-",_xlfn.XLOOKUP($I2441,'CC.Meta'!$A:$A,'CC.Meta'!$D:$D,"-",0,1))</f>
        <v>-</v>
      </c>
      <c r="K2441" s="302"/>
      <c r="L2441" s="146" t="str">
        <f>IF($K2441="","-",_xlfn.XLOOKUP($K2441,Obj.Meta!$A:$A,Obj.Meta!$D:$D,"-",0,1))</f>
        <v>-</v>
      </c>
      <c r="M2441" s="300" t="str">
        <f>IF($K2441="","-",_xlfn.XLOOKUP($K2441,Obj.Meta!$A:$A,Obj.Meta!$F:$F,"-",0,1))</f>
        <v>-</v>
      </c>
      <c r="N2441" s="337" t="str">
        <f t="shared" si="75"/>
        <v>---</v>
      </c>
      <c r="O2441" s="333"/>
      <c r="P2441" s="54"/>
      <c r="Q2441" s="52"/>
      <c r="R2441" s="34"/>
      <c r="S2441" s="53"/>
      <c r="T2441" s="208"/>
      <c r="U2441" s="726"/>
      <c r="V2441" s="206"/>
      <c r="W2441" s="206"/>
      <c r="X2441" s="678"/>
      <c r="Y2441" s="34"/>
      <c r="Z2441" s="610"/>
      <c r="AA2441" s="608"/>
    </row>
    <row r="2442" spans="1:27">
      <c r="A2442" s="145" t="str">
        <f t="shared" si="74"/>
        <v>-</v>
      </c>
      <c r="B2442" s="146" t="str">
        <f>_xlfn.XLOOKUP($A2442,Dept.Meta!$A:$A,Dept.Meta!$F:$F,"-",0,1)</f>
        <v>-</v>
      </c>
      <c r="C2442" s="629" t="str">
        <f>_xlfn.XLOOKUP(_xlfn.CONCAT($G2442,"-",$I2442),Div.Meta!$H:$H,Div.Meta!$C:$C,"-",0,1)</f>
        <v>-</v>
      </c>
      <c r="D2442" s="302"/>
      <c r="E2442" s="146" t="str">
        <f>IF($D2442="","-",_xlfn.XLOOKUP($D2442,Fund.Meta!$A:$A,Fund.Meta!$D:$D,"-",0,1))</f>
        <v>-</v>
      </c>
      <c r="F2442" s="303" t="str">
        <f>IF($D2442="","-",_xlfn.XLOOKUP($D2442,Fund.Meta!$A:$A,Fund.Meta!$E:$E,"-",0,1))</f>
        <v>-</v>
      </c>
      <c r="G2442" s="334"/>
      <c r="H2442" s="303" t="str">
        <f>IF($G2442="","-",_xlfn.XLOOKUP($G2442,Appr.Meta!$A:$A,Appr.Meta!$D:$D,"-",0,1))</f>
        <v>-</v>
      </c>
      <c r="I2442" s="302"/>
      <c r="J2442" s="303" t="str">
        <f>IF($I2442="","-",_xlfn.XLOOKUP($I2442,'CC.Meta'!$A:$A,'CC.Meta'!$D:$D,"-",0,1))</f>
        <v>-</v>
      </c>
      <c r="K2442" s="302"/>
      <c r="L2442" s="146" t="str">
        <f>IF($K2442="","-",_xlfn.XLOOKUP($K2442,Obj.Meta!$A:$A,Obj.Meta!$D:$D,"-",0,1))</f>
        <v>-</v>
      </c>
      <c r="M2442" s="300" t="str">
        <f>IF($K2442="","-",_xlfn.XLOOKUP($K2442,Obj.Meta!$A:$A,Obj.Meta!$F:$F,"-",0,1))</f>
        <v>-</v>
      </c>
      <c r="N2442" s="337" t="str">
        <f t="shared" si="75"/>
        <v>---</v>
      </c>
      <c r="O2442" s="333"/>
      <c r="P2442" s="54"/>
      <c r="Q2442" s="52"/>
      <c r="R2442" s="34"/>
      <c r="S2442" s="53"/>
      <c r="T2442" s="208"/>
      <c r="U2442" s="726"/>
      <c r="V2442" s="206"/>
      <c r="W2442" s="206"/>
      <c r="X2442" s="678"/>
      <c r="Y2442" s="34"/>
      <c r="Z2442" s="610"/>
      <c r="AA2442" s="608"/>
    </row>
    <row r="2443" spans="1:27">
      <c r="A2443" s="145" t="str">
        <f t="shared" si="74"/>
        <v>-</v>
      </c>
      <c r="B2443" s="146" t="str">
        <f>_xlfn.XLOOKUP($A2443,Dept.Meta!$A:$A,Dept.Meta!$F:$F,"-",0,1)</f>
        <v>-</v>
      </c>
      <c r="C2443" s="629" t="str">
        <f>_xlfn.XLOOKUP(_xlfn.CONCAT($G2443,"-",$I2443),Div.Meta!$H:$H,Div.Meta!$C:$C,"-",0,1)</f>
        <v>-</v>
      </c>
      <c r="D2443" s="302"/>
      <c r="E2443" s="146" t="str">
        <f>IF($D2443="","-",_xlfn.XLOOKUP($D2443,Fund.Meta!$A:$A,Fund.Meta!$D:$D,"-",0,1))</f>
        <v>-</v>
      </c>
      <c r="F2443" s="303" t="str">
        <f>IF($D2443="","-",_xlfn.XLOOKUP($D2443,Fund.Meta!$A:$A,Fund.Meta!$E:$E,"-",0,1))</f>
        <v>-</v>
      </c>
      <c r="G2443" s="334"/>
      <c r="H2443" s="303" t="str">
        <f>IF($G2443="","-",_xlfn.XLOOKUP($G2443,Appr.Meta!$A:$A,Appr.Meta!$D:$D,"-",0,1))</f>
        <v>-</v>
      </c>
      <c r="I2443" s="302"/>
      <c r="J2443" s="303" t="str">
        <f>IF($I2443="","-",_xlfn.XLOOKUP($I2443,'CC.Meta'!$A:$A,'CC.Meta'!$D:$D,"-",0,1))</f>
        <v>-</v>
      </c>
      <c r="K2443" s="302"/>
      <c r="L2443" s="146" t="str">
        <f>IF($K2443="","-",_xlfn.XLOOKUP($K2443,Obj.Meta!$A:$A,Obj.Meta!$D:$D,"-",0,1))</f>
        <v>-</v>
      </c>
      <c r="M2443" s="300" t="str">
        <f>IF($K2443="","-",_xlfn.XLOOKUP($K2443,Obj.Meta!$A:$A,Obj.Meta!$F:$F,"-",0,1))</f>
        <v>-</v>
      </c>
      <c r="N2443" s="337" t="str">
        <f t="shared" si="75"/>
        <v>---</v>
      </c>
      <c r="O2443" s="333"/>
      <c r="P2443" s="54"/>
      <c r="Q2443" s="52"/>
      <c r="R2443" s="34"/>
      <c r="S2443" s="53"/>
      <c r="T2443" s="208"/>
      <c r="U2443" s="726"/>
      <c r="V2443" s="206"/>
      <c r="W2443" s="206"/>
      <c r="X2443" s="678"/>
      <c r="Y2443" s="34"/>
      <c r="Z2443" s="610"/>
      <c r="AA2443" s="608"/>
    </row>
    <row r="2444" spans="1:27">
      <c r="A2444" s="145" t="str">
        <f t="shared" si="74"/>
        <v>-</v>
      </c>
      <c r="B2444" s="146" t="str">
        <f>_xlfn.XLOOKUP($A2444,Dept.Meta!$A:$A,Dept.Meta!$F:$F,"-",0,1)</f>
        <v>-</v>
      </c>
      <c r="C2444" s="629" t="str">
        <f>_xlfn.XLOOKUP(_xlfn.CONCAT($G2444,"-",$I2444),Div.Meta!$H:$H,Div.Meta!$C:$C,"-",0,1)</f>
        <v>-</v>
      </c>
      <c r="D2444" s="302"/>
      <c r="E2444" s="146" t="str">
        <f>IF($D2444="","-",_xlfn.XLOOKUP($D2444,Fund.Meta!$A:$A,Fund.Meta!$D:$D,"-",0,1))</f>
        <v>-</v>
      </c>
      <c r="F2444" s="303" t="str">
        <f>IF($D2444="","-",_xlfn.XLOOKUP($D2444,Fund.Meta!$A:$A,Fund.Meta!$E:$E,"-",0,1))</f>
        <v>-</v>
      </c>
      <c r="G2444" s="334"/>
      <c r="H2444" s="303" t="str">
        <f>IF($G2444="","-",_xlfn.XLOOKUP($G2444,Appr.Meta!$A:$A,Appr.Meta!$D:$D,"-",0,1))</f>
        <v>-</v>
      </c>
      <c r="I2444" s="302"/>
      <c r="J2444" s="303" t="str">
        <f>IF($I2444="","-",_xlfn.XLOOKUP($I2444,'CC.Meta'!$A:$A,'CC.Meta'!$D:$D,"-",0,1))</f>
        <v>-</v>
      </c>
      <c r="K2444" s="302"/>
      <c r="L2444" s="146" t="str">
        <f>IF($K2444="","-",_xlfn.XLOOKUP($K2444,Obj.Meta!$A:$A,Obj.Meta!$D:$D,"-",0,1))</f>
        <v>-</v>
      </c>
      <c r="M2444" s="300" t="str">
        <f>IF($K2444="","-",_xlfn.XLOOKUP($K2444,Obj.Meta!$A:$A,Obj.Meta!$F:$F,"-",0,1))</f>
        <v>-</v>
      </c>
      <c r="N2444" s="337" t="str">
        <f t="shared" si="75"/>
        <v>---</v>
      </c>
      <c r="O2444" s="333"/>
      <c r="P2444" s="54"/>
      <c r="Q2444" s="52"/>
      <c r="R2444" s="34"/>
      <c r="S2444" s="53"/>
      <c r="T2444" s="208"/>
      <c r="U2444" s="726"/>
      <c r="V2444" s="206"/>
      <c r="W2444" s="206"/>
      <c r="X2444" s="678"/>
      <c r="Y2444" s="34"/>
      <c r="Z2444" s="610"/>
      <c r="AA2444" s="608"/>
    </row>
    <row r="2445" spans="1:27">
      <c r="A2445" s="145" t="str">
        <f t="shared" si="74"/>
        <v>-</v>
      </c>
      <c r="B2445" s="146" t="str">
        <f>_xlfn.XLOOKUP($A2445,Dept.Meta!$A:$A,Dept.Meta!$F:$F,"-",0,1)</f>
        <v>-</v>
      </c>
      <c r="C2445" s="629" t="str">
        <f>_xlfn.XLOOKUP(_xlfn.CONCAT($G2445,"-",$I2445),Div.Meta!$H:$H,Div.Meta!$C:$C,"-",0,1)</f>
        <v>-</v>
      </c>
      <c r="D2445" s="302"/>
      <c r="E2445" s="146" t="str">
        <f>IF($D2445="","-",_xlfn.XLOOKUP($D2445,Fund.Meta!$A:$A,Fund.Meta!$D:$D,"-",0,1))</f>
        <v>-</v>
      </c>
      <c r="F2445" s="303" t="str">
        <f>IF($D2445="","-",_xlfn.XLOOKUP($D2445,Fund.Meta!$A:$A,Fund.Meta!$E:$E,"-",0,1))</f>
        <v>-</v>
      </c>
      <c r="G2445" s="334"/>
      <c r="H2445" s="303" t="str">
        <f>IF($G2445="","-",_xlfn.XLOOKUP($G2445,Appr.Meta!$A:$A,Appr.Meta!$D:$D,"-",0,1))</f>
        <v>-</v>
      </c>
      <c r="I2445" s="302"/>
      <c r="J2445" s="303" t="str">
        <f>IF($I2445="","-",_xlfn.XLOOKUP($I2445,'CC.Meta'!$A:$A,'CC.Meta'!$D:$D,"-",0,1))</f>
        <v>-</v>
      </c>
      <c r="K2445" s="302"/>
      <c r="L2445" s="146" t="str">
        <f>IF($K2445="","-",_xlfn.XLOOKUP($K2445,Obj.Meta!$A:$A,Obj.Meta!$D:$D,"-",0,1))</f>
        <v>-</v>
      </c>
      <c r="M2445" s="300" t="str">
        <f>IF($K2445="","-",_xlfn.XLOOKUP($K2445,Obj.Meta!$A:$A,Obj.Meta!$F:$F,"-",0,1))</f>
        <v>-</v>
      </c>
      <c r="N2445" s="337" t="str">
        <f t="shared" si="75"/>
        <v>---</v>
      </c>
      <c r="O2445" s="333"/>
      <c r="P2445" s="54"/>
      <c r="Q2445" s="52"/>
      <c r="R2445" s="34"/>
      <c r="S2445" s="53"/>
      <c r="T2445" s="208"/>
      <c r="U2445" s="726"/>
      <c r="V2445" s="206"/>
      <c r="W2445" s="206"/>
      <c r="X2445" s="678"/>
      <c r="Y2445" s="34"/>
      <c r="Z2445" s="610"/>
      <c r="AA2445" s="608"/>
    </row>
    <row r="2446" spans="1:27">
      <c r="A2446" s="145" t="str">
        <f t="shared" si="74"/>
        <v>-</v>
      </c>
      <c r="B2446" s="146" t="str">
        <f>_xlfn.XLOOKUP($A2446,Dept.Meta!$A:$A,Dept.Meta!$F:$F,"-",0,1)</f>
        <v>-</v>
      </c>
      <c r="C2446" s="629" t="str">
        <f>_xlfn.XLOOKUP(_xlfn.CONCAT($G2446,"-",$I2446),Div.Meta!$H:$H,Div.Meta!$C:$C,"-",0,1)</f>
        <v>-</v>
      </c>
      <c r="D2446" s="302"/>
      <c r="E2446" s="146" t="str">
        <f>IF($D2446="","-",_xlfn.XLOOKUP($D2446,Fund.Meta!$A:$A,Fund.Meta!$D:$D,"-",0,1))</f>
        <v>-</v>
      </c>
      <c r="F2446" s="303" t="str">
        <f>IF($D2446="","-",_xlfn.XLOOKUP($D2446,Fund.Meta!$A:$A,Fund.Meta!$E:$E,"-",0,1))</f>
        <v>-</v>
      </c>
      <c r="G2446" s="334"/>
      <c r="H2446" s="303" t="str">
        <f>IF($G2446="","-",_xlfn.XLOOKUP($G2446,Appr.Meta!$A:$A,Appr.Meta!$D:$D,"-",0,1))</f>
        <v>-</v>
      </c>
      <c r="I2446" s="302"/>
      <c r="J2446" s="303" t="str">
        <f>IF($I2446="","-",_xlfn.XLOOKUP($I2446,'CC.Meta'!$A:$A,'CC.Meta'!$D:$D,"-",0,1))</f>
        <v>-</v>
      </c>
      <c r="K2446" s="302"/>
      <c r="L2446" s="146" t="str">
        <f>IF($K2446="","-",_xlfn.XLOOKUP($K2446,Obj.Meta!$A:$A,Obj.Meta!$D:$D,"-",0,1))</f>
        <v>-</v>
      </c>
      <c r="M2446" s="300" t="str">
        <f>IF($K2446="","-",_xlfn.XLOOKUP($K2446,Obj.Meta!$A:$A,Obj.Meta!$F:$F,"-",0,1))</f>
        <v>-</v>
      </c>
      <c r="N2446" s="337" t="str">
        <f t="shared" si="75"/>
        <v>---</v>
      </c>
      <c r="O2446" s="333"/>
      <c r="P2446" s="54"/>
      <c r="Q2446" s="52"/>
      <c r="R2446" s="34"/>
      <c r="S2446" s="53"/>
      <c r="T2446" s="208"/>
      <c r="U2446" s="726"/>
      <c r="V2446" s="206"/>
      <c r="W2446" s="206"/>
      <c r="X2446" s="678"/>
      <c r="Y2446" s="34"/>
      <c r="Z2446" s="610"/>
      <c r="AA2446" s="608"/>
    </row>
    <row r="2447" spans="1:27">
      <c r="A2447" s="145" t="str">
        <f t="shared" si="74"/>
        <v>-</v>
      </c>
      <c r="B2447" s="146" t="str">
        <f>_xlfn.XLOOKUP($A2447,Dept.Meta!$A:$A,Dept.Meta!$F:$F,"-",0,1)</f>
        <v>-</v>
      </c>
      <c r="C2447" s="629" t="str">
        <f>_xlfn.XLOOKUP(_xlfn.CONCAT($G2447,"-",$I2447),Div.Meta!$H:$H,Div.Meta!$C:$C,"-",0,1)</f>
        <v>-</v>
      </c>
      <c r="D2447" s="302"/>
      <c r="E2447" s="146" t="str">
        <f>IF($D2447="","-",_xlfn.XLOOKUP($D2447,Fund.Meta!$A:$A,Fund.Meta!$D:$D,"-",0,1))</f>
        <v>-</v>
      </c>
      <c r="F2447" s="303" t="str">
        <f>IF($D2447="","-",_xlfn.XLOOKUP($D2447,Fund.Meta!$A:$A,Fund.Meta!$E:$E,"-",0,1))</f>
        <v>-</v>
      </c>
      <c r="G2447" s="334"/>
      <c r="H2447" s="303" t="str">
        <f>IF($G2447="","-",_xlfn.XLOOKUP($G2447,Appr.Meta!$A:$A,Appr.Meta!$D:$D,"-",0,1))</f>
        <v>-</v>
      </c>
      <c r="I2447" s="302"/>
      <c r="J2447" s="303" t="str">
        <f>IF($I2447="","-",_xlfn.XLOOKUP($I2447,'CC.Meta'!$A:$A,'CC.Meta'!$D:$D,"-",0,1))</f>
        <v>-</v>
      </c>
      <c r="K2447" s="302"/>
      <c r="L2447" s="146" t="str">
        <f>IF($K2447="","-",_xlfn.XLOOKUP($K2447,Obj.Meta!$A:$A,Obj.Meta!$D:$D,"-",0,1))</f>
        <v>-</v>
      </c>
      <c r="M2447" s="300" t="str">
        <f>IF($K2447="","-",_xlfn.XLOOKUP($K2447,Obj.Meta!$A:$A,Obj.Meta!$F:$F,"-",0,1))</f>
        <v>-</v>
      </c>
      <c r="N2447" s="337" t="str">
        <f t="shared" si="75"/>
        <v>---</v>
      </c>
      <c r="O2447" s="333"/>
      <c r="P2447" s="54"/>
      <c r="Q2447" s="52"/>
      <c r="R2447" s="34"/>
      <c r="S2447" s="53"/>
      <c r="T2447" s="208"/>
      <c r="U2447" s="726"/>
      <c r="V2447" s="206"/>
      <c r="W2447" s="206"/>
      <c r="X2447" s="678"/>
      <c r="Y2447" s="34"/>
      <c r="Z2447" s="610"/>
      <c r="AA2447" s="608"/>
    </row>
    <row r="2448" spans="1:27">
      <c r="A2448" s="145" t="str">
        <f t="shared" si="74"/>
        <v>-</v>
      </c>
      <c r="B2448" s="146" t="str">
        <f>_xlfn.XLOOKUP($A2448,Dept.Meta!$A:$A,Dept.Meta!$F:$F,"-",0,1)</f>
        <v>-</v>
      </c>
      <c r="C2448" s="629" t="str">
        <f>_xlfn.XLOOKUP(_xlfn.CONCAT($G2448,"-",$I2448),Div.Meta!$H:$H,Div.Meta!$C:$C,"-",0,1)</f>
        <v>-</v>
      </c>
      <c r="D2448" s="302"/>
      <c r="E2448" s="146" t="str">
        <f>IF($D2448="","-",_xlfn.XLOOKUP($D2448,Fund.Meta!$A:$A,Fund.Meta!$D:$D,"-",0,1))</f>
        <v>-</v>
      </c>
      <c r="F2448" s="303" t="str">
        <f>IF($D2448="","-",_xlfn.XLOOKUP($D2448,Fund.Meta!$A:$A,Fund.Meta!$E:$E,"-",0,1))</f>
        <v>-</v>
      </c>
      <c r="G2448" s="334"/>
      <c r="H2448" s="303" t="str">
        <f>IF($G2448="","-",_xlfn.XLOOKUP($G2448,Appr.Meta!$A:$A,Appr.Meta!$D:$D,"-",0,1))</f>
        <v>-</v>
      </c>
      <c r="I2448" s="302"/>
      <c r="J2448" s="303" t="str">
        <f>IF($I2448="","-",_xlfn.XLOOKUP($I2448,'CC.Meta'!$A:$A,'CC.Meta'!$D:$D,"-",0,1))</f>
        <v>-</v>
      </c>
      <c r="K2448" s="302"/>
      <c r="L2448" s="146" t="str">
        <f>IF($K2448="","-",_xlfn.XLOOKUP($K2448,Obj.Meta!$A:$A,Obj.Meta!$D:$D,"-",0,1))</f>
        <v>-</v>
      </c>
      <c r="M2448" s="300" t="str">
        <f>IF($K2448="","-",_xlfn.XLOOKUP($K2448,Obj.Meta!$A:$A,Obj.Meta!$F:$F,"-",0,1))</f>
        <v>-</v>
      </c>
      <c r="N2448" s="337" t="str">
        <f t="shared" si="75"/>
        <v>---</v>
      </c>
      <c r="O2448" s="333"/>
      <c r="P2448" s="54"/>
      <c r="Q2448" s="52"/>
      <c r="R2448" s="34"/>
      <c r="S2448" s="53"/>
      <c r="T2448" s="208"/>
      <c r="U2448" s="726"/>
      <c r="V2448" s="206"/>
      <c r="W2448" s="206"/>
      <c r="X2448" s="678"/>
      <c r="Y2448" s="34"/>
      <c r="Z2448" s="610"/>
      <c r="AA2448" s="608"/>
    </row>
    <row r="2449" spans="1:27">
      <c r="A2449" s="145" t="str">
        <f t="shared" si="74"/>
        <v>-</v>
      </c>
      <c r="B2449" s="146" t="str">
        <f>_xlfn.XLOOKUP($A2449,Dept.Meta!$A:$A,Dept.Meta!$F:$F,"-",0,1)</f>
        <v>-</v>
      </c>
      <c r="C2449" s="629" t="str">
        <f>_xlfn.XLOOKUP(_xlfn.CONCAT($G2449,"-",$I2449),Div.Meta!$H:$H,Div.Meta!$C:$C,"-",0,1)</f>
        <v>-</v>
      </c>
      <c r="D2449" s="302"/>
      <c r="E2449" s="146" t="str">
        <f>IF($D2449="","-",_xlfn.XLOOKUP($D2449,Fund.Meta!$A:$A,Fund.Meta!$D:$D,"-",0,1))</f>
        <v>-</v>
      </c>
      <c r="F2449" s="303" t="str">
        <f>IF($D2449="","-",_xlfn.XLOOKUP($D2449,Fund.Meta!$A:$A,Fund.Meta!$E:$E,"-",0,1))</f>
        <v>-</v>
      </c>
      <c r="G2449" s="334"/>
      <c r="H2449" s="303" t="str">
        <f>IF($G2449="","-",_xlfn.XLOOKUP($G2449,Appr.Meta!$A:$A,Appr.Meta!$D:$D,"-",0,1))</f>
        <v>-</v>
      </c>
      <c r="I2449" s="302"/>
      <c r="J2449" s="303" t="str">
        <f>IF($I2449="","-",_xlfn.XLOOKUP($I2449,'CC.Meta'!$A:$A,'CC.Meta'!$D:$D,"-",0,1))</f>
        <v>-</v>
      </c>
      <c r="K2449" s="302"/>
      <c r="L2449" s="146" t="str">
        <f>IF($K2449="","-",_xlfn.XLOOKUP($K2449,Obj.Meta!$A:$A,Obj.Meta!$D:$D,"-",0,1))</f>
        <v>-</v>
      </c>
      <c r="M2449" s="300" t="str">
        <f>IF($K2449="","-",_xlfn.XLOOKUP($K2449,Obj.Meta!$A:$A,Obj.Meta!$F:$F,"-",0,1))</f>
        <v>-</v>
      </c>
      <c r="N2449" s="337" t="str">
        <f t="shared" si="75"/>
        <v>---</v>
      </c>
      <c r="O2449" s="333"/>
      <c r="P2449" s="54"/>
      <c r="Q2449" s="52"/>
      <c r="R2449" s="34"/>
      <c r="S2449" s="53"/>
      <c r="T2449" s="208"/>
      <c r="U2449" s="726"/>
      <c r="V2449" s="206"/>
      <c r="W2449" s="206"/>
      <c r="X2449" s="678"/>
      <c r="Y2449" s="34"/>
      <c r="Z2449" s="610"/>
      <c r="AA2449" s="608"/>
    </row>
    <row r="2450" spans="1:27">
      <c r="A2450" s="145" t="str">
        <f t="shared" si="74"/>
        <v>-</v>
      </c>
      <c r="B2450" s="146" t="str">
        <f>_xlfn.XLOOKUP($A2450,Dept.Meta!$A:$A,Dept.Meta!$F:$F,"-",0,1)</f>
        <v>-</v>
      </c>
      <c r="C2450" s="629" t="str">
        <f>_xlfn.XLOOKUP(_xlfn.CONCAT($G2450,"-",$I2450),Div.Meta!$H:$H,Div.Meta!$C:$C,"-",0,1)</f>
        <v>-</v>
      </c>
      <c r="D2450" s="302"/>
      <c r="E2450" s="146" t="str">
        <f>IF($D2450="","-",_xlfn.XLOOKUP($D2450,Fund.Meta!$A:$A,Fund.Meta!$D:$D,"-",0,1))</f>
        <v>-</v>
      </c>
      <c r="F2450" s="303" t="str">
        <f>IF($D2450="","-",_xlfn.XLOOKUP($D2450,Fund.Meta!$A:$A,Fund.Meta!$E:$E,"-",0,1))</f>
        <v>-</v>
      </c>
      <c r="G2450" s="334"/>
      <c r="H2450" s="303" t="str">
        <f>IF($G2450="","-",_xlfn.XLOOKUP($G2450,Appr.Meta!$A:$A,Appr.Meta!$D:$D,"-",0,1))</f>
        <v>-</v>
      </c>
      <c r="I2450" s="302"/>
      <c r="J2450" s="303" t="str">
        <f>IF($I2450="","-",_xlfn.XLOOKUP($I2450,'CC.Meta'!$A:$A,'CC.Meta'!$D:$D,"-",0,1))</f>
        <v>-</v>
      </c>
      <c r="K2450" s="302"/>
      <c r="L2450" s="146" t="str">
        <f>IF($K2450="","-",_xlfn.XLOOKUP($K2450,Obj.Meta!$A:$A,Obj.Meta!$D:$D,"-",0,1))</f>
        <v>-</v>
      </c>
      <c r="M2450" s="300" t="str">
        <f>IF($K2450="","-",_xlfn.XLOOKUP($K2450,Obj.Meta!$A:$A,Obj.Meta!$F:$F,"-",0,1))</f>
        <v>-</v>
      </c>
      <c r="N2450" s="337" t="str">
        <f t="shared" si="75"/>
        <v>---</v>
      </c>
      <c r="O2450" s="333"/>
      <c r="P2450" s="54"/>
      <c r="Q2450" s="52"/>
      <c r="R2450" s="34"/>
      <c r="S2450" s="53"/>
      <c r="T2450" s="208"/>
      <c r="U2450" s="726"/>
      <c r="V2450" s="206"/>
      <c r="W2450" s="206"/>
      <c r="X2450" s="678"/>
      <c r="Y2450" s="34"/>
      <c r="Z2450" s="610"/>
      <c r="AA2450" s="608"/>
    </row>
    <row r="2451" spans="1:27">
      <c r="A2451" s="145" t="str">
        <f t="shared" ref="A2451:A2514" si="76">IFERROR(VALUE(LEFT($I2451,2)),"-")</f>
        <v>-</v>
      </c>
      <c r="B2451" s="146" t="str">
        <f>_xlfn.XLOOKUP($A2451,Dept.Meta!$A:$A,Dept.Meta!$F:$F,"-",0,1)</f>
        <v>-</v>
      </c>
      <c r="C2451" s="629" t="str">
        <f>_xlfn.XLOOKUP(_xlfn.CONCAT($G2451,"-",$I2451),Div.Meta!$H:$H,Div.Meta!$C:$C,"-",0,1)</f>
        <v>-</v>
      </c>
      <c r="D2451" s="302"/>
      <c r="E2451" s="146" t="str">
        <f>IF($D2451="","-",_xlfn.XLOOKUP($D2451,Fund.Meta!$A:$A,Fund.Meta!$D:$D,"-",0,1))</f>
        <v>-</v>
      </c>
      <c r="F2451" s="303" t="str">
        <f>IF($D2451="","-",_xlfn.XLOOKUP($D2451,Fund.Meta!$A:$A,Fund.Meta!$E:$E,"-",0,1))</f>
        <v>-</v>
      </c>
      <c r="G2451" s="334"/>
      <c r="H2451" s="303" t="str">
        <f>IF($G2451="","-",_xlfn.XLOOKUP($G2451,Appr.Meta!$A:$A,Appr.Meta!$D:$D,"-",0,1))</f>
        <v>-</v>
      </c>
      <c r="I2451" s="302"/>
      <c r="J2451" s="303" t="str">
        <f>IF($I2451="","-",_xlfn.XLOOKUP($I2451,'CC.Meta'!$A:$A,'CC.Meta'!$D:$D,"-",0,1))</f>
        <v>-</v>
      </c>
      <c r="K2451" s="302"/>
      <c r="L2451" s="146" t="str">
        <f>IF($K2451="","-",_xlfn.XLOOKUP($K2451,Obj.Meta!$A:$A,Obj.Meta!$D:$D,"-",0,1))</f>
        <v>-</v>
      </c>
      <c r="M2451" s="300" t="str">
        <f>IF($K2451="","-",_xlfn.XLOOKUP($K2451,Obj.Meta!$A:$A,Obj.Meta!$F:$F,"-",0,1))</f>
        <v>-</v>
      </c>
      <c r="N2451" s="337" t="str">
        <f t="shared" ref="N2451:N2514" si="77">_xlfn.CONCAT($D2451,"-",$G2451,"-",$I2451,"-",$K2451)</f>
        <v>---</v>
      </c>
      <c r="O2451" s="333"/>
      <c r="P2451" s="54"/>
      <c r="Q2451" s="52"/>
      <c r="R2451" s="34"/>
      <c r="S2451" s="53"/>
      <c r="T2451" s="208"/>
      <c r="U2451" s="726"/>
      <c r="V2451" s="206"/>
      <c r="W2451" s="206"/>
      <c r="X2451" s="678"/>
      <c r="Y2451" s="34"/>
      <c r="Z2451" s="610"/>
      <c r="AA2451" s="608"/>
    </row>
    <row r="2452" spans="1:27">
      <c r="A2452" s="145" t="str">
        <f t="shared" si="76"/>
        <v>-</v>
      </c>
      <c r="B2452" s="146" t="str">
        <f>_xlfn.XLOOKUP($A2452,Dept.Meta!$A:$A,Dept.Meta!$F:$F,"-",0,1)</f>
        <v>-</v>
      </c>
      <c r="C2452" s="629" t="str">
        <f>_xlfn.XLOOKUP(_xlfn.CONCAT($G2452,"-",$I2452),Div.Meta!$H:$H,Div.Meta!$C:$C,"-",0,1)</f>
        <v>-</v>
      </c>
      <c r="D2452" s="302"/>
      <c r="E2452" s="146" t="str">
        <f>IF($D2452="","-",_xlfn.XLOOKUP($D2452,Fund.Meta!$A:$A,Fund.Meta!$D:$D,"-",0,1))</f>
        <v>-</v>
      </c>
      <c r="F2452" s="303" t="str">
        <f>IF($D2452="","-",_xlfn.XLOOKUP($D2452,Fund.Meta!$A:$A,Fund.Meta!$E:$E,"-",0,1))</f>
        <v>-</v>
      </c>
      <c r="G2452" s="334"/>
      <c r="H2452" s="303" t="str">
        <f>IF($G2452="","-",_xlfn.XLOOKUP($G2452,Appr.Meta!$A:$A,Appr.Meta!$D:$D,"-",0,1))</f>
        <v>-</v>
      </c>
      <c r="I2452" s="302"/>
      <c r="J2452" s="303" t="str">
        <f>IF($I2452="","-",_xlfn.XLOOKUP($I2452,'CC.Meta'!$A:$A,'CC.Meta'!$D:$D,"-",0,1))</f>
        <v>-</v>
      </c>
      <c r="K2452" s="302"/>
      <c r="L2452" s="146" t="str">
        <f>IF($K2452="","-",_xlfn.XLOOKUP($K2452,Obj.Meta!$A:$A,Obj.Meta!$D:$D,"-",0,1))</f>
        <v>-</v>
      </c>
      <c r="M2452" s="300" t="str">
        <f>IF($K2452="","-",_xlfn.XLOOKUP($K2452,Obj.Meta!$A:$A,Obj.Meta!$F:$F,"-",0,1))</f>
        <v>-</v>
      </c>
      <c r="N2452" s="337" t="str">
        <f t="shared" si="77"/>
        <v>---</v>
      </c>
      <c r="O2452" s="333"/>
      <c r="P2452" s="54"/>
      <c r="Q2452" s="52"/>
      <c r="R2452" s="34"/>
      <c r="S2452" s="53"/>
      <c r="T2452" s="208"/>
      <c r="U2452" s="726"/>
      <c r="V2452" s="206"/>
      <c r="W2452" s="206"/>
      <c r="X2452" s="678"/>
      <c r="Y2452" s="34"/>
      <c r="Z2452" s="610"/>
      <c r="AA2452" s="608"/>
    </row>
    <row r="2453" spans="1:27">
      <c r="A2453" s="145" t="str">
        <f t="shared" si="76"/>
        <v>-</v>
      </c>
      <c r="B2453" s="146" t="str">
        <f>_xlfn.XLOOKUP($A2453,Dept.Meta!$A:$A,Dept.Meta!$F:$F,"-",0,1)</f>
        <v>-</v>
      </c>
      <c r="C2453" s="629" t="str">
        <f>_xlfn.XLOOKUP(_xlfn.CONCAT($G2453,"-",$I2453),Div.Meta!$H:$H,Div.Meta!$C:$C,"-",0,1)</f>
        <v>-</v>
      </c>
      <c r="D2453" s="302"/>
      <c r="E2453" s="146" t="str">
        <f>IF($D2453="","-",_xlfn.XLOOKUP($D2453,Fund.Meta!$A:$A,Fund.Meta!$D:$D,"-",0,1))</f>
        <v>-</v>
      </c>
      <c r="F2453" s="303" t="str">
        <f>IF($D2453="","-",_xlfn.XLOOKUP($D2453,Fund.Meta!$A:$A,Fund.Meta!$E:$E,"-",0,1))</f>
        <v>-</v>
      </c>
      <c r="G2453" s="334"/>
      <c r="H2453" s="303" t="str">
        <f>IF($G2453="","-",_xlfn.XLOOKUP($G2453,Appr.Meta!$A:$A,Appr.Meta!$D:$D,"-",0,1))</f>
        <v>-</v>
      </c>
      <c r="I2453" s="302"/>
      <c r="J2453" s="303" t="str">
        <f>IF($I2453="","-",_xlfn.XLOOKUP($I2453,'CC.Meta'!$A:$A,'CC.Meta'!$D:$D,"-",0,1))</f>
        <v>-</v>
      </c>
      <c r="K2453" s="302"/>
      <c r="L2453" s="146" t="str">
        <f>IF($K2453="","-",_xlfn.XLOOKUP($K2453,Obj.Meta!$A:$A,Obj.Meta!$D:$D,"-",0,1))</f>
        <v>-</v>
      </c>
      <c r="M2453" s="300" t="str">
        <f>IF($K2453="","-",_xlfn.XLOOKUP($K2453,Obj.Meta!$A:$A,Obj.Meta!$F:$F,"-",0,1))</f>
        <v>-</v>
      </c>
      <c r="N2453" s="337" t="str">
        <f t="shared" si="77"/>
        <v>---</v>
      </c>
      <c r="O2453" s="333"/>
      <c r="P2453" s="54"/>
      <c r="Q2453" s="52"/>
      <c r="R2453" s="34"/>
      <c r="S2453" s="53"/>
      <c r="T2453" s="208"/>
      <c r="U2453" s="726"/>
      <c r="V2453" s="206"/>
      <c r="W2453" s="206"/>
      <c r="X2453" s="678"/>
      <c r="Y2453" s="34"/>
      <c r="Z2453" s="610"/>
      <c r="AA2453" s="608"/>
    </row>
    <row r="2454" spans="1:27">
      <c r="A2454" s="145" t="str">
        <f t="shared" si="76"/>
        <v>-</v>
      </c>
      <c r="B2454" s="146" t="str">
        <f>_xlfn.XLOOKUP($A2454,Dept.Meta!$A:$A,Dept.Meta!$F:$F,"-",0,1)</f>
        <v>-</v>
      </c>
      <c r="C2454" s="629" t="str">
        <f>_xlfn.XLOOKUP(_xlfn.CONCAT($G2454,"-",$I2454),Div.Meta!$H:$H,Div.Meta!$C:$C,"-",0,1)</f>
        <v>-</v>
      </c>
      <c r="D2454" s="302"/>
      <c r="E2454" s="146" t="str">
        <f>IF($D2454="","-",_xlfn.XLOOKUP($D2454,Fund.Meta!$A:$A,Fund.Meta!$D:$D,"-",0,1))</f>
        <v>-</v>
      </c>
      <c r="F2454" s="303" t="str">
        <f>IF($D2454="","-",_xlfn.XLOOKUP($D2454,Fund.Meta!$A:$A,Fund.Meta!$E:$E,"-",0,1))</f>
        <v>-</v>
      </c>
      <c r="G2454" s="334"/>
      <c r="H2454" s="303" t="str">
        <f>IF($G2454="","-",_xlfn.XLOOKUP($G2454,Appr.Meta!$A:$A,Appr.Meta!$D:$D,"-",0,1))</f>
        <v>-</v>
      </c>
      <c r="I2454" s="302"/>
      <c r="J2454" s="303" t="str">
        <f>IF($I2454="","-",_xlfn.XLOOKUP($I2454,'CC.Meta'!$A:$A,'CC.Meta'!$D:$D,"-",0,1))</f>
        <v>-</v>
      </c>
      <c r="K2454" s="302"/>
      <c r="L2454" s="146" t="str">
        <f>IF($K2454="","-",_xlfn.XLOOKUP($K2454,Obj.Meta!$A:$A,Obj.Meta!$D:$D,"-",0,1))</f>
        <v>-</v>
      </c>
      <c r="M2454" s="300" t="str">
        <f>IF($K2454="","-",_xlfn.XLOOKUP($K2454,Obj.Meta!$A:$A,Obj.Meta!$F:$F,"-",0,1))</f>
        <v>-</v>
      </c>
      <c r="N2454" s="337" t="str">
        <f t="shared" si="77"/>
        <v>---</v>
      </c>
      <c r="O2454" s="333"/>
      <c r="P2454" s="54"/>
      <c r="Q2454" s="52"/>
      <c r="R2454" s="34"/>
      <c r="S2454" s="53"/>
      <c r="T2454" s="208"/>
      <c r="U2454" s="726"/>
      <c r="V2454" s="206"/>
      <c r="W2454" s="206"/>
      <c r="X2454" s="678"/>
      <c r="Y2454" s="34"/>
      <c r="Z2454" s="610"/>
      <c r="AA2454" s="608"/>
    </row>
    <row r="2455" spans="1:27">
      <c r="A2455" s="145" t="str">
        <f t="shared" si="76"/>
        <v>-</v>
      </c>
      <c r="B2455" s="146" t="str">
        <f>_xlfn.XLOOKUP($A2455,Dept.Meta!$A:$A,Dept.Meta!$F:$F,"-",0,1)</f>
        <v>-</v>
      </c>
      <c r="C2455" s="629" t="str">
        <f>_xlfn.XLOOKUP(_xlfn.CONCAT($G2455,"-",$I2455),Div.Meta!$H:$H,Div.Meta!$C:$C,"-",0,1)</f>
        <v>-</v>
      </c>
      <c r="D2455" s="302"/>
      <c r="E2455" s="146" t="str">
        <f>IF($D2455="","-",_xlfn.XLOOKUP($D2455,Fund.Meta!$A:$A,Fund.Meta!$D:$D,"-",0,1))</f>
        <v>-</v>
      </c>
      <c r="F2455" s="303" t="str">
        <f>IF($D2455="","-",_xlfn.XLOOKUP($D2455,Fund.Meta!$A:$A,Fund.Meta!$E:$E,"-",0,1))</f>
        <v>-</v>
      </c>
      <c r="G2455" s="334"/>
      <c r="H2455" s="303" t="str">
        <f>IF($G2455="","-",_xlfn.XLOOKUP($G2455,Appr.Meta!$A:$A,Appr.Meta!$D:$D,"-",0,1))</f>
        <v>-</v>
      </c>
      <c r="I2455" s="302"/>
      <c r="J2455" s="303" t="str">
        <f>IF($I2455="","-",_xlfn.XLOOKUP($I2455,'CC.Meta'!$A:$A,'CC.Meta'!$D:$D,"-",0,1))</f>
        <v>-</v>
      </c>
      <c r="K2455" s="302"/>
      <c r="L2455" s="146" t="str">
        <f>IF($K2455="","-",_xlfn.XLOOKUP($K2455,Obj.Meta!$A:$A,Obj.Meta!$D:$D,"-",0,1))</f>
        <v>-</v>
      </c>
      <c r="M2455" s="300" t="str">
        <f>IF($K2455="","-",_xlfn.XLOOKUP($K2455,Obj.Meta!$A:$A,Obj.Meta!$F:$F,"-",0,1))</f>
        <v>-</v>
      </c>
      <c r="N2455" s="337" t="str">
        <f t="shared" si="77"/>
        <v>---</v>
      </c>
      <c r="O2455" s="333"/>
      <c r="P2455" s="54"/>
      <c r="Q2455" s="52"/>
      <c r="R2455" s="34"/>
      <c r="S2455" s="53"/>
      <c r="T2455" s="208"/>
      <c r="U2455" s="726"/>
      <c r="V2455" s="206"/>
      <c r="W2455" s="206"/>
      <c r="X2455" s="678"/>
      <c r="Y2455" s="34"/>
      <c r="Z2455" s="610"/>
      <c r="AA2455" s="608"/>
    </row>
    <row r="2456" spans="1:27">
      <c r="A2456" s="145" t="str">
        <f t="shared" si="76"/>
        <v>-</v>
      </c>
      <c r="B2456" s="146" t="str">
        <f>_xlfn.XLOOKUP($A2456,Dept.Meta!$A:$A,Dept.Meta!$F:$F,"-",0,1)</f>
        <v>-</v>
      </c>
      <c r="C2456" s="629" t="str">
        <f>_xlfn.XLOOKUP(_xlfn.CONCAT($G2456,"-",$I2456),Div.Meta!$H:$H,Div.Meta!$C:$C,"-",0,1)</f>
        <v>-</v>
      </c>
      <c r="D2456" s="302"/>
      <c r="E2456" s="146" t="str">
        <f>IF($D2456="","-",_xlfn.XLOOKUP($D2456,Fund.Meta!$A:$A,Fund.Meta!$D:$D,"-",0,1))</f>
        <v>-</v>
      </c>
      <c r="F2456" s="303" t="str">
        <f>IF($D2456="","-",_xlfn.XLOOKUP($D2456,Fund.Meta!$A:$A,Fund.Meta!$E:$E,"-",0,1))</f>
        <v>-</v>
      </c>
      <c r="G2456" s="334"/>
      <c r="H2456" s="303" t="str">
        <f>IF($G2456="","-",_xlfn.XLOOKUP($G2456,Appr.Meta!$A:$A,Appr.Meta!$D:$D,"-",0,1))</f>
        <v>-</v>
      </c>
      <c r="I2456" s="302"/>
      <c r="J2456" s="303" t="str">
        <f>IF($I2456="","-",_xlfn.XLOOKUP($I2456,'CC.Meta'!$A:$A,'CC.Meta'!$D:$D,"-",0,1))</f>
        <v>-</v>
      </c>
      <c r="K2456" s="302"/>
      <c r="L2456" s="146" t="str">
        <f>IF($K2456="","-",_xlfn.XLOOKUP($K2456,Obj.Meta!$A:$A,Obj.Meta!$D:$D,"-",0,1))</f>
        <v>-</v>
      </c>
      <c r="M2456" s="300" t="str">
        <f>IF($K2456="","-",_xlfn.XLOOKUP($K2456,Obj.Meta!$A:$A,Obj.Meta!$F:$F,"-",0,1))</f>
        <v>-</v>
      </c>
      <c r="N2456" s="337" t="str">
        <f t="shared" si="77"/>
        <v>---</v>
      </c>
      <c r="O2456" s="333"/>
      <c r="P2456" s="54"/>
      <c r="Q2456" s="52"/>
      <c r="R2456" s="34"/>
      <c r="S2456" s="53"/>
      <c r="T2456" s="208"/>
      <c r="U2456" s="726"/>
      <c r="V2456" s="206"/>
      <c r="W2456" s="206"/>
      <c r="X2456" s="678"/>
      <c r="Y2456" s="34"/>
      <c r="Z2456" s="610"/>
      <c r="AA2456" s="608"/>
    </row>
    <row r="2457" spans="1:27">
      <c r="A2457" s="145" t="str">
        <f t="shared" si="76"/>
        <v>-</v>
      </c>
      <c r="B2457" s="146" t="str">
        <f>_xlfn.XLOOKUP($A2457,Dept.Meta!$A:$A,Dept.Meta!$F:$F,"-",0,1)</f>
        <v>-</v>
      </c>
      <c r="C2457" s="629" t="str">
        <f>_xlfn.XLOOKUP(_xlfn.CONCAT($G2457,"-",$I2457),Div.Meta!$H:$H,Div.Meta!$C:$C,"-",0,1)</f>
        <v>-</v>
      </c>
      <c r="D2457" s="302"/>
      <c r="E2457" s="146" t="str">
        <f>IF($D2457="","-",_xlfn.XLOOKUP($D2457,Fund.Meta!$A:$A,Fund.Meta!$D:$D,"-",0,1))</f>
        <v>-</v>
      </c>
      <c r="F2457" s="303" t="str">
        <f>IF($D2457="","-",_xlfn.XLOOKUP($D2457,Fund.Meta!$A:$A,Fund.Meta!$E:$E,"-",0,1))</f>
        <v>-</v>
      </c>
      <c r="G2457" s="334"/>
      <c r="H2457" s="303" t="str">
        <f>IF($G2457="","-",_xlfn.XLOOKUP($G2457,Appr.Meta!$A:$A,Appr.Meta!$D:$D,"-",0,1))</f>
        <v>-</v>
      </c>
      <c r="I2457" s="302"/>
      <c r="J2457" s="303" t="str">
        <f>IF($I2457="","-",_xlfn.XLOOKUP($I2457,'CC.Meta'!$A:$A,'CC.Meta'!$D:$D,"-",0,1))</f>
        <v>-</v>
      </c>
      <c r="K2457" s="302"/>
      <c r="L2457" s="146" t="str">
        <f>IF($K2457="","-",_xlfn.XLOOKUP($K2457,Obj.Meta!$A:$A,Obj.Meta!$D:$D,"-",0,1))</f>
        <v>-</v>
      </c>
      <c r="M2457" s="300" t="str">
        <f>IF($K2457="","-",_xlfn.XLOOKUP($K2457,Obj.Meta!$A:$A,Obj.Meta!$F:$F,"-",0,1))</f>
        <v>-</v>
      </c>
      <c r="N2457" s="337" t="str">
        <f t="shared" si="77"/>
        <v>---</v>
      </c>
      <c r="O2457" s="333"/>
      <c r="P2457" s="54"/>
      <c r="Q2457" s="52"/>
      <c r="R2457" s="34"/>
      <c r="S2457" s="53"/>
      <c r="T2457" s="208"/>
      <c r="U2457" s="726"/>
      <c r="V2457" s="206"/>
      <c r="W2457" s="206"/>
      <c r="X2457" s="678"/>
      <c r="Y2457" s="34"/>
      <c r="Z2457" s="610"/>
      <c r="AA2457" s="608"/>
    </row>
    <row r="2458" spans="1:27">
      <c r="A2458" s="145" t="str">
        <f t="shared" si="76"/>
        <v>-</v>
      </c>
      <c r="B2458" s="146" t="str">
        <f>_xlfn.XLOOKUP($A2458,Dept.Meta!$A:$A,Dept.Meta!$F:$F,"-",0,1)</f>
        <v>-</v>
      </c>
      <c r="C2458" s="629" t="str">
        <f>_xlfn.XLOOKUP(_xlfn.CONCAT($G2458,"-",$I2458),Div.Meta!$H:$H,Div.Meta!$C:$C,"-",0,1)</f>
        <v>-</v>
      </c>
      <c r="D2458" s="302"/>
      <c r="E2458" s="146" t="str">
        <f>IF($D2458="","-",_xlfn.XLOOKUP($D2458,Fund.Meta!$A:$A,Fund.Meta!$D:$D,"-",0,1))</f>
        <v>-</v>
      </c>
      <c r="F2458" s="303" t="str">
        <f>IF($D2458="","-",_xlfn.XLOOKUP($D2458,Fund.Meta!$A:$A,Fund.Meta!$E:$E,"-",0,1))</f>
        <v>-</v>
      </c>
      <c r="G2458" s="334"/>
      <c r="H2458" s="303" t="str">
        <f>IF($G2458="","-",_xlfn.XLOOKUP($G2458,Appr.Meta!$A:$A,Appr.Meta!$D:$D,"-",0,1))</f>
        <v>-</v>
      </c>
      <c r="I2458" s="302"/>
      <c r="J2458" s="303" t="str">
        <f>IF($I2458="","-",_xlfn.XLOOKUP($I2458,'CC.Meta'!$A:$A,'CC.Meta'!$D:$D,"-",0,1))</f>
        <v>-</v>
      </c>
      <c r="K2458" s="302"/>
      <c r="L2458" s="146" t="str">
        <f>IF($K2458="","-",_xlfn.XLOOKUP($K2458,Obj.Meta!$A:$A,Obj.Meta!$D:$D,"-",0,1))</f>
        <v>-</v>
      </c>
      <c r="M2458" s="300" t="str">
        <f>IF($K2458="","-",_xlfn.XLOOKUP($K2458,Obj.Meta!$A:$A,Obj.Meta!$F:$F,"-",0,1))</f>
        <v>-</v>
      </c>
      <c r="N2458" s="337" t="str">
        <f t="shared" si="77"/>
        <v>---</v>
      </c>
      <c r="O2458" s="333"/>
      <c r="P2458" s="54"/>
      <c r="Q2458" s="52"/>
      <c r="R2458" s="34"/>
      <c r="S2458" s="53"/>
      <c r="T2458" s="208"/>
      <c r="U2458" s="726"/>
      <c r="V2458" s="206"/>
      <c r="W2458" s="206"/>
      <c r="X2458" s="678"/>
      <c r="Y2458" s="34"/>
      <c r="Z2458" s="610"/>
      <c r="AA2458" s="608"/>
    </row>
    <row r="2459" spans="1:27">
      <c r="A2459" s="145" t="str">
        <f t="shared" si="76"/>
        <v>-</v>
      </c>
      <c r="B2459" s="146" t="str">
        <f>_xlfn.XLOOKUP($A2459,Dept.Meta!$A:$A,Dept.Meta!$F:$F,"-",0,1)</f>
        <v>-</v>
      </c>
      <c r="C2459" s="629" t="str">
        <f>_xlfn.XLOOKUP(_xlfn.CONCAT($G2459,"-",$I2459),Div.Meta!$H:$H,Div.Meta!$C:$C,"-",0,1)</f>
        <v>-</v>
      </c>
      <c r="D2459" s="302"/>
      <c r="E2459" s="146" t="str">
        <f>IF($D2459="","-",_xlfn.XLOOKUP($D2459,Fund.Meta!$A:$A,Fund.Meta!$D:$D,"-",0,1))</f>
        <v>-</v>
      </c>
      <c r="F2459" s="303" t="str">
        <f>IF($D2459="","-",_xlfn.XLOOKUP($D2459,Fund.Meta!$A:$A,Fund.Meta!$E:$E,"-",0,1))</f>
        <v>-</v>
      </c>
      <c r="G2459" s="334"/>
      <c r="H2459" s="303" t="str">
        <f>IF($G2459="","-",_xlfn.XLOOKUP($G2459,Appr.Meta!$A:$A,Appr.Meta!$D:$D,"-",0,1))</f>
        <v>-</v>
      </c>
      <c r="I2459" s="302"/>
      <c r="J2459" s="303" t="str">
        <f>IF($I2459="","-",_xlfn.XLOOKUP($I2459,'CC.Meta'!$A:$A,'CC.Meta'!$D:$D,"-",0,1))</f>
        <v>-</v>
      </c>
      <c r="K2459" s="302"/>
      <c r="L2459" s="146" t="str">
        <f>IF($K2459="","-",_xlfn.XLOOKUP($K2459,Obj.Meta!$A:$A,Obj.Meta!$D:$D,"-",0,1))</f>
        <v>-</v>
      </c>
      <c r="M2459" s="300" t="str">
        <f>IF($K2459="","-",_xlfn.XLOOKUP($K2459,Obj.Meta!$A:$A,Obj.Meta!$F:$F,"-",0,1))</f>
        <v>-</v>
      </c>
      <c r="N2459" s="337" t="str">
        <f t="shared" si="77"/>
        <v>---</v>
      </c>
      <c r="O2459" s="333"/>
      <c r="P2459" s="54"/>
      <c r="Q2459" s="52"/>
      <c r="R2459" s="34"/>
      <c r="S2459" s="53"/>
      <c r="T2459" s="208"/>
      <c r="U2459" s="726"/>
      <c r="V2459" s="206"/>
      <c r="W2459" s="206"/>
      <c r="X2459" s="678"/>
      <c r="Y2459" s="34"/>
      <c r="Z2459" s="610"/>
      <c r="AA2459" s="608"/>
    </row>
    <row r="2460" spans="1:27">
      <c r="A2460" s="145" t="str">
        <f t="shared" si="76"/>
        <v>-</v>
      </c>
      <c r="B2460" s="146" t="str">
        <f>_xlfn.XLOOKUP($A2460,Dept.Meta!$A:$A,Dept.Meta!$F:$F,"-",0,1)</f>
        <v>-</v>
      </c>
      <c r="C2460" s="629" t="str">
        <f>_xlfn.XLOOKUP(_xlfn.CONCAT($G2460,"-",$I2460),Div.Meta!$H:$H,Div.Meta!$C:$C,"-",0,1)</f>
        <v>-</v>
      </c>
      <c r="D2460" s="302"/>
      <c r="E2460" s="146" t="str">
        <f>IF($D2460="","-",_xlfn.XLOOKUP($D2460,Fund.Meta!$A:$A,Fund.Meta!$D:$D,"-",0,1))</f>
        <v>-</v>
      </c>
      <c r="F2460" s="303" t="str">
        <f>IF($D2460="","-",_xlfn.XLOOKUP($D2460,Fund.Meta!$A:$A,Fund.Meta!$E:$E,"-",0,1))</f>
        <v>-</v>
      </c>
      <c r="G2460" s="334"/>
      <c r="H2460" s="303" t="str">
        <f>IF($G2460="","-",_xlfn.XLOOKUP($G2460,Appr.Meta!$A:$A,Appr.Meta!$D:$D,"-",0,1))</f>
        <v>-</v>
      </c>
      <c r="I2460" s="302"/>
      <c r="J2460" s="303" t="str">
        <f>IF($I2460="","-",_xlfn.XLOOKUP($I2460,'CC.Meta'!$A:$A,'CC.Meta'!$D:$D,"-",0,1))</f>
        <v>-</v>
      </c>
      <c r="K2460" s="302"/>
      <c r="L2460" s="146" t="str">
        <f>IF($K2460="","-",_xlfn.XLOOKUP($K2460,Obj.Meta!$A:$A,Obj.Meta!$D:$D,"-",0,1))</f>
        <v>-</v>
      </c>
      <c r="M2460" s="300" t="str">
        <f>IF($K2460="","-",_xlfn.XLOOKUP($K2460,Obj.Meta!$A:$A,Obj.Meta!$F:$F,"-",0,1))</f>
        <v>-</v>
      </c>
      <c r="N2460" s="337" t="str">
        <f t="shared" si="77"/>
        <v>---</v>
      </c>
      <c r="O2460" s="333"/>
      <c r="P2460" s="54"/>
      <c r="Q2460" s="52"/>
      <c r="R2460" s="34"/>
      <c r="S2460" s="53"/>
      <c r="T2460" s="208"/>
      <c r="U2460" s="726"/>
      <c r="V2460" s="206"/>
      <c r="W2460" s="206"/>
      <c r="X2460" s="678"/>
      <c r="Y2460" s="34"/>
      <c r="Z2460" s="610"/>
      <c r="AA2460" s="608"/>
    </row>
    <row r="2461" spans="1:27">
      <c r="A2461" s="145" t="str">
        <f t="shared" si="76"/>
        <v>-</v>
      </c>
      <c r="B2461" s="146" t="str">
        <f>_xlfn.XLOOKUP($A2461,Dept.Meta!$A:$A,Dept.Meta!$F:$F,"-",0,1)</f>
        <v>-</v>
      </c>
      <c r="C2461" s="629" t="str">
        <f>_xlfn.XLOOKUP(_xlfn.CONCAT($G2461,"-",$I2461),Div.Meta!$H:$H,Div.Meta!$C:$C,"-",0,1)</f>
        <v>-</v>
      </c>
      <c r="D2461" s="302"/>
      <c r="E2461" s="146" t="str">
        <f>IF($D2461="","-",_xlfn.XLOOKUP($D2461,Fund.Meta!$A:$A,Fund.Meta!$D:$D,"-",0,1))</f>
        <v>-</v>
      </c>
      <c r="F2461" s="303" t="str">
        <f>IF($D2461="","-",_xlfn.XLOOKUP($D2461,Fund.Meta!$A:$A,Fund.Meta!$E:$E,"-",0,1))</f>
        <v>-</v>
      </c>
      <c r="G2461" s="334"/>
      <c r="H2461" s="303" t="str">
        <f>IF($G2461="","-",_xlfn.XLOOKUP($G2461,Appr.Meta!$A:$A,Appr.Meta!$D:$D,"-",0,1))</f>
        <v>-</v>
      </c>
      <c r="I2461" s="302"/>
      <c r="J2461" s="303" t="str">
        <f>IF($I2461="","-",_xlfn.XLOOKUP($I2461,'CC.Meta'!$A:$A,'CC.Meta'!$D:$D,"-",0,1))</f>
        <v>-</v>
      </c>
      <c r="K2461" s="302"/>
      <c r="L2461" s="146" t="str">
        <f>IF($K2461="","-",_xlfn.XLOOKUP($K2461,Obj.Meta!$A:$A,Obj.Meta!$D:$D,"-",0,1))</f>
        <v>-</v>
      </c>
      <c r="M2461" s="300" t="str">
        <f>IF($K2461="","-",_xlfn.XLOOKUP($K2461,Obj.Meta!$A:$A,Obj.Meta!$F:$F,"-",0,1))</f>
        <v>-</v>
      </c>
      <c r="N2461" s="337" t="str">
        <f t="shared" si="77"/>
        <v>---</v>
      </c>
      <c r="O2461" s="333"/>
      <c r="P2461" s="54"/>
      <c r="Q2461" s="52"/>
      <c r="R2461" s="34"/>
      <c r="S2461" s="53"/>
      <c r="T2461" s="208"/>
      <c r="U2461" s="726"/>
      <c r="V2461" s="206"/>
      <c r="W2461" s="206"/>
      <c r="X2461" s="678"/>
      <c r="Y2461" s="34"/>
      <c r="Z2461" s="610"/>
      <c r="AA2461" s="608"/>
    </row>
    <row r="2462" spans="1:27">
      <c r="A2462" s="145" t="str">
        <f t="shared" si="76"/>
        <v>-</v>
      </c>
      <c r="B2462" s="146" t="str">
        <f>_xlfn.XLOOKUP($A2462,Dept.Meta!$A:$A,Dept.Meta!$F:$F,"-",0,1)</f>
        <v>-</v>
      </c>
      <c r="C2462" s="629" t="str">
        <f>_xlfn.XLOOKUP(_xlfn.CONCAT($G2462,"-",$I2462),Div.Meta!$H:$H,Div.Meta!$C:$C,"-",0,1)</f>
        <v>-</v>
      </c>
      <c r="D2462" s="302"/>
      <c r="E2462" s="146" t="str">
        <f>IF($D2462="","-",_xlfn.XLOOKUP($D2462,Fund.Meta!$A:$A,Fund.Meta!$D:$D,"-",0,1))</f>
        <v>-</v>
      </c>
      <c r="F2462" s="303" t="str">
        <f>IF($D2462="","-",_xlfn.XLOOKUP($D2462,Fund.Meta!$A:$A,Fund.Meta!$E:$E,"-",0,1))</f>
        <v>-</v>
      </c>
      <c r="G2462" s="334"/>
      <c r="H2462" s="303" t="str">
        <f>IF($G2462="","-",_xlfn.XLOOKUP($G2462,Appr.Meta!$A:$A,Appr.Meta!$D:$D,"-",0,1))</f>
        <v>-</v>
      </c>
      <c r="I2462" s="302"/>
      <c r="J2462" s="303" t="str">
        <f>IF($I2462="","-",_xlfn.XLOOKUP($I2462,'CC.Meta'!$A:$A,'CC.Meta'!$D:$D,"-",0,1))</f>
        <v>-</v>
      </c>
      <c r="K2462" s="302"/>
      <c r="L2462" s="146" t="str">
        <f>IF($K2462="","-",_xlfn.XLOOKUP($K2462,Obj.Meta!$A:$A,Obj.Meta!$D:$D,"-",0,1))</f>
        <v>-</v>
      </c>
      <c r="M2462" s="300" t="str">
        <f>IF($K2462="","-",_xlfn.XLOOKUP($K2462,Obj.Meta!$A:$A,Obj.Meta!$F:$F,"-",0,1))</f>
        <v>-</v>
      </c>
      <c r="N2462" s="337" t="str">
        <f t="shared" si="77"/>
        <v>---</v>
      </c>
      <c r="O2462" s="333"/>
      <c r="P2462" s="54"/>
      <c r="Q2462" s="52"/>
      <c r="R2462" s="34"/>
      <c r="S2462" s="53"/>
      <c r="T2462" s="208"/>
      <c r="U2462" s="726"/>
      <c r="V2462" s="206"/>
      <c r="W2462" s="206"/>
      <c r="X2462" s="678"/>
      <c r="Y2462" s="34"/>
      <c r="Z2462" s="610"/>
      <c r="AA2462" s="608"/>
    </row>
    <row r="2463" spans="1:27">
      <c r="A2463" s="145" t="str">
        <f t="shared" si="76"/>
        <v>-</v>
      </c>
      <c r="B2463" s="146" t="str">
        <f>_xlfn.XLOOKUP($A2463,Dept.Meta!$A:$A,Dept.Meta!$F:$F,"-",0,1)</f>
        <v>-</v>
      </c>
      <c r="C2463" s="629" t="str">
        <f>_xlfn.XLOOKUP(_xlfn.CONCAT($G2463,"-",$I2463),Div.Meta!$H:$H,Div.Meta!$C:$C,"-",0,1)</f>
        <v>-</v>
      </c>
      <c r="D2463" s="302"/>
      <c r="E2463" s="146" t="str">
        <f>IF($D2463="","-",_xlfn.XLOOKUP($D2463,Fund.Meta!$A:$A,Fund.Meta!$D:$D,"-",0,1))</f>
        <v>-</v>
      </c>
      <c r="F2463" s="303" t="str">
        <f>IF($D2463="","-",_xlfn.XLOOKUP($D2463,Fund.Meta!$A:$A,Fund.Meta!$E:$E,"-",0,1))</f>
        <v>-</v>
      </c>
      <c r="G2463" s="334"/>
      <c r="H2463" s="303" t="str">
        <f>IF($G2463="","-",_xlfn.XLOOKUP($G2463,Appr.Meta!$A:$A,Appr.Meta!$D:$D,"-",0,1))</f>
        <v>-</v>
      </c>
      <c r="I2463" s="302"/>
      <c r="J2463" s="303" t="str">
        <f>IF($I2463="","-",_xlfn.XLOOKUP($I2463,'CC.Meta'!$A:$A,'CC.Meta'!$D:$D,"-",0,1))</f>
        <v>-</v>
      </c>
      <c r="K2463" s="302"/>
      <c r="L2463" s="146" t="str">
        <f>IF($K2463="","-",_xlfn.XLOOKUP($K2463,Obj.Meta!$A:$A,Obj.Meta!$D:$D,"-",0,1))</f>
        <v>-</v>
      </c>
      <c r="M2463" s="300" t="str">
        <f>IF($K2463="","-",_xlfn.XLOOKUP($K2463,Obj.Meta!$A:$A,Obj.Meta!$F:$F,"-",0,1))</f>
        <v>-</v>
      </c>
      <c r="N2463" s="337" t="str">
        <f t="shared" si="77"/>
        <v>---</v>
      </c>
      <c r="O2463" s="333"/>
      <c r="P2463" s="54"/>
      <c r="Q2463" s="52"/>
      <c r="R2463" s="34"/>
      <c r="S2463" s="53"/>
      <c r="T2463" s="208"/>
      <c r="U2463" s="726"/>
      <c r="V2463" s="206"/>
      <c r="W2463" s="206"/>
      <c r="X2463" s="678"/>
      <c r="Y2463" s="34"/>
      <c r="Z2463" s="610"/>
      <c r="AA2463" s="608"/>
    </row>
    <row r="2464" spans="1:27">
      <c r="A2464" s="145" t="str">
        <f t="shared" si="76"/>
        <v>-</v>
      </c>
      <c r="B2464" s="146" t="str">
        <f>_xlfn.XLOOKUP($A2464,Dept.Meta!$A:$A,Dept.Meta!$F:$F,"-",0,1)</f>
        <v>-</v>
      </c>
      <c r="C2464" s="629" t="str">
        <f>_xlfn.XLOOKUP(_xlfn.CONCAT($G2464,"-",$I2464),Div.Meta!$H:$H,Div.Meta!$C:$C,"-",0,1)</f>
        <v>-</v>
      </c>
      <c r="D2464" s="302"/>
      <c r="E2464" s="146" t="str">
        <f>IF($D2464="","-",_xlfn.XLOOKUP($D2464,Fund.Meta!$A:$A,Fund.Meta!$D:$D,"-",0,1))</f>
        <v>-</v>
      </c>
      <c r="F2464" s="303" t="str">
        <f>IF($D2464="","-",_xlfn.XLOOKUP($D2464,Fund.Meta!$A:$A,Fund.Meta!$E:$E,"-",0,1))</f>
        <v>-</v>
      </c>
      <c r="G2464" s="334"/>
      <c r="H2464" s="303" t="str">
        <f>IF($G2464="","-",_xlfn.XLOOKUP($G2464,Appr.Meta!$A:$A,Appr.Meta!$D:$D,"-",0,1))</f>
        <v>-</v>
      </c>
      <c r="I2464" s="302"/>
      <c r="J2464" s="303" t="str">
        <f>IF($I2464="","-",_xlfn.XLOOKUP($I2464,'CC.Meta'!$A:$A,'CC.Meta'!$D:$D,"-",0,1))</f>
        <v>-</v>
      </c>
      <c r="K2464" s="302"/>
      <c r="L2464" s="146" t="str">
        <f>IF($K2464="","-",_xlfn.XLOOKUP($K2464,Obj.Meta!$A:$A,Obj.Meta!$D:$D,"-",0,1))</f>
        <v>-</v>
      </c>
      <c r="M2464" s="300" t="str">
        <f>IF($K2464="","-",_xlfn.XLOOKUP($K2464,Obj.Meta!$A:$A,Obj.Meta!$F:$F,"-",0,1))</f>
        <v>-</v>
      </c>
      <c r="N2464" s="337" t="str">
        <f t="shared" si="77"/>
        <v>---</v>
      </c>
      <c r="O2464" s="333"/>
      <c r="P2464" s="54"/>
      <c r="Q2464" s="52"/>
      <c r="R2464" s="34"/>
      <c r="S2464" s="53"/>
      <c r="T2464" s="208"/>
      <c r="U2464" s="726"/>
      <c r="V2464" s="206"/>
      <c r="W2464" s="206"/>
      <c r="X2464" s="678"/>
      <c r="Y2464" s="34"/>
      <c r="Z2464" s="610"/>
      <c r="AA2464" s="608"/>
    </row>
    <row r="2465" spans="1:27">
      <c r="A2465" s="145" t="str">
        <f t="shared" si="76"/>
        <v>-</v>
      </c>
      <c r="B2465" s="146" t="str">
        <f>_xlfn.XLOOKUP($A2465,Dept.Meta!$A:$A,Dept.Meta!$F:$F,"-",0,1)</f>
        <v>-</v>
      </c>
      <c r="C2465" s="629" t="str">
        <f>_xlfn.XLOOKUP(_xlfn.CONCAT($G2465,"-",$I2465),Div.Meta!$H:$H,Div.Meta!$C:$C,"-",0,1)</f>
        <v>-</v>
      </c>
      <c r="D2465" s="302"/>
      <c r="E2465" s="146" t="str">
        <f>IF($D2465="","-",_xlfn.XLOOKUP($D2465,Fund.Meta!$A:$A,Fund.Meta!$D:$D,"-",0,1))</f>
        <v>-</v>
      </c>
      <c r="F2465" s="303" t="str">
        <f>IF($D2465="","-",_xlfn.XLOOKUP($D2465,Fund.Meta!$A:$A,Fund.Meta!$E:$E,"-",0,1))</f>
        <v>-</v>
      </c>
      <c r="G2465" s="334"/>
      <c r="H2465" s="303" t="str">
        <f>IF($G2465="","-",_xlfn.XLOOKUP($G2465,Appr.Meta!$A:$A,Appr.Meta!$D:$D,"-",0,1))</f>
        <v>-</v>
      </c>
      <c r="I2465" s="302"/>
      <c r="J2465" s="303" t="str">
        <f>IF($I2465="","-",_xlfn.XLOOKUP($I2465,'CC.Meta'!$A:$A,'CC.Meta'!$D:$D,"-",0,1))</f>
        <v>-</v>
      </c>
      <c r="K2465" s="302"/>
      <c r="L2465" s="146" t="str">
        <f>IF($K2465="","-",_xlfn.XLOOKUP($K2465,Obj.Meta!$A:$A,Obj.Meta!$D:$D,"-",0,1))</f>
        <v>-</v>
      </c>
      <c r="M2465" s="300" t="str">
        <f>IF($K2465="","-",_xlfn.XLOOKUP($K2465,Obj.Meta!$A:$A,Obj.Meta!$F:$F,"-",0,1))</f>
        <v>-</v>
      </c>
      <c r="N2465" s="337" t="str">
        <f t="shared" si="77"/>
        <v>---</v>
      </c>
      <c r="O2465" s="333"/>
      <c r="P2465" s="54"/>
      <c r="Q2465" s="52"/>
      <c r="R2465" s="34"/>
      <c r="S2465" s="53"/>
      <c r="T2465" s="208"/>
      <c r="U2465" s="726"/>
      <c r="V2465" s="206"/>
      <c r="W2465" s="206"/>
      <c r="X2465" s="678"/>
      <c r="Y2465" s="34"/>
      <c r="Z2465" s="610"/>
      <c r="AA2465" s="608"/>
    </row>
    <row r="2466" spans="1:27">
      <c r="A2466" s="145" t="str">
        <f t="shared" si="76"/>
        <v>-</v>
      </c>
      <c r="B2466" s="146" t="str">
        <f>_xlfn.XLOOKUP($A2466,Dept.Meta!$A:$A,Dept.Meta!$F:$F,"-",0,1)</f>
        <v>-</v>
      </c>
      <c r="C2466" s="629" t="str">
        <f>_xlfn.XLOOKUP(_xlfn.CONCAT($G2466,"-",$I2466),Div.Meta!$H:$H,Div.Meta!$C:$C,"-",0,1)</f>
        <v>-</v>
      </c>
      <c r="D2466" s="302"/>
      <c r="E2466" s="146" t="str">
        <f>IF($D2466="","-",_xlfn.XLOOKUP($D2466,Fund.Meta!$A:$A,Fund.Meta!$D:$D,"-",0,1))</f>
        <v>-</v>
      </c>
      <c r="F2466" s="303" t="str">
        <f>IF($D2466="","-",_xlfn.XLOOKUP($D2466,Fund.Meta!$A:$A,Fund.Meta!$E:$E,"-",0,1))</f>
        <v>-</v>
      </c>
      <c r="G2466" s="334"/>
      <c r="H2466" s="303" t="str">
        <f>IF($G2466="","-",_xlfn.XLOOKUP($G2466,Appr.Meta!$A:$A,Appr.Meta!$D:$D,"-",0,1))</f>
        <v>-</v>
      </c>
      <c r="I2466" s="302"/>
      <c r="J2466" s="303" t="str">
        <f>IF($I2466="","-",_xlfn.XLOOKUP($I2466,'CC.Meta'!$A:$A,'CC.Meta'!$D:$D,"-",0,1))</f>
        <v>-</v>
      </c>
      <c r="K2466" s="302"/>
      <c r="L2466" s="146" t="str">
        <f>IF($K2466="","-",_xlfn.XLOOKUP($K2466,Obj.Meta!$A:$A,Obj.Meta!$D:$D,"-",0,1))</f>
        <v>-</v>
      </c>
      <c r="M2466" s="300" t="str">
        <f>IF($K2466="","-",_xlfn.XLOOKUP($K2466,Obj.Meta!$A:$A,Obj.Meta!$F:$F,"-",0,1))</f>
        <v>-</v>
      </c>
      <c r="N2466" s="337" t="str">
        <f t="shared" si="77"/>
        <v>---</v>
      </c>
      <c r="O2466" s="333"/>
      <c r="P2466" s="54"/>
      <c r="Q2466" s="52"/>
      <c r="R2466" s="34"/>
      <c r="S2466" s="53"/>
      <c r="T2466" s="208"/>
      <c r="U2466" s="726"/>
      <c r="V2466" s="206"/>
      <c r="W2466" s="206"/>
      <c r="X2466" s="678"/>
      <c r="Y2466" s="34"/>
      <c r="Z2466" s="610"/>
      <c r="AA2466" s="608"/>
    </row>
    <row r="2467" spans="1:27">
      <c r="A2467" s="145" t="str">
        <f t="shared" si="76"/>
        <v>-</v>
      </c>
      <c r="B2467" s="146" t="str">
        <f>_xlfn.XLOOKUP($A2467,Dept.Meta!$A:$A,Dept.Meta!$F:$F,"-",0,1)</f>
        <v>-</v>
      </c>
      <c r="C2467" s="629" t="str">
        <f>_xlfn.XLOOKUP(_xlfn.CONCAT($G2467,"-",$I2467),Div.Meta!$H:$H,Div.Meta!$C:$C,"-",0,1)</f>
        <v>-</v>
      </c>
      <c r="D2467" s="302"/>
      <c r="E2467" s="146" t="str">
        <f>IF($D2467="","-",_xlfn.XLOOKUP($D2467,Fund.Meta!$A:$A,Fund.Meta!$D:$D,"-",0,1))</f>
        <v>-</v>
      </c>
      <c r="F2467" s="303" t="str">
        <f>IF($D2467="","-",_xlfn.XLOOKUP($D2467,Fund.Meta!$A:$A,Fund.Meta!$E:$E,"-",0,1))</f>
        <v>-</v>
      </c>
      <c r="G2467" s="334"/>
      <c r="H2467" s="303" t="str">
        <f>IF($G2467="","-",_xlfn.XLOOKUP($G2467,Appr.Meta!$A:$A,Appr.Meta!$D:$D,"-",0,1))</f>
        <v>-</v>
      </c>
      <c r="I2467" s="302"/>
      <c r="J2467" s="303" t="str">
        <f>IF($I2467="","-",_xlfn.XLOOKUP($I2467,'CC.Meta'!$A:$A,'CC.Meta'!$D:$D,"-",0,1))</f>
        <v>-</v>
      </c>
      <c r="K2467" s="302"/>
      <c r="L2467" s="146" t="str">
        <f>IF($K2467="","-",_xlfn.XLOOKUP($K2467,Obj.Meta!$A:$A,Obj.Meta!$D:$D,"-",0,1))</f>
        <v>-</v>
      </c>
      <c r="M2467" s="300" t="str">
        <f>IF($K2467="","-",_xlfn.XLOOKUP($K2467,Obj.Meta!$A:$A,Obj.Meta!$F:$F,"-",0,1))</f>
        <v>-</v>
      </c>
      <c r="N2467" s="337" t="str">
        <f t="shared" si="77"/>
        <v>---</v>
      </c>
      <c r="O2467" s="333"/>
      <c r="P2467" s="54"/>
      <c r="Q2467" s="52"/>
      <c r="R2467" s="34"/>
      <c r="S2467" s="53"/>
      <c r="T2467" s="208"/>
      <c r="U2467" s="726"/>
      <c r="V2467" s="206"/>
      <c r="W2467" s="206"/>
      <c r="X2467" s="678"/>
      <c r="Y2467" s="34"/>
      <c r="Z2467" s="610"/>
      <c r="AA2467" s="608"/>
    </row>
    <row r="2468" spans="1:27">
      <c r="A2468" s="145" t="str">
        <f t="shared" si="76"/>
        <v>-</v>
      </c>
      <c r="B2468" s="146" t="str">
        <f>_xlfn.XLOOKUP($A2468,Dept.Meta!$A:$A,Dept.Meta!$F:$F,"-",0,1)</f>
        <v>-</v>
      </c>
      <c r="C2468" s="629" t="str">
        <f>_xlfn.XLOOKUP(_xlfn.CONCAT($G2468,"-",$I2468),Div.Meta!$H:$H,Div.Meta!$C:$C,"-",0,1)</f>
        <v>-</v>
      </c>
      <c r="D2468" s="302"/>
      <c r="E2468" s="146" t="str">
        <f>IF($D2468="","-",_xlfn.XLOOKUP($D2468,Fund.Meta!$A:$A,Fund.Meta!$D:$D,"-",0,1))</f>
        <v>-</v>
      </c>
      <c r="F2468" s="303" t="str">
        <f>IF($D2468="","-",_xlfn.XLOOKUP($D2468,Fund.Meta!$A:$A,Fund.Meta!$E:$E,"-",0,1))</f>
        <v>-</v>
      </c>
      <c r="G2468" s="334"/>
      <c r="H2468" s="303" t="str">
        <f>IF($G2468="","-",_xlfn.XLOOKUP($G2468,Appr.Meta!$A:$A,Appr.Meta!$D:$D,"-",0,1))</f>
        <v>-</v>
      </c>
      <c r="I2468" s="302"/>
      <c r="J2468" s="303" t="str">
        <f>IF($I2468="","-",_xlfn.XLOOKUP($I2468,'CC.Meta'!$A:$A,'CC.Meta'!$D:$D,"-",0,1))</f>
        <v>-</v>
      </c>
      <c r="K2468" s="302"/>
      <c r="L2468" s="146" t="str">
        <f>IF($K2468="","-",_xlfn.XLOOKUP($K2468,Obj.Meta!$A:$A,Obj.Meta!$D:$D,"-",0,1))</f>
        <v>-</v>
      </c>
      <c r="M2468" s="300" t="str">
        <f>IF($K2468="","-",_xlfn.XLOOKUP($K2468,Obj.Meta!$A:$A,Obj.Meta!$F:$F,"-",0,1))</f>
        <v>-</v>
      </c>
      <c r="N2468" s="337" t="str">
        <f t="shared" si="77"/>
        <v>---</v>
      </c>
      <c r="O2468" s="333"/>
      <c r="P2468" s="54"/>
      <c r="Q2468" s="52"/>
      <c r="R2468" s="34"/>
      <c r="S2468" s="53"/>
      <c r="T2468" s="208"/>
      <c r="U2468" s="726"/>
      <c r="V2468" s="206"/>
      <c r="W2468" s="206"/>
      <c r="X2468" s="678"/>
      <c r="Y2468" s="34"/>
      <c r="Z2468" s="610"/>
      <c r="AA2468" s="608"/>
    </row>
    <row r="2469" spans="1:27">
      <c r="A2469" s="145" t="str">
        <f t="shared" si="76"/>
        <v>-</v>
      </c>
      <c r="B2469" s="146" t="str">
        <f>_xlfn.XLOOKUP($A2469,Dept.Meta!$A:$A,Dept.Meta!$F:$F,"-",0,1)</f>
        <v>-</v>
      </c>
      <c r="C2469" s="629" t="str">
        <f>_xlfn.XLOOKUP(_xlfn.CONCAT($G2469,"-",$I2469),Div.Meta!$H:$H,Div.Meta!$C:$C,"-",0,1)</f>
        <v>-</v>
      </c>
      <c r="D2469" s="302"/>
      <c r="E2469" s="146" t="str">
        <f>IF($D2469="","-",_xlfn.XLOOKUP($D2469,Fund.Meta!$A:$A,Fund.Meta!$D:$D,"-",0,1))</f>
        <v>-</v>
      </c>
      <c r="F2469" s="303" t="str">
        <f>IF($D2469="","-",_xlfn.XLOOKUP($D2469,Fund.Meta!$A:$A,Fund.Meta!$E:$E,"-",0,1))</f>
        <v>-</v>
      </c>
      <c r="G2469" s="334"/>
      <c r="H2469" s="303" t="str">
        <f>IF($G2469="","-",_xlfn.XLOOKUP($G2469,Appr.Meta!$A:$A,Appr.Meta!$D:$D,"-",0,1))</f>
        <v>-</v>
      </c>
      <c r="I2469" s="302"/>
      <c r="J2469" s="303" t="str">
        <f>IF($I2469="","-",_xlfn.XLOOKUP($I2469,'CC.Meta'!$A:$A,'CC.Meta'!$D:$D,"-",0,1))</f>
        <v>-</v>
      </c>
      <c r="K2469" s="302"/>
      <c r="L2469" s="146" t="str">
        <f>IF($K2469="","-",_xlfn.XLOOKUP($K2469,Obj.Meta!$A:$A,Obj.Meta!$D:$D,"-",0,1))</f>
        <v>-</v>
      </c>
      <c r="M2469" s="300" t="str">
        <f>IF($K2469="","-",_xlfn.XLOOKUP($K2469,Obj.Meta!$A:$A,Obj.Meta!$F:$F,"-",0,1))</f>
        <v>-</v>
      </c>
      <c r="N2469" s="337" t="str">
        <f t="shared" si="77"/>
        <v>---</v>
      </c>
      <c r="O2469" s="333"/>
      <c r="P2469" s="54"/>
      <c r="Q2469" s="52"/>
      <c r="R2469" s="34"/>
      <c r="S2469" s="53"/>
      <c r="T2469" s="208"/>
      <c r="U2469" s="726"/>
      <c r="V2469" s="206"/>
      <c r="W2469" s="206"/>
      <c r="X2469" s="678"/>
      <c r="Y2469" s="34"/>
      <c r="Z2469" s="610"/>
      <c r="AA2469" s="608"/>
    </row>
    <row r="2470" spans="1:27">
      <c r="A2470" s="145" t="str">
        <f t="shared" si="76"/>
        <v>-</v>
      </c>
      <c r="B2470" s="146" t="str">
        <f>_xlfn.XLOOKUP($A2470,Dept.Meta!$A:$A,Dept.Meta!$F:$F,"-",0,1)</f>
        <v>-</v>
      </c>
      <c r="C2470" s="629" t="str">
        <f>_xlfn.XLOOKUP(_xlfn.CONCAT($G2470,"-",$I2470),Div.Meta!$H:$H,Div.Meta!$C:$C,"-",0,1)</f>
        <v>-</v>
      </c>
      <c r="D2470" s="302"/>
      <c r="E2470" s="146" t="str">
        <f>IF($D2470="","-",_xlfn.XLOOKUP($D2470,Fund.Meta!$A:$A,Fund.Meta!$D:$D,"-",0,1))</f>
        <v>-</v>
      </c>
      <c r="F2470" s="303" t="str">
        <f>IF($D2470="","-",_xlfn.XLOOKUP($D2470,Fund.Meta!$A:$A,Fund.Meta!$E:$E,"-",0,1))</f>
        <v>-</v>
      </c>
      <c r="G2470" s="334"/>
      <c r="H2470" s="303" t="str">
        <f>IF($G2470="","-",_xlfn.XLOOKUP($G2470,Appr.Meta!$A:$A,Appr.Meta!$D:$D,"-",0,1))</f>
        <v>-</v>
      </c>
      <c r="I2470" s="302"/>
      <c r="J2470" s="303" t="str">
        <f>IF($I2470="","-",_xlfn.XLOOKUP($I2470,'CC.Meta'!$A:$A,'CC.Meta'!$D:$D,"-",0,1))</f>
        <v>-</v>
      </c>
      <c r="K2470" s="302"/>
      <c r="L2470" s="146" t="str">
        <f>IF($K2470="","-",_xlfn.XLOOKUP($K2470,Obj.Meta!$A:$A,Obj.Meta!$D:$D,"-",0,1))</f>
        <v>-</v>
      </c>
      <c r="M2470" s="300" t="str">
        <f>IF($K2470="","-",_xlfn.XLOOKUP($K2470,Obj.Meta!$A:$A,Obj.Meta!$F:$F,"-",0,1))</f>
        <v>-</v>
      </c>
      <c r="N2470" s="337" t="str">
        <f t="shared" si="77"/>
        <v>---</v>
      </c>
      <c r="O2470" s="333"/>
      <c r="P2470" s="54"/>
      <c r="Q2470" s="52"/>
      <c r="R2470" s="34"/>
      <c r="S2470" s="53"/>
      <c r="T2470" s="208"/>
      <c r="U2470" s="726"/>
      <c r="V2470" s="206"/>
      <c r="W2470" s="206"/>
      <c r="X2470" s="678"/>
      <c r="Y2470" s="34"/>
      <c r="Z2470" s="610"/>
      <c r="AA2470" s="608"/>
    </row>
    <row r="2471" spans="1:27">
      <c r="A2471" s="145" t="str">
        <f t="shared" si="76"/>
        <v>-</v>
      </c>
      <c r="B2471" s="146" t="str">
        <f>_xlfn.XLOOKUP($A2471,Dept.Meta!$A:$A,Dept.Meta!$F:$F,"-",0,1)</f>
        <v>-</v>
      </c>
      <c r="C2471" s="629" t="str">
        <f>_xlfn.XLOOKUP(_xlfn.CONCAT($G2471,"-",$I2471),Div.Meta!$H:$H,Div.Meta!$C:$C,"-",0,1)</f>
        <v>-</v>
      </c>
      <c r="D2471" s="302"/>
      <c r="E2471" s="146" t="str">
        <f>IF($D2471="","-",_xlfn.XLOOKUP($D2471,Fund.Meta!$A:$A,Fund.Meta!$D:$D,"-",0,1))</f>
        <v>-</v>
      </c>
      <c r="F2471" s="303" t="str">
        <f>IF($D2471="","-",_xlfn.XLOOKUP($D2471,Fund.Meta!$A:$A,Fund.Meta!$E:$E,"-",0,1))</f>
        <v>-</v>
      </c>
      <c r="G2471" s="334"/>
      <c r="H2471" s="303" t="str">
        <f>IF($G2471="","-",_xlfn.XLOOKUP($G2471,Appr.Meta!$A:$A,Appr.Meta!$D:$D,"-",0,1))</f>
        <v>-</v>
      </c>
      <c r="I2471" s="302"/>
      <c r="J2471" s="303" t="str">
        <f>IF($I2471="","-",_xlfn.XLOOKUP($I2471,'CC.Meta'!$A:$A,'CC.Meta'!$D:$D,"-",0,1))</f>
        <v>-</v>
      </c>
      <c r="K2471" s="302"/>
      <c r="L2471" s="146" t="str">
        <f>IF($K2471="","-",_xlfn.XLOOKUP($K2471,Obj.Meta!$A:$A,Obj.Meta!$D:$D,"-",0,1))</f>
        <v>-</v>
      </c>
      <c r="M2471" s="300" t="str">
        <f>IF($K2471="","-",_xlfn.XLOOKUP($K2471,Obj.Meta!$A:$A,Obj.Meta!$F:$F,"-",0,1))</f>
        <v>-</v>
      </c>
      <c r="N2471" s="337" t="str">
        <f t="shared" si="77"/>
        <v>---</v>
      </c>
      <c r="O2471" s="333"/>
      <c r="P2471" s="54"/>
      <c r="Q2471" s="52"/>
      <c r="R2471" s="34"/>
      <c r="S2471" s="53"/>
      <c r="T2471" s="208"/>
      <c r="U2471" s="726"/>
      <c r="V2471" s="206"/>
      <c r="W2471" s="206"/>
      <c r="X2471" s="678"/>
      <c r="Y2471" s="34"/>
      <c r="Z2471" s="610"/>
      <c r="AA2471" s="608"/>
    </row>
    <row r="2472" spans="1:27">
      <c r="A2472" s="145" t="str">
        <f t="shared" si="76"/>
        <v>-</v>
      </c>
      <c r="B2472" s="146" t="str">
        <f>_xlfn.XLOOKUP($A2472,Dept.Meta!$A:$A,Dept.Meta!$F:$F,"-",0,1)</f>
        <v>-</v>
      </c>
      <c r="C2472" s="629" t="str">
        <f>_xlfn.XLOOKUP(_xlfn.CONCAT($G2472,"-",$I2472),Div.Meta!$H:$H,Div.Meta!$C:$C,"-",0,1)</f>
        <v>-</v>
      </c>
      <c r="D2472" s="302"/>
      <c r="E2472" s="146" t="str">
        <f>IF($D2472="","-",_xlfn.XLOOKUP($D2472,Fund.Meta!$A:$A,Fund.Meta!$D:$D,"-",0,1))</f>
        <v>-</v>
      </c>
      <c r="F2472" s="303" t="str">
        <f>IF($D2472="","-",_xlfn.XLOOKUP($D2472,Fund.Meta!$A:$A,Fund.Meta!$E:$E,"-",0,1))</f>
        <v>-</v>
      </c>
      <c r="G2472" s="334"/>
      <c r="H2472" s="303" t="str">
        <f>IF($G2472="","-",_xlfn.XLOOKUP($G2472,Appr.Meta!$A:$A,Appr.Meta!$D:$D,"-",0,1))</f>
        <v>-</v>
      </c>
      <c r="I2472" s="302"/>
      <c r="J2472" s="303" t="str">
        <f>IF($I2472="","-",_xlfn.XLOOKUP($I2472,'CC.Meta'!$A:$A,'CC.Meta'!$D:$D,"-",0,1))</f>
        <v>-</v>
      </c>
      <c r="K2472" s="302"/>
      <c r="L2472" s="146" t="str">
        <f>IF($K2472="","-",_xlfn.XLOOKUP($K2472,Obj.Meta!$A:$A,Obj.Meta!$D:$D,"-",0,1))</f>
        <v>-</v>
      </c>
      <c r="M2472" s="300" t="str">
        <f>IF($K2472="","-",_xlfn.XLOOKUP($K2472,Obj.Meta!$A:$A,Obj.Meta!$F:$F,"-",0,1))</f>
        <v>-</v>
      </c>
      <c r="N2472" s="337" t="str">
        <f t="shared" si="77"/>
        <v>---</v>
      </c>
      <c r="O2472" s="333"/>
      <c r="P2472" s="54"/>
      <c r="Q2472" s="52"/>
      <c r="R2472" s="34"/>
      <c r="S2472" s="53"/>
      <c r="T2472" s="208"/>
      <c r="U2472" s="726"/>
      <c r="V2472" s="206"/>
      <c r="W2472" s="206"/>
      <c r="X2472" s="678"/>
      <c r="Y2472" s="34"/>
      <c r="Z2472" s="610"/>
      <c r="AA2472" s="608"/>
    </row>
    <row r="2473" spans="1:27">
      <c r="A2473" s="145" t="str">
        <f t="shared" si="76"/>
        <v>-</v>
      </c>
      <c r="B2473" s="146" t="str">
        <f>_xlfn.XLOOKUP($A2473,Dept.Meta!$A:$A,Dept.Meta!$F:$F,"-",0,1)</f>
        <v>-</v>
      </c>
      <c r="C2473" s="629" t="str">
        <f>_xlfn.XLOOKUP(_xlfn.CONCAT($G2473,"-",$I2473),Div.Meta!$H:$H,Div.Meta!$C:$C,"-",0,1)</f>
        <v>-</v>
      </c>
      <c r="D2473" s="302"/>
      <c r="E2473" s="146" t="str">
        <f>IF($D2473="","-",_xlfn.XLOOKUP($D2473,Fund.Meta!$A:$A,Fund.Meta!$D:$D,"-",0,1))</f>
        <v>-</v>
      </c>
      <c r="F2473" s="303" t="str">
        <f>IF($D2473="","-",_xlfn.XLOOKUP($D2473,Fund.Meta!$A:$A,Fund.Meta!$E:$E,"-",0,1))</f>
        <v>-</v>
      </c>
      <c r="G2473" s="334"/>
      <c r="H2473" s="303" t="str">
        <f>IF($G2473="","-",_xlfn.XLOOKUP($G2473,Appr.Meta!$A:$A,Appr.Meta!$D:$D,"-",0,1))</f>
        <v>-</v>
      </c>
      <c r="I2473" s="302"/>
      <c r="J2473" s="303" t="str">
        <f>IF($I2473="","-",_xlfn.XLOOKUP($I2473,'CC.Meta'!$A:$A,'CC.Meta'!$D:$D,"-",0,1))</f>
        <v>-</v>
      </c>
      <c r="K2473" s="302"/>
      <c r="L2473" s="146" t="str">
        <f>IF($K2473="","-",_xlfn.XLOOKUP($K2473,Obj.Meta!$A:$A,Obj.Meta!$D:$D,"-",0,1))</f>
        <v>-</v>
      </c>
      <c r="M2473" s="300" t="str">
        <f>IF($K2473="","-",_xlfn.XLOOKUP($K2473,Obj.Meta!$A:$A,Obj.Meta!$F:$F,"-",0,1))</f>
        <v>-</v>
      </c>
      <c r="N2473" s="337" t="str">
        <f t="shared" si="77"/>
        <v>---</v>
      </c>
      <c r="O2473" s="333"/>
      <c r="P2473" s="54"/>
      <c r="Q2473" s="52"/>
      <c r="R2473" s="34"/>
      <c r="S2473" s="53"/>
      <c r="T2473" s="208"/>
      <c r="U2473" s="726"/>
      <c r="V2473" s="206"/>
      <c r="W2473" s="206"/>
      <c r="X2473" s="678"/>
      <c r="Y2473" s="34"/>
      <c r="Z2473" s="610"/>
      <c r="AA2473" s="608"/>
    </row>
    <row r="2474" spans="1:27">
      <c r="A2474" s="145" t="str">
        <f t="shared" si="76"/>
        <v>-</v>
      </c>
      <c r="B2474" s="146" t="str">
        <f>_xlfn.XLOOKUP($A2474,Dept.Meta!$A:$A,Dept.Meta!$F:$F,"-",0,1)</f>
        <v>-</v>
      </c>
      <c r="C2474" s="629" t="str">
        <f>_xlfn.XLOOKUP(_xlfn.CONCAT($G2474,"-",$I2474),Div.Meta!$H:$H,Div.Meta!$C:$C,"-",0,1)</f>
        <v>-</v>
      </c>
      <c r="D2474" s="302"/>
      <c r="E2474" s="146" t="str">
        <f>IF($D2474="","-",_xlfn.XLOOKUP($D2474,Fund.Meta!$A:$A,Fund.Meta!$D:$D,"-",0,1))</f>
        <v>-</v>
      </c>
      <c r="F2474" s="303" t="str">
        <f>IF($D2474="","-",_xlfn.XLOOKUP($D2474,Fund.Meta!$A:$A,Fund.Meta!$E:$E,"-",0,1))</f>
        <v>-</v>
      </c>
      <c r="G2474" s="334"/>
      <c r="H2474" s="303" t="str">
        <f>IF($G2474="","-",_xlfn.XLOOKUP($G2474,Appr.Meta!$A:$A,Appr.Meta!$D:$D,"-",0,1))</f>
        <v>-</v>
      </c>
      <c r="I2474" s="302"/>
      <c r="J2474" s="303" t="str">
        <f>IF($I2474="","-",_xlfn.XLOOKUP($I2474,'CC.Meta'!$A:$A,'CC.Meta'!$D:$D,"-",0,1))</f>
        <v>-</v>
      </c>
      <c r="K2474" s="302"/>
      <c r="L2474" s="146" t="str">
        <f>IF($K2474="","-",_xlfn.XLOOKUP($K2474,Obj.Meta!$A:$A,Obj.Meta!$D:$D,"-",0,1))</f>
        <v>-</v>
      </c>
      <c r="M2474" s="300" t="str">
        <f>IF($K2474="","-",_xlfn.XLOOKUP($K2474,Obj.Meta!$A:$A,Obj.Meta!$F:$F,"-",0,1))</f>
        <v>-</v>
      </c>
      <c r="N2474" s="337" t="str">
        <f t="shared" si="77"/>
        <v>---</v>
      </c>
      <c r="O2474" s="333"/>
      <c r="P2474" s="54"/>
      <c r="Q2474" s="52"/>
      <c r="R2474" s="34"/>
      <c r="S2474" s="53"/>
      <c r="T2474" s="208"/>
      <c r="U2474" s="726"/>
      <c r="V2474" s="206"/>
      <c r="W2474" s="206"/>
      <c r="X2474" s="678"/>
      <c r="Y2474" s="34"/>
      <c r="Z2474" s="610"/>
      <c r="AA2474" s="608"/>
    </row>
    <row r="2475" spans="1:27">
      <c r="A2475" s="145" t="str">
        <f t="shared" si="76"/>
        <v>-</v>
      </c>
      <c r="B2475" s="146" t="str">
        <f>_xlfn.XLOOKUP($A2475,Dept.Meta!$A:$A,Dept.Meta!$F:$F,"-",0,1)</f>
        <v>-</v>
      </c>
      <c r="C2475" s="629" t="str">
        <f>_xlfn.XLOOKUP(_xlfn.CONCAT($G2475,"-",$I2475),Div.Meta!$H:$H,Div.Meta!$C:$C,"-",0,1)</f>
        <v>-</v>
      </c>
      <c r="D2475" s="302"/>
      <c r="E2475" s="146" t="str">
        <f>IF($D2475="","-",_xlfn.XLOOKUP($D2475,Fund.Meta!$A:$A,Fund.Meta!$D:$D,"-",0,1))</f>
        <v>-</v>
      </c>
      <c r="F2475" s="303" t="str">
        <f>IF($D2475="","-",_xlfn.XLOOKUP($D2475,Fund.Meta!$A:$A,Fund.Meta!$E:$E,"-",0,1))</f>
        <v>-</v>
      </c>
      <c r="G2475" s="334"/>
      <c r="H2475" s="303" t="str">
        <f>IF($G2475="","-",_xlfn.XLOOKUP($G2475,Appr.Meta!$A:$A,Appr.Meta!$D:$D,"-",0,1))</f>
        <v>-</v>
      </c>
      <c r="I2475" s="302"/>
      <c r="J2475" s="303" t="str">
        <f>IF($I2475="","-",_xlfn.XLOOKUP($I2475,'CC.Meta'!$A:$A,'CC.Meta'!$D:$D,"-",0,1))</f>
        <v>-</v>
      </c>
      <c r="K2475" s="302"/>
      <c r="L2475" s="146" t="str">
        <f>IF($K2475="","-",_xlfn.XLOOKUP($K2475,Obj.Meta!$A:$A,Obj.Meta!$D:$D,"-",0,1))</f>
        <v>-</v>
      </c>
      <c r="M2475" s="300" t="str">
        <f>IF($K2475="","-",_xlfn.XLOOKUP($K2475,Obj.Meta!$A:$A,Obj.Meta!$F:$F,"-",0,1))</f>
        <v>-</v>
      </c>
      <c r="N2475" s="337" t="str">
        <f t="shared" si="77"/>
        <v>---</v>
      </c>
      <c r="O2475" s="333"/>
      <c r="P2475" s="54"/>
      <c r="Q2475" s="52"/>
      <c r="R2475" s="34"/>
      <c r="S2475" s="53"/>
      <c r="T2475" s="208"/>
      <c r="U2475" s="726"/>
      <c r="V2475" s="206"/>
      <c r="W2475" s="206"/>
      <c r="X2475" s="678"/>
      <c r="Y2475" s="34"/>
      <c r="Z2475" s="610"/>
      <c r="AA2475" s="608"/>
    </row>
    <row r="2476" spans="1:27">
      <c r="A2476" s="145" t="str">
        <f t="shared" si="76"/>
        <v>-</v>
      </c>
      <c r="B2476" s="146" t="str">
        <f>_xlfn.XLOOKUP($A2476,Dept.Meta!$A:$A,Dept.Meta!$F:$F,"-",0,1)</f>
        <v>-</v>
      </c>
      <c r="C2476" s="629" t="str">
        <f>_xlfn.XLOOKUP(_xlfn.CONCAT($G2476,"-",$I2476),Div.Meta!$H:$H,Div.Meta!$C:$C,"-",0,1)</f>
        <v>-</v>
      </c>
      <c r="D2476" s="302"/>
      <c r="E2476" s="146" t="str">
        <f>IF($D2476="","-",_xlfn.XLOOKUP($D2476,Fund.Meta!$A:$A,Fund.Meta!$D:$D,"-",0,1))</f>
        <v>-</v>
      </c>
      <c r="F2476" s="303" t="str">
        <f>IF($D2476="","-",_xlfn.XLOOKUP($D2476,Fund.Meta!$A:$A,Fund.Meta!$E:$E,"-",0,1))</f>
        <v>-</v>
      </c>
      <c r="G2476" s="334"/>
      <c r="H2476" s="303" t="str">
        <f>IF($G2476="","-",_xlfn.XLOOKUP($G2476,Appr.Meta!$A:$A,Appr.Meta!$D:$D,"-",0,1))</f>
        <v>-</v>
      </c>
      <c r="I2476" s="302"/>
      <c r="J2476" s="303" t="str">
        <f>IF($I2476="","-",_xlfn.XLOOKUP($I2476,'CC.Meta'!$A:$A,'CC.Meta'!$D:$D,"-",0,1))</f>
        <v>-</v>
      </c>
      <c r="K2476" s="302"/>
      <c r="L2476" s="146" t="str">
        <f>IF($K2476="","-",_xlfn.XLOOKUP($K2476,Obj.Meta!$A:$A,Obj.Meta!$D:$D,"-",0,1))</f>
        <v>-</v>
      </c>
      <c r="M2476" s="300" t="str">
        <f>IF($K2476="","-",_xlfn.XLOOKUP($K2476,Obj.Meta!$A:$A,Obj.Meta!$F:$F,"-",0,1))</f>
        <v>-</v>
      </c>
      <c r="N2476" s="337" t="str">
        <f t="shared" si="77"/>
        <v>---</v>
      </c>
      <c r="O2476" s="333"/>
      <c r="P2476" s="54"/>
      <c r="Q2476" s="52"/>
      <c r="R2476" s="34"/>
      <c r="S2476" s="53"/>
      <c r="T2476" s="208"/>
      <c r="U2476" s="726"/>
      <c r="V2476" s="206"/>
      <c r="W2476" s="206"/>
      <c r="X2476" s="678"/>
      <c r="Y2476" s="34"/>
      <c r="Z2476" s="610"/>
      <c r="AA2476" s="608"/>
    </row>
    <row r="2477" spans="1:27">
      <c r="A2477" s="145" t="str">
        <f t="shared" si="76"/>
        <v>-</v>
      </c>
      <c r="B2477" s="146" t="str">
        <f>_xlfn.XLOOKUP($A2477,Dept.Meta!$A:$A,Dept.Meta!$F:$F,"-",0,1)</f>
        <v>-</v>
      </c>
      <c r="C2477" s="629" t="str">
        <f>_xlfn.XLOOKUP(_xlfn.CONCAT($G2477,"-",$I2477),Div.Meta!$H:$H,Div.Meta!$C:$C,"-",0,1)</f>
        <v>-</v>
      </c>
      <c r="D2477" s="302"/>
      <c r="E2477" s="146" t="str">
        <f>IF($D2477="","-",_xlfn.XLOOKUP($D2477,Fund.Meta!$A:$A,Fund.Meta!$D:$D,"-",0,1))</f>
        <v>-</v>
      </c>
      <c r="F2477" s="303" t="str">
        <f>IF($D2477="","-",_xlfn.XLOOKUP($D2477,Fund.Meta!$A:$A,Fund.Meta!$E:$E,"-",0,1))</f>
        <v>-</v>
      </c>
      <c r="G2477" s="334"/>
      <c r="H2477" s="303" t="str">
        <f>IF($G2477="","-",_xlfn.XLOOKUP($G2477,Appr.Meta!$A:$A,Appr.Meta!$D:$D,"-",0,1))</f>
        <v>-</v>
      </c>
      <c r="I2477" s="302"/>
      <c r="J2477" s="303" t="str">
        <f>IF($I2477="","-",_xlfn.XLOOKUP($I2477,'CC.Meta'!$A:$A,'CC.Meta'!$D:$D,"-",0,1))</f>
        <v>-</v>
      </c>
      <c r="K2477" s="302"/>
      <c r="L2477" s="146" t="str">
        <f>IF($K2477="","-",_xlfn.XLOOKUP($K2477,Obj.Meta!$A:$A,Obj.Meta!$D:$D,"-",0,1))</f>
        <v>-</v>
      </c>
      <c r="M2477" s="300" t="str">
        <f>IF($K2477="","-",_xlfn.XLOOKUP($K2477,Obj.Meta!$A:$A,Obj.Meta!$F:$F,"-",0,1))</f>
        <v>-</v>
      </c>
      <c r="N2477" s="337" t="str">
        <f t="shared" si="77"/>
        <v>---</v>
      </c>
      <c r="O2477" s="333"/>
      <c r="P2477" s="54"/>
      <c r="Q2477" s="52"/>
      <c r="R2477" s="34"/>
      <c r="S2477" s="53"/>
      <c r="T2477" s="208"/>
      <c r="U2477" s="726"/>
      <c r="V2477" s="206"/>
      <c r="W2477" s="206"/>
      <c r="X2477" s="678"/>
      <c r="Y2477" s="34"/>
      <c r="Z2477" s="610"/>
      <c r="AA2477" s="608"/>
    </row>
    <row r="2478" spans="1:27">
      <c r="A2478" s="145" t="str">
        <f t="shared" si="76"/>
        <v>-</v>
      </c>
      <c r="B2478" s="146" t="str">
        <f>_xlfn.XLOOKUP($A2478,Dept.Meta!$A:$A,Dept.Meta!$F:$F,"-",0,1)</f>
        <v>-</v>
      </c>
      <c r="C2478" s="629" t="str">
        <f>_xlfn.XLOOKUP(_xlfn.CONCAT($G2478,"-",$I2478),Div.Meta!$H:$H,Div.Meta!$C:$C,"-",0,1)</f>
        <v>-</v>
      </c>
      <c r="D2478" s="302"/>
      <c r="E2478" s="146" t="str">
        <f>IF($D2478="","-",_xlfn.XLOOKUP($D2478,Fund.Meta!$A:$A,Fund.Meta!$D:$D,"-",0,1))</f>
        <v>-</v>
      </c>
      <c r="F2478" s="303" t="str">
        <f>IF($D2478="","-",_xlfn.XLOOKUP($D2478,Fund.Meta!$A:$A,Fund.Meta!$E:$E,"-",0,1))</f>
        <v>-</v>
      </c>
      <c r="G2478" s="334"/>
      <c r="H2478" s="303" t="str">
        <f>IF($G2478="","-",_xlfn.XLOOKUP($G2478,Appr.Meta!$A:$A,Appr.Meta!$D:$D,"-",0,1))</f>
        <v>-</v>
      </c>
      <c r="I2478" s="302"/>
      <c r="J2478" s="303" t="str">
        <f>IF($I2478="","-",_xlfn.XLOOKUP($I2478,'CC.Meta'!$A:$A,'CC.Meta'!$D:$D,"-",0,1))</f>
        <v>-</v>
      </c>
      <c r="K2478" s="302"/>
      <c r="L2478" s="146" t="str">
        <f>IF($K2478="","-",_xlfn.XLOOKUP($K2478,Obj.Meta!$A:$A,Obj.Meta!$D:$D,"-",0,1))</f>
        <v>-</v>
      </c>
      <c r="M2478" s="300" t="str">
        <f>IF($K2478="","-",_xlfn.XLOOKUP($K2478,Obj.Meta!$A:$A,Obj.Meta!$F:$F,"-",0,1))</f>
        <v>-</v>
      </c>
      <c r="N2478" s="337" t="str">
        <f t="shared" si="77"/>
        <v>---</v>
      </c>
      <c r="O2478" s="333"/>
      <c r="P2478" s="54"/>
      <c r="Q2478" s="52"/>
      <c r="R2478" s="34"/>
      <c r="S2478" s="53"/>
      <c r="T2478" s="208"/>
      <c r="U2478" s="726"/>
      <c r="V2478" s="206"/>
      <c r="W2478" s="206"/>
      <c r="X2478" s="678"/>
      <c r="Y2478" s="34"/>
      <c r="Z2478" s="610"/>
      <c r="AA2478" s="608"/>
    </row>
    <row r="2479" spans="1:27">
      <c r="A2479" s="145" t="str">
        <f t="shared" si="76"/>
        <v>-</v>
      </c>
      <c r="B2479" s="146" t="str">
        <f>_xlfn.XLOOKUP($A2479,Dept.Meta!$A:$A,Dept.Meta!$F:$F,"-",0,1)</f>
        <v>-</v>
      </c>
      <c r="C2479" s="629" t="str">
        <f>_xlfn.XLOOKUP(_xlfn.CONCAT($G2479,"-",$I2479),Div.Meta!$H:$H,Div.Meta!$C:$C,"-",0,1)</f>
        <v>-</v>
      </c>
      <c r="D2479" s="302"/>
      <c r="E2479" s="146" t="str">
        <f>IF($D2479="","-",_xlfn.XLOOKUP($D2479,Fund.Meta!$A:$A,Fund.Meta!$D:$D,"-",0,1))</f>
        <v>-</v>
      </c>
      <c r="F2479" s="303" t="str">
        <f>IF($D2479="","-",_xlfn.XLOOKUP($D2479,Fund.Meta!$A:$A,Fund.Meta!$E:$E,"-",0,1))</f>
        <v>-</v>
      </c>
      <c r="G2479" s="334"/>
      <c r="H2479" s="303" t="str">
        <f>IF($G2479="","-",_xlfn.XLOOKUP($G2479,Appr.Meta!$A:$A,Appr.Meta!$D:$D,"-",0,1))</f>
        <v>-</v>
      </c>
      <c r="I2479" s="302"/>
      <c r="J2479" s="303" t="str">
        <f>IF($I2479="","-",_xlfn.XLOOKUP($I2479,'CC.Meta'!$A:$A,'CC.Meta'!$D:$D,"-",0,1))</f>
        <v>-</v>
      </c>
      <c r="K2479" s="302"/>
      <c r="L2479" s="146" t="str">
        <f>IF($K2479="","-",_xlfn.XLOOKUP($K2479,Obj.Meta!$A:$A,Obj.Meta!$D:$D,"-",0,1))</f>
        <v>-</v>
      </c>
      <c r="M2479" s="300" t="str">
        <f>IF($K2479="","-",_xlfn.XLOOKUP($K2479,Obj.Meta!$A:$A,Obj.Meta!$F:$F,"-",0,1))</f>
        <v>-</v>
      </c>
      <c r="N2479" s="337" t="str">
        <f t="shared" si="77"/>
        <v>---</v>
      </c>
      <c r="O2479" s="333"/>
      <c r="P2479" s="54"/>
      <c r="Q2479" s="52"/>
      <c r="R2479" s="34"/>
      <c r="S2479" s="53"/>
      <c r="T2479" s="208"/>
      <c r="U2479" s="726"/>
      <c r="V2479" s="206"/>
      <c r="W2479" s="206"/>
      <c r="X2479" s="678"/>
      <c r="Y2479" s="34"/>
      <c r="Z2479" s="610"/>
      <c r="AA2479" s="608"/>
    </row>
    <row r="2480" spans="1:27">
      <c r="A2480" s="145" t="str">
        <f t="shared" si="76"/>
        <v>-</v>
      </c>
      <c r="B2480" s="146" t="str">
        <f>_xlfn.XLOOKUP($A2480,Dept.Meta!$A:$A,Dept.Meta!$F:$F,"-",0,1)</f>
        <v>-</v>
      </c>
      <c r="C2480" s="629" t="str">
        <f>_xlfn.XLOOKUP(_xlfn.CONCAT($G2480,"-",$I2480),Div.Meta!$H:$H,Div.Meta!$C:$C,"-",0,1)</f>
        <v>-</v>
      </c>
      <c r="D2480" s="302"/>
      <c r="E2480" s="146" t="str">
        <f>IF($D2480="","-",_xlfn.XLOOKUP($D2480,Fund.Meta!$A:$A,Fund.Meta!$D:$D,"-",0,1))</f>
        <v>-</v>
      </c>
      <c r="F2480" s="303" t="str">
        <f>IF($D2480="","-",_xlfn.XLOOKUP($D2480,Fund.Meta!$A:$A,Fund.Meta!$E:$E,"-",0,1))</f>
        <v>-</v>
      </c>
      <c r="G2480" s="334"/>
      <c r="H2480" s="303" t="str">
        <f>IF($G2480="","-",_xlfn.XLOOKUP($G2480,Appr.Meta!$A:$A,Appr.Meta!$D:$D,"-",0,1))</f>
        <v>-</v>
      </c>
      <c r="I2480" s="302"/>
      <c r="J2480" s="303" t="str">
        <f>IF($I2480="","-",_xlfn.XLOOKUP($I2480,'CC.Meta'!$A:$A,'CC.Meta'!$D:$D,"-",0,1))</f>
        <v>-</v>
      </c>
      <c r="K2480" s="302"/>
      <c r="L2480" s="146" t="str">
        <f>IF($K2480="","-",_xlfn.XLOOKUP($K2480,Obj.Meta!$A:$A,Obj.Meta!$D:$D,"-",0,1))</f>
        <v>-</v>
      </c>
      <c r="M2480" s="300" t="str">
        <f>IF($K2480="","-",_xlfn.XLOOKUP($K2480,Obj.Meta!$A:$A,Obj.Meta!$F:$F,"-",0,1))</f>
        <v>-</v>
      </c>
      <c r="N2480" s="337" t="str">
        <f t="shared" si="77"/>
        <v>---</v>
      </c>
      <c r="O2480" s="333"/>
      <c r="P2480" s="54"/>
      <c r="Q2480" s="52"/>
      <c r="R2480" s="34"/>
      <c r="S2480" s="53"/>
      <c r="T2480" s="208"/>
      <c r="U2480" s="726"/>
      <c r="V2480" s="206"/>
      <c r="W2480" s="206"/>
      <c r="X2480" s="678"/>
      <c r="Y2480" s="34"/>
      <c r="Z2480" s="610"/>
      <c r="AA2480" s="608"/>
    </row>
    <row r="2481" spans="1:27">
      <c r="A2481" s="145" t="str">
        <f t="shared" si="76"/>
        <v>-</v>
      </c>
      <c r="B2481" s="146" t="str">
        <f>_xlfn.XLOOKUP($A2481,Dept.Meta!$A:$A,Dept.Meta!$F:$F,"-",0,1)</f>
        <v>-</v>
      </c>
      <c r="C2481" s="629" t="str">
        <f>_xlfn.XLOOKUP(_xlfn.CONCAT($G2481,"-",$I2481),Div.Meta!$H:$H,Div.Meta!$C:$C,"-",0,1)</f>
        <v>-</v>
      </c>
      <c r="D2481" s="302"/>
      <c r="E2481" s="146" t="str">
        <f>IF($D2481="","-",_xlfn.XLOOKUP($D2481,Fund.Meta!$A:$A,Fund.Meta!$D:$D,"-",0,1))</f>
        <v>-</v>
      </c>
      <c r="F2481" s="303" t="str">
        <f>IF($D2481="","-",_xlfn.XLOOKUP($D2481,Fund.Meta!$A:$A,Fund.Meta!$E:$E,"-",0,1))</f>
        <v>-</v>
      </c>
      <c r="G2481" s="334"/>
      <c r="H2481" s="303" t="str">
        <f>IF($G2481="","-",_xlfn.XLOOKUP($G2481,Appr.Meta!$A:$A,Appr.Meta!$D:$D,"-",0,1))</f>
        <v>-</v>
      </c>
      <c r="I2481" s="302"/>
      <c r="J2481" s="303" t="str">
        <f>IF($I2481="","-",_xlfn.XLOOKUP($I2481,'CC.Meta'!$A:$A,'CC.Meta'!$D:$D,"-",0,1))</f>
        <v>-</v>
      </c>
      <c r="K2481" s="302"/>
      <c r="L2481" s="146" t="str">
        <f>IF($K2481="","-",_xlfn.XLOOKUP($K2481,Obj.Meta!$A:$A,Obj.Meta!$D:$D,"-",0,1))</f>
        <v>-</v>
      </c>
      <c r="M2481" s="300" t="str">
        <f>IF($K2481="","-",_xlfn.XLOOKUP($K2481,Obj.Meta!$A:$A,Obj.Meta!$F:$F,"-",0,1))</f>
        <v>-</v>
      </c>
      <c r="N2481" s="337" t="str">
        <f t="shared" si="77"/>
        <v>---</v>
      </c>
      <c r="O2481" s="333"/>
      <c r="P2481" s="54"/>
      <c r="Q2481" s="52"/>
      <c r="R2481" s="34"/>
      <c r="S2481" s="53"/>
      <c r="T2481" s="208"/>
      <c r="U2481" s="726"/>
      <c r="V2481" s="206"/>
      <c r="W2481" s="206"/>
      <c r="X2481" s="678"/>
      <c r="Y2481" s="34"/>
      <c r="Z2481" s="610"/>
      <c r="AA2481" s="608"/>
    </row>
    <row r="2482" spans="1:27">
      <c r="A2482" s="145" t="str">
        <f t="shared" si="76"/>
        <v>-</v>
      </c>
      <c r="B2482" s="146" t="str">
        <f>_xlfn.XLOOKUP($A2482,Dept.Meta!$A:$A,Dept.Meta!$F:$F,"-",0,1)</f>
        <v>-</v>
      </c>
      <c r="C2482" s="629" t="str">
        <f>_xlfn.XLOOKUP(_xlfn.CONCAT($G2482,"-",$I2482),Div.Meta!$H:$H,Div.Meta!$C:$C,"-",0,1)</f>
        <v>-</v>
      </c>
      <c r="D2482" s="302"/>
      <c r="E2482" s="146" t="str">
        <f>IF($D2482="","-",_xlfn.XLOOKUP($D2482,Fund.Meta!$A:$A,Fund.Meta!$D:$D,"-",0,1))</f>
        <v>-</v>
      </c>
      <c r="F2482" s="303" t="str">
        <f>IF($D2482="","-",_xlfn.XLOOKUP($D2482,Fund.Meta!$A:$A,Fund.Meta!$E:$E,"-",0,1))</f>
        <v>-</v>
      </c>
      <c r="G2482" s="334"/>
      <c r="H2482" s="303" t="str">
        <f>IF($G2482="","-",_xlfn.XLOOKUP($G2482,Appr.Meta!$A:$A,Appr.Meta!$D:$D,"-",0,1))</f>
        <v>-</v>
      </c>
      <c r="I2482" s="302"/>
      <c r="J2482" s="303" t="str">
        <f>IF($I2482="","-",_xlfn.XLOOKUP($I2482,'CC.Meta'!$A:$A,'CC.Meta'!$D:$D,"-",0,1))</f>
        <v>-</v>
      </c>
      <c r="K2482" s="302"/>
      <c r="L2482" s="146" t="str">
        <f>IF($K2482="","-",_xlfn.XLOOKUP($K2482,Obj.Meta!$A:$A,Obj.Meta!$D:$D,"-",0,1))</f>
        <v>-</v>
      </c>
      <c r="M2482" s="300" t="str">
        <f>IF($K2482="","-",_xlfn.XLOOKUP($K2482,Obj.Meta!$A:$A,Obj.Meta!$F:$F,"-",0,1))</f>
        <v>-</v>
      </c>
      <c r="N2482" s="337" t="str">
        <f t="shared" si="77"/>
        <v>---</v>
      </c>
      <c r="O2482" s="333"/>
      <c r="P2482" s="54"/>
      <c r="Q2482" s="52"/>
      <c r="R2482" s="34"/>
      <c r="S2482" s="53"/>
      <c r="T2482" s="208"/>
      <c r="U2482" s="726"/>
      <c r="V2482" s="206"/>
      <c r="W2482" s="206"/>
      <c r="X2482" s="678"/>
      <c r="Y2482" s="34"/>
      <c r="Z2482" s="610"/>
      <c r="AA2482" s="608"/>
    </row>
    <row r="2483" spans="1:27">
      <c r="A2483" s="145" t="str">
        <f t="shared" si="76"/>
        <v>-</v>
      </c>
      <c r="B2483" s="146" t="str">
        <f>_xlfn.XLOOKUP($A2483,Dept.Meta!$A:$A,Dept.Meta!$F:$F,"-",0,1)</f>
        <v>-</v>
      </c>
      <c r="C2483" s="629" t="str">
        <f>_xlfn.XLOOKUP(_xlfn.CONCAT($G2483,"-",$I2483),Div.Meta!$H:$H,Div.Meta!$C:$C,"-",0,1)</f>
        <v>-</v>
      </c>
      <c r="D2483" s="302"/>
      <c r="E2483" s="146" t="str">
        <f>IF($D2483="","-",_xlfn.XLOOKUP($D2483,Fund.Meta!$A:$A,Fund.Meta!$D:$D,"-",0,1))</f>
        <v>-</v>
      </c>
      <c r="F2483" s="303" t="str">
        <f>IF($D2483="","-",_xlfn.XLOOKUP($D2483,Fund.Meta!$A:$A,Fund.Meta!$E:$E,"-",0,1))</f>
        <v>-</v>
      </c>
      <c r="G2483" s="334"/>
      <c r="H2483" s="303" t="str">
        <f>IF($G2483="","-",_xlfn.XLOOKUP($G2483,Appr.Meta!$A:$A,Appr.Meta!$D:$D,"-",0,1))</f>
        <v>-</v>
      </c>
      <c r="I2483" s="302"/>
      <c r="J2483" s="303" t="str">
        <f>IF($I2483="","-",_xlfn.XLOOKUP($I2483,'CC.Meta'!$A:$A,'CC.Meta'!$D:$D,"-",0,1))</f>
        <v>-</v>
      </c>
      <c r="K2483" s="302"/>
      <c r="L2483" s="146" t="str">
        <f>IF($K2483="","-",_xlfn.XLOOKUP($K2483,Obj.Meta!$A:$A,Obj.Meta!$D:$D,"-",0,1))</f>
        <v>-</v>
      </c>
      <c r="M2483" s="300" t="str">
        <f>IF($K2483="","-",_xlfn.XLOOKUP($K2483,Obj.Meta!$A:$A,Obj.Meta!$F:$F,"-",0,1))</f>
        <v>-</v>
      </c>
      <c r="N2483" s="337" t="str">
        <f t="shared" si="77"/>
        <v>---</v>
      </c>
      <c r="O2483" s="333"/>
      <c r="P2483" s="54"/>
      <c r="Q2483" s="52"/>
      <c r="R2483" s="34"/>
      <c r="S2483" s="53"/>
      <c r="T2483" s="208"/>
      <c r="U2483" s="726"/>
      <c r="V2483" s="206"/>
      <c r="W2483" s="206"/>
      <c r="X2483" s="678"/>
      <c r="Y2483" s="34"/>
      <c r="Z2483" s="610"/>
      <c r="AA2483" s="608"/>
    </row>
    <row r="2484" spans="1:27">
      <c r="A2484" s="145" t="str">
        <f t="shared" si="76"/>
        <v>-</v>
      </c>
      <c r="B2484" s="146" t="str">
        <f>_xlfn.XLOOKUP($A2484,Dept.Meta!$A:$A,Dept.Meta!$F:$F,"-",0,1)</f>
        <v>-</v>
      </c>
      <c r="C2484" s="629" t="str">
        <f>_xlfn.XLOOKUP(_xlfn.CONCAT($G2484,"-",$I2484),Div.Meta!$H:$H,Div.Meta!$C:$C,"-",0,1)</f>
        <v>-</v>
      </c>
      <c r="D2484" s="302"/>
      <c r="E2484" s="146" t="str">
        <f>IF($D2484="","-",_xlfn.XLOOKUP($D2484,Fund.Meta!$A:$A,Fund.Meta!$D:$D,"-",0,1))</f>
        <v>-</v>
      </c>
      <c r="F2484" s="303" t="str">
        <f>IF($D2484="","-",_xlfn.XLOOKUP($D2484,Fund.Meta!$A:$A,Fund.Meta!$E:$E,"-",0,1))</f>
        <v>-</v>
      </c>
      <c r="G2484" s="334"/>
      <c r="H2484" s="303" t="str">
        <f>IF($G2484="","-",_xlfn.XLOOKUP($G2484,Appr.Meta!$A:$A,Appr.Meta!$D:$D,"-",0,1))</f>
        <v>-</v>
      </c>
      <c r="I2484" s="302"/>
      <c r="J2484" s="303" t="str">
        <f>IF($I2484="","-",_xlfn.XLOOKUP($I2484,'CC.Meta'!$A:$A,'CC.Meta'!$D:$D,"-",0,1))</f>
        <v>-</v>
      </c>
      <c r="K2484" s="302"/>
      <c r="L2484" s="146" t="str">
        <f>IF($K2484="","-",_xlfn.XLOOKUP($K2484,Obj.Meta!$A:$A,Obj.Meta!$D:$D,"-",0,1))</f>
        <v>-</v>
      </c>
      <c r="M2484" s="300" t="str">
        <f>IF($K2484="","-",_xlfn.XLOOKUP($K2484,Obj.Meta!$A:$A,Obj.Meta!$F:$F,"-",0,1))</f>
        <v>-</v>
      </c>
      <c r="N2484" s="337" t="str">
        <f t="shared" si="77"/>
        <v>---</v>
      </c>
      <c r="O2484" s="333"/>
      <c r="P2484" s="54"/>
      <c r="Q2484" s="52"/>
      <c r="R2484" s="34"/>
      <c r="S2484" s="53"/>
      <c r="T2484" s="208"/>
      <c r="U2484" s="726"/>
      <c r="V2484" s="206"/>
      <c r="W2484" s="206"/>
      <c r="X2484" s="678"/>
      <c r="Y2484" s="34"/>
      <c r="Z2484" s="610"/>
      <c r="AA2484" s="608"/>
    </row>
    <row r="2485" spans="1:27">
      <c r="A2485" s="145" t="str">
        <f t="shared" si="76"/>
        <v>-</v>
      </c>
      <c r="B2485" s="146" t="str">
        <f>_xlfn.XLOOKUP($A2485,Dept.Meta!$A:$A,Dept.Meta!$F:$F,"-",0,1)</f>
        <v>-</v>
      </c>
      <c r="C2485" s="629" t="str">
        <f>_xlfn.XLOOKUP(_xlfn.CONCAT($G2485,"-",$I2485),Div.Meta!$H:$H,Div.Meta!$C:$C,"-",0,1)</f>
        <v>-</v>
      </c>
      <c r="D2485" s="302"/>
      <c r="E2485" s="146" t="str">
        <f>IF($D2485="","-",_xlfn.XLOOKUP($D2485,Fund.Meta!$A:$A,Fund.Meta!$D:$D,"-",0,1))</f>
        <v>-</v>
      </c>
      <c r="F2485" s="303" t="str">
        <f>IF($D2485="","-",_xlfn.XLOOKUP($D2485,Fund.Meta!$A:$A,Fund.Meta!$E:$E,"-",0,1))</f>
        <v>-</v>
      </c>
      <c r="G2485" s="334"/>
      <c r="H2485" s="303" t="str">
        <f>IF($G2485="","-",_xlfn.XLOOKUP($G2485,Appr.Meta!$A:$A,Appr.Meta!$D:$D,"-",0,1))</f>
        <v>-</v>
      </c>
      <c r="I2485" s="302"/>
      <c r="J2485" s="303" t="str">
        <f>IF($I2485="","-",_xlfn.XLOOKUP($I2485,'CC.Meta'!$A:$A,'CC.Meta'!$D:$D,"-",0,1))</f>
        <v>-</v>
      </c>
      <c r="K2485" s="302"/>
      <c r="L2485" s="146" t="str">
        <f>IF($K2485="","-",_xlfn.XLOOKUP($K2485,Obj.Meta!$A:$A,Obj.Meta!$D:$D,"-",0,1))</f>
        <v>-</v>
      </c>
      <c r="M2485" s="300" t="str">
        <f>IF($K2485="","-",_xlfn.XLOOKUP($K2485,Obj.Meta!$A:$A,Obj.Meta!$F:$F,"-",0,1))</f>
        <v>-</v>
      </c>
      <c r="N2485" s="337" t="str">
        <f t="shared" si="77"/>
        <v>---</v>
      </c>
      <c r="O2485" s="333"/>
      <c r="P2485" s="54"/>
      <c r="Q2485" s="52"/>
      <c r="R2485" s="34"/>
      <c r="S2485" s="53"/>
      <c r="T2485" s="208"/>
      <c r="U2485" s="726"/>
      <c r="V2485" s="206"/>
      <c r="W2485" s="206"/>
      <c r="X2485" s="678"/>
      <c r="Y2485" s="34"/>
      <c r="Z2485" s="610"/>
      <c r="AA2485" s="608"/>
    </row>
    <row r="2486" spans="1:27">
      <c r="A2486" s="145" t="str">
        <f t="shared" si="76"/>
        <v>-</v>
      </c>
      <c r="B2486" s="146" t="str">
        <f>_xlfn.XLOOKUP($A2486,Dept.Meta!$A:$A,Dept.Meta!$F:$F,"-",0,1)</f>
        <v>-</v>
      </c>
      <c r="C2486" s="629" t="str">
        <f>_xlfn.XLOOKUP(_xlfn.CONCAT($G2486,"-",$I2486),Div.Meta!$H:$H,Div.Meta!$C:$C,"-",0,1)</f>
        <v>-</v>
      </c>
      <c r="D2486" s="302"/>
      <c r="E2486" s="146" t="str">
        <f>IF($D2486="","-",_xlfn.XLOOKUP($D2486,Fund.Meta!$A:$A,Fund.Meta!$D:$D,"-",0,1))</f>
        <v>-</v>
      </c>
      <c r="F2486" s="303" t="str">
        <f>IF($D2486="","-",_xlfn.XLOOKUP($D2486,Fund.Meta!$A:$A,Fund.Meta!$E:$E,"-",0,1))</f>
        <v>-</v>
      </c>
      <c r="G2486" s="334"/>
      <c r="H2486" s="303" t="str">
        <f>IF($G2486="","-",_xlfn.XLOOKUP($G2486,Appr.Meta!$A:$A,Appr.Meta!$D:$D,"-",0,1))</f>
        <v>-</v>
      </c>
      <c r="I2486" s="302"/>
      <c r="J2486" s="303" t="str">
        <f>IF($I2486="","-",_xlfn.XLOOKUP($I2486,'CC.Meta'!$A:$A,'CC.Meta'!$D:$D,"-",0,1))</f>
        <v>-</v>
      </c>
      <c r="K2486" s="302"/>
      <c r="L2486" s="146" t="str">
        <f>IF($K2486="","-",_xlfn.XLOOKUP($K2486,Obj.Meta!$A:$A,Obj.Meta!$D:$D,"-",0,1))</f>
        <v>-</v>
      </c>
      <c r="M2486" s="300" t="str">
        <f>IF($K2486="","-",_xlfn.XLOOKUP($K2486,Obj.Meta!$A:$A,Obj.Meta!$F:$F,"-",0,1))</f>
        <v>-</v>
      </c>
      <c r="N2486" s="337" t="str">
        <f t="shared" si="77"/>
        <v>---</v>
      </c>
      <c r="O2486" s="333"/>
      <c r="P2486" s="54"/>
      <c r="Q2486" s="52"/>
      <c r="R2486" s="34"/>
      <c r="S2486" s="53"/>
      <c r="T2486" s="208"/>
      <c r="U2486" s="726"/>
      <c r="V2486" s="206"/>
      <c r="W2486" s="206"/>
      <c r="X2486" s="678"/>
      <c r="Y2486" s="34"/>
      <c r="Z2486" s="610"/>
      <c r="AA2486" s="608"/>
    </row>
    <row r="2487" spans="1:27">
      <c r="A2487" s="145" t="str">
        <f t="shared" si="76"/>
        <v>-</v>
      </c>
      <c r="B2487" s="146" t="str">
        <f>_xlfn.XLOOKUP($A2487,Dept.Meta!$A:$A,Dept.Meta!$F:$F,"-",0,1)</f>
        <v>-</v>
      </c>
      <c r="C2487" s="629" t="str">
        <f>_xlfn.XLOOKUP(_xlfn.CONCAT($G2487,"-",$I2487),Div.Meta!$H:$H,Div.Meta!$C:$C,"-",0,1)</f>
        <v>-</v>
      </c>
      <c r="D2487" s="302"/>
      <c r="E2487" s="146" t="str">
        <f>IF($D2487="","-",_xlfn.XLOOKUP($D2487,Fund.Meta!$A:$A,Fund.Meta!$D:$D,"-",0,1))</f>
        <v>-</v>
      </c>
      <c r="F2487" s="303" t="str">
        <f>IF($D2487="","-",_xlfn.XLOOKUP($D2487,Fund.Meta!$A:$A,Fund.Meta!$E:$E,"-",0,1))</f>
        <v>-</v>
      </c>
      <c r="G2487" s="334"/>
      <c r="H2487" s="303" t="str">
        <f>IF($G2487="","-",_xlfn.XLOOKUP($G2487,Appr.Meta!$A:$A,Appr.Meta!$D:$D,"-",0,1))</f>
        <v>-</v>
      </c>
      <c r="I2487" s="302"/>
      <c r="J2487" s="303" t="str">
        <f>IF($I2487="","-",_xlfn.XLOOKUP($I2487,'CC.Meta'!$A:$A,'CC.Meta'!$D:$D,"-",0,1))</f>
        <v>-</v>
      </c>
      <c r="K2487" s="302"/>
      <c r="L2487" s="146" t="str">
        <f>IF($K2487="","-",_xlfn.XLOOKUP($K2487,Obj.Meta!$A:$A,Obj.Meta!$D:$D,"-",0,1))</f>
        <v>-</v>
      </c>
      <c r="M2487" s="300" t="str">
        <f>IF($K2487="","-",_xlfn.XLOOKUP($K2487,Obj.Meta!$A:$A,Obj.Meta!$F:$F,"-",0,1))</f>
        <v>-</v>
      </c>
      <c r="N2487" s="337" t="str">
        <f t="shared" si="77"/>
        <v>---</v>
      </c>
      <c r="O2487" s="333"/>
      <c r="P2487" s="54"/>
      <c r="Q2487" s="52"/>
      <c r="R2487" s="34"/>
      <c r="S2487" s="53"/>
      <c r="T2487" s="208"/>
      <c r="U2487" s="726"/>
      <c r="V2487" s="206"/>
      <c r="W2487" s="206"/>
      <c r="X2487" s="678"/>
      <c r="Y2487" s="34"/>
      <c r="Z2487" s="610"/>
      <c r="AA2487" s="608"/>
    </row>
    <row r="2488" spans="1:27">
      <c r="A2488" s="145" t="str">
        <f t="shared" si="76"/>
        <v>-</v>
      </c>
      <c r="B2488" s="146" t="str">
        <f>_xlfn.XLOOKUP($A2488,Dept.Meta!$A:$A,Dept.Meta!$F:$F,"-",0,1)</f>
        <v>-</v>
      </c>
      <c r="C2488" s="629" t="str">
        <f>_xlfn.XLOOKUP(_xlfn.CONCAT($G2488,"-",$I2488),Div.Meta!$H:$H,Div.Meta!$C:$C,"-",0,1)</f>
        <v>-</v>
      </c>
      <c r="D2488" s="302"/>
      <c r="E2488" s="146" t="str">
        <f>IF($D2488="","-",_xlfn.XLOOKUP($D2488,Fund.Meta!$A:$A,Fund.Meta!$D:$D,"-",0,1))</f>
        <v>-</v>
      </c>
      <c r="F2488" s="303" t="str">
        <f>IF($D2488="","-",_xlfn.XLOOKUP($D2488,Fund.Meta!$A:$A,Fund.Meta!$E:$E,"-",0,1))</f>
        <v>-</v>
      </c>
      <c r="G2488" s="334"/>
      <c r="H2488" s="303" t="str">
        <f>IF($G2488="","-",_xlfn.XLOOKUP($G2488,Appr.Meta!$A:$A,Appr.Meta!$D:$D,"-",0,1))</f>
        <v>-</v>
      </c>
      <c r="I2488" s="302"/>
      <c r="J2488" s="303" t="str">
        <f>IF($I2488="","-",_xlfn.XLOOKUP($I2488,'CC.Meta'!$A:$A,'CC.Meta'!$D:$D,"-",0,1))</f>
        <v>-</v>
      </c>
      <c r="K2488" s="302"/>
      <c r="L2488" s="146" t="str">
        <f>IF($K2488="","-",_xlfn.XLOOKUP($K2488,Obj.Meta!$A:$A,Obj.Meta!$D:$D,"-",0,1))</f>
        <v>-</v>
      </c>
      <c r="M2488" s="300" t="str">
        <f>IF($K2488="","-",_xlfn.XLOOKUP($K2488,Obj.Meta!$A:$A,Obj.Meta!$F:$F,"-",0,1))</f>
        <v>-</v>
      </c>
      <c r="N2488" s="337" t="str">
        <f t="shared" si="77"/>
        <v>---</v>
      </c>
      <c r="O2488" s="333"/>
      <c r="P2488" s="54"/>
      <c r="Q2488" s="52"/>
      <c r="R2488" s="34"/>
      <c r="S2488" s="53"/>
      <c r="T2488" s="208"/>
      <c r="U2488" s="726"/>
      <c r="V2488" s="206"/>
      <c r="W2488" s="206"/>
      <c r="X2488" s="678"/>
      <c r="Y2488" s="34"/>
      <c r="Z2488" s="610"/>
      <c r="AA2488" s="608"/>
    </row>
    <row r="2489" spans="1:27">
      <c r="A2489" s="145" t="str">
        <f t="shared" si="76"/>
        <v>-</v>
      </c>
      <c r="B2489" s="146" t="str">
        <f>_xlfn.XLOOKUP($A2489,Dept.Meta!$A:$A,Dept.Meta!$F:$F,"-",0,1)</f>
        <v>-</v>
      </c>
      <c r="C2489" s="629" t="str">
        <f>_xlfn.XLOOKUP(_xlfn.CONCAT($G2489,"-",$I2489),Div.Meta!$H:$H,Div.Meta!$C:$C,"-",0,1)</f>
        <v>-</v>
      </c>
      <c r="D2489" s="302"/>
      <c r="E2489" s="146" t="str">
        <f>IF($D2489="","-",_xlfn.XLOOKUP($D2489,Fund.Meta!$A:$A,Fund.Meta!$D:$D,"-",0,1))</f>
        <v>-</v>
      </c>
      <c r="F2489" s="303" t="str">
        <f>IF($D2489="","-",_xlfn.XLOOKUP($D2489,Fund.Meta!$A:$A,Fund.Meta!$E:$E,"-",0,1))</f>
        <v>-</v>
      </c>
      <c r="G2489" s="334"/>
      <c r="H2489" s="303" t="str">
        <f>IF($G2489="","-",_xlfn.XLOOKUP($G2489,Appr.Meta!$A:$A,Appr.Meta!$D:$D,"-",0,1))</f>
        <v>-</v>
      </c>
      <c r="I2489" s="302"/>
      <c r="J2489" s="303" t="str">
        <f>IF($I2489="","-",_xlfn.XLOOKUP($I2489,'CC.Meta'!$A:$A,'CC.Meta'!$D:$D,"-",0,1))</f>
        <v>-</v>
      </c>
      <c r="K2489" s="302"/>
      <c r="L2489" s="146" t="str">
        <f>IF($K2489="","-",_xlfn.XLOOKUP($K2489,Obj.Meta!$A:$A,Obj.Meta!$D:$D,"-",0,1))</f>
        <v>-</v>
      </c>
      <c r="M2489" s="300" t="str">
        <f>IF($K2489="","-",_xlfn.XLOOKUP($K2489,Obj.Meta!$A:$A,Obj.Meta!$F:$F,"-",0,1))</f>
        <v>-</v>
      </c>
      <c r="N2489" s="337" t="str">
        <f t="shared" si="77"/>
        <v>---</v>
      </c>
      <c r="O2489" s="333"/>
      <c r="P2489" s="54"/>
      <c r="Q2489" s="52"/>
      <c r="R2489" s="34"/>
      <c r="S2489" s="53"/>
      <c r="T2489" s="208"/>
      <c r="U2489" s="726"/>
      <c r="V2489" s="206"/>
      <c r="W2489" s="206"/>
      <c r="X2489" s="678"/>
      <c r="Y2489" s="34"/>
      <c r="Z2489" s="610"/>
      <c r="AA2489" s="608"/>
    </row>
    <row r="2490" spans="1:27">
      <c r="A2490" s="145" t="str">
        <f t="shared" si="76"/>
        <v>-</v>
      </c>
      <c r="B2490" s="146" t="str">
        <f>_xlfn.XLOOKUP($A2490,Dept.Meta!$A:$A,Dept.Meta!$F:$F,"-",0,1)</f>
        <v>-</v>
      </c>
      <c r="C2490" s="629" t="str">
        <f>_xlfn.XLOOKUP(_xlfn.CONCAT($G2490,"-",$I2490),Div.Meta!$H:$H,Div.Meta!$C:$C,"-",0,1)</f>
        <v>-</v>
      </c>
      <c r="D2490" s="302"/>
      <c r="E2490" s="146" t="str">
        <f>IF($D2490="","-",_xlfn.XLOOKUP($D2490,Fund.Meta!$A:$A,Fund.Meta!$D:$D,"-",0,1))</f>
        <v>-</v>
      </c>
      <c r="F2490" s="303" t="str">
        <f>IF($D2490="","-",_xlfn.XLOOKUP($D2490,Fund.Meta!$A:$A,Fund.Meta!$E:$E,"-",0,1))</f>
        <v>-</v>
      </c>
      <c r="G2490" s="334"/>
      <c r="H2490" s="303" t="str">
        <f>IF($G2490="","-",_xlfn.XLOOKUP($G2490,Appr.Meta!$A:$A,Appr.Meta!$D:$D,"-",0,1))</f>
        <v>-</v>
      </c>
      <c r="I2490" s="302"/>
      <c r="J2490" s="303" t="str">
        <f>IF($I2490="","-",_xlfn.XLOOKUP($I2490,'CC.Meta'!$A:$A,'CC.Meta'!$D:$D,"-",0,1))</f>
        <v>-</v>
      </c>
      <c r="K2490" s="302"/>
      <c r="L2490" s="146" t="str">
        <f>IF($K2490="","-",_xlfn.XLOOKUP($K2490,Obj.Meta!$A:$A,Obj.Meta!$D:$D,"-",0,1))</f>
        <v>-</v>
      </c>
      <c r="M2490" s="300" t="str">
        <f>IF($K2490="","-",_xlfn.XLOOKUP($K2490,Obj.Meta!$A:$A,Obj.Meta!$F:$F,"-",0,1))</f>
        <v>-</v>
      </c>
      <c r="N2490" s="337" t="str">
        <f t="shared" si="77"/>
        <v>---</v>
      </c>
      <c r="O2490" s="333"/>
      <c r="P2490" s="54"/>
      <c r="Q2490" s="52"/>
      <c r="R2490" s="34"/>
      <c r="S2490" s="53"/>
      <c r="T2490" s="208"/>
      <c r="U2490" s="726"/>
      <c r="V2490" s="206"/>
      <c r="W2490" s="206"/>
      <c r="X2490" s="678"/>
      <c r="Y2490" s="34"/>
      <c r="Z2490" s="610"/>
      <c r="AA2490" s="608"/>
    </row>
    <row r="2491" spans="1:27">
      <c r="A2491" s="145" t="str">
        <f t="shared" si="76"/>
        <v>-</v>
      </c>
      <c r="B2491" s="146" t="str">
        <f>_xlfn.XLOOKUP($A2491,Dept.Meta!$A:$A,Dept.Meta!$F:$F,"-",0,1)</f>
        <v>-</v>
      </c>
      <c r="C2491" s="629" t="str">
        <f>_xlfn.XLOOKUP(_xlfn.CONCAT($G2491,"-",$I2491),Div.Meta!$H:$H,Div.Meta!$C:$C,"-",0,1)</f>
        <v>-</v>
      </c>
      <c r="D2491" s="302"/>
      <c r="E2491" s="146" t="str">
        <f>IF($D2491="","-",_xlfn.XLOOKUP($D2491,Fund.Meta!$A:$A,Fund.Meta!$D:$D,"-",0,1))</f>
        <v>-</v>
      </c>
      <c r="F2491" s="303" t="str">
        <f>IF($D2491="","-",_xlfn.XLOOKUP($D2491,Fund.Meta!$A:$A,Fund.Meta!$E:$E,"-",0,1))</f>
        <v>-</v>
      </c>
      <c r="G2491" s="334"/>
      <c r="H2491" s="303" t="str">
        <f>IF($G2491="","-",_xlfn.XLOOKUP($G2491,Appr.Meta!$A:$A,Appr.Meta!$D:$D,"-",0,1))</f>
        <v>-</v>
      </c>
      <c r="I2491" s="302"/>
      <c r="J2491" s="303" t="str">
        <f>IF($I2491="","-",_xlfn.XLOOKUP($I2491,'CC.Meta'!$A:$A,'CC.Meta'!$D:$D,"-",0,1))</f>
        <v>-</v>
      </c>
      <c r="K2491" s="302"/>
      <c r="L2491" s="146" t="str">
        <f>IF($K2491="","-",_xlfn.XLOOKUP($K2491,Obj.Meta!$A:$A,Obj.Meta!$D:$D,"-",0,1))</f>
        <v>-</v>
      </c>
      <c r="M2491" s="300" t="str">
        <f>IF($K2491="","-",_xlfn.XLOOKUP($K2491,Obj.Meta!$A:$A,Obj.Meta!$F:$F,"-",0,1))</f>
        <v>-</v>
      </c>
      <c r="N2491" s="337" t="str">
        <f t="shared" si="77"/>
        <v>---</v>
      </c>
      <c r="O2491" s="333"/>
      <c r="P2491" s="54"/>
      <c r="Q2491" s="52"/>
      <c r="R2491" s="34"/>
      <c r="S2491" s="53"/>
      <c r="T2491" s="208"/>
      <c r="U2491" s="726"/>
      <c r="V2491" s="206"/>
      <c r="W2491" s="206"/>
      <c r="X2491" s="678"/>
      <c r="Y2491" s="34"/>
      <c r="Z2491" s="610"/>
      <c r="AA2491" s="608"/>
    </row>
    <row r="2492" spans="1:27">
      <c r="A2492" s="145" t="str">
        <f t="shared" si="76"/>
        <v>-</v>
      </c>
      <c r="B2492" s="146" t="str">
        <f>_xlfn.XLOOKUP($A2492,Dept.Meta!$A:$A,Dept.Meta!$F:$F,"-",0,1)</f>
        <v>-</v>
      </c>
      <c r="C2492" s="629" t="str">
        <f>_xlfn.XLOOKUP(_xlfn.CONCAT($G2492,"-",$I2492),Div.Meta!$H:$H,Div.Meta!$C:$C,"-",0,1)</f>
        <v>-</v>
      </c>
      <c r="D2492" s="302"/>
      <c r="E2492" s="146" t="str">
        <f>IF($D2492="","-",_xlfn.XLOOKUP($D2492,Fund.Meta!$A:$A,Fund.Meta!$D:$D,"-",0,1))</f>
        <v>-</v>
      </c>
      <c r="F2492" s="303" t="str">
        <f>IF($D2492="","-",_xlfn.XLOOKUP($D2492,Fund.Meta!$A:$A,Fund.Meta!$E:$E,"-",0,1))</f>
        <v>-</v>
      </c>
      <c r="G2492" s="334"/>
      <c r="H2492" s="303" t="str">
        <f>IF($G2492="","-",_xlfn.XLOOKUP($G2492,Appr.Meta!$A:$A,Appr.Meta!$D:$D,"-",0,1))</f>
        <v>-</v>
      </c>
      <c r="I2492" s="302"/>
      <c r="J2492" s="303" t="str">
        <f>IF($I2492="","-",_xlfn.XLOOKUP($I2492,'CC.Meta'!$A:$A,'CC.Meta'!$D:$D,"-",0,1))</f>
        <v>-</v>
      </c>
      <c r="K2492" s="302"/>
      <c r="L2492" s="146" t="str">
        <f>IF($K2492="","-",_xlfn.XLOOKUP($K2492,Obj.Meta!$A:$A,Obj.Meta!$D:$D,"-",0,1))</f>
        <v>-</v>
      </c>
      <c r="M2492" s="300" t="str">
        <f>IF($K2492="","-",_xlfn.XLOOKUP($K2492,Obj.Meta!$A:$A,Obj.Meta!$F:$F,"-",0,1))</f>
        <v>-</v>
      </c>
      <c r="N2492" s="337" t="str">
        <f t="shared" si="77"/>
        <v>---</v>
      </c>
      <c r="O2492" s="333"/>
      <c r="P2492" s="54"/>
      <c r="Q2492" s="52"/>
      <c r="R2492" s="34"/>
      <c r="S2492" s="53"/>
      <c r="T2492" s="208"/>
      <c r="U2492" s="726"/>
      <c r="V2492" s="206"/>
      <c r="W2492" s="206"/>
      <c r="X2492" s="678"/>
      <c r="Y2492" s="34"/>
      <c r="Z2492" s="610"/>
      <c r="AA2492" s="608"/>
    </row>
    <row r="2493" spans="1:27">
      <c r="A2493" s="145" t="str">
        <f t="shared" si="76"/>
        <v>-</v>
      </c>
      <c r="B2493" s="146" t="str">
        <f>_xlfn.XLOOKUP($A2493,Dept.Meta!$A:$A,Dept.Meta!$F:$F,"-",0,1)</f>
        <v>-</v>
      </c>
      <c r="C2493" s="629" t="str">
        <f>_xlfn.XLOOKUP(_xlfn.CONCAT($G2493,"-",$I2493),Div.Meta!$H:$H,Div.Meta!$C:$C,"-",0,1)</f>
        <v>-</v>
      </c>
      <c r="D2493" s="302"/>
      <c r="E2493" s="146" t="str">
        <f>IF($D2493="","-",_xlfn.XLOOKUP($D2493,Fund.Meta!$A:$A,Fund.Meta!$D:$D,"-",0,1))</f>
        <v>-</v>
      </c>
      <c r="F2493" s="303" t="str">
        <f>IF($D2493="","-",_xlfn.XLOOKUP($D2493,Fund.Meta!$A:$A,Fund.Meta!$E:$E,"-",0,1))</f>
        <v>-</v>
      </c>
      <c r="G2493" s="334"/>
      <c r="H2493" s="303" t="str">
        <f>IF($G2493="","-",_xlfn.XLOOKUP($G2493,Appr.Meta!$A:$A,Appr.Meta!$D:$D,"-",0,1))</f>
        <v>-</v>
      </c>
      <c r="I2493" s="302"/>
      <c r="J2493" s="303" t="str">
        <f>IF($I2493="","-",_xlfn.XLOOKUP($I2493,'CC.Meta'!$A:$A,'CC.Meta'!$D:$D,"-",0,1))</f>
        <v>-</v>
      </c>
      <c r="K2493" s="302"/>
      <c r="L2493" s="146" t="str">
        <f>IF($K2493="","-",_xlfn.XLOOKUP($K2493,Obj.Meta!$A:$A,Obj.Meta!$D:$D,"-",0,1))</f>
        <v>-</v>
      </c>
      <c r="M2493" s="300" t="str">
        <f>IF($K2493="","-",_xlfn.XLOOKUP($K2493,Obj.Meta!$A:$A,Obj.Meta!$F:$F,"-",0,1))</f>
        <v>-</v>
      </c>
      <c r="N2493" s="337" t="str">
        <f t="shared" si="77"/>
        <v>---</v>
      </c>
      <c r="O2493" s="333"/>
      <c r="P2493" s="54"/>
      <c r="Q2493" s="52"/>
      <c r="R2493" s="34"/>
      <c r="S2493" s="53"/>
      <c r="T2493" s="208"/>
      <c r="U2493" s="726"/>
      <c r="V2493" s="206"/>
      <c r="W2493" s="206"/>
      <c r="X2493" s="678"/>
      <c r="Y2493" s="34"/>
      <c r="Z2493" s="610"/>
      <c r="AA2493" s="608"/>
    </row>
    <row r="2494" spans="1:27">
      <c r="A2494" s="145" t="str">
        <f t="shared" si="76"/>
        <v>-</v>
      </c>
      <c r="B2494" s="146" t="str">
        <f>_xlfn.XLOOKUP($A2494,Dept.Meta!$A:$A,Dept.Meta!$F:$F,"-",0,1)</f>
        <v>-</v>
      </c>
      <c r="C2494" s="629" t="str">
        <f>_xlfn.XLOOKUP(_xlfn.CONCAT($G2494,"-",$I2494),Div.Meta!$H:$H,Div.Meta!$C:$C,"-",0,1)</f>
        <v>-</v>
      </c>
      <c r="D2494" s="302"/>
      <c r="E2494" s="146" t="str">
        <f>IF($D2494="","-",_xlfn.XLOOKUP($D2494,Fund.Meta!$A:$A,Fund.Meta!$D:$D,"-",0,1))</f>
        <v>-</v>
      </c>
      <c r="F2494" s="303" t="str">
        <f>IF($D2494="","-",_xlfn.XLOOKUP($D2494,Fund.Meta!$A:$A,Fund.Meta!$E:$E,"-",0,1))</f>
        <v>-</v>
      </c>
      <c r="G2494" s="334"/>
      <c r="H2494" s="303" t="str">
        <f>IF($G2494="","-",_xlfn.XLOOKUP($G2494,Appr.Meta!$A:$A,Appr.Meta!$D:$D,"-",0,1))</f>
        <v>-</v>
      </c>
      <c r="I2494" s="302"/>
      <c r="J2494" s="303" t="str">
        <f>IF($I2494="","-",_xlfn.XLOOKUP($I2494,'CC.Meta'!$A:$A,'CC.Meta'!$D:$D,"-",0,1))</f>
        <v>-</v>
      </c>
      <c r="K2494" s="302"/>
      <c r="L2494" s="146" t="str">
        <f>IF($K2494="","-",_xlfn.XLOOKUP($K2494,Obj.Meta!$A:$A,Obj.Meta!$D:$D,"-",0,1))</f>
        <v>-</v>
      </c>
      <c r="M2494" s="300" t="str">
        <f>IF($K2494="","-",_xlfn.XLOOKUP($K2494,Obj.Meta!$A:$A,Obj.Meta!$F:$F,"-",0,1))</f>
        <v>-</v>
      </c>
      <c r="N2494" s="337" t="str">
        <f t="shared" si="77"/>
        <v>---</v>
      </c>
      <c r="O2494" s="333"/>
      <c r="P2494" s="54"/>
      <c r="Q2494" s="52"/>
      <c r="R2494" s="34"/>
      <c r="S2494" s="53"/>
      <c r="T2494" s="208"/>
      <c r="U2494" s="726"/>
      <c r="V2494" s="206"/>
      <c r="W2494" s="206"/>
      <c r="X2494" s="678"/>
      <c r="Y2494" s="34"/>
      <c r="Z2494" s="610"/>
      <c r="AA2494" s="608"/>
    </row>
    <row r="2495" spans="1:27">
      <c r="A2495" s="145" t="str">
        <f t="shared" si="76"/>
        <v>-</v>
      </c>
      <c r="B2495" s="146" t="str">
        <f>_xlfn.XLOOKUP($A2495,Dept.Meta!$A:$A,Dept.Meta!$F:$F,"-",0,1)</f>
        <v>-</v>
      </c>
      <c r="C2495" s="629" t="str">
        <f>_xlfn.XLOOKUP(_xlfn.CONCAT($G2495,"-",$I2495),Div.Meta!$H:$H,Div.Meta!$C:$C,"-",0,1)</f>
        <v>-</v>
      </c>
      <c r="D2495" s="302"/>
      <c r="E2495" s="146" t="str">
        <f>IF($D2495="","-",_xlfn.XLOOKUP($D2495,Fund.Meta!$A:$A,Fund.Meta!$D:$D,"-",0,1))</f>
        <v>-</v>
      </c>
      <c r="F2495" s="303" t="str">
        <f>IF($D2495="","-",_xlfn.XLOOKUP($D2495,Fund.Meta!$A:$A,Fund.Meta!$E:$E,"-",0,1))</f>
        <v>-</v>
      </c>
      <c r="G2495" s="334"/>
      <c r="H2495" s="303" t="str">
        <f>IF($G2495="","-",_xlfn.XLOOKUP($G2495,Appr.Meta!$A:$A,Appr.Meta!$D:$D,"-",0,1))</f>
        <v>-</v>
      </c>
      <c r="I2495" s="302"/>
      <c r="J2495" s="303" t="str">
        <f>IF($I2495="","-",_xlfn.XLOOKUP($I2495,'CC.Meta'!$A:$A,'CC.Meta'!$D:$D,"-",0,1))</f>
        <v>-</v>
      </c>
      <c r="K2495" s="302"/>
      <c r="L2495" s="146" t="str">
        <f>IF($K2495="","-",_xlfn.XLOOKUP($K2495,Obj.Meta!$A:$A,Obj.Meta!$D:$D,"-",0,1))</f>
        <v>-</v>
      </c>
      <c r="M2495" s="300" t="str">
        <f>IF($K2495="","-",_xlfn.XLOOKUP($K2495,Obj.Meta!$A:$A,Obj.Meta!$F:$F,"-",0,1))</f>
        <v>-</v>
      </c>
      <c r="N2495" s="337" t="str">
        <f t="shared" si="77"/>
        <v>---</v>
      </c>
      <c r="O2495" s="333"/>
      <c r="P2495" s="54"/>
      <c r="Q2495" s="52"/>
      <c r="R2495" s="34"/>
      <c r="S2495" s="53"/>
      <c r="T2495" s="208"/>
      <c r="U2495" s="726"/>
      <c r="V2495" s="206"/>
      <c r="W2495" s="206"/>
      <c r="X2495" s="678"/>
      <c r="Y2495" s="34"/>
      <c r="Z2495" s="610"/>
      <c r="AA2495" s="608"/>
    </row>
    <row r="2496" spans="1:27">
      <c r="A2496" s="145" t="str">
        <f t="shared" si="76"/>
        <v>-</v>
      </c>
      <c r="B2496" s="146" t="str">
        <f>_xlfn.XLOOKUP($A2496,Dept.Meta!$A:$A,Dept.Meta!$F:$F,"-",0,1)</f>
        <v>-</v>
      </c>
      <c r="C2496" s="629" t="str">
        <f>_xlfn.XLOOKUP(_xlfn.CONCAT($G2496,"-",$I2496),Div.Meta!$H:$H,Div.Meta!$C:$C,"-",0,1)</f>
        <v>-</v>
      </c>
      <c r="D2496" s="302"/>
      <c r="E2496" s="146" t="str">
        <f>IF($D2496="","-",_xlfn.XLOOKUP($D2496,Fund.Meta!$A:$A,Fund.Meta!$D:$D,"-",0,1))</f>
        <v>-</v>
      </c>
      <c r="F2496" s="303" t="str">
        <f>IF($D2496="","-",_xlfn.XLOOKUP($D2496,Fund.Meta!$A:$A,Fund.Meta!$E:$E,"-",0,1))</f>
        <v>-</v>
      </c>
      <c r="G2496" s="334"/>
      <c r="H2496" s="303" t="str">
        <f>IF($G2496="","-",_xlfn.XLOOKUP($G2496,Appr.Meta!$A:$A,Appr.Meta!$D:$D,"-",0,1))</f>
        <v>-</v>
      </c>
      <c r="I2496" s="302"/>
      <c r="J2496" s="303" t="str">
        <f>IF($I2496="","-",_xlfn.XLOOKUP($I2496,'CC.Meta'!$A:$A,'CC.Meta'!$D:$D,"-",0,1))</f>
        <v>-</v>
      </c>
      <c r="K2496" s="302"/>
      <c r="L2496" s="146" t="str">
        <f>IF($K2496="","-",_xlfn.XLOOKUP($K2496,Obj.Meta!$A:$A,Obj.Meta!$D:$D,"-",0,1))</f>
        <v>-</v>
      </c>
      <c r="M2496" s="300" t="str">
        <f>IF($K2496="","-",_xlfn.XLOOKUP($K2496,Obj.Meta!$A:$A,Obj.Meta!$F:$F,"-",0,1))</f>
        <v>-</v>
      </c>
      <c r="N2496" s="337" t="str">
        <f t="shared" si="77"/>
        <v>---</v>
      </c>
      <c r="O2496" s="333"/>
      <c r="P2496" s="54"/>
      <c r="Q2496" s="52"/>
      <c r="R2496" s="34"/>
      <c r="S2496" s="53"/>
      <c r="T2496" s="208"/>
      <c r="U2496" s="726"/>
      <c r="V2496" s="206"/>
      <c r="W2496" s="206"/>
      <c r="X2496" s="678"/>
      <c r="Y2496" s="34"/>
      <c r="Z2496" s="610"/>
      <c r="AA2496" s="608"/>
    </row>
    <row r="2497" spans="1:27">
      <c r="A2497" s="145" t="str">
        <f t="shared" si="76"/>
        <v>-</v>
      </c>
      <c r="B2497" s="146" t="str">
        <f>_xlfn.XLOOKUP($A2497,Dept.Meta!$A:$A,Dept.Meta!$F:$F,"-",0,1)</f>
        <v>-</v>
      </c>
      <c r="C2497" s="629" t="str">
        <f>_xlfn.XLOOKUP(_xlfn.CONCAT($G2497,"-",$I2497),Div.Meta!$H:$H,Div.Meta!$C:$C,"-",0,1)</f>
        <v>-</v>
      </c>
      <c r="D2497" s="302"/>
      <c r="E2497" s="146" t="str">
        <f>IF($D2497="","-",_xlfn.XLOOKUP($D2497,Fund.Meta!$A:$A,Fund.Meta!$D:$D,"-",0,1))</f>
        <v>-</v>
      </c>
      <c r="F2497" s="303" t="str">
        <f>IF($D2497="","-",_xlfn.XLOOKUP($D2497,Fund.Meta!$A:$A,Fund.Meta!$E:$E,"-",0,1))</f>
        <v>-</v>
      </c>
      <c r="G2497" s="334"/>
      <c r="H2497" s="303" t="str">
        <f>IF($G2497="","-",_xlfn.XLOOKUP($G2497,Appr.Meta!$A:$A,Appr.Meta!$D:$D,"-",0,1))</f>
        <v>-</v>
      </c>
      <c r="I2497" s="302"/>
      <c r="J2497" s="303" t="str">
        <f>IF($I2497="","-",_xlfn.XLOOKUP($I2497,'CC.Meta'!$A:$A,'CC.Meta'!$D:$D,"-",0,1))</f>
        <v>-</v>
      </c>
      <c r="K2497" s="302"/>
      <c r="L2497" s="146" t="str">
        <f>IF($K2497="","-",_xlfn.XLOOKUP($K2497,Obj.Meta!$A:$A,Obj.Meta!$D:$D,"-",0,1))</f>
        <v>-</v>
      </c>
      <c r="M2497" s="300" t="str">
        <f>IF($K2497="","-",_xlfn.XLOOKUP($K2497,Obj.Meta!$A:$A,Obj.Meta!$F:$F,"-",0,1))</f>
        <v>-</v>
      </c>
      <c r="N2497" s="337" t="str">
        <f t="shared" si="77"/>
        <v>---</v>
      </c>
      <c r="O2497" s="333"/>
      <c r="P2497" s="54"/>
      <c r="Q2497" s="52"/>
      <c r="R2497" s="34"/>
      <c r="S2497" s="53"/>
      <c r="T2497" s="208"/>
      <c r="U2497" s="726"/>
      <c r="V2497" s="206"/>
      <c r="W2497" s="206"/>
      <c r="X2497" s="678"/>
      <c r="Y2497" s="34"/>
      <c r="Z2497" s="610"/>
      <c r="AA2497" s="608"/>
    </row>
    <row r="2498" spans="1:27">
      <c r="A2498" s="145" t="str">
        <f t="shared" si="76"/>
        <v>-</v>
      </c>
      <c r="B2498" s="146" t="str">
        <f>_xlfn.XLOOKUP($A2498,Dept.Meta!$A:$A,Dept.Meta!$F:$F,"-",0,1)</f>
        <v>-</v>
      </c>
      <c r="C2498" s="629" t="str">
        <f>_xlfn.XLOOKUP(_xlfn.CONCAT($G2498,"-",$I2498),Div.Meta!$H:$H,Div.Meta!$C:$C,"-",0,1)</f>
        <v>-</v>
      </c>
      <c r="D2498" s="302"/>
      <c r="E2498" s="146" t="str">
        <f>IF($D2498="","-",_xlfn.XLOOKUP($D2498,Fund.Meta!$A:$A,Fund.Meta!$D:$D,"-",0,1))</f>
        <v>-</v>
      </c>
      <c r="F2498" s="303" t="str">
        <f>IF($D2498="","-",_xlfn.XLOOKUP($D2498,Fund.Meta!$A:$A,Fund.Meta!$E:$E,"-",0,1))</f>
        <v>-</v>
      </c>
      <c r="G2498" s="334"/>
      <c r="H2498" s="303" t="str">
        <f>IF($G2498="","-",_xlfn.XLOOKUP($G2498,Appr.Meta!$A:$A,Appr.Meta!$D:$D,"-",0,1))</f>
        <v>-</v>
      </c>
      <c r="I2498" s="302"/>
      <c r="J2498" s="303" t="str">
        <f>IF($I2498="","-",_xlfn.XLOOKUP($I2498,'CC.Meta'!$A:$A,'CC.Meta'!$D:$D,"-",0,1))</f>
        <v>-</v>
      </c>
      <c r="K2498" s="302"/>
      <c r="L2498" s="146" t="str">
        <f>IF($K2498="","-",_xlfn.XLOOKUP($K2498,Obj.Meta!$A:$A,Obj.Meta!$D:$D,"-",0,1))</f>
        <v>-</v>
      </c>
      <c r="M2498" s="300" t="str">
        <f>IF($K2498="","-",_xlfn.XLOOKUP($K2498,Obj.Meta!$A:$A,Obj.Meta!$F:$F,"-",0,1))</f>
        <v>-</v>
      </c>
      <c r="N2498" s="337" t="str">
        <f t="shared" si="77"/>
        <v>---</v>
      </c>
      <c r="O2498" s="333"/>
      <c r="P2498" s="54"/>
      <c r="Q2498" s="52"/>
      <c r="R2498" s="34"/>
      <c r="S2498" s="53"/>
      <c r="T2498" s="208"/>
      <c r="U2498" s="726"/>
      <c r="V2498" s="206"/>
      <c r="W2498" s="206"/>
      <c r="X2498" s="678"/>
      <c r="Y2498" s="34"/>
      <c r="Z2498" s="610"/>
      <c r="AA2498" s="608"/>
    </row>
    <row r="2499" spans="1:27">
      <c r="A2499" s="145" t="str">
        <f t="shared" si="76"/>
        <v>-</v>
      </c>
      <c r="B2499" s="146" t="str">
        <f>_xlfn.XLOOKUP($A2499,Dept.Meta!$A:$A,Dept.Meta!$F:$F,"-",0,1)</f>
        <v>-</v>
      </c>
      <c r="C2499" s="629" t="str">
        <f>_xlfn.XLOOKUP(_xlfn.CONCAT($G2499,"-",$I2499),Div.Meta!$H:$H,Div.Meta!$C:$C,"-",0,1)</f>
        <v>-</v>
      </c>
      <c r="D2499" s="302"/>
      <c r="E2499" s="146" t="str">
        <f>IF($D2499="","-",_xlfn.XLOOKUP($D2499,Fund.Meta!$A:$A,Fund.Meta!$D:$D,"-",0,1))</f>
        <v>-</v>
      </c>
      <c r="F2499" s="303" t="str">
        <f>IF($D2499="","-",_xlfn.XLOOKUP($D2499,Fund.Meta!$A:$A,Fund.Meta!$E:$E,"-",0,1))</f>
        <v>-</v>
      </c>
      <c r="G2499" s="334"/>
      <c r="H2499" s="303" t="str">
        <f>IF($G2499="","-",_xlfn.XLOOKUP($G2499,Appr.Meta!$A:$A,Appr.Meta!$D:$D,"-",0,1))</f>
        <v>-</v>
      </c>
      <c r="I2499" s="302"/>
      <c r="J2499" s="303" t="str">
        <f>IF($I2499="","-",_xlfn.XLOOKUP($I2499,'CC.Meta'!$A:$A,'CC.Meta'!$D:$D,"-",0,1))</f>
        <v>-</v>
      </c>
      <c r="K2499" s="302"/>
      <c r="L2499" s="146" t="str">
        <f>IF($K2499="","-",_xlfn.XLOOKUP($K2499,Obj.Meta!$A:$A,Obj.Meta!$D:$D,"-",0,1))</f>
        <v>-</v>
      </c>
      <c r="M2499" s="300" t="str">
        <f>IF($K2499="","-",_xlfn.XLOOKUP($K2499,Obj.Meta!$A:$A,Obj.Meta!$F:$F,"-",0,1))</f>
        <v>-</v>
      </c>
      <c r="N2499" s="337" t="str">
        <f t="shared" si="77"/>
        <v>---</v>
      </c>
      <c r="O2499" s="333"/>
      <c r="P2499" s="54"/>
      <c r="Q2499" s="52"/>
      <c r="R2499" s="34"/>
      <c r="S2499" s="53"/>
      <c r="T2499" s="208"/>
      <c r="U2499" s="726"/>
      <c r="V2499" s="206"/>
      <c r="W2499" s="206"/>
      <c r="X2499" s="678"/>
      <c r="Y2499" s="34"/>
      <c r="Z2499" s="610"/>
      <c r="AA2499" s="608"/>
    </row>
    <row r="2500" spans="1:27">
      <c r="A2500" s="145" t="str">
        <f t="shared" si="76"/>
        <v>-</v>
      </c>
      <c r="B2500" s="146" t="str">
        <f>_xlfn.XLOOKUP($A2500,Dept.Meta!$A:$A,Dept.Meta!$F:$F,"-",0,1)</f>
        <v>-</v>
      </c>
      <c r="C2500" s="629" t="str">
        <f>_xlfn.XLOOKUP(_xlfn.CONCAT($G2500,"-",$I2500),Div.Meta!$H:$H,Div.Meta!$C:$C,"-",0,1)</f>
        <v>-</v>
      </c>
      <c r="D2500" s="302"/>
      <c r="E2500" s="146" t="str">
        <f>IF($D2500="","-",_xlfn.XLOOKUP($D2500,Fund.Meta!$A:$A,Fund.Meta!$D:$D,"-",0,1))</f>
        <v>-</v>
      </c>
      <c r="F2500" s="303" t="str">
        <f>IF($D2500="","-",_xlfn.XLOOKUP($D2500,Fund.Meta!$A:$A,Fund.Meta!$E:$E,"-",0,1))</f>
        <v>-</v>
      </c>
      <c r="G2500" s="334"/>
      <c r="H2500" s="303" t="str">
        <f>IF($G2500="","-",_xlfn.XLOOKUP($G2500,Appr.Meta!$A:$A,Appr.Meta!$D:$D,"-",0,1))</f>
        <v>-</v>
      </c>
      <c r="I2500" s="302"/>
      <c r="J2500" s="303" t="str">
        <f>IF($I2500="","-",_xlfn.XLOOKUP($I2500,'CC.Meta'!$A:$A,'CC.Meta'!$D:$D,"-",0,1))</f>
        <v>-</v>
      </c>
      <c r="K2500" s="302"/>
      <c r="L2500" s="146" t="str">
        <f>IF($K2500="","-",_xlfn.XLOOKUP($K2500,Obj.Meta!$A:$A,Obj.Meta!$D:$D,"-",0,1))</f>
        <v>-</v>
      </c>
      <c r="M2500" s="300" t="str">
        <f>IF($K2500="","-",_xlfn.XLOOKUP($K2500,Obj.Meta!$A:$A,Obj.Meta!$F:$F,"-",0,1))</f>
        <v>-</v>
      </c>
      <c r="N2500" s="337" t="str">
        <f t="shared" si="77"/>
        <v>---</v>
      </c>
      <c r="O2500" s="333"/>
      <c r="P2500" s="54"/>
      <c r="Q2500" s="52"/>
      <c r="R2500" s="34"/>
      <c r="S2500" s="53"/>
      <c r="T2500" s="208"/>
      <c r="U2500" s="726"/>
      <c r="V2500" s="206"/>
      <c r="W2500" s="206"/>
      <c r="X2500" s="678"/>
      <c r="Y2500" s="34"/>
      <c r="Z2500" s="610"/>
      <c r="AA2500" s="608"/>
    </row>
    <row r="2501" spans="1:27">
      <c r="A2501" s="145" t="str">
        <f t="shared" si="76"/>
        <v>-</v>
      </c>
      <c r="B2501" s="146" t="str">
        <f>_xlfn.XLOOKUP($A2501,Dept.Meta!$A:$A,Dept.Meta!$F:$F,"-",0,1)</f>
        <v>-</v>
      </c>
      <c r="C2501" s="629" t="str">
        <f>_xlfn.XLOOKUP(_xlfn.CONCAT($G2501,"-",$I2501),Div.Meta!$H:$H,Div.Meta!$C:$C,"-",0,1)</f>
        <v>-</v>
      </c>
      <c r="D2501" s="302"/>
      <c r="E2501" s="146" t="str">
        <f>IF($D2501="","-",_xlfn.XLOOKUP($D2501,Fund.Meta!$A:$A,Fund.Meta!$D:$D,"-",0,1))</f>
        <v>-</v>
      </c>
      <c r="F2501" s="303" t="str">
        <f>IF($D2501="","-",_xlfn.XLOOKUP($D2501,Fund.Meta!$A:$A,Fund.Meta!$E:$E,"-",0,1))</f>
        <v>-</v>
      </c>
      <c r="G2501" s="334"/>
      <c r="H2501" s="303" t="str">
        <f>IF($G2501="","-",_xlfn.XLOOKUP($G2501,Appr.Meta!$A:$A,Appr.Meta!$D:$D,"-",0,1))</f>
        <v>-</v>
      </c>
      <c r="I2501" s="302"/>
      <c r="J2501" s="303" t="str">
        <f>IF($I2501="","-",_xlfn.XLOOKUP($I2501,'CC.Meta'!$A:$A,'CC.Meta'!$D:$D,"-",0,1))</f>
        <v>-</v>
      </c>
      <c r="K2501" s="302"/>
      <c r="L2501" s="146" t="str">
        <f>IF($K2501="","-",_xlfn.XLOOKUP($K2501,Obj.Meta!$A:$A,Obj.Meta!$D:$D,"-",0,1))</f>
        <v>-</v>
      </c>
      <c r="M2501" s="300" t="str">
        <f>IF($K2501="","-",_xlfn.XLOOKUP($K2501,Obj.Meta!$A:$A,Obj.Meta!$F:$F,"-",0,1))</f>
        <v>-</v>
      </c>
      <c r="N2501" s="337" t="str">
        <f t="shared" si="77"/>
        <v>---</v>
      </c>
      <c r="O2501" s="333"/>
      <c r="P2501" s="54"/>
      <c r="Q2501" s="52"/>
      <c r="R2501" s="34"/>
      <c r="S2501" s="53"/>
      <c r="T2501" s="208"/>
      <c r="U2501" s="726"/>
      <c r="V2501" s="206"/>
      <c r="W2501" s="206"/>
      <c r="X2501" s="678"/>
      <c r="Y2501" s="34"/>
      <c r="Z2501" s="610"/>
      <c r="AA2501" s="608"/>
    </row>
    <row r="2502" spans="1:27">
      <c r="A2502" s="145" t="str">
        <f t="shared" si="76"/>
        <v>-</v>
      </c>
      <c r="B2502" s="146" t="str">
        <f>_xlfn.XLOOKUP($A2502,Dept.Meta!$A:$A,Dept.Meta!$F:$F,"-",0,1)</f>
        <v>-</v>
      </c>
      <c r="C2502" s="629" t="str">
        <f>_xlfn.XLOOKUP(_xlfn.CONCAT($G2502,"-",$I2502),Div.Meta!$H:$H,Div.Meta!$C:$C,"-",0,1)</f>
        <v>-</v>
      </c>
      <c r="D2502" s="302"/>
      <c r="E2502" s="146" t="str">
        <f>IF($D2502="","-",_xlfn.XLOOKUP($D2502,Fund.Meta!$A:$A,Fund.Meta!$D:$D,"-",0,1))</f>
        <v>-</v>
      </c>
      <c r="F2502" s="303" t="str">
        <f>IF($D2502="","-",_xlfn.XLOOKUP($D2502,Fund.Meta!$A:$A,Fund.Meta!$E:$E,"-",0,1))</f>
        <v>-</v>
      </c>
      <c r="G2502" s="334"/>
      <c r="H2502" s="303" t="str">
        <f>IF($G2502="","-",_xlfn.XLOOKUP($G2502,Appr.Meta!$A:$A,Appr.Meta!$D:$D,"-",0,1))</f>
        <v>-</v>
      </c>
      <c r="I2502" s="302"/>
      <c r="J2502" s="303" t="str">
        <f>IF($I2502="","-",_xlfn.XLOOKUP($I2502,'CC.Meta'!$A:$A,'CC.Meta'!$D:$D,"-",0,1))</f>
        <v>-</v>
      </c>
      <c r="K2502" s="302"/>
      <c r="L2502" s="146" t="str">
        <f>IF($K2502="","-",_xlfn.XLOOKUP($K2502,Obj.Meta!$A:$A,Obj.Meta!$D:$D,"-",0,1))</f>
        <v>-</v>
      </c>
      <c r="M2502" s="300" t="str">
        <f>IF($K2502="","-",_xlfn.XLOOKUP($K2502,Obj.Meta!$A:$A,Obj.Meta!$F:$F,"-",0,1))</f>
        <v>-</v>
      </c>
      <c r="N2502" s="337" t="str">
        <f t="shared" si="77"/>
        <v>---</v>
      </c>
      <c r="O2502" s="333"/>
      <c r="P2502" s="54"/>
      <c r="Q2502" s="52"/>
      <c r="R2502" s="34"/>
      <c r="S2502" s="53"/>
      <c r="T2502" s="208"/>
      <c r="U2502" s="726"/>
      <c r="V2502" s="206"/>
      <c r="W2502" s="206"/>
      <c r="X2502" s="678"/>
      <c r="Y2502" s="34"/>
      <c r="Z2502" s="610"/>
      <c r="AA2502" s="608"/>
    </row>
    <row r="2503" spans="1:27">
      <c r="A2503" s="145" t="str">
        <f t="shared" si="76"/>
        <v>-</v>
      </c>
      <c r="B2503" s="146" t="str">
        <f>_xlfn.XLOOKUP($A2503,Dept.Meta!$A:$A,Dept.Meta!$F:$F,"-",0,1)</f>
        <v>-</v>
      </c>
      <c r="C2503" s="629" t="str">
        <f>_xlfn.XLOOKUP(_xlfn.CONCAT($G2503,"-",$I2503),Div.Meta!$H:$H,Div.Meta!$C:$C,"-",0,1)</f>
        <v>-</v>
      </c>
      <c r="D2503" s="302"/>
      <c r="E2503" s="146" t="str">
        <f>IF($D2503="","-",_xlfn.XLOOKUP($D2503,Fund.Meta!$A:$A,Fund.Meta!$D:$D,"-",0,1))</f>
        <v>-</v>
      </c>
      <c r="F2503" s="303" t="str">
        <f>IF($D2503="","-",_xlfn.XLOOKUP($D2503,Fund.Meta!$A:$A,Fund.Meta!$E:$E,"-",0,1))</f>
        <v>-</v>
      </c>
      <c r="G2503" s="334"/>
      <c r="H2503" s="303" t="str">
        <f>IF($G2503="","-",_xlfn.XLOOKUP($G2503,Appr.Meta!$A:$A,Appr.Meta!$D:$D,"-",0,1))</f>
        <v>-</v>
      </c>
      <c r="I2503" s="302"/>
      <c r="J2503" s="303" t="str">
        <f>IF($I2503="","-",_xlfn.XLOOKUP($I2503,'CC.Meta'!$A:$A,'CC.Meta'!$D:$D,"-",0,1))</f>
        <v>-</v>
      </c>
      <c r="K2503" s="302"/>
      <c r="L2503" s="146" t="str">
        <f>IF($K2503="","-",_xlfn.XLOOKUP($K2503,Obj.Meta!$A:$A,Obj.Meta!$D:$D,"-",0,1))</f>
        <v>-</v>
      </c>
      <c r="M2503" s="300" t="str">
        <f>IF($K2503="","-",_xlfn.XLOOKUP($K2503,Obj.Meta!$A:$A,Obj.Meta!$F:$F,"-",0,1))</f>
        <v>-</v>
      </c>
      <c r="N2503" s="337" t="str">
        <f t="shared" si="77"/>
        <v>---</v>
      </c>
      <c r="O2503" s="333"/>
      <c r="P2503" s="54"/>
      <c r="Q2503" s="52"/>
      <c r="R2503" s="34"/>
      <c r="S2503" s="53"/>
      <c r="T2503" s="208"/>
      <c r="U2503" s="726"/>
      <c r="V2503" s="206"/>
      <c r="W2503" s="206"/>
      <c r="X2503" s="678"/>
      <c r="Y2503" s="34"/>
      <c r="Z2503" s="610"/>
      <c r="AA2503" s="608"/>
    </row>
    <row r="2504" spans="1:27">
      <c r="A2504" s="145" t="str">
        <f t="shared" si="76"/>
        <v>-</v>
      </c>
      <c r="B2504" s="146" t="str">
        <f>_xlfn.XLOOKUP($A2504,Dept.Meta!$A:$A,Dept.Meta!$F:$F,"-",0,1)</f>
        <v>-</v>
      </c>
      <c r="C2504" s="629" t="str">
        <f>_xlfn.XLOOKUP(_xlfn.CONCAT($G2504,"-",$I2504),Div.Meta!$H:$H,Div.Meta!$C:$C,"-",0,1)</f>
        <v>-</v>
      </c>
      <c r="D2504" s="302"/>
      <c r="E2504" s="146" t="str">
        <f>IF($D2504="","-",_xlfn.XLOOKUP($D2504,Fund.Meta!$A:$A,Fund.Meta!$D:$D,"-",0,1))</f>
        <v>-</v>
      </c>
      <c r="F2504" s="303" t="str">
        <f>IF($D2504="","-",_xlfn.XLOOKUP($D2504,Fund.Meta!$A:$A,Fund.Meta!$E:$E,"-",0,1))</f>
        <v>-</v>
      </c>
      <c r="G2504" s="334"/>
      <c r="H2504" s="303" t="str">
        <f>IF($G2504="","-",_xlfn.XLOOKUP($G2504,Appr.Meta!$A:$A,Appr.Meta!$D:$D,"-",0,1))</f>
        <v>-</v>
      </c>
      <c r="I2504" s="302"/>
      <c r="J2504" s="303" t="str">
        <f>IF($I2504="","-",_xlfn.XLOOKUP($I2504,'CC.Meta'!$A:$A,'CC.Meta'!$D:$D,"-",0,1))</f>
        <v>-</v>
      </c>
      <c r="K2504" s="302"/>
      <c r="L2504" s="146" t="str">
        <f>IF($K2504="","-",_xlfn.XLOOKUP($K2504,Obj.Meta!$A:$A,Obj.Meta!$D:$D,"-",0,1))</f>
        <v>-</v>
      </c>
      <c r="M2504" s="300" t="str">
        <f>IF($K2504="","-",_xlfn.XLOOKUP($K2504,Obj.Meta!$A:$A,Obj.Meta!$F:$F,"-",0,1))</f>
        <v>-</v>
      </c>
      <c r="N2504" s="337" t="str">
        <f t="shared" si="77"/>
        <v>---</v>
      </c>
      <c r="O2504" s="333"/>
      <c r="P2504" s="54"/>
      <c r="Q2504" s="52"/>
      <c r="R2504" s="34"/>
      <c r="S2504" s="53"/>
      <c r="T2504" s="208"/>
      <c r="U2504" s="726"/>
      <c r="V2504" s="206"/>
      <c r="W2504" s="206"/>
      <c r="X2504" s="678"/>
      <c r="Y2504" s="34"/>
      <c r="Z2504" s="610"/>
      <c r="AA2504" s="608"/>
    </row>
    <row r="2505" spans="1:27">
      <c r="A2505" s="145" t="str">
        <f t="shared" si="76"/>
        <v>-</v>
      </c>
      <c r="B2505" s="146" t="str">
        <f>_xlfn.XLOOKUP($A2505,Dept.Meta!$A:$A,Dept.Meta!$F:$F,"-",0,1)</f>
        <v>-</v>
      </c>
      <c r="C2505" s="629" t="str">
        <f>_xlfn.XLOOKUP(_xlfn.CONCAT($G2505,"-",$I2505),Div.Meta!$H:$H,Div.Meta!$C:$C,"-",0,1)</f>
        <v>-</v>
      </c>
      <c r="D2505" s="302"/>
      <c r="E2505" s="146" t="str">
        <f>IF($D2505="","-",_xlfn.XLOOKUP($D2505,Fund.Meta!$A:$A,Fund.Meta!$D:$D,"-",0,1))</f>
        <v>-</v>
      </c>
      <c r="F2505" s="303" t="str">
        <f>IF($D2505="","-",_xlfn.XLOOKUP($D2505,Fund.Meta!$A:$A,Fund.Meta!$E:$E,"-",0,1))</f>
        <v>-</v>
      </c>
      <c r="G2505" s="334"/>
      <c r="H2505" s="303" t="str">
        <f>IF($G2505="","-",_xlfn.XLOOKUP($G2505,Appr.Meta!$A:$A,Appr.Meta!$D:$D,"-",0,1))</f>
        <v>-</v>
      </c>
      <c r="I2505" s="302"/>
      <c r="J2505" s="303" t="str">
        <f>IF($I2505="","-",_xlfn.XLOOKUP($I2505,'CC.Meta'!$A:$A,'CC.Meta'!$D:$D,"-",0,1))</f>
        <v>-</v>
      </c>
      <c r="K2505" s="302"/>
      <c r="L2505" s="146" t="str">
        <f>IF($K2505="","-",_xlfn.XLOOKUP($K2505,Obj.Meta!$A:$A,Obj.Meta!$D:$D,"-",0,1))</f>
        <v>-</v>
      </c>
      <c r="M2505" s="300" t="str">
        <f>IF($K2505="","-",_xlfn.XLOOKUP($K2505,Obj.Meta!$A:$A,Obj.Meta!$F:$F,"-",0,1))</f>
        <v>-</v>
      </c>
      <c r="N2505" s="337" t="str">
        <f t="shared" si="77"/>
        <v>---</v>
      </c>
      <c r="O2505" s="333"/>
      <c r="P2505" s="54"/>
      <c r="Q2505" s="52"/>
      <c r="R2505" s="34"/>
      <c r="S2505" s="53"/>
      <c r="T2505" s="208"/>
      <c r="U2505" s="726"/>
      <c r="V2505" s="206"/>
      <c r="W2505" s="206"/>
      <c r="X2505" s="678"/>
      <c r="Y2505" s="34"/>
      <c r="Z2505" s="610"/>
      <c r="AA2505" s="608"/>
    </row>
    <row r="2506" spans="1:27">
      <c r="A2506" s="145" t="str">
        <f t="shared" si="76"/>
        <v>-</v>
      </c>
      <c r="B2506" s="146" t="str">
        <f>_xlfn.XLOOKUP($A2506,Dept.Meta!$A:$A,Dept.Meta!$F:$F,"-",0,1)</f>
        <v>-</v>
      </c>
      <c r="C2506" s="629" t="str">
        <f>_xlfn.XLOOKUP(_xlfn.CONCAT($G2506,"-",$I2506),Div.Meta!$H:$H,Div.Meta!$C:$C,"-",0,1)</f>
        <v>-</v>
      </c>
      <c r="D2506" s="302"/>
      <c r="E2506" s="146" t="str">
        <f>IF($D2506="","-",_xlfn.XLOOKUP($D2506,Fund.Meta!$A:$A,Fund.Meta!$D:$D,"-",0,1))</f>
        <v>-</v>
      </c>
      <c r="F2506" s="303" t="str">
        <f>IF($D2506="","-",_xlfn.XLOOKUP($D2506,Fund.Meta!$A:$A,Fund.Meta!$E:$E,"-",0,1))</f>
        <v>-</v>
      </c>
      <c r="G2506" s="334"/>
      <c r="H2506" s="303" t="str">
        <f>IF($G2506="","-",_xlfn.XLOOKUP($G2506,Appr.Meta!$A:$A,Appr.Meta!$D:$D,"-",0,1))</f>
        <v>-</v>
      </c>
      <c r="I2506" s="302"/>
      <c r="J2506" s="303" t="str">
        <f>IF($I2506="","-",_xlfn.XLOOKUP($I2506,'CC.Meta'!$A:$A,'CC.Meta'!$D:$D,"-",0,1))</f>
        <v>-</v>
      </c>
      <c r="K2506" s="302"/>
      <c r="L2506" s="146" t="str">
        <f>IF($K2506="","-",_xlfn.XLOOKUP($K2506,Obj.Meta!$A:$A,Obj.Meta!$D:$D,"-",0,1))</f>
        <v>-</v>
      </c>
      <c r="M2506" s="300" t="str">
        <f>IF($K2506="","-",_xlfn.XLOOKUP($K2506,Obj.Meta!$A:$A,Obj.Meta!$F:$F,"-",0,1))</f>
        <v>-</v>
      </c>
      <c r="N2506" s="337" t="str">
        <f t="shared" si="77"/>
        <v>---</v>
      </c>
      <c r="O2506" s="333"/>
      <c r="P2506" s="54"/>
      <c r="Q2506" s="52"/>
      <c r="R2506" s="34"/>
      <c r="S2506" s="53"/>
      <c r="T2506" s="208"/>
      <c r="U2506" s="726"/>
      <c r="V2506" s="206"/>
      <c r="W2506" s="206"/>
      <c r="X2506" s="678"/>
      <c r="Y2506" s="34"/>
      <c r="Z2506" s="610"/>
      <c r="AA2506" s="608"/>
    </row>
    <row r="2507" spans="1:27">
      <c r="A2507" s="145" t="str">
        <f t="shared" si="76"/>
        <v>-</v>
      </c>
      <c r="B2507" s="146" t="str">
        <f>_xlfn.XLOOKUP($A2507,Dept.Meta!$A:$A,Dept.Meta!$F:$F,"-",0,1)</f>
        <v>-</v>
      </c>
      <c r="C2507" s="629" t="str">
        <f>_xlfn.XLOOKUP(_xlfn.CONCAT($G2507,"-",$I2507),Div.Meta!$H:$H,Div.Meta!$C:$C,"-",0,1)</f>
        <v>-</v>
      </c>
      <c r="D2507" s="302"/>
      <c r="E2507" s="146" t="str">
        <f>IF($D2507="","-",_xlfn.XLOOKUP($D2507,Fund.Meta!$A:$A,Fund.Meta!$D:$D,"-",0,1))</f>
        <v>-</v>
      </c>
      <c r="F2507" s="303" t="str">
        <f>IF($D2507="","-",_xlfn.XLOOKUP($D2507,Fund.Meta!$A:$A,Fund.Meta!$E:$E,"-",0,1))</f>
        <v>-</v>
      </c>
      <c r="G2507" s="334"/>
      <c r="H2507" s="303" t="str">
        <f>IF($G2507="","-",_xlfn.XLOOKUP($G2507,Appr.Meta!$A:$A,Appr.Meta!$D:$D,"-",0,1))</f>
        <v>-</v>
      </c>
      <c r="I2507" s="302"/>
      <c r="J2507" s="303" t="str">
        <f>IF($I2507="","-",_xlfn.XLOOKUP($I2507,'CC.Meta'!$A:$A,'CC.Meta'!$D:$D,"-",0,1))</f>
        <v>-</v>
      </c>
      <c r="K2507" s="302"/>
      <c r="L2507" s="146" t="str">
        <f>IF($K2507="","-",_xlfn.XLOOKUP($K2507,Obj.Meta!$A:$A,Obj.Meta!$D:$D,"-",0,1))</f>
        <v>-</v>
      </c>
      <c r="M2507" s="300" t="str">
        <f>IF($K2507="","-",_xlfn.XLOOKUP($K2507,Obj.Meta!$A:$A,Obj.Meta!$F:$F,"-",0,1))</f>
        <v>-</v>
      </c>
      <c r="N2507" s="337" t="str">
        <f t="shared" si="77"/>
        <v>---</v>
      </c>
      <c r="O2507" s="333"/>
      <c r="P2507" s="54"/>
      <c r="Q2507" s="52"/>
      <c r="R2507" s="34"/>
      <c r="S2507" s="53"/>
      <c r="T2507" s="208"/>
      <c r="U2507" s="726"/>
      <c r="V2507" s="206"/>
      <c r="W2507" s="206"/>
      <c r="X2507" s="678"/>
      <c r="Y2507" s="34"/>
      <c r="Z2507" s="610"/>
      <c r="AA2507" s="608"/>
    </row>
    <row r="2508" spans="1:27">
      <c r="A2508" s="145" t="str">
        <f t="shared" si="76"/>
        <v>-</v>
      </c>
      <c r="B2508" s="146" t="str">
        <f>_xlfn.XLOOKUP($A2508,Dept.Meta!$A:$A,Dept.Meta!$F:$F,"-",0,1)</f>
        <v>-</v>
      </c>
      <c r="C2508" s="629" t="str">
        <f>_xlfn.XLOOKUP(_xlfn.CONCAT($G2508,"-",$I2508),Div.Meta!$H:$H,Div.Meta!$C:$C,"-",0,1)</f>
        <v>-</v>
      </c>
      <c r="D2508" s="302"/>
      <c r="E2508" s="146" t="str">
        <f>IF($D2508="","-",_xlfn.XLOOKUP($D2508,Fund.Meta!$A:$A,Fund.Meta!$D:$D,"-",0,1))</f>
        <v>-</v>
      </c>
      <c r="F2508" s="303" t="str">
        <f>IF($D2508="","-",_xlfn.XLOOKUP($D2508,Fund.Meta!$A:$A,Fund.Meta!$E:$E,"-",0,1))</f>
        <v>-</v>
      </c>
      <c r="G2508" s="334"/>
      <c r="H2508" s="303" t="str">
        <f>IF($G2508="","-",_xlfn.XLOOKUP($G2508,Appr.Meta!$A:$A,Appr.Meta!$D:$D,"-",0,1))</f>
        <v>-</v>
      </c>
      <c r="I2508" s="302"/>
      <c r="J2508" s="303" t="str">
        <f>IF($I2508="","-",_xlfn.XLOOKUP($I2508,'CC.Meta'!$A:$A,'CC.Meta'!$D:$D,"-",0,1))</f>
        <v>-</v>
      </c>
      <c r="K2508" s="302"/>
      <c r="L2508" s="146" t="str">
        <f>IF($K2508="","-",_xlfn.XLOOKUP($K2508,Obj.Meta!$A:$A,Obj.Meta!$D:$D,"-",0,1))</f>
        <v>-</v>
      </c>
      <c r="M2508" s="300" t="str">
        <f>IF($K2508="","-",_xlfn.XLOOKUP($K2508,Obj.Meta!$A:$A,Obj.Meta!$F:$F,"-",0,1))</f>
        <v>-</v>
      </c>
      <c r="N2508" s="337" t="str">
        <f t="shared" si="77"/>
        <v>---</v>
      </c>
      <c r="O2508" s="333"/>
      <c r="P2508" s="54"/>
      <c r="Q2508" s="52"/>
      <c r="R2508" s="34"/>
      <c r="S2508" s="53"/>
      <c r="T2508" s="208"/>
      <c r="U2508" s="726"/>
      <c r="V2508" s="206"/>
      <c r="W2508" s="206"/>
      <c r="X2508" s="678"/>
      <c r="Y2508" s="34"/>
      <c r="Z2508" s="610"/>
      <c r="AA2508" s="608"/>
    </row>
    <row r="2509" spans="1:27">
      <c r="A2509" s="145" t="str">
        <f t="shared" si="76"/>
        <v>-</v>
      </c>
      <c r="B2509" s="146" t="str">
        <f>_xlfn.XLOOKUP($A2509,Dept.Meta!$A:$A,Dept.Meta!$F:$F,"-",0,1)</f>
        <v>-</v>
      </c>
      <c r="C2509" s="629" t="str">
        <f>_xlfn.XLOOKUP(_xlfn.CONCAT($G2509,"-",$I2509),Div.Meta!$H:$H,Div.Meta!$C:$C,"-",0,1)</f>
        <v>-</v>
      </c>
      <c r="D2509" s="302"/>
      <c r="E2509" s="146" t="str">
        <f>IF($D2509="","-",_xlfn.XLOOKUP($D2509,Fund.Meta!$A:$A,Fund.Meta!$D:$D,"-",0,1))</f>
        <v>-</v>
      </c>
      <c r="F2509" s="303" t="str">
        <f>IF($D2509="","-",_xlfn.XLOOKUP($D2509,Fund.Meta!$A:$A,Fund.Meta!$E:$E,"-",0,1))</f>
        <v>-</v>
      </c>
      <c r="G2509" s="334"/>
      <c r="H2509" s="303" t="str">
        <f>IF($G2509="","-",_xlfn.XLOOKUP($G2509,Appr.Meta!$A:$A,Appr.Meta!$D:$D,"-",0,1))</f>
        <v>-</v>
      </c>
      <c r="I2509" s="302"/>
      <c r="J2509" s="303" t="str">
        <f>IF($I2509="","-",_xlfn.XLOOKUP($I2509,'CC.Meta'!$A:$A,'CC.Meta'!$D:$D,"-",0,1))</f>
        <v>-</v>
      </c>
      <c r="K2509" s="302"/>
      <c r="L2509" s="146" t="str">
        <f>IF($K2509="","-",_xlfn.XLOOKUP($K2509,Obj.Meta!$A:$A,Obj.Meta!$D:$D,"-",0,1))</f>
        <v>-</v>
      </c>
      <c r="M2509" s="300" t="str">
        <f>IF($K2509="","-",_xlfn.XLOOKUP($K2509,Obj.Meta!$A:$A,Obj.Meta!$F:$F,"-",0,1))</f>
        <v>-</v>
      </c>
      <c r="N2509" s="337" t="str">
        <f t="shared" si="77"/>
        <v>---</v>
      </c>
      <c r="O2509" s="333"/>
      <c r="P2509" s="54"/>
      <c r="Q2509" s="52"/>
      <c r="R2509" s="34"/>
      <c r="S2509" s="53"/>
      <c r="T2509" s="208"/>
      <c r="U2509" s="726"/>
      <c r="V2509" s="206"/>
      <c r="W2509" s="206"/>
      <c r="X2509" s="678"/>
      <c r="Y2509" s="34"/>
      <c r="Z2509" s="610"/>
      <c r="AA2509" s="608"/>
    </row>
    <row r="2510" spans="1:27">
      <c r="A2510" s="145" t="str">
        <f t="shared" si="76"/>
        <v>-</v>
      </c>
      <c r="B2510" s="146" t="str">
        <f>_xlfn.XLOOKUP($A2510,Dept.Meta!$A:$A,Dept.Meta!$F:$F,"-",0,1)</f>
        <v>-</v>
      </c>
      <c r="C2510" s="629" t="str">
        <f>_xlfn.XLOOKUP(_xlfn.CONCAT($G2510,"-",$I2510),Div.Meta!$H:$H,Div.Meta!$C:$C,"-",0,1)</f>
        <v>-</v>
      </c>
      <c r="D2510" s="302"/>
      <c r="E2510" s="146" t="str">
        <f>IF($D2510="","-",_xlfn.XLOOKUP($D2510,Fund.Meta!$A:$A,Fund.Meta!$D:$D,"-",0,1))</f>
        <v>-</v>
      </c>
      <c r="F2510" s="303" t="str">
        <f>IF($D2510="","-",_xlfn.XLOOKUP($D2510,Fund.Meta!$A:$A,Fund.Meta!$E:$E,"-",0,1))</f>
        <v>-</v>
      </c>
      <c r="G2510" s="334"/>
      <c r="H2510" s="303" t="str">
        <f>IF($G2510="","-",_xlfn.XLOOKUP($G2510,Appr.Meta!$A:$A,Appr.Meta!$D:$D,"-",0,1))</f>
        <v>-</v>
      </c>
      <c r="I2510" s="302"/>
      <c r="J2510" s="303" t="str">
        <f>IF($I2510="","-",_xlfn.XLOOKUP($I2510,'CC.Meta'!$A:$A,'CC.Meta'!$D:$D,"-",0,1))</f>
        <v>-</v>
      </c>
      <c r="K2510" s="302"/>
      <c r="L2510" s="146" t="str">
        <f>IF($K2510="","-",_xlfn.XLOOKUP($K2510,Obj.Meta!$A:$A,Obj.Meta!$D:$D,"-",0,1))</f>
        <v>-</v>
      </c>
      <c r="M2510" s="300" t="str">
        <f>IF($K2510="","-",_xlfn.XLOOKUP($K2510,Obj.Meta!$A:$A,Obj.Meta!$F:$F,"-",0,1))</f>
        <v>-</v>
      </c>
      <c r="N2510" s="337" t="str">
        <f t="shared" si="77"/>
        <v>---</v>
      </c>
      <c r="O2510" s="333"/>
      <c r="P2510" s="54"/>
      <c r="Q2510" s="52"/>
      <c r="R2510" s="34"/>
      <c r="S2510" s="53"/>
      <c r="T2510" s="208"/>
      <c r="U2510" s="726"/>
      <c r="V2510" s="206"/>
      <c r="W2510" s="206"/>
      <c r="X2510" s="678"/>
      <c r="Y2510" s="34"/>
      <c r="Z2510" s="610"/>
      <c r="AA2510" s="608"/>
    </row>
    <row r="2511" spans="1:27">
      <c r="A2511" s="145" t="str">
        <f t="shared" si="76"/>
        <v>-</v>
      </c>
      <c r="B2511" s="146" t="str">
        <f>_xlfn.XLOOKUP($A2511,Dept.Meta!$A:$A,Dept.Meta!$F:$F,"-",0,1)</f>
        <v>-</v>
      </c>
      <c r="C2511" s="629" t="str">
        <f>_xlfn.XLOOKUP(_xlfn.CONCAT($G2511,"-",$I2511),Div.Meta!$H:$H,Div.Meta!$C:$C,"-",0,1)</f>
        <v>-</v>
      </c>
      <c r="D2511" s="302"/>
      <c r="E2511" s="146" t="str">
        <f>IF($D2511="","-",_xlfn.XLOOKUP($D2511,Fund.Meta!$A:$A,Fund.Meta!$D:$D,"-",0,1))</f>
        <v>-</v>
      </c>
      <c r="F2511" s="303" t="str">
        <f>IF($D2511="","-",_xlfn.XLOOKUP($D2511,Fund.Meta!$A:$A,Fund.Meta!$E:$E,"-",0,1))</f>
        <v>-</v>
      </c>
      <c r="G2511" s="334"/>
      <c r="H2511" s="303" t="str">
        <f>IF($G2511="","-",_xlfn.XLOOKUP($G2511,Appr.Meta!$A:$A,Appr.Meta!$D:$D,"-",0,1))</f>
        <v>-</v>
      </c>
      <c r="I2511" s="302"/>
      <c r="J2511" s="303" t="str">
        <f>IF($I2511="","-",_xlfn.XLOOKUP($I2511,'CC.Meta'!$A:$A,'CC.Meta'!$D:$D,"-",0,1))</f>
        <v>-</v>
      </c>
      <c r="K2511" s="302"/>
      <c r="L2511" s="146" t="str">
        <f>IF($K2511="","-",_xlfn.XLOOKUP($K2511,Obj.Meta!$A:$A,Obj.Meta!$D:$D,"-",0,1))</f>
        <v>-</v>
      </c>
      <c r="M2511" s="300" t="str">
        <f>IF($K2511="","-",_xlfn.XLOOKUP($K2511,Obj.Meta!$A:$A,Obj.Meta!$F:$F,"-",0,1))</f>
        <v>-</v>
      </c>
      <c r="N2511" s="337" t="str">
        <f t="shared" si="77"/>
        <v>---</v>
      </c>
      <c r="O2511" s="333"/>
      <c r="P2511" s="54"/>
      <c r="Q2511" s="52"/>
      <c r="R2511" s="34"/>
      <c r="S2511" s="53"/>
      <c r="T2511" s="208"/>
      <c r="U2511" s="726"/>
      <c r="V2511" s="206"/>
      <c r="W2511" s="206"/>
      <c r="X2511" s="678"/>
      <c r="Y2511" s="34"/>
      <c r="Z2511" s="610"/>
      <c r="AA2511" s="608"/>
    </row>
    <row r="2512" spans="1:27">
      <c r="A2512" s="145" t="str">
        <f t="shared" si="76"/>
        <v>-</v>
      </c>
      <c r="B2512" s="146" t="str">
        <f>_xlfn.XLOOKUP($A2512,Dept.Meta!$A:$A,Dept.Meta!$F:$F,"-",0,1)</f>
        <v>-</v>
      </c>
      <c r="C2512" s="629" t="str">
        <f>_xlfn.XLOOKUP(_xlfn.CONCAT($G2512,"-",$I2512),Div.Meta!$H:$H,Div.Meta!$C:$C,"-",0,1)</f>
        <v>-</v>
      </c>
      <c r="D2512" s="302"/>
      <c r="E2512" s="146" t="str">
        <f>IF($D2512="","-",_xlfn.XLOOKUP($D2512,Fund.Meta!$A:$A,Fund.Meta!$D:$D,"-",0,1))</f>
        <v>-</v>
      </c>
      <c r="F2512" s="303" t="str">
        <f>IF($D2512="","-",_xlfn.XLOOKUP($D2512,Fund.Meta!$A:$A,Fund.Meta!$E:$E,"-",0,1))</f>
        <v>-</v>
      </c>
      <c r="G2512" s="334"/>
      <c r="H2512" s="303" t="str">
        <f>IF($G2512="","-",_xlfn.XLOOKUP($G2512,Appr.Meta!$A:$A,Appr.Meta!$D:$D,"-",0,1))</f>
        <v>-</v>
      </c>
      <c r="I2512" s="302"/>
      <c r="J2512" s="303" t="str">
        <f>IF($I2512="","-",_xlfn.XLOOKUP($I2512,'CC.Meta'!$A:$A,'CC.Meta'!$D:$D,"-",0,1))</f>
        <v>-</v>
      </c>
      <c r="K2512" s="302"/>
      <c r="L2512" s="146" t="str">
        <f>IF($K2512="","-",_xlfn.XLOOKUP($K2512,Obj.Meta!$A:$A,Obj.Meta!$D:$D,"-",0,1))</f>
        <v>-</v>
      </c>
      <c r="M2512" s="300" t="str">
        <f>IF($K2512="","-",_xlfn.XLOOKUP($K2512,Obj.Meta!$A:$A,Obj.Meta!$F:$F,"-",0,1))</f>
        <v>-</v>
      </c>
      <c r="N2512" s="337" t="str">
        <f t="shared" si="77"/>
        <v>---</v>
      </c>
      <c r="O2512" s="333"/>
      <c r="P2512" s="54"/>
      <c r="Q2512" s="52"/>
      <c r="R2512" s="34"/>
      <c r="S2512" s="53"/>
      <c r="T2512" s="208"/>
      <c r="U2512" s="726"/>
      <c r="V2512" s="206"/>
      <c r="W2512" s="206"/>
      <c r="X2512" s="678"/>
      <c r="Y2512" s="34"/>
      <c r="Z2512" s="610"/>
      <c r="AA2512" s="608"/>
    </row>
    <row r="2513" spans="1:27">
      <c r="A2513" s="145" t="str">
        <f t="shared" si="76"/>
        <v>-</v>
      </c>
      <c r="B2513" s="146" t="str">
        <f>_xlfn.XLOOKUP($A2513,Dept.Meta!$A:$A,Dept.Meta!$F:$F,"-",0,1)</f>
        <v>-</v>
      </c>
      <c r="C2513" s="629" t="str">
        <f>_xlfn.XLOOKUP(_xlfn.CONCAT($G2513,"-",$I2513),Div.Meta!$H:$H,Div.Meta!$C:$C,"-",0,1)</f>
        <v>-</v>
      </c>
      <c r="D2513" s="302"/>
      <c r="E2513" s="146" t="str">
        <f>IF($D2513="","-",_xlfn.XLOOKUP($D2513,Fund.Meta!$A:$A,Fund.Meta!$D:$D,"-",0,1))</f>
        <v>-</v>
      </c>
      <c r="F2513" s="303" t="str">
        <f>IF($D2513="","-",_xlfn.XLOOKUP($D2513,Fund.Meta!$A:$A,Fund.Meta!$E:$E,"-",0,1))</f>
        <v>-</v>
      </c>
      <c r="G2513" s="334"/>
      <c r="H2513" s="303" t="str">
        <f>IF($G2513="","-",_xlfn.XLOOKUP($G2513,Appr.Meta!$A:$A,Appr.Meta!$D:$D,"-",0,1))</f>
        <v>-</v>
      </c>
      <c r="I2513" s="302"/>
      <c r="J2513" s="303" t="str">
        <f>IF($I2513="","-",_xlfn.XLOOKUP($I2513,'CC.Meta'!$A:$A,'CC.Meta'!$D:$D,"-",0,1))</f>
        <v>-</v>
      </c>
      <c r="K2513" s="302"/>
      <c r="L2513" s="146" t="str">
        <f>IF($K2513="","-",_xlfn.XLOOKUP($K2513,Obj.Meta!$A:$A,Obj.Meta!$D:$D,"-",0,1))</f>
        <v>-</v>
      </c>
      <c r="M2513" s="300" t="str">
        <f>IF($K2513="","-",_xlfn.XLOOKUP($K2513,Obj.Meta!$A:$A,Obj.Meta!$F:$F,"-",0,1))</f>
        <v>-</v>
      </c>
      <c r="N2513" s="337" t="str">
        <f t="shared" si="77"/>
        <v>---</v>
      </c>
      <c r="O2513" s="333"/>
      <c r="P2513" s="54"/>
      <c r="Q2513" s="52"/>
      <c r="R2513" s="34"/>
      <c r="S2513" s="53"/>
      <c r="T2513" s="208"/>
      <c r="U2513" s="726"/>
      <c r="V2513" s="206"/>
      <c r="W2513" s="206"/>
      <c r="X2513" s="678"/>
      <c r="Y2513" s="34"/>
      <c r="Z2513" s="610"/>
      <c r="AA2513" s="608"/>
    </row>
    <row r="2514" spans="1:27">
      <c r="A2514" s="145" t="str">
        <f t="shared" si="76"/>
        <v>-</v>
      </c>
      <c r="B2514" s="146" t="str">
        <f>_xlfn.XLOOKUP($A2514,Dept.Meta!$A:$A,Dept.Meta!$F:$F,"-",0,1)</f>
        <v>-</v>
      </c>
      <c r="C2514" s="629" t="str">
        <f>_xlfn.XLOOKUP(_xlfn.CONCAT($G2514,"-",$I2514),Div.Meta!$H:$H,Div.Meta!$C:$C,"-",0,1)</f>
        <v>-</v>
      </c>
      <c r="D2514" s="302"/>
      <c r="E2514" s="146" t="str">
        <f>IF($D2514="","-",_xlfn.XLOOKUP($D2514,Fund.Meta!$A:$A,Fund.Meta!$D:$D,"-",0,1))</f>
        <v>-</v>
      </c>
      <c r="F2514" s="303" t="str">
        <f>IF($D2514="","-",_xlfn.XLOOKUP($D2514,Fund.Meta!$A:$A,Fund.Meta!$E:$E,"-",0,1))</f>
        <v>-</v>
      </c>
      <c r="G2514" s="334"/>
      <c r="H2514" s="303" t="str">
        <f>IF($G2514="","-",_xlfn.XLOOKUP($G2514,Appr.Meta!$A:$A,Appr.Meta!$D:$D,"-",0,1))</f>
        <v>-</v>
      </c>
      <c r="I2514" s="302"/>
      <c r="J2514" s="303" t="str">
        <f>IF($I2514="","-",_xlfn.XLOOKUP($I2514,'CC.Meta'!$A:$A,'CC.Meta'!$D:$D,"-",0,1))</f>
        <v>-</v>
      </c>
      <c r="K2514" s="302"/>
      <c r="L2514" s="146" t="str">
        <f>IF($K2514="","-",_xlfn.XLOOKUP($K2514,Obj.Meta!$A:$A,Obj.Meta!$D:$D,"-",0,1))</f>
        <v>-</v>
      </c>
      <c r="M2514" s="300" t="str">
        <f>IF($K2514="","-",_xlfn.XLOOKUP($K2514,Obj.Meta!$A:$A,Obj.Meta!$F:$F,"-",0,1))</f>
        <v>-</v>
      </c>
      <c r="N2514" s="337" t="str">
        <f t="shared" si="77"/>
        <v>---</v>
      </c>
      <c r="O2514" s="333"/>
      <c r="P2514" s="54"/>
      <c r="Q2514" s="52"/>
      <c r="R2514" s="34"/>
      <c r="S2514" s="53"/>
      <c r="T2514" s="208"/>
      <c r="U2514" s="726"/>
      <c r="V2514" s="206"/>
      <c r="W2514" s="206"/>
      <c r="X2514" s="678"/>
      <c r="Y2514" s="34"/>
      <c r="Z2514" s="610"/>
      <c r="AA2514" s="608"/>
    </row>
    <row r="2515" spans="1:27">
      <c r="A2515" s="145" t="str">
        <f t="shared" ref="A2515:A2578" si="78">IFERROR(VALUE(LEFT($I2515,2)),"-")</f>
        <v>-</v>
      </c>
      <c r="B2515" s="146" t="str">
        <f>_xlfn.XLOOKUP($A2515,Dept.Meta!$A:$A,Dept.Meta!$F:$F,"-",0,1)</f>
        <v>-</v>
      </c>
      <c r="C2515" s="629" t="str">
        <f>_xlfn.XLOOKUP(_xlfn.CONCAT($G2515,"-",$I2515),Div.Meta!$H:$H,Div.Meta!$C:$C,"-",0,1)</f>
        <v>-</v>
      </c>
      <c r="D2515" s="302"/>
      <c r="E2515" s="146" t="str">
        <f>IF($D2515="","-",_xlfn.XLOOKUP($D2515,Fund.Meta!$A:$A,Fund.Meta!$D:$D,"-",0,1))</f>
        <v>-</v>
      </c>
      <c r="F2515" s="303" t="str">
        <f>IF($D2515="","-",_xlfn.XLOOKUP($D2515,Fund.Meta!$A:$A,Fund.Meta!$E:$E,"-",0,1))</f>
        <v>-</v>
      </c>
      <c r="G2515" s="334"/>
      <c r="H2515" s="303" t="str">
        <f>IF($G2515="","-",_xlfn.XLOOKUP($G2515,Appr.Meta!$A:$A,Appr.Meta!$D:$D,"-",0,1))</f>
        <v>-</v>
      </c>
      <c r="I2515" s="302"/>
      <c r="J2515" s="303" t="str">
        <f>IF($I2515="","-",_xlfn.XLOOKUP($I2515,'CC.Meta'!$A:$A,'CC.Meta'!$D:$D,"-",0,1))</f>
        <v>-</v>
      </c>
      <c r="K2515" s="302"/>
      <c r="L2515" s="146" t="str">
        <f>IF($K2515="","-",_xlfn.XLOOKUP($K2515,Obj.Meta!$A:$A,Obj.Meta!$D:$D,"-",0,1))</f>
        <v>-</v>
      </c>
      <c r="M2515" s="300" t="str">
        <f>IF($K2515="","-",_xlfn.XLOOKUP($K2515,Obj.Meta!$A:$A,Obj.Meta!$F:$F,"-",0,1))</f>
        <v>-</v>
      </c>
      <c r="N2515" s="337" t="str">
        <f t="shared" ref="N2515:N2578" si="79">_xlfn.CONCAT($D2515,"-",$G2515,"-",$I2515,"-",$K2515)</f>
        <v>---</v>
      </c>
      <c r="O2515" s="333"/>
      <c r="P2515" s="54"/>
      <c r="Q2515" s="52"/>
      <c r="R2515" s="34"/>
      <c r="S2515" s="53"/>
      <c r="T2515" s="208"/>
      <c r="U2515" s="726"/>
      <c r="V2515" s="206"/>
      <c r="W2515" s="206"/>
      <c r="X2515" s="678"/>
      <c r="Y2515" s="34"/>
      <c r="Z2515" s="610"/>
      <c r="AA2515" s="608"/>
    </row>
    <row r="2516" spans="1:27">
      <c r="A2516" s="145" t="str">
        <f t="shared" si="78"/>
        <v>-</v>
      </c>
      <c r="B2516" s="146" t="str">
        <f>_xlfn.XLOOKUP($A2516,Dept.Meta!$A:$A,Dept.Meta!$F:$F,"-",0,1)</f>
        <v>-</v>
      </c>
      <c r="C2516" s="629" t="str">
        <f>_xlfn.XLOOKUP(_xlfn.CONCAT($G2516,"-",$I2516),Div.Meta!$H:$H,Div.Meta!$C:$C,"-",0,1)</f>
        <v>-</v>
      </c>
      <c r="D2516" s="302"/>
      <c r="E2516" s="146" t="str">
        <f>IF($D2516="","-",_xlfn.XLOOKUP($D2516,Fund.Meta!$A:$A,Fund.Meta!$D:$D,"-",0,1))</f>
        <v>-</v>
      </c>
      <c r="F2516" s="303" t="str">
        <f>IF($D2516="","-",_xlfn.XLOOKUP($D2516,Fund.Meta!$A:$A,Fund.Meta!$E:$E,"-",0,1))</f>
        <v>-</v>
      </c>
      <c r="G2516" s="334"/>
      <c r="H2516" s="303" t="str">
        <f>IF($G2516="","-",_xlfn.XLOOKUP($G2516,Appr.Meta!$A:$A,Appr.Meta!$D:$D,"-",0,1))</f>
        <v>-</v>
      </c>
      <c r="I2516" s="302"/>
      <c r="J2516" s="303" t="str">
        <f>IF($I2516="","-",_xlfn.XLOOKUP($I2516,'CC.Meta'!$A:$A,'CC.Meta'!$D:$D,"-",0,1))</f>
        <v>-</v>
      </c>
      <c r="K2516" s="302"/>
      <c r="L2516" s="146" t="str">
        <f>IF($K2516="","-",_xlfn.XLOOKUP($K2516,Obj.Meta!$A:$A,Obj.Meta!$D:$D,"-",0,1))</f>
        <v>-</v>
      </c>
      <c r="M2516" s="300" t="str">
        <f>IF($K2516="","-",_xlfn.XLOOKUP($K2516,Obj.Meta!$A:$A,Obj.Meta!$F:$F,"-",0,1))</f>
        <v>-</v>
      </c>
      <c r="N2516" s="337" t="str">
        <f t="shared" si="79"/>
        <v>---</v>
      </c>
      <c r="O2516" s="333"/>
      <c r="P2516" s="54"/>
      <c r="Q2516" s="52"/>
      <c r="R2516" s="34"/>
      <c r="S2516" s="53"/>
      <c r="T2516" s="208"/>
      <c r="U2516" s="726"/>
      <c r="V2516" s="206"/>
      <c r="W2516" s="206"/>
      <c r="X2516" s="678"/>
      <c r="Y2516" s="34"/>
      <c r="Z2516" s="610"/>
      <c r="AA2516" s="608"/>
    </row>
    <row r="2517" spans="1:27">
      <c r="A2517" s="145" t="str">
        <f t="shared" si="78"/>
        <v>-</v>
      </c>
      <c r="B2517" s="146" t="str">
        <f>_xlfn.XLOOKUP($A2517,Dept.Meta!$A:$A,Dept.Meta!$F:$F,"-",0,1)</f>
        <v>-</v>
      </c>
      <c r="C2517" s="629" t="str">
        <f>_xlfn.XLOOKUP(_xlfn.CONCAT($G2517,"-",$I2517),Div.Meta!$H:$H,Div.Meta!$C:$C,"-",0,1)</f>
        <v>-</v>
      </c>
      <c r="D2517" s="302"/>
      <c r="E2517" s="146" t="str">
        <f>IF($D2517="","-",_xlfn.XLOOKUP($D2517,Fund.Meta!$A:$A,Fund.Meta!$D:$D,"-",0,1))</f>
        <v>-</v>
      </c>
      <c r="F2517" s="303" t="str">
        <f>IF($D2517="","-",_xlfn.XLOOKUP($D2517,Fund.Meta!$A:$A,Fund.Meta!$E:$E,"-",0,1))</f>
        <v>-</v>
      </c>
      <c r="G2517" s="334"/>
      <c r="H2517" s="303" t="str">
        <f>IF($G2517="","-",_xlfn.XLOOKUP($G2517,Appr.Meta!$A:$A,Appr.Meta!$D:$D,"-",0,1))</f>
        <v>-</v>
      </c>
      <c r="I2517" s="302"/>
      <c r="J2517" s="303" t="str">
        <f>IF($I2517="","-",_xlfn.XLOOKUP($I2517,'CC.Meta'!$A:$A,'CC.Meta'!$D:$D,"-",0,1))</f>
        <v>-</v>
      </c>
      <c r="K2517" s="302"/>
      <c r="L2517" s="146" t="str">
        <f>IF($K2517="","-",_xlfn.XLOOKUP($K2517,Obj.Meta!$A:$A,Obj.Meta!$D:$D,"-",0,1))</f>
        <v>-</v>
      </c>
      <c r="M2517" s="300" t="str">
        <f>IF($K2517="","-",_xlfn.XLOOKUP($K2517,Obj.Meta!$A:$A,Obj.Meta!$F:$F,"-",0,1))</f>
        <v>-</v>
      </c>
      <c r="N2517" s="337" t="str">
        <f t="shared" si="79"/>
        <v>---</v>
      </c>
      <c r="O2517" s="333"/>
      <c r="P2517" s="54"/>
      <c r="Q2517" s="52"/>
      <c r="R2517" s="34"/>
      <c r="S2517" s="53"/>
      <c r="T2517" s="208"/>
      <c r="U2517" s="726"/>
      <c r="V2517" s="206"/>
      <c r="W2517" s="206"/>
      <c r="X2517" s="678"/>
      <c r="Y2517" s="34"/>
      <c r="Z2517" s="610"/>
      <c r="AA2517" s="608"/>
    </row>
    <row r="2518" spans="1:27">
      <c r="A2518" s="145" t="str">
        <f t="shared" si="78"/>
        <v>-</v>
      </c>
      <c r="B2518" s="146" t="str">
        <f>_xlfn.XLOOKUP($A2518,Dept.Meta!$A:$A,Dept.Meta!$F:$F,"-",0,1)</f>
        <v>-</v>
      </c>
      <c r="C2518" s="629" t="str">
        <f>_xlfn.XLOOKUP(_xlfn.CONCAT($G2518,"-",$I2518),Div.Meta!$H:$H,Div.Meta!$C:$C,"-",0,1)</f>
        <v>-</v>
      </c>
      <c r="D2518" s="302"/>
      <c r="E2518" s="146" t="str">
        <f>IF($D2518="","-",_xlfn.XLOOKUP($D2518,Fund.Meta!$A:$A,Fund.Meta!$D:$D,"-",0,1))</f>
        <v>-</v>
      </c>
      <c r="F2518" s="303" t="str">
        <f>IF($D2518="","-",_xlfn.XLOOKUP($D2518,Fund.Meta!$A:$A,Fund.Meta!$E:$E,"-",0,1))</f>
        <v>-</v>
      </c>
      <c r="G2518" s="334"/>
      <c r="H2518" s="303" t="str">
        <f>IF($G2518="","-",_xlfn.XLOOKUP($G2518,Appr.Meta!$A:$A,Appr.Meta!$D:$D,"-",0,1))</f>
        <v>-</v>
      </c>
      <c r="I2518" s="302"/>
      <c r="J2518" s="303" t="str">
        <f>IF($I2518="","-",_xlfn.XLOOKUP($I2518,'CC.Meta'!$A:$A,'CC.Meta'!$D:$D,"-",0,1))</f>
        <v>-</v>
      </c>
      <c r="K2518" s="302"/>
      <c r="L2518" s="146" t="str">
        <f>IF($K2518="","-",_xlfn.XLOOKUP($K2518,Obj.Meta!$A:$A,Obj.Meta!$D:$D,"-",0,1))</f>
        <v>-</v>
      </c>
      <c r="M2518" s="300" t="str">
        <f>IF($K2518="","-",_xlfn.XLOOKUP($K2518,Obj.Meta!$A:$A,Obj.Meta!$F:$F,"-",0,1))</f>
        <v>-</v>
      </c>
      <c r="N2518" s="337" t="str">
        <f t="shared" si="79"/>
        <v>---</v>
      </c>
      <c r="O2518" s="333"/>
      <c r="P2518" s="54"/>
      <c r="Q2518" s="52"/>
      <c r="R2518" s="34"/>
      <c r="S2518" s="53"/>
      <c r="T2518" s="208"/>
      <c r="U2518" s="726"/>
      <c r="V2518" s="206"/>
      <c r="W2518" s="206"/>
      <c r="X2518" s="678"/>
      <c r="Y2518" s="34"/>
      <c r="Z2518" s="610"/>
      <c r="AA2518" s="608"/>
    </row>
    <row r="2519" spans="1:27">
      <c r="A2519" s="145" t="str">
        <f t="shared" si="78"/>
        <v>-</v>
      </c>
      <c r="B2519" s="146" t="str">
        <f>_xlfn.XLOOKUP($A2519,Dept.Meta!$A:$A,Dept.Meta!$F:$F,"-",0,1)</f>
        <v>-</v>
      </c>
      <c r="C2519" s="629" t="str">
        <f>_xlfn.XLOOKUP(_xlfn.CONCAT($G2519,"-",$I2519),Div.Meta!$H:$H,Div.Meta!$C:$C,"-",0,1)</f>
        <v>-</v>
      </c>
      <c r="D2519" s="302"/>
      <c r="E2519" s="146" t="str">
        <f>IF($D2519="","-",_xlfn.XLOOKUP($D2519,Fund.Meta!$A:$A,Fund.Meta!$D:$D,"-",0,1))</f>
        <v>-</v>
      </c>
      <c r="F2519" s="303" t="str">
        <f>IF($D2519="","-",_xlfn.XLOOKUP($D2519,Fund.Meta!$A:$A,Fund.Meta!$E:$E,"-",0,1))</f>
        <v>-</v>
      </c>
      <c r="G2519" s="334"/>
      <c r="H2519" s="303" t="str">
        <f>IF($G2519="","-",_xlfn.XLOOKUP($G2519,Appr.Meta!$A:$A,Appr.Meta!$D:$D,"-",0,1))</f>
        <v>-</v>
      </c>
      <c r="I2519" s="302"/>
      <c r="J2519" s="303" t="str">
        <f>IF($I2519="","-",_xlfn.XLOOKUP($I2519,'CC.Meta'!$A:$A,'CC.Meta'!$D:$D,"-",0,1))</f>
        <v>-</v>
      </c>
      <c r="K2519" s="302"/>
      <c r="L2519" s="146" t="str">
        <f>IF($K2519="","-",_xlfn.XLOOKUP($K2519,Obj.Meta!$A:$A,Obj.Meta!$D:$D,"-",0,1))</f>
        <v>-</v>
      </c>
      <c r="M2519" s="300" t="str">
        <f>IF($K2519="","-",_xlfn.XLOOKUP($K2519,Obj.Meta!$A:$A,Obj.Meta!$F:$F,"-",0,1))</f>
        <v>-</v>
      </c>
      <c r="N2519" s="337" t="str">
        <f t="shared" si="79"/>
        <v>---</v>
      </c>
      <c r="O2519" s="333"/>
      <c r="P2519" s="54"/>
      <c r="Q2519" s="52"/>
      <c r="R2519" s="34"/>
      <c r="S2519" s="53"/>
      <c r="T2519" s="208"/>
      <c r="U2519" s="726"/>
      <c r="V2519" s="206"/>
      <c r="W2519" s="206"/>
      <c r="X2519" s="678"/>
      <c r="Y2519" s="34"/>
      <c r="Z2519" s="610"/>
      <c r="AA2519" s="608"/>
    </row>
    <row r="2520" spans="1:27">
      <c r="A2520" s="145" t="str">
        <f t="shared" si="78"/>
        <v>-</v>
      </c>
      <c r="B2520" s="146" t="str">
        <f>_xlfn.XLOOKUP($A2520,Dept.Meta!$A:$A,Dept.Meta!$F:$F,"-",0,1)</f>
        <v>-</v>
      </c>
      <c r="C2520" s="629" t="str">
        <f>_xlfn.XLOOKUP(_xlfn.CONCAT($G2520,"-",$I2520),Div.Meta!$H:$H,Div.Meta!$C:$C,"-",0,1)</f>
        <v>-</v>
      </c>
      <c r="D2520" s="302"/>
      <c r="E2520" s="146" t="str">
        <f>IF($D2520="","-",_xlfn.XLOOKUP($D2520,Fund.Meta!$A:$A,Fund.Meta!$D:$D,"-",0,1))</f>
        <v>-</v>
      </c>
      <c r="F2520" s="303" t="str">
        <f>IF($D2520="","-",_xlfn.XLOOKUP($D2520,Fund.Meta!$A:$A,Fund.Meta!$E:$E,"-",0,1))</f>
        <v>-</v>
      </c>
      <c r="G2520" s="334"/>
      <c r="H2520" s="303" t="str">
        <f>IF($G2520="","-",_xlfn.XLOOKUP($G2520,Appr.Meta!$A:$A,Appr.Meta!$D:$D,"-",0,1))</f>
        <v>-</v>
      </c>
      <c r="I2520" s="302"/>
      <c r="J2520" s="303" t="str">
        <f>IF($I2520="","-",_xlfn.XLOOKUP($I2520,'CC.Meta'!$A:$A,'CC.Meta'!$D:$D,"-",0,1))</f>
        <v>-</v>
      </c>
      <c r="K2520" s="302"/>
      <c r="L2520" s="146" t="str">
        <f>IF($K2520="","-",_xlfn.XLOOKUP($K2520,Obj.Meta!$A:$A,Obj.Meta!$D:$D,"-",0,1))</f>
        <v>-</v>
      </c>
      <c r="M2520" s="300" t="str">
        <f>IF($K2520="","-",_xlfn.XLOOKUP($K2520,Obj.Meta!$A:$A,Obj.Meta!$F:$F,"-",0,1))</f>
        <v>-</v>
      </c>
      <c r="N2520" s="337" t="str">
        <f t="shared" si="79"/>
        <v>---</v>
      </c>
      <c r="O2520" s="333"/>
      <c r="P2520" s="54"/>
      <c r="Q2520" s="52"/>
      <c r="R2520" s="34"/>
      <c r="S2520" s="53"/>
      <c r="T2520" s="208"/>
      <c r="U2520" s="726"/>
      <c r="V2520" s="206"/>
      <c r="W2520" s="206"/>
      <c r="X2520" s="678"/>
      <c r="Y2520" s="34"/>
      <c r="Z2520" s="610"/>
      <c r="AA2520" s="608"/>
    </row>
    <row r="2521" spans="1:27">
      <c r="A2521" s="145" t="str">
        <f t="shared" si="78"/>
        <v>-</v>
      </c>
      <c r="B2521" s="146" t="str">
        <f>_xlfn.XLOOKUP($A2521,Dept.Meta!$A:$A,Dept.Meta!$F:$F,"-",0,1)</f>
        <v>-</v>
      </c>
      <c r="C2521" s="629" t="str">
        <f>_xlfn.XLOOKUP(_xlfn.CONCAT($G2521,"-",$I2521),Div.Meta!$H:$H,Div.Meta!$C:$C,"-",0,1)</f>
        <v>-</v>
      </c>
      <c r="D2521" s="302"/>
      <c r="E2521" s="146" t="str">
        <f>IF($D2521="","-",_xlfn.XLOOKUP($D2521,Fund.Meta!$A:$A,Fund.Meta!$D:$D,"-",0,1))</f>
        <v>-</v>
      </c>
      <c r="F2521" s="303" t="str">
        <f>IF($D2521="","-",_xlfn.XLOOKUP($D2521,Fund.Meta!$A:$A,Fund.Meta!$E:$E,"-",0,1))</f>
        <v>-</v>
      </c>
      <c r="G2521" s="334"/>
      <c r="H2521" s="303" t="str">
        <f>IF($G2521="","-",_xlfn.XLOOKUP($G2521,Appr.Meta!$A:$A,Appr.Meta!$D:$D,"-",0,1))</f>
        <v>-</v>
      </c>
      <c r="I2521" s="302"/>
      <c r="J2521" s="303" t="str">
        <f>IF($I2521="","-",_xlfn.XLOOKUP($I2521,'CC.Meta'!$A:$A,'CC.Meta'!$D:$D,"-",0,1))</f>
        <v>-</v>
      </c>
      <c r="K2521" s="302"/>
      <c r="L2521" s="146" t="str">
        <f>IF($K2521="","-",_xlfn.XLOOKUP($K2521,Obj.Meta!$A:$A,Obj.Meta!$D:$D,"-",0,1))</f>
        <v>-</v>
      </c>
      <c r="M2521" s="300" t="str">
        <f>IF($K2521="","-",_xlfn.XLOOKUP($K2521,Obj.Meta!$A:$A,Obj.Meta!$F:$F,"-",0,1))</f>
        <v>-</v>
      </c>
      <c r="N2521" s="337" t="str">
        <f t="shared" si="79"/>
        <v>---</v>
      </c>
      <c r="O2521" s="333"/>
      <c r="P2521" s="54"/>
      <c r="Q2521" s="52"/>
      <c r="R2521" s="34"/>
      <c r="S2521" s="53"/>
      <c r="T2521" s="208"/>
      <c r="U2521" s="726"/>
      <c r="V2521" s="206"/>
      <c r="W2521" s="206"/>
      <c r="X2521" s="678"/>
      <c r="Y2521" s="34"/>
      <c r="Z2521" s="610"/>
      <c r="AA2521" s="608"/>
    </row>
    <row r="2522" spans="1:27">
      <c r="A2522" s="145" t="str">
        <f t="shared" si="78"/>
        <v>-</v>
      </c>
      <c r="B2522" s="146" t="str">
        <f>_xlfn.XLOOKUP($A2522,Dept.Meta!$A:$A,Dept.Meta!$F:$F,"-",0,1)</f>
        <v>-</v>
      </c>
      <c r="C2522" s="629" t="str">
        <f>_xlfn.XLOOKUP(_xlfn.CONCAT($G2522,"-",$I2522),Div.Meta!$H:$H,Div.Meta!$C:$C,"-",0,1)</f>
        <v>-</v>
      </c>
      <c r="D2522" s="302"/>
      <c r="E2522" s="146" t="str">
        <f>IF($D2522="","-",_xlfn.XLOOKUP($D2522,Fund.Meta!$A:$A,Fund.Meta!$D:$D,"-",0,1))</f>
        <v>-</v>
      </c>
      <c r="F2522" s="303" t="str">
        <f>IF($D2522="","-",_xlfn.XLOOKUP($D2522,Fund.Meta!$A:$A,Fund.Meta!$E:$E,"-",0,1))</f>
        <v>-</v>
      </c>
      <c r="G2522" s="334"/>
      <c r="H2522" s="303" t="str">
        <f>IF($G2522="","-",_xlfn.XLOOKUP($G2522,Appr.Meta!$A:$A,Appr.Meta!$D:$D,"-",0,1))</f>
        <v>-</v>
      </c>
      <c r="I2522" s="302"/>
      <c r="J2522" s="303" t="str">
        <f>IF($I2522="","-",_xlfn.XLOOKUP($I2522,'CC.Meta'!$A:$A,'CC.Meta'!$D:$D,"-",0,1))</f>
        <v>-</v>
      </c>
      <c r="K2522" s="302"/>
      <c r="L2522" s="146" t="str">
        <f>IF($K2522="","-",_xlfn.XLOOKUP($K2522,Obj.Meta!$A:$A,Obj.Meta!$D:$D,"-",0,1))</f>
        <v>-</v>
      </c>
      <c r="M2522" s="300" t="str">
        <f>IF($K2522="","-",_xlfn.XLOOKUP($K2522,Obj.Meta!$A:$A,Obj.Meta!$F:$F,"-",0,1))</f>
        <v>-</v>
      </c>
      <c r="N2522" s="337" t="str">
        <f t="shared" si="79"/>
        <v>---</v>
      </c>
      <c r="O2522" s="333"/>
      <c r="P2522" s="54"/>
      <c r="Q2522" s="52"/>
      <c r="R2522" s="34"/>
      <c r="S2522" s="53"/>
      <c r="T2522" s="208"/>
      <c r="U2522" s="726"/>
      <c r="V2522" s="206"/>
      <c r="W2522" s="206"/>
      <c r="X2522" s="678"/>
      <c r="Y2522" s="34"/>
      <c r="Z2522" s="610"/>
      <c r="AA2522" s="608"/>
    </row>
    <row r="2523" spans="1:27">
      <c r="A2523" s="145" t="str">
        <f t="shared" si="78"/>
        <v>-</v>
      </c>
      <c r="B2523" s="146" t="str">
        <f>_xlfn.XLOOKUP($A2523,Dept.Meta!$A:$A,Dept.Meta!$F:$F,"-",0,1)</f>
        <v>-</v>
      </c>
      <c r="C2523" s="629" t="str">
        <f>_xlfn.XLOOKUP(_xlfn.CONCAT($G2523,"-",$I2523),Div.Meta!$H:$H,Div.Meta!$C:$C,"-",0,1)</f>
        <v>-</v>
      </c>
      <c r="D2523" s="302"/>
      <c r="E2523" s="146" t="str">
        <f>IF($D2523="","-",_xlfn.XLOOKUP($D2523,Fund.Meta!$A:$A,Fund.Meta!$D:$D,"-",0,1))</f>
        <v>-</v>
      </c>
      <c r="F2523" s="303" t="str">
        <f>IF($D2523="","-",_xlfn.XLOOKUP($D2523,Fund.Meta!$A:$A,Fund.Meta!$E:$E,"-",0,1))</f>
        <v>-</v>
      </c>
      <c r="G2523" s="334"/>
      <c r="H2523" s="303" t="str">
        <f>IF($G2523="","-",_xlfn.XLOOKUP($G2523,Appr.Meta!$A:$A,Appr.Meta!$D:$D,"-",0,1))</f>
        <v>-</v>
      </c>
      <c r="I2523" s="302"/>
      <c r="J2523" s="303" t="str">
        <f>IF($I2523="","-",_xlfn.XLOOKUP($I2523,'CC.Meta'!$A:$A,'CC.Meta'!$D:$D,"-",0,1))</f>
        <v>-</v>
      </c>
      <c r="K2523" s="302"/>
      <c r="L2523" s="146" t="str">
        <f>IF($K2523="","-",_xlfn.XLOOKUP($K2523,Obj.Meta!$A:$A,Obj.Meta!$D:$D,"-",0,1))</f>
        <v>-</v>
      </c>
      <c r="M2523" s="300" t="str">
        <f>IF($K2523="","-",_xlfn.XLOOKUP($K2523,Obj.Meta!$A:$A,Obj.Meta!$F:$F,"-",0,1))</f>
        <v>-</v>
      </c>
      <c r="N2523" s="337" t="str">
        <f t="shared" si="79"/>
        <v>---</v>
      </c>
      <c r="O2523" s="333"/>
      <c r="P2523" s="54"/>
      <c r="Q2523" s="52"/>
      <c r="R2523" s="34"/>
      <c r="S2523" s="53"/>
      <c r="T2523" s="208"/>
      <c r="U2523" s="726"/>
      <c r="V2523" s="206"/>
      <c r="W2523" s="206"/>
      <c r="X2523" s="678"/>
      <c r="Y2523" s="34"/>
      <c r="Z2523" s="610"/>
      <c r="AA2523" s="608"/>
    </row>
    <row r="2524" spans="1:27">
      <c r="A2524" s="145" t="str">
        <f t="shared" si="78"/>
        <v>-</v>
      </c>
      <c r="B2524" s="146" t="str">
        <f>_xlfn.XLOOKUP($A2524,Dept.Meta!$A:$A,Dept.Meta!$F:$F,"-",0,1)</f>
        <v>-</v>
      </c>
      <c r="C2524" s="629" t="str">
        <f>_xlfn.XLOOKUP(_xlfn.CONCAT($G2524,"-",$I2524),Div.Meta!$H:$H,Div.Meta!$C:$C,"-",0,1)</f>
        <v>-</v>
      </c>
      <c r="D2524" s="302"/>
      <c r="E2524" s="146" t="str">
        <f>IF($D2524="","-",_xlfn.XLOOKUP($D2524,Fund.Meta!$A:$A,Fund.Meta!$D:$D,"-",0,1))</f>
        <v>-</v>
      </c>
      <c r="F2524" s="303" t="str">
        <f>IF($D2524="","-",_xlfn.XLOOKUP($D2524,Fund.Meta!$A:$A,Fund.Meta!$E:$E,"-",0,1))</f>
        <v>-</v>
      </c>
      <c r="G2524" s="334"/>
      <c r="H2524" s="303" t="str">
        <f>IF($G2524="","-",_xlfn.XLOOKUP($G2524,Appr.Meta!$A:$A,Appr.Meta!$D:$D,"-",0,1))</f>
        <v>-</v>
      </c>
      <c r="I2524" s="302"/>
      <c r="J2524" s="303" t="str">
        <f>IF($I2524="","-",_xlfn.XLOOKUP($I2524,'CC.Meta'!$A:$A,'CC.Meta'!$D:$D,"-",0,1))</f>
        <v>-</v>
      </c>
      <c r="K2524" s="302"/>
      <c r="L2524" s="146" t="str">
        <f>IF($K2524="","-",_xlfn.XLOOKUP($K2524,Obj.Meta!$A:$A,Obj.Meta!$D:$D,"-",0,1))</f>
        <v>-</v>
      </c>
      <c r="M2524" s="300" t="str">
        <f>IF($K2524="","-",_xlfn.XLOOKUP($K2524,Obj.Meta!$A:$A,Obj.Meta!$F:$F,"-",0,1))</f>
        <v>-</v>
      </c>
      <c r="N2524" s="337" t="str">
        <f t="shared" si="79"/>
        <v>---</v>
      </c>
      <c r="O2524" s="333"/>
      <c r="P2524" s="54"/>
      <c r="Q2524" s="52"/>
      <c r="R2524" s="34"/>
      <c r="S2524" s="53"/>
      <c r="T2524" s="208"/>
      <c r="U2524" s="726"/>
      <c r="V2524" s="206"/>
      <c r="W2524" s="206"/>
      <c r="X2524" s="678"/>
      <c r="Y2524" s="34"/>
      <c r="Z2524" s="610"/>
      <c r="AA2524" s="608"/>
    </row>
    <row r="2525" spans="1:27">
      <c r="A2525" s="145" t="str">
        <f t="shared" si="78"/>
        <v>-</v>
      </c>
      <c r="B2525" s="146" t="str">
        <f>_xlfn.XLOOKUP($A2525,Dept.Meta!$A:$A,Dept.Meta!$F:$F,"-",0,1)</f>
        <v>-</v>
      </c>
      <c r="C2525" s="629" t="str">
        <f>_xlfn.XLOOKUP(_xlfn.CONCAT($G2525,"-",$I2525),Div.Meta!$H:$H,Div.Meta!$C:$C,"-",0,1)</f>
        <v>-</v>
      </c>
      <c r="D2525" s="302"/>
      <c r="E2525" s="146" t="str">
        <f>IF($D2525="","-",_xlfn.XLOOKUP($D2525,Fund.Meta!$A:$A,Fund.Meta!$D:$D,"-",0,1))</f>
        <v>-</v>
      </c>
      <c r="F2525" s="303" t="str">
        <f>IF($D2525="","-",_xlfn.XLOOKUP($D2525,Fund.Meta!$A:$A,Fund.Meta!$E:$E,"-",0,1))</f>
        <v>-</v>
      </c>
      <c r="G2525" s="334"/>
      <c r="H2525" s="303" t="str">
        <f>IF($G2525="","-",_xlfn.XLOOKUP($G2525,Appr.Meta!$A:$A,Appr.Meta!$D:$D,"-",0,1))</f>
        <v>-</v>
      </c>
      <c r="I2525" s="302"/>
      <c r="J2525" s="303" t="str">
        <f>IF($I2525="","-",_xlfn.XLOOKUP($I2525,'CC.Meta'!$A:$A,'CC.Meta'!$D:$D,"-",0,1))</f>
        <v>-</v>
      </c>
      <c r="K2525" s="302"/>
      <c r="L2525" s="146" t="str">
        <f>IF($K2525="","-",_xlfn.XLOOKUP($K2525,Obj.Meta!$A:$A,Obj.Meta!$D:$D,"-",0,1))</f>
        <v>-</v>
      </c>
      <c r="M2525" s="300" t="str">
        <f>IF($K2525="","-",_xlfn.XLOOKUP($K2525,Obj.Meta!$A:$A,Obj.Meta!$F:$F,"-",0,1))</f>
        <v>-</v>
      </c>
      <c r="N2525" s="337" t="str">
        <f t="shared" si="79"/>
        <v>---</v>
      </c>
      <c r="O2525" s="333"/>
      <c r="P2525" s="54"/>
      <c r="Q2525" s="52"/>
      <c r="R2525" s="34"/>
      <c r="S2525" s="53"/>
      <c r="T2525" s="208"/>
      <c r="U2525" s="726"/>
      <c r="V2525" s="206"/>
      <c r="W2525" s="206"/>
      <c r="X2525" s="678"/>
      <c r="Y2525" s="34"/>
      <c r="Z2525" s="610"/>
      <c r="AA2525" s="608"/>
    </row>
    <row r="2526" spans="1:27">
      <c r="A2526" s="145" t="str">
        <f t="shared" si="78"/>
        <v>-</v>
      </c>
      <c r="B2526" s="146" t="str">
        <f>_xlfn.XLOOKUP($A2526,Dept.Meta!$A:$A,Dept.Meta!$F:$F,"-",0,1)</f>
        <v>-</v>
      </c>
      <c r="C2526" s="629" t="str">
        <f>_xlfn.XLOOKUP(_xlfn.CONCAT($G2526,"-",$I2526),Div.Meta!$H:$H,Div.Meta!$C:$C,"-",0,1)</f>
        <v>-</v>
      </c>
      <c r="D2526" s="302"/>
      <c r="E2526" s="146" t="str">
        <f>IF($D2526="","-",_xlfn.XLOOKUP($D2526,Fund.Meta!$A:$A,Fund.Meta!$D:$D,"-",0,1))</f>
        <v>-</v>
      </c>
      <c r="F2526" s="303" t="str">
        <f>IF($D2526="","-",_xlfn.XLOOKUP($D2526,Fund.Meta!$A:$A,Fund.Meta!$E:$E,"-",0,1))</f>
        <v>-</v>
      </c>
      <c r="G2526" s="334"/>
      <c r="H2526" s="303" t="str">
        <f>IF($G2526="","-",_xlfn.XLOOKUP($G2526,Appr.Meta!$A:$A,Appr.Meta!$D:$D,"-",0,1))</f>
        <v>-</v>
      </c>
      <c r="I2526" s="302"/>
      <c r="J2526" s="303" t="str">
        <f>IF($I2526="","-",_xlfn.XLOOKUP($I2526,'CC.Meta'!$A:$A,'CC.Meta'!$D:$D,"-",0,1))</f>
        <v>-</v>
      </c>
      <c r="K2526" s="302"/>
      <c r="L2526" s="146" t="str">
        <f>IF($K2526="","-",_xlfn.XLOOKUP($K2526,Obj.Meta!$A:$A,Obj.Meta!$D:$D,"-",0,1))</f>
        <v>-</v>
      </c>
      <c r="M2526" s="300" t="str">
        <f>IF($K2526="","-",_xlfn.XLOOKUP($K2526,Obj.Meta!$A:$A,Obj.Meta!$F:$F,"-",0,1))</f>
        <v>-</v>
      </c>
      <c r="N2526" s="337" t="str">
        <f t="shared" si="79"/>
        <v>---</v>
      </c>
      <c r="O2526" s="333"/>
      <c r="P2526" s="54"/>
      <c r="Q2526" s="52"/>
      <c r="R2526" s="34"/>
      <c r="S2526" s="53"/>
      <c r="T2526" s="208"/>
      <c r="U2526" s="726"/>
      <c r="V2526" s="206"/>
      <c r="W2526" s="206"/>
      <c r="X2526" s="678"/>
      <c r="Y2526" s="34"/>
      <c r="Z2526" s="610"/>
      <c r="AA2526" s="608"/>
    </row>
    <row r="2527" spans="1:27">
      <c r="A2527" s="145" t="str">
        <f t="shared" si="78"/>
        <v>-</v>
      </c>
      <c r="B2527" s="146" t="str">
        <f>_xlfn.XLOOKUP($A2527,Dept.Meta!$A:$A,Dept.Meta!$F:$F,"-",0,1)</f>
        <v>-</v>
      </c>
      <c r="C2527" s="629" t="str">
        <f>_xlfn.XLOOKUP(_xlfn.CONCAT($G2527,"-",$I2527),Div.Meta!$H:$H,Div.Meta!$C:$C,"-",0,1)</f>
        <v>-</v>
      </c>
      <c r="D2527" s="302"/>
      <c r="E2527" s="146" t="str">
        <f>IF($D2527="","-",_xlfn.XLOOKUP($D2527,Fund.Meta!$A:$A,Fund.Meta!$D:$D,"-",0,1))</f>
        <v>-</v>
      </c>
      <c r="F2527" s="303" t="str">
        <f>IF($D2527="","-",_xlfn.XLOOKUP($D2527,Fund.Meta!$A:$A,Fund.Meta!$E:$E,"-",0,1))</f>
        <v>-</v>
      </c>
      <c r="G2527" s="334"/>
      <c r="H2527" s="303" t="str">
        <f>IF($G2527="","-",_xlfn.XLOOKUP($G2527,Appr.Meta!$A:$A,Appr.Meta!$D:$D,"-",0,1))</f>
        <v>-</v>
      </c>
      <c r="I2527" s="302"/>
      <c r="J2527" s="303" t="str">
        <f>IF($I2527="","-",_xlfn.XLOOKUP($I2527,'CC.Meta'!$A:$A,'CC.Meta'!$D:$D,"-",0,1))</f>
        <v>-</v>
      </c>
      <c r="K2527" s="302"/>
      <c r="L2527" s="146" t="str">
        <f>IF($K2527="","-",_xlfn.XLOOKUP($K2527,Obj.Meta!$A:$A,Obj.Meta!$D:$D,"-",0,1))</f>
        <v>-</v>
      </c>
      <c r="M2527" s="300" t="str">
        <f>IF($K2527="","-",_xlfn.XLOOKUP($K2527,Obj.Meta!$A:$A,Obj.Meta!$F:$F,"-",0,1))</f>
        <v>-</v>
      </c>
      <c r="N2527" s="337" t="str">
        <f t="shared" si="79"/>
        <v>---</v>
      </c>
      <c r="O2527" s="333"/>
      <c r="P2527" s="54"/>
      <c r="Q2527" s="52"/>
      <c r="R2527" s="34"/>
      <c r="S2527" s="53"/>
      <c r="T2527" s="208"/>
      <c r="U2527" s="726"/>
      <c r="V2527" s="206"/>
      <c r="W2527" s="206"/>
      <c r="X2527" s="678"/>
      <c r="Y2527" s="34"/>
      <c r="Z2527" s="610"/>
      <c r="AA2527" s="608"/>
    </row>
    <row r="2528" spans="1:27">
      <c r="A2528" s="145" t="str">
        <f t="shared" si="78"/>
        <v>-</v>
      </c>
      <c r="B2528" s="146" t="str">
        <f>_xlfn.XLOOKUP($A2528,Dept.Meta!$A:$A,Dept.Meta!$F:$F,"-",0,1)</f>
        <v>-</v>
      </c>
      <c r="C2528" s="629" t="str">
        <f>_xlfn.XLOOKUP(_xlfn.CONCAT($G2528,"-",$I2528),Div.Meta!$H:$H,Div.Meta!$C:$C,"-",0,1)</f>
        <v>-</v>
      </c>
      <c r="D2528" s="302"/>
      <c r="E2528" s="146" t="str">
        <f>IF($D2528="","-",_xlfn.XLOOKUP($D2528,Fund.Meta!$A:$A,Fund.Meta!$D:$D,"-",0,1))</f>
        <v>-</v>
      </c>
      <c r="F2528" s="303" t="str">
        <f>IF($D2528="","-",_xlfn.XLOOKUP($D2528,Fund.Meta!$A:$A,Fund.Meta!$E:$E,"-",0,1))</f>
        <v>-</v>
      </c>
      <c r="G2528" s="334"/>
      <c r="H2528" s="303" t="str">
        <f>IF($G2528="","-",_xlfn.XLOOKUP($G2528,Appr.Meta!$A:$A,Appr.Meta!$D:$D,"-",0,1))</f>
        <v>-</v>
      </c>
      <c r="I2528" s="302"/>
      <c r="J2528" s="303" t="str">
        <f>IF($I2528="","-",_xlfn.XLOOKUP($I2528,'CC.Meta'!$A:$A,'CC.Meta'!$D:$D,"-",0,1))</f>
        <v>-</v>
      </c>
      <c r="K2528" s="302"/>
      <c r="L2528" s="146" t="str">
        <f>IF($K2528="","-",_xlfn.XLOOKUP($K2528,Obj.Meta!$A:$A,Obj.Meta!$D:$D,"-",0,1))</f>
        <v>-</v>
      </c>
      <c r="M2528" s="300" t="str">
        <f>IF($K2528="","-",_xlfn.XLOOKUP($K2528,Obj.Meta!$A:$A,Obj.Meta!$F:$F,"-",0,1))</f>
        <v>-</v>
      </c>
      <c r="N2528" s="337" t="str">
        <f t="shared" si="79"/>
        <v>---</v>
      </c>
      <c r="O2528" s="333"/>
      <c r="P2528" s="54"/>
      <c r="Q2528" s="52"/>
      <c r="R2528" s="34"/>
      <c r="S2528" s="53"/>
      <c r="T2528" s="208"/>
      <c r="U2528" s="726"/>
      <c r="V2528" s="206"/>
      <c r="W2528" s="206"/>
      <c r="X2528" s="678"/>
      <c r="Y2528" s="34"/>
      <c r="Z2528" s="610"/>
      <c r="AA2528" s="608"/>
    </row>
    <row r="2529" spans="1:27">
      <c r="A2529" s="145" t="str">
        <f t="shared" si="78"/>
        <v>-</v>
      </c>
      <c r="B2529" s="146" t="str">
        <f>_xlfn.XLOOKUP($A2529,Dept.Meta!$A:$A,Dept.Meta!$F:$F,"-",0,1)</f>
        <v>-</v>
      </c>
      <c r="C2529" s="629" t="str">
        <f>_xlfn.XLOOKUP(_xlfn.CONCAT($G2529,"-",$I2529),Div.Meta!$H:$H,Div.Meta!$C:$C,"-",0,1)</f>
        <v>-</v>
      </c>
      <c r="D2529" s="302"/>
      <c r="E2529" s="146" t="str">
        <f>IF($D2529="","-",_xlfn.XLOOKUP($D2529,Fund.Meta!$A:$A,Fund.Meta!$D:$D,"-",0,1))</f>
        <v>-</v>
      </c>
      <c r="F2529" s="303" t="str">
        <f>IF($D2529="","-",_xlfn.XLOOKUP($D2529,Fund.Meta!$A:$A,Fund.Meta!$E:$E,"-",0,1))</f>
        <v>-</v>
      </c>
      <c r="G2529" s="334"/>
      <c r="H2529" s="303" t="str">
        <f>IF($G2529="","-",_xlfn.XLOOKUP($G2529,Appr.Meta!$A:$A,Appr.Meta!$D:$D,"-",0,1))</f>
        <v>-</v>
      </c>
      <c r="I2529" s="302"/>
      <c r="J2529" s="303" t="str">
        <f>IF($I2529="","-",_xlfn.XLOOKUP($I2529,'CC.Meta'!$A:$A,'CC.Meta'!$D:$D,"-",0,1))</f>
        <v>-</v>
      </c>
      <c r="K2529" s="302"/>
      <c r="L2529" s="146" t="str">
        <f>IF($K2529="","-",_xlfn.XLOOKUP($K2529,Obj.Meta!$A:$A,Obj.Meta!$D:$D,"-",0,1))</f>
        <v>-</v>
      </c>
      <c r="M2529" s="300" t="str">
        <f>IF($K2529="","-",_xlfn.XLOOKUP($K2529,Obj.Meta!$A:$A,Obj.Meta!$F:$F,"-",0,1))</f>
        <v>-</v>
      </c>
      <c r="N2529" s="337" t="str">
        <f t="shared" si="79"/>
        <v>---</v>
      </c>
      <c r="O2529" s="333"/>
      <c r="P2529" s="54"/>
      <c r="Q2529" s="52"/>
      <c r="R2529" s="34"/>
      <c r="S2529" s="53"/>
      <c r="T2529" s="208"/>
      <c r="U2529" s="726"/>
      <c r="V2529" s="206"/>
      <c r="W2529" s="206"/>
      <c r="X2529" s="678"/>
      <c r="Y2529" s="34"/>
      <c r="Z2529" s="610"/>
      <c r="AA2529" s="608"/>
    </row>
    <row r="2530" spans="1:27">
      <c r="A2530" s="145" t="str">
        <f t="shared" si="78"/>
        <v>-</v>
      </c>
      <c r="B2530" s="146" t="str">
        <f>_xlfn.XLOOKUP($A2530,Dept.Meta!$A:$A,Dept.Meta!$F:$F,"-",0,1)</f>
        <v>-</v>
      </c>
      <c r="C2530" s="629" t="str">
        <f>_xlfn.XLOOKUP(_xlfn.CONCAT($G2530,"-",$I2530),Div.Meta!$H:$H,Div.Meta!$C:$C,"-",0,1)</f>
        <v>-</v>
      </c>
      <c r="D2530" s="302"/>
      <c r="E2530" s="146" t="str">
        <f>IF($D2530="","-",_xlfn.XLOOKUP($D2530,Fund.Meta!$A:$A,Fund.Meta!$D:$D,"-",0,1))</f>
        <v>-</v>
      </c>
      <c r="F2530" s="303" t="str">
        <f>IF($D2530="","-",_xlfn.XLOOKUP($D2530,Fund.Meta!$A:$A,Fund.Meta!$E:$E,"-",0,1))</f>
        <v>-</v>
      </c>
      <c r="G2530" s="334"/>
      <c r="H2530" s="303" t="str">
        <f>IF($G2530="","-",_xlfn.XLOOKUP($G2530,Appr.Meta!$A:$A,Appr.Meta!$D:$D,"-",0,1))</f>
        <v>-</v>
      </c>
      <c r="I2530" s="302"/>
      <c r="J2530" s="303" t="str">
        <f>IF($I2530="","-",_xlfn.XLOOKUP($I2530,'CC.Meta'!$A:$A,'CC.Meta'!$D:$D,"-",0,1))</f>
        <v>-</v>
      </c>
      <c r="K2530" s="302"/>
      <c r="L2530" s="146" t="str">
        <f>IF($K2530="","-",_xlfn.XLOOKUP($K2530,Obj.Meta!$A:$A,Obj.Meta!$D:$D,"-",0,1))</f>
        <v>-</v>
      </c>
      <c r="M2530" s="300" t="str">
        <f>IF($K2530="","-",_xlfn.XLOOKUP($K2530,Obj.Meta!$A:$A,Obj.Meta!$F:$F,"-",0,1))</f>
        <v>-</v>
      </c>
      <c r="N2530" s="337" t="str">
        <f t="shared" si="79"/>
        <v>---</v>
      </c>
      <c r="O2530" s="333"/>
      <c r="P2530" s="54"/>
      <c r="Q2530" s="52"/>
      <c r="R2530" s="34"/>
      <c r="S2530" s="53"/>
      <c r="T2530" s="208"/>
      <c r="U2530" s="726"/>
      <c r="V2530" s="206"/>
      <c r="W2530" s="206"/>
      <c r="X2530" s="678"/>
      <c r="Y2530" s="34"/>
      <c r="Z2530" s="610"/>
      <c r="AA2530" s="608"/>
    </row>
    <row r="2531" spans="1:27">
      <c r="A2531" s="145" t="str">
        <f t="shared" si="78"/>
        <v>-</v>
      </c>
      <c r="B2531" s="146" t="str">
        <f>_xlfn.XLOOKUP($A2531,Dept.Meta!$A:$A,Dept.Meta!$F:$F,"-",0,1)</f>
        <v>-</v>
      </c>
      <c r="C2531" s="629" t="str">
        <f>_xlfn.XLOOKUP(_xlfn.CONCAT($G2531,"-",$I2531),Div.Meta!$H:$H,Div.Meta!$C:$C,"-",0,1)</f>
        <v>-</v>
      </c>
      <c r="D2531" s="302"/>
      <c r="E2531" s="146" t="str">
        <f>IF($D2531="","-",_xlfn.XLOOKUP($D2531,Fund.Meta!$A:$A,Fund.Meta!$D:$D,"-",0,1))</f>
        <v>-</v>
      </c>
      <c r="F2531" s="303" t="str">
        <f>IF($D2531="","-",_xlfn.XLOOKUP($D2531,Fund.Meta!$A:$A,Fund.Meta!$E:$E,"-",0,1))</f>
        <v>-</v>
      </c>
      <c r="G2531" s="334"/>
      <c r="H2531" s="303" t="str">
        <f>IF($G2531="","-",_xlfn.XLOOKUP($G2531,Appr.Meta!$A:$A,Appr.Meta!$D:$D,"-",0,1))</f>
        <v>-</v>
      </c>
      <c r="I2531" s="302"/>
      <c r="J2531" s="303" t="str">
        <f>IF($I2531="","-",_xlfn.XLOOKUP($I2531,'CC.Meta'!$A:$A,'CC.Meta'!$D:$D,"-",0,1))</f>
        <v>-</v>
      </c>
      <c r="K2531" s="302"/>
      <c r="L2531" s="146" t="str">
        <f>IF($K2531="","-",_xlfn.XLOOKUP($K2531,Obj.Meta!$A:$A,Obj.Meta!$D:$D,"-",0,1))</f>
        <v>-</v>
      </c>
      <c r="M2531" s="300" t="str">
        <f>IF($K2531="","-",_xlfn.XLOOKUP($K2531,Obj.Meta!$A:$A,Obj.Meta!$F:$F,"-",0,1))</f>
        <v>-</v>
      </c>
      <c r="N2531" s="337" t="str">
        <f t="shared" si="79"/>
        <v>---</v>
      </c>
      <c r="O2531" s="333"/>
      <c r="P2531" s="54"/>
      <c r="Q2531" s="52"/>
      <c r="R2531" s="34"/>
      <c r="S2531" s="53"/>
      <c r="T2531" s="208"/>
      <c r="U2531" s="726"/>
      <c r="V2531" s="206"/>
      <c r="W2531" s="206"/>
      <c r="X2531" s="678"/>
      <c r="Y2531" s="34"/>
      <c r="Z2531" s="610"/>
      <c r="AA2531" s="608"/>
    </row>
    <row r="2532" spans="1:27">
      <c r="A2532" s="145" t="str">
        <f t="shared" si="78"/>
        <v>-</v>
      </c>
      <c r="B2532" s="146" t="str">
        <f>_xlfn.XLOOKUP($A2532,Dept.Meta!$A:$A,Dept.Meta!$F:$F,"-",0,1)</f>
        <v>-</v>
      </c>
      <c r="C2532" s="629" t="str">
        <f>_xlfn.XLOOKUP(_xlfn.CONCAT($G2532,"-",$I2532),Div.Meta!$H:$H,Div.Meta!$C:$C,"-",0,1)</f>
        <v>-</v>
      </c>
      <c r="D2532" s="302"/>
      <c r="E2532" s="146" t="str">
        <f>IF($D2532="","-",_xlfn.XLOOKUP($D2532,Fund.Meta!$A:$A,Fund.Meta!$D:$D,"-",0,1))</f>
        <v>-</v>
      </c>
      <c r="F2532" s="303" t="str">
        <f>IF($D2532="","-",_xlfn.XLOOKUP($D2532,Fund.Meta!$A:$A,Fund.Meta!$E:$E,"-",0,1))</f>
        <v>-</v>
      </c>
      <c r="G2532" s="334"/>
      <c r="H2532" s="303" t="str">
        <f>IF($G2532="","-",_xlfn.XLOOKUP($G2532,Appr.Meta!$A:$A,Appr.Meta!$D:$D,"-",0,1))</f>
        <v>-</v>
      </c>
      <c r="I2532" s="302"/>
      <c r="J2532" s="303" t="str">
        <f>IF($I2532="","-",_xlfn.XLOOKUP($I2532,'CC.Meta'!$A:$A,'CC.Meta'!$D:$D,"-",0,1))</f>
        <v>-</v>
      </c>
      <c r="K2532" s="302"/>
      <c r="L2532" s="146" t="str">
        <f>IF($K2532="","-",_xlfn.XLOOKUP($K2532,Obj.Meta!$A:$A,Obj.Meta!$D:$D,"-",0,1))</f>
        <v>-</v>
      </c>
      <c r="M2532" s="300" t="str">
        <f>IF($K2532="","-",_xlfn.XLOOKUP($K2532,Obj.Meta!$A:$A,Obj.Meta!$F:$F,"-",0,1))</f>
        <v>-</v>
      </c>
      <c r="N2532" s="337" t="str">
        <f t="shared" si="79"/>
        <v>---</v>
      </c>
      <c r="O2532" s="333"/>
      <c r="P2532" s="54"/>
      <c r="Q2532" s="52"/>
      <c r="R2532" s="34"/>
      <c r="S2532" s="53"/>
      <c r="T2532" s="208"/>
      <c r="U2532" s="726"/>
      <c r="V2532" s="206"/>
      <c r="W2532" s="206"/>
      <c r="X2532" s="678"/>
      <c r="Y2532" s="34"/>
      <c r="Z2532" s="610"/>
      <c r="AA2532" s="608"/>
    </row>
    <row r="2533" spans="1:27">
      <c r="A2533" s="145" t="str">
        <f t="shared" si="78"/>
        <v>-</v>
      </c>
      <c r="B2533" s="146" t="str">
        <f>_xlfn.XLOOKUP($A2533,Dept.Meta!$A:$A,Dept.Meta!$F:$F,"-",0,1)</f>
        <v>-</v>
      </c>
      <c r="C2533" s="629" t="str">
        <f>_xlfn.XLOOKUP(_xlfn.CONCAT($G2533,"-",$I2533),Div.Meta!$H:$H,Div.Meta!$C:$C,"-",0,1)</f>
        <v>-</v>
      </c>
      <c r="D2533" s="302"/>
      <c r="E2533" s="146" t="str">
        <f>IF($D2533="","-",_xlfn.XLOOKUP($D2533,Fund.Meta!$A:$A,Fund.Meta!$D:$D,"-",0,1))</f>
        <v>-</v>
      </c>
      <c r="F2533" s="303" t="str">
        <f>IF($D2533="","-",_xlfn.XLOOKUP($D2533,Fund.Meta!$A:$A,Fund.Meta!$E:$E,"-",0,1))</f>
        <v>-</v>
      </c>
      <c r="G2533" s="334"/>
      <c r="H2533" s="303" t="str">
        <f>IF($G2533="","-",_xlfn.XLOOKUP($G2533,Appr.Meta!$A:$A,Appr.Meta!$D:$D,"-",0,1))</f>
        <v>-</v>
      </c>
      <c r="I2533" s="302"/>
      <c r="J2533" s="303" t="str">
        <f>IF($I2533="","-",_xlfn.XLOOKUP($I2533,'CC.Meta'!$A:$A,'CC.Meta'!$D:$D,"-",0,1))</f>
        <v>-</v>
      </c>
      <c r="K2533" s="302"/>
      <c r="L2533" s="146" t="str">
        <f>IF($K2533="","-",_xlfn.XLOOKUP($K2533,Obj.Meta!$A:$A,Obj.Meta!$D:$D,"-",0,1))</f>
        <v>-</v>
      </c>
      <c r="M2533" s="300" t="str">
        <f>IF($K2533="","-",_xlfn.XLOOKUP($K2533,Obj.Meta!$A:$A,Obj.Meta!$F:$F,"-",0,1))</f>
        <v>-</v>
      </c>
      <c r="N2533" s="337" t="str">
        <f t="shared" si="79"/>
        <v>---</v>
      </c>
      <c r="O2533" s="333"/>
      <c r="P2533" s="54"/>
      <c r="Q2533" s="52"/>
      <c r="R2533" s="34"/>
      <c r="S2533" s="53"/>
      <c r="T2533" s="208"/>
      <c r="U2533" s="726"/>
      <c r="V2533" s="206"/>
      <c r="W2533" s="206"/>
      <c r="X2533" s="678"/>
      <c r="Y2533" s="34"/>
      <c r="Z2533" s="610"/>
      <c r="AA2533" s="608"/>
    </row>
    <row r="2534" spans="1:27">
      <c r="A2534" s="145" t="str">
        <f t="shared" si="78"/>
        <v>-</v>
      </c>
      <c r="B2534" s="146" t="str">
        <f>_xlfn.XLOOKUP($A2534,Dept.Meta!$A:$A,Dept.Meta!$F:$F,"-",0,1)</f>
        <v>-</v>
      </c>
      <c r="C2534" s="629" t="str">
        <f>_xlfn.XLOOKUP(_xlfn.CONCAT($G2534,"-",$I2534),Div.Meta!$H:$H,Div.Meta!$C:$C,"-",0,1)</f>
        <v>-</v>
      </c>
      <c r="D2534" s="302"/>
      <c r="E2534" s="146" t="str">
        <f>IF($D2534="","-",_xlfn.XLOOKUP($D2534,Fund.Meta!$A:$A,Fund.Meta!$D:$D,"-",0,1))</f>
        <v>-</v>
      </c>
      <c r="F2534" s="303" t="str">
        <f>IF($D2534="","-",_xlfn.XLOOKUP($D2534,Fund.Meta!$A:$A,Fund.Meta!$E:$E,"-",0,1))</f>
        <v>-</v>
      </c>
      <c r="G2534" s="334"/>
      <c r="H2534" s="303" t="str">
        <f>IF($G2534="","-",_xlfn.XLOOKUP($G2534,Appr.Meta!$A:$A,Appr.Meta!$D:$D,"-",0,1))</f>
        <v>-</v>
      </c>
      <c r="I2534" s="302"/>
      <c r="J2534" s="303" t="str">
        <f>IF($I2534="","-",_xlfn.XLOOKUP($I2534,'CC.Meta'!$A:$A,'CC.Meta'!$D:$D,"-",0,1))</f>
        <v>-</v>
      </c>
      <c r="K2534" s="302"/>
      <c r="L2534" s="146" t="str">
        <f>IF($K2534="","-",_xlfn.XLOOKUP($K2534,Obj.Meta!$A:$A,Obj.Meta!$D:$D,"-",0,1))</f>
        <v>-</v>
      </c>
      <c r="M2534" s="300" t="str">
        <f>IF($K2534="","-",_xlfn.XLOOKUP($K2534,Obj.Meta!$A:$A,Obj.Meta!$F:$F,"-",0,1))</f>
        <v>-</v>
      </c>
      <c r="N2534" s="337" t="str">
        <f t="shared" si="79"/>
        <v>---</v>
      </c>
      <c r="O2534" s="333"/>
      <c r="P2534" s="54"/>
      <c r="Q2534" s="52"/>
      <c r="R2534" s="34"/>
      <c r="S2534" s="53"/>
      <c r="T2534" s="208"/>
      <c r="U2534" s="726"/>
      <c r="V2534" s="206"/>
      <c r="W2534" s="206"/>
      <c r="X2534" s="678"/>
      <c r="Y2534" s="34"/>
      <c r="Z2534" s="610"/>
      <c r="AA2534" s="608"/>
    </row>
    <row r="2535" spans="1:27">
      <c r="A2535" s="145" t="str">
        <f t="shared" si="78"/>
        <v>-</v>
      </c>
      <c r="B2535" s="146" t="str">
        <f>_xlfn.XLOOKUP($A2535,Dept.Meta!$A:$A,Dept.Meta!$F:$F,"-",0,1)</f>
        <v>-</v>
      </c>
      <c r="C2535" s="629" t="str">
        <f>_xlfn.XLOOKUP(_xlfn.CONCAT($G2535,"-",$I2535),Div.Meta!$H:$H,Div.Meta!$C:$C,"-",0,1)</f>
        <v>-</v>
      </c>
      <c r="D2535" s="302"/>
      <c r="E2535" s="146" t="str">
        <f>IF($D2535="","-",_xlfn.XLOOKUP($D2535,Fund.Meta!$A:$A,Fund.Meta!$D:$D,"-",0,1))</f>
        <v>-</v>
      </c>
      <c r="F2535" s="303" t="str">
        <f>IF($D2535="","-",_xlfn.XLOOKUP($D2535,Fund.Meta!$A:$A,Fund.Meta!$E:$E,"-",0,1))</f>
        <v>-</v>
      </c>
      <c r="G2535" s="334"/>
      <c r="H2535" s="303" t="str">
        <f>IF($G2535="","-",_xlfn.XLOOKUP($G2535,Appr.Meta!$A:$A,Appr.Meta!$D:$D,"-",0,1))</f>
        <v>-</v>
      </c>
      <c r="I2535" s="302"/>
      <c r="J2535" s="303" t="str">
        <f>IF($I2535="","-",_xlfn.XLOOKUP($I2535,'CC.Meta'!$A:$A,'CC.Meta'!$D:$D,"-",0,1))</f>
        <v>-</v>
      </c>
      <c r="K2535" s="302"/>
      <c r="L2535" s="146" t="str">
        <f>IF($K2535="","-",_xlfn.XLOOKUP($K2535,Obj.Meta!$A:$A,Obj.Meta!$D:$D,"-",0,1))</f>
        <v>-</v>
      </c>
      <c r="M2535" s="300" t="str">
        <f>IF($K2535="","-",_xlfn.XLOOKUP($K2535,Obj.Meta!$A:$A,Obj.Meta!$F:$F,"-",0,1))</f>
        <v>-</v>
      </c>
      <c r="N2535" s="337" t="str">
        <f t="shared" si="79"/>
        <v>---</v>
      </c>
      <c r="O2535" s="333"/>
      <c r="P2535" s="54"/>
      <c r="Q2535" s="52"/>
      <c r="R2535" s="34"/>
      <c r="S2535" s="53"/>
      <c r="T2535" s="208"/>
      <c r="U2535" s="726"/>
      <c r="V2535" s="206"/>
      <c r="W2535" s="206"/>
      <c r="X2535" s="678"/>
      <c r="Y2535" s="34"/>
      <c r="Z2535" s="610"/>
      <c r="AA2535" s="608"/>
    </row>
    <row r="2536" spans="1:27">
      <c r="A2536" s="145" t="str">
        <f t="shared" si="78"/>
        <v>-</v>
      </c>
      <c r="B2536" s="146" t="str">
        <f>_xlfn.XLOOKUP($A2536,Dept.Meta!$A:$A,Dept.Meta!$F:$F,"-",0,1)</f>
        <v>-</v>
      </c>
      <c r="C2536" s="629" t="str">
        <f>_xlfn.XLOOKUP(_xlfn.CONCAT($G2536,"-",$I2536),Div.Meta!$H:$H,Div.Meta!$C:$C,"-",0,1)</f>
        <v>-</v>
      </c>
      <c r="D2536" s="302"/>
      <c r="E2536" s="146" t="str">
        <f>IF($D2536="","-",_xlfn.XLOOKUP($D2536,Fund.Meta!$A:$A,Fund.Meta!$D:$D,"-",0,1))</f>
        <v>-</v>
      </c>
      <c r="F2536" s="303" t="str">
        <f>IF($D2536="","-",_xlfn.XLOOKUP($D2536,Fund.Meta!$A:$A,Fund.Meta!$E:$E,"-",0,1))</f>
        <v>-</v>
      </c>
      <c r="G2536" s="334"/>
      <c r="H2536" s="303" t="str">
        <f>IF($G2536="","-",_xlfn.XLOOKUP($G2536,Appr.Meta!$A:$A,Appr.Meta!$D:$D,"-",0,1))</f>
        <v>-</v>
      </c>
      <c r="I2536" s="302"/>
      <c r="J2536" s="303" t="str">
        <f>IF($I2536="","-",_xlfn.XLOOKUP($I2536,'CC.Meta'!$A:$A,'CC.Meta'!$D:$D,"-",0,1))</f>
        <v>-</v>
      </c>
      <c r="K2536" s="302"/>
      <c r="L2536" s="146" t="str">
        <f>IF($K2536="","-",_xlfn.XLOOKUP($K2536,Obj.Meta!$A:$A,Obj.Meta!$D:$D,"-",0,1))</f>
        <v>-</v>
      </c>
      <c r="M2536" s="300" t="str">
        <f>IF($K2536="","-",_xlfn.XLOOKUP($K2536,Obj.Meta!$A:$A,Obj.Meta!$F:$F,"-",0,1))</f>
        <v>-</v>
      </c>
      <c r="N2536" s="337" t="str">
        <f t="shared" si="79"/>
        <v>---</v>
      </c>
      <c r="O2536" s="333"/>
      <c r="P2536" s="54"/>
      <c r="Q2536" s="52"/>
      <c r="R2536" s="34"/>
      <c r="S2536" s="53"/>
      <c r="T2536" s="208"/>
      <c r="U2536" s="726"/>
      <c r="V2536" s="206"/>
      <c r="W2536" s="206"/>
      <c r="X2536" s="678"/>
      <c r="Y2536" s="34"/>
      <c r="Z2536" s="610"/>
      <c r="AA2536" s="608"/>
    </row>
    <row r="2537" spans="1:27">
      <c r="A2537" s="145" t="str">
        <f t="shared" si="78"/>
        <v>-</v>
      </c>
      <c r="B2537" s="146" t="str">
        <f>_xlfn.XLOOKUP($A2537,Dept.Meta!$A:$A,Dept.Meta!$F:$F,"-",0,1)</f>
        <v>-</v>
      </c>
      <c r="C2537" s="629" t="str">
        <f>_xlfn.XLOOKUP(_xlfn.CONCAT($G2537,"-",$I2537),Div.Meta!$H:$H,Div.Meta!$C:$C,"-",0,1)</f>
        <v>-</v>
      </c>
      <c r="D2537" s="302"/>
      <c r="E2537" s="146" t="str">
        <f>IF($D2537="","-",_xlfn.XLOOKUP($D2537,Fund.Meta!$A:$A,Fund.Meta!$D:$D,"-",0,1))</f>
        <v>-</v>
      </c>
      <c r="F2537" s="303" t="str">
        <f>IF($D2537="","-",_xlfn.XLOOKUP($D2537,Fund.Meta!$A:$A,Fund.Meta!$E:$E,"-",0,1))</f>
        <v>-</v>
      </c>
      <c r="G2537" s="334"/>
      <c r="H2537" s="303" t="str">
        <f>IF($G2537="","-",_xlfn.XLOOKUP($G2537,Appr.Meta!$A:$A,Appr.Meta!$D:$D,"-",0,1))</f>
        <v>-</v>
      </c>
      <c r="I2537" s="302"/>
      <c r="J2537" s="303" t="str">
        <f>IF($I2537="","-",_xlfn.XLOOKUP($I2537,'CC.Meta'!$A:$A,'CC.Meta'!$D:$D,"-",0,1))</f>
        <v>-</v>
      </c>
      <c r="K2537" s="302"/>
      <c r="L2537" s="146" t="str">
        <f>IF($K2537="","-",_xlfn.XLOOKUP($K2537,Obj.Meta!$A:$A,Obj.Meta!$D:$D,"-",0,1))</f>
        <v>-</v>
      </c>
      <c r="M2537" s="300" t="str">
        <f>IF($K2537="","-",_xlfn.XLOOKUP($K2537,Obj.Meta!$A:$A,Obj.Meta!$F:$F,"-",0,1))</f>
        <v>-</v>
      </c>
      <c r="N2537" s="337" t="str">
        <f t="shared" si="79"/>
        <v>---</v>
      </c>
      <c r="O2537" s="333"/>
      <c r="P2537" s="54"/>
      <c r="Q2537" s="52"/>
      <c r="R2537" s="34"/>
      <c r="S2537" s="53"/>
      <c r="T2537" s="208"/>
      <c r="U2537" s="726"/>
      <c r="V2537" s="206"/>
      <c r="W2537" s="206"/>
      <c r="X2537" s="678"/>
      <c r="Y2537" s="34"/>
      <c r="Z2537" s="610"/>
      <c r="AA2537" s="608"/>
    </row>
    <row r="2538" spans="1:27">
      <c r="A2538" s="145" t="str">
        <f t="shared" si="78"/>
        <v>-</v>
      </c>
      <c r="B2538" s="146" t="str">
        <f>_xlfn.XLOOKUP($A2538,Dept.Meta!$A:$A,Dept.Meta!$F:$F,"-",0,1)</f>
        <v>-</v>
      </c>
      <c r="C2538" s="629" t="str">
        <f>_xlfn.XLOOKUP(_xlfn.CONCAT($G2538,"-",$I2538),Div.Meta!$H:$H,Div.Meta!$C:$C,"-",0,1)</f>
        <v>-</v>
      </c>
      <c r="D2538" s="302"/>
      <c r="E2538" s="146" t="str">
        <f>IF($D2538="","-",_xlfn.XLOOKUP($D2538,Fund.Meta!$A:$A,Fund.Meta!$D:$D,"-",0,1))</f>
        <v>-</v>
      </c>
      <c r="F2538" s="303" t="str">
        <f>IF($D2538="","-",_xlfn.XLOOKUP($D2538,Fund.Meta!$A:$A,Fund.Meta!$E:$E,"-",0,1))</f>
        <v>-</v>
      </c>
      <c r="G2538" s="334"/>
      <c r="H2538" s="303" t="str">
        <f>IF($G2538="","-",_xlfn.XLOOKUP($G2538,Appr.Meta!$A:$A,Appr.Meta!$D:$D,"-",0,1))</f>
        <v>-</v>
      </c>
      <c r="I2538" s="302"/>
      <c r="J2538" s="303" t="str">
        <f>IF($I2538="","-",_xlfn.XLOOKUP($I2538,'CC.Meta'!$A:$A,'CC.Meta'!$D:$D,"-",0,1))</f>
        <v>-</v>
      </c>
      <c r="K2538" s="302"/>
      <c r="L2538" s="146" t="str">
        <f>IF($K2538="","-",_xlfn.XLOOKUP($K2538,Obj.Meta!$A:$A,Obj.Meta!$D:$D,"-",0,1))</f>
        <v>-</v>
      </c>
      <c r="M2538" s="300" t="str">
        <f>IF($K2538="","-",_xlfn.XLOOKUP($K2538,Obj.Meta!$A:$A,Obj.Meta!$F:$F,"-",0,1))</f>
        <v>-</v>
      </c>
      <c r="N2538" s="337" t="str">
        <f t="shared" si="79"/>
        <v>---</v>
      </c>
      <c r="O2538" s="333"/>
      <c r="P2538" s="54"/>
      <c r="Q2538" s="52"/>
      <c r="R2538" s="34"/>
      <c r="S2538" s="53"/>
      <c r="T2538" s="208"/>
      <c r="U2538" s="726"/>
      <c r="V2538" s="206"/>
      <c r="W2538" s="206"/>
      <c r="X2538" s="678"/>
      <c r="Y2538" s="34"/>
      <c r="Z2538" s="610"/>
      <c r="AA2538" s="608"/>
    </row>
    <row r="2539" spans="1:27">
      <c r="A2539" s="145" t="str">
        <f t="shared" si="78"/>
        <v>-</v>
      </c>
      <c r="B2539" s="146" t="str">
        <f>_xlfn.XLOOKUP($A2539,Dept.Meta!$A:$A,Dept.Meta!$F:$F,"-",0,1)</f>
        <v>-</v>
      </c>
      <c r="C2539" s="629" t="str">
        <f>_xlfn.XLOOKUP(_xlfn.CONCAT($G2539,"-",$I2539),Div.Meta!$H:$H,Div.Meta!$C:$C,"-",0,1)</f>
        <v>-</v>
      </c>
      <c r="D2539" s="302"/>
      <c r="E2539" s="146" t="str">
        <f>IF($D2539="","-",_xlfn.XLOOKUP($D2539,Fund.Meta!$A:$A,Fund.Meta!$D:$D,"-",0,1))</f>
        <v>-</v>
      </c>
      <c r="F2539" s="303" t="str">
        <f>IF($D2539="","-",_xlfn.XLOOKUP($D2539,Fund.Meta!$A:$A,Fund.Meta!$E:$E,"-",0,1))</f>
        <v>-</v>
      </c>
      <c r="G2539" s="334"/>
      <c r="H2539" s="303" t="str">
        <f>IF($G2539="","-",_xlfn.XLOOKUP($G2539,Appr.Meta!$A:$A,Appr.Meta!$D:$D,"-",0,1))</f>
        <v>-</v>
      </c>
      <c r="I2539" s="302"/>
      <c r="J2539" s="303" t="str">
        <f>IF($I2539="","-",_xlfn.XLOOKUP($I2539,'CC.Meta'!$A:$A,'CC.Meta'!$D:$D,"-",0,1))</f>
        <v>-</v>
      </c>
      <c r="K2539" s="302"/>
      <c r="L2539" s="146" t="str">
        <f>IF($K2539="","-",_xlfn.XLOOKUP($K2539,Obj.Meta!$A:$A,Obj.Meta!$D:$D,"-",0,1))</f>
        <v>-</v>
      </c>
      <c r="M2539" s="300" t="str">
        <f>IF($K2539="","-",_xlfn.XLOOKUP($K2539,Obj.Meta!$A:$A,Obj.Meta!$F:$F,"-",0,1))</f>
        <v>-</v>
      </c>
      <c r="N2539" s="337" t="str">
        <f t="shared" si="79"/>
        <v>---</v>
      </c>
      <c r="O2539" s="333"/>
      <c r="P2539" s="54"/>
      <c r="Q2539" s="52"/>
      <c r="R2539" s="34"/>
      <c r="S2539" s="53"/>
      <c r="T2539" s="208"/>
      <c r="U2539" s="726"/>
      <c r="V2539" s="206"/>
      <c r="W2539" s="206"/>
      <c r="X2539" s="678"/>
      <c r="Y2539" s="34"/>
      <c r="Z2539" s="610"/>
      <c r="AA2539" s="608"/>
    </row>
    <row r="2540" spans="1:27">
      <c r="A2540" s="145" t="str">
        <f t="shared" si="78"/>
        <v>-</v>
      </c>
      <c r="B2540" s="146" t="str">
        <f>_xlfn.XLOOKUP($A2540,Dept.Meta!$A:$A,Dept.Meta!$F:$F,"-",0,1)</f>
        <v>-</v>
      </c>
      <c r="C2540" s="629" t="str">
        <f>_xlfn.XLOOKUP(_xlfn.CONCAT($G2540,"-",$I2540),Div.Meta!$H:$H,Div.Meta!$C:$C,"-",0,1)</f>
        <v>-</v>
      </c>
      <c r="D2540" s="302"/>
      <c r="E2540" s="146" t="str">
        <f>IF($D2540="","-",_xlfn.XLOOKUP($D2540,Fund.Meta!$A:$A,Fund.Meta!$D:$D,"-",0,1))</f>
        <v>-</v>
      </c>
      <c r="F2540" s="303" t="str">
        <f>IF($D2540="","-",_xlfn.XLOOKUP($D2540,Fund.Meta!$A:$A,Fund.Meta!$E:$E,"-",0,1))</f>
        <v>-</v>
      </c>
      <c r="G2540" s="334"/>
      <c r="H2540" s="303" t="str">
        <f>IF($G2540="","-",_xlfn.XLOOKUP($G2540,Appr.Meta!$A:$A,Appr.Meta!$D:$D,"-",0,1))</f>
        <v>-</v>
      </c>
      <c r="I2540" s="302"/>
      <c r="J2540" s="303" t="str">
        <f>IF($I2540="","-",_xlfn.XLOOKUP($I2540,'CC.Meta'!$A:$A,'CC.Meta'!$D:$D,"-",0,1))</f>
        <v>-</v>
      </c>
      <c r="K2540" s="302"/>
      <c r="L2540" s="146" t="str">
        <f>IF($K2540="","-",_xlfn.XLOOKUP($K2540,Obj.Meta!$A:$A,Obj.Meta!$D:$D,"-",0,1))</f>
        <v>-</v>
      </c>
      <c r="M2540" s="300" t="str">
        <f>IF($K2540="","-",_xlfn.XLOOKUP($K2540,Obj.Meta!$A:$A,Obj.Meta!$F:$F,"-",0,1))</f>
        <v>-</v>
      </c>
      <c r="N2540" s="337" t="str">
        <f t="shared" si="79"/>
        <v>---</v>
      </c>
      <c r="O2540" s="333"/>
      <c r="P2540" s="54"/>
      <c r="Q2540" s="52"/>
      <c r="R2540" s="34"/>
      <c r="S2540" s="53"/>
      <c r="T2540" s="208"/>
      <c r="U2540" s="726"/>
      <c r="V2540" s="206"/>
      <c r="W2540" s="206"/>
      <c r="X2540" s="678"/>
      <c r="Y2540" s="34"/>
      <c r="Z2540" s="610"/>
      <c r="AA2540" s="608"/>
    </row>
    <row r="2541" spans="1:27">
      <c r="A2541" s="145" t="str">
        <f t="shared" si="78"/>
        <v>-</v>
      </c>
      <c r="B2541" s="146" t="str">
        <f>_xlfn.XLOOKUP($A2541,Dept.Meta!$A:$A,Dept.Meta!$F:$F,"-",0,1)</f>
        <v>-</v>
      </c>
      <c r="C2541" s="629" t="str">
        <f>_xlfn.XLOOKUP(_xlfn.CONCAT($G2541,"-",$I2541),Div.Meta!$H:$H,Div.Meta!$C:$C,"-",0,1)</f>
        <v>-</v>
      </c>
      <c r="D2541" s="302"/>
      <c r="E2541" s="146" t="str">
        <f>IF($D2541="","-",_xlfn.XLOOKUP($D2541,Fund.Meta!$A:$A,Fund.Meta!$D:$D,"-",0,1))</f>
        <v>-</v>
      </c>
      <c r="F2541" s="303" t="str">
        <f>IF($D2541="","-",_xlfn.XLOOKUP($D2541,Fund.Meta!$A:$A,Fund.Meta!$E:$E,"-",0,1))</f>
        <v>-</v>
      </c>
      <c r="G2541" s="334"/>
      <c r="H2541" s="303" t="str">
        <f>IF($G2541="","-",_xlfn.XLOOKUP($G2541,Appr.Meta!$A:$A,Appr.Meta!$D:$D,"-",0,1))</f>
        <v>-</v>
      </c>
      <c r="I2541" s="302"/>
      <c r="J2541" s="303" t="str">
        <f>IF($I2541="","-",_xlfn.XLOOKUP($I2541,'CC.Meta'!$A:$A,'CC.Meta'!$D:$D,"-",0,1))</f>
        <v>-</v>
      </c>
      <c r="K2541" s="302"/>
      <c r="L2541" s="146" t="str">
        <f>IF($K2541="","-",_xlfn.XLOOKUP($K2541,Obj.Meta!$A:$A,Obj.Meta!$D:$D,"-",0,1))</f>
        <v>-</v>
      </c>
      <c r="M2541" s="300" t="str">
        <f>IF($K2541="","-",_xlfn.XLOOKUP($K2541,Obj.Meta!$A:$A,Obj.Meta!$F:$F,"-",0,1))</f>
        <v>-</v>
      </c>
      <c r="N2541" s="337" t="str">
        <f t="shared" si="79"/>
        <v>---</v>
      </c>
      <c r="O2541" s="333"/>
      <c r="P2541" s="54"/>
      <c r="Q2541" s="52"/>
      <c r="R2541" s="34"/>
      <c r="S2541" s="53"/>
      <c r="T2541" s="208"/>
      <c r="U2541" s="726"/>
      <c r="V2541" s="206"/>
      <c r="W2541" s="206"/>
      <c r="X2541" s="678"/>
      <c r="Y2541" s="34"/>
      <c r="Z2541" s="610"/>
      <c r="AA2541" s="608"/>
    </row>
    <row r="2542" spans="1:27">
      <c r="A2542" s="145" t="str">
        <f t="shared" si="78"/>
        <v>-</v>
      </c>
      <c r="B2542" s="146" t="str">
        <f>_xlfn.XLOOKUP($A2542,Dept.Meta!$A:$A,Dept.Meta!$F:$F,"-",0,1)</f>
        <v>-</v>
      </c>
      <c r="C2542" s="629" t="str">
        <f>_xlfn.XLOOKUP(_xlfn.CONCAT($G2542,"-",$I2542),Div.Meta!$H:$H,Div.Meta!$C:$C,"-",0,1)</f>
        <v>-</v>
      </c>
      <c r="D2542" s="302"/>
      <c r="E2542" s="146" t="str">
        <f>IF($D2542="","-",_xlfn.XLOOKUP($D2542,Fund.Meta!$A:$A,Fund.Meta!$D:$D,"-",0,1))</f>
        <v>-</v>
      </c>
      <c r="F2542" s="303" t="str">
        <f>IF($D2542="","-",_xlfn.XLOOKUP($D2542,Fund.Meta!$A:$A,Fund.Meta!$E:$E,"-",0,1))</f>
        <v>-</v>
      </c>
      <c r="G2542" s="334"/>
      <c r="H2542" s="303" t="str">
        <f>IF($G2542="","-",_xlfn.XLOOKUP($G2542,Appr.Meta!$A:$A,Appr.Meta!$D:$D,"-",0,1))</f>
        <v>-</v>
      </c>
      <c r="I2542" s="302"/>
      <c r="J2542" s="303" t="str">
        <f>IF($I2542="","-",_xlfn.XLOOKUP($I2542,'CC.Meta'!$A:$A,'CC.Meta'!$D:$D,"-",0,1))</f>
        <v>-</v>
      </c>
      <c r="K2542" s="302"/>
      <c r="L2542" s="146" t="str">
        <f>IF($K2542="","-",_xlfn.XLOOKUP($K2542,Obj.Meta!$A:$A,Obj.Meta!$D:$D,"-",0,1))</f>
        <v>-</v>
      </c>
      <c r="M2542" s="300" t="str">
        <f>IF($K2542="","-",_xlfn.XLOOKUP($K2542,Obj.Meta!$A:$A,Obj.Meta!$F:$F,"-",0,1))</f>
        <v>-</v>
      </c>
      <c r="N2542" s="337" t="str">
        <f t="shared" si="79"/>
        <v>---</v>
      </c>
      <c r="O2542" s="333"/>
      <c r="P2542" s="54"/>
      <c r="Q2542" s="52"/>
      <c r="R2542" s="34"/>
      <c r="S2542" s="53"/>
      <c r="T2542" s="208"/>
      <c r="U2542" s="726"/>
      <c r="V2542" s="206"/>
      <c r="W2542" s="206"/>
      <c r="X2542" s="678"/>
      <c r="Y2542" s="34"/>
      <c r="Z2542" s="610"/>
      <c r="AA2542" s="608"/>
    </row>
    <row r="2543" spans="1:27">
      <c r="A2543" s="145" t="str">
        <f t="shared" si="78"/>
        <v>-</v>
      </c>
      <c r="B2543" s="146" t="str">
        <f>_xlfn.XLOOKUP($A2543,Dept.Meta!$A:$A,Dept.Meta!$F:$F,"-",0,1)</f>
        <v>-</v>
      </c>
      <c r="C2543" s="629" t="str">
        <f>_xlfn.XLOOKUP(_xlfn.CONCAT($G2543,"-",$I2543),Div.Meta!$H:$H,Div.Meta!$C:$C,"-",0,1)</f>
        <v>-</v>
      </c>
      <c r="D2543" s="302"/>
      <c r="E2543" s="146" t="str">
        <f>IF($D2543="","-",_xlfn.XLOOKUP($D2543,Fund.Meta!$A:$A,Fund.Meta!$D:$D,"-",0,1))</f>
        <v>-</v>
      </c>
      <c r="F2543" s="303" t="str">
        <f>IF($D2543="","-",_xlfn.XLOOKUP($D2543,Fund.Meta!$A:$A,Fund.Meta!$E:$E,"-",0,1))</f>
        <v>-</v>
      </c>
      <c r="G2543" s="334"/>
      <c r="H2543" s="303" t="str">
        <f>IF($G2543="","-",_xlfn.XLOOKUP($G2543,Appr.Meta!$A:$A,Appr.Meta!$D:$D,"-",0,1))</f>
        <v>-</v>
      </c>
      <c r="I2543" s="302"/>
      <c r="J2543" s="303" t="str">
        <f>IF($I2543="","-",_xlfn.XLOOKUP($I2543,'CC.Meta'!$A:$A,'CC.Meta'!$D:$D,"-",0,1))</f>
        <v>-</v>
      </c>
      <c r="K2543" s="302"/>
      <c r="L2543" s="146" t="str">
        <f>IF($K2543="","-",_xlfn.XLOOKUP($K2543,Obj.Meta!$A:$A,Obj.Meta!$D:$D,"-",0,1))</f>
        <v>-</v>
      </c>
      <c r="M2543" s="300" t="str">
        <f>IF($K2543="","-",_xlfn.XLOOKUP($K2543,Obj.Meta!$A:$A,Obj.Meta!$F:$F,"-",0,1))</f>
        <v>-</v>
      </c>
      <c r="N2543" s="337" t="str">
        <f t="shared" si="79"/>
        <v>---</v>
      </c>
      <c r="O2543" s="333"/>
      <c r="P2543" s="54"/>
      <c r="Q2543" s="52"/>
      <c r="R2543" s="34"/>
      <c r="S2543" s="53"/>
      <c r="T2543" s="208"/>
      <c r="U2543" s="726"/>
      <c r="V2543" s="206"/>
      <c r="W2543" s="206"/>
      <c r="X2543" s="678"/>
      <c r="Y2543" s="34"/>
      <c r="Z2543" s="610"/>
      <c r="AA2543" s="608"/>
    </row>
    <row r="2544" spans="1:27">
      <c r="A2544" s="145" t="str">
        <f t="shared" si="78"/>
        <v>-</v>
      </c>
      <c r="B2544" s="146" t="str">
        <f>_xlfn.XLOOKUP($A2544,Dept.Meta!$A:$A,Dept.Meta!$F:$F,"-",0,1)</f>
        <v>-</v>
      </c>
      <c r="C2544" s="629" t="str">
        <f>_xlfn.XLOOKUP(_xlfn.CONCAT($G2544,"-",$I2544),Div.Meta!$H:$H,Div.Meta!$C:$C,"-",0,1)</f>
        <v>-</v>
      </c>
      <c r="D2544" s="302"/>
      <c r="E2544" s="146" t="str">
        <f>IF($D2544="","-",_xlfn.XLOOKUP($D2544,Fund.Meta!$A:$A,Fund.Meta!$D:$D,"-",0,1))</f>
        <v>-</v>
      </c>
      <c r="F2544" s="303" t="str">
        <f>IF($D2544="","-",_xlfn.XLOOKUP($D2544,Fund.Meta!$A:$A,Fund.Meta!$E:$E,"-",0,1))</f>
        <v>-</v>
      </c>
      <c r="G2544" s="334"/>
      <c r="H2544" s="303" t="str">
        <f>IF($G2544="","-",_xlfn.XLOOKUP($G2544,Appr.Meta!$A:$A,Appr.Meta!$D:$D,"-",0,1))</f>
        <v>-</v>
      </c>
      <c r="I2544" s="302"/>
      <c r="J2544" s="303" t="str">
        <f>IF($I2544="","-",_xlfn.XLOOKUP($I2544,'CC.Meta'!$A:$A,'CC.Meta'!$D:$D,"-",0,1))</f>
        <v>-</v>
      </c>
      <c r="K2544" s="302"/>
      <c r="L2544" s="146" t="str">
        <f>IF($K2544="","-",_xlfn.XLOOKUP($K2544,Obj.Meta!$A:$A,Obj.Meta!$D:$D,"-",0,1))</f>
        <v>-</v>
      </c>
      <c r="M2544" s="300" t="str">
        <f>IF($K2544="","-",_xlfn.XLOOKUP($K2544,Obj.Meta!$A:$A,Obj.Meta!$F:$F,"-",0,1))</f>
        <v>-</v>
      </c>
      <c r="N2544" s="337" t="str">
        <f t="shared" si="79"/>
        <v>---</v>
      </c>
      <c r="O2544" s="333"/>
      <c r="P2544" s="54"/>
      <c r="Q2544" s="52"/>
      <c r="R2544" s="34"/>
      <c r="S2544" s="53"/>
      <c r="T2544" s="208"/>
      <c r="U2544" s="726"/>
      <c r="V2544" s="206"/>
      <c r="W2544" s="206"/>
      <c r="X2544" s="678"/>
      <c r="Y2544" s="34"/>
      <c r="Z2544" s="610"/>
      <c r="AA2544" s="608"/>
    </row>
    <row r="2545" spans="1:27">
      <c r="A2545" s="145" t="str">
        <f t="shared" si="78"/>
        <v>-</v>
      </c>
      <c r="B2545" s="146" t="str">
        <f>_xlfn.XLOOKUP($A2545,Dept.Meta!$A:$A,Dept.Meta!$F:$F,"-",0,1)</f>
        <v>-</v>
      </c>
      <c r="C2545" s="629" t="str">
        <f>_xlfn.XLOOKUP(_xlfn.CONCAT($G2545,"-",$I2545),Div.Meta!$H:$H,Div.Meta!$C:$C,"-",0,1)</f>
        <v>-</v>
      </c>
      <c r="D2545" s="302"/>
      <c r="E2545" s="146" t="str">
        <f>IF($D2545="","-",_xlfn.XLOOKUP($D2545,Fund.Meta!$A:$A,Fund.Meta!$D:$D,"-",0,1))</f>
        <v>-</v>
      </c>
      <c r="F2545" s="303" t="str">
        <f>IF($D2545="","-",_xlfn.XLOOKUP($D2545,Fund.Meta!$A:$A,Fund.Meta!$E:$E,"-",0,1))</f>
        <v>-</v>
      </c>
      <c r="G2545" s="334"/>
      <c r="H2545" s="303" t="str">
        <f>IF($G2545="","-",_xlfn.XLOOKUP($G2545,Appr.Meta!$A:$A,Appr.Meta!$D:$D,"-",0,1))</f>
        <v>-</v>
      </c>
      <c r="I2545" s="302"/>
      <c r="J2545" s="303" t="str">
        <f>IF($I2545="","-",_xlfn.XLOOKUP($I2545,'CC.Meta'!$A:$A,'CC.Meta'!$D:$D,"-",0,1))</f>
        <v>-</v>
      </c>
      <c r="K2545" s="302"/>
      <c r="L2545" s="146" t="str">
        <f>IF($K2545="","-",_xlfn.XLOOKUP($K2545,Obj.Meta!$A:$A,Obj.Meta!$D:$D,"-",0,1))</f>
        <v>-</v>
      </c>
      <c r="M2545" s="300" t="str">
        <f>IF($K2545="","-",_xlfn.XLOOKUP($K2545,Obj.Meta!$A:$A,Obj.Meta!$F:$F,"-",0,1))</f>
        <v>-</v>
      </c>
      <c r="N2545" s="337" t="str">
        <f t="shared" si="79"/>
        <v>---</v>
      </c>
      <c r="O2545" s="333"/>
      <c r="P2545" s="54"/>
      <c r="Q2545" s="52"/>
      <c r="R2545" s="34"/>
      <c r="S2545" s="53"/>
      <c r="T2545" s="208"/>
      <c r="U2545" s="726"/>
      <c r="V2545" s="206"/>
      <c r="W2545" s="206"/>
      <c r="X2545" s="678"/>
      <c r="Y2545" s="34"/>
      <c r="Z2545" s="610"/>
      <c r="AA2545" s="608"/>
    </row>
    <row r="2546" spans="1:27">
      <c r="A2546" s="145" t="str">
        <f t="shared" si="78"/>
        <v>-</v>
      </c>
      <c r="B2546" s="146" t="str">
        <f>_xlfn.XLOOKUP($A2546,Dept.Meta!$A:$A,Dept.Meta!$F:$F,"-",0,1)</f>
        <v>-</v>
      </c>
      <c r="C2546" s="629" t="str">
        <f>_xlfn.XLOOKUP(_xlfn.CONCAT($G2546,"-",$I2546),Div.Meta!$H:$H,Div.Meta!$C:$C,"-",0,1)</f>
        <v>-</v>
      </c>
      <c r="D2546" s="302"/>
      <c r="E2546" s="146" t="str">
        <f>IF($D2546="","-",_xlfn.XLOOKUP($D2546,Fund.Meta!$A:$A,Fund.Meta!$D:$D,"-",0,1))</f>
        <v>-</v>
      </c>
      <c r="F2546" s="303" t="str">
        <f>IF($D2546="","-",_xlfn.XLOOKUP($D2546,Fund.Meta!$A:$A,Fund.Meta!$E:$E,"-",0,1))</f>
        <v>-</v>
      </c>
      <c r="G2546" s="334"/>
      <c r="H2546" s="303" t="str">
        <f>IF($G2546="","-",_xlfn.XLOOKUP($G2546,Appr.Meta!$A:$A,Appr.Meta!$D:$D,"-",0,1))</f>
        <v>-</v>
      </c>
      <c r="I2546" s="302"/>
      <c r="J2546" s="303" t="str">
        <f>IF($I2546="","-",_xlfn.XLOOKUP($I2546,'CC.Meta'!$A:$A,'CC.Meta'!$D:$D,"-",0,1))</f>
        <v>-</v>
      </c>
      <c r="K2546" s="302"/>
      <c r="L2546" s="146" t="str">
        <f>IF($K2546="","-",_xlfn.XLOOKUP($K2546,Obj.Meta!$A:$A,Obj.Meta!$D:$D,"-",0,1))</f>
        <v>-</v>
      </c>
      <c r="M2546" s="300" t="str">
        <f>IF($K2546="","-",_xlfn.XLOOKUP($K2546,Obj.Meta!$A:$A,Obj.Meta!$F:$F,"-",0,1))</f>
        <v>-</v>
      </c>
      <c r="N2546" s="337" t="str">
        <f t="shared" si="79"/>
        <v>---</v>
      </c>
      <c r="O2546" s="333"/>
      <c r="P2546" s="54"/>
      <c r="Q2546" s="52"/>
      <c r="R2546" s="34"/>
      <c r="S2546" s="53"/>
      <c r="T2546" s="208"/>
      <c r="U2546" s="726"/>
      <c r="V2546" s="206"/>
      <c r="W2546" s="206"/>
      <c r="X2546" s="678"/>
      <c r="Y2546" s="34"/>
      <c r="Z2546" s="610"/>
      <c r="AA2546" s="608"/>
    </row>
    <row r="2547" spans="1:27">
      <c r="A2547" s="145" t="str">
        <f t="shared" si="78"/>
        <v>-</v>
      </c>
      <c r="B2547" s="146" t="str">
        <f>_xlfn.XLOOKUP($A2547,Dept.Meta!$A:$A,Dept.Meta!$F:$F,"-",0,1)</f>
        <v>-</v>
      </c>
      <c r="C2547" s="629" t="str">
        <f>_xlfn.XLOOKUP(_xlfn.CONCAT($G2547,"-",$I2547),Div.Meta!$H:$H,Div.Meta!$C:$C,"-",0,1)</f>
        <v>-</v>
      </c>
      <c r="D2547" s="302"/>
      <c r="E2547" s="146" t="str">
        <f>IF($D2547="","-",_xlfn.XLOOKUP($D2547,Fund.Meta!$A:$A,Fund.Meta!$D:$D,"-",0,1))</f>
        <v>-</v>
      </c>
      <c r="F2547" s="303" t="str">
        <f>IF($D2547="","-",_xlfn.XLOOKUP($D2547,Fund.Meta!$A:$A,Fund.Meta!$E:$E,"-",0,1))</f>
        <v>-</v>
      </c>
      <c r="G2547" s="334"/>
      <c r="H2547" s="303" t="str">
        <f>IF($G2547="","-",_xlfn.XLOOKUP($G2547,Appr.Meta!$A:$A,Appr.Meta!$D:$D,"-",0,1))</f>
        <v>-</v>
      </c>
      <c r="I2547" s="302"/>
      <c r="J2547" s="303" t="str">
        <f>IF($I2547="","-",_xlfn.XLOOKUP($I2547,'CC.Meta'!$A:$A,'CC.Meta'!$D:$D,"-",0,1))</f>
        <v>-</v>
      </c>
      <c r="K2547" s="302"/>
      <c r="L2547" s="146" t="str">
        <f>IF($K2547="","-",_xlfn.XLOOKUP($K2547,Obj.Meta!$A:$A,Obj.Meta!$D:$D,"-",0,1))</f>
        <v>-</v>
      </c>
      <c r="M2547" s="300" t="str">
        <f>IF($K2547="","-",_xlfn.XLOOKUP($K2547,Obj.Meta!$A:$A,Obj.Meta!$F:$F,"-",0,1))</f>
        <v>-</v>
      </c>
      <c r="N2547" s="337" t="str">
        <f t="shared" si="79"/>
        <v>---</v>
      </c>
      <c r="O2547" s="333"/>
      <c r="P2547" s="54"/>
      <c r="Q2547" s="52"/>
      <c r="R2547" s="34"/>
      <c r="S2547" s="53"/>
      <c r="T2547" s="208"/>
      <c r="U2547" s="726"/>
      <c r="V2547" s="206"/>
      <c r="W2547" s="206"/>
      <c r="X2547" s="678"/>
      <c r="Y2547" s="34"/>
      <c r="Z2547" s="610"/>
      <c r="AA2547" s="608"/>
    </row>
    <row r="2548" spans="1:27">
      <c r="A2548" s="145" t="str">
        <f t="shared" si="78"/>
        <v>-</v>
      </c>
      <c r="B2548" s="146" t="str">
        <f>_xlfn.XLOOKUP($A2548,Dept.Meta!$A:$A,Dept.Meta!$F:$F,"-",0,1)</f>
        <v>-</v>
      </c>
      <c r="C2548" s="629" t="str">
        <f>_xlfn.XLOOKUP(_xlfn.CONCAT($G2548,"-",$I2548),Div.Meta!$H:$H,Div.Meta!$C:$C,"-",0,1)</f>
        <v>-</v>
      </c>
      <c r="D2548" s="302"/>
      <c r="E2548" s="146" t="str">
        <f>IF($D2548="","-",_xlfn.XLOOKUP($D2548,Fund.Meta!$A:$A,Fund.Meta!$D:$D,"-",0,1))</f>
        <v>-</v>
      </c>
      <c r="F2548" s="303" t="str">
        <f>IF($D2548="","-",_xlfn.XLOOKUP($D2548,Fund.Meta!$A:$A,Fund.Meta!$E:$E,"-",0,1))</f>
        <v>-</v>
      </c>
      <c r="G2548" s="334"/>
      <c r="H2548" s="303" t="str">
        <f>IF($G2548="","-",_xlfn.XLOOKUP($G2548,Appr.Meta!$A:$A,Appr.Meta!$D:$D,"-",0,1))</f>
        <v>-</v>
      </c>
      <c r="I2548" s="302"/>
      <c r="J2548" s="303" t="str">
        <f>IF($I2548="","-",_xlfn.XLOOKUP($I2548,'CC.Meta'!$A:$A,'CC.Meta'!$D:$D,"-",0,1))</f>
        <v>-</v>
      </c>
      <c r="K2548" s="302"/>
      <c r="L2548" s="146" t="str">
        <f>IF($K2548="","-",_xlfn.XLOOKUP($K2548,Obj.Meta!$A:$A,Obj.Meta!$D:$D,"-",0,1))</f>
        <v>-</v>
      </c>
      <c r="M2548" s="300" t="str">
        <f>IF($K2548="","-",_xlfn.XLOOKUP($K2548,Obj.Meta!$A:$A,Obj.Meta!$F:$F,"-",0,1))</f>
        <v>-</v>
      </c>
      <c r="N2548" s="337" t="str">
        <f t="shared" si="79"/>
        <v>---</v>
      </c>
      <c r="O2548" s="333"/>
      <c r="P2548" s="54"/>
      <c r="Q2548" s="52"/>
      <c r="R2548" s="34"/>
      <c r="S2548" s="53"/>
      <c r="T2548" s="208"/>
      <c r="U2548" s="726"/>
      <c r="V2548" s="206"/>
      <c r="W2548" s="206"/>
      <c r="X2548" s="678"/>
      <c r="Y2548" s="34"/>
      <c r="Z2548" s="610"/>
      <c r="AA2548" s="608"/>
    </row>
    <row r="2549" spans="1:27">
      <c r="A2549" s="145" t="str">
        <f t="shared" si="78"/>
        <v>-</v>
      </c>
      <c r="B2549" s="146" t="str">
        <f>_xlfn.XLOOKUP($A2549,Dept.Meta!$A:$A,Dept.Meta!$F:$F,"-",0,1)</f>
        <v>-</v>
      </c>
      <c r="C2549" s="629" t="str">
        <f>_xlfn.XLOOKUP(_xlfn.CONCAT($G2549,"-",$I2549),Div.Meta!$H:$H,Div.Meta!$C:$C,"-",0,1)</f>
        <v>-</v>
      </c>
      <c r="D2549" s="302"/>
      <c r="E2549" s="146" t="str">
        <f>IF($D2549="","-",_xlfn.XLOOKUP($D2549,Fund.Meta!$A:$A,Fund.Meta!$D:$D,"-",0,1))</f>
        <v>-</v>
      </c>
      <c r="F2549" s="303" t="str">
        <f>IF($D2549="","-",_xlfn.XLOOKUP($D2549,Fund.Meta!$A:$A,Fund.Meta!$E:$E,"-",0,1))</f>
        <v>-</v>
      </c>
      <c r="G2549" s="334"/>
      <c r="H2549" s="303" t="str">
        <f>IF($G2549="","-",_xlfn.XLOOKUP($G2549,Appr.Meta!$A:$A,Appr.Meta!$D:$D,"-",0,1))</f>
        <v>-</v>
      </c>
      <c r="I2549" s="302"/>
      <c r="J2549" s="303" t="str">
        <f>IF($I2549="","-",_xlfn.XLOOKUP($I2549,'CC.Meta'!$A:$A,'CC.Meta'!$D:$D,"-",0,1))</f>
        <v>-</v>
      </c>
      <c r="K2549" s="302"/>
      <c r="L2549" s="146" t="str">
        <f>IF($K2549="","-",_xlfn.XLOOKUP($K2549,Obj.Meta!$A:$A,Obj.Meta!$D:$D,"-",0,1))</f>
        <v>-</v>
      </c>
      <c r="M2549" s="300" t="str">
        <f>IF($K2549="","-",_xlfn.XLOOKUP($K2549,Obj.Meta!$A:$A,Obj.Meta!$F:$F,"-",0,1))</f>
        <v>-</v>
      </c>
      <c r="N2549" s="337" t="str">
        <f t="shared" si="79"/>
        <v>---</v>
      </c>
      <c r="O2549" s="333"/>
      <c r="P2549" s="54"/>
      <c r="Q2549" s="52"/>
      <c r="R2549" s="34"/>
      <c r="S2549" s="53"/>
      <c r="T2549" s="208"/>
      <c r="U2549" s="726"/>
      <c r="V2549" s="206"/>
      <c r="W2549" s="206"/>
      <c r="X2549" s="678"/>
      <c r="Y2549" s="34"/>
      <c r="Z2549" s="610"/>
      <c r="AA2549" s="608"/>
    </row>
    <row r="2550" spans="1:27">
      <c r="A2550" s="145" t="str">
        <f t="shared" si="78"/>
        <v>-</v>
      </c>
      <c r="B2550" s="146" t="str">
        <f>_xlfn.XLOOKUP($A2550,Dept.Meta!$A:$A,Dept.Meta!$F:$F,"-",0,1)</f>
        <v>-</v>
      </c>
      <c r="C2550" s="629" t="str">
        <f>_xlfn.XLOOKUP(_xlfn.CONCAT($G2550,"-",$I2550),Div.Meta!$H:$H,Div.Meta!$C:$C,"-",0,1)</f>
        <v>-</v>
      </c>
      <c r="D2550" s="302"/>
      <c r="E2550" s="146" t="str">
        <f>IF($D2550="","-",_xlfn.XLOOKUP($D2550,Fund.Meta!$A:$A,Fund.Meta!$D:$D,"-",0,1))</f>
        <v>-</v>
      </c>
      <c r="F2550" s="303" t="str">
        <f>IF($D2550="","-",_xlfn.XLOOKUP($D2550,Fund.Meta!$A:$A,Fund.Meta!$E:$E,"-",0,1))</f>
        <v>-</v>
      </c>
      <c r="G2550" s="334"/>
      <c r="H2550" s="303" t="str">
        <f>IF($G2550="","-",_xlfn.XLOOKUP($G2550,Appr.Meta!$A:$A,Appr.Meta!$D:$D,"-",0,1))</f>
        <v>-</v>
      </c>
      <c r="I2550" s="302"/>
      <c r="J2550" s="303" t="str">
        <f>IF($I2550="","-",_xlfn.XLOOKUP($I2550,'CC.Meta'!$A:$A,'CC.Meta'!$D:$D,"-",0,1))</f>
        <v>-</v>
      </c>
      <c r="K2550" s="302"/>
      <c r="L2550" s="146" t="str">
        <f>IF($K2550="","-",_xlfn.XLOOKUP($K2550,Obj.Meta!$A:$A,Obj.Meta!$D:$D,"-",0,1))</f>
        <v>-</v>
      </c>
      <c r="M2550" s="300" t="str">
        <f>IF($K2550="","-",_xlfn.XLOOKUP($K2550,Obj.Meta!$A:$A,Obj.Meta!$F:$F,"-",0,1))</f>
        <v>-</v>
      </c>
      <c r="N2550" s="337" t="str">
        <f t="shared" si="79"/>
        <v>---</v>
      </c>
      <c r="O2550" s="333"/>
      <c r="P2550" s="54"/>
      <c r="Q2550" s="52"/>
      <c r="R2550" s="34"/>
      <c r="S2550" s="53"/>
      <c r="T2550" s="208"/>
      <c r="U2550" s="726"/>
      <c r="V2550" s="206"/>
      <c r="W2550" s="206"/>
      <c r="X2550" s="678"/>
      <c r="Y2550" s="34"/>
      <c r="Z2550" s="610"/>
      <c r="AA2550" s="608"/>
    </row>
    <row r="2551" spans="1:27">
      <c r="A2551" s="145" t="str">
        <f t="shared" si="78"/>
        <v>-</v>
      </c>
      <c r="B2551" s="146" t="str">
        <f>_xlfn.XLOOKUP($A2551,Dept.Meta!$A:$A,Dept.Meta!$F:$F,"-",0,1)</f>
        <v>-</v>
      </c>
      <c r="C2551" s="629" t="str">
        <f>_xlfn.XLOOKUP(_xlfn.CONCAT($G2551,"-",$I2551),Div.Meta!$H:$H,Div.Meta!$C:$C,"-",0,1)</f>
        <v>-</v>
      </c>
      <c r="D2551" s="302"/>
      <c r="E2551" s="146" t="str">
        <f>IF($D2551="","-",_xlfn.XLOOKUP($D2551,Fund.Meta!$A:$A,Fund.Meta!$D:$D,"-",0,1))</f>
        <v>-</v>
      </c>
      <c r="F2551" s="303" t="str">
        <f>IF($D2551="","-",_xlfn.XLOOKUP($D2551,Fund.Meta!$A:$A,Fund.Meta!$E:$E,"-",0,1))</f>
        <v>-</v>
      </c>
      <c r="G2551" s="334"/>
      <c r="H2551" s="303" t="str">
        <f>IF($G2551="","-",_xlfn.XLOOKUP($G2551,Appr.Meta!$A:$A,Appr.Meta!$D:$D,"-",0,1))</f>
        <v>-</v>
      </c>
      <c r="I2551" s="302"/>
      <c r="J2551" s="303" t="str">
        <f>IF($I2551="","-",_xlfn.XLOOKUP($I2551,'CC.Meta'!$A:$A,'CC.Meta'!$D:$D,"-",0,1))</f>
        <v>-</v>
      </c>
      <c r="K2551" s="302"/>
      <c r="L2551" s="146" t="str">
        <f>IF($K2551="","-",_xlfn.XLOOKUP($K2551,Obj.Meta!$A:$A,Obj.Meta!$D:$D,"-",0,1))</f>
        <v>-</v>
      </c>
      <c r="M2551" s="300" t="str">
        <f>IF($K2551="","-",_xlfn.XLOOKUP($K2551,Obj.Meta!$A:$A,Obj.Meta!$F:$F,"-",0,1))</f>
        <v>-</v>
      </c>
      <c r="N2551" s="337" t="str">
        <f t="shared" si="79"/>
        <v>---</v>
      </c>
      <c r="O2551" s="333"/>
      <c r="P2551" s="54"/>
      <c r="Q2551" s="52"/>
      <c r="R2551" s="34"/>
      <c r="S2551" s="53"/>
      <c r="T2551" s="208"/>
      <c r="U2551" s="726"/>
      <c r="V2551" s="206"/>
      <c r="W2551" s="206"/>
      <c r="X2551" s="678"/>
      <c r="Y2551" s="34"/>
      <c r="Z2551" s="610"/>
      <c r="AA2551" s="608"/>
    </row>
    <row r="2552" spans="1:27">
      <c r="A2552" s="145" t="str">
        <f t="shared" si="78"/>
        <v>-</v>
      </c>
      <c r="B2552" s="146" t="str">
        <f>_xlfn.XLOOKUP($A2552,Dept.Meta!$A:$A,Dept.Meta!$F:$F,"-",0,1)</f>
        <v>-</v>
      </c>
      <c r="C2552" s="629" t="str">
        <f>_xlfn.XLOOKUP(_xlfn.CONCAT($G2552,"-",$I2552),Div.Meta!$H:$H,Div.Meta!$C:$C,"-",0,1)</f>
        <v>-</v>
      </c>
      <c r="D2552" s="302"/>
      <c r="E2552" s="146" t="str">
        <f>IF($D2552="","-",_xlfn.XLOOKUP($D2552,Fund.Meta!$A:$A,Fund.Meta!$D:$D,"-",0,1))</f>
        <v>-</v>
      </c>
      <c r="F2552" s="303" t="str">
        <f>IF($D2552="","-",_xlfn.XLOOKUP($D2552,Fund.Meta!$A:$A,Fund.Meta!$E:$E,"-",0,1))</f>
        <v>-</v>
      </c>
      <c r="G2552" s="334"/>
      <c r="H2552" s="303" t="str">
        <f>IF($G2552="","-",_xlfn.XLOOKUP($G2552,Appr.Meta!$A:$A,Appr.Meta!$D:$D,"-",0,1))</f>
        <v>-</v>
      </c>
      <c r="I2552" s="302"/>
      <c r="J2552" s="303" t="str">
        <f>IF($I2552="","-",_xlfn.XLOOKUP($I2552,'CC.Meta'!$A:$A,'CC.Meta'!$D:$D,"-",0,1))</f>
        <v>-</v>
      </c>
      <c r="K2552" s="302"/>
      <c r="L2552" s="146" t="str">
        <f>IF($K2552="","-",_xlfn.XLOOKUP($K2552,Obj.Meta!$A:$A,Obj.Meta!$D:$D,"-",0,1))</f>
        <v>-</v>
      </c>
      <c r="M2552" s="300" t="str">
        <f>IF($K2552="","-",_xlfn.XLOOKUP($K2552,Obj.Meta!$A:$A,Obj.Meta!$F:$F,"-",0,1))</f>
        <v>-</v>
      </c>
      <c r="N2552" s="337" t="str">
        <f t="shared" si="79"/>
        <v>---</v>
      </c>
      <c r="O2552" s="333"/>
      <c r="P2552" s="54"/>
      <c r="Q2552" s="52"/>
      <c r="R2552" s="34"/>
      <c r="S2552" s="53"/>
      <c r="T2552" s="208"/>
      <c r="U2552" s="726"/>
      <c r="V2552" s="206"/>
      <c r="W2552" s="206"/>
      <c r="X2552" s="678"/>
      <c r="Y2552" s="34"/>
      <c r="Z2552" s="610"/>
      <c r="AA2552" s="608"/>
    </row>
    <row r="2553" spans="1:27">
      <c r="A2553" s="145" t="str">
        <f t="shared" si="78"/>
        <v>-</v>
      </c>
      <c r="B2553" s="146" t="str">
        <f>_xlfn.XLOOKUP($A2553,Dept.Meta!$A:$A,Dept.Meta!$F:$F,"-",0,1)</f>
        <v>-</v>
      </c>
      <c r="C2553" s="629" t="str">
        <f>_xlfn.XLOOKUP(_xlfn.CONCAT($G2553,"-",$I2553),Div.Meta!$H:$H,Div.Meta!$C:$C,"-",0,1)</f>
        <v>-</v>
      </c>
      <c r="D2553" s="302"/>
      <c r="E2553" s="146" t="str">
        <f>IF($D2553="","-",_xlfn.XLOOKUP($D2553,Fund.Meta!$A:$A,Fund.Meta!$D:$D,"-",0,1))</f>
        <v>-</v>
      </c>
      <c r="F2553" s="303" t="str">
        <f>IF($D2553="","-",_xlfn.XLOOKUP($D2553,Fund.Meta!$A:$A,Fund.Meta!$E:$E,"-",0,1))</f>
        <v>-</v>
      </c>
      <c r="G2553" s="334"/>
      <c r="H2553" s="303" t="str">
        <f>IF($G2553="","-",_xlfn.XLOOKUP($G2553,Appr.Meta!$A:$A,Appr.Meta!$D:$D,"-",0,1))</f>
        <v>-</v>
      </c>
      <c r="I2553" s="302"/>
      <c r="J2553" s="303" t="str">
        <f>IF($I2553="","-",_xlfn.XLOOKUP($I2553,'CC.Meta'!$A:$A,'CC.Meta'!$D:$D,"-",0,1))</f>
        <v>-</v>
      </c>
      <c r="K2553" s="302"/>
      <c r="L2553" s="146" t="str">
        <f>IF($K2553="","-",_xlfn.XLOOKUP($K2553,Obj.Meta!$A:$A,Obj.Meta!$D:$D,"-",0,1))</f>
        <v>-</v>
      </c>
      <c r="M2553" s="300" t="str">
        <f>IF($K2553="","-",_xlfn.XLOOKUP($K2553,Obj.Meta!$A:$A,Obj.Meta!$F:$F,"-",0,1))</f>
        <v>-</v>
      </c>
      <c r="N2553" s="337" t="str">
        <f t="shared" si="79"/>
        <v>---</v>
      </c>
      <c r="O2553" s="333"/>
      <c r="P2553" s="54"/>
      <c r="Q2553" s="52"/>
      <c r="R2553" s="34"/>
      <c r="S2553" s="53"/>
      <c r="T2553" s="208"/>
      <c r="U2553" s="726"/>
      <c r="V2553" s="206"/>
      <c r="W2553" s="206"/>
      <c r="X2553" s="678"/>
      <c r="Y2553" s="34"/>
      <c r="Z2553" s="610"/>
      <c r="AA2553" s="608"/>
    </row>
    <row r="2554" spans="1:27">
      <c r="A2554" s="145" t="str">
        <f t="shared" si="78"/>
        <v>-</v>
      </c>
      <c r="B2554" s="146" t="str">
        <f>_xlfn.XLOOKUP($A2554,Dept.Meta!$A:$A,Dept.Meta!$F:$F,"-",0,1)</f>
        <v>-</v>
      </c>
      <c r="C2554" s="629" t="str">
        <f>_xlfn.XLOOKUP(_xlfn.CONCAT($G2554,"-",$I2554),Div.Meta!$H:$H,Div.Meta!$C:$C,"-",0,1)</f>
        <v>-</v>
      </c>
      <c r="D2554" s="302"/>
      <c r="E2554" s="146" t="str">
        <f>IF($D2554="","-",_xlfn.XLOOKUP($D2554,Fund.Meta!$A:$A,Fund.Meta!$D:$D,"-",0,1))</f>
        <v>-</v>
      </c>
      <c r="F2554" s="303" t="str">
        <f>IF($D2554="","-",_xlfn.XLOOKUP($D2554,Fund.Meta!$A:$A,Fund.Meta!$E:$E,"-",0,1))</f>
        <v>-</v>
      </c>
      <c r="G2554" s="334"/>
      <c r="H2554" s="303" t="str">
        <f>IF($G2554="","-",_xlfn.XLOOKUP($G2554,Appr.Meta!$A:$A,Appr.Meta!$D:$D,"-",0,1))</f>
        <v>-</v>
      </c>
      <c r="I2554" s="302"/>
      <c r="J2554" s="303" t="str">
        <f>IF($I2554="","-",_xlfn.XLOOKUP($I2554,'CC.Meta'!$A:$A,'CC.Meta'!$D:$D,"-",0,1))</f>
        <v>-</v>
      </c>
      <c r="K2554" s="302"/>
      <c r="L2554" s="146" t="str">
        <f>IF($K2554="","-",_xlfn.XLOOKUP($K2554,Obj.Meta!$A:$A,Obj.Meta!$D:$D,"-",0,1))</f>
        <v>-</v>
      </c>
      <c r="M2554" s="300" t="str">
        <f>IF($K2554="","-",_xlfn.XLOOKUP($K2554,Obj.Meta!$A:$A,Obj.Meta!$F:$F,"-",0,1))</f>
        <v>-</v>
      </c>
      <c r="N2554" s="337" t="str">
        <f t="shared" si="79"/>
        <v>---</v>
      </c>
      <c r="O2554" s="333"/>
      <c r="P2554" s="54"/>
      <c r="Q2554" s="52"/>
      <c r="R2554" s="34"/>
      <c r="S2554" s="53"/>
      <c r="T2554" s="208"/>
      <c r="U2554" s="726"/>
      <c r="V2554" s="206"/>
      <c r="W2554" s="206"/>
      <c r="X2554" s="678"/>
      <c r="Y2554" s="34"/>
      <c r="Z2554" s="610"/>
      <c r="AA2554" s="608"/>
    </row>
    <row r="2555" spans="1:27">
      <c r="A2555" s="145" t="str">
        <f t="shared" si="78"/>
        <v>-</v>
      </c>
      <c r="B2555" s="146" t="str">
        <f>_xlfn.XLOOKUP($A2555,Dept.Meta!$A:$A,Dept.Meta!$F:$F,"-",0,1)</f>
        <v>-</v>
      </c>
      <c r="C2555" s="629" t="str">
        <f>_xlfn.XLOOKUP(_xlfn.CONCAT($G2555,"-",$I2555),Div.Meta!$H:$H,Div.Meta!$C:$C,"-",0,1)</f>
        <v>-</v>
      </c>
      <c r="D2555" s="302"/>
      <c r="E2555" s="146" t="str">
        <f>IF($D2555="","-",_xlfn.XLOOKUP($D2555,Fund.Meta!$A:$A,Fund.Meta!$D:$D,"-",0,1))</f>
        <v>-</v>
      </c>
      <c r="F2555" s="303" t="str">
        <f>IF($D2555="","-",_xlfn.XLOOKUP($D2555,Fund.Meta!$A:$A,Fund.Meta!$E:$E,"-",0,1))</f>
        <v>-</v>
      </c>
      <c r="G2555" s="334"/>
      <c r="H2555" s="303" t="str">
        <f>IF($G2555="","-",_xlfn.XLOOKUP($G2555,Appr.Meta!$A:$A,Appr.Meta!$D:$D,"-",0,1))</f>
        <v>-</v>
      </c>
      <c r="I2555" s="302"/>
      <c r="J2555" s="303" t="str">
        <f>IF($I2555="","-",_xlfn.XLOOKUP($I2555,'CC.Meta'!$A:$A,'CC.Meta'!$D:$D,"-",0,1))</f>
        <v>-</v>
      </c>
      <c r="K2555" s="302"/>
      <c r="L2555" s="146" t="str">
        <f>IF($K2555="","-",_xlfn.XLOOKUP($K2555,Obj.Meta!$A:$A,Obj.Meta!$D:$D,"-",0,1))</f>
        <v>-</v>
      </c>
      <c r="M2555" s="300" t="str">
        <f>IF($K2555="","-",_xlfn.XLOOKUP($K2555,Obj.Meta!$A:$A,Obj.Meta!$F:$F,"-",0,1))</f>
        <v>-</v>
      </c>
      <c r="N2555" s="337" t="str">
        <f t="shared" si="79"/>
        <v>---</v>
      </c>
      <c r="O2555" s="333"/>
      <c r="P2555" s="54"/>
      <c r="Q2555" s="52"/>
      <c r="R2555" s="34"/>
      <c r="S2555" s="53"/>
      <c r="T2555" s="208"/>
      <c r="U2555" s="726"/>
      <c r="V2555" s="206"/>
      <c r="W2555" s="206"/>
      <c r="X2555" s="678"/>
      <c r="Y2555" s="34"/>
      <c r="Z2555" s="610"/>
      <c r="AA2555" s="608"/>
    </row>
    <row r="2556" spans="1:27">
      <c r="A2556" s="145" t="str">
        <f t="shared" si="78"/>
        <v>-</v>
      </c>
      <c r="B2556" s="146" t="str">
        <f>_xlfn.XLOOKUP($A2556,Dept.Meta!$A:$A,Dept.Meta!$F:$F,"-",0,1)</f>
        <v>-</v>
      </c>
      <c r="C2556" s="629" t="str">
        <f>_xlfn.XLOOKUP(_xlfn.CONCAT($G2556,"-",$I2556),Div.Meta!$H:$H,Div.Meta!$C:$C,"-",0,1)</f>
        <v>-</v>
      </c>
      <c r="D2556" s="302"/>
      <c r="E2556" s="146" t="str">
        <f>IF($D2556="","-",_xlfn.XLOOKUP($D2556,Fund.Meta!$A:$A,Fund.Meta!$D:$D,"-",0,1))</f>
        <v>-</v>
      </c>
      <c r="F2556" s="303" t="str">
        <f>IF($D2556="","-",_xlfn.XLOOKUP($D2556,Fund.Meta!$A:$A,Fund.Meta!$E:$E,"-",0,1))</f>
        <v>-</v>
      </c>
      <c r="G2556" s="334"/>
      <c r="H2556" s="303" t="str">
        <f>IF($G2556="","-",_xlfn.XLOOKUP($G2556,Appr.Meta!$A:$A,Appr.Meta!$D:$D,"-",0,1))</f>
        <v>-</v>
      </c>
      <c r="I2556" s="302"/>
      <c r="J2556" s="303" t="str">
        <f>IF($I2556="","-",_xlfn.XLOOKUP($I2556,'CC.Meta'!$A:$A,'CC.Meta'!$D:$D,"-",0,1))</f>
        <v>-</v>
      </c>
      <c r="K2556" s="302"/>
      <c r="L2556" s="146" t="str">
        <f>IF($K2556="","-",_xlfn.XLOOKUP($K2556,Obj.Meta!$A:$A,Obj.Meta!$D:$D,"-",0,1))</f>
        <v>-</v>
      </c>
      <c r="M2556" s="300" t="str">
        <f>IF($K2556="","-",_xlfn.XLOOKUP($K2556,Obj.Meta!$A:$A,Obj.Meta!$F:$F,"-",0,1))</f>
        <v>-</v>
      </c>
      <c r="N2556" s="337" t="str">
        <f t="shared" si="79"/>
        <v>---</v>
      </c>
      <c r="O2556" s="333"/>
      <c r="P2556" s="54"/>
      <c r="Q2556" s="52"/>
      <c r="R2556" s="34"/>
      <c r="S2556" s="53"/>
      <c r="T2556" s="208"/>
      <c r="U2556" s="726"/>
      <c r="V2556" s="206"/>
      <c r="W2556" s="206"/>
      <c r="X2556" s="678"/>
      <c r="Y2556" s="34"/>
      <c r="Z2556" s="610"/>
      <c r="AA2556" s="608"/>
    </row>
    <row r="2557" spans="1:27">
      <c r="A2557" s="145" t="str">
        <f t="shared" si="78"/>
        <v>-</v>
      </c>
      <c r="B2557" s="146" t="str">
        <f>_xlfn.XLOOKUP($A2557,Dept.Meta!$A:$A,Dept.Meta!$F:$F,"-",0,1)</f>
        <v>-</v>
      </c>
      <c r="C2557" s="629" t="str">
        <f>_xlfn.XLOOKUP(_xlfn.CONCAT($G2557,"-",$I2557),Div.Meta!$H:$H,Div.Meta!$C:$C,"-",0,1)</f>
        <v>-</v>
      </c>
      <c r="D2557" s="302"/>
      <c r="E2557" s="146" t="str">
        <f>IF($D2557="","-",_xlfn.XLOOKUP($D2557,Fund.Meta!$A:$A,Fund.Meta!$D:$D,"-",0,1))</f>
        <v>-</v>
      </c>
      <c r="F2557" s="303" t="str">
        <f>IF($D2557="","-",_xlfn.XLOOKUP($D2557,Fund.Meta!$A:$A,Fund.Meta!$E:$E,"-",0,1))</f>
        <v>-</v>
      </c>
      <c r="G2557" s="334"/>
      <c r="H2557" s="303" t="str">
        <f>IF($G2557="","-",_xlfn.XLOOKUP($G2557,Appr.Meta!$A:$A,Appr.Meta!$D:$D,"-",0,1))</f>
        <v>-</v>
      </c>
      <c r="I2557" s="302"/>
      <c r="J2557" s="303" t="str">
        <f>IF($I2557="","-",_xlfn.XLOOKUP($I2557,'CC.Meta'!$A:$A,'CC.Meta'!$D:$D,"-",0,1))</f>
        <v>-</v>
      </c>
      <c r="K2557" s="302"/>
      <c r="L2557" s="146" t="str">
        <f>IF($K2557="","-",_xlfn.XLOOKUP($K2557,Obj.Meta!$A:$A,Obj.Meta!$D:$D,"-",0,1))</f>
        <v>-</v>
      </c>
      <c r="M2557" s="300" t="str">
        <f>IF($K2557="","-",_xlfn.XLOOKUP($K2557,Obj.Meta!$A:$A,Obj.Meta!$F:$F,"-",0,1))</f>
        <v>-</v>
      </c>
      <c r="N2557" s="337" t="str">
        <f t="shared" si="79"/>
        <v>---</v>
      </c>
      <c r="O2557" s="333"/>
      <c r="P2557" s="54"/>
      <c r="Q2557" s="52"/>
      <c r="R2557" s="34"/>
      <c r="S2557" s="53"/>
      <c r="T2557" s="208"/>
      <c r="U2557" s="726"/>
      <c r="V2557" s="206"/>
      <c r="W2557" s="206"/>
      <c r="X2557" s="678"/>
      <c r="Y2557" s="34"/>
      <c r="Z2557" s="610"/>
      <c r="AA2557" s="608"/>
    </row>
    <row r="2558" spans="1:27">
      <c r="A2558" s="145" t="str">
        <f t="shared" si="78"/>
        <v>-</v>
      </c>
      <c r="B2558" s="146" t="str">
        <f>_xlfn.XLOOKUP($A2558,Dept.Meta!$A:$A,Dept.Meta!$F:$F,"-",0,1)</f>
        <v>-</v>
      </c>
      <c r="C2558" s="629" t="str">
        <f>_xlfn.XLOOKUP(_xlfn.CONCAT($G2558,"-",$I2558),Div.Meta!$H:$H,Div.Meta!$C:$C,"-",0,1)</f>
        <v>-</v>
      </c>
      <c r="D2558" s="302"/>
      <c r="E2558" s="146" t="str">
        <f>IF($D2558="","-",_xlfn.XLOOKUP($D2558,Fund.Meta!$A:$A,Fund.Meta!$D:$D,"-",0,1))</f>
        <v>-</v>
      </c>
      <c r="F2558" s="303" t="str">
        <f>IF($D2558="","-",_xlfn.XLOOKUP($D2558,Fund.Meta!$A:$A,Fund.Meta!$E:$E,"-",0,1))</f>
        <v>-</v>
      </c>
      <c r="G2558" s="334"/>
      <c r="H2558" s="303" t="str">
        <f>IF($G2558="","-",_xlfn.XLOOKUP($G2558,Appr.Meta!$A:$A,Appr.Meta!$D:$D,"-",0,1))</f>
        <v>-</v>
      </c>
      <c r="I2558" s="302"/>
      <c r="J2558" s="303" t="str">
        <f>IF($I2558="","-",_xlfn.XLOOKUP($I2558,'CC.Meta'!$A:$A,'CC.Meta'!$D:$D,"-",0,1))</f>
        <v>-</v>
      </c>
      <c r="K2558" s="302"/>
      <c r="L2558" s="146" t="str">
        <f>IF($K2558="","-",_xlfn.XLOOKUP($K2558,Obj.Meta!$A:$A,Obj.Meta!$D:$D,"-",0,1))</f>
        <v>-</v>
      </c>
      <c r="M2558" s="300" t="str">
        <f>IF($K2558="","-",_xlfn.XLOOKUP($K2558,Obj.Meta!$A:$A,Obj.Meta!$F:$F,"-",0,1))</f>
        <v>-</v>
      </c>
      <c r="N2558" s="337" t="str">
        <f t="shared" si="79"/>
        <v>---</v>
      </c>
      <c r="O2558" s="333"/>
      <c r="P2558" s="54"/>
      <c r="Q2558" s="52"/>
      <c r="R2558" s="34"/>
      <c r="S2558" s="53"/>
      <c r="T2558" s="208"/>
      <c r="U2558" s="726"/>
      <c r="V2558" s="206"/>
      <c r="W2558" s="206"/>
      <c r="X2558" s="678"/>
      <c r="Y2558" s="34"/>
      <c r="Z2558" s="610"/>
      <c r="AA2558" s="608"/>
    </row>
    <row r="2559" spans="1:27">
      <c r="A2559" s="145" t="str">
        <f t="shared" si="78"/>
        <v>-</v>
      </c>
      <c r="B2559" s="146" t="str">
        <f>_xlfn.XLOOKUP($A2559,Dept.Meta!$A:$A,Dept.Meta!$F:$F,"-",0,1)</f>
        <v>-</v>
      </c>
      <c r="C2559" s="629" t="str">
        <f>_xlfn.XLOOKUP(_xlfn.CONCAT($G2559,"-",$I2559),Div.Meta!$H:$H,Div.Meta!$C:$C,"-",0,1)</f>
        <v>-</v>
      </c>
      <c r="D2559" s="302"/>
      <c r="E2559" s="146" t="str">
        <f>IF($D2559="","-",_xlfn.XLOOKUP($D2559,Fund.Meta!$A:$A,Fund.Meta!$D:$D,"-",0,1))</f>
        <v>-</v>
      </c>
      <c r="F2559" s="303" t="str">
        <f>IF($D2559="","-",_xlfn.XLOOKUP($D2559,Fund.Meta!$A:$A,Fund.Meta!$E:$E,"-",0,1))</f>
        <v>-</v>
      </c>
      <c r="G2559" s="334"/>
      <c r="H2559" s="303" t="str">
        <f>IF($G2559="","-",_xlfn.XLOOKUP($G2559,Appr.Meta!$A:$A,Appr.Meta!$D:$D,"-",0,1))</f>
        <v>-</v>
      </c>
      <c r="I2559" s="302"/>
      <c r="J2559" s="303" t="str">
        <f>IF($I2559="","-",_xlfn.XLOOKUP($I2559,'CC.Meta'!$A:$A,'CC.Meta'!$D:$D,"-",0,1))</f>
        <v>-</v>
      </c>
      <c r="K2559" s="302"/>
      <c r="L2559" s="146" t="str">
        <f>IF($K2559="","-",_xlfn.XLOOKUP($K2559,Obj.Meta!$A:$A,Obj.Meta!$D:$D,"-",0,1))</f>
        <v>-</v>
      </c>
      <c r="M2559" s="300" t="str">
        <f>IF($K2559="","-",_xlfn.XLOOKUP($K2559,Obj.Meta!$A:$A,Obj.Meta!$F:$F,"-",0,1))</f>
        <v>-</v>
      </c>
      <c r="N2559" s="337" t="str">
        <f t="shared" si="79"/>
        <v>---</v>
      </c>
      <c r="O2559" s="333"/>
      <c r="P2559" s="54"/>
      <c r="Q2559" s="52"/>
      <c r="R2559" s="34"/>
      <c r="S2559" s="53"/>
      <c r="T2559" s="208"/>
      <c r="U2559" s="726"/>
      <c r="V2559" s="206"/>
      <c r="W2559" s="206"/>
      <c r="X2559" s="678"/>
      <c r="Y2559" s="34"/>
      <c r="Z2559" s="610"/>
      <c r="AA2559" s="608"/>
    </row>
    <row r="2560" spans="1:27">
      <c r="A2560" s="145" t="str">
        <f t="shared" si="78"/>
        <v>-</v>
      </c>
      <c r="B2560" s="146" t="str">
        <f>_xlfn.XLOOKUP($A2560,Dept.Meta!$A:$A,Dept.Meta!$F:$F,"-",0,1)</f>
        <v>-</v>
      </c>
      <c r="C2560" s="629" t="str">
        <f>_xlfn.XLOOKUP(_xlfn.CONCAT($G2560,"-",$I2560),Div.Meta!$H:$H,Div.Meta!$C:$C,"-",0,1)</f>
        <v>-</v>
      </c>
      <c r="D2560" s="302"/>
      <c r="E2560" s="146" t="str">
        <f>IF($D2560="","-",_xlfn.XLOOKUP($D2560,Fund.Meta!$A:$A,Fund.Meta!$D:$D,"-",0,1))</f>
        <v>-</v>
      </c>
      <c r="F2560" s="303" t="str">
        <f>IF($D2560="","-",_xlfn.XLOOKUP($D2560,Fund.Meta!$A:$A,Fund.Meta!$E:$E,"-",0,1))</f>
        <v>-</v>
      </c>
      <c r="G2560" s="334"/>
      <c r="H2560" s="303" t="str">
        <f>IF($G2560="","-",_xlfn.XLOOKUP($G2560,Appr.Meta!$A:$A,Appr.Meta!$D:$D,"-",0,1))</f>
        <v>-</v>
      </c>
      <c r="I2560" s="302"/>
      <c r="J2560" s="303" t="str">
        <f>IF($I2560="","-",_xlfn.XLOOKUP($I2560,'CC.Meta'!$A:$A,'CC.Meta'!$D:$D,"-",0,1))</f>
        <v>-</v>
      </c>
      <c r="K2560" s="302"/>
      <c r="L2560" s="146" t="str">
        <f>IF($K2560="","-",_xlfn.XLOOKUP($K2560,Obj.Meta!$A:$A,Obj.Meta!$D:$D,"-",0,1))</f>
        <v>-</v>
      </c>
      <c r="M2560" s="300" t="str">
        <f>IF($K2560="","-",_xlfn.XLOOKUP($K2560,Obj.Meta!$A:$A,Obj.Meta!$F:$F,"-",0,1))</f>
        <v>-</v>
      </c>
      <c r="N2560" s="337" t="str">
        <f t="shared" si="79"/>
        <v>---</v>
      </c>
      <c r="O2560" s="333"/>
      <c r="P2560" s="54"/>
      <c r="Q2560" s="52"/>
      <c r="R2560" s="34"/>
      <c r="S2560" s="53"/>
      <c r="T2560" s="208"/>
      <c r="U2560" s="726"/>
      <c r="V2560" s="206"/>
      <c r="W2560" s="206"/>
      <c r="X2560" s="678"/>
      <c r="Y2560" s="34"/>
      <c r="Z2560" s="610"/>
      <c r="AA2560" s="608"/>
    </row>
    <row r="2561" spans="1:27">
      <c r="A2561" s="145" t="str">
        <f t="shared" si="78"/>
        <v>-</v>
      </c>
      <c r="B2561" s="146" t="str">
        <f>_xlfn.XLOOKUP($A2561,Dept.Meta!$A:$A,Dept.Meta!$F:$F,"-",0,1)</f>
        <v>-</v>
      </c>
      <c r="C2561" s="629" t="str">
        <f>_xlfn.XLOOKUP(_xlfn.CONCAT($G2561,"-",$I2561),Div.Meta!$H:$H,Div.Meta!$C:$C,"-",0,1)</f>
        <v>-</v>
      </c>
      <c r="D2561" s="302"/>
      <c r="E2561" s="146" t="str">
        <f>IF($D2561="","-",_xlfn.XLOOKUP($D2561,Fund.Meta!$A:$A,Fund.Meta!$D:$D,"-",0,1))</f>
        <v>-</v>
      </c>
      <c r="F2561" s="303" t="str">
        <f>IF($D2561="","-",_xlfn.XLOOKUP($D2561,Fund.Meta!$A:$A,Fund.Meta!$E:$E,"-",0,1))</f>
        <v>-</v>
      </c>
      <c r="G2561" s="334"/>
      <c r="H2561" s="303" t="str">
        <f>IF($G2561="","-",_xlfn.XLOOKUP($G2561,Appr.Meta!$A:$A,Appr.Meta!$D:$D,"-",0,1))</f>
        <v>-</v>
      </c>
      <c r="I2561" s="302"/>
      <c r="J2561" s="303" t="str">
        <f>IF($I2561="","-",_xlfn.XLOOKUP($I2561,'CC.Meta'!$A:$A,'CC.Meta'!$D:$D,"-",0,1))</f>
        <v>-</v>
      </c>
      <c r="K2561" s="302"/>
      <c r="L2561" s="146" t="str">
        <f>IF($K2561="","-",_xlfn.XLOOKUP($K2561,Obj.Meta!$A:$A,Obj.Meta!$D:$D,"-",0,1))</f>
        <v>-</v>
      </c>
      <c r="M2561" s="300" t="str">
        <f>IF($K2561="","-",_xlfn.XLOOKUP($K2561,Obj.Meta!$A:$A,Obj.Meta!$F:$F,"-",0,1))</f>
        <v>-</v>
      </c>
      <c r="N2561" s="337" t="str">
        <f t="shared" si="79"/>
        <v>---</v>
      </c>
      <c r="O2561" s="333"/>
      <c r="P2561" s="54"/>
      <c r="Q2561" s="52"/>
      <c r="R2561" s="34"/>
      <c r="S2561" s="53"/>
      <c r="T2561" s="208"/>
      <c r="U2561" s="726"/>
      <c r="V2561" s="206"/>
      <c r="W2561" s="206"/>
      <c r="X2561" s="678"/>
      <c r="Y2561" s="34"/>
      <c r="Z2561" s="610"/>
      <c r="AA2561" s="608"/>
    </row>
    <row r="2562" spans="1:27">
      <c r="A2562" s="145" t="str">
        <f t="shared" si="78"/>
        <v>-</v>
      </c>
      <c r="B2562" s="146" t="str">
        <f>_xlfn.XLOOKUP($A2562,Dept.Meta!$A:$A,Dept.Meta!$F:$F,"-",0,1)</f>
        <v>-</v>
      </c>
      <c r="C2562" s="629" t="str">
        <f>_xlfn.XLOOKUP(_xlfn.CONCAT($G2562,"-",$I2562),Div.Meta!$H:$H,Div.Meta!$C:$C,"-",0,1)</f>
        <v>-</v>
      </c>
      <c r="D2562" s="302"/>
      <c r="E2562" s="146" t="str">
        <f>IF($D2562="","-",_xlfn.XLOOKUP($D2562,Fund.Meta!$A:$A,Fund.Meta!$D:$D,"-",0,1))</f>
        <v>-</v>
      </c>
      <c r="F2562" s="303" t="str">
        <f>IF($D2562="","-",_xlfn.XLOOKUP($D2562,Fund.Meta!$A:$A,Fund.Meta!$E:$E,"-",0,1))</f>
        <v>-</v>
      </c>
      <c r="G2562" s="334"/>
      <c r="H2562" s="303" t="str">
        <f>IF($G2562="","-",_xlfn.XLOOKUP($G2562,Appr.Meta!$A:$A,Appr.Meta!$D:$D,"-",0,1))</f>
        <v>-</v>
      </c>
      <c r="I2562" s="302"/>
      <c r="J2562" s="303" t="str">
        <f>IF($I2562="","-",_xlfn.XLOOKUP($I2562,'CC.Meta'!$A:$A,'CC.Meta'!$D:$D,"-",0,1))</f>
        <v>-</v>
      </c>
      <c r="K2562" s="302"/>
      <c r="L2562" s="146" t="str">
        <f>IF($K2562="","-",_xlfn.XLOOKUP($K2562,Obj.Meta!$A:$A,Obj.Meta!$D:$D,"-",0,1))</f>
        <v>-</v>
      </c>
      <c r="M2562" s="300" t="str">
        <f>IF($K2562="","-",_xlfn.XLOOKUP($K2562,Obj.Meta!$A:$A,Obj.Meta!$F:$F,"-",0,1))</f>
        <v>-</v>
      </c>
      <c r="N2562" s="337" t="str">
        <f t="shared" si="79"/>
        <v>---</v>
      </c>
      <c r="O2562" s="333"/>
      <c r="P2562" s="54"/>
      <c r="Q2562" s="52"/>
      <c r="R2562" s="34"/>
      <c r="S2562" s="53"/>
      <c r="T2562" s="208"/>
      <c r="U2562" s="726"/>
      <c r="V2562" s="206"/>
      <c r="W2562" s="206"/>
      <c r="X2562" s="678"/>
      <c r="Y2562" s="34"/>
      <c r="Z2562" s="610"/>
      <c r="AA2562" s="608"/>
    </row>
    <row r="2563" spans="1:27">
      <c r="A2563" s="145" t="str">
        <f t="shared" si="78"/>
        <v>-</v>
      </c>
      <c r="B2563" s="146" t="str">
        <f>_xlfn.XLOOKUP($A2563,Dept.Meta!$A:$A,Dept.Meta!$F:$F,"-",0,1)</f>
        <v>-</v>
      </c>
      <c r="C2563" s="629" t="str">
        <f>_xlfn.XLOOKUP(_xlfn.CONCAT($G2563,"-",$I2563),Div.Meta!$H:$H,Div.Meta!$C:$C,"-",0,1)</f>
        <v>-</v>
      </c>
      <c r="D2563" s="302"/>
      <c r="E2563" s="146" t="str">
        <f>IF($D2563="","-",_xlfn.XLOOKUP($D2563,Fund.Meta!$A:$A,Fund.Meta!$D:$D,"-",0,1))</f>
        <v>-</v>
      </c>
      <c r="F2563" s="303" t="str">
        <f>IF($D2563="","-",_xlfn.XLOOKUP($D2563,Fund.Meta!$A:$A,Fund.Meta!$E:$E,"-",0,1))</f>
        <v>-</v>
      </c>
      <c r="G2563" s="334"/>
      <c r="H2563" s="303" t="str">
        <f>IF($G2563="","-",_xlfn.XLOOKUP($G2563,Appr.Meta!$A:$A,Appr.Meta!$D:$D,"-",0,1))</f>
        <v>-</v>
      </c>
      <c r="I2563" s="302"/>
      <c r="J2563" s="303" t="str">
        <f>IF($I2563="","-",_xlfn.XLOOKUP($I2563,'CC.Meta'!$A:$A,'CC.Meta'!$D:$D,"-",0,1))</f>
        <v>-</v>
      </c>
      <c r="K2563" s="302"/>
      <c r="L2563" s="146" t="str">
        <f>IF($K2563="","-",_xlfn.XLOOKUP($K2563,Obj.Meta!$A:$A,Obj.Meta!$D:$D,"-",0,1))</f>
        <v>-</v>
      </c>
      <c r="M2563" s="300" t="str">
        <f>IF($K2563="","-",_xlfn.XLOOKUP($K2563,Obj.Meta!$A:$A,Obj.Meta!$F:$F,"-",0,1))</f>
        <v>-</v>
      </c>
      <c r="N2563" s="337" t="str">
        <f t="shared" si="79"/>
        <v>---</v>
      </c>
      <c r="O2563" s="333"/>
      <c r="P2563" s="54"/>
      <c r="Q2563" s="52"/>
      <c r="R2563" s="34"/>
      <c r="S2563" s="53"/>
      <c r="T2563" s="208"/>
      <c r="U2563" s="726"/>
      <c r="V2563" s="206"/>
      <c r="W2563" s="206"/>
      <c r="X2563" s="678"/>
      <c r="Y2563" s="34"/>
      <c r="Z2563" s="610"/>
      <c r="AA2563" s="608"/>
    </row>
    <row r="2564" spans="1:27">
      <c r="A2564" s="145" t="str">
        <f t="shared" si="78"/>
        <v>-</v>
      </c>
      <c r="B2564" s="146" t="str">
        <f>_xlfn.XLOOKUP($A2564,Dept.Meta!$A:$A,Dept.Meta!$F:$F,"-",0,1)</f>
        <v>-</v>
      </c>
      <c r="C2564" s="629" t="str">
        <f>_xlfn.XLOOKUP(_xlfn.CONCAT($G2564,"-",$I2564),Div.Meta!$H:$H,Div.Meta!$C:$C,"-",0,1)</f>
        <v>-</v>
      </c>
      <c r="D2564" s="302"/>
      <c r="E2564" s="146" t="str">
        <f>IF($D2564="","-",_xlfn.XLOOKUP($D2564,Fund.Meta!$A:$A,Fund.Meta!$D:$D,"-",0,1))</f>
        <v>-</v>
      </c>
      <c r="F2564" s="303" t="str">
        <f>IF($D2564="","-",_xlfn.XLOOKUP($D2564,Fund.Meta!$A:$A,Fund.Meta!$E:$E,"-",0,1))</f>
        <v>-</v>
      </c>
      <c r="G2564" s="334"/>
      <c r="H2564" s="303" t="str">
        <f>IF($G2564="","-",_xlfn.XLOOKUP($G2564,Appr.Meta!$A:$A,Appr.Meta!$D:$D,"-",0,1))</f>
        <v>-</v>
      </c>
      <c r="I2564" s="302"/>
      <c r="J2564" s="303" t="str">
        <f>IF($I2564="","-",_xlfn.XLOOKUP($I2564,'CC.Meta'!$A:$A,'CC.Meta'!$D:$D,"-",0,1))</f>
        <v>-</v>
      </c>
      <c r="K2564" s="302"/>
      <c r="L2564" s="146" t="str">
        <f>IF($K2564="","-",_xlfn.XLOOKUP($K2564,Obj.Meta!$A:$A,Obj.Meta!$D:$D,"-",0,1))</f>
        <v>-</v>
      </c>
      <c r="M2564" s="300" t="str">
        <f>IF($K2564="","-",_xlfn.XLOOKUP($K2564,Obj.Meta!$A:$A,Obj.Meta!$F:$F,"-",0,1))</f>
        <v>-</v>
      </c>
      <c r="N2564" s="337" t="str">
        <f t="shared" si="79"/>
        <v>---</v>
      </c>
      <c r="O2564" s="333"/>
      <c r="P2564" s="54"/>
      <c r="Q2564" s="52"/>
      <c r="R2564" s="34"/>
      <c r="S2564" s="53"/>
      <c r="T2564" s="208"/>
      <c r="U2564" s="726"/>
      <c r="V2564" s="206"/>
      <c r="W2564" s="206"/>
      <c r="X2564" s="678"/>
      <c r="Y2564" s="34"/>
      <c r="Z2564" s="610"/>
      <c r="AA2564" s="608"/>
    </row>
    <row r="2565" spans="1:27">
      <c r="A2565" s="145" t="str">
        <f t="shared" si="78"/>
        <v>-</v>
      </c>
      <c r="B2565" s="146" t="str">
        <f>_xlfn.XLOOKUP($A2565,Dept.Meta!$A:$A,Dept.Meta!$F:$F,"-",0,1)</f>
        <v>-</v>
      </c>
      <c r="C2565" s="629" t="str">
        <f>_xlfn.XLOOKUP(_xlfn.CONCAT($G2565,"-",$I2565),Div.Meta!$H:$H,Div.Meta!$C:$C,"-",0,1)</f>
        <v>-</v>
      </c>
      <c r="D2565" s="302"/>
      <c r="E2565" s="146" t="str">
        <f>IF($D2565="","-",_xlfn.XLOOKUP($D2565,Fund.Meta!$A:$A,Fund.Meta!$D:$D,"-",0,1))</f>
        <v>-</v>
      </c>
      <c r="F2565" s="303" t="str">
        <f>IF($D2565="","-",_xlfn.XLOOKUP($D2565,Fund.Meta!$A:$A,Fund.Meta!$E:$E,"-",0,1))</f>
        <v>-</v>
      </c>
      <c r="G2565" s="334"/>
      <c r="H2565" s="303" t="str">
        <f>IF($G2565="","-",_xlfn.XLOOKUP($G2565,Appr.Meta!$A:$A,Appr.Meta!$D:$D,"-",0,1))</f>
        <v>-</v>
      </c>
      <c r="I2565" s="302"/>
      <c r="J2565" s="303" t="str">
        <f>IF($I2565="","-",_xlfn.XLOOKUP($I2565,'CC.Meta'!$A:$A,'CC.Meta'!$D:$D,"-",0,1))</f>
        <v>-</v>
      </c>
      <c r="K2565" s="302"/>
      <c r="L2565" s="146" t="str">
        <f>IF($K2565="","-",_xlfn.XLOOKUP($K2565,Obj.Meta!$A:$A,Obj.Meta!$D:$D,"-",0,1))</f>
        <v>-</v>
      </c>
      <c r="M2565" s="300" t="str">
        <f>IF($K2565="","-",_xlfn.XLOOKUP($K2565,Obj.Meta!$A:$A,Obj.Meta!$F:$F,"-",0,1))</f>
        <v>-</v>
      </c>
      <c r="N2565" s="337" t="str">
        <f t="shared" si="79"/>
        <v>---</v>
      </c>
      <c r="O2565" s="333"/>
      <c r="P2565" s="54"/>
      <c r="Q2565" s="52"/>
      <c r="R2565" s="34"/>
      <c r="S2565" s="53"/>
      <c r="T2565" s="208"/>
      <c r="U2565" s="726"/>
      <c r="V2565" s="206"/>
      <c r="W2565" s="206"/>
      <c r="X2565" s="678"/>
      <c r="Y2565" s="34"/>
      <c r="Z2565" s="610"/>
      <c r="AA2565" s="608"/>
    </row>
    <row r="2566" spans="1:27">
      <c r="A2566" s="145" t="str">
        <f t="shared" si="78"/>
        <v>-</v>
      </c>
      <c r="B2566" s="146" t="str">
        <f>_xlfn.XLOOKUP($A2566,Dept.Meta!$A:$A,Dept.Meta!$F:$F,"-",0,1)</f>
        <v>-</v>
      </c>
      <c r="C2566" s="629" t="str">
        <f>_xlfn.XLOOKUP(_xlfn.CONCAT($G2566,"-",$I2566),Div.Meta!$H:$H,Div.Meta!$C:$C,"-",0,1)</f>
        <v>-</v>
      </c>
      <c r="D2566" s="302"/>
      <c r="E2566" s="146" t="str">
        <f>IF($D2566="","-",_xlfn.XLOOKUP($D2566,Fund.Meta!$A:$A,Fund.Meta!$D:$D,"-",0,1))</f>
        <v>-</v>
      </c>
      <c r="F2566" s="303" t="str">
        <f>IF($D2566="","-",_xlfn.XLOOKUP($D2566,Fund.Meta!$A:$A,Fund.Meta!$E:$E,"-",0,1))</f>
        <v>-</v>
      </c>
      <c r="G2566" s="334"/>
      <c r="H2566" s="303" t="str">
        <f>IF($G2566="","-",_xlfn.XLOOKUP($G2566,Appr.Meta!$A:$A,Appr.Meta!$D:$D,"-",0,1))</f>
        <v>-</v>
      </c>
      <c r="I2566" s="302"/>
      <c r="J2566" s="303" t="str">
        <f>IF($I2566="","-",_xlfn.XLOOKUP($I2566,'CC.Meta'!$A:$A,'CC.Meta'!$D:$D,"-",0,1))</f>
        <v>-</v>
      </c>
      <c r="K2566" s="302"/>
      <c r="L2566" s="146" t="str">
        <f>IF($K2566="","-",_xlfn.XLOOKUP($K2566,Obj.Meta!$A:$A,Obj.Meta!$D:$D,"-",0,1))</f>
        <v>-</v>
      </c>
      <c r="M2566" s="300" t="str">
        <f>IF($K2566="","-",_xlfn.XLOOKUP($K2566,Obj.Meta!$A:$A,Obj.Meta!$F:$F,"-",0,1))</f>
        <v>-</v>
      </c>
      <c r="N2566" s="337" t="str">
        <f t="shared" si="79"/>
        <v>---</v>
      </c>
      <c r="O2566" s="333"/>
      <c r="P2566" s="54"/>
      <c r="Q2566" s="52"/>
      <c r="R2566" s="34"/>
      <c r="S2566" s="53"/>
      <c r="T2566" s="208"/>
      <c r="U2566" s="726"/>
      <c r="V2566" s="206"/>
      <c r="W2566" s="206"/>
      <c r="X2566" s="678"/>
      <c r="Y2566" s="34"/>
      <c r="Z2566" s="610"/>
      <c r="AA2566" s="608"/>
    </row>
    <row r="2567" spans="1:27">
      <c r="A2567" s="145" t="str">
        <f t="shared" si="78"/>
        <v>-</v>
      </c>
      <c r="B2567" s="146" t="str">
        <f>_xlfn.XLOOKUP($A2567,Dept.Meta!$A:$A,Dept.Meta!$F:$F,"-",0,1)</f>
        <v>-</v>
      </c>
      <c r="C2567" s="629" t="str">
        <f>_xlfn.XLOOKUP(_xlfn.CONCAT($G2567,"-",$I2567),Div.Meta!$H:$H,Div.Meta!$C:$C,"-",0,1)</f>
        <v>-</v>
      </c>
      <c r="D2567" s="302"/>
      <c r="E2567" s="146" t="str">
        <f>IF($D2567="","-",_xlfn.XLOOKUP($D2567,Fund.Meta!$A:$A,Fund.Meta!$D:$D,"-",0,1))</f>
        <v>-</v>
      </c>
      <c r="F2567" s="303" t="str">
        <f>IF($D2567="","-",_xlfn.XLOOKUP($D2567,Fund.Meta!$A:$A,Fund.Meta!$E:$E,"-",0,1))</f>
        <v>-</v>
      </c>
      <c r="G2567" s="334"/>
      <c r="H2567" s="303" t="str">
        <f>IF($G2567="","-",_xlfn.XLOOKUP($G2567,Appr.Meta!$A:$A,Appr.Meta!$D:$D,"-",0,1))</f>
        <v>-</v>
      </c>
      <c r="I2567" s="302"/>
      <c r="J2567" s="303" t="str">
        <f>IF($I2567="","-",_xlfn.XLOOKUP($I2567,'CC.Meta'!$A:$A,'CC.Meta'!$D:$D,"-",0,1))</f>
        <v>-</v>
      </c>
      <c r="K2567" s="302"/>
      <c r="L2567" s="146" t="str">
        <f>IF($K2567="","-",_xlfn.XLOOKUP($K2567,Obj.Meta!$A:$A,Obj.Meta!$D:$D,"-",0,1))</f>
        <v>-</v>
      </c>
      <c r="M2567" s="300" t="str">
        <f>IF($K2567="","-",_xlfn.XLOOKUP($K2567,Obj.Meta!$A:$A,Obj.Meta!$F:$F,"-",0,1))</f>
        <v>-</v>
      </c>
      <c r="N2567" s="337" t="str">
        <f t="shared" si="79"/>
        <v>---</v>
      </c>
      <c r="O2567" s="333"/>
      <c r="P2567" s="54"/>
      <c r="Q2567" s="52"/>
      <c r="R2567" s="34"/>
      <c r="S2567" s="53"/>
      <c r="T2567" s="208"/>
      <c r="U2567" s="726"/>
      <c r="V2567" s="206"/>
      <c r="W2567" s="206"/>
      <c r="X2567" s="678"/>
      <c r="Y2567" s="34"/>
      <c r="Z2567" s="610"/>
      <c r="AA2567" s="608"/>
    </row>
    <row r="2568" spans="1:27">
      <c r="A2568" s="145" t="str">
        <f t="shared" si="78"/>
        <v>-</v>
      </c>
      <c r="B2568" s="146" t="str">
        <f>_xlfn.XLOOKUP($A2568,Dept.Meta!$A:$A,Dept.Meta!$F:$F,"-",0,1)</f>
        <v>-</v>
      </c>
      <c r="C2568" s="629" t="str">
        <f>_xlfn.XLOOKUP(_xlfn.CONCAT($G2568,"-",$I2568),Div.Meta!$H:$H,Div.Meta!$C:$C,"-",0,1)</f>
        <v>-</v>
      </c>
      <c r="D2568" s="302"/>
      <c r="E2568" s="146" t="str">
        <f>IF($D2568="","-",_xlfn.XLOOKUP($D2568,Fund.Meta!$A:$A,Fund.Meta!$D:$D,"-",0,1))</f>
        <v>-</v>
      </c>
      <c r="F2568" s="303" t="str">
        <f>IF($D2568="","-",_xlfn.XLOOKUP($D2568,Fund.Meta!$A:$A,Fund.Meta!$E:$E,"-",0,1))</f>
        <v>-</v>
      </c>
      <c r="G2568" s="334"/>
      <c r="H2568" s="303" t="str">
        <f>IF($G2568="","-",_xlfn.XLOOKUP($G2568,Appr.Meta!$A:$A,Appr.Meta!$D:$D,"-",0,1))</f>
        <v>-</v>
      </c>
      <c r="I2568" s="302"/>
      <c r="J2568" s="303" t="str">
        <f>IF($I2568="","-",_xlfn.XLOOKUP($I2568,'CC.Meta'!$A:$A,'CC.Meta'!$D:$D,"-",0,1))</f>
        <v>-</v>
      </c>
      <c r="K2568" s="302"/>
      <c r="L2568" s="146" t="str">
        <f>IF($K2568="","-",_xlfn.XLOOKUP($K2568,Obj.Meta!$A:$A,Obj.Meta!$D:$D,"-",0,1))</f>
        <v>-</v>
      </c>
      <c r="M2568" s="300" t="str">
        <f>IF($K2568="","-",_xlfn.XLOOKUP($K2568,Obj.Meta!$A:$A,Obj.Meta!$F:$F,"-",0,1))</f>
        <v>-</v>
      </c>
      <c r="N2568" s="337" t="str">
        <f t="shared" si="79"/>
        <v>---</v>
      </c>
      <c r="O2568" s="333"/>
      <c r="P2568" s="54"/>
      <c r="Q2568" s="52"/>
      <c r="R2568" s="34"/>
      <c r="S2568" s="53"/>
      <c r="T2568" s="208"/>
      <c r="U2568" s="726"/>
      <c r="V2568" s="206"/>
      <c r="W2568" s="206"/>
      <c r="X2568" s="678"/>
      <c r="Y2568" s="34"/>
      <c r="Z2568" s="610"/>
      <c r="AA2568" s="608"/>
    </row>
    <row r="2569" spans="1:27">
      <c r="A2569" s="145" t="str">
        <f t="shared" si="78"/>
        <v>-</v>
      </c>
      <c r="B2569" s="146" t="str">
        <f>_xlfn.XLOOKUP($A2569,Dept.Meta!$A:$A,Dept.Meta!$F:$F,"-",0,1)</f>
        <v>-</v>
      </c>
      <c r="C2569" s="629" t="str">
        <f>_xlfn.XLOOKUP(_xlfn.CONCAT($G2569,"-",$I2569),Div.Meta!$H:$H,Div.Meta!$C:$C,"-",0,1)</f>
        <v>-</v>
      </c>
      <c r="D2569" s="302"/>
      <c r="E2569" s="146" t="str">
        <f>IF($D2569="","-",_xlfn.XLOOKUP($D2569,Fund.Meta!$A:$A,Fund.Meta!$D:$D,"-",0,1))</f>
        <v>-</v>
      </c>
      <c r="F2569" s="303" t="str">
        <f>IF($D2569="","-",_xlfn.XLOOKUP($D2569,Fund.Meta!$A:$A,Fund.Meta!$E:$E,"-",0,1))</f>
        <v>-</v>
      </c>
      <c r="G2569" s="334"/>
      <c r="H2569" s="303" t="str">
        <f>IF($G2569="","-",_xlfn.XLOOKUP($G2569,Appr.Meta!$A:$A,Appr.Meta!$D:$D,"-",0,1))</f>
        <v>-</v>
      </c>
      <c r="I2569" s="302"/>
      <c r="J2569" s="303" t="str">
        <f>IF($I2569="","-",_xlfn.XLOOKUP($I2569,'CC.Meta'!$A:$A,'CC.Meta'!$D:$D,"-",0,1))</f>
        <v>-</v>
      </c>
      <c r="K2569" s="302"/>
      <c r="L2569" s="146" t="str">
        <f>IF($K2569="","-",_xlfn.XLOOKUP($K2569,Obj.Meta!$A:$A,Obj.Meta!$D:$D,"-",0,1))</f>
        <v>-</v>
      </c>
      <c r="M2569" s="300" t="str">
        <f>IF($K2569="","-",_xlfn.XLOOKUP($K2569,Obj.Meta!$A:$A,Obj.Meta!$F:$F,"-",0,1))</f>
        <v>-</v>
      </c>
      <c r="N2569" s="337" t="str">
        <f t="shared" si="79"/>
        <v>---</v>
      </c>
      <c r="O2569" s="333"/>
      <c r="P2569" s="54"/>
      <c r="Q2569" s="52"/>
      <c r="R2569" s="34"/>
      <c r="S2569" s="53"/>
      <c r="T2569" s="208"/>
      <c r="U2569" s="726"/>
      <c r="V2569" s="206"/>
      <c r="W2569" s="206"/>
      <c r="X2569" s="678"/>
      <c r="Y2569" s="34"/>
      <c r="Z2569" s="610"/>
      <c r="AA2569" s="608"/>
    </row>
    <row r="2570" spans="1:27">
      <c r="A2570" s="145" t="str">
        <f t="shared" si="78"/>
        <v>-</v>
      </c>
      <c r="B2570" s="146" t="str">
        <f>_xlfn.XLOOKUP($A2570,Dept.Meta!$A:$A,Dept.Meta!$F:$F,"-",0,1)</f>
        <v>-</v>
      </c>
      <c r="C2570" s="629" t="str">
        <f>_xlfn.XLOOKUP(_xlfn.CONCAT($G2570,"-",$I2570),Div.Meta!$H:$H,Div.Meta!$C:$C,"-",0,1)</f>
        <v>-</v>
      </c>
      <c r="D2570" s="302"/>
      <c r="E2570" s="146" t="str">
        <f>IF($D2570="","-",_xlfn.XLOOKUP($D2570,Fund.Meta!$A:$A,Fund.Meta!$D:$D,"-",0,1))</f>
        <v>-</v>
      </c>
      <c r="F2570" s="303" t="str">
        <f>IF($D2570="","-",_xlfn.XLOOKUP($D2570,Fund.Meta!$A:$A,Fund.Meta!$E:$E,"-",0,1))</f>
        <v>-</v>
      </c>
      <c r="G2570" s="334"/>
      <c r="H2570" s="303" t="str">
        <f>IF($G2570="","-",_xlfn.XLOOKUP($G2570,Appr.Meta!$A:$A,Appr.Meta!$D:$D,"-",0,1))</f>
        <v>-</v>
      </c>
      <c r="I2570" s="302"/>
      <c r="J2570" s="303" t="str">
        <f>IF($I2570="","-",_xlfn.XLOOKUP($I2570,'CC.Meta'!$A:$A,'CC.Meta'!$D:$D,"-",0,1))</f>
        <v>-</v>
      </c>
      <c r="K2570" s="302"/>
      <c r="L2570" s="146" t="str">
        <f>IF($K2570="","-",_xlfn.XLOOKUP($K2570,Obj.Meta!$A:$A,Obj.Meta!$D:$D,"-",0,1))</f>
        <v>-</v>
      </c>
      <c r="M2570" s="300" t="str">
        <f>IF($K2570="","-",_xlfn.XLOOKUP($K2570,Obj.Meta!$A:$A,Obj.Meta!$F:$F,"-",0,1))</f>
        <v>-</v>
      </c>
      <c r="N2570" s="337" t="str">
        <f t="shared" si="79"/>
        <v>---</v>
      </c>
      <c r="O2570" s="333"/>
      <c r="P2570" s="54"/>
      <c r="Q2570" s="52"/>
      <c r="R2570" s="34"/>
      <c r="S2570" s="53"/>
      <c r="T2570" s="208"/>
      <c r="U2570" s="726"/>
      <c r="V2570" s="206"/>
      <c r="W2570" s="206"/>
      <c r="X2570" s="678"/>
      <c r="Y2570" s="34"/>
      <c r="Z2570" s="610"/>
      <c r="AA2570" s="608"/>
    </row>
    <row r="2571" spans="1:27">
      <c r="A2571" s="145" t="str">
        <f t="shared" si="78"/>
        <v>-</v>
      </c>
      <c r="B2571" s="146" t="str">
        <f>_xlfn.XLOOKUP($A2571,Dept.Meta!$A:$A,Dept.Meta!$F:$F,"-",0,1)</f>
        <v>-</v>
      </c>
      <c r="C2571" s="629" t="str">
        <f>_xlfn.XLOOKUP(_xlfn.CONCAT($G2571,"-",$I2571),Div.Meta!$H:$H,Div.Meta!$C:$C,"-",0,1)</f>
        <v>-</v>
      </c>
      <c r="D2571" s="302"/>
      <c r="E2571" s="146" t="str">
        <f>IF($D2571="","-",_xlfn.XLOOKUP($D2571,Fund.Meta!$A:$A,Fund.Meta!$D:$D,"-",0,1))</f>
        <v>-</v>
      </c>
      <c r="F2571" s="303" t="str">
        <f>IF($D2571="","-",_xlfn.XLOOKUP($D2571,Fund.Meta!$A:$A,Fund.Meta!$E:$E,"-",0,1))</f>
        <v>-</v>
      </c>
      <c r="G2571" s="334"/>
      <c r="H2571" s="303" t="str">
        <f>IF($G2571="","-",_xlfn.XLOOKUP($G2571,Appr.Meta!$A:$A,Appr.Meta!$D:$D,"-",0,1))</f>
        <v>-</v>
      </c>
      <c r="I2571" s="302"/>
      <c r="J2571" s="303" t="str">
        <f>IF($I2571="","-",_xlfn.XLOOKUP($I2571,'CC.Meta'!$A:$A,'CC.Meta'!$D:$D,"-",0,1))</f>
        <v>-</v>
      </c>
      <c r="K2571" s="302"/>
      <c r="L2571" s="146" t="str">
        <f>IF($K2571="","-",_xlfn.XLOOKUP($K2571,Obj.Meta!$A:$A,Obj.Meta!$D:$D,"-",0,1))</f>
        <v>-</v>
      </c>
      <c r="M2571" s="300" t="str">
        <f>IF($K2571="","-",_xlfn.XLOOKUP($K2571,Obj.Meta!$A:$A,Obj.Meta!$F:$F,"-",0,1))</f>
        <v>-</v>
      </c>
      <c r="N2571" s="337" t="str">
        <f t="shared" si="79"/>
        <v>---</v>
      </c>
      <c r="O2571" s="333"/>
      <c r="P2571" s="54"/>
      <c r="Q2571" s="52"/>
      <c r="R2571" s="34"/>
      <c r="S2571" s="53"/>
      <c r="T2571" s="208"/>
      <c r="U2571" s="726"/>
      <c r="V2571" s="206"/>
      <c r="W2571" s="206"/>
      <c r="X2571" s="678"/>
      <c r="Y2571" s="34"/>
      <c r="Z2571" s="610"/>
      <c r="AA2571" s="608"/>
    </row>
    <row r="2572" spans="1:27">
      <c r="A2572" s="145" t="str">
        <f t="shared" si="78"/>
        <v>-</v>
      </c>
      <c r="B2572" s="146" t="str">
        <f>_xlfn.XLOOKUP($A2572,Dept.Meta!$A:$A,Dept.Meta!$F:$F,"-",0,1)</f>
        <v>-</v>
      </c>
      <c r="C2572" s="629" t="str">
        <f>_xlfn.XLOOKUP(_xlfn.CONCAT($G2572,"-",$I2572),Div.Meta!$H:$H,Div.Meta!$C:$C,"-",0,1)</f>
        <v>-</v>
      </c>
      <c r="D2572" s="302"/>
      <c r="E2572" s="146" t="str">
        <f>IF($D2572="","-",_xlfn.XLOOKUP($D2572,Fund.Meta!$A:$A,Fund.Meta!$D:$D,"-",0,1))</f>
        <v>-</v>
      </c>
      <c r="F2572" s="303" t="str">
        <f>IF($D2572="","-",_xlfn.XLOOKUP($D2572,Fund.Meta!$A:$A,Fund.Meta!$E:$E,"-",0,1))</f>
        <v>-</v>
      </c>
      <c r="G2572" s="334"/>
      <c r="H2572" s="303" t="str">
        <f>IF($G2572="","-",_xlfn.XLOOKUP($G2572,Appr.Meta!$A:$A,Appr.Meta!$D:$D,"-",0,1))</f>
        <v>-</v>
      </c>
      <c r="I2572" s="302"/>
      <c r="J2572" s="303" t="str">
        <f>IF($I2572="","-",_xlfn.XLOOKUP($I2572,'CC.Meta'!$A:$A,'CC.Meta'!$D:$D,"-",0,1))</f>
        <v>-</v>
      </c>
      <c r="K2572" s="302"/>
      <c r="L2572" s="146" t="str">
        <f>IF($K2572="","-",_xlfn.XLOOKUP($K2572,Obj.Meta!$A:$A,Obj.Meta!$D:$D,"-",0,1))</f>
        <v>-</v>
      </c>
      <c r="M2572" s="300" t="str">
        <f>IF($K2572="","-",_xlfn.XLOOKUP($K2572,Obj.Meta!$A:$A,Obj.Meta!$F:$F,"-",0,1))</f>
        <v>-</v>
      </c>
      <c r="N2572" s="337" t="str">
        <f t="shared" si="79"/>
        <v>---</v>
      </c>
      <c r="O2572" s="333"/>
      <c r="P2572" s="54"/>
      <c r="Q2572" s="52"/>
      <c r="R2572" s="34"/>
      <c r="S2572" s="53"/>
      <c r="T2572" s="208"/>
      <c r="U2572" s="726"/>
      <c r="V2572" s="206"/>
      <c r="W2572" s="206"/>
      <c r="X2572" s="678"/>
      <c r="Y2572" s="34"/>
      <c r="Z2572" s="610"/>
      <c r="AA2572" s="608"/>
    </row>
    <row r="2573" spans="1:27">
      <c r="A2573" s="145" t="str">
        <f t="shared" si="78"/>
        <v>-</v>
      </c>
      <c r="B2573" s="146" t="str">
        <f>_xlfn.XLOOKUP($A2573,Dept.Meta!$A:$A,Dept.Meta!$F:$F,"-",0,1)</f>
        <v>-</v>
      </c>
      <c r="C2573" s="629" t="str">
        <f>_xlfn.XLOOKUP(_xlfn.CONCAT($G2573,"-",$I2573),Div.Meta!$H:$H,Div.Meta!$C:$C,"-",0,1)</f>
        <v>-</v>
      </c>
      <c r="D2573" s="302"/>
      <c r="E2573" s="146" t="str">
        <f>IF($D2573="","-",_xlfn.XLOOKUP($D2573,Fund.Meta!$A:$A,Fund.Meta!$D:$D,"-",0,1))</f>
        <v>-</v>
      </c>
      <c r="F2573" s="303" t="str">
        <f>IF($D2573="","-",_xlfn.XLOOKUP($D2573,Fund.Meta!$A:$A,Fund.Meta!$E:$E,"-",0,1))</f>
        <v>-</v>
      </c>
      <c r="G2573" s="334"/>
      <c r="H2573" s="303" t="str">
        <f>IF($G2573="","-",_xlfn.XLOOKUP($G2573,Appr.Meta!$A:$A,Appr.Meta!$D:$D,"-",0,1))</f>
        <v>-</v>
      </c>
      <c r="I2573" s="302"/>
      <c r="J2573" s="303" t="str">
        <f>IF($I2573="","-",_xlfn.XLOOKUP($I2573,'CC.Meta'!$A:$A,'CC.Meta'!$D:$D,"-",0,1))</f>
        <v>-</v>
      </c>
      <c r="K2573" s="302"/>
      <c r="L2573" s="146" t="str">
        <f>IF($K2573="","-",_xlfn.XLOOKUP($K2573,Obj.Meta!$A:$A,Obj.Meta!$D:$D,"-",0,1))</f>
        <v>-</v>
      </c>
      <c r="M2573" s="300" t="str">
        <f>IF($K2573="","-",_xlfn.XLOOKUP($K2573,Obj.Meta!$A:$A,Obj.Meta!$F:$F,"-",0,1))</f>
        <v>-</v>
      </c>
      <c r="N2573" s="337" t="str">
        <f t="shared" si="79"/>
        <v>---</v>
      </c>
      <c r="O2573" s="333"/>
      <c r="P2573" s="54"/>
      <c r="Q2573" s="52"/>
      <c r="R2573" s="34"/>
      <c r="S2573" s="53"/>
      <c r="T2573" s="208"/>
      <c r="U2573" s="726"/>
      <c r="V2573" s="206"/>
      <c r="W2573" s="206"/>
      <c r="X2573" s="678"/>
      <c r="Y2573" s="34"/>
      <c r="Z2573" s="610"/>
      <c r="AA2573" s="608"/>
    </row>
    <row r="2574" spans="1:27">
      <c r="A2574" s="145" t="str">
        <f t="shared" si="78"/>
        <v>-</v>
      </c>
      <c r="B2574" s="146" t="str">
        <f>_xlfn.XLOOKUP($A2574,Dept.Meta!$A:$A,Dept.Meta!$F:$F,"-",0,1)</f>
        <v>-</v>
      </c>
      <c r="C2574" s="629" t="str">
        <f>_xlfn.XLOOKUP(_xlfn.CONCAT($G2574,"-",$I2574),Div.Meta!$H:$H,Div.Meta!$C:$C,"-",0,1)</f>
        <v>-</v>
      </c>
      <c r="D2574" s="302"/>
      <c r="E2574" s="146" t="str">
        <f>IF($D2574="","-",_xlfn.XLOOKUP($D2574,Fund.Meta!$A:$A,Fund.Meta!$D:$D,"-",0,1))</f>
        <v>-</v>
      </c>
      <c r="F2574" s="303" t="str">
        <f>IF($D2574="","-",_xlfn.XLOOKUP($D2574,Fund.Meta!$A:$A,Fund.Meta!$E:$E,"-",0,1))</f>
        <v>-</v>
      </c>
      <c r="G2574" s="334"/>
      <c r="H2574" s="303" t="str">
        <f>IF($G2574="","-",_xlfn.XLOOKUP($G2574,Appr.Meta!$A:$A,Appr.Meta!$D:$D,"-",0,1))</f>
        <v>-</v>
      </c>
      <c r="I2574" s="302"/>
      <c r="J2574" s="303" t="str">
        <f>IF($I2574="","-",_xlfn.XLOOKUP($I2574,'CC.Meta'!$A:$A,'CC.Meta'!$D:$D,"-",0,1))</f>
        <v>-</v>
      </c>
      <c r="K2574" s="302"/>
      <c r="L2574" s="146" t="str">
        <f>IF($K2574="","-",_xlfn.XLOOKUP($K2574,Obj.Meta!$A:$A,Obj.Meta!$D:$D,"-",0,1))</f>
        <v>-</v>
      </c>
      <c r="M2574" s="300" t="str">
        <f>IF($K2574="","-",_xlfn.XLOOKUP($K2574,Obj.Meta!$A:$A,Obj.Meta!$F:$F,"-",0,1))</f>
        <v>-</v>
      </c>
      <c r="N2574" s="337" t="str">
        <f t="shared" si="79"/>
        <v>---</v>
      </c>
      <c r="O2574" s="333"/>
      <c r="P2574" s="54"/>
      <c r="Q2574" s="52"/>
      <c r="R2574" s="34"/>
      <c r="S2574" s="53"/>
      <c r="T2574" s="208"/>
      <c r="U2574" s="726"/>
      <c r="V2574" s="206"/>
      <c r="W2574" s="206"/>
      <c r="X2574" s="678"/>
      <c r="Y2574" s="34"/>
      <c r="Z2574" s="610"/>
      <c r="AA2574" s="608"/>
    </row>
    <row r="2575" spans="1:27">
      <c r="A2575" s="145" t="str">
        <f t="shared" si="78"/>
        <v>-</v>
      </c>
      <c r="B2575" s="146" t="str">
        <f>_xlfn.XLOOKUP($A2575,Dept.Meta!$A:$A,Dept.Meta!$F:$F,"-",0,1)</f>
        <v>-</v>
      </c>
      <c r="C2575" s="629" t="str">
        <f>_xlfn.XLOOKUP(_xlfn.CONCAT($G2575,"-",$I2575),Div.Meta!$H:$H,Div.Meta!$C:$C,"-",0,1)</f>
        <v>-</v>
      </c>
      <c r="D2575" s="302"/>
      <c r="E2575" s="146" t="str">
        <f>IF($D2575="","-",_xlfn.XLOOKUP($D2575,Fund.Meta!$A:$A,Fund.Meta!$D:$D,"-",0,1))</f>
        <v>-</v>
      </c>
      <c r="F2575" s="303" t="str">
        <f>IF($D2575="","-",_xlfn.XLOOKUP($D2575,Fund.Meta!$A:$A,Fund.Meta!$E:$E,"-",0,1))</f>
        <v>-</v>
      </c>
      <c r="G2575" s="334"/>
      <c r="H2575" s="303" t="str">
        <f>IF($G2575="","-",_xlfn.XLOOKUP($G2575,Appr.Meta!$A:$A,Appr.Meta!$D:$D,"-",0,1))</f>
        <v>-</v>
      </c>
      <c r="I2575" s="302"/>
      <c r="J2575" s="303" t="str">
        <f>IF($I2575="","-",_xlfn.XLOOKUP($I2575,'CC.Meta'!$A:$A,'CC.Meta'!$D:$D,"-",0,1))</f>
        <v>-</v>
      </c>
      <c r="K2575" s="302"/>
      <c r="L2575" s="146" t="str">
        <f>IF($K2575="","-",_xlfn.XLOOKUP($K2575,Obj.Meta!$A:$A,Obj.Meta!$D:$D,"-",0,1))</f>
        <v>-</v>
      </c>
      <c r="M2575" s="300" t="str">
        <f>IF($K2575="","-",_xlfn.XLOOKUP($K2575,Obj.Meta!$A:$A,Obj.Meta!$F:$F,"-",0,1))</f>
        <v>-</v>
      </c>
      <c r="N2575" s="337" t="str">
        <f t="shared" si="79"/>
        <v>---</v>
      </c>
      <c r="O2575" s="333"/>
      <c r="P2575" s="54"/>
      <c r="Q2575" s="52"/>
      <c r="R2575" s="34"/>
      <c r="S2575" s="53"/>
      <c r="T2575" s="208"/>
      <c r="U2575" s="726"/>
      <c r="V2575" s="206"/>
      <c r="W2575" s="206"/>
      <c r="X2575" s="678"/>
      <c r="Y2575" s="34"/>
      <c r="Z2575" s="610"/>
      <c r="AA2575" s="608"/>
    </row>
    <row r="2576" spans="1:27">
      <c r="A2576" s="145" t="str">
        <f t="shared" si="78"/>
        <v>-</v>
      </c>
      <c r="B2576" s="146" t="str">
        <f>_xlfn.XLOOKUP($A2576,Dept.Meta!$A:$A,Dept.Meta!$F:$F,"-",0,1)</f>
        <v>-</v>
      </c>
      <c r="C2576" s="629" t="str">
        <f>_xlfn.XLOOKUP(_xlfn.CONCAT($G2576,"-",$I2576),Div.Meta!$H:$H,Div.Meta!$C:$C,"-",0,1)</f>
        <v>-</v>
      </c>
      <c r="D2576" s="302"/>
      <c r="E2576" s="146" t="str">
        <f>IF($D2576="","-",_xlfn.XLOOKUP($D2576,Fund.Meta!$A:$A,Fund.Meta!$D:$D,"-",0,1))</f>
        <v>-</v>
      </c>
      <c r="F2576" s="303" t="str">
        <f>IF($D2576="","-",_xlfn.XLOOKUP($D2576,Fund.Meta!$A:$A,Fund.Meta!$E:$E,"-",0,1))</f>
        <v>-</v>
      </c>
      <c r="G2576" s="334"/>
      <c r="H2576" s="303" t="str">
        <f>IF($G2576="","-",_xlfn.XLOOKUP($G2576,Appr.Meta!$A:$A,Appr.Meta!$D:$D,"-",0,1))</f>
        <v>-</v>
      </c>
      <c r="I2576" s="302"/>
      <c r="J2576" s="303" t="str">
        <f>IF($I2576="","-",_xlfn.XLOOKUP($I2576,'CC.Meta'!$A:$A,'CC.Meta'!$D:$D,"-",0,1))</f>
        <v>-</v>
      </c>
      <c r="K2576" s="302"/>
      <c r="L2576" s="146" t="str">
        <f>IF($K2576="","-",_xlfn.XLOOKUP($K2576,Obj.Meta!$A:$A,Obj.Meta!$D:$D,"-",0,1))</f>
        <v>-</v>
      </c>
      <c r="M2576" s="300" t="str">
        <f>IF($K2576="","-",_xlfn.XLOOKUP($K2576,Obj.Meta!$A:$A,Obj.Meta!$F:$F,"-",0,1))</f>
        <v>-</v>
      </c>
      <c r="N2576" s="337" t="str">
        <f t="shared" si="79"/>
        <v>---</v>
      </c>
      <c r="O2576" s="333"/>
      <c r="P2576" s="54"/>
      <c r="Q2576" s="52"/>
      <c r="R2576" s="34"/>
      <c r="S2576" s="53"/>
      <c r="T2576" s="208"/>
      <c r="U2576" s="726"/>
      <c r="V2576" s="206"/>
      <c r="W2576" s="206"/>
      <c r="X2576" s="678"/>
      <c r="Y2576" s="34"/>
      <c r="Z2576" s="610"/>
      <c r="AA2576" s="608"/>
    </row>
    <row r="2577" spans="1:27">
      <c r="A2577" s="145" t="str">
        <f t="shared" si="78"/>
        <v>-</v>
      </c>
      <c r="B2577" s="146" t="str">
        <f>_xlfn.XLOOKUP($A2577,Dept.Meta!$A:$A,Dept.Meta!$F:$F,"-",0,1)</f>
        <v>-</v>
      </c>
      <c r="C2577" s="629" t="str">
        <f>_xlfn.XLOOKUP(_xlfn.CONCAT($G2577,"-",$I2577),Div.Meta!$H:$H,Div.Meta!$C:$C,"-",0,1)</f>
        <v>-</v>
      </c>
      <c r="D2577" s="302"/>
      <c r="E2577" s="146" t="str">
        <f>IF($D2577="","-",_xlfn.XLOOKUP($D2577,Fund.Meta!$A:$A,Fund.Meta!$D:$D,"-",0,1))</f>
        <v>-</v>
      </c>
      <c r="F2577" s="303" t="str">
        <f>IF($D2577="","-",_xlfn.XLOOKUP($D2577,Fund.Meta!$A:$A,Fund.Meta!$E:$E,"-",0,1))</f>
        <v>-</v>
      </c>
      <c r="G2577" s="334"/>
      <c r="H2577" s="303" t="str">
        <f>IF($G2577="","-",_xlfn.XLOOKUP($G2577,Appr.Meta!$A:$A,Appr.Meta!$D:$D,"-",0,1))</f>
        <v>-</v>
      </c>
      <c r="I2577" s="302"/>
      <c r="J2577" s="303" t="str">
        <f>IF($I2577="","-",_xlfn.XLOOKUP($I2577,'CC.Meta'!$A:$A,'CC.Meta'!$D:$D,"-",0,1))</f>
        <v>-</v>
      </c>
      <c r="K2577" s="302"/>
      <c r="L2577" s="146" t="str">
        <f>IF($K2577="","-",_xlfn.XLOOKUP($K2577,Obj.Meta!$A:$A,Obj.Meta!$D:$D,"-",0,1))</f>
        <v>-</v>
      </c>
      <c r="M2577" s="300" t="str">
        <f>IF($K2577="","-",_xlfn.XLOOKUP($K2577,Obj.Meta!$A:$A,Obj.Meta!$F:$F,"-",0,1))</f>
        <v>-</v>
      </c>
      <c r="N2577" s="337" t="str">
        <f t="shared" si="79"/>
        <v>---</v>
      </c>
      <c r="O2577" s="333"/>
      <c r="P2577" s="54"/>
      <c r="Q2577" s="52"/>
      <c r="R2577" s="34"/>
      <c r="S2577" s="53"/>
      <c r="T2577" s="208"/>
      <c r="U2577" s="726"/>
      <c r="V2577" s="206"/>
      <c r="W2577" s="206"/>
      <c r="X2577" s="678"/>
      <c r="Y2577" s="34"/>
      <c r="Z2577" s="610"/>
      <c r="AA2577" s="608"/>
    </row>
    <row r="2578" spans="1:27">
      <c r="A2578" s="145" t="str">
        <f t="shared" si="78"/>
        <v>-</v>
      </c>
      <c r="B2578" s="146" t="str">
        <f>_xlfn.XLOOKUP($A2578,Dept.Meta!$A:$A,Dept.Meta!$F:$F,"-",0,1)</f>
        <v>-</v>
      </c>
      <c r="C2578" s="629" t="str">
        <f>_xlfn.XLOOKUP(_xlfn.CONCAT($G2578,"-",$I2578),Div.Meta!$H:$H,Div.Meta!$C:$C,"-",0,1)</f>
        <v>-</v>
      </c>
      <c r="D2578" s="302"/>
      <c r="E2578" s="146" t="str">
        <f>IF($D2578="","-",_xlfn.XLOOKUP($D2578,Fund.Meta!$A:$A,Fund.Meta!$D:$D,"-",0,1))</f>
        <v>-</v>
      </c>
      <c r="F2578" s="303" t="str">
        <f>IF($D2578="","-",_xlfn.XLOOKUP($D2578,Fund.Meta!$A:$A,Fund.Meta!$E:$E,"-",0,1))</f>
        <v>-</v>
      </c>
      <c r="G2578" s="334"/>
      <c r="H2578" s="303" t="str">
        <f>IF($G2578="","-",_xlfn.XLOOKUP($G2578,Appr.Meta!$A:$A,Appr.Meta!$D:$D,"-",0,1))</f>
        <v>-</v>
      </c>
      <c r="I2578" s="302"/>
      <c r="J2578" s="303" t="str">
        <f>IF($I2578="","-",_xlfn.XLOOKUP($I2578,'CC.Meta'!$A:$A,'CC.Meta'!$D:$D,"-",0,1))</f>
        <v>-</v>
      </c>
      <c r="K2578" s="302"/>
      <c r="L2578" s="146" t="str">
        <f>IF($K2578="","-",_xlfn.XLOOKUP($K2578,Obj.Meta!$A:$A,Obj.Meta!$D:$D,"-",0,1))</f>
        <v>-</v>
      </c>
      <c r="M2578" s="300" t="str">
        <f>IF($K2578="","-",_xlfn.XLOOKUP($K2578,Obj.Meta!$A:$A,Obj.Meta!$F:$F,"-",0,1))</f>
        <v>-</v>
      </c>
      <c r="N2578" s="337" t="str">
        <f t="shared" si="79"/>
        <v>---</v>
      </c>
      <c r="O2578" s="333"/>
      <c r="P2578" s="54"/>
      <c r="Q2578" s="52"/>
      <c r="R2578" s="34"/>
      <c r="S2578" s="53"/>
      <c r="T2578" s="208"/>
      <c r="U2578" s="726"/>
      <c r="V2578" s="206"/>
      <c r="W2578" s="206"/>
      <c r="X2578" s="678"/>
      <c r="Y2578" s="34"/>
      <c r="Z2578" s="610"/>
      <c r="AA2578" s="608"/>
    </row>
    <row r="2579" spans="1:27">
      <c r="A2579" s="145" t="str">
        <f t="shared" ref="A2579:A2642" si="80">IFERROR(VALUE(LEFT($I2579,2)),"-")</f>
        <v>-</v>
      </c>
      <c r="B2579" s="146" t="str">
        <f>_xlfn.XLOOKUP($A2579,Dept.Meta!$A:$A,Dept.Meta!$F:$F,"-",0,1)</f>
        <v>-</v>
      </c>
      <c r="C2579" s="629" t="str">
        <f>_xlfn.XLOOKUP(_xlfn.CONCAT($G2579,"-",$I2579),Div.Meta!$H:$H,Div.Meta!$C:$C,"-",0,1)</f>
        <v>-</v>
      </c>
      <c r="D2579" s="302"/>
      <c r="E2579" s="146" t="str">
        <f>IF($D2579="","-",_xlfn.XLOOKUP($D2579,Fund.Meta!$A:$A,Fund.Meta!$D:$D,"-",0,1))</f>
        <v>-</v>
      </c>
      <c r="F2579" s="303" t="str">
        <f>IF($D2579="","-",_xlfn.XLOOKUP($D2579,Fund.Meta!$A:$A,Fund.Meta!$E:$E,"-",0,1))</f>
        <v>-</v>
      </c>
      <c r="G2579" s="334"/>
      <c r="H2579" s="303" t="str">
        <f>IF($G2579="","-",_xlfn.XLOOKUP($G2579,Appr.Meta!$A:$A,Appr.Meta!$D:$D,"-",0,1))</f>
        <v>-</v>
      </c>
      <c r="I2579" s="302"/>
      <c r="J2579" s="303" t="str">
        <f>IF($I2579="","-",_xlfn.XLOOKUP($I2579,'CC.Meta'!$A:$A,'CC.Meta'!$D:$D,"-",0,1))</f>
        <v>-</v>
      </c>
      <c r="K2579" s="302"/>
      <c r="L2579" s="146" t="str">
        <f>IF($K2579="","-",_xlfn.XLOOKUP($K2579,Obj.Meta!$A:$A,Obj.Meta!$D:$D,"-",0,1))</f>
        <v>-</v>
      </c>
      <c r="M2579" s="300" t="str">
        <f>IF($K2579="","-",_xlfn.XLOOKUP($K2579,Obj.Meta!$A:$A,Obj.Meta!$F:$F,"-",0,1))</f>
        <v>-</v>
      </c>
      <c r="N2579" s="337" t="str">
        <f t="shared" ref="N2579:N2642" si="81">_xlfn.CONCAT($D2579,"-",$G2579,"-",$I2579,"-",$K2579)</f>
        <v>---</v>
      </c>
      <c r="O2579" s="333"/>
      <c r="P2579" s="54"/>
      <c r="Q2579" s="52"/>
      <c r="R2579" s="34"/>
      <c r="S2579" s="53"/>
      <c r="T2579" s="208"/>
      <c r="U2579" s="726"/>
      <c r="V2579" s="206"/>
      <c r="W2579" s="206"/>
      <c r="X2579" s="678"/>
      <c r="Y2579" s="34"/>
      <c r="Z2579" s="610"/>
      <c r="AA2579" s="608"/>
    </row>
    <row r="2580" spans="1:27">
      <c r="A2580" s="145" t="str">
        <f t="shared" si="80"/>
        <v>-</v>
      </c>
      <c r="B2580" s="146" t="str">
        <f>_xlfn.XLOOKUP($A2580,Dept.Meta!$A:$A,Dept.Meta!$F:$F,"-",0,1)</f>
        <v>-</v>
      </c>
      <c r="C2580" s="629" t="str">
        <f>_xlfn.XLOOKUP(_xlfn.CONCAT($G2580,"-",$I2580),Div.Meta!$H:$H,Div.Meta!$C:$C,"-",0,1)</f>
        <v>-</v>
      </c>
      <c r="D2580" s="302"/>
      <c r="E2580" s="146" t="str">
        <f>IF($D2580="","-",_xlfn.XLOOKUP($D2580,Fund.Meta!$A:$A,Fund.Meta!$D:$D,"-",0,1))</f>
        <v>-</v>
      </c>
      <c r="F2580" s="303" t="str">
        <f>IF($D2580="","-",_xlfn.XLOOKUP($D2580,Fund.Meta!$A:$A,Fund.Meta!$E:$E,"-",0,1))</f>
        <v>-</v>
      </c>
      <c r="G2580" s="334"/>
      <c r="H2580" s="303" t="str">
        <f>IF($G2580="","-",_xlfn.XLOOKUP($G2580,Appr.Meta!$A:$A,Appr.Meta!$D:$D,"-",0,1))</f>
        <v>-</v>
      </c>
      <c r="I2580" s="302"/>
      <c r="J2580" s="303" t="str">
        <f>IF($I2580="","-",_xlfn.XLOOKUP($I2580,'CC.Meta'!$A:$A,'CC.Meta'!$D:$D,"-",0,1))</f>
        <v>-</v>
      </c>
      <c r="K2580" s="302"/>
      <c r="L2580" s="146" t="str">
        <f>IF($K2580="","-",_xlfn.XLOOKUP($K2580,Obj.Meta!$A:$A,Obj.Meta!$D:$D,"-",0,1))</f>
        <v>-</v>
      </c>
      <c r="M2580" s="300" t="str">
        <f>IF($K2580="","-",_xlfn.XLOOKUP($K2580,Obj.Meta!$A:$A,Obj.Meta!$F:$F,"-",0,1))</f>
        <v>-</v>
      </c>
      <c r="N2580" s="337" t="str">
        <f t="shared" si="81"/>
        <v>---</v>
      </c>
      <c r="O2580" s="333"/>
      <c r="P2580" s="54"/>
      <c r="Q2580" s="52"/>
      <c r="R2580" s="34"/>
      <c r="S2580" s="53"/>
      <c r="T2580" s="208"/>
      <c r="U2580" s="726"/>
      <c r="V2580" s="206"/>
      <c r="W2580" s="206"/>
      <c r="X2580" s="678"/>
      <c r="Y2580" s="34"/>
      <c r="Z2580" s="610"/>
      <c r="AA2580" s="608"/>
    </row>
    <row r="2581" spans="1:27">
      <c r="A2581" s="145" t="str">
        <f t="shared" si="80"/>
        <v>-</v>
      </c>
      <c r="B2581" s="146" t="str">
        <f>_xlfn.XLOOKUP($A2581,Dept.Meta!$A:$A,Dept.Meta!$F:$F,"-",0,1)</f>
        <v>-</v>
      </c>
      <c r="C2581" s="629" t="str">
        <f>_xlfn.XLOOKUP(_xlfn.CONCAT($G2581,"-",$I2581),Div.Meta!$H:$H,Div.Meta!$C:$C,"-",0,1)</f>
        <v>-</v>
      </c>
      <c r="D2581" s="302"/>
      <c r="E2581" s="146" t="str">
        <f>IF($D2581="","-",_xlfn.XLOOKUP($D2581,Fund.Meta!$A:$A,Fund.Meta!$D:$D,"-",0,1))</f>
        <v>-</v>
      </c>
      <c r="F2581" s="303" t="str">
        <f>IF($D2581="","-",_xlfn.XLOOKUP($D2581,Fund.Meta!$A:$A,Fund.Meta!$E:$E,"-",0,1))</f>
        <v>-</v>
      </c>
      <c r="G2581" s="334"/>
      <c r="H2581" s="303" t="str">
        <f>IF($G2581="","-",_xlfn.XLOOKUP($G2581,Appr.Meta!$A:$A,Appr.Meta!$D:$D,"-",0,1))</f>
        <v>-</v>
      </c>
      <c r="I2581" s="302"/>
      <c r="J2581" s="303" t="str">
        <f>IF($I2581="","-",_xlfn.XLOOKUP($I2581,'CC.Meta'!$A:$A,'CC.Meta'!$D:$D,"-",0,1))</f>
        <v>-</v>
      </c>
      <c r="K2581" s="302"/>
      <c r="L2581" s="146" t="str">
        <f>IF($K2581="","-",_xlfn.XLOOKUP($K2581,Obj.Meta!$A:$A,Obj.Meta!$D:$D,"-",0,1))</f>
        <v>-</v>
      </c>
      <c r="M2581" s="300" t="str">
        <f>IF($K2581="","-",_xlfn.XLOOKUP($K2581,Obj.Meta!$A:$A,Obj.Meta!$F:$F,"-",0,1))</f>
        <v>-</v>
      </c>
      <c r="N2581" s="337" t="str">
        <f t="shared" si="81"/>
        <v>---</v>
      </c>
      <c r="O2581" s="333"/>
      <c r="P2581" s="54"/>
      <c r="Q2581" s="52"/>
      <c r="R2581" s="34"/>
      <c r="S2581" s="53"/>
      <c r="T2581" s="208"/>
      <c r="U2581" s="726"/>
      <c r="V2581" s="206"/>
      <c r="W2581" s="206"/>
      <c r="X2581" s="678"/>
      <c r="Y2581" s="34"/>
      <c r="Z2581" s="610"/>
      <c r="AA2581" s="608"/>
    </row>
    <row r="2582" spans="1:27">
      <c r="A2582" s="145" t="str">
        <f t="shared" si="80"/>
        <v>-</v>
      </c>
      <c r="B2582" s="146" t="str">
        <f>_xlfn.XLOOKUP($A2582,Dept.Meta!$A:$A,Dept.Meta!$F:$F,"-",0,1)</f>
        <v>-</v>
      </c>
      <c r="C2582" s="629" t="str">
        <f>_xlfn.XLOOKUP(_xlfn.CONCAT($G2582,"-",$I2582),Div.Meta!$H:$H,Div.Meta!$C:$C,"-",0,1)</f>
        <v>-</v>
      </c>
      <c r="D2582" s="302"/>
      <c r="E2582" s="146" t="str">
        <f>IF($D2582="","-",_xlfn.XLOOKUP($D2582,Fund.Meta!$A:$A,Fund.Meta!$D:$D,"-",0,1))</f>
        <v>-</v>
      </c>
      <c r="F2582" s="303" t="str">
        <f>IF($D2582="","-",_xlfn.XLOOKUP($D2582,Fund.Meta!$A:$A,Fund.Meta!$E:$E,"-",0,1))</f>
        <v>-</v>
      </c>
      <c r="G2582" s="334"/>
      <c r="H2582" s="303" t="str">
        <f>IF($G2582="","-",_xlfn.XLOOKUP($G2582,Appr.Meta!$A:$A,Appr.Meta!$D:$D,"-",0,1))</f>
        <v>-</v>
      </c>
      <c r="I2582" s="302"/>
      <c r="J2582" s="303" t="str">
        <f>IF($I2582="","-",_xlfn.XLOOKUP($I2582,'CC.Meta'!$A:$A,'CC.Meta'!$D:$D,"-",0,1))</f>
        <v>-</v>
      </c>
      <c r="K2582" s="302"/>
      <c r="L2582" s="146" t="str">
        <f>IF($K2582="","-",_xlfn.XLOOKUP($K2582,Obj.Meta!$A:$A,Obj.Meta!$D:$D,"-",0,1))</f>
        <v>-</v>
      </c>
      <c r="M2582" s="300" t="str">
        <f>IF($K2582="","-",_xlfn.XLOOKUP($K2582,Obj.Meta!$A:$A,Obj.Meta!$F:$F,"-",0,1))</f>
        <v>-</v>
      </c>
      <c r="N2582" s="337" t="str">
        <f t="shared" si="81"/>
        <v>---</v>
      </c>
      <c r="O2582" s="333"/>
      <c r="P2582" s="54"/>
      <c r="Q2582" s="52"/>
      <c r="R2582" s="34"/>
      <c r="S2582" s="53"/>
      <c r="T2582" s="208"/>
      <c r="U2582" s="726"/>
      <c r="V2582" s="206"/>
      <c r="W2582" s="206"/>
      <c r="X2582" s="678"/>
      <c r="Y2582" s="34"/>
      <c r="Z2582" s="610"/>
      <c r="AA2582" s="608"/>
    </row>
    <row r="2583" spans="1:27">
      <c r="A2583" s="145" t="str">
        <f t="shared" si="80"/>
        <v>-</v>
      </c>
      <c r="B2583" s="146" t="str">
        <f>_xlfn.XLOOKUP($A2583,Dept.Meta!$A:$A,Dept.Meta!$F:$F,"-",0,1)</f>
        <v>-</v>
      </c>
      <c r="C2583" s="629" t="str">
        <f>_xlfn.XLOOKUP(_xlfn.CONCAT($G2583,"-",$I2583),Div.Meta!$H:$H,Div.Meta!$C:$C,"-",0,1)</f>
        <v>-</v>
      </c>
      <c r="D2583" s="302"/>
      <c r="E2583" s="146" t="str">
        <f>IF($D2583="","-",_xlfn.XLOOKUP($D2583,Fund.Meta!$A:$A,Fund.Meta!$D:$D,"-",0,1))</f>
        <v>-</v>
      </c>
      <c r="F2583" s="303" t="str">
        <f>IF($D2583="","-",_xlfn.XLOOKUP($D2583,Fund.Meta!$A:$A,Fund.Meta!$E:$E,"-",0,1))</f>
        <v>-</v>
      </c>
      <c r="G2583" s="334"/>
      <c r="H2583" s="303" t="str">
        <f>IF($G2583="","-",_xlfn.XLOOKUP($G2583,Appr.Meta!$A:$A,Appr.Meta!$D:$D,"-",0,1))</f>
        <v>-</v>
      </c>
      <c r="I2583" s="302"/>
      <c r="J2583" s="303" t="str">
        <f>IF($I2583="","-",_xlfn.XLOOKUP($I2583,'CC.Meta'!$A:$A,'CC.Meta'!$D:$D,"-",0,1))</f>
        <v>-</v>
      </c>
      <c r="K2583" s="302"/>
      <c r="L2583" s="146" t="str">
        <f>IF($K2583="","-",_xlfn.XLOOKUP($K2583,Obj.Meta!$A:$A,Obj.Meta!$D:$D,"-",0,1))</f>
        <v>-</v>
      </c>
      <c r="M2583" s="300" t="str">
        <f>IF($K2583="","-",_xlfn.XLOOKUP($K2583,Obj.Meta!$A:$A,Obj.Meta!$F:$F,"-",0,1))</f>
        <v>-</v>
      </c>
      <c r="N2583" s="337" t="str">
        <f t="shared" si="81"/>
        <v>---</v>
      </c>
      <c r="O2583" s="333"/>
      <c r="P2583" s="54"/>
      <c r="Q2583" s="52"/>
      <c r="R2583" s="34"/>
      <c r="S2583" s="53"/>
      <c r="T2583" s="208"/>
      <c r="U2583" s="726"/>
      <c r="V2583" s="206"/>
      <c r="W2583" s="206"/>
      <c r="X2583" s="678"/>
      <c r="Y2583" s="34"/>
      <c r="Z2583" s="610"/>
      <c r="AA2583" s="608"/>
    </row>
    <row r="2584" spans="1:27">
      <c r="A2584" s="145" t="str">
        <f t="shared" si="80"/>
        <v>-</v>
      </c>
      <c r="B2584" s="146" t="str">
        <f>_xlfn.XLOOKUP($A2584,Dept.Meta!$A:$A,Dept.Meta!$F:$F,"-",0,1)</f>
        <v>-</v>
      </c>
      <c r="C2584" s="629" t="str">
        <f>_xlfn.XLOOKUP(_xlfn.CONCAT($G2584,"-",$I2584),Div.Meta!$H:$H,Div.Meta!$C:$C,"-",0,1)</f>
        <v>-</v>
      </c>
      <c r="D2584" s="302"/>
      <c r="E2584" s="146" t="str">
        <f>IF($D2584="","-",_xlfn.XLOOKUP($D2584,Fund.Meta!$A:$A,Fund.Meta!$D:$D,"-",0,1))</f>
        <v>-</v>
      </c>
      <c r="F2584" s="303" t="str">
        <f>IF($D2584="","-",_xlfn.XLOOKUP($D2584,Fund.Meta!$A:$A,Fund.Meta!$E:$E,"-",0,1))</f>
        <v>-</v>
      </c>
      <c r="G2584" s="334"/>
      <c r="H2584" s="303" t="str">
        <f>IF($G2584="","-",_xlfn.XLOOKUP($G2584,Appr.Meta!$A:$A,Appr.Meta!$D:$D,"-",0,1))</f>
        <v>-</v>
      </c>
      <c r="I2584" s="302"/>
      <c r="J2584" s="303" t="str">
        <f>IF($I2584="","-",_xlfn.XLOOKUP($I2584,'CC.Meta'!$A:$A,'CC.Meta'!$D:$D,"-",0,1))</f>
        <v>-</v>
      </c>
      <c r="K2584" s="302"/>
      <c r="L2584" s="146" t="str">
        <f>IF($K2584="","-",_xlfn.XLOOKUP($K2584,Obj.Meta!$A:$A,Obj.Meta!$D:$D,"-",0,1))</f>
        <v>-</v>
      </c>
      <c r="M2584" s="300" t="str">
        <f>IF($K2584="","-",_xlfn.XLOOKUP($K2584,Obj.Meta!$A:$A,Obj.Meta!$F:$F,"-",0,1))</f>
        <v>-</v>
      </c>
      <c r="N2584" s="337" t="str">
        <f t="shared" si="81"/>
        <v>---</v>
      </c>
      <c r="O2584" s="333"/>
      <c r="P2584" s="54"/>
      <c r="Q2584" s="52"/>
      <c r="R2584" s="34"/>
      <c r="S2584" s="53"/>
      <c r="T2584" s="208"/>
      <c r="U2584" s="726"/>
      <c r="V2584" s="206"/>
      <c r="W2584" s="206"/>
      <c r="X2584" s="678"/>
      <c r="Y2584" s="34"/>
      <c r="Z2584" s="610"/>
      <c r="AA2584" s="608"/>
    </row>
    <row r="2585" spans="1:27">
      <c r="A2585" s="145" t="str">
        <f t="shared" si="80"/>
        <v>-</v>
      </c>
      <c r="B2585" s="146" t="str">
        <f>_xlfn.XLOOKUP($A2585,Dept.Meta!$A:$A,Dept.Meta!$F:$F,"-",0,1)</f>
        <v>-</v>
      </c>
      <c r="C2585" s="629" t="str">
        <f>_xlfn.XLOOKUP(_xlfn.CONCAT($G2585,"-",$I2585),Div.Meta!$H:$H,Div.Meta!$C:$C,"-",0,1)</f>
        <v>-</v>
      </c>
      <c r="D2585" s="302"/>
      <c r="E2585" s="146" t="str">
        <f>IF($D2585="","-",_xlfn.XLOOKUP($D2585,Fund.Meta!$A:$A,Fund.Meta!$D:$D,"-",0,1))</f>
        <v>-</v>
      </c>
      <c r="F2585" s="303" t="str">
        <f>IF($D2585="","-",_xlfn.XLOOKUP($D2585,Fund.Meta!$A:$A,Fund.Meta!$E:$E,"-",0,1))</f>
        <v>-</v>
      </c>
      <c r="G2585" s="334"/>
      <c r="H2585" s="303" t="str">
        <f>IF($G2585="","-",_xlfn.XLOOKUP($G2585,Appr.Meta!$A:$A,Appr.Meta!$D:$D,"-",0,1))</f>
        <v>-</v>
      </c>
      <c r="I2585" s="302"/>
      <c r="J2585" s="303" t="str">
        <f>IF($I2585="","-",_xlfn.XLOOKUP($I2585,'CC.Meta'!$A:$A,'CC.Meta'!$D:$D,"-",0,1))</f>
        <v>-</v>
      </c>
      <c r="K2585" s="302"/>
      <c r="L2585" s="146" t="str">
        <f>IF($K2585="","-",_xlfn.XLOOKUP($K2585,Obj.Meta!$A:$A,Obj.Meta!$D:$D,"-",0,1))</f>
        <v>-</v>
      </c>
      <c r="M2585" s="300" t="str">
        <f>IF($K2585="","-",_xlfn.XLOOKUP($K2585,Obj.Meta!$A:$A,Obj.Meta!$F:$F,"-",0,1))</f>
        <v>-</v>
      </c>
      <c r="N2585" s="337" t="str">
        <f t="shared" si="81"/>
        <v>---</v>
      </c>
      <c r="O2585" s="333"/>
      <c r="P2585" s="54"/>
      <c r="Q2585" s="52"/>
      <c r="R2585" s="34"/>
      <c r="S2585" s="53"/>
      <c r="T2585" s="208"/>
      <c r="U2585" s="726"/>
      <c r="V2585" s="206"/>
      <c r="W2585" s="206"/>
      <c r="X2585" s="678"/>
      <c r="Y2585" s="34"/>
      <c r="Z2585" s="610"/>
      <c r="AA2585" s="608"/>
    </row>
    <row r="2586" spans="1:27">
      <c r="A2586" s="145" t="str">
        <f t="shared" si="80"/>
        <v>-</v>
      </c>
      <c r="B2586" s="146" t="str">
        <f>_xlfn.XLOOKUP($A2586,Dept.Meta!$A:$A,Dept.Meta!$F:$F,"-",0,1)</f>
        <v>-</v>
      </c>
      <c r="C2586" s="629" t="str">
        <f>_xlfn.XLOOKUP(_xlfn.CONCAT($G2586,"-",$I2586),Div.Meta!$H:$H,Div.Meta!$C:$C,"-",0,1)</f>
        <v>-</v>
      </c>
      <c r="D2586" s="302"/>
      <c r="E2586" s="146" t="str">
        <f>IF($D2586="","-",_xlfn.XLOOKUP($D2586,Fund.Meta!$A:$A,Fund.Meta!$D:$D,"-",0,1))</f>
        <v>-</v>
      </c>
      <c r="F2586" s="303" t="str">
        <f>IF($D2586="","-",_xlfn.XLOOKUP($D2586,Fund.Meta!$A:$A,Fund.Meta!$E:$E,"-",0,1))</f>
        <v>-</v>
      </c>
      <c r="G2586" s="334"/>
      <c r="H2586" s="303" t="str">
        <f>IF($G2586="","-",_xlfn.XLOOKUP($G2586,Appr.Meta!$A:$A,Appr.Meta!$D:$D,"-",0,1))</f>
        <v>-</v>
      </c>
      <c r="I2586" s="302"/>
      <c r="J2586" s="303" t="str">
        <f>IF($I2586="","-",_xlfn.XLOOKUP($I2586,'CC.Meta'!$A:$A,'CC.Meta'!$D:$D,"-",0,1))</f>
        <v>-</v>
      </c>
      <c r="K2586" s="302"/>
      <c r="L2586" s="146" t="str">
        <f>IF($K2586="","-",_xlfn.XLOOKUP($K2586,Obj.Meta!$A:$A,Obj.Meta!$D:$D,"-",0,1))</f>
        <v>-</v>
      </c>
      <c r="M2586" s="300" t="str">
        <f>IF($K2586="","-",_xlfn.XLOOKUP($K2586,Obj.Meta!$A:$A,Obj.Meta!$F:$F,"-",0,1))</f>
        <v>-</v>
      </c>
      <c r="N2586" s="337" t="str">
        <f t="shared" si="81"/>
        <v>---</v>
      </c>
      <c r="O2586" s="333"/>
      <c r="P2586" s="54"/>
      <c r="Q2586" s="52"/>
      <c r="R2586" s="34"/>
      <c r="S2586" s="53"/>
      <c r="T2586" s="208"/>
      <c r="U2586" s="726"/>
      <c r="V2586" s="206"/>
      <c r="W2586" s="206"/>
      <c r="X2586" s="678"/>
      <c r="Y2586" s="34"/>
      <c r="Z2586" s="610"/>
      <c r="AA2586" s="608"/>
    </row>
    <row r="2587" spans="1:27">
      <c r="A2587" s="145" t="str">
        <f t="shared" si="80"/>
        <v>-</v>
      </c>
      <c r="B2587" s="146" t="str">
        <f>_xlfn.XLOOKUP($A2587,Dept.Meta!$A:$A,Dept.Meta!$F:$F,"-",0,1)</f>
        <v>-</v>
      </c>
      <c r="C2587" s="629" t="str">
        <f>_xlfn.XLOOKUP(_xlfn.CONCAT($G2587,"-",$I2587),Div.Meta!$H:$H,Div.Meta!$C:$C,"-",0,1)</f>
        <v>-</v>
      </c>
      <c r="D2587" s="302"/>
      <c r="E2587" s="146" t="str">
        <f>IF($D2587="","-",_xlfn.XLOOKUP($D2587,Fund.Meta!$A:$A,Fund.Meta!$D:$D,"-",0,1))</f>
        <v>-</v>
      </c>
      <c r="F2587" s="303" t="str">
        <f>IF($D2587="","-",_xlfn.XLOOKUP($D2587,Fund.Meta!$A:$A,Fund.Meta!$E:$E,"-",0,1))</f>
        <v>-</v>
      </c>
      <c r="G2587" s="334"/>
      <c r="H2587" s="303" t="str">
        <f>IF($G2587="","-",_xlfn.XLOOKUP($G2587,Appr.Meta!$A:$A,Appr.Meta!$D:$D,"-",0,1))</f>
        <v>-</v>
      </c>
      <c r="I2587" s="302"/>
      <c r="J2587" s="303" t="str">
        <f>IF($I2587="","-",_xlfn.XLOOKUP($I2587,'CC.Meta'!$A:$A,'CC.Meta'!$D:$D,"-",0,1))</f>
        <v>-</v>
      </c>
      <c r="K2587" s="302"/>
      <c r="L2587" s="146" t="str">
        <f>IF($K2587="","-",_xlfn.XLOOKUP($K2587,Obj.Meta!$A:$A,Obj.Meta!$D:$D,"-",0,1))</f>
        <v>-</v>
      </c>
      <c r="M2587" s="300" t="str">
        <f>IF($K2587="","-",_xlfn.XLOOKUP($K2587,Obj.Meta!$A:$A,Obj.Meta!$F:$F,"-",0,1))</f>
        <v>-</v>
      </c>
      <c r="N2587" s="337" t="str">
        <f t="shared" si="81"/>
        <v>---</v>
      </c>
      <c r="O2587" s="333"/>
      <c r="P2587" s="54"/>
      <c r="Q2587" s="52"/>
      <c r="R2587" s="34"/>
      <c r="S2587" s="53"/>
      <c r="T2587" s="208"/>
      <c r="U2587" s="726"/>
      <c r="V2587" s="206"/>
      <c r="W2587" s="206"/>
      <c r="X2587" s="678"/>
      <c r="Y2587" s="34"/>
      <c r="Z2587" s="610"/>
      <c r="AA2587" s="608"/>
    </row>
    <row r="2588" spans="1:27">
      <c r="A2588" s="145" t="str">
        <f t="shared" si="80"/>
        <v>-</v>
      </c>
      <c r="B2588" s="146" t="str">
        <f>_xlfn.XLOOKUP($A2588,Dept.Meta!$A:$A,Dept.Meta!$F:$F,"-",0,1)</f>
        <v>-</v>
      </c>
      <c r="C2588" s="629" t="str">
        <f>_xlfn.XLOOKUP(_xlfn.CONCAT($G2588,"-",$I2588),Div.Meta!$H:$H,Div.Meta!$C:$C,"-",0,1)</f>
        <v>-</v>
      </c>
      <c r="D2588" s="302"/>
      <c r="E2588" s="146" t="str">
        <f>IF($D2588="","-",_xlfn.XLOOKUP($D2588,Fund.Meta!$A:$A,Fund.Meta!$D:$D,"-",0,1))</f>
        <v>-</v>
      </c>
      <c r="F2588" s="303" t="str">
        <f>IF($D2588="","-",_xlfn.XLOOKUP($D2588,Fund.Meta!$A:$A,Fund.Meta!$E:$E,"-",0,1))</f>
        <v>-</v>
      </c>
      <c r="G2588" s="334"/>
      <c r="H2588" s="303" t="str">
        <f>IF($G2588="","-",_xlfn.XLOOKUP($G2588,Appr.Meta!$A:$A,Appr.Meta!$D:$D,"-",0,1))</f>
        <v>-</v>
      </c>
      <c r="I2588" s="302"/>
      <c r="J2588" s="303" t="str">
        <f>IF($I2588="","-",_xlfn.XLOOKUP($I2588,'CC.Meta'!$A:$A,'CC.Meta'!$D:$D,"-",0,1))</f>
        <v>-</v>
      </c>
      <c r="K2588" s="302"/>
      <c r="L2588" s="146" t="str">
        <f>IF($K2588="","-",_xlfn.XLOOKUP($K2588,Obj.Meta!$A:$A,Obj.Meta!$D:$D,"-",0,1))</f>
        <v>-</v>
      </c>
      <c r="M2588" s="300" t="str">
        <f>IF($K2588="","-",_xlfn.XLOOKUP($K2588,Obj.Meta!$A:$A,Obj.Meta!$F:$F,"-",0,1))</f>
        <v>-</v>
      </c>
      <c r="N2588" s="337" t="str">
        <f t="shared" si="81"/>
        <v>---</v>
      </c>
      <c r="O2588" s="333"/>
      <c r="P2588" s="54"/>
      <c r="Q2588" s="52"/>
      <c r="R2588" s="34"/>
      <c r="S2588" s="53"/>
      <c r="T2588" s="208"/>
      <c r="U2588" s="726"/>
      <c r="V2588" s="206"/>
      <c r="W2588" s="206"/>
      <c r="X2588" s="678"/>
      <c r="Y2588" s="34"/>
      <c r="Z2588" s="610"/>
      <c r="AA2588" s="608"/>
    </row>
    <row r="2589" spans="1:27">
      <c r="A2589" s="145" t="str">
        <f t="shared" si="80"/>
        <v>-</v>
      </c>
      <c r="B2589" s="146" t="str">
        <f>_xlfn.XLOOKUP($A2589,Dept.Meta!$A:$A,Dept.Meta!$F:$F,"-",0,1)</f>
        <v>-</v>
      </c>
      <c r="C2589" s="629" t="str">
        <f>_xlfn.XLOOKUP(_xlfn.CONCAT($G2589,"-",$I2589),Div.Meta!$H:$H,Div.Meta!$C:$C,"-",0,1)</f>
        <v>-</v>
      </c>
      <c r="D2589" s="302"/>
      <c r="E2589" s="146" t="str">
        <f>IF($D2589="","-",_xlfn.XLOOKUP($D2589,Fund.Meta!$A:$A,Fund.Meta!$D:$D,"-",0,1))</f>
        <v>-</v>
      </c>
      <c r="F2589" s="303" t="str">
        <f>IF($D2589="","-",_xlfn.XLOOKUP($D2589,Fund.Meta!$A:$A,Fund.Meta!$E:$E,"-",0,1))</f>
        <v>-</v>
      </c>
      <c r="G2589" s="334"/>
      <c r="H2589" s="303" t="str">
        <f>IF($G2589="","-",_xlfn.XLOOKUP($G2589,Appr.Meta!$A:$A,Appr.Meta!$D:$D,"-",0,1))</f>
        <v>-</v>
      </c>
      <c r="I2589" s="302"/>
      <c r="J2589" s="303" t="str">
        <f>IF($I2589="","-",_xlfn.XLOOKUP($I2589,'CC.Meta'!$A:$A,'CC.Meta'!$D:$D,"-",0,1))</f>
        <v>-</v>
      </c>
      <c r="K2589" s="302"/>
      <c r="L2589" s="146" t="str">
        <f>IF($K2589="","-",_xlfn.XLOOKUP($K2589,Obj.Meta!$A:$A,Obj.Meta!$D:$D,"-",0,1))</f>
        <v>-</v>
      </c>
      <c r="M2589" s="300" t="str">
        <f>IF($K2589="","-",_xlfn.XLOOKUP($K2589,Obj.Meta!$A:$A,Obj.Meta!$F:$F,"-",0,1))</f>
        <v>-</v>
      </c>
      <c r="N2589" s="337" t="str">
        <f t="shared" si="81"/>
        <v>---</v>
      </c>
      <c r="O2589" s="333"/>
      <c r="P2589" s="54"/>
      <c r="Q2589" s="52"/>
      <c r="R2589" s="34"/>
      <c r="S2589" s="53"/>
      <c r="T2589" s="208"/>
      <c r="U2589" s="726"/>
      <c r="V2589" s="206"/>
      <c r="W2589" s="206"/>
      <c r="X2589" s="678"/>
      <c r="Y2589" s="34"/>
      <c r="Z2589" s="610"/>
      <c r="AA2589" s="608"/>
    </row>
    <row r="2590" spans="1:27">
      <c r="A2590" s="145" t="str">
        <f t="shared" si="80"/>
        <v>-</v>
      </c>
      <c r="B2590" s="146" t="str">
        <f>_xlfn.XLOOKUP($A2590,Dept.Meta!$A:$A,Dept.Meta!$F:$F,"-",0,1)</f>
        <v>-</v>
      </c>
      <c r="C2590" s="629" t="str">
        <f>_xlfn.XLOOKUP(_xlfn.CONCAT($G2590,"-",$I2590),Div.Meta!$H:$H,Div.Meta!$C:$C,"-",0,1)</f>
        <v>-</v>
      </c>
      <c r="D2590" s="302"/>
      <c r="E2590" s="146" t="str">
        <f>IF($D2590="","-",_xlfn.XLOOKUP($D2590,Fund.Meta!$A:$A,Fund.Meta!$D:$D,"-",0,1))</f>
        <v>-</v>
      </c>
      <c r="F2590" s="303" t="str">
        <f>IF($D2590="","-",_xlfn.XLOOKUP($D2590,Fund.Meta!$A:$A,Fund.Meta!$E:$E,"-",0,1))</f>
        <v>-</v>
      </c>
      <c r="G2590" s="334"/>
      <c r="H2590" s="303" t="str">
        <f>IF($G2590="","-",_xlfn.XLOOKUP($G2590,Appr.Meta!$A:$A,Appr.Meta!$D:$D,"-",0,1))</f>
        <v>-</v>
      </c>
      <c r="I2590" s="302"/>
      <c r="J2590" s="303" t="str">
        <f>IF($I2590="","-",_xlfn.XLOOKUP($I2590,'CC.Meta'!$A:$A,'CC.Meta'!$D:$D,"-",0,1))</f>
        <v>-</v>
      </c>
      <c r="K2590" s="302"/>
      <c r="L2590" s="146" t="str">
        <f>IF($K2590="","-",_xlfn.XLOOKUP($K2590,Obj.Meta!$A:$A,Obj.Meta!$D:$D,"-",0,1))</f>
        <v>-</v>
      </c>
      <c r="M2590" s="300" t="str">
        <f>IF($K2590="","-",_xlfn.XLOOKUP($K2590,Obj.Meta!$A:$A,Obj.Meta!$F:$F,"-",0,1))</f>
        <v>-</v>
      </c>
      <c r="N2590" s="337" t="str">
        <f t="shared" si="81"/>
        <v>---</v>
      </c>
      <c r="O2590" s="333"/>
      <c r="P2590" s="54"/>
      <c r="Q2590" s="52"/>
      <c r="R2590" s="34"/>
      <c r="S2590" s="53"/>
      <c r="T2590" s="208"/>
      <c r="U2590" s="726"/>
      <c r="V2590" s="206"/>
      <c r="W2590" s="206"/>
      <c r="X2590" s="678"/>
      <c r="Y2590" s="34"/>
      <c r="Z2590" s="610"/>
      <c r="AA2590" s="608"/>
    </row>
    <row r="2591" spans="1:27">
      <c r="A2591" s="145" t="str">
        <f t="shared" si="80"/>
        <v>-</v>
      </c>
      <c r="B2591" s="146" t="str">
        <f>_xlfn.XLOOKUP($A2591,Dept.Meta!$A:$A,Dept.Meta!$F:$F,"-",0,1)</f>
        <v>-</v>
      </c>
      <c r="C2591" s="629" t="str">
        <f>_xlfn.XLOOKUP(_xlfn.CONCAT($G2591,"-",$I2591),Div.Meta!$H:$H,Div.Meta!$C:$C,"-",0,1)</f>
        <v>-</v>
      </c>
      <c r="D2591" s="302"/>
      <c r="E2591" s="146" t="str">
        <f>IF($D2591="","-",_xlfn.XLOOKUP($D2591,Fund.Meta!$A:$A,Fund.Meta!$D:$D,"-",0,1))</f>
        <v>-</v>
      </c>
      <c r="F2591" s="303" t="str">
        <f>IF($D2591="","-",_xlfn.XLOOKUP($D2591,Fund.Meta!$A:$A,Fund.Meta!$E:$E,"-",0,1))</f>
        <v>-</v>
      </c>
      <c r="G2591" s="334"/>
      <c r="H2591" s="303" t="str">
        <f>IF($G2591="","-",_xlfn.XLOOKUP($G2591,Appr.Meta!$A:$A,Appr.Meta!$D:$D,"-",0,1))</f>
        <v>-</v>
      </c>
      <c r="I2591" s="302"/>
      <c r="J2591" s="303" t="str">
        <f>IF($I2591="","-",_xlfn.XLOOKUP($I2591,'CC.Meta'!$A:$A,'CC.Meta'!$D:$D,"-",0,1))</f>
        <v>-</v>
      </c>
      <c r="K2591" s="302"/>
      <c r="L2591" s="146" t="str">
        <f>IF($K2591="","-",_xlfn.XLOOKUP($K2591,Obj.Meta!$A:$A,Obj.Meta!$D:$D,"-",0,1))</f>
        <v>-</v>
      </c>
      <c r="M2591" s="300" t="str">
        <f>IF($K2591="","-",_xlfn.XLOOKUP($K2591,Obj.Meta!$A:$A,Obj.Meta!$F:$F,"-",0,1))</f>
        <v>-</v>
      </c>
      <c r="N2591" s="337" t="str">
        <f t="shared" si="81"/>
        <v>---</v>
      </c>
      <c r="O2591" s="333"/>
      <c r="P2591" s="54"/>
      <c r="Q2591" s="52"/>
      <c r="R2591" s="34"/>
      <c r="S2591" s="53"/>
      <c r="T2591" s="208"/>
      <c r="U2591" s="726"/>
      <c r="V2591" s="206"/>
      <c r="W2591" s="206"/>
      <c r="X2591" s="678"/>
      <c r="Y2591" s="34"/>
      <c r="Z2591" s="610"/>
      <c r="AA2591" s="608"/>
    </row>
    <row r="2592" spans="1:27">
      <c r="A2592" s="145" t="str">
        <f t="shared" si="80"/>
        <v>-</v>
      </c>
      <c r="B2592" s="146" t="str">
        <f>_xlfn.XLOOKUP($A2592,Dept.Meta!$A:$A,Dept.Meta!$F:$F,"-",0,1)</f>
        <v>-</v>
      </c>
      <c r="C2592" s="629" t="str">
        <f>_xlfn.XLOOKUP(_xlfn.CONCAT($G2592,"-",$I2592),Div.Meta!$H:$H,Div.Meta!$C:$C,"-",0,1)</f>
        <v>-</v>
      </c>
      <c r="D2592" s="302"/>
      <c r="E2592" s="146" t="str">
        <f>IF($D2592="","-",_xlfn.XLOOKUP($D2592,Fund.Meta!$A:$A,Fund.Meta!$D:$D,"-",0,1))</f>
        <v>-</v>
      </c>
      <c r="F2592" s="303" t="str">
        <f>IF($D2592="","-",_xlfn.XLOOKUP($D2592,Fund.Meta!$A:$A,Fund.Meta!$E:$E,"-",0,1))</f>
        <v>-</v>
      </c>
      <c r="G2592" s="334"/>
      <c r="H2592" s="303" t="str">
        <f>IF($G2592="","-",_xlfn.XLOOKUP($G2592,Appr.Meta!$A:$A,Appr.Meta!$D:$D,"-",0,1))</f>
        <v>-</v>
      </c>
      <c r="I2592" s="302"/>
      <c r="J2592" s="303" t="str">
        <f>IF($I2592="","-",_xlfn.XLOOKUP($I2592,'CC.Meta'!$A:$A,'CC.Meta'!$D:$D,"-",0,1))</f>
        <v>-</v>
      </c>
      <c r="K2592" s="302"/>
      <c r="L2592" s="146" t="str">
        <f>IF($K2592="","-",_xlfn.XLOOKUP($K2592,Obj.Meta!$A:$A,Obj.Meta!$D:$D,"-",0,1))</f>
        <v>-</v>
      </c>
      <c r="M2592" s="300" t="str">
        <f>IF($K2592="","-",_xlfn.XLOOKUP($K2592,Obj.Meta!$A:$A,Obj.Meta!$F:$F,"-",0,1))</f>
        <v>-</v>
      </c>
      <c r="N2592" s="337" t="str">
        <f t="shared" si="81"/>
        <v>---</v>
      </c>
      <c r="O2592" s="333"/>
      <c r="P2592" s="54"/>
      <c r="Q2592" s="52"/>
      <c r="R2592" s="34"/>
      <c r="S2592" s="53"/>
      <c r="T2592" s="208"/>
      <c r="U2592" s="726"/>
      <c r="V2592" s="206"/>
      <c r="W2592" s="206"/>
      <c r="X2592" s="678"/>
      <c r="Y2592" s="34"/>
      <c r="Z2592" s="610"/>
      <c r="AA2592" s="608"/>
    </row>
    <row r="2593" spans="1:27">
      <c r="A2593" s="145" t="str">
        <f t="shared" si="80"/>
        <v>-</v>
      </c>
      <c r="B2593" s="146" t="str">
        <f>_xlfn.XLOOKUP($A2593,Dept.Meta!$A:$A,Dept.Meta!$F:$F,"-",0,1)</f>
        <v>-</v>
      </c>
      <c r="C2593" s="629" t="str">
        <f>_xlfn.XLOOKUP(_xlfn.CONCAT($G2593,"-",$I2593),Div.Meta!$H:$H,Div.Meta!$C:$C,"-",0,1)</f>
        <v>-</v>
      </c>
      <c r="D2593" s="302"/>
      <c r="E2593" s="146" t="str">
        <f>IF($D2593="","-",_xlfn.XLOOKUP($D2593,Fund.Meta!$A:$A,Fund.Meta!$D:$D,"-",0,1))</f>
        <v>-</v>
      </c>
      <c r="F2593" s="303" t="str">
        <f>IF($D2593="","-",_xlfn.XLOOKUP($D2593,Fund.Meta!$A:$A,Fund.Meta!$E:$E,"-",0,1))</f>
        <v>-</v>
      </c>
      <c r="G2593" s="334"/>
      <c r="H2593" s="303" t="str">
        <f>IF($G2593="","-",_xlfn.XLOOKUP($G2593,Appr.Meta!$A:$A,Appr.Meta!$D:$D,"-",0,1))</f>
        <v>-</v>
      </c>
      <c r="I2593" s="302"/>
      <c r="J2593" s="303" t="str">
        <f>IF($I2593="","-",_xlfn.XLOOKUP($I2593,'CC.Meta'!$A:$A,'CC.Meta'!$D:$D,"-",0,1))</f>
        <v>-</v>
      </c>
      <c r="K2593" s="302"/>
      <c r="L2593" s="146" t="str">
        <f>IF($K2593="","-",_xlfn.XLOOKUP($K2593,Obj.Meta!$A:$A,Obj.Meta!$D:$D,"-",0,1))</f>
        <v>-</v>
      </c>
      <c r="M2593" s="300" t="str">
        <f>IF($K2593="","-",_xlfn.XLOOKUP($K2593,Obj.Meta!$A:$A,Obj.Meta!$F:$F,"-",0,1))</f>
        <v>-</v>
      </c>
      <c r="N2593" s="337" t="str">
        <f t="shared" si="81"/>
        <v>---</v>
      </c>
      <c r="O2593" s="333"/>
      <c r="P2593" s="54"/>
      <c r="Q2593" s="52"/>
      <c r="R2593" s="34"/>
      <c r="S2593" s="53"/>
      <c r="T2593" s="208"/>
      <c r="U2593" s="726"/>
      <c r="V2593" s="206"/>
      <c r="W2593" s="206"/>
      <c r="X2593" s="678"/>
      <c r="Y2593" s="34"/>
      <c r="Z2593" s="610"/>
      <c r="AA2593" s="608"/>
    </row>
    <row r="2594" spans="1:27">
      <c r="A2594" s="145" t="str">
        <f t="shared" si="80"/>
        <v>-</v>
      </c>
      <c r="B2594" s="146" t="str">
        <f>_xlfn.XLOOKUP($A2594,Dept.Meta!$A:$A,Dept.Meta!$F:$F,"-",0,1)</f>
        <v>-</v>
      </c>
      <c r="C2594" s="629" t="str">
        <f>_xlfn.XLOOKUP(_xlfn.CONCAT($G2594,"-",$I2594),Div.Meta!$H:$H,Div.Meta!$C:$C,"-",0,1)</f>
        <v>-</v>
      </c>
      <c r="D2594" s="302"/>
      <c r="E2594" s="146" t="str">
        <f>IF($D2594="","-",_xlfn.XLOOKUP($D2594,Fund.Meta!$A:$A,Fund.Meta!$D:$D,"-",0,1))</f>
        <v>-</v>
      </c>
      <c r="F2594" s="303" t="str">
        <f>IF($D2594="","-",_xlfn.XLOOKUP($D2594,Fund.Meta!$A:$A,Fund.Meta!$E:$E,"-",0,1))</f>
        <v>-</v>
      </c>
      <c r="G2594" s="334"/>
      <c r="H2594" s="303" t="str">
        <f>IF($G2594="","-",_xlfn.XLOOKUP($G2594,Appr.Meta!$A:$A,Appr.Meta!$D:$D,"-",0,1))</f>
        <v>-</v>
      </c>
      <c r="I2594" s="302"/>
      <c r="J2594" s="303" t="str">
        <f>IF($I2594="","-",_xlfn.XLOOKUP($I2594,'CC.Meta'!$A:$A,'CC.Meta'!$D:$D,"-",0,1))</f>
        <v>-</v>
      </c>
      <c r="K2594" s="302"/>
      <c r="L2594" s="146" t="str">
        <f>IF($K2594="","-",_xlfn.XLOOKUP($K2594,Obj.Meta!$A:$A,Obj.Meta!$D:$D,"-",0,1))</f>
        <v>-</v>
      </c>
      <c r="M2594" s="300" t="str">
        <f>IF($K2594="","-",_xlfn.XLOOKUP($K2594,Obj.Meta!$A:$A,Obj.Meta!$F:$F,"-",0,1))</f>
        <v>-</v>
      </c>
      <c r="N2594" s="337" t="str">
        <f t="shared" si="81"/>
        <v>---</v>
      </c>
      <c r="O2594" s="333"/>
      <c r="P2594" s="54"/>
      <c r="Q2594" s="52"/>
      <c r="R2594" s="34"/>
      <c r="S2594" s="53"/>
      <c r="T2594" s="208"/>
      <c r="U2594" s="726"/>
      <c r="V2594" s="206"/>
      <c r="W2594" s="206"/>
      <c r="X2594" s="678"/>
      <c r="Y2594" s="34"/>
      <c r="Z2594" s="610"/>
      <c r="AA2594" s="608"/>
    </row>
    <row r="2595" spans="1:27">
      <c r="A2595" s="145" t="str">
        <f t="shared" si="80"/>
        <v>-</v>
      </c>
      <c r="B2595" s="146" t="str">
        <f>_xlfn.XLOOKUP($A2595,Dept.Meta!$A:$A,Dept.Meta!$F:$F,"-",0,1)</f>
        <v>-</v>
      </c>
      <c r="C2595" s="629" t="str">
        <f>_xlfn.XLOOKUP(_xlfn.CONCAT($G2595,"-",$I2595),Div.Meta!$H:$H,Div.Meta!$C:$C,"-",0,1)</f>
        <v>-</v>
      </c>
      <c r="D2595" s="302"/>
      <c r="E2595" s="146" t="str">
        <f>IF($D2595="","-",_xlfn.XLOOKUP($D2595,Fund.Meta!$A:$A,Fund.Meta!$D:$D,"-",0,1))</f>
        <v>-</v>
      </c>
      <c r="F2595" s="303" t="str">
        <f>IF($D2595="","-",_xlfn.XLOOKUP($D2595,Fund.Meta!$A:$A,Fund.Meta!$E:$E,"-",0,1))</f>
        <v>-</v>
      </c>
      <c r="G2595" s="334"/>
      <c r="H2595" s="303" t="str">
        <f>IF($G2595="","-",_xlfn.XLOOKUP($G2595,Appr.Meta!$A:$A,Appr.Meta!$D:$D,"-",0,1))</f>
        <v>-</v>
      </c>
      <c r="I2595" s="302"/>
      <c r="J2595" s="303" t="str">
        <f>IF($I2595="","-",_xlfn.XLOOKUP($I2595,'CC.Meta'!$A:$A,'CC.Meta'!$D:$D,"-",0,1))</f>
        <v>-</v>
      </c>
      <c r="K2595" s="302"/>
      <c r="L2595" s="146" t="str">
        <f>IF($K2595="","-",_xlfn.XLOOKUP($K2595,Obj.Meta!$A:$A,Obj.Meta!$D:$D,"-",0,1))</f>
        <v>-</v>
      </c>
      <c r="M2595" s="300" t="str">
        <f>IF($K2595="","-",_xlfn.XLOOKUP($K2595,Obj.Meta!$A:$A,Obj.Meta!$F:$F,"-",0,1))</f>
        <v>-</v>
      </c>
      <c r="N2595" s="337" t="str">
        <f t="shared" si="81"/>
        <v>---</v>
      </c>
      <c r="O2595" s="333"/>
      <c r="P2595" s="54"/>
      <c r="Q2595" s="52"/>
      <c r="R2595" s="34"/>
      <c r="S2595" s="53"/>
      <c r="T2595" s="208"/>
      <c r="U2595" s="726"/>
      <c r="V2595" s="206"/>
      <c r="W2595" s="206"/>
      <c r="X2595" s="678"/>
      <c r="Y2595" s="34"/>
      <c r="Z2595" s="610"/>
      <c r="AA2595" s="608"/>
    </row>
    <row r="2596" spans="1:27">
      <c r="A2596" s="145" t="str">
        <f t="shared" si="80"/>
        <v>-</v>
      </c>
      <c r="B2596" s="146" t="str">
        <f>_xlfn.XLOOKUP($A2596,Dept.Meta!$A:$A,Dept.Meta!$F:$F,"-",0,1)</f>
        <v>-</v>
      </c>
      <c r="C2596" s="629" t="str">
        <f>_xlfn.XLOOKUP(_xlfn.CONCAT($G2596,"-",$I2596),Div.Meta!$H:$H,Div.Meta!$C:$C,"-",0,1)</f>
        <v>-</v>
      </c>
      <c r="D2596" s="302"/>
      <c r="E2596" s="146" t="str">
        <f>IF($D2596="","-",_xlfn.XLOOKUP($D2596,Fund.Meta!$A:$A,Fund.Meta!$D:$D,"-",0,1))</f>
        <v>-</v>
      </c>
      <c r="F2596" s="303" t="str">
        <f>IF($D2596="","-",_xlfn.XLOOKUP($D2596,Fund.Meta!$A:$A,Fund.Meta!$E:$E,"-",0,1))</f>
        <v>-</v>
      </c>
      <c r="G2596" s="334"/>
      <c r="H2596" s="303" t="str">
        <f>IF($G2596="","-",_xlfn.XLOOKUP($G2596,Appr.Meta!$A:$A,Appr.Meta!$D:$D,"-",0,1))</f>
        <v>-</v>
      </c>
      <c r="I2596" s="302"/>
      <c r="J2596" s="303" t="str">
        <f>IF($I2596="","-",_xlfn.XLOOKUP($I2596,'CC.Meta'!$A:$A,'CC.Meta'!$D:$D,"-",0,1))</f>
        <v>-</v>
      </c>
      <c r="K2596" s="302"/>
      <c r="L2596" s="146" t="str">
        <f>IF($K2596="","-",_xlfn.XLOOKUP($K2596,Obj.Meta!$A:$A,Obj.Meta!$D:$D,"-",0,1))</f>
        <v>-</v>
      </c>
      <c r="M2596" s="300" t="str">
        <f>IF($K2596="","-",_xlfn.XLOOKUP($K2596,Obj.Meta!$A:$A,Obj.Meta!$F:$F,"-",0,1))</f>
        <v>-</v>
      </c>
      <c r="N2596" s="337" t="str">
        <f t="shared" si="81"/>
        <v>---</v>
      </c>
      <c r="O2596" s="333"/>
      <c r="P2596" s="54"/>
      <c r="Q2596" s="52"/>
      <c r="R2596" s="34"/>
      <c r="S2596" s="53"/>
      <c r="T2596" s="208"/>
      <c r="U2596" s="726"/>
      <c r="V2596" s="206"/>
      <c r="W2596" s="206"/>
      <c r="X2596" s="678"/>
      <c r="Y2596" s="34"/>
      <c r="Z2596" s="610"/>
      <c r="AA2596" s="608"/>
    </row>
    <row r="2597" spans="1:27">
      <c r="A2597" s="145" t="str">
        <f t="shared" si="80"/>
        <v>-</v>
      </c>
      <c r="B2597" s="146" t="str">
        <f>_xlfn.XLOOKUP($A2597,Dept.Meta!$A:$A,Dept.Meta!$F:$F,"-",0,1)</f>
        <v>-</v>
      </c>
      <c r="C2597" s="629" t="str">
        <f>_xlfn.XLOOKUP(_xlfn.CONCAT($G2597,"-",$I2597),Div.Meta!$H:$H,Div.Meta!$C:$C,"-",0,1)</f>
        <v>-</v>
      </c>
      <c r="D2597" s="302"/>
      <c r="E2597" s="146" t="str">
        <f>IF($D2597="","-",_xlfn.XLOOKUP($D2597,Fund.Meta!$A:$A,Fund.Meta!$D:$D,"-",0,1))</f>
        <v>-</v>
      </c>
      <c r="F2597" s="303" t="str">
        <f>IF($D2597="","-",_xlfn.XLOOKUP($D2597,Fund.Meta!$A:$A,Fund.Meta!$E:$E,"-",0,1))</f>
        <v>-</v>
      </c>
      <c r="G2597" s="334"/>
      <c r="H2597" s="303" t="str">
        <f>IF($G2597="","-",_xlfn.XLOOKUP($G2597,Appr.Meta!$A:$A,Appr.Meta!$D:$D,"-",0,1))</f>
        <v>-</v>
      </c>
      <c r="I2597" s="302"/>
      <c r="J2597" s="303" t="str">
        <f>IF($I2597="","-",_xlfn.XLOOKUP($I2597,'CC.Meta'!$A:$A,'CC.Meta'!$D:$D,"-",0,1))</f>
        <v>-</v>
      </c>
      <c r="K2597" s="302"/>
      <c r="L2597" s="146" t="str">
        <f>IF($K2597="","-",_xlfn.XLOOKUP($K2597,Obj.Meta!$A:$A,Obj.Meta!$D:$D,"-",0,1))</f>
        <v>-</v>
      </c>
      <c r="M2597" s="300" t="str">
        <f>IF($K2597="","-",_xlfn.XLOOKUP($K2597,Obj.Meta!$A:$A,Obj.Meta!$F:$F,"-",0,1))</f>
        <v>-</v>
      </c>
      <c r="N2597" s="337" t="str">
        <f t="shared" si="81"/>
        <v>---</v>
      </c>
      <c r="O2597" s="333"/>
      <c r="P2597" s="54"/>
      <c r="Q2597" s="52"/>
      <c r="R2597" s="34"/>
      <c r="S2597" s="53"/>
      <c r="T2597" s="208"/>
      <c r="U2597" s="726"/>
      <c r="V2597" s="206"/>
      <c r="W2597" s="206"/>
      <c r="X2597" s="678"/>
      <c r="Y2597" s="34"/>
      <c r="Z2597" s="610"/>
      <c r="AA2597" s="608"/>
    </row>
    <row r="2598" spans="1:27">
      <c r="A2598" s="145" t="str">
        <f t="shared" si="80"/>
        <v>-</v>
      </c>
      <c r="B2598" s="146" t="str">
        <f>_xlfn.XLOOKUP($A2598,Dept.Meta!$A:$A,Dept.Meta!$F:$F,"-",0,1)</f>
        <v>-</v>
      </c>
      <c r="C2598" s="629" t="str">
        <f>_xlfn.XLOOKUP(_xlfn.CONCAT($G2598,"-",$I2598),Div.Meta!$H:$H,Div.Meta!$C:$C,"-",0,1)</f>
        <v>-</v>
      </c>
      <c r="D2598" s="302"/>
      <c r="E2598" s="146" t="str">
        <f>IF($D2598="","-",_xlfn.XLOOKUP($D2598,Fund.Meta!$A:$A,Fund.Meta!$D:$D,"-",0,1))</f>
        <v>-</v>
      </c>
      <c r="F2598" s="303" t="str">
        <f>IF($D2598="","-",_xlfn.XLOOKUP($D2598,Fund.Meta!$A:$A,Fund.Meta!$E:$E,"-",0,1))</f>
        <v>-</v>
      </c>
      <c r="G2598" s="334"/>
      <c r="H2598" s="303" t="str">
        <f>IF($G2598="","-",_xlfn.XLOOKUP($G2598,Appr.Meta!$A:$A,Appr.Meta!$D:$D,"-",0,1))</f>
        <v>-</v>
      </c>
      <c r="I2598" s="302"/>
      <c r="J2598" s="303" t="str">
        <f>IF($I2598="","-",_xlfn.XLOOKUP($I2598,'CC.Meta'!$A:$A,'CC.Meta'!$D:$D,"-",0,1))</f>
        <v>-</v>
      </c>
      <c r="K2598" s="302"/>
      <c r="L2598" s="146" t="str">
        <f>IF($K2598="","-",_xlfn.XLOOKUP($K2598,Obj.Meta!$A:$A,Obj.Meta!$D:$D,"-",0,1))</f>
        <v>-</v>
      </c>
      <c r="M2598" s="300" t="str">
        <f>IF($K2598="","-",_xlfn.XLOOKUP($K2598,Obj.Meta!$A:$A,Obj.Meta!$F:$F,"-",0,1))</f>
        <v>-</v>
      </c>
      <c r="N2598" s="337" t="str">
        <f t="shared" si="81"/>
        <v>---</v>
      </c>
      <c r="O2598" s="333"/>
      <c r="P2598" s="54"/>
      <c r="Q2598" s="52"/>
      <c r="R2598" s="34"/>
      <c r="S2598" s="53"/>
      <c r="T2598" s="208"/>
      <c r="U2598" s="726"/>
      <c r="V2598" s="206"/>
      <c r="W2598" s="206"/>
      <c r="X2598" s="678"/>
      <c r="Y2598" s="34"/>
      <c r="Z2598" s="610"/>
      <c r="AA2598" s="608"/>
    </row>
    <row r="2599" spans="1:27">
      <c r="A2599" s="145" t="str">
        <f t="shared" si="80"/>
        <v>-</v>
      </c>
      <c r="B2599" s="146" t="str">
        <f>_xlfn.XLOOKUP($A2599,Dept.Meta!$A:$A,Dept.Meta!$F:$F,"-",0,1)</f>
        <v>-</v>
      </c>
      <c r="C2599" s="629" t="str">
        <f>_xlfn.XLOOKUP(_xlfn.CONCAT($G2599,"-",$I2599),Div.Meta!$H:$H,Div.Meta!$C:$C,"-",0,1)</f>
        <v>-</v>
      </c>
      <c r="D2599" s="302"/>
      <c r="E2599" s="146" t="str">
        <f>IF($D2599="","-",_xlfn.XLOOKUP($D2599,Fund.Meta!$A:$A,Fund.Meta!$D:$D,"-",0,1))</f>
        <v>-</v>
      </c>
      <c r="F2599" s="303" t="str">
        <f>IF($D2599="","-",_xlfn.XLOOKUP($D2599,Fund.Meta!$A:$A,Fund.Meta!$E:$E,"-",0,1))</f>
        <v>-</v>
      </c>
      <c r="G2599" s="334"/>
      <c r="H2599" s="303" t="str">
        <f>IF($G2599="","-",_xlfn.XLOOKUP($G2599,Appr.Meta!$A:$A,Appr.Meta!$D:$D,"-",0,1))</f>
        <v>-</v>
      </c>
      <c r="I2599" s="302"/>
      <c r="J2599" s="303" t="str">
        <f>IF($I2599="","-",_xlfn.XLOOKUP($I2599,'CC.Meta'!$A:$A,'CC.Meta'!$D:$D,"-",0,1))</f>
        <v>-</v>
      </c>
      <c r="K2599" s="302"/>
      <c r="L2599" s="146" t="str">
        <f>IF($K2599="","-",_xlfn.XLOOKUP($K2599,Obj.Meta!$A:$A,Obj.Meta!$D:$D,"-",0,1))</f>
        <v>-</v>
      </c>
      <c r="M2599" s="300" t="str">
        <f>IF($K2599="","-",_xlfn.XLOOKUP($K2599,Obj.Meta!$A:$A,Obj.Meta!$F:$F,"-",0,1))</f>
        <v>-</v>
      </c>
      <c r="N2599" s="337" t="str">
        <f t="shared" si="81"/>
        <v>---</v>
      </c>
      <c r="O2599" s="333"/>
      <c r="P2599" s="54"/>
      <c r="Q2599" s="52"/>
      <c r="R2599" s="34"/>
      <c r="S2599" s="53"/>
      <c r="T2599" s="208"/>
      <c r="U2599" s="726"/>
      <c r="V2599" s="206"/>
      <c r="W2599" s="206"/>
      <c r="X2599" s="678"/>
      <c r="Y2599" s="34"/>
      <c r="Z2599" s="610"/>
      <c r="AA2599" s="608"/>
    </row>
    <row r="2600" spans="1:27">
      <c r="A2600" s="145" t="str">
        <f t="shared" si="80"/>
        <v>-</v>
      </c>
      <c r="B2600" s="146" t="str">
        <f>_xlfn.XLOOKUP($A2600,Dept.Meta!$A:$A,Dept.Meta!$F:$F,"-",0,1)</f>
        <v>-</v>
      </c>
      <c r="C2600" s="629" t="str">
        <f>_xlfn.XLOOKUP(_xlfn.CONCAT($G2600,"-",$I2600),Div.Meta!$H:$H,Div.Meta!$C:$C,"-",0,1)</f>
        <v>-</v>
      </c>
      <c r="D2600" s="302"/>
      <c r="E2600" s="146" t="str">
        <f>IF($D2600="","-",_xlfn.XLOOKUP($D2600,Fund.Meta!$A:$A,Fund.Meta!$D:$D,"-",0,1))</f>
        <v>-</v>
      </c>
      <c r="F2600" s="303" t="str">
        <f>IF($D2600="","-",_xlfn.XLOOKUP($D2600,Fund.Meta!$A:$A,Fund.Meta!$E:$E,"-",0,1))</f>
        <v>-</v>
      </c>
      <c r="G2600" s="334"/>
      <c r="H2600" s="303" t="str">
        <f>IF($G2600="","-",_xlfn.XLOOKUP($G2600,Appr.Meta!$A:$A,Appr.Meta!$D:$D,"-",0,1))</f>
        <v>-</v>
      </c>
      <c r="I2600" s="302"/>
      <c r="J2600" s="303" t="str">
        <f>IF($I2600="","-",_xlfn.XLOOKUP($I2600,'CC.Meta'!$A:$A,'CC.Meta'!$D:$D,"-",0,1))</f>
        <v>-</v>
      </c>
      <c r="K2600" s="302"/>
      <c r="L2600" s="146" t="str">
        <f>IF($K2600="","-",_xlfn.XLOOKUP($K2600,Obj.Meta!$A:$A,Obj.Meta!$D:$D,"-",0,1))</f>
        <v>-</v>
      </c>
      <c r="M2600" s="300" t="str">
        <f>IF($K2600="","-",_xlfn.XLOOKUP($K2600,Obj.Meta!$A:$A,Obj.Meta!$F:$F,"-",0,1))</f>
        <v>-</v>
      </c>
      <c r="N2600" s="337" t="str">
        <f t="shared" si="81"/>
        <v>---</v>
      </c>
      <c r="O2600" s="333"/>
      <c r="P2600" s="54"/>
      <c r="Q2600" s="52"/>
      <c r="R2600" s="34"/>
      <c r="S2600" s="53"/>
      <c r="T2600" s="208"/>
      <c r="U2600" s="726"/>
      <c r="V2600" s="206"/>
      <c r="W2600" s="206"/>
      <c r="X2600" s="678"/>
      <c r="Y2600" s="34"/>
      <c r="Z2600" s="610"/>
      <c r="AA2600" s="608"/>
    </row>
    <row r="2601" spans="1:27">
      <c r="A2601" s="145" t="str">
        <f t="shared" si="80"/>
        <v>-</v>
      </c>
      <c r="B2601" s="146" t="str">
        <f>_xlfn.XLOOKUP($A2601,Dept.Meta!$A:$A,Dept.Meta!$F:$F,"-",0,1)</f>
        <v>-</v>
      </c>
      <c r="C2601" s="629" t="str">
        <f>_xlfn.XLOOKUP(_xlfn.CONCAT($G2601,"-",$I2601),Div.Meta!$H:$H,Div.Meta!$C:$C,"-",0,1)</f>
        <v>-</v>
      </c>
      <c r="D2601" s="302"/>
      <c r="E2601" s="146" t="str">
        <f>IF($D2601="","-",_xlfn.XLOOKUP($D2601,Fund.Meta!$A:$A,Fund.Meta!$D:$D,"-",0,1))</f>
        <v>-</v>
      </c>
      <c r="F2601" s="303" t="str">
        <f>IF($D2601="","-",_xlfn.XLOOKUP($D2601,Fund.Meta!$A:$A,Fund.Meta!$E:$E,"-",0,1))</f>
        <v>-</v>
      </c>
      <c r="G2601" s="334"/>
      <c r="H2601" s="303" t="str">
        <f>IF($G2601="","-",_xlfn.XLOOKUP($G2601,Appr.Meta!$A:$A,Appr.Meta!$D:$D,"-",0,1))</f>
        <v>-</v>
      </c>
      <c r="I2601" s="302"/>
      <c r="J2601" s="303" t="str">
        <f>IF($I2601="","-",_xlfn.XLOOKUP($I2601,'CC.Meta'!$A:$A,'CC.Meta'!$D:$D,"-",0,1))</f>
        <v>-</v>
      </c>
      <c r="K2601" s="302"/>
      <c r="L2601" s="146" t="str">
        <f>IF($K2601="","-",_xlfn.XLOOKUP($K2601,Obj.Meta!$A:$A,Obj.Meta!$D:$D,"-",0,1))</f>
        <v>-</v>
      </c>
      <c r="M2601" s="300" t="str">
        <f>IF($K2601="","-",_xlfn.XLOOKUP($K2601,Obj.Meta!$A:$A,Obj.Meta!$F:$F,"-",0,1))</f>
        <v>-</v>
      </c>
      <c r="N2601" s="337" t="str">
        <f t="shared" si="81"/>
        <v>---</v>
      </c>
      <c r="O2601" s="333"/>
      <c r="P2601" s="54"/>
      <c r="Q2601" s="52"/>
      <c r="R2601" s="34"/>
      <c r="S2601" s="53"/>
      <c r="T2601" s="208"/>
      <c r="U2601" s="726"/>
      <c r="V2601" s="206"/>
      <c r="W2601" s="206"/>
      <c r="X2601" s="678"/>
      <c r="Y2601" s="34"/>
      <c r="Z2601" s="610"/>
      <c r="AA2601" s="608"/>
    </row>
    <row r="2602" spans="1:27">
      <c r="A2602" s="145" t="str">
        <f t="shared" si="80"/>
        <v>-</v>
      </c>
      <c r="B2602" s="146" t="str">
        <f>_xlfn.XLOOKUP($A2602,Dept.Meta!$A:$A,Dept.Meta!$F:$F,"-",0,1)</f>
        <v>-</v>
      </c>
      <c r="C2602" s="629" t="str">
        <f>_xlfn.XLOOKUP(_xlfn.CONCAT($G2602,"-",$I2602),Div.Meta!$H:$H,Div.Meta!$C:$C,"-",0,1)</f>
        <v>-</v>
      </c>
      <c r="D2602" s="302"/>
      <c r="E2602" s="146" t="str">
        <f>IF($D2602="","-",_xlfn.XLOOKUP($D2602,Fund.Meta!$A:$A,Fund.Meta!$D:$D,"-",0,1))</f>
        <v>-</v>
      </c>
      <c r="F2602" s="303" t="str">
        <f>IF($D2602="","-",_xlfn.XLOOKUP($D2602,Fund.Meta!$A:$A,Fund.Meta!$E:$E,"-",0,1))</f>
        <v>-</v>
      </c>
      <c r="G2602" s="334"/>
      <c r="H2602" s="303" t="str">
        <f>IF($G2602="","-",_xlfn.XLOOKUP($G2602,Appr.Meta!$A:$A,Appr.Meta!$D:$D,"-",0,1))</f>
        <v>-</v>
      </c>
      <c r="I2602" s="302"/>
      <c r="J2602" s="303" t="str">
        <f>IF($I2602="","-",_xlfn.XLOOKUP($I2602,'CC.Meta'!$A:$A,'CC.Meta'!$D:$D,"-",0,1))</f>
        <v>-</v>
      </c>
      <c r="K2602" s="302"/>
      <c r="L2602" s="146" t="str">
        <f>IF($K2602="","-",_xlfn.XLOOKUP($K2602,Obj.Meta!$A:$A,Obj.Meta!$D:$D,"-",0,1))</f>
        <v>-</v>
      </c>
      <c r="M2602" s="300" t="str">
        <f>IF($K2602="","-",_xlfn.XLOOKUP($K2602,Obj.Meta!$A:$A,Obj.Meta!$F:$F,"-",0,1))</f>
        <v>-</v>
      </c>
      <c r="N2602" s="337" t="str">
        <f t="shared" si="81"/>
        <v>---</v>
      </c>
      <c r="O2602" s="333"/>
      <c r="P2602" s="54"/>
      <c r="Q2602" s="52"/>
      <c r="R2602" s="34"/>
      <c r="S2602" s="53"/>
      <c r="T2602" s="208"/>
      <c r="U2602" s="726"/>
      <c r="V2602" s="206"/>
      <c r="W2602" s="206"/>
      <c r="X2602" s="678"/>
      <c r="Y2602" s="34"/>
      <c r="Z2602" s="610"/>
      <c r="AA2602" s="608"/>
    </row>
    <row r="2603" spans="1:27">
      <c r="A2603" s="145" t="str">
        <f t="shared" si="80"/>
        <v>-</v>
      </c>
      <c r="B2603" s="146" t="str">
        <f>_xlfn.XLOOKUP($A2603,Dept.Meta!$A:$A,Dept.Meta!$F:$F,"-",0,1)</f>
        <v>-</v>
      </c>
      <c r="C2603" s="629" t="str">
        <f>_xlfn.XLOOKUP(_xlfn.CONCAT($G2603,"-",$I2603),Div.Meta!$H:$H,Div.Meta!$C:$C,"-",0,1)</f>
        <v>-</v>
      </c>
      <c r="D2603" s="302"/>
      <c r="E2603" s="146" t="str">
        <f>IF($D2603="","-",_xlfn.XLOOKUP($D2603,Fund.Meta!$A:$A,Fund.Meta!$D:$D,"-",0,1))</f>
        <v>-</v>
      </c>
      <c r="F2603" s="303" t="str">
        <f>IF($D2603="","-",_xlfn.XLOOKUP($D2603,Fund.Meta!$A:$A,Fund.Meta!$E:$E,"-",0,1))</f>
        <v>-</v>
      </c>
      <c r="G2603" s="334"/>
      <c r="H2603" s="303" t="str">
        <f>IF($G2603="","-",_xlfn.XLOOKUP($G2603,Appr.Meta!$A:$A,Appr.Meta!$D:$D,"-",0,1))</f>
        <v>-</v>
      </c>
      <c r="I2603" s="302"/>
      <c r="J2603" s="303" t="str">
        <f>IF($I2603="","-",_xlfn.XLOOKUP($I2603,'CC.Meta'!$A:$A,'CC.Meta'!$D:$D,"-",0,1))</f>
        <v>-</v>
      </c>
      <c r="K2603" s="302"/>
      <c r="L2603" s="146" t="str">
        <f>IF($K2603="","-",_xlfn.XLOOKUP($K2603,Obj.Meta!$A:$A,Obj.Meta!$D:$D,"-",0,1))</f>
        <v>-</v>
      </c>
      <c r="M2603" s="300" t="str">
        <f>IF($K2603="","-",_xlfn.XLOOKUP($K2603,Obj.Meta!$A:$A,Obj.Meta!$F:$F,"-",0,1))</f>
        <v>-</v>
      </c>
      <c r="N2603" s="337" t="str">
        <f t="shared" si="81"/>
        <v>---</v>
      </c>
      <c r="O2603" s="333"/>
      <c r="P2603" s="54"/>
      <c r="Q2603" s="52"/>
      <c r="R2603" s="34"/>
      <c r="S2603" s="53"/>
      <c r="T2603" s="208"/>
      <c r="U2603" s="726"/>
      <c r="V2603" s="206"/>
      <c r="W2603" s="206"/>
      <c r="X2603" s="678"/>
      <c r="Y2603" s="34"/>
      <c r="Z2603" s="610"/>
      <c r="AA2603" s="608"/>
    </row>
    <row r="2604" spans="1:27">
      <c r="A2604" s="145" t="str">
        <f t="shared" si="80"/>
        <v>-</v>
      </c>
      <c r="B2604" s="146" t="str">
        <f>_xlfn.XLOOKUP($A2604,Dept.Meta!$A:$A,Dept.Meta!$F:$F,"-",0,1)</f>
        <v>-</v>
      </c>
      <c r="C2604" s="629" t="str">
        <f>_xlfn.XLOOKUP(_xlfn.CONCAT($G2604,"-",$I2604),Div.Meta!$H:$H,Div.Meta!$C:$C,"-",0,1)</f>
        <v>-</v>
      </c>
      <c r="D2604" s="302"/>
      <c r="E2604" s="146" t="str">
        <f>IF($D2604="","-",_xlfn.XLOOKUP($D2604,Fund.Meta!$A:$A,Fund.Meta!$D:$D,"-",0,1))</f>
        <v>-</v>
      </c>
      <c r="F2604" s="303" t="str">
        <f>IF($D2604="","-",_xlfn.XLOOKUP($D2604,Fund.Meta!$A:$A,Fund.Meta!$E:$E,"-",0,1))</f>
        <v>-</v>
      </c>
      <c r="G2604" s="334"/>
      <c r="H2604" s="303" t="str">
        <f>IF($G2604="","-",_xlfn.XLOOKUP($G2604,Appr.Meta!$A:$A,Appr.Meta!$D:$D,"-",0,1))</f>
        <v>-</v>
      </c>
      <c r="I2604" s="302"/>
      <c r="J2604" s="303" t="str">
        <f>IF($I2604="","-",_xlfn.XLOOKUP($I2604,'CC.Meta'!$A:$A,'CC.Meta'!$D:$D,"-",0,1))</f>
        <v>-</v>
      </c>
      <c r="K2604" s="302"/>
      <c r="L2604" s="146" t="str">
        <f>IF($K2604="","-",_xlfn.XLOOKUP($K2604,Obj.Meta!$A:$A,Obj.Meta!$D:$D,"-",0,1))</f>
        <v>-</v>
      </c>
      <c r="M2604" s="300" t="str">
        <f>IF($K2604="","-",_xlfn.XLOOKUP($K2604,Obj.Meta!$A:$A,Obj.Meta!$F:$F,"-",0,1))</f>
        <v>-</v>
      </c>
      <c r="N2604" s="337" t="str">
        <f t="shared" si="81"/>
        <v>---</v>
      </c>
      <c r="O2604" s="333"/>
      <c r="P2604" s="54"/>
      <c r="Q2604" s="52"/>
      <c r="R2604" s="34"/>
      <c r="S2604" s="53"/>
      <c r="T2604" s="208"/>
      <c r="U2604" s="726"/>
      <c r="V2604" s="206"/>
      <c r="W2604" s="206"/>
      <c r="X2604" s="678"/>
      <c r="Y2604" s="34"/>
      <c r="Z2604" s="610"/>
      <c r="AA2604" s="608"/>
    </row>
    <row r="2605" spans="1:27">
      <c r="A2605" s="145" t="str">
        <f t="shared" si="80"/>
        <v>-</v>
      </c>
      <c r="B2605" s="146" t="str">
        <f>_xlfn.XLOOKUP($A2605,Dept.Meta!$A:$A,Dept.Meta!$F:$F,"-",0,1)</f>
        <v>-</v>
      </c>
      <c r="C2605" s="629" t="str">
        <f>_xlfn.XLOOKUP(_xlfn.CONCAT($G2605,"-",$I2605),Div.Meta!$H:$H,Div.Meta!$C:$C,"-",0,1)</f>
        <v>-</v>
      </c>
      <c r="D2605" s="302"/>
      <c r="E2605" s="146" t="str">
        <f>IF($D2605="","-",_xlfn.XLOOKUP($D2605,Fund.Meta!$A:$A,Fund.Meta!$D:$D,"-",0,1))</f>
        <v>-</v>
      </c>
      <c r="F2605" s="303" t="str">
        <f>IF($D2605="","-",_xlfn.XLOOKUP($D2605,Fund.Meta!$A:$A,Fund.Meta!$E:$E,"-",0,1))</f>
        <v>-</v>
      </c>
      <c r="G2605" s="334"/>
      <c r="H2605" s="303" t="str">
        <f>IF($G2605="","-",_xlfn.XLOOKUP($G2605,Appr.Meta!$A:$A,Appr.Meta!$D:$D,"-",0,1))</f>
        <v>-</v>
      </c>
      <c r="I2605" s="302"/>
      <c r="J2605" s="303" t="str">
        <f>IF($I2605="","-",_xlfn.XLOOKUP($I2605,'CC.Meta'!$A:$A,'CC.Meta'!$D:$D,"-",0,1))</f>
        <v>-</v>
      </c>
      <c r="K2605" s="302"/>
      <c r="L2605" s="146" t="str">
        <f>IF($K2605="","-",_xlfn.XLOOKUP($K2605,Obj.Meta!$A:$A,Obj.Meta!$D:$D,"-",0,1))</f>
        <v>-</v>
      </c>
      <c r="M2605" s="300" t="str">
        <f>IF($K2605="","-",_xlfn.XLOOKUP($K2605,Obj.Meta!$A:$A,Obj.Meta!$F:$F,"-",0,1))</f>
        <v>-</v>
      </c>
      <c r="N2605" s="337" t="str">
        <f t="shared" si="81"/>
        <v>---</v>
      </c>
      <c r="O2605" s="333"/>
      <c r="P2605" s="54"/>
      <c r="Q2605" s="52"/>
      <c r="R2605" s="34"/>
      <c r="S2605" s="53"/>
      <c r="T2605" s="208"/>
      <c r="U2605" s="726"/>
      <c r="V2605" s="206"/>
      <c r="W2605" s="206"/>
      <c r="X2605" s="678"/>
      <c r="Y2605" s="34"/>
      <c r="Z2605" s="610"/>
      <c r="AA2605" s="608"/>
    </row>
    <row r="2606" spans="1:27">
      <c r="A2606" s="145" t="str">
        <f t="shared" si="80"/>
        <v>-</v>
      </c>
      <c r="B2606" s="146" t="str">
        <f>_xlfn.XLOOKUP($A2606,Dept.Meta!$A:$A,Dept.Meta!$F:$F,"-",0,1)</f>
        <v>-</v>
      </c>
      <c r="C2606" s="629" t="str">
        <f>_xlfn.XLOOKUP(_xlfn.CONCAT($G2606,"-",$I2606),Div.Meta!$H:$H,Div.Meta!$C:$C,"-",0,1)</f>
        <v>-</v>
      </c>
      <c r="D2606" s="302"/>
      <c r="E2606" s="146" t="str">
        <f>IF($D2606="","-",_xlfn.XLOOKUP($D2606,Fund.Meta!$A:$A,Fund.Meta!$D:$D,"-",0,1))</f>
        <v>-</v>
      </c>
      <c r="F2606" s="303" t="str">
        <f>IF($D2606="","-",_xlfn.XLOOKUP($D2606,Fund.Meta!$A:$A,Fund.Meta!$E:$E,"-",0,1))</f>
        <v>-</v>
      </c>
      <c r="G2606" s="334"/>
      <c r="H2606" s="303" t="str">
        <f>IF($G2606="","-",_xlfn.XLOOKUP($G2606,Appr.Meta!$A:$A,Appr.Meta!$D:$D,"-",0,1))</f>
        <v>-</v>
      </c>
      <c r="I2606" s="302"/>
      <c r="J2606" s="303" t="str">
        <f>IF($I2606="","-",_xlfn.XLOOKUP($I2606,'CC.Meta'!$A:$A,'CC.Meta'!$D:$D,"-",0,1))</f>
        <v>-</v>
      </c>
      <c r="K2606" s="302"/>
      <c r="L2606" s="146" t="str">
        <f>IF($K2606="","-",_xlfn.XLOOKUP($K2606,Obj.Meta!$A:$A,Obj.Meta!$D:$D,"-",0,1))</f>
        <v>-</v>
      </c>
      <c r="M2606" s="300" t="str">
        <f>IF($K2606="","-",_xlfn.XLOOKUP($K2606,Obj.Meta!$A:$A,Obj.Meta!$F:$F,"-",0,1))</f>
        <v>-</v>
      </c>
      <c r="N2606" s="337" t="str">
        <f t="shared" si="81"/>
        <v>---</v>
      </c>
      <c r="O2606" s="333"/>
      <c r="P2606" s="54"/>
      <c r="Q2606" s="52"/>
      <c r="R2606" s="34"/>
      <c r="S2606" s="53"/>
      <c r="T2606" s="208"/>
      <c r="U2606" s="726"/>
      <c r="V2606" s="206"/>
      <c r="W2606" s="206"/>
      <c r="X2606" s="678"/>
      <c r="Y2606" s="34"/>
      <c r="Z2606" s="610"/>
      <c r="AA2606" s="608"/>
    </row>
    <row r="2607" spans="1:27">
      <c r="A2607" s="145" t="str">
        <f t="shared" si="80"/>
        <v>-</v>
      </c>
      <c r="B2607" s="146" t="str">
        <f>_xlfn.XLOOKUP($A2607,Dept.Meta!$A:$A,Dept.Meta!$F:$F,"-",0,1)</f>
        <v>-</v>
      </c>
      <c r="C2607" s="629" t="str">
        <f>_xlfn.XLOOKUP(_xlfn.CONCAT($G2607,"-",$I2607),Div.Meta!$H:$H,Div.Meta!$C:$C,"-",0,1)</f>
        <v>-</v>
      </c>
      <c r="D2607" s="302"/>
      <c r="E2607" s="146" t="str">
        <f>IF($D2607="","-",_xlfn.XLOOKUP($D2607,Fund.Meta!$A:$A,Fund.Meta!$D:$D,"-",0,1))</f>
        <v>-</v>
      </c>
      <c r="F2607" s="303" t="str">
        <f>IF($D2607="","-",_xlfn.XLOOKUP($D2607,Fund.Meta!$A:$A,Fund.Meta!$E:$E,"-",0,1))</f>
        <v>-</v>
      </c>
      <c r="G2607" s="334"/>
      <c r="H2607" s="303" t="str">
        <f>IF($G2607="","-",_xlfn.XLOOKUP($G2607,Appr.Meta!$A:$A,Appr.Meta!$D:$D,"-",0,1))</f>
        <v>-</v>
      </c>
      <c r="I2607" s="302"/>
      <c r="J2607" s="303" t="str">
        <f>IF($I2607="","-",_xlfn.XLOOKUP($I2607,'CC.Meta'!$A:$A,'CC.Meta'!$D:$D,"-",0,1))</f>
        <v>-</v>
      </c>
      <c r="K2607" s="302"/>
      <c r="L2607" s="146" t="str">
        <f>IF($K2607="","-",_xlfn.XLOOKUP($K2607,Obj.Meta!$A:$A,Obj.Meta!$D:$D,"-",0,1))</f>
        <v>-</v>
      </c>
      <c r="M2607" s="300" t="str">
        <f>IF($K2607="","-",_xlfn.XLOOKUP($K2607,Obj.Meta!$A:$A,Obj.Meta!$F:$F,"-",0,1))</f>
        <v>-</v>
      </c>
      <c r="N2607" s="337" t="str">
        <f t="shared" si="81"/>
        <v>---</v>
      </c>
      <c r="O2607" s="333"/>
      <c r="P2607" s="54"/>
      <c r="Q2607" s="52"/>
      <c r="R2607" s="34"/>
      <c r="S2607" s="53"/>
      <c r="T2607" s="208"/>
      <c r="U2607" s="726"/>
      <c r="V2607" s="206"/>
      <c r="W2607" s="206"/>
      <c r="X2607" s="678"/>
      <c r="Y2607" s="34"/>
      <c r="Z2607" s="610"/>
      <c r="AA2607" s="608"/>
    </row>
    <row r="2608" spans="1:27">
      <c r="A2608" s="145" t="str">
        <f t="shared" si="80"/>
        <v>-</v>
      </c>
      <c r="B2608" s="146" t="str">
        <f>_xlfn.XLOOKUP($A2608,Dept.Meta!$A:$A,Dept.Meta!$F:$F,"-",0,1)</f>
        <v>-</v>
      </c>
      <c r="C2608" s="629" t="str">
        <f>_xlfn.XLOOKUP(_xlfn.CONCAT($G2608,"-",$I2608),Div.Meta!$H:$H,Div.Meta!$C:$C,"-",0,1)</f>
        <v>-</v>
      </c>
      <c r="D2608" s="302"/>
      <c r="E2608" s="146" t="str">
        <f>IF($D2608="","-",_xlfn.XLOOKUP($D2608,Fund.Meta!$A:$A,Fund.Meta!$D:$D,"-",0,1))</f>
        <v>-</v>
      </c>
      <c r="F2608" s="303" t="str">
        <f>IF($D2608="","-",_xlfn.XLOOKUP($D2608,Fund.Meta!$A:$A,Fund.Meta!$E:$E,"-",0,1))</f>
        <v>-</v>
      </c>
      <c r="G2608" s="334"/>
      <c r="H2608" s="303" t="str">
        <f>IF($G2608="","-",_xlfn.XLOOKUP($G2608,Appr.Meta!$A:$A,Appr.Meta!$D:$D,"-",0,1))</f>
        <v>-</v>
      </c>
      <c r="I2608" s="302"/>
      <c r="J2608" s="303" t="str">
        <f>IF($I2608="","-",_xlfn.XLOOKUP($I2608,'CC.Meta'!$A:$A,'CC.Meta'!$D:$D,"-",0,1))</f>
        <v>-</v>
      </c>
      <c r="K2608" s="302"/>
      <c r="L2608" s="146" t="str">
        <f>IF($K2608="","-",_xlfn.XLOOKUP($K2608,Obj.Meta!$A:$A,Obj.Meta!$D:$D,"-",0,1))</f>
        <v>-</v>
      </c>
      <c r="M2608" s="300" t="str">
        <f>IF($K2608="","-",_xlfn.XLOOKUP($K2608,Obj.Meta!$A:$A,Obj.Meta!$F:$F,"-",0,1))</f>
        <v>-</v>
      </c>
      <c r="N2608" s="337" t="str">
        <f t="shared" si="81"/>
        <v>---</v>
      </c>
      <c r="O2608" s="333"/>
      <c r="P2608" s="54"/>
      <c r="Q2608" s="52"/>
      <c r="R2608" s="34"/>
      <c r="S2608" s="53"/>
      <c r="T2608" s="208"/>
      <c r="U2608" s="726"/>
      <c r="V2608" s="206"/>
      <c r="W2608" s="206"/>
      <c r="X2608" s="678"/>
      <c r="Y2608" s="34"/>
      <c r="Z2608" s="610"/>
      <c r="AA2608" s="608"/>
    </row>
    <row r="2609" spans="1:27">
      <c r="A2609" s="145" t="str">
        <f t="shared" si="80"/>
        <v>-</v>
      </c>
      <c r="B2609" s="146" t="str">
        <f>_xlfn.XLOOKUP($A2609,Dept.Meta!$A:$A,Dept.Meta!$F:$F,"-",0,1)</f>
        <v>-</v>
      </c>
      <c r="C2609" s="629" t="str">
        <f>_xlfn.XLOOKUP(_xlfn.CONCAT($G2609,"-",$I2609),Div.Meta!$H:$H,Div.Meta!$C:$C,"-",0,1)</f>
        <v>-</v>
      </c>
      <c r="D2609" s="302"/>
      <c r="E2609" s="146" t="str">
        <f>IF($D2609="","-",_xlfn.XLOOKUP($D2609,Fund.Meta!$A:$A,Fund.Meta!$D:$D,"-",0,1))</f>
        <v>-</v>
      </c>
      <c r="F2609" s="303" t="str">
        <f>IF($D2609="","-",_xlfn.XLOOKUP($D2609,Fund.Meta!$A:$A,Fund.Meta!$E:$E,"-",0,1))</f>
        <v>-</v>
      </c>
      <c r="G2609" s="334"/>
      <c r="H2609" s="303" t="str">
        <f>IF($G2609="","-",_xlfn.XLOOKUP($G2609,Appr.Meta!$A:$A,Appr.Meta!$D:$D,"-",0,1))</f>
        <v>-</v>
      </c>
      <c r="I2609" s="302"/>
      <c r="J2609" s="303" t="str">
        <f>IF($I2609="","-",_xlfn.XLOOKUP($I2609,'CC.Meta'!$A:$A,'CC.Meta'!$D:$D,"-",0,1))</f>
        <v>-</v>
      </c>
      <c r="K2609" s="302"/>
      <c r="L2609" s="146" t="str">
        <f>IF($K2609="","-",_xlfn.XLOOKUP($K2609,Obj.Meta!$A:$A,Obj.Meta!$D:$D,"-",0,1))</f>
        <v>-</v>
      </c>
      <c r="M2609" s="300" t="str">
        <f>IF($K2609="","-",_xlfn.XLOOKUP($K2609,Obj.Meta!$A:$A,Obj.Meta!$F:$F,"-",0,1))</f>
        <v>-</v>
      </c>
      <c r="N2609" s="337" t="str">
        <f t="shared" si="81"/>
        <v>---</v>
      </c>
      <c r="O2609" s="333"/>
      <c r="P2609" s="54"/>
      <c r="Q2609" s="52"/>
      <c r="R2609" s="34"/>
      <c r="S2609" s="53"/>
      <c r="T2609" s="208"/>
      <c r="U2609" s="726"/>
      <c r="V2609" s="206"/>
      <c r="W2609" s="206"/>
      <c r="X2609" s="678"/>
      <c r="Y2609" s="34"/>
      <c r="Z2609" s="610"/>
      <c r="AA2609" s="608"/>
    </row>
    <row r="2610" spans="1:27">
      <c r="A2610" s="145" t="str">
        <f t="shared" si="80"/>
        <v>-</v>
      </c>
      <c r="B2610" s="146" t="str">
        <f>_xlfn.XLOOKUP($A2610,Dept.Meta!$A:$A,Dept.Meta!$F:$F,"-",0,1)</f>
        <v>-</v>
      </c>
      <c r="C2610" s="629" t="str">
        <f>_xlfn.XLOOKUP(_xlfn.CONCAT($G2610,"-",$I2610),Div.Meta!$H:$H,Div.Meta!$C:$C,"-",0,1)</f>
        <v>-</v>
      </c>
      <c r="D2610" s="302"/>
      <c r="E2610" s="146" t="str">
        <f>IF($D2610="","-",_xlfn.XLOOKUP($D2610,Fund.Meta!$A:$A,Fund.Meta!$D:$D,"-",0,1))</f>
        <v>-</v>
      </c>
      <c r="F2610" s="303" t="str">
        <f>IF($D2610="","-",_xlfn.XLOOKUP($D2610,Fund.Meta!$A:$A,Fund.Meta!$E:$E,"-",0,1))</f>
        <v>-</v>
      </c>
      <c r="G2610" s="334"/>
      <c r="H2610" s="303" t="str">
        <f>IF($G2610="","-",_xlfn.XLOOKUP($G2610,Appr.Meta!$A:$A,Appr.Meta!$D:$D,"-",0,1))</f>
        <v>-</v>
      </c>
      <c r="I2610" s="302"/>
      <c r="J2610" s="303" t="str">
        <f>IF($I2610="","-",_xlfn.XLOOKUP($I2610,'CC.Meta'!$A:$A,'CC.Meta'!$D:$D,"-",0,1))</f>
        <v>-</v>
      </c>
      <c r="K2610" s="302"/>
      <c r="L2610" s="146" t="str">
        <f>IF($K2610="","-",_xlfn.XLOOKUP($K2610,Obj.Meta!$A:$A,Obj.Meta!$D:$D,"-",0,1))</f>
        <v>-</v>
      </c>
      <c r="M2610" s="300" t="str">
        <f>IF($K2610="","-",_xlfn.XLOOKUP($K2610,Obj.Meta!$A:$A,Obj.Meta!$F:$F,"-",0,1))</f>
        <v>-</v>
      </c>
      <c r="N2610" s="337" t="str">
        <f t="shared" si="81"/>
        <v>---</v>
      </c>
      <c r="O2610" s="333"/>
      <c r="P2610" s="54"/>
      <c r="Q2610" s="52"/>
      <c r="R2610" s="34"/>
      <c r="S2610" s="53"/>
      <c r="T2610" s="208"/>
      <c r="U2610" s="726"/>
      <c r="V2610" s="206"/>
      <c r="W2610" s="206"/>
      <c r="X2610" s="678"/>
      <c r="Y2610" s="34"/>
      <c r="Z2610" s="610"/>
      <c r="AA2610" s="608"/>
    </row>
    <row r="2611" spans="1:27">
      <c r="A2611" s="145" t="str">
        <f t="shared" si="80"/>
        <v>-</v>
      </c>
      <c r="B2611" s="146" t="str">
        <f>_xlfn.XLOOKUP($A2611,Dept.Meta!$A:$A,Dept.Meta!$F:$F,"-",0,1)</f>
        <v>-</v>
      </c>
      <c r="C2611" s="629" t="str">
        <f>_xlfn.XLOOKUP(_xlfn.CONCAT($G2611,"-",$I2611),Div.Meta!$H:$H,Div.Meta!$C:$C,"-",0,1)</f>
        <v>-</v>
      </c>
      <c r="D2611" s="302"/>
      <c r="E2611" s="146" t="str">
        <f>IF($D2611="","-",_xlfn.XLOOKUP($D2611,Fund.Meta!$A:$A,Fund.Meta!$D:$D,"-",0,1))</f>
        <v>-</v>
      </c>
      <c r="F2611" s="303" t="str">
        <f>IF($D2611="","-",_xlfn.XLOOKUP($D2611,Fund.Meta!$A:$A,Fund.Meta!$E:$E,"-",0,1))</f>
        <v>-</v>
      </c>
      <c r="G2611" s="334"/>
      <c r="H2611" s="303" t="str">
        <f>IF($G2611="","-",_xlfn.XLOOKUP($G2611,Appr.Meta!$A:$A,Appr.Meta!$D:$D,"-",0,1))</f>
        <v>-</v>
      </c>
      <c r="I2611" s="302"/>
      <c r="J2611" s="303" t="str">
        <f>IF($I2611="","-",_xlfn.XLOOKUP($I2611,'CC.Meta'!$A:$A,'CC.Meta'!$D:$D,"-",0,1))</f>
        <v>-</v>
      </c>
      <c r="K2611" s="302"/>
      <c r="L2611" s="146" t="str">
        <f>IF($K2611="","-",_xlfn.XLOOKUP($K2611,Obj.Meta!$A:$A,Obj.Meta!$D:$D,"-",0,1))</f>
        <v>-</v>
      </c>
      <c r="M2611" s="300" t="str">
        <f>IF($K2611="","-",_xlfn.XLOOKUP($K2611,Obj.Meta!$A:$A,Obj.Meta!$F:$F,"-",0,1))</f>
        <v>-</v>
      </c>
      <c r="N2611" s="337" t="str">
        <f t="shared" si="81"/>
        <v>---</v>
      </c>
      <c r="O2611" s="333"/>
      <c r="P2611" s="54"/>
      <c r="Q2611" s="52"/>
      <c r="R2611" s="34"/>
      <c r="S2611" s="53"/>
      <c r="T2611" s="208"/>
      <c r="U2611" s="726"/>
      <c r="V2611" s="206"/>
      <c r="W2611" s="206"/>
      <c r="X2611" s="678"/>
      <c r="Y2611" s="34"/>
      <c r="Z2611" s="610"/>
      <c r="AA2611" s="608"/>
    </row>
    <row r="2612" spans="1:27">
      <c r="A2612" s="145" t="str">
        <f t="shared" si="80"/>
        <v>-</v>
      </c>
      <c r="B2612" s="146" t="str">
        <f>_xlfn.XLOOKUP($A2612,Dept.Meta!$A:$A,Dept.Meta!$F:$F,"-",0,1)</f>
        <v>-</v>
      </c>
      <c r="C2612" s="629" t="str">
        <f>_xlfn.XLOOKUP(_xlfn.CONCAT($G2612,"-",$I2612),Div.Meta!$H:$H,Div.Meta!$C:$C,"-",0,1)</f>
        <v>-</v>
      </c>
      <c r="D2612" s="302"/>
      <c r="E2612" s="146" t="str">
        <f>IF($D2612="","-",_xlfn.XLOOKUP($D2612,Fund.Meta!$A:$A,Fund.Meta!$D:$D,"-",0,1))</f>
        <v>-</v>
      </c>
      <c r="F2612" s="303" t="str">
        <f>IF($D2612="","-",_xlfn.XLOOKUP($D2612,Fund.Meta!$A:$A,Fund.Meta!$E:$E,"-",0,1))</f>
        <v>-</v>
      </c>
      <c r="G2612" s="334"/>
      <c r="H2612" s="303" t="str">
        <f>IF($G2612="","-",_xlfn.XLOOKUP($G2612,Appr.Meta!$A:$A,Appr.Meta!$D:$D,"-",0,1))</f>
        <v>-</v>
      </c>
      <c r="I2612" s="302"/>
      <c r="J2612" s="303" t="str">
        <f>IF($I2612="","-",_xlfn.XLOOKUP($I2612,'CC.Meta'!$A:$A,'CC.Meta'!$D:$D,"-",0,1))</f>
        <v>-</v>
      </c>
      <c r="K2612" s="302"/>
      <c r="L2612" s="146" t="str">
        <f>IF($K2612="","-",_xlfn.XLOOKUP($K2612,Obj.Meta!$A:$A,Obj.Meta!$D:$D,"-",0,1))</f>
        <v>-</v>
      </c>
      <c r="M2612" s="300" t="str">
        <f>IF($K2612="","-",_xlfn.XLOOKUP($K2612,Obj.Meta!$A:$A,Obj.Meta!$F:$F,"-",0,1))</f>
        <v>-</v>
      </c>
      <c r="N2612" s="337" t="str">
        <f t="shared" si="81"/>
        <v>---</v>
      </c>
      <c r="O2612" s="333"/>
      <c r="P2612" s="54"/>
      <c r="Q2612" s="52"/>
      <c r="R2612" s="34"/>
      <c r="S2612" s="53"/>
      <c r="T2612" s="208"/>
      <c r="U2612" s="726"/>
      <c r="V2612" s="206"/>
      <c r="W2612" s="206"/>
      <c r="X2612" s="678"/>
      <c r="Y2612" s="34"/>
      <c r="Z2612" s="610"/>
      <c r="AA2612" s="608"/>
    </row>
    <row r="2613" spans="1:27">
      <c r="A2613" s="145" t="str">
        <f t="shared" si="80"/>
        <v>-</v>
      </c>
      <c r="B2613" s="146" t="str">
        <f>_xlfn.XLOOKUP($A2613,Dept.Meta!$A:$A,Dept.Meta!$F:$F,"-",0,1)</f>
        <v>-</v>
      </c>
      <c r="C2613" s="629" t="str">
        <f>_xlfn.XLOOKUP(_xlfn.CONCAT($G2613,"-",$I2613),Div.Meta!$H:$H,Div.Meta!$C:$C,"-",0,1)</f>
        <v>-</v>
      </c>
      <c r="D2613" s="302"/>
      <c r="E2613" s="146" t="str">
        <f>IF($D2613="","-",_xlfn.XLOOKUP($D2613,Fund.Meta!$A:$A,Fund.Meta!$D:$D,"-",0,1))</f>
        <v>-</v>
      </c>
      <c r="F2613" s="303" t="str">
        <f>IF($D2613="","-",_xlfn.XLOOKUP($D2613,Fund.Meta!$A:$A,Fund.Meta!$E:$E,"-",0,1))</f>
        <v>-</v>
      </c>
      <c r="G2613" s="334"/>
      <c r="H2613" s="303" t="str">
        <f>IF($G2613="","-",_xlfn.XLOOKUP($G2613,Appr.Meta!$A:$A,Appr.Meta!$D:$D,"-",0,1))</f>
        <v>-</v>
      </c>
      <c r="I2613" s="302"/>
      <c r="J2613" s="303" t="str">
        <f>IF($I2613="","-",_xlfn.XLOOKUP($I2613,'CC.Meta'!$A:$A,'CC.Meta'!$D:$D,"-",0,1))</f>
        <v>-</v>
      </c>
      <c r="K2613" s="302"/>
      <c r="L2613" s="146" t="str">
        <f>IF($K2613="","-",_xlfn.XLOOKUP($K2613,Obj.Meta!$A:$A,Obj.Meta!$D:$D,"-",0,1))</f>
        <v>-</v>
      </c>
      <c r="M2613" s="300" t="str">
        <f>IF($K2613="","-",_xlfn.XLOOKUP($K2613,Obj.Meta!$A:$A,Obj.Meta!$F:$F,"-",0,1))</f>
        <v>-</v>
      </c>
      <c r="N2613" s="337" t="str">
        <f t="shared" si="81"/>
        <v>---</v>
      </c>
      <c r="O2613" s="333"/>
      <c r="P2613" s="54"/>
      <c r="Q2613" s="52"/>
      <c r="R2613" s="34"/>
      <c r="S2613" s="53"/>
      <c r="T2613" s="208"/>
      <c r="U2613" s="726"/>
      <c r="V2613" s="206"/>
      <c r="W2613" s="206"/>
      <c r="X2613" s="678"/>
      <c r="Y2613" s="34"/>
      <c r="Z2613" s="610"/>
      <c r="AA2613" s="608"/>
    </row>
    <row r="2614" spans="1:27">
      <c r="A2614" s="145" t="str">
        <f t="shared" si="80"/>
        <v>-</v>
      </c>
      <c r="B2614" s="146" t="str">
        <f>_xlfn.XLOOKUP($A2614,Dept.Meta!$A:$A,Dept.Meta!$F:$F,"-",0,1)</f>
        <v>-</v>
      </c>
      <c r="C2614" s="629" t="str">
        <f>_xlfn.XLOOKUP(_xlfn.CONCAT($G2614,"-",$I2614),Div.Meta!$H:$H,Div.Meta!$C:$C,"-",0,1)</f>
        <v>-</v>
      </c>
      <c r="D2614" s="302"/>
      <c r="E2614" s="146" t="str">
        <f>IF($D2614="","-",_xlfn.XLOOKUP($D2614,Fund.Meta!$A:$A,Fund.Meta!$D:$D,"-",0,1))</f>
        <v>-</v>
      </c>
      <c r="F2614" s="303" t="str">
        <f>IF($D2614="","-",_xlfn.XLOOKUP($D2614,Fund.Meta!$A:$A,Fund.Meta!$E:$E,"-",0,1))</f>
        <v>-</v>
      </c>
      <c r="G2614" s="334"/>
      <c r="H2614" s="303" t="str">
        <f>IF($G2614="","-",_xlfn.XLOOKUP($G2614,Appr.Meta!$A:$A,Appr.Meta!$D:$D,"-",0,1))</f>
        <v>-</v>
      </c>
      <c r="I2614" s="302"/>
      <c r="J2614" s="303" t="str">
        <f>IF($I2614="","-",_xlfn.XLOOKUP($I2614,'CC.Meta'!$A:$A,'CC.Meta'!$D:$D,"-",0,1))</f>
        <v>-</v>
      </c>
      <c r="K2614" s="302"/>
      <c r="L2614" s="146" t="str">
        <f>IF($K2614="","-",_xlfn.XLOOKUP($K2614,Obj.Meta!$A:$A,Obj.Meta!$D:$D,"-",0,1))</f>
        <v>-</v>
      </c>
      <c r="M2614" s="300" t="str">
        <f>IF($K2614="","-",_xlfn.XLOOKUP($K2614,Obj.Meta!$A:$A,Obj.Meta!$F:$F,"-",0,1))</f>
        <v>-</v>
      </c>
      <c r="N2614" s="337" t="str">
        <f t="shared" si="81"/>
        <v>---</v>
      </c>
      <c r="O2614" s="333"/>
      <c r="P2614" s="54"/>
      <c r="Q2614" s="52"/>
      <c r="R2614" s="34"/>
      <c r="S2614" s="53"/>
      <c r="T2614" s="208"/>
      <c r="U2614" s="726"/>
      <c r="V2614" s="206"/>
      <c r="W2614" s="206"/>
      <c r="X2614" s="678"/>
      <c r="Y2614" s="34"/>
      <c r="Z2614" s="610"/>
      <c r="AA2614" s="608"/>
    </row>
    <row r="2615" spans="1:27">
      <c r="A2615" s="145" t="str">
        <f t="shared" si="80"/>
        <v>-</v>
      </c>
      <c r="B2615" s="146" t="str">
        <f>_xlfn.XLOOKUP($A2615,Dept.Meta!$A:$A,Dept.Meta!$F:$F,"-",0,1)</f>
        <v>-</v>
      </c>
      <c r="C2615" s="629" t="str">
        <f>_xlfn.XLOOKUP(_xlfn.CONCAT($G2615,"-",$I2615),Div.Meta!$H:$H,Div.Meta!$C:$C,"-",0,1)</f>
        <v>-</v>
      </c>
      <c r="D2615" s="302"/>
      <c r="E2615" s="146" t="str">
        <f>IF($D2615="","-",_xlfn.XLOOKUP($D2615,Fund.Meta!$A:$A,Fund.Meta!$D:$D,"-",0,1))</f>
        <v>-</v>
      </c>
      <c r="F2615" s="303" t="str">
        <f>IF($D2615="","-",_xlfn.XLOOKUP($D2615,Fund.Meta!$A:$A,Fund.Meta!$E:$E,"-",0,1))</f>
        <v>-</v>
      </c>
      <c r="G2615" s="334"/>
      <c r="H2615" s="303" t="str">
        <f>IF($G2615="","-",_xlfn.XLOOKUP($G2615,Appr.Meta!$A:$A,Appr.Meta!$D:$D,"-",0,1))</f>
        <v>-</v>
      </c>
      <c r="I2615" s="302"/>
      <c r="J2615" s="303" t="str">
        <f>IF($I2615="","-",_xlfn.XLOOKUP($I2615,'CC.Meta'!$A:$A,'CC.Meta'!$D:$D,"-",0,1))</f>
        <v>-</v>
      </c>
      <c r="K2615" s="302"/>
      <c r="L2615" s="146" t="str">
        <f>IF($K2615="","-",_xlfn.XLOOKUP($K2615,Obj.Meta!$A:$A,Obj.Meta!$D:$D,"-",0,1))</f>
        <v>-</v>
      </c>
      <c r="M2615" s="300" t="str">
        <f>IF($K2615="","-",_xlfn.XLOOKUP($K2615,Obj.Meta!$A:$A,Obj.Meta!$F:$F,"-",0,1))</f>
        <v>-</v>
      </c>
      <c r="N2615" s="337" t="str">
        <f t="shared" si="81"/>
        <v>---</v>
      </c>
      <c r="O2615" s="333"/>
      <c r="P2615" s="54"/>
      <c r="Q2615" s="52"/>
      <c r="R2615" s="34"/>
      <c r="S2615" s="53"/>
      <c r="T2615" s="208"/>
      <c r="U2615" s="726"/>
      <c r="V2615" s="206"/>
      <c r="W2615" s="206"/>
      <c r="X2615" s="678"/>
      <c r="Y2615" s="34"/>
      <c r="Z2615" s="610"/>
      <c r="AA2615" s="608"/>
    </row>
    <row r="2616" spans="1:27">
      <c r="A2616" s="145" t="str">
        <f t="shared" si="80"/>
        <v>-</v>
      </c>
      <c r="B2616" s="146" t="str">
        <f>_xlfn.XLOOKUP($A2616,Dept.Meta!$A:$A,Dept.Meta!$F:$F,"-",0,1)</f>
        <v>-</v>
      </c>
      <c r="C2616" s="629" t="str">
        <f>_xlfn.XLOOKUP(_xlfn.CONCAT($G2616,"-",$I2616),Div.Meta!$H:$H,Div.Meta!$C:$C,"-",0,1)</f>
        <v>-</v>
      </c>
      <c r="D2616" s="302"/>
      <c r="E2616" s="146" t="str">
        <f>IF($D2616="","-",_xlfn.XLOOKUP($D2616,Fund.Meta!$A:$A,Fund.Meta!$D:$D,"-",0,1))</f>
        <v>-</v>
      </c>
      <c r="F2616" s="303" t="str">
        <f>IF($D2616="","-",_xlfn.XLOOKUP($D2616,Fund.Meta!$A:$A,Fund.Meta!$E:$E,"-",0,1))</f>
        <v>-</v>
      </c>
      <c r="G2616" s="334"/>
      <c r="H2616" s="303" t="str">
        <f>IF($G2616="","-",_xlfn.XLOOKUP($G2616,Appr.Meta!$A:$A,Appr.Meta!$D:$D,"-",0,1))</f>
        <v>-</v>
      </c>
      <c r="I2616" s="302"/>
      <c r="J2616" s="303" t="str">
        <f>IF($I2616="","-",_xlfn.XLOOKUP($I2616,'CC.Meta'!$A:$A,'CC.Meta'!$D:$D,"-",0,1))</f>
        <v>-</v>
      </c>
      <c r="K2616" s="302"/>
      <c r="L2616" s="146" t="str">
        <f>IF($K2616="","-",_xlfn.XLOOKUP($K2616,Obj.Meta!$A:$A,Obj.Meta!$D:$D,"-",0,1))</f>
        <v>-</v>
      </c>
      <c r="M2616" s="300" t="str">
        <f>IF($K2616="","-",_xlfn.XLOOKUP($K2616,Obj.Meta!$A:$A,Obj.Meta!$F:$F,"-",0,1))</f>
        <v>-</v>
      </c>
      <c r="N2616" s="337" t="str">
        <f t="shared" si="81"/>
        <v>---</v>
      </c>
      <c r="O2616" s="333"/>
      <c r="P2616" s="54"/>
      <c r="Q2616" s="52"/>
      <c r="R2616" s="34"/>
      <c r="S2616" s="53"/>
      <c r="T2616" s="208"/>
      <c r="U2616" s="726"/>
      <c r="V2616" s="206"/>
      <c r="W2616" s="206"/>
      <c r="X2616" s="678"/>
      <c r="Y2616" s="34"/>
      <c r="Z2616" s="610"/>
      <c r="AA2616" s="608"/>
    </row>
    <row r="2617" spans="1:27">
      <c r="A2617" s="145" t="str">
        <f t="shared" si="80"/>
        <v>-</v>
      </c>
      <c r="B2617" s="146" t="str">
        <f>_xlfn.XLOOKUP($A2617,Dept.Meta!$A:$A,Dept.Meta!$F:$F,"-",0,1)</f>
        <v>-</v>
      </c>
      <c r="C2617" s="629" t="str">
        <f>_xlfn.XLOOKUP(_xlfn.CONCAT($G2617,"-",$I2617),Div.Meta!$H:$H,Div.Meta!$C:$C,"-",0,1)</f>
        <v>-</v>
      </c>
      <c r="D2617" s="302"/>
      <c r="E2617" s="146" t="str">
        <f>IF($D2617="","-",_xlfn.XLOOKUP($D2617,Fund.Meta!$A:$A,Fund.Meta!$D:$D,"-",0,1))</f>
        <v>-</v>
      </c>
      <c r="F2617" s="303" t="str">
        <f>IF($D2617="","-",_xlfn.XLOOKUP($D2617,Fund.Meta!$A:$A,Fund.Meta!$E:$E,"-",0,1))</f>
        <v>-</v>
      </c>
      <c r="G2617" s="334"/>
      <c r="H2617" s="303" t="str">
        <f>IF($G2617="","-",_xlfn.XLOOKUP($G2617,Appr.Meta!$A:$A,Appr.Meta!$D:$D,"-",0,1))</f>
        <v>-</v>
      </c>
      <c r="I2617" s="302"/>
      <c r="J2617" s="303" t="str">
        <f>IF($I2617="","-",_xlfn.XLOOKUP($I2617,'CC.Meta'!$A:$A,'CC.Meta'!$D:$D,"-",0,1))</f>
        <v>-</v>
      </c>
      <c r="K2617" s="302"/>
      <c r="L2617" s="146" t="str">
        <f>IF($K2617="","-",_xlfn.XLOOKUP($K2617,Obj.Meta!$A:$A,Obj.Meta!$D:$D,"-",0,1))</f>
        <v>-</v>
      </c>
      <c r="M2617" s="300" t="str">
        <f>IF($K2617="","-",_xlfn.XLOOKUP($K2617,Obj.Meta!$A:$A,Obj.Meta!$F:$F,"-",0,1))</f>
        <v>-</v>
      </c>
      <c r="N2617" s="337" t="str">
        <f t="shared" si="81"/>
        <v>---</v>
      </c>
      <c r="O2617" s="333"/>
      <c r="P2617" s="54"/>
      <c r="Q2617" s="52"/>
      <c r="R2617" s="34"/>
      <c r="S2617" s="53"/>
      <c r="T2617" s="208"/>
      <c r="U2617" s="726"/>
      <c r="V2617" s="206"/>
      <c r="W2617" s="206"/>
      <c r="X2617" s="678"/>
      <c r="Y2617" s="34"/>
      <c r="Z2617" s="610"/>
      <c r="AA2617" s="608"/>
    </row>
    <row r="2618" spans="1:27">
      <c r="A2618" s="145" t="str">
        <f t="shared" si="80"/>
        <v>-</v>
      </c>
      <c r="B2618" s="146" t="str">
        <f>_xlfn.XLOOKUP($A2618,Dept.Meta!$A:$A,Dept.Meta!$F:$F,"-",0,1)</f>
        <v>-</v>
      </c>
      <c r="C2618" s="629" t="str">
        <f>_xlfn.XLOOKUP(_xlfn.CONCAT($G2618,"-",$I2618),Div.Meta!$H:$H,Div.Meta!$C:$C,"-",0,1)</f>
        <v>-</v>
      </c>
      <c r="D2618" s="302"/>
      <c r="E2618" s="146" t="str">
        <f>IF($D2618="","-",_xlfn.XLOOKUP($D2618,Fund.Meta!$A:$A,Fund.Meta!$D:$D,"-",0,1))</f>
        <v>-</v>
      </c>
      <c r="F2618" s="303" t="str">
        <f>IF($D2618="","-",_xlfn.XLOOKUP($D2618,Fund.Meta!$A:$A,Fund.Meta!$E:$E,"-",0,1))</f>
        <v>-</v>
      </c>
      <c r="G2618" s="334"/>
      <c r="H2618" s="303" t="str">
        <f>IF($G2618="","-",_xlfn.XLOOKUP($G2618,Appr.Meta!$A:$A,Appr.Meta!$D:$D,"-",0,1))</f>
        <v>-</v>
      </c>
      <c r="I2618" s="302"/>
      <c r="J2618" s="303" t="str">
        <f>IF($I2618="","-",_xlfn.XLOOKUP($I2618,'CC.Meta'!$A:$A,'CC.Meta'!$D:$D,"-",0,1))</f>
        <v>-</v>
      </c>
      <c r="K2618" s="302"/>
      <c r="L2618" s="146" t="str">
        <f>IF($K2618="","-",_xlfn.XLOOKUP($K2618,Obj.Meta!$A:$A,Obj.Meta!$D:$D,"-",0,1))</f>
        <v>-</v>
      </c>
      <c r="M2618" s="300" t="str">
        <f>IF($K2618="","-",_xlfn.XLOOKUP($K2618,Obj.Meta!$A:$A,Obj.Meta!$F:$F,"-",0,1))</f>
        <v>-</v>
      </c>
      <c r="N2618" s="337" t="str">
        <f t="shared" si="81"/>
        <v>---</v>
      </c>
      <c r="O2618" s="333"/>
      <c r="P2618" s="54"/>
      <c r="Q2618" s="52"/>
      <c r="R2618" s="34"/>
      <c r="S2618" s="53"/>
      <c r="T2618" s="208"/>
      <c r="U2618" s="726"/>
      <c r="V2618" s="206"/>
      <c r="W2618" s="206"/>
      <c r="X2618" s="678"/>
      <c r="Y2618" s="34"/>
      <c r="Z2618" s="610"/>
      <c r="AA2618" s="608"/>
    </row>
    <row r="2619" spans="1:27">
      <c r="A2619" s="145" t="str">
        <f t="shared" si="80"/>
        <v>-</v>
      </c>
      <c r="B2619" s="146" t="str">
        <f>_xlfn.XLOOKUP($A2619,Dept.Meta!$A:$A,Dept.Meta!$F:$F,"-",0,1)</f>
        <v>-</v>
      </c>
      <c r="C2619" s="629" t="str">
        <f>_xlfn.XLOOKUP(_xlfn.CONCAT($G2619,"-",$I2619),Div.Meta!$H:$H,Div.Meta!$C:$C,"-",0,1)</f>
        <v>-</v>
      </c>
      <c r="D2619" s="302"/>
      <c r="E2619" s="146" t="str">
        <f>IF($D2619="","-",_xlfn.XLOOKUP($D2619,Fund.Meta!$A:$A,Fund.Meta!$D:$D,"-",0,1))</f>
        <v>-</v>
      </c>
      <c r="F2619" s="303" t="str">
        <f>IF($D2619="","-",_xlfn.XLOOKUP($D2619,Fund.Meta!$A:$A,Fund.Meta!$E:$E,"-",0,1))</f>
        <v>-</v>
      </c>
      <c r="G2619" s="334"/>
      <c r="H2619" s="303" t="str">
        <f>IF($G2619="","-",_xlfn.XLOOKUP($G2619,Appr.Meta!$A:$A,Appr.Meta!$D:$D,"-",0,1))</f>
        <v>-</v>
      </c>
      <c r="I2619" s="302"/>
      <c r="J2619" s="303" t="str">
        <f>IF($I2619="","-",_xlfn.XLOOKUP($I2619,'CC.Meta'!$A:$A,'CC.Meta'!$D:$D,"-",0,1))</f>
        <v>-</v>
      </c>
      <c r="K2619" s="302"/>
      <c r="L2619" s="146" t="str">
        <f>IF($K2619="","-",_xlfn.XLOOKUP($K2619,Obj.Meta!$A:$A,Obj.Meta!$D:$D,"-",0,1))</f>
        <v>-</v>
      </c>
      <c r="M2619" s="300" t="str">
        <f>IF($K2619="","-",_xlfn.XLOOKUP($K2619,Obj.Meta!$A:$A,Obj.Meta!$F:$F,"-",0,1))</f>
        <v>-</v>
      </c>
      <c r="N2619" s="337" t="str">
        <f t="shared" si="81"/>
        <v>---</v>
      </c>
      <c r="O2619" s="333"/>
      <c r="P2619" s="54"/>
      <c r="Q2619" s="52"/>
      <c r="R2619" s="34"/>
      <c r="S2619" s="53"/>
      <c r="T2619" s="208"/>
      <c r="U2619" s="726"/>
      <c r="V2619" s="206"/>
      <c r="W2619" s="206"/>
      <c r="X2619" s="678"/>
      <c r="Y2619" s="34"/>
      <c r="Z2619" s="610"/>
      <c r="AA2619" s="608"/>
    </row>
    <row r="2620" spans="1:27">
      <c r="A2620" s="145" t="str">
        <f t="shared" si="80"/>
        <v>-</v>
      </c>
      <c r="B2620" s="146" t="str">
        <f>_xlfn.XLOOKUP($A2620,Dept.Meta!$A:$A,Dept.Meta!$F:$F,"-",0,1)</f>
        <v>-</v>
      </c>
      <c r="C2620" s="629" t="str">
        <f>_xlfn.XLOOKUP(_xlfn.CONCAT($G2620,"-",$I2620),Div.Meta!$H:$H,Div.Meta!$C:$C,"-",0,1)</f>
        <v>-</v>
      </c>
      <c r="D2620" s="302"/>
      <c r="E2620" s="146" t="str">
        <f>IF($D2620="","-",_xlfn.XLOOKUP($D2620,Fund.Meta!$A:$A,Fund.Meta!$D:$D,"-",0,1))</f>
        <v>-</v>
      </c>
      <c r="F2620" s="303" t="str">
        <f>IF($D2620="","-",_xlfn.XLOOKUP($D2620,Fund.Meta!$A:$A,Fund.Meta!$E:$E,"-",0,1))</f>
        <v>-</v>
      </c>
      <c r="G2620" s="334"/>
      <c r="H2620" s="303" t="str">
        <f>IF($G2620="","-",_xlfn.XLOOKUP($G2620,Appr.Meta!$A:$A,Appr.Meta!$D:$D,"-",0,1))</f>
        <v>-</v>
      </c>
      <c r="I2620" s="302"/>
      <c r="J2620" s="303" t="str">
        <f>IF($I2620="","-",_xlfn.XLOOKUP($I2620,'CC.Meta'!$A:$A,'CC.Meta'!$D:$D,"-",0,1))</f>
        <v>-</v>
      </c>
      <c r="K2620" s="302"/>
      <c r="L2620" s="146" t="str">
        <f>IF($K2620="","-",_xlfn.XLOOKUP($K2620,Obj.Meta!$A:$A,Obj.Meta!$D:$D,"-",0,1))</f>
        <v>-</v>
      </c>
      <c r="M2620" s="300" t="str">
        <f>IF($K2620="","-",_xlfn.XLOOKUP($K2620,Obj.Meta!$A:$A,Obj.Meta!$F:$F,"-",0,1))</f>
        <v>-</v>
      </c>
      <c r="N2620" s="337" t="str">
        <f t="shared" si="81"/>
        <v>---</v>
      </c>
      <c r="O2620" s="333"/>
      <c r="P2620" s="54"/>
      <c r="Q2620" s="52"/>
      <c r="R2620" s="34"/>
      <c r="S2620" s="53"/>
      <c r="T2620" s="208"/>
      <c r="U2620" s="726"/>
      <c r="V2620" s="206"/>
      <c r="W2620" s="206"/>
      <c r="X2620" s="678"/>
      <c r="Y2620" s="34"/>
      <c r="Z2620" s="610"/>
      <c r="AA2620" s="608"/>
    </row>
    <row r="2621" spans="1:27">
      <c r="A2621" s="145" t="str">
        <f t="shared" si="80"/>
        <v>-</v>
      </c>
      <c r="B2621" s="146" t="str">
        <f>_xlfn.XLOOKUP($A2621,Dept.Meta!$A:$A,Dept.Meta!$F:$F,"-",0,1)</f>
        <v>-</v>
      </c>
      <c r="C2621" s="629" t="str">
        <f>_xlfn.XLOOKUP(_xlfn.CONCAT($G2621,"-",$I2621),Div.Meta!$H:$H,Div.Meta!$C:$C,"-",0,1)</f>
        <v>-</v>
      </c>
      <c r="D2621" s="302"/>
      <c r="E2621" s="146" t="str">
        <f>IF($D2621="","-",_xlfn.XLOOKUP($D2621,Fund.Meta!$A:$A,Fund.Meta!$D:$D,"-",0,1))</f>
        <v>-</v>
      </c>
      <c r="F2621" s="303" t="str">
        <f>IF($D2621="","-",_xlfn.XLOOKUP($D2621,Fund.Meta!$A:$A,Fund.Meta!$E:$E,"-",0,1))</f>
        <v>-</v>
      </c>
      <c r="G2621" s="334"/>
      <c r="H2621" s="303" t="str">
        <f>IF($G2621="","-",_xlfn.XLOOKUP($G2621,Appr.Meta!$A:$A,Appr.Meta!$D:$D,"-",0,1))</f>
        <v>-</v>
      </c>
      <c r="I2621" s="302"/>
      <c r="J2621" s="303" t="str">
        <f>IF($I2621="","-",_xlfn.XLOOKUP($I2621,'CC.Meta'!$A:$A,'CC.Meta'!$D:$D,"-",0,1))</f>
        <v>-</v>
      </c>
      <c r="K2621" s="302"/>
      <c r="L2621" s="146" t="str">
        <f>IF($K2621="","-",_xlfn.XLOOKUP($K2621,Obj.Meta!$A:$A,Obj.Meta!$D:$D,"-",0,1))</f>
        <v>-</v>
      </c>
      <c r="M2621" s="300" t="str">
        <f>IF($K2621="","-",_xlfn.XLOOKUP($K2621,Obj.Meta!$A:$A,Obj.Meta!$F:$F,"-",0,1))</f>
        <v>-</v>
      </c>
      <c r="N2621" s="337" t="str">
        <f t="shared" si="81"/>
        <v>---</v>
      </c>
      <c r="O2621" s="333"/>
      <c r="P2621" s="54"/>
      <c r="Q2621" s="52"/>
      <c r="R2621" s="34"/>
      <c r="S2621" s="53"/>
      <c r="T2621" s="208"/>
      <c r="U2621" s="726"/>
      <c r="V2621" s="206"/>
      <c r="W2621" s="206"/>
      <c r="X2621" s="678"/>
      <c r="Y2621" s="34"/>
      <c r="Z2621" s="610"/>
      <c r="AA2621" s="608"/>
    </row>
    <row r="2622" spans="1:27">
      <c r="A2622" s="145" t="str">
        <f t="shared" si="80"/>
        <v>-</v>
      </c>
      <c r="B2622" s="146" t="str">
        <f>_xlfn.XLOOKUP($A2622,Dept.Meta!$A:$A,Dept.Meta!$F:$F,"-",0,1)</f>
        <v>-</v>
      </c>
      <c r="C2622" s="629" t="str">
        <f>_xlfn.XLOOKUP(_xlfn.CONCAT($G2622,"-",$I2622),Div.Meta!$H:$H,Div.Meta!$C:$C,"-",0,1)</f>
        <v>-</v>
      </c>
      <c r="D2622" s="302"/>
      <c r="E2622" s="146" t="str">
        <f>IF($D2622="","-",_xlfn.XLOOKUP($D2622,Fund.Meta!$A:$A,Fund.Meta!$D:$D,"-",0,1))</f>
        <v>-</v>
      </c>
      <c r="F2622" s="303" t="str">
        <f>IF($D2622="","-",_xlfn.XLOOKUP($D2622,Fund.Meta!$A:$A,Fund.Meta!$E:$E,"-",0,1))</f>
        <v>-</v>
      </c>
      <c r="G2622" s="334"/>
      <c r="H2622" s="303" t="str">
        <f>IF($G2622="","-",_xlfn.XLOOKUP($G2622,Appr.Meta!$A:$A,Appr.Meta!$D:$D,"-",0,1))</f>
        <v>-</v>
      </c>
      <c r="I2622" s="302"/>
      <c r="J2622" s="303" t="str">
        <f>IF($I2622="","-",_xlfn.XLOOKUP($I2622,'CC.Meta'!$A:$A,'CC.Meta'!$D:$D,"-",0,1))</f>
        <v>-</v>
      </c>
      <c r="K2622" s="302"/>
      <c r="L2622" s="146" t="str">
        <f>IF($K2622="","-",_xlfn.XLOOKUP($K2622,Obj.Meta!$A:$A,Obj.Meta!$D:$D,"-",0,1))</f>
        <v>-</v>
      </c>
      <c r="M2622" s="300" t="str">
        <f>IF($K2622="","-",_xlfn.XLOOKUP($K2622,Obj.Meta!$A:$A,Obj.Meta!$F:$F,"-",0,1))</f>
        <v>-</v>
      </c>
      <c r="N2622" s="337" t="str">
        <f t="shared" si="81"/>
        <v>---</v>
      </c>
      <c r="O2622" s="333"/>
      <c r="P2622" s="54"/>
      <c r="Q2622" s="52"/>
      <c r="R2622" s="34"/>
      <c r="S2622" s="53"/>
      <c r="T2622" s="208"/>
      <c r="U2622" s="726"/>
      <c r="V2622" s="206"/>
      <c r="W2622" s="206"/>
      <c r="X2622" s="678"/>
      <c r="Y2622" s="34"/>
      <c r="Z2622" s="610"/>
      <c r="AA2622" s="608"/>
    </row>
    <row r="2623" spans="1:27">
      <c r="A2623" s="145" t="str">
        <f t="shared" si="80"/>
        <v>-</v>
      </c>
      <c r="B2623" s="146" t="str">
        <f>_xlfn.XLOOKUP($A2623,Dept.Meta!$A:$A,Dept.Meta!$F:$F,"-",0,1)</f>
        <v>-</v>
      </c>
      <c r="C2623" s="629" t="str">
        <f>_xlfn.XLOOKUP(_xlfn.CONCAT($G2623,"-",$I2623),Div.Meta!$H:$H,Div.Meta!$C:$C,"-",0,1)</f>
        <v>-</v>
      </c>
      <c r="D2623" s="302"/>
      <c r="E2623" s="146" t="str">
        <f>IF($D2623="","-",_xlfn.XLOOKUP($D2623,Fund.Meta!$A:$A,Fund.Meta!$D:$D,"-",0,1))</f>
        <v>-</v>
      </c>
      <c r="F2623" s="303" t="str">
        <f>IF($D2623="","-",_xlfn.XLOOKUP($D2623,Fund.Meta!$A:$A,Fund.Meta!$E:$E,"-",0,1))</f>
        <v>-</v>
      </c>
      <c r="G2623" s="334"/>
      <c r="H2623" s="303" t="str">
        <f>IF($G2623="","-",_xlfn.XLOOKUP($G2623,Appr.Meta!$A:$A,Appr.Meta!$D:$D,"-",0,1))</f>
        <v>-</v>
      </c>
      <c r="I2623" s="302"/>
      <c r="J2623" s="303" t="str">
        <f>IF($I2623="","-",_xlfn.XLOOKUP($I2623,'CC.Meta'!$A:$A,'CC.Meta'!$D:$D,"-",0,1))</f>
        <v>-</v>
      </c>
      <c r="K2623" s="302"/>
      <c r="L2623" s="146" t="str">
        <f>IF($K2623="","-",_xlfn.XLOOKUP($K2623,Obj.Meta!$A:$A,Obj.Meta!$D:$D,"-",0,1))</f>
        <v>-</v>
      </c>
      <c r="M2623" s="300" t="str">
        <f>IF($K2623="","-",_xlfn.XLOOKUP($K2623,Obj.Meta!$A:$A,Obj.Meta!$F:$F,"-",0,1))</f>
        <v>-</v>
      </c>
      <c r="N2623" s="337" t="str">
        <f t="shared" si="81"/>
        <v>---</v>
      </c>
      <c r="O2623" s="333"/>
      <c r="P2623" s="54"/>
      <c r="Q2623" s="52"/>
      <c r="R2623" s="34"/>
      <c r="S2623" s="53"/>
      <c r="T2623" s="208"/>
      <c r="U2623" s="726"/>
      <c r="V2623" s="206"/>
      <c r="W2623" s="206"/>
      <c r="X2623" s="678"/>
      <c r="Y2623" s="34"/>
      <c r="Z2623" s="610"/>
      <c r="AA2623" s="608"/>
    </row>
    <row r="2624" spans="1:27">
      <c r="A2624" s="145" t="str">
        <f t="shared" si="80"/>
        <v>-</v>
      </c>
      <c r="B2624" s="146" t="str">
        <f>_xlfn.XLOOKUP($A2624,Dept.Meta!$A:$A,Dept.Meta!$F:$F,"-",0,1)</f>
        <v>-</v>
      </c>
      <c r="C2624" s="629" t="str">
        <f>_xlfn.XLOOKUP(_xlfn.CONCAT($G2624,"-",$I2624),Div.Meta!$H:$H,Div.Meta!$C:$C,"-",0,1)</f>
        <v>-</v>
      </c>
      <c r="D2624" s="302"/>
      <c r="E2624" s="146" t="str">
        <f>IF($D2624="","-",_xlfn.XLOOKUP($D2624,Fund.Meta!$A:$A,Fund.Meta!$D:$D,"-",0,1))</f>
        <v>-</v>
      </c>
      <c r="F2624" s="303" t="str">
        <f>IF($D2624="","-",_xlfn.XLOOKUP($D2624,Fund.Meta!$A:$A,Fund.Meta!$E:$E,"-",0,1))</f>
        <v>-</v>
      </c>
      <c r="G2624" s="334"/>
      <c r="H2624" s="303" t="str">
        <f>IF($G2624="","-",_xlfn.XLOOKUP($G2624,Appr.Meta!$A:$A,Appr.Meta!$D:$D,"-",0,1))</f>
        <v>-</v>
      </c>
      <c r="I2624" s="302"/>
      <c r="J2624" s="303" t="str">
        <f>IF($I2624="","-",_xlfn.XLOOKUP($I2624,'CC.Meta'!$A:$A,'CC.Meta'!$D:$D,"-",0,1))</f>
        <v>-</v>
      </c>
      <c r="K2624" s="302"/>
      <c r="L2624" s="146" t="str">
        <f>IF($K2624="","-",_xlfn.XLOOKUP($K2624,Obj.Meta!$A:$A,Obj.Meta!$D:$D,"-",0,1))</f>
        <v>-</v>
      </c>
      <c r="M2624" s="300" t="str">
        <f>IF($K2624="","-",_xlfn.XLOOKUP($K2624,Obj.Meta!$A:$A,Obj.Meta!$F:$F,"-",0,1))</f>
        <v>-</v>
      </c>
      <c r="N2624" s="337" t="str">
        <f t="shared" si="81"/>
        <v>---</v>
      </c>
      <c r="O2624" s="333"/>
      <c r="P2624" s="54"/>
      <c r="Q2624" s="52"/>
      <c r="R2624" s="34"/>
      <c r="S2624" s="53"/>
      <c r="T2624" s="208"/>
      <c r="U2624" s="726"/>
      <c r="V2624" s="206"/>
      <c r="W2624" s="206"/>
      <c r="X2624" s="678"/>
      <c r="Y2624" s="34"/>
      <c r="Z2624" s="610"/>
      <c r="AA2624" s="608"/>
    </row>
    <row r="2625" spans="1:27">
      <c r="A2625" s="145" t="str">
        <f t="shared" si="80"/>
        <v>-</v>
      </c>
      <c r="B2625" s="146" t="str">
        <f>_xlfn.XLOOKUP($A2625,Dept.Meta!$A:$A,Dept.Meta!$F:$F,"-",0,1)</f>
        <v>-</v>
      </c>
      <c r="C2625" s="629" t="str">
        <f>_xlfn.XLOOKUP(_xlfn.CONCAT($G2625,"-",$I2625),Div.Meta!$H:$H,Div.Meta!$C:$C,"-",0,1)</f>
        <v>-</v>
      </c>
      <c r="D2625" s="302"/>
      <c r="E2625" s="146" t="str">
        <f>IF($D2625="","-",_xlfn.XLOOKUP($D2625,Fund.Meta!$A:$A,Fund.Meta!$D:$D,"-",0,1))</f>
        <v>-</v>
      </c>
      <c r="F2625" s="303" t="str">
        <f>IF($D2625="","-",_xlfn.XLOOKUP($D2625,Fund.Meta!$A:$A,Fund.Meta!$E:$E,"-",0,1))</f>
        <v>-</v>
      </c>
      <c r="G2625" s="334"/>
      <c r="H2625" s="303" t="str">
        <f>IF($G2625="","-",_xlfn.XLOOKUP($G2625,Appr.Meta!$A:$A,Appr.Meta!$D:$D,"-",0,1))</f>
        <v>-</v>
      </c>
      <c r="I2625" s="302"/>
      <c r="J2625" s="303" t="str">
        <f>IF($I2625="","-",_xlfn.XLOOKUP($I2625,'CC.Meta'!$A:$A,'CC.Meta'!$D:$D,"-",0,1))</f>
        <v>-</v>
      </c>
      <c r="K2625" s="302"/>
      <c r="L2625" s="146" t="str">
        <f>IF($K2625="","-",_xlfn.XLOOKUP($K2625,Obj.Meta!$A:$A,Obj.Meta!$D:$D,"-",0,1))</f>
        <v>-</v>
      </c>
      <c r="M2625" s="300" t="str">
        <f>IF($K2625="","-",_xlfn.XLOOKUP($K2625,Obj.Meta!$A:$A,Obj.Meta!$F:$F,"-",0,1))</f>
        <v>-</v>
      </c>
      <c r="N2625" s="337" t="str">
        <f t="shared" si="81"/>
        <v>---</v>
      </c>
      <c r="O2625" s="333"/>
      <c r="P2625" s="54"/>
      <c r="Q2625" s="52"/>
      <c r="R2625" s="34"/>
      <c r="S2625" s="53"/>
      <c r="T2625" s="208"/>
      <c r="U2625" s="726"/>
      <c r="V2625" s="206"/>
      <c r="W2625" s="206"/>
      <c r="X2625" s="678"/>
      <c r="Y2625" s="34"/>
      <c r="Z2625" s="610"/>
      <c r="AA2625" s="608"/>
    </row>
    <row r="2626" spans="1:27">
      <c r="A2626" s="145" t="str">
        <f t="shared" si="80"/>
        <v>-</v>
      </c>
      <c r="B2626" s="146" t="str">
        <f>_xlfn.XLOOKUP($A2626,Dept.Meta!$A:$A,Dept.Meta!$F:$F,"-",0,1)</f>
        <v>-</v>
      </c>
      <c r="C2626" s="629" t="str">
        <f>_xlfn.XLOOKUP(_xlfn.CONCAT($G2626,"-",$I2626),Div.Meta!$H:$H,Div.Meta!$C:$C,"-",0,1)</f>
        <v>-</v>
      </c>
      <c r="D2626" s="302"/>
      <c r="E2626" s="146" t="str">
        <f>IF($D2626="","-",_xlfn.XLOOKUP($D2626,Fund.Meta!$A:$A,Fund.Meta!$D:$D,"-",0,1))</f>
        <v>-</v>
      </c>
      <c r="F2626" s="303" t="str">
        <f>IF($D2626="","-",_xlfn.XLOOKUP($D2626,Fund.Meta!$A:$A,Fund.Meta!$E:$E,"-",0,1))</f>
        <v>-</v>
      </c>
      <c r="G2626" s="334"/>
      <c r="H2626" s="303" t="str">
        <f>IF($G2626="","-",_xlfn.XLOOKUP($G2626,Appr.Meta!$A:$A,Appr.Meta!$D:$D,"-",0,1))</f>
        <v>-</v>
      </c>
      <c r="I2626" s="302"/>
      <c r="J2626" s="303" t="str">
        <f>IF($I2626="","-",_xlfn.XLOOKUP($I2626,'CC.Meta'!$A:$A,'CC.Meta'!$D:$D,"-",0,1))</f>
        <v>-</v>
      </c>
      <c r="K2626" s="302"/>
      <c r="L2626" s="146" t="str">
        <f>IF($K2626="","-",_xlfn.XLOOKUP($K2626,Obj.Meta!$A:$A,Obj.Meta!$D:$D,"-",0,1))</f>
        <v>-</v>
      </c>
      <c r="M2626" s="300" t="str">
        <f>IF($K2626="","-",_xlfn.XLOOKUP($K2626,Obj.Meta!$A:$A,Obj.Meta!$F:$F,"-",0,1))</f>
        <v>-</v>
      </c>
      <c r="N2626" s="337" t="str">
        <f t="shared" si="81"/>
        <v>---</v>
      </c>
      <c r="O2626" s="333"/>
      <c r="P2626" s="54"/>
      <c r="Q2626" s="52"/>
      <c r="R2626" s="34"/>
      <c r="S2626" s="53"/>
      <c r="T2626" s="208"/>
      <c r="U2626" s="726"/>
      <c r="V2626" s="206"/>
      <c r="W2626" s="206"/>
      <c r="X2626" s="678"/>
      <c r="Y2626" s="34"/>
      <c r="Z2626" s="610"/>
      <c r="AA2626" s="608"/>
    </row>
    <row r="2627" spans="1:27">
      <c r="A2627" s="145" t="str">
        <f t="shared" si="80"/>
        <v>-</v>
      </c>
      <c r="B2627" s="146" t="str">
        <f>_xlfn.XLOOKUP($A2627,Dept.Meta!$A:$A,Dept.Meta!$F:$F,"-",0,1)</f>
        <v>-</v>
      </c>
      <c r="C2627" s="629" t="str">
        <f>_xlfn.XLOOKUP(_xlfn.CONCAT($G2627,"-",$I2627),Div.Meta!$H:$H,Div.Meta!$C:$C,"-",0,1)</f>
        <v>-</v>
      </c>
      <c r="D2627" s="302"/>
      <c r="E2627" s="146" t="str">
        <f>IF($D2627="","-",_xlfn.XLOOKUP($D2627,Fund.Meta!$A:$A,Fund.Meta!$D:$D,"-",0,1))</f>
        <v>-</v>
      </c>
      <c r="F2627" s="303" t="str">
        <f>IF($D2627="","-",_xlfn.XLOOKUP($D2627,Fund.Meta!$A:$A,Fund.Meta!$E:$E,"-",0,1))</f>
        <v>-</v>
      </c>
      <c r="G2627" s="334"/>
      <c r="H2627" s="303" t="str">
        <f>IF($G2627="","-",_xlfn.XLOOKUP($G2627,Appr.Meta!$A:$A,Appr.Meta!$D:$D,"-",0,1))</f>
        <v>-</v>
      </c>
      <c r="I2627" s="302"/>
      <c r="J2627" s="303" t="str">
        <f>IF($I2627="","-",_xlfn.XLOOKUP($I2627,'CC.Meta'!$A:$A,'CC.Meta'!$D:$D,"-",0,1))</f>
        <v>-</v>
      </c>
      <c r="K2627" s="302"/>
      <c r="L2627" s="146" t="str">
        <f>IF($K2627="","-",_xlfn.XLOOKUP($K2627,Obj.Meta!$A:$A,Obj.Meta!$D:$D,"-",0,1))</f>
        <v>-</v>
      </c>
      <c r="M2627" s="300" t="str">
        <f>IF($K2627="","-",_xlfn.XLOOKUP($K2627,Obj.Meta!$A:$A,Obj.Meta!$F:$F,"-",0,1))</f>
        <v>-</v>
      </c>
      <c r="N2627" s="337" t="str">
        <f t="shared" si="81"/>
        <v>---</v>
      </c>
      <c r="O2627" s="333"/>
      <c r="P2627" s="54"/>
      <c r="Q2627" s="52"/>
      <c r="R2627" s="34"/>
      <c r="S2627" s="53"/>
      <c r="T2627" s="208"/>
      <c r="U2627" s="726"/>
      <c r="V2627" s="206"/>
      <c r="W2627" s="206"/>
      <c r="X2627" s="678"/>
      <c r="Y2627" s="34"/>
      <c r="Z2627" s="610"/>
      <c r="AA2627" s="608"/>
    </row>
    <row r="2628" spans="1:27">
      <c r="A2628" s="145" t="str">
        <f t="shared" si="80"/>
        <v>-</v>
      </c>
      <c r="B2628" s="146" t="str">
        <f>_xlfn.XLOOKUP($A2628,Dept.Meta!$A:$A,Dept.Meta!$F:$F,"-",0,1)</f>
        <v>-</v>
      </c>
      <c r="C2628" s="629" t="str">
        <f>_xlfn.XLOOKUP(_xlfn.CONCAT($G2628,"-",$I2628),Div.Meta!$H:$H,Div.Meta!$C:$C,"-",0,1)</f>
        <v>-</v>
      </c>
      <c r="D2628" s="302"/>
      <c r="E2628" s="146" t="str">
        <f>IF($D2628="","-",_xlfn.XLOOKUP($D2628,Fund.Meta!$A:$A,Fund.Meta!$D:$D,"-",0,1))</f>
        <v>-</v>
      </c>
      <c r="F2628" s="303" t="str">
        <f>IF($D2628="","-",_xlfn.XLOOKUP($D2628,Fund.Meta!$A:$A,Fund.Meta!$E:$E,"-",0,1))</f>
        <v>-</v>
      </c>
      <c r="G2628" s="334"/>
      <c r="H2628" s="303" t="str">
        <f>IF($G2628="","-",_xlfn.XLOOKUP($G2628,Appr.Meta!$A:$A,Appr.Meta!$D:$D,"-",0,1))</f>
        <v>-</v>
      </c>
      <c r="I2628" s="302"/>
      <c r="J2628" s="303" t="str">
        <f>IF($I2628="","-",_xlfn.XLOOKUP($I2628,'CC.Meta'!$A:$A,'CC.Meta'!$D:$D,"-",0,1))</f>
        <v>-</v>
      </c>
      <c r="K2628" s="302"/>
      <c r="L2628" s="146" t="str">
        <f>IF($K2628="","-",_xlfn.XLOOKUP($K2628,Obj.Meta!$A:$A,Obj.Meta!$D:$D,"-",0,1))</f>
        <v>-</v>
      </c>
      <c r="M2628" s="300" t="str">
        <f>IF($K2628="","-",_xlfn.XLOOKUP($K2628,Obj.Meta!$A:$A,Obj.Meta!$F:$F,"-",0,1))</f>
        <v>-</v>
      </c>
      <c r="N2628" s="337" t="str">
        <f t="shared" si="81"/>
        <v>---</v>
      </c>
      <c r="O2628" s="333"/>
      <c r="P2628" s="54"/>
      <c r="Q2628" s="52"/>
      <c r="R2628" s="34"/>
      <c r="S2628" s="53"/>
      <c r="T2628" s="208"/>
      <c r="U2628" s="726"/>
      <c r="V2628" s="206"/>
      <c r="W2628" s="206"/>
      <c r="X2628" s="678"/>
      <c r="Y2628" s="34"/>
      <c r="Z2628" s="610"/>
      <c r="AA2628" s="608"/>
    </row>
    <row r="2629" spans="1:27">
      <c r="A2629" s="145" t="str">
        <f t="shared" si="80"/>
        <v>-</v>
      </c>
      <c r="B2629" s="146" t="str">
        <f>_xlfn.XLOOKUP($A2629,Dept.Meta!$A:$A,Dept.Meta!$F:$F,"-",0,1)</f>
        <v>-</v>
      </c>
      <c r="C2629" s="629" t="str">
        <f>_xlfn.XLOOKUP(_xlfn.CONCAT($G2629,"-",$I2629),Div.Meta!$H:$H,Div.Meta!$C:$C,"-",0,1)</f>
        <v>-</v>
      </c>
      <c r="D2629" s="302"/>
      <c r="E2629" s="146" t="str">
        <f>IF($D2629="","-",_xlfn.XLOOKUP($D2629,Fund.Meta!$A:$A,Fund.Meta!$D:$D,"-",0,1))</f>
        <v>-</v>
      </c>
      <c r="F2629" s="303" t="str">
        <f>IF($D2629="","-",_xlfn.XLOOKUP($D2629,Fund.Meta!$A:$A,Fund.Meta!$E:$E,"-",0,1))</f>
        <v>-</v>
      </c>
      <c r="G2629" s="334"/>
      <c r="H2629" s="303" t="str">
        <f>IF($G2629="","-",_xlfn.XLOOKUP($G2629,Appr.Meta!$A:$A,Appr.Meta!$D:$D,"-",0,1))</f>
        <v>-</v>
      </c>
      <c r="I2629" s="302"/>
      <c r="J2629" s="303" t="str">
        <f>IF($I2629="","-",_xlfn.XLOOKUP($I2629,'CC.Meta'!$A:$A,'CC.Meta'!$D:$D,"-",0,1))</f>
        <v>-</v>
      </c>
      <c r="K2629" s="302"/>
      <c r="L2629" s="146" t="str">
        <f>IF($K2629="","-",_xlfn.XLOOKUP($K2629,Obj.Meta!$A:$A,Obj.Meta!$D:$D,"-",0,1))</f>
        <v>-</v>
      </c>
      <c r="M2629" s="300" t="str">
        <f>IF($K2629="","-",_xlfn.XLOOKUP($K2629,Obj.Meta!$A:$A,Obj.Meta!$F:$F,"-",0,1))</f>
        <v>-</v>
      </c>
      <c r="N2629" s="337" t="str">
        <f t="shared" si="81"/>
        <v>---</v>
      </c>
      <c r="O2629" s="333"/>
      <c r="P2629" s="54"/>
      <c r="Q2629" s="52"/>
      <c r="R2629" s="34"/>
      <c r="S2629" s="53"/>
      <c r="T2629" s="208"/>
      <c r="U2629" s="726"/>
      <c r="V2629" s="206"/>
      <c r="W2629" s="206"/>
      <c r="X2629" s="678"/>
      <c r="Y2629" s="34"/>
      <c r="Z2629" s="610"/>
      <c r="AA2629" s="608"/>
    </row>
    <row r="2630" spans="1:27">
      <c r="A2630" s="145" t="str">
        <f t="shared" si="80"/>
        <v>-</v>
      </c>
      <c r="B2630" s="146" t="str">
        <f>_xlfn.XLOOKUP($A2630,Dept.Meta!$A:$A,Dept.Meta!$F:$F,"-",0,1)</f>
        <v>-</v>
      </c>
      <c r="C2630" s="629" t="str">
        <f>_xlfn.XLOOKUP(_xlfn.CONCAT($G2630,"-",$I2630),Div.Meta!$H:$H,Div.Meta!$C:$C,"-",0,1)</f>
        <v>-</v>
      </c>
      <c r="D2630" s="302"/>
      <c r="E2630" s="146" t="str">
        <f>IF($D2630="","-",_xlfn.XLOOKUP($D2630,Fund.Meta!$A:$A,Fund.Meta!$D:$D,"-",0,1))</f>
        <v>-</v>
      </c>
      <c r="F2630" s="303" t="str">
        <f>IF($D2630="","-",_xlfn.XLOOKUP($D2630,Fund.Meta!$A:$A,Fund.Meta!$E:$E,"-",0,1))</f>
        <v>-</v>
      </c>
      <c r="G2630" s="334"/>
      <c r="H2630" s="303" t="str">
        <f>IF($G2630="","-",_xlfn.XLOOKUP($G2630,Appr.Meta!$A:$A,Appr.Meta!$D:$D,"-",0,1))</f>
        <v>-</v>
      </c>
      <c r="I2630" s="302"/>
      <c r="J2630" s="303" t="str">
        <f>IF($I2630="","-",_xlfn.XLOOKUP($I2630,'CC.Meta'!$A:$A,'CC.Meta'!$D:$D,"-",0,1))</f>
        <v>-</v>
      </c>
      <c r="K2630" s="302"/>
      <c r="L2630" s="146" t="str">
        <f>IF($K2630="","-",_xlfn.XLOOKUP($K2630,Obj.Meta!$A:$A,Obj.Meta!$D:$D,"-",0,1))</f>
        <v>-</v>
      </c>
      <c r="M2630" s="300" t="str">
        <f>IF($K2630="","-",_xlfn.XLOOKUP($K2630,Obj.Meta!$A:$A,Obj.Meta!$F:$F,"-",0,1))</f>
        <v>-</v>
      </c>
      <c r="N2630" s="337" t="str">
        <f t="shared" si="81"/>
        <v>---</v>
      </c>
      <c r="O2630" s="333"/>
      <c r="P2630" s="54"/>
      <c r="Q2630" s="52"/>
      <c r="R2630" s="34"/>
      <c r="S2630" s="53"/>
      <c r="T2630" s="208"/>
      <c r="U2630" s="726"/>
      <c r="V2630" s="206"/>
      <c r="W2630" s="206"/>
      <c r="X2630" s="678"/>
      <c r="Y2630" s="34"/>
      <c r="Z2630" s="610"/>
      <c r="AA2630" s="608"/>
    </row>
    <row r="2631" spans="1:27">
      <c r="A2631" s="145" t="str">
        <f t="shared" si="80"/>
        <v>-</v>
      </c>
      <c r="B2631" s="146" t="str">
        <f>_xlfn.XLOOKUP($A2631,Dept.Meta!$A:$A,Dept.Meta!$F:$F,"-",0,1)</f>
        <v>-</v>
      </c>
      <c r="C2631" s="629" t="str">
        <f>_xlfn.XLOOKUP(_xlfn.CONCAT($G2631,"-",$I2631),Div.Meta!$H:$H,Div.Meta!$C:$C,"-",0,1)</f>
        <v>-</v>
      </c>
      <c r="D2631" s="302"/>
      <c r="E2631" s="146" t="str">
        <f>IF($D2631="","-",_xlfn.XLOOKUP($D2631,Fund.Meta!$A:$A,Fund.Meta!$D:$D,"-",0,1))</f>
        <v>-</v>
      </c>
      <c r="F2631" s="303" t="str">
        <f>IF($D2631="","-",_xlfn.XLOOKUP($D2631,Fund.Meta!$A:$A,Fund.Meta!$E:$E,"-",0,1))</f>
        <v>-</v>
      </c>
      <c r="G2631" s="334"/>
      <c r="H2631" s="303" t="str">
        <f>IF($G2631="","-",_xlfn.XLOOKUP($G2631,Appr.Meta!$A:$A,Appr.Meta!$D:$D,"-",0,1))</f>
        <v>-</v>
      </c>
      <c r="I2631" s="302"/>
      <c r="J2631" s="303" t="str">
        <f>IF($I2631="","-",_xlfn.XLOOKUP($I2631,'CC.Meta'!$A:$A,'CC.Meta'!$D:$D,"-",0,1))</f>
        <v>-</v>
      </c>
      <c r="K2631" s="302"/>
      <c r="L2631" s="146" t="str">
        <f>IF($K2631="","-",_xlfn.XLOOKUP($K2631,Obj.Meta!$A:$A,Obj.Meta!$D:$D,"-",0,1))</f>
        <v>-</v>
      </c>
      <c r="M2631" s="300" t="str">
        <f>IF($K2631="","-",_xlfn.XLOOKUP($K2631,Obj.Meta!$A:$A,Obj.Meta!$F:$F,"-",0,1))</f>
        <v>-</v>
      </c>
      <c r="N2631" s="337" t="str">
        <f t="shared" si="81"/>
        <v>---</v>
      </c>
      <c r="O2631" s="333"/>
      <c r="P2631" s="54"/>
      <c r="Q2631" s="52"/>
      <c r="R2631" s="34"/>
      <c r="S2631" s="53"/>
      <c r="T2631" s="208"/>
      <c r="U2631" s="726"/>
      <c r="V2631" s="206"/>
      <c r="W2631" s="206"/>
      <c r="X2631" s="678"/>
      <c r="Y2631" s="34"/>
      <c r="Z2631" s="610"/>
      <c r="AA2631" s="608"/>
    </row>
    <row r="2632" spans="1:27">
      <c r="A2632" s="145" t="str">
        <f t="shared" si="80"/>
        <v>-</v>
      </c>
      <c r="B2632" s="146" t="str">
        <f>_xlfn.XLOOKUP($A2632,Dept.Meta!$A:$A,Dept.Meta!$F:$F,"-",0,1)</f>
        <v>-</v>
      </c>
      <c r="C2632" s="629" t="str">
        <f>_xlfn.XLOOKUP(_xlfn.CONCAT($G2632,"-",$I2632),Div.Meta!$H:$H,Div.Meta!$C:$C,"-",0,1)</f>
        <v>-</v>
      </c>
      <c r="D2632" s="302"/>
      <c r="E2632" s="146" t="str">
        <f>IF($D2632="","-",_xlfn.XLOOKUP($D2632,Fund.Meta!$A:$A,Fund.Meta!$D:$D,"-",0,1))</f>
        <v>-</v>
      </c>
      <c r="F2632" s="303" t="str">
        <f>IF($D2632="","-",_xlfn.XLOOKUP($D2632,Fund.Meta!$A:$A,Fund.Meta!$E:$E,"-",0,1))</f>
        <v>-</v>
      </c>
      <c r="G2632" s="334"/>
      <c r="H2632" s="303" t="str">
        <f>IF($G2632="","-",_xlfn.XLOOKUP($G2632,Appr.Meta!$A:$A,Appr.Meta!$D:$D,"-",0,1))</f>
        <v>-</v>
      </c>
      <c r="I2632" s="302"/>
      <c r="J2632" s="303" t="str">
        <f>IF($I2632="","-",_xlfn.XLOOKUP($I2632,'CC.Meta'!$A:$A,'CC.Meta'!$D:$D,"-",0,1))</f>
        <v>-</v>
      </c>
      <c r="K2632" s="302"/>
      <c r="L2632" s="146" t="str">
        <f>IF($K2632="","-",_xlfn.XLOOKUP($K2632,Obj.Meta!$A:$A,Obj.Meta!$D:$D,"-",0,1))</f>
        <v>-</v>
      </c>
      <c r="M2632" s="300" t="str">
        <f>IF($K2632="","-",_xlfn.XLOOKUP($K2632,Obj.Meta!$A:$A,Obj.Meta!$F:$F,"-",0,1))</f>
        <v>-</v>
      </c>
      <c r="N2632" s="337" t="str">
        <f t="shared" si="81"/>
        <v>---</v>
      </c>
      <c r="O2632" s="333"/>
      <c r="P2632" s="54"/>
      <c r="Q2632" s="52"/>
      <c r="R2632" s="34"/>
      <c r="S2632" s="53"/>
      <c r="T2632" s="208"/>
      <c r="U2632" s="726"/>
      <c r="V2632" s="206"/>
      <c r="W2632" s="206"/>
      <c r="X2632" s="678"/>
      <c r="Y2632" s="34"/>
      <c r="Z2632" s="610"/>
      <c r="AA2632" s="608"/>
    </row>
    <row r="2633" spans="1:27">
      <c r="A2633" s="145" t="str">
        <f t="shared" si="80"/>
        <v>-</v>
      </c>
      <c r="B2633" s="146" t="str">
        <f>_xlfn.XLOOKUP($A2633,Dept.Meta!$A:$A,Dept.Meta!$F:$F,"-",0,1)</f>
        <v>-</v>
      </c>
      <c r="C2633" s="629" t="str">
        <f>_xlfn.XLOOKUP(_xlfn.CONCAT($G2633,"-",$I2633),Div.Meta!$H:$H,Div.Meta!$C:$C,"-",0,1)</f>
        <v>-</v>
      </c>
      <c r="D2633" s="302"/>
      <c r="E2633" s="146" t="str">
        <f>IF($D2633="","-",_xlfn.XLOOKUP($D2633,Fund.Meta!$A:$A,Fund.Meta!$D:$D,"-",0,1))</f>
        <v>-</v>
      </c>
      <c r="F2633" s="303" t="str">
        <f>IF($D2633="","-",_xlfn.XLOOKUP($D2633,Fund.Meta!$A:$A,Fund.Meta!$E:$E,"-",0,1))</f>
        <v>-</v>
      </c>
      <c r="G2633" s="334"/>
      <c r="H2633" s="303" t="str">
        <f>IF($G2633="","-",_xlfn.XLOOKUP($G2633,Appr.Meta!$A:$A,Appr.Meta!$D:$D,"-",0,1))</f>
        <v>-</v>
      </c>
      <c r="I2633" s="302"/>
      <c r="J2633" s="303" t="str">
        <f>IF($I2633="","-",_xlfn.XLOOKUP($I2633,'CC.Meta'!$A:$A,'CC.Meta'!$D:$D,"-",0,1))</f>
        <v>-</v>
      </c>
      <c r="K2633" s="302"/>
      <c r="L2633" s="146" t="str">
        <f>IF($K2633="","-",_xlfn.XLOOKUP($K2633,Obj.Meta!$A:$A,Obj.Meta!$D:$D,"-",0,1))</f>
        <v>-</v>
      </c>
      <c r="M2633" s="300" t="str">
        <f>IF($K2633="","-",_xlfn.XLOOKUP($K2633,Obj.Meta!$A:$A,Obj.Meta!$F:$F,"-",0,1))</f>
        <v>-</v>
      </c>
      <c r="N2633" s="337" t="str">
        <f t="shared" si="81"/>
        <v>---</v>
      </c>
      <c r="O2633" s="333"/>
      <c r="P2633" s="54"/>
      <c r="Q2633" s="52"/>
      <c r="R2633" s="34"/>
      <c r="S2633" s="53"/>
      <c r="T2633" s="208"/>
      <c r="U2633" s="726"/>
      <c r="V2633" s="206"/>
      <c r="W2633" s="206"/>
      <c r="X2633" s="678"/>
      <c r="Y2633" s="34"/>
      <c r="Z2633" s="610"/>
      <c r="AA2633" s="608"/>
    </row>
    <row r="2634" spans="1:27">
      <c r="A2634" s="145" t="str">
        <f t="shared" si="80"/>
        <v>-</v>
      </c>
      <c r="B2634" s="146" t="str">
        <f>_xlfn.XLOOKUP($A2634,Dept.Meta!$A:$A,Dept.Meta!$F:$F,"-",0,1)</f>
        <v>-</v>
      </c>
      <c r="C2634" s="629" t="str">
        <f>_xlfn.XLOOKUP(_xlfn.CONCAT($G2634,"-",$I2634),Div.Meta!$H:$H,Div.Meta!$C:$C,"-",0,1)</f>
        <v>-</v>
      </c>
      <c r="D2634" s="302"/>
      <c r="E2634" s="146" t="str">
        <f>IF($D2634="","-",_xlfn.XLOOKUP($D2634,Fund.Meta!$A:$A,Fund.Meta!$D:$D,"-",0,1))</f>
        <v>-</v>
      </c>
      <c r="F2634" s="303" t="str">
        <f>IF($D2634="","-",_xlfn.XLOOKUP($D2634,Fund.Meta!$A:$A,Fund.Meta!$E:$E,"-",0,1))</f>
        <v>-</v>
      </c>
      <c r="G2634" s="334"/>
      <c r="H2634" s="303" t="str">
        <f>IF($G2634="","-",_xlfn.XLOOKUP($G2634,Appr.Meta!$A:$A,Appr.Meta!$D:$D,"-",0,1))</f>
        <v>-</v>
      </c>
      <c r="I2634" s="302"/>
      <c r="J2634" s="303" t="str">
        <f>IF($I2634="","-",_xlfn.XLOOKUP($I2634,'CC.Meta'!$A:$A,'CC.Meta'!$D:$D,"-",0,1))</f>
        <v>-</v>
      </c>
      <c r="K2634" s="302"/>
      <c r="L2634" s="146" t="str">
        <f>IF($K2634="","-",_xlfn.XLOOKUP($K2634,Obj.Meta!$A:$A,Obj.Meta!$D:$D,"-",0,1))</f>
        <v>-</v>
      </c>
      <c r="M2634" s="300" t="str">
        <f>IF($K2634="","-",_xlfn.XLOOKUP($K2634,Obj.Meta!$A:$A,Obj.Meta!$F:$F,"-",0,1))</f>
        <v>-</v>
      </c>
      <c r="N2634" s="337" t="str">
        <f t="shared" si="81"/>
        <v>---</v>
      </c>
      <c r="O2634" s="333"/>
      <c r="P2634" s="54"/>
      <c r="Q2634" s="52"/>
      <c r="R2634" s="34"/>
      <c r="S2634" s="53"/>
      <c r="T2634" s="208"/>
      <c r="U2634" s="726"/>
      <c r="V2634" s="206"/>
      <c r="W2634" s="206"/>
      <c r="X2634" s="678"/>
      <c r="Y2634" s="34"/>
      <c r="Z2634" s="610"/>
      <c r="AA2634" s="608"/>
    </row>
    <row r="2635" spans="1:27">
      <c r="A2635" s="145" t="str">
        <f t="shared" si="80"/>
        <v>-</v>
      </c>
      <c r="B2635" s="146" t="str">
        <f>_xlfn.XLOOKUP($A2635,Dept.Meta!$A:$A,Dept.Meta!$F:$F,"-",0,1)</f>
        <v>-</v>
      </c>
      <c r="C2635" s="629" t="str">
        <f>_xlfn.XLOOKUP(_xlfn.CONCAT($G2635,"-",$I2635),Div.Meta!$H:$H,Div.Meta!$C:$C,"-",0,1)</f>
        <v>-</v>
      </c>
      <c r="D2635" s="302"/>
      <c r="E2635" s="146" t="str">
        <f>IF($D2635="","-",_xlfn.XLOOKUP($D2635,Fund.Meta!$A:$A,Fund.Meta!$D:$D,"-",0,1))</f>
        <v>-</v>
      </c>
      <c r="F2635" s="303" t="str">
        <f>IF($D2635="","-",_xlfn.XLOOKUP($D2635,Fund.Meta!$A:$A,Fund.Meta!$E:$E,"-",0,1))</f>
        <v>-</v>
      </c>
      <c r="G2635" s="334"/>
      <c r="H2635" s="303" t="str">
        <f>IF($G2635="","-",_xlfn.XLOOKUP($G2635,Appr.Meta!$A:$A,Appr.Meta!$D:$D,"-",0,1))</f>
        <v>-</v>
      </c>
      <c r="I2635" s="302"/>
      <c r="J2635" s="303" t="str">
        <f>IF($I2635="","-",_xlfn.XLOOKUP($I2635,'CC.Meta'!$A:$A,'CC.Meta'!$D:$D,"-",0,1))</f>
        <v>-</v>
      </c>
      <c r="K2635" s="302"/>
      <c r="L2635" s="146" t="str">
        <f>IF($K2635="","-",_xlfn.XLOOKUP($K2635,Obj.Meta!$A:$A,Obj.Meta!$D:$D,"-",0,1))</f>
        <v>-</v>
      </c>
      <c r="M2635" s="300" t="str">
        <f>IF($K2635="","-",_xlfn.XLOOKUP($K2635,Obj.Meta!$A:$A,Obj.Meta!$F:$F,"-",0,1))</f>
        <v>-</v>
      </c>
      <c r="N2635" s="337" t="str">
        <f t="shared" si="81"/>
        <v>---</v>
      </c>
      <c r="O2635" s="333"/>
      <c r="P2635" s="54"/>
      <c r="Q2635" s="52"/>
      <c r="R2635" s="34"/>
      <c r="S2635" s="53"/>
      <c r="T2635" s="208"/>
      <c r="U2635" s="726"/>
      <c r="V2635" s="206"/>
      <c r="W2635" s="206"/>
      <c r="X2635" s="678"/>
      <c r="Y2635" s="34"/>
      <c r="Z2635" s="610"/>
      <c r="AA2635" s="608"/>
    </row>
    <row r="2636" spans="1:27">
      <c r="A2636" s="145" t="str">
        <f t="shared" si="80"/>
        <v>-</v>
      </c>
      <c r="B2636" s="146" t="str">
        <f>_xlfn.XLOOKUP($A2636,Dept.Meta!$A:$A,Dept.Meta!$F:$F,"-",0,1)</f>
        <v>-</v>
      </c>
      <c r="C2636" s="629" t="str">
        <f>_xlfn.XLOOKUP(_xlfn.CONCAT($G2636,"-",$I2636),Div.Meta!$H:$H,Div.Meta!$C:$C,"-",0,1)</f>
        <v>-</v>
      </c>
      <c r="D2636" s="302"/>
      <c r="E2636" s="146" t="str">
        <f>IF($D2636="","-",_xlfn.XLOOKUP($D2636,Fund.Meta!$A:$A,Fund.Meta!$D:$D,"-",0,1))</f>
        <v>-</v>
      </c>
      <c r="F2636" s="303" t="str">
        <f>IF($D2636="","-",_xlfn.XLOOKUP($D2636,Fund.Meta!$A:$A,Fund.Meta!$E:$E,"-",0,1))</f>
        <v>-</v>
      </c>
      <c r="G2636" s="334"/>
      <c r="H2636" s="303" t="str">
        <f>IF($G2636="","-",_xlfn.XLOOKUP($G2636,Appr.Meta!$A:$A,Appr.Meta!$D:$D,"-",0,1))</f>
        <v>-</v>
      </c>
      <c r="I2636" s="302"/>
      <c r="J2636" s="303" t="str">
        <f>IF($I2636="","-",_xlfn.XLOOKUP($I2636,'CC.Meta'!$A:$A,'CC.Meta'!$D:$D,"-",0,1))</f>
        <v>-</v>
      </c>
      <c r="K2636" s="302"/>
      <c r="L2636" s="146" t="str">
        <f>IF($K2636="","-",_xlfn.XLOOKUP($K2636,Obj.Meta!$A:$A,Obj.Meta!$D:$D,"-",0,1))</f>
        <v>-</v>
      </c>
      <c r="M2636" s="300" t="str">
        <f>IF($K2636="","-",_xlfn.XLOOKUP($K2636,Obj.Meta!$A:$A,Obj.Meta!$F:$F,"-",0,1))</f>
        <v>-</v>
      </c>
      <c r="N2636" s="337" t="str">
        <f t="shared" si="81"/>
        <v>---</v>
      </c>
      <c r="O2636" s="333"/>
      <c r="P2636" s="54"/>
      <c r="Q2636" s="52"/>
      <c r="R2636" s="34"/>
      <c r="S2636" s="53"/>
      <c r="T2636" s="208"/>
      <c r="U2636" s="726"/>
      <c r="V2636" s="206"/>
      <c r="W2636" s="206"/>
      <c r="X2636" s="678"/>
      <c r="Y2636" s="34"/>
      <c r="Z2636" s="610"/>
      <c r="AA2636" s="608"/>
    </row>
    <row r="2637" spans="1:27">
      <c r="A2637" s="145" t="str">
        <f t="shared" si="80"/>
        <v>-</v>
      </c>
      <c r="B2637" s="146" t="str">
        <f>_xlfn.XLOOKUP($A2637,Dept.Meta!$A:$A,Dept.Meta!$F:$F,"-",0,1)</f>
        <v>-</v>
      </c>
      <c r="C2637" s="629" t="str">
        <f>_xlfn.XLOOKUP(_xlfn.CONCAT($G2637,"-",$I2637),Div.Meta!$H:$H,Div.Meta!$C:$C,"-",0,1)</f>
        <v>-</v>
      </c>
      <c r="D2637" s="302"/>
      <c r="E2637" s="146" t="str">
        <f>IF($D2637="","-",_xlfn.XLOOKUP($D2637,Fund.Meta!$A:$A,Fund.Meta!$D:$D,"-",0,1))</f>
        <v>-</v>
      </c>
      <c r="F2637" s="303" t="str">
        <f>IF($D2637="","-",_xlfn.XLOOKUP($D2637,Fund.Meta!$A:$A,Fund.Meta!$E:$E,"-",0,1))</f>
        <v>-</v>
      </c>
      <c r="G2637" s="334"/>
      <c r="H2637" s="303" t="str">
        <f>IF($G2637="","-",_xlfn.XLOOKUP($G2637,Appr.Meta!$A:$A,Appr.Meta!$D:$D,"-",0,1))</f>
        <v>-</v>
      </c>
      <c r="I2637" s="302"/>
      <c r="J2637" s="303" t="str">
        <f>IF($I2637="","-",_xlfn.XLOOKUP($I2637,'CC.Meta'!$A:$A,'CC.Meta'!$D:$D,"-",0,1))</f>
        <v>-</v>
      </c>
      <c r="K2637" s="302"/>
      <c r="L2637" s="146" t="str">
        <f>IF($K2637="","-",_xlfn.XLOOKUP($K2637,Obj.Meta!$A:$A,Obj.Meta!$D:$D,"-",0,1))</f>
        <v>-</v>
      </c>
      <c r="M2637" s="300" t="str">
        <f>IF($K2637="","-",_xlfn.XLOOKUP($K2637,Obj.Meta!$A:$A,Obj.Meta!$F:$F,"-",0,1))</f>
        <v>-</v>
      </c>
      <c r="N2637" s="337" t="str">
        <f t="shared" si="81"/>
        <v>---</v>
      </c>
      <c r="O2637" s="333"/>
      <c r="P2637" s="54"/>
      <c r="Q2637" s="52"/>
      <c r="R2637" s="34"/>
      <c r="S2637" s="53"/>
      <c r="T2637" s="208"/>
      <c r="U2637" s="726"/>
      <c r="V2637" s="206"/>
      <c r="W2637" s="206"/>
      <c r="X2637" s="678"/>
      <c r="Y2637" s="34"/>
      <c r="Z2637" s="610"/>
      <c r="AA2637" s="608"/>
    </row>
    <row r="2638" spans="1:27">
      <c r="A2638" s="145" t="str">
        <f t="shared" si="80"/>
        <v>-</v>
      </c>
      <c r="B2638" s="146" t="str">
        <f>_xlfn.XLOOKUP($A2638,Dept.Meta!$A:$A,Dept.Meta!$F:$F,"-",0,1)</f>
        <v>-</v>
      </c>
      <c r="C2638" s="629" t="str">
        <f>_xlfn.XLOOKUP(_xlfn.CONCAT($G2638,"-",$I2638),Div.Meta!$H:$H,Div.Meta!$C:$C,"-",0,1)</f>
        <v>-</v>
      </c>
      <c r="D2638" s="302"/>
      <c r="E2638" s="146" t="str">
        <f>IF($D2638="","-",_xlfn.XLOOKUP($D2638,Fund.Meta!$A:$A,Fund.Meta!$D:$D,"-",0,1))</f>
        <v>-</v>
      </c>
      <c r="F2638" s="303" t="str">
        <f>IF($D2638="","-",_xlfn.XLOOKUP($D2638,Fund.Meta!$A:$A,Fund.Meta!$E:$E,"-",0,1))</f>
        <v>-</v>
      </c>
      <c r="G2638" s="334"/>
      <c r="H2638" s="303" t="str">
        <f>IF($G2638="","-",_xlfn.XLOOKUP($G2638,Appr.Meta!$A:$A,Appr.Meta!$D:$D,"-",0,1))</f>
        <v>-</v>
      </c>
      <c r="I2638" s="302"/>
      <c r="J2638" s="303" t="str">
        <f>IF($I2638="","-",_xlfn.XLOOKUP($I2638,'CC.Meta'!$A:$A,'CC.Meta'!$D:$D,"-",0,1))</f>
        <v>-</v>
      </c>
      <c r="K2638" s="302"/>
      <c r="L2638" s="146" t="str">
        <f>IF($K2638="","-",_xlfn.XLOOKUP($K2638,Obj.Meta!$A:$A,Obj.Meta!$D:$D,"-",0,1))</f>
        <v>-</v>
      </c>
      <c r="M2638" s="300" t="str">
        <f>IF($K2638="","-",_xlfn.XLOOKUP($K2638,Obj.Meta!$A:$A,Obj.Meta!$F:$F,"-",0,1))</f>
        <v>-</v>
      </c>
      <c r="N2638" s="337" t="str">
        <f t="shared" si="81"/>
        <v>---</v>
      </c>
      <c r="O2638" s="333"/>
      <c r="P2638" s="54"/>
      <c r="Q2638" s="52"/>
      <c r="R2638" s="34"/>
      <c r="S2638" s="53"/>
      <c r="T2638" s="208"/>
      <c r="U2638" s="726"/>
      <c r="V2638" s="206"/>
      <c r="W2638" s="206"/>
      <c r="X2638" s="678"/>
      <c r="Y2638" s="34"/>
      <c r="Z2638" s="610"/>
      <c r="AA2638" s="608"/>
    </row>
    <row r="2639" spans="1:27">
      <c r="A2639" s="145" t="str">
        <f t="shared" si="80"/>
        <v>-</v>
      </c>
      <c r="B2639" s="146" t="str">
        <f>_xlfn.XLOOKUP($A2639,Dept.Meta!$A:$A,Dept.Meta!$F:$F,"-",0,1)</f>
        <v>-</v>
      </c>
      <c r="C2639" s="629" t="str">
        <f>_xlfn.XLOOKUP(_xlfn.CONCAT($G2639,"-",$I2639),Div.Meta!$H:$H,Div.Meta!$C:$C,"-",0,1)</f>
        <v>-</v>
      </c>
      <c r="D2639" s="302"/>
      <c r="E2639" s="146" t="str">
        <f>IF($D2639="","-",_xlfn.XLOOKUP($D2639,Fund.Meta!$A:$A,Fund.Meta!$D:$D,"-",0,1))</f>
        <v>-</v>
      </c>
      <c r="F2639" s="303" t="str">
        <f>IF($D2639="","-",_xlfn.XLOOKUP($D2639,Fund.Meta!$A:$A,Fund.Meta!$E:$E,"-",0,1))</f>
        <v>-</v>
      </c>
      <c r="G2639" s="334"/>
      <c r="H2639" s="303" t="str">
        <f>IF($G2639="","-",_xlfn.XLOOKUP($G2639,Appr.Meta!$A:$A,Appr.Meta!$D:$D,"-",0,1))</f>
        <v>-</v>
      </c>
      <c r="I2639" s="302"/>
      <c r="J2639" s="303" t="str">
        <f>IF($I2639="","-",_xlfn.XLOOKUP($I2639,'CC.Meta'!$A:$A,'CC.Meta'!$D:$D,"-",0,1))</f>
        <v>-</v>
      </c>
      <c r="K2639" s="302"/>
      <c r="L2639" s="146" t="str">
        <f>IF($K2639="","-",_xlfn.XLOOKUP($K2639,Obj.Meta!$A:$A,Obj.Meta!$D:$D,"-",0,1))</f>
        <v>-</v>
      </c>
      <c r="M2639" s="300" t="str">
        <f>IF($K2639="","-",_xlfn.XLOOKUP($K2639,Obj.Meta!$A:$A,Obj.Meta!$F:$F,"-",0,1))</f>
        <v>-</v>
      </c>
      <c r="N2639" s="337" t="str">
        <f t="shared" si="81"/>
        <v>---</v>
      </c>
      <c r="O2639" s="333"/>
      <c r="P2639" s="54"/>
      <c r="Q2639" s="52"/>
      <c r="R2639" s="34"/>
      <c r="S2639" s="53"/>
      <c r="T2639" s="208"/>
      <c r="U2639" s="726"/>
      <c r="V2639" s="206"/>
      <c r="W2639" s="206"/>
      <c r="X2639" s="678"/>
      <c r="Y2639" s="34"/>
      <c r="Z2639" s="610"/>
      <c r="AA2639" s="608"/>
    </row>
    <row r="2640" spans="1:27">
      <c r="A2640" s="145" t="str">
        <f t="shared" si="80"/>
        <v>-</v>
      </c>
      <c r="B2640" s="146" t="str">
        <f>_xlfn.XLOOKUP($A2640,Dept.Meta!$A:$A,Dept.Meta!$F:$F,"-",0,1)</f>
        <v>-</v>
      </c>
      <c r="C2640" s="629" t="str">
        <f>_xlfn.XLOOKUP(_xlfn.CONCAT($G2640,"-",$I2640),Div.Meta!$H:$H,Div.Meta!$C:$C,"-",0,1)</f>
        <v>-</v>
      </c>
      <c r="D2640" s="302"/>
      <c r="E2640" s="146" t="str">
        <f>IF($D2640="","-",_xlfn.XLOOKUP($D2640,Fund.Meta!$A:$A,Fund.Meta!$D:$D,"-",0,1))</f>
        <v>-</v>
      </c>
      <c r="F2640" s="303" t="str">
        <f>IF($D2640="","-",_xlfn.XLOOKUP($D2640,Fund.Meta!$A:$A,Fund.Meta!$E:$E,"-",0,1))</f>
        <v>-</v>
      </c>
      <c r="G2640" s="334"/>
      <c r="H2640" s="303" t="str">
        <f>IF($G2640="","-",_xlfn.XLOOKUP($G2640,Appr.Meta!$A:$A,Appr.Meta!$D:$D,"-",0,1))</f>
        <v>-</v>
      </c>
      <c r="I2640" s="302"/>
      <c r="J2640" s="303" t="str">
        <f>IF($I2640="","-",_xlfn.XLOOKUP($I2640,'CC.Meta'!$A:$A,'CC.Meta'!$D:$D,"-",0,1))</f>
        <v>-</v>
      </c>
      <c r="K2640" s="302"/>
      <c r="L2640" s="146" t="str">
        <f>IF($K2640="","-",_xlfn.XLOOKUP($K2640,Obj.Meta!$A:$A,Obj.Meta!$D:$D,"-",0,1))</f>
        <v>-</v>
      </c>
      <c r="M2640" s="300" t="str">
        <f>IF($K2640="","-",_xlfn.XLOOKUP($K2640,Obj.Meta!$A:$A,Obj.Meta!$F:$F,"-",0,1))</f>
        <v>-</v>
      </c>
      <c r="N2640" s="337" t="str">
        <f t="shared" si="81"/>
        <v>---</v>
      </c>
      <c r="O2640" s="333"/>
      <c r="P2640" s="54"/>
      <c r="Q2640" s="52"/>
      <c r="R2640" s="34"/>
      <c r="S2640" s="53"/>
      <c r="T2640" s="208"/>
      <c r="U2640" s="726"/>
      <c r="V2640" s="206"/>
      <c r="W2640" s="206"/>
      <c r="X2640" s="678"/>
      <c r="Y2640" s="34"/>
      <c r="Z2640" s="610"/>
      <c r="AA2640" s="608"/>
    </row>
    <row r="2641" spans="1:27">
      <c r="A2641" s="145" t="str">
        <f t="shared" si="80"/>
        <v>-</v>
      </c>
      <c r="B2641" s="146" t="str">
        <f>_xlfn.XLOOKUP($A2641,Dept.Meta!$A:$A,Dept.Meta!$F:$F,"-",0,1)</f>
        <v>-</v>
      </c>
      <c r="C2641" s="629" t="str">
        <f>_xlfn.XLOOKUP(_xlfn.CONCAT($G2641,"-",$I2641),Div.Meta!$H:$H,Div.Meta!$C:$C,"-",0,1)</f>
        <v>-</v>
      </c>
      <c r="D2641" s="302"/>
      <c r="E2641" s="146" t="str">
        <f>IF($D2641="","-",_xlfn.XLOOKUP($D2641,Fund.Meta!$A:$A,Fund.Meta!$D:$D,"-",0,1))</f>
        <v>-</v>
      </c>
      <c r="F2641" s="303" t="str">
        <f>IF($D2641="","-",_xlfn.XLOOKUP($D2641,Fund.Meta!$A:$A,Fund.Meta!$E:$E,"-",0,1))</f>
        <v>-</v>
      </c>
      <c r="G2641" s="334"/>
      <c r="H2641" s="303" t="str">
        <f>IF($G2641="","-",_xlfn.XLOOKUP($G2641,Appr.Meta!$A:$A,Appr.Meta!$D:$D,"-",0,1))</f>
        <v>-</v>
      </c>
      <c r="I2641" s="302"/>
      <c r="J2641" s="303" t="str">
        <f>IF($I2641="","-",_xlfn.XLOOKUP($I2641,'CC.Meta'!$A:$A,'CC.Meta'!$D:$D,"-",0,1))</f>
        <v>-</v>
      </c>
      <c r="K2641" s="302"/>
      <c r="L2641" s="146" t="str">
        <f>IF($K2641="","-",_xlfn.XLOOKUP($K2641,Obj.Meta!$A:$A,Obj.Meta!$D:$D,"-",0,1))</f>
        <v>-</v>
      </c>
      <c r="M2641" s="300" t="str">
        <f>IF($K2641="","-",_xlfn.XLOOKUP($K2641,Obj.Meta!$A:$A,Obj.Meta!$F:$F,"-",0,1))</f>
        <v>-</v>
      </c>
      <c r="N2641" s="337" t="str">
        <f t="shared" si="81"/>
        <v>---</v>
      </c>
      <c r="O2641" s="333"/>
      <c r="P2641" s="54"/>
      <c r="Q2641" s="52"/>
      <c r="R2641" s="34"/>
      <c r="S2641" s="53"/>
      <c r="T2641" s="208"/>
      <c r="U2641" s="726"/>
      <c r="V2641" s="206"/>
      <c r="W2641" s="206"/>
      <c r="X2641" s="678"/>
      <c r="Y2641" s="34"/>
      <c r="Z2641" s="610"/>
      <c r="AA2641" s="608"/>
    </row>
    <row r="2642" spans="1:27">
      <c r="A2642" s="145" t="str">
        <f t="shared" si="80"/>
        <v>-</v>
      </c>
      <c r="B2642" s="146" t="str">
        <f>_xlfn.XLOOKUP($A2642,Dept.Meta!$A:$A,Dept.Meta!$F:$F,"-",0,1)</f>
        <v>-</v>
      </c>
      <c r="C2642" s="629" t="str">
        <f>_xlfn.XLOOKUP(_xlfn.CONCAT($G2642,"-",$I2642),Div.Meta!$H:$H,Div.Meta!$C:$C,"-",0,1)</f>
        <v>-</v>
      </c>
      <c r="D2642" s="302"/>
      <c r="E2642" s="146" t="str">
        <f>IF($D2642="","-",_xlfn.XLOOKUP($D2642,Fund.Meta!$A:$A,Fund.Meta!$D:$D,"-",0,1))</f>
        <v>-</v>
      </c>
      <c r="F2642" s="303" t="str">
        <f>IF($D2642="","-",_xlfn.XLOOKUP($D2642,Fund.Meta!$A:$A,Fund.Meta!$E:$E,"-",0,1))</f>
        <v>-</v>
      </c>
      <c r="G2642" s="334"/>
      <c r="H2642" s="303" t="str">
        <f>IF($G2642="","-",_xlfn.XLOOKUP($G2642,Appr.Meta!$A:$A,Appr.Meta!$D:$D,"-",0,1))</f>
        <v>-</v>
      </c>
      <c r="I2642" s="302"/>
      <c r="J2642" s="303" t="str">
        <f>IF($I2642="","-",_xlfn.XLOOKUP($I2642,'CC.Meta'!$A:$A,'CC.Meta'!$D:$D,"-",0,1))</f>
        <v>-</v>
      </c>
      <c r="K2642" s="302"/>
      <c r="L2642" s="146" t="str">
        <f>IF($K2642="","-",_xlfn.XLOOKUP($K2642,Obj.Meta!$A:$A,Obj.Meta!$D:$D,"-",0,1))</f>
        <v>-</v>
      </c>
      <c r="M2642" s="300" t="str">
        <f>IF($K2642="","-",_xlfn.XLOOKUP($K2642,Obj.Meta!$A:$A,Obj.Meta!$F:$F,"-",0,1))</f>
        <v>-</v>
      </c>
      <c r="N2642" s="337" t="str">
        <f t="shared" si="81"/>
        <v>---</v>
      </c>
      <c r="O2642" s="333"/>
      <c r="P2642" s="54"/>
      <c r="Q2642" s="52"/>
      <c r="R2642" s="34"/>
      <c r="S2642" s="53"/>
      <c r="T2642" s="208"/>
      <c r="U2642" s="726"/>
      <c r="V2642" s="206"/>
      <c r="W2642" s="206"/>
      <c r="X2642" s="678"/>
      <c r="Y2642" s="34"/>
      <c r="Z2642" s="610"/>
      <c r="AA2642" s="608"/>
    </row>
    <row r="2643" spans="1:27">
      <c r="A2643" s="145" t="str">
        <f t="shared" ref="A2643:A2706" si="82">IFERROR(VALUE(LEFT($I2643,2)),"-")</f>
        <v>-</v>
      </c>
      <c r="B2643" s="146" t="str">
        <f>_xlfn.XLOOKUP($A2643,Dept.Meta!$A:$A,Dept.Meta!$F:$F,"-",0,1)</f>
        <v>-</v>
      </c>
      <c r="C2643" s="629" t="str">
        <f>_xlfn.XLOOKUP(_xlfn.CONCAT($G2643,"-",$I2643),Div.Meta!$H:$H,Div.Meta!$C:$C,"-",0,1)</f>
        <v>-</v>
      </c>
      <c r="D2643" s="302"/>
      <c r="E2643" s="146" t="str">
        <f>IF($D2643="","-",_xlfn.XLOOKUP($D2643,Fund.Meta!$A:$A,Fund.Meta!$D:$D,"-",0,1))</f>
        <v>-</v>
      </c>
      <c r="F2643" s="303" t="str">
        <f>IF($D2643="","-",_xlfn.XLOOKUP($D2643,Fund.Meta!$A:$A,Fund.Meta!$E:$E,"-",0,1))</f>
        <v>-</v>
      </c>
      <c r="G2643" s="334"/>
      <c r="H2643" s="303" t="str">
        <f>IF($G2643="","-",_xlfn.XLOOKUP($G2643,Appr.Meta!$A:$A,Appr.Meta!$D:$D,"-",0,1))</f>
        <v>-</v>
      </c>
      <c r="I2643" s="302"/>
      <c r="J2643" s="303" t="str">
        <f>IF($I2643="","-",_xlfn.XLOOKUP($I2643,'CC.Meta'!$A:$A,'CC.Meta'!$D:$D,"-",0,1))</f>
        <v>-</v>
      </c>
      <c r="K2643" s="302"/>
      <c r="L2643" s="146" t="str">
        <f>IF($K2643="","-",_xlfn.XLOOKUP($K2643,Obj.Meta!$A:$A,Obj.Meta!$D:$D,"-",0,1))</f>
        <v>-</v>
      </c>
      <c r="M2643" s="300" t="str">
        <f>IF($K2643="","-",_xlfn.XLOOKUP($K2643,Obj.Meta!$A:$A,Obj.Meta!$F:$F,"-",0,1))</f>
        <v>-</v>
      </c>
      <c r="N2643" s="337" t="str">
        <f t="shared" ref="N2643:N2706" si="83">_xlfn.CONCAT($D2643,"-",$G2643,"-",$I2643,"-",$K2643)</f>
        <v>---</v>
      </c>
      <c r="O2643" s="333"/>
      <c r="P2643" s="54"/>
      <c r="Q2643" s="52"/>
      <c r="R2643" s="34"/>
      <c r="S2643" s="53"/>
      <c r="T2643" s="208"/>
      <c r="U2643" s="726"/>
      <c r="V2643" s="206"/>
      <c r="W2643" s="206"/>
      <c r="X2643" s="678"/>
      <c r="Y2643" s="34"/>
      <c r="Z2643" s="610"/>
      <c r="AA2643" s="608"/>
    </row>
    <row r="2644" spans="1:27">
      <c r="A2644" s="145" t="str">
        <f t="shared" si="82"/>
        <v>-</v>
      </c>
      <c r="B2644" s="146" t="str">
        <f>_xlfn.XLOOKUP($A2644,Dept.Meta!$A:$A,Dept.Meta!$F:$F,"-",0,1)</f>
        <v>-</v>
      </c>
      <c r="C2644" s="629" t="str">
        <f>_xlfn.XLOOKUP(_xlfn.CONCAT($G2644,"-",$I2644),Div.Meta!$H:$H,Div.Meta!$C:$C,"-",0,1)</f>
        <v>-</v>
      </c>
      <c r="D2644" s="302"/>
      <c r="E2644" s="146" t="str">
        <f>IF($D2644="","-",_xlfn.XLOOKUP($D2644,Fund.Meta!$A:$A,Fund.Meta!$D:$D,"-",0,1))</f>
        <v>-</v>
      </c>
      <c r="F2644" s="303" t="str">
        <f>IF($D2644="","-",_xlfn.XLOOKUP($D2644,Fund.Meta!$A:$A,Fund.Meta!$E:$E,"-",0,1))</f>
        <v>-</v>
      </c>
      <c r="G2644" s="334"/>
      <c r="H2644" s="303" t="str">
        <f>IF($G2644="","-",_xlfn.XLOOKUP($G2644,Appr.Meta!$A:$A,Appr.Meta!$D:$D,"-",0,1))</f>
        <v>-</v>
      </c>
      <c r="I2644" s="302"/>
      <c r="J2644" s="303" t="str">
        <f>IF($I2644="","-",_xlfn.XLOOKUP($I2644,'CC.Meta'!$A:$A,'CC.Meta'!$D:$D,"-",0,1))</f>
        <v>-</v>
      </c>
      <c r="K2644" s="302"/>
      <c r="L2644" s="146" t="str">
        <f>IF($K2644="","-",_xlfn.XLOOKUP($K2644,Obj.Meta!$A:$A,Obj.Meta!$D:$D,"-",0,1))</f>
        <v>-</v>
      </c>
      <c r="M2644" s="300" t="str">
        <f>IF($K2644="","-",_xlfn.XLOOKUP($K2644,Obj.Meta!$A:$A,Obj.Meta!$F:$F,"-",0,1))</f>
        <v>-</v>
      </c>
      <c r="N2644" s="337" t="str">
        <f t="shared" si="83"/>
        <v>---</v>
      </c>
      <c r="O2644" s="333"/>
      <c r="P2644" s="54"/>
      <c r="Q2644" s="52"/>
      <c r="R2644" s="34"/>
      <c r="S2644" s="53"/>
      <c r="T2644" s="208"/>
      <c r="U2644" s="726"/>
      <c r="V2644" s="206"/>
      <c r="W2644" s="206"/>
      <c r="X2644" s="678"/>
      <c r="Y2644" s="34"/>
      <c r="Z2644" s="610"/>
      <c r="AA2644" s="608"/>
    </row>
    <row r="2645" spans="1:27">
      <c r="A2645" s="145" t="str">
        <f t="shared" si="82"/>
        <v>-</v>
      </c>
      <c r="B2645" s="146" t="str">
        <f>_xlfn.XLOOKUP($A2645,Dept.Meta!$A:$A,Dept.Meta!$F:$F,"-",0,1)</f>
        <v>-</v>
      </c>
      <c r="C2645" s="629" t="str">
        <f>_xlfn.XLOOKUP(_xlfn.CONCAT($G2645,"-",$I2645),Div.Meta!$H:$H,Div.Meta!$C:$C,"-",0,1)</f>
        <v>-</v>
      </c>
      <c r="D2645" s="302"/>
      <c r="E2645" s="146" t="str">
        <f>IF($D2645="","-",_xlfn.XLOOKUP($D2645,Fund.Meta!$A:$A,Fund.Meta!$D:$D,"-",0,1))</f>
        <v>-</v>
      </c>
      <c r="F2645" s="303" t="str">
        <f>IF($D2645="","-",_xlfn.XLOOKUP($D2645,Fund.Meta!$A:$A,Fund.Meta!$E:$E,"-",0,1))</f>
        <v>-</v>
      </c>
      <c r="G2645" s="334"/>
      <c r="H2645" s="303" t="str">
        <f>IF($G2645="","-",_xlfn.XLOOKUP($G2645,Appr.Meta!$A:$A,Appr.Meta!$D:$D,"-",0,1))</f>
        <v>-</v>
      </c>
      <c r="I2645" s="302"/>
      <c r="J2645" s="303" t="str">
        <f>IF($I2645="","-",_xlfn.XLOOKUP($I2645,'CC.Meta'!$A:$A,'CC.Meta'!$D:$D,"-",0,1))</f>
        <v>-</v>
      </c>
      <c r="K2645" s="302"/>
      <c r="L2645" s="146" t="str">
        <f>IF($K2645="","-",_xlfn.XLOOKUP($K2645,Obj.Meta!$A:$A,Obj.Meta!$D:$D,"-",0,1))</f>
        <v>-</v>
      </c>
      <c r="M2645" s="300" t="str">
        <f>IF($K2645="","-",_xlfn.XLOOKUP($K2645,Obj.Meta!$A:$A,Obj.Meta!$F:$F,"-",0,1))</f>
        <v>-</v>
      </c>
      <c r="N2645" s="337" t="str">
        <f t="shared" si="83"/>
        <v>---</v>
      </c>
      <c r="O2645" s="333"/>
      <c r="P2645" s="54"/>
      <c r="Q2645" s="52"/>
      <c r="R2645" s="34"/>
      <c r="S2645" s="53"/>
      <c r="T2645" s="208"/>
      <c r="U2645" s="726"/>
      <c r="V2645" s="206"/>
      <c r="W2645" s="206"/>
      <c r="X2645" s="678"/>
      <c r="Y2645" s="34"/>
      <c r="Z2645" s="610"/>
      <c r="AA2645" s="608"/>
    </row>
    <row r="2646" spans="1:27">
      <c r="A2646" s="145" t="str">
        <f t="shared" si="82"/>
        <v>-</v>
      </c>
      <c r="B2646" s="146" t="str">
        <f>_xlfn.XLOOKUP($A2646,Dept.Meta!$A:$A,Dept.Meta!$F:$F,"-",0,1)</f>
        <v>-</v>
      </c>
      <c r="C2646" s="629" t="str">
        <f>_xlfn.XLOOKUP(_xlfn.CONCAT($G2646,"-",$I2646),Div.Meta!$H:$H,Div.Meta!$C:$C,"-",0,1)</f>
        <v>-</v>
      </c>
      <c r="D2646" s="302"/>
      <c r="E2646" s="146" t="str">
        <f>IF($D2646="","-",_xlfn.XLOOKUP($D2646,Fund.Meta!$A:$A,Fund.Meta!$D:$D,"-",0,1))</f>
        <v>-</v>
      </c>
      <c r="F2646" s="303" t="str">
        <f>IF($D2646="","-",_xlfn.XLOOKUP($D2646,Fund.Meta!$A:$A,Fund.Meta!$E:$E,"-",0,1))</f>
        <v>-</v>
      </c>
      <c r="G2646" s="334"/>
      <c r="H2646" s="303" t="str">
        <f>IF($G2646="","-",_xlfn.XLOOKUP($G2646,Appr.Meta!$A:$A,Appr.Meta!$D:$D,"-",0,1))</f>
        <v>-</v>
      </c>
      <c r="I2646" s="302"/>
      <c r="J2646" s="303" t="str">
        <f>IF($I2646="","-",_xlfn.XLOOKUP($I2646,'CC.Meta'!$A:$A,'CC.Meta'!$D:$D,"-",0,1))</f>
        <v>-</v>
      </c>
      <c r="K2646" s="302"/>
      <c r="L2646" s="146" t="str">
        <f>IF($K2646="","-",_xlfn.XLOOKUP($K2646,Obj.Meta!$A:$A,Obj.Meta!$D:$D,"-",0,1))</f>
        <v>-</v>
      </c>
      <c r="M2646" s="300" t="str">
        <f>IF($K2646="","-",_xlfn.XLOOKUP($K2646,Obj.Meta!$A:$A,Obj.Meta!$F:$F,"-",0,1))</f>
        <v>-</v>
      </c>
      <c r="N2646" s="337" t="str">
        <f t="shared" si="83"/>
        <v>---</v>
      </c>
      <c r="O2646" s="333"/>
      <c r="P2646" s="54"/>
      <c r="Q2646" s="52"/>
      <c r="R2646" s="34"/>
      <c r="S2646" s="53"/>
      <c r="T2646" s="208"/>
      <c r="U2646" s="726"/>
      <c r="V2646" s="206"/>
      <c r="W2646" s="206"/>
      <c r="X2646" s="678"/>
      <c r="Y2646" s="34"/>
      <c r="Z2646" s="610"/>
      <c r="AA2646" s="608"/>
    </row>
    <row r="2647" spans="1:27">
      <c r="A2647" s="145" t="str">
        <f t="shared" si="82"/>
        <v>-</v>
      </c>
      <c r="B2647" s="146" t="str">
        <f>_xlfn.XLOOKUP($A2647,Dept.Meta!$A:$A,Dept.Meta!$F:$F,"-",0,1)</f>
        <v>-</v>
      </c>
      <c r="C2647" s="629" t="str">
        <f>_xlfn.XLOOKUP(_xlfn.CONCAT($G2647,"-",$I2647),Div.Meta!$H:$H,Div.Meta!$C:$C,"-",0,1)</f>
        <v>-</v>
      </c>
      <c r="D2647" s="302"/>
      <c r="E2647" s="146" t="str">
        <f>IF($D2647="","-",_xlfn.XLOOKUP($D2647,Fund.Meta!$A:$A,Fund.Meta!$D:$D,"-",0,1))</f>
        <v>-</v>
      </c>
      <c r="F2647" s="303" t="str">
        <f>IF($D2647="","-",_xlfn.XLOOKUP($D2647,Fund.Meta!$A:$A,Fund.Meta!$E:$E,"-",0,1))</f>
        <v>-</v>
      </c>
      <c r="G2647" s="334"/>
      <c r="H2647" s="303" t="str">
        <f>IF($G2647="","-",_xlfn.XLOOKUP($G2647,Appr.Meta!$A:$A,Appr.Meta!$D:$D,"-",0,1))</f>
        <v>-</v>
      </c>
      <c r="I2647" s="302"/>
      <c r="J2647" s="303" t="str">
        <f>IF($I2647="","-",_xlfn.XLOOKUP($I2647,'CC.Meta'!$A:$A,'CC.Meta'!$D:$D,"-",0,1))</f>
        <v>-</v>
      </c>
      <c r="K2647" s="302"/>
      <c r="L2647" s="146" t="str">
        <f>IF($K2647="","-",_xlfn.XLOOKUP($K2647,Obj.Meta!$A:$A,Obj.Meta!$D:$D,"-",0,1))</f>
        <v>-</v>
      </c>
      <c r="M2647" s="300" t="str">
        <f>IF($K2647="","-",_xlfn.XLOOKUP($K2647,Obj.Meta!$A:$A,Obj.Meta!$F:$F,"-",0,1))</f>
        <v>-</v>
      </c>
      <c r="N2647" s="337" t="str">
        <f t="shared" si="83"/>
        <v>---</v>
      </c>
      <c r="O2647" s="333"/>
      <c r="P2647" s="54"/>
      <c r="Q2647" s="52"/>
      <c r="R2647" s="34"/>
      <c r="S2647" s="53"/>
      <c r="T2647" s="208"/>
      <c r="U2647" s="726"/>
      <c r="V2647" s="206"/>
      <c r="W2647" s="206"/>
      <c r="X2647" s="678"/>
      <c r="Y2647" s="34"/>
      <c r="Z2647" s="610"/>
      <c r="AA2647" s="608"/>
    </row>
    <row r="2648" spans="1:27">
      <c r="A2648" s="145" t="str">
        <f t="shared" si="82"/>
        <v>-</v>
      </c>
      <c r="B2648" s="146" t="str">
        <f>_xlfn.XLOOKUP($A2648,Dept.Meta!$A:$A,Dept.Meta!$F:$F,"-",0,1)</f>
        <v>-</v>
      </c>
      <c r="C2648" s="629" t="str">
        <f>_xlfn.XLOOKUP(_xlfn.CONCAT($G2648,"-",$I2648),Div.Meta!$H:$H,Div.Meta!$C:$C,"-",0,1)</f>
        <v>-</v>
      </c>
      <c r="D2648" s="302"/>
      <c r="E2648" s="146" t="str">
        <f>IF($D2648="","-",_xlfn.XLOOKUP($D2648,Fund.Meta!$A:$A,Fund.Meta!$D:$D,"-",0,1))</f>
        <v>-</v>
      </c>
      <c r="F2648" s="303" t="str">
        <f>IF($D2648="","-",_xlfn.XLOOKUP($D2648,Fund.Meta!$A:$A,Fund.Meta!$E:$E,"-",0,1))</f>
        <v>-</v>
      </c>
      <c r="G2648" s="334"/>
      <c r="H2648" s="303" t="str">
        <f>IF($G2648="","-",_xlfn.XLOOKUP($G2648,Appr.Meta!$A:$A,Appr.Meta!$D:$D,"-",0,1))</f>
        <v>-</v>
      </c>
      <c r="I2648" s="302"/>
      <c r="J2648" s="303" t="str">
        <f>IF($I2648="","-",_xlfn.XLOOKUP($I2648,'CC.Meta'!$A:$A,'CC.Meta'!$D:$D,"-",0,1))</f>
        <v>-</v>
      </c>
      <c r="K2648" s="302"/>
      <c r="L2648" s="146" t="str">
        <f>IF($K2648="","-",_xlfn.XLOOKUP($K2648,Obj.Meta!$A:$A,Obj.Meta!$D:$D,"-",0,1))</f>
        <v>-</v>
      </c>
      <c r="M2648" s="300" t="str">
        <f>IF($K2648="","-",_xlfn.XLOOKUP($K2648,Obj.Meta!$A:$A,Obj.Meta!$F:$F,"-",0,1))</f>
        <v>-</v>
      </c>
      <c r="N2648" s="337" t="str">
        <f t="shared" si="83"/>
        <v>---</v>
      </c>
      <c r="O2648" s="333"/>
      <c r="P2648" s="54"/>
      <c r="Q2648" s="52"/>
      <c r="R2648" s="34"/>
      <c r="S2648" s="53"/>
      <c r="T2648" s="208"/>
      <c r="U2648" s="726"/>
      <c r="V2648" s="206"/>
      <c r="W2648" s="206"/>
      <c r="X2648" s="678"/>
      <c r="Y2648" s="34"/>
      <c r="Z2648" s="610"/>
      <c r="AA2648" s="608"/>
    </row>
    <row r="2649" spans="1:27">
      <c r="A2649" s="145" t="str">
        <f t="shared" si="82"/>
        <v>-</v>
      </c>
      <c r="B2649" s="146" t="str">
        <f>_xlfn.XLOOKUP($A2649,Dept.Meta!$A:$A,Dept.Meta!$F:$F,"-",0,1)</f>
        <v>-</v>
      </c>
      <c r="C2649" s="629" t="str">
        <f>_xlfn.XLOOKUP(_xlfn.CONCAT($G2649,"-",$I2649),Div.Meta!$H:$H,Div.Meta!$C:$C,"-",0,1)</f>
        <v>-</v>
      </c>
      <c r="D2649" s="302"/>
      <c r="E2649" s="146" t="str">
        <f>IF($D2649="","-",_xlfn.XLOOKUP($D2649,Fund.Meta!$A:$A,Fund.Meta!$D:$D,"-",0,1))</f>
        <v>-</v>
      </c>
      <c r="F2649" s="303" t="str">
        <f>IF($D2649="","-",_xlfn.XLOOKUP($D2649,Fund.Meta!$A:$A,Fund.Meta!$E:$E,"-",0,1))</f>
        <v>-</v>
      </c>
      <c r="G2649" s="334"/>
      <c r="H2649" s="303" t="str">
        <f>IF($G2649="","-",_xlfn.XLOOKUP($G2649,Appr.Meta!$A:$A,Appr.Meta!$D:$D,"-",0,1))</f>
        <v>-</v>
      </c>
      <c r="I2649" s="302"/>
      <c r="J2649" s="303" t="str">
        <f>IF($I2649="","-",_xlfn.XLOOKUP($I2649,'CC.Meta'!$A:$A,'CC.Meta'!$D:$D,"-",0,1))</f>
        <v>-</v>
      </c>
      <c r="K2649" s="302"/>
      <c r="L2649" s="146" t="str">
        <f>IF($K2649="","-",_xlfn.XLOOKUP($K2649,Obj.Meta!$A:$A,Obj.Meta!$D:$D,"-",0,1))</f>
        <v>-</v>
      </c>
      <c r="M2649" s="300" t="str">
        <f>IF($K2649="","-",_xlfn.XLOOKUP($K2649,Obj.Meta!$A:$A,Obj.Meta!$F:$F,"-",0,1))</f>
        <v>-</v>
      </c>
      <c r="N2649" s="337" t="str">
        <f t="shared" si="83"/>
        <v>---</v>
      </c>
      <c r="O2649" s="333"/>
      <c r="P2649" s="54"/>
      <c r="Q2649" s="52"/>
      <c r="R2649" s="34"/>
      <c r="S2649" s="53"/>
      <c r="T2649" s="208"/>
      <c r="U2649" s="726"/>
      <c r="V2649" s="206"/>
      <c r="W2649" s="206"/>
      <c r="X2649" s="678"/>
      <c r="Y2649" s="34"/>
      <c r="Z2649" s="610"/>
      <c r="AA2649" s="608"/>
    </row>
    <row r="2650" spans="1:27">
      <c r="A2650" s="145" t="str">
        <f t="shared" si="82"/>
        <v>-</v>
      </c>
      <c r="B2650" s="146" t="str">
        <f>_xlfn.XLOOKUP($A2650,Dept.Meta!$A:$A,Dept.Meta!$F:$F,"-",0,1)</f>
        <v>-</v>
      </c>
      <c r="C2650" s="629" t="str">
        <f>_xlfn.XLOOKUP(_xlfn.CONCAT($G2650,"-",$I2650),Div.Meta!$H:$H,Div.Meta!$C:$C,"-",0,1)</f>
        <v>-</v>
      </c>
      <c r="D2650" s="302"/>
      <c r="E2650" s="146" t="str">
        <f>IF($D2650="","-",_xlfn.XLOOKUP($D2650,Fund.Meta!$A:$A,Fund.Meta!$D:$D,"-",0,1))</f>
        <v>-</v>
      </c>
      <c r="F2650" s="303" t="str">
        <f>IF($D2650="","-",_xlfn.XLOOKUP($D2650,Fund.Meta!$A:$A,Fund.Meta!$E:$E,"-",0,1))</f>
        <v>-</v>
      </c>
      <c r="G2650" s="334"/>
      <c r="H2650" s="303" t="str">
        <f>IF($G2650="","-",_xlfn.XLOOKUP($G2650,Appr.Meta!$A:$A,Appr.Meta!$D:$D,"-",0,1))</f>
        <v>-</v>
      </c>
      <c r="I2650" s="302"/>
      <c r="J2650" s="303" t="str">
        <f>IF($I2650="","-",_xlfn.XLOOKUP($I2650,'CC.Meta'!$A:$A,'CC.Meta'!$D:$D,"-",0,1))</f>
        <v>-</v>
      </c>
      <c r="K2650" s="302"/>
      <c r="L2650" s="146" t="str">
        <f>IF($K2650="","-",_xlfn.XLOOKUP($K2650,Obj.Meta!$A:$A,Obj.Meta!$D:$D,"-",0,1))</f>
        <v>-</v>
      </c>
      <c r="M2650" s="300" t="str">
        <f>IF($K2650="","-",_xlfn.XLOOKUP($K2650,Obj.Meta!$A:$A,Obj.Meta!$F:$F,"-",0,1))</f>
        <v>-</v>
      </c>
      <c r="N2650" s="337" t="str">
        <f t="shared" si="83"/>
        <v>---</v>
      </c>
      <c r="O2650" s="333"/>
      <c r="P2650" s="54"/>
      <c r="Q2650" s="52"/>
      <c r="R2650" s="34"/>
      <c r="S2650" s="53"/>
      <c r="T2650" s="208"/>
      <c r="U2650" s="726"/>
      <c r="V2650" s="206"/>
      <c r="W2650" s="206"/>
      <c r="X2650" s="678"/>
      <c r="Y2650" s="34"/>
      <c r="Z2650" s="610"/>
      <c r="AA2650" s="608"/>
    </row>
    <row r="2651" spans="1:27">
      <c r="A2651" s="145" t="str">
        <f t="shared" si="82"/>
        <v>-</v>
      </c>
      <c r="B2651" s="146" t="str">
        <f>_xlfn.XLOOKUP($A2651,Dept.Meta!$A:$A,Dept.Meta!$F:$F,"-",0,1)</f>
        <v>-</v>
      </c>
      <c r="C2651" s="629" t="str">
        <f>_xlfn.XLOOKUP(_xlfn.CONCAT($G2651,"-",$I2651),Div.Meta!$H:$H,Div.Meta!$C:$C,"-",0,1)</f>
        <v>-</v>
      </c>
      <c r="D2651" s="302"/>
      <c r="E2651" s="146" t="str">
        <f>IF($D2651="","-",_xlfn.XLOOKUP($D2651,Fund.Meta!$A:$A,Fund.Meta!$D:$D,"-",0,1))</f>
        <v>-</v>
      </c>
      <c r="F2651" s="303" t="str">
        <f>IF($D2651="","-",_xlfn.XLOOKUP($D2651,Fund.Meta!$A:$A,Fund.Meta!$E:$E,"-",0,1))</f>
        <v>-</v>
      </c>
      <c r="G2651" s="334"/>
      <c r="H2651" s="303" t="str">
        <f>IF($G2651="","-",_xlfn.XLOOKUP($G2651,Appr.Meta!$A:$A,Appr.Meta!$D:$D,"-",0,1))</f>
        <v>-</v>
      </c>
      <c r="I2651" s="302"/>
      <c r="J2651" s="303" t="str">
        <f>IF($I2651="","-",_xlfn.XLOOKUP($I2651,'CC.Meta'!$A:$A,'CC.Meta'!$D:$D,"-",0,1))</f>
        <v>-</v>
      </c>
      <c r="K2651" s="302"/>
      <c r="L2651" s="146" t="str">
        <f>IF($K2651="","-",_xlfn.XLOOKUP($K2651,Obj.Meta!$A:$A,Obj.Meta!$D:$D,"-",0,1))</f>
        <v>-</v>
      </c>
      <c r="M2651" s="300" t="str">
        <f>IF($K2651="","-",_xlfn.XLOOKUP($K2651,Obj.Meta!$A:$A,Obj.Meta!$F:$F,"-",0,1))</f>
        <v>-</v>
      </c>
      <c r="N2651" s="337" t="str">
        <f t="shared" si="83"/>
        <v>---</v>
      </c>
      <c r="O2651" s="333"/>
      <c r="P2651" s="54"/>
      <c r="Q2651" s="52"/>
      <c r="R2651" s="34"/>
      <c r="S2651" s="53"/>
      <c r="T2651" s="208"/>
      <c r="U2651" s="726"/>
      <c r="V2651" s="206"/>
      <c r="W2651" s="206"/>
      <c r="X2651" s="678"/>
      <c r="Y2651" s="34"/>
      <c r="Z2651" s="610"/>
      <c r="AA2651" s="608"/>
    </row>
    <row r="2652" spans="1:27">
      <c r="A2652" s="145" t="str">
        <f t="shared" si="82"/>
        <v>-</v>
      </c>
      <c r="B2652" s="146" t="str">
        <f>_xlfn.XLOOKUP($A2652,Dept.Meta!$A:$A,Dept.Meta!$F:$F,"-",0,1)</f>
        <v>-</v>
      </c>
      <c r="C2652" s="629" t="str">
        <f>_xlfn.XLOOKUP(_xlfn.CONCAT($G2652,"-",$I2652),Div.Meta!$H:$H,Div.Meta!$C:$C,"-",0,1)</f>
        <v>-</v>
      </c>
      <c r="D2652" s="302"/>
      <c r="E2652" s="146" t="str">
        <f>IF($D2652="","-",_xlfn.XLOOKUP($D2652,Fund.Meta!$A:$A,Fund.Meta!$D:$D,"-",0,1))</f>
        <v>-</v>
      </c>
      <c r="F2652" s="303" t="str">
        <f>IF($D2652="","-",_xlfn.XLOOKUP($D2652,Fund.Meta!$A:$A,Fund.Meta!$E:$E,"-",0,1))</f>
        <v>-</v>
      </c>
      <c r="G2652" s="334"/>
      <c r="H2652" s="303" t="str">
        <f>IF($G2652="","-",_xlfn.XLOOKUP($G2652,Appr.Meta!$A:$A,Appr.Meta!$D:$D,"-",0,1))</f>
        <v>-</v>
      </c>
      <c r="I2652" s="302"/>
      <c r="J2652" s="303" t="str">
        <f>IF($I2652="","-",_xlfn.XLOOKUP($I2652,'CC.Meta'!$A:$A,'CC.Meta'!$D:$D,"-",0,1))</f>
        <v>-</v>
      </c>
      <c r="K2652" s="302"/>
      <c r="L2652" s="146" t="str">
        <f>IF($K2652="","-",_xlfn.XLOOKUP($K2652,Obj.Meta!$A:$A,Obj.Meta!$D:$D,"-",0,1))</f>
        <v>-</v>
      </c>
      <c r="M2652" s="300" t="str">
        <f>IF($K2652="","-",_xlfn.XLOOKUP($K2652,Obj.Meta!$A:$A,Obj.Meta!$F:$F,"-",0,1))</f>
        <v>-</v>
      </c>
      <c r="N2652" s="337" t="str">
        <f t="shared" si="83"/>
        <v>---</v>
      </c>
      <c r="O2652" s="333"/>
      <c r="P2652" s="54"/>
      <c r="Q2652" s="52"/>
      <c r="R2652" s="34"/>
      <c r="S2652" s="53"/>
      <c r="T2652" s="208"/>
      <c r="U2652" s="726"/>
      <c r="V2652" s="206"/>
      <c r="W2652" s="206"/>
      <c r="X2652" s="678"/>
      <c r="Y2652" s="34"/>
      <c r="Z2652" s="610"/>
      <c r="AA2652" s="608"/>
    </row>
    <row r="2653" spans="1:27">
      <c r="A2653" s="145" t="str">
        <f t="shared" si="82"/>
        <v>-</v>
      </c>
      <c r="B2653" s="146" t="str">
        <f>_xlfn.XLOOKUP($A2653,Dept.Meta!$A:$A,Dept.Meta!$F:$F,"-",0,1)</f>
        <v>-</v>
      </c>
      <c r="C2653" s="629" t="str">
        <f>_xlfn.XLOOKUP(_xlfn.CONCAT($G2653,"-",$I2653),Div.Meta!$H:$H,Div.Meta!$C:$C,"-",0,1)</f>
        <v>-</v>
      </c>
      <c r="D2653" s="302"/>
      <c r="E2653" s="146" t="str">
        <f>IF($D2653="","-",_xlfn.XLOOKUP($D2653,Fund.Meta!$A:$A,Fund.Meta!$D:$D,"-",0,1))</f>
        <v>-</v>
      </c>
      <c r="F2653" s="303" t="str">
        <f>IF($D2653="","-",_xlfn.XLOOKUP($D2653,Fund.Meta!$A:$A,Fund.Meta!$E:$E,"-",0,1))</f>
        <v>-</v>
      </c>
      <c r="G2653" s="334"/>
      <c r="H2653" s="303" t="str">
        <f>IF($G2653="","-",_xlfn.XLOOKUP($G2653,Appr.Meta!$A:$A,Appr.Meta!$D:$D,"-",0,1))</f>
        <v>-</v>
      </c>
      <c r="I2653" s="302"/>
      <c r="J2653" s="303" t="str">
        <f>IF($I2653="","-",_xlfn.XLOOKUP($I2653,'CC.Meta'!$A:$A,'CC.Meta'!$D:$D,"-",0,1))</f>
        <v>-</v>
      </c>
      <c r="K2653" s="302"/>
      <c r="L2653" s="146" t="str">
        <f>IF($K2653="","-",_xlfn.XLOOKUP($K2653,Obj.Meta!$A:$A,Obj.Meta!$D:$D,"-",0,1))</f>
        <v>-</v>
      </c>
      <c r="M2653" s="300" t="str">
        <f>IF($K2653="","-",_xlfn.XLOOKUP($K2653,Obj.Meta!$A:$A,Obj.Meta!$F:$F,"-",0,1))</f>
        <v>-</v>
      </c>
      <c r="N2653" s="337" t="str">
        <f t="shared" si="83"/>
        <v>---</v>
      </c>
      <c r="O2653" s="333"/>
      <c r="P2653" s="54"/>
      <c r="Q2653" s="52"/>
      <c r="R2653" s="34"/>
      <c r="S2653" s="53"/>
      <c r="T2653" s="208"/>
      <c r="U2653" s="726"/>
      <c r="V2653" s="206"/>
      <c r="W2653" s="206"/>
      <c r="X2653" s="678"/>
      <c r="Y2653" s="34"/>
      <c r="Z2653" s="610"/>
      <c r="AA2653" s="608"/>
    </row>
    <row r="2654" spans="1:27">
      <c r="A2654" s="145" t="str">
        <f t="shared" si="82"/>
        <v>-</v>
      </c>
      <c r="B2654" s="146" t="str">
        <f>_xlfn.XLOOKUP($A2654,Dept.Meta!$A:$A,Dept.Meta!$F:$F,"-",0,1)</f>
        <v>-</v>
      </c>
      <c r="C2654" s="629" t="str">
        <f>_xlfn.XLOOKUP(_xlfn.CONCAT($G2654,"-",$I2654),Div.Meta!$H:$H,Div.Meta!$C:$C,"-",0,1)</f>
        <v>-</v>
      </c>
      <c r="D2654" s="302"/>
      <c r="E2654" s="146" t="str">
        <f>IF($D2654="","-",_xlfn.XLOOKUP($D2654,Fund.Meta!$A:$A,Fund.Meta!$D:$D,"-",0,1))</f>
        <v>-</v>
      </c>
      <c r="F2654" s="303" t="str">
        <f>IF($D2654="","-",_xlfn.XLOOKUP($D2654,Fund.Meta!$A:$A,Fund.Meta!$E:$E,"-",0,1))</f>
        <v>-</v>
      </c>
      <c r="G2654" s="334"/>
      <c r="H2654" s="303" t="str">
        <f>IF($G2654="","-",_xlfn.XLOOKUP($G2654,Appr.Meta!$A:$A,Appr.Meta!$D:$D,"-",0,1))</f>
        <v>-</v>
      </c>
      <c r="I2654" s="302"/>
      <c r="J2654" s="303" t="str">
        <f>IF($I2654="","-",_xlfn.XLOOKUP($I2654,'CC.Meta'!$A:$A,'CC.Meta'!$D:$D,"-",0,1))</f>
        <v>-</v>
      </c>
      <c r="K2654" s="302"/>
      <c r="L2654" s="146" t="str">
        <f>IF($K2654="","-",_xlfn.XLOOKUP($K2654,Obj.Meta!$A:$A,Obj.Meta!$D:$D,"-",0,1))</f>
        <v>-</v>
      </c>
      <c r="M2654" s="300" t="str">
        <f>IF($K2654="","-",_xlfn.XLOOKUP($K2654,Obj.Meta!$A:$A,Obj.Meta!$F:$F,"-",0,1))</f>
        <v>-</v>
      </c>
      <c r="N2654" s="337" t="str">
        <f t="shared" si="83"/>
        <v>---</v>
      </c>
      <c r="O2654" s="333"/>
      <c r="P2654" s="54"/>
      <c r="Q2654" s="52"/>
      <c r="R2654" s="34"/>
      <c r="S2654" s="53"/>
      <c r="T2654" s="208"/>
      <c r="U2654" s="726"/>
      <c r="V2654" s="206"/>
      <c r="W2654" s="206"/>
      <c r="X2654" s="678"/>
      <c r="Y2654" s="34"/>
      <c r="Z2654" s="610"/>
      <c r="AA2654" s="608"/>
    </row>
    <row r="2655" spans="1:27">
      <c r="A2655" s="145" t="str">
        <f t="shared" si="82"/>
        <v>-</v>
      </c>
      <c r="B2655" s="146" t="str">
        <f>_xlfn.XLOOKUP($A2655,Dept.Meta!$A:$A,Dept.Meta!$F:$F,"-",0,1)</f>
        <v>-</v>
      </c>
      <c r="C2655" s="629" t="str">
        <f>_xlfn.XLOOKUP(_xlfn.CONCAT($G2655,"-",$I2655),Div.Meta!$H:$H,Div.Meta!$C:$C,"-",0,1)</f>
        <v>-</v>
      </c>
      <c r="D2655" s="302"/>
      <c r="E2655" s="146" t="str">
        <f>IF($D2655="","-",_xlfn.XLOOKUP($D2655,Fund.Meta!$A:$A,Fund.Meta!$D:$D,"-",0,1))</f>
        <v>-</v>
      </c>
      <c r="F2655" s="303" t="str">
        <f>IF($D2655="","-",_xlfn.XLOOKUP($D2655,Fund.Meta!$A:$A,Fund.Meta!$E:$E,"-",0,1))</f>
        <v>-</v>
      </c>
      <c r="G2655" s="334"/>
      <c r="H2655" s="303" t="str">
        <f>IF($G2655="","-",_xlfn.XLOOKUP($G2655,Appr.Meta!$A:$A,Appr.Meta!$D:$D,"-",0,1))</f>
        <v>-</v>
      </c>
      <c r="I2655" s="302"/>
      <c r="J2655" s="303" t="str">
        <f>IF($I2655="","-",_xlfn.XLOOKUP($I2655,'CC.Meta'!$A:$A,'CC.Meta'!$D:$D,"-",0,1))</f>
        <v>-</v>
      </c>
      <c r="K2655" s="302"/>
      <c r="L2655" s="146" t="str">
        <f>IF($K2655="","-",_xlfn.XLOOKUP($K2655,Obj.Meta!$A:$A,Obj.Meta!$D:$D,"-",0,1))</f>
        <v>-</v>
      </c>
      <c r="M2655" s="300" t="str">
        <f>IF($K2655="","-",_xlfn.XLOOKUP($K2655,Obj.Meta!$A:$A,Obj.Meta!$F:$F,"-",0,1))</f>
        <v>-</v>
      </c>
      <c r="N2655" s="337" t="str">
        <f t="shared" si="83"/>
        <v>---</v>
      </c>
      <c r="O2655" s="333"/>
      <c r="P2655" s="54"/>
      <c r="Q2655" s="52"/>
      <c r="R2655" s="34"/>
      <c r="S2655" s="53"/>
      <c r="T2655" s="208"/>
      <c r="U2655" s="726"/>
      <c r="V2655" s="206"/>
      <c r="W2655" s="206"/>
      <c r="X2655" s="678"/>
      <c r="Y2655" s="34"/>
      <c r="Z2655" s="610"/>
      <c r="AA2655" s="608"/>
    </row>
    <row r="2656" spans="1:27">
      <c r="A2656" s="145" t="str">
        <f t="shared" si="82"/>
        <v>-</v>
      </c>
      <c r="B2656" s="146" t="str">
        <f>_xlfn.XLOOKUP($A2656,Dept.Meta!$A:$A,Dept.Meta!$F:$F,"-",0,1)</f>
        <v>-</v>
      </c>
      <c r="C2656" s="629" t="str">
        <f>_xlfn.XLOOKUP(_xlfn.CONCAT($G2656,"-",$I2656),Div.Meta!$H:$H,Div.Meta!$C:$C,"-",0,1)</f>
        <v>-</v>
      </c>
      <c r="D2656" s="302"/>
      <c r="E2656" s="146" t="str">
        <f>IF($D2656="","-",_xlfn.XLOOKUP($D2656,Fund.Meta!$A:$A,Fund.Meta!$D:$D,"-",0,1))</f>
        <v>-</v>
      </c>
      <c r="F2656" s="303" t="str">
        <f>IF($D2656="","-",_xlfn.XLOOKUP($D2656,Fund.Meta!$A:$A,Fund.Meta!$E:$E,"-",0,1))</f>
        <v>-</v>
      </c>
      <c r="G2656" s="334"/>
      <c r="H2656" s="303" t="str">
        <f>IF($G2656="","-",_xlfn.XLOOKUP($G2656,Appr.Meta!$A:$A,Appr.Meta!$D:$D,"-",0,1))</f>
        <v>-</v>
      </c>
      <c r="I2656" s="302"/>
      <c r="J2656" s="303" t="str">
        <f>IF($I2656="","-",_xlfn.XLOOKUP($I2656,'CC.Meta'!$A:$A,'CC.Meta'!$D:$D,"-",0,1))</f>
        <v>-</v>
      </c>
      <c r="K2656" s="302"/>
      <c r="L2656" s="146" t="str">
        <f>IF($K2656="","-",_xlfn.XLOOKUP($K2656,Obj.Meta!$A:$A,Obj.Meta!$D:$D,"-",0,1))</f>
        <v>-</v>
      </c>
      <c r="M2656" s="300" t="str">
        <f>IF($K2656="","-",_xlfn.XLOOKUP($K2656,Obj.Meta!$A:$A,Obj.Meta!$F:$F,"-",0,1))</f>
        <v>-</v>
      </c>
      <c r="N2656" s="337" t="str">
        <f t="shared" si="83"/>
        <v>---</v>
      </c>
      <c r="O2656" s="333"/>
      <c r="P2656" s="54"/>
      <c r="Q2656" s="52"/>
      <c r="R2656" s="34"/>
      <c r="S2656" s="53"/>
      <c r="T2656" s="208"/>
      <c r="U2656" s="726"/>
      <c r="V2656" s="206"/>
      <c r="W2656" s="206"/>
      <c r="X2656" s="678"/>
      <c r="Y2656" s="34"/>
      <c r="Z2656" s="610"/>
      <c r="AA2656" s="608"/>
    </row>
    <row r="2657" spans="1:27">
      <c r="A2657" s="145" t="str">
        <f t="shared" si="82"/>
        <v>-</v>
      </c>
      <c r="B2657" s="146" t="str">
        <f>_xlfn.XLOOKUP($A2657,Dept.Meta!$A:$A,Dept.Meta!$F:$F,"-",0,1)</f>
        <v>-</v>
      </c>
      <c r="C2657" s="629" t="str">
        <f>_xlfn.XLOOKUP(_xlfn.CONCAT($G2657,"-",$I2657),Div.Meta!$H:$H,Div.Meta!$C:$C,"-",0,1)</f>
        <v>-</v>
      </c>
      <c r="D2657" s="302"/>
      <c r="E2657" s="146" t="str">
        <f>IF($D2657="","-",_xlfn.XLOOKUP($D2657,Fund.Meta!$A:$A,Fund.Meta!$D:$D,"-",0,1))</f>
        <v>-</v>
      </c>
      <c r="F2657" s="303" t="str">
        <f>IF($D2657="","-",_xlfn.XLOOKUP($D2657,Fund.Meta!$A:$A,Fund.Meta!$E:$E,"-",0,1))</f>
        <v>-</v>
      </c>
      <c r="G2657" s="334"/>
      <c r="H2657" s="303" t="str">
        <f>IF($G2657="","-",_xlfn.XLOOKUP($G2657,Appr.Meta!$A:$A,Appr.Meta!$D:$D,"-",0,1))</f>
        <v>-</v>
      </c>
      <c r="I2657" s="302"/>
      <c r="J2657" s="303" t="str">
        <f>IF($I2657="","-",_xlfn.XLOOKUP($I2657,'CC.Meta'!$A:$A,'CC.Meta'!$D:$D,"-",0,1))</f>
        <v>-</v>
      </c>
      <c r="K2657" s="302"/>
      <c r="L2657" s="146" t="str">
        <f>IF($K2657="","-",_xlfn.XLOOKUP($K2657,Obj.Meta!$A:$A,Obj.Meta!$D:$D,"-",0,1))</f>
        <v>-</v>
      </c>
      <c r="M2657" s="300" t="str">
        <f>IF($K2657="","-",_xlfn.XLOOKUP($K2657,Obj.Meta!$A:$A,Obj.Meta!$F:$F,"-",0,1))</f>
        <v>-</v>
      </c>
      <c r="N2657" s="337" t="str">
        <f t="shared" si="83"/>
        <v>---</v>
      </c>
      <c r="O2657" s="333"/>
      <c r="P2657" s="54"/>
      <c r="Q2657" s="52"/>
      <c r="R2657" s="34"/>
      <c r="S2657" s="53"/>
      <c r="T2657" s="208"/>
      <c r="U2657" s="726"/>
      <c r="V2657" s="206"/>
      <c r="W2657" s="206"/>
      <c r="X2657" s="678"/>
      <c r="Y2657" s="34"/>
      <c r="Z2657" s="610"/>
      <c r="AA2657" s="608"/>
    </row>
    <row r="2658" spans="1:27">
      <c r="A2658" s="145" t="str">
        <f t="shared" si="82"/>
        <v>-</v>
      </c>
      <c r="B2658" s="146" t="str">
        <f>_xlfn.XLOOKUP($A2658,Dept.Meta!$A:$A,Dept.Meta!$F:$F,"-",0,1)</f>
        <v>-</v>
      </c>
      <c r="C2658" s="629" t="str">
        <f>_xlfn.XLOOKUP(_xlfn.CONCAT($G2658,"-",$I2658),Div.Meta!$H:$H,Div.Meta!$C:$C,"-",0,1)</f>
        <v>-</v>
      </c>
      <c r="D2658" s="302"/>
      <c r="E2658" s="146" t="str">
        <f>IF($D2658="","-",_xlfn.XLOOKUP($D2658,Fund.Meta!$A:$A,Fund.Meta!$D:$D,"-",0,1))</f>
        <v>-</v>
      </c>
      <c r="F2658" s="303" t="str">
        <f>IF($D2658="","-",_xlfn.XLOOKUP($D2658,Fund.Meta!$A:$A,Fund.Meta!$E:$E,"-",0,1))</f>
        <v>-</v>
      </c>
      <c r="G2658" s="334"/>
      <c r="H2658" s="303" t="str">
        <f>IF($G2658="","-",_xlfn.XLOOKUP($G2658,Appr.Meta!$A:$A,Appr.Meta!$D:$D,"-",0,1))</f>
        <v>-</v>
      </c>
      <c r="I2658" s="302"/>
      <c r="J2658" s="303" t="str">
        <f>IF($I2658="","-",_xlfn.XLOOKUP($I2658,'CC.Meta'!$A:$A,'CC.Meta'!$D:$D,"-",0,1))</f>
        <v>-</v>
      </c>
      <c r="K2658" s="302"/>
      <c r="L2658" s="146" t="str">
        <f>IF($K2658="","-",_xlfn.XLOOKUP($K2658,Obj.Meta!$A:$A,Obj.Meta!$D:$D,"-",0,1))</f>
        <v>-</v>
      </c>
      <c r="M2658" s="300" t="str">
        <f>IF($K2658="","-",_xlfn.XLOOKUP($K2658,Obj.Meta!$A:$A,Obj.Meta!$F:$F,"-",0,1))</f>
        <v>-</v>
      </c>
      <c r="N2658" s="337" t="str">
        <f t="shared" si="83"/>
        <v>---</v>
      </c>
      <c r="O2658" s="333"/>
      <c r="P2658" s="54"/>
      <c r="Q2658" s="52"/>
      <c r="R2658" s="34"/>
      <c r="S2658" s="53"/>
      <c r="T2658" s="208"/>
      <c r="U2658" s="726"/>
      <c r="V2658" s="206"/>
      <c r="W2658" s="206"/>
      <c r="X2658" s="678"/>
      <c r="Y2658" s="34"/>
      <c r="Z2658" s="610"/>
      <c r="AA2658" s="608"/>
    </row>
    <row r="2659" spans="1:27">
      <c r="A2659" s="145" t="str">
        <f t="shared" si="82"/>
        <v>-</v>
      </c>
      <c r="B2659" s="146" t="str">
        <f>_xlfn.XLOOKUP($A2659,Dept.Meta!$A:$A,Dept.Meta!$F:$F,"-",0,1)</f>
        <v>-</v>
      </c>
      <c r="C2659" s="629" t="str">
        <f>_xlfn.XLOOKUP(_xlfn.CONCAT($G2659,"-",$I2659),Div.Meta!$H:$H,Div.Meta!$C:$C,"-",0,1)</f>
        <v>-</v>
      </c>
      <c r="D2659" s="302"/>
      <c r="E2659" s="146" t="str">
        <f>IF($D2659="","-",_xlfn.XLOOKUP($D2659,Fund.Meta!$A:$A,Fund.Meta!$D:$D,"-",0,1))</f>
        <v>-</v>
      </c>
      <c r="F2659" s="303" t="str">
        <f>IF($D2659="","-",_xlfn.XLOOKUP($D2659,Fund.Meta!$A:$A,Fund.Meta!$E:$E,"-",0,1))</f>
        <v>-</v>
      </c>
      <c r="G2659" s="334"/>
      <c r="H2659" s="303" t="str">
        <f>IF($G2659="","-",_xlfn.XLOOKUP($G2659,Appr.Meta!$A:$A,Appr.Meta!$D:$D,"-",0,1))</f>
        <v>-</v>
      </c>
      <c r="I2659" s="302"/>
      <c r="J2659" s="303" t="str">
        <f>IF($I2659="","-",_xlfn.XLOOKUP($I2659,'CC.Meta'!$A:$A,'CC.Meta'!$D:$D,"-",0,1))</f>
        <v>-</v>
      </c>
      <c r="K2659" s="302"/>
      <c r="L2659" s="146" t="str">
        <f>IF($K2659="","-",_xlfn.XLOOKUP($K2659,Obj.Meta!$A:$A,Obj.Meta!$D:$D,"-",0,1))</f>
        <v>-</v>
      </c>
      <c r="M2659" s="300" t="str">
        <f>IF($K2659="","-",_xlfn.XLOOKUP($K2659,Obj.Meta!$A:$A,Obj.Meta!$F:$F,"-",0,1))</f>
        <v>-</v>
      </c>
      <c r="N2659" s="337" t="str">
        <f t="shared" si="83"/>
        <v>---</v>
      </c>
      <c r="O2659" s="333"/>
      <c r="P2659" s="54"/>
      <c r="Q2659" s="52"/>
      <c r="R2659" s="34"/>
      <c r="S2659" s="53"/>
      <c r="T2659" s="208"/>
      <c r="U2659" s="726"/>
      <c r="V2659" s="206"/>
      <c r="W2659" s="206"/>
      <c r="X2659" s="678"/>
      <c r="Y2659" s="34"/>
      <c r="Z2659" s="610"/>
      <c r="AA2659" s="608"/>
    </row>
    <row r="2660" spans="1:27">
      <c r="A2660" s="145" t="str">
        <f t="shared" si="82"/>
        <v>-</v>
      </c>
      <c r="B2660" s="146" t="str">
        <f>_xlfn.XLOOKUP($A2660,Dept.Meta!$A:$A,Dept.Meta!$F:$F,"-",0,1)</f>
        <v>-</v>
      </c>
      <c r="C2660" s="629" t="str">
        <f>_xlfn.XLOOKUP(_xlfn.CONCAT($G2660,"-",$I2660),Div.Meta!$H:$H,Div.Meta!$C:$C,"-",0,1)</f>
        <v>-</v>
      </c>
      <c r="D2660" s="302"/>
      <c r="E2660" s="146" t="str">
        <f>IF($D2660="","-",_xlfn.XLOOKUP($D2660,Fund.Meta!$A:$A,Fund.Meta!$D:$D,"-",0,1))</f>
        <v>-</v>
      </c>
      <c r="F2660" s="303" t="str">
        <f>IF($D2660="","-",_xlfn.XLOOKUP($D2660,Fund.Meta!$A:$A,Fund.Meta!$E:$E,"-",0,1))</f>
        <v>-</v>
      </c>
      <c r="G2660" s="334"/>
      <c r="H2660" s="303" t="str">
        <f>IF($G2660="","-",_xlfn.XLOOKUP($G2660,Appr.Meta!$A:$A,Appr.Meta!$D:$D,"-",0,1))</f>
        <v>-</v>
      </c>
      <c r="I2660" s="302"/>
      <c r="J2660" s="303" t="str">
        <f>IF($I2660="","-",_xlfn.XLOOKUP($I2660,'CC.Meta'!$A:$A,'CC.Meta'!$D:$D,"-",0,1))</f>
        <v>-</v>
      </c>
      <c r="K2660" s="302"/>
      <c r="L2660" s="146" t="str">
        <f>IF($K2660="","-",_xlfn.XLOOKUP($K2660,Obj.Meta!$A:$A,Obj.Meta!$D:$D,"-",0,1))</f>
        <v>-</v>
      </c>
      <c r="M2660" s="300" t="str">
        <f>IF($K2660="","-",_xlfn.XLOOKUP($K2660,Obj.Meta!$A:$A,Obj.Meta!$F:$F,"-",0,1))</f>
        <v>-</v>
      </c>
      <c r="N2660" s="337" t="str">
        <f t="shared" si="83"/>
        <v>---</v>
      </c>
      <c r="O2660" s="333"/>
      <c r="P2660" s="54"/>
      <c r="Q2660" s="52"/>
      <c r="R2660" s="34"/>
      <c r="S2660" s="53"/>
      <c r="T2660" s="208"/>
      <c r="U2660" s="726"/>
      <c r="V2660" s="206"/>
      <c r="W2660" s="206"/>
      <c r="X2660" s="678"/>
      <c r="Y2660" s="34"/>
      <c r="Z2660" s="610"/>
      <c r="AA2660" s="608"/>
    </row>
    <row r="2661" spans="1:27">
      <c r="A2661" s="145" t="str">
        <f t="shared" si="82"/>
        <v>-</v>
      </c>
      <c r="B2661" s="146" t="str">
        <f>_xlfn.XLOOKUP($A2661,Dept.Meta!$A:$A,Dept.Meta!$F:$F,"-",0,1)</f>
        <v>-</v>
      </c>
      <c r="C2661" s="629" t="str">
        <f>_xlfn.XLOOKUP(_xlfn.CONCAT($G2661,"-",$I2661),Div.Meta!$H:$H,Div.Meta!$C:$C,"-",0,1)</f>
        <v>-</v>
      </c>
      <c r="D2661" s="302"/>
      <c r="E2661" s="146" t="str">
        <f>IF($D2661="","-",_xlfn.XLOOKUP($D2661,Fund.Meta!$A:$A,Fund.Meta!$D:$D,"-",0,1))</f>
        <v>-</v>
      </c>
      <c r="F2661" s="303" t="str">
        <f>IF($D2661="","-",_xlfn.XLOOKUP($D2661,Fund.Meta!$A:$A,Fund.Meta!$E:$E,"-",0,1))</f>
        <v>-</v>
      </c>
      <c r="G2661" s="334"/>
      <c r="H2661" s="303" t="str">
        <f>IF($G2661="","-",_xlfn.XLOOKUP($G2661,Appr.Meta!$A:$A,Appr.Meta!$D:$D,"-",0,1))</f>
        <v>-</v>
      </c>
      <c r="I2661" s="302"/>
      <c r="J2661" s="303" t="str">
        <f>IF($I2661="","-",_xlfn.XLOOKUP($I2661,'CC.Meta'!$A:$A,'CC.Meta'!$D:$D,"-",0,1))</f>
        <v>-</v>
      </c>
      <c r="K2661" s="302"/>
      <c r="L2661" s="146" t="str">
        <f>IF($K2661="","-",_xlfn.XLOOKUP($K2661,Obj.Meta!$A:$A,Obj.Meta!$D:$D,"-",0,1))</f>
        <v>-</v>
      </c>
      <c r="M2661" s="300" t="str">
        <f>IF($K2661="","-",_xlfn.XLOOKUP($K2661,Obj.Meta!$A:$A,Obj.Meta!$F:$F,"-",0,1))</f>
        <v>-</v>
      </c>
      <c r="N2661" s="337" t="str">
        <f t="shared" si="83"/>
        <v>---</v>
      </c>
      <c r="O2661" s="333"/>
      <c r="P2661" s="54"/>
      <c r="Q2661" s="52"/>
      <c r="R2661" s="34"/>
      <c r="S2661" s="53"/>
      <c r="T2661" s="208"/>
      <c r="U2661" s="726"/>
      <c r="V2661" s="206"/>
      <c r="W2661" s="206"/>
      <c r="X2661" s="678"/>
      <c r="Y2661" s="34"/>
      <c r="Z2661" s="610"/>
      <c r="AA2661" s="608"/>
    </row>
    <row r="2662" spans="1:27">
      <c r="A2662" s="145" t="str">
        <f t="shared" si="82"/>
        <v>-</v>
      </c>
      <c r="B2662" s="146" t="str">
        <f>_xlfn.XLOOKUP($A2662,Dept.Meta!$A:$A,Dept.Meta!$F:$F,"-",0,1)</f>
        <v>-</v>
      </c>
      <c r="C2662" s="629" t="str">
        <f>_xlfn.XLOOKUP(_xlfn.CONCAT($G2662,"-",$I2662),Div.Meta!$H:$H,Div.Meta!$C:$C,"-",0,1)</f>
        <v>-</v>
      </c>
      <c r="D2662" s="302"/>
      <c r="E2662" s="146" t="str">
        <f>IF($D2662="","-",_xlfn.XLOOKUP($D2662,Fund.Meta!$A:$A,Fund.Meta!$D:$D,"-",0,1))</f>
        <v>-</v>
      </c>
      <c r="F2662" s="303" t="str">
        <f>IF($D2662="","-",_xlfn.XLOOKUP($D2662,Fund.Meta!$A:$A,Fund.Meta!$E:$E,"-",0,1))</f>
        <v>-</v>
      </c>
      <c r="G2662" s="334"/>
      <c r="H2662" s="303" t="str">
        <f>IF($G2662="","-",_xlfn.XLOOKUP($G2662,Appr.Meta!$A:$A,Appr.Meta!$D:$D,"-",0,1))</f>
        <v>-</v>
      </c>
      <c r="I2662" s="302"/>
      <c r="J2662" s="303" t="str">
        <f>IF($I2662="","-",_xlfn.XLOOKUP($I2662,'CC.Meta'!$A:$A,'CC.Meta'!$D:$D,"-",0,1))</f>
        <v>-</v>
      </c>
      <c r="K2662" s="302"/>
      <c r="L2662" s="146" t="str">
        <f>IF($K2662="","-",_xlfn.XLOOKUP($K2662,Obj.Meta!$A:$A,Obj.Meta!$D:$D,"-",0,1))</f>
        <v>-</v>
      </c>
      <c r="M2662" s="300" t="str">
        <f>IF($K2662="","-",_xlfn.XLOOKUP($K2662,Obj.Meta!$A:$A,Obj.Meta!$F:$F,"-",0,1))</f>
        <v>-</v>
      </c>
      <c r="N2662" s="337" t="str">
        <f t="shared" si="83"/>
        <v>---</v>
      </c>
      <c r="O2662" s="333"/>
      <c r="P2662" s="54"/>
      <c r="Q2662" s="52"/>
      <c r="R2662" s="34"/>
      <c r="S2662" s="53"/>
      <c r="T2662" s="208"/>
      <c r="U2662" s="726"/>
      <c r="V2662" s="206"/>
      <c r="W2662" s="206"/>
      <c r="X2662" s="678"/>
      <c r="Y2662" s="34"/>
      <c r="Z2662" s="610"/>
      <c r="AA2662" s="608"/>
    </row>
    <row r="2663" spans="1:27">
      <c r="A2663" s="145" t="str">
        <f t="shared" si="82"/>
        <v>-</v>
      </c>
      <c r="B2663" s="146" t="str">
        <f>_xlfn.XLOOKUP($A2663,Dept.Meta!$A:$A,Dept.Meta!$F:$F,"-",0,1)</f>
        <v>-</v>
      </c>
      <c r="C2663" s="629" t="str">
        <f>_xlfn.XLOOKUP(_xlfn.CONCAT($G2663,"-",$I2663),Div.Meta!$H:$H,Div.Meta!$C:$C,"-",0,1)</f>
        <v>-</v>
      </c>
      <c r="D2663" s="302"/>
      <c r="E2663" s="146" t="str">
        <f>IF($D2663="","-",_xlfn.XLOOKUP($D2663,Fund.Meta!$A:$A,Fund.Meta!$D:$D,"-",0,1))</f>
        <v>-</v>
      </c>
      <c r="F2663" s="303" t="str">
        <f>IF($D2663="","-",_xlfn.XLOOKUP($D2663,Fund.Meta!$A:$A,Fund.Meta!$E:$E,"-",0,1))</f>
        <v>-</v>
      </c>
      <c r="G2663" s="334"/>
      <c r="H2663" s="303" t="str">
        <f>IF($G2663="","-",_xlfn.XLOOKUP($G2663,Appr.Meta!$A:$A,Appr.Meta!$D:$D,"-",0,1))</f>
        <v>-</v>
      </c>
      <c r="I2663" s="302"/>
      <c r="J2663" s="303" t="str">
        <f>IF($I2663="","-",_xlfn.XLOOKUP($I2663,'CC.Meta'!$A:$A,'CC.Meta'!$D:$D,"-",0,1))</f>
        <v>-</v>
      </c>
      <c r="K2663" s="302"/>
      <c r="L2663" s="146" t="str">
        <f>IF($K2663="","-",_xlfn.XLOOKUP($K2663,Obj.Meta!$A:$A,Obj.Meta!$D:$D,"-",0,1))</f>
        <v>-</v>
      </c>
      <c r="M2663" s="300" t="str">
        <f>IF($K2663="","-",_xlfn.XLOOKUP($K2663,Obj.Meta!$A:$A,Obj.Meta!$F:$F,"-",0,1))</f>
        <v>-</v>
      </c>
      <c r="N2663" s="337" t="str">
        <f t="shared" si="83"/>
        <v>---</v>
      </c>
      <c r="O2663" s="333"/>
      <c r="P2663" s="54"/>
      <c r="Q2663" s="52"/>
      <c r="R2663" s="34"/>
      <c r="S2663" s="53"/>
      <c r="T2663" s="208"/>
      <c r="U2663" s="726"/>
      <c r="V2663" s="206"/>
      <c r="W2663" s="206"/>
      <c r="X2663" s="678"/>
      <c r="Y2663" s="34"/>
      <c r="Z2663" s="610"/>
      <c r="AA2663" s="608"/>
    </row>
    <row r="2664" spans="1:27">
      <c r="A2664" s="145" t="str">
        <f t="shared" si="82"/>
        <v>-</v>
      </c>
      <c r="B2664" s="146" t="str">
        <f>_xlfn.XLOOKUP($A2664,Dept.Meta!$A:$A,Dept.Meta!$F:$F,"-",0,1)</f>
        <v>-</v>
      </c>
      <c r="C2664" s="629" t="str">
        <f>_xlfn.XLOOKUP(_xlfn.CONCAT($G2664,"-",$I2664),Div.Meta!$H:$H,Div.Meta!$C:$C,"-",0,1)</f>
        <v>-</v>
      </c>
      <c r="D2664" s="302"/>
      <c r="E2664" s="146" t="str">
        <f>IF($D2664="","-",_xlfn.XLOOKUP($D2664,Fund.Meta!$A:$A,Fund.Meta!$D:$D,"-",0,1))</f>
        <v>-</v>
      </c>
      <c r="F2664" s="303" t="str">
        <f>IF($D2664="","-",_xlfn.XLOOKUP($D2664,Fund.Meta!$A:$A,Fund.Meta!$E:$E,"-",0,1))</f>
        <v>-</v>
      </c>
      <c r="G2664" s="334"/>
      <c r="H2664" s="303" t="str">
        <f>IF($G2664="","-",_xlfn.XLOOKUP($G2664,Appr.Meta!$A:$A,Appr.Meta!$D:$D,"-",0,1))</f>
        <v>-</v>
      </c>
      <c r="I2664" s="302"/>
      <c r="J2664" s="303" t="str">
        <f>IF($I2664="","-",_xlfn.XLOOKUP($I2664,'CC.Meta'!$A:$A,'CC.Meta'!$D:$D,"-",0,1))</f>
        <v>-</v>
      </c>
      <c r="K2664" s="302"/>
      <c r="L2664" s="146" t="str">
        <f>IF($K2664="","-",_xlfn.XLOOKUP($K2664,Obj.Meta!$A:$A,Obj.Meta!$D:$D,"-",0,1))</f>
        <v>-</v>
      </c>
      <c r="M2664" s="300" t="str">
        <f>IF($K2664="","-",_xlfn.XLOOKUP($K2664,Obj.Meta!$A:$A,Obj.Meta!$F:$F,"-",0,1))</f>
        <v>-</v>
      </c>
      <c r="N2664" s="337" t="str">
        <f t="shared" si="83"/>
        <v>---</v>
      </c>
      <c r="O2664" s="333"/>
      <c r="P2664" s="54"/>
      <c r="Q2664" s="52"/>
      <c r="R2664" s="34"/>
      <c r="S2664" s="53"/>
      <c r="T2664" s="208"/>
      <c r="U2664" s="726"/>
      <c r="V2664" s="206"/>
      <c r="W2664" s="206"/>
      <c r="X2664" s="678"/>
      <c r="Y2664" s="34"/>
      <c r="Z2664" s="610"/>
      <c r="AA2664" s="608"/>
    </row>
    <row r="2665" spans="1:27">
      <c r="A2665" s="145" t="str">
        <f t="shared" si="82"/>
        <v>-</v>
      </c>
      <c r="B2665" s="146" t="str">
        <f>_xlfn.XLOOKUP($A2665,Dept.Meta!$A:$A,Dept.Meta!$F:$F,"-",0,1)</f>
        <v>-</v>
      </c>
      <c r="C2665" s="629" t="str">
        <f>_xlfn.XLOOKUP(_xlfn.CONCAT($G2665,"-",$I2665),Div.Meta!$H:$H,Div.Meta!$C:$C,"-",0,1)</f>
        <v>-</v>
      </c>
      <c r="D2665" s="302"/>
      <c r="E2665" s="146" t="str">
        <f>IF($D2665="","-",_xlfn.XLOOKUP($D2665,Fund.Meta!$A:$A,Fund.Meta!$D:$D,"-",0,1))</f>
        <v>-</v>
      </c>
      <c r="F2665" s="303" t="str">
        <f>IF($D2665="","-",_xlfn.XLOOKUP($D2665,Fund.Meta!$A:$A,Fund.Meta!$E:$E,"-",0,1))</f>
        <v>-</v>
      </c>
      <c r="G2665" s="334"/>
      <c r="H2665" s="303" t="str">
        <f>IF($G2665="","-",_xlfn.XLOOKUP($G2665,Appr.Meta!$A:$A,Appr.Meta!$D:$D,"-",0,1))</f>
        <v>-</v>
      </c>
      <c r="I2665" s="302"/>
      <c r="J2665" s="303" t="str">
        <f>IF($I2665="","-",_xlfn.XLOOKUP($I2665,'CC.Meta'!$A:$A,'CC.Meta'!$D:$D,"-",0,1))</f>
        <v>-</v>
      </c>
      <c r="K2665" s="302"/>
      <c r="L2665" s="146" t="str">
        <f>IF($K2665="","-",_xlfn.XLOOKUP($K2665,Obj.Meta!$A:$A,Obj.Meta!$D:$D,"-",0,1))</f>
        <v>-</v>
      </c>
      <c r="M2665" s="300" t="str">
        <f>IF($K2665="","-",_xlfn.XLOOKUP($K2665,Obj.Meta!$A:$A,Obj.Meta!$F:$F,"-",0,1))</f>
        <v>-</v>
      </c>
      <c r="N2665" s="337" t="str">
        <f t="shared" si="83"/>
        <v>---</v>
      </c>
      <c r="O2665" s="333"/>
      <c r="P2665" s="54"/>
      <c r="Q2665" s="52"/>
      <c r="R2665" s="34"/>
      <c r="S2665" s="53"/>
      <c r="T2665" s="208"/>
      <c r="U2665" s="726"/>
      <c r="V2665" s="206"/>
      <c r="W2665" s="206"/>
      <c r="X2665" s="678"/>
      <c r="Y2665" s="34"/>
      <c r="Z2665" s="610"/>
      <c r="AA2665" s="608"/>
    </row>
    <row r="2666" spans="1:27">
      <c r="A2666" s="145" t="str">
        <f t="shared" si="82"/>
        <v>-</v>
      </c>
      <c r="B2666" s="146" t="str">
        <f>_xlfn.XLOOKUP($A2666,Dept.Meta!$A:$A,Dept.Meta!$F:$F,"-",0,1)</f>
        <v>-</v>
      </c>
      <c r="C2666" s="629" t="str">
        <f>_xlfn.XLOOKUP(_xlfn.CONCAT($G2666,"-",$I2666),Div.Meta!$H:$H,Div.Meta!$C:$C,"-",0,1)</f>
        <v>-</v>
      </c>
      <c r="D2666" s="302"/>
      <c r="E2666" s="146" t="str">
        <f>IF($D2666="","-",_xlfn.XLOOKUP($D2666,Fund.Meta!$A:$A,Fund.Meta!$D:$D,"-",0,1))</f>
        <v>-</v>
      </c>
      <c r="F2666" s="303" t="str">
        <f>IF($D2666="","-",_xlfn.XLOOKUP($D2666,Fund.Meta!$A:$A,Fund.Meta!$E:$E,"-",0,1))</f>
        <v>-</v>
      </c>
      <c r="G2666" s="334"/>
      <c r="H2666" s="303" t="str">
        <f>IF($G2666="","-",_xlfn.XLOOKUP($G2666,Appr.Meta!$A:$A,Appr.Meta!$D:$D,"-",0,1))</f>
        <v>-</v>
      </c>
      <c r="I2666" s="302"/>
      <c r="J2666" s="303" t="str">
        <f>IF($I2666="","-",_xlfn.XLOOKUP($I2666,'CC.Meta'!$A:$A,'CC.Meta'!$D:$D,"-",0,1))</f>
        <v>-</v>
      </c>
      <c r="K2666" s="302"/>
      <c r="L2666" s="146" t="str">
        <f>IF($K2666="","-",_xlfn.XLOOKUP($K2666,Obj.Meta!$A:$A,Obj.Meta!$D:$D,"-",0,1))</f>
        <v>-</v>
      </c>
      <c r="M2666" s="300" t="str">
        <f>IF($K2666="","-",_xlfn.XLOOKUP($K2666,Obj.Meta!$A:$A,Obj.Meta!$F:$F,"-",0,1))</f>
        <v>-</v>
      </c>
      <c r="N2666" s="337" t="str">
        <f t="shared" si="83"/>
        <v>---</v>
      </c>
      <c r="O2666" s="333"/>
      <c r="P2666" s="54"/>
      <c r="Q2666" s="52"/>
      <c r="R2666" s="34"/>
      <c r="S2666" s="53"/>
      <c r="T2666" s="208"/>
      <c r="U2666" s="726"/>
      <c r="V2666" s="206"/>
      <c r="W2666" s="206"/>
      <c r="X2666" s="678"/>
      <c r="Y2666" s="34"/>
      <c r="Z2666" s="610"/>
      <c r="AA2666" s="608"/>
    </row>
    <row r="2667" spans="1:27">
      <c r="A2667" s="145" t="str">
        <f t="shared" si="82"/>
        <v>-</v>
      </c>
      <c r="B2667" s="146" t="str">
        <f>_xlfn.XLOOKUP($A2667,Dept.Meta!$A:$A,Dept.Meta!$F:$F,"-",0,1)</f>
        <v>-</v>
      </c>
      <c r="C2667" s="629" t="str">
        <f>_xlfn.XLOOKUP(_xlfn.CONCAT($G2667,"-",$I2667),Div.Meta!$H:$H,Div.Meta!$C:$C,"-",0,1)</f>
        <v>-</v>
      </c>
      <c r="D2667" s="302"/>
      <c r="E2667" s="146" t="str">
        <f>IF($D2667="","-",_xlfn.XLOOKUP($D2667,Fund.Meta!$A:$A,Fund.Meta!$D:$D,"-",0,1))</f>
        <v>-</v>
      </c>
      <c r="F2667" s="303" t="str">
        <f>IF($D2667="","-",_xlfn.XLOOKUP($D2667,Fund.Meta!$A:$A,Fund.Meta!$E:$E,"-",0,1))</f>
        <v>-</v>
      </c>
      <c r="G2667" s="334"/>
      <c r="H2667" s="303" t="str">
        <f>IF($G2667="","-",_xlfn.XLOOKUP($G2667,Appr.Meta!$A:$A,Appr.Meta!$D:$D,"-",0,1))</f>
        <v>-</v>
      </c>
      <c r="I2667" s="302"/>
      <c r="J2667" s="303" t="str">
        <f>IF($I2667="","-",_xlfn.XLOOKUP($I2667,'CC.Meta'!$A:$A,'CC.Meta'!$D:$D,"-",0,1))</f>
        <v>-</v>
      </c>
      <c r="K2667" s="302"/>
      <c r="L2667" s="146" t="str">
        <f>IF($K2667="","-",_xlfn.XLOOKUP($K2667,Obj.Meta!$A:$A,Obj.Meta!$D:$D,"-",0,1))</f>
        <v>-</v>
      </c>
      <c r="M2667" s="300" t="str">
        <f>IF($K2667="","-",_xlfn.XLOOKUP($K2667,Obj.Meta!$A:$A,Obj.Meta!$F:$F,"-",0,1))</f>
        <v>-</v>
      </c>
      <c r="N2667" s="337" t="str">
        <f t="shared" si="83"/>
        <v>---</v>
      </c>
      <c r="O2667" s="333"/>
      <c r="P2667" s="54"/>
      <c r="Q2667" s="52"/>
      <c r="R2667" s="34"/>
      <c r="S2667" s="53"/>
      <c r="T2667" s="208"/>
      <c r="U2667" s="726"/>
      <c r="V2667" s="206"/>
      <c r="W2667" s="206"/>
      <c r="X2667" s="678"/>
      <c r="Y2667" s="34"/>
      <c r="Z2667" s="610"/>
      <c r="AA2667" s="608"/>
    </row>
    <row r="2668" spans="1:27">
      <c r="A2668" s="145" t="str">
        <f t="shared" si="82"/>
        <v>-</v>
      </c>
      <c r="B2668" s="146" t="str">
        <f>_xlfn.XLOOKUP($A2668,Dept.Meta!$A:$A,Dept.Meta!$F:$F,"-",0,1)</f>
        <v>-</v>
      </c>
      <c r="C2668" s="629" t="str">
        <f>_xlfn.XLOOKUP(_xlfn.CONCAT($G2668,"-",$I2668),Div.Meta!$H:$H,Div.Meta!$C:$C,"-",0,1)</f>
        <v>-</v>
      </c>
      <c r="D2668" s="302"/>
      <c r="E2668" s="146" t="str">
        <f>IF($D2668="","-",_xlfn.XLOOKUP($D2668,Fund.Meta!$A:$A,Fund.Meta!$D:$D,"-",0,1))</f>
        <v>-</v>
      </c>
      <c r="F2668" s="303" t="str">
        <f>IF($D2668="","-",_xlfn.XLOOKUP($D2668,Fund.Meta!$A:$A,Fund.Meta!$E:$E,"-",0,1))</f>
        <v>-</v>
      </c>
      <c r="G2668" s="334"/>
      <c r="H2668" s="303" t="str">
        <f>IF($G2668="","-",_xlfn.XLOOKUP($G2668,Appr.Meta!$A:$A,Appr.Meta!$D:$D,"-",0,1))</f>
        <v>-</v>
      </c>
      <c r="I2668" s="302"/>
      <c r="J2668" s="303" t="str">
        <f>IF($I2668="","-",_xlfn.XLOOKUP($I2668,'CC.Meta'!$A:$A,'CC.Meta'!$D:$D,"-",0,1))</f>
        <v>-</v>
      </c>
      <c r="K2668" s="302"/>
      <c r="L2668" s="146" t="str">
        <f>IF($K2668="","-",_xlfn.XLOOKUP($K2668,Obj.Meta!$A:$A,Obj.Meta!$D:$D,"-",0,1))</f>
        <v>-</v>
      </c>
      <c r="M2668" s="300" t="str">
        <f>IF($K2668="","-",_xlfn.XLOOKUP($K2668,Obj.Meta!$A:$A,Obj.Meta!$F:$F,"-",0,1))</f>
        <v>-</v>
      </c>
      <c r="N2668" s="337" t="str">
        <f t="shared" si="83"/>
        <v>---</v>
      </c>
      <c r="O2668" s="333"/>
      <c r="P2668" s="54"/>
      <c r="Q2668" s="52"/>
      <c r="R2668" s="34"/>
      <c r="S2668" s="53"/>
      <c r="T2668" s="208"/>
      <c r="U2668" s="726"/>
      <c r="V2668" s="206"/>
      <c r="W2668" s="206"/>
      <c r="X2668" s="678"/>
      <c r="Y2668" s="34"/>
      <c r="Z2668" s="610"/>
      <c r="AA2668" s="608"/>
    </row>
    <row r="2669" spans="1:27">
      <c r="A2669" s="145" t="str">
        <f t="shared" si="82"/>
        <v>-</v>
      </c>
      <c r="B2669" s="146" t="str">
        <f>_xlfn.XLOOKUP($A2669,Dept.Meta!$A:$A,Dept.Meta!$F:$F,"-",0,1)</f>
        <v>-</v>
      </c>
      <c r="C2669" s="629" t="str">
        <f>_xlfn.XLOOKUP(_xlfn.CONCAT($G2669,"-",$I2669),Div.Meta!$H:$H,Div.Meta!$C:$C,"-",0,1)</f>
        <v>-</v>
      </c>
      <c r="D2669" s="302"/>
      <c r="E2669" s="146" t="str">
        <f>IF($D2669="","-",_xlfn.XLOOKUP($D2669,Fund.Meta!$A:$A,Fund.Meta!$D:$D,"-",0,1))</f>
        <v>-</v>
      </c>
      <c r="F2669" s="303" t="str">
        <f>IF($D2669="","-",_xlfn.XLOOKUP($D2669,Fund.Meta!$A:$A,Fund.Meta!$E:$E,"-",0,1))</f>
        <v>-</v>
      </c>
      <c r="G2669" s="334"/>
      <c r="H2669" s="303" t="str">
        <f>IF($G2669="","-",_xlfn.XLOOKUP($G2669,Appr.Meta!$A:$A,Appr.Meta!$D:$D,"-",0,1))</f>
        <v>-</v>
      </c>
      <c r="I2669" s="302"/>
      <c r="J2669" s="303" t="str">
        <f>IF($I2669="","-",_xlfn.XLOOKUP($I2669,'CC.Meta'!$A:$A,'CC.Meta'!$D:$D,"-",0,1))</f>
        <v>-</v>
      </c>
      <c r="K2669" s="302"/>
      <c r="L2669" s="146" t="str">
        <f>IF($K2669="","-",_xlfn.XLOOKUP($K2669,Obj.Meta!$A:$A,Obj.Meta!$D:$D,"-",0,1))</f>
        <v>-</v>
      </c>
      <c r="M2669" s="300" t="str">
        <f>IF($K2669="","-",_xlfn.XLOOKUP($K2669,Obj.Meta!$A:$A,Obj.Meta!$F:$F,"-",0,1))</f>
        <v>-</v>
      </c>
      <c r="N2669" s="337" t="str">
        <f t="shared" si="83"/>
        <v>---</v>
      </c>
      <c r="O2669" s="333"/>
      <c r="P2669" s="54"/>
      <c r="Q2669" s="52"/>
      <c r="R2669" s="34"/>
      <c r="S2669" s="53"/>
      <c r="T2669" s="208"/>
      <c r="U2669" s="726"/>
      <c r="V2669" s="206"/>
      <c r="W2669" s="206"/>
      <c r="X2669" s="678"/>
      <c r="Y2669" s="34"/>
      <c r="Z2669" s="610"/>
      <c r="AA2669" s="608"/>
    </row>
    <row r="2670" spans="1:27">
      <c r="A2670" s="145" t="str">
        <f t="shared" si="82"/>
        <v>-</v>
      </c>
      <c r="B2670" s="146" t="str">
        <f>_xlfn.XLOOKUP($A2670,Dept.Meta!$A:$A,Dept.Meta!$F:$F,"-",0,1)</f>
        <v>-</v>
      </c>
      <c r="C2670" s="629" t="str">
        <f>_xlfn.XLOOKUP(_xlfn.CONCAT($G2670,"-",$I2670),Div.Meta!$H:$H,Div.Meta!$C:$C,"-",0,1)</f>
        <v>-</v>
      </c>
      <c r="D2670" s="302"/>
      <c r="E2670" s="146" t="str">
        <f>IF($D2670="","-",_xlfn.XLOOKUP($D2670,Fund.Meta!$A:$A,Fund.Meta!$D:$D,"-",0,1))</f>
        <v>-</v>
      </c>
      <c r="F2670" s="303" t="str">
        <f>IF($D2670="","-",_xlfn.XLOOKUP($D2670,Fund.Meta!$A:$A,Fund.Meta!$E:$E,"-",0,1))</f>
        <v>-</v>
      </c>
      <c r="G2670" s="334"/>
      <c r="H2670" s="303" t="str">
        <f>IF($G2670="","-",_xlfn.XLOOKUP($G2670,Appr.Meta!$A:$A,Appr.Meta!$D:$D,"-",0,1))</f>
        <v>-</v>
      </c>
      <c r="I2670" s="302"/>
      <c r="J2670" s="303" t="str">
        <f>IF($I2670="","-",_xlfn.XLOOKUP($I2670,'CC.Meta'!$A:$A,'CC.Meta'!$D:$D,"-",0,1))</f>
        <v>-</v>
      </c>
      <c r="K2670" s="302"/>
      <c r="L2670" s="146" t="str">
        <f>IF($K2670="","-",_xlfn.XLOOKUP($K2670,Obj.Meta!$A:$A,Obj.Meta!$D:$D,"-",0,1))</f>
        <v>-</v>
      </c>
      <c r="M2670" s="300" t="str">
        <f>IF($K2670="","-",_xlfn.XLOOKUP($K2670,Obj.Meta!$A:$A,Obj.Meta!$F:$F,"-",0,1))</f>
        <v>-</v>
      </c>
      <c r="N2670" s="337" t="str">
        <f t="shared" si="83"/>
        <v>---</v>
      </c>
      <c r="O2670" s="333"/>
      <c r="P2670" s="54"/>
      <c r="Q2670" s="52"/>
      <c r="R2670" s="34"/>
      <c r="S2670" s="53"/>
      <c r="T2670" s="208"/>
      <c r="U2670" s="726"/>
      <c r="V2670" s="206"/>
      <c r="W2670" s="206"/>
      <c r="X2670" s="678"/>
      <c r="Y2670" s="34"/>
      <c r="Z2670" s="610"/>
      <c r="AA2670" s="608"/>
    </row>
    <row r="2671" spans="1:27">
      <c r="A2671" s="145" t="str">
        <f t="shared" si="82"/>
        <v>-</v>
      </c>
      <c r="B2671" s="146" t="str">
        <f>_xlfn.XLOOKUP($A2671,Dept.Meta!$A:$A,Dept.Meta!$F:$F,"-",0,1)</f>
        <v>-</v>
      </c>
      <c r="C2671" s="629" t="str">
        <f>_xlfn.XLOOKUP(_xlfn.CONCAT($G2671,"-",$I2671),Div.Meta!$H:$H,Div.Meta!$C:$C,"-",0,1)</f>
        <v>-</v>
      </c>
      <c r="D2671" s="302"/>
      <c r="E2671" s="146" t="str">
        <f>IF($D2671="","-",_xlfn.XLOOKUP($D2671,Fund.Meta!$A:$A,Fund.Meta!$D:$D,"-",0,1))</f>
        <v>-</v>
      </c>
      <c r="F2671" s="303" t="str">
        <f>IF($D2671="","-",_xlfn.XLOOKUP($D2671,Fund.Meta!$A:$A,Fund.Meta!$E:$E,"-",0,1))</f>
        <v>-</v>
      </c>
      <c r="G2671" s="334"/>
      <c r="H2671" s="303" t="str">
        <f>IF($G2671="","-",_xlfn.XLOOKUP($G2671,Appr.Meta!$A:$A,Appr.Meta!$D:$D,"-",0,1))</f>
        <v>-</v>
      </c>
      <c r="I2671" s="302"/>
      <c r="J2671" s="303" t="str">
        <f>IF($I2671="","-",_xlfn.XLOOKUP($I2671,'CC.Meta'!$A:$A,'CC.Meta'!$D:$D,"-",0,1))</f>
        <v>-</v>
      </c>
      <c r="K2671" s="302"/>
      <c r="L2671" s="146" t="str">
        <f>IF($K2671="","-",_xlfn.XLOOKUP($K2671,Obj.Meta!$A:$A,Obj.Meta!$D:$D,"-",0,1))</f>
        <v>-</v>
      </c>
      <c r="M2671" s="300" t="str">
        <f>IF($K2671="","-",_xlfn.XLOOKUP($K2671,Obj.Meta!$A:$A,Obj.Meta!$F:$F,"-",0,1))</f>
        <v>-</v>
      </c>
      <c r="N2671" s="337" t="str">
        <f t="shared" si="83"/>
        <v>---</v>
      </c>
      <c r="O2671" s="333"/>
      <c r="P2671" s="54"/>
      <c r="Q2671" s="52"/>
      <c r="R2671" s="34"/>
      <c r="S2671" s="53"/>
      <c r="T2671" s="208"/>
      <c r="U2671" s="726"/>
      <c r="V2671" s="206"/>
      <c r="W2671" s="206"/>
      <c r="X2671" s="678"/>
      <c r="Y2671" s="34"/>
      <c r="Z2671" s="610"/>
      <c r="AA2671" s="608"/>
    </row>
    <row r="2672" spans="1:27">
      <c r="A2672" s="145" t="str">
        <f t="shared" si="82"/>
        <v>-</v>
      </c>
      <c r="B2672" s="146" t="str">
        <f>_xlfn.XLOOKUP($A2672,Dept.Meta!$A:$A,Dept.Meta!$F:$F,"-",0,1)</f>
        <v>-</v>
      </c>
      <c r="C2672" s="629" t="str">
        <f>_xlfn.XLOOKUP(_xlfn.CONCAT($G2672,"-",$I2672),Div.Meta!$H:$H,Div.Meta!$C:$C,"-",0,1)</f>
        <v>-</v>
      </c>
      <c r="D2672" s="302"/>
      <c r="E2672" s="146" t="str">
        <f>IF($D2672="","-",_xlfn.XLOOKUP($D2672,Fund.Meta!$A:$A,Fund.Meta!$D:$D,"-",0,1))</f>
        <v>-</v>
      </c>
      <c r="F2672" s="303" t="str">
        <f>IF($D2672="","-",_xlfn.XLOOKUP($D2672,Fund.Meta!$A:$A,Fund.Meta!$E:$E,"-",0,1))</f>
        <v>-</v>
      </c>
      <c r="G2672" s="334"/>
      <c r="H2672" s="303" t="str">
        <f>IF($G2672="","-",_xlfn.XLOOKUP($G2672,Appr.Meta!$A:$A,Appr.Meta!$D:$D,"-",0,1))</f>
        <v>-</v>
      </c>
      <c r="I2672" s="302"/>
      <c r="J2672" s="303" t="str">
        <f>IF($I2672="","-",_xlfn.XLOOKUP($I2672,'CC.Meta'!$A:$A,'CC.Meta'!$D:$D,"-",0,1))</f>
        <v>-</v>
      </c>
      <c r="K2672" s="302"/>
      <c r="L2672" s="146" t="str">
        <f>IF($K2672="","-",_xlfn.XLOOKUP($K2672,Obj.Meta!$A:$A,Obj.Meta!$D:$D,"-",0,1))</f>
        <v>-</v>
      </c>
      <c r="M2672" s="300" t="str">
        <f>IF($K2672="","-",_xlfn.XLOOKUP($K2672,Obj.Meta!$A:$A,Obj.Meta!$F:$F,"-",0,1))</f>
        <v>-</v>
      </c>
      <c r="N2672" s="337" t="str">
        <f t="shared" si="83"/>
        <v>---</v>
      </c>
      <c r="O2672" s="333"/>
      <c r="P2672" s="54"/>
      <c r="Q2672" s="52"/>
      <c r="R2672" s="34"/>
      <c r="S2672" s="53"/>
      <c r="T2672" s="208"/>
      <c r="U2672" s="726"/>
      <c r="V2672" s="206"/>
      <c r="W2672" s="206"/>
      <c r="X2672" s="678"/>
      <c r="Y2672" s="34"/>
      <c r="Z2672" s="610"/>
      <c r="AA2672" s="608"/>
    </row>
    <row r="2673" spans="1:27">
      <c r="A2673" s="145" t="str">
        <f t="shared" si="82"/>
        <v>-</v>
      </c>
      <c r="B2673" s="146" t="str">
        <f>_xlfn.XLOOKUP($A2673,Dept.Meta!$A:$A,Dept.Meta!$F:$F,"-",0,1)</f>
        <v>-</v>
      </c>
      <c r="C2673" s="629" t="str">
        <f>_xlfn.XLOOKUP(_xlfn.CONCAT($G2673,"-",$I2673),Div.Meta!$H:$H,Div.Meta!$C:$C,"-",0,1)</f>
        <v>-</v>
      </c>
      <c r="D2673" s="302"/>
      <c r="E2673" s="146" t="str">
        <f>IF($D2673="","-",_xlfn.XLOOKUP($D2673,Fund.Meta!$A:$A,Fund.Meta!$D:$D,"-",0,1))</f>
        <v>-</v>
      </c>
      <c r="F2673" s="303" t="str">
        <f>IF($D2673="","-",_xlfn.XLOOKUP($D2673,Fund.Meta!$A:$A,Fund.Meta!$E:$E,"-",0,1))</f>
        <v>-</v>
      </c>
      <c r="G2673" s="334"/>
      <c r="H2673" s="303" t="str">
        <f>IF($G2673="","-",_xlfn.XLOOKUP($G2673,Appr.Meta!$A:$A,Appr.Meta!$D:$D,"-",0,1))</f>
        <v>-</v>
      </c>
      <c r="I2673" s="302"/>
      <c r="J2673" s="303" t="str">
        <f>IF($I2673="","-",_xlfn.XLOOKUP($I2673,'CC.Meta'!$A:$A,'CC.Meta'!$D:$D,"-",0,1))</f>
        <v>-</v>
      </c>
      <c r="K2673" s="302"/>
      <c r="L2673" s="146" t="str">
        <f>IF($K2673="","-",_xlfn.XLOOKUP($K2673,Obj.Meta!$A:$A,Obj.Meta!$D:$D,"-",0,1))</f>
        <v>-</v>
      </c>
      <c r="M2673" s="300" t="str">
        <f>IF($K2673="","-",_xlfn.XLOOKUP($K2673,Obj.Meta!$A:$A,Obj.Meta!$F:$F,"-",0,1))</f>
        <v>-</v>
      </c>
      <c r="N2673" s="337" t="str">
        <f t="shared" si="83"/>
        <v>---</v>
      </c>
      <c r="O2673" s="333"/>
      <c r="P2673" s="54"/>
      <c r="Q2673" s="52"/>
      <c r="R2673" s="34"/>
      <c r="S2673" s="53"/>
      <c r="T2673" s="208"/>
      <c r="U2673" s="726"/>
      <c r="V2673" s="206"/>
      <c r="W2673" s="206"/>
      <c r="X2673" s="678"/>
      <c r="Y2673" s="34"/>
      <c r="Z2673" s="610"/>
      <c r="AA2673" s="608"/>
    </row>
    <row r="2674" spans="1:27">
      <c r="A2674" s="145" t="str">
        <f t="shared" si="82"/>
        <v>-</v>
      </c>
      <c r="B2674" s="146" t="str">
        <f>_xlfn.XLOOKUP($A2674,Dept.Meta!$A:$A,Dept.Meta!$F:$F,"-",0,1)</f>
        <v>-</v>
      </c>
      <c r="C2674" s="629" t="str">
        <f>_xlfn.XLOOKUP(_xlfn.CONCAT($G2674,"-",$I2674),Div.Meta!$H:$H,Div.Meta!$C:$C,"-",0,1)</f>
        <v>-</v>
      </c>
      <c r="D2674" s="302"/>
      <c r="E2674" s="146" t="str">
        <f>IF($D2674="","-",_xlfn.XLOOKUP($D2674,Fund.Meta!$A:$A,Fund.Meta!$D:$D,"-",0,1))</f>
        <v>-</v>
      </c>
      <c r="F2674" s="303" t="str">
        <f>IF($D2674="","-",_xlfn.XLOOKUP($D2674,Fund.Meta!$A:$A,Fund.Meta!$E:$E,"-",0,1))</f>
        <v>-</v>
      </c>
      <c r="G2674" s="334"/>
      <c r="H2674" s="303" t="str">
        <f>IF($G2674="","-",_xlfn.XLOOKUP($G2674,Appr.Meta!$A:$A,Appr.Meta!$D:$D,"-",0,1))</f>
        <v>-</v>
      </c>
      <c r="I2674" s="302"/>
      <c r="J2674" s="303" t="str">
        <f>IF($I2674="","-",_xlfn.XLOOKUP($I2674,'CC.Meta'!$A:$A,'CC.Meta'!$D:$D,"-",0,1))</f>
        <v>-</v>
      </c>
      <c r="K2674" s="302"/>
      <c r="L2674" s="146" t="str">
        <f>IF($K2674="","-",_xlfn.XLOOKUP($K2674,Obj.Meta!$A:$A,Obj.Meta!$D:$D,"-",0,1))</f>
        <v>-</v>
      </c>
      <c r="M2674" s="300" t="str">
        <f>IF($K2674="","-",_xlfn.XLOOKUP($K2674,Obj.Meta!$A:$A,Obj.Meta!$F:$F,"-",0,1))</f>
        <v>-</v>
      </c>
      <c r="N2674" s="337" t="str">
        <f t="shared" si="83"/>
        <v>---</v>
      </c>
      <c r="O2674" s="333"/>
      <c r="P2674" s="54"/>
      <c r="Q2674" s="52"/>
      <c r="R2674" s="34"/>
      <c r="S2674" s="53"/>
      <c r="T2674" s="208"/>
      <c r="U2674" s="726"/>
      <c r="V2674" s="206"/>
      <c r="W2674" s="206"/>
      <c r="X2674" s="678"/>
      <c r="Y2674" s="34"/>
      <c r="Z2674" s="610"/>
      <c r="AA2674" s="608"/>
    </row>
    <row r="2675" spans="1:27">
      <c r="A2675" s="145" t="str">
        <f t="shared" si="82"/>
        <v>-</v>
      </c>
      <c r="B2675" s="146" t="str">
        <f>_xlfn.XLOOKUP($A2675,Dept.Meta!$A:$A,Dept.Meta!$F:$F,"-",0,1)</f>
        <v>-</v>
      </c>
      <c r="C2675" s="629" t="str">
        <f>_xlfn.XLOOKUP(_xlfn.CONCAT($G2675,"-",$I2675),Div.Meta!$H:$H,Div.Meta!$C:$C,"-",0,1)</f>
        <v>-</v>
      </c>
      <c r="D2675" s="302"/>
      <c r="E2675" s="146" t="str">
        <f>IF($D2675="","-",_xlfn.XLOOKUP($D2675,Fund.Meta!$A:$A,Fund.Meta!$D:$D,"-",0,1))</f>
        <v>-</v>
      </c>
      <c r="F2675" s="303" t="str">
        <f>IF($D2675="","-",_xlfn.XLOOKUP($D2675,Fund.Meta!$A:$A,Fund.Meta!$E:$E,"-",0,1))</f>
        <v>-</v>
      </c>
      <c r="G2675" s="334"/>
      <c r="H2675" s="303" t="str">
        <f>IF($G2675="","-",_xlfn.XLOOKUP($G2675,Appr.Meta!$A:$A,Appr.Meta!$D:$D,"-",0,1))</f>
        <v>-</v>
      </c>
      <c r="I2675" s="302"/>
      <c r="J2675" s="303" t="str">
        <f>IF($I2675="","-",_xlfn.XLOOKUP($I2675,'CC.Meta'!$A:$A,'CC.Meta'!$D:$D,"-",0,1))</f>
        <v>-</v>
      </c>
      <c r="K2675" s="302"/>
      <c r="L2675" s="146" t="str">
        <f>IF($K2675="","-",_xlfn.XLOOKUP($K2675,Obj.Meta!$A:$A,Obj.Meta!$D:$D,"-",0,1))</f>
        <v>-</v>
      </c>
      <c r="M2675" s="300" t="str">
        <f>IF($K2675="","-",_xlfn.XLOOKUP($K2675,Obj.Meta!$A:$A,Obj.Meta!$F:$F,"-",0,1))</f>
        <v>-</v>
      </c>
      <c r="N2675" s="337" t="str">
        <f t="shared" si="83"/>
        <v>---</v>
      </c>
      <c r="O2675" s="333"/>
      <c r="P2675" s="54"/>
      <c r="Q2675" s="52"/>
      <c r="R2675" s="34"/>
      <c r="S2675" s="53"/>
      <c r="T2675" s="208"/>
      <c r="U2675" s="726"/>
      <c r="V2675" s="206"/>
      <c r="W2675" s="206"/>
      <c r="X2675" s="678"/>
      <c r="Y2675" s="34"/>
      <c r="Z2675" s="610"/>
      <c r="AA2675" s="608"/>
    </row>
    <row r="2676" spans="1:27">
      <c r="A2676" s="145" t="str">
        <f t="shared" si="82"/>
        <v>-</v>
      </c>
      <c r="B2676" s="146" t="str">
        <f>_xlfn.XLOOKUP($A2676,Dept.Meta!$A:$A,Dept.Meta!$F:$F,"-",0,1)</f>
        <v>-</v>
      </c>
      <c r="C2676" s="629" t="str">
        <f>_xlfn.XLOOKUP(_xlfn.CONCAT($G2676,"-",$I2676),Div.Meta!$H:$H,Div.Meta!$C:$C,"-",0,1)</f>
        <v>-</v>
      </c>
      <c r="D2676" s="302"/>
      <c r="E2676" s="146" t="str">
        <f>IF($D2676="","-",_xlfn.XLOOKUP($D2676,Fund.Meta!$A:$A,Fund.Meta!$D:$D,"-",0,1))</f>
        <v>-</v>
      </c>
      <c r="F2676" s="303" t="str">
        <f>IF($D2676="","-",_xlfn.XLOOKUP($D2676,Fund.Meta!$A:$A,Fund.Meta!$E:$E,"-",0,1))</f>
        <v>-</v>
      </c>
      <c r="G2676" s="334"/>
      <c r="H2676" s="303" t="str">
        <f>IF($G2676="","-",_xlfn.XLOOKUP($G2676,Appr.Meta!$A:$A,Appr.Meta!$D:$D,"-",0,1))</f>
        <v>-</v>
      </c>
      <c r="I2676" s="302"/>
      <c r="J2676" s="303" t="str">
        <f>IF($I2676="","-",_xlfn.XLOOKUP($I2676,'CC.Meta'!$A:$A,'CC.Meta'!$D:$D,"-",0,1))</f>
        <v>-</v>
      </c>
      <c r="K2676" s="302"/>
      <c r="L2676" s="146" t="str">
        <f>IF($K2676="","-",_xlfn.XLOOKUP($K2676,Obj.Meta!$A:$A,Obj.Meta!$D:$D,"-",0,1))</f>
        <v>-</v>
      </c>
      <c r="M2676" s="300" t="str">
        <f>IF($K2676="","-",_xlfn.XLOOKUP($K2676,Obj.Meta!$A:$A,Obj.Meta!$F:$F,"-",0,1))</f>
        <v>-</v>
      </c>
      <c r="N2676" s="337" t="str">
        <f t="shared" si="83"/>
        <v>---</v>
      </c>
      <c r="O2676" s="333"/>
      <c r="P2676" s="54"/>
      <c r="Q2676" s="52"/>
      <c r="R2676" s="34"/>
      <c r="S2676" s="53"/>
      <c r="T2676" s="208"/>
      <c r="U2676" s="726"/>
      <c r="V2676" s="206"/>
      <c r="W2676" s="206"/>
      <c r="X2676" s="678"/>
      <c r="Y2676" s="34"/>
      <c r="Z2676" s="610"/>
      <c r="AA2676" s="608"/>
    </row>
    <row r="2677" spans="1:27">
      <c r="A2677" s="145" t="str">
        <f t="shared" si="82"/>
        <v>-</v>
      </c>
      <c r="B2677" s="146" t="str">
        <f>_xlfn.XLOOKUP($A2677,Dept.Meta!$A:$A,Dept.Meta!$F:$F,"-",0,1)</f>
        <v>-</v>
      </c>
      <c r="C2677" s="629" t="str">
        <f>_xlfn.XLOOKUP(_xlfn.CONCAT($G2677,"-",$I2677),Div.Meta!$H:$H,Div.Meta!$C:$C,"-",0,1)</f>
        <v>-</v>
      </c>
      <c r="D2677" s="302"/>
      <c r="E2677" s="146" t="str">
        <f>IF($D2677="","-",_xlfn.XLOOKUP($D2677,Fund.Meta!$A:$A,Fund.Meta!$D:$D,"-",0,1))</f>
        <v>-</v>
      </c>
      <c r="F2677" s="303" t="str">
        <f>IF($D2677="","-",_xlfn.XLOOKUP($D2677,Fund.Meta!$A:$A,Fund.Meta!$E:$E,"-",0,1))</f>
        <v>-</v>
      </c>
      <c r="G2677" s="334"/>
      <c r="H2677" s="303" t="str">
        <f>IF($G2677="","-",_xlfn.XLOOKUP($G2677,Appr.Meta!$A:$A,Appr.Meta!$D:$D,"-",0,1))</f>
        <v>-</v>
      </c>
      <c r="I2677" s="302"/>
      <c r="J2677" s="303" t="str">
        <f>IF($I2677="","-",_xlfn.XLOOKUP($I2677,'CC.Meta'!$A:$A,'CC.Meta'!$D:$D,"-",0,1))</f>
        <v>-</v>
      </c>
      <c r="K2677" s="302"/>
      <c r="L2677" s="146" t="str">
        <f>IF($K2677="","-",_xlfn.XLOOKUP($K2677,Obj.Meta!$A:$A,Obj.Meta!$D:$D,"-",0,1))</f>
        <v>-</v>
      </c>
      <c r="M2677" s="300" t="str">
        <f>IF($K2677="","-",_xlfn.XLOOKUP($K2677,Obj.Meta!$A:$A,Obj.Meta!$F:$F,"-",0,1))</f>
        <v>-</v>
      </c>
      <c r="N2677" s="337" t="str">
        <f t="shared" si="83"/>
        <v>---</v>
      </c>
      <c r="O2677" s="333"/>
      <c r="P2677" s="54"/>
      <c r="Q2677" s="52"/>
      <c r="R2677" s="34"/>
      <c r="S2677" s="53"/>
      <c r="T2677" s="208"/>
      <c r="U2677" s="726"/>
      <c r="V2677" s="206"/>
      <c r="W2677" s="206"/>
      <c r="X2677" s="678"/>
      <c r="Y2677" s="34"/>
      <c r="Z2677" s="610"/>
      <c r="AA2677" s="608"/>
    </row>
    <row r="2678" spans="1:27">
      <c r="A2678" s="145" t="str">
        <f t="shared" si="82"/>
        <v>-</v>
      </c>
      <c r="B2678" s="146" t="str">
        <f>_xlfn.XLOOKUP($A2678,Dept.Meta!$A:$A,Dept.Meta!$F:$F,"-",0,1)</f>
        <v>-</v>
      </c>
      <c r="C2678" s="629" t="str">
        <f>_xlfn.XLOOKUP(_xlfn.CONCAT($G2678,"-",$I2678),Div.Meta!$H:$H,Div.Meta!$C:$C,"-",0,1)</f>
        <v>-</v>
      </c>
      <c r="D2678" s="302"/>
      <c r="E2678" s="146" t="str">
        <f>IF($D2678="","-",_xlfn.XLOOKUP($D2678,Fund.Meta!$A:$A,Fund.Meta!$D:$D,"-",0,1))</f>
        <v>-</v>
      </c>
      <c r="F2678" s="303" t="str">
        <f>IF($D2678="","-",_xlfn.XLOOKUP($D2678,Fund.Meta!$A:$A,Fund.Meta!$E:$E,"-",0,1))</f>
        <v>-</v>
      </c>
      <c r="G2678" s="334"/>
      <c r="H2678" s="303" t="str">
        <f>IF($G2678="","-",_xlfn.XLOOKUP($G2678,Appr.Meta!$A:$A,Appr.Meta!$D:$D,"-",0,1))</f>
        <v>-</v>
      </c>
      <c r="I2678" s="302"/>
      <c r="J2678" s="303" t="str">
        <f>IF($I2678="","-",_xlfn.XLOOKUP($I2678,'CC.Meta'!$A:$A,'CC.Meta'!$D:$D,"-",0,1))</f>
        <v>-</v>
      </c>
      <c r="K2678" s="302"/>
      <c r="L2678" s="146" t="str">
        <f>IF($K2678="","-",_xlfn.XLOOKUP($K2678,Obj.Meta!$A:$A,Obj.Meta!$D:$D,"-",0,1))</f>
        <v>-</v>
      </c>
      <c r="M2678" s="300" t="str">
        <f>IF($K2678="","-",_xlfn.XLOOKUP($K2678,Obj.Meta!$A:$A,Obj.Meta!$F:$F,"-",0,1))</f>
        <v>-</v>
      </c>
      <c r="N2678" s="337" t="str">
        <f t="shared" si="83"/>
        <v>---</v>
      </c>
      <c r="O2678" s="333"/>
      <c r="P2678" s="54"/>
      <c r="Q2678" s="52"/>
      <c r="R2678" s="34"/>
      <c r="S2678" s="53"/>
      <c r="T2678" s="208"/>
      <c r="U2678" s="726"/>
      <c r="V2678" s="206"/>
      <c r="W2678" s="206"/>
      <c r="X2678" s="678"/>
      <c r="Y2678" s="34"/>
      <c r="Z2678" s="610"/>
      <c r="AA2678" s="608"/>
    </row>
    <row r="2679" spans="1:27">
      <c r="A2679" s="145" t="str">
        <f t="shared" si="82"/>
        <v>-</v>
      </c>
      <c r="B2679" s="146" t="str">
        <f>_xlfn.XLOOKUP($A2679,Dept.Meta!$A:$A,Dept.Meta!$F:$F,"-",0,1)</f>
        <v>-</v>
      </c>
      <c r="C2679" s="629" t="str">
        <f>_xlfn.XLOOKUP(_xlfn.CONCAT($G2679,"-",$I2679),Div.Meta!$H:$H,Div.Meta!$C:$C,"-",0,1)</f>
        <v>-</v>
      </c>
      <c r="D2679" s="302"/>
      <c r="E2679" s="146" t="str">
        <f>IF($D2679="","-",_xlfn.XLOOKUP($D2679,Fund.Meta!$A:$A,Fund.Meta!$D:$D,"-",0,1))</f>
        <v>-</v>
      </c>
      <c r="F2679" s="303" t="str">
        <f>IF($D2679="","-",_xlfn.XLOOKUP($D2679,Fund.Meta!$A:$A,Fund.Meta!$E:$E,"-",0,1))</f>
        <v>-</v>
      </c>
      <c r="G2679" s="334"/>
      <c r="H2679" s="303" t="str">
        <f>IF($G2679="","-",_xlfn.XLOOKUP($G2679,Appr.Meta!$A:$A,Appr.Meta!$D:$D,"-",0,1))</f>
        <v>-</v>
      </c>
      <c r="I2679" s="302"/>
      <c r="J2679" s="303" t="str">
        <f>IF($I2679="","-",_xlfn.XLOOKUP($I2679,'CC.Meta'!$A:$A,'CC.Meta'!$D:$D,"-",0,1))</f>
        <v>-</v>
      </c>
      <c r="K2679" s="302"/>
      <c r="L2679" s="146" t="str">
        <f>IF($K2679="","-",_xlfn.XLOOKUP($K2679,Obj.Meta!$A:$A,Obj.Meta!$D:$D,"-",0,1))</f>
        <v>-</v>
      </c>
      <c r="M2679" s="300" t="str">
        <f>IF($K2679="","-",_xlfn.XLOOKUP($K2679,Obj.Meta!$A:$A,Obj.Meta!$F:$F,"-",0,1))</f>
        <v>-</v>
      </c>
      <c r="N2679" s="337" t="str">
        <f t="shared" si="83"/>
        <v>---</v>
      </c>
      <c r="O2679" s="333"/>
      <c r="P2679" s="54"/>
      <c r="Q2679" s="52"/>
      <c r="R2679" s="34"/>
      <c r="S2679" s="53"/>
      <c r="T2679" s="208"/>
      <c r="U2679" s="726"/>
      <c r="V2679" s="206"/>
      <c r="W2679" s="206"/>
      <c r="X2679" s="678"/>
      <c r="Y2679" s="34"/>
      <c r="Z2679" s="610"/>
      <c r="AA2679" s="608"/>
    </row>
    <row r="2680" spans="1:27">
      <c r="A2680" s="145" t="str">
        <f t="shared" si="82"/>
        <v>-</v>
      </c>
      <c r="B2680" s="146" t="str">
        <f>_xlfn.XLOOKUP($A2680,Dept.Meta!$A:$A,Dept.Meta!$F:$F,"-",0,1)</f>
        <v>-</v>
      </c>
      <c r="C2680" s="629" t="str">
        <f>_xlfn.XLOOKUP(_xlfn.CONCAT($G2680,"-",$I2680),Div.Meta!$H:$H,Div.Meta!$C:$C,"-",0,1)</f>
        <v>-</v>
      </c>
      <c r="D2680" s="302"/>
      <c r="E2680" s="146" t="str">
        <f>IF($D2680="","-",_xlfn.XLOOKUP($D2680,Fund.Meta!$A:$A,Fund.Meta!$D:$D,"-",0,1))</f>
        <v>-</v>
      </c>
      <c r="F2680" s="303" t="str">
        <f>IF($D2680="","-",_xlfn.XLOOKUP($D2680,Fund.Meta!$A:$A,Fund.Meta!$E:$E,"-",0,1))</f>
        <v>-</v>
      </c>
      <c r="G2680" s="334"/>
      <c r="H2680" s="303" t="str">
        <f>IF($G2680="","-",_xlfn.XLOOKUP($G2680,Appr.Meta!$A:$A,Appr.Meta!$D:$D,"-",0,1))</f>
        <v>-</v>
      </c>
      <c r="I2680" s="302"/>
      <c r="J2680" s="303" t="str">
        <f>IF($I2680="","-",_xlfn.XLOOKUP($I2680,'CC.Meta'!$A:$A,'CC.Meta'!$D:$D,"-",0,1))</f>
        <v>-</v>
      </c>
      <c r="K2680" s="302"/>
      <c r="L2680" s="146" t="str">
        <f>IF($K2680="","-",_xlfn.XLOOKUP($K2680,Obj.Meta!$A:$A,Obj.Meta!$D:$D,"-",0,1))</f>
        <v>-</v>
      </c>
      <c r="M2680" s="300" t="str">
        <f>IF($K2680="","-",_xlfn.XLOOKUP($K2680,Obj.Meta!$A:$A,Obj.Meta!$F:$F,"-",0,1))</f>
        <v>-</v>
      </c>
      <c r="N2680" s="337" t="str">
        <f t="shared" si="83"/>
        <v>---</v>
      </c>
      <c r="O2680" s="333"/>
      <c r="P2680" s="54"/>
      <c r="Q2680" s="52"/>
      <c r="R2680" s="34"/>
      <c r="S2680" s="53"/>
      <c r="T2680" s="208"/>
      <c r="U2680" s="726"/>
      <c r="V2680" s="206"/>
      <c r="W2680" s="206"/>
      <c r="X2680" s="678"/>
      <c r="Y2680" s="34"/>
      <c r="Z2680" s="610"/>
      <c r="AA2680" s="608"/>
    </row>
    <row r="2681" spans="1:27">
      <c r="A2681" s="145" t="str">
        <f t="shared" si="82"/>
        <v>-</v>
      </c>
      <c r="B2681" s="146" t="str">
        <f>_xlfn.XLOOKUP($A2681,Dept.Meta!$A:$A,Dept.Meta!$F:$F,"-",0,1)</f>
        <v>-</v>
      </c>
      <c r="C2681" s="629" t="str">
        <f>_xlfn.XLOOKUP(_xlfn.CONCAT($G2681,"-",$I2681),Div.Meta!$H:$H,Div.Meta!$C:$C,"-",0,1)</f>
        <v>-</v>
      </c>
      <c r="D2681" s="302"/>
      <c r="E2681" s="146" t="str">
        <f>IF($D2681="","-",_xlfn.XLOOKUP($D2681,Fund.Meta!$A:$A,Fund.Meta!$D:$D,"-",0,1))</f>
        <v>-</v>
      </c>
      <c r="F2681" s="303" t="str">
        <f>IF($D2681="","-",_xlfn.XLOOKUP($D2681,Fund.Meta!$A:$A,Fund.Meta!$E:$E,"-",0,1))</f>
        <v>-</v>
      </c>
      <c r="G2681" s="334"/>
      <c r="H2681" s="303" t="str">
        <f>IF($G2681="","-",_xlfn.XLOOKUP($G2681,Appr.Meta!$A:$A,Appr.Meta!$D:$D,"-",0,1))</f>
        <v>-</v>
      </c>
      <c r="I2681" s="302"/>
      <c r="J2681" s="303" t="str">
        <f>IF($I2681="","-",_xlfn.XLOOKUP($I2681,'CC.Meta'!$A:$A,'CC.Meta'!$D:$D,"-",0,1))</f>
        <v>-</v>
      </c>
      <c r="K2681" s="302"/>
      <c r="L2681" s="146" t="str">
        <f>IF($K2681="","-",_xlfn.XLOOKUP($K2681,Obj.Meta!$A:$A,Obj.Meta!$D:$D,"-",0,1))</f>
        <v>-</v>
      </c>
      <c r="M2681" s="300" t="str">
        <f>IF($K2681="","-",_xlfn.XLOOKUP($K2681,Obj.Meta!$A:$A,Obj.Meta!$F:$F,"-",0,1))</f>
        <v>-</v>
      </c>
      <c r="N2681" s="337" t="str">
        <f t="shared" si="83"/>
        <v>---</v>
      </c>
      <c r="O2681" s="333"/>
      <c r="P2681" s="54"/>
      <c r="Q2681" s="52"/>
      <c r="R2681" s="34"/>
      <c r="S2681" s="53"/>
      <c r="T2681" s="208"/>
      <c r="U2681" s="726"/>
      <c r="V2681" s="206"/>
      <c r="W2681" s="206"/>
      <c r="X2681" s="678"/>
      <c r="Y2681" s="34"/>
      <c r="Z2681" s="610"/>
      <c r="AA2681" s="608"/>
    </row>
    <row r="2682" spans="1:27">
      <c r="A2682" s="145" t="str">
        <f t="shared" si="82"/>
        <v>-</v>
      </c>
      <c r="B2682" s="146" t="str">
        <f>_xlfn.XLOOKUP($A2682,Dept.Meta!$A:$A,Dept.Meta!$F:$F,"-",0,1)</f>
        <v>-</v>
      </c>
      <c r="C2682" s="629" t="str">
        <f>_xlfn.XLOOKUP(_xlfn.CONCAT($G2682,"-",$I2682),Div.Meta!$H:$H,Div.Meta!$C:$C,"-",0,1)</f>
        <v>-</v>
      </c>
      <c r="D2682" s="302"/>
      <c r="E2682" s="146" t="str">
        <f>IF($D2682="","-",_xlfn.XLOOKUP($D2682,Fund.Meta!$A:$A,Fund.Meta!$D:$D,"-",0,1))</f>
        <v>-</v>
      </c>
      <c r="F2682" s="303" t="str">
        <f>IF($D2682="","-",_xlfn.XLOOKUP($D2682,Fund.Meta!$A:$A,Fund.Meta!$E:$E,"-",0,1))</f>
        <v>-</v>
      </c>
      <c r="G2682" s="334"/>
      <c r="H2682" s="303" t="str">
        <f>IF($G2682="","-",_xlfn.XLOOKUP($G2682,Appr.Meta!$A:$A,Appr.Meta!$D:$D,"-",0,1))</f>
        <v>-</v>
      </c>
      <c r="I2682" s="302"/>
      <c r="J2682" s="303" t="str">
        <f>IF($I2682="","-",_xlfn.XLOOKUP($I2682,'CC.Meta'!$A:$A,'CC.Meta'!$D:$D,"-",0,1))</f>
        <v>-</v>
      </c>
      <c r="K2682" s="302"/>
      <c r="L2682" s="146" t="str">
        <f>IF($K2682="","-",_xlfn.XLOOKUP($K2682,Obj.Meta!$A:$A,Obj.Meta!$D:$D,"-",0,1))</f>
        <v>-</v>
      </c>
      <c r="M2682" s="300" t="str">
        <f>IF($K2682="","-",_xlfn.XLOOKUP($K2682,Obj.Meta!$A:$A,Obj.Meta!$F:$F,"-",0,1))</f>
        <v>-</v>
      </c>
      <c r="N2682" s="337" t="str">
        <f t="shared" si="83"/>
        <v>---</v>
      </c>
      <c r="O2682" s="333"/>
      <c r="P2682" s="54"/>
      <c r="Q2682" s="52"/>
      <c r="R2682" s="34"/>
      <c r="S2682" s="53"/>
      <c r="T2682" s="208"/>
      <c r="U2682" s="726"/>
      <c r="V2682" s="206"/>
      <c r="W2682" s="206"/>
      <c r="X2682" s="678"/>
      <c r="Y2682" s="34"/>
      <c r="Z2682" s="610"/>
      <c r="AA2682" s="608"/>
    </row>
    <row r="2683" spans="1:27">
      <c r="A2683" s="145" t="str">
        <f t="shared" si="82"/>
        <v>-</v>
      </c>
      <c r="B2683" s="146" t="str">
        <f>_xlfn.XLOOKUP($A2683,Dept.Meta!$A:$A,Dept.Meta!$F:$F,"-",0,1)</f>
        <v>-</v>
      </c>
      <c r="C2683" s="629" t="str">
        <f>_xlfn.XLOOKUP(_xlfn.CONCAT($G2683,"-",$I2683),Div.Meta!$H:$H,Div.Meta!$C:$C,"-",0,1)</f>
        <v>-</v>
      </c>
      <c r="D2683" s="302"/>
      <c r="E2683" s="146" t="str">
        <f>IF($D2683="","-",_xlfn.XLOOKUP($D2683,Fund.Meta!$A:$A,Fund.Meta!$D:$D,"-",0,1))</f>
        <v>-</v>
      </c>
      <c r="F2683" s="303" t="str">
        <f>IF($D2683="","-",_xlfn.XLOOKUP($D2683,Fund.Meta!$A:$A,Fund.Meta!$E:$E,"-",0,1))</f>
        <v>-</v>
      </c>
      <c r="G2683" s="334"/>
      <c r="H2683" s="303" t="str">
        <f>IF($G2683="","-",_xlfn.XLOOKUP($G2683,Appr.Meta!$A:$A,Appr.Meta!$D:$D,"-",0,1))</f>
        <v>-</v>
      </c>
      <c r="I2683" s="302"/>
      <c r="J2683" s="303" t="str">
        <f>IF($I2683="","-",_xlfn.XLOOKUP($I2683,'CC.Meta'!$A:$A,'CC.Meta'!$D:$D,"-",0,1))</f>
        <v>-</v>
      </c>
      <c r="K2683" s="302"/>
      <c r="L2683" s="146" t="str">
        <f>IF($K2683="","-",_xlfn.XLOOKUP($K2683,Obj.Meta!$A:$A,Obj.Meta!$D:$D,"-",0,1))</f>
        <v>-</v>
      </c>
      <c r="M2683" s="300" t="str">
        <f>IF($K2683="","-",_xlfn.XLOOKUP($K2683,Obj.Meta!$A:$A,Obj.Meta!$F:$F,"-",0,1))</f>
        <v>-</v>
      </c>
      <c r="N2683" s="337" t="str">
        <f t="shared" si="83"/>
        <v>---</v>
      </c>
      <c r="O2683" s="333"/>
      <c r="P2683" s="54"/>
      <c r="Q2683" s="52"/>
      <c r="R2683" s="34"/>
      <c r="S2683" s="53"/>
      <c r="T2683" s="208"/>
      <c r="U2683" s="726"/>
      <c r="V2683" s="206"/>
      <c r="W2683" s="206"/>
      <c r="X2683" s="678"/>
      <c r="Y2683" s="34"/>
      <c r="Z2683" s="610"/>
      <c r="AA2683" s="608"/>
    </row>
    <row r="2684" spans="1:27">
      <c r="A2684" s="145" t="str">
        <f t="shared" si="82"/>
        <v>-</v>
      </c>
      <c r="B2684" s="146" t="str">
        <f>_xlfn.XLOOKUP($A2684,Dept.Meta!$A:$A,Dept.Meta!$F:$F,"-",0,1)</f>
        <v>-</v>
      </c>
      <c r="C2684" s="629" t="str">
        <f>_xlfn.XLOOKUP(_xlfn.CONCAT($G2684,"-",$I2684),Div.Meta!$H:$H,Div.Meta!$C:$C,"-",0,1)</f>
        <v>-</v>
      </c>
      <c r="D2684" s="302"/>
      <c r="E2684" s="146" t="str">
        <f>IF($D2684="","-",_xlfn.XLOOKUP($D2684,Fund.Meta!$A:$A,Fund.Meta!$D:$D,"-",0,1))</f>
        <v>-</v>
      </c>
      <c r="F2684" s="303" t="str">
        <f>IF($D2684="","-",_xlfn.XLOOKUP($D2684,Fund.Meta!$A:$A,Fund.Meta!$E:$E,"-",0,1))</f>
        <v>-</v>
      </c>
      <c r="G2684" s="334"/>
      <c r="H2684" s="303" t="str">
        <f>IF($G2684="","-",_xlfn.XLOOKUP($G2684,Appr.Meta!$A:$A,Appr.Meta!$D:$D,"-",0,1))</f>
        <v>-</v>
      </c>
      <c r="I2684" s="302"/>
      <c r="J2684" s="303" t="str">
        <f>IF($I2684="","-",_xlfn.XLOOKUP($I2684,'CC.Meta'!$A:$A,'CC.Meta'!$D:$D,"-",0,1))</f>
        <v>-</v>
      </c>
      <c r="K2684" s="302"/>
      <c r="L2684" s="146" t="str">
        <f>IF($K2684="","-",_xlfn.XLOOKUP($K2684,Obj.Meta!$A:$A,Obj.Meta!$D:$D,"-",0,1))</f>
        <v>-</v>
      </c>
      <c r="M2684" s="300" t="str">
        <f>IF($K2684="","-",_xlfn.XLOOKUP($K2684,Obj.Meta!$A:$A,Obj.Meta!$F:$F,"-",0,1))</f>
        <v>-</v>
      </c>
      <c r="N2684" s="337" t="str">
        <f t="shared" si="83"/>
        <v>---</v>
      </c>
      <c r="O2684" s="333"/>
      <c r="P2684" s="54"/>
      <c r="Q2684" s="52"/>
      <c r="R2684" s="34"/>
      <c r="S2684" s="53"/>
      <c r="T2684" s="208"/>
      <c r="U2684" s="726"/>
      <c r="V2684" s="206"/>
      <c r="W2684" s="206"/>
      <c r="X2684" s="678"/>
      <c r="Y2684" s="34"/>
      <c r="Z2684" s="610"/>
      <c r="AA2684" s="608"/>
    </row>
    <row r="2685" spans="1:27">
      <c r="A2685" s="145" t="str">
        <f t="shared" si="82"/>
        <v>-</v>
      </c>
      <c r="B2685" s="146" t="str">
        <f>_xlfn.XLOOKUP($A2685,Dept.Meta!$A:$A,Dept.Meta!$F:$F,"-",0,1)</f>
        <v>-</v>
      </c>
      <c r="C2685" s="629" t="str">
        <f>_xlfn.XLOOKUP(_xlfn.CONCAT($G2685,"-",$I2685),Div.Meta!$H:$H,Div.Meta!$C:$C,"-",0,1)</f>
        <v>-</v>
      </c>
      <c r="D2685" s="302"/>
      <c r="E2685" s="146" t="str">
        <f>IF($D2685="","-",_xlfn.XLOOKUP($D2685,Fund.Meta!$A:$A,Fund.Meta!$D:$D,"-",0,1))</f>
        <v>-</v>
      </c>
      <c r="F2685" s="303" t="str">
        <f>IF($D2685="","-",_xlfn.XLOOKUP($D2685,Fund.Meta!$A:$A,Fund.Meta!$E:$E,"-",0,1))</f>
        <v>-</v>
      </c>
      <c r="G2685" s="334"/>
      <c r="H2685" s="303" t="str">
        <f>IF($G2685="","-",_xlfn.XLOOKUP($G2685,Appr.Meta!$A:$A,Appr.Meta!$D:$D,"-",0,1))</f>
        <v>-</v>
      </c>
      <c r="I2685" s="302"/>
      <c r="J2685" s="303" t="str">
        <f>IF($I2685="","-",_xlfn.XLOOKUP($I2685,'CC.Meta'!$A:$A,'CC.Meta'!$D:$D,"-",0,1))</f>
        <v>-</v>
      </c>
      <c r="K2685" s="302"/>
      <c r="L2685" s="146" t="str">
        <f>IF($K2685="","-",_xlfn.XLOOKUP($K2685,Obj.Meta!$A:$A,Obj.Meta!$D:$D,"-",0,1))</f>
        <v>-</v>
      </c>
      <c r="M2685" s="300" t="str">
        <f>IF($K2685="","-",_xlfn.XLOOKUP($K2685,Obj.Meta!$A:$A,Obj.Meta!$F:$F,"-",0,1))</f>
        <v>-</v>
      </c>
      <c r="N2685" s="337" t="str">
        <f t="shared" si="83"/>
        <v>---</v>
      </c>
      <c r="O2685" s="333"/>
      <c r="P2685" s="54"/>
      <c r="Q2685" s="52"/>
      <c r="R2685" s="34"/>
      <c r="S2685" s="53"/>
      <c r="T2685" s="208"/>
      <c r="U2685" s="726"/>
      <c r="V2685" s="206"/>
      <c r="W2685" s="206"/>
      <c r="X2685" s="678"/>
      <c r="Y2685" s="34"/>
      <c r="Z2685" s="610"/>
      <c r="AA2685" s="608"/>
    </row>
    <row r="2686" spans="1:27">
      <c r="A2686" s="145" t="str">
        <f t="shared" si="82"/>
        <v>-</v>
      </c>
      <c r="B2686" s="146" t="str">
        <f>_xlfn.XLOOKUP($A2686,Dept.Meta!$A:$A,Dept.Meta!$F:$F,"-",0,1)</f>
        <v>-</v>
      </c>
      <c r="C2686" s="629" t="str">
        <f>_xlfn.XLOOKUP(_xlfn.CONCAT($G2686,"-",$I2686),Div.Meta!$H:$H,Div.Meta!$C:$C,"-",0,1)</f>
        <v>-</v>
      </c>
      <c r="D2686" s="302"/>
      <c r="E2686" s="146" t="str">
        <f>IF($D2686="","-",_xlfn.XLOOKUP($D2686,Fund.Meta!$A:$A,Fund.Meta!$D:$D,"-",0,1))</f>
        <v>-</v>
      </c>
      <c r="F2686" s="303" t="str">
        <f>IF($D2686="","-",_xlfn.XLOOKUP($D2686,Fund.Meta!$A:$A,Fund.Meta!$E:$E,"-",0,1))</f>
        <v>-</v>
      </c>
      <c r="G2686" s="334"/>
      <c r="H2686" s="303" t="str">
        <f>IF($G2686="","-",_xlfn.XLOOKUP($G2686,Appr.Meta!$A:$A,Appr.Meta!$D:$D,"-",0,1))</f>
        <v>-</v>
      </c>
      <c r="I2686" s="302"/>
      <c r="J2686" s="303" t="str">
        <f>IF($I2686="","-",_xlfn.XLOOKUP($I2686,'CC.Meta'!$A:$A,'CC.Meta'!$D:$D,"-",0,1))</f>
        <v>-</v>
      </c>
      <c r="K2686" s="302"/>
      <c r="L2686" s="146" t="str">
        <f>IF($K2686="","-",_xlfn.XLOOKUP($K2686,Obj.Meta!$A:$A,Obj.Meta!$D:$D,"-",0,1))</f>
        <v>-</v>
      </c>
      <c r="M2686" s="300" t="str">
        <f>IF($K2686="","-",_xlfn.XLOOKUP($K2686,Obj.Meta!$A:$A,Obj.Meta!$F:$F,"-",0,1))</f>
        <v>-</v>
      </c>
      <c r="N2686" s="337" t="str">
        <f t="shared" si="83"/>
        <v>---</v>
      </c>
      <c r="O2686" s="333"/>
      <c r="P2686" s="54"/>
      <c r="Q2686" s="52"/>
      <c r="R2686" s="34"/>
      <c r="S2686" s="53"/>
      <c r="T2686" s="208"/>
      <c r="U2686" s="726"/>
      <c r="V2686" s="206"/>
      <c r="W2686" s="206"/>
      <c r="X2686" s="678"/>
      <c r="Y2686" s="34"/>
      <c r="Z2686" s="610"/>
      <c r="AA2686" s="608"/>
    </row>
    <row r="2687" spans="1:27">
      <c r="A2687" s="145" t="str">
        <f t="shared" si="82"/>
        <v>-</v>
      </c>
      <c r="B2687" s="146" t="str">
        <f>_xlfn.XLOOKUP($A2687,Dept.Meta!$A:$A,Dept.Meta!$F:$F,"-",0,1)</f>
        <v>-</v>
      </c>
      <c r="C2687" s="629" t="str">
        <f>_xlfn.XLOOKUP(_xlfn.CONCAT($G2687,"-",$I2687),Div.Meta!$H:$H,Div.Meta!$C:$C,"-",0,1)</f>
        <v>-</v>
      </c>
      <c r="D2687" s="302"/>
      <c r="E2687" s="146" t="str">
        <f>IF($D2687="","-",_xlfn.XLOOKUP($D2687,Fund.Meta!$A:$A,Fund.Meta!$D:$D,"-",0,1))</f>
        <v>-</v>
      </c>
      <c r="F2687" s="303" t="str">
        <f>IF($D2687="","-",_xlfn.XLOOKUP($D2687,Fund.Meta!$A:$A,Fund.Meta!$E:$E,"-",0,1))</f>
        <v>-</v>
      </c>
      <c r="G2687" s="334"/>
      <c r="H2687" s="303" t="str">
        <f>IF($G2687="","-",_xlfn.XLOOKUP($G2687,Appr.Meta!$A:$A,Appr.Meta!$D:$D,"-",0,1))</f>
        <v>-</v>
      </c>
      <c r="I2687" s="302"/>
      <c r="J2687" s="303" t="str">
        <f>IF($I2687="","-",_xlfn.XLOOKUP($I2687,'CC.Meta'!$A:$A,'CC.Meta'!$D:$D,"-",0,1))</f>
        <v>-</v>
      </c>
      <c r="K2687" s="302"/>
      <c r="L2687" s="146" t="str">
        <f>IF($K2687="","-",_xlfn.XLOOKUP($K2687,Obj.Meta!$A:$A,Obj.Meta!$D:$D,"-",0,1))</f>
        <v>-</v>
      </c>
      <c r="M2687" s="300" t="str">
        <f>IF($K2687="","-",_xlfn.XLOOKUP($K2687,Obj.Meta!$A:$A,Obj.Meta!$F:$F,"-",0,1))</f>
        <v>-</v>
      </c>
      <c r="N2687" s="337" t="str">
        <f t="shared" si="83"/>
        <v>---</v>
      </c>
      <c r="O2687" s="333"/>
      <c r="P2687" s="54"/>
      <c r="Q2687" s="52"/>
      <c r="R2687" s="34"/>
      <c r="S2687" s="53"/>
      <c r="T2687" s="208"/>
      <c r="U2687" s="726"/>
      <c r="V2687" s="206"/>
      <c r="W2687" s="206"/>
      <c r="X2687" s="678"/>
      <c r="Y2687" s="34"/>
      <c r="Z2687" s="610"/>
      <c r="AA2687" s="608"/>
    </row>
    <row r="2688" spans="1:27">
      <c r="A2688" s="145" t="str">
        <f t="shared" si="82"/>
        <v>-</v>
      </c>
      <c r="B2688" s="146" t="str">
        <f>_xlfn.XLOOKUP($A2688,Dept.Meta!$A:$A,Dept.Meta!$F:$F,"-",0,1)</f>
        <v>-</v>
      </c>
      <c r="C2688" s="629" t="str">
        <f>_xlfn.XLOOKUP(_xlfn.CONCAT($G2688,"-",$I2688),Div.Meta!$H:$H,Div.Meta!$C:$C,"-",0,1)</f>
        <v>-</v>
      </c>
      <c r="D2688" s="302"/>
      <c r="E2688" s="146" t="str">
        <f>IF($D2688="","-",_xlfn.XLOOKUP($D2688,Fund.Meta!$A:$A,Fund.Meta!$D:$D,"-",0,1))</f>
        <v>-</v>
      </c>
      <c r="F2688" s="303" t="str">
        <f>IF($D2688="","-",_xlfn.XLOOKUP($D2688,Fund.Meta!$A:$A,Fund.Meta!$E:$E,"-",0,1))</f>
        <v>-</v>
      </c>
      <c r="G2688" s="334"/>
      <c r="H2688" s="303" t="str">
        <f>IF($G2688="","-",_xlfn.XLOOKUP($G2688,Appr.Meta!$A:$A,Appr.Meta!$D:$D,"-",0,1))</f>
        <v>-</v>
      </c>
      <c r="I2688" s="302"/>
      <c r="J2688" s="303" t="str">
        <f>IF($I2688="","-",_xlfn.XLOOKUP($I2688,'CC.Meta'!$A:$A,'CC.Meta'!$D:$D,"-",0,1))</f>
        <v>-</v>
      </c>
      <c r="K2688" s="302"/>
      <c r="L2688" s="146" t="str">
        <f>IF($K2688="","-",_xlfn.XLOOKUP($K2688,Obj.Meta!$A:$A,Obj.Meta!$D:$D,"-",0,1))</f>
        <v>-</v>
      </c>
      <c r="M2688" s="300" t="str">
        <f>IF($K2688="","-",_xlfn.XLOOKUP($K2688,Obj.Meta!$A:$A,Obj.Meta!$F:$F,"-",0,1))</f>
        <v>-</v>
      </c>
      <c r="N2688" s="337" t="str">
        <f t="shared" si="83"/>
        <v>---</v>
      </c>
      <c r="O2688" s="333"/>
      <c r="P2688" s="54"/>
      <c r="Q2688" s="52"/>
      <c r="R2688" s="34"/>
      <c r="S2688" s="53"/>
      <c r="T2688" s="208"/>
      <c r="U2688" s="726"/>
      <c r="V2688" s="206"/>
      <c r="W2688" s="206"/>
      <c r="X2688" s="678"/>
      <c r="Y2688" s="34"/>
      <c r="Z2688" s="610"/>
      <c r="AA2688" s="608"/>
    </row>
    <row r="2689" spans="1:27">
      <c r="A2689" s="145" t="str">
        <f t="shared" si="82"/>
        <v>-</v>
      </c>
      <c r="B2689" s="146" t="str">
        <f>_xlfn.XLOOKUP($A2689,Dept.Meta!$A:$A,Dept.Meta!$F:$F,"-",0,1)</f>
        <v>-</v>
      </c>
      <c r="C2689" s="629" t="str">
        <f>_xlfn.XLOOKUP(_xlfn.CONCAT($G2689,"-",$I2689),Div.Meta!$H:$H,Div.Meta!$C:$C,"-",0,1)</f>
        <v>-</v>
      </c>
      <c r="D2689" s="302"/>
      <c r="E2689" s="146" t="str">
        <f>IF($D2689="","-",_xlfn.XLOOKUP($D2689,Fund.Meta!$A:$A,Fund.Meta!$D:$D,"-",0,1))</f>
        <v>-</v>
      </c>
      <c r="F2689" s="303" t="str">
        <f>IF($D2689="","-",_xlfn.XLOOKUP($D2689,Fund.Meta!$A:$A,Fund.Meta!$E:$E,"-",0,1))</f>
        <v>-</v>
      </c>
      <c r="G2689" s="334"/>
      <c r="H2689" s="303" t="str">
        <f>IF($G2689="","-",_xlfn.XLOOKUP($G2689,Appr.Meta!$A:$A,Appr.Meta!$D:$D,"-",0,1))</f>
        <v>-</v>
      </c>
      <c r="I2689" s="302"/>
      <c r="J2689" s="303" t="str">
        <f>IF($I2689="","-",_xlfn.XLOOKUP($I2689,'CC.Meta'!$A:$A,'CC.Meta'!$D:$D,"-",0,1))</f>
        <v>-</v>
      </c>
      <c r="K2689" s="302"/>
      <c r="L2689" s="146" t="str">
        <f>IF($K2689="","-",_xlfn.XLOOKUP($K2689,Obj.Meta!$A:$A,Obj.Meta!$D:$D,"-",0,1))</f>
        <v>-</v>
      </c>
      <c r="M2689" s="300" t="str">
        <f>IF($K2689="","-",_xlfn.XLOOKUP($K2689,Obj.Meta!$A:$A,Obj.Meta!$F:$F,"-",0,1))</f>
        <v>-</v>
      </c>
      <c r="N2689" s="337" t="str">
        <f t="shared" si="83"/>
        <v>---</v>
      </c>
      <c r="O2689" s="333"/>
      <c r="P2689" s="54"/>
      <c r="Q2689" s="52"/>
      <c r="R2689" s="34"/>
      <c r="S2689" s="53"/>
      <c r="T2689" s="208"/>
      <c r="U2689" s="726"/>
      <c r="V2689" s="206"/>
      <c r="W2689" s="206"/>
      <c r="X2689" s="678"/>
      <c r="Y2689" s="34"/>
      <c r="Z2689" s="610"/>
      <c r="AA2689" s="608"/>
    </row>
    <row r="2690" spans="1:27">
      <c r="A2690" s="145" t="str">
        <f t="shared" si="82"/>
        <v>-</v>
      </c>
      <c r="B2690" s="146" t="str">
        <f>_xlfn.XLOOKUP($A2690,Dept.Meta!$A:$A,Dept.Meta!$F:$F,"-",0,1)</f>
        <v>-</v>
      </c>
      <c r="C2690" s="629" t="str">
        <f>_xlfn.XLOOKUP(_xlfn.CONCAT($G2690,"-",$I2690),Div.Meta!$H:$H,Div.Meta!$C:$C,"-",0,1)</f>
        <v>-</v>
      </c>
      <c r="D2690" s="302"/>
      <c r="E2690" s="146" t="str">
        <f>IF($D2690="","-",_xlfn.XLOOKUP($D2690,Fund.Meta!$A:$A,Fund.Meta!$D:$D,"-",0,1))</f>
        <v>-</v>
      </c>
      <c r="F2690" s="303" t="str">
        <f>IF($D2690="","-",_xlfn.XLOOKUP($D2690,Fund.Meta!$A:$A,Fund.Meta!$E:$E,"-",0,1))</f>
        <v>-</v>
      </c>
      <c r="G2690" s="334"/>
      <c r="H2690" s="303" t="str">
        <f>IF($G2690="","-",_xlfn.XLOOKUP($G2690,Appr.Meta!$A:$A,Appr.Meta!$D:$D,"-",0,1))</f>
        <v>-</v>
      </c>
      <c r="I2690" s="302"/>
      <c r="J2690" s="303" t="str">
        <f>IF($I2690="","-",_xlfn.XLOOKUP($I2690,'CC.Meta'!$A:$A,'CC.Meta'!$D:$D,"-",0,1))</f>
        <v>-</v>
      </c>
      <c r="K2690" s="302"/>
      <c r="L2690" s="146" t="str">
        <f>IF($K2690="","-",_xlfn.XLOOKUP($K2690,Obj.Meta!$A:$A,Obj.Meta!$D:$D,"-",0,1))</f>
        <v>-</v>
      </c>
      <c r="M2690" s="300" t="str">
        <f>IF($K2690="","-",_xlfn.XLOOKUP($K2690,Obj.Meta!$A:$A,Obj.Meta!$F:$F,"-",0,1))</f>
        <v>-</v>
      </c>
      <c r="N2690" s="337" t="str">
        <f t="shared" si="83"/>
        <v>---</v>
      </c>
      <c r="O2690" s="333"/>
      <c r="P2690" s="54"/>
      <c r="Q2690" s="52"/>
      <c r="R2690" s="34"/>
      <c r="S2690" s="53"/>
      <c r="T2690" s="208"/>
      <c r="U2690" s="726"/>
      <c r="V2690" s="206"/>
      <c r="W2690" s="206"/>
      <c r="X2690" s="678"/>
      <c r="Y2690" s="34"/>
      <c r="Z2690" s="610"/>
      <c r="AA2690" s="608"/>
    </row>
    <row r="2691" spans="1:27">
      <c r="A2691" s="145" t="str">
        <f t="shared" si="82"/>
        <v>-</v>
      </c>
      <c r="B2691" s="146" t="str">
        <f>_xlfn.XLOOKUP($A2691,Dept.Meta!$A:$A,Dept.Meta!$F:$F,"-",0,1)</f>
        <v>-</v>
      </c>
      <c r="C2691" s="629" t="str">
        <f>_xlfn.XLOOKUP(_xlfn.CONCAT($G2691,"-",$I2691),Div.Meta!$H:$H,Div.Meta!$C:$C,"-",0,1)</f>
        <v>-</v>
      </c>
      <c r="D2691" s="302"/>
      <c r="E2691" s="146" t="str">
        <f>IF($D2691="","-",_xlfn.XLOOKUP($D2691,Fund.Meta!$A:$A,Fund.Meta!$D:$D,"-",0,1))</f>
        <v>-</v>
      </c>
      <c r="F2691" s="303" t="str">
        <f>IF($D2691="","-",_xlfn.XLOOKUP($D2691,Fund.Meta!$A:$A,Fund.Meta!$E:$E,"-",0,1))</f>
        <v>-</v>
      </c>
      <c r="G2691" s="334"/>
      <c r="H2691" s="303" t="str">
        <f>IF($G2691="","-",_xlfn.XLOOKUP($G2691,Appr.Meta!$A:$A,Appr.Meta!$D:$D,"-",0,1))</f>
        <v>-</v>
      </c>
      <c r="I2691" s="302"/>
      <c r="J2691" s="303" t="str">
        <f>IF($I2691="","-",_xlfn.XLOOKUP($I2691,'CC.Meta'!$A:$A,'CC.Meta'!$D:$D,"-",0,1))</f>
        <v>-</v>
      </c>
      <c r="K2691" s="302"/>
      <c r="L2691" s="146" t="str">
        <f>IF($K2691="","-",_xlfn.XLOOKUP($K2691,Obj.Meta!$A:$A,Obj.Meta!$D:$D,"-",0,1))</f>
        <v>-</v>
      </c>
      <c r="M2691" s="300" t="str">
        <f>IF($K2691="","-",_xlfn.XLOOKUP($K2691,Obj.Meta!$A:$A,Obj.Meta!$F:$F,"-",0,1))</f>
        <v>-</v>
      </c>
      <c r="N2691" s="337" t="str">
        <f t="shared" si="83"/>
        <v>---</v>
      </c>
      <c r="O2691" s="333"/>
      <c r="P2691" s="54"/>
      <c r="Q2691" s="52"/>
      <c r="R2691" s="34"/>
      <c r="S2691" s="53"/>
      <c r="T2691" s="208"/>
      <c r="U2691" s="726"/>
      <c r="V2691" s="206"/>
      <c r="W2691" s="206"/>
      <c r="X2691" s="678"/>
      <c r="Y2691" s="34"/>
      <c r="Z2691" s="610"/>
      <c r="AA2691" s="608"/>
    </row>
    <row r="2692" spans="1:27">
      <c r="A2692" s="145" t="str">
        <f t="shared" si="82"/>
        <v>-</v>
      </c>
      <c r="B2692" s="146" t="str">
        <f>_xlfn.XLOOKUP($A2692,Dept.Meta!$A:$A,Dept.Meta!$F:$F,"-",0,1)</f>
        <v>-</v>
      </c>
      <c r="C2692" s="629" t="str">
        <f>_xlfn.XLOOKUP(_xlfn.CONCAT($G2692,"-",$I2692),Div.Meta!$H:$H,Div.Meta!$C:$C,"-",0,1)</f>
        <v>-</v>
      </c>
      <c r="D2692" s="302"/>
      <c r="E2692" s="146" t="str">
        <f>IF($D2692="","-",_xlfn.XLOOKUP($D2692,Fund.Meta!$A:$A,Fund.Meta!$D:$D,"-",0,1))</f>
        <v>-</v>
      </c>
      <c r="F2692" s="303" t="str">
        <f>IF($D2692="","-",_xlfn.XLOOKUP($D2692,Fund.Meta!$A:$A,Fund.Meta!$E:$E,"-",0,1))</f>
        <v>-</v>
      </c>
      <c r="G2692" s="334"/>
      <c r="H2692" s="303" t="str">
        <f>IF($G2692="","-",_xlfn.XLOOKUP($G2692,Appr.Meta!$A:$A,Appr.Meta!$D:$D,"-",0,1))</f>
        <v>-</v>
      </c>
      <c r="I2692" s="302"/>
      <c r="J2692" s="303" t="str">
        <f>IF($I2692="","-",_xlfn.XLOOKUP($I2692,'CC.Meta'!$A:$A,'CC.Meta'!$D:$D,"-",0,1))</f>
        <v>-</v>
      </c>
      <c r="K2692" s="302"/>
      <c r="L2692" s="146" t="str">
        <f>IF($K2692="","-",_xlfn.XLOOKUP($K2692,Obj.Meta!$A:$A,Obj.Meta!$D:$D,"-",0,1))</f>
        <v>-</v>
      </c>
      <c r="M2692" s="300" t="str">
        <f>IF($K2692="","-",_xlfn.XLOOKUP($K2692,Obj.Meta!$A:$A,Obj.Meta!$F:$F,"-",0,1))</f>
        <v>-</v>
      </c>
      <c r="N2692" s="337" t="str">
        <f t="shared" si="83"/>
        <v>---</v>
      </c>
      <c r="O2692" s="333"/>
      <c r="P2692" s="54"/>
      <c r="Q2692" s="52"/>
      <c r="R2692" s="34"/>
      <c r="S2692" s="53"/>
      <c r="T2692" s="208"/>
      <c r="U2692" s="726"/>
      <c r="V2692" s="206"/>
      <c r="W2692" s="206"/>
      <c r="X2692" s="678"/>
      <c r="Y2692" s="34"/>
      <c r="Z2692" s="610"/>
      <c r="AA2692" s="608"/>
    </row>
    <row r="2693" spans="1:27">
      <c r="A2693" s="145" t="str">
        <f t="shared" si="82"/>
        <v>-</v>
      </c>
      <c r="B2693" s="146" t="str">
        <f>_xlfn.XLOOKUP($A2693,Dept.Meta!$A:$A,Dept.Meta!$F:$F,"-",0,1)</f>
        <v>-</v>
      </c>
      <c r="C2693" s="629" t="str">
        <f>_xlfn.XLOOKUP(_xlfn.CONCAT($G2693,"-",$I2693),Div.Meta!$H:$H,Div.Meta!$C:$C,"-",0,1)</f>
        <v>-</v>
      </c>
      <c r="D2693" s="302"/>
      <c r="E2693" s="146" t="str">
        <f>IF($D2693="","-",_xlfn.XLOOKUP($D2693,Fund.Meta!$A:$A,Fund.Meta!$D:$D,"-",0,1))</f>
        <v>-</v>
      </c>
      <c r="F2693" s="303" t="str">
        <f>IF($D2693="","-",_xlfn.XLOOKUP($D2693,Fund.Meta!$A:$A,Fund.Meta!$E:$E,"-",0,1))</f>
        <v>-</v>
      </c>
      <c r="G2693" s="334"/>
      <c r="H2693" s="303" t="str">
        <f>IF($G2693="","-",_xlfn.XLOOKUP($G2693,Appr.Meta!$A:$A,Appr.Meta!$D:$D,"-",0,1))</f>
        <v>-</v>
      </c>
      <c r="I2693" s="302"/>
      <c r="J2693" s="303" t="str">
        <f>IF($I2693="","-",_xlfn.XLOOKUP($I2693,'CC.Meta'!$A:$A,'CC.Meta'!$D:$D,"-",0,1))</f>
        <v>-</v>
      </c>
      <c r="K2693" s="302"/>
      <c r="L2693" s="146" t="str">
        <f>IF($K2693="","-",_xlfn.XLOOKUP($K2693,Obj.Meta!$A:$A,Obj.Meta!$D:$D,"-",0,1))</f>
        <v>-</v>
      </c>
      <c r="M2693" s="300" t="str">
        <f>IF($K2693="","-",_xlfn.XLOOKUP($K2693,Obj.Meta!$A:$A,Obj.Meta!$F:$F,"-",0,1))</f>
        <v>-</v>
      </c>
      <c r="N2693" s="337" t="str">
        <f t="shared" si="83"/>
        <v>---</v>
      </c>
      <c r="O2693" s="333"/>
      <c r="P2693" s="54"/>
      <c r="Q2693" s="52"/>
      <c r="R2693" s="34"/>
      <c r="S2693" s="53"/>
      <c r="T2693" s="208"/>
      <c r="U2693" s="726"/>
      <c r="V2693" s="206"/>
      <c r="W2693" s="206"/>
      <c r="X2693" s="678"/>
      <c r="Y2693" s="34"/>
      <c r="Z2693" s="610"/>
      <c r="AA2693" s="608"/>
    </row>
    <row r="2694" spans="1:27">
      <c r="A2694" s="145" t="str">
        <f t="shared" si="82"/>
        <v>-</v>
      </c>
      <c r="B2694" s="146" t="str">
        <f>_xlfn.XLOOKUP($A2694,Dept.Meta!$A:$A,Dept.Meta!$F:$F,"-",0,1)</f>
        <v>-</v>
      </c>
      <c r="C2694" s="629" t="str">
        <f>_xlfn.XLOOKUP(_xlfn.CONCAT($G2694,"-",$I2694),Div.Meta!$H:$H,Div.Meta!$C:$C,"-",0,1)</f>
        <v>-</v>
      </c>
      <c r="D2694" s="302"/>
      <c r="E2694" s="146" t="str">
        <f>IF($D2694="","-",_xlfn.XLOOKUP($D2694,Fund.Meta!$A:$A,Fund.Meta!$D:$D,"-",0,1))</f>
        <v>-</v>
      </c>
      <c r="F2694" s="303" t="str">
        <f>IF($D2694="","-",_xlfn.XLOOKUP($D2694,Fund.Meta!$A:$A,Fund.Meta!$E:$E,"-",0,1))</f>
        <v>-</v>
      </c>
      <c r="G2694" s="334"/>
      <c r="H2694" s="303" t="str">
        <f>IF($G2694="","-",_xlfn.XLOOKUP($G2694,Appr.Meta!$A:$A,Appr.Meta!$D:$D,"-",0,1))</f>
        <v>-</v>
      </c>
      <c r="I2694" s="302"/>
      <c r="J2694" s="303" t="str">
        <f>IF($I2694="","-",_xlfn.XLOOKUP($I2694,'CC.Meta'!$A:$A,'CC.Meta'!$D:$D,"-",0,1))</f>
        <v>-</v>
      </c>
      <c r="K2694" s="302"/>
      <c r="L2694" s="146" t="str">
        <f>IF($K2694="","-",_xlfn.XLOOKUP($K2694,Obj.Meta!$A:$A,Obj.Meta!$D:$D,"-",0,1))</f>
        <v>-</v>
      </c>
      <c r="M2694" s="300" t="str">
        <f>IF($K2694="","-",_xlfn.XLOOKUP($K2694,Obj.Meta!$A:$A,Obj.Meta!$F:$F,"-",0,1))</f>
        <v>-</v>
      </c>
      <c r="N2694" s="337" t="str">
        <f t="shared" si="83"/>
        <v>---</v>
      </c>
      <c r="O2694" s="333"/>
      <c r="P2694" s="54"/>
      <c r="Q2694" s="52"/>
      <c r="R2694" s="34"/>
      <c r="S2694" s="53"/>
      <c r="T2694" s="208"/>
      <c r="U2694" s="726"/>
      <c r="V2694" s="206"/>
      <c r="W2694" s="206"/>
      <c r="X2694" s="678"/>
      <c r="Y2694" s="34"/>
      <c r="Z2694" s="610"/>
      <c r="AA2694" s="608"/>
    </row>
    <row r="2695" spans="1:27">
      <c r="A2695" s="145" t="str">
        <f t="shared" si="82"/>
        <v>-</v>
      </c>
      <c r="B2695" s="146" t="str">
        <f>_xlfn.XLOOKUP($A2695,Dept.Meta!$A:$A,Dept.Meta!$F:$F,"-",0,1)</f>
        <v>-</v>
      </c>
      <c r="C2695" s="629" t="str">
        <f>_xlfn.XLOOKUP(_xlfn.CONCAT($G2695,"-",$I2695),Div.Meta!$H:$H,Div.Meta!$C:$C,"-",0,1)</f>
        <v>-</v>
      </c>
      <c r="D2695" s="302"/>
      <c r="E2695" s="146" t="str">
        <f>IF($D2695="","-",_xlfn.XLOOKUP($D2695,Fund.Meta!$A:$A,Fund.Meta!$D:$D,"-",0,1))</f>
        <v>-</v>
      </c>
      <c r="F2695" s="303" t="str">
        <f>IF($D2695="","-",_xlfn.XLOOKUP($D2695,Fund.Meta!$A:$A,Fund.Meta!$E:$E,"-",0,1))</f>
        <v>-</v>
      </c>
      <c r="G2695" s="334"/>
      <c r="H2695" s="303" t="str">
        <f>IF($G2695="","-",_xlfn.XLOOKUP($G2695,Appr.Meta!$A:$A,Appr.Meta!$D:$D,"-",0,1))</f>
        <v>-</v>
      </c>
      <c r="I2695" s="302"/>
      <c r="J2695" s="303" t="str">
        <f>IF($I2695="","-",_xlfn.XLOOKUP($I2695,'CC.Meta'!$A:$A,'CC.Meta'!$D:$D,"-",0,1))</f>
        <v>-</v>
      </c>
      <c r="K2695" s="302"/>
      <c r="L2695" s="146" t="str">
        <f>IF($K2695="","-",_xlfn.XLOOKUP($K2695,Obj.Meta!$A:$A,Obj.Meta!$D:$D,"-",0,1))</f>
        <v>-</v>
      </c>
      <c r="M2695" s="300" t="str">
        <f>IF($K2695="","-",_xlfn.XLOOKUP($K2695,Obj.Meta!$A:$A,Obj.Meta!$F:$F,"-",0,1))</f>
        <v>-</v>
      </c>
      <c r="N2695" s="337" t="str">
        <f t="shared" si="83"/>
        <v>---</v>
      </c>
      <c r="O2695" s="333"/>
      <c r="P2695" s="54"/>
      <c r="Q2695" s="52"/>
      <c r="R2695" s="34"/>
      <c r="S2695" s="53"/>
      <c r="T2695" s="208"/>
      <c r="U2695" s="726"/>
      <c r="V2695" s="206"/>
      <c r="W2695" s="206"/>
      <c r="X2695" s="678"/>
      <c r="Y2695" s="34"/>
      <c r="Z2695" s="610"/>
      <c r="AA2695" s="608"/>
    </row>
    <row r="2696" spans="1:27">
      <c r="A2696" s="145" t="str">
        <f t="shared" si="82"/>
        <v>-</v>
      </c>
      <c r="B2696" s="146" t="str">
        <f>_xlfn.XLOOKUP($A2696,Dept.Meta!$A:$A,Dept.Meta!$F:$F,"-",0,1)</f>
        <v>-</v>
      </c>
      <c r="C2696" s="629" t="str">
        <f>_xlfn.XLOOKUP(_xlfn.CONCAT($G2696,"-",$I2696),Div.Meta!$H:$H,Div.Meta!$C:$C,"-",0,1)</f>
        <v>-</v>
      </c>
      <c r="D2696" s="302"/>
      <c r="E2696" s="146" t="str">
        <f>IF($D2696="","-",_xlfn.XLOOKUP($D2696,Fund.Meta!$A:$A,Fund.Meta!$D:$D,"-",0,1))</f>
        <v>-</v>
      </c>
      <c r="F2696" s="303" t="str">
        <f>IF($D2696="","-",_xlfn.XLOOKUP($D2696,Fund.Meta!$A:$A,Fund.Meta!$E:$E,"-",0,1))</f>
        <v>-</v>
      </c>
      <c r="G2696" s="334"/>
      <c r="H2696" s="303" t="str">
        <f>IF($G2696="","-",_xlfn.XLOOKUP($G2696,Appr.Meta!$A:$A,Appr.Meta!$D:$D,"-",0,1))</f>
        <v>-</v>
      </c>
      <c r="I2696" s="302"/>
      <c r="J2696" s="303" t="str">
        <f>IF($I2696="","-",_xlfn.XLOOKUP($I2696,'CC.Meta'!$A:$A,'CC.Meta'!$D:$D,"-",0,1))</f>
        <v>-</v>
      </c>
      <c r="K2696" s="302"/>
      <c r="L2696" s="146" t="str">
        <f>IF($K2696="","-",_xlfn.XLOOKUP($K2696,Obj.Meta!$A:$A,Obj.Meta!$D:$D,"-",0,1))</f>
        <v>-</v>
      </c>
      <c r="M2696" s="300" t="str">
        <f>IF($K2696="","-",_xlfn.XLOOKUP($K2696,Obj.Meta!$A:$A,Obj.Meta!$F:$F,"-",0,1))</f>
        <v>-</v>
      </c>
      <c r="N2696" s="337" t="str">
        <f t="shared" si="83"/>
        <v>---</v>
      </c>
      <c r="O2696" s="333"/>
      <c r="P2696" s="54"/>
      <c r="Q2696" s="52"/>
      <c r="R2696" s="34"/>
      <c r="S2696" s="53"/>
      <c r="T2696" s="208"/>
      <c r="U2696" s="726"/>
      <c r="V2696" s="206"/>
      <c r="W2696" s="206"/>
      <c r="X2696" s="678"/>
      <c r="Y2696" s="34"/>
      <c r="Z2696" s="610"/>
      <c r="AA2696" s="608"/>
    </row>
    <row r="2697" spans="1:27">
      <c r="A2697" s="145" t="str">
        <f t="shared" si="82"/>
        <v>-</v>
      </c>
      <c r="B2697" s="146" t="str">
        <f>_xlfn.XLOOKUP($A2697,Dept.Meta!$A:$A,Dept.Meta!$F:$F,"-",0,1)</f>
        <v>-</v>
      </c>
      <c r="C2697" s="629" t="str">
        <f>_xlfn.XLOOKUP(_xlfn.CONCAT($G2697,"-",$I2697),Div.Meta!$H:$H,Div.Meta!$C:$C,"-",0,1)</f>
        <v>-</v>
      </c>
      <c r="D2697" s="302"/>
      <c r="E2697" s="146" t="str">
        <f>IF($D2697="","-",_xlfn.XLOOKUP($D2697,Fund.Meta!$A:$A,Fund.Meta!$D:$D,"-",0,1))</f>
        <v>-</v>
      </c>
      <c r="F2697" s="303" t="str">
        <f>IF($D2697="","-",_xlfn.XLOOKUP($D2697,Fund.Meta!$A:$A,Fund.Meta!$E:$E,"-",0,1))</f>
        <v>-</v>
      </c>
      <c r="G2697" s="334"/>
      <c r="H2697" s="303" t="str">
        <f>IF($G2697="","-",_xlfn.XLOOKUP($G2697,Appr.Meta!$A:$A,Appr.Meta!$D:$D,"-",0,1))</f>
        <v>-</v>
      </c>
      <c r="I2697" s="302"/>
      <c r="J2697" s="303" t="str">
        <f>IF($I2697="","-",_xlfn.XLOOKUP($I2697,'CC.Meta'!$A:$A,'CC.Meta'!$D:$D,"-",0,1))</f>
        <v>-</v>
      </c>
      <c r="K2697" s="302"/>
      <c r="L2697" s="146" t="str">
        <f>IF($K2697="","-",_xlfn.XLOOKUP($K2697,Obj.Meta!$A:$A,Obj.Meta!$D:$D,"-",0,1))</f>
        <v>-</v>
      </c>
      <c r="M2697" s="300" t="str">
        <f>IF($K2697="","-",_xlfn.XLOOKUP($K2697,Obj.Meta!$A:$A,Obj.Meta!$F:$F,"-",0,1))</f>
        <v>-</v>
      </c>
      <c r="N2697" s="337" t="str">
        <f t="shared" si="83"/>
        <v>---</v>
      </c>
      <c r="O2697" s="333"/>
      <c r="P2697" s="54"/>
      <c r="Q2697" s="52"/>
      <c r="R2697" s="34"/>
      <c r="S2697" s="53"/>
      <c r="T2697" s="208"/>
      <c r="U2697" s="726"/>
      <c r="V2697" s="206"/>
      <c r="W2697" s="206"/>
      <c r="X2697" s="678"/>
      <c r="Y2697" s="34"/>
      <c r="Z2697" s="610"/>
      <c r="AA2697" s="608"/>
    </row>
    <row r="2698" spans="1:27">
      <c r="A2698" s="145" t="str">
        <f t="shared" si="82"/>
        <v>-</v>
      </c>
      <c r="B2698" s="146" t="str">
        <f>_xlfn.XLOOKUP($A2698,Dept.Meta!$A:$A,Dept.Meta!$F:$F,"-",0,1)</f>
        <v>-</v>
      </c>
      <c r="C2698" s="629" t="str">
        <f>_xlfn.XLOOKUP(_xlfn.CONCAT($G2698,"-",$I2698),Div.Meta!$H:$H,Div.Meta!$C:$C,"-",0,1)</f>
        <v>-</v>
      </c>
      <c r="D2698" s="302"/>
      <c r="E2698" s="146" t="str">
        <f>IF($D2698="","-",_xlfn.XLOOKUP($D2698,Fund.Meta!$A:$A,Fund.Meta!$D:$D,"-",0,1))</f>
        <v>-</v>
      </c>
      <c r="F2698" s="303" t="str">
        <f>IF($D2698="","-",_xlfn.XLOOKUP($D2698,Fund.Meta!$A:$A,Fund.Meta!$E:$E,"-",0,1))</f>
        <v>-</v>
      </c>
      <c r="G2698" s="334"/>
      <c r="H2698" s="303" t="str">
        <f>IF($G2698="","-",_xlfn.XLOOKUP($G2698,Appr.Meta!$A:$A,Appr.Meta!$D:$D,"-",0,1))</f>
        <v>-</v>
      </c>
      <c r="I2698" s="302"/>
      <c r="J2698" s="303" t="str">
        <f>IF($I2698="","-",_xlfn.XLOOKUP($I2698,'CC.Meta'!$A:$A,'CC.Meta'!$D:$D,"-",0,1))</f>
        <v>-</v>
      </c>
      <c r="K2698" s="302"/>
      <c r="L2698" s="146" t="str">
        <f>IF($K2698="","-",_xlfn.XLOOKUP($K2698,Obj.Meta!$A:$A,Obj.Meta!$D:$D,"-",0,1))</f>
        <v>-</v>
      </c>
      <c r="M2698" s="300" t="str">
        <f>IF($K2698="","-",_xlfn.XLOOKUP($K2698,Obj.Meta!$A:$A,Obj.Meta!$F:$F,"-",0,1))</f>
        <v>-</v>
      </c>
      <c r="N2698" s="337" t="str">
        <f t="shared" si="83"/>
        <v>---</v>
      </c>
      <c r="O2698" s="333"/>
      <c r="P2698" s="54"/>
      <c r="Q2698" s="52"/>
      <c r="R2698" s="34"/>
      <c r="S2698" s="53"/>
      <c r="T2698" s="208"/>
      <c r="U2698" s="726"/>
      <c r="V2698" s="206"/>
      <c r="W2698" s="206"/>
      <c r="X2698" s="678"/>
      <c r="Y2698" s="34"/>
      <c r="Z2698" s="610"/>
      <c r="AA2698" s="608"/>
    </row>
    <row r="2699" spans="1:27">
      <c r="A2699" s="145" t="str">
        <f t="shared" si="82"/>
        <v>-</v>
      </c>
      <c r="B2699" s="146" t="str">
        <f>_xlfn.XLOOKUP($A2699,Dept.Meta!$A:$A,Dept.Meta!$F:$F,"-",0,1)</f>
        <v>-</v>
      </c>
      <c r="C2699" s="629" t="str">
        <f>_xlfn.XLOOKUP(_xlfn.CONCAT($G2699,"-",$I2699),Div.Meta!$H:$H,Div.Meta!$C:$C,"-",0,1)</f>
        <v>-</v>
      </c>
      <c r="D2699" s="302"/>
      <c r="E2699" s="146" t="str">
        <f>IF($D2699="","-",_xlfn.XLOOKUP($D2699,Fund.Meta!$A:$A,Fund.Meta!$D:$D,"-",0,1))</f>
        <v>-</v>
      </c>
      <c r="F2699" s="303" t="str">
        <f>IF($D2699="","-",_xlfn.XLOOKUP($D2699,Fund.Meta!$A:$A,Fund.Meta!$E:$E,"-",0,1))</f>
        <v>-</v>
      </c>
      <c r="G2699" s="334"/>
      <c r="H2699" s="303" t="str">
        <f>IF($G2699="","-",_xlfn.XLOOKUP($G2699,Appr.Meta!$A:$A,Appr.Meta!$D:$D,"-",0,1))</f>
        <v>-</v>
      </c>
      <c r="I2699" s="302"/>
      <c r="J2699" s="303" t="str">
        <f>IF($I2699="","-",_xlfn.XLOOKUP($I2699,'CC.Meta'!$A:$A,'CC.Meta'!$D:$D,"-",0,1))</f>
        <v>-</v>
      </c>
      <c r="K2699" s="302"/>
      <c r="L2699" s="146" t="str">
        <f>IF($K2699="","-",_xlfn.XLOOKUP($K2699,Obj.Meta!$A:$A,Obj.Meta!$D:$D,"-",0,1))</f>
        <v>-</v>
      </c>
      <c r="M2699" s="300" t="str">
        <f>IF($K2699="","-",_xlfn.XLOOKUP($K2699,Obj.Meta!$A:$A,Obj.Meta!$F:$F,"-",0,1))</f>
        <v>-</v>
      </c>
      <c r="N2699" s="337" t="str">
        <f t="shared" si="83"/>
        <v>---</v>
      </c>
      <c r="O2699" s="333"/>
      <c r="P2699" s="54"/>
      <c r="Q2699" s="52"/>
      <c r="R2699" s="34"/>
      <c r="S2699" s="53"/>
      <c r="T2699" s="208"/>
      <c r="U2699" s="726"/>
      <c r="V2699" s="206"/>
      <c r="W2699" s="206"/>
      <c r="X2699" s="678"/>
      <c r="Y2699" s="34"/>
      <c r="Z2699" s="610"/>
      <c r="AA2699" s="608"/>
    </row>
    <row r="2700" spans="1:27">
      <c r="A2700" s="145" t="str">
        <f t="shared" si="82"/>
        <v>-</v>
      </c>
      <c r="B2700" s="146" t="str">
        <f>_xlfn.XLOOKUP($A2700,Dept.Meta!$A:$A,Dept.Meta!$F:$F,"-",0,1)</f>
        <v>-</v>
      </c>
      <c r="C2700" s="629" t="str">
        <f>_xlfn.XLOOKUP(_xlfn.CONCAT($G2700,"-",$I2700),Div.Meta!$H:$H,Div.Meta!$C:$C,"-",0,1)</f>
        <v>-</v>
      </c>
      <c r="D2700" s="302"/>
      <c r="E2700" s="146" t="str">
        <f>IF($D2700="","-",_xlfn.XLOOKUP($D2700,Fund.Meta!$A:$A,Fund.Meta!$D:$D,"-",0,1))</f>
        <v>-</v>
      </c>
      <c r="F2700" s="303" t="str">
        <f>IF($D2700="","-",_xlfn.XLOOKUP($D2700,Fund.Meta!$A:$A,Fund.Meta!$E:$E,"-",0,1))</f>
        <v>-</v>
      </c>
      <c r="G2700" s="334"/>
      <c r="H2700" s="303" t="str">
        <f>IF($G2700="","-",_xlfn.XLOOKUP($G2700,Appr.Meta!$A:$A,Appr.Meta!$D:$D,"-",0,1))</f>
        <v>-</v>
      </c>
      <c r="I2700" s="302"/>
      <c r="J2700" s="303" t="str">
        <f>IF($I2700="","-",_xlfn.XLOOKUP($I2700,'CC.Meta'!$A:$A,'CC.Meta'!$D:$D,"-",0,1))</f>
        <v>-</v>
      </c>
      <c r="K2700" s="302"/>
      <c r="L2700" s="146" t="str">
        <f>IF($K2700="","-",_xlfn.XLOOKUP($K2700,Obj.Meta!$A:$A,Obj.Meta!$D:$D,"-",0,1))</f>
        <v>-</v>
      </c>
      <c r="M2700" s="300" t="str">
        <f>IF($K2700="","-",_xlfn.XLOOKUP($K2700,Obj.Meta!$A:$A,Obj.Meta!$F:$F,"-",0,1))</f>
        <v>-</v>
      </c>
      <c r="N2700" s="337" t="str">
        <f t="shared" si="83"/>
        <v>---</v>
      </c>
      <c r="O2700" s="333"/>
      <c r="P2700" s="54"/>
      <c r="Q2700" s="52"/>
      <c r="R2700" s="34"/>
      <c r="S2700" s="53"/>
      <c r="T2700" s="208"/>
      <c r="U2700" s="726"/>
      <c r="V2700" s="206"/>
      <c r="W2700" s="206"/>
      <c r="X2700" s="678"/>
      <c r="Y2700" s="34"/>
      <c r="Z2700" s="610"/>
      <c r="AA2700" s="608"/>
    </row>
    <row r="2701" spans="1:27">
      <c r="A2701" s="145" t="str">
        <f t="shared" si="82"/>
        <v>-</v>
      </c>
      <c r="B2701" s="146" t="str">
        <f>_xlfn.XLOOKUP($A2701,Dept.Meta!$A:$A,Dept.Meta!$F:$F,"-",0,1)</f>
        <v>-</v>
      </c>
      <c r="C2701" s="629" t="str">
        <f>_xlfn.XLOOKUP(_xlfn.CONCAT($G2701,"-",$I2701),Div.Meta!$H:$H,Div.Meta!$C:$C,"-",0,1)</f>
        <v>-</v>
      </c>
      <c r="D2701" s="302"/>
      <c r="E2701" s="146" t="str">
        <f>IF($D2701="","-",_xlfn.XLOOKUP($D2701,Fund.Meta!$A:$A,Fund.Meta!$D:$D,"-",0,1))</f>
        <v>-</v>
      </c>
      <c r="F2701" s="303" t="str">
        <f>IF($D2701="","-",_xlfn.XLOOKUP($D2701,Fund.Meta!$A:$A,Fund.Meta!$E:$E,"-",0,1))</f>
        <v>-</v>
      </c>
      <c r="G2701" s="334"/>
      <c r="H2701" s="303" t="str">
        <f>IF($G2701="","-",_xlfn.XLOOKUP($G2701,Appr.Meta!$A:$A,Appr.Meta!$D:$D,"-",0,1))</f>
        <v>-</v>
      </c>
      <c r="I2701" s="302"/>
      <c r="J2701" s="303" t="str">
        <f>IF($I2701="","-",_xlfn.XLOOKUP($I2701,'CC.Meta'!$A:$A,'CC.Meta'!$D:$D,"-",0,1))</f>
        <v>-</v>
      </c>
      <c r="K2701" s="302"/>
      <c r="L2701" s="146" t="str">
        <f>IF($K2701="","-",_xlfn.XLOOKUP($K2701,Obj.Meta!$A:$A,Obj.Meta!$D:$D,"-",0,1))</f>
        <v>-</v>
      </c>
      <c r="M2701" s="300" t="str">
        <f>IF($K2701="","-",_xlfn.XLOOKUP($K2701,Obj.Meta!$A:$A,Obj.Meta!$F:$F,"-",0,1))</f>
        <v>-</v>
      </c>
      <c r="N2701" s="337" t="str">
        <f t="shared" si="83"/>
        <v>---</v>
      </c>
      <c r="O2701" s="333"/>
      <c r="P2701" s="54"/>
      <c r="Q2701" s="52"/>
      <c r="R2701" s="34"/>
      <c r="S2701" s="53"/>
      <c r="T2701" s="208"/>
      <c r="U2701" s="726"/>
      <c r="V2701" s="206"/>
      <c r="W2701" s="206"/>
      <c r="X2701" s="678"/>
      <c r="Y2701" s="34"/>
      <c r="Z2701" s="610"/>
      <c r="AA2701" s="608"/>
    </row>
    <row r="2702" spans="1:27">
      <c r="A2702" s="145" t="str">
        <f t="shared" si="82"/>
        <v>-</v>
      </c>
      <c r="B2702" s="146" t="str">
        <f>_xlfn.XLOOKUP($A2702,Dept.Meta!$A:$A,Dept.Meta!$F:$F,"-",0,1)</f>
        <v>-</v>
      </c>
      <c r="C2702" s="629" t="str">
        <f>_xlfn.XLOOKUP(_xlfn.CONCAT($G2702,"-",$I2702),Div.Meta!$H:$H,Div.Meta!$C:$C,"-",0,1)</f>
        <v>-</v>
      </c>
      <c r="D2702" s="302"/>
      <c r="E2702" s="146" t="str">
        <f>IF($D2702="","-",_xlfn.XLOOKUP($D2702,Fund.Meta!$A:$A,Fund.Meta!$D:$D,"-",0,1))</f>
        <v>-</v>
      </c>
      <c r="F2702" s="303" t="str">
        <f>IF($D2702="","-",_xlfn.XLOOKUP($D2702,Fund.Meta!$A:$A,Fund.Meta!$E:$E,"-",0,1))</f>
        <v>-</v>
      </c>
      <c r="G2702" s="334"/>
      <c r="H2702" s="303" t="str">
        <f>IF($G2702="","-",_xlfn.XLOOKUP($G2702,Appr.Meta!$A:$A,Appr.Meta!$D:$D,"-",0,1))</f>
        <v>-</v>
      </c>
      <c r="I2702" s="302"/>
      <c r="J2702" s="303" t="str">
        <f>IF($I2702="","-",_xlfn.XLOOKUP($I2702,'CC.Meta'!$A:$A,'CC.Meta'!$D:$D,"-",0,1))</f>
        <v>-</v>
      </c>
      <c r="K2702" s="302"/>
      <c r="L2702" s="146" t="str">
        <f>IF($K2702="","-",_xlfn.XLOOKUP($K2702,Obj.Meta!$A:$A,Obj.Meta!$D:$D,"-",0,1))</f>
        <v>-</v>
      </c>
      <c r="M2702" s="300" t="str">
        <f>IF($K2702="","-",_xlfn.XLOOKUP($K2702,Obj.Meta!$A:$A,Obj.Meta!$F:$F,"-",0,1))</f>
        <v>-</v>
      </c>
      <c r="N2702" s="337" t="str">
        <f t="shared" si="83"/>
        <v>---</v>
      </c>
      <c r="O2702" s="333"/>
      <c r="P2702" s="54"/>
      <c r="Q2702" s="52"/>
      <c r="R2702" s="34"/>
      <c r="S2702" s="53"/>
      <c r="T2702" s="208"/>
      <c r="U2702" s="726"/>
      <c r="V2702" s="206"/>
      <c r="W2702" s="206"/>
      <c r="X2702" s="678"/>
      <c r="Y2702" s="34"/>
      <c r="Z2702" s="610"/>
      <c r="AA2702" s="608"/>
    </row>
    <row r="2703" spans="1:27">
      <c r="A2703" s="145" t="str">
        <f t="shared" si="82"/>
        <v>-</v>
      </c>
      <c r="B2703" s="146" t="str">
        <f>_xlfn.XLOOKUP($A2703,Dept.Meta!$A:$A,Dept.Meta!$F:$F,"-",0,1)</f>
        <v>-</v>
      </c>
      <c r="C2703" s="629" t="str">
        <f>_xlfn.XLOOKUP(_xlfn.CONCAT($G2703,"-",$I2703),Div.Meta!$H:$H,Div.Meta!$C:$C,"-",0,1)</f>
        <v>-</v>
      </c>
      <c r="D2703" s="302"/>
      <c r="E2703" s="146" t="str">
        <f>IF($D2703="","-",_xlfn.XLOOKUP($D2703,Fund.Meta!$A:$A,Fund.Meta!$D:$D,"-",0,1))</f>
        <v>-</v>
      </c>
      <c r="F2703" s="303" t="str">
        <f>IF($D2703="","-",_xlfn.XLOOKUP($D2703,Fund.Meta!$A:$A,Fund.Meta!$E:$E,"-",0,1))</f>
        <v>-</v>
      </c>
      <c r="G2703" s="334"/>
      <c r="H2703" s="303" t="str">
        <f>IF($G2703="","-",_xlfn.XLOOKUP($G2703,Appr.Meta!$A:$A,Appr.Meta!$D:$D,"-",0,1))</f>
        <v>-</v>
      </c>
      <c r="I2703" s="302"/>
      <c r="J2703" s="303" t="str">
        <f>IF($I2703="","-",_xlfn.XLOOKUP($I2703,'CC.Meta'!$A:$A,'CC.Meta'!$D:$D,"-",0,1))</f>
        <v>-</v>
      </c>
      <c r="K2703" s="302"/>
      <c r="L2703" s="146" t="str">
        <f>IF($K2703="","-",_xlfn.XLOOKUP($K2703,Obj.Meta!$A:$A,Obj.Meta!$D:$D,"-",0,1))</f>
        <v>-</v>
      </c>
      <c r="M2703" s="300" t="str">
        <f>IF($K2703="","-",_xlfn.XLOOKUP($K2703,Obj.Meta!$A:$A,Obj.Meta!$F:$F,"-",0,1))</f>
        <v>-</v>
      </c>
      <c r="N2703" s="337" t="str">
        <f t="shared" si="83"/>
        <v>---</v>
      </c>
      <c r="O2703" s="333"/>
      <c r="P2703" s="54"/>
      <c r="Q2703" s="52"/>
      <c r="R2703" s="34"/>
      <c r="S2703" s="53"/>
      <c r="T2703" s="208"/>
      <c r="U2703" s="726"/>
      <c r="V2703" s="206"/>
      <c r="W2703" s="206"/>
      <c r="X2703" s="678"/>
      <c r="Y2703" s="34"/>
      <c r="Z2703" s="610"/>
      <c r="AA2703" s="608"/>
    </row>
    <row r="2704" spans="1:27">
      <c r="A2704" s="145" t="str">
        <f t="shared" si="82"/>
        <v>-</v>
      </c>
      <c r="B2704" s="146" t="str">
        <f>_xlfn.XLOOKUP($A2704,Dept.Meta!$A:$A,Dept.Meta!$F:$F,"-",0,1)</f>
        <v>-</v>
      </c>
      <c r="C2704" s="629" t="str">
        <f>_xlfn.XLOOKUP(_xlfn.CONCAT($G2704,"-",$I2704),Div.Meta!$H:$H,Div.Meta!$C:$C,"-",0,1)</f>
        <v>-</v>
      </c>
      <c r="D2704" s="302"/>
      <c r="E2704" s="146" t="str">
        <f>IF($D2704="","-",_xlfn.XLOOKUP($D2704,Fund.Meta!$A:$A,Fund.Meta!$D:$D,"-",0,1))</f>
        <v>-</v>
      </c>
      <c r="F2704" s="303" t="str">
        <f>IF($D2704="","-",_xlfn.XLOOKUP($D2704,Fund.Meta!$A:$A,Fund.Meta!$E:$E,"-",0,1))</f>
        <v>-</v>
      </c>
      <c r="G2704" s="334"/>
      <c r="H2704" s="303" t="str">
        <f>IF($G2704="","-",_xlfn.XLOOKUP($G2704,Appr.Meta!$A:$A,Appr.Meta!$D:$D,"-",0,1))</f>
        <v>-</v>
      </c>
      <c r="I2704" s="302"/>
      <c r="J2704" s="303" t="str">
        <f>IF($I2704="","-",_xlfn.XLOOKUP($I2704,'CC.Meta'!$A:$A,'CC.Meta'!$D:$D,"-",0,1))</f>
        <v>-</v>
      </c>
      <c r="K2704" s="302"/>
      <c r="L2704" s="146" t="str">
        <f>IF($K2704="","-",_xlfn.XLOOKUP($K2704,Obj.Meta!$A:$A,Obj.Meta!$D:$D,"-",0,1))</f>
        <v>-</v>
      </c>
      <c r="M2704" s="300" t="str">
        <f>IF($K2704="","-",_xlfn.XLOOKUP($K2704,Obj.Meta!$A:$A,Obj.Meta!$F:$F,"-",0,1))</f>
        <v>-</v>
      </c>
      <c r="N2704" s="337" t="str">
        <f t="shared" si="83"/>
        <v>---</v>
      </c>
      <c r="O2704" s="333"/>
      <c r="P2704" s="54"/>
      <c r="Q2704" s="52"/>
      <c r="R2704" s="34"/>
      <c r="S2704" s="53"/>
      <c r="T2704" s="208"/>
      <c r="U2704" s="726"/>
      <c r="V2704" s="206"/>
      <c r="W2704" s="206"/>
      <c r="X2704" s="678"/>
      <c r="Y2704" s="34"/>
      <c r="Z2704" s="610"/>
      <c r="AA2704" s="608"/>
    </row>
    <row r="2705" spans="1:27">
      <c r="A2705" s="145" t="str">
        <f t="shared" si="82"/>
        <v>-</v>
      </c>
      <c r="B2705" s="146" t="str">
        <f>_xlfn.XLOOKUP($A2705,Dept.Meta!$A:$A,Dept.Meta!$F:$F,"-",0,1)</f>
        <v>-</v>
      </c>
      <c r="C2705" s="629" t="str">
        <f>_xlfn.XLOOKUP(_xlfn.CONCAT($G2705,"-",$I2705),Div.Meta!$H:$H,Div.Meta!$C:$C,"-",0,1)</f>
        <v>-</v>
      </c>
      <c r="D2705" s="302"/>
      <c r="E2705" s="146" t="str">
        <f>IF($D2705="","-",_xlfn.XLOOKUP($D2705,Fund.Meta!$A:$A,Fund.Meta!$D:$D,"-",0,1))</f>
        <v>-</v>
      </c>
      <c r="F2705" s="303" t="str">
        <f>IF($D2705="","-",_xlfn.XLOOKUP($D2705,Fund.Meta!$A:$A,Fund.Meta!$E:$E,"-",0,1))</f>
        <v>-</v>
      </c>
      <c r="G2705" s="334"/>
      <c r="H2705" s="303" t="str">
        <f>IF($G2705="","-",_xlfn.XLOOKUP($G2705,Appr.Meta!$A:$A,Appr.Meta!$D:$D,"-",0,1))</f>
        <v>-</v>
      </c>
      <c r="I2705" s="302"/>
      <c r="J2705" s="303" t="str">
        <f>IF($I2705="","-",_xlfn.XLOOKUP($I2705,'CC.Meta'!$A:$A,'CC.Meta'!$D:$D,"-",0,1))</f>
        <v>-</v>
      </c>
      <c r="K2705" s="302"/>
      <c r="L2705" s="146" t="str">
        <f>IF($K2705="","-",_xlfn.XLOOKUP($K2705,Obj.Meta!$A:$A,Obj.Meta!$D:$D,"-",0,1))</f>
        <v>-</v>
      </c>
      <c r="M2705" s="300" t="str">
        <f>IF($K2705="","-",_xlfn.XLOOKUP($K2705,Obj.Meta!$A:$A,Obj.Meta!$F:$F,"-",0,1))</f>
        <v>-</v>
      </c>
      <c r="N2705" s="337" t="str">
        <f t="shared" si="83"/>
        <v>---</v>
      </c>
      <c r="O2705" s="333"/>
      <c r="P2705" s="54"/>
      <c r="Q2705" s="52"/>
      <c r="R2705" s="34"/>
      <c r="S2705" s="53"/>
      <c r="T2705" s="208"/>
      <c r="U2705" s="726"/>
      <c r="V2705" s="206"/>
      <c r="W2705" s="206"/>
      <c r="X2705" s="678"/>
      <c r="Y2705" s="34"/>
      <c r="Z2705" s="610"/>
      <c r="AA2705" s="608"/>
    </row>
    <row r="2706" spans="1:27">
      <c r="A2706" s="145" t="str">
        <f t="shared" si="82"/>
        <v>-</v>
      </c>
      <c r="B2706" s="146" t="str">
        <f>_xlfn.XLOOKUP($A2706,Dept.Meta!$A:$A,Dept.Meta!$F:$F,"-",0,1)</f>
        <v>-</v>
      </c>
      <c r="C2706" s="629" t="str">
        <f>_xlfn.XLOOKUP(_xlfn.CONCAT($G2706,"-",$I2706),Div.Meta!$H:$H,Div.Meta!$C:$C,"-",0,1)</f>
        <v>-</v>
      </c>
      <c r="D2706" s="302"/>
      <c r="E2706" s="146" t="str">
        <f>IF($D2706="","-",_xlfn.XLOOKUP($D2706,Fund.Meta!$A:$A,Fund.Meta!$D:$D,"-",0,1))</f>
        <v>-</v>
      </c>
      <c r="F2706" s="303" t="str">
        <f>IF($D2706="","-",_xlfn.XLOOKUP($D2706,Fund.Meta!$A:$A,Fund.Meta!$E:$E,"-",0,1))</f>
        <v>-</v>
      </c>
      <c r="G2706" s="334"/>
      <c r="H2706" s="303" t="str">
        <f>IF($G2706="","-",_xlfn.XLOOKUP($G2706,Appr.Meta!$A:$A,Appr.Meta!$D:$D,"-",0,1))</f>
        <v>-</v>
      </c>
      <c r="I2706" s="302"/>
      <c r="J2706" s="303" t="str">
        <f>IF($I2706="","-",_xlfn.XLOOKUP($I2706,'CC.Meta'!$A:$A,'CC.Meta'!$D:$D,"-",0,1))</f>
        <v>-</v>
      </c>
      <c r="K2706" s="302"/>
      <c r="L2706" s="146" t="str">
        <f>IF($K2706="","-",_xlfn.XLOOKUP($K2706,Obj.Meta!$A:$A,Obj.Meta!$D:$D,"-",0,1))</f>
        <v>-</v>
      </c>
      <c r="M2706" s="300" t="str">
        <f>IF($K2706="","-",_xlfn.XLOOKUP($K2706,Obj.Meta!$A:$A,Obj.Meta!$F:$F,"-",0,1))</f>
        <v>-</v>
      </c>
      <c r="N2706" s="337" t="str">
        <f t="shared" si="83"/>
        <v>---</v>
      </c>
      <c r="O2706" s="333"/>
      <c r="P2706" s="54"/>
      <c r="Q2706" s="52"/>
      <c r="R2706" s="34"/>
      <c r="S2706" s="53"/>
      <c r="T2706" s="208"/>
      <c r="U2706" s="726"/>
      <c r="V2706" s="206"/>
      <c r="W2706" s="206"/>
      <c r="X2706" s="678"/>
      <c r="Y2706" s="34"/>
      <c r="Z2706" s="610"/>
      <c r="AA2706" s="608"/>
    </row>
    <row r="2707" spans="1:27">
      <c r="A2707" s="145" t="str">
        <f t="shared" ref="A2707:A2770" si="84">IFERROR(VALUE(LEFT($I2707,2)),"-")</f>
        <v>-</v>
      </c>
      <c r="B2707" s="146" t="str">
        <f>_xlfn.XLOOKUP($A2707,Dept.Meta!$A:$A,Dept.Meta!$F:$F,"-",0,1)</f>
        <v>-</v>
      </c>
      <c r="C2707" s="629" t="str">
        <f>_xlfn.XLOOKUP(_xlfn.CONCAT($G2707,"-",$I2707),Div.Meta!$H:$H,Div.Meta!$C:$C,"-",0,1)</f>
        <v>-</v>
      </c>
      <c r="D2707" s="302"/>
      <c r="E2707" s="146" t="str">
        <f>IF($D2707="","-",_xlfn.XLOOKUP($D2707,Fund.Meta!$A:$A,Fund.Meta!$D:$D,"-",0,1))</f>
        <v>-</v>
      </c>
      <c r="F2707" s="303" t="str">
        <f>IF($D2707="","-",_xlfn.XLOOKUP($D2707,Fund.Meta!$A:$A,Fund.Meta!$E:$E,"-",0,1))</f>
        <v>-</v>
      </c>
      <c r="G2707" s="334"/>
      <c r="H2707" s="303" t="str">
        <f>IF($G2707="","-",_xlfn.XLOOKUP($G2707,Appr.Meta!$A:$A,Appr.Meta!$D:$D,"-",0,1))</f>
        <v>-</v>
      </c>
      <c r="I2707" s="302"/>
      <c r="J2707" s="303" t="str">
        <f>IF($I2707="","-",_xlfn.XLOOKUP($I2707,'CC.Meta'!$A:$A,'CC.Meta'!$D:$D,"-",0,1))</f>
        <v>-</v>
      </c>
      <c r="K2707" s="302"/>
      <c r="L2707" s="146" t="str">
        <f>IF($K2707="","-",_xlfn.XLOOKUP($K2707,Obj.Meta!$A:$A,Obj.Meta!$D:$D,"-",0,1))</f>
        <v>-</v>
      </c>
      <c r="M2707" s="300" t="str">
        <f>IF($K2707="","-",_xlfn.XLOOKUP($K2707,Obj.Meta!$A:$A,Obj.Meta!$F:$F,"-",0,1))</f>
        <v>-</v>
      </c>
      <c r="N2707" s="337" t="str">
        <f t="shared" ref="N2707:N2770" si="85">_xlfn.CONCAT($D2707,"-",$G2707,"-",$I2707,"-",$K2707)</f>
        <v>---</v>
      </c>
      <c r="O2707" s="333"/>
      <c r="P2707" s="54"/>
      <c r="Q2707" s="52"/>
      <c r="R2707" s="34"/>
      <c r="S2707" s="53"/>
      <c r="T2707" s="208"/>
      <c r="U2707" s="726"/>
      <c r="V2707" s="206"/>
      <c r="W2707" s="206"/>
      <c r="X2707" s="678"/>
      <c r="Y2707" s="34"/>
      <c r="Z2707" s="610"/>
      <c r="AA2707" s="608"/>
    </row>
    <row r="2708" spans="1:27">
      <c r="A2708" s="145" t="str">
        <f t="shared" si="84"/>
        <v>-</v>
      </c>
      <c r="B2708" s="146" t="str">
        <f>_xlfn.XLOOKUP($A2708,Dept.Meta!$A:$A,Dept.Meta!$F:$F,"-",0,1)</f>
        <v>-</v>
      </c>
      <c r="C2708" s="629" t="str">
        <f>_xlfn.XLOOKUP(_xlfn.CONCAT($G2708,"-",$I2708),Div.Meta!$H:$H,Div.Meta!$C:$C,"-",0,1)</f>
        <v>-</v>
      </c>
      <c r="D2708" s="302"/>
      <c r="E2708" s="146" t="str">
        <f>IF($D2708="","-",_xlfn.XLOOKUP($D2708,Fund.Meta!$A:$A,Fund.Meta!$D:$D,"-",0,1))</f>
        <v>-</v>
      </c>
      <c r="F2708" s="303" t="str">
        <f>IF($D2708="","-",_xlfn.XLOOKUP($D2708,Fund.Meta!$A:$A,Fund.Meta!$E:$E,"-",0,1))</f>
        <v>-</v>
      </c>
      <c r="G2708" s="334"/>
      <c r="H2708" s="303" t="str">
        <f>IF($G2708="","-",_xlfn.XLOOKUP($G2708,Appr.Meta!$A:$A,Appr.Meta!$D:$D,"-",0,1))</f>
        <v>-</v>
      </c>
      <c r="I2708" s="302"/>
      <c r="J2708" s="303" t="str">
        <f>IF($I2708="","-",_xlfn.XLOOKUP($I2708,'CC.Meta'!$A:$A,'CC.Meta'!$D:$D,"-",0,1))</f>
        <v>-</v>
      </c>
      <c r="K2708" s="302"/>
      <c r="L2708" s="146" t="str">
        <f>IF($K2708="","-",_xlfn.XLOOKUP($K2708,Obj.Meta!$A:$A,Obj.Meta!$D:$D,"-",0,1))</f>
        <v>-</v>
      </c>
      <c r="M2708" s="300" t="str">
        <f>IF($K2708="","-",_xlfn.XLOOKUP($K2708,Obj.Meta!$A:$A,Obj.Meta!$F:$F,"-",0,1))</f>
        <v>-</v>
      </c>
      <c r="N2708" s="337" t="str">
        <f t="shared" si="85"/>
        <v>---</v>
      </c>
      <c r="O2708" s="333"/>
      <c r="P2708" s="54"/>
      <c r="Q2708" s="52"/>
      <c r="R2708" s="34"/>
      <c r="S2708" s="53"/>
      <c r="T2708" s="208"/>
      <c r="U2708" s="726"/>
      <c r="V2708" s="206"/>
      <c r="W2708" s="206"/>
      <c r="X2708" s="678"/>
      <c r="Y2708" s="34"/>
      <c r="Z2708" s="610"/>
      <c r="AA2708" s="608"/>
    </row>
    <row r="2709" spans="1:27">
      <c r="A2709" s="145" t="str">
        <f t="shared" si="84"/>
        <v>-</v>
      </c>
      <c r="B2709" s="146" t="str">
        <f>_xlfn.XLOOKUP($A2709,Dept.Meta!$A:$A,Dept.Meta!$F:$F,"-",0,1)</f>
        <v>-</v>
      </c>
      <c r="C2709" s="629" t="str">
        <f>_xlfn.XLOOKUP(_xlfn.CONCAT($G2709,"-",$I2709),Div.Meta!$H:$H,Div.Meta!$C:$C,"-",0,1)</f>
        <v>-</v>
      </c>
      <c r="D2709" s="302"/>
      <c r="E2709" s="146" t="str">
        <f>IF($D2709="","-",_xlfn.XLOOKUP($D2709,Fund.Meta!$A:$A,Fund.Meta!$D:$D,"-",0,1))</f>
        <v>-</v>
      </c>
      <c r="F2709" s="303" t="str">
        <f>IF($D2709="","-",_xlfn.XLOOKUP($D2709,Fund.Meta!$A:$A,Fund.Meta!$E:$E,"-",0,1))</f>
        <v>-</v>
      </c>
      <c r="G2709" s="334"/>
      <c r="H2709" s="303" t="str">
        <f>IF($G2709="","-",_xlfn.XLOOKUP($G2709,Appr.Meta!$A:$A,Appr.Meta!$D:$D,"-",0,1))</f>
        <v>-</v>
      </c>
      <c r="I2709" s="302"/>
      <c r="J2709" s="303" t="str">
        <f>IF($I2709="","-",_xlfn.XLOOKUP($I2709,'CC.Meta'!$A:$A,'CC.Meta'!$D:$D,"-",0,1))</f>
        <v>-</v>
      </c>
      <c r="K2709" s="302"/>
      <c r="L2709" s="146" t="str">
        <f>IF($K2709="","-",_xlfn.XLOOKUP($K2709,Obj.Meta!$A:$A,Obj.Meta!$D:$D,"-",0,1))</f>
        <v>-</v>
      </c>
      <c r="M2709" s="300" t="str">
        <f>IF($K2709="","-",_xlfn.XLOOKUP($K2709,Obj.Meta!$A:$A,Obj.Meta!$F:$F,"-",0,1))</f>
        <v>-</v>
      </c>
      <c r="N2709" s="337" t="str">
        <f t="shared" si="85"/>
        <v>---</v>
      </c>
      <c r="O2709" s="333"/>
      <c r="P2709" s="54"/>
      <c r="Q2709" s="52"/>
      <c r="R2709" s="34"/>
      <c r="S2709" s="53"/>
      <c r="T2709" s="208"/>
      <c r="U2709" s="726"/>
      <c r="V2709" s="206"/>
      <c r="W2709" s="206"/>
      <c r="X2709" s="678"/>
      <c r="Y2709" s="34"/>
      <c r="Z2709" s="610"/>
      <c r="AA2709" s="608"/>
    </row>
    <row r="2710" spans="1:27">
      <c r="A2710" s="145" t="str">
        <f t="shared" si="84"/>
        <v>-</v>
      </c>
      <c r="B2710" s="146" t="str">
        <f>_xlfn.XLOOKUP($A2710,Dept.Meta!$A:$A,Dept.Meta!$F:$F,"-",0,1)</f>
        <v>-</v>
      </c>
      <c r="C2710" s="629" t="str">
        <f>_xlfn.XLOOKUP(_xlfn.CONCAT($G2710,"-",$I2710),Div.Meta!$H:$H,Div.Meta!$C:$C,"-",0,1)</f>
        <v>-</v>
      </c>
      <c r="D2710" s="302"/>
      <c r="E2710" s="146" t="str">
        <f>IF($D2710="","-",_xlfn.XLOOKUP($D2710,Fund.Meta!$A:$A,Fund.Meta!$D:$D,"-",0,1))</f>
        <v>-</v>
      </c>
      <c r="F2710" s="303" t="str">
        <f>IF($D2710="","-",_xlfn.XLOOKUP($D2710,Fund.Meta!$A:$A,Fund.Meta!$E:$E,"-",0,1))</f>
        <v>-</v>
      </c>
      <c r="G2710" s="334"/>
      <c r="H2710" s="303" t="str">
        <f>IF($G2710="","-",_xlfn.XLOOKUP($G2710,Appr.Meta!$A:$A,Appr.Meta!$D:$D,"-",0,1))</f>
        <v>-</v>
      </c>
      <c r="I2710" s="302"/>
      <c r="J2710" s="303" t="str">
        <f>IF($I2710="","-",_xlfn.XLOOKUP($I2710,'CC.Meta'!$A:$A,'CC.Meta'!$D:$D,"-",0,1))</f>
        <v>-</v>
      </c>
      <c r="K2710" s="302"/>
      <c r="L2710" s="146" t="str">
        <f>IF($K2710="","-",_xlfn.XLOOKUP($K2710,Obj.Meta!$A:$A,Obj.Meta!$D:$D,"-",0,1))</f>
        <v>-</v>
      </c>
      <c r="M2710" s="300" t="str">
        <f>IF($K2710="","-",_xlfn.XLOOKUP($K2710,Obj.Meta!$A:$A,Obj.Meta!$F:$F,"-",0,1))</f>
        <v>-</v>
      </c>
      <c r="N2710" s="337" t="str">
        <f t="shared" si="85"/>
        <v>---</v>
      </c>
      <c r="O2710" s="333"/>
      <c r="P2710" s="54"/>
      <c r="Q2710" s="52"/>
      <c r="R2710" s="34"/>
      <c r="S2710" s="53"/>
      <c r="T2710" s="208"/>
      <c r="U2710" s="726"/>
      <c r="V2710" s="206"/>
      <c r="W2710" s="206"/>
      <c r="X2710" s="678"/>
      <c r="Y2710" s="34"/>
      <c r="Z2710" s="610"/>
      <c r="AA2710" s="608"/>
    </row>
    <row r="2711" spans="1:27">
      <c r="A2711" s="145" t="str">
        <f t="shared" si="84"/>
        <v>-</v>
      </c>
      <c r="B2711" s="146" t="str">
        <f>_xlfn.XLOOKUP($A2711,Dept.Meta!$A:$A,Dept.Meta!$F:$F,"-",0,1)</f>
        <v>-</v>
      </c>
      <c r="C2711" s="629" t="str">
        <f>_xlfn.XLOOKUP(_xlfn.CONCAT($G2711,"-",$I2711),Div.Meta!$H:$H,Div.Meta!$C:$C,"-",0,1)</f>
        <v>-</v>
      </c>
      <c r="D2711" s="302"/>
      <c r="E2711" s="146" t="str">
        <f>IF($D2711="","-",_xlfn.XLOOKUP($D2711,Fund.Meta!$A:$A,Fund.Meta!$D:$D,"-",0,1))</f>
        <v>-</v>
      </c>
      <c r="F2711" s="303" t="str">
        <f>IF($D2711="","-",_xlfn.XLOOKUP($D2711,Fund.Meta!$A:$A,Fund.Meta!$E:$E,"-",0,1))</f>
        <v>-</v>
      </c>
      <c r="G2711" s="334"/>
      <c r="H2711" s="303" t="str">
        <f>IF($G2711="","-",_xlfn.XLOOKUP($G2711,Appr.Meta!$A:$A,Appr.Meta!$D:$D,"-",0,1))</f>
        <v>-</v>
      </c>
      <c r="I2711" s="302"/>
      <c r="J2711" s="303" t="str">
        <f>IF($I2711="","-",_xlfn.XLOOKUP($I2711,'CC.Meta'!$A:$A,'CC.Meta'!$D:$D,"-",0,1))</f>
        <v>-</v>
      </c>
      <c r="K2711" s="302"/>
      <c r="L2711" s="146" t="str">
        <f>IF($K2711="","-",_xlfn.XLOOKUP($K2711,Obj.Meta!$A:$A,Obj.Meta!$D:$D,"-",0,1))</f>
        <v>-</v>
      </c>
      <c r="M2711" s="300" t="str">
        <f>IF($K2711="","-",_xlfn.XLOOKUP($K2711,Obj.Meta!$A:$A,Obj.Meta!$F:$F,"-",0,1))</f>
        <v>-</v>
      </c>
      <c r="N2711" s="337" t="str">
        <f t="shared" si="85"/>
        <v>---</v>
      </c>
      <c r="O2711" s="333"/>
      <c r="P2711" s="54"/>
      <c r="Q2711" s="52"/>
      <c r="R2711" s="34"/>
      <c r="S2711" s="53"/>
      <c r="T2711" s="208"/>
      <c r="U2711" s="726"/>
      <c r="V2711" s="206"/>
      <c r="W2711" s="206"/>
      <c r="X2711" s="678"/>
      <c r="Y2711" s="34"/>
      <c r="Z2711" s="610"/>
      <c r="AA2711" s="608"/>
    </row>
    <row r="2712" spans="1:27">
      <c r="A2712" s="145" t="str">
        <f t="shared" si="84"/>
        <v>-</v>
      </c>
      <c r="B2712" s="146" t="str">
        <f>_xlfn.XLOOKUP($A2712,Dept.Meta!$A:$A,Dept.Meta!$F:$F,"-",0,1)</f>
        <v>-</v>
      </c>
      <c r="C2712" s="629" t="str">
        <f>_xlfn.XLOOKUP(_xlfn.CONCAT($G2712,"-",$I2712),Div.Meta!$H:$H,Div.Meta!$C:$C,"-",0,1)</f>
        <v>-</v>
      </c>
      <c r="D2712" s="302"/>
      <c r="E2712" s="146" t="str">
        <f>IF($D2712="","-",_xlfn.XLOOKUP($D2712,Fund.Meta!$A:$A,Fund.Meta!$D:$D,"-",0,1))</f>
        <v>-</v>
      </c>
      <c r="F2712" s="303" t="str">
        <f>IF($D2712="","-",_xlfn.XLOOKUP($D2712,Fund.Meta!$A:$A,Fund.Meta!$E:$E,"-",0,1))</f>
        <v>-</v>
      </c>
      <c r="G2712" s="334"/>
      <c r="H2712" s="303" t="str">
        <f>IF($G2712="","-",_xlfn.XLOOKUP($G2712,Appr.Meta!$A:$A,Appr.Meta!$D:$D,"-",0,1))</f>
        <v>-</v>
      </c>
      <c r="I2712" s="302"/>
      <c r="J2712" s="303" t="str">
        <f>IF($I2712="","-",_xlfn.XLOOKUP($I2712,'CC.Meta'!$A:$A,'CC.Meta'!$D:$D,"-",0,1))</f>
        <v>-</v>
      </c>
      <c r="K2712" s="302"/>
      <c r="L2712" s="146" t="str">
        <f>IF($K2712="","-",_xlfn.XLOOKUP($K2712,Obj.Meta!$A:$A,Obj.Meta!$D:$D,"-",0,1))</f>
        <v>-</v>
      </c>
      <c r="M2712" s="300" t="str">
        <f>IF($K2712="","-",_xlfn.XLOOKUP($K2712,Obj.Meta!$A:$A,Obj.Meta!$F:$F,"-",0,1))</f>
        <v>-</v>
      </c>
      <c r="N2712" s="337" t="str">
        <f t="shared" si="85"/>
        <v>---</v>
      </c>
      <c r="O2712" s="333"/>
      <c r="P2712" s="54"/>
      <c r="Q2712" s="52"/>
      <c r="R2712" s="34"/>
      <c r="S2712" s="53"/>
      <c r="T2712" s="208"/>
      <c r="U2712" s="726"/>
      <c r="V2712" s="206"/>
      <c r="W2712" s="206"/>
      <c r="X2712" s="678"/>
      <c r="Y2712" s="34"/>
      <c r="Z2712" s="610"/>
      <c r="AA2712" s="608"/>
    </row>
    <row r="2713" spans="1:27">
      <c r="A2713" s="145" t="str">
        <f t="shared" si="84"/>
        <v>-</v>
      </c>
      <c r="B2713" s="146" t="str">
        <f>_xlfn.XLOOKUP($A2713,Dept.Meta!$A:$A,Dept.Meta!$F:$F,"-",0,1)</f>
        <v>-</v>
      </c>
      <c r="C2713" s="629" t="str">
        <f>_xlfn.XLOOKUP(_xlfn.CONCAT($G2713,"-",$I2713),Div.Meta!$H:$H,Div.Meta!$C:$C,"-",0,1)</f>
        <v>-</v>
      </c>
      <c r="D2713" s="302"/>
      <c r="E2713" s="146" t="str">
        <f>IF($D2713="","-",_xlfn.XLOOKUP($D2713,Fund.Meta!$A:$A,Fund.Meta!$D:$D,"-",0,1))</f>
        <v>-</v>
      </c>
      <c r="F2713" s="303" t="str">
        <f>IF($D2713="","-",_xlfn.XLOOKUP($D2713,Fund.Meta!$A:$A,Fund.Meta!$E:$E,"-",0,1))</f>
        <v>-</v>
      </c>
      <c r="G2713" s="334"/>
      <c r="H2713" s="303" t="str">
        <f>IF($G2713="","-",_xlfn.XLOOKUP($G2713,Appr.Meta!$A:$A,Appr.Meta!$D:$D,"-",0,1))</f>
        <v>-</v>
      </c>
      <c r="I2713" s="302"/>
      <c r="J2713" s="303" t="str">
        <f>IF($I2713="","-",_xlfn.XLOOKUP($I2713,'CC.Meta'!$A:$A,'CC.Meta'!$D:$D,"-",0,1))</f>
        <v>-</v>
      </c>
      <c r="K2713" s="302"/>
      <c r="L2713" s="146" t="str">
        <f>IF($K2713="","-",_xlfn.XLOOKUP($K2713,Obj.Meta!$A:$A,Obj.Meta!$D:$D,"-",0,1))</f>
        <v>-</v>
      </c>
      <c r="M2713" s="300" t="str">
        <f>IF($K2713="","-",_xlfn.XLOOKUP($K2713,Obj.Meta!$A:$A,Obj.Meta!$F:$F,"-",0,1))</f>
        <v>-</v>
      </c>
      <c r="N2713" s="337" t="str">
        <f t="shared" si="85"/>
        <v>---</v>
      </c>
      <c r="O2713" s="333"/>
      <c r="P2713" s="54"/>
      <c r="Q2713" s="52"/>
      <c r="R2713" s="34"/>
      <c r="S2713" s="53"/>
      <c r="T2713" s="208"/>
      <c r="U2713" s="726"/>
      <c r="V2713" s="206"/>
      <c r="W2713" s="206"/>
      <c r="X2713" s="678"/>
      <c r="Y2713" s="34"/>
      <c r="Z2713" s="610"/>
      <c r="AA2713" s="608"/>
    </row>
    <row r="2714" spans="1:27">
      <c r="A2714" s="145" t="str">
        <f t="shared" si="84"/>
        <v>-</v>
      </c>
      <c r="B2714" s="146" t="str">
        <f>_xlfn.XLOOKUP($A2714,Dept.Meta!$A:$A,Dept.Meta!$F:$F,"-",0,1)</f>
        <v>-</v>
      </c>
      <c r="C2714" s="629" t="str">
        <f>_xlfn.XLOOKUP(_xlfn.CONCAT($G2714,"-",$I2714),Div.Meta!$H:$H,Div.Meta!$C:$C,"-",0,1)</f>
        <v>-</v>
      </c>
      <c r="D2714" s="302"/>
      <c r="E2714" s="146" t="str">
        <f>IF($D2714="","-",_xlfn.XLOOKUP($D2714,Fund.Meta!$A:$A,Fund.Meta!$D:$D,"-",0,1))</f>
        <v>-</v>
      </c>
      <c r="F2714" s="303" t="str">
        <f>IF($D2714="","-",_xlfn.XLOOKUP($D2714,Fund.Meta!$A:$A,Fund.Meta!$E:$E,"-",0,1))</f>
        <v>-</v>
      </c>
      <c r="G2714" s="334"/>
      <c r="H2714" s="303" t="str">
        <f>IF($G2714="","-",_xlfn.XLOOKUP($G2714,Appr.Meta!$A:$A,Appr.Meta!$D:$D,"-",0,1))</f>
        <v>-</v>
      </c>
      <c r="I2714" s="302"/>
      <c r="J2714" s="303" t="str">
        <f>IF($I2714="","-",_xlfn.XLOOKUP($I2714,'CC.Meta'!$A:$A,'CC.Meta'!$D:$D,"-",0,1))</f>
        <v>-</v>
      </c>
      <c r="K2714" s="302"/>
      <c r="L2714" s="146" t="str">
        <f>IF($K2714="","-",_xlfn.XLOOKUP($K2714,Obj.Meta!$A:$A,Obj.Meta!$D:$D,"-",0,1))</f>
        <v>-</v>
      </c>
      <c r="M2714" s="300" t="str">
        <f>IF($K2714="","-",_xlfn.XLOOKUP($K2714,Obj.Meta!$A:$A,Obj.Meta!$F:$F,"-",0,1))</f>
        <v>-</v>
      </c>
      <c r="N2714" s="337" t="str">
        <f t="shared" si="85"/>
        <v>---</v>
      </c>
      <c r="O2714" s="333"/>
      <c r="P2714" s="54"/>
      <c r="Q2714" s="52"/>
      <c r="R2714" s="34"/>
      <c r="S2714" s="53"/>
      <c r="T2714" s="208"/>
      <c r="U2714" s="726"/>
      <c r="V2714" s="206"/>
      <c r="W2714" s="206"/>
      <c r="X2714" s="678"/>
      <c r="Y2714" s="34"/>
      <c r="Z2714" s="610"/>
      <c r="AA2714" s="608"/>
    </row>
    <row r="2715" spans="1:27">
      <c r="A2715" s="145" t="str">
        <f t="shared" si="84"/>
        <v>-</v>
      </c>
      <c r="B2715" s="146" t="str">
        <f>_xlfn.XLOOKUP($A2715,Dept.Meta!$A:$A,Dept.Meta!$F:$F,"-",0,1)</f>
        <v>-</v>
      </c>
      <c r="C2715" s="629" t="str">
        <f>_xlfn.XLOOKUP(_xlfn.CONCAT($G2715,"-",$I2715),Div.Meta!$H:$H,Div.Meta!$C:$C,"-",0,1)</f>
        <v>-</v>
      </c>
      <c r="D2715" s="302"/>
      <c r="E2715" s="146" t="str">
        <f>IF($D2715="","-",_xlfn.XLOOKUP($D2715,Fund.Meta!$A:$A,Fund.Meta!$D:$D,"-",0,1))</f>
        <v>-</v>
      </c>
      <c r="F2715" s="303" t="str">
        <f>IF($D2715="","-",_xlfn.XLOOKUP($D2715,Fund.Meta!$A:$A,Fund.Meta!$E:$E,"-",0,1))</f>
        <v>-</v>
      </c>
      <c r="G2715" s="334"/>
      <c r="H2715" s="303" t="str">
        <f>IF($G2715="","-",_xlfn.XLOOKUP($G2715,Appr.Meta!$A:$A,Appr.Meta!$D:$D,"-",0,1))</f>
        <v>-</v>
      </c>
      <c r="I2715" s="302"/>
      <c r="J2715" s="303" t="str">
        <f>IF($I2715="","-",_xlfn.XLOOKUP($I2715,'CC.Meta'!$A:$A,'CC.Meta'!$D:$D,"-",0,1))</f>
        <v>-</v>
      </c>
      <c r="K2715" s="302"/>
      <c r="L2715" s="146" t="str">
        <f>IF($K2715="","-",_xlfn.XLOOKUP($K2715,Obj.Meta!$A:$A,Obj.Meta!$D:$D,"-",0,1))</f>
        <v>-</v>
      </c>
      <c r="M2715" s="300" t="str">
        <f>IF($K2715="","-",_xlfn.XLOOKUP($K2715,Obj.Meta!$A:$A,Obj.Meta!$F:$F,"-",0,1))</f>
        <v>-</v>
      </c>
      <c r="N2715" s="337" t="str">
        <f t="shared" si="85"/>
        <v>---</v>
      </c>
      <c r="O2715" s="333"/>
      <c r="P2715" s="54"/>
      <c r="Q2715" s="52"/>
      <c r="R2715" s="34"/>
      <c r="S2715" s="53"/>
      <c r="T2715" s="208"/>
      <c r="U2715" s="726"/>
      <c r="V2715" s="206"/>
      <c r="W2715" s="206"/>
      <c r="X2715" s="678"/>
      <c r="Y2715" s="34"/>
      <c r="Z2715" s="610"/>
      <c r="AA2715" s="608"/>
    </row>
    <row r="2716" spans="1:27">
      <c r="A2716" s="145" t="str">
        <f t="shared" si="84"/>
        <v>-</v>
      </c>
      <c r="B2716" s="146" t="str">
        <f>_xlfn.XLOOKUP($A2716,Dept.Meta!$A:$A,Dept.Meta!$F:$F,"-",0,1)</f>
        <v>-</v>
      </c>
      <c r="C2716" s="629" t="str">
        <f>_xlfn.XLOOKUP(_xlfn.CONCAT($G2716,"-",$I2716),Div.Meta!$H:$H,Div.Meta!$C:$C,"-",0,1)</f>
        <v>-</v>
      </c>
      <c r="D2716" s="302"/>
      <c r="E2716" s="146" t="str">
        <f>IF($D2716="","-",_xlfn.XLOOKUP($D2716,Fund.Meta!$A:$A,Fund.Meta!$D:$D,"-",0,1))</f>
        <v>-</v>
      </c>
      <c r="F2716" s="303" t="str">
        <f>IF($D2716="","-",_xlfn.XLOOKUP($D2716,Fund.Meta!$A:$A,Fund.Meta!$E:$E,"-",0,1))</f>
        <v>-</v>
      </c>
      <c r="G2716" s="334"/>
      <c r="H2716" s="303" t="str">
        <f>IF($G2716="","-",_xlfn.XLOOKUP($G2716,Appr.Meta!$A:$A,Appr.Meta!$D:$D,"-",0,1))</f>
        <v>-</v>
      </c>
      <c r="I2716" s="302"/>
      <c r="J2716" s="303" t="str">
        <f>IF($I2716="","-",_xlfn.XLOOKUP($I2716,'CC.Meta'!$A:$A,'CC.Meta'!$D:$D,"-",0,1))</f>
        <v>-</v>
      </c>
      <c r="K2716" s="302"/>
      <c r="L2716" s="146" t="str">
        <f>IF($K2716="","-",_xlfn.XLOOKUP($K2716,Obj.Meta!$A:$A,Obj.Meta!$D:$D,"-",0,1))</f>
        <v>-</v>
      </c>
      <c r="M2716" s="300" t="str">
        <f>IF($K2716="","-",_xlfn.XLOOKUP($K2716,Obj.Meta!$A:$A,Obj.Meta!$F:$F,"-",0,1))</f>
        <v>-</v>
      </c>
      <c r="N2716" s="337" t="str">
        <f t="shared" si="85"/>
        <v>---</v>
      </c>
      <c r="O2716" s="333"/>
      <c r="P2716" s="54"/>
      <c r="Q2716" s="52"/>
      <c r="R2716" s="34"/>
      <c r="S2716" s="53"/>
      <c r="T2716" s="208"/>
      <c r="U2716" s="726"/>
      <c r="V2716" s="206"/>
      <c r="W2716" s="206"/>
      <c r="X2716" s="678"/>
      <c r="Y2716" s="34"/>
      <c r="Z2716" s="610"/>
      <c r="AA2716" s="608"/>
    </row>
    <row r="2717" spans="1:27">
      <c r="A2717" s="145" t="str">
        <f t="shared" si="84"/>
        <v>-</v>
      </c>
      <c r="B2717" s="146" t="str">
        <f>_xlfn.XLOOKUP($A2717,Dept.Meta!$A:$A,Dept.Meta!$F:$F,"-",0,1)</f>
        <v>-</v>
      </c>
      <c r="C2717" s="629" t="str">
        <f>_xlfn.XLOOKUP(_xlfn.CONCAT($G2717,"-",$I2717),Div.Meta!$H:$H,Div.Meta!$C:$C,"-",0,1)</f>
        <v>-</v>
      </c>
      <c r="D2717" s="302"/>
      <c r="E2717" s="146" t="str">
        <f>IF($D2717="","-",_xlfn.XLOOKUP($D2717,Fund.Meta!$A:$A,Fund.Meta!$D:$D,"-",0,1))</f>
        <v>-</v>
      </c>
      <c r="F2717" s="303" t="str">
        <f>IF($D2717="","-",_xlfn.XLOOKUP($D2717,Fund.Meta!$A:$A,Fund.Meta!$E:$E,"-",0,1))</f>
        <v>-</v>
      </c>
      <c r="G2717" s="334"/>
      <c r="H2717" s="303" t="str">
        <f>IF($G2717="","-",_xlfn.XLOOKUP($G2717,Appr.Meta!$A:$A,Appr.Meta!$D:$D,"-",0,1))</f>
        <v>-</v>
      </c>
      <c r="I2717" s="302"/>
      <c r="J2717" s="303" t="str">
        <f>IF($I2717="","-",_xlfn.XLOOKUP($I2717,'CC.Meta'!$A:$A,'CC.Meta'!$D:$D,"-",0,1))</f>
        <v>-</v>
      </c>
      <c r="K2717" s="302"/>
      <c r="L2717" s="146" t="str">
        <f>IF($K2717="","-",_xlfn.XLOOKUP($K2717,Obj.Meta!$A:$A,Obj.Meta!$D:$D,"-",0,1))</f>
        <v>-</v>
      </c>
      <c r="M2717" s="300" t="str">
        <f>IF($K2717="","-",_xlfn.XLOOKUP($K2717,Obj.Meta!$A:$A,Obj.Meta!$F:$F,"-",0,1))</f>
        <v>-</v>
      </c>
      <c r="N2717" s="337" t="str">
        <f t="shared" si="85"/>
        <v>---</v>
      </c>
      <c r="O2717" s="333"/>
      <c r="P2717" s="54"/>
      <c r="Q2717" s="52"/>
      <c r="R2717" s="34"/>
      <c r="S2717" s="53"/>
      <c r="T2717" s="208"/>
      <c r="U2717" s="726"/>
      <c r="V2717" s="206"/>
      <c r="W2717" s="206"/>
      <c r="X2717" s="678"/>
      <c r="Y2717" s="34"/>
      <c r="Z2717" s="610"/>
      <c r="AA2717" s="608"/>
    </row>
    <row r="2718" spans="1:27">
      <c r="A2718" s="145" t="str">
        <f t="shared" si="84"/>
        <v>-</v>
      </c>
      <c r="B2718" s="146" t="str">
        <f>_xlfn.XLOOKUP($A2718,Dept.Meta!$A:$A,Dept.Meta!$F:$F,"-",0,1)</f>
        <v>-</v>
      </c>
      <c r="C2718" s="629" t="str">
        <f>_xlfn.XLOOKUP(_xlfn.CONCAT($G2718,"-",$I2718),Div.Meta!$H:$H,Div.Meta!$C:$C,"-",0,1)</f>
        <v>-</v>
      </c>
      <c r="D2718" s="302"/>
      <c r="E2718" s="146" t="str">
        <f>IF($D2718="","-",_xlfn.XLOOKUP($D2718,Fund.Meta!$A:$A,Fund.Meta!$D:$D,"-",0,1))</f>
        <v>-</v>
      </c>
      <c r="F2718" s="303" t="str">
        <f>IF($D2718="","-",_xlfn.XLOOKUP($D2718,Fund.Meta!$A:$A,Fund.Meta!$E:$E,"-",0,1))</f>
        <v>-</v>
      </c>
      <c r="G2718" s="334"/>
      <c r="H2718" s="303" t="str">
        <f>IF($G2718="","-",_xlfn.XLOOKUP($G2718,Appr.Meta!$A:$A,Appr.Meta!$D:$D,"-",0,1))</f>
        <v>-</v>
      </c>
      <c r="I2718" s="302"/>
      <c r="J2718" s="303" t="str">
        <f>IF($I2718="","-",_xlfn.XLOOKUP($I2718,'CC.Meta'!$A:$A,'CC.Meta'!$D:$D,"-",0,1))</f>
        <v>-</v>
      </c>
      <c r="K2718" s="302"/>
      <c r="L2718" s="146" t="str">
        <f>IF($K2718="","-",_xlfn.XLOOKUP($K2718,Obj.Meta!$A:$A,Obj.Meta!$D:$D,"-",0,1))</f>
        <v>-</v>
      </c>
      <c r="M2718" s="300" t="str">
        <f>IF($K2718="","-",_xlfn.XLOOKUP($K2718,Obj.Meta!$A:$A,Obj.Meta!$F:$F,"-",0,1))</f>
        <v>-</v>
      </c>
      <c r="N2718" s="337" t="str">
        <f t="shared" si="85"/>
        <v>---</v>
      </c>
      <c r="O2718" s="333"/>
      <c r="P2718" s="54"/>
      <c r="Q2718" s="52"/>
      <c r="R2718" s="34"/>
      <c r="S2718" s="53"/>
      <c r="T2718" s="208"/>
      <c r="U2718" s="726"/>
      <c r="V2718" s="206"/>
      <c r="W2718" s="206"/>
      <c r="X2718" s="678"/>
      <c r="Y2718" s="34"/>
      <c r="Z2718" s="610"/>
      <c r="AA2718" s="608"/>
    </row>
    <row r="2719" spans="1:27">
      <c r="A2719" s="145" t="str">
        <f t="shared" si="84"/>
        <v>-</v>
      </c>
      <c r="B2719" s="146" t="str">
        <f>_xlfn.XLOOKUP($A2719,Dept.Meta!$A:$A,Dept.Meta!$F:$F,"-",0,1)</f>
        <v>-</v>
      </c>
      <c r="C2719" s="629" t="str">
        <f>_xlfn.XLOOKUP(_xlfn.CONCAT($G2719,"-",$I2719),Div.Meta!$H:$H,Div.Meta!$C:$C,"-",0,1)</f>
        <v>-</v>
      </c>
      <c r="D2719" s="302"/>
      <c r="E2719" s="146" t="str">
        <f>IF($D2719="","-",_xlfn.XLOOKUP($D2719,Fund.Meta!$A:$A,Fund.Meta!$D:$D,"-",0,1))</f>
        <v>-</v>
      </c>
      <c r="F2719" s="303" t="str">
        <f>IF($D2719="","-",_xlfn.XLOOKUP($D2719,Fund.Meta!$A:$A,Fund.Meta!$E:$E,"-",0,1))</f>
        <v>-</v>
      </c>
      <c r="G2719" s="334"/>
      <c r="H2719" s="303" t="str">
        <f>IF($G2719="","-",_xlfn.XLOOKUP($G2719,Appr.Meta!$A:$A,Appr.Meta!$D:$D,"-",0,1))</f>
        <v>-</v>
      </c>
      <c r="I2719" s="302"/>
      <c r="J2719" s="303" t="str">
        <f>IF($I2719="","-",_xlfn.XLOOKUP($I2719,'CC.Meta'!$A:$A,'CC.Meta'!$D:$D,"-",0,1))</f>
        <v>-</v>
      </c>
      <c r="K2719" s="302"/>
      <c r="L2719" s="146" t="str">
        <f>IF($K2719="","-",_xlfn.XLOOKUP($K2719,Obj.Meta!$A:$A,Obj.Meta!$D:$D,"-",0,1))</f>
        <v>-</v>
      </c>
      <c r="M2719" s="300" t="str">
        <f>IF($K2719="","-",_xlfn.XLOOKUP($K2719,Obj.Meta!$A:$A,Obj.Meta!$F:$F,"-",0,1))</f>
        <v>-</v>
      </c>
      <c r="N2719" s="337" t="str">
        <f t="shared" si="85"/>
        <v>---</v>
      </c>
      <c r="O2719" s="333"/>
      <c r="P2719" s="54"/>
      <c r="Q2719" s="52"/>
      <c r="R2719" s="34"/>
      <c r="S2719" s="53"/>
      <c r="T2719" s="208"/>
      <c r="U2719" s="726"/>
      <c r="V2719" s="206"/>
      <c r="W2719" s="206"/>
      <c r="X2719" s="678"/>
      <c r="Y2719" s="34"/>
      <c r="Z2719" s="610"/>
      <c r="AA2719" s="608"/>
    </row>
    <row r="2720" spans="1:27">
      <c r="A2720" s="145" t="str">
        <f t="shared" si="84"/>
        <v>-</v>
      </c>
      <c r="B2720" s="146" t="str">
        <f>_xlfn.XLOOKUP($A2720,Dept.Meta!$A:$A,Dept.Meta!$F:$F,"-",0,1)</f>
        <v>-</v>
      </c>
      <c r="C2720" s="629" t="str">
        <f>_xlfn.XLOOKUP(_xlfn.CONCAT($G2720,"-",$I2720),Div.Meta!$H:$H,Div.Meta!$C:$C,"-",0,1)</f>
        <v>-</v>
      </c>
      <c r="D2720" s="302"/>
      <c r="E2720" s="146" t="str">
        <f>IF($D2720="","-",_xlfn.XLOOKUP($D2720,Fund.Meta!$A:$A,Fund.Meta!$D:$D,"-",0,1))</f>
        <v>-</v>
      </c>
      <c r="F2720" s="303" t="str">
        <f>IF($D2720="","-",_xlfn.XLOOKUP($D2720,Fund.Meta!$A:$A,Fund.Meta!$E:$E,"-",0,1))</f>
        <v>-</v>
      </c>
      <c r="G2720" s="334"/>
      <c r="H2720" s="303" t="str">
        <f>IF($G2720="","-",_xlfn.XLOOKUP($G2720,Appr.Meta!$A:$A,Appr.Meta!$D:$D,"-",0,1))</f>
        <v>-</v>
      </c>
      <c r="I2720" s="302"/>
      <c r="J2720" s="303" t="str">
        <f>IF($I2720="","-",_xlfn.XLOOKUP($I2720,'CC.Meta'!$A:$A,'CC.Meta'!$D:$D,"-",0,1))</f>
        <v>-</v>
      </c>
      <c r="K2720" s="302"/>
      <c r="L2720" s="146" t="str">
        <f>IF($K2720="","-",_xlfn.XLOOKUP($K2720,Obj.Meta!$A:$A,Obj.Meta!$D:$D,"-",0,1))</f>
        <v>-</v>
      </c>
      <c r="M2720" s="300" t="str">
        <f>IF($K2720="","-",_xlfn.XLOOKUP($K2720,Obj.Meta!$A:$A,Obj.Meta!$F:$F,"-",0,1))</f>
        <v>-</v>
      </c>
      <c r="N2720" s="337" t="str">
        <f t="shared" si="85"/>
        <v>---</v>
      </c>
      <c r="O2720" s="333"/>
      <c r="P2720" s="54"/>
      <c r="Q2720" s="52"/>
      <c r="R2720" s="34"/>
      <c r="S2720" s="53"/>
      <c r="T2720" s="208"/>
      <c r="U2720" s="726"/>
      <c r="V2720" s="206"/>
      <c r="W2720" s="206"/>
      <c r="X2720" s="678"/>
      <c r="Y2720" s="34"/>
      <c r="Z2720" s="610"/>
      <c r="AA2720" s="608"/>
    </row>
    <row r="2721" spans="1:27">
      <c r="A2721" s="145" t="str">
        <f t="shared" si="84"/>
        <v>-</v>
      </c>
      <c r="B2721" s="146" t="str">
        <f>_xlfn.XLOOKUP($A2721,Dept.Meta!$A:$A,Dept.Meta!$F:$F,"-",0,1)</f>
        <v>-</v>
      </c>
      <c r="C2721" s="629" t="str">
        <f>_xlfn.XLOOKUP(_xlfn.CONCAT($G2721,"-",$I2721),Div.Meta!$H:$H,Div.Meta!$C:$C,"-",0,1)</f>
        <v>-</v>
      </c>
      <c r="D2721" s="302"/>
      <c r="E2721" s="146" t="str">
        <f>IF($D2721="","-",_xlfn.XLOOKUP($D2721,Fund.Meta!$A:$A,Fund.Meta!$D:$D,"-",0,1))</f>
        <v>-</v>
      </c>
      <c r="F2721" s="303" t="str">
        <f>IF($D2721="","-",_xlfn.XLOOKUP($D2721,Fund.Meta!$A:$A,Fund.Meta!$E:$E,"-",0,1))</f>
        <v>-</v>
      </c>
      <c r="G2721" s="334"/>
      <c r="H2721" s="303" t="str">
        <f>IF($G2721="","-",_xlfn.XLOOKUP($G2721,Appr.Meta!$A:$A,Appr.Meta!$D:$D,"-",0,1))</f>
        <v>-</v>
      </c>
      <c r="I2721" s="302"/>
      <c r="J2721" s="303" t="str">
        <f>IF($I2721="","-",_xlfn.XLOOKUP($I2721,'CC.Meta'!$A:$A,'CC.Meta'!$D:$D,"-",0,1))</f>
        <v>-</v>
      </c>
      <c r="K2721" s="302"/>
      <c r="L2721" s="146" t="str">
        <f>IF($K2721="","-",_xlfn.XLOOKUP($K2721,Obj.Meta!$A:$A,Obj.Meta!$D:$D,"-",0,1))</f>
        <v>-</v>
      </c>
      <c r="M2721" s="300" t="str">
        <f>IF($K2721="","-",_xlfn.XLOOKUP($K2721,Obj.Meta!$A:$A,Obj.Meta!$F:$F,"-",0,1))</f>
        <v>-</v>
      </c>
      <c r="N2721" s="337" t="str">
        <f t="shared" si="85"/>
        <v>---</v>
      </c>
      <c r="O2721" s="333"/>
      <c r="P2721" s="54"/>
      <c r="Q2721" s="52"/>
      <c r="R2721" s="34"/>
      <c r="S2721" s="53"/>
      <c r="T2721" s="208"/>
      <c r="U2721" s="726"/>
      <c r="V2721" s="206"/>
      <c r="W2721" s="206"/>
      <c r="X2721" s="678"/>
      <c r="Y2721" s="34"/>
      <c r="Z2721" s="610"/>
      <c r="AA2721" s="608"/>
    </row>
    <row r="2722" spans="1:27">
      <c r="A2722" s="145" t="str">
        <f t="shared" si="84"/>
        <v>-</v>
      </c>
      <c r="B2722" s="146" t="str">
        <f>_xlfn.XLOOKUP($A2722,Dept.Meta!$A:$A,Dept.Meta!$F:$F,"-",0,1)</f>
        <v>-</v>
      </c>
      <c r="C2722" s="629" t="str">
        <f>_xlfn.XLOOKUP(_xlfn.CONCAT($G2722,"-",$I2722),Div.Meta!$H:$H,Div.Meta!$C:$C,"-",0,1)</f>
        <v>-</v>
      </c>
      <c r="D2722" s="302"/>
      <c r="E2722" s="146" t="str">
        <f>IF($D2722="","-",_xlfn.XLOOKUP($D2722,Fund.Meta!$A:$A,Fund.Meta!$D:$D,"-",0,1))</f>
        <v>-</v>
      </c>
      <c r="F2722" s="303" t="str">
        <f>IF($D2722="","-",_xlfn.XLOOKUP($D2722,Fund.Meta!$A:$A,Fund.Meta!$E:$E,"-",0,1))</f>
        <v>-</v>
      </c>
      <c r="G2722" s="334"/>
      <c r="H2722" s="303" t="str">
        <f>IF($G2722="","-",_xlfn.XLOOKUP($G2722,Appr.Meta!$A:$A,Appr.Meta!$D:$D,"-",0,1))</f>
        <v>-</v>
      </c>
      <c r="I2722" s="302"/>
      <c r="J2722" s="303" t="str">
        <f>IF($I2722="","-",_xlfn.XLOOKUP($I2722,'CC.Meta'!$A:$A,'CC.Meta'!$D:$D,"-",0,1))</f>
        <v>-</v>
      </c>
      <c r="K2722" s="302"/>
      <c r="L2722" s="146" t="str">
        <f>IF($K2722="","-",_xlfn.XLOOKUP($K2722,Obj.Meta!$A:$A,Obj.Meta!$D:$D,"-",0,1))</f>
        <v>-</v>
      </c>
      <c r="M2722" s="300" t="str">
        <f>IF($K2722="","-",_xlfn.XLOOKUP($K2722,Obj.Meta!$A:$A,Obj.Meta!$F:$F,"-",0,1))</f>
        <v>-</v>
      </c>
      <c r="N2722" s="337" t="str">
        <f t="shared" si="85"/>
        <v>---</v>
      </c>
      <c r="O2722" s="333"/>
      <c r="P2722" s="54"/>
      <c r="Q2722" s="52"/>
      <c r="R2722" s="34"/>
      <c r="S2722" s="53"/>
      <c r="T2722" s="208"/>
      <c r="U2722" s="726"/>
      <c r="V2722" s="206"/>
      <c r="W2722" s="206"/>
      <c r="X2722" s="678"/>
      <c r="Y2722" s="34"/>
      <c r="Z2722" s="610"/>
      <c r="AA2722" s="608"/>
    </row>
    <row r="2723" spans="1:27">
      <c r="A2723" s="145" t="str">
        <f t="shared" si="84"/>
        <v>-</v>
      </c>
      <c r="B2723" s="146" t="str">
        <f>_xlfn.XLOOKUP($A2723,Dept.Meta!$A:$A,Dept.Meta!$F:$F,"-",0,1)</f>
        <v>-</v>
      </c>
      <c r="C2723" s="629" t="str">
        <f>_xlfn.XLOOKUP(_xlfn.CONCAT($G2723,"-",$I2723),Div.Meta!$H:$H,Div.Meta!$C:$C,"-",0,1)</f>
        <v>-</v>
      </c>
      <c r="D2723" s="302"/>
      <c r="E2723" s="146" t="str">
        <f>IF($D2723="","-",_xlfn.XLOOKUP($D2723,Fund.Meta!$A:$A,Fund.Meta!$D:$D,"-",0,1))</f>
        <v>-</v>
      </c>
      <c r="F2723" s="303" t="str">
        <f>IF($D2723="","-",_xlfn.XLOOKUP($D2723,Fund.Meta!$A:$A,Fund.Meta!$E:$E,"-",0,1))</f>
        <v>-</v>
      </c>
      <c r="G2723" s="334"/>
      <c r="H2723" s="303" t="str">
        <f>IF($G2723="","-",_xlfn.XLOOKUP($G2723,Appr.Meta!$A:$A,Appr.Meta!$D:$D,"-",0,1))</f>
        <v>-</v>
      </c>
      <c r="I2723" s="302"/>
      <c r="J2723" s="303" t="str">
        <f>IF($I2723="","-",_xlfn.XLOOKUP($I2723,'CC.Meta'!$A:$A,'CC.Meta'!$D:$D,"-",0,1))</f>
        <v>-</v>
      </c>
      <c r="K2723" s="302"/>
      <c r="L2723" s="146" t="str">
        <f>IF($K2723="","-",_xlfn.XLOOKUP($K2723,Obj.Meta!$A:$A,Obj.Meta!$D:$D,"-",0,1))</f>
        <v>-</v>
      </c>
      <c r="M2723" s="300" t="str">
        <f>IF($K2723="","-",_xlfn.XLOOKUP($K2723,Obj.Meta!$A:$A,Obj.Meta!$F:$F,"-",0,1))</f>
        <v>-</v>
      </c>
      <c r="N2723" s="337" t="str">
        <f t="shared" si="85"/>
        <v>---</v>
      </c>
      <c r="O2723" s="333"/>
      <c r="P2723" s="54"/>
      <c r="Q2723" s="52"/>
      <c r="R2723" s="34"/>
      <c r="S2723" s="53"/>
      <c r="T2723" s="208"/>
      <c r="U2723" s="726"/>
      <c r="V2723" s="206"/>
      <c r="W2723" s="206"/>
      <c r="X2723" s="678"/>
      <c r="Y2723" s="34"/>
      <c r="Z2723" s="610"/>
      <c r="AA2723" s="608"/>
    </row>
    <row r="2724" spans="1:27">
      <c r="A2724" s="145" t="str">
        <f t="shared" si="84"/>
        <v>-</v>
      </c>
      <c r="B2724" s="146" t="str">
        <f>_xlfn.XLOOKUP($A2724,Dept.Meta!$A:$A,Dept.Meta!$F:$F,"-",0,1)</f>
        <v>-</v>
      </c>
      <c r="C2724" s="629" t="str">
        <f>_xlfn.XLOOKUP(_xlfn.CONCAT($G2724,"-",$I2724),Div.Meta!$H:$H,Div.Meta!$C:$C,"-",0,1)</f>
        <v>-</v>
      </c>
      <c r="D2724" s="302"/>
      <c r="E2724" s="146" t="str">
        <f>IF($D2724="","-",_xlfn.XLOOKUP($D2724,Fund.Meta!$A:$A,Fund.Meta!$D:$D,"-",0,1))</f>
        <v>-</v>
      </c>
      <c r="F2724" s="303" t="str">
        <f>IF($D2724="","-",_xlfn.XLOOKUP($D2724,Fund.Meta!$A:$A,Fund.Meta!$E:$E,"-",0,1))</f>
        <v>-</v>
      </c>
      <c r="G2724" s="334"/>
      <c r="H2724" s="303" t="str">
        <f>IF($G2724="","-",_xlfn.XLOOKUP($G2724,Appr.Meta!$A:$A,Appr.Meta!$D:$D,"-",0,1))</f>
        <v>-</v>
      </c>
      <c r="I2724" s="302"/>
      <c r="J2724" s="303" t="str">
        <f>IF($I2724="","-",_xlfn.XLOOKUP($I2724,'CC.Meta'!$A:$A,'CC.Meta'!$D:$D,"-",0,1))</f>
        <v>-</v>
      </c>
      <c r="K2724" s="302"/>
      <c r="L2724" s="146" t="str">
        <f>IF($K2724="","-",_xlfn.XLOOKUP($K2724,Obj.Meta!$A:$A,Obj.Meta!$D:$D,"-",0,1))</f>
        <v>-</v>
      </c>
      <c r="M2724" s="300" t="str">
        <f>IF($K2724="","-",_xlfn.XLOOKUP($K2724,Obj.Meta!$A:$A,Obj.Meta!$F:$F,"-",0,1))</f>
        <v>-</v>
      </c>
      <c r="N2724" s="337" t="str">
        <f t="shared" si="85"/>
        <v>---</v>
      </c>
      <c r="O2724" s="333"/>
      <c r="P2724" s="54"/>
      <c r="Q2724" s="52"/>
      <c r="R2724" s="34"/>
      <c r="S2724" s="53"/>
      <c r="T2724" s="208"/>
      <c r="U2724" s="726"/>
      <c r="V2724" s="206"/>
      <c r="W2724" s="206"/>
      <c r="X2724" s="678"/>
      <c r="Y2724" s="34"/>
      <c r="Z2724" s="610"/>
      <c r="AA2724" s="608"/>
    </row>
    <row r="2725" spans="1:27">
      <c r="A2725" s="145" t="str">
        <f t="shared" si="84"/>
        <v>-</v>
      </c>
      <c r="B2725" s="146" t="str">
        <f>_xlfn.XLOOKUP($A2725,Dept.Meta!$A:$A,Dept.Meta!$F:$F,"-",0,1)</f>
        <v>-</v>
      </c>
      <c r="C2725" s="629" t="str">
        <f>_xlfn.XLOOKUP(_xlfn.CONCAT($G2725,"-",$I2725),Div.Meta!$H:$H,Div.Meta!$C:$C,"-",0,1)</f>
        <v>-</v>
      </c>
      <c r="D2725" s="302"/>
      <c r="E2725" s="146" t="str">
        <f>IF($D2725="","-",_xlfn.XLOOKUP($D2725,Fund.Meta!$A:$A,Fund.Meta!$D:$D,"-",0,1))</f>
        <v>-</v>
      </c>
      <c r="F2725" s="303" t="str">
        <f>IF($D2725="","-",_xlfn.XLOOKUP($D2725,Fund.Meta!$A:$A,Fund.Meta!$E:$E,"-",0,1))</f>
        <v>-</v>
      </c>
      <c r="G2725" s="334"/>
      <c r="H2725" s="303" t="str">
        <f>IF($G2725="","-",_xlfn.XLOOKUP($G2725,Appr.Meta!$A:$A,Appr.Meta!$D:$D,"-",0,1))</f>
        <v>-</v>
      </c>
      <c r="I2725" s="302"/>
      <c r="J2725" s="303" t="str">
        <f>IF($I2725="","-",_xlfn.XLOOKUP($I2725,'CC.Meta'!$A:$A,'CC.Meta'!$D:$D,"-",0,1))</f>
        <v>-</v>
      </c>
      <c r="K2725" s="302"/>
      <c r="L2725" s="146" t="str">
        <f>IF($K2725="","-",_xlfn.XLOOKUP($K2725,Obj.Meta!$A:$A,Obj.Meta!$D:$D,"-",0,1))</f>
        <v>-</v>
      </c>
      <c r="M2725" s="300" t="str">
        <f>IF($K2725="","-",_xlfn.XLOOKUP($K2725,Obj.Meta!$A:$A,Obj.Meta!$F:$F,"-",0,1))</f>
        <v>-</v>
      </c>
      <c r="N2725" s="337" t="str">
        <f t="shared" si="85"/>
        <v>---</v>
      </c>
      <c r="O2725" s="333"/>
      <c r="P2725" s="54"/>
      <c r="Q2725" s="52"/>
      <c r="R2725" s="34"/>
      <c r="S2725" s="53"/>
      <c r="T2725" s="208"/>
      <c r="U2725" s="726"/>
      <c r="V2725" s="206"/>
      <c r="W2725" s="206"/>
      <c r="X2725" s="678"/>
      <c r="Y2725" s="34"/>
      <c r="Z2725" s="610"/>
      <c r="AA2725" s="608"/>
    </row>
    <row r="2726" spans="1:27">
      <c r="A2726" s="145" t="str">
        <f t="shared" si="84"/>
        <v>-</v>
      </c>
      <c r="B2726" s="146" t="str">
        <f>_xlfn.XLOOKUP($A2726,Dept.Meta!$A:$A,Dept.Meta!$F:$F,"-",0,1)</f>
        <v>-</v>
      </c>
      <c r="C2726" s="629" t="str">
        <f>_xlfn.XLOOKUP(_xlfn.CONCAT($G2726,"-",$I2726),Div.Meta!$H:$H,Div.Meta!$C:$C,"-",0,1)</f>
        <v>-</v>
      </c>
      <c r="D2726" s="302"/>
      <c r="E2726" s="146" t="str">
        <f>IF($D2726="","-",_xlfn.XLOOKUP($D2726,Fund.Meta!$A:$A,Fund.Meta!$D:$D,"-",0,1))</f>
        <v>-</v>
      </c>
      <c r="F2726" s="303" t="str">
        <f>IF($D2726="","-",_xlfn.XLOOKUP($D2726,Fund.Meta!$A:$A,Fund.Meta!$E:$E,"-",0,1))</f>
        <v>-</v>
      </c>
      <c r="G2726" s="334"/>
      <c r="H2726" s="303" t="str">
        <f>IF($G2726="","-",_xlfn.XLOOKUP($G2726,Appr.Meta!$A:$A,Appr.Meta!$D:$D,"-",0,1))</f>
        <v>-</v>
      </c>
      <c r="I2726" s="302"/>
      <c r="J2726" s="303" t="str">
        <f>IF($I2726="","-",_xlfn.XLOOKUP($I2726,'CC.Meta'!$A:$A,'CC.Meta'!$D:$D,"-",0,1))</f>
        <v>-</v>
      </c>
      <c r="K2726" s="302"/>
      <c r="L2726" s="146" t="str">
        <f>IF($K2726="","-",_xlfn.XLOOKUP($K2726,Obj.Meta!$A:$A,Obj.Meta!$D:$D,"-",0,1))</f>
        <v>-</v>
      </c>
      <c r="M2726" s="300" t="str">
        <f>IF($K2726="","-",_xlfn.XLOOKUP($K2726,Obj.Meta!$A:$A,Obj.Meta!$F:$F,"-",0,1))</f>
        <v>-</v>
      </c>
      <c r="N2726" s="337" t="str">
        <f t="shared" si="85"/>
        <v>---</v>
      </c>
      <c r="O2726" s="333"/>
      <c r="P2726" s="54"/>
      <c r="Q2726" s="52"/>
      <c r="R2726" s="34"/>
      <c r="S2726" s="53"/>
      <c r="T2726" s="208"/>
      <c r="U2726" s="726"/>
      <c r="V2726" s="206"/>
      <c r="W2726" s="206"/>
      <c r="X2726" s="678"/>
      <c r="Y2726" s="34"/>
      <c r="Z2726" s="610"/>
      <c r="AA2726" s="608"/>
    </row>
    <row r="2727" spans="1:27">
      <c r="A2727" s="145" t="str">
        <f t="shared" si="84"/>
        <v>-</v>
      </c>
      <c r="B2727" s="146" t="str">
        <f>_xlfn.XLOOKUP($A2727,Dept.Meta!$A:$A,Dept.Meta!$F:$F,"-",0,1)</f>
        <v>-</v>
      </c>
      <c r="C2727" s="629" t="str">
        <f>_xlfn.XLOOKUP(_xlfn.CONCAT($G2727,"-",$I2727),Div.Meta!$H:$H,Div.Meta!$C:$C,"-",0,1)</f>
        <v>-</v>
      </c>
      <c r="D2727" s="302"/>
      <c r="E2727" s="146" t="str">
        <f>IF($D2727="","-",_xlfn.XLOOKUP($D2727,Fund.Meta!$A:$A,Fund.Meta!$D:$D,"-",0,1))</f>
        <v>-</v>
      </c>
      <c r="F2727" s="303" t="str">
        <f>IF($D2727="","-",_xlfn.XLOOKUP($D2727,Fund.Meta!$A:$A,Fund.Meta!$E:$E,"-",0,1))</f>
        <v>-</v>
      </c>
      <c r="G2727" s="334"/>
      <c r="H2727" s="303" t="str">
        <f>IF($G2727="","-",_xlfn.XLOOKUP($G2727,Appr.Meta!$A:$A,Appr.Meta!$D:$D,"-",0,1))</f>
        <v>-</v>
      </c>
      <c r="I2727" s="302"/>
      <c r="J2727" s="303" t="str">
        <f>IF($I2727="","-",_xlfn.XLOOKUP($I2727,'CC.Meta'!$A:$A,'CC.Meta'!$D:$D,"-",0,1))</f>
        <v>-</v>
      </c>
      <c r="K2727" s="302"/>
      <c r="L2727" s="146" t="str">
        <f>IF($K2727="","-",_xlfn.XLOOKUP($K2727,Obj.Meta!$A:$A,Obj.Meta!$D:$D,"-",0,1))</f>
        <v>-</v>
      </c>
      <c r="M2727" s="300" t="str">
        <f>IF($K2727="","-",_xlfn.XLOOKUP($K2727,Obj.Meta!$A:$A,Obj.Meta!$F:$F,"-",0,1))</f>
        <v>-</v>
      </c>
      <c r="N2727" s="337" t="str">
        <f t="shared" si="85"/>
        <v>---</v>
      </c>
      <c r="O2727" s="333"/>
      <c r="P2727" s="54"/>
      <c r="Q2727" s="52"/>
      <c r="R2727" s="34"/>
      <c r="S2727" s="53"/>
      <c r="T2727" s="208"/>
      <c r="U2727" s="726"/>
      <c r="V2727" s="206"/>
      <c r="W2727" s="206"/>
      <c r="X2727" s="678"/>
      <c r="Y2727" s="34"/>
      <c r="Z2727" s="610"/>
      <c r="AA2727" s="608"/>
    </row>
    <row r="2728" spans="1:27">
      <c r="A2728" s="145" t="str">
        <f t="shared" si="84"/>
        <v>-</v>
      </c>
      <c r="B2728" s="146" t="str">
        <f>_xlfn.XLOOKUP($A2728,Dept.Meta!$A:$A,Dept.Meta!$F:$F,"-",0,1)</f>
        <v>-</v>
      </c>
      <c r="C2728" s="629" t="str">
        <f>_xlfn.XLOOKUP(_xlfn.CONCAT($G2728,"-",$I2728),Div.Meta!$H:$H,Div.Meta!$C:$C,"-",0,1)</f>
        <v>-</v>
      </c>
      <c r="D2728" s="302"/>
      <c r="E2728" s="146" t="str">
        <f>IF($D2728="","-",_xlfn.XLOOKUP($D2728,Fund.Meta!$A:$A,Fund.Meta!$D:$D,"-",0,1))</f>
        <v>-</v>
      </c>
      <c r="F2728" s="303" t="str">
        <f>IF($D2728="","-",_xlfn.XLOOKUP($D2728,Fund.Meta!$A:$A,Fund.Meta!$E:$E,"-",0,1))</f>
        <v>-</v>
      </c>
      <c r="G2728" s="334"/>
      <c r="H2728" s="303" t="str">
        <f>IF($G2728="","-",_xlfn.XLOOKUP($G2728,Appr.Meta!$A:$A,Appr.Meta!$D:$D,"-",0,1))</f>
        <v>-</v>
      </c>
      <c r="I2728" s="302"/>
      <c r="J2728" s="303" t="str">
        <f>IF($I2728="","-",_xlfn.XLOOKUP($I2728,'CC.Meta'!$A:$A,'CC.Meta'!$D:$D,"-",0,1))</f>
        <v>-</v>
      </c>
      <c r="K2728" s="302"/>
      <c r="L2728" s="146" t="str">
        <f>IF($K2728="","-",_xlfn.XLOOKUP($K2728,Obj.Meta!$A:$A,Obj.Meta!$D:$D,"-",0,1))</f>
        <v>-</v>
      </c>
      <c r="M2728" s="300" t="str">
        <f>IF($K2728="","-",_xlfn.XLOOKUP($K2728,Obj.Meta!$A:$A,Obj.Meta!$F:$F,"-",0,1))</f>
        <v>-</v>
      </c>
      <c r="N2728" s="337" t="str">
        <f t="shared" si="85"/>
        <v>---</v>
      </c>
      <c r="O2728" s="333"/>
      <c r="P2728" s="54"/>
      <c r="Q2728" s="52"/>
      <c r="R2728" s="34"/>
      <c r="S2728" s="53"/>
      <c r="T2728" s="208"/>
      <c r="U2728" s="726"/>
      <c r="V2728" s="206"/>
      <c r="W2728" s="206"/>
      <c r="X2728" s="678"/>
      <c r="Y2728" s="34"/>
      <c r="Z2728" s="610"/>
      <c r="AA2728" s="608"/>
    </row>
    <row r="2729" spans="1:27">
      <c r="A2729" s="145" t="str">
        <f t="shared" si="84"/>
        <v>-</v>
      </c>
      <c r="B2729" s="146" t="str">
        <f>_xlfn.XLOOKUP($A2729,Dept.Meta!$A:$A,Dept.Meta!$F:$F,"-",0,1)</f>
        <v>-</v>
      </c>
      <c r="C2729" s="629" t="str">
        <f>_xlfn.XLOOKUP(_xlfn.CONCAT($G2729,"-",$I2729),Div.Meta!$H:$H,Div.Meta!$C:$C,"-",0,1)</f>
        <v>-</v>
      </c>
      <c r="D2729" s="302"/>
      <c r="E2729" s="146" t="str">
        <f>IF($D2729="","-",_xlfn.XLOOKUP($D2729,Fund.Meta!$A:$A,Fund.Meta!$D:$D,"-",0,1))</f>
        <v>-</v>
      </c>
      <c r="F2729" s="303" t="str">
        <f>IF($D2729="","-",_xlfn.XLOOKUP($D2729,Fund.Meta!$A:$A,Fund.Meta!$E:$E,"-",0,1))</f>
        <v>-</v>
      </c>
      <c r="G2729" s="334"/>
      <c r="H2729" s="303" t="str">
        <f>IF($G2729="","-",_xlfn.XLOOKUP($G2729,Appr.Meta!$A:$A,Appr.Meta!$D:$D,"-",0,1))</f>
        <v>-</v>
      </c>
      <c r="I2729" s="302"/>
      <c r="J2729" s="303" t="str">
        <f>IF($I2729="","-",_xlfn.XLOOKUP($I2729,'CC.Meta'!$A:$A,'CC.Meta'!$D:$D,"-",0,1))</f>
        <v>-</v>
      </c>
      <c r="K2729" s="302"/>
      <c r="L2729" s="146" t="str">
        <f>IF($K2729="","-",_xlfn.XLOOKUP($K2729,Obj.Meta!$A:$A,Obj.Meta!$D:$D,"-",0,1))</f>
        <v>-</v>
      </c>
      <c r="M2729" s="300" t="str">
        <f>IF($K2729="","-",_xlfn.XLOOKUP($K2729,Obj.Meta!$A:$A,Obj.Meta!$F:$F,"-",0,1))</f>
        <v>-</v>
      </c>
      <c r="N2729" s="337" t="str">
        <f t="shared" si="85"/>
        <v>---</v>
      </c>
      <c r="O2729" s="333"/>
      <c r="P2729" s="54"/>
      <c r="Q2729" s="52"/>
      <c r="R2729" s="34"/>
      <c r="S2729" s="53"/>
      <c r="T2729" s="208"/>
      <c r="U2729" s="726"/>
      <c r="V2729" s="206"/>
      <c r="W2729" s="206"/>
      <c r="X2729" s="678"/>
      <c r="Y2729" s="34"/>
      <c r="Z2729" s="610"/>
      <c r="AA2729" s="608"/>
    </row>
    <row r="2730" spans="1:27">
      <c r="A2730" s="145" t="str">
        <f t="shared" si="84"/>
        <v>-</v>
      </c>
      <c r="B2730" s="146" t="str">
        <f>_xlfn.XLOOKUP($A2730,Dept.Meta!$A:$A,Dept.Meta!$F:$F,"-",0,1)</f>
        <v>-</v>
      </c>
      <c r="C2730" s="629" t="str">
        <f>_xlfn.XLOOKUP(_xlfn.CONCAT($G2730,"-",$I2730),Div.Meta!$H:$H,Div.Meta!$C:$C,"-",0,1)</f>
        <v>-</v>
      </c>
      <c r="D2730" s="302"/>
      <c r="E2730" s="146" t="str">
        <f>IF($D2730="","-",_xlfn.XLOOKUP($D2730,Fund.Meta!$A:$A,Fund.Meta!$D:$D,"-",0,1))</f>
        <v>-</v>
      </c>
      <c r="F2730" s="303" t="str">
        <f>IF($D2730="","-",_xlfn.XLOOKUP($D2730,Fund.Meta!$A:$A,Fund.Meta!$E:$E,"-",0,1))</f>
        <v>-</v>
      </c>
      <c r="G2730" s="334"/>
      <c r="H2730" s="303" t="str">
        <f>IF($G2730="","-",_xlfn.XLOOKUP($G2730,Appr.Meta!$A:$A,Appr.Meta!$D:$D,"-",0,1))</f>
        <v>-</v>
      </c>
      <c r="I2730" s="302"/>
      <c r="J2730" s="303" t="str">
        <f>IF($I2730="","-",_xlfn.XLOOKUP($I2730,'CC.Meta'!$A:$A,'CC.Meta'!$D:$D,"-",0,1))</f>
        <v>-</v>
      </c>
      <c r="K2730" s="302"/>
      <c r="L2730" s="146" t="str">
        <f>IF($K2730="","-",_xlfn.XLOOKUP($K2730,Obj.Meta!$A:$A,Obj.Meta!$D:$D,"-",0,1))</f>
        <v>-</v>
      </c>
      <c r="M2730" s="300" t="str">
        <f>IF($K2730="","-",_xlfn.XLOOKUP($K2730,Obj.Meta!$A:$A,Obj.Meta!$F:$F,"-",0,1))</f>
        <v>-</v>
      </c>
      <c r="N2730" s="337" t="str">
        <f t="shared" si="85"/>
        <v>---</v>
      </c>
      <c r="O2730" s="333"/>
      <c r="P2730" s="54"/>
      <c r="Q2730" s="52"/>
      <c r="R2730" s="34"/>
      <c r="S2730" s="53"/>
      <c r="T2730" s="208"/>
      <c r="U2730" s="726"/>
      <c r="V2730" s="206"/>
      <c r="W2730" s="206"/>
      <c r="X2730" s="678"/>
      <c r="Y2730" s="34"/>
      <c r="Z2730" s="610"/>
      <c r="AA2730" s="608"/>
    </row>
    <row r="2731" spans="1:27">
      <c r="A2731" s="145" t="str">
        <f t="shared" si="84"/>
        <v>-</v>
      </c>
      <c r="B2731" s="146" t="str">
        <f>_xlfn.XLOOKUP($A2731,Dept.Meta!$A:$A,Dept.Meta!$F:$F,"-",0,1)</f>
        <v>-</v>
      </c>
      <c r="C2731" s="629" t="str">
        <f>_xlfn.XLOOKUP(_xlfn.CONCAT($G2731,"-",$I2731),Div.Meta!$H:$H,Div.Meta!$C:$C,"-",0,1)</f>
        <v>-</v>
      </c>
      <c r="D2731" s="302"/>
      <c r="E2731" s="146" t="str">
        <f>IF($D2731="","-",_xlfn.XLOOKUP($D2731,Fund.Meta!$A:$A,Fund.Meta!$D:$D,"-",0,1))</f>
        <v>-</v>
      </c>
      <c r="F2731" s="303" t="str">
        <f>IF($D2731="","-",_xlfn.XLOOKUP($D2731,Fund.Meta!$A:$A,Fund.Meta!$E:$E,"-",0,1))</f>
        <v>-</v>
      </c>
      <c r="G2731" s="334"/>
      <c r="H2731" s="303" t="str">
        <f>IF($G2731="","-",_xlfn.XLOOKUP($G2731,Appr.Meta!$A:$A,Appr.Meta!$D:$D,"-",0,1))</f>
        <v>-</v>
      </c>
      <c r="I2731" s="302"/>
      <c r="J2731" s="303" t="str">
        <f>IF($I2731="","-",_xlfn.XLOOKUP($I2731,'CC.Meta'!$A:$A,'CC.Meta'!$D:$D,"-",0,1))</f>
        <v>-</v>
      </c>
      <c r="K2731" s="302"/>
      <c r="L2731" s="146" t="str">
        <f>IF($K2731="","-",_xlfn.XLOOKUP($K2731,Obj.Meta!$A:$A,Obj.Meta!$D:$D,"-",0,1))</f>
        <v>-</v>
      </c>
      <c r="M2731" s="300" t="str">
        <f>IF($K2731="","-",_xlfn.XLOOKUP($K2731,Obj.Meta!$A:$A,Obj.Meta!$F:$F,"-",0,1))</f>
        <v>-</v>
      </c>
      <c r="N2731" s="337" t="str">
        <f t="shared" si="85"/>
        <v>---</v>
      </c>
      <c r="O2731" s="333"/>
      <c r="P2731" s="54"/>
      <c r="Q2731" s="52"/>
      <c r="R2731" s="34"/>
      <c r="S2731" s="53"/>
      <c r="T2731" s="208"/>
      <c r="U2731" s="726"/>
      <c r="V2731" s="206"/>
      <c r="W2731" s="206"/>
      <c r="X2731" s="678"/>
      <c r="Y2731" s="34"/>
      <c r="Z2731" s="610"/>
      <c r="AA2731" s="608"/>
    </row>
    <row r="2732" spans="1:27">
      <c r="A2732" s="145" t="str">
        <f t="shared" si="84"/>
        <v>-</v>
      </c>
      <c r="B2732" s="146" t="str">
        <f>_xlfn.XLOOKUP($A2732,Dept.Meta!$A:$A,Dept.Meta!$F:$F,"-",0,1)</f>
        <v>-</v>
      </c>
      <c r="C2732" s="629" t="str">
        <f>_xlfn.XLOOKUP(_xlfn.CONCAT($G2732,"-",$I2732),Div.Meta!$H:$H,Div.Meta!$C:$C,"-",0,1)</f>
        <v>-</v>
      </c>
      <c r="D2732" s="302"/>
      <c r="E2732" s="146" t="str">
        <f>IF($D2732="","-",_xlfn.XLOOKUP($D2732,Fund.Meta!$A:$A,Fund.Meta!$D:$D,"-",0,1))</f>
        <v>-</v>
      </c>
      <c r="F2732" s="303" t="str">
        <f>IF($D2732="","-",_xlfn.XLOOKUP($D2732,Fund.Meta!$A:$A,Fund.Meta!$E:$E,"-",0,1))</f>
        <v>-</v>
      </c>
      <c r="G2732" s="334"/>
      <c r="H2732" s="303" t="str">
        <f>IF($G2732="","-",_xlfn.XLOOKUP($G2732,Appr.Meta!$A:$A,Appr.Meta!$D:$D,"-",0,1))</f>
        <v>-</v>
      </c>
      <c r="I2732" s="302"/>
      <c r="J2732" s="303" t="str">
        <f>IF($I2732="","-",_xlfn.XLOOKUP($I2732,'CC.Meta'!$A:$A,'CC.Meta'!$D:$D,"-",0,1))</f>
        <v>-</v>
      </c>
      <c r="K2732" s="302"/>
      <c r="L2732" s="146" t="str">
        <f>IF($K2732="","-",_xlfn.XLOOKUP($K2732,Obj.Meta!$A:$A,Obj.Meta!$D:$D,"-",0,1))</f>
        <v>-</v>
      </c>
      <c r="M2732" s="300" t="str">
        <f>IF($K2732="","-",_xlfn.XLOOKUP($K2732,Obj.Meta!$A:$A,Obj.Meta!$F:$F,"-",0,1))</f>
        <v>-</v>
      </c>
      <c r="N2732" s="337" t="str">
        <f t="shared" si="85"/>
        <v>---</v>
      </c>
      <c r="O2732" s="333"/>
      <c r="P2732" s="54"/>
      <c r="Q2732" s="52"/>
      <c r="R2732" s="34"/>
      <c r="S2732" s="53"/>
      <c r="T2732" s="208"/>
      <c r="U2732" s="726"/>
      <c r="V2732" s="206"/>
      <c r="W2732" s="206"/>
      <c r="X2732" s="678"/>
      <c r="Y2732" s="34"/>
      <c r="Z2732" s="610"/>
      <c r="AA2732" s="608"/>
    </row>
    <row r="2733" spans="1:27">
      <c r="A2733" s="145" t="str">
        <f t="shared" si="84"/>
        <v>-</v>
      </c>
      <c r="B2733" s="146" t="str">
        <f>_xlfn.XLOOKUP($A2733,Dept.Meta!$A:$A,Dept.Meta!$F:$F,"-",0,1)</f>
        <v>-</v>
      </c>
      <c r="C2733" s="629" t="str">
        <f>_xlfn.XLOOKUP(_xlfn.CONCAT($G2733,"-",$I2733),Div.Meta!$H:$H,Div.Meta!$C:$C,"-",0,1)</f>
        <v>-</v>
      </c>
      <c r="D2733" s="302"/>
      <c r="E2733" s="146" t="str">
        <f>IF($D2733="","-",_xlfn.XLOOKUP($D2733,Fund.Meta!$A:$A,Fund.Meta!$D:$D,"-",0,1))</f>
        <v>-</v>
      </c>
      <c r="F2733" s="303" t="str">
        <f>IF($D2733="","-",_xlfn.XLOOKUP($D2733,Fund.Meta!$A:$A,Fund.Meta!$E:$E,"-",0,1))</f>
        <v>-</v>
      </c>
      <c r="G2733" s="334"/>
      <c r="H2733" s="303" t="str">
        <f>IF($G2733="","-",_xlfn.XLOOKUP($G2733,Appr.Meta!$A:$A,Appr.Meta!$D:$D,"-",0,1))</f>
        <v>-</v>
      </c>
      <c r="I2733" s="302"/>
      <c r="J2733" s="303" t="str">
        <f>IF($I2733="","-",_xlfn.XLOOKUP($I2733,'CC.Meta'!$A:$A,'CC.Meta'!$D:$D,"-",0,1))</f>
        <v>-</v>
      </c>
      <c r="K2733" s="302"/>
      <c r="L2733" s="146" t="str">
        <f>IF($K2733="","-",_xlfn.XLOOKUP($K2733,Obj.Meta!$A:$A,Obj.Meta!$D:$D,"-",0,1))</f>
        <v>-</v>
      </c>
      <c r="M2733" s="300" t="str">
        <f>IF($K2733="","-",_xlfn.XLOOKUP($K2733,Obj.Meta!$A:$A,Obj.Meta!$F:$F,"-",0,1))</f>
        <v>-</v>
      </c>
      <c r="N2733" s="337" t="str">
        <f t="shared" si="85"/>
        <v>---</v>
      </c>
      <c r="O2733" s="333"/>
      <c r="P2733" s="54"/>
      <c r="Q2733" s="52"/>
      <c r="R2733" s="34"/>
      <c r="S2733" s="53"/>
      <c r="T2733" s="208"/>
      <c r="U2733" s="726"/>
      <c r="V2733" s="206"/>
      <c r="W2733" s="206"/>
      <c r="X2733" s="678"/>
      <c r="Y2733" s="34"/>
      <c r="Z2733" s="610"/>
      <c r="AA2733" s="608"/>
    </row>
    <row r="2734" spans="1:27">
      <c r="A2734" s="145" t="str">
        <f t="shared" si="84"/>
        <v>-</v>
      </c>
      <c r="B2734" s="146" t="str">
        <f>_xlfn.XLOOKUP($A2734,Dept.Meta!$A:$A,Dept.Meta!$F:$F,"-",0,1)</f>
        <v>-</v>
      </c>
      <c r="C2734" s="629" t="str">
        <f>_xlfn.XLOOKUP(_xlfn.CONCAT($G2734,"-",$I2734),Div.Meta!$H:$H,Div.Meta!$C:$C,"-",0,1)</f>
        <v>-</v>
      </c>
      <c r="D2734" s="302"/>
      <c r="E2734" s="146" t="str">
        <f>IF($D2734="","-",_xlfn.XLOOKUP($D2734,Fund.Meta!$A:$A,Fund.Meta!$D:$D,"-",0,1))</f>
        <v>-</v>
      </c>
      <c r="F2734" s="303" t="str">
        <f>IF($D2734="","-",_xlfn.XLOOKUP($D2734,Fund.Meta!$A:$A,Fund.Meta!$E:$E,"-",0,1))</f>
        <v>-</v>
      </c>
      <c r="G2734" s="334"/>
      <c r="H2734" s="303" t="str">
        <f>IF($G2734="","-",_xlfn.XLOOKUP($G2734,Appr.Meta!$A:$A,Appr.Meta!$D:$D,"-",0,1))</f>
        <v>-</v>
      </c>
      <c r="I2734" s="302"/>
      <c r="J2734" s="303" t="str">
        <f>IF($I2734="","-",_xlfn.XLOOKUP($I2734,'CC.Meta'!$A:$A,'CC.Meta'!$D:$D,"-",0,1))</f>
        <v>-</v>
      </c>
      <c r="K2734" s="302"/>
      <c r="L2734" s="146" t="str">
        <f>IF($K2734="","-",_xlfn.XLOOKUP($K2734,Obj.Meta!$A:$A,Obj.Meta!$D:$D,"-",0,1))</f>
        <v>-</v>
      </c>
      <c r="M2734" s="300" t="str">
        <f>IF($K2734="","-",_xlfn.XLOOKUP($K2734,Obj.Meta!$A:$A,Obj.Meta!$F:$F,"-",0,1))</f>
        <v>-</v>
      </c>
      <c r="N2734" s="337" t="str">
        <f t="shared" si="85"/>
        <v>---</v>
      </c>
      <c r="O2734" s="333"/>
      <c r="P2734" s="54"/>
      <c r="Q2734" s="52"/>
      <c r="R2734" s="34"/>
      <c r="S2734" s="53"/>
      <c r="T2734" s="208"/>
      <c r="U2734" s="726"/>
      <c r="V2734" s="206"/>
      <c r="W2734" s="206"/>
      <c r="X2734" s="678"/>
      <c r="Y2734" s="34"/>
      <c r="Z2734" s="610"/>
      <c r="AA2734" s="608"/>
    </row>
    <row r="2735" spans="1:27">
      <c r="A2735" s="145" t="str">
        <f t="shared" si="84"/>
        <v>-</v>
      </c>
      <c r="B2735" s="146" t="str">
        <f>_xlfn.XLOOKUP($A2735,Dept.Meta!$A:$A,Dept.Meta!$F:$F,"-",0,1)</f>
        <v>-</v>
      </c>
      <c r="C2735" s="629" t="str">
        <f>_xlfn.XLOOKUP(_xlfn.CONCAT($G2735,"-",$I2735),Div.Meta!$H:$H,Div.Meta!$C:$C,"-",0,1)</f>
        <v>-</v>
      </c>
      <c r="D2735" s="302"/>
      <c r="E2735" s="146" t="str">
        <f>IF($D2735="","-",_xlfn.XLOOKUP($D2735,Fund.Meta!$A:$A,Fund.Meta!$D:$D,"-",0,1))</f>
        <v>-</v>
      </c>
      <c r="F2735" s="303" t="str">
        <f>IF($D2735="","-",_xlfn.XLOOKUP($D2735,Fund.Meta!$A:$A,Fund.Meta!$E:$E,"-",0,1))</f>
        <v>-</v>
      </c>
      <c r="G2735" s="334"/>
      <c r="H2735" s="303" t="str">
        <f>IF($G2735="","-",_xlfn.XLOOKUP($G2735,Appr.Meta!$A:$A,Appr.Meta!$D:$D,"-",0,1))</f>
        <v>-</v>
      </c>
      <c r="I2735" s="302"/>
      <c r="J2735" s="303" t="str">
        <f>IF($I2735="","-",_xlfn.XLOOKUP($I2735,'CC.Meta'!$A:$A,'CC.Meta'!$D:$D,"-",0,1))</f>
        <v>-</v>
      </c>
      <c r="K2735" s="302"/>
      <c r="L2735" s="146" t="str">
        <f>IF($K2735="","-",_xlfn.XLOOKUP($K2735,Obj.Meta!$A:$A,Obj.Meta!$D:$D,"-",0,1))</f>
        <v>-</v>
      </c>
      <c r="M2735" s="300" t="str">
        <f>IF($K2735="","-",_xlfn.XLOOKUP($K2735,Obj.Meta!$A:$A,Obj.Meta!$F:$F,"-",0,1))</f>
        <v>-</v>
      </c>
      <c r="N2735" s="337" t="str">
        <f t="shared" si="85"/>
        <v>---</v>
      </c>
      <c r="O2735" s="333"/>
      <c r="P2735" s="54"/>
      <c r="Q2735" s="52"/>
      <c r="R2735" s="34"/>
      <c r="S2735" s="53"/>
      <c r="T2735" s="208"/>
      <c r="U2735" s="726"/>
      <c r="V2735" s="206"/>
      <c r="W2735" s="206"/>
      <c r="X2735" s="678"/>
      <c r="Y2735" s="34"/>
      <c r="Z2735" s="610"/>
      <c r="AA2735" s="608"/>
    </row>
    <row r="2736" spans="1:27">
      <c r="A2736" s="145" t="str">
        <f t="shared" si="84"/>
        <v>-</v>
      </c>
      <c r="B2736" s="146" t="str">
        <f>_xlfn.XLOOKUP($A2736,Dept.Meta!$A:$A,Dept.Meta!$F:$F,"-",0,1)</f>
        <v>-</v>
      </c>
      <c r="C2736" s="629" t="str">
        <f>_xlfn.XLOOKUP(_xlfn.CONCAT($G2736,"-",$I2736),Div.Meta!$H:$H,Div.Meta!$C:$C,"-",0,1)</f>
        <v>-</v>
      </c>
      <c r="D2736" s="302"/>
      <c r="E2736" s="146" t="str">
        <f>IF($D2736="","-",_xlfn.XLOOKUP($D2736,Fund.Meta!$A:$A,Fund.Meta!$D:$D,"-",0,1))</f>
        <v>-</v>
      </c>
      <c r="F2736" s="303" t="str">
        <f>IF($D2736="","-",_xlfn.XLOOKUP($D2736,Fund.Meta!$A:$A,Fund.Meta!$E:$E,"-",0,1))</f>
        <v>-</v>
      </c>
      <c r="G2736" s="334"/>
      <c r="H2736" s="303" t="str">
        <f>IF($G2736="","-",_xlfn.XLOOKUP($G2736,Appr.Meta!$A:$A,Appr.Meta!$D:$D,"-",0,1))</f>
        <v>-</v>
      </c>
      <c r="I2736" s="302"/>
      <c r="J2736" s="303" t="str">
        <f>IF($I2736="","-",_xlfn.XLOOKUP($I2736,'CC.Meta'!$A:$A,'CC.Meta'!$D:$D,"-",0,1))</f>
        <v>-</v>
      </c>
      <c r="K2736" s="302"/>
      <c r="L2736" s="146" t="str">
        <f>IF($K2736="","-",_xlfn.XLOOKUP($K2736,Obj.Meta!$A:$A,Obj.Meta!$D:$D,"-",0,1))</f>
        <v>-</v>
      </c>
      <c r="M2736" s="300" t="str">
        <f>IF($K2736="","-",_xlfn.XLOOKUP($K2736,Obj.Meta!$A:$A,Obj.Meta!$F:$F,"-",0,1))</f>
        <v>-</v>
      </c>
      <c r="N2736" s="337" t="str">
        <f t="shared" si="85"/>
        <v>---</v>
      </c>
      <c r="O2736" s="333"/>
      <c r="P2736" s="54"/>
      <c r="Q2736" s="52"/>
      <c r="R2736" s="34"/>
      <c r="S2736" s="53"/>
      <c r="T2736" s="208"/>
      <c r="U2736" s="726"/>
      <c r="V2736" s="206"/>
      <c r="W2736" s="206"/>
      <c r="X2736" s="678"/>
      <c r="Y2736" s="34"/>
      <c r="Z2736" s="610"/>
      <c r="AA2736" s="608"/>
    </row>
    <row r="2737" spans="1:27">
      <c r="A2737" s="145" t="str">
        <f t="shared" si="84"/>
        <v>-</v>
      </c>
      <c r="B2737" s="146" t="str">
        <f>_xlfn.XLOOKUP($A2737,Dept.Meta!$A:$A,Dept.Meta!$F:$F,"-",0,1)</f>
        <v>-</v>
      </c>
      <c r="C2737" s="629" t="str">
        <f>_xlfn.XLOOKUP(_xlfn.CONCAT($G2737,"-",$I2737),Div.Meta!$H:$H,Div.Meta!$C:$C,"-",0,1)</f>
        <v>-</v>
      </c>
      <c r="D2737" s="302"/>
      <c r="E2737" s="146" t="str">
        <f>IF($D2737="","-",_xlfn.XLOOKUP($D2737,Fund.Meta!$A:$A,Fund.Meta!$D:$D,"-",0,1))</f>
        <v>-</v>
      </c>
      <c r="F2737" s="303" t="str">
        <f>IF($D2737="","-",_xlfn.XLOOKUP($D2737,Fund.Meta!$A:$A,Fund.Meta!$E:$E,"-",0,1))</f>
        <v>-</v>
      </c>
      <c r="G2737" s="334"/>
      <c r="H2737" s="303" t="str">
        <f>IF($G2737="","-",_xlfn.XLOOKUP($G2737,Appr.Meta!$A:$A,Appr.Meta!$D:$D,"-",0,1))</f>
        <v>-</v>
      </c>
      <c r="I2737" s="302"/>
      <c r="J2737" s="303" t="str">
        <f>IF($I2737="","-",_xlfn.XLOOKUP($I2737,'CC.Meta'!$A:$A,'CC.Meta'!$D:$D,"-",0,1))</f>
        <v>-</v>
      </c>
      <c r="K2737" s="302"/>
      <c r="L2737" s="146" t="str">
        <f>IF($K2737="","-",_xlfn.XLOOKUP($K2737,Obj.Meta!$A:$A,Obj.Meta!$D:$D,"-",0,1))</f>
        <v>-</v>
      </c>
      <c r="M2737" s="300" t="str">
        <f>IF($K2737="","-",_xlfn.XLOOKUP($K2737,Obj.Meta!$A:$A,Obj.Meta!$F:$F,"-",0,1))</f>
        <v>-</v>
      </c>
      <c r="N2737" s="337" t="str">
        <f t="shared" si="85"/>
        <v>---</v>
      </c>
      <c r="O2737" s="333"/>
      <c r="P2737" s="54"/>
      <c r="Q2737" s="52"/>
      <c r="R2737" s="34"/>
      <c r="S2737" s="53"/>
      <c r="T2737" s="208"/>
      <c r="U2737" s="726"/>
      <c r="V2737" s="206"/>
      <c r="W2737" s="206"/>
      <c r="X2737" s="678"/>
      <c r="Y2737" s="34"/>
      <c r="Z2737" s="610"/>
      <c r="AA2737" s="608"/>
    </row>
    <row r="2738" spans="1:27">
      <c r="A2738" s="145" t="str">
        <f t="shared" si="84"/>
        <v>-</v>
      </c>
      <c r="B2738" s="146" t="str">
        <f>_xlfn.XLOOKUP($A2738,Dept.Meta!$A:$A,Dept.Meta!$F:$F,"-",0,1)</f>
        <v>-</v>
      </c>
      <c r="C2738" s="629" t="str">
        <f>_xlfn.XLOOKUP(_xlfn.CONCAT($G2738,"-",$I2738),Div.Meta!$H:$H,Div.Meta!$C:$C,"-",0,1)</f>
        <v>-</v>
      </c>
      <c r="D2738" s="302"/>
      <c r="E2738" s="146" t="str">
        <f>IF($D2738="","-",_xlfn.XLOOKUP($D2738,Fund.Meta!$A:$A,Fund.Meta!$D:$D,"-",0,1))</f>
        <v>-</v>
      </c>
      <c r="F2738" s="303" t="str">
        <f>IF($D2738="","-",_xlfn.XLOOKUP($D2738,Fund.Meta!$A:$A,Fund.Meta!$E:$E,"-",0,1))</f>
        <v>-</v>
      </c>
      <c r="G2738" s="334"/>
      <c r="H2738" s="303" t="str">
        <f>IF($G2738="","-",_xlfn.XLOOKUP($G2738,Appr.Meta!$A:$A,Appr.Meta!$D:$D,"-",0,1))</f>
        <v>-</v>
      </c>
      <c r="I2738" s="302"/>
      <c r="J2738" s="303" t="str">
        <f>IF($I2738="","-",_xlfn.XLOOKUP($I2738,'CC.Meta'!$A:$A,'CC.Meta'!$D:$D,"-",0,1))</f>
        <v>-</v>
      </c>
      <c r="K2738" s="302"/>
      <c r="L2738" s="146" t="str">
        <f>IF($K2738="","-",_xlfn.XLOOKUP($K2738,Obj.Meta!$A:$A,Obj.Meta!$D:$D,"-",0,1))</f>
        <v>-</v>
      </c>
      <c r="M2738" s="300" t="str">
        <f>IF($K2738="","-",_xlfn.XLOOKUP($K2738,Obj.Meta!$A:$A,Obj.Meta!$F:$F,"-",0,1))</f>
        <v>-</v>
      </c>
      <c r="N2738" s="337" t="str">
        <f t="shared" si="85"/>
        <v>---</v>
      </c>
      <c r="O2738" s="333"/>
      <c r="P2738" s="54"/>
      <c r="Q2738" s="52"/>
      <c r="R2738" s="34"/>
      <c r="S2738" s="53"/>
      <c r="T2738" s="208"/>
      <c r="U2738" s="726"/>
      <c r="V2738" s="206"/>
      <c r="W2738" s="206"/>
      <c r="X2738" s="678"/>
      <c r="Y2738" s="34"/>
      <c r="Z2738" s="610"/>
      <c r="AA2738" s="608"/>
    </row>
    <row r="2739" spans="1:27">
      <c r="A2739" s="145" t="str">
        <f t="shared" si="84"/>
        <v>-</v>
      </c>
      <c r="B2739" s="146" t="str">
        <f>_xlfn.XLOOKUP($A2739,Dept.Meta!$A:$A,Dept.Meta!$F:$F,"-",0,1)</f>
        <v>-</v>
      </c>
      <c r="C2739" s="629" t="str">
        <f>_xlfn.XLOOKUP(_xlfn.CONCAT($G2739,"-",$I2739),Div.Meta!$H:$H,Div.Meta!$C:$C,"-",0,1)</f>
        <v>-</v>
      </c>
      <c r="D2739" s="302"/>
      <c r="E2739" s="146" t="str">
        <f>IF($D2739="","-",_xlfn.XLOOKUP($D2739,Fund.Meta!$A:$A,Fund.Meta!$D:$D,"-",0,1))</f>
        <v>-</v>
      </c>
      <c r="F2739" s="303" t="str">
        <f>IF($D2739="","-",_xlfn.XLOOKUP($D2739,Fund.Meta!$A:$A,Fund.Meta!$E:$E,"-",0,1))</f>
        <v>-</v>
      </c>
      <c r="G2739" s="334"/>
      <c r="H2739" s="303" t="str">
        <f>IF($G2739="","-",_xlfn.XLOOKUP($G2739,Appr.Meta!$A:$A,Appr.Meta!$D:$D,"-",0,1))</f>
        <v>-</v>
      </c>
      <c r="I2739" s="302"/>
      <c r="J2739" s="303" t="str">
        <f>IF($I2739="","-",_xlfn.XLOOKUP($I2739,'CC.Meta'!$A:$A,'CC.Meta'!$D:$D,"-",0,1))</f>
        <v>-</v>
      </c>
      <c r="K2739" s="302"/>
      <c r="L2739" s="146" t="str">
        <f>IF($K2739="","-",_xlfn.XLOOKUP($K2739,Obj.Meta!$A:$A,Obj.Meta!$D:$D,"-",0,1))</f>
        <v>-</v>
      </c>
      <c r="M2739" s="300" t="str">
        <f>IF($K2739="","-",_xlfn.XLOOKUP($K2739,Obj.Meta!$A:$A,Obj.Meta!$F:$F,"-",0,1))</f>
        <v>-</v>
      </c>
      <c r="N2739" s="337" t="str">
        <f t="shared" si="85"/>
        <v>---</v>
      </c>
      <c r="O2739" s="333"/>
      <c r="P2739" s="54"/>
      <c r="Q2739" s="52"/>
      <c r="R2739" s="34"/>
      <c r="S2739" s="53"/>
      <c r="T2739" s="208"/>
      <c r="U2739" s="726"/>
      <c r="V2739" s="206"/>
      <c r="W2739" s="206"/>
      <c r="X2739" s="678"/>
      <c r="Y2739" s="34"/>
      <c r="Z2739" s="610"/>
      <c r="AA2739" s="608"/>
    </row>
    <row r="2740" spans="1:27">
      <c r="A2740" s="145" t="str">
        <f t="shared" si="84"/>
        <v>-</v>
      </c>
      <c r="B2740" s="146" t="str">
        <f>_xlfn.XLOOKUP($A2740,Dept.Meta!$A:$A,Dept.Meta!$F:$F,"-",0,1)</f>
        <v>-</v>
      </c>
      <c r="C2740" s="629" t="str">
        <f>_xlfn.XLOOKUP(_xlfn.CONCAT($G2740,"-",$I2740),Div.Meta!$H:$H,Div.Meta!$C:$C,"-",0,1)</f>
        <v>-</v>
      </c>
      <c r="D2740" s="302"/>
      <c r="E2740" s="146" t="str">
        <f>IF($D2740="","-",_xlfn.XLOOKUP($D2740,Fund.Meta!$A:$A,Fund.Meta!$D:$D,"-",0,1))</f>
        <v>-</v>
      </c>
      <c r="F2740" s="303" t="str">
        <f>IF($D2740="","-",_xlfn.XLOOKUP($D2740,Fund.Meta!$A:$A,Fund.Meta!$E:$E,"-",0,1))</f>
        <v>-</v>
      </c>
      <c r="G2740" s="334"/>
      <c r="H2740" s="303" t="str">
        <f>IF($G2740="","-",_xlfn.XLOOKUP($G2740,Appr.Meta!$A:$A,Appr.Meta!$D:$D,"-",0,1))</f>
        <v>-</v>
      </c>
      <c r="I2740" s="302"/>
      <c r="J2740" s="303" t="str">
        <f>IF($I2740="","-",_xlfn.XLOOKUP($I2740,'CC.Meta'!$A:$A,'CC.Meta'!$D:$D,"-",0,1))</f>
        <v>-</v>
      </c>
      <c r="K2740" s="302"/>
      <c r="L2740" s="146" t="str">
        <f>IF($K2740="","-",_xlfn.XLOOKUP($K2740,Obj.Meta!$A:$A,Obj.Meta!$D:$D,"-",0,1))</f>
        <v>-</v>
      </c>
      <c r="M2740" s="300" t="str">
        <f>IF($K2740="","-",_xlfn.XLOOKUP($K2740,Obj.Meta!$A:$A,Obj.Meta!$F:$F,"-",0,1))</f>
        <v>-</v>
      </c>
      <c r="N2740" s="337" t="str">
        <f t="shared" si="85"/>
        <v>---</v>
      </c>
      <c r="O2740" s="333"/>
      <c r="P2740" s="54"/>
      <c r="Q2740" s="52"/>
      <c r="R2740" s="34"/>
      <c r="S2740" s="53"/>
      <c r="T2740" s="208"/>
      <c r="U2740" s="726"/>
      <c r="V2740" s="206"/>
      <c r="W2740" s="206"/>
      <c r="X2740" s="678"/>
      <c r="Y2740" s="34"/>
      <c r="Z2740" s="610"/>
      <c r="AA2740" s="608"/>
    </row>
    <row r="2741" spans="1:27">
      <c r="A2741" s="145" t="str">
        <f t="shared" si="84"/>
        <v>-</v>
      </c>
      <c r="B2741" s="146" t="str">
        <f>_xlfn.XLOOKUP($A2741,Dept.Meta!$A:$A,Dept.Meta!$F:$F,"-",0,1)</f>
        <v>-</v>
      </c>
      <c r="C2741" s="629" t="str">
        <f>_xlfn.XLOOKUP(_xlfn.CONCAT($G2741,"-",$I2741),Div.Meta!$H:$H,Div.Meta!$C:$C,"-",0,1)</f>
        <v>-</v>
      </c>
      <c r="D2741" s="302"/>
      <c r="E2741" s="146" t="str">
        <f>IF($D2741="","-",_xlfn.XLOOKUP($D2741,Fund.Meta!$A:$A,Fund.Meta!$D:$D,"-",0,1))</f>
        <v>-</v>
      </c>
      <c r="F2741" s="303" t="str">
        <f>IF($D2741="","-",_xlfn.XLOOKUP($D2741,Fund.Meta!$A:$A,Fund.Meta!$E:$E,"-",0,1))</f>
        <v>-</v>
      </c>
      <c r="G2741" s="334"/>
      <c r="H2741" s="303" t="str">
        <f>IF($G2741="","-",_xlfn.XLOOKUP($G2741,Appr.Meta!$A:$A,Appr.Meta!$D:$D,"-",0,1))</f>
        <v>-</v>
      </c>
      <c r="I2741" s="302"/>
      <c r="J2741" s="303" t="str">
        <f>IF($I2741="","-",_xlfn.XLOOKUP($I2741,'CC.Meta'!$A:$A,'CC.Meta'!$D:$D,"-",0,1))</f>
        <v>-</v>
      </c>
      <c r="K2741" s="302"/>
      <c r="L2741" s="146" t="str">
        <f>IF($K2741="","-",_xlfn.XLOOKUP($K2741,Obj.Meta!$A:$A,Obj.Meta!$D:$D,"-",0,1))</f>
        <v>-</v>
      </c>
      <c r="M2741" s="300" t="str">
        <f>IF($K2741="","-",_xlfn.XLOOKUP($K2741,Obj.Meta!$A:$A,Obj.Meta!$F:$F,"-",0,1))</f>
        <v>-</v>
      </c>
      <c r="N2741" s="337" t="str">
        <f t="shared" si="85"/>
        <v>---</v>
      </c>
      <c r="O2741" s="333"/>
      <c r="P2741" s="54"/>
      <c r="Q2741" s="52"/>
      <c r="R2741" s="34"/>
      <c r="S2741" s="53"/>
      <c r="T2741" s="208"/>
      <c r="U2741" s="726"/>
      <c r="V2741" s="206"/>
      <c r="W2741" s="206"/>
      <c r="X2741" s="678"/>
      <c r="Y2741" s="34"/>
      <c r="Z2741" s="610"/>
      <c r="AA2741" s="608"/>
    </row>
    <row r="2742" spans="1:27">
      <c r="A2742" s="145" t="str">
        <f t="shared" si="84"/>
        <v>-</v>
      </c>
      <c r="B2742" s="146" t="str">
        <f>_xlfn.XLOOKUP($A2742,Dept.Meta!$A:$A,Dept.Meta!$F:$F,"-",0,1)</f>
        <v>-</v>
      </c>
      <c r="C2742" s="629" t="str">
        <f>_xlfn.XLOOKUP(_xlfn.CONCAT($G2742,"-",$I2742),Div.Meta!$H:$H,Div.Meta!$C:$C,"-",0,1)</f>
        <v>-</v>
      </c>
      <c r="D2742" s="302"/>
      <c r="E2742" s="146" t="str">
        <f>IF($D2742="","-",_xlfn.XLOOKUP($D2742,Fund.Meta!$A:$A,Fund.Meta!$D:$D,"-",0,1))</f>
        <v>-</v>
      </c>
      <c r="F2742" s="303" t="str">
        <f>IF($D2742="","-",_xlfn.XLOOKUP($D2742,Fund.Meta!$A:$A,Fund.Meta!$E:$E,"-",0,1))</f>
        <v>-</v>
      </c>
      <c r="G2742" s="334"/>
      <c r="H2742" s="303" t="str">
        <f>IF($G2742="","-",_xlfn.XLOOKUP($G2742,Appr.Meta!$A:$A,Appr.Meta!$D:$D,"-",0,1))</f>
        <v>-</v>
      </c>
      <c r="I2742" s="302"/>
      <c r="J2742" s="303" t="str">
        <f>IF($I2742="","-",_xlfn.XLOOKUP($I2742,'CC.Meta'!$A:$A,'CC.Meta'!$D:$D,"-",0,1))</f>
        <v>-</v>
      </c>
      <c r="K2742" s="302"/>
      <c r="L2742" s="146" t="str">
        <f>IF($K2742="","-",_xlfn.XLOOKUP($K2742,Obj.Meta!$A:$A,Obj.Meta!$D:$D,"-",0,1))</f>
        <v>-</v>
      </c>
      <c r="M2742" s="300" t="str">
        <f>IF($K2742="","-",_xlfn.XLOOKUP($K2742,Obj.Meta!$A:$A,Obj.Meta!$F:$F,"-",0,1))</f>
        <v>-</v>
      </c>
      <c r="N2742" s="337" t="str">
        <f t="shared" si="85"/>
        <v>---</v>
      </c>
      <c r="O2742" s="333"/>
      <c r="P2742" s="54"/>
      <c r="Q2742" s="52"/>
      <c r="R2742" s="34"/>
      <c r="S2742" s="53"/>
      <c r="T2742" s="208"/>
      <c r="U2742" s="726"/>
      <c r="V2742" s="206"/>
      <c r="W2742" s="206"/>
      <c r="X2742" s="678"/>
      <c r="Y2742" s="34"/>
      <c r="Z2742" s="610"/>
      <c r="AA2742" s="608"/>
    </row>
    <row r="2743" spans="1:27">
      <c r="A2743" s="145" t="str">
        <f t="shared" si="84"/>
        <v>-</v>
      </c>
      <c r="B2743" s="146" t="str">
        <f>_xlfn.XLOOKUP($A2743,Dept.Meta!$A:$A,Dept.Meta!$F:$F,"-",0,1)</f>
        <v>-</v>
      </c>
      <c r="C2743" s="629" t="str">
        <f>_xlfn.XLOOKUP(_xlfn.CONCAT($G2743,"-",$I2743),Div.Meta!$H:$H,Div.Meta!$C:$C,"-",0,1)</f>
        <v>-</v>
      </c>
      <c r="D2743" s="302"/>
      <c r="E2743" s="146" t="str">
        <f>IF($D2743="","-",_xlfn.XLOOKUP($D2743,Fund.Meta!$A:$A,Fund.Meta!$D:$D,"-",0,1))</f>
        <v>-</v>
      </c>
      <c r="F2743" s="303" t="str">
        <f>IF($D2743="","-",_xlfn.XLOOKUP($D2743,Fund.Meta!$A:$A,Fund.Meta!$E:$E,"-",0,1))</f>
        <v>-</v>
      </c>
      <c r="G2743" s="334"/>
      <c r="H2743" s="303" t="str">
        <f>IF($G2743="","-",_xlfn.XLOOKUP($G2743,Appr.Meta!$A:$A,Appr.Meta!$D:$D,"-",0,1))</f>
        <v>-</v>
      </c>
      <c r="I2743" s="302"/>
      <c r="J2743" s="303" t="str">
        <f>IF($I2743="","-",_xlfn.XLOOKUP($I2743,'CC.Meta'!$A:$A,'CC.Meta'!$D:$D,"-",0,1))</f>
        <v>-</v>
      </c>
      <c r="K2743" s="302"/>
      <c r="L2743" s="146" t="str">
        <f>IF($K2743="","-",_xlfn.XLOOKUP($K2743,Obj.Meta!$A:$A,Obj.Meta!$D:$D,"-",0,1))</f>
        <v>-</v>
      </c>
      <c r="M2743" s="300" t="str">
        <f>IF($K2743="","-",_xlfn.XLOOKUP($K2743,Obj.Meta!$A:$A,Obj.Meta!$F:$F,"-",0,1))</f>
        <v>-</v>
      </c>
      <c r="N2743" s="337" t="str">
        <f t="shared" si="85"/>
        <v>---</v>
      </c>
      <c r="O2743" s="333"/>
      <c r="P2743" s="54"/>
      <c r="Q2743" s="52"/>
      <c r="R2743" s="34"/>
      <c r="S2743" s="53"/>
      <c r="T2743" s="208"/>
      <c r="U2743" s="726"/>
      <c r="V2743" s="206"/>
      <c r="W2743" s="206"/>
      <c r="X2743" s="678"/>
      <c r="Y2743" s="34"/>
      <c r="Z2743" s="610"/>
      <c r="AA2743" s="608"/>
    </row>
    <row r="2744" spans="1:27">
      <c r="A2744" s="145" t="str">
        <f t="shared" si="84"/>
        <v>-</v>
      </c>
      <c r="B2744" s="146" t="str">
        <f>_xlfn.XLOOKUP($A2744,Dept.Meta!$A:$A,Dept.Meta!$F:$F,"-",0,1)</f>
        <v>-</v>
      </c>
      <c r="C2744" s="629" t="str">
        <f>_xlfn.XLOOKUP(_xlfn.CONCAT($G2744,"-",$I2744),Div.Meta!$H:$H,Div.Meta!$C:$C,"-",0,1)</f>
        <v>-</v>
      </c>
      <c r="D2744" s="302"/>
      <c r="E2744" s="146" t="str">
        <f>IF($D2744="","-",_xlfn.XLOOKUP($D2744,Fund.Meta!$A:$A,Fund.Meta!$D:$D,"-",0,1))</f>
        <v>-</v>
      </c>
      <c r="F2744" s="303" t="str">
        <f>IF($D2744="","-",_xlfn.XLOOKUP($D2744,Fund.Meta!$A:$A,Fund.Meta!$E:$E,"-",0,1))</f>
        <v>-</v>
      </c>
      <c r="G2744" s="334"/>
      <c r="H2744" s="303" t="str">
        <f>IF($G2744="","-",_xlfn.XLOOKUP($G2744,Appr.Meta!$A:$A,Appr.Meta!$D:$D,"-",0,1))</f>
        <v>-</v>
      </c>
      <c r="I2744" s="302"/>
      <c r="J2744" s="303" t="str">
        <f>IF($I2744="","-",_xlfn.XLOOKUP($I2744,'CC.Meta'!$A:$A,'CC.Meta'!$D:$D,"-",0,1))</f>
        <v>-</v>
      </c>
      <c r="K2744" s="302"/>
      <c r="L2744" s="146" t="str">
        <f>IF($K2744="","-",_xlfn.XLOOKUP($K2744,Obj.Meta!$A:$A,Obj.Meta!$D:$D,"-",0,1))</f>
        <v>-</v>
      </c>
      <c r="M2744" s="300" t="str">
        <f>IF($K2744="","-",_xlfn.XLOOKUP($K2744,Obj.Meta!$A:$A,Obj.Meta!$F:$F,"-",0,1))</f>
        <v>-</v>
      </c>
      <c r="N2744" s="337" t="str">
        <f t="shared" si="85"/>
        <v>---</v>
      </c>
      <c r="O2744" s="333"/>
      <c r="P2744" s="54"/>
      <c r="Q2744" s="52"/>
      <c r="R2744" s="34"/>
      <c r="S2744" s="53"/>
      <c r="T2744" s="208"/>
      <c r="U2744" s="726"/>
      <c r="V2744" s="206"/>
      <c r="W2744" s="206"/>
      <c r="X2744" s="678"/>
      <c r="Y2744" s="34"/>
      <c r="Z2744" s="610"/>
      <c r="AA2744" s="608"/>
    </row>
    <row r="2745" spans="1:27">
      <c r="A2745" s="145" t="str">
        <f t="shared" si="84"/>
        <v>-</v>
      </c>
      <c r="B2745" s="146" t="str">
        <f>_xlfn.XLOOKUP($A2745,Dept.Meta!$A:$A,Dept.Meta!$F:$F,"-",0,1)</f>
        <v>-</v>
      </c>
      <c r="C2745" s="629" t="str">
        <f>_xlfn.XLOOKUP(_xlfn.CONCAT($G2745,"-",$I2745),Div.Meta!$H:$H,Div.Meta!$C:$C,"-",0,1)</f>
        <v>-</v>
      </c>
      <c r="D2745" s="302"/>
      <c r="E2745" s="146" t="str">
        <f>IF($D2745="","-",_xlfn.XLOOKUP($D2745,Fund.Meta!$A:$A,Fund.Meta!$D:$D,"-",0,1))</f>
        <v>-</v>
      </c>
      <c r="F2745" s="303" t="str">
        <f>IF($D2745="","-",_xlfn.XLOOKUP($D2745,Fund.Meta!$A:$A,Fund.Meta!$E:$E,"-",0,1))</f>
        <v>-</v>
      </c>
      <c r="G2745" s="334"/>
      <c r="H2745" s="303" t="str">
        <f>IF($G2745="","-",_xlfn.XLOOKUP($G2745,Appr.Meta!$A:$A,Appr.Meta!$D:$D,"-",0,1))</f>
        <v>-</v>
      </c>
      <c r="I2745" s="302"/>
      <c r="J2745" s="303" t="str">
        <f>IF($I2745="","-",_xlfn.XLOOKUP($I2745,'CC.Meta'!$A:$A,'CC.Meta'!$D:$D,"-",0,1))</f>
        <v>-</v>
      </c>
      <c r="K2745" s="302"/>
      <c r="L2745" s="146" t="str">
        <f>IF($K2745="","-",_xlfn.XLOOKUP($K2745,Obj.Meta!$A:$A,Obj.Meta!$D:$D,"-",0,1))</f>
        <v>-</v>
      </c>
      <c r="M2745" s="300" t="str">
        <f>IF($K2745="","-",_xlfn.XLOOKUP($K2745,Obj.Meta!$A:$A,Obj.Meta!$F:$F,"-",0,1))</f>
        <v>-</v>
      </c>
      <c r="N2745" s="337" t="str">
        <f t="shared" si="85"/>
        <v>---</v>
      </c>
      <c r="O2745" s="333"/>
      <c r="P2745" s="54"/>
      <c r="Q2745" s="52"/>
      <c r="R2745" s="34"/>
      <c r="S2745" s="53"/>
      <c r="T2745" s="208"/>
      <c r="U2745" s="726"/>
      <c r="V2745" s="206"/>
      <c r="W2745" s="206"/>
      <c r="X2745" s="678"/>
      <c r="Y2745" s="34"/>
      <c r="Z2745" s="610"/>
      <c r="AA2745" s="608"/>
    </row>
    <row r="2746" spans="1:27">
      <c r="A2746" s="145" t="str">
        <f t="shared" si="84"/>
        <v>-</v>
      </c>
      <c r="B2746" s="146" t="str">
        <f>_xlfn.XLOOKUP($A2746,Dept.Meta!$A:$A,Dept.Meta!$F:$F,"-",0,1)</f>
        <v>-</v>
      </c>
      <c r="C2746" s="629" t="str">
        <f>_xlfn.XLOOKUP(_xlfn.CONCAT($G2746,"-",$I2746),Div.Meta!$H:$H,Div.Meta!$C:$C,"-",0,1)</f>
        <v>-</v>
      </c>
      <c r="D2746" s="302"/>
      <c r="E2746" s="146" t="str">
        <f>IF($D2746="","-",_xlfn.XLOOKUP($D2746,Fund.Meta!$A:$A,Fund.Meta!$D:$D,"-",0,1))</f>
        <v>-</v>
      </c>
      <c r="F2746" s="303" t="str">
        <f>IF($D2746="","-",_xlfn.XLOOKUP($D2746,Fund.Meta!$A:$A,Fund.Meta!$E:$E,"-",0,1))</f>
        <v>-</v>
      </c>
      <c r="G2746" s="334"/>
      <c r="H2746" s="303" t="str">
        <f>IF($G2746="","-",_xlfn.XLOOKUP($G2746,Appr.Meta!$A:$A,Appr.Meta!$D:$D,"-",0,1))</f>
        <v>-</v>
      </c>
      <c r="I2746" s="302"/>
      <c r="J2746" s="303" t="str">
        <f>IF($I2746="","-",_xlfn.XLOOKUP($I2746,'CC.Meta'!$A:$A,'CC.Meta'!$D:$D,"-",0,1))</f>
        <v>-</v>
      </c>
      <c r="K2746" s="302"/>
      <c r="L2746" s="146" t="str">
        <f>IF($K2746="","-",_xlfn.XLOOKUP($K2746,Obj.Meta!$A:$A,Obj.Meta!$D:$D,"-",0,1))</f>
        <v>-</v>
      </c>
      <c r="M2746" s="300" t="str">
        <f>IF($K2746="","-",_xlfn.XLOOKUP($K2746,Obj.Meta!$A:$A,Obj.Meta!$F:$F,"-",0,1))</f>
        <v>-</v>
      </c>
      <c r="N2746" s="337" t="str">
        <f t="shared" si="85"/>
        <v>---</v>
      </c>
      <c r="O2746" s="333"/>
      <c r="P2746" s="54"/>
      <c r="Q2746" s="52"/>
      <c r="R2746" s="34"/>
      <c r="S2746" s="53"/>
      <c r="T2746" s="208"/>
      <c r="U2746" s="726"/>
      <c r="V2746" s="206"/>
      <c r="W2746" s="206"/>
      <c r="X2746" s="678"/>
      <c r="Y2746" s="34"/>
      <c r="Z2746" s="610"/>
      <c r="AA2746" s="608"/>
    </row>
    <row r="2747" spans="1:27">
      <c r="A2747" s="145" t="str">
        <f t="shared" si="84"/>
        <v>-</v>
      </c>
      <c r="B2747" s="146" t="str">
        <f>_xlfn.XLOOKUP($A2747,Dept.Meta!$A:$A,Dept.Meta!$F:$F,"-",0,1)</f>
        <v>-</v>
      </c>
      <c r="C2747" s="629" t="str">
        <f>_xlfn.XLOOKUP(_xlfn.CONCAT($G2747,"-",$I2747),Div.Meta!$H:$H,Div.Meta!$C:$C,"-",0,1)</f>
        <v>-</v>
      </c>
      <c r="D2747" s="302"/>
      <c r="E2747" s="146" t="str">
        <f>IF($D2747="","-",_xlfn.XLOOKUP($D2747,Fund.Meta!$A:$A,Fund.Meta!$D:$D,"-",0,1))</f>
        <v>-</v>
      </c>
      <c r="F2747" s="303" t="str">
        <f>IF($D2747="","-",_xlfn.XLOOKUP($D2747,Fund.Meta!$A:$A,Fund.Meta!$E:$E,"-",0,1))</f>
        <v>-</v>
      </c>
      <c r="G2747" s="334"/>
      <c r="H2747" s="303" t="str">
        <f>IF($G2747="","-",_xlfn.XLOOKUP($G2747,Appr.Meta!$A:$A,Appr.Meta!$D:$D,"-",0,1))</f>
        <v>-</v>
      </c>
      <c r="I2747" s="302"/>
      <c r="J2747" s="303" t="str">
        <f>IF($I2747="","-",_xlfn.XLOOKUP($I2747,'CC.Meta'!$A:$A,'CC.Meta'!$D:$D,"-",0,1))</f>
        <v>-</v>
      </c>
      <c r="K2747" s="302"/>
      <c r="L2747" s="146" t="str">
        <f>IF($K2747="","-",_xlfn.XLOOKUP($K2747,Obj.Meta!$A:$A,Obj.Meta!$D:$D,"-",0,1))</f>
        <v>-</v>
      </c>
      <c r="M2747" s="300" t="str">
        <f>IF($K2747="","-",_xlfn.XLOOKUP($K2747,Obj.Meta!$A:$A,Obj.Meta!$F:$F,"-",0,1))</f>
        <v>-</v>
      </c>
      <c r="N2747" s="337" t="str">
        <f t="shared" si="85"/>
        <v>---</v>
      </c>
      <c r="O2747" s="333"/>
      <c r="P2747" s="54"/>
      <c r="Q2747" s="52"/>
      <c r="R2747" s="34"/>
      <c r="S2747" s="53"/>
      <c r="T2747" s="208"/>
      <c r="U2747" s="726"/>
      <c r="V2747" s="206"/>
      <c r="W2747" s="206"/>
      <c r="X2747" s="678"/>
      <c r="Y2747" s="34"/>
      <c r="Z2747" s="610"/>
      <c r="AA2747" s="608"/>
    </row>
    <row r="2748" spans="1:27">
      <c r="A2748" s="145" t="str">
        <f t="shared" si="84"/>
        <v>-</v>
      </c>
      <c r="B2748" s="146" t="str">
        <f>_xlfn.XLOOKUP($A2748,Dept.Meta!$A:$A,Dept.Meta!$F:$F,"-",0,1)</f>
        <v>-</v>
      </c>
      <c r="C2748" s="629" t="str">
        <f>_xlfn.XLOOKUP(_xlfn.CONCAT($G2748,"-",$I2748),Div.Meta!$H:$H,Div.Meta!$C:$C,"-",0,1)</f>
        <v>-</v>
      </c>
      <c r="D2748" s="302"/>
      <c r="E2748" s="146" t="str">
        <f>IF($D2748="","-",_xlfn.XLOOKUP($D2748,Fund.Meta!$A:$A,Fund.Meta!$D:$D,"-",0,1))</f>
        <v>-</v>
      </c>
      <c r="F2748" s="303" t="str">
        <f>IF($D2748="","-",_xlfn.XLOOKUP($D2748,Fund.Meta!$A:$A,Fund.Meta!$E:$E,"-",0,1))</f>
        <v>-</v>
      </c>
      <c r="G2748" s="334"/>
      <c r="H2748" s="303" t="str">
        <f>IF($G2748="","-",_xlfn.XLOOKUP($G2748,Appr.Meta!$A:$A,Appr.Meta!$D:$D,"-",0,1))</f>
        <v>-</v>
      </c>
      <c r="I2748" s="302"/>
      <c r="J2748" s="303" t="str">
        <f>IF($I2748="","-",_xlfn.XLOOKUP($I2748,'CC.Meta'!$A:$A,'CC.Meta'!$D:$D,"-",0,1))</f>
        <v>-</v>
      </c>
      <c r="K2748" s="302"/>
      <c r="L2748" s="146" t="str">
        <f>IF($K2748="","-",_xlfn.XLOOKUP($K2748,Obj.Meta!$A:$A,Obj.Meta!$D:$D,"-",0,1))</f>
        <v>-</v>
      </c>
      <c r="M2748" s="300" t="str">
        <f>IF($K2748="","-",_xlfn.XLOOKUP($K2748,Obj.Meta!$A:$A,Obj.Meta!$F:$F,"-",0,1))</f>
        <v>-</v>
      </c>
      <c r="N2748" s="337" t="str">
        <f t="shared" si="85"/>
        <v>---</v>
      </c>
      <c r="O2748" s="333"/>
      <c r="P2748" s="54"/>
      <c r="Q2748" s="52"/>
      <c r="R2748" s="34"/>
      <c r="S2748" s="53"/>
      <c r="T2748" s="208"/>
      <c r="U2748" s="726"/>
      <c r="V2748" s="206"/>
      <c r="W2748" s="206"/>
      <c r="X2748" s="678"/>
      <c r="Y2748" s="34"/>
      <c r="Z2748" s="610"/>
      <c r="AA2748" s="608"/>
    </row>
    <row r="2749" spans="1:27">
      <c r="A2749" s="145" t="str">
        <f t="shared" si="84"/>
        <v>-</v>
      </c>
      <c r="B2749" s="146" t="str">
        <f>_xlfn.XLOOKUP($A2749,Dept.Meta!$A:$A,Dept.Meta!$F:$F,"-",0,1)</f>
        <v>-</v>
      </c>
      <c r="C2749" s="629" t="str">
        <f>_xlfn.XLOOKUP(_xlfn.CONCAT($G2749,"-",$I2749),Div.Meta!$H:$H,Div.Meta!$C:$C,"-",0,1)</f>
        <v>-</v>
      </c>
      <c r="D2749" s="302"/>
      <c r="E2749" s="146" t="str">
        <f>IF($D2749="","-",_xlfn.XLOOKUP($D2749,Fund.Meta!$A:$A,Fund.Meta!$D:$D,"-",0,1))</f>
        <v>-</v>
      </c>
      <c r="F2749" s="303" t="str">
        <f>IF($D2749="","-",_xlfn.XLOOKUP($D2749,Fund.Meta!$A:$A,Fund.Meta!$E:$E,"-",0,1))</f>
        <v>-</v>
      </c>
      <c r="G2749" s="334"/>
      <c r="H2749" s="303" t="str">
        <f>IF($G2749="","-",_xlfn.XLOOKUP($G2749,Appr.Meta!$A:$A,Appr.Meta!$D:$D,"-",0,1))</f>
        <v>-</v>
      </c>
      <c r="I2749" s="302"/>
      <c r="J2749" s="303" t="str">
        <f>IF($I2749="","-",_xlfn.XLOOKUP($I2749,'CC.Meta'!$A:$A,'CC.Meta'!$D:$D,"-",0,1))</f>
        <v>-</v>
      </c>
      <c r="K2749" s="302"/>
      <c r="L2749" s="146" t="str">
        <f>IF($K2749="","-",_xlfn.XLOOKUP($K2749,Obj.Meta!$A:$A,Obj.Meta!$D:$D,"-",0,1))</f>
        <v>-</v>
      </c>
      <c r="M2749" s="300" t="str">
        <f>IF($K2749="","-",_xlfn.XLOOKUP($K2749,Obj.Meta!$A:$A,Obj.Meta!$F:$F,"-",0,1))</f>
        <v>-</v>
      </c>
      <c r="N2749" s="337" t="str">
        <f t="shared" si="85"/>
        <v>---</v>
      </c>
      <c r="O2749" s="333"/>
      <c r="P2749" s="54"/>
      <c r="Q2749" s="52"/>
      <c r="R2749" s="34"/>
      <c r="S2749" s="53"/>
      <c r="T2749" s="208"/>
      <c r="U2749" s="726"/>
      <c r="V2749" s="206"/>
      <c r="W2749" s="206"/>
      <c r="X2749" s="678"/>
      <c r="Y2749" s="34"/>
      <c r="Z2749" s="610"/>
      <c r="AA2749" s="608"/>
    </row>
    <row r="2750" spans="1:27">
      <c r="A2750" s="145" t="str">
        <f t="shared" si="84"/>
        <v>-</v>
      </c>
      <c r="B2750" s="146" t="str">
        <f>_xlfn.XLOOKUP($A2750,Dept.Meta!$A:$A,Dept.Meta!$F:$F,"-",0,1)</f>
        <v>-</v>
      </c>
      <c r="C2750" s="629" t="str">
        <f>_xlfn.XLOOKUP(_xlfn.CONCAT($G2750,"-",$I2750),Div.Meta!$H:$H,Div.Meta!$C:$C,"-",0,1)</f>
        <v>-</v>
      </c>
      <c r="D2750" s="302"/>
      <c r="E2750" s="146" t="str">
        <f>IF($D2750="","-",_xlfn.XLOOKUP($D2750,Fund.Meta!$A:$A,Fund.Meta!$D:$D,"-",0,1))</f>
        <v>-</v>
      </c>
      <c r="F2750" s="303" t="str">
        <f>IF($D2750="","-",_xlfn.XLOOKUP($D2750,Fund.Meta!$A:$A,Fund.Meta!$E:$E,"-",0,1))</f>
        <v>-</v>
      </c>
      <c r="G2750" s="334"/>
      <c r="H2750" s="303" t="str">
        <f>IF($G2750="","-",_xlfn.XLOOKUP($G2750,Appr.Meta!$A:$A,Appr.Meta!$D:$D,"-",0,1))</f>
        <v>-</v>
      </c>
      <c r="I2750" s="302"/>
      <c r="J2750" s="303" t="str">
        <f>IF($I2750="","-",_xlfn.XLOOKUP($I2750,'CC.Meta'!$A:$A,'CC.Meta'!$D:$D,"-",0,1))</f>
        <v>-</v>
      </c>
      <c r="K2750" s="302"/>
      <c r="L2750" s="146" t="str">
        <f>IF($K2750="","-",_xlfn.XLOOKUP($K2750,Obj.Meta!$A:$A,Obj.Meta!$D:$D,"-",0,1))</f>
        <v>-</v>
      </c>
      <c r="M2750" s="300" t="str">
        <f>IF($K2750="","-",_xlfn.XLOOKUP($K2750,Obj.Meta!$A:$A,Obj.Meta!$F:$F,"-",0,1))</f>
        <v>-</v>
      </c>
      <c r="N2750" s="337" t="str">
        <f t="shared" si="85"/>
        <v>---</v>
      </c>
      <c r="O2750" s="333"/>
      <c r="P2750" s="54"/>
      <c r="Q2750" s="52"/>
      <c r="R2750" s="34"/>
      <c r="S2750" s="53"/>
      <c r="T2750" s="208"/>
      <c r="U2750" s="726"/>
      <c r="V2750" s="206"/>
      <c r="W2750" s="206"/>
      <c r="X2750" s="678"/>
      <c r="Y2750" s="34"/>
      <c r="Z2750" s="610"/>
      <c r="AA2750" s="608"/>
    </row>
    <row r="2751" spans="1:27">
      <c r="A2751" s="145" t="str">
        <f t="shared" si="84"/>
        <v>-</v>
      </c>
      <c r="B2751" s="146" t="str">
        <f>_xlfn.XLOOKUP($A2751,Dept.Meta!$A:$A,Dept.Meta!$F:$F,"-",0,1)</f>
        <v>-</v>
      </c>
      <c r="C2751" s="629" t="str">
        <f>_xlfn.XLOOKUP(_xlfn.CONCAT($G2751,"-",$I2751),Div.Meta!$H:$H,Div.Meta!$C:$C,"-",0,1)</f>
        <v>-</v>
      </c>
      <c r="D2751" s="302"/>
      <c r="E2751" s="146" t="str">
        <f>IF($D2751="","-",_xlfn.XLOOKUP($D2751,Fund.Meta!$A:$A,Fund.Meta!$D:$D,"-",0,1))</f>
        <v>-</v>
      </c>
      <c r="F2751" s="303" t="str">
        <f>IF($D2751="","-",_xlfn.XLOOKUP($D2751,Fund.Meta!$A:$A,Fund.Meta!$E:$E,"-",0,1))</f>
        <v>-</v>
      </c>
      <c r="G2751" s="334"/>
      <c r="H2751" s="303" t="str">
        <f>IF($G2751="","-",_xlfn.XLOOKUP($G2751,Appr.Meta!$A:$A,Appr.Meta!$D:$D,"-",0,1))</f>
        <v>-</v>
      </c>
      <c r="I2751" s="302"/>
      <c r="J2751" s="303" t="str">
        <f>IF($I2751="","-",_xlfn.XLOOKUP($I2751,'CC.Meta'!$A:$A,'CC.Meta'!$D:$D,"-",0,1))</f>
        <v>-</v>
      </c>
      <c r="K2751" s="302"/>
      <c r="L2751" s="146" t="str">
        <f>IF($K2751="","-",_xlfn.XLOOKUP($K2751,Obj.Meta!$A:$A,Obj.Meta!$D:$D,"-",0,1))</f>
        <v>-</v>
      </c>
      <c r="M2751" s="300" t="str">
        <f>IF($K2751="","-",_xlfn.XLOOKUP($K2751,Obj.Meta!$A:$A,Obj.Meta!$F:$F,"-",0,1))</f>
        <v>-</v>
      </c>
      <c r="N2751" s="337" t="str">
        <f t="shared" si="85"/>
        <v>---</v>
      </c>
      <c r="O2751" s="333"/>
      <c r="P2751" s="54"/>
      <c r="Q2751" s="52"/>
      <c r="R2751" s="34"/>
      <c r="S2751" s="53"/>
      <c r="T2751" s="208"/>
      <c r="U2751" s="726"/>
      <c r="V2751" s="206"/>
      <c r="W2751" s="206"/>
      <c r="X2751" s="678"/>
      <c r="Y2751" s="34"/>
      <c r="Z2751" s="610"/>
      <c r="AA2751" s="608"/>
    </row>
    <row r="2752" spans="1:27">
      <c r="A2752" s="145" t="str">
        <f t="shared" si="84"/>
        <v>-</v>
      </c>
      <c r="B2752" s="146" t="str">
        <f>_xlfn.XLOOKUP($A2752,Dept.Meta!$A:$A,Dept.Meta!$F:$F,"-",0,1)</f>
        <v>-</v>
      </c>
      <c r="C2752" s="629" t="str">
        <f>_xlfn.XLOOKUP(_xlfn.CONCAT($G2752,"-",$I2752),Div.Meta!$H:$H,Div.Meta!$C:$C,"-",0,1)</f>
        <v>-</v>
      </c>
      <c r="D2752" s="302"/>
      <c r="E2752" s="146" t="str">
        <f>IF($D2752="","-",_xlfn.XLOOKUP($D2752,Fund.Meta!$A:$A,Fund.Meta!$D:$D,"-",0,1))</f>
        <v>-</v>
      </c>
      <c r="F2752" s="303" t="str">
        <f>IF($D2752="","-",_xlfn.XLOOKUP($D2752,Fund.Meta!$A:$A,Fund.Meta!$E:$E,"-",0,1))</f>
        <v>-</v>
      </c>
      <c r="G2752" s="334"/>
      <c r="H2752" s="303" t="str">
        <f>IF($G2752="","-",_xlfn.XLOOKUP($G2752,Appr.Meta!$A:$A,Appr.Meta!$D:$D,"-",0,1))</f>
        <v>-</v>
      </c>
      <c r="I2752" s="302"/>
      <c r="J2752" s="303" t="str">
        <f>IF($I2752="","-",_xlfn.XLOOKUP($I2752,'CC.Meta'!$A:$A,'CC.Meta'!$D:$D,"-",0,1))</f>
        <v>-</v>
      </c>
      <c r="K2752" s="302"/>
      <c r="L2752" s="146" t="str">
        <f>IF($K2752="","-",_xlfn.XLOOKUP($K2752,Obj.Meta!$A:$A,Obj.Meta!$D:$D,"-",0,1))</f>
        <v>-</v>
      </c>
      <c r="M2752" s="300" t="str">
        <f>IF($K2752="","-",_xlfn.XLOOKUP($K2752,Obj.Meta!$A:$A,Obj.Meta!$F:$F,"-",0,1))</f>
        <v>-</v>
      </c>
      <c r="N2752" s="337" t="str">
        <f t="shared" si="85"/>
        <v>---</v>
      </c>
      <c r="O2752" s="333"/>
      <c r="P2752" s="54"/>
      <c r="Q2752" s="52"/>
      <c r="R2752" s="34"/>
      <c r="S2752" s="53"/>
      <c r="T2752" s="208"/>
      <c r="U2752" s="726"/>
      <c r="V2752" s="206"/>
      <c r="W2752" s="206"/>
      <c r="X2752" s="678"/>
      <c r="Y2752" s="34"/>
      <c r="Z2752" s="610"/>
      <c r="AA2752" s="608"/>
    </row>
    <row r="2753" spans="1:27">
      <c r="A2753" s="145" t="str">
        <f t="shared" si="84"/>
        <v>-</v>
      </c>
      <c r="B2753" s="146" t="str">
        <f>_xlfn.XLOOKUP($A2753,Dept.Meta!$A:$A,Dept.Meta!$F:$F,"-",0,1)</f>
        <v>-</v>
      </c>
      <c r="C2753" s="629" t="str">
        <f>_xlfn.XLOOKUP(_xlfn.CONCAT($G2753,"-",$I2753),Div.Meta!$H:$H,Div.Meta!$C:$C,"-",0,1)</f>
        <v>-</v>
      </c>
      <c r="D2753" s="302"/>
      <c r="E2753" s="146" t="str">
        <f>IF($D2753="","-",_xlfn.XLOOKUP($D2753,Fund.Meta!$A:$A,Fund.Meta!$D:$D,"-",0,1))</f>
        <v>-</v>
      </c>
      <c r="F2753" s="303" t="str">
        <f>IF($D2753="","-",_xlfn.XLOOKUP($D2753,Fund.Meta!$A:$A,Fund.Meta!$E:$E,"-",0,1))</f>
        <v>-</v>
      </c>
      <c r="G2753" s="334"/>
      <c r="H2753" s="303" t="str">
        <f>IF($G2753="","-",_xlfn.XLOOKUP($G2753,Appr.Meta!$A:$A,Appr.Meta!$D:$D,"-",0,1))</f>
        <v>-</v>
      </c>
      <c r="I2753" s="302"/>
      <c r="J2753" s="303" t="str">
        <f>IF($I2753="","-",_xlfn.XLOOKUP($I2753,'CC.Meta'!$A:$A,'CC.Meta'!$D:$D,"-",0,1))</f>
        <v>-</v>
      </c>
      <c r="K2753" s="302"/>
      <c r="L2753" s="146" t="str">
        <f>IF($K2753="","-",_xlfn.XLOOKUP($K2753,Obj.Meta!$A:$A,Obj.Meta!$D:$D,"-",0,1))</f>
        <v>-</v>
      </c>
      <c r="M2753" s="300" t="str">
        <f>IF($K2753="","-",_xlfn.XLOOKUP($K2753,Obj.Meta!$A:$A,Obj.Meta!$F:$F,"-",0,1))</f>
        <v>-</v>
      </c>
      <c r="N2753" s="337" t="str">
        <f t="shared" si="85"/>
        <v>---</v>
      </c>
      <c r="O2753" s="333"/>
      <c r="P2753" s="54"/>
      <c r="Q2753" s="52"/>
      <c r="R2753" s="34"/>
      <c r="S2753" s="53"/>
      <c r="T2753" s="208"/>
      <c r="U2753" s="726"/>
      <c r="V2753" s="206"/>
      <c r="W2753" s="206"/>
      <c r="X2753" s="678"/>
      <c r="Y2753" s="34"/>
      <c r="Z2753" s="610"/>
      <c r="AA2753" s="608"/>
    </row>
    <row r="2754" spans="1:27">
      <c r="A2754" s="145" t="str">
        <f t="shared" si="84"/>
        <v>-</v>
      </c>
      <c r="B2754" s="146" t="str">
        <f>_xlfn.XLOOKUP($A2754,Dept.Meta!$A:$A,Dept.Meta!$F:$F,"-",0,1)</f>
        <v>-</v>
      </c>
      <c r="C2754" s="629" t="str">
        <f>_xlfn.XLOOKUP(_xlfn.CONCAT($G2754,"-",$I2754),Div.Meta!$H:$H,Div.Meta!$C:$C,"-",0,1)</f>
        <v>-</v>
      </c>
      <c r="D2754" s="302"/>
      <c r="E2754" s="146" t="str">
        <f>IF($D2754="","-",_xlfn.XLOOKUP($D2754,Fund.Meta!$A:$A,Fund.Meta!$D:$D,"-",0,1))</f>
        <v>-</v>
      </c>
      <c r="F2754" s="303" t="str">
        <f>IF($D2754="","-",_xlfn.XLOOKUP($D2754,Fund.Meta!$A:$A,Fund.Meta!$E:$E,"-",0,1))</f>
        <v>-</v>
      </c>
      <c r="G2754" s="334"/>
      <c r="H2754" s="303" t="str">
        <f>IF($G2754="","-",_xlfn.XLOOKUP($G2754,Appr.Meta!$A:$A,Appr.Meta!$D:$D,"-",0,1))</f>
        <v>-</v>
      </c>
      <c r="I2754" s="302"/>
      <c r="J2754" s="303" t="str">
        <f>IF($I2754="","-",_xlfn.XLOOKUP($I2754,'CC.Meta'!$A:$A,'CC.Meta'!$D:$D,"-",0,1))</f>
        <v>-</v>
      </c>
      <c r="K2754" s="302"/>
      <c r="L2754" s="146" t="str">
        <f>IF($K2754="","-",_xlfn.XLOOKUP($K2754,Obj.Meta!$A:$A,Obj.Meta!$D:$D,"-",0,1))</f>
        <v>-</v>
      </c>
      <c r="M2754" s="300" t="str">
        <f>IF($K2754="","-",_xlfn.XLOOKUP($K2754,Obj.Meta!$A:$A,Obj.Meta!$F:$F,"-",0,1))</f>
        <v>-</v>
      </c>
      <c r="N2754" s="337" t="str">
        <f t="shared" si="85"/>
        <v>---</v>
      </c>
      <c r="O2754" s="333"/>
      <c r="P2754" s="54"/>
      <c r="Q2754" s="52"/>
      <c r="R2754" s="34"/>
      <c r="S2754" s="53"/>
      <c r="T2754" s="208"/>
      <c r="U2754" s="726"/>
      <c r="V2754" s="206"/>
      <c r="W2754" s="206"/>
      <c r="X2754" s="678"/>
      <c r="Y2754" s="34"/>
      <c r="Z2754" s="610"/>
      <c r="AA2754" s="608"/>
    </row>
    <row r="2755" spans="1:27">
      <c r="A2755" s="145" t="str">
        <f t="shared" si="84"/>
        <v>-</v>
      </c>
      <c r="B2755" s="146" t="str">
        <f>_xlfn.XLOOKUP($A2755,Dept.Meta!$A:$A,Dept.Meta!$F:$F,"-",0,1)</f>
        <v>-</v>
      </c>
      <c r="C2755" s="629" t="str">
        <f>_xlfn.XLOOKUP(_xlfn.CONCAT($G2755,"-",$I2755),Div.Meta!$H:$H,Div.Meta!$C:$C,"-",0,1)</f>
        <v>-</v>
      </c>
      <c r="D2755" s="302"/>
      <c r="E2755" s="146" t="str">
        <f>IF($D2755="","-",_xlfn.XLOOKUP($D2755,Fund.Meta!$A:$A,Fund.Meta!$D:$D,"-",0,1))</f>
        <v>-</v>
      </c>
      <c r="F2755" s="303" t="str">
        <f>IF($D2755="","-",_xlfn.XLOOKUP($D2755,Fund.Meta!$A:$A,Fund.Meta!$E:$E,"-",0,1))</f>
        <v>-</v>
      </c>
      <c r="G2755" s="334"/>
      <c r="H2755" s="303" t="str">
        <f>IF($G2755="","-",_xlfn.XLOOKUP($G2755,Appr.Meta!$A:$A,Appr.Meta!$D:$D,"-",0,1))</f>
        <v>-</v>
      </c>
      <c r="I2755" s="302"/>
      <c r="J2755" s="303" t="str">
        <f>IF($I2755="","-",_xlfn.XLOOKUP($I2755,'CC.Meta'!$A:$A,'CC.Meta'!$D:$D,"-",0,1))</f>
        <v>-</v>
      </c>
      <c r="K2755" s="302"/>
      <c r="L2755" s="146" t="str">
        <f>IF($K2755="","-",_xlfn.XLOOKUP($K2755,Obj.Meta!$A:$A,Obj.Meta!$D:$D,"-",0,1))</f>
        <v>-</v>
      </c>
      <c r="M2755" s="300" t="str">
        <f>IF($K2755="","-",_xlfn.XLOOKUP($K2755,Obj.Meta!$A:$A,Obj.Meta!$F:$F,"-",0,1))</f>
        <v>-</v>
      </c>
      <c r="N2755" s="337" t="str">
        <f t="shared" si="85"/>
        <v>---</v>
      </c>
      <c r="O2755" s="333"/>
      <c r="P2755" s="54"/>
      <c r="Q2755" s="52"/>
      <c r="R2755" s="34"/>
      <c r="S2755" s="53"/>
      <c r="T2755" s="208"/>
      <c r="U2755" s="726"/>
      <c r="V2755" s="206"/>
      <c r="W2755" s="206"/>
      <c r="X2755" s="678"/>
      <c r="Y2755" s="34"/>
      <c r="Z2755" s="610"/>
      <c r="AA2755" s="608"/>
    </row>
    <row r="2756" spans="1:27">
      <c r="A2756" s="145" t="str">
        <f t="shared" si="84"/>
        <v>-</v>
      </c>
      <c r="B2756" s="146" t="str">
        <f>_xlfn.XLOOKUP($A2756,Dept.Meta!$A:$A,Dept.Meta!$F:$F,"-",0,1)</f>
        <v>-</v>
      </c>
      <c r="C2756" s="629" t="str">
        <f>_xlfn.XLOOKUP(_xlfn.CONCAT($G2756,"-",$I2756),Div.Meta!$H:$H,Div.Meta!$C:$C,"-",0,1)</f>
        <v>-</v>
      </c>
      <c r="D2756" s="302"/>
      <c r="E2756" s="146" t="str">
        <f>IF($D2756="","-",_xlfn.XLOOKUP($D2756,Fund.Meta!$A:$A,Fund.Meta!$D:$D,"-",0,1))</f>
        <v>-</v>
      </c>
      <c r="F2756" s="303" t="str">
        <f>IF($D2756="","-",_xlfn.XLOOKUP($D2756,Fund.Meta!$A:$A,Fund.Meta!$E:$E,"-",0,1))</f>
        <v>-</v>
      </c>
      <c r="G2756" s="334"/>
      <c r="H2756" s="303" t="str">
        <f>IF($G2756="","-",_xlfn.XLOOKUP($G2756,Appr.Meta!$A:$A,Appr.Meta!$D:$D,"-",0,1))</f>
        <v>-</v>
      </c>
      <c r="I2756" s="302"/>
      <c r="J2756" s="303" t="str">
        <f>IF($I2756="","-",_xlfn.XLOOKUP($I2756,'CC.Meta'!$A:$A,'CC.Meta'!$D:$D,"-",0,1))</f>
        <v>-</v>
      </c>
      <c r="K2756" s="302"/>
      <c r="L2756" s="146" t="str">
        <f>IF($K2756="","-",_xlfn.XLOOKUP($K2756,Obj.Meta!$A:$A,Obj.Meta!$D:$D,"-",0,1))</f>
        <v>-</v>
      </c>
      <c r="M2756" s="300" t="str">
        <f>IF($K2756="","-",_xlfn.XLOOKUP($K2756,Obj.Meta!$A:$A,Obj.Meta!$F:$F,"-",0,1))</f>
        <v>-</v>
      </c>
      <c r="N2756" s="337" t="str">
        <f t="shared" si="85"/>
        <v>---</v>
      </c>
      <c r="O2756" s="333"/>
      <c r="P2756" s="54"/>
      <c r="Q2756" s="52"/>
      <c r="R2756" s="34"/>
      <c r="S2756" s="53"/>
      <c r="T2756" s="208"/>
      <c r="U2756" s="726"/>
      <c r="V2756" s="206"/>
      <c r="W2756" s="206"/>
      <c r="X2756" s="678"/>
      <c r="Y2756" s="34"/>
      <c r="Z2756" s="610"/>
      <c r="AA2756" s="608"/>
    </row>
    <row r="2757" spans="1:27">
      <c r="A2757" s="145" t="str">
        <f t="shared" si="84"/>
        <v>-</v>
      </c>
      <c r="B2757" s="146" t="str">
        <f>_xlfn.XLOOKUP($A2757,Dept.Meta!$A:$A,Dept.Meta!$F:$F,"-",0,1)</f>
        <v>-</v>
      </c>
      <c r="C2757" s="629" t="str">
        <f>_xlfn.XLOOKUP(_xlfn.CONCAT($G2757,"-",$I2757),Div.Meta!$H:$H,Div.Meta!$C:$C,"-",0,1)</f>
        <v>-</v>
      </c>
      <c r="D2757" s="302"/>
      <c r="E2757" s="146" t="str">
        <f>IF($D2757="","-",_xlfn.XLOOKUP($D2757,Fund.Meta!$A:$A,Fund.Meta!$D:$D,"-",0,1))</f>
        <v>-</v>
      </c>
      <c r="F2757" s="303" t="str">
        <f>IF($D2757="","-",_xlfn.XLOOKUP($D2757,Fund.Meta!$A:$A,Fund.Meta!$E:$E,"-",0,1))</f>
        <v>-</v>
      </c>
      <c r="G2757" s="334"/>
      <c r="H2757" s="303" t="str">
        <f>IF($G2757="","-",_xlfn.XLOOKUP($G2757,Appr.Meta!$A:$A,Appr.Meta!$D:$D,"-",0,1))</f>
        <v>-</v>
      </c>
      <c r="I2757" s="302"/>
      <c r="J2757" s="303" t="str">
        <f>IF($I2757="","-",_xlfn.XLOOKUP($I2757,'CC.Meta'!$A:$A,'CC.Meta'!$D:$D,"-",0,1))</f>
        <v>-</v>
      </c>
      <c r="K2757" s="302"/>
      <c r="L2757" s="146" t="str">
        <f>IF($K2757="","-",_xlfn.XLOOKUP($K2757,Obj.Meta!$A:$A,Obj.Meta!$D:$D,"-",0,1))</f>
        <v>-</v>
      </c>
      <c r="M2757" s="300" t="str">
        <f>IF($K2757="","-",_xlfn.XLOOKUP($K2757,Obj.Meta!$A:$A,Obj.Meta!$F:$F,"-",0,1))</f>
        <v>-</v>
      </c>
      <c r="N2757" s="337" t="str">
        <f t="shared" si="85"/>
        <v>---</v>
      </c>
      <c r="O2757" s="333"/>
      <c r="P2757" s="54"/>
      <c r="Q2757" s="52"/>
      <c r="R2757" s="34"/>
      <c r="S2757" s="53"/>
      <c r="T2757" s="208"/>
      <c r="U2757" s="726"/>
      <c r="V2757" s="206"/>
      <c r="W2757" s="206"/>
      <c r="X2757" s="678"/>
      <c r="Y2757" s="34"/>
      <c r="Z2757" s="610"/>
      <c r="AA2757" s="608"/>
    </row>
    <row r="2758" spans="1:27">
      <c r="A2758" s="145" t="str">
        <f t="shared" si="84"/>
        <v>-</v>
      </c>
      <c r="B2758" s="146" t="str">
        <f>_xlfn.XLOOKUP($A2758,Dept.Meta!$A:$A,Dept.Meta!$F:$F,"-",0,1)</f>
        <v>-</v>
      </c>
      <c r="C2758" s="629" t="str">
        <f>_xlfn.XLOOKUP(_xlfn.CONCAT($G2758,"-",$I2758),Div.Meta!$H:$H,Div.Meta!$C:$C,"-",0,1)</f>
        <v>-</v>
      </c>
      <c r="D2758" s="302"/>
      <c r="E2758" s="146" t="str">
        <f>IF($D2758="","-",_xlfn.XLOOKUP($D2758,Fund.Meta!$A:$A,Fund.Meta!$D:$D,"-",0,1))</f>
        <v>-</v>
      </c>
      <c r="F2758" s="303" t="str">
        <f>IF($D2758="","-",_xlfn.XLOOKUP($D2758,Fund.Meta!$A:$A,Fund.Meta!$E:$E,"-",0,1))</f>
        <v>-</v>
      </c>
      <c r="G2758" s="334"/>
      <c r="H2758" s="303" t="str">
        <f>IF($G2758="","-",_xlfn.XLOOKUP($G2758,Appr.Meta!$A:$A,Appr.Meta!$D:$D,"-",0,1))</f>
        <v>-</v>
      </c>
      <c r="I2758" s="302"/>
      <c r="J2758" s="303" t="str">
        <f>IF($I2758="","-",_xlfn.XLOOKUP($I2758,'CC.Meta'!$A:$A,'CC.Meta'!$D:$D,"-",0,1))</f>
        <v>-</v>
      </c>
      <c r="K2758" s="302"/>
      <c r="L2758" s="146" t="str">
        <f>IF($K2758="","-",_xlfn.XLOOKUP($K2758,Obj.Meta!$A:$A,Obj.Meta!$D:$D,"-",0,1))</f>
        <v>-</v>
      </c>
      <c r="M2758" s="300" t="str">
        <f>IF($K2758="","-",_xlfn.XLOOKUP($K2758,Obj.Meta!$A:$A,Obj.Meta!$F:$F,"-",0,1))</f>
        <v>-</v>
      </c>
      <c r="N2758" s="337" t="str">
        <f t="shared" si="85"/>
        <v>---</v>
      </c>
      <c r="O2758" s="333"/>
      <c r="P2758" s="54"/>
      <c r="Q2758" s="52"/>
      <c r="R2758" s="34"/>
      <c r="S2758" s="53"/>
      <c r="T2758" s="208"/>
      <c r="U2758" s="726"/>
      <c r="V2758" s="206"/>
      <c r="W2758" s="206"/>
      <c r="X2758" s="678"/>
      <c r="Y2758" s="34"/>
      <c r="Z2758" s="610"/>
      <c r="AA2758" s="608"/>
    </row>
    <row r="2759" spans="1:27">
      <c r="A2759" s="145" t="str">
        <f t="shared" si="84"/>
        <v>-</v>
      </c>
      <c r="B2759" s="146" t="str">
        <f>_xlfn.XLOOKUP($A2759,Dept.Meta!$A:$A,Dept.Meta!$F:$F,"-",0,1)</f>
        <v>-</v>
      </c>
      <c r="C2759" s="629" t="str">
        <f>_xlfn.XLOOKUP(_xlfn.CONCAT($G2759,"-",$I2759),Div.Meta!$H:$H,Div.Meta!$C:$C,"-",0,1)</f>
        <v>-</v>
      </c>
      <c r="D2759" s="302"/>
      <c r="E2759" s="146" t="str">
        <f>IF($D2759="","-",_xlfn.XLOOKUP($D2759,Fund.Meta!$A:$A,Fund.Meta!$D:$D,"-",0,1))</f>
        <v>-</v>
      </c>
      <c r="F2759" s="303" t="str">
        <f>IF($D2759="","-",_xlfn.XLOOKUP($D2759,Fund.Meta!$A:$A,Fund.Meta!$E:$E,"-",0,1))</f>
        <v>-</v>
      </c>
      <c r="G2759" s="334"/>
      <c r="H2759" s="303" t="str">
        <f>IF($G2759="","-",_xlfn.XLOOKUP($G2759,Appr.Meta!$A:$A,Appr.Meta!$D:$D,"-",0,1))</f>
        <v>-</v>
      </c>
      <c r="I2759" s="302"/>
      <c r="J2759" s="303" t="str">
        <f>IF($I2759="","-",_xlfn.XLOOKUP($I2759,'CC.Meta'!$A:$A,'CC.Meta'!$D:$D,"-",0,1))</f>
        <v>-</v>
      </c>
      <c r="K2759" s="302"/>
      <c r="L2759" s="146" t="str">
        <f>IF($K2759="","-",_xlfn.XLOOKUP($K2759,Obj.Meta!$A:$A,Obj.Meta!$D:$D,"-",0,1))</f>
        <v>-</v>
      </c>
      <c r="M2759" s="300" t="str">
        <f>IF($K2759="","-",_xlfn.XLOOKUP($K2759,Obj.Meta!$A:$A,Obj.Meta!$F:$F,"-",0,1))</f>
        <v>-</v>
      </c>
      <c r="N2759" s="337" t="str">
        <f t="shared" si="85"/>
        <v>---</v>
      </c>
      <c r="O2759" s="333"/>
      <c r="P2759" s="54"/>
      <c r="Q2759" s="52"/>
      <c r="R2759" s="34"/>
      <c r="S2759" s="53"/>
      <c r="T2759" s="208"/>
      <c r="U2759" s="726"/>
      <c r="V2759" s="206"/>
      <c r="W2759" s="206"/>
      <c r="X2759" s="678"/>
      <c r="Y2759" s="34"/>
      <c r="Z2759" s="610"/>
      <c r="AA2759" s="608"/>
    </row>
    <row r="2760" spans="1:27">
      <c r="A2760" s="145" t="str">
        <f t="shared" si="84"/>
        <v>-</v>
      </c>
      <c r="B2760" s="146" t="str">
        <f>_xlfn.XLOOKUP($A2760,Dept.Meta!$A:$A,Dept.Meta!$F:$F,"-",0,1)</f>
        <v>-</v>
      </c>
      <c r="C2760" s="629" t="str">
        <f>_xlfn.XLOOKUP(_xlfn.CONCAT($G2760,"-",$I2760),Div.Meta!$H:$H,Div.Meta!$C:$C,"-",0,1)</f>
        <v>-</v>
      </c>
      <c r="D2760" s="302"/>
      <c r="E2760" s="146" t="str">
        <f>IF($D2760="","-",_xlfn.XLOOKUP($D2760,Fund.Meta!$A:$A,Fund.Meta!$D:$D,"-",0,1))</f>
        <v>-</v>
      </c>
      <c r="F2760" s="303" t="str">
        <f>IF($D2760="","-",_xlfn.XLOOKUP($D2760,Fund.Meta!$A:$A,Fund.Meta!$E:$E,"-",0,1))</f>
        <v>-</v>
      </c>
      <c r="G2760" s="334"/>
      <c r="H2760" s="303" t="str">
        <f>IF($G2760="","-",_xlfn.XLOOKUP($G2760,Appr.Meta!$A:$A,Appr.Meta!$D:$D,"-",0,1))</f>
        <v>-</v>
      </c>
      <c r="I2760" s="302"/>
      <c r="J2760" s="303" t="str">
        <f>IF($I2760="","-",_xlfn.XLOOKUP($I2760,'CC.Meta'!$A:$A,'CC.Meta'!$D:$D,"-",0,1))</f>
        <v>-</v>
      </c>
      <c r="K2760" s="302"/>
      <c r="L2760" s="146" t="str">
        <f>IF($K2760="","-",_xlfn.XLOOKUP($K2760,Obj.Meta!$A:$A,Obj.Meta!$D:$D,"-",0,1))</f>
        <v>-</v>
      </c>
      <c r="M2760" s="300" t="str">
        <f>IF($K2760="","-",_xlfn.XLOOKUP($K2760,Obj.Meta!$A:$A,Obj.Meta!$F:$F,"-",0,1))</f>
        <v>-</v>
      </c>
      <c r="N2760" s="337" t="str">
        <f t="shared" si="85"/>
        <v>---</v>
      </c>
      <c r="O2760" s="333"/>
      <c r="P2760" s="54"/>
      <c r="Q2760" s="52"/>
      <c r="R2760" s="34"/>
      <c r="S2760" s="53"/>
      <c r="T2760" s="208"/>
      <c r="U2760" s="726"/>
      <c r="V2760" s="206"/>
      <c r="W2760" s="206"/>
      <c r="X2760" s="678"/>
      <c r="Y2760" s="34"/>
      <c r="Z2760" s="610"/>
      <c r="AA2760" s="608"/>
    </row>
    <row r="2761" spans="1:27">
      <c r="A2761" s="145" t="str">
        <f t="shared" si="84"/>
        <v>-</v>
      </c>
      <c r="B2761" s="146" t="str">
        <f>_xlfn.XLOOKUP($A2761,Dept.Meta!$A:$A,Dept.Meta!$F:$F,"-",0,1)</f>
        <v>-</v>
      </c>
      <c r="C2761" s="629" t="str">
        <f>_xlfn.XLOOKUP(_xlfn.CONCAT($G2761,"-",$I2761),Div.Meta!$H:$H,Div.Meta!$C:$C,"-",0,1)</f>
        <v>-</v>
      </c>
      <c r="D2761" s="302"/>
      <c r="E2761" s="146" t="str">
        <f>IF($D2761="","-",_xlfn.XLOOKUP($D2761,Fund.Meta!$A:$A,Fund.Meta!$D:$D,"-",0,1))</f>
        <v>-</v>
      </c>
      <c r="F2761" s="303" t="str">
        <f>IF($D2761="","-",_xlfn.XLOOKUP($D2761,Fund.Meta!$A:$A,Fund.Meta!$E:$E,"-",0,1))</f>
        <v>-</v>
      </c>
      <c r="G2761" s="334"/>
      <c r="H2761" s="303" t="str">
        <f>IF($G2761="","-",_xlfn.XLOOKUP($G2761,Appr.Meta!$A:$A,Appr.Meta!$D:$D,"-",0,1))</f>
        <v>-</v>
      </c>
      <c r="I2761" s="302"/>
      <c r="J2761" s="303" t="str">
        <f>IF($I2761="","-",_xlfn.XLOOKUP($I2761,'CC.Meta'!$A:$A,'CC.Meta'!$D:$D,"-",0,1))</f>
        <v>-</v>
      </c>
      <c r="K2761" s="302"/>
      <c r="L2761" s="146" t="str">
        <f>IF($K2761="","-",_xlfn.XLOOKUP($K2761,Obj.Meta!$A:$A,Obj.Meta!$D:$D,"-",0,1))</f>
        <v>-</v>
      </c>
      <c r="M2761" s="300" t="str">
        <f>IF($K2761="","-",_xlfn.XLOOKUP($K2761,Obj.Meta!$A:$A,Obj.Meta!$F:$F,"-",0,1))</f>
        <v>-</v>
      </c>
      <c r="N2761" s="337" t="str">
        <f t="shared" si="85"/>
        <v>---</v>
      </c>
      <c r="O2761" s="333"/>
      <c r="P2761" s="54"/>
      <c r="Q2761" s="52"/>
      <c r="R2761" s="34"/>
      <c r="S2761" s="53"/>
      <c r="T2761" s="208"/>
      <c r="U2761" s="726"/>
      <c r="V2761" s="206"/>
      <c r="W2761" s="206"/>
      <c r="X2761" s="678"/>
      <c r="Y2761" s="34"/>
      <c r="Z2761" s="610"/>
      <c r="AA2761" s="608"/>
    </row>
    <row r="2762" spans="1:27">
      <c r="A2762" s="145" t="str">
        <f t="shared" si="84"/>
        <v>-</v>
      </c>
      <c r="B2762" s="146" t="str">
        <f>_xlfn.XLOOKUP($A2762,Dept.Meta!$A:$A,Dept.Meta!$F:$F,"-",0,1)</f>
        <v>-</v>
      </c>
      <c r="C2762" s="629" t="str">
        <f>_xlfn.XLOOKUP(_xlfn.CONCAT($G2762,"-",$I2762),Div.Meta!$H:$H,Div.Meta!$C:$C,"-",0,1)</f>
        <v>-</v>
      </c>
      <c r="D2762" s="302"/>
      <c r="E2762" s="146" t="str">
        <f>IF($D2762="","-",_xlfn.XLOOKUP($D2762,Fund.Meta!$A:$A,Fund.Meta!$D:$D,"-",0,1))</f>
        <v>-</v>
      </c>
      <c r="F2762" s="303" t="str">
        <f>IF($D2762="","-",_xlfn.XLOOKUP($D2762,Fund.Meta!$A:$A,Fund.Meta!$E:$E,"-",0,1))</f>
        <v>-</v>
      </c>
      <c r="G2762" s="334"/>
      <c r="H2762" s="303" t="str">
        <f>IF($G2762="","-",_xlfn.XLOOKUP($G2762,Appr.Meta!$A:$A,Appr.Meta!$D:$D,"-",0,1))</f>
        <v>-</v>
      </c>
      <c r="I2762" s="302"/>
      <c r="J2762" s="303" t="str">
        <f>IF($I2762="","-",_xlfn.XLOOKUP($I2762,'CC.Meta'!$A:$A,'CC.Meta'!$D:$D,"-",0,1))</f>
        <v>-</v>
      </c>
      <c r="K2762" s="302"/>
      <c r="L2762" s="146" t="str">
        <f>IF($K2762="","-",_xlfn.XLOOKUP($K2762,Obj.Meta!$A:$A,Obj.Meta!$D:$D,"-",0,1))</f>
        <v>-</v>
      </c>
      <c r="M2762" s="300" t="str">
        <f>IF($K2762="","-",_xlfn.XLOOKUP($K2762,Obj.Meta!$A:$A,Obj.Meta!$F:$F,"-",0,1))</f>
        <v>-</v>
      </c>
      <c r="N2762" s="337" t="str">
        <f t="shared" si="85"/>
        <v>---</v>
      </c>
      <c r="O2762" s="333"/>
      <c r="P2762" s="54"/>
      <c r="Q2762" s="52"/>
      <c r="R2762" s="34"/>
      <c r="S2762" s="53"/>
      <c r="T2762" s="208"/>
      <c r="U2762" s="726"/>
      <c r="V2762" s="206"/>
      <c r="W2762" s="206"/>
      <c r="X2762" s="678"/>
      <c r="Y2762" s="34"/>
      <c r="Z2762" s="610"/>
      <c r="AA2762" s="608"/>
    </row>
    <row r="2763" spans="1:27">
      <c r="A2763" s="145" t="str">
        <f t="shared" si="84"/>
        <v>-</v>
      </c>
      <c r="B2763" s="146" t="str">
        <f>_xlfn.XLOOKUP($A2763,Dept.Meta!$A:$A,Dept.Meta!$F:$F,"-",0,1)</f>
        <v>-</v>
      </c>
      <c r="C2763" s="629" t="str">
        <f>_xlfn.XLOOKUP(_xlfn.CONCAT($G2763,"-",$I2763),Div.Meta!$H:$H,Div.Meta!$C:$C,"-",0,1)</f>
        <v>-</v>
      </c>
      <c r="D2763" s="302"/>
      <c r="E2763" s="146" t="str">
        <f>IF($D2763="","-",_xlfn.XLOOKUP($D2763,Fund.Meta!$A:$A,Fund.Meta!$D:$D,"-",0,1))</f>
        <v>-</v>
      </c>
      <c r="F2763" s="303" t="str">
        <f>IF($D2763="","-",_xlfn.XLOOKUP($D2763,Fund.Meta!$A:$A,Fund.Meta!$E:$E,"-",0,1))</f>
        <v>-</v>
      </c>
      <c r="G2763" s="334"/>
      <c r="H2763" s="303" t="str">
        <f>IF($G2763="","-",_xlfn.XLOOKUP($G2763,Appr.Meta!$A:$A,Appr.Meta!$D:$D,"-",0,1))</f>
        <v>-</v>
      </c>
      <c r="I2763" s="302"/>
      <c r="J2763" s="303" t="str">
        <f>IF($I2763="","-",_xlfn.XLOOKUP($I2763,'CC.Meta'!$A:$A,'CC.Meta'!$D:$D,"-",0,1))</f>
        <v>-</v>
      </c>
      <c r="K2763" s="302"/>
      <c r="L2763" s="146" t="str">
        <f>IF($K2763="","-",_xlfn.XLOOKUP($K2763,Obj.Meta!$A:$A,Obj.Meta!$D:$D,"-",0,1))</f>
        <v>-</v>
      </c>
      <c r="M2763" s="300" t="str">
        <f>IF($K2763="","-",_xlfn.XLOOKUP($K2763,Obj.Meta!$A:$A,Obj.Meta!$F:$F,"-",0,1))</f>
        <v>-</v>
      </c>
      <c r="N2763" s="337" t="str">
        <f t="shared" si="85"/>
        <v>---</v>
      </c>
      <c r="O2763" s="333"/>
      <c r="P2763" s="54"/>
      <c r="Q2763" s="52"/>
      <c r="R2763" s="34"/>
      <c r="S2763" s="53"/>
      <c r="T2763" s="208"/>
      <c r="U2763" s="726"/>
      <c r="V2763" s="206"/>
      <c r="W2763" s="206"/>
      <c r="X2763" s="678"/>
      <c r="Y2763" s="34"/>
      <c r="Z2763" s="610"/>
      <c r="AA2763" s="608"/>
    </row>
    <row r="2764" spans="1:27">
      <c r="A2764" s="145" t="str">
        <f t="shared" si="84"/>
        <v>-</v>
      </c>
      <c r="B2764" s="146" t="str">
        <f>_xlfn.XLOOKUP($A2764,Dept.Meta!$A:$A,Dept.Meta!$F:$F,"-",0,1)</f>
        <v>-</v>
      </c>
      <c r="C2764" s="629" t="str">
        <f>_xlfn.XLOOKUP(_xlfn.CONCAT($G2764,"-",$I2764),Div.Meta!$H:$H,Div.Meta!$C:$C,"-",0,1)</f>
        <v>-</v>
      </c>
      <c r="D2764" s="302"/>
      <c r="E2764" s="146" t="str">
        <f>IF($D2764="","-",_xlfn.XLOOKUP($D2764,Fund.Meta!$A:$A,Fund.Meta!$D:$D,"-",0,1))</f>
        <v>-</v>
      </c>
      <c r="F2764" s="303" t="str">
        <f>IF($D2764="","-",_xlfn.XLOOKUP($D2764,Fund.Meta!$A:$A,Fund.Meta!$E:$E,"-",0,1))</f>
        <v>-</v>
      </c>
      <c r="G2764" s="334"/>
      <c r="H2764" s="303" t="str">
        <f>IF($G2764="","-",_xlfn.XLOOKUP($G2764,Appr.Meta!$A:$A,Appr.Meta!$D:$D,"-",0,1))</f>
        <v>-</v>
      </c>
      <c r="I2764" s="302"/>
      <c r="J2764" s="303" t="str">
        <f>IF($I2764="","-",_xlfn.XLOOKUP($I2764,'CC.Meta'!$A:$A,'CC.Meta'!$D:$D,"-",0,1))</f>
        <v>-</v>
      </c>
      <c r="K2764" s="302"/>
      <c r="L2764" s="146" t="str">
        <f>IF($K2764="","-",_xlfn.XLOOKUP($K2764,Obj.Meta!$A:$A,Obj.Meta!$D:$D,"-",0,1))</f>
        <v>-</v>
      </c>
      <c r="M2764" s="300" t="str">
        <f>IF($K2764="","-",_xlfn.XLOOKUP($K2764,Obj.Meta!$A:$A,Obj.Meta!$F:$F,"-",0,1))</f>
        <v>-</v>
      </c>
      <c r="N2764" s="337" t="str">
        <f t="shared" si="85"/>
        <v>---</v>
      </c>
      <c r="O2764" s="333"/>
      <c r="P2764" s="54"/>
      <c r="Q2764" s="52"/>
      <c r="R2764" s="34"/>
      <c r="S2764" s="53"/>
      <c r="T2764" s="208"/>
      <c r="U2764" s="726"/>
      <c r="V2764" s="206"/>
      <c r="W2764" s="206"/>
      <c r="X2764" s="678"/>
      <c r="Y2764" s="34"/>
      <c r="Z2764" s="610"/>
      <c r="AA2764" s="608"/>
    </row>
    <row r="2765" spans="1:27">
      <c r="A2765" s="145" t="str">
        <f t="shared" si="84"/>
        <v>-</v>
      </c>
      <c r="B2765" s="146" t="str">
        <f>_xlfn.XLOOKUP($A2765,Dept.Meta!$A:$A,Dept.Meta!$F:$F,"-",0,1)</f>
        <v>-</v>
      </c>
      <c r="C2765" s="629" t="str">
        <f>_xlfn.XLOOKUP(_xlfn.CONCAT($G2765,"-",$I2765),Div.Meta!$H:$H,Div.Meta!$C:$C,"-",0,1)</f>
        <v>-</v>
      </c>
      <c r="D2765" s="302"/>
      <c r="E2765" s="146" t="str">
        <f>IF($D2765="","-",_xlfn.XLOOKUP($D2765,Fund.Meta!$A:$A,Fund.Meta!$D:$D,"-",0,1))</f>
        <v>-</v>
      </c>
      <c r="F2765" s="303" t="str">
        <f>IF($D2765="","-",_xlfn.XLOOKUP($D2765,Fund.Meta!$A:$A,Fund.Meta!$E:$E,"-",0,1))</f>
        <v>-</v>
      </c>
      <c r="G2765" s="334"/>
      <c r="H2765" s="303" t="str">
        <f>IF($G2765="","-",_xlfn.XLOOKUP($G2765,Appr.Meta!$A:$A,Appr.Meta!$D:$D,"-",0,1))</f>
        <v>-</v>
      </c>
      <c r="I2765" s="302"/>
      <c r="J2765" s="303" t="str">
        <f>IF($I2765="","-",_xlfn.XLOOKUP($I2765,'CC.Meta'!$A:$A,'CC.Meta'!$D:$D,"-",0,1))</f>
        <v>-</v>
      </c>
      <c r="K2765" s="302"/>
      <c r="L2765" s="146" t="str">
        <f>IF($K2765="","-",_xlfn.XLOOKUP($K2765,Obj.Meta!$A:$A,Obj.Meta!$D:$D,"-",0,1))</f>
        <v>-</v>
      </c>
      <c r="M2765" s="300" t="str">
        <f>IF($K2765="","-",_xlfn.XLOOKUP($K2765,Obj.Meta!$A:$A,Obj.Meta!$F:$F,"-",0,1))</f>
        <v>-</v>
      </c>
      <c r="N2765" s="337" t="str">
        <f t="shared" si="85"/>
        <v>---</v>
      </c>
      <c r="O2765" s="333"/>
      <c r="P2765" s="54"/>
      <c r="Q2765" s="52"/>
      <c r="R2765" s="34"/>
      <c r="S2765" s="53"/>
      <c r="T2765" s="208"/>
      <c r="U2765" s="726"/>
      <c r="V2765" s="206"/>
      <c r="W2765" s="206"/>
      <c r="X2765" s="678"/>
      <c r="Y2765" s="34"/>
      <c r="Z2765" s="610"/>
      <c r="AA2765" s="608"/>
    </row>
    <row r="2766" spans="1:27">
      <c r="A2766" s="145" t="str">
        <f t="shared" si="84"/>
        <v>-</v>
      </c>
      <c r="B2766" s="146" t="str">
        <f>_xlfn.XLOOKUP($A2766,Dept.Meta!$A:$A,Dept.Meta!$F:$F,"-",0,1)</f>
        <v>-</v>
      </c>
      <c r="C2766" s="629" t="str">
        <f>_xlfn.XLOOKUP(_xlfn.CONCAT($G2766,"-",$I2766),Div.Meta!$H:$H,Div.Meta!$C:$C,"-",0,1)</f>
        <v>-</v>
      </c>
      <c r="D2766" s="302"/>
      <c r="E2766" s="146" t="str">
        <f>IF($D2766="","-",_xlfn.XLOOKUP($D2766,Fund.Meta!$A:$A,Fund.Meta!$D:$D,"-",0,1))</f>
        <v>-</v>
      </c>
      <c r="F2766" s="303" t="str">
        <f>IF($D2766="","-",_xlfn.XLOOKUP($D2766,Fund.Meta!$A:$A,Fund.Meta!$E:$E,"-",0,1))</f>
        <v>-</v>
      </c>
      <c r="G2766" s="334"/>
      <c r="H2766" s="303" t="str">
        <f>IF($G2766="","-",_xlfn.XLOOKUP($G2766,Appr.Meta!$A:$A,Appr.Meta!$D:$D,"-",0,1))</f>
        <v>-</v>
      </c>
      <c r="I2766" s="302"/>
      <c r="J2766" s="303" t="str">
        <f>IF($I2766="","-",_xlfn.XLOOKUP($I2766,'CC.Meta'!$A:$A,'CC.Meta'!$D:$D,"-",0,1))</f>
        <v>-</v>
      </c>
      <c r="K2766" s="302"/>
      <c r="L2766" s="146" t="str">
        <f>IF($K2766="","-",_xlfn.XLOOKUP($K2766,Obj.Meta!$A:$A,Obj.Meta!$D:$D,"-",0,1))</f>
        <v>-</v>
      </c>
      <c r="M2766" s="300" t="str">
        <f>IF($K2766="","-",_xlfn.XLOOKUP($K2766,Obj.Meta!$A:$A,Obj.Meta!$F:$F,"-",0,1))</f>
        <v>-</v>
      </c>
      <c r="N2766" s="337" t="str">
        <f t="shared" si="85"/>
        <v>---</v>
      </c>
      <c r="O2766" s="333"/>
      <c r="P2766" s="54"/>
      <c r="Q2766" s="52"/>
      <c r="R2766" s="34"/>
      <c r="S2766" s="53"/>
      <c r="T2766" s="208"/>
      <c r="U2766" s="726"/>
      <c r="V2766" s="206"/>
      <c r="W2766" s="206"/>
      <c r="X2766" s="678"/>
      <c r="Y2766" s="34"/>
      <c r="Z2766" s="610"/>
      <c r="AA2766" s="608"/>
    </row>
    <row r="2767" spans="1:27">
      <c r="A2767" s="145" t="str">
        <f t="shared" si="84"/>
        <v>-</v>
      </c>
      <c r="B2767" s="146" t="str">
        <f>_xlfn.XLOOKUP($A2767,Dept.Meta!$A:$A,Dept.Meta!$F:$F,"-",0,1)</f>
        <v>-</v>
      </c>
      <c r="C2767" s="629" t="str">
        <f>_xlfn.XLOOKUP(_xlfn.CONCAT($G2767,"-",$I2767),Div.Meta!$H:$H,Div.Meta!$C:$C,"-",0,1)</f>
        <v>-</v>
      </c>
      <c r="D2767" s="302"/>
      <c r="E2767" s="146" t="str">
        <f>IF($D2767="","-",_xlfn.XLOOKUP($D2767,Fund.Meta!$A:$A,Fund.Meta!$D:$D,"-",0,1))</f>
        <v>-</v>
      </c>
      <c r="F2767" s="303" t="str">
        <f>IF($D2767="","-",_xlfn.XLOOKUP($D2767,Fund.Meta!$A:$A,Fund.Meta!$E:$E,"-",0,1))</f>
        <v>-</v>
      </c>
      <c r="G2767" s="334"/>
      <c r="H2767" s="303" t="str">
        <f>IF($G2767="","-",_xlfn.XLOOKUP($G2767,Appr.Meta!$A:$A,Appr.Meta!$D:$D,"-",0,1))</f>
        <v>-</v>
      </c>
      <c r="I2767" s="302"/>
      <c r="J2767" s="303" t="str">
        <f>IF($I2767="","-",_xlfn.XLOOKUP($I2767,'CC.Meta'!$A:$A,'CC.Meta'!$D:$D,"-",0,1))</f>
        <v>-</v>
      </c>
      <c r="K2767" s="302"/>
      <c r="L2767" s="146" t="str">
        <f>IF($K2767="","-",_xlfn.XLOOKUP($K2767,Obj.Meta!$A:$A,Obj.Meta!$D:$D,"-",0,1))</f>
        <v>-</v>
      </c>
      <c r="M2767" s="300" t="str">
        <f>IF($K2767="","-",_xlfn.XLOOKUP($K2767,Obj.Meta!$A:$A,Obj.Meta!$F:$F,"-",0,1))</f>
        <v>-</v>
      </c>
      <c r="N2767" s="337" t="str">
        <f t="shared" si="85"/>
        <v>---</v>
      </c>
      <c r="O2767" s="333"/>
      <c r="P2767" s="54"/>
      <c r="Q2767" s="52"/>
      <c r="R2767" s="34"/>
      <c r="S2767" s="53"/>
      <c r="T2767" s="208"/>
      <c r="U2767" s="726"/>
      <c r="V2767" s="206"/>
      <c r="W2767" s="206"/>
      <c r="X2767" s="678"/>
      <c r="Y2767" s="34"/>
      <c r="Z2767" s="610"/>
      <c r="AA2767" s="608"/>
    </row>
    <row r="2768" spans="1:27">
      <c r="A2768" s="145" t="str">
        <f t="shared" si="84"/>
        <v>-</v>
      </c>
      <c r="B2768" s="146" t="str">
        <f>_xlfn.XLOOKUP($A2768,Dept.Meta!$A:$A,Dept.Meta!$F:$F,"-",0,1)</f>
        <v>-</v>
      </c>
      <c r="C2768" s="629" t="str">
        <f>_xlfn.XLOOKUP(_xlfn.CONCAT($G2768,"-",$I2768),Div.Meta!$H:$H,Div.Meta!$C:$C,"-",0,1)</f>
        <v>-</v>
      </c>
      <c r="D2768" s="302"/>
      <c r="E2768" s="146" t="str">
        <f>IF($D2768="","-",_xlfn.XLOOKUP($D2768,Fund.Meta!$A:$A,Fund.Meta!$D:$D,"-",0,1))</f>
        <v>-</v>
      </c>
      <c r="F2768" s="303" t="str">
        <f>IF($D2768="","-",_xlfn.XLOOKUP($D2768,Fund.Meta!$A:$A,Fund.Meta!$E:$E,"-",0,1))</f>
        <v>-</v>
      </c>
      <c r="G2768" s="334"/>
      <c r="H2768" s="303" t="str">
        <f>IF($G2768="","-",_xlfn.XLOOKUP($G2768,Appr.Meta!$A:$A,Appr.Meta!$D:$D,"-",0,1))</f>
        <v>-</v>
      </c>
      <c r="I2768" s="302"/>
      <c r="J2768" s="303" t="str">
        <f>IF($I2768="","-",_xlfn.XLOOKUP($I2768,'CC.Meta'!$A:$A,'CC.Meta'!$D:$D,"-",0,1))</f>
        <v>-</v>
      </c>
      <c r="K2768" s="302"/>
      <c r="L2768" s="146" t="str">
        <f>IF($K2768="","-",_xlfn.XLOOKUP($K2768,Obj.Meta!$A:$A,Obj.Meta!$D:$D,"-",0,1))</f>
        <v>-</v>
      </c>
      <c r="M2768" s="300" t="str">
        <f>IF($K2768="","-",_xlfn.XLOOKUP($K2768,Obj.Meta!$A:$A,Obj.Meta!$F:$F,"-",0,1))</f>
        <v>-</v>
      </c>
      <c r="N2768" s="337" t="str">
        <f t="shared" si="85"/>
        <v>---</v>
      </c>
      <c r="O2768" s="333"/>
      <c r="P2768" s="54"/>
      <c r="Q2768" s="52"/>
      <c r="R2768" s="34"/>
      <c r="S2768" s="53"/>
      <c r="T2768" s="208"/>
      <c r="U2768" s="726"/>
      <c r="V2768" s="206"/>
      <c r="W2768" s="206"/>
      <c r="X2768" s="678"/>
      <c r="Y2768" s="34"/>
      <c r="Z2768" s="610"/>
      <c r="AA2768" s="608"/>
    </row>
    <row r="2769" spans="1:27">
      <c r="A2769" s="145" t="str">
        <f t="shared" si="84"/>
        <v>-</v>
      </c>
      <c r="B2769" s="146" t="str">
        <f>_xlfn.XLOOKUP($A2769,Dept.Meta!$A:$A,Dept.Meta!$F:$F,"-",0,1)</f>
        <v>-</v>
      </c>
      <c r="C2769" s="629" t="str">
        <f>_xlfn.XLOOKUP(_xlfn.CONCAT($G2769,"-",$I2769),Div.Meta!$H:$H,Div.Meta!$C:$C,"-",0,1)</f>
        <v>-</v>
      </c>
      <c r="D2769" s="302"/>
      <c r="E2769" s="146" t="str">
        <f>IF($D2769="","-",_xlfn.XLOOKUP($D2769,Fund.Meta!$A:$A,Fund.Meta!$D:$D,"-",0,1))</f>
        <v>-</v>
      </c>
      <c r="F2769" s="303" t="str">
        <f>IF($D2769="","-",_xlfn.XLOOKUP($D2769,Fund.Meta!$A:$A,Fund.Meta!$E:$E,"-",0,1))</f>
        <v>-</v>
      </c>
      <c r="G2769" s="334"/>
      <c r="H2769" s="303" t="str">
        <f>IF($G2769="","-",_xlfn.XLOOKUP($G2769,Appr.Meta!$A:$A,Appr.Meta!$D:$D,"-",0,1))</f>
        <v>-</v>
      </c>
      <c r="I2769" s="302"/>
      <c r="J2769" s="303" t="str">
        <f>IF($I2769="","-",_xlfn.XLOOKUP($I2769,'CC.Meta'!$A:$A,'CC.Meta'!$D:$D,"-",0,1))</f>
        <v>-</v>
      </c>
      <c r="K2769" s="302"/>
      <c r="L2769" s="146" t="str">
        <f>IF($K2769="","-",_xlfn.XLOOKUP($K2769,Obj.Meta!$A:$A,Obj.Meta!$D:$D,"-",0,1))</f>
        <v>-</v>
      </c>
      <c r="M2769" s="300" t="str">
        <f>IF($K2769="","-",_xlfn.XLOOKUP($K2769,Obj.Meta!$A:$A,Obj.Meta!$F:$F,"-",0,1))</f>
        <v>-</v>
      </c>
      <c r="N2769" s="337" t="str">
        <f t="shared" si="85"/>
        <v>---</v>
      </c>
      <c r="O2769" s="333"/>
      <c r="P2769" s="54"/>
      <c r="Q2769" s="52"/>
      <c r="R2769" s="34"/>
      <c r="S2769" s="53"/>
      <c r="T2769" s="208"/>
      <c r="U2769" s="726"/>
      <c r="V2769" s="206"/>
      <c r="W2769" s="206"/>
      <c r="X2769" s="678"/>
      <c r="Y2769" s="34"/>
      <c r="Z2769" s="610"/>
      <c r="AA2769" s="608"/>
    </row>
    <row r="2770" spans="1:27">
      <c r="A2770" s="145" t="str">
        <f t="shared" si="84"/>
        <v>-</v>
      </c>
      <c r="B2770" s="146" t="str">
        <f>_xlfn.XLOOKUP($A2770,Dept.Meta!$A:$A,Dept.Meta!$F:$F,"-",0,1)</f>
        <v>-</v>
      </c>
      <c r="C2770" s="629" t="str">
        <f>_xlfn.XLOOKUP(_xlfn.CONCAT($G2770,"-",$I2770),Div.Meta!$H:$H,Div.Meta!$C:$C,"-",0,1)</f>
        <v>-</v>
      </c>
      <c r="D2770" s="302"/>
      <c r="E2770" s="146" t="str">
        <f>IF($D2770="","-",_xlfn.XLOOKUP($D2770,Fund.Meta!$A:$A,Fund.Meta!$D:$D,"-",0,1))</f>
        <v>-</v>
      </c>
      <c r="F2770" s="303" t="str">
        <f>IF($D2770="","-",_xlfn.XLOOKUP($D2770,Fund.Meta!$A:$A,Fund.Meta!$E:$E,"-",0,1))</f>
        <v>-</v>
      </c>
      <c r="G2770" s="334"/>
      <c r="H2770" s="303" t="str">
        <f>IF($G2770="","-",_xlfn.XLOOKUP($G2770,Appr.Meta!$A:$A,Appr.Meta!$D:$D,"-",0,1))</f>
        <v>-</v>
      </c>
      <c r="I2770" s="302"/>
      <c r="J2770" s="303" t="str">
        <f>IF($I2770="","-",_xlfn.XLOOKUP($I2770,'CC.Meta'!$A:$A,'CC.Meta'!$D:$D,"-",0,1))</f>
        <v>-</v>
      </c>
      <c r="K2770" s="302"/>
      <c r="L2770" s="146" t="str">
        <f>IF($K2770="","-",_xlfn.XLOOKUP($K2770,Obj.Meta!$A:$A,Obj.Meta!$D:$D,"-",0,1))</f>
        <v>-</v>
      </c>
      <c r="M2770" s="300" t="str">
        <f>IF($K2770="","-",_xlfn.XLOOKUP($K2770,Obj.Meta!$A:$A,Obj.Meta!$F:$F,"-",0,1))</f>
        <v>-</v>
      </c>
      <c r="N2770" s="337" t="str">
        <f t="shared" si="85"/>
        <v>---</v>
      </c>
      <c r="O2770" s="333"/>
      <c r="P2770" s="54"/>
      <c r="Q2770" s="52"/>
      <c r="R2770" s="34"/>
      <c r="S2770" s="53"/>
      <c r="T2770" s="208"/>
      <c r="U2770" s="726"/>
      <c r="V2770" s="206"/>
      <c r="W2770" s="206"/>
      <c r="X2770" s="678"/>
      <c r="Y2770" s="34"/>
      <c r="Z2770" s="610"/>
      <c r="AA2770" s="608"/>
    </row>
    <row r="2771" spans="1:27">
      <c r="A2771" s="145" t="str">
        <f t="shared" ref="A2771:A2834" si="86">IFERROR(VALUE(LEFT($I2771,2)),"-")</f>
        <v>-</v>
      </c>
      <c r="B2771" s="146" t="str">
        <f>_xlfn.XLOOKUP($A2771,Dept.Meta!$A:$A,Dept.Meta!$F:$F,"-",0,1)</f>
        <v>-</v>
      </c>
      <c r="C2771" s="629" t="str">
        <f>_xlfn.XLOOKUP(_xlfn.CONCAT($G2771,"-",$I2771),Div.Meta!$H:$H,Div.Meta!$C:$C,"-",0,1)</f>
        <v>-</v>
      </c>
      <c r="D2771" s="302"/>
      <c r="E2771" s="146" t="str">
        <f>IF($D2771="","-",_xlfn.XLOOKUP($D2771,Fund.Meta!$A:$A,Fund.Meta!$D:$D,"-",0,1))</f>
        <v>-</v>
      </c>
      <c r="F2771" s="303" t="str">
        <f>IF($D2771="","-",_xlfn.XLOOKUP($D2771,Fund.Meta!$A:$A,Fund.Meta!$E:$E,"-",0,1))</f>
        <v>-</v>
      </c>
      <c r="G2771" s="334"/>
      <c r="H2771" s="303" t="str">
        <f>IF($G2771="","-",_xlfn.XLOOKUP($G2771,Appr.Meta!$A:$A,Appr.Meta!$D:$D,"-",0,1))</f>
        <v>-</v>
      </c>
      <c r="I2771" s="302"/>
      <c r="J2771" s="303" t="str">
        <f>IF($I2771="","-",_xlfn.XLOOKUP($I2771,'CC.Meta'!$A:$A,'CC.Meta'!$D:$D,"-",0,1))</f>
        <v>-</v>
      </c>
      <c r="K2771" s="302"/>
      <c r="L2771" s="146" t="str">
        <f>IF($K2771="","-",_xlfn.XLOOKUP($K2771,Obj.Meta!$A:$A,Obj.Meta!$D:$D,"-",0,1))</f>
        <v>-</v>
      </c>
      <c r="M2771" s="300" t="str">
        <f>IF($K2771="","-",_xlfn.XLOOKUP($K2771,Obj.Meta!$A:$A,Obj.Meta!$F:$F,"-",0,1))</f>
        <v>-</v>
      </c>
      <c r="N2771" s="337" t="str">
        <f t="shared" ref="N2771:N2834" si="87">_xlfn.CONCAT($D2771,"-",$G2771,"-",$I2771,"-",$K2771)</f>
        <v>---</v>
      </c>
      <c r="O2771" s="333"/>
      <c r="P2771" s="54"/>
      <c r="Q2771" s="52"/>
      <c r="R2771" s="34"/>
      <c r="S2771" s="53"/>
      <c r="T2771" s="208"/>
      <c r="U2771" s="726"/>
      <c r="V2771" s="206"/>
      <c r="W2771" s="206"/>
      <c r="X2771" s="678"/>
      <c r="Y2771" s="34"/>
      <c r="Z2771" s="610"/>
      <c r="AA2771" s="608"/>
    </row>
    <row r="2772" spans="1:27">
      <c r="A2772" s="145" t="str">
        <f t="shared" si="86"/>
        <v>-</v>
      </c>
      <c r="B2772" s="146" t="str">
        <f>_xlfn.XLOOKUP($A2772,Dept.Meta!$A:$A,Dept.Meta!$F:$F,"-",0,1)</f>
        <v>-</v>
      </c>
      <c r="C2772" s="629" t="str">
        <f>_xlfn.XLOOKUP(_xlfn.CONCAT($G2772,"-",$I2772),Div.Meta!$H:$H,Div.Meta!$C:$C,"-",0,1)</f>
        <v>-</v>
      </c>
      <c r="D2772" s="302"/>
      <c r="E2772" s="146" t="str">
        <f>IF($D2772="","-",_xlfn.XLOOKUP($D2772,Fund.Meta!$A:$A,Fund.Meta!$D:$D,"-",0,1))</f>
        <v>-</v>
      </c>
      <c r="F2772" s="303" t="str">
        <f>IF($D2772="","-",_xlfn.XLOOKUP($D2772,Fund.Meta!$A:$A,Fund.Meta!$E:$E,"-",0,1))</f>
        <v>-</v>
      </c>
      <c r="G2772" s="334"/>
      <c r="H2772" s="303" t="str">
        <f>IF($G2772="","-",_xlfn.XLOOKUP($G2772,Appr.Meta!$A:$A,Appr.Meta!$D:$D,"-",0,1))</f>
        <v>-</v>
      </c>
      <c r="I2772" s="302"/>
      <c r="J2772" s="303" t="str">
        <f>IF($I2772="","-",_xlfn.XLOOKUP($I2772,'CC.Meta'!$A:$A,'CC.Meta'!$D:$D,"-",0,1))</f>
        <v>-</v>
      </c>
      <c r="K2772" s="302"/>
      <c r="L2772" s="146" t="str">
        <f>IF($K2772="","-",_xlfn.XLOOKUP($K2772,Obj.Meta!$A:$A,Obj.Meta!$D:$D,"-",0,1))</f>
        <v>-</v>
      </c>
      <c r="M2772" s="300" t="str">
        <f>IF($K2772="","-",_xlfn.XLOOKUP($K2772,Obj.Meta!$A:$A,Obj.Meta!$F:$F,"-",0,1))</f>
        <v>-</v>
      </c>
      <c r="N2772" s="337" t="str">
        <f t="shared" si="87"/>
        <v>---</v>
      </c>
      <c r="O2772" s="333"/>
      <c r="P2772" s="54"/>
      <c r="Q2772" s="52"/>
      <c r="R2772" s="34"/>
      <c r="S2772" s="53"/>
      <c r="T2772" s="208"/>
      <c r="U2772" s="726"/>
      <c r="V2772" s="206"/>
      <c r="W2772" s="206"/>
      <c r="X2772" s="678"/>
      <c r="Y2772" s="34"/>
      <c r="Z2772" s="610"/>
      <c r="AA2772" s="608"/>
    </row>
    <row r="2773" spans="1:27">
      <c r="A2773" s="145" t="str">
        <f t="shared" si="86"/>
        <v>-</v>
      </c>
      <c r="B2773" s="146" t="str">
        <f>_xlfn.XLOOKUP($A2773,Dept.Meta!$A:$A,Dept.Meta!$F:$F,"-",0,1)</f>
        <v>-</v>
      </c>
      <c r="C2773" s="629" t="str">
        <f>_xlfn.XLOOKUP(_xlfn.CONCAT($G2773,"-",$I2773),Div.Meta!$H:$H,Div.Meta!$C:$C,"-",0,1)</f>
        <v>-</v>
      </c>
      <c r="D2773" s="302"/>
      <c r="E2773" s="146" t="str">
        <f>IF($D2773="","-",_xlfn.XLOOKUP($D2773,Fund.Meta!$A:$A,Fund.Meta!$D:$D,"-",0,1))</f>
        <v>-</v>
      </c>
      <c r="F2773" s="303" t="str">
        <f>IF($D2773="","-",_xlfn.XLOOKUP($D2773,Fund.Meta!$A:$A,Fund.Meta!$E:$E,"-",0,1))</f>
        <v>-</v>
      </c>
      <c r="G2773" s="334"/>
      <c r="H2773" s="303" t="str">
        <f>IF($G2773="","-",_xlfn.XLOOKUP($G2773,Appr.Meta!$A:$A,Appr.Meta!$D:$D,"-",0,1))</f>
        <v>-</v>
      </c>
      <c r="I2773" s="302"/>
      <c r="J2773" s="303" t="str">
        <f>IF($I2773="","-",_xlfn.XLOOKUP($I2773,'CC.Meta'!$A:$A,'CC.Meta'!$D:$D,"-",0,1))</f>
        <v>-</v>
      </c>
      <c r="K2773" s="302"/>
      <c r="L2773" s="146" t="str">
        <f>IF($K2773="","-",_xlfn.XLOOKUP($K2773,Obj.Meta!$A:$A,Obj.Meta!$D:$D,"-",0,1))</f>
        <v>-</v>
      </c>
      <c r="M2773" s="300" t="str">
        <f>IF($K2773="","-",_xlfn.XLOOKUP($K2773,Obj.Meta!$A:$A,Obj.Meta!$F:$F,"-",0,1))</f>
        <v>-</v>
      </c>
      <c r="N2773" s="337" t="str">
        <f t="shared" si="87"/>
        <v>---</v>
      </c>
      <c r="O2773" s="333"/>
      <c r="P2773" s="54"/>
      <c r="Q2773" s="52"/>
      <c r="R2773" s="34"/>
      <c r="S2773" s="53"/>
      <c r="T2773" s="208"/>
      <c r="U2773" s="726"/>
      <c r="V2773" s="206"/>
      <c r="W2773" s="206"/>
      <c r="X2773" s="678"/>
      <c r="Y2773" s="34"/>
      <c r="Z2773" s="610"/>
      <c r="AA2773" s="608"/>
    </row>
    <row r="2774" spans="1:27">
      <c r="A2774" s="145" t="str">
        <f t="shared" si="86"/>
        <v>-</v>
      </c>
      <c r="B2774" s="146" t="str">
        <f>_xlfn.XLOOKUP($A2774,Dept.Meta!$A:$A,Dept.Meta!$F:$F,"-",0,1)</f>
        <v>-</v>
      </c>
      <c r="C2774" s="629" t="str">
        <f>_xlfn.XLOOKUP(_xlfn.CONCAT($G2774,"-",$I2774),Div.Meta!$H:$H,Div.Meta!$C:$C,"-",0,1)</f>
        <v>-</v>
      </c>
      <c r="D2774" s="302"/>
      <c r="E2774" s="146" t="str">
        <f>IF($D2774="","-",_xlfn.XLOOKUP($D2774,Fund.Meta!$A:$A,Fund.Meta!$D:$D,"-",0,1))</f>
        <v>-</v>
      </c>
      <c r="F2774" s="303" t="str">
        <f>IF($D2774="","-",_xlfn.XLOOKUP($D2774,Fund.Meta!$A:$A,Fund.Meta!$E:$E,"-",0,1))</f>
        <v>-</v>
      </c>
      <c r="G2774" s="334"/>
      <c r="H2774" s="303" t="str">
        <f>IF($G2774="","-",_xlfn.XLOOKUP($G2774,Appr.Meta!$A:$A,Appr.Meta!$D:$D,"-",0,1))</f>
        <v>-</v>
      </c>
      <c r="I2774" s="302"/>
      <c r="J2774" s="303" t="str">
        <f>IF($I2774="","-",_xlfn.XLOOKUP($I2774,'CC.Meta'!$A:$A,'CC.Meta'!$D:$D,"-",0,1))</f>
        <v>-</v>
      </c>
      <c r="K2774" s="302"/>
      <c r="L2774" s="146" t="str">
        <f>IF($K2774="","-",_xlfn.XLOOKUP($K2774,Obj.Meta!$A:$A,Obj.Meta!$D:$D,"-",0,1))</f>
        <v>-</v>
      </c>
      <c r="M2774" s="300" t="str">
        <f>IF($K2774="","-",_xlfn.XLOOKUP($K2774,Obj.Meta!$A:$A,Obj.Meta!$F:$F,"-",0,1))</f>
        <v>-</v>
      </c>
      <c r="N2774" s="337" t="str">
        <f t="shared" si="87"/>
        <v>---</v>
      </c>
      <c r="O2774" s="333"/>
      <c r="P2774" s="54"/>
      <c r="Q2774" s="52"/>
      <c r="R2774" s="34"/>
      <c r="S2774" s="53"/>
      <c r="T2774" s="208"/>
      <c r="U2774" s="726"/>
      <c r="V2774" s="206"/>
      <c r="W2774" s="206"/>
      <c r="X2774" s="678"/>
      <c r="Y2774" s="34"/>
      <c r="Z2774" s="610"/>
      <c r="AA2774" s="608"/>
    </row>
    <row r="2775" spans="1:27">
      <c r="A2775" s="145" t="str">
        <f t="shared" si="86"/>
        <v>-</v>
      </c>
      <c r="B2775" s="146" t="str">
        <f>_xlfn.XLOOKUP($A2775,Dept.Meta!$A:$A,Dept.Meta!$F:$F,"-",0,1)</f>
        <v>-</v>
      </c>
      <c r="C2775" s="629" t="str">
        <f>_xlfn.XLOOKUP(_xlfn.CONCAT($G2775,"-",$I2775),Div.Meta!$H:$H,Div.Meta!$C:$C,"-",0,1)</f>
        <v>-</v>
      </c>
      <c r="D2775" s="302"/>
      <c r="E2775" s="146" t="str">
        <f>IF($D2775="","-",_xlfn.XLOOKUP($D2775,Fund.Meta!$A:$A,Fund.Meta!$D:$D,"-",0,1))</f>
        <v>-</v>
      </c>
      <c r="F2775" s="303" t="str">
        <f>IF($D2775="","-",_xlfn.XLOOKUP($D2775,Fund.Meta!$A:$A,Fund.Meta!$E:$E,"-",0,1))</f>
        <v>-</v>
      </c>
      <c r="G2775" s="334"/>
      <c r="H2775" s="303" t="str">
        <f>IF($G2775="","-",_xlfn.XLOOKUP($G2775,Appr.Meta!$A:$A,Appr.Meta!$D:$D,"-",0,1))</f>
        <v>-</v>
      </c>
      <c r="I2775" s="302"/>
      <c r="J2775" s="303" t="str">
        <f>IF($I2775="","-",_xlfn.XLOOKUP($I2775,'CC.Meta'!$A:$A,'CC.Meta'!$D:$D,"-",0,1))</f>
        <v>-</v>
      </c>
      <c r="K2775" s="302"/>
      <c r="L2775" s="146" t="str">
        <f>IF($K2775="","-",_xlfn.XLOOKUP($K2775,Obj.Meta!$A:$A,Obj.Meta!$D:$D,"-",0,1))</f>
        <v>-</v>
      </c>
      <c r="M2775" s="300" t="str">
        <f>IF($K2775="","-",_xlfn.XLOOKUP($K2775,Obj.Meta!$A:$A,Obj.Meta!$F:$F,"-",0,1))</f>
        <v>-</v>
      </c>
      <c r="N2775" s="337" t="str">
        <f t="shared" si="87"/>
        <v>---</v>
      </c>
      <c r="O2775" s="333"/>
      <c r="P2775" s="54"/>
      <c r="Q2775" s="52"/>
      <c r="R2775" s="34"/>
      <c r="S2775" s="53"/>
      <c r="T2775" s="208"/>
      <c r="U2775" s="726"/>
      <c r="V2775" s="206"/>
      <c r="W2775" s="206"/>
      <c r="X2775" s="678"/>
      <c r="Y2775" s="34"/>
      <c r="Z2775" s="610"/>
      <c r="AA2775" s="608"/>
    </row>
    <row r="2776" spans="1:27">
      <c r="A2776" s="145" t="str">
        <f t="shared" si="86"/>
        <v>-</v>
      </c>
      <c r="B2776" s="146" t="str">
        <f>_xlfn.XLOOKUP($A2776,Dept.Meta!$A:$A,Dept.Meta!$F:$F,"-",0,1)</f>
        <v>-</v>
      </c>
      <c r="C2776" s="629" t="str">
        <f>_xlfn.XLOOKUP(_xlfn.CONCAT($G2776,"-",$I2776),Div.Meta!$H:$H,Div.Meta!$C:$C,"-",0,1)</f>
        <v>-</v>
      </c>
      <c r="D2776" s="302"/>
      <c r="E2776" s="146" t="str">
        <f>IF($D2776="","-",_xlfn.XLOOKUP($D2776,Fund.Meta!$A:$A,Fund.Meta!$D:$D,"-",0,1))</f>
        <v>-</v>
      </c>
      <c r="F2776" s="303" t="str">
        <f>IF($D2776="","-",_xlfn.XLOOKUP($D2776,Fund.Meta!$A:$A,Fund.Meta!$E:$E,"-",0,1))</f>
        <v>-</v>
      </c>
      <c r="G2776" s="334"/>
      <c r="H2776" s="303" t="str">
        <f>IF($G2776="","-",_xlfn.XLOOKUP($G2776,Appr.Meta!$A:$A,Appr.Meta!$D:$D,"-",0,1))</f>
        <v>-</v>
      </c>
      <c r="I2776" s="302"/>
      <c r="J2776" s="303" t="str">
        <f>IF($I2776="","-",_xlfn.XLOOKUP($I2776,'CC.Meta'!$A:$A,'CC.Meta'!$D:$D,"-",0,1))</f>
        <v>-</v>
      </c>
      <c r="K2776" s="302"/>
      <c r="L2776" s="146" t="str">
        <f>IF($K2776="","-",_xlfn.XLOOKUP($K2776,Obj.Meta!$A:$A,Obj.Meta!$D:$D,"-",0,1))</f>
        <v>-</v>
      </c>
      <c r="M2776" s="300" t="str">
        <f>IF($K2776="","-",_xlfn.XLOOKUP($K2776,Obj.Meta!$A:$A,Obj.Meta!$F:$F,"-",0,1))</f>
        <v>-</v>
      </c>
      <c r="N2776" s="337" t="str">
        <f t="shared" si="87"/>
        <v>---</v>
      </c>
      <c r="O2776" s="333"/>
      <c r="P2776" s="54"/>
      <c r="Q2776" s="52"/>
      <c r="R2776" s="34"/>
      <c r="S2776" s="53"/>
      <c r="T2776" s="208"/>
      <c r="U2776" s="726"/>
      <c r="V2776" s="206"/>
      <c r="W2776" s="206"/>
      <c r="X2776" s="678"/>
      <c r="Y2776" s="34"/>
      <c r="Z2776" s="610"/>
      <c r="AA2776" s="608"/>
    </row>
    <row r="2777" spans="1:27">
      <c r="A2777" s="145" t="str">
        <f t="shared" si="86"/>
        <v>-</v>
      </c>
      <c r="B2777" s="146" t="str">
        <f>_xlfn.XLOOKUP($A2777,Dept.Meta!$A:$A,Dept.Meta!$F:$F,"-",0,1)</f>
        <v>-</v>
      </c>
      <c r="C2777" s="629" t="str">
        <f>_xlfn.XLOOKUP(_xlfn.CONCAT($G2777,"-",$I2777),Div.Meta!$H:$H,Div.Meta!$C:$C,"-",0,1)</f>
        <v>-</v>
      </c>
      <c r="D2777" s="302"/>
      <c r="E2777" s="146" t="str">
        <f>IF($D2777="","-",_xlfn.XLOOKUP($D2777,Fund.Meta!$A:$A,Fund.Meta!$D:$D,"-",0,1))</f>
        <v>-</v>
      </c>
      <c r="F2777" s="303" t="str">
        <f>IF($D2777="","-",_xlfn.XLOOKUP($D2777,Fund.Meta!$A:$A,Fund.Meta!$E:$E,"-",0,1))</f>
        <v>-</v>
      </c>
      <c r="G2777" s="334"/>
      <c r="H2777" s="303" t="str">
        <f>IF($G2777="","-",_xlfn.XLOOKUP($G2777,Appr.Meta!$A:$A,Appr.Meta!$D:$D,"-",0,1))</f>
        <v>-</v>
      </c>
      <c r="I2777" s="302"/>
      <c r="J2777" s="303" t="str">
        <f>IF($I2777="","-",_xlfn.XLOOKUP($I2777,'CC.Meta'!$A:$A,'CC.Meta'!$D:$D,"-",0,1))</f>
        <v>-</v>
      </c>
      <c r="K2777" s="302"/>
      <c r="L2777" s="146" t="str">
        <f>IF($K2777="","-",_xlfn.XLOOKUP($K2777,Obj.Meta!$A:$A,Obj.Meta!$D:$D,"-",0,1))</f>
        <v>-</v>
      </c>
      <c r="M2777" s="300" t="str">
        <f>IF($K2777="","-",_xlfn.XLOOKUP($K2777,Obj.Meta!$A:$A,Obj.Meta!$F:$F,"-",0,1))</f>
        <v>-</v>
      </c>
      <c r="N2777" s="337" t="str">
        <f t="shared" si="87"/>
        <v>---</v>
      </c>
      <c r="O2777" s="333"/>
      <c r="P2777" s="54"/>
      <c r="Q2777" s="52"/>
      <c r="R2777" s="34"/>
      <c r="S2777" s="53"/>
      <c r="T2777" s="208"/>
      <c r="U2777" s="726"/>
      <c r="V2777" s="206"/>
      <c r="W2777" s="206"/>
      <c r="X2777" s="678"/>
      <c r="Y2777" s="34"/>
      <c r="Z2777" s="610"/>
      <c r="AA2777" s="608"/>
    </row>
    <row r="2778" spans="1:27">
      <c r="A2778" s="145" t="str">
        <f t="shared" si="86"/>
        <v>-</v>
      </c>
      <c r="B2778" s="146" t="str">
        <f>_xlfn.XLOOKUP($A2778,Dept.Meta!$A:$A,Dept.Meta!$F:$F,"-",0,1)</f>
        <v>-</v>
      </c>
      <c r="C2778" s="629" t="str">
        <f>_xlfn.XLOOKUP(_xlfn.CONCAT($G2778,"-",$I2778),Div.Meta!$H:$H,Div.Meta!$C:$C,"-",0,1)</f>
        <v>-</v>
      </c>
      <c r="D2778" s="302"/>
      <c r="E2778" s="146" t="str">
        <f>IF($D2778="","-",_xlfn.XLOOKUP($D2778,Fund.Meta!$A:$A,Fund.Meta!$D:$D,"-",0,1))</f>
        <v>-</v>
      </c>
      <c r="F2778" s="303" t="str">
        <f>IF($D2778="","-",_xlfn.XLOOKUP($D2778,Fund.Meta!$A:$A,Fund.Meta!$E:$E,"-",0,1))</f>
        <v>-</v>
      </c>
      <c r="G2778" s="334"/>
      <c r="H2778" s="303" t="str">
        <f>IF($G2778="","-",_xlfn.XLOOKUP($G2778,Appr.Meta!$A:$A,Appr.Meta!$D:$D,"-",0,1))</f>
        <v>-</v>
      </c>
      <c r="I2778" s="302"/>
      <c r="J2778" s="303" t="str">
        <f>IF($I2778="","-",_xlfn.XLOOKUP($I2778,'CC.Meta'!$A:$A,'CC.Meta'!$D:$D,"-",0,1))</f>
        <v>-</v>
      </c>
      <c r="K2778" s="302"/>
      <c r="L2778" s="146" t="str">
        <f>IF($K2778="","-",_xlfn.XLOOKUP($K2778,Obj.Meta!$A:$A,Obj.Meta!$D:$D,"-",0,1))</f>
        <v>-</v>
      </c>
      <c r="M2778" s="300" t="str">
        <f>IF($K2778="","-",_xlfn.XLOOKUP($K2778,Obj.Meta!$A:$A,Obj.Meta!$F:$F,"-",0,1))</f>
        <v>-</v>
      </c>
      <c r="N2778" s="337" t="str">
        <f t="shared" si="87"/>
        <v>---</v>
      </c>
      <c r="O2778" s="333"/>
      <c r="P2778" s="54"/>
      <c r="Q2778" s="52"/>
      <c r="R2778" s="34"/>
      <c r="S2778" s="53"/>
      <c r="T2778" s="208"/>
      <c r="U2778" s="726"/>
      <c r="V2778" s="206"/>
      <c r="W2778" s="206"/>
      <c r="X2778" s="678"/>
      <c r="Y2778" s="34"/>
      <c r="Z2778" s="610"/>
      <c r="AA2778" s="608"/>
    </row>
    <row r="2779" spans="1:27">
      <c r="A2779" s="145" t="str">
        <f t="shared" si="86"/>
        <v>-</v>
      </c>
      <c r="B2779" s="146" t="str">
        <f>_xlfn.XLOOKUP($A2779,Dept.Meta!$A:$A,Dept.Meta!$F:$F,"-",0,1)</f>
        <v>-</v>
      </c>
      <c r="C2779" s="629" t="str">
        <f>_xlfn.XLOOKUP(_xlfn.CONCAT($G2779,"-",$I2779),Div.Meta!$H:$H,Div.Meta!$C:$C,"-",0,1)</f>
        <v>-</v>
      </c>
      <c r="D2779" s="302"/>
      <c r="E2779" s="146" t="str">
        <f>IF($D2779="","-",_xlfn.XLOOKUP($D2779,Fund.Meta!$A:$A,Fund.Meta!$D:$D,"-",0,1))</f>
        <v>-</v>
      </c>
      <c r="F2779" s="303" t="str">
        <f>IF($D2779="","-",_xlfn.XLOOKUP($D2779,Fund.Meta!$A:$A,Fund.Meta!$E:$E,"-",0,1))</f>
        <v>-</v>
      </c>
      <c r="G2779" s="334"/>
      <c r="H2779" s="303" t="str">
        <f>IF($G2779="","-",_xlfn.XLOOKUP($G2779,Appr.Meta!$A:$A,Appr.Meta!$D:$D,"-",0,1))</f>
        <v>-</v>
      </c>
      <c r="I2779" s="302"/>
      <c r="J2779" s="303" t="str">
        <f>IF($I2779="","-",_xlfn.XLOOKUP($I2779,'CC.Meta'!$A:$A,'CC.Meta'!$D:$D,"-",0,1))</f>
        <v>-</v>
      </c>
      <c r="K2779" s="302"/>
      <c r="L2779" s="146" t="str">
        <f>IF($K2779="","-",_xlfn.XLOOKUP($K2779,Obj.Meta!$A:$A,Obj.Meta!$D:$D,"-",0,1))</f>
        <v>-</v>
      </c>
      <c r="M2779" s="300" t="str">
        <f>IF($K2779="","-",_xlfn.XLOOKUP($K2779,Obj.Meta!$A:$A,Obj.Meta!$F:$F,"-",0,1))</f>
        <v>-</v>
      </c>
      <c r="N2779" s="337" t="str">
        <f t="shared" si="87"/>
        <v>---</v>
      </c>
      <c r="O2779" s="333"/>
      <c r="P2779" s="54"/>
      <c r="Q2779" s="52"/>
      <c r="R2779" s="34"/>
      <c r="S2779" s="53"/>
      <c r="T2779" s="208"/>
      <c r="U2779" s="726"/>
      <c r="V2779" s="206"/>
      <c r="W2779" s="206"/>
      <c r="X2779" s="678"/>
      <c r="Y2779" s="34"/>
      <c r="Z2779" s="610"/>
      <c r="AA2779" s="608"/>
    </row>
    <row r="2780" spans="1:27">
      <c r="A2780" s="145" t="str">
        <f t="shared" si="86"/>
        <v>-</v>
      </c>
      <c r="B2780" s="146" t="str">
        <f>_xlfn.XLOOKUP($A2780,Dept.Meta!$A:$A,Dept.Meta!$F:$F,"-",0,1)</f>
        <v>-</v>
      </c>
      <c r="C2780" s="629" t="str">
        <f>_xlfn.XLOOKUP(_xlfn.CONCAT($G2780,"-",$I2780),Div.Meta!$H:$H,Div.Meta!$C:$C,"-",0,1)</f>
        <v>-</v>
      </c>
      <c r="D2780" s="302"/>
      <c r="E2780" s="146" t="str">
        <f>IF($D2780="","-",_xlfn.XLOOKUP($D2780,Fund.Meta!$A:$A,Fund.Meta!$D:$D,"-",0,1))</f>
        <v>-</v>
      </c>
      <c r="F2780" s="303" t="str">
        <f>IF($D2780="","-",_xlfn.XLOOKUP($D2780,Fund.Meta!$A:$A,Fund.Meta!$E:$E,"-",0,1))</f>
        <v>-</v>
      </c>
      <c r="G2780" s="334"/>
      <c r="H2780" s="303" t="str">
        <f>IF($G2780="","-",_xlfn.XLOOKUP($G2780,Appr.Meta!$A:$A,Appr.Meta!$D:$D,"-",0,1))</f>
        <v>-</v>
      </c>
      <c r="I2780" s="302"/>
      <c r="J2780" s="303" t="str">
        <f>IF($I2780="","-",_xlfn.XLOOKUP($I2780,'CC.Meta'!$A:$A,'CC.Meta'!$D:$D,"-",0,1))</f>
        <v>-</v>
      </c>
      <c r="K2780" s="302"/>
      <c r="L2780" s="146" t="str">
        <f>IF($K2780="","-",_xlfn.XLOOKUP($K2780,Obj.Meta!$A:$A,Obj.Meta!$D:$D,"-",0,1))</f>
        <v>-</v>
      </c>
      <c r="M2780" s="300" t="str">
        <f>IF($K2780="","-",_xlfn.XLOOKUP($K2780,Obj.Meta!$A:$A,Obj.Meta!$F:$F,"-",0,1))</f>
        <v>-</v>
      </c>
      <c r="N2780" s="337" t="str">
        <f t="shared" si="87"/>
        <v>---</v>
      </c>
      <c r="O2780" s="333"/>
      <c r="P2780" s="54"/>
      <c r="Q2780" s="52"/>
      <c r="R2780" s="34"/>
      <c r="S2780" s="53"/>
      <c r="T2780" s="208"/>
      <c r="U2780" s="726"/>
      <c r="V2780" s="206"/>
      <c r="W2780" s="206"/>
      <c r="X2780" s="678"/>
      <c r="Y2780" s="34"/>
      <c r="Z2780" s="610"/>
      <c r="AA2780" s="608"/>
    </row>
    <row r="2781" spans="1:27">
      <c r="A2781" s="145" t="str">
        <f t="shared" si="86"/>
        <v>-</v>
      </c>
      <c r="B2781" s="146" t="str">
        <f>_xlfn.XLOOKUP($A2781,Dept.Meta!$A:$A,Dept.Meta!$F:$F,"-",0,1)</f>
        <v>-</v>
      </c>
      <c r="C2781" s="629" t="str">
        <f>_xlfn.XLOOKUP(_xlfn.CONCAT($G2781,"-",$I2781),Div.Meta!$H:$H,Div.Meta!$C:$C,"-",0,1)</f>
        <v>-</v>
      </c>
      <c r="D2781" s="302"/>
      <c r="E2781" s="146" t="str">
        <f>IF($D2781="","-",_xlfn.XLOOKUP($D2781,Fund.Meta!$A:$A,Fund.Meta!$D:$D,"-",0,1))</f>
        <v>-</v>
      </c>
      <c r="F2781" s="303" t="str">
        <f>IF($D2781="","-",_xlfn.XLOOKUP($D2781,Fund.Meta!$A:$A,Fund.Meta!$E:$E,"-",0,1))</f>
        <v>-</v>
      </c>
      <c r="G2781" s="334"/>
      <c r="H2781" s="303" t="str">
        <f>IF($G2781="","-",_xlfn.XLOOKUP($G2781,Appr.Meta!$A:$A,Appr.Meta!$D:$D,"-",0,1))</f>
        <v>-</v>
      </c>
      <c r="I2781" s="302"/>
      <c r="J2781" s="303" t="str">
        <f>IF($I2781="","-",_xlfn.XLOOKUP($I2781,'CC.Meta'!$A:$A,'CC.Meta'!$D:$D,"-",0,1))</f>
        <v>-</v>
      </c>
      <c r="K2781" s="302"/>
      <c r="L2781" s="146" t="str">
        <f>IF($K2781="","-",_xlfn.XLOOKUP($K2781,Obj.Meta!$A:$A,Obj.Meta!$D:$D,"-",0,1))</f>
        <v>-</v>
      </c>
      <c r="M2781" s="300" t="str">
        <f>IF($K2781="","-",_xlfn.XLOOKUP($K2781,Obj.Meta!$A:$A,Obj.Meta!$F:$F,"-",0,1))</f>
        <v>-</v>
      </c>
      <c r="N2781" s="337" t="str">
        <f t="shared" si="87"/>
        <v>---</v>
      </c>
      <c r="O2781" s="333"/>
      <c r="P2781" s="54"/>
      <c r="Q2781" s="52"/>
      <c r="R2781" s="34"/>
      <c r="S2781" s="53"/>
      <c r="T2781" s="208"/>
      <c r="U2781" s="726"/>
      <c r="V2781" s="206"/>
      <c r="W2781" s="206"/>
      <c r="X2781" s="678"/>
      <c r="Y2781" s="34"/>
      <c r="Z2781" s="610"/>
      <c r="AA2781" s="608"/>
    </row>
    <row r="2782" spans="1:27">
      <c r="A2782" s="145" t="str">
        <f t="shared" si="86"/>
        <v>-</v>
      </c>
      <c r="B2782" s="146" t="str">
        <f>_xlfn.XLOOKUP($A2782,Dept.Meta!$A:$A,Dept.Meta!$F:$F,"-",0,1)</f>
        <v>-</v>
      </c>
      <c r="C2782" s="629" t="str">
        <f>_xlfn.XLOOKUP(_xlfn.CONCAT($G2782,"-",$I2782),Div.Meta!$H:$H,Div.Meta!$C:$C,"-",0,1)</f>
        <v>-</v>
      </c>
      <c r="D2782" s="302"/>
      <c r="E2782" s="146" t="str">
        <f>IF($D2782="","-",_xlfn.XLOOKUP($D2782,Fund.Meta!$A:$A,Fund.Meta!$D:$D,"-",0,1))</f>
        <v>-</v>
      </c>
      <c r="F2782" s="303" t="str">
        <f>IF($D2782="","-",_xlfn.XLOOKUP($D2782,Fund.Meta!$A:$A,Fund.Meta!$E:$E,"-",0,1))</f>
        <v>-</v>
      </c>
      <c r="G2782" s="334"/>
      <c r="H2782" s="303" t="str">
        <f>IF($G2782="","-",_xlfn.XLOOKUP($G2782,Appr.Meta!$A:$A,Appr.Meta!$D:$D,"-",0,1))</f>
        <v>-</v>
      </c>
      <c r="I2782" s="302"/>
      <c r="J2782" s="303" t="str">
        <f>IF($I2782="","-",_xlfn.XLOOKUP($I2782,'CC.Meta'!$A:$A,'CC.Meta'!$D:$D,"-",0,1))</f>
        <v>-</v>
      </c>
      <c r="K2782" s="302"/>
      <c r="L2782" s="146" t="str">
        <f>IF($K2782="","-",_xlfn.XLOOKUP($K2782,Obj.Meta!$A:$A,Obj.Meta!$D:$D,"-",0,1))</f>
        <v>-</v>
      </c>
      <c r="M2782" s="300" t="str">
        <f>IF($K2782="","-",_xlfn.XLOOKUP($K2782,Obj.Meta!$A:$A,Obj.Meta!$F:$F,"-",0,1))</f>
        <v>-</v>
      </c>
      <c r="N2782" s="337" t="str">
        <f t="shared" si="87"/>
        <v>---</v>
      </c>
      <c r="O2782" s="333"/>
      <c r="P2782" s="54"/>
      <c r="Q2782" s="52"/>
      <c r="R2782" s="34"/>
      <c r="S2782" s="53"/>
      <c r="T2782" s="208"/>
      <c r="U2782" s="726"/>
      <c r="V2782" s="206"/>
      <c r="W2782" s="206"/>
      <c r="X2782" s="678"/>
      <c r="Y2782" s="34"/>
      <c r="Z2782" s="610"/>
      <c r="AA2782" s="608"/>
    </row>
    <row r="2783" spans="1:27">
      <c r="A2783" s="145" t="str">
        <f t="shared" si="86"/>
        <v>-</v>
      </c>
      <c r="B2783" s="146" t="str">
        <f>_xlfn.XLOOKUP($A2783,Dept.Meta!$A:$A,Dept.Meta!$F:$F,"-",0,1)</f>
        <v>-</v>
      </c>
      <c r="C2783" s="629" t="str">
        <f>_xlfn.XLOOKUP(_xlfn.CONCAT($G2783,"-",$I2783),Div.Meta!$H:$H,Div.Meta!$C:$C,"-",0,1)</f>
        <v>-</v>
      </c>
      <c r="D2783" s="302"/>
      <c r="E2783" s="146" t="str">
        <f>IF($D2783="","-",_xlfn.XLOOKUP($D2783,Fund.Meta!$A:$A,Fund.Meta!$D:$D,"-",0,1))</f>
        <v>-</v>
      </c>
      <c r="F2783" s="303" t="str">
        <f>IF($D2783="","-",_xlfn.XLOOKUP($D2783,Fund.Meta!$A:$A,Fund.Meta!$E:$E,"-",0,1))</f>
        <v>-</v>
      </c>
      <c r="G2783" s="334"/>
      <c r="H2783" s="303" t="str">
        <f>IF($G2783="","-",_xlfn.XLOOKUP($G2783,Appr.Meta!$A:$A,Appr.Meta!$D:$D,"-",0,1))</f>
        <v>-</v>
      </c>
      <c r="I2783" s="302"/>
      <c r="J2783" s="303" t="str">
        <f>IF($I2783="","-",_xlfn.XLOOKUP($I2783,'CC.Meta'!$A:$A,'CC.Meta'!$D:$D,"-",0,1))</f>
        <v>-</v>
      </c>
      <c r="K2783" s="302"/>
      <c r="L2783" s="146" t="str">
        <f>IF($K2783="","-",_xlfn.XLOOKUP($K2783,Obj.Meta!$A:$A,Obj.Meta!$D:$D,"-",0,1))</f>
        <v>-</v>
      </c>
      <c r="M2783" s="300" t="str">
        <f>IF($K2783="","-",_xlfn.XLOOKUP($K2783,Obj.Meta!$A:$A,Obj.Meta!$F:$F,"-",0,1))</f>
        <v>-</v>
      </c>
      <c r="N2783" s="337" t="str">
        <f t="shared" si="87"/>
        <v>---</v>
      </c>
      <c r="O2783" s="333"/>
      <c r="P2783" s="54"/>
      <c r="Q2783" s="52"/>
      <c r="R2783" s="34"/>
      <c r="S2783" s="53"/>
      <c r="T2783" s="208"/>
      <c r="U2783" s="726"/>
      <c r="V2783" s="206"/>
      <c r="W2783" s="206"/>
      <c r="X2783" s="678"/>
      <c r="Y2783" s="34"/>
      <c r="Z2783" s="610"/>
      <c r="AA2783" s="608"/>
    </row>
    <row r="2784" spans="1:27">
      <c r="A2784" s="145" t="str">
        <f t="shared" si="86"/>
        <v>-</v>
      </c>
      <c r="B2784" s="146" t="str">
        <f>_xlfn.XLOOKUP($A2784,Dept.Meta!$A:$A,Dept.Meta!$F:$F,"-",0,1)</f>
        <v>-</v>
      </c>
      <c r="C2784" s="629" t="str">
        <f>_xlfn.XLOOKUP(_xlfn.CONCAT($G2784,"-",$I2784),Div.Meta!$H:$H,Div.Meta!$C:$C,"-",0,1)</f>
        <v>-</v>
      </c>
      <c r="D2784" s="302"/>
      <c r="E2784" s="146" t="str">
        <f>IF($D2784="","-",_xlfn.XLOOKUP($D2784,Fund.Meta!$A:$A,Fund.Meta!$D:$D,"-",0,1))</f>
        <v>-</v>
      </c>
      <c r="F2784" s="303" t="str">
        <f>IF($D2784="","-",_xlfn.XLOOKUP($D2784,Fund.Meta!$A:$A,Fund.Meta!$E:$E,"-",0,1))</f>
        <v>-</v>
      </c>
      <c r="G2784" s="334"/>
      <c r="H2784" s="303" t="str">
        <f>IF($G2784="","-",_xlfn.XLOOKUP($G2784,Appr.Meta!$A:$A,Appr.Meta!$D:$D,"-",0,1))</f>
        <v>-</v>
      </c>
      <c r="I2784" s="302"/>
      <c r="J2784" s="303" t="str">
        <f>IF($I2784="","-",_xlfn.XLOOKUP($I2784,'CC.Meta'!$A:$A,'CC.Meta'!$D:$D,"-",0,1))</f>
        <v>-</v>
      </c>
      <c r="K2784" s="302"/>
      <c r="L2784" s="146" t="str">
        <f>IF($K2784="","-",_xlfn.XLOOKUP($K2784,Obj.Meta!$A:$A,Obj.Meta!$D:$D,"-",0,1))</f>
        <v>-</v>
      </c>
      <c r="M2784" s="300" t="str">
        <f>IF($K2784="","-",_xlfn.XLOOKUP($K2784,Obj.Meta!$A:$A,Obj.Meta!$F:$F,"-",0,1))</f>
        <v>-</v>
      </c>
      <c r="N2784" s="337" t="str">
        <f t="shared" si="87"/>
        <v>---</v>
      </c>
      <c r="O2784" s="333"/>
      <c r="P2784" s="54"/>
      <c r="Q2784" s="52"/>
      <c r="R2784" s="34"/>
      <c r="S2784" s="53"/>
      <c r="T2784" s="208"/>
      <c r="U2784" s="726"/>
      <c r="V2784" s="206"/>
      <c r="W2784" s="206"/>
      <c r="X2784" s="678"/>
      <c r="Y2784" s="34"/>
      <c r="Z2784" s="610"/>
      <c r="AA2784" s="608"/>
    </row>
    <row r="2785" spans="1:27">
      <c r="A2785" s="145" t="str">
        <f t="shared" si="86"/>
        <v>-</v>
      </c>
      <c r="B2785" s="146" t="str">
        <f>_xlfn.XLOOKUP($A2785,Dept.Meta!$A:$A,Dept.Meta!$F:$F,"-",0,1)</f>
        <v>-</v>
      </c>
      <c r="C2785" s="629" t="str">
        <f>_xlfn.XLOOKUP(_xlfn.CONCAT($G2785,"-",$I2785),Div.Meta!$H:$H,Div.Meta!$C:$C,"-",0,1)</f>
        <v>-</v>
      </c>
      <c r="D2785" s="302"/>
      <c r="E2785" s="146" t="str">
        <f>IF($D2785="","-",_xlfn.XLOOKUP($D2785,Fund.Meta!$A:$A,Fund.Meta!$D:$D,"-",0,1))</f>
        <v>-</v>
      </c>
      <c r="F2785" s="303" t="str">
        <f>IF($D2785="","-",_xlfn.XLOOKUP($D2785,Fund.Meta!$A:$A,Fund.Meta!$E:$E,"-",0,1))</f>
        <v>-</v>
      </c>
      <c r="G2785" s="334"/>
      <c r="H2785" s="303" t="str">
        <f>IF($G2785="","-",_xlfn.XLOOKUP($G2785,Appr.Meta!$A:$A,Appr.Meta!$D:$D,"-",0,1))</f>
        <v>-</v>
      </c>
      <c r="I2785" s="302"/>
      <c r="J2785" s="303" t="str">
        <f>IF($I2785="","-",_xlfn.XLOOKUP($I2785,'CC.Meta'!$A:$A,'CC.Meta'!$D:$D,"-",0,1))</f>
        <v>-</v>
      </c>
      <c r="K2785" s="302"/>
      <c r="L2785" s="146" t="str">
        <f>IF($K2785="","-",_xlfn.XLOOKUP($K2785,Obj.Meta!$A:$A,Obj.Meta!$D:$D,"-",0,1))</f>
        <v>-</v>
      </c>
      <c r="M2785" s="300" t="str">
        <f>IF($K2785="","-",_xlfn.XLOOKUP($K2785,Obj.Meta!$A:$A,Obj.Meta!$F:$F,"-",0,1))</f>
        <v>-</v>
      </c>
      <c r="N2785" s="337" t="str">
        <f t="shared" si="87"/>
        <v>---</v>
      </c>
      <c r="O2785" s="333"/>
      <c r="P2785" s="54"/>
      <c r="Q2785" s="52"/>
      <c r="R2785" s="34"/>
      <c r="S2785" s="53"/>
      <c r="T2785" s="208"/>
      <c r="U2785" s="726"/>
      <c r="V2785" s="206"/>
      <c r="W2785" s="206"/>
      <c r="X2785" s="678"/>
      <c r="Y2785" s="34"/>
      <c r="Z2785" s="610"/>
      <c r="AA2785" s="608"/>
    </row>
    <row r="2786" spans="1:27">
      <c r="A2786" s="145" t="str">
        <f t="shared" si="86"/>
        <v>-</v>
      </c>
      <c r="B2786" s="146" t="str">
        <f>_xlfn.XLOOKUP($A2786,Dept.Meta!$A:$A,Dept.Meta!$F:$F,"-",0,1)</f>
        <v>-</v>
      </c>
      <c r="C2786" s="629" t="str">
        <f>_xlfn.XLOOKUP(_xlfn.CONCAT($G2786,"-",$I2786),Div.Meta!$H:$H,Div.Meta!$C:$C,"-",0,1)</f>
        <v>-</v>
      </c>
      <c r="D2786" s="302"/>
      <c r="E2786" s="146" t="str">
        <f>IF($D2786="","-",_xlfn.XLOOKUP($D2786,Fund.Meta!$A:$A,Fund.Meta!$D:$D,"-",0,1))</f>
        <v>-</v>
      </c>
      <c r="F2786" s="303" t="str">
        <f>IF($D2786="","-",_xlfn.XLOOKUP($D2786,Fund.Meta!$A:$A,Fund.Meta!$E:$E,"-",0,1))</f>
        <v>-</v>
      </c>
      <c r="G2786" s="334"/>
      <c r="H2786" s="303" t="str">
        <f>IF($G2786="","-",_xlfn.XLOOKUP($G2786,Appr.Meta!$A:$A,Appr.Meta!$D:$D,"-",0,1))</f>
        <v>-</v>
      </c>
      <c r="I2786" s="302"/>
      <c r="J2786" s="303" t="str">
        <f>IF($I2786="","-",_xlfn.XLOOKUP($I2786,'CC.Meta'!$A:$A,'CC.Meta'!$D:$D,"-",0,1))</f>
        <v>-</v>
      </c>
      <c r="K2786" s="302"/>
      <c r="L2786" s="146" t="str">
        <f>IF($K2786="","-",_xlfn.XLOOKUP($K2786,Obj.Meta!$A:$A,Obj.Meta!$D:$D,"-",0,1))</f>
        <v>-</v>
      </c>
      <c r="M2786" s="300" t="str">
        <f>IF($K2786="","-",_xlfn.XLOOKUP($K2786,Obj.Meta!$A:$A,Obj.Meta!$F:$F,"-",0,1))</f>
        <v>-</v>
      </c>
      <c r="N2786" s="337" t="str">
        <f t="shared" si="87"/>
        <v>---</v>
      </c>
      <c r="O2786" s="333"/>
      <c r="P2786" s="54"/>
      <c r="Q2786" s="52"/>
      <c r="R2786" s="34"/>
      <c r="S2786" s="53"/>
      <c r="T2786" s="208"/>
      <c r="U2786" s="726"/>
      <c r="V2786" s="206"/>
      <c r="W2786" s="206"/>
      <c r="X2786" s="678"/>
      <c r="Y2786" s="34"/>
      <c r="Z2786" s="610"/>
      <c r="AA2786" s="608"/>
    </row>
    <row r="2787" spans="1:27">
      <c r="A2787" s="145" t="str">
        <f t="shared" si="86"/>
        <v>-</v>
      </c>
      <c r="B2787" s="146" t="str">
        <f>_xlfn.XLOOKUP($A2787,Dept.Meta!$A:$A,Dept.Meta!$F:$F,"-",0,1)</f>
        <v>-</v>
      </c>
      <c r="C2787" s="629" t="str">
        <f>_xlfn.XLOOKUP(_xlfn.CONCAT($G2787,"-",$I2787),Div.Meta!$H:$H,Div.Meta!$C:$C,"-",0,1)</f>
        <v>-</v>
      </c>
      <c r="D2787" s="302"/>
      <c r="E2787" s="146" t="str">
        <f>IF($D2787="","-",_xlfn.XLOOKUP($D2787,Fund.Meta!$A:$A,Fund.Meta!$D:$D,"-",0,1))</f>
        <v>-</v>
      </c>
      <c r="F2787" s="303" t="str">
        <f>IF($D2787="","-",_xlfn.XLOOKUP($D2787,Fund.Meta!$A:$A,Fund.Meta!$E:$E,"-",0,1))</f>
        <v>-</v>
      </c>
      <c r="G2787" s="334"/>
      <c r="H2787" s="303" t="str">
        <f>IF($G2787="","-",_xlfn.XLOOKUP($G2787,Appr.Meta!$A:$A,Appr.Meta!$D:$D,"-",0,1))</f>
        <v>-</v>
      </c>
      <c r="I2787" s="302"/>
      <c r="J2787" s="303" t="str">
        <f>IF($I2787="","-",_xlfn.XLOOKUP($I2787,'CC.Meta'!$A:$A,'CC.Meta'!$D:$D,"-",0,1))</f>
        <v>-</v>
      </c>
      <c r="K2787" s="302"/>
      <c r="L2787" s="146" t="str">
        <f>IF($K2787="","-",_xlfn.XLOOKUP($K2787,Obj.Meta!$A:$A,Obj.Meta!$D:$D,"-",0,1))</f>
        <v>-</v>
      </c>
      <c r="M2787" s="300" t="str">
        <f>IF($K2787="","-",_xlfn.XLOOKUP($K2787,Obj.Meta!$A:$A,Obj.Meta!$F:$F,"-",0,1))</f>
        <v>-</v>
      </c>
      <c r="N2787" s="337" t="str">
        <f t="shared" si="87"/>
        <v>---</v>
      </c>
      <c r="O2787" s="333"/>
      <c r="P2787" s="54"/>
      <c r="Q2787" s="52"/>
      <c r="R2787" s="34"/>
      <c r="S2787" s="53"/>
      <c r="T2787" s="208"/>
      <c r="U2787" s="726"/>
      <c r="V2787" s="206"/>
      <c r="W2787" s="206"/>
      <c r="X2787" s="678"/>
      <c r="Y2787" s="34"/>
      <c r="Z2787" s="610"/>
      <c r="AA2787" s="608"/>
    </row>
    <row r="2788" spans="1:27">
      <c r="A2788" s="145" t="str">
        <f t="shared" si="86"/>
        <v>-</v>
      </c>
      <c r="B2788" s="146" t="str">
        <f>_xlfn.XLOOKUP($A2788,Dept.Meta!$A:$A,Dept.Meta!$F:$F,"-",0,1)</f>
        <v>-</v>
      </c>
      <c r="C2788" s="629" t="str">
        <f>_xlfn.XLOOKUP(_xlfn.CONCAT($G2788,"-",$I2788),Div.Meta!$H:$H,Div.Meta!$C:$C,"-",0,1)</f>
        <v>-</v>
      </c>
      <c r="D2788" s="302"/>
      <c r="E2788" s="146" t="str">
        <f>IF($D2788="","-",_xlfn.XLOOKUP($D2788,Fund.Meta!$A:$A,Fund.Meta!$D:$D,"-",0,1))</f>
        <v>-</v>
      </c>
      <c r="F2788" s="303" t="str">
        <f>IF($D2788="","-",_xlfn.XLOOKUP($D2788,Fund.Meta!$A:$A,Fund.Meta!$E:$E,"-",0,1))</f>
        <v>-</v>
      </c>
      <c r="G2788" s="334"/>
      <c r="H2788" s="303" t="str">
        <f>IF($G2788="","-",_xlfn.XLOOKUP($G2788,Appr.Meta!$A:$A,Appr.Meta!$D:$D,"-",0,1))</f>
        <v>-</v>
      </c>
      <c r="I2788" s="302"/>
      <c r="J2788" s="303" t="str">
        <f>IF($I2788="","-",_xlfn.XLOOKUP($I2788,'CC.Meta'!$A:$A,'CC.Meta'!$D:$D,"-",0,1))</f>
        <v>-</v>
      </c>
      <c r="K2788" s="302"/>
      <c r="L2788" s="146" t="str">
        <f>IF($K2788="","-",_xlfn.XLOOKUP($K2788,Obj.Meta!$A:$A,Obj.Meta!$D:$D,"-",0,1))</f>
        <v>-</v>
      </c>
      <c r="M2788" s="300" t="str">
        <f>IF($K2788="","-",_xlfn.XLOOKUP($K2788,Obj.Meta!$A:$A,Obj.Meta!$F:$F,"-",0,1))</f>
        <v>-</v>
      </c>
      <c r="N2788" s="337" t="str">
        <f t="shared" si="87"/>
        <v>---</v>
      </c>
      <c r="O2788" s="333"/>
      <c r="P2788" s="54"/>
      <c r="Q2788" s="52"/>
      <c r="R2788" s="34"/>
      <c r="S2788" s="53"/>
      <c r="T2788" s="208"/>
      <c r="U2788" s="726"/>
      <c r="V2788" s="206"/>
      <c r="W2788" s="206"/>
      <c r="X2788" s="678"/>
      <c r="Y2788" s="34"/>
      <c r="Z2788" s="610"/>
      <c r="AA2788" s="608"/>
    </row>
    <row r="2789" spans="1:27">
      <c r="A2789" s="145" t="str">
        <f t="shared" si="86"/>
        <v>-</v>
      </c>
      <c r="B2789" s="146" t="str">
        <f>_xlfn.XLOOKUP($A2789,Dept.Meta!$A:$A,Dept.Meta!$F:$F,"-",0,1)</f>
        <v>-</v>
      </c>
      <c r="C2789" s="629" t="str">
        <f>_xlfn.XLOOKUP(_xlfn.CONCAT($G2789,"-",$I2789),Div.Meta!$H:$H,Div.Meta!$C:$C,"-",0,1)</f>
        <v>-</v>
      </c>
      <c r="D2789" s="302"/>
      <c r="E2789" s="146" t="str">
        <f>IF($D2789="","-",_xlfn.XLOOKUP($D2789,Fund.Meta!$A:$A,Fund.Meta!$D:$D,"-",0,1))</f>
        <v>-</v>
      </c>
      <c r="F2789" s="303" t="str">
        <f>IF($D2789="","-",_xlfn.XLOOKUP($D2789,Fund.Meta!$A:$A,Fund.Meta!$E:$E,"-",0,1))</f>
        <v>-</v>
      </c>
      <c r="G2789" s="334"/>
      <c r="H2789" s="303" t="str">
        <f>IF($G2789="","-",_xlfn.XLOOKUP($G2789,Appr.Meta!$A:$A,Appr.Meta!$D:$D,"-",0,1))</f>
        <v>-</v>
      </c>
      <c r="I2789" s="302"/>
      <c r="J2789" s="303" t="str">
        <f>IF($I2789="","-",_xlfn.XLOOKUP($I2789,'CC.Meta'!$A:$A,'CC.Meta'!$D:$D,"-",0,1))</f>
        <v>-</v>
      </c>
      <c r="K2789" s="302"/>
      <c r="L2789" s="146" t="str">
        <f>IF($K2789="","-",_xlfn.XLOOKUP($K2789,Obj.Meta!$A:$A,Obj.Meta!$D:$D,"-",0,1))</f>
        <v>-</v>
      </c>
      <c r="M2789" s="300" t="str">
        <f>IF($K2789="","-",_xlfn.XLOOKUP($K2789,Obj.Meta!$A:$A,Obj.Meta!$F:$F,"-",0,1))</f>
        <v>-</v>
      </c>
      <c r="N2789" s="337" t="str">
        <f t="shared" si="87"/>
        <v>---</v>
      </c>
      <c r="O2789" s="333"/>
      <c r="P2789" s="54"/>
      <c r="Q2789" s="52"/>
      <c r="R2789" s="34"/>
      <c r="S2789" s="53"/>
      <c r="T2789" s="208"/>
      <c r="U2789" s="726"/>
      <c r="V2789" s="206"/>
      <c r="W2789" s="206"/>
      <c r="X2789" s="678"/>
      <c r="Y2789" s="34"/>
      <c r="Z2789" s="610"/>
      <c r="AA2789" s="608"/>
    </row>
    <row r="2790" spans="1:27">
      <c r="A2790" s="145" t="str">
        <f t="shared" si="86"/>
        <v>-</v>
      </c>
      <c r="B2790" s="146" t="str">
        <f>_xlfn.XLOOKUP($A2790,Dept.Meta!$A:$A,Dept.Meta!$F:$F,"-",0,1)</f>
        <v>-</v>
      </c>
      <c r="C2790" s="629" t="str">
        <f>_xlfn.XLOOKUP(_xlfn.CONCAT($G2790,"-",$I2790),Div.Meta!$H:$H,Div.Meta!$C:$C,"-",0,1)</f>
        <v>-</v>
      </c>
      <c r="D2790" s="302"/>
      <c r="E2790" s="146" t="str">
        <f>IF($D2790="","-",_xlfn.XLOOKUP($D2790,Fund.Meta!$A:$A,Fund.Meta!$D:$D,"-",0,1))</f>
        <v>-</v>
      </c>
      <c r="F2790" s="303" t="str">
        <f>IF($D2790="","-",_xlfn.XLOOKUP($D2790,Fund.Meta!$A:$A,Fund.Meta!$E:$E,"-",0,1))</f>
        <v>-</v>
      </c>
      <c r="G2790" s="334"/>
      <c r="H2790" s="303" t="str">
        <f>IF($G2790="","-",_xlfn.XLOOKUP($G2790,Appr.Meta!$A:$A,Appr.Meta!$D:$D,"-",0,1))</f>
        <v>-</v>
      </c>
      <c r="I2790" s="302"/>
      <c r="J2790" s="303" t="str">
        <f>IF($I2790="","-",_xlfn.XLOOKUP($I2790,'CC.Meta'!$A:$A,'CC.Meta'!$D:$D,"-",0,1))</f>
        <v>-</v>
      </c>
      <c r="K2790" s="302"/>
      <c r="L2790" s="146" t="str">
        <f>IF($K2790="","-",_xlfn.XLOOKUP($K2790,Obj.Meta!$A:$A,Obj.Meta!$D:$D,"-",0,1))</f>
        <v>-</v>
      </c>
      <c r="M2790" s="300" t="str">
        <f>IF($K2790="","-",_xlfn.XLOOKUP($K2790,Obj.Meta!$A:$A,Obj.Meta!$F:$F,"-",0,1))</f>
        <v>-</v>
      </c>
      <c r="N2790" s="337" t="str">
        <f t="shared" si="87"/>
        <v>---</v>
      </c>
      <c r="O2790" s="333"/>
      <c r="P2790" s="54"/>
      <c r="Q2790" s="52"/>
      <c r="R2790" s="34"/>
      <c r="S2790" s="53"/>
      <c r="T2790" s="208"/>
      <c r="U2790" s="726"/>
      <c r="V2790" s="206"/>
      <c r="W2790" s="206"/>
      <c r="X2790" s="678"/>
      <c r="Y2790" s="34"/>
      <c r="Z2790" s="610"/>
      <c r="AA2790" s="608"/>
    </row>
    <row r="2791" spans="1:27">
      <c r="A2791" s="145" t="str">
        <f t="shared" si="86"/>
        <v>-</v>
      </c>
      <c r="B2791" s="146" t="str">
        <f>_xlfn.XLOOKUP($A2791,Dept.Meta!$A:$A,Dept.Meta!$F:$F,"-",0,1)</f>
        <v>-</v>
      </c>
      <c r="C2791" s="629" t="str">
        <f>_xlfn.XLOOKUP(_xlfn.CONCAT($G2791,"-",$I2791),Div.Meta!$H:$H,Div.Meta!$C:$C,"-",0,1)</f>
        <v>-</v>
      </c>
      <c r="D2791" s="302"/>
      <c r="E2791" s="146" t="str">
        <f>IF($D2791="","-",_xlfn.XLOOKUP($D2791,Fund.Meta!$A:$A,Fund.Meta!$D:$D,"-",0,1))</f>
        <v>-</v>
      </c>
      <c r="F2791" s="303" t="str">
        <f>IF($D2791="","-",_xlfn.XLOOKUP($D2791,Fund.Meta!$A:$A,Fund.Meta!$E:$E,"-",0,1))</f>
        <v>-</v>
      </c>
      <c r="G2791" s="334"/>
      <c r="H2791" s="303" t="str">
        <f>IF($G2791="","-",_xlfn.XLOOKUP($G2791,Appr.Meta!$A:$A,Appr.Meta!$D:$D,"-",0,1))</f>
        <v>-</v>
      </c>
      <c r="I2791" s="302"/>
      <c r="J2791" s="303" t="str">
        <f>IF($I2791="","-",_xlfn.XLOOKUP($I2791,'CC.Meta'!$A:$A,'CC.Meta'!$D:$D,"-",0,1))</f>
        <v>-</v>
      </c>
      <c r="K2791" s="302"/>
      <c r="L2791" s="146" t="str">
        <f>IF($K2791="","-",_xlfn.XLOOKUP($K2791,Obj.Meta!$A:$A,Obj.Meta!$D:$D,"-",0,1))</f>
        <v>-</v>
      </c>
      <c r="M2791" s="300" t="str">
        <f>IF($K2791="","-",_xlfn.XLOOKUP($K2791,Obj.Meta!$A:$A,Obj.Meta!$F:$F,"-",0,1))</f>
        <v>-</v>
      </c>
      <c r="N2791" s="337" t="str">
        <f t="shared" si="87"/>
        <v>---</v>
      </c>
      <c r="O2791" s="333"/>
      <c r="P2791" s="54"/>
      <c r="Q2791" s="52"/>
      <c r="R2791" s="34"/>
      <c r="S2791" s="53"/>
      <c r="T2791" s="208"/>
      <c r="U2791" s="726"/>
      <c r="V2791" s="206"/>
      <c r="W2791" s="206"/>
      <c r="X2791" s="678"/>
      <c r="Y2791" s="34"/>
      <c r="Z2791" s="610"/>
      <c r="AA2791" s="608"/>
    </row>
    <row r="2792" spans="1:27">
      <c r="A2792" s="145" t="str">
        <f t="shared" si="86"/>
        <v>-</v>
      </c>
      <c r="B2792" s="146" t="str">
        <f>_xlfn.XLOOKUP($A2792,Dept.Meta!$A:$A,Dept.Meta!$F:$F,"-",0,1)</f>
        <v>-</v>
      </c>
      <c r="C2792" s="629" t="str">
        <f>_xlfn.XLOOKUP(_xlfn.CONCAT($G2792,"-",$I2792),Div.Meta!$H:$H,Div.Meta!$C:$C,"-",0,1)</f>
        <v>-</v>
      </c>
      <c r="D2792" s="302"/>
      <c r="E2792" s="146" t="str">
        <f>IF($D2792="","-",_xlfn.XLOOKUP($D2792,Fund.Meta!$A:$A,Fund.Meta!$D:$D,"-",0,1))</f>
        <v>-</v>
      </c>
      <c r="F2792" s="303" t="str">
        <f>IF($D2792="","-",_xlfn.XLOOKUP($D2792,Fund.Meta!$A:$A,Fund.Meta!$E:$E,"-",0,1))</f>
        <v>-</v>
      </c>
      <c r="G2792" s="334"/>
      <c r="H2792" s="303" t="str">
        <f>IF($G2792="","-",_xlfn.XLOOKUP($G2792,Appr.Meta!$A:$A,Appr.Meta!$D:$D,"-",0,1))</f>
        <v>-</v>
      </c>
      <c r="I2792" s="302"/>
      <c r="J2792" s="303" t="str">
        <f>IF($I2792="","-",_xlfn.XLOOKUP($I2792,'CC.Meta'!$A:$A,'CC.Meta'!$D:$D,"-",0,1))</f>
        <v>-</v>
      </c>
      <c r="K2792" s="302"/>
      <c r="L2792" s="146" t="str">
        <f>IF($K2792="","-",_xlfn.XLOOKUP($K2792,Obj.Meta!$A:$A,Obj.Meta!$D:$D,"-",0,1))</f>
        <v>-</v>
      </c>
      <c r="M2792" s="300" t="str">
        <f>IF($K2792="","-",_xlfn.XLOOKUP($K2792,Obj.Meta!$A:$A,Obj.Meta!$F:$F,"-",0,1))</f>
        <v>-</v>
      </c>
      <c r="N2792" s="337" t="str">
        <f t="shared" si="87"/>
        <v>---</v>
      </c>
      <c r="O2792" s="333"/>
      <c r="P2792" s="54"/>
      <c r="Q2792" s="52"/>
      <c r="R2792" s="34"/>
      <c r="S2792" s="53"/>
      <c r="T2792" s="208"/>
      <c r="U2792" s="726"/>
      <c r="V2792" s="206"/>
      <c r="W2792" s="206"/>
      <c r="X2792" s="678"/>
      <c r="Y2792" s="34"/>
      <c r="Z2792" s="610"/>
      <c r="AA2792" s="608"/>
    </row>
    <row r="2793" spans="1:27">
      <c r="A2793" s="145" t="str">
        <f t="shared" si="86"/>
        <v>-</v>
      </c>
      <c r="B2793" s="146" t="str">
        <f>_xlfn.XLOOKUP($A2793,Dept.Meta!$A:$A,Dept.Meta!$F:$F,"-",0,1)</f>
        <v>-</v>
      </c>
      <c r="C2793" s="629" t="str">
        <f>_xlfn.XLOOKUP(_xlfn.CONCAT($G2793,"-",$I2793),Div.Meta!$H:$H,Div.Meta!$C:$C,"-",0,1)</f>
        <v>-</v>
      </c>
      <c r="D2793" s="302"/>
      <c r="E2793" s="146" t="str">
        <f>IF($D2793="","-",_xlfn.XLOOKUP($D2793,Fund.Meta!$A:$A,Fund.Meta!$D:$D,"-",0,1))</f>
        <v>-</v>
      </c>
      <c r="F2793" s="303" t="str">
        <f>IF($D2793="","-",_xlfn.XLOOKUP($D2793,Fund.Meta!$A:$A,Fund.Meta!$E:$E,"-",0,1))</f>
        <v>-</v>
      </c>
      <c r="G2793" s="334"/>
      <c r="H2793" s="303" t="str">
        <f>IF($G2793="","-",_xlfn.XLOOKUP($G2793,Appr.Meta!$A:$A,Appr.Meta!$D:$D,"-",0,1))</f>
        <v>-</v>
      </c>
      <c r="I2793" s="302"/>
      <c r="J2793" s="303" t="str">
        <f>IF($I2793="","-",_xlfn.XLOOKUP($I2793,'CC.Meta'!$A:$A,'CC.Meta'!$D:$D,"-",0,1))</f>
        <v>-</v>
      </c>
      <c r="K2793" s="302"/>
      <c r="L2793" s="146" t="str">
        <f>IF($K2793="","-",_xlfn.XLOOKUP($K2793,Obj.Meta!$A:$A,Obj.Meta!$D:$D,"-",0,1))</f>
        <v>-</v>
      </c>
      <c r="M2793" s="300" t="str">
        <f>IF($K2793="","-",_xlfn.XLOOKUP($K2793,Obj.Meta!$A:$A,Obj.Meta!$F:$F,"-",0,1))</f>
        <v>-</v>
      </c>
      <c r="N2793" s="337" t="str">
        <f t="shared" si="87"/>
        <v>---</v>
      </c>
      <c r="O2793" s="333"/>
      <c r="P2793" s="54"/>
      <c r="Q2793" s="52"/>
      <c r="R2793" s="34"/>
      <c r="S2793" s="53"/>
      <c r="T2793" s="208"/>
      <c r="U2793" s="726"/>
      <c r="V2793" s="206"/>
      <c r="W2793" s="206"/>
      <c r="X2793" s="678"/>
      <c r="Y2793" s="34"/>
      <c r="Z2793" s="610"/>
      <c r="AA2793" s="608"/>
    </row>
    <row r="2794" spans="1:27">
      <c r="A2794" s="145" t="str">
        <f t="shared" si="86"/>
        <v>-</v>
      </c>
      <c r="B2794" s="146" t="str">
        <f>_xlfn.XLOOKUP($A2794,Dept.Meta!$A:$A,Dept.Meta!$F:$F,"-",0,1)</f>
        <v>-</v>
      </c>
      <c r="C2794" s="629" t="str">
        <f>_xlfn.XLOOKUP(_xlfn.CONCAT($G2794,"-",$I2794),Div.Meta!$H:$H,Div.Meta!$C:$C,"-",0,1)</f>
        <v>-</v>
      </c>
      <c r="D2794" s="302"/>
      <c r="E2794" s="146" t="str">
        <f>IF($D2794="","-",_xlfn.XLOOKUP($D2794,Fund.Meta!$A:$A,Fund.Meta!$D:$D,"-",0,1))</f>
        <v>-</v>
      </c>
      <c r="F2794" s="303" t="str">
        <f>IF($D2794="","-",_xlfn.XLOOKUP($D2794,Fund.Meta!$A:$A,Fund.Meta!$E:$E,"-",0,1))</f>
        <v>-</v>
      </c>
      <c r="G2794" s="334"/>
      <c r="H2794" s="303" t="str">
        <f>IF($G2794="","-",_xlfn.XLOOKUP($G2794,Appr.Meta!$A:$A,Appr.Meta!$D:$D,"-",0,1))</f>
        <v>-</v>
      </c>
      <c r="I2794" s="302"/>
      <c r="J2794" s="303" t="str">
        <f>IF($I2794="","-",_xlfn.XLOOKUP($I2794,'CC.Meta'!$A:$A,'CC.Meta'!$D:$D,"-",0,1))</f>
        <v>-</v>
      </c>
      <c r="K2794" s="302"/>
      <c r="L2794" s="146" t="str">
        <f>IF($K2794="","-",_xlfn.XLOOKUP($K2794,Obj.Meta!$A:$A,Obj.Meta!$D:$D,"-",0,1))</f>
        <v>-</v>
      </c>
      <c r="M2794" s="300" t="str">
        <f>IF($K2794="","-",_xlfn.XLOOKUP($K2794,Obj.Meta!$A:$A,Obj.Meta!$F:$F,"-",0,1))</f>
        <v>-</v>
      </c>
      <c r="N2794" s="337" t="str">
        <f t="shared" si="87"/>
        <v>---</v>
      </c>
      <c r="O2794" s="333"/>
      <c r="P2794" s="54"/>
      <c r="Q2794" s="52"/>
      <c r="R2794" s="34"/>
      <c r="S2794" s="53"/>
      <c r="T2794" s="208"/>
      <c r="U2794" s="726"/>
      <c r="V2794" s="206"/>
      <c r="W2794" s="206"/>
      <c r="X2794" s="678"/>
      <c r="Y2794" s="34"/>
      <c r="Z2794" s="610"/>
      <c r="AA2794" s="608"/>
    </row>
    <row r="2795" spans="1:27">
      <c r="A2795" s="145" t="str">
        <f t="shared" si="86"/>
        <v>-</v>
      </c>
      <c r="B2795" s="146" t="str">
        <f>_xlfn.XLOOKUP($A2795,Dept.Meta!$A:$A,Dept.Meta!$F:$F,"-",0,1)</f>
        <v>-</v>
      </c>
      <c r="C2795" s="629" t="str">
        <f>_xlfn.XLOOKUP(_xlfn.CONCAT($G2795,"-",$I2795),Div.Meta!$H:$H,Div.Meta!$C:$C,"-",0,1)</f>
        <v>-</v>
      </c>
      <c r="D2795" s="302"/>
      <c r="E2795" s="146" t="str">
        <f>IF($D2795="","-",_xlfn.XLOOKUP($D2795,Fund.Meta!$A:$A,Fund.Meta!$D:$D,"-",0,1))</f>
        <v>-</v>
      </c>
      <c r="F2795" s="303" t="str">
        <f>IF($D2795="","-",_xlfn.XLOOKUP($D2795,Fund.Meta!$A:$A,Fund.Meta!$E:$E,"-",0,1))</f>
        <v>-</v>
      </c>
      <c r="G2795" s="334"/>
      <c r="H2795" s="303" t="str">
        <f>IF($G2795="","-",_xlfn.XLOOKUP($G2795,Appr.Meta!$A:$A,Appr.Meta!$D:$D,"-",0,1))</f>
        <v>-</v>
      </c>
      <c r="I2795" s="302"/>
      <c r="J2795" s="303" t="str">
        <f>IF($I2795="","-",_xlfn.XLOOKUP($I2795,'CC.Meta'!$A:$A,'CC.Meta'!$D:$D,"-",0,1))</f>
        <v>-</v>
      </c>
      <c r="K2795" s="302"/>
      <c r="L2795" s="146" t="str">
        <f>IF($K2795="","-",_xlfn.XLOOKUP($K2795,Obj.Meta!$A:$A,Obj.Meta!$D:$D,"-",0,1))</f>
        <v>-</v>
      </c>
      <c r="M2795" s="300" t="str">
        <f>IF($K2795="","-",_xlfn.XLOOKUP($K2795,Obj.Meta!$A:$A,Obj.Meta!$F:$F,"-",0,1))</f>
        <v>-</v>
      </c>
      <c r="N2795" s="337" t="str">
        <f t="shared" si="87"/>
        <v>---</v>
      </c>
      <c r="O2795" s="333"/>
      <c r="P2795" s="54"/>
      <c r="Q2795" s="52"/>
      <c r="R2795" s="34"/>
      <c r="S2795" s="53"/>
      <c r="T2795" s="208"/>
      <c r="U2795" s="726"/>
      <c r="V2795" s="206"/>
      <c r="W2795" s="206"/>
      <c r="X2795" s="678"/>
      <c r="Y2795" s="34"/>
      <c r="Z2795" s="610"/>
      <c r="AA2795" s="608"/>
    </row>
    <row r="2796" spans="1:27">
      <c r="A2796" s="145" t="str">
        <f t="shared" si="86"/>
        <v>-</v>
      </c>
      <c r="B2796" s="146" t="str">
        <f>_xlfn.XLOOKUP($A2796,Dept.Meta!$A:$A,Dept.Meta!$F:$F,"-",0,1)</f>
        <v>-</v>
      </c>
      <c r="C2796" s="629" t="str">
        <f>_xlfn.XLOOKUP(_xlfn.CONCAT($G2796,"-",$I2796),Div.Meta!$H:$H,Div.Meta!$C:$C,"-",0,1)</f>
        <v>-</v>
      </c>
      <c r="D2796" s="302"/>
      <c r="E2796" s="146" t="str">
        <f>IF($D2796="","-",_xlfn.XLOOKUP($D2796,Fund.Meta!$A:$A,Fund.Meta!$D:$D,"-",0,1))</f>
        <v>-</v>
      </c>
      <c r="F2796" s="303" t="str">
        <f>IF($D2796="","-",_xlfn.XLOOKUP($D2796,Fund.Meta!$A:$A,Fund.Meta!$E:$E,"-",0,1))</f>
        <v>-</v>
      </c>
      <c r="G2796" s="334"/>
      <c r="H2796" s="303" t="str">
        <f>IF($G2796="","-",_xlfn.XLOOKUP($G2796,Appr.Meta!$A:$A,Appr.Meta!$D:$D,"-",0,1))</f>
        <v>-</v>
      </c>
      <c r="I2796" s="302"/>
      <c r="J2796" s="303" t="str">
        <f>IF($I2796="","-",_xlfn.XLOOKUP($I2796,'CC.Meta'!$A:$A,'CC.Meta'!$D:$D,"-",0,1))</f>
        <v>-</v>
      </c>
      <c r="K2796" s="302"/>
      <c r="L2796" s="146" t="str">
        <f>IF($K2796="","-",_xlfn.XLOOKUP($K2796,Obj.Meta!$A:$A,Obj.Meta!$D:$D,"-",0,1))</f>
        <v>-</v>
      </c>
      <c r="M2796" s="300" t="str">
        <f>IF($K2796="","-",_xlfn.XLOOKUP($K2796,Obj.Meta!$A:$A,Obj.Meta!$F:$F,"-",0,1))</f>
        <v>-</v>
      </c>
      <c r="N2796" s="337" t="str">
        <f t="shared" si="87"/>
        <v>---</v>
      </c>
      <c r="O2796" s="333"/>
      <c r="P2796" s="54"/>
      <c r="Q2796" s="52"/>
      <c r="R2796" s="34"/>
      <c r="S2796" s="53"/>
      <c r="T2796" s="208"/>
      <c r="U2796" s="726"/>
      <c r="V2796" s="206"/>
      <c r="W2796" s="206"/>
      <c r="X2796" s="678"/>
      <c r="Y2796" s="34"/>
      <c r="Z2796" s="610"/>
      <c r="AA2796" s="608"/>
    </row>
    <row r="2797" spans="1:27">
      <c r="A2797" s="145" t="str">
        <f t="shared" si="86"/>
        <v>-</v>
      </c>
      <c r="B2797" s="146" t="str">
        <f>_xlfn.XLOOKUP($A2797,Dept.Meta!$A:$A,Dept.Meta!$F:$F,"-",0,1)</f>
        <v>-</v>
      </c>
      <c r="C2797" s="629" t="str">
        <f>_xlfn.XLOOKUP(_xlfn.CONCAT($G2797,"-",$I2797),Div.Meta!$H:$H,Div.Meta!$C:$C,"-",0,1)</f>
        <v>-</v>
      </c>
      <c r="D2797" s="302"/>
      <c r="E2797" s="146" t="str">
        <f>IF($D2797="","-",_xlfn.XLOOKUP($D2797,Fund.Meta!$A:$A,Fund.Meta!$D:$D,"-",0,1))</f>
        <v>-</v>
      </c>
      <c r="F2797" s="303" t="str">
        <f>IF($D2797="","-",_xlfn.XLOOKUP($D2797,Fund.Meta!$A:$A,Fund.Meta!$E:$E,"-",0,1))</f>
        <v>-</v>
      </c>
      <c r="G2797" s="334"/>
      <c r="H2797" s="303" t="str">
        <f>IF($G2797="","-",_xlfn.XLOOKUP($G2797,Appr.Meta!$A:$A,Appr.Meta!$D:$D,"-",0,1))</f>
        <v>-</v>
      </c>
      <c r="I2797" s="302"/>
      <c r="J2797" s="303" t="str">
        <f>IF($I2797="","-",_xlfn.XLOOKUP($I2797,'CC.Meta'!$A:$A,'CC.Meta'!$D:$D,"-",0,1))</f>
        <v>-</v>
      </c>
      <c r="K2797" s="302"/>
      <c r="L2797" s="146" t="str">
        <f>IF($K2797="","-",_xlfn.XLOOKUP($K2797,Obj.Meta!$A:$A,Obj.Meta!$D:$D,"-",0,1))</f>
        <v>-</v>
      </c>
      <c r="M2797" s="300" t="str">
        <f>IF($K2797="","-",_xlfn.XLOOKUP($K2797,Obj.Meta!$A:$A,Obj.Meta!$F:$F,"-",0,1))</f>
        <v>-</v>
      </c>
      <c r="N2797" s="337" t="str">
        <f t="shared" si="87"/>
        <v>---</v>
      </c>
      <c r="O2797" s="333"/>
      <c r="P2797" s="54"/>
      <c r="Q2797" s="52"/>
      <c r="R2797" s="34"/>
      <c r="S2797" s="53"/>
      <c r="T2797" s="208"/>
      <c r="U2797" s="726"/>
      <c r="V2797" s="206"/>
      <c r="W2797" s="206"/>
      <c r="X2797" s="678"/>
      <c r="Y2797" s="34"/>
      <c r="Z2797" s="610"/>
      <c r="AA2797" s="608"/>
    </row>
    <row r="2798" spans="1:27">
      <c r="A2798" s="145" t="str">
        <f t="shared" si="86"/>
        <v>-</v>
      </c>
      <c r="B2798" s="146" t="str">
        <f>_xlfn.XLOOKUP($A2798,Dept.Meta!$A:$A,Dept.Meta!$F:$F,"-",0,1)</f>
        <v>-</v>
      </c>
      <c r="C2798" s="629" t="str">
        <f>_xlfn.XLOOKUP(_xlfn.CONCAT($G2798,"-",$I2798),Div.Meta!$H:$H,Div.Meta!$C:$C,"-",0,1)</f>
        <v>-</v>
      </c>
      <c r="D2798" s="302"/>
      <c r="E2798" s="146" t="str">
        <f>IF($D2798="","-",_xlfn.XLOOKUP($D2798,Fund.Meta!$A:$A,Fund.Meta!$D:$D,"-",0,1))</f>
        <v>-</v>
      </c>
      <c r="F2798" s="303" t="str">
        <f>IF($D2798="","-",_xlfn.XLOOKUP($D2798,Fund.Meta!$A:$A,Fund.Meta!$E:$E,"-",0,1))</f>
        <v>-</v>
      </c>
      <c r="G2798" s="334"/>
      <c r="H2798" s="303" t="str">
        <f>IF($G2798="","-",_xlfn.XLOOKUP($G2798,Appr.Meta!$A:$A,Appr.Meta!$D:$D,"-",0,1))</f>
        <v>-</v>
      </c>
      <c r="I2798" s="302"/>
      <c r="J2798" s="303" t="str">
        <f>IF($I2798="","-",_xlfn.XLOOKUP($I2798,'CC.Meta'!$A:$A,'CC.Meta'!$D:$D,"-",0,1))</f>
        <v>-</v>
      </c>
      <c r="K2798" s="302"/>
      <c r="L2798" s="146" t="str">
        <f>IF($K2798="","-",_xlfn.XLOOKUP($K2798,Obj.Meta!$A:$A,Obj.Meta!$D:$D,"-",0,1))</f>
        <v>-</v>
      </c>
      <c r="M2798" s="300" t="str">
        <f>IF($K2798="","-",_xlfn.XLOOKUP($K2798,Obj.Meta!$A:$A,Obj.Meta!$F:$F,"-",0,1))</f>
        <v>-</v>
      </c>
      <c r="N2798" s="337" t="str">
        <f t="shared" si="87"/>
        <v>---</v>
      </c>
      <c r="O2798" s="333"/>
      <c r="P2798" s="54"/>
      <c r="Q2798" s="52"/>
      <c r="R2798" s="34"/>
      <c r="S2798" s="53"/>
      <c r="T2798" s="208"/>
      <c r="U2798" s="726"/>
      <c r="V2798" s="206"/>
      <c r="W2798" s="206"/>
      <c r="X2798" s="678"/>
      <c r="Y2798" s="34"/>
      <c r="Z2798" s="610"/>
      <c r="AA2798" s="608"/>
    </row>
    <row r="2799" spans="1:27">
      <c r="A2799" s="145" t="str">
        <f t="shared" si="86"/>
        <v>-</v>
      </c>
      <c r="B2799" s="146" t="str">
        <f>_xlfn.XLOOKUP($A2799,Dept.Meta!$A:$A,Dept.Meta!$F:$F,"-",0,1)</f>
        <v>-</v>
      </c>
      <c r="C2799" s="629" t="str">
        <f>_xlfn.XLOOKUP(_xlfn.CONCAT($G2799,"-",$I2799),Div.Meta!$H:$H,Div.Meta!$C:$C,"-",0,1)</f>
        <v>-</v>
      </c>
      <c r="D2799" s="302"/>
      <c r="E2799" s="146" t="str">
        <f>IF($D2799="","-",_xlfn.XLOOKUP($D2799,Fund.Meta!$A:$A,Fund.Meta!$D:$D,"-",0,1))</f>
        <v>-</v>
      </c>
      <c r="F2799" s="303" t="str">
        <f>IF($D2799="","-",_xlfn.XLOOKUP($D2799,Fund.Meta!$A:$A,Fund.Meta!$E:$E,"-",0,1))</f>
        <v>-</v>
      </c>
      <c r="G2799" s="334"/>
      <c r="H2799" s="303" t="str">
        <f>IF($G2799="","-",_xlfn.XLOOKUP($G2799,Appr.Meta!$A:$A,Appr.Meta!$D:$D,"-",0,1))</f>
        <v>-</v>
      </c>
      <c r="I2799" s="302"/>
      <c r="J2799" s="303" t="str">
        <f>IF($I2799="","-",_xlfn.XLOOKUP($I2799,'CC.Meta'!$A:$A,'CC.Meta'!$D:$D,"-",0,1))</f>
        <v>-</v>
      </c>
      <c r="K2799" s="302"/>
      <c r="L2799" s="146" t="str">
        <f>IF($K2799="","-",_xlfn.XLOOKUP($K2799,Obj.Meta!$A:$A,Obj.Meta!$D:$D,"-",0,1))</f>
        <v>-</v>
      </c>
      <c r="M2799" s="300" t="str">
        <f>IF($K2799="","-",_xlfn.XLOOKUP($K2799,Obj.Meta!$A:$A,Obj.Meta!$F:$F,"-",0,1))</f>
        <v>-</v>
      </c>
      <c r="N2799" s="337" t="str">
        <f t="shared" si="87"/>
        <v>---</v>
      </c>
      <c r="O2799" s="333"/>
      <c r="P2799" s="54"/>
      <c r="Q2799" s="52"/>
      <c r="R2799" s="34"/>
      <c r="S2799" s="53"/>
      <c r="T2799" s="208"/>
      <c r="U2799" s="726"/>
      <c r="V2799" s="206"/>
      <c r="W2799" s="206"/>
      <c r="X2799" s="678"/>
      <c r="Y2799" s="34"/>
      <c r="Z2799" s="610"/>
      <c r="AA2799" s="608"/>
    </row>
    <row r="2800" spans="1:27">
      <c r="A2800" s="145" t="str">
        <f t="shared" si="86"/>
        <v>-</v>
      </c>
      <c r="B2800" s="146" t="str">
        <f>_xlfn.XLOOKUP($A2800,Dept.Meta!$A:$A,Dept.Meta!$F:$F,"-",0,1)</f>
        <v>-</v>
      </c>
      <c r="C2800" s="629" t="str">
        <f>_xlfn.XLOOKUP(_xlfn.CONCAT($G2800,"-",$I2800),Div.Meta!$H:$H,Div.Meta!$C:$C,"-",0,1)</f>
        <v>-</v>
      </c>
      <c r="D2800" s="302"/>
      <c r="E2800" s="146" t="str">
        <f>IF($D2800="","-",_xlfn.XLOOKUP($D2800,Fund.Meta!$A:$A,Fund.Meta!$D:$D,"-",0,1))</f>
        <v>-</v>
      </c>
      <c r="F2800" s="303" t="str">
        <f>IF($D2800="","-",_xlfn.XLOOKUP($D2800,Fund.Meta!$A:$A,Fund.Meta!$E:$E,"-",0,1))</f>
        <v>-</v>
      </c>
      <c r="G2800" s="334"/>
      <c r="H2800" s="303" t="str">
        <f>IF($G2800="","-",_xlfn.XLOOKUP($G2800,Appr.Meta!$A:$A,Appr.Meta!$D:$D,"-",0,1))</f>
        <v>-</v>
      </c>
      <c r="I2800" s="302"/>
      <c r="J2800" s="303" t="str">
        <f>IF($I2800="","-",_xlfn.XLOOKUP($I2800,'CC.Meta'!$A:$A,'CC.Meta'!$D:$D,"-",0,1))</f>
        <v>-</v>
      </c>
      <c r="K2800" s="302"/>
      <c r="L2800" s="146" t="str">
        <f>IF($K2800="","-",_xlfn.XLOOKUP($K2800,Obj.Meta!$A:$A,Obj.Meta!$D:$D,"-",0,1))</f>
        <v>-</v>
      </c>
      <c r="M2800" s="300" t="str">
        <f>IF($K2800="","-",_xlfn.XLOOKUP($K2800,Obj.Meta!$A:$A,Obj.Meta!$F:$F,"-",0,1))</f>
        <v>-</v>
      </c>
      <c r="N2800" s="337" t="str">
        <f t="shared" si="87"/>
        <v>---</v>
      </c>
      <c r="O2800" s="333"/>
      <c r="P2800" s="54"/>
      <c r="Q2800" s="52"/>
      <c r="R2800" s="34"/>
      <c r="S2800" s="53"/>
      <c r="T2800" s="208"/>
      <c r="U2800" s="726"/>
      <c r="V2800" s="206"/>
      <c r="W2800" s="206"/>
      <c r="X2800" s="678"/>
      <c r="Y2800" s="34"/>
      <c r="Z2800" s="610"/>
      <c r="AA2800" s="608"/>
    </row>
    <row r="2801" spans="1:27">
      <c r="A2801" s="145" t="str">
        <f t="shared" si="86"/>
        <v>-</v>
      </c>
      <c r="B2801" s="146" t="str">
        <f>_xlfn.XLOOKUP($A2801,Dept.Meta!$A:$A,Dept.Meta!$F:$F,"-",0,1)</f>
        <v>-</v>
      </c>
      <c r="C2801" s="629" t="str">
        <f>_xlfn.XLOOKUP(_xlfn.CONCAT($G2801,"-",$I2801),Div.Meta!$H:$H,Div.Meta!$C:$C,"-",0,1)</f>
        <v>-</v>
      </c>
      <c r="D2801" s="302"/>
      <c r="E2801" s="146" t="str">
        <f>IF($D2801="","-",_xlfn.XLOOKUP($D2801,Fund.Meta!$A:$A,Fund.Meta!$D:$D,"-",0,1))</f>
        <v>-</v>
      </c>
      <c r="F2801" s="303" t="str">
        <f>IF($D2801="","-",_xlfn.XLOOKUP($D2801,Fund.Meta!$A:$A,Fund.Meta!$E:$E,"-",0,1))</f>
        <v>-</v>
      </c>
      <c r="G2801" s="334"/>
      <c r="H2801" s="303" t="str">
        <f>IF($G2801="","-",_xlfn.XLOOKUP($G2801,Appr.Meta!$A:$A,Appr.Meta!$D:$D,"-",0,1))</f>
        <v>-</v>
      </c>
      <c r="I2801" s="302"/>
      <c r="J2801" s="303" t="str">
        <f>IF($I2801="","-",_xlfn.XLOOKUP($I2801,'CC.Meta'!$A:$A,'CC.Meta'!$D:$D,"-",0,1))</f>
        <v>-</v>
      </c>
      <c r="K2801" s="302"/>
      <c r="L2801" s="146" t="str">
        <f>IF($K2801="","-",_xlfn.XLOOKUP($K2801,Obj.Meta!$A:$A,Obj.Meta!$D:$D,"-",0,1))</f>
        <v>-</v>
      </c>
      <c r="M2801" s="300" t="str">
        <f>IF($K2801="","-",_xlfn.XLOOKUP($K2801,Obj.Meta!$A:$A,Obj.Meta!$F:$F,"-",0,1))</f>
        <v>-</v>
      </c>
      <c r="N2801" s="337" t="str">
        <f t="shared" si="87"/>
        <v>---</v>
      </c>
      <c r="O2801" s="333"/>
      <c r="P2801" s="54"/>
      <c r="Q2801" s="52"/>
      <c r="R2801" s="34"/>
      <c r="S2801" s="53"/>
      <c r="T2801" s="208"/>
      <c r="U2801" s="726"/>
      <c r="V2801" s="206"/>
      <c r="W2801" s="206"/>
      <c r="X2801" s="678"/>
      <c r="Y2801" s="34"/>
      <c r="Z2801" s="610"/>
      <c r="AA2801" s="608"/>
    </row>
    <row r="2802" spans="1:27">
      <c r="A2802" s="145" t="str">
        <f t="shared" si="86"/>
        <v>-</v>
      </c>
      <c r="B2802" s="146" t="str">
        <f>_xlfn.XLOOKUP($A2802,Dept.Meta!$A:$A,Dept.Meta!$F:$F,"-",0,1)</f>
        <v>-</v>
      </c>
      <c r="C2802" s="629" t="str">
        <f>_xlfn.XLOOKUP(_xlfn.CONCAT($G2802,"-",$I2802),Div.Meta!$H:$H,Div.Meta!$C:$C,"-",0,1)</f>
        <v>-</v>
      </c>
      <c r="D2802" s="302"/>
      <c r="E2802" s="146" t="str">
        <f>IF($D2802="","-",_xlfn.XLOOKUP($D2802,Fund.Meta!$A:$A,Fund.Meta!$D:$D,"-",0,1))</f>
        <v>-</v>
      </c>
      <c r="F2802" s="303" t="str">
        <f>IF($D2802="","-",_xlfn.XLOOKUP($D2802,Fund.Meta!$A:$A,Fund.Meta!$E:$E,"-",0,1))</f>
        <v>-</v>
      </c>
      <c r="G2802" s="334"/>
      <c r="H2802" s="303" t="str">
        <f>IF($G2802="","-",_xlfn.XLOOKUP($G2802,Appr.Meta!$A:$A,Appr.Meta!$D:$D,"-",0,1))</f>
        <v>-</v>
      </c>
      <c r="I2802" s="302"/>
      <c r="J2802" s="303" t="str">
        <f>IF($I2802="","-",_xlfn.XLOOKUP($I2802,'CC.Meta'!$A:$A,'CC.Meta'!$D:$D,"-",0,1))</f>
        <v>-</v>
      </c>
      <c r="K2802" s="302"/>
      <c r="L2802" s="146" t="str">
        <f>IF($K2802="","-",_xlfn.XLOOKUP($K2802,Obj.Meta!$A:$A,Obj.Meta!$D:$D,"-",0,1))</f>
        <v>-</v>
      </c>
      <c r="M2802" s="300" t="str">
        <f>IF($K2802="","-",_xlfn.XLOOKUP($K2802,Obj.Meta!$A:$A,Obj.Meta!$F:$F,"-",0,1))</f>
        <v>-</v>
      </c>
      <c r="N2802" s="337" t="str">
        <f t="shared" si="87"/>
        <v>---</v>
      </c>
      <c r="O2802" s="333"/>
      <c r="P2802" s="54"/>
      <c r="Q2802" s="52"/>
      <c r="R2802" s="34"/>
      <c r="S2802" s="53"/>
      <c r="T2802" s="208"/>
      <c r="U2802" s="726"/>
      <c r="V2802" s="206"/>
      <c r="W2802" s="206"/>
      <c r="X2802" s="678"/>
      <c r="Y2802" s="34"/>
      <c r="Z2802" s="610"/>
      <c r="AA2802" s="608"/>
    </row>
    <row r="2803" spans="1:27">
      <c r="A2803" s="145" t="str">
        <f t="shared" si="86"/>
        <v>-</v>
      </c>
      <c r="B2803" s="146" t="str">
        <f>_xlfn.XLOOKUP($A2803,Dept.Meta!$A:$A,Dept.Meta!$F:$F,"-",0,1)</f>
        <v>-</v>
      </c>
      <c r="C2803" s="629" t="str">
        <f>_xlfn.XLOOKUP(_xlfn.CONCAT($G2803,"-",$I2803),Div.Meta!$H:$H,Div.Meta!$C:$C,"-",0,1)</f>
        <v>-</v>
      </c>
      <c r="D2803" s="302"/>
      <c r="E2803" s="146" t="str">
        <f>IF($D2803="","-",_xlfn.XLOOKUP($D2803,Fund.Meta!$A:$A,Fund.Meta!$D:$D,"-",0,1))</f>
        <v>-</v>
      </c>
      <c r="F2803" s="303" t="str">
        <f>IF($D2803="","-",_xlfn.XLOOKUP($D2803,Fund.Meta!$A:$A,Fund.Meta!$E:$E,"-",0,1))</f>
        <v>-</v>
      </c>
      <c r="G2803" s="334"/>
      <c r="H2803" s="303" t="str">
        <f>IF($G2803="","-",_xlfn.XLOOKUP($G2803,Appr.Meta!$A:$A,Appr.Meta!$D:$D,"-",0,1))</f>
        <v>-</v>
      </c>
      <c r="I2803" s="302"/>
      <c r="J2803" s="303" t="str">
        <f>IF($I2803="","-",_xlfn.XLOOKUP($I2803,'CC.Meta'!$A:$A,'CC.Meta'!$D:$D,"-",0,1))</f>
        <v>-</v>
      </c>
      <c r="K2803" s="302"/>
      <c r="L2803" s="146" t="str">
        <f>IF($K2803="","-",_xlfn.XLOOKUP($K2803,Obj.Meta!$A:$A,Obj.Meta!$D:$D,"-",0,1))</f>
        <v>-</v>
      </c>
      <c r="M2803" s="300" t="str">
        <f>IF($K2803="","-",_xlfn.XLOOKUP($K2803,Obj.Meta!$A:$A,Obj.Meta!$F:$F,"-",0,1))</f>
        <v>-</v>
      </c>
      <c r="N2803" s="337" t="str">
        <f t="shared" si="87"/>
        <v>---</v>
      </c>
      <c r="O2803" s="333"/>
      <c r="P2803" s="54"/>
      <c r="Q2803" s="52"/>
      <c r="R2803" s="34"/>
      <c r="S2803" s="53"/>
      <c r="T2803" s="208"/>
      <c r="U2803" s="726"/>
      <c r="V2803" s="206"/>
      <c r="W2803" s="206"/>
      <c r="X2803" s="678"/>
      <c r="Y2803" s="34"/>
      <c r="Z2803" s="610"/>
      <c r="AA2803" s="608"/>
    </row>
    <row r="2804" spans="1:27">
      <c r="A2804" s="145" t="str">
        <f t="shared" si="86"/>
        <v>-</v>
      </c>
      <c r="B2804" s="146" t="str">
        <f>_xlfn.XLOOKUP($A2804,Dept.Meta!$A:$A,Dept.Meta!$F:$F,"-",0,1)</f>
        <v>-</v>
      </c>
      <c r="C2804" s="629" t="str">
        <f>_xlfn.XLOOKUP(_xlfn.CONCAT($G2804,"-",$I2804),Div.Meta!$H:$H,Div.Meta!$C:$C,"-",0,1)</f>
        <v>-</v>
      </c>
      <c r="D2804" s="302"/>
      <c r="E2804" s="146" t="str">
        <f>IF($D2804="","-",_xlfn.XLOOKUP($D2804,Fund.Meta!$A:$A,Fund.Meta!$D:$D,"-",0,1))</f>
        <v>-</v>
      </c>
      <c r="F2804" s="303" t="str">
        <f>IF($D2804="","-",_xlfn.XLOOKUP($D2804,Fund.Meta!$A:$A,Fund.Meta!$E:$E,"-",0,1))</f>
        <v>-</v>
      </c>
      <c r="G2804" s="334"/>
      <c r="H2804" s="303" t="str">
        <f>IF($G2804="","-",_xlfn.XLOOKUP($G2804,Appr.Meta!$A:$A,Appr.Meta!$D:$D,"-",0,1))</f>
        <v>-</v>
      </c>
      <c r="I2804" s="302"/>
      <c r="J2804" s="303" t="str">
        <f>IF($I2804="","-",_xlfn.XLOOKUP($I2804,'CC.Meta'!$A:$A,'CC.Meta'!$D:$D,"-",0,1))</f>
        <v>-</v>
      </c>
      <c r="K2804" s="302"/>
      <c r="L2804" s="146" t="str">
        <f>IF($K2804="","-",_xlfn.XLOOKUP($K2804,Obj.Meta!$A:$A,Obj.Meta!$D:$D,"-",0,1))</f>
        <v>-</v>
      </c>
      <c r="M2804" s="300" t="str">
        <f>IF($K2804="","-",_xlfn.XLOOKUP($K2804,Obj.Meta!$A:$A,Obj.Meta!$F:$F,"-",0,1))</f>
        <v>-</v>
      </c>
      <c r="N2804" s="337" t="str">
        <f t="shared" si="87"/>
        <v>---</v>
      </c>
      <c r="O2804" s="333"/>
      <c r="P2804" s="54"/>
      <c r="Q2804" s="52"/>
      <c r="R2804" s="34"/>
      <c r="S2804" s="53"/>
      <c r="T2804" s="208"/>
      <c r="U2804" s="726"/>
      <c r="V2804" s="206"/>
      <c r="W2804" s="206"/>
      <c r="X2804" s="678"/>
      <c r="Y2804" s="34"/>
      <c r="Z2804" s="610"/>
      <c r="AA2804" s="608"/>
    </row>
    <row r="2805" spans="1:27">
      <c r="A2805" s="145" t="str">
        <f t="shared" si="86"/>
        <v>-</v>
      </c>
      <c r="B2805" s="146" t="str">
        <f>_xlfn.XLOOKUP($A2805,Dept.Meta!$A:$A,Dept.Meta!$F:$F,"-",0,1)</f>
        <v>-</v>
      </c>
      <c r="C2805" s="629" t="str">
        <f>_xlfn.XLOOKUP(_xlfn.CONCAT($G2805,"-",$I2805),Div.Meta!$H:$H,Div.Meta!$C:$C,"-",0,1)</f>
        <v>-</v>
      </c>
      <c r="D2805" s="302"/>
      <c r="E2805" s="146" t="str">
        <f>IF($D2805="","-",_xlfn.XLOOKUP($D2805,Fund.Meta!$A:$A,Fund.Meta!$D:$D,"-",0,1))</f>
        <v>-</v>
      </c>
      <c r="F2805" s="303" t="str">
        <f>IF($D2805="","-",_xlfn.XLOOKUP($D2805,Fund.Meta!$A:$A,Fund.Meta!$E:$E,"-",0,1))</f>
        <v>-</v>
      </c>
      <c r="G2805" s="334"/>
      <c r="H2805" s="303" t="str">
        <f>IF($G2805="","-",_xlfn.XLOOKUP($G2805,Appr.Meta!$A:$A,Appr.Meta!$D:$D,"-",0,1))</f>
        <v>-</v>
      </c>
      <c r="I2805" s="302"/>
      <c r="J2805" s="303" t="str">
        <f>IF($I2805="","-",_xlfn.XLOOKUP($I2805,'CC.Meta'!$A:$A,'CC.Meta'!$D:$D,"-",0,1))</f>
        <v>-</v>
      </c>
      <c r="K2805" s="302"/>
      <c r="L2805" s="146" t="str">
        <f>IF($K2805="","-",_xlfn.XLOOKUP($K2805,Obj.Meta!$A:$A,Obj.Meta!$D:$D,"-",0,1))</f>
        <v>-</v>
      </c>
      <c r="M2805" s="300" t="str">
        <f>IF($K2805="","-",_xlfn.XLOOKUP($K2805,Obj.Meta!$A:$A,Obj.Meta!$F:$F,"-",0,1))</f>
        <v>-</v>
      </c>
      <c r="N2805" s="337" t="str">
        <f t="shared" si="87"/>
        <v>---</v>
      </c>
      <c r="O2805" s="333"/>
      <c r="P2805" s="54"/>
      <c r="Q2805" s="52"/>
      <c r="R2805" s="34"/>
      <c r="S2805" s="53"/>
      <c r="T2805" s="208"/>
      <c r="U2805" s="726"/>
      <c r="V2805" s="206"/>
      <c r="W2805" s="206"/>
      <c r="X2805" s="678"/>
      <c r="Y2805" s="34"/>
      <c r="Z2805" s="610"/>
      <c r="AA2805" s="608"/>
    </row>
    <row r="2806" spans="1:27">
      <c r="A2806" s="145" t="str">
        <f t="shared" si="86"/>
        <v>-</v>
      </c>
      <c r="B2806" s="146" t="str">
        <f>_xlfn.XLOOKUP($A2806,Dept.Meta!$A:$A,Dept.Meta!$F:$F,"-",0,1)</f>
        <v>-</v>
      </c>
      <c r="C2806" s="629" t="str">
        <f>_xlfn.XLOOKUP(_xlfn.CONCAT($G2806,"-",$I2806),Div.Meta!$H:$H,Div.Meta!$C:$C,"-",0,1)</f>
        <v>-</v>
      </c>
      <c r="D2806" s="302"/>
      <c r="E2806" s="146" t="str">
        <f>IF($D2806="","-",_xlfn.XLOOKUP($D2806,Fund.Meta!$A:$A,Fund.Meta!$D:$D,"-",0,1))</f>
        <v>-</v>
      </c>
      <c r="F2806" s="303" t="str">
        <f>IF($D2806="","-",_xlfn.XLOOKUP($D2806,Fund.Meta!$A:$A,Fund.Meta!$E:$E,"-",0,1))</f>
        <v>-</v>
      </c>
      <c r="G2806" s="334"/>
      <c r="H2806" s="303" t="str">
        <f>IF($G2806="","-",_xlfn.XLOOKUP($G2806,Appr.Meta!$A:$A,Appr.Meta!$D:$D,"-",0,1))</f>
        <v>-</v>
      </c>
      <c r="I2806" s="302"/>
      <c r="J2806" s="303" t="str">
        <f>IF($I2806="","-",_xlfn.XLOOKUP($I2806,'CC.Meta'!$A:$A,'CC.Meta'!$D:$D,"-",0,1))</f>
        <v>-</v>
      </c>
      <c r="K2806" s="302"/>
      <c r="L2806" s="146" t="str">
        <f>IF($K2806="","-",_xlfn.XLOOKUP($K2806,Obj.Meta!$A:$A,Obj.Meta!$D:$D,"-",0,1))</f>
        <v>-</v>
      </c>
      <c r="M2806" s="300" t="str">
        <f>IF($K2806="","-",_xlfn.XLOOKUP($K2806,Obj.Meta!$A:$A,Obj.Meta!$F:$F,"-",0,1))</f>
        <v>-</v>
      </c>
      <c r="N2806" s="337" t="str">
        <f t="shared" si="87"/>
        <v>---</v>
      </c>
      <c r="O2806" s="333"/>
      <c r="P2806" s="54"/>
      <c r="Q2806" s="52"/>
      <c r="R2806" s="34"/>
      <c r="S2806" s="53"/>
      <c r="T2806" s="208"/>
      <c r="U2806" s="726"/>
      <c r="V2806" s="206"/>
      <c r="W2806" s="206"/>
      <c r="X2806" s="678"/>
      <c r="Y2806" s="34"/>
      <c r="Z2806" s="610"/>
      <c r="AA2806" s="608"/>
    </row>
    <row r="2807" spans="1:27">
      <c r="A2807" s="145" t="str">
        <f t="shared" si="86"/>
        <v>-</v>
      </c>
      <c r="B2807" s="146" t="str">
        <f>_xlfn.XLOOKUP($A2807,Dept.Meta!$A:$A,Dept.Meta!$F:$F,"-",0,1)</f>
        <v>-</v>
      </c>
      <c r="C2807" s="629" t="str">
        <f>_xlfn.XLOOKUP(_xlfn.CONCAT($G2807,"-",$I2807),Div.Meta!$H:$H,Div.Meta!$C:$C,"-",0,1)</f>
        <v>-</v>
      </c>
      <c r="D2807" s="302"/>
      <c r="E2807" s="146" t="str">
        <f>IF($D2807="","-",_xlfn.XLOOKUP($D2807,Fund.Meta!$A:$A,Fund.Meta!$D:$D,"-",0,1))</f>
        <v>-</v>
      </c>
      <c r="F2807" s="303" t="str">
        <f>IF($D2807="","-",_xlfn.XLOOKUP($D2807,Fund.Meta!$A:$A,Fund.Meta!$E:$E,"-",0,1))</f>
        <v>-</v>
      </c>
      <c r="G2807" s="334"/>
      <c r="H2807" s="303" t="str">
        <f>IF($G2807="","-",_xlfn.XLOOKUP($G2807,Appr.Meta!$A:$A,Appr.Meta!$D:$D,"-",0,1))</f>
        <v>-</v>
      </c>
      <c r="I2807" s="302"/>
      <c r="J2807" s="303" t="str">
        <f>IF($I2807="","-",_xlfn.XLOOKUP($I2807,'CC.Meta'!$A:$A,'CC.Meta'!$D:$D,"-",0,1))</f>
        <v>-</v>
      </c>
      <c r="K2807" s="302"/>
      <c r="L2807" s="146" t="str">
        <f>IF($K2807="","-",_xlfn.XLOOKUP($K2807,Obj.Meta!$A:$A,Obj.Meta!$D:$D,"-",0,1))</f>
        <v>-</v>
      </c>
      <c r="M2807" s="300" t="str">
        <f>IF($K2807="","-",_xlfn.XLOOKUP($K2807,Obj.Meta!$A:$A,Obj.Meta!$F:$F,"-",0,1))</f>
        <v>-</v>
      </c>
      <c r="N2807" s="337" t="str">
        <f t="shared" si="87"/>
        <v>---</v>
      </c>
      <c r="O2807" s="333"/>
      <c r="P2807" s="54"/>
      <c r="Q2807" s="52"/>
      <c r="R2807" s="34"/>
      <c r="S2807" s="53"/>
      <c r="T2807" s="208"/>
      <c r="U2807" s="726"/>
      <c r="V2807" s="206"/>
      <c r="W2807" s="206"/>
      <c r="X2807" s="678"/>
      <c r="Y2807" s="34"/>
      <c r="Z2807" s="610"/>
      <c r="AA2807" s="608"/>
    </row>
    <row r="2808" spans="1:27">
      <c r="A2808" s="145" t="str">
        <f t="shared" si="86"/>
        <v>-</v>
      </c>
      <c r="B2808" s="146" t="str">
        <f>_xlfn.XLOOKUP($A2808,Dept.Meta!$A:$A,Dept.Meta!$F:$F,"-",0,1)</f>
        <v>-</v>
      </c>
      <c r="C2808" s="629" t="str">
        <f>_xlfn.XLOOKUP(_xlfn.CONCAT($G2808,"-",$I2808),Div.Meta!$H:$H,Div.Meta!$C:$C,"-",0,1)</f>
        <v>-</v>
      </c>
      <c r="D2808" s="302"/>
      <c r="E2808" s="146" t="str">
        <f>IF($D2808="","-",_xlfn.XLOOKUP($D2808,Fund.Meta!$A:$A,Fund.Meta!$D:$D,"-",0,1))</f>
        <v>-</v>
      </c>
      <c r="F2808" s="303" t="str">
        <f>IF($D2808="","-",_xlfn.XLOOKUP($D2808,Fund.Meta!$A:$A,Fund.Meta!$E:$E,"-",0,1))</f>
        <v>-</v>
      </c>
      <c r="G2808" s="334"/>
      <c r="H2808" s="303" t="str">
        <f>IF($G2808="","-",_xlfn.XLOOKUP($G2808,Appr.Meta!$A:$A,Appr.Meta!$D:$D,"-",0,1))</f>
        <v>-</v>
      </c>
      <c r="I2808" s="302"/>
      <c r="J2808" s="303" t="str">
        <f>IF($I2808="","-",_xlfn.XLOOKUP($I2808,'CC.Meta'!$A:$A,'CC.Meta'!$D:$D,"-",0,1))</f>
        <v>-</v>
      </c>
      <c r="K2808" s="302"/>
      <c r="L2808" s="146" t="str">
        <f>IF($K2808="","-",_xlfn.XLOOKUP($K2808,Obj.Meta!$A:$A,Obj.Meta!$D:$D,"-",0,1))</f>
        <v>-</v>
      </c>
      <c r="M2808" s="300" t="str">
        <f>IF($K2808="","-",_xlfn.XLOOKUP($K2808,Obj.Meta!$A:$A,Obj.Meta!$F:$F,"-",0,1))</f>
        <v>-</v>
      </c>
      <c r="N2808" s="337" t="str">
        <f t="shared" si="87"/>
        <v>---</v>
      </c>
      <c r="O2808" s="333"/>
      <c r="P2808" s="54"/>
      <c r="Q2808" s="52"/>
      <c r="R2808" s="34"/>
      <c r="S2808" s="53"/>
      <c r="T2808" s="208"/>
      <c r="U2808" s="726"/>
      <c r="V2808" s="206"/>
      <c r="W2808" s="206"/>
      <c r="X2808" s="678"/>
      <c r="Y2808" s="34"/>
      <c r="Z2808" s="610"/>
      <c r="AA2808" s="608"/>
    </row>
    <row r="2809" spans="1:27">
      <c r="A2809" s="145" t="str">
        <f t="shared" si="86"/>
        <v>-</v>
      </c>
      <c r="B2809" s="146" t="str">
        <f>_xlfn.XLOOKUP($A2809,Dept.Meta!$A:$A,Dept.Meta!$F:$F,"-",0,1)</f>
        <v>-</v>
      </c>
      <c r="C2809" s="629" t="str">
        <f>_xlfn.XLOOKUP(_xlfn.CONCAT($G2809,"-",$I2809),Div.Meta!$H:$H,Div.Meta!$C:$C,"-",0,1)</f>
        <v>-</v>
      </c>
      <c r="D2809" s="302"/>
      <c r="E2809" s="146" t="str">
        <f>IF($D2809="","-",_xlfn.XLOOKUP($D2809,Fund.Meta!$A:$A,Fund.Meta!$D:$D,"-",0,1))</f>
        <v>-</v>
      </c>
      <c r="F2809" s="303" t="str">
        <f>IF($D2809="","-",_xlfn.XLOOKUP($D2809,Fund.Meta!$A:$A,Fund.Meta!$E:$E,"-",0,1))</f>
        <v>-</v>
      </c>
      <c r="G2809" s="334"/>
      <c r="H2809" s="303" t="str">
        <f>IF($G2809="","-",_xlfn.XLOOKUP($G2809,Appr.Meta!$A:$A,Appr.Meta!$D:$D,"-",0,1))</f>
        <v>-</v>
      </c>
      <c r="I2809" s="302"/>
      <c r="J2809" s="303" t="str">
        <f>IF($I2809="","-",_xlfn.XLOOKUP($I2809,'CC.Meta'!$A:$A,'CC.Meta'!$D:$D,"-",0,1))</f>
        <v>-</v>
      </c>
      <c r="K2809" s="302"/>
      <c r="L2809" s="146" t="str">
        <f>IF($K2809="","-",_xlfn.XLOOKUP($K2809,Obj.Meta!$A:$A,Obj.Meta!$D:$D,"-",0,1))</f>
        <v>-</v>
      </c>
      <c r="M2809" s="300" t="str">
        <f>IF($K2809="","-",_xlfn.XLOOKUP($K2809,Obj.Meta!$A:$A,Obj.Meta!$F:$F,"-",0,1))</f>
        <v>-</v>
      </c>
      <c r="N2809" s="337" t="str">
        <f t="shared" si="87"/>
        <v>---</v>
      </c>
      <c r="O2809" s="333"/>
      <c r="P2809" s="54"/>
      <c r="Q2809" s="52"/>
      <c r="R2809" s="34"/>
      <c r="S2809" s="53"/>
      <c r="T2809" s="208"/>
      <c r="U2809" s="726"/>
      <c r="V2809" s="206"/>
      <c r="W2809" s="206"/>
      <c r="X2809" s="678"/>
      <c r="Y2809" s="34"/>
      <c r="Z2809" s="610"/>
      <c r="AA2809" s="608"/>
    </row>
    <row r="2810" spans="1:27">
      <c r="A2810" s="145" t="str">
        <f t="shared" si="86"/>
        <v>-</v>
      </c>
      <c r="B2810" s="146" t="str">
        <f>_xlfn.XLOOKUP($A2810,Dept.Meta!$A:$A,Dept.Meta!$F:$F,"-",0,1)</f>
        <v>-</v>
      </c>
      <c r="C2810" s="629" t="str">
        <f>_xlfn.XLOOKUP(_xlfn.CONCAT($G2810,"-",$I2810),Div.Meta!$H:$H,Div.Meta!$C:$C,"-",0,1)</f>
        <v>-</v>
      </c>
      <c r="D2810" s="302"/>
      <c r="E2810" s="146" t="str">
        <f>IF($D2810="","-",_xlfn.XLOOKUP($D2810,Fund.Meta!$A:$A,Fund.Meta!$D:$D,"-",0,1))</f>
        <v>-</v>
      </c>
      <c r="F2810" s="303" t="str">
        <f>IF($D2810="","-",_xlfn.XLOOKUP($D2810,Fund.Meta!$A:$A,Fund.Meta!$E:$E,"-",0,1))</f>
        <v>-</v>
      </c>
      <c r="G2810" s="334"/>
      <c r="H2810" s="303" t="str">
        <f>IF($G2810="","-",_xlfn.XLOOKUP($G2810,Appr.Meta!$A:$A,Appr.Meta!$D:$D,"-",0,1))</f>
        <v>-</v>
      </c>
      <c r="I2810" s="302"/>
      <c r="J2810" s="303" t="str">
        <f>IF($I2810="","-",_xlfn.XLOOKUP($I2810,'CC.Meta'!$A:$A,'CC.Meta'!$D:$D,"-",0,1))</f>
        <v>-</v>
      </c>
      <c r="K2810" s="302"/>
      <c r="L2810" s="146" t="str">
        <f>IF($K2810="","-",_xlfn.XLOOKUP($K2810,Obj.Meta!$A:$A,Obj.Meta!$D:$D,"-",0,1))</f>
        <v>-</v>
      </c>
      <c r="M2810" s="300" t="str">
        <f>IF($K2810="","-",_xlfn.XLOOKUP($K2810,Obj.Meta!$A:$A,Obj.Meta!$F:$F,"-",0,1))</f>
        <v>-</v>
      </c>
      <c r="N2810" s="337" t="str">
        <f t="shared" si="87"/>
        <v>---</v>
      </c>
      <c r="O2810" s="333"/>
      <c r="P2810" s="54"/>
      <c r="Q2810" s="52"/>
      <c r="R2810" s="34"/>
      <c r="S2810" s="53"/>
      <c r="T2810" s="208"/>
      <c r="U2810" s="726"/>
      <c r="V2810" s="206"/>
      <c r="W2810" s="206"/>
      <c r="X2810" s="678"/>
      <c r="Y2810" s="34"/>
      <c r="Z2810" s="610"/>
      <c r="AA2810" s="608"/>
    </row>
    <row r="2811" spans="1:27">
      <c r="A2811" s="145" t="str">
        <f t="shared" si="86"/>
        <v>-</v>
      </c>
      <c r="B2811" s="146" t="str">
        <f>_xlfn.XLOOKUP($A2811,Dept.Meta!$A:$A,Dept.Meta!$F:$F,"-",0,1)</f>
        <v>-</v>
      </c>
      <c r="C2811" s="629" t="str">
        <f>_xlfn.XLOOKUP(_xlfn.CONCAT($G2811,"-",$I2811),Div.Meta!$H:$H,Div.Meta!$C:$C,"-",0,1)</f>
        <v>-</v>
      </c>
      <c r="D2811" s="302"/>
      <c r="E2811" s="146" t="str">
        <f>IF($D2811="","-",_xlfn.XLOOKUP($D2811,Fund.Meta!$A:$A,Fund.Meta!$D:$D,"-",0,1))</f>
        <v>-</v>
      </c>
      <c r="F2811" s="303" t="str">
        <f>IF($D2811="","-",_xlfn.XLOOKUP($D2811,Fund.Meta!$A:$A,Fund.Meta!$E:$E,"-",0,1))</f>
        <v>-</v>
      </c>
      <c r="G2811" s="334"/>
      <c r="H2811" s="303" t="str">
        <f>IF($G2811="","-",_xlfn.XLOOKUP($G2811,Appr.Meta!$A:$A,Appr.Meta!$D:$D,"-",0,1))</f>
        <v>-</v>
      </c>
      <c r="I2811" s="302"/>
      <c r="J2811" s="303" t="str">
        <f>IF($I2811="","-",_xlfn.XLOOKUP($I2811,'CC.Meta'!$A:$A,'CC.Meta'!$D:$D,"-",0,1))</f>
        <v>-</v>
      </c>
      <c r="K2811" s="302"/>
      <c r="L2811" s="146" t="str">
        <f>IF($K2811="","-",_xlfn.XLOOKUP($K2811,Obj.Meta!$A:$A,Obj.Meta!$D:$D,"-",0,1))</f>
        <v>-</v>
      </c>
      <c r="M2811" s="300" t="str">
        <f>IF($K2811="","-",_xlfn.XLOOKUP($K2811,Obj.Meta!$A:$A,Obj.Meta!$F:$F,"-",0,1))</f>
        <v>-</v>
      </c>
      <c r="N2811" s="337" t="str">
        <f t="shared" si="87"/>
        <v>---</v>
      </c>
      <c r="O2811" s="333"/>
      <c r="P2811" s="54"/>
      <c r="Q2811" s="52"/>
      <c r="R2811" s="34"/>
      <c r="S2811" s="53"/>
      <c r="T2811" s="208"/>
      <c r="U2811" s="726"/>
      <c r="V2811" s="206"/>
      <c r="W2811" s="206"/>
      <c r="X2811" s="678"/>
      <c r="Y2811" s="34"/>
      <c r="Z2811" s="610"/>
      <c r="AA2811" s="608"/>
    </row>
    <row r="2812" spans="1:27">
      <c r="A2812" s="145" t="str">
        <f t="shared" si="86"/>
        <v>-</v>
      </c>
      <c r="B2812" s="146" t="str">
        <f>_xlfn.XLOOKUP($A2812,Dept.Meta!$A:$A,Dept.Meta!$F:$F,"-",0,1)</f>
        <v>-</v>
      </c>
      <c r="C2812" s="629" t="str">
        <f>_xlfn.XLOOKUP(_xlfn.CONCAT($G2812,"-",$I2812),Div.Meta!$H:$H,Div.Meta!$C:$C,"-",0,1)</f>
        <v>-</v>
      </c>
      <c r="D2812" s="302"/>
      <c r="E2812" s="146" t="str">
        <f>IF($D2812="","-",_xlfn.XLOOKUP($D2812,Fund.Meta!$A:$A,Fund.Meta!$D:$D,"-",0,1))</f>
        <v>-</v>
      </c>
      <c r="F2812" s="303" t="str">
        <f>IF($D2812="","-",_xlfn.XLOOKUP($D2812,Fund.Meta!$A:$A,Fund.Meta!$E:$E,"-",0,1))</f>
        <v>-</v>
      </c>
      <c r="G2812" s="334"/>
      <c r="H2812" s="303" t="str">
        <f>IF($G2812="","-",_xlfn.XLOOKUP($G2812,Appr.Meta!$A:$A,Appr.Meta!$D:$D,"-",0,1))</f>
        <v>-</v>
      </c>
      <c r="I2812" s="302"/>
      <c r="J2812" s="303" t="str">
        <f>IF($I2812="","-",_xlfn.XLOOKUP($I2812,'CC.Meta'!$A:$A,'CC.Meta'!$D:$D,"-",0,1))</f>
        <v>-</v>
      </c>
      <c r="K2812" s="302"/>
      <c r="L2812" s="146" t="str">
        <f>IF($K2812="","-",_xlfn.XLOOKUP($K2812,Obj.Meta!$A:$A,Obj.Meta!$D:$D,"-",0,1))</f>
        <v>-</v>
      </c>
      <c r="M2812" s="300" t="str">
        <f>IF($K2812="","-",_xlfn.XLOOKUP($K2812,Obj.Meta!$A:$A,Obj.Meta!$F:$F,"-",0,1))</f>
        <v>-</v>
      </c>
      <c r="N2812" s="337" t="str">
        <f t="shared" si="87"/>
        <v>---</v>
      </c>
      <c r="O2812" s="333"/>
      <c r="P2812" s="54"/>
      <c r="Q2812" s="52"/>
      <c r="R2812" s="34"/>
      <c r="S2812" s="53"/>
      <c r="T2812" s="208"/>
      <c r="U2812" s="726"/>
      <c r="V2812" s="206"/>
      <c r="W2812" s="206"/>
      <c r="X2812" s="678"/>
      <c r="Y2812" s="34"/>
      <c r="Z2812" s="610"/>
      <c r="AA2812" s="608"/>
    </row>
    <row r="2813" spans="1:27">
      <c r="A2813" s="145" t="str">
        <f t="shared" si="86"/>
        <v>-</v>
      </c>
      <c r="B2813" s="146" t="str">
        <f>_xlfn.XLOOKUP($A2813,Dept.Meta!$A:$A,Dept.Meta!$F:$F,"-",0,1)</f>
        <v>-</v>
      </c>
      <c r="C2813" s="629" t="str">
        <f>_xlfn.XLOOKUP(_xlfn.CONCAT($G2813,"-",$I2813),Div.Meta!$H:$H,Div.Meta!$C:$C,"-",0,1)</f>
        <v>-</v>
      </c>
      <c r="D2813" s="302"/>
      <c r="E2813" s="146" t="str">
        <f>IF($D2813="","-",_xlfn.XLOOKUP($D2813,Fund.Meta!$A:$A,Fund.Meta!$D:$D,"-",0,1))</f>
        <v>-</v>
      </c>
      <c r="F2813" s="303" t="str">
        <f>IF($D2813="","-",_xlfn.XLOOKUP($D2813,Fund.Meta!$A:$A,Fund.Meta!$E:$E,"-",0,1))</f>
        <v>-</v>
      </c>
      <c r="G2813" s="334"/>
      <c r="H2813" s="303" t="str">
        <f>IF($G2813="","-",_xlfn.XLOOKUP($G2813,Appr.Meta!$A:$A,Appr.Meta!$D:$D,"-",0,1))</f>
        <v>-</v>
      </c>
      <c r="I2813" s="302"/>
      <c r="J2813" s="303" t="str">
        <f>IF($I2813="","-",_xlfn.XLOOKUP($I2813,'CC.Meta'!$A:$A,'CC.Meta'!$D:$D,"-",0,1))</f>
        <v>-</v>
      </c>
      <c r="K2813" s="302"/>
      <c r="L2813" s="146" t="str">
        <f>IF($K2813="","-",_xlfn.XLOOKUP($K2813,Obj.Meta!$A:$A,Obj.Meta!$D:$D,"-",0,1))</f>
        <v>-</v>
      </c>
      <c r="M2813" s="300" t="str">
        <f>IF($K2813="","-",_xlfn.XLOOKUP($K2813,Obj.Meta!$A:$A,Obj.Meta!$F:$F,"-",0,1))</f>
        <v>-</v>
      </c>
      <c r="N2813" s="337" t="str">
        <f t="shared" si="87"/>
        <v>---</v>
      </c>
      <c r="O2813" s="333"/>
      <c r="P2813" s="54"/>
      <c r="Q2813" s="52"/>
      <c r="R2813" s="34"/>
      <c r="S2813" s="53"/>
      <c r="T2813" s="208"/>
      <c r="U2813" s="726"/>
      <c r="V2813" s="206"/>
      <c r="W2813" s="206"/>
      <c r="X2813" s="678"/>
      <c r="Y2813" s="34"/>
      <c r="Z2813" s="610"/>
      <c r="AA2813" s="608"/>
    </row>
    <row r="2814" spans="1:27">
      <c r="A2814" s="145" t="str">
        <f t="shared" si="86"/>
        <v>-</v>
      </c>
      <c r="B2814" s="146" t="str">
        <f>_xlfn.XLOOKUP($A2814,Dept.Meta!$A:$A,Dept.Meta!$F:$F,"-",0,1)</f>
        <v>-</v>
      </c>
      <c r="C2814" s="629" t="str">
        <f>_xlfn.XLOOKUP(_xlfn.CONCAT($G2814,"-",$I2814),Div.Meta!$H:$H,Div.Meta!$C:$C,"-",0,1)</f>
        <v>-</v>
      </c>
      <c r="D2814" s="302"/>
      <c r="E2814" s="146" t="str">
        <f>IF($D2814="","-",_xlfn.XLOOKUP($D2814,Fund.Meta!$A:$A,Fund.Meta!$D:$D,"-",0,1))</f>
        <v>-</v>
      </c>
      <c r="F2814" s="303" t="str">
        <f>IF($D2814="","-",_xlfn.XLOOKUP($D2814,Fund.Meta!$A:$A,Fund.Meta!$E:$E,"-",0,1))</f>
        <v>-</v>
      </c>
      <c r="G2814" s="334"/>
      <c r="H2814" s="303" t="str">
        <f>IF($G2814="","-",_xlfn.XLOOKUP($G2814,Appr.Meta!$A:$A,Appr.Meta!$D:$D,"-",0,1))</f>
        <v>-</v>
      </c>
      <c r="I2814" s="302"/>
      <c r="J2814" s="303" t="str">
        <f>IF($I2814="","-",_xlfn.XLOOKUP($I2814,'CC.Meta'!$A:$A,'CC.Meta'!$D:$D,"-",0,1))</f>
        <v>-</v>
      </c>
      <c r="K2814" s="302"/>
      <c r="L2814" s="146" t="str">
        <f>IF($K2814="","-",_xlfn.XLOOKUP($K2814,Obj.Meta!$A:$A,Obj.Meta!$D:$D,"-",0,1))</f>
        <v>-</v>
      </c>
      <c r="M2814" s="300" t="str">
        <f>IF($K2814="","-",_xlfn.XLOOKUP($K2814,Obj.Meta!$A:$A,Obj.Meta!$F:$F,"-",0,1))</f>
        <v>-</v>
      </c>
      <c r="N2814" s="337" t="str">
        <f t="shared" si="87"/>
        <v>---</v>
      </c>
      <c r="O2814" s="333"/>
      <c r="P2814" s="54"/>
      <c r="Q2814" s="52"/>
      <c r="R2814" s="34"/>
      <c r="S2814" s="53"/>
      <c r="T2814" s="208"/>
      <c r="U2814" s="726"/>
      <c r="V2814" s="206"/>
      <c r="W2814" s="206"/>
      <c r="X2814" s="678"/>
      <c r="Y2814" s="34"/>
      <c r="Z2814" s="610"/>
      <c r="AA2814" s="608"/>
    </row>
    <row r="2815" spans="1:27">
      <c r="A2815" s="145" t="str">
        <f t="shared" si="86"/>
        <v>-</v>
      </c>
      <c r="B2815" s="146" t="str">
        <f>_xlfn.XLOOKUP($A2815,Dept.Meta!$A:$A,Dept.Meta!$F:$F,"-",0,1)</f>
        <v>-</v>
      </c>
      <c r="C2815" s="629" t="str">
        <f>_xlfn.XLOOKUP(_xlfn.CONCAT($G2815,"-",$I2815),Div.Meta!$H:$H,Div.Meta!$C:$C,"-",0,1)</f>
        <v>-</v>
      </c>
      <c r="D2815" s="302"/>
      <c r="E2815" s="146" t="str">
        <f>IF($D2815="","-",_xlfn.XLOOKUP($D2815,Fund.Meta!$A:$A,Fund.Meta!$D:$D,"-",0,1))</f>
        <v>-</v>
      </c>
      <c r="F2815" s="303" t="str">
        <f>IF($D2815="","-",_xlfn.XLOOKUP($D2815,Fund.Meta!$A:$A,Fund.Meta!$E:$E,"-",0,1))</f>
        <v>-</v>
      </c>
      <c r="G2815" s="334"/>
      <c r="H2815" s="303" t="str">
        <f>IF($G2815="","-",_xlfn.XLOOKUP($G2815,Appr.Meta!$A:$A,Appr.Meta!$D:$D,"-",0,1))</f>
        <v>-</v>
      </c>
      <c r="I2815" s="302"/>
      <c r="J2815" s="303" t="str">
        <f>IF($I2815="","-",_xlfn.XLOOKUP($I2815,'CC.Meta'!$A:$A,'CC.Meta'!$D:$D,"-",0,1))</f>
        <v>-</v>
      </c>
      <c r="K2815" s="302"/>
      <c r="L2815" s="146" t="str">
        <f>IF($K2815="","-",_xlfn.XLOOKUP($K2815,Obj.Meta!$A:$A,Obj.Meta!$D:$D,"-",0,1))</f>
        <v>-</v>
      </c>
      <c r="M2815" s="300" t="str">
        <f>IF($K2815="","-",_xlfn.XLOOKUP($K2815,Obj.Meta!$A:$A,Obj.Meta!$F:$F,"-",0,1))</f>
        <v>-</v>
      </c>
      <c r="N2815" s="337" t="str">
        <f t="shared" si="87"/>
        <v>---</v>
      </c>
      <c r="O2815" s="333"/>
      <c r="P2815" s="54"/>
      <c r="Q2815" s="52"/>
      <c r="R2815" s="34"/>
      <c r="S2815" s="53"/>
      <c r="T2815" s="208"/>
      <c r="U2815" s="726"/>
      <c r="V2815" s="206"/>
      <c r="W2815" s="206"/>
      <c r="X2815" s="678"/>
      <c r="Y2815" s="34"/>
      <c r="Z2815" s="610"/>
      <c r="AA2815" s="608"/>
    </row>
    <row r="2816" spans="1:27">
      <c r="A2816" s="145" t="str">
        <f t="shared" si="86"/>
        <v>-</v>
      </c>
      <c r="B2816" s="146" t="str">
        <f>_xlfn.XLOOKUP($A2816,Dept.Meta!$A:$A,Dept.Meta!$F:$F,"-",0,1)</f>
        <v>-</v>
      </c>
      <c r="C2816" s="629" t="str">
        <f>_xlfn.XLOOKUP(_xlfn.CONCAT($G2816,"-",$I2816),Div.Meta!$H:$H,Div.Meta!$C:$C,"-",0,1)</f>
        <v>-</v>
      </c>
      <c r="D2816" s="302"/>
      <c r="E2816" s="146" t="str">
        <f>IF($D2816="","-",_xlfn.XLOOKUP($D2816,Fund.Meta!$A:$A,Fund.Meta!$D:$D,"-",0,1))</f>
        <v>-</v>
      </c>
      <c r="F2816" s="303" t="str">
        <f>IF($D2816="","-",_xlfn.XLOOKUP($D2816,Fund.Meta!$A:$A,Fund.Meta!$E:$E,"-",0,1))</f>
        <v>-</v>
      </c>
      <c r="G2816" s="334"/>
      <c r="H2816" s="303" t="str">
        <f>IF($G2816="","-",_xlfn.XLOOKUP($G2816,Appr.Meta!$A:$A,Appr.Meta!$D:$D,"-",0,1))</f>
        <v>-</v>
      </c>
      <c r="I2816" s="302"/>
      <c r="J2816" s="303" t="str">
        <f>IF($I2816="","-",_xlfn.XLOOKUP($I2816,'CC.Meta'!$A:$A,'CC.Meta'!$D:$D,"-",0,1))</f>
        <v>-</v>
      </c>
      <c r="K2816" s="302"/>
      <c r="L2816" s="146" t="str">
        <f>IF($K2816="","-",_xlfn.XLOOKUP($K2816,Obj.Meta!$A:$A,Obj.Meta!$D:$D,"-",0,1))</f>
        <v>-</v>
      </c>
      <c r="M2816" s="300" t="str">
        <f>IF($K2816="","-",_xlfn.XLOOKUP($K2816,Obj.Meta!$A:$A,Obj.Meta!$F:$F,"-",0,1))</f>
        <v>-</v>
      </c>
      <c r="N2816" s="337" t="str">
        <f t="shared" si="87"/>
        <v>---</v>
      </c>
      <c r="O2816" s="333"/>
      <c r="P2816" s="54"/>
      <c r="Q2816" s="52"/>
      <c r="R2816" s="34"/>
      <c r="S2816" s="53"/>
      <c r="T2816" s="208"/>
      <c r="U2816" s="726"/>
      <c r="V2816" s="206"/>
      <c r="W2816" s="206"/>
      <c r="X2816" s="678"/>
      <c r="Y2816" s="34"/>
      <c r="Z2816" s="610"/>
      <c r="AA2816" s="608"/>
    </row>
    <row r="2817" spans="1:27">
      <c r="A2817" s="145" t="str">
        <f t="shared" si="86"/>
        <v>-</v>
      </c>
      <c r="B2817" s="146" t="str">
        <f>_xlfn.XLOOKUP($A2817,Dept.Meta!$A:$A,Dept.Meta!$F:$F,"-",0,1)</f>
        <v>-</v>
      </c>
      <c r="C2817" s="629" t="str">
        <f>_xlfn.XLOOKUP(_xlfn.CONCAT($G2817,"-",$I2817),Div.Meta!$H:$H,Div.Meta!$C:$C,"-",0,1)</f>
        <v>-</v>
      </c>
      <c r="D2817" s="302"/>
      <c r="E2817" s="146" t="str">
        <f>IF($D2817="","-",_xlfn.XLOOKUP($D2817,Fund.Meta!$A:$A,Fund.Meta!$D:$D,"-",0,1))</f>
        <v>-</v>
      </c>
      <c r="F2817" s="303" t="str">
        <f>IF($D2817="","-",_xlfn.XLOOKUP($D2817,Fund.Meta!$A:$A,Fund.Meta!$E:$E,"-",0,1))</f>
        <v>-</v>
      </c>
      <c r="G2817" s="334"/>
      <c r="H2817" s="303" t="str">
        <f>IF($G2817="","-",_xlfn.XLOOKUP($G2817,Appr.Meta!$A:$A,Appr.Meta!$D:$D,"-",0,1))</f>
        <v>-</v>
      </c>
      <c r="I2817" s="302"/>
      <c r="J2817" s="303" t="str">
        <f>IF($I2817="","-",_xlfn.XLOOKUP($I2817,'CC.Meta'!$A:$A,'CC.Meta'!$D:$D,"-",0,1))</f>
        <v>-</v>
      </c>
      <c r="K2817" s="302"/>
      <c r="L2817" s="146" t="str">
        <f>IF($K2817="","-",_xlfn.XLOOKUP($K2817,Obj.Meta!$A:$A,Obj.Meta!$D:$D,"-",0,1))</f>
        <v>-</v>
      </c>
      <c r="M2817" s="300" t="str">
        <f>IF($K2817="","-",_xlfn.XLOOKUP($K2817,Obj.Meta!$A:$A,Obj.Meta!$F:$F,"-",0,1))</f>
        <v>-</v>
      </c>
      <c r="N2817" s="337" t="str">
        <f t="shared" si="87"/>
        <v>---</v>
      </c>
      <c r="O2817" s="333"/>
      <c r="P2817" s="54"/>
      <c r="Q2817" s="52"/>
      <c r="R2817" s="34"/>
      <c r="S2817" s="53"/>
      <c r="T2817" s="208"/>
      <c r="U2817" s="726"/>
      <c r="V2817" s="206"/>
      <c r="W2817" s="206"/>
      <c r="X2817" s="678"/>
      <c r="Y2817" s="34"/>
      <c r="Z2817" s="610"/>
      <c r="AA2817" s="608"/>
    </row>
    <row r="2818" spans="1:27">
      <c r="A2818" s="145" t="str">
        <f t="shared" si="86"/>
        <v>-</v>
      </c>
      <c r="B2818" s="146" t="str">
        <f>_xlfn.XLOOKUP($A2818,Dept.Meta!$A:$A,Dept.Meta!$F:$F,"-",0,1)</f>
        <v>-</v>
      </c>
      <c r="C2818" s="629" t="str">
        <f>_xlfn.XLOOKUP(_xlfn.CONCAT($G2818,"-",$I2818),Div.Meta!$H:$H,Div.Meta!$C:$C,"-",0,1)</f>
        <v>-</v>
      </c>
      <c r="D2818" s="302"/>
      <c r="E2818" s="146" t="str">
        <f>IF($D2818="","-",_xlfn.XLOOKUP($D2818,Fund.Meta!$A:$A,Fund.Meta!$D:$D,"-",0,1))</f>
        <v>-</v>
      </c>
      <c r="F2818" s="303" t="str">
        <f>IF($D2818="","-",_xlfn.XLOOKUP($D2818,Fund.Meta!$A:$A,Fund.Meta!$E:$E,"-",0,1))</f>
        <v>-</v>
      </c>
      <c r="G2818" s="334"/>
      <c r="H2818" s="303" t="str">
        <f>IF($G2818="","-",_xlfn.XLOOKUP($G2818,Appr.Meta!$A:$A,Appr.Meta!$D:$D,"-",0,1))</f>
        <v>-</v>
      </c>
      <c r="I2818" s="302"/>
      <c r="J2818" s="303" t="str">
        <f>IF($I2818="","-",_xlfn.XLOOKUP($I2818,'CC.Meta'!$A:$A,'CC.Meta'!$D:$D,"-",0,1))</f>
        <v>-</v>
      </c>
      <c r="K2818" s="302"/>
      <c r="L2818" s="146" t="str">
        <f>IF($K2818="","-",_xlfn.XLOOKUP($K2818,Obj.Meta!$A:$A,Obj.Meta!$D:$D,"-",0,1))</f>
        <v>-</v>
      </c>
      <c r="M2818" s="300" t="str">
        <f>IF($K2818="","-",_xlfn.XLOOKUP($K2818,Obj.Meta!$A:$A,Obj.Meta!$F:$F,"-",0,1))</f>
        <v>-</v>
      </c>
      <c r="N2818" s="337" t="str">
        <f t="shared" si="87"/>
        <v>---</v>
      </c>
      <c r="O2818" s="333"/>
      <c r="P2818" s="54"/>
      <c r="Q2818" s="52"/>
      <c r="R2818" s="34"/>
      <c r="S2818" s="53"/>
      <c r="T2818" s="208"/>
      <c r="U2818" s="726"/>
      <c r="V2818" s="206"/>
      <c r="W2818" s="206"/>
      <c r="X2818" s="678"/>
      <c r="Y2818" s="34"/>
      <c r="Z2818" s="610"/>
      <c r="AA2818" s="608"/>
    </row>
    <row r="2819" spans="1:27">
      <c r="A2819" s="145" t="str">
        <f t="shared" si="86"/>
        <v>-</v>
      </c>
      <c r="B2819" s="146" t="str">
        <f>_xlfn.XLOOKUP($A2819,Dept.Meta!$A:$A,Dept.Meta!$F:$F,"-",0,1)</f>
        <v>-</v>
      </c>
      <c r="C2819" s="629" t="str">
        <f>_xlfn.XLOOKUP(_xlfn.CONCAT($G2819,"-",$I2819),Div.Meta!$H:$H,Div.Meta!$C:$C,"-",0,1)</f>
        <v>-</v>
      </c>
      <c r="D2819" s="302"/>
      <c r="E2819" s="146" t="str">
        <f>IF($D2819="","-",_xlfn.XLOOKUP($D2819,Fund.Meta!$A:$A,Fund.Meta!$D:$D,"-",0,1))</f>
        <v>-</v>
      </c>
      <c r="F2819" s="303" t="str">
        <f>IF($D2819="","-",_xlfn.XLOOKUP($D2819,Fund.Meta!$A:$A,Fund.Meta!$E:$E,"-",0,1))</f>
        <v>-</v>
      </c>
      <c r="G2819" s="334"/>
      <c r="H2819" s="303" t="str">
        <f>IF($G2819="","-",_xlfn.XLOOKUP($G2819,Appr.Meta!$A:$A,Appr.Meta!$D:$D,"-",0,1))</f>
        <v>-</v>
      </c>
      <c r="I2819" s="302"/>
      <c r="J2819" s="303" t="str">
        <f>IF($I2819="","-",_xlfn.XLOOKUP($I2819,'CC.Meta'!$A:$A,'CC.Meta'!$D:$D,"-",0,1))</f>
        <v>-</v>
      </c>
      <c r="K2819" s="302"/>
      <c r="L2819" s="146" t="str">
        <f>IF($K2819="","-",_xlfn.XLOOKUP($K2819,Obj.Meta!$A:$A,Obj.Meta!$D:$D,"-",0,1))</f>
        <v>-</v>
      </c>
      <c r="M2819" s="300" t="str">
        <f>IF($K2819="","-",_xlfn.XLOOKUP($K2819,Obj.Meta!$A:$A,Obj.Meta!$F:$F,"-",0,1))</f>
        <v>-</v>
      </c>
      <c r="N2819" s="337" t="str">
        <f t="shared" si="87"/>
        <v>---</v>
      </c>
      <c r="O2819" s="333"/>
      <c r="P2819" s="54"/>
      <c r="Q2819" s="52"/>
      <c r="R2819" s="34"/>
      <c r="S2819" s="53"/>
      <c r="T2819" s="208"/>
      <c r="U2819" s="726"/>
      <c r="V2819" s="206"/>
      <c r="W2819" s="206"/>
      <c r="X2819" s="678"/>
      <c r="Y2819" s="34"/>
      <c r="Z2819" s="610"/>
      <c r="AA2819" s="608"/>
    </row>
    <row r="2820" spans="1:27">
      <c r="A2820" s="145" t="str">
        <f t="shared" si="86"/>
        <v>-</v>
      </c>
      <c r="B2820" s="146" t="str">
        <f>_xlfn.XLOOKUP($A2820,Dept.Meta!$A:$A,Dept.Meta!$F:$F,"-",0,1)</f>
        <v>-</v>
      </c>
      <c r="C2820" s="629" t="str">
        <f>_xlfn.XLOOKUP(_xlfn.CONCAT($G2820,"-",$I2820),Div.Meta!$H:$H,Div.Meta!$C:$C,"-",0,1)</f>
        <v>-</v>
      </c>
      <c r="D2820" s="302"/>
      <c r="E2820" s="146" t="str">
        <f>IF($D2820="","-",_xlfn.XLOOKUP($D2820,Fund.Meta!$A:$A,Fund.Meta!$D:$D,"-",0,1))</f>
        <v>-</v>
      </c>
      <c r="F2820" s="303" t="str">
        <f>IF($D2820="","-",_xlfn.XLOOKUP($D2820,Fund.Meta!$A:$A,Fund.Meta!$E:$E,"-",0,1))</f>
        <v>-</v>
      </c>
      <c r="G2820" s="334"/>
      <c r="H2820" s="303" t="str">
        <f>IF($G2820="","-",_xlfn.XLOOKUP($G2820,Appr.Meta!$A:$A,Appr.Meta!$D:$D,"-",0,1))</f>
        <v>-</v>
      </c>
      <c r="I2820" s="302"/>
      <c r="J2820" s="303" t="str">
        <f>IF($I2820="","-",_xlfn.XLOOKUP($I2820,'CC.Meta'!$A:$A,'CC.Meta'!$D:$D,"-",0,1))</f>
        <v>-</v>
      </c>
      <c r="K2820" s="302"/>
      <c r="L2820" s="146" t="str">
        <f>IF($K2820="","-",_xlfn.XLOOKUP($K2820,Obj.Meta!$A:$A,Obj.Meta!$D:$D,"-",0,1))</f>
        <v>-</v>
      </c>
      <c r="M2820" s="300" t="str">
        <f>IF($K2820="","-",_xlfn.XLOOKUP($K2820,Obj.Meta!$A:$A,Obj.Meta!$F:$F,"-",0,1))</f>
        <v>-</v>
      </c>
      <c r="N2820" s="337" t="str">
        <f t="shared" si="87"/>
        <v>---</v>
      </c>
      <c r="O2820" s="333"/>
      <c r="P2820" s="54"/>
      <c r="Q2820" s="52"/>
      <c r="R2820" s="34"/>
      <c r="S2820" s="53"/>
      <c r="T2820" s="208"/>
      <c r="U2820" s="726"/>
      <c r="V2820" s="206"/>
      <c r="W2820" s="206"/>
      <c r="X2820" s="678"/>
      <c r="Y2820" s="34"/>
      <c r="Z2820" s="610"/>
      <c r="AA2820" s="608"/>
    </row>
    <row r="2821" spans="1:27">
      <c r="A2821" s="145" t="str">
        <f t="shared" si="86"/>
        <v>-</v>
      </c>
      <c r="B2821" s="146" t="str">
        <f>_xlfn.XLOOKUP($A2821,Dept.Meta!$A:$A,Dept.Meta!$F:$F,"-",0,1)</f>
        <v>-</v>
      </c>
      <c r="C2821" s="629" t="str">
        <f>_xlfn.XLOOKUP(_xlfn.CONCAT($G2821,"-",$I2821),Div.Meta!$H:$H,Div.Meta!$C:$C,"-",0,1)</f>
        <v>-</v>
      </c>
      <c r="D2821" s="302"/>
      <c r="E2821" s="146" t="str">
        <f>IF($D2821="","-",_xlfn.XLOOKUP($D2821,Fund.Meta!$A:$A,Fund.Meta!$D:$D,"-",0,1))</f>
        <v>-</v>
      </c>
      <c r="F2821" s="303" t="str">
        <f>IF($D2821="","-",_xlfn.XLOOKUP($D2821,Fund.Meta!$A:$A,Fund.Meta!$E:$E,"-",0,1))</f>
        <v>-</v>
      </c>
      <c r="G2821" s="334"/>
      <c r="H2821" s="303" t="str">
        <f>IF($G2821="","-",_xlfn.XLOOKUP($G2821,Appr.Meta!$A:$A,Appr.Meta!$D:$D,"-",0,1))</f>
        <v>-</v>
      </c>
      <c r="I2821" s="302"/>
      <c r="J2821" s="303" t="str">
        <f>IF($I2821="","-",_xlfn.XLOOKUP($I2821,'CC.Meta'!$A:$A,'CC.Meta'!$D:$D,"-",0,1))</f>
        <v>-</v>
      </c>
      <c r="K2821" s="302"/>
      <c r="L2821" s="146" t="str">
        <f>IF($K2821="","-",_xlfn.XLOOKUP($K2821,Obj.Meta!$A:$A,Obj.Meta!$D:$D,"-",0,1))</f>
        <v>-</v>
      </c>
      <c r="M2821" s="300" t="str">
        <f>IF($K2821="","-",_xlfn.XLOOKUP($K2821,Obj.Meta!$A:$A,Obj.Meta!$F:$F,"-",0,1))</f>
        <v>-</v>
      </c>
      <c r="N2821" s="337" t="str">
        <f t="shared" si="87"/>
        <v>---</v>
      </c>
      <c r="O2821" s="333"/>
      <c r="P2821" s="54"/>
      <c r="Q2821" s="52"/>
      <c r="R2821" s="34"/>
      <c r="S2821" s="53"/>
      <c r="T2821" s="208"/>
      <c r="U2821" s="726"/>
      <c r="V2821" s="206"/>
      <c r="W2821" s="206"/>
      <c r="X2821" s="678"/>
      <c r="Y2821" s="34"/>
      <c r="Z2821" s="610"/>
      <c r="AA2821" s="608"/>
    </row>
    <row r="2822" spans="1:27">
      <c r="A2822" s="145" t="str">
        <f t="shared" si="86"/>
        <v>-</v>
      </c>
      <c r="B2822" s="146" t="str">
        <f>_xlfn.XLOOKUP($A2822,Dept.Meta!$A:$A,Dept.Meta!$F:$F,"-",0,1)</f>
        <v>-</v>
      </c>
      <c r="C2822" s="629" t="str">
        <f>_xlfn.XLOOKUP(_xlfn.CONCAT($G2822,"-",$I2822),Div.Meta!$H:$H,Div.Meta!$C:$C,"-",0,1)</f>
        <v>-</v>
      </c>
      <c r="D2822" s="302"/>
      <c r="E2822" s="146" t="str">
        <f>IF($D2822="","-",_xlfn.XLOOKUP($D2822,Fund.Meta!$A:$A,Fund.Meta!$D:$D,"-",0,1))</f>
        <v>-</v>
      </c>
      <c r="F2822" s="303" t="str">
        <f>IF($D2822="","-",_xlfn.XLOOKUP($D2822,Fund.Meta!$A:$A,Fund.Meta!$E:$E,"-",0,1))</f>
        <v>-</v>
      </c>
      <c r="G2822" s="334"/>
      <c r="H2822" s="303" t="str">
        <f>IF($G2822="","-",_xlfn.XLOOKUP($G2822,Appr.Meta!$A:$A,Appr.Meta!$D:$D,"-",0,1))</f>
        <v>-</v>
      </c>
      <c r="I2822" s="302"/>
      <c r="J2822" s="303" t="str">
        <f>IF($I2822="","-",_xlfn.XLOOKUP($I2822,'CC.Meta'!$A:$A,'CC.Meta'!$D:$D,"-",0,1))</f>
        <v>-</v>
      </c>
      <c r="K2822" s="302"/>
      <c r="L2822" s="146" t="str">
        <f>IF($K2822="","-",_xlfn.XLOOKUP($K2822,Obj.Meta!$A:$A,Obj.Meta!$D:$D,"-",0,1))</f>
        <v>-</v>
      </c>
      <c r="M2822" s="300" t="str">
        <f>IF($K2822="","-",_xlfn.XLOOKUP($K2822,Obj.Meta!$A:$A,Obj.Meta!$F:$F,"-",0,1))</f>
        <v>-</v>
      </c>
      <c r="N2822" s="337" t="str">
        <f t="shared" si="87"/>
        <v>---</v>
      </c>
      <c r="O2822" s="333"/>
      <c r="P2822" s="54"/>
      <c r="Q2822" s="52"/>
      <c r="R2822" s="34"/>
      <c r="S2822" s="53"/>
      <c r="T2822" s="208"/>
      <c r="U2822" s="726"/>
      <c r="V2822" s="206"/>
      <c r="W2822" s="206"/>
      <c r="X2822" s="678"/>
      <c r="Y2822" s="34"/>
      <c r="Z2822" s="610"/>
      <c r="AA2822" s="608"/>
    </row>
    <row r="2823" spans="1:27">
      <c r="A2823" s="145" t="str">
        <f t="shared" si="86"/>
        <v>-</v>
      </c>
      <c r="B2823" s="146" t="str">
        <f>_xlfn.XLOOKUP($A2823,Dept.Meta!$A:$A,Dept.Meta!$F:$F,"-",0,1)</f>
        <v>-</v>
      </c>
      <c r="C2823" s="629" t="str">
        <f>_xlfn.XLOOKUP(_xlfn.CONCAT($G2823,"-",$I2823),Div.Meta!$H:$H,Div.Meta!$C:$C,"-",0,1)</f>
        <v>-</v>
      </c>
      <c r="D2823" s="302"/>
      <c r="E2823" s="146" t="str">
        <f>IF($D2823="","-",_xlfn.XLOOKUP($D2823,Fund.Meta!$A:$A,Fund.Meta!$D:$D,"-",0,1))</f>
        <v>-</v>
      </c>
      <c r="F2823" s="303" t="str">
        <f>IF($D2823="","-",_xlfn.XLOOKUP($D2823,Fund.Meta!$A:$A,Fund.Meta!$E:$E,"-",0,1))</f>
        <v>-</v>
      </c>
      <c r="G2823" s="334"/>
      <c r="H2823" s="303" t="str">
        <f>IF($G2823="","-",_xlfn.XLOOKUP($G2823,Appr.Meta!$A:$A,Appr.Meta!$D:$D,"-",0,1))</f>
        <v>-</v>
      </c>
      <c r="I2823" s="302"/>
      <c r="J2823" s="303" t="str">
        <f>IF($I2823="","-",_xlfn.XLOOKUP($I2823,'CC.Meta'!$A:$A,'CC.Meta'!$D:$D,"-",0,1))</f>
        <v>-</v>
      </c>
      <c r="K2823" s="302"/>
      <c r="L2823" s="146" t="str">
        <f>IF($K2823="","-",_xlfn.XLOOKUP($K2823,Obj.Meta!$A:$A,Obj.Meta!$D:$D,"-",0,1))</f>
        <v>-</v>
      </c>
      <c r="M2823" s="300" t="str">
        <f>IF($K2823="","-",_xlfn.XLOOKUP($K2823,Obj.Meta!$A:$A,Obj.Meta!$F:$F,"-",0,1))</f>
        <v>-</v>
      </c>
      <c r="N2823" s="337" t="str">
        <f t="shared" si="87"/>
        <v>---</v>
      </c>
      <c r="O2823" s="333"/>
      <c r="P2823" s="54"/>
      <c r="Q2823" s="52"/>
      <c r="R2823" s="34"/>
      <c r="S2823" s="53"/>
      <c r="T2823" s="208"/>
      <c r="U2823" s="726"/>
      <c r="V2823" s="206"/>
      <c r="W2823" s="206"/>
      <c r="X2823" s="678"/>
      <c r="Y2823" s="34"/>
      <c r="Z2823" s="610"/>
      <c r="AA2823" s="608"/>
    </row>
    <row r="2824" spans="1:27">
      <c r="A2824" s="145" t="str">
        <f t="shared" si="86"/>
        <v>-</v>
      </c>
      <c r="B2824" s="146" t="str">
        <f>_xlfn.XLOOKUP($A2824,Dept.Meta!$A:$A,Dept.Meta!$F:$F,"-",0,1)</f>
        <v>-</v>
      </c>
      <c r="C2824" s="629" t="str">
        <f>_xlfn.XLOOKUP(_xlfn.CONCAT($G2824,"-",$I2824),Div.Meta!$H:$H,Div.Meta!$C:$C,"-",0,1)</f>
        <v>-</v>
      </c>
      <c r="D2824" s="302"/>
      <c r="E2824" s="146" t="str">
        <f>IF($D2824="","-",_xlfn.XLOOKUP($D2824,Fund.Meta!$A:$A,Fund.Meta!$D:$D,"-",0,1))</f>
        <v>-</v>
      </c>
      <c r="F2824" s="303" t="str">
        <f>IF($D2824="","-",_xlfn.XLOOKUP($D2824,Fund.Meta!$A:$A,Fund.Meta!$E:$E,"-",0,1))</f>
        <v>-</v>
      </c>
      <c r="G2824" s="334"/>
      <c r="H2824" s="303" t="str">
        <f>IF($G2824="","-",_xlfn.XLOOKUP($G2824,Appr.Meta!$A:$A,Appr.Meta!$D:$D,"-",0,1))</f>
        <v>-</v>
      </c>
      <c r="I2824" s="302"/>
      <c r="J2824" s="303" t="str">
        <f>IF($I2824="","-",_xlfn.XLOOKUP($I2824,'CC.Meta'!$A:$A,'CC.Meta'!$D:$D,"-",0,1))</f>
        <v>-</v>
      </c>
      <c r="K2824" s="302"/>
      <c r="L2824" s="146" t="str">
        <f>IF($K2824="","-",_xlfn.XLOOKUP($K2824,Obj.Meta!$A:$A,Obj.Meta!$D:$D,"-",0,1))</f>
        <v>-</v>
      </c>
      <c r="M2824" s="300" t="str">
        <f>IF($K2824="","-",_xlfn.XLOOKUP($K2824,Obj.Meta!$A:$A,Obj.Meta!$F:$F,"-",0,1))</f>
        <v>-</v>
      </c>
      <c r="N2824" s="337" t="str">
        <f t="shared" si="87"/>
        <v>---</v>
      </c>
      <c r="O2824" s="333"/>
      <c r="P2824" s="54"/>
      <c r="Q2824" s="52"/>
      <c r="R2824" s="34"/>
      <c r="S2824" s="53"/>
      <c r="T2824" s="208"/>
      <c r="U2824" s="726"/>
      <c r="V2824" s="206"/>
      <c r="W2824" s="206"/>
      <c r="X2824" s="678"/>
      <c r="Y2824" s="34"/>
      <c r="Z2824" s="610"/>
      <c r="AA2824" s="608"/>
    </row>
    <row r="2825" spans="1:27">
      <c r="A2825" s="145" t="str">
        <f t="shared" si="86"/>
        <v>-</v>
      </c>
      <c r="B2825" s="146" t="str">
        <f>_xlfn.XLOOKUP($A2825,Dept.Meta!$A:$A,Dept.Meta!$F:$F,"-",0,1)</f>
        <v>-</v>
      </c>
      <c r="C2825" s="629" t="str">
        <f>_xlfn.XLOOKUP(_xlfn.CONCAT($G2825,"-",$I2825),Div.Meta!$H:$H,Div.Meta!$C:$C,"-",0,1)</f>
        <v>-</v>
      </c>
      <c r="D2825" s="302"/>
      <c r="E2825" s="146" t="str">
        <f>IF($D2825="","-",_xlfn.XLOOKUP($D2825,Fund.Meta!$A:$A,Fund.Meta!$D:$D,"-",0,1))</f>
        <v>-</v>
      </c>
      <c r="F2825" s="303" t="str">
        <f>IF($D2825="","-",_xlfn.XLOOKUP($D2825,Fund.Meta!$A:$A,Fund.Meta!$E:$E,"-",0,1))</f>
        <v>-</v>
      </c>
      <c r="G2825" s="334"/>
      <c r="H2825" s="303" t="str">
        <f>IF($G2825="","-",_xlfn.XLOOKUP($G2825,Appr.Meta!$A:$A,Appr.Meta!$D:$D,"-",0,1))</f>
        <v>-</v>
      </c>
      <c r="I2825" s="302"/>
      <c r="J2825" s="303" t="str">
        <f>IF($I2825="","-",_xlfn.XLOOKUP($I2825,'CC.Meta'!$A:$A,'CC.Meta'!$D:$D,"-",0,1))</f>
        <v>-</v>
      </c>
      <c r="K2825" s="302"/>
      <c r="L2825" s="146" t="str">
        <f>IF($K2825="","-",_xlfn.XLOOKUP($K2825,Obj.Meta!$A:$A,Obj.Meta!$D:$D,"-",0,1))</f>
        <v>-</v>
      </c>
      <c r="M2825" s="300" t="str">
        <f>IF($K2825="","-",_xlfn.XLOOKUP($K2825,Obj.Meta!$A:$A,Obj.Meta!$F:$F,"-",0,1))</f>
        <v>-</v>
      </c>
      <c r="N2825" s="337" t="str">
        <f t="shared" si="87"/>
        <v>---</v>
      </c>
      <c r="O2825" s="333"/>
      <c r="P2825" s="54"/>
      <c r="Q2825" s="52"/>
      <c r="R2825" s="34"/>
      <c r="S2825" s="53"/>
      <c r="T2825" s="208"/>
      <c r="U2825" s="726"/>
      <c r="V2825" s="206"/>
      <c r="W2825" s="206"/>
      <c r="X2825" s="678"/>
      <c r="Y2825" s="34"/>
      <c r="Z2825" s="610"/>
      <c r="AA2825" s="608"/>
    </row>
    <row r="2826" spans="1:27">
      <c r="A2826" s="145" t="str">
        <f t="shared" si="86"/>
        <v>-</v>
      </c>
      <c r="B2826" s="146" t="str">
        <f>_xlfn.XLOOKUP($A2826,Dept.Meta!$A:$A,Dept.Meta!$F:$F,"-",0,1)</f>
        <v>-</v>
      </c>
      <c r="C2826" s="629" t="str">
        <f>_xlfn.XLOOKUP(_xlfn.CONCAT($G2826,"-",$I2826),Div.Meta!$H:$H,Div.Meta!$C:$C,"-",0,1)</f>
        <v>-</v>
      </c>
      <c r="D2826" s="302"/>
      <c r="E2826" s="146" t="str">
        <f>IF($D2826="","-",_xlfn.XLOOKUP($D2826,Fund.Meta!$A:$A,Fund.Meta!$D:$D,"-",0,1))</f>
        <v>-</v>
      </c>
      <c r="F2826" s="303" t="str">
        <f>IF($D2826="","-",_xlfn.XLOOKUP($D2826,Fund.Meta!$A:$A,Fund.Meta!$E:$E,"-",0,1))</f>
        <v>-</v>
      </c>
      <c r="G2826" s="334"/>
      <c r="H2826" s="303" t="str">
        <f>IF($G2826="","-",_xlfn.XLOOKUP($G2826,Appr.Meta!$A:$A,Appr.Meta!$D:$D,"-",0,1))</f>
        <v>-</v>
      </c>
      <c r="I2826" s="302"/>
      <c r="J2826" s="303" t="str">
        <f>IF($I2826="","-",_xlfn.XLOOKUP($I2826,'CC.Meta'!$A:$A,'CC.Meta'!$D:$D,"-",0,1))</f>
        <v>-</v>
      </c>
      <c r="K2826" s="302"/>
      <c r="L2826" s="146" t="str">
        <f>IF($K2826="","-",_xlfn.XLOOKUP($K2826,Obj.Meta!$A:$A,Obj.Meta!$D:$D,"-",0,1))</f>
        <v>-</v>
      </c>
      <c r="M2826" s="300" t="str">
        <f>IF($K2826="","-",_xlfn.XLOOKUP($K2826,Obj.Meta!$A:$A,Obj.Meta!$F:$F,"-",0,1))</f>
        <v>-</v>
      </c>
      <c r="N2826" s="337" t="str">
        <f t="shared" si="87"/>
        <v>---</v>
      </c>
      <c r="O2826" s="333"/>
      <c r="P2826" s="54"/>
      <c r="Q2826" s="52"/>
      <c r="R2826" s="34"/>
      <c r="S2826" s="53"/>
      <c r="T2826" s="208"/>
      <c r="U2826" s="726"/>
      <c r="V2826" s="206"/>
      <c r="W2826" s="206"/>
      <c r="X2826" s="678"/>
      <c r="Y2826" s="34"/>
      <c r="Z2826" s="610"/>
      <c r="AA2826" s="608"/>
    </row>
    <row r="2827" spans="1:27">
      <c r="A2827" s="145" t="str">
        <f t="shared" si="86"/>
        <v>-</v>
      </c>
      <c r="B2827" s="146" t="str">
        <f>_xlfn.XLOOKUP($A2827,Dept.Meta!$A:$A,Dept.Meta!$F:$F,"-",0,1)</f>
        <v>-</v>
      </c>
      <c r="C2827" s="629" t="str">
        <f>_xlfn.XLOOKUP(_xlfn.CONCAT($G2827,"-",$I2827),Div.Meta!$H:$H,Div.Meta!$C:$C,"-",0,1)</f>
        <v>-</v>
      </c>
      <c r="D2827" s="302"/>
      <c r="E2827" s="146" t="str">
        <f>IF($D2827="","-",_xlfn.XLOOKUP($D2827,Fund.Meta!$A:$A,Fund.Meta!$D:$D,"-",0,1))</f>
        <v>-</v>
      </c>
      <c r="F2827" s="303" t="str">
        <f>IF($D2827="","-",_xlfn.XLOOKUP($D2827,Fund.Meta!$A:$A,Fund.Meta!$E:$E,"-",0,1))</f>
        <v>-</v>
      </c>
      <c r="G2827" s="334"/>
      <c r="H2827" s="303" t="str">
        <f>IF($G2827="","-",_xlfn.XLOOKUP($G2827,Appr.Meta!$A:$A,Appr.Meta!$D:$D,"-",0,1))</f>
        <v>-</v>
      </c>
      <c r="I2827" s="302"/>
      <c r="J2827" s="303" t="str">
        <f>IF($I2827="","-",_xlfn.XLOOKUP($I2827,'CC.Meta'!$A:$A,'CC.Meta'!$D:$D,"-",0,1))</f>
        <v>-</v>
      </c>
      <c r="K2827" s="302"/>
      <c r="L2827" s="146" t="str">
        <f>IF($K2827="","-",_xlfn.XLOOKUP($K2827,Obj.Meta!$A:$A,Obj.Meta!$D:$D,"-",0,1))</f>
        <v>-</v>
      </c>
      <c r="M2827" s="300" t="str">
        <f>IF($K2827="","-",_xlfn.XLOOKUP($K2827,Obj.Meta!$A:$A,Obj.Meta!$F:$F,"-",0,1))</f>
        <v>-</v>
      </c>
      <c r="N2827" s="337" t="str">
        <f t="shared" si="87"/>
        <v>---</v>
      </c>
      <c r="O2827" s="333"/>
      <c r="P2827" s="54"/>
      <c r="Q2827" s="52"/>
      <c r="R2827" s="34"/>
      <c r="S2827" s="53"/>
      <c r="T2827" s="208"/>
      <c r="U2827" s="726"/>
      <c r="V2827" s="206"/>
      <c r="W2827" s="206"/>
      <c r="X2827" s="678"/>
      <c r="Y2827" s="34"/>
      <c r="Z2827" s="610"/>
      <c r="AA2827" s="608"/>
    </row>
    <row r="2828" spans="1:27">
      <c r="A2828" s="145" t="str">
        <f t="shared" si="86"/>
        <v>-</v>
      </c>
      <c r="B2828" s="146" t="str">
        <f>_xlfn.XLOOKUP($A2828,Dept.Meta!$A:$A,Dept.Meta!$F:$F,"-",0,1)</f>
        <v>-</v>
      </c>
      <c r="C2828" s="629" t="str">
        <f>_xlfn.XLOOKUP(_xlfn.CONCAT($G2828,"-",$I2828),Div.Meta!$H:$H,Div.Meta!$C:$C,"-",0,1)</f>
        <v>-</v>
      </c>
      <c r="D2828" s="302"/>
      <c r="E2828" s="146" t="str">
        <f>IF($D2828="","-",_xlfn.XLOOKUP($D2828,Fund.Meta!$A:$A,Fund.Meta!$D:$D,"-",0,1))</f>
        <v>-</v>
      </c>
      <c r="F2828" s="303" t="str">
        <f>IF($D2828="","-",_xlfn.XLOOKUP($D2828,Fund.Meta!$A:$A,Fund.Meta!$E:$E,"-",0,1))</f>
        <v>-</v>
      </c>
      <c r="G2828" s="334"/>
      <c r="H2828" s="303" t="str">
        <f>IF($G2828="","-",_xlfn.XLOOKUP($G2828,Appr.Meta!$A:$A,Appr.Meta!$D:$D,"-",0,1))</f>
        <v>-</v>
      </c>
      <c r="I2828" s="302"/>
      <c r="J2828" s="303" t="str">
        <f>IF($I2828="","-",_xlfn.XLOOKUP($I2828,'CC.Meta'!$A:$A,'CC.Meta'!$D:$D,"-",0,1))</f>
        <v>-</v>
      </c>
      <c r="K2828" s="302"/>
      <c r="L2828" s="146" t="str">
        <f>IF($K2828="","-",_xlfn.XLOOKUP($K2828,Obj.Meta!$A:$A,Obj.Meta!$D:$D,"-",0,1))</f>
        <v>-</v>
      </c>
      <c r="M2828" s="300" t="str">
        <f>IF($K2828="","-",_xlfn.XLOOKUP($K2828,Obj.Meta!$A:$A,Obj.Meta!$F:$F,"-",0,1))</f>
        <v>-</v>
      </c>
      <c r="N2828" s="337" t="str">
        <f t="shared" si="87"/>
        <v>---</v>
      </c>
      <c r="O2828" s="333"/>
      <c r="P2828" s="54"/>
      <c r="Q2828" s="52"/>
      <c r="R2828" s="34"/>
      <c r="S2828" s="53"/>
      <c r="T2828" s="208"/>
      <c r="U2828" s="726"/>
      <c r="V2828" s="206"/>
      <c r="W2828" s="206"/>
      <c r="X2828" s="678"/>
      <c r="Y2828" s="34"/>
      <c r="Z2828" s="610"/>
      <c r="AA2828" s="608"/>
    </row>
    <row r="2829" spans="1:27">
      <c r="A2829" s="145" t="str">
        <f t="shared" si="86"/>
        <v>-</v>
      </c>
      <c r="B2829" s="146" t="str">
        <f>_xlfn.XLOOKUP($A2829,Dept.Meta!$A:$A,Dept.Meta!$F:$F,"-",0,1)</f>
        <v>-</v>
      </c>
      <c r="C2829" s="629" t="str">
        <f>_xlfn.XLOOKUP(_xlfn.CONCAT($G2829,"-",$I2829),Div.Meta!$H:$H,Div.Meta!$C:$C,"-",0,1)</f>
        <v>-</v>
      </c>
      <c r="D2829" s="302"/>
      <c r="E2829" s="146" t="str">
        <f>IF($D2829="","-",_xlfn.XLOOKUP($D2829,Fund.Meta!$A:$A,Fund.Meta!$D:$D,"-",0,1))</f>
        <v>-</v>
      </c>
      <c r="F2829" s="303" t="str">
        <f>IF($D2829="","-",_xlfn.XLOOKUP($D2829,Fund.Meta!$A:$A,Fund.Meta!$E:$E,"-",0,1))</f>
        <v>-</v>
      </c>
      <c r="G2829" s="334"/>
      <c r="H2829" s="303" t="str">
        <f>IF($G2829="","-",_xlfn.XLOOKUP($G2829,Appr.Meta!$A:$A,Appr.Meta!$D:$D,"-",0,1))</f>
        <v>-</v>
      </c>
      <c r="I2829" s="302"/>
      <c r="J2829" s="303" t="str">
        <f>IF($I2829="","-",_xlfn.XLOOKUP($I2829,'CC.Meta'!$A:$A,'CC.Meta'!$D:$D,"-",0,1))</f>
        <v>-</v>
      </c>
      <c r="K2829" s="302"/>
      <c r="L2829" s="146" t="str">
        <f>IF($K2829="","-",_xlfn.XLOOKUP($K2829,Obj.Meta!$A:$A,Obj.Meta!$D:$D,"-",0,1))</f>
        <v>-</v>
      </c>
      <c r="M2829" s="300" t="str">
        <f>IF($K2829="","-",_xlfn.XLOOKUP($K2829,Obj.Meta!$A:$A,Obj.Meta!$F:$F,"-",0,1))</f>
        <v>-</v>
      </c>
      <c r="N2829" s="337" t="str">
        <f t="shared" si="87"/>
        <v>---</v>
      </c>
      <c r="O2829" s="333"/>
      <c r="P2829" s="54"/>
      <c r="Q2829" s="52"/>
      <c r="R2829" s="34"/>
      <c r="S2829" s="53"/>
      <c r="T2829" s="208"/>
      <c r="U2829" s="726"/>
      <c r="V2829" s="206"/>
      <c r="W2829" s="206"/>
      <c r="X2829" s="678"/>
      <c r="Y2829" s="34"/>
      <c r="Z2829" s="610"/>
      <c r="AA2829" s="608"/>
    </row>
    <row r="2830" spans="1:27">
      <c r="A2830" s="145" t="str">
        <f t="shared" si="86"/>
        <v>-</v>
      </c>
      <c r="B2830" s="146" t="str">
        <f>_xlfn.XLOOKUP($A2830,Dept.Meta!$A:$A,Dept.Meta!$F:$F,"-",0,1)</f>
        <v>-</v>
      </c>
      <c r="C2830" s="629" t="str">
        <f>_xlfn.XLOOKUP(_xlfn.CONCAT($G2830,"-",$I2830),Div.Meta!$H:$H,Div.Meta!$C:$C,"-",0,1)</f>
        <v>-</v>
      </c>
      <c r="D2830" s="302"/>
      <c r="E2830" s="146" t="str">
        <f>IF($D2830="","-",_xlfn.XLOOKUP($D2830,Fund.Meta!$A:$A,Fund.Meta!$D:$D,"-",0,1))</f>
        <v>-</v>
      </c>
      <c r="F2830" s="303" t="str">
        <f>IF($D2830="","-",_xlfn.XLOOKUP($D2830,Fund.Meta!$A:$A,Fund.Meta!$E:$E,"-",0,1))</f>
        <v>-</v>
      </c>
      <c r="G2830" s="334"/>
      <c r="H2830" s="303" t="str">
        <f>IF($G2830="","-",_xlfn.XLOOKUP($G2830,Appr.Meta!$A:$A,Appr.Meta!$D:$D,"-",0,1))</f>
        <v>-</v>
      </c>
      <c r="I2830" s="302"/>
      <c r="J2830" s="303" t="str">
        <f>IF($I2830="","-",_xlfn.XLOOKUP($I2830,'CC.Meta'!$A:$A,'CC.Meta'!$D:$D,"-",0,1))</f>
        <v>-</v>
      </c>
      <c r="K2830" s="302"/>
      <c r="L2830" s="146" t="str">
        <f>IF($K2830="","-",_xlfn.XLOOKUP($K2830,Obj.Meta!$A:$A,Obj.Meta!$D:$D,"-",0,1))</f>
        <v>-</v>
      </c>
      <c r="M2830" s="300" t="str">
        <f>IF($K2830="","-",_xlfn.XLOOKUP($K2830,Obj.Meta!$A:$A,Obj.Meta!$F:$F,"-",0,1))</f>
        <v>-</v>
      </c>
      <c r="N2830" s="337" t="str">
        <f t="shared" si="87"/>
        <v>---</v>
      </c>
      <c r="O2830" s="333"/>
      <c r="P2830" s="54"/>
      <c r="Q2830" s="52"/>
      <c r="R2830" s="34"/>
      <c r="S2830" s="53"/>
      <c r="T2830" s="208"/>
      <c r="U2830" s="726"/>
      <c r="V2830" s="206"/>
      <c r="W2830" s="206"/>
      <c r="X2830" s="678"/>
      <c r="Y2830" s="34"/>
      <c r="Z2830" s="610"/>
      <c r="AA2830" s="608"/>
    </row>
    <row r="2831" spans="1:27">
      <c r="A2831" s="145" t="str">
        <f t="shared" si="86"/>
        <v>-</v>
      </c>
      <c r="B2831" s="146" t="str">
        <f>_xlfn.XLOOKUP($A2831,Dept.Meta!$A:$A,Dept.Meta!$F:$F,"-",0,1)</f>
        <v>-</v>
      </c>
      <c r="C2831" s="629" t="str">
        <f>_xlfn.XLOOKUP(_xlfn.CONCAT($G2831,"-",$I2831),Div.Meta!$H:$H,Div.Meta!$C:$C,"-",0,1)</f>
        <v>-</v>
      </c>
      <c r="D2831" s="302"/>
      <c r="E2831" s="146" t="str">
        <f>IF($D2831="","-",_xlfn.XLOOKUP($D2831,Fund.Meta!$A:$A,Fund.Meta!$D:$D,"-",0,1))</f>
        <v>-</v>
      </c>
      <c r="F2831" s="303" t="str">
        <f>IF($D2831="","-",_xlfn.XLOOKUP($D2831,Fund.Meta!$A:$A,Fund.Meta!$E:$E,"-",0,1))</f>
        <v>-</v>
      </c>
      <c r="G2831" s="334"/>
      <c r="H2831" s="303" t="str">
        <f>IF($G2831="","-",_xlfn.XLOOKUP($G2831,Appr.Meta!$A:$A,Appr.Meta!$D:$D,"-",0,1))</f>
        <v>-</v>
      </c>
      <c r="I2831" s="302"/>
      <c r="J2831" s="303" t="str">
        <f>IF($I2831="","-",_xlfn.XLOOKUP($I2831,'CC.Meta'!$A:$A,'CC.Meta'!$D:$D,"-",0,1))</f>
        <v>-</v>
      </c>
      <c r="K2831" s="302"/>
      <c r="L2831" s="146" t="str">
        <f>IF($K2831="","-",_xlfn.XLOOKUP($K2831,Obj.Meta!$A:$A,Obj.Meta!$D:$D,"-",0,1))</f>
        <v>-</v>
      </c>
      <c r="M2831" s="300" t="str">
        <f>IF($K2831="","-",_xlfn.XLOOKUP($K2831,Obj.Meta!$A:$A,Obj.Meta!$F:$F,"-",0,1))</f>
        <v>-</v>
      </c>
      <c r="N2831" s="337" t="str">
        <f t="shared" si="87"/>
        <v>---</v>
      </c>
      <c r="O2831" s="333"/>
      <c r="P2831" s="54"/>
      <c r="Q2831" s="52"/>
      <c r="R2831" s="34"/>
      <c r="S2831" s="53"/>
      <c r="T2831" s="208"/>
      <c r="U2831" s="726"/>
      <c r="V2831" s="206"/>
      <c r="W2831" s="206"/>
      <c r="X2831" s="678"/>
      <c r="Y2831" s="34"/>
      <c r="Z2831" s="610"/>
      <c r="AA2831" s="608"/>
    </row>
    <row r="2832" spans="1:27">
      <c r="A2832" s="145" t="str">
        <f t="shared" si="86"/>
        <v>-</v>
      </c>
      <c r="B2832" s="146" t="str">
        <f>_xlfn.XLOOKUP($A2832,Dept.Meta!$A:$A,Dept.Meta!$F:$F,"-",0,1)</f>
        <v>-</v>
      </c>
      <c r="C2832" s="629" t="str">
        <f>_xlfn.XLOOKUP(_xlfn.CONCAT($G2832,"-",$I2832),Div.Meta!$H:$H,Div.Meta!$C:$C,"-",0,1)</f>
        <v>-</v>
      </c>
      <c r="D2832" s="302"/>
      <c r="E2832" s="146" t="str">
        <f>IF($D2832="","-",_xlfn.XLOOKUP($D2832,Fund.Meta!$A:$A,Fund.Meta!$D:$D,"-",0,1))</f>
        <v>-</v>
      </c>
      <c r="F2832" s="303" t="str">
        <f>IF($D2832="","-",_xlfn.XLOOKUP($D2832,Fund.Meta!$A:$A,Fund.Meta!$E:$E,"-",0,1))</f>
        <v>-</v>
      </c>
      <c r="G2832" s="334"/>
      <c r="H2832" s="303" t="str">
        <f>IF($G2832="","-",_xlfn.XLOOKUP($G2832,Appr.Meta!$A:$A,Appr.Meta!$D:$D,"-",0,1))</f>
        <v>-</v>
      </c>
      <c r="I2832" s="302"/>
      <c r="J2832" s="303" t="str">
        <f>IF($I2832="","-",_xlfn.XLOOKUP($I2832,'CC.Meta'!$A:$A,'CC.Meta'!$D:$D,"-",0,1))</f>
        <v>-</v>
      </c>
      <c r="K2832" s="302"/>
      <c r="L2832" s="146" t="str">
        <f>IF($K2832="","-",_xlfn.XLOOKUP($K2832,Obj.Meta!$A:$A,Obj.Meta!$D:$D,"-",0,1))</f>
        <v>-</v>
      </c>
      <c r="M2832" s="300" t="str">
        <f>IF($K2832="","-",_xlfn.XLOOKUP($K2832,Obj.Meta!$A:$A,Obj.Meta!$F:$F,"-",0,1))</f>
        <v>-</v>
      </c>
      <c r="N2832" s="337" t="str">
        <f t="shared" si="87"/>
        <v>---</v>
      </c>
      <c r="O2832" s="333"/>
      <c r="P2832" s="54"/>
      <c r="Q2832" s="52"/>
      <c r="R2832" s="34"/>
      <c r="S2832" s="53"/>
      <c r="T2832" s="208"/>
      <c r="U2832" s="726"/>
      <c r="V2832" s="206"/>
      <c r="W2832" s="206"/>
      <c r="X2832" s="678"/>
      <c r="Y2832" s="34"/>
      <c r="Z2832" s="610"/>
      <c r="AA2832" s="608"/>
    </row>
    <row r="2833" spans="1:27">
      <c r="A2833" s="145" t="str">
        <f t="shared" si="86"/>
        <v>-</v>
      </c>
      <c r="B2833" s="146" t="str">
        <f>_xlfn.XLOOKUP($A2833,Dept.Meta!$A:$A,Dept.Meta!$F:$F,"-",0,1)</f>
        <v>-</v>
      </c>
      <c r="C2833" s="629" t="str">
        <f>_xlfn.XLOOKUP(_xlfn.CONCAT($G2833,"-",$I2833),Div.Meta!$H:$H,Div.Meta!$C:$C,"-",0,1)</f>
        <v>-</v>
      </c>
      <c r="D2833" s="302"/>
      <c r="E2833" s="146" t="str">
        <f>IF($D2833="","-",_xlfn.XLOOKUP($D2833,Fund.Meta!$A:$A,Fund.Meta!$D:$D,"-",0,1))</f>
        <v>-</v>
      </c>
      <c r="F2833" s="303" t="str">
        <f>IF($D2833="","-",_xlfn.XLOOKUP($D2833,Fund.Meta!$A:$A,Fund.Meta!$E:$E,"-",0,1))</f>
        <v>-</v>
      </c>
      <c r="G2833" s="334"/>
      <c r="H2833" s="303" t="str">
        <f>IF($G2833="","-",_xlfn.XLOOKUP($G2833,Appr.Meta!$A:$A,Appr.Meta!$D:$D,"-",0,1))</f>
        <v>-</v>
      </c>
      <c r="I2833" s="302"/>
      <c r="J2833" s="303" t="str">
        <f>IF($I2833="","-",_xlfn.XLOOKUP($I2833,'CC.Meta'!$A:$A,'CC.Meta'!$D:$D,"-",0,1))</f>
        <v>-</v>
      </c>
      <c r="K2833" s="302"/>
      <c r="L2833" s="146" t="str">
        <f>IF($K2833="","-",_xlfn.XLOOKUP($K2833,Obj.Meta!$A:$A,Obj.Meta!$D:$D,"-",0,1))</f>
        <v>-</v>
      </c>
      <c r="M2833" s="300" t="str">
        <f>IF($K2833="","-",_xlfn.XLOOKUP($K2833,Obj.Meta!$A:$A,Obj.Meta!$F:$F,"-",0,1))</f>
        <v>-</v>
      </c>
      <c r="N2833" s="337" t="str">
        <f t="shared" si="87"/>
        <v>---</v>
      </c>
      <c r="O2833" s="333"/>
      <c r="P2833" s="54"/>
      <c r="Q2833" s="52"/>
      <c r="R2833" s="34"/>
      <c r="S2833" s="53"/>
      <c r="T2833" s="208"/>
      <c r="U2833" s="726"/>
      <c r="V2833" s="206"/>
      <c r="W2833" s="206"/>
      <c r="X2833" s="678"/>
      <c r="Y2833" s="34"/>
      <c r="Z2833" s="610"/>
      <c r="AA2833" s="608"/>
    </row>
    <row r="2834" spans="1:27">
      <c r="A2834" s="145" t="str">
        <f t="shared" si="86"/>
        <v>-</v>
      </c>
      <c r="B2834" s="146" t="str">
        <f>_xlfn.XLOOKUP($A2834,Dept.Meta!$A:$A,Dept.Meta!$F:$F,"-",0,1)</f>
        <v>-</v>
      </c>
      <c r="C2834" s="629" t="str">
        <f>_xlfn.XLOOKUP(_xlfn.CONCAT($G2834,"-",$I2834),Div.Meta!$H:$H,Div.Meta!$C:$C,"-",0,1)</f>
        <v>-</v>
      </c>
      <c r="D2834" s="302"/>
      <c r="E2834" s="146" t="str">
        <f>IF($D2834="","-",_xlfn.XLOOKUP($D2834,Fund.Meta!$A:$A,Fund.Meta!$D:$D,"-",0,1))</f>
        <v>-</v>
      </c>
      <c r="F2834" s="303" t="str">
        <f>IF($D2834="","-",_xlfn.XLOOKUP($D2834,Fund.Meta!$A:$A,Fund.Meta!$E:$E,"-",0,1))</f>
        <v>-</v>
      </c>
      <c r="G2834" s="334"/>
      <c r="H2834" s="303" t="str">
        <f>IF($G2834="","-",_xlfn.XLOOKUP($G2834,Appr.Meta!$A:$A,Appr.Meta!$D:$D,"-",0,1))</f>
        <v>-</v>
      </c>
      <c r="I2834" s="302"/>
      <c r="J2834" s="303" t="str">
        <f>IF($I2834="","-",_xlfn.XLOOKUP($I2834,'CC.Meta'!$A:$A,'CC.Meta'!$D:$D,"-",0,1))</f>
        <v>-</v>
      </c>
      <c r="K2834" s="302"/>
      <c r="L2834" s="146" t="str">
        <f>IF($K2834="","-",_xlfn.XLOOKUP($K2834,Obj.Meta!$A:$A,Obj.Meta!$D:$D,"-",0,1))</f>
        <v>-</v>
      </c>
      <c r="M2834" s="300" t="str">
        <f>IF($K2834="","-",_xlfn.XLOOKUP($K2834,Obj.Meta!$A:$A,Obj.Meta!$F:$F,"-",0,1))</f>
        <v>-</v>
      </c>
      <c r="N2834" s="337" t="str">
        <f t="shared" si="87"/>
        <v>---</v>
      </c>
      <c r="O2834" s="333"/>
      <c r="P2834" s="54"/>
      <c r="Q2834" s="52"/>
      <c r="R2834" s="34"/>
      <c r="S2834" s="53"/>
      <c r="T2834" s="208"/>
      <c r="U2834" s="726"/>
      <c r="V2834" s="206"/>
      <c r="W2834" s="206"/>
      <c r="X2834" s="678"/>
      <c r="Y2834" s="34"/>
      <c r="Z2834" s="610"/>
      <c r="AA2834" s="608"/>
    </row>
    <row r="2835" spans="1:27">
      <c r="A2835" s="145" t="str">
        <f t="shared" ref="A2835:A2898" si="88">IFERROR(VALUE(LEFT($I2835,2)),"-")</f>
        <v>-</v>
      </c>
      <c r="B2835" s="146" t="str">
        <f>_xlfn.XLOOKUP($A2835,Dept.Meta!$A:$A,Dept.Meta!$F:$F,"-",0,1)</f>
        <v>-</v>
      </c>
      <c r="C2835" s="629" t="str">
        <f>_xlfn.XLOOKUP(_xlfn.CONCAT($G2835,"-",$I2835),Div.Meta!$H:$H,Div.Meta!$C:$C,"-",0,1)</f>
        <v>-</v>
      </c>
      <c r="D2835" s="302"/>
      <c r="E2835" s="146" t="str">
        <f>IF($D2835="","-",_xlfn.XLOOKUP($D2835,Fund.Meta!$A:$A,Fund.Meta!$D:$D,"-",0,1))</f>
        <v>-</v>
      </c>
      <c r="F2835" s="303" t="str">
        <f>IF($D2835="","-",_xlfn.XLOOKUP($D2835,Fund.Meta!$A:$A,Fund.Meta!$E:$E,"-",0,1))</f>
        <v>-</v>
      </c>
      <c r="G2835" s="334"/>
      <c r="H2835" s="303" t="str">
        <f>IF($G2835="","-",_xlfn.XLOOKUP($G2835,Appr.Meta!$A:$A,Appr.Meta!$D:$D,"-",0,1))</f>
        <v>-</v>
      </c>
      <c r="I2835" s="302"/>
      <c r="J2835" s="303" t="str">
        <f>IF($I2835="","-",_xlfn.XLOOKUP($I2835,'CC.Meta'!$A:$A,'CC.Meta'!$D:$D,"-",0,1))</f>
        <v>-</v>
      </c>
      <c r="K2835" s="302"/>
      <c r="L2835" s="146" t="str">
        <f>IF($K2835="","-",_xlfn.XLOOKUP($K2835,Obj.Meta!$A:$A,Obj.Meta!$D:$D,"-",0,1))</f>
        <v>-</v>
      </c>
      <c r="M2835" s="300" t="str">
        <f>IF($K2835="","-",_xlfn.XLOOKUP($K2835,Obj.Meta!$A:$A,Obj.Meta!$F:$F,"-",0,1))</f>
        <v>-</v>
      </c>
      <c r="N2835" s="337" t="str">
        <f t="shared" ref="N2835:N2898" si="89">_xlfn.CONCAT($D2835,"-",$G2835,"-",$I2835,"-",$K2835)</f>
        <v>---</v>
      </c>
      <c r="O2835" s="333"/>
      <c r="P2835" s="54"/>
      <c r="Q2835" s="52"/>
      <c r="R2835" s="34"/>
      <c r="S2835" s="53"/>
      <c r="T2835" s="208"/>
      <c r="U2835" s="726"/>
      <c r="V2835" s="206"/>
      <c r="W2835" s="206"/>
      <c r="X2835" s="678"/>
      <c r="Y2835" s="34"/>
      <c r="Z2835" s="610"/>
      <c r="AA2835" s="608"/>
    </row>
    <row r="2836" spans="1:27">
      <c r="A2836" s="145" t="str">
        <f t="shared" si="88"/>
        <v>-</v>
      </c>
      <c r="B2836" s="146" t="str">
        <f>_xlfn.XLOOKUP($A2836,Dept.Meta!$A:$A,Dept.Meta!$F:$F,"-",0,1)</f>
        <v>-</v>
      </c>
      <c r="C2836" s="629" t="str">
        <f>_xlfn.XLOOKUP(_xlfn.CONCAT($G2836,"-",$I2836),Div.Meta!$H:$H,Div.Meta!$C:$C,"-",0,1)</f>
        <v>-</v>
      </c>
      <c r="D2836" s="302"/>
      <c r="E2836" s="146" t="str">
        <f>IF($D2836="","-",_xlfn.XLOOKUP($D2836,Fund.Meta!$A:$A,Fund.Meta!$D:$D,"-",0,1))</f>
        <v>-</v>
      </c>
      <c r="F2836" s="303" t="str">
        <f>IF($D2836="","-",_xlfn.XLOOKUP($D2836,Fund.Meta!$A:$A,Fund.Meta!$E:$E,"-",0,1))</f>
        <v>-</v>
      </c>
      <c r="G2836" s="334"/>
      <c r="H2836" s="303" t="str">
        <f>IF($G2836="","-",_xlfn.XLOOKUP($G2836,Appr.Meta!$A:$A,Appr.Meta!$D:$D,"-",0,1))</f>
        <v>-</v>
      </c>
      <c r="I2836" s="302"/>
      <c r="J2836" s="303" t="str">
        <f>IF($I2836="","-",_xlfn.XLOOKUP($I2836,'CC.Meta'!$A:$A,'CC.Meta'!$D:$D,"-",0,1))</f>
        <v>-</v>
      </c>
      <c r="K2836" s="302"/>
      <c r="L2836" s="146" t="str">
        <f>IF($K2836="","-",_xlfn.XLOOKUP($K2836,Obj.Meta!$A:$A,Obj.Meta!$D:$D,"-",0,1))</f>
        <v>-</v>
      </c>
      <c r="M2836" s="300" t="str">
        <f>IF($K2836="","-",_xlfn.XLOOKUP($K2836,Obj.Meta!$A:$A,Obj.Meta!$F:$F,"-",0,1))</f>
        <v>-</v>
      </c>
      <c r="N2836" s="337" t="str">
        <f t="shared" si="89"/>
        <v>---</v>
      </c>
      <c r="O2836" s="333"/>
      <c r="P2836" s="54"/>
      <c r="Q2836" s="52"/>
      <c r="R2836" s="34"/>
      <c r="S2836" s="53"/>
      <c r="T2836" s="208"/>
      <c r="U2836" s="726"/>
      <c r="V2836" s="206"/>
      <c r="W2836" s="206"/>
      <c r="X2836" s="678"/>
      <c r="Y2836" s="34"/>
      <c r="Z2836" s="610"/>
      <c r="AA2836" s="608"/>
    </row>
    <row r="2837" spans="1:27">
      <c r="A2837" s="145" t="str">
        <f t="shared" si="88"/>
        <v>-</v>
      </c>
      <c r="B2837" s="146" t="str">
        <f>_xlfn.XLOOKUP($A2837,Dept.Meta!$A:$A,Dept.Meta!$F:$F,"-",0,1)</f>
        <v>-</v>
      </c>
      <c r="C2837" s="629" t="str">
        <f>_xlfn.XLOOKUP(_xlfn.CONCAT($G2837,"-",$I2837),Div.Meta!$H:$H,Div.Meta!$C:$C,"-",0,1)</f>
        <v>-</v>
      </c>
      <c r="D2837" s="302"/>
      <c r="E2837" s="146" t="str">
        <f>IF($D2837="","-",_xlfn.XLOOKUP($D2837,Fund.Meta!$A:$A,Fund.Meta!$D:$D,"-",0,1))</f>
        <v>-</v>
      </c>
      <c r="F2837" s="303" t="str">
        <f>IF($D2837="","-",_xlfn.XLOOKUP($D2837,Fund.Meta!$A:$A,Fund.Meta!$E:$E,"-",0,1))</f>
        <v>-</v>
      </c>
      <c r="G2837" s="334"/>
      <c r="H2837" s="303" t="str">
        <f>IF($G2837="","-",_xlfn.XLOOKUP($G2837,Appr.Meta!$A:$A,Appr.Meta!$D:$D,"-",0,1))</f>
        <v>-</v>
      </c>
      <c r="I2837" s="302"/>
      <c r="J2837" s="303" t="str">
        <f>IF($I2837="","-",_xlfn.XLOOKUP($I2837,'CC.Meta'!$A:$A,'CC.Meta'!$D:$D,"-",0,1))</f>
        <v>-</v>
      </c>
      <c r="K2837" s="302"/>
      <c r="L2837" s="146" t="str">
        <f>IF($K2837="","-",_xlfn.XLOOKUP($K2837,Obj.Meta!$A:$A,Obj.Meta!$D:$D,"-",0,1))</f>
        <v>-</v>
      </c>
      <c r="M2837" s="300" t="str">
        <f>IF($K2837="","-",_xlfn.XLOOKUP($K2837,Obj.Meta!$A:$A,Obj.Meta!$F:$F,"-",0,1))</f>
        <v>-</v>
      </c>
      <c r="N2837" s="337" t="str">
        <f t="shared" si="89"/>
        <v>---</v>
      </c>
      <c r="O2837" s="333"/>
      <c r="P2837" s="54"/>
      <c r="Q2837" s="52"/>
      <c r="R2837" s="34"/>
      <c r="S2837" s="53"/>
      <c r="T2837" s="208"/>
      <c r="U2837" s="726"/>
      <c r="V2837" s="206"/>
      <c r="W2837" s="206"/>
      <c r="X2837" s="678"/>
      <c r="Y2837" s="34"/>
      <c r="Z2837" s="610"/>
      <c r="AA2837" s="608"/>
    </row>
    <row r="2838" spans="1:27">
      <c r="A2838" s="145" t="str">
        <f t="shared" si="88"/>
        <v>-</v>
      </c>
      <c r="B2838" s="146" t="str">
        <f>_xlfn.XLOOKUP($A2838,Dept.Meta!$A:$A,Dept.Meta!$F:$F,"-",0,1)</f>
        <v>-</v>
      </c>
      <c r="C2838" s="629" t="str">
        <f>_xlfn.XLOOKUP(_xlfn.CONCAT($G2838,"-",$I2838),Div.Meta!$H:$H,Div.Meta!$C:$C,"-",0,1)</f>
        <v>-</v>
      </c>
      <c r="D2838" s="302"/>
      <c r="E2838" s="146" t="str">
        <f>IF($D2838="","-",_xlfn.XLOOKUP($D2838,Fund.Meta!$A:$A,Fund.Meta!$D:$D,"-",0,1))</f>
        <v>-</v>
      </c>
      <c r="F2838" s="303" t="str">
        <f>IF($D2838="","-",_xlfn.XLOOKUP($D2838,Fund.Meta!$A:$A,Fund.Meta!$E:$E,"-",0,1))</f>
        <v>-</v>
      </c>
      <c r="G2838" s="334"/>
      <c r="H2838" s="303" t="str">
        <f>IF($G2838="","-",_xlfn.XLOOKUP($G2838,Appr.Meta!$A:$A,Appr.Meta!$D:$D,"-",0,1))</f>
        <v>-</v>
      </c>
      <c r="I2838" s="302"/>
      <c r="J2838" s="303" t="str">
        <f>IF($I2838="","-",_xlfn.XLOOKUP($I2838,'CC.Meta'!$A:$A,'CC.Meta'!$D:$D,"-",0,1))</f>
        <v>-</v>
      </c>
      <c r="K2838" s="302"/>
      <c r="L2838" s="146" t="str">
        <f>IF($K2838="","-",_xlfn.XLOOKUP($K2838,Obj.Meta!$A:$A,Obj.Meta!$D:$D,"-",0,1))</f>
        <v>-</v>
      </c>
      <c r="M2838" s="300" t="str">
        <f>IF($K2838="","-",_xlfn.XLOOKUP($K2838,Obj.Meta!$A:$A,Obj.Meta!$F:$F,"-",0,1))</f>
        <v>-</v>
      </c>
      <c r="N2838" s="337" t="str">
        <f t="shared" si="89"/>
        <v>---</v>
      </c>
      <c r="O2838" s="333"/>
      <c r="P2838" s="54"/>
      <c r="Q2838" s="52"/>
      <c r="R2838" s="34"/>
      <c r="S2838" s="53"/>
      <c r="T2838" s="208"/>
      <c r="U2838" s="726"/>
      <c r="V2838" s="206"/>
      <c r="W2838" s="206"/>
      <c r="X2838" s="678"/>
      <c r="Y2838" s="34"/>
      <c r="Z2838" s="610"/>
      <c r="AA2838" s="608"/>
    </row>
    <row r="2839" spans="1:27">
      <c r="A2839" s="145" t="str">
        <f t="shared" si="88"/>
        <v>-</v>
      </c>
      <c r="B2839" s="146" t="str">
        <f>_xlfn.XLOOKUP($A2839,Dept.Meta!$A:$A,Dept.Meta!$F:$F,"-",0,1)</f>
        <v>-</v>
      </c>
      <c r="C2839" s="629" t="str">
        <f>_xlfn.XLOOKUP(_xlfn.CONCAT($G2839,"-",$I2839),Div.Meta!$H:$H,Div.Meta!$C:$C,"-",0,1)</f>
        <v>-</v>
      </c>
      <c r="D2839" s="302"/>
      <c r="E2839" s="146" t="str">
        <f>IF($D2839="","-",_xlfn.XLOOKUP($D2839,Fund.Meta!$A:$A,Fund.Meta!$D:$D,"-",0,1))</f>
        <v>-</v>
      </c>
      <c r="F2839" s="303" t="str">
        <f>IF($D2839="","-",_xlfn.XLOOKUP($D2839,Fund.Meta!$A:$A,Fund.Meta!$E:$E,"-",0,1))</f>
        <v>-</v>
      </c>
      <c r="G2839" s="334"/>
      <c r="H2839" s="303" t="str">
        <f>IF($G2839="","-",_xlfn.XLOOKUP($G2839,Appr.Meta!$A:$A,Appr.Meta!$D:$D,"-",0,1))</f>
        <v>-</v>
      </c>
      <c r="I2839" s="302"/>
      <c r="J2839" s="303" t="str">
        <f>IF($I2839="","-",_xlfn.XLOOKUP($I2839,'CC.Meta'!$A:$A,'CC.Meta'!$D:$D,"-",0,1))</f>
        <v>-</v>
      </c>
      <c r="K2839" s="302"/>
      <c r="L2839" s="146" t="str">
        <f>IF($K2839="","-",_xlfn.XLOOKUP($K2839,Obj.Meta!$A:$A,Obj.Meta!$D:$D,"-",0,1))</f>
        <v>-</v>
      </c>
      <c r="M2839" s="300" t="str">
        <f>IF($K2839="","-",_xlfn.XLOOKUP($K2839,Obj.Meta!$A:$A,Obj.Meta!$F:$F,"-",0,1))</f>
        <v>-</v>
      </c>
      <c r="N2839" s="337" t="str">
        <f t="shared" si="89"/>
        <v>---</v>
      </c>
      <c r="O2839" s="333"/>
      <c r="P2839" s="54"/>
      <c r="Q2839" s="52"/>
      <c r="R2839" s="34"/>
      <c r="S2839" s="53"/>
      <c r="T2839" s="208"/>
      <c r="U2839" s="726"/>
      <c r="V2839" s="206"/>
      <c r="W2839" s="206"/>
      <c r="X2839" s="678"/>
      <c r="Y2839" s="34"/>
      <c r="Z2839" s="610"/>
      <c r="AA2839" s="608"/>
    </row>
    <row r="2840" spans="1:27">
      <c r="A2840" s="145" t="str">
        <f t="shared" si="88"/>
        <v>-</v>
      </c>
      <c r="B2840" s="146" t="str">
        <f>_xlfn.XLOOKUP($A2840,Dept.Meta!$A:$A,Dept.Meta!$F:$F,"-",0,1)</f>
        <v>-</v>
      </c>
      <c r="C2840" s="629" t="str">
        <f>_xlfn.XLOOKUP(_xlfn.CONCAT($G2840,"-",$I2840),Div.Meta!$H:$H,Div.Meta!$C:$C,"-",0,1)</f>
        <v>-</v>
      </c>
      <c r="D2840" s="302"/>
      <c r="E2840" s="146" t="str">
        <f>IF($D2840="","-",_xlfn.XLOOKUP($D2840,Fund.Meta!$A:$A,Fund.Meta!$D:$D,"-",0,1))</f>
        <v>-</v>
      </c>
      <c r="F2840" s="303" t="str">
        <f>IF($D2840="","-",_xlfn.XLOOKUP($D2840,Fund.Meta!$A:$A,Fund.Meta!$E:$E,"-",0,1))</f>
        <v>-</v>
      </c>
      <c r="G2840" s="334"/>
      <c r="H2840" s="303" t="str">
        <f>IF($G2840="","-",_xlfn.XLOOKUP($G2840,Appr.Meta!$A:$A,Appr.Meta!$D:$D,"-",0,1))</f>
        <v>-</v>
      </c>
      <c r="I2840" s="302"/>
      <c r="J2840" s="303" t="str">
        <f>IF($I2840="","-",_xlfn.XLOOKUP($I2840,'CC.Meta'!$A:$A,'CC.Meta'!$D:$D,"-",0,1))</f>
        <v>-</v>
      </c>
      <c r="K2840" s="302"/>
      <c r="L2840" s="146" t="str">
        <f>IF($K2840="","-",_xlfn.XLOOKUP($K2840,Obj.Meta!$A:$A,Obj.Meta!$D:$D,"-",0,1))</f>
        <v>-</v>
      </c>
      <c r="M2840" s="300" t="str">
        <f>IF($K2840="","-",_xlfn.XLOOKUP($K2840,Obj.Meta!$A:$A,Obj.Meta!$F:$F,"-",0,1))</f>
        <v>-</v>
      </c>
      <c r="N2840" s="337" t="str">
        <f t="shared" si="89"/>
        <v>---</v>
      </c>
      <c r="O2840" s="333"/>
      <c r="P2840" s="54"/>
      <c r="Q2840" s="52"/>
      <c r="R2840" s="34"/>
      <c r="S2840" s="53"/>
      <c r="T2840" s="208"/>
      <c r="U2840" s="726"/>
      <c r="V2840" s="206"/>
      <c r="W2840" s="206"/>
      <c r="X2840" s="678"/>
      <c r="Y2840" s="34"/>
      <c r="Z2840" s="610"/>
      <c r="AA2840" s="608"/>
    </row>
    <row r="2841" spans="1:27">
      <c r="A2841" s="145" t="str">
        <f t="shared" si="88"/>
        <v>-</v>
      </c>
      <c r="B2841" s="146" t="str">
        <f>_xlfn.XLOOKUP($A2841,Dept.Meta!$A:$A,Dept.Meta!$F:$F,"-",0,1)</f>
        <v>-</v>
      </c>
      <c r="C2841" s="629" t="str">
        <f>_xlfn.XLOOKUP(_xlfn.CONCAT($G2841,"-",$I2841),Div.Meta!$H:$H,Div.Meta!$C:$C,"-",0,1)</f>
        <v>-</v>
      </c>
      <c r="D2841" s="302"/>
      <c r="E2841" s="146" t="str">
        <f>IF($D2841="","-",_xlfn.XLOOKUP($D2841,Fund.Meta!$A:$A,Fund.Meta!$D:$D,"-",0,1))</f>
        <v>-</v>
      </c>
      <c r="F2841" s="303" t="str">
        <f>IF($D2841="","-",_xlfn.XLOOKUP($D2841,Fund.Meta!$A:$A,Fund.Meta!$E:$E,"-",0,1))</f>
        <v>-</v>
      </c>
      <c r="G2841" s="334"/>
      <c r="H2841" s="303" t="str">
        <f>IF($G2841="","-",_xlfn.XLOOKUP($G2841,Appr.Meta!$A:$A,Appr.Meta!$D:$D,"-",0,1))</f>
        <v>-</v>
      </c>
      <c r="I2841" s="302"/>
      <c r="J2841" s="303" t="str">
        <f>IF($I2841="","-",_xlfn.XLOOKUP($I2841,'CC.Meta'!$A:$A,'CC.Meta'!$D:$D,"-",0,1))</f>
        <v>-</v>
      </c>
      <c r="K2841" s="302"/>
      <c r="L2841" s="146" t="str">
        <f>IF($K2841="","-",_xlfn.XLOOKUP($K2841,Obj.Meta!$A:$A,Obj.Meta!$D:$D,"-",0,1))</f>
        <v>-</v>
      </c>
      <c r="M2841" s="300" t="str">
        <f>IF($K2841="","-",_xlfn.XLOOKUP($K2841,Obj.Meta!$A:$A,Obj.Meta!$F:$F,"-",0,1))</f>
        <v>-</v>
      </c>
      <c r="N2841" s="337" t="str">
        <f t="shared" si="89"/>
        <v>---</v>
      </c>
      <c r="O2841" s="333"/>
      <c r="P2841" s="54"/>
      <c r="Q2841" s="52"/>
      <c r="R2841" s="34"/>
      <c r="S2841" s="53"/>
      <c r="T2841" s="208"/>
      <c r="U2841" s="726"/>
      <c r="V2841" s="206"/>
      <c r="W2841" s="206"/>
      <c r="X2841" s="678"/>
      <c r="Y2841" s="34"/>
      <c r="Z2841" s="610"/>
      <c r="AA2841" s="608"/>
    </row>
    <row r="2842" spans="1:27">
      <c r="A2842" s="145" t="str">
        <f t="shared" si="88"/>
        <v>-</v>
      </c>
      <c r="B2842" s="146" t="str">
        <f>_xlfn.XLOOKUP($A2842,Dept.Meta!$A:$A,Dept.Meta!$F:$F,"-",0,1)</f>
        <v>-</v>
      </c>
      <c r="C2842" s="629" t="str">
        <f>_xlfn.XLOOKUP(_xlfn.CONCAT($G2842,"-",$I2842),Div.Meta!$H:$H,Div.Meta!$C:$C,"-",0,1)</f>
        <v>-</v>
      </c>
      <c r="D2842" s="302"/>
      <c r="E2842" s="146" t="str">
        <f>IF($D2842="","-",_xlfn.XLOOKUP($D2842,Fund.Meta!$A:$A,Fund.Meta!$D:$D,"-",0,1))</f>
        <v>-</v>
      </c>
      <c r="F2842" s="303" t="str">
        <f>IF($D2842="","-",_xlfn.XLOOKUP($D2842,Fund.Meta!$A:$A,Fund.Meta!$E:$E,"-",0,1))</f>
        <v>-</v>
      </c>
      <c r="G2842" s="334"/>
      <c r="H2842" s="303" t="str">
        <f>IF($G2842="","-",_xlfn.XLOOKUP($G2842,Appr.Meta!$A:$A,Appr.Meta!$D:$D,"-",0,1))</f>
        <v>-</v>
      </c>
      <c r="I2842" s="302"/>
      <c r="J2842" s="303" t="str">
        <f>IF($I2842="","-",_xlfn.XLOOKUP($I2842,'CC.Meta'!$A:$A,'CC.Meta'!$D:$D,"-",0,1))</f>
        <v>-</v>
      </c>
      <c r="K2842" s="302"/>
      <c r="L2842" s="146" t="str">
        <f>IF($K2842="","-",_xlfn.XLOOKUP($K2842,Obj.Meta!$A:$A,Obj.Meta!$D:$D,"-",0,1))</f>
        <v>-</v>
      </c>
      <c r="M2842" s="300" t="str">
        <f>IF($K2842="","-",_xlfn.XLOOKUP($K2842,Obj.Meta!$A:$A,Obj.Meta!$F:$F,"-",0,1))</f>
        <v>-</v>
      </c>
      <c r="N2842" s="337" t="str">
        <f t="shared" si="89"/>
        <v>---</v>
      </c>
      <c r="O2842" s="333"/>
      <c r="P2842" s="54"/>
      <c r="Q2842" s="52"/>
      <c r="R2842" s="34"/>
      <c r="S2842" s="53"/>
      <c r="T2842" s="208"/>
      <c r="U2842" s="726"/>
      <c r="V2842" s="206"/>
      <c r="W2842" s="206"/>
      <c r="X2842" s="678"/>
      <c r="Y2842" s="34"/>
      <c r="Z2842" s="610"/>
      <c r="AA2842" s="608"/>
    </row>
    <row r="2843" spans="1:27">
      <c r="A2843" s="145" t="str">
        <f t="shared" si="88"/>
        <v>-</v>
      </c>
      <c r="B2843" s="146" t="str">
        <f>_xlfn.XLOOKUP($A2843,Dept.Meta!$A:$A,Dept.Meta!$F:$F,"-",0,1)</f>
        <v>-</v>
      </c>
      <c r="C2843" s="629" t="str">
        <f>_xlfn.XLOOKUP(_xlfn.CONCAT($G2843,"-",$I2843),Div.Meta!$H:$H,Div.Meta!$C:$C,"-",0,1)</f>
        <v>-</v>
      </c>
      <c r="D2843" s="302"/>
      <c r="E2843" s="146" t="str">
        <f>IF($D2843="","-",_xlfn.XLOOKUP($D2843,Fund.Meta!$A:$A,Fund.Meta!$D:$D,"-",0,1))</f>
        <v>-</v>
      </c>
      <c r="F2843" s="303" t="str">
        <f>IF($D2843="","-",_xlfn.XLOOKUP($D2843,Fund.Meta!$A:$A,Fund.Meta!$E:$E,"-",0,1))</f>
        <v>-</v>
      </c>
      <c r="G2843" s="334"/>
      <c r="H2843" s="303" t="str">
        <f>IF($G2843="","-",_xlfn.XLOOKUP($G2843,Appr.Meta!$A:$A,Appr.Meta!$D:$D,"-",0,1))</f>
        <v>-</v>
      </c>
      <c r="I2843" s="302"/>
      <c r="J2843" s="303" t="str">
        <f>IF($I2843="","-",_xlfn.XLOOKUP($I2843,'CC.Meta'!$A:$A,'CC.Meta'!$D:$D,"-",0,1))</f>
        <v>-</v>
      </c>
      <c r="K2843" s="302"/>
      <c r="L2843" s="146" t="str">
        <f>IF($K2843="","-",_xlfn.XLOOKUP($K2843,Obj.Meta!$A:$A,Obj.Meta!$D:$D,"-",0,1))</f>
        <v>-</v>
      </c>
      <c r="M2843" s="300" t="str">
        <f>IF($K2843="","-",_xlfn.XLOOKUP($K2843,Obj.Meta!$A:$A,Obj.Meta!$F:$F,"-",0,1))</f>
        <v>-</v>
      </c>
      <c r="N2843" s="337" t="str">
        <f t="shared" si="89"/>
        <v>---</v>
      </c>
      <c r="O2843" s="333"/>
      <c r="P2843" s="54"/>
      <c r="Q2843" s="52"/>
      <c r="R2843" s="34"/>
      <c r="S2843" s="53"/>
      <c r="T2843" s="208"/>
      <c r="U2843" s="726"/>
      <c r="V2843" s="206"/>
      <c r="W2843" s="206"/>
      <c r="X2843" s="678"/>
      <c r="Y2843" s="34"/>
      <c r="Z2843" s="610"/>
      <c r="AA2843" s="608"/>
    </row>
    <row r="2844" spans="1:27">
      <c r="A2844" s="145" t="str">
        <f t="shared" si="88"/>
        <v>-</v>
      </c>
      <c r="B2844" s="146" t="str">
        <f>_xlfn.XLOOKUP($A2844,Dept.Meta!$A:$A,Dept.Meta!$F:$F,"-",0,1)</f>
        <v>-</v>
      </c>
      <c r="C2844" s="629" t="str">
        <f>_xlfn.XLOOKUP(_xlfn.CONCAT($G2844,"-",$I2844),Div.Meta!$H:$H,Div.Meta!$C:$C,"-",0,1)</f>
        <v>-</v>
      </c>
      <c r="D2844" s="302"/>
      <c r="E2844" s="146" t="str">
        <f>IF($D2844="","-",_xlfn.XLOOKUP($D2844,Fund.Meta!$A:$A,Fund.Meta!$D:$D,"-",0,1))</f>
        <v>-</v>
      </c>
      <c r="F2844" s="303" t="str">
        <f>IF($D2844="","-",_xlfn.XLOOKUP($D2844,Fund.Meta!$A:$A,Fund.Meta!$E:$E,"-",0,1))</f>
        <v>-</v>
      </c>
      <c r="G2844" s="334"/>
      <c r="H2844" s="303" t="str">
        <f>IF($G2844="","-",_xlfn.XLOOKUP($G2844,Appr.Meta!$A:$A,Appr.Meta!$D:$D,"-",0,1))</f>
        <v>-</v>
      </c>
      <c r="I2844" s="302"/>
      <c r="J2844" s="303" t="str">
        <f>IF($I2844="","-",_xlfn.XLOOKUP($I2844,'CC.Meta'!$A:$A,'CC.Meta'!$D:$D,"-",0,1))</f>
        <v>-</v>
      </c>
      <c r="K2844" s="302"/>
      <c r="L2844" s="146" t="str">
        <f>IF($K2844="","-",_xlfn.XLOOKUP($K2844,Obj.Meta!$A:$A,Obj.Meta!$D:$D,"-",0,1))</f>
        <v>-</v>
      </c>
      <c r="M2844" s="300" t="str">
        <f>IF($K2844="","-",_xlfn.XLOOKUP($K2844,Obj.Meta!$A:$A,Obj.Meta!$F:$F,"-",0,1))</f>
        <v>-</v>
      </c>
      <c r="N2844" s="337" t="str">
        <f t="shared" si="89"/>
        <v>---</v>
      </c>
      <c r="O2844" s="333"/>
      <c r="P2844" s="54"/>
      <c r="Q2844" s="52"/>
      <c r="R2844" s="34"/>
      <c r="S2844" s="53"/>
      <c r="T2844" s="208"/>
      <c r="U2844" s="726"/>
      <c r="V2844" s="206"/>
      <c r="W2844" s="206"/>
      <c r="X2844" s="678"/>
      <c r="Y2844" s="34"/>
      <c r="Z2844" s="610"/>
      <c r="AA2844" s="608"/>
    </row>
    <row r="2845" spans="1:27">
      <c r="A2845" s="145" t="str">
        <f t="shared" si="88"/>
        <v>-</v>
      </c>
      <c r="B2845" s="146" t="str">
        <f>_xlfn.XLOOKUP($A2845,Dept.Meta!$A:$A,Dept.Meta!$F:$F,"-",0,1)</f>
        <v>-</v>
      </c>
      <c r="C2845" s="629" t="str">
        <f>_xlfn.XLOOKUP(_xlfn.CONCAT($G2845,"-",$I2845),Div.Meta!$H:$H,Div.Meta!$C:$C,"-",0,1)</f>
        <v>-</v>
      </c>
      <c r="D2845" s="302"/>
      <c r="E2845" s="146" t="str">
        <f>IF($D2845="","-",_xlfn.XLOOKUP($D2845,Fund.Meta!$A:$A,Fund.Meta!$D:$D,"-",0,1))</f>
        <v>-</v>
      </c>
      <c r="F2845" s="303" t="str">
        <f>IF($D2845="","-",_xlfn.XLOOKUP($D2845,Fund.Meta!$A:$A,Fund.Meta!$E:$E,"-",0,1))</f>
        <v>-</v>
      </c>
      <c r="G2845" s="334"/>
      <c r="H2845" s="303" t="str">
        <f>IF($G2845="","-",_xlfn.XLOOKUP($G2845,Appr.Meta!$A:$A,Appr.Meta!$D:$D,"-",0,1))</f>
        <v>-</v>
      </c>
      <c r="I2845" s="302"/>
      <c r="J2845" s="303" t="str">
        <f>IF($I2845="","-",_xlfn.XLOOKUP($I2845,'CC.Meta'!$A:$A,'CC.Meta'!$D:$D,"-",0,1))</f>
        <v>-</v>
      </c>
      <c r="K2845" s="302"/>
      <c r="L2845" s="146" t="str">
        <f>IF($K2845="","-",_xlfn.XLOOKUP($K2845,Obj.Meta!$A:$A,Obj.Meta!$D:$D,"-",0,1))</f>
        <v>-</v>
      </c>
      <c r="M2845" s="300" t="str">
        <f>IF($K2845="","-",_xlfn.XLOOKUP($K2845,Obj.Meta!$A:$A,Obj.Meta!$F:$F,"-",0,1))</f>
        <v>-</v>
      </c>
      <c r="N2845" s="337" t="str">
        <f t="shared" si="89"/>
        <v>---</v>
      </c>
      <c r="O2845" s="333"/>
      <c r="P2845" s="54"/>
      <c r="Q2845" s="52"/>
      <c r="R2845" s="34"/>
      <c r="S2845" s="53"/>
      <c r="T2845" s="208"/>
      <c r="U2845" s="726"/>
      <c r="V2845" s="206"/>
      <c r="W2845" s="206"/>
      <c r="X2845" s="678"/>
      <c r="Y2845" s="34"/>
      <c r="Z2845" s="610"/>
      <c r="AA2845" s="608"/>
    </row>
    <row r="2846" spans="1:27">
      <c r="A2846" s="145" t="str">
        <f t="shared" si="88"/>
        <v>-</v>
      </c>
      <c r="B2846" s="146" t="str">
        <f>_xlfn.XLOOKUP($A2846,Dept.Meta!$A:$A,Dept.Meta!$F:$F,"-",0,1)</f>
        <v>-</v>
      </c>
      <c r="C2846" s="629" t="str">
        <f>_xlfn.XLOOKUP(_xlfn.CONCAT($G2846,"-",$I2846),Div.Meta!$H:$H,Div.Meta!$C:$C,"-",0,1)</f>
        <v>-</v>
      </c>
      <c r="D2846" s="302"/>
      <c r="E2846" s="146" t="str">
        <f>IF($D2846="","-",_xlfn.XLOOKUP($D2846,Fund.Meta!$A:$A,Fund.Meta!$D:$D,"-",0,1))</f>
        <v>-</v>
      </c>
      <c r="F2846" s="303" t="str">
        <f>IF($D2846="","-",_xlfn.XLOOKUP($D2846,Fund.Meta!$A:$A,Fund.Meta!$E:$E,"-",0,1))</f>
        <v>-</v>
      </c>
      <c r="G2846" s="334"/>
      <c r="H2846" s="303" t="str">
        <f>IF($G2846="","-",_xlfn.XLOOKUP($G2846,Appr.Meta!$A:$A,Appr.Meta!$D:$D,"-",0,1))</f>
        <v>-</v>
      </c>
      <c r="I2846" s="302"/>
      <c r="J2846" s="303" t="str">
        <f>IF($I2846="","-",_xlfn.XLOOKUP($I2846,'CC.Meta'!$A:$A,'CC.Meta'!$D:$D,"-",0,1))</f>
        <v>-</v>
      </c>
      <c r="K2846" s="302"/>
      <c r="L2846" s="146" t="str">
        <f>IF($K2846="","-",_xlfn.XLOOKUP($K2846,Obj.Meta!$A:$A,Obj.Meta!$D:$D,"-",0,1))</f>
        <v>-</v>
      </c>
      <c r="M2846" s="300" t="str">
        <f>IF($K2846="","-",_xlfn.XLOOKUP($K2846,Obj.Meta!$A:$A,Obj.Meta!$F:$F,"-",0,1))</f>
        <v>-</v>
      </c>
      <c r="N2846" s="337" t="str">
        <f t="shared" si="89"/>
        <v>---</v>
      </c>
      <c r="O2846" s="333"/>
      <c r="P2846" s="54"/>
      <c r="Q2846" s="52"/>
      <c r="R2846" s="34"/>
      <c r="S2846" s="53"/>
      <c r="T2846" s="208"/>
      <c r="U2846" s="726"/>
      <c r="V2846" s="206"/>
      <c r="W2846" s="206"/>
      <c r="X2846" s="678"/>
      <c r="Y2846" s="34"/>
      <c r="Z2846" s="610"/>
      <c r="AA2846" s="608"/>
    </row>
    <row r="2847" spans="1:27">
      <c r="A2847" s="145" t="str">
        <f t="shared" si="88"/>
        <v>-</v>
      </c>
      <c r="B2847" s="146" t="str">
        <f>_xlfn.XLOOKUP($A2847,Dept.Meta!$A:$A,Dept.Meta!$F:$F,"-",0,1)</f>
        <v>-</v>
      </c>
      <c r="C2847" s="629" t="str">
        <f>_xlfn.XLOOKUP(_xlfn.CONCAT($G2847,"-",$I2847),Div.Meta!$H:$H,Div.Meta!$C:$C,"-",0,1)</f>
        <v>-</v>
      </c>
      <c r="D2847" s="302"/>
      <c r="E2847" s="146" t="str">
        <f>IF($D2847="","-",_xlfn.XLOOKUP($D2847,Fund.Meta!$A:$A,Fund.Meta!$D:$D,"-",0,1))</f>
        <v>-</v>
      </c>
      <c r="F2847" s="303" t="str">
        <f>IF($D2847="","-",_xlfn.XLOOKUP($D2847,Fund.Meta!$A:$A,Fund.Meta!$E:$E,"-",0,1))</f>
        <v>-</v>
      </c>
      <c r="G2847" s="334"/>
      <c r="H2847" s="303" t="str">
        <f>IF($G2847="","-",_xlfn.XLOOKUP($G2847,Appr.Meta!$A:$A,Appr.Meta!$D:$D,"-",0,1))</f>
        <v>-</v>
      </c>
      <c r="I2847" s="302"/>
      <c r="J2847" s="303" t="str">
        <f>IF($I2847="","-",_xlfn.XLOOKUP($I2847,'CC.Meta'!$A:$A,'CC.Meta'!$D:$D,"-",0,1))</f>
        <v>-</v>
      </c>
      <c r="K2847" s="302"/>
      <c r="L2847" s="146" t="str">
        <f>IF($K2847="","-",_xlfn.XLOOKUP($K2847,Obj.Meta!$A:$A,Obj.Meta!$D:$D,"-",0,1))</f>
        <v>-</v>
      </c>
      <c r="M2847" s="300" t="str">
        <f>IF($K2847="","-",_xlfn.XLOOKUP($K2847,Obj.Meta!$A:$A,Obj.Meta!$F:$F,"-",0,1))</f>
        <v>-</v>
      </c>
      <c r="N2847" s="337" t="str">
        <f t="shared" si="89"/>
        <v>---</v>
      </c>
      <c r="O2847" s="333"/>
      <c r="P2847" s="54"/>
      <c r="Q2847" s="52"/>
      <c r="R2847" s="34"/>
      <c r="S2847" s="53"/>
      <c r="T2847" s="208"/>
      <c r="U2847" s="726"/>
      <c r="V2847" s="206"/>
      <c r="W2847" s="206"/>
      <c r="X2847" s="678"/>
      <c r="Y2847" s="34"/>
      <c r="Z2847" s="610"/>
      <c r="AA2847" s="608"/>
    </row>
    <row r="2848" spans="1:27">
      <c r="A2848" s="145" t="str">
        <f t="shared" si="88"/>
        <v>-</v>
      </c>
      <c r="B2848" s="146" t="str">
        <f>_xlfn.XLOOKUP($A2848,Dept.Meta!$A:$A,Dept.Meta!$F:$F,"-",0,1)</f>
        <v>-</v>
      </c>
      <c r="C2848" s="629" t="str">
        <f>_xlfn.XLOOKUP(_xlfn.CONCAT($G2848,"-",$I2848),Div.Meta!$H:$H,Div.Meta!$C:$C,"-",0,1)</f>
        <v>-</v>
      </c>
      <c r="D2848" s="302"/>
      <c r="E2848" s="146" t="str">
        <f>IF($D2848="","-",_xlfn.XLOOKUP($D2848,Fund.Meta!$A:$A,Fund.Meta!$D:$D,"-",0,1))</f>
        <v>-</v>
      </c>
      <c r="F2848" s="303" t="str">
        <f>IF($D2848="","-",_xlfn.XLOOKUP($D2848,Fund.Meta!$A:$A,Fund.Meta!$E:$E,"-",0,1))</f>
        <v>-</v>
      </c>
      <c r="G2848" s="334"/>
      <c r="H2848" s="303" t="str">
        <f>IF($G2848="","-",_xlfn.XLOOKUP($G2848,Appr.Meta!$A:$A,Appr.Meta!$D:$D,"-",0,1))</f>
        <v>-</v>
      </c>
      <c r="I2848" s="302"/>
      <c r="J2848" s="303" t="str">
        <f>IF($I2848="","-",_xlfn.XLOOKUP($I2848,'CC.Meta'!$A:$A,'CC.Meta'!$D:$D,"-",0,1))</f>
        <v>-</v>
      </c>
      <c r="K2848" s="302"/>
      <c r="L2848" s="146" t="str">
        <f>IF($K2848="","-",_xlfn.XLOOKUP($K2848,Obj.Meta!$A:$A,Obj.Meta!$D:$D,"-",0,1))</f>
        <v>-</v>
      </c>
      <c r="M2848" s="300" t="str">
        <f>IF($K2848="","-",_xlfn.XLOOKUP($K2848,Obj.Meta!$A:$A,Obj.Meta!$F:$F,"-",0,1))</f>
        <v>-</v>
      </c>
      <c r="N2848" s="337" t="str">
        <f t="shared" si="89"/>
        <v>---</v>
      </c>
      <c r="O2848" s="333"/>
      <c r="P2848" s="54"/>
      <c r="Q2848" s="52"/>
      <c r="R2848" s="34"/>
      <c r="S2848" s="53"/>
      <c r="T2848" s="208"/>
      <c r="U2848" s="726"/>
      <c r="V2848" s="206"/>
      <c r="W2848" s="206"/>
      <c r="X2848" s="678"/>
      <c r="Y2848" s="34"/>
      <c r="Z2848" s="610"/>
      <c r="AA2848" s="608"/>
    </row>
    <row r="2849" spans="1:27">
      <c r="A2849" s="145" t="str">
        <f t="shared" si="88"/>
        <v>-</v>
      </c>
      <c r="B2849" s="146" t="str">
        <f>_xlfn.XLOOKUP($A2849,Dept.Meta!$A:$A,Dept.Meta!$F:$F,"-",0,1)</f>
        <v>-</v>
      </c>
      <c r="C2849" s="629" t="str">
        <f>_xlfn.XLOOKUP(_xlfn.CONCAT($G2849,"-",$I2849),Div.Meta!$H:$H,Div.Meta!$C:$C,"-",0,1)</f>
        <v>-</v>
      </c>
      <c r="D2849" s="302"/>
      <c r="E2849" s="146" t="str">
        <f>IF($D2849="","-",_xlfn.XLOOKUP($D2849,Fund.Meta!$A:$A,Fund.Meta!$D:$D,"-",0,1))</f>
        <v>-</v>
      </c>
      <c r="F2849" s="303" t="str">
        <f>IF($D2849="","-",_xlfn.XLOOKUP($D2849,Fund.Meta!$A:$A,Fund.Meta!$E:$E,"-",0,1))</f>
        <v>-</v>
      </c>
      <c r="G2849" s="334"/>
      <c r="H2849" s="303" t="str">
        <f>IF($G2849="","-",_xlfn.XLOOKUP($G2849,Appr.Meta!$A:$A,Appr.Meta!$D:$D,"-",0,1))</f>
        <v>-</v>
      </c>
      <c r="I2849" s="302"/>
      <c r="J2849" s="303" t="str">
        <f>IF($I2849="","-",_xlfn.XLOOKUP($I2849,'CC.Meta'!$A:$A,'CC.Meta'!$D:$D,"-",0,1))</f>
        <v>-</v>
      </c>
      <c r="K2849" s="302"/>
      <c r="L2849" s="146" t="str">
        <f>IF($K2849="","-",_xlfn.XLOOKUP($K2849,Obj.Meta!$A:$A,Obj.Meta!$D:$D,"-",0,1))</f>
        <v>-</v>
      </c>
      <c r="M2849" s="300" t="str">
        <f>IF($K2849="","-",_xlfn.XLOOKUP($K2849,Obj.Meta!$A:$A,Obj.Meta!$F:$F,"-",0,1))</f>
        <v>-</v>
      </c>
      <c r="N2849" s="337" t="str">
        <f t="shared" si="89"/>
        <v>---</v>
      </c>
      <c r="O2849" s="333"/>
      <c r="P2849" s="54"/>
      <c r="Q2849" s="52"/>
      <c r="R2849" s="34"/>
      <c r="S2849" s="53"/>
      <c r="T2849" s="208"/>
      <c r="U2849" s="726"/>
      <c r="V2849" s="206"/>
      <c r="W2849" s="206"/>
      <c r="X2849" s="678"/>
      <c r="Y2849" s="34"/>
      <c r="Z2849" s="610"/>
      <c r="AA2849" s="608"/>
    </row>
    <row r="2850" spans="1:27">
      <c r="A2850" s="145" t="str">
        <f t="shared" si="88"/>
        <v>-</v>
      </c>
      <c r="B2850" s="146" t="str">
        <f>_xlfn.XLOOKUP($A2850,Dept.Meta!$A:$A,Dept.Meta!$F:$F,"-",0,1)</f>
        <v>-</v>
      </c>
      <c r="C2850" s="629" t="str">
        <f>_xlfn.XLOOKUP(_xlfn.CONCAT($G2850,"-",$I2850),Div.Meta!$H:$H,Div.Meta!$C:$C,"-",0,1)</f>
        <v>-</v>
      </c>
      <c r="D2850" s="302"/>
      <c r="E2850" s="146" t="str">
        <f>IF($D2850="","-",_xlfn.XLOOKUP($D2850,Fund.Meta!$A:$A,Fund.Meta!$D:$D,"-",0,1))</f>
        <v>-</v>
      </c>
      <c r="F2850" s="303" t="str">
        <f>IF($D2850="","-",_xlfn.XLOOKUP($D2850,Fund.Meta!$A:$A,Fund.Meta!$E:$E,"-",0,1))</f>
        <v>-</v>
      </c>
      <c r="G2850" s="334"/>
      <c r="H2850" s="303" t="str">
        <f>IF($G2850="","-",_xlfn.XLOOKUP($G2850,Appr.Meta!$A:$A,Appr.Meta!$D:$D,"-",0,1))</f>
        <v>-</v>
      </c>
      <c r="I2850" s="302"/>
      <c r="J2850" s="303" t="str">
        <f>IF($I2850="","-",_xlfn.XLOOKUP($I2850,'CC.Meta'!$A:$A,'CC.Meta'!$D:$D,"-",0,1))</f>
        <v>-</v>
      </c>
      <c r="K2850" s="302"/>
      <c r="L2850" s="146" t="str">
        <f>IF($K2850="","-",_xlfn.XLOOKUP($K2850,Obj.Meta!$A:$A,Obj.Meta!$D:$D,"-",0,1))</f>
        <v>-</v>
      </c>
      <c r="M2850" s="300" t="str">
        <f>IF($K2850="","-",_xlfn.XLOOKUP($K2850,Obj.Meta!$A:$A,Obj.Meta!$F:$F,"-",0,1))</f>
        <v>-</v>
      </c>
      <c r="N2850" s="337" t="str">
        <f t="shared" si="89"/>
        <v>---</v>
      </c>
      <c r="O2850" s="333"/>
      <c r="P2850" s="54"/>
      <c r="Q2850" s="52"/>
      <c r="R2850" s="34"/>
      <c r="S2850" s="53"/>
      <c r="T2850" s="208"/>
      <c r="U2850" s="726"/>
      <c r="V2850" s="206"/>
      <c r="W2850" s="206"/>
      <c r="X2850" s="678"/>
      <c r="Y2850" s="34"/>
      <c r="Z2850" s="610"/>
      <c r="AA2850" s="608"/>
    </row>
    <row r="2851" spans="1:27">
      <c r="A2851" s="145" t="str">
        <f t="shared" si="88"/>
        <v>-</v>
      </c>
      <c r="B2851" s="146" t="str">
        <f>_xlfn.XLOOKUP($A2851,Dept.Meta!$A:$A,Dept.Meta!$F:$F,"-",0,1)</f>
        <v>-</v>
      </c>
      <c r="C2851" s="629" t="str">
        <f>_xlfn.XLOOKUP(_xlfn.CONCAT($G2851,"-",$I2851),Div.Meta!$H:$H,Div.Meta!$C:$C,"-",0,1)</f>
        <v>-</v>
      </c>
      <c r="D2851" s="302"/>
      <c r="E2851" s="146" t="str">
        <f>IF($D2851="","-",_xlfn.XLOOKUP($D2851,Fund.Meta!$A:$A,Fund.Meta!$D:$D,"-",0,1))</f>
        <v>-</v>
      </c>
      <c r="F2851" s="303" t="str">
        <f>IF($D2851="","-",_xlfn.XLOOKUP($D2851,Fund.Meta!$A:$A,Fund.Meta!$E:$E,"-",0,1))</f>
        <v>-</v>
      </c>
      <c r="G2851" s="334"/>
      <c r="H2851" s="303" t="str">
        <f>IF($G2851="","-",_xlfn.XLOOKUP($G2851,Appr.Meta!$A:$A,Appr.Meta!$D:$D,"-",0,1))</f>
        <v>-</v>
      </c>
      <c r="I2851" s="302"/>
      <c r="J2851" s="303" t="str">
        <f>IF($I2851="","-",_xlfn.XLOOKUP($I2851,'CC.Meta'!$A:$A,'CC.Meta'!$D:$D,"-",0,1))</f>
        <v>-</v>
      </c>
      <c r="K2851" s="302"/>
      <c r="L2851" s="146" t="str">
        <f>IF($K2851="","-",_xlfn.XLOOKUP($K2851,Obj.Meta!$A:$A,Obj.Meta!$D:$D,"-",0,1))</f>
        <v>-</v>
      </c>
      <c r="M2851" s="300" t="str">
        <f>IF($K2851="","-",_xlfn.XLOOKUP($K2851,Obj.Meta!$A:$A,Obj.Meta!$F:$F,"-",0,1))</f>
        <v>-</v>
      </c>
      <c r="N2851" s="337" t="str">
        <f t="shared" si="89"/>
        <v>---</v>
      </c>
      <c r="O2851" s="333"/>
      <c r="P2851" s="54"/>
      <c r="Q2851" s="52"/>
      <c r="R2851" s="34"/>
      <c r="S2851" s="53"/>
      <c r="T2851" s="208"/>
      <c r="U2851" s="726"/>
      <c r="V2851" s="206"/>
      <c r="W2851" s="206"/>
      <c r="X2851" s="678"/>
      <c r="Y2851" s="34"/>
      <c r="Z2851" s="610"/>
      <c r="AA2851" s="608"/>
    </row>
    <row r="2852" spans="1:27">
      <c r="A2852" s="145" t="str">
        <f t="shared" si="88"/>
        <v>-</v>
      </c>
      <c r="B2852" s="146" t="str">
        <f>_xlfn.XLOOKUP($A2852,Dept.Meta!$A:$A,Dept.Meta!$F:$F,"-",0,1)</f>
        <v>-</v>
      </c>
      <c r="C2852" s="629" t="str">
        <f>_xlfn.XLOOKUP(_xlfn.CONCAT($G2852,"-",$I2852),Div.Meta!$H:$H,Div.Meta!$C:$C,"-",0,1)</f>
        <v>-</v>
      </c>
      <c r="D2852" s="302"/>
      <c r="E2852" s="146" t="str">
        <f>IF($D2852="","-",_xlfn.XLOOKUP($D2852,Fund.Meta!$A:$A,Fund.Meta!$D:$D,"-",0,1))</f>
        <v>-</v>
      </c>
      <c r="F2852" s="303" t="str">
        <f>IF($D2852="","-",_xlfn.XLOOKUP($D2852,Fund.Meta!$A:$A,Fund.Meta!$E:$E,"-",0,1))</f>
        <v>-</v>
      </c>
      <c r="G2852" s="334"/>
      <c r="H2852" s="303" t="str">
        <f>IF($G2852="","-",_xlfn.XLOOKUP($G2852,Appr.Meta!$A:$A,Appr.Meta!$D:$D,"-",0,1))</f>
        <v>-</v>
      </c>
      <c r="I2852" s="302"/>
      <c r="J2852" s="303" t="str">
        <f>IF($I2852="","-",_xlfn.XLOOKUP($I2852,'CC.Meta'!$A:$A,'CC.Meta'!$D:$D,"-",0,1))</f>
        <v>-</v>
      </c>
      <c r="K2852" s="302"/>
      <c r="L2852" s="146" t="str">
        <f>IF($K2852="","-",_xlfn.XLOOKUP($K2852,Obj.Meta!$A:$A,Obj.Meta!$D:$D,"-",0,1))</f>
        <v>-</v>
      </c>
      <c r="M2852" s="300" t="str">
        <f>IF($K2852="","-",_xlfn.XLOOKUP($K2852,Obj.Meta!$A:$A,Obj.Meta!$F:$F,"-",0,1))</f>
        <v>-</v>
      </c>
      <c r="N2852" s="337" t="str">
        <f t="shared" si="89"/>
        <v>---</v>
      </c>
      <c r="O2852" s="333"/>
      <c r="P2852" s="54"/>
      <c r="Q2852" s="52"/>
      <c r="R2852" s="34"/>
      <c r="S2852" s="53"/>
      <c r="T2852" s="208"/>
      <c r="U2852" s="726"/>
      <c r="V2852" s="206"/>
      <c r="W2852" s="206"/>
      <c r="X2852" s="678"/>
      <c r="Y2852" s="34"/>
      <c r="Z2852" s="610"/>
      <c r="AA2852" s="608"/>
    </row>
    <row r="2853" spans="1:27">
      <c r="A2853" s="145" t="str">
        <f t="shared" si="88"/>
        <v>-</v>
      </c>
      <c r="B2853" s="146" t="str">
        <f>_xlfn.XLOOKUP($A2853,Dept.Meta!$A:$A,Dept.Meta!$F:$F,"-",0,1)</f>
        <v>-</v>
      </c>
      <c r="C2853" s="629" t="str">
        <f>_xlfn.XLOOKUP(_xlfn.CONCAT($G2853,"-",$I2853),Div.Meta!$H:$H,Div.Meta!$C:$C,"-",0,1)</f>
        <v>-</v>
      </c>
      <c r="D2853" s="302"/>
      <c r="E2853" s="146" t="str">
        <f>IF($D2853="","-",_xlfn.XLOOKUP($D2853,Fund.Meta!$A:$A,Fund.Meta!$D:$D,"-",0,1))</f>
        <v>-</v>
      </c>
      <c r="F2853" s="303" t="str">
        <f>IF($D2853="","-",_xlfn.XLOOKUP($D2853,Fund.Meta!$A:$A,Fund.Meta!$E:$E,"-",0,1))</f>
        <v>-</v>
      </c>
      <c r="G2853" s="334"/>
      <c r="H2853" s="303" t="str">
        <f>IF($G2853="","-",_xlfn.XLOOKUP($G2853,Appr.Meta!$A:$A,Appr.Meta!$D:$D,"-",0,1))</f>
        <v>-</v>
      </c>
      <c r="I2853" s="302"/>
      <c r="J2853" s="303" t="str">
        <f>IF($I2853="","-",_xlfn.XLOOKUP($I2853,'CC.Meta'!$A:$A,'CC.Meta'!$D:$D,"-",0,1))</f>
        <v>-</v>
      </c>
      <c r="K2853" s="302"/>
      <c r="L2853" s="146" t="str">
        <f>IF($K2853="","-",_xlfn.XLOOKUP($K2853,Obj.Meta!$A:$A,Obj.Meta!$D:$D,"-",0,1))</f>
        <v>-</v>
      </c>
      <c r="M2853" s="300" t="str">
        <f>IF($K2853="","-",_xlfn.XLOOKUP($K2853,Obj.Meta!$A:$A,Obj.Meta!$F:$F,"-",0,1))</f>
        <v>-</v>
      </c>
      <c r="N2853" s="337" t="str">
        <f t="shared" si="89"/>
        <v>---</v>
      </c>
      <c r="O2853" s="333"/>
      <c r="P2853" s="54"/>
      <c r="Q2853" s="52"/>
      <c r="R2853" s="34"/>
      <c r="S2853" s="53"/>
      <c r="T2853" s="208"/>
      <c r="U2853" s="726"/>
      <c r="V2853" s="206"/>
      <c r="W2853" s="206"/>
      <c r="X2853" s="678"/>
      <c r="Y2853" s="34"/>
      <c r="Z2853" s="610"/>
      <c r="AA2853" s="608"/>
    </row>
    <row r="2854" spans="1:27">
      <c r="A2854" s="145" t="str">
        <f t="shared" si="88"/>
        <v>-</v>
      </c>
      <c r="B2854" s="146" t="str">
        <f>_xlfn.XLOOKUP($A2854,Dept.Meta!$A:$A,Dept.Meta!$F:$F,"-",0,1)</f>
        <v>-</v>
      </c>
      <c r="C2854" s="629" t="str">
        <f>_xlfn.XLOOKUP(_xlfn.CONCAT($G2854,"-",$I2854),Div.Meta!$H:$H,Div.Meta!$C:$C,"-",0,1)</f>
        <v>-</v>
      </c>
      <c r="D2854" s="302"/>
      <c r="E2854" s="146" t="str">
        <f>IF($D2854="","-",_xlfn.XLOOKUP($D2854,Fund.Meta!$A:$A,Fund.Meta!$D:$D,"-",0,1))</f>
        <v>-</v>
      </c>
      <c r="F2854" s="303" t="str">
        <f>IF($D2854="","-",_xlfn.XLOOKUP($D2854,Fund.Meta!$A:$A,Fund.Meta!$E:$E,"-",0,1))</f>
        <v>-</v>
      </c>
      <c r="G2854" s="334"/>
      <c r="H2854" s="303" t="str">
        <f>IF($G2854="","-",_xlfn.XLOOKUP($G2854,Appr.Meta!$A:$A,Appr.Meta!$D:$D,"-",0,1))</f>
        <v>-</v>
      </c>
      <c r="I2854" s="302"/>
      <c r="J2854" s="303" t="str">
        <f>IF($I2854="","-",_xlfn.XLOOKUP($I2854,'CC.Meta'!$A:$A,'CC.Meta'!$D:$D,"-",0,1))</f>
        <v>-</v>
      </c>
      <c r="K2854" s="302"/>
      <c r="L2854" s="146" t="str">
        <f>IF($K2854="","-",_xlfn.XLOOKUP($K2854,Obj.Meta!$A:$A,Obj.Meta!$D:$D,"-",0,1))</f>
        <v>-</v>
      </c>
      <c r="M2854" s="300" t="str">
        <f>IF($K2854="","-",_xlfn.XLOOKUP($K2854,Obj.Meta!$A:$A,Obj.Meta!$F:$F,"-",0,1))</f>
        <v>-</v>
      </c>
      <c r="N2854" s="337" t="str">
        <f t="shared" si="89"/>
        <v>---</v>
      </c>
      <c r="O2854" s="333"/>
      <c r="P2854" s="54"/>
      <c r="Q2854" s="52"/>
      <c r="R2854" s="34"/>
      <c r="S2854" s="53"/>
      <c r="T2854" s="208"/>
      <c r="U2854" s="726"/>
      <c r="V2854" s="206"/>
      <c r="W2854" s="206"/>
      <c r="X2854" s="678"/>
      <c r="Y2854" s="34"/>
      <c r="Z2854" s="610"/>
      <c r="AA2854" s="608"/>
    </row>
    <row r="2855" spans="1:27">
      <c r="A2855" s="145" t="str">
        <f t="shared" si="88"/>
        <v>-</v>
      </c>
      <c r="B2855" s="146" t="str">
        <f>_xlfn.XLOOKUP($A2855,Dept.Meta!$A:$A,Dept.Meta!$F:$F,"-",0,1)</f>
        <v>-</v>
      </c>
      <c r="C2855" s="629" t="str">
        <f>_xlfn.XLOOKUP(_xlfn.CONCAT($G2855,"-",$I2855),Div.Meta!$H:$H,Div.Meta!$C:$C,"-",0,1)</f>
        <v>-</v>
      </c>
      <c r="D2855" s="302"/>
      <c r="E2855" s="146" t="str">
        <f>IF($D2855="","-",_xlfn.XLOOKUP($D2855,Fund.Meta!$A:$A,Fund.Meta!$D:$D,"-",0,1))</f>
        <v>-</v>
      </c>
      <c r="F2855" s="303" t="str">
        <f>IF($D2855="","-",_xlfn.XLOOKUP($D2855,Fund.Meta!$A:$A,Fund.Meta!$E:$E,"-",0,1))</f>
        <v>-</v>
      </c>
      <c r="G2855" s="334"/>
      <c r="H2855" s="303" t="str">
        <f>IF($G2855="","-",_xlfn.XLOOKUP($G2855,Appr.Meta!$A:$A,Appr.Meta!$D:$D,"-",0,1))</f>
        <v>-</v>
      </c>
      <c r="I2855" s="302"/>
      <c r="J2855" s="303" t="str">
        <f>IF($I2855="","-",_xlfn.XLOOKUP($I2855,'CC.Meta'!$A:$A,'CC.Meta'!$D:$D,"-",0,1))</f>
        <v>-</v>
      </c>
      <c r="K2855" s="302"/>
      <c r="L2855" s="146" t="str">
        <f>IF($K2855="","-",_xlfn.XLOOKUP($K2855,Obj.Meta!$A:$A,Obj.Meta!$D:$D,"-",0,1))</f>
        <v>-</v>
      </c>
      <c r="M2855" s="300" t="str">
        <f>IF($K2855="","-",_xlfn.XLOOKUP($K2855,Obj.Meta!$A:$A,Obj.Meta!$F:$F,"-",0,1))</f>
        <v>-</v>
      </c>
      <c r="N2855" s="337" t="str">
        <f t="shared" si="89"/>
        <v>---</v>
      </c>
      <c r="O2855" s="333"/>
      <c r="P2855" s="54"/>
      <c r="Q2855" s="52"/>
      <c r="R2855" s="34"/>
      <c r="S2855" s="53"/>
      <c r="T2855" s="208"/>
      <c r="U2855" s="726"/>
      <c r="V2855" s="206"/>
      <c r="W2855" s="206"/>
      <c r="X2855" s="678"/>
      <c r="Y2855" s="34"/>
      <c r="Z2855" s="610"/>
      <c r="AA2855" s="608"/>
    </row>
    <row r="2856" spans="1:27">
      <c r="A2856" s="145" t="str">
        <f t="shared" si="88"/>
        <v>-</v>
      </c>
      <c r="B2856" s="146" t="str">
        <f>_xlfn.XLOOKUP($A2856,Dept.Meta!$A:$A,Dept.Meta!$F:$F,"-",0,1)</f>
        <v>-</v>
      </c>
      <c r="C2856" s="629" t="str">
        <f>_xlfn.XLOOKUP(_xlfn.CONCAT($G2856,"-",$I2856),Div.Meta!$H:$H,Div.Meta!$C:$C,"-",0,1)</f>
        <v>-</v>
      </c>
      <c r="D2856" s="302"/>
      <c r="E2856" s="146" t="str">
        <f>IF($D2856="","-",_xlfn.XLOOKUP($D2856,Fund.Meta!$A:$A,Fund.Meta!$D:$D,"-",0,1))</f>
        <v>-</v>
      </c>
      <c r="F2856" s="303" t="str">
        <f>IF($D2856="","-",_xlfn.XLOOKUP($D2856,Fund.Meta!$A:$A,Fund.Meta!$E:$E,"-",0,1))</f>
        <v>-</v>
      </c>
      <c r="G2856" s="334"/>
      <c r="H2856" s="303" t="str">
        <f>IF($G2856="","-",_xlfn.XLOOKUP($G2856,Appr.Meta!$A:$A,Appr.Meta!$D:$D,"-",0,1))</f>
        <v>-</v>
      </c>
      <c r="I2856" s="302"/>
      <c r="J2856" s="303" t="str">
        <f>IF($I2856="","-",_xlfn.XLOOKUP($I2856,'CC.Meta'!$A:$A,'CC.Meta'!$D:$D,"-",0,1))</f>
        <v>-</v>
      </c>
      <c r="K2856" s="302"/>
      <c r="L2856" s="146" t="str">
        <f>IF($K2856="","-",_xlfn.XLOOKUP($K2856,Obj.Meta!$A:$A,Obj.Meta!$D:$D,"-",0,1))</f>
        <v>-</v>
      </c>
      <c r="M2856" s="300" t="str">
        <f>IF($K2856="","-",_xlfn.XLOOKUP($K2856,Obj.Meta!$A:$A,Obj.Meta!$F:$F,"-",0,1))</f>
        <v>-</v>
      </c>
      <c r="N2856" s="337" t="str">
        <f t="shared" si="89"/>
        <v>---</v>
      </c>
      <c r="O2856" s="333"/>
      <c r="P2856" s="54"/>
      <c r="Q2856" s="52"/>
      <c r="R2856" s="34"/>
      <c r="S2856" s="53"/>
      <c r="T2856" s="208"/>
      <c r="U2856" s="726"/>
      <c r="V2856" s="206"/>
      <c r="W2856" s="206"/>
      <c r="X2856" s="678"/>
      <c r="Y2856" s="34"/>
      <c r="Z2856" s="610"/>
      <c r="AA2856" s="608"/>
    </row>
    <row r="2857" spans="1:27">
      <c r="A2857" s="145" t="str">
        <f t="shared" si="88"/>
        <v>-</v>
      </c>
      <c r="B2857" s="146" t="str">
        <f>_xlfn.XLOOKUP($A2857,Dept.Meta!$A:$A,Dept.Meta!$F:$F,"-",0,1)</f>
        <v>-</v>
      </c>
      <c r="C2857" s="629" t="str">
        <f>_xlfn.XLOOKUP(_xlfn.CONCAT($G2857,"-",$I2857),Div.Meta!$H:$H,Div.Meta!$C:$C,"-",0,1)</f>
        <v>-</v>
      </c>
      <c r="D2857" s="302"/>
      <c r="E2857" s="146" t="str">
        <f>IF($D2857="","-",_xlfn.XLOOKUP($D2857,Fund.Meta!$A:$A,Fund.Meta!$D:$D,"-",0,1))</f>
        <v>-</v>
      </c>
      <c r="F2857" s="303" t="str">
        <f>IF($D2857="","-",_xlfn.XLOOKUP($D2857,Fund.Meta!$A:$A,Fund.Meta!$E:$E,"-",0,1))</f>
        <v>-</v>
      </c>
      <c r="G2857" s="334"/>
      <c r="H2857" s="303" t="str">
        <f>IF($G2857="","-",_xlfn.XLOOKUP($G2857,Appr.Meta!$A:$A,Appr.Meta!$D:$D,"-",0,1))</f>
        <v>-</v>
      </c>
      <c r="I2857" s="302"/>
      <c r="J2857" s="303" t="str">
        <f>IF($I2857="","-",_xlfn.XLOOKUP($I2857,'CC.Meta'!$A:$A,'CC.Meta'!$D:$D,"-",0,1))</f>
        <v>-</v>
      </c>
      <c r="K2857" s="302"/>
      <c r="L2857" s="146" t="str">
        <f>IF($K2857="","-",_xlfn.XLOOKUP($K2857,Obj.Meta!$A:$A,Obj.Meta!$D:$D,"-",0,1))</f>
        <v>-</v>
      </c>
      <c r="M2857" s="300" t="str">
        <f>IF($K2857="","-",_xlfn.XLOOKUP($K2857,Obj.Meta!$A:$A,Obj.Meta!$F:$F,"-",0,1))</f>
        <v>-</v>
      </c>
      <c r="N2857" s="337" t="str">
        <f t="shared" si="89"/>
        <v>---</v>
      </c>
      <c r="O2857" s="333"/>
      <c r="P2857" s="54"/>
      <c r="Q2857" s="52"/>
      <c r="R2857" s="34"/>
      <c r="S2857" s="53"/>
      <c r="T2857" s="208"/>
      <c r="U2857" s="726"/>
      <c r="V2857" s="206"/>
      <c r="W2857" s="206"/>
      <c r="X2857" s="678"/>
      <c r="Y2857" s="34"/>
      <c r="Z2857" s="610"/>
      <c r="AA2857" s="608"/>
    </row>
    <row r="2858" spans="1:27">
      <c r="A2858" s="145" t="str">
        <f t="shared" si="88"/>
        <v>-</v>
      </c>
      <c r="B2858" s="146" t="str">
        <f>_xlfn.XLOOKUP($A2858,Dept.Meta!$A:$A,Dept.Meta!$F:$F,"-",0,1)</f>
        <v>-</v>
      </c>
      <c r="C2858" s="629" t="str">
        <f>_xlfn.XLOOKUP(_xlfn.CONCAT($G2858,"-",$I2858),Div.Meta!$H:$H,Div.Meta!$C:$C,"-",0,1)</f>
        <v>-</v>
      </c>
      <c r="D2858" s="302"/>
      <c r="E2858" s="146" t="str">
        <f>IF($D2858="","-",_xlfn.XLOOKUP($D2858,Fund.Meta!$A:$A,Fund.Meta!$D:$D,"-",0,1))</f>
        <v>-</v>
      </c>
      <c r="F2858" s="303" t="str">
        <f>IF($D2858="","-",_xlfn.XLOOKUP($D2858,Fund.Meta!$A:$A,Fund.Meta!$E:$E,"-",0,1))</f>
        <v>-</v>
      </c>
      <c r="G2858" s="334"/>
      <c r="H2858" s="303" t="str">
        <f>IF($G2858="","-",_xlfn.XLOOKUP($G2858,Appr.Meta!$A:$A,Appr.Meta!$D:$D,"-",0,1))</f>
        <v>-</v>
      </c>
      <c r="I2858" s="302"/>
      <c r="J2858" s="303" t="str">
        <f>IF($I2858="","-",_xlfn.XLOOKUP($I2858,'CC.Meta'!$A:$A,'CC.Meta'!$D:$D,"-",0,1))</f>
        <v>-</v>
      </c>
      <c r="K2858" s="302"/>
      <c r="L2858" s="146" t="str">
        <f>IF($K2858="","-",_xlfn.XLOOKUP($K2858,Obj.Meta!$A:$A,Obj.Meta!$D:$D,"-",0,1))</f>
        <v>-</v>
      </c>
      <c r="M2858" s="300" t="str">
        <f>IF($K2858="","-",_xlfn.XLOOKUP($K2858,Obj.Meta!$A:$A,Obj.Meta!$F:$F,"-",0,1))</f>
        <v>-</v>
      </c>
      <c r="N2858" s="337" t="str">
        <f t="shared" si="89"/>
        <v>---</v>
      </c>
      <c r="O2858" s="333"/>
      <c r="P2858" s="54"/>
      <c r="Q2858" s="52"/>
      <c r="R2858" s="34"/>
      <c r="S2858" s="53"/>
      <c r="T2858" s="208"/>
      <c r="U2858" s="726"/>
      <c r="V2858" s="206"/>
      <c r="W2858" s="206"/>
      <c r="X2858" s="678"/>
      <c r="Y2858" s="34"/>
      <c r="Z2858" s="610"/>
      <c r="AA2858" s="608"/>
    </row>
    <row r="2859" spans="1:27">
      <c r="A2859" s="145" t="str">
        <f t="shared" si="88"/>
        <v>-</v>
      </c>
      <c r="B2859" s="146" t="str">
        <f>_xlfn.XLOOKUP($A2859,Dept.Meta!$A:$A,Dept.Meta!$F:$F,"-",0,1)</f>
        <v>-</v>
      </c>
      <c r="C2859" s="629" t="str">
        <f>_xlfn.XLOOKUP(_xlfn.CONCAT($G2859,"-",$I2859),Div.Meta!$H:$H,Div.Meta!$C:$C,"-",0,1)</f>
        <v>-</v>
      </c>
      <c r="D2859" s="302"/>
      <c r="E2859" s="146" t="str">
        <f>IF($D2859="","-",_xlfn.XLOOKUP($D2859,Fund.Meta!$A:$A,Fund.Meta!$D:$D,"-",0,1))</f>
        <v>-</v>
      </c>
      <c r="F2859" s="303" t="str">
        <f>IF($D2859="","-",_xlfn.XLOOKUP($D2859,Fund.Meta!$A:$A,Fund.Meta!$E:$E,"-",0,1))</f>
        <v>-</v>
      </c>
      <c r="G2859" s="334"/>
      <c r="H2859" s="303" t="str">
        <f>IF($G2859="","-",_xlfn.XLOOKUP($G2859,Appr.Meta!$A:$A,Appr.Meta!$D:$D,"-",0,1))</f>
        <v>-</v>
      </c>
      <c r="I2859" s="302"/>
      <c r="J2859" s="303" t="str">
        <f>IF($I2859="","-",_xlfn.XLOOKUP($I2859,'CC.Meta'!$A:$A,'CC.Meta'!$D:$D,"-",0,1))</f>
        <v>-</v>
      </c>
      <c r="K2859" s="302"/>
      <c r="L2859" s="146" t="str">
        <f>IF($K2859="","-",_xlfn.XLOOKUP($K2859,Obj.Meta!$A:$A,Obj.Meta!$D:$D,"-",0,1))</f>
        <v>-</v>
      </c>
      <c r="M2859" s="300" t="str">
        <f>IF($K2859="","-",_xlfn.XLOOKUP($K2859,Obj.Meta!$A:$A,Obj.Meta!$F:$F,"-",0,1))</f>
        <v>-</v>
      </c>
      <c r="N2859" s="337" t="str">
        <f t="shared" si="89"/>
        <v>---</v>
      </c>
      <c r="O2859" s="333"/>
      <c r="P2859" s="54"/>
      <c r="Q2859" s="52"/>
      <c r="R2859" s="34"/>
      <c r="S2859" s="53"/>
      <c r="T2859" s="208"/>
      <c r="U2859" s="726"/>
      <c r="V2859" s="206"/>
      <c r="W2859" s="206"/>
      <c r="X2859" s="678"/>
      <c r="Y2859" s="34"/>
      <c r="Z2859" s="610"/>
      <c r="AA2859" s="608"/>
    </row>
    <row r="2860" spans="1:27">
      <c r="A2860" s="145" t="str">
        <f t="shared" si="88"/>
        <v>-</v>
      </c>
      <c r="B2860" s="146" t="str">
        <f>_xlfn.XLOOKUP($A2860,Dept.Meta!$A:$A,Dept.Meta!$F:$F,"-",0,1)</f>
        <v>-</v>
      </c>
      <c r="C2860" s="629" t="str">
        <f>_xlfn.XLOOKUP(_xlfn.CONCAT($G2860,"-",$I2860),Div.Meta!$H:$H,Div.Meta!$C:$C,"-",0,1)</f>
        <v>-</v>
      </c>
      <c r="D2860" s="302"/>
      <c r="E2860" s="146" t="str">
        <f>IF($D2860="","-",_xlfn.XLOOKUP($D2860,Fund.Meta!$A:$A,Fund.Meta!$D:$D,"-",0,1))</f>
        <v>-</v>
      </c>
      <c r="F2860" s="303" t="str">
        <f>IF($D2860="","-",_xlfn.XLOOKUP($D2860,Fund.Meta!$A:$A,Fund.Meta!$E:$E,"-",0,1))</f>
        <v>-</v>
      </c>
      <c r="G2860" s="334"/>
      <c r="H2860" s="303" t="str">
        <f>IF($G2860="","-",_xlfn.XLOOKUP($G2860,Appr.Meta!$A:$A,Appr.Meta!$D:$D,"-",0,1))</f>
        <v>-</v>
      </c>
      <c r="I2860" s="302"/>
      <c r="J2860" s="303" t="str">
        <f>IF($I2860="","-",_xlfn.XLOOKUP($I2860,'CC.Meta'!$A:$A,'CC.Meta'!$D:$D,"-",0,1))</f>
        <v>-</v>
      </c>
      <c r="K2860" s="302"/>
      <c r="L2860" s="146" t="str">
        <f>IF($K2860="","-",_xlfn.XLOOKUP($K2860,Obj.Meta!$A:$A,Obj.Meta!$D:$D,"-",0,1))</f>
        <v>-</v>
      </c>
      <c r="M2860" s="300" t="str">
        <f>IF($K2860="","-",_xlfn.XLOOKUP($K2860,Obj.Meta!$A:$A,Obj.Meta!$F:$F,"-",0,1))</f>
        <v>-</v>
      </c>
      <c r="N2860" s="337" t="str">
        <f t="shared" si="89"/>
        <v>---</v>
      </c>
      <c r="O2860" s="333"/>
      <c r="P2860" s="54"/>
      <c r="Q2860" s="52"/>
      <c r="R2860" s="34"/>
      <c r="S2860" s="53"/>
      <c r="T2860" s="208"/>
      <c r="U2860" s="726"/>
      <c r="V2860" s="206"/>
      <c r="W2860" s="206"/>
      <c r="X2860" s="678"/>
      <c r="Y2860" s="34"/>
      <c r="Z2860" s="610"/>
      <c r="AA2860" s="608"/>
    </row>
    <row r="2861" spans="1:27">
      <c r="A2861" s="145" t="str">
        <f t="shared" si="88"/>
        <v>-</v>
      </c>
      <c r="B2861" s="146" t="str">
        <f>_xlfn.XLOOKUP($A2861,Dept.Meta!$A:$A,Dept.Meta!$F:$F,"-",0,1)</f>
        <v>-</v>
      </c>
      <c r="C2861" s="629" t="str">
        <f>_xlfn.XLOOKUP(_xlfn.CONCAT($G2861,"-",$I2861),Div.Meta!$H:$H,Div.Meta!$C:$C,"-",0,1)</f>
        <v>-</v>
      </c>
      <c r="D2861" s="302"/>
      <c r="E2861" s="146" t="str">
        <f>IF($D2861="","-",_xlfn.XLOOKUP($D2861,Fund.Meta!$A:$A,Fund.Meta!$D:$D,"-",0,1))</f>
        <v>-</v>
      </c>
      <c r="F2861" s="303" t="str">
        <f>IF($D2861="","-",_xlfn.XLOOKUP($D2861,Fund.Meta!$A:$A,Fund.Meta!$E:$E,"-",0,1))</f>
        <v>-</v>
      </c>
      <c r="G2861" s="334"/>
      <c r="H2861" s="303" t="str">
        <f>IF($G2861="","-",_xlfn.XLOOKUP($G2861,Appr.Meta!$A:$A,Appr.Meta!$D:$D,"-",0,1))</f>
        <v>-</v>
      </c>
      <c r="I2861" s="302"/>
      <c r="J2861" s="303" t="str">
        <f>IF($I2861="","-",_xlfn.XLOOKUP($I2861,'CC.Meta'!$A:$A,'CC.Meta'!$D:$D,"-",0,1))</f>
        <v>-</v>
      </c>
      <c r="K2861" s="302"/>
      <c r="L2861" s="146" t="str">
        <f>IF($K2861="","-",_xlfn.XLOOKUP($K2861,Obj.Meta!$A:$A,Obj.Meta!$D:$D,"-",0,1))</f>
        <v>-</v>
      </c>
      <c r="M2861" s="300" t="str">
        <f>IF($K2861="","-",_xlfn.XLOOKUP($K2861,Obj.Meta!$A:$A,Obj.Meta!$F:$F,"-",0,1))</f>
        <v>-</v>
      </c>
      <c r="N2861" s="337" t="str">
        <f t="shared" si="89"/>
        <v>---</v>
      </c>
      <c r="O2861" s="333"/>
      <c r="P2861" s="54"/>
      <c r="Q2861" s="52"/>
      <c r="R2861" s="34"/>
      <c r="S2861" s="53"/>
      <c r="T2861" s="208"/>
      <c r="U2861" s="726"/>
      <c r="V2861" s="206"/>
      <c r="W2861" s="206"/>
      <c r="X2861" s="678"/>
      <c r="Y2861" s="34"/>
      <c r="Z2861" s="610"/>
      <c r="AA2861" s="608"/>
    </row>
    <row r="2862" spans="1:27">
      <c r="A2862" s="145" t="str">
        <f t="shared" si="88"/>
        <v>-</v>
      </c>
      <c r="B2862" s="146" t="str">
        <f>_xlfn.XLOOKUP($A2862,Dept.Meta!$A:$A,Dept.Meta!$F:$F,"-",0,1)</f>
        <v>-</v>
      </c>
      <c r="C2862" s="629" t="str">
        <f>_xlfn.XLOOKUP(_xlfn.CONCAT($G2862,"-",$I2862),Div.Meta!$H:$H,Div.Meta!$C:$C,"-",0,1)</f>
        <v>-</v>
      </c>
      <c r="D2862" s="302"/>
      <c r="E2862" s="146" t="str">
        <f>IF($D2862="","-",_xlfn.XLOOKUP($D2862,Fund.Meta!$A:$A,Fund.Meta!$D:$D,"-",0,1))</f>
        <v>-</v>
      </c>
      <c r="F2862" s="303" t="str">
        <f>IF($D2862="","-",_xlfn.XLOOKUP($D2862,Fund.Meta!$A:$A,Fund.Meta!$E:$E,"-",0,1))</f>
        <v>-</v>
      </c>
      <c r="G2862" s="334"/>
      <c r="H2862" s="303" t="str">
        <f>IF($G2862="","-",_xlfn.XLOOKUP($G2862,Appr.Meta!$A:$A,Appr.Meta!$D:$D,"-",0,1))</f>
        <v>-</v>
      </c>
      <c r="I2862" s="302"/>
      <c r="J2862" s="303" t="str">
        <f>IF($I2862="","-",_xlfn.XLOOKUP($I2862,'CC.Meta'!$A:$A,'CC.Meta'!$D:$D,"-",0,1))</f>
        <v>-</v>
      </c>
      <c r="K2862" s="302"/>
      <c r="L2862" s="146" t="str">
        <f>IF($K2862="","-",_xlfn.XLOOKUP($K2862,Obj.Meta!$A:$A,Obj.Meta!$D:$D,"-",0,1))</f>
        <v>-</v>
      </c>
      <c r="M2862" s="300" t="str">
        <f>IF($K2862="","-",_xlfn.XLOOKUP($K2862,Obj.Meta!$A:$A,Obj.Meta!$F:$F,"-",0,1))</f>
        <v>-</v>
      </c>
      <c r="N2862" s="337" t="str">
        <f t="shared" si="89"/>
        <v>---</v>
      </c>
      <c r="O2862" s="333"/>
      <c r="P2862" s="54"/>
      <c r="Q2862" s="52"/>
      <c r="R2862" s="34"/>
      <c r="S2862" s="53"/>
      <c r="T2862" s="208"/>
      <c r="U2862" s="726"/>
      <c r="V2862" s="206"/>
      <c r="W2862" s="206"/>
      <c r="X2862" s="678"/>
      <c r="Y2862" s="34"/>
      <c r="Z2862" s="610"/>
      <c r="AA2862" s="608"/>
    </row>
    <row r="2863" spans="1:27">
      <c r="A2863" s="145" t="str">
        <f t="shared" si="88"/>
        <v>-</v>
      </c>
      <c r="B2863" s="146" t="str">
        <f>_xlfn.XLOOKUP($A2863,Dept.Meta!$A:$A,Dept.Meta!$F:$F,"-",0,1)</f>
        <v>-</v>
      </c>
      <c r="C2863" s="629" t="str">
        <f>_xlfn.XLOOKUP(_xlfn.CONCAT($G2863,"-",$I2863),Div.Meta!$H:$H,Div.Meta!$C:$C,"-",0,1)</f>
        <v>-</v>
      </c>
      <c r="D2863" s="302"/>
      <c r="E2863" s="146" t="str">
        <f>IF($D2863="","-",_xlfn.XLOOKUP($D2863,Fund.Meta!$A:$A,Fund.Meta!$D:$D,"-",0,1))</f>
        <v>-</v>
      </c>
      <c r="F2863" s="303" t="str">
        <f>IF($D2863="","-",_xlfn.XLOOKUP($D2863,Fund.Meta!$A:$A,Fund.Meta!$E:$E,"-",0,1))</f>
        <v>-</v>
      </c>
      <c r="G2863" s="334"/>
      <c r="H2863" s="303" t="str">
        <f>IF($G2863="","-",_xlfn.XLOOKUP($G2863,Appr.Meta!$A:$A,Appr.Meta!$D:$D,"-",0,1))</f>
        <v>-</v>
      </c>
      <c r="I2863" s="302"/>
      <c r="J2863" s="303" t="str">
        <f>IF($I2863="","-",_xlfn.XLOOKUP($I2863,'CC.Meta'!$A:$A,'CC.Meta'!$D:$D,"-",0,1))</f>
        <v>-</v>
      </c>
      <c r="K2863" s="302"/>
      <c r="L2863" s="146" t="str">
        <f>IF($K2863="","-",_xlfn.XLOOKUP($K2863,Obj.Meta!$A:$A,Obj.Meta!$D:$D,"-",0,1))</f>
        <v>-</v>
      </c>
      <c r="M2863" s="300" t="str">
        <f>IF($K2863="","-",_xlfn.XLOOKUP($K2863,Obj.Meta!$A:$A,Obj.Meta!$F:$F,"-",0,1))</f>
        <v>-</v>
      </c>
      <c r="N2863" s="337" t="str">
        <f t="shared" si="89"/>
        <v>---</v>
      </c>
      <c r="O2863" s="333"/>
      <c r="P2863" s="54"/>
      <c r="Q2863" s="52"/>
      <c r="R2863" s="34"/>
      <c r="S2863" s="53"/>
      <c r="T2863" s="208"/>
      <c r="U2863" s="726"/>
      <c r="V2863" s="206"/>
      <c r="W2863" s="206"/>
      <c r="X2863" s="678"/>
      <c r="Y2863" s="34"/>
      <c r="Z2863" s="610"/>
      <c r="AA2863" s="608"/>
    </row>
    <row r="2864" spans="1:27">
      <c r="A2864" s="145" t="str">
        <f t="shared" si="88"/>
        <v>-</v>
      </c>
      <c r="B2864" s="146" t="str">
        <f>_xlfn.XLOOKUP($A2864,Dept.Meta!$A:$A,Dept.Meta!$F:$F,"-",0,1)</f>
        <v>-</v>
      </c>
      <c r="C2864" s="629" t="str">
        <f>_xlfn.XLOOKUP(_xlfn.CONCAT($G2864,"-",$I2864),Div.Meta!$H:$H,Div.Meta!$C:$C,"-",0,1)</f>
        <v>-</v>
      </c>
      <c r="D2864" s="302"/>
      <c r="E2864" s="146" t="str">
        <f>IF($D2864="","-",_xlfn.XLOOKUP($D2864,Fund.Meta!$A:$A,Fund.Meta!$D:$D,"-",0,1))</f>
        <v>-</v>
      </c>
      <c r="F2864" s="303" t="str">
        <f>IF($D2864="","-",_xlfn.XLOOKUP($D2864,Fund.Meta!$A:$A,Fund.Meta!$E:$E,"-",0,1))</f>
        <v>-</v>
      </c>
      <c r="G2864" s="334"/>
      <c r="H2864" s="303" t="str">
        <f>IF($G2864="","-",_xlfn.XLOOKUP($G2864,Appr.Meta!$A:$A,Appr.Meta!$D:$D,"-",0,1))</f>
        <v>-</v>
      </c>
      <c r="I2864" s="302"/>
      <c r="J2864" s="303" t="str">
        <f>IF($I2864="","-",_xlfn.XLOOKUP($I2864,'CC.Meta'!$A:$A,'CC.Meta'!$D:$D,"-",0,1))</f>
        <v>-</v>
      </c>
      <c r="K2864" s="302"/>
      <c r="L2864" s="146" t="str">
        <f>IF($K2864="","-",_xlfn.XLOOKUP($K2864,Obj.Meta!$A:$A,Obj.Meta!$D:$D,"-",0,1))</f>
        <v>-</v>
      </c>
      <c r="M2864" s="300" t="str">
        <f>IF($K2864="","-",_xlfn.XLOOKUP($K2864,Obj.Meta!$A:$A,Obj.Meta!$F:$F,"-",0,1))</f>
        <v>-</v>
      </c>
      <c r="N2864" s="337" t="str">
        <f t="shared" si="89"/>
        <v>---</v>
      </c>
      <c r="O2864" s="333"/>
      <c r="P2864" s="54"/>
      <c r="Q2864" s="52"/>
      <c r="R2864" s="34"/>
      <c r="S2864" s="53"/>
      <c r="T2864" s="208"/>
      <c r="U2864" s="726"/>
      <c r="V2864" s="206"/>
      <c r="W2864" s="206"/>
      <c r="X2864" s="678"/>
      <c r="Y2864" s="34"/>
      <c r="Z2864" s="610"/>
      <c r="AA2864" s="608"/>
    </row>
    <row r="2865" spans="1:27">
      <c r="A2865" s="145" t="str">
        <f t="shared" si="88"/>
        <v>-</v>
      </c>
      <c r="B2865" s="146" t="str">
        <f>_xlfn.XLOOKUP($A2865,Dept.Meta!$A:$A,Dept.Meta!$F:$F,"-",0,1)</f>
        <v>-</v>
      </c>
      <c r="C2865" s="629" t="str">
        <f>_xlfn.XLOOKUP(_xlfn.CONCAT($G2865,"-",$I2865),Div.Meta!$H:$H,Div.Meta!$C:$C,"-",0,1)</f>
        <v>-</v>
      </c>
      <c r="D2865" s="302"/>
      <c r="E2865" s="146" t="str">
        <f>IF($D2865="","-",_xlfn.XLOOKUP($D2865,Fund.Meta!$A:$A,Fund.Meta!$D:$D,"-",0,1))</f>
        <v>-</v>
      </c>
      <c r="F2865" s="303" t="str">
        <f>IF($D2865="","-",_xlfn.XLOOKUP($D2865,Fund.Meta!$A:$A,Fund.Meta!$E:$E,"-",0,1))</f>
        <v>-</v>
      </c>
      <c r="G2865" s="334"/>
      <c r="H2865" s="303" t="str">
        <f>IF($G2865="","-",_xlfn.XLOOKUP($G2865,Appr.Meta!$A:$A,Appr.Meta!$D:$D,"-",0,1))</f>
        <v>-</v>
      </c>
      <c r="I2865" s="302"/>
      <c r="J2865" s="303" t="str">
        <f>IF($I2865="","-",_xlfn.XLOOKUP($I2865,'CC.Meta'!$A:$A,'CC.Meta'!$D:$D,"-",0,1))</f>
        <v>-</v>
      </c>
      <c r="K2865" s="302"/>
      <c r="L2865" s="146" t="str">
        <f>IF($K2865="","-",_xlfn.XLOOKUP($K2865,Obj.Meta!$A:$A,Obj.Meta!$D:$D,"-",0,1))</f>
        <v>-</v>
      </c>
      <c r="M2865" s="300" t="str">
        <f>IF($K2865="","-",_xlfn.XLOOKUP($K2865,Obj.Meta!$A:$A,Obj.Meta!$F:$F,"-",0,1))</f>
        <v>-</v>
      </c>
      <c r="N2865" s="337" t="str">
        <f t="shared" si="89"/>
        <v>---</v>
      </c>
      <c r="O2865" s="333"/>
      <c r="P2865" s="54"/>
      <c r="Q2865" s="52"/>
      <c r="R2865" s="34"/>
      <c r="S2865" s="53"/>
      <c r="T2865" s="208"/>
      <c r="U2865" s="726"/>
      <c r="V2865" s="206"/>
      <c r="W2865" s="206"/>
      <c r="X2865" s="678"/>
      <c r="Y2865" s="34"/>
      <c r="Z2865" s="610"/>
      <c r="AA2865" s="608"/>
    </row>
    <row r="2866" spans="1:27">
      <c r="A2866" s="145" t="str">
        <f t="shared" si="88"/>
        <v>-</v>
      </c>
      <c r="B2866" s="146" t="str">
        <f>_xlfn.XLOOKUP($A2866,Dept.Meta!$A:$A,Dept.Meta!$F:$F,"-",0,1)</f>
        <v>-</v>
      </c>
      <c r="C2866" s="629" t="str">
        <f>_xlfn.XLOOKUP(_xlfn.CONCAT($G2866,"-",$I2866),Div.Meta!$H:$H,Div.Meta!$C:$C,"-",0,1)</f>
        <v>-</v>
      </c>
      <c r="D2866" s="302"/>
      <c r="E2866" s="146" t="str">
        <f>IF($D2866="","-",_xlfn.XLOOKUP($D2866,Fund.Meta!$A:$A,Fund.Meta!$D:$D,"-",0,1))</f>
        <v>-</v>
      </c>
      <c r="F2866" s="303" t="str">
        <f>IF($D2866="","-",_xlfn.XLOOKUP($D2866,Fund.Meta!$A:$A,Fund.Meta!$E:$E,"-",0,1))</f>
        <v>-</v>
      </c>
      <c r="G2866" s="334"/>
      <c r="H2866" s="303" t="str">
        <f>IF($G2866="","-",_xlfn.XLOOKUP($G2866,Appr.Meta!$A:$A,Appr.Meta!$D:$D,"-",0,1))</f>
        <v>-</v>
      </c>
      <c r="I2866" s="302"/>
      <c r="J2866" s="303" t="str">
        <f>IF($I2866="","-",_xlfn.XLOOKUP($I2866,'CC.Meta'!$A:$A,'CC.Meta'!$D:$D,"-",0,1))</f>
        <v>-</v>
      </c>
      <c r="K2866" s="302"/>
      <c r="L2866" s="146" t="str">
        <f>IF($K2866="","-",_xlfn.XLOOKUP($K2866,Obj.Meta!$A:$A,Obj.Meta!$D:$D,"-",0,1))</f>
        <v>-</v>
      </c>
      <c r="M2866" s="300" t="str">
        <f>IF($K2866="","-",_xlfn.XLOOKUP($K2866,Obj.Meta!$A:$A,Obj.Meta!$F:$F,"-",0,1))</f>
        <v>-</v>
      </c>
      <c r="N2866" s="337" t="str">
        <f t="shared" si="89"/>
        <v>---</v>
      </c>
      <c r="O2866" s="333"/>
      <c r="P2866" s="54"/>
      <c r="Q2866" s="52"/>
      <c r="R2866" s="34"/>
      <c r="S2866" s="53"/>
      <c r="T2866" s="208"/>
      <c r="U2866" s="726"/>
      <c r="V2866" s="206"/>
      <c r="W2866" s="206"/>
      <c r="X2866" s="678"/>
      <c r="Y2866" s="34"/>
      <c r="Z2866" s="610"/>
      <c r="AA2866" s="608"/>
    </row>
    <row r="2867" spans="1:27">
      <c r="A2867" s="145" t="str">
        <f t="shared" si="88"/>
        <v>-</v>
      </c>
      <c r="B2867" s="146" t="str">
        <f>_xlfn.XLOOKUP($A2867,Dept.Meta!$A:$A,Dept.Meta!$F:$F,"-",0,1)</f>
        <v>-</v>
      </c>
      <c r="C2867" s="629" t="str">
        <f>_xlfn.XLOOKUP(_xlfn.CONCAT($G2867,"-",$I2867),Div.Meta!$H:$H,Div.Meta!$C:$C,"-",0,1)</f>
        <v>-</v>
      </c>
      <c r="D2867" s="302"/>
      <c r="E2867" s="146" t="str">
        <f>IF($D2867="","-",_xlfn.XLOOKUP($D2867,Fund.Meta!$A:$A,Fund.Meta!$D:$D,"-",0,1))</f>
        <v>-</v>
      </c>
      <c r="F2867" s="303" t="str">
        <f>IF($D2867="","-",_xlfn.XLOOKUP($D2867,Fund.Meta!$A:$A,Fund.Meta!$E:$E,"-",0,1))</f>
        <v>-</v>
      </c>
      <c r="G2867" s="334"/>
      <c r="H2867" s="303" t="str">
        <f>IF($G2867="","-",_xlfn.XLOOKUP($G2867,Appr.Meta!$A:$A,Appr.Meta!$D:$D,"-",0,1))</f>
        <v>-</v>
      </c>
      <c r="I2867" s="302"/>
      <c r="J2867" s="303" t="str">
        <f>IF($I2867="","-",_xlfn.XLOOKUP($I2867,'CC.Meta'!$A:$A,'CC.Meta'!$D:$D,"-",0,1))</f>
        <v>-</v>
      </c>
      <c r="K2867" s="302"/>
      <c r="L2867" s="146" t="str">
        <f>IF($K2867="","-",_xlfn.XLOOKUP($K2867,Obj.Meta!$A:$A,Obj.Meta!$D:$D,"-",0,1))</f>
        <v>-</v>
      </c>
      <c r="M2867" s="300" t="str">
        <f>IF($K2867="","-",_xlfn.XLOOKUP($K2867,Obj.Meta!$A:$A,Obj.Meta!$F:$F,"-",0,1))</f>
        <v>-</v>
      </c>
      <c r="N2867" s="337" t="str">
        <f t="shared" si="89"/>
        <v>---</v>
      </c>
      <c r="O2867" s="333"/>
      <c r="P2867" s="54"/>
      <c r="Q2867" s="52"/>
      <c r="R2867" s="34"/>
      <c r="S2867" s="53"/>
      <c r="T2867" s="208"/>
      <c r="U2867" s="726"/>
      <c r="V2867" s="206"/>
      <c r="W2867" s="206"/>
      <c r="X2867" s="678"/>
      <c r="Y2867" s="34"/>
      <c r="Z2867" s="610"/>
      <c r="AA2867" s="608"/>
    </row>
    <row r="2868" spans="1:27">
      <c r="A2868" s="145" t="str">
        <f t="shared" si="88"/>
        <v>-</v>
      </c>
      <c r="B2868" s="146" t="str">
        <f>_xlfn.XLOOKUP($A2868,Dept.Meta!$A:$A,Dept.Meta!$F:$F,"-",0,1)</f>
        <v>-</v>
      </c>
      <c r="C2868" s="629" t="str">
        <f>_xlfn.XLOOKUP(_xlfn.CONCAT($G2868,"-",$I2868),Div.Meta!$H:$H,Div.Meta!$C:$C,"-",0,1)</f>
        <v>-</v>
      </c>
      <c r="D2868" s="302"/>
      <c r="E2868" s="146" t="str">
        <f>IF($D2868="","-",_xlfn.XLOOKUP($D2868,Fund.Meta!$A:$A,Fund.Meta!$D:$D,"-",0,1))</f>
        <v>-</v>
      </c>
      <c r="F2868" s="303" t="str">
        <f>IF($D2868="","-",_xlfn.XLOOKUP($D2868,Fund.Meta!$A:$A,Fund.Meta!$E:$E,"-",0,1))</f>
        <v>-</v>
      </c>
      <c r="G2868" s="334"/>
      <c r="H2868" s="303" t="str">
        <f>IF($G2868="","-",_xlfn.XLOOKUP($G2868,Appr.Meta!$A:$A,Appr.Meta!$D:$D,"-",0,1))</f>
        <v>-</v>
      </c>
      <c r="I2868" s="302"/>
      <c r="J2868" s="303" t="str">
        <f>IF($I2868="","-",_xlfn.XLOOKUP($I2868,'CC.Meta'!$A:$A,'CC.Meta'!$D:$D,"-",0,1))</f>
        <v>-</v>
      </c>
      <c r="K2868" s="302"/>
      <c r="L2868" s="146" t="str">
        <f>IF($K2868="","-",_xlfn.XLOOKUP($K2868,Obj.Meta!$A:$A,Obj.Meta!$D:$D,"-",0,1))</f>
        <v>-</v>
      </c>
      <c r="M2868" s="300" t="str">
        <f>IF($K2868="","-",_xlfn.XLOOKUP($K2868,Obj.Meta!$A:$A,Obj.Meta!$F:$F,"-",0,1))</f>
        <v>-</v>
      </c>
      <c r="N2868" s="337" t="str">
        <f t="shared" si="89"/>
        <v>---</v>
      </c>
      <c r="O2868" s="333"/>
      <c r="P2868" s="54"/>
      <c r="Q2868" s="52"/>
      <c r="R2868" s="34"/>
      <c r="S2868" s="53"/>
      <c r="T2868" s="208"/>
      <c r="U2868" s="726"/>
      <c r="V2868" s="206"/>
      <c r="W2868" s="206"/>
      <c r="X2868" s="678"/>
      <c r="Y2868" s="34"/>
      <c r="Z2868" s="610"/>
      <c r="AA2868" s="608"/>
    </row>
    <row r="2869" spans="1:27">
      <c r="A2869" s="145" t="str">
        <f t="shared" si="88"/>
        <v>-</v>
      </c>
      <c r="B2869" s="146" t="str">
        <f>_xlfn.XLOOKUP($A2869,Dept.Meta!$A:$A,Dept.Meta!$F:$F,"-",0,1)</f>
        <v>-</v>
      </c>
      <c r="C2869" s="629" t="str">
        <f>_xlfn.XLOOKUP(_xlfn.CONCAT($G2869,"-",$I2869),Div.Meta!$H:$H,Div.Meta!$C:$C,"-",0,1)</f>
        <v>-</v>
      </c>
      <c r="D2869" s="302"/>
      <c r="E2869" s="146" t="str">
        <f>IF($D2869="","-",_xlfn.XLOOKUP($D2869,Fund.Meta!$A:$A,Fund.Meta!$D:$D,"-",0,1))</f>
        <v>-</v>
      </c>
      <c r="F2869" s="303" t="str">
        <f>IF($D2869="","-",_xlfn.XLOOKUP($D2869,Fund.Meta!$A:$A,Fund.Meta!$E:$E,"-",0,1))</f>
        <v>-</v>
      </c>
      <c r="G2869" s="334"/>
      <c r="H2869" s="303" t="str">
        <f>IF($G2869="","-",_xlfn.XLOOKUP($G2869,Appr.Meta!$A:$A,Appr.Meta!$D:$D,"-",0,1))</f>
        <v>-</v>
      </c>
      <c r="I2869" s="302"/>
      <c r="J2869" s="303" t="str">
        <f>IF($I2869="","-",_xlfn.XLOOKUP($I2869,'CC.Meta'!$A:$A,'CC.Meta'!$D:$D,"-",0,1))</f>
        <v>-</v>
      </c>
      <c r="K2869" s="302"/>
      <c r="L2869" s="146" t="str">
        <f>IF($K2869="","-",_xlfn.XLOOKUP($K2869,Obj.Meta!$A:$A,Obj.Meta!$D:$D,"-",0,1))</f>
        <v>-</v>
      </c>
      <c r="M2869" s="300" t="str">
        <f>IF($K2869="","-",_xlfn.XLOOKUP($K2869,Obj.Meta!$A:$A,Obj.Meta!$F:$F,"-",0,1))</f>
        <v>-</v>
      </c>
      <c r="N2869" s="337" t="str">
        <f t="shared" si="89"/>
        <v>---</v>
      </c>
      <c r="O2869" s="333"/>
      <c r="P2869" s="54"/>
      <c r="Q2869" s="52"/>
      <c r="R2869" s="34"/>
      <c r="S2869" s="53"/>
      <c r="T2869" s="208"/>
      <c r="U2869" s="726"/>
      <c r="V2869" s="206"/>
      <c r="W2869" s="206"/>
      <c r="X2869" s="678"/>
      <c r="Y2869" s="34"/>
      <c r="Z2869" s="610"/>
      <c r="AA2869" s="608"/>
    </row>
    <row r="2870" spans="1:27">
      <c r="A2870" s="145" t="str">
        <f t="shared" si="88"/>
        <v>-</v>
      </c>
      <c r="B2870" s="146" t="str">
        <f>_xlfn.XLOOKUP($A2870,Dept.Meta!$A:$A,Dept.Meta!$F:$F,"-",0,1)</f>
        <v>-</v>
      </c>
      <c r="C2870" s="629" t="str">
        <f>_xlfn.XLOOKUP(_xlfn.CONCAT($G2870,"-",$I2870),Div.Meta!$H:$H,Div.Meta!$C:$C,"-",0,1)</f>
        <v>-</v>
      </c>
      <c r="D2870" s="302"/>
      <c r="E2870" s="146" t="str">
        <f>IF($D2870="","-",_xlfn.XLOOKUP($D2870,Fund.Meta!$A:$A,Fund.Meta!$D:$D,"-",0,1))</f>
        <v>-</v>
      </c>
      <c r="F2870" s="303" t="str">
        <f>IF($D2870="","-",_xlfn.XLOOKUP($D2870,Fund.Meta!$A:$A,Fund.Meta!$E:$E,"-",0,1))</f>
        <v>-</v>
      </c>
      <c r="G2870" s="334"/>
      <c r="H2870" s="303" t="str">
        <f>IF($G2870="","-",_xlfn.XLOOKUP($G2870,Appr.Meta!$A:$A,Appr.Meta!$D:$D,"-",0,1))</f>
        <v>-</v>
      </c>
      <c r="I2870" s="302"/>
      <c r="J2870" s="303" t="str">
        <f>IF($I2870="","-",_xlfn.XLOOKUP($I2870,'CC.Meta'!$A:$A,'CC.Meta'!$D:$D,"-",0,1))</f>
        <v>-</v>
      </c>
      <c r="K2870" s="302"/>
      <c r="L2870" s="146" t="str">
        <f>IF($K2870="","-",_xlfn.XLOOKUP($K2870,Obj.Meta!$A:$A,Obj.Meta!$D:$D,"-",0,1))</f>
        <v>-</v>
      </c>
      <c r="M2870" s="300" t="str">
        <f>IF($K2870="","-",_xlfn.XLOOKUP($K2870,Obj.Meta!$A:$A,Obj.Meta!$F:$F,"-",0,1))</f>
        <v>-</v>
      </c>
      <c r="N2870" s="337" t="str">
        <f t="shared" si="89"/>
        <v>---</v>
      </c>
      <c r="O2870" s="333"/>
      <c r="P2870" s="54"/>
      <c r="Q2870" s="52"/>
      <c r="R2870" s="34"/>
      <c r="S2870" s="53"/>
      <c r="T2870" s="208"/>
      <c r="U2870" s="726"/>
      <c r="V2870" s="206"/>
      <c r="W2870" s="206"/>
      <c r="X2870" s="678"/>
      <c r="Y2870" s="34"/>
      <c r="Z2870" s="610"/>
      <c r="AA2870" s="608"/>
    </row>
    <row r="2871" spans="1:27">
      <c r="A2871" s="145" t="str">
        <f t="shared" si="88"/>
        <v>-</v>
      </c>
      <c r="B2871" s="146" t="str">
        <f>_xlfn.XLOOKUP($A2871,Dept.Meta!$A:$A,Dept.Meta!$F:$F,"-",0,1)</f>
        <v>-</v>
      </c>
      <c r="C2871" s="629" t="str">
        <f>_xlfn.XLOOKUP(_xlfn.CONCAT($G2871,"-",$I2871),Div.Meta!$H:$H,Div.Meta!$C:$C,"-",0,1)</f>
        <v>-</v>
      </c>
      <c r="D2871" s="302"/>
      <c r="E2871" s="146" t="str">
        <f>IF($D2871="","-",_xlfn.XLOOKUP($D2871,Fund.Meta!$A:$A,Fund.Meta!$D:$D,"-",0,1))</f>
        <v>-</v>
      </c>
      <c r="F2871" s="303" t="str">
        <f>IF($D2871="","-",_xlfn.XLOOKUP($D2871,Fund.Meta!$A:$A,Fund.Meta!$E:$E,"-",0,1))</f>
        <v>-</v>
      </c>
      <c r="G2871" s="334"/>
      <c r="H2871" s="303" t="str">
        <f>IF($G2871="","-",_xlfn.XLOOKUP($G2871,Appr.Meta!$A:$A,Appr.Meta!$D:$D,"-",0,1))</f>
        <v>-</v>
      </c>
      <c r="I2871" s="302"/>
      <c r="J2871" s="303" t="str">
        <f>IF($I2871="","-",_xlfn.XLOOKUP($I2871,'CC.Meta'!$A:$A,'CC.Meta'!$D:$D,"-",0,1))</f>
        <v>-</v>
      </c>
      <c r="K2871" s="302"/>
      <c r="L2871" s="146" t="str">
        <f>IF($K2871="","-",_xlfn.XLOOKUP($K2871,Obj.Meta!$A:$A,Obj.Meta!$D:$D,"-",0,1))</f>
        <v>-</v>
      </c>
      <c r="M2871" s="300" t="str">
        <f>IF($K2871="","-",_xlfn.XLOOKUP($K2871,Obj.Meta!$A:$A,Obj.Meta!$F:$F,"-",0,1))</f>
        <v>-</v>
      </c>
      <c r="N2871" s="337" t="str">
        <f t="shared" si="89"/>
        <v>---</v>
      </c>
      <c r="O2871" s="333"/>
      <c r="P2871" s="54"/>
      <c r="Q2871" s="52"/>
      <c r="R2871" s="34"/>
      <c r="S2871" s="53"/>
      <c r="T2871" s="208"/>
      <c r="U2871" s="726"/>
      <c r="V2871" s="206"/>
      <c r="W2871" s="206"/>
      <c r="X2871" s="678"/>
      <c r="Y2871" s="34"/>
      <c r="Z2871" s="610"/>
      <c r="AA2871" s="608"/>
    </row>
    <row r="2872" spans="1:27">
      <c r="A2872" s="145" t="str">
        <f t="shared" si="88"/>
        <v>-</v>
      </c>
      <c r="B2872" s="146" t="str">
        <f>_xlfn.XLOOKUP($A2872,Dept.Meta!$A:$A,Dept.Meta!$F:$F,"-",0,1)</f>
        <v>-</v>
      </c>
      <c r="C2872" s="629" t="str">
        <f>_xlfn.XLOOKUP(_xlfn.CONCAT($G2872,"-",$I2872),Div.Meta!$H:$H,Div.Meta!$C:$C,"-",0,1)</f>
        <v>-</v>
      </c>
      <c r="D2872" s="302"/>
      <c r="E2872" s="146" t="str">
        <f>IF($D2872="","-",_xlfn.XLOOKUP($D2872,Fund.Meta!$A:$A,Fund.Meta!$D:$D,"-",0,1))</f>
        <v>-</v>
      </c>
      <c r="F2872" s="303" t="str">
        <f>IF($D2872="","-",_xlfn.XLOOKUP($D2872,Fund.Meta!$A:$A,Fund.Meta!$E:$E,"-",0,1))</f>
        <v>-</v>
      </c>
      <c r="G2872" s="334"/>
      <c r="H2872" s="303" t="str">
        <f>IF($G2872="","-",_xlfn.XLOOKUP($G2872,Appr.Meta!$A:$A,Appr.Meta!$D:$D,"-",0,1))</f>
        <v>-</v>
      </c>
      <c r="I2872" s="302"/>
      <c r="J2872" s="303" t="str">
        <f>IF($I2872="","-",_xlfn.XLOOKUP($I2872,'CC.Meta'!$A:$A,'CC.Meta'!$D:$D,"-",0,1))</f>
        <v>-</v>
      </c>
      <c r="K2872" s="302"/>
      <c r="L2872" s="146" t="str">
        <f>IF($K2872="","-",_xlfn.XLOOKUP($K2872,Obj.Meta!$A:$A,Obj.Meta!$D:$D,"-",0,1))</f>
        <v>-</v>
      </c>
      <c r="M2872" s="300" t="str">
        <f>IF($K2872="","-",_xlfn.XLOOKUP($K2872,Obj.Meta!$A:$A,Obj.Meta!$F:$F,"-",0,1))</f>
        <v>-</v>
      </c>
      <c r="N2872" s="337" t="str">
        <f t="shared" si="89"/>
        <v>---</v>
      </c>
      <c r="O2872" s="333"/>
      <c r="P2872" s="54"/>
      <c r="Q2872" s="52"/>
      <c r="R2872" s="34"/>
      <c r="S2872" s="53"/>
      <c r="T2872" s="208"/>
      <c r="U2872" s="726"/>
      <c r="V2872" s="206"/>
      <c r="W2872" s="206"/>
      <c r="X2872" s="678"/>
      <c r="Y2872" s="34"/>
      <c r="Z2872" s="610"/>
      <c r="AA2872" s="608"/>
    </row>
    <row r="2873" spans="1:27">
      <c r="A2873" s="145" t="str">
        <f t="shared" si="88"/>
        <v>-</v>
      </c>
      <c r="B2873" s="146" t="str">
        <f>_xlfn.XLOOKUP($A2873,Dept.Meta!$A:$A,Dept.Meta!$F:$F,"-",0,1)</f>
        <v>-</v>
      </c>
      <c r="C2873" s="629" t="str">
        <f>_xlfn.XLOOKUP(_xlfn.CONCAT($G2873,"-",$I2873),Div.Meta!$H:$H,Div.Meta!$C:$C,"-",0,1)</f>
        <v>-</v>
      </c>
      <c r="D2873" s="302"/>
      <c r="E2873" s="146" t="str">
        <f>IF($D2873="","-",_xlfn.XLOOKUP($D2873,Fund.Meta!$A:$A,Fund.Meta!$D:$D,"-",0,1))</f>
        <v>-</v>
      </c>
      <c r="F2873" s="303" t="str">
        <f>IF($D2873="","-",_xlfn.XLOOKUP($D2873,Fund.Meta!$A:$A,Fund.Meta!$E:$E,"-",0,1))</f>
        <v>-</v>
      </c>
      <c r="G2873" s="334"/>
      <c r="H2873" s="303" t="str">
        <f>IF($G2873="","-",_xlfn.XLOOKUP($G2873,Appr.Meta!$A:$A,Appr.Meta!$D:$D,"-",0,1))</f>
        <v>-</v>
      </c>
      <c r="I2873" s="302"/>
      <c r="J2873" s="303" t="str">
        <f>IF($I2873="","-",_xlfn.XLOOKUP($I2873,'CC.Meta'!$A:$A,'CC.Meta'!$D:$D,"-",0,1))</f>
        <v>-</v>
      </c>
      <c r="K2873" s="302"/>
      <c r="L2873" s="146" t="str">
        <f>IF($K2873="","-",_xlfn.XLOOKUP($K2873,Obj.Meta!$A:$A,Obj.Meta!$D:$D,"-",0,1))</f>
        <v>-</v>
      </c>
      <c r="M2873" s="300" t="str">
        <f>IF($K2873="","-",_xlfn.XLOOKUP($K2873,Obj.Meta!$A:$A,Obj.Meta!$F:$F,"-",0,1))</f>
        <v>-</v>
      </c>
      <c r="N2873" s="337" t="str">
        <f t="shared" si="89"/>
        <v>---</v>
      </c>
      <c r="O2873" s="333"/>
      <c r="P2873" s="54"/>
      <c r="Q2873" s="52"/>
      <c r="R2873" s="34"/>
      <c r="S2873" s="53"/>
      <c r="T2873" s="208"/>
      <c r="U2873" s="726"/>
      <c r="V2873" s="206"/>
      <c r="W2873" s="206"/>
      <c r="X2873" s="678"/>
      <c r="Y2873" s="34"/>
      <c r="Z2873" s="610"/>
      <c r="AA2873" s="608"/>
    </row>
    <row r="2874" spans="1:27">
      <c r="A2874" s="145" t="str">
        <f t="shared" si="88"/>
        <v>-</v>
      </c>
      <c r="B2874" s="146" t="str">
        <f>_xlfn.XLOOKUP($A2874,Dept.Meta!$A:$A,Dept.Meta!$F:$F,"-",0,1)</f>
        <v>-</v>
      </c>
      <c r="C2874" s="629" t="str">
        <f>_xlfn.XLOOKUP(_xlfn.CONCAT($G2874,"-",$I2874),Div.Meta!$H:$H,Div.Meta!$C:$C,"-",0,1)</f>
        <v>-</v>
      </c>
      <c r="D2874" s="302"/>
      <c r="E2874" s="146" t="str">
        <f>IF($D2874="","-",_xlfn.XLOOKUP($D2874,Fund.Meta!$A:$A,Fund.Meta!$D:$D,"-",0,1))</f>
        <v>-</v>
      </c>
      <c r="F2874" s="303" t="str">
        <f>IF($D2874="","-",_xlfn.XLOOKUP($D2874,Fund.Meta!$A:$A,Fund.Meta!$E:$E,"-",0,1))</f>
        <v>-</v>
      </c>
      <c r="G2874" s="334"/>
      <c r="H2874" s="303" t="str">
        <f>IF($G2874="","-",_xlfn.XLOOKUP($G2874,Appr.Meta!$A:$A,Appr.Meta!$D:$D,"-",0,1))</f>
        <v>-</v>
      </c>
      <c r="I2874" s="302"/>
      <c r="J2874" s="303" t="str">
        <f>IF($I2874="","-",_xlfn.XLOOKUP($I2874,'CC.Meta'!$A:$A,'CC.Meta'!$D:$D,"-",0,1))</f>
        <v>-</v>
      </c>
      <c r="K2874" s="302"/>
      <c r="L2874" s="146" t="str">
        <f>IF($K2874="","-",_xlfn.XLOOKUP($K2874,Obj.Meta!$A:$A,Obj.Meta!$D:$D,"-",0,1))</f>
        <v>-</v>
      </c>
      <c r="M2874" s="300" t="str">
        <f>IF($K2874="","-",_xlfn.XLOOKUP($K2874,Obj.Meta!$A:$A,Obj.Meta!$F:$F,"-",0,1))</f>
        <v>-</v>
      </c>
      <c r="N2874" s="337" t="str">
        <f t="shared" si="89"/>
        <v>---</v>
      </c>
      <c r="O2874" s="333"/>
      <c r="P2874" s="54"/>
      <c r="Q2874" s="52"/>
      <c r="R2874" s="34"/>
      <c r="S2874" s="53"/>
      <c r="T2874" s="208"/>
      <c r="U2874" s="726"/>
      <c r="V2874" s="206"/>
      <c r="W2874" s="206"/>
      <c r="X2874" s="678"/>
      <c r="Y2874" s="34"/>
      <c r="Z2874" s="610"/>
      <c r="AA2874" s="608"/>
    </row>
    <row r="2875" spans="1:27">
      <c r="A2875" s="145" t="str">
        <f t="shared" si="88"/>
        <v>-</v>
      </c>
      <c r="B2875" s="146" t="str">
        <f>_xlfn.XLOOKUP($A2875,Dept.Meta!$A:$A,Dept.Meta!$F:$F,"-",0,1)</f>
        <v>-</v>
      </c>
      <c r="C2875" s="629" t="str">
        <f>_xlfn.XLOOKUP(_xlfn.CONCAT($G2875,"-",$I2875),Div.Meta!$H:$H,Div.Meta!$C:$C,"-",0,1)</f>
        <v>-</v>
      </c>
      <c r="D2875" s="302"/>
      <c r="E2875" s="146" t="str">
        <f>IF($D2875="","-",_xlfn.XLOOKUP($D2875,Fund.Meta!$A:$A,Fund.Meta!$D:$D,"-",0,1))</f>
        <v>-</v>
      </c>
      <c r="F2875" s="303" t="str">
        <f>IF($D2875="","-",_xlfn.XLOOKUP($D2875,Fund.Meta!$A:$A,Fund.Meta!$E:$E,"-",0,1))</f>
        <v>-</v>
      </c>
      <c r="G2875" s="334"/>
      <c r="H2875" s="303" t="str">
        <f>IF($G2875="","-",_xlfn.XLOOKUP($G2875,Appr.Meta!$A:$A,Appr.Meta!$D:$D,"-",0,1))</f>
        <v>-</v>
      </c>
      <c r="I2875" s="302"/>
      <c r="J2875" s="303" t="str">
        <f>IF($I2875="","-",_xlfn.XLOOKUP($I2875,'CC.Meta'!$A:$A,'CC.Meta'!$D:$D,"-",0,1))</f>
        <v>-</v>
      </c>
      <c r="K2875" s="302"/>
      <c r="L2875" s="146" t="str">
        <f>IF($K2875="","-",_xlfn.XLOOKUP($K2875,Obj.Meta!$A:$A,Obj.Meta!$D:$D,"-",0,1))</f>
        <v>-</v>
      </c>
      <c r="M2875" s="300" t="str">
        <f>IF($K2875="","-",_xlfn.XLOOKUP($K2875,Obj.Meta!$A:$A,Obj.Meta!$F:$F,"-",0,1))</f>
        <v>-</v>
      </c>
      <c r="N2875" s="337" t="str">
        <f t="shared" si="89"/>
        <v>---</v>
      </c>
      <c r="O2875" s="333"/>
      <c r="P2875" s="54"/>
      <c r="Q2875" s="52"/>
      <c r="R2875" s="34"/>
      <c r="S2875" s="53"/>
      <c r="T2875" s="208"/>
      <c r="U2875" s="726"/>
      <c r="V2875" s="206"/>
      <c r="W2875" s="206"/>
      <c r="X2875" s="678"/>
      <c r="Y2875" s="34"/>
      <c r="Z2875" s="610"/>
      <c r="AA2875" s="608"/>
    </row>
    <row r="2876" spans="1:27">
      <c r="A2876" s="145" t="str">
        <f t="shared" si="88"/>
        <v>-</v>
      </c>
      <c r="B2876" s="146" t="str">
        <f>_xlfn.XLOOKUP($A2876,Dept.Meta!$A:$A,Dept.Meta!$F:$F,"-",0,1)</f>
        <v>-</v>
      </c>
      <c r="C2876" s="629" t="str">
        <f>_xlfn.XLOOKUP(_xlfn.CONCAT($G2876,"-",$I2876),Div.Meta!$H:$H,Div.Meta!$C:$C,"-",0,1)</f>
        <v>-</v>
      </c>
      <c r="D2876" s="302"/>
      <c r="E2876" s="146" t="str">
        <f>IF($D2876="","-",_xlfn.XLOOKUP($D2876,Fund.Meta!$A:$A,Fund.Meta!$D:$D,"-",0,1))</f>
        <v>-</v>
      </c>
      <c r="F2876" s="303" t="str">
        <f>IF($D2876="","-",_xlfn.XLOOKUP($D2876,Fund.Meta!$A:$A,Fund.Meta!$E:$E,"-",0,1))</f>
        <v>-</v>
      </c>
      <c r="G2876" s="334"/>
      <c r="H2876" s="303" t="str">
        <f>IF($G2876="","-",_xlfn.XLOOKUP($G2876,Appr.Meta!$A:$A,Appr.Meta!$D:$D,"-",0,1))</f>
        <v>-</v>
      </c>
      <c r="I2876" s="302"/>
      <c r="J2876" s="303" t="str">
        <f>IF($I2876="","-",_xlfn.XLOOKUP($I2876,'CC.Meta'!$A:$A,'CC.Meta'!$D:$D,"-",0,1))</f>
        <v>-</v>
      </c>
      <c r="K2876" s="302"/>
      <c r="L2876" s="146" t="str">
        <f>IF($K2876="","-",_xlfn.XLOOKUP($K2876,Obj.Meta!$A:$A,Obj.Meta!$D:$D,"-",0,1))</f>
        <v>-</v>
      </c>
      <c r="M2876" s="300" t="str">
        <f>IF($K2876="","-",_xlfn.XLOOKUP($K2876,Obj.Meta!$A:$A,Obj.Meta!$F:$F,"-",0,1))</f>
        <v>-</v>
      </c>
      <c r="N2876" s="337" t="str">
        <f t="shared" si="89"/>
        <v>---</v>
      </c>
      <c r="O2876" s="333"/>
      <c r="P2876" s="54"/>
      <c r="Q2876" s="52"/>
      <c r="R2876" s="34"/>
      <c r="S2876" s="53"/>
      <c r="T2876" s="208"/>
      <c r="U2876" s="726"/>
      <c r="V2876" s="206"/>
      <c r="W2876" s="206"/>
      <c r="X2876" s="678"/>
      <c r="Y2876" s="34"/>
      <c r="Z2876" s="610"/>
      <c r="AA2876" s="608"/>
    </row>
    <row r="2877" spans="1:27">
      <c r="A2877" s="145" t="str">
        <f t="shared" si="88"/>
        <v>-</v>
      </c>
      <c r="B2877" s="146" t="str">
        <f>_xlfn.XLOOKUP($A2877,Dept.Meta!$A:$A,Dept.Meta!$F:$F,"-",0,1)</f>
        <v>-</v>
      </c>
      <c r="C2877" s="629" t="str">
        <f>_xlfn.XLOOKUP(_xlfn.CONCAT($G2877,"-",$I2877),Div.Meta!$H:$H,Div.Meta!$C:$C,"-",0,1)</f>
        <v>-</v>
      </c>
      <c r="D2877" s="302"/>
      <c r="E2877" s="146" t="str">
        <f>IF($D2877="","-",_xlfn.XLOOKUP($D2877,Fund.Meta!$A:$A,Fund.Meta!$D:$D,"-",0,1))</f>
        <v>-</v>
      </c>
      <c r="F2877" s="303" t="str">
        <f>IF($D2877="","-",_xlfn.XLOOKUP($D2877,Fund.Meta!$A:$A,Fund.Meta!$E:$E,"-",0,1))</f>
        <v>-</v>
      </c>
      <c r="G2877" s="334"/>
      <c r="H2877" s="303" t="str">
        <f>IF($G2877="","-",_xlfn.XLOOKUP($G2877,Appr.Meta!$A:$A,Appr.Meta!$D:$D,"-",0,1))</f>
        <v>-</v>
      </c>
      <c r="I2877" s="302"/>
      <c r="J2877" s="303" t="str">
        <f>IF($I2877="","-",_xlfn.XLOOKUP($I2877,'CC.Meta'!$A:$A,'CC.Meta'!$D:$D,"-",0,1))</f>
        <v>-</v>
      </c>
      <c r="K2877" s="302"/>
      <c r="L2877" s="146" t="str">
        <f>IF($K2877="","-",_xlfn.XLOOKUP($K2877,Obj.Meta!$A:$A,Obj.Meta!$D:$D,"-",0,1))</f>
        <v>-</v>
      </c>
      <c r="M2877" s="300" t="str">
        <f>IF($K2877="","-",_xlfn.XLOOKUP($K2877,Obj.Meta!$A:$A,Obj.Meta!$F:$F,"-",0,1))</f>
        <v>-</v>
      </c>
      <c r="N2877" s="337" t="str">
        <f t="shared" si="89"/>
        <v>---</v>
      </c>
      <c r="O2877" s="333"/>
      <c r="P2877" s="54"/>
      <c r="Q2877" s="52"/>
      <c r="R2877" s="34"/>
      <c r="S2877" s="53"/>
      <c r="T2877" s="208"/>
      <c r="U2877" s="726"/>
      <c r="V2877" s="206"/>
      <c r="W2877" s="206"/>
      <c r="X2877" s="678"/>
      <c r="Y2877" s="34"/>
      <c r="Z2877" s="610"/>
      <c r="AA2877" s="608"/>
    </row>
    <row r="2878" spans="1:27">
      <c r="A2878" s="145" t="str">
        <f t="shared" si="88"/>
        <v>-</v>
      </c>
      <c r="B2878" s="146" t="str">
        <f>_xlfn.XLOOKUP($A2878,Dept.Meta!$A:$A,Dept.Meta!$F:$F,"-",0,1)</f>
        <v>-</v>
      </c>
      <c r="C2878" s="629" t="str">
        <f>_xlfn.XLOOKUP(_xlfn.CONCAT($G2878,"-",$I2878),Div.Meta!$H:$H,Div.Meta!$C:$C,"-",0,1)</f>
        <v>-</v>
      </c>
      <c r="D2878" s="302"/>
      <c r="E2878" s="146" t="str">
        <f>IF($D2878="","-",_xlfn.XLOOKUP($D2878,Fund.Meta!$A:$A,Fund.Meta!$D:$D,"-",0,1))</f>
        <v>-</v>
      </c>
      <c r="F2878" s="303" t="str">
        <f>IF($D2878="","-",_xlfn.XLOOKUP($D2878,Fund.Meta!$A:$A,Fund.Meta!$E:$E,"-",0,1))</f>
        <v>-</v>
      </c>
      <c r="G2878" s="334"/>
      <c r="H2878" s="303" t="str">
        <f>IF($G2878="","-",_xlfn.XLOOKUP($G2878,Appr.Meta!$A:$A,Appr.Meta!$D:$D,"-",0,1))</f>
        <v>-</v>
      </c>
      <c r="I2878" s="302"/>
      <c r="J2878" s="303" t="str">
        <f>IF($I2878="","-",_xlfn.XLOOKUP($I2878,'CC.Meta'!$A:$A,'CC.Meta'!$D:$D,"-",0,1))</f>
        <v>-</v>
      </c>
      <c r="K2878" s="302"/>
      <c r="L2878" s="146" t="str">
        <f>IF($K2878="","-",_xlfn.XLOOKUP($K2878,Obj.Meta!$A:$A,Obj.Meta!$D:$D,"-",0,1))</f>
        <v>-</v>
      </c>
      <c r="M2878" s="300" t="str">
        <f>IF($K2878="","-",_xlfn.XLOOKUP($K2878,Obj.Meta!$A:$A,Obj.Meta!$F:$F,"-",0,1))</f>
        <v>-</v>
      </c>
      <c r="N2878" s="337" t="str">
        <f t="shared" si="89"/>
        <v>---</v>
      </c>
      <c r="O2878" s="333"/>
      <c r="P2878" s="54"/>
      <c r="Q2878" s="52"/>
      <c r="R2878" s="34"/>
      <c r="S2878" s="53"/>
      <c r="T2878" s="208"/>
      <c r="U2878" s="726"/>
      <c r="V2878" s="206"/>
      <c r="W2878" s="206"/>
      <c r="X2878" s="678"/>
      <c r="Y2878" s="34"/>
      <c r="Z2878" s="610"/>
      <c r="AA2878" s="608"/>
    </row>
    <row r="2879" spans="1:27">
      <c r="A2879" s="145" t="str">
        <f t="shared" si="88"/>
        <v>-</v>
      </c>
      <c r="B2879" s="146" t="str">
        <f>_xlfn.XLOOKUP($A2879,Dept.Meta!$A:$A,Dept.Meta!$F:$F,"-",0,1)</f>
        <v>-</v>
      </c>
      <c r="C2879" s="629" t="str">
        <f>_xlfn.XLOOKUP(_xlfn.CONCAT($G2879,"-",$I2879),Div.Meta!$H:$H,Div.Meta!$C:$C,"-",0,1)</f>
        <v>-</v>
      </c>
      <c r="D2879" s="302"/>
      <c r="E2879" s="146" t="str">
        <f>IF($D2879="","-",_xlfn.XLOOKUP($D2879,Fund.Meta!$A:$A,Fund.Meta!$D:$D,"-",0,1))</f>
        <v>-</v>
      </c>
      <c r="F2879" s="303" t="str">
        <f>IF($D2879="","-",_xlfn.XLOOKUP($D2879,Fund.Meta!$A:$A,Fund.Meta!$E:$E,"-",0,1))</f>
        <v>-</v>
      </c>
      <c r="G2879" s="334"/>
      <c r="H2879" s="303" t="str">
        <f>IF($G2879="","-",_xlfn.XLOOKUP($G2879,Appr.Meta!$A:$A,Appr.Meta!$D:$D,"-",0,1))</f>
        <v>-</v>
      </c>
      <c r="I2879" s="302"/>
      <c r="J2879" s="303" t="str">
        <f>IF($I2879="","-",_xlfn.XLOOKUP($I2879,'CC.Meta'!$A:$A,'CC.Meta'!$D:$D,"-",0,1))</f>
        <v>-</v>
      </c>
      <c r="K2879" s="302"/>
      <c r="L2879" s="146" t="str">
        <f>IF($K2879="","-",_xlfn.XLOOKUP($K2879,Obj.Meta!$A:$A,Obj.Meta!$D:$D,"-",0,1))</f>
        <v>-</v>
      </c>
      <c r="M2879" s="300" t="str">
        <f>IF($K2879="","-",_xlfn.XLOOKUP($K2879,Obj.Meta!$A:$A,Obj.Meta!$F:$F,"-",0,1))</f>
        <v>-</v>
      </c>
      <c r="N2879" s="337" t="str">
        <f t="shared" si="89"/>
        <v>---</v>
      </c>
      <c r="O2879" s="333"/>
      <c r="P2879" s="54"/>
      <c r="Q2879" s="52"/>
      <c r="R2879" s="34"/>
      <c r="S2879" s="53"/>
      <c r="T2879" s="208"/>
      <c r="U2879" s="726"/>
      <c r="V2879" s="206"/>
      <c r="W2879" s="206"/>
      <c r="X2879" s="678"/>
      <c r="Y2879" s="34"/>
      <c r="Z2879" s="610"/>
      <c r="AA2879" s="608"/>
    </row>
    <row r="2880" spans="1:27">
      <c r="A2880" s="145" t="str">
        <f t="shared" si="88"/>
        <v>-</v>
      </c>
      <c r="B2880" s="146" t="str">
        <f>_xlfn.XLOOKUP($A2880,Dept.Meta!$A:$A,Dept.Meta!$F:$F,"-",0,1)</f>
        <v>-</v>
      </c>
      <c r="C2880" s="629" t="str">
        <f>_xlfn.XLOOKUP(_xlfn.CONCAT($G2880,"-",$I2880),Div.Meta!$H:$H,Div.Meta!$C:$C,"-",0,1)</f>
        <v>-</v>
      </c>
      <c r="D2880" s="302"/>
      <c r="E2880" s="146" t="str">
        <f>IF($D2880="","-",_xlfn.XLOOKUP($D2880,Fund.Meta!$A:$A,Fund.Meta!$D:$D,"-",0,1))</f>
        <v>-</v>
      </c>
      <c r="F2880" s="303" t="str">
        <f>IF($D2880="","-",_xlfn.XLOOKUP($D2880,Fund.Meta!$A:$A,Fund.Meta!$E:$E,"-",0,1))</f>
        <v>-</v>
      </c>
      <c r="G2880" s="334"/>
      <c r="H2880" s="303" t="str">
        <f>IF($G2880="","-",_xlfn.XLOOKUP($G2880,Appr.Meta!$A:$A,Appr.Meta!$D:$D,"-",0,1))</f>
        <v>-</v>
      </c>
      <c r="I2880" s="302"/>
      <c r="J2880" s="303" t="str">
        <f>IF($I2880="","-",_xlfn.XLOOKUP($I2880,'CC.Meta'!$A:$A,'CC.Meta'!$D:$D,"-",0,1))</f>
        <v>-</v>
      </c>
      <c r="K2880" s="302"/>
      <c r="L2880" s="146" t="str">
        <f>IF($K2880="","-",_xlfn.XLOOKUP($K2880,Obj.Meta!$A:$A,Obj.Meta!$D:$D,"-",0,1))</f>
        <v>-</v>
      </c>
      <c r="M2880" s="300" t="str">
        <f>IF($K2880="","-",_xlfn.XLOOKUP($K2880,Obj.Meta!$A:$A,Obj.Meta!$F:$F,"-",0,1))</f>
        <v>-</v>
      </c>
      <c r="N2880" s="337" t="str">
        <f t="shared" si="89"/>
        <v>---</v>
      </c>
      <c r="O2880" s="333"/>
      <c r="P2880" s="54"/>
      <c r="Q2880" s="52"/>
      <c r="R2880" s="34"/>
      <c r="S2880" s="53"/>
      <c r="T2880" s="208"/>
      <c r="U2880" s="726"/>
      <c r="V2880" s="206"/>
      <c r="W2880" s="206"/>
      <c r="X2880" s="678"/>
      <c r="Y2880" s="34"/>
      <c r="Z2880" s="610"/>
      <c r="AA2880" s="608"/>
    </row>
    <row r="2881" spans="1:27">
      <c r="A2881" s="145" t="str">
        <f t="shared" si="88"/>
        <v>-</v>
      </c>
      <c r="B2881" s="146" t="str">
        <f>_xlfn.XLOOKUP($A2881,Dept.Meta!$A:$A,Dept.Meta!$F:$F,"-",0,1)</f>
        <v>-</v>
      </c>
      <c r="C2881" s="629" t="str">
        <f>_xlfn.XLOOKUP(_xlfn.CONCAT($G2881,"-",$I2881),Div.Meta!$H:$H,Div.Meta!$C:$C,"-",0,1)</f>
        <v>-</v>
      </c>
      <c r="D2881" s="302"/>
      <c r="E2881" s="146" t="str">
        <f>IF($D2881="","-",_xlfn.XLOOKUP($D2881,Fund.Meta!$A:$A,Fund.Meta!$D:$D,"-",0,1))</f>
        <v>-</v>
      </c>
      <c r="F2881" s="303" t="str">
        <f>IF($D2881="","-",_xlfn.XLOOKUP($D2881,Fund.Meta!$A:$A,Fund.Meta!$E:$E,"-",0,1))</f>
        <v>-</v>
      </c>
      <c r="G2881" s="334"/>
      <c r="H2881" s="303" t="str">
        <f>IF($G2881="","-",_xlfn.XLOOKUP($G2881,Appr.Meta!$A:$A,Appr.Meta!$D:$D,"-",0,1))</f>
        <v>-</v>
      </c>
      <c r="I2881" s="302"/>
      <c r="J2881" s="303" t="str">
        <f>IF($I2881="","-",_xlfn.XLOOKUP($I2881,'CC.Meta'!$A:$A,'CC.Meta'!$D:$D,"-",0,1))</f>
        <v>-</v>
      </c>
      <c r="K2881" s="302"/>
      <c r="L2881" s="146" t="str">
        <f>IF($K2881="","-",_xlfn.XLOOKUP($K2881,Obj.Meta!$A:$A,Obj.Meta!$D:$D,"-",0,1))</f>
        <v>-</v>
      </c>
      <c r="M2881" s="300" t="str">
        <f>IF($K2881="","-",_xlfn.XLOOKUP($K2881,Obj.Meta!$A:$A,Obj.Meta!$F:$F,"-",0,1))</f>
        <v>-</v>
      </c>
      <c r="N2881" s="337" t="str">
        <f t="shared" si="89"/>
        <v>---</v>
      </c>
      <c r="O2881" s="333"/>
      <c r="P2881" s="54"/>
      <c r="Q2881" s="52"/>
      <c r="R2881" s="34"/>
      <c r="S2881" s="53"/>
      <c r="T2881" s="208"/>
      <c r="U2881" s="726"/>
      <c r="V2881" s="206"/>
      <c r="W2881" s="206"/>
      <c r="X2881" s="678"/>
      <c r="Y2881" s="34"/>
      <c r="Z2881" s="610"/>
      <c r="AA2881" s="608"/>
    </row>
    <row r="2882" spans="1:27">
      <c r="A2882" s="145" t="str">
        <f t="shared" si="88"/>
        <v>-</v>
      </c>
      <c r="B2882" s="146" t="str">
        <f>_xlfn.XLOOKUP($A2882,Dept.Meta!$A:$A,Dept.Meta!$F:$F,"-",0,1)</f>
        <v>-</v>
      </c>
      <c r="C2882" s="629" t="str">
        <f>_xlfn.XLOOKUP(_xlfn.CONCAT($G2882,"-",$I2882),Div.Meta!$H:$H,Div.Meta!$C:$C,"-",0,1)</f>
        <v>-</v>
      </c>
      <c r="D2882" s="302"/>
      <c r="E2882" s="146" t="str">
        <f>IF($D2882="","-",_xlfn.XLOOKUP($D2882,Fund.Meta!$A:$A,Fund.Meta!$D:$D,"-",0,1))</f>
        <v>-</v>
      </c>
      <c r="F2882" s="303" t="str">
        <f>IF($D2882="","-",_xlfn.XLOOKUP($D2882,Fund.Meta!$A:$A,Fund.Meta!$E:$E,"-",0,1))</f>
        <v>-</v>
      </c>
      <c r="G2882" s="334"/>
      <c r="H2882" s="303" t="str">
        <f>IF($G2882="","-",_xlfn.XLOOKUP($G2882,Appr.Meta!$A:$A,Appr.Meta!$D:$D,"-",0,1))</f>
        <v>-</v>
      </c>
      <c r="I2882" s="302"/>
      <c r="J2882" s="303" t="str">
        <f>IF($I2882="","-",_xlfn.XLOOKUP($I2882,'CC.Meta'!$A:$A,'CC.Meta'!$D:$D,"-",0,1))</f>
        <v>-</v>
      </c>
      <c r="K2882" s="302"/>
      <c r="L2882" s="146" t="str">
        <f>IF($K2882="","-",_xlfn.XLOOKUP($K2882,Obj.Meta!$A:$A,Obj.Meta!$D:$D,"-",0,1))</f>
        <v>-</v>
      </c>
      <c r="M2882" s="300" t="str">
        <f>IF($K2882="","-",_xlfn.XLOOKUP($K2882,Obj.Meta!$A:$A,Obj.Meta!$F:$F,"-",0,1))</f>
        <v>-</v>
      </c>
      <c r="N2882" s="337" t="str">
        <f t="shared" si="89"/>
        <v>---</v>
      </c>
      <c r="O2882" s="333"/>
      <c r="P2882" s="54"/>
      <c r="Q2882" s="52"/>
      <c r="R2882" s="34"/>
      <c r="S2882" s="53"/>
      <c r="T2882" s="208"/>
      <c r="U2882" s="726"/>
      <c r="V2882" s="206"/>
      <c r="W2882" s="206"/>
      <c r="X2882" s="678"/>
      <c r="Y2882" s="34"/>
      <c r="Z2882" s="610"/>
      <c r="AA2882" s="608"/>
    </row>
    <row r="2883" spans="1:27">
      <c r="A2883" s="145" t="str">
        <f t="shared" si="88"/>
        <v>-</v>
      </c>
      <c r="B2883" s="146" t="str">
        <f>_xlfn.XLOOKUP($A2883,Dept.Meta!$A:$A,Dept.Meta!$F:$F,"-",0,1)</f>
        <v>-</v>
      </c>
      <c r="C2883" s="629" t="str">
        <f>_xlfn.XLOOKUP(_xlfn.CONCAT($G2883,"-",$I2883),Div.Meta!$H:$H,Div.Meta!$C:$C,"-",0,1)</f>
        <v>-</v>
      </c>
      <c r="D2883" s="302"/>
      <c r="E2883" s="146" t="str">
        <f>IF($D2883="","-",_xlfn.XLOOKUP($D2883,Fund.Meta!$A:$A,Fund.Meta!$D:$D,"-",0,1))</f>
        <v>-</v>
      </c>
      <c r="F2883" s="303" t="str">
        <f>IF($D2883="","-",_xlfn.XLOOKUP($D2883,Fund.Meta!$A:$A,Fund.Meta!$E:$E,"-",0,1))</f>
        <v>-</v>
      </c>
      <c r="G2883" s="334"/>
      <c r="H2883" s="303" t="str">
        <f>IF($G2883="","-",_xlfn.XLOOKUP($G2883,Appr.Meta!$A:$A,Appr.Meta!$D:$D,"-",0,1))</f>
        <v>-</v>
      </c>
      <c r="I2883" s="302"/>
      <c r="J2883" s="303" t="str">
        <f>IF($I2883="","-",_xlfn.XLOOKUP($I2883,'CC.Meta'!$A:$A,'CC.Meta'!$D:$D,"-",0,1))</f>
        <v>-</v>
      </c>
      <c r="K2883" s="302"/>
      <c r="L2883" s="146" t="str">
        <f>IF($K2883="","-",_xlfn.XLOOKUP($K2883,Obj.Meta!$A:$A,Obj.Meta!$D:$D,"-",0,1))</f>
        <v>-</v>
      </c>
      <c r="M2883" s="300" t="str">
        <f>IF($K2883="","-",_xlfn.XLOOKUP($K2883,Obj.Meta!$A:$A,Obj.Meta!$F:$F,"-",0,1))</f>
        <v>-</v>
      </c>
      <c r="N2883" s="337" t="str">
        <f t="shared" si="89"/>
        <v>---</v>
      </c>
      <c r="O2883" s="333"/>
      <c r="P2883" s="54"/>
      <c r="Q2883" s="52"/>
      <c r="R2883" s="34"/>
      <c r="S2883" s="53"/>
      <c r="T2883" s="208"/>
      <c r="U2883" s="726"/>
      <c r="V2883" s="206"/>
      <c r="W2883" s="206"/>
      <c r="X2883" s="678"/>
      <c r="Y2883" s="34"/>
      <c r="Z2883" s="610"/>
      <c r="AA2883" s="608"/>
    </row>
    <row r="2884" spans="1:27">
      <c r="A2884" s="145" t="str">
        <f t="shared" si="88"/>
        <v>-</v>
      </c>
      <c r="B2884" s="146" t="str">
        <f>_xlfn.XLOOKUP($A2884,Dept.Meta!$A:$A,Dept.Meta!$F:$F,"-",0,1)</f>
        <v>-</v>
      </c>
      <c r="C2884" s="629" t="str">
        <f>_xlfn.XLOOKUP(_xlfn.CONCAT($G2884,"-",$I2884),Div.Meta!$H:$H,Div.Meta!$C:$C,"-",0,1)</f>
        <v>-</v>
      </c>
      <c r="D2884" s="302"/>
      <c r="E2884" s="146" t="str">
        <f>IF($D2884="","-",_xlfn.XLOOKUP($D2884,Fund.Meta!$A:$A,Fund.Meta!$D:$D,"-",0,1))</f>
        <v>-</v>
      </c>
      <c r="F2884" s="303" t="str">
        <f>IF($D2884="","-",_xlfn.XLOOKUP($D2884,Fund.Meta!$A:$A,Fund.Meta!$E:$E,"-",0,1))</f>
        <v>-</v>
      </c>
      <c r="G2884" s="334"/>
      <c r="H2884" s="303" t="str">
        <f>IF($G2884="","-",_xlfn.XLOOKUP($G2884,Appr.Meta!$A:$A,Appr.Meta!$D:$D,"-",0,1))</f>
        <v>-</v>
      </c>
      <c r="I2884" s="302"/>
      <c r="J2884" s="303" t="str">
        <f>IF($I2884="","-",_xlfn.XLOOKUP($I2884,'CC.Meta'!$A:$A,'CC.Meta'!$D:$D,"-",0,1))</f>
        <v>-</v>
      </c>
      <c r="K2884" s="302"/>
      <c r="L2884" s="146" t="str">
        <f>IF($K2884="","-",_xlfn.XLOOKUP($K2884,Obj.Meta!$A:$A,Obj.Meta!$D:$D,"-",0,1))</f>
        <v>-</v>
      </c>
      <c r="M2884" s="300" t="str">
        <f>IF($K2884="","-",_xlfn.XLOOKUP($K2884,Obj.Meta!$A:$A,Obj.Meta!$F:$F,"-",0,1))</f>
        <v>-</v>
      </c>
      <c r="N2884" s="337" t="str">
        <f t="shared" si="89"/>
        <v>---</v>
      </c>
      <c r="O2884" s="333"/>
      <c r="P2884" s="54"/>
      <c r="Q2884" s="52"/>
      <c r="R2884" s="34"/>
      <c r="S2884" s="53"/>
      <c r="T2884" s="208"/>
      <c r="U2884" s="726"/>
      <c r="V2884" s="206"/>
      <c r="W2884" s="206"/>
      <c r="X2884" s="678"/>
      <c r="Y2884" s="34"/>
      <c r="Z2884" s="610"/>
      <c r="AA2884" s="608"/>
    </row>
    <row r="2885" spans="1:27">
      <c r="A2885" s="145" t="str">
        <f t="shared" si="88"/>
        <v>-</v>
      </c>
      <c r="B2885" s="146" t="str">
        <f>_xlfn.XLOOKUP($A2885,Dept.Meta!$A:$A,Dept.Meta!$F:$F,"-",0,1)</f>
        <v>-</v>
      </c>
      <c r="C2885" s="629" t="str">
        <f>_xlfn.XLOOKUP(_xlfn.CONCAT($G2885,"-",$I2885),Div.Meta!$H:$H,Div.Meta!$C:$C,"-",0,1)</f>
        <v>-</v>
      </c>
      <c r="D2885" s="302"/>
      <c r="E2885" s="146" t="str">
        <f>IF($D2885="","-",_xlfn.XLOOKUP($D2885,Fund.Meta!$A:$A,Fund.Meta!$D:$D,"-",0,1))</f>
        <v>-</v>
      </c>
      <c r="F2885" s="303" t="str">
        <f>IF($D2885="","-",_xlfn.XLOOKUP($D2885,Fund.Meta!$A:$A,Fund.Meta!$E:$E,"-",0,1))</f>
        <v>-</v>
      </c>
      <c r="G2885" s="334"/>
      <c r="H2885" s="303" t="str">
        <f>IF($G2885="","-",_xlfn.XLOOKUP($G2885,Appr.Meta!$A:$A,Appr.Meta!$D:$D,"-",0,1))</f>
        <v>-</v>
      </c>
      <c r="I2885" s="302"/>
      <c r="J2885" s="303" t="str">
        <f>IF($I2885="","-",_xlfn.XLOOKUP($I2885,'CC.Meta'!$A:$A,'CC.Meta'!$D:$D,"-",0,1))</f>
        <v>-</v>
      </c>
      <c r="K2885" s="302"/>
      <c r="L2885" s="146" t="str">
        <f>IF($K2885="","-",_xlfn.XLOOKUP($K2885,Obj.Meta!$A:$A,Obj.Meta!$D:$D,"-",0,1))</f>
        <v>-</v>
      </c>
      <c r="M2885" s="300" t="str">
        <f>IF($K2885="","-",_xlfn.XLOOKUP($K2885,Obj.Meta!$A:$A,Obj.Meta!$F:$F,"-",0,1))</f>
        <v>-</v>
      </c>
      <c r="N2885" s="337" t="str">
        <f t="shared" si="89"/>
        <v>---</v>
      </c>
      <c r="O2885" s="333"/>
      <c r="P2885" s="54"/>
      <c r="Q2885" s="52"/>
      <c r="R2885" s="34"/>
      <c r="S2885" s="53"/>
      <c r="T2885" s="208"/>
      <c r="U2885" s="726"/>
      <c r="V2885" s="206"/>
      <c r="W2885" s="206"/>
      <c r="X2885" s="678"/>
      <c r="Y2885" s="34"/>
      <c r="Z2885" s="610"/>
      <c r="AA2885" s="608"/>
    </row>
    <row r="2886" spans="1:27">
      <c r="A2886" s="145" t="str">
        <f t="shared" si="88"/>
        <v>-</v>
      </c>
      <c r="B2886" s="146" t="str">
        <f>_xlfn.XLOOKUP($A2886,Dept.Meta!$A:$A,Dept.Meta!$F:$F,"-",0,1)</f>
        <v>-</v>
      </c>
      <c r="C2886" s="629" t="str">
        <f>_xlfn.XLOOKUP(_xlfn.CONCAT($G2886,"-",$I2886),Div.Meta!$H:$H,Div.Meta!$C:$C,"-",0,1)</f>
        <v>-</v>
      </c>
      <c r="D2886" s="302"/>
      <c r="E2886" s="146" t="str">
        <f>IF($D2886="","-",_xlfn.XLOOKUP($D2886,Fund.Meta!$A:$A,Fund.Meta!$D:$D,"-",0,1))</f>
        <v>-</v>
      </c>
      <c r="F2886" s="303" t="str">
        <f>IF($D2886="","-",_xlfn.XLOOKUP($D2886,Fund.Meta!$A:$A,Fund.Meta!$E:$E,"-",0,1))</f>
        <v>-</v>
      </c>
      <c r="G2886" s="334"/>
      <c r="H2886" s="303" t="str">
        <f>IF($G2886="","-",_xlfn.XLOOKUP($G2886,Appr.Meta!$A:$A,Appr.Meta!$D:$D,"-",0,1))</f>
        <v>-</v>
      </c>
      <c r="I2886" s="302"/>
      <c r="J2886" s="303" t="str">
        <f>IF($I2886="","-",_xlfn.XLOOKUP($I2886,'CC.Meta'!$A:$A,'CC.Meta'!$D:$D,"-",0,1))</f>
        <v>-</v>
      </c>
      <c r="K2886" s="302"/>
      <c r="L2886" s="146" t="str">
        <f>IF($K2886="","-",_xlfn.XLOOKUP($K2886,Obj.Meta!$A:$A,Obj.Meta!$D:$D,"-",0,1))</f>
        <v>-</v>
      </c>
      <c r="M2886" s="300" t="str">
        <f>IF($K2886="","-",_xlfn.XLOOKUP($K2886,Obj.Meta!$A:$A,Obj.Meta!$F:$F,"-",0,1))</f>
        <v>-</v>
      </c>
      <c r="N2886" s="337" t="str">
        <f t="shared" si="89"/>
        <v>---</v>
      </c>
      <c r="O2886" s="333"/>
      <c r="P2886" s="54"/>
      <c r="Q2886" s="52"/>
      <c r="R2886" s="34"/>
      <c r="S2886" s="53"/>
      <c r="T2886" s="208"/>
      <c r="U2886" s="726"/>
      <c r="V2886" s="206"/>
      <c r="W2886" s="206"/>
      <c r="X2886" s="678"/>
      <c r="Y2886" s="34"/>
      <c r="Z2886" s="610"/>
      <c r="AA2886" s="608"/>
    </row>
    <row r="2887" spans="1:27">
      <c r="A2887" s="145" t="str">
        <f t="shared" si="88"/>
        <v>-</v>
      </c>
      <c r="B2887" s="146" t="str">
        <f>_xlfn.XLOOKUP($A2887,Dept.Meta!$A:$A,Dept.Meta!$F:$F,"-",0,1)</f>
        <v>-</v>
      </c>
      <c r="C2887" s="629" t="str">
        <f>_xlfn.XLOOKUP(_xlfn.CONCAT($G2887,"-",$I2887),Div.Meta!$H:$H,Div.Meta!$C:$C,"-",0,1)</f>
        <v>-</v>
      </c>
      <c r="D2887" s="302"/>
      <c r="E2887" s="146" t="str">
        <f>IF($D2887="","-",_xlfn.XLOOKUP($D2887,Fund.Meta!$A:$A,Fund.Meta!$D:$D,"-",0,1))</f>
        <v>-</v>
      </c>
      <c r="F2887" s="303" t="str">
        <f>IF($D2887="","-",_xlfn.XLOOKUP($D2887,Fund.Meta!$A:$A,Fund.Meta!$E:$E,"-",0,1))</f>
        <v>-</v>
      </c>
      <c r="G2887" s="334"/>
      <c r="H2887" s="303" t="str">
        <f>IF($G2887="","-",_xlfn.XLOOKUP($G2887,Appr.Meta!$A:$A,Appr.Meta!$D:$D,"-",0,1))</f>
        <v>-</v>
      </c>
      <c r="I2887" s="302"/>
      <c r="J2887" s="303" t="str">
        <f>IF($I2887="","-",_xlfn.XLOOKUP($I2887,'CC.Meta'!$A:$A,'CC.Meta'!$D:$D,"-",0,1))</f>
        <v>-</v>
      </c>
      <c r="K2887" s="302"/>
      <c r="L2887" s="146" t="str">
        <f>IF($K2887="","-",_xlfn.XLOOKUP($K2887,Obj.Meta!$A:$A,Obj.Meta!$D:$D,"-",0,1))</f>
        <v>-</v>
      </c>
      <c r="M2887" s="300" t="str">
        <f>IF($K2887="","-",_xlfn.XLOOKUP($K2887,Obj.Meta!$A:$A,Obj.Meta!$F:$F,"-",0,1))</f>
        <v>-</v>
      </c>
      <c r="N2887" s="337" t="str">
        <f t="shared" si="89"/>
        <v>---</v>
      </c>
      <c r="O2887" s="333"/>
      <c r="P2887" s="54"/>
      <c r="Q2887" s="52"/>
      <c r="R2887" s="34"/>
      <c r="S2887" s="53"/>
      <c r="T2887" s="208"/>
      <c r="U2887" s="726"/>
      <c r="V2887" s="206"/>
      <c r="W2887" s="206"/>
      <c r="X2887" s="678"/>
      <c r="Y2887" s="34"/>
      <c r="Z2887" s="610"/>
      <c r="AA2887" s="608"/>
    </row>
    <row r="2888" spans="1:27">
      <c r="A2888" s="145" t="str">
        <f t="shared" si="88"/>
        <v>-</v>
      </c>
      <c r="B2888" s="146" t="str">
        <f>_xlfn.XLOOKUP($A2888,Dept.Meta!$A:$A,Dept.Meta!$F:$F,"-",0,1)</f>
        <v>-</v>
      </c>
      <c r="C2888" s="629" t="str">
        <f>_xlfn.XLOOKUP(_xlfn.CONCAT($G2888,"-",$I2888),Div.Meta!$H:$H,Div.Meta!$C:$C,"-",0,1)</f>
        <v>-</v>
      </c>
      <c r="D2888" s="302"/>
      <c r="E2888" s="146" t="str">
        <f>IF($D2888="","-",_xlfn.XLOOKUP($D2888,Fund.Meta!$A:$A,Fund.Meta!$D:$D,"-",0,1))</f>
        <v>-</v>
      </c>
      <c r="F2888" s="303" t="str">
        <f>IF($D2888="","-",_xlfn.XLOOKUP($D2888,Fund.Meta!$A:$A,Fund.Meta!$E:$E,"-",0,1))</f>
        <v>-</v>
      </c>
      <c r="G2888" s="334"/>
      <c r="H2888" s="303" t="str">
        <f>IF($G2888="","-",_xlfn.XLOOKUP($G2888,Appr.Meta!$A:$A,Appr.Meta!$D:$D,"-",0,1))</f>
        <v>-</v>
      </c>
      <c r="I2888" s="302"/>
      <c r="J2888" s="303" t="str">
        <f>IF($I2888="","-",_xlfn.XLOOKUP($I2888,'CC.Meta'!$A:$A,'CC.Meta'!$D:$D,"-",0,1))</f>
        <v>-</v>
      </c>
      <c r="K2888" s="302"/>
      <c r="L2888" s="146" t="str">
        <f>IF($K2888="","-",_xlfn.XLOOKUP($K2888,Obj.Meta!$A:$A,Obj.Meta!$D:$D,"-",0,1))</f>
        <v>-</v>
      </c>
      <c r="M2888" s="300" t="str">
        <f>IF($K2888="","-",_xlfn.XLOOKUP($K2888,Obj.Meta!$A:$A,Obj.Meta!$F:$F,"-",0,1))</f>
        <v>-</v>
      </c>
      <c r="N2888" s="337" t="str">
        <f t="shared" si="89"/>
        <v>---</v>
      </c>
      <c r="O2888" s="333"/>
      <c r="P2888" s="54"/>
      <c r="Q2888" s="52"/>
      <c r="R2888" s="34"/>
      <c r="S2888" s="53"/>
      <c r="T2888" s="208"/>
      <c r="U2888" s="726"/>
      <c r="V2888" s="206"/>
      <c r="W2888" s="206"/>
      <c r="X2888" s="678"/>
      <c r="Y2888" s="34"/>
      <c r="Z2888" s="610"/>
      <c r="AA2888" s="608"/>
    </row>
    <row r="2889" spans="1:27">
      <c r="A2889" s="145" t="str">
        <f t="shared" si="88"/>
        <v>-</v>
      </c>
      <c r="B2889" s="146" t="str">
        <f>_xlfn.XLOOKUP($A2889,Dept.Meta!$A:$A,Dept.Meta!$F:$F,"-",0,1)</f>
        <v>-</v>
      </c>
      <c r="C2889" s="629" t="str">
        <f>_xlfn.XLOOKUP(_xlfn.CONCAT($G2889,"-",$I2889),Div.Meta!$H:$H,Div.Meta!$C:$C,"-",0,1)</f>
        <v>-</v>
      </c>
      <c r="D2889" s="302"/>
      <c r="E2889" s="146" t="str">
        <f>IF($D2889="","-",_xlfn.XLOOKUP($D2889,Fund.Meta!$A:$A,Fund.Meta!$D:$D,"-",0,1))</f>
        <v>-</v>
      </c>
      <c r="F2889" s="303" t="str">
        <f>IF($D2889="","-",_xlfn.XLOOKUP($D2889,Fund.Meta!$A:$A,Fund.Meta!$E:$E,"-",0,1))</f>
        <v>-</v>
      </c>
      <c r="G2889" s="334"/>
      <c r="H2889" s="303" t="str">
        <f>IF($G2889="","-",_xlfn.XLOOKUP($G2889,Appr.Meta!$A:$A,Appr.Meta!$D:$D,"-",0,1))</f>
        <v>-</v>
      </c>
      <c r="I2889" s="302"/>
      <c r="J2889" s="303" t="str">
        <f>IF($I2889="","-",_xlfn.XLOOKUP($I2889,'CC.Meta'!$A:$A,'CC.Meta'!$D:$D,"-",0,1))</f>
        <v>-</v>
      </c>
      <c r="K2889" s="302"/>
      <c r="L2889" s="146" t="str">
        <f>IF($K2889="","-",_xlfn.XLOOKUP($K2889,Obj.Meta!$A:$A,Obj.Meta!$D:$D,"-",0,1))</f>
        <v>-</v>
      </c>
      <c r="M2889" s="300" t="str">
        <f>IF($K2889="","-",_xlfn.XLOOKUP($K2889,Obj.Meta!$A:$A,Obj.Meta!$F:$F,"-",0,1))</f>
        <v>-</v>
      </c>
      <c r="N2889" s="337" t="str">
        <f t="shared" si="89"/>
        <v>---</v>
      </c>
      <c r="O2889" s="333"/>
      <c r="P2889" s="54"/>
      <c r="Q2889" s="52"/>
      <c r="R2889" s="34"/>
      <c r="S2889" s="53"/>
      <c r="T2889" s="208"/>
      <c r="U2889" s="726"/>
      <c r="V2889" s="206"/>
      <c r="W2889" s="206"/>
      <c r="X2889" s="678"/>
      <c r="Y2889" s="34"/>
      <c r="Z2889" s="610"/>
      <c r="AA2889" s="608"/>
    </row>
    <row r="2890" spans="1:27">
      <c r="A2890" s="145" t="str">
        <f t="shared" si="88"/>
        <v>-</v>
      </c>
      <c r="B2890" s="146" t="str">
        <f>_xlfn.XLOOKUP($A2890,Dept.Meta!$A:$A,Dept.Meta!$F:$F,"-",0,1)</f>
        <v>-</v>
      </c>
      <c r="C2890" s="629" t="str">
        <f>_xlfn.XLOOKUP(_xlfn.CONCAT($G2890,"-",$I2890),Div.Meta!$H:$H,Div.Meta!$C:$C,"-",0,1)</f>
        <v>-</v>
      </c>
      <c r="D2890" s="302"/>
      <c r="E2890" s="146" t="str">
        <f>IF($D2890="","-",_xlfn.XLOOKUP($D2890,Fund.Meta!$A:$A,Fund.Meta!$D:$D,"-",0,1))</f>
        <v>-</v>
      </c>
      <c r="F2890" s="303" t="str">
        <f>IF($D2890="","-",_xlfn.XLOOKUP($D2890,Fund.Meta!$A:$A,Fund.Meta!$E:$E,"-",0,1))</f>
        <v>-</v>
      </c>
      <c r="G2890" s="334"/>
      <c r="H2890" s="303" t="str">
        <f>IF($G2890="","-",_xlfn.XLOOKUP($G2890,Appr.Meta!$A:$A,Appr.Meta!$D:$D,"-",0,1))</f>
        <v>-</v>
      </c>
      <c r="I2890" s="302"/>
      <c r="J2890" s="303" t="str">
        <f>IF($I2890="","-",_xlfn.XLOOKUP($I2890,'CC.Meta'!$A:$A,'CC.Meta'!$D:$D,"-",0,1))</f>
        <v>-</v>
      </c>
      <c r="K2890" s="302"/>
      <c r="L2890" s="146" t="str">
        <f>IF($K2890="","-",_xlfn.XLOOKUP($K2890,Obj.Meta!$A:$A,Obj.Meta!$D:$D,"-",0,1))</f>
        <v>-</v>
      </c>
      <c r="M2890" s="300" t="str">
        <f>IF($K2890="","-",_xlfn.XLOOKUP($K2890,Obj.Meta!$A:$A,Obj.Meta!$F:$F,"-",0,1))</f>
        <v>-</v>
      </c>
      <c r="N2890" s="337" t="str">
        <f t="shared" si="89"/>
        <v>---</v>
      </c>
      <c r="O2890" s="333"/>
      <c r="P2890" s="54"/>
      <c r="Q2890" s="52"/>
      <c r="R2890" s="34"/>
      <c r="S2890" s="53"/>
      <c r="T2890" s="208"/>
      <c r="U2890" s="726"/>
      <c r="V2890" s="206"/>
      <c r="W2890" s="206"/>
      <c r="X2890" s="678"/>
      <c r="Y2890" s="34"/>
      <c r="Z2890" s="610"/>
      <c r="AA2890" s="608"/>
    </row>
    <row r="2891" spans="1:27">
      <c r="A2891" s="145" t="str">
        <f t="shared" si="88"/>
        <v>-</v>
      </c>
      <c r="B2891" s="146" t="str">
        <f>_xlfn.XLOOKUP($A2891,Dept.Meta!$A:$A,Dept.Meta!$F:$F,"-",0,1)</f>
        <v>-</v>
      </c>
      <c r="C2891" s="629" t="str">
        <f>_xlfn.XLOOKUP(_xlfn.CONCAT($G2891,"-",$I2891),Div.Meta!$H:$H,Div.Meta!$C:$C,"-",0,1)</f>
        <v>-</v>
      </c>
      <c r="D2891" s="302"/>
      <c r="E2891" s="146" t="str">
        <f>IF($D2891="","-",_xlfn.XLOOKUP($D2891,Fund.Meta!$A:$A,Fund.Meta!$D:$D,"-",0,1))</f>
        <v>-</v>
      </c>
      <c r="F2891" s="303" t="str">
        <f>IF($D2891="","-",_xlfn.XLOOKUP($D2891,Fund.Meta!$A:$A,Fund.Meta!$E:$E,"-",0,1))</f>
        <v>-</v>
      </c>
      <c r="G2891" s="334"/>
      <c r="H2891" s="303" t="str">
        <f>IF($G2891="","-",_xlfn.XLOOKUP($G2891,Appr.Meta!$A:$A,Appr.Meta!$D:$D,"-",0,1))</f>
        <v>-</v>
      </c>
      <c r="I2891" s="302"/>
      <c r="J2891" s="303" t="str">
        <f>IF($I2891="","-",_xlfn.XLOOKUP($I2891,'CC.Meta'!$A:$A,'CC.Meta'!$D:$D,"-",0,1))</f>
        <v>-</v>
      </c>
      <c r="K2891" s="302"/>
      <c r="L2891" s="146" t="str">
        <f>IF($K2891="","-",_xlfn.XLOOKUP($K2891,Obj.Meta!$A:$A,Obj.Meta!$D:$D,"-",0,1))</f>
        <v>-</v>
      </c>
      <c r="M2891" s="300" t="str">
        <f>IF($K2891="","-",_xlfn.XLOOKUP($K2891,Obj.Meta!$A:$A,Obj.Meta!$F:$F,"-",0,1))</f>
        <v>-</v>
      </c>
      <c r="N2891" s="337" t="str">
        <f t="shared" si="89"/>
        <v>---</v>
      </c>
      <c r="O2891" s="333"/>
      <c r="P2891" s="54"/>
      <c r="Q2891" s="52"/>
      <c r="R2891" s="34"/>
      <c r="S2891" s="53"/>
      <c r="T2891" s="208"/>
      <c r="U2891" s="726"/>
      <c r="V2891" s="206"/>
      <c r="W2891" s="206"/>
      <c r="X2891" s="678"/>
      <c r="Y2891" s="34"/>
      <c r="Z2891" s="610"/>
      <c r="AA2891" s="608"/>
    </row>
    <row r="2892" spans="1:27">
      <c r="A2892" s="145" t="str">
        <f t="shared" si="88"/>
        <v>-</v>
      </c>
      <c r="B2892" s="146" t="str">
        <f>_xlfn.XLOOKUP($A2892,Dept.Meta!$A:$A,Dept.Meta!$F:$F,"-",0,1)</f>
        <v>-</v>
      </c>
      <c r="C2892" s="629" t="str">
        <f>_xlfn.XLOOKUP(_xlfn.CONCAT($G2892,"-",$I2892),Div.Meta!$H:$H,Div.Meta!$C:$C,"-",0,1)</f>
        <v>-</v>
      </c>
      <c r="D2892" s="302"/>
      <c r="E2892" s="146" t="str">
        <f>IF($D2892="","-",_xlfn.XLOOKUP($D2892,Fund.Meta!$A:$A,Fund.Meta!$D:$D,"-",0,1))</f>
        <v>-</v>
      </c>
      <c r="F2892" s="303" t="str">
        <f>IF($D2892="","-",_xlfn.XLOOKUP($D2892,Fund.Meta!$A:$A,Fund.Meta!$E:$E,"-",0,1))</f>
        <v>-</v>
      </c>
      <c r="G2892" s="334"/>
      <c r="H2892" s="303" t="str">
        <f>IF($G2892="","-",_xlfn.XLOOKUP($G2892,Appr.Meta!$A:$A,Appr.Meta!$D:$D,"-",0,1))</f>
        <v>-</v>
      </c>
      <c r="I2892" s="302"/>
      <c r="J2892" s="303" t="str">
        <f>IF($I2892="","-",_xlfn.XLOOKUP($I2892,'CC.Meta'!$A:$A,'CC.Meta'!$D:$D,"-",0,1))</f>
        <v>-</v>
      </c>
      <c r="K2892" s="302"/>
      <c r="L2892" s="146" t="str">
        <f>IF($K2892="","-",_xlfn.XLOOKUP($K2892,Obj.Meta!$A:$A,Obj.Meta!$D:$D,"-",0,1))</f>
        <v>-</v>
      </c>
      <c r="M2892" s="300" t="str">
        <f>IF($K2892="","-",_xlfn.XLOOKUP($K2892,Obj.Meta!$A:$A,Obj.Meta!$F:$F,"-",0,1))</f>
        <v>-</v>
      </c>
      <c r="N2892" s="337" t="str">
        <f t="shared" si="89"/>
        <v>---</v>
      </c>
      <c r="O2892" s="333"/>
      <c r="P2892" s="54"/>
      <c r="Q2892" s="52"/>
      <c r="R2892" s="34"/>
      <c r="S2892" s="53"/>
      <c r="T2892" s="208"/>
      <c r="U2892" s="726"/>
      <c r="V2892" s="206"/>
      <c r="W2892" s="206"/>
      <c r="X2892" s="678"/>
      <c r="Y2892" s="34"/>
      <c r="Z2892" s="610"/>
      <c r="AA2892" s="608"/>
    </row>
    <row r="2893" spans="1:27">
      <c r="A2893" s="145" t="str">
        <f t="shared" si="88"/>
        <v>-</v>
      </c>
      <c r="B2893" s="146" t="str">
        <f>_xlfn.XLOOKUP($A2893,Dept.Meta!$A:$A,Dept.Meta!$F:$F,"-",0,1)</f>
        <v>-</v>
      </c>
      <c r="C2893" s="629" t="str">
        <f>_xlfn.XLOOKUP(_xlfn.CONCAT($G2893,"-",$I2893),Div.Meta!$H:$H,Div.Meta!$C:$C,"-",0,1)</f>
        <v>-</v>
      </c>
      <c r="D2893" s="302"/>
      <c r="E2893" s="146" t="str">
        <f>IF($D2893="","-",_xlfn.XLOOKUP($D2893,Fund.Meta!$A:$A,Fund.Meta!$D:$D,"-",0,1))</f>
        <v>-</v>
      </c>
      <c r="F2893" s="303" t="str">
        <f>IF($D2893="","-",_xlfn.XLOOKUP($D2893,Fund.Meta!$A:$A,Fund.Meta!$E:$E,"-",0,1))</f>
        <v>-</v>
      </c>
      <c r="G2893" s="334"/>
      <c r="H2893" s="303" t="str">
        <f>IF($G2893="","-",_xlfn.XLOOKUP($G2893,Appr.Meta!$A:$A,Appr.Meta!$D:$D,"-",0,1))</f>
        <v>-</v>
      </c>
      <c r="I2893" s="302"/>
      <c r="J2893" s="303" t="str">
        <f>IF($I2893="","-",_xlfn.XLOOKUP($I2893,'CC.Meta'!$A:$A,'CC.Meta'!$D:$D,"-",0,1))</f>
        <v>-</v>
      </c>
      <c r="K2893" s="302"/>
      <c r="L2893" s="146" t="str">
        <f>IF($K2893="","-",_xlfn.XLOOKUP($K2893,Obj.Meta!$A:$A,Obj.Meta!$D:$D,"-",0,1))</f>
        <v>-</v>
      </c>
      <c r="M2893" s="300" t="str">
        <f>IF($K2893="","-",_xlfn.XLOOKUP($K2893,Obj.Meta!$A:$A,Obj.Meta!$F:$F,"-",0,1))</f>
        <v>-</v>
      </c>
      <c r="N2893" s="337" t="str">
        <f t="shared" si="89"/>
        <v>---</v>
      </c>
      <c r="O2893" s="333"/>
      <c r="P2893" s="54"/>
      <c r="Q2893" s="52"/>
      <c r="R2893" s="34"/>
      <c r="S2893" s="53"/>
      <c r="T2893" s="208"/>
      <c r="U2893" s="726"/>
      <c r="V2893" s="206"/>
      <c r="W2893" s="206"/>
      <c r="X2893" s="678"/>
      <c r="Y2893" s="34"/>
      <c r="Z2893" s="610"/>
      <c r="AA2893" s="608"/>
    </row>
    <row r="2894" spans="1:27">
      <c r="A2894" s="145" t="str">
        <f t="shared" si="88"/>
        <v>-</v>
      </c>
      <c r="B2894" s="146" t="str">
        <f>_xlfn.XLOOKUP($A2894,Dept.Meta!$A:$A,Dept.Meta!$F:$F,"-",0,1)</f>
        <v>-</v>
      </c>
      <c r="C2894" s="629" t="str">
        <f>_xlfn.XLOOKUP(_xlfn.CONCAT($G2894,"-",$I2894),Div.Meta!$H:$H,Div.Meta!$C:$C,"-",0,1)</f>
        <v>-</v>
      </c>
      <c r="D2894" s="302"/>
      <c r="E2894" s="146" t="str">
        <f>IF($D2894="","-",_xlfn.XLOOKUP($D2894,Fund.Meta!$A:$A,Fund.Meta!$D:$D,"-",0,1))</f>
        <v>-</v>
      </c>
      <c r="F2894" s="303" t="str">
        <f>IF($D2894="","-",_xlfn.XLOOKUP($D2894,Fund.Meta!$A:$A,Fund.Meta!$E:$E,"-",0,1))</f>
        <v>-</v>
      </c>
      <c r="G2894" s="334"/>
      <c r="H2894" s="303" t="str">
        <f>IF($G2894="","-",_xlfn.XLOOKUP($G2894,Appr.Meta!$A:$A,Appr.Meta!$D:$D,"-",0,1))</f>
        <v>-</v>
      </c>
      <c r="I2894" s="302"/>
      <c r="J2894" s="303" t="str">
        <f>IF($I2894="","-",_xlfn.XLOOKUP($I2894,'CC.Meta'!$A:$A,'CC.Meta'!$D:$D,"-",0,1))</f>
        <v>-</v>
      </c>
      <c r="K2894" s="302"/>
      <c r="L2894" s="146" t="str">
        <f>IF($K2894="","-",_xlfn.XLOOKUP($K2894,Obj.Meta!$A:$A,Obj.Meta!$D:$D,"-",0,1))</f>
        <v>-</v>
      </c>
      <c r="M2894" s="300" t="str">
        <f>IF($K2894="","-",_xlfn.XLOOKUP($K2894,Obj.Meta!$A:$A,Obj.Meta!$F:$F,"-",0,1))</f>
        <v>-</v>
      </c>
      <c r="N2894" s="337" t="str">
        <f t="shared" si="89"/>
        <v>---</v>
      </c>
      <c r="O2894" s="333"/>
      <c r="P2894" s="54"/>
      <c r="Q2894" s="52"/>
      <c r="R2894" s="34"/>
      <c r="S2894" s="53"/>
      <c r="T2894" s="208"/>
      <c r="U2894" s="726"/>
      <c r="V2894" s="206"/>
      <c r="W2894" s="206"/>
      <c r="X2894" s="678"/>
      <c r="Y2894" s="34"/>
      <c r="Z2894" s="610"/>
      <c r="AA2894" s="608"/>
    </row>
    <row r="2895" spans="1:27">
      <c r="A2895" s="145" t="str">
        <f t="shared" si="88"/>
        <v>-</v>
      </c>
      <c r="B2895" s="146" t="str">
        <f>_xlfn.XLOOKUP($A2895,Dept.Meta!$A:$A,Dept.Meta!$F:$F,"-",0,1)</f>
        <v>-</v>
      </c>
      <c r="C2895" s="629" t="str">
        <f>_xlfn.XLOOKUP(_xlfn.CONCAT($G2895,"-",$I2895),Div.Meta!$H:$H,Div.Meta!$C:$C,"-",0,1)</f>
        <v>-</v>
      </c>
      <c r="D2895" s="302"/>
      <c r="E2895" s="146" t="str">
        <f>IF($D2895="","-",_xlfn.XLOOKUP($D2895,Fund.Meta!$A:$A,Fund.Meta!$D:$D,"-",0,1))</f>
        <v>-</v>
      </c>
      <c r="F2895" s="303" t="str">
        <f>IF($D2895="","-",_xlfn.XLOOKUP($D2895,Fund.Meta!$A:$A,Fund.Meta!$E:$E,"-",0,1))</f>
        <v>-</v>
      </c>
      <c r="G2895" s="334"/>
      <c r="H2895" s="303" t="str">
        <f>IF($G2895="","-",_xlfn.XLOOKUP($G2895,Appr.Meta!$A:$A,Appr.Meta!$D:$D,"-",0,1))</f>
        <v>-</v>
      </c>
      <c r="I2895" s="302"/>
      <c r="J2895" s="303" t="str">
        <f>IF($I2895="","-",_xlfn.XLOOKUP($I2895,'CC.Meta'!$A:$A,'CC.Meta'!$D:$D,"-",0,1))</f>
        <v>-</v>
      </c>
      <c r="K2895" s="302"/>
      <c r="L2895" s="146" t="str">
        <f>IF($K2895="","-",_xlfn.XLOOKUP($K2895,Obj.Meta!$A:$A,Obj.Meta!$D:$D,"-",0,1))</f>
        <v>-</v>
      </c>
      <c r="M2895" s="300" t="str">
        <f>IF($K2895="","-",_xlfn.XLOOKUP($K2895,Obj.Meta!$A:$A,Obj.Meta!$F:$F,"-",0,1))</f>
        <v>-</v>
      </c>
      <c r="N2895" s="337" t="str">
        <f t="shared" si="89"/>
        <v>---</v>
      </c>
      <c r="O2895" s="333"/>
      <c r="P2895" s="54"/>
      <c r="Q2895" s="52"/>
      <c r="R2895" s="34"/>
      <c r="S2895" s="53"/>
      <c r="T2895" s="208"/>
      <c r="U2895" s="726"/>
      <c r="V2895" s="206"/>
      <c r="W2895" s="206"/>
      <c r="X2895" s="678"/>
      <c r="Y2895" s="34"/>
      <c r="Z2895" s="610"/>
      <c r="AA2895" s="608"/>
    </row>
    <row r="2896" spans="1:27">
      <c r="A2896" s="145" t="str">
        <f t="shared" si="88"/>
        <v>-</v>
      </c>
      <c r="B2896" s="146" t="str">
        <f>_xlfn.XLOOKUP($A2896,Dept.Meta!$A:$A,Dept.Meta!$F:$F,"-",0,1)</f>
        <v>-</v>
      </c>
      <c r="C2896" s="629" t="str">
        <f>_xlfn.XLOOKUP(_xlfn.CONCAT($G2896,"-",$I2896),Div.Meta!$H:$H,Div.Meta!$C:$C,"-",0,1)</f>
        <v>-</v>
      </c>
      <c r="D2896" s="302"/>
      <c r="E2896" s="146" t="str">
        <f>IF($D2896="","-",_xlfn.XLOOKUP($D2896,Fund.Meta!$A:$A,Fund.Meta!$D:$D,"-",0,1))</f>
        <v>-</v>
      </c>
      <c r="F2896" s="303" t="str">
        <f>IF($D2896="","-",_xlfn.XLOOKUP($D2896,Fund.Meta!$A:$A,Fund.Meta!$E:$E,"-",0,1))</f>
        <v>-</v>
      </c>
      <c r="G2896" s="334"/>
      <c r="H2896" s="303" t="str">
        <f>IF($G2896="","-",_xlfn.XLOOKUP($G2896,Appr.Meta!$A:$A,Appr.Meta!$D:$D,"-",0,1))</f>
        <v>-</v>
      </c>
      <c r="I2896" s="302"/>
      <c r="J2896" s="303" t="str">
        <f>IF($I2896="","-",_xlfn.XLOOKUP($I2896,'CC.Meta'!$A:$A,'CC.Meta'!$D:$D,"-",0,1))</f>
        <v>-</v>
      </c>
      <c r="K2896" s="302"/>
      <c r="L2896" s="146" t="str">
        <f>IF($K2896="","-",_xlfn.XLOOKUP($K2896,Obj.Meta!$A:$A,Obj.Meta!$D:$D,"-",0,1))</f>
        <v>-</v>
      </c>
      <c r="M2896" s="300" t="str">
        <f>IF($K2896="","-",_xlfn.XLOOKUP($K2896,Obj.Meta!$A:$A,Obj.Meta!$F:$F,"-",0,1))</f>
        <v>-</v>
      </c>
      <c r="N2896" s="337" t="str">
        <f t="shared" si="89"/>
        <v>---</v>
      </c>
      <c r="O2896" s="333"/>
      <c r="P2896" s="54"/>
      <c r="Q2896" s="52"/>
      <c r="R2896" s="34"/>
      <c r="S2896" s="53"/>
      <c r="T2896" s="208"/>
      <c r="U2896" s="726"/>
      <c r="V2896" s="206"/>
      <c r="W2896" s="206"/>
      <c r="X2896" s="678"/>
      <c r="Y2896" s="34"/>
      <c r="Z2896" s="610"/>
      <c r="AA2896" s="608"/>
    </row>
    <row r="2897" spans="1:27">
      <c r="A2897" s="145" t="str">
        <f t="shared" si="88"/>
        <v>-</v>
      </c>
      <c r="B2897" s="146" t="str">
        <f>_xlfn.XLOOKUP($A2897,Dept.Meta!$A:$A,Dept.Meta!$F:$F,"-",0,1)</f>
        <v>-</v>
      </c>
      <c r="C2897" s="629" t="str">
        <f>_xlfn.XLOOKUP(_xlfn.CONCAT($G2897,"-",$I2897),Div.Meta!$H:$H,Div.Meta!$C:$C,"-",0,1)</f>
        <v>-</v>
      </c>
      <c r="D2897" s="302"/>
      <c r="E2897" s="146" t="str">
        <f>IF($D2897="","-",_xlfn.XLOOKUP($D2897,Fund.Meta!$A:$A,Fund.Meta!$D:$D,"-",0,1))</f>
        <v>-</v>
      </c>
      <c r="F2897" s="303" t="str">
        <f>IF($D2897="","-",_xlfn.XLOOKUP($D2897,Fund.Meta!$A:$A,Fund.Meta!$E:$E,"-",0,1))</f>
        <v>-</v>
      </c>
      <c r="G2897" s="334"/>
      <c r="H2897" s="303" t="str">
        <f>IF($G2897="","-",_xlfn.XLOOKUP($G2897,Appr.Meta!$A:$A,Appr.Meta!$D:$D,"-",0,1))</f>
        <v>-</v>
      </c>
      <c r="I2897" s="302"/>
      <c r="J2897" s="303" t="str">
        <f>IF($I2897="","-",_xlfn.XLOOKUP($I2897,'CC.Meta'!$A:$A,'CC.Meta'!$D:$D,"-",0,1))</f>
        <v>-</v>
      </c>
      <c r="K2897" s="302"/>
      <c r="L2897" s="146" t="str">
        <f>IF($K2897="","-",_xlfn.XLOOKUP($K2897,Obj.Meta!$A:$A,Obj.Meta!$D:$D,"-",0,1))</f>
        <v>-</v>
      </c>
      <c r="M2897" s="300" t="str">
        <f>IF($K2897="","-",_xlfn.XLOOKUP($K2897,Obj.Meta!$A:$A,Obj.Meta!$F:$F,"-",0,1))</f>
        <v>-</v>
      </c>
      <c r="N2897" s="337" t="str">
        <f t="shared" si="89"/>
        <v>---</v>
      </c>
      <c r="O2897" s="333"/>
      <c r="P2897" s="54"/>
      <c r="Q2897" s="52"/>
      <c r="R2897" s="34"/>
      <c r="S2897" s="53"/>
      <c r="T2897" s="208"/>
      <c r="U2897" s="726"/>
      <c r="V2897" s="206"/>
      <c r="W2897" s="206"/>
      <c r="X2897" s="678"/>
      <c r="Y2897" s="34"/>
      <c r="Z2897" s="610"/>
      <c r="AA2897" s="608"/>
    </row>
    <row r="2898" spans="1:27">
      <c r="A2898" s="145" t="str">
        <f t="shared" si="88"/>
        <v>-</v>
      </c>
      <c r="B2898" s="146" t="str">
        <f>_xlfn.XLOOKUP($A2898,Dept.Meta!$A:$A,Dept.Meta!$F:$F,"-",0,1)</f>
        <v>-</v>
      </c>
      <c r="C2898" s="629" t="str">
        <f>_xlfn.XLOOKUP(_xlfn.CONCAT($G2898,"-",$I2898),Div.Meta!$H:$H,Div.Meta!$C:$C,"-",0,1)</f>
        <v>-</v>
      </c>
      <c r="D2898" s="302"/>
      <c r="E2898" s="146" t="str">
        <f>IF($D2898="","-",_xlfn.XLOOKUP($D2898,Fund.Meta!$A:$A,Fund.Meta!$D:$D,"-",0,1))</f>
        <v>-</v>
      </c>
      <c r="F2898" s="303" t="str">
        <f>IF($D2898="","-",_xlfn.XLOOKUP($D2898,Fund.Meta!$A:$A,Fund.Meta!$E:$E,"-",0,1))</f>
        <v>-</v>
      </c>
      <c r="G2898" s="334"/>
      <c r="H2898" s="303" t="str">
        <f>IF($G2898="","-",_xlfn.XLOOKUP($G2898,Appr.Meta!$A:$A,Appr.Meta!$D:$D,"-",0,1))</f>
        <v>-</v>
      </c>
      <c r="I2898" s="302"/>
      <c r="J2898" s="303" t="str">
        <f>IF($I2898="","-",_xlfn.XLOOKUP($I2898,'CC.Meta'!$A:$A,'CC.Meta'!$D:$D,"-",0,1))</f>
        <v>-</v>
      </c>
      <c r="K2898" s="302"/>
      <c r="L2898" s="146" t="str">
        <f>IF($K2898="","-",_xlfn.XLOOKUP($K2898,Obj.Meta!$A:$A,Obj.Meta!$D:$D,"-",0,1))</f>
        <v>-</v>
      </c>
      <c r="M2898" s="300" t="str">
        <f>IF($K2898="","-",_xlfn.XLOOKUP($K2898,Obj.Meta!$A:$A,Obj.Meta!$F:$F,"-",0,1))</f>
        <v>-</v>
      </c>
      <c r="N2898" s="337" t="str">
        <f t="shared" si="89"/>
        <v>---</v>
      </c>
      <c r="O2898" s="333"/>
      <c r="P2898" s="54"/>
      <c r="Q2898" s="52"/>
      <c r="R2898" s="34"/>
      <c r="S2898" s="53"/>
      <c r="T2898" s="208"/>
      <c r="U2898" s="726"/>
      <c r="V2898" s="206"/>
      <c r="W2898" s="206"/>
      <c r="X2898" s="678"/>
      <c r="Y2898" s="34"/>
      <c r="Z2898" s="610"/>
      <c r="AA2898" s="608"/>
    </row>
    <row r="2899" spans="1:27">
      <c r="A2899" s="145" t="str">
        <f t="shared" ref="A2899:A2962" si="90">IFERROR(VALUE(LEFT($I2899,2)),"-")</f>
        <v>-</v>
      </c>
      <c r="B2899" s="146" t="str">
        <f>_xlfn.XLOOKUP($A2899,Dept.Meta!$A:$A,Dept.Meta!$F:$F,"-",0,1)</f>
        <v>-</v>
      </c>
      <c r="C2899" s="629" t="str">
        <f>_xlfn.XLOOKUP(_xlfn.CONCAT($G2899,"-",$I2899),Div.Meta!$H:$H,Div.Meta!$C:$C,"-",0,1)</f>
        <v>-</v>
      </c>
      <c r="D2899" s="302"/>
      <c r="E2899" s="146" t="str">
        <f>IF($D2899="","-",_xlfn.XLOOKUP($D2899,Fund.Meta!$A:$A,Fund.Meta!$D:$D,"-",0,1))</f>
        <v>-</v>
      </c>
      <c r="F2899" s="303" t="str">
        <f>IF($D2899="","-",_xlfn.XLOOKUP($D2899,Fund.Meta!$A:$A,Fund.Meta!$E:$E,"-",0,1))</f>
        <v>-</v>
      </c>
      <c r="G2899" s="334"/>
      <c r="H2899" s="303" t="str">
        <f>IF($G2899="","-",_xlfn.XLOOKUP($G2899,Appr.Meta!$A:$A,Appr.Meta!$D:$D,"-",0,1))</f>
        <v>-</v>
      </c>
      <c r="I2899" s="302"/>
      <c r="J2899" s="303" t="str">
        <f>IF($I2899="","-",_xlfn.XLOOKUP($I2899,'CC.Meta'!$A:$A,'CC.Meta'!$D:$D,"-",0,1))</f>
        <v>-</v>
      </c>
      <c r="K2899" s="302"/>
      <c r="L2899" s="146" t="str">
        <f>IF($K2899="","-",_xlfn.XLOOKUP($K2899,Obj.Meta!$A:$A,Obj.Meta!$D:$D,"-",0,1))</f>
        <v>-</v>
      </c>
      <c r="M2899" s="300" t="str">
        <f>IF($K2899="","-",_xlfn.XLOOKUP($K2899,Obj.Meta!$A:$A,Obj.Meta!$F:$F,"-",0,1))</f>
        <v>-</v>
      </c>
      <c r="N2899" s="337" t="str">
        <f t="shared" ref="N2899:N2962" si="91">_xlfn.CONCAT($D2899,"-",$G2899,"-",$I2899,"-",$K2899)</f>
        <v>---</v>
      </c>
      <c r="O2899" s="333"/>
      <c r="P2899" s="54"/>
      <c r="Q2899" s="52"/>
      <c r="R2899" s="34"/>
      <c r="S2899" s="53"/>
      <c r="T2899" s="208"/>
      <c r="U2899" s="726"/>
      <c r="V2899" s="206"/>
      <c r="W2899" s="206"/>
      <c r="X2899" s="678"/>
      <c r="Y2899" s="34"/>
      <c r="Z2899" s="610"/>
      <c r="AA2899" s="608"/>
    </row>
    <row r="2900" spans="1:27">
      <c r="A2900" s="145" t="str">
        <f t="shared" si="90"/>
        <v>-</v>
      </c>
      <c r="B2900" s="146" t="str">
        <f>_xlfn.XLOOKUP($A2900,Dept.Meta!$A:$A,Dept.Meta!$F:$F,"-",0,1)</f>
        <v>-</v>
      </c>
      <c r="C2900" s="629" t="str">
        <f>_xlfn.XLOOKUP(_xlfn.CONCAT($G2900,"-",$I2900),Div.Meta!$H:$H,Div.Meta!$C:$C,"-",0,1)</f>
        <v>-</v>
      </c>
      <c r="D2900" s="302"/>
      <c r="E2900" s="146" t="str">
        <f>IF($D2900="","-",_xlfn.XLOOKUP($D2900,Fund.Meta!$A:$A,Fund.Meta!$D:$D,"-",0,1))</f>
        <v>-</v>
      </c>
      <c r="F2900" s="303" t="str">
        <f>IF($D2900="","-",_xlfn.XLOOKUP($D2900,Fund.Meta!$A:$A,Fund.Meta!$E:$E,"-",0,1))</f>
        <v>-</v>
      </c>
      <c r="G2900" s="334"/>
      <c r="H2900" s="303" t="str">
        <f>IF($G2900="","-",_xlfn.XLOOKUP($G2900,Appr.Meta!$A:$A,Appr.Meta!$D:$D,"-",0,1))</f>
        <v>-</v>
      </c>
      <c r="I2900" s="302"/>
      <c r="J2900" s="303" t="str">
        <f>IF($I2900="","-",_xlfn.XLOOKUP($I2900,'CC.Meta'!$A:$A,'CC.Meta'!$D:$D,"-",0,1))</f>
        <v>-</v>
      </c>
      <c r="K2900" s="302"/>
      <c r="L2900" s="146" t="str">
        <f>IF($K2900="","-",_xlfn.XLOOKUP($K2900,Obj.Meta!$A:$A,Obj.Meta!$D:$D,"-",0,1))</f>
        <v>-</v>
      </c>
      <c r="M2900" s="300" t="str">
        <f>IF($K2900="","-",_xlfn.XLOOKUP($K2900,Obj.Meta!$A:$A,Obj.Meta!$F:$F,"-",0,1))</f>
        <v>-</v>
      </c>
      <c r="N2900" s="337" t="str">
        <f t="shared" si="91"/>
        <v>---</v>
      </c>
      <c r="O2900" s="333"/>
      <c r="P2900" s="54"/>
      <c r="Q2900" s="52"/>
      <c r="R2900" s="34"/>
      <c r="S2900" s="53"/>
      <c r="T2900" s="208"/>
      <c r="U2900" s="726"/>
      <c r="V2900" s="206"/>
      <c r="W2900" s="206"/>
      <c r="X2900" s="678"/>
      <c r="Y2900" s="34"/>
      <c r="Z2900" s="610"/>
      <c r="AA2900" s="608"/>
    </row>
    <row r="2901" spans="1:27">
      <c r="A2901" s="145" t="str">
        <f t="shared" si="90"/>
        <v>-</v>
      </c>
      <c r="B2901" s="146" t="str">
        <f>_xlfn.XLOOKUP($A2901,Dept.Meta!$A:$A,Dept.Meta!$F:$F,"-",0,1)</f>
        <v>-</v>
      </c>
      <c r="C2901" s="629" t="str">
        <f>_xlfn.XLOOKUP(_xlfn.CONCAT($G2901,"-",$I2901),Div.Meta!$H:$H,Div.Meta!$C:$C,"-",0,1)</f>
        <v>-</v>
      </c>
      <c r="D2901" s="302"/>
      <c r="E2901" s="146" t="str">
        <f>IF($D2901="","-",_xlfn.XLOOKUP($D2901,Fund.Meta!$A:$A,Fund.Meta!$D:$D,"-",0,1))</f>
        <v>-</v>
      </c>
      <c r="F2901" s="303" t="str">
        <f>IF($D2901="","-",_xlfn.XLOOKUP($D2901,Fund.Meta!$A:$A,Fund.Meta!$E:$E,"-",0,1))</f>
        <v>-</v>
      </c>
      <c r="G2901" s="334"/>
      <c r="H2901" s="303" t="str">
        <f>IF($G2901="","-",_xlfn.XLOOKUP($G2901,Appr.Meta!$A:$A,Appr.Meta!$D:$D,"-",0,1))</f>
        <v>-</v>
      </c>
      <c r="I2901" s="302"/>
      <c r="J2901" s="303" t="str">
        <f>IF($I2901="","-",_xlfn.XLOOKUP($I2901,'CC.Meta'!$A:$A,'CC.Meta'!$D:$D,"-",0,1))</f>
        <v>-</v>
      </c>
      <c r="K2901" s="302"/>
      <c r="L2901" s="146" t="str">
        <f>IF($K2901="","-",_xlfn.XLOOKUP($K2901,Obj.Meta!$A:$A,Obj.Meta!$D:$D,"-",0,1))</f>
        <v>-</v>
      </c>
      <c r="M2901" s="300" t="str">
        <f>IF($K2901="","-",_xlfn.XLOOKUP($K2901,Obj.Meta!$A:$A,Obj.Meta!$F:$F,"-",0,1))</f>
        <v>-</v>
      </c>
      <c r="N2901" s="337" t="str">
        <f t="shared" si="91"/>
        <v>---</v>
      </c>
      <c r="O2901" s="333"/>
      <c r="P2901" s="54"/>
      <c r="Q2901" s="52"/>
      <c r="R2901" s="34"/>
      <c r="S2901" s="53"/>
      <c r="T2901" s="208"/>
      <c r="U2901" s="726"/>
      <c r="V2901" s="206"/>
      <c r="W2901" s="206"/>
      <c r="X2901" s="678"/>
      <c r="Y2901" s="34"/>
      <c r="Z2901" s="610"/>
      <c r="AA2901" s="608"/>
    </row>
    <row r="2902" spans="1:27">
      <c r="A2902" s="145" t="str">
        <f t="shared" si="90"/>
        <v>-</v>
      </c>
      <c r="B2902" s="146" t="str">
        <f>_xlfn.XLOOKUP($A2902,Dept.Meta!$A:$A,Dept.Meta!$F:$F,"-",0,1)</f>
        <v>-</v>
      </c>
      <c r="C2902" s="629" t="str">
        <f>_xlfn.XLOOKUP(_xlfn.CONCAT($G2902,"-",$I2902),Div.Meta!$H:$H,Div.Meta!$C:$C,"-",0,1)</f>
        <v>-</v>
      </c>
      <c r="D2902" s="302"/>
      <c r="E2902" s="146" t="str">
        <f>IF($D2902="","-",_xlfn.XLOOKUP($D2902,Fund.Meta!$A:$A,Fund.Meta!$D:$D,"-",0,1))</f>
        <v>-</v>
      </c>
      <c r="F2902" s="303" t="str">
        <f>IF($D2902="","-",_xlfn.XLOOKUP($D2902,Fund.Meta!$A:$A,Fund.Meta!$E:$E,"-",0,1))</f>
        <v>-</v>
      </c>
      <c r="G2902" s="334"/>
      <c r="H2902" s="303" t="str">
        <f>IF($G2902="","-",_xlfn.XLOOKUP($G2902,Appr.Meta!$A:$A,Appr.Meta!$D:$D,"-",0,1))</f>
        <v>-</v>
      </c>
      <c r="I2902" s="302"/>
      <c r="J2902" s="303" t="str">
        <f>IF($I2902="","-",_xlfn.XLOOKUP($I2902,'CC.Meta'!$A:$A,'CC.Meta'!$D:$D,"-",0,1))</f>
        <v>-</v>
      </c>
      <c r="K2902" s="302"/>
      <c r="L2902" s="146" t="str">
        <f>IF($K2902="","-",_xlfn.XLOOKUP($K2902,Obj.Meta!$A:$A,Obj.Meta!$D:$D,"-",0,1))</f>
        <v>-</v>
      </c>
      <c r="M2902" s="300" t="str">
        <f>IF($K2902="","-",_xlfn.XLOOKUP($K2902,Obj.Meta!$A:$A,Obj.Meta!$F:$F,"-",0,1))</f>
        <v>-</v>
      </c>
      <c r="N2902" s="337" t="str">
        <f t="shared" si="91"/>
        <v>---</v>
      </c>
      <c r="O2902" s="333"/>
      <c r="P2902" s="54"/>
      <c r="Q2902" s="52"/>
      <c r="R2902" s="34"/>
      <c r="S2902" s="53"/>
      <c r="T2902" s="208"/>
      <c r="U2902" s="726"/>
      <c r="V2902" s="206"/>
      <c r="W2902" s="206"/>
      <c r="X2902" s="678"/>
      <c r="Y2902" s="34"/>
      <c r="Z2902" s="610"/>
      <c r="AA2902" s="608"/>
    </row>
    <row r="2903" spans="1:27">
      <c r="A2903" s="145" t="str">
        <f t="shared" si="90"/>
        <v>-</v>
      </c>
      <c r="B2903" s="146" t="str">
        <f>_xlfn.XLOOKUP($A2903,Dept.Meta!$A:$A,Dept.Meta!$F:$F,"-",0,1)</f>
        <v>-</v>
      </c>
      <c r="C2903" s="629" t="str">
        <f>_xlfn.XLOOKUP(_xlfn.CONCAT($G2903,"-",$I2903),Div.Meta!$H:$H,Div.Meta!$C:$C,"-",0,1)</f>
        <v>-</v>
      </c>
      <c r="D2903" s="302"/>
      <c r="E2903" s="146" t="str">
        <f>IF($D2903="","-",_xlfn.XLOOKUP($D2903,Fund.Meta!$A:$A,Fund.Meta!$D:$D,"-",0,1))</f>
        <v>-</v>
      </c>
      <c r="F2903" s="303" t="str">
        <f>IF($D2903="","-",_xlfn.XLOOKUP($D2903,Fund.Meta!$A:$A,Fund.Meta!$E:$E,"-",0,1))</f>
        <v>-</v>
      </c>
      <c r="G2903" s="334"/>
      <c r="H2903" s="303" t="str">
        <f>IF($G2903="","-",_xlfn.XLOOKUP($G2903,Appr.Meta!$A:$A,Appr.Meta!$D:$D,"-",0,1))</f>
        <v>-</v>
      </c>
      <c r="I2903" s="302"/>
      <c r="J2903" s="303" t="str">
        <f>IF($I2903="","-",_xlfn.XLOOKUP($I2903,'CC.Meta'!$A:$A,'CC.Meta'!$D:$D,"-",0,1))</f>
        <v>-</v>
      </c>
      <c r="K2903" s="302"/>
      <c r="L2903" s="146" t="str">
        <f>IF($K2903="","-",_xlfn.XLOOKUP($K2903,Obj.Meta!$A:$A,Obj.Meta!$D:$D,"-",0,1))</f>
        <v>-</v>
      </c>
      <c r="M2903" s="300" t="str">
        <f>IF($K2903="","-",_xlfn.XLOOKUP($K2903,Obj.Meta!$A:$A,Obj.Meta!$F:$F,"-",0,1))</f>
        <v>-</v>
      </c>
      <c r="N2903" s="337" t="str">
        <f t="shared" si="91"/>
        <v>---</v>
      </c>
      <c r="O2903" s="333"/>
      <c r="P2903" s="54"/>
      <c r="Q2903" s="52"/>
      <c r="R2903" s="34"/>
      <c r="S2903" s="53"/>
      <c r="T2903" s="208"/>
      <c r="U2903" s="726"/>
      <c r="V2903" s="206"/>
      <c r="W2903" s="206"/>
      <c r="X2903" s="678"/>
      <c r="Y2903" s="34"/>
      <c r="Z2903" s="610"/>
      <c r="AA2903" s="608"/>
    </row>
    <row r="2904" spans="1:27">
      <c r="A2904" s="145" t="str">
        <f t="shared" si="90"/>
        <v>-</v>
      </c>
      <c r="B2904" s="146" t="str">
        <f>_xlfn.XLOOKUP($A2904,Dept.Meta!$A:$A,Dept.Meta!$F:$F,"-",0,1)</f>
        <v>-</v>
      </c>
      <c r="C2904" s="629" t="str">
        <f>_xlfn.XLOOKUP(_xlfn.CONCAT($G2904,"-",$I2904),Div.Meta!$H:$H,Div.Meta!$C:$C,"-",0,1)</f>
        <v>-</v>
      </c>
      <c r="D2904" s="302"/>
      <c r="E2904" s="146" t="str">
        <f>IF($D2904="","-",_xlfn.XLOOKUP($D2904,Fund.Meta!$A:$A,Fund.Meta!$D:$D,"-",0,1))</f>
        <v>-</v>
      </c>
      <c r="F2904" s="303" t="str">
        <f>IF($D2904="","-",_xlfn.XLOOKUP($D2904,Fund.Meta!$A:$A,Fund.Meta!$E:$E,"-",0,1))</f>
        <v>-</v>
      </c>
      <c r="G2904" s="334"/>
      <c r="H2904" s="303" t="str">
        <f>IF($G2904="","-",_xlfn.XLOOKUP($G2904,Appr.Meta!$A:$A,Appr.Meta!$D:$D,"-",0,1))</f>
        <v>-</v>
      </c>
      <c r="I2904" s="302"/>
      <c r="J2904" s="303" t="str">
        <f>IF($I2904="","-",_xlfn.XLOOKUP($I2904,'CC.Meta'!$A:$A,'CC.Meta'!$D:$D,"-",0,1))</f>
        <v>-</v>
      </c>
      <c r="K2904" s="302"/>
      <c r="L2904" s="146" t="str">
        <f>IF($K2904="","-",_xlfn.XLOOKUP($K2904,Obj.Meta!$A:$A,Obj.Meta!$D:$D,"-",0,1))</f>
        <v>-</v>
      </c>
      <c r="M2904" s="300" t="str">
        <f>IF($K2904="","-",_xlfn.XLOOKUP($K2904,Obj.Meta!$A:$A,Obj.Meta!$F:$F,"-",0,1))</f>
        <v>-</v>
      </c>
      <c r="N2904" s="337" t="str">
        <f t="shared" si="91"/>
        <v>---</v>
      </c>
      <c r="O2904" s="333"/>
      <c r="P2904" s="54"/>
      <c r="Q2904" s="52"/>
      <c r="R2904" s="34"/>
      <c r="S2904" s="53"/>
      <c r="T2904" s="208"/>
      <c r="U2904" s="726"/>
      <c r="V2904" s="206"/>
      <c r="W2904" s="206"/>
      <c r="X2904" s="678"/>
      <c r="Y2904" s="34"/>
      <c r="Z2904" s="610"/>
      <c r="AA2904" s="608"/>
    </row>
    <row r="2905" spans="1:27">
      <c r="A2905" s="145" t="str">
        <f t="shared" si="90"/>
        <v>-</v>
      </c>
      <c r="B2905" s="146" t="str">
        <f>_xlfn.XLOOKUP($A2905,Dept.Meta!$A:$A,Dept.Meta!$F:$F,"-",0,1)</f>
        <v>-</v>
      </c>
      <c r="C2905" s="629" t="str">
        <f>_xlfn.XLOOKUP(_xlfn.CONCAT($G2905,"-",$I2905),Div.Meta!$H:$H,Div.Meta!$C:$C,"-",0,1)</f>
        <v>-</v>
      </c>
      <c r="D2905" s="302"/>
      <c r="E2905" s="146" t="str">
        <f>IF($D2905="","-",_xlfn.XLOOKUP($D2905,Fund.Meta!$A:$A,Fund.Meta!$D:$D,"-",0,1))</f>
        <v>-</v>
      </c>
      <c r="F2905" s="303" t="str">
        <f>IF($D2905="","-",_xlfn.XLOOKUP($D2905,Fund.Meta!$A:$A,Fund.Meta!$E:$E,"-",0,1))</f>
        <v>-</v>
      </c>
      <c r="G2905" s="334"/>
      <c r="H2905" s="303" t="str">
        <f>IF($G2905="","-",_xlfn.XLOOKUP($G2905,Appr.Meta!$A:$A,Appr.Meta!$D:$D,"-",0,1))</f>
        <v>-</v>
      </c>
      <c r="I2905" s="302"/>
      <c r="J2905" s="303" t="str">
        <f>IF($I2905="","-",_xlfn.XLOOKUP($I2905,'CC.Meta'!$A:$A,'CC.Meta'!$D:$D,"-",0,1))</f>
        <v>-</v>
      </c>
      <c r="K2905" s="302"/>
      <c r="L2905" s="146" t="str">
        <f>IF($K2905="","-",_xlfn.XLOOKUP($K2905,Obj.Meta!$A:$A,Obj.Meta!$D:$D,"-",0,1))</f>
        <v>-</v>
      </c>
      <c r="M2905" s="300" t="str">
        <f>IF($K2905="","-",_xlfn.XLOOKUP($K2905,Obj.Meta!$A:$A,Obj.Meta!$F:$F,"-",0,1))</f>
        <v>-</v>
      </c>
      <c r="N2905" s="337" t="str">
        <f t="shared" si="91"/>
        <v>---</v>
      </c>
      <c r="O2905" s="333"/>
      <c r="P2905" s="54"/>
      <c r="Q2905" s="52"/>
      <c r="R2905" s="34"/>
      <c r="S2905" s="53"/>
      <c r="T2905" s="208"/>
      <c r="U2905" s="726"/>
      <c r="V2905" s="206"/>
      <c r="W2905" s="206"/>
      <c r="X2905" s="678"/>
      <c r="Y2905" s="34"/>
      <c r="Z2905" s="610"/>
      <c r="AA2905" s="608"/>
    </row>
    <row r="2906" spans="1:27">
      <c r="A2906" s="145" t="str">
        <f t="shared" si="90"/>
        <v>-</v>
      </c>
      <c r="B2906" s="146" t="str">
        <f>_xlfn.XLOOKUP($A2906,Dept.Meta!$A:$A,Dept.Meta!$F:$F,"-",0,1)</f>
        <v>-</v>
      </c>
      <c r="C2906" s="629" t="str">
        <f>_xlfn.XLOOKUP(_xlfn.CONCAT($G2906,"-",$I2906),Div.Meta!$H:$H,Div.Meta!$C:$C,"-",0,1)</f>
        <v>-</v>
      </c>
      <c r="D2906" s="302"/>
      <c r="E2906" s="146" t="str">
        <f>IF($D2906="","-",_xlfn.XLOOKUP($D2906,Fund.Meta!$A:$A,Fund.Meta!$D:$D,"-",0,1))</f>
        <v>-</v>
      </c>
      <c r="F2906" s="303" t="str">
        <f>IF($D2906="","-",_xlfn.XLOOKUP($D2906,Fund.Meta!$A:$A,Fund.Meta!$E:$E,"-",0,1))</f>
        <v>-</v>
      </c>
      <c r="G2906" s="334"/>
      <c r="H2906" s="303" t="str">
        <f>IF($G2906="","-",_xlfn.XLOOKUP($G2906,Appr.Meta!$A:$A,Appr.Meta!$D:$D,"-",0,1))</f>
        <v>-</v>
      </c>
      <c r="I2906" s="302"/>
      <c r="J2906" s="303" t="str">
        <f>IF($I2906="","-",_xlfn.XLOOKUP($I2906,'CC.Meta'!$A:$A,'CC.Meta'!$D:$D,"-",0,1))</f>
        <v>-</v>
      </c>
      <c r="K2906" s="302"/>
      <c r="L2906" s="146" t="str">
        <f>IF($K2906="","-",_xlfn.XLOOKUP($K2906,Obj.Meta!$A:$A,Obj.Meta!$D:$D,"-",0,1))</f>
        <v>-</v>
      </c>
      <c r="M2906" s="300" t="str">
        <f>IF($K2906="","-",_xlfn.XLOOKUP($K2906,Obj.Meta!$A:$A,Obj.Meta!$F:$F,"-",0,1))</f>
        <v>-</v>
      </c>
      <c r="N2906" s="337" t="str">
        <f t="shared" si="91"/>
        <v>---</v>
      </c>
      <c r="O2906" s="333"/>
      <c r="P2906" s="54"/>
      <c r="Q2906" s="52"/>
      <c r="R2906" s="34"/>
      <c r="S2906" s="53"/>
      <c r="T2906" s="208"/>
      <c r="U2906" s="726"/>
      <c r="V2906" s="206"/>
      <c r="W2906" s="206"/>
      <c r="X2906" s="678"/>
      <c r="Y2906" s="34"/>
      <c r="Z2906" s="610"/>
      <c r="AA2906" s="608"/>
    </row>
    <row r="2907" spans="1:27">
      <c r="A2907" s="145" t="str">
        <f t="shared" si="90"/>
        <v>-</v>
      </c>
      <c r="B2907" s="146" t="str">
        <f>_xlfn.XLOOKUP($A2907,Dept.Meta!$A:$A,Dept.Meta!$F:$F,"-",0,1)</f>
        <v>-</v>
      </c>
      <c r="C2907" s="629" t="str">
        <f>_xlfn.XLOOKUP(_xlfn.CONCAT($G2907,"-",$I2907),Div.Meta!$H:$H,Div.Meta!$C:$C,"-",0,1)</f>
        <v>-</v>
      </c>
      <c r="D2907" s="302"/>
      <c r="E2907" s="146" t="str">
        <f>IF($D2907="","-",_xlfn.XLOOKUP($D2907,Fund.Meta!$A:$A,Fund.Meta!$D:$D,"-",0,1))</f>
        <v>-</v>
      </c>
      <c r="F2907" s="303" t="str">
        <f>IF($D2907="","-",_xlfn.XLOOKUP($D2907,Fund.Meta!$A:$A,Fund.Meta!$E:$E,"-",0,1))</f>
        <v>-</v>
      </c>
      <c r="G2907" s="334"/>
      <c r="H2907" s="303" t="str">
        <f>IF($G2907="","-",_xlfn.XLOOKUP($G2907,Appr.Meta!$A:$A,Appr.Meta!$D:$D,"-",0,1))</f>
        <v>-</v>
      </c>
      <c r="I2907" s="302"/>
      <c r="J2907" s="303" t="str">
        <f>IF($I2907="","-",_xlfn.XLOOKUP($I2907,'CC.Meta'!$A:$A,'CC.Meta'!$D:$D,"-",0,1))</f>
        <v>-</v>
      </c>
      <c r="K2907" s="302"/>
      <c r="L2907" s="146" t="str">
        <f>IF($K2907="","-",_xlfn.XLOOKUP($K2907,Obj.Meta!$A:$A,Obj.Meta!$D:$D,"-",0,1))</f>
        <v>-</v>
      </c>
      <c r="M2907" s="300" t="str">
        <f>IF($K2907="","-",_xlfn.XLOOKUP($K2907,Obj.Meta!$A:$A,Obj.Meta!$F:$F,"-",0,1))</f>
        <v>-</v>
      </c>
      <c r="N2907" s="337" t="str">
        <f t="shared" si="91"/>
        <v>---</v>
      </c>
      <c r="O2907" s="333"/>
      <c r="P2907" s="54"/>
      <c r="Q2907" s="52"/>
      <c r="R2907" s="34"/>
      <c r="S2907" s="53"/>
      <c r="T2907" s="208"/>
      <c r="U2907" s="726"/>
      <c r="V2907" s="206"/>
      <c r="W2907" s="206"/>
      <c r="X2907" s="678"/>
      <c r="Y2907" s="34"/>
      <c r="Z2907" s="610"/>
      <c r="AA2907" s="608"/>
    </row>
    <row r="2908" spans="1:27">
      <c r="A2908" s="145" t="str">
        <f t="shared" si="90"/>
        <v>-</v>
      </c>
      <c r="B2908" s="146" t="str">
        <f>_xlfn.XLOOKUP($A2908,Dept.Meta!$A:$A,Dept.Meta!$F:$F,"-",0,1)</f>
        <v>-</v>
      </c>
      <c r="C2908" s="629" t="str">
        <f>_xlfn.XLOOKUP(_xlfn.CONCAT($G2908,"-",$I2908),Div.Meta!$H:$H,Div.Meta!$C:$C,"-",0,1)</f>
        <v>-</v>
      </c>
      <c r="D2908" s="302"/>
      <c r="E2908" s="146" t="str">
        <f>IF($D2908="","-",_xlfn.XLOOKUP($D2908,Fund.Meta!$A:$A,Fund.Meta!$D:$D,"-",0,1))</f>
        <v>-</v>
      </c>
      <c r="F2908" s="303" t="str">
        <f>IF($D2908="","-",_xlfn.XLOOKUP($D2908,Fund.Meta!$A:$A,Fund.Meta!$E:$E,"-",0,1))</f>
        <v>-</v>
      </c>
      <c r="G2908" s="334"/>
      <c r="H2908" s="303" t="str">
        <f>IF($G2908="","-",_xlfn.XLOOKUP($G2908,Appr.Meta!$A:$A,Appr.Meta!$D:$D,"-",0,1))</f>
        <v>-</v>
      </c>
      <c r="I2908" s="302"/>
      <c r="J2908" s="303" t="str">
        <f>IF($I2908="","-",_xlfn.XLOOKUP($I2908,'CC.Meta'!$A:$A,'CC.Meta'!$D:$D,"-",0,1))</f>
        <v>-</v>
      </c>
      <c r="K2908" s="302"/>
      <c r="L2908" s="146" t="str">
        <f>IF($K2908="","-",_xlfn.XLOOKUP($K2908,Obj.Meta!$A:$A,Obj.Meta!$D:$D,"-",0,1))</f>
        <v>-</v>
      </c>
      <c r="M2908" s="300" t="str">
        <f>IF($K2908="","-",_xlfn.XLOOKUP($K2908,Obj.Meta!$A:$A,Obj.Meta!$F:$F,"-",0,1))</f>
        <v>-</v>
      </c>
      <c r="N2908" s="337" t="str">
        <f t="shared" si="91"/>
        <v>---</v>
      </c>
      <c r="O2908" s="333"/>
      <c r="P2908" s="54"/>
      <c r="Q2908" s="52"/>
      <c r="R2908" s="34"/>
      <c r="S2908" s="53"/>
      <c r="T2908" s="208"/>
      <c r="U2908" s="726"/>
      <c r="V2908" s="206"/>
      <c r="W2908" s="206"/>
      <c r="X2908" s="678"/>
      <c r="Y2908" s="34"/>
      <c r="Z2908" s="610"/>
      <c r="AA2908" s="608"/>
    </row>
    <row r="2909" spans="1:27">
      <c r="A2909" s="145" t="str">
        <f t="shared" si="90"/>
        <v>-</v>
      </c>
      <c r="B2909" s="146" t="str">
        <f>_xlfn.XLOOKUP($A2909,Dept.Meta!$A:$A,Dept.Meta!$F:$F,"-",0,1)</f>
        <v>-</v>
      </c>
      <c r="C2909" s="629" t="str">
        <f>_xlfn.XLOOKUP(_xlfn.CONCAT($G2909,"-",$I2909),Div.Meta!$H:$H,Div.Meta!$C:$C,"-",0,1)</f>
        <v>-</v>
      </c>
      <c r="D2909" s="302"/>
      <c r="E2909" s="146" t="str">
        <f>IF($D2909="","-",_xlfn.XLOOKUP($D2909,Fund.Meta!$A:$A,Fund.Meta!$D:$D,"-",0,1))</f>
        <v>-</v>
      </c>
      <c r="F2909" s="303" t="str">
        <f>IF($D2909="","-",_xlfn.XLOOKUP($D2909,Fund.Meta!$A:$A,Fund.Meta!$E:$E,"-",0,1))</f>
        <v>-</v>
      </c>
      <c r="G2909" s="334"/>
      <c r="H2909" s="303" t="str">
        <f>IF($G2909="","-",_xlfn.XLOOKUP($G2909,Appr.Meta!$A:$A,Appr.Meta!$D:$D,"-",0,1))</f>
        <v>-</v>
      </c>
      <c r="I2909" s="302"/>
      <c r="J2909" s="303" t="str">
        <f>IF($I2909="","-",_xlfn.XLOOKUP($I2909,'CC.Meta'!$A:$A,'CC.Meta'!$D:$D,"-",0,1))</f>
        <v>-</v>
      </c>
      <c r="K2909" s="302"/>
      <c r="L2909" s="146" t="str">
        <f>IF($K2909="","-",_xlfn.XLOOKUP($K2909,Obj.Meta!$A:$A,Obj.Meta!$D:$D,"-",0,1))</f>
        <v>-</v>
      </c>
      <c r="M2909" s="300" t="str">
        <f>IF($K2909="","-",_xlfn.XLOOKUP($K2909,Obj.Meta!$A:$A,Obj.Meta!$F:$F,"-",0,1))</f>
        <v>-</v>
      </c>
      <c r="N2909" s="337" t="str">
        <f t="shared" si="91"/>
        <v>---</v>
      </c>
      <c r="O2909" s="333"/>
      <c r="P2909" s="54"/>
      <c r="Q2909" s="52"/>
      <c r="R2909" s="34"/>
      <c r="S2909" s="53"/>
      <c r="T2909" s="208"/>
      <c r="U2909" s="726"/>
      <c r="V2909" s="206"/>
      <c r="W2909" s="206"/>
      <c r="X2909" s="678"/>
      <c r="Y2909" s="34"/>
      <c r="Z2909" s="610"/>
      <c r="AA2909" s="608"/>
    </row>
    <row r="2910" spans="1:27">
      <c r="A2910" s="145" t="str">
        <f t="shared" si="90"/>
        <v>-</v>
      </c>
      <c r="B2910" s="146" t="str">
        <f>_xlfn.XLOOKUP($A2910,Dept.Meta!$A:$A,Dept.Meta!$F:$F,"-",0,1)</f>
        <v>-</v>
      </c>
      <c r="C2910" s="629" t="str">
        <f>_xlfn.XLOOKUP(_xlfn.CONCAT($G2910,"-",$I2910),Div.Meta!$H:$H,Div.Meta!$C:$C,"-",0,1)</f>
        <v>-</v>
      </c>
      <c r="D2910" s="302"/>
      <c r="E2910" s="146" t="str">
        <f>IF($D2910="","-",_xlfn.XLOOKUP($D2910,Fund.Meta!$A:$A,Fund.Meta!$D:$D,"-",0,1))</f>
        <v>-</v>
      </c>
      <c r="F2910" s="303" t="str">
        <f>IF($D2910="","-",_xlfn.XLOOKUP($D2910,Fund.Meta!$A:$A,Fund.Meta!$E:$E,"-",0,1))</f>
        <v>-</v>
      </c>
      <c r="G2910" s="334"/>
      <c r="H2910" s="303" t="str">
        <f>IF($G2910="","-",_xlfn.XLOOKUP($G2910,Appr.Meta!$A:$A,Appr.Meta!$D:$D,"-",0,1))</f>
        <v>-</v>
      </c>
      <c r="I2910" s="302"/>
      <c r="J2910" s="303" t="str">
        <f>IF($I2910="","-",_xlfn.XLOOKUP($I2910,'CC.Meta'!$A:$A,'CC.Meta'!$D:$D,"-",0,1))</f>
        <v>-</v>
      </c>
      <c r="K2910" s="302"/>
      <c r="L2910" s="146" t="str">
        <f>IF($K2910="","-",_xlfn.XLOOKUP($K2910,Obj.Meta!$A:$A,Obj.Meta!$D:$D,"-",0,1))</f>
        <v>-</v>
      </c>
      <c r="M2910" s="300" t="str">
        <f>IF($K2910="","-",_xlfn.XLOOKUP($K2910,Obj.Meta!$A:$A,Obj.Meta!$F:$F,"-",0,1))</f>
        <v>-</v>
      </c>
      <c r="N2910" s="337" t="str">
        <f t="shared" si="91"/>
        <v>---</v>
      </c>
      <c r="O2910" s="333"/>
      <c r="P2910" s="54"/>
      <c r="Q2910" s="52"/>
      <c r="R2910" s="34"/>
      <c r="S2910" s="53"/>
      <c r="T2910" s="208"/>
      <c r="U2910" s="726"/>
      <c r="V2910" s="206"/>
      <c r="W2910" s="206"/>
      <c r="X2910" s="678"/>
      <c r="Y2910" s="34"/>
      <c r="Z2910" s="610"/>
      <c r="AA2910" s="608"/>
    </row>
    <row r="2911" spans="1:27">
      <c r="A2911" s="145" t="str">
        <f t="shared" si="90"/>
        <v>-</v>
      </c>
      <c r="B2911" s="146" t="str">
        <f>_xlfn.XLOOKUP($A2911,Dept.Meta!$A:$A,Dept.Meta!$F:$F,"-",0,1)</f>
        <v>-</v>
      </c>
      <c r="C2911" s="629" t="str">
        <f>_xlfn.XLOOKUP(_xlfn.CONCAT($G2911,"-",$I2911),Div.Meta!$H:$H,Div.Meta!$C:$C,"-",0,1)</f>
        <v>-</v>
      </c>
      <c r="D2911" s="302"/>
      <c r="E2911" s="146" t="str">
        <f>IF($D2911="","-",_xlfn.XLOOKUP($D2911,Fund.Meta!$A:$A,Fund.Meta!$D:$D,"-",0,1))</f>
        <v>-</v>
      </c>
      <c r="F2911" s="303" t="str">
        <f>IF($D2911="","-",_xlfn.XLOOKUP($D2911,Fund.Meta!$A:$A,Fund.Meta!$E:$E,"-",0,1))</f>
        <v>-</v>
      </c>
      <c r="G2911" s="334"/>
      <c r="H2911" s="303" t="str">
        <f>IF($G2911="","-",_xlfn.XLOOKUP($G2911,Appr.Meta!$A:$A,Appr.Meta!$D:$D,"-",0,1))</f>
        <v>-</v>
      </c>
      <c r="I2911" s="302"/>
      <c r="J2911" s="303" t="str">
        <f>IF($I2911="","-",_xlfn.XLOOKUP($I2911,'CC.Meta'!$A:$A,'CC.Meta'!$D:$D,"-",0,1))</f>
        <v>-</v>
      </c>
      <c r="K2911" s="302"/>
      <c r="L2911" s="146" t="str">
        <f>IF($K2911="","-",_xlfn.XLOOKUP($K2911,Obj.Meta!$A:$A,Obj.Meta!$D:$D,"-",0,1))</f>
        <v>-</v>
      </c>
      <c r="M2911" s="300" t="str">
        <f>IF($K2911="","-",_xlfn.XLOOKUP($K2911,Obj.Meta!$A:$A,Obj.Meta!$F:$F,"-",0,1))</f>
        <v>-</v>
      </c>
      <c r="N2911" s="337" t="str">
        <f t="shared" si="91"/>
        <v>---</v>
      </c>
      <c r="O2911" s="333"/>
      <c r="P2911" s="54"/>
      <c r="Q2911" s="52"/>
      <c r="R2911" s="34"/>
      <c r="S2911" s="53"/>
      <c r="T2911" s="208"/>
      <c r="U2911" s="726"/>
      <c r="V2911" s="206"/>
      <c r="W2911" s="206"/>
      <c r="X2911" s="678"/>
      <c r="Y2911" s="34"/>
      <c r="Z2911" s="610"/>
      <c r="AA2911" s="608"/>
    </row>
    <row r="2912" spans="1:27">
      <c r="A2912" s="145" t="str">
        <f t="shared" si="90"/>
        <v>-</v>
      </c>
      <c r="B2912" s="146" t="str">
        <f>_xlfn.XLOOKUP($A2912,Dept.Meta!$A:$A,Dept.Meta!$F:$F,"-",0,1)</f>
        <v>-</v>
      </c>
      <c r="C2912" s="629" t="str">
        <f>_xlfn.XLOOKUP(_xlfn.CONCAT($G2912,"-",$I2912),Div.Meta!$H:$H,Div.Meta!$C:$C,"-",0,1)</f>
        <v>-</v>
      </c>
      <c r="D2912" s="302"/>
      <c r="E2912" s="146" t="str">
        <f>IF($D2912="","-",_xlfn.XLOOKUP($D2912,Fund.Meta!$A:$A,Fund.Meta!$D:$D,"-",0,1))</f>
        <v>-</v>
      </c>
      <c r="F2912" s="303" t="str">
        <f>IF($D2912="","-",_xlfn.XLOOKUP($D2912,Fund.Meta!$A:$A,Fund.Meta!$E:$E,"-",0,1))</f>
        <v>-</v>
      </c>
      <c r="G2912" s="334"/>
      <c r="H2912" s="303" t="str">
        <f>IF($G2912="","-",_xlfn.XLOOKUP($G2912,Appr.Meta!$A:$A,Appr.Meta!$D:$D,"-",0,1))</f>
        <v>-</v>
      </c>
      <c r="I2912" s="302"/>
      <c r="J2912" s="303" t="str">
        <f>IF($I2912="","-",_xlfn.XLOOKUP($I2912,'CC.Meta'!$A:$A,'CC.Meta'!$D:$D,"-",0,1))</f>
        <v>-</v>
      </c>
      <c r="K2912" s="302"/>
      <c r="L2912" s="146" t="str">
        <f>IF($K2912="","-",_xlfn.XLOOKUP($K2912,Obj.Meta!$A:$A,Obj.Meta!$D:$D,"-",0,1))</f>
        <v>-</v>
      </c>
      <c r="M2912" s="300" t="str">
        <f>IF($K2912="","-",_xlfn.XLOOKUP($K2912,Obj.Meta!$A:$A,Obj.Meta!$F:$F,"-",0,1))</f>
        <v>-</v>
      </c>
      <c r="N2912" s="337" t="str">
        <f t="shared" si="91"/>
        <v>---</v>
      </c>
      <c r="O2912" s="333"/>
      <c r="P2912" s="54"/>
      <c r="Q2912" s="52"/>
      <c r="R2912" s="34"/>
      <c r="S2912" s="53"/>
      <c r="T2912" s="208"/>
      <c r="U2912" s="726"/>
      <c r="V2912" s="206"/>
      <c r="W2912" s="206"/>
      <c r="X2912" s="678"/>
      <c r="Y2912" s="34"/>
      <c r="Z2912" s="610"/>
      <c r="AA2912" s="608"/>
    </row>
    <row r="2913" spans="1:27">
      <c r="A2913" s="145" t="str">
        <f t="shared" si="90"/>
        <v>-</v>
      </c>
      <c r="B2913" s="146" t="str">
        <f>_xlfn.XLOOKUP($A2913,Dept.Meta!$A:$A,Dept.Meta!$F:$F,"-",0,1)</f>
        <v>-</v>
      </c>
      <c r="C2913" s="629" t="str">
        <f>_xlfn.XLOOKUP(_xlfn.CONCAT($G2913,"-",$I2913),Div.Meta!$H:$H,Div.Meta!$C:$C,"-",0,1)</f>
        <v>-</v>
      </c>
      <c r="D2913" s="302"/>
      <c r="E2913" s="146" t="str">
        <f>IF($D2913="","-",_xlfn.XLOOKUP($D2913,Fund.Meta!$A:$A,Fund.Meta!$D:$D,"-",0,1))</f>
        <v>-</v>
      </c>
      <c r="F2913" s="303" t="str">
        <f>IF($D2913="","-",_xlfn.XLOOKUP($D2913,Fund.Meta!$A:$A,Fund.Meta!$E:$E,"-",0,1))</f>
        <v>-</v>
      </c>
      <c r="G2913" s="334"/>
      <c r="H2913" s="303" t="str">
        <f>IF($G2913="","-",_xlfn.XLOOKUP($G2913,Appr.Meta!$A:$A,Appr.Meta!$D:$D,"-",0,1))</f>
        <v>-</v>
      </c>
      <c r="I2913" s="302"/>
      <c r="J2913" s="303" t="str">
        <f>IF($I2913="","-",_xlfn.XLOOKUP($I2913,'CC.Meta'!$A:$A,'CC.Meta'!$D:$D,"-",0,1))</f>
        <v>-</v>
      </c>
      <c r="K2913" s="302"/>
      <c r="L2913" s="146" t="str">
        <f>IF($K2913="","-",_xlfn.XLOOKUP($K2913,Obj.Meta!$A:$A,Obj.Meta!$D:$D,"-",0,1))</f>
        <v>-</v>
      </c>
      <c r="M2913" s="300" t="str">
        <f>IF($K2913="","-",_xlfn.XLOOKUP($K2913,Obj.Meta!$A:$A,Obj.Meta!$F:$F,"-",0,1))</f>
        <v>-</v>
      </c>
      <c r="N2913" s="337" t="str">
        <f t="shared" si="91"/>
        <v>---</v>
      </c>
      <c r="O2913" s="333"/>
      <c r="P2913" s="54"/>
      <c r="Q2913" s="52"/>
      <c r="R2913" s="34"/>
      <c r="S2913" s="53"/>
      <c r="T2913" s="208"/>
      <c r="U2913" s="726"/>
      <c r="V2913" s="206"/>
      <c r="W2913" s="206"/>
      <c r="X2913" s="678"/>
      <c r="Y2913" s="34"/>
      <c r="Z2913" s="610"/>
      <c r="AA2913" s="608"/>
    </row>
    <row r="2914" spans="1:27">
      <c r="A2914" s="145" t="str">
        <f t="shared" si="90"/>
        <v>-</v>
      </c>
      <c r="B2914" s="146" t="str">
        <f>_xlfn.XLOOKUP($A2914,Dept.Meta!$A:$A,Dept.Meta!$F:$F,"-",0,1)</f>
        <v>-</v>
      </c>
      <c r="C2914" s="629" t="str">
        <f>_xlfn.XLOOKUP(_xlfn.CONCAT($G2914,"-",$I2914),Div.Meta!$H:$H,Div.Meta!$C:$C,"-",0,1)</f>
        <v>-</v>
      </c>
      <c r="D2914" s="302"/>
      <c r="E2914" s="146" t="str">
        <f>IF($D2914="","-",_xlfn.XLOOKUP($D2914,Fund.Meta!$A:$A,Fund.Meta!$D:$D,"-",0,1))</f>
        <v>-</v>
      </c>
      <c r="F2914" s="303" t="str">
        <f>IF($D2914="","-",_xlfn.XLOOKUP($D2914,Fund.Meta!$A:$A,Fund.Meta!$E:$E,"-",0,1))</f>
        <v>-</v>
      </c>
      <c r="G2914" s="334"/>
      <c r="H2914" s="303" t="str">
        <f>IF($G2914="","-",_xlfn.XLOOKUP($G2914,Appr.Meta!$A:$A,Appr.Meta!$D:$D,"-",0,1))</f>
        <v>-</v>
      </c>
      <c r="I2914" s="302"/>
      <c r="J2914" s="303" t="str">
        <f>IF($I2914="","-",_xlfn.XLOOKUP($I2914,'CC.Meta'!$A:$A,'CC.Meta'!$D:$D,"-",0,1))</f>
        <v>-</v>
      </c>
      <c r="K2914" s="302"/>
      <c r="L2914" s="146" t="str">
        <f>IF($K2914="","-",_xlfn.XLOOKUP($K2914,Obj.Meta!$A:$A,Obj.Meta!$D:$D,"-",0,1))</f>
        <v>-</v>
      </c>
      <c r="M2914" s="300" t="str">
        <f>IF($K2914="","-",_xlfn.XLOOKUP($K2914,Obj.Meta!$A:$A,Obj.Meta!$F:$F,"-",0,1))</f>
        <v>-</v>
      </c>
      <c r="N2914" s="337" t="str">
        <f t="shared" si="91"/>
        <v>---</v>
      </c>
      <c r="O2914" s="333"/>
      <c r="P2914" s="54"/>
      <c r="Q2914" s="52"/>
      <c r="R2914" s="34"/>
      <c r="S2914" s="53"/>
      <c r="T2914" s="208"/>
      <c r="U2914" s="726"/>
      <c r="V2914" s="206"/>
      <c r="W2914" s="206"/>
      <c r="X2914" s="678"/>
      <c r="Y2914" s="34"/>
      <c r="Z2914" s="610"/>
      <c r="AA2914" s="608"/>
    </row>
    <row r="2915" spans="1:27">
      <c r="A2915" s="145" t="str">
        <f t="shared" si="90"/>
        <v>-</v>
      </c>
      <c r="B2915" s="146" t="str">
        <f>_xlfn.XLOOKUP($A2915,Dept.Meta!$A:$A,Dept.Meta!$F:$F,"-",0,1)</f>
        <v>-</v>
      </c>
      <c r="C2915" s="629" t="str">
        <f>_xlfn.XLOOKUP(_xlfn.CONCAT($G2915,"-",$I2915),Div.Meta!$H:$H,Div.Meta!$C:$C,"-",0,1)</f>
        <v>-</v>
      </c>
      <c r="D2915" s="302"/>
      <c r="E2915" s="146" t="str">
        <f>IF($D2915="","-",_xlfn.XLOOKUP($D2915,Fund.Meta!$A:$A,Fund.Meta!$D:$D,"-",0,1))</f>
        <v>-</v>
      </c>
      <c r="F2915" s="303" t="str">
        <f>IF($D2915="","-",_xlfn.XLOOKUP($D2915,Fund.Meta!$A:$A,Fund.Meta!$E:$E,"-",0,1))</f>
        <v>-</v>
      </c>
      <c r="G2915" s="334"/>
      <c r="H2915" s="303" t="str">
        <f>IF($G2915="","-",_xlfn.XLOOKUP($G2915,Appr.Meta!$A:$A,Appr.Meta!$D:$D,"-",0,1))</f>
        <v>-</v>
      </c>
      <c r="I2915" s="302"/>
      <c r="J2915" s="303" t="str">
        <f>IF($I2915="","-",_xlfn.XLOOKUP($I2915,'CC.Meta'!$A:$A,'CC.Meta'!$D:$D,"-",0,1))</f>
        <v>-</v>
      </c>
      <c r="K2915" s="302"/>
      <c r="L2915" s="146" t="str">
        <f>IF($K2915="","-",_xlfn.XLOOKUP($K2915,Obj.Meta!$A:$A,Obj.Meta!$D:$D,"-",0,1))</f>
        <v>-</v>
      </c>
      <c r="M2915" s="300" t="str">
        <f>IF($K2915="","-",_xlfn.XLOOKUP($K2915,Obj.Meta!$A:$A,Obj.Meta!$F:$F,"-",0,1))</f>
        <v>-</v>
      </c>
      <c r="N2915" s="337" t="str">
        <f t="shared" si="91"/>
        <v>---</v>
      </c>
      <c r="O2915" s="333"/>
      <c r="P2915" s="54"/>
      <c r="Q2915" s="52"/>
      <c r="R2915" s="34"/>
      <c r="S2915" s="53"/>
      <c r="T2915" s="208"/>
      <c r="U2915" s="726"/>
      <c r="V2915" s="206"/>
      <c r="W2915" s="206"/>
      <c r="X2915" s="678"/>
      <c r="Y2915" s="34"/>
      <c r="Z2915" s="610"/>
      <c r="AA2915" s="608"/>
    </row>
    <row r="2916" spans="1:27">
      <c r="A2916" s="145" t="str">
        <f t="shared" si="90"/>
        <v>-</v>
      </c>
      <c r="B2916" s="146" t="str">
        <f>_xlfn.XLOOKUP($A2916,Dept.Meta!$A:$A,Dept.Meta!$F:$F,"-",0,1)</f>
        <v>-</v>
      </c>
      <c r="C2916" s="629" t="str">
        <f>_xlfn.XLOOKUP(_xlfn.CONCAT($G2916,"-",$I2916),Div.Meta!$H:$H,Div.Meta!$C:$C,"-",0,1)</f>
        <v>-</v>
      </c>
      <c r="D2916" s="302"/>
      <c r="E2916" s="146" t="str">
        <f>IF($D2916="","-",_xlfn.XLOOKUP($D2916,Fund.Meta!$A:$A,Fund.Meta!$D:$D,"-",0,1))</f>
        <v>-</v>
      </c>
      <c r="F2916" s="303" t="str">
        <f>IF($D2916="","-",_xlfn.XLOOKUP($D2916,Fund.Meta!$A:$A,Fund.Meta!$E:$E,"-",0,1))</f>
        <v>-</v>
      </c>
      <c r="G2916" s="334"/>
      <c r="H2916" s="303" t="str">
        <f>IF($G2916="","-",_xlfn.XLOOKUP($G2916,Appr.Meta!$A:$A,Appr.Meta!$D:$D,"-",0,1))</f>
        <v>-</v>
      </c>
      <c r="I2916" s="302"/>
      <c r="J2916" s="303" t="str">
        <f>IF($I2916="","-",_xlfn.XLOOKUP($I2916,'CC.Meta'!$A:$A,'CC.Meta'!$D:$D,"-",0,1))</f>
        <v>-</v>
      </c>
      <c r="K2916" s="302"/>
      <c r="L2916" s="146" t="str">
        <f>IF($K2916="","-",_xlfn.XLOOKUP($K2916,Obj.Meta!$A:$A,Obj.Meta!$D:$D,"-",0,1))</f>
        <v>-</v>
      </c>
      <c r="M2916" s="300" t="str">
        <f>IF($K2916="","-",_xlfn.XLOOKUP($K2916,Obj.Meta!$A:$A,Obj.Meta!$F:$F,"-",0,1))</f>
        <v>-</v>
      </c>
      <c r="N2916" s="337" t="str">
        <f t="shared" si="91"/>
        <v>---</v>
      </c>
      <c r="O2916" s="333"/>
      <c r="P2916" s="54"/>
      <c r="Q2916" s="52"/>
      <c r="R2916" s="34"/>
      <c r="S2916" s="53"/>
      <c r="T2916" s="208"/>
      <c r="U2916" s="726"/>
      <c r="V2916" s="206"/>
      <c r="W2916" s="206"/>
      <c r="X2916" s="678"/>
      <c r="Y2916" s="34"/>
      <c r="Z2916" s="610"/>
      <c r="AA2916" s="608"/>
    </row>
    <row r="2917" spans="1:27">
      <c r="A2917" s="145" t="str">
        <f t="shared" si="90"/>
        <v>-</v>
      </c>
      <c r="B2917" s="146" t="str">
        <f>_xlfn.XLOOKUP($A2917,Dept.Meta!$A:$A,Dept.Meta!$F:$F,"-",0,1)</f>
        <v>-</v>
      </c>
      <c r="C2917" s="629" t="str">
        <f>_xlfn.XLOOKUP(_xlfn.CONCAT($G2917,"-",$I2917),Div.Meta!$H:$H,Div.Meta!$C:$C,"-",0,1)</f>
        <v>-</v>
      </c>
      <c r="D2917" s="302"/>
      <c r="E2917" s="146" t="str">
        <f>IF($D2917="","-",_xlfn.XLOOKUP($D2917,Fund.Meta!$A:$A,Fund.Meta!$D:$D,"-",0,1))</f>
        <v>-</v>
      </c>
      <c r="F2917" s="303" t="str">
        <f>IF($D2917="","-",_xlfn.XLOOKUP($D2917,Fund.Meta!$A:$A,Fund.Meta!$E:$E,"-",0,1))</f>
        <v>-</v>
      </c>
      <c r="G2917" s="334"/>
      <c r="H2917" s="303" t="str">
        <f>IF($G2917="","-",_xlfn.XLOOKUP($G2917,Appr.Meta!$A:$A,Appr.Meta!$D:$D,"-",0,1))</f>
        <v>-</v>
      </c>
      <c r="I2917" s="302"/>
      <c r="J2917" s="303" t="str">
        <f>IF($I2917="","-",_xlfn.XLOOKUP($I2917,'CC.Meta'!$A:$A,'CC.Meta'!$D:$D,"-",0,1))</f>
        <v>-</v>
      </c>
      <c r="K2917" s="302"/>
      <c r="L2917" s="146" t="str">
        <f>IF($K2917="","-",_xlfn.XLOOKUP($K2917,Obj.Meta!$A:$A,Obj.Meta!$D:$D,"-",0,1))</f>
        <v>-</v>
      </c>
      <c r="M2917" s="300" t="str">
        <f>IF($K2917="","-",_xlfn.XLOOKUP($K2917,Obj.Meta!$A:$A,Obj.Meta!$F:$F,"-",0,1))</f>
        <v>-</v>
      </c>
      <c r="N2917" s="337" t="str">
        <f t="shared" si="91"/>
        <v>---</v>
      </c>
      <c r="O2917" s="333"/>
      <c r="P2917" s="54"/>
      <c r="Q2917" s="52"/>
      <c r="R2917" s="34"/>
      <c r="S2917" s="53"/>
      <c r="T2917" s="208"/>
      <c r="U2917" s="726"/>
      <c r="V2917" s="206"/>
      <c r="W2917" s="206"/>
      <c r="X2917" s="678"/>
      <c r="Y2917" s="34"/>
      <c r="Z2917" s="610"/>
      <c r="AA2917" s="608"/>
    </row>
    <row r="2918" spans="1:27">
      <c r="A2918" s="145" t="str">
        <f t="shared" si="90"/>
        <v>-</v>
      </c>
      <c r="B2918" s="146" t="str">
        <f>_xlfn.XLOOKUP($A2918,Dept.Meta!$A:$A,Dept.Meta!$F:$F,"-",0,1)</f>
        <v>-</v>
      </c>
      <c r="C2918" s="629" t="str">
        <f>_xlfn.XLOOKUP(_xlfn.CONCAT($G2918,"-",$I2918),Div.Meta!$H:$H,Div.Meta!$C:$C,"-",0,1)</f>
        <v>-</v>
      </c>
      <c r="D2918" s="302"/>
      <c r="E2918" s="146" t="str">
        <f>IF($D2918="","-",_xlfn.XLOOKUP($D2918,Fund.Meta!$A:$A,Fund.Meta!$D:$D,"-",0,1))</f>
        <v>-</v>
      </c>
      <c r="F2918" s="303" t="str">
        <f>IF($D2918="","-",_xlfn.XLOOKUP($D2918,Fund.Meta!$A:$A,Fund.Meta!$E:$E,"-",0,1))</f>
        <v>-</v>
      </c>
      <c r="G2918" s="334"/>
      <c r="H2918" s="303" t="str">
        <f>IF($G2918="","-",_xlfn.XLOOKUP($G2918,Appr.Meta!$A:$A,Appr.Meta!$D:$D,"-",0,1))</f>
        <v>-</v>
      </c>
      <c r="I2918" s="302"/>
      <c r="J2918" s="303" t="str">
        <f>IF($I2918="","-",_xlfn.XLOOKUP($I2918,'CC.Meta'!$A:$A,'CC.Meta'!$D:$D,"-",0,1))</f>
        <v>-</v>
      </c>
      <c r="K2918" s="302"/>
      <c r="L2918" s="146" t="str">
        <f>IF($K2918="","-",_xlfn.XLOOKUP($K2918,Obj.Meta!$A:$A,Obj.Meta!$D:$D,"-",0,1))</f>
        <v>-</v>
      </c>
      <c r="M2918" s="300" t="str">
        <f>IF($K2918="","-",_xlfn.XLOOKUP($K2918,Obj.Meta!$A:$A,Obj.Meta!$F:$F,"-",0,1))</f>
        <v>-</v>
      </c>
      <c r="N2918" s="337" t="str">
        <f t="shared" si="91"/>
        <v>---</v>
      </c>
      <c r="O2918" s="333"/>
      <c r="P2918" s="54"/>
      <c r="Q2918" s="52"/>
      <c r="R2918" s="34"/>
      <c r="S2918" s="53"/>
      <c r="T2918" s="208"/>
      <c r="U2918" s="726"/>
      <c r="V2918" s="206"/>
      <c r="W2918" s="206"/>
      <c r="X2918" s="678"/>
      <c r="Y2918" s="34"/>
      <c r="Z2918" s="610"/>
      <c r="AA2918" s="608"/>
    </row>
    <row r="2919" spans="1:27">
      <c r="A2919" s="145" t="str">
        <f t="shared" si="90"/>
        <v>-</v>
      </c>
      <c r="B2919" s="146" t="str">
        <f>_xlfn.XLOOKUP($A2919,Dept.Meta!$A:$A,Dept.Meta!$F:$F,"-",0,1)</f>
        <v>-</v>
      </c>
      <c r="C2919" s="629" t="str">
        <f>_xlfn.XLOOKUP(_xlfn.CONCAT($G2919,"-",$I2919),Div.Meta!$H:$H,Div.Meta!$C:$C,"-",0,1)</f>
        <v>-</v>
      </c>
      <c r="D2919" s="302"/>
      <c r="E2919" s="146" t="str">
        <f>IF($D2919="","-",_xlfn.XLOOKUP($D2919,Fund.Meta!$A:$A,Fund.Meta!$D:$D,"-",0,1))</f>
        <v>-</v>
      </c>
      <c r="F2919" s="303" t="str">
        <f>IF($D2919="","-",_xlfn.XLOOKUP($D2919,Fund.Meta!$A:$A,Fund.Meta!$E:$E,"-",0,1))</f>
        <v>-</v>
      </c>
      <c r="G2919" s="334"/>
      <c r="H2919" s="303" t="str">
        <f>IF($G2919="","-",_xlfn.XLOOKUP($G2919,Appr.Meta!$A:$A,Appr.Meta!$D:$D,"-",0,1))</f>
        <v>-</v>
      </c>
      <c r="I2919" s="302"/>
      <c r="J2919" s="303" t="str">
        <f>IF($I2919="","-",_xlfn.XLOOKUP($I2919,'CC.Meta'!$A:$A,'CC.Meta'!$D:$D,"-",0,1))</f>
        <v>-</v>
      </c>
      <c r="K2919" s="302"/>
      <c r="L2919" s="146" t="str">
        <f>IF($K2919="","-",_xlfn.XLOOKUP($K2919,Obj.Meta!$A:$A,Obj.Meta!$D:$D,"-",0,1))</f>
        <v>-</v>
      </c>
      <c r="M2919" s="300" t="str">
        <f>IF($K2919="","-",_xlfn.XLOOKUP($K2919,Obj.Meta!$A:$A,Obj.Meta!$F:$F,"-",0,1))</f>
        <v>-</v>
      </c>
      <c r="N2919" s="337" t="str">
        <f t="shared" si="91"/>
        <v>---</v>
      </c>
      <c r="O2919" s="333"/>
      <c r="P2919" s="54"/>
      <c r="Q2919" s="52"/>
      <c r="R2919" s="34"/>
      <c r="S2919" s="53"/>
      <c r="T2919" s="208"/>
      <c r="U2919" s="726"/>
      <c r="V2919" s="206"/>
      <c r="W2919" s="206"/>
      <c r="X2919" s="678"/>
      <c r="Y2919" s="34"/>
      <c r="Z2919" s="610"/>
      <c r="AA2919" s="608"/>
    </row>
    <row r="2920" spans="1:27">
      <c r="A2920" s="145" t="str">
        <f t="shared" si="90"/>
        <v>-</v>
      </c>
      <c r="B2920" s="146" t="str">
        <f>_xlfn.XLOOKUP($A2920,Dept.Meta!$A:$A,Dept.Meta!$F:$F,"-",0,1)</f>
        <v>-</v>
      </c>
      <c r="C2920" s="629" t="str">
        <f>_xlfn.XLOOKUP(_xlfn.CONCAT($G2920,"-",$I2920),Div.Meta!$H:$H,Div.Meta!$C:$C,"-",0,1)</f>
        <v>-</v>
      </c>
      <c r="D2920" s="302"/>
      <c r="E2920" s="146" t="str">
        <f>IF($D2920="","-",_xlfn.XLOOKUP($D2920,Fund.Meta!$A:$A,Fund.Meta!$D:$D,"-",0,1))</f>
        <v>-</v>
      </c>
      <c r="F2920" s="303" t="str">
        <f>IF($D2920="","-",_xlfn.XLOOKUP($D2920,Fund.Meta!$A:$A,Fund.Meta!$E:$E,"-",0,1))</f>
        <v>-</v>
      </c>
      <c r="G2920" s="334"/>
      <c r="H2920" s="303" t="str">
        <f>IF($G2920="","-",_xlfn.XLOOKUP($G2920,Appr.Meta!$A:$A,Appr.Meta!$D:$D,"-",0,1))</f>
        <v>-</v>
      </c>
      <c r="I2920" s="302"/>
      <c r="J2920" s="303" t="str">
        <f>IF($I2920="","-",_xlfn.XLOOKUP($I2920,'CC.Meta'!$A:$A,'CC.Meta'!$D:$D,"-",0,1))</f>
        <v>-</v>
      </c>
      <c r="K2920" s="302"/>
      <c r="L2920" s="146" t="str">
        <f>IF($K2920="","-",_xlfn.XLOOKUP($K2920,Obj.Meta!$A:$A,Obj.Meta!$D:$D,"-",0,1))</f>
        <v>-</v>
      </c>
      <c r="M2920" s="300" t="str">
        <f>IF($K2920="","-",_xlfn.XLOOKUP($K2920,Obj.Meta!$A:$A,Obj.Meta!$F:$F,"-",0,1))</f>
        <v>-</v>
      </c>
      <c r="N2920" s="337" t="str">
        <f t="shared" si="91"/>
        <v>---</v>
      </c>
      <c r="O2920" s="333"/>
      <c r="P2920" s="54"/>
      <c r="Q2920" s="52"/>
      <c r="R2920" s="34"/>
      <c r="S2920" s="53"/>
      <c r="T2920" s="208"/>
      <c r="U2920" s="726"/>
      <c r="V2920" s="206"/>
      <c r="W2920" s="206"/>
      <c r="X2920" s="678"/>
      <c r="Y2920" s="34"/>
      <c r="Z2920" s="610"/>
      <c r="AA2920" s="608"/>
    </row>
    <row r="2921" spans="1:27">
      <c r="A2921" s="145" t="str">
        <f t="shared" si="90"/>
        <v>-</v>
      </c>
      <c r="B2921" s="146" t="str">
        <f>_xlfn.XLOOKUP($A2921,Dept.Meta!$A:$A,Dept.Meta!$F:$F,"-",0,1)</f>
        <v>-</v>
      </c>
      <c r="C2921" s="629" t="str">
        <f>_xlfn.XLOOKUP(_xlfn.CONCAT($G2921,"-",$I2921),Div.Meta!$H:$H,Div.Meta!$C:$C,"-",0,1)</f>
        <v>-</v>
      </c>
      <c r="D2921" s="302"/>
      <c r="E2921" s="146" t="str">
        <f>IF($D2921="","-",_xlfn.XLOOKUP($D2921,Fund.Meta!$A:$A,Fund.Meta!$D:$D,"-",0,1))</f>
        <v>-</v>
      </c>
      <c r="F2921" s="303" t="str">
        <f>IF($D2921="","-",_xlfn.XLOOKUP($D2921,Fund.Meta!$A:$A,Fund.Meta!$E:$E,"-",0,1))</f>
        <v>-</v>
      </c>
      <c r="G2921" s="334"/>
      <c r="H2921" s="303" t="str">
        <f>IF($G2921="","-",_xlfn.XLOOKUP($G2921,Appr.Meta!$A:$A,Appr.Meta!$D:$D,"-",0,1))</f>
        <v>-</v>
      </c>
      <c r="I2921" s="302"/>
      <c r="J2921" s="303" t="str">
        <f>IF($I2921="","-",_xlfn.XLOOKUP($I2921,'CC.Meta'!$A:$A,'CC.Meta'!$D:$D,"-",0,1))</f>
        <v>-</v>
      </c>
      <c r="K2921" s="302"/>
      <c r="L2921" s="146" t="str">
        <f>IF($K2921="","-",_xlfn.XLOOKUP($K2921,Obj.Meta!$A:$A,Obj.Meta!$D:$D,"-",0,1))</f>
        <v>-</v>
      </c>
      <c r="M2921" s="300" t="str">
        <f>IF($K2921="","-",_xlfn.XLOOKUP($K2921,Obj.Meta!$A:$A,Obj.Meta!$F:$F,"-",0,1))</f>
        <v>-</v>
      </c>
      <c r="N2921" s="337" t="str">
        <f t="shared" si="91"/>
        <v>---</v>
      </c>
      <c r="O2921" s="333"/>
      <c r="P2921" s="54"/>
      <c r="Q2921" s="52"/>
      <c r="R2921" s="34"/>
      <c r="S2921" s="53"/>
      <c r="T2921" s="208"/>
      <c r="U2921" s="726"/>
      <c r="V2921" s="206"/>
      <c r="W2921" s="206"/>
      <c r="X2921" s="678"/>
      <c r="Y2921" s="34"/>
      <c r="Z2921" s="610"/>
      <c r="AA2921" s="608"/>
    </row>
    <row r="2922" spans="1:27">
      <c r="A2922" s="145" t="str">
        <f t="shared" si="90"/>
        <v>-</v>
      </c>
      <c r="B2922" s="146" t="str">
        <f>_xlfn.XLOOKUP($A2922,Dept.Meta!$A:$A,Dept.Meta!$F:$F,"-",0,1)</f>
        <v>-</v>
      </c>
      <c r="C2922" s="629" t="str">
        <f>_xlfn.XLOOKUP(_xlfn.CONCAT($G2922,"-",$I2922),Div.Meta!$H:$H,Div.Meta!$C:$C,"-",0,1)</f>
        <v>-</v>
      </c>
      <c r="D2922" s="302"/>
      <c r="E2922" s="146" t="str">
        <f>IF($D2922="","-",_xlfn.XLOOKUP($D2922,Fund.Meta!$A:$A,Fund.Meta!$D:$D,"-",0,1))</f>
        <v>-</v>
      </c>
      <c r="F2922" s="303" t="str">
        <f>IF($D2922="","-",_xlfn.XLOOKUP($D2922,Fund.Meta!$A:$A,Fund.Meta!$E:$E,"-",0,1))</f>
        <v>-</v>
      </c>
      <c r="G2922" s="334"/>
      <c r="H2922" s="303" t="str">
        <f>IF($G2922="","-",_xlfn.XLOOKUP($G2922,Appr.Meta!$A:$A,Appr.Meta!$D:$D,"-",0,1))</f>
        <v>-</v>
      </c>
      <c r="I2922" s="302"/>
      <c r="J2922" s="303" t="str">
        <f>IF($I2922="","-",_xlfn.XLOOKUP($I2922,'CC.Meta'!$A:$A,'CC.Meta'!$D:$D,"-",0,1))</f>
        <v>-</v>
      </c>
      <c r="K2922" s="302"/>
      <c r="L2922" s="146" t="str">
        <f>IF($K2922="","-",_xlfn.XLOOKUP($K2922,Obj.Meta!$A:$A,Obj.Meta!$D:$D,"-",0,1))</f>
        <v>-</v>
      </c>
      <c r="M2922" s="300" t="str">
        <f>IF($K2922="","-",_xlfn.XLOOKUP($K2922,Obj.Meta!$A:$A,Obj.Meta!$F:$F,"-",0,1))</f>
        <v>-</v>
      </c>
      <c r="N2922" s="337" t="str">
        <f t="shared" si="91"/>
        <v>---</v>
      </c>
      <c r="O2922" s="333"/>
      <c r="P2922" s="54"/>
      <c r="Q2922" s="52"/>
      <c r="R2922" s="34"/>
      <c r="S2922" s="53"/>
      <c r="T2922" s="208"/>
      <c r="U2922" s="726"/>
      <c r="V2922" s="206"/>
      <c r="W2922" s="206"/>
      <c r="X2922" s="678"/>
      <c r="Y2922" s="34"/>
      <c r="Z2922" s="610"/>
      <c r="AA2922" s="608"/>
    </row>
    <row r="2923" spans="1:27">
      <c r="A2923" s="145" t="str">
        <f t="shared" si="90"/>
        <v>-</v>
      </c>
      <c r="B2923" s="146" t="str">
        <f>_xlfn.XLOOKUP($A2923,Dept.Meta!$A:$A,Dept.Meta!$F:$F,"-",0,1)</f>
        <v>-</v>
      </c>
      <c r="C2923" s="629" t="str">
        <f>_xlfn.XLOOKUP(_xlfn.CONCAT($G2923,"-",$I2923),Div.Meta!$H:$H,Div.Meta!$C:$C,"-",0,1)</f>
        <v>-</v>
      </c>
      <c r="D2923" s="302"/>
      <c r="E2923" s="146" t="str">
        <f>IF($D2923="","-",_xlfn.XLOOKUP($D2923,Fund.Meta!$A:$A,Fund.Meta!$D:$D,"-",0,1))</f>
        <v>-</v>
      </c>
      <c r="F2923" s="303" t="str">
        <f>IF($D2923="","-",_xlfn.XLOOKUP($D2923,Fund.Meta!$A:$A,Fund.Meta!$E:$E,"-",0,1))</f>
        <v>-</v>
      </c>
      <c r="G2923" s="334"/>
      <c r="H2923" s="303" t="str">
        <f>IF($G2923="","-",_xlfn.XLOOKUP($G2923,Appr.Meta!$A:$A,Appr.Meta!$D:$D,"-",0,1))</f>
        <v>-</v>
      </c>
      <c r="I2923" s="302"/>
      <c r="J2923" s="303" t="str">
        <f>IF($I2923="","-",_xlfn.XLOOKUP($I2923,'CC.Meta'!$A:$A,'CC.Meta'!$D:$D,"-",0,1))</f>
        <v>-</v>
      </c>
      <c r="K2923" s="302"/>
      <c r="L2923" s="146" t="str">
        <f>IF($K2923="","-",_xlfn.XLOOKUP($K2923,Obj.Meta!$A:$A,Obj.Meta!$D:$D,"-",0,1))</f>
        <v>-</v>
      </c>
      <c r="M2923" s="300" t="str">
        <f>IF($K2923="","-",_xlfn.XLOOKUP($K2923,Obj.Meta!$A:$A,Obj.Meta!$F:$F,"-",0,1))</f>
        <v>-</v>
      </c>
      <c r="N2923" s="337" t="str">
        <f t="shared" si="91"/>
        <v>---</v>
      </c>
      <c r="O2923" s="333"/>
      <c r="P2923" s="54"/>
      <c r="Q2923" s="52"/>
      <c r="R2923" s="34"/>
      <c r="S2923" s="53"/>
      <c r="T2923" s="208"/>
      <c r="U2923" s="726"/>
      <c r="V2923" s="206"/>
      <c r="W2923" s="206"/>
      <c r="X2923" s="678"/>
      <c r="Y2923" s="34"/>
      <c r="Z2923" s="610"/>
      <c r="AA2923" s="608"/>
    </row>
    <row r="2924" spans="1:27">
      <c r="A2924" s="145" t="str">
        <f t="shared" si="90"/>
        <v>-</v>
      </c>
      <c r="B2924" s="146" t="str">
        <f>_xlfn.XLOOKUP($A2924,Dept.Meta!$A:$A,Dept.Meta!$F:$F,"-",0,1)</f>
        <v>-</v>
      </c>
      <c r="C2924" s="629" t="str">
        <f>_xlfn.XLOOKUP(_xlfn.CONCAT($G2924,"-",$I2924),Div.Meta!$H:$H,Div.Meta!$C:$C,"-",0,1)</f>
        <v>-</v>
      </c>
      <c r="D2924" s="302"/>
      <c r="E2924" s="146" t="str">
        <f>IF($D2924="","-",_xlfn.XLOOKUP($D2924,Fund.Meta!$A:$A,Fund.Meta!$D:$D,"-",0,1))</f>
        <v>-</v>
      </c>
      <c r="F2924" s="303" t="str">
        <f>IF($D2924="","-",_xlfn.XLOOKUP($D2924,Fund.Meta!$A:$A,Fund.Meta!$E:$E,"-",0,1))</f>
        <v>-</v>
      </c>
      <c r="G2924" s="334"/>
      <c r="H2924" s="303" t="str">
        <f>IF($G2924="","-",_xlfn.XLOOKUP($G2924,Appr.Meta!$A:$A,Appr.Meta!$D:$D,"-",0,1))</f>
        <v>-</v>
      </c>
      <c r="I2924" s="302"/>
      <c r="J2924" s="303" t="str">
        <f>IF($I2924="","-",_xlfn.XLOOKUP($I2924,'CC.Meta'!$A:$A,'CC.Meta'!$D:$D,"-",0,1))</f>
        <v>-</v>
      </c>
      <c r="K2924" s="302"/>
      <c r="L2924" s="146" t="str">
        <f>IF($K2924="","-",_xlfn.XLOOKUP($K2924,Obj.Meta!$A:$A,Obj.Meta!$D:$D,"-",0,1))</f>
        <v>-</v>
      </c>
      <c r="M2924" s="300" t="str">
        <f>IF($K2924="","-",_xlfn.XLOOKUP($K2924,Obj.Meta!$A:$A,Obj.Meta!$F:$F,"-",0,1))</f>
        <v>-</v>
      </c>
      <c r="N2924" s="337" t="str">
        <f t="shared" si="91"/>
        <v>---</v>
      </c>
      <c r="O2924" s="333"/>
      <c r="P2924" s="54"/>
      <c r="Q2924" s="52"/>
      <c r="R2924" s="34"/>
      <c r="S2924" s="53"/>
      <c r="T2924" s="208"/>
      <c r="U2924" s="726"/>
      <c r="V2924" s="206"/>
      <c r="W2924" s="206"/>
      <c r="X2924" s="678"/>
      <c r="Y2924" s="34"/>
      <c r="Z2924" s="610"/>
      <c r="AA2924" s="608"/>
    </row>
    <row r="2925" spans="1:27">
      <c r="A2925" s="145" t="str">
        <f t="shared" si="90"/>
        <v>-</v>
      </c>
      <c r="B2925" s="146" t="str">
        <f>_xlfn.XLOOKUP($A2925,Dept.Meta!$A:$A,Dept.Meta!$F:$F,"-",0,1)</f>
        <v>-</v>
      </c>
      <c r="C2925" s="629" t="str">
        <f>_xlfn.XLOOKUP(_xlfn.CONCAT($G2925,"-",$I2925),Div.Meta!$H:$H,Div.Meta!$C:$C,"-",0,1)</f>
        <v>-</v>
      </c>
      <c r="D2925" s="302"/>
      <c r="E2925" s="146" t="str">
        <f>IF($D2925="","-",_xlfn.XLOOKUP($D2925,Fund.Meta!$A:$A,Fund.Meta!$D:$D,"-",0,1))</f>
        <v>-</v>
      </c>
      <c r="F2925" s="303" t="str">
        <f>IF($D2925="","-",_xlfn.XLOOKUP($D2925,Fund.Meta!$A:$A,Fund.Meta!$E:$E,"-",0,1))</f>
        <v>-</v>
      </c>
      <c r="G2925" s="334"/>
      <c r="H2925" s="303" t="str">
        <f>IF($G2925="","-",_xlfn.XLOOKUP($G2925,Appr.Meta!$A:$A,Appr.Meta!$D:$D,"-",0,1))</f>
        <v>-</v>
      </c>
      <c r="I2925" s="302"/>
      <c r="J2925" s="303" t="str">
        <f>IF($I2925="","-",_xlfn.XLOOKUP($I2925,'CC.Meta'!$A:$A,'CC.Meta'!$D:$D,"-",0,1))</f>
        <v>-</v>
      </c>
      <c r="K2925" s="302"/>
      <c r="L2925" s="146" t="str">
        <f>IF($K2925="","-",_xlfn.XLOOKUP($K2925,Obj.Meta!$A:$A,Obj.Meta!$D:$D,"-",0,1))</f>
        <v>-</v>
      </c>
      <c r="M2925" s="300" t="str">
        <f>IF($K2925="","-",_xlfn.XLOOKUP($K2925,Obj.Meta!$A:$A,Obj.Meta!$F:$F,"-",0,1))</f>
        <v>-</v>
      </c>
      <c r="N2925" s="337" t="str">
        <f t="shared" si="91"/>
        <v>---</v>
      </c>
      <c r="O2925" s="333"/>
      <c r="P2925" s="54"/>
      <c r="Q2925" s="52"/>
      <c r="R2925" s="34"/>
      <c r="S2925" s="53"/>
      <c r="T2925" s="208"/>
      <c r="U2925" s="726"/>
      <c r="V2925" s="206"/>
      <c r="W2925" s="206"/>
      <c r="X2925" s="678"/>
      <c r="Y2925" s="34"/>
      <c r="Z2925" s="610"/>
      <c r="AA2925" s="608"/>
    </row>
    <row r="2926" spans="1:27">
      <c r="A2926" s="145" t="str">
        <f t="shared" si="90"/>
        <v>-</v>
      </c>
      <c r="B2926" s="146" t="str">
        <f>_xlfn.XLOOKUP($A2926,Dept.Meta!$A:$A,Dept.Meta!$F:$F,"-",0,1)</f>
        <v>-</v>
      </c>
      <c r="C2926" s="629" t="str">
        <f>_xlfn.XLOOKUP(_xlfn.CONCAT($G2926,"-",$I2926),Div.Meta!$H:$H,Div.Meta!$C:$C,"-",0,1)</f>
        <v>-</v>
      </c>
      <c r="D2926" s="302"/>
      <c r="E2926" s="146" t="str">
        <f>IF($D2926="","-",_xlfn.XLOOKUP($D2926,Fund.Meta!$A:$A,Fund.Meta!$D:$D,"-",0,1))</f>
        <v>-</v>
      </c>
      <c r="F2926" s="303" t="str">
        <f>IF($D2926="","-",_xlfn.XLOOKUP($D2926,Fund.Meta!$A:$A,Fund.Meta!$E:$E,"-",0,1))</f>
        <v>-</v>
      </c>
      <c r="G2926" s="334"/>
      <c r="H2926" s="303" t="str">
        <f>IF($G2926="","-",_xlfn.XLOOKUP($G2926,Appr.Meta!$A:$A,Appr.Meta!$D:$D,"-",0,1))</f>
        <v>-</v>
      </c>
      <c r="I2926" s="302"/>
      <c r="J2926" s="303" t="str">
        <f>IF($I2926="","-",_xlfn.XLOOKUP($I2926,'CC.Meta'!$A:$A,'CC.Meta'!$D:$D,"-",0,1))</f>
        <v>-</v>
      </c>
      <c r="K2926" s="302"/>
      <c r="L2926" s="146" t="str">
        <f>IF($K2926="","-",_xlfn.XLOOKUP($K2926,Obj.Meta!$A:$A,Obj.Meta!$D:$D,"-",0,1))</f>
        <v>-</v>
      </c>
      <c r="M2926" s="300" t="str">
        <f>IF($K2926="","-",_xlfn.XLOOKUP($K2926,Obj.Meta!$A:$A,Obj.Meta!$F:$F,"-",0,1))</f>
        <v>-</v>
      </c>
      <c r="N2926" s="337" t="str">
        <f t="shared" si="91"/>
        <v>---</v>
      </c>
      <c r="O2926" s="333"/>
      <c r="P2926" s="54"/>
      <c r="Q2926" s="52"/>
      <c r="R2926" s="34"/>
      <c r="S2926" s="53"/>
      <c r="T2926" s="208"/>
      <c r="U2926" s="726"/>
      <c r="V2926" s="206"/>
      <c r="W2926" s="206"/>
      <c r="X2926" s="678"/>
      <c r="Y2926" s="34"/>
      <c r="Z2926" s="610"/>
      <c r="AA2926" s="608"/>
    </row>
    <row r="2927" spans="1:27">
      <c r="A2927" s="145" t="str">
        <f t="shared" si="90"/>
        <v>-</v>
      </c>
      <c r="B2927" s="146" t="str">
        <f>_xlfn.XLOOKUP($A2927,Dept.Meta!$A:$A,Dept.Meta!$F:$F,"-",0,1)</f>
        <v>-</v>
      </c>
      <c r="C2927" s="629" t="str">
        <f>_xlfn.XLOOKUP(_xlfn.CONCAT($G2927,"-",$I2927),Div.Meta!$H:$H,Div.Meta!$C:$C,"-",0,1)</f>
        <v>-</v>
      </c>
      <c r="D2927" s="302"/>
      <c r="E2927" s="146" t="str">
        <f>IF($D2927="","-",_xlfn.XLOOKUP($D2927,Fund.Meta!$A:$A,Fund.Meta!$D:$D,"-",0,1))</f>
        <v>-</v>
      </c>
      <c r="F2927" s="303" t="str">
        <f>IF($D2927="","-",_xlfn.XLOOKUP($D2927,Fund.Meta!$A:$A,Fund.Meta!$E:$E,"-",0,1))</f>
        <v>-</v>
      </c>
      <c r="G2927" s="334"/>
      <c r="H2927" s="303" t="str">
        <f>IF($G2927="","-",_xlfn.XLOOKUP($G2927,Appr.Meta!$A:$A,Appr.Meta!$D:$D,"-",0,1))</f>
        <v>-</v>
      </c>
      <c r="I2927" s="302"/>
      <c r="J2927" s="303" t="str">
        <f>IF($I2927="","-",_xlfn.XLOOKUP($I2927,'CC.Meta'!$A:$A,'CC.Meta'!$D:$D,"-",0,1))</f>
        <v>-</v>
      </c>
      <c r="K2927" s="302"/>
      <c r="L2927" s="146" t="str">
        <f>IF($K2927="","-",_xlfn.XLOOKUP($K2927,Obj.Meta!$A:$A,Obj.Meta!$D:$D,"-",0,1))</f>
        <v>-</v>
      </c>
      <c r="M2927" s="300" t="str">
        <f>IF($K2927="","-",_xlfn.XLOOKUP($K2927,Obj.Meta!$A:$A,Obj.Meta!$F:$F,"-",0,1))</f>
        <v>-</v>
      </c>
      <c r="N2927" s="337" t="str">
        <f t="shared" si="91"/>
        <v>---</v>
      </c>
      <c r="O2927" s="333"/>
      <c r="P2927" s="54"/>
      <c r="Q2927" s="52"/>
      <c r="R2927" s="34"/>
      <c r="S2927" s="53"/>
      <c r="T2927" s="208"/>
      <c r="U2927" s="726"/>
      <c r="V2927" s="206"/>
      <c r="W2927" s="206"/>
      <c r="X2927" s="678"/>
      <c r="Y2927" s="34"/>
      <c r="Z2927" s="610"/>
      <c r="AA2927" s="608"/>
    </row>
    <row r="2928" spans="1:27">
      <c r="A2928" s="145" t="str">
        <f t="shared" si="90"/>
        <v>-</v>
      </c>
      <c r="B2928" s="146" t="str">
        <f>_xlfn.XLOOKUP($A2928,Dept.Meta!$A:$A,Dept.Meta!$F:$F,"-",0,1)</f>
        <v>-</v>
      </c>
      <c r="C2928" s="629" t="str">
        <f>_xlfn.XLOOKUP(_xlfn.CONCAT($G2928,"-",$I2928),Div.Meta!$H:$H,Div.Meta!$C:$C,"-",0,1)</f>
        <v>-</v>
      </c>
      <c r="D2928" s="302"/>
      <c r="E2928" s="146" t="str">
        <f>IF($D2928="","-",_xlfn.XLOOKUP($D2928,Fund.Meta!$A:$A,Fund.Meta!$D:$D,"-",0,1))</f>
        <v>-</v>
      </c>
      <c r="F2928" s="303" t="str">
        <f>IF($D2928="","-",_xlfn.XLOOKUP($D2928,Fund.Meta!$A:$A,Fund.Meta!$E:$E,"-",0,1))</f>
        <v>-</v>
      </c>
      <c r="G2928" s="334"/>
      <c r="H2928" s="303" t="str">
        <f>IF($G2928="","-",_xlfn.XLOOKUP($G2928,Appr.Meta!$A:$A,Appr.Meta!$D:$D,"-",0,1))</f>
        <v>-</v>
      </c>
      <c r="I2928" s="302"/>
      <c r="J2928" s="303" t="str">
        <f>IF($I2928="","-",_xlfn.XLOOKUP($I2928,'CC.Meta'!$A:$A,'CC.Meta'!$D:$D,"-",0,1))</f>
        <v>-</v>
      </c>
      <c r="K2928" s="302"/>
      <c r="L2928" s="146" t="str">
        <f>IF($K2928="","-",_xlfn.XLOOKUP($K2928,Obj.Meta!$A:$A,Obj.Meta!$D:$D,"-",0,1))</f>
        <v>-</v>
      </c>
      <c r="M2928" s="300" t="str">
        <f>IF($K2928="","-",_xlfn.XLOOKUP($K2928,Obj.Meta!$A:$A,Obj.Meta!$F:$F,"-",0,1))</f>
        <v>-</v>
      </c>
      <c r="N2928" s="337" t="str">
        <f t="shared" si="91"/>
        <v>---</v>
      </c>
      <c r="O2928" s="333"/>
      <c r="P2928" s="54"/>
      <c r="Q2928" s="52"/>
      <c r="R2928" s="34"/>
      <c r="S2928" s="53"/>
      <c r="T2928" s="208"/>
      <c r="U2928" s="726"/>
      <c r="V2928" s="206"/>
      <c r="W2928" s="206"/>
      <c r="X2928" s="678"/>
      <c r="Y2928" s="34"/>
      <c r="Z2928" s="610"/>
      <c r="AA2928" s="608"/>
    </row>
    <row r="2929" spans="1:27">
      <c r="A2929" s="145" t="str">
        <f t="shared" si="90"/>
        <v>-</v>
      </c>
      <c r="B2929" s="146" t="str">
        <f>_xlfn.XLOOKUP($A2929,Dept.Meta!$A:$A,Dept.Meta!$F:$F,"-",0,1)</f>
        <v>-</v>
      </c>
      <c r="C2929" s="629" t="str">
        <f>_xlfn.XLOOKUP(_xlfn.CONCAT($G2929,"-",$I2929),Div.Meta!$H:$H,Div.Meta!$C:$C,"-",0,1)</f>
        <v>-</v>
      </c>
      <c r="D2929" s="302"/>
      <c r="E2929" s="146" t="str">
        <f>IF($D2929="","-",_xlfn.XLOOKUP($D2929,Fund.Meta!$A:$A,Fund.Meta!$D:$D,"-",0,1))</f>
        <v>-</v>
      </c>
      <c r="F2929" s="303" t="str">
        <f>IF($D2929="","-",_xlfn.XLOOKUP($D2929,Fund.Meta!$A:$A,Fund.Meta!$E:$E,"-",0,1))</f>
        <v>-</v>
      </c>
      <c r="G2929" s="334"/>
      <c r="H2929" s="303" t="str">
        <f>IF($G2929="","-",_xlfn.XLOOKUP($G2929,Appr.Meta!$A:$A,Appr.Meta!$D:$D,"-",0,1))</f>
        <v>-</v>
      </c>
      <c r="I2929" s="302"/>
      <c r="J2929" s="303" t="str">
        <f>IF($I2929="","-",_xlfn.XLOOKUP($I2929,'CC.Meta'!$A:$A,'CC.Meta'!$D:$D,"-",0,1))</f>
        <v>-</v>
      </c>
      <c r="K2929" s="302"/>
      <c r="L2929" s="146" t="str">
        <f>IF($K2929="","-",_xlfn.XLOOKUP($K2929,Obj.Meta!$A:$A,Obj.Meta!$D:$D,"-",0,1))</f>
        <v>-</v>
      </c>
      <c r="M2929" s="300" t="str">
        <f>IF($K2929="","-",_xlfn.XLOOKUP($K2929,Obj.Meta!$A:$A,Obj.Meta!$F:$F,"-",0,1))</f>
        <v>-</v>
      </c>
      <c r="N2929" s="337" t="str">
        <f t="shared" si="91"/>
        <v>---</v>
      </c>
      <c r="O2929" s="333"/>
      <c r="P2929" s="54"/>
      <c r="Q2929" s="52"/>
      <c r="R2929" s="34"/>
      <c r="S2929" s="53"/>
      <c r="T2929" s="208"/>
      <c r="U2929" s="726"/>
      <c r="V2929" s="206"/>
      <c r="W2929" s="206"/>
      <c r="X2929" s="678"/>
      <c r="Y2929" s="34"/>
      <c r="Z2929" s="610"/>
      <c r="AA2929" s="608"/>
    </row>
    <row r="2930" spans="1:27">
      <c r="A2930" s="145" t="str">
        <f t="shared" si="90"/>
        <v>-</v>
      </c>
      <c r="B2930" s="146" t="str">
        <f>_xlfn.XLOOKUP($A2930,Dept.Meta!$A:$A,Dept.Meta!$F:$F,"-",0,1)</f>
        <v>-</v>
      </c>
      <c r="C2930" s="629" t="str">
        <f>_xlfn.XLOOKUP(_xlfn.CONCAT($G2930,"-",$I2930),Div.Meta!$H:$H,Div.Meta!$C:$C,"-",0,1)</f>
        <v>-</v>
      </c>
      <c r="D2930" s="302"/>
      <c r="E2930" s="146" t="str">
        <f>IF($D2930="","-",_xlfn.XLOOKUP($D2930,Fund.Meta!$A:$A,Fund.Meta!$D:$D,"-",0,1))</f>
        <v>-</v>
      </c>
      <c r="F2930" s="303" t="str">
        <f>IF($D2930="","-",_xlfn.XLOOKUP($D2930,Fund.Meta!$A:$A,Fund.Meta!$E:$E,"-",0,1))</f>
        <v>-</v>
      </c>
      <c r="G2930" s="334"/>
      <c r="H2930" s="303" t="str">
        <f>IF($G2930="","-",_xlfn.XLOOKUP($G2930,Appr.Meta!$A:$A,Appr.Meta!$D:$D,"-",0,1))</f>
        <v>-</v>
      </c>
      <c r="I2930" s="302"/>
      <c r="J2930" s="303" t="str">
        <f>IF($I2930="","-",_xlfn.XLOOKUP($I2930,'CC.Meta'!$A:$A,'CC.Meta'!$D:$D,"-",0,1))</f>
        <v>-</v>
      </c>
      <c r="K2930" s="302"/>
      <c r="L2930" s="146" t="str">
        <f>IF($K2930="","-",_xlfn.XLOOKUP($K2930,Obj.Meta!$A:$A,Obj.Meta!$D:$D,"-",0,1))</f>
        <v>-</v>
      </c>
      <c r="M2930" s="300" t="str">
        <f>IF($K2930="","-",_xlfn.XLOOKUP($K2930,Obj.Meta!$A:$A,Obj.Meta!$F:$F,"-",0,1))</f>
        <v>-</v>
      </c>
      <c r="N2930" s="337" t="str">
        <f t="shared" si="91"/>
        <v>---</v>
      </c>
      <c r="O2930" s="333"/>
      <c r="P2930" s="54"/>
      <c r="Q2930" s="52"/>
      <c r="R2930" s="34"/>
      <c r="S2930" s="53"/>
      <c r="T2930" s="208"/>
      <c r="U2930" s="726"/>
      <c r="V2930" s="206"/>
      <c r="W2930" s="206"/>
      <c r="X2930" s="678"/>
      <c r="Y2930" s="34"/>
      <c r="Z2930" s="610"/>
      <c r="AA2930" s="608"/>
    </row>
    <row r="2931" spans="1:27">
      <c r="A2931" s="145" t="str">
        <f t="shared" si="90"/>
        <v>-</v>
      </c>
      <c r="B2931" s="146" t="str">
        <f>_xlfn.XLOOKUP($A2931,Dept.Meta!$A:$A,Dept.Meta!$F:$F,"-",0,1)</f>
        <v>-</v>
      </c>
      <c r="C2931" s="629" t="str">
        <f>_xlfn.XLOOKUP(_xlfn.CONCAT($G2931,"-",$I2931),Div.Meta!$H:$H,Div.Meta!$C:$C,"-",0,1)</f>
        <v>-</v>
      </c>
      <c r="D2931" s="302"/>
      <c r="E2931" s="146" t="str">
        <f>IF($D2931="","-",_xlfn.XLOOKUP($D2931,Fund.Meta!$A:$A,Fund.Meta!$D:$D,"-",0,1))</f>
        <v>-</v>
      </c>
      <c r="F2931" s="303" t="str">
        <f>IF($D2931="","-",_xlfn.XLOOKUP($D2931,Fund.Meta!$A:$A,Fund.Meta!$E:$E,"-",0,1))</f>
        <v>-</v>
      </c>
      <c r="G2931" s="334"/>
      <c r="H2931" s="303" t="str">
        <f>IF($G2931="","-",_xlfn.XLOOKUP($G2931,Appr.Meta!$A:$A,Appr.Meta!$D:$D,"-",0,1))</f>
        <v>-</v>
      </c>
      <c r="I2931" s="302"/>
      <c r="J2931" s="303" t="str">
        <f>IF($I2931="","-",_xlfn.XLOOKUP($I2931,'CC.Meta'!$A:$A,'CC.Meta'!$D:$D,"-",0,1))</f>
        <v>-</v>
      </c>
      <c r="K2931" s="302"/>
      <c r="L2931" s="146" t="str">
        <f>IF($K2931="","-",_xlfn.XLOOKUP($K2931,Obj.Meta!$A:$A,Obj.Meta!$D:$D,"-",0,1))</f>
        <v>-</v>
      </c>
      <c r="M2931" s="300" t="str">
        <f>IF($K2931="","-",_xlfn.XLOOKUP($K2931,Obj.Meta!$A:$A,Obj.Meta!$F:$F,"-",0,1))</f>
        <v>-</v>
      </c>
      <c r="N2931" s="337" t="str">
        <f t="shared" si="91"/>
        <v>---</v>
      </c>
      <c r="O2931" s="333"/>
      <c r="P2931" s="54"/>
      <c r="Q2931" s="52"/>
      <c r="R2931" s="34"/>
      <c r="S2931" s="53"/>
      <c r="T2931" s="208"/>
      <c r="U2931" s="726"/>
      <c r="V2931" s="206"/>
      <c r="W2931" s="206"/>
      <c r="X2931" s="678"/>
      <c r="Y2931" s="34"/>
      <c r="Z2931" s="610"/>
      <c r="AA2931" s="608"/>
    </row>
    <row r="2932" spans="1:27">
      <c r="A2932" s="145" t="str">
        <f t="shared" si="90"/>
        <v>-</v>
      </c>
      <c r="B2932" s="146" t="str">
        <f>_xlfn.XLOOKUP($A2932,Dept.Meta!$A:$A,Dept.Meta!$F:$F,"-",0,1)</f>
        <v>-</v>
      </c>
      <c r="C2932" s="629" t="str">
        <f>_xlfn.XLOOKUP(_xlfn.CONCAT($G2932,"-",$I2932),Div.Meta!$H:$H,Div.Meta!$C:$C,"-",0,1)</f>
        <v>-</v>
      </c>
      <c r="D2932" s="302"/>
      <c r="E2932" s="146" t="str">
        <f>IF($D2932="","-",_xlfn.XLOOKUP($D2932,Fund.Meta!$A:$A,Fund.Meta!$D:$D,"-",0,1))</f>
        <v>-</v>
      </c>
      <c r="F2932" s="303" t="str">
        <f>IF($D2932="","-",_xlfn.XLOOKUP($D2932,Fund.Meta!$A:$A,Fund.Meta!$E:$E,"-",0,1))</f>
        <v>-</v>
      </c>
      <c r="G2932" s="334"/>
      <c r="H2932" s="303" t="str">
        <f>IF($G2932="","-",_xlfn.XLOOKUP($G2932,Appr.Meta!$A:$A,Appr.Meta!$D:$D,"-",0,1))</f>
        <v>-</v>
      </c>
      <c r="I2932" s="302"/>
      <c r="J2932" s="303" t="str">
        <f>IF($I2932="","-",_xlfn.XLOOKUP($I2932,'CC.Meta'!$A:$A,'CC.Meta'!$D:$D,"-",0,1))</f>
        <v>-</v>
      </c>
      <c r="K2932" s="302"/>
      <c r="L2932" s="146" t="str">
        <f>IF($K2932="","-",_xlfn.XLOOKUP($K2932,Obj.Meta!$A:$A,Obj.Meta!$D:$D,"-",0,1))</f>
        <v>-</v>
      </c>
      <c r="M2932" s="300" t="str">
        <f>IF($K2932="","-",_xlfn.XLOOKUP($K2932,Obj.Meta!$A:$A,Obj.Meta!$F:$F,"-",0,1))</f>
        <v>-</v>
      </c>
      <c r="N2932" s="337" t="str">
        <f t="shared" si="91"/>
        <v>---</v>
      </c>
      <c r="O2932" s="333"/>
      <c r="P2932" s="54"/>
      <c r="Q2932" s="52"/>
      <c r="R2932" s="34"/>
      <c r="S2932" s="53"/>
      <c r="T2932" s="208"/>
      <c r="U2932" s="726"/>
      <c r="V2932" s="206"/>
      <c r="W2932" s="206"/>
      <c r="X2932" s="678"/>
      <c r="Y2932" s="34"/>
      <c r="Z2932" s="610"/>
      <c r="AA2932" s="608"/>
    </row>
    <row r="2933" spans="1:27">
      <c r="A2933" s="145" t="str">
        <f t="shared" si="90"/>
        <v>-</v>
      </c>
      <c r="B2933" s="146" t="str">
        <f>_xlfn.XLOOKUP($A2933,Dept.Meta!$A:$A,Dept.Meta!$F:$F,"-",0,1)</f>
        <v>-</v>
      </c>
      <c r="C2933" s="629" t="str">
        <f>_xlfn.XLOOKUP(_xlfn.CONCAT($G2933,"-",$I2933),Div.Meta!$H:$H,Div.Meta!$C:$C,"-",0,1)</f>
        <v>-</v>
      </c>
      <c r="D2933" s="302"/>
      <c r="E2933" s="146" t="str">
        <f>IF($D2933="","-",_xlfn.XLOOKUP($D2933,Fund.Meta!$A:$A,Fund.Meta!$D:$D,"-",0,1))</f>
        <v>-</v>
      </c>
      <c r="F2933" s="303" t="str">
        <f>IF($D2933="","-",_xlfn.XLOOKUP($D2933,Fund.Meta!$A:$A,Fund.Meta!$E:$E,"-",0,1))</f>
        <v>-</v>
      </c>
      <c r="G2933" s="334"/>
      <c r="H2933" s="303" t="str">
        <f>IF($G2933="","-",_xlfn.XLOOKUP($G2933,Appr.Meta!$A:$A,Appr.Meta!$D:$D,"-",0,1))</f>
        <v>-</v>
      </c>
      <c r="I2933" s="302"/>
      <c r="J2933" s="303" t="str">
        <f>IF($I2933="","-",_xlfn.XLOOKUP($I2933,'CC.Meta'!$A:$A,'CC.Meta'!$D:$D,"-",0,1))</f>
        <v>-</v>
      </c>
      <c r="K2933" s="302"/>
      <c r="L2933" s="146" t="str">
        <f>IF($K2933="","-",_xlfn.XLOOKUP($K2933,Obj.Meta!$A:$A,Obj.Meta!$D:$D,"-",0,1))</f>
        <v>-</v>
      </c>
      <c r="M2933" s="300" t="str">
        <f>IF($K2933="","-",_xlfn.XLOOKUP($K2933,Obj.Meta!$A:$A,Obj.Meta!$F:$F,"-",0,1))</f>
        <v>-</v>
      </c>
      <c r="N2933" s="337" t="str">
        <f t="shared" si="91"/>
        <v>---</v>
      </c>
      <c r="O2933" s="333"/>
      <c r="P2933" s="54"/>
      <c r="Q2933" s="52"/>
      <c r="R2933" s="34"/>
      <c r="S2933" s="53"/>
      <c r="T2933" s="208"/>
      <c r="U2933" s="726"/>
      <c r="V2933" s="206"/>
      <c r="W2933" s="206"/>
      <c r="X2933" s="678"/>
      <c r="Y2933" s="34"/>
      <c r="Z2933" s="610"/>
      <c r="AA2933" s="608"/>
    </row>
    <row r="2934" spans="1:27">
      <c r="A2934" s="145" t="str">
        <f t="shared" si="90"/>
        <v>-</v>
      </c>
      <c r="B2934" s="146" t="str">
        <f>_xlfn.XLOOKUP($A2934,Dept.Meta!$A:$A,Dept.Meta!$F:$F,"-",0,1)</f>
        <v>-</v>
      </c>
      <c r="C2934" s="629" t="str">
        <f>_xlfn.XLOOKUP(_xlfn.CONCAT($G2934,"-",$I2934),Div.Meta!$H:$H,Div.Meta!$C:$C,"-",0,1)</f>
        <v>-</v>
      </c>
      <c r="D2934" s="302"/>
      <c r="E2934" s="146" t="str">
        <f>IF($D2934="","-",_xlfn.XLOOKUP($D2934,Fund.Meta!$A:$A,Fund.Meta!$D:$D,"-",0,1))</f>
        <v>-</v>
      </c>
      <c r="F2934" s="303" t="str">
        <f>IF($D2934="","-",_xlfn.XLOOKUP($D2934,Fund.Meta!$A:$A,Fund.Meta!$E:$E,"-",0,1))</f>
        <v>-</v>
      </c>
      <c r="G2934" s="334"/>
      <c r="H2934" s="303" t="str">
        <f>IF($G2934="","-",_xlfn.XLOOKUP($G2934,Appr.Meta!$A:$A,Appr.Meta!$D:$D,"-",0,1))</f>
        <v>-</v>
      </c>
      <c r="I2934" s="302"/>
      <c r="J2934" s="303" t="str">
        <f>IF($I2934="","-",_xlfn.XLOOKUP($I2934,'CC.Meta'!$A:$A,'CC.Meta'!$D:$D,"-",0,1))</f>
        <v>-</v>
      </c>
      <c r="K2934" s="302"/>
      <c r="L2934" s="146" t="str">
        <f>IF($K2934="","-",_xlfn.XLOOKUP($K2934,Obj.Meta!$A:$A,Obj.Meta!$D:$D,"-",0,1))</f>
        <v>-</v>
      </c>
      <c r="M2934" s="300" t="str">
        <f>IF($K2934="","-",_xlfn.XLOOKUP($K2934,Obj.Meta!$A:$A,Obj.Meta!$F:$F,"-",0,1))</f>
        <v>-</v>
      </c>
      <c r="N2934" s="337" t="str">
        <f t="shared" si="91"/>
        <v>---</v>
      </c>
      <c r="O2934" s="333"/>
      <c r="P2934" s="54"/>
      <c r="Q2934" s="52"/>
      <c r="R2934" s="34"/>
      <c r="S2934" s="53"/>
      <c r="T2934" s="208"/>
      <c r="U2934" s="726"/>
      <c r="V2934" s="206"/>
      <c r="W2934" s="206"/>
      <c r="X2934" s="678"/>
      <c r="Y2934" s="34"/>
      <c r="Z2934" s="610"/>
      <c r="AA2934" s="608"/>
    </row>
    <row r="2935" spans="1:27">
      <c r="A2935" s="145" t="str">
        <f t="shared" si="90"/>
        <v>-</v>
      </c>
      <c r="B2935" s="146" t="str">
        <f>_xlfn.XLOOKUP($A2935,Dept.Meta!$A:$A,Dept.Meta!$F:$F,"-",0,1)</f>
        <v>-</v>
      </c>
      <c r="C2935" s="629" t="str">
        <f>_xlfn.XLOOKUP(_xlfn.CONCAT($G2935,"-",$I2935),Div.Meta!$H:$H,Div.Meta!$C:$C,"-",0,1)</f>
        <v>-</v>
      </c>
      <c r="D2935" s="302"/>
      <c r="E2935" s="146" t="str">
        <f>IF($D2935="","-",_xlfn.XLOOKUP($D2935,Fund.Meta!$A:$A,Fund.Meta!$D:$D,"-",0,1))</f>
        <v>-</v>
      </c>
      <c r="F2935" s="303" t="str">
        <f>IF($D2935="","-",_xlfn.XLOOKUP($D2935,Fund.Meta!$A:$A,Fund.Meta!$E:$E,"-",0,1))</f>
        <v>-</v>
      </c>
      <c r="G2935" s="334"/>
      <c r="H2935" s="303" t="str">
        <f>IF($G2935="","-",_xlfn.XLOOKUP($G2935,Appr.Meta!$A:$A,Appr.Meta!$D:$D,"-",0,1))</f>
        <v>-</v>
      </c>
      <c r="I2935" s="302"/>
      <c r="J2935" s="303" t="str">
        <f>IF($I2935="","-",_xlfn.XLOOKUP($I2935,'CC.Meta'!$A:$A,'CC.Meta'!$D:$D,"-",0,1))</f>
        <v>-</v>
      </c>
      <c r="K2935" s="302"/>
      <c r="L2935" s="146" t="str">
        <f>IF($K2935="","-",_xlfn.XLOOKUP($K2935,Obj.Meta!$A:$A,Obj.Meta!$D:$D,"-",0,1))</f>
        <v>-</v>
      </c>
      <c r="M2935" s="300" t="str">
        <f>IF($K2935="","-",_xlfn.XLOOKUP($K2935,Obj.Meta!$A:$A,Obj.Meta!$F:$F,"-",0,1))</f>
        <v>-</v>
      </c>
      <c r="N2935" s="337" t="str">
        <f t="shared" si="91"/>
        <v>---</v>
      </c>
      <c r="O2935" s="333"/>
      <c r="P2935" s="54"/>
      <c r="Q2935" s="52"/>
      <c r="R2935" s="34"/>
      <c r="S2935" s="53"/>
      <c r="T2935" s="208"/>
      <c r="U2935" s="726"/>
      <c r="V2935" s="206"/>
      <c r="W2935" s="206"/>
      <c r="X2935" s="678"/>
      <c r="Y2935" s="34"/>
      <c r="Z2935" s="610"/>
      <c r="AA2935" s="608"/>
    </row>
    <row r="2936" spans="1:27">
      <c r="A2936" s="145" t="str">
        <f t="shared" si="90"/>
        <v>-</v>
      </c>
      <c r="B2936" s="146" t="str">
        <f>_xlfn.XLOOKUP($A2936,Dept.Meta!$A:$A,Dept.Meta!$F:$F,"-",0,1)</f>
        <v>-</v>
      </c>
      <c r="C2936" s="629" t="str">
        <f>_xlfn.XLOOKUP(_xlfn.CONCAT($G2936,"-",$I2936),Div.Meta!$H:$H,Div.Meta!$C:$C,"-",0,1)</f>
        <v>-</v>
      </c>
      <c r="D2936" s="302"/>
      <c r="E2936" s="146" t="str">
        <f>IF($D2936="","-",_xlfn.XLOOKUP($D2936,Fund.Meta!$A:$A,Fund.Meta!$D:$D,"-",0,1))</f>
        <v>-</v>
      </c>
      <c r="F2936" s="303" t="str">
        <f>IF($D2936="","-",_xlfn.XLOOKUP($D2936,Fund.Meta!$A:$A,Fund.Meta!$E:$E,"-",0,1))</f>
        <v>-</v>
      </c>
      <c r="G2936" s="334"/>
      <c r="H2936" s="303" t="str">
        <f>IF($G2936="","-",_xlfn.XLOOKUP($G2936,Appr.Meta!$A:$A,Appr.Meta!$D:$D,"-",0,1))</f>
        <v>-</v>
      </c>
      <c r="I2936" s="302"/>
      <c r="J2936" s="303" t="str">
        <f>IF($I2936="","-",_xlfn.XLOOKUP($I2936,'CC.Meta'!$A:$A,'CC.Meta'!$D:$D,"-",0,1))</f>
        <v>-</v>
      </c>
      <c r="K2936" s="302"/>
      <c r="L2936" s="146" t="str">
        <f>IF($K2936="","-",_xlfn.XLOOKUP($K2936,Obj.Meta!$A:$A,Obj.Meta!$D:$D,"-",0,1))</f>
        <v>-</v>
      </c>
      <c r="M2936" s="300" t="str">
        <f>IF($K2936="","-",_xlfn.XLOOKUP($K2936,Obj.Meta!$A:$A,Obj.Meta!$F:$F,"-",0,1))</f>
        <v>-</v>
      </c>
      <c r="N2936" s="337" t="str">
        <f t="shared" si="91"/>
        <v>---</v>
      </c>
      <c r="O2936" s="333"/>
      <c r="P2936" s="54"/>
      <c r="Q2936" s="52"/>
      <c r="R2936" s="34"/>
      <c r="S2936" s="53"/>
      <c r="T2936" s="208"/>
      <c r="U2936" s="726"/>
      <c r="V2936" s="206"/>
      <c r="W2936" s="206"/>
      <c r="X2936" s="678"/>
      <c r="Y2936" s="34"/>
      <c r="Z2936" s="610"/>
      <c r="AA2936" s="608"/>
    </row>
    <row r="2937" spans="1:27">
      <c r="A2937" s="145" t="str">
        <f t="shared" si="90"/>
        <v>-</v>
      </c>
      <c r="B2937" s="146" t="str">
        <f>_xlfn.XLOOKUP($A2937,Dept.Meta!$A:$A,Dept.Meta!$F:$F,"-",0,1)</f>
        <v>-</v>
      </c>
      <c r="C2937" s="629" t="str">
        <f>_xlfn.XLOOKUP(_xlfn.CONCAT($G2937,"-",$I2937),Div.Meta!$H:$H,Div.Meta!$C:$C,"-",0,1)</f>
        <v>-</v>
      </c>
      <c r="D2937" s="302"/>
      <c r="E2937" s="146" t="str">
        <f>IF($D2937="","-",_xlfn.XLOOKUP($D2937,Fund.Meta!$A:$A,Fund.Meta!$D:$D,"-",0,1))</f>
        <v>-</v>
      </c>
      <c r="F2937" s="303" t="str">
        <f>IF($D2937="","-",_xlfn.XLOOKUP($D2937,Fund.Meta!$A:$A,Fund.Meta!$E:$E,"-",0,1))</f>
        <v>-</v>
      </c>
      <c r="G2937" s="334"/>
      <c r="H2937" s="303" t="str">
        <f>IF($G2937="","-",_xlfn.XLOOKUP($G2937,Appr.Meta!$A:$A,Appr.Meta!$D:$D,"-",0,1))</f>
        <v>-</v>
      </c>
      <c r="I2937" s="302"/>
      <c r="J2937" s="303" t="str">
        <f>IF($I2937="","-",_xlfn.XLOOKUP($I2937,'CC.Meta'!$A:$A,'CC.Meta'!$D:$D,"-",0,1))</f>
        <v>-</v>
      </c>
      <c r="K2937" s="302"/>
      <c r="L2937" s="146" t="str">
        <f>IF($K2937="","-",_xlfn.XLOOKUP($K2937,Obj.Meta!$A:$A,Obj.Meta!$D:$D,"-",0,1))</f>
        <v>-</v>
      </c>
      <c r="M2937" s="300" t="str">
        <f>IF($K2937="","-",_xlfn.XLOOKUP($K2937,Obj.Meta!$A:$A,Obj.Meta!$F:$F,"-",0,1))</f>
        <v>-</v>
      </c>
      <c r="N2937" s="337" t="str">
        <f t="shared" si="91"/>
        <v>---</v>
      </c>
      <c r="O2937" s="333"/>
      <c r="P2937" s="54"/>
      <c r="Q2937" s="52"/>
      <c r="R2937" s="34"/>
      <c r="S2937" s="53"/>
      <c r="T2937" s="208"/>
      <c r="U2937" s="726"/>
      <c r="V2937" s="206"/>
      <c r="W2937" s="206"/>
      <c r="X2937" s="678"/>
      <c r="Y2937" s="34"/>
      <c r="Z2937" s="610"/>
      <c r="AA2937" s="608"/>
    </row>
    <row r="2938" spans="1:27">
      <c r="A2938" s="145" t="str">
        <f t="shared" si="90"/>
        <v>-</v>
      </c>
      <c r="B2938" s="146" t="str">
        <f>_xlfn.XLOOKUP($A2938,Dept.Meta!$A:$A,Dept.Meta!$F:$F,"-",0,1)</f>
        <v>-</v>
      </c>
      <c r="C2938" s="629" t="str">
        <f>_xlfn.XLOOKUP(_xlfn.CONCAT($G2938,"-",$I2938),Div.Meta!$H:$H,Div.Meta!$C:$C,"-",0,1)</f>
        <v>-</v>
      </c>
      <c r="D2938" s="302"/>
      <c r="E2938" s="146" t="str">
        <f>IF($D2938="","-",_xlfn.XLOOKUP($D2938,Fund.Meta!$A:$A,Fund.Meta!$D:$D,"-",0,1))</f>
        <v>-</v>
      </c>
      <c r="F2938" s="303" t="str">
        <f>IF($D2938="","-",_xlfn.XLOOKUP($D2938,Fund.Meta!$A:$A,Fund.Meta!$E:$E,"-",0,1))</f>
        <v>-</v>
      </c>
      <c r="G2938" s="334"/>
      <c r="H2938" s="303" t="str">
        <f>IF($G2938="","-",_xlfn.XLOOKUP($G2938,Appr.Meta!$A:$A,Appr.Meta!$D:$D,"-",0,1))</f>
        <v>-</v>
      </c>
      <c r="I2938" s="302"/>
      <c r="J2938" s="303" t="str">
        <f>IF($I2938="","-",_xlfn.XLOOKUP($I2938,'CC.Meta'!$A:$A,'CC.Meta'!$D:$D,"-",0,1))</f>
        <v>-</v>
      </c>
      <c r="K2938" s="302"/>
      <c r="L2938" s="146" t="str">
        <f>IF($K2938="","-",_xlfn.XLOOKUP($K2938,Obj.Meta!$A:$A,Obj.Meta!$D:$D,"-",0,1))</f>
        <v>-</v>
      </c>
      <c r="M2938" s="300" t="str">
        <f>IF($K2938="","-",_xlfn.XLOOKUP($K2938,Obj.Meta!$A:$A,Obj.Meta!$F:$F,"-",0,1))</f>
        <v>-</v>
      </c>
      <c r="N2938" s="337" t="str">
        <f t="shared" si="91"/>
        <v>---</v>
      </c>
      <c r="O2938" s="333"/>
      <c r="P2938" s="54"/>
      <c r="Q2938" s="52"/>
      <c r="R2938" s="34"/>
      <c r="S2938" s="53"/>
      <c r="T2938" s="208"/>
      <c r="U2938" s="726"/>
      <c r="V2938" s="206"/>
      <c r="W2938" s="206"/>
      <c r="X2938" s="678"/>
      <c r="Y2938" s="34"/>
      <c r="Z2938" s="610"/>
      <c r="AA2938" s="608"/>
    </row>
    <row r="2939" spans="1:27">
      <c r="A2939" s="145" t="str">
        <f t="shared" si="90"/>
        <v>-</v>
      </c>
      <c r="B2939" s="146" t="str">
        <f>_xlfn.XLOOKUP($A2939,Dept.Meta!$A:$A,Dept.Meta!$F:$F,"-",0,1)</f>
        <v>-</v>
      </c>
      <c r="C2939" s="629" t="str">
        <f>_xlfn.XLOOKUP(_xlfn.CONCAT($G2939,"-",$I2939),Div.Meta!$H:$H,Div.Meta!$C:$C,"-",0,1)</f>
        <v>-</v>
      </c>
      <c r="D2939" s="302"/>
      <c r="E2939" s="146" t="str">
        <f>IF($D2939="","-",_xlfn.XLOOKUP($D2939,Fund.Meta!$A:$A,Fund.Meta!$D:$D,"-",0,1))</f>
        <v>-</v>
      </c>
      <c r="F2939" s="303" t="str">
        <f>IF($D2939="","-",_xlfn.XLOOKUP($D2939,Fund.Meta!$A:$A,Fund.Meta!$E:$E,"-",0,1))</f>
        <v>-</v>
      </c>
      <c r="G2939" s="334"/>
      <c r="H2939" s="303" t="str">
        <f>IF($G2939="","-",_xlfn.XLOOKUP($G2939,Appr.Meta!$A:$A,Appr.Meta!$D:$D,"-",0,1))</f>
        <v>-</v>
      </c>
      <c r="I2939" s="302"/>
      <c r="J2939" s="303" t="str">
        <f>IF($I2939="","-",_xlfn.XLOOKUP($I2939,'CC.Meta'!$A:$A,'CC.Meta'!$D:$D,"-",0,1))</f>
        <v>-</v>
      </c>
      <c r="K2939" s="302"/>
      <c r="L2939" s="146" t="str">
        <f>IF($K2939="","-",_xlfn.XLOOKUP($K2939,Obj.Meta!$A:$A,Obj.Meta!$D:$D,"-",0,1))</f>
        <v>-</v>
      </c>
      <c r="M2939" s="300" t="str">
        <f>IF($K2939="","-",_xlfn.XLOOKUP($K2939,Obj.Meta!$A:$A,Obj.Meta!$F:$F,"-",0,1))</f>
        <v>-</v>
      </c>
      <c r="N2939" s="337" t="str">
        <f t="shared" si="91"/>
        <v>---</v>
      </c>
      <c r="O2939" s="333"/>
      <c r="P2939" s="54"/>
      <c r="Q2939" s="52"/>
      <c r="R2939" s="34"/>
      <c r="S2939" s="53"/>
      <c r="T2939" s="208"/>
      <c r="U2939" s="726"/>
      <c r="V2939" s="206"/>
      <c r="W2939" s="206"/>
      <c r="X2939" s="678"/>
      <c r="Y2939" s="34"/>
      <c r="Z2939" s="610"/>
      <c r="AA2939" s="608"/>
    </row>
    <row r="2940" spans="1:27">
      <c r="A2940" s="145" t="str">
        <f t="shared" si="90"/>
        <v>-</v>
      </c>
      <c r="B2940" s="146" t="str">
        <f>_xlfn.XLOOKUP($A2940,Dept.Meta!$A:$A,Dept.Meta!$F:$F,"-",0,1)</f>
        <v>-</v>
      </c>
      <c r="C2940" s="629" t="str">
        <f>_xlfn.XLOOKUP(_xlfn.CONCAT($G2940,"-",$I2940),Div.Meta!$H:$H,Div.Meta!$C:$C,"-",0,1)</f>
        <v>-</v>
      </c>
      <c r="D2940" s="302"/>
      <c r="E2940" s="146" t="str">
        <f>IF($D2940="","-",_xlfn.XLOOKUP($D2940,Fund.Meta!$A:$A,Fund.Meta!$D:$D,"-",0,1))</f>
        <v>-</v>
      </c>
      <c r="F2940" s="303" t="str">
        <f>IF($D2940="","-",_xlfn.XLOOKUP($D2940,Fund.Meta!$A:$A,Fund.Meta!$E:$E,"-",0,1))</f>
        <v>-</v>
      </c>
      <c r="G2940" s="334"/>
      <c r="H2940" s="303" t="str">
        <f>IF($G2940="","-",_xlfn.XLOOKUP($G2940,Appr.Meta!$A:$A,Appr.Meta!$D:$D,"-",0,1))</f>
        <v>-</v>
      </c>
      <c r="I2940" s="302"/>
      <c r="J2940" s="303" t="str">
        <f>IF($I2940="","-",_xlfn.XLOOKUP($I2940,'CC.Meta'!$A:$A,'CC.Meta'!$D:$D,"-",0,1))</f>
        <v>-</v>
      </c>
      <c r="K2940" s="302"/>
      <c r="L2940" s="146" t="str">
        <f>IF($K2940="","-",_xlfn.XLOOKUP($K2940,Obj.Meta!$A:$A,Obj.Meta!$D:$D,"-",0,1))</f>
        <v>-</v>
      </c>
      <c r="M2940" s="300" t="str">
        <f>IF($K2940="","-",_xlfn.XLOOKUP($K2940,Obj.Meta!$A:$A,Obj.Meta!$F:$F,"-",0,1))</f>
        <v>-</v>
      </c>
      <c r="N2940" s="337" t="str">
        <f t="shared" si="91"/>
        <v>---</v>
      </c>
      <c r="O2940" s="333"/>
      <c r="P2940" s="54"/>
      <c r="Q2940" s="52"/>
      <c r="R2940" s="34"/>
      <c r="S2940" s="53"/>
      <c r="T2940" s="208"/>
      <c r="U2940" s="726"/>
      <c r="V2940" s="206"/>
      <c r="W2940" s="206"/>
      <c r="X2940" s="678"/>
      <c r="Y2940" s="34"/>
      <c r="Z2940" s="610"/>
      <c r="AA2940" s="608"/>
    </row>
    <row r="2941" spans="1:27">
      <c r="A2941" s="145" t="str">
        <f t="shared" si="90"/>
        <v>-</v>
      </c>
      <c r="B2941" s="146" t="str">
        <f>_xlfn.XLOOKUP($A2941,Dept.Meta!$A:$A,Dept.Meta!$F:$F,"-",0,1)</f>
        <v>-</v>
      </c>
      <c r="C2941" s="629" t="str">
        <f>_xlfn.XLOOKUP(_xlfn.CONCAT($G2941,"-",$I2941),Div.Meta!$H:$H,Div.Meta!$C:$C,"-",0,1)</f>
        <v>-</v>
      </c>
      <c r="D2941" s="302"/>
      <c r="E2941" s="146" t="str">
        <f>IF($D2941="","-",_xlfn.XLOOKUP($D2941,Fund.Meta!$A:$A,Fund.Meta!$D:$D,"-",0,1))</f>
        <v>-</v>
      </c>
      <c r="F2941" s="303" t="str">
        <f>IF($D2941="","-",_xlfn.XLOOKUP($D2941,Fund.Meta!$A:$A,Fund.Meta!$E:$E,"-",0,1))</f>
        <v>-</v>
      </c>
      <c r="G2941" s="334"/>
      <c r="H2941" s="303" t="str">
        <f>IF($G2941="","-",_xlfn.XLOOKUP($G2941,Appr.Meta!$A:$A,Appr.Meta!$D:$D,"-",0,1))</f>
        <v>-</v>
      </c>
      <c r="I2941" s="302"/>
      <c r="J2941" s="303" t="str">
        <f>IF($I2941="","-",_xlfn.XLOOKUP($I2941,'CC.Meta'!$A:$A,'CC.Meta'!$D:$D,"-",0,1))</f>
        <v>-</v>
      </c>
      <c r="K2941" s="302"/>
      <c r="L2941" s="146" t="str">
        <f>IF($K2941="","-",_xlfn.XLOOKUP($K2941,Obj.Meta!$A:$A,Obj.Meta!$D:$D,"-",0,1))</f>
        <v>-</v>
      </c>
      <c r="M2941" s="300" t="str">
        <f>IF($K2941="","-",_xlfn.XLOOKUP($K2941,Obj.Meta!$A:$A,Obj.Meta!$F:$F,"-",0,1))</f>
        <v>-</v>
      </c>
      <c r="N2941" s="337" t="str">
        <f t="shared" si="91"/>
        <v>---</v>
      </c>
      <c r="O2941" s="333"/>
      <c r="P2941" s="54"/>
      <c r="Q2941" s="52"/>
      <c r="R2941" s="34"/>
      <c r="S2941" s="53"/>
      <c r="T2941" s="208"/>
      <c r="U2941" s="726"/>
      <c r="V2941" s="206"/>
      <c r="W2941" s="206"/>
      <c r="X2941" s="678"/>
      <c r="Y2941" s="34"/>
      <c r="Z2941" s="610"/>
      <c r="AA2941" s="608"/>
    </row>
    <row r="2942" spans="1:27">
      <c r="A2942" s="145" t="str">
        <f t="shared" si="90"/>
        <v>-</v>
      </c>
      <c r="B2942" s="146" t="str">
        <f>_xlfn.XLOOKUP($A2942,Dept.Meta!$A:$A,Dept.Meta!$F:$F,"-",0,1)</f>
        <v>-</v>
      </c>
      <c r="C2942" s="629" t="str">
        <f>_xlfn.XLOOKUP(_xlfn.CONCAT($G2942,"-",$I2942),Div.Meta!$H:$H,Div.Meta!$C:$C,"-",0,1)</f>
        <v>-</v>
      </c>
      <c r="D2942" s="302"/>
      <c r="E2942" s="146" t="str">
        <f>IF($D2942="","-",_xlfn.XLOOKUP($D2942,Fund.Meta!$A:$A,Fund.Meta!$D:$D,"-",0,1))</f>
        <v>-</v>
      </c>
      <c r="F2942" s="303" t="str">
        <f>IF($D2942="","-",_xlfn.XLOOKUP($D2942,Fund.Meta!$A:$A,Fund.Meta!$E:$E,"-",0,1))</f>
        <v>-</v>
      </c>
      <c r="G2942" s="334"/>
      <c r="H2942" s="303" t="str">
        <f>IF($G2942="","-",_xlfn.XLOOKUP($G2942,Appr.Meta!$A:$A,Appr.Meta!$D:$D,"-",0,1))</f>
        <v>-</v>
      </c>
      <c r="I2942" s="302"/>
      <c r="J2942" s="303" t="str">
        <f>IF($I2942="","-",_xlfn.XLOOKUP($I2942,'CC.Meta'!$A:$A,'CC.Meta'!$D:$D,"-",0,1))</f>
        <v>-</v>
      </c>
      <c r="K2942" s="302"/>
      <c r="L2942" s="146" t="str">
        <f>IF($K2942="","-",_xlfn.XLOOKUP($K2942,Obj.Meta!$A:$A,Obj.Meta!$D:$D,"-",0,1))</f>
        <v>-</v>
      </c>
      <c r="M2942" s="300" t="str">
        <f>IF($K2942="","-",_xlfn.XLOOKUP($K2942,Obj.Meta!$A:$A,Obj.Meta!$F:$F,"-",0,1))</f>
        <v>-</v>
      </c>
      <c r="N2942" s="337" t="str">
        <f t="shared" si="91"/>
        <v>---</v>
      </c>
      <c r="O2942" s="333"/>
      <c r="P2942" s="54"/>
      <c r="Q2942" s="52"/>
      <c r="R2942" s="34"/>
      <c r="S2942" s="53"/>
      <c r="T2942" s="208"/>
      <c r="U2942" s="726"/>
      <c r="V2942" s="206"/>
      <c r="W2942" s="206"/>
      <c r="X2942" s="678"/>
      <c r="Y2942" s="34"/>
      <c r="Z2942" s="610"/>
      <c r="AA2942" s="608"/>
    </row>
    <row r="2943" spans="1:27">
      <c r="A2943" s="145" t="str">
        <f t="shared" si="90"/>
        <v>-</v>
      </c>
      <c r="B2943" s="146" t="str">
        <f>_xlfn.XLOOKUP($A2943,Dept.Meta!$A:$A,Dept.Meta!$F:$F,"-",0,1)</f>
        <v>-</v>
      </c>
      <c r="C2943" s="629" t="str">
        <f>_xlfn.XLOOKUP(_xlfn.CONCAT($G2943,"-",$I2943),Div.Meta!$H:$H,Div.Meta!$C:$C,"-",0,1)</f>
        <v>-</v>
      </c>
      <c r="D2943" s="302"/>
      <c r="E2943" s="146" t="str">
        <f>IF($D2943="","-",_xlfn.XLOOKUP($D2943,Fund.Meta!$A:$A,Fund.Meta!$D:$D,"-",0,1))</f>
        <v>-</v>
      </c>
      <c r="F2943" s="303" t="str">
        <f>IF($D2943="","-",_xlfn.XLOOKUP($D2943,Fund.Meta!$A:$A,Fund.Meta!$E:$E,"-",0,1))</f>
        <v>-</v>
      </c>
      <c r="G2943" s="334"/>
      <c r="H2943" s="303" t="str">
        <f>IF($G2943="","-",_xlfn.XLOOKUP($G2943,Appr.Meta!$A:$A,Appr.Meta!$D:$D,"-",0,1))</f>
        <v>-</v>
      </c>
      <c r="I2943" s="302"/>
      <c r="J2943" s="303" t="str">
        <f>IF($I2943="","-",_xlfn.XLOOKUP($I2943,'CC.Meta'!$A:$A,'CC.Meta'!$D:$D,"-",0,1))</f>
        <v>-</v>
      </c>
      <c r="K2943" s="302"/>
      <c r="L2943" s="146" t="str">
        <f>IF($K2943="","-",_xlfn.XLOOKUP($K2943,Obj.Meta!$A:$A,Obj.Meta!$D:$D,"-",0,1))</f>
        <v>-</v>
      </c>
      <c r="M2943" s="300" t="str">
        <f>IF($K2943="","-",_xlfn.XLOOKUP($K2943,Obj.Meta!$A:$A,Obj.Meta!$F:$F,"-",0,1))</f>
        <v>-</v>
      </c>
      <c r="N2943" s="337" t="str">
        <f t="shared" si="91"/>
        <v>---</v>
      </c>
      <c r="O2943" s="333"/>
      <c r="P2943" s="54"/>
      <c r="Q2943" s="52"/>
      <c r="R2943" s="34"/>
      <c r="S2943" s="53"/>
      <c r="T2943" s="208"/>
      <c r="U2943" s="726"/>
      <c r="V2943" s="206"/>
      <c r="W2943" s="206"/>
      <c r="X2943" s="678"/>
      <c r="Y2943" s="34"/>
      <c r="Z2943" s="610"/>
      <c r="AA2943" s="608"/>
    </row>
    <row r="2944" spans="1:27">
      <c r="A2944" s="145" t="str">
        <f t="shared" si="90"/>
        <v>-</v>
      </c>
      <c r="B2944" s="146" t="str">
        <f>_xlfn.XLOOKUP($A2944,Dept.Meta!$A:$A,Dept.Meta!$F:$F,"-",0,1)</f>
        <v>-</v>
      </c>
      <c r="C2944" s="629" t="str">
        <f>_xlfn.XLOOKUP(_xlfn.CONCAT($G2944,"-",$I2944),Div.Meta!$H:$H,Div.Meta!$C:$C,"-",0,1)</f>
        <v>-</v>
      </c>
      <c r="D2944" s="302"/>
      <c r="E2944" s="146" t="str">
        <f>IF($D2944="","-",_xlfn.XLOOKUP($D2944,Fund.Meta!$A:$A,Fund.Meta!$D:$D,"-",0,1))</f>
        <v>-</v>
      </c>
      <c r="F2944" s="303" t="str">
        <f>IF($D2944="","-",_xlfn.XLOOKUP($D2944,Fund.Meta!$A:$A,Fund.Meta!$E:$E,"-",0,1))</f>
        <v>-</v>
      </c>
      <c r="G2944" s="334"/>
      <c r="H2944" s="303" t="str">
        <f>IF($G2944="","-",_xlfn.XLOOKUP($G2944,Appr.Meta!$A:$A,Appr.Meta!$D:$D,"-",0,1))</f>
        <v>-</v>
      </c>
      <c r="I2944" s="302"/>
      <c r="J2944" s="303" t="str">
        <f>IF($I2944="","-",_xlfn.XLOOKUP($I2944,'CC.Meta'!$A:$A,'CC.Meta'!$D:$D,"-",0,1))</f>
        <v>-</v>
      </c>
      <c r="K2944" s="302"/>
      <c r="L2944" s="146" t="str">
        <f>IF($K2944="","-",_xlfn.XLOOKUP($K2944,Obj.Meta!$A:$A,Obj.Meta!$D:$D,"-",0,1))</f>
        <v>-</v>
      </c>
      <c r="M2944" s="300" t="str">
        <f>IF($K2944="","-",_xlfn.XLOOKUP($K2944,Obj.Meta!$A:$A,Obj.Meta!$F:$F,"-",0,1))</f>
        <v>-</v>
      </c>
      <c r="N2944" s="337" t="str">
        <f t="shared" si="91"/>
        <v>---</v>
      </c>
      <c r="O2944" s="333"/>
      <c r="P2944" s="54"/>
      <c r="Q2944" s="52"/>
      <c r="R2944" s="34"/>
      <c r="S2944" s="53"/>
      <c r="T2944" s="208"/>
      <c r="U2944" s="726"/>
      <c r="V2944" s="206"/>
      <c r="W2944" s="206"/>
      <c r="X2944" s="678"/>
      <c r="Y2944" s="34"/>
      <c r="Z2944" s="610"/>
      <c r="AA2944" s="608"/>
    </row>
    <row r="2945" spans="1:27">
      <c r="A2945" s="145" t="str">
        <f t="shared" si="90"/>
        <v>-</v>
      </c>
      <c r="B2945" s="146" t="str">
        <f>_xlfn.XLOOKUP($A2945,Dept.Meta!$A:$A,Dept.Meta!$F:$F,"-",0,1)</f>
        <v>-</v>
      </c>
      <c r="C2945" s="629" t="str">
        <f>_xlfn.XLOOKUP(_xlfn.CONCAT($G2945,"-",$I2945),Div.Meta!$H:$H,Div.Meta!$C:$C,"-",0,1)</f>
        <v>-</v>
      </c>
      <c r="D2945" s="302"/>
      <c r="E2945" s="146" t="str">
        <f>IF($D2945="","-",_xlfn.XLOOKUP($D2945,Fund.Meta!$A:$A,Fund.Meta!$D:$D,"-",0,1))</f>
        <v>-</v>
      </c>
      <c r="F2945" s="303" t="str">
        <f>IF($D2945="","-",_xlfn.XLOOKUP($D2945,Fund.Meta!$A:$A,Fund.Meta!$E:$E,"-",0,1))</f>
        <v>-</v>
      </c>
      <c r="G2945" s="334"/>
      <c r="H2945" s="303" t="str">
        <f>IF($G2945="","-",_xlfn.XLOOKUP($G2945,Appr.Meta!$A:$A,Appr.Meta!$D:$D,"-",0,1))</f>
        <v>-</v>
      </c>
      <c r="I2945" s="302"/>
      <c r="J2945" s="303" t="str">
        <f>IF($I2945="","-",_xlfn.XLOOKUP($I2945,'CC.Meta'!$A:$A,'CC.Meta'!$D:$D,"-",0,1))</f>
        <v>-</v>
      </c>
      <c r="K2945" s="302"/>
      <c r="L2945" s="146" t="str">
        <f>IF($K2945="","-",_xlfn.XLOOKUP($K2945,Obj.Meta!$A:$A,Obj.Meta!$D:$D,"-",0,1))</f>
        <v>-</v>
      </c>
      <c r="M2945" s="300" t="str">
        <f>IF($K2945="","-",_xlfn.XLOOKUP($K2945,Obj.Meta!$A:$A,Obj.Meta!$F:$F,"-",0,1))</f>
        <v>-</v>
      </c>
      <c r="N2945" s="337" t="str">
        <f t="shared" si="91"/>
        <v>---</v>
      </c>
      <c r="O2945" s="333"/>
      <c r="P2945" s="54"/>
      <c r="Q2945" s="52"/>
      <c r="R2945" s="34"/>
      <c r="S2945" s="53"/>
      <c r="T2945" s="208"/>
      <c r="U2945" s="726"/>
      <c r="V2945" s="206"/>
      <c r="W2945" s="206"/>
      <c r="X2945" s="678"/>
      <c r="Y2945" s="34"/>
      <c r="Z2945" s="610"/>
      <c r="AA2945" s="608"/>
    </row>
    <row r="2946" spans="1:27">
      <c r="A2946" s="145" t="str">
        <f t="shared" si="90"/>
        <v>-</v>
      </c>
      <c r="B2946" s="146" t="str">
        <f>_xlfn.XLOOKUP($A2946,Dept.Meta!$A:$A,Dept.Meta!$F:$F,"-",0,1)</f>
        <v>-</v>
      </c>
      <c r="C2946" s="629" t="str">
        <f>_xlfn.XLOOKUP(_xlfn.CONCAT($G2946,"-",$I2946),Div.Meta!$H:$H,Div.Meta!$C:$C,"-",0,1)</f>
        <v>-</v>
      </c>
      <c r="D2946" s="302"/>
      <c r="E2946" s="146" t="str">
        <f>IF($D2946="","-",_xlfn.XLOOKUP($D2946,Fund.Meta!$A:$A,Fund.Meta!$D:$D,"-",0,1))</f>
        <v>-</v>
      </c>
      <c r="F2946" s="303" t="str">
        <f>IF($D2946="","-",_xlfn.XLOOKUP($D2946,Fund.Meta!$A:$A,Fund.Meta!$E:$E,"-",0,1))</f>
        <v>-</v>
      </c>
      <c r="G2946" s="334"/>
      <c r="H2946" s="303" t="str">
        <f>IF($G2946="","-",_xlfn.XLOOKUP($G2946,Appr.Meta!$A:$A,Appr.Meta!$D:$D,"-",0,1))</f>
        <v>-</v>
      </c>
      <c r="I2946" s="302"/>
      <c r="J2946" s="303" t="str">
        <f>IF($I2946="","-",_xlfn.XLOOKUP($I2946,'CC.Meta'!$A:$A,'CC.Meta'!$D:$D,"-",0,1))</f>
        <v>-</v>
      </c>
      <c r="K2946" s="302"/>
      <c r="L2946" s="146" t="str">
        <f>IF($K2946="","-",_xlfn.XLOOKUP($K2946,Obj.Meta!$A:$A,Obj.Meta!$D:$D,"-",0,1))</f>
        <v>-</v>
      </c>
      <c r="M2946" s="300" t="str">
        <f>IF($K2946="","-",_xlfn.XLOOKUP($K2946,Obj.Meta!$A:$A,Obj.Meta!$F:$F,"-",0,1))</f>
        <v>-</v>
      </c>
      <c r="N2946" s="337" t="str">
        <f t="shared" si="91"/>
        <v>---</v>
      </c>
      <c r="O2946" s="333"/>
      <c r="P2946" s="54"/>
      <c r="Q2946" s="52"/>
      <c r="R2946" s="34"/>
      <c r="S2946" s="53"/>
      <c r="T2946" s="208"/>
      <c r="U2946" s="726"/>
      <c r="V2946" s="206"/>
      <c r="W2946" s="206"/>
      <c r="X2946" s="678"/>
      <c r="Y2946" s="34"/>
      <c r="Z2946" s="610"/>
      <c r="AA2946" s="608"/>
    </row>
    <row r="2947" spans="1:27">
      <c r="A2947" s="145" t="str">
        <f t="shared" si="90"/>
        <v>-</v>
      </c>
      <c r="B2947" s="146" t="str">
        <f>_xlfn.XLOOKUP($A2947,Dept.Meta!$A:$A,Dept.Meta!$F:$F,"-",0,1)</f>
        <v>-</v>
      </c>
      <c r="C2947" s="629" t="str">
        <f>_xlfn.XLOOKUP(_xlfn.CONCAT($G2947,"-",$I2947),Div.Meta!$H:$H,Div.Meta!$C:$C,"-",0,1)</f>
        <v>-</v>
      </c>
      <c r="D2947" s="302"/>
      <c r="E2947" s="146" t="str">
        <f>IF($D2947="","-",_xlfn.XLOOKUP($D2947,Fund.Meta!$A:$A,Fund.Meta!$D:$D,"-",0,1))</f>
        <v>-</v>
      </c>
      <c r="F2947" s="303" t="str">
        <f>IF($D2947="","-",_xlfn.XLOOKUP($D2947,Fund.Meta!$A:$A,Fund.Meta!$E:$E,"-",0,1))</f>
        <v>-</v>
      </c>
      <c r="G2947" s="334"/>
      <c r="H2947" s="303" t="str">
        <f>IF($G2947="","-",_xlfn.XLOOKUP($G2947,Appr.Meta!$A:$A,Appr.Meta!$D:$D,"-",0,1))</f>
        <v>-</v>
      </c>
      <c r="I2947" s="302"/>
      <c r="J2947" s="303" t="str">
        <f>IF($I2947="","-",_xlfn.XLOOKUP($I2947,'CC.Meta'!$A:$A,'CC.Meta'!$D:$D,"-",0,1))</f>
        <v>-</v>
      </c>
      <c r="K2947" s="302"/>
      <c r="L2947" s="146" t="str">
        <f>IF($K2947="","-",_xlfn.XLOOKUP($K2947,Obj.Meta!$A:$A,Obj.Meta!$D:$D,"-",0,1))</f>
        <v>-</v>
      </c>
      <c r="M2947" s="300" t="str">
        <f>IF($K2947="","-",_xlfn.XLOOKUP($K2947,Obj.Meta!$A:$A,Obj.Meta!$F:$F,"-",0,1))</f>
        <v>-</v>
      </c>
      <c r="N2947" s="337" t="str">
        <f t="shared" si="91"/>
        <v>---</v>
      </c>
      <c r="O2947" s="333"/>
      <c r="P2947" s="54"/>
      <c r="Q2947" s="52"/>
      <c r="R2947" s="34"/>
      <c r="S2947" s="53"/>
      <c r="T2947" s="208"/>
      <c r="U2947" s="726"/>
      <c r="V2947" s="206"/>
      <c r="W2947" s="206"/>
      <c r="X2947" s="678"/>
      <c r="Y2947" s="34"/>
      <c r="Z2947" s="610"/>
      <c r="AA2947" s="608"/>
    </row>
    <row r="2948" spans="1:27">
      <c r="A2948" s="145" t="str">
        <f t="shared" si="90"/>
        <v>-</v>
      </c>
      <c r="B2948" s="146" t="str">
        <f>_xlfn.XLOOKUP($A2948,Dept.Meta!$A:$A,Dept.Meta!$F:$F,"-",0,1)</f>
        <v>-</v>
      </c>
      <c r="C2948" s="629" t="str">
        <f>_xlfn.XLOOKUP(_xlfn.CONCAT($G2948,"-",$I2948),Div.Meta!$H:$H,Div.Meta!$C:$C,"-",0,1)</f>
        <v>-</v>
      </c>
      <c r="D2948" s="302"/>
      <c r="E2948" s="146" t="str">
        <f>IF($D2948="","-",_xlfn.XLOOKUP($D2948,Fund.Meta!$A:$A,Fund.Meta!$D:$D,"-",0,1))</f>
        <v>-</v>
      </c>
      <c r="F2948" s="303" t="str">
        <f>IF($D2948="","-",_xlfn.XLOOKUP($D2948,Fund.Meta!$A:$A,Fund.Meta!$E:$E,"-",0,1))</f>
        <v>-</v>
      </c>
      <c r="G2948" s="334"/>
      <c r="H2948" s="303" t="str">
        <f>IF($G2948="","-",_xlfn.XLOOKUP($G2948,Appr.Meta!$A:$A,Appr.Meta!$D:$D,"-",0,1))</f>
        <v>-</v>
      </c>
      <c r="I2948" s="302"/>
      <c r="J2948" s="303" t="str">
        <f>IF($I2948="","-",_xlfn.XLOOKUP($I2948,'CC.Meta'!$A:$A,'CC.Meta'!$D:$D,"-",0,1))</f>
        <v>-</v>
      </c>
      <c r="K2948" s="302"/>
      <c r="L2948" s="146" t="str">
        <f>IF($K2948="","-",_xlfn.XLOOKUP($K2948,Obj.Meta!$A:$A,Obj.Meta!$D:$D,"-",0,1))</f>
        <v>-</v>
      </c>
      <c r="M2948" s="300" t="str">
        <f>IF($K2948="","-",_xlfn.XLOOKUP($K2948,Obj.Meta!$A:$A,Obj.Meta!$F:$F,"-",0,1))</f>
        <v>-</v>
      </c>
      <c r="N2948" s="337" t="str">
        <f t="shared" si="91"/>
        <v>---</v>
      </c>
      <c r="O2948" s="333"/>
      <c r="P2948" s="54"/>
      <c r="Q2948" s="52"/>
      <c r="R2948" s="34"/>
      <c r="S2948" s="53"/>
      <c r="T2948" s="208"/>
      <c r="U2948" s="726"/>
      <c r="V2948" s="206"/>
      <c r="W2948" s="206"/>
      <c r="X2948" s="678"/>
      <c r="Y2948" s="34"/>
      <c r="Z2948" s="610"/>
      <c r="AA2948" s="608"/>
    </row>
    <row r="2949" spans="1:27">
      <c r="A2949" s="145" t="str">
        <f t="shared" si="90"/>
        <v>-</v>
      </c>
      <c r="B2949" s="146" t="str">
        <f>_xlfn.XLOOKUP($A2949,Dept.Meta!$A:$A,Dept.Meta!$F:$F,"-",0,1)</f>
        <v>-</v>
      </c>
      <c r="C2949" s="629" t="str">
        <f>_xlfn.XLOOKUP(_xlfn.CONCAT($G2949,"-",$I2949),Div.Meta!$H:$H,Div.Meta!$C:$C,"-",0,1)</f>
        <v>-</v>
      </c>
      <c r="D2949" s="302"/>
      <c r="E2949" s="146" t="str">
        <f>IF($D2949="","-",_xlfn.XLOOKUP($D2949,Fund.Meta!$A:$A,Fund.Meta!$D:$D,"-",0,1))</f>
        <v>-</v>
      </c>
      <c r="F2949" s="303" t="str">
        <f>IF($D2949="","-",_xlfn.XLOOKUP($D2949,Fund.Meta!$A:$A,Fund.Meta!$E:$E,"-",0,1))</f>
        <v>-</v>
      </c>
      <c r="G2949" s="334"/>
      <c r="H2949" s="303" t="str">
        <f>IF($G2949="","-",_xlfn.XLOOKUP($G2949,Appr.Meta!$A:$A,Appr.Meta!$D:$D,"-",0,1))</f>
        <v>-</v>
      </c>
      <c r="I2949" s="302"/>
      <c r="J2949" s="303" t="str">
        <f>IF($I2949="","-",_xlfn.XLOOKUP($I2949,'CC.Meta'!$A:$A,'CC.Meta'!$D:$D,"-",0,1))</f>
        <v>-</v>
      </c>
      <c r="K2949" s="302"/>
      <c r="L2949" s="146" t="str">
        <f>IF($K2949="","-",_xlfn.XLOOKUP($K2949,Obj.Meta!$A:$A,Obj.Meta!$D:$D,"-",0,1))</f>
        <v>-</v>
      </c>
      <c r="M2949" s="300" t="str">
        <f>IF($K2949="","-",_xlfn.XLOOKUP($K2949,Obj.Meta!$A:$A,Obj.Meta!$F:$F,"-",0,1))</f>
        <v>-</v>
      </c>
      <c r="N2949" s="337" t="str">
        <f t="shared" si="91"/>
        <v>---</v>
      </c>
      <c r="O2949" s="333"/>
      <c r="P2949" s="54"/>
      <c r="Q2949" s="52"/>
      <c r="R2949" s="34"/>
      <c r="S2949" s="53"/>
      <c r="T2949" s="208"/>
      <c r="U2949" s="726"/>
      <c r="V2949" s="206"/>
      <c r="W2949" s="206"/>
      <c r="X2949" s="678"/>
      <c r="Y2949" s="34"/>
      <c r="Z2949" s="610"/>
      <c r="AA2949" s="608"/>
    </row>
    <row r="2950" spans="1:27">
      <c r="A2950" s="145" t="str">
        <f t="shared" si="90"/>
        <v>-</v>
      </c>
      <c r="B2950" s="146" t="str">
        <f>_xlfn.XLOOKUP($A2950,Dept.Meta!$A:$A,Dept.Meta!$F:$F,"-",0,1)</f>
        <v>-</v>
      </c>
      <c r="C2950" s="629" t="str">
        <f>_xlfn.XLOOKUP(_xlfn.CONCAT($G2950,"-",$I2950),Div.Meta!$H:$H,Div.Meta!$C:$C,"-",0,1)</f>
        <v>-</v>
      </c>
      <c r="D2950" s="302"/>
      <c r="E2950" s="146" t="str">
        <f>IF($D2950="","-",_xlfn.XLOOKUP($D2950,Fund.Meta!$A:$A,Fund.Meta!$D:$D,"-",0,1))</f>
        <v>-</v>
      </c>
      <c r="F2950" s="303" t="str">
        <f>IF($D2950="","-",_xlfn.XLOOKUP($D2950,Fund.Meta!$A:$A,Fund.Meta!$E:$E,"-",0,1))</f>
        <v>-</v>
      </c>
      <c r="G2950" s="334"/>
      <c r="H2950" s="303" t="str">
        <f>IF($G2950="","-",_xlfn.XLOOKUP($G2950,Appr.Meta!$A:$A,Appr.Meta!$D:$D,"-",0,1))</f>
        <v>-</v>
      </c>
      <c r="I2950" s="302"/>
      <c r="J2950" s="303" t="str">
        <f>IF($I2950="","-",_xlfn.XLOOKUP($I2950,'CC.Meta'!$A:$A,'CC.Meta'!$D:$D,"-",0,1))</f>
        <v>-</v>
      </c>
      <c r="K2950" s="302"/>
      <c r="L2950" s="146" t="str">
        <f>IF($K2950="","-",_xlfn.XLOOKUP($K2950,Obj.Meta!$A:$A,Obj.Meta!$D:$D,"-",0,1))</f>
        <v>-</v>
      </c>
      <c r="M2950" s="300" t="str">
        <f>IF($K2950="","-",_xlfn.XLOOKUP($K2950,Obj.Meta!$A:$A,Obj.Meta!$F:$F,"-",0,1))</f>
        <v>-</v>
      </c>
      <c r="N2950" s="337" t="str">
        <f t="shared" si="91"/>
        <v>---</v>
      </c>
      <c r="O2950" s="333"/>
      <c r="P2950" s="54"/>
      <c r="Q2950" s="52"/>
      <c r="R2950" s="34"/>
      <c r="S2950" s="53"/>
      <c r="T2950" s="208"/>
      <c r="U2950" s="726"/>
      <c r="V2950" s="206"/>
      <c r="W2950" s="206"/>
      <c r="X2950" s="678"/>
      <c r="Y2950" s="34"/>
      <c r="Z2950" s="610"/>
      <c r="AA2950" s="608"/>
    </row>
    <row r="2951" spans="1:27">
      <c r="A2951" s="145" t="str">
        <f t="shared" si="90"/>
        <v>-</v>
      </c>
      <c r="B2951" s="146" t="str">
        <f>_xlfn.XLOOKUP($A2951,Dept.Meta!$A:$A,Dept.Meta!$F:$F,"-",0,1)</f>
        <v>-</v>
      </c>
      <c r="C2951" s="629" t="str">
        <f>_xlfn.XLOOKUP(_xlfn.CONCAT($G2951,"-",$I2951),Div.Meta!$H:$H,Div.Meta!$C:$C,"-",0,1)</f>
        <v>-</v>
      </c>
      <c r="D2951" s="302"/>
      <c r="E2951" s="146" t="str">
        <f>IF($D2951="","-",_xlfn.XLOOKUP($D2951,Fund.Meta!$A:$A,Fund.Meta!$D:$D,"-",0,1))</f>
        <v>-</v>
      </c>
      <c r="F2951" s="303" t="str">
        <f>IF($D2951="","-",_xlfn.XLOOKUP($D2951,Fund.Meta!$A:$A,Fund.Meta!$E:$E,"-",0,1))</f>
        <v>-</v>
      </c>
      <c r="G2951" s="334"/>
      <c r="H2951" s="303" t="str">
        <f>IF($G2951="","-",_xlfn.XLOOKUP($G2951,Appr.Meta!$A:$A,Appr.Meta!$D:$D,"-",0,1))</f>
        <v>-</v>
      </c>
      <c r="I2951" s="302"/>
      <c r="J2951" s="303" t="str">
        <f>IF($I2951="","-",_xlfn.XLOOKUP($I2951,'CC.Meta'!$A:$A,'CC.Meta'!$D:$D,"-",0,1))</f>
        <v>-</v>
      </c>
      <c r="K2951" s="302"/>
      <c r="L2951" s="146" t="str">
        <f>IF($K2951="","-",_xlfn.XLOOKUP($K2951,Obj.Meta!$A:$A,Obj.Meta!$D:$D,"-",0,1))</f>
        <v>-</v>
      </c>
      <c r="M2951" s="300" t="str">
        <f>IF($K2951="","-",_xlfn.XLOOKUP($K2951,Obj.Meta!$A:$A,Obj.Meta!$F:$F,"-",0,1))</f>
        <v>-</v>
      </c>
      <c r="N2951" s="337" t="str">
        <f t="shared" si="91"/>
        <v>---</v>
      </c>
      <c r="O2951" s="333"/>
      <c r="P2951" s="54"/>
      <c r="Q2951" s="52"/>
      <c r="R2951" s="34"/>
      <c r="S2951" s="53"/>
      <c r="T2951" s="208"/>
      <c r="U2951" s="726"/>
      <c r="V2951" s="206"/>
      <c r="W2951" s="206"/>
      <c r="X2951" s="678"/>
      <c r="Y2951" s="34"/>
      <c r="Z2951" s="610"/>
      <c r="AA2951" s="608"/>
    </row>
    <row r="2952" spans="1:27">
      <c r="A2952" s="145" t="str">
        <f t="shared" si="90"/>
        <v>-</v>
      </c>
      <c r="B2952" s="146" t="str">
        <f>_xlfn.XLOOKUP($A2952,Dept.Meta!$A:$A,Dept.Meta!$F:$F,"-",0,1)</f>
        <v>-</v>
      </c>
      <c r="C2952" s="629" t="str">
        <f>_xlfn.XLOOKUP(_xlfn.CONCAT($G2952,"-",$I2952),Div.Meta!$H:$H,Div.Meta!$C:$C,"-",0,1)</f>
        <v>-</v>
      </c>
      <c r="D2952" s="302"/>
      <c r="E2952" s="146" t="str">
        <f>IF($D2952="","-",_xlfn.XLOOKUP($D2952,Fund.Meta!$A:$A,Fund.Meta!$D:$D,"-",0,1))</f>
        <v>-</v>
      </c>
      <c r="F2952" s="303" t="str">
        <f>IF($D2952="","-",_xlfn.XLOOKUP($D2952,Fund.Meta!$A:$A,Fund.Meta!$E:$E,"-",0,1))</f>
        <v>-</v>
      </c>
      <c r="G2952" s="334"/>
      <c r="H2952" s="303" t="str">
        <f>IF($G2952="","-",_xlfn.XLOOKUP($G2952,Appr.Meta!$A:$A,Appr.Meta!$D:$D,"-",0,1))</f>
        <v>-</v>
      </c>
      <c r="I2952" s="302"/>
      <c r="J2952" s="303" t="str">
        <f>IF($I2952="","-",_xlfn.XLOOKUP($I2952,'CC.Meta'!$A:$A,'CC.Meta'!$D:$D,"-",0,1))</f>
        <v>-</v>
      </c>
      <c r="K2952" s="302"/>
      <c r="L2952" s="146" t="str">
        <f>IF($K2952="","-",_xlfn.XLOOKUP($K2952,Obj.Meta!$A:$A,Obj.Meta!$D:$D,"-",0,1))</f>
        <v>-</v>
      </c>
      <c r="M2952" s="300" t="str">
        <f>IF($K2952="","-",_xlfn.XLOOKUP($K2952,Obj.Meta!$A:$A,Obj.Meta!$F:$F,"-",0,1))</f>
        <v>-</v>
      </c>
      <c r="N2952" s="337" t="str">
        <f t="shared" si="91"/>
        <v>---</v>
      </c>
      <c r="O2952" s="333"/>
      <c r="P2952" s="54"/>
      <c r="Q2952" s="52"/>
      <c r="R2952" s="34"/>
      <c r="S2952" s="53"/>
      <c r="T2952" s="208"/>
      <c r="U2952" s="726"/>
      <c r="V2952" s="206"/>
      <c r="W2952" s="206"/>
      <c r="X2952" s="678"/>
      <c r="Y2952" s="34"/>
      <c r="Z2952" s="610"/>
      <c r="AA2952" s="608"/>
    </row>
    <row r="2953" spans="1:27">
      <c r="A2953" s="145" t="str">
        <f t="shared" si="90"/>
        <v>-</v>
      </c>
      <c r="B2953" s="146" t="str">
        <f>_xlfn.XLOOKUP($A2953,Dept.Meta!$A:$A,Dept.Meta!$F:$F,"-",0,1)</f>
        <v>-</v>
      </c>
      <c r="C2953" s="629" t="str">
        <f>_xlfn.XLOOKUP(_xlfn.CONCAT($G2953,"-",$I2953),Div.Meta!$H:$H,Div.Meta!$C:$C,"-",0,1)</f>
        <v>-</v>
      </c>
      <c r="D2953" s="302"/>
      <c r="E2953" s="146" t="str">
        <f>IF($D2953="","-",_xlfn.XLOOKUP($D2953,Fund.Meta!$A:$A,Fund.Meta!$D:$D,"-",0,1))</f>
        <v>-</v>
      </c>
      <c r="F2953" s="303" t="str">
        <f>IF($D2953="","-",_xlfn.XLOOKUP($D2953,Fund.Meta!$A:$A,Fund.Meta!$E:$E,"-",0,1))</f>
        <v>-</v>
      </c>
      <c r="G2953" s="334"/>
      <c r="H2953" s="303" t="str">
        <f>IF($G2953="","-",_xlfn.XLOOKUP($G2953,Appr.Meta!$A:$A,Appr.Meta!$D:$D,"-",0,1))</f>
        <v>-</v>
      </c>
      <c r="I2953" s="302"/>
      <c r="J2953" s="303" t="str">
        <f>IF($I2953="","-",_xlfn.XLOOKUP($I2953,'CC.Meta'!$A:$A,'CC.Meta'!$D:$D,"-",0,1))</f>
        <v>-</v>
      </c>
      <c r="K2953" s="302"/>
      <c r="L2953" s="146" t="str">
        <f>IF($K2953="","-",_xlfn.XLOOKUP($K2953,Obj.Meta!$A:$A,Obj.Meta!$D:$D,"-",0,1))</f>
        <v>-</v>
      </c>
      <c r="M2953" s="300" t="str">
        <f>IF($K2953="","-",_xlfn.XLOOKUP($K2953,Obj.Meta!$A:$A,Obj.Meta!$F:$F,"-",0,1))</f>
        <v>-</v>
      </c>
      <c r="N2953" s="337" t="str">
        <f t="shared" si="91"/>
        <v>---</v>
      </c>
      <c r="O2953" s="333"/>
      <c r="P2953" s="54"/>
      <c r="Q2953" s="52"/>
      <c r="R2953" s="34"/>
      <c r="S2953" s="53"/>
      <c r="T2953" s="208"/>
      <c r="U2953" s="726"/>
      <c r="V2953" s="206"/>
      <c r="W2953" s="206"/>
      <c r="X2953" s="678"/>
      <c r="Y2953" s="34"/>
      <c r="Z2953" s="610"/>
      <c r="AA2953" s="608"/>
    </row>
    <row r="2954" spans="1:27">
      <c r="A2954" s="145" t="str">
        <f t="shared" si="90"/>
        <v>-</v>
      </c>
      <c r="B2954" s="146" t="str">
        <f>_xlfn.XLOOKUP($A2954,Dept.Meta!$A:$A,Dept.Meta!$F:$F,"-",0,1)</f>
        <v>-</v>
      </c>
      <c r="C2954" s="629" t="str">
        <f>_xlfn.XLOOKUP(_xlfn.CONCAT($G2954,"-",$I2954),Div.Meta!$H:$H,Div.Meta!$C:$C,"-",0,1)</f>
        <v>-</v>
      </c>
      <c r="D2954" s="302"/>
      <c r="E2954" s="146" t="str">
        <f>IF($D2954="","-",_xlfn.XLOOKUP($D2954,Fund.Meta!$A:$A,Fund.Meta!$D:$D,"-",0,1))</f>
        <v>-</v>
      </c>
      <c r="F2954" s="303" t="str">
        <f>IF($D2954="","-",_xlfn.XLOOKUP($D2954,Fund.Meta!$A:$A,Fund.Meta!$E:$E,"-",0,1))</f>
        <v>-</v>
      </c>
      <c r="G2954" s="334"/>
      <c r="H2954" s="303" t="str">
        <f>IF($G2954="","-",_xlfn.XLOOKUP($G2954,Appr.Meta!$A:$A,Appr.Meta!$D:$D,"-",0,1))</f>
        <v>-</v>
      </c>
      <c r="I2954" s="302"/>
      <c r="J2954" s="303" t="str">
        <f>IF($I2954="","-",_xlfn.XLOOKUP($I2954,'CC.Meta'!$A:$A,'CC.Meta'!$D:$D,"-",0,1))</f>
        <v>-</v>
      </c>
      <c r="K2954" s="302"/>
      <c r="L2954" s="146" t="str">
        <f>IF($K2954="","-",_xlfn.XLOOKUP($K2954,Obj.Meta!$A:$A,Obj.Meta!$D:$D,"-",0,1))</f>
        <v>-</v>
      </c>
      <c r="M2954" s="300" t="str">
        <f>IF($K2954="","-",_xlfn.XLOOKUP($K2954,Obj.Meta!$A:$A,Obj.Meta!$F:$F,"-",0,1))</f>
        <v>-</v>
      </c>
      <c r="N2954" s="337" t="str">
        <f t="shared" si="91"/>
        <v>---</v>
      </c>
      <c r="O2954" s="333"/>
      <c r="P2954" s="54"/>
      <c r="Q2954" s="52"/>
      <c r="R2954" s="34"/>
      <c r="S2954" s="53"/>
      <c r="T2954" s="208"/>
      <c r="U2954" s="726"/>
      <c r="V2954" s="206"/>
      <c r="W2954" s="206"/>
      <c r="X2954" s="678"/>
      <c r="Y2954" s="34"/>
      <c r="Z2954" s="610"/>
      <c r="AA2954" s="608"/>
    </row>
    <row r="2955" spans="1:27">
      <c r="A2955" s="145" t="str">
        <f t="shared" si="90"/>
        <v>-</v>
      </c>
      <c r="B2955" s="146" t="str">
        <f>_xlfn.XLOOKUP($A2955,Dept.Meta!$A:$A,Dept.Meta!$F:$F,"-",0,1)</f>
        <v>-</v>
      </c>
      <c r="C2955" s="629" t="str">
        <f>_xlfn.XLOOKUP(_xlfn.CONCAT($G2955,"-",$I2955),Div.Meta!$H:$H,Div.Meta!$C:$C,"-",0,1)</f>
        <v>-</v>
      </c>
      <c r="D2955" s="302"/>
      <c r="E2955" s="146" t="str">
        <f>IF($D2955="","-",_xlfn.XLOOKUP($D2955,Fund.Meta!$A:$A,Fund.Meta!$D:$D,"-",0,1))</f>
        <v>-</v>
      </c>
      <c r="F2955" s="303" t="str">
        <f>IF($D2955="","-",_xlfn.XLOOKUP($D2955,Fund.Meta!$A:$A,Fund.Meta!$E:$E,"-",0,1))</f>
        <v>-</v>
      </c>
      <c r="G2955" s="334"/>
      <c r="H2955" s="303" t="str">
        <f>IF($G2955="","-",_xlfn.XLOOKUP($G2955,Appr.Meta!$A:$A,Appr.Meta!$D:$D,"-",0,1))</f>
        <v>-</v>
      </c>
      <c r="I2955" s="302"/>
      <c r="J2955" s="303" t="str">
        <f>IF($I2955="","-",_xlfn.XLOOKUP($I2955,'CC.Meta'!$A:$A,'CC.Meta'!$D:$D,"-",0,1))</f>
        <v>-</v>
      </c>
      <c r="K2955" s="302"/>
      <c r="L2955" s="146" t="str">
        <f>IF($K2955="","-",_xlfn.XLOOKUP($K2955,Obj.Meta!$A:$A,Obj.Meta!$D:$D,"-",0,1))</f>
        <v>-</v>
      </c>
      <c r="M2955" s="300" t="str">
        <f>IF($K2955="","-",_xlfn.XLOOKUP($K2955,Obj.Meta!$A:$A,Obj.Meta!$F:$F,"-",0,1))</f>
        <v>-</v>
      </c>
      <c r="N2955" s="337" t="str">
        <f t="shared" si="91"/>
        <v>---</v>
      </c>
      <c r="O2955" s="333"/>
      <c r="P2955" s="54"/>
      <c r="Q2955" s="52"/>
      <c r="R2955" s="34"/>
      <c r="S2955" s="53"/>
      <c r="T2955" s="208"/>
      <c r="U2955" s="726"/>
      <c r="V2955" s="206"/>
      <c r="W2955" s="206"/>
      <c r="X2955" s="678"/>
      <c r="Y2955" s="34"/>
      <c r="Z2955" s="610"/>
      <c r="AA2955" s="608"/>
    </row>
    <row r="2956" spans="1:27">
      <c r="A2956" s="145" t="str">
        <f t="shared" si="90"/>
        <v>-</v>
      </c>
      <c r="B2956" s="146" t="str">
        <f>_xlfn.XLOOKUP($A2956,Dept.Meta!$A:$A,Dept.Meta!$F:$F,"-",0,1)</f>
        <v>-</v>
      </c>
      <c r="C2956" s="629" t="str">
        <f>_xlfn.XLOOKUP(_xlfn.CONCAT($G2956,"-",$I2956),Div.Meta!$H:$H,Div.Meta!$C:$C,"-",0,1)</f>
        <v>-</v>
      </c>
      <c r="D2956" s="302"/>
      <c r="E2956" s="146" t="str">
        <f>IF($D2956="","-",_xlfn.XLOOKUP($D2956,Fund.Meta!$A:$A,Fund.Meta!$D:$D,"-",0,1))</f>
        <v>-</v>
      </c>
      <c r="F2956" s="303" t="str">
        <f>IF($D2956="","-",_xlfn.XLOOKUP($D2956,Fund.Meta!$A:$A,Fund.Meta!$E:$E,"-",0,1))</f>
        <v>-</v>
      </c>
      <c r="G2956" s="334"/>
      <c r="H2956" s="303" t="str">
        <f>IF($G2956="","-",_xlfn.XLOOKUP($G2956,Appr.Meta!$A:$A,Appr.Meta!$D:$D,"-",0,1))</f>
        <v>-</v>
      </c>
      <c r="I2956" s="302"/>
      <c r="J2956" s="303" t="str">
        <f>IF($I2956="","-",_xlfn.XLOOKUP($I2956,'CC.Meta'!$A:$A,'CC.Meta'!$D:$D,"-",0,1))</f>
        <v>-</v>
      </c>
      <c r="K2956" s="302"/>
      <c r="L2956" s="146" t="str">
        <f>IF($K2956="","-",_xlfn.XLOOKUP($K2956,Obj.Meta!$A:$A,Obj.Meta!$D:$D,"-",0,1))</f>
        <v>-</v>
      </c>
      <c r="M2956" s="300" t="str">
        <f>IF($K2956="","-",_xlfn.XLOOKUP($K2956,Obj.Meta!$A:$A,Obj.Meta!$F:$F,"-",0,1))</f>
        <v>-</v>
      </c>
      <c r="N2956" s="337" t="str">
        <f t="shared" si="91"/>
        <v>---</v>
      </c>
      <c r="O2956" s="333"/>
      <c r="P2956" s="54"/>
      <c r="Q2956" s="52"/>
      <c r="R2956" s="34"/>
      <c r="S2956" s="53"/>
      <c r="T2956" s="208"/>
      <c r="U2956" s="726"/>
      <c r="V2956" s="206"/>
      <c r="W2956" s="206"/>
      <c r="X2956" s="678"/>
      <c r="Y2956" s="34"/>
      <c r="Z2956" s="610"/>
      <c r="AA2956" s="608"/>
    </row>
    <row r="2957" spans="1:27">
      <c r="A2957" s="145" t="str">
        <f t="shared" si="90"/>
        <v>-</v>
      </c>
      <c r="B2957" s="146" t="str">
        <f>_xlfn.XLOOKUP($A2957,Dept.Meta!$A:$A,Dept.Meta!$F:$F,"-",0,1)</f>
        <v>-</v>
      </c>
      <c r="C2957" s="629" t="str">
        <f>_xlfn.XLOOKUP(_xlfn.CONCAT($G2957,"-",$I2957),Div.Meta!$H:$H,Div.Meta!$C:$C,"-",0,1)</f>
        <v>-</v>
      </c>
      <c r="D2957" s="302"/>
      <c r="E2957" s="146" t="str">
        <f>IF($D2957="","-",_xlfn.XLOOKUP($D2957,Fund.Meta!$A:$A,Fund.Meta!$D:$D,"-",0,1))</f>
        <v>-</v>
      </c>
      <c r="F2957" s="303" t="str">
        <f>IF($D2957="","-",_xlfn.XLOOKUP($D2957,Fund.Meta!$A:$A,Fund.Meta!$E:$E,"-",0,1))</f>
        <v>-</v>
      </c>
      <c r="G2957" s="334"/>
      <c r="H2957" s="303" t="str">
        <f>IF($G2957="","-",_xlfn.XLOOKUP($G2957,Appr.Meta!$A:$A,Appr.Meta!$D:$D,"-",0,1))</f>
        <v>-</v>
      </c>
      <c r="I2957" s="302"/>
      <c r="J2957" s="303" t="str">
        <f>IF($I2957="","-",_xlfn.XLOOKUP($I2957,'CC.Meta'!$A:$A,'CC.Meta'!$D:$D,"-",0,1))</f>
        <v>-</v>
      </c>
      <c r="K2957" s="302"/>
      <c r="L2957" s="146" t="str">
        <f>IF($K2957="","-",_xlfn.XLOOKUP($K2957,Obj.Meta!$A:$A,Obj.Meta!$D:$D,"-",0,1))</f>
        <v>-</v>
      </c>
      <c r="M2957" s="300" t="str">
        <f>IF($K2957="","-",_xlfn.XLOOKUP($K2957,Obj.Meta!$A:$A,Obj.Meta!$F:$F,"-",0,1))</f>
        <v>-</v>
      </c>
      <c r="N2957" s="337" t="str">
        <f t="shared" si="91"/>
        <v>---</v>
      </c>
      <c r="O2957" s="333"/>
      <c r="P2957" s="54"/>
      <c r="Q2957" s="52"/>
      <c r="R2957" s="34"/>
      <c r="S2957" s="53"/>
      <c r="T2957" s="208"/>
      <c r="U2957" s="726"/>
      <c r="V2957" s="206"/>
      <c r="W2957" s="206"/>
      <c r="X2957" s="678"/>
      <c r="Y2957" s="34"/>
      <c r="Z2957" s="610"/>
      <c r="AA2957" s="608"/>
    </row>
    <row r="2958" spans="1:27">
      <c r="A2958" s="145" t="str">
        <f t="shared" si="90"/>
        <v>-</v>
      </c>
      <c r="B2958" s="146" t="str">
        <f>_xlfn.XLOOKUP($A2958,Dept.Meta!$A:$A,Dept.Meta!$F:$F,"-",0,1)</f>
        <v>-</v>
      </c>
      <c r="C2958" s="629" t="str">
        <f>_xlfn.XLOOKUP(_xlfn.CONCAT($G2958,"-",$I2958),Div.Meta!$H:$H,Div.Meta!$C:$C,"-",0,1)</f>
        <v>-</v>
      </c>
      <c r="D2958" s="302"/>
      <c r="E2958" s="146" t="str">
        <f>IF($D2958="","-",_xlfn.XLOOKUP($D2958,Fund.Meta!$A:$A,Fund.Meta!$D:$D,"-",0,1))</f>
        <v>-</v>
      </c>
      <c r="F2958" s="303" t="str">
        <f>IF($D2958="","-",_xlfn.XLOOKUP($D2958,Fund.Meta!$A:$A,Fund.Meta!$E:$E,"-",0,1))</f>
        <v>-</v>
      </c>
      <c r="G2958" s="334"/>
      <c r="H2958" s="303" t="str">
        <f>IF($G2958="","-",_xlfn.XLOOKUP($G2958,Appr.Meta!$A:$A,Appr.Meta!$D:$D,"-",0,1))</f>
        <v>-</v>
      </c>
      <c r="I2958" s="302"/>
      <c r="J2958" s="303" t="str">
        <f>IF($I2958="","-",_xlfn.XLOOKUP($I2958,'CC.Meta'!$A:$A,'CC.Meta'!$D:$D,"-",0,1))</f>
        <v>-</v>
      </c>
      <c r="K2958" s="302"/>
      <c r="L2958" s="146" t="str">
        <f>IF($K2958="","-",_xlfn.XLOOKUP($K2958,Obj.Meta!$A:$A,Obj.Meta!$D:$D,"-",0,1))</f>
        <v>-</v>
      </c>
      <c r="M2958" s="300" t="str">
        <f>IF($K2958="","-",_xlfn.XLOOKUP($K2958,Obj.Meta!$A:$A,Obj.Meta!$F:$F,"-",0,1))</f>
        <v>-</v>
      </c>
      <c r="N2958" s="337" t="str">
        <f t="shared" si="91"/>
        <v>---</v>
      </c>
      <c r="O2958" s="333"/>
      <c r="P2958" s="54"/>
      <c r="Q2958" s="52"/>
      <c r="R2958" s="34"/>
      <c r="S2958" s="53"/>
      <c r="T2958" s="208"/>
      <c r="U2958" s="726"/>
      <c r="V2958" s="206"/>
      <c r="W2958" s="206"/>
      <c r="X2958" s="678"/>
      <c r="Y2958" s="34"/>
      <c r="Z2958" s="610"/>
      <c r="AA2958" s="608"/>
    </row>
    <row r="2959" spans="1:27">
      <c r="A2959" s="145" t="str">
        <f t="shared" si="90"/>
        <v>-</v>
      </c>
      <c r="B2959" s="146" t="str">
        <f>_xlfn.XLOOKUP($A2959,Dept.Meta!$A:$A,Dept.Meta!$F:$F,"-",0,1)</f>
        <v>-</v>
      </c>
      <c r="C2959" s="629" t="str">
        <f>_xlfn.XLOOKUP(_xlfn.CONCAT($G2959,"-",$I2959),Div.Meta!$H:$H,Div.Meta!$C:$C,"-",0,1)</f>
        <v>-</v>
      </c>
      <c r="D2959" s="302"/>
      <c r="E2959" s="146" t="str">
        <f>IF($D2959="","-",_xlfn.XLOOKUP($D2959,Fund.Meta!$A:$A,Fund.Meta!$D:$D,"-",0,1))</f>
        <v>-</v>
      </c>
      <c r="F2959" s="303" t="str">
        <f>IF($D2959="","-",_xlfn.XLOOKUP($D2959,Fund.Meta!$A:$A,Fund.Meta!$E:$E,"-",0,1))</f>
        <v>-</v>
      </c>
      <c r="G2959" s="334"/>
      <c r="H2959" s="303" t="str">
        <f>IF($G2959="","-",_xlfn.XLOOKUP($G2959,Appr.Meta!$A:$A,Appr.Meta!$D:$D,"-",0,1))</f>
        <v>-</v>
      </c>
      <c r="I2959" s="302"/>
      <c r="J2959" s="303" t="str">
        <f>IF($I2959="","-",_xlfn.XLOOKUP($I2959,'CC.Meta'!$A:$A,'CC.Meta'!$D:$D,"-",0,1))</f>
        <v>-</v>
      </c>
      <c r="K2959" s="302"/>
      <c r="L2959" s="146" t="str">
        <f>IF($K2959="","-",_xlfn.XLOOKUP($K2959,Obj.Meta!$A:$A,Obj.Meta!$D:$D,"-",0,1))</f>
        <v>-</v>
      </c>
      <c r="M2959" s="300" t="str">
        <f>IF($K2959="","-",_xlfn.XLOOKUP($K2959,Obj.Meta!$A:$A,Obj.Meta!$F:$F,"-",0,1))</f>
        <v>-</v>
      </c>
      <c r="N2959" s="337" t="str">
        <f t="shared" si="91"/>
        <v>---</v>
      </c>
      <c r="O2959" s="333"/>
      <c r="P2959" s="54"/>
      <c r="Q2959" s="52"/>
      <c r="R2959" s="34"/>
      <c r="S2959" s="53"/>
      <c r="T2959" s="208"/>
      <c r="U2959" s="726"/>
      <c r="V2959" s="206"/>
      <c r="W2959" s="206"/>
      <c r="X2959" s="678"/>
      <c r="Y2959" s="34"/>
      <c r="Z2959" s="610"/>
      <c r="AA2959" s="608"/>
    </row>
    <row r="2960" spans="1:27">
      <c r="A2960" s="145" t="str">
        <f t="shared" si="90"/>
        <v>-</v>
      </c>
      <c r="B2960" s="146" t="str">
        <f>_xlfn.XLOOKUP($A2960,Dept.Meta!$A:$A,Dept.Meta!$F:$F,"-",0,1)</f>
        <v>-</v>
      </c>
      <c r="C2960" s="629" t="str">
        <f>_xlfn.XLOOKUP(_xlfn.CONCAT($G2960,"-",$I2960),Div.Meta!$H:$H,Div.Meta!$C:$C,"-",0,1)</f>
        <v>-</v>
      </c>
      <c r="D2960" s="302"/>
      <c r="E2960" s="146" t="str">
        <f>IF($D2960="","-",_xlfn.XLOOKUP($D2960,Fund.Meta!$A:$A,Fund.Meta!$D:$D,"-",0,1))</f>
        <v>-</v>
      </c>
      <c r="F2960" s="303" t="str">
        <f>IF($D2960="","-",_xlfn.XLOOKUP($D2960,Fund.Meta!$A:$A,Fund.Meta!$E:$E,"-",0,1))</f>
        <v>-</v>
      </c>
      <c r="G2960" s="334"/>
      <c r="H2960" s="303" t="str">
        <f>IF($G2960="","-",_xlfn.XLOOKUP($G2960,Appr.Meta!$A:$A,Appr.Meta!$D:$D,"-",0,1))</f>
        <v>-</v>
      </c>
      <c r="I2960" s="302"/>
      <c r="J2960" s="303" t="str">
        <f>IF($I2960="","-",_xlfn.XLOOKUP($I2960,'CC.Meta'!$A:$A,'CC.Meta'!$D:$D,"-",0,1))</f>
        <v>-</v>
      </c>
      <c r="K2960" s="302"/>
      <c r="L2960" s="146" t="str">
        <f>IF($K2960="","-",_xlfn.XLOOKUP($K2960,Obj.Meta!$A:$A,Obj.Meta!$D:$D,"-",0,1))</f>
        <v>-</v>
      </c>
      <c r="M2960" s="300" t="str">
        <f>IF($K2960="","-",_xlfn.XLOOKUP($K2960,Obj.Meta!$A:$A,Obj.Meta!$F:$F,"-",0,1))</f>
        <v>-</v>
      </c>
      <c r="N2960" s="337" t="str">
        <f t="shared" si="91"/>
        <v>---</v>
      </c>
      <c r="O2960" s="333"/>
      <c r="P2960" s="54"/>
      <c r="Q2960" s="52"/>
      <c r="R2960" s="34"/>
      <c r="S2960" s="53"/>
      <c r="T2960" s="208"/>
      <c r="U2960" s="726"/>
      <c r="V2960" s="206"/>
      <c r="W2960" s="206"/>
      <c r="X2960" s="678"/>
      <c r="Y2960" s="34"/>
      <c r="Z2960" s="610"/>
      <c r="AA2960" s="608"/>
    </row>
    <row r="2961" spans="1:27">
      <c r="A2961" s="145" t="str">
        <f t="shared" si="90"/>
        <v>-</v>
      </c>
      <c r="B2961" s="146" t="str">
        <f>_xlfn.XLOOKUP($A2961,Dept.Meta!$A:$A,Dept.Meta!$F:$F,"-",0,1)</f>
        <v>-</v>
      </c>
      <c r="C2961" s="629" t="str">
        <f>_xlfn.XLOOKUP(_xlfn.CONCAT($G2961,"-",$I2961),Div.Meta!$H:$H,Div.Meta!$C:$C,"-",0,1)</f>
        <v>-</v>
      </c>
      <c r="D2961" s="302"/>
      <c r="E2961" s="146" t="str">
        <f>IF($D2961="","-",_xlfn.XLOOKUP($D2961,Fund.Meta!$A:$A,Fund.Meta!$D:$D,"-",0,1))</f>
        <v>-</v>
      </c>
      <c r="F2961" s="303" t="str">
        <f>IF($D2961="","-",_xlfn.XLOOKUP($D2961,Fund.Meta!$A:$A,Fund.Meta!$E:$E,"-",0,1))</f>
        <v>-</v>
      </c>
      <c r="G2961" s="334"/>
      <c r="H2961" s="303" t="str">
        <f>IF($G2961="","-",_xlfn.XLOOKUP($G2961,Appr.Meta!$A:$A,Appr.Meta!$D:$D,"-",0,1))</f>
        <v>-</v>
      </c>
      <c r="I2961" s="302"/>
      <c r="J2961" s="303" t="str">
        <f>IF($I2961="","-",_xlfn.XLOOKUP($I2961,'CC.Meta'!$A:$A,'CC.Meta'!$D:$D,"-",0,1))</f>
        <v>-</v>
      </c>
      <c r="K2961" s="302"/>
      <c r="L2961" s="146" t="str">
        <f>IF($K2961="","-",_xlfn.XLOOKUP($K2961,Obj.Meta!$A:$A,Obj.Meta!$D:$D,"-",0,1))</f>
        <v>-</v>
      </c>
      <c r="M2961" s="300" t="str">
        <f>IF($K2961="","-",_xlfn.XLOOKUP($K2961,Obj.Meta!$A:$A,Obj.Meta!$F:$F,"-",0,1))</f>
        <v>-</v>
      </c>
      <c r="N2961" s="337" t="str">
        <f t="shared" si="91"/>
        <v>---</v>
      </c>
      <c r="O2961" s="333"/>
      <c r="P2961" s="54"/>
      <c r="Q2961" s="52"/>
      <c r="R2961" s="34"/>
      <c r="S2961" s="53"/>
      <c r="T2961" s="208"/>
      <c r="U2961" s="726"/>
      <c r="V2961" s="206"/>
      <c r="W2961" s="206"/>
      <c r="X2961" s="678"/>
      <c r="Y2961" s="34"/>
      <c r="Z2961" s="610"/>
      <c r="AA2961" s="608"/>
    </row>
    <row r="2962" spans="1:27">
      <c r="A2962" s="145" t="str">
        <f t="shared" si="90"/>
        <v>-</v>
      </c>
      <c r="B2962" s="146" t="str">
        <f>_xlfn.XLOOKUP($A2962,Dept.Meta!$A:$A,Dept.Meta!$F:$F,"-",0,1)</f>
        <v>-</v>
      </c>
      <c r="C2962" s="629" t="str">
        <f>_xlfn.XLOOKUP(_xlfn.CONCAT($G2962,"-",$I2962),Div.Meta!$H:$H,Div.Meta!$C:$C,"-",0,1)</f>
        <v>-</v>
      </c>
      <c r="D2962" s="302"/>
      <c r="E2962" s="146" t="str">
        <f>IF($D2962="","-",_xlfn.XLOOKUP($D2962,Fund.Meta!$A:$A,Fund.Meta!$D:$D,"-",0,1))</f>
        <v>-</v>
      </c>
      <c r="F2962" s="303" t="str">
        <f>IF($D2962="","-",_xlfn.XLOOKUP($D2962,Fund.Meta!$A:$A,Fund.Meta!$E:$E,"-",0,1))</f>
        <v>-</v>
      </c>
      <c r="G2962" s="334"/>
      <c r="H2962" s="303" t="str">
        <f>IF($G2962="","-",_xlfn.XLOOKUP($G2962,Appr.Meta!$A:$A,Appr.Meta!$D:$D,"-",0,1))</f>
        <v>-</v>
      </c>
      <c r="I2962" s="302"/>
      <c r="J2962" s="303" t="str">
        <f>IF($I2962="","-",_xlfn.XLOOKUP($I2962,'CC.Meta'!$A:$A,'CC.Meta'!$D:$D,"-",0,1))</f>
        <v>-</v>
      </c>
      <c r="K2962" s="302"/>
      <c r="L2962" s="146" t="str">
        <f>IF($K2962="","-",_xlfn.XLOOKUP($K2962,Obj.Meta!$A:$A,Obj.Meta!$D:$D,"-",0,1))</f>
        <v>-</v>
      </c>
      <c r="M2962" s="300" t="str">
        <f>IF($K2962="","-",_xlfn.XLOOKUP($K2962,Obj.Meta!$A:$A,Obj.Meta!$F:$F,"-",0,1))</f>
        <v>-</v>
      </c>
      <c r="N2962" s="337" t="str">
        <f t="shared" si="91"/>
        <v>---</v>
      </c>
      <c r="O2962" s="333"/>
      <c r="P2962" s="54"/>
      <c r="Q2962" s="52"/>
      <c r="R2962" s="34"/>
      <c r="S2962" s="53"/>
      <c r="T2962" s="208"/>
      <c r="U2962" s="726"/>
      <c r="V2962" s="206"/>
      <c r="W2962" s="206"/>
      <c r="X2962" s="678"/>
      <c r="Y2962" s="34"/>
      <c r="Z2962" s="610"/>
      <c r="AA2962" s="608"/>
    </row>
    <row r="2963" spans="1:27">
      <c r="A2963" s="145" t="str">
        <f t="shared" ref="A2963:A3026" si="92">IFERROR(VALUE(LEFT($I2963,2)),"-")</f>
        <v>-</v>
      </c>
      <c r="B2963" s="146" t="str">
        <f>_xlfn.XLOOKUP($A2963,Dept.Meta!$A:$A,Dept.Meta!$F:$F,"-",0,1)</f>
        <v>-</v>
      </c>
      <c r="C2963" s="629" t="str">
        <f>_xlfn.XLOOKUP(_xlfn.CONCAT($G2963,"-",$I2963),Div.Meta!$H:$H,Div.Meta!$C:$C,"-",0,1)</f>
        <v>-</v>
      </c>
      <c r="D2963" s="302"/>
      <c r="E2963" s="146" t="str">
        <f>IF($D2963="","-",_xlfn.XLOOKUP($D2963,Fund.Meta!$A:$A,Fund.Meta!$D:$D,"-",0,1))</f>
        <v>-</v>
      </c>
      <c r="F2963" s="303" t="str">
        <f>IF($D2963="","-",_xlfn.XLOOKUP($D2963,Fund.Meta!$A:$A,Fund.Meta!$E:$E,"-",0,1))</f>
        <v>-</v>
      </c>
      <c r="G2963" s="334"/>
      <c r="H2963" s="303" t="str">
        <f>IF($G2963="","-",_xlfn.XLOOKUP($G2963,Appr.Meta!$A:$A,Appr.Meta!$D:$D,"-",0,1))</f>
        <v>-</v>
      </c>
      <c r="I2963" s="302"/>
      <c r="J2963" s="303" t="str">
        <f>IF($I2963="","-",_xlfn.XLOOKUP($I2963,'CC.Meta'!$A:$A,'CC.Meta'!$D:$D,"-",0,1))</f>
        <v>-</v>
      </c>
      <c r="K2963" s="302"/>
      <c r="L2963" s="146" t="str">
        <f>IF($K2963="","-",_xlfn.XLOOKUP($K2963,Obj.Meta!$A:$A,Obj.Meta!$D:$D,"-",0,1))</f>
        <v>-</v>
      </c>
      <c r="M2963" s="300" t="str">
        <f>IF($K2963="","-",_xlfn.XLOOKUP($K2963,Obj.Meta!$A:$A,Obj.Meta!$F:$F,"-",0,1))</f>
        <v>-</v>
      </c>
      <c r="N2963" s="337" t="str">
        <f t="shared" ref="N2963:N3026" si="93">_xlfn.CONCAT($D2963,"-",$G2963,"-",$I2963,"-",$K2963)</f>
        <v>---</v>
      </c>
      <c r="O2963" s="333"/>
      <c r="P2963" s="54"/>
      <c r="Q2963" s="52"/>
      <c r="R2963" s="34"/>
      <c r="S2963" s="53"/>
      <c r="T2963" s="208"/>
      <c r="U2963" s="726"/>
      <c r="V2963" s="206"/>
      <c r="W2963" s="206"/>
      <c r="X2963" s="678"/>
      <c r="Y2963" s="34"/>
      <c r="Z2963" s="610"/>
      <c r="AA2963" s="608"/>
    </row>
    <row r="2964" spans="1:27">
      <c r="A2964" s="145" t="str">
        <f t="shared" si="92"/>
        <v>-</v>
      </c>
      <c r="B2964" s="146" t="str">
        <f>_xlfn.XLOOKUP($A2964,Dept.Meta!$A:$A,Dept.Meta!$F:$F,"-",0,1)</f>
        <v>-</v>
      </c>
      <c r="C2964" s="629" t="str">
        <f>_xlfn.XLOOKUP(_xlfn.CONCAT($G2964,"-",$I2964),Div.Meta!$H:$H,Div.Meta!$C:$C,"-",0,1)</f>
        <v>-</v>
      </c>
      <c r="D2964" s="302"/>
      <c r="E2964" s="146" t="str">
        <f>IF($D2964="","-",_xlfn.XLOOKUP($D2964,Fund.Meta!$A:$A,Fund.Meta!$D:$D,"-",0,1))</f>
        <v>-</v>
      </c>
      <c r="F2964" s="303" t="str">
        <f>IF($D2964="","-",_xlfn.XLOOKUP($D2964,Fund.Meta!$A:$A,Fund.Meta!$E:$E,"-",0,1))</f>
        <v>-</v>
      </c>
      <c r="G2964" s="334"/>
      <c r="H2964" s="303" t="str">
        <f>IF($G2964="","-",_xlfn.XLOOKUP($G2964,Appr.Meta!$A:$A,Appr.Meta!$D:$D,"-",0,1))</f>
        <v>-</v>
      </c>
      <c r="I2964" s="302"/>
      <c r="J2964" s="303" t="str">
        <f>IF($I2964="","-",_xlfn.XLOOKUP($I2964,'CC.Meta'!$A:$A,'CC.Meta'!$D:$D,"-",0,1))</f>
        <v>-</v>
      </c>
      <c r="K2964" s="302"/>
      <c r="L2964" s="146" t="str">
        <f>IF($K2964="","-",_xlfn.XLOOKUP($K2964,Obj.Meta!$A:$A,Obj.Meta!$D:$D,"-",0,1))</f>
        <v>-</v>
      </c>
      <c r="M2964" s="300" t="str">
        <f>IF($K2964="","-",_xlfn.XLOOKUP($K2964,Obj.Meta!$A:$A,Obj.Meta!$F:$F,"-",0,1))</f>
        <v>-</v>
      </c>
      <c r="N2964" s="337" t="str">
        <f t="shared" si="93"/>
        <v>---</v>
      </c>
      <c r="O2964" s="333"/>
      <c r="P2964" s="54"/>
      <c r="Q2964" s="52"/>
      <c r="R2964" s="34"/>
      <c r="S2964" s="53"/>
      <c r="T2964" s="208"/>
      <c r="U2964" s="726"/>
      <c r="V2964" s="206"/>
      <c r="W2964" s="206"/>
      <c r="X2964" s="678"/>
      <c r="Y2964" s="34"/>
      <c r="Z2964" s="610"/>
      <c r="AA2964" s="608"/>
    </row>
    <row r="2965" spans="1:27">
      <c r="A2965" s="145" t="str">
        <f t="shared" si="92"/>
        <v>-</v>
      </c>
      <c r="B2965" s="146" t="str">
        <f>_xlfn.XLOOKUP($A2965,Dept.Meta!$A:$A,Dept.Meta!$F:$F,"-",0,1)</f>
        <v>-</v>
      </c>
      <c r="C2965" s="629" t="str">
        <f>_xlfn.XLOOKUP(_xlfn.CONCAT($G2965,"-",$I2965),Div.Meta!$H:$H,Div.Meta!$C:$C,"-",0,1)</f>
        <v>-</v>
      </c>
      <c r="D2965" s="302"/>
      <c r="E2965" s="146" t="str">
        <f>IF($D2965="","-",_xlfn.XLOOKUP($D2965,Fund.Meta!$A:$A,Fund.Meta!$D:$D,"-",0,1))</f>
        <v>-</v>
      </c>
      <c r="F2965" s="303" t="str">
        <f>IF($D2965="","-",_xlfn.XLOOKUP($D2965,Fund.Meta!$A:$A,Fund.Meta!$E:$E,"-",0,1))</f>
        <v>-</v>
      </c>
      <c r="G2965" s="334"/>
      <c r="H2965" s="303" t="str">
        <f>IF($G2965="","-",_xlfn.XLOOKUP($G2965,Appr.Meta!$A:$A,Appr.Meta!$D:$D,"-",0,1))</f>
        <v>-</v>
      </c>
      <c r="I2965" s="302"/>
      <c r="J2965" s="303" t="str">
        <f>IF($I2965="","-",_xlfn.XLOOKUP($I2965,'CC.Meta'!$A:$A,'CC.Meta'!$D:$D,"-",0,1))</f>
        <v>-</v>
      </c>
      <c r="K2965" s="302"/>
      <c r="L2965" s="146" t="str">
        <f>IF($K2965="","-",_xlfn.XLOOKUP($K2965,Obj.Meta!$A:$A,Obj.Meta!$D:$D,"-",0,1))</f>
        <v>-</v>
      </c>
      <c r="M2965" s="300" t="str">
        <f>IF($K2965="","-",_xlfn.XLOOKUP($K2965,Obj.Meta!$A:$A,Obj.Meta!$F:$F,"-",0,1))</f>
        <v>-</v>
      </c>
      <c r="N2965" s="337" t="str">
        <f t="shared" si="93"/>
        <v>---</v>
      </c>
      <c r="O2965" s="333"/>
      <c r="P2965" s="54"/>
      <c r="Q2965" s="52"/>
      <c r="R2965" s="34"/>
      <c r="S2965" s="53"/>
      <c r="T2965" s="208"/>
      <c r="U2965" s="726"/>
      <c r="V2965" s="206"/>
      <c r="W2965" s="206"/>
      <c r="X2965" s="678"/>
      <c r="Y2965" s="34"/>
      <c r="Z2965" s="610"/>
      <c r="AA2965" s="608"/>
    </row>
    <row r="2966" spans="1:27">
      <c r="A2966" s="145" t="str">
        <f t="shared" si="92"/>
        <v>-</v>
      </c>
      <c r="B2966" s="146" t="str">
        <f>_xlfn.XLOOKUP($A2966,Dept.Meta!$A:$A,Dept.Meta!$F:$F,"-",0,1)</f>
        <v>-</v>
      </c>
      <c r="C2966" s="629" t="str">
        <f>_xlfn.XLOOKUP(_xlfn.CONCAT($G2966,"-",$I2966),Div.Meta!$H:$H,Div.Meta!$C:$C,"-",0,1)</f>
        <v>-</v>
      </c>
      <c r="D2966" s="302"/>
      <c r="E2966" s="146" t="str">
        <f>IF($D2966="","-",_xlfn.XLOOKUP($D2966,Fund.Meta!$A:$A,Fund.Meta!$D:$D,"-",0,1))</f>
        <v>-</v>
      </c>
      <c r="F2966" s="303" t="str">
        <f>IF($D2966="","-",_xlfn.XLOOKUP($D2966,Fund.Meta!$A:$A,Fund.Meta!$E:$E,"-",0,1))</f>
        <v>-</v>
      </c>
      <c r="G2966" s="334"/>
      <c r="H2966" s="303" t="str">
        <f>IF($G2966="","-",_xlfn.XLOOKUP($G2966,Appr.Meta!$A:$A,Appr.Meta!$D:$D,"-",0,1))</f>
        <v>-</v>
      </c>
      <c r="I2966" s="302"/>
      <c r="J2966" s="303" t="str">
        <f>IF($I2966="","-",_xlfn.XLOOKUP($I2966,'CC.Meta'!$A:$A,'CC.Meta'!$D:$D,"-",0,1))</f>
        <v>-</v>
      </c>
      <c r="K2966" s="302"/>
      <c r="L2966" s="146" t="str">
        <f>IF($K2966="","-",_xlfn.XLOOKUP($K2966,Obj.Meta!$A:$A,Obj.Meta!$D:$D,"-",0,1))</f>
        <v>-</v>
      </c>
      <c r="M2966" s="300" t="str">
        <f>IF($K2966="","-",_xlfn.XLOOKUP($K2966,Obj.Meta!$A:$A,Obj.Meta!$F:$F,"-",0,1))</f>
        <v>-</v>
      </c>
      <c r="N2966" s="337" t="str">
        <f t="shared" si="93"/>
        <v>---</v>
      </c>
      <c r="O2966" s="333"/>
      <c r="P2966" s="54"/>
      <c r="Q2966" s="52"/>
      <c r="R2966" s="34"/>
      <c r="S2966" s="53"/>
      <c r="T2966" s="208"/>
      <c r="U2966" s="726"/>
      <c r="V2966" s="206"/>
      <c r="W2966" s="206"/>
      <c r="X2966" s="678"/>
      <c r="Y2966" s="34"/>
      <c r="Z2966" s="610"/>
      <c r="AA2966" s="608"/>
    </row>
    <row r="2967" spans="1:27">
      <c r="A2967" s="145" t="str">
        <f t="shared" si="92"/>
        <v>-</v>
      </c>
      <c r="B2967" s="146" t="str">
        <f>_xlfn.XLOOKUP($A2967,Dept.Meta!$A:$A,Dept.Meta!$F:$F,"-",0,1)</f>
        <v>-</v>
      </c>
      <c r="C2967" s="629" t="str">
        <f>_xlfn.XLOOKUP(_xlfn.CONCAT($G2967,"-",$I2967),Div.Meta!$H:$H,Div.Meta!$C:$C,"-",0,1)</f>
        <v>-</v>
      </c>
      <c r="D2967" s="302"/>
      <c r="E2967" s="146" t="str">
        <f>IF($D2967="","-",_xlfn.XLOOKUP($D2967,Fund.Meta!$A:$A,Fund.Meta!$D:$D,"-",0,1))</f>
        <v>-</v>
      </c>
      <c r="F2967" s="303" t="str">
        <f>IF($D2967="","-",_xlfn.XLOOKUP($D2967,Fund.Meta!$A:$A,Fund.Meta!$E:$E,"-",0,1))</f>
        <v>-</v>
      </c>
      <c r="G2967" s="334"/>
      <c r="H2967" s="303" t="str">
        <f>IF($G2967="","-",_xlfn.XLOOKUP($G2967,Appr.Meta!$A:$A,Appr.Meta!$D:$D,"-",0,1))</f>
        <v>-</v>
      </c>
      <c r="I2967" s="302"/>
      <c r="J2967" s="303" t="str">
        <f>IF($I2967="","-",_xlfn.XLOOKUP($I2967,'CC.Meta'!$A:$A,'CC.Meta'!$D:$D,"-",0,1))</f>
        <v>-</v>
      </c>
      <c r="K2967" s="302"/>
      <c r="L2967" s="146" t="str">
        <f>IF($K2967="","-",_xlfn.XLOOKUP($K2967,Obj.Meta!$A:$A,Obj.Meta!$D:$D,"-",0,1))</f>
        <v>-</v>
      </c>
      <c r="M2967" s="300" t="str">
        <f>IF($K2967="","-",_xlfn.XLOOKUP($K2967,Obj.Meta!$A:$A,Obj.Meta!$F:$F,"-",0,1))</f>
        <v>-</v>
      </c>
      <c r="N2967" s="337" t="str">
        <f t="shared" si="93"/>
        <v>---</v>
      </c>
      <c r="O2967" s="333"/>
      <c r="P2967" s="54"/>
      <c r="Q2967" s="52"/>
      <c r="R2967" s="34"/>
      <c r="S2967" s="53"/>
      <c r="T2967" s="208"/>
      <c r="U2967" s="726"/>
      <c r="V2967" s="206"/>
      <c r="W2967" s="206"/>
      <c r="X2967" s="678"/>
      <c r="Y2967" s="34"/>
      <c r="Z2967" s="610"/>
      <c r="AA2967" s="608"/>
    </row>
    <row r="2968" spans="1:27">
      <c r="A2968" s="145" t="str">
        <f t="shared" si="92"/>
        <v>-</v>
      </c>
      <c r="B2968" s="146" t="str">
        <f>_xlfn.XLOOKUP($A2968,Dept.Meta!$A:$A,Dept.Meta!$F:$F,"-",0,1)</f>
        <v>-</v>
      </c>
      <c r="C2968" s="629" t="str">
        <f>_xlfn.XLOOKUP(_xlfn.CONCAT($G2968,"-",$I2968),Div.Meta!$H:$H,Div.Meta!$C:$C,"-",0,1)</f>
        <v>-</v>
      </c>
      <c r="D2968" s="302"/>
      <c r="E2968" s="146" t="str">
        <f>IF($D2968="","-",_xlfn.XLOOKUP($D2968,Fund.Meta!$A:$A,Fund.Meta!$D:$D,"-",0,1))</f>
        <v>-</v>
      </c>
      <c r="F2968" s="303" t="str">
        <f>IF($D2968="","-",_xlfn.XLOOKUP($D2968,Fund.Meta!$A:$A,Fund.Meta!$E:$E,"-",0,1))</f>
        <v>-</v>
      </c>
      <c r="G2968" s="334"/>
      <c r="H2968" s="303" t="str">
        <f>IF($G2968="","-",_xlfn.XLOOKUP($G2968,Appr.Meta!$A:$A,Appr.Meta!$D:$D,"-",0,1))</f>
        <v>-</v>
      </c>
      <c r="I2968" s="302"/>
      <c r="J2968" s="303" t="str">
        <f>IF($I2968="","-",_xlfn.XLOOKUP($I2968,'CC.Meta'!$A:$A,'CC.Meta'!$D:$D,"-",0,1))</f>
        <v>-</v>
      </c>
      <c r="K2968" s="302"/>
      <c r="L2968" s="146" t="str">
        <f>IF($K2968="","-",_xlfn.XLOOKUP($K2968,Obj.Meta!$A:$A,Obj.Meta!$D:$D,"-",0,1))</f>
        <v>-</v>
      </c>
      <c r="M2968" s="300" t="str">
        <f>IF($K2968="","-",_xlfn.XLOOKUP($K2968,Obj.Meta!$A:$A,Obj.Meta!$F:$F,"-",0,1))</f>
        <v>-</v>
      </c>
      <c r="N2968" s="337" t="str">
        <f t="shared" si="93"/>
        <v>---</v>
      </c>
      <c r="O2968" s="333"/>
      <c r="P2968" s="54"/>
      <c r="Q2968" s="52"/>
      <c r="R2968" s="34"/>
      <c r="S2968" s="53"/>
      <c r="T2968" s="208"/>
      <c r="U2968" s="726"/>
      <c r="V2968" s="206"/>
      <c r="W2968" s="206"/>
      <c r="X2968" s="678"/>
      <c r="Y2968" s="34"/>
      <c r="Z2968" s="610"/>
      <c r="AA2968" s="608"/>
    </row>
    <row r="2969" spans="1:27">
      <c r="A2969" s="145" t="str">
        <f t="shared" si="92"/>
        <v>-</v>
      </c>
      <c r="B2969" s="146" t="str">
        <f>_xlfn.XLOOKUP($A2969,Dept.Meta!$A:$A,Dept.Meta!$F:$F,"-",0,1)</f>
        <v>-</v>
      </c>
      <c r="C2969" s="629" t="str">
        <f>_xlfn.XLOOKUP(_xlfn.CONCAT($G2969,"-",$I2969),Div.Meta!$H:$H,Div.Meta!$C:$C,"-",0,1)</f>
        <v>-</v>
      </c>
      <c r="D2969" s="302"/>
      <c r="E2969" s="146" t="str">
        <f>IF($D2969="","-",_xlfn.XLOOKUP($D2969,Fund.Meta!$A:$A,Fund.Meta!$D:$D,"-",0,1))</f>
        <v>-</v>
      </c>
      <c r="F2969" s="303" t="str">
        <f>IF($D2969="","-",_xlfn.XLOOKUP($D2969,Fund.Meta!$A:$A,Fund.Meta!$E:$E,"-",0,1))</f>
        <v>-</v>
      </c>
      <c r="G2969" s="334"/>
      <c r="H2969" s="303" t="str">
        <f>IF($G2969="","-",_xlfn.XLOOKUP($G2969,Appr.Meta!$A:$A,Appr.Meta!$D:$D,"-",0,1))</f>
        <v>-</v>
      </c>
      <c r="I2969" s="302"/>
      <c r="J2969" s="303" t="str">
        <f>IF($I2969="","-",_xlfn.XLOOKUP($I2969,'CC.Meta'!$A:$A,'CC.Meta'!$D:$D,"-",0,1))</f>
        <v>-</v>
      </c>
      <c r="K2969" s="302"/>
      <c r="L2969" s="146" t="str">
        <f>IF($K2969="","-",_xlfn.XLOOKUP($K2969,Obj.Meta!$A:$A,Obj.Meta!$D:$D,"-",0,1))</f>
        <v>-</v>
      </c>
      <c r="M2969" s="300" t="str">
        <f>IF($K2969="","-",_xlfn.XLOOKUP($K2969,Obj.Meta!$A:$A,Obj.Meta!$F:$F,"-",0,1))</f>
        <v>-</v>
      </c>
      <c r="N2969" s="337" t="str">
        <f t="shared" si="93"/>
        <v>---</v>
      </c>
      <c r="O2969" s="333"/>
      <c r="P2969" s="54"/>
      <c r="Q2969" s="52"/>
      <c r="R2969" s="34"/>
      <c r="S2969" s="53"/>
      <c r="T2969" s="208"/>
      <c r="U2969" s="726"/>
      <c r="V2969" s="206"/>
      <c r="W2969" s="206"/>
      <c r="X2969" s="678"/>
      <c r="Y2969" s="34"/>
      <c r="Z2969" s="610"/>
      <c r="AA2969" s="608"/>
    </row>
    <row r="2970" spans="1:27">
      <c r="A2970" s="145" t="str">
        <f t="shared" si="92"/>
        <v>-</v>
      </c>
      <c r="B2970" s="146" t="str">
        <f>_xlfn.XLOOKUP($A2970,Dept.Meta!$A:$A,Dept.Meta!$F:$F,"-",0,1)</f>
        <v>-</v>
      </c>
      <c r="C2970" s="629" t="str">
        <f>_xlfn.XLOOKUP(_xlfn.CONCAT($G2970,"-",$I2970),Div.Meta!$H:$H,Div.Meta!$C:$C,"-",0,1)</f>
        <v>-</v>
      </c>
      <c r="D2970" s="302"/>
      <c r="E2970" s="146" t="str">
        <f>IF($D2970="","-",_xlfn.XLOOKUP($D2970,Fund.Meta!$A:$A,Fund.Meta!$D:$D,"-",0,1))</f>
        <v>-</v>
      </c>
      <c r="F2970" s="303" t="str">
        <f>IF($D2970="","-",_xlfn.XLOOKUP($D2970,Fund.Meta!$A:$A,Fund.Meta!$E:$E,"-",0,1))</f>
        <v>-</v>
      </c>
      <c r="G2970" s="334"/>
      <c r="H2970" s="303" t="str">
        <f>IF($G2970="","-",_xlfn.XLOOKUP($G2970,Appr.Meta!$A:$A,Appr.Meta!$D:$D,"-",0,1))</f>
        <v>-</v>
      </c>
      <c r="I2970" s="302"/>
      <c r="J2970" s="303" t="str">
        <f>IF($I2970="","-",_xlfn.XLOOKUP($I2970,'CC.Meta'!$A:$A,'CC.Meta'!$D:$D,"-",0,1))</f>
        <v>-</v>
      </c>
      <c r="K2970" s="302"/>
      <c r="L2970" s="146" t="str">
        <f>IF($K2970="","-",_xlfn.XLOOKUP($K2970,Obj.Meta!$A:$A,Obj.Meta!$D:$D,"-",0,1))</f>
        <v>-</v>
      </c>
      <c r="M2970" s="300" t="str">
        <f>IF($K2970="","-",_xlfn.XLOOKUP($K2970,Obj.Meta!$A:$A,Obj.Meta!$F:$F,"-",0,1))</f>
        <v>-</v>
      </c>
      <c r="N2970" s="337" t="str">
        <f t="shared" si="93"/>
        <v>---</v>
      </c>
      <c r="O2970" s="333"/>
      <c r="P2970" s="54"/>
      <c r="Q2970" s="52"/>
      <c r="R2970" s="34"/>
      <c r="S2970" s="53"/>
      <c r="T2970" s="208"/>
      <c r="U2970" s="726"/>
      <c r="V2970" s="206"/>
      <c r="W2970" s="206"/>
      <c r="X2970" s="678"/>
      <c r="Y2970" s="34"/>
      <c r="Z2970" s="610"/>
      <c r="AA2970" s="608"/>
    </row>
    <row r="2971" spans="1:27">
      <c r="A2971" s="145" t="str">
        <f t="shared" si="92"/>
        <v>-</v>
      </c>
      <c r="B2971" s="146" t="str">
        <f>_xlfn.XLOOKUP($A2971,Dept.Meta!$A:$A,Dept.Meta!$F:$F,"-",0,1)</f>
        <v>-</v>
      </c>
      <c r="C2971" s="629" t="str">
        <f>_xlfn.XLOOKUP(_xlfn.CONCAT($G2971,"-",$I2971),Div.Meta!$H:$H,Div.Meta!$C:$C,"-",0,1)</f>
        <v>-</v>
      </c>
      <c r="D2971" s="302"/>
      <c r="E2971" s="146" t="str">
        <f>IF($D2971="","-",_xlfn.XLOOKUP($D2971,Fund.Meta!$A:$A,Fund.Meta!$D:$D,"-",0,1))</f>
        <v>-</v>
      </c>
      <c r="F2971" s="303" t="str">
        <f>IF($D2971="","-",_xlfn.XLOOKUP($D2971,Fund.Meta!$A:$A,Fund.Meta!$E:$E,"-",0,1))</f>
        <v>-</v>
      </c>
      <c r="G2971" s="334"/>
      <c r="H2971" s="303" t="str">
        <f>IF($G2971="","-",_xlfn.XLOOKUP($G2971,Appr.Meta!$A:$A,Appr.Meta!$D:$D,"-",0,1))</f>
        <v>-</v>
      </c>
      <c r="I2971" s="302"/>
      <c r="J2971" s="303" t="str">
        <f>IF($I2971="","-",_xlfn.XLOOKUP($I2971,'CC.Meta'!$A:$A,'CC.Meta'!$D:$D,"-",0,1))</f>
        <v>-</v>
      </c>
      <c r="K2971" s="302"/>
      <c r="L2971" s="146" t="str">
        <f>IF($K2971="","-",_xlfn.XLOOKUP($K2971,Obj.Meta!$A:$A,Obj.Meta!$D:$D,"-",0,1))</f>
        <v>-</v>
      </c>
      <c r="M2971" s="300" t="str">
        <f>IF($K2971="","-",_xlfn.XLOOKUP($K2971,Obj.Meta!$A:$A,Obj.Meta!$F:$F,"-",0,1))</f>
        <v>-</v>
      </c>
      <c r="N2971" s="337" t="str">
        <f t="shared" si="93"/>
        <v>---</v>
      </c>
      <c r="O2971" s="333"/>
      <c r="P2971" s="54"/>
      <c r="Q2971" s="52"/>
      <c r="R2971" s="34"/>
      <c r="S2971" s="53"/>
      <c r="T2971" s="208"/>
      <c r="U2971" s="726"/>
      <c r="V2971" s="206"/>
      <c r="W2971" s="206"/>
      <c r="X2971" s="678"/>
      <c r="Y2971" s="34"/>
      <c r="Z2971" s="610"/>
      <c r="AA2971" s="608"/>
    </row>
    <row r="2972" spans="1:27">
      <c r="A2972" s="145" t="str">
        <f t="shared" si="92"/>
        <v>-</v>
      </c>
      <c r="B2972" s="146" t="str">
        <f>_xlfn.XLOOKUP($A2972,Dept.Meta!$A:$A,Dept.Meta!$F:$F,"-",0,1)</f>
        <v>-</v>
      </c>
      <c r="C2972" s="629" t="str">
        <f>_xlfn.XLOOKUP(_xlfn.CONCAT($G2972,"-",$I2972),Div.Meta!$H:$H,Div.Meta!$C:$C,"-",0,1)</f>
        <v>-</v>
      </c>
      <c r="D2972" s="302"/>
      <c r="E2972" s="146" t="str">
        <f>IF($D2972="","-",_xlfn.XLOOKUP($D2972,Fund.Meta!$A:$A,Fund.Meta!$D:$D,"-",0,1))</f>
        <v>-</v>
      </c>
      <c r="F2972" s="303" t="str">
        <f>IF($D2972="","-",_xlfn.XLOOKUP($D2972,Fund.Meta!$A:$A,Fund.Meta!$E:$E,"-",0,1))</f>
        <v>-</v>
      </c>
      <c r="G2972" s="334"/>
      <c r="H2972" s="303" t="str">
        <f>IF($G2972="","-",_xlfn.XLOOKUP($G2972,Appr.Meta!$A:$A,Appr.Meta!$D:$D,"-",0,1))</f>
        <v>-</v>
      </c>
      <c r="I2972" s="302"/>
      <c r="J2972" s="303" t="str">
        <f>IF($I2972="","-",_xlfn.XLOOKUP($I2972,'CC.Meta'!$A:$A,'CC.Meta'!$D:$D,"-",0,1))</f>
        <v>-</v>
      </c>
      <c r="K2972" s="302"/>
      <c r="L2972" s="146" t="str">
        <f>IF($K2972="","-",_xlfn.XLOOKUP($K2972,Obj.Meta!$A:$A,Obj.Meta!$D:$D,"-",0,1))</f>
        <v>-</v>
      </c>
      <c r="M2972" s="300" t="str">
        <f>IF($K2972="","-",_xlfn.XLOOKUP($K2972,Obj.Meta!$A:$A,Obj.Meta!$F:$F,"-",0,1))</f>
        <v>-</v>
      </c>
      <c r="N2972" s="337" t="str">
        <f t="shared" si="93"/>
        <v>---</v>
      </c>
      <c r="O2972" s="333"/>
      <c r="P2972" s="54"/>
      <c r="Q2972" s="52"/>
      <c r="R2972" s="34"/>
      <c r="S2972" s="53"/>
      <c r="T2972" s="208"/>
      <c r="U2972" s="726"/>
      <c r="V2972" s="206"/>
      <c r="W2972" s="206"/>
      <c r="X2972" s="678"/>
      <c r="Y2972" s="34"/>
      <c r="Z2972" s="610"/>
      <c r="AA2972" s="608"/>
    </row>
    <row r="2973" spans="1:27">
      <c r="A2973" s="145" t="str">
        <f t="shared" si="92"/>
        <v>-</v>
      </c>
      <c r="B2973" s="146" t="str">
        <f>_xlfn.XLOOKUP($A2973,Dept.Meta!$A:$A,Dept.Meta!$F:$F,"-",0,1)</f>
        <v>-</v>
      </c>
      <c r="C2973" s="629" t="str">
        <f>_xlfn.XLOOKUP(_xlfn.CONCAT($G2973,"-",$I2973),Div.Meta!$H:$H,Div.Meta!$C:$C,"-",0,1)</f>
        <v>-</v>
      </c>
      <c r="D2973" s="302"/>
      <c r="E2973" s="146" t="str">
        <f>IF($D2973="","-",_xlfn.XLOOKUP($D2973,Fund.Meta!$A:$A,Fund.Meta!$D:$D,"-",0,1))</f>
        <v>-</v>
      </c>
      <c r="F2973" s="303" t="str">
        <f>IF($D2973="","-",_xlfn.XLOOKUP($D2973,Fund.Meta!$A:$A,Fund.Meta!$E:$E,"-",0,1))</f>
        <v>-</v>
      </c>
      <c r="G2973" s="334"/>
      <c r="H2973" s="303" t="str">
        <f>IF($G2973="","-",_xlfn.XLOOKUP($G2973,Appr.Meta!$A:$A,Appr.Meta!$D:$D,"-",0,1))</f>
        <v>-</v>
      </c>
      <c r="I2973" s="302"/>
      <c r="J2973" s="303" t="str">
        <f>IF($I2973="","-",_xlfn.XLOOKUP($I2973,'CC.Meta'!$A:$A,'CC.Meta'!$D:$D,"-",0,1))</f>
        <v>-</v>
      </c>
      <c r="K2973" s="302"/>
      <c r="L2973" s="146" t="str">
        <f>IF($K2973="","-",_xlfn.XLOOKUP($K2973,Obj.Meta!$A:$A,Obj.Meta!$D:$D,"-",0,1))</f>
        <v>-</v>
      </c>
      <c r="M2973" s="300" t="str">
        <f>IF($K2973="","-",_xlfn.XLOOKUP($K2973,Obj.Meta!$A:$A,Obj.Meta!$F:$F,"-",0,1))</f>
        <v>-</v>
      </c>
      <c r="N2973" s="337" t="str">
        <f t="shared" si="93"/>
        <v>---</v>
      </c>
      <c r="O2973" s="333"/>
      <c r="P2973" s="54"/>
      <c r="Q2973" s="52"/>
      <c r="R2973" s="34"/>
      <c r="S2973" s="53"/>
      <c r="T2973" s="208"/>
      <c r="U2973" s="726"/>
      <c r="V2973" s="206"/>
      <c r="W2973" s="206"/>
      <c r="X2973" s="678"/>
      <c r="Y2973" s="34"/>
      <c r="Z2973" s="610"/>
      <c r="AA2973" s="608"/>
    </row>
    <row r="2974" spans="1:27">
      <c r="A2974" s="145" t="str">
        <f t="shared" si="92"/>
        <v>-</v>
      </c>
      <c r="B2974" s="146" t="str">
        <f>_xlfn.XLOOKUP($A2974,Dept.Meta!$A:$A,Dept.Meta!$F:$F,"-",0,1)</f>
        <v>-</v>
      </c>
      <c r="C2974" s="629" t="str">
        <f>_xlfn.XLOOKUP(_xlfn.CONCAT($G2974,"-",$I2974),Div.Meta!$H:$H,Div.Meta!$C:$C,"-",0,1)</f>
        <v>-</v>
      </c>
      <c r="D2974" s="302"/>
      <c r="E2974" s="146" t="str">
        <f>IF($D2974="","-",_xlfn.XLOOKUP($D2974,Fund.Meta!$A:$A,Fund.Meta!$D:$D,"-",0,1))</f>
        <v>-</v>
      </c>
      <c r="F2974" s="303" t="str">
        <f>IF($D2974="","-",_xlfn.XLOOKUP($D2974,Fund.Meta!$A:$A,Fund.Meta!$E:$E,"-",0,1))</f>
        <v>-</v>
      </c>
      <c r="G2974" s="334"/>
      <c r="H2974" s="303" t="str">
        <f>IF($G2974="","-",_xlfn.XLOOKUP($G2974,Appr.Meta!$A:$A,Appr.Meta!$D:$D,"-",0,1))</f>
        <v>-</v>
      </c>
      <c r="I2974" s="302"/>
      <c r="J2974" s="303" t="str">
        <f>IF($I2974="","-",_xlfn.XLOOKUP($I2974,'CC.Meta'!$A:$A,'CC.Meta'!$D:$D,"-",0,1))</f>
        <v>-</v>
      </c>
      <c r="K2974" s="302"/>
      <c r="L2974" s="146" t="str">
        <f>IF($K2974="","-",_xlfn.XLOOKUP($K2974,Obj.Meta!$A:$A,Obj.Meta!$D:$D,"-",0,1))</f>
        <v>-</v>
      </c>
      <c r="M2974" s="300" t="str">
        <f>IF($K2974="","-",_xlfn.XLOOKUP($K2974,Obj.Meta!$A:$A,Obj.Meta!$F:$F,"-",0,1))</f>
        <v>-</v>
      </c>
      <c r="N2974" s="337" t="str">
        <f t="shared" si="93"/>
        <v>---</v>
      </c>
      <c r="O2974" s="333"/>
      <c r="P2974" s="54"/>
      <c r="Q2974" s="52"/>
      <c r="R2974" s="34"/>
      <c r="S2974" s="53"/>
      <c r="T2974" s="208"/>
      <c r="U2974" s="726"/>
      <c r="V2974" s="206"/>
      <c r="W2974" s="206"/>
      <c r="X2974" s="678"/>
      <c r="Y2974" s="34"/>
      <c r="Z2974" s="610"/>
      <c r="AA2974" s="608"/>
    </row>
    <row r="2975" spans="1:27">
      <c r="A2975" s="145" t="str">
        <f t="shared" si="92"/>
        <v>-</v>
      </c>
      <c r="B2975" s="146" t="str">
        <f>_xlfn.XLOOKUP($A2975,Dept.Meta!$A:$A,Dept.Meta!$F:$F,"-",0,1)</f>
        <v>-</v>
      </c>
      <c r="C2975" s="629" t="str">
        <f>_xlfn.XLOOKUP(_xlfn.CONCAT($G2975,"-",$I2975),Div.Meta!$H:$H,Div.Meta!$C:$C,"-",0,1)</f>
        <v>-</v>
      </c>
      <c r="D2975" s="302"/>
      <c r="E2975" s="146" t="str">
        <f>IF($D2975="","-",_xlfn.XLOOKUP($D2975,Fund.Meta!$A:$A,Fund.Meta!$D:$D,"-",0,1))</f>
        <v>-</v>
      </c>
      <c r="F2975" s="303" t="str">
        <f>IF($D2975="","-",_xlfn.XLOOKUP($D2975,Fund.Meta!$A:$A,Fund.Meta!$E:$E,"-",0,1))</f>
        <v>-</v>
      </c>
      <c r="G2975" s="334"/>
      <c r="H2975" s="303" t="str">
        <f>IF($G2975="","-",_xlfn.XLOOKUP($G2975,Appr.Meta!$A:$A,Appr.Meta!$D:$D,"-",0,1))</f>
        <v>-</v>
      </c>
      <c r="I2975" s="302"/>
      <c r="J2975" s="303" t="str">
        <f>IF($I2975="","-",_xlfn.XLOOKUP($I2975,'CC.Meta'!$A:$A,'CC.Meta'!$D:$D,"-",0,1))</f>
        <v>-</v>
      </c>
      <c r="K2975" s="302"/>
      <c r="L2975" s="146" t="str">
        <f>IF($K2975="","-",_xlfn.XLOOKUP($K2975,Obj.Meta!$A:$A,Obj.Meta!$D:$D,"-",0,1))</f>
        <v>-</v>
      </c>
      <c r="M2975" s="300" t="str">
        <f>IF($K2975="","-",_xlfn.XLOOKUP($K2975,Obj.Meta!$A:$A,Obj.Meta!$F:$F,"-",0,1))</f>
        <v>-</v>
      </c>
      <c r="N2975" s="337" t="str">
        <f t="shared" si="93"/>
        <v>---</v>
      </c>
      <c r="O2975" s="333"/>
      <c r="P2975" s="54"/>
      <c r="Q2975" s="52"/>
      <c r="R2975" s="34"/>
      <c r="S2975" s="53"/>
      <c r="T2975" s="208"/>
      <c r="U2975" s="726"/>
      <c r="V2975" s="206"/>
      <c r="W2975" s="206"/>
      <c r="X2975" s="678"/>
      <c r="Y2975" s="34"/>
      <c r="Z2975" s="610"/>
      <c r="AA2975" s="608"/>
    </row>
    <row r="2976" spans="1:27">
      <c r="A2976" s="145" t="str">
        <f t="shared" si="92"/>
        <v>-</v>
      </c>
      <c r="B2976" s="146" t="str">
        <f>_xlfn.XLOOKUP($A2976,Dept.Meta!$A:$A,Dept.Meta!$F:$F,"-",0,1)</f>
        <v>-</v>
      </c>
      <c r="C2976" s="629" t="str">
        <f>_xlfn.XLOOKUP(_xlfn.CONCAT($G2976,"-",$I2976),Div.Meta!$H:$H,Div.Meta!$C:$C,"-",0,1)</f>
        <v>-</v>
      </c>
      <c r="D2976" s="302"/>
      <c r="E2976" s="146" t="str">
        <f>IF($D2976="","-",_xlfn.XLOOKUP($D2976,Fund.Meta!$A:$A,Fund.Meta!$D:$D,"-",0,1))</f>
        <v>-</v>
      </c>
      <c r="F2976" s="303" t="str">
        <f>IF($D2976="","-",_xlfn.XLOOKUP($D2976,Fund.Meta!$A:$A,Fund.Meta!$E:$E,"-",0,1))</f>
        <v>-</v>
      </c>
      <c r="G2976" s="334"/>
      <c r="H2976" s="303" t="str">
        <f>IF($G2976="","-",_xlfn.XLOOKUP($G2976,Appr.Meta!$A:$A,Appr.Meta!$D:$D,"-",0,1))</f>
        <v>-</v>
      </c>
      <c r="I2976" s="302"/>
      <c r="J2976" s="303" t="str">
        <f>IF($I2976="","-",_xlfn.XLOOKUP($I2976,'CC.Meta'!$A:$A,'CC.Meta'!$D:$D,"-",0,1))</f>
        <v>-</v>
      </c>
      <c r="K2976" s="302"/>
      <c r="L2976" s="146" t="str">
        <f>IF($K2976="","-",_xlfn.XLOOKUP($K2976,Obj.Meta!$A:$A,Obj.Meta!$D:$D,"-",0,1))</f>
        <v>-</v>
      </c>
      <c r="M2976" s="300" t="str">
        <f>IF($K2976="","-",_xlfn.XLOOKUP($K2976,Obj.Meta!$A:$A,Obj.Meta!$F:$F,"-",0,1))</f>
        <v>-</v>
      </c>
      <c r="N2976" s="337" t="str">
        <f t="shared" si="93"/>
        <v>---</v>
      </c>
      <c r="O2976" s="333"/>
      <c r="P2976" s="54"/>
      <c r="Q2976" s="52"/>
      <c r="R2976" s="34"/>
      <c r="S2976" s="53"/>
      <c r="T2976" s="208"/>
      <c r="U2976" s="726"/>
      <c r="V2976" s="206"/>
      <c r="W2976" s="206"/>
      <c r="X2976" s="678"/>
      <c r="Y2976" s="34"/>
      <c r="Z2976" s="610"/>
      <c r="AA2976" s="608"/>
    </row>
    <row r="2977" spans="1:27">
      <c r="A2977" s="145" t="str">
        <f t="shared" si="92"/>
        <v>-</v>
      </c>
      <c r="B2977" s="146" t="str">
        <f>_xlfn.XLOOKUP($A2977,Dept.Meta!$A:$A,Dept.Meta!$F:$F,"-",0,1)</f>
        <v>-</v>
      </c>
      <c r="C2977" s="629" t="str">
        <f>_xlfn.XLOOKUP(_xlfn.CONCAT($G2977,"-",$I2977),Div.Meta!$H:$H,Div.Meta!$C:$C,"-",0,1)</f>
        <v>-</v>
      </c>
      <c r="D2977" s="302"/>
      <c r="E2977" s="146" t="str">
        <f>IF($D2977="","-",_xlfn.XLOOKUP($D2977,Fund.Meta!$A:$A,Fund.Meta!$D:$D,"-",0,1))</f>
        <v>-</v>
      </c>
      <c r="F2977" s="303" t="str">
        <f>IF($D2977="","-",_xlfn.XLOOKUP($D2977,Fund.Meta!$A:$A,Fund.Meta!$E:$E,"-",0,1))</f>
        <v>-</v>
      </c>
      <c r="G2977" s="334"/>
      <c r="H2977" s="303" t="str">
        <f>IF($G2977="","-",_xlfn.XLOOKUP($G2977,Appr.Meta!$A:$A,Appr.Meta!$D:$D,"-",0,1))</f>
        <v>-</v>
      </c>
      <c r="I2977" s="302"/>
      <c r="J2977" s="303" t="str">
        <f>IF($I2977="","-",_xlfn.XLOOKUP($I2977,'CC.Meta'!$A:$A,'CC.Meta'!$D:$D,"-",0,1))</f>
        <v>-</v>
      </c>
      <c r="K2977" s="302"/>
      <c r="L2977" s="146" t="str">
        <f>IF($K2977="","-",_xlfn.XLOOKUP($K2977,Obj.Meta!$A:$A,Obj.Meta!$D:$D,"-",0,1))</f>
        <v>-</v>
      </c>
      <c r="M2977" s="300" t="str">
        <f>IF($K2977="","-",_xlfn.XLOOKUP($K2977,Obj.Meta!$A:$A,Obj.Meta!$F:$F,"-",0,1))</f>
        <v>-</v>
      </c>
      <c r="N2977" s="337" t="str">
        <f t="shared" si="93"/>
        <v>---</v>
      </c>
      <c r="O2977" s="333"/>
      <c r="P2977" s="54"/>
      <c r="Q2977" s="52"/>
      <c r="R2977" s="34"/>
      <c r="S2977" s="53"/>
      <c r="T2977" s="208"/>
      <c r="U2977" s="726"/>
      <c r="V2977" s="206"/>
      <c r="W2977" s="206"/>
      <c r="X2977" s="678"/>
      <c r="Y2977" s="34"/>
      <c r="Z2977" s="610"/>
      <c r="AA2977" s="608"/>
    </row>
    <row r="2978" spans="1:27">
      <c r="A2978" s="145" t="str">
        <f t="shared" si="92"/>
        <v>-</v>
      </c>
      <c r="B2978" s="146" t="str">
        <f>_xlfn.XLOOKUP($A2978,Dept.Meta!$A:$A,Dept.Meta!$F:$F,"-",0,1)</f>
        <v>-</v>
      </c>
      <c r="C2978" s="629" t="str">
        <f>_xlfn.XLOOKUP(_xlfn.CONCAT($G2978,"-",$I2978),Div.Meta!$H:$H,Div.Meta!$C:$C,"-",0,1)</f>
        <v>-</v>
      </c>
      <c r="D2978" s="302"/>
      <c r="E2978" s="146" t="str">
        <f>IF($D2978="","-",_xlfn.XLOOKUP($D2978,Fund.Meta!$A:$A,Fund.Meta!$D:$D,"-",0,1))</f>
        <v>-</v>
      </c>
      <c r="F2978" s="303" t="str">
        <f>IF($D2978="","-",_xlfn.XLOOKUP($D2978,Fund.Meta!$A:$A,Fund.Meta!$E:$E,"-",0,1))</f>
        <v>-</v>
      </c>
      <c r="G2978" s="334"/>
      <c r="H2978" s="303" t="str">
        <f>IF($G2978="","-",_xlfn.XLOOKUP($G2978,Appr.Meta!$A:$A,Appr.Meta!$D:$D,"-",0,1))</f>
        <v>-</v>
      </c>
      <c r="I2978" s="302"/>
      <c r="J2978" s="303" t="str">
        <f>IF($I2978="","-",_xlfn.XLOOKUP($I2978,'CC.Meta'!$A:$A,'CC.Meta'!$D:$D,"-",0,1))</f>
        <v>-</v>
      </c>
      <c r="K2978" s="302"/>
      <c r="L2978" s="146" t="str">
        <f>IF($K2978="","-",_xlfn.XLOOKUP($K2978,Obj.Meta!$A:$A,Obj.Meta!$D:$D,"-",0,1))</f>
        <v>-</v>
      </c>
      <c r="M2978" s="300" t="str">
        <f>IF($K2978="","-",_xlfn.XLOOKUP($K2978,Obj.Meta!$A:$A,Obj.Meta!$F:$F,"-",0,1))</f>
        <v>-</v>
      </c>
      <c r="N2978" s="337" t="str">
        <f t="shared" si="93"/>
        <v>---</v>
      </c>
      <c r="O2978" s="333"/>
      <c r="P2978" s="54"/>
      <c r="Q2978" s="52"/>
      <c r="R2978" s="34"/>
      <c r="S2978" s="53"/>
      <c r="T2978" s="208"/>
      <c r="U2978" s="726"/>
      <c r="V2978" s="206"/>
      <c r="W2978" s="206"/>
      <c r="X2978" s="678"/>
      <c r="Y2978" s="34"/>
      <c r="Z2978" s="610"/>
      <c r="AA2978" s="608"/>
    </row>
    <row r="2979" spans="1:27">
      <c r="A2979" s="145" t="str">
        <f t="shared" si="92"/>
        <v>-</v>
      </c>
      <c r="B2979" s="146" t="str">
        <f>_xlfn.XLOOKUP($A2979,Dept.Meta!$A:$A,Dept.Meta!$F:$F,"-",0,1)</f>
        <v>-</v>
      </c>
      <c r="C2979" s="629" t="str">
        <f>_xlfn.XLOOKUP(_xlfn.CONCAT($G2979,"-",$I2979),Div.Meta!$H:$H,Div.Meta!$C:$C,"-",0,1)</f>
        <v>-</v>
      </c>
      <c r="D2979" s="302"/>
      <c r="E2979" s="146" t="str">
        <f>IF($D2979="","-",_xlfn.XLOOKUP($D2979,Fund.Meta!$A:$A,Fund.Meta!$D:$D,"-",0,1))</f>
        <v>-</v>
      </c>
      <c r="F2979" s="303" t="str">
        <f>IF($D2979="","-",_xlfn.XLOOKUP($D2979,Fund.Meta!$A:$A,Fund.Meta!$E:$E,"-",0,1))</f>
        <v>-</v>
      </c>
      <c r="G2979" s="334"/>
      <c r="H2979" s="303" t="str">
        <f>IF($G2979="","-",_xlfn.XLOOKUP($G2979,Appr.Meta!$A:$A,Appr.Meta!$D:$D,"-",0,1))</f>
        <v>-</v>
      </c>
      <c r="I2979" s="302"/>
      <c r="J2979" s="303" t="str">
        <f>IF($I2979="","-",_xlfn.XLOOKUP($I2979,'CC.Meta'!$A:$A,'CC.Meta'!$D:$D,"-",0,1))</f>
        <v>-</v>
      </c>
      <c r="K2979" s="302"/>
      <c r="L2979" s="146" t="str">
        <f>IF($K2979="","-",_xlfn.XLOOKUP($K2979,Obj.Meta!$A:$A,Obj.Meta!$D:$D,"-",0,1))</f>
        <v>-</v>
      </c>
      <c r="M2979" s="300" t="str">
        <f>IF($K2979="","-",_xlfn.XLOOKUP($K2979,Obj.Meta!$A:$A,Obj.Meta!$F:$F,"-",0,1))</f>
        <v>-</v>
      </c>
      <c r="N2979" s="337" t="str">
        <f t="shared" si="93"/>
        <v>---</v>
      </c>
      <c r="O2979" s="333"/>
      <c r="P2979" s="54"/>
      <c r="Q2979" s="52"/>
      <c r="R2979" s="34"/>
      <c r="S2979" s="53"/>
      <c r="T2979" s="208"/>
      <c r="U2979" s="726"/>
      <c r="V2979" s="206"/>
      <c r="W2979" s="206"/>
      <c r="X2979" s="678"/>
      <c r="Y2979" s="34"/>
      <c r="Z2979" s="610"/>
      <c r="AA2979" s="608"/>
    </row>
    <row r="2980" spans="1:27">
      <c r="A2980" s="145" t="str">
        <f t="shared" si="92"/>
        <v>-</v>
      </c>
      <c r="B2980" s="146" t="str">
        <f>_xlfn.XLOOKUP($A2980,Dept.Meta!$A:$A,Dept.Meta!$F:$F,"-",0,1)</f>
        <v>-</v>
      </c>
      <c r="C2980" s="629" t="str">
        <f>_xlfn.XLOOKUP(_xlfn.CONCAT($G2980,"-",$I2980),Div.Meta!$H:$H,Div.Meta!$C:$C,"-",0,1)</f>
        <v>-</v>
      </c>
      <c r="D2980" s="302"/>
      <c r="E2980" s="146" t="str">
        <f>IF($D2980="","-",_xlfn.XLOOKUP($D2980,Fund.Meta!$A:$A,Fund.Meta!$D:$D,"-",0,1))</f>
        <v>-</v>
      </c>
      <c r="F2980" s="303" t="str">
        <f>IF($D2980="","-",_xlfn.XLOOKUP($D2980,Fund.Meta!$A:$A,Fund.Meta!$E:$E,"-",0,1))</f>
        <v>-</v>
      </c>
      <c r="G2980" s="334"/>
      <c r="H2980" s="303" t="str">
        <f>IF($G2980="","-",_xlfn.XLOOKUP($G2980,Appr.Meta!$A:$A,Appr.Meta!$D:$D,"-",0,1))</f>
        <v>-</v>
      </c>
      <c r="I2980" s="302"/>
      <c r="J2980" s="303" t="str">
        <f>IF($I2980="","-",_xlfn.XLOOKUP($I2980,'CC.Meta'!$A:$A,'CC.Meta'!$D:$D,"-",0,1))</f>
        <v>-</v>
      </c>
      <c r="K2980" s="302"/>
      <c r="L2980" s="146" t="str">
        <f>IF($K2980="","-",_xlfn.XLOOKUP($K2980,Obj.Meta!$A:$A,Obj.Meta!$D:$D,"-",0,1))</f>
        <v>-</v>
      </c>
      <c r="M2980" s="300" t="str">
        <f>IF($K2980="","-",_xlfn.XLOOKUP($K2980,Obj.Meta!$A:$A,Obj.Meta!$F:$F,"-",0,1))</f>
        <v>-</v>
      </c>
      <c r="N2980" s="337" t="str">
        <f t="shared" si="93"/>
        <v>---</v>
      </c>
      <c r="O2980" s="333"/>
      <c r="P2980" s="54"/>
      <c r="Q2980" s="52"/>
      <c r="R2980" s="34"/>
      <c r="S2980" s="53"/>
      <c r="T2980" s="208"/>
      <c r="U2980" s="726"/>
      <c r="V2980" s="206"/>
      <c r="W2980" s="206"/>
      <c r="X2980" s="678"/>
      <c r="Y2980" s="34"/>
      <c r="Z2980" s="610"/>
      <c r="AA2980" s="608"/>
    </row>
    <row r="2981" spans="1:27">
      <c r="A2981" s="145" t="str">
        <f t="shared" si="92"/>
        <v>-</v>
      </c>
      <c r="B2981" s="146" t="str">
        <f>_xlfn.XLOOKUP($A2981,Dept.Meta!$A:$A,Dept.Meta!$F:$F,"-",0,1)</f>
        <v>-</v>
      </c>
      <c r="C2981" s="629" t="str">
        <f>_xlfn.XLOOKUP(_xlfn.CONCAT($G2981,"-",$I2981),Div.Meta!$H:$H,Div.Meta!$C:$C,"-",0,1)</f>
        <v>-</v>
      </c>
      <c r="D2981" s="302"/>
      <c r="E2981" s="146" t="str">
        <f>IF($D2981="","-",_xlfn.XLOOKUP($D2981,Fund.Meta!$A:$A,Fund.Meta!$D:$D,"-",0,1))</f>
        <v>-</v>
      </c>
      <c r="F2981" s="303" t="str">
        <f>IF($D2981="","-",_xlfn.XLOOKUP($D2981,Fund.Meta!$A:$A,Fund.Meta!$E:$E,"-",0,1))</f>
        <v>-</v>
      </c>
      <c r="G2981" s="334"/>
      <c r="H2981" s="303" t="str">
        <f>IF($G2981="","-",_xlfn.XLOOKUP($G2981,Appr.Meta!$A:$A,Appr.Meta!$D:$D,"-",0,1))</f>
        <v>-</v>
      </c>
      <c r="I2981" s="302"/>
      <c r="J2981" s="303" t="str">
        <f>IF($I2981="","-",_xlfn.XLOOKUP($I2981,'CC.Meta'!$A:$A,'CC.Meta'!$D:$D,"-",0,1))</f>
        <v>-</v>
      </c>
      <c r="K2981" s="302"/>
      <c r="L2981" s="146" t="str">
        <f>IF($K2981="","-",_xlfn.XLOOKUP($K2981,Obj.Meta!$A:$A,Obj.Meta!$D:$D,"-",0,1))</f>
        <v>-</v>
      </c>
      <c r="M2981" s="300" t="str">
        <f>IF($K2981="","-",_xlfn.XLOOKUP($K2981,Obj.Meta!$A:$A,Obj.Meta!$F:$F,"-",0,1))</f>
        <v>-</v>
      </c>
      <c r="N2981" s="337" t="str">
        <f t="shared" si="93"/>
        <v>---</v>
      </c>
      <c r="O2981" s="333"/>
      <c r="P2981" s="54"/>
      <c r="Q2981" s="52"/>
      <c r="R2981" s="34"/>
      <c r="S2981" s="53"/>
      <c r="T2981" s="208"/>
      <c r="U2981" s="726"/>
      <c r="V2981" s="206"/>
      <c r="W2981" s="206"/>
      <c r="X2981" s="678"/>
      <c r="Y2981" s="34"/>
      <c r="Z2981" s="610"/>
      <c r="AA2981" s="608"/>
    </row>
    <row r="2982" spans="1:27">
      <c r="A2982" s="145" t="str">
        <f t="shared" si="92"/>
        <v>-</v>
      </c>
      <c r="B2982" s="146" t="str">
        <f>_xlfn.XLOOKUP($A2982,Dept.Meta!$A:$A,Dept.Meta!$F:$F,"-",0,1)</f>
        <v>-</v>
      </c>
      <c r="C2982" s="629" t="str">
        <f>_xlfn.XLOOKUP(_xlfn.CONCAT($G2982,"-",$I2982),Div.Meta!$H:$H,Div.Meta!$C:$C,"-",0,1)</f>
        <v>-</v>
      </c>
      <c r="D2982" s="302"/>
      <c r="E2982" s="146" t="str">
        <f>IF($D2982="","-",_xlfn.XLOOKUP($D2982,Fund.Meta!$A:$A,Fund.Meta!$D:$D,"-",0,1))</f>
        <v>-</v>
      </c>
      <c r="F2982" s="303" t="str">
        <f>IF($D2982="","-",_xlfn.XLOOKUP($D2982,Fund.Meta!$A:$A,Fund.Meta!$E:$E,"-",0,1))</f>
        <v>-</v>
      </c>
      <c r="G2982" s="334"/>
      <c r="H2982" s="303" t="str">
        <f>IF($G2982="","-",_xlfn.XLOOKUP($G2982,Appr.Meta!$A:$A,Appr.Meta!$D:$D,"-",0,1))</f>
        <v>-</v>
      </c>
      <c r="I2982" s="302"/>
      <c r="J2982" s="303" t="str">
        <f>IF($I2982="","-",_xlfn.XLOOKUP($I2982,'CC.Meta'!$A:$A,'CC.Meta'!$D:$D,"-",0,1))</f>
        <v>-</v>
      </c>
      <c r="K2982" s="302"/>
      <c r="L2982" s="146" t="str">
        <f>IF($K2982="","-",_xlfn.XLOOKUP($K2982,Obj.Meta!$A:$A,Obj.Meta!$D:$D,"-",0,1))</f>
        <v>-</v>
      </c>
      <c r="M2982" s="300" t="str">
        <f>IF($K2982="","-",_xlfn.XLOOKUP($K2982,Obj.Meta!$A:$A,Obj.Meta!$F:$F,"-",0,1))</f>
        <v>-</v>
      </c>
      <c r="N2982" s="337" t="str">
        <f t="shared" si="93"/>
        <v>---</v>
      </c>
      <c r="O2982" s="333"/>
      <c r="P2982" s="54"/>
      <c r="Q2982" s="52"/>
      <c r="R2982" s="34"/>
      <c r="S2982" s="53"/>
      <c r="T2982" s="208"/>
      <c r="U2982" s="726"/>
      <c r="V2982" s="206"/>
      <c r="W2982" s="206"/>
      <c r="X2982" s="678"/>
      <c r="Y2982" s="34"/>
      <c r="Z2982" s="610"/>
      <c r="AA2982" s="608"/>
    </row>
    <row r="2983" spans="1:27">
      <c r="A2983" s="145" t="str">
        <f t="shared" si="92"/>
        <v>-</v>
      </c>
      <c r="B2983" s="146" t="str">
        <f>_xlfn.XLOOKUP($A2983,Dept.Meta!$A:$A,Dept.Meta!$F:$F,"-",0,1)</f>
        <v>-</v>
      </c>
      <c r="C2983" s="629" t="str">
        <f>_xlfn.XLOOKUP(_xlfn.CONCAT($G2983,"-",$I2983),Div.Meta!$H:$H,Div.Meta!$C:$C,"-",0,1)</f>
        <v>-</v>
      </c>
      <c r="D2983" s="302"/>
      <c r="E2983" s="146" t="str">
        <f>IF($D2983="","-",_xlfn.XLOOKUP($D2983,Fund.Meta!$A:$A,Fund.Meta!$D:$D,"-",0,1))</f>
        <v>-</v>
      </c>
      <c r="F2983" s="303" t="str">
        <f>IF($D2983="","-",_xlfn.XLOOKUP($D2983,Fund.Meta!$A:$A,Fund.Meta!$E:$E,"-",0,1))</f>
        <v>-</v>
      </c>
      <c r="G2983" s="334"/>
      <c r="H2983" s="303" t="str">
        <f>IF($G2983="","-",_xlfn.XLOOKUP($G2983,Appr.Meta!$A:$A,Appr.Meta!$D:$D,"-",0,1))</f>
        <v>-</v>
      </c>
      <c r="I2983" s="302"/>
      <c r="J2983" s="303" t="str">
        <f>IF($I2983="","-",_xlfn.XLOOKUP($I2983,'CC.Meta'!$A:$A,'CC.Meta'!$D:$D,"-",0,1))</f>
        <v>-</v>
      </c>
      <c r="K2983" s="302"/>
      <c r="L2983" s="146" t="str">
        <f>IF($K2983="","-",_xlfn.XLOOKUP($K2983,Obj.Meta!$A:$A,Obj.Meta!$D:$D,"-",0,1))</f>
        <v>-</v>
      </c>
      <c r="M2983" s="300" t="str">
        <f>IF($K2983="","-",_xlfn.XLOOKUP($K2983,Obj.Meta!$A:$A,Obj.Meta!$F:$F,"-",0,1))</f>
        <v>-</v>
      </c>
      <c r="N2983" s="337" t="str">
        <f t="shared" si="93"/>
        <v>---</v>
      </c>
      <c r="O2983" s="333"/>
      <c r="P2983" s="54"/>
      <c r="Q2983" s="52"/>
      <c r="R2983" s="34"/>
      <c r="S2983" s="53"/>
      <c r="T2983" s="208"/>
      <c r="U2983" s="726"/>
      <c r="V2983" s="206"/>
      <c r="W2983" s="206"/>
      <c r="X2983" s="678"/>
      <c r="Y2983" s="34"/>
      <c r="Z2983" s="610"/>
      <c r="AA2983" s="608"/>
    </row>
    <row r="2984" spans="1:27">
      <c r="A2984" s="145" t="str">
        <f t="shared" si="92"/>
        <v>-</v>
      </c>
      <c r="B2984" s="146" t="str">
        <f>_xlfn.XLOOKUP($A2984,Dept.Meta!$A:$A,Dept.Meta!$F:$F,"-",0,1)</f>
        <v>-</v>
      </c>
      <c r="C2984" s="629" t="str">
        <f>_xlfn.XLOOKUP(_xlfn.CONCAT($G2984,"-",$I2984),Div.Meta!$H:$H,Div.Meta!$C:$C,"-",0,1)</f>
        <v>-</v>
      </c>
      <c r="D2984" s="302"/>
      <c r="E2984" s="146" t="str">
        <f>IF($D2984="","-",_xlfn.XLOOKUP($D2984,Fund.Meta!$A:$A,Fund.Meta!$D:$D,"-",0,1))</f>
        <v>-</v>
      </c>
      <c r="F2984" s="303" t="str">
        <f>IF($D2984="","-",_xlfn.XLOOKUP($D2984,Fund.Meta!$A:$A,Fund.Meta!$E:$E,"-",0,1))</f>
        <v>-</v>
      </c>
      <c r="G2984" s="334"/>
      <c r="H2984" s="303" t="str">
        <f>IF($G2984="","-",_xlfn.XLOOKUP($G2984,Appr.Meta!$A:$A,Appr.Meta!$D:$D,"-",0,1))</f>
        <v>-</v>
      </c>
      <c r="I2984" s="302"/>
      <c r="J2984" s="303" t="str">
        <f>IF($I2984="","-",_xlfn.XLOOKUP($I2984,'CC.Meta'!$A:$A,'CC.Meta'!$D:$D,"-",0,1))</f>
        <v>-</v>
      </c>
      <c r="K2984" s="302"/>
      <c r="L2984" s="146" t="str">
        <f>IF($K2984="","-",_xlfn.XLOOKUP($K2984,Obj.Meta!$A:$A,Obj.Meta!$D:$D,"-",0,1))</f>
        <v>-</v>
      </c>
      <c r="M2984" s="300" t="str">
        <f>IF($K2984="","-",_xlfn.XLOOKUP($K2984,Obj.Meta!$A:$A,Obj.Meta!$F:$F,"-",0,1))</f>
        <v>-</v>
      </c>
      <c r="N2984" s="337" t="str">
        <f t="shared" si="93"/>
        <v>---</v>
      </c>
      <c r="O2984" s="333"/>
      <c r="P2984" s="54"/>
      <c r="Q2984" s="52"/>
      <c r="R2984" s="34"/>
      <c r="S2984" s="53"/>
      <c r="T2984" s="208"/>
      <c r="U2984" s="726"/>
      <c r="V2984" s="206"/>
      <c r="W2984" s="206"/>
      <c r="X2984" s="678"/>
      <c r="Y2984" s="34"/>
      <c r="Z2984" s="610"/>
      <c r="AA2984" s="608"/>
    </row>
    <row r="2985" spans="1:27">
      <c r="A2985" s="145" t="str">
        <f t="shared" si="92"/>
        <v>-</v>
      </c>
      <c r="B2985" s="146" t="str">
        <f>_xlfn.XLOOKUP($A2985,Dept.Meta!$A:$A,Dept.Meta!$F:$F,"-",0,1)</f>
        <v>-</v>
      </c>
      <c r="C2985" s="629" t="str">
        <f>_xlfn.XLOOKUP(_xlfn.CONCAT($G2985,"-",$I2985),Div.Meta!$H:$H,Div.Meta!$C:$C,"-",0,1)</f>
        <v>-</v>
      </c>
      <c r="D2985" s="302"/>
      <c r="E2985" s="146" t="str">
        <f>IF($D2985="","-",_xlfn.XLOOKUP($D2985,Fund.Meta!$A:$A,Fund.Meta!$D:$D,"-",0,1))</f>
        <v>-</v>
      </c>
      <c r="F2985" s="303" t="str">
        <f>IF($D2985="","-",_xlfn.XLOOKUP($D2985,Fund.Meta!$A:$A,Fund.Meta!$E:$E,"-",0,1))</f>
        <v>-</v>
      </c>
      <c r="G2985" s="334"/>
      <c r="H2985" s="303" t="str">
        <f>IF($G2985="","-",_xlfn.XLOOKUP($G2985,Appr.Meta!$A:$A,Appr.Meta!$D:$D,"-",0,1))</f>
        <v>-</v>
      </c>
      <c r="I2985" s="302"/>
      <c r="J2985" s="303" t="str">
        <f>IF($I2985="","-",_xlfn.XLOOKUP($I2985,'CC.Meta'!$A:$A,'CC.Meta'!$D:$D,"-",0,1))</f>
        <v>-</v>
      </c>
      <c r="K2985" s="302"/>
      <c r="L2985" s="146" t="str">
        <f>IF($K2985="","-",_xlfn.XLOOKUP($K2985,Obj.Meta!$A:$A,Obj.Meta!$D:$D,"-",0,1))</f>
        <v>-</v>
      </c>
      <c r="M2985" s="300" t="str">
        <f>IF($K2985="","-",_xlfn.XLOOKUP($K2985,Obj.Meta!$A:$A,Obj.Meta!$F:$F,"-",0,1))</f>
        <v>-</v>
      </c>
      <c r="N2985" s="337" t="str">
        <f t="shared" si="93"/>
        <v>---</v>
      </c>
      <c r="O2985" s="333"/>
      <c r="P2985" s="54"/>
      <c r="Q2985" s="52"/>
      <c r="R2985" s="34"/>
      <c r="S2985" s="53"/>
      <c r="T2985" s="208"/>
      <c r="U2985" s="726"/>
      <c r="V2985" s="206"/>
      <c r="W2985" s="206"/>
      <c r="X2985" s="678"/>
      <c r="Y2985" s="34"/>
      <c r="Z2985" s="610"/>
      <c r="AA2985" s="608"/>
    </row>
    <row r="2986" spans="1:27">
      <c r="A2986" s="145" t="str">
        <f t="shared" si="92"/>
        <v>-</v>
      </c>
      <c r="B2986" s="146" t="str">
        <f>_xlfn.XLOOKUP($A2986,Dept.Meta!$A:$A,Dept.Meta!$F:$F,"-",0,1)</f>
        <v>-</v>
      </c>
      <c r="C2986" s="629" t="str">
        <f>_xlfn.XLOOKUP(_xlfn.CONCAT($G2986,"-",$I2986),Div.Meta!$H:$H,Div.Meta!$C:$C,"-",0,1)</f>
        <v>-</v>
      </c>
      <c r="D2986" s="302"/>
      <c r="E2986" s="146" t="str">
        <f>IF($D2986="","-",_xlfn.XLOOKUP($D2986,Fund.Meta!$A:$A,Fund.Meta!$D:$D,"-",0,1))</f>
        <v>-</v>
      </c>
      <c r="F2986" s="303" t="str">
        <f>IF($D2986="","-",_xlfn.XLOOKUP($D2986,Fund.Meta!$A:$A,Fund.Meta!$E:$E,"-",0,1))</f>
        <v>-</v>
      </c>
      <c r="G2986" s="334"/>
      <c r="H2986" s="303" t="str">
        <f>IF($G2986="","-",_xlfn.XLOOKUP($G2986,Appr.Meta!$A:$A,Appr.Meta!$D:$D,"-",0,1))</f>
        <v>-</v>
      </c>
      <c r="I2986" s="302"/>
      <c r="J2986" s="303" t="str">
        <f>IF($I2986="","-",_xlfn.XLOOKUP($I2986,'CC.Meta'!$A:$A,'CC.Meta'!$D:$D,"-",0,1))</f>
        <v>-</v>
      </c>
      <c r="K2986" s="302"/>
      <c r="L2986" s="146" t="str">
        <f>IF($K2986="","-",_xlfn.XLOOKUP($K2986,Obj.Meta!$A:$A,Obj.Meta!$D:$D,"-",0,1))</f>
        <v>-</v>
      </c>
      <c r="M2986" s="300" t="str">
        <f>IF($K2986="","-",_xlfn.XLOOKUP($K2986,Obj.Meta!$A:$A,Obj.Meta!$F:$F,"-",0,1))</f>
        <v>-</v>
      </c>
      <c r="N2986" s="337" t="str">
        <f t="shared" si="93"/>
        <v>---</v>
      </c>
      <c r="O2986" s="333"/>
      <c r="P2986" s="54"/>
      <c r="Q2986" s="52"/>
      <c r="R2986" s="34"/>
      <c r="S2986" s="53"/>
      <c r="T2986" s="208"/>
      <c r="U2986" s="726"/>
      <c r="V2986" s="206"/>
      <c r="W2986" s="206"/>
      <c r="X2986" s="678"/>
      <c r="Y2986" s="34"/>
      <c r="Z2986" s="610"/>
      <c r="AA2986" s="608"/>
    </row>
    <row r="2987" spans="1:27">
      <c r="A2987" s="145" t="str">
        <f t="shared" si="92"/>
        <v>-</v>
      </c>
      <c r="B2987" s="146" t="str">
        <f>_xlfn.XLOOKUP($A2987,Dept.Meta!$A:$A,Dept.Meta!$F:$F,"-",0,1)</f>
        <v>-</v>
      </c>
      <c r="C2987" s="629" t="str">
        <f>_xlfn.XLOOKUP(_xlfn.CONCAT($G2987,"-",$I2987),Div.Meta!$H:$H,Div.Meta!$C:$C,"-",0,1)</f>
        <v>-</v>
      </c>
      <c r="D2987" s="302"/>
      <c r="E2987" s="146" t="str">
        <f>IF($D2987="","-",_xlfn.XLOOKUP($D2987,Fund.Meta!$A:$A,Fund.Meta!$D:$D,"-",0,1))</f>
        <v>-</v>
      </c>
      <c r="F2987" s="303" t="str">
        <f>IF($D2987="","-",_xlfn.XLOOKUP($D2987,Fund.Meta!$A:$A,Fund.Meta!$E:$E,"-",0,1))</f>
        <v>-</v>
      </c>
      <c r="G2987" s="334"/>
      <c r="H2987" s="303" t="str">
        <f>IF($G2987="","-",_xlfn.XLOOKUP($G2987,Appr.Meta!$A:$A,Appr.Meta!$D:$D,"-",0,1))</f>
        <v>-</v>
      </c>
      <c r="I2987" s="302"/>
      <c r="J2987" s="303" t="str">
        <f>IF($I2987="","-",_xlfn.XLOOKUP($I2987,'CC.Meta'!$A:$A,'CC.Meta'!$D:$D,"-",0,1))</f>
        <v>-</v>
      </c>
      <c r="K2987" s="302"/>
      <c r="L2987" s="146" t="str">
        <f>IF($K2987="","-",_xlfn.XLOOKUP($K2987,Obj.Meta!$A:$A,Obj.Meta!$D:$D,"-",0,1))</f>
        <v>-</v>
      </c>
      <c r="M2987" s="300" t="str">
        <f>IF($K2987="","-",_xlfn.XLOOKUP($K2987,Obj.Meta!$A:$A,Obj.Meta!$F:$F,"-",0,1))</f>
        <v>-</v>
      </c>
      <c r="N2987" s="337" t="str">
        <f t="shared" si="93"/>
        <v>---</v>
      </c>
      <c r="O2987" s="333"/>
      <c r="P2987" s="54"/>
      <c r="Q2987" s="52"/>
      <c r="R2987" s="34"/>
      <c r="S2987" s="53"/>
      <c r="T2987" s="208"/>
      <c r="U2987" s="726"/>
      <c r="V2987" s="206"/>
      <c r="W2987" s="206"/>
      <c r="X2987" s="678"/>
      <c r="Y2987" s="34"/>
      <c r="Z2987" s="610"/>
      <c r="AA2987" s="608"/>
    </row>
    <row r="2988" spans="1:27">
      <c r="A2988" s="145" t="str">
        <f t="shared" si="92"/>
        <v>-</v>
      </c>
      <c r="B2988" s="146" t="str">
        <f>_xlfn.XLOOKUP($A2988,Dept.Meta!$A:$A,Dept.Meta!$F:$F,"-",0,1)</f>
        <v>-</v>
      </c>
      <c r="C2988" s="629" t="str">
        <f>_xlfn.XLOOKUP(_xlfn.CONCAT($G2988,"-",$I2988),Div.Meta!$H:$H,Div.Meta!$C:$C,"-",0,1)</f>
        <v>-</v>
      </c>
      <c r="D2988" s="302"/>
      <c r="E2988" s="146" t="str">
        <f>IF($D2988="","-",_xlfn.XLOOKUP($D2988,Fund.Meta!$A:$A,Fund.Meta!$D:$D,"-",0,1))</f>
        <v>-</v>
      </c>
      <c r="F2988" s="303" t="str">
        <f>IF($D2988="","-",_xlfn.XLOOKUP($D2988,Fund.Meta!$A:$A,Fund.Meta!$E:$E,"-",0,1))</f>
        <v>-</v>
      </c>
      <c r="G2988" s="334"/>
      <c r="H2988" s="303" t="str">
        <f>IF($G2988="","-",_xlfn.XLOOKUP($G2988,Appr.Meta!$A:$A,Appr.Meta!$D:$D,"-",0,1))</f>
        <v>-</v>
      </c>
      <c r="I2988" s="302"/>
      <c r="J2988" s="303" t="str">
        <f>IF($I2988="","-",_xlfn.XLOOKUP($I2988,'CC.Meta'!$A:$A,'CC.Meta'!$D:$D,"-",0,1))</f>
        <v>-</v>
      </c>
      <c r="K2988" s="302"/>
      <c r="L2988" s="146" t="str">
        <f>IF($K2988="","-",_xlfn.XLOOKUP($K2988,Obj.Meta!$A:$A,Obj.Meta!$D:$D,"-",0,1))</f>
        <v>-</v>
      </c>
      <c r="M2988" s="300" t="str">
        <f>IF($K2988="","-",_xlfn.XLOOKUP($K2988,Obj.Meta!$A:$A,Obj.Meta!$F:$F,"-",0,1))</f>
        <v>-</v>
      </c>
      <c r="N2988" s="337" t="str">
        <f t="shared" si="93"/>
        <v>---</v>
      </c>
      <c r="O2988" s="333"/>
      <c r="P2988" s="54"/>
      <c r="Q2988" s="52"/>
      <c r="R2988" s="34"/>
      <c r="S2988" s="53"/>
      <c r="T2988" s="208"/>
      <c r="U2988" s="726"/>
      <c r="V2988" s="206"/>
      <c r="W2988" s="206"/>
      <c r="X2988" s="678"/>
      <c r="Y2988" s="34"/>
      <c r="Z2988" s="610"/>
      <c r="AA2988" s="608"/>
    </row>
    <row r="2989" spans="1:27">
      <c r="A2989" s="145" t="str">
        <f t="shared" si="92"/>
        <v>-</v>
      </c>
      <c r="B2989" s="146" t="str">
        <f>_xlfn.XLOOKUP($A2989,Dept.Meta!$A:$A,Dept.Meta!$F:$F,"-",0,1)</f>
        <v>-</v>
      </c>
      <c r="C2989" s="629" t="str">
        <f>_xlfn.XLOOKUP(_xlfn.CONCAT($G2989,"-",$I2989),Div.Meta!$H:$H,Div.Meta!$C:$C,"-",0,1)</f>
        <v>-</v>
      </c>
      <c r="D2989" s="302"/>
      <c r="E2989" s="146" t="str">
        <f>IF($D2989="","-",_xlfn.XLOOKUP($D2989,Fund.Meta!$A:$A,Fund.Meta!$D:$D,"-",0,1))</f>
        <v>-</v>
      </c>
      <c r="F2989" s="303" t="str">
        <f>IF($D2989="","-",_xlfn.XLOOKUP($D2989,Fund.Meta!$A:$A,Fund.Meta!$E:$E,"-",0,1))</f>
        <v>-</v>
      </c>
      <c r="G2989" s="334"/>
      <c r="H2989" s="303" t="str">
        <f>IF($G2989="","-",_xlfn.XLOOKUP($G2989,Appr.Meta!$A:$A,Appr.Meta!$D:$D,"-",0,1))</f>
        <v>-</v>
      </c>
      <c r="I2989" s="302"/>
      <c r="J2989" s="303" t="str">
        <f>IF($I2989="","-",_xlfn.XLOOKUP($I2989,'CC.Meta'!$A:$A,'CC.Meta'!$D:$D,"-",0,1))</f>
        <v>-</v>
      </c>
      <c r="K2989" s="302"/>
      <c r="L2989" s="146" t="str">
        <f>IF($K2989="","-",_xlfn.XLOOKUP($K2989,Obj.Meta!$A:$A,Obj.Meta!$D:$D,"-",0,1))</f>
        <v>-</v>
      </c>
      <c r="M2989" s="300" t="str">
        <f>IF($K2989="","-",_xlfn.XLOOKUP($K2989,Obj.Meta!$A:$A,Obj.Meta!$F:$F,"-",0,1))</f>
        <v>-</v>
      </c>
      <c r="N2989" s="337" t="str">
        <f t="shared" si="93"/>
        <v>---</v>
      </c>
      <c r="O2989" s="333"/>
      <c r="P2989" s="54"/>
      <c r="Q2989" s="52"/>
      <c r="R2989" s="34"/>
      <c r="S2989" s="53"/>
      <c r="T2989" s="208"/>
      <c r="U2989" s="726"/>
      <c r="V2989" s="206"/>
      <c r="W2989" s="206"/>
      <c r="X2989" s="678"/>
      <c r="Y2989" s="34"/>
      <c r="Z2989" s="610"/>
      <c r="AA2989" s="608"/>
    </row>
    <row r="2990" spans="1:27">
      <c r="A2990" s="145" t="str">
        <f t="shared" si="92"/>
        <v>-</v>
      </c>
      <c r="B2990" s="146" t="str">
        <f>_xlfn.XLOOKUP($A2990,Dept.Meta!$A:$A,Dept.Meta!$F:$F,"-",0,1)</f>
        <v>-</v>
      </c>
      <c r="C2990" s="629" t="str">
        <f>_xlfn.XLOOKUP(_xlfn.CONCAT($G2990,"-",$I2990),Div.Meta!$H:$H,Div.Meta!$C:$C,"-",0,1)</f>
        <v>-</v>
      </c>
      <c r="D2990" s="302"/>
      <c r="E2990" s="146" t="str">
        <f>IF($D2990="","-",_xlfn.XLOOKUP($D2990,Fund.Meta!$A:$A,Fund.Meta!$D:$D,"-",0,1))</f>
        <v>-</v>
      </c>
      <c r="F2990" s="303" t="str">
        <f>IF($D2990="","-",_xlfn.XLOOKUP($D2990,Fund.Meta!$A:$A,Fund.Meta!$E:$E,"-",0,1))</f>
        <v>-</v>
      </c>
      <c r="G2990" s="334"/>
      <c r="H2990" s="303" t="str">
        <f>IF($G2990="","-",_xlfn.XLOOKUP($G2990,Appr.Meta!$A:$A,Appr.Meta!$D:$D,"-",0,1))</f>
        <v>-</v>
      </c>
      <c r="I2990" s="302"/>
      <c r="J2990" s="303" t="str">
        <f>IF($I2990="","-",_xlfn.XLOOKUP($I2990,'CC.Meta'!$A:$A,'CC.Meta'!$D:$D,"-",0,1))</f>
        <v>-</v>
      </c>
      <c r="K2990" s="302"/>
      <c r="L2990" s="146" t="str">
        <f>IF($K2990="","-",_xlfn.XLOOKUP($K2990,Obj.Meta!$A:$A,Obj.Meta!$D:$D,"-",0,1))</f>
        <v>-</v>
      </c>
      <c r="M2990" s="300" t="str">
        <f>IF($K2990="","-",_xlfn.XLOOKUP($K2990,Obj.Meta!$A:$A,Obj.Meta!$F:$F,"-",0,1))</f>
        <v>-</v>
      </c>
      <c r="N2990" s="337" t="str">
        <f t="shared" si="93"/>
        <v>---</v>
      </c>
      <c r="O2990" s="333"/>
      <c r="P2990" s="54"/>
      <c r="Q2990" s="52"/>
      <c r="R2990" s="34"/>
      <c r="S2990" s="53"/>
      <c r="T2990" s="208"/>
      <c r="U2990" s="726"/>
      <c r="V2990" s="206"/>
      <c r="W2990" s="206"/>
      <c r="X2990" s="678"/>
      <c r="Y2990" s="34"/>
      <c r="Z2990" s="610"/>
      <c r="AA2990" s="608"/>
    </row>
    <row r="2991" spans="1:27">
      <c r="A2991" s="145" t="str">
        <f t="shared" si="92"/>
        <v>-</v>
      </c>
      <c r="B2991" s="146" t="str">
        <f>_xlfn.XLOOKUP($A2991,Dept.Meta!$A:$A,Dept.Meta!$F:$F,"-",0,1)</f>
        <v>-</v>
      </c>
      <c r="C2991" s="629" t="str">
        <f>_xlfn.XLOOKUP(_xlfn.CONCAT($G2991,"-",$I2991),Div.Meta!$H:$H,Div.Meta!$C:$C,"-",0,1)</f>
        <v>-</v>
      </c>
      <c r="D2991" s="302"/>
      <c r="E2991" s="146" t="str">
        <f>IF($D2991="","-",_xlfn.XLOOKUP($D2991,Fund.Meta!$A:$A,Fund.Meta!$D:$D,"-",0,1))</f>
        <v>-</v>
      </c>
      <c r="F2991" s="303" t="str">
        <f>IF($D2991="","-",_xlfn.XLOOKUP($D2991,Fund.Meta!$A:$A,Fund.Meta!$E:$E,"-",0,1))</f>
        <v>-</v>
      </c>
      <c r="G2991" s="334"/>
      <c r="H2991" s="303" t="str">
        <f>IF($G2991="","-",_xlfn.XLOOKUP($G2991,Appr.Meta!$A:$A,Appr.Meta!$D:$D,"-",0,1))</f>
        <v>-</v>
      </c>
      <c r="I2991" s="302"/>
      <c r="J2991" s="303" t="str">
        <f>IF($I2991="","-",_xlfn.XLOOKUP($I2991,'CC.Meta'!$A:$A,'CC.Meta'!$D:$D,"-",0,1))</f>
        <v>-</v>
      </c>
      <c r="K2991" s="302"/>
      <c r="L2991" s="146" t="str">
        <f>IF($K2991="","-",_xlfn.XLOOKUP($K2991,Obj.Meta!$A:$A,Obj.Meta!$D:$D,"-",0,1))</f>
        <v>-</v>
      </c>
      <c r="M2991" s="300" t="str">
        <f>IF($K2991="","-",_xlfn.XLOOKUP($K2991,Obj.Meta!$A:$A,Obj.Meta!$F:$F,"-",0,1))</f>
        <v>-</v>
      </c>
      <c r="N2991" s="337" t="str">
        <f t="shared" si="93"/>
        <v>---</v>
      </c>
      <c r="O2991" s="333"/>
      <c r="P2991" s="54"/>
      <c r="Q2991" s="52"/>
      <c r="R2991" s="34"/>
      <c r="S2991" s="53"/>
      <c r="T2991" s="208"/>
      <c r="U2991" s="726"/>
      <c r="V2991" s="206"/>
      <c r="W2991" s="206"/>
      <c r="X2991" s="678"/>
      <c r="Y2991" s="34"/>
      <c r="Z2991" s="610"/>
      <c r="AA2991" s="608"/>
    </row>
    <row r="2992" spans="1:27">
      <c r="A2992" s="145" t="str">
        <f t="shared" si="92"/>
        <v>-</v>
      </c>
      <c r="B2992" s="146" t="str">
        <f>_xlfn.XLOOKUP($A2992,Dept.Meta!$A:$A,Dept.Meta!$F:$F,"-",0,1)</f>
        <v>-</v>
      </c>
      <c r="C2992" s="629" t="str">
        <f>_xlfn.XLOOKUP(_xlfn.CONCAT($G2992,"-",$I2992),Div.Meta!$H:$H,Div.Meta!$C:$C,"-",0,1)</f>
        <v>-</v>
      </c>
      <c r="D2992" s="302"/>
      <c r="E2992" s="146" t="str">
        <f>IF($D2992="","-",_xlfn.XLOOKUP($D2992,Fund.Meta!$A:$A,Fund.Meta!$D:$D,"-",0,1))</f>
        <v>-</v>
      </c>
      <c r="F2992" s="303" t="str">
        <f>IF($D2992="","-",_xlfn.XLOOKUP($D2992,Fund.Meta!$A:$A,Fund.Meta!$E:$E,"-",0,1))</f>
        <v>-</v>
      </c>
      <c r="G2992" s="334"/>
      <c r="H2992" s="303" t="str">
        <f>IF($G2992="","-",_xlfn.XLOOKUP($G2992,Appr.Meta!$A:$A,Appr.Meta!$D:$D,"-",0,1))</f>
        <v>-</v>
      </c>
      <c r="I2992" s="302"/>
      <c r="J2992" s="303" t="str">
        <f>IF($I2992="","-",_xlfn.XLOOKUP($I2992,'CC.Meta'!$A:$A,'CC.Meta'!$D:$D,"-",0,1))</f>
        <v>-</v>
      </c>
      <c r="K2992" s="302"/>
      <c r="L2992" s="146" t="str">
        <f>IF($K2992="","-",_xlfn.XLOOKUP($K2992,Obj.Meta!$A:$A,Obj.Meta!$D:$D,"-",0,1))</f>
        <v>-</v>
      </c>
      <c r="M2992" s="300" t="str">
        <f>IF($K2992="","-",_xlfn.XLOOKUP($K2992,Obj.Meta!$A:$A,Obj.Meta!$F:$F,"-",0,1))</f>
        <v>-</v>
      </c>
      <c r="N2992" s="337" t="str">
        <f t="shared" si="93"/>
        <v>---</v>
      </c>
      <c r="O2992" s="333"/>
      <c r="P2992" s="54"/>
      <c r="Q2992" s="52"/>
      <c r="R2992" s="34"/>
      <c r="S2992" s="53"/>
      <c r="T2992" s="208"/>
      <c r="U2992" s="726"/>
      <c r="V2992" s="206"/>
      <c r="W2992" s="206"/>
      <c r="X2992" s="678"/>
      <c r="Y2992" s="34"/>
      <c r="Z2992" s="610"/>
      <c r="AA2992" s="608"/>
    </row>
    <row r="2993" spans="1:27">
      <c r="A2993" s="145" t="str">
        <f t="shared" si="92"/>
        <v>-</v>
      </c>
      <c r="B2993" s="146" t="str">
        <f>_xlfn.XLOOKUP($A2993,Dept.Meta!$A:$A,Dept.Meta!$F:$F,"-",0,1)</f>
        <v>-</v>
      </c>
      <c r="C2993" s="629" t="str">
        <f>_xlfn.XLOOKUP(_xlfn.CONCAT($G2993,"-",$I2993),Div.Meta!$H:$H,Div.Meta!$C:$C,"-",0,1)</f>
        <v>-</v>
      </c>
      <c r="D2993" s="302"/>
      <c r="E2993" s="146" t="str">
        <f>IF($D2993="","-",_xlfn.XLOOKUP($D2993,Fund.Meta!$A:$A,Fund.Meta!$D:$D,"-",0,1))</f>
        <v>-</v>
      </c>
      <c r="F2993" s="303" t="str">
        <f>IF($D2993="","-",_xlfn.XLOOKUP($D2993,Fund.Meta!$A:$A,Fund.Meta!$E:$E,"-",0,1))</f>
        <v>-</v>
      </c>
      <c r="G2993" s="334"/>
      <c r="H2993" s="303" t="str">
        <f>IF($G2993="","-",_xlfn.XLOOKUP($G2993,Appr.Meta!$A:$A,Appr.Meta!$D:$D,"-",0,1))</f>
        <v>-</v>
      </c>
      <c r="I2993" s="302"/>
      <c r="J2993" s="303" t="str">
        <f>IF($I2993="","-",_xlfn.XLOOKUP($I2993,'CC.Meta'!$A:$A,'CC.Meta'!$D:$D,"-",0,1))</f>
        <v>-</v>
      </c>
      <c r="K2993" s="302"/>
      <c r="L2993" s="146" t="str">
        <f>IF($K2993="","-",_xlfn.XLOOKUP($K2993,Obj.Meta!$A:$A,Obj.Meta!$D:$D,"-",0,1))</f>
        <v>-</v>
      </c>
      <c r="M2993" s="300" t="str">
        <f>IF($K2993="","-",_xlfn.XLOOKUP($K2993,Obj.Meta!$A:$A,Obj.Meta!$F:$F,"-",0,1))</f>
        <v>-</v>
      </c>
      <c r="N2993" s="337" t="str">
        <f t="shared" si="93"/>
        <v>---</v>
      </c>
      <c r="O2993" s="333"/>
      <c r="P2993" s="54"/>
      <c r="Q2993" s="52"/>
      <c r="R2993" s="34"/>
      <c r="S2993" s="53"/>
      <c r="T2993" s="208"/>
      <c r="U2993" s="726"/>
      <c r="V2993" s="206"/>
      <c r="W2993" s="206"/>
      <c r="X2993" s="678"/>
      <c r="Y2993" s="34"/>
      <c r="Z2993" s="610"/>
      <c r="AA2993" s="608"/>
    </row>
    <row r="2994" spans="1:27">
      <c r="A2994" s="145" t="str">
        <f t="shared" si="92"/>
        <v>-</v>
      </c>
      <c r="B2994" s="146" t="str">
        <f>_xlfn.XLOOKUP($A2994,Dept.Meta!$A:$A,Dept.Meta!$F:$F,"-",0,1)</f>
        <v>-</v>
      </c>
      <c r="C2994" s="629" t="str">
        <f>_xlfn.XLOOKUP(_xlfn.CONCAT($G2994,"-",$I2994),Div.Meta!$H:$H,Div.Meta!$C:$C,"-",0,1)</f>
        <v>-</v>
      </c>
      <c r="D2994" s="302"/>
      <c r="E2994" s="146" t="str">
        <f>IF($D2994="","-",_xlfn.XLOOKUP($D2994,Fund.Meta!$A:$A,Fund.Meta!$D:$D,"-",0,1))</f>
        <v>-</v>
      </c>
      <c r="F2994" s="303" t="str">
        <f>IF($D2994="","-",_xlfn.XLOOKUP($D2994,Fund.Meta!$A:$A,Fund.Meta!$E:$E,"-",0,1))</f>
        <v>-</v>
      </c>
      <c r="G2994" s="334"/>
      <c r="H2994" s="303" t="str">
        <f>IF($G2994="","-",_xlfn.XLOOKUP($G2994,Appr.Meta!$A:$A,Appr.Meta!$D:$D,"-",0,1))</f>
        <v>-</v>
      </c>
      <c r="I2994" s="302"/>
      <c r="J2994" s="303" t="str">
        <f>IF($I2994="","-",_xlfn.XLOOKUP($I2994,'CC.Meta'!$A:$A,'CC.Meta'!$D:$D,"-",0,1))</f>
        <v>-</v>
      </c>
      <c r="K2994" s="302"/>
      <c r="L2994" s="146" t="str">
        <f>IF($K2994="","-",_xlfn.XLOOKUP($K2994,Obj.Meta!$A:$A,Obj.Meta!$D:$D,"-",0,1))</f>
        <v>-</v>
      </c>
      <c r="M2994" s="300" t="str">
        <f>IF($K2994="","-",_xlfn.XLOOKUP($K2994,Obj.Meta!$A:$A,Obj.Meta!$F:$F,"-",0,1))</f>
        <v>-</v>
      </c>
      <c r="N2994" s="337" t="str">
        <f t="shared" si="93"/>
        <v>---</v>
      </c>
      <c r="O2994" s="333"/>
      <c r="P2994" s="54"/>
      <c r="Q2994" s="52"/>
      <c r="R2994" s="34"/>
      <c r="S2994" s="53"/>
      <c r="T2994" s="208"/>
      <c r="U2994" s="726"/>
      <c r="V2994" s="206"/>
      <c r="W2994" s="206"/>
      <c r="X2994" s="678"/>
      <c r="Y2994" s="34"/>
      <c r="Z2994" s="610"/>
      <c r="AA2994" s="608"/>
    </row>
    <row r="2995" spans="1:27">
      <c r="A2995" s="145" t="str">
        <f t="shared" si="92"/>
        <v>-</v>
      </c>
      <c r="B2995" s="146" t="str">
        <f>_xlfn.XLOOKUP($A2995,Dept.Meta!$A:$A,Dept.Meta!$F:$F,"-",0,1)</f>
        <v>-</v>
      </c>
      <c r="C2995" s="629" t="str">
        <f>_xlfn.XLOOKUP(_xlfn.CONCAT($G2995,"-",$I2995),Div.Meta!$H:$H,Div.Meta!$C:$C,"-",0,1)</f>
        <v>-</v>
      </c>
      <c r="D2995" s="302"/>
      <c r="E2995" s="146" t="str">
        <f>IF($D2995="","-",_xlfn.XLOOKUP($D2995,Fund.Meta!$A:$A,Fund.Meta!$D:$D,"-",0,1))</f>
        <v>-</v>
      </c>
      <c r="F2995" s="303" t="str">
        <f>IF($D2995="","-",_xlfn.XLOOKUP($D2995,Fund.Meta!$A:$A,Fund.Meta!$E:$E,"-",0,1))</f>
        <v>-</v>
      </c>
      <c r="G2995" s="334"/>
      <c r="H2995" s="303" t="str">
        <f>IF($G2995="","-",_xlfn.XLOOKUP($G2995,Appr.Meta!$A:$A,Appr.Meta!$D:$D,"-",0,1))</f>
        <v>-</v>
      </c>
      <c r="I2995" s="302"/>
      <c r="J2995" s="303" t="str">
        <f>IF($I2995="","-",_xlfn.XLOOKUP($I2995,'CC.Meta'!$A:$A,'CC.Meta'!$D:$D,"-",0,1))</f>
        <v>-</v>
      </c>
      <c r="K2995" s="302"/>
      <c r="L2995" s="146" t="str">
        <f>IF($K2995="","-",_xlfn.XLOOKUP($K2995,Obj.Meta!$A:$A,Obj.Meta!$D:$D,"-",0,1))</f>
        <v>-</v>
      </c>
      <c r="M2995" s="300" t="str">
        <f>IF($K2995="","-",_xlfn.XLOOKUP($K2995,Obj.Meta!$A:$A,Obj.Meta!$F:$F,"-",0,1))</f>
        <v>-</v>
      </c>
      <c r="N2995" s="337" t="str">
        <f t="shared" si="93"/>
        <v>---</v>
      </c>
      <c r="O2995" s="333"/>
      <c r="P2995" s="54"/>
      <c r="Q2995" s="52"/>
      <c r="R2995" s="34"/>
      <c r="S2995" s="53"/>
      <c r="T2995" s="208"/>
      <c r="U2995" s="726"/>
      <c r="V2995" s="206"/>
      <c r="W2995" s="206"/>
      <c r="X2995" s="678"/>
      <c r="Y2995" s="34"/>
      <c r="Z2995" s="610"/>
      <c r="AA2995" s="608"/>
    </row>
    <row r="2996" spans="1:27">
      <c r="A2996" s="145" t="str">
        <f t="shared" si="92"/>
        <v>-</v>
      </c>
      <c r="B2996" s="146" t="str">
        <f>_xlfn.XLOOKUP($A2996,Dept.Meta!$A:$A,Dept.Meta!$F:$F,"-",0,1)</f>
        <v>-</v>
      </c>
      <c r="C2996" s="629" t="str">
        <f>_xlfn.XLOOKUP(_xlfn.CONCAT($G2996,"-",$I2996),Div.Meta!$H:$H,Div.Meta!$C:$C,"-",0,1)</f>
        <v>-</v>
      </c>
      <c r="D2996" s="302"/>
      <c r="E2996" s="146" t="str">
        <f>IF($D2996="","-",_xlfn.XLOOKUP($D2996,Fund.Meta!$A:$A,Fund.Meta!$D:$D,"-",0,1))</f>
        <v>-</v>
      </c>
      <c r="F2996" s="303" t="str">
        <f>IF($D2996="","-",_xlfn.XLOOKUP($D2996,Fund.Meta!$A:$A,Fund.Meta!$E:$E,"-",0,1))</f>
        <v>-</v>
      </c>
      <c r="G2996" s="334"/>
      <c r="H2996" s="303" t="str">
        <f>IF($G2996="","-",_xlfn.XLOOKUP($G2996,Appr.Meta!$A:$A,Appr.Meta!$D:$D,"-",0,1))</f>
        <v>-</v>
      </c>
      <c r="I2996" s="302"/>
      <c r="J2996" s="303" t="str">
        <f>IF($I2996="","-",_xlfn.XLOOKUP($I2996,'CC.Meta'!$A:$A,'CC.Meta'!$D:$D,"-",0,1))</f>
        <v>-</v>
      </c>
      <c r="K2996" s="302"/>
      <c r="L2996" s="146" t="str">
        <f>IF($K2996="","-",_xlfn.XLOOKUP($K2996,Obj.Meta!$A:$A,Obj.Meta!$D:$D,"-",0,1))</f>
        <v>-</v>
      </c>
      <c r="M2996" s="300" t="str">
        <f>IF($K2996="","-",_xlfn.XLOOKUP($K2996,Obj.Meta!$A:$A,Obj.Meta!$F:$F,"-",0,1))</f>
        <v>-</v>
      </c>
      <c r="N2996" s="337" t="str">
        <f t="shared" si="93"/>
        <v>---</v>
      </c>
      <c r="O2996" s="333"/>
      <c r="P2996" s="54"/>
      <c r="Q2996" s="52"/>
      <c r="R2996" s="34"/>
      <c r="S2996" s="53"/>
      <c r="T2996" s="208"/>
      <c r="U2996" s="726"/>
      <c r="V2996" s="206"/>
      <c r="W2996" s="206"/>
      <c r="X2996" s="678"/>
      <c r="Y2996" s="34"/>
      <c r="Z2996" s="610"/>
      <c r="AA2996" s="608"/>
    </row>
    <row r="2997" spans="1:27">
      <c r="A2997" s="145" t="str">
        <f t="shared" si="92"/>
        <v>-</v>
      </c>
      <c r="B2997" s="146" t="str">
        <f>_xlfn.XLOOKUP($A2997,Dept.Meta!$A:$A,Dept.Meta!$F:$F,"-",0,1)</f>
        <v>-</v>
      </c>
      <c r="C2997" s="629" t="str">
        <f>_xlfn.XLOOKUP(_xlfn.CONCAT($G2997,"-",$I2997),Div.Meta!$H:$H,Div.Meta!$C:$C,"-",0,1)</f>
        <v>-</v>
      </c>
      <c r="D2997" s="302"/>
      <c r="E2997" s="146" t="str">
        <f>IF($D2997="","-",_xlfn.XLOOKUP($D2997,Fund.Meta!$A:$A,Fund.Meta!$D:$D,"-",0,1))</f>
        <v>-</v>
      </c>
      <c r="F2997" s="303" t="str">
        <f>IF($D2997="","-",_xlfn.XLOOKUP($D2997,Fund.Meta!$A:$A,Fund.Meta!$E:$E,"-",0,1))</f>
        <v>-</v>
      </c>
      <c r="G2997" s="334"/>
      <c r="H2997" s="303" t="str">
        <f>IF($G2997="","-",_xlfn.XLOOKUP($G2997,Appr.Meta!$A:$A,Appr.Meta!$D:$D,"-",0,1))</f>
        <v>-</v>
      </c>
      <c r="I2997" s="302"/>
      <c r="J2997" s="303" t="str">
        <f>IF($I2997="","-",_xlfn.XLOOKUP($I2997,'CC.Meta'!$A:$A,'CC.Meta'!$D:$D,"-",0,1))</f>
        <v>-</v>
      </c>
      <c r="K2997" s="302"/>
      <c r="L2997" s="146" t="str">
        <f>IF($K2997="","-",_xlfn.XLOOKUP($K2997,Obj.Meta!$A:$A,Obj.Meta!$D:$D,"-",0,1))</f>
        <v>-</v>
      </c>
      <c r="M2997" s="300" t="str">
        <f>IF($K2997="","-",_xlfn.XLOOKUP($K2997,Obj.Meta!$A:$A,Obj.Meta!$F:$F,"-",0,1))</f>
        <v>-</v>
      </c>
      <c r="N2997" s="337" t="str">
        <f t="shared" si="93"/>
        <v>---</v>
      </c>
      <c r="O2997" s="333"/>
      <c r="P2997" s="54"/>
      <c r="Q2997" s="52"/>
      <c r="R2997" s="34"/>
      <c r="S2997" s="53"/>
      <c r="T2997" s="208"/>
      <c r="U2997" s="726"/>
      <c r="V2997" s="206"/>
      <c r="W2997" s="206"/>
      <c r="X2997" s="678"/>
      <c r="Y2997" s="34"/>
      <c r="Z2997" s="610"/>
      <c r="AA2997" s="608"/>
    </row>
    <row r="2998" spans="1:27">
      <c r="A2998" s="145" t="str">
        <f t="shared" si="92"/>
        <v>-</v>
      </c>
      <c r="B2998" s="146" t="str">
        <f>_xlfn.XLOOKUP($A2998,Dept.Meta!$A:$A,Dept.Meta!$F:$F,"-",0,1)</f>
        <v>-</v>
      </c>
      <c r="C2998" s="629" t="str">
        <f>_xlfn.XLOOKUP(_xlfn.CONCAT($G2998,"-",$I2998),Div.Meta!$H:$H,Div.Meta!$C:$C,"-",0,1)</f>
        <v>-</v>
      </c>
      <c r="D2998" s="302"/>
      <c r="E2998" s="146" t="str">
        <f>IF($D2998="","-",_xlfn.XLOOKUP($D2998,Fund.Meta!$A:$A,Fund.Meta!$D:$D,"-",0,1))</f>
        <v>-</v>
      </c>
      <c r="F2998" s="303" t="str">
        <f>IF($D2998="","-",_xlfn.XLOOKUP($D2998,Fund.Meta!$A:$A,Fund.Meta!$E:$E,"-",0,1))</f>
        <v>-</v>
      </c>
      <c r="G2998" s="334"/>
      <c r="H2998" s="303" t="str">
        <f>IF($G2998="","-",_xlfn.XLOOKUP($G2998,Appr.Meta!$A:$A,Appr.Meta!$D:$D,"-",0,1))</f>
        <v>-</v>
      </c>
      <c r="I2998" s="302"/>
      <c r="J2998" s="303" t="str">
        <f>IF($I2998="","-",_xlfn.XLOOKUP($I2998,'CC.Meta'!$A:$A,'CC.Meta'!$D:$D,"-",0,1))</f>
        <v>-</v>
      </c>
      <c r="K2998" s="302"/>
      <c r="L2998" s="146" t="str">
        <f>IF($K2998="","-",_xlfn.XLOOKUP($K2998,Obj.Meta!$A:$A,Obj.Meta!$D:$D,"-",0,1))</f>
        <v>-</v>
      </c>
      <c r="M2998" s="300" t="str">
        <f>IF($K2998="","-",_xlfn.XLOOKUP($K2998,Obj.Meta!$A:$A,Obj.Meta!$F:$F,"-",0,1))</f>
        <v>-</v>
      </c>
      <c r="N2998" s="337" t="str">
        <f t="shared" si="93"/>
        <v>---</v>
      </c>
      <c r="O2998" s="333"/>
      <c r="P2998" s="54"/>
      <c r="Q2998" s="52"/>
      <c r="R2998" s="34"/>
      <c r="S2998" s="53"/>
      <c r="T2998" s="208"/>
      <c r="U2998" s="726"/>
      <c r="V2998" s="206"/>
      <c r="W2998" s="206"/>
      <c r="X2998" s="678"/>
      <c r="Y2998" s="34"/>
      <c r="Z2998" s="610"/>
      <c r="AA2998" s="608"/>
    </row>
    <row r="2999" spans="1:27">
      <c r="A2999" s="145" t="str">
        <f t="shared" si="92"/>
        <v>-</v>
      </c>
      <c r="B2999" s="146" t="str">
        <f>_xlfn.XLOOKUP($A2999,Dept.Meta!$A:$A,Dept.Meta!$F:$F,"-",0,1)</f>
        <v>-</v>
      </c>
      <c r="C2999" s="629" t="str">
        <f>_xlfn.XLOOKUP(_xlfn.CONCAT($G2999,"-",$I2999),Div.Meta!$H:$H,Div.Meta!$C:$C,"-",0,1)</f>
        <v>-</v>
      </c>
      <c r="D2999" s="302"/>
      <c r="E2999" s="146" t="str">
        <f>IF($D2999="","-",_xlfn.XLOOKUP($D2999,Fund.Meta!$A:$A,Fund.Meta!$D:$D,"-",0,1))</f>
        <v>-</v>
      </c>
      <c r="F2999" s="303" t="str">
        <f>IF($D2999="","-",_xlfn.XLOOKUP($D2999,Fund.Meta!$A:$A,Fund.Meta!$E:$E,"-",0,1))</f>
        <v>-</v>
      </c>
      <c r="G2999" s="334"/>
      <c r="H2999" s="303" t="str">
        <f>IF($G2999="","-",_xlfn.XLOOKUP($G2999,Appr.Meta!$A:$A,Appr.Meta!$D:$D,"-",0,1))</f>
        <v>-</v>
      </c>
      <c r="I2999" s="302"/>
      <c r="J2999" s="303" t="str">
        <f>IF($I2999="","-",_xlfn.XLOOKUP($I2999,'CC.Meta'!$A:$A,'CC.Meta'!$D:$D,"-",0,1))</f>
        <v>-</v>
      </c>
      <c r="K2999" s="302"/>
      <c r="L2999" s="146" t="str">
        <f>IF($K2999="","-",_xlfn.XLOOKUP($K2999,Obj.Meta!$A:$A,Obj.Meta!$D:$D,"-",0,1))</f>
        <v>-</v>
      </c>
      <c r="M2999" s="300" t="str">
        <f>IF($K2999="","-",_xlfn.XLOOKUP($K2999,Obj.Meta!$A:$A,Obj.Meta!$F:$F,"-",0,1))</f>
        <v>-</v>
      </c>
      <c r="N2999" s="337" t="str">
        <f t="shared" si="93"/>
        <v>---</v>
      </c>
      <c r="O2999" s="333"/>
      <c r="P2999" s="54"/>
      <c r="Q2999" s="52"/>
      <c r="R2999" s="34"/>
      <c r="S2999" s="53"/>
      <c r="T2999" s="208"/>
      <c r="U2999" s="726"/>
      <c r="V2999" s="206"/>
      <c r="W2999" s="206"/>
      <c r="X2999" s="678"/>
      <c r="Y2999" s="34"/>
      <c r="Z2999" s="610"/>
      <c r="AA2999" s="608"/>
    </row>
    <row r="3000" spans="1:27">
      <c r="A3000" s="145" t="str">
        <f t="shared" si="92"/>
        <v>-</v>
      </c>
      <c r="B3000" s="146" t="str">
        <f>_xlfn.XLOOKUP($A3000,Dept.Meta!$A:$A,Dept.Meta!$F:$F,"-",0,1)</f>
        <v>-</v>
      </c>
      <c r="C3000" s="629" t="str">
        <f>_xlfn.XLOOKUP(_xlfn.CONCAT($G3000,"-",$I3000),Div.Meta!$H:$H,Div.Meta!$C:$C,"-",0,1)</f>
        <v>-</v>
      </c>
      <c r="D3000" s="302"/>
      <c r="E3000" s="146" t="str">
        <f>IF($D3000="","-",_xlfn.XLOOKUP($D3000,Fund.Meta!$A:$A,Fund.Meta!$D:$D,"-",0,1))</f>
        <v>-</v>
      </c>
      <c r="F3000" s="303" t="str">
        <f>IF($D3000="","-",_xlfn.XLOOKUP($D3000,Fund.Meta!$A:$A,Fund.Meta!$E:$E,"-",0,1))</f>
        <v>-</v>
      </c>
      <c r="G3000" s="334"/>
      <c r="H3000" s="303" t="str">
        <f>IF($G3000="","-",_xlfn.XLOOKUP($G3000,Appr.Meta!$A:$A,Appr.Meta!$D:$D,"-",0,1))</f>
        <v>-</v>
      </c>
      <c r="I3000" s="302"/>
      <c r="J3000" s="303" t="str">
        <f>IF($I3000="","-",_xlfn.XLOOKUP($I3000,'CC.Meta'!$A:$A,'CC.Meta'!$D:$D,"-",0,1))</f>
        <v>-</v>
      </c>
      <c r="K3000" s="302"/>
      <c r="L3000" s="146" t="str">
        <f>IF($K3000="","-",_xlfn.XLOOKUP($K3000,Obj.Meta!$A:$A,Obj.Meta!$D:$D,"-",0,1))</f>
        <v>-</v>
      </c>
      <c r="M3000" s="300" t="str">
        <f>IF($K3000="","-",_xlfn.XLOOKUP($K3000,Obj.Meta!$A:$A,Obj.Meta!$F:$F,"-",0,1))</f>
        <v>-</v>
      </c>
      <c r="N3000" s="337" t="str">
        <f t="shared" si="93"/>
        <v>---</v>
      </c>
      <c r="O3000" s="333"/>
      <c r="P3000" s="54"/>
      <c r="Q3000" s="52"/>
      <c r="R3000" s="34"/>
      <c r="S3000" s="53"/>
      <c r="T3000" s="208"/>
      <c r="U3000" s="726"/>
      <c r="V3000" s="206"/>
      <c r="W3000" s="206"/>
      <c r="X3000" s="678"/>
      <c r="Y3000" s="34"/>
      <c r="Z3000" s="610"/>
      <c r="AA3000" s="608"/>
    </row>
    <row r="3001" spans="1:27">
      <c r="A3001" s="145" t="str">
        <f t="shared" si="92"/>
        <v>-</v>
      </c>
      <c r="B3001" s="146" t="str">
        <f>_xlfn.XLOOKUP($A3001,Dept.Meta!$A:$A,Dept.Meta!$F:$F,"-",0,1)</f>
        <v>-</v>
      </c>
      <c r="C3001" s="629" t="str">
        <f>_xlfn.XLOOKUP(_xlfn.CONCAT($G3001,"-",$I3001),Div.Meta!$H:$H,Div.Meta!$C:$C,"-",0,1)</f>
        <v>-</v>
      </c>
      <c r="D3001" s="302"/>
      <c r="E3001" s="146" t="str">
        <f>IF($D3001="","-",_xlfn.XLOOKUP($D3001,Fund.Meta!$A:$A,Fund.Meta!$D:$D,"-",0,1))</f>
        <v>-</v>
      </c>
      <c r="F3001" s="303" t="str">
        <f>IF($D3001="","-",_xlfn.XLOOKUP($D3001,Fund.Meta!$A:$A,Fund.Meta!$E:$E,"-",0,1))</f>
        <v>-</v>
      </c>
      <c r="G3001" s="334"/>
      <c r="H3001" s="303" t="str">
        <f>IF($G3001="","-",_xlfn.XLOOKUP($G3001,Appr.Meta!$A:$A,Appr.Meta!$D:$D,"-",0,1))</f>
        <v>-</v>
      </c>
      <c r="I3001" s="302"/>
      <c r="J3001" s="303" t="str">
        <f>IF($I3001="","-",_xlfn.XLOOKUP($I3001,'CC.Meta'!$A:$A,'CC.Meta'!$D:$D,"-",0,1))</f>
        <v>-</v>
      </c>
      <c r="K3001" s="302"/>
      <c r="L3001" s="146" t="str">
        <f>IF($K3001="","-",_xlfn.XLOOKUP($K3001,Obj.Meta!$A:$A,Obj.Meta!$D:$D,"-",0,1))</f>
        <v>-</v>
      </c>
      <c r="M3001" s="300" t="str">
        <f>IF($K3001="","-",_xlfn.XLOOKUP($K3001,Obj.Meta!$A:$A,Obj.Meta!$F:$F,"-",0,1))</f>
        <v>-</v>
      </c>
      <c r="N3001" s="337" t="str">
        <f t="shared" si="93"/>
        <v>---</v>
      </c>
      <c r="O3001" s="333"/>
      <c r="P3001" s="54"/>
      <c r="Q3001" s="52"/>
      <c r="R3001" s="34"/>
      <c r="S3001" s="53"/>
      <c r="T3001" s="208"/>
      <c r="U3001" s="726"/>
      <c r="V3001" s="206"/>
      <c r="W3001" s="206"/>
      <c r="X3001" s="678"/>
      <c r="Y3001" s="34"/>
      <c r="Z3001" s="610"/>
      <c r="AA3001" s="608"/>
    </row>
    <row r="3002" spans="1:27">
      <c r="A3002" s="145" t="str">
        <f t="shared" si="92"/>
        <v>-</v>
      </c>
      <c r="B3002" s="146" t="str">
        <f>_xlfn.XLOOKUP($A3002,Dept.Meta!$A:$A,Dept.Meta!$F:$F,"-",0,1)</f>
        <v>-</v>
      </c>
      <c r="C3002" s="629" t="str">
        <f>_xlfn.XLOOKUP(_xlfn.CONCAT($G3002,"-",$I3002),Div.Meta!$H:$H,Div.Meta!$C:$C,"-",0,1)</f>
        <v>-</v>
      </c>
      <c r="D3002" s="302"/>
      <c r="E3002" s="146" t="str">
        <f>IF($D3002="","-",_xlfn.XLOOKUP($D3002,Fund.Meta!$A:$A,Fund.Meta!$D:$D,"-",0,1))</f>
        <v>-</v>
      </c>
      <c r="F3002" s="303" t="str">
        <f>IF($D3002="","-",_xlfn.XLOOKUP($D3002,Fund.Meta!$A:$A,Fund.Meta!$E:$E,"-",0,1))</f>
        <v>-</v>
      </c>
      <c r="G3002" s="334"/>
      <c r="H3002" s="303" t="str">
        <f>IF($G3002="","-",_xlfn.XLOOKUP($G3002,Appr.Meta!$A:$A,Appr.Meta!$D:$D,"-",0,1))</f>
        <v>-</v>
      </c>
      <c r="I3002" s="302"/>
      <c r="J3002" s="303" t="str">
        <f>IF($I3002="","-",_xlfn.XLOOKUP($I3002,'CC.Meta'!$A:$A,'CC.Meta'!$D:$D,"-",0,1))</f>
        <v>-</v>
      </c>
      <c r="K3002" s="302"/>
      <c r="L3002" s="146" t="str">
        <f>IF($K3002="","-",_xlfn.XLOOKUP($K3002,Obj.Meta!$A:$A,Obj.Meta!$D:$D,"-",0,1))</f>
        <v>-</v>
      </c>
      <c r="M3002" s="300" t="str">
        <f>IF($K3002="","-",_xlfn.XLOOKUP($K3002,Obj.Meta!$A:$A,Obj.Meta!$F:$F,"-",0,1))</f>
        <v>-</v>
      </c>
      <c r="N3002" s="337" t="str">
        <f t="shared" si="93"/>
        <v>---</v>
      </c>
      <c r="O3002" s="333"/>
      <c r="P3002" s="54"/>
      <c r="Q3002" s="52"/>
      <c r="R3002" s="34"/>
      <c r="S3002" s="53"/>
      <c r="T3002" s="208"/>
      <c r="U3002" s="726"/>
      <c r="V3002" s="206"/>
      <c r="W3002" s="206"/>
      <c r="X3002" s="678"/>
      <c r="Y3002" s="34"/>
      <c r="Z3002" s="610"/>
      <c r="AA3002" s="608"/>
    </row>
    <row r="3003" spans="1:27">
      <c r="A3003" s="145" t="str">
        <f t="shared" si="92"/>
        <v>-</v>
      </c>
      <c r="B3003" s="146" t="str">
        <f>_xlfn.XLOOKUP($A3003,Dept.Meta!$A:$A,Dept.Meta!$F:$F,"-",0,1)</f>
        <v>-</v>
      </c>
      <c r="C3003" s="629" t="str">
        <f>_xlfn.XLOOKUP(_xlfn.CONCAT($G3003,"-",$I3003),Div.Meta!$H:$H,Div.Meta!$C:$C,"-",0,1)</f>
        <v>-</v>
      </c>
      <c r="D3003" s="302"/>
      <c r="E3003" s="146" t="str">
        <f>IF($D3003="","-",_xlfn.XLOOKUP($D3003,Fund.Meta!$A:$A,Fund.Meta!$D:$D,"-",0,1))</f>
        <v>-</v>
      </c>
      <c r="F3003" s="303" t="str">
        <f>IF($D3003="","-",_xlfn.XLOOKUP($D3003,Fund.Meta!$A:$A,Fund.Meta!$E:$E,"-",0,1))</f>
        <v>-</v>
      </c>
      <c r="G3003" s="334"/>
      <c r="H3003" s="303" t="str">
        <f>IF($G3003="","-",_xlfn.XLOOKUP($G3003,Appr.Meta!$A:$A,Appr.Meta!$D:$D,"-",0,1))</f>
        <v>-</v>
      </c>
      <c r="I3003" s="302"/>
      <c r="J3003" s="303" t="str">
        <f>IF($I3003="","-",_xlfn.XLOOKUP($I3003,'CC.Meta'!$A:$A,'CC.Meta'!$D:$D,"-",0,1))</f>
        <v>-</v>
      </c>
      <c r="K3003" s="302"/>
      <c r="L3003" s="146" t="str">
        <f>IF($K3003="","-",_xlfn.XLOOKUP($K3003,Obj.Meta!$A:$A,Obj.Meta!$D:$D,"-",0,1))</f>
        <v>-</v>
      </c>
      <c r="M3003" s="300" t="str">
        <f>IF($K3003="","-",_xlfn.XLOOKUP($K3003,Obj.Meta!$A:$A,Obj.Meta!$F:$F,"-",0,1))</f>
        <v>-</v>
      </c>
      <c r="N3003" s="337" t="str">
        <f t="shared" si="93"/>
        <v>---</v>
      </c>
      <c r="O3003" s="333"/>
      <c r="P3003" s="54"/>
      <c r="Q3003" s="52"/>
      <c r="R3003" s="34"/>
      <c r="S3003" s="53"/>
      <c r="T3003" s="208"/>
      <c r="U3003" s="726"/>
      <c r="V3003" s="206"/>
      <c r="W3003" s="206"/>
      <c r="X3003" s="678"/>
      <c r="Y3003" s="34"/>
      <c r="Z3003" s="610"/>
      <c r="AA3003" s="608"/>
    </row>
    <row r="3004" spans="1:27">
      <c r="A3004" s="145" t="str">
        <f t="shared" si="92"/>
        <v>-</v>
      </c>
      <c r="B3004" s="146" t="str">
        <f>_xlfn.XLOOKUP($A3004,Dept.Meta!$A:$A,Dept.Meta!$F:$F,"-",0,1)</f>
        <v>-</v>
      </c>
      <c r="C3004" s="629" t="str">
        <f>_xlfn.XLOOKUP(_xlfn.CONCAT($G3004,"-",$I3004),Div.Meta!$H:$H,Div.Meta!$C:$C,"-",0,1)</f>
        <v>-</v>
      </c>
      <c r="D3004" s="302"/>
      <c r="E3004" s="146" t="str">
        <f>IF($D3004="","-",_xlfn.XLOOKUP($D3004,Fund.Meta!$A:$A,Fund.Meta!$D:$D,"-",0,1))</f>
        <v>-</v>
      </c>
      <c r="F3004" s="303" t="str">
        <f>IF($D3004="","-",_xlfn.XLOOKUP($D3004,Fund.Meta!$A:$A,Fund.Meta!$E:$E,"-",0,1))</f>
        <v>-</v>
      </c>
      <c r="G3004" s="334"/>
      <c r="H3004" s="303" t="str">
        <f>IF($G3004="","-",_xlfn.XLOOKUP($G3004,Appr.Meta!$A:$A,Appr.Meta!$D:$D,"-",0,1))</f>
        <v>-</v>
      </c>
      <c r="I3004" s="302"/>
      <c r="J3004" s="303" t="str">
        <f>IF($I3004="","-",_xlfn.XLOOKUP($I3004,'CC.Meta'!$A:$A,'CC.Meta'!$D:$D,"-",0,1))</f>
        <v>-</v>
      </c>
      <c r="K3004" s="302"/>
      <c r="L3004" s="146" t="str">
        <f>IF($K3004="","-",_xlfn.XLOOKUP($K3004,Obj.Meta!$A:$A,Obj.Meta!$D:$D,"-",0,1))</f>
        <v>-</v>
      </c>
      <c r="M3004" s="300" t="str">
        <f>IF($K3004="","-",_xlfn.XLOOKUP($K3004,Obj.Meta!$A:$A,Obj.Meta!$F:$F,"-",0,1))</f>
        <v>-</v>
      </c>
      <c r="N3004" s="337" t="str">
        <f t="shared" si="93"/>
        <v>---</v>
      </c>
      <c r="O3004" s="333"/>
      <c r="P3004" s="54"/>
      <c r="Q3004" s="52"/>
      <c r="R3004" s="34"/>
      <c r="S3004" s="53"/>
      <c r="T3004" s="208"/>
      <c r="U3004" s="726"/>
      <c r="V3004" s="206"/>
      <c r="W3004" s="206"/>
      <c r="X3004" s="678"/>
      <c r="Y3004" s="34"/>
      <c r="Z3004" s="610"/>
      <c r="AA3004" s="608"/>
    </row>
    <row r="3005" spans="1:27">
      <c r="A3005" s="145" t="str">
        <f t="shared" si="92"/>
        <v>-</v>
      </c>
      <c r="B3005" s="146" t="str">
        <f>_xlfn.XLOOKUP($A3005,Dept.Meta!$A:$A,Dept.Meta!$F:$F,"-",0,1)</f>
        <v>-</v>
      </c>
      <c r="C3005" s="629" t="str">
        <f>_xlfn.XLOOKUP(_xlfn.CONCAT($G3005,"-",$I3005),Div.Meta!$H:$H,Div.Meta!$C:$C,"-",0,1)</f>
        <v>-</v>
      </c>
      <c r="D3005" s="302"/>
      <c r="E3005" s="146" t="str">
        <f>IF($D3005="","-",_xlfn.XLOOKUP($D3005,Fund.Meta!$A:$A,Fund.Meta!$D:$D,"-",0,1))</f>
        <v>-</v>
      </c>
      <c r="F3005" s="303" t="str">
        <f>IF($D3005="","-",_xlfn.XLOOKUP($D3005,Fund.Meta!$A:$A,Fund.Meta!$E:$E,"-",0,1))</f>
        <v>-</v>
      </c>
      <c r="G3005" s="334"/>
      <c r="H3005" s="303" t="str">
        <f>IF($G3005="","-",_xlfn.XLOOKUP($G3005,Appr.Meta!$A:$A,Appr.Meta!$D:$D,"-",0,1))</f>
        <v>-</v>
      </c>
      <c r="I3005" s="302"/>
      <c r="J3005" s="303" t="str">
        <f>IF($I3005="","-",_xlfn.XLOOKUP($I3005,'CC.Meta'!$A:$A,'CC.Meta'!$D:$D,"-",0,1))</f>
        <v>-</v>
      </c>
      <c r="K3005" s="302"/>
      <c r="L3005" s="146" t="str">
        <f>IF($K3005="","-",_xlfn.XLOOKUP($K3005,Obj.Meta!$A:$A,Obj.Meta!$D:$D,"-",0,1))</f>
        <v>-</v>
      </c>
      <c r="M3005" s="300" t="str">
        <f>IF($K3005="","-",_xlfn.XLOOKUP($K3005,Obj.Meta!$A:$A,Obj.Meta!$F:$F,"-",0,1))</f>
        <v>-</v>
      </c>
      <c r="N3005" s="337" t="str">
        <f t="shared" si="93"/>
        <v>---</v>
      </c>
      <c r="O3005" s="333"/>
      <c r="P3005" s="54"/>
      <c r="Q3005" s="52"/>
      <c r="R3005" s="34"/>
      <c r="S3005" s="53"/>
      <c r="T3005" s="208"/>
      <c r="U3005" s="726"/>
      <c r="V3005" s="206"/>
      <c r="W3005" s="206"/>
      <c r="X3005" s="678"/>
      <c r="Y3005" s="34"/>
      <c r="Z3005" s="610"/>
      <c r="AA3005" s="608"/>
    </row>
    <row r="3006" spans="1:27">
      <c r="A3006" s="145" t="str">
        <f t="shared" si="92"/>
        <v>-</v>
      </c>
      <c r="B3006" s="146" t="str">
        <f>_xlfn.XLOOKUP($A3006,Dept.Meta!$A:$A,Dept.Meta!$F:$F,"-",0,1)</f>
        <v>-</v>
      </c>
      <c r="C3006" s="629" t="str">
        <f>_xlfn.XLOOKUP(_xlfn.CONCAT($G3006,"-",$I3006),Div.Meta!$H:$H,Div.Meta!$C:$C,"-",0,1)</f>
        <v>-</v>
      </c>
      <c r="D3006" s="302"/>
      <c r="E3006" s="146" t="str">
        <f>IF($D3006="","-",_xlfn.XLOOKUP($D3006,Fund.Meta!$A:$A,Fund.Meta!$D:$D,"-",0,1))</f>
        <v>-</v>
      </c>
      <c r="F3006" s="303" t="str">
        <f>IF($D3006="","-",_xlfn.XLOOKUP($D3006,Fund.Meta!$A:$A,Fund.Meta!$E:$E,"-",0,1))</f>
        <v>-</v>
      </c>
      <c r="G3006" s="334"/>
      <c r="H3006" s="303" t="str">
        <f>IF($G3006="","-",_xlfn.XLOOKUP($G3006,Appr.Meta!$A:$A,Appr.Meta!$D:$D,"-",0,1))</f>
        <v>-</v>
      </c>
      <c r="I3006" s="302"/>
      <c r="J3006" s="303" t="str">
        <f>IF($I3006="","-",_xlfn.XLOOKUP($I3006,'CC.Meta'!$A:$A,'CC.Meta'!$D:$D,"-",0,1))</f>
        <v>-</v>
      </c>
      <c r="K3006" s="302"/>
      <c r="L3006" s="146" t="str">
        <f>IF($K3006="","-",_xlfn.XLOOKUP($K3006,Obj.Meta!$A:$A,Obj.Meta!$D:$D,"-",0,1))</f>
        <v>-</v>
      </c>
      <c r="M3006" s="300" t="str">
        <f>IF($K3006="","-",_xlfn.XLOOKUP($K3006,Obj.Meta!$A:$A,Obj.Meta!$F:$F,"-",0,1))</f>
        <v>-</v>
      </c>
      <c r="N3006" s="337" t="str">
        <f t="shared" si="93"/>
        <v>---</v>
      </c>
      <c r="O3006" s="333"/>
      <c r="P3006" s="54"/>
      <c r="Q3006" s="52"/>
      <c r="R3006" s="34"/>
      <c r="S3006" s="53"/>
      <c r="T3006" s="208"/>
      <c r="U3006" s="726"/>
      <c r="V3006" s="206"/>
      <c r="W3006" s="206"/>
      <c r="X3006" s="678"/>
      <c r="Y3006" s="34"/>
      <c r="Z3006" s="610"/>
      <c r="AA3006" s="608"/>
    </row>
    <row r="3007" spans="1:27">
      <c r="A3007" s="145" t="str">
        <f t="shared" si="92"/>
        <v>-</v>
      </c>
      <c r="B3007" s="146" t="str">
        <f>_xlfn.XLOOKUP($A3007,Dept.Meta!$A:$A,Dept.Meta!$F:$F,"-",0,1)</f>
        <v>-</v>
      </c>
      <c r="C3007" s="629" t="str">
        <f>_xlfn.XLOOKUP(_xlfn.CONCAT($G3007,"-",$I3007),Div.Meta!$H:$H,Div.Meta!$C:$C,"-",0,1)</f>
        <v>-</v>
      </c>
      <c r="D3007" s="302"/>
      <c r="E3007" s="146" t="str">
        <f>IF($D3007="","-",_xlfn.XLOOKUP($D3007,Fund.Meta!$A:$A,Fund.Meta!$D:$D,"-",0,1))</f>
        <v>-</v>
      </c>
      <c r="F3007" s="303" t="str">
        <f>IF($D3007="","-",_xlfn.XLOOKUP($D3007,Fund.Meta!$A:$A,Fund.Meta!$E:$E,"-",0,1))</f>
        <v>-</v>
      </c>
      <c r="G3007" s="334"/>
      <c r="H3007" s="303" t="str">
        <f>IF($G3007="","-",_xlfn.XLOOKUP($G3007,Appr.Meta!$A:$A,Appr.Meta!$D:$D,"-",0,1))</f>
        <v>-</v>
      </c>
      <c r="I3007" s="302"/>
      <c r="J3007" s="303" t="str">
        <f>IF($I3007="","-",_xlfn.XLOOKUP($I3007,'CC.Meta'!$A:$A,'CC.Meta'!$D:$D,"-",0,1))</f>
        <v>-</v>
      </c>
      <c r="K3007" s="302"/>
      <c r="L3007" s="146" t="str">
        <f>IF($K3007="","-",_xlfn.XLOOKUP($K3007,Obj.Meta!$A:$A,Obj.Meta!$D:$D,"-",0,1))</f>
        <v>-</v>
      </c>
      <c r="M3007" s="300" t="str">
        <f>IF($K3007="","-",_xlfn.XLOOKUP($K3007,Obj.Meta!$A:$A,Obj.Meta!$F:$F,"-",0,1))</f>
        <v>-</v>
      </c>
      <c r="N3007" s="337" t="str">
        <f t="shared" si="93"/>
        <v>---</v>
      </c>
      <c r="O3007" s="333"/>
      <c r="P3007" s="54"/>
      <c r="Q3007" s="52"/>
      <c r="R3007" s="34"/>
      <c r="S3007" s="53"/>
      <c r="T3007" s="208"/>
      <c r="U3007" s="726"/>
      <c r="V3007" s="206"/>
      <c r="W3007" s="206"/>
      <c r="X3007" s="678"/>
      <c r="Y3007" s="34"/>
      <c r="Z3007" s="610"/>
      <c r="AA3007" s="608"/>
    </row>
    <row r="3008" spans="1:27">
      <c r="A3008" s="145" t="str">
        <f t="shared" si="92"/>
        <v>-</v>
      </c>
      <c r="B3008" s="146" t="str">
        <f>_xlfn.XLOOKUP($A3008,Dept.Meta!$A:$A,Dept.Meta!$F:$F,"-",0,1)</f>
        <v>-</v>
      </c>
      <c r="C3008" s="629" t="str">
        <f>_xlfn.XLOOKUP(_xlfn.CONCAT($G3008,"-",$I3008),Div.Meta!$H:$H,Div.Meta!$C:$C,"-",0,1)</f>
        <v>-</v>
      </c>
      <c r="D3008" s="302"/>
      <c r="E3008" s="146" t="str">
        <f>IF($D3008="","-",_xlfn.XLOOKUP($D3008,Fund.Meta!$A:$A,Fund.Meta!$D:$D,"-",0,1))</f>
        <v>-</v>
      </c>
      <c r="F3008" s="303" t="str">
        <f>IF($D3008="","-",_xlfn.XLOOKUP($D3008,Fund.Meta!$A:$A,Fund.Meta!$E:$E,"-",0,1))</f>
        <v>-</v>
      </c>
      <c r="G3008" s="334"/>
      <c r="H3008" s="303" t="str">
        <f>IF($G3008="","-",_xlfn.XLOOKUP($G3008,Appr.Meta!$A:$A,Appr.Meta!$D:$D,"-",0,1))</f>
        <v>-</v>
      </c>
      <c r="I3008" s="302"/>
      <c r="J3008" s="303" t="str">
        <f>IF($I3008="","-",_xlfn.XLOOKUP($I3008,'CC.Meta'!$A:$A,'CC.Meta'!$D:$D,"-",0,1))</f>
        <v>-</v>
      </c>
      <c r="K3008" s="302"/>
      <c r="L3008" s="146" t="str">
        <f>IF($K3008="","-",_xlfn.XLOOKUP($K3008,Obj.Meta!$A:$A,Obj.Meta!$D:$D,"-",0,1))</f>
        <v>-</v>
      </c>
      <c r="M3008" s="300" t="str">
        <f>IF($K3008="","-",_xlfn.XLOOKUP($K3008,Obj.Meta!$A:$A,Obj.Meta!$F:$F,"-",0,1))</f>
        <v>-</v>
      </c>
      <c r="N3008" s="337" t="str">
        <f t="shared" si="93"/>
        <v>---</v>
      </c>
      <c r="O3008" s="333"/>
      <c r="P3008" s="54"/>
      <c r="Q3008" s="52"/>
      <c r="R3008" s="34"/>
      <c r="S3008" s="53"/>
      <c r="T3008" s="208"/>
      <c r="U3008" s="726"/>
      <c r="V3008" s="206"/>
      <c r="W3008" s="206"/>
      <c r="X3008" s="678"/>
      <c r="Y3008" s="34"/>
      <c r="Z3008" s="610"/>
      <c r="AA3008" s="608"/>
    </row>
    <row r="3009" spans="1:27">
      <c r="A3009" s="145" t="str">
        <f t="shared" si="92"/>
        <v>-</v>
      </c>
      <c r="B3009" s="146" t="str">
        <f>_xlfn.XLOOKUP($A3009,Dept.Meta!$A:$A,Dept.Meta!$F:$F,"-",0,1)</f>
        <v>-</v>
      </c>
      <c r="C3009" s="629" t="str">
        <f>_xlfn.XLOOKUP(_xlfn.CONCAT($G3009,"-",$I3009),Div.Meta!$H:$H,Div.Meta!$C:$C,"-",0,1)</f>
        <v>-</v>
      </c>
      <c r="D3009" s="302"/>
      <c r="E3009" s="146" t="str">
        <f>IF($D3009="","-",_xlfn.XLOOKUP($D3009,Fund.Meta!$A:$A,Fund.Meta!$D:$D,"-",0,1))</f>
        <v>-</v>
      </c>
      <c r="F3009" s="303" t="str">
        <f>IF($D3009="","-",_xlfn.XLOOKUP($D3009,Fund.Meta!$A:$A,Fund.Meta!$E:$E,"-",0,1))</f>
        <v>-</v>
      </c>
      <c r="G3009" s="334"/>
      <c r="H3009" s="303" t="str">
        <f>IF($G3009="","-",_xlfn.XLOOKUP($G3009,Appr.Meta!$A:$A,Appr.Meta!$D:$D,"-",0,1))</f>
        <v>-</v>
      </c>
      <c r="I3009" s="302"/>
      <c r="J3009" s="303" t="str">
        <f>IF($I3009="","-",_xlfn.XLOOKUP($I3009,'CC.Meta'!$A:$A,'CC.Meta'!$D:$D,"-",0,1))</f>
        <v>-</v>
      </c>
      <c r="K3009" s="302"/>
      <c r="L3009" s="146" t="str">
        <f>IF($K3009="","-",_xlfn.XLOOKUP($K3009,Obj.Meta!$A:$A,Obj.Meta!$D:$D,"-",0,1))</f>
        <v>-</v>
      </c>
      <c r="M3009" s="300" t="str">
        <f>IF($K3009="","-",_xlfn.XLOOKUP($K3009,Obj.Meta!$A:$A,Obj.Meta!$F:$F,"-",0,1))</f>
        <v>-</v>
      </c>
      <c r="N3009" s="337" t="str">
        <f t="shared" si="93"/>
        <v>---</v>
      </c>
      <c r="O3009" s="333"/>
      <c r="P3009" s="54"/>
      <c r="Q3009" s="52"/>
      <c r="R3009" s="34"/>
      <c r="S3009" s="53"/>
      <c r="T3009" s="208"/>
      <c r="U3009" s="726"/>
      <c r="V3009" s="206"/>
      <c r="W3009" s="206"/>
      <c r="X3009" s="678"/>
      <c r="Y3009" s="34"/>
      <c r="Z3009" s="610"/>
      <c r="AA3009" s="608"/>
    </row>
    <row r="3010" spans="1:27">
      <c r="A3010" s="145" t="str">
        <f t="shared" si="92"/>
        <v>-</v>
      </c>
      <c r="B3010" s="146" t="str">
        <f>_xlfn.XLOOKUP($A3010,Dept.Meta!$A:$A,Dept.Meta!$F:$F,"-",0,1)</f>
        <v>-</v>
      </c>
      <c r="C3010" s="629" t="str">
        <f>_xlfn.XLOOKUP(_xlfn.CONCAT($G3010,"-",$I3010),Div.Meta!$H:$H,Div.Meta!$C:$C,"-",0,1)</f>
        <v>-</v>
      </c>
      <c r="D3010" s="302"/>
      <c r="E3010" s="146" t="str">
        <f>IF($D3010="","-",_xlfn.XLOOKUP($D3010,Fund.Meta!$A:$A,Fund.Meta!$D:$D,"-",0,1))</f>
        <v>-</v>
      </c>
      <c r="F3010" s="303" t="str">
        <f>IF($D3010="","-",_xlfn.XLOOKUP($D3010,Fund.Meta!$A:$A,Fund.Meta!$E:$E,"-",0,1))</f>
        <v>-</v>
      </c>
      <c r="G3010" s="334"/>
      <c r="H3010" s="303" t="str">
        <f>IF($G3010="","-",_xlfn.XLOOKUP($G3010,Appr.Meta!$A:$A,Appr.Meta!$D:$D,"-",0,1))</f>
        <v>-</v>
      </c>
      <c r="I3010" s="302"/>
      <c r="J3010" s="303" t="str">
        <f>IF($I3010="","-",_xlfn.XLOOKUP($I3010,'CC.Meta'!$A:$A,'CC.Meta'!$D:$D,"-",0,1))</f>
        <v>-</v>
      </c>
      <c r="K3010" s="302"/>
      <c r="L3010" s="146" t="str">
        <f>IF($K3010="","-",_xlfn.XLOOKUP($K3010,Obj.Meta!$A:$A,Obj.Meta!$D:$D,"-",0,1))</f>
        <v>-</v>
      </c>
      <c r="M3010" s="300" t="str">
        <f>IF($K3010="","-",_xlfn.XLOOKUP($K3010,Obj.Meta!$A:$A,Obj.Meta!$F:$F,"-",0,1))</f>
        <v>-</v>
      </c>
      <c r="N3010" s="337" t="str">
        <f t="shared" si="93"/>
        <v>---</v>
      </c>
      <c r="O3010" s="333"/>
      <c r="P3010" s="54"/>
      <c r="Q3010" s="52"/>
      <c r="R3010" s="34"/>
      <c r="S3010" s="53"/>
      <c r="T3010" s="208"/>
      <c r="U3010" s="726"/>
      <c r="V3010" s="206"/>
      <c r="W3010" s="206"/>
      <c r="X3010" s="678"/>
      <c r="Y3010" s="34"/>
      <c r="Z3010" s="610"/>
      <c r="AA3010" s="608"/>
    </row>
    <row r="3011" spans="1:27">
      <c r="A3011" s="145" t="str">
        <f t="shared" si="92"/>
        <v>-</v>
      </c>
      <c r="B3011" s="146" t="str">
        <f>_xlfn.XLOOKUP($A3011,Dept.Meta!$A:$A,Dept.Meta!$F:$F,"-",0,1)</f>
        <v>-</v>
      </c>
      <c r="C3011" s="629" t="str">
        <f>_xlfn.XLOOKUP(_xlfn.CONCAT($G3011,"-",$I3011),Div.Meta!$H:$H,Div.Meta!$C:$C,"-",0,1)</f>
        <v>-</v>
      </c>
      <c r="D3011" s="302"/>
      <c r="E3011" s="146" t="str">
        <f>IF($D3011="","-",_xlfn.XLOOKUP($D3011,Fund.Meta!$A:$A,Fund.Meta!$D:$D,"-",0,1))</f>
        <v>-</v>
      </c>
      <c r="F3011" s="303" t="str">
        <f>IF($D3011="","-",_xlfn.XLOOKUP($D3011,Fund.Meta!$A:$A,Fund.Meta!$E:$E,"-",0,1))</f>
        <v>-</v>
      </c>
      <c r="G3011" s="334"/>
      <c r="H3011" s="303" t="str">
        <f>IF($G3011="","-",_xlfn.XLOOKUP($G3011,Appr.Meta!$A:$A,Appr.Meta!$D:$D,"-",0,1))</f>
        <v>-</v>
      </c>
      <c r="I3011" s="302"/>
      <c r="J3011" s="303" t="str">
        <f>IF($I3011="","-",_xlfn.XLOOKUP($I3011,'CC.Meta'!$A:$A,'CC.Meta'!$D:$D,"-",0,1))</f>
        <v>-</v>
      </c>
      <c r="K3011" s="302"/>
      <c r="L3011" s="146" t="str">
        <f>IF($K3011="","-",_xlfn.XLOOKUP($K3011,Obj.Meta!$A:$A,Obj.Meta!$D:$D,"-",0,1))</f>
        <v>-</v>
      </c>
      <c r="M3011" s="300" t="str">
        <f>IF($K3011="","-",_xlfn.XLOOKUP($K3011,Obj.Meta!$A:$A,Obj.Meta!$F:$F,"-",0,1))</f>
        <v>-</v>
      </c>
      <c r="N3011" s="337" t="str">
        <f t="shared" si="93"/>
        <v>---</v>
      </c>
      <c r="O3011" s="333"/>
      <c r="P3011" s="54"/>
      <c r="Q3011" s="52"/>
      <c r="R3011" s="34"/>
      <c r="S3011" s="53"/>
      <c r="T3011" s="208"/>
      <c r="U3011" s="726"/>
      <c r="V3011" s="206"/>
      <c r="W3011" s="206"/>
      <c r="X3011" s="678"/>
      <c r="Y3011" s="34"/>
      <c r="Z3011" s="610"/>
      <c r="AA3011" s="608"/>
    </row>
    <row r="3012" spans="1:27">
      <c r="A3012" s="145" t="str">
        <f t="shared" si="92"/>
        <v>-</v>
      </c>
      <c r="B3012" s="146" t="str">
        <f>_xlfn.XLOOKUP($A3012,Dept.Meta!$A:$A,Dept.Meta!$F:$F,"-",0,1)</f>
        <v>-</v>
      </c>
      <c r="C3012" s="629" t="str">
        <f>_xlfn.XLOOKUP(_xlfn.CONCAT($G3012,"-",$I3012),Div.Meta!$H:$H,Div.Meta!$C:$C,"-",0,1)</f>
        <v>-</v>
      </c>
      <c r="D3012" s="302"/>
      <c r="E3012" s="146" t="str">
        <f>IF($D3012="","-",_xlfn.XLOOKUP($D3012,Fund.Meta!$A:$A,Fund.Meta!$D:$D,"-",0,1))</f>
        <v>-</v>
      </c>
      <c r="F3012" s="303" t="str">
        <f>IF($D3012="","-",_xlfn.XLOOKUP($D3012,Fund.Meta!$A:$A,Fund.Meta!$E:$E,"-",0,1))</f>
        <v>-</v>
      </c>
      <c r="G3012" s="334"/>
      <c r="H3012" s="303" t="str">
        <f>IF($G3012="","-",_xlfn.XLOOKUP($G3012,Appr.Meta!$A:$A,Appr.Meta!$D:$D,"-",0,1))</f>
        <v>-</v>
      </c>
      <c r="I3012" s="302"/>
      <c r="J3012" s="303" t="str">
        <f>IF($I3012="","-",_xlfn.XLOOKUP($I3012,'CC.Meta'!$A:$A,'CC.Meta'!$D:$D,"-",0,1))</f>
        <v>-</v>
      </c>
      <c r="K3012" s="302"/>
      <c r="L3012" s="146" t="str">
        <f>IF($K3012="","-",_xlfn.XLOOKUP($K3012,Obj.Meta!$A:$A,Obj.Meta!$D:$D,"-",0,1))</f>
        <v>-</v>
      </c>
      <c r="M3012" s="300" t="str">
        <f>IF($K3012="","-",_xlfn.XLOOKUP($K3012,Obj.Meta!$A:$A,Obj.Meta!$F:$F,"-",0,1))</f>
        <v>-</v>
      </c>
      <c r="N3012" s="337" t="str">
        <f t="shared" si="93"/>
        <v>---</v>
      </c>
      <c r="O3012" s="333"/>
      <c r="P3012" s="54"/>
      <c r="Q3012" s="52"/>
      <c r="R3012" s="34"/>
      <c r="S3012" s="53"/>
      <c r="T3012" s="208"/>
      <c r="U3012" s="726"/>
      <c r="V3012" s="206"/>
      <c r="W3012" s="206"/>
      <c r="X3012" s="678"/>
      <c r="Y3012" s="34"/>
      <c r="Z3012" s="610"/>
      <c r="AA3012" s="608"/>
    </row>
    <row r="3013" spans="1:27">
      <c r="A3013" s="145" t="str">
        <f t="shared" si="92"/>
        <v>-</v>
      </c>
      <c r="B3013" s="146" t="str">
        <f>_xlfn.XLOOKUP($A3013,Dept.Meta!$A:$A,Dept.Meta!$F:$F,"-",0,1)</f>
        <v>-</v>
      </c>
      <c r="C3013" s="629" t="str">
        <f>_xlfn.XLOOKUP(_xlfn.CONCAT($G3013,"-",$I3013),Div.Meta!$H:$H,Div.Meta!$C:$C,"-",0,1)</f>
        <v>-</v>
      </c>
      <c r="D3013" s="302"/>
      <c r="E3013" s="146" t="str">
        <f>IF($D3013="","-",_xlfn.XLOOKUP($D3013,Fund.Meta!$A:$A,Fund.Meta!$D:$D,"-",0,1))</f>
        <v>-</v>
      </c>
      <c r="F3013" s="303" t="str">
        <f>IF($D3013="","-",_xlfn.XLOOKUP($D3013,Fund.Meta!$A:$A,Fund.Meta!$E:$E,"-",0,1))</f>
        <v>-</v>
      </c>
      <c r="G3013" s="334"/>
      <c r="H3013" s="303" t="str">
        <f>IF($G3013="","-",_xlfn.XLOOKUP($G3013,Appr.Meta!$A:$A,Appr.Meta!$D:$D,"-",0,1))</f>
        <v>-</v>
      </c>
      <c r="I3013" s="302"/>
      <c r="J3013" s="303" t="str">
        <f>IF($I3013="","-",_xlfn.XLOOKUP($I3013,'CC.Meta'!$A:$A,'CC.Meta'!$D:$D,"-",0,1))</f>
        <v>-</v>
      </c>
      <c r="K3013" s="302"/>
      <c r="L3013" s="146" t="str">
        <f>IF($K3013="","-",_xlfn.XLOOKUP($K3013,Obj.Meta!$A:$A,Obj.Meta!$D:$D,"-",0,1))</f>
        <v>-</v>
      </c>
      <c r="M3013" s="300" t="str">
        <f>IF($K3013="","-",_xlfn.XLOOKUP($K3013,Obj.Meta!$A:$A,Obj.Meta!$F:$F,"-",0,1))</f>
        <v>-</v>
      </c>
      <c r="N3013" s="337" t="str">
        <f t="shared" si="93"/>
        <v>---</v>
      </c>
      <c r="O3013" s="333"/>
      <c r="P3013" s="54"/>
      <c r="Q3013" s="52"/>
      <c r="R3013" s="34"/>
      <c r="S3013" s="53"/>
      <c r="T3013" s="208"/>
      <c r="U3013" s="726"/>
      <c r="V3013" s="206"/>
      <c r="W3013" s="206"/>
      <c r="X3013" s="678"/>
      <c r="Y3013" s="34"/>
      <c r="Z3013" s="610"/>
      <c r="AA3013" s="608"/>
    </row>
    <row r="3014" spans="1:27">
      <c r="A3014" s="145" t="str">
        <f t="shared" si="92"/>
        <v>-</v>
      </c>
      <c r="B3014" s="146" t="str">
        <f>_xlfn.XLOOKUP($A3014,Dept.Meta!$A:$A,Dept.Meta!$F:$F,"-",0,1)</f>
        <v>-</v>
      </c>
      <c r="C3014" s="629" t="str">
        <f>_xlfn.XLOOKUP(_xlfn.CONCAT($G3014,"-",$I3014),Div.Meta!$H:$H,Div.Meta!$C:$C,"-",0,1)</f>
        <v>-</v>
      </c>
      <c r="D3014" s="302"/>
      <c r="E3014" s="146" t="str">
        <f>IF($D3014="","-",_xlfn.XLOOKUP($D3014,Fund.Meta!$A:$A,Fund.Meta!$D:$D,"-",0,1))</f>
        <v>-</v>
      </c>
      <c r="F3014" s="303" t="str">
        <f>IF($D3014="","-",_xlfn.XLOOKUP($D3014,Fund.Meta!$A:$A,Fund.Meta!$E:$E,"-",0,1))</f>
        <v>-</v>
      </c>
      <c r="G3014" s="334"/>
      <c r="H3014" s="303" t="str">
        <f>IF($G3014="","-",_xlfn.XLOOKUP($G3014,Appr.Meta!$A:$A,Appr.Meta!$D:$D,"-",0,1))</f>
        <v>-</v>
      </c>
      <c r="I3014" s="302"/>
      <c r="J3014" s="303" t="str">
        <f>IF($I3014="","-",_xlfn.XLOOKUP($I3014,'CC.Meta'!$A:$A,'CC.Meta'!$D:$D,"-",0,1))</f>
        <v>-</v>
      </c>
      <c r="K3014" s="302"/>
      <c r="L3014" s="146" t="str">
        <f>IF($K3014="","-",_xlfn.XLOOKUP($K3014,Obj.Meta!$A:$A,Obj.Meta!$D:$D,"-",0,1))</f>
        <v>-</v>
      </c>
      <c r="M3014" s="300" t="str">
        <f>IF($K3014="","-",_xlfn.XLOOKUP($K3014,Obj.Meta!$A:$A,Obj.Meta!$F:$F,"-",0,1))</f>
        <v>-</v>
      </c>
      <c r="N3014" s="337" t="str">
        <f t="shared" si="93"/>
        <v>---</v>
      </c>
      <c r="O3014" s="333"/>
      <c r="P3014" s="54"/>
      <c r="Q3014" s="52"/>
      <c r="R3014" s="34"/>
      <c r="S3014" s="53"/>
      <c r="T3014" s="208"/>
      <c r="U3014" s="726"/>
      <c r="V3014" s="206"/>
      <c r="W3014" s="206"/>
      <c r="X3014" s="678"/>
      <c r="Y3014" s="34"/>
      <c r="Z3014" s="610"/>
      <c r="AA3014" s="608"/>
    </row>
    <row r="3015" spans="1:27">
      <c r="A3015" s="145" t="str">
        <f t="shared" si="92"/>
        <v>-</v>
      </c>
      <c r="B3015" s="146" t="str">
        <f>_xlfn.XLOOKUP($A3015,Dept.Meta!$A:$A,Dept.Meta!$F:$F,"-",0,1)</f>
        <v>-</v>
      </c>
      <c r="C3015" s="629" t="str">
        <f>_xlfn.XLOOKUP(_xlfn.CONCAT($G3015,"-",$I3015),Div.Meta!$H:$H,Div.Meta!$C:$C,"-",0,1)</f>
        <v>-</v>
      </c>
      <c r="D3015" s="302"/>
      <c r="E3015" s="146" t="str">
        <f>IF($D3015="","-",_xlfn.XLOOKUP($D3015,Fund.Meta!$A:$A,Fund.Meta!$D:$D,"-",0,1))</f>
        <v>-</v>
      </c>
      <c r="F3015" s="303" t="str">
        <f>IF($D3015="","-",_xlfn.XLOOKUP($D3015,Fund.Meta!$A:$A,Fund.Meta!$E:$E,"-",0,1))</f>
        <v>-</v>
      </c>
      <c r="G3015" s="334"/>
      <c r="H3015" s="303" t="str">
        <f>IF($G3015="","-",_xlfn.XLOOKUP($G3015,Appr.Meta!$A:$A,Appr.Meta!$D:$D,"-",0,1))</f>
        <v>-</v>
      </c>
      <c r="I3015" s="302"/>
      <c r="J3015" s="303" t="str">
        <f>IF($I3015="","-",_xlfn.XLOOKUP($I3015,'CC.Meta'!$A:$A,'CC.Meta'!$D:$D,"-",0,1))</f>
        <v>-</v>
      </c>
      <c r="K3015" s="302"/>
      <c r="L3015" s="146" t="str">
        <f>IF($K3015="","-",_xlfn.XLOOKUP($K3015,Obj.Meta!$A:$A,Obj.Meta!$D:$D,"-",0,1))</f>
        <v>-</v>
      </c>
      <c r="M3015" s="300" t="str">
        <f>IF($K3015="","-",_xlfn.XLOOKUP($K3015,Obj.Meta!$A:$A,Obj.Meta!$F:$F,"-",0,1))</f>
        <v>-</v>
      </c>
      <c r="N3015" s="337" t="str">
        <f t="shared" si="93"/>
        <v>---</v>
      </c>
      <c r="O3015" s="333"/>
      <c r="P3015" s="54"/>
      <c r="Q3015" s="52"/>
      <c r="R3015" s="34"/>
      <c r="S3015" s="53"/>
      <c r="T3015" s="208"/>
      <c r="U3015" s="726"/>
      <c r="V3015" s="206"/>
      <c r="W3015" s="206"/>
      <c r="X3015" s="678"/>
      <c r="Y3015" s="34"/>
      <c r="Z3015" s="610"/>
      <c r="AA3015" s="608"/>
    </row>
    <row r="3016" spans="1:27">
      <c r="A3016" s="145" t="str">
        <f t="shared" si="92"/>
        <v>-</v>
      </c>
      <c r="B3016" s="146" t="str">
        <f>_xlfn.XLOOKUP($A3016,Dept.Meta!$A:$A,Dept.Meta!$F:$F,"-",0,1)</f>
        <v>-</v>
      </c>
      <c r="C3016" s="629" t="str">
        <f>_xlfn.XLOOKUP(_xlfn.CONCAT($G3016,"-",$I3016),Div.Meta!$H:$H,Div.Meta!$C:$C,"-",0,1)</f>
        <v>-</v>
      </c>
      <c r="D3016" s="302"/>
      <c r="E3016" s="146" t="str">
        <f>IF($D3016="","-",_xlfn.XLOOKUP($D3016,Fund.Meta!$A:$A,Fund.Meta!$D:$D,"-",0,1))</f>
        <v>-</v>
      </c>
      <c r="F3016" s="303" t="str">
        <f>IF($D3016="","-",_xlfn.XLOOKUP($D3016,Fund.Meta!$A:$A,Fund.Meta!$E:$E,"-",0,1))</f>
        <v>-</v>
      </c>
      <c r="G3016" s="334"/>
      <c r="H3016" s="303" t="str">
        <f>IF($G3016="","-",_xlfn.XLOOKUP($G3016,Appr.Meta!$A:$A,Appr.Meta!$D:$D,"-",0,1))</f>
        <v>-</v>
      </c>
      <c r="I3016" s="302"/>
      <c r="J3016" s="303" t="str">
        <f>IF($I3016="","-",_xlfn.XLOOKUP($I3016,'CC.Meta'!$A:$A,'CC.Meta'!$D:$D,"-",0,1))</f>
        <v>-</v>
      </c>
      <c r="K3016" s="302"/>
      <c r="L3016" s="146" t="str">
        <f>IF($K3016="","-",_xlfn.XLOOKUP($K3016,Obj.Meta!$A:$A,Obj.Meta!$D:$D,"-",0,1))</f>
        <v>-</v>
      </c>
      <c r="M3016" s="300" t="str">
        <f>IF($K3016="","-",_xlfn.XLOOKUP($K3016,Obj.Meta!$A:$A,Obj.Meta!$F:$F,"-",0,1))</f>
        <v>-</v>
      </c>
      <c r="N3016" s="337" t="str">
        <f t="shared" si="93"/>
        <v>---</v>
      </c>
      <c r="O3016" s="333"/>
      <c r="P3016" s="54"/>
      <c r="Q3016" s="52"/>
      <c r="R3016" s="34"/>
      <c r="S3016" s="53"/>
      <c r="T3016" s="208"/>
      <c r="U3016" s="726"/>
      <c r="V3016" s="206"/>
      <c r="W3016" s="206"/>
      <c r="X3016" s="678"/>
      <c r="Y3016" s="34"/>
      <c r="Z3016" s="610"/>
      <c r="AA3016" s="608"/>
    </row>
    <row r="3017" spans="1:27">
      <c r="A3017" s="145" t="str">
        <f t="shared" si="92"/>
        <v>-</v>
      </c>
      <c r="B3017" s="146" t="str">
        <f>_xlfn.XLOOKUP($A3017,Dept.Meta!$A:$A,Dept.Meta!$F:$F,"-",0,1)</f>
        <v>-</v>
      </c>
      <c r="C3017" s="629" t="str">
        <f>_xlfn.XLOOKUP(_xlfn.CONCAT($G3017,"-",$I3017),Div.Meta!$H:$H,Div.Meta!$C:$C,"-",0,1)</f>
        <v>-</v>
      </c>
      <c r="D3017" s="302"/>
      <c r="E3017" s="146" t="str">
        <f>IF($D3017="","-",_xlfn.XLOOKUP($D3017,Fund.Meta!$A:$A,Fund.Meta!$D:$D,"-",0,1))</f>
        <v>-</v>
      </c>
      <c r="F3017" s="303" t="str">
        <f>IF($D3017="","-",_xlfn.XLOOKUP($D3017,Fund.Meta!$A:$A,Fund.Meta!$E:$E,"-",0,1))</f>
        <v>-</v>
      </c>
      <c r="G3017" s="334"/>
      <c r="H3017" s="303" t="str">
        <f>IF($G3017="","-",_xlfn.XLOOKUP($G3017,Appr.Meta!$A:$A,Appr.Meta!$D:$D,"-",0,1))</f>
        <v>-</v>
      </c>
      <c r="I3017" s="302"/>
      <c r="J3017" s="303" t="str">
        <f>IF($I3017="","-",_xlfn.XLOOKUP($I3017,'CC.Meta'!$A:$A,'CC.Meta'!$D:$D,"-",0,1))</f>
        <v>-</v>
      </c>
      <c r="K3017" s="302"/>
      <c r="L3017" s="146" t="str">
        <f>IF($K3017="","-",_xlfn.XLOOKUP($K3017,Obj.Meta!$A:$A,Obj.Meta!$D:$D,"-",0,1))</f>
        <v>-</v>
      </c>
      <c r="M3017" s="300" t="str">
        <f>IF($K3017="","-",_xlfn.XLOOKUP($K3017,Obj.Meta!$A:$A,Obj.Meta!$F:$F,"-",0,1))</f>
        <v>-</v>
      </c>
      <c r="N3017" s="337" t="str">
        <f t="shared" si="93"/>
        <v>---</v>
      </c>
      <c r="O3017" s="333"/>
      <c r="P3017" s="54"/>
      <c r="Q3017" s="52"/>
      <c r="R3017" s="34"/>
      <c r="S3017" s="53"/>
      <c r="T3017" s="208"/>
      <c r="U3017" s="726"/>
      <c r="V3017" s="206"/>
      <c r="W3017" s="206"/>
      <c r="X3017" s="678"/>
      <c r="Y3017" s="34"/>
      <c r="Z3017" s="610"/>
      <c r="AA3017" s="608"/>
    </row>
    <row r="3018" spans="1:27">
      <c r="A3018" s="145" t="str">
        <f t="shared" si="92"/>
        <v>-</v>
      </c>
      <c r="B3018" s="146" t="str">
        <f>_xlfn.XLOOKUP($A3018,Dept.Meta!$A:$A,Dept.Meta!$F:$F,"-",0,1)</f>
        <v>-</v>
      </c>
      <c r="C3018" s="629" t="str">
        <f>_xlfn.XLOOKUP(_xlfn.CONCAT($G3018,"-",$I3018),Div.Meta!$H:$H,Div.Meta!$C:$C,"-",0,1)</f>
        <v>-</v>
      </c>
      <c r="D3018" s="302"/>
      <c r="E3018" s="146" t="str">
        <f>IF($D3018="","-",_xlfn.XLOOKUP($D3018,Fund.Meta!$A:$A,Fund.Meta!$D:$D,"-",0,1))</f>
        <v>-</v>
      </c>
      <c r="F3018" s="303" t="str">
        <f>IF($D3018="","-",_xlfn.XLOOKUP($D3018,Fund.Meta!$A:$A,Fund.Meta!$E:$E,"-",0,1))</f>
        <v>-</v>
      </c>
      <c r="G3018" s="334"/>
      <c r="H3018" s="303" t="str">
        <f>IF($G3018="","-",_xlfn.XLOOKUP($G3018,Appr.Meta!$A:$A,Appr.Meta!$D:$D,"-",0,1))</f>
        <v>-</v>
      </c>
      <c r="I3018" s="302"/>
      <c r="J3018" s="303" t="str">
        <f>IF($I3018="","-",_xlfn.XLOOKUP($I3018,'CC.Meta'!$A:$A,'CC.Meta'!$D:$D,"-",0,1))</f>
        <v>-</v>
      </c>
      <c r="K3018" s="302"/>
      <c r="L3018" s="146" t="str">
        <f>IF($K3018="","-",_xlfn.XLOOKUP($K3018,Obj.Meta!$A:$A,Obj.Meta!$D:$D,"-",0,1))</f>
        <v>-</v>
      </c>
      <c r="M3018" s="300" t="str">
        <f>IF($K3018="","-",_xlfn.XLOOKUP($K3018,Obj.Meta!$A:$A,Obj.Meta!$F:$F,"-",0,1))</f>
        <v>-</v>
      </c>
      <c r="N3018" s="337" t="str">
        <f t="shared" si="93"/>
        <v>---</v>
      </c>
      <c r="O3018" s="333"/>
      <c r="P3018" s="54"/>
      <c r="Q3018" s="52"/>
      <c r="R3018" s="34"/>
      <c r="S3018" s="53"/>
      <c r="T3018" s="208"/>
      <c r="U3018" s="726"/>
      <c r="V3018" s="206"/>
      <c r="W3018" s="206"/>
      <c r="X3018" s="678"/>
      <c r="Y3018" s="34"/>
      <c r="Z3018" s="610"/>
      <c r="AA3018" s="608"/>
    </row>
    <row r="3019" spans="1:27">
      <c r="A3019" s="145" t="str">
        <f t="shared" si="92"/>
        <v>-</v>
      </c>
      <c r="B3019" s="146" t="str">
        <f>_xlfn.XLOOKUP($A3019,Dept.Meta!$A:$A,Dept.Meta!$F:$F,"-",0,1)</f>
        <v>-</v>
      </c>
      <c r="C3019" s="629" t="str">
        <f>_xlfn.XLOOKUP(_xlfn.CONCAT($G3019,"-",$I3019),Div.Meta!$H:$H,Div.Meta!$C:$C,"-",0,1)</f>
        <v>-</v>
      </c>
      <c r="D3019" s="302"/>
      <c r="E3019" s="146" t="str">
        <f>IF($D3019="","-",_xlfn.XLOOKUP($D3019,Fund.Meta!$A:$A,Fund.Meta!$D:$D,"-",0,1))</f>
        <v>-</v>
      </c>
      <c r="F3019" s="303" t="str">
        <f>IF($D3019="","-",_xlfn.XLOOKUP($D3019,Fund.Meta!$A:$A,Fund.Meta!$E:$E,"-",0,1))</f>
        <v>-</v>
      </c>
      <c r="G3019" s="334"/>
      <c r="H3019" s="303" t="str">
        <f>IF($G3019="","-",_xlfn.XLOOKUP($G3019,Appr.Meta!$A:$A,Appr.Meta!$D:$D,"-",0,1))</f>
        <v>-</v>
      </c>
      <c r="I3019" s="302"/>
      <c r="J3019" s="303" t="str">
        <f>IF($I3019="","-",_xlfn.XLOOKUP($I3019,'CC.Meta'!$A:$A,'CC.Meta'!$D:$D,"-",0,1))</f>
        <v>-</v>
      </c>
      <c r="K3019" s="302"/>
      <c r="L3019" s="146" t="str">
        <f>IF($K3019="","-",_xlfn.XLOOKUP($K3019,Obj.Meta!$A:$A,Obj.Meta!$D:$D,"-",0,1))</f>
        <v>-</v>
      </c>
      <c r="M3019" s="300" t="str">
        <f>IF($K3019="","-",_xlfn.XLOOKUP($K3019,Obj.Meta!$A:$A,Obj.Meta!$F:$F,"-",0,1))</f>
        <v>-</v>
      </c>
      <c r="N3019" s="337" t="str">
        <f t="shared" si="93"/>
        <v>---</v>
      </c>
      <c r="O3019" s="333"/>
      <c r="P3019" s="54"/>
      <c r="Q3019" s="52"/>
      <c r="R3019" s="34"/>
      <c r="S3019" s="53"/>
      <c r="T3019" s="208"/>
      <c r="U3019" s="726"/>
      <c r="V3019" s="206"/>
      <c r="W3019" s="206"/>
      <c r="X3019" s="678"/>
      <c r="Y3019" s="34"/>
      <c r="Z3019" s="610"/>
      <c r="AA3019" s="608"/>
    </row>
    <row r="3020" spans="1:27">
      <c r="A3020" s="145" t="str">
        <f t="shared" si="92"/>
        <v>-</v>
      </c>
      <c r="B3020" s="146" t="str">
        <f>_xlfn.XLOOKUP($A3020,Dept.Meta!$A:$A,Dept.Meta!$F:$F,"-",0,1)</f>
        <v>-</v>
      </c>
      <c r="C3020" s="629" t="str">
        <f>_xlfn.XLOOKUP(_xlfn.CONCAT($G3020,"-",$I3020),Div.Meta!$H:$H,Div.Meta!$C:$C,"-",0,1)</f>
        <v>-</v>
      </c>
      <c r="D3020" s="302"/>
      <c r="E3020" s="146" t="str">
        <f>IF($D3020="","-",_xlfn.XLOOKUP($D3020,Fund.Meta!$A:$A,Fund.Meta!$D:$D,"-",0,1))</f>
        <v>-</v>
      </c>
      <c r="F3020" s="303" t="str">
        <f>IF($D3020="","-",_xlfn.XLOOKUP($D3020,Fund.Meta!$A:$A,Fund.Meta!$E:$E,"-",0,1))</f>
        <v>-</v>
      </c>
      <c r="G3020" s="334"/>
      <c r="H3020" s="303" t="str">
        <f>IF($G3020="","-",_xlfn.XLOOKUP($G3020,Appr.Meta!$A:$A,Appr.Meta!$D:$D,"-",0,1))</f>
        <v>-</v>
      </c>
      <c r="I3020" s="302"/>
      <c r="J3020" s="303" t="str">
        <f>IF($I3020="","-",_xlfn.XLOOKUP($I3020,'CC.Meta'!$A:$A,'CC.Meta'!$D:$D,"-",0,1))</f>
        <v>-</v>
      </c>
      <c r="K3020" s="302"/>
      <c r="L3020" s="146" t="str">
        <f>IF($K3020="","-",_xlfn.XLOOKUP($K3020,Obj.Meta!$A:$A,Obj.Meta!$D:$D,"-",0,1))</f>
        <v>-</v>
      </c>
      <c r="M3020" s="300" t="str">
        <f>IF($K3020="","-",_xlfn.XLOOKUP($K3020,Obj.Meta!$A:$A,Obj.Meta!$F:$F,"-",0,1))</f>
        <v>-</v>
      </c>
      <c r="N3020" s="337" t="str">
        <f t="shared" si="93"/>
        <v>---</v>
      </c>
      <c r="O3020" s="333"/>
      <c r="P3020" s="54"/>
      <c r="Q3020" s="52"/>
      <c r="R3020" s="34"/>
      <c r="S3020" s="53"/>
      <c r="T3020" s="208"/>
      <c r="U3020" s="726"/>
      <c r="V3020" s="206"/>
      <c r="W3020" s="206"/>
      <c r="X3020" s="678"/>
      <c r="Y3020" s="34"/>
      <c r="Z3020" s="610"/>
      <c r="AA3020" s="608"/>
    </row>
    <row r="3021" spans="1:27">
      <c r="A3021" s="145" t="str">
        <f t="shared" si="92"/>
        <v>-</v>
      </c>
      <c r="B3021" s="146" t="str">
        <f>_xlfn.XLOOKUP($A3021,Dept.Meta!$A:$A,Dept.Meta!$F:$F,"-",0,1)</f>
        <v>-</v>
      </c>
      <c r="C3021" s="629" t="str">
        <f>_xlfn.XLOOKUP(_xlfn.CONCAT($G3021,"-",$I3021),Div.Meta!$H:$H,Div.Meta!$C:$C,"-",0,1)</f>
        <v>-</v>
      </c>
      <c r="D3021" s="302"/>
      <c r="E3021" s="146" t="str">
        <f>IF($D3021="","-",_xlfn.XLOOKUP($D3021,Fund.Meta!$A:$A,Fund.Meta!$D:$D,"-",0,1))</f>
        <v>-</v>
      </c>
      <c r="F3021" s="303" t="str">
        <f>IF($D3021="","-",_xlfn.XLOOKUP($D3021,Fund.Meta!$A:$A,Fund.Meta!$E:$E,"-",0,1))</f>
        <v>-</v>
      </c>
      <c r="G3021" s="334"/>
      <c r="H3021" s="303" t="str">
        <f>IF($G3021="","-",_xlfn.XLOOKUP($G3021,Appr.Meta!$A:$A,Appr.Meta!$D:$D,"-",0,1))</f>
        <v>-</v>
      </c>
      <c r="I3021" s="302"/>
      <c r="J3021" s="303" t="str">
        <f>IF($I3021="","-",_xlfn.XLOOKUP($I3021,'CC.Meta'!$A:$A,'CC.Meta'!$D:$D,"-",0,1))</f>
        <v>-</v>
      </c>
      <c r="K3021" s="302"/>
      <c r="L3021" s="146" t="str">
        <f>IF($K3021="","-",_xlfn.XLOOKUP($K3021,Obj.Meta!$A:$A,Obj.Meta!$D:$D,"-",0,1))</f>
        <v>-</v>
      </c>
      <c r="M3021" s="300" t="str">
        <f>IF($K3021="","-",_xlfn.XLOOKUP($K3021,Obj.Meta!$A:$A,Obj.Meta!$F:$F,"-",0,1))</f>
        <v>-</v>
      </c>
      <c r="N3021" s="337" t="str">
        <f t="shared" si="93"/>
        <v>---</v>
      </c>
      <c r="O3021" s="333"/>
      <c r="P3021" s="54"/>
      <c r="Q3021" s="52"/>
      <c r="R3021" s="34"/>
      <c r="S3021" s="53"/>
      <c r="T3021" s="208"/>
      <c r="U3021" s="726"/>
      <c r="V3021" s="206"/>
      <c r="W3021" s="206"/>
      <c r="X3021" s="678"/>
      <c r="Y3021" s="34"/>
      <c r="Z3021" s="610"/>
      <c r="AA3021" s="608"/>
    </row>
    <row r="3022" spans="1:27">
      <c r="A3022" s="145" t="str">
        <f t="shared" si="92"/>
        <v>-</v>
      </c>
      <c r="B3022" s="146" t="str">
        <f>_xlfn.XLOOKUP($A3022,Dept.Meta!$A:$A,Dept.Meta!$F:$F,"-",0,1)</f>
        <v>-</v>
      </c>
      <c r="C3022" s="629" t="str">
        <f>_xlfn.XLOOKUP(_xlfn.CONCAT($G3022,"-",$I3022),Div.Meta!$H:$H,Div.Meta!$C:$C,"-",0,1)</f>
        <v>-</v>
      </c>
      <c r="D3022" s="302"/>
      <c r="E3022" s="146" t="str">
        <f>IF($D3022="","-",_xlfn.XLOOKUP($D3022,Fund.Meta!$A:$A,Fund.Meta!$D:$D,"-",0,1))</f>
        <v>-</v>
      </c>
      <c r="F3022" s="303" t="str">
        <f>IF($D3022="","-",_xlfn.XLOOKUP($D3022,Fund.Meta!$A:$A,Fund.Meta!$E:$E,"-",0,1))</f>
        <v>-</v>
      </c>
      <c r="G3022" s="334"/>
      <c r="H3022" s="303" t="str">
        <f>IF($G3022="","-",_xlfn.XLOOKUP($G3022,Appr.Meta!$A:$A,Appr.Meta!$D:$D,"-",0,1))</f>
        <v>-</v>
      </c>
      <c r="I3022" s="302"/>
      <c r="J3022" s="303" t="str">
        <f>IF($I3022="","-",_xlfn.XLOOKUP($I3022,'CC.Meta'!$A:$A,'CC.Meta'!$D:$D,"-",0,1))</f>
        <v>-</v>
      </c>
      <c r="K3022" s="302"/>
      <c r="L3022" s="146" t="str">
        <f>IF($K3022="","-",_xlfn.XLOOKUP($K3022,Obj.Meta!$A:$A,Obj.Meta!$D:$D,"-",0,1))</f>
        <v>-</v>
      </c>
      <c r="M3022" s="300" t="str">
        <f>IF($K3022="","-",_xlfn.XLOOKUP($K3022,Obj.Meta!$A:$A,Obj.Meta!$F:$F,"-",0,1))</f>
        <v>-</v>
      </c>
      <c r="N3022" s="337" t="str">
        <f t="shared" si="93"/>
        <v>---</v>
      </c>
      <c r="O3022" s="333"/>
      <c r="P3022" s="54"/>
      <c r="Q3022" s="52"/>
      <c r="R3022" s="34"/>
      <c r="S3022" s="53"/>
      <c r="T3022" s="208"/>
      <c r="U3022" s="726"/>
      <c r="V3022" s="206"/>
      <c r="W3022" s="206"/>
      <c r="X3022" s="678"/>
      <c r="Y3022" s="34"/>
      <c r="Z3022" s="610"/>
      <c r="AA3022" s="608"/>
    </row>
    <row r="3023" spans="1:27">
      <c r="A3023" s="145" t="str">
        <f t="shared" si="92"/>
        <v>-</v>
      </c>
      <c r="B3023" s="146" t="str">
        <f>_xlfn.XLOOKUP($A3023,Dept.Meta!$A:$A,Dept.Meta!$F:$F,"-",0,1)</f>
        <v>-</v>
      </c>
      <c r="C3023" s="629" t="str">
        <f>_xlfn.XLOOKUP(_xlfn.CONCAT($G3023,"-",$I3023),Div.Meta!$H:$H,Div.Meta!$C:$C,"-",0,1)</f>
        <v>-</v>
      </c>
      <c r="D3023" s="302"/>
      <c r="E3023" s="146" t="str">
        <f>IF($D3023="","-",_xlfn.XLOOKUP($D3023,Fund.Meta!$A:$A,Fund.Meta!$D:$D,"-",0,1))</f>
        <v>-</v>
      </c>
      <c r="F3023" s="303" t="str">
        <f>IF($D3023="","-",_xlfn.XLOOKUP($D3023,Fund.Meta!$A:$A,Fund.Meta!$E:$E,"-",0,1))</f>
        <v>-</v>
      </c>
      <c r="G3023" s="334"/>
      <c r="H3023" s="303" t="str">
        <f>IF($G3023="","-",_xlfn.XLOOKUP($G3023,Appr.Meta!$A:$A,Appr.Meta!$D:$D,"-",0,1))</f>
        <v>-</v>
      </c>
      <c r="I3023" s="302"/>
      <c r="J3023" s="303" t="str">
        <f>IF($I3023="","-",_xlfn.XLOOKUP($I3023,'CC.Meta'!$A:$A,'CC.Meta'!$D:$D,"-",0,1))</f>
        <v>-</v>
      </c>
      <c r="K3023" s="302"/>
      <c r="L3023" s="146" t="str">
        <f>IF($K3023="","-",_xlfn.XLOOKUP($K3023,Obj.Meta!$A:$A,Obj.Meta!$D:$D,"-",0,1))</f>
        <v>-</v>
      </c>
      <c r="M3023" s="300" t="str">
        <f>IF($K3023="","-",_xlfn.XLOOKUP($K3023,Obj.Meta!$A:$A,Obj.Meta!$F:$F,"-",0,1))</f>
        <v>-</v>
      </c>
      <c r="N3023" s="337" t="str">
        <f t="shared" si="93"/>
        <v>---</v>
      </c>
      <c r="O3023" s="333"/>
      <c r="P3023" s="54"/>
      <c r="Q3023" s="52"/>
      <c r="R3023" s="34"/>
      <c r="S3023" s="53"/>
      <c r="T3023" s="208"/>
      <c r="U3023" s="726"/>
      <c r="V3023" s="206"/>
      <c r="W3023" s="206"/>
      <c r="X3023" s="678"/>
      <c r="Y3023" s="34"/>
      <c r="Z3023" s="610"/>
      <c r="AA3023" s="608"/>
    </row>
    <row r="3024" spans="1:27">
      <c r="A3024" s="145" t="str">
        <f t="shared" si="92"/>
        <v>-</v>
      </c>
      <c r="B3024" s="146" t="str">
        <f>_xlfn.XLOOKUP($A3024,Dept.Meta!$A:$A,Dept.Meta!$F:$F,"-",0,1)</f>
        <v>-</v>
      </c>
      <c r="C3024" s="629" t="str">
        <f>_xlfn.XLOOKUP(_xlfn.CONCAT($G3024,"-",$I3024),Div.Meta!$H:$H,Div.Meta!$C:$C,"-",0,1)</f>
        <v>-</v>
      </c>
      <c r="D3024" s="302"/>
      <c r="E3024" s="146" t="str">
        <f>IF($D3024="","-",_xlfn.XLOOKUP($D3024,Fund.Meta!$A:$A,Fund.Meta!$D:$D,"-",0,1))</f>
        <v>-</v>
      </c>
      <c r="F3024" s="303" t="str">
        <f>IF($D3024="","-",_xlfn.XLOOKUP($D3024,Fund.Meta!$A:$A,Fund.Meta!$E:$E,"-",0,1))</f>
        <v>-</v>
      </c>
      <c r="G3024" s="334"/>
      <c r="H3024" s="303" t="str">
        <f>IF($G3024="","-",_xlfn.XLOOKUP($G3024,Appr.Meta!$A:$A,Appr.Meta!$D:$D,"-",0,1))</f>
        <v>-</v>
      </c>
      <c r="I3024" s="302"/>
      <c r="J3024" s="303" t="str">
        <f>IF($I3024="","-",_xlfn.XLOOKUP($I3024,'CC.Meta'!$A:$A,'CC.Meta'!$D:$D,"-",0,1))</f>
        <v>-</v>
      </c>
      <c r="K3024" s="302"/>
      <c r="L3024" s="146" t="str">
        <f>IF($K3024="","-",_xlfn.XLOOKUP($K3024,Obj.Meta!$A:$A,Obj.Meta!$D:$D,"-",0,1))</f>
        <v>-</v>
      </c>
      <c r="M3024" s="300" t="str">
        <f>IF($K3024="","-",_xlfn.XLOOKUP($K3024,Obj.Meta!$A:$A,Obj.Meta!$F:$F,"-",0,1))</f>
        <v>-</v>
      </c>
      <c r="N3024" s="337" t="str">
        <f t="shared" si="93"/>
        <v>---</v>
      </c>
      <c r="O3024" s="333"/>
      <c r="P3024" s="54"/>
      <c r="Q3024" s="52"/>
      <c r="R3024" s="34"/>
      <c r="S3024" s="53"/>
      <c r="T3024" s="208"/>
      <c r="U3024" s="726"/>
      <c r="V3024" s="206"/>
      <c r="W3024" s="206"/>
      <c r="X3024" s="678"/>
      <c r="Y3024" s="34"/>
      <c r="Z3024" s="610"/>
      <c r="AA3024" s="608"/>
    </row>
    <row r="3025" spans="1:27">
      <c r="A3025" s="145" t="str">
        <f t="shared" si="92"/>
        <v>-</v>
      </c>
      <c r="B3025" s="146" t="str">
        <f>_xlfn.XLOOKUP($A3025,Dept.Meta!$A:$A,Dept.Meta!$F:$F,"-",0,1)</f>
        <v>-</v>
      </c>
      <c r="C3025" s="629" t="str">
        <f>_xlfn.XLOOKUP(_xlfn.CONCAT($G3025,"-",$I3025),Div.Meta!$H:$H,Div.Meta!$C:$C,"-",0,1)</f>
        <v>-</v>
      </c>
      <c r="D3025" s="302"/>
      <c r="E3025" s="146" t="str">
        <f>IF($D3025="","-",_xlfn.XLOOKUP($D3025,Fund.Meta!$A:$A,Fund.Meta!$D:$D,"-",0,1))</f>
        <v>-</v>
      </c>
      <c r="F3025" s="303" t="str">
        <f>IF($D3025="","-",_xlfn.XLOOKUP($D3025,Fund.Meta!$A:$A,Fund.Meta!$E:$E,"-",0,1))</f>
        <v>-</v>
      </c>
      <c r="G3025" s="334"/>
      <c r="H3025" s="303" t="str">
        <f>IF($G3025="","-",_xlfn.XLOOKUP($G3025,Appr.Meta!$A:$A,Appr.Meta!$D:$D,"-",0,1))</f>
        <v>-</v>
      </c>
      <c r="I3025" s="302"/>
      <c r="J3025" s="303" t="str">
        <f>IF($I3025="","-",_xlfn.XLOOKUP($I3025,'CC.Meta'!$A:$A,'CC.Meta'!$D:$D,"-",0,1))</f>
        <v>-</v>
      </c>
      <c r="K3025" s="302"/>
      <c r="L3025" s="146" t="str">
        <f>IF($K3025="","-",_xlfn.XLOOKUP($K3025,Obj.Meta!$A:$A,Obj.Meta!$D:$D,"-",0,1))</f>
        <v>-</v>
      </c>
      <c r="M3025" s="300" t="str">
        <f>IF($K3025="","-",_xlfn.XLOOKUP($K3025,Obj.Meta!$A:$A,Obj.Meta!$F:$F,"-",0,1))</f>
        <v>-</v>
      </c>
      <c r="N3025" s="337" t="str">
        <f t="shared" si="93"/>
        <v>---</v>
      </c>
      <c r="O3025" s="333"/>
      <c r="P3025" s="54"/>
      <c r="Q3025" s="52"/>
      <c r="R3025" s="34"/>
      <c r="S3025" s="53"/>
      <c r="T3025" s="208"/>
      <c r="U3025" s="726"/>
      <c r="V3025" s="206"/>
      <c r="W3025" s="206"/>
      <c r="X3025" s="678"/>
      <c r="Y3025" s="34"/>
      <c r="Z3025" s="610"/>
      <c r="AA3025" s="608"/>
    </row>
    <row r="3026" spans="1:27">
      <c r="A3026" s="145" t="str">
        <f t="shared" si="92"/>
        <v>-</v>
      </c>
      <c r="B3026" s="146" t="str">
        <f>_xlfn.XLOOKUP($A3026,Dept.Meta!$A:$A,Dept.Meta!$F:$F,"-",0,1)</f>
        <v>-</v>
      </c>
      <c r="C3026" s="629" t="str">
        <f>_xlfn.XLOOKUP(_xlfn.CONCAT($G3026,"-",$I3026),Div.Meta!$H:$H,Div.Meta!$C:$C,"-",0,1)</f>
        <v>-</v>
      </c>
      <c r="D3026" s="302"/>
      <c r="E3026" s="146" t="str">
        <f>IF($D3026="","-",_xlfn.XLOOKUP($D3026,Fund.Meta!$A:$A,Fund.Meta!$D:$D,"-",0,1))</f>
        <v>-</v>
      </c>
      <c r="F3026" s="303" t="str">
        <f>IF($D3026="","-",_xlfn.XLOOKUP($D3026,Fund.Meta!$A:$A,Fund.Meta!$E:$E,"-",0,1))</f>
        <v>-</v>
      </c>
      <c r="G3026" s="334"/>
      <c r="H3026" s="303" t="str">
        <f>IF($G3026="","-",_xlfn.XLOOKUP($G3026,Appr.Meta!$A:$A,Appr.Meta!$D:$D,"-",0,1))</f>
        <v>-</v>
      </c>
      <c r="I3026" s="302"/>
      <c r="J3026" s="303" t="str">
        <f>IF($I3026="","-",_xlfn.XLOOKUP($I3026,'CC.Meta'!$A:$A,'CC.Meta'!$D:$D,"-",0,1))</f>
        <v>-</v>
      </c>
      <c r="K3026" s="302"/>
      <c r="L3026" s="146" t="str">
        <f>IF($K3026="","-",_xlfn.XLOOKUP($K3026,Obj.Meta!$A:$A,Obj.Meta!$D:$D,"-",0,1))</f>
        <v>-</v>
      </c>
      <c r="M3026" s="300" t="str">
        <f>IF($K3026="","-",_xlfn.XLOOKUP($K3026,Obj.Meta!$A:$A,Obj.Meta!$F:$F,"-",0,1))</f>
        <v>-</v>
      </c>
      <c r="N3026" s="337" t="str">
        <f t="shared" si="93"/>
        <v>---</v>
      </c>
      <c r="O3026" s="333"/>
      <c r="P3026" s="54"/>
      <c r="Q3026" s="52"/>
      <c r="R3026" s="34"/>
      <c r="S3026" s="53"/>
      <c r="T3026" s="208"/>
      <c r="U3026" s="726"/>
      <c r="V3026" s="206"/>
      <c r="W3026" s="206"/>
      <c r="X3026" s="678"/>
      <c r="Y3026" s="34"/>
      <c r="Z3026" s="610"/>
      <c r="AA3026" s="608"/>
    </row>
    <row r="3027" spans="1:27">
      <c r="A3027" s="145" t="str">
        <f t="shared" ref="A3027:A3090" si="94">IFERROR(VALUE(LEFT($I3027,2)),"-")</f>
        <v>-</v>
      </c>
      <c r="B3027" s="146" t="str">
        <f>_xlfn.XLOOKUP($A3027,Dept.Meta!$A:$A,Dept.Meta!$F:$F,"-",0,1)</f>
        <v>-</v>
      </c>
      <c r="C3027" s="629" t="str">
        <f>_xlfn.XLOOKUP(_xlfn.CONCAT($G3027,"-",$I3027),Div.Meta!$H:$H,Div.Meta!$C:$C,"-",0,1)</f>
        <v>-</v>
      </c>
      <c r="D3027" s="302"/>
      <c r="E3027" s="146" t="str">
        <f>IF($D3027="","-",_xlfn.XLOOKUP($D3027,Fund.Meta!$A:$A,Fund.Meta!$D:$D,"-",0,1))</f>
        <v>-</v>
      </c>
      <c r="F3027" s="303" t="str">
        <f>IF($D3027="","-",_xlfn.XLOOKUP($D3027,Fund.Meta!$A:$A,Fund.Meta!$E:$E,"-",0,1))</f>
        <v>-</v>
      </c>
      <c r="G3027" s="334"/>
      <c r="H3027" s="303" t="str">
        <f>IF($G3027="","-",_xlfn.XLOOKUP($G3027,Appr.Meta!$A:$A,Appr.Meta!$D:$D,"-",0,1))</f>
        <v>-</v>
      </c>
      <c r="I3027" s="302"/>
      <c r="J3027" s="303" t="str">
        <f>IF($I3027="","-",_xlfn.XLOOKUP($I3027,'CC.Meta'!$A:$A,'CC.Meta'!$D:$D,"-",0,1))</f>
        <v>-</v>
      </c>
      <c r="K3027" s="302"/>
      <c r="L3027" s="146" t="str">
        <f>IF($K3027="","-",_xlfn.XLOOKUP($K3027,Obj.Meta!$A:$A,Obj.Meta!$D:$D,"-",0,1))</f>
        <v>-</v>
      </c>
      <c r="M3027" s="300" t="str">
        <f>IF($K3027="","-",_xlfn.XLOOKUP($K3027,Obj.Meta!$A:$A,Obj.Meta!$F:$F,"-",0,1))</f>
        <v>-</v>
      </c>
      <c r="N3027" s="337" t="str">
        <f t="shared" ref="N3027:N3090" si="95">_xlfn.CONCAT($D3027,"-",$G3027,"-",$I3027,"-",$K3027)</f>
        <v>---</v>
      </c>
      <c r="O3027" s="333"/>
      <c r="P3027" s="54"/>
      <c r="Q3027" s="52"/>
      <c r="R3027" s="34"/>
      <c r="S3027" s="53"/>
      <c r="T3027" s="208"/>
      <c r="U3027" s="726"/>
      <c r="V3027" s="206"/>
      <c r="W3027" s="206"/>
      <c r="X3027" s="678"/>
      <c r="Y3027" s="34"/>
      <c r="Z3027" s="610"/>
      <c r="AA3027" s="608"/>
    </row>
    <row r="3028" spans="1:27">
      <c r="A3028" s="145" t="str">
        <f t="shared" si="94"/>
        <v>-</v>
      </c>
      <c r="B3028" s="146" t="str">
        <f>_xlfn.XLOOKUP($A3028,Dept.Meta!$A:$A,Dept.Meta!$F:$F,"-",0,1)</f>
        <v>-</v>
      </c>
      <c r="C3028" s="629" t="str">
        <f>_xlfn.XLOOKUP(_xlfn.CONCAT($G3028,"-",$I3028),Div.Meta!$H:$H,Div.Meta!$C:$C,"-",0,1)</f>
        <v>-</v>
      </c>
      <c r="D3028" s="302"/>
      <c r="E3028" s="146" t="str">
        <f>IF($D3028="","-",_xlfn.XLOOKUP($D3028,Fund.Meta!$A:$A,Fund.Meta!$D:$D,"-",0,1))</f>
        <v>-</v>
      </c>
      <c r="F3028" s="303" t="str">
        <f>IF($D3028="","-",_xlfn.XLOOKUP($D3028,Fund.Meta!$A:$A,Fund.Meta!$E:$E,"-",0,1))</f>
        <v>-</v>
      </c>
      <c r="G3028" s="334"/>
      <c r="H3028" s="303" t="str">
        <f>IF($G3028="","-",_xlfn.XLOOKUP($G3028,Appr.Meta!$A:$A,Appr.Meta!$D:$D,"-",0,1))</f>
        <v>-</v>
      </c>
      <c r="I3028" s="302"/>
      <c r="J3028" s="303" t="str">
        <f>IF($I3028="","-",_xlfn.XLOOKUP($I3028,'CC.Meta'!$A:$A,'CC.Meta'!$D:$D,"-",0,1))</f>
        <v>-</v>
      </c>
      <c r="K3028" s="302"/>
      <c r="L3028" s="146" t="str">
        <f>IF($K3028="","-",_xlfn.XLOOKUP($K3028,Obj.Meta!$A:$A,Obj.Meta!$D:$D,"-",0,1))</f>
        <v>-</v>
      </c>
      <c r="M3028" s="300" t="str">
        <f>IF($K3028="","-",_xlfn.XLOOKUP($K3028,Obj.Meta!$A:$A,Obj.Meta!$F:$F,"-",0,1))</f>
        <v>-</v>
      </c>
      <c r="N3028" s="337" t="str">
        <f t="shared" si="95"/>
        <v>---</v>
      </c>
      <c r="O3028" s="333"/>
      <c r="P3028" s="54"/>
      <c r="Q3028" s="52"/>
      <c r="R3028" s="34"/>
      <c r="S3028" s="53"/>
      <c r="T3028" s="208"/>
      <c r="U3028" s="726"/>
      <c r="V3028" s="206"/>
      <c r="W3028" s="206"/>
      <c r="X3028" s="678"/>
      <c r="Y3028" s="34"/>
      <c r="Z3028" s="610"/>
      <c r="AA3028" s="608"/>
    </row>
    <row r="3029" spans="1:27">
      <c r="A3029" s="145" t="str">
        <f t="shared" si="94"/>
        <v>-</v>
      </c>
      <c r="B3029" s="146" t="str">
        <f>_xlfn.XLOOKUP($A3029,Dept.Meta!$A:$A,Dept.Meta!$F:$F,"-",0,1)</f>
        <v>-</v>
      </c>
      <c r="C3029" s="629" t="str">
        <f>_xlfn.XLOOKUP(_xlfn.CONCAT($G3029,"-",$I3029),Div.Meta!$H:$H,Div.Meta!$C:$C,"-",0,1)</f>
        <v>-</v>
      </c>
      <c r="D3029" s="302"/>
      <c r="E3029" s="146" t="str">
        <f>IF($D3029="","-",_xlfn.XLOOKUP($D3029,Fund.Meta!$A:$A,Fund.Meta!$D:$D,"-",0,1))</f>
        <v>-</v>
      </c>
      <c r="F3029" s="303" t="str">
        <f>IF($D3029="","-",_xlfn.XLOOKUP($D3029,Fund.Meta!$A:$A,Fund.Meta!$E:$E,"-",0,1))</f>
        <v>-</v>
      </c>
      <c r="G3029" s="334"/>
      <c r="H3029" s="303" t="str">
        <f>IF($G3029="","-",_xlfn.XLOOKUP($G3029,Appr.Meta!$A:$A,Appr.Meta!$D:$D,"-",0,1))</f>
        <v>-</v>
      </c>
      <c r="I3029" s="302"/>
      <c r="J3029" s="303" t="str">
        <f>IF($I3029="","-",_xlfn.XLOOKUP($I3029,'CC.Meta'!$A:$A,'CC.Meta'!$D:$D,"-",0,1))</f>
        <v>-</v>
      </c>
      <c r="K3029" s="302"/>
      <c r="L3029" s="146" t="str">
        <f>IF($K3029="","-",_xlfn.XLOOKUP($K3029,Obj.Meta!$A:$A,Obj.Meta!$D:$D,"-",0,1))</f>
        <v>-</v>
      </c>
      <c r="M3029" s="300" t="str">
        <f>IF($K3029="","-",_xlfn.XLOOKUP($K3029,Obj.Meta!$A:$A,Obj.Meta!$F:$F,"-",0,1))</f>
        <v>-</v>
      </c>
      <c r="N3029" s="337" t="str">
        <f t="shared" si="95"/>
        <v>---</v>
      </c>
      <c r="O3029" s="333"/>
      <c r="P3029" s="54"/>
      <c r="Q3029" s="52"/>
      <c r="R3029" s="34"/>
      <c r="S3029" s="53"/>
      <c r="T3029" s="208"/>
      <c r="U3029" s="726"/>
      <c r="V3029" s="206"/>
      <c r="W3029" s="206"/>
      <c r="X3029" s="678"/>
      <c r="Y3029" s="34"/>
      <c r="Z3029" s="610"/>
      <c r="AA3029" s="608"/>
    </row>
    <row r="3030" spans="1:27">
      <c r="A3030" s="145" t="str">
        <f t="shared" si="94"/>
        <v>-</v>
      </c>
      <c r="B3030" s="146" t="str">
        <f>_xlfn.XLOOKUP($A3030,Dept.Meta!$A:$A,Dept.Meta!$F:$F,"-",0,1)</f>
        <v>-</v>
      </c>
      <c r="C3030" s="629" t="str">
        <f>_xlfn.XLOOKUP(_xlfn.CONCAT($G3030,"-",$I3030),Div.Meta!$H:$H,Div.Meta!$C:$C,"-",0,1)</f>
        <v>-</v>
      </c>
      <c r="D3030" s="302"/>
      <c r="E3030" s="146" t="str">
        <f>IF($D3030="","-",_xlfn.XLOOKUP($D3030,Fund.Meta!$A:$A,Fund.Meta!$D:$D,"-",0,1))</f>
        <v>-</v>
      </c>
      <c r="F3030" s="303" t="str">
        <f>IF($D3030="","-",_xlfn.XLOOKUP($D3030,Fund.Meta!$A:$A,Fund.Meta!$E:$E,"-",0,1))</f>
        <v>-</v>
      </c>
      <c r="G3030" s="334"/>
      <c r="H3030" s="303" t="str">
        <f>IF($G3030="","-",_xlfn.XLOOKUP($G3030,Appr.Meta!$A:$A,Appr.Meta!$D:$D,"-",0,1))</f>
        <v>-</v>
      </c>
      <c r="I3030" s="302"/>
      <c r="J3030" s="303" t="str">
        <f>IF($I3030="","-",_xlfn.XLOOKUP($I3030,'CC.Meta'!$A:$A,'CC.Meta'!$D:$D,"-",0,1))</f>
        <v>-</v>
      </c>
      <c r="K3030" s="302"/>
      <c r="L3030" s="146" t="str">
        <f>IF($K3030="","-",_xlfn.XLOOKUP($K3030,Obj.Meta!$A:$A,Obj.Meta!$D:$D,"-",0,1))</f>
        <v>-</v>
      </c>
      <c r="M3030" s="300" t="str">
        <f>IF($K3030="","-",_xlfn.XLOOKUP($K3030,Obj.Meta!$A:$A,Obj.Meta!$F:$F,"-",0,1))</f>
        <v>-</v>
      </c>
      <c r="N3030" s="337" t="str">
        <f t="shared" si="95"/>
        <v>---</v>
      </c>
      <c r="O3030" s="333"/>
      <c r="P3030" s="54"/>
      <c r="Q3030" s="52"/>
      <c r="R3030" s="34"/>
      <c r="S3030" s="53"/>
      <c r="T3030" s="208"/>
      <c r="U3030" s="726"/>
      <c r="V3030" s="206"/>
      <c r="W3030" s="206"/>
      <c r="X3030" s="678"/>
      <c r="Y3030" s="34"/>
      <c r="Z3030" s="610"/>
      <c r="AA3030" s="608"/>
    </row>
    <row r="3031" spans="1:27">
      <c r="A3031" s="145" t="str">
        <f t="shared" si="94"/>
        <v>-</v>
      </c>
      <c r="B3031" s="146" t="str">
        <f>_xlfn.XLOOKUP($A3031,Dept.Meta!$A:$A,Dept.Meta!$F:$F,"-",0,1)</f>
        <v>-</v>
      </c>
      <c r="C3031" s="629" t="str">
        <f>_xlfn.XLOOKUP(_xlfn.CONCAT($G3031,"-",$I3031),Div.Meta!$H:$H,Div.Meta!$C:$C,"-",0,1)</f>
        <v>-</v>
      </c>
      <c r="D3031" s="302"/>
      <c r="E3031" s="146" t="str">
        <f>IF($D3031="","-",_xlfn.XLOOKUP($D3031,Fund.Meta!$A:$A,Fund.Meta!$D:$D,"-",0,1))</f>
        <v>-</v>
      </c>
      <c r="F3031" s="303" t="str">
        <f>IF($D3031="","-",_xlfn.XLOOKUP($D3031,Fund.Meta!$A:$A,Fund.Meta!$E:$E,"-",0,1))</f>
        <v>-</v>
      </c>
      <c r="G3031" s="334"/>
      <c r="H3031" s="303" t="str">
        <f>IF($G3031="","-",_xlfn.XLOOKUP($G3031,Appr.Meta!$A:$A,Appr.Meta!$D:$D,"-",0,1))</f>
        <v>-</v>
      </c>
      <c r="I3031" s="302"/>
      <c r="J3031" s="303" t="str">
        <f>IF($I3031="","-",_xlfn.XLOOKUP($I3031,'CC.Meta'!$A:$A,'CC.Meta'!$D:$D,"-",0,1))</f>
        <v>-</v>
      </c>
      <c r="K3031" s="302"/>
      <c r="L3031" s="146" t="str">
        <f>IF($K3031="","-",_xlfn.XLOOKUP($K3031,Obj.Meta!$A:$A,Obj.Meta!$D:$D,"-",0,1))</f>
        <v>-</v>
      </c>
      <c r="M3031" s="300" t="str">
        <f>IF($K3031="","-",_xlfn.XLOOKUP($K3031,Obj.Meta!$A:$A,Obj.Meta!$F:$F,"-",0,1))</f>
        <v>-</v>
      </c>
      <c r="N3031" s="337" t="str">
        <f t="shared" si="95"/>
        <v>---</v>
      </c>
      <c r="O3031" s="333"/>
      <c r="P3031" s="54"/>
      <c r="Q3031" s="52"/>
      <c r="R3031" s="34"/>
      <c r="S3031" s="53"/>
      <c r="T3031" s="208"/>
      <c r="U3031" s="726"/>
      <c r="V3031" s="206"/>
      <c r="W3031" s="206"/>
      <c r="X3031" s="678"/>
      <c r="Y3031" s="34"/>
      <c r="Z3031" s="610"/>
      <c r="AA3031" s="608"/>
    </row>
    <row r="3032" spans="1:27">
      <c r="A3032" s="145" t="str">
        <f t="shared" si="94"/>
        <v>-</v>
      </c>
      <c r="B3032" s="146" t="str">
        <f>_xlfn.XLOOKUP($A3032,Dept.Meta!$A:$A,Dept.Meta!$F:$F,"-",0,1)</f>
        <v>-</v>
      </c>
      <c r="C3032" s="629" t="str">
        <f>_xlfn.XLOOKUP(_xlfn.CONCAT($G3032,"-",$I3032),Div.Meta!$H:$H,Div.Meta!$C:$C,"-",0,1)</f>
        <v>-</v>
      </c>
      <c r="D3032" s="302"/>
      <c r="E3032" s="146" t="str">
        <f>IF($D3032="","-",_xlfn.XLOOKUP($D3032,Fund.Meta!$A:$A,Fund.Meta!$D:$D,"-",0,1))</f>
        <v>-</v>
      </c>
      <c r="F3032" s="303" t="str">
        <f>IF($D3032="","-",_xlfn.XLOOKUP($D3032,Fund.Meta!$A:$A,Fund.Meta!$E:$E,"-",0,1))</f>
        <v>-</v>
      </c>
      <c r="G3032" s="334"/>
      <c r="H3032" s="303" t="str">
        <f>IF($G3032="","-",_xlfn.XLOOKUP($G3032,Appr.Meta!$A:$A,Appr.Meta!$D:$D,"-",0,1))</f>
        <v>-</v>
      </c>
      <c r="I3032" s="302"/>
      <c r="J3032" s="303" t="str">
        <f>IF($I3032="","-",_xlfn.XLOOKUP($I3032,'CC.Meta'!$A:$A,'CC.Meta'!$D:$D,"-",0,1))</f>
        <v>-</v>
      </c>
      <c r="K3032" s="302"/>
      <c r="L3032" s="146" t="str">
        <f>IF($K3032="","-",_xlfn.XLOOKUP($K3032,Obj.Meta!$A:$A,Obj.Meta!$D:$D,"-",0,1))</f>
        <v>-</v>
      </c>
      <c r="M3032" s="300" t="str">
        <f>IF($K3032="","-",_xlfn.XLOOKUP($K3032,Obj.Meta!$A:$A,Obj.Meta!$F:$F,"-",0,1))</f>
        <v>-</v>
      </c>
      <c r="N3032" s="337" t="str">
        <f t="shared" si="95"/>
        <v>---</v>
      </c>
      <c r="O3032" s="333"/>
      <c r="P3032" s="54"/>
      <c r="Q3032" s="52"/>
      <c r="R3032" s="34"/>
      <c r="S3032" s="53"/>
      <c r="T3032" s="208"/>
      <c r="U3032" s="726"/>
      <c r="V3032" s="206"/>
      <c r="W3032" s="206"/>
      <c r="X3032" s="678"/>
      <c r="Y3032" s="34"/>
      <c r="Z3032" s="610"/>
      <c r="AA3032" s="608"/>
    </row>
    <row r="3033" spans="1:27">
      <c r="A3033" s="145" t="str">
        <f t="shared" si="94"/>
        <v>-</v>
      </c>
      <c r="B3033" s="146" t="str">
        <f>_xlfn.XLOOKUP($A3033,Dept.Meta!$A:$A,Dept.Meta!$F:$F,"-",0,1)</f>
        <v>-</v>
      </c>
      <c r="C3033" s="629" t="str">
        <f>_xlfn.XLOOKUP(_xlfn.CONCAT($G3033,"-",$I3033),Div.Meta!$H:$H,Div.Meta!$C:$C,"-",0,1)</f>
        <v>-</v>
      </c>
      <c r="D3033" s="302"/>
      <c r="E3033" s="146" t="str">
        <f>IF($D3033="","-",_xlfn.XLOOKUP($D3033,Fund.Meta!$A:$A,Fund.Meta!$D:$D,"-",0,1))</f>
        <v>-</v>
      </c>
      <c r="F3033" s="303" t="str">
        <f>IF($D3033="","-",_xlfn.XLOOKUP($D3033,Fund.Meta!$A:$A,Fund.Meta!$E:$E,"-",0,1))</f>
        <v>-</v>
      </c>
      <c r="G3033" s="334"/>
      <c r="H3033" s="303" t="str">
        <f>IF($G3033="","-",_xlfn.XLOOKUP($G3033,Appr.Meta!$A:$A,Appr.Meta!$D:$D,"-",0,1))</f>
        <v>-</v>
      </c>
      <c r="I3033" s="302"/>
      <c r="J3033" s="303" t="str">
        <f>IF($I3033="","-",_xlfn.XLOOKUP($I3033,'CC.Meta'!$A:$A,'CC.Meta'!$D:$D,"-",0,1))</f>
        <v>-</v>
      </c>
      <c r="K3033" s="302"/>
      <c r="L3033" s="146" t="str">
        <f>IF($K3033="","-",_xlfn.XLOOKUP($K3033,Obj.Meta!$A:$A,Obj.Meta!$D:$D,"-",0,1))</f>
        <v>-</v>
      </c>
      <c r="M3033" s="300" t="str">
        <f>IF($K3033="","-",_xlfn.XLOOKUP($K3033,Obj.Meta!$A:$A,Obj.Meta!$F:$F,"-",0,1))</f>
        <v>-</v>
      </c>
      <c r="N3033" s="337" t="str">
        <f t="shared" si="95"/>
        <v>---</v>
      </c>
      <c r="O3033" s="333"/>
      <c r="P3033" s="54"/>
      <c r="Q3033" s="52"/>
      <c r="R3033" s="34"/>
      <c r="S3033" s="53"/>
      <c r="T3033" s="208"/>
      <c r="U3033" s="726"/>
      <c r="V3033" s="206"/>
      <c r="W3033" s="206"/>
      <c r="X3033" s="678"/>
      <c r="Y3033" s="34"/>
      <c r="Z3033" s="610"/>
      <c r="AA3033" s="608"/>
    </row>
    <row r="3034" spans="1:27">
      <c r="A3034" s="145" t="str">
        <f t="shared" si="94"/>
        <v>-</v>
      </c>
      <c r="B3034" s="146" t="str">
        <f>_xlfn.XLOOKUP($A3034,Dept.Meta!$A:$A,Dept.Meta!$F:$F,"-",0,1)</f>
        <v>-</v>
      </c>
      <c r="C3034" s="629" t="str">
        <f>_xlfn.XLOOKUP(_xlfn.CONCAT($G3034,"-",$I3034),Div.Meta!$H:$H,Div.Meta!$C:$C,"-",0,1)</f>
        <v>-</v>
      </c>
      <c r="D3034" s="302"/>
      <c r="E3034" s="146" t="str">
        <f>IF($D3034="","-",_xlfn.XLOOKUP($D3034,Fund.Meta!$A:$A,Fund.Meta!$D:$D,"-",0,1))</f>
        <v>-</v>
      </c>
      <c r="F3034" s="303" t="str">
        <f>IF($D3034="","-",_xlfn.XLOOKUP($D3034,Fund.Meta!$A:$A,Fund.Meta!$E:$E,"-",0,1))</f>
        <v>-</v>
      </c>
      <c r="G3034" s="334"/>
      <c r="H3034" s="303" t="str">
        <f>IF($G3034="","-",_xlfn.XLOOKUP($G3034,Appr.Meta!$A:$A,Appr.Meta!$D:$D,"-",0,1))</f>
        <v>-</v>
      </c>
      <c r="I3034" s="302"/>
      <c r="J3034" s="303" t="str">
        <f>IF($I3034="","-",_xlfn.XLOOKUP($I3034,'CC.Meta'!$A:$A,'CC.Meta'!$D:$D,"-",0,1))</f>
        <v>-</v>
      </c>
      <c r="K3034" s="302"/>
      <c r="L3034" s="146" t="str">
        <f>IF($K3034="","-",_xlfn.XLOOKUP($K3034,Obj.Meta!$A:$A,Obj.Meta!$D:$D,"-",0,1))</f>
        <v>-</v>
      </c>
      <c r="M3034" s="300" t="str">
        <f>IF($K3034="","-",_xlfn.XLOOKUP($K3034,Obj.Meta!$A:$A,Obj.Meta!$F:$F,"-",0,1))</f>
        <v>-</v>
      </c>
      <c r="N3034" s="337" t="str">
        <f t="shared" si="95"/>
        <v>---</v>
      </c>
      <c r="O3034" s="333"/>
      <c r="P3034" s="54"/>
      <c r="Q3034" s="52"/>
      <c r="R3034" s="34"/>
      <c r="S3034" s="53"/>
      <c r="T3034" s="208"/>
      <c r="U3034" s="726"/>
      <c r="V3034" s="206"/>
      <c r="W3034" s="206"/>
      <c r="X3034" s="678"/>
      <c r="Y3034" s="34"/>
      <c r="Z3034" s="610"/>
      <c r="AA3034" s="608"/>
    </row>
    <row r="3035" spans="1:27">
      <c r="A3035" s="145" t="str">
        <f t="shared" si="94"/>
        <v>-</v>
      </c>
      <c r="B3035" s="146" t="str">
        <f>_xlfn.XLOOKUP($A3035,Dept.Meta!$A:$A,Dept.Meta!$F:$F,"-",0,1)</f>
        <v>-</v>
      </c>
      <c r="C3035" s="629" t="str">
        <f>_xlfn.XLOOKUP(_xlfn.CONCAT($G3035,"-",$I3035),Div.Meta!$H:$H,Div.Meta!$C:$C,"-",0,1)</f>
        <v>-</v>
      </c>
      <c r="D3035" s="302"/>
      <c r="E3035" s="146" t="str">
        <f>IF($D3035="","-",_xlfn.XLOOKUP($D3035,Fund.Meta!$A:$A,Fund.Meta!$D:$D,"-",0,1))</f>
        <v>-</v>
      </c>
      <c r="F3035" s="303" t="str">
        <f>IF($D3035="","-",_xlfn.XLOOKUP($D3035,Fund.Meta!$A:$A,Fund.Meta!$E:$E,"-",0,1))</f>
        <v>-</v>
      </c>
      <c r="G3035" s="334"/>
      <c r="H3035" s="303" t="str">
        <f>IF($G3035="","-",_xlfn.XLOOKUP($G3035,Appr.Meta!$A:$A,Appr.Meta!$D:$D,"-",0,1))</f>
        <v>-</v>
      </c>
      <c r="I3035" s="302"/>
      <c r="J3035" s="303" t="str">
        <f>IF($I3035="","-",_xlfn.XLOOKUP($I3035,'CC.Meta'!$A:$A,'CC.Meta'!$D:$D,"-",0,1))</f>
        <v>-</v>
      </c>
      <c r="K3035" s="302"/>
      <c r="L3035" s="146" t="str">
        <f>IF($K3035="","-",_xlfn.XLOOKUP($K3035,Obj.Meta!$A:$A,Obj.Meta!$D:$D,"-",0,1))</f>
        <v>-</v>
      </c>
      <c r="M3035" s="300" t="str">
        <f>IF($K3035="","-",_xlfn.XLOOKUP($K3035,Obj.Meta!$A:$A,Obj.Meta!$F:$F,"-",0,1))</f>
        <v>-</v>
      </c>
      <c r="N3035" s="337" t="str">
        <f t="shared" si="95"/>
        <v>---</v>
      </c>
      <c r="O3035" s="333"/>
      <c r="P3035" s="54"/>
      <c r="Q3035" s="52"/>
      <c r="R3035" s="34"/>
      <c r="S3035" s="53"/>
      <c r="T3035" s="208"/>
      <c r="U3035" s="726"/>
      <c r="V3035" s="206"/>
      <c r="W3035" s="206"/>
      <c r="X3035" s="678"/>
      <c r="Y3035" s="34"/>
      <c r="Z3035" s="610"/>
      <c r="AA3035" s="608"/>
    </row>
    <row r="3036" spans="1:27">
      <c r="A3036" s="145" t="str">
        <f t="shared" si="94"/>
        <v>-</v>
      </c>
      <c r="B3036" s="146" t="str">
        <f>_xlfn.XLOOKUP($A3036,Dept.Meta!$A:$A,Dept.Meta!$F:$F,"-",0,1)</f>
        <v>-</v>
      </c>
      <c r="C3036" s="629" t="str">
        <f>_xlfn.XLOOKUP(_xlfn.CONCAT($G3036,"-",$I3036),Div.Meta!$H:$H,Div.Meta!$C:$C,"-",0,1)</f>
        <v>-</v>
      </c>
      <c r="D3036" s="302"/>
      <c r="E3036" s="146" t="str">
        <f>IF($D3036="","-",_xlfn.XLOOKUP($D3036,Fund.Meta!$A:$A,Fund.Meta!$D:$D,"-",0,1))</f>
        <v>-</v>
      </c>
      <c r="F3036" s="303" t="str">
        <f>IF($D3036="","-",_xlfn.XLOOKUP($D3036,Fund.Meta!$A:$A,Fund.Meta!$E:$E,"-",0,1))</f>
        <v>-</v>
      </c>
      <c r="G3036" s="334"/>
      <c r="H3036" s="303" t="str">
        <f>IF($G3036="","-",_xlfn.XLOOKUP($G3036,Appr.Meta!$A:$A,Appr.Meta!$D:$D,"-",0,1))</f>
        <v>-</v>
      </c>
      <c r="I3036" s="302"/>
      <c r="J3036" s="303" t="str">
        <f>IF($I3036="","-",_xlfn.XLOOKUP($I3036,'CC.Meta'!$A:$A,'CC.Meta'!$D:$D,"-",0,1))</f>
        <v>-</v>
      </c>
      <c r="K3036" s="302"/>
      <c r="L3036" s="146" t="str">
        <f>IF($K3036="","-",_xlfn.XLOOKUP($K3036,Obj.Meta!$A:$A,Obj.Meta!$D:$D,"-",0,1))</f>
        <v>-</v>
      </c>
      <c r="M3036" s="300" t="str">
        <f>IF($K3036="","-",_xlfn.XLOOKUP($K3036,Obj.Meta!$A:$A,Obj.Meta!$F:$F,"-",0,1))</f>
        <v>-</v>
      </c>
      <c r="N3036" s="337" t="str">
        <f t="shared" si="95"/>
        <v>---</v>
      </c>
      <c r="O3036" s="333"/>
      <c r="P3036" s="54"/>
      <c r="Q3036" s="52"/>
      <c r="R3036" s="34"/>
      <c r="S3036" s="53"/>
      <c r="T3036" s="208"/>
      <c r="U3036" s="726"/>
      <c r="V3036" s="206"/>
      <c r="W3036" s="206"/>
      <c r="X3036" s="678"/>
      <c r="Y3036" s="34"/>
      <c r="Z3036" s="610"/>
      <c r="AA3036" s="608"/>
    </row>
    <row r="3037" spans="1:27">
      <c r="A3037" s="145" t="str">
        <f t="shared" si="94"/>
        <v>-</v>
      </c>
      <c r="B3037" s="146" t="str">
        <f>_xlfn.XLOOKUP($A3037,Dept.Meta!$A:$A,Dept.Meta!$F:$F,"-",0,1)</f>
        <v>-</v>
      </c>
      <c r="C3037" s="629" t="str">
        <f>_xlfn.XLOOKUP(_xlfn.CONCAT($G3037,"-",$I3037),Div.Meta!$H:$H,Div.Meta!$C:$C,"-",0,1)</f>
        <v>-</v>
      </c>
      <c r="D3037" s="302"/>
      <c r="E3037" s="146" t="str">
        <f>IF($D3037="","-",_xlfn.XLOOKUP($D3037,Fund.Meta!$A:$A,Fund.Meta!$D:$D,"-",0,1))</f>
        <v>-</v>
      </c>
      <c r="F3037" s="303" t="str">
        <f>IF($D3037="","-",_xlfn.XLOOKUP($D3037,Fund.Meta!$A:$A,Fund.Meta!$E:$E,"-",0,1))</f>
        <v>-</v>
      </c>
      <c r="G3037" s="334"/>
      <c r="H3037" s="303" t="str">
        <f>IF($G3037="","-",_xlfn.XLOOKUP($G3037,Appr.Meta!$A:$A,Appr.Meta!$D:$D,"-",0,1))</f>
        <v>-</v>
      </c>
      <c r="I3037" s="302"/>
      <c r="J3037" s="303" t="str">
        <f>IF($I3037="","-",_xlfn.XLOOKUP($I3037,'CC.Meta'!$A:$A,'CC.Meta'!$D:$D,"-",0,1))</f>
        <v>-</v>
      </c>
      <c r="K3037" s="302"/>
      <c r="L3037" s="146" t="str">
        <f>IF($K3037="","-",_xlfn.XLOOKUP($K3037,Obj.Meta!$A:$A,Obj.Meta!$D:$D,"-",0,1))</f>
        <v>-</v>
      </c>
      <c r="M3037" s="300" t="str">
        <f>IF($K3037="","-",_xlfn.XLOOKUP($K3037,Obj.Meta!$A:$A,Obj.Meta!$F:$F,"-",0,1))</f>
        <v>-</v>
      </c>
      <c r="N3037" s="337" t="str">
        <f t="shared" si="95"/>
        <v>---</v>
      </c>
      <c r="O3037" s="333"/>
      <c r="P3037" s="54"/>
      <c r="Q3037" s="52"/>
      <c r="R3037" s="34"/>
      <c r="S3037" s="53"/>
      <c r="T3037" s="208"/>
      <c r="U3037" s="726"/>
      <c r="V3037" s="206"/>
      <c r="W3037" s="206"/>
      <c r="X3037" s="678"/>
      <c r="Y3037" s="34"/>
      <c r="Z3037" s="610"/>
      <c r="AA3037" s="608"/>
    </row>
    <row r="3038" spans="1:27">
      <c r="A3038" s="145" t="str">
        <f t="shared" si="94"/>
        <v>-</v>
      </c>
      <c r="B3038" s="146" t="str">
        <f>_xlfn.XLOOKUP($A3038,Dept.Meta!$A:$A,Dept.Meta!$F:$F,"-",0,1)</f>
        <v>-</v>
      </c>
      <c r="C3038" s="629" t="str">
        <f>_xlfn.XLOOKUP(_xlfn.CONCAT($G3038,"-",$I3038),Div.Meta!$H:$H,Div.Meta!$C:$C,"-",0,1)</f>
        <v>-</v>
      </c>
      <c r="D3038" s="302"/>
      <c r="E3038" s="146" t="str">
        <f>IF($D3038="","-",_xlfn.XLOOKUP($D3038,Fund.Meta!$A:$A,Fund.Meta!$D:$D,"-",0,1))</f>
        <v>-</v>
      </c>
      <c r="F3038" s="303" t="str">
        <f>IF($D3038="","-",_xlfn.XLOOKUP($D3038,Fund.Meta!$A:$A,Fund.Meta!$E:$E,"-",0,1))</f>
        <v>-</v>
      </c>
      <c r="G3038" s="334"/>
      <c r="H3038" s="303" t="str">
        <f>IF($G3038="","-",_xlfn.XLOOKUP($G3038,Appr.Meta!$A:$A,Appr.Meta!$D:$D,"-",0,1))</f>
        <v>-</v>
      </c>
      <c r="I3038" s="302"/>
      <c r="J3038" s="303" t="str">
        <f>IF($I3038="","-",_xlfn.XLOOKUP($I3038,'CC.Meta'!$A:$A,'CC.Meta'!$D:$D,"-",0,1))</f>
        <v>-</v>
      </c>
      <c r="K3038" s="302"/>
      <c r="L3038" s="146" t="str">
        <f>IF($K3038="","-",_xlfn.XLOOKUP($K3038,Obj.Meta!$A:$A,Obj.Meta!$D:$D,"-",0,1))</f>
        <v>-</v>
      </c>
      <c r="M3038" s="300" t="str">
        <f>IF($K3038="","-",_xlfn.XLOOKUP($K3038,Obj.Meta!$A:$A,Obj.Meta!$F:$F,"-",0,1))</f>
        <v>-</v>
      </c>
      <c r="N3038" s="337" t="str">
        <f t="shared" si="95"/>
        <v>---</v>
      </c>
      <c r="O3038" s="333"/>
      <c r="P3038" s="54"/>
      <c r="Q3038" s="52"/>
      <c r="R3038" s="34"/>
      <c r="S3038" s="53"/>
      <c r="T3038" s="208"/>
      <c r="U3038" s="726"/>
      <c r="V3038" s="206"/>
      <c r="W3038" s="206"/>
      <c r="X3038" s="678"/>
      <c r="Y3038" s="34"/>
      <c r="Z3038" s="610"/>
      <c r="AA3038" s="608"/>
    </row>
    <row r="3039" spans="1:27">
      <c r="A3039" s="145" t="str">
        <f t="shared" si="94"/>
        <v>-</v>
      </c>
      <c r="B3039" s="146" t="str">
        <f>_xlfn.XLOOKUP($A3039,Dept.Meta!$A:$A,Dept.Meta!$F:$F,"-",0,1)</f>
        <v>-</v>
      </c>
      <c r="C3039" s="629" t="str">
        <f>_xlfn.XLOOKUP(_xlfn.CONCAT($G3039,"-",$I3039),Div.Meta!$H:$H,Div.Meta!$C:$C,"-",0,1)</f>
        <v>-</v>
      </c>
      <c r="D3039" s="302"/>
      <c r="E3039" s="146" t="str">
        <f>IF($D3039="","-",_xlfn.XLOOKUP($D3039,Fund.Meta!$A:$A,Fund.Meta!$D:$D,"-",0,1))</f>
        <v>-</v>
      </c>
      <c r="F3039" s="303" t="str">
        <f>IF($D3039="","-",_xlfn.XLOOKUP($D3039,Fund.Meta!$A:$A,Fund.Meta!$E:$E,"-",0,1))</f>
        <v>-</v>
      </c>
      <c r="G3039" s="334"/>
      <c r="H3039" s="303" t="str">
        <f>IF($G3039="","-",_xlfn.XLOOKUP($G3039,Appr.Meta!$A:$A,Appr.Meta!$D:$D,"-",0,1))</f>
        <v>-</v>
      </c>
      <c r="I3039" s="302"/>
      <c r="J3039" s="303" t="str">
        <f>IF($I3039="","-",_xlfn.XLOOKUP($I3039,'CC.Meta'!$A:$A,'CC.Meta'!$D:$D,"-",0,1))</f>
        <v>-</v>
      </c>
      <c r="K3039" s="302"/>
      <c r="L3039" s="146" t="str">
        <f>IF($K3039="","-",_xlfn.XLOOKUP($K3039,Obj.Meta!$A:$A,Obj.Meta!$D:$D,"-",0,1))</f>
        <v>-</v>
      </c>
      <c r="M3039" s="300" t="str">
        <f>IF($K3039="","-",_xlfn.XLOOKUP($K3039,Obj.Meta!$A:$A,Obj.Meta!$F:$F,"-",0,1))</f>
        <v>-</v>
      </c>
      <c r="N3039" s="337" t="str">
        <f t="shared" si="95"/>
        <v>---</v>
      </c>
      <c r="O3039" s="333"/>
      <c r="P3039" s="54"/>
      <c r="Q3039" s="52"/>
      <c r="R3039" s="34"/>
      <c r="S3039" s="53"/>
      <c r="T3039" s="208"/>
      <c r="U3039" s="726"/>
      <c r="V3039" s="206"/>
      <c r="W3039" s="206"/>
      <c r="X3039" s="678"/>
      <c r="Y3039" s="34"/>
      <c r="Z3039" s="610"/>
      <c r="AA3039" s="608"/>
    </row>
    <row r="3040" spans="1:27">
      <c r="A3040" s="145" t="str">
        <f t="shared" si="94"/>
        <v>-</v>
      </c>
      <c r="B3040" s="146" t="str">
        <f>_xlfn.XLOOKUP($A3040,Dept.Meta!$A:$A,Dept.Meta!$F:$F,"-",0,1)</f>
        <v>-</v>
      </c>
      <c r="C3040" s="629" t="str">
        <f>_xlfn.XLOOKUP(_xlfn.CONCAT($G3040,"-",$I3040),Div.Meta!$H:$H,Div.Meta!$C:$C,"-",0,1)</f>
        <v>-</v>
      </c>
      <c r="D3040" s="302"/>
      <c r="E3040" s="146" t="str">
        <f>IF($D3040="","-",_xlfn.XLOOKUP($D3040,Fund.Meta!$A:$A,Fund.Meta!$D:$D,"-",0,1))</f>
        <v>-</v>
      </c>
      <c r="F3040" s="303" t="str">
        <f>IF($D3040="","-",_xlfn.XLOOKUP($D3040,Fund.Meta!$A:$A,Fund.Meta!$E:$E,"-",0,1))</f>
        <v>-</v>
      </c>
      <c r="G3040" s="334"/>
      <c r="H3040" s="303" t="str">
        <f>IF($G3040="","-",_xlfn.XLOOKUP($G3040,Appr.Meta!$A:$A,Appr.Meta!$D:$D,"-",0,1))</f>
        <v>-</v>
      </c>
      <c r="I3040" s="302"/>
      <c r="J3040" s="303" t="str">
        <f>IF($I3040="","-",_xlfn.XLOOKUP($I3040,'CC.Meta'!$A:$A,'CC.Meta'!$D:$D,"-",0,1))</f>
        <v>-</v>
      </c>
      <c r="K3040" s="302"/>
      <c r="L3040" s="146" t="str">
        <f>IF($K3040="","-",_xlfn.XLOOKUP($K3040,Obj.Meta!$A:$A,Obj.Meta!$D:$D,"-",0,1))</f>
        <v>-</v>
      </c>
      <c r="M3040" s="300" t="str">
        <f>IF($K3040="","-",_xlfn.XLOOKUP($K3040,Obj.Meta!$A:$A,Obj.Meta!$F:$F,"-",0,1))</f>
        <v>-</v>
      </c>
      <c r="N3040" s="337" t="str">
        <f t="shared" si="95"/>
        <v>---</v>
      </c>
      <c r="O3040" s="333"/>
      <c r="P3040" s="54"/>
      <c r="Q3040" s="52"/>
      <c r="R3040" s="34"/>
      <c r="S3040" s="53"/>
      <c r="T3040" s="208"/>
      <c r="U3040" s="726"/>
      <c r="V3040" s="206"/>
      <c r="W3040" s="206"/>
      <c r="X3040" s="678"/>
      <c r="Y3040" s="34"/>
      <c r="Z3040" s="610"/>
      <c r="AA3040" s="608"/>
    </row>
    <row r="3041" spans="1:27">
      <c r="A3041" s="145" t="str">
        <f t="shared" si="94"/>
        <v>-</v>
      </c>
      <c r="B3041" s="146" t="str">
        <f>_xlfn.XLOOKUP($A3041,Dept.Meta!$A:$A,Dept.Meta!$F:$F,"-",0,1)</f>
        <v>-</v>
      </c>
      <c r="C3041" s="629" t="str">
        <f>_xlfn.XLOOKUP(_xlfn.CONCAT($G3041,"-",$I3041),Div.Meta!$H:$H,Div.Meta!$C:$C,"-",0,1)</f>
        <v>-</v>
      </c>
      <c r="D3041" s="302"/>
      <c r="E3041" s="146" t="str">
        <f>IF($D3041="","-",_xlfn.XLOOKUP($D3041,Fund.Meta!$A:$A,Fund.Meta!$D:$D,"-",0,1))</f>
        <v>-</v>
      </c>
      <c r="F3041" s="303" t="str">
        <f>IF($D3041="","-",_xlfn.XLOOKUP($D3041,Fund.Meta!$A:$A,Fund.Meta!$E:$E,"-",0,1))</f>
        <v>-</v>
      </c>
      <c r="G3041" s="334"/>
      <c r="H3041" s="303" t="str">
        <f>IF($G3041="","-",_xlfn.XLOOKUP($G3041,Appr.Meta!$A:$A,Appr.Meta!$D:$D,"-",0,1))</f>
        <v>-</v>
      </c>
      <c r="I3041" s="302"/>
      <c r="J3041" s="303" t="str">
        <f>IF($I3041="","-",_xlfn.XLOOKUP($I3041,'CC.Meta'!$A:$A,'CC.Meta'!$D:$D,"-",0,1))</f>
        <v>-</v>
      </c>
      <c r="K3041" s="302"/>
      <c r="L3041" s="146" t="str">
        <f>IF($K3041="","-",_xlfn.XLOOKUP($K3041,Obj.Meta!$A:$A,Obj.Meta!$D:$D,"-",0,1))</f>
        <v>-</v>
      </c>
      <c r="M3041" s="300" t="str">
        <f>IF($K3041="","-",_xlfn.XLOOKUP($K3041,Obj.Meta!$A:$A,Obj.Meta!$F:$F,"-",0,1))</f>
        <v>-</v>
      </c>
      <c r="N3041" s="337" t="str">
        <f t="shared" si="95"/>
        <v>---</v>
      </c>
      <c r="O3041" s="333"/>
      <c r="P3041" s="54"/>
      <c r="Q3041" s="52"/>
      <c r="R3041" s="34"/>
      <c r="S3041" s="53"/>
      <c r="T3041" s="208"/>
      <c r="U3041" s="726"/>
      <c r="V3041" s="206"/>
      <c r="W3041" s="206"/>
      <c r="X3041" s="678"/>
      <c r="Y3041" s="34"/>
      <c r="Z3041" s="610"/>
      <c r="AA3041" s="608"/>
    </row>
    <row r="3042" spans="1:27">
      <c r="A3042" s="145" t="str">
        <f t="shared" si="94"/>
        <v>-</v>
      </c>
      <c r="B3042" s="146" t="str">
        <f>_xlfn.XLOOKUP($A3042,Dept.Meta!$A:$A,Dept.Meta!$F:$F,"-",0,1)</f>
        <v>-</v>
      </c>
      <c r="C3042" s="629" t="str">
        <f>_xlfn.XLOOKUP(_xlfn.CONCAT($G3042,"-",$I3042),Div.Meta!$H:$H,Div.Meta!$C:$C,"-",0,1)</f>
        <v>-</v>
      </c>
      <c r="D3042" s="302"/>
      <c r="E3042" s="146" t="str">
        <f>IF($D3042="","-",_xlfn.XLOOKUP($D3042,Fund.Meta!$A:$A,Fund.Meta!$D:$D,"-",0,1))</f>
        <v>-</v>
      </c>
      <c r="F3042" s="303" t="str">
        <f>IF($D3042="","-",_xlfn.XLOOKUP($D3042,Fund.Meta!$A:$A,Fund.Meta!$E:$E,"-",0,1))</f>
        <v>-</v>
      </c>
      <c r="G3042" s="334"/>
      <c r="H3042" s="303" t="str">
        <f>IF($G3042="","-",_xlfn.XLOOKUP($G3042,Appr.Meta!$A:$A,Appr.Meta!$D:$D,"-",0,1))</f>
        <v>-</v>
      </c>
      <c r="I3042" s="302"/>
      <c r="J3042" s="303" t="str">
        <f>IF($I3042="","-",_xlfn.XLOOKUP($I3042,'CC.Meta'!$A:$A,'CC.Meta'!$D:$D,"-",0,1))</f>
        <v>-</v>
      </c>
      <c r="K3042" s="302"/>
      <c r="L3042" s="146" t="str">
        <f>IF($K3042="","-",_xlfn.XLOOKUP($K3042,Obj.Meta!$A:$A,Obj.Meta!$D:$D,"-",0,1))</f>
        <v>-</v>
      </c>
      <c r="M3042" s="300" t="str">
        <f>IF($K3042="","-",_xlfn.XLOOKUP($K3042,Obj.Meta!$A:$A,Obj.Meta!$F:$F,"-",0,1))</f>
        <v>-</v>
      </c>
      <c r="N3042" s="337" t="str">
        <f t="shared" si="95"/>
        <v>---</v>
      </c>
      <c r="O3042" s="333"/>
      <c r="P3042" s="54"/>
      <c r="Q3042" s="52"/>
      <c r="R3042" s="34"/>
      <c r="S3042" s="53"/>
      <c r="T3042" s="208"/>
      <c r="U3042" s="726"/>
      <c r="V3042" s="206"/>
      <c r="W3042" s="206"/>
      <c r="X3042" s="678"/>
      <c r="Y3042" s="34"/>
      <c r="Z3042" s="610"/>
      <c r="AA3042" s="608"/>
    </row>
    <row r="3043" spans="1:27">
      <c r="A3043" s="145" t="str">
        <f t="shared" si="94"/>
        <v>-</v>
      </c>
      <c r="B3043" s="146" t="str">
        <f>_xlfn.XLOOKUP($A3043,Dept.Meta!$A:$A,Dept.Meta!$F:$F,"-",0,1)</f>
        <v>-</v>
      </c>
      <c r="C3043" s="629" t="str">
        <f>_xlfn.XLOOKUP(_xlfn.CONCAT($G3043,"-",$I3043),Div.Meta!$H:$H,Div.Meta!$C:$C,"-",0,1)</f>
        <v>-</v>
      </c>
      <c r="D3043" s="302"/>
      <c r="E3043" s="146" t="str">
        <f>IF($D3043="","-",_xlfn.XLOOKUP($D3043,Fund.Meta!$A:$A,Fund.Meta!$D:$D,"-",0,1))</f>
        <v>-</v>
      </c>
      <c r="F3043" s="303" t="str">
        <f>IF($D3043="","-",_xlfn.XLOOKUP($D3043,Fund.Meta!$A:$A,Fund.Meta!$E:$E,"-",0,1))</f>
        <v>-</v>
      </c>
      <c r="G3043" s="334"/>
      <c r="H3043" s="303" t="str">
        <f>IF($G3043="","-",_xlfn.XLOOKUP($G3043,Appr.Meta!$A:$A,Appr.Meta!$D:$D,"-",0,1))</f>
        <v>-</v>
      </c>
      <c r="I3043" s="302"/>
      <c r="J3043" s="303" t="str">
        <f>IF($I3043="","-",_xlfn.XLOOKUP($I3043,'CC.Meta'!$A:$A,'CC.Meta'!$D:$D,"-",0,1))</f>
        <v>-</v>
      </c>
      <c r="K3043" s="302"/>
      <c r="L3043" s="146" t="str">
        <f>IF($K3043="","-",_xlfn.XLOOKUP($K3043,Obj.Meta!$A:$A,Obj.Meta!$D:$D,"-",0,1))</f>
        <v>-</v>
      </c>
      <c r="M3043" s="300" t="str">
        <f>IF($K3043="","-",_xlfn.XLOOKUP($K3043,Obj.Meta!$A:$A,Obj.Meta!$F:$F,"-",0,1))</f>
        <v>-</v>
      </c>
      <c r="N3043" s="337" t="str">
        <f t="shared" si="95"/>
        <v>---</v>
      </c>
      <c r="O3043" s="333"/>
      <c r="P3043" s="54"/>
      <c r="Q3043" s="52"/>
      <c r="R3043" s="34"/>
      <c r="S3043" s="53"/>
      <c r="T3043" s="208"/>
      <c r="U3043" s="726"/>
      <c r="V3043" s="206"/>
      <c r="W3043" s="206"/>
      <c r="X3043" s="678"/>
      <c r="Y3043" s="34"/>
      <c r="Z3043" s="610"/>
      <c r="AA3043" s="608"/>
    </row>
    <row r="3044" spans="1:27">
      <c r="A3044" s="145" t="str">
        <f t="shared" si="94"/>
        <v>-</v>
      </c>
      <c r="B3044" s="146" t="str">
        <f>_xlfn.XLOOKUP($A3044,Dept.Meta!$A:$A,Dept.Meta!$F:$F,"-",0,1)</f>
        <v>-</v>
      </c>
      <c r="C3044" s="629" t="str">
        <f>_xlfn.XLOOKUP(_xlfn.CONCAT($G3044,"-",$I3044),Div.Meta!$H:$H,Div.Meta!$C:$C,"-",0,1)</f>
        <v>-</v>
      </c>
      <c r="D3044" s="302"/>
      <c r="E3044" s="146" t="str">
        <f>IF($D3044="","-",_xlfn.XLOOKUP($D3044,Fund.Meta!$A:$A,Fund.Meta!$D:$D,"-",0,1))</f>
        <v>-</v>
      </c>
      <c r="F3044" s="303" t="str">
        <f>IF($D3044="","-",_xlfn.XLOOKUP($D3044,Fund.Meta!$A:$A,Fund.Meta!$E:$E,"-",0,1))</f>
        <v>-</v>
      </c>
      <c r="G3044" s="334"/>
      <c r="H3044" s="303" t="str">
        <f>IF($G3044="","-",_xlfn.XLOOKUP($G3044,Appr.Meta!$A:$A,Appr.Meta!$D:$D,"-",0,1))</f>
        <v>-</v>
      </c>
      <c r="I3044" s="302"/>
      <c r="J3044" s="303" t="str">
        <f>IF($I3044="","-",_xlfn.XLOOKUP($I3044,'CC.Meta'!$A:$A,'CC.Meta'!$D:$D,"-",0,1))</f>
        <v>-</v>
      </c>
      <c r="K3044" s="302"/>
      <c r="L3044" s="146" t="str">
        <f>IF($K3044="","-",_xlfn.XLOOKUP($K3044,Obj.Meta!$A:$A,Obj.Meta!$D:$D,"-",0,1))</f>
        <v>-</v>
      </c>
      <c r="M3044" s="300" t="str">
        <f>IF($K3044="","-",_xlfn.XLOOKUP($K3044,Obj.Meta!$A:$A,Obj.Meta!$F:$F,"-",0,1))</f>
        <v>-</v>
      </c>
      <c r="N3044" s="337" t="str">
        <f t="shared" si="95"/>
        <v>---</v>
      </c>
      <c r="O3044" s="333"/>
      <c r="P3044" s="54"/>
      <c r="Q3044" s="52"/>
      <c r="R3044" s="34"/>
      <c r="S3044" s="53"/>
      <c r="T3044" s="208"/>
      <c r="U3044" s="726"/>
      <c r="V3044" s="206"/>
      <c r="W3044" s="206"/>
      <c r="X3044" s="678"/>
      <c r="Y3044" s="34"/>
      <c r="Z3044" s="610"/>
      <c r="AA3044" s="608"/>
    </row>
    <row r="3045" spans="1:27">
      <c r="A3045" s="145" t="str">
        <f t="shared" si="94"/>
        <v>-</v>
      </c>
      <c r="B3045" s="146" t="str">
        <f>_xlfn.XLOOKUP($A3045,Dept.Meta!$A:$A,Dept.Meta!$F:$F,"-",0,1)</f>
        <v>-</v>
      </c>
      <c r="C3045" s="629" t="str">
        <f>_xlfn.XLOOKUP(_xlfn.CONCAT($G3045,"-",$I3045),Div.Meta!$H:$H,Div.Meta!$C:$C,"-",0,1)</f>
        <v>-</v>
      </c>
      <c r="D3045" s="302"/>
      <c r="E3045" s="146" t="str">
        <f>IF($D3045="","-",_xlfn.XLOOKUP($D3045,Fund.Meta!$A:$A,Fund.Meta!$D:$D,"-",0,1))</f>
        <v>-</v>
      </c>
      <c r="F3045" s="303" t="str">
        <f>IF($D3045="","-",_xlfn.XLOOKUP($D3045,Fund.Meta!$A:$A,Fund.Meta!$E:$E,"-",0,1))</f>
        <v>-</v>
      </c>
      <c r="G3045" s="334"/>
      <c r="H3045" s="303" t="str">
        <f>IF($G3045="","-",_xlfn.XLOOKUP($G3045,Appr.Meta!$A:$A,Appr.Meta!$D:$D,"-",0,1))</f>
        <v>-</v>
      </c>
      <c r="I3045" s="302"/>
      <c r="J3045" s="303" t="str">
        <f>IF($I3045="","-",_xlfn.XLOOKUP($I3045,'CC.Meta'!$A:$A,'CC.Meta'!$D:$D,"-",0,1))</f>
        <v>-</v>
      </c>
      <c r="K3045" s="302"/>
      <c r="L3045" s="146" t="str">
        <f>IF($K3045="","-",_xlfn.XLOOKUP($K3045,Obj.Meta!$A:$A,Obj.Meta!$D:$D,"-",0,1))</f>
        <v>-</v>
      </c>
      <c r="M3045" s="300" t="str">
        <f>IF($K3045="","-",_xlfn.XLOOKUP($K3045,Obj.Meta!$A:$A,Obj.Meta!$F:$F,"-",0,1))</f>
        <v>-</v>
      </c>
      <c r="N3045" s="337" t="str">
        <f t="shared" si="95"/>
        <v>---</v>
      </c>
      <c r="O3045" s="333"/>
      <c r="P3045" s="54"/>
      <c r="Q3045" s="52"/>
      <c r="R3045" s="34"/>
      <c r="S3045" s="53"/>
      <c r="T3045" s="208"/>
      <c r="U3045" s="726"/>
      <c r="V3045" s="206"/>
      <c r="W3045" s="206"/>
      <c r="X3045" s="678"/>
      <c r="Y3045" s="34"/>
      <c r="Z3045" s="610"/>
      <c r="AA3045" s="608"/>
    </row>
    <row r="3046" spans="1:27">
      <c r="A3046" s="145" t="str">
        <f t="shared" si="94"/>
        <v>-</v>
      </c>
      <c r="B3046" s="146" t="str">
        <f>_xlfn.XLOOKUP($A3046,Dept.Meta!$A:$A,Dept.Meta!$F:$F,"-",0,1)</f>
        <v>-</v>
      </c>
      <c r="C3046" s="629" t="str">
        <f>_xlfn.XLOOKUP(_xlfn.CONCAT($G3046,"-",$I3046),Div.Meta!$H:$H,Div.Meta!$C:$C,"-",0,1)</f>
        <v>-</v>
      </c>
      <c r="D3046" s="302"/>
      <c r="E3046" s="146" t="str">
        <f>IF($D3046="","-",_xlfn.XLOOKUP($D3046,Fund.Meta!$A:$A,Fund.Meta!$D:$D,"-",0,1))</f>
        <v>-</v>
      </c>
      <c r="F3046" s="303" t="str">
        <f>IF($D3046="","-",_xlfn.XLOOKUP($D3046,Fund.Meta!$A:$A,Fund.Meta!$E:$E,"-",0,1))</f>
        <v>-</v>
      </c>
      <c r="G3046" s="334"/>
      <c r="H3046" s="303" t="str">
        <f>IF($G3046="","-",_xlfn.XLOOKUP($G3046,Appr.Meta!$A:$A,Appr.Meta!$D:$D,"-",0,1))</f>
        <v>-</v>
      </c>
      <c r="I3046" s="302"/>
      <c r="J3046" s="303" t="str">
        <f>IF($I3046="","-",_xlfn.XLOOKUP($I3046,'CC.Meta'!$A:$A,'CC.Meta'!$D:$D,"-",0,1))</f>
        <v>-</v>
      </c>
      <c r="K3046" s="302"/>
      <c r="L3046" s="146" t="str">
        <f>IF($K3046="","-",_xlfn.XLOOKUP($K3046,Obj.Meta!$A:$A,Obj.Meta!$D:$D,"-",0,1))</f>
        <v>-</v>
      </c>
      <c r="M3046" s="300" t="str">
        <f>IF($K3046="","-",_xlfn.XLOOKUP($K3046,Obj.Meta!$A:$A,Obj.Meta!$F:$F,"-",0,1))</f>
        <v>-</v>
      </c>
      <c r="N3046" s="337" t="str">
        <f t="shared" si="95"/>
        <v>---</v>
      </c>
      <c r="O3046" s="333"/>
      <c r="P3046" s="54"/>
      <c r="Q3046" s="52"/>
      <c r="R3046" s="34"/>
      <c r="S3046" s="53"/>
      <c r="T3046" s="208"/>
      <c r="U3046" s="726"/>
      <c r="V3046" s="206"/>
      <c r="W3046" s="206"/>
      <c r="X3046" s="678"/>
      <c r="Y3046" s="34"/>
      <c r="Z3046" s="610"/>
      <c r="AA3046" s="608"/>
    </row>
    <row r="3047" spans="1:27">
      <c r="A3047" s="145" t="str">
        <f t="shared" si="94"/>
        <v>-</v>
      </c>
      <c r="B3047" s="146" t="str">
        <f>_xlfn.XLOOKUP($A3047,Dept.Meta!$A:$A,Dept.Meta!$F:$F,"-",0,1)</f>
        <v>-</v>
      </c>
      <c r="C3047" s="629" t="str">
        <f>_xlfn.XLOOKUP(_xlfn.CONCAT($G3047,"-",$I3047),Div.Meta!$H:$H,Div.Meta!$C:$C,"-",0,1)</f>
        <v>-</v>
      </c>
      <c r="D3047" s="302"/>
      <c r="E3047" s="146" t="str">
        <f>IF($D3047="","-",_xlfn.XLOOKUP($D3047,Fund.Meta!$A:$A,Fund.Meta!$D:$D,"-",0,1))</f>
        <v>-</v>
      </c>
      <c r="F3047" s="303" t="str">
        <f>IF($D3047="","-",_xlfn.XLOOKUP($D3047,Fund.Meta!$A:$A,Fund.Meta!$E:$E,"-",0,1))</f>
        <v>-</v>
      </c>
      <c r="G3047" s="334"/>
      <c r="H3047" s="303" t="str">
        <f>IF($G3047="","-",_xlfn.XLOOKUP($G3047,Appr.Meta!$A:$A,Appr.Meta!$D:$D,"-",0,1))</f>
        <v>-</v>
      </c>
      <c r="I3047" s="302"/>
      <c r="J3047" s="303" t="str">
        <f>IF($I3047="","-",_xlfn.XLOOKUP($I3047,'CC.Meta'!$A:$A,'CC.Meta'!$D:$D,"-",0,1))</f>
        <v>-</v>
      </c>
      <c r="K3047" s="302"/>
      <c r="L3047" s="146" t="str">
        <f>IF($K3047="","-",_xlfn.XLOOKUP($K3047,Obj.Meta!$A:$A,Obj.Meta!$D:$D,"-",0,1))</f>
        <v>-</v>
      </c>
      <c r="M3047" s="300" t="str">
        <f>IF($K3047="","-",_xlfn.XLOOKUP($K3047,Obj.Meta!$A:$A,Obj.Meta!$F:$F,"-",0,1))</f>
        <v>-</v>
      </c>
      <c r="N3047" s="337" t="str">
        <f t="shared" si="95"/>
        <v>---</v>
      </c>
      <c r="O3047" s="333"/>
      <c r="P3047" s="54"/>
      <c r="Q3047" s="52"/>
      <c r="R3047" s="34"/>
      <c r="S3047" s="53"/>
      <c r="T3047" s="208"/>
      <c r="U3047" s="726"/>
      <c r="V3047" s="206"/>
      <c r="W3047" s="206"/>
      <c r="X3047" s="678"/>
      <c r="Y3047" s="34"/>
      <c r="Z3047" s="610"/>
      <c r="AA3047" s="608"/>
    </row>
    <row r="3048" spans="1:27">
      <c r="A3048" s="145" t="str">
        <f t="shared" si="94"/>
        <v>-</v>
      </c>
      <c r="B3048" s="146" t="str">
        <f>_xlfn.XLOOKUP($A3048,Dept.Meta!$A:$A,Dept.Meta!$F:$F,"-",0,1)</f>
        <v>-</v>
      </c>
      <c r="C3048" s="629" t="str">
        <f>_xlfn.XLOOKUP(_xlfn.CONCAT($G3048,"-",$I3048),Div.Meta!$H:$H,Div.Meta!$C:$C,"-",0,1)</f>
        <v>-</v>
      </c>
      <c r="D3048" s="302"/>
      <c r="E3048" s="146" t="str">
        <f>IF($D3048="","-",_xlfn.XLOOKUP($D3048,Fund.Meta!$A:$A,Fund.Meta!$D:$D,"-",0,1))</f>
        <v>-</v>
      </c>
      <c r="F3048" s="303" t="str">
        <f>IF($D3048="","-",_xlfn.XLOOKUP($D3048,Fund.Meta!$A:$A,Fund.Meta!$E:$E,"-",0,1))</f>
        <v>-</v>
      </c>
      <c r="G3048" s="334"/>
      <c r="H3048" s="303" t="str">
        <f>IF($G3048="","-",_xlfn.XLOOKUP($G3048,Appr.Meta!$A:$A,Appr.Meta!$D:$D,"-",0,1))</f>
        <v>-</v>
      </c>
      <c r="I3048" s="302"/>
      <c r="J3048" s="303" t="str">
        <f>IF($I3048="","-",_xlfn.XLOOKUP($I3048,'CC.Meta'!$A:$A,'CC.Meta'!$D:$D,"-",0,1))</f>
        <v>-</v>
      </c>
      <c r="K3048" s="302"/>
      <c r="L3048" s="146" t="str">
        <f>IF($K3048="","-",_xlfn.XLOOKUP($K3048,Obj.Meta!$A:$A,Obj.Meta!$D:$D,"-",0,1))</f>
        <v>-</v>
      </c>
      <c r="M3048" s="300" t="str">
        <f>IF($K3048="","-",_xlfn.XLOOKUP($K3048,Obj.Meta!$A:$A,Obj.Meta!$F:$F,"-",0,1))</f>
        <v>-</v>
      </c>
      <c r="N3048" s="337" t="str">
        <f t="shared" si="95"/>
        <v>---</v>
      </c>
      <c r="O3048" s="333"/>
      <c r="P3048" s="54"/>
      <c r="Q3048" s="52"/>
      <c r="R3048" s="34"/>
      <c r="S3048" s="53"/>
      <c r="T3048" s="208"/>
      <c r="U3048" s="726"/>
      <c r="V3048" s="206"/>
      <c r="W3048" s="206"/>
      <c r="X3048" s="678"/>
      <c r="Y3048" s="34"/>
      <c r="Z3048" s="610"/>
      <c r="AA3048" s="608"/>
    </row>
    <row r="3049" spans="1:27">
      <c r="A3049" s="145" t="str">
        <f t="shared" si="94"/>
        <v>-</v>
      </c>
      <c r="B3049" s="146" t="str">
        <f>_xlfn.XLOOKUP($A3049,Dept.Meta!$A:$A,Dept.Meta!$F:$F,"-",0,1)</f>
        <v>-</v>
      </c>
      <c r="C3049" s="629" t="str">
        <f>_xlfn.XLOOKUP(_xlfn.CONCAT($G3049,"-",$I3049),Div.Meta!$H:$H,Div.Meta!$C:$C,"-",0,1)</f>
        <v>-</v>
      </c>
      <c r="D3049" s="302"/>
      <c r="E3049" s="146" t="str">
        <f>IF($D3049="","-",_xlfn.XLOOKUP($D3049,Fund.Meta!$A:$A,Fund.Meta!$D:$D,"-",0,1))</f>
        <v>-</v>
      </c>
      <c r="F3049" s="303" t="str">
        <f>IF($D3049="","-",_xlfn.XLOOKUP($D3049,Fund.Meta!$A:$A,Fund.Meta!$E:$E,"-",0,1))</f>
        <v>-</v>
      </c>
      <c r="G3049" s="334"/>
      <c r="H3049" s="303" t="str">
        <f>IF($G3049="","-",_xlfn.XLOOKUP($G3049,Appr.Meta!$A:$A,Appr.Meta!$D:$D,"-",0,1))</f>
        <v>-</v>
      </c>
      <c r="I3049" s="302"/>
      <c r="J3049" s="303" t="str">
        <f>IF($I3049="","-",_xlfn.XLOOKUP($I3049,'CC.Meta'!$A:$A,'CC.Meta'!$D:$D,"-",0,1))</f>
        <v>-</v>
      </c>
      <c r="K3049" s="302"/>
      <c r="L3049" s="146" t="str">
        <f>IF($K3049="","-",_xlfn.XLOOKUP($K3049,Obj.Meta!$A:$A,Obj.Meta!$D:$D,"-",0,1))</f>
        <v>-</v>
      </c>
      <c r="M3049" s="300" t="str">
        <f>IF($K3049="","-",_xlfn.XLOOKUP($K3049,Obj.Meta!$A:$A,Obj.Meta!$F:$F,"-",0,1))</f>
        <v>-</v>
      </c>
      <c r="N3049" s="337" t="str">
        <f t="shared" si="95"/>
        <v>---</v>
      </c>
      <c r="O3049" s="333"/>
      <c r="P3049" s="54"/>
      <c r="Q3049" s="52"/>
      <c r="R3049" s="34"/>
      <c r="S3049" s="53"/>
      <c r="T3049" s="208"/>
      <c r="U3049" s="726"/>
      <c r="V3049" s="206"/>
      <c r="W3049" s="206"/>
      <c r="X3049" s="678"/>
      <c r="Y3049" s="34"/>
      <c r="Z3049" s="610"/>
      <c r="AA3049" s="608"/>
    </row>
    <row r="3050" spans="1:27">
      <c r="A3050" s="145" t="str">
        <f t="shared" si="94"/>
        <v>-</v>
      </c>
      <c r="B3050" s="146" t="str">
        <f>_xlfn.XLOOKUP($A3050,Dept.Meta!$A:$A,Dept.Meta!$F:$F,"-",0,1)</f>
        <v>-</v>
      </c>
      <c r="C3050" s="629" t="str">
        <f>_xlfn.XLOOKUP(_xlfn.CONCAT($G3050,"-",$I3050),Div.Meta!$H:$H,Div.Meta!$C:$C,"-",0,1)</f>
        <v>-</v>
      </c>
      <c r="D3050" s="302"/>
      <c r="E3050" s="146" t="str">
        <f>IF($D3050="","-",_xlfn.XLOOKUP($D3050,Fund.Meta!$A:$A,Fund.Meta!$D:$D,"-",0,1))</f>
        <v>-</v>
      </c>
      <c r="F3050" s="303" t="str">
        <f>IF($D3050="","-",_xlfn.XLOOKUP($D3050,Fund.Meta!$A:$A,Fund.Meta!$E:$E,"-",0,1))</f>
        <v>-</v>
      </c>
      <c r="G3050" s="334"/>
      <c r="H3050" s="303" t="str">
        <f>IF($G3050="","-",_xlfn.XLOOKUP($G3050,Appr.Meta!$A:$A,Appr.Meta!$D:$D,"-",0,1))</f>
        <v>-</v>
      </c>
      <c r="I3050" s="302"/>
      <c r="J3050" s="303" t="str">
        <f>IF($I3050="","-",_xlfn.XLOOKUP($I3050,'CC.Meta'!$A:$A,'CC.Meta'!$D:$D,"-",0,1))</f>
        <v>-</v>
      </c>
      <c r="K3050" s="302"/>
      <c r="L3050" s="146" t="str">
        <f>IF($K3050="","-",_xlfn.XLOOKUP($K3050,Obj.Meta!$A:$A,Obj.Meta!$D:$D,"-",0,1))</f>
        <v>-</v>
      </c>
      <c r="M3050" s="300" t="str">
        <f>IF($K3050="","-",_xlfn.XLOOKUP($K3050,Obj.Meta!$A:$A,Obj.Meta!$F:$F,"-",0,1))</f>
        <v>-</v>
      </c>
      <c r="N3050" s="337" t="str">
        <f t="shared" si="95"/>
        <v>---</v>
      </c>
      <c r="O3050" s="333"/>
      <c r="P3050" s="54"/>
      <c r="Q3050" s="52"/>
      <c r="R3050" s="34"/>
      <c r="S3050" s="53"/>
      <c r="T3050" s="208"/>
      <c r="U3050" s="726"/>
      <c r="V3050" s="206"/>
      <c r="W3050" s="206"/>
      <c r="X3050" s="678"/>
      <c r="Y3050" s="34"/>
      <c r="Z3050" s="610"/>
      <c r="AA3050" s="608"/>
    </row>
    <row r="3051" spans="1:27">
      <c r="A3051" s="145" t="str">
        <f t="shared" si="94"/>
        <v>-</v>
      </c>
      <c r="B3051" s="146" t="str">
        <f>_xlfn.XLOOKUP($A3051,Dept.Meta!$A:$A,Dept.Meta!$F:$F,"-",0,1)</f>
        <v>-</v>
      </c>
      <c r="C3051" s="629" t="str">
        <f>_xlfn.XLOOKUP(_xlfn.CONCAT($G3051,"-",$I3051),Div.Meta!$H:$H,Div.Meta!$C:$C,"-",0,1)</f>
        <v>-</v>
      </c>
      <c r="D3051" s="302"/>
      <c r="E3051" s="146" t="str">
        <f>IF($D3051="","-",_xlfn.XLOOKUP($D3051,Fund.Meta!$A:$A,Fund.Meta!$D:$D,"-",0,1))</f>
        <v>-</v>
      </c>
      <c r="F3051" s="303" t="str">
        <f>IF($D3051="","-",_xlfn.XLOOKUP($D3051,Fund.Meta!$A:$A,Fund.Meta!$E:$E,"-",0,1))</f>
        <v>-</v>
      </c>
      <c r="G3051" s="334"/>
      <c r="H3051" s="303" t="str">
        <f>IF($G3051="","-",_xlfn.XLOOKUP($G3051,Appr.Meta!$A:$A,Appr.Meta!$D:$D,"-",0,1))</f>
        <v>-</v>
      </c>
      <c r="I3051" s="302"/>
      <c r="J3051" s="303" t="str">
        <f>IF($I3051="","-",_xlfn.XLOOKUP($I3051,'CC.Meta'!$A:$A,'CC.Meta'!$D:$D,"-",0,1))</f>
        <v>-</v>
      </c>
      <c r="K3051" s="302"/>
      <c r="L3051" s="146" t="str">
        <f>IF($K3051="","-",_xlfn.XLOOKUP($K3051,Obj.Meta!$A:$A,Obj.Meta!$D:$D,"-",0,1))</f>
        <v>-</v>
      </c>
      <c r="M3051" s="300" t="str">
        <f>IF($K3051="","-",_xlfn.XLOOKUP($K3051,Obj.Meta!$A:$A,Obj.Meta!$F:$F,"-",0,1))</f>
        <v>-</v>
      </c>
      <c r="N3051" s="337" t="str">
        <f t="shared" si="95"/>
        <v>---</v>
      </c>
      <c r="O3051" s="333"/>
      <c r="P3051" s="54"/>
      <c r="Q3051" s="52"/>
      <c r="R3051" s="34"/>
      <c r="S3051" s="53"/>
      <c r="T3051" s="208"/>
      <c r="U3051" s="726"/>
      <c r="V3051" s="206"/>
      <c r="W3051" s="206"/>
      <c r="X3051" s="678"/>
      <c r="Y3051" s="34"/>
      <c r="Z3051" s="610"/>
      <c r="AA3051" s="608"/>
    </row>
    <row r="3052" spans="1:27">
      <c r="A3052" s="145" t="str">
        <f t="shared" si="94"/>
        <v>-</v>
      </c>
      <c r="B3052" s="146" t="str">
        <f>_xlfn.XLOOKUP($A3052,Dept.Meta!$A:$A,Dept.Meta!$F:$F,"-",0,1)</f>
        <v>-</v>
      </c>
      <c r="C3052" s="629" t="str">
        <f>_xlfn.XLOOKUP(_xlfn.CONCAT($G3052,"-",$I3052),Div.Meta!$H:$H,Div.Meta!$C:$C,"-",0,1)</f>
        <v>-</v>
      </c>
      <c r="D3052" s="302"/>
      <c r="E3052" s="146" t="str">
        <f>IF($D3052="","-",_xlfn.XLOOKUP($D3052,Fund.Meta!$A:$A,Fund.Meta!$D:$D,"-",0,1))</f>
        <v>-</v>
      </c>
      <c r="F3052" s="303" t="str">
        <f>IF($D3052="","-",_xlfn.XLOOKUP($D3052,Fund.Meta!$A:$A,Fund.Meta!$E:$E,"-",0,1))</f>
        <v>-</v>
      </c>
      <c r="G3052" s="334"/>
      <c r="H3052" s="303" t="str">
        <f>IF($G3052="","-",_xlfn.XLOOKUP($G3052,Appr.Meta!$A:$A,Appr.Meta!$D:$D,"-",0,1))</f>
        <v>-</v>
      </c>
      <c r="I3052" s="302"/>
      <c r="J3052" s="303" t="str">
        <f>IF($I3052="","-",_xlfn.XLOOKUP($I3052,'CC.Meta'!$A:$A,'CC.Meta'!$D:$D,"-",0,1))</f>
        <v>-</v>
      </c>
      <c r="K3052" s="302"/>
      <c r="L3052" s="146" t="str">
        <f>IF($K3052="","-",_xlfn.XLOOKUP($K3052,Obj.Meta!$A:$A,Obj.Meta!$D:$D,"-",0,1))</f>
        <v>-</v>
      </c>
      <c r="M3052" s="300" t="str">
        <f>IF($K3052="","-",_xlfn.XLOOKUP($K3052,Obj.Meta!$A:$A,Obj.Meta!$F:$F,"-",0,1))</f>
        <v>-</v>
      </c>
      <c r="N3052" s="337" t="str">
        <f t="shared" si="95"/>
        <v>---</v>
      </c>
      <c r="O3052" s="333"/>
      <c r="P3052" s="54"/>
      <c r="Q3052" s="52"/>
      <c r="R3052" s="34"/>
      <c r="S3052" s="53"/>
      <c r="T3052" s="208"/>
      <c r="U3052" s="726"/>
      <c r="V3052" s="206"/>
      <c r="W3052" s="206"/>
      <c r="X3052" s="678"/>
      <c r="Y3052" s="34"/>
      <c r="Z3052" s="610"/>
      <c r="AA3052" s="608"/>
    </row>
    <row r="3053" spans="1:27">
      <c r="A3053" s="145" t="str">
        <f t="shared" si="94"/>
        <v>-</v>
      </c>
      <c r="B3053" s="146" t="str">
        <f>_xlfn.XLOOKUP($A3053,Dept.Meta!$A:$A,Dept.Meta!$F:$F,"-",0,1)</f>
        <v>-</v>
      </c>
      <c r="C3053" s="629" t="str">
        <f>_xlfn.XLOOKUP(_xlfn.CONCAT($G3053,"-",$I3053),Div.Meta!$H:$H,Div.Meta!$C:$C,"-",0,1)</f>
        <v>-</v>
      </c>
      <c r="D3053" s="302"/>
      <c r="E3053" s="146" t="str">
        <f>IF($D3053="","-",_xlfn.XLOOKUP($D3053,Fund.Meta!$A:$A,Fund.Meta!$D:$D,"-",0,1))</f>
        <v>-</v>
      </c>
      <c r="F3053" s="303" t="str">
        <f>IF($D3053="","-",_xlfn.XLOOKUP($D3053,Fund.Meta!$A:$A,Fund.Meta!$E:$E,"-",0,1))</f>
        <v>-</v>
      </c>
      <c r="G3053" s="334"/>
      <c r="H3053" s="303" t="str">
        <f>IF($G3053="","-",_xlfn.XLOOKUP($G3053,Appr.Meta!$A:$A,Appr.Meta!$D:$D,"-",0,1))</f>
        <v>-</v>
      </c>
      <c r="I3053" s="302"/>
      <c r="J3053" s="303" t="str">
        <f>IF($I3053="","-",_xlfn.XLOOKUP($I3053,'CC.Meta'!$A:$A,'CC.Meta'!$D:$D,"-",0,1))</f>
        <v>-</v>
      </c>
      <c r="K3053" s="302"/>
      <c r="L3053" s="146" t="str">
        <f>IF($K3053="","-",_xlfn.XLOOKUP($K3053,Obj.Meta!$A:$A,Obj.Meta!$D:$D,"-",0,1))</f>
        <v>-</v>
      </c>
      <c r="M3053" s="300" t="str">
        <f>IF($K3053="","-",_xlfn.XLOOKUP($K3053,Obj.Meta!$A:$A,Obj.Meta!$F:$F,"-",0,1))</f>
        <v>-</v>
      </c>
      <c r="N3053" s="337" t="str">
        <f t="shared" si="95"/>
        <v>---</v>
      </c>
      <c r="O3053" s="333"/>
      <c r="P3053" s="54"/>
      <c r="Q3053" s="52"/>
      <c r="R3053" s="34"/>
      <c r="S3053" s="53"/>
      <c r="T3053" s="208"/>
      <c r="U3053" s="726"/>
      <c r="V3053" s="206"/>
      <c r="W3053" s="206"/>
      <c r="X3053" s="678"/>
      <c r="Y3053" s="34"/>
      <c r="Z3053" s="610"/>
      <c r="AA3053" s="608"/>
    </row>
    <row r="3054" spans="1:27">
      <c r="A3054" s="145" t="str">
        <f t="shared" si="94"/>
        <v>-</v>
      </c>
      <c r="B3054" s="146" t="str">
        <f>_xlfn.XLOOKUP($A3054,Dept.Meta!$A:$A,Dept.Meta!$F:$F,"-",0,1)</f>
        <v>-</v>
      </c>
      <c r="C3054" s="629" t="str">
        <f>_xlfn.XLOOKUP(_xlfn.CONCAT($G3054,"-",$I3054),Div.Meta!$H:$H,Div.Meta!$C:$C,"-",0,1)</f>
        <v>-</v>
      </c>
      <c r="D3054" s="302"/>
      <c r="E3054" s="146" t="str">
        <f>IF($D3054="","-",_xlfn.XLOOKUP($D3054,Fund.Meta!$A:$A,Fund.Meta!$D:$D,"-",0,1))</f>
        <v>-</v>
      </c>
      <c r="F3054" s="303" t="str">
        <f>IF($D3054="","-",_xlfn.XLOOKUP($D3054,Fund.Meta!$A:$A,Fund.Meta!$E:$E,"-",0,1))</f>
        <v>-</v>
      </c>
      <c r="G3054" s="334"/>
      <c r="H3054" s="303" t="str">
        <f>IF($G3054="","-",_xlfn.XLOOKUP($G3054,Appr.Meta!$A:$A,Appr.Meta!$D:$D,"-",0,1))</f>
        <v>-</v>
      </c>
      <c r="I3054" s="302"/>
      <c r="J3054" s="303" t="str">
        <f>IF($I3054="","-",_xlfn.XLOOKUP($I3054,'CC.Meta'!$A:$A,'CC.Meta'!$D:$D,"-",0,1))</f>
        <v>-</v>
      </c>
      <c r="K3054" s="302"/>
      <c r="L3054" s="146" t="str">
        <f>IF($K3054="","-",_xlfn.XLOOKUP($K3054,Obj.Meta!$A:$A,Obj.Meta!$D:$D,"-",0,1))</f>
        <v>-</v>
      </c>
      <c r="M3054" s="300" t="str">
        <f>IF($K3054="","-",_xlfn.XLOOKUP($K3054,Obj.Meta!$A:$A,Obj.Meta!$F:$F,"-",0,1))</f>
        <v>-</v>
      </c>
      <c r="N3054" s="337" t="str">
        <f t="shared" si="95"/>
        <v>---</v>
      </c>
      <c r="O3054" s="333"/>
      <c r="P3054" s="54"/>
      <c r="Q3054" s="52"/>
      <c r="R3054" s="34"/>
      <c r="S3054" s="53"/>
      <c r="T3054" s="208"/>
      <c r="U3054" s="726"/>
      <c r="V3054" s="206"/>
      <c r="W3054" s="206"/>
      <c r="X3054" s="678"/>
      <c r="Y3054" s="34"/>
      <c r="Z3054" s="610"/>
      <c r="AA3054" s="608"/>
    </row>
    <row r="3055" spans="1:27">
      <c r="A3055" s="145" t="str">
        <f t="shared" si="94"/>
        <v>-</v>
      </c>
      <c r="B3055" s="146" t="str">
        <f>_xlfn.XLOOKUP($A3055,Dept.Meta!$A:$A,Dept.Meta!$F:$F,"-",0,1)</f>
        <v>-</v>
      </c>
      <c r="C3055" s="629" t="str">
        <f>_xlfn.XLOOKUP(_xlfn.CONCAT($G3055,"-",$I3055),Div.Meta!$H:$H,Div.Meta!$C:$C,"-",0,1)</f>
        <v>-</v>
      </c>
      <c r="D3055" s="302"/>
      <c r="E3055" s="146" t="str">
        <f>IF($D3055="","-",_xlfn.XLOOKUP($D3055,Fund.Meta!$A:$A,Fund.Meta!$D:$D,"-",0,1))</f>
        <v>-</v>
      </c>
      <c r="F3055" s="303" t="str">
        <f>IF($D3055="","-",_xlfn.XLOOKUP($D3055,Fund.Meta!$A:$A,Fund.Meta!$E:$E,"-",0,1))</f>
        <v>-</v>
      </c>
      <c r="G3055" s="334"/>
      <c r="H3055" s="303" t="str">
        <f>IF($G3055="","-",_xlfn.XLOOKUP($G3055,Appr.Meta!$A:$A,Appr.Meta!$D:$D,"-",0,1))</f>
        <v>-</v>
      </c>
      <c r="I3055" s="302"/>
      <c r="J3055" s="303" t="str">
        <f>IF($I3055="","-",_xlfn.XLOOKUP($I3055,'CC.Meta'!$A:$A,'CC.Meta'!$D:$D,"-",0,1))</f>
        <v>-</v>
      </c>
      <c r="K3055" s="302"/>
      <c r="L3055" s="146" t="str">
        <f>IF($K3055="","-",_xlfn.XLOOKUP($K3055,Obj.Meta!$A:$A,Obj.Meta!$D:$D,"-",0,1))</f>
        <v>-</v>
      </c>
      <c r="M3055" s="300" t="str">
        <f>IF($K3055="","-",_xlfn.XLOOKUP($K3055,Obj.Meta!$A:$A,Obj.Meta!$F:$F,"-",0,1))</f>
        <v>-</v>
      </c>
      <c r="N3055" s="337" t="str">
        <f t="shared" si="95"/>
        <v>---</v>
      </c>
      <c r="O3055" s="333"/>
      <c r="P3055" s="54"/>
      <c r="Q3055" s="52"/>
      <c r="R3055" s="34"/>
      <c r="S3055" s="53"/>
      <c r="T3055" s="208"/>
      <c r="U3055" s="726"/>
      <c r="V3055" s="206"/>
      <c r="W3055" s="206"/>
      <c r="X3055" s="678"/>
      <c r="Y3055" s="34"/>
      <c r="Z3055" s="610"/>
      <c r="AA3055" s="608"/>
    </row>
    <row r="3056" spans="1:27">
      <c r="A3056" s="145" t="str">
        <f t="shared" si="94"/>
        <v>-</v>
      </c>
      <c r="B3056" s="146" t="str">
        <f>_xlfn.XLOOKUP($A3056,Dept.Meta!$A:$A,Dept.Meta!$F:$F,"-",0,1)</f>
        <v>-</v>
      </c>
      <c r="C3056" s="629" t="str">
        <f>_xlfn.XLOOKUP(_xlfn.CONCAT($G3056,"-",$I3056),Div.Meta!$H:$H,Div.Meta!$C:$C,"-",0,1)</f>
        <v>-</v>
      </c>
      <c r="D3056" s="302"/>
      <c r="E3056" s="146" t="str">
        <f>IF($D3056="","-",_xlfn.XLOOKUP($D3056,Fund.Meta!$A:$A,Fund.Meta!$D:$D,"-",0,1))</f>
        <v>-</v>
      </c>
      <c r="F3056" s="303" t="str">
        <f>IF($D3056="","-",_xlfn.XLOOKUP($D3056,Fund.Meta!$A:$A,Fund.Meta!$E:$E,"-",0,1))</f>
        <v>-</v>
      </c>
      <c r="G3056" s="334"/>
      <c r="H3056" s="303" t="str">
        <f>IF($G3056="","-",_xlfn.XLOOKUP($G3056,Appr.Meta!$A:$A,Appr.Meta!$D:$D,"-",0,1))</f>
        <v>-</v>
      </c>
      <c r="I3056" s="302"/>
      <c r="J3056" s="303" t="str">
        <f>IF($I3056="","-",_xlfn.XLOOKUP($I3056,'CC.Meta'!$A:$A,'CC.Meta'!$D:$D,"-",0,1))</f>
        <v>-</v>
      </c>
      <c r="K3056" s="302"/>
      <c r="L3056" s="146" t="str">
        <f>IF($K3056="","-",_xlfn.XLOOKUP($K3056,Obj.Meta!$A:$A,Obj.Meta!$D:$D,"-",0,1))</f>
        <v>-</v>
      </c>
      <c r="M3056" s="300" t="str">
        <f>IF($K3056="","-",_xlfn.XLOOKUP($K3056,Obj.Meta!$A:$A,Obj.Meta!$F:$F,"-",0,1))</f>
        <v>-</v>
      </c>
      <c r="N3056" s="337" t="str">
        <f t="shared" si="95"/>
        <v>---</v>
      </c>
      <c r="O3056" s="333"/>
      <c r="P3056" s="54"/>
      <c r="Q3056" s="52"/>
      <c r="R3056" s="34"/>
      <c r="S3056" s="53"/>
      <c r="T3056" s="208"/>
      <c r="U3056" s="726"/>
      <c r="V3056" s="206"/>
      <c r="W3056" s="206"/>
      <c r="X3056" s="678"/>
      <c r="Y3056" s="34"/>
      <c r="Z3056" s="610"/>
      <c r="AA3056" s="608"/>
    </row>
    <row r="3057" spans="1:27">
      <c r="A3057" s="145" t="str">
        <f t="shared" si="94"/>
        <v>-</v>
      </c>
      <c r="B3057" s="146" t="str">
        <f>_xlfn.XLOOKUP($A3057,Dept.Meta!$A:$A,Dept.Meta!$F:$F,"-",0,1)</f>
        <v>-</v>
      </c>
      <c r="C3057" s="629" t="str">
        <f>_xlfn.XLOOKUP(_xlfn.CONCAT($G3057,"-",$I3057),Div.Meta!$H:$H,Div.Meta!$C:$C,"-",0,1)</f>
        <v>-</v>
      </c>
      <c r="D3057" s="302"/>
      <c r="E3057" s="146" t="str">
        <f>IF($D3057="","-",_xlfn.XLOOKUP($D3057,Fund.Meta!$A:$A,Fund.Meta!$D:$D,"-",0,1))</f>
        <v>-</v>
      </c>
      <c r="F3057" s="303" t="str">
        <f>IF($D3057="","-",_xlfn.XLOOKUP($D3057,Fund.Meta!$A:$A,Fund.Meta!$E:$E,"-",0,1))</f>
        <v>-</v>
      </c>
      <c r="G3057" s="334"/>
      <c r="H3057" s="303" t="str">
        <f>IF($G3057="","-",_xlfn.XLOOKUP($G3057,Appr.Meta!$A:$A,Appr.Meta!$D:$D,"-",0,1))</f>
        <v>-</v>
      </c>
      <c r="I3057" s="302"/>
      <c r="J3057" s="303" t="str">
        <f>IF($I3057="","-",_xlfn.XLOOKUP($I3057,'CC.Meta'!$A:$A,'CC.Meta'!$D:$D,"-",0,1))</f>
        <v>-</v>
      </c>
      <c r="K3057" s="302"/>
      <c r="L3057" s="146" t="str">
        <f>IF($K3057="","-",_xlfn.XLOOKUP($K3057,Obj.Meta!$A:$A,Obj.Meta!$D:$D,"-",0,1))</f>
        <v>-</v>
      </c>
      <c r="M3057" s="300" t="str">
        <f>IF($K3057="","-",_xlfn.XLOOKUP($K3057,Obj.Meta!$A:$A,Obj.Meta!$F:$F,"-",0,1))</f>
        <v>-</v>
      </c>
      <c r="N3057" s="337" t="str">
        <f t="shared" si="95"/>
        <v>---</v>
      </c>
      <c r="O3057" s="333"/>
      <c r="P3057" s="54"/>
      <c r="Q3057" s="52"/>
      <c r="R3057" s="34"/>
      <c r="S3057" s="53"/>
      <c r="T3057" s="208"/>
      <c r="U3057" s="726"/>
      <c r="V3057" s="206"/>
      <c r="W3057" s="206"/>
      <c r="X3057" s="678"/>
      <c r="Y3057" s="34"/>
      <c r="Z3057" s="610"/>
      <c r="AA3057" s="608"/>
    </row>
    <row r="3058" spans="1:27">
      <c r="A3058" s="145" t="str">
        <f t="shared" si="94"/>
        <v>-</v>
      </c>
      <c r="B3058" s="146" t="str">
        <f>_xlfn.XLOOKUP($A3058,Dept.Meta!$A:$A,Dept.Meta!$F:$F,"-",0,1)</f>
        <v>-</v>
      </c>
      <c r="C3058" s="629" t="str">
        <f>_xlfn.XLOOKUP(_xlfn.CONCAT($G3058,"-",$I3058),Div.Meta!$H:$H,Div.Meta!$C:$C,"-",0,1)</f>
        <v>-</v>
      </c>
      <c r="D3058" s="302"/>
      <c r="E3058" s="146" t="str">
        <f>IF($D3058="","-",_xlfn.XLOOKUP($D3058,Fund.Meta!$A:$A,Fund.Meta!$D:$D,"-",0,1))</f>
        <v>-</v>
      </c>
      <c r="F3058" s="303" t="str">
        <f>IF($D3058="","-",_xlfn.XLOOKUP($D3058,Fund.Meta!$A:$A,Fund.Meta!$E:$E,"-",0,1))</f>
        <v>-</v>
      </c>
      <c r="G3058" s="334"/>
      <c r="H3058" s="303" t="str">
        <f>IF($G3058="","-",_xlfn.XLOOKUP($G3058,Appr.Meta!$A:$A,Appr.Meta!$D:$D,"-",0,1))</f>
        <v>-</v>
      </c>
      <c r="I3058" s="302"/>
      <c r="J3058" s="303" t="str">
        <f>IF($I3058="","-",_xlfn.XLOOKUP($I3058,'CC.Meta'!$A:$A,'CC.Meta'!$D:$D,"-",0,1))</f>
        <v>-</v>
      </c>
      <c r="K3058" s="302"/>
      <c r="L3058" s="146" t="str">
        <f>IF($K3058="","-",_xlfn.XLOOKUP($K3058,Obj.Meta!$A:$A,Obj.Meta!$D:$D,"-",0,1))</f>
        <v>-</v>
      </c>
      <c r="M3058" s="300" t="str">
        <f>IF($K3058="","-",_xlfn.XLOOKUP($K3058,Obj.Meta!$A:$A,Obj.Meta!$F:$F,"-",0,1))</f>
        <v>-</v>
      </c>
      <c r="N3058" s="337" t="str">
        <f t="shared" si="95"/>
        <v>---</v>
      </c>
      <c r="O3058" s="333"/>
      <c r="P3058" s="54"/>
      <c r="Q3058" s="52"/>
      <c r="R3058" s="34"/>
      <c r="S3058" s="53"/>
      <c r="T3058" s="208"/>
      <c r="U3058" s="726"/>
      <c r="V3058" s="206"/>
      <c r="W3058" s="206"/>
      <c r="X3058" s="678"/>
      <c r="Y3058" s="34"/>
      <c r="Z3058" s="610"/>
      <c r="AA3058" s="608"/>
    </row>
    <row r="3059" spans="1:27">
      <c r="A3059" s="145" t="str">
        <f t="shared" si="94"/>
        <v>-</v>
      </c>
      <c r="B3059" s="146" t="str">
        <f>_xlfn.XLOOKUP($A3059,Dept.Meta!$A:$A,Dept.Meta!$F:$F,"-",0,1)</f>
        <v>-</v>
      </c>
      <c r="C3059" s="629" t="str">
        <f>_xlfn.XLOOKUP(_xlfn.CONCAT($G3059,"-",$I3059),Div.Meta!$H:$H,Div.Meta!$C:$C,"-",0,1)</f>
        <v>-</v>
      </c>
      <c r="D3059" s="302"/>
      <c r="E3059" s="146" t="str">
        <f>IF($D3059="","-",_xlfn.XLOOKUP($D3059,Fund.Meta!$A:$A,Fund.Meta!$D:$D,"-",0,1))</f>
        <v>-</v>
      </c>
      <c r="F3059" s="303" t="str">
        <f>IF($D3059="","-",_xlfn.XLOOKUP($D3059,Fund.Meta!$A:$A,Fund.Meta!$E:$E,"-",0,1))</f>
        <v>-</v>
      </c>
      <c r="G3059" s="334"/>
      <c r="H3059" s="303" t="str">
        <f>IF($G3059="","-",_xlfn.XLOOKUP($G3059,Appr.Meta!$A:$A,Appr.Meta!$D:$D,"-",0,1))</f>
        <v>-</v>
      </c>
      <c r="I3059" s="302"/>
      <c r="J3059" s="303" t="str">
        <f>IF($I3059="","-",_xlfn.XLOOKUP($I3059,'CC.Meta'!$A:$A,'CC.Meta'!$D:$D,"-",0,1))</f>
        <v>-</v>
      </c>
      <c r="K3059" s="302"/>
      <c r="L3059" s="146" t="str">
        <f>IF($K3059="","-",_xlfn.XLOOKUP($K3059,Obj.Meta!$A:$A,Obj.Meta!$D:$D,"-",0,1))</f>
        <v>-</v>
      </c>
      <c r="M3059" s="300" t="str">
        <f>IF($K3059="","-",_xlfn.XLOOKUP($K3059,Obj.Meta!$A:$A,Obj.Meta!$F:$F,"-",0,1))</f>
        <v>-</v>
      </c>
      <c r="N3059" s="337" t="str">
        <f t="shared" si="95"/>
        <v>---</v>
      </c>
      <c r="O3059" s="333"/>
      <c r="P3059" s="54"/>
      <c r="Q3059" s="52"/>
      <c r="R3059" s="34"/>
      <c r="S3059" s="53"/>
      <c r="T3059" s="208"/>
      <c r="U3059" s="726"/>
      <c r="V3059" s="206"/>
      <c r="W3059" s="206"/>
      <c r="X3059" s="678"/>
      <c r="Y3059" s="34"/>
      <c r="Z3059" s="610"/>
      <c r="AA3059" s="608"/>
    </row>
    <row r="3060" spans="1:27">
      <c r="A3060" s="145" t="str">
        <f t="shared" si="94"/>
        <v>-</v>
      </c>
      <c r="B3060" s="146" t="str">
        <f>_xlfn.XLOOKUP($A3060,Dept.Meta!$A:$A,Dept.Meta!$F:$F,"-",0,1)</f>
        <v>-</v>
      </c>
      <c r="C3060" s="629" t="str">
        <f>_xlfn.XLOOKUP(_xlfn.CONCAT($G3060,"-",$I3060),Div.Meta!$H:$H,Div.Meta!$C:$C,"-",0,1)</f>
        <v>-</v>
      </c>
      <c r="D3060" s="302"/>
      <c r="E3060" s="146" t="str">
        <f>IF($D3060="","-",_xlfn.XLOOKUP($D3060,Fund.Meta!$A:$A,Fund.Meta!$D:$D,"-",0,1))</f>
        <v>-</v>
      </c>
      <c r="F3060" s="303" t="str">
        <f>IF($D3060="","-",_xlfn.XLOOKUP($D3060,Fund.Meta!$A:$A,Fund.Meta!$E:$E,"-",0,1))</f>
        <v>-</v>
      </c>
      <c r="G3060" s="334"/>
      <c r="H3060" s="303" t="str">
        <f>IF($G3060="","-",_xlfn.XLOOKUP($G3060,Appr.Meta!$A:$A,Appr.Meta!$D:$D,"-",0,1))</f>
        <v>-</v>
      </c>
      <c r="I3060" s="302"/>
      <c r="J3060" s="303" t="str">
        <f>IF($I3060="","-",_xlfn.XLOOKUP($I3060,'CC.Meta'!$A:$A,'CC.Meta'!$D:$D,"-",0,1))</f>
        <v>-</v>
      </c>
      <c r="K3060" s="302"/>
      <c r="L3060" s="146" t="str">
        <f>IF($K3060="","-",_xlfn.XLOOKUP($K3060,Obj.Meta!$A:$A,Obj.Meta!$D:$D,"-",0,1))</f>
        <v>-</v>
      </c>
      <c r="M3060" s="300" t="str">
        <f>IF($K3060="","-",_xlfn.XLOOKUP($K3060,Obj.Meta!$A:$A,Obj.Meta!$F:$F,"-",0,1))</f>
        <v>-</v>
      </c>
      <c r="N3060" s="337" t="str">
        <f t="shared" si="95"/>
        <v>---</v>
      </c>
      <c r="O3060" s="333"/>
      <c r="P3060" s="54"/>
      <c r="Q3060" s="52"/>
      <c r="R3060" s="34"/>
      <c r="S3060" s="53"/>
      <c r="T3060" s="208"/>
      <c r="U3060" s="726"/>
      <c r="V3060" s="206"/>
      <c r="W3060" s="206"/>
      <c r="X3060" s="678"/>
      <c r="Y3060" s="34"/>
      <c r="Z3060" s="610"/>
      <c r="AA3060" s="608"/>
    </row>
    <row r="3061" spans="1:27">
      <c r="A3061" s="145" t="str">
        <f t="shared" si="94"/>
        <v>-</v>
      </c>
      <c r="B3061" s="146" t="str">
        <f>_xlfn.XLOOKUP($A3061,Dept.Meta!$A:$A,Dept.Meta!$F:$F,"-",0,1)</f>
        <v>-</v>
      </c>
      <c r="C3061" s="629" t="str">
        <f>_xlfn.XLOOKUP(_xlfn.CONCAT($G3061,"-",$I3061),Div.Meta!$H:$H,Div.Meta!$C:$C,"-",0,1)</f>
        <v>-</v>
      </c>
      <c r="D3061" s="302"/>
      <c r="E3061" s="146" t="str">
        <f>IF($D3061="","-",_xlfn.XLOOKUP($D3061,Fund.Meta!$A:$A,Fund.Meta!$D:$D,"-",0,1))</f>
        <v>-</v>
      </c>
      <c r="F3061" s="303" t="str">
        <f>IF($D3061="","-",_xlfn.XLOOKUP($D3061,Fund.Meta!$A:$A,Fund.Meta!$E:$E,"-",0,1))</f>
        <v>-</v>
      </c>
      <c r="G3061" s="334"/>
      <c r="H3061" s="303" t="str">
        <f>IF($G3061="","-",_xlfn.XLOOKUP($G3061,Appr.Meta!$A:$A,Appr.Meta!$D:$D,"-",0,1))</f>
        <v>-</v>
      </c>
      <c r="I3061" s="302"/>
      <c r="J3061" s="303" t="str">
        <f>IF($I3061="","-",_xlfn.XLOOKUP($I3061,'CC.Meta'!$A:$A,'CC.Meta'!$D:$D,"-",0,1))</f>
        <v>-</v>
      </c>
      <c r="K3061" s="302"/>
      <c r="L3061" s="146" t="str">
        <f>IF($K3061="","-",_xlfn.XLOOKUP($K3061,Obj.Meta!$A:$A,Obj.Meta!$D:$D,"-",0,1))</f>
        <v>-</v>
      </c>
      <c r="M3061" s="300" t="str">
        <f>IF($K3061="","-",_xlfn.XLOOKUP($K3061,Obj.Meta!$A:$A,Obj.Meta!$F:$F,"-",0,1))</f>
        <v>-</v>
      </c>
      <c r="N3061" s="337" t="str">
        <f t="shared" si="95"/>
        <v>---</v>
      </c>
      <c r="O3061" s="333"/>
      <c r="P3061" s="54"/>
      <c r="Q3061" s="52"/>
      <c r="R3061" s="34"/>
      <c r="S3061" s="53"/>
      <c r="T3061" s="208"/>
      <c r="U3061" s="726"/>
      <c r="V3061" s="206"/>
      <c r="W3061" s="206"/>
      <c r="X3061" s="678"/>
      <c r="Y3061" s="34"/>
      <c r="Z3061" s="610"/>
      <c r="AA3061" s="608"/>
    </row>
    <row r="3062" spans="1:27">
      <c r="A3062" s="145" t="str">
        <f t="shared" si="94"/>
        <v>-</v>
      </c>
      <c r="B3062" s="146" t="str">
        <f>_xlfn.XLOOKUP($A3062,Dept.Meta!$A:$A,Dept.Meta!$F:$F,"-",0,1)</f>
        <v>-</v>
      </c>
      <c r="C3062" s="629" t="str">
        <f>_xlfn.XLOOKUP(_xlfn.CONCAT($G3062,"-",$I3062),Div.Meta!$H:$H,Div.Meta!$C:$C,"-",0,1)</f>
        <v>-</v>
      </c>
      <c r="D3062" s="302"/>
      <c r="E3062" s="146" t="str">
        <f>IF($D3062="","-",_xlfn.XLOOKUP($D3062,Fund.Meta!$A:$A,Fund.Meta!$D:$D,"-",0,1))</f>
        <v>-</v>
      </c>
      <c r="F3062" s="303" t="str">
        <f>IF($D3062="","-",_xlfn.XLOOKUP($D3062,Fund.Meta!$A:$A,Fund.Meta!$E:$E,"-",0,1))</f>
        <v>-</v>
      </c>
      <c r="G3062" s="334"/>
      <c r="H3062" s="303" t="str">
        <f>IF($G3062="","-",_xlfn.XLOOKUP($G3062,Appr.Meta!$A:$A,Appr.Meta!$D:$D,"-",0,1))</f>
        <v>-</v>
      </c>
      <c r="I3062" s="302"/>
      <c r="J3062" s="303" t="str">
        <f>IF($I3062="","-",_xlfn.XLOOKUP($I3062,'CC.Meta'!$A:$A,'CC.Meta'!$D:$D,"-",0,1))</f>
        <v>-</v>
      </c>
      <c r="K3062" s="302"/>
      <c r="L3062" s="146" t="str">
        <f>IF($K3062="","-",_xlfn.XLOOKUP($K3062,Obj.Meta!$A:$A,Obj.Meta!$D:$D,"-",0,1))</f>
        <v>-</v>
      </c>
      <c r="M3062" s="300" t="str">
        <f>IF($K3062="","-",_xlfn.XLOOKUP($K3062,Obj.Meta!$A:$A,Obj.Meta!$F:$F,"-",0,1))</f>
        <v>-</v>
      </c>
      <c r="N3062" s="337" t="str">
        <f t="shared" si="95"/>
        <v>---</v>
      </c>
      <c r="O3062" s="333"/>
      <c r="P3062" s="54"/>
      <c r="Q3062" s="52"/>
      <c r="R3062" s="34"/>
      <c r="S3062" s="53"/>
      <c r="T3062" s="208"/>
      <c r="U3062" s="726"/>
      <c r="V3062" s="206"/>
      <c r="W3062" s="206"/>
      <c r="X3062" s="678"/>
      <c r="Y3062" s="34"/>
      <c r="Z3062" s="610"/>
      <c r="AA3062" s="608"/>
    </row>
    <row r="3063" spans="1:27">
      <c r="A3063" s="145" t="str">
        <f t="shared" si="94"/>
        <v>-</v>
      </c>
      <c r="B3063" s="146" t="str">
        <f>_xlfn.XLOOKUP($A3063,Dept.Meta!$A:$A,Dept.Meta!$F:$F,"-",0,1)</f>
        <v>-</v>
      </c>
      <c r="C3063" s="629" t="str">
        <f>_xlfn.XLOOKUP(_xlfn.CONCAT($G3063,"-",$I3063),Div.Meta!$H:$H,Div.Meta!$C:$C,"-",0,1)</f>
        <v>-</v>
      </c>
      <c r="D3063" s="302"/>
      <c r="E3063" s="146" t="str">
        <f>IF($D3063="","-",_xlfn.XLOOKUP($D3063,Fund.Meta!$A:$A,Fund.Meta!$D:$D,"-",0,1))</f>
        <v>-</v>
      </c>
      <c r="F3063" s="303" t="str">
        <f>IF($D3063="","-",_xlfn.XLOOKUP($D3063,Fund.Meta!$A:$A,Fund.Meta!$E:$E,"-",0,1))</f>
        <v>-</v>
      </c>
      <c r="G3063" s="334"/>
      <c r="H3063" s="303" t="str">
        <f>IF($G3063="","-",_xlfn.XLOOKUP($G3063,Appr.Meta!$A:$A,Appr.Meta!$D:$D,"-",0,1))</f>
        <v>-</v>
      </c>
      <c r="I3063" s="302"/>
      <c r="J3063" s="303" t="str">
        <f>IF($I3063="","-",_xlfn.XLOOKUP($I3063,'CC.Meta'!$A:$A,'CC.Meta'!$D:$D,"-",0,1))</f>
        <v>-</v>
      </c>
      <c r="K3063" s="302"/>
      <c r="L3063" s="146" t="str">
        <f>IF($K3063="","-",_xlfn.XLOOKUP($K3063,Obj.Meta!$A:$A,Obj.Meta!$D:$D,"-",0,1))</f>
        <v>-</v>
      </c>
      <c r="M3063" s="300" t="str">
        <f>IF($K3063="","-",_xlfn.XLOOKUP($K3063,Obj.Meta!$A:$A,Obj.Meta!$F:$F,"-",0,1))</f>
        <v>-</v>
      </c>
      <c r="N3063" s="337" t="str">
        <f t="shared" si="95"/>
        <v>---</v>
      </c>
      <c r="O3063" s="333"/>
      <c r="P3063" s="54"/>
      <c r="Q3063" s="52"/>
      <c r="R3063" s="34"/>
      <c r="S3063" s="53"/>
      <c r="T3063" s="208"/>
      <c r="U3063" s="726"/>
      <c r="V3063" s="206"/>
      <c r="W3063" s="206"/>
      <c r="X3063" s="678"/>
      <c r="Y3063" s="34"/>
      <c r="Z3063" s="610"/>
      <c r="AA3063" s="608"/>
    </row>
    <row r="3064" spans="1:27">
      <c r="A3064" s="145" t="str">
        <f t="shared" si="94"/>
        <v>-</v>
      </c>
      <c r="B3064" s="146" t="str">
        <f>_xlfn.XLOOKUP($A3064,Dept.Meta!$A:$A,Dept.Meta!$F:$F,"-",0,1)</f>
        <v>-</v>
      </c>
      <c r="C3064" s="629" t="str">
        <f>_xlfn.XLOOKUP(_xlfn.CONCAT($G3064,"-",$I3064),Div.Meta!$H:$H,Div.Meta!$C:$C,"-",0,1)</f>
        <v>-</v>
      </c>
      <c r="D3064" s="302"/>
      <c r="E3064" s="146" t="str">
        <f>IF($D3064="","-",_xlfn.XLOOKUP($D3064,Fund.Meta!$A:$A,Fund.Meta!$D:$D,"-",0,1))</f>
        <v>-</v>
      </c>
      <c r="F3064" s="303" t="str">
        <f>IF($D3064="","-",_xlfn.XLOOKUP($D3064,Fund.Meta!$A:$A,Fund.Meta!$E:$E,"-",0,1))</f>
        <v>-</v>
      </c>
      <c r="G3064" s="334"/>
      <c r="H3064" s="303" t="str">
        <f>IF($G3064="","-",_xlfn.XLOOKUP($G3064,Appr.Meta!$A:$A,Appr.Meta!$D:$D,"-",0,1))</f>
        <v>-</v>
      </c>
      <c r="I3064" s="302"/>
      <c r="J3064" s="303" t="str">
        <f>IF($I3064="","-",_xlfn.XLOOKUP($I3064,'CC.Meta'!$A:$A,'CC.Meta'!$D:$D,"-",0,1))</f>
        <v>-</v>
      </c>
      <c r="K3064" s="302"/>
      <c r="L3064" s="146" t="str">
        <f>IF($K3064="","-",_xlfn.XLOOKUP($K3064,Obj.Meta!$A:$A,Obj.Meta!$D:$D,"-",0,1))</f>
        <v>-</v>
      </c>
      <c r="M3064" s="300" t="str">
        <f>IF($K3064="","-",_xlfn.XLOOKUP($K3064,Obj.Meta!$A:$A,Obj.Meta!$F:$F,"-",0,1))</f>
        <v>-</v>
      </c>
      <c r="N3064" s="337" t="str">
        <f t="shared" si="95"/>
        <v>---</v>
      </c>
      <c r="O3064" s="333"/>
      <c r="P3064" s="54"/>
      <c r="Q3064" s="52"/>
      <c r="R3064" s="34"/>
      <c r="S3064" s="53"/>
      <c r="T3064" s="208"/>
      <c r="U3064" s="726"/>
      <c r="V3064" s="206"/>
      <c r="W3064" s="206"/>
      <c r="X3064" s="678"/>
      <c r="Y3064" s="34"/>
      <c r="Z3064" s="610"/>
      <c r="AA3064" s="608"/>
    </row>
    <row r="3065" spans="1:27">
      <c r="A3065" s="145" t="str">
        <f t="shared" si="94"/>
        <v>-</v>
      </c>
      <c r="B3065" s="146" t="str">
        <f>_xlfn.XLOOKUP($A3065,Dept.Meta!$A:$A,Dept.Meta!$F:$F,"-",0,1)</f>
        <v>-</v>
      </c>
      <c r="C3065" s="629" t="str">
        <f>_xlfn.XLOOKUP(_xlfn.CONCAT($G3065,"-",$I3065),Div.Meta!$H:$H,Div.Meta!$C:$C,"-",0,1)</f>
        <v>-</v>
      </c>
      <c r="D3065" s="302"/>
      <c r="E3065" s="146" t="str">
        <f>IF($D3065="","-",_xlfn.XLOOKUP($D3065,Fund.Meta!$A:$A,Fund.Meta!$D:$D,"-",0,1))</f>
        <v>-</v>
      </c>
      <c r="F3065" s="303" t="str">
        <f>IF($D3065="","-",_xlfn.XLOOKUP($D3065,Fund.Meta!$A:$A,Fund.Meta!$E:$E,"-",0,1))</f>
        <v>-</v>
      </c>
      <c r="G3065" s="334"/>
      <c r="H3065" s="303" t="str">
        <f>IF($G3065="","-",_xlfn.XLOOKUP($G3065,Appr.Meta!$A:$A,Appr.Meta!$D:$D,"-",0,1))</f>
        <v>-</v>
      </c>
      <c r="I3065" s="302"/>
      <c r="J3065" s="303" t="str">
        <f>IF($I3065="","-",_xlfn.XLOOKUP($I3065,'CC.Meta'!$A:$A,'CC.Meta'!$D:$D,"-",0,1))</f>
        <v>-</v>
      </c>
      <c r="K3065" s="302"/>
      <c r="L3065" s="146" t="str">
        <f>IF($K3065="","-",_xlfn.XLOOKUP($K3065,Obj.Meta!$A:$A,Obj.Meta!$D:$D,"-",0,1))</f>
        <v>-</v>
      </c>
      <c r="M3065" s="300" t="str">
        <f>IF($K3065="","-",_xlfn.XLOOKUP($K3065,Obj.Meta!$A:$A,Obj.Meta!$F:$F,"-",0,1))</f>
        <v>-</v>
      </c>
      <c r="N3065" s="337" t="str">
        <f t="shared" si="95"/>
        <v>---</v>
      </c>
      <c r="O3065" s="333"/>
      <c r="P3065" s="54"/>
      <c r="Q3065" s="52"/>
      <c r="R3065" s="34"/>
      <c r="S3065" s="53"/>
      <c r="T3065" s="208"/>
      <c r="U3065" s="726"/>
      <c r="V3065" s="206"/>
      <c r="W3065" s="206"/>
      <c r="X3065" s="678"/>
      <c r="Y3065" s="34"/>
      <c r="Z3065" s="610"/>
      <c r="AA3065" s="608"/>
    </row>
    <row r="3066" spans="1:27">
      <c r="A3066" s="145" t="str">
        <f t="shared" si="94"/>
        <v>-</v>
      </c>
      <c r="B3066" s="146" t="str">
        <f>_xlfn.XLOOKUP($A3066,Dept.Meta!$A:$A,Dept.Meta!$F:$F,"-",0,1)</f>
        <v>-</v>
      </c>
      <c r="C3066" s="629" t="str">
        <f>_xlfn.XLOOKUP(_xlfn.CONCAT($G3066,"-",$I3066),Div.Meta!$H:$H,Div.Meta!$C:$C,"-",0,1)</f>
        <v>-</v>
      </c>
      <c r="D3066" s="302"/>
      <c r="E3066" s="146" t="str">
        <f>IF($D3066="","-",_xlfn.XLOOKUP($D3066,Fund.Meta!$A:$A,Fund.Meta!$D:$D,"-",0,1))</f>
        <v>-</v>
      </c>
      <c r="F3066" s="303" t="str">
        <f>IF($D3066="","-",_xlfn.XLOOKUP($D3066,Fund.Meta!$A:$A,Fund.Meta!$E:$E,"-",0,1))</f>
        <v>-</v>
      </c>
      <c r="G3066" s="334"/>
      <c r="H3066" s="303" t="str">
        <f>IF($G3066="","-",_xlfn.XLOOKUP($G3066,Appr.Meta!$A:$A,Appr.Meta!$D:$D,"-",0,1))</f>
        <v>-</v>
      </c>
      <c r="I3066" s="302"/>
      <c r="J3066" s="303" t="str">
        <f>IF($I3066="","-",_xlfn.XLOOKUP($I3066,'CC.Meta'!$A:$A,'CC.Meta'!$D:$D,"-",0,1))</f>
        <v>-</v>
      </c>
      <c r="K3066" s="302"/>
      <c r="L3066" s="146" t="str">
        <f>IF($K3066="","-",_xlfn.XLOOKUP($K3066,Obj.Meta!$A:$A,Obj.Meta!$D:$D,"-",0,1))</f>
        <v>-</v>
      </c>
      <c r="M3066" s="300" t="str">
        <f>IF($K3066="","-",_xlfn.XLOOKUP($K3066,Obj.Meta!$A:$A,Obj.Meta!$F:$F,"-",0,1))</f>
        <v>-</v>
      </c>
      <c r="N3066" s="337" t="str">
        <f t="shared" si="95"/>
        <v>---</v>
      </c>
      <c r="O3066" s="333"/>
      <c r="P3066" s="54"/>
      <c r="Q3066" s="52"/>
      <c r="R3066" s="34"/>
      <c r="S3066" s="53"/>
      <c r="T3066" s="208"/>
      <c r="U3066" s="726"/>
      <c r="V3066" s="206"/>
      <c r="W3066" s="206"/>
      <c r="X3066" s="678"/>
      <c r="Y3066" s="34"/>
      <c r="Z3066" s="610"/>
      <c r="AA3066" s="608"/>
    </row>
    <row r="3067" spans="1:27">
      <c r="A3067" s="145" t="str">
        <f t="shared" si="94"/>
        <v>-</v>
      </c>
      <c r="B3067" s="146" t="str">
        <f>_xlfn.XLOOKUP($A3067,Dept.Meta!$A:$A,Dept.Meta!$F:$F,"-",0,1)</f>
        <v>-</v>
      </c>
      <c r="C3067" s="629" t="str">
        <f>_xlfn.XLOOKUP(_xlfn.CONCAT($G3067,"-",$I3067),Div.Meta!$H:$H,Div.Meta!$C:$C,"-",0,1)</f>
        <v>-</v>
      </c>
      <c r="D3067" s="302"/>
      <c r="E3067" s="146" t="str">
        <f>IF($D3067="","-",_xlfn.XLOOKUP($D3067,Fund.Meta!$A:$A,Fund.Meta!$D:$D,"-",0,1))</f>
        <v>-</v>
      </c>
      <c r="F3067" s="303" t="str">
        <f>IF($D3067="","-",_xlfn.XLOOKUP($D3067,Fund.Meta!$A:$A,Fund.Meta!$E:$E,"-",0,1))</f>
        <v>-</v>
      </c>
      <c r="G3067" s="334"/>
      <c r="H3067" s="303" t="str">
        <f>IF($G3067="","-",_xlfn.XLOOKUP($G3067,Appr.Meta!$A:$A,Appr.Meta!$D:$D,"-",0,1))</f>
        <v>-</v>
      </c>
      <c r="I3067" s="302"/>
      <c r="J3067" s="303" t="str">
        <f>IF($I3067="","-",_xlfn.XLOOKUP($I3067,'CC.Meta'!$A:$A,'CC.Meta'!$D:$D,"-",0,1))</f>
        <v>-</v>
      </c>
      <c r="K3067" s="302"/>
      <c r="L3067" s="146" t="str">
        <f>IF($K3067="","-",_xlfn.XLOOKUP($K3067,Obj.Meta!$A:$A,Obj.Meta!$D:$D,"-",0,1))</f>
        <v>-</v>
      </c>
      <c r="M3067" s="300" t="str">
        <f>IF($K3067="","-",_xlfn.XLOOKUP($K3067,Obj.Meta!$A:$A,Obj.Meta!$F:$F,"-",0,1))</f>
        <v>-</v>
      </c>
      <c r="N3067" s="337" t="str">
        <f t="shared" si="95"/>
        <v>---</v>
      </c>
      <c r="O3067" s="333"/>
      <c r="P3067" s="54"/>
      <c r="Q3067" s="52"/>
      <c r="R3067" s="34"/>
      <c r="S3067" s="53"/>
      <c r="T3067" s="208"/>
      <c r="U3067" s="726"/>
      <c r="V3067" s="206"/>
      <c r="W3067" s="206"/>
      <c r="X3067" s="678"/>
      <c r="Y3067" s="34"/>
      <c r="Z3067" s="610"/>
      <c r="AA3067" s="608"/>
    </row>
    <row r="3068" spans="1:27">
      <c r="A3068" s="145" t="str">
        <f t="shared" si="94"/>
        <v>-</v>
      </c>
      <c r="B3068" s="146" t="str">
        <f>_xlfn.XLOOKUP($A3068,Dept.Meta!$A:$A,Dept.Meta!$F:$F,"-",0,1)</f>
        <v>-</v>
      </c>
      <c r="C3068" s="629" t="str">
        <f>_xlfn.XLOOKUP(_xlfn.CONCAT($G3068,"-",$I3068),Div.Meta!$H:$H,Div.Meta!$C:$C,"-",0,1)</f>
        <v>-</v>
      </c>
      <c r="D3068" s="302"/>
      <c r="E3068" s="146" t="str">
        <f>IF($D3068="","-",_xlfn.XLOOKUP($D3068,Fund.Meta!$A:$A,Fund.Meta!$D:$D,"-",0,1))</f>
        <v>-</v>
      </c>
      <c r="F3068" s="303" t="str">
        <f>IF($D3068="","-",_xlfn.XLOOKUP($D3068,Fund.Meta!$A:$A,Fund.Meta!$E:$E,"-",0,1))</f>
        <v>-</v>
      </c>
      <c r="G3068" s="334"/>
      <c r="H3068" s="303" t="str">
        <f>IF($G3068="","-",_xlfn.XLOOKUP($G3068,Appr.Meta!$A:$A,Appr.Meta!$D:$D,"-",0,1))</f>
        <v>-</v>
      </c>
      <c r="I3068" s="302"/>
      <c r="J3068" s="303" t="str">
        <f>IF($I3068="","-",_xlfn.XLOOKUP($I3068,'CC.Meta'!$A:$A,'CC.Meta'!$D:$D,"-",0,1))</f>
        <v>-</v>
      </c>
      <c r="K3068" s="302"/>
      <c r="L3068" s="146" t="str">
        <f>IF($K3068="","-",_xlfn.XLOOKUP($K3068,Obj.Meta!$A:$A,Obj.Meta!$D:$D,"-",0,1))</f>
        <v>-</v>
      </c>
      <c r="M3068" s="300" t="str">
        <f>IF($K3068="","-",_xlfn.XLOOKUP($K3068,Obj.Meta!$A:$A,Obj.Meta!$F:$F,"-",0,1))</f>
        <v>-</v>
      </c>
      <c r="N3068" s="337" t="str">
        <f t="shared" si="95"/>
        <v>---</v>
      </c>
      <c r="O3068" s="333"/>
      <c r="P3068" s="54"/>
      <c r="Q3068" s="52"/>
      <c r="R3068" s="34"/>
      <c r="S3068" s="53"/>
      <c r="T3068" s="208"/>
      <c r="U3068" s="726"/>
      <c r="V3068" s="206"/>
      <c r="W3068" s="206"/>
      <c r="X3068" s="678"/>
      <c r="Y3068" s="34"/>
      <c r="Z3068" s="610"/>
      <c r="AA3068" s="608"/>
    </row>
    <row r="3069" spans="1:27">
      <c r="A3069" s="145" t="str">
        <f t="shared" si="94"/>
        <v>-</v>
      </c>
      <c r="B3069" s="146" t="str">
        <f>_xlfn.XLOOKUP($A3069,Dept.Meta!$A:$A,Dept.Meta!$F:$F,"-",0,1)</f>
        <v>-</v>
      </c>
      <c r="C3069" s="629" t="str">
        <f>_xlfn.XLOOKUP(_xlfn.CONCAT($G3069,"-",$I3069),Div.Meta!$H:$H,Div.Meta!$C:$C,"-",0,1)</f>
        <v>-</v>
      </c>
      <c r="D3069" s="302"/>
      <c r="E3069" s="146" t="str">
        <f>IF($D3069="","-",_xlfn.XLOOKUP($D3069,Fund.Meta!$A:$A,Fund.Meta!$D:$D,"-",0,1))</f>
        <v>-</v>
      </c>
      <c r="F3069" s="303" t="str">
        <f>IF($D3069="","-",_xlfn.XLOOKUP($D3069,Fund.Meta!$A:$A,Fund.Meta!$E:$E,"-",0,1))</f>
        <v>-</v>
      </c>
      <c r="G3069" s="334"/>
      <c r="H3069" s="303" t="str">
        <f>IF($G3069="","-",_xlfn.XLOOKUP($G3069,Appr.Meta!$A:$A,Appr.Meta!$D:$D,"-",0,1))</f>
        <v>-</v>
      </c>
      <c r="I3069" s="302"/>
      <c r="J3069" s="303" t="str">
        <f>IF($I3069="","-",_xlfn.XLOOKUP($I3069,'CC.Meta'!$A:$A,'CC.Meta'!$D:$D,"-",0,1))</f>
        <v>-</v>
      </c>
      <c r="K3069" s="302"/>
      <c r="L3069" s="146" t="str">
        <f>IF($K3069="","-",_xlfn.XLOOKUP($K3069,Obj.Meta!$A:$A,Obj.Meta!$D:$D,"-",0,1))</f>
        <v>-</v>
      </c>
      <c r="M3069" s="300" t="str">
        <f>IF($K3069="","-",_xlfn.XLOOKUP($K3069,Obj.Meta!$A:$A,Obj.Meta!$F:$F,"-",0,1))</f>
        <v>-</v>
      </c>
      <c r="N3069" s="337" t="str">
        <f t="shared" si="95"/>
        <v>---</v>
      </c>
      <c r="O3069" s="333"/>
      <c r="P3069" s="54"/>
      <c r="Q3069" s="52"/>
      <c r="R3069" s="34"/>
      <c r="S3069" s="53"/>
      <c r="T3069" s="208"/>
      <c r="U3069" s="726"/>
      <c r="V3069" s="206"/>
      <c r="W3069" s="206"/>
      <c r="X3069" s="678"/>
      <c r="Y3069" s="34"/>
      <c r="Z3069" s="610"/>
      <c r="AA3069" s="608"/>
    </row>
    <row r="3070" spans="1:27">
      <c r="A3070" s="145" t="str">
        <f t="shared" si="94"/>
        <v>-</v>
      </c>
      <c r="B3070" s="146" t="str">
        <f>_xlfn.XLOOKUP($A3070,Dept.Meta!$A:$A,Dept.Meta!$F:$F,"-",0,1)</f>
        <v>-</v>
      </c>
      <c r="C3070" s="629" t="str">
        <f>_xlfn.XLOOKUP(_xlfn.CONCAT($G3070,"-",$I3070),Div.Meta!$H:$H,Div.Meta!$C:$C,"-",0,1)</f>
        <v>-</v>
      </c>
      <c r="D3070" s="302"/>
      <c r="E3070" s="146" t="str">
        <f>IF($D3070="","-",_xlfn.XLOOKUP($D3070,Fund.Meta!$A:$A,Fund.Meta!$D:$D,"-",0,1))</f>
        <v>-</v>
      </c>
      <c r="F3070" s="303" t="str">
        <f>IF($D3070="","-",_xlfn.XLOOKUP($D3070,Fund.Meta!$A:$A,Fund.Meta!$E:$E,"-",0,1))</f>
        <v>-</v>
      </c>
      <c r="G3070" s="334"/>
      <c r="H3070" s="303" t="str">
        <f>IF($G3070="","-",_xlfn.XLOOKUP($G3070,Appr.Meta!$A:$A,Appr.Meta!$D:$D,"-",0,1))</f>
        <v>-</v>
      </c>
      <c r="I3070" s="302"/>
      <c r="J3070" s="303" t="str">
        <f>IF($I3070="","-",_xlfn.XLOOKUP($I3070,'CC.Meta'!$A:$A,'CC.Meta'!$D:$D,"-",0,1))</f>
        <v>-</v>
      </c>
      <c r="K3070" s="302"/>
      <c r="L3070" s="146" t="str">
        <f>IF($K3070="","-",_xlfn.XLOOKUP($K3070,Obj.Meta!$A:$A,Obj.Meta!$D:$D,"-",0,1))</f>
        <v>-</v>
      </c>
      <c r="M3070" s="300" t="str">
        <f>IF($K3070="","-",_xlfn.XLOOKUP($K3070,Obj.Meta!$A:$A,Obj.Meta!$F:$F,"-",0,1))</f>
        <v>-</v>
      </c>
      <c r="N3070" s="337" t="str">
        <f t="shared" si="95"/>
        <v>---</v>
      </c>
      <c r="O3070" s="333"/>
      <c r="P3070" s="54"/>
      <c r="Q3070" s="52"/>
      <c r="R3070" s="34"/>
      <c r="S3070" s="53"/>
      <c r="T3070" s="208"/>
      <c r="U3070" s="726"/>
      <c r="V3070" s="206"/>
      <c r="W3070" s="206"/>
      <c r="X3070" s="678"/>
      <c r="Y3070" s="34"/>
      <c r="Z3070" s="610"/>
      <c r="AA3070" s="608"/>
    </row>
    <row r="3071" spans="1:27">
      <c r="A3071" s="145" t="str">
        <f t="shared" si="94"/>
        <v>-</v>
      </c>
      <c r="B3071" s="146" t="str">
        <f>_xlfn.XLOOKUP($A3071,Dept.Meta!$A:$A,Dept.Meta!$F:$F,"-",0,1)</f>
        <v>-</v>
      </c>
      <c r="C3071" s="629" t="str">
        <f>_xlfn.XLOOKUP(_xlfn.CONCAT($G3071,"-",$I3071),Div.Meta!$H:$H,Div.Meta!$C:$C,"-",0,1)</f>
        <v>-</v>
      </c>
      <c r="D3071" s="302"/>
      <c r="E3071" s="146" t="str">
        <f>IF($D3071="","-",_xlfn.XLOOKUP($D3071,Fund.Meta!$A:$A,Fund.Meta!$D:$D,"-",0,1))</f>
        <v>-</v>
      </c>
      <c r="F3071" s="303" t="str">
        <f>IF($D3071="","-",_xlfn.XLOOKUP($D3071,Fund.Meta!$A:$A,Fund.Meta!$E:$E,"-",0,1))</f>
        <v>-</v>
      </c>
      <c r="G3071" s="334"/>
      <c r="H3071" s="303" t="str">
        <f>IF($G3071="","-",_xlfn.XLOOKUP($G3071,Appr.Meta!$A:$A,Appr.Meta!$D:$D,"-",0,1))</f>
        <v>-</v>
      </c>
      <c r="I3071" s="302"/>
      <c r="J3071" s="303" t="str">
        <f>IF($I3071="","-",_xlfn.XLOOKUP($I3071,'CC.Meta'!$A:$A,'CC.Meta'!$D:$D,"-",0,1))</f>
        <v>-</v>
      </c>
      <c r="K3071" s="302"/>
      <c r="L3071" s="146" t="str">
        <f>IF($K3071="","-",_xlfn.XLOOKUP($K3071,Obj.Meta!$A:$A,Obj.Meta!$D:$D,"-",0,1))</f>
        <v>-</v>
      </c>
      <c r="M3071" s="300" t="str">
        <f>IF($K3071="","-",_xlfn.XLOOKUP($K3071,Obj.Meta!$A:$A,Obj.Meta!$F:$F,"-",0,1))</f>
        <v>-</v>
      </c>
      <c r="N3071" s="337" t="str">
        <f t="shared" si="95"/>
        <v>---</v>
      </c>
      <c r="O3071" s="333"/>
      <c r="P3071" s="54"/>
      <c r="Q3071" s="52"/>
      <c r="R3071" s="34"/>
      <c r="S3071" s="53"/>
      <c r="T3071" s="208"/>
      <c r="U3071" s="726"/>
      <c r="V3071" s="206"/>
      <c r="W3071" s="206"/>
      <c r="X3071" s="678"/>
      <c r="Y3071" s="34"/>
      <c r="Z3071" s="610"/>
      <c r="AA3071" s="608"/>
    </row>
    <row r="3072" spans="1:27">
      <c r="A3072" s="145" t="str">
        <f t="shared" si="94"/>
        <v>-</v>
      </c>
      <c r="B3072" s="146" t="str">
        <f>_xlfn.XLOOKUP($A3072,Dept.Meta!$A:$A,Dept.Meta!$F:$F,"-",0,1)</f>
        <v>-</v>
      </c>
      <c r="C3072" s="629" t="str">
        <f>_xlfn.XLOOKUP(_xlfn.CONCAT($G3072,"-",$I3072),Div.Meta!$H:$H,Div.Meta!$C:$C,"-",0,1)</f>
        <v>-</v>
      </c>
      <c r="D3072" s="302"/>
      <c r="E3072" s="146" t="str">
        <f>IF($D3072="","-",_xlfn.XLOOKUP($D3072,Fund.Meta!$A:$A,Fund.Meta!$D:$D,"-",0,1))</f>
        <v>-</v>
      </c>
      <c r="F3072" s="303" t="str">
        <f>IF($D3072="","-",_xlfn.XLOOKUP($D3072,Fund.Meta!$A:$A,Fund.Meta!$E:$E,"-",0,1))</f>
        <v>-</v>
      </c>
      <c r="G3072" s="334"/>
      <c r="H3072" s="303" t="str">
        <f>IF($G3072="","-",_xlfn.XLOOKUP($G3072,Appr.Meta!$A:$A,Appr.Meta!$D:$D,"-",0,1))</f>
        <v>-</v>
      </c>
      <c r="I3072" s="302"/>
      <c r="J3072" s="303" t="str">
        <f>IF($I3072="","-",_xlfn.XLOOKUP($I3072,'CC.Meta'!$A:$A,'CC.Meta'!$D:$D,"-",0,1))</f>
        <v>-</v>
      </c>
      <c r="K3072" s="302"/>
      <c r="L3072" s="146" t="str">
        <f>IF($K3072="","-",_xlfn.XLOOKUP($K3072,Obj.Meta!$A:$A,Obj.Meta!$D:$D,"-",0,1))</f>
        <v>-</v>
      </c>
      <c r="M3072" s="300" t="str">
        <f>IF($K3072="","-",_xlfn.XLOOKUP($K3072,Obj.Meta!$A:$A,Obj.Meta!$F:$F,"-",0,1))</f>
        <v>-</v>
      </c>
      <c r="N3072" s="337" t="str">
        <f t="shared" si="95"/>
        <v>---</v>
      </c>
      <c r="O3072" s="333"/>
      <c r="P3072" s="54"/>
      <c r="Q3072" s="52"/>
      <c r="R3072" s="34"/>
      <c r="S3072" s="53"/>
      <c r="T3072" s="208"/>
      <c r="U3072" s="726"/>
      <c r="V3072" s="206"/>
      <c r="W3072" s="206"/>
      <c r="X3072" s="678"/>
      <c r="Y3072" s="34"/>
      <c r="Z3072" s="610"/>
      <c r="AA3072" s="608"/>
    </row>
    <row r="3073" spans="1:27">
      <c r="A3073" s="145" t="str">
        <f t="shared" si="94"/>
        <v>-</v>
      </c>
      <c r="B3073" s="146" t="str">
        <f>_xlfn.XLOOKUP($A3073,Dept.Meta!$A:$A,Dept.Meta!$F:$F,"-",0,1)</f>
        <v>-</v>
      </c>
      <c r="C3073" s="629" t="str">
        <f>_xlfn.XLOOKUP(_xlfn.CONCAT($G3073,"-",$I3073),Div.Meta!$H:$H,Div.Meta!$C:$C,"-",0,1)</f>
        <v>-</v>
      </c>
      <c r="D3073" s="302"/>
      <c r="E3073" s="146" t="str">
        <f>IF($D3073="","-",_xlfn.XLOOKUP($D3073,Fund.Meta!$A:$A,Fund.Meta!$D:$D,"-",0,1))</f>
        <v>-</v>
      </c>
      <c r="F3073" s="303" t="str">
        <f>IF($D3073="","-",_xlfn.XLOOKUP($D3073,Fund.Meta!$A:$A,Fund.Meta!$E:$E,"-",0,1))</f>
        <v>-</v>
      </c>
      <c r="G3073" s="334"/>
      <c r="H3073" s="303" t="str">
        <f>IF($G3073="","-",_xlfn.XLOOKUP($G3073,Appr.Meta!$A:$A,Appr.Meta!$D:$D,"-",0,1))</f>
        <v>-</v>
      </c>
      <c r="I3073" s="302"/>
      <c r="J3073" s="303" t="str">
        <f>IF($I3073="","-",_xlfn.XLOOKUP($I3073,'CC.Meta'!$A:$A,'CC.Meta'!$D:$D,"-",0,1))</f>
        <v>-</v>
      </c>
      <c r="K3073" s="302"/>
      <c r="L3073" s="146" t="str">
        <f>IF($K3073="","-",_xlfn.XLOOKUP($K3073,Obj.Meta!$A:$A,Obj.Meta!$D:$D,"-",0,1))</f>
        <v>-</v>
      </c>
      <c r="M3073" s="300" t="str">
        <f>IF($K3073="","-",_xlfn.XLOOKUP($K3073,Obj.Meta!$A:$A,Obj.Meta!$F:$F,"-",0,1))</f>
        <v>-</v>
      </c>
      <c r="N3073" s="337" t="str">
        <f t="shared" si="95"/>
        <v>---</v>
      </c>
      <c r="O3073" s="333"/>
      <c r="P3073" s="54"/>
      <c r="Q3073" s="52"/>
      <c r="R3073" s="34"/>
      <c r="S3073" s="53"/>
      <c r="T3073" s="208"/>
      <c r="U3073" s="726"/>
      <c r="V3073" s="206"/>
      <c r="W3073" s="206"/>
      <c r="X3073" s="678"/>
      <c r="Y3073" s="34"/>
      <c r="Z3073" s="610"/>
      <c r="AA3073" s="608"/>
    </row>
    <row r="3074" spans="1:27">
      <c r="A3074" s="145" t="str">
        <f t="shared" si="94"/>
        <v>-</v>
      </c>
      <c r="B3074" s="146" t="str">
        <f>_xlfn.XLOOKUP($A3074,Dept.Meta!$A:$A,Dept.Meta!$F:$F,"-",0,1)</f>
        <v>-</v>
      </c>
      <c r="C3074" s="629" t="str">
        <f>_xlfn.XLOOKUP(_xlfn.CONCAT($G3074,"-",$I3074),Div.Meta!$H:$H,Div.Meta!$C:$C,"-",0,1)</f>
        <v>-</v>
      </c>
      <c r="D3074" s="302"/>
      <c r="E3074" s="146" t="str">
        <f>IF($D3074="","-",_xlfn.XLOOKUP($D3074,Fund.Meta!$A:$A,Fund.Meta!$D:$D,"-",0,1))</f>
        <v>-</v>
      </c>
      <c r="F3074" s="303" t="str">
        <f>IF($D3074="","-",_xlfn.XLOOKUP($D3074,Fund.Meta!$A:$A,Fund.Meta!$E:$E,"-",0,1))</f>
        <v>-</v>
      </c>
      <c r="G3074" s="334"/>
      <c r="H3074" s="303" t="str">
        <f>IF($G3074="","-",_xlfn.XLOOKUP($G3074,Appr.Meta!$A:$A,Appr.Meta!$D:$D,"-",0,1))</f>
        <v>-</v>
      </c>
      <c r="I3074" s="302"/>
      <c r="J3074" s="303" t="str">
        <f>IF($I3074="","-",_xlfn.XLOOKUP($I3074,'CC.Meta'!$A:$A,'CC.Meta'!$D:$D,"-",0,1))</f>
        <v>-</v>
      </c>
      <c r="K3074" s="302"/>
      <c r="L3074" s="146" t="str">
        <f>IF($K3074="","-",_xlfn.XLOOKUP($K3074,Obj.Meta!$A:$A,Obj.Meta!$D:$D,"-",0,1))</f>
        <v>-</v>
      </c>
      <c r="M3074" s="300" t="str">
        <f>IF($K3074="","-",_xlfn.XLOOKUP($K3074,Obj.Meta!$A:$A,Obj.Meta!$F:$F,"-",0,1))</f>
        <v>-</v>
      </c>
      <c r="N3074" s="337" t="str">
        <f t="shared" si="95"/>
        <v>---</v>
      </c>
      <c r="O3074" s="333"/>
      <c r="P3074" s="54"/>
      <c r="Q3074" s="52"/>
      <c r="R3074" s="34"/>
      <c r="S3074" s="53"/>
      <c r="T3074" s="208"/>
      <c r="U3074" s="726"/>
      <c r="V3074" s="206"/>
      <c r="W3074" s="206"/>
      <c r="X3074" s="678"/>
      <c r="Y3074" s="34"/>
      <c r="Z3074" s="610"/>
      <c r="AA3074" s="608"/>
    </row>
    <row r="3075" spans="1:27">
      <c r="A3075" s="145" t="str">
        <f t="shared" si="94"/>
        <v>-</v>
      </c>
      <c r="B3075" s="146" t="str">
        <f>_xlfn.XLOOKUP($A3075,Dept.Meta!$A:$A,Dept.Meta!$F:$F,"-",0,1)</f>
        <v>-</v>
      </c>
      <c r="C3075" s="629" t="str">
        <f>_xlfn.XLOOKUP(_xlfn.CONCAT($G3075,"-",$I3075),Div.Meta!$H:$H,Div.Meta!$C:$C,"-",0,1)</f>
        <v>-</v>
      </c>
      <c r="D3075" s="302"/>
      <c r="E3075" s="146" t="str">
        <f>IF($D3075="","-",_xlfn.XLOOKUP($D3075,Fund.Meta!$A:$A,Fund.Meta!$D:$D,"-",0,1))</f>
        <v>-</v>
      </c>
      <c r="F3075" s="303" t="str">
        <f>IF($D3075="","-",_xlfn.XLOOKUP($D3075,Fund.Meta!$A:$A,Fund.Meta!$E:$E,"-",0,1))</f>
        <v>-</v>
      </c>
      <c r="G3075" s="334"/>
      <c r="H3075" s="303" t="str">
        <f>IF($G3075="","-",_xlfn.XLOOKUP($G3075,Appr.Meta!$A:$A,Appr.Meta!$D:$D,"-",0,1))</f>
        <v>-</v>
      </c>
      <c r="I3075" s="302"/>
      <c r="J3075" s="303" t="str">
        <f>IF($I3075="","-",_xlfn.XLOOKUP($I3075,'CC.Meta'!$A:$A,'CC.Meta'!$D:$D,"-",0,1))</f>
        <v>-</v>
      </c>
      <c r="K3075" s="302"/>
      <c r="L3075" s="146" t="str">
        <f>IF($K3075="","-",_xlfn.XLOOKUP($K3075,Obj.Meta!$A:$A,Obj.Meta!$D:$D,"-",0,1))</f>
        <v>-</v>
      </c>
      <c r="M3075" s="300" t="str">
        <f>IF($K3075="","-",_xlfn.XLOOKUP($K3075,Obj.Meta!$A:$A,Obj.Meta!$F:$F,"-",0,1))</f>
        <v>-</v>
      </c>
      <c r="N3075" s="337" t="str">
        <f t="shared" si="95"/>
        <v>---</v>
      </c>
      <c r="O3075" s="333"/>
      <c r="P3075" s="54"/>
      <c r="Q3075" s="52"/>
      <c r="R3075" s="34"/>
      <c r="S3075" s="53"/>
      <c r="T3075" s="208"/>
      <c r="U3075" s="726"/>
      <c r="V3075" s="206"/>
      <c r="W3075" s="206"/>
      <c r="X3075" s="678"/>
      <c r="Y3075" s="34"/>
      <c r="Z3075" s="610"/>
      <c r="AA3075" s="608"/>
    </row>
    <row r="3076" spans="1:27">
      <c r="A3076" s="145" t="str">
        <f t="shared" si="94"/>
        <v>-</v>
      </c>
      <c r="B3076" s="146" t="str">
        <f>_xlfn.XLOOKUP($A3076,Dept.Meta!$A:$A,Dept.Meta!$F:$F,"-",0,1)</f>
        <v>-</v>
      </c>
      <c r="C3076" s="629" t="str">
        <f>_xlfn.XLOOKUP(_xlfn.CONCAT($G3076,"-",$I3076),Div.Meta!$H:$H,Div.Meta!$C:$C,"-",0,1)</f>
        <v>-</v>
      </c>
      <c r="D3076" s="302"/>
      <c r="E3076" s="146" t="str">
        <f>IF($D3076="","-",_xlfn.XLOOKUP($D3076,Fund.Meta!$A:$A,Fund.Meta!$D:$D,"-",0,1))</f>
        <v>-</v>
      </c>
      <c r="F3076" s="303" t="str">
        <f>IF($D3076="","-",_xlfn.XLOOKUP($D3076,Fund.Meta!$A:$A,Fund.Meta!$E:$E,"-",0,1))</f>
        <v>-</v>
      </c>
      <c r="G3076" s="334"/>
      <c r="H3076" s="303" t="str">
        <f>IF($G3076="","-",_xlfn.XLOOKUP($G3076,Appr.Meta!$A:$A,Appr.Meta!$D:$D,"-",0,1))</f>
        <v>-</v>
      </c>
      <c r="I3076" s="302"/>
      <c r="J3076" s="303" t="str">
        <f>IF($I3076="","-",_xlfn.XLOOKUP($I3076,'CC.Meta'!$A:$A,'CC.Meta'!$D:$D,"-",0,1))</f>
        <v>-</v>
      </c>
      <c r="K3076" s="302"/>
      <c r="L3076" s="146" t="str">
        <f>IF($K3076="","-",_xlfn.XLOOKUP($K3076,Obj.Meta!$A:$A,Obj.Meta!$D:$D,"-",0,1))</f>
        <v>-</v>
      </c>
      <c r="M3076" s="300" t="str">
        <f>IF($K3076="","-",_xlfn.XLOOKUP($K3076,Obj.Meta!$A:$A,Obj.Meta!$F:$F,"-",0,1))</f>
        <v>-</v>
      </c>
      <c r="N3076" s="337" t="str">
        <f t="shared" si="95"/>
        <v>---</v>
      </c>
      <c r="O3076" s="333"/>
      <c r="P3076" s="54"/>
      <c r="Q3076" s="52"/>
      <c r="R3076" s="34"/>
      <c r="S3076" s="53"/>
      <c r="T3076" s="208"/>
      <c r="U3076" s="726"/>
      <c r="V3076" s="206"/>
      <c r="W3076" s="206"/>
      <c r="X3076" s="678"/>
      <c r="Y3076" s="34"/>
      <c r="Z3076" s="610"/>
      <c r="AA3076" s="608"/>
    </row>
    <row r="3077" spans="1:27">
      <c r="A3077" s="145" t="str">
        <f t="shared" si="94"/>
        <v>-</v>
      </c>
      <c r="B3077" s="146" t="str">
        <f>_xlfn.XLOOKUP($A3077,Dept.Meta!$A:$A,Dept.Meta!$F:$F,"-",0,1)</f>
        <v>-</v>
      </c>
      <c r="C3077" s="629" t="str">
        <f>_xlfn.XLOOKUP(_xlfn.CONCAT($G3077,"-",$I3077),Div.Meta!$H:$H,Div.Meta!$C:$C,"-",0,1)</f>
        <v>-</v>
      </c>
      <c r="D3077" s="302"/>
      <c r="E3077" s="146" t="str">
        <f>IF($D3077="","-",_xlfn.XLOOKUP($D3077,Fund.Meta!$A:$A,Fund.Meta!$D:$D,"-",0,1))</f>
        <v>-</v>
      </c>
      <c r="F3077" s="303" t="str">
        <f>IF($D3077="","-",_xlfn.XLOOKUP($D3077,Fund.Meta!$A:$A,Fund.Meta!$E:$E,"-",0,1))</f>
        <v>-</v>
      </c>
      <c r="G3077" s="334"/>
      <c r="H3077" s="303" t="str">
        <f>IF($G3077="","-",_xlfn.XLOOKUP($G3077,Appr.Meta!$A:$A,Appr.Meta!$D:$D,"-",0,1))</f>
        <v>-</v>
      </c>
      <c r="I3077" s="302"/>
      <c r="J3077" s="303" t="str">
        <f>IF($I3077="","-",_xlfn.XLOOKUP($I3077,'CC.Meta'!$A:$A,'CC.Meta'!$D:$D,"-",0,1))</f>
        <v>-</v>
      </c>
      <c r="K3077" s="302"/>
      <c r="L3077" s="146" t="str">
        <f>IF($K3077="","-",_xlfn.XLOOKUP($K3077,Obj.Meta!$A:$A,Obj.Meta!$D:$D,"-",0,1))</f>
        <v>-</v>
      </c>
      <c r="M3077" s="300" t="str">
        <f>IF($K3077="","-",_xlfn.XLOOKUP($K3077,Obj.Meta!$A:$A,Obj.Meta!$F:$F,"-",0,1))</f>
        <v>-</v>
      </c>
      <c r="N3077" s="337" t="str">
        <f t="shared" si="95"/>
        <v>---</v>
      </c>
      <c r="O3077" s="333"/>
      <c r="P3077" s="54"/>
      <c r="Q3077" s="52"/>
      <c r="R3077" s="34"/>
      <c r="S3077" s="53"/>
      <c r="T3077" s="208"/>
      <c r="U3077" s="726"/>
      <c r="V3077" s="206"/>
      <c r="W3077" s="206"/>
      <c r="X3077" s="678"/>
      <c r="Y3077" s="34"/>
      <c r="Z3077" s="610"/>
      <c r="AA3077" s="608"/>
    </row>
    <row r="3078" spans="1:27">
      <c r="A3078" s="145" t="str">
        <f t="shared" si="94"/>
        <v>-</v>
      </c>
      <c r="B3078" s="146" t="str">
        <f>_xlfn.XLOOKUP($A3078,Dept.Meta!$A:$A,Dept.Meta!$F:$F,"-",0,1)</f>
        <v>-</v>
      </c>
      <c r="C3078" s="629" t="str">
        <f>_xlfn.XLOOKUP(_xlfn.CONCAT($G3078,"-",$I3078),Div.Meta!$H:$H,Div.Meta!$C:$C,"-",0,1)</f>
        <v>-</v>
      </c>
      <c r="D3078" s="302"/>
      <c r="E3078" s="146" t="str">
        <f>IF($D3078="","-",_xlfn.XLOOKUP($D3078,Fund.Meta!$A:$A,Fund.Meta!$D:$D,"-",0,1))</f>
        <v>-</v>
      </c>
      <c r="F3078" s="303" t="str">
        <f>IF($D3078="","-",_xlfn.XLOOKUP($D3078,Fund.Meta!$A:$A,Fund.Meta!$E:$E,"-",0,1))</f>
        <v>-</v>
      </c>
      <c r="G3078" s="334"/>
      <c r="H3078" s="303" t="str">
        <f>IF($G3078="","-",_xlfn.XLOOKUP($G3078,Appr.Meta!$A:$A,Appr.Meta!$D:$D,"-",0,1))</f>
        <v>-</v>
      </c>
      <c r="I3078" s="302"/>
      <c r="J3078" s="303" t="str">
        <f>IF($I3078="","-",_xlfn.XLOOKUP($I3078,'CC.Meta'!$A:$A,'CC.Meta'!$D:$D,"-",0,1))</f>
        <v>-</v>
      </c>
      <c r="K3078" s="302"/>
      <c r="L3078" s="146" t="str">
        <f>IF($K3078="","-",_xlfn.XLOOKUP($K3078,Obj.Meta!$A:$A,Obj.Meta!$D:$D,"-",0,1))</f>
        <v>-</v>
      </c>
      <c r="M3078" s="300" t="str">
        <f>IF($K3078="","-",_xlfn.XLOOKUP($K3078,Obj.Meta!$A:$A,Obj.Meta!$F:$F,"-",0,1))</f>
        <v>-</v>
      </c>
      <c r="N3078" s="337" t="str">
        <f t="shared" si="95"/>
        <v>---</v>
      </c>
      <c r="O3078" s="333"/>
      <c r="P3078" s="54"/>
      <c r="Q3078" s="52"/>
      <c r="R3078" s="34"/>
      <c r="S3078" s="53"/>
      <c r="T3078" s="208"/>
      <c r="U3078" s="726"/>
      <c r="V3078" s="206"/>
      <c r="W3078" s="206"/>
      <c r="X3078" s="678"/>
      <c r="Y3078" s="34"/>
      <c r="Z3078" s="610"/>
      <c r="AA3078" s="608"/>
    </row>
    <row r="3079" spans="1:27">
      <c r="A3079" s="145" t="str">
        <f t="shared" si="94"/>
        <v>-</v>
      </c>
      <c r="B3079" s="146" t="str">
        <f>_xlfn.XLOOKUP($A3079,Dept.Meta!$A:$A,Dept.Meta!$F:$F,"-",0,1)</f>
        <v>-</v>
      </c>
      <c r="C3079" s="629" t="str">
        <f>_xlfn.XLOOKUP(_xlfn.CONCAT($G3079,"-",$I3079),Div.Meta!$H:$H,Div.Meta!$C:$C,"-",0,1)</f>
        <v>-</v>
      </c>
      <c r="D3079" s="302"/>
      <c r="E3079" s="146" t="str">
        <f>IF($D3079="","-",_xlfn.XLOOKUP($D3079,Fund.Meta!$A:$A,Fund.Meta!$D:$D,"-",0,1))</f>
        <v>-</v>
      </c>
      <c r="F3079" s="303" t="str">
        <f>IF($D3079="","-",_xlfn.XLOOKUP($D3079,Fund.Meta!$A:$A,Fund.Meta!$E:$E,"-",0,1))</f>
        <v>-</v>
      </c>
      <c r="G3079" s="334"/>
      <c r="H3079" s="303" t="str">
        <f>IF($G3079="","-",_xlfn.XLOOKUP($G3079,Appr.Meta!$A:$A,Appr.Meta!$D:$D,"-",0,1))</f>
        <v>-</v>
      </c>
      <c r="I3079" s="302"/>
      <c r="J3079" s="303" t="str">
        <f>IF($I3079="","-",_xlfn.XLOOKUP($I3079,'CC.Meta'!$A:$A,'CC.Meta'!$D:$D,"-",0,1))</f>
        <v>-</v>
      </c>
      <c r="K3079" s="302"/>
      <c r="L3079" s="146" t="str">
        <f>IF($K3079="","-",_xlfn.XLOOKUP($K3079,Obj.Meta!$A:$A,Obj.Meta!$D:$D,"-",0,1))</f>
        <v>-</v>
      </c>
      <c r="M3079" s="300" t="str">
        <f>IF($K3079="","-",_xlfn.XLOOKUP($K3079,Obj.Meta!$A:$A,Obj.Meta!$F:$F,"-",0,1))</f>
        <v>-</v>
      </c>
      <c r="N3079" s="337" t="str">
        <f t="shared" si="95"/>
        <v>---</v>
      </c>
      <c r="O3079" s="333"/>
      <c r="P3079" s="54"/>
      <c r="Q3079" s="52"/>
      <c r="R3079" s="34"/>
      <c r="S3079" s="53"/>
      <c r="T3079" s="208"/>
      <c r="U3079" s="726"/>
      <c r="V3079" s="206"/>
      <c r="W3079" s="206"/>
      <c r="X3079" s="678"/>
      <c r="Y3079" s="34"/>
      <c r="Z3079" s="610"/>
      <c r="AA3079" s="608"/>
    </row>
    <row r="3080" spans="1:27">
      <c r="A3080" s="145" t="str">
        <f t="shared" si="94"/>
        <v>-</v>
      </c>
      <c r="B3080" s="146" t="str">
        <f>_xlfn.XLOOKUP($A3080,Dept.Meta!$A:$A,Dept.Meta!$F:$F,"-",0,1)</f>
        <v>-</v>
      </c>
      <c r="C3080" s="629" t="str">
        <f>_xlfn.XLOOKUP(_xlfn.CONCAT($G3080,"-",$I3080),Div.Meta!$H:$H,Div.Meta!$C:$C,"-",0,1)</f>
        <v>-</v>
      </c>
      <c r="D3080" s="302"/>
      <c r="E3080" s="146" t="str">
        <f>IF($D3080="","-",_xlfn.XLOOKUP($D3080,Fund.Meta!$A:$A,Fund.Meta!$D:$D,"-",0,1))</f>
        <v>-</v>
      </c>
      <c r="F3080" s="303" t="str">
        <f>IF($D3080="","-",_xlfn.XLOOKUP($D3080,Fund.Meta!$A:$A,Fund.Meta!$E:$E,"-",0,1))</f>
        <v>-</v>
      </c>
      <c r="G3080" s="334"/>
      <c r="H3080" s="303" t="str">
        <f>IF($G3080="","-",_xlfn.XLOOKUP($G3080,Appr.Meta!$A:$A,Appr.Meta!$D:$D,"-",0,1))</f>
        <v>-</v>
      </c>
      <c r="I3080" s="302"/>
      <c r="J3080" s="303" t="str">
        <f>IF($I3080="","-",_xlfn.XLOOKUP($I3080,'CC.Meta'!$A:$A,'CC.Meta'!$D:$D,"-",0,1))</f>
        <v>-</v>
      </c>
      <c r="K3080" s="302"/>
      <c r="L3080" s="146" t="str">
        <f>IF($K3080="","-",_xlfn.XLOOKUP($K3080,Obj.Meta!$A:$A,Obj.Meta!$D:$D,"-",0,1))</f>
        <v>-</v>
      </c>
      <c r="M3080" s="300" t="str">
        <f>IF($K3080="","-",_xlfn.XLOOKUP($K3080,Obj.Meta!$A:$A,Obj.Meta!$F:$F,"-",0,1))</f>
        <v>-</v>
      </c>
      <c r="N3080" s="337" t="str">
        <f t="shared" si="95"/>
        <v>---</v>
      </c>
      <c r="O3080" s="333"/>
      <c r="P3080" s="54"/>
      <c r="Q3080" s="52"/>
      <c r="R3080" s="34"/>
      <c r="S3080" s="53"/>
      <c r="T3080" s="208"/>
      <c r="U3080" s="726"/>
      <c r="V3080" s="206"/>
      <c r="W3080" s="206"/>
      <c r="X3080" s="678"/>
      <c r="Y3080" s="34"/>
      <c r="Z3080" s="610"/>
      <c r="AA3080" s="608"/>
    </row>
    <row r="3081" spans="1:27">
      <c r="A3081" s="145" t="str">
        <f t="shared" si="94"/>
        <v>-</v>
      </c>
      <c r="B3081" s="146" t="str">
        <f>_xlfn.XLOOKUP($A3081,Dept.Meta!$A:$A,Dept.Meta!$F:$F,"-",0,1)</f>
        <v>-</v>
      </c>
      <c r="C3081" s="629" t="str">
        <f>_xlfn.XLOOKUP(_xlfn.CONCAT($G3081,"-",$I3081),Div.Meta!$H:$H,Div.Meta!$C:$C,"-",0,1)</f>
        <v>-</v>
      </c>
      <c r="D3081" s="302"/>
      <c r="E3081" s="146" t="str">
        <f>IF($D3081="","-",_xlfn.XLOOKUP($D3081,Fund.Meta!$A:$A,Fund.Meta!$D:$D,"-",0,1))</f>
        <v>-</v>
      </c>
      <c r="F3081" s="303" t="str">
        <f>IF($D3081="","-",_xlfn.XLOOKUP($D3081,Fund.Meta!$A:$A,Fund.Meta!$E:$E,"-",0,1))</f>
        <v>-</v>
      </c>
      <c r="G3081" s="334"/>
      <c r="H3081" s="303" t="str">
        <f>IF($G3081="","-",_xlfn.XLOOKUP($G3081,Appr.Meta!$A:$A,Appr.Meta!$D:$D,"-",0,1))</f>
        <v>-</v>
      </c>
      <c r="I3081" s="302"/>
      <c r="J3081" s="303" t="str">
        <f>IF($I3081="","-",_xlfn.XLOOKUP($I3081,'CC.Meta'!$A:$A,'CC.Meta'!$D:$D,"-",0,1))</f>
        <v>-</v>
      </c>
      <c r="K3081" s="302"/>
      <c r="L3081" s="146" t="str">
        <f>IF($K3081="","-",_xlfn.XLOOKUP($K3081,Obj.Meta!$A:$A,Obj.Meta!$D:$D,"-",0,1))</f>
        <v>-</v>
      </c>
      <c r="M3081" s="300" t="str">
        <f>IF($K3081="","-",_xlfn.XLOOKUP($K3081,Obj.Meta!$A:$A,Obj.Meta!$F:$F,"-",0,1))</f>
        <v>-</v>
      </c>
      <c r="N3081" s="337" t="str">
        <f t="shared" si="95"/>
        <v>---</v>
      </c>
      <c r="O3081" s="333"/>
      <c r="P3081" s="54"/>
      <c r="Q3081" s="52"/>
      <c r="R3081" s="34"/>
      <c r="S3081" s="53"/>
      <c r="T3081" s="208"/>
      <c r="U3081" s="726"/>
      <c r="V3081" s="206"/>
      <c r="W3081" s="206"/>
      <c r="X3081" s="678"/>
      <c r="Y3081" s="34"/>
      <c r="Z3081" s="610"/>
      <c r="AA3081" s="608"/>
    </row>
    <row r="3082" spans="1:27">
      <c r="A3082" s="145" t="str">
        <f t="shared" si="94"/>
        <v>-</v>
      </c>
      <c r="B3082" s="146" t="str">
        <f>_xlfn.XLOOKUP($A3082,Dept.Meta!$A:$A,Dept.Meta!$F:$F,"-",0,1)</f>
        <v>-</v>
      </c>
      <c r="C3082" s="629" t="str">
        <f>_xlfn.XLOOKUP(_xlfn.CONCAT($G3082,"-",$I3082),Div.Meta!$H:$H,Div.Meta!$C:$C,"-",0,1)</f>
        <v>-</v>
      </c>
      <c r="D3082" s="302"/>
      <c r="E3082" s="146" t="str">
        <f>IF($D3082="","-",_xlfn.XLOOKUP($D3082,Fund.Meta!$A:$A,Fund.Meta!$D:$D,"-",0,1))</f>
        <v>-</v>
      </c>
      <c r="F3082" s="303" t="str">
        <f>IF($D3082="","-",_xlfn.XLOOKUP($D3082,Fund.Meta!$A:$A,Fund.Meta!$E:$E,"-",0,1))</f>
        <v>-</v>
      </c>
      <c r="G3082" s="334"/>
      <c r="H3082" s="303" t="str">
        <f>IF($G3082="","-",_xlfn.XLOOKUP($G3082,Appr.Meta!$A:$A,Appr.Meta!$D:$D,"-",0,1))</f>
        <v>-</v>
      </c>
      <c r="I3082" s="302"/>
      <c r="J3082" s="303" t="str">
        <f>IF($I3082="","-",_xlfn.XLOOKUP($I3082,'CC.Meta'!$A:$A,'CC.Meta'!$D:$D,"-",0,1))</f>
        <v>-</v>
      </c>
      <c r="K3082" s="302"/>
      <c r="L3082" s="146" t="str">
        <f>IF($K3082="","-",_xlfn.XLOOKUP($K3082,Obj.Meta!$A:$A,Obj.Meta!$D:$D,"-",0,1))</f>
        <v>-</v>
      </c>
      <c r="M3082" s="300" t="str">
        <f>IF($K3082="","-",_xlfn.XLOOKUP($K3082,Obj.Meta!$A:$A,Obj.Meta!$F:$F,"-",0,1))</f>
        <v>-</v>
      </c>
      <c r="N3082" s="337" t="str">
        <f t="shared" si="95"/>
        <v>---</v>
      </c>
      <c r="O3082" s="333"/>
      <c r="P3082" s="54"/>
      <c r="Q3082" s="52"/>
      <c r="R3082" s="34"/>
      <c r="S3082" s="53"/>
      <c r="T3082" s="208"/>
      <c r="U3082" s="726"/>
      <c r="V3082" s="206"/>
      <c r="W3082" s="206"/>
      <c r="X3082" s="678"/>
      <c r="Y3082" s="34"/>
      <c r="Z3082" s="610"/>
      <c r="AA3082" s="608"/>
    </row>
    <row r="3083" spans="1:27">
      <c r="A3083" s="145" t="str">
        <f t="shared" si="94"/>
        <v>-</v>
      </c>
      <c r="B3083" s="146" t="str">
        <f>_xlfn.XLOOKUP($A3083,Dept.Meta!$A:$A,Dept.Meta!$F:$F,"-",0,1)</f>
        <v>-</v>
      </c>
      <c r="C3083" s="629" t="str">
        <f>_xlfn.XLOOKUP(_xlfn.CONCAT($G3083,"-",$I3083),Div.Meta!$H:$H,Div.Meta!$C:$C,"-",0,1)</f>
        <v>-</v>
      </c>
      <c r="D3083" s="302"/>
      <c r="E3083" s="146" t="str">
        <f>IF($D3083="","-",_xlfn.XLOOKUP($D3083,Fund.Meta!$A:$A,Fund.Meta!$D:$D,"-",0,1))</f>
        <v>-</v>
      </c>
      <c r="F3083" s="303" t="str">
        <f>IF($D3083="","-",_xlfn.XLOOKUP($D3083,Fund.Meta!$A:$A,Fund.Meta!$E:$E,"-",0,1))</f>
        <v>-</v>
      </c>
      <c r="G3083" s="334"/>
      <c r="H3083" s="303" t="str">
        <f>IF($G3083="","-",_xlfn.XLOOKUP($G3083,Appr.Meta!$A:$A,Appr.Meta!$D:$D,"-",0,1))</f>
        <v>-</v>
      </c>
      <c r="I3083" s="302"/>
      <c r="J3083" s="303" t="str">
        <f>IF($I3083="","-",_xlfn.XLOOKUP($I3083,'CC.Meta'!$A:$A,'CC.Meta'!$D:$D,"-",0,1))</f>
        <v>-</v>
      </c>
      <c r="K3083" s="302"/>
      <c r="L3083" s="146" t="str">
        <f>IF($K3083="","-",_xlfn.XLOOKUP($K3083,Obj.Meta!$A:$A,Obj.Meta!$D:$D,"-",0,1))</f>
        <v>-</v>
      </c>
      <c r="M3083" s="300" t="str">
        <f>IF($K3083="","-",_xlfn.XLOOKUP($K3083,Obj.Meta!$A:$A,Obj.Meta!$F:$F,"-",0,1))</f>
        <v>-</v>
      </c>
      <c r="N3083" s="337" t="str">
        <f t="shared" si="95"/>
        <v>---</v>
      </c>
      <c r="O3083" s="333"/>
      <c r="P3083" s="54"/>
      <c r="Q3083" s="52"/>
      <c r="R3083" s="34"/>
      <c r="S3083" s="53"/>
      <c r="T3083" s="208"/>
      <c r="U3083" s="726"/>
      <c r="V3083" s="206"/>
      <c r="W3083" s="206"/>
      <c r="X3083" s="678"/>
      <c r="Y3083" s="34"/>
      <c r="Z3083" s="610"/>
      <c r="AA3083" s="608"/>
    </row>
    <row r="3084" spans="1:27">
      <c r="A3084" s="145" t="str">
        <f t="shared" si="94"/>
        <v>-</v>
      </c>
      <c r="B3084" s="146" t="str">
        <f>_xlfn.XLOOKUP($A3084,Dept.Meta!$A:$A,Dept.Meta!$F:$F,"-",0,1)</f>
        <v>-</v>
      </c>
      <c r="C3084" s="629" t="str">
        <f>_xlfn.XLOOKUP(_xlfn.CONCAT($G3084,"-",$I3084),Div.Meta!$H:$H,Div.Meta!$C:$C,"-",0,1)</f>
        <v>-</v>
      </c>
      <c r="D3084" s="302"/>
      <c r="E3084" s="146" t="str">
        <f>IF($D3084="","-",_xlfn.XLOOKUP($D3084,Fund.Meta!$A:$A,Fund.Meta!$D:$D,"-",0,1))</f>
        <v>-</v>
      </c>
      <c r="F3084" s="303" t="str">
        <f>IF($D3084="","-",_xlfn.XLOOKUP($D3084,Fund.Meta!$A:$A,Fund.Meta!$E:$E,"-",0,1))</f>
        <v>-</v>
      </c>
      <c r="G3084" s="334"/>
      <c r="H3084" s="303" t="str">
        <f>IF($G3084="","-",_xlfn.XLOOKUP($G3084,Appr.Meta!$A:$A,Appr.Meta!$D:$D,"-",0,1))</f>
        <v>-</v>
      </c>
      <c r="I3084" s="302"/>
      <c r="J3084" s="303" t="str">
        <f>IF($I3084="","-",_xlfn.XLOOKUP($I3084,'CC.Meta'!$A:$A,'CC.Meta'!$D:$D,"-",0,1))</f>
        <v>-</v>
      </c>
      <c r="K3084" s="302"/>
      <c r="L3084" s="146" t="str">
        <f>IF($K3084="","-",_xlfn.XLOOKUP($K3084,Obj.Meta!$A:$A,Obj.Meta!$D:$D,"-",0,1))</f>
        <v>-</v>
      </c>
      <c r="M3084" s="300" t="str">
        <f>IF($K3084="","-",_xlfn.XLOOKUP($K3084,Obj.Meta!$A:$A,Obj.Meta!$F:$F,"-",0,1))</f>
        <v>-</v>
      </c>
      <c r="N3084" s="337" t="str">
        <f t="shared" si="95"/>
        <v>---</v>
      </c>
      <c r="O3084" s="333"/>
      <c r="P3084" s="54"/>
      <c r="Q3084" s="52"/>
      <c r="R3084" s="34"/>
      <c r="S3084" s="53"/>
      <c r="T3084" s="208"/>
      <c r="U3084" s="726"/>
      <c r="V3084" s="206"/>
      <c r="W3084" s="206"/>
      <c r="X3084" s="678"/>
      <c r="Y3084" s="34"/>
      <c r="Z3084" s="610"/>
      <c r="AA3084" s="608"/>
    </row>
    <row r="3085" spans="1:27">
      <c r="A3085" s="145" t="str">
        <f t="shared" si="94"/>
        <v>-</v>
      </c>
      <c r="B3085" s="146" t="str">
        <f>_xlfn.XLOOKUP($A3085,Dept.Meta!$A:$A,Dept.Meta!$F:$F,"-",0,1)</f>
        <v>-</v>
      </c>
      <c r="C3085" s="629" t="str">
        <f>_xlfn.XLOOKUP(_xlfn.CONCAT($G3085,"-",$I3085),Div.Meta!$H:$H,Div.Meta!$C:$C,"-",0,1)</f>
        <v>-</v>
      </c>
      <c r="D3085" s="302"/>
      <c r="E3085" s="146" t="str">
        <f>IF($D3085="","-",_xlfn.XLOOKUP($D3085,Fund.Meta!$A:$A,Fund.Meta!$D:$D,"-",0,1))</f>
        <v>-</v>
      </c>
      <c r="F3085" s="303" t="str">
        <f>IF($D3085="","-",_xlfn.XLOOKUP($D3085,Fund.Meta!$A:$A,Fund.Meta!$E:$E,"-",0,1))</f>
        <v>-</v>
      </c>
      <c r="G3085" s="334"/>
      <c r="H3085" s="303" t="str">
        <f>IF($G3085="","-",_xlfn.XLOOKUP($G3085,Appr.Meta!$A:$A,Appr.Meta!$D:$D,"-",0,1))</f>
        <v>-</v>
      </c>
      <c r="I3085" s="302"/>
      <c r="J3085" s="303" t="str">
        <f>IF($I3085="","-",_xlfn.XLOOKUP($I3085,'CC.Meta'!$A:$A,'CC.Meta'!$D:$D,"-",0,1))</f>
        <v>-</v>
      </c>
      <c r="K3085" s="302"/>
      <c r="L3085" s="146" t="str">
        <f>IF($K3085="","-",_xlfn.XLOOKUP($K3085,Obj.Meta!$A:$A,Obj.Meta!$D:$D,"-",0,1))</f>
        <v>-</v>
      </c>
      <c r="M3085" s="300" t="str">
        <f>IF($K3085="","-",_xlfn.XLOOKUP($K3085,Obj.Meta!$A:$A,Obj.Meta!$F:$F,"-",0,1))</f>
        <v>-</v>
      </c>
      <c r="N3085" s="337" t="str">
        <f t="shared" si="95"/>
        <v>---</v>
      </c>
      <c r="O3085" s="333"/>
      <c r="P3085" s="54"/>
      <c r="Q3085" s="52"/>
      <c r="R3085" s="34"/>
      <c r="S3085" s="53"/>
      <c r="T3085" s="208"/>
      <c r="U3085" s="726"/>
      <c r="V3085" s="206"/>
      <c r="W3085" s="206"/>
      <c r="X3085" s="678"/>
      <c r="Y3085" s="34"/>
      <c r="Z3085" s="610"/>
      <c r="AA3085" s="608"/>
    </row>
    <row r="3086" spans="1:27">
      <c r="A3086" s="145" t="str">
        <f t="shared" si="94"/>
        <v>-</v>
      </c>
      <c r="B3086" s="146" t="str">
        <f>_xlfn.XLOOKUP($A3086,Dept.Meta!$A:$A,Dept.Meta!$F:$F,"-",0,1)</f>
        <v>-</v>
      </c>
      <c r="C3086" s="629" t="str">
        <f>_xlfn.XLOOKUP(_xlfn.CONCAT($G3086,"-",$I3086),Div.Meta!$H:$H,Div.Meta!$C:$C,"-",0,1)</f>
        <v>-</v>
      </c>
      <c r="D3086" s="302"/>
      <c r="E3086" s="146" t="str">
        <f>IF($D3086="","-",_xlfn.XLOOKUP($D3086,Fund.Meta!$A:$A,Fund.Meta!$D:$D,"-",0,1))</f>
        <v>-</v>
      </c>
      <c r="F3086" s="303" t="str">
        <f>IF($D3086="","-",_xlfn.XLOOKUP($D3086,Fund.Meta!$A:$A,Fund.Meta!$E:$E,"-",0,1))</f>
        <v>-</v>
      </c>
      <c r="G3086" s="334"/>
      <c r="H3086" s="303" t="str">
        <f>IF($G3086="","-",_xlfn.XLOOKUP($G3086,Appr.Meta!$A:$A,Appr.Meta!$D:$D,"-",0,1))</f>
        <v>-</v>
      </c>
      <c r="I3086" s="302"/>
      <c r="J3086" s="303" t="str">
        <f>IF($I3086="","-",_xlfn.XLOOKUP($I3086,'CC.Meta'!$A:$A,'CC.Meta'!$D:$D,"-",0,1))</f>
        <v>-</v>
      </c>
      <c r="K3086" s="302"/>
      <c r="L3086" s="146" t="str">
        <f>IF($K3086="","-",_xlfn.XLOOKUP($K3086,Obj.Meta!$A:$A,Obj.Meta!$D:$D,"-",0,1))</f>
        <v>-</v>
      </c>
      <c r="M3086" s="300" t="str">
        <f>IF($K3086="","-",_xlfn.XLOOKUP($K3086,Obj.Meta!$A:$A,Obj.Meta!$F:$F,"-",0,1))</f>
        <v>-</v>
      </c>
      <c r="N3086" s="337" t="str">
        <f t="shared" si="95"/>
        <v>---</v>
      </c>
      <c r="O3086" s="333"/>
      <c r="P3086" s="54"/>
      <c r="Q3086" s="52"/>
      <c r="R3086" s="34"/>
      <c r="S3086" s="53"/>
      <c r="T3086" s="208"/>
      <c r="U3086" s="726"/>
      <c r="V3086" s="206"/>
      <c r="W3086" s="206"/>
      <c r="X3086" s="678"/>
      <c r="Y3086" s="34"/>
      <c r="Z3086" s="610"/>
      <c r="AA3086" s="608"/>
    </row>
    <row r="3087" spans="1:27">
      <c r="A3087" s="145" t="str">
        <f t="shared" si="94"/>
        <v>-</v>
      </c>
      <c r="B3087" s="146" t="str">
        <f>_xlfn.XLOOKUP($A3087,Dept.Meta!$A:$A,Dept.Meta!$F:$F,"-",0,1)</f>
        <v>-</v>
      </c>
      <c r="C3087" s="629" t="str">
        <f>_xlfn.XLOOKUP(_xlfn.CONCAT($G3087,"-",$I3087),Div.Meta!$H:$H,Div.Meta!$C:$C,"-",0,1)</f>
        <v>-</v>
      </c>
      <c r="D3087" s="302"/>
      <c r="E3087" s="146" t="str">
        <f>IF($D3087="","-",_xlfn.XLOOKUP($D3087,Fund.Meta!$A:$A,Fund.Meta!$D:$D,"-",0,1))</f>
        <v>-</v>
      </c>
      <c r="F3087" s="303" t="str">
        <f>IF($D3087="","-",_xlfn.XLOOKUP($D3087,Fund.Meta!$A:$A,Fund.Meta!$E:$E,"-",0,1))</f>
        <v>-</v>
      </c>
      <c r="G3087" s="334"/>
      <c r="H3087" s="303" t="str">
        <f>IF($G3087="","-",_xlfn.XLOOKUP($G3087,Appr.Meta!$A:$A,Appr.Meta!$D:$D,"-",0,1))</f>
        <v>-</v>
      </c>
      <c r="I3087" s="302"/>
      <c r="J3087" s="303" t="str">
        <f>IF($I3087="","-",_xlfn.XLOOKUP($I3087,'CC.Meta'!$A:$A,'CC.Meta'!$D:$D,"-",0,1))</f>
        <v>-</v>
      </c>
      <c r="K3087" s="302"/>
      <c r="L3087" s="146" t="str">
        <f>IF($K3087="","-",_xlfn.XLOOKUP($K3087,Obj.Meta!$A:$A,Obj.Meta!$D:$D,"-",0,1))</f>
        <v>-</v>
      </c>
      <c r="M3087" s="300" t="str">
        <f>IF($K3087="","-",_xlfn.XLOOKUP($K3087,Obj.Meta!$A:$A,Obj.Meta!$F:$F,"-",0,1))</f>
        <v>-</v>
      </c>
      <c r="N3087" s="337" t="str">
        <f t="shared" si="95"/>
        <v>---</v>
      </c>
      <c r="O3087" s="333"/>
      <c r="P3087" s="54"/>
      <c r="Q3087" s="52"/>
      <c r="R3087" s="34"/>
      <c r="S3087" s="53"/>
      <c r="T3087" s="208"/>
      <c r="U3087" s="726"/>
      <c r="V3087" s="206"/>
      <c r="W3087" s="206"/>
      <c r="X3087" s="678"/>
      <c r="Y3087" s="34"/>
      <c r="Z3087" s="610"/>
      <c r="AA3087" s="608"/>
    </row>
    <row r="3088" spans="1:27">
      <c r="A3088" s="145" t="str">
        <f t="shared" si="94"/>
        <v>-</v>
      </c>
      <c r="B3088" s="146" t="str">
        <f>_xlfn.XLOOKUP($A3088,Dept.Meta!$A:$A,Dept.Meta!$F:$F,"-",0,1)</f>
        <v>-</v>
      </c>
      <c r="C3088" s="629" t="str">
        <f>_xlfn.XLOOKUP(_xlfn.CONCAT($G3088,"-",$I3088),Div.Meta!$H:$H,Div.Meta!$C:$C,"-",0,1)</f>
        <v>-</v>
      </c>
      <c r="D3088" s="302"/>
      <c r="E3088" s="146" t="str">
        <f>IF($D3088="","-",_xlfn.XLOOKUP($D3088,Fund.Meta!$A:$A,Fund.Meta!$D:$D,"-",0,1))</f>
        <v>-</v>
      </c>
      <c r="F3088" s="303" t="str">
        <f>IF($D3088="","-",_xlfn.XLOOKUP($D3088,Fund.Meta!$A:$A,Fund.Meta!$E:$E,"-",0,1))</f>
        <v>-</v>
      </c>
      <c r="G3088" s="334"/>
      <c r="H3088" s="303" t="str">
        <f>IF($G3088="","-",_xlfn.XLOOKUP($G3088,Appr.Meta!$A:$A,Appr.Meta!$D:$D,"-",0,1))</f>
        <v>-</v>
      </c>
      <c r="I3088" s="302"/>
      <c r="J3088" s="303" t="str">
        <f>IF($I3088="","-",_xlfn.XLOOKUP($I3088,'CC.Meta'!$A:$A,'CC.Meta'!$D:$D,"-",0,1))</f>
        <v>-</v>
      </c>
      <c r="K3088" s="302"/>
      <c r="L3088" s="146" t="str">
        <f>IF($K3088="","-",_xlfn.XLOOKUP($K3088,Obj.Meta!$A:$A,Obj.Meta!$D:$D,"-",0,1))</f>
        <v>-</v>
      </c>
      <c r="M3088" s="300" t="str">
        <f>IF($K3088="","-",_xlfn.XLOOKUP($K3088,Obj.Meta!$A:$A,Obj.Meta!$F:$F,"-",0,1))</f>
        <v>-</v>
      </c>
      <c r="N3088" s="337" t="str">
        <f t="shared" si="95"/>
        <v>---</v>
      </c>
      <c r="O3088" s="333"/>
      <c r="P3088" s="54"/>
      <c r="Q3088" s="52"/>
      <c r="R3088" s="34"/>
      <c r="S3088" s="53"/>
      <c r="T3088" s="208"/>
      <c r="U3088" s="726"/>
      <c r="V3088" s="206"/>
      <c r="W3088" s="206"/>
      <c r="X3088" s="678"/>
      <c r="Y3088" s="34"/>
      <c r="Z3088" s="610"/>
      <c r="AA3088" s="608"/>
    </row>
    <row r="3089" spans="1:27">
      <c r="A3089" s="145" t="str">
        <f t="shared" si="94"/>
        <v>-</v>
      </c>
      <c r="B3089" s="146" t="str">
        <f>_xlfn.XLOOKUP($A3089,Dept.Meta!$A:$A,Dept.Meta!$F:$F,"-",0,1)</f>
        <v>-</v>
      </c>
      <c r="C3089" s="629" t="str">
        <f>_xlfn.XLOOKUP(_xlfn.CONCAT($G3089,"-",$I3089),Div.Meta!$H:$H,Div.Meta!$C:$C,"-",0,1)</f>
        <v>-</v>
      </c>
      <c r="D3089" s="302"/>
      <c r="E3089" s="146" t="str">
        <f>IF($D3089="","-",_xlfn.XLOOKUP($D3089,Fund.Meta!$A:$A,Fund.Meta!$D:$D,"-",0,1))</f>
        <v>-</v>
      </c>
      <c r="F3089" s="303" t="str">
        <f>IF($D3089="","-",_xlfn.XLOOKUP($D3089,Fund.Meta!$A:$A,Fund.Meta!$E:$E,"-",0,1))</f>
        <v>-</v>
      </c>
      <c r="G3089" s="334"/>
      <c r="H3089" s="303" t="str">
        <f>IF($G3089="","-",_xlfn.XLOOKUP($G3089,Appr.Meta!$A:$A,Appr.Meta!$D:$D,"-",0,1))</f>
        <v>-</v>
      </c>
      <c r="I3089" s="302"/>
      <c r="J3089" s="303" t="str">
        <f>IF($I3089="","-",_xlfn.XLOOKUP($I3089,'CC.Meta'!$A:$A,'CC.Meta'!$D:$D,"-",0,1))</f>
        <v>-</v>
      </c>
      <c r="K3089" s="302"/>
      <c r="L3089" s="146" t="str">
        <f>IF($K3089="","-",_xlfn.XLOOKUP($K3089,Obj.Meta!$A:$A,Obj.Meta!$D:$D,"-",0,1))</f>
        <v>-</v>
      </c>
      <c r="M3089" s="300" t="str">
        <f>IF($K3089="","-",_xlfn.XLOOKUP($K3089,Obj.Meta!$A:$A,Obj.Meta!$F:$F,"-",0,1))</f>
        <v>-</v>
      </c>
      <c r="N3089" s="337" t="str">
        <f t="shared" si="95"/>
        <v>---</v>
      </c>
      <c r="O3089" s="333"/>
      <c r="P3089" s="54"/>
      <c r="Q3089" s="52"/>
      <c r="R3089" s="34"/>
      <c r="S3089" s="53"/>
      <c r="T3089" s="208"/>
      <c r="U3089" s="726"/>
      <c r="V3089" s="206"/>
      <c r="W3089" s="206"/>
      <c r="X3089" s="678"/>
      <c r="Y3089" s="34"/>
      <c r="Z3089" s="610"/>
      <c r="AA3089" s="608"/>
    </row>
    <row r="3090" spans="1:27">
      <c r="A3090" s="145" t="str">
        <f t="shared" si="94"/>
        <v>-</v>
      </c>
      <c r="B3090" s="146" t="str">
        <f>_xlfn.XLOOKUP($A3090,Dept.Meta!$A:$A,Dept.Meta!$F:$F,"-",0,1)</f>
        <v>-</v>
      </c>
      <c r="C3090" s="629" t="str">
        <f>_xlfn.XLOOKUP(_xlfn.CONCAT($G3090,"-",$I3090),Div.Meta!$H:$H,Div.Meta!$C:$C,"-",0,1)</f>
        <v>-</v>
      </c>
      <c r="D3090" s="302"/>
      <c r="E3090" s="146" t="str">
        <f>IF($D3090="","-",_xlfn.XLOOKUP($D3090,Fund.Meta!$A:$A,Fund.Meta!$D:$D,"-",0,1))</f>
        <v>-</v>
      </c>
      <c r="F3090" s="303" t="str">
        <f>IF($D3090="","-",_xlfn.XLOOKUP($D3090,Fund.Meta!$A:$A,Fund.Meta!$E:$E,"-",0,1))</f>
        <v>-</v>
      </c>
      <c r="G3090" s="334"/>
      <c r="H3090" s="303" t="str">
        <f>IF($G3090="","-",_xlfn.XLOOKUP($G3090,Appr.Meta!$A:$A,Appr.Meta!$D:$D,"-",0,1))</f>
        <v>-</v>
      </c>
      <c r="I3090" s="302"/>
      <c r="J3090" s="303" t="str">
        <f>IF($I3090="","-",_xlfn.XLOOKUP($I3090,'CC.Meta'!$A:$A,'CC.Meta'!$D:$D,"-",0,1))</f>
        <v>-</v>
      </c>
      <c r="K3090" s="302"/>
      <c r="L3090" s="146" t="str">
        <f>IF($K3090="","-",_xlfn.XLOOKUP($K3090,Obj.Meta!$A:$A,Obj.Meta!$D:$D,"-",0,1))</f>
        <v>-</v>
      </c>
      <c r="M3090" s="300" t="str">
        <f>IF($K3090="","-",_xlfn.XLOOKUP($K3090,Obj.Meta!$A:$A,Obj.Meta!$F:$F,"-",0,1))</f>
        <v>-</v>
      </c>
      <c r="N3090" s="337" t="str">
        <f t="shared" si="95"/>
        <v>---</v>
      </c>
      <c r="O3090" s="333"/>
      <c r="P3090" s="54"/>
      <c r="Q3090" s="52"/>
      <c r="R3090" s="34"/>
      <c r="S3090" s="53"/>
      <c r="T3090" s="208"/>
      <c r="U3090" s="726"/>
      <c r="V3090" s="206"/>
      <c r="W3090" s="206"/>
      <c r="X3090" s="678"/>
      <c r="Y3090" s="34"/>
      <c r="Z3090" s="610"/>
      <c r="AA3090" s="608"/>
    </row>
    <row r="3091" spans="1:27">
      <c r="A3091" s="145" t="str">
        <f t="shared" ref="A3091:A3154" si="96">IFERROR(VALUE(LEFT($I3091,2)),"-")</f>
        <v>-</v>
      </c>
      <c r="B3091" s="146" t="str">
        <f>_xlfn.XLOOKUP($A3091,Dept.Meta!$A:$A,Dept.Meta!$F:$F,"-",0,1)</f>
        <v>-</v>
      </c>
      <c r="C3091" s="629" t="str">
        <f>_xlfn.XLOOKUP(_xlfn.CONCAT($G3091,"-",$I3091),Div.Meta!$H:$H,Div.Meta!$C:$C,"-",0,1)</f>
        <v>-</v>
      </c>
      <c r="D3091" s="302"/>
      <c r="E3091" s="146" t="str">
        <f>IF($D3091="","-",_xlfn.XLOOKUP($D3091,Fund.Meta!$A:$A,Fund.Meta!$D:$D,"-",0,1))</f>
        <v>-</v>
      </c>
      <c r="F3091" s="303" t="str">
        <f>IF($D3091="","-",_xlfn.XLOOKUP($D3091,Fund.Meta!$A:$A,Fund.Meta!$E:$E,"-",0,1))</f>
        <v>-</v>
      </c>
      <c r="G3091" s="334"/>
      <c r="H3091" s="303" t="str">
        <f>IF($G3091="","-",_xlfn.XLOOKUP($G3091,Appr.Meta!$A:$A,Appr.Meta!$D:$D,"-",0,1))</f>
        <v>-</v>
      </c>
      <c r="I3091" s="302"/>
      <c r="J3091" s="303" t="str">
        <f>IF($I3091="","-",_xlfn.XLOOKUP($I3091,'CC.Meta'!$A:$A,'CC.Meta'!$D:$D,"-",0,1))</f>
        <v>-</v>
      </c>
      <c r="K3091" s="302"/>
      <c r="L3091" s="146" t="str">
        <f>IF($K3091="","-",_xlfn.XLOOKUP($K3091,Obj.Meta!$A:$A,Obj.Meta!$D:$D,"-",0,1))</f>
        <v>-</v>
      </c>
      <c r="M3091" s="300" t="str">
        <f>IF($K3091="","-",_xlfn.XLOOKUP($K3091,Obj.Meta!$A:$A,Obj.Meta!$F:$F,"-",0,1))</f>
        <v>-</v>
      </c>
      <c r="N3091" s="337" t="str">
        <f t="shared" ref="N3091:N3154" si="97">_xlfn.CONCAT($D3091,"-",$G3091,"-",$I3091,"-",$K3091)</f>
        <v>---</v>
      </c>
      <c r="O3091" s="333"/>
      <c r="P3091" s="54"/>
      <c r="Q3091" s="52"/>
      <c r="R3091" s="34"/>
      <c r="S3091" s="53"/>
      <c r="T3091" s="208"/>
      <c r="U3091" s="726"/>
      <c r="V3091" s="206"/>
      <c r="W3091" s="206"/>
      <c r="X3091" s="678"/>
      <c r="Y3091" s="34"/>
      <c r="Z3091" s="610"/>
      <c r="AA3091" s="608"/>
    </row>
    <row r="3092" spans="1:27">
      <c r="A3092" s="145" t="str">
        <f t="shared" si="96"/>
        <v>-</v>
      </c>
      <c r="B3092" s="146" t="str">
        <f>_xlfn.XLOOKUP($A3092,Dept.Meta!$A:$A,Dept.Meta!$F:$F,"-",0,1)</f>
        <v>-</v>
      </c>
      <c r="C3092" s="629" t="str">
        <f>_xlfn.XLOOKUP(_xlfn.CONCAT($G3092,"-",$I3092),Div.Meta!$H:$H,Div.Meta!$C:$C,"-",0,1)</f>
        <v>-</v>
      </c>
      <c r="D3092" s="302"/>
      <c r="E3092" s="146" t="str">
        <f>IF($D3092="","-",_xlfn.XLOOKUP($D3092,Fund.Meta!$A:$A,Fund.Meta!$D:$D,"-",0,1))</f>
        <v>-</v>
      </c>
      <c r="F3092" s="303" t="str">
        <f>IF($D3092="","-",_xlfn.XLOOKUP($D3092,Fund.Meta!$A:$A,Fund.Meta!$E:$E,"-",0,1))</f>
        <v>-</v>
      </c>
      <c r="G3092" s="334"/>
      <c r="H3092" s="303" t="str">
        <f>IF($G3092="","-",_xlfn.XLOOKUP($G3092,Appr.Meta!$A:$A,Appr.Meta!$D:$D,"-",0,1))</f>
        <v>-</v>
      </c>
      <c r="I3092" s="302"/>
      <c r="J3092" s="303" t="str">
        <f>IF($I3092="","-",_xlfn.XLOOKUP($I3092,'CC.Meta'!$A:$A,'CC.Meta'!$D:$D,"-",0,1))</f>
        <v>-</v>
      </c>
      <c r="K3092" s="302"/>
      <c r="L3092" s="146" t="str">
        <f>IF($K3092="","-",_xlfn.XLOOKUP($K3092,Obj.Meta!$A:$A,Obj.Meta!$D:$D,"-",0,1))</f>
        <v>-</v>
      </c>
      <c r="M3092" s="300" t="str">
        <f>IF($K3092="","-",_xlfn.XLOOKUP($K3092,Obj.Meta!$A:$A,Obj.Meta!$F:$F,"-",0,1))</f>
        <v>-</v>
      </c>
      <c r="N3092" s="337" t="str">
        <f t="shared" si="97"/>
        <v>---</v>
      </c>
      <c r="O3092" s="333"/>
      <c r="P3092" s="54"/>
      <c r="Q3092" s="52"/>
      <c r="R3092" s="34"/>
      <c r="S3092" s="53"/>
      <c r="T3092" s="208"/>
      <c r="U3092" s="726"/>
      <c r="V3092" s="206"/>
      <c r="W3092" s="206"/>
      <c r="X3092" s="678"/>
      <c r="Y3092" s="34"/>
      <c r="Z3092" s="610"/>
      <c r="AA3092" s="608"/>
    </row>
    <row r="3093" spans="1:27">
      <c r="A3093" s="145" t="str">
        <f t="shared" si="96"/>
        <v>-</v>
      </c>
      <c r="B3093" s="146" t="str">
        <f>_xlfn.XLOOKUP($A3093,Dept.Meta!$A:$A,Dept.Meta!$F:$F,"-",0,1)</f>
        <v>-</v>
      </c>
      <c r="C3093" s="629" t="str">
        <f>_xlfn.XLOOKUP(_xlfn.CONCAT($G3093,"-",$I3093),Div.Meta!$H:$H,Div.Meta!$C:$C,"-",0,1)</f>
        <v>-</v>
      </c>
      <c r="D3093" s="302"/>
      <c r="E3093" s="146" t="str">
        <f>IF($D3093="","-",_xlfn.XLOOKUP($D3093,Fund.Meta!$A:$A,Fund.Meta!$D:$D,"-",0,1))</f>
        <v>-</v>
      </c>
      <c r="F3093" s="303" t="str">
        <f>IF($D3093="","-",_xlfn.XLOOKUP($D3093,Fund.Meta!$A:$A,Fund.Meta!$E:$E,"-",0,1))</f>
        <v>-</v>
      </c>
      <c r="G3093" s="334"/>
      <c r="H3093" s="303" t="str">
        <f>IF($G3093="","-",_xlfn.XLOOKUP($G3093,Appr.Meta!$A:$A,Appr.Meta!$D:$D,"-",0,1))</f>
        <v>-</v>
      </c>
      <c r="I3093" s="302"/>
      <c r="J3093" s="303" t="str">
        <f>IF($I3093="","-",_xlfn.XLOOKUP($I3093,'CC.Meta'!$A:$A,'CC.Meta'!$D:$D,"-",0,1))</f>
        <v>-</v>
      </c>
      <c r="K3093" s="302"/>
      <c r="L3093" s="146" t="str">
        <f>IF($K3093="","-",_xlfn.XLOOKUP($K3093,Obj.Meta!$A:$A,Obj.Meta!$D:$D,"-",0,1))</f>
        <v>-</v>
      </c>
      <c r="M3093" s="300" t="str">
        <f>IF($K3093="","-",_xlfn.XLOOKUP($K3093,Obj.Meta!$A:$A,Obj.Meta!$F:$F,"-",0,1))</f>
        <v>-</v>
      </c>
      <c r="N3093" s="337" t="str">
        <f t="shared" si="97"/>
        <v>---</v>
      </c>
      <c r="O3093" s="333"/>
      <c r="P3093" s="54"/>
      <c r="Q3093" s="52"/>
      <c r="R3093" s="34"/>
      <c r="S3093" s="53"/>
      <c r="T3093" s="208"/>
      <c r="U3093" s="726"/>
      <c r="V3093" s="206"/>
      <c r="W3093" s="206"/>
      <c r="X3093" s="678"/>
      <c r="Y3093" s="34"/>
      <c r="Z3093" s="610"/>
      <c r="AA3093" s="608"/>
    </row>
    <row r="3094" spans="1:27">
      <c r="A3094" s="145" t="str">
        <f t="shared" si="96"/>
        <v>-</v>
      </c>
      <c r="B3094" s="146" t="str">
        <f>_xlfn.XLOOKUP($A3094,Dept.Meta!$A:$A,Dept.Meta!$F:$F,"-",0,1)</f>
        <v>-</v>
      </c>
      <c r="C3094" s="629" t="str">
        <f>_xlfn.XLOOKUP(_xlfn.CONCAT($G3094,"-",$I3094),Div.Meta!$H:$H,Div.Meta!$C:$C,"-",0,1)</f>
        <v>-</v>
      </c>
      <c r="D3094" s="302"/>
      <c r="E3094" s="146" t="str">
        <f>IF($D3094="","-",_xlfn.XLOOKUP($D3094,Fund.Meta!$A:$A,Fund.Meta!$D:$D,"-",0,1))</f>
        <v>-</v>
      </c>
      <c r="F3094" s="303" t="str">
        <f>IF($D3094="","-",_xlfn.XLOOKUP($D3094,Fund.Meta!$A:$A,Fund.Meta!$E:$E,"-",0,1))</f>
        <v>-</v>
      </c>
      <c r="G3094" s="334"/>
      <c r="H3094" s="303" t="str">
        <f>IF($G3094="","-",_xlfn.XLOOKUP($G3094,Appr.Meta!$A:$A,Appr.Meta!$D:$D,"-",0,1))</f>
        <v>-</v>
      </c>
      <c r="I3094" s="302"/>
      <c r="J3094" s="303" t="str">
        <f>IF($I3094="","-",_xlfn.XLOOKUP($I3094,'CC.Meta'!$A:$A,'CC.Meta'!$D:$D,"-",0,1))</f>
        <v>-</v>
      </c>
      <c r="K3094" s="302"/>
      <c r="L3094" s="146" t="str">
        <f>IF($K3094="","-",_xlfn.XLOOKUP($K3094,Obj.Meta!$A:$A,Obj.Meta!$D:$D,"-",0,1))</f>
        <v>-</v>
      </c>
      <c r="M3094" s="300" t="str">
        <f>IF($K3094="","-",_xlfn.XLOOKUP($K3094,Obj.Meta!$A:$A,Obj.Meta!$F:$F,"-",0,1))</f>
        <v>-</v>
      </c>
      <c r="N3094" s="337" t="str">
        <f t="shared" si="97"/>
        <v>---</v>
      </c>
      <c r="O3094" s="333"/>
      <c r="P3094" s="54"/>
      <c r="Q3094" s="52"/>
      <c r="R3094" s="34"/>
      <c r="S3094" s="53"/>
      <c r="T3094" s="208"/>
      <c r="U3094" s="726"/>
      <c r="V3094" s="206"/>
      <c r="W3094" s="206"/>
      <c r="X3094" s="678"/>
      <c r="Y3094" s="34"/>
      <c r="Z3094" s="610"/>
      <c r="AA3094" s="608"/>
    </row>
    <row r="3095" spans="1:27">
      <c r="A3095" s="145" t="str">
        <f t="shared" si="96"/>
        <v>-</v>
      </c>
      <c r="B3095" s="146" t="str">
        <f>_xlfn.XLOOKUP($A3095,Dept.Meta!$A:$A,Dept.Meta!$F:$F,"-",0,1)</f>
        <v>-</v>
      </c>
      <c r="C3095" s="629" t="str">
        <f>_xlfn.XLOOKUP(_xlfn.CONCAT($G3095,"-",$I3095),Div.Meta!$H:$H,Div.Meta!$C:$C,"-",0,1)</f>
        <v>-</v>
      </c>
      <c r="D3095" s="302"/>
      <c r="E3095" s="146" t="str">
        <f>IF($D3095="","-",_xlfn.XLOOKUP($D3095,Fund.Meta!$A:$A,Fund.Meta!$D:$D,"-",0,1))</f>
        <v>-</v>
      </c>
      <c r="F3095" s="303" t="str">
        <f>IF($D3095="","-",_xlfn.XLOOKUP($D3095,Fund.Meta!$A:$A,Fund.Meta!$E:$E,"-",0,1))</f>
        <v>-</v>
      </c>
      <c r="G3095" s="334"/>
      <c r="H3095" s="303" t="str">
        <f>IF($G3095="","-",_xlfn.XLOOKUP($G3095,Appr.Meta!$A:$A,Appr.Meta!$D:$D,"-",0,1))</f>
        <v>-</v>
      </c>
      <c r="I3095" s="302"/>
      <c r="J3095" s="303" t="str">
        <f>IF($I3095="","-",_xlfn.XLOOKUP($I3095,'CC.Meta'!$A:$A,'CC.Meta'!$D:$D,"-",0,1))</f>
        <v>-</v>
      </c>
      <c r="K3095" s="302"/>
      <c r="L3095" s="146" t="str">
        <f>IF($K3095="","-",_xlfn.XLOOKUP($K3095,Obj.Meta!$A:$A,Obj.Meta!$D:$D,"-",0,1))</f>
        <v>-</v>
      </c>
      <c r="M3095" s="300" t="str">
        <f>IF($K3095="","-",_xlfn.XLOOKUP($K3095,Obj.Meta!$A:$A,Obj.Meta!$F:$F,"-",0,1))</f>
        <v>-</v>
      </c>
      <c r="N3095" s="337" t="str">
        <f t="shared" si="97"/>
        <v>---</v>
      </c>
      <c r="O3095" s="333"/>
      <c r="P3095" s="54"/>
      <c r="Q3095" s="52"/>
      <c r="R3095" s="34"/>
      <c r="S3095" s="53"/>
      <c r="T3095" s="208"/>
      <c r="U3095" s="726"/>
      <c r="V3095" s="206"/>
      <c r="W3095" s="206"/>
      <c r="X3095" s="678"/>
      <c r="Y3095" s="34"/>
      <c r="Z3095" s="610"/>
      <c r="AA3095" s="608"/>
    </row>
    <row r="3096" spans="1:27">
      <c r="A3096" s="145" t="str">
        <f t="shared" si="96"/>
        <v>-</v>
      </c>
      <c r="B3096" s="146" t="str">
        <f>_xlfn.XLOOKUP($A3096,Dept.Meta!$A:$A,Dept.Meta!$F:$F,"-",0,1)</f>
        <v>-</v>
      </c>
      <c r="C3096" s="629" t="str">
        <f>_xlfn.XLOOKUP(_xlfn.CONCAT($G3096,"-",$I3096),Div.Meta!$H:$H,Div.Meta!$C:$C,"-",0,1)</f>
        <v>-</v>
      </c>
      <c r="D3096" s="302"/>
      <c r="E3096" s="146" t="str">
        <f>IF($D3096="","-",_xlfn.XLOOKUP($D3096,Fund.Meta!$A:$A,Fund.Meta!$D:$D,"-",0,1))</f>
        <v>-</v>
      </c>
      <c r="F3096" s="303" t="str">
        <f>IF($D3096="","-",_xlfn.XLOOKUP($D3096,Fund.Meta!$A:$A,Fund.Meta!$E:$E,"-",0,1))</f>
        <v>-</v>
      </c>
      <c r="G3096" s="334"/>
      <c r="H3096" s="303" t="str">
        <f>IF($G3096="","-",_xlfn.XLOOKUP($G3096,Appr.Meta!$A:$A,Appr.Meta!$D:$D,"-",0,1))</f>
        <v>-</v>
      </c>
      <c r="I3096" s="302"/>
      <c r="J3096" s="303" t="str">
        <f>IF($I3096="","-",_xlfn.XLOOKUP($I3096,'CC.Meta'!$A:$A,'CC.Meta'!$D:$D,"-",0,1))</f>
        <v>-</v>
      </c>
      <c r="K3096" s="302"/>
      <c r="L3096" s="146" t="str">
        <f>IF($K3096="","-",_xlfn.XLOOKUP($K3096,Obj.Meta!$A:$A,Obj.Meta!$D:$D,"-",0,1))</f>
        <v>-</v>
      </c>
      <c r="M3096" s="300" t="str">
        <f>IF($K3096="","-",_xlfn.XLOOKUP($K3096,Obj.Meta!$A:$A,Obj.Meta!$F:$F,"-",0,1))</f>
        <v>-</v>
      </c>
      <c r="N3096" s="337" t="str">
        <f t="shared" si="97"/>
        <v>---</v>
      </c>
      <c r="O3096" s="333"/>
      <c r="P3096" s="54"/>
      <c r="Q3096" s="52"/>
      <c r="R3096" s="34"/>
      <c r="S3096" s="53"/>
      <c r="T3096" s="208"/>
      <c r="U3096" s="726"/>
      <c r="V3096" s="206"/>
      <c r="W3096" s="206"/>
      <c r="X3096" s="678"/>
      <c r="Y3096" s="34"/>
      <c r="Z3096" s="610"/>
      <c r="AA3096" s="608"/>
    </row>
    <row r="3097" spans="1:27">
      <c r="A3097" s="145" t="str">
        <f t="shared" si="96"/>
        <v>-</v>
      </c>
      <c r="B3097" s="146" t="str">
        <f>_xlfn.XLOOKUP($A3097,Dept.Meta!$A:$A,Dept.Meta!$F:$F,"-",0,1)</f>
        <v>-</v>
      </c>
      <c r="C3097" s="629" t="str">
        <f>_xlfn.XLOOKUP(_xlfn.CONCAT($G3097,"-",$I3097),Div.Meta!$H:$H,Div.Meta!$C:$C,"-",0,1)</f>
        <v>-</v>
      </c>
      <c r="D3097" s="302"/>
      <c r="E3097" s="146" t="str">
        <f>IF($D3097="","-",_xlfn.XLOOKUP($D3097,Fund.Meta!$A:$A,Fund.Meta!$D:$D,"-",0,1))</f>
        <v>-</v>
      </c>
      <c r="F3097" s="303" t="str">
        <f>IF($D3097="","-",_xlfn.XLOOKUP($D3097,Fund.Meta!$A:$A,Fund.Meta!$E:$E,"-",0,1))</f>
        <v>-</v>
      </c>
      <c r="G3097" s="334"/>
      <c r="H3097" s="303" t="str">
        <f>IF($G3097="","-",_xlfn.XLOOKUP($G3097,Appr.Meta!$A:$A,Appr.Meta!$D:$D,"-",0,1))</f>
        <v>-</v>
      </c>
      <c r="I3097" s="302"/>
      <c r="J3097" s="303" t="str">
        <f>IF($I3097="","-",_xlfn.XLOOKUP($I3097,'CC.Meta'!$A:$A,'CC.Meta'!$D:$D,"-",0,1))</f>
        <v>-</v>
      </c>
      <c r="K3097" s="302"/>
      <c r="L3097" s="146" t="str">
        <f>IF($K3097="","-",_xlfn.XLOOKUP($K3097,Obj.Meta!$A:$A,Obj.Meta!$D:$D,"-",0,1))</f>
        <v>-</v>
      </c>
      <c r="M3097" s="300" t="str">
        <f>IF($K3097="","-",_xlfn.XLOOKUP($K3097,Obj.Meta!$A:$A,Obj.Meta!$F:$F,"-",0,1))</f>
        <v>-</v>
      </c>
      <c r="N3097" s="337" t="str">
        <f t="shared" si="97"/>
        <v>---</v>
      </c>
      <c r="O3097" s="333"/>
      <c r="P3097" s="54"/>
      <c r="Q3097" s="52"/>
      <c r="R3097" s="34"/>
      <c r="S3097" s="53"/>
      <c r="T3097" s="208"/>
      <c r="U3097" s="726"/>
      <c r="V3097" s="206"/>
      <c r="W3097" s="206"/>
      <c r="X3097" s="678"/>
      <c r="Y3097" s="34"/>
      <c r="Z3097" s="610"/>
      <c r="AA3097" s="608"/>
    </row>
    <row r="3098" spans="1:27">
      <c r="A3098" s="145" t="str">
        <f t="shared" si="96"/>
        <v>-</v>
      </c>
      <c r="B3098" s="146" t="str">
        <f>_xlfn.XLOOKUP($A3098,Dept.Meta!$A:$A,Dept.Meta!$F:$F,"-",0,1)</f>
        <v>-</v>
      </c>
      <c r="C3098" s="629" t="str">
        <f>_xlfn.XLOOKUP(_xlfn.CONCAT($G3098,"-",$I3098),Div.Meta!$H:$H,Div.Meta!$C:$C,"-",0,1)</f>
        <v>-</v>
      </c>
      <c r="D3098" s="302"/>
      <c r="E3098" s="146" t="str">
        <f>IF($D3098="","-",_xlfn.XLOOKUP($D3098,Fund.Meta!$A:$A,Fund.Meta!$D:$D,"-",0,1))</f>
        <v>-</v>
      </c>
      <c r="F3098" s="303" t="str">
        <f>IF($D3098="","-",_xlfn.XLOOKUP($D3098,Fund.Meta!$A:$A,Fund.Meta!$E:$E,"-",0,1))</f>
        <v>-</v>
      </c>
      <c r="G3098" s="334"/>
      <c r="H3098" s="303" t="str">
        <f>IF($G3098="","-",_xlfn.XLOOKUP($G3098,Appr.Meta!$A:$A,Appr.Meta!$D:$D,"-",0,1))</f>
        <v>-</v>
      </c>
      <c r="I3098" s="302"/>
      <c r="J3098" s="303" t="str">
        <f>IF($I3098="","-",_xlfn.XLOOKUP($I3098,'CC.Meta'!$A:$A,'CC.Meta'!$D:$D,"-",0,1))</f>
        <v>-</v>
      </c>
      <c r="K3098" s="302"/>
      <c r="L3098" s="146" t="str">
        <f>IF($K3098="","-",_xlfn.XLOOKUP($K3098,Obj.Meta!$A:$A,Obj.Meta!$D:$D,"-",0,1))</f>
        <v>-</v>
      </c>
      <c r="M3098" s="300" t="str">
        <f>IF($K3098="","-",_xlfn.XLOOKUP($K3098,Obj.Meta!$A:$A,Obj.Meta!$F:$F,"-",0,1))</f>
        <v>-</v>
      </c>
      <c r="N3098" s="337" t="str">
        <f t="shared" si="97"/>
        <v>---</v>
      </c>
      <c r="O3098" s="333"/>
      <c r="P3098" s="54"/>
      <c r="Q3098" s="52"/>
      <c r="R3098" s="34"/>
      <c r="S3098" s="53"/>
      <c r="T3098" s="208"/>
      <c r="U3098" s="726"/>
      <c r="V3098" s="206"/>
      <c r="W3098" s="206"/>
      <c r="X3098" s="678"/>
      <c r="Y3098" s="34"/>
      <c r="Z3098" s="610"/>
      <c r="AA3098" s="608"/>
    </row>
    <row r="3099" spans="1:27">
      <c r="A3099" s="145" t="str">
        <f t="shared" si="96"/>
        <v>-</v>
      </c>
      <c r="B3099" s="146" t="str">
        <f>_xlfn.XLOOKUP($A3099,Dept.Meta!$A:$A,Dept.Meta!$F:$F,"-",0,1)</f>
        <v>-</v>
      </c>
      <c r="C3099" s="629" t="str">
        <f>_xlfn.XLOOKUP(_xlfn.CONCAT($G3099,"-",$I3099),Div.Meta!$H:$H,Div.Meta!$C:$C,"-",0,1)</f>
        <v>-</v>
      </c>
      <c r="D3099" s="302"/>
      <c r="E3099" s="146" t="str">
        <f>IF($D3099="","-",_xlfn.XLOOKUP($D3099,Fund.Meta!$A:$A,Fund.Meta!$D:$D,"-",0,1))</f>
        <v>-</v>
      </c>
      <c r="F3099" s="303" t="str">
        <f>IF($D3099="","-",_xlfn.XLOOKUP($D3099,Fund.Meta!$A:$A,Fund.Meta!$E:$E,"-",0,1))</f>
        <v>-</v>
      </c>
      <c r="G3099" s="334"/>
      <c r="H3099" s="303" t="str">
        <f>IF($G3099="","-",_xlfn.XLOOKUP($G3099,Appr.Meta!$A:$A,Appr.Meta!$D:$D,"-",0,1))</f>
        <v>-</v>
      </c>
      <c r="I3099" s="302"/>
      <c r="J3099" s="303" t="str">
        <f>IF($I3099="","-",_xlfn.XLOOKUP($I3099,'CC.Meta'!$A:$A,'CC.Meta'!$D:$D,"-",0,1))</f>
        <v>-</v>
      </c>
      <c r="K3099" s="302"/>
      <c r="L3099" s="146" t="str">
        <f>IF($K3099="","-",_xlfn.XLOOKUP($K3099,Obj.Meta!$A:$A,Obj.Meta!$D:$D,"-",0,1))</f>
        <v>-</v>
      </c>
      <c r="M3099" s="300" t="str">
        <f>IF($K3099="","-",_xlfn.XLOOKUP($K3099,Obj.Meta!$A:$A,Obj.Meta!$F:$F,"-",0,1))</f>
        <v>-</v>
      </c>
      <c r="N3099" s="337" t="str">
        <f t="shared" si="97"/>
        <v>---</v>
      </c>
      <c r="O3099" s="333"/>
      <c r="P3099" s="54"/>
      <c r="Q3099" s="52"/>
      <c r="R3099" s="34"/>
      <c r="S3099" s="53"/>
      <c r="T3099" s="208"/>
      <c r="U3099" s="726"/>
      <c r="V3099" s="206"/>
      <c r="W3099" s="206"/>
      <c r="X3099" s="678"/>
      <c r="Y3099" s="34"/>
      <c r="Z3099" s="610"/>
      <c r="AA3099" s="608"/>
    </row>
    <row r="3100" spans="1:27">
      <c r="A3100" s="145" t="str">
        <f t="shared" si="96"/>
        <v>-</v>
      </c>
      <c r="B3100" s="146" t="str">
        <f>_xlfn.XLOOKUP($A3100,Dept.Meta!$A:$A,Dept.Meta!$F:$F,"-",0,1)</f>
        <v>-</v>
      </c>
      <c r="C3100" s="629" t="str">
        <f>_xlfn.XLOOKUP(_xlfn.CONCAT($G3100,"-",$I3100),Div.Meta!$H:$H,Div.Meta!$C:$C,"-",0,1)</f>
        <v>-</v>
      </c>
      <c r="D3100" s="302"/>
      <c r="E3100" s="146" t="str">
        <f>IF($D3100="","-",_xlfn.XLOOKUP($D3100,Fund.Meta!$A:$A,Fund.Meta!$D:$D,"-",0,1))</f>
        <v>-</v>
      </c>
      <c r="F3100" s="303" t="str">
        <f>IF($D3100="","-",_xlfn.XLOOKUP($D3100,Fund.Meta!$A:$A,Fund.Meta!$E:$E,"-",0,1))</f>
        <v>-</v>
      </c>
      <c r="G3100" s="334"/>
      <c r="H3100" s="303" t="str">
        <f>IF($G3100="","-",_xlfn.XLOOKUP($G3100,Appr.Meta!$A:$A,Appr.Meta!$D:$D,"-",0,1))</f>
        <v>-</v>
      </c>
      <c r="I3100" s="302"/>
      <c r="J3100" s="303" t="str">
        <f>IF($I3100="","-",_xlfn.XLOOKUP($I3100,'CC.Meta'!$A:$A,'CC.Meta'!$D:$D,"-",0,1))</f>
        <v>-</v>
      </c>
      <c r="K3100" s="302"/>
      <c r="L3100" s="146" t="str">
        <f>IF($K3100="","-",_xlfn.XLOOKUP($K3100,Obj.Meta!$A:$A,Obj.Meta!$D:$D,"-",0,1))</f>
        <v>-</v>
      </c>
      <c r="M3100" s="300" t="str">
        <f>IF($K3100="","-",_xlfn.XLOOKUP($K3100,Obj.Meta!$A:$A,Obj.Meta!$F:$F,"-",0,1))</f>
        <v>-</v>
      </c>
      <c r="N3100" s="337" t="str">
        <f t="shared" si="97"/>
        <v>---</v>
      </c>
      <c r="O3100" s="333"/>
      <c r="P3100" s="54"/>
      <c r="Q3100" s="52"/>
      <c r="R3100" s="34"/>
      <c r="S3100" s="53"/>
      <c r="T3100" s="208"/>
      <c r="U3100" s="726"/>
      <c r="V3100" s="206"/>
      <c r="W3100" s="206"/>
      <c r="X3100" s="678"/>
      <c r="Y3100" s="34"/>
      <c r="Z3100" s="610"/>
      <c r="AA3100" s="608"/>
    </row>
    <row r="3101" spans="1:27">
      <c r="A3101" s="145" t="str">
        <f t="shared" si="96"/>
        <v>-</v>
      </c>
      <c r="B3101" s="146" t="str">
        <f>_xlfn.XLOOKUP($A3101,Dept.Meta!$A:$A,Dept.Meta!$F:$F,"-",0,1)</f>
        <v>-</v>
      </c>
      <c r="C3101" s="629" t="str">
        <f>_xlfn.XLOOKUP(_xlfn.CONCAT($G3101,"-",$I3101),Div.Meta!$H:$H,Div.Meta!$C:$C,"-",0,1)</f>
        <v>-</v>
      </c>
      <c r="D3101" s="302"/>
      <c r="E3101" s="146" t="str">
        <f>IF($D3101="","-",_xlfn.XLOOKUP($D3101,Fund.Meta!$A:$A,Fund.Meta!$D:$D,"-",0,1))</f>
        <v>-</v>
      </c>
      <c r="F3101" s="303" t="str">
        <f>IF($D3101="","-",_xlfn.XLOOKUP($D3101,Fund.Meta!$A:$A,Fund.Meta!$E:$E,"-",0,1))</f>
        <v>-</v>
      </c>
      <c r="G3101" s="334"/>
      <c r="H3101" s="303" t="str">
        <f>IF($G3101="","-",_xlfn.XLOOKUP($G3101,Appr.Meta!$A:$A,Appr.Meta!$D:$D,"-",0,1))</f>
        <v>-</v>
      </c>
      <c r="I3101" s="302"/>
      <c r="J3101" s="303" t="str">
        <f>IF($I3101="","-",_xlfn.XLOOKUP($I3101,'CC.Meta'!$A:$A,'CC.Meta'!$D:$D,"-",0,1))</f>
        <v>-</v>
      </c>
      <c r="K3101" s="302"/>
      <c r="L3101" s="146" t="str">
        <f>IF($K3101="","-",_xlfn.XLOOKUP($K3101,Obj.Meta!$A:$A,Obj.Meta!$D:$D,"-",0,1))</f>
        <v>-</v>
      </c>
      <c r="M3101" s="300" t="str">
        <f>IF($K3101="","-",_xlfn.XLOOKUP($K3101,Obj.Meta!$A:$A,Obj.Meta!$F:$F,"-",0,1))</f>
        <v>-</v>
      </c>
      <c r="N3101" s="337" t="str">
        <f t="shared" si="97"/>
        <v>---</v>
      </c>
      <c r="O3101" s="333"/>
      <c r="P3101" s="54"/>
      <c r="Q3101" s="52"/>
      <c r="R3101" s="34"/>
      <c r="S3101" s="53"/>
      <c r="T3101" s="208"/>
      <c r="U3101" s="726"/>
      <c r="V3101" s="206"/>
      <c r="W3101" s="206"/>
      <c r="X3101" s="678"/>
      <c r="Y3101" s="34"/>
      <c r="Z3101" s="610"/>
      <c r="AA3101" s="608"/>
    </row>
    <row r="3102" spans="1:27">
      <c r="A3102" s="145" t="str">
        <f t="shared" si="96"/>
        <v>-</v>
      </c>
      <c r="B3102" s="146" t="str">
        <f>_xlfn.XLOOKUP($A3102,Dept.Meta!$A:$A,Dept.Meta!$F:$F,"-",0,1)</f>
        <v>-</v>
      </c>
      <c r="C3102" s="629" t="str">
        <f>_xlfn.XLOOKUP(_xlfn.CONCAT($G3102,"-",$I3102),Div.Meta!$H:$H,Div.Meta!$C:$C,"-",0,1)</f>
        <v>-</v>
      </c>
      <c r="D3102" s="302"/>
      <c r="E3102" s="146" t="str">
        <f>IF($D3102="","-",_xlfn.XLOOKUP($D3102,Fund.Meta!$A:$A,Fund.Meta!$D:$D,"-",0,1))</f>
        <v>-</v>
      </c>
      <c r="F3102" s="303" t="str">
        <f>IF($D3102="","-",_xlfn.XLOOKUP($D3102,Fund.Meta!$A:$A,Fund.Meta!$E:$E,"-",0,1))</f>
        <v>-</v>
      </c>
      <c r="G3102" s="334"/>
      <c r="H3102" s="303" t="str">
        <f>IF($G3102="","-",_xlfn.XLOOKUP($G3102,Appr.Meta!$A:$A,Appr.Meta!$D:$D,"-",0,1))</f>
        <v>-</v>
      </c>
      <c r="I3102" s="302"/>
      <c r="J3102" s="303" t="str">
        <f>IF($I3102="","-",_xlfn.XLOOKUP($I3102,'CC.Meta'!$A:$A,'CC.Meta'!$D:$D,"-",0,1))</f>
        <v>-</v>
      </c>
      <c r="K3102" s="302"/>
      <c r="L3102" s="146" t="str">
        <f>IF($K3102="","-",_xlfn.XLOOKUP($K3102,Obj.Meta!$A:$A,Obj.Meta!$D:$D,"-",0,1))</f>
        <v>-</v>
      </c>
      <c r="M3102" s="300" t="str">
        <f>IF($K3102="","-",_xlfn.XLOOKUP($K3102,Obj.Meta!$A:$A,Obj.Meta!$F:$F,"-",0,1))</f>
        <v>-</v>
      </c>
      <c r="N3102" s="337" t="str">
        <f t="shared" si="97"/>
        <v>---</v>
      </c>
      <c r="O3102" s="333"/>
      <c r="P3102" s="54"/>
      <c r="Q3102" s="52"/>
      <c r="R3102" s="34"/>
      <c r="S3102" s="53"/>
      <c r="T3102" s="208"/>
      <c r="U3102" s="726"/>
      <c r="V3102" s="206"/>
      <c r="W3102" s="206"/>
      <c r="X3102" s="678"/>
      <c r="Y3102" s="34"/>
      <c r="Z3102" s="610"/>
      <c r="AA3102" s="608"/>
    </row>
    <row r="3103" spans="1:27">
      <c r="A3103" s="145" t="str">
        <f t="shared" si="96"/>
        <v>-</v>
      </c>
      <c r="B3103" s="146" t="str">
        <f>_xlfn.XLOOKUP($A3103,Dept.Meta!$A:$A,Dept.Meta!$F:$F,"-",0,1)</f>
        <v>-</v>
      </c>
      <c r="C3103" s="629" t="str">
        <f>_xlfn.XLOOKUP(_xlfn.CONCAT($G3103,"-",$I3103),Div.Meta!$H:$H,Div.Meta!$C:$C,"-",0,1)</f>
        <v>-</v>
      </c>
      <c r="D3103" s="302"/>
      <c r="E3103" s="146" t="str">
        <f>IF($D3103="","-",_xlfn.XLOOKUP($D3103,Fund.Meta!$A:$A,Fund.Meta!$D:$D,"-",0,1))</f>
        <v>-</v>
      </c>
      <c r="F3103" s="303" t="str">
        <f>IF($D3103="","-",_xlfn.XLOOKUP($D3103,Fund.Meta!$A:$A,Fund.Meta!$E:$E,"-",0,1))</f>
        <v>-</v>
      </c>
      <c r="G3103" s="334"/>
      <c r="H3103" s="303" t="str">
        <f>IF($G3103="","-",_xlfn.XLOOKUP($G3103,Appr.Meta!$A:$A,Appr.Meta!$D:$D,"-",0,1))</f>
        <v>-</v>
      </c>
      <c r="I3103" s="302"/>
      <c r="J3103" s="303" t="str">
        <f>IF($I3103="","-",_xlfn.XLOOKUP($I3103,'CC.Meta'!$A:$A,'CC.Meta'!$D:$D,"-",0,1))</f>
        <v>-</v>
      </c>
      <c r="K3103" s="302"/>
      <c r="L3103" s="146" t="str">
        <f>IF($K3103="","-",_xlfn.XLOOKUP($K3103,Obj.Meta!$A:$A,Obj.Meta!$D:$D,"-",0,1))</f>
        <v>-</v>
      </c>
      <c r="M3103" s="300" t="str">
        <f>IF($K3103="","-",_xlfn.XLOOKUP($K3103,Obj.Meta!$A:$A,Obj.Meta!$F:$F,"-",0,1))</f>
        <v>-</v>
      </c>
      <c r="N3103" s="337" t="str">
        <f t="shared" si="97"/>
        <v>---</v>
      </c>
      <c r="O3103" s="333"/>
      <c r="P3103" s="54"/>
      <c r="Q3103" s="52"/>
      <c r="R3103" s="34"/>
      <c r="S3103" s="53"/>
      <c r="T3103" s="208"/>
      <c r="U3103" s="726"/>
      <c r="V3103" s="206"/>
      <c r="W3103" s="206"/>
      <c r="X3103" s="678"/>
      <c r="Y3103" s="34"/>
      <c r="Z3103" s="610"/>
      <c r="AA3103" s="608"/>
    </row>
    <row r="3104" spans="1:27">
      <c r="A3104" s="145" t="str">
        <f t="shared" si="96"/>
        <v>-</v>
      </c>
      <c r="B3104" s="146" t="str">
        <f>_xlfn.XLOOKUP($A3104,Dept.Meta!$A:$A,Dept.Meta!$F:$F,"-",0,1)</f>
        <v>-</v>
      </c>
      <c r="C3104" s="629" t="str">
        <f>_xlfn.XLOOKUP(_xlfn.CONCAT($G3104,"-",$I3104),Div.Meta!$H:$H,Div.Meta!$C:$C,"-",0,1)</f>
        <v>-</v>
      </c>
      <c r="D3104" s="302"/>
      <c r="E3104" s="146" t="str">
        <f>IF($D3104="","-",_xlfn.XLOOKUP($D3104,Fund.Meta!$A:$A,Fund.Meta!$D:$D,"-",0,1))</f>
        <v>-</v>
      </c>
      <c r="F3104" s="303" t="str">
        <f>IF($D3104="","-",_xlfn.XLOOKUP($D3104,Fund.Meta!$A:$A,Fund.Meta!$E:$E,"-",0,1))</f>
        <v>-</v>
      </c>
      <c r="G3104" s="334"/>
      <c r="H3104" s="303" t="str">
        <f>IF($G3104="","-",_xlfn.XLOOKUP($G3104,Appr.Meta!$A:$A,Appr.Meta!$D:$D,"-",0,1))</f>
        <v>-</v>
      </c>
      <c r="I3104" s="302"/>
      <c r="J3104" s="303" t="str">
        <f>IF($I3104="","-",_xlfn.XLOOKUP($I3104,'CC.Meta'!$A:$A,'CC.Meta'!$D:$D,"-",0,1))</f>
        <v>-</v>
      </c>
      <c r="K3104" s="302"/>
      <c r="L3104" s="146" t="str">
        <f>IF($K3104="","-",_xlfn.XLOOKUP($K3104,Obj.Meta!$A:$A,Obj.Meta!$D:$D,"-",0,1))</f>
        <v>-</v>
      </c>
      <c r="M3104" s="300" t="str">
        <f>IF($K3104="","-",_xlfn.XLOOKUP($K3104,Obj.Meta!$A:$A,Obj.Meta!$F:$F,"-",0,1))</f>
        <v>-</v>
      </c>
      <c r="N3104" s="337" t="str">
        <f t="shared" si="97"/>
        <v>---</v>
      </c>
      <c r="O3104" s="333"/>
      <c r="P3104" s="54"/>
      <c r="Q3104" s="52"/>
      <c r="R3104" s="34"/>
      <c r="S3104" s="53"/>
      <c r="T3104" s="208"/>
      <c r="U3104" s="726"/>
      <c r="V3104" s="206"/>
      <c r="W3104" s="206"/>
      <c r="X3104" s="678"/>
      <c r="Y3104" s="34"/>
      <c r="Z3104" s="610"/>
      <c r="AA3104" s="608"/>
    </row>
    <row r="3105" spans="1:27">
      <c r="A3105" s="145" t="str">
        <f t="shared" si="96"/>
        <v>-</v>
      </c>
      <c r="B3105" s="146" t="str">
        <f>_xlfn.XLOOKUP($A3105,Dept.Meta!$A:$A,Dept.Meta!$F:$F,"-",0,1)</f>
        <v>-</v>
      </c>
      <c r="C3105" s="629" t="str">
        <f>_xlfn.XLOOKUP(_xlfn.CONCAT($G3105,"-",$I3105),Div.Meta!$H:$H,Div.Meta!$C:$C,"-",0,1)</f>
        <v>-</v>
      </c>
      <c r="D3105" s="302"/>
      <c r="E3105" s="146" t="str">
        <f>IF($D3105="","-",_xlfn.XLOOKUP($D3105,Fund.Meta!$A:$A,Fund.Meta!$D:$D,"-",0,1))</f>
        <v>-</v>
      </c>
      <c r="F3105" s="303" t="str">
        <f>IF($D3105="","-",_xlfn.XLOOKUP($D3105,Fund.Meta!$A:$A,Fund.Meta!$E:$E,"-",0,1))</f>
        <v>-</v>
      </c>
      <c r="G3105" s="334"/>
      <c r="H3105" s="303" t="str">
        <f>IF($G3105="","-",_xlfn.XLOOKUP($G3105,Appr.Meta!$A:$A,Appr.Meta!$D:$D,"-",0,1))</f>
        <v>-</v>
      </c>
      <c r="I3105" s="302"/>
      <c r="J3105" s="303" t="str">
        <f>IF($I3105="","-",_xlfn.XLOOKUP($I3105,'CC.Meta'!$A:$A,'CC.Meta'!$D:$D,"-",0,1))</f>
        <v>-</v>
      </c>
      <c r="K3105" s="302"/>
      <c r="L3105" s="146" t="str">
        <f>IF($K3105="","-",_xlfn.XLOOKUP($K3105,Obj.Meta!$A:$A,Obj.Meta!$D:$D,"-",0,1))</f>
        <v>-</v>
      </c>
      <c r="M3105" s="300" t="str">
        <f>IF($K3105="","-",_xlfn.XLOOKUP($K3105,Obj.Meta!$A:$A,Obj.Meta!$F:$F,"-",0,1))</f>
        <v>-</v>
      </c>
      <c r="N3105" s="337" t="str">
        <f t="shared" si="97"/>
        <v>---</v>
      </c>
      <c r="O3105" s="333"/>
      <c r="P3105" s="54"/>
      <c r="Q3105" s="52"/>
      <c r="R3105" s="34"/>
      <c r="S3105" s="53"/>
      <c r="T3105" s="208"/>
      <c r="U3105" s="726"/>
      <c r="V3105" s="206"/>
      <c r="W3105" s="206"/>
      <c r="X3105" s="678"/>
      <c r="Y3105" s="34"/>
      <c r="Z3105" s="610"/>
      <c r="AA3105" s="608"/>
    </row>
    <row r="3106" spans="1:27">
      <c r="A3106" s="145" t="str">
        <f t="shared" si="96"/>
        <v>-</v>
      </c>
      <c r="B3106" s="146" t="str">
        <f>_xlfn.XLOOKUP($A3106,Dept.Meta!$A:$A,Dept.Meta!$F:$F,"-",0,1)</f>
        <v>-</v>
      </c>
      <c r="C3106" s="629" t="str">
        <f>_xlfn.XLOOKUP(_xlfn.CONCAT($G3106,"-",$I3106),Div.Meta!$H:$H,Div.Meta!$C:$C,"-",0,1)</f>
        <v>-</v>
      </c>
      <c r="D3106" s="302"/>
      <c r="E3106" s="146" t="str">
        <f>IF($D3106="","-",_xlfn.XLOOKUP($D3106,Fund.Meta!$A:$A,Fund.Meta!$D:$D,"-",0,1))</f>
        <v>-</v>
      </c>
      <c r="F3106" s="303" t="str">
        <f>IF($D3106="","-",_xlfn.XLOOKUP($D3106,Fund.Meta!$A:$A,Fund.Meta!$E:$E,"-",0,1))</f>
        <v>-</v>
      </c>
      <c r="G3106" s="334"/>
      <c r="H3106" s="303" t="str">
        <f>IF($G3106="","-",_xlfn.XLOOKUP($G3106,Appr.Meta!$A:$A,Appr.Meta!$D:$D,"-",0,1))</f>
        <v>-</v>
      </c>
      <c r="I3106" s="302"/>
      <c r="J3106" s="303" t="str">
        <f>IF($I3106="","-",_xlfn.XLOOKUP($I3106,'CC.Meta'!$A:$A,'CC.Meta'!$D:$D,"-",0,1))</f>
        <v>-</v>
      </c>
      <c r="K3106" s="302"/>
      <c r="L3106" s="146" t="str">
        <f>IF($K3106="","-",_xlfn.XLOOKUP($K3106,Obj.Meta!$A:$A,Obj.Meta!$D:$D,"-",0,1))</f>
        <v>-</v>
      </c>
      <c r="M3106" s="300" t="str">
        <f>IF($K3106="","-",_xlfn.XLOOKUP($K3106,Obj.Meta!$A:$A,Obj.Meta!$F:$F,"-",0,1))</f>
        <v>-</v>
      </c>
      <c r="N3106" s="337" t="str">
        <f t="shared" si="97"/>
        <v>---</v>
      </c>
      <c r="O3106" s="333"/>
      <c r="P3106" s="54"/>
      <c r="Q3106" s="52"/>
      <c r="R3106" s="34"/>
      <c r="S3106" s="53"/>
      <c r="T3106" s="208"/>
      <c r="U3106" s="726"/>
      <c r="V3106" s="206"/>
      <c r="W3106" s="206"/>
      <c r="X3106" s="678"/>
      <c r="Y3106" s="34"/>
      <c r="Z3106" s="610"/>
      <c r="AA3106" s="608"/>
    </row>
    <row r="3107" spans="1:27">
      <c r="A3107" s="145" t="str">
        <f t="shared" si="96"/>
        <v>-</v>
      </c>
      <c r="B3107" s="146" t="str">
        <f>_xlfn.XLOOKUP($A3107,Dept.Meta!$A:$A,Dept.Meta!$F:$F,"-",0,1)</f>
        <v>-</v>
      </c>
      <c r="C3107" s="629" t="str">
        <f>_xlfn.XLOOKUP(_xlfn.CONCAT($G3107,"-",$I3107),Div.Meta!$H:$H,Div.Meta!$C:$C,"-",0,1)</f>
        <v>-</v>
      </c>
      <c r="D3107" s="302"/>
      <c r="E3107" s="146" t="str">
        <f>IF($D3107="","-",_xlfn.XLOOKUP($D3107,Fund.Meta!$A:$A,Fund.Meta!$D:$D,"-",0,1))</f>
        <v>-</v>
      </c>
      <c r="F3107" s="303" t="str">
        <f>IF($D3107="","-",_xlfn.XLOOKUP($D3107,Fund.Meta!$A:$A,Fund.Meta!$E:$E,"-",0,1))</f>
        <v>-</v>
      </c>
      <c r="G3107" s="334"/>
      <c r="H3107" s="303" t="str">
        <f>IF($G3107="","-",_xlfn.XLOOKUP($G3107,Appr.Meta!$A:$A,Appr.Meta!$D:$D,"-",0,1))</f>
        <v>-</v>
      </c>
      <c r="I3107" s="302"/>
      <c r="J3107" s="303" t="str">
        <f>IF($I3107="","-",_xlfn.XLOOKUP($I3107,'CC.Meta'!$A:$A,'CC.Meta'!$D:$D,"-",0,1))</f>
        <v>-</v>
      </c>
      <c r="K3107" s="302"/>
      <c r="L3107" s="146" t="str">
        <f>IF($K3107="","-",_xlfn.XLOOKUP($K3107,Obj.Meta!$A:$A,Obj.Meta!$D:$D,"-",0,1))</f>
        <v>-</v>
      </c>
      <c r="M3107" s="300" t="str">
        <f>IF($K3107="","-",_xlfn.XLOOKUP($K3107,Obj.Meta!$A:$A,Obj.Meta!$F:$F,"-",0,1))</f>
        <v>-</v>
      </c>
      <c r="N3107" s="337" t="str">
        <f t="shared" si="97"/>
        <v>---</v>
      </c>
      <c r="O3107" s="333"/>
      <c r="P3107" s="54"/>
      <c r="Q3107" s="52"/>
      <c r="R3107" s="34"/>
      <c r="S3107" s="53"/>
      <c r="T3107" s="208"/>
      <c r="U3107" s="726"/>
      <c r="V3107" s="206"/>
      <c r="W3107" s="206"/>
      <c r="X3107" s="678"/>
      <c r="Y3107" s="34"/>
      <c r="Z3107" s="610"/>
      <c r="AA3107" s="608"/>
    </row>
    <row r="3108" spans="1:27">
      <c r="A3108" s="145" t="str">
        <f t="shared" si="96"/>
        <v>-</v>
      </c>
      <c r="B3108" s="146" t="str">
        <f>_xlfn.XLOOKUP($A3108,Dept.Meta!$A:$A,Dept.Meta!$F:$F,"-",0,1)</f>
        <v>-</v>
      </c>
      <c r="C3108" s="629" t="str">
        <f>_xlfn.XLOOKUP(_xlfn.CONCAT($G3108,"-",$I3108),Div.Meta!$H:$H,Div.Meta!$C:$C,"-",0,1)</f>
        <v>-</v>
      </c>
      <c r="D3108" s="302"/>
      <c r="E3108" s="146" t="str">
        <f>IF($D3108="","-",_xlfn.XLOOKUP($D3108,Fund.Meta!$A:$A,Fund.Meta!$D:$D,"-",0,1))</f>
        <v>-</v>
      </c>
      <c r="F3108" s="303" t="str">
        <f>IF($D3108="","-",_xlfn.XLOOKUP($D3108,Fund.Meta!$A:$A,Fund.Meta!$E:$E,"-",0,1))</f>
        <v>-</v>
      </c>
      <c r="G3108" s="334"/>
      <c r="H3108" s="303" t="str">
        <f>IF($G3108="","-",_xlfn.XLOOKUP($G3108,Appr.Meta!$A:$A,Appr.Meta!$D:$D,"-",0,1))</f>
        <v>-</v>
      </c>
      <c r="I3108" s="302"/>
      <c r="J3108" s="303" t="str">
        <f>IF($I3108="","-",_xlfn.XLOOKUP($I3108,'CC.Meta'!$A:$A,'CC.Meta'!$D:$D,"-",0,1))</f>
        <v>-</v>
      </c>
      <c r="K3108" s="302"/>
      <c r="L3108" s="146" t="str">
        <f>IF($K3108="","-",_xlfn.XLOOKUP($K3108,Obj.Meta!$A:$A,Obj.Meta!$D:$D,"-",0,1))</f>
        <v>-</v>
      </c>
      <c r="M3108" s="300" t="str">
        <f>IF($K3108="","-",_xlfn.XLOOKUP($K3108,Obj.Meta!$A:$A,Obj.Meta!$F:$F,"-",0,1))</f>
        <v>-</v>
      </c>
      <c r="N3108" s="337" t="str">
        <f t="shared" si="97"/>
        <v>---</v>
      </c>
      <c r="O3108" s="333"/>
      <c r="P3108" s="54"/>
      <c r="Q3108" s="52"/>
      <c r="R3108" s="34"/>
      <c r="S3108" s="53"/>
      <c r="T3108" s="208"/>
      <c r="U3108" s="726"/>
      <c r="V3108" s="206"/>
      <c r="W3108" s="206"/>
      <c r="X3108" s="678"/>
      <c r="Y3108" s="34"/>
      <c r="Z3108" s="610"/>
      <c r="AA3108" s="608"/>
    </row>
    <row r="3109" spans="1:27">
      <c r="A3109" s="145" t="str">
        <f t="shared" si="96"/>
        <v>-</v>
      </c>
      <c r="B3109" s="146" t="str">
        <f>_xlfn.XLOOKUP($A3109,Dept.Meta!$A:$A,Dept.Meta!$F:$F,"-",0,1)</f>
        <v>-</v>
      </c>
      <c r="C3109" s="629" t="str">
        <f>_xlfn.XLOOKUP(_xlfn.CONCAT($G3109,"-",$I3109),Div.Meta!$H:$H,Div.Meta!$C:$C,"-",0,1)</f>
        <v>-</v>
      </c>
      <c r="D3109" s="302"/>
      <c r="E3109" s="146" t="str">
        <f>IF($D3109="","-",_xlfn.XLOOKUP($D3109,Fund.Meta!$A:$A,Fund.Meta!$D:$D,"-",0,1))</f>
        <v>-</v>
      </c>
      <c r="F3109" s="303" t="str">
        <f>IF($D3109="","-",_xlfn.XLOOKUP($D3109,Fund.Meta!$A:$A,Fund.Meta!$E:$E,"-",0,1))</f>
        <v>-</v>
      </c>
      <c r="G3109" s="334"/>
      <c r="H3109" s="303" t="str">
        <f>IF($G3109="","-",_xlfn.XLOOKUP($G3109,Appr.Meta!$A:$A,Appr.Meta!$D:$D,"-",0,1))</f>
        <v>-</v>
      </c>
      <c r="I3109" s="302"/>
      <c r="J3109" s="303" t="str">
        <f>IF($I3109="","-",_xlfn.XLOOKUP($I3109,'CC.Meta'!$A:$A,'CC.Meta'!$D:$D,"-",0,1))</f>
        <v>-</v>
      </c>
      <c r="K3109" s="302"/>
      <c r="L3109" s="146" t="str">
        <f>IF($K3109="","-",_xlfn.XLOOKUP($K3109,Obj.Meta!$A:$A,Obj.Meta!$D:$D,"-",0,1))</f>
        <v>-</v>
      </c>
      <c r="M3109" s="300" t="str">
        <f>IF($K3109="","-",_xlfn.XLOOKUP($K3109,Obj.Meta!$A:$A,Obj.Meta!$F:$F,"-",0,1))</f>
        <v>-</v>
      </c>
      <c r="N3109" s="337" t="str">
        <f t="shared" si="97"/>
        <v>---</v>
      </c>
      <c r="O3109" s="333"/>
      <c r="P3109" s="54"/>
      <c r="Q3109" s="52"/>
      <c r="R3109" s="34"/>
      <c r="S3109" s="53"/>
      <c r="T3109" s="208"/>
      <c r="U3109" s="726"/>
      <c r="V3109" s="206"/>
      <c r="W3109" s="206"/>
      <c r="X3109" s="678"/>
      <c r="Y3109" s="34"/>
      <c r="Z3109" s="610"/>
      <c r="AA3109" s="608"/>
    </row>
    <row r="3110" spans="1:27">
      <c r="A3110" s="145" t="str">
        <f t="shared" si="96"/>
        <v>-</v>
      </c>
      <c r="B3110" s="146" t="str">
        <f>_xlfn.XLOOKUP($A3110,Dept.Meta!$A:$A,Dept.Meta!$F:$F,"-",0,1)</f>
        <v>-</v>
      </c>
      <c r="C3110" s="629" t="str">
        <f>_xlfn.XLOOKUP(_xlfn.CONCAT($G3110,"-",$I3110),Div.Meta!$H:$H,Div.Meta!$C:$C,"-",0,1)</f>
        <v>-</v>
      </c>
      <c r="D3110" s="302"/>
      <c r="E3110" s="146" t="str">
        <f>IF($D3110="","-",_xlfn.XLOOKUP($D3110,Fund.Meta!$A:$A,Fund.Meta!$D:$D,"-",0,1))</f>
        <v>-</v>
      </c>
      <c r="F3110" s="303" t="str">
        <f>IF($D3110="","-",_xlfn.XLOOKUP($D3110,Fund.Meta!$A:$A,Fund.Meta!$E:$E,"-",0,1))</f>
        <v>-</v>
      </c>
      <c r="G3110" s="334"/>
      <c r="H3110" s="303" t="str">
        <f>IF($G3110="","-",_xlfn.XLOOKUP($G3110,Appr.Meta!$A:$A,Appr.Meta!$D:$D,"-",0,1))</f>
        <v>-</v>
      </c>
      <c r="I3110" s="302"/>
      <c r="J3110" s="303" t="str">
        <f>IF($I3110="","-",_xlfn.XLOOKUP($I3110,'CC.Meta'!$A:$A,'CC.Meta'!$D:$D,"-",0,1))</f>
        <v>-</v>
      </c>
      <c r="K3110" s="302"/>
      <c r="L3110" s="146" t="str">
        <f>IF($K3110="","-",_xlfn.XLOOKUP($K3110,Obj.Meta!$A:$A,Obj.Meta!$D:$D,"-",0,1))</f>
        <v>-</v>
      </c>
      <c r="M3110" s="300" t="str">
        <f>IF($K3110="","-",_xlfn.XLOOKUP($K3110,Obj.Meta!$A:$A,Obj.Meta!$F:$F,"-",0,1))</f>
        <v>-</v>
      </c>
      <c r="N3110" s="337" t="str">
        <f t="shared" si="97"/>
        <v>---</v>
      </c>
      <c r="O3110" s="333"/>
      <c r="P3110" s="54"/>
      <c r="Q3110" s="52"/>
      <c r="R3110" s="34"/>
      <c r="S3110" s="53"/>
      <c r="T3110" s="208"/>
      <c r="U3110" s="726"/>
      <c r="V3110" s="206"/>
      <c r="W3110" s="206"/>
      <c r="X3110" s="678"/>
      <c r="Y3110" s="34"/>
      <c r="Z3110" s="610"/>
      <c r="AA3110" s="608"/>
    </row>
    <row r="3111" spans="1:27">
      <c r="A3111" s="145" t="str">
        <f t="shared" si="96"/>
        <v>-</v>
      </c>
      <c r="B3111" s="146" t="str">
        <f>_xlfn.XLOOKUP($A3111,Dept.Meta!$A:$A,Dept.Meta!$F:$F,"-",0,1)</f>
        <v>-</v>
      </c>
      <c r="C3111" s="629" t="str">
        <f>_xlfn.XLOOKUP(_xlfn.CONCAT($G3111,"-",$I3111),Div.Meta!$H:$H,Div.Meta!$C:$C,"-",0,1)</f>
        <v>-</v>
      </c>
      <c r="D3111" s="302"/>
      <c r="E3111" s="146" t="str">
        <f>IF($D3111="","-",_xlfn.XLOOKUP($D3111,Fund.Meta!$A:$A,Fund.Meta!$D:$D,"-",0,1))</f>
        <v>-</v>
      </c>
      <c r="F3111" s="303" t="str">
        <f>IF($D3111="","-",_xlfn.XLOOKUP($D3111,Fund.Meta!$A:$A,Fund.Meta!$E:$E,"-",0,1))</f>
        <v>-</v>
      </c>
      <c r="G3111" s="334"/>
      <c r="H3111" s="303" t="str">
        <f>IF($G3111="","-",_xlfn.XLOOKUP($G3111,Appr.Meta!$A:$A,Appr.Meta!$D:$D,"-",0,1))</f>
        <v>-</v>
      </c>
      <c r="I3111" s="302"/>
      <c r="J3111" s="303" t="str">
        <f>IF($I3111="","-",_xlfn.XLOOKUP($I3111,'CC.Meta'!$A:$A,'CC.Meta'!$D:$D,"-",0,1))</f>
        <v>-</v>
      </c>
      <c r="K3111" s="302"/>
      <c r="L3111" s="146" t="str">
        <f>IF($K3111="","-",_xlfn.XLOOKUP($K3111,Obj.Meta!$A:$A,Obj.Meta!$D:$D,"-",0,1))</f>
        <v>-</v>
      </c>
      <c r="M3111" s="300" t="str">
        <f>IF($K3111="","-",_xlfn.XLOOKUP($K3111,Obj.Meta!$A:$A,Obj.Meta!$F:$F,"-",0,1))</f>
        <v>-</v>
      </c>
      <c r="N3111" s="337" t="str">
        <f t="shared" si="97"/>
        <v>---</v>
      </c>
      <c r="O3111" s="333"/>
      <c r="P3111" s="54"/>
      <c r="Q3111" s="52"/>
      <c r="R3111" s="34"/>
      <c r="S3111" s="53"/>
      <c r="T3111" s="208"/>
      <c r="U3111" s="726"/>
      <c r="V3111" s="206"/>
      <c r="W3111" s="206"/>
      <c r="X3111" s="678"/>
      <c r="Y3111" s="34"/>
      <c r="Z3111" s="610"/>
      <c r="AA3111" s="608"/>
    </row>
    <row r="3112" spans="1:27">
      <c r="A3112" s="145" t="str">
        <f t="shared" si="96"/>
        <v>-</v>
      </c>
      <c r="B3112" s="146" t="str">
        <f>_xlfn.XLOOKUP($A3112,Dept.Meta!$A:$A,Dept.Meta!$F:$F,"-",0,1)</f>
        <v>-</v>
      </c>
      <c r="C3112" s="629" t="str">
        <f>_xlfn.XLOOKUP(_xlfn.CONCAT($G3112,"-",$I3112),Div.Meta!$H:$H,Div.Meta!$C:$C,"-",0,1)</f>
        <v>-</v>
      </c>
      <c r="D3112" s="302"/>
      <c r="E3112" s="146" t="str">
        <f>IF($D3112="","-",_xlfn.XLOOKUP($D3112,Fund.Meta!$A:$A,Fund.Meta!$D:$D,"-",0,1))</f>
        <v>-</v>
      </c>
      <c r="F3112" s="303" t="str">
        <f>IF($D3112="","-",_xlfn.XLOOKUP($D3112,Fund.Meta!$A:$A,Fund.Meta!$E:$E,"-",0,1))</f>
        <v>-</v>
      </c>
      <c r="G3112" s="334"/>
      <c r="H3112" s="303" t="str">
        <f>IF($G3112="","-",_xlfn.XLOOKUP($G3112,Appr.Meta!$A:$A,Appr.Meta!$D:$D,"-",0,1))</f>
        <v>-</v>
      </c>
      <c r="I3112" s="302"/>
      <c r="J3112" s="303" t="str">
        <f>IF($I3112="","-",_xlfn.XLOOKUP($I3112,'CC.Meta'!$A:$A,'CC.Meta'!$D:$D,"-",0,1))</f>
        <v>-</v>
      </c>
      <c r="K3112" s="302"/>
      <c r="L3112" s="146" t="str">
        <f>IF($K3112="","-",_xlfn.XLOOKUP($K3112,Obj.Meta!$A:$A,Obj.Meta!$D:$D,"-",0,1))</f>
        <v>-</v>
      </c>
      <c r="M3112" s="300" t="str">
        <f>IF($K3112="","-",_xlfn.XLOOKUP($K3112,Obj.Meta!$A:$A,Obj.Meta!$F:$F,"-",0,1))</f>
        <v>-</v>
      </c>
      <c r="N3112" s="337" t="str">
        <f t="shared" si="97"/>
        <v>---</v>
      </c>
      <c r="O3112" s="333"/>
      <c r="P3112" s="54"/>
      <c r="Q3112" s="52"/>
      <c r="R3112" s="34"/>
      <c r="S3112" s="53"/>
      <c r="T3112" s="208"/>
      <c r="U3112" s="726"/>
      <c r="V3112" s="206"/>
      <c r="W3112" s="206"/>
      <c r="X3112" s="678"/>
      <c r="Y3112" s="34"/>
      <c r="Z3112" s="610"/>
      <c r="AA3112" s="608"/>
    </row>
    <row r="3113" spans="1:27">
      <c r="A3113" s="145" t="str">
        <f t="shared" si="96"/>
        <v>-</v>
      </c>
      <c r="B3113" s="146" t="str">
        <f>_xlfn.XLOOKUP($A3113,Dept.Meta!$A:$A,Dept.Meta!$F:$F,"-",0,1)</f>
        <v>-</v>
      </c>
      <c r="C3113" s="629" t="str">
        <f>_xlfn.XLOOKUP(_xlfn.CONCAT($G3113,"-",$I3113),Div.Meta!$H:$H,Div.Meta!$C:$C,"-",0,1)</f>
        <v>-</v>
      </c>
      <c r="D3113" s="302"/>
      <c r="E3113" s="146" t="str">
        <f>IF($D3113="","-",_xlfn.XLOOKUP($D3113,Fund.Meta!$A:$A,Fund.Meta!$D:$D,"-",0,1))</f>
        <v>-</v>
      </c>
      <c r="F3113" s="303" t="str">
        <f>IF($D3113="","-",_xlfn.XLOOKUP($D3113,Fund.Meta!$A:$A,Fund.Meta!$E:$E,"-",0,1))</f>
        <v>-</v>
      </c>
      <c r="G3113" s="334"/>
      <c r="H3113" s="303" t="str">
        <f>IF($G3113="","-",_xlfn.XLOOKUP($G3113,Appr.Meta!$A:$A,Appr.Meta!$D:$D,"-",0,1))</f>
        <v>-</v>
      </c>
      <c r="I3113" s="302"/>
      <c r="J3113" s="303" t="str">
        <f>IF($I3113="","-",_xlfn.XLOOKUP($I3113,'CC.Meta'!$A:$A,'CC.Meta'!$D:$D,"-",0,1))</f>
        <v>-</v>
      </c>
      <c r="K3113" s="302"/>
      <c r="L3113" s="146" t="str">
        <f>IF($K3113="","-",_xlfn.XLOOKUP($K3113,Obj.Meta!$A:$A,Obj.Meta!$D:$D,"-",0,1))</f>
        <v>-</v>
      </c>
      <c r="M3113" s="300" t="str">
        <f>IF($K3113="","-",_xlfn.XLOOKUP($K3113,Obj.Meta!$A:$A,Obj.Meta!$F:$F,"-",0,1))</f>
        <v>-</v>
      </c>
      <c r="N3113" s="337" t="str">
        <f t="shared" si="97"/>
        <v>---</v>
      </c>
      <c r="O3113" s="333"/>
      <c r="P3113" s="54"/>
      <c r="Q3113" s="52"/>
      <c r="R3113" s="34"/>
      <c r="S3113" s="53"/>
      <c r="T3113" s="208"/>
      <c r="U3113" s="726"/>
      <c r="V3113" s="206"/>
      <c r="W3113" s="206"/>
      <c r="X3113" s="678"/>
      <c r="Y3113" s="34"/>
      <c r="Z3113" s="610"/>
      <c r="AA3113" s="608"/>
    </row>
    <row r="3114" spans="1:27">
      <c r="A3114" s="145" t="str">
        <f t="shared" si="96"/>
        <v>-</v>
      </c>
      <c r="B3114" s="146" t="str">
        <f>_xlfn.XLOOKUP($A3114,Dept.Meta!$A:$A,Dept.Meta!$F:$F,"-",0,1)</f>
        <v>-</v>
      </c>
      <c r="C3114" s="629" t="str">
        <f>_xlfn.XLOOKUP(_xlfn.CONCAT($G3114,"-",$I3114),Div.Meta!$H:$H,Div.Meta!$C:$C,"-",0,1)</f>
        <v>-</v>
      </c>
      <c r="D3114" s="302"/>
      <c r="E3114" s="146" t="str">
        <f>IF($D3114="","-",_xlfn.XLOOKUP($D3114,Fund.Meta!$A:$A,Fund.Meta!$D:$D,"-",0,1))</f>
        <v>-</v>
      </c>
      <c r="F3114" s="303" t="str">
        <f>IF($D3114="","-",_xlfn.XLOOKUP($D3114,Fund.Meta!$A:$A,Fund.Meta!$E:$E,"-",0,1))</f>
        <v>-</v>
      </c>
      <c r="G3114" s="334"/>
      <c r="H3114" s="303" t="str">
        <f>IF($G3114="","-",_xlfn.XLOOKUP($G3114,Appr.Meta!$A:$A,Appr.Meta!$D:$D,"-",0,1))</f>
        <v>-</v>
      </c>
      <c r="I3114" s="302"/>
      <c r="J3114" s="303" t="str">
        <f>IF($I3114="","-",_xlfn.XLOOKUP($I3114,'CC.Meta'!$A:$A,'CC.Meta'!$D:$D,"-",0,1))</f>
        <v>-</v>
      </c>
      <c r="K3114" s="302"/>
      <c r="L3114" s="146" t="str">
        <f>IF($K3114="","-",_xlfn.XLOOKUP($K3114,Obj.Meta!$A:$A,Obj.Meta!$D:$D,"-",0,1))</f>
        <v>-</v>
      </c>
      <c r="M3114" s="300" t="str">
        <f>IF($K3114="","-",_xlfn.XLOOKUP($K3114,Obj.Meta!$A:$A,Obj.Meta!$F:$F,"-",0,1))</f>
        <v>-</v>
      </c>
      <c r="N3114" s="337" t="str">
        <f t="shared" si="97"/>
        <v>---</v>
      </c>
      <c r="O3114" s="333"/>
      <c r="P3114" s="54"/>
      <c r="Q3114" s="52"/>
      <c r="R3114" s="34"/>
      <c r="S3114" s="53"/>
      <c r="T3114" s="208"/>
      <c r="U3114" s="726"/>
      <c r="V3114" s="206"/>
      <c r="W3114" s="206"/>
      <c r="X3114" s="678"/>
      <c r="Y3114" s="34"/>
      <c r="Z3114" s="610"/>
      <c r="AA3114" s="608"/>
    </row>
    <row r="3115" spans="1:27">
      <c r="A3115" s="145" t="str">
        <f t="shared" si="96"/>
        <v>-</v>
      </c>
      <c r="B3115" s="146" t="str">
        <f>_xlfn.XLOOKUP($A3115,Dept.Meta!$A:$A,Dept.Meta!$F:$F,"-",0,1)</f>
        <v>-</v>
      </c>
      <c r="C3115" s="629" t="str">
        <f>_xlfn.XLOOKUP(_xlfn.CONCAT($G3115,"-",$I3115),Div.Meta!$H:$H,Div.Meta!$C:$C,"-",0,1)</f>
        <v>-</v>
      </c>
      <c r="D3115" s="302"/>
      <c r="E3115" s="146" t="str">
        <f>IF($D3115="","-",_xlfn.XLOOKUP($D3115,Fund.Meta!$A:$A,Fund.Meta!$D:$D,"-",0,1))</f>
        <v>-</v>
      </c>
      <c r="F3115" s="303" t="str">
        <f>IF($D3115="","-",_xlfn.XLOOKUP($D3115,Fund.Meta!$A:$A,Fund.Meta!$E:$E,"-",0,1))</f>
        <v>-</v>
      </c>
      <c r="G3115" s="334"/>
      <c r="H3115" s="303" t="str">
        <f>IF($G3115="","-",_xlfn.XLOOKUP($G3115,Appr.Meta!$A:$A,Appr.Meta!$D:$D,"-",0,1))</f>
        <v>-</v>
      </c>
      <c r="I3115" s="302"/>
      <c r="J3115" s="303" t="str">
        <f>IF($I3115="","-",_xlfn.XLOOKUP($I3115,'CC.Meta'!$A:$A,'CC.Meta'!$D:$D,"-",0,1))</f>
        <v>-</v>
      </c>
      <c r="K3115" s="302"/>
      <c r="L3115" s="146" t="str">
        <f>IF($K3115="","-",_xlfn.XLOOKUP($K3115,Obj.Meta!$A:$A,Obj.Meta!$D:$D,"-",0,1))</f>
        <v>-</v>
      </c>
      <c r="M3115" s="300" t="str">
        <f>IF($K3115="","-",_xlfn.XLOOKUP($K3115,Obj.Meta!$A:$A,Obj.Meta!$F:$F,"-",0,1))</f>
        <v>-</v>
      </c>
      <c r="N3115" s="337" t="str">
        <f t="shared" si="97"/>
        <v>---</v>
      </c>
      <c r="O3115" s="333"/>
      <c r="P3115" s="54"/>
      <c r="Q3115" s="52"/>
      <c r="R3115" s="34"/>
      <c r="S3115" s="53"/>
      <c r="T3115" s="208"/>
      <c r="U3115" s="726"/>
      <c r="V3115" s="206"/>
      <c r="W3115" s="206"/>
      <c r="X3115" s="678"/>
      <c r="Y3115" s="34"/>
      <c r="Z3115" s="610"/>
      <c r="AA3115" s="608"/>
    </row>
    <row r="3116" spans="1:27">
      <c r="A3116" s="145" t="str">
        <f t="shared" si="96"/>
        <v>-</v>
      </c>
      <c r="B3116" s="146" t="str">
        <f>_xlfn.XLOOKUP($A3116,Dept.Meta!$A:$A,Dept.Meta!$F:$F,"-",0,1)</f>
        <v>-</v>
      </c>
      <c r="C3116" s="629" t="str">
        <f>_xlfn.XLOOKUP(_xlfn.CONCAT($G3116,"-",$I3116),Div.Meta!$H:$H,Div.Meta!$C:$C,"-",0,1)</f>
        <v>-</v>
      </c>
      <c r="D3116" s="302"/>
      <c r="E3116" s="146" t="str">
        <f>IF($D3116="","-",_xlfn.XLOOKUP($D3116,Fund.Meta!$A:$A,Fund.Meta!$D:$D,"-",0,1))</f>
        <v>-</v>
      </c>
      <c r="F3116" s="303" t="str">
        <f>IF($D3116="","-",_xlfn.XLOOKUP($D3116,Fund.Meta!$A:$A,Fund.Meta!$E:$E,"-",0,1))</f>
        <v>-</v>
      </c>
      <c r="G3116" s="334"/>
      <c r="H3116" s="303" t="str">
        <f>IF($G3116="","-",_xlfn.XLOOKUP($G3116,Appr.Meta!$A:$A,Appr.Meta!$D:$D,"-",0,1))</f>
        <v>-</v>
      </c>
      <c r="I3116" s="302"/>
      <c r="J3116" s="303" t="str">
        <f>IF($I3116="","-",_xlfn.XLOOKUP($I3116,'CC.Meta'!$A:$A,'CC.Meta'!$D:$D,"-",0,1))</f>
        <v>-</v>
      </c>
      <c r="K3116" s="302"/>
      <c r="L3116" s="146" t="str">
        <f>IF($K3116="","-",_xlfn.XLOOKUP($K3116,Obj.Meta!$A:$A,Obj.Meta!$D:$D,"-",0,1))</f>
        <v>-</v>
      </c>
      <c r="M3116" s="300" t="str">
        <f>IF($K3116="","-",_xlfn.XLOOKUP($K3116,Obj.Meta!$A:$A,Obj.Meta!$F:$F,"-",0,1))</f>
        <v>-</v>
      </c>
      <c r="N3116" s="337" t="str">
        <f t="shared" si="97"/>
        <v>---</v>
      </c>
      <c r="O3116" s="333"/>
      <c r="P3116" s="54"/>
      <c r="Q3116" s="52"/>
      <c r="R3116" s="34"/>
      <c r="S3116" s="53"/>
      <c r="T3116" s="208"/>
      <c r="U3116" s="726"/>
      <c r="V3116" s="206"/>
      <c r="W3116" s="206"/>
      <c r="X3116" s="678"/>
      <c r="Y3116" s="34"/>
      <c r="Z3116" s="610"/>
      <c r="AA3116" s="608"/>
    </row>
    <row r="3117" spans="1:27">
      <c r="A3117" s="145" t="str">
        <f t="shared" si="96"/>
        <v>-</v>
      </c>
      <c r="B3117" s="146" t="str">
        <f>_xlfn.XLOOKUP($A3117,Dept.Meta!$A:$A,Dept.Meta!$F:$F,"-",0,1)</f>
        <v>-</v>
      </c>
      <c r="C3117" s="629" t="str">
        <f>_xlfn.XLOOKUP(_xlfn.CONCAT($G3117,"-",$I3117),Div.Meta!$H:$H,Div.Meta!$C:$C,"-",0,1)</f>
        <v>-</v>
      </c>
      <c r="D3117" s="302"/>
      <c r="E3117" s="146" t="str">
        <f>IF($D3117="","-",_xlfn.XLOOKUP($D3117,Fund.Meta!$A:$A,Fund.Meta!$D:$D,"-",0,1))</f>
        <v>-</v>
      </c>
      <c r="F3117" s="303" t="str">
        <f>IF($D3117="","-",_xlfn.XLOOKUP($D3117,Fund.Meta!$A:$A,Fund.Meta!$E:$E,"-",0,1))</f>
        <v>-</v>
      </c>
      <c r="G3117" s="334"/>
      <c r="H3117" s="303" t="str">
        <f>IF($G3117="","-",_xlfn.XLOOKUP($G3117,Appr.Meta!$A:$A,Appr.Meta!$D:$D,"-",0,1))</f>
        <v>-</v>
      </c>
      <c r="I3117" s="302"/>
      <c r="J3117" s="303" t="str">
        <f>IF($I3117="","-",_xlfn.XLOOKUP($I3117,'CC.Meta'!$A:$A,'CC.Meta'!$D:$D,"-",0,1))</f>
        <v>-</v>
      </c>
      <c r="K3117" s="302"/>
      <c r="L3117" s="146" t="str">
        <f>IF($K3117="","-",_xlfn.XLOOKUP($K3117,Obj.Meta!$A:$A,Obj.Meta!$D:$D,"-",0,1))</f>
        <v>-</v>
      </c>
      <c r="M3117" s="300" t="str">
        <f>IF($K3117="","-",_xlfn.XLOOKUP($K3117,Obj.Meta!$A:$A,Obj.Meta!$F:$F,"-",0,1))</f>
        <v>-</v>
      </c>
      <c r="N3117" s="337" t="str">
        <f t="shared" si="97"/>
        <v>---</v>
      </c>
      <c r="O3117" s="333"/>
      <c r="P3117" s="54"/>
      <c r="Q3117" s="52"/>
      <c r="R3117" s="34"/>
      <c r="S3117" s="53"/>
      <c r="T3117" s="208"/>
      <c r="U3117" s="726"/>
      <c r="V3117" s="206"/>
      <c r="W3117" s="206"/>
      <c r="X3117" s="678"/>
      <c r="Y3117" s="34"/>
      <c r="Z3117" s="610"/>
      <c r="AA3117" s="608"/>
    </row>
    <row r="3118" spans="1:27">
      <c r="A3118" s="145" t="str">
        <f t="shared" si="96"/>
        <v>-</v>
      </c>
      <c r="B3118" s="146" t="str">
        <f>_xlfn.XLOOKUP($A3118,Dept.Meta!$A:$A,Dept.Meta!$F:$F,"-",0,1)</f>
        <v>-</v>
      </c>
      <c r="C3118" s="629" t="str">
        <f>_xlfn.XLOOKUP(_xlfn.CONCAT($G3118,"-",$I3118),Div.Meta!$H:$H,Div.Meta!$C:$C,"-",0,1)</f>
        <v>-</v>
      </c>
      <c r="D3118" s="302"/>
      <c r="E3118" s="146" t="str">
        <f>IF($D3118="","-",_xlfn.XLOOKUP($D3118,Fund.Meta!$A:$A,Fund.Meta!$D:$D,"-",0,1))</f>
        <v>-</v>
      </c>
      <c r="F3118" s="303" t="str">
        <f>IF($D3118="","-",_xlfn.XLOOKUP($D3118,Fund.Meta!$A:$A,Fund.Meta!$E:$E,"-",0,1))</f>
        <v>-</v>
      </c>
      <c r="G3118" s="334"/>
      <c r="H3118" s="303" t="str">
        <f>IF($G3118="","-",_xlfn.XLOOKUP($G3118,Appr.Meta!$A:$A,Appr.Meta!$D:$D,"-",0,1))</f>
        <v>-</v>
      </c>
      <c r="I3118" s="302"/>
      <c r="J3118" s="303" t="str">
        <f>IF($I3118="","-",_xlfn.XLOOKUP($I3118,'CC.Meta'!$A:$A,'CC.Meta'!$D:$D,"-",0,1))</f>
        <v>-</v>
      </c>
      <c r="K3118" s="302"/>
      <c r="L3118" s="146" t="str">
        <f>IF($K3118="","-",_xlfn.XLOOKUP($K3118,Obj.Meta!$A:$A,Obj.Meta!$D:$D,"-",0,1))</f>
        <v>-</v>
      </c>
      <c r="M3118" s="300" t="str">
        <f>IF($K3118="","-",_xlfn.XLOOKUP($K3118,Obj.Meta!$A:$A,Obj.Meta!$F:$F,"-",0,1))</f>
        <v>-</v>
      </c>
      <c r="N3118" s="337" t="str">
        <f t="shared" si="97"/>
        <v>---</v>
      </c>
      <c r="O3118" s="333"/>
      <c r="P3118" s="54"/>
      <c r="Q3118" s="52"/>
      <c r="R3118" s="34"/>
      <c r="S3118" s="53"/>
      <c r="T3118" s="208"/>
      <c r="U3118" s="726"/>
      <c r="V3118" s="206"/>
      <c r="W3118" s="206"/>
      <c r="X3118" s="678"/>
      <c r="Y3118" s="34"/>
      <c r="Z3118" s="610"/>
      <c r="AA3118" s="608"/>
    </row>
    <row r="3119" spans="1:27">
      <c r="A3119" s="145" t="str">
        <f t="shared" si="96"/>
        <v>-</v>
      </c>
      <c r="B3119" s="146" t="str">
        <f>_xlfn.XLOOKUP($A3119,Dept.Meta!$A:$A,Dept.Meta!$F:$F,"-",0,1)</f>
        <v>-</v>
      </c>
      <c r="C3119" s="629" t="str">
        <f>_xlfn.XLOOKUP(_xlfn.CONCAT($G3119,"-",$I3119),Div.Meta!$H:$H,Div.Meta!$C:$C,"-",0,1)</f>
        <v>-</v>
      </c>
      <c r="D3119" s="302"/>
      <c r="E3119" s="146" t="str">
        <f>IF($D3119="","-",_xlfn.XLOOKUP($D3119,Fund.Meta!$A:$A,Fund.Meta!$D:$D,"-",0,1))</f>
        <v>-</v>
      </c>
      <c r="F3119" s="303" t="str">
        <f>IF($D3119="","-",_xlfn.XLOOKUP($D3119,Fund.Meta!$A:$A,Fund.Meta!$E:$E,"-",0,1))</f>
        <v>-</v>
      </c>
      <c r="G3119" s="334"/>
      <c r="H3119" s="303" t="str">
        <f>IF($G3119="","-",_xlfn.XLOOKUP($G3119,Appr.Meta!$A:$A,Appr.Meta!$D:$D,"-",0,1))</f>
        <v>-</v>
      </c>
      <c r="I3119" s="302"/>
      <c r="J3119" s="303" t="str">
        <f>IF($I3119="","-",_xlfn.XLOOKUP($I3119,'CC.Meta'!$A:$A,'CC.Meta'!$D:$D,"-",0,1))</f>
        <v>-</v>
      </c>
      <c r="K3119" s="302"/>
      <c r="L3119" s="146" t="str">
        <f>IF($K3119="","-",_xlfn.XLOOKUP($K3119,Obj.Meta!$A:$A,Obj.Meta!$D:$D,"-",0,1))</f>
        <v>-</v>
      </c>
      <c r="M3119" s="300" t="str">
        <f>IF($K3119="","-",_xlfn.XLOOKUP($K3119,Obj.Meta!$A:$A,Obj.Meta!$F:$F,"-",0,1))</f>
        <v>-</v>
      </c>
      <c r="N3119" s="337" t="str">
        <f t="shared" si="97"/>
        <v>---</v>
      </c>
      <c r="O3119" s="333"/>
      <c r="P3119" s="54"/>
      <c r="Q3119" s="52"/>
      <c r="R3119" s="34"/>
      <c r="S3119" s="53"/>
      <c r="T3119" s="208"/>
      <c r="U3119" s="726"/>
      <c r="V3119" s="206"/>
      <c r="W3119" s="206"/>
      <c r="X3119" s="678"/>
      <c r="Y3119" s="34"/>
      <c r="Z3119" s="610"/>
      <c r="AA3119" s="608"/>
    </row>
    <row r="3120" spans="1:27">
      <c r="A3120" s="145" t="str">
        <f t="shared" si="96"/>
        <v>-</v>
      </c>
      <c r="B3120" s="146" t="str">
        <f>_xlfn.XLOOKUP($A3120,Dept.Meta!$A:$A,Dept.Meta!$F:$F,"-",0,1)</f>
        <v>-</v>
      </c>
      <c r="C3120" s="629" t="str">
        <f>_xlfn.XLOOKUP(_xlfn.CONCAT($G3120,"-",$I3120),Div.Meta!$H:$H,Div.Meta!$C:$C,"-",0,1)</f>
        <v>-</v>
      </c>
      <c r="D3120" s="302"/>
      <c r="E3120" s="146" t="str">
        <f>IF($D3120="","-",_xlfn.XLOOKUP($D3120,Fund.Meta!$A:$A,Fund.Meta!$D:$D,"-",0,1))</f>
        <v>-</v>
      </c>
      <c r="F3120" s="303" t="str">
        <f>IF($D3120="","-",_xlfn.XLOOKUP($D3120,Fund.Meta!$A:$A,Fund.Meta!$E:$E,"-",0,1))</f>
        <v>-</v>
      </c>
      <c r="G3120" s="334"/>
      <c r="H3120" s="303" t="str">
        <f>IF($G3120="","-",_xlfn.XLOOKUP($G3120,Appr.Meta!$A:$A,Appr.Meta!$D:$D,"-",0,1))</f>
        <v>-</v>
      </c>
      <c r="I3120" s="302"/>
      <c r="J3120" s="303" t="str">
        <f>IF($I3120="","-",_xlfn.XLOOKUP($I3120,'CC.Meta'!$A:$A,'CC.Meta'!$D:$D,"-",0,1))</f>
        <v>-</v>
      </c>
      <c r="K3120" s="302"/>
      <c r="L3120" s="146" t="str">
        <f>IF($K3120="","-",_xlfn.XLOOKUP($K3120,Obj.Meta!$A:$A,Obj.Meta!$D:$D,"-",0,1))</f>
        <v>-</v>
      </c>
      <c r="M3120" s="300" t="str">
        <f>IF($K3120="","-",_xlfn.XLOOKUP($K3120,Obj.Meta!$A:$A,Obj.Meta!$F:$F,"-",0,1))</f>
        <v>-</v>
      </c>
      <c r="N3120" s="337" t="str">
        <f t="shared" si="97"/>
        <v>---</v>
      </c>
      <c r="O3120" s="333"/>
      <c r="P3120" s="54"/>
      <c r="Q3120" s="52"/>
      <c r="R3120" s="34"/>
      <c r="S3120" s="53"/>
      <c r="T3120" s="208"/>
      <c r="U3120" s="726"/>
      <c r="V3120" s="206"/>
      <c r="W3120" s="206"/>
      <c r="X3120" s="678"/>
      <c r="Y3120" s="34"/>
      <c r="Z3120" s="610"/>
      <c r="AA3120" s="608"/>
    </row>
    <row r="3121" spans="1:27">
      <c r="A3121" s="145" t="str">
        <f t="shared" si="96"/>
        <v>-</v>
      </c>
      <c r="B3121" s="146" t="str">
        <f>_xlfn.XLOOKUP($A3121,Dept.Meta!$A:$A,Dept.Meta!$F:$F,"-",0,1)</f>
        <v>-</v>
      </c>
      <c r="C3121" s="629" t="str">
        <f>_xlfn.XLOOKUP(_xlfn.CONCAT($G3121,"-",$I3121),Div.Meta!$H:$H,Div.Meta!$C:$C,"-",0,1)</f>
        <v>-</v>
      </c>
      <c r="D3121" s="302"/>
      <c r="E3121" s="146" t="str">
        <f>IF($D3121="","-",_xlfn.XLOOKUP($D3121,Fund.Meta!$A:$A,Fund.Meta!$D:$D,"-",0,1))</f>
        <v>-</v>
      </c>
      <c r="F3121" s="303" t="str">
        <f>IF($D3121="","-",_xlfn.XLOOKUP($D3121,Fund.Meta!$A:$A,Fund.Meta!$E:$E,"-",0,1))</f>
        <v>-</v>
      </c>
      <c r="G3121" s="334"/>
      <c r="H3121" s="303" t="str">
        <f>IF($G3121="","-",_xlfn.XLOOKUP($G3121,Appr.Meta!$A:$A,Appr.Meta!$D:$D,"-",0,1))</f>
        <v>-</v>
      </c>
      <c r="I3121" s="302"/>
      <c r="J3121" s="303" t="str">
        <f>IF($I3121="","-",_xlfn.XLOOKUP($I3121,'CC.Meta'!$A:$A,'CC.Meta'!$D:$D,"-",0,1))</f>
        <v>-</v>
      </c>
      <c r="K3121" s="302"/>
      <c r="L3121" s="146" t="str">
        <f>IF($K3121="","-",_xlfn.XLOOKUP($K3121,Obj.Meta!$A:$A,Obj.Meta!$D:$D,"-",0,1))</f>
        <v>-</v>
      </c>
      <c r="M3121" s="300" t="str">
        <f>IF($K3121="","-",_xlfn.XLOOKUP($K3121,Obj.Meta!$A:$A,Obj.Meta!$F:$F,"-",0,1))</f>
        <v>-</v>
      </c>
      <c r="N3121" s="337" t="str">
        <f t="shared" si="97"/>
        <v>---</v>
      </c>
      <c r="O3121" s="333"/>
      <c r="P3121" s="54"/>
      <c r="Q3121" s="52"/>
      <c r="R3121" s="34"/>
      <c r="S3121" s="53"/>
      <c r="T3121" s="208"/>
      <c r="U3121" s="726"/>
      <c r="V3121" s="206"/>
      <c r="W3121" s="206"/>
      <c r="X3121" s="678"/>
      <c r="Y3121" s="34"/>
      <c r="Z3121" s="610"/>
      <c r="AA3121" s="608"/>
    </row>
    <row r="3122" spans="1:27">
      <c r="A3122" s="145" t="str">
        <f t="shared" si="96"/>
        <v>-</v>
      </c>
      <c r="B3122" s="146" t="str">
        <f>_xlfn.XLOOKUP($A3122,Dept.Meta!$A:$A,Dept.Meta!$F:$F,"-",0,1)</f>
        <v>-</v>
      </c>
      <c r="C3122" s="629" t="str">
        <f>_xlfn.XLOOKUP(_xlfn.CONCAT($G3122,"-",$I3122),Div.Meta!$H:$H,Div.Meta!$C:$C,"-",0,1)</f>
        <v>-</v>
      </c>
      <c r="D3122" s="302"/>
      <c r="E3122" s="146" t="str">
        <f>IF($D3122="","-",_xlfn.XLOOKUP($D3122,Fund.Meta!$A:$A,Fund.Meta!$D:$D,"-",0,1))</f>
        <v>-</v>
      </c>
      <c r="F3122" s="303" t="str">
        <f>IF($D3122="","-",_xlfn.XLOOKUP($D3122,Fund.Meta!$A:$A,Fund.Meta!$E:$E,"-",0,1))</f>
        <v>-</v>
      </c>
      <c r="G3122" s="334"/>
      <c r="H3122" s="303" t="str">
        <f>IF($G3122="","-",_xlfn.XLOOKUP($G3122,Appr.Meta!$A:$A,Appr.Meta!$D:$D,"-",0,1))</f>
        <v>-</v>
      </c>
      <c r="I3122" s="302"/>
      <c r="J3122" s="303" t="str">
        <f>IF($I3122="","-",_xlfn.XLOOKUP($I3122,'CC.Meta'!$A:$A,'CC.Meta'!$D:$D,"-",0,1))</f>
        <v>-</v>
      </c>
      <c r="K3122" s="302"/>
      <c r="L3122" s="146" t="str">
        <f>IF($K3122="","-",_xlfn.XLOOKUP($K3122,Obj.Meta!$A:$A,Obj.Meta!$D:$D,"-",0,1))</f>
        <v>-</v>
      </c>
      <c r="M3122" s="300" t="str">
        <f>IF($K3122="","-",_xlfn.XLOOKUP($K3122,Obj.Meta!$A:$A,Obj.Meta!$F:$F,"-",0,1))</f>
        <v>-</v>
      </c>
      <c r="N3122" s="337" t="str">
        <f t="shared" si="97"/>
        <v>---</v>
      </c>
      <c r="O3122" s="333"/>
      <c r="P3122" s="54"/>
      <c r="Q3122" s="52"/>
      <c r="R3122" s="34"/>
      <c r="S3122" s="53"/>
      <c r="T3122" s="208"/>
      <c r="U3122" s="726"/>
      <c r="V3122" s="206"/>
      <c r="W3122" s="206"/>
      <c r="X3122" s="678"/>
      <c r="Y3122" s="34"/>
      <c r="Z3122" s="610"/>
      <c r="AA3122" s="608"/>
    </row>
    <row r="3123" spans="1:27">
      <c r="A3123" s="145" t="str">
        <f t="shared" si="96"/>
        <v>-</v>
      </c>
      <c r="B3123" s="146" t="str">
        <f>_xlfn.XLOOKUP($A3123,Dept.Meta!$A:$A,Dept.Meta!$F:$F,"-",0,1)</f>
        <v>-</v>
      </c>
      <c r="C3123" s="629" t="str">
        <f>_xlfn.XLOOKUP(_xlfn.CONCAT($G3123,"-",$I3123),Div.Meta!$H:$H,Div.Meta!$C:$C,"-",0,1)</f>
        <v>-</v>
      </c>
      <c r="D3123" s="302"/>
      <c r="E3123" s="146" t="str">
        <f>IF($D3123="","-",_xlfn.XLOOKUP($D3123,Fund.Meta!$A:$A,Fund.Meta!$D:$D,"-",0,1))</f>
        <v>-</v>
      </c>
      <c r="F3123" s="303" t="str">
        <f>IF($D3123="","-",_xlfn.XLOOKUP($D3123,Fund.Meta!$A:$A,Fund.Meta!$E:$E,"-",0,1))</f>
        <v>-</v>
      </c>
      <c r="G3123" s="334"/>
      <c r="H3123" s="303" t="str">
        <f>IF($G3123="","-",_xlfn.XLOOKUP($G3123,Appr.Meta!$A:$A,Appr.Meta!$D:$D,"-",0,1))</f>
        <v>-</v>
      </c>
      <c r="I3123" s="302"/>
      <c r="J3123" s="303" t="str">
        <f>IF($I3123="","-",_xlfn.XLOOKUP($I3123,'CC.Meta'!$A:$A,'CC.Meta'!$D:$D,"-",0,1))</f>
        <v>-</v>
      </c>
      <c r="K3123" s="302"/>
      <c r="L3123" s="146" t="str">
        <f>IF($K3123="","-",_xlfn.XLOOKUP($K3123,Obj.Meta!$A:$A,Obj.Meta!$D:$D,"-",0,1))</f>
        <v>-</v>
      </c>
      <c r="M3123" s="300" t="str">
        <f>IF($K3123="","-",_xlfn.XLOOKUP($K3123,Obj.Meta!$A:$A,Obj.Meta!$F:$F,"-",0,1))</f>
        <v>-</v>
      </c>
      <c r="N3123" s="337" t="str">
        <f t="shared" si="97"/>
        <v>---</v>
      </c>
      <c r="O3123" s="333"/>
      <c r="P3123" s="54"/>
      <c r="Q3123" s="52"/>
      <c r="R3123" s="34"/>
      <c r="S3123" s="53"/>
      <c r="T3123" s="208"/>
      <c r="U3123" s="726"/>
      <c r="V3123" s="206"/>
      <c r="W3123" s="206"/>
      <c r="X3123" s="678"/>
      <c r="Y3123" s="34"/>
      <c r="Z3123" s="610"/>
      <c r="AA3123" s="608"/>
    </row>
    <row r="3124" spans="1:27">
      <c r="A3124" s="145" t="str">
        <f t="shared" si="96"/>
        <v>-</v>
      </c>
      <c r="B3124" s="146" t="str">
        <f>_xlfn.XLOOKUP($A3124,Dept.Meta!$A:$A,Dept.Meta!$F:$F,"-",0,1)</f>
        <v>-</v>
      </c>
      <c r="C3124" s="629" t="str">
        <f>_xlfn.XLOOKUP(_xlfn.CONCAT($G3124,"-",$I3124),Div.Meta!$H:$H,Div.Meta!$C:$C,"-",0,1)</f>
        <v>-</v>
      </c>
      <c r="D3124" s="302"/>
      <c r="E3124" s="146" t="str">
        <f>IF($D3124="","-",_xlfn.XLOOKUP($D3124,Fund.Meta!$A:$A,Fund.Meta!$D:$D,"-",0,1))</f>
        <v>-</v>
      </c>
      <c r="F3124" s="303" t="str">
        <f>IF($D3124="","-",_xlfn.XLOOKUP($D3124,Fund.Meta!$A:$A,Fund.Meta!$E:$E,"-",0,1))</f>
        <v>-</v>
      </c>
      <c r="G3124" s="334"/>
      <c r="H3124" s="303" t="str">
        <f>IF($G3124="","-",_xlfn.XLOOKUP($G3124,Appr.Meta!$A:$A,Appr.Meta!$D:$D,"-",0,1))</f>
        <v>-</v>
      </c>
      <c r="I3124" s="302"/>
      <c r="J3124" s="303" t="str">
        <f>IF($I3124="","-",_xlfn.XLOOKUP($I3124,'CC.Meta'!$A:$A,'CC.Meta'!$D:$D,"-",0,1))</f>
        <v>-</v>
      </c>
      <c r="K3124" s="302"/>
      <c r="L3124" s="146" t="str">
        <f>IF($K3124="","-",_xlfn.XLOOKUP($K3124,Obj.Meta!$A:$A,Obj.Meta!$D:$D,"-",0,1))</f>
        <v>-</v>
      </c>
      <c r="M3124" s="300" t="str">
        <f>IF($K3124="","-",_xlfn.XLOOKUP($K3124,Obj.Meta!$A:$A,Obj.Meta!$F:$F,"-",0,1))</f>
        <v>-</v>
      </c>
      <c r="N3124" s="337" t="str">
        <f t="shared" si="97"/>
        <v>---</v>
      </c>
      <c r="O3124" s="333"/>
      <c r="P3124" s="54"/>
      <c r="Q3124" s="52"/>
      <c r="R3124" s="34"/>
      <c r="S3124" s="53"/>
      <c r="T3124" s="208"/>
      <c r="U3124" s="726"/>
      <c r="V3124" s="206"/>
      <c r="W3124" s="206"/>
      <c r="X3124" s="678"/>
      <c r="Y3124" s="34"/>
      <c r="Z3124" s="610"/>
      <c r="AA3124" s="608"/>
    </row>
    <row r="3125" spans="1:27">
      <c r="A3125" s="145" t="str">
        <f t="shared" si="96"/>
        <v>-</v>
      </c>
      <c r="B3125" s="146" t="str">
        <f>_xlfn.XLOOKUP($A3125,Dept.Meta!$A:$A,Dept.Meta!$F:$F,"-",0,1)</f>
        <v>-</v>
      </c>
      <c r="C3125" s="629" t="str">
        <f>_xlfn.XLOOKUP(_xlfn.CONCAT($G3125,"-",$I3125),Div.Meta!$H:$H,Div.Meta!$C:$C,"-",0,1)</f>
        <v>-</v>
      </c>
      <c r="D3125" s="302"/>
      <c r="E3125" s="146" t="str">
        <f>IF($D3125="","-",_xlfn.XLOOKUP($D3125,Fund.Meta!$A:$A,Fund.Meta!$D:$D,"-",0,1))</f>
        <v>-</v>
      </c>
      <c r="F3125" s="303" t="str">
        <f>IF($D3125="","-",_xlfn.XLOOKUP($D3125,Fund.Meta!$A:$A,Fund.Meta!$E:$E,"-",0,1))</f>
        <v>-</v>
      </c>
      <c r="G3125" s="334"/>
      <c r="H3125" s="303" t="str">
        <f>IF($G3125="","-",_xlfn.XLOOKUP($G3125,Appr.Meta!$A:$A,Appr.Meta!$D:$D,"-",0,1))</f>
        <v>-</v>
      </c>
      <c r="I3125" s="302"/>
      <c r="J3125" s="303" t="str">
        <f>IF($I3125="","-",_xlfn.XLOOKUP($I3125,'CC.Meta'!$A:$A,'CC.Meta'!$D:$D,"-",0,1))</f>
        <v>-</v>
      </c>
      <c r="K3125" s="302"/>
      <c r="L3125" s="146" t="str">
        <f>IF($K3125="","-",_xlfn.XLOOKUP($K3125,Obj.Meta!$A:$A,Obj.Meta!$D:$D,"-",0,1))</f>
        <v>-</v>
      </c>
      <c r="M3125" s="300" t="str">
        <f>IF($K3125="","-",_xlfn.XLOOKUP($K3125,Obj.Meta!$A:$A,Obj.Meta!$F:$F,"-",0,1))</f>
        <v>-</v>
      </c>
      <c r="N3125" s="337" t="str">
        <f t="shared" si="97"/>
        <v>---</v>
      </c>
      <c r="O3125" s="333"/>
      <c r="P3125" s="54"/>
      <c r="Q3125" s="52"/>
      <c r="R3125" s="34"/>
      <c r="S3125" s="53"/>
      <c r="T3125" s="208"/>
      <c r="U3125" s="726"/>
      <c r="V3125" s="206"/>
      <c r="W3125" s="206"/>
      <c r="X3125" s="678"/>
      <c r="Y3125" s="34"/>
      <c r="Z3125" s="610"/>
      <c r="AA3125" s="608"/>
    </row>
    <row r="3126" spans="1:27">
      <c r="A3126" s="145" t="str">
        <f t="shared" si="96"/>
        <v>-</v>
      </c>
      <c r="B3126" s="146" t="str">
        <f>_xlfn.XLOOKUP($A3126,Dept.Meta!$A:$A,Dept.Meta!$F:$F,"-",0,1)</f>
        <v>-</v>
      </c>
      <c r="C3126" s="629" t="str">
        <f>_xlfn.XLOOKUP(_xlfn.CONCAT($G3126,"-",$I3126),Div.Meta!$H:$H,Div.Meta!$C:$C,"-",0,1)</f>
        <v>-</v>
      </c>
      <c r="D3126" s="302"/>
      <c r="E3126" s="146" t="str">
        <f>IF($D3126="","-",_xlfn.XLOOKUP($D3126,Fund.Meta!$A:$A,Fund.Meta!$D:$D,"-",0,1))</f>
        <v>-</v>
      </c>
      <c r="F3126" s="303" t="str">
        <f>IF($D3126="","-",_xlfn.XLOOKUP($D3126,Fund.Meta!$A:$A,Fund.Meta!$E:$E,"-",0,1))</f>
        <v>-</v>
      </c>
      <c r="G3126" s="334"/>
      <c r="H3126" s="303" t="str">
        <f>IF($G3126="","-",_xlfn.XLOOKUP($G3126,Appr.Meta!$A:$A,Appr.Meta!$D:$D,"-",0,1))</f>
        <v>-</v>
      </c>
      <c r="I3126" s="302"/>
      <c r="J3126" s="303" t="str">
        <f>IF($I3126="","-",_xlfn.XLOOKUP($I3126,'CC.Meta'!$A:$A,'CC.Meta'!$D:$D,"-",0,1))</f>
        <v>-</v>
      </c>
      <c r="K3126" s="302"/>
      <c r="L3126" s="146" t="str">
        <f>IF($K3126="","-",_xlfn.XLOOKUP($K3126,Obj.Meta!$A:$A,Obj.Meta!$D:$D,"-",0,1))</f>
        <v>-</v>
      </c>
      <c r="M3126" s="300" t="str">
        <f>IF($K3126="","-",_xlfn.XLOOKUP($K3126,Obj.Meta!$A:$A,Obj.Meta!$F:$F,"-",0,1))</f>
        <v>-</v>
      </c>
      <c r="N3126" s="337" t="str">
        <f t="shared" si="97"/>
        <v>---</v>
      </c>
      <c r="O3126" s="333"/>
      <c r="P3126" s="54"/>
      <c r="Q3126" s="52"/>
      <c r="R3126" s="34"/>
      <c r="S3126" s="53"/>
      <c r="T3126" s="208"/>
      <c r="U3126" s="726"/>
      <c r="V3126" s="206"/>
      <c r="W3126" s="206"/>
      <c r="X3126" s="678"/>
      <c r="Y3126" s="34"/>
      <c r="Z3126" s="610"/>
      <c r="AA3126" s="608"/>
    </row>
    <row r="3127" spans="1:27">
      <c r="A3127" s="145" t="str">
        <f t="shared" si="96"/>
        <v>-</v>
      </c>
      <c r="B3127" s="146" t="str">
        <f>_xlfn.XLOOKUP($A3127,Dept.Meta!$A:$A,Dept.Meta!$F:$F,"-",0,1)</f>
        <v>-</v>
      </c>
      <c r="C3127" s="629" t="str">
        <f>_xlfn.XLOOKUP(_xlfn.CONCAT($G3127,"-",$I3127),Div.Meta!$H:$H,Div.Meta!$C:$C,"-",0,1)</f>
        <v>-</v>
      </c>
      <c r="D3127" s="302"/>
      <c r="E3127" s="146" t="str">
        <f>IF($D3127="","-",_xlfn.XLOOKUP($D3127,Fund.Meta!$A:$A,Fund.Meta!$D:$D,"-",0,1))</f>
        <v>-</v>
      </c>
      <c r="F3127" s="303" t="str">
        <f>IF($D3127="","-",_xlfn.XLOOKUP($D3127,Fund.Meta!$A:$A,Fund.Meta!$E:$E,"-",0,1))</f>
        <v>-</v>
      </c>
      <c r="G3127" s="334"/>
      <c r="H3127" s="303" t="str">
        <f>IF($G3127="","-",_xlfn.XLOOKUP($G3127,Appr.Meta!$A:$A,Appr.Meta!$D:$D,"-",0,1))</f>
        <v>-</v>
      </c>
      <c r="I3127" s="302"/>
      <c r="J3127" s="303" t="str">
        <f>IF($I3127="","-",_xlfn.XLOOKUP($I3127,'CC.Meta'!$A:$A,'CC.Meta'!$D:$D,"-",0,1))</f>
        <v>-</v>
      </c>
      <c r="K3127" s="302"/>
      <c r="L3127" s="146" t="str">
        <f>IF($K3127="","-",_xlfn.XLOOKUP($K3127,Obj.Meta!$A:$A,Obj.Meta!$D:$D,"-",0,1))</f>
        <v>-</v>
      </c>
      <c r="M3127" s="300" t="str">
        <f>IF($K3127="","-",_xlfn.XLOOKUP($K3127,Obj.Meta!$A:$A,Obj.Meta!$F:$F,"-",0,1))</f>
        <v>-</v>
      </c>
      <c r="N3127" s="337" t="str">
        <f t="shared" si="97"/>
        <v>---</v>
      </c>
      <c r="O3127" s="333"/>
      <c r="P3127" s="54"/>
      <c r="Q3127" s="52"/>
      <c r="R3127" s="34"/>
      <c r="S3127" s="53"/>
      <c r="T3127" s="208"/>
      <c r="U3127" s="726"/>
      <c r="V3127" s="206"/>
      <c r="W3127" s="206"/>
      <c r="X3127" s="678"/>
      <c r="Y3127" s="34"/>
      <c r="Z3127" s="610"/>
      <c r="AA3127" s="608"/>
    </row>
    <row r="3128" spans="1:27">
      <c r="A3128" s="145" t="str">
        <f t="shared" si="96"/>
        <v>-</v>
      </c>
      <c r="B3128" s="146" t="str">
        <f>_xlfn.XLOOKUP($A3128,Dept.Meta!$A:$A,Dept.Meta!$F:$F,"-",0,1)</f>
        <v>-</v>
      </c>
      <c r="C3128" s="629" t="str">
        <f>_xlfn.XLOOKUP(_xlfn.CONCAT($G3128,"-",$I3128),Div.Meta!$H:$H,Div.Meta!$C:$C,"-",0,1)</f>
        <v>-</v>
      </c>
      <c r="D3128" s="302"/>
      <c r="E3128" s="146" t="str">
        <f>IF($D3128="","-",_xlfn.XLOOKUP($D3128,Fund.Meta!$A:$A,Fund.Meta!$D:$D,"-",0,1))</f>
        <v>-</v>
      </c>
      <c r="F3128" s="303" t="str">
        <f>IF($D3128="","-",_xlfn.XLOOKUP($D3128,Fund.Meta!$A:$A,Fund.Meta!$E:$E,"-",0,1))</f>
        <v>-</v>
      </c>
      <c r="G3128" s="334"/>
      <c r="H3128" s="303" t="str">
        <f>IF($G3128="","-",_xlfn.XLOOKUP($G3128,Appr.Meta!$A:$A,Appr.Meta!$D:$D,"-",0,1))</f>
        <v>-</v>
      </c>
      <c r="I3128" s="302"/>
      <c r="J3128" s="303" t="str">
        <f>IF($I3128="","-",_xlfn.XLOOKUP($I3128,'CC.Meta'!$A:$A,'CC.Meta'!$D:$D,"-",0,1))</f>
        <v>-</v>
      </c>
      <c r="K3128" s="302"/>
      <c r="L3128" s="146" t="str">
        <f>IF($K3128="","-",_xlfn.XLOOKUP($K3128,Obj.Meta!$A:$A,Obj.Meta!$D:$D,"-",0,1))</f>
        <v>-</v>
      </c>
      <c r="M3128" s="300" t="str">
        <f>IF($K3128="","-",_xlfn.XLOOKUP($K3128,Obj.Meta!$A:$A,Obj.Meta!$F:$F,"-",0,1))</f>
        <v>-</v>
      </c>
      <c r="N3128" s="337" t="str">
        <f t="shared" si="97"/>
        <v>---</v>
      </c>
      <c r="O3128" s="333"/>
      <c r="P3128" s="54"/>
      <c r="Q3128" s="52"/>
      <c r="R3128" s="34"/>
      <c r="S3128" s="53"/>
      <c r="T3128" s="208"/>
      <c r="U3128" s="726"/>
      <c r="V3128" s="206"/>
      <c r="W3128" s="206"/>
      <c r="X3128" s="678"/>
      <c r="Y3128" s="34"/>
      <c r="Z3128" s="610"/>
      <c r="AA3128" s="608"/>
    </row>
    <row r="3129" spans="1:27">
      <c r="A3129" s="145" t="str">
        <f t="shared" si="96"/>
        <v>-</v>
      </c>
      <c r="B3129" s="146" t="str">
        <f>_xlfn.XLOOKUP($A3129,Dept.Meta!$A:$A,Dept.Meta!$F:$F,"-",0,1)</f>
        <v>-</v>
      </c>
      <c r="C3129" s="629" t="str">
        <f>_xlfn.XLOOKUP(_xlfn.CONCAT($G3129,"-",$I3129),Div.Meta!$H:$H,Div.Meta!$C:$C,"-",0,1)</f>
        <v>-</v>
      </c>
      <c r="D3129" s="302"/>
      <c r="E3129" s="146" t="str">
        <f>IF($D3129="","-",_xlfn.XLOOKUP($D3129,Fund.Meta!$A:$A,Fund.Meta!$D:$D,"-",0,1))</f>
        <v>-</v>
      </c>
      <c r="F3129" s="303" t="str">
        <f>IF($D3129="","-",_xlfn.XLOOKUP($D3129,Fund.Meta!$A:$A,Fund.Meta!$E:$E,"-",0,1))</f>
        <v>-</v>
      </c>
      <c r="G3129" s="334"/>
      <c r="H3129" s="303" t="str">
        <f>IF($G3129="","-",_xlfn.XLOOKUP($G3129,Appr.Meta!$A:$A,Appr.Meta!$D:$D,"-",0,1))</f>
        <v>-</v>
      </c>
      <c r="I3129" s="302"/>
      <c r="J3129" s="303" t="str">
        <f>IF($I3129="","-",_xlfn.XLOOKUP($I3129,'CC.Meta'!$A:$A,'CC.Meta'!$D:$D,"-",0,1))</f>
        <v>-</v>
      </c>
      <c r="K3129" s="302"/>
      <c r="L3129" s="146" t="str">
        <f>IF($K3129="","-",_xlfn.XLOOKUP($K3129,Obj.Meta!$A:$A,Obj.Meta!$D:$D,"-",0,1))</f>
        <v>-</v>
      </c>
      <c r="M3129" s="300" t="str">
        <f>IF($K3129="","-",_xlfn.XLOOKUP($K3129,Obj.Meta!$A:$A,Obj.Meta!$F:$F,"-",0,1))</f>
        <v>-</v>
      </c>
      <c r="N3129" s="337" t="str">
        <f t="shared" si="97"/>
        <v>---</v>
      </c>
      <c r="O3129" s="333"/>
      <c r="P3129" s="54"/>
      <c r="Q3129" s="52"/>
      <c r="R3129" s="34"/>
      <c r="S3129" s="53"/>
      <c r="T3129" s="208"/>
      <c r="U3129" s="726"/>
      <c r="V3129" s="206"/>
      <c r="W3129" s="206"/>
      <c r="X3129" s="678"/>
      <c r="Y3129" s="34"/>
      <c r="Z3129" s="610"/>
      <c r="AA3129" s="608"/>
    </row>
    <row r="3130" spans="1:27">
      <c r="A3130" s="145" t="str">
        <f t="shared" si="96"/>
        <v>-</v>
      </c>
      <c r="B3130" s="146" t="str">
        <f>_xlfn.XLOOKUP($A3130,Dept.Meta!$A:$A,Dept.Meta!$F:$F,"-",0,1)</f>
        <v>-</v>
      </c>
      <c r="C3130" s="629" t="str">
        <f>_xlfn.XLOOKUP(_xlfn.CONCAT($G3130,"-",$I3130),Div.Meta!$H:$H,Div.Meta!$C:$C,"-",0,1)</f>
        <v>-</v>
      </c>
      <c r="D3130" s="302"/>
      <c r="E3130" s="146" t="str">
        <f>IF($D3130="","-",_xlfn.XLOOKUP($D3130,Fund.Meta!$A:$A,Fund.Meta!$D:$D,"-",0,1))</f>
        <v>-</v>
      </c>
      <c r="F3130" s="303" t="str">
        <f>IF($D3130="","-",_xlfn.XLOOKUP($D3130,Fund.Meta!$A:$A,Fund.Meta!$E:$E,"-",0,1))</f>
        <v>-</v>
      </c>
      <c r="G3130" s="334"/>
      <c r="H3130" s="303" t="str">
        <f>IF($G3130="","-",_xlfn.XLOOKUP($G3130,Appr.Meta!$A:$A,Appr.Meta!$D:$D,"-",0,1))</f>
        <v>-</v>
      </c>
      <c r="I3130" s="302"/>
      <c r="J3130" s="303" t="str">
        <f>IF($I3130="","-",_xlfn.XLOOKUP($I3130,'CC.Meta'!$A:$A,'CC.Meta'!$D:$D,"-",0,1))</f>
        <v>-</v>
      </c>
      <c r="K3130" s="302"/>
      <c r="L3130" s="146" t="str">
        <f>IF($K3130="","-",_xlfn.XLOOKUP($K3130,Obj.Meta!$A:$A,Obj.Meta!$D:$D,"-",0,1))</f>
        <v>-</v>
      </c>
      <c r="M3130" s="300" t="str">
        <f>IF($K3130="","-",_xlfn.XLOOKUP($K3130,Obj.Meta!$A:$A,Obj.Meta!$F:$F,"-",0,1))</f>
        <v>-</v>
      </c>
      <c r="N3130" s="337" t="str">
        <f t="shared" si="97"/>
        <v>---</v>
      </c>
      <c r="O3130" s="333"/>
      <c r="P3130" s="54"/>
      <c r="Q3130" s="52"/>
      <c r="R3130" s="34"/>
      <c r="S3130" s="53"/>
      <c r="T3130" s="208"/>
      <c r="U3130" s="726"/>
      <c r="V3130" s="206"/>
      <c r="W3130" s="206"/>
      <c r="X3130" s="678"/>
      <c r="Y3130" s="34"/>
      <c r="Z3130" s="610"/>
      <c r="AA3130" s="608"/>
    </row>
    <row r="3131" spans="1:27">
      <c r="A3131" s="145" t="str">
        <f t="shared" si="96"/>
        <v>-</v>
      </c>
      <c r="B3131" s="146" t="str">
        <f>_xlfn.XLOOKUP($A3131,Dept.Meta!$A:$A,Dept.Meta!$F:$F,"-",0,1)</f>
        <v>-</v>
      </c>
      <c r="C3131" s="629" t="str">
        <f>_xlfn.XLOOKUP(_xlfn.CONCAT($G3131,"-",$I3131),Div.Meta!$H:$H,Div.Meta!$C:$C,"-",0,1)</f>
        <v>-</v>
      </c>
      <c r="D3131" s="302"/>
      <c r="E3131" s="146" t="str">
        <f>IF($D3131="","-",_xlfn.XLOOKUP($D3131,Fund.Meta!$A:$A,Fund.Meta!$D:$D,"-",0,1))</f>
        <v>-</v>
      </c>
      <c r="F3131" s="303" t="str">
        <f>IF($D3131="","-",_xlfn.XLOOKUP($D3131,Fund.Meta!$A:$A,Fund.Meta!$E:$E,"-",0,1))</f>
        <v>-</v>
      </c>
      <c r="G3131" s="334"/>
      <c r="H3131" s="303" t="str">
        <f>IF($G3131="","-",_xlfn.XLOOKUP($G3131,Appr.Meta!$A:$A,Appr.Meta!$D:$D,"-",0,1))</f>
        <v>-</v>
      </c>
      <c r="I3131" s="302"/>
      <c r="J3131" s="303" t="str">
        <f>IF($I3131="","-",_xlfn.XLOOKUP($I3131,'CC.Meta'!$A:$A,'CC.Meta'!$D:$D,"-",0,1))</f>
        <v>-</v>
      </c>
      <c r="K3131" s="302"/>
      <c r="L3131" s="146" t="str">
        <f>IF($K3131="","-",_xlfn.XLOOKUP($K3131,Obj.Meta!$A:$A,Obj.Meta!$D:$D,"-",0,1))</f>
        <v>-</v>
      </c>
      <c r="M3131" s="300" t="str">
        <f>IF($K3131="","-",_xlfn.XLOOKUP($K3131,Obj.Meta!$A:$A,Obj.Meta!$F:$F,"-",0,1))</f>
        <v>-</v>
      </c>
      <c r="N3131" s="337" t="str">
        <f t="shared" si="97"/>
        <v>---</v>
      </c>
      <c r="O3131" s="333"/>
      <c r="P3131" s="54"/>
      <c r="Q3131" s="52"/>
      <c r="R3131" s="34"/>
      <c r="S3131" s="53"/>
      <c r="T3131" s="208"/>
      <c r="U3131" s="726"/>
      <c r="V3131" s="206"/>
      <c r="W3131" s="206"/>
      <c r="X3131" s="678"/>
      <c r="Y3131" s="34"/>
      <c r="Z3131" s="610"/>
      <c r="AA3131" s="608"/>
    </row>
    <row r="3132" spans="1:27">
      <c r="A3132" s="145" t="str">
        <f t="shared" si="96"/>
        <v>-</v>
      </c>
      <c r="B3132" s="146" t="str">
        <f>_xlfn.XLOOKUP($A3132,Dept.Meta!$A:$A,Dept.Meta!$F:$F,"-",0,1)</f>
        <v>-</v>
      </c>
      <c r="C3132" s="629" t="str">
        <f>_xlfn.XLOOKUP(_xlfn.CONCAT($G3132,"-",$I3132),Div.Meta!$H:$H,Div.Meta!$C:$C,"-",0,1)</f>
        <v>-</v>
      </c>
      <c r="D3132" s="302"/>
      <c r="E3132" s="146" t="str">
        <f>IF($D3132="","-",_xlfn.XLOOKUP($D3132,Fund.Meta!$A:$A,Fund.Meta!$D:$D,"-",0,1))</f>
        <v>-</v>
      </c>
      <c r="F3132" s="303" t="str">
        <f>IF($D3132="","-",_xlfn.XLOOKUP($D3132,Fund.Meta!$A:$A,Fund.Meta!$E:$E,"-",0,1))</f>
        <v>-</v>
      </c>
      <c r="G3132" s="334"/>
      <c r="H3132" s="303" t="str">
        <f>IF($G3132="","-",_xlfn.XLOOKUP($G3132,Appr.Meta!$A:$A,Appr.Meta!$D:$D,"-",0,1))</f>
        <v>-</v>
      </c>
      <c r="I3132" s="302"/>
      <c r="J3132" s="303" t="str">
        <f>IF($I3132="","-",_xlfn.XLOOKUP($I3132,'CC.Meta'!$A:$A,'CC.Meta'!$D:$D,"-",0,1))</f>
        <v>-</v>
      </c>
      <c r="K3132" s="302"/>
      <c r="L3132" s="146" t="str">
        <f>IF($K3132="","-",_xlfn.XLOOKUP($K3132,Obj.Meta!$A:$A,Obj.Meta!$D:$D,"-",0,1))</f>
        <v>-</v>
      </c>
      <c r="M3132" s="300" t="str">
        <f>IF($K3132="","-",_xlfn.XLOOKUP($K3132,Obj.Meta!$A:$A,Obj.Meta!$F:$F,"-",0,1))</f>
        <v>-</v>
      </c>
      <c r="N3132" s="337" t="str">
        <f t="shared" si="97"/>
        <v>---</v>
      </c>
      <c r="O3132" s="333"/>
      <c r="P3132" s="54"/>
      <c r="Q3132" s="52"/>
      <c r="R3132" s="34"/>
      <c r="S3132" s="53"/>
      <c r="T3132" s="208"/>
      <c r="U3132" s="726"/>
      <c r="V3132" s="206"/>
      <c r="W3132" s="206"/>
      <c r="X3132" s="678"/>
      <c r="Y3132" s="34"/>
      <c r="Z3132" s="610"/>
      <c r="AA3132" s="608"/>
    </row>
    <row r="3133" spans="1:27">
      <c r="A3133" s="145" t="str">
        <f t="shared" si="96"/>
        <v>-</v>
      </c>
      <c r="B3133" s="146" t="str">
        <f>_xlfn.XLOOKUP($A3133,Dept.Meta!$A:$A,Dept.Meta!$F:$F,"-",0,1)</f>
        <v>-</v>
      </c>
      <c r="C3133" s="629" t="str">
        <f>_xlfn.XLOOKUP(_xlfn.CONCAT($G3133,"-",$I3133),Div.Meta!$H:$H,Div.Meta!$C:$C,"-",0,1)</f>
        <v>-</v>
      </c>
      <c r="D3133" s="302"/>
      <c r="E3133" s="146" t="str">
        <f>IF($D3133="","-",_xlfn.XLOOKUP($D3133,Fund.Meta!$A:$A,Fund.Meta!$D:$D,"-",0,1))</f>
        <v>-</v>
      </c>
      <c r="F3133" s="303" t="str">
        <f>IF($D3133="","-",_xlfn.XLOOKUP($D3133,Fund.Meta!$A:$A,Fund.Meta!$E:$E,"-",0,1))</f>
        <v>-</v>
      </c>
      <c r="G3133" s="334"/>
      <c r="H3133" s="303" t="str">
        <f>IF($G3133="","-",_xlfn.XLOOKUP($G3133,Appr.Meta!$A:$A,Appr.Meta!$D:$D,"-",0,1))</f>
        <v>-</v>
      </c>
      <c r="I3133" s="302"/>
      <c r="J3133" s="303" t="str">
        <f>IF($I3133="","-",_xlfn.XLOOKUP($I3133,'CC.Meta'!$A:$A,'CC.Meta'!$D:$D,"-",0,1))</f>
        <v>-</v>
      </c>
      <c r="K3133" s="302"/>
      <c r="L3133" s="146" t="str">
        <f>IF($K3133="","-",_xlfn.XLOOKUP($K3133,Obj.Meta!$A:$A,Obj.Meta!$D:$D,"-",0,1))</f>
        <v>-</v>
      </c>
      <c r="M3133" s="300" t="str">
        <f>IF($K3133="","-",_xlfn.XLOOKUP($K3133,Obj.Meta!$A:$A,Obj.Meta!$F:$F,"-",0,1))</f>
        <v>-</v>
      </c>
      <c r="N3133" s="337" t="str">
        <f t="shared" si="97"/>
        <v>---</v>
      </c>
      <c r="O3133" s="333"/>
      <c r="P3133" s="54"/>
      <c r="Q3133" s="52"/>
      <c r="R3133" s="34"/>
      <c r="S3133" s="53"/>
      <c r="T3133" s="208"/>
      <c r="U3133" s="726"/>
      <c r="V3133" s="206"/>
      <c r="W3133" s="206"/>
      <c r="X3133" s="678"/>
      <c r="Y3133" s="34"/>
      <c r="Z3133" s="610"/>
      <c r="AA3133" s="608"/>
    </row>
    <row r="3134" spans="1:27">
      <c r="A3134" s="145" t="str">
        <f t="shared" si="96"/>
        <v>-</v>
      </c>
      <c r="B3134" s="146" t="str">
        <f>_xlfn.XLOOKUP($A3134,Dept.Meta!$A:$A,Dept.Meta!$F:$F,"-",0,1)</f>
        <v>-</v>
      </c>
      <c r="C3134" s="629" t="str">
        <f>_xlfn.XLOOKUP(_xlfn.CONCAT($G3134,"-",$I3134),Div.Meta!$H:$H,Div.Meta!$C:$C,"-",0,1)</f>
        <v>-</v>
      </c>
      <c r="D3134" s="302"/>
      <c r="E3134" s="146" t="str">
        <f>IF($D3134="","-",_xlfn.XLOOKUP($D3134,Fund.Meta!$A:$A,Fund.Meta!$D:$D,"-",0,1))</f>
        <v>-</v>
      </c>
      <c r="F3134" s="303" t="str">
        <f>IF($D3134="","-",_xlfn.XLOOKUP($D3134,Fund.Meta!$A:$A,Fund.Meta!$E:$E,"-",0,1))</f>
        <v>-</v>
      </c>
      <c r="G3134" s="334"/>
      <c r="H3134" s="303" t="str">
        <f>IF($G3134="","-",_xlfn.XLOOKUP($G3134,Appr.Meta!$A:$A,Appr.Meta!$D:$D,"-",0,1))</f>
        <v>-</v>
      </c>
      <c r="I3134" s="302"/>
      <c r="J3134" s="303" t="str">
        <f>IF($I3134="","-",_xlfn.XLOOKUP($I3134,'CC.Meta'!$A:$A,'CC.Meta'!$D:$D,"-",0,1))</f>
        <v>-</v>
      </c>
      <c r="K3134" s="302"/>
      <c r="L3134" s="146" t="str">
        <f>IF($K3134="","-",_xlfn.XLOOKUP($K3134,Obj.Meta!$A:$A,Obj.Meta!$D:$D,"-",0,1))</f>
        <v>-</v>
      </c>
      <c r="M3134" s="300" t="str">
        <f>IF($K3134="","-",_xlfn.XLOOKUP($K3134,Obj.Meta!$A:$A,Obj.Meta!$F:$F,"-",0,1))</f>
        <v>-</v>
      </c>
      <c r="N3134" s="337" t="str">
        <f t="shared" si="97"/>
        <v>---</v>
      </c>
      <c r="O3134" s="333"/>
      <c r="P3134" s="54"/>
      <c r="Q3134" s="52"/>
      <c r="R3134" s="34"/>
      <c r="S3134" s="53"/>
      <c r="T3134" s="208"/>
      <c r="U3134" s="726"/>
      <c r="V3134" s="206"/>
      <c r="W3134" s="206"/>
      <c r="X3134" s="678"/>
      <c r="Y3134" s="34"/>
      <c r="Z3134" s="610"/>
      <c r="AA3134" s="608"/>
    </row>
    <row r="3135" spans="1:27">
      <c r="A3135" s="145" t="str">
        <f t="shared" si="96"/>
        <v>-</v>
      </c>
      <c r="B3135" s="146" t="str">
        <f>_xlfn.XLOOKUP($A3135,Dept.Meta!$A:$A,Dept.Meta!$F:$F,"-",0,1)</f>
        <v>-</v>
      </c>
      <c r="C3135" s="629" t="str">
        <f>_xlfn.XLOOKUP(_xlfn.CONCAT($G3135,"-",$I3135),Div.Meta!$H:$H,Div.Meta!$C:$C,"-",0,1)</f>
        <v>-</v>
      </c>
      <c r="D3135" s="302"/>
      <c r="E3135" s="146" t="str">
        <f>IF($D3135="","-",_xlfn.XLOOKUP($D3135,Fund.Meta!$A:$A,Fund.Meta!$D:$D,"-",0,1))</f>
        <v>-</v>
      </c>
      <c r="F3135" s="303" t="str">
        <f>IF($D3135="","-",_xlfn.XLOOKUP($D3135,Fund.Meta!$A:$A,Fund.Meta!$E:$E,"-",0,1))</f>
        <v>-</v>
      </c>
      <c r="G3135" s="334"/>
      <c r="H3135" s="303" t="str">
        <f>IF($G3135="","-",_xlfn.XLOOKUP($G3135,Appr.Meta!$A:$A,Appr.Meta!$D:$D,"-",0,1))</f>
        <v>-</v>
      </c>
      <c r="I3135" s="302"/>
      <c r="J3135" s="303" t="str">
        <f>IF($I3135="","-",_xlfn.XLOOKUP($I3135,'CC.Meta'!$A:$A,'CC.Meta'!$D:$D,"-",0,1))</f>
        <v>-</v>
      </c>
      <c r="K3135" s="302"/>
      <c r="L3135" s="146" t="str">
        <f>IF($K3135="","-",_xlfn.XLOOKUP($K3135,Obj.Meta!$A:$A,Obj.Meta!$D:$D,"-",0,1))</f>
        <v>-</v>
      </c>
      <c r="M3135" s="300" t="str">
        <f>IF($K3135="","-",_xlfn.XLOOKUP($K3135,Obj.Meta!$A:$A,Obj.Meta!$F:$F,"-",0,1))</f>
        <v>-</v>
      </c>
      <c r="N3135" s="337" t="str">
        <f t="shared" si="97"/>
        <v>---</v>
      </c>
      <c r="O3135" s="333"/>
      <c r="P3135" s="54"/>
      <c r="Q3135" s="52"/>
      <c r="R3135" s="34"/>
      <c r="S3135" s="53"/>
      <c r="T3135" s="208"/>
      <c r="U3135" s="726"/>
      <c r="V3135" s="206"/>
      <c r="W3135" s="206"/>
      <c r="X3135" s="678"/>
      <c r="Y3135" s="34"/>
      <c r="Z3135" s="610"/>
      <c r="AA3135" s="608"/>
    </row>
    <row r="3136" spans="1:27">
      <c r="A3136" s="145" t="str">
        <f t="shared" si="96"/>
        <v>-</v>
      </c>
      <c r="B3136" s="146" t="str">
        <f>_xlfn.XLOOKUP($A3136,Dept.Meta!$A:$A,Dept.Meta!$F:$F,"-",0,1)</f>
        <v>-</v>
      </c>
      <c r="C3136" s="629" t="str">
        <f>_xlfn.XLOOKUP(_xlfn.CONCAT($G3136,"-",$I3136),Div.Meta!$H:$H,Div.Meta!$C:$C,"-",0,1)</f>
        <v>-</v>
      </c>
      <c r="D3136" s="302"/>
      <c r="E3136" s="146" t="str">
        <f>IF($D3136="","-",_xlfn.XLOOKUP($D3136,Fund.Meta!$A:$A,Fund.Meta!$D:$D,"-",0,1))</f>
        <v>-</v>
      </c>
      <c r="F3136" s="303" t="str">
        <f>IF($D3136="","-",_xlfn.XLOOKUP($D3136,Fund.Meta!$A:$A,Fund.Meta!$E:$E,"-",0,1))</f>
        <v>-</v>
      </c>
      <c r="G3136" s="334"/>
      <c r="H3136" s="303" t="str">
        <f>IF($G3136="","-",_xlfn.XLOOKUP($G3136,Appr.Meta!$A:$A,Appr.Meta!$D:$D,"-",0,1))</f>
        <v>-</v>
      </c>
      <c r="I3136" s="302"/>
      <c r="J3136" s="303" t="str">
        <f>IF($I3136="","-",_xlfn.XLOOKUP($I3136,'CC.Meta'!$A:$A,'CC.Meta'!$D:$D,"-",0,1))</f>
        <v>-</v>
      </c>
      <c r="K3136" s="302"/>
      <c r="L3136" s="146" t="str">
        <f>IF($K3136="","-",_xlfn.XLOOKUP($K3136,Obj.Meta!$A:$A,Obj.Meta!$D:$D,"-",0,1))</f>
        <v>-</v>
      </c>
      <c r="M3136" s="300" t="str">
        <f>IF($K3136="","-",_xlfn.XLOOKUP($K3136,Obj.Meta!$A:$A,Obj.Meta!$F:$F,"-",0,1))</f>
        <v>-</v>
      </c>
      <c r="N3136" s="337" t="str">
        <f t="shared" si="97"/>
        <v>---</v>
      </c>
      <c r="O3136" s="333"/>
      <c r="P3136" s="54"/>
      <c r="Q3136" s="52"/>
      <c r="R3136" s="34"/>
      <c r="S3136" s="53"/>
      <c r="T3136" s="208"/>
      <c r="U3136" s="726"/>
      <c r="V3136" s="206"/>
      <c r="W3136" s="206"/>
      <c r="X3136" s="678"/>
      <c r="Y3136" s="34"/>
      <c r="Z3136" s="610"/>
      <c r="AA3136" s="608"/>
    </row>
    <row r="3137" spans="1:27">
      <c r="A3137" s="145" t="str">
        <f t="shared" si="96"/>
        <v>-</v>
      </c>
      <c r="B3137" s="146" t="str">
        <f>_xlfn.XLOOKUP($A3137,Dept.Meta!$A:$A,Dept.Meta!$F:$F,"-",0,1)</f>
        <v>-</v>
      </c>
      <c r="C3137" s="629" t="str">
        <f>_xlfn.XLOOKUP(_xlfn.CONCAT($G3137,"-",$I3137),Div.Meta!$H:$H,Div.Meta!$C:$C,"-",0,1)</f>
        <v>-</v>
      </c>
      <c r="D3137" s="302"/>
      <c r="E3137" s="146" t="str">
        <f>IF($D3137="","-",_xlfn.XLOOKUP($D3137,Fund.Meta!$A:$A,Fund.Meta!$D:$D,"-",0,1))</f>
        <v>-</v>
      </c>
      <c r="F3137" s="303" t="str">
        <f>IF($D3137="","-",_xlfn.XLOOKUP($D3137,Fund.Meta!$A:$A,Fund.Meta!$E:$E,"-",0,1))</f>
        <v>-</v>
      </c>
      <c r="G3137" s="334"/>
      <c r="H3137" s="303" t="str">
        <f>IF($G3137="","-",_xlfn.XLOOKUP($G3137,Appr.Meta!$A:$A,Appr.Meta!$D:$D,"-",0,1))</f>
        <v>-</v>
      </c>
      <c r="I3137" s="302"/>
      <c r="J3137" s="303" t="str">
        <f>IF($I3137="","-",_xlfn.XLOOKUP($I3137,'CC.Meta'!$A:$A,'CC.Meta'!$D:$D,"-",0,1))</f>
        <v>-</v>
      </c>
      <c r="K3137" s="302"/>
      <c r="L3137" s="146" t="str">
        <f>IF($K3137="","-",_xlfn.XLOOKUP($K3137,Obj.Meta!$A:$A,Obj.Meta!$D:$D,"-",0,1))</f>
        <v>-</v>
      </c>
      <c r="M3137" s="300" t="str">
        <f>IF($K3137="","-",_xlfn.XLOOKUP($K3137,Obj.Meta!$A:$A,Obj.Meta!$F:$F,"-",0,1))</f>
        <v>-</v>
      </c>
      <c r="N3137" s="337" t="str">
        <f t="shared" si="97"/>
        <v>---</v>
      </c>
      <c r="O3137" s="333"/>
      <c r="P3137" s="54"/>
      <c r="Q3137" s="52"/>
      <c r="R3137" s="34"/>
      <c r="S3137" s="53"/>
      <c r="T3137" s="208"/>
      <c r="U3137" s="726"/>
      <c r="V3137" s="206"/>
      <c r="W3137" s="206"/>
      <c r="X3137" s="678"/>
      <c r="Y3137" s="34"/>
      <c r="Z3137" s="610"/>
      <c r="AA3137" s="608"/>
    </row>
    <row r="3138" spans="1:27">
      <c r="A3138" s="145" t="str">
        <f t="shared" si="96"/>
        <v>-</v>
      </c>
      <c r="B3138" s="146" t="str">
        <f>_xlfn.XLOOKUP($A3138,Dept.Meta!$A:$A,Dept.Meta!$F:$F,"-",0,1)</f>
        <v>-</v>
      </c>
      <c r="C3138" s="629" t="str">
        <f>_xlfn.XLOOKUP(_xlfn.CONCAT($G3138,"-",$I3138),Div.Meta!$H:$H,Div.Meta!$C:$C,"-",0,1)</f>
        <v>-</v>
      </c>
      <c r="D3138" s="302"/>
      <c r="E3138" s="146" t="str">
        <f>IF($D3138="","-",_xlfn.XLOOKUP($D3138,Fund.Meta!$A:$A,Fund.Meta!$D:$D,"-",0,1))</f>
        <v>-</v>
      </c>
      <c r="F3138" s="303" t="str">
        <f>IF($D3138="","-",_xlfn.XLOOKUP($D3138,Fund.Meta!$A:$A,Fund.Meta!$E:$E,"-",0,1))</f>
        <v>-</v>
      </c>
      <c r="G3138" s="334"/>
      <c r="H3138" s="303" t="str">
        <f>IF($G3138="","-",_xlfn.XLOOKUP($G3138,Appr.Meta!$A:$A,Appr.Meta!$D:$D,"-",0,1))</f>
        <v>-</v>
      </c>
      <c r="I3138" s="302"/>
      <c r="J3138" s="303" t="str">
        <f>IF($I3138="","-",_xlfn.XLOOKUP($I3138,'CC.Meta'!$A:$A,'CC.Meta'!$D:$D,"-",0,1))</f>
        <v>-</v>
      </c>
      <c r="K3138" s="302"/>
      <c r="L3138" s="146" t="str">
        <f>IF($K3138="","-",_xlfn.XLOOKUP($K3138,Obj.Meta!$A:$A,Obj.Meta!$D:$D,"-",0,1))</f>
        <v>-</v>
      </c>
      <c r="M3138" s="300" t="str">
        <f>IF($K3138="","-",_xlfn.XLOOKUP($K3138,Obj.Meta!$A:$A,Obj.Meta!$F:$F,"-",0,1))</f>
        <v>-</v>
      </c>
      <c r="N3138" s="337" t="str">
        <f t="shared" si="97"/>
        <v>---</v>
      </c>
      <c r="O3138" s="333"/>
      <c r="P3138" s="54"/>
      <c r="Q3138" s="52"/>
      <c r="R3138" s="34"/>
      <c r="S3138" s="53"/>
      <c r="T3138" s="208"/>
      <c r="U3138" s="726"/>
      <c r="V3138" s="206"/>
      <c r="W3138" s="206"/>
      <c r="X3138" s="678"/>
      <c r="Y3138" s="34"/>
      <c r="Z3138" s="610"/>
      <c r="AA3138" s="608"/>
    </row>
    <row r="3139" spans="1:27">
      <c r="A3139" s="145" t="str">
        <f t="shared" si="96"/>
        <v>-</v>
      </c>
      <c r="B3139" s="146" t="str">
        <f>_xlfn.XLOOKUP($A3139,Dept.Meta!$A:$A,Dept.Meta!$F:$F,"-",0,1)</f>
        <v>-</v>
      </c>
      <c r="C3139" s="629" t="str">
        <f>_xlfn.XLOOKUP(_xlfn.CONCAT($G3139,"-",$I3139),Div.Meta!$H:$H,Div.Meta!$C:$C,"-",0,1)</f>
        <v>-</v>
      </c>
      <c r="D3139" s="302"/>
      <c r="E3139" s="146" t="str">
        <f>IF($D3139="","-",_xlfn.XLOOKUP($D3139,Fund.Meta!$A:$A,Fund.Meta!$D:$D,"-",0,1))</f>
        <v>-</v>
      </c>
      <c r="F3139" s="303" t="str">
        <f>IF($D3139="","-",_xlfn.XLOOKUP($D3139,Fund.Meta!$A:$A,Fund.Meta!$E:$E,"-",0,1))</f>
        <v>-</v>
      </c>
      <c r="G3139" s="334"/>
      <c r="H3139" s="303" t="str">
        <f>IF($G3139="","-",_xlfn.XLOOKUP($G3139,Appr.Meta!$A:$A,Appr.Meta!$D:$D,"-",0,1))</f>
        <v>-</v>
      </c>
      <c r="I3139" s="302"/>
      <c r="J3139" s="303" t="str">
        <f>IF($I3139="","-",_xlfn.XLOOKUP($I3139,'CC.Meta'!$A:$A,'CC.Meta'!$D:$D,"-",0,1))</f>
        <v>-</v>
      </c>
      <c r="K3139" s="302"/>
      <c r="L3139" s="146" t="str">
        <f>IF($K3139="","-",_xlfn.XLOOKUP($K3139,Obj.Meta!$A:$A,Obj.Meta!$D:$D,"-",0,1))</f>
        <v>-</v>
      </c>
      <c r="M3139" s="300" t="str">
        <f>IF($K3139="","-",_xlfn.XLOOKUP($K3139,Obj.Meta!$A:$A,Obj.Meta!$F:$F,"-",0,1))</f>
        <v>-</v>
      </c>
      <c r="N3139" s="337" t="str">
        <f t="shared" si="97"/>
        <v>---</v>
      </c>
      <c r="O3139" s="333"/>
      <c r="P3139" s="54"/>
      <c r="Q3139" s="52"/>
      <c r="R3139" s="34"/>
      <c r="S3139" s="53"/>
      <c r="T3139" s="208"/>
      <c r="U3139" s="726"/>
      <c r="V3139" s="206"/>
      <c r="W3139" s="206"/>
      <c r="X3139" s="678"/>
      <c r="Y3139" s="34"/>
      <c r="Z3139" s="610"/>
      <c r="AA3139" s="608"/>
    </row>
    <row r="3140" spans="1:27">
      <c r="A3140" s="145" t="str">
        <f t="shared" si="96"/>
        <v>-</v>
      </c>
      <c r="B3140" s="146" t="str">
        <f>_xlfn.XLOOKUP($A3140,Dept.Meta!$A:$A,Dept.Meta!$F:$F,"-",0,1)</f>
        <v>-</v>
      </c>
      <c r="C3140" s="629" t="str">
        <f>_xlfn.XLOOKUP(_xlfn.CONCAT($G3140,"-",$I3140),Div.Meta!$H:$H,Div.Meta!$C:$C,"-",0,1)</f>
        <v>-</v>
      </c>
      <c r="D3140" s="302"/>
      <c r="E3140" s="146" t="str">
        <f>IF($D3140="","-",_xlfn.XLOOKUP($D3140,Fund.Meta!$A:$A,Fund.Meta!$D:$D,"-",0,1))</f>
        <v>-</v>
      </c>
      <c r="F3140" s="303" t="str">
        <f>IF($D3140="","-",_xlfn.XLOOKUP($D3140,Fund.Meta!$A:$A,Fund.Meta!$E:$E,"-",0,1))</f>
        <v>-</v>
      </c>
      <c r="G3140" s="334"/>
      <c r="H3140" s="303" t="str">
        <f>IF($G3140="","-",_xlfn.XLOOKUP($G3140,Appr.Meta!$A:$A,Appr.Meta!$D:$D,"-",0,1))</f>
        <v>-</v>
      </c>
      <c r="I3140" s="302"/>
      <c r="J3140" s="303" t="str">
        <f>IF($I3140="","-",_xlfn.XLOOKUP($I3140,'CC.Meta'!$A:$A,'CC.Meta'!$D:$D,"-",0,1))</f>
        <v>-</v>
      </c>
      <c r="K3140" s="302"/>
      <c r="L3140" s="146" t="str">
        <f>IF($K3140="","-",_xlfn.XLOOKUP($K3140,Obj.Meta!$A:$A,Obj.Meta!$D:$D,"-",0,1))</f>
        <v>-</v>
      </c>
      <c r="M3140" s="300" t="str">
        <f>IF($K3140="","-",_xlfn.XLOOKUP($K3140,Obj.Meta!$A:$A,Obj.Meta!$F:$F,"-",0,1))</f>
        <v>-</v>
      </c>
      <c r="N3140" s="337" t="str">
        <f t="shared" si="97"/>
        <v>---</v>
      </c>
      <c r="O3140" s="333"/>
      <c r="P3140" s="54"/>
      <c r="Q3140" s="52"/>
      <c r="R3140" s="34"/>
      <c r="S3140" s="53"/>
      <c r="T3140" s="208"/>
      <c r="U3140" s="726"/>
      <c r="V3140" s="206"/>
      <c r="W3140" s="206"/>
      <c r="X3140" s="678"/>
      <c r="Y3140" s="34"/>
      <c r="Z3140" s="610"/>
      <c r="AA3140" s="608"/>
    </row>
    <row r="3141" spans="1:27">
      <c r="A3141" s="145" t="str">
        <f t="shared" si="96"/>
        <v>-</v>
      </c>
      <c r="B3141" s="146" t="str">
        <f>_xlfn.XLOOKUP($A3141,Dept.Meta!$A:$A,Dept.Meta!$F:$F,"-",0,1)</f>
        <v>-</v>
      </c>
      <c r="C3141" s="629" t="str">
        <f>_xlfn.XLOOKUP(_xlfn.CONCAT($G3141,"-",$I3141),Div.Meta!$H:$H,Div.Meta!$C:$C,"-",0,1)</f>
        <v>-</v>
      </c>
      <c r="D3141" s="302"/>
      <c r="E3141" s="146" t="str">
        <f>IF($D3141="","-",_xlfn.XLOOKUP($D3141,Fund.Meta!$A:$A,Fund.Meta!$D:$D,"-",0,1))</f>
        <v>-</v>
      </c>
      <c r="F3141" s="303" t="str">
        <f>IF($D3141="","-",_xlfn.XLOOKUP($D3141,Fund.Meta!$A:$A,Fund.Meta!$E:$E,"-",0,1))</f>
        <v>-</v>
      </c>
      <c r="G3141" s="334"/>
      <c r="H3141" s="303" t="str">
        <f>IF($G3141="","-",_xlfn.XLOOKUP($G3141,Appr.Meta!$A:$A,Appr.Meta!$D:$D,"-",0,1))</f>
        <v>-</v>
      </c>
      <c r="I3141" s="302"/>
      <c r="J3141" s="303" t="str">
        <f>IF($I3141="","-",_xlfn.XLOOKUP($I3141,'CC.Meta'!$A:$A,'CC.Meta'!$D:$D,"-",0,1))</f>
        <v>-</v>
      </c>
      <c r="K3141" s="302"/>
      <c r="L3141" s="146" t="str">
        <f>IF($K3141="","-",_xlfn.XLOOKUP($K3141,Obj.Meta!$A:$A,Obj.Meta!$D:$D,"-",0,1))</f>
        <v>-</v>
      </c>
      <c r="M3141" s="300" t="str">
        <f>IF($K3141="","-",_xlfn.XLOOKUP($K3141,Obj.Meta!$A:$A,Obj.Meta!$F:$F,"-",0,1))</f>
        <v>-</v>
      </c>
      <c r="N3141" s="337" t="str">
        <f t="shared" si="97"/>
        <v>---</v>
      </c>
      <c r="O3141" s="333"/>
      <c r="P3141" s="54"/>
      <c r="Q3141" s="52"/>
      <c r="R3141" s="34"/>
      <c r="S3141" s="53"/>
      <c r="T3141" s="208"/>
      <c r="U3141" s="726"/>
      <c r="V3141" s="206"/>
      <c r="W3141" s="206"/>
      <c r="X3141" s="678"/>
      <c r="Y3141" s="34"/>
      <c r="Z3141" s="610"/>
      <c r="AA3141" s="608"/>
    </row>
    <row r="3142" spans="1:27">
      <c r="A3142" s="145" t="str">
        <f t="shared" si="96"/>
        <v>-</v>
      </c>
      <c r="B3142" s="146" t="str">
        <f>_xlfn.XLOOKUP($A3142,Dept.Meta!$A:$A,Dept.Meta!$F:$F,"-",0,1)</f>
        <v>-</v>
      </c>
      <c r="C3142" s="629" t="str">
        <f>_xlfn.XLOOKUP(_xlfn.CONCAT($G3142,"-",$I3142),Div.Meta!$H:$H,Div.Meta!$C:$C,"-",0,1)</f>
        <v>-</v>
      </c>
      <c r="D3142" s="302"/>
      <c r="E3142" s="146" t="str">
        <f>IF($D3142="","-",_xlfn.XLOOKUP($D3142,Fund.Meta!$A:$A,Fund.Meta!$D:$D,"-",0,1))</f>
        <v>-</v>
      </c>
      <c r="F3142" s="303" t="str">
        <f>IF($D3142="","-",_xlfn.XLOOKUP($D3142,Fund.Meta!$A:$A,Fund.Meta!$E:$E,"-",0,1))</f>
        <v>-</v>
      </c>
      <c r="G3142" s="334"/>
      <c r="H3142" s="303" t="str">
        <f>IF($G3142="","-",_xlfn.XLOOKUP($G3142,Appr.Meta!$A:$A,Appr.Meta!$D:$D,"-",0,1))</f>
        <v>-</v>
      </c>
      <c r="I3142" s="302"/>
      <c r="J3142" s="303" t="str">
        <f>IF($I3142="","-",_xlfn.XLOOKUP($I3142,'CC.Meta'!$A:$A,'CC.Meta'!$D:$D,"-",0,1))</f>
        <v>-</v>
      </c>
      <c r="K3142" s="302"/>
      <c r="L3142" s="146" t="str">
        <f>IF($K3142="","-",_xlfn.XLOOKUP($K3142,Obj.Meta!$A:$A,Obj.Meta!$D:$D,"-",0,1))</f>
        <v>-</v>
      </c>
      <c r="M3142" s="300" t="str">
        <f>IF($K3142="","-",_xlfn.XLOOKUP($K3142,Obj.Meta!$A:$A,Obj.Meta!$F:$F,"-",0,1))</f>
        <v>-</v>
      </c>
      <c r="N3142" s="337" t="str">
        <f t="shared" si="97"/>
        <v>---</v>
      </c>
      <c r="O3142" s="333"/>
      <c r="P3142" s="54"/>
      <c r="Q3142" s="52"/>
      <c r="R3142" s="34"/>
      <c r="S3142" s="53"/>
      <c r="T3142" s="208"/>
      <c r="U3142" s="726"/>
      <c r="V3142" s="206"/>
      <c r="W3142" s="206"/>
      <c r="X3142" s="678"/>
      <c r="Y3142" s="34"/>
      <c r="Z3142" s="610"/>
      <c r="AA3142" s="608"/>
    </row>
    <row r="3143" spans="1:27">
      <c r="A3143" s="145" t="str">
        <f t="shared" si="96"/>
        <v>-</v>
      </c>
      <c r="B3143" s="146" t="str">
        <f>_xlfn.XLOOKUP($A3143,Dept.Meta!$A:$A,Dept.Meta!$F:$F,"-",0,1)</f>
        <v>-</v>
      </c>
      <c r="C3143" s="629" t="str">
        <f>_xlfn.XLOOKUP(_xlfn.CONCAT($G3143,"-",$I3143),Div.Meta!$H:$H,Div.Meta!$C:$C,"-",0,1)</f>
        <v>-</v>
      </c>
      <c r="D3143" s="302"/>
      <c r="E3143" s="146" t="str">
        <f>IF($D3143="","-",_xlfn.XLOOKUP($D3143,Fund.Meta!$A:$A,Fund.Meta!$D:$D,"-",0,1))</f>
        <v>-</v>
      </c>
      <c r="F3143" s="303" t="str">
        <f>IF($D3143="","-",_xlfn.XLOOKUP($D3143,Fund.Meta!$A:$A,Fund.Meta!$E:$E,"-",0,1))</f>
        <v>-</v>
      </c>
      <c r="G3143" s="334"/>
      <c r="H3143" s="303" t="str">
        <f>IF($G3143="","-",_xlfn.XLOOKUP($G3143,Appr.Meta!$A:$A,Appr.Meta!$D:$D,"-",0,1))</f>
        <v>-</v>
      </c>
      <c r="I3143" s="302"/>
      <c r="J3143" s="303" t="str">
        <f>IF($I3143="","-",_xlfn.XLOOKUP($I3143,'CC.Meta'!$A:$A,'CC.Meta'!$D:$D,"-",0,1))</f>
        <v>-</v>
      </c>
      <c r="K3143" s="302"/>
      <c r="L3143" s="146" t="str">
        <f>IF($K3143="","-",_xlfn.XLOOKUP($K3143,Obj.Meta!$A:$A,Obj.Meta!$D:$D,"-",0,1))</f>
        <v>-</v>
      </c>
      <c r="M3143" s="300" t="str">
        <f>IF($K3143="","-",_xlfn.XLOOKUP($K3143,Obj.Meta!$A:$A,Obj.Meta!$F:$F,"-",0,1))</f>
        <v>-</v>
      </c>
      <c r="N3143" s="337" t="str">
        <f t="shared" si="97"/>
        <v>---</v>
      </c>
      <c r="O3143" s="333"/>
      <c r="P3143" s="54"/>
      <c r="Q3143" s="52"/>
      <c r="R3143" s="34"/>
      <c r="S3143" s="53"/>
      <c r="T3143" s="208"/>
      <c r="U3143" s="726"/>
      <c r="V3143" s="206"/>
      <c r="W3143" s="206"/>
      <c r="X3143" s="678"/>
      <c r="Y3143" s="34"/>
      <c r="Z3143" s="610"/>
      <c r="AA3143" s="608"/>
    </row>
    <row r="3144" spans="1:27">
      <c r="A3144" s="145" t="str">
        <f t="shared" si="96"/>
        <v>-</v>
      </c>
      <c r="B3144" s="146" t="str">
        <f>_xlfn.XLOOKUP($A3144,Dept.Meta!$A:$A,Dept.Meta!$F:$F,"-",0,1)</f>
        <v>-</v>
      </c>
      <c r="C3144" s="629" t="str">
        <f>_xlfn.XLOOKUP(_xlfn.CONCAT($G3144,"-",$I3144),Div.Meta!$H:$H,Div.Meta!$C:$C,"-",0,1)</f>
        <v>-</v>
      </c>
      <c r="D3144" s="302"/>
      <c r="E3144" s="146" t="str">
        <f>IF($D3144="","-",_xlfn.XLOOKUP($D3144,Fund.Meta!$A:$A,Fund.Meta!$D:$D,"-",0,1))</f>
        <v>-</v>
      </c>
      <c r="F3144" s="303" t="str">
        <f>IF($D3144="","-",_xlfn.XLOOKUP($D3144,Fund.Meta!$A:$A,Fund.Meta!$E:$E,"-",0,1))</f>
        <v>-</v>
      </c>
      <c r="G3144" s="334"/>
      <c r="H3144" s="303" t="str">
        <f>IF($G3144="","-",_xlfn.XLOOKUP($G3144,Appr.Meta!$A:$A,Appr.Meta!$D:$D,"-",0,1))</f>
        <v>-</v>
      </c>
      <c r="I3144" s="302"/>
      <c r="J3144" s="303" t="str">
        <f>IF($I3144="","-",_xlfn.XLOOKUP($I3144,'CC.Meta'!$A:$A,'CC.Meta'!$D:$D,"-",0,1))</f>
        <v>-</v>
      </c>
      <c r="K3144" s="302"/>
      <c r="L3144" s="146" t="str">
        <f>IF($K3144="","-",_xlfn.XLOOKUP($K3144,Obj.Meta!$A:$A,Obj.Meta!$D:$D,"-",0,1))</f>
        <v>-</v>
      </c>
      <c r="M3144" s="300" t="str">
        <f>IF($K3144="","-",_xlfn.XLOOKUP($K3144,Obj.Meta!$A:$A,Obj.Meta!$F:$F,"-",0,1))</f>
        <v>-</v>
      </c>
      <c r="N3144" s="337" t="str">
        <f t="shared" si="97"/>
        <v>---</v>
      </c>
      <c r="O3144" s="333"/>
      <c r="P3144" s="54"/>
      <c r="Q3144" s="52"/>
      <c r="R3144" s="34"/>
      <c r="S3144" s="53"/>
      <c r="T3144" s="208"/>
      <c r="U3144" s="726"/>
      <c r="V3144" s="206"/>
      <c r="W3144" s="206"/>
      <c r="X3144" s="678"/>
      <c r="Y3144" s="34"/>
      <c r="Z3144" s="610"/>
      <c r="AA3144" s="608"/>
    </row>
    <row r="3145" spans="1:27">
      <c r="A3145" s="145" t="str">
        <f t="shared" si="96"/>
        <v>-</v>
      </c>
      <c r="B3145" s="146" t="str">
        <f>_xlfn.XLOOKUP($A3145,Dept.Meta!$A:$A,Dept.Meta!$F:$F,"-",0,1)</f>
        <v>-</v>
      </c>
      <c r="C3145" s="629" t="str">
        <f>_xlfn.XLOOKUP(_xlfn.CONCAT($G3145,"-",$I3145),Div.Meta!$H:$H,Div.Meta!$C:$C,"-",0,1)</f>
        <v>-</v>
      </c>
      <c r="D3145" s="302"/>
      <c r="E3145" s="146" t="str">
        <f>IF($D3145="","-",_xlfn.XLOOKUP($D3145,Fund.Meta!$A:$A,Fund.Meta!$D:$D,"-",0,1))</f>
        <v>-</v>
      </c>
      <c r="F3145" s="303" t="str">
        <f>IF($D3145="","-",_xlfn.XLOOKUP($D3145,Fund.Meta!$A:$A,Fund.Meta!$E:$E,"-",0,1))</f>
        <v>-</v>
      </c>
      <c r="G3145" s="334"/>
      <c r="H3145" s="303" t="str">
        <f>IF($G3145="","-",_xlfn.XLOOKUP($G3145,Appr.Meta!$A:$A,Appr.Meta!$D:$D,"-",0,1))</f>
        <v>-</v>
      </c>
      <c r="I3145" s="302"/>
      <c r="J3145" s="303" t="str">
        <f>IF($I3145="","-",_xlfn.XLOOKUP($I3145,'CC.Meta'!$A:$A,'CC.Meta'!$D:$D,"-",0,1))</f>
        <v>-</v>
      </c>
      <c r="K3145" s="302"/>
      <c r="L3145" s="146" t="str">
        <f>IF($K3145="","-",_xlfn.XLOOKUP($K3145,Obj.Meta!$A:$A,Obj.Meta!$D:$D,"-",0,1))</f>
        <v>-</v>
      </c>
      <c r="M3145" s="300" t="str">
        <f>IF($K3145="","-",_xlfn.XLOOKUP($K3145,Obj.Meta!$A:$A,Obj.Meta!$F:$F,"-",0,1))</f>
        <v>-</v>
      </c>
      <c r="N3145" s="337" t="str">
        <f t="shared" si="97"/>
        <v>---</v>
      </c>
      <c r="O3145" s="333"/>
      <c r="P3145" s="54"/>
      <c r="Q3145" s="52"/>
      <c r="R3145" s="34"/>
      <c r="S3145" s="53"/>
      <c r="T3145" s="208"/>
      <c r="U3145" s="726"/>
      <c r="V3145" s="206"/>
      <c r="W3145" s="206"/>
      <c r="X3145" s="678"/>
      <c r="Y3145" s="34"/>
      <c r="Z3145" s="610"/>
      <c r="AA3145" s="608"/>
    </row>
    <row r="3146" spans="1:27">
      <c r="A3146" s="145" t="str">
        <f t="shared" si="96"/>
        <v>-</v>
      </c>
      <c r="B3146" s="146" t="str">
        <f>_xlfn.XLOOKUP($A3146,Dept.Meta!$A:$A,Dept.Meta!$F:$F,"-",0,1)</f>
        <v>-</v>
      </c>
      <c r="C3146" s="629" t="str">
        <f>_xlfn.XLOOKUP(_xlfn.CONCAT($G3146,"-",$I3146),Div.Meta!$H:$H,Div.Meta!$C:$C,"-",0,1)</f>
        <v>-</v>
      </c>
      <c r="D3146" s="302"/>
      <c r="E3146" s="146" t="str">
        <f>IF($D3146="","-",_xlfn.XLOOKUP($D3146,Fund.Meta!$A:$A,Fund.Meta!$D:$D,"-",0,1))</f>
        <v>-</v>
      </c>
      <c r="F3146" s="303" t="str">
        <f>IF($D3146="","-",_xlfn.XLOOKUP($D3146,Fund.Meta!$A:$A,Fund.Meta!$E:$E,"-",0,1))</f>
        <v>-</v>
      </c>
      <c r="G3146" s="334"/>
      <c r="H3146" s="303" t="str">
        <f>IF($G3146="","-",_xlfn.XLOOKUP($G3146,Appr.Meta!$A:$A,Appr.Meta!$D:$D,"-",0,1))</f>
        <v>-</v>
      </c>
      <c r="I3146" s="302"/>
      <c r="J3146" s="303" t="str">
        <f>IF($I3146="","-",_xlfn.XLOOKUP($I3146,'CC.Meta'!$A:$A,'CC.Meta'!$D:$D,"-",0,1))</f>
        <v>-</v>
      </c>
      <c r="K3146" s="302"/>
      <c r="L3146" s="146" t="str">
        <f>IF($K3146="","-",_xlfn.XLOOKUP($K3146,Obj.Meta!$A:$A,Obj.Meta!$D:$D,"-",0,1))</f>
        <v>-</v>
      </c>
      <c r="M3146" s="300" t="str">
        <f>IF($K3146="","-",_xlfn.XLOOKUP($K3146,Obj.Meta!$A:$A,Obj.Meta!$F:$F,"-",0,1))</f>
        <v>-</v>
      </c>
      <c r="N3146" s="337" t="str">
        <f t="shared" si="97"/>
        <v>---</v>
      </c>
      <c r="O3146" s="333"/>
      <c r="P3146" s="54"/>
      <c r="Q3146" s="52"/>
      <c r="R3146" s="34"/>
      <c r="S3146" s="53"/>
      <c r="T3146" s="208"/>
      <c r="U3146" s="726"/>
      <c r="V3146" s="206"/>
      <c r="W3146" s="206"/>
      <c r="X3146" s="678"/>
      <c r="Y3146" s="34"/>
      <c r="Z3146" s="610"/>
      <c r="AA3146" s="608"/>
    </row>
    <row r="3147" spans="1:27">
      <c r="A3147" s="145" t="str">
        <f t="shared" si="96"/>
        <v>-</v>
      </c>
      <c r="B3147" s="146" t="str">
        <f>_xlfn.XLOOKUP($A3147,Dept.Meta!$A:$A,Dept.Meta!$F:$F,"-",0,1)</f>
        <v>-</v>
      </c>
      <c r="C3147" s="629" t="str">
        <f>_xlfn.XLOOKUP(_xlfn.CONCAT($G3147,"-",$I3147),Div.Meta!$H:$H,Div.Meta!$C:$C,"-",0,1)</f>
        <v>-</v>
      </c>
      <c r="D3147" s="302"/>
      <c r="E3147" s="146" t="str">
        <f>IF($D3147="","-",_xlfn.XLOOKUP($D3147,Fund.Meta!$A:$A,Fund.Meta!$D:$D,"-",0,1))</f>
        <v>-</v>
      </c>
      <c r="F3147" s="303" t="str">
        <f>IF($D3147="","-",_xlfn.XLOOKUP($D3147,Fund.Meta!$A:$A,Fund.Meta!$E:$E,"-",0,1))</f>
        <v>-</v>
      </c>
      <c r="G3147" s="334"/>
      <c r="H3147" s="303" t="str">
        <f>IF($G3147="","-",_xlfn.XLOOKUP($G3147,Appr.Meta!$A:$A,Appr.Meta!$D:$D,"-",0,1))</f>
        <v>-</v>
      </c>
      <c r="I3147" s="302"/>
      <c r="J3147" s="303" t="str">
        <f>IF($I3147="","-",_xlfn.XLOOKUP($I3147,'CC.Meta'!$A:$A,'CC.Meta'!$D:$D,"-",0,1))</f>
        <v>-</v>
      </c>
      <c r="K3147" s="302"/>
      <c r="L3147" s="146" t="str">
        <f>IF($K3147="","-",_xlfn.XLOOKUP($K3147,Obj.Meta!$A:$A,Obj.Meta!$D:$D,"-",0,1))</f>
        <v>-</v>
      </c>
      <c r="M3147" s="300" t="str">
        <f>IF($K3147="","-",_xlfn.XLOOKUP($K3147,Obj.Meta!$A:$A,Obj.Meta!$F:$F,"-",0,1))</f>
        <v>-</v>
      </c>
      <c r="N3147" s="337" t="str">
        <f t="shared" si="97"/>
        <v>---</v>
      </c>
      <c r="O3147" s="333"/>
      <c r="P3147" s="54"/>
      <c r="Q3147" s="52"/>
      <c r="R3147" s="34"/>
      <c r="S3147" s="53"/>
      <c r="T3147" s="208"/>
      <c r="U3147" s="726"/>
      <c r="V3147" s="206"/>
      <c r="W3147" s="206"/>
      <c r="X3147" s="678"/>
      <c r="Y3147" s="34"/>
      <c r="Z3147" s="610"/>
      <c r="AA3147" s="608"/>
    </row>
    <row r="3148" spans="1:27">
      <c r="A3148" s="145" t="str">
        <f t="shared" si="96"/>
        <v>-</v>
      </c>
      <c r="B3148" s="146" t="str">
        <f>_xlfn.XLOOKUP($A3148,Dept.Meta!$A:$A,Dept.Meta!$F:$F,"-",0,1)</f>
        <v>-</v>
      </c>
      <c r="C3148" s="629" t="str">
        <f>_xlfn.XLOOKUP(_xlfn.CONCAT($G3148,"-",$I3148),Div.Meta!$H:$H,Div.Meta!$C:$C,"-",0,1)</f>
        <v>-</v>
      </c>
      <c r="D3148" s="302"/>
      <c r="E3148" s="146" t="str">
        <f>IF($D3148="","-",_xlfn.XLOOKUP($D3148,Fund.Meta!$A:$A,Fund.Meta!$D:$D,"-",0,1))</f>
        <v>-</v>
      </c>
      <c r="F3148" s="303" t="str">
        <f>IF($D3148="","-",_xlfn.XLOOKUP($D3148,Fund.Meta!$A:$A,Fund.Meta!$E:$E,"-",0,1))</f>
        <v>-</v>
      </c>
      <c r="G3148" s="334"/>
      <c r="H3148" s="303" t="str">
        <f>IF($G3148="","-",_xlfn.XLOOKUP($G3148,Appr.Meta!$A:$A,Appr.Meta!$D:$D,"-",0,1))</f>
        <v>-</v>
      </c>
      <c r="I3148" s="302"/>
      <c r="J3148" s="303" t="str">
        <f>IF($I3148="","-",_xlfn.XLOOKUP($I3148,'CC.Meta'!$A:$A,'CC.Meta'!$D:$D,"-",0,1))</f>
        <v>-</v>
      </c>
      <c r="K3148" s="302"/>
      <c r="L3148" s="146" t="str">
        <f>IF($K3148="","-",_xlfn.XLOOKUP($K3148,Obj.Meta!$A:$A,Obj.Meta!$D:$D,"-",0,1))</f>
        <v>-</v>
      </c>
      <c r="M3148" s="300" t="str">
        <f>IF($K3148="","-",_xlfn.XLOOKUP($K3148,Obj.Meta!$A:$A,Obj.Meta!$F:$F,"-",0,1))</f>
        <v>-</v>
      </c>
      <c r="N3148" s="337" t="str">
        <f t="shared" si="97"/>
        <v>---</v>
      </c>
      <c r="O3148" s="333"/>
      <c r="P3148" s="54"/>
      <c r="Q3148" s="52"/>
      <c r="R3148" s="34"/>
      <c r="S3148" s="53"/>
      <c r="T3148" s="208"/>
      <c r="U3148" s="726"/>
      <c r="V3148" s="206"/>
      <c r="W3148" s="206"/>
      <c r="X3148" s="678"/>
      <c r="Y3148" s="34"/>
      <c r="Z3148" s="610"/>
      <c r="AA3148" s="608"/>
    </row>
    <row r="3149" spans="1:27">
      <c r="A3149" s="145" t="str">
        <f t="shared" si="96"/>
        <v>-</v>
      </c>
      <c r="B3149" s="146" t="str">
        <f>_xlfn.XLOOKUP($A3149,Dept.Meta!$A:$A,Dept.Meta!$F:$F,"-",0,1)</f>
        <v>-</v>
      </c>
      <c r="C3149" s="629" t="str">
        <f>_xlfn.XLOOKUP(_xlfn.CONCAT($G3149,"-",$I3149),Div.Meta!$H:$H,Div.Meta!$C:$C,"-",0,1)</f>
        <v>-</v>
      </c>
      <c r="D3149" s="302"/>
      <c r="E3149" s="146" t="str">
        <f>IF($D3149="","-",_xlfn.XLOOKUP($D3149,Fund.Meta!$A:$A,Fund.Meta!$D:$D,"-",0,1))</f>
        <v>-</v>
      </c>
      <c r="F3149" s="303" t="str">
        <f>IF($D3149="","-",_xlfn.XLOOKUP($D3149,Fund.Meta!$A:$A,Fund.Meta!$E:$E,"-",0,1))</f>
        <v>-</v>
      </c>
      <c r="G3149" s="334"/>
      <c r="H3149" s="303" t="str">
        <f>IF($G3149="","-",_xlfn.XLOOKUP($G3149,Appr.Meta!$A:$A,Appr.Meta!$D:$D,"-",0,1))</f>
        <v>-</v>
      </c>
      <c r="I3149" s="302"/>
      <c r="J3149" s="303" t="str">
        <f>IF($I3149="","-",_xlfn.XLOOKUP($I3149,'CC.Meta'!$A:$A,'CC.Meta'!$D:$D,"-",0,1))</f>
        <v>-</v>
      </c>
      <c r="K3149" s="302"/>
      <c r="L3149" s="146" t="str">
        <f>IF($K3149="","-",_xlfn.XLOOKUP($K3149,Obj.Meta!$A:$A,Obj.Meta!$D:$D,"-",0,1))</f>
        <v>-</v>
      </c>
      <c r="M3149" s="300" t="str">
        <f>IF($K3149="","-",_xlfn.XLOOKUP($K3149,Obj.Meta!$A:$A,Obj.Meta!$F:$F,"-",0,1))</f>
        <v>-</v>
      </c>
      <c r="N3149" s="337" t="str">
        <f t="shared" si="97"/>
        <v>---</v>
      </c>
      <c r="O3149" s="333"/>
      <c r="P3149" s="54"/>
      <c r="Q3149" s="52"/>
      <c r="R3149" s="34"/>
      <c r="S3149" s="53"/>
      <c r="T3149" s="208"/>
      <c r="U3149" s="726"/>
      <c r="V3149" s="206"/>
      <c r="W3149" s="206"/>
      <c r="X3149" s="678"/>
      <c r="Y3149" s="34"/>
      <c r="Z3149" s="610"/>
      <c r="AA3149" s="608"/>
    </row>
    <row r="3150" spans="1:27">
      <c r="A3150" s="145" t="str">
        <f t="shared" si="96"/>
        <v>-</v>
      </c>
      <c r="B3150" s="146" t="str">
        <f>_xlfn.XLOOKUP($A3150,Dept.Meta!$A:$A,Dept.Meta!$F:$F,"-",0,1)</f>
        <v>-</v>
      </c>
      <c r="C3150" s="629" t="str">
        <f>_xlfn.XLOOKUP(_xlfn.CONCAT($G3150,"-",$I3150),Div.Meta!$H:$H,Div.Meta!$C:$C,"-",0,1)</f>
        <v>-</v>
      </c>
      <c r="D3150" s="302"/>
      <c r="E3150" s="146" t="str">
        <f>IF($D3150="","-",_xlfn.XLOOKUP($D3150,Fund.Meta!$A:$A,Fund.Meta!$D:$D,"-",0,1))</f>
        <v>-</v>
      </c>
      <c r="F3150" s="303" t="str">
        <f>IF($D3150="","-",_xlfn.XLOOKUP($D3150,Fund.Meta!$A:$A,Fund.Meta!$E:$E,"-",0,1))</f>
        <v>-</v>
      </c>
      <c r="G3150" s="334"/>
      <c r="H3150" s="303" t="str">
        <f>IF($G3150="","-",_xlfn.XLOOKUP($G3150,Appr.Meta!$A:$A,Appr.Meta!$D:$D,"-",0,1))</f>
        <v>-</v>
      </c>
      <c r="I3150" s="302"/>
      <c r="J3150" s="303" t="str">
        <f>IF($I3150="","-",_xlfn.XLOOKUP($I3150,'CC.Meta'!$A:$A,'CC.Meta'!$D:$D,"-",0,1))</f>
        <v>-</v>
      </c>
      <c r="K3150" s="302"/>
      <c r="L3150" s="146" t="str">
        <f>IF($K3150="","-",_xlfn.XLOOKUP($K3150,Obj.Meta!$A:$A,Obj.Meta!$D:$D,"-",0,1))</f>
        <v>-</v>
      </c>
      <c r="M3150" s="300" t="str">
        <f>IF($K3150="","-",_xlfn.XLOOKUP($K3150,Obj.Meta!$A:$A,Obj.Meta!$F:$F,"-",0,1))</f>
        <v>-</v>
      </c>
      <c r="N3150" s="337" t="str">
        <f t="shared" si="97"/>
        <v>---</v>
      </c>
      <c r="O3150" s="333"/>
      <c r="P3150" s="54"/>
      <c r="Q3150" s="52"/>
      <c r="R3150" s="34"/>
      <c r="S3150" s="53"/>
      <c r="T3150" s="208"/>
      <c r="U3150" s="726"/>
      <c r="V3150" s="206"/>
      <c r="W3150" s="206"/>
      <c r="X3150" s="678"/>
      <c r="Y3150" s="34"/>
      <c r="Z3150" s="610"/>
      <c r="AA3150" s="608"/>
    </row>
    <row r="3151" spans="1:27">
      <c r="A3151" s="145" t="str">
        <f t="shared" si="96"/>
        <v>-</v>
      </c>
      <c r="B3151" s="146" t="str">
        <f>_xlfn.XLOOKUP($A3151,Dept.Meta!$A:$A,Dept.Meta!$F:$F,"-",0,1)</f>
        <v>-</v>
      </c>
      <c r="C3151" s="629" t="str">
        <f>_xlfn.XLOOKUP(_xlfn.CONCAT($G3151,"-",$I3151),Div.Meta!$H:$H,Div.Meta!$C:$C,"-",0,1)</f>
        <v>-</v>
      </c>
      <c r="D3151" s="302"/>
      <c r="E3151" s="146" t="str">
        <f>IF($D3151="","-",_xlfn.XLOOKUP($D3151,Fund.Meta!$A:$A,Fund.Meta!$D:$D,"-",0,1))</f>
        <v>-</v>
      </c>
      <c r="F3151" s="303" t="str">
        <f>IF($D3151="","-",_xlfn.XLOOKUP($D3151,Fund.Meta!$A:$A,Fund.Meta!$E:$E,"-",0,1))</f>
        <v>-</v>
      </c>
      <c r="G3151" s="334"/>
      <c r="H3151" s="303" t="str">
        <f>IF($G3151="","-",_xlfn.XLOOKUP($G3151,Appr.Meta!$A:$A,Appr.Meta!$D:$D,"-",0,1))</f>
        <v>-</v>
      </c>
      <c r="I3151" s="302"/>
      <c r="J3151" s="303" t="str">
        <f>IF($I3151="","-",_xlfn.XLOOKUP($I3151,'CC.Meta'!$A:$A,'CC.Meta'!$D:$D,"-",0,1))</f>
        <v>-</v>
      </c>
      <c r="K3151" s="302"/>
      <c r="L3151" s="146" t="str">
        <f>IF($K3151="","-",_xlfn.XLOOKUP($K3151,Obj.Meta!$A:$A,Obj.Meta!$D:$D,"-",0,1))</f>
        <v>-</v>
      </c>
      <c r="M3151" s="300" t="str">
        <f>IF($K3151="","-",_xlfn.XLOOKUP($K3151,Obj.Meta!$A:$A,Obj.Meta!$F:$F,"-",0,1))</f>
        <v>-</v>
      </c>
      <c r="N3151" s="337" t="str">
        <f t="shared" si="97"/>
        <v>---</v>
      </c>
      <c r="O3151" s="333"/>
      <c r="P3151" s="54"/>
      <c r="Q3151" s="52"/>
      <c r="R3151" s="34"/>
      <c r="S3151" s="53"/>
      <c r="T3151" s="208"/>
      <c r="U3151" s="726"/>
      <c r="V3151" s="206"/>
      <c r="W3151" s="206"/>
      <c r="X3151" s="678"/>
      <c r="Y3151" s="34"/>
      <c r="Z3151" s="610"/>
      <c r="AA3151" s="608"/>
    </row>
    <row r="3152" spans="1:27">
      <c r="A3152" s="145" t="str">
        <f t="shared" si="96"/>
        <v>-</v>
      </c>
      <c r="B3152" s="146" t="str">
        <f>_xlfn.XLOOKUP($A3152,Dept.Meta!$A:$A,Dept.Meta!$F:$F,"-",0,1)</f>
        <v>-</v>
      </c>
      <c r="C3152" s="629" t="str">
        <f>_xlfn.XLOOKUP(_xlfn.CONCAT($G3152,"-",$I3152),Div.Meta!$H:$H,Div.Meta!$C:$C,"-",0,1)</f>
        <v>-</v>
      </c>
      <c r="D3152" s="302"/>
      <c r="E3152" s="146" t="str">
        <f>IF($D3152="","-",_xlfn.XLOOKUP($D3152,Fund.Meta!$A:$A,Fund.Meta!$D:$D,"-",0,1))</f>
        <v>-</v>
      </c>
      <c r="F3152" s="303" t="str">
        <f>IF($D3152="","-",_xlfn.XLOOKUP($D3152,Fund.Meta!$A:$A,Fund.Meta!$E:$E,"-",0,1))</f>
        <v>-</v>
      </c>
      <c r="G3152" s="334"/>
      <c r="H3152" s="303" t="str">
        <f>IF($G3152="","-",_xlfn.XLOOKUP($G3152,Appr.Meta!$A:$A,Appr.Meta!$D:$D,"-",0,1))</f>
        <v>-</v>
      </c>
      <c r="I3152" s="302"/>
      <c r="J3152" s="303" t="str">
        <f>IF($I3152="","-",_xlfn.XLOOKUP($I3152,'CC.Meta'!$A:$A,'CC.Meta'!$D:$D,"-",0,1))</f>
        <v>-</v>
      </c>
      <c r="K3152" s="302"/>
      <c r="L3152" s="146" t="str">
        <f>IF($K3152="","-",_xlfn.XLOOKUP($K3152,Obj.Meta!$A:$A,Obj.Meta!$D:$D,"-",0,1))</f>
        <v>-</v>
      </c>
      <c r="M3152" s="300" t="str">
        <f>IF($K3152="","-",_xlfn.XLOOKUP($K3152,Obj.Meta!$A:$A,Obj.Meta!$F:$F,"-",0,1))</f>
        <v>-</v>
      </c>
      <c r="N3152" s="337" t="str">
        <f t="shared" si="97"/>
        <v>---</v>
      </c>
      <c r="O3152" s="333"/>
      <c r="P3152" s="54"/>
      <c r="Q3152" s="52"/>
      <c r="R3152" s="34"/>
      <c r="S3152" s="53"/>
      <c r="T3152" s="208"/>
      <c r="U3152" s="726"/>
      <c r="V3152" s="206"/>
      <c r="W3152" s="206"/>
      <c r="X3152" s="678"/>
      <c r="Y3152" s="34"/>
      <c r="Z3152" s="610"/>
      <c r="AA3152" s="608"/>
    </row>
    <row r="3153" spans="1:27">
      <c r="A3153" s="145" t="str">
        <f t="shared" si="96"/>
        <v>-</v>
      </c>
      <c r="B3153" s="146" t="str">
        <f>_xlfn.XLOOKUP($A3153,Dept.Meta!$A:$A,Dept.Meta!$F:$F,"-",0,1)</f>
        <v>-</v>
      </c>
      <c r="C3153" s="629" t="str">
        <f>_xlfn.XLOOKUP(_xlfn.CONCAT($G3153,"-",$I3153),Div.Meta!$H:$H,Div.Meta!$C:$C,"-",0,1)</f>
        <v>-</v>
      </c>
      <c r="D3153" s="302"/>
      <c r="E3153" s="146" t="str">
        <f>IF($D3153="","-",_xlfn.XLOOKUP($D3153,Fund.Meta!$A:$A,Fund.Meta!$D:$D,"-",0,1))</f>
        <v>-</v>
      </c>
      <c r="F3153" s="303" t="str">
        <f>IF($D3153="","-",_xlfn.XLOOKUP($D3153,Fund.Meta!$A:$A,Fund.Meta!$E:$E,"-",0,1))</f>
        <v>-</v>
      </c>
      <c r="G3153" s="334"/>
      <c r="H3153" s="303" t="str">
        <f>IF($G3153="","-",_xlfn.XLOOKUP($G3153,Appr.Meta!$A:$A,Appr.Meta!$D:$D,"-",0,1))</f>
        <v>-</v>
      </c>
      <c r="I3153" s="302"/>
      <c r="J3153" s="303" t="str">
        <f>IF($I3153="","-",_xlfn.XLOOKUP($I3153,'CC.Meta'!$A:$A,'CC.Meta'!$D:$D,"-",0,1))</f>
        <v>-</v>
      </c>
      <c r="K3153" s="302"/>
      <c r="L3153" s="146" t="str">
        <f>IF($K3153="","-",_xlfn.XLOOKUP($K3153,Obj.Meta!$A:$A,Obj.Meta!$D:$D,"-",0,1))</f>
        <v>-</v>
      </c>
      <c r="M3153" s="300" t="str">
        <f>IF($K3153="","-",_xlfn.XLOOKUP($K3153,Obj.Meta!$A:$A,Obj.Meta!$F:$F,"-",0,1))</f>
        <v>-</v>
      </c>
      <c r="N3153" s="337" t="str">
        <f t="shared" si="97"/>
        <v>---</v>
      </c>
      <c r="O3153" s="333"/>
      <c r="P3153" s="54"/>
      <c r="Q3153" s="52"/>
      <c r="R3153" s="34"/>
      <c r="S3153" s="53"/>
      <c r="T3153" s="208"/>
      <c r="U3153" s="726"/>
      <c r="V3153" s="206"/>
      <c r="W3153" s="206"/>
      <c r="X3153" s="678"/>
      <c r="Y3153" s="34"/>
      <c r="Z3153" s="610"/>
      <c r="AA3153" s="608"/>
    </row>
    <row r="3154" spans="1:27">
      <c r="A3154" s="145" t="str">
        <f t="shared" si="96"/>
        <v>-</v>
      </c>
      <c r="B3154" s="146" t="str">
        <f>_xlfn.XLOOKUP($A3154,Dept.Meta!$A:$A,Dept.Meta!$F:$F,"-",0,1)</f>
        <v>-</v>
      </c>
      <c r="C3154" s="629" t="str">
        <f>_xlfn.XLOOKUP(_xlfn.CONCAT($G3154,"-",$I3154),Div.Meta!$H:$H,Div.Meta!$C:$C,"-",0,1)</f>
        <v>-</v>
      </c>
      <c r="D3154" s="302"/>
      <c r="E3154" s="146" t="str">
        <f>IF($D3154="","-",_xlfn.XLOOKUP($D3154,Fund.Meta!$A:$A,Fund.Meta!$D:$D,"-",0,1))</f>
        <v>-</v>
      </c>
      <c r="F3154" s="303" t="str">
        <f>IF($D3154="","-",_xlfn.XLOOKUP($D3154,Fund.Meta!$A:$A,Fund.Meta!$E:$E,"-",0,1))</f>
        <v>-</v>
      </c>
      <c r="G3154" s="334"/>
      <c r="H3154" s="303" t="str">
        <f>IF($G3154="","-",_xlfn.XLOOKUP($G3154,Appr.Meta!$A:$A,Appr.Meta!$D:$D,"-",0,1))</f>
        <v>-</v>
      </c>
      <c r="I3154" s="302"/>
      <c r="J3154" s="303" t="str">
        <f>IF($I3154="","-",_xlfn.XLOOKUP($I3154,'CC.Meta'!$A:$A,'CC.Meta'!$D:$D,"-",0,1))</f>
        <v>-</v>
      </c>
      <c r="K3154" s="302"/>
      <c r="L3154" s="146" t="str">
        <f>IF($K3154="","-",_xlfn.XLOOKUP($K3154,Obj.Meta!$A:$A,Obj.Meta!$D:$D,"-",0,1))</f>
        <v>-</v>
      </c>
      <c r="M3154" s="300" t="str">
        <f>IF($K3154="","-",_xlfn.XLOOKUP($K3154,Obj.Meta!$A:$A,Obj.Meta!$F:$F,"-",0,1))</f>
        <v>-</v>
      </c>
      <c r="N3154" s="337" t="str">
        <f t="shared" si="97"/>
        <v>---</v>
      </c>
      <c r="O3154" s="333"/>
      <c r="P3154" s="54"/>
      <c r="Q3154" s="52"/>
      <c r="R3154" s="34"/>
      <c r="S3154" s="53"/>
      <c r="T3154" s="208"/>
      <c r="U3154" s="726"/>
      <c r="V3154" s="206"/>
      <c r="W3154" s="206"/>
      <c r="X3154" s="678"/>
      <c r="Y3154" s="34"/>
      <c r="Z3154" s="610"/>
      <c r="AA3154" s="608"/>
    </row>
    <row r="3155" spans="1:27">
      <c r="A3155" s="145" t="str">
        <f t="shared" ref="A3155:A3218" si="98">IFERROR(VALUE(LEFT($I3155,2)),"-")</f>
        <v>-</v>
      </c>
      <c r="B3155" s="146" t="str">
        <f>_xlfn.XLOOKUP($A3155,Dept.Meta!$A:$A,Dept.Meta!$F:$F,"-",0,1)</f>
        <v>-</v>
      </c>
      <c r="C3155" s="629" t="str">
        <f>_xlfn.XLOOKUP(_xlfn.CONCAT($G3155,"-",$I3155),Div.Meta!$H:$H,Div.Meta!$C:$C,"-",0,1)</f>
        <v>-</v>
      </c>
      <c r="D3155" s="302"/>
      <c r="E3155" s="146" t="str">
        <f>IF($D3155="","-",_xlfn.XLOOKUP($D3155,Fund.Meta!$A:$A,Fund.Meta!$D:$D,"-",0,1))</f>
        <v>-</v>
      </c>
      <c r="F3155" s="303" t="str">
        <f>IF($D3155="","-",_xlfn.XLOOKUP($D3155,Fund.Meta!$A:$A,Fund.Meta!$E:$E,"-",0,1))</f>
        <v>-</v>
      </c>
      <c r="G3155" s="334"/>
      <c r="H3155" s="303" t="str">
        <f>IF($G3155="","-",_xlfn.XLOOKUP($G3155,Appr.Meta!$A:$A,Appr.Meta!$D:$D,"-",0,1))</f>
        <v>-</v>
      </c>
      <c r="I3155" s="302"/>
      <c r="J3155" s="303" t="str">
        <f>IF($I3155="","-",_xlfn.XLOOKUP($I3155,'CC.Meta'!$A:$A,'CC.Meta'!$D:$D,"-",0,1))</f>
        <v>-</v>
      </c>
      <c r="K3155" s="302"/>
      <c r="L3155" s="146" t="str">
        <f>IF($K3155="","-",_xlfn.XLOOKUP($K3155,Obj.Meta!$A:$A,Obj.Meta!$D:$D,"-",0,1))</f>
        <v>-</v>
      </c>
      <c r="M3155" s="300" t="str">
        <f>IF($K3155="","-",_xlfn.XLOOKUP($K3155,Obj.Meta!$A:$A,Obj.Meta!$F:$F,"-",0,1))</f>
        <v>-</v>
      </c>
      <c r="N3155" s="337" t="str">
        <f t="shared" ref="N3155:N3218" si="99">_xlfn.CONCAT($D3155,"-",$G3155,"-",$I3155,"-",$K3155)</f>
        <v>---</v>
      </c>
      <c r="O3155" s="333"/>
      <c r="P3155" s="54"/>
      <c r="Q3155" s="52"/>
      <c r="R3155" s="34"/>
      <c r="S3155" s="53"/>
      <c r="T3155" s="208"/>
      <c r="U3155" s="726"/>
      <c r="V3155" s="206"/>
      <c r="W3155" s="206"/>
      <c r="X3155" s="678"/>
      <c r="Y3155" s="34"/>
      <c r="Z3155" s="610"/>
      <c r="AA3155" s="608"/>
    </row>
    <row r="3156" spans="1:27">
      <c r="A3156" s="145" t="str">
        <f t="shared" si="98"/>
        <v>-</v>
      </c>
      <c r="B3156" s="146" t="str">
        <f>_xlfn.XLOOKUP($A3156,Dept.Meta!$A:$A,Dept.Meta!$F:$F,"-",0,1)</f>
        <v>-</v>
      </c>
      <c r="C3156" s="629" t="str">
        <f>_xlfn.XLOOKUP(_xlfn.CONCAT($G3156,"-",$I3156),Div.Meta!$H:$H,Div.Meta!$C:$C,"-",0,1)</f>
        <v>-</v>
      </c>
      <c r="D3156" s="302"/>
      <c r="E3156" s="146" t="str">
        <f>IF($D3156="","-",_xlfn.XLOOKUP($D3156,Fund.Meta!$A:$A,Fund.Meta!$D:$D,"-",0,1))</f>
        <v>-</v>
      </c>
      <c r="F3156" s="303" t="str">
        <f>IF($D3156="","-",_xlfn.XLOOKUP($D3156,Fund.Meta!$A:$A,Fund.Meta!$E:$E,"-",0,1))</f>
        <v>-</v>
      </c>
      <c r="G3156" s="334"/>
      <c r="H3156" s="303" t="str">
        <f>IF($G3156="","-",_xlfn.XLOOKUP($G3156,Appr.Meta!$A:$A,Appr.Meta!$D:$D,"-",0,1))</f>
        <v>-</v>
      </c>
      <c r="I3156" s="302"/>
      <c r="J3156" s="303" t="str">
        <f>IF($I3156="","-",_xlfn.XLOOKUP($I3156,'CC.Meta'!$A:$A,'CC.Meta'!$D:$D,"-",0,1))</f>
        <v>-</v>
      </c>
      <c r="K3156" s="302"/>
      <c r="L3156" s="146" t="str">
        <f>IF($K3156="","-",_xlfn.XLOOKUP($K3156,Obj.Meta!$A:$A,Obj.Meta!$D:$D,"-",0,1))</f>
        <v>-</v>
      </c>
      <c r="M3156" s="300" t="str">
        <f>IF($K3156="","-",_xlfn.XLOOKUP($K3156,Obj.Meta!$A:$A,Obj.Meta!$F:$F,"-",0,1))</f>
        <v>-</v>
      </c>
      <c r="N3156" s="337" t="str">
        <f t="shared" si="99"/>
        <v>---</v>
      </c>
      <c r="O3156" s="333"/>
      <c r="P3156" s="54"/>
      <c r="Q3156" s="52"/>
      <c r="R3156" s="34"/>
      <c r="S3156" s="53"/>
      <c r="T3156" s="208"/>
      <c r="U3156" s="726"/>
      <c r="V3156" s="206"/>
      <c r="W3156" s="206"/>
      <c r="X3156" s="678"/>
      <c r="Y3156" s="34"/>
      <c r="Z3156" s="610"/>
      <c r="AA3156" s="608"/>
    </row>
    <row r="3157" spans="1:27">
      <c r="A3157" s="145" t="str">
        <f t="shared" si="98"/>
        <v>-</v>
      </c>
      <c r="B3157" s="146" t="str">
        <f>_xlfn.XLOOKUP($A3157,Dept.Meta!$A:$A,Dept.Meta!$F:$F,"-",0,1)</f>
        <v>-</v>
      </c>
      <c r="C3157" s="629" t="str">
        <f>_xlfn.XLOOKUP(_xlfn.CONCAT($G3157,"-",$I3157),Div.Meta!$H:$H,Div.Meta!$C:$C,"-",0,1)</f>
        <v>-</v>
      </c>
      <c r="D3157" s="302"/>
      <c r="E3157" s="146" t="str">
        <f>IF($D3157="","-",_xlfn.XLOOKUP($D3157,Fund.Meta!$A:$A,Fund.Meta!$D:$D,"-",0,1))</f>
        <v>-</v>
      </c>
      <c r="F3157" s="303" t="str">
        <f>IF($D3157="","-",_xlfn.XLOOKUP($D3157,Fund.Meta!$A:$A,Fund.Meta!$E:$E,"-",0,1))</f>
        <v>-</v>
      </c>
      <c r="G3157" s="334"/>
      <c r="H3157" s="303" t="str">
        <f>IF($G3157="","-",_xlfn.XLOOKUP($G3157,Appr.Meta!$A:$A,Appr.Meta!$D:$D,"-",0,1))</f>
        <v>-</v>
      </c>
      <c r="I3157" s="302"/>
      <c r="J3157" s="303" t="str">
        <f>IF($I3157="","-",_xlfn.XLOOKUP($I3157,'CC.Meta'!$A:$A,'CC.Meta'!$D:$D,"-",0,1))</f>
        <v>-</v>
      </c>
      <c r="K3157" s="302"/>
      <c r="L3157" s="146" t="str">
        <f>IF($K3157="","-",_xlfn.XLOOKUP($K3157,Obj.Meta!$A:$A,Obj.Meta!$D:$D,"-",0,1))</f>
        <v>-</v>
      </c>
      <c r="M3157" s="300" t="str">
        <f>IF($K3157="","-",_xlfn.XLOOKUP($K3157,Obj.Meta!$A:$A,Obj.Meta!$F:$F,"-",0,1))</f>
        <v>-</v>
      </c>
      <c r="N3157" s="337" t="str">
        <f t="shared" si="99"/>
        <v>---</v>
      </c>
      <c r="O3157" s="333"/>
      <c r="P3157" s="54"/>
      <c r="Q3157" s="52"/>
      <c r="R3157" s="34"/>
      <c r="S3157" s="53"/>
      <c r="T3157" s="208"/>
      <c r="U3157" s="726"/>
      <c r="V3157" s="206"/>
      <c r="W3157" s="206"/>
      <c r="X3157" s="678"/>
      <c r="Y3157" s="34"/>
      <c r="Z3157" s="610"/>
      <c r="AA3157" s="608"/>
    </row>
    <row r="3158" spans="1:27">
      <c r="A3158" s="145" t="str">
        <f t="shared" si="98"/>
        <v>-</v>
      </c>
      <c r="B3158" s="146" t="str">
        <f>_xlfn.XLOOKUP($A3158,Dept.Meta!$A:$A,Dept.Meta!$F:$F,"-",0,1)</f>
        <v>-</v>
      </c>
      <c r="C3158" s="629" t="str">
        <f>_xlfn.XLOOKUP(_xlfn.CONCAT($G3158,"-",$I3158),Div.Meta!$H:$H,Div.Meta!$C:$C,"-",0,1)</f>
        <v>-</v>
      </c>
      <c r="D3158" s="302"/>
      <c r="E3158" s="146" t="str">
        <f>IF($D3158="","-",_xlfn.XLOOKUP($D3158,Fund.Meta!$A:$A,Fund.Meta!$D:$D,"-",0,1))</f>
        <v>-</v>
      </c>
      <c r="F3158" s="303" t="str">
        <f>IF($D3158="","-",_xlfn.XLOOKUP($D3158,Fund.Meta!$A:$A,Fund.Meta!$E:$E,"-",0,1))</f>
        <v>-</v>
      </c>
      <c r="G3158" s="334"/>
      <c r="H3158" s="303" t="str">
        <f>IF($G3158="","-",_xlfn.XLOOKUP($G3158,Appr.Meta!$A:$A,Appr.Meta!$D:$D,"-",0,1))</f>
        <v>-</v>
      </c>
      <c r="I3158" s="302"/>
      <c r="J3158" s="303" t="str">
        <f>IF($I3158="","-",_xlfn.XLOOKUP($I3158,'CC.Meta'!$A:$A,'CC.Meta'!$D:$D,"-",0,1))</f>
        <v>-</v>
      </c>
      <c r="K3158" s="302"/>
      <c r="L3158" s="146" t="str">
        <f>IF($K3158="","-",_xlfn.XLOOKUP($K3158,Obj.Meta!$A:$A,Obj.Meta!$D:$D,"-",0,1))</f>
        <v>-</v>
      </c>
      <c r="M3158" s="300" t="str">
        <f>IF($K3158="","-",_xlfn.XLOOKUP($K3158,Obj.Meta!$A:$A,Obj.Meta!$F:$F,"-",0,1))</f>
        <v>-</v>
      </c>
      <c r="N3158" s="337" t="str">
        <f t="shared" si="99"/>
        <v>---</v>
      </c>
      <c r="O3158" s="333"/>
      <c r="P3158" s="54"/>
      <c r="Q3158" s="52"/>
      <c r="R3158" s="34"/>
      <c r="S3158" s="53"/>
      <c r="T3158" s="208"/>
      <c r="U3158" s="726"/>
      <c r="V3158" s="206"/>
      <c r="W3158" s="206"/>
      <c r="X3158" s="678"/>
      <c r="Y3158" s="34"/>
      <c r="Z3158" s="610"/>
      <c r="AA3158" s="608"/>
    </row>
    <row r="3159" spans="1:27">
      <c r="A3159" s="145" t="str">
        <f t="shared" si="98"/>
        <v>-</v>
      </c>
      <c r="B3159" s="146" t="str">
        <f>_xlfn.XLOOKUP($A3159,Dept.Meta!$A:$A,Dept.Meta!$F:$F,"-",0,1)</f>
        <v>-</v>
      </c>
      <c r="C3159" s="629" t="str">
        <f>_xlfn.XLOOKUP(_xlfn.CONCAT($G3159,"-",$I3159),Div.Meta!$H:$H,Div.Meta!$C:$C,"-",0,1)</f>
        <v>-</v>
      </c>
      <c r="D3159" s="302"/>
      <c r="E3159" s="146" t="str">
        <f>IF($D3159="","-",_xlfn.XLOOKUP($D3159,Fund.Meta!$A:$A,Fund.Meta!$D:$D,"-",0,1))</f>
        <v>-</v>
      </c>
      <c r="F3159" s="303" t="str">
        <f>IF($D3159="","-",_xlfn.XLOOKUP($D3159,Fund.Meta!$A:$A,Fund.Meta!$E:$E,"-",0,1))</f>
        <v>-</v>
      </c>
      <c r="G3159" s="334"/>
      <c r="H3159" s="303" t="str">
        <f>IF($G3159="","-",_xlfn.XLOOKUP($G3159,Appr.Meta!$A:$A,Appr.Meta!$D:$D,"-",0,1))</f>
        <v>-</v>
      </c>
      <c r="I3159" s="302"/>
      <c r="J3159" s="303" t="str">
        <f>IF($I3159="","-",_xlfn.XLOOKUP($I3159,'CC.Meta'!$A:$A,'CC.Meta'!$D:$D,"-",0,1))</f>
        <v>-</v>
      </c>
      <c r="K3159" s="302"/>
      <c r="L3159" s="146" t="str">
        <f>IF($K3159="","-",_xlfn.XLOOKUP($K3159,Obj.Meta!$A:$A,Obj.Meta!$D:$D,"-",0,1))</f>
        <v>-</v>
      </c>
      <c r="M3159" s="300" t="str">
        <f>IF($K3159="","-",_xlfn.XLOOKUP($K3159,Obj.Meta!$A:$A,Obj.Meta!$F:$F,"-",0,1))</f>
        <v>-</v>
      </c>
      <c r="N3159" s="337" t="str">
        <f t="shared" si="99"/>
        <v>---</v>
      </c>
      <c r="O3159" s="333"/>
      <c r="P3159" s="54"/>
      <c r="Q3159" s="52"/>
      <c r="R3159" s="34"/>
      <c r="S3159" s="53"/>
      <c r="T3159" s="208"/>
      <c r="U3159" s="726"/>
      <c r="V3159" s="206"/>
      <c r="W3159" s="206"/>
      <c r="X3159" s="678"/>
      <c r="Y3159" s="34"/>
      <c r="Z3159" s="610"/>
      <c r="AA3159" s="608"/>
    </row>
    <row r="3160" spans="1:27">
      <c r="A3160" s="145" t="str">
        <f t="shared" si="98"/>
        <v>-</v>
      </c>
      <c r="B3160" s="146" t="str">
        <f>_xlfn.XLOOKUP($A3160,Dept.Meta!$A:$A,Dept.Meta!$F:$F,"-",0,1)</f>
        <v>-</v>
      </c>
      <c r="C3160" s="629" t="str">
        <f>_xlfn.XLOOKUP(_xlfn.CONCAT($G3160,"-",$I3160),Div.Meta!$H:$H,Div.Meta!$C:$C,"-",0,1)</f>
        <v>-</v>
      </c>
      <c r="D3160" s="302"/>
      <c r="E3160" s="146" t="str">
        <f>IF($D3160="","-",_xlfn.XLOOKUP($D3160,Fund.Meta!$A:$A,Fund.Meta!$D:$D,"-",0,1))</f>
        <v>-</v>
      </c>
      <c r="F3160" s="303" t="str">
        <f>IF($D3160="","-",_xlfn.XLOOKUP($D3160,Fund.Meta!$A:$A,Fund.Meta!$E:$E,"-",0,1))</f>
        <v>-</v>
      </c>
      <c r="G3160" s="334"/>
      <c r="H3160" s="303" t="str">
        <f>IF($G3160="","-",_xlfn.XLOOKUP($G3160,Appr.Meta!$A:$A,Appr.Meta!$D:$D,"-",0,1))</f>
        <v>-</v>
      </c>
      <c r="I3160" s="302"/>
      <c r="J3160" s="303" t="str">
        <f>IF($I3160="","-",_xlfn.XLOOKUP($I3160,'CC.Meta'!$A:$A,'CC.Meta'!$D:$D,"-",0,1))</f>
        <v>-</v>
      </c>
      <c r="K3160" s="302"/>
      <c r="L3160" s="146" t="str">
        <f>IF($K3160="","-",_xlfn.XLOOKUP($K3160,Obj.Meta!$A:$A,Obj.Meta!$D:$D,"-",0,1))</f>
        <v>-</v>
      </c>
      <c r="M3160" s="300" t="str">
        <f>IF($K3160="","-",_xlfn.XLOOKUP($K3160,Obj.Meta!$A:$A,Obj.Meta!$F:$F,"-",0,1))</f>
        <v>-</v>
      </c>
      <c r="N3160" s="337" t="str">
        <f t="shared" si="99"/>
        <v>---</v>
      </c>
      <c r="O3160" s="333"/>
      <c r="P3160" s="54"/>
      <c r="Q3160" s="52"/>
      <c r="R3160" s="34"/>
      <c r="S3160" s="53"/>
      <c r="T3160" s="208"/>
      <c r="U3160" s="726"/>
      <c r="V3160" s="206"/>
      <c r="W3160" s="206"/>
      <c r="X3160" s="678"/>
      <c r="Y3160" s="34"/>
      <c r="Z3160" s="610"/>
      <c r="AA3160" s="608"/>
    </row>
    <row r="3161" spans="1:27">
      <c r="A3161" s="145" t="str">
        <f t="shared" si="98"/>
        <v>-</v>
      </c>
      <c r="B3161" s="146" t="str">
        <f>_xlfn.XLOOKUP($A3161,Dept.Meta!$A:$A,Dept.Meta!$F:$F,"-",0,1)</f>
        <v>-</v>
      </c>
      <c r="C3161" s="629" t="str">
        <f>_xlfn.XLOOKUP(_xlfn.CONCAT($G3161,"-",$I3161),Div.Meta!$H:$H,Div.Meta!$C:$C,"-",0,1)</f>
        <v>-</v>
      </c>
      <c r="D3161" s="302"/>
      <c r="E3161" s="146" t="str">
        <f>IF($D3161="","-",_xlfn.XLOOKUP($D3161,Fund.Meta!$A:$A,Fund.Meta!$D:$D,"-",0,1))</f>
        <v>-</v>
      </c>
      <c r="F3161" s="303" t="str">
        <f>IF($D3161="","-",_xlfn.XLOOKUP($D3161,Fund.Meta!$A:$A,Fund.Meta!$E:$E,"-",0,1))</f>
        <v>-</v>
      </c>
      <c r="G3161" s="334"/>
      <c r="H3161" s="303" t="str">
        <f>IF($G3161="","-",_xlfn.XLOOKUP($G3161,Appr.Meta!$A:$A,Appr.Meta!$D:$D,"-",0,1))</f>
        <v>-</v>
      </c>
      <c r="I3161" s="302"/>
      <c r="J3161" s="303" t="str">
        <f>IF($I3161="","-",_xlfn.XLOOKUP($I3161,'CC.Meta'!$A:$A,'CC.Meta'!$D:$D,"-",0,1))</f>
        <v>-</v>
      </c>
      <c r="K3161" s="302"/>
      <c r="L3161" s="146" t="str">
        <f>IF($K3161="","-",_xlfn.XLOOKUP($K3161,Obj.Meta!$A:$A,Obj.Meta!$D:$D,"-",0,1))</f>
        <v>-</v>
      </c>
      <c r="M3161" s="300" t="str">
        <f>IF($K3161="","-",_xlfn.XLOOKUP($K3161,Obj.Meta!$A:$A,Obj.Meta!$F:$F,"-",0,1))</f>
        <v>-</v>
      </c>
      <c r="N3161" s="337" t="str">
        <f t="shared" si="99"/>
        <v>---</v>
      </c>
      <c r="O3161" s="333"/>
      <c r="P3161" s="54"/>
      <c r="Q3161" s="52"/>
      <c r="R3161" s="34"/>
      <c r="S3161" s="53"/>
      <c r="T3161" s="208"/>
      <c r="U3161" s="726"/>
      <c r="V3161" s="206"/>
      <c r="W3161" s="206"/>
      <c r="X3161" s="678"/>
      <c r="Y3161" s="34"/>
      <c r="Z3161" s="610"/>
      <c r="AA3161" s="608"/>
    </row>
    <row r="3162" spans="1:27">
      <c r="A3162" s="145" t="str">
        <f t="shared" si="98"/>
        <v>-</v>
      </c>
      <c r="B3162" s="146" t="str">
        <f>_xlfn.XLOOKUP($A3162,Dept.Meta!$A:$A,Dept.Meta!$F:$F,"-",0,1)</f>
        <v>-</v>
      </c>
      <c r="C3162" s="629" t="str">
        <f>_xlfn.XLOOKUP(_xlfn.CONCAT($G3162,"-",$I3162),Div.Meta!$H:$H,Div.Meta!$C:$C,"-",0,1)</f>
        <v>-</v>
      </c>
      <c r="D3162" s="302"/>
      <c r="E3162" s="146" t="str">
        <f>IF($D3162="","-",_xlfn.XLOOKUP($D3162,Fund.Meta!$A:$A,Fund.Meta!$D:$D,"-",0,1))</f>
        <v>-</v>
      </c>
      <c r="F3162" s="303" t="str">
        <f>IF($D3162="","-",_xlfn.XLOOKUP($D3162,Fund.Meta!$A:$A,Fund.Meta!$E:$E,"-",0,1))</f>
        <v>-</v>
      </c>
      <c r="G3162" s="334"/>
      <c r="H3162" s="303" t="str">
        <f>IF($G3162="","-",_xlfn.XLOOKUP($G3162,Appr.Meta!$A:$A,Appr.Meta!$D:$D,"-",0,1))</f>
        <v>-</v>
      </c>
      <c r="I3162" s="302"/>
      <c r="J3162" s="303" t="str">
        <f>IF($I3162="","-",_xlfn.XLOOKUP($I3162,'CC.Meta'!$A:$A,'CC.Meta'!$D:$D,"-",0,1))</f>
        <v>-</v>
      </c>
      <c r="K3162" s="302"/>
      <c r="L3162" s="146" t="str">
        <f>IF($K3162="","-",_xlfn.XLOOKUP($K3162,Obj.Meta!$A:$A,Obj.Meta!$D:$D,"-",0,1))</f>
        <v>-</v>
      </c>
      <c r="M3162" s="300" t="str">
        <f>IF($K3162="","-",_xlfn.XLOOKUP($K3162,Obj.Meta!$A:$A,Obj.Meta!$F:$F,"-",0,1))</f>
        <v>-</v>
      </c>
      <c r="N3162" s="337" t="str">
        <f t="shared" si="99"/>
        <v>---</v>
      </c>
      <c r="O3162" s="333"/>
      <c r="P3162" s="54"/>
      <c r="Q3162" s="52"/>
      <c r="R3162" s="34"/>
      <c r="S3162" s="53"/>
      <c r="T3162" s="208"/>
      <c r="U3162" s="726"/>
      <c r="V3162" s="206"/>
      <c r="W3162" s="206"/>
      <c r="X3162" s="678"/>
      <c r="Y3162" s="34"/>
      <c r="Z3162" s="610"/>
      <c r="AA3162" s="608"/>
    </row>
    <row r="3163" spans="1:27">
      <c r="A3163" s="145" t="str">
        <f t="shared" si="98"/>
        <v>-</v>
      </c>
      <c r="B3163" s="146" t="str">
        <f>_xlfn.XLOOKUP($A3163,Dept.Meta!$A:$A,Dept.Meta!$F:$F,"-",0,1)</f>
        <v>-</v>
      </c>
      <c r="C3163" s="629" t="str">
        <f>_xlfn.XLOOKUP(_xlfn.CONCAT($G3163,"-",$I3163),Div.Meta!$H:$H,Div.Meta!$C:$C,"-",0,1)</f>
        <v>-</v>
      </c>
      <c r="D3163" s="302"/>
      <c r="E3163" s="146" t="str">
        <f>IF($D3163="","-",_xlfn.XLOOKUP($D3163,Fund.Meta!$A:$A,Fund.Meta!$D:$D,"-",0,1))</f>
        <v>-</v>
      </c>
      <c r="F3163" s="303" t="str">
        <f>IF($D3163="","-",_xlfn.XLOOKUP($D3163,Fund.Meta!$A:$A,Fund.Meta!$E:$E,"-",0,1))</f>
        <v>-</v>
      </c>
      <c r="G3163" s="334"/>
      <c r="H3163" s="303" t="str">
        <f>IF($G3163="","-",_xlfn.XLOOKUP($G3163,Appr.Meta!$A:$A,Appr.Meta!$D:$D,"-",0,1))</f>
        <v>-</v>
      </c>
      <c r="I3163" s="302"/>
      <c r="J3163" s="303" t="str">
        <f>IF($I3163="","-",_xlfn.XLOOKUP($I3163,'CC.Meta'!$A:$A,'CC.Meta'!$D:$D,"-",0,1))</f>
        <v>-</v>
      </c>
      <c r="K3163" s="302"/>
      <c r="L3163" s="146" t="str">
        <f>IF($K3163="","-",_xlfn.XLOOKUP($K3163,Obj.Meta!$A:$A,Obj.Meta!$D:$D,"-",0,1))</f>
        <v>-</v>
      </c>
      <c r="M3163" s="300" t="str">
        <f>IF($K3163="","-",_xlfn.XLOOKUP($K3163,Obj.Meta!$A:$A,Obj.Meta!$F:$F,"-",0,1))</f>
        <v>-</v>
      </c>
      <c r="N3163" s="337" t="str">
        <f t="shared" si="99"/>
        <v>---</v>
      </c>
      <c r="O3163" s="333"/>
      <c r="P3163" s="54"/>
      <c r="Q3163" s="52"/>
      <c r="R3163" s="34"/>
      <c r="S3163" s="53"/>
      <c r="T3163" s="208"/>
      <c r="U3163" s="726"/>
      <c r="V3163" s="206"/>
      <c r="W3163" s="206"/>
      <c r="X3163" s="678"/>
      <c r="Y3163" s="34"/>
      <c r="Z3163" s="610"/>
      <c r="AA3163" s="608"/>
    </row>
    <row r="3164" spans="1:27">
      <c r="A3164" s="145" t="str">
        <f t="shared" si="98"/>
        <v>-</v>
      </c>
      <c r="B3164" s="146" t="str">
        <f>_xlfn.XLOOKUP($A3164,Dept.Meta!$A:$A,Dept.Meta!$F:$F,"-",0,1)</f>
        <v>-</v>
      </c>
      <c r="C3164" s="629" t="str">
        <f>_xlfn.XLOOKUP(_xlfn.CONCAT($G3164,"-",$I3164),Div.Meta!$H:$H,Div.Meta!$C:$C,"-",0,1)</f>
        <v>-</v>
      </c>
      <c r="D3164" s="302"/>
      <c r="E3164" s="146" t="str">
        <f>IF($D3164="","-",_xlfn.XLOOKUP($D3164,Fund.Meta!$A:$A,Fund.Meta!$D:$D,"-",0,1))</f>
        <v>-</v>
      </c>
      <c r="F3164" s="303" t="str">
        <f>IF($D3164="","-",_xlfn.XLOOKUP($D3164,Fund.Meta!$A:$A,Fund.Meta!$E:$E,"-",0,1))</f>
        <v>-</v>
      </c>
      <c r="G3164" s="334"/>
      <c r="H3164" s="303" t="str">
        <f>IF($G3164="","-",_xlfn.XLOOKUP($G3164,Appr.Meta!$A:$A,Appr.Meta!$D:$D,"-",0,1))</f>
        <v>-</v>
      </c>
      <c r="I3164" s="302"/>
      <c r="J3164" s="303" t="str">
        <f>IF($I3164="","-",_xlfn.XLOOKUP($I3164,'CC.Meta'!$A:$A,'CC.Meta'!$D:$D,"-",0,1))</f>
        <v>-</v>
      </c>
      <c r="K3164" s="302"/>
      <c r="L3164" s="146" t="str">
        <f>IF($K3164="","-",_xlfn.XLOOKUP($K3164,Obj.Meta!$A:$A,Obj.Meta!$D:$D,"-",0,1))</f>
        <v>-</v>
      </c>
      <c r="M3164" s="300" t="str">
        <f>IF($K3164="","-",_xlfn.XLOOKUP($K3164,Obj.Meta!$A:$A,Obj.Meta!$F:$F,"-",0,1))</f>
        <v>-</v>
      </c>
      <c r="N3164" s="337" t="str">
        <f t="shared" si="99"/>
        <v>---</v>
      </c>
      <c r="O3164" s="333"/>
      <c r="P3164" s="54"/>
      <c r="Q3164" s="52"/>
      <c r="R3164" s="34"/>
      <c r="S3164" s="53"/>
      <c r="T3164" s="208"/>
      <c r="U3164" s="726"/>
      <c r="V3164" s="206"/>
      <c r="W3164" s="206"/>
      <c r="X3164" s="678"/>
      <c r="Y3164" s="34"/>
      <c r="Z3164" s="610"/>
      <c r="AA3164" s="608"/>
    </row>
    <row r="3165" spans="1:27">
      <c r="A3165" s="145" t="str">
        <f t="shared" si="98"/>
        <v>-</v>
      </c>
      <c r="B3165" s="146" t="str">
        <f>_xlfn.XLOOKUP($A3165,Dept.Meta!$A:$A,Dept.Meta!$F:$F,"-",0,1)</f>
        <v>-</v>
      </c>
      <c r="C3165" s="629" t="str">
        <f>_xlfn.XLOOKUP(_xlfn.CONCAT($G3165,"-",$I3165),Div.Meta!$H:$H,Div.Meta!$C:$C,"-",0,1)</f>
        <v>-</v>
      </c>
      <c r="D3165" s="302"/>
      <c r="E3165" s="146" t="str">
        <f>IF($D3165="","-",_xlfn.XLOOKUP($D3165,Fund.Meta!$A:$A,Fund.Meta!$D:$D,"-",0,1))</f>
        <v>-</v>
      </c>
      <c r="F3165" s="303" t="str">
        <f>IF($D3165="","-",_xlfn.XLOOKUP($D3165,Fund.Meta!$A:$A,Fund.Meta!$E:$E,"-",0,1))</f>
        <v>-</v>
      </c>
      <c r="G3165" s="334"/>
      <c r="H3165" s="303" t="str">
        <f>IF($G3165="","-",_xlfn.XLOOKUP($G3165,Appr.Meta!$A:$A,Appr.Meta!$D:$D,"-",0,1))</f>
        <v>-</v>
      </c>
      <c r="I3165" s="302"/>
      <c r="J3165" s="303" t="str">
        <f>IF($I3165="","-",_xlfn.XLOOKUP($I3165,'CC.Meta'!$A:$A,'CC.Meta'!$D:$D,"-",0,1))</f>
        <v>-</v>
      </c>
      <c r="K3165" s="302"/>
      <c r="L3165" s="146" t="str">
        <f>IF($K3165="","-",_xlfn.XLOOKUP($K3165,Obj.Meta!$A:$A,Obj.Meta!$D:$D,"-",0,1))</f>
        <v>-</v>
      </c>
      <c r="M3165" s="300" t="str">
        <f>IF($K3165="","-",_xlfn.XLOOKUP($K3165,Obj.Meta!$A:$A,Obj.Meta!$F:$F,"-",0,1))</f>
        <v>-</v>
      </c>
      <c r="N3165" s="337" t="str">
        <f t="shared" si="99"/>
        <v>---</v>
      </c>
      <c r="O3165" s="333"/>
      <c r="P3165" s="54"/>
      <c r="Q3165" s="52"/>
      <c r="R3165" s="34"/>
      <c r="S3165" s="53"/>
      <c r="T3165" s="208"/>
      <c r="U3165" s="726"/>
      <c r="V3165" s="206"/>
      <c r="W3165" s="206"/>
      <c r="X3165" s="678"/>
      <c r="Y3165" s="34"/>
      <c r="Z3165" s="610"/>
      <c r="AA3165" s="608"/>
    </row>
    <row r="3166" spans="1:27">
      <c r="A3166" s="145" t="str">
        <f t="shared" si="98"/>
        <v>-</v>
      </c>
      <c r="B3166" s="146" t="str">
        <f>_xlfn.XLOOKUP($A3166,Dept.Meta!$A:$A,Dept.Meta!$F:$F,"-",0,1)</f>
        <v>-</v>
      </c>
      <c r="C3166" s="629" t="str">
        <f>_xlfn.XLOOKUP(_xlfn.CONCAT($G3166,"-",$I3166),Div.Meta!$H:$H,Div.Meta!$C:$C,"-",0,1)</f>
        <v>-</v>
      </c>
      <c r="D3166" s="302"/>
      <c r="E3166" s="146" t="str">
        <f>IF($D3166="","-",_xlfn.XLOOKUP($D3166,Fund.Meta!$A:$A,Fund.Meta!$D:$D,"-",0,1))</f>
        <v>-</v>
      </c>
      <c r="F3166" s="303" t="str">
        <f>IF($D3166="","-",_xlfn.XLOOKUP($D3166,Fund.Meta!$A:$A,Fund.Meta!$E:$E,"-",0,1))</f>
        <v>-</v>
      </c>
      <c r="G3166" s="334"/>
      <c r="H3166" s="303" t="str">
        <f>IF($G3166="","-",_xlfn.XLOOKUP($G3166,Appr.Meta!$A:$A,Appr.Meta!$D:$D,"-",0,1))</f>
        <v>-</v>
      </c>
      <c r="I3166" s="302"/>
      <c r="J3166" s="303" t="str">
        <f>IF($I3166="","-",_xlfn.XLOOKUP($I3166,'CC.Meta'!$A:$A,'CC.Meta'!$D:$D,"-",0,1))</f>
        <v>-</v>
      </c>
      <c r="K3166" s="302"/>
      <c r="L3166" s="146" t="str">
        <f>IF($K3166="","-",_xlfn.XLOOKUP($K3166,Obj.Meta!$A:$A,Obj.Meta!$D:$D,"-",0,1))</f>
        <v>-</v>
      </c>
      <c r="M3166" s="300" t="str">
        <f>IF($K3166="","-",_xlfn.XLOOKUP($K3166,Obj.Meta!$A:$A,Obj.Meta!$F:$F,"-",0,1))</f>
        <v>-</v>
      </c>
      <c r="N3166" s="337" t="str">
        <f t="shared" si="99"/>
        <v>---</v>
      </c>
      <c r="O3166" s="333"/>
      <c r="P3166" s="54"/>
      <c r="Q3166" s="52"/>
      <c r="R3166" s="34"/>
      <c r="S3166" s="53"/>
      <c r="T3166" s="208"/>
      <c r="U3166" s="726"/>
      <c r="V3166" s="206"/>
      <c r="W3166" s="206"/>
      <c r="X3166" s="678"/>
      <c r="Y3166" s="34"/>
      <c r="Z3166" s="610"/>
      <c r="AA3166" s="608"/>
    </row>
    <row r="3167" spans="1:27">
      <c r="A3167" s="145" t="str">
        <f t="shared" si="98"/>
        <v>-</v>
      </c>
      <c r="B3167" s="146" t="str">
        <f>_xlfn.XLOOKUP($A3167,Dept.Meta!$A:$A,Dept.Meta!$F:$F,"-",0,1)</f>
        <v>-</v>
      </c>
      <c r="C3167" s="629" t="str">
        <f>_xlfn.XLOOKUP(_xlfn.CONCAT($G3167,"-",$I3167),Div.Meta!$H:$H,Div.Meta!$C:$C,"-",0,1)</f>
        <v>-</v>
      </c>
      <c r="D3167" s="302"/>
      <c r="E3167" s="146" t="str">
        <f>IF($D3167="","-",_xlfn.XLOOKUP($D3167,Fund.Meta!$A:$A,Fund.Meta!$D:$D,"-",0,1))</f>
        <v>-</v>
      </c>
      <c r="F3167" s="303" t="str">
        <f>IF($D3167="","-",_xlfn.XLOOKUP($D3167,Fund.Meta!$A:$A,Fund.Meta!$E:$E,"-",0,1))</f>
        <v>-</v>
      </c>
      <c r="G3167" s="334"/>
      <c r="H3167" s="303" t="str">
        <f>IF($G3167="","-",_xlfn.XLOOKUP($G3167,Appr.Meta!$A:$A,Appr.Meta!$D:$D,"-",0,1))</f>
        <v>-</v>
      </c>
      <c r="I3167" s="302"/>
      <c r="J3167" s="303" t="str">
        <f>IF($I3167="","-",_xlfn.XLOOKUP($I3167,'CC.Meta'!$A:$A,'CC.Meta'!$D:$D,"-",0,1))</f>
        <v>-</v>
      </c>
      <c r="K3167" s="302"/>
      <c r="L3167" s="146" t="str">
        <f>IF($K3167="","-",_xlfn.XLOOKUP($K3167,Obj.Meta!$A:$A,Obj.Meta!$D:$D,"-",0,1))</f>
        <v>-</v>
      </c>
      <c r="M3167" s="300" t="str">
        <f>IF($K3167="","-",_xlfn.XLOOKUP($K3167,Obj.Meta!$A:$A,Obj.Meta!$F:$F,"-",0,1))</f>
        <v>-</v>
      </c>
      <c r="N3167" s="337" t="str">
        <f t="shared" si="99"/>
        <v>---</v>
      </c>
      <c r="O3167" s="333"/>
      <c r="P3167" s="54"/>
      <c r="Q3167" s="52"/>
      <c r="R3167" s="34"/>
      <c r="S3167" s="53"/>
      <c r="T3167" s="208"/>
      <c r="U3167" s="726"/>
      <c r="V3167" s="206"/>
      <c r="W3167" s="206"/>
      <c r="X3167" s="678"/>
      <c r="Y3167" s="34"/>
      <c r="Z3167" s="610"/>
      <c r="AA3167" s="608"/>
    </row>
    <row r="3168" spans="1:27">
      <c r="A3168" s="145" t="str">
        <f t="shared" si="98"/>
        <v>-</v>
      </c>
      <c r="B3168" s="146" t="str">
        <f>_xlfn.XLOOKUP($A3168,Dept.Meta!$A:$A,Dept.Meta!$F:$F,"-",0,1)</f>
        <v>-</v>
      </c>
      <c r="C3168" s="629" t="str">
        <f>_xlfn.XLOOKUP(_xlfn.CONCAT($G3168,"-",$I3168),Div.Meta!$H:$H,Div.Meta!$C:$C,"-",0,1)</f>
        <v>-</v>
      </c>
      <c r="D3168" s="302"/>
      <c r="E3168" s="146" t="str">
        <f>IF($D3168="","-",_xlfn.XLOOKUP($D3168,Fund.Meta!$A:$A,Fund.Meta!$D:$D,"-",0,1))</f>
        <v>-</v>
      </c>
      <c r="F3168" s="303" t="str">
        <f>IF($D3168="","-",_xlfn.XLOOKUP($D3168,Fund.Meta!$A:$A,Fund.Meta!$E:$E,"-",0,1))</f>
        <v>-</v>
      </c>
      <c r="G3168" s="334"/>
      <c r="H3168" s="303" t="str">
        <f>IF($G3168="","-",_xlfn.XLOOKUP($G3168,Appr.Meta!$A:$A,Appr.Meta!$D:$D,"-",0,1))</f>
        <v>-</v>
      </c>
      <c r="I3168" s="302"/>
      <c r="J3168" s="303" t="str">
        <f>IF($I3168="","-",_xlfn.XLOOKUP($I3168,'CC.Meta'!$A:$A,'CC.Meta'!$D:$D,"-",0,1))</f>
        <v>-</v>
      </c>
      <c r="K3168" s="302"/>
      <c r="L3168" s="146" t="str">
        <f>IF($K3168="","-",_xlfn.XLOOKUP($K3168,Obj.Meta!$A:$A,Obj.Meta!$D:$D,"-",0,1))</f>
        <v>-</v>
      </c>
      <c r="M3168" s="300" t="str">
        <f>IF($K3168="","-",_xlfn.XLOOKUP($K3168,Obj.Meta!$A:$A,Obj.Meta!$F:$F,"-",0,1))</f>
        <v>-</v>
      </c>
      <c r="N3168" s="337" t="str">
        <f t="shared" si="99"/>
        <v>---</v>
      </c>
      <c r="O3168" s="333"/>
      <c r="P3168" s="54"/>
      <c r="Q3168" s="52"/>
      <c r="R3168" s="34"/>
      <c r="S3168" s="53"/>
      <c r="T3168" s="208"/>
      <c r="U3168" s="726"/>
      <c r="V3168" s="206"/>
      <c r="W3168" s="206"/>
      <c r="X3168" s="678"/>
      <c r="Y3168" s="34"/>
      <c r="Z3168" s="610"/>
      <c r="AA3168" s="608"/>
    </row>
    <row r="3169" spans="1:27">
      <c r="A3169" s="145" t="str">
        <f t="shared" si="98"/>
        <v>-</v>
      </c>
      <c r="B3169" s="146" t="str">
        <f>_xlfn.XLOOKUP($A3169,Dept.Meta!$A:$A,Dept.Meta!$F:$F,"-",0,1)</f>
        <v>-</v>
      </c>
      <c r="C3169" s="629" t="str">
        <f>_xlfn.XLOOKUP(_xlfn.CONCAT($G3169,"-",$I3169),Div.Meta!$H:$H,Div.Meta!$C:$C,"-",0,1)</f>
        <v>-</v>
      </c>
      <c r="D3169" s="302"/>
      <c r="E3169" s="146" t="str">
        <f>IF($D3169="","-",_xlfn.XLOOKUP($D3169,Fund.Meta!$A:$A,Fund.Meta!$D:$D,"-",0,1))</f>
        <v>-</v>
      </c>
      <c r="F3169" s="303" t="str">
        <f>IF($D3169="","-",_xlfn.XLOOKUP($D3169,Fund.Meta!$A:$A,Fund.Meta!$E:$E,"-",0,1))</f>
        <v>-</v>
      </c>
      <c r="G3169" s="334"/>
      <c r="H3169" s="303" t="str">
        <f>IF($G3169="","-",_xlfn.XLOOKUP($G3169,Appr.Meta!$A:$A,Appr.Meta!$D:$D,"-",0,1))</f>
        <v>-</v>
      </c>
      <c r="I3169" s="302"/>
      <c r="J3169" s="303" t="str">
        <f>IF($I3169="","-",_xlfn.XLOOKUP($I3169,'CC.Meta'!$A:$A,'CC.Meta'!$D:$D,"-",0,1))</f>
        <v>-</v>
      </c>
      <c r="K3169" s="302"/>
      <c r="L3169" s="146" t="str">
        <f>IF($K3169="","-",_xlfn.XLOOKUP($K3169,Obj.Meta!$A:$A,Obj.Meta!$D:$D,"-",0,1))</f>
        <v>-</v>
      </c>
      <c r="M3169" s="300" t="str">
        <f>IF($K3169="","-",_xlfn.XLOOKUP($K3169,Obj.Meta!$A:$A,Obj.Meta!$F:$F,"-",0,1))</f>
        <v>-</v>
      </c>
      <c r="N3169" s="337" t="str">
        <f t="shared" si="99"/>
        <v>---</v>
      </c>
      <c r="O3169" s="333"/>
      <c r="P3169" s="54"/>
      <c r="Q3169" s="52"/>
      <c r="R3169" s="34"/>
      <c r="S3169" s="53"/>
      <c r="T3169" s="208"/>
      <c r="U3169" s="726"/>
      <c r="V3169" s="206"/>
      <c r="W3169" s="206"/>
      <c r="X3169" s="678"/>
      <c r="Y3169" s="34"/>
      <c r="Z3169" s="610"/>
      <c r="AA3169" s="608"/>
    </row>
    <row r="3170" spans="1:27">
      <c r="A3170" s="145" t="str">
        <f t="shared" si="98"/>
        <v>-</v>
      </c>
      <c r="B3170" s="146" t="str">
        <f>_xlfn.XLOOKUP($A3170,Dept.Meta!$A:$A,Dept.Meta!$F:$F,"-",0,1)</f>
        <v>-</v>
      </c>
      <c r="C3170" s="629" t="str">
        <f>_xlfn.XLOOKUP(_xlfn.CONCAT($G3170,"-",$I3170),Div.Meta!$H:$H,Div.Meta!$C:$C,"-",0,1)</f>
        <v>-</v>
      </c>
      <c r="D3170" s="302"/>
      <c r="E3170" s="146" t="str">
        <f>IF($D3170="","-",_xlfn.XLOOKUP($D3170,Fund.Meta!$A:$A,Fund.Meta!$D:$D,"-",0,1))</f>
        <v>-</v>
      </c>
      <c r="F3170" s="303" t="str">
        <f>IF($D3170="","-",_xlfn.XLOOKUP($D3170,Fund.Meta!$A:$A,Fund.Meta!$E:$E,"-",0,1))</f>
        <v>-</v>
      </c>
      <c r="G3170" s="334"/>
      <c r="H3170" s="303" t="str">
        <f>IF($G3170="","-",_xlfn.XLOOKUP($G3170,Appr.Meta!$A:$A,Appr.Meta!$D:$D,"-",0,1))</f>
        <v>-</v>
      </c>
      <c r="I3170" s="302"/>
      <c r="J3170" s="303" t="str">
        <f>IF($I3170="","-",_xlfn.XLOOKUP($I3170,'CC.Meta'!$A:$A,'CC.Meta'!$D:$D,"-",0,1))</f>
        <v>-</v>
      </c>
      <c r="K3170" s="302"/>
      <c r="L3170" s="146" t="str">
        <f>IF($K3170="","-",_xlfn.XLOOKUP($K3170,Obj.Meta!$A:$A,Obj.Meta!$D:$D,"-",0,1))</f>
        <v>-</v>
      </c>
      <c r="M3170" s="300" t="str">
        <f>IF($K3170="","-",_xlfn.XLOOKUP($K3170,Obj.Meta!$A:$A,Obj.Meta!$F:$F,"-",0,1))</f>
        <v>-</v>
      </c>
      <c r="N3170" s="337" t="str">
        <f t="shared" si="99"/>
        <v>---</v>
      </c>
      <c r="O3170" s="333"/>
      <c r="P3170" s="54"/>
      <c r="Q3170" s="52"/>
      <c r="R3170" s="34"/>
      <c r="S3170" s="53"/>
      <c r="T3170" s="208"/>
      <c r="U3170" s="726"/>
      <c r="V3170" s="206"/>
      <c r="W3170" s="206"/>
      <c r="X3170" s="678"/>
      <c r="Y3170" s="34"/>
      <c r="Z3170" s="610"/>
      <c r="AA3170" s="608"/>
    </row>
    <row r="3171" spans="1:27">
      <c r="A3171" s="145" t="str">
        <f t="shared" si="98"/>
        <v>-</v>
      </c>
      <c r="B3171" s="146" t="str">
        <f>_xlfn.XLOOKUP($A3171,Dept.Meta!$A:$A,Dept.Meta!$F:$F,"-",0,1)</f>
        <v>-</v>
      </c>
      <c r="C3171" s="629" t="str">
        <f>_xlfn.XLOOKUP(_xlfn.CONCAT($G3171,"-",$I3171),Div.Meta!$H:$H,Div.Meta!$C:$C,"-",0,1)</f>
        <v>-</v>
      </c>
      <c r="D3171" s="302"/>
      <c r="E3171" s="146" t="str">
        <f>IF($D3171="","-",_xlfn.XLOOKUP($D3171,Fund.Meta!$A:$A,Fund.Meta!$D:$D,"-",0,1))</f>
        <v>-</v>
      </c>
      <c r="F3171" s="303" t="str">
        <f>IF($D3171="","-",_xlfn.XLOOKUP($D3171,Fund.Meta!$A:$A,Fund.Meta!$E:$E,"-",0,1))</f>
        <v>-</v>
      </c>
      <c r="G3171" s="334"/>
      <c r="H3171" s="303" t="str">
        <f>IF($G3171="","-",_xlfn.XLOOKUP($G3171,Appr.Meta!$A:$A,Appr.Meta!$D:$D,"-",0,1))</f>
        <v>-</v>
      </c>
      <c r="I3171" s="302"/>
      <c r="J3171" s="303" t="str">
        <f>IF($I3171="","-",_xlfn.XLOOKUP($I3171,'CC.Meta'!$A:$A,'CC.Meta'!$D:$D,"-",0,1))</f>
        <v>-</v>
      </c>
      <c r="K3171" s="302"/>
      <c r="L3171" s="146" t="str">
        <f>IF($K3171="","-",_xlfn.XLOOKUP($K3171,Obj.Meta!$A:$A,Obj.Meta!$D:$D,"-",0,1))</f>
        <v>-</v>
      </c>
      <c r="M3171" s="300" t="str">
        <f>IF($K3171="","-",_xlfn.XLOOKUP($K3171,Obj.Meta!$A:$A,Obj.Meta!$F:$F,"-",0,1))</f>
        <v>-</v>
      </c>
      <c r="N3171" s="337" t="str">
        <f t="shared" si="99"/>
        <v>---</v>
      </c>
      <c r="O3171" s="333"/>
      <c r="P3171" s="54"/>
      <c r="Q3171" s="52"/>
      <c r="R3171" s="34"/>
      <c r="S3171" s="53"/>
      <c r="T3171" s="208"/>
      <c r="U3171" s="726"/>
      <c r="V3171" s="206"/>
      <c r="W3171" s="206"/>
      <c r="X3171" s="678"/>
      <c r="Y3171" s="34"/>
      <c r="Z3171" s="610"/>
      <c r="AA3171" s="608"/>
    </row>
    <row r="3172" spans="1:27">
      <c r="A3172" s="145" t="str">
        <f t="shared" si="98"/>
        <v>-</v>
      </c>
      <c r="B3172" s="146" t="str">
        <f>_xlfn.XLOOKUP($A3172,Dept.Meta!$A:$A,Dept.Meta!$F:$F,"-",0,1)</f>
        <v>-</v>
      </c>
      <c r="C3172" s="629" t="str">
        <f>_xlfn.XLOOKUP(_xlfn.CONCAT($G3172,"-",$I3172),Div.Meta!$H:$H,Div.Meta!$C:$C,"-",0,1)</f>
        <v>-</v>
      </c>
      <c r="D3172" s="302"/>
      <c r="E3172" s="146" t="str">
        <f>IF($D3172="","-",_xlfn.XLOOKUP($D3172,Fund.Meta!$A:$A,Fund.Meta!$D:$D,"-",0,1))</f>
        <v>-</v>
      </c>
      <c r="F3172" s="303" t="str">
        <f>IF($D3172="","-",_xlfn.XLOOKUP($D3172,Fund.Meta!$A:$A,Fund.Meta!$E:$E,"-",0,1))</f>
        <v>-</v>
      </c>
      <c r="G3172" s="334"/>
      <c r="H3172" s="303" t="str">
        <f>IF($G3172="","-",_xlfn.XLOOKUP($G3172,Appr.Meta!$A:$A,Appr.Meta!$D:$D,"-",0,1))</f>
        <v>-</v>
      </c>
      <c r="I3172" s="302"/>
      <c r="J3172" s="303" t="str">
        <f>IF($I3172="","-",_xlfn.XLOOKUP($I3172,'CC.Meta'!$A:$A,'CC.Meta'!$D:$D,"-",0,1))</f>
        <v>-</v>
      </c>
      <c r="K3172" s="302"/>
      <c r="L3172" s="146" t="str">
        <f>IF($K3172="","-",_xlfn.XLOOKUP($K3172,Obj.Meta!$A:$A,Obj.Meta!$D:$D,"-",0,1))</f>
        <v>-</v>
      </c>
      <c r="M3172" s="300" t="str">
        <f>IF($K3172="","-",_xlfn.XLOOKUP($K3172,Obj.Meta!$A:$A,Obj.Meta!$F:$F,"-",0,1))</f>
        <v>-</v>
      </c>
      <c r="N3172" s="337" t="str">
        <f t="shared" si="99"/>
        <v>---</v>
      </c>
      <c r="O3172" s="333"/>
      <c r="P3172" s="54"/>
      <c r="Q3172" s="52"/>
      <c r="R3172" s="34"/>
      <c r="S3172" s="53"/>
      <c r="T3172" s="208"/>
      <c r="U3172" s="726"/>
      <c r="V3172" s="206"/>
      <c r="W3172" s="206"/>
      <c r="X3172" s="678"/>
      <c r="Y3172" s="34"/>
      <c r="Z3172" s="610"/>
      <c r="AA3172" s="608"/>
    </row>
    <row r="3173" spans="1:27">
      <c r="A3173" s="145" t="str">
        <f t="shared" si="98"/>
        <v>-</v>
      </c>
      <c r="B3173" s="146" t="str">
        <f>_xlfn.XLOOKUP($A3173,Dept.Meta!$A:$A,Dept.Meta!$F:$F,"-",0,1)</f>
        <v>-</v>
      </c>
      <c r="C3173" s="629" t="str">
        <f>_xlfn.XLOOKUP(_xlfn.CONCAT($G3173,"-",$I3173),Div.Meta!$H:$H,Div.Meta!$C:$C,"-",0,1)</f>
        <v>-</v>
      </c>
      <c r="D3173" s="302"/>
      <c r="E3173" s="146" t="str">
        <f>IF($D3173="","-",_xlfn.XLOOKUP($D3173,Fund.Meta!$A:$A,Fund.Meta!$D:$D,"-",0,1))</f>
        <v>-</v>
      </c>
      <c r="F3173" s="303" t="str">
        <f>IF($D3173="","-",_xlfn.XLOOKUP($D3173,Fund.Meta!$A:$A,Fund.Meta!$E:$E,"-",0,1))</f>
        <v>-</v>
      </c>
      <c r="G3173" s="334"/>
      <c r="H3173" s="303" t="str">
        <f>IF($G3173="","-",_xlfn.XLOOKUP($G3173,Appr.Meta!$A:$A,Appr.Meta!$D:$D,"-",0,1))</f>
        <v>-</v>
      </c>
      <c r="I3173" s="302"/>
      <c r="J3173" s="303" t="str">
        <f>IF($I3173="","-",_xlfn.XLOOKUP($I3173,'CC.Meta'!$A:$A,'CC.Meta'!$D:$D,"-",0,1))</f>
        <v>-</v>
      </c>
      <c r="K3173" s="302"/>
      <c r="L3173" s="146" t="str">
        <f>IF($K3173="","-",_xlfn.XLOOKUP($K3173,Obj.Meta!$A:$A,Obj.Meta!$D:$D,"-",0,1))</f>
        <v>-</v>
      </c>
      <c r="M3173" s="300" t="str">
        <f>IF($K3173="","-",_xlfn.XLOOKUP($K3173,Obj.Meta!$A:$A,Obj.Meta!$F:$F,"-",0,1))</f>
        <v>-</v>
      </c>
      <c r="N3173" s="337" t="str">
        <f t="shared" si="99"/>
        <v>---</v>
      </c>
      <c r="O3173" s="333"/>
      <c r="P3173" s="54"/>
      <c r="Q3173" s="52"/>
      <c r="R3173" s="34"/>
      <c r="S3173" s="53"/>
      <c r="T3173" s="208"/>
      <c r="U3173" s="726"/>
      <c r="V3173" s="206"/>
      <c r="W3173" s="206"/>
      <c r="X3173" s="678"/>
      <c r="Y3173" s="34"/>
      <c r="Z3173" s="610"/>
      <c r="AA3173" s="608"/>
    </row>
    <row r="3174" spans="1:27">
      <c r="A3174" s="145" t="str">
        <f t="shared" si="98"/>
        <v>-</v>
      </c>
      <c r="B3174" s="146" t="str">
        <f>_xlfn.XLOOKUP($A3174,Dept.Meta!$A:$A,Dept.Meta!$F:$F,"-",0,1)</f>
        <v>-</v>
      </c>
      <c r="C3174" s="629" t="str">
        <f>_xlfn.XLOOKUP(_xlfn.CONCAT($G3174,"-",$I3174),Div.Meta!$H:$H,Div.Meta!$C:$C,"-",0,1)</f>
        <v>-</v>
      </c>
      <c r="D3174" s="302"/>
      <c r="E3174" s="146" t="str">
        <f>IF($D3174="","-",_xlfn.XLOOKUP($D3174,Fund.Meta!$A:$A,Fund.Meta!$D:$D,"-",0,1))</f>
        <v>-</v>
      </c>
      <c r="F3174" s="303" t="str">
        <f>IF($D3174="","-",_xlfn.XLOOKUP($D3174,Fund.Meta!$A:$A,Fund.Meta!$E:$E,"-",0,1))</f>
        <v>-</v>
      </c>
      <c r="G3174" s="334"/>
      <c r="H3174" s="303" t="str">
        <f>IF($G3174="","-",_xlfn.XLOOKUP($G3174,Appr.Meta!$A:$A,Appr.Meta!$D:$D,"-",0,1))</f>
        <v>-</v>
      </c>
      <c r="I3174" s="302"/>
      <c r="J3174" s="303" t="str">
        <f>IF($I3174="","-",_xlfn.XLOOKUP($I3174,'CC.Meta'!$A:$A,'CC.Meta'!$D:$D,"-",0,1))</f>
        <v>-</v>
      </c>
      <c r="K3174" s="302"/>
      <c r="L3174" s="146" t="str">
        <f>IF($K3174="","-",_xlfn.XLOOKUP($K3174,Obj.Meta!$A:$A,Obj.Meta!$D:$D,"-",0,1))</f>
        <v>-</v>
      </c>
      <c r="M3174" s="300" t="str">
        <f>IF($K3174="","-",_xlfn.XLOOKUP($K3174,Obj.Meta!$A:$A,Obj.Meta!$F:$F,"-",0,1))</f>
        <v>-</v>
      </c>
      <c r="N3174" s="337" t="str">
        <f t="shared" si="99"/>
        <v>---</v>
      </c>
      <c r="O3174" s="333"/>
      <c r="P3174" s="54"/>
      <c r="Q3174" s="52"/>
      <c r="R3174" s="34"/>
      <c r="S3174" s="53"/>
      <c r="T3174" s="208"/>
      <c r="U3174" s="726"/>
      <c r="V3174" s="206"/>
      <c r="W3174" s="206"/>
      <c r="X3174" s="678"/>
      <c r="Y3174" s="34"/>
      <c r="Z3174" s="610"/>
      <c r="AA3174" s="608"/>
    </row>
    <row r="3175" spans="1:27">
      <c r="A3175" s="145" t="str">
        <f t="shared" si="98"/>
        <v>-</v>
      </c>
      <c r="B3175" s="146" t="str">
        <f>_xlfn.XLOOKUP($A3175,Dept.Meta!$A:$A,Dept.Meta!$F:$F,"-",0,1)</f>
        <v>-</v>
      </c>
      <c r="C3175" s="629" t="str">
        <f>_xlfn.XLOOKUP(_xlfn.CONCAT($G3175,"-",$I3175),Div.Meta!$H:$H,Div.Meta!$C:$C,"-",0,1)</f>
        <v>-</v>
      </c>
      <c r="D3175" s="302"/>
      <c r="E3175" s="146" t="str">
        <f>IF($D3175="","-",_xlfn.XLOOKUP($D3175,Fund.Meta!$A:$A,Fund.Meta!$D:$D,"-",0,1))</f>
        <v>-</v>
      </c>
      <c r="F3175" s="303" t="str">
        <f>IF($D3175="","-",_xlfn.XLOOKUP($D3175,Fund.Meta!$A:$A,Fund.Meta!$E:$E,"-",0,1))</f>
        <v>-</v>
      </c>
      <c r="G3175" s="334"/>
      <c r="H3175" s="303" t="str">
        <f>IF($G3175="","-",_xlfn.XLOOKUP($G3175,Appr.Meta!$A:$A,Appr.Meta!$D:$D,"-",0,1))</f>
        <v>-</v>
      </c>
      <c r="I3175" s="302"/>
      <c r="J3175" s="303" t="str">
        <f>IF($I3175="","-",_xlfn.XLOOKUP($I3175,'CC.Meta'!$A:$A,'CC.Meta'!$D:$D,"-",0,1))</f>
        <v>-</v>
      </c>
      <c r="K3175" s="302"/>
      <c r="L3175" s="146" t="str">
        <f>IF($K3175="","-",_xlfn.XLOOKUP($K3175,Obj.Meta!$A:$A,Obj.Meta!$D:$D,"-",0,1))</f>
        <v>-</v>
      </c>
      <c r="M3175" s="300" t="str">
        <f>IF($K3175="","-",_xlfn.XLOOKUP($K3175,Obj.Meta!$A:$A,Obj.Meta!$F:$F,"-",0,1))</f>
        <v>-</v>
      </c>
      <c r="N3175" s="337" t="str">
        <f t="shared" si="99"/>
        <v>---</v>
      </c>
      <c r="O3175" s="333"/>
      <c r="P3175" s="54"/>
      <c r="Q3175" s="52"/>
      <c r="R3175" s="34"/>
      <c r="S3175" s="53"/>
      <c r="T3175" s="208"/>
      <c r="U3175" s="726"/>
      <c r="V3175" s="206"/>
      <c r="W3175" s="206"/>
      <c r="X3175" s="678"/>
      <c r="Y3175" s="34"/>
      <c r="Z3175" s="610"/>
      <c r="AA3175" s="608"/>
    </row>
    <row r="3176" spans="1:27">
      <c r="A3176" s="145" t="str">
        <f t="shared" si="98"/>
        <v>-</v>
      </c>
      <c r="B3176" s="146" t="str">
        <f>_xlfn.XLOOKUP($A3176,Dept.Meta!$A:$A,Dept.Meta!$F:$F,"-",0,1)</f>
        <v>-</v>
      </c>
      <c r="C3176" s="629" t="str">
        <f>_xlfn.XLOOKUP(_xlfn.CONCAT($G3176,"-",$I3176),Div.Meta!$H:$H,Div.Meta!$C:$C,"-",0,1)</f>
        <v>-</v>
      </c>
      <c r="D3176" s="302"/>
      <c r="E3176" s="146" t="str">
        <f>IF($D3176="","-",_xlfn.XLOOKUP($D3176,Fund.Meta!$A:$A,Fund.Meta!$D:$D,"-",0,1))</f>
        <v>-</v>
      </c>
      <c r="F3176" s="303" t="str">
        <f>IF($D3176="","-",_xlfn.XLOOKUP($D3176,Fund.Meta!$A:$A,Fund.Meta!$E:$E,"-",0,1))</f>
        <v>-</v>
      </c>
      <c r="G3176" s="334"/>
      <c r="H3176" s="303" t="str">
        <f>IF($G3176="","-",_xlfn.XLOOKUP($G3176,Appr.Meta!$A:$A,Appr.Meta!$D:$D,"-",0,1))</f>
        <v>-</v>
      </c>
      <c r="I3176" s="302"/>
      <c r="J3176" s="303" t="str">
        <f>IF($I3176="","-",_xlfn.XLOOKUP($I3176,'CC.Meta'!$A:$A,'CC.Meta'!$D:$D,"-",0,1))</f>
        <v>-</v>
      </c>
      <c r="K3176" s="302"/>
      <c r="L3176" s="146" t="str">
        <f>IF($K3176="","-",_xlfn.XLOOKUP($K3176,Obj.Meta!$A:$A,Obj.Meta!$D:$D,"-",0,1))</f>
        <v>-</v>
      </c>
      <c r="M3176" s="300" t="str">
        <f>IF($K3176="","-",_xlfn.XLOOKUP($K3176,Obj.Meta!$A:$A,Obj.Meta!$F:$F,"-",0,1))</f>
        <v>-</v>
      </c>
      <c r="N3176" s="337" t="str">
        <f t="shared" si="99"/>
        <v>---</v>
      </c>
      <c r="O3176" s="333"/>
      <c r="P3176" s="54"/>
      <c r="Q3176" s="52"/>
      <c r="R3176" s="34"/>
      <c r="S3176" s="53"/>
      <c r="T3176" s="208"/>
      <c r="U3176" s="726"/>
      <c r="V3176" s="206"/>
      <c r="W3176" s="206"/>
      <c r="X3176" s="678"/>
      <c r="Y3176" s="34"/>
      <c r="Z3176" s="610"/>
      <c r="AA3176" s="608"/>
    </row>
    <row r="3177" spans="1:27">
      <c r="A3177" s="145" t="str">
        <f t="shared" si="98"/>
        <v>-</v>
      </c>
      <c r="B3177" s="146" t="str">
        <f>_xlfn.XLOOKUP($A3177,Dept.Meta!$A:$A,Dept.Meta!$F:$F,"-",0,1)</f>
        <v>-</v>
      </c>
      <c r="C3177" s="629" t="str">
        <f>_xlfn.XLOOKUP(_xlfn.CONCAT($G3177,"-",$I3177),Div.Meta!$H:$H,Div.Meta!$C:$C,"-",0,1)</f>
        <v>-</v>
      </c>
      <c r="D3177" s="302"/>
      <c r="E3177" s="146" t="str">
        <f>IF($D3177="","-",_xlfn.XLOOKUP($D3177,Fund.Meta!$A:$A,Fund.Meta!$D:$D,"-",0,1))</f>
        <v>-</v>
      </c>
      <c r="F3177" s="303" t="str">
        <f>IF($D3177="","-",_xlfn.XLOOKUP($D3177,Fund.Meta!$A:$A,Fund.Meta!$E:$E,"-",0,1))</f>
        <v>-</v>
      </c>
      <c r="G3177" s="334"/>
      <c r="H3177" s="303" t="str">
        <f>IF($G3177="","-",_xlfn.XLOOKUP($G3177,Appr.Meta!$A:$A,Appr.Meta!$D:$D,"-",0,1))</f>
        <v>-</v>
      </c>
      <c r="I3177" s="302"/>
      <c r="J3177" s="303" t="str">
        <f>IF($I3177="","-",_xlfn.XLOOKUP($I3177,'CC.Meta'!$A:$A,'CC.Meta'!$D:$D,"-",0,1))</f>
        <v>-</v>
      </c>
      <c r="K3177" s="302"/>
      <c r="L3177" s="146" t="str">
        <f>IF($K3177="","-",_xlfn.XLOOKUP($K3177,Obj.Meta!$A:$A,Obj.Meta!$D:$D,"-",0,1))</f>
        <v>-</v>
      </c>
      <c r="M3177" s="300" t="str">
        <f>IF($K3177="","-",_xlfn.XLOOKUP($K3177,Obj.Meta!$A:$A,Obj.Meta!$F:$F,"-",0,1))</f>
        <v>-</v>
      </c>
      <c r="N3177" s="337" t="str">
        <f t="shared" si="99"/>
        <v>---</v>
      </c>
      <c r="O3177" s="333"/>
      <c r="P3177" s="54"/>
      <c r="Q3177" s="52"/>
      <c r="R3177" s="34"/>
      <c r="S3177" s="53"/>
      <c r="T3177" s="208"/>
      <c r="U3177" s="726"/>
      <c r="V3177" s="206"/>
      <c r="W3177" s="206"/>
      <c r="X3177" s="678"/>
      <c r="Y3177" s="34"/>
      <c r="Z3177" s="610"/>
      <c r="AA3177" s="608"/>
    </row>
    <row r="3178" spans="1:27">
      <c r="A3178" s="145" t="str">
        <f t="shared" si="98"/>
        <v>-</v>
      </c>
      <c r="B3178" s="146" t="str">
        <f>_xlfn.XLOOKUP($A3178,Dept.Meta!$A:$A,Dept.Meta!$F:$F,"-",0,1)</f>
        <v>-</v>
      </c>
      <c r="C3178" s="629" t="str">
        <f>_xlfn.XLOOKUP(_xlfn.CONCAT($G3178,"-",$I3178),Div.Meta!$H:$H,Div.Meta!$C:$C,"-",0,1)</f>
        <v>-</v>
      </c>
      <c r="D3178" s="302"/>
      <c r="E3178" s="146" t="str">
        <f>IF($D3178="","-",_xlfn.XLOOKUP($D3178,Fund.Meta!$A:$A,Fund.Meta!$D:$D,"-",0,1))</f>
        <v>-</v>
      </c>
      <c r="F3178" s="303" t="str">
        <f>IF($D3178="","-",_xlfn.XLOOKUP($D3178,Fund.Meta!$A:$A,Fund.Meta!$E:$E,"-",0,1))</f>
        <v>-</v>
      </c>
      <c r="G3178" s="334"/>
      <c r="H3178" s="303" t="str">
        <f>IF($G3178="","-",_xlfn.XLOOKUP($G3178,Appr.Meta!$A:$A,Appr.Meta!$D:$D,"-",0,1))</f>
        <v>-</v>
      </c>
      <c r="I3178" s="302"/>
      <c r="J3178" s="303" t="str">
        <f>IF($I3178="","-",_xlfn.XLOOKUP($I3178,'CC.Meta'!$A:$A,'CC.Meta'!$D:$D,"-",0,1))</f>
        <v>-</v>
      </c>
      <c r="K3178" s="302"/>
      <c r="L3178" s="146" t="str">
        <f>IF($K3178="","-",_xlfn.XLOOKUP($K3178,Obj.Meta!$A:$A,Obj.Meta!$D:$D,"-",0,1))</f>
        <v>-</v>
      </c>
      <c r="M3178" s="300" t="str">
        <f>IF($K3178="","-",_xlfn.XLOOKUP($K3178,Obj.Meta!$A:$A,Obj.Meta!$F:$F,"-",0,1))</f>
        <v>-</v>
      </c>
      <c r="N3178" s="337" t="str">
        <f t="shared" si="99"/>
        <v>---</v>
      </c>
      <c r="O3178" s="333"/>
      <c r="P3178" s="54"/>
      <c r="Q3178" s="52"/>
      <c r="R3178" s="34"/>
      <c r="S3178" s="53"/>
      <c r="T3178" s="208"/>
      <c r="U3178" s="726"/>
      <c r="V3178" s="206"/>
      <c r="W3178" s="206"/>
      <c r="X3178" s="678"/>
      <c r="Y3178" s="34"/>
      <c r="Z3178" s="610"/>
      <c r="AA3178" s="608"/>
    </row>
    <row r="3179" spans="1:27">
      <c r="A3179" s="145" t="str">
        <f t="shared" si="98"/>
        <v>-</v>
      </c>
      <c r="B3179" s="146" t="str">
        <f>_xlfn.XLOOKUP($A3179,Dept.Meta!$A:$A,Dept.Meta!$F:$F,"-",0,1)</f>
        <v>-</v>
      </c>
      <c r="C3179" s="629" t="str">
        <f>_xlfn.XLOOKUP(_xlfn.CONCAT($G3179,"-",$I3179),Div.Meta!$H:$H,Div.Meta!$C:$C,"-",0,1)</f>
        <v>-</v>
      </c>
      <c r="D3179" s="302"/>
      <c r="E3179" s="146" t="str">
        <f>IF($D3179="","-",_xlfn.XLOOKUP($D3179,Fund.Meta!$A:$A,Fund.Meta!$D:$D,"-",0,1))</f>
        <v>-</v>
      </c>
      <c r="F3179" s="303" t="str">
        <f>IF($D3179="","-",_xlfn.XLOOKUP($D3179,Fund.Meta!$A:$A,Fund.Meta!$E:$E,"-",0,1))</f>
        <v>-</v>
      </c>
      <c r="G3179" s="334"/>
      <c r="H3179" s="303" t="str">
        <f>IF($G3179="","-",_xlfn.XLOOKUP($G3179,Appr.Meta!$A:$A,Appr.Meta!$D:$D,"-",0,1))</f>
        <v>-</v>
      </c>
      <c r="I3179" s="302"/>
      <c r="J3179" s="303" t="str">
        <f>IF($I3179="","-",_xlfn.XLOOKUP($I3179,'CC.Meta'!$A:$A,'CC.Meta'!$D:$D,"-",0,1))</f>
        <v>-</v>
      </c>
      <c r="K3179" s="302"/>
      <c r="L3179" s="146" t="str">
        <f>IF($K3179="","-",_xlfn.XLOOKUP($K3179,Obj.Meta!$A:$A,Obj.Meta!$D:$D,"-",0,1))</f>
        <v>-</v>
      </c>
      <c r="M3179" s="300" t="str">
        <f>IF($K3179="","-",_xlfn.XLOOKUP($K3179,Obj.Meta!$A:$A,Obj.Meta!$F:$F,"-",0,1))</f>
        <v>-</v>
      </c>
      <c r="N3179" s="337" t="str">
        <f t="shared" si="99"/>
        <v>---</v>
      </c>
      <c r="O3179" s="333"/>
      <c r="P3179" s="54"/>
      <c r="Q3179" s="52"/>
      <c r="R3179" s="34"/>
      <c r="S3179" s="53"/>
      <c r="T3179" s="208"/>
      <c r="U3179" s="726"/>
      <c r="V3179" s="206"/>
      <c r="W3179" s="206"/>
      <c r="X3179" s="678"/>
      <c r="Y3179" s="34"/>
      <c r="Z3179" s="610"/>
      <c r="AA3179" s="608"/>
    </row>
    <row r="3180" spans="1:27">
      <c r="A3180" s="145" t="str">
        <f t="shared" si="98"/>
        <v>-</v>
      </c>
      <c r="B3180" s="146" t="str">
        <f>_xlfn.XLOOKUP($A3180,Dept.Meta!$A:$A,Dept.Meta!$F:$F,"-",0,1)</f>
        <v>-</v>
      </c>
      <c r="C3180" s="629" t="str">
        <f>_xlfn.XLOOKUP(_xlfn.CONCAT($G3180,"-",$I3180),Div.Meta!$H:$H,Div.Meta!$C:$C,"-",0,1)</f>
        <v>-</v>
      </c>
      <c r="D3180" s="302"/>
      <c r="E3180" s="146" t="str">
        <f>IF($D3180="","-",_xlfn.XLOOKUP($D3180,Fund.Meta!$A:$A,Fund.Meta!$D:$D,"-",0,1))</f>
        <v>-</v>
      </c>
      <c r="F3180" s="303" t="str">
        <f>IF($D3180="","-",_xlfn.XLOOKUP($D3180,Fund.Meta!$A:$A,Fund.Meta!$E:$E,"-",0,1))</f>
        <v>-</v>
      </c>
      <c r="G3180" s="334"/>
      <c r="H3180" s="303" t="str">
        <f>IF($G3180="","-",_xlfn.XLOOKUP($G3180,Appr.Meta!$A:$A,Appr.Meta!$D:$D,"-",0,1))</f>
        <v>-</v>
      </c>
      <c r="I3180" s="302"/>
      <c r="J3180" s="303" t="str">
        <f>IF($I3180="","-",_xlfn.XLOOKUP($I3180,'CC.Meta'!$A:$A,'CC.Meta'!$D:$D,"-",0,1))</f>
        <v>-</v>
      </c>
      <c r="K3180" s="302"/>
      <c r="L3180" s="146" t="str">
        <f>IF($K3180="","-",_xlfn.XLOOKUP($K3180,Obj.Meta!$A:$A,Obj.Meta!$D:$D,"-",0,1))</f>
        <v>-</v>
      </c>
      <c r="M3180" s="300" t="str">
        <f>IF($K3180="","-",_xlfn.XLOOKUP($K3180,Obj.Meta!$A:$A,Obj.Meta!$F:$F,"-",0,1))</f>
        <v>-</v>
      </c>
      <c r="N3180" s="337" t="str">
        <f t="shared" si="99"/>
        <v>---</v>
      </c>
      <c r="O3180" s="333"/>
      <c r="P3180" s="54"/>
      <c r="Q3180" s="52"/>
      <c r="R3180" s="34"/>
      <c r="S3180" s="53"/>
      <c r="T3180" s="208"/>
      <c r="U3180" s="726"/>
      <c r="V3180" s="206"/>
      <c r="W3180" s="206"/>
      <c r="X3180" s="678"/>
      <c r="Y3180" s="34"/>
      <c r="Z3180" s="610"/>
      <c r="AA3180" s="608"/>
    </row>
    <row r="3181" spans="1:27">
      <c r="A3181" s="145" t="str">
        <f t="shared" si="98"/>
        <v>-</v>
      </c>
      <c r="B3181" s="146" t="str">
        <f>_xlfn.XLOOKUP($A3181,Dept.Meta!$A:$A,Dept.Meta!$F:$F,"-",0,1)</f>
        <v>-</v>
      </c>
      <c r="C3181" s="629" t="str">
        <f>_xlfn.XLOOKUP(_xlfn.CONCAT($G3181,"-",$I3181),Div.Meta!$H:$H,Div.Meta!$C:$C,"-",0,1)</f>
        <v>-</v>
      </c>
      <c r="D3181" s="302"/>
      <c r="E3181" s="146" t="str">
        <f>IF($D3181="","-",_xlfn.XLOOKUP($D3181,Fund.Meta!$A:$A,Fund.Meta!$D:$D,"-",0,1))</f>
        <v>-</v>
      </c>
      <c r="F3181" s="303" t="str">
        <f>IF($D3181="","-",_xlfn.XLOOKUP($D3181,Fund.Meta!$A:$A,Fund.Meta!$E:$E,"-",0,1))</f>
        <v>-</v>
      </c>
      <c r="G3181" s="334"/>
      <c r="H3181" s="303" t="str">
        <f>IF($G3181="","-",_xlfn.XLOOKUP($G3181,Appr.Meta!$A:$A,Appr.Meta!$D:$D,"-",0,1))</f>
        <v>-</v>
      </c>
      <c r="I3181" s="302"/>
      <c r="J3181" s="303" t="str">
        <f>IF($I3181="","-",_xlfn.XLOOKUP($I3181,'CC.Meta'!$A:$A,'CC.Meta'!$D:$D,"-",0,1))</f>
        <v>-</v>
      </c>
      <c r="K3181" s="302"/>
      <c r="L3181" s="146" t="str">
        <f>IF($K3181="","-",_xlfn.XLOOKUP($K3181,Obj.Meta!$A:$A,Obj.Meta!$D:$D,"-",0,1))</f>
        <v>-</v>
      </c>
      <c r="M3181" s="300" t="str">
        <f>IF($K3181="","-",_xlfn.XLOOKUP($K3181,Obj.Meta!$A:$A,Obj.Meta!$F:$F,"-",0,1))</f>
        <v>-</v>
      </c>
      <c r="N3181" s="337" t="str">
        <f t="shared" si="99"/>
        <v>---</v>
      </c>
      <c r="O3181" s="333"/>
      <c r="P3181" s="54"/>
      <c r="Q3181" s="52"/>
      <c r="R3181" s="34"/>
      <c r="S3181" s="53"/>
      <c r="T3181" s="208"/>
      <c r="U3181" s="726"/>
      <c r="V3181" s="206"/>
      <c r="W3181" s="206"/>
      <c r="X3181" s="678"/>
      <c r="Y3181" s="34"/>
      <c r="Z3181" s="610"/>
      <c r="AA3181" s="608"/>
    </row>
    <row r="3182" spans="1:27">
      <c r="A3182" s="145" t="str">
        <f t="shared" si="98"/>
        <v>-</v>
      </c>
      <c r="B3182" s="146" t="str">
        <f>_xlfn.XLOOKUP($A3182,Dept.Meta!$A:$A,Dept.Meta!$F:$F,"-",0,1)</f>
        <v>-</v>
      </c>
      <c r="C3182" s="629" t="str">
        <f>_xlfn.XLOOKUP(_xlfn.CONCAT($G3182,"-",$I3182),Div.Meta!$H:$H,Div.Meta!$C:$C,"-",0,1)</f>
        <v>-</v>
      </c>
      <c r="D3182" s="302"/>
      <c r="E3182" s="146" t="str">
        <f>IF($D3182="","-",_xlfn.XLOOKUP($D3182,Fund.Meta!$A:$A,Fund.Meta!$D:$D,"-",0,1))</f>
        <v>-</v>
      </c>
      <c r="F3182" s="303" t="str">
        <f>IF($D3182="","-",_xlfn.XLOOKUP($D3182,Fund.Meta!$A:$A,Fund.Meta!$E:$E,"-",0,1))</f>
        <v>-</v>
      </c>
      <c r="G3182" s="334"/>
      <c r="H3182" s="303" t="str">
        <f>IF($G3182="","-",_xlfn.XLOOKUP($G3182,Appr.Meta!$A:$A,Appr.Meta!$D:$D,"-",0,1))</f>
        <v>-</v>
      </c>
      <c r="I3182" s="302"/>
      <c r="J3182" s="303" t="str">
        <f>IF($I3182="","-",_xlfn.XLOOKUP($I3182,'CC.Meta'!$A:$A,'CC.Meta'!$D:$D,"-",0,1))</f>
        <v>-</v>
      </c>
      <c r="K3182" s="302"/>
      <c r="L3182" s="146" t="str">
        <f>IF($K3182="","-",_xlfn.XLOOKUP($K3182,Obj.Meta!$A:$A,Obj.Meta!$D:$D,"-",0,1))</f>
        <v>-</v>
      </c>
      <c r="M3182" s="300" t="str">
        <f>IF($K3182="","-",_xlfn.XLOOKUP($K3182,Obj.Meta!$A:$A,Obj.Meta!$F:$F,"-",0,1))</f>
        <v>-</v>
      </c>
      <c r="N3182" s="337" t="str">
        <f t="shared" si="99"/>
        <v>---</v>
      </c>
      <c r="O3182" s="333"/>
      <c r="P3182" s="54"/>
      <c r="Q3182" s="52"/>
      <c r="R3182" s="34"/>
      <c r="S3182" s="53"/>
      <c r="T3182" s="208"/>
      <c r="U3182" s="726"/>
      <c r="V3182" s="206"/>
      <c r="W3182" s="206"/>
      <c r="X3182" s="678"/>
      <c r="Y3182" s="34"/>
      <c r="Z3182" s="610"/>
      <c r="AA3182" s="608"/>
    </row>
    <row r="3183" spans="1:27">
      <c r="A3183" s="145" t="str">
        <f t="shared" si="98"/>
        <v>-</v>
      </c>
      <c r="B3183" s="146" t="str">
        <f>_xlfn.XLOOKUP($A3183,Dept.Meta!$A:$A,Dept.Meta!$F:$F,"-",0,1)</f>
        <v>-</v>
      </c>
      <c r="C3183" s="629" t="str">
        <f>_xlfn.XLOOKUP(_xlfn.CONCAT($G3183,"-",$I3183),Div.Meta!$H:$H,Div.Meta!$C:$C,"-",0,1)</f>
        <v>-</v>
      </c>
      <c r="D3183" s="302"/>
      <c r="E3183" s="146" t="str">
        <f>IF($D3183="","-",_xlfn.XLOOKUP($D3183,Fund.Meta!$A:$A,Fund.Meta!$D:$D,"-",0,1))</f>
        <v>-</v>
      </c>
      <c r="F3183" s="303" t="str">
        <f>IF($D3183="","-",_xlfn.XLOOKUP($D3183,Fund.Meta!$A:$A,Fund.Meta!$E:$E,"-",0,1))</f>
        <v>-</v>
      </c>
      <c r="G3183" s="334"/>
      <c r="H3183" s="303" t="str">
        <f>IF($G3183="","-",_xlfn.XLOOKUP($G3183,Appr.Meta!$A:$A,Appr.Meta!$D:$D,"-",0,1))</f>
        <v>-</v>
      </c>
      <c r="I3183" s="302"/>
      <c r="J3183" s="303" t="str">
        <f>IF($I3183="","-",_xlfn.XLOOKUP($I3183,'CC.Meta'!$A:$A,'CC.Meta'!$D:$D,"-",0,1))</f>
        <v>-</v>
      </c>
      <c r="K3183" s="302"/>
      <c r="L3183" s="146" t="str">
        <f>IF($K3183="","-",_xlfn.XLOOKUP($K3183,Obj.Meta!$A:$A,Obj.Meta!$D:$D,"-",0,1))</f>
        <v>-</v>
      </c>
      <c r="M3183" s="300" t="str">
        <f>IF($K3183="","-",_xlfn.XLOOKUP($K3183,Obj.Meta!$A:$A,Obj.Meta!$F:$F,"-",0,1))</f>
        <v>-</v>
      </c>
      <c r="N3183" s="337" t="str">
        <f t="shared" si="99"/>
        <v>---</v>
      </c>
      <c r="O3183" s="333"/>
      <c r="P3183" s="54"/>
      <c r="Q3183" s="52"/>
      <c r="R3183" s="34"/>
      <c r="S3183" s="53"/>
      <c r="T3183" s="208"/>
      <c r="U3183" s="726"/>
      <c r="V3183" s="206"/>
      <c r="W3183" s="206"/>
      <c r="X3183" s="678"/>
      <c r="Y3183" s="34"/>
      <c r="Z3183" s="610"/>
      <c r="AA3183" s="608"/>
    </row>
    <row r="3184" spans="1:27">
      <c r="A3184" s="145" t="str">
        <f t="shared" si="98"/>
        <v>-</v>
      </c>
      <c r="B3184" s="146" t="str">
        <f>_xlfn.XLOOKUP($A3184,Dept.Meta!$A:$A,Dept.Meta!$F:$F,"-",0,1)</f>
        <v>-</v>
      </c>
      <c r="C3184" s="629" t="str">
        <f>_xlfn.XLOOKUP(_xlfn.CONCAT($G3184,"-",$I3184),Div.Meta!$H:$H,Div.Meta!$C:$C,"-",0,1)</f>
        <v>-</v>
      </c>
      <c r="D3184" s="302"/>
      <c r="E3184" s="146" t="str">
        <f>IF($D3184="","-",_xlfn.XLOOKUP($D3184,Fund.Meta!$A:$A,Fund.Meta!$D:$D,"-",0,1))</f>
        <v>-</v>
      </c>
      <c r="F3184" s="303" t="str">
        <f>IF($D3184="","-",_xlfn.XLOOKUP($D3184,Fund.Meta!$A:$A,Fund.Meta!$E:$E,"-",0,1))</f>
        <v>-</v>
      </c>
      <c r="G3184" s="334"/>
      <c r="H3184" s="303" t="str">
        <f>IF($G3184="","-",_xlfn.XLOOKUP($G3184,Appr.Meta!$A:$A,Appr.Meta!$D:$D,"-",0,1))</f>
        <v>-</v>
      </c>
      <c r="I3184" s="302"/>
      <c r="J3184" s="303" t="str">
        <f>IF($I3184="","-",_xlfn.XLOOKUP($I3184,'CC.Meta'!$A:$A,'CC.Meta'!$D:$D,"-",0,1))</f>
        <v>-</v>
      </c>
      <c r="K3184" s="302"/>
      <c r="L3184" s="146" t="str">
        <f>IF($K3184="","-",_xlfn.XLOOKUP($K3184,Obj.Meta!$A:$A,Obj.Meta!$D:$D,"-",0,1))</f>
        <v>-</v>
      </c>
      <c r="M3184" s="300" t="str">
        <f>IF($K3184="","-",_xlfn.XLOOKUP($K3184,Obj.Meta!$A:$A,Obj.Meta!$F:$F,"-",0,1))</f>
        <v>-</v>
      </c>
      <c r="N3184" s="337" t="str">
        <f t="shared" si="99"/>
        <v>---</v>
      </c>
      <c r="O3184" s="333"/>
      <c r="P3184" s="54"/>
      <c r="Q3184" s="52"/>
      <c r="R3184" s="34"/>
      <c r="S3184" s="53"/>
      <c r="T3184" s="208"/>
      <c r="U3184" s="726"/>
      <c r="V3184" s="206"/>
      <c r="W3184" s="206"/>
      <c r="X3184" s="678"/>
      <c r="Y3184" s="34"/>
      <c r="Z3184" s="610"/>
      <c r="AA3184" s="608"/>
    </row>
    <row r="3185" spans="1:27">
      <c r="A3185" s="145" t="str">
        <f t="shared" si="98"/>
        <v>-</v>
      </c>
      <c r="B3185" s="146" t="str">
        <f>_xlfn.XLOOKUP($A3185,Dept.Meta!$A:$A,Dept.Meta!$F:$F,"-",0,1)</f>
        <v>-</v>
      </c>
      <c r="C3185" s="629" t="str">
        <f>_xlfn.XLOOKUP(_xlfn.CONCAT($G3185,"-",$I3185),Div.Meta!$H:$H,Div.Meta!$C:$C,"-",0,1)</f>
        <v>-</v>
      </c>
      <c r="D3185" s="302"/>
      <c r="E3185" s="146" t="str">
        <f>IF($D3185="","-",_xlfn.XLOOKUP($D3185,Fund.Meta!$A:$A,Fund.Meta!$D:$D,"-",0,1))</f>
        <v>-</v>
      </c>
      <c r="F3185" s="303" t="str">
        <f>IF($D3185="","-",_xlfn.XLOOKUP($D3185,Fund.Meta!$A:$A,Fund.Meta!$E:$E,"-",0,1))</f>
        <v>-</v>
      </c>
      <c r="G3185" s="334"/>
      <c r="H3185" s="303" t="str">
        <f>IF($G3185="","-",_xlfn.XLOOKUP($G3185,Appr.Meta!$A:$A,Appr.Meta!$D:$D,"-",0,1))</f>
        <v>-</v>
      </c>
      <c r="I3185" s="302"/>
      <c r="J3185" s="303" t="str">
        <f>IF($I3185="","-",_xlfn.XLOOKUP($I3185,'CC.Meta'!$A:$A,'CC.Meta'!$D:$D,"-",0,1))</f>
        <v>-</v>
      </c>
      <c r="K3185" s="302"/>
      <c r="L3185" s="146" t="str">
        <f>IF($K3185="","-",_xlfn.XLOOKUP($K3185,Obj.Meta!$A:$A,Obj.Meta!$D:$D,"-",0,1))</f>
        <v>-</v>
      </c>
      <c r="M3185" s="300" t="str">
        <f>IF($K3185="","-",_xlfn.XLOOKUP($K3185,Obj.Meta!$A:$A,Obj.Meta!$F:$F,"-",0,1))</f>
        <v>-</v>
      </c>
      <c r="N3185" s="337" t="str">
        <f t="shared" si="99"/>
        <v>---</v>
      </c>
      <c r="O3185" s="333"/>
      <c r="P3185" s="54"/>
      <c r="Q3185" s="52"/>
      <c r="R3185" s="34"/>
      <c r="S3185" s="53"/>
      <c r="T3185" s="208"/>
      <c r="U3185" s="726"/>
      <c r="V3185" s="206"/>
      <c r="W3185" s="206"/>
      <c r="X3185" s="678"/>
      <c r="Y3185" s="34"/>
      <c r="Z3185" s="610"/>
      <c r="AA3185" s="608"/>
    </row>
    <row r="3186" spans="1:27">
      <c r="A3186" s="145" t="str">
        <f t="shared" si="98"/>
        <v>-</v>
      </c>
      <c r="B3186" s="146" t="str">
        <f>_xlfn.XLOOKUP($A3186,Dept.Meta!$A:$A,Dept.Meta!$F:$F,"-",0,1)</f>
        <v>-</v>
      </c>
      <c r="C3186" s="629" t="str">
        <f>_xlfn.XLOOKUP(_xlfn.CONCAT($G3186,"-",$I3186),Div.Meta!$H:$H,Div.Meta!$C:$C,"-",0,1)</f>
        <v>-</v>
      </c>
      <c r="D3186" s="302"/>
      <c r="E3186" s="146" t="str">
        <f>IF($D3186="","-",_xlfn.XLOOKUP($D3186,Fund.Meta!$A:$A,Fund.Meta!$D:$D,"-",0,1))</f>
        <v>-</v>
      </c>
      <c r="F3186" s="303" t="str">
        <f>IF($D3186="","-",_xlfn.XLOOKUP($D3186,Fund.Meta!$A:$A,Fund.Meta!$E:$E,"-",0,1))</f>
        <v>-</v>
      </c>
      <c r="G3186" s="334"/>
      <c r="H3186" s="303" t="str">
        <f>IF($G3186="","-",_xlfn.XLOOKUP($G3186,Appr.Meta!$A:$A,Appr.Meta!$D:$D,"-",0,1))</f>
        <v>-</v>
      </c>
      <c r="I3186" s="302"/>
      <c r="J3186" s="303" t="str">
        <f>IF($I3186="","-",_xlfn.XLOOKUP($I3186,'CC.Meta'!$A:$A,'CC.Meta'!$D:$D,"-",0,1))</f>
        <v>-</v>
      </c>
      <c r="K3186" s="302"/>
      <c r="L3186" s="146" t="str">
        <f>IF($K3186="","-",_xlfn.XLOOKUP($K3186,Obj.Meta!$A:$A,Obj.Meta!$D:$D,"-",0,1))</f>
        <v>-</v>
      </c>
      <c r="M3186" s="300" t="str">
        <f>IF($K3186="","-",_xlfn.XLOOKUP($K3186,Obj.Meta!$A:$A,Obj.Meta!$F:$F,"-",0,1))</f>
        <v>-</v>
      </c>
      <c r="N3186" s="337" t="str">
        <f t="shared" si="99"/>
        <v>---</v>
      </c>
      <c r="O3186" s="333"/>
      <c r="P3186" s="54"/>
      <c r="Q3186" s="52"/>
      <c r="R3186" s="34"/>
      <c r="S3186" s="53"/>
      <c r="T3186" s="208"/>
      <c r="U3186" s="726"/>
      <c r="V3186" s="206"/>
      <c r="W3186" s="206"/>
      <c r="X3186" s="678"/>
      <c r="Y3186" s="34"/>
      <c r="Z3186" s="610"/>
      <c r="AA3186" s="608"/>
    </row>
    <row r="3187" spans="1:27">
      <c r="A3187" s="145" t="str">
        <f t="shared" si="98"/>
        <v>-</v>
      </c>
      <c r="B3187" s="146" t="str">
        <f>_xlfn.XLOOKUP($A3187,Dept.Meta!$A:$A,Dept.Meta!$F:$F,"-",0,1)</f>
        <v>-</v>
      </c>
      <c r="C3187" s="629" t="str">
        <f>_xlfn.XLOOKUP(_xlfn.CONCAT($G3187,"-",$I3187),Div.Meta!$H:$H,Div.Meta!$C:$C,"-",0,1)</f>
        <v>-</v>
      </c>
      <c r="D3187" s="302"/>
      <c r="E3187" s="146" t="str">
        <f>IF($D3187="","-",_xlfn.XLOOKUP($D3187,Fund.Meta!$A:$A,Fund.Meta!$D:$D,"-",0,1))</f>
        <v>-</v>
      </c>
      <c r="F3187" s="303" t="str">
        <f>IF($D3187="","-",_xlfn.XLOOKUP($D3187,Fund.Meta!$A:$A,Fund.Meta!$E:$E,"-",0,1))</f>
        <v>-</v>
      </c>
      <c r="G3187" s="334"/>
      <c r="H3187" s="303" t="str">
        <f>IF($G3187="","-",_xlfn.XLOOKUP($G3187,Appr.Meta!$A:$A,Appr.Meta!$D:$D,"-",0,1))</f>
        <v>-</v>
      </c>
      <c r="I3187" s="302"/>
      <c r="J3187" s="303" t="str">
        <f>IF($I3187="","-",_xlfn.XLOOKUP($I3187,'CC.Meta'!$A:$A,'CC.Meta'!$D:$D,"-",0,1))</f>
        <v>-</v>
      </c>
      <c r="K3187" s="302"/>
      <c r="L3187" s="146" t="str">
        <f>IF($K3187="","-",_xlfn.XLOOKUP($K3187,Obj.Meta!$A:$A,Obj.Meta!$D:$D,"-",0,1))</f>
        <v>-</v>
      </c>
      <c r="M3187" s="300" t="str">
        <f>IF($K3187="","-",_xlfn.XLOOKUP($K3187,Obj.Meta!$A:$A,Obj.Meta!$F:$F,"-",0,1))</f>
        <v>-</v>
      </c>
      <c r="N3187" s="337" t="str">
        <f t="shared" si="99"/>
        <v>---</v>
      </c>
      <c r="O3187" s="333"/>
      <c r="P3187" s="54"/>
      <c r="Q3187" s="52"/>
      <c r="R3187" s="34"/>
      <c r="S3187" s="53"/>
      <c r="T3187" s="208"/>
      <c r="U3187" s="726"/>
      <c r="V3187" s="206"/>
      <c r="W3187" s="206"/>
      <c r="X3187" s="678"/>
      <c r="Y3187" s="34"/>
      <c r="Z3187" s="610"/>
      <c r="AA3187" s="608"/>
    </row>
    <row r="3188" spans="1:27">
      <c r="A3188" s="145" t="str">
        <f t="shared" si="98"/>
        <v>-</v>
      </c>
      <c r="B3188" s="146" t="str">
        <f>_xlfn.XLOOKUP($A3188,Dept.Meta!$A:$A,Dept.Meta!$F:$F,"-",0,1)</f>
        <v>-</v>
      </c>
      <c r="C3188" s="629" t="str">
        <f>_xlfn.XLOOKUP(_xlfn.CONCAT($G3188,"-",$I3188),Div.Meta!$H:$H,Div.Meta!$C:$C,"-",0,1)</f>
        <v>-</v>
      </c>
      <c r="D3188" s="302"/>
      <c r="E3188" s="146" t="str">
        <f>IF($D3188="","-",_xlfn.XLOOKUP($D3188,Fund.Meta!$A:$A,Fund.Meta!$D:$D,"-",0,1))</f>
        <v>-</v>
      </c>
      <c r="F3188" s="303" t="str">
        <f>IF($D3188="","-",_xlfn.XLOOKUP($D3188,Fund.Meta!$A:$A,Fund.Meta!$E:$E,"-",0,1))</f>
        <v>-</v>
      </c>
      <c r="G3188" s="334"/>
      <c r="H3188" s="303" t="str">
        <f>IF($G3188="","-",_xlfn.XLOOKUP($G3188,Appr.Meta!$A:$A,Appr.Meta!$D:$D,"-",0,1))</f>
        <v>-</v>
      </c>
      <c r="I3188" s="302"/>
      <c r="J3188" s="303" t="str">
        <f>IF($I3188="","-",_xlfn.XLOOKUP($I3188,'CC.Meta'!$A:$A,'CC.Meta'!$D:$D,"-",0,1))</f>
        <v>-</v>
      </c>
      <c r="K3188" s="302"/>
      <c r="L3188" s="146" t="str">
        <f>IF($K3188="","-",_xlfn.XLOOKUP($K3188,Obj.Meta!$A:$A,Obj.Meta!$D:$D,"-",0,1))</f>
        <v>-</v>
      </c>
      <c r="M3188" s="300" t="str">
        <f>IF($K3188="","-",_xlfn.XLOOKUP($K3188,Obj.Meta!$A:$A,Obj.Meta!$F:$F,"-",0,1))</f>
        <v>-</v>
      </c>
      <c r="N3188" s="337" t="str">
        <f t="shared" si="99"/>
        <v>---</v>
      </c>
      <c r="O3188" s="333"/>
      <c r="P3188" s="54"/>
      <c r="Q3188" s="52"/>
      <c r="R3188" s="34"/>
      <c r="S3188" s="53"/>
      <c r="T3188" s="208"/>
      <c r="U3188" s="726"/>
      <c r="V3188" s="206"/>
      <c r="W3188" s="206"/>
      <c r="X3188" s="678"/>
      <c r="Y3188" s="34"/>
      <c r="Z3188" s="610"/>
      <c r="AA3188" s="608"/>
    </row>
    <row r="3189" spans="1:27">
      <c r="A3189" s="145" t="str">
        <f t="shared" si="98"/>
        <v>-</v>
      </c>
      <c r="B3189" s="146" t="str">
        <f>_xlfn.XLOOKUP($A3189,Dept.Meta!$A:$A,Dept.Meta!$F:$F,"-",0,1)</f>
        <v>-</v>
      </c>
      <c r="C3189" s="629" t="str">
        <f>_xlfn.XLOOKUP(_xlfn.CONCAT($G3189,"-",$I3189),Div.Meta!$H:$H,Div.Meta!$C:$C,"-",0,1)</f>
        <v>-</v>
      </c>
      <c r="D3189" s="302"/>
      <c r="E3189" s="146" t="str">
        <f>IF($D3189="","-",_xlfn.XLOOKUP($D3189,Fund.Meta!$A:$A,Fund.Meta!$D:$D,"-",0,1))</f>
        <v>-</v>
      </c>
      <c r="F3189" s="303" t="str">
        <f>IF($D3189="","-",_xlfn.XLOOKUP($D3189,Fund.Meta!$A:$A,Fund.Meta!$E:$E,"-",0,1))</f>
        <v>-</v>
      </c>
      <c r="G3189" s="334"/>
      <c r="H3189" s="303" t="str">
        <f>IF($G3189="","-",_xlfn.XLOOKUP($G3189,Appr.Meta!$A:$A,Appr.Meta!$D:$D,"-",0,1))</f>
        <v>-</v>
      </c>
      <c r="I3189" s="302"/>
      <c r="J3189" s="303" t="str">
        <f>IF($I3189="","-",_xlfn.XLOOKUP($I3189,'CC.Meta'!$A:$A,'CC.Meta'!$D:$D,"-",0,1))</f>
        <v>-</v>
      </c>
      <c r="K3189" s="302"/>
      <c r="L3189" s="146" t="str">
        <f>IF($K3189="","-",_xlfn.XLOOKUP($K3189,Obj.Meta!$A:$A,Obj.Meta!$D:$D,"-",0,1))</f>
        <v>-</v>
      </c>
      <c r="M3189" s="300" t="str">
        <f>IF($K3189="","-",_xlfn.XLOOKUP($K3189,Obj.Meta!$A:$A,Obj.Meta!$F:$F,"-",0,1))</f>
        <v>-</v>
      </c>
      <c r="N3189" s="337" t="str">
        <f t="shared" si="99"/>
        <v>---</v>
      </c>
      <c r="O3189" s="333"/>
      <c r="P3189" s="54"/>
      <c r="Q3189" s="52"/>
      <c r="R3189" s="34"/>
      <c r="S3189" s="53"/>
      <c r="T3189" s="208"/>
      <c r="U3189" s="726"/>
      <c r="V3189" s="206"/>
      <c r="W3189" s="206"/>
      <c r="X3189" s="678"/>
      <c r="Y3189" s="34"/>
      <c r="Z3189" s="610"/>
      <c r="AA3189" s="608"/>
    </row>
    <row r="3190" spans="1:27">
      <c r="A3190" s="145" t="str">
        <f t="shared" si="98"/>
        <v>-</v>
      </c>
      <c r="B3190" s="146" t="str">
        <f>_xlfn.XLOOKUP($A3190,Dept.Meta!$A:$A,Dept.Meta!$F:$F,"-",0,1)</f>
        <v>-</v>
      </c>
      <c r="C3190" s="629" t="str">
        <f>_xlfn.XLOOKUP(_xlfn.CONCAT($G3190,"-",$I3190),Div.Meta!$H:$H,Div.Meta!$C:$C,"-",0,1)</f>
        <v>-</v>
      </c>
      <c r="D3190" s="302"/>
      <c r="E3190" s="146" t="str">
        <f>IF($D3190="","-",_xlfn.XLOOKUP($D3190,Fund.Meta!$A:$A,Fund.Meta!$D:$D,"-",0,1))</f>
        <v>-</v>
      </c>
      <c r="F3190" s="303" t="str">
        <f>IF($D3190="","-",_xlfn.XLOOKUP($D3190,Fund.Meta!$A:$A,Fund.Meta!$E:$E,"-",0,1))</f>
        <v>-</v>
      </c>
      <c r="G3190" s="334"/>
      <c r="H3190" s="303" t="str">
        <f>IF($G3190="","-",_xlfn.XLOOKUP($G3190,Appr.Meta!$A:$A,Appr.Meta!$D:$D,"-",0,1))</f>
        <v>-</v>
      </c>
      <c r="I3190" s="302"/>
      <c r="J3190" s="303" t="str">
        <f>IF($I3190="","-",_xlfn.XLOOKUP($I3190,'CC.Meta'!$A:$A,'CC.Meta'!$D:$D,"-",0,1))</f>
        <v>-</v>
      </c>
      <c r="K3190" s="302"/>
      <c r="L3190" s="146" t="str">
        <f>IF($K3190="","-",_xlfn.XLOOKUP($K3190,Obj.Meta!$A:$A,Obj.Meta!$D:$D,"-",0,1))</f>
        <v>-</v>
      </c>
      <c r="M3190" s="300" t="str">
        <f>IF($K3190="","-",_xlfn.XLOOKUP($K3190,Obj.Meta!$A:$A,Obj.Meta!$F:$F,"-",0,1))</f>
        <v>-</v>
      </c>
      <c r="N3190" s="337" t="str">
        <f t="shared" si="99"/>
        <v>---</v>
      </c>
      <c r="O3190" s="333"/>
      <c r="P3190" s="54"/>
      <c r="Q3190" s="52"/>
      <c r="R3190" s="34"/>
      <c r="S3190" s="53"/>
      <c r="T3190" s="208"/>
      <c r="U3190" s="726"/>
      <c r="V3190" s="206"/>
      <c r="W3190" s="206"/>
      <c r="X3190" s="678"/>
      <c r="Y3190" s="34"/>
      <c r="Z3190" s="610"/>
      <c r="AA3190" s="608"/>
    </row>
    <row r="3191" spans="1:27">
      <c r="A3191" s="145" t="str">
        <f t="shared" si="98"/>
        <v>-</v>
      </c>
      <c r="B3191" s="146" t="str">
        <f>_xlfn.XLOOKUP($A3191,Dept.Meta!$A:$A,Dept.Meta!$F:$F,"-",0,1)</f>
        <v>-</v>
      </c>
      <c r="C3191" s="629" t="str">
        <f>_xlfn.XLOOKUP(_xlfn.CONCAT($G3191,"-",$I3191),Div.Meta!$H:$H,Div.Meta!$C:$C,"-",0,1)</f>
        <v>-</v>
      </c>
      <c r="D3191" s="302"/>
      <c r="E3191" s="146" t="str">
        <f>IF($D3191="","-",_xlfn.XLOOKUP($D3191,Fund.Meta!$A:$A,Fund.Meta!$D:$D,"-",0,1))</f>
        <v>-</v>
      </c>
      <c r="F3191" s="303" t="str">
        <f>IF($D3191="","-",_xlfn.XLOOKUP($D3191,Fund.Meta!$A:$A,Fund.Meta!$E:$E,"-",0,1))</f>
        <v>-</v>
      </c>
      <c r="G3191" s="334"/>
      <c r="H3191" s="303" t="str">
        <f>IF($G3191="","-",_xlfn.XLOOKUP($G3191,Appr.Meta!$A:$A,Appr.Meta!$D:$D,"-",0,1))</f>
        <v>-</v>
      </c>
      <c r="I3191" s="302"/>
      <c r="J3191" s="303" t="str">
        <f>IF($I3191="","-",_xlfn.XLOOKUP($I3191,'CC.Meta'!$A:$A,'CC.Meta'!$D:$D,"-",0,1))</f>
        <v>-</v>
      </c>
      <c r="K3191" s="302"/>
      <c r="L3191" s="146" t="str">
        <f>IF($K3191="","-",_xlfn.XLOOKUP($K3191,Obj.Meta!$A:$A,Obj.Meta!$D:$D,"-",0,1))</f>
        <v>-</v>
      </c>
      <c r="M3191" s="300" t="str">
        <f>IF($K3191="","-",_xlfn.XLOOKUP($K3191,Obj.Meta!$A:$A,Obj.Meta!$F:$F,"-",0,1))</f>
        <v>-</v>
      </c>
      <c r="N3191" s="337" t="str">
        <f t="shared" si="99"/>
        <v>---</v>
      </c>
      <c r="O3191" s="333"/>
      <c r="P3191" s="54"/>
      <c r="Q3191" s="52"/>
      <c r="R3191" s="34"/>
      <c r="S3191" s="53"/>
      <c r="T3191" s="208"/>
      <c r="U3191" s="726"/>
      <c r="V3191" s="206"/>
      <c r="W3191" s="206"/>
      <c r="X3191" s="678"/>
      <c r="Y3191" s="34"/>
      <c r="Z3191" s="610"/>
      <c r="AA3191" s="608"/>
    </row>
    <row r="3192" spans="1:27">
      <c r="A3192" s="145" t="str">
        <f t="shared" si="98"/>
        <v>-</v>
      </c>
      <c r="B3192" s="146" t="str">
        <f>_xlfn.XLOOKUP($A3192,Dept.Meta!$A:$A,Dept.Meta!$F:$F,"-",0,1)</f>
        <v>-</v>
      </c>
      <c r="C3192" s="629" t="str">
        <f>_xlfn.XLOOKUP(_xlfn.CONCAT($G3192,"-",$I3192),Div.Meta!$H:$H,Div.Meta!$C:$C,"-",0,1)</f>
        <v>-</v>
      </c>
      <c r="D3192" s="302"/>
      <c r="E3192" s="146" t="str">
        <f>IF($D3192="","-",_xlfn.XLOOKUP($D3192,Fund.Meta!$A:$A,Fund.Meta!$D:$D,"-",0,1))</f>
        <v>-</v>
      </c>
      <c r="F3192" s="303" t="str">
        <f>IF($D3192="","-",_xlfn.XLOOKUP($D3192,Fund.Meta!$A:$A,Fund.Meta!$E:$E,"-",0,1))</f>
        <v>-</v>
      </c>
      <c r="G3192" s="334"/>
      <c r="H3192" s="303" t="str">
        <f>IF($G3192="","-",_xlfn.XLOOKUP($G3192,Appr.Meta!$A:$A,Appr.Meta!$D:$D,"-",0,1))</f>
        <v>-</v>
      </c>
      <c r="I3192" s="302"/>
      <c r="J3192" s="303" t="str">
        <f>IF($I3192="","-",_xlfn.XLOOKUP($I3192,'CC.Meta'!$A:$A,'CC.Meta'!$D:$D,"-",0,1))</f>
        <v>-</v>
      </c>
      <c r="K3192" s="302"/>
      <c r="L3192" s="146" t="str">
        <f>IF($K3192="","-",_xlfn.XLOOKUP($K3192,Obj.Meta!$A:$A,Obj.Meta!$D:$D,"-",0,1))</f>
        <v>-</v>
      </c>
      <c r="M3192" s="300" t="str">
        <f>IF($K3192="","-",_xlfn.XLOOKUP($K3192,Obj.Meta!$A:$A,Obj.Meta!$F:$F,"-",0,1))</f>
        <v>-</v>
      </c>
      <c r="N3192" s="337" t="str">
        <f t="shared" si="99"/>
        <v>---</v>
      </c>
      <c r="O3192" s="333"/>
      <c r="P3192" s="54"/>
      <c r="Q3192" s="52"/>
      <c r="R3192" s="34"/>
      <c r="S3192" s="53"/>
      <c r="T3192" s="208"/>
      <c r="U3192" s="726"/>
      <c r="V3192" s="206"/>
      <c r="W3192" s="206"/>
      <c r="X3192" s="678"/>
      <c r="Y3192" s="34"/>
      <c r="Z3192" s="610"/>
      <c r="AA3192" s="608"/>
    </row>
    <row r="3193" spans="1:27">
      <c r="A3193" s="145" t="str">
        <f t="shared" si="98"/>
        <v>-</v>
      </c>
      <c r="B3193" s="146" t="str">
        <f>_xlfn.XLOOKUP($A3193,Dept.Meta!$A:$A,Dept.Meta!$F:$F,"-",0,1)</f>
        <v>-</v>
      </c>
      <c r="C3193" s="629" t="str">
        <f>_xlfn.XLOOKUP(_xlfn.CONCAT($G3193,"-",$I3193),Div.Meta!$H:$H,Div.Meta!$C:$C,"-",0,1)</f>
        <v>-</v>
      </c>
      <c r="D3193" s="302"/>
      <c r="E3193" s="146" t="str">
        <f>IF($D3193="","-",_xlfn.XLOOKUP($D3193,Fund.Meta!$A:$A,Fund.Meta!$D:$D,"-",0,1))</f>
        <v>-</v>
      </c>
      <c r="F3193" s="303" t="str">
        <f>IF($D3193="","-",_xlfn.XLOOKUP($D3193,Fund.Meta!$A:$A,Fund.Meta!$E:$E,"-",0,1))</f>
        <v>-</v>
      </c>
      <c r="G3193" s="334"/>
      <c r="H3193" s="303" t="str">
        <f>IF($G3193="","-",_xlfn.XLOOKUP($G3193,Appr.Meta!$A:$A,Appr.Meta!$D:$D,"-",0,1))</f>
        <v>-</v>
      </c>
      <c r="I3193" s="302"/>
      <c r="J3193" s="303" t="str">
        <f>IF($I3193="","-",_xlfn.XLOOKUP($I3193,'CC.Meta'!$A:$A,'CC.Meta'!$D:$D,"-",0,1))</f>
        <v>-</v>
      </c>
      <c r="K3193" s="302"/>
      <c r="L3193" s="146" t="str">
        <f>IF($K3193="","-",_xlfn.XLOOKUP($K3193,Obj.Meta!$A:$A,Obj.Meta!$D:$D,"-",0,1))</f>
        <v>-</v>
      </c>
      <c r="M3193" s="300" t="str">
        <f>IF($K3193="","-",_xlfn.XLOOKUP($K3193,Obj.Meta!$A:$A,Obj.Meta!$F:$F,"-",0,1))</f>
        <v>-</v>
      </c>
      <c r="N3193" s="337" t="str">
        <f t="shared" si="99"/>
        <v>---</v>
      </c>
      <c r="O3193" s="333"/>
      <c r="P3193" s="54"/>
      <c r="Q3193" s="52"/>
      <c r="R3193" s="34"/>
      <c r="S3193" s="53"/>
      <c r="T3193" s="208"/>
      <c r="U3193" s="726"/>
      <c r="V3193" s="206"/>
      <c r="W3193" s="206"/>
      <c r="X3193" s="678"/>
      <c r="Y3193" s="34"/>
      <c r="Z3193" s="610"/>
      <c r="AA3193" s="608"/>
    </row>
    <row r="3194" spans="1:27">
      <c r="A3194" s="145" t="str">
        <f t="shared" si="98"/>
        <v>-</v>
      </c>
      <c r="B3194" s="146" t="str">
        <f>_xlfn.XLOOKUP($A3194,Dept.Meta!$A:$A,Dept.Meta!$F:$F,"-",0,1)</f>
        <v>-</v>
      </c>
      <c r="C3194" s="629" t="str">
        <f>_xlfn.XLOOKUP(_xlfn.CONCAT($G3194,"-",$I3194),Div.Meta!$H:$H,Div.Meta!$C:$C,"-",0,1)</f>
        <v>-</v>
      </c>
      <c r="D3194" s="302"/>
      <c r="E3194" s="146" t="str">
        <f>IF($D3194="","-",_xlfn.XLOOKUP($D3194,Fund.Meta!$A:$A,Fund.Meta!$D:$D,"-",0,1))</f>
        <v>-</v>
      </c>
      <c r="F3194" s="303" t="str">
        <f>IF($D3194="","-",_xlfn.XLOOKUP($D3194,Fund.Meta!$A:$A,Fund.Meta!$E:$E,"-",0,1))</f>
        <v>-</v>
      </c>
      <c r="G3194" s="334"/>
      <c r="H3194" s="303" t="str">
        <f>IF($G3194="","-",_xlfn.XLOOKUP($G3194,Appr.Meta!$A:$A,Appr.Meta!$D:$D,"-",0,1))</f>
        <v>-</v>
      </c>
      <c r="I3194" s="302"/>
      <c r="J3194" s="303" t="str">
        <f>IF($I3194="","-",_xlfn.XLOOKUP($I3194,'CC.Meta'!$A:$A,'CC.Meta'!$D:$D,"-",0,1))</f>
        <v>-</v>
      </c>
      <c r="K3194" s="302"/>
      <c r="L3194" s="146" t="str">
        <f>IF($K3194="","-",_xlfn.XLOOKUP($K3194,Obj.Meta!$A:$A,Obj.Meta!$D:$D,"-",0,1))</f>
        <v>-</v>
      </c>
      <c r="M3194" s="300" t="str">
        <f>IF($K3194="","-",_xlfn.XLOOKUP($K3194,Obj.Meta!$A:$A,Obj.Meta!$F:$F,"-",0,1))</f>
        <v>-</v>
      </c>
      <c r="N3194" s="337" t="str">
        <f t="shared" si="99"/>
        <v>---</v>
      </c>
      <c r="O3194" s="333"/>
      <c r="P3194" s="54"/>
      <c r="Q3194" s="52"/>
      <c r="R3194" s="34"/>
      <c r="S3194" s="53"/>
      <c r="T3194" s="208"/>
      <c r="U3194" s="726"/>
      <c r="V3194" s="206"/>
      <c r="W3194" s="206"/>
      <c r="X3194" s="678"/>
      <c r="Y3194" s="34"/>
      <c r="Z3194" s="610"/>
      <c r="AA3194" s="608"/>
    </row>
    <row r="3195" spans="1:27">
      <c r="A3195" s="145" t="str">
        <f t="shared" si="98"/>
        <v>-</v>
      </c>
      <c r="B3195" s="146" t="str">
        <f>_xlfn.XLOOKUP($A3195,Dept.Meta!$A:$A,Dept.Meta!$F:$F,"-",0,1)</f>
        <v>-</v>
      </c>
      <c r="C3195" s="629" t="str">
        <f>_xlfn.XLOOKUP(_xlfn.CONCAT($G3195,"-",$I3195),Div.Meta!$H:$H,Div.Meta!$C:$C,"-",0,1)</f>
        <v>-</v>
      </c>
      <c r="D3195" s="302"/>
      <c r="E3195" s="146" t="str">
        <f>IF($D3195="","-",_xlfn.XLOOKUP($D3195,Fund.Meta!$A:$A,Fund.Meta!$D:$D,"-",0,1))</f>
        <v>-</v>
      </c>
      <c r="F3195" s="303" t="str">
        <f>IF($D3195="","-",_xlfn.XLOOKUP($D3195,Fund.Meta!$A:$A,Fund.Meta!$E:$E,"-",0,1))</f>
        <v>-</v>
      </c>
      <c r="G3195" s="334"/>
      <c r="H3195" s="303" t="str">
        <f>IF($G3195="","-",_xlfn.XLOOKUP($G3195,Appr.Meta!$A:$A,Appr.Meta!$D:$D,"-",0,1))</f>
        <v>-</v>
      </c>
      <c r="I3195" s="302"/>
      <c r="J3195" s="303" t="str">
        <f>IF($I3195="","-",_xlfn.XLOOKUP($I3195,'CC.Meta'!$A:$A,'CC.Meta'!$D:$D,"-",0,1))</f>
        <v>-</v>
      </c>
      <c r="K3195" s="302"/>
      <c r="L3195" s="146" t="str">
        <f>IF($K3195="","-",_xlfn.XLOOKUP($K3195,Obj.Meta!$A:$A,Obj.Meta!$D:$D,"-",0,1))</f>
        <v>-</v>
      </c>
      <c r="M3195" s="300" t="str">
        <f>IF($K3195="","-",_xlfn.XLOOKUP($K3195,Obj.Meta!$A:$A,Obj.Meta!$F:$F,"-",0,1))</f>
        <v>-</v>
      </c>
      <c r="N3195" s="337" t="str">
        <f t="shared" si="99"/>
        <v>---</v>
      </c>
      <c r="O3195" s="333"/>
      <c r="P3195" s="54"/>
      <c r="Q3195" s="52"/>
      <c r="R3195" s="34"/>
      <c r="S3195" s="53"/>
      <c r="T3195" s="208"/>
      <c r="U3195" s="726"/>
      <c r="V3195" s="206"/>
      <c r="W3195" s="206"/>
      <c r="X3195" s="678"/>
      <c r="Y3195" s="34"/>
      <c r="Z3195" s="610"/>
      <c r="AA3195" s="608"/>
    </row>
    <row r="3196" spans="1:27">
      <c r="A3196" s="145" t="str">
        <f t="shared" si="98"/>
        <v>-</v>
      </c>
      <c r="B3196" s="146" t="str">
        <f>_xlfn.XLOOKUP($A3196,Dept.Meta!$A:$A,Dept.Meta!$F:$F,"-",0,1)</f>
        <v>-</v>
      </c>
      <c r="C3196" s="629" t="str">
        <f>_xlfn.XLOOKUP(_xlfn.CONCAT($G3196,"-",$I3196),Div.Meta!$H:$H,Div.Meta!$C:$C,"-",0,1)</f>
        <v>-</v>
      </c>
      <c r="D3196" s="302"/>
      <c r="E3196" s="146" t="str">
        <f>IF($D3196="","-",_xlfn.XLOOKUP($D3196,Fund.Meta!$A:$A,Fund.Meta!$D:$D,"-",0,1))</f>
        <v>-</v>
      </c>
      <c r="F3196" s="303" t="str">
        <f>IF($D3196="","-",_xlfn.XLOOKUP($D3196,Fund.Meta!$A:$A,Fund.Meta!$E:$E,"-",0,1))</f>
        <v>-</v>
      </c>
      <c r="G3196" s="334"/>
      <c r="H3196" s="303" t="str">
        <f>IF($G3196="","-",_xlfn.XLOOKUP($G3196,Appr.Meta!$A:$A,Appr.Meta!$D:$D,"-",0,1))</f>
        <v>-</v>
      </c>
      <c r="I3196" s="302"/>
      <c r="J3196" s="303" t="str">
        <f>IF($I3196="","-",_xlfn.XLOOKUP($I3196,'CC.Meta'!$A:$A,'CC.Meta'!$D:$D,"-",0,1))</f>
        <v>-</v>
      </c>
      <c r="K3196" s="302"/>
      <c r="L3196" s="146" t="str">
        <f>IF($K3196="","-",_xlfn.XLOOKUP($K3196,Obj.Meta!$A:$A,Obj.Meta!$D:$D,"-",0,1))</f>
        <v>-</v>
      </c>
      <c r="M3196" s="300" t="str">
        <f>IF($K3196="","-",_xlfn.XLOOKUP($K3196,Obj.Meta!$A:$A,Obj.Meta!$F:$F,"-",0,1))</f>
        <v>-</v>
      </c>
      <c r="N3196" s="337" t="str">
        <f t="shared" si="99"/>
        <v>---</v>
      </c>
      <c r="O3196" s="333"/>
      <c r="P3196" s="54"/>
      <c r="Q3196" s="52"/>
      <c r="R3196" s="34"/>
      <c r="S3196" s="53"/>
      <c r="T3196" s="208"/>
      <c r="U3196" s="726"/>
      <c r="V3196" s="206"/>
      <c r="W3196" s="206"/>
      <c r="X3196" s="678"/>
      <c r="Y3196" s="34"/>
      <c r="Z3196" s="610"/>
      <c r="AA3196" s="608"/>
    </row>
    <row r="3197" spans="1:27">
      <c r="A3197" s="145" t="str">
        <f t="shared" si="98"/>
        <v>-</v>
      </c>
      <c r="B3197" s="146" t="str">
        <f>_xlfn.XLOOKUP($A3197,Dept.Meta!$A:$A,Dept.Meta!$F:$F,"-",0,1)</f>
        <v>-</v>
      </c>
      <c r="C3197" s="629" t="str">
        <f>_xlfn.XLOOKUP(_xlfn.CONCAT($G3197,"-",$I3197),Div.Meta!$H:$H,Div.Meta!$C:$C,"-",0,1)</f>
        <v>-</v>
      </c>
      <c r="D3197" s="302"/>
      <c r="E3197" s="146" t="str">
        <f>IF($D3197="","-",_xlfn.XLOOKUP($D3197,Fund.Meta!$A:$A,Fund.Meta!$D:$D,"-",0,1))</f>
        <v>-</v>
      </c>
      <c r="F3197" s="303" t="str">
        <f>IF($D3197="","-",_xlfn.XLOOKUP($D3197,Fund.Meta!$A:$A,Fund.Meta!$E:$E,"-",0,1))</f>
        <v>-</v>
      </c>
      <c r="G3197" s="334"/>
      <c r="H3197" s="303" t="str">
        <f>IF($G3197="","-",_xlfn.XLOOKUP($G3197,Appr.Meta!$A:$A,Appr.Meta!$D:$D,"-",0,1))</f>
        <v>-</v>
      </c>
      <c r="I3197" s="302"/>
      <c r="J3197" s="303" t="str">
        <f>IF($I3197="","-",_xlfn.XLOOKUP($I3197,'CC.Meta'!$A:$A,'CC.Meta'!$D:$D,"-",0,1))</f>
        <v>-</v>
      </c>
      <c r="K3197" s="302"/>
      <c r="L3197" s="146" t="str">
        <f>IF($K3197="","-",_xlfn.XLOOKUP($K3197,Obj.Meta!$A:$A,Obj.Meta!$D:$D,"-",0,1))</f>
        <v>-</v>
      </c>
      <c r="M3197" s="300" t="str">
        <f>IF($K3197="","-",_xlfn.XLOOKUP($K3197,Obj.Meta!$A:$A,Obj.Meta!$F:$F,"-",0,1))</f>
        <v>-</v>
      </c>
      <c r="N3197" s="337" t="str">
        <f t="shared" si="99"/>
        <v>---</v>
      </c>
      <c r="O3197" s="333"/>
      <c r="P3197" s="54"/>
      <c r="Q3197" s="52"/>
      <c r="R3197" s="34"/>
      <c r="S3197" s="53"/>
      <c r="T3197" s="208"/>
      <c r="U3197" s="726"/>
      <c r="V3197" s="206"/>
      <c r="W3197" s="206"/>
      <c r="X3197" s="678"/>
      <c r="Y3197" s="34"/>
      <c r="Z3197" s="610"/>
      <c r="AA3197" s="608"/>
    </row>
    <row r="3198" spans="1:27">
      <c r="A3198" s="145" t="str">
        <f t="shared" si="98"/>
        <v>-</v>
      </c>
      <c r="B3198" s="146" t="str">
        <f>_xlfn.XLOOKUP($A3198,Dept.Meta!$A:$A,Dept.Meta!$F:$F,"-",0,1)</f>
        <v>-</v>
      </c>
      <c r="C3198" s="629" t="str">
        <f>_xlfn.XLOOKUP(_xlfn.CONCAT($G3198,"-",$I3198),Div.Meta!$H:$H,Div.Meta!$C:$C,"-",0,1)</f>
        <v>-</v>
      </c>
      <c r="D3198" s="302"/>
      <c r="E3198" s="146" t="str">
        <f>IF($D3198="","-",_xlfn.XLOOKUP($D3198,Fund.Meta!$A:$A,Fund.Meta!$D:$D,"-",0,1))</f>
        <v>-</v>
      </c>
      <c r="F3198" s="303" t="str">
        <f>IF($D3198="","-",_xlfn.XLOOKUP($D3198,Fund.Meta!$A:$A,Fund.Meta!$E:$E,"-",0,1))</f>
        <v>-</v>
      </c>
      <c r="G3198" s="334"/>
      <c r="H3198" s="303" t="str">
        <f>IF($G3198="","-",_xlfn.XLOOKUP($G3198,Appr.Meta!$A:$A,Appr.Meta!$D:$D,"-",0,1))</f>
        <v>-</v>
      </c>
      <c r="I3198" s="302"/>
      <c r="J3198" s="303" t="str">
        <f>IF($I3198="","-",_xlfn.XLOOKUP($I3198,'CC.Meta'!$A:$A,'CC.Meta'!$D:$D,"-",0,1))</f>
        <v>-</v>
      </c>
      <c r="K3198" s="302"/>
      <c r="L3198" s="146" t="str">
        <f>IF($K3198="","-",_xlfn.XLOOKUP($K3198,Obj.Meta!$A:$A,Obj.Meta!$D:$D,"-",0,1))</f>
        <v>-</v>
      </c>
      <c r="M3198" s="300" t="str">
        <f>IF($K3198="","-",_xlfn.XLOOKUP($K3198,Obj.Meta!$A:$A,Obj.Meta!$F:$F,"-",0,1))</f>
        <v>-</v>
      </c>
      <c r="N3198" s="337" t="str">
        <f t="shared" si="99"/>
        <v>---</v>
      </c>
      <c r="O3198" s="333"/>
      <c r="P3198" s="54"/>
      <c r="Q3198" s="52"/>
      <c r="R3198" s="34"/>
      <c r="S3198" s="53"/>
      <c r="T3198" s="208"/>
      <c r="U3198" s="726"/>
      <c r="V3198" s="206"/>
      <c r="W3198" s="206"/>
      <c r="X3198" s="678"/>
      <c r="Y3198" s="34"/>
      <c r="Z3198" s="610"/>
      <c r="AA3198" s="608"/>
    </row>
    <row r="3199" spans="1:27">
      <c r="A3199" s="145" t="str">
        <f t="shared" si="98"/>
        <v>-</v>
      </c>
      <c r="B3199" s="146" t="str">
        <f>_xlfn.XLOOKUP($A3199,Dept.Meta!$A:$A,Dept.Meta!$F:$F,"-",0,1)</f>
        <v>-</v>
      </c>
      <c r="C3199" s="629" t="str">
        <f>_xlfn.XLOOKUP(_xlfn.CONCAT($G3199,"-",$I3199),Div.Meta!$H:$H,Div.Meta!$C:$C,"-",0,1)</f>
        <v>-</v>
      </c>
      <c r="D3199" s="302"/>
      <c r="E3199" s="146" t="str">
        <f>IF($D3199="","-",_xlfn.XLOOKUP($D3199,Fund.Meta!$A:$A,Fund.Meta!$D:$D,"-",0,1))</f>
        <v>-</v>
      </c>
      <c r="F3199" s="303" t="str">
        <f>IF($D3199="","-",_xlfn.XLOOKUP($D3199,Fund.Meta!$A:$A,Fund.Meta!$E:$E,"-",0,1))</f>
        <v>-</v>
      </c>
      <c r="G3199" s="334"/>
      <c r="H3199" s="303" t="str">
        <f>IF($G3199="","-",_xlfn.XLOOKUP($G3199,Appr.Meta!$A:$A,Appr.Meta!$D:$D,"-",0,1))</f>
        <v>-</v>
      </c>
      <c r="I3199" s="302"/>
      <c r="J3199" s="303" t="str">
        <f>IF($I3199="","-",_xlfn.XLOOKUP($I3199,'CC.Meta'!$A:$A,'CC.Meta'!$D:$D,"-",0,1))</f>
        <v>-</v>
      </c>
      <c r="K3199" s="302"/>
      <c r="L3199" s="146" t="str">
        <f>IF($K3199="","-",_xlfn.XLOOKUP($K3199,Obj.Meta!$A:$A,Obj.Meta!$D:$D,"-",0,1))</f>
        <v>-</v>
      </c>
      <c r="M3199" s="300" t="str">
        <f>IF($K3199="","-",_xlfn.XLOOKUP($K3199,Obj.Meta!$A:$A,Obj.Meta!$F:$F,"-",0,1))</f>
        <v>-</v>
      </c>
      <c r="N3199" s="337" t="str">
        <f t="shared" si="99"/>
        <v>---</v>
      </c>
      <c r="O3199" s="333"/>
      <c r="P3199" s="54"/>
      <c r="Q3199" s="52"/>
      <c r="R3199" s="34"/>
      <c r="S3199" s="53"/>
      <c r="T3199" s="208"/>
      <c r="U3199" s="726"/>
      <c r="V3199" s="206"/>
      <c r="W3199" s="206"/>
      <c r="X3199" s="678"/>
      <c r="Y3199" s="34"/>
      <c r="Z3199" s="610"/>
      <c r="AA3199" s="608"/>
    </row>
    <row r="3200" spans="1:27">
      <c r="A3200" s="145" t="str">
        <f t="shared" si="98"/>
        <v>-</v>
      </c>
      <c r="B3200" s="146" t="str">
        <f>_xlfn.XLOOKUP($A3200,Dept.Meta!$A:$A,Dept.Meta!$F:$F,"-",0,1)</f>
        <v>-</v>
      </c>
      <c r="C3200" s="629" t="str">
        <f>_xlfn.XLOOKUP(_xlfn.CONCAT($G3200,"-",$I3200),Div.Meta!$H:$H,Div.Meta!$C:$C,"-",0,1)</f>
        <v>-</v>
      </c>
      <c r="D3200" s="302"/>
      <c r="E3200" s="146" t="str">
        <f>IF($D3200="","-",_xlfn.XLOOKUP($D3200,Fund.Meta!$A:$A,Fund.Meta!$D:$D,"-",0,1))</f>
        <v>-</v>
      </c>
      <c r="F3200" s="303" t="str">
        <f>IF($D3200="","-",_xlfn.XLOOKUP($D3200,Fund.Meta!$A:$A,Fund.Meta!$E:$E,"-",0,1))</f>
        <v>-</v>
      </c>
      <c r="G3200" s="334"/>
      <c r="H3200" s="303" t="str">
        <f>IF($G3200="","-",_xlfn.XLOOKUP($G3200,Appr.Meta!$A:$A,Appr.Meta!$D:$D,"-",0,1))</f>
        <v>-</v>
      </c>
      <c r="I3200" s="302"/>
      <c r="J3200" s="303" t="str">
        <f>IF($I3200="","-",_xlfn.XLOOKUP($I3200,'CC.Meta'!$A:$A,'CC.Meta'!$D:$D,"-",0,1))</f>
        <v>-</v>
      </c>
      <c r="K3200" s="302"/>
      <c r="L3200" s="146" t="str">
        <f>IF($K3200="","-",_xlfn.XLOOKUP($K3200,Obj.Meta!$A:$A,Obj.Meta!$D:$D,"-",0,1))</f>
        <v>-</v>
      </c>
      <c r="M3200" s="300" t="str">
        <f>IF($K3200="","-",_xlfn.XLOOKUP($K3200,Obj.Meta!$A:$A,Obj.Meta!$F:$F,"-",0,1))</f>
        <v>-</v>
      </c>
      <c r="N3200" s="337" t="str">
        <f t="shared" si="99"/>
        <v>---</v>
      </c>
      <c r="O3200" s="333"/>
      <c r="P3200" s="54"/>
      <c r="Q3200" s="52"/>
      <c r="R3200" s="34"/>
      <c r="S3200" s="53"/>
      <c r="T3200" s="208"/>
      <c r="U3200" s="726"/>
      <c r="V3200" s="206"/>
      <c r="W3200" s="206"/>
      <c r="X3200" s="678"/>
      <c r="Y3200" s="34"/>
      <c r="Z3200" s="610"/>
      <c r="AA3200" s="608"/>
    </row>
    <row r="3201" spans="1:27">
      <c r="A3201" s="145" t="str">
        <f t="shared" si="98"/>
        <v>-</v>
      </c>
      <c r="B3201" s="146" t="str">
        <f>_xlfn.XLOOKUP($A3201,Dept.Meta!$A:$A,Dept.Meta!$F:$F,"-",0,1)</f>
        <v>-</v>
      </c>
      <c r="C3201" s="629" t="str">
        <f>_xlfn.XLOOKUP(_xlfn.CONCAT($G3201,"-",$I3201),Div.Meta!$H:$H,Div.Meta!$C:$C,"-",0,1)</f>
        <v>-</v>
      </c>
      <c r="D3201" s="302"/>
      <c r="E3201" s="146" t="str">
        <f>IF($D3201="","-",_xlfn.XLOOKUP($D3201,Fund.Meta!$A:$A,Fund.Meta!$D:$D,"-",0,1))</f>
        <v>-</v>
      </c>
      <c r="F3201" s="303" t="str">
        <f>IF($D3201="","-",_xlfn.XLOOKUP($D3201,Fund.Meta!$A:$A,Fund.Meta!$E:$E,"-",0,1))</f>
        <v>-</v>
      </c>
      <c r="G3201" s="334"/>
      <c r="H3201" s="303" t="str">
        <f>IF($G3201="","-",_xlfn.XLOOKUP($G3201,Appr.Meta!$A:$A,Appr.Meta!$D:$D,"-",0,1))</f>
        <v>-</v>
      </c>
      <c r="I3201" s="302"/>
      <c r="J3201" s="303" t="str">
        <f>IF($I3201="","-",_xlfn.XLOOKUP($I3201,'CC.Meta'!$A:$A,'CC.Meta'!$D:$D,"-",0,1))</f>
        <v>-</v>
      </c>
      <c r="K3201" s="302"/>
      <c r="L3201" s="146" t="str">
        <f>IF($K3201="","-",_xlfn.XLOOKUP($K3201,Obj.Meta!$A:$A,Obj.Meta!$D:$D,"-",0,1))</f>
        <v>-</v>
      </c>
      <c r="M3201" s="300" t="str">
        <f>IF($K3201="","-",_xlfn.XLOOKUP($K3201,Obj.Meta!$A:$A,Obj.Meta!$F:$F,"-",0,1))</f>
        <v>-</v>
      </c>
      <c r="N3201" s="337" t="str">
        <f t="shared" si="99"/>
        <v>---</v>
      </c>
      <c r="O3201" s="333"/>
      <c r="P3201" s="54"/>
      <c r="Q3201" s="52"/>
      <c r="R3201" s="34"/>
      <c r="S3201" s="53"/>
      <c r="T3201" s="208"/>
      <c r="U3201" s="726"/>
      <c r="V3201" s="206"/>
      <c r="W3201" s="206"/>
      <c r="X3201" s="678"/>
      <c r="Y3201" s="34"/>
      <c r="Z3201" s="610"/>
      <c r="AA3201" s="608"/>
    </row>
    <row r="3202" spans="1:27">
      <c r="A3202" s="145" t="str">
        <f t="shared" si="98"/>
        <v>-</v>
      </c>
      <c r="B3202" s="146" t="str">
        <f>_xlfn.XLOOKUP($A3202,Dept.Meta!$A:$A,Dept.Meta!$F:$F,"-",0,1)</f>
        <v>-</v>
      </c>
      <c r="C3202" s="629" t="str">
        <f>_xlfn.XLOOKUP(_xlfn.CONCAT($G3202,"-",$I3202),Div.Meta!$H:$H,Div.Meta!$C:$C,"-",0,1)</f>
        <v>-</v>
      </c>
      <c r="D3202" s="302"/>
      <c r="E3202" s="146" t="str">
        <f>IF($D3202="","-",_xlfn.XLOOKUP($D3202,Fund.Meta!$A:$A,Fund.Meta!$D:$D,"-",0,1))</f>
        <v>-</v>
      </c>
      <c r="F3202" s="303" t="str">
        <f>IF($D3202="","-",_xlfn.XLOOKUP($D3202,Fund.Meta!$A:$A,Fund.Meta!$E:$E,"-",0,1))</f>
        <v>-</v>
      </c>
      <c r="G3202" s="334"/>
      <c r="H3202" s="303" t="str">
        <f>IF($G3202="","-",_xlfn.XLOOKUP($G3202,Appr.Meta!$A:$A,Appr.Meta!$D:$D,"-",0,1))</f>
        <v>-</v>
      </c>
      <c r="I3202" s="302"/>
      <c r="J3202" s="303" t="str">
        <f>IF($I3202="","-",_xlfn.XLOOKUP($I3202,'CC.Meta'!$A:$A,'CC.Meta'!$D:$D,"-",0,1))</f>
        <v>-</v>
      </c>
      <c r="K3202" s="302"/>
      <c r="L3202" s="146" t="str">
        <f>IF($K3202="","-",_xlfn.XLOOKUP($K3202,Obj.Meta!$A:$A,Obj.Meta!$D:$D,"-",0,1))</f>
        <v>-</v>
      </c>
      <c r="M3202" s="300" t="str">
        <f>IF($K3202="","-",_xlfn.XLOOKUP($K3202,Obj.Meta!$A:$A,Obj.Meta!$F:$F,"-",0,1))</f>
        <v>-</v>
      </c>
      <c r="N3202" s="337" t="str">
        <f t="shared" si="99"/>
        <v>---</v>
      </c>
      <c r="O3202" s="333"/>
      <c r="P3202" s="54"/>
      <c r="Q3202" s="52"/>
      <c r="R3202" s="34"/>
      <c r="S3202" s="53"/>
      <c r="T3202" s="208"/>
      <c r="U3202" s="726"/>
      <c r="V3202" s="206"/>
      <c r="W3202" s="206"/>
      <c r="X3202" s="678"/>
      <c r="Y3202" s="34"/>
      <c r="Z3202" s="610"/>
      <c r="AA3202" s="608"/>
    </row>
    <row r="3203" spans="1:27">
      <c r="A3203" s="145" t="str">
        <f t="shared" si="98"/>
        <v>-</v>
      </c>
      <c r="B3203" s="146" t="str">
        <f>_xlfn.XLOOKUP($A3203,Dept.Meta!$A:$A,Dept.Meta!$F:$F,"-",0,1)</f>
        <v>-</v>
      </c>
      <c r="C3203" s="629" t="str">
        <f>_xlfn.XLOOKUP(_xlfn.CONCAT($G3203,"-",$I3203),Div.Meta!$H:$H,Div.Meta!$C:$C,"-",0,1)</f>
        <v>-</v>
      </c>
      <c r="D3203" s="302"/>
      <c r="E3203" s="146" t="str">
        <f>IF($D3203="","-",_xlfn.XLOOKUP($D3203,Fund.Meta!$A:$A,Fund.Meta!$D:$D,"-",0,1))</f>
        <v>-</v>
      </c>
      <c r="F3203" s="303" t="str">
        <f>IF($D3203="","-",_xlfn.XLOOKUP($D3203,Fund.Meta!$A:$A,Fund.Meta!$E:$E,"-",0,1))</f>
        <v>-</v>
      </c>
      <c r="G3203" s="334"/>
      <c r="H3203" s="303" t="str">
        <f>IF($G3203="","-",_xlfn.XLOOKUP($G3203,Appr.Meta!$A:$A,Appr.Meta!$D:$D,"-",0,1))</f>
        <v>-</v>
      </c>
      <c r="I3203" s="302"/>
      <c r="J3203" s="303" t="str">
        <f>IF($I3203="","-",_xlfn.XLOOKUP($I3203,'CC.Meta'!$A:$A,'CC.Meta'!$D:$D,"-",0,1))</f>
        <v>-</v>
      </c>
      <c r="K3203" s="302"/>
      <c r="L3203" s="146" t="str">
        <f>IF($K3203="","-",_xlfn.XLOOKUP($K3203,Obj.Meta!$A:$A,Obj.Meta!$D:$D,"-",0,1))</f>
        <v>-</v>
      </c>
      <c r="M3203" s="300" t="str">
        <f>IF($K3203="","-",_xlfn.XLOOKUP($K3203,Obj.Meta!$A:$A,Obj.Meta!$F:$F,"-",0,1))</f>
        <v>-</v>
      </c>
      <c r="N3203" s="337" t="str">
        <f t="shared" si="99"/>
        <v>---</v>
      </c>
      <c r="O3203" s="333"/>
      <c r="P3203" s="54"/>
      <c r="Q3203" s="52"/>
      <c r="R3203" s="34"/>
      <c r="S3203" s="53"/>
      <c r="T3203" s="208"/>
      <c r="U3203" s="726"/>
      <c r="V3203" s="206"/>
      <c r="W3203" s="206"/>
      <c r="X3203" s="678"/>
      <c r="Y3203" s="34"/>
      <c r="Z3203" s="610"/>
      <c r="AA3203" s="608"/>
    </row>
    <row r="3204" spans="1:27">
      <c r="A3204" s="145" t="str">
        <f t="shared" si="98"/>
        <v>-</v>
      </c>
      <c r="B3204" s="146" t="str">
        <f>_xlfn.XLOOKUP($A3204,Dept.Meta!$A:$A,Dept.Meta!$F:$F,"-",0,1)</f>
        <v>-</v>
      </c>
      <c r="C3204" s="629" t="str">
        <f>_xlfn.XLOOKUP(_xlfn.CONCAT($G3204,"-",$I3204),Div.Meta!$H:$H,Div.Meta!$C:$C,"-",0,1)</f>
        <v>-</v>
      </c>
      <c r="D3204" s="302"/>
      <c r="E3204" s="146" t="str">
        <f>IF($D3204="","-",_xlfn.XLOOKUP($D3204,Fund.Meta!$A:$A,Fund.Meta!$D:$D,"-",0,1))</f>
        <v>-</v>
      </c>
      <c r="F3204" s="303" t="str">
        <f>IF($D3204="","-",_xlfn.XLOOKUP($D3204,Fund.Meta!$A:$A,Fund.Meta!$E:$E,"-",0,1))</f>
        <v>-</v>
      </c>
      <c r="G3204" s="334"/>
      <c r="H3204" s="303" t="str">
        <f>IF($G3204="","-",_xlfn.XLOOKUP($G3204,Appr.Meta!$A:$A,Appr.Meta!$D:$D,"-",0,1))</f>
        <v>-</v>
      </c>
      <c r="I3204" s="302"/>
      <c r="J3204" s="303" t="str">
        <f>IF($I3204="","-",_xlfn.XLOOKUP($I3204,'CC.Meta'!$A:$A,'CC.Meta'!$D:$D,"-",0,1))</f>
        <v>-</v>
      </c>
      <c r="K3204" s="302"/>
      <c r="L3204" s="146" t="str">
        <f>IF($K3204="","-",_xlfn.XLOOKUP($K3204,Obj.Meta!$A:$A,Obj.Meta!$D:$D,"-",0,1))</f>
        <v>-</v>
      </c>
      <c r="M3204" s="300" t="str">
        <f>IF($K3204="","-",_xlfn.XLOOKUP($K3204,Obj.Meta!$A:$A,Obj.Meta!$F:$F,"-",0,1))</f>
        <v>-</v>
      </c>
      <c r="N3204" s="337" t="str">
        <f t="shared" si="99"/>
        <v>---</v>
      </c>
      <c r="O3204" s="333"/>
      <c r="P3204" s="54"/>
      <c r="Q3204" s="52"/>
      <c r="R3204" s="34"/>
      <c r="S3204" s="53"/>
      <c r="T3204" s="208"/>
      <c r="U3204" s="726"/>
      <c r="V3204" s="206"/>
      <c r="W3204" s="206"/>
      <c r="X3204" s="678"/>
      <c r="Y3204" s="34"/>
      <c r="Z3204" s="610"/>
      <c r="AA3204" s="608"/>
    </row>
    <row r="3205" spans="1:27">
      <c r="A3205" s="145" t="str">
        <f t="shared" si="98"/>
        <v>-</v>
      </c>
      <c r="B3205" s="146" t="str">
        <f>_xlfn.XLOOKUP($A3205,Dept.Meta!$A:$A,Dept.Meta!$F:$F,"-",0,1)</f>
        <v>-</v>
      </c>
      <c r="C3205" s="629" t="str">
        <f>_xlfn.XLOOKUP(_xlfn.CONCAT($G3205,"-",$I3205),Div.Meta!$H:$H,Div.Meta!$C:$C,"-",0,1)</f>
        <v>-</v>
      </c>
      <c r="D3205" s="302"/>
      <c r="E3205" s="146" t="str">
        <f>IF($D3205="","-",_xlfn.XLOOKUP($D3205,Fund.Meta!$A:$A,Fund.Meta!$D:$D,"-",0,1))</f>
        <v>-</v>
      </c>
      <c r="F3205" s="303" t="str">
        <f>IF($D3205="","-",_xlfn.XLOOKUP($D3205,Fund.Meta!$A:$A,Fund.Meta!$E:$E,"-",0,1))</f>
        <v>-</v>
      </c>
      <c r="G3205" s="334"/>
      <c r="H3205" s="303" t="str">
        <f>IF($G3205="","-",_xlfn.XLOOKUP($G3205,Appr.Meta!$A:$A,Appr.Meta!$D:$D,"-",0,1))</f>
        <v>-</v>
      </c>
      <c r="I3205" s="302"/>
      <c r="J3205" s="303" t="str">
        <f>IF($I3205="","-",_xlfn.XLOOKUP($I3205,'CC.Meta'!$A:$A,'CC.Meta'!$D:$D,"-",0,1))</f>
        <v>-</v>
      </c>
      <c r="K3205" s="302"/>
      <c r="L3205" s="146" t="str">
        <f>IF($K3205="","-",_xlfn.XLOOKUP($K3205,Obj.Meta!$A:$A,Obj.Meta!$D:$D,"-",0,1))</f>
        <v>-</v>
      </c>
      <c r="M3205" s="300" t="str">
        <f>IF($K3205="","-",_xlfn.XLOOKUP($K3205,Obj.Meta!$A:$A,Obj.Meta!$F:$F,"-",0,1))</f>
        <v>-</v>
      </c>
      <c r="N3205" s="337" t="str">
        <f t="shared" si="99"/>
        <v>---</v>
      </c>
      <c r="O3205" s="333"/>
      <c r="P3205" s="54"/>
      <c r="Q3205" s="52"/>
      <c r="R3205" s="34"/>
      <c r="S3205" s="53"/>
      <c r="T3205" s="208"/>
      <c r="U3205" s="726"/>
      <c r="V3205" s="206"/>
      <c r="W3205" s="206"/>
      <c r="X3205" s="678"/>
      <c r="Y3205" s="34"/>
      <c r="Z3205" s="610"/>
      <c r="AA3205" s="608"/>
    </row>
    <row r="3206" spans="1:27">
      <c r="A3206" s="145" t="str">
        <f t="shared" si="98"/>
        <v>-</v>
      </c>
      <c r="B3206" s="146" t="str">
        <f>_xlfn.XLOOKUP($A3206,Dept.Meta!$A:$A,Dept.Meta!$F:$F,"-",0,1)</f>
        <v>-</v>
      </c>
      <c r="C3206" s="629" t="str">
        <f>_xlfn.XLOOKUP(_xlfn.CONCAT($G3206,"-",$I3206),Div.Meta!$H:$H,Div.Meta!$C:$C,"-",0,1)</f>
        <v>-</v>
      </c>
      <c r="D3206" s="302"/>
      <c r="E3206" s="146" t="str">
        <f>IF($D3206="","-",_xlfn.XLOOKUP($D3206,Fund.Meta!$A:$A,Fund.Meta!$D:$D,"-",0,1))</f>
        <v>-</v>
      </c>
      <c r="F3206" s="303" t="str">
        <f>IF($D3206="","-",_xlfn.XLOOKUP($D3206,Fund.Meta!$A:$A,Fund.Meta!$E:$E,"-",0,1))</f>
        <v>-</v>
      </c>
      <c r="G3206" s="334"/>
      <c r="H3206" s="303" t="str">
        <f>IF($G3206="","-",_xlfn.XLOOKUP($G3206,Appr.Meta!$A:$A,Appr.Meta!$D:$D,"-",0,1))</f>
        <v>-</v>
      </c>
      <c r="I3206" s="302"/>
      <c r="J3206" s="303" t="str">
        <f>IF($I3206="","-",_xlfn.XLOOKUP($I3206,'CC.Meta'!$A:$A,'CC.Meta'!$D:$D,"-",0,1))</f>
        <v>-</v>
      </c>
      <c r="K3206" s="302"/>
      <c r="L3206" s="146" t="str">
        <f>IF($K3206="","-",_xlfn.XLOOKUP($K3206,Obj.Meta!$A:$A,Obj.Meta!$D:$D,"-",0,1))</f>
        <v>-</v>
      </c>
      <c r="M3206" s="300" t="str">
        <f>IF($K3206="","-",_xlfn.XLOOKUP($K3206,Obj.Meta!$A:$A,Obj.Meta!$F:$F,"-",0,1))</f>
        <v>-</v>
      </c>
      <c r="N3206" s="337" t="str">
        <f t="shared" si="99"/>
        <v>---</v>
      </c>
      <c r="O3206" s="333"/>
      <c r="P3206" s="54"/>
      <c r="Q3206" s="52"/>
      <c r="R3206" s="34"/>
      <c r="S3206" s="53"/>
      <c r="T3206" s="208"/>
      <c r="U3206" s="726"/>
      <c r="V3206" s="206"/>
      <c r="W3206" s="206"/>
      <c r="X3206" s="678"/>
      <c r="Y3206" s="34"/>
      <c r="Z3206" s="610"/>
      <c r="AA3206" s="608"/>
    </row>
    <row r="3207" spans="1:27">
      <c r="A3207" s="145" t="str">
        <f t="shared" si="98"/>
        <v>-</v>
      </c>
      <c r="B3207" s="146" t="str">
        <f>_xlfn.XLOOKUP($A3207,Dept.Meta!$A:$A,Dept.Meta!$F:$F,"-",0,1)</f>
        <v>-</v>
      </c>
      <c r="C3207" s="629" t="str">
        <f>_xlfn.XLOOKUP(_xlfn.CONCAT($G3207,"-",$I3207),Div.Meta!$H:$H,Div.Meta!$C:$C,"-",0,1)</f>
        <v>-</v>
      </c>
      <c r="D3207" s="302"/>
      <c r="E3207" s="146" t="str">
        <f>IF($D3207="","-",_xlfn.XLOOKUP($D3207,Fund.Meta!$A:$A,Fund.Meta!$D:$D,"-",0,1))</f>
        <v>-</v>
      </c>
      <c r="F3207" s="303" t="str">
        <f>IF($D3207="","-",_xlfn.XLOOKUP($D3207,Fund.Meta!$A:$A,Fund.Meta!$E:$E,"-",0,1))</f>
        <v>-</v>
      </c>
      <c r="G3207" s="334"/>
      <c r="H3207" s="303" t="str">
        <f>IF($G3207="","-",_xlfn.XLOOKUP($G3207,Appr.Meta!$A:$A,Appr.Meta!$D:$D,"-",0,1))</f>
        <v>-</v>
      </c>
      <c r="I3207" s="302"/>
      <c r="J3207" s="303" t="str">
        <f>IF($I3207="","-",_xlfn.XLOOKUP($I3207,'CC.Meta'!$A:$A,'CC.Meta'!$D:$D,"-",0,1))</f>
        <v>-</v>
      </c>
      <c r="K3207" s="302"/>
      <c r="L3207" s="146" t="str">
        <f>IF($K3207="","-",_xlfn.XLOOKUP($K3207,Obj.Meta!$A:$A,Obj.Meta!$D:$D,"-",0,1))</f>
        <v>-</v>
      </c>
      <c r="M3207" s="300" t="str">
        <f>IF($K3207="","-",_xlfn.XLOOKUP($K3207,Obj.Meta!$A:$A,Obj.Meta!$F:$F,"-",0,1))</f>
        <v>-</v>
      </c>
      <c r="N3207" s="337" t="str">
        <f t="shared" si="99"/>
        <v>---</v>
      </c>
      <c r="O3207" s="333"/>
      <c r="P3207" s="54"/>
      <c r="Q3207" s="52"/>
      <c r="R3207" s="34"/>
      <c r="S3207" s="53"/>
      <c r="T3207" s="208"/>
      <c r="U3207" s="726"/>
      <c r="V3207" s="206"/>
      <c r="W3207" s="206"/>
      <c r="X3207" s="678"/>
      <c r="Y3207" s="34"/>
      <c r="Z3207" s="610"/>
      <c r="AA3207" s="608"/>
    </row>
    <row r="3208" spans="1:27">
      <c r="A3208" s="145" t="str">
        <f t="shared" si="98"/>
        <v>-</v>
      </c>
      <c r="B3208" s="146" t="str">
        <f>_xlfn.XLOOKUP($A3208,Dept.Meta!$A:$A,Dept.Meta!$F:$F,"-",0,1)</f>
        <v>-</v>
      </c>
      <c r="C3208" s="629" t="str">
        <f>_xlfn.XLOOKUP(_xlfn.CONCAT($G3208,"-",$I3208),Div.Meta!$H:$H,Div.Meta!$C:$C,"-",0,1)</f>
        <v>-</v>
      </c>
      <c r="D3208" s="302"/>
      <c r="E3208" s="146" t="str">
        <f>IF($D3208="","-",_xlfn.XLOOKUP($D3208,Fund.Meta!$A:$A,Fund.Meta!$D:$D,"-",0,1))</f>
        <v>-</v>
      </c>
      <c r="F3208" s="303" t="str">
        <f>IF($D3208="","-",_xlfn.XLOOKUP($D3208,Fund.Meta!$A:$A,Fund.Meta!$E:$E,"-",0,1))</f>
        <v>-</v>
      </c>
      <c r="G3208" s="334"/>
      <c r="H3208" s="303" t="str">
        <f>IF($G3208="","-",_xlfn.XLOOKUP($G3208,Appr.Meta!$A:$A,Appr.Meta!$D:$D,"-",0,1))</f>
        <v>-</v>
      </c>
      <c r="I3208" s="302"/>
      <c r="J3208" s="303" t="str">
        <f>IF($I3208="","-",_xlfn.XLOOKUP($I3208,'CC.Meta'!$A:$A,'CC.Meta'!$D:$D,"-",0,1))</f>
        <v>-</v>
      </c>
      <c r="K3208" s="302"/>
      <c r="L3208" s="146" t="str">
        <f>IF($K3208="","-",_xlfn.XLOOKUP($K3208,Obj.Meta!$A:$A,Obj.Meta!$D:$D,"-",0,1))</f>
        <v>-</v>
      </c>
      <c r="M3208" s="300" t="str">
        <f>IF($K3208="","-",_xlfn.XLOOKUP($K3208,Obj.Meta!$A:$A,Obj.Meta!$F:$F,"-",0,1))</f>
        <v>-</v>
      </c>
      <c r="N3208" s="337" t="str">
        <f t="shared" si="99"/>
        <v>---</v>
      </c>
      <c r="O3208" s="333"/>
      <c r="P3208" s="54"/>
      <c r="Q3208" s="52"/>
      <c r="R3208" s="34"/>
      <c r="S3208" s="53"/>
      <c r="T3208" s="208"/>
      <c r="U3208" s="726"/>
      <c r="V3208" s="206"/>
      <c r="W3208" s="206"/>
      <c r="X3208" s="678"/>
      <c r="Y3208" s="34"/>
      <c r="Z3208" s="610"/>
      <c r="AA3208" s="608"/>
    </row>
    <row r="3209" spans="1:27">
      <c r="A3209" s="145" t="str">
        <f t="shared" si="98"/>
        <v>-</v>
      </c>
      <c r="B3209" s="146" t="str">
        <f>_xlfn.XLOOKUP($A3209,Dept.Meta!$A:$A,Dept.Meta!$F:$F,"-",0,1)</f>
        <v>-</v>
      </c>
      <c r="C3209" s="629" t="str">
        <f>_xlfn.XLOOKUP(_xlfn.CONCAT($G3209,"-",$I3209),Div.Meta!$H:$H,Div.Meta!$C:$C,"-",0,1)</f>
        <v>-</v>
      </c>
      <c r="D3209" s="302"/>
      <c r="E3209" s="146" t="str">
        <f>IF($D3209="","-",_xlfn.XLOOKUP($D3209,Fund.Meta!$A:$A,Fund.Meta!$D:$D,"-",0,1))</f>
        <v>-</v>
      </c>
      <c r="F3209" s="303" t="str">
        <f>IF($D3209="","-",_xlfn.XLOOKUP($D3209,Fund.Meta!$A:$A,Fund.Meta!$E:$E,"-",0,1))</f>
        <v>-</v>
      </c>
      <c r="G3209" s="334"/>
      <c r="H3209" s="303" t="str">
        <f>IF($G3209="","-",_xlfn.XLOOKUP($G3209,Appr.Meta!$A:$A,Appr.Meta!$D:$D,"-",0,1))</f>
        <v>-</v>
      </c>
      <c r="I3209" s="302"/>
      <c r="J3209" s="303" t="str">
        <f>IF($I3209="","-",_xlfn.XLOOKUP($I3209,'CC.Meta'!$A:$A,'CC.Meta'!$D:$D,"-",0,1))</f>
        <v>-</v>
      </c>
      <c r="K3209" s="302"/>
      <c r="L3209" s="146" t="str">
        <f>IF($K3209="","-",_xlfn.XLOOKUP($K3209,Obj.Meta!$A:$A,Obj.Meta!$D:$D,"-",0,1))</f>
        <v>-</v>
      </c>
      <c r="M3209" s="300" t="str">
        <f>IF($K3209="","-",_xlfn.XLOOKUP($K3209,Obj.Meta!$A:$A,Obj.Meta!$F:$F,"-",0,1))</f>
        <v>-</v>
      </c>
      <c r="N3209" s="337" t="str">
        <f t="shared" si="99"/>
        <v>---</v>
      </c>
      <c r="O3209" s="333"/>
      <c r="P3209" s="54"/>
      <c r="Q3209" s="52"/>
      <c r="R3209" s="34"/>
      <c r="S3209" s="53"/>
      <c r="T3209" s="208"/>
      <c r="U3209" s="726"/>
      <c r="V3209" s="206"/>
      <c r="W3209" s="206"/>
      <c r="X3209" s="678"/>
      <c r="Y3209" s="34"/>
      <c r="Z3209" s="610"/>
      <c r="AA3209" s="608"/>
    </row>
    <row r="3210" spans="1:27">
      <c r="A3210" s="145" t="str">
        <f t="shared" si="98"/>
        <v>-</v>
      </c>
      <c r="B3210" s="146" t="str">
        <f>_xlfn.XLOOKUP($A3210,Dept.Meta!$A:$A,Dept.Meta!$F:$F,"-",0,1)</f>
        <v>-</v>
      </c>
      <c r="C3210" s="629" t="str">
        <f>_xlfn.XLOOKUP(_xlfn.CONCAT($G3210,"-",$I3210),Div.Meta!$H:$H,Div.Meta!$C:$C,"-",0,1)</f>
        <v>-</v>
      </c>
      <c r="D3210" s="302"/>
      <c r="E3210" s="146" t="str">
        <f>IF($D3210="","-",_xlfn.XLOOKUP($D3210,Fund.Meta!$A:$A,Fund.Meta!$D:$D,"-",0,1))</f>
        <v>-</v>
      </c>
      <c r="F3210" s="303" t="str">
        <f>IF($D3210="","-",_xlfn.XLOOKUP($D3210,Fund.Meta!$A:$A,Fund.Meta!$E:$E,"-",0,1))</f>
        <v>-</v>
      </c>
      <c r="G3210" s="334"/>
      <c r="H3210" s="303" t="str">
        <f>IF($G3210="","-",_xlfn.XLOOKUP($G3210,Appr.Meta!$A:$A,Appr.Meta!$D:$D,"-",0,1))</f>
        <v>-</v>
      </c>
      <c r="I3210" s="302"/>
      <c r="J3210" s="303" t="str">
        <f>IF($I3210="","-",_xlfn.XLOOKUP($I3210,'CC.Meta'!$A:$A,'CC.Meta'!$D:$D,"-",0,1))</f>
        <v>-</v>
      </c>
      <c r="K3210" s="302"/>
      <c r="L3210" s="146" t="str">
        <f>IF($K3210="","-",_xlfn.XLOOKUP($K3210,Obj.Meta!$A:$A,Obj.Meta!$D:$D,"-",0,1))</f>
        <v>-</v>
      </c>
      <c r="M3210" s="300" t="str">
        <f>IF($K3210="","-",_xlfn.XLOOKUP($K3210,Obj.Meta!$A:$A,Obj.Meta!$F:$F,"-",0,1))</f>
        <v>-</v>
      </c>
      <c r="N3210" s="337" t="str">
        <f t="shared" si="99"/>
        <v>---</v>
      </c>
      <c r="O3210" s="333"/>
      <c r="P3210" s="54"/>
      <c r="Q3210" s="52"/>
      <c r="R3210" s="34"/>
      <c r="S3210" s="53"/>
      <c r="T3210" s="208"/>
      <c r="U3210" s="726"/>
      <c r="V3210" s="206"/>
      <c r="W3210" s="206"/>
      <c r="X3210" s="678"/>
      <c r="Y3210" s="34"/>
      <c r="Z3210" s="610"/>
      <c r="AA3210" s="608"/>
    </row>
    <row r="3211" spans="1:27">
      <c r="A3211" s="145" t="str">
        <f t="shared" si="98"/>
        <v>-</v>
      </c>
      <c r="B3211" s="146" t="str">
        <f>_xlfn.XLOOKUP($A3211,Dept.Meta!$A:$A,Dept.Meta!$F:$F,"-",0,1)</f>
        <v>-</v>
      </c>
      <c r="C3211" s="629" t="str">
        <f>_xlfn.XLOOKUP(_xlfn.CONCAT($G3211,"-",$I3211),Div.Meta!$H:$H,Div.Meta!$C:$C,"-",0,1)</f>
        <v>-</v>
      </c>
      <c r="D3211" s="302"/>
      <c r="E3211" s="146" t="str">
        <f>IF($D3211="","-",_xlfn.XLOOKUP($D3211,Fund.Meta!$A:$A,Fund.Meta!$D:$D,"-",0,1))</f>
        <v>-</v>
      </c>
      <c r="F3211" s="303" t="str">
        <f>IF($D3211="","-",_xlfn.XLOOKUP($D3211,Fund.Meta!$A:$A,Fund.Meta!$E:$E,"-",0,1))</f>
        <v>-</v>
      </c>
      <c r="G3211" s="334"/>
      <c r="H3211" s="303" t="str">
        <f>IF($G3211="","-",_xlfn.XLOOKUP($G3211,Appr.Meta!$A:$A,Appr.Meta!$D:$D,"-",0,1))</f>
        <v>-</v>
      </c>
      <c r="I3211" s="302"/>
      <c r="J3211" s="303" t="str">
        <f>IF($I3211="","-",_xlfn.XLOOKUP($I3211,'CC.Meta'!$A:$A,'CC.Meta'!$D:$D,"-",0,1))</f>
        <v>-</v>
      </c>
      <c r="K3211" s="302"/>
      <c r="L3211" s="146" t="str">
        <f>IF($K3211="","-",_xlfn.XLOOKUP($K3211,Obj.Meta!$A:$A,Obj.Meta!$D:$D,"-",0,1))</f>
        <v>-</v>
      </c>
      <c r="M3211" s="300" t="str">
        <f>IF($K3211="","-",_xlfn.XLOOKUP($K3211,Obj.Meta!$A:$A,Obj.Meta!$F:$F,"-",0,1))</f>
        <v>-</v>
      </c>
      <c r="N3211" s="337" t="str">
        <f t="shared" si="99"/>
        <v>---</v>
      </c>
      <c r="O3211" s="333"/>
      <c r="P3211" s="54"/>
      <c r="Q3211" s="52"/>
      <c r="R3211" s="34"/>
      <c r="S3211" s="53"/>
      <c r="T3211" s="208"/>
      <c r="U3211" s="726"/>
      <c r="V3211" s="206"/>
      <c r="W3211" s="206"/>
      <c r="X3211" s="678"/>
      <c r="Y3211" s="34"/>
      <c r="Z3211" s="610"/>
      <c r="AA3211" s="608"/>
    </row>
    <row r="3212" spans="1:27">
      <c r="A3212" s="145" t="str">
        <f t="shared" si="98"/>
        <v>-</v>
      </c>
      <c r="B3212" s="146" t="str">
        <f>_xlfn.XLOOKUP($A3212,Dept.Meta!$A:$A,Dept.Meta!$F:$F,"-",0,1)</f>
        <v>-</v>
      </c>
      <c r="C3212" s="629" t="str">
        <f>_xlfn.XLOOKUP(_xlfn.CONCAT($G3212,"-",$I3212),Div.Meta!$H:$H,Div.Meta!$C:$C,"-",0,1)</f>
        <v>-</v>
      </c>
      <c r="D3212" s="302"/>
      <c r="E3212" s="146" t="str">
        <f>IF($D3212="","-",_xlfn.XLOOKUP($D3212,Fund.Meta!$A:$A,Fund.Meta!$D:$D,"-",0,1))</f>
        <v>-</v>
      </c>
      <c r="F3212" s="303" t="str">
        <f>IF($D3212="","-",_xlfn.XLOOKUP($D3212,Fund.Meta!$A:$A,Fund.Meta!$E:$E,"-",0,1))</f>
        <v>-</v>
      </c>
      <c r="G3212" s="334"/>
      <c r="H3212" s="303" t="str">
        <f>IF($G3212="","-",_xlfn.XLOOKUP($G3212,Appr.Meta!$A:$A,Appr.Meta!$D:$D,"-",0,1))</f>
        <v>-</v>
      </c>
      <c r="I3212" s="302"/>
      <c r="J3212" s="303" t="str">
        <f>IF($I3212="","-",_xlfn.XLOOKUP($I3212,'CC.Meta'!$A:$A,'CC.Meta'!$D:$D,"-",0,1))</f>
        <v>-</v>
      </c>
      <c r="K3212" s="302"/>
      <c r="L3212" s="146" t="str">
        <f>IF($K3212="","-",_xlfn.XLOOKUP($K3212,Obj.Meta!$A:$A,Obj.Meta!$D:$D,"-",0,1))</f>
        <v>-</v>
      </c>
      <c r="M3212" s="300" t="str">
        <f>IF($K3212="","-",_xlfn.XLOOKUP($K3212,Obj.Meta!$A:$A,Obj.Meta!$F:$F,"-",0,1))</f>
        <v>-</v>
      </c>
      <c r="N3212" s="337" t="str">
        <f t="shared" si="99"/>
        <v>---</v>
      </c>
      <c r="O3212" s="333"/>
      <c r="P3212" s="54"/>
      <c r="Q3212" s="52"/>
      <c r="R3212" s="34"/>
      <c r="S3212" s="53"/>
      <c r="T3212" s="208"/>
      <c r="U3212" s="726"/>
      <c r="V3212" s="206"/>
      <c r="W3212" s="206"/>
      <c r="X3212" s="678"/>
      <c r="Y3212" s="34"/>
      <c r="Z3212" s="610"/>
      <c r="AA3212" s="608"/>
    </row>
    <row r="3213" spans="1:27">
      <c r="A3213" s="145" t="str">
        <f t="shared" si="98"/>
        <v>-</v>
      </c>
      <c r="B3213" s="146" t="str">
        <f>_xlfn.XLOOKUP($A3213,Dept.Meta!$A:$A,Dept.Meta!$F:$F,"-",0,1)</f>
        <v>-</v>
      </c>
      <c r="C3213" s="629" t="str">
        <f>_xlfn.XLOOKUP(_xlfn.CONCAT($G3213,"-",$I3213),Div.Meta!$H:$H,Div.Meta!$C:$C,"-",0,1)</f>
        <v>-</v>
      </c>
      <c r="D3213" s="302"/>
      <c r="E3213" s="146" t="str">
        <f>IF($D3213="","-",_xlfn.XLOOKUP($D3213,Fund.Meta!$A:$A,Fund.Meta!$D:$D,"-",0,1))</f>
        <v>-</v>
      </c>
      <c r="F3213" s="303" t="str">
        <f>IF($D3213="","-",_xlfn.XLOOKUP($D3213,Fund.Meta!$A:$A,Fund.Meta!$E:$E,"-",0,1))</f>
        <v>-</v>
      </c>
      <c r="G3213" s="334"/>
      <c r="H3213" s="303" t="str">
        <f>IF($G3213="","-",_xlfn.XLOOKUP($G3213,Appr.Meta!$A:$A,Appr.Meta!$D:$D,"-",0,1))</f>
        <v>-</v>
      </c>
      <c r="I3213" s="302"/>
      <c r="J3213" s="303" t="str">
        <f>IF($I3213="","-",_xlfn.XLOOKUP($I3213,'CC.Meta'!$A:$A,'CC.Meta'!$D:$D,"-",0,1))</f>
        <v>-</v>
      </c>
      <c r="K3213" s="302"/>
      <c r="L3213" s="146" t="str">
        <f>IF($K3213="","-",_xlfn.XLOOKUP($K3213,Obj.Meta!$A:$A,Obj.Meta!$D:$D,"-",0,1))</f>
        <v>-</v>
      </c>
      <c r="M3213" s="300" t="str">
        <f>IF($K3213="","-",_xlfn.XLOOKUP($K3213,Obj.Meta!$A:$A,Obj.Meta!$F:$F,"-",0,1))</f>
        <v>-</v>
      </c>
      <c r="N3213" s="337" t="str">
        <f t="shared" si="99"/>
        <v>---</v>
      </c>
      <c r="O3213" s="333"/>
      <c r="P3213" s="54"/>
      <c r="Q3213" s="52"/>
      <c r="R3213" s="34"/>
      <c r="S3213" s="53"/>
      <c r="T3213" s="208"/>
      <c r="U3213" s="726"/>
      <c r="V3213" s="206"/>
      <c r="W3213" s="206"/>
      <c r="X3213" s="678"/>
      <c r="Y3213" s="34"/>
      <c r="Z3213" s="610"/>
      <c r="AA3213" s="608"/>
    </row>
    <row r="3214" spans="1:27">
      <c r="A3214" s="145" t="str">
        <f t="shared" si="98"/>
        <v>-</v>
      </c>
      <c r="B3214" s="146" t="str">
        <f>_xlfn.XLOOKUP($A3214,Dept.Meta!$A:$A,Dept.Meta!$F:$F,"-",0,1)</f>
        <v>-</v>
      </c>
      <c r="C3214" s="629" t="str">
        <f>_xlfn.XLOOKUP(_xlfn.CONCAT($G3214,"-",$I3214),Div.Meta!$H:$H,Div.Meta!$C:$C,"-",0,1)</f>
        <v>-</v>
      </c>
      <c r="D3214" s="302"/>
      <c r="E3214" s="146" t="str">
        <f>IF($D3214="","-",_xlfn.XLOOKUP($D3214,Fund.Meta!$A:$A,Fund.Meta!$D:$D,"-",0,1))</f>
        <v>-</v>
      </c>
      <c r="F3214" s="303" t="str">
        <f>IF($D3214="","-",_xlfn.XLOOKUP($D3214,Fund.Meta!$A:$A,Fund.Meta!$E:$E,"-",0,1))</f>
        <v>-</v>
      </c>
      <c r="G3214" s="334"/>
      <c r="H3214" s="303" t="str">
        <f>IF($G3214="","-",_xlfn.XLOOKUP($G3214,Appr.Meta!$A:$A,Appr.Meta!$D:$D,"-",0,1))</f>
        <v>-</v>
      </c>
      <c r="I3214" s="302"/>
      <c r="J3214" s="303" t="str">
        <f>IF($I3214="","-",_xlfn.XLOOKUP($I3214,'CC.Meta'!$A:$A,'CC.Meta'!$D:$D,"-",0,1))</f>
        <v>-</v>
      </c>
      <c r="K3214" s="302"/>
      <c r="L3214" s="146" t="str">
        <f>IF($K3214="","-",_xlfn.XLOOKUP($K3214,Obj.Meta!$A:$A,Obj.Meta!$D:$D,"-",0,1))</f>
        <v>-</v>
      </c>
      <c r="M3214" s="300" t="str">
        <f>IF($K3214="","-",_xlfn.XLOOKUP($K3214,Obj.Meta!$A:$A,Obj.Meta!$F:$F,"-",0,1))</f>
        <v>-</v>
      </c>
      <c r="N3214" s="337" t="str">
        <f t="shared" si="99"/>
        <v>---</v>
      </c>
      <c r="O3214" s="333"/>
      <c r="P3214" s="54"/>
      <c r="Q3214" s="52"/>
      <c r="R3214" s="34"/>
      <c r="S3214" s="53"/>
      <c r="T3214" s="208"/>
      <c r="U3214" s="726"/>
      <c r="V3214" s="206"/>
      <c r="W3214" s="206"/>
      <c r="X3214" s="678"/>
      <c r="Y3214" s="34"/>
      <c r="Z3214" s="610"/>
      <c r="AA3214" s="608"/>
    </row>
    <row r="3215" spans="1:27">
      <c r="A3215" s="145" t="str">
        <f t="shared" si="98"/>
        <v>-</v>
      </c>
      <c r="B3215" s="146" t="str">
        <f>_xlfn.XLOOKUP($A3215,Dept.Meta!$A:$A,Dept.Meta!$F:$F,"-",0,1)</f>
        <v>-</v>
      </c>
      <c r="C3215" s="629" t="str">
        <f>_xlfn.XLOOKUP(_xlfn.CONCAT($G3215,"-",$I3215),Div.Meta!$H:$H,Div.Meta!$C:$C,"-",0,1)</f>
        <v>-</v>
      </c>
      <c r="D3215" s="302"/>
      <c r="E3215" s="146" t="str">
        <f>IF($D3215="","-",_xlfn.XLOOKUP($D3215,Fund.Meta!$A:$A,Fund.Meta!$D:$D,"-",0,1))</f>
        <v>-</v>
      </c>
      <c r="F3215" s="303" t="str">
        <f>IF($D3215="","-",_xlfn.XLOOKUP($D3215,Fund.Meta!$A:$A,Fund.Meta!$E:$E,"-",0,1))</f>
        <v>-</v>
      </c>
      <c r="G3215" s="334"/>
      <c r="H3215" s="303" t="str">
        <f>IF($G3215="","-",_xlfn.XLOOKUP($G3215,Appr.Meta!$A:$A,Appr.Meta!$D:$D,"-",0,1))</f>
        <v>-</v>
      </c>
      <c r="I3215" s="302"/>
      <c r="J3215" s="303" t="str">
        <f>IF($I3215="","-",_xlfn.XLOOKUP($I3215,'CC.Meta'!$A:$A,'CC.Meta'!$D:$D,"-",0,1))</f>
        <v>-</v>
      </c>
      <c r="K3215" s="302"/>
      <c r="L3215" s="146" t="str">
        <f>IF($K3215="","-",_xlfn.XLOOKUP($K3215,Obj.Meta!$A:$A,Obj.Meta!$D:$D,"-",0,1))</f>
        <v>-</v>
      </c>
      <c r="M3215" s="300" t="str">
        <f>IF($K3215="","-",_xlfn.XLOOKUP($K3215,Obj.Meta!$A:$A,Obj.Meta!$F:$F,"-",0,1))</f>
        <v>-</v>
      </c>
      <c r="N3215" s="337" t="str">
        <f t="shared" si="99"/>
        <v>---</v>
      </c>
      <c r="O3215" s="333"/>
      <c r="P3215" s="54"/>
      <c r="Q3215" s="52"/>
      <c r="R3215" s="34"/>
      <c r="S3215" s="53"/>
      <c r="T3215" s="208"/>
      <c r="U3215" s="726"/>
      <c r="V3215" s="206"/>
      <c r="W3215" s="206"/>
      <c r="X3215" s="678"/>
      <c r="Y3215" s="34"/>
      <c r="Z3215" s="610"/>
      <c r="AA3215" s="608"/>
    </row>
    <row r="3216" spans="1:27">
      <c r="A3216" s="145" t="str">
        <f t="shared" si="98"/>
        <v>-</v>
      </c>
      <c r="B3216" s="146" t="str">
        <f>_xlfn.XLOOKUP($A3216,Dept.Meta!$A:$A,Dept.Meta!$F:$F,"-",0,1)</f>
        <v>-</v>
      </c>
      <c r="C3216" s="629" t="str">
        <f>_xlfn.XLOOKUP(_xlfn.CONCAT($G3216,"-",$I3216),Div.Meta!$H:$H,Div.Meta!$C:$C,"-",0,1)</f>
        <v>-</v>
      </c>
      <c r="D3216" s="302"/>
      <c r="E3216" s="146" t="str">
        <f>IF($D3216="","-",_xlfn.XLOOKUP($D3216,Fund.Meta!$A:$A,Fund.Meta!$D:$D,"-",0,1))</f>
        <v>-</v>
      </c>
      <c r="F3216" s="303" t="str">
        <f>IF($D3216="","-",_xlfn.XLOOKUP($D3216,Fund.Meta!$A:$A,Fund.Meta!$E:$E,"-",0,1))</f>
        <v>-</v>
      </c>
      <c r="G3216" s="334"/>
      <c r="H3216" s="303" t="str">
        <f>IF($G3216="","-",_xlfn.XLOOKUP($G3216,Appr.Meta!$A:$A,Appr.Meta!$D:$D,"-",0,1))</f>
        <v>-</v>
      </c>
      <c r="I3216" s="302"/>
      <c r="J3216" s="303" t="str">
        <f>IF($I3216="","-",_xlfn.XLOOKUP($I3216,'CC.Meta'!$A:$A,'CC.Meta'!$D:$D,"-",0,1))</f>
        <v>-</v>
      </c>
      <c r="K3216" s="302"/>
      <c r="L3216" s="146" t="str">
        <f>IF($K3216="","-",_xlfn.XLOOKUP($K3216,Obj.Meta!$A:$A,Obj.Meta!$D:$D,"-",0,1))</f>
        <v>-</v>
      </c>
      <c r="M3216" s="300" t="str">
        <f>IF($K3216="","-",_xlfn.XLOOKUP($K3216,Obj.Meta!$A:$A,Obj.Meta!$F:$F,"-",0,1))</f>
        <v>-</v>
      </c>
      <c r="N3216" s="337" t="str">
        <f t="shared" si="99"/>
        <v>---</v>
      </c>
      <c r="O3216" s="333"/>
      <c r="P3216" s="54"/>
      <c r="Q3216" s="52"/>
      <c r="R3216" s="34"/>
      <c r="S3216" s="53"/>
      <c r="T3216" s="208"/>
      <c r="U3216" s="726"/>
      <c r="V3216" s="206"/>
      <c r="W3216" s="206"/>
      <c r="X3216" s="678"/>
      <c r="Y3216" s="34"/>
      <c r="Z3216" s="610"/>
      <c r="AA3216" s="608"/>
    </row>
    <row r="3217" spans="1:27">
      <c r="A3217" s="145" t="str">
        <f t="shared" si="98"/>
        <v>-</v>
      </c>
      <c r="B3217" s="146" t="str">
        <f>_xlfn.XLOOKUP($A3217,Dept.Meta!$A:$A,Dept.Meta!$F:$F,"-",0,1)</f>
        <v>-</v>
      </c>
      <c r="C3217" s="629" t="str">
        <f>_xlfn.XLOOKUP(_xlfn.CONCAT($G3217,"-",$I3217),Div.Meta!$H:$H,Div.Meta!$C:$C,"-",0,1)</f>
        <v>-</v>
      </c>
      <c r="D3217" s="302"/>
      <c r="E3217" s="146" t="str">
        <f>IF($D3217="","-",_xlfn.XLOOKUP($D3217,Fund.Meta!$A:$A,Fund.Meta!$D:$D,"-",0,1))</f>
        <v>-</v>
      </c>
      <c r="F3217" s="303" t="str">
        <f>IF($D3217="","-",_xlfn.XLOOKUP($D3217,Fund.Meta!$A:$A,Fund.Meta!$E:$E,"-",0,1))</f>
        <v>-</v>
      </c>
      <c r="G3217" s="334"/>
      <c r="H3217" s="303" t="str">
        <f>IF($G3217="","-",_xlfn.XLOOKUP($G3217,Appr.Meta!$A:$A,Appr.Meta!$D:$D,"-",0,1))</f>
        <v>-</v>
      </c>
      <c r="I3217" s="302"/>
      <c r="J3217" s="303" t="str">
        <f>IF($I3217="","-",_xlfn.XLOOKUP($I3217,'CC.Meta'!$A:$A,'CC.Meta'!$D:$D,"-",0,1))</f>
        <v>-</v>
      </c>
      <c r="K3217" s="302"/>
      <c r="L3217" s="146" t="str">
        <f>IF($K3217="","-",_xlfn.XLOOKUP($K3217,Obj.Meta!$A:$A,Obj.Meta!$D:$D,"-",0,1))</f>
        <v>-</v>
      </c>
      <c r="M3217" s="300" t="str">
        <f>IF($K3217="","-",_xlfn.XLOOKUP($K3217,Obj.Meta!$A:$A,Obj.Meta!$F:$F,"-",0,1))</f>
        <v>-</v>
      </c>
      <c r="N3217" s="337" t="str">
        <f t="shared" si="99"/>
        <v>---</v>
      </c>
      <c r="O3217" s="333"/>
      <c r="P3217" s="54"/>
      <c r="Q3217" s="52"/>
      <c r="R3217" s="34"/>
      <c r="S3217" s="53"/>
      <c r="T3217" s="208"/>
      <c r="U3217" s="726"/>
      <c r="V3217" s="206"/>
      <c r="W3217" s="206"/>
      <c r="X3217" s="678"/>
      <c r="Y3217" s="34"/>
      <c r="Z3217" s="610"/>
      <c r="AA3217" s="608"/>
    </row>
    <row r="3218" spans="1:27">
      <c r="A3218" s="145" t="str">
        <f t="shared" si="98"/>
        <v>-</v>
      </c>
      <c r="B3218" s="146" t="str">
        <f>_xlfn.XLOOKUP($A3218,Dept.Meta!$A:$A,Dept.Meta!$F:$F,"-",0,1)</f>
        <v>-</v>
      </c>
      <c r="C3218" s="629" t="str">
        <f>_xlfn.XLOOKUP(_xlfn.CONCAT($G3218,"-",$I3218),Div.Meta!$H:$H,Div.Meta!$C:$C,"-",0,1)</f>
        <v>-</v>
      </c>
      <c r="D3218" s="302"/>
      <c r="E3218" s="146" t="str">
        <f>IF($D3218="","-",_xlfn.XLOOKUP($D3218,Fund.Meta!$A:$A,Fund.Meta!$D:$D,"-",0,1))</f>
        <v>-</v>
      </c>
      <c r="F3218" s="303" t="str">
        <f>IF($D3218="","-",_xlfn.XLOOKUP($D3218,Fund.Meta!$A:$A,Fund.Meta!$E:$E,"-",0,1))</f>
        <v>-</v>
      </c>
      <c r="G3218" s="334"/>
      <c r="H3218" s="303" t="str">
        <f>IF($G3218="","-",_xlfn.XLOOKUP($G3218,Appr.Meta!$A:$A,Appr.Meta!$D:$D,"-",0,1))</f>
        <v>-</v>
      </c>
      <c r="I3218" s="302"/>
      <c r="J3218" s="303" t="str">
        <f>IF($I3218="","-",_xlfn.XLOOKUP($I3218,'CC.Meta'!$A:$A,'CC.Meta'!$D:$D,"-",0,1))</f>
        <v>-</v>
      </c>
      <c r="K3218" s="302"/>
      <c r="L3218" s="146" t="str">
        <f>IF($K3218="","-",_xlfn.XLOOKUP($K3218,Obj.Meta!$A:$A,Obj.Meta!$D:$D,"-",0,1))</f>
        <v>-</v>
      </c>
      <c r="M3218" s="300" t="str">
        <f>IF($K3218="","-",_xlfn.XLOOKUP($K3218,Obj.Meta!$A:$A,Obj.Meta!$F:$F,"-",0,1))</f>
        <v>-</v>
      </c>
      <c r="N3218" s="337" t="str">
        <f t="shared" si="99"/>
        <v>---</v>
      </c>
      <c r="O3218" s="333"/>
      <c r="P3218" s="54"/>
      <c r="Q3218" s="52"/>
      <c r="R3218" s="34"/>
      <c r="S3218" s="53"/>
      <c r="T3218" s="208"/>
      <c r="U3218" s="726"/>
      <c r="V3218" s="206"/>
      <c r="W3218" s="206"/>
      <c r="X3218" s="678"/>
      <c r="Y3218" s="34"/>
      <c r="Z3218" s="610"/>
      <c r="AA3218" s="608"/>
    </row>
    <row r="3219" spans="1:27">
      <c r="A3219" s="145" t="str">
        <f t="shared" ref="A3219:A3282" si="100">IFERROR(VALUE(LEFT($I3219,2)),"-")</f>
        <v>-</v>
      </c>
      <c r="B3219" s="146" t="str">
        <f>_xlfn.XLOOKUP($A3219,Dept.Meta!$A:$A,Dept.Meta!$F:$F,"-",0,1)</f>
        <v>-</v>
      </c>
      <c r="C3219" s="629" t="str">
        <f>_xlfn.XLOOKUP(_xlfn.CONCAT($G3219,"-",$I3219),Div.Meta!$H:$H,Div.Meta!$C:$C,"-",0,1)</f>
        <v>-</v>
      </c>
      <c r="D3219" s="302"/>
      <c r="E3219" s="146" t="str">
        <f>IF($D3219="","-",_xlfn.XLOOKUP($D3219,Fund.Meta!$A:$A,Fund.Meta!$D:$D,"-",0,1))</f>
        <v>-</v>
      </c>
      <c r="F3219" s="303" t="str">
        <f>IF($D3219="","-",_xlfn.XLOOKUP($D3219,Fund.Meta!$A:$A,Fund.Meta!$E:$E,"-",0,1))</f>
        <v>-</v>
      </c>
      <c r="G3219" s="334"/>
      <c r="H3219" s="303" t="str">
        <f>IF($G3219="","-",_xlfn.XLOOKUP($G3219,Appr.Meta!$A:$A,Appr.Meta!$D:$D,"-",0,1))</f>
        <v>-</v>
      </c>
      <c r="I3219" s="302"/>
      <c r="J3219" s="303" t="str">
        <f>IF($I3219="","-",_xlfn.XLOOKUP($I3219,'CC.Meta'!$A:$A,'CC.Meta'!$D:$D,"-",0,1))</f>
        <v>-</v>
      </c>
      <c r="K3219" s="302"/>
      <c r="L3219" s="146" t="str">
        <f>IF($K3219="","-",_xlfn.XLOOKUP($K3219,Obj.Meta!$A:$A,Obj.Meta!$D:$D,"-",0,1))</f>
        <v>-</v>
      </c>
      <c r="M3219" s="300" t="str">
        <f>IF($K3219="","-",_xlfn.XLOOKUP($K3219,Obj.Meta!$A:$A,Obj.Meta!$F:$F,"-",0,1))</f>
        <v>-</v>
      </c>
      <c r="N3219" s="337" t="str">
        <f t="shared" ref="N3219:N3282" si="101">_xlfn.CONCAT($D3219,"-",$G3219,"-",$I3219,"-",$K3219)</f>
        <v>---</v>
      </c>
      <c r="O3219" s="333"/>
      <c r="P3219" s="54"/>
      <c r="Q3219" s="52"/>
      <c r="R3219" s="34"/>
      <c r="S3219" s="53"/>
      <c r="T3219" s="208"/>
      <c r="U3219" s="726"/>
      <c r="V3219" s="206"/>
      <c r="W3219" s="206"/>
      <c r="X3219" s="678"/>
      <c r="Y3219" s="34"/>
      <c r="Z3219" s="610"/>
      <c r="AA3219" s="608"/>
    </row>
    <row r="3220" spans="1:27">
      <c r="A3220" s="145" t="str">
        <f t="shared" si="100"/>
        <v>-</v>
      </c>
      <c r="B3220" s="146" t="str">
        <f>_xlfn.XLOOKUP($A3220,Dept.Meta!$A:$A,Dept.Meta!$F:$F,"-",0,1)</f>
        <v>-</v>
      </c>
      <c r="C3220" s="629" t="str">
        <f>_xlfn.XLOOKUP(_xlfn.CONCAT($G3220,"-",$I3220),Div.Meta!$H:$H,Div.Meta!$C:$C,"-",0,1)</f>
        <v>-</v>
      </c>
      <c r="D3220" s="302"/>
      <c r="E3220" s="146" t="str">
        <f>IF($D3220="","-",_xlfn.XLOOKUP($D3220,Fund.Meta!$A:$A,Fund.Meta!$D:$D,"-",0,1))</f>
        <v>-</v>
      </c>
      <c r="F3220" s="303" t="str">
        <f>IF($D3220="","-",_xlfn.XLOOKUP($D3220,Fund.Meta!$A:$A,Fund.Meta!$E:$E,"-",0,1))</f>
        <v>-</v>
      </c>
      <c r="G3220" s="334"/>
      <c r="H3220" s="303" t="str">
        <f>IF($G3220="","-",_xlfn.XLOOKUP($G3220,Appr.Meta!$A:$A,Appr.Meta!$D:$D,"-",0,1))</f>
        <v>-</v>
      </c>
      <c r="I3220" s="302"/>
      <c r="J3220" s="303" t="str">
        <f>IF($I3220="","-",_xlfn.XLOOKUP($I3220,'CC.Meta'!$A:$A,'CC.Meta'!$D:$D,"-",0,1))</f>
        <v>-</v>
      </c>
      <c r="K3220" s="302"/>
      <c r="L3220" s="146" t="str">
        <f>IF($K3220="","-",_xlfn.XLOOKUP($K3220,Obj.Meta!$A:$A,Obj.Meta!$D:$D,"-",0,1))</f>
        <v>-</v>
      </c>
      <c r="M3220" s="300" t="str">
        <f>IF($K3220="","-",_xlfn.XLOOKUP($K3220,Obj.Meta!$A:$A,Obj.Meta!$F:$F,"-",0,1))</f>
        <v>-</v>
      </c>
      <c r="N3220" s="337" t="str">
        <f t="shared" si="101"/>
        <v>---</v>
      </c>
      <c r="O3220" s="333"/>
      <c r="P3220" s="54"/>
      <c r="Q3220" s="52"/>
      <c r="R3220" s="34"/>
      <c r="S3220" s="53"/>
      <c r="T3220" s="208"/>
      <c r="U3220" s="726"/>
      <c r="V3220" s="206"/>
      <c r="W3220" s="206"/>
      <c r="X3220" s="678"/>
      <c r="Y3220" s="34"/>
      <c r="Z3220" s="610"/>
      <c r="AA3220" s="608"/>
    </row>
    <row r="3221" spans="1:27">
      <c r="A3221" s="145" t="str">
        <f t="shared" si="100"/>
        <v>-</v>
      </c>
      <c r="B3221" s="146" t="str">
        <f>_xlfn.XLOOKUP($A3221,Dept.Meta!$A:$A,Dept.Meta!$F:$F,"-",0,1)</f>
        <v>-</v>
      </c>
      <c r="C3221" s="629" t="str">
        <f>_xlfn.XLOOKUP(_xlfn.CONCAT($G3221,"-",$I3221),Div.Meta!$H:$H,Div.Meta!$C:$C,"-",0,1)</f>
        <v>-</v>
      </c>
      <c r="D3221" s="302"/>
      <c r="E3221" s="146" t="str">
        <f>IF($D3221="","-",_xlfn.XLOOKUP($D3221,Fund.Meta!$A:$A,Fund.Meta!$D:$D,"-",0,1))</f>
        <v>-</v>
      </c>
      <c r="F3221" s="303" t="str">
        <f>IF($D3221="","-",_xlfn.XLOOKUP($D3221,Fund.Meta!$A:$A,Fund.Meta!$E:$E,"-",0,1))</f>
        <v>-</v>
      </c>
      <c r="G3221" s="334"/>
      <c r="H3221" s="303" t="str">
        <f>IF($G3221="","-",_xlfn.XLOOKUP($G3221,Appr.Meta!$A:$A,Appr.Meta!$D:$D,"-",0,1))</f>
        <v>-</v>
      </c>
      <c r="I3221" s="302"/>
      <c r="J3221" s="303" t="str">
        <f>IF($I3221="","-",_xlfn.XLOOKUP($I3221,'CC.Meta'!$A:$A,'CC.Meta'!$D:$D,"-",0,1))</f>
        <v>-</v>
      </c>
      <c r="K3221" s="302"/>
      <c r="L3221" s="146" t="str">
        <f>IF($K3221="","-",_xlfn.XLOOKUP($K3221,Obj.Meta!$A:$A,Obj.Meta!$D:$D,"-",0,1))</f>
        <v>-</v>
      </c>
      <c r="M3221" s="300" t="str">
        <f>IF($K3221="","-",_xlfn.XLOOKUP($K3221,Obj.Meta!$A:$A,Obj.Meta!$F:$F,"-",0,1))</f>
        <v>-</v>
      </c>
      <c r="N3221" s="337" t="str">
        <f t="shared" si="101"/>
        <v>---</v>
      </c>
      <c r="O3221" s="333"/>
      <c r="P3221" s="54"/>
      <c r="Q3221" s="52"/>
      <c r="R3221" s="34"/>
      <c r="S3221" s="53"/>
      <c r="T3221" s="208"/>
      <c r="U3221" s="726"/>
      <c r="V3221" s="206"/>
      <c r="W3221" s="206"/>
      <c r="X3221" s="678"/>
      <c r="Y3221" s="34"/>
      <c r="Z3221" s="610"/>
      <c r="AA3221" s="608"/>
    </row>
    <row r="3222" spans="1:27">
      <c r="A3222" s="145" t="str">
        <f t="shared" si="100"/>
        <v>-</v>
      </c>
      <c r="B3222" s="146" t="str">
        <f>_xlfn.XLOOKUP($A3222,Dept.Meta!$A:$A,Dept.Meta!$F:$F,"-",0,1)</f>
        <v>-</v>
      </c>
      <c r="C3222" s="629" t="str">
        <f>_xlfn.XLOOKUP(_xlfn.CONCAT($G3222,"-",$I3222),Div.Meta!$H:$H,Div.Meta!$C:$C,"-",0,1)</f>
        <v>-</v>
      </c>
      <c r="D3222" s="302"/>
      <c r="E3222" s="146" t="str">
        <f>IF($D3222="","-",_xlfn.XLOOKUP($D3222,Fund.Meta!$A:$A,Fund.Meta!$D:$D,"-",0,1))</f>
        <v>-</v>
      </c>
      <c r="F3222" s="303" t="str">
        <f>IF($D3222="","-",_xlfn.XLOOKUP($D3222,Fund.Meta!$A:$A,Fund.Meta!$E:$E,"-",0,1))</f>
        <v>-</v>
      </c>
      <c r="G3222" s="334"/>
      <c r="H3222" s="303" t="str">
        <f>IF($G3222="","-",_xlfn.XLOOKUP($G3222,Appr.Meta!$A:$A,Appr.Meta!$D:$D,"-",0,1))</f>
        <v>-</v>
      </c>
      <c r="I3222" s="302"/>
      <c r="J3222" s="303" t="str">
        <f>IF($I3222="","-",_xlfn.XLOOKUP($I3222,'CC.Meta'!$A:$A,'CC.Meta'!$D:$D,"-",0,1))</f>
        <v>-</v>
      </c>
      <c r="K3222" s="302"/>
      <c r="L3222" s="146" t="str">
        <f>IF($K3222="","-",_xlfn.XLOOKUP($K3222,Obj.Meta!$A:$A,Obj.Meta!$D:$D,"-",0,1))</f>
        <v>-</v>
      </c>
      <c r="M3222" s="300" t="str">
        <f>IF($K3222="","-",_xlfn.XLOOKUP($K3222,Obj.Meta!$A:$A,Obj.Meta!$F:$F,"-",0,1))</f>
        <v>-</v>
      </c>
      <c r="N3222" s="337" t="str">
        <f t="shared" si="101"/>
        <v>---</v>
      </c>
      <c r="O3222" s="333"/>
      <c r="P3222" s="54"/>
      <c r="Q3222" s="52"/>
      <c r="R3222" s="34"/>
      <c r="S3222" s="53"/>
      <c r="T3222" s="208"/>
      <c r="U3222" s="726"/>
      <c r="V3222" s="206"/>
      <c r="W3222" s="206"/>
      <c r="X3222" s="678"/>
      <c r="Y3222" s="34"/>
      <c r="Z3222" s="610"/>
      <c r="AA3222" s="608"/>
    </row>
    <row r="3223" spans="1:27">
      <c r="A3223" s="145" t="str">
        <f t="shared" si="100"/>
        <v>-</v>
      </c>
      <c r="B3223" s="146" t="str">
        <f>_xlfn.XLOOKUP($A3223,Dept.Meta!$A:$A,Dept.Meta!$F:$F,"-",0,1)</f>
        <v>-</v>
      </c>
      <c r="C3223" s="629" t="str">
        <f>_xlfn.XLOOKUP(_xlfn.CONCAT($G3223,"-",$I3223),Div.Meta!$H:$H,Div.Meta!$C:$C,"-",0,1)</f>
        <v>-</v>
      </c>
      <c r="D3223" s="302"/>
      <c r="E3223" s="146" t="str">
        <f>IF($D3223="","-",_xlfn.XLOOKUP($D3223,Fund.Meta!$A:$A,Fund.Meta!$D:$D,"-",0,1))</f>
        <v>-</v>
      </c>
      <c r="F3223" s="303" t="str">
        <f>IF($D3223="","-",_xlfn.XLOOKUP($D3223,Fund.Meta!$A:$A,Fund.Meta!$E:$E,"-",0,1))</f>
        <v>-</v>
      </c>
      <c r="G3223" s="334"/>
      <c r="H3223" s="303" t="str">
        <f>IF($G3223="","-",_xlfn.XLOOKUP($G3223,Appr.Meta!$A:$A,Appr.Meta!$D:$D,"-",0,1))</f>
        <v>-</v>
      </c>
      <c r="I3223" s="302"/>
      <c r="J3223" s="303" t="str">
        <f>IF($I3223="","-",_xlfn.XLOOKUP($I3223,'CC.Meta'!$A:$A,'CC.Meta'!$D:$D,"-",0,1))</f>
        <v>-</v>
      </c>
      <c r="K3223" s="302"/>
      <c r="L3223" s="146" t="str">
        <f>IF($K3223="","-",_xlfn.XLOOKUP($K3223,Obj.Meta!$A:$A,Obj.Meta!$D:$D,"-",0,1))</f>
        <v>-</v>
      </c>
      <c r="M3223" s="300" t="str">
        <f>IF($K3223="","-",_xlfn.XLOOKUP($K3223,Obj.Meta!$A:$A,Obj.Meta!$F:$F,"-",0,1))</f>
        <v>-</v>
      </c>
      <c r="N3223" s="337" t="str">
        <f t="shared" si="101"/>
        <v>---</v>
      </c>
      <c r="O3223" s="333"/>
      <c r="P3223" s="54"/>
      <c r="Q3223" s="52"/>
      <c r="R3223" s="34"/>
      <c r="S3223" s="53"/>
      <c r="T3223" s="208"/>
      <c r="U3223" s="726"/>
      <c r="V3223" s="206"/>
      <c r="W3223" s="206"/>
      <c r="X3223" s="678"/>
      <c r="Y3223" s="34"/>
      <c r="Z3223" s="610"/>
      <c r="AA3223" s="608"/>
    </row>
    <row r="3224" spans="1:27">
      <c r="A3224" s="145" t="str">
        <f t="shared" si="100"/>
        <v>-</v>
      </c>
      <c r="B3224" s="146" t="str">
        <f>_xlfn.XLOOKUP($A3224,Dept.Meta!$A:$A,Dept.Meta!$F:$F,"-",0,1)</f>
        <v>-</v>
      </c>
      <c r="C3224" s="629" t="str">
        <f>_xlfn.XLOOKUP(_xlfn.CONCAT($G3224,"-",$I3224),Div.Meta!$H:$H,Div.Meta!$C:$C,"-",0,1)</f>
        <v>-</v>
      </c>
      <c r="D3224" s="302"/>
      <c r="E3224" s="146" t="str">
        <f>IF($D3224="","-",_xlfn.XLOOKUP($D3224,Fund.Meta!$A:$A,Fund.Meta!$D:$D,"-",0,1))</f>
        <v>-</v>
      </c>
      <c r="F3224" s="303" t="str">
        <f>IF($D3224="","-",_xlfn.XLOOKUP($D3224,Fund.Meta!$A:$A,Fund.Meta!$E:$E,"-",0,1))</f>
        <v>-</v>
      </c>
      <c r="G3224" s="334"/>
      <c r="H3224" s="303" t="str">
        <f>IF($G3224="","-",_xlfn.XLOOKUP($G3224,Appr.Meta!$A:$A,Appr.Meta!$D:$D,"-",0,1))</f>
        <v>-</v>
      </c>
      <c r="I3224" s="302"/>
      <c r="J3224" s="303" t="str">
        <f>IF($I3224="","-",_xlfn.XLOOKUP($I3224,'CC.Meta'!$A:$A,'CC.Meta'!$D:$D,"-",0,1))</f>
        <v>-</v>
      </c>
      <c r="K3224" s="302"/>
      <c r="L3224" s="146" t="str">
        <f>IF($K3224="","-",_xlfn.XLOOKUP($K3224,Obj.Meta!$A:$A,Obj.Meta!$D:$D,"-",0,1))</f>
        <v>-</v>
      </c>
      <c r="M3224" s="300" t="str">
        <f>IF($K3224="","-",_xlfn.XLOOKUP($K3224,Obj.Meta!$A:$A,Obj.Meta!$F:$F,"-",0,1))</f>
        <v>-</v>
      </c>
      <c r="N3224" s="337" t="str">
        <f t="shared" si="101"/>
        <v>---</v>
      </c>
      <c r="O3224" s="333"/>
      <c r="P3224" s="54"/>
      <c r="Q3224" s="52"/>
      <c r="R3224" s="34"/>
      <c r="S3224" s="53"/>
      <c r="T3224" s="208"/>
      <c r="U3224" s="726"/>
      <c r="V3224" s="206"/>
      <c r="W3224" s="206"/>
      <c r="X3224" s="678"/>
      <c r="Y3224" s="34"/>
      <c r="Z3224" s="610"/>
      <c r="AA3224" s="608"/>
    </row>
    <row r="3225" spans="1:27">
      <c r="A3225" s="145" t="str">
        <f t="shared" si="100"/>
        <v>-</v>
      </c>
      <c r="B3225" s="146" t="str">
        <f>_xlfn.XLOOKUP($A3225,Dept.Meta!$A:$A,Dept.Meta!$F:$F,"-",0,1)</f>
        <v>-</v>
      </c>
      <c r="C3225" s="629" t="str">
        <f>_xlfn.XLOOKUP(_xlfn.CONCAT($G3225,"-",$I3225),Div.Meta!$H:$H,Div.Meta!$C:$C,"-",0,1)</f>
        <v>-</v>
      </c>
      <c r="D3225" s="302"/>
      <c r="E3225" s="146" t="str">
        <f>IF($D3225="","-",_xlfn.XLOOKUP($D3225,Fund.Meta!$A:$A,Fund.Meta!$D:$D,"-",0,1))</f>
        <v>-</v>
      </c>
      <c r="F3225" s="303" t="str">
        <f>IF($D3225="","-",_xlfn.XLOOKUP($D3225,Fund.Meta!$A:$A,Fund.Meta!$E:$E,"-",0,1))</f>
        <v>-</v>
      </c>
      <c r="G3225" s="334"/>
      <c r="H3225" s="303" t="str">
        <f>IF($G3225="","-",_xlfn.XLOOKUP($G3225,Appr.Meta!$A:$A,Appr.Meta!$D:$D,"-",0,1))</f>
        <v>-</v>
      </c>
      <c r="I3225" s="302"/>
      <c r="J3225" s="303" t="str">
        <f>IF($I3225="","-",_xlfn.XLOOKUP($I3225,'CC.Meta'!$A:$A,'CC.Meta'!$D:$D,"-",0,1))</f>
        <v>-</v>
      </c>
      <c r="K3225" s="302"/>
      <c r="L3225" s="146" t="str">
        <f>IF($K3225="","-",_xlfn.XLOOKUP($K3225,Obj.Meta!$A:$A,Obj.Meta!$D:$D,"-",0,1))</f>
        <v>-</v>
      </c>
      <c r="M3225" s="300" t="str">
        <f>IF($K3225="","-",_xlfn.XLOOKUP($K3225,Obj.Meta!$A:$A,Obj.Meta!$F:$F,"-",0,1))</f>
        <v>-</v>
      </c>
      <c r="N3225" s="337" t="str">
        <f t="shared" si="101"/>
        <v>---</v>
      </c>
      <c r="O3225" s="333"/>
      <c r="P3225" s="54"/>
      <c r="Q3225" s="52"/>
      <c r="R3225" s="34"/>
      <c r="S3225" s="53"/>
      <c r="T3225" s="208"/>
      <c r="U3225" s="726"/>
      <c r="V3225" s="206"/>
      <c r="W3225" s="206"/>
      <c r="X3225" s="678"/>
      <c r="Y3225" s="34"/>
      <c r="Z3225" s="610"/>
      <c r="AA3225" s="608"/>
    </row>
    <row r="3226" spans="1:27">
      <c r="A3226" s="145" t="str">
        <f t="shared" si="100"/>
        <v>-</v>
      </c>
      <c r="B3226" s="146" t="str">
        <f>_xlfn.XLOOKUP($A3226,Dept.Meta!$A:$A,Dept.Meta!$F:$F,"-",0,1)</f>
        <v>-</v>
      </c>
      <c r="C3226" s="629" t="str">
        <f>_xlfn.XLOOKUP(_xlfn.CONCAT($G3226,"-",$I3226),Div.Meta!$H:$H,Div.Meta!$C:$C,"-",0,1)</f>
        <v>-</v>
      </c>
      <c r="D3226" s="302"/>
      <c r="E3226" s="146" t="str">
        <f>IF($D3226="","-",_xlfn.XLOOKUP($D3226,Fund.Meta!$A:$A,Fund.Meta!$D:$D,"-",0,1))</f>
        <v>-</v>
      </c>
      <c r="F3226" s="303" t="str">
        <f>IF($D3226="","-",_xlfn.XLOOKUP($D3226,Fund.Meta!$A:$A,Fund.Meta!$E:$E,"-",0,1))</f>
        <v>-</v>
      </c>
      <c r="G3226" s="334"/>
      <c r="H3226" s="303" t="str">
        <f>IF($G3226="","-",_xlfn.XLOOKUP($G3226,Appr.Meta!$A:$A,Appr.Meta!$D:$D,"-",0,1))</f>
        <v>-</v>
      </c>
      <c r="I3226" s="302"/>
      <c r="J3226" s="303" t="str">
        <f>IF($I3226="","-",_xlfn.XLOOKUP($I3226,'CC.Meta'!$A:$A,'CC.Meta'!$D:$D,"-",0,1))</f>
        <v>-</v>
      </c>
      <c r="K3226" s="302"/>
      <c r="L3226" s="146" t="str">
        <f>IF($K3226="","-",_xlfn.XLOOKUP($K3226,Obj.Meta!$A:$A,Obj.Meta!$D:$D,"-",0,1))</f>
        <v>-</v>
      </c>
      <c r="M3226" s="300" t="str">
        <f>IF($K3226="","-",_xlfn.XLOOKUP($K3226,Obj.Meta!$A:$A,Obj.Meta!$F:$F,"-",0,1))</f>
        <v>-</v>
      </c>
      <c r="N3226" s="337" t="str">
        <f t="shared" si="101"/>
        <v>---</v>
      </c>
      <c r="O3226" s="333"/>
      <c r="P3226" s="54"/>
      <c r="Q3226" s="52"/>
      <c r="R3226" s="34"/>
      <c r="S3226" s="53"/>
      <c r="T3226" s="208"/>
      <c r="U3226" s="726"/>
      <c r="V3226" s="206"/>
      <c r="W3226" s="206"/>
      <c r="X3226" s="678"/>
      <c r="Y3226" s="34"/>
      <c r="Z3226" s="610"/>
      <c r="AA3226" s="608"/>
    </row>
    <row r="3227" spans="1:27">
      <c r="A3227" s="145" t="str">
        <f t="shared" si="100"/>
        <v>-</v>
      </c>
      <c r="B3227" s="146" t="str">
        <f>_xlfn.XLOOKUP($A3227,Dept.Meta!$A:$A,Dept.Meta!$F:$F,"-",0,1)</f>
        <v>-</v>
      </c>
      <c r="C3227" s="629" t="str">
        <f>_xlfn.XLOOKUP(_xlfn.CONCAT($G3227,"-",$I3227),Div.Meta!$H:$H,Div.Meta!$C:$C,"-",0,1)</f>
        <v>-</v>
      </c>
      <c r="D3227" s="302"/>
      <c r="E3227" s="146" t="str">
        <f>IF($D3227="","-",_xlfn.XLOOKUP($D3227,Fund.Meta!$A:$A,Fund.Meta!$D:$D,"-",0,1))</f>
        <v>-</v>
      </c>
      <c r="F3227" s="303" t="str">
        <f>IF($D3227="","-",_xlfn.XLOOKUP($D3227,Fund.Meta!$A:$A,Fund.Meta!$E:$E,"-",0,1))</f>
        <v>-</v>
      </c>
      <c r="G3227" s="334"/>
      <c r="H3227" s="303" t="str">
        <f>IF($G3227="","-",_xlfn.XLOOKUP($G3227,Appr.Meta!$A:$A,Appr.Meta!$D:$D,"-",0,1))</f>
        <v>-</v>
      </c>
      <c r="I3227" s="302"/>
      <c r="J3227" s="303" t="str">
        <f>IF($I3227="","-",_xlfn.XLOOKUP($I3227,'CC.Meta'!$A:$A,'CC.Meta'!$D:$D,"-",0,1))</f>
        <v>-</v>
      </c>
      <c r="K3227" s="302"/>
      <c r="L3227" s="146" t="str">
        <f>IF($K3227="","-",_xlfn.XLOOKUP($K3227,Obj.Meta!$A:$A,Obj.Meta!$D:$D,"-",0,1))</f>
        <v>-</v>
      </c>
      <c r="M3227" s="300" t="str">
        <f>IF($K3227="","-",_xlfn.XLOOKUP($K3227,Obj.Meta!$A:$A,Obj.Meta!$F:$F,"-",0,1))</f>
        <v>-</v>
      </c>
      <c r="N3227" s="337" t="str">
        <f t="shared" si="101"/>
        <v>---</v>
      </c>
      <c r="O3227" s="333"/>
      <c r="P3227" s="54"/>
      <c r="Q3227" s="52"/>
      <c r="R3227" s="34"/>
      <c r="S3227" s="53"/>
      <c r="T3227" s="208"/>
      <c r="U3227" s="726"/>
      <c r="V3227" s="206"/>
      <c r="W3227" s="206"/>
      <c r="X3227" s="678"/>
      <c r="Y3227" s="34"/>
      <c r="Z3227" s="610"/>
      <c r="AA3227" s="608"/>
    </row>
    <row r="3228" spans="1:27">
      <c r="A3228" s="145" t="str">
        <f t="shared" si="100"/>
        <v>-</v>
      </c>
      <c r="B3228" s="146" t="str">
        <f>_xlfn.XLOOKUP($A3228,Dept.Meta!$A:$A,Dept.Meta!$F:$F,"-",0,1)</f>
        <v>-</v>
      </c>
      <c r="C3228" s="629" t="str">
        <f>_xlfn.XLOOKUP(_xlfn.CONCAT($G3228,"-",$I3228),Div.Meta!$H:$H,Div.Meta!$C:$C,"-",0,1)</f>
        <v>-</v>
      </c>
      <c r="D3228" s="302"/>
      <c r="E3228" s="146" t="str">
        <f>IF($D3228="","-",_xlfn.XLOOKUP($D3228,Fund.Meta!$A:$A,Fund.Meta!$D:$D,"-",0,1))</f>
        <v>-</v>
      </c>
      <c r="F3228" s="303" t="str">
        <f>IF($D3228="","-",_xlfn.XLOOKUP($D3228,Fund.Meta!$A:$A,Fund.Meta!$E:$E,"-",0,1))</f>
        <v>-</v>
      </c>
      <c r="G3228" s="334"/>
      <c r="H3228" s="303" t="str">
        <f>IF($G3228="","-",_xlfn.XLOOKUP($G3228,Appr.Meta!$A:$A,Appr.Meta!$D:$D,"-",0,1))</f>
        <v>-</v>
      </c>
      <c r="I3228" s="302"/>
      <c r="J3228" s="303" t="str">
        <f>IF($I3228="","-",_xlfn.XLOOKUP($I3228,'CC.Meta'!$A:$A,'CC.Meta'!$D:$D,"-",0,1))</f>
        <v>-</v>
      </c>
      <c r="K3228" s="302"/>
      <c r="L3228" s="146" t="str">
        <f>IF($K3228="","-",_xlfn.XLOOKUP($K3228,Obj.Meta!$A:$A,Obj.Meta!$D:$D,"-",0,1))</f>
        <v>-</v>
      </c>
      <c r="M3228" s="300" t="str">
        <f>IF($K3228="","-",_xlfn.XLOOKUP($K3228,Obj.Meta!$A:$A,Obj.Meta!$F:$F,"-",0,1))</f>
        <v>-</v>
      </c>
      <c r="N3228" s="337" t="str">
        <f t="shared" si="101"/>
        <v>---</v>
      </c>
      <c r="O3228" s="333"/>
      <c r="P3228" s="54"/>
      <c r="Q3228" s="52"/>
      <c r="R3228" s="34"/>
      <c r="S3228" s="53"/>
      <c r="T3228" s="208"/>
      <c r="U3228" s="726"/>
      <c r="V3228" s="206"/>
      <c r="W3228" s="206"/>
      <c r="X3228" s="678"/>
      <c r="Y3228" s="34"/>
      <c r="Z3228" s="610"/>
      <c r="AA3228" s="608"/>
    </row>
    <row r="3229" spans="1:27">
      <c r="A3229" s="145" t="str">
        <f t="shared" si="100"/>
        <v>-</v>
      </c>
      <c r="B3229" s="146" t="str">
        <f>_xlfn.XLOOKUP($A3229,Dept.Meta!$A:$A,Dept.Meta!$F:$F,"-",0,1)</f>
        <v>-</v>
      </c>
      <c r="C3229" s="629" t="str">
        <f>_xlfn.XLOOKUP(_xlfn.CONCAT($G3229,"-",$I3229),Div.Meta!$H:$H,Div.Meta!$C:$C,"-",0,1)</f>
        <v>-</v>
      </c>
      <c r="D3229" s="302"/>
      <c r="E3229" s="146" t="str">
        <f>IF($D3229="","-",_xlfn.XLOOKUP($D3229,Fund.Meta!$A:$A,Fund.Meta!$D:$D,"-",0,1))</f>
        <v>-</v>
      </c>
      <c r="F3229" s="303" t="str">
        <f>IF($D3229="","-",_xlfn.XLOOKUP($D3229,Fund.Meta!$A:$A,Fund.Meta!$E:$E,"-",0,1))</f>
        <v>-</v>
      </c>
      <c r="G3229" s="334"/>
      <c r="H3229" s="303" t="str">
        <f>IF($G3229="","-",_xlfn.XLOOKUP($G3229,Appr.Meta!$A:$A,Appr.Meta!$D:$D,"-",0,1))</f>
        <v>-</v>
      </c>
      <c r="I3229" s="302"/>
      <c r="J3229" s="303" t="str">
        <f>IF($I3229="","-",_xlfn.XLOOKUP($I3229,'CC.Meta'!$A:$A,'CC.Meta'!$D:$D,"-",0,1))</f>
        <v>-</v>
      </c>
      <c r="K3229" s="302"/>
      <c r="L3229" s="146" t="str">
        <f>IF($K3229="","-",_xlfn.XLOOKUP($K3229,Obj.Meta!$A:$A,Obj.Meta!$D:$D,"-",0,1))</f>
        <v>-</v>
      </c>
      <c r="M3229" s="300" t="str">
        <f>IF($K3229="","-",_xlfn.XLOOKUP($K3229,Obj.Meta!$A:$A,Obj.Meta!$F:$F,"-",0,1))</f>
        <v>-</v>
      </c>
      <c r="N3229" s="337" t="str">
        <f t="shared" si="101"/>
        <v>---</v>
      </c>
      <c r="O3229" s="333"/>
      <c r="P3229" s="54"/>
      <c r="Q3229" s="52"/>
      <c r="R3229" s="34"/>
      <c r="S3229" s="53"/>
      <c r="T3229" s="208"/>
      <c r="U3229" s="726"/>
      <c r="V3229" s="206"/>
      <c r="W3229" s="206"/>
      <c r="X3229" s="678"/>
      <c r="Y3229" s="34"/>
      <c r="Z3229" s="610"/>
      <c r="AA3229" s="608"/>
    </row>
    <row r="3230" spans="1:27">
      <c r="A3230" s="145" t="str">
        <f t="shared" si="100"/>
        <v>-</v>
      </c>
      <c r="B3230" s="146" t="str">
        <f>_xlfn.XLOOKUP($A3230,Dept.Meta!$A:$A,Dept.Meta!$F:$F,"-",0,1)</f>
        <v>-</v>
      </c>
      <c r="C3230" s="629" t="str">
        <f>_xlfn.XLOOKUP(_xlfn.CONCAT($G3230,"-",$I3230),Div.Meta!$H:$H,Div.Meta!$C:$C,"-",0,1)</f>
        <v>-</v>
      </c>
      <c r="D3230" s="302"/>
      <c r="E3230" s="146" t="str">
        <f>IF($D3230="","-",_xlfn.XLOOKUP($D3230,Fund.Meta!$A:$A,Fund.Meta!$D:$D,"-",0,1))</f>
        <v>-</v>
      </c>
      <c r="F3230" s="303" t="str">
        <f>IF($D3230="","-",_xlfn.XLOOKUP($D3230,Fund.Meta!$A:$A,Fund.Meta!$E:$E,"-",0,1))</f>
        <v>-</v>
      </c>
      <c r="G3230" s="334"/>
      <c r="H3230" s="303" t="str">
        <f>IF($G3230="","-",_xlfn.XLOOKUP($G3230,Appr.Meta!$A:$A,Appr.Meta!$D:$D,"-",0,1))</f>
        <v>-</v>
      </c>
      <c r="I3230" s="302"/>
      <c r="J3230" s="303" t="str">
        <f>IF($I3230="","-",_xlfn.XLOOKUP($I3230,'CC.Meta'!$A:$A,'CC.Meta'!$D:$D,"-",0,1))</f>
        <v>-</v>
      </c>
      <c r="K3230" s="302"/>
      <c r="L3230" s="146" t="str">
        <f>IF($K3230="","-",_xlfn.XLOOKUP($K3230,Obj.Meta!$A:$A,Obj.Meta!$D:$D,"-",0,1))</f>
        <v>-</v>
      </c>
      <c r="M3230" s="300" t="str">
        <f>IF($K3230="","-",_xlfn.XLOOKUP($K3230,Obj.Meta!$A:$A,Obj.Meta!$F:$F,"-",0,1))</f>
        <v>-</v>
      </c>
      <c r="N3230" s="337" t="str">
        <f t="shared" si="101"/>
        <v>---</v>
      </c>
      <c r="O3230" s="333"/>
      <c r="P3230" s="54"/>
      <c r="Q3230" s="52"/>
      <c r="R3230" s="34"/>
      <c r="S3230" s="53"/>
      <c r="T3230" s="208"/>
      <c r="U3230" s="726"/>
      <c r="V3230" s="206"/>
      <c r="W3230" s="206"/>
      <c r="X3230" s="678"/>
      <c r="Y3230" s="34"/>
      <c r="Z3230" s="610"/>
      <c r="AA3230" s="608"/>
    </row>
    <row r="3231" spans="1:27">
      <c r="A3231" s="145" t="str">
        <f t="shared" si="100"/>
        <v>-</v>
      </c>
      <c r="B3231" s="146" t="str">
        <f>_xlfn.XLOOKUP($A3231,Dept.Meta!$A:$A,Dept.Meta!$F:$F,"-",0,1)</f>
        <v>-</v>
      </c>
      <c r="C3231" s="629" t="str">
        <f>_xlfn.XLOOKUP(_xlfn.CONCAT($G3231,"-",$I3231),Div.Meta!$H:$H,Div.Meta!$C:$C,"-",0,1)</f>
        <v>-</v>
      </c>
      <c r="D3231" s="302"/>
      <c r="E3231" s="146" t="str">
        <f>IF($D3231="","-",_xlfn.XLOOKUP($D3231,Fund.Meta!$A:$A,Fund.Meta!$D:$D,"-",0,1))</f>
        <v>-</v>
      </c>
      <c r="F3231" s="303" t="str">
        <f>IF($D3231="","-",_xlfn.XLOOKUP($D3231,Fund.Meta!$A:$A,Fund.Meta!$E:$E,"-",0,1))</f>
        <v>-</v>
      </c>
      <c r="G3231" s="334"/>
      <c r="H3231" s="303" t="str">
        <f>IF($G3231="","-",_xlfn.XLOOKUP($G3231,Appr.Meta!$A:$A,Appr.Meta!$D:$D,"-",0,1))</f>
        <v>-</v>
      </c>
      <c r="I3231" s="302"/>
      <c r="J3231" s="303" t="str">
        <f>IF($I3231="","-",_xlfn.XLOOKUP($I3231,'CC.Meta'!$A:$A,'CC.Meta'!$D:$D,"-",0,1))</f>
        <v>-</v>
      </c>
      <c r="K3231" s="302"/>
      <c r="L3231" s="146" t="str">
        <f>IF($K3231="","-",_xlfn.XLOOKUP($K3231,Obj.Meta!$A:$A,Obj.Meta!$D:$D,"-",0,1))</f>
        <v>-</v>
      </c>
      <c r="M3231" s="300" t="str">
        <f>IF($K3231="","-",_xlfn.XLOOKUP($K3231,Obj.Meta!$A:$A,Obj.Meta!$F:$F,"-",0,1))</f>
        <v>-</v>
      </c>
      <c r="N3231" s="337" t="str">
        <f t="shared" si="101"/>
        <v>---</v>
      </c>
      <c r="O3231" s="333"/>
      <c r="P3231" s="54"/>
      <c r="Q3231" s="52"/>
      <c r="R3231" s="34"/>
      <c r="S3231" s="53"/>
      <c r="T3231" s="208"/>
      <c r="U3231" s="726"/>
      <c r="V3231" s="206"/>
      <c r="W3231" s="206"/>
      <c r="X3231" s="678"/>
      <c r="Y3231" s="34"/>
      <c r="Z3231" s="610"/>
      <c r="AA3231" s="608"/>
    </row>
    <row r="3232" spans="1:27">
      <c r="A3232" s="145" t="str">
        <f t="shared" si="100"/>
        <v>-</v>
      </c>
      <c r="B3232" s="146" t="str">
        <f>_xlfn.XLOOKUP($A3232,Dept.Meta!$A:$A,Dept.Meta!$F:$F,"-",0,1)</f>
        <v>-</v>
      </c>
      <c r="C3232" s="629" t="str">
        <f>_xlfn.XLOOKUP(_xlfn.CONCAT($G3232,"-",$I3232),Div.Meta!$H:$H,Div.Meta!$C:$C,"-",0,1)</f>
        <v>-</v>
      </c>
      <c r="D3232" s="302"/>
      <c r="E3232" s="146" t="str">
        <f>IF($D3232="","-",_xlfn.XLOOKUP($D3232,Fund.Meta!$A:$A,Fund.Meta!$D:$D,"-",0,1))</f>
        <v>-</v>
      </c>
      <c r="F3232" s="303" t="str">
        <f>IF($D3232="","-",_xlfn.XLOOKUP($D3232,Fund.Meta!$A:$A,Fund.Meta!$E:$E,"-",0,1))</f>
        <v>-</v>
      </c>
      <c r="G3232" s="334"/>
      <c r="H3232" s="303" t="str">
        <f>IF($G3232="","-",_xlfn.XLOOKUP($G3232,Appr.Meta!$A:$A,Appr.Meta!$D:$D,"-",0,1))</f>
        <v>-</v>
      </c>
      <c r="I3232" s="302"/>
      <c r="J3232" s="303" t="str">
        <f>IF($I3232="","-",_xlfn.XLOOKUP($I3232,'CC.Meta'!$A:$A,'CC.Meta'!$D:$D,"-",0,1))</f>
        <v>-</v>
      </c>
      <c r="K3232" s="302"/>
      <c r="L3232" s="146" t="str">
        <f>IF($K3232="","-",_xlfn.XLOOKUP($K3232,Obj.Meta!$A:$A,Obj.Meta!$D:$D,"-",0,1))</f>
        <v>-</v>
      </c>
      <c r="M3232" s="300" t="str">
        <f>IF($K3232="","-",_xlfn.XLOOKUP($K3232,Obj.Meta!$A:$A,Obj.Meta!$F:$F,"-",0,1))</f>
        <v>-</v>
      </c>
      <c r="N3232" s="337" t="str">
        <f t="shared" si="101"/>
        <v>---</v>
      </c>
      <c r="O3232" s="333"/>
      <c r="P3232" s="54"/>
      <c r="Q3232" s="52"/>
      <c r="R3232" s="34"/>
      <c r="S3232" s="53"/>
      <c r="T3232" s="208"/>
      <c r="U3232" s="726"/>
      <c r="V3232" s="206"/>
      <c r="W3232" s="206"/>
      <c r="X3232" s="678"/>
      <c r="Y3232" s="34"/>
      <c r="Z3232" s="610"/>
      <c r="AA3232" s="608"/>
    </row>
    <row r="3233" spans="1:27">
      <c r="A3233" s="145" t="str">
        <f t="shared" si="100"/>
        <v>-</v>
      </c>
      <c r="B3233" s="146" t="str">
        <f>_xlfn.XLOOKUP($A3233,Dept.Meta!$A:$A,Dept.Meta!$F:$F,"-",0,1)</f>
        <v>-</v>
      </c>
      <c r="C3233" s="629" t="str">
        <f>_xlfn.XLOOKUP(_xlfn.CONCAT($G3233,"-",$I3233),Div.Meta!$H:$H,Div.Meta!$C:$C,"-",0,1)</f>
        <v>-</v>
      </c>
      <c r="D3233" s="302"/>
      <c r="E3233" s="146" t="str">
        <f>IF($D3233="","-",_xlfn.XLOOKUP($D3233,Fund.Meta!$A:$A,Fund.Meta!$D:$D,"-",0,1))</f>
        <v>-</v>
      </c>
      <c r="F3233" s="303" t="str">
        <f>IF($D3233="","-",_xlfn.XLOOKUP($D3233,Fund.Meta!$A:$A,Fund.Meta!$E:$E,"-",0,1))</f>
        <v>-</v>
      </c>
      <c r="G3233" s="334"/>
      <c r="H3233" s="303" t="str">
        <f>IF($G3233="","-",_xlfn.XLOOKUP($G3233,Appr.Meta!$A:$A,Appr.Meta!$D:$D,"-",0,1))</f>
        <v>-</v>
      </c>
      <c r="I3233" s="302"/>
      <c r="J3233" s="303" t="str">
        <f>IF($I3233="","-",_xlfn.XLOOKUP($I3233,'CC.Meta'!$A:$A,'CC.Meta'!$D:$D,"-",0,1))</f>
        <v>-</v>
      </c>
      <c r="K3233" s="302"/>
      <c r="L3233" s="146" t="str">
        <f>IF($K3233="","-",_xlfn.XLOOKUP($K3233,Obj.Meta!$A:$A,Obj.Meta!$D:$D,"-",0,1))</f>
        <v>-</v>
      </c>
      <c r="M3233" s="300" t="str">
        <f>IF($K3233="","-",_xlfn.XLOOKUP($K3233,Obj.Meta!$A:$A,Obj.Meta!$F:$F,"-",0,1))</f>
        <v>-</v>
      </c>
      <c r="N3233" s="337" t="str">
        <f t="shared" si="101"/>
        <v>---</v>
      </c>
      <c r="O3233" s="333"/>
      <c r="P3233" s="54"/>
      <c r="Q3233" s="52"/>
      <c r="R3233" s="34"/>
      <c r="S3233" s="53"/>
      <c r="T3233" s="208"/>
      <c r="U3233" s="726"/>
      <c r="V3233" s="206"/>
      <c r="W3233" s="206"/>
      <c r="X3233" s="678"/>
      <c r="Y3233" s="34"/>
      <c r="Z3233" s="610"/>
      <c r="AA3233" s="608"/>
    </row>
    <row r="3234" spans="1:27">
      <c r="A3234" s="145" t="str">
        <f t="shared" si="100"/>
        <v>-</v>
      </c>
      <c r="B3234" s="146" t="str">
        <f>_xlfn.XLOOKUP($A3234,Dept.Meta!$A:$A,Dept.Meta!$F:$F,"-",0,1)</f>
        <v>-</v>
      </c>
      <c r="C3234" s="629" t="str">
        <f>_xlfn.XLOOKUP(_xlfn.CONCAT($G3234,"-",$I3234),Div.Meta!$H:$H,Div.Meta!$C:$C,"-",0,1)</f>
        <v>-</v>
      </c>
      <c r="D3234" s="302"/>
      <c r="E3234" s="146" t="str">
        <f>IF($D3234="","-",_xlfn.XLOOKUP($D3234,Fund.Meta!$A:$A,Fund.Meta!$D:$D,"-",0,1))</f>
        <v>-</v>
      </c>
      <c r="F3234" s="303" t="str">
        <f>IF($D3234="","-",_xlfn.XLOOKUP($D3234,Fund.Meta!$A:$A,Fund.Meta!$E:$E,"-",0,1))</f>
        <v>-</v>
      </c>
      <c r="G3234" s="334"/>
      <c r="H3234" s="303" t="str">
        <f>IF($G3234="","-",_xlfn.XLOOKUP($G3234,Appr.Meta!$A:$A,Appr.Meta!$D:$D,"-",0,1))</f>
        <v>-</v>
      </c>
      <c r="I3234" s="302"/>
      <c r="J3234" s="303" t="str">
        <f>IF($I3234="","-",_xlfn.XLOOKUP($I3234,'CC.Meta'!$A:$A,'CC.Meta'!$D:$D,"-",0,1))</f>
        <v>-</v>
      </c>
      <c r="K3234" s="302"/>
      <c r="L3234" s="146" t="str">
        <f>IF($K3234="","-",_xlfn.XLOOKUP($K3234,Obj.Meta!$A:$A,Obj.Meta!$D:$D,"-",0,1))</f>
        <v>-</v>
      </c>
      <c r="M3234" s="300" t="str">
        <f>IF($K3234="","-",_xlfn.XLOOKUP($K3234,Obj.Meta!$A:$A,Obj.Meta!$F:$F,"-",0,1))</f>
        <v>-</v>
      </c>
      <c r="N3234" s="337" t="str">
        <f t="shared" si="101"/>
        <v>---</v>
      </c>
      <c r="O3234" s="333"/>
      <c r="P3234" s="54"/>
      <c r="Q3234" s="52"/>
      <c r="R3234" s="34"/>
      <c r="S3234" s="53"/>
      <c r="T3234" s="208"/>
      <c r="U3234" s="726"/>
      <c r="V3234" s="206"/>
      <c r="W3234" s="206"/>
      <c r="X3234" s="678"/>
      <c r="Y3234" s="34"/>
      <c r="Z3234" s="610"/>
      <c r="AA3234" s="608"/>
    </row>
    <row r="3235" spans="1:27">
      <c r="A3235" s="145" t="str">
        <f t="shared" si="100"/>
        <v>-</v>
      </c>
      <c r="B3235" s="146" t="str">
        <f>_xlfn.XLOOKUP($A3235,Dept.Meta!$A:$A,Dept.Meta!$F:$F,"-",0,1)</f>
        <v>-</v>
      </c>
      <c r="C3235" s="629" t="str">
        <f>_xlfn.XLOOKUP(_xlfn.CONCAT($G3235,"-",$I3235),Div.Meta!$H:$H,Div.Meta!$C:$C,"-",0,1)</f>
        <v>-</v>
      </c>
      <c r="D3235" s="302"/>
      <c r="E3235" s="146" t="str">
        <f>IF($D3235="","-",_xlfn.XLOOKUP($D3235,Fund.Meta!$A:$A,Fund.Meta!$D:$D,"-",0,1))</f>
        <v>-</v>
      </c>
      <c r="F3235" s="303" t="str">
        <f>IF($D3235="","-",_xlfn.XLOOKUP($D3235,Fund.Meta!$A:$A,Fund.Meta!$E:$E,"-",0,1))</f>
        <v>-</v>
      </c>
      <c r="G3235" s="334"/>
      <c r="H3235" s="303" t="str">
        <f>IF($G3235="","-",_xlfn.XLOOKUP($G3235,Appr.Meta!$A:$A,Appr.Meta!$D:$D,"-",0,1))</f>
        <v>-</v>
      </c>
      <c r="I3235" s="302"/>
      <c r="J3235" s="303" t="str">
        <f>IF($I3235="","-",_xlfn.XLOOKUP($I3235,'CC.Meta'!$A:$A,'CC.Meta'!$D:$D,"-",0,1))</f>
        <v>-</v>
      </c>
      <c r="K3235" s="302"/>
      <c r="L3235" s="146" t="str">
        <f>IF($K3235="","-",_xlfn.XLOOKUP($K3235,Obj.Meta!$A:$A,Obj.Meta!$D:$D,"-",0,1))</f>
        <v>-</v>
      </c>
      <c r="M3235" s="300" t="str">
        <f>IF($K3235="","-",_xlfn.XLOOKUP($K3235,Obj.Meta!$A:$A,Obj.Meta!$F:$F,"-",0,1))</f>
        <v>-</v>
      </c>
      <c r="N3235" s="337" t="str">
        <f t="shared" si="101"/>
        <v>---</v>
      </c>
      <c r="O3235" s="333"/>
      <c r="P3235" s="54"/>
      <c r="Q3235" s="52"/>
      <c r="R3235" s="34"/>
      <c r="S3235" s="53"/>
      <c r="T3235" s="208"/>
      <c r="U3235" s="726"/>
      <c r="V3235" s="206"/>
      <c r="W3235" s="206"/>
      <c r="X3235" s="678"/>
      <c r="Y3235" s="34"/>
      <c r="Z3235" s="610"/>
      <c r="AA3235" s="608"/>
    </row>
    <row r="3236" spans="1:27">
      <c r="A3236" s="145" t="str">
        <f t="shared" si="100"/>
        <v>-</v>
      </c>
      <c r="B3236" s="146" t="str">
        <f>_xlfn.XLOOKUP($A3236,Dept.Meta!$A:$A,Dept.Meta!$F:$F,"-",0,1)</f>
        <v>-</v>
      </c>
      <c r="C3236" s="629" t="str">
        <f>_xlfn.XLOOKUP(_xlfn.CONCAT($G3236,"-",$I3236),Div.Meta!$H:$H,Div.Meta!$C:$C,"-",0,1)</f>
        <v>-</v>
      </c>
      <c r="D3236" s="302"/>
      <c r="E3236" s="146" t="str">
        <f>IF($D3236="","-",_xlfn.XLOOKUP($D3236,Fund.Meta!$A:$A,Fund.Meta!$D:$D,"-",0,1))</f>
        <v>-</v>
      </c>
      <c r="F3236" s="303" t="str">
        <f>IF($D3236="","-",_xlfn.XLOOKUP($D3236,Fund.Meta!$A:$A,Fund.Meta!$E:$E,"-",0,1))</f>
        <v>-</v>
      </c>
      <c r="G3236" s="334"/>
      <c r="H3236" s="303" t="str">
        <f>IF($G3236="","-",_xlfn.XLOOKUP($G3236,Appr.Meta!$A:$A,Appr.Meta!$D:$D,"-",0,1))</f>
        <v>-</v>
      </c>
      <c r="I3236" s="302"/>
      <c r="J3236" s="303" t="str">
        <f>IF($I3236="","-",_xlfn.XLOOKUP($I3236,'CC.Meta'!$A:$A,'CC.Meta'!$D:$D,"-",0,1))</f>
        <v>-</v>
      </c>
      <c r="K3236" s="302"/>
      <c r="L3236" s="146" t="str">
        <f>IF($K3236="","-",_xlfn.XLOOKUP($K3236,Obj.Meta!$A:$A,Obj.Meta!$D:$D,"-",0,1))</f>
        <v>-</v>
      </c>
      <c r="M3236" s="300" t="str">
        <f>IF($K3236="","-",_xlfn.XLOOKUP($K3236,Obj.Meta!$A:$A,Obj.Meta!$F:$F,"-",0,1))</f>
        <v>-</v>
      </c>
      <c r="N3236" s="337" t="str">
        <f t="shared" si="101"/>
        <v>---</v>
      </c>
      <c r="O3236" s="333"/>
      <c r="P3236" s="54"/>
      <c r="Q3236" s="52"/>
      <c r="R3236" s="34"/>
      <c r="S3236" s="53"/>
      <c r="T3236" s="208"/>
      <c r="U3236" s="726"/>
      <c r="V3236" s="206"/>
      <c r="W3236" s="206"/>
      <c r="X3236" s="678"/>
      <c r="Y3236" s="34"/>
      <c r="Z3236" s="610"/>
      <c r="AA3236" s="608"/>
    </row>
    <row r="3237" spans="1:27">
      <c r="A3237" s="145" t="str">
        <f t="shared" si="100"/>
        <v>-</v>
      </c>
      <c r="B3237" s="146" t="str">
        <f>_xlfn.XLOOKUP($A3237,Dept.Meta!$A:$A,Dept.Meta!$F:$F,"-",0,1)</f>
        <v>-</v>
      </c>
      <c r="C3237" s="629" t="str">
        <f>_xlfn.XLOOKUP(_xlfn.CONCAT($G3237,"-",$I3237),Div.Meta!$H:$H,Div.Meta!$C:$C,"-",0,1)</f>
        <v>-</v>
      </c>
      <c r="D3237" s="302"/>
      <c r="E3237" s="146" t="str">
        <f>IF($D3237="","-",_xlfn.XLOOKUP($D3237,Fund.Meta!$A:$A,Fund.Meta!$D:$D,"-",0,1))</f>
        <v>-</v>
      </c>
      <c r="F3237" s="303" t="str">
        <f>IF($D3237="","-",_xlfn.XLOOKUP($D3237,Fund.Meta!$A:$A,Fund.Meta!$E:$E,"-",0,1))</f>
        <v>-</v>
      </c>
      <c r="G3237" s="334"/>
      <c r="H3237" s="303" t="str">
        <f>IF($G3237="","-",_xlfn.XLOOKUP($G3237,Appr.Meta!$A:$A,Appr.Meta!$D:$D,"-",0,1))</f>
        <v>-</v>
      </c>
      <c r="I3237" s="302"/>
      <c r="J3237" s="303" t="str">
        <f>IF($I3237="","-",_xlfn.XLOOKUP($I3237,'CC.Meta'!$A:$A,'CC.Meta'!$D:$D,"-",0,1))</f>
        <v>-</v>
      </c>
      <c r="K3237" s="302"/>
      <c r="L3237" s="146" t="str">
        <f>IF($K3237="","-",_xlfn.XLOOKUP($K3237,Obj.Meta!$A:$A,Obj.Meta!$D:$D,"-",0,1))</f>
        <v>-</v>
      </c>
      <c r="M3237" s="300" t="str">
        <f>IF($K3237="","-",_xlfn.XLOOKUP($K3237,Obj.Meta!$A:$A,Obj.Meta!$F:$F,"-",0,1))</f>
        <v>-</v>
      </c>
      <c r="N3237" s="337" t="str">
        <f t="shared" si="101"/>
        <v>---</v>
      </c>
      <c r="O3237" s="333"/>
      <c r="P3237" s="54"/>
      <c r="Q3237" s="52"/>
      <c r="R3237" s="34"/>
      <c r="S3237" s="53"/>
      <c r="T3237" s="208"/>
      <c r="U3237" s="726"/>
      <c r="V3237" s="206"/>
      <c r="W3237" s="206"/>
      <c r="X3237" s="678"/>
      <c r="Y3237" s="34"/>
      <c r="Z3237" s="610"/>
      <c r="AA3237" s="608"/>
    </row>
    <row r="3238" spans="1:27">
      <c r="A3238" s="145" t="str">
        <f t="shared" si="100"/>
        <v>-</v>
      </c>
      <c r="B3238" s="146" t="str">
        <f>_xlfn.XLOOKUP($A3238,Dept.Meta!$A:$A,Dept.Meta!$F:$F,"-",0,1)</f>
        <v>-</v>
      </c>
      <c r="C3238" s="629" t="str">
        <f>_xlfn.XLOOKUP(_xlfn.CONCAT($G3238,"-",$I3238),Div.Meta!$H:$H,Div.Meta!$C:$C,"-",0,1)</f>
        <v>-</v>
      </c>
      <c r="D3238" s="302"/>
      <c r="E3238" s="146" t="str">
        <f>IF($D3238="","-",_xlfn.XLOOKUP($D3238,Fund.Meta!$A:$A,Fund.Meta!$D:$D,"-",0,1))</f>
        <v>-</v>
      </c>
      <c r="F3238" s="303" t="str">
        <f>IF($D3238="","-",_xlfn.XLOOKUP($D3238,Fund.Meta!$A:$A,Fund.Meta!$E:$E,"-",0,1))</f>
        <v>-</v>
      </c>
      <c r="G3238" s="334"/>
      <c r="H3238" s="303" t="str">
        <f>IF($G3238="","-",_xlfn.XLOOKUP($G3238,Appr.Meta!$A:$A,Appr.Meta!$D:$D,"-",0,1))</f>
        <v>-</v>
      </c>
      <c r="I3238" s="302"/>
      <c r="J3238" s="303" t="str">
        <f>IF($I3238="","-",_xlfn.XLOOKUP($I3238,'CC.Meta'!$A:$A,'CC.Meta'!$D:$D,"-",0,1))</f>
        <v>-</v>
      </c>
      <c r="K3238" s="302"/>
      <c r="L3238" s="146" t="str">
        <f>IF($K3238="","-",_xlfn.XLOOKUP($K3238,Obj.Meta!$A:$A,Obj.Meta!$D:$D,"-",0,1))</f>
        <v>-</v>
      </c>
      <c r="M3238" s="300" t="str">
        <f>IF($K3238="","-",_xlfn.XLOOKUP($K3238,Obj.Meta!$A:$A,Obj.Meta!$F:$F,"-",0,1))</f>
        <v>-</v>
      </c>
      <c r="N3238" s="337" t="str">
        <f t="shared" si="101"/>
        <v>---</v>
      </c>
      <c r="O3238" s="333"/>
      <c r="P3238" s="54"/>
      <c r="Q3238" s="52"/>
      <c r="R3238" s="34"/>
      <c r="S3238" s="53"/>
      <c r="T3238" s="208"/>
      <c r="U3238" s="726"/>
      <c r="V3238" s="206"/>
      <c r="W3238" s="206"/>
      <c r="X3238" s="678"/>
      <c r="Y3238" s="34"/>
      <c r="Z3238" s="610"/>
      <c r="AA3238" s="608"/>
    </row>
    <row r="3239" spans="1:27">
      <c r="A3239" s="145" t="str">
        <f t="shared" si="100"/>
        <v>-</v>
      </c>
      <c r="B3239" s="146" t="str">
        <f>_xlfn.XLOOKUP($A3239,Dept.Meta!$A:$A,Dept.Meta!$F:$F,"-",0,1)</f>
        <v>-</v>
      </c>
      <c r="C3239" s="629" t="str">
        <f>_xlfn.XLOOKUP(_xlfn.CONCAT($G3239,"-",$I3239),Div.Meta!$H:$H,Div.Meta!$C:$C,"-",0,1)</f>
        <v>-</v>
      </c>
      <c r="D3239" s="302"/>
      <c r="E3239" s="146" t="str">
        <f>IF($D3239="","-",_xlfn.XLOOKUP($D3239,Fund.Meta!$A:$A,Fund.Meta!$D:$D,"-",0,1))</f>
        <v>-</v>
      </c>
      <c r="F3239" s="303" t="str">
        <f>IF($D3239="","-",_xlfn.XLOOKUP($D3239,Fund.Meta!$A:$A,Fund.Meta!$E:$E,"-",0,1))</f>
        <v>-</v>
      </c>
      <c r="G3239" s="334"/>
      <c r="H3239" s="303" t="str">
        <f>IF($G3239="","-",_xlfn.XLOOKUP($G3239,Appr.Meta!$A:$A,Appr.Meta!$D:$D,"-",0,1))</f>
        <v>-</v>
      </c>
      <c r="I3239" s="302"/>
      <c r="J3239" s="303" t="str">
        <f>IF($I3239="","-",_xlfn.XLOOKUP($I3239,'CC.Meta'!$A:$A,'CC.Meta'!$D:$D,"-",0,1))</f>
        <v>-</v>
      </c>
      <c r="K3239" s="302"/>
      <c r="L3239" s="146" t="str">
        <f>IF($K3239="","-",_xlfn.XLOOKUP($K3239,Obj.Meta!$A:$A,Obj.Meta!$D:$D,"-",0,1))</f>
        <v>-</v>
      </c>
      <c r="M3239" s="300" t="str">
        <f>IF($K3239="","-",_xlfn.XLOOKUP($K3239,Obj.Meta!$A:$A,Obj.Meta!$F:$F,"-",0,1))</f>
        <v>-</v>
      </c>
      <c r="N3239" s="337" t="str">
        <f t="shared" si="101"/>
        <v>---</v>
      </c>
      <c r="O3239" s="333"/>
      <c r="P3239" s="54"/>
      <c r="Q3239" s="52"/>
      <c r="R3239" s="34"/>
      <c r="S3239" s="53"/>
      <c r="T3239" s="208"/>
      <c r="U3239" s="726"/>
      <c r="V3239" s="206"/>
      <c r="W3239" s="206"/>
      <c r="X3239" s="678"/>
      <c r="Y3239" s="34"/>
      <c r="Z3239" s="610"/>
      <c r="AA3239" s="608"/>
    </row>
    <row r="3240" spans="1:27">
      <c r="A3240" s="145" t="str">
        <f t="shared" si="100"/>
        <v>-</v>
      </c>
      <c r="B3240" s="146" t="str">
        <f>_xlfn.XLOOKUP($A3240,Dept.Meta!$A:$A,Dept.Meta!$F:$F,"-",0,1)</f>
        <v>-</v>
      </c>
      <c r="C3240" s="629" t="str">
        <f>_xlfn.XLOOKUP(_xlfn.CONCAT($G3240,"-",$I3240),Div.Meta!$H:$H,Div.Meta!$C:$C,"-",0,1)</f>
        <v>-</v>
      </c>
      <c r="D3240" s="302"/>
      <c r="E3240" s="146" t="str">
        <f>IF($D3240="","-",_xlfn.XLOOKUP($D3240,Fund.Meta!$A:$A,Fund.Meta!$D:$D,"-",0,1))</f>
        <v>-</v>
      </c>
      <c r="F3240" s="303" t="str">
        <f>IF($D3240="","-",_xlfn.XLOOKUP($D3240,Fund.Meta!$A:$A,Fund.Meta!$E:$E,"-",0,1))</f>
        <v>-</v>
      </c>
      <c r="G3240" s="334"/>
      <c r="H3240" s="303" t="str">
        <f>IF($G3240="","-",_xlfn.XLOOKUP($G3240,Appr.Meta!$A:$A,Appr.Meta!$D:$D,"-",0,1))</f>
        <v>-</v>
      </c>
      <c r="I3240" s="302"/>
      <c r="J3240" s="303" t="str">
        <f>IF($I3240="","-",_xlfn.XLOOKUP($I3240,'CC.Meta'!$A:$A,'CC.Meta'!$D:$D,"-",0,1))</f>
        <v>-</v>
      </c>
      <c r="K3240" s="302"/>
      <c r="L3240" s="146" t="str">
        <f>IF($K3240="","-",_xlfn.XLOOKUP($K3240,Obj.Meta!$A:$A,Obj.Meta!$D:$D,"-",0,1))</f>
        <v>-</v>
      </c>
      <c r="M3240" s="300" t="str">
        <f>IF($K3240="","-",_xlfn.XLOOKUP($K3240,Obj.Meta!$A:$A,Obj.Meta!$F:$F,"-",0,1))</f>
        <v>-</v>
      </c>
      <c r="N3240" s="337" t="str">
        <f t="shared" si="101"/>
        <v>---</v>
      </c>
      <c r="O3240" s="333"/>
      <c r="P3240" s="54"/>
      <c r="Q3240" s="52"/>
      <c r="R3240" s="34"/>
      <c r="S3240" s="53"/>
      <c r="T3240" s="208"/>
      <c r="U3240" s="726"/>
      <c r="V3240" s="206"/>
      <c r="W3240" s="206"/>
      <c r="X3240" s="678"/>
      <c r="Y3240" s="34"/>
      <c r="Z3240" s="610"/>
      <c r="AA3240" s="608"/>
    </row>
    <row r="3241" spans="1:27">
      <c r="A3241" s="145" t="str">
        <f t="shared" si="100"/>
        <v>-</v>
      </c>
      <c r="B3241" s="146" t="str">
        <f>_xlfn.XLOOKUP($A3241,Dept.Meta!$A:$A,Dept.Meta!$F:$F,"-",0,1)</f>
        <v>-</v>
      </c>
      <c r="C3241" s="629" t="str">
        <f>_xlfn.XLOOKUP(_xlfn.CONCAT($G3241,"-",$I3241),Div.Meta!$H:$H,Div.Meta!$C:$C,"-",0,1)</f>
        <v>-</v>
      </c>
      <c r="D3241" s="302"/>
      <c r="E3241" s="146" t="str">
        <f>IF($D3241="","-",_xlfn.XLOOKUP($D3241,Fund.Meta!$A:$A,Fund.Meta!$D:$D,"-",0,1))</f>
        <v>-</v>
      </c>
      <c r="F3241" s="303" t="str">
        <f>IF($D3241="","-",_xlfn.XLOOKUP($D3241,Fund.Meta!$A:$A,Fund.Meta!$E:$E,"-",0,1))</f>
        <v>-</v>
      </c>
      <c r="G3241" s="334"/>
      <c r="H3241" s="303" t="str">
        <f>IF($G3241="","-",_xlfn.XLOOKUP($G3241,Appr.Meta!$A:$A,Appr.Meta!$D:$D,"-",0,1))</f>
        <v>-</v>
      </c>
      <c r="I3241" s="302"/>
      <c r="J3241" s="303" t="str">
        <f>IF($I3241="","-",_xlfn.XLOOKUP($I3241,'CC.Meta'!$A:$A,'CC.Meta'!$D:$D,"-",0,1))</f>
        <v>-</v>
      </c>
      <c r="K3241" s="302"/>
      <c r="L3241" s="146" t="str">
        <f>IF($K3241="","-",_xlfn.XLOOKUP($K3241,Obj.Meta!$A:$A,Obj.Meta!$D:$D,"-",0,1))</f>
        <v>-</v>
      </c>
      <c r="M3241" s="300" t="str">
        <f>IF($K3241="","-",_xlfn.XLOOKUP($K3241,Obj.Meta!$A:$A,Obj.Meta!$F:$F,"-",0,1))</f>
        <v>-</v>
      </c>
      <c r="N3241" s="337" t="str">
        <f t="shared" si="101"/>
        <v>---</v>
      </c>
      <c r="O3241" s="333"/>
      <c r="P3241" s="54"/>
      <c r="Q3241" s="52"/>
      <c r="R3241" s="34"/>
      <c r="S3241" s="53"/>
      <c r="T3241" s="208"/>
      <c r="U3241" s="726"/>
      <c r="V3241" s="206"/>
      <c r="W3241" s="206"/>
      <c r="X3241" s="678"/>
      <c r="Y3241" s="34"/>
      <c r="Z3241" s="610"/>
      <c r="AA3241" s="608"/>
    </row>
    <row r="3242" spans="1:27">
      <c r="A3242" s="145" t="str">
        <f t="shared" si="100"/>
        <v>-</v>
      </c>
      <c r="B3242" s="146" t="str">
        <f>_xlfn.XLOOKUP($A3242,Dept.Meta!$A:$A,Dept.Meta!$F:$F,"-",0,1)</f>
        <v>-</v>
      </c>
      <c r="C3242" s="629" t="str">
        <f>_xlfn.XLOOKUP(_xlfn.CONCAT($G3242,"-",$I3242),Div.Meta!$H:$H,Div.Meta!$C:$C,"-",0,1)</f>
        <v>-</v>
      </c>
      <c r="D3242" s="302"/>
      <c r="E3242" s="146" t="str">
        <f>IF($D3242="","-",_xlfn.XLOOKUP($D3242,Fund.Meta!$A:$A,Fund.Meta!$D:$D,"-",0,1))</f>
        <v>-</v>
      </c>
      <c r="F3242" s="303" t="str">
        <f>IF($D3242="","-",_xlfn.XLOOKUP($D3242,Fund.Meta!$A:$A,Fund.Meta!$E:$E,"-",0,1))</f>
        <v>-</v>
      </c>
      <c r="G3242" s="334"/>
      <c r="H3242" s="303" t="str">
        <f>IF($G3242="","-",_xlfn.XLOOKUP($G3242,Appr.Meta!$A:$A,Appr.Meta!$D:$D,"-",0,1))</f>
        <v>-</v>
      </c>
      <c r="I3242" s="302"/>
      <c r="J3242" s="303" t="str">
        <f>IF($I3242="","-",_xlfn.XLOOKUP($I3242,'CC.Meta'!$A:$A,'CC.Meta'!$D:$D,"-",0,1))</f>
        <v>-</v>
      </c>
      <c r="K3242" s="302"/>
      <c r="L3242" s="146" t="str">
        <f>IF($K3242="","-",_xlfn.XLOOKUP($K3242,Obj.Meta!$A:$A,Obj.Meta!$D:$D,"-",0,1))</f>
        <v>-</v>
      </c>
      <c r="M3242" s="300" t="str">
        <f>IF($K3242="","-",_xlfn.XLOOKUP($K3242,Obj.Meta!$A:$A,Obj.Meta!$F:$F,"-",0,1))</f>
        <v>-</v>
      </c>
      <c r="N3242" s="337" t="str">
        <f t="shared" si="101"/>
        <v>---</v>
      </c>
      <c r="O3242" s="333"/>
      <c r="P3242" s="54"/>
      <c r="Q3242" s="52"/>
      <c r="R3242" s="34"/>
      <c r="S3242" s="53"/>
      <c r="T3242" s="208"/>
      <c r="U3242" s="726"/>
      <c r="V3242" s="206"/>
      <c r="W3242" s="206"/>
      <c r="X3242" s="678"/>
      <c r="Y3242" s="34"/>
      <c r="Z3242" s="610"/>
      <c r="AA3242" s="608"/>
    </row>
    <row r="3243" spans="1:27">
      <c r="A3243" s="145" t="str">
        <f t="shared" si="100"/>
        <v>-</v>
      </c>
      <c r="B3243" s="146" t="str">
        <f>_xlfn.XLOOKUP($A3243,Dept.Meta!$A:$A,Dept.Meta!$F:$F,"-",0,1)</f>
        <v>-</v>
      </c>
      <c r="C3243" s="629" t="str">
        <f>_xlfn.XLOOKUP(_xlfn.CONCAT($G3243,"-",$I3243),Div.Meta!$H:$H,Div.Meta!$C:$C,"-",0,1)</f>
        <v>-</v>
      </c>
      <c r="D3243" s="302"/>
      <c r="E3243" s="146" t="str">
        <f>IF($D3243="","-",_xlfn.XLOOKUP($D3243,Fund.Meta!$A:$A,Fund.Meta!$D:$D,"-",0,1))</f>
        <v>-</v>
      </c>
      <c r="F3243" s="303" t="str">
        <f>IF($D3243="","-",_xlfn.XLOOKUP($D3243,Fund.Meta!$A:$A,Fund.Meta!$E:$E,"-",0,1))</f>
        <v>-</v>
      </c>
      <c r="G3243" s="334"/>
      <c r="H3243" s="303" t="str">
        <f>IF($G3243="","-",_xlfn.XLOOKUP($G3243,Appr.Meta!$A:$A,Appr.Meta!$D:$D,"-",0,1))</f>
        <v>-</v>
      </c>
      <c r="I3243" s="302"/>
      <c r="J3243" s="303" t="str">
        <f>IF($I3243="","-",_xlfn.XLOOKUP($I3243,'CC.Meta'!$A:$A,'CC.Meta'!$D:$D,"-",0,1))</f>
        <v>-</v>
      </c>
      <c r="K3243" s="302"/>
      <c r="L3243" s="146" t="str">
        <f>IF($K3243="","-",_xlfn.XLOOKUP($K3243,Obj.Meta!$A:$A,Obj.Meta!$D:$D,"-",0,1))</f>
        <v>-</v>
      </c>
      <c r="M3243" s="300" t="str">
        <f>IF($K3243="","-",_xlfn.XLOOKUP($K3243,Obj.Meta!$A:$A,Obj.Meta!$F:$F,"-",0,1))</f>
        <v>-</v>
      </c>
      <c r="N3243" s="337" t="str">
        <f t="shared" si="101"/>
        <v>---</v>
      </c>
      <c r="O3243" s="333"/>
      <c r="P3243" s="54"/>
      <c r="Q3243" s="52"/>
      <c r="R3243" s="34"/>
      <c r="S3243" s="53"/>
      <c r="T3243" s="208"/>
      <c r="U3243" s="726"/>
      <c r="V3243" s="206"/>
      <c r="W3243" s="206"/>
      <c r="X3243" s="678"/>
      <c r="Y3243" s="34"/>
      <c r="Z3243" s="610"/>
      <c r="AA3243" s="608"/>
    </row>
    <row r="3244" spans="1:27">
      <c r="A3244" s="145" t="str">
        <f t="shared" si="100"/>
        <v>-</v>
      </c>
      <c r="B3244" s="146" t="str">
        <f>_xlfn.XLOOKUP($A3244,Dept.Meta!$A:$A,Dept.Meta!$F:$F,"-",0,1)</f>
        <v>-</v>
      </c>
      <c r="C3244" s="629" t="str">
        <f>_xlfn.XLOOKUP(_xlfn.CONCAT($G3244,"-",$I3244),Div.Meta!$H:$H,Div.Meta!$C:$C,"-",0,1)</f>
        <v>-</v>
      </c>
      <c r="D3244" s="302"/>
      <c r="E3244" s="146" t="str">
        <f>IF($D3244="","-",_xlfn.XLOOKUP($D3244,Fund.Meta!$A:$A,Fund.Meta!$D:$D,"-",0,1))</f>
        <v>-</v>
      </c>
      <c r="F3244" s="303" t="str">
        <f>IF($D3244="","-",_xlfn.XLOOKUP($D3244,Fund.Meta!$A:$A,Fund.Meta!$E:$E,"-",0,1))</f>
        <v>-</v>
      </c>
      <c r="G3244" s="334"/>
      <c r="H3244" s="303" t="str">
        <f>IF($G3244="","-",_xlfn.XLOOKUP($G3244,Appr.Meta!$A:$A,Appr.Meta!$D:$D,"-",0,1))</f>
        <v>-</v>
      </c>
      <c r="I3244" s="302"/>
      <c r="J3244" s="303" t="str">
        <f>IF($I3244="","-",_xlfn.XLOOKUP($I3244,'CC.Meta'!$A:$A,'CC.Meta'!$D:$D,"-",0,1))</f>
        <v>-</v>
      </c>
      <c r="K3244" s="302"/>
      <c r="L3244" s="146" t="str">
        <f>IF($K3244="","-",_xlfn.XLOOKUP($K3244,Obj.Meta!$A:$A,Obj.Meta!$D:$D,"-",0,1))</f>
        <v>-</v>
      </c>
      <c r="M3244" s="300" t="str">
        <f>IF($K3244="","-",_xlfn.XLOOKUP($K3244,Obj.Meta!$A:$A,Obj.Meta!$F:$F,"-",0,1))</f>
        <v>-</v>
      </c>
      <c r="N3244" s="337" t="str">
        <f t="shared" si="101"/>
        <v>---</v>
      </c>
      <c r="O3244" s="333"/>
      <c r="P3244" s="54"/>
      <c r="Q3244" s="52"/>
      <c r="R3244" s="34"/>
      <c r="S3244" s="53"/>
      <c r="T3244" s="208"/>
      <c r="U3244" s="726"/>
      <c r="V3244" s="206"/>
      <c r="W3244" s="206"/>
      <c r="X3244" s="678"/>
      <c r="Y3244" s="34"/>
      <c r="Z3244" s="610"/>
      <c r="AA3244" s="608"/>
    </row>
    <row r="3245" spans="1:27">
      <c r="A3245" s="145" t="str">
        <f t="shared" si="100"/>
        <v>-</v>
      </c>
      <c r="B3245" s="146" t="str">
        <f>_xlfn.XLOOKUP($A3245,Dept.Meta!$A:$A,Dept.Meta!$F:$F,"-",0,1)</f>
        <v>-</v>
      </c>
      <c r="C3245" s="629" t="str">
        <f>_xlfn.XLOOKUP(_xlfn.CONCAT($G3245,"-",$I3245),Div.Meta!$H:$H,Div.Meta!$C:$C,"-",0,1)</f>
        <v>-</v>
      </c>
      <c r="D3245" s="302"/>
      <c r="E3245" s="146" t="str">
        <f>IF($D3245="","-",_xlfn.XLOOKUP($D3245,Fund.Meta!$A:$A,Fund.Meta!$D:$D,"-",0,1))</f>
        <v>-</v>
      </c>
      <c r="F3245" s="303" t="str">
        <f>IF($D3245="","-",_xlfn.XLOOKUP($D3245,Fund.Meta!$A:$A,Fund.Meta!$E:$E,"-",0,1))</f>
        <v>-</v>
      </c>
      <c r="G3245" s="334"/>
      <c r="H3245" s="303" t="str">
        <f>IF($G3245="","-",_xlfn.XLOOKUP($G3245,Appr.Meta!$A:$A,Appr.Meta!$D:$D,"-",0,1))</f>
        <v>-</v>
      </c>
      <c r="I3245" s="302"/>
      <c r="J3245" s="303" t="str">
        <f>IF($I3245="","-",_xlfn.XLOOKUP($I3245,'CC.Meta'!$A:$A,'CC.Meta'!$D:$D,"-",0,1))</f>
        <v>-</v>
      </c>
      <c r="K3245" s="302"/>
      <c r="L3245" s="146" t="str">
        <f>IF($K3245="","-",_xlfn.XLOOKUP($K3245,Obj.Meta!$A:$A,Obj.Meta!$D:$D,"-",0,1))</f>
        <v>-</v>
      </c>
      <c r="M3245" s="300" t="str">
        <f>IF($K3245="","-",_xlfn.XLOOKUP($K3245,Obj.Meta!$A:$A,Obj.Meta!$F:$F,"-",0,1))</f>
        <v>-</v>
      </c>
      <c r="N3245" s="337" t="str">
        <f t="shared" si="101"/>
        <v>---</v>
      </c>
      <c r="O3245" s="333"/>
      <c r="P3245" s="54"/>
      <c r="Q3245" s="52"/>
      <c r="R3245" s="34"/>
      <c r="S3245" s="53"/>
      <c r="T3245" s="208"/>
      <c r="U3245" s="726"/>
      <c r="V3245" s="206"/>
      <c r="W3245" s="206"/>
      <c r="X3245" s="678"/>
      <c r="Y3245" s="34"/>
      <c r="Z3245" s="610"/>
      <c r="AA3245" s="608"/>
    </row>
    <row r="3246" spans="1:27">
      <c r="A3246" s="145" t="str">
        <f t="shared" si="100"/>
        <v>-</v>
      </c>
      <c r="B3246" s="146" t="str">
        <f>_xlfn.XLOOKUP($A3246,Dept.Meta!$A:$A,Dept.Meta!$F:$F,"-",0,1)</f>
        <v>-</v>
      </c>
      <c r="C3246" s="629" t="str">
        <f>_xlfn.XLOOKUP(_xlfn.CONCAT($G3246,"-",$I3246),Div.Meta!$H:$H,Div.Meta!$C:$C,"-",0,1)</f>
        <v>-</v>
      </c>
      <c r="D3246" s="302"/>
      <c r="E3246" s="146" t="str">
        <f>IF($D3246="","-",_xlfn.XLOOKUP($D3246,Fund.Meta!$A:$A,Fund.Meta!$D:$D,"-",0,1))</f>
        <v>-</v>
      </c>
      <c r="F3246" s="303" t="str">
        <f>IF($D3246="","-",_xlfn.XLOOKUP($D3246,Fund.Meta!$A:$A,Fund.Meta!$E:$E,"-",0,1))</f>
        <v>-</v>
      </c>
      <c r="G3246" s="334"/>
      <c r="H3246" s="303" t="str">
        <f>IF($G3246="","-",_xlfn.XLOOKUP($G3246,Appr.Meta!$A:$A,Appr.Meta!$D:$D,"-",0,1))</f>
        <v>-</v>
      </c>
      <c r="I3246" s="302"/>
      <c r="J3246" s="303" t="str">
        <f>IF($I3246="","-",_xlfn.XLOOKUP($I3246,'CC.Meta'!$A:$A,'CC.Meta'!$D:$D,"-",0,1))</f>
        <v>-</v>
      </c>
      <c r="K3246" s="302"/>
      <c r="L3246" s="146" t="str">
        <f>IF($K3246="","-",_xlfn.XLOOKUP($K3246,Obj.Meta!$A:$A,Obj.Meta!$D:$D,"-",0,1))</f>
        <v>-</v>
      </c>
      <c r="M3246" s="300" t="str">
        <f>IF($K3246="","-",_xlfn.XLOOKUP($K3246,Obj.Meta!$A:$A,Obj.Meta!$F:$F,"-",0,1))</f>
        <v>-</v>
      </c>
      <c r="N3246" s="337" t="str">
        <f t="shared" si="101"/>
        <v>---</v>
      </c>
      <c r="O3246" s="333"/>
      <c r="P3246" s="54"/>
      <c r="Q3246" s="52"/>
      <c r="R3246" s="34"/>
      <c r="S3246" s="53"/>
      <c r="T3246" s="208"/>
      <c r="U3246" s="726"/>
      <c r="V3246" s="206"/>
      <c r="W3246" s="206"/>
      <c r="X3246" s="678"/>
      <c r="Y3246" s="34"/>
      <c r="Z3246" s="610"/>
      <c r="AA3246" s="608"/>
    </row>
    <row r="3247" spans="1:27">
      <c r="A3247" s="145" t="str">
        <f t="shared" si="100"/>
        <v>-</v>
      </c>
      <c r="B3247" s="146" t="str">
        <f>_xlfn.XLOOKUP($A3247,Dept.Meta!$A:$A,Dept.Meta!$F:$F,"-",0,1)</f>
        <v>-</v>
      </c>
      <c r="C3247" s="629" t="str">
        <f>_xlfn.XLOOKUP(_xlfn.CONCAT($G3247,"-",$I3247),Div.Meta!$H:$H,Div.Meta!$C:$C,"-",0,1)</f>
        <v>-</v>
      </c>
      <c r="D3247" s="302"/>
      <c r="E3247" s="146" t="str">
        <f>IF($D3247="","-",_xlfn.XLOOKUP($D3247,Fund.Meta!$A:$A,Fund.Meta!$D:$D,"-",0,1))</f>
        <v>-</v>
      </c>
      <c r="F3247" s="303" t="str">
        <f>IF($D3247="","-",_xlfn.XLOOKUP($D3247,Fund.Meta!$A:$A,Fund.Meta!$E:$E,"-",0,1))</f>
        <v>-</v>
      </c>
      <c r="G3247" s="334"/>
      <c r="H3247" s="303" t="str">
        <f>IF($G3247="","-",_xlfn.XLOOKUP($G3247,Appr.Meta!$A:$A,Appr.Meta!$D:$D,"-",0,1))</f>
        <v>-</v>
      </c>
      <c r="I3247" s="302"/>
      <c r="J3247" s="303" t="str">
        <f>IF($I3247="","-",_xlfn.XLOOKUP($I3247,'CC.Meta'!$A:$A,'CC.Meta'!$D:$D,"-",0,1))</f>
        <v>-</v>
      </c>
      <c r="K3247" s="302"/>
      <c r="L3247" s="146" t="str">
        <f>IF($K3247="","-",_xlfn.XLOOKUP($K3247,Obj.Meta!$A:$A,Obj.Meta!$D:$D,"-",0,1))</f>
        <v>-</v>
      </c>
      <c r="M3247" s="300" t="str">
        <f>IF($K3247="","-",_xlfn.XLOOKUP($K3247,Obj.Meta!$A:$A,Obj.Meta!$F:$F,"-",0,1))</f>
        <v>-</v>
      </c>
      <c r="N3247" s="337" t="str">
        <f t="shared" si="101"/>
        <v>---</v>
      </c>
      <c r="O3247" s="333"/>
      <c r="P3247" s="54"/>
      <c r="Q3247" s="52"/>
      <c r="R3247" s="34"/>
      <c r="S3247" s="53"/>
      <c r="T3247" s="208"/>
      <c r="U3247" s="726"/>
      <c r="V3247" s="206"/>
      <c r="W3247" s="206"/>
      <c r="X3247" s="678"/>
      <c r="Y3247" s="34"/>
      <c r="Z3247" s="610"/>
      <c r="AA3247" s="608"/>
    </row>
    <row r="3248" spans="1:27">
      <c r="A3248" s="145" t="str">
        <f t="shared" si="100"/>
        <v>-</v>
      </c>
      <c r="B3248" s="146" t="str">
        <f>_xlfn.XLOOKUP($A3248,Dept.Meta!$A:$A,Dept.Meta!$F:$F,"-",0,1)</f>
        <v>-</v>
      </c>
      <c r="C3248" s="629" t="str">
        <f>_xlfn.XLOOKUP(_xlfn.CONCAT($G3248,"-",$I3248),Div.Meta!$H:$H,Div.Meta!$C:$C,"-",0,1)</f>
        <v>-</v>
      </c>
      <c r="D3248" s="302"/>
      <c r="E3248" s="146" t="str">
        <f>IF($D3248="","-",_xlfn.XLOOKUP($D3248,Fund.Meta!$A:$A,Fund.Meta!$D:$D,"-",0,1))</f>
        <v>-</v>
      </c>
      <c r="F3248" s="303" t="str">
        <f>IF($D3248="","-",_xlfn.XLOOKUP($D3248,Fund.Meta!$A:$A,Fund.Meta!$E:$E,"-",0,1))</f>
        <v>-</v>
      </c>
      <c r="G3248" s="334"/>
      <c r="H3248" s="303" t="str">
        <f>IF($G3248="","-",_xlfn.XLOOKUP($G3248,Appr.Meta!$A:$A,Appr.Meta!$D:$D,"-",0,1))</f>
        <v>-</v>
      </c>
      <c r="I3248" s="302"/>
      <c r="J3248" s="303" t="str">
        <f>IF($I3248="","-",_xlfn.XLOOKUP($I3248,'CC.Meta'!$A:$A,'CC.Meta'!$D:$D,"-",0,1))</f>
        <v>-</v>
      </c>
      <c r="K3248" s="302"/>
      <c r="L3248" s="146" t="str">
        <f>IF($K3248="","-",_xlfn.XLOOKUP($K3248,Obj.Meta!$A:$A,Obj.Meta!$D:$D,"-",0,1))</f>
        <v>-</v>
      </c>
      <c r="M3248" s="300" t="str">
        <f>IF($K3248="","-",_xlfn.XLOOKUP($K3248,Obj.Meta!$A:$A,Obj.Meta!$F:$F,"-",0,1))</f>
        <v>-</v>
      </c>
      <c r="N3248" s="337" t="str">
        <f t="shared" si="101"/>
        <v>---</v>
      </c>
      <c r="O3248" s="333"/>
      <c r="P3248" s="54"/>
      <c r="Q3248" s="52"/>
      <c r="R3248" s="34"/>
      <c r="S3248" s="53"/>
      <c r="T3248" s="208"/>
      <c r="U3248" s="726"/>
      <c r="V3248" s="206"/>
      <c r="W3248" s="206"/>
      <c r="X3248" s="678"/>
      <c r="Y3248" s="34"/>
      <c r="Z3248" s="610"/>
      <c r="AA3248" s="608"/>
    </row>
    <row r="3249" spans="1:27">
      <c r="A3249" s="145" t="str">
        <f t="shared" si="100"/>
        <v>-</v>
      </c>
      <c r="B3249" s="146" t="str">
        <f>_xlfn.XLOOKUP($A3249,Dept.Meta!$A:$A,Dept.Meta!$F:$F,"-",0,1)</f>
        <v>-</v>
      </c>
      <c r="C3249" s="629" t="str">
        <f>_xlfn.XLOOKUP(_xlfn.CONCAT($G3249,"-",$I3249),Div.Meta!$H:$H,Div.Meta!$C:$C,"-",0,1)</f>
        <v>-</v>
      </c>
      <c r="D3249" s="302"/>
      <c r="E3249" s="146" t="str">
        <f>IF($D3249="","-",_xlfn.XLOOKUP($D3249,Fund.Meta!$A:$A,Fund.Meta!$D:$D,"-",0,1))</f>
        <v>-</v>
      </c>
      <c r="F3249" s="303" t="str">
        <f>IF($D3249="","-",_xlfn.XLOOKUP($D3249,Fund.Meta!$A:$A,Fund.Meta!$E:$E,"-",0,1))</f>
        <v>-</v>
      </c>
      <c r="G3249" s="334"/>
      <c r="H3249" s="303" t="str">
        <f>IF($G3249="","-",_xlfn.XLOOKUP($G3249,Appr.Meta!$A:$A,Appr.Meta!$D:$D,"-",0,1))</f>
        <v>-</v>
      </c>
      <c r="I3249" s="302"/>
      <c r="J3249" s="303" t="str">
        <f>IF($I3249="","-",_xlfn.XLOOKUP($I3249,'CC.Meta'!$A:$A,'CC.Meta'!$D:$D,"-",0,1))</f>
        <v>-</v>
      </c>
      <c r="K3249" s="302"/>
      <c r="L3249" s="146" t="str">
        <f>IF($K3249="","-",_xlfn.XLOOKUP($K3249,Obj.Meta!$A:$A,Obj.Meta!$D:$D,"-",0,1))</f>
        <v>-</v>
      </c>
      <c r="M3249" s="300" t="str">
        <f>IF($K3249="","-",_xlfn.XLOOKUP($K3249,Obj.Meta!$A:$A,Obj.Meta!$F:$F,"-",0,1))</f>
        <v>-</v>
      </c>
      <c r="N3249" s="337" t="str">
        <f t="shared" si="101"/>
        <v>---</v>
      </c>
      <c r="O3249" s="333"/>
      <c r="P3249" s="54"/>
      <c r="Q3249" s="52"/>
      <c r="R3249" s="34"/>
      <c r="S3249" s="53"/>
      <c r="T3249" s="208"/>
      <c r="U3249" s="726"/>
      <c r="V3249" s="206"/>
      <c r="W3249" s="206"/>
      <c r="X3249" s="678"/>
      <c r="Y3249" s="34"/>
      <c r="Z3249" s="610"/>
      <c r="AA3249" s="608"/>
    </row>
    <row r="3250" spans="1:27">
      <c r="A3250" s="145" t="str">
        <f t="shared" si="100"/>
        <v>-</v>
      </c>
      <c r="B3250" s="146" t="str">
        <f>_xlfn.XLOOKUP($A3250,Dept.Meta!$A:$A,Dept.Meta!$F:$F,"-",0,1)</f>
        <v>-</v>
      </c>
      <c r="C3250" s="629" t="str">
        <f>_xlfn.XLOOKUP(_xlfn.CONCAT($G3250,"-",$I3250),Div.Meta!$H:$H,Div.Meta!$C:$C,"-",0,1)</f>
        <v>-</v>
      </c>
      <c r="D3250" s="302"/>
      <c r="E3250" s="146" t="str">
        <f>IF($D3250="","-",_xlfn.XLOOKUP($D3250,Fund.Meta!$A:$A,Fund.Meta!$D:$D,"-",0,1))</f>
        <v>-</v>
      </c>
      <c r="F3250" s="303" t="str">
        <f>IF($D3250="","-",_xlfn.XLOOKUP($D3250,Fund.Meta!$A:$A,Fund.Meta!$E:$E,"-",0,1))</f>
        <v>-</v>
      </c>
      <c r="G3250" s="334"/>
      <c r="H3250" s="303" t="str">
        <f>IF($G3250="","-",_xlfn.XLOOKUP($G3250,Appr.Meta!$A:$A,Appr.Meta!$D:$D,"-",0,1))</f>
        <v>-</v>
      </c>
      <c r="I3250" s="302"/>
      <c r="J3250" s="303" t="str">
        <f>IF($I3250="","-",_xlfn.XLOOKUP($I3250,'CC.Meta'!$A:$A,'CC.Meta'!$D:$D,"-",0,1))</f>
        <v>-</v>
      </c>
      <c r="K3250" s="302"/>
      <c r="L3250" s="146" t="str">
        <f>IF($K3250="","-",_xlfn.XLOOKUP($K3250,Obj.Meta!$A:$A,Obj.Meta!$D:$D,"-",0,1))</f>
        <v>-</v>
      </c>
      <c r="M3250" s="300" t="str">
        <f>IF($K3250="","-",_xlfn.XLOOKUP($K3250,Obj.Meta!$A:$A,Obj.Meta!$F:$F,"-",0,1))</f>
        <v>-</v>
      </c>
      <c r="N3250" s="337" t="str">
        <f t="shared" si="101"/>
        <v>---</v>
      </c>
      <c r="O3250" s="333"/>
      <c r="P3250" s="54"/>
      <c r="Q3250" s="52"/>
      <c r="R3250" s="34"/>
      <c r="S3250" s="53"/>
      <c r="T3250" s="208"/>
      <c r="U3250" s="726"/>
      <c r="V3250" s="206"/>
      <c r="W3250" s="206"/>
      <c r="X3250" s="678"/>
      <c r="Y3250" s="34"/>
      <c r="Z3250" s="610"/>
      <c r="AA3250" s="608"/>
    </row>
    <row r="3251" spans="1:27">
      <c r="A3251" s="145" t="str">
        <f t="shared" si="100"/>
        <v>-</v>
      </c>
      <c r="B3251" s="146" t="str">
        <f>_xlfn.XLOOKUP($A3251,Dept.Meta!$A:$A,Dept.Meta!$F:$F,"-",0,1)</f>
        <v>-</v>
      </c>
      <c r="C3251" s="629" t="str">
        <f>_xlfn.XLOOKUP(_xlfn.CONCAT($G3251,"-",$I3251),Div.Meta!$H:$H,Div.Meta!$C:$C,"-",0,1)</f>
        <v>-</v>
      </c>
      <c r="D3251" s="302"/>
      <c r="E3251" s="146" t="str">
        <f>IF($D3251="","-",_xlfn.XLOOKUP($D3251,Fund.Meta!$A:$A,Fund.Meta!$D:$D,"-",0,1))</f>
        <v>-</v>
      </c>
      <c r="F3251" s="303" t="str">
        <f>IF($D3251="","-",_xlfn.XLOOKUP($D3251,Fund.Meta!$A:$A,Fund.Meta!$E:$E,"-",0,1))</f>
        <v>-</v>
      </c>
      <c r="G3251" s="334"/>
      <c r="H3251" s="303" t="str">
        <f>IF($G3251="","-",_xlfn.XLOOKUP($G3251,Appr.Meta!$A:$A,Appr.Meta!$D:$D,"-",0,1))</f>
        <v>-</v>
      </c>
      <c r="I3251" s="302"/>
      <c r="J3251" s="303" t="str">
        <f>IF($I3251="","-",_xlfn.XLOOKUP($I3251,'CC.Meta'!$A:$A,'CC.Meta'!$D:$D,"-",0,1))</f>
        <v>-</v>
      </c>
      <c r="K3251" s="302"/>
      <c r="L3251" s="146" t="str">
        <f>IF($K3251="","-",_xlfn.XLOOKUP($K3251,Obj.Meta!$A:$A,Obj.Meta!$D:$D,"-",0,1))</f>
        <v>-</v>
      </c>
      <c r="M3251" s="300" t="str">
        <f>IF($K3251="","-",_xlfn.XLOOKUP($K3251,Obj.Meta!$A:$A,Obj.Meta!$F:$F,"-",0,1))</f>
        <v>-</v>
      </c>
      <c r="N3251" s="337" t="str">
        <f t="shared" si="101"/>
        <v>---</v>
      </c>
      <c r="O3251" s="333"/>
      <c r="P3251" s="54"/>
      <c r="Q3251" s="52"/>
      <c r="R3251" s="34"/>
      <c r="S3251" s="53"/>
      <c r="T3251" s="208"/>
      <c r="U3251" s="726"/>
      <c r="V3251" s="206"/>
      <c r="W3251" s="206"/>
      <c r="X3251" s="678"/>
      <c r="Y3251" s="34"/>
      <c r="Z3251" s="610"/>
      <c r="AA3251" s="608"/>
    </row>
    <row r="3252" spans="1:27">
      <c r="A3252" s="145" t="str">
        <f t="shared" si="100"/>
        <v>-</v>
      </c>
      <c r="B3252" s="146" t="str">
        <f>_xlfn.XLOOKUP($A3252,Dept.Meta!$A:$A,Dept.Meta!$F:$F,"-",0,1)</f>
        <v>-</v>
      </c>
      <c r="C3252" s="629" t="str">
        <f>_xlfn.XLOOKUP(_xlfn.CONCAT($G3252,"-",$I3252),Div.Meta!$H:$H,Div.Meta!$C:$C,"-",0,1)</f>
        <v>-</v>
      </c>
      <c r="D3252" s="302"/>
      <c r="E3252" s="146" t="str">
        <f>IF($D3252="","-",_xlfn.XLOOKUP($D3252,Fund.Meta!$A:$A,Fund.Meta!$D:$D,"-",0,1))</f>
        <v>-</v>
      </c>
      <c r="F3252" s="303" t="str">
        <f>IF($D3252="","-",_xlfn.XLOOKUP($D3252,Fund.Meta!$A:$A,Fund.Meta!$E:$E,"-",0,1))</f>
        <v>-</v>
      </c>
      <c r="G3252" s="334"/>
      <c r="H3252" s="303" t="str">
        <f>IF($G3252="","-",_xlfn.XLOOKUP($G3252,Appr.Meta!$A:$A,Appr.Meta!$D:$D,"-",0,1))</f>
        <v>-</v>
      </c>
      <c r="I3252" s="302"/>
      <c r="J3252" s="303" t="str">
        <f>IF($I3252="","-",_xlfn.XLOOKUP($I3252,'CC.Meta'!$A:$A,'CC.Meta'!$D:$D,"-",0,1))</f>
        <v>-</v>
      </c>
      <c r="K3252" s="302"/>
      <c r="L3252" s="146" t="str">
        <f>IF($K3252="","-",_xlfn.XLOOKUP($K3252,Obj.Meta!$A:$A,Obj.Meta!$D:$D,"-",0,1))</f>
        <v>-</v>
      </c>
      <c r="M3252" s="300" t="str">
        <f>IF($K3252="","-",_xlfn.XLOOKUP($K3252,Obj.Meta!$A:$A,Obj.Meta!$F:$F,"-",0,1))</f>
        <v>-</v>
      </c>
      <c r="N3252" s="337" t="str">
        <f t="shared" si="101"/>
        <v>---</v>
      </c>
      <c r="O3252" s="333"/>
      <c r="P3252" s="54"/>
      <c r="Q3252" s="52"/>
      <c r="R3252" s="34"/>
      <c r="S3252" s="53"/>
      <c r="T3252" s="208"/>
      <c r="U3252" s="726"/>
      <c r="V3252" s="206"/>
      <c r="W3252" s="206"/>
      <c r="X3252" s="678"/>
      <c r="Y3252" s="34"/>
      <c r="Z3252" s="610"/>
      <c r="AA3252" s="608"/>
    </row>
    <row r="3253" spans="1:27">
      <c r="A3253" s="145" t="str">
        <f t="shared" si="100"/>
        <v>-</v>
      </c>
      <c r="B3253" s="146" t="str">
        <f>_xlfn.XLOOKUP($A3253,Dept.Meta!$A:$A,Dept.Meta!$F:$F,"-",0,1)</f>
        <v>-</v>
      </c>
      <c r="C3253" s="629" t="str">
        <f>_xlfn.XLOOKUP(_xlfn.CONCAT($G3253,"-",$I3253),Div.Meta!$H:$H,Div.Meta!$C:$C,"-",0,1)</f>
        <v>-</v>
      </c>
      <c r="D3253" s="302"/>
      <c r="E3253" s="146" t="str">
        <f>IF($D3253="","-",_xlfn.XLOOKUP($D3253,Fund.Meta!$A:$A,Fund.Meta!$D:$D,"-",0,1))</f>
        <v>-</v>
      </c>
      <c r="F3253" s="303" t="str">
        <f>IF($D3253="","-",_xlfn.XLOOKUP($D3253,Fund.Meta!$A:$A,Fund.Meta!$E:$E,"-",0,1))</f>
        <v>-</v>
      </c>
      <c r="G3253" s="334"/>
      <c r="H3253" s="303" t="str">
        <f>IF($G3253="","-",_xlfn.XLOOKUP($G3253,Appr.Meta!$A:$A,Appr.Meta!$D:$D,"-",0,1))</f>
        <v>-</v>
      </c>
      <c r="I3253" s="302"/>
      <c r="J3253" s="303" t="str">
        <f>IF($I3253="","-",_xlfn.XLOOKUP($I3253,'CC.Meta'!$A:$A,'CC.Meta'!$D:$D,"-",0,1))</f>
        <v>-</v>
      </c>
      <c r="K3253" s="302"/>
      <c r="L3253" s="146" t="str">
        <f>IF($K3253="","-",_xlfn.XLOOKUP($K3253,Obj.Meta!$A:$A,Obj.Meta!$D:$D,"-",0,1))</f>
        <v>-</v>
      </c>
      <c r="M3253" s="300" t="str">
        <f>IF($K3253="","-",_xlfn.XLOOKUP($K3253,Obj.Meta!$A:$A,Obj.Meta!$F:$F,"-",0,1))</f>
        <v>-</v>
      </c>
      <c r="N3253" s="337" t="str">
        <f t="shared" si="101"/>
        <v>---</v>
      </c>
      <c r="O3253" s="333"/>
      <c r="P3253" s="54"/>
      <c r="Q3253" s="52"/>
      <c r="R3253" s="34"/>
      <c r="S3253" s="53"/>
      <c r="T3253" s="208"/>
      <c r="U3253" s="726"/>
      <c r="V3253" s="206"/>
      <c r="W3253" s="206"/>
      <c r="X3253" s="678"/>
      <c r="Y3253" s="34"/>
      <c r="Z3253" s="610"/>
      <c r="AA3253" s="608"/>
    </row>
    <row r="3254" spans="1:27">
      <c r="A3254" s="145" t="str">
        <f t="shared" si="100"/>
        <v>-</v>
      </c>
      <c r="B3254" s="146" t="str">
        <f>_xlfn.XLOOKUP($A3254,Dept.Meta!$A:$A,Dept.Meta!$F:$F,"-",0,1)</f>
        <v>-</v>
      </c>
      <c r="C3254" s="629" t="str">
        <f>_xlfn.XLOOKUP(_xlfn.CONCAT($G3254,"-",$I3254),Div.Meta!$H:$H,Div.Meta!$C:$C,"-",0,1)</f>
        <v>-</v>
      </c>
      <c r="D3254" s="302"/>
      <c r="E3254" s="146" t="str">
        <f>IF($D3254="","-",_xlfn.XLOOKUP($D3254,Fund.Meta!$A:$A,Fund.Meta!$D:$D,"-",0,1))</f>
        <v>-</v>
      </c>
      <c r="F3254" s="303" t="str">
        <f>IF($D3254="","-",_xlfn.XLOOKUP($D3254,Fund.Meta!$A:$A,Fund.Meta!$E:$E,"-",0,1))</f>
        <v>-</v>
      </c>
      <c r="G3254" s="334"/>
      <c r="H3254" s="303" t="str">
        <f>IF($G3254="","-",_xlfn.XLOOKUP($G3254,Appr.Meta!$A:$A,Appr.Meta!$D:$D,"-",0,1))</f>
        <v>-</v>
      </c>
      <c r="I3254" s="302"/>
      <c r="J3254" s="303" t="str">
        <f>IF($I3254="","-",_xlfn.XLOOKUP($I3254,'CC.Meta'!$A:$A,'CC.Meta'!$D:$D,"-",0,1))</f>
        <v>-</v>
      </c>
      <c r="K3254" s="302"/>
      <c r="L3254" s="146" t="str">
        <f>IF($K3254="","-",_xlfn.XLOOKUP($K3254,Obj.Meta!$A:$A,Obj.Meta!$D:$D,"-",0,1))</f>
        <v>-</v>
      </c>
      <c r="M3254" s="300" t="str">
        <f>IF($K3254="","-",_xlfn.XLOOKUP($K3254,Obj.Meta!$A:$A,Obj.Meta!$F:$F,"-",0,1))</f>
        <v>-</v>
      </c>
      <c r="N3254" s="337" t="str">
        <f t="shared" si="101"/>
        <v>---</v>
      </c>
      <c r="O3254" s="333"/>
      <c r="P3254" s="54"/>
      <c r="Q3254" s="52"/>
      <c r="R3254" s="34"/>
      <c r="S3254" s="53"/>
      <c r="T3254" s="208"/>
      <c r="U3254" s="726"/>
      <c r="V3254" s="206"/>
      <c r="W3254" s="206"/>
      <c r="X3254" s="678"/>
      <c r="Y3254" s="34"/>
      <c r="Z3254" s="610"/>
      <c r="AA3254" s="608"/>
    </row>
    <row r="3255" spans="1:27">
      <c r="A3255" s="145" t="str">
        <f t="shared" si="100"/>
        <v>-</v>
      </c>
      <c r="B3255" s="146" t="str">
        <f>_xlfn.XLOOKUP($A3255,Dept.Meta!$A:$A,Dept.Meta!$F:$F,"-",0,1)</f>
        <v>-</v>
      </c>
      <c r="C3255" s="629" t="str">
        <f>_xlfn.XLOOKUP(_xlfn.CONCAT($G3255,"-",$I3255),Div.Meta!$H:$H,Div.Meta!$C:$C,"-",0,1)</f>
        <v>-</v>
      </c>
      <c r="D3255" s="302"/>
      <c r="E3255" s="146" t="str">
        <f>IF($D3255="","-",_xlfn.XLOOKUP($D3255,Fund.Meta!$A:$A,Fund.Meta!$D:$D,"-",0,1))</f>
        <v>-</v>
      </c>
      <c r="F3255" s="303" t="str">
        <f>IF($D3255="","-",_xlfn.XLOOKUP($D3255,Fund.Meta!$A:$A,Fund.Meta!$E:$E,"-",0,1))</f>
        <v>-</v>
      </c>
      <c r="G3255" s="334"/>
      <c r="H3255" s="303" t="str">
        <f>IF($G3255="","-",_xlfn.XLOOKUP($G3255,Appr.Meta!$A:$A,Appr.Meta!$D:$D,"-",0,1))</f>
        <v>-</v>
      </c>
      <c r="I3255" s="302"/>
      <c r="J3255" s="303" t="str">
        <f>IF($I3255="","-",_xlfn.XLOOKUP($I3255,'CC.Meta'!$A:$A,'CC.Meta'!$D:$D,"-",0,1))</f>
        <v>-</v>
      </c>
      <c r="K3255" s="302"/>
      <c r="L3255" s="146" t="str">
        <f>IF($K3255="","-",_xlfn.XLOOKUP($K3255,Obj.Meta!$A:$A,Obj.Meta!$D:$D,"-",0,1))</f>
        <v>-</v>
      </c>
      <c r="M3255" s="300" t="str">
        <f>IF($K3255="","-",_xlfn.XLOOKUP($K3255,Obj.Meta!$A:$A,Obj.Meta!$F:$F,"-",0,1))</f>
        <v>-</v>
      </c>
      <c r="N3255" s="337" t="str">
        <f t="shared" si="101"/>
        <v>---</v>
      </c>
      <c r="O3255" s="333"/>
      <c r="P3255" s="54"/>
      <c r="Q3255" s="52"/>
      <c r="R3255" s="34"/>
      <c r="S3255" s="53"/>
      <c r="T3255" s="208"/>
      <c r="U3255" s="726"/>
      <c r="V3255" s="206"/>
      <c r="W3255" s="206"/>
      <c r="X3255" s="678"/>
      <c r="Y3255" s="34"/>
      <c r="Z3255" s="610"/>
      <c r="AA3255" s="608"/>
    </row>
    <row r="3256" spans="1:27">
      <c r="A3256" s="145" t="str">
        <f t="shared" si="100"/>
        <v>-</v>
      </c>
      <c r="B3256" s="146" t="str">
        <f>_xlfn.XLOOKUP($A3256,Dept.Meta!$A:$A,Dept.Meta!$F:$F,"-",0,1)</f>
        <v>-</v>
      </c>
      <c r="C3256" s="629" t="str">
        <f>_xlfn.XLOOKUP(_xlfn.CONCAT($G3256,"-",$I3256),Div.Meta!$H:$H,Div.Meta!$C:$C,"-",0,1)</f>
        <v>-</v>
      </c>
      <c r="D3256" s="302"/>
      <c r="E3256" s="146" t="str">
        <f>IF($D3256="","-",_xlfn.XLOOKUP($D3256,Fund.Meta!$A:$A,Fund.Meta!$D:$D,"-",0,1))</f>
        <v>-</v>
      </c>
      <c r="F3256" s="303" t="str">
        <f>IF($D3256="","-",_xlfn.XLOOKUP($D3256,Fund.Meta!$A:$A,Fund.Meta!$E:$E,"-",0,1))</f>
        <v>-</v>
      </c>
      <c r="G3256" s="334"/>
      <c r="H3256" s="303" t="str">
        <f>IF($G3256="","-",_xlfn.XLOOKUP($G3256,Appr.Meta!$A:$A,Appr.Meta!$D:$D,"-",0,1))</f>
        <v>-</v>
      </c>
      <c r="I3256" s="302"/>
      <c r="J3256" s="303" t="str">
        <f>IF($I3256="","-",_xlfn.XLOOKUP($I3256,'CC.Meta'!$A:$A,'CC.Meta'!$D:$D,"-",0,1))</f>
        <v>-</v>
      </c>
      <c r="K3256" s="302"/>
      <c r="L3256" s="146" t="str">
        <f>IF($K3256="","-",_xlfn.XLOOKUP($K3256,Obj.Meta!$A:$A,Obj.Meta!$D:$D,"-",0,1))</f>
        <v>-</v>
      </c>
      <c r="M3256" s="300" t="str">
        <f>IF($K3256="","-",_xlfn.XLOOKUP($K3256,Obj.Meta!$A:$A,Obj.Meta!$F:$F,"-",0,1))</f>
        <v>-</v>
      </c>
      <c r="N3256" s="337" t="str">
        <f t="shared" si="101"/>
        <v>---</v>
      </c>
      <c r="O3256" s="333"/>
      <c r="P3256" s="54"/>
      <c r="Q3256" s="52"/>
      <c r="R3256" s="34"/>
      <c r="S3256" s="53"/>
      <c r="T3256" s="208"/>
      <c r="U3256" s="726"/>
      <c r="V3256" s="206"/>
      <c r="W3256" s="206"/>
      <c r="X3256" s="678"/>
      <c r="Y3256" s="34"/>
      <c r="Z3256" s="610"/>
      <c r="AA3256" s="608"/>
    </row>
    <row r="3257" spans="1:27">
      <c r="A3257" s="145" t="str">
        <f t="shared" si="100"/>
        <v>-</v>
      </c>
      <c r="B3257" s="146" t="str">
        <f>_xlfn.XLOOKUP($A3257,Dept.Meta!$A:$A,Dept.Meta!$F:$F,"-",0,1)</f>
        <v>-</v>
      </c>
      <c r="C3257" s="629" t="str">
        <f>_xlfn.XLOOKUP(_xlfn.CONCAT($G3257,"-",$I3257),Div.Meta!$H:$H,Div.Meta!$C:$C,"-",0,1)</f>
        <v>-</v>
      </c>
      <c r="D3257" s="302"/>
      <c r="E3257" s="146" t="str">
        <f>IF($D3257="","-",_xlfn.XLOOKUP($D3257,Fund.Meta!$A:$A,Fund.Meta!$D:$D,"-",0,1))</f>
        <v>-</v>
      </c>
      <c r="F3257" s="303" t="str">
        <f>IF($D3257="","-",_xlfn.XLOOKUP($D3257,Fund.Meta!$A:$A,Fund.Meta!$E:$E,"-",0,1))</f>
        <v>-</v>
      </c>
      <c r="G3257" s="334"/>
      <c r="H3257" s="303" t="str">
        <f>IF($G3257="","-",_xlfn.XLOOKUP($G3257,Appr.Meta!$A:$A,Appr.Meta!$D:$D,"-",0,1))</f>
        <v>-</v>
      </c>
      <c r="I3257" s="302"/>
      <c r="J3257" s="303" t="str">
        <f>IF($I3257="","-",_xlfn.XLOOKUP($I3257,'CC.Meta'!$A:$A,'CC.Meta'!$D:$D,"-",0,1))</f>
        <v>-</v>
      </c>
      <c r="K3257" s="302"/>
      <c r="L3257" s="146" t="str">
        <f>IF($K3257="","-",_xlfn.XLOOKUP($K3257,Obj.Meta!$A:$A,Obj.Meta!$D:$D,"-",0,1))</f>
        <v>-</v>
      </c>
      <c r="M3257" s="300" t="str">
        <f>IF($K3257="","-",_xlfn.XLOOKUP($K3257,Obj.Meta!$A:$A,Obj.Meta!$F:$F,"-",0,1))</f>
        <v>-</v>
      </c>
      <c r="N3257" s="337" t="str">
        <f t="shared" si="101"/>
        <v>---</v>
      </c>
      <c r="O3257" s="333"/>
      <c r="P3257" s="54"/>
      <c r="Q3257" s="52"/>
      <c r="R3257" s="34"/>
      <c r="S3257" s="53"/>
      <c r="T3257" s="208"/>
      <c r="U3257" s="726"/>
      <c r="V3257" s="206"/>
      <c r="W3257" s="206"/>
      <c r="X3257" s="678"/>
      <c r="Y3257" s="34"/>
      <c r="Z3257" s="610"/>
      <c r="AA3257" s="608"/>
    </row>
    <row r="3258" spans="1:27">
      <c r="A3258" s="145" t="str">
        <f t="shared" si="100"/>
        <v>-</v>
      </c>
      <c r="B3258" s="146" t="str">
        <f>_xlfn.XLOOKUP($A3258,Dept.Meta!$A:$A,Dept.Meta!$F:$F,"-",0,1)</f>
        <v>-</v>
      </c>
      <c r="C3258" s="629" t="str">
        <f>_xlfn.XLOOKUP(_xlfn.CONCAT($G3258,"-",$I3258),Div.Meta!$H:$H,Div.Meta!$C:$C,"-",0,1)</f>
        <v>-</v>
      </c>
      <c r="D3258" s="302"/>
      <c r="E3258" s="146" t="str">
        <f>IF($D3258="","-",_xlfn.XLOOKUP($D3258,Fund.Meta!$A:$A,Fund.Meta!$D:$D,"-",0,1))</f>
        <v>-</v>
      </c>
      <c r="F3258" s="303" t="str">
        <f>IF($D3258="","-",_xlfn.XLOOKUP($D3258,Fund.Meta!$A:$A,Fund.Meta!$E:$E,"-",0,1))</f>
        <v>-</v>
      </c>
      <c r="G3258" s="334"/>
      <c r="H3258" s="303" t="str">
        <f>IF($G3258="","-",_xlfn.XLOOKUP($G3258,Appr.Meta!$A:$A,Appr.Meta!$D:$D,"-",0,1))</f>
        <v>-</v>
      </c>
      <c r="I3258" s="302"/>
      <c r="J3258" s="303" t="str">
        <f>IF($I3258="","-",_xlfn.XLOOKUP($I3258,'CC.Meta'!$A:$A,'CC.Meta'!$D:$D,"-",0,1))</f>
        <v>-</v>
      </c>
      <c r="K3258" s="302"/>
      <c r="L3258" s="146" t="str">
        <f>IF($K3258="","-",_xlfn.XLOOKUP($K3258,Obj.Meta!$A:$A,Obj.Meta!$D:$D,"-",0,1))</f>
        <v>-</v>
      </c>
      <c r="M3258" s="300" t="str">
        <f>IF($K3258="","-",_xlfn.XLOOKUP($K3258,Obj.Meta!$A:$A,Obj.Meta!$F:$F,"-",0,1))</f>
        <v>-</v>
      </c>
      <c r="N3258" s="337" t="str">
        <f t="shared" si="101"/>
        <v>---</v>
      </c>
      <c r="O3258" s="333"/>
      <c r="P3258" s="54"/>
      <c r="Q3258" s="52"/>
      <c r="R3258" s="34"/>
      <c r="S3258" s="53"/>
      <c r="T3258" s="208"/>
      <c r="U3258" s="726"/>
      <c r="V3258" s="206"/>
      <c r="W3258" s="206"/>
      <c r="X3258" s="678"/>
      <c r="Y3258" s="34"/>
      <c r="Z3258" s="610"/>
      <c r="AA3258" s="608"/>
    </row>
    <row r="3259" spans="1:27">
      <c r="A3259" s="145" t="str">
        <f t="shared" si="100"/>
        <v>-</v>
      </c>
      <c r="B3259" s="146" t="str">
        <f>_xlfn.XLOOKUP($A3259,Dept.Meta!$A:$A,Dept.Meta!$F:$F,"-",0,1)</f>
        <v>-</v>
      </c>
      <c r="C3259" s="629" t="str">
        <f>_xlfn.XLOOKUP(_xlfn.CONCAT($G3259,"-",$I3259),Div.Meta!$H:$H,Div.Meta!$C:$C,"-",0,1)</f>
        <v>-</v>
      </c>
      <c r="D3259" s="302"/>
      <c r="E3259" s="146" t="str">
        <f>IF($D3259="","-",_xlfn.XLOOKUP($D3259,Fund.Meta!$A:$A,Fund.Meta!$D:$D,"-",0,1))</f>
        <v>-</v>
      </c>
      <c r="F3259" s="303" t="str">
        <f>IF($D3259="","-",_xlfn.XLOOKUP($D3259,Fund.Meta!$A:$A,Fund.Meta!$E:$E,"-",0,1))</f>
        <v>-</v>
      </c>
      <c r="G3259" s="334"/>
      <c r="H3259" s="303" t="str">
        <f>IF($G3259="","-",_xlfn.XLOOKUP($G3259,Appr.Meta!$A:$A,Appr.Meta!$D:$D,"-",0,1))</f>
        <v>-</v>
      </c>
      <c r="I3259" s="302"/>
      <c r="J3259" s="303" t="str">
        <f>IF($I3259="","-",_xlfn.XLOOKUP($I3259,'CC.Meta'!$A:$A,'CC.Meta'!$D:$D,"-",0,1))</f>
        <v>-</v>
      </c>
      <c r="K3259" s="302"/>
      <c r="L3259" s="146" t="str">
        <f>IF($K3259="","-",_xlfn.XLOOKUP($K3259,Obj.Meta!$A:$A,Obj.Meta!$D:$D,"-",0,1))</f>
        <v>-</v>
      </c>
      <c r="M3259" s="300" t="str">
        <f>IF($K3259="","-",_xlfn.XLOOKUP($K3259,Obj.Meta!$A:$A,Obj.Meta!$F:$F,"-",0,1))</f>
        <v>-</v>
      </c>
      <c r="N3259" s="337" t="str">
        <f t="shared" si="101"/>
        <v>---</v>
      </c>
      <c r="O3259" s="333"/>
      <c r="P3259" s="54"/>
      <c r="Q3259" s="52"/>
      <c r="R3259" s="34"/>
      <c r="S3259" s="53"/>
      <c r="T3259" s="208"/>
      <c r="U3259" s="726"/>
      <c r="V3259" s="206"/>
      <c r="W3259" s="206"/>
      <c r="X3259" s="678"/>
      <c r="Y3259" s="34"/>
      <c r="Z3259" s="610"/>
      <c r="AA3259" s="608"/>
    </row>
    <row r="3260" spans="1:27">
      <c r="A3260" s="145" t="str">
        <f t="shared" si="100"/>
        <v>-</v>
      </c>
      <c r="B3260" s="146" t="str">
        <f>_xlfn.XLOOKUP($A3260,Dept.Meta!$A:$A,Dept.Meta!$F:$F,"-",0,1)</f>
        <v>-</v>
      </c>
      <c r="C3260" s="629" t="str">
        <f>_xlfn.XLOOKUP(_xlfn.CONCAT($G3260,"-",$I3260),Div.Meta!$H:$H,Div.Meta!$C:$C,"-",0,1)</f>
        <v>-</v>
      </c>
      <c r="D3260" s="302"/>
      <c r="E3260" s="146" t="str">
        <f>IF($D3260="","-",_xlfn.XLOOKUP($D3260,Fund.Meta!$A:$A,Fund.Meta!$D:$D,"-",0,1))</f>
        <v>-</v>
      </c>
      <c r="F3260" s="303" t="str">
        <f>IF($D3260="","-",_xlfn.XLOOKUP($D3260,Fund.Meta!$A:$A,Fund.Meta!$E:$E,"-",0,1))</f>
        <v>-</v>
      </c>
      <c r="G3260" s="334"/>
      <c r="H3260" s="303" t="str">
        <f>IF($G3260="","-",_xlfn.XLOOKUP($G3260,Appr.Meta!$A:$A,Appr.Meta!$D:$D,"-",0,1))</f>
        <v>-</v>
      </c>
      <c r="I3260" s="302"/>
      <c r="J3260" s="303" t="str">
        <f>IF($I3260="","-",_xlfn.XLOOKUP($I3260,'CC.Meta'!$A:$A,'CC.Meta'!$D:$D,"-",0,1))</f>
        <v>-</v>
      </c>
      <c r="K3260" s="302"/>
      <c r="L3260" s="146" t="str">
        <f>IF($K3260="","-",_xlfn.XLOOKUP($K3260,Obj.Meta!$A:$A,Obj.Meta!$D:$D,"-",0,1))</f>
        <v>-</v>
      </c>
      <c r="M3260" s="300" t="str">
        <f>IF($K3260="","-",_xlfn.XLOOKUP($K3260,Obj.Meta!$A:$A,Obj.Meta!$F:$F,"-",0,1))</f>
        <v>-</v>
      </c>
      <c r="N3260" s="337" t="str">
        <f t="shared" si="101"/>
        <v>---</v>
      </c>
      <c r="O3260" s="333"/>
      <c r="P3260" s="54"/>
      <c r="Q3260" s="52"/>
      <c r="R3260" s="34"/>
      <c r="S3260" s="53"/>
      <c r="T3260" s="208"/>
      <c r="U3260" s="726"/>
      <c r="V3260" s="206"/>
      <c r="W3260" s="206"/>
      <c r="X3260" s="678"/>
      <c r="Y3260" s="34"/>
      <c r="Z3260" s="610"/>
      <c r="AA3260" s="608"/>
    </row>
    <row r="3261" spans="1:27">
      <c r="A3261" s="145" t="str">
        <f t="shared" si="100"/>
        <v>-</v>
      </c>
      <c r="B3261" s="146" t="str">
        <f>_xlfn.XLOOKUP($A3261,Dept.Meta!$A:$A,Dept.Meta!$F:$F,"-",0,1)</f>
        <v>-</v>
      </c>
      <c r="C3261" s="629" t="str">
        <f>_xlfn.XLOOKUP(_xlfn.CONCAT($G3261,"-",$I3261),Div.Meta!$H:$H,Div.Meta!$C:$C,"-",0,1)</f>
        <v>-</v>
      </c>
      <c r="D3261" s="302"/>
      <c r="E3261" s="146" t="str">
        <f>IF($D3261="","-",_xlfn.XLOOKUP($D3261,Fund.Meta!$A:$A,Fund.Meta!$D:$D,"-",0,1))</f>
        <v>-</v>
      </c>
      <c r="F3261" s="303" t="str">
        <f>IF($D3261="","-",_xlfn.XLOOKUP($D3261,Fund.Meta!$A:$A,Fund.Meta!$E:$E,"-",0,1))</f>
        <v>-</v>
      </c>
      <c r="G3261" s="334"/>
      <c r="H3261" s="303" t="str">
        <f>IF($G3261="","-",_xlfn.XLOOKUP($G3261,Appr.Meta!$A:$A,Appr.Meta!$D:$D,"-",0,1))</f>
        <v>-</v>
      </c>
      <c r="I3261" s="302"/>
      <c r="J3261" s="303" t="str">
        <f>IF($I3261="","-",_xlfn.XLOOKUP($I3261,'CC.Meta'!$A:$A,'CC.Meta'!$D:$D,"-",0,1))</f>
        <v>-</v>
      </c>
      <c r="K3261" s="302"/>
      <c r="L3261" s="146" t="str">
        <f>IF($K3261="","-",_xlfn.XLOOKUP($K3261,Obj.Meta!$A:$A,Obj.Meta!$D:$D,"-",0,1))</f>
        <v>-</v>
      </c>
      <c r="M3261" s="300" t="str">
        <f>IF($K3261="","-",_xlfn.XLOOKUP($K3261,Obj.Meta!$A:$A,Obj.Meta!$F:$F,"-",0,1))</f>
        <v>-</v>
      </c>
      <c r="N3261" s="337" t="str">
        <f t="shared" si="101"/>
        <v>---</v>
      </c>
      <c r="O3261" s="333"/>
      <c r="P3261" s="54"/>
      <c r="Q3261" s="52"/>
      <c r="R3261" s="34"/>
      <c r="S3261" s="53"/>
      <c r="T3261" s="208"/>
      <c r="U3261" s="726"/>
      <c r="V3261" s="206"/>
      <c r="W3261" s="206"/>
      <c r="X3261" s="678"/>
      <c r="Y3261" s="34"/>
      <c r="Z3261" s="610"/>
      <c r="AA3261" s="608"/>
    </row>
    <row r="3262" spans="1:27">
      <c r="A3262" s="145" t="str">
        <f t="shared" si="100"/>
        <v>-</v>
      </c>
      <c r="B3262" s="146" t="str">
        <f>_xlfn.XLOOKUP($A3262,Dept.Meta!$A:$A,Dept.Meta!$F:$F,"-",0,1)</f>
        <v>-</v>
      </c>
      <c r="C3262" s="629" t="str">
        <f>_xlfn.XLOOKUP(_xlfn.CONCAT($G3262,"-",$I3262),Div.Meta!$H:$H,Div.Meta!$C:$C,"-",0,1)</f>
        <v>-</v>
      </c>
      <c r="D3262" s="302"/>
      <c r="E3262" s="146" t="str">
        <f>IF($D3262="","-",_xlfn.XLOOKUP($D3262,Fund.Meta!$A:$A,Fund.Meta!$D:$D,"-",0,1))</f>
        <v>-</v>
      </c>
      <c r="F3262" s="303" t="str">
        <f>IF($D3262="","-",_xlfn.XLOOKUP($D3262,Fund.Meta!$A:$A,Fund.Meta!$E:$E,"-",0,1))</f>
        <v>-</v>
      </c>
      <c r="G3262" s="334"/>
      <c r="H3262" s="303" t="str">
        <f>IF($G3262="","-",_xlfn.XLOOKUP($G3262,Appr.Meta!$A:$A,Appr.Meta!$D:$D,"-",0,1))</f>
        <v>-</v>
      </c>
      <c r="I3262" s="302"/>
      <c r="J3262" s="303" t="str">
        <f>IF($I3262="","-",_xlfn.XLOOKUP($I3262,'CC.Meta'!$A:$A,'CC.Meta'!$D:$D,"-",0,1))</f>
        <v>-</v>
      </c>
      <c r="K3262" s="302"/>
      <c r="L3262" s="146" t="str">
        <f>IF($K3262="","-",_xlfn.XLOOKUP($K3262,Obj.Meta!$A:$A,Obj.Meta!$D:$D,"-",0,1))</f>
        <v>-</v>
      </c>
      <c r="M3262" s="300" t="str">
        <f>IF($K3262="","-",_xlfn.XLOOKUP($K3262,Obj.Meta!$A:$A,Obj.Meta!$F:$F,"-",0,1))</f>
        <v>-</v>
      </c>
      <c r="N3262" s="337" t="str">
        <f t="shared" si="101"/>
        <v>---</v>
      </c>
      <c r="O3262" s="333"/>
      <c r="P3262" s="54"/>
      <c r="Q3262" s="52"/>
      <c r="R3262" s="34"/>
      <c r="S3262" s="53"/>
      <c r="T3262" s="208"/>
      <c r="U3262" s="726"/>
      <c r="V3262" s="206"/>
      <c r="W3262" s="206"/>
      <c r="X3262" s="678"/>
      <c r="Y3262" s="34"/>
      <c r="Z3262" s="610"/>
      <c r="AA3262" s="608"/>
    </row>
    <row r="3263" spans="1:27">
      <c r="A3263" s="145" t="str">
        <f t="shared" si="100"/>
        <v>-</v>
      </c>
      <c r="B3263" s="146" t="str">
        <f>_xlfn.XLOOKUP($A3263,Dept.Meta!$A:$A,Dept.Meta!$F:$F,"-",0,1)</f>
        <v>-</v>
      </c>
      <c r="C3263" s="629" t="str">
        <f>_xlfn.XLOOKUP(_xlfn.CONCAT($G3263,"-",$I3263),Div.Meta!$H:$H,Div.Meta!$C:$C,"-",0,1)</f>
        <v>-</v>
      </c>
      <c r="D3263" s="302"/>
      <c r="E3263" s="146" t="str">
        <f>IF($D3263="","-",_xlfn.XLOOKUP($D3263,Fund.Meta!$A:$A,Fund.Meta!$D:$D,"-",0,1))</f>
        <v>-</v>
      </c>
      <c r="F3263" s="303" t="str">
        <f>IF($D3263="","-",_xlfn.XLOOKUP($D3263,Fund.Meta!$A:$A,Fund.Meta!$E:$E,"-",0,1))</f>
        <v>-</v>
      </c>
      <c r="G3263" s="334"/>
      <c r="H3263" s="303" t="str">
        <f>IF($G3263="","-",_xlfn.XLOOKUP($G3263,Appr.Meta!$A:$A,Appr.Meta!$D:$D,"-",0,1))</f>
        <v>-</v>
      </c>
      <c r="I3263" s="302"/>
      <c r="J3263" s="303" t="str">
        <f>IF($I3263="","-",_xlfn.XLOOKUP($I3263,'CC.Meta'!$A:$A,'CC.Meta'!$D:$D,"-",0,1))</f>
        <v>-</v>
      </c>
      <c r="K3263" s="302"/>
      <c r="L3263" s="146" t="str">
        <f>IF($K3263="","-",_xlfn.XLOOKUP($K3263,Obj.Meta!$A:$A,Obj.Meta!$D:$D,"-",0,1))</f>
        <v>-</v>
      </c>
      <c r="M3263" s="300" t="str">
        <f>IF($K3263="","-",_xlfn.XLOOKUP($K3263,Obj.Meta!$A:$A,Obj.Meta!$F:$F,"-",0,1))</f>
        <v>-</v>
      </c>
      <c r="N3263" s="337" t="str">
        <f t="shared" si="101"/>
        <v>---</v>
      </c>
      <c r="O3263" s="333"/>
      <c r="P3263" s="54"/>
      <c r="Q3263" s="52"/>
      <c r="R3263" s="34"/>
      <c r="S3263" s="53"/>
      <c r="T3263" s="208"/>
      <c r="U3263" s="726"/>
      <c r="V3263" s="206"/>
      <c r="W3263" s="206"/>
      <c r="X3263" s="678"/>
      <c r="Y3263" s="34"/>
      <c r="Z3263" s="610"/>
      <c r="AA3263" s="608"/>
    </row>
    <row r="3264" spans="1:27">
      <c r="A3264" s="145" t="str">
        <f t="shared" si="100"/>
        <v>-</v>
      </c>
      <c r="B3264" s="146" t="str">
        <f>_xlfn.XLOOKUP($A3264,Dept.Meta!$A:$A,Dept.Meta!$F:$F,"-",0,1)</f>
        <v>-</v>
      </c>
      <c r="C3264" s="629" t="str">
        <f>_xlfn.XLOOKUP(_xlfn.CONCAT($G3264,"-",$I3264),Div.Meta!$H:$H,Div.Meta!$C:$C,"-",0,1)</f>
        <v>-</v>
      </c>
      <c r="D3264" s="302"/>
      <c r="E3264" s="146" t="str">
        <f>IF($D3264="","-",_xlfn.XLOOKUP($D3264,Fund.Meta!$A:$A,Fund.Meta!$D:$D,"-",0,1))</f>
        <v>-</v>
      </c>
      <c r="F3264" s="303" t="str">
        <f>IF($D3264="","-",_xlfn.XLOOKUP($D3264,Fund.Meta!$A:$A,Fund.Meta!$E:$E,"-",0,1))</f>
        <v>-</v>
      </c>
      <c r="G3264" s="334"/>
      <c r="H3264" s="303" t="str">
        <f>IF($G3264="","-",_xlfn.XLOOKUP($G3264,Appr.Meta!$A:$A,Appr.Meta!$D:$D,"-",0,1))</f>
        <v>-</v>
      </c>
      <c r="I3264" s="302"/>
      <c r="J3264" s="303" t="str">
        <f>IF($I3264="","-",_xlfn.XLOOKUP($I3264,'CC.Meta'!$A:$A,'CC.Meta'!$D:$D,"-",0,1))</f>
        <v>-</v>
      </c>
      <c r="K3264" s="302"/>
      <c r="L3264" s="146" t="str">
        <f>IF($K3264="","-",_xlfn.XLOOKUP($K3264,Obj.Meta!$A:$A,Obj.Meta!$D:$D,"-",0,1))</f>
        <v>-</v>
      </c>
      <c r="M3264" s="300" t="str">
        <f>IF($K3264="","-",_xlfn.XLOOKUP($K3264,Obj.Meta!$A:$A,Obj.Meta!$F:$F,"-",0,1))</f>
        <v>-</v>
      </c>
      <c r="N3264" s="337" t="str">
        <f t="shared" si="101"/>
        <v>---</v>
      </c>
      <c r="O3264" s="333"/>
      <c r="P3264" s="54"/>
      <c r="Q3264" s="52"/>
      <c r="R3264" s="34"/>
      <c r="S3264" s="53"/>
      <c r="T3264" s="208"/>
      <c r="U3264" s="726"/>
      <c r="V3264" s="206"/>
      <c r="W3264" s="206"/>
      <c r="X3264" s="678"/>
      <c r="Y3264" s="34"/>
      <c r="Z3264" s="610"/>
      <c r="AA3264" s="608"/>
    </row>
    <row r="3265" spans="1:27">
      <c r="A3265" s="145" t="str">
        <f t="shared" si="100"/>
        <v>-</v>
      </c>
      <c r="B3265" s="146" t="str">
        <f>_xlfn.XLOOKUP($A3265,Dept.Meta!$A:$A,Dept.Meta!$F:$F,"-",0,1)</f>
        <v>-</v>
      </c>
      <c r="C3265" s="629" t="str">
        <f>_xlfn.XLOOKUP(_xlfn.CONCAT($G3265,"-",$I3265),Div.Meta!$H:$H,Div.Meta!$C:$C,"-",0,1)</f>
        <v>-</v>
      </c>
      <c r="D3265" s="302"/>
      <c r="E3265" s="146" t="str">
        <f>IF($D3265="","-",_xlfn.XLOOKUP($D3265,Fund.Meta!$A:$A,Fund.Meta!$D:$D,"-",0,1))</f>
        <v>-</v>
      </c>
      <c r="F3265" s="303" t="str">
        <f>IF($D3265="","-",_xlfn.XLOOKUP($D3265,Fund.Meta!$A:$A,Fund.Meta!$E:$E,"-",0,1))</f>
        <v>-</v>
      </c>
      <c r="G3265" s="334"/>
      <c r="H3265" s="303" t="str">
        <f>IF($G3265="","-",_xlfn.XLOOKUP($G3265,Appr.Meta!$A:$A,Appr.Meta!$D:$D,"-",0,1))</f>
        <v>-</v>
      </c>
      <c r="I3265" s="302"/>
      <c r="J3265" s="303" t="str">
        <f>IF($I3265="","-",_xlfn.XLOOKUP($I3265,'CC.Meta'!$A:$A,'CC.Meta'!$D:$D,"-",0,1))</f>
        <v>-</v>
      </c>
      <c r="K3265" s="302"/>
      <c r="L3265" s="146" t="str">
        <f>IF($K3265="","-",_xlfn.XLOOKUP($K3265,Obj.Meta!$A:$A,Obj.Meta!$D:$D,"-",0,1))</f>
        <v>-</v>
      </c>
      <c r="M3265" s="300" t="str">
        <f>IF($K3265="","-",_xlfn.XLOOKUP($K3265,Obj.Meta!$A:$A,Obj.Meta!$F:$F,"-",0,1))</f>
        <v>-</v>
      </c>
      <c r="N3265" s="337" t="str">
        <f t="shared" si="101"/>
        <v>---</v>
      </c>
      <c r="O3265" s="333"/>
      <c r="P3265" s="54"/>
      <c r="Q3265" s="52"/>
      <c r="R3265" s="34"/>
      <c r="S3265" s="53"/>
      <c r="T3265" s="208"/>
      <c r="U3265" s="726"/>
      <c r="V3265" s="206"/>
      <c r="W3265" s="206"/>
      <c r="X3265" s="678"/>
      <c r="Y3265" s="34"/>
      <c r="Z3265" s="610"/>
      <c r="AA3265" s="608"/>
    </row>
    <row r="3266" spans="1:27">
      <c r="A3266" s="145" t="str">
        <f t="shared" si="100"/>
        <v>-</v>
      </c>
      <c r="B3266" s="146" t="str">
        <f>_xlfn.XLOOKUP($A3266,Dept.Meta!$A:$A,Dept.Meta!$F:$F,"-",0,1)</f>
        <v>-</v>
      </c>
      <c r="C3266" s="629" t="str">
        <f>_xlfn.XLOOKUP(_xlfn.CONCAT($G3266,"-",$I3266),Div.Meta!$H:$H,Div.Meta!$C:$C,"-",0,1)</f>
        <v>-</v>
      </c>
      <c r="D3266" s="302"/>
      <c r="E3266" s="146" t="str">
        <f>IF($D3266="","-",_xlfn.XLOOKUP($D3266,Fund.Meta!$A:$A,Fund.Meta!$D:$D,"-",0,1))</f>
        <v>-</v>
      </c>
      <c r="F3266" s="303" t="str">
        <f>IF($D3266="","-",_xlfn.XLOOKUP($D3266,Fund.Meta!$A:$A,Fund.Meta!$E:$E,"-",0,1))</f>
        <v>-</v>
      </c>
      <c r="G3266" s="334"/>
      <c r="H3266" s="303" t="str">
        <f>IF($G3266="","-",_xlfn.XLOOKUP($G3266,Appr.Meta!$A:$A,Appr.Meta!$D:$D,"-",0,1))</f>
        <v>-</v>
      </c>
      <c r="I3266" s="302"/>
      <c r="J3266" s="303" t="str">
        <f>IF($I3266="","-",_xlfn.XLOOKUP($I3266,'CC.Meta'!$A:$A,'CC.Meta'!$D:$D,"-",0,1))</f>
        <v>-</v>
      </c>
      <c r="K3266" s="302"/>
      <c r="L3266" s="146" t="str">
        <f>IF($K3266="","-",_xlfn.XLOOKUP($K3266,Obj.Meta!$A:$A,Obj.Meta!$D:$D,"-",0,1))</f>
        <v>-</v>
      </c>
      <c r="M3266" s="300" t="str">
        <f>IF($K3266="","-",_xlfn.XLOOKUP($K3266,Obj.Meta!$A:$A,Obj.Meta!$F:$F,"-",0,1))</f>
        <v>-</v>
      </c>
      <c r="N3266" s="337" t="str">
        <f t="shared" si="101"/>
        <v>---</v>
      </c>
      <c r="O3266" s="333"/>
      <c r="P3266" s="54"/>
      <c r="Q3266" s="52"/>
      <c r="R3266" s="34"/>
      <c r="S3266" s="53"/>
      <c r="T3266" s="208"/>
      <c r="U3266" s="726"/>
      <c r="V3266" s="206"/>
      <c r="W3266" s="206"/>
      <c r="X3266" s="678"/>
      <c r="Y3266" s="34"/>
      <c r="Z3266" s="610"/>
      <c r="AA3266" s="608"/>
    </row>
    <row r="3267" spans="1:27">
      <c r="A3267" s="145" t="str">
        <f t="shared" si="100"/>
        <v>-</v>
      </c>
      <c r="B3267" s="146" t="str">
        <f>_xlfn.XLOOKUP($A3267,Dept.Meta!$A:$A,Dept.Meta!$F:$F,"-",0,1)</f>
        <v>-</v>
      </c>
      <c r="C3267" s="629" t="str">
        <f>_xlfn.XLOOKUP(_xlfn.CONCAT($G3267,"-",$I3267),Div.Meta!$H:$H,Div.Meta!$C:$C,"-",0,1)</f>
        <v>-</v>
      </c>
      <c r="D3267" s="302"/>
      <c r="E3267" s="146" t="str">
        <f>IF($D3267="","-",_xlfn.XLOOKUP($D3267,Fund.Meta!$A:$A,Fund.Meta!$D:$D,"-",0,1))</f>
        <v>-</v>
      </c>
      <c r="F3267" s="303" t="str">
        <f>IF($D3267="","-",_xlfn.XLOOKUP($D3267,Fund.Meta!$A:$A,Fund.Meta!$E:$E,"-",0,1))</f>
        <v>-</v>
      </c>
      <c r="G3267" s="334"/>
      <c r="H3267" s="303" t="str">
        <f>IF($G3267="","-",_xlfn.XLOOKUP($G3267,Appr.Meta!$A:$A,Appr.Meta!$D:$D,"-",0,1))</f>
        <v>-</v>
      </c>
      <c r="I3267" s="302"/>
      <c r="J3267" s="303" t="str">
        <f>IF($I3267="","-",_xlfn.XLOOKUP($I3267,'CC.Meta'!$A:$A,'CC.Meta'!$D:$D,"-",0,1))</f>
        <v>-</v>
      </c>
      <c r="K3267" s="302"/>
      <c r="L3267" s="146" t="str">
        <f>IF($K3267="","-",_xlfn.XLOOKUP($K3267,Obj.Meta!$A:$A,Obj.Meta!$D:$D,"-",0,1))</f>
        <v>-</v>
      </c>
      <c r="M3267" s="300" t="str">
        <f>IF($K3267="","-",_xlfn.XLOOKUP($K3267,Obj.Meta!$A:$A,Obj.Meta!$F:$F,"-",0,1))</f>
        <v>-</v>
      </c>
      <c r="N3267" s="337" t="str">
        <f t="shared" si="101"/>
        <v>---</v>
      </c>
      <c r="O3267" s="333"/>
      <c r="P3267" s="54"/>
      <c r="Q3267" s="52"/>
      <c r="R3267" s="34"/>
      <c r="S3267" s="53"/>
      <c r="T3267" s="208"/>
      <c r="U3267" s="726"/>
      <c r="V3267" s="206"/>
      <c r="W3267" s="206"/>
      <c r="X3267" s="678"/>
      <c r="Y3267" s="34"/>
      <c r="Z3267" s="610"/>
      <c r="AA3267" s="608"/>
    </row>
    <row r="3268" spans="1:27">
      <c r="A3268" s="145" t="str">
        <f t="shared" si="100"/>
        <v>-</v>
      </c>
      <c r="B3268" s="146" t="str">
        <f>_xlfn.XLOOKUP($A3268,Dept.Meta!$A:$A,Dept.Meta!$F:$F,"-",0,1)</f>
        <v>-</v>
      </c>
      <c r="C3268" s="629" t="str">
        <f>_xlfn.XLOOKUP(_xlfn.CONCAT($G3268,"-",$I3268),Div.Meta!$H:$H,Div.Meta!$C:$C,"-",0,1)</f>
        <v>-</v>
      </c>
      <c r="D3268" s="302"/>
      <c r="E3268" s="146" t="str">
        <f>IF($D3268="","-",_xlfn.XLOOKUP($D3268,Fund.Meta!$A:$A,Fund.Meta!$D:$D,"-",0,1))</f>
        <v>-</v>
      </c>
      <c r="F3268" s="303" t="str">
        <f>IF($D3268="","-",_xlfn.XLOOKUP($D3268,Fund.Meta!$A:$A,Fund.Meta!$E:$E,"-",0,1))</f>
        <v>-</v>
      </c>
      <c r="G3268" s="334"/>
      <c r="H3268" s="303" t="str">
        <f>IF($G3268="","-",_xlfn.XLOOKUP($G3268,Appr.Meta!$A:$A,Appr.Meta!$D:$D,"-",0,1))</f>
        <v>-</v>
      </c>
      <c r="I3268" s="302"/>
      <c r="J3268" s="303" t="str">
        <f>IF($I3268="","-",_xlfn.XLOOKUP($I3268,'CC.Meta'!$A:$A,'CC.Meta'!$D:$D,"-",0,1))</f>
        <v>-</v>
      </c>
      <c r="K3268" s="302"/>
      <c r="L3268" s="146" t="str">
        <f>IF($K3268="","-",_xlfn.XLOOKUP($K3268,Obj.Meta!$A:$A,Obj.Meta!$D:$D,"-",0,1))</f>
        <v>-</v>
      </c>
      <c r="M3268" s="300" t="str">
        <f>IF($K3268="","-",_xlfn.XLOOKUP($K3268,Obj.Meta!$A:$A,Obj.Meta!$F:$F,"-",0,1))</f>
        <v>-</v>
      </c>
      <c r="N3268" s="337" t="str">
        <f t="shared" si="101"/>
        <v>---</v>
      </c>
      <c r="O3268" s="333"/>
      <c r="P3268" s="54"/>
      <c r="Q3268" s="52"/>
      <c r="R3268" s="34"/>
      <c r="S3268" s="53"/>
      <c r="T3268" s="208"/>
      <c r="U3268" s="726"/>
      <c r="V3268" s="206"/>
      <c r="W3268" s="206"/>
      <c r="X3268" s="678"/>
      <c r="Y3268" s="34"/>
      <c r="Z3268" s="610"/>
      <c r="AA3268" s="608"/>
    </row>
    <row r="3269" spans="1:27">
      <c r="A3269" s="145" t="str">
        <f t="shared" si="100"/>
        <v>-</v>
      </c>
      <c r="B3269" s="146" t="str">
        <f>_xlfn.XLOOKUP($A3269,Dept.Meta!$A:$A,Dept.Meta!$F:$F,"-",0,1)</f>
        <v>-</v>
      </c>
      <c r="C3269" s="629" t="str">
        <f>_xlfn.XLOOKUP(_xlfn.CONCAT($G3269,"-",$I3269),Div.Meta!$H:$H,Div.Meta!$C:$C,"-",0,1)</f>
        <v>-</v>
      </c>
      <c r="D3269" s="302"/>
      <c r="E3269" s="146" t="str">
        <f>IF($D3269="","-",_xlfn.XLOOKUP($D3269,Fund.Meta!$A:$A,Fund.Meta!$D:$D,"-",0,1))</f>
        <v>-</v>
      </c>
      <c r="F3269" s="303" t="str">
        <f>IF($D3269="","-",_xlfn.XLOOKUP($D3269,Fund.Meta!$A:$A,Fund.Meta!$E:$E,"-",0,1))</f>
        <v>-</v>
      </c>
      <c r="G3269" s="334"/>
      <c r="H3269" s="303" t="str">
        <f>IF($G3269="","-",_xlfn.XLOOKUP($G3269,Appr.Meta!$A:$A,Appr.Meta!$D:$D,"-",0,1))</f>
        <v>-</v>
      </c>
      <c r="I3269" s="302"/>
      <c r="J3269" s="303" t="str">
        <f>IF($I3269="","-",_xlfn.XLOOKUP($I3269,'CC.Meta'!$A:$A,'CC.Meta'!$D:$D,"-",0,1))</f>
        <v>-</v>
      </c>
      <c r="K3269" s="302"/>
      <c r="L3269" s="146" t="str">
        <f>IF($K3269="","-",_xlfn.XLOOKUP($K3269,Obj.Meta!$A:$A,Obj.Meta!$D:$D,"-",0,1))</f>
        <v>-</v>
      </c>
      <c r="M3269" s="300" t="str">
        <f>IF($K3269="","-",_xlfn.XLOOKUP($K3269,Obj.Meta!$A:$A,Obj.Meta!$F:$F,"-",0,1))</f>
        <v>-</v>
      </c>
      <c r="N3269" s="337" t="str">
        <f t="shared" si="101"/>
        <v>---</v>
      </c>
      <c r="O3269" s="333"/>
      <c r="P3269" s="54"/>
      <c r="Q3269" s="52"/>
      <c r="R3269" s="34"/>
      <c r="S3269" s="53"/>
      <c r="T3269" s="208"/>
      <c r="U3269" s="726"/>
      <c r="V3269" s="206"/>
      <c r="W3269" s="206"/>
      <c r="X3269" s="678"/>
      <c r="Y3269" s="34"/>
      <c r="Z3269" s="610"/>
      <c r="AA3269" s="608"/>
    </row>
    <row r="3270" spans="1:27">
      <c r="A3270" s="145" t="str">
        <f t="shared" si="100"/>
        <v>-</v>
      </c>
      <c r="B3270" s="146" t="str">
        <f>_xlfn.XLOOKUP($A3270,Dept.Meta!$A:$A,Dept.Meta!$F:$F,"-",0,1)</f>
        <v>-</v>
      </c>
      <c r="C3270" s="629" t="str">
        <f>_xlfn.XLOOKUP(_xlfn.CONCAT($G3270,"-",$I3270),Div.Meta!$H:$H,Div.Meta!$C:$C,"-",0,1)</f>
        <v>-</v>
      </c>
      <c r="D3270" s="302"/>
      <c r="E3270" s="146" t="str">
        <f>IF($D3270="","-",_xlfn.XLOOKUP($D3270,Fund.Meta!$A:$A,Fund.Meta!$D:$D,"-",0,1))</f>
        <v>-</v>
      </c>
      <c r="F3270" s="303" t="str">
        <f>IF($D3270="","-",_xlfn.XLOOKUP($D3270,Fund.Meta!$A:$A,Fund.Meta!$E:$E,"-",0,1))</f>
        <v>-</v>
      </c>
      <c r="G3270" s="334"/>
      <c r="H3270" s="303" t="str">
        <f>IF($G3270="","-",_xlfn.XLOOKUP($G3270,Appr.Meta!$A:$A,Appr.Meta!$D:$D,"-",0,1))</f>
        <v>-</v>
      </c>
      <c r="I3270" s="302"/>
      <c r="J3270" s="303" t="str">
        <f>IF($I3270="","-",_xlfn.XLOOKUP($I3270,'CC.Meta'!$A:$A,'CC.Meta'!$D:$D,"-",0,1))</f>
        <v>-</v>
      </c>
      <c r="K3270" s="302"/>
      <c r="L3270" s="146" t="str">
        <f>IF($K3270="","-",_xlfn.XLOOKUP($K3270,Obj.Meta!$A:$A,Obj.Meta!$D:$D,"-",0,1))</f>
        <v>-</v>
      </c>
      <c r="M3270" s="300" t="str">
        <f>IF($K3270="","-",_xlfn.XLOOKUP($K3270,Obj.Meta!$A:$A,Obj.Meta!$F:$F,"-",0,1))</f>
        <v>-</v>
      </c>
      <c r="N3270" s="337" t="str">
        <f t="shared" si="101"/>
        <v>---</v>
      </c>
      <c r="O3270" s="333"/>
      <c r="P3270" s="54"/>
      <c r="Q3270" s="52"/>
      <c r="R3270" s="34"/>
      <c r="S3270" s="53"/>
      <c r="T3270" s="208"/>
      <c r="U3270" s="726"/>
      <c r="V3270" s="206"/>
      <c r="W3270" s="206"/>
      <c r="X3270" s="678"/>
      <c r="Y3270" s="34"/>
      <c r="Z3270" s="610"/>
      <c r="AA3270" s="608"/>
    </row>
    <row r="3271" spans="1:27">
      <c r="A3271" s="145" t="str">
        <f t="shared" si="100"/>
        <v>-</v>
      </c>
      <c r="B3271" s="146" t="str">
        <f>_xlfn.XLOOKUP($A3271,Dept.Meta!$A:$A,Dept.Meta!$F:$F,"-",0,1)</f>
        <v>-</v>
      </c>
      <c r="C3271" s="629" t="str">
        <f>_xlfn.XLOOKUP(_xlfn.CONCAT($G3271,"-",$I3271),Div.Meta!$H:$H,Div.Meta!$C:$C,"-",0,1)</f>
        <v>-</v>
      </c>
      <c r="D3271" s="302"/>
      <c r="E3271" s="146" t="str">
        <f>IF($D3271="","-",_xlfn.XLOOKUP($D3271,Fund.Meta!$A:$A,Fund.Meta!$D:$D,"-",0,1))</f>
        <v>-</v>
      </c>
      <c r="F3271" s="303" t="str">
        <f>IF($D3271="","-",_xlfn.XLOOKUP($D3271,Fund.Meta!$A:$A,Fund.Meta!$E:$E,"-",0,1))</f>
        <v>-</v>
      </c>
      <c r="G3271" s="334"/>
      <c r="H3271" s="303" t="str">
        <f>IF($G3271="","-",_xlfn.XLOOKUP($G3271,Appr.Meta!$A:$A,Appr.Meta!$D:$D,"-",0,1))</f>
        <v>-</v>
      </c>
      <c r="I3271" s="302"/>
      <c r="J3271" s="303" t="str">
        <f>IF($I3271="","-",_xlfn.XLOOKUP($I3271,'CC.Meta'!$A:$A,'CC.Meta'!$D:$D,"-",0,1))</f>
        <v>-</v>
      </c>
      <c r="K3271" s="302"/>
      <c r="L3271" s="146" t="str">
        <f>IF($K3271="","-",_xlfn.XLOOKUP($K3271,Obj.Meta!$A:$A,Obj.Meta!$D:$D,"-",0,1))</f>
        <v>-</v>
      </c>
      <c r="M3271" s="300" t="str">
        <f>IF($K3271="","-",_xlfn.XLOOKUP($K3271,Obj.Meta!$A:$A,Obj.Meta!$F:$F,"-",0,1))</f>
        <v>-</v>
      </c>
      <c r="N3271" s="337" t="str">
        <f t="shared" si="101"/>
        <v>---</v>
      </c>
      <c r="O3271" s="333"/>
      <c r="P3271" s="54"/>
      <c r="Q3271" s="52"/>
      <c r="R3271" s="34"/>
      <c r="S3271" s="53"/>
      <c r="T3271" s="208"/>
      <c r="U3271" s="726"/>
      <c r="V3271" s="206"/>
      <c r="W3271" s="206"/>
      <c r="X3271" s="678"/>
      <c r="Y3271" s="34"/>
      <c r="Z3271" s="610"/>
      <c r="AA3271" s="608"/>
    </row>
    <row r="3272" spans="1:27">
      <c r="A3272" s="145" t="str">
        <f t="shared" si="100"/>
        <v>-</v>
      </c>
      <c r="B3272" s="146" t="str">
        <f>_xlfn.XLOOKUP($A3272,Dept.Meta!$A:$A,Dept.Meta!$F:$F,"-",0,1)</f>
        <v>-</v>
      </c>
      <c r="C3272" s="629" t="str">
        <f>_xlfn.XLOOKUP(_xlfn.CONCAT($G3272,"-",$I3272),Div.Meta!$H:$H,Div.Meta!$C:$C,"-",0,1)</f>
        <v>-</v>
      </c>
      <c r="D3272" s="302"/>
      <c r="E3272" s="146" t="str">
        <f>IF($D3272="","-",_xlfn.XLOOKUP($D3272,Fund.Meta!$A:$A,Fund.Meta!$D:$D,"-",0,1))</f>
        <v>-</v>
      </c>
      <c r="F3272" s="303" t="str">
        <f>IF($D3272="","-",_xlfn.XLOOKUP($D3272,Fund.Meta!$A:$A,Fund.Meta!$E:$E,"-",0,1))</f>
        <v>-</v>
      </c>
      <c r="G3272" s="334"/>
      <c r="H3272" s="303" t="str">
        <f>IF($G3272="","-",_xlfn.XLOOKUP($G3272,Appr.Meta!$A:$A,Appr.Meta!$D:$D,"-",0,1))</f>
        <v>-</v>
      </c>
      <c r="I3272" s="302"/>
      <c r="J3272" s="303" t="str">
        <f>IF($I3272="","-",_xlfn.XLOOKUP($I3272,'CC.Meta'!$A:$A,'CC.Meta'!$D:$D,"-",0,1))</f>
        <v>-</v>
      </c>
      <c r="K3272" s="302"/>
      <c r="L3272" s="146" t="str">
        <f>IF($K3272="","-",_xlfn.XLOOKUP($K3272,Obj.Meta!$A:$A,Obj.Meta!$D:$D,"-",0,1))</f>
        <v>-</v>
      </c>
      <c r="M3272" s="300" t="str">
        <f>IF($K3272="","-",_xlfn.XLOOKUP($K3272,Obj.Meta!$A:$A,Obj.Meta!$F:$F,"-",0,1))</f>
        <v>-</v>
      </c>
      <c r="N3272" s="337" t="str">
        <f t="shared" si="101"/>
        <v>---</v>
      </c>
      <c r="O3272" s="333"/>
      <c r="P3272" s="54"/>
      <c r="Q3272" s="52"/>
      <c r="R3272" s="34"/>
      <c r="S3272" s="53"/>
      <c r="T3272" s="208"/>
      <c r="U3272" s="726"/>
      <c r="V3272" s="206"/>
      <c r="W3272" s="206"/>
      <c r="X3272" s="678"/>
      <c r="Y3272" s="34"/>
      <c r="Z3272" s="610"/>
      <c r="AA3272" s="608"/>
    </row>
    <row r="3273" spans="1:27">
      <c r="A3273" s="145" t="str">
        <f t="shared" si="100"/>
        <v>-</v>
      </c>
      <c r="B3273" s="146" t="str">
        <f>_xlfn.XLOOKUP($A3273,Dept.Meta!$A:$A,Dept.Meta!$F:$F,"-",0,1)</f>
        <v>-</v>
      </c>
      <c r="C3273" s="629" t="str">
        <f>_xlfn.XLOOKUP(_xlfn.CONCAT($G3273,"-",$I3273),Div.Meta!$H:$H,Div.Meta!$C:$C,"-",0,1)</f>
        <v>-</v>
      </c>
      <c r="D3273" s="302"/>
      <c r="E3273" s="146" t="str">
        <f>IF($D3273="","-",_xlfn.XLOOKUP($D3273,Fund.Meta!$A:$A,Fund.Meta!$D:$D,"-",0,1))</f>
        <v>-</v>
      </c>
      <c r="F3273" s="303" t="str">
        <f>IF($D3273="","-",_xlfn.XLOOKUP($D3273,Fund.Meta!$A:$A,Fund.Meta!$E:$E,"-",0,1))</f>
        <v>-</v>
      </c>
      <c r="G3273" s="334"/>
      <c r="H3273" s="303" t="str">
        <f>IF($G3273="","-",_xlfn.XLOOKUP($G3273,Appr.Meta!$A:$A,Appr.Meta!$D:$D,"-",0,1))</f>
        <v>-</v>
      </c>
      <c r="I3273" s="302"/>
      <c r="J3273" s="303" t="str">
        <f>IF($I3273="","-",_xlfn.XLOOKUP($I3273,'CC.Meta'!$A:$A,'CC.Meta'!$D:$D,"-",0,1))</f>
        <v>-</v>
      </c>
      <c r="K3273" s="302"/>
      <c r="L3273" s="146" t="str">
        <f>IF($K3273="","-",_xlfn.XLOOKUP($K3273,Obj.Meta!$A:$A,Obj.Meta!$D:$D,"-",0,1))</f>
        <v>-</v>
      </c>
      <c r="M3273" s="300" t="str">
        <f>IF($K3273="","-",_xlfn.XLOOKUP($K3273,Obj.Meta!$A:$A,Obj.Meta!$F:$F,"-",0,1))</f>
        <v>-</v>
      </c>
      <c r="N3273" s="337" t="str">
        <f t="shared" si="101"/>
        <v>---</v>
      </c>
      <c r="O3273" s="333"/>
      <c r="P3273" s="54"/>
      <c r="Q3273" s="52"/>
      <c r="R3273" s="34"/>
      <c r="S3273" s="53"/>
      <c r="T3273" s="208"/>
      <c r="U3273" s="726"/>
      <c r="V3273" s="206"/>
      <c r="W3273" s="206"/>
      <c r="X3273" s="678"/>
      <c r="Y3273" s="34"/>
      <c r="Z3273" s="610"/>
      <c r="AA3273" s="608"/>
    </row>
    <row r="3274" spans="1:27">
      <c r="A3274" s="145" t="str">
        <f t="shared" si="100"/>
        <v>-</v>
      </c>
      <c r="B3274" s="146" t="str">
        <f>_xlfn.XLOOKUP($A3274,Dept.Meta!$A:$A,Dept.Meta!$F:$F,"-",0,1)</f>
        <v>-</v>
      </c>
      <c r="C3274" s="629" t="str">
        <f>_xlfn.XLOOKUP(_xlfn.CONCAT($G3274,"-",$I3274),Div.Meta!$H:$H,Div.Meta!$C:$C,"-",0,1)</f>
        <v>-</v>
      </c>
      <c r="D3274" s="302"/>
      <c r="E3274" s="146" t="str">
        <f>IF($D3274="","-",_xlfn.XLOOKUP($D3274,Fund.Meta!$A:$A,Fund.Meta!$D:$D,"-",0,1))</f>
        <v>-</v>
      </c>
      <c r="F3274" s="303" t="str">
        <f>IF($D3274="","-",_xlfn.XLOOKUP($D3274,Fund.Meta!$A:$A,Fund.Meta!$E:$E,"-",0,1))</f>
        <v>-</v>
      </c>
      <c r="G3274" s="334"/>
      <c r="H3274" s="303" t="str">
        <f>IF($G3274="","-",_xlfn.XLOOKUP($G3274,Appr.Meta!$A:$A,Appr.Meta!$D:$D,"-",0,1))</f>
        <v>-</v>
      </c>
      <c r="I3274" s="302"/>
      <c r="J3274" s="303" t="str">
        <f>IF($I3274="","-",_xlfn.XLOOKUP($I3274,'CC.Meta'!$A:$A,'CC.Meta'!$D:$D,"-",0,1))</f>
        <v>-</v>
      </c>
      <c r="K3274" s="302"/>
      <c r="L3274" s="146" t="str">
        <f>IF($K3274="","-",_xlfn.XLOOKUP($K3274,Obj.Meta!$A:$A,Obj.Meta!$D:$D,"-",0,1))</f>
        <v>-</v>
      </c>
      <c r="M3274" s="300" t="str">
        <f>IF($K3274="","-",_xlfn.XLOOKUP($K3274,Obj.Meta!$A:$A,Obj.Meta!$F:$F,"-",0,1))</f>
        <v>-</v>
      </c>
      <c r="N3274" s="337" t="str">
        <f t="shared" si="101"/>
        <v>---</v>
      </c>
      <c r="O3274" s="333"/>
      <c r="P3274" s="54"/>
      <c r="Q3274" s="52"/>
      <c r="R3274" s="34"/>
      <c r="S3274" s="53"/>
      <c r="T3274" s="208"/>
      <c r="U3274" s="726"/>
      <c r="V3274" s="206"/>
      <c r="W3274" s="206"/>
      <c r="X3274" s="678"/>
      <c r="Y3274" s="34"/>
      <c r="Z3274" s="610"/>
      <c r="AA3274" s="608"/>
    </row>
    <row r="3275" spans="1:27">
      <c r="A3275" s="145" t="str">
        <f t="shared" si="100"/>
        <v>-</v>
      </c>
      <c r="B3275" s="146" t="str">
        <f>_xlfn.XLOOKUP($A3275,Dept.Meta!$A:$A,Dept.Meta!$F:$F,"-",0,1)</f>
        <v>-</v>
      </c>
      <c r="C3275" s="629" t="str">
        <f>_xlfn.XLOOKUP(_xlfn.CONCAT($G3275,"-",$I3275),Div.Meta!$H:$H,Div.Meta!$C:$C,"-",0,1)</f>
        <v>-</v>
      </c>
      <c r="D3275" s="302"/>
      <c r="E3275" s="146" t="str">
        <f>IF($D3275="","-",_xlfn.XLOOKUP($D3275,Fund.Meta!$A:$A,Fund.Meta!$D:$D,"-",0,1))</f>
        <v>-</v>
      </c>
      <c r="F3275" s="303" t="str">
        <f>IF($D3275="","-",_xlfn.XLOOKUP($D3275,Fund.Meta!$A:$A,Fund.Meta!$E:$E,"-",0,1))</f>
        <v>-</v>
      </c>
      <c r="G3275" s="334"/>
      <c r="H3275" s="303" t="str">
        <f>IF($G3275="","-",_xlfn.XLOOKUP($G3275,Appr.Meta!$A:$A,Appr.Meta!$D:$D,"-",0,1))</f>
        <v>-</v>
      </c>
      <c r="I3275" s="302"/>
      <c r="J3275" s="303" t="str">
        <f>IF($I3275="","-",_xlfn.XLOOKUP($I3275,'CC.Meta'!$A:$A,'CC.Meta'!$D:$D,"-",0,1))</f>
        <v>-</v>
      </c>
      <c r="K3275" s="302"/>
      <c r="L3275" s="146" t="str">
        <f>IF($K3275="","-",_xlfn.XLOOKUP($K3275,Obj.Meta!$A:$A,Obj.Meta!$D:$D,"-",0,1))</f>
        <v>-</v>
      </c>
      <c r="M3275" s="300" t="str">
        <f>IF($K3275="","-",_xlfn.XLOOKUP($K3275,Obj.Meta!$A:$A,Obj.Meta!$F:$F,"-",0,1))</f>
        <v>-</v>
      </c>
      <c r="N3275" s="337" t="str">
        <f t="shared" si="101"/>
        <v>---</v>
      </c>
      <c r="O3275" s="333"/>
      <c r="P3275" s="54"/>
      <c r="Q3275" s="52"/>
      <c r="R3275" s="34"/>
      <c r="S3275" s="53"/>
      <c r="T3275" s="208"/>
      <c r="U3275" s="726"/>
      <c r="V3275" s="206"/>
      <c r="W3275" s="206"/>
      <c r="X3275" s="678"/>
      <c r="Y3275" s="34"/>
      <c r="Z3275" s="610"/>
      <c r="AA3275" s="608"/>
    </row>
    <row r="3276" spans="1:27">
      <c r="A3276" s="145" t="str">
        <f t="shared" si="100"/>
        <v>-</v>
      </c>
      <c r="B3276" s="146" t="str">
        <f>_xlfn.XLOOKUP($A3276,Dept.Meta!$A:$A,Dept.Meta!$F:$F,"-",0,1)</f>
        <v>-</v>
      </c>
      <c r="C3276" s="629" t="str">
        <f>_xlfn.XLOOKUP(_xlfn.CONCAT($G3276,"-",$I3276),Div.Meta!$H:$H,Div.Meta!$C:$C,"-",0,1)</f>
        <v>-</v>
      </c>
      <c r="D3276" s="302"/>
      <c r="E3276" s="146" t="str">
        <f>IF($D3276="","-",_xlfn.XLOOKUP($D3276,Fund.Meta!$A:$A,Fund.Meta!$D:$D,"-",0,1))</f>
        <v>-</v>
      </c>
      <c r="F3276" s="303" t="str">
        <f>IF($D3276="","-",_xlfn.XLOOKUP($D3276,Fund.Meta!$A:$A,Fund.Meta!$E:$E,"-",0,1))</f>
        <v>-</v>
      </c>
      <c r="G3276" s="334"/>
      <c r="H3276" s="303" t="str">
        <f>IF($G3276="","-",_xlfn.XLOOKUP($G3276,Appr.Meta!$A:$A,Appr.Meta!$D:$D,"-",0,1))</f>
        <v>-</v>
      </c>
      <c r="I3276" s="302"/>
      <c r="J3276" s="303" t="str">
        <f>IF($I3276="","-",_xlfn.XLOOKUP($I3276,'CC.Meta'!$A:$A,'CC.Meta'!$D:$D,"-",0,1))</f>
        <v>-</v>
      </c>
      <c r="K3276" s="302"/>
      <c r="L3276" s="146" t="str">
        <f>IF($K3276="","-",_xlfn.XLOOKUP($K3276,Obj.Meta!$A:$A,Obj.Meta!$D:$D,"-",0,1))</f>
        <v>-</v>
      </c>
      <c r="M3276" s="300" t="str">
        <f>IF($K3276="","-",_xlfn.XLOOKUP($K3276,Obj.Meta!$A:$A,Obj.Meta!$F:$F,"-",0,1))</f>
        <v>-</v>
      </c>
      <c r="N3276" s="337" t="str">
        <f t="shared" si="101"/>
        <v>---</v>
      </c>
      <c r="O3276" s="333"/>
      <c r="P3276" s="54"/>
      <c r="Q3276" s="52"/>
      <c r="R3276" s="34"/>
      <c r="S3276" s="53"/>
      <c r="T3276" s="208"/>
      <c r="U3276" s="726"/>
      <c r="V3276" s="206"/>
      <c r="W3276" s="206"/>
      <c r="X3276" s="678"/>
      <c r="Y3276" s="34"/>
      <c r="Z3276" s="610"/>
      <c r="AA3276" s="608"/>
    </row>
    <row r="3277" spans="1:27">
      <c r="A3277" s="145" t="str">
        <f t="shared" si="100"/>
        <v>-</v>
      </c>
      <c r="B3277" s="146" t="str">
        <f>_xlfn.XLOOKUP($A3277,Dept.Meta!$A:$A,Dept.Meta!$F:$F,"-",0,1)</f>
        <v>-</v>
      </c>
      <c r="C3277" s="629" t="str">
        <f>_xlfn.XLOOKUP(_xlfn.CONCAT($G3277,"-",$I3277),Div.Meta!$H:$H,Div.Meta!$C:$C,"-",0,1)</f>
        <v>-</v>
      </c>
      <c r="D3277" s="302"/>
      <c r="E3277" s="146" t="str">
        <f>IF($D3277="","-",_xlfn.XLOOKUP($D3277,Fund.Meta!$A:$A,Fund.Meta!$D:$D,"-",0,1))</f>
        <v>-</v>
      </c>
      <c r="F3277" s="303" t="str">
        <f>IF($D3277="","-",_xlfn.XLOOKUP($D3277,Fund.Meta!$A:$A,Fund.Meta!$E:$E,"-",0,1))</f>
        <v>-</v>
      </c>
      <c r="G3277" s="334"/>
      <c r="H3277" s="303" t="str">
        <f>IF($G3277="","-",_xlfn.XLOOKUP($G3277,Appr.Meta!$A:$A,Appr.Meta!$D:$D,"-",0,1))</f>
        <v>-</v>
      </c>
      <c r="I3277" s="302"/>
      <c r="J3277" s="303" t="str">
        <f>IF($I3277="","-",_xlfn.XLOOKUP($I3277,'CC.Meta'!$A:$A,'CC.Meta'!$D:$D,"-",0,1))</f>
        <v>-</v>
      </c>
      <c r="K3277" s="302"/>
      <c r="L3277" s="146" t="str">
        <f>IF($K3277="","-",_xlfn.XLOOKUP($K3277,Obj.Meta!$A:$A,Obj.Meta!$D:$D,"-",0,1))</f>
        <v>-</v>
      </c>
      <c r="M3277" s="300" t="str">
        <f>IF($K3277="","-",_xlfn.XLOOKUP($K3277,Obj.Meta!$A:$A,Obj.Meta!$F:$F,"-",0,1))</f>
        <v>-</v>
      </c>
      <c r="N3277" s="337" t="str">
        <f t="shared" si="101"/>
        <v>---</v>
      </c>
      <c r="O3277" s="333"/>
      <c r="P3277" s="54"/>
      <c r="Q3277" s="52"/>
      <c r="R3277" s="34"/>
      <c r="S3277" s="53"/>
      <c r="T3277" s="208"/>
      <c r="U3277" s="726"/>
      <c r="V3277" s="206"/>
      <c r="W3277" s="206"/>
      <c r="X3277" s="678"/>
      <c r="Y3277" s="34"/>
      <c r="Z3277" s="610"/>
      <c r="AA3277" s="608"/>
    </row>
    <row r="3278" spans="1:27">
      <c r="A3278" s="145" t="str">
        <f t="shared" si="100"/>
        <v>-</v>
      </c>
      <c r="B3278" s="146" t="str">
        <f>_xlfn.XLOOKUP($A3278,Dept.Meta!$A:$A,Dept.Meta!$F:$F,"-",0,1)</f>
        <v>-</v>
      </c>
      <c r="C3278" s="629" t="str">
        <f>_xlfn.XLOOKUP(_xlfn.CONCAT($G3278,"-",$I3278),Div.Meta!$H:$H,Div.Meta!$C:$C,"-",0,1)</f>
        <v>-</v>
      </c>
      <c r="D3278" s="302"/>
      <c r="E3278" s="146" t="str">
        <f>IF($D3278="","-",_xlfn.XLOOKUP($D3278,Fund.Meta!$A:$A,Fund.Meta!$D:$D,"-",0,1))</f>
        <v>-</v>
      </c>
      <c r="F3278" s="303" t="str">
        <f>IF($D3278="","-",_xlfn.XLOOKUP($D3278,Fund.Meta!$A:$A,Fund.Meta!$E:$E,"-",0,1))</f>
        <v>-</v>
      </c>
      <c r="G3278" s="334"/>
      <c r="H3278" s="303" t="str">
        <f>IF($G3278="","-",_xlfn.XLOOKUP($G3278,Appr.Meta!$A:$A,Appr.Meta!$D:$D,"-",0,1))</f>
        <v>-</v>
      </c>
      <c r="I3278" s="302"/>
      <c r="J3278" s="303" t="str">
        <f>IF($I3278="","-",_xlfn.XLOOKUP($I3278,'CC.Meta'!$A:$A,'CC.Meta'!$D:$D,"-",0,1))</f>
        <v>-</v>
      </c>
      <c r="K3278" s="302"/>
      <c r="L3278" s="146" t="str">
        <f>IF($K3278="","-",_xlfn.XLOOKUP($K3278,Obj.Meta!$A:$A,Obj.Meta!$D:$D,"-",0,1))</f>
        <v>-</v>
      </c>
      <c r="M3278" s="300" t="str">
        <f>IF($K3278="","-",_xlfn.XLOOKUP($K3278,Obj.Meta!$A:$A,Obj.Meta!$F:$F,"-",0,1))</f>
        <v>-</v>
      </c>
      <c r="N3278" s="337" t="str">
        <f t="shared" si="101"/>
        <v>---</v>
      </c>
      <c r="O3278" s="333"/>
      <c r="P3278" s="54"/>
      <c r="Q3278" s="52"/>
      <c r="R3278" s="34"/>
      <c r="S3278" s="53"/>
      <c r="T3278" s="208"/>
      <c r="U3278" s="726"/>
      <c r="V3278" s="206"/>
      <c r="W3278" s="206"/>
      <c r="X3278" s="678"/>
      <c r="Y3278" s="34"/>
      <c r="Z3278" s="610"/>
      <c r="AA3278" s="608"/>
    </row>
    <row r="3279" spans="1:27">
      <c r="A3279" s="145" t="str">
        <f t="shared" si="100"/>
        <v>-</v>
      </c>
      <c r="B3279" s="146" t="str">
        <f>_xlfn.XLOOKUP($A3279,Dept.Meta!$A:$A,Dept.Meta!$F:$F,"-",0,1)</f>
        <v>-</v>
      </c>
      <c r="C3279" s="629" t="str">
        <f>_xlfn.XLOOKUP(_xlfn.CONCAT($G3279,"-",$I3279),Div.Meta!$H:$H,Div.Meta!$C:$C,"-",0,1)</f>
        <v>-</v>
      </c>
      <c r="D3279" s="302"/>
      <c r="E3279" s="146" t="str">
        <f>IF($D3279="","-",_xlfn.XLOOKUP($D3279,Fund.Meta!$A:$A,Fund.Meta!$D:$D,"-",0,1))</f>
        <v>-</v>
      </c>
      <c r="F3279" s="303" t="str">
        <f>IF($D3279="","-",_xlfn.XLOOKUP($D3279,Fund.Meta!$A:$A,Fund.Meta!$E:$E,"-",0,1))</f>
        <v>-</v>
      </c>
      <c r="G3279" s="334"/>
      <c r="H3279" s="303" t="str">
        <f>IF($G3279="","-",_xlfn.XLOOKUP($G3279,Appr.Meta!$A:$A,Appr.Meta!$D:$D,"-",0,1))</f>
        <v>-</v>
      </c>
      <c r="I3279" s="302"/>
      <c r="J3279" s="303" t="str">
        <f>IF($I3279="","-",_xlfn.XLOOKUP($I3279,'CC.Meta'!$A:$A,'CC.Meta'!$D:$D,"-",0,1))</f>
        <v>-</v>
      </c>
      <c r="K3279" s="302"/>
      <c r="L3279" s="146" t="str">
        <f>IF($K3279="","-",_xlfn.XLOOKUP($K3279,Obj.Meta!$A:$A,Obj.Meta!$D:$D,"-",0,1))</f>
        <v>-</v>
      </c>
      <c r="M3279" s="300" t="str">
        <f>IF($K3279="","-",_xlfn.XLOOKUP($K3279,Obj.Meta!$A:$A,Obj.Meta!$F:$F,"-",0,1))</f>
        <v>-</v>
      </c>
      <c r="N3279" s="337" t="str">
        <f t="shared" si="101"/>
        <v>---</v>
      </c>
      <c r="O3279" s="333"/>
      <c r="P3279" s="54"/>
      <c r="Q3279" s="52"/>
      <c r="R3279" s="34"/>
      <c r="S3279" s="53"/>
      <c r="T3279" s="208"/>
      <c r="U3279" s="726"/>
      <c r="V3279" s="206"/>
      <c r="W3279" s="206"/>
      <c r="X3279" s="678"/>
      <c r="Y3279" s="34"/>
      <c r="Z3279" s="610"/>
      <c r="AA3279" s="608"/>
    </row>
    <row r="3280" spans="1:27">
      <c r="A3280" s="145" t="str">
        <f t="shared" si="100"/>
        <v>-</v>
      </c>
      <c r="B3280" s="146" t="str">
        <f>_xlfn.XLOOKUP($A3280,Dept.Meta!$A:$A,Dept.Meta!$F:$F,"-",0,1)</f>
        <v>-</v>
      </c>
      <c r="C3280" s="629" t="str">
        <f>_xlfn.XLOOKUP(_xlfn.CONCAT($G3280,"-",$I3280),Div.Meta!$H:$H,Div.Meta!$C:$C,"-",0,1)</f>
        <v>-</v>
      </c>
      <c r="D3280" s="302"/>
      <c r="E3280" s="146" t="str">
        <f>IF($D3280="","-",_xlfn.XLOOKUP($D3280,Fund.Meta!$A:$A,Fund.Meta!$D:$D,"-",0,1))</f>
        <v>-</v>
      </c>
      <c r="F3280" s="303" t="str">
        <f>IF($D3280="","-",_xlfn.XLOOKUP($D3280,Fund.Meta!$A:$A,Fund.Meta!$E:$E,"-",0,1))</f>
        <v>-</v>
      </c>
      <c r="G3280" s="334"/>
      <c r="H3280" s="303" t="str">
        <f>IF($G3280="","-",_xlfn.XLOOKUP($G3280,Appr.Meta!$A:$A,Appr.Meta!$D:$D,"-",0,1))</f>
        <v>-</v>
      </c>
      <c r="I3280" s="302"/>
      <c r="J3280" s="303" t="str">
        <f>IF($I3280="","-",_xlfn.XLOOKUP($I3280,'CC.Meta'!$A:$A,'CC.Meta'!$D:$D,"-",0,1))</f>
        <v>-</v>
      </c>
      <c r="K3280" s="302"/>
      <c r="L3280" s="146" t="str">
        <f>IF($K3280="","-",_xlfn.XLOOKUP($K3280,Obj.Meta!$A:$A,Obj.Meta!$D:$D,"-",0,1))</f>
        <v>-</v>
      </c>
      <c r="M3280" s="300" t="str">
        <f>IF($K3280="","-",_xlfn.XLOOKUP($K3280,Obj.Meta!$A:$A,Obj.Meta!$F:$F,"-",0,1))</f>
        <v>-</v>
      </c>
      <c r="N3280" s="337" t="str">
        <f t="shared" si="101"/>
        <v>---</v>
      </c>
      <c r="O3280" s="333"/>
      <c r="P3280" s="54"/>
      <c r="Q3280" s="52"/>
      <c r="R3280" s="34"/>
      <c r="S3280" s="53"/>
      <c r="T3280" s="208"/>
      <c r="U3280" s="726"/>
      <c r="V3280" s="206"/>
      <c r="W3280" s="206"/>
      <c r="X3280" s="678"/>
      <c r="Y3280" s="34"/>
      <c r="Z3280" s="610"/>
      <c r="AA3280" s="608"/>
    </row>
    <row r="3281" spans="1:27">
      <c r="A3281" s="145" t="str">
        <f t="shared" si="100"/>
        <v>-</v>
      </c>
      <c r="B3281" s="146" t="str">
        <f>_xlfn.XLOOKUP($A3281,Dept.Meta!$A:$A,Dept.Meta!$F:$F,"-",0,1)</f>
        <v>-</v>
      </c>
      <c r="C3281" s="629" t="str">
        <f>_xlfn.XLOOKUP(_xlfn.CONCAT($G3281,"-",$I3281),Div.Meta!$H:$H,Div.Meta!$C:$C,"-",0,1)</f>
        <v>-</v>
      </c>
      <c r="D3281" s="302"/>
      <c r="E3281" s="146" t="str">
        <f>IF($D3281="","-",_xlfn.XLOOKUP($D3281,Fund.Meta!$A:$A,Fund.Meta!$D:$D,"-",0,1))</f>
        <v>-</v>
      </c>
      <c r="F3281" s="303" t="str">
        <f>IF($D3281="","-",_xlfn.XLOOKUP($D3281,Fund.Meta!$A:$A,Fund.Meta!$E:$E,"-",0,1))</f>
        <v>-</v>
      </c>
      <c r="G3281" s="334"/>
      <c r="H3281" s="303" t="str">
        <f>IF($G3281="","-",_xlfn.XLOOKUP($G3281,Appr.Meta!$A:$A,Appr.Meta!$D:$D,"-",0,1))</f>
        <v>-</v>
      </c>
      <c r="I3281" s="302"/>
      <c r="J3281" s="303" t="str">
        <f>IF($I3281="","-",_xlfn.XLOOKUP($I3281,'CC.Meta'!$A:$A,'CC.Meta'!$D:$D,"-",0,1))</f>
        <v>-</v>
      </c>
      <c r="K3281" s="302"/>
      <c r="L3281" s="146" t="str">
        <f>IF($K3281="","-",_xlfn.XLOOKUP($K3281,Obj.Meta!$A:$A,Obj.Meta!$D:$D,"-",0,1))</f>
        <v>-</v>
      </c>
      <c r="M3281" s="300" t="str">
        <f>IF($K3281="","-",_xlfn.XLOOKUP($K3281,Obj.Meta!$A:$A,Obj.Meta!$F:$F,"-",0,1))</f>
        <v>-</v>
      </c>
      <c r="N3281" s="337" t="str">
        <f t="shared" si="101"/>
        <v>---</v>
      </c>
      <c r="O3281" s="333"/>
      <c r="P3281" s="54"/>
      <c r="Q3281" s="52"/>
      <c r="R3281" s="34"/>
      <c r="S3281" s="53"/>
      <c r="T3281" s="208"/>
      <c r="U3281" s="726"/>
      <c r="V3281" s="206"/>
      <c r="W3281" s="206"/>
      <c r="X3281" s="678"/>
      <c r="Y3281" s="34"/>
      <c r="Z3281" s="610"/>
      <c r="AA3281" s="608"/>
    </row>
    <row r="3282" spans="1:27">
      <c r="A3282" s="145" t="str">
        <f t="shared" si="100"/>
        <v>-</v>
      </c>
      <c r="B3282" s="146" t="str">
        <f>_xlfn.XLOOKUP($A3282,Dept.Meta!$A:$A,Dept.Meta!$F:$F,"-",0,1)</f>
        <v>-</v>
      </c>
      <c r="C3282" s="629" t="str">
        <f>_xlfn.XLOOKUP(_xlfn.CONCAT($G3282,"-",$I3282),Div.Meta!$H:$H,Div.Meta!$C:$C,"-",0,1)</f>
        <v>-</v>
      </c>
      <c r="D3282" s="302"/>
      <c r="E3282" s="146" t="str">
        <f>IF($D3282="","-",_xlfn.XLOOKUP($D3282,Fund.Meta!$A:$A,Fund.Meta!$D:$D,"-",0,1))</f>
        <v>-</v>
      </c>
      <c r="F3282" s="303" t="str">
        <f>IF($D3282="","-",_xlfn.XLOOKUP($D3282,Fund.Meta!$A:$A,Fund.Meta!$E:$E,"-",0,1))</f>
        <v>-</v>
      </c>
      <c r="G3282" s="334"/>
      <c r="H3282" s="303" t="str">
        <f>IF($G3282="","-",_xlfn.XLOOKUP($G3282,Appr.Meta!$A:$A,Appr.Meta!$D:$D,"-",0,1))</f>
        <v>-</v>
      </c>
      <c r="I3282" s="302"/>
      <c r="J3282" s="303" t="str">
        <f>IF($I3282="","-",_xlfn.XLOOKUP($I3282,'CC.Meta'!$A:$A,'CC.Meta'!$D:$D,"-",0,1))</f>
        <v>-</v>
      </c>
      <c r="K3282" s="302"/>
      <c r="L3282" s="146" t="str">
        <f>IF($K3282="","-",_xlfn.XLOOKUP($K3282,Obj.Meta!$A:$A,Obj.Meta!$D:$D,"-",0,1))</f>
        <v>-</v>
      </c>
      <c r="M3282" s="300" t="str">
        <f>IF($K3282="","-",_xlfn.XLOOKUP($K3282,Obj.Meta!$A:$A,Obj.Meta!$F:$F,"-",0,1))</f>
        <v>-</v>
      </c>
      <c r="N3282" s="337" t="str">
        <f t="shared" si="101"/>
        <v>---</v>
      </c>
      <c r="O3282" s="333"/>
      <c r="P3282" s="54"/>
      <c r="Q3282" s="52"/>
      <c r="R3282" s="34"/>
      <c r="S3282" s="53"/>
      <c r="T3282" s="208"/>
      <c r="U3282" s="726"/>
      <c r="V3282" s="206"/>
      <c r="W3282" s="206"/>
      <c r="X3282" s="678"/>
      <c r="Y3282" s="34"/>
      <c r="Z3282" s="610"/>
      <c r="AA3282" s="608"/>
    </row>
    <row r="3283" spans="1:27">
      <c r="A3283" s="145" t="str">
        <f t="shared" ref="A3283:A3346" si="102">IFERROR(VALUE(LEFT($I3283,2)),"-")</f>
        <v>-</v>
      </c>
      <c r="B3283" s="146" t="str">
        <f>_xlfn.XLOOKUP($A3283,Dept.Meta!$A:$A,Dept.Meta!$F:$F,"-",0,1)</f>
        <v>-</v>
      </c>
      <c r="C3283" s="629" t="str">
        <f>_xlfn.XLOOKUP(_xlfn.CONCAT($G3283,"-",$I3283),Div.Meta!$H:$H,Div.Meta!$C:$C,"-",0,1)</f>
        <v>-</v>
      </c>
      <c r="D3283" s="302"/>
      <c r="E3283" s="146" t="str">
        <f>IF($D3283="","-",_xlfn.XLOOKUP($D3283,Fund.Meta!$A:$A,Fund.Meta!$D:$D,"-",0,1))</f>
        <v>-</v>
      </c>
      <c r="F3283" s="303" t="str">
        <f>IF($D3283="","-",_xlfn.XLOOKUP($D3283,Fund.Meta!$A:$A,Fund.Meta!$E:$E,"-",0,1))</f>
        <v>-</v>
      </c>
      <c r="G3283" s="334"/>
      <c r="H3283" s="303" t="str">
        <f>IF($G3283="","-",_xlfn.XLOOKUP($G3283,Appr.Meta!$A:$A,Appr.Meta!$D:$D,"-",0,1))</f>
        <v>-</v>
      </c>
      <c r="I3283" s="302"/>
      <c r="J3283" s="303" t="str">
        <f>IF($I3283="","-",_xlfn.XLOOKUP($I3283,'CC.Meta'!$A:$A,'CC.Meta'!$D:$D,"-",0,1))</f>
        <v>-</v>
      </c>
      <c r="K3283" s="302"/>
      <c r="L3283" s="146" t="str">
        <f>IF($K3283="","-",_xlfn.XLOOKUP($K3283,Obj.Meta!$A:$A,Obj.Meta!$D:$D,"-",0,1))</f>
        <v>-</v>
      </c>
      <c r="M3283" s="300" t="str">
        <f>IF($K3283="","-",_xlfn.XLOOKUP($K3283,Obj.Meta!$A:$A,Obj.Meta!$F:$F,"-",0,1))</f>
        <v>-</v>
      </c>
      <c r="N3283" s="337" t="str">
        <f t="shared" ref="N3283:N3346" si="103">_xlfn.CONCAT($D3283,"-",$G3283,"-",$I3283,"-",$K3283)</f>
        <v>---</v>
      </c>
      <c r="O3283" s="333"/>
      <c r="P3283" s="54"/>
      <c r="Q3283" s="52"/>
      <c r="R3283" s="34"/>
      <c r="S3283" s="53"/>
      <c r="T3283" s="208"/>
      <c r="U3283" s="726"/>
      <c r="V3283" s="206"/>
      <c r="W3283" s="206"/>
      <c r="X3283" s="678"/>
      <c r="Y3283" s="34"/>
      <c r="Z3283" s="610"/>
      <c r="AA3283" s="608"/>
    </row>
    <row r="3284" spans="1:27">
      <c r="A3284" s="145" t="str">
        <f t="shared" si="102"/>
        <v>-</v>
      </c>
      <c r="B3284" s="146" t="str">
        <f>_xlfn.XLOOKUP($A3284,Dept.Meta!$A:$A,Dept.Meta!$F:$F,"-",0,1)</f>
        <v>-</v>
      </c>
      <c r="C3284" s="629" t="str">
        <f>_xlfn.XLOOKUP(_xlfn.CONCAT($G3284,"-",$I3284),Div.Meta!$H:$H,Div.Meta!$C:$C,"-",0,1)</f>
        <v>-</v>
      </c>
      <c r="D3284" s="302"/>
      <c r="E3284" s="146" t="str">
        <f>IF($D3284="","-",_xlfn.XLOOKUP($D3284,Fund.Meta!$A:$A,Fund.Meta!$D:$D,"-",0,1))</f>
        <v>-</v>
      </c>
      <c r="F3284" s="303" t="str">
        <f>IF($D3284="","-",_xlfn.XLOOKUP($D3284,Fund.Meta!$A:$A,Fund.Meta!$E:$E,"-",0,1))</f>
        <v>-</v>
      </c>
      <c r="G3284" s="334"/>
      <c r="H3284" s="303" t="str">
        <f>IF($G3284="","-",_xlfn.XLOOKUP($G3284,Appr.Meta!$A:$A,Appr.Meta!$D:$D,"-",0,1))</f>
        <v>-</v>
      </c>
      <c r="I3284" s="302"/>
      <c r="J3284" s="303" t="str">
        <f>IF($I3284="","-",_xlfn.XLOOKUP($I3284,'CC.Meta'!$A:$A,'CC.Meta'!$D:$D,"-",0,1))</f>
        <v>-</v>
      </c>
      <c r="K3284" s="302"/>
      <c r="L3284" s="146" t="str">
        <f>IF($K3284="","-",_xlfn.XLOOKUP($K3284,Obj.Meta!$A:$A,Obj.Meta!$D:$D,"-",0,1))</f>
        <v>-</v>
      </c>
      <c r="M3284" s="300" t="str">
        <f>IF($K3284="","-",_xlfn.XLOOKUP($K3284,Obj.Meta!$A:$A,Obj.Meta!$F:$F,"-",0,1))</f>
        <v>-</v>
      </c>
      <c r="N3284" s="337" t="str">
        <f t="shared" si="103"/>
        <v>---</v>
      </c>
      <c r="O3284" s="333"/>
      <c r="P3284" s="54"/>
      <c r="Q3284" s="52"/>
      <c r="R3284" s="34"/>
      <c r="S3284" s="53"/>
      <c r="T3284" s="208"/>
      <c r="U3284" s="726"/>
      <c r="V3284" s="206"/>
      <c r="W3284" s="206"/>
      <c r="X3284" s="678"/>
      <c r="Y3284" s="34"/>
      <c r="Z3284" s="610"/>
      <c r="AA3284" s="608"/>
    </row>
    <row r="3285" spans="1:27">
      <c r="A3285" s="145" t="str">
        <f t="shared" si="102"/>
        <v>-</v>
      </c>
      <c r="B3285" s="146" t="str">
        <f>_xlfn.XLOOKUP($A3285,Dept.Meta!$A:$A,Dept.Meta!$F:$F,"-",0,1)</f>
        <v>-</v>
      </c>
      <c r="C3285" s="629" t="str">
        <f>_xlfn.XLOOKUP(_xlfn.CONCAT($G3285,"-",$I3285),Div.Meta!$H:$H,Div.Meta!$C:$C,"-",0,1)</f>
        <v>-</v>
      </c>
      <c r="D3285" s="302"/>
      <c r="E3285" s="146" t="str">
        <f>IF($D3285="","-",_xlfn.XLOOKUP($D3285,Fund.Meta!$A:$A,Fund.Meta!$D:$D,"-",0,1))</f>
        <v>-</v>
      </c>
      <c r="F3285" s="303" t="str">
        <f>IF($D3285="","-",_xlfn.XLOOKUP($D3285,Fund.Meta!$A:$A,Fund.Meta!$E:$E,"-",0,1))</f>
        <v>-</v>
      </c>
      <c r="G3285" s="334"/>
      <c r="H3285" s="303" t="str">
        <f>IF($G3285="","-",_xlfn.XLOOKUP($G3285,Appr.Meta!$A:$A,Appr.Meta!$D:$D,"-",0,1))</f>
        <v>-</v>
      </c>
      <c r="I3285" s="302"/>
      <c r="J3285" s="303" t="str">
        <f>IF($I3285="","-",_xlfn.XLOOKUP($I3285,'CC.Meta'!$A:$A,'CC.Meta'!$D:$D,"-",0,1))</f>
        <v>-</v>
      </c>
      <c r="K3285" s="302"/>
      <c r="L3285" s="146" t="str">
        <f>IF($K3285="","-",_xlfn.XLOOKUP($K3285,Obj.Meta!$A:$A,Obj.Meta!$D:$D,"-",0,1))</f>
        <v>-</v>
      </c>
      <c r="M3285" s="300" t="str">
        <f>IF($K3285="","-",_xlfn.XLOOKUP($K3285,Obj.Meta!$A:$A,Obj.Meta!$F:$F,"-",0,1))</f>
        <v>-</v>
      </c>
      <c r="N3285" s="337" t="str">
        <f t="shared" si="103"/>
        <v>---</v>
      </c>
      <c r="O3285" s="333"/>
      <c r="P3285" s="54"/>
      <c r="Q3285" s="52"/>
      <c r="R3285" s="34"/>
      <c r="S3285" s="53"/>
      <c r="T3285" s="208"/>
      <c r="U3285" s="726"/>
      <c r="V3285" s="206"/>
      <c r="W3285" s="206"/>
      <c r="X3285" s="678"/>
      <c r="Y3285" s="34"/>
      <c r="Z3285" s="610"/>
      <c r="AA3285" s="608"/>
    </row>
    <row r="3286" spans="1:27">
      <c r="A3286" s="145" t="str">
        <f t="shared" si="102"/>
        <v>-</v>
      </c>
      <c r="B3286" s="146" t="str">
        <f>_xlfn.XLOOKUP($A3286,Dept.Meta!$A:$A,Dept.Meta!$F:$F,"-",0,1)</f>
        <v>-</v>
      </c>
      <c r="C3286" s="629" t="str">
        <f>_xlfn.XLOOKUP(_xlfn.CONCAT($G3286,"-",$I3286),Div.Meta!$H:$H,Div.Meta!$C:$C,"-",0,1)</f>
        <v>-</v>
      </c>
      <c r="D3286" s="302"/>
      <c r="E3286" s="146" t="str">
        <f>IF($D3286="","-",_xlfn.XLOOKUP($D3286,Fund.Meta!$A:$A,Fund.Meta!$D:$D,"-",0,1))</f>
        <v>-</v>
      </c>
      <c r="F3286" s="303" t="str">
        <f>IF($D3286="","-",_xlfn.XLOOKUP($D3286,Fund.Meta!$A:$A,Fund.Meta!$E:$E,"-",0,1))</f>
        <v>-</v>
      </c>
      <c r="G3286" s="334"/>
      <c r="H3286" s="303" t="str">
        <f>IF($G3286="","-",_xlfn.XLOOKUP($G3286,Appr.Meta!$A:$A,Appr.Meta!$D:$D,"-",0,1))</f>
        <v>-</v>
      </c>
      <c r="I3286" s="302"/>
      <c r="J3286" s="303" t="str">
        <f>IF($I3286="","-",_xlfn.XLOOKUP($I3286,'CC.Meta'!$A:$A,'CC.Meta'!$D:$D,"-",0,1))</f>
        <v>-</v>
      </c>
      <c r="K3286" s="302"/>
      <c r="L3286" s="146" t="str">
        <f>IF($K3286="","-",_xlfn.XLOOKUP($K3286,Obj.Meta!$A:$A,Obj.Meta!$D:$D,"-",0,1))</f>
        <v>-</v>
      </c>
      <c r="M3286" s="300" t="str">
        <f>IF($K3286="","-",_xlfn.XLOOKUP($K3286,Obj.Meta!$A:$A,Obj.Meta!$F:$F,"-",0,1))</f>
        <v>-</v>
      </c>
      <c r="N3286" s="337" t="str">
        <f t="shared" si="103"/>
        <v>---</v>
      </c>
      <c r="O3286" s="333"/>
      <c r="P3286" s="54"/>
      <c r="Q3286" s="52"/>
      <c r="R3286" s="34"/>
      <c r="S3286" s="53"/>
      <c r="T3286" s="208"/>
      <c r="U3286" s="726"/>
      <c r="V3286" s="206"/>
      <c r="W3286" s="206"/>
      <c r="X3286" s="678"/>
      <c r="Y3286" s="34"/>
      <c r="Z3286" s="610"/>
      <c r="AA3286" s="608"/>
    </row>
    <row r="3287" spans="1:27">
      <c r="A3287" s="145" t="str">
        <f t="shared" si="102"/>
        <v>-</v>
      </c>
      <c r="B3287" s="146" t="str">
        <f>_xlfn.XLOOKUP($A3287,Dept.Meta!$A:$A,Dept.Meta!$F:$F,"-",0,1)</f>
        <v>-</v>
      </c>
      <c r="C3287" s="629" t="str">
        <f>_xlfn.XLOOKUP(_xlfn.CONCAT($G3287,"-",$I3287),Div.Meta!$H:$H,Div.Meta!$C:$C,"-",0,1)</f>
        <v>-</v>
      </c>
      <c r="D3287" s="302"/>
      <c r="E3287" s="146" t="str">
        <f>IF($D3287="","-",_xlfn.XLOOKUP($D3287,Fund.Meta!$A:$A,Fund.Meta!$D:$D,"-",0,1))</f>
        <v>-</v>
      </c>
      <c r="F3287" s="303" t="str">
        <f>IF($D3287="","-",_xlfn.XLOOKUP($D3287,Fund.Meta!$A:$A,Fund.Meta!$E:$E,"-",0,1))</f>
        <v>-</v>
      </c>
      <c r="G3287" s="334"/>
      <c r="H3287" s="303" t="str">
        <f>IF($G3287="","-",_xlfn.XLOOKUP($G3287,Appr.Meta!$A:$A,Appr.Meta!$D:$D,"-",0,1))</f>
        <v>-</v>
      </c>
      <c r="I3287" s="302"/>
      <c r="J3287" s="303" t="str">
        <f>IF($I3287="","-",_xlfn.XLOOKUP($I3287,'CC.Meta'!$A:$A,'CC.Meta'!$D:$D,"-",0,1))</f>
        <v>-</v>
      </c>
      <c r="K3287" s="302"/>
      <c r="L3287" s="146" t="str">
        <f>IF($K3287="","-",_xlfn.XLOOKUP($K3287,Obj.Meta!$A:$A,Obj.Meta!$D:$D,"-",0,1))</f>
        <v>-</v>
      </c>
      <c r="M3287" s="300" t="str">
        <f>IF($K3287="","-",_xlfn.XLOOKUP($K3287,Obj.Meta!$A:$A,Obj.Meta!$F:$F,"-",0,1))</f>
        <v>-</v>
      </c>
      <c r="N3287" s="337" t="str">
        <f t="shared" si="103"/>
        <v>---</v>
      </c>
      <c r="O3287" s="333"/>
      <c r="P3287" s="54"/>
      <c r="Q3287" s="52"/>
      <c r="R3287" s="34"/>
      <c r="S3287" s="53"/>
      <c r="T3287" s="208"/>
      <c r="U3287" s="726"/>
      <c r="V3287" s="206"/>
      <c r="W3287" s="206"/>
      <c r="X3287" s="678"/>
      <c r="Y3287" s="34"/>
      <c r="Z3287" s="610"/>
      <c r="AA3287" s="608"/>
    </row>
    <row r="3288" spans="1:27">
      <c r="A3288" s="145" t="str">
        <f t="shared" si="102"/>
        <v>-</v>
      </c>
      <c r="B3288" s="146" t="str">
        <f>_xlfn.XLOOKUP($A3288,Dept.Meta!$A:$A,Dept.Meta!$F:$F,"-",0,1)</f>
        <v>-</v>
      </c>
      <c r="C3288" s="629" t="str">
        <f>_xlfn.XLOOKUP(_xlfn.CONCAT($G3288,"-",$I3288),Div.Meta!$H:$H,Div.Meta!$C:$C,"-",0,1)</f>
        <v>-</v>
      </c>
      <c r="D3288" s="302"/>
      <c r="E3288" s="146" t="str">
        <f>IF($D3288="","-",_xlfn.XLOOKUP($D3288,Fund.Meta!$A:$A,Fund.Meta!$D:$D,"-",0,1))</f>
        <v>-</v>
      </c>
      <c r="F3288" s="303" t="str">
        <f>IF($D3288="","-",_xlfn.XLOOKUP($D3288,Fund.Meta!$A:$A,Fund.Meta!$E:$E,"-",0,1))</f>
        <v>-</v>
      </c>
      <c r="G3288" s="334"/>
      <c r="H3288" s="303" t="str">
        <f>IF($G3288="","-",_xlfn.XLOOKUP($G3288,Appr.Meta!$A:$A,Appr.Meta!$D:$D,"-",0,1))</f>
        <v>-</v>
      </c>
      <c r="I3288" s="302"/>
      <c r="J3288" s="303" t="str">
        <f>IF($I3288="","-",_xlfn.XLOOKUP($I3288,'CC.Meta'!$A:$A,'CC.Meta'!$D:$D,"-",0,1))</f>
        <v>-</v>
      </c>
      <c r="K3288" s="302"/>
      <c r="L3288" s="146" t="str">
        <f>IF($K3288="","-",_xlfn.XLOOKUP($K3288,Obj.Meta!$A:$A,Obj.Meta!$D:$D,"-",0,1))</f>
        <v>-</v>
      </c>
      <c r="M3288" s="300" t="str">
        <f>IF($K3288="","-",_xlfn.XLOOKUP($K3288,Obj.Meta!$A:$A,Obj.Meta!$F:$F,"-",0,1))</f>
        <v>-</v>
      </c>
      <c r="N3288" s="337" t="str">
        <f t="shared" si="103"/>
        <v>---</v>
      </c>
      <c r="O3288" s="333"/>
      <c r="P3288" s="54"/>
      <c r="Q3288" s="52"/>
      <c r="R3288" s="34"/>
      <c r="S3288" s="53"/>
      <c r="T3288" s="208"/>
      <c r="U3288" s="726"/>
      <c r="V3288" s="206"/>
      <c r="W3288" s="206"/>
      <c r="X3288" s="678"/>
      <c r="Y3288" s="34"/>
      <c r="Z3288" s="610"/>
      <c r="AA3288" s="608"/>
    </row>
    <row r="3289" spans="1:27">
      <c r="A3289" s="145" t="str">
        <f t="shared" si="102"/>
        <v>-</v>
      </c>
      <c r="B3289" s="146" t="str">
        <f>_xlfn.XLOOKUP($A3289,Dept.Meta!$A:$A,Dept.Meta!$F:$F,"-",0,1)</f>
        <v>-</v>
      </c>
      <c r="C3289" s="629" t="str">
        <f>_xlfn.XLOOKUP(_xlfn.CONCAT($G3289,"-",$I3289),Div.Meta!$H:$H,Div.Meta!$C:$C,"-",0,1)</f>
        <v>-</v>
      </c>
      <c r="D3289" s="302"/>
      <c r="E3289" s="146" t="str">
        <f>IF($D3289="","-",_xlfn.XLOOKUP($D3289,Fund.Meta!$A:$A,Fund.Meta!$D:$D,"-",0,1))</f>
        <v>-</v>
      </c>
      <c r="F3289" s="303" t="str">
        <f>IF($D3289="","-",_xlfn.XLOOKUP($D3289,Fund.Meta!$A:$A,Fund.Meta!$E:$E,"-",0,1))</f>
        <v>-</v>
      </c>
      <c r="G3289" s="334"/>
      <c r="H3289" s="303" t="str">
        <f>IF($G3289="","-",_xlfn.XLOOKUP($G3289,Appr.Meta!$A:$A,Appr.Meta!$D:$D,"-",0,1))</f>
        <v>-</v>
      </c>
      <c r="I3289" s="302"/>
      <c r="J3289" s="303" t="str">
        <f>IF($I3289="","-",_xlfn.XLOOKUP($I3289,'CC.Meta'!$A:$A,'CC.Meta'!$D:$D,"-",0,1))</f>
        <v>-</v>
      </c>
      <c r="K3289" s="302"/>
      <c r="L3289" s="146" t="str">
        <f>IF($K3289="","-",_xlfn.XLOOKUP($K3289,Obj.Meta!$A:$A,Obj.Meta!$D:$D,"-",0,1))</f>
        <v>-</v>
      </c>
      <c r="M3289" s="300" t="str">
        <f>IF($K3289="","-",_xlfn.XLOOKUP($K3289,Obj.Meta!$A:$A,Obj.Meta!$F:$F,"-",0,1))</f>
        <v>-</v>
      </c>
      <c r="N3289" s="337" t="str">
        <f t="shared" si="103"/>
        <v>---</v>
      </c>
      <c r="O3289" s="333"/>
      <c r="P3289" s="54"/>
      <c r="Q3289" s="52"/>
      <c r="R3289" s="34"/>
      <c r="S3289" s="53"/>
      <c r="T3289" s="208"/>
      <c r="U3289" s="726"/>
      <c r="V3289" s="206"/>
      <c r="W3289" s="206"/>
      <c r="X3289" s="678"/>
      <c r="Y3289" s="34"/>
      <c r="Z3289" s="610"/>
      <c r="AA3289" s="608"/>
    </row>
    <row r="3290" spans="1:27">
      <c r="A3290" s="145" t="str">
        <f t="shared" si="102"/>
        <v>-</v>
      </c>
      <c r="B3290" s="146" t="str">
        <f>_xlfn.XLOOKUP($A3290,Dept.Meta!$A:$A,Dept.Meta!$F:$F,"-",0,1)</f>
        <v>-</v>
      </c>
      <c r="C3290" s="629" t="str">
        <f>_xlfn.XLOOKUP(_xlfn.CONCAT($G3290,"-",$I3290),Div.Meta!$H:$H,Div.Meta!$C:$C,"-",0,1)</f>
        <v>-</v>
      </c>
      <c r="D3290" s="302"/>
      <c r="E3290" s="146" t="str">
        <f>IF($D3290="","-",_xlfn.XLOOKUP($D3290,Fund.Meta!$A:$A,Fund.Meta!$D:$D,"-",0,1))</f>
        <v>-</v>
      </c>
      <c r="F3290" s="303" t="str">
        <f>IF($D3290="","-",_xlfn.XLOOKUP($D3290,Fund.Meta!$A:$A,Fund.Meta!$E:$E,"-",0,1))</f>
        <v>-</v>
      </c>
      <c r="G3290" s="334"/>
      <c r="H3290" s="303" t="str">
        <f>IF($G3290="","-",_xlfn.XLOOKUP($G3290,Appr.Meta!$A:$A,Appr.Meta!$D:$D,"-",0,1))</f>
        <v>-</v>
      </c>
      <c r="I3290" s="302"/>
      <c r="J3290" s="303" t="str">
        <f>IF($I3290="","-",_xlfn.XLOOKUP($I3290,'CC.Meta'!$A:$A,'CC.Meta'!$D:$D,"-",0,1))</f>
        <v>-</v>
      </c>
      <c r="K3290" s="302"/>
      <c r="L3290" s="146" t="str">
        <f>IF($K3290="","-",_xlfn.XLOOKUP($K3290,Obj.Meta!$A:$A,Obj.Meta!$D:$D,"-",0,1))</f>
        <v>-</v>
      </c>
      <c r="M3290" s="300" t="str">
        <f>IF($K3290="","-",_xlfn.XLOOKUP($K3290,Obj.Meta!$A:$A,Obj.Meta!$F:$F,"-",0,1))</f>
        <v>-</v>
      </c>
      <c r="N3290" s="337" t="str">
        <f t="shared" si="103"/>
        <v>---</v>
      </c>
      <c r="O3290" s="333"/>
      <c r="P3290" s="54"/>
      <c r="Q3290" s="52"/>
      <c r="R3290" s="34"/>
      <c r="S3290" s="53"/>
      <c r="T3290" s="208"/>
      <c r="U3290" s="726"/>
      <c r="V3290" s="206"/>
      <c r="W3290" s="206"/>
      <c r="X3290" s="678"/>
      <c r="Y3290" s="34"/>
      <c r="Z3290" s="610"/>
      <c r="AA3290" s="608"/>
    </row>
    <row r="3291" spans="1:27">
      <c r="A3291" s="145" t="str">
        <f t="shared" si="102"/>
        <v>-</v>
      </c>
      <c r="B3291" s="146" t="str">
        <f>_xlfn.XLOOKUP($A3291,Dept.Meta!$A:$A,Dept.Meta!$F:$F,"-",0,1)</f>
        <v>-</v>
      </c>
      <c r="C3291" s="629" t="str">
        <f>_xlfn.XLOOKUP(_xlfn.CONCAT($G3291,"-",$I3291),Div.Meta!$H:$H,Div.Meta!$C:$C,"-",0,1)</f>
        <v>-</v>
      </c>
      <c r="D3291" s="302"/>
      <c r="E3291" s="146" t="str">
        <f>IF($D3291="","-",_xlfn.XLOOKUP($D3291,Fund.Meta!$A:$A,Fund.Meta!$D:$D,"-",0,1))</f>
        <v>-</v>
      </c>
      <c r="F3291" s="303" t="str">
        <f>IF($D3291="","-",_xlfn.XLOOKUP($D3291,Fund.Meta!$A:$A,Fund.Meta!$E:$E,"-",0,1))</f>
        <v>-</v>
      </c>
      <c r="G3291" s="334"/>
      <c r="H3291" s="303" t="str">
        <f>IF($G3291="","-",_xlfn.XLOOKUP($G3291,Appr.Meta!$A:$A,Appr.Meta!$D:$D,"-",0,1))</f>
        <v>-</v>
      </c>
      <c r="I3291" s="302"/>
      <c r="J3291" s="303" t="str">
        <f>IF($I3291="","-",_xlfn.XLOOKUP($I3291,'CC.Meta'!$A:$A,'CC.Meta'!$D:$D,"-",0,1))</f>
        <v>-</v>
      </c>
      <c r="K3291" s="302"/>
      <c r="L3291" s="146" t="str">
        <f>IF($K3291="","-",_xlfn.XLOOKUP($K3291,Obj.Meta!$A:$A,Obj.Meta!$D:$D,"-",0,1))</f>
        <v>-</v>
      </c>
      <c r="M3291" s="300" t="str">
        <f>IF($K3291="","-",_xlfn.XLOOKUP($K3291,Obj.Meta!$A:$A,Obj.Meta!$F:$F,"-",0,1))</f>
        <v>-</v>
      </c>
      <c r="N3291" s="337" t="str">
        <f t="shared" si="103"/>
        <v>---</v>
      </c>
      <c r="O3291" s="333"/>
      <c r="P3291" s="54"/>
      <c r="Q3291" s="52"/>
      <c r="R3291" s="34"/>
      <c r="S3291" s="53"/>
      <c r="T3291" s="208"/>
      <c r="U3291" s="726"/>
      <c r="V3291" s="206"/>
      <c r="W3291" s="206"/>
      <c r="X3291" s="678"/>
      <c r="Y3291" s="34"/>
      <c r="Z3291" s="610"/>
      <c r="AA3291" s="608"/>
    </row>
    <row r="3292" spans="1:27">
      <c r="A3292" s="145" t="str">
        <f t="shared" si="102"/>
        <v>-</v>
      </c>
      <c r="B3292" s="146" t="str">
        <f>_xlfn.XLOOKUP($A3292,Dept.Meta!$A:$A,Dept.Meta!$F:$F,"-",0,1)</f>
        <v>-</v>
      </c>
      <c r="C3292" s="629" t="str">
        <f>_xlfn.XLOOKUP(_xlfn.CONCAT($G3292,"-",$I3292),Div.Meta!$H:$H,Div.Meta!$C:$C,"-",0,1)</f>
        <v>-</v>
      </c>
      <c r="D3292" s="302"/>
      <c r="E3292" s="146" t="str">
        <f>IF($D3292="","-",_xlfn.XLOOKUP($D3292,Fund.Meta!$A:$A,Fund.Meta!$D:$D,"-",0,1))</f>
        <v>-</v>
      </c>
      <c r="F3292" s="303" t="str">
        <f>IF($D3292="","-",_xlfn.XLOOKUP($D3292,Fund.Meta!$A:$A,Fund.Meta!$E:$E,"-",0,1))</f>
        <v>-</v>
      </c>
      <c r="G3292" s="334"/>
      <c r="H3292" s="303" t="str">
        <f>IF($G3292="","-",_xlfn.XLOOKUP($G3292,Appr.Meta!$A:$A,Appr.Meta!$D:$D,"-",0,1))</f>
        <v>-</v>
      </c>
      <c r="I3292" s="302"/>
      <c r="J3292" s="303" t="str">
        <f>IF($I3292="","-",_xlfn.XLOOKUP($I3292,'CC.Meta'!$A:$A,'CC.Meta'!$D:$D,"-",0,1))</f>
        <v>-</v>
      </c>
      <c r="K3292" s="302"/>
      <c r="L3292" s="146" t="str">
        <f>IF($K3292="","-",_xlfn.XLOOKUP($K3292,Obj.Meta!$A:$A,Obj.Meta!$D:$D,"-",0,1))</f>
        <v>-</v>
      </c>
      <c r="M3292" s="300" t="str">
        <f>IF($K3292="","-",_xlfn.XLOOKUP($K3292,Obj.Meta!$A:$A,Obj.Meta!$F:$F,"-",0,1))</f>
        <v>-</v>
      </c>
      <c r="N3292" s="337" t="str">
        <f t="shared" si="103"/>
        <v>---</v>
      </c>
      <c r="O3292" s="333"/>
      <c r="P3292" s="54"/>
      <c r="Q3292" s="52"/>
      <c r="R3292" s="34"/>
      <c r="S3292" s="53"/>
      <c r="T3292" s="208"/>
      <c r="U3292" s="726"/>
      <c r="V3292" s="206"/>
      <c r="W3292" s="206"/>
      <c r="X3292" s="678"/>
      <c r="Y3292" s="34"/>
      <c r="Z3292" s="610"/>
      <c r="AA3292" s="608"/>
    </row>
    <row r="3293" spans="1:27">
      <c r="A3293" s="145" t="str">
        <f t="shared" si="102"/>
        <v>-</v>
      </c>
      <c r="B3293" s="146" t="str">
        <f>_xlfn.XLOOKUP($A3293,Dept.Meta!$A:$A,Dept.Meta!$F:$F,"-",0,1)</f>
        <v>-</v>
      </c>
      <c r="C3293" s="629" t="str">
        <f>_xlfn.XLOOKUP(_xlfn.CONCAT($G3293,"-",$I3293),Div.Meta!$H:$H,Div.Meta!$C:$C,"-",0,1)</f>
        <v>-</v>
      </c>
      <c r="D3293" s="302"/>
      <c r="E3293" s="146" t="str">
        <f>IF($D3293="","-",_xlfn.XLOOKUP($D3293,Fund.Meta!$A:$A,Fund.Meta!$D:$D,"-",0,1))</f>
        <v>-</v>
      </c>
      <c r="F3293" s="303" t="str">
        <f>IF($D3293="","-",_xlfn.XLOOKUP($D3293,Fund.Meta!$A:$A,Fund.Meta!$E:$E,"-",0,1))</f>
        <v>-</v>
      </c>
      <c r="G3293" s="334"/>
      <c r="H3293" s="303" t="str">
        <f>IF($G3293="","-",_xlfn.XLOOKUP($G3293,Appr.Meta!$A:$A,Appr.Meta!$D:$D,"-",0,1))</f>
        <v>-</v>
      </c>
      <c r="I3293" s="302"/>
      <c r="J3293" s="303" t="str">
        <f>IF($I3293="","-",_xlfn.XLOOKUP($I3293,'CC.Meta'!$A:$A,'CC.Meta'!$D:$D,"-",0,1))</f>
        <v>-</v>
      </c>
      <c r="K3293" s="302"/>
      <c r="L3293" s="146" t="str">
        <f>IF($K3293="","-",_xlfn.XLOOKUP($K3293,Obj.Meta!$A:$A,Obj.Meta!$D:$D,"-",0,1))</f>
        <v>-</v>
      </c>
      <c r="M3293" s="300" t="str">
        <f>IF($K3293="","-",_xlfn.XLOOKUP($K3293,Obj.Meta!$A:$A,Obj.Meta!$F:$F,"-",0,1))</f>
        <v>-</v>
      </c>
      <c r="N3293" s="337" t="str">
        <f t="shared" si="103"/>
        <v>---</v>
      </c>
      <c r="O3293" s="333"/>
      <c r="P3293" s="54"/>
      <c r="Q3293" s="52"/>
      <c r="R3293" s="34"/>
      <c r="S3293" s="53"/>
      <c r="T3293" s="208"/>
      <c r="U3293" s="726"/>
      <c r="V3293" s="206"/>
      <c r="W3293" s="206"/>
      <c r="X3293" s="678"/>
      <c r="Y3293" s="34"/>
      <c r="Z3293" s="610"/>
      <c r="AA3293" s="608"/>
    </row>
    <row r="3294" spans="1:27">
      <c r="A3294" s="145" t="str">
        <f t="shared" si="102"/>
        <v>-</v>
      </c>
      <c r="B3294" s="146" t="str">
        <f>_xlfn.XLOOKUP($A3294,Dept.Meta!$A:$A,Dept.Meta!$F:$F,"-",0,1)</f>
        <v>-</v>
      </c>
      <c r="C3294" s="629" t="str">
        <f>_xlfn.XLOOKUP(_xlfn.CONCAT($G3294,"-",$I3294),Div.Meta!$H:$H,Div.Meta!$C:$C,"-",0,1)</f>
        <v>-</v>
      </c>
      <c r="D3294" s="302"/>
      <c r="E3294" s="146" t="str">
        <f>IF($D3294="","-",_xlfn.XLOOKUP($D3294,Fund.Meta!$A:$A,Fund.Meta!$D:$D,"-",0,1))</f>
        <v>-</v>
      </c>
      <c r="F3294" s="303" t="str">
        <f>IF($D3294="","-",_xlfn.XLOOKUP($D3294,Fund.Meta!$A:$A,Fund.Meta!$E:$E,"-",0,1))</f>
        <v>-</v>
      </c>
      <c r="G3294" s="334"/>
      <c r="H3294" s="303" t="str">
        <f>IF($G3294="","-",_xlfn.XLOOKUP($G3294,Appr.Meta!$A:$A,Appr.Meta!$D:$D,"-",0,1))</f>
        <v>-</v>
      </c>
      <c r="I3294" s="302"/>
      <c r="J3294" s="303" t="str">
        <f>IF($I3294="","-",_xlfn.XLOOKUP($I3294,'CC.Meta'!$A:$A,'CC.Meta'!$D:$D,"-",0,1))</f>
        <v>-</v>
      </c>
      <c r="K3294" s="302"/>
      <c r="L3294" s="146" t="str">
        <f>IF($K3294="","-",_xlfn.XLOOKUP($K3294,Obj.Meta!$A:$A,Obj.Meta!$D:$D,"-",0,1))</f>
        <v>-</v>
      </c>
      <c r="M3294" s="300" t="str">
        <f>IF($K3294="","-",_xlfn.XLOOKUP($K3294,Obj.Meta!$A:$A,Obj.Meta!$F:$F,"-",0,1))</f>
        <v>-</v>
      </c>
      <c r="N3294" s="337" t="str">
        <f t="shared" si="103"/>
        <v>---</v>
      </c>
      <c r="O3294" s="333"/>
      <c r="P3294" s="54"/>
      <c r="Q3294" s="52"/>
      <c r="R3294" s="34"/>
      <c r="S3294" s="53"/>
      <c r="T3294" s="208"/>
      <c r="U3294" s="726"/>
      <c r="V3294" s="206"/>
      <c r="W3294" s="206"/>
      <c r="X3294" s="678"/>
      <c r="Y3294" s="34"/>
      <c r="Z3294" s="610"/>
      <c r="AA3294" s="608"/>
    </row>
    <row r="3295" spans="1:27">
      <c r="A3295" s="145" t="str">
        <f t="shared" si="102"/>
        <v>-</v>
      </c>
      <c r="B3295" s="146" t="str">
        <f>_xlfn.XLOOKUP($A3295,Dept.Meta!$A:$A,Dept.Meta!$F:$F,"-",0,1)</f>
        <v>-</v>
      </c>
      <c r="C3295" s="629" t="str">
        <f>_xlfn.XLOOKUP(_xlfn.CONCAT($G3295,"-",$I3295),Div.Meta!$H:$H,Div.Meta!$C:$C,"-",0,1)</f>
        <v>-</v>
      </c>
      <c r="D3295" s="302"/>
      <c r="E3295" s="146" t="str">
        <f>IF($D3295="","-",_xlfn.XLOOKUP($D3295,Fund.Meta!$A:$A,Fund.Meta!$D:$D,"-",0,1))</f>
        <v>-</v>
      </c>
      <c r="F3295" s="303" t="str">
        <f>IF($D3295="","-",_xlfn.XLOOKUP($D3295,Fund.Meta!$A:$A,Fund.Meta!$E:$E,"-",0,1))</f>
        <v>-</v>
      </c>
      <c r="G3295" s="334"/>
      <c r="H3295" s="303" t="str">
        <f>IF($G3295="","-",_xlfn.XLOOKUP($G3295,Appr.Meta!$A:$A,Appr.Meta!$D:$D,"-",0,1))</f>
        <v>-</v>
      </c>
      <c r="I3295" s="302"/>
      <c r="J3295" s="303" t="str">
        <f>IF($I3295="","-",_xlfn.XLOOKUP($I3295,'CC.Meta'!$A:$A,'CC.Meta'!$D:$D,"-",0,1))</f>
        <v>-</v>
      </c>
      <c r="K3295" s="302"/>
      <c r="L3295" s="146" t="str">
        <f>IF($K3295="","-",_xlfn.XLOOKUP($K3295,Obj.Meta!$A:$A,Obj.Meta!$D:$D,"-",0,1))</f>
        <v>-</v>
      </c>
      <c r="M3295" s="300" t="str">
        <f>IF($K3295="","-",_xlfn.XLOOKUP($K3295,Obj.Meta!$A:$A,Obj.Meta!$F:$F,"-",0,1))</f>
        <v>-</v>
      </c>
      <c r="N3295" s="337" t="str">
        <f t="shared" si="103"/>
        <v>---</v>
      </c>
      <c r="O3295" s="333"/>
      <c r="P3295" s="54"/>
      <c r="Q3295" s="52"/>
      <c r="R3295" s="34"/>
      <c r="S3295" s="53"/>
      <c r="T3295" s="208"/>
      <c r="U3295" s="726"/>
      <c r="V3295" s="206"/>
      <c r="W3295" s="206"/>
      <c r="X3295" s="678"/>
      <c r="Y3295" s="34"/>
      <c r="Z3295" s="610"/>
      <c r="AA3295" s="608"/>
    </row>
    <row r="3296" spans="1:27">
      <c r="A3296" s="145" t="str">
        <f t="shared" si="102"/>
        <v>-</v>
      </c>
      <c r="B3296" s="146" t="str">
        <f>_xlfn.XLOOKUP($A3296,Dept.Meta!$A:$A,Dept.Meta!$F:$F,"-",0,1)</f>
        <v>-</v>
      </c>
      <c r="C3296" s="629" t="str">
        <f>_xlfn.XLOOKUP(_xlfn.CONCAT($G3296,"-",$I3296),Div.Meta!$H:$H,Div.Meta!$C:$C,"-",0,1)</f>
        <v>-</v>
      </c>
      <c r="D3296" s="302"/>
      <c r="E3296" s="146" t="str">
        <f>IF($D3296="","-",_xlfn.XLOOKUP($D3296,Fund.Meta!$A:$A,Fund.Meta!$D:$D,"-",0,1))</f>
        <v>-</v>
      </c>
      <c r="F3296" s="303" t="str">
        <f>IF($D3296="","-",_xlfn.XLOOKUP($D3296,Fund.Meta!$A:$A,Fund.Meta!$E:$E,"-",0,1))</f>
        <v>-</v>
      </c>
      <c r="G3296" s="334"/>
      <c r="H3296" s="303" t="str">
        <f>IF($G3296="","-",_xlfn.XLOOKUP($G3296,Appr.Meta!$A:$A,Appr.Meta!$D:$D,"-",0,1))</f>
        <v>-</v>
      </c>
      <c r="I3296" s="302"/>
      <c r="J3296" s="303" t="str">
        <f>IF($I3296="","-",_xlfn.XLOOKUP($I3296,'CC.Meta'!$A:$A,'CC.Meta'!$D:$D,"-",0,1))</f>
        <v>-</v>
      </c>
      <c r="K3296" s="302"/>
      <c r="L3296" s="146" t="str">
        <f>IF($K3296="","-",_xlfn.XLOOKUP($K3296,Obj.Meta!$A:$A,Obj.Meta!$D:$D,"-",0,1))</f>
        <v>-</v>
      </c>
      <c r="M3296" s="300" t="str">
        <f>IF($K3296="","-",_xlfn.XLOOKUP($K3296,Obj.Meta!$A:$A,Obj.Meta!$F:$F,"-",0,1))</f>
        <v>-</v>
      </c>
      <c r="N3296" s="337" t="str">
        <f t="shared" si="103"/>
        <v>---</v>
      </c>
      <c r="O3296" s="333"/>
      <c r="P3296" s="54"/>
      <c r="Q3296" s="52"/>
      <c r="R3296" s="34"/>
      <c r="S3296" s="53"/>
      <c r="T3296" s="208"/>
      <c r="U3296" s="726"/>
      <c r="V3296" s="206"/>
      <c r="W3296" s="206"/>
      <c r="X3296" s="678"/>
      <c r="Y3296" s="34"/>
      <c r="Z3296" s="610"/>
      <c r="AA3296" s="608"/>
    </row>
    <row r="3297" spans="1:27">
      <c r="A3297" s="145" t="str">
        <f t="shared" si="102"/>
        <v>-</v>
      </c>
      <c r="B3297" s="146" t="str">
        <f>_xlfn.XLOOKUP($A3297,Dept.Meta!$A:$A,Dept.Meta!$F:$F,"-",0,1)</f>
        <v>-</v>
      </c>
      <c r="C3297" s="629" t="str">
        <f>_xlfn.XLOOKUP(_xlfn.CONCAT($G3297,"-",$I3297),Div.Meta!$H:$H,Div.Meta!$C:$C,"-",0,1)</f>
        <v>-</v>
      </c>
      <c r="D3297" s="302"/>
      <c r="E3297" s="146" t="str">
        <f>IF($D3297="","-",_xlfn.XLOOKUP($D3297,Fund.Meta!$A:$A,Fund.Meta!$D:$D,"-",0,1))</f>
        <v>-</v>
      </c>
      <c r="F3297" s="303" t="str">
        <f>IF($D3297="","-",_xlfn.XLOOKUP($D3297,Fund.Meta!$A:$A,Fund.Meta!$E:$E,"-",0,1))</f>
        <v>-</v>
      </c>
      <c r="G3297" s="334"/>
      <c r="H3297" s="303" t="str">
        <f>IF($G3297="","-",_xlfn.XLOOKUP($G3297,Appr.Meta!$A:$A,Appr.Meta!$D:$D,"-",0,1))</f>
        <v>-</v>
      </c>
      <c r="I3297" s="302"/>
      <c r="J3297" s="303" t="str">
        <f>IF($I3297="","-",_xlfn.XLOOKUP($I3297,'CC.Meta'!$A:$A,'CC.Meta'!$D:$D,"-",0,1))</f>
        <v>-</v>
      </c>
      <c r="K3297" s="302"/>
      <c r="L3297" s="146" t="str">
        <f>IF($K3297="","-",_xlfn.XLOOKUP($K3297,Obj.Meta!$A:$A,Obj.Meta!$D:$D,"-",0,1))</f>
        <v>-</v>
      </c>
      <c r="M3297" s="300" t="str">
        <f>IF($K3297="","-",_xlfn.XLOOKUP($K3297,Obj.Meta!$A:$A,Obj.Meta!$F:$F,"-",0,1))</f>
        <v>-</v>
      </c>
      <c r="N3297" s="337" t="str">
        <f t="shared" si="103"/>
        <v>---</v>
      </c>
      <c r="O3297" s="333"/>
      <c r="P3297" s="54"/>
      <c r="Q3297" s="52"/>
      <c r="R3297" s="34"/>
      <c r="S3297" s="53"/>
      <c r="T3297" s="208"/>
      <c r="U3297" s="726"/>
      <c r="V3297" s="206"/>
      <c r="W3297" s="206"/>
      <c r="X3297" s="678"/>
      <c r="Y3297" s="34"/>
      <c r="Z3297" s="610"/>
      <c r="AA3297" s="608"/>
    </row>
    <row r="3298" spans="1:27">
      <c r="A3298" s="145" t="str">
        <f t="shared" si="102"/>
        <v>-</v>
      </c>
      <c r="B3298" s="146" t="str">
        <f>_xlfn.XLOOKUP($A3298,Dept.Meta!$A:$A,Dept.Meta!$F:$F,"-",0,1)</f>
        <v>-</v>
      </c>
      <c r="C3298" s="629" t="str">
        <f>_xlfn.XLOOKUP(_xlfn.CONCAT($G3298,"-",$I3298),Div.Meta!$H:$H,Div.Meta!$C:$C,"-",0,1)</f>
        <v>-</v>
      </c>
      <c r="D3298" s="302"/>
      <c r="E3298" s="146" t="str">
        <f>IF($D3298="","-",_xlfn.XLOOKUP($D3298,Fund.Meta!$A:$A,Fund.Meta!$D:$D,"-",0,1))</f>
        <v>-</v>
      </c>
      <c r="F3298" s="303" t="str">
        <f>IF($D3298="","-",_xlfn.XLOOKUP($D3298,Fund.Meta!$A:$A,Fund.Meta!$E:$E,"-",0,1))</f>
        <v>-</v>
      </c>
      <c r="G3298" s="334"/>
      <c r="H3298" s="303" t="str">
        <f>IF($G3298="","-",_xlfn.XLOOKUP($G3298,Appr.Meta!$A:$A,Appr.Meta!$D:$D,"-",0,1))</f>
        <v>-</v>
      </c>
      <c r="I3298" s="302"/>
      <c r="J3298" s="303" t="str">
        <f>IF($I3298="","-",_xlfn.XLOOKUP($I3298,'CC.Meta'!$A:$A,'CC.Meta'!$D:$D,"-",0,1))</f>
        <v>-</v>
      </c>
      <c r="K3298" s="302"/>
      <c r="L3298" s="146" t="str">
        <f>IF($K3298="","-",_xlfn.XLOOKUP($K3298,Obj.Meta!$A:$A,Obj.Meta!$D:$D,"-",0,1))</f>
        <v>-</v>
      </c>
      <c r="M3298" s="300" t="str">
        <f>IF($K3298="","-",_xlfn.XLOOKUP($K3298,Obj.Meta!$A:$A,Obj.Meta!$F:$F,"-",0,1))</f>
        <v>-</v>
      </c>
      <c r="N3298" s="337" t="str">
        <f t="shared" si="103"/>
        <v>---</v>
      </c>
      <c r="O3298" s="333"/>
      <c r="P3298" s="54"/>
      <c r="Q3298" s="52"/>
      <c r="R3298" s="34"/>
      <c r="S3298" s="53"/>
      <c r="T3298" s="208"/>
      <c r="U3298" s="726"/>
      <c r="V3298" s="206"/>
      <c r="W3298" s="206"/>
      <c r="X3298" s="678"/>
      <c r="Y3298" s="34"/>
      <c r="Z3298" s="610"/>
      <c r="AA3298" s="608"/>
    </row>
    <row r="3299" spans="1:27">
      <c r="A3299" s="145" t="str">
        <f t="shared" si="102"/>
        <v>-</v>
      </c>
      <c r="B3299" s="146" t="str">
        <f>_xlfn.XLOOKUP($A3299,Dept.Meta!$A:$A,Dept.Meta!$F:$F,"-",0,1)</f>
        <v>-</v>
      </c>
      <c r="C3299" s="629" t="str">
        <f>_xlfn.XLOOKUP(_xlfn.CONCAT($G3299,"-",$I3299),Div.Meta!$H:$H,Div.Meta!$C:$C,"-",0,1)</f>
        <v>-</v>
      </c>
      <c r="D3299" s="302"/>
      <c r="E3299" s="146" t="str">
        <f>IF($D3299="","-",_xlfn.XLOOKUP($D3299,Fund.Meta!$A:$A,Fund.Meta!$D:$D,"-",0,1))</f>
        <v>-</v>
      </c>
      <c r="F3299" s="303" t="str">
        <f>IF($D3299="","-",_xlfn.XLOOKUP($D3299,Fund.Meta!$A:$A,Fund.Meta!$E:$E,"-",0,1))</f>
        <v>-</v>
      </c>
      <c r="G3299" s="334"/>
      <c r="H3299" s="303" t="str">
        <f>IF($G3299="","-",_xlfn.XLOOKUP($G3299,Appr.Meta!$A:$A,Appr.Meta!$D:$D,"-",0,1))</f>
        <v>-</v>
      </c>
      <c r="I3299" s="302"/>
      <c r="J3299" s="303" t="str">
        <f>IF($I3299="","-",_xlfn.XLOOKUP($I3299,'CC.Meta'!$A:$A,'CC.Meta'!$D:$D,"-",0,1))</f>
        <v>-</v>
      </c>
      <c r="K3299" s="302"/>
      <c r="L3299" s="146" t="str">
        <f>IF($K3299="","-",_xlfn.XLOOKUP($K3299,Obj.Meta!$A:$A,Obj.Meta!$D:$D,"-",0,1))</f>
        <v>-</v>
      </c>
      <c r="M3299" s="300" t="str">
        <f>IF($K3299="","-",_xlfn.XLOOKUP($K3299,Obj.Meta!$A:$A,Obj.Meta!$F:$F,"-",0,1))</f>
        <v>-</v>
      </c>
      <c r="N3299" s="337" t="str">
        <f t="shared" si="103"/>
        <v>---</v>
      </c>
      <c r="O3299" s="333"/>
      <c r="P3299" s="54"/>
      <c r="Q3299" s="52"/>
      <c r="R3299" s="34"/>
      <c r="S3299" s="53"/>
      <c r="T3299" s="208"/>
      <c r="U3299" s="726"/>
      <c r="V3299" s="206"/>
      <c r="W3299" s="206"/>
      <c r="X3299" s="678"/>
      <c r="Y3299" s="34"/>
      <c r="Z3299" s="610"/>
      <c r="AA3299" s="608"/>
    </row>
    <row r="3300" spans="1:27">
      <c r="A3300" s="145" t="str">
        <f t="shared" si="102"/>
        <v>-</v>
      </c>
      <c r="B3300" s="146" t="str">
        <f>_xlfn.XLOOKUP($A3300,Dept.Meta!$A:$A,Dept.Meta!$F:$F,"-",0,1)</f>
        <v>-</v>
      </c>
      <c r="C3300" s="629" t="str">
        <f>_xlfn.XLOOKUP(_xlfn.CONCAT($G3300,"-",$I3300),Div.Meta!$H:$H,Div.Meta!$C:$C,"-",0,1)</f>
        <v>-</v>
      </c>
      <c r="D3300" s="302"/>
      <c r="E3300" s="146" t="str">
        <f>IF($D3300="","-",_xlfn.XLOOKUP($D3300,Fund.Meta!$A:$A,Fund.Meta!$D:$D,"-",0,1))</f>
        <v>-</v>
      </c>
      <c r="F3300" s="303" t="str">
        <f>IF($D3300="","-",_xlfn.XLOOKUP($D3300,Fund.Meta!$A:$A,Fund.Meta!$E:$E,"-",0,1))</f>
        <v>-</v>
      </c>
      <c r="G3300" s="334"/>
      <c r="H3300" s="303" t="str">
        <f>IF($G3300="","-",_xlfn.XLOOKUP($G3300,Appr.Meta!$A:$A,Appr.Meta!$D:$D,"-",0,1))</f>
        <v>-</v>
      </c>
      <c r="I3300" s="302"/>
      <c r="J3300" s="303" t="str">
        <f>IF($I3300="","-",_xlfn.XLOOKUP($I3300,'CC.Meta'!$A:$A,'CC.Meta'!$D:$D,"-",0,1))</f>
        <v>-</v>
      </c>
      <c r="K3300" s="302"/>
      <c r="L3300" s="146" t="str">
        <f>IF($K3300="","-",_xlfn.XLOOKUP($K3300,Obj.Meta!$A:$A,Obj.Meta!$D:$D,"-",0,1))</f>
        <v>-</v>
      </c>
      <c r="M3300" s="300" t="str">
        <f>IF($K3300="","-",_xlfn.XLOOKUP($K3300,Obj.Meta!$A:$A,Obj.Meta!$F:$F,"-",0,1))</f>
        <v>-</v>
      </c>
      <c r="N3300" s="337" t="str">
        <f t="shared" si="103"/>
        <v>---</v>
      </c>
      <c r="O3300" s="333"/>
      <c r="P3300" s="54"/>
      <c r="Q3300" s="52"/>
      <c r="R3300" s="34"/>
      <c r="S3300" s="53"/>
      <c r="T3300" s="208"/>
      <c r="U3300" s="726"/>
      <c r="V3300" s="206"/>
      <c r="W3300" s="206"/>
      <c r="X3300" s="678"/>
      <c r="Y3300" s="34"/>
      <c r="Z3300" s="610"/>
      <c r="AA3300" s="608"/>
    </row>
    <row r="3301" spans="1:27">
      <c r="A3301" s="145" t="str">
        <f t="shared" si="102"/>
        <v>-</v>
      </c>
      <c r="B3301" s="146" t="str">
        <f>_xlfn.XLOOKUP($A3301,Dept.Meta!$A:$A,Dept.Meta!$F:$F,"-",0,1)</f>
        <v>-</v>
      </c>
      <c r="C3301" s="629" t="str">
        <f>_xlfn.XLOOKUP(_xlfn.CONCAT($G3301,"-",$I3301),Div.Meta!$H:$H,Div.Meta!$C:$C,"-",0,1)</f>
        <v>-</v>
      </c>
      <c r="D3301" s="302"/>
      <c r="E3301" s="146" t="str">
        <f>IF($D3301="","-",_xlfn.XLOOKUP($D3301,Fund.Meta!$A:$A,Fund.Meta!$D:$D,"-",0,1))</f>
        <v>-</v>
      </c>
      <c r="F3301" s="303" t="str">
        <f>IF($D3301="","-",_xlfn.XLOOKUP($D3301,Fund.Meta!$A:$A,Fund.Meta!$E:$E,"-",0,1))</f>
        <v>-</v>
      </c>
      <c r="G3301" s="334"/>
      <c r="H3301" s="303" t="str">
        <f>IF($G3301="","-",_xlfn.XLOOKUP($G3301,Appr.Meta!$A:$A,Appr.Meta!$D:$D,"-",0,1))</f>
        <v>-</v>
      </c>
      <c r="I3301" s="302"/>
      <c r="J3301" s="303" t="str">
        <f>IF($I3301="","-",_xlfn.XLOOKUP($I3301,'CC.Meta'!$A:$A,'CC.Meta'!$D:$D,"-",0,1))</f>
        <v>-</v>
      </c>
      <c r="K3301" s="302"/>
      <c r="L3301" s="146" t="str">
        <f>IF($K3301="","-",_xlfn.XLOOKUP($K3301,Obj.Meta!$A:$A,Obj.Meta!$D:$D,"-",0,1))</f>
        <v>-</v>
      </c>
      <c r="M3301" s="300" t="str">
        <f>IF($K3301="","-",_xlfn.XLOOKUP($K3301,Obj.Meta!$A:$A,Obj.Meta!$F:$F,"-",0,1))</f>
        <v>-</v>
      </c>
      <c r="N3301" s="337" t="str">
        <f t="shared" si="103"/>
        <v>---</v>
      </c>
      <c r="O3301" s="333"/>
      <c r="P3301" s="54"/>
      <c r="Q3301" s="52"/>
      <c r="R3301" s="34"/>
      <c r="S3301" s="53"/>
      <c r="T3301" s="208"/>
      <c r="U3301" s="726"/>
      <c r="V3301" s="206"/>
      <c r="W3301" s="206"/>
      <c r="X3301" s="678"/>
      <c r="Y3301" s="34"/>
      <c r="Z3301" s="610"/>
      <c r="AA3301" s="608"/>
    </row>
    <row r="3302" spans="1:27">
      <c r="A3302" s="145" t="str">
        <f t="shared" si="102"/>
        <v>-</v>
      </c>
      <c r="B3302" s="146" t="str">
        <f>_xlfn.XLOOKUP($A3302,Dept.Meta!$A:$A,Dept.Meta!$F:$F,"-",0,1)</f>
        <v>-</v>
      </c>
      <c r="C3302" s="629" t="str">
        <f>_xlfn.XLOOKUP(_xlfn.CONCAT($G3302,"-",$I3302),Div.Meta!$H:$H,Div.Meta!$C:$C,"-",0,1)</f>
        <v>-</v>
      </c>
      <c r="D3302" s="302"/>
      <c r="E3302" s="146" t="str">
        <f>IF($D3302="","-",_xlfn.XLOOKUP($D3302,Fund.Meta!$A:$A,Fund.Meta!$D:$D,"-",0,1))</f>
        <v>-</v>
      </c>
      <c r="F3302" s="303" t="str">
        <f>IF($D3302="","-",_xlfn.XLOOKUP($D3302,Fund.Meta!$A:$A,Fund.Meta!$E:$E,"-",0,1))</f>
        <v>-</v>
      </c>
      <c r="G3302" s="334"/>
      <c r="H3302" s="303" t="str">
        <f>IF($G3302="","-",_xlfn.XLOOKUP($G3302,Appr.Meta!$A:$A,Appr.Meta!$D:$D,"-",0,1))</f>
        <v>-</v>
      </c>
      <c r="I3302" s="302"/>
      <c r="J3302" s="303" t="str">
        <f>IF($I3302="","-",_xlfn.XLOOKUP($I3302,'CC.Meta'!$A:$A,'CC.Meta'!$D:$D,"-",0,1))</f>
        <v>-</v>
      </c>
      <c r="K3302" s="302"/>
      <c r="L3302" s="146" t="str">
        <f>IF($K3302="","-",_xlfn.XLOOKUP($K3302,Obj.Meta!$A:$A,Obj.Meta!$D:$D,"-",0,1))</f>
        <v>-</v>
      </c>
      <c r="M3302" s="300" t="str">
        <f>IF($K3302="","-",_xlfn.XLOOKUP($K3302,Obj.Meta!$A:$A,Obj.Meta!$F:$F,"-",0,1))</f>
        <v>-</v>
      </c>
      <c r="N3302" s="337" t="str">
        <f t="shared" si="103"/>
        <v>---</v>
      </c>
      <c r="O3302" s="333"/>
      <c r="P3302" s="54"/>
      <c r="Q3302" s="52"/>
      <c r="R3302" s="34"/>
      <c r="S3302" s="53"/>
      <c r="T3302" s="208"/>
      <c r="U3302" s="726"/>
      <c r="V3302" s="206"/>
      <c r="W3302" s="206"/>
      <c r="X3302" s="678"/>
      <c r="Y3302" s="34"/>
      <c r="Z3302" s="610"/>
      <c r="AA3302" s="608"/>
    </row>
    <row r="3303" spans="1:27">
      <c r="A3303" s="145" t="str">
        <f t="shared" si="102"/>
        <v>-</v>
      </c>
      <c r="B3303" s="146" t="str">
        <f>_xlfn.XLOOKUP($A3303,Dept.Meta!$A:$A,Dept.Meta!$F:$F,"-",0,1)</f>
        <v>-</v>
      </c>
      <c r="C3303" s="629" t="str">
        <f>_xlfn.XLOOKUP(_xlfn.CONCAT($G3303,"-",$I3303),Div.Meta!$H:$H,Div.Meta!$C:$C,"-",0,1)</f>
        <v>-</v>
      </c>
      <c r="D3303" s="302"/>
      <c r="E3303" s="146" t="str">
        <f>IF($D3303="","-",_xlfn.XLOOKUP($D3303,Fund.Meta!$A:$A,Fund.Meta!$D:$D,"-",0,1))</f>
        <v>-</v>
      </c>
      <c r="F3303" s="303" t="str">
        <f>IF($D3303="","-",_xlfn.XLOOKUP($D3303,Fund.Meta!$A:$A,Fund.Meta!$E:$E,"-",0,1))</f>
        <v>-</v>
      </c>
      <c r="G3303" s="334"/>
      <c r="H3303" s="303" t="str">
        <f>IF($G3303="","-",_xlfn.XLOOKUP($G3303,Appr.Meta!$A:$A,Appr.Meta!$D:$D,"-",0,1))</f>
        <v>-</v>
      </c>
      <c r="I3303" s="302"/>
      <c r="J3303" s="303" t="str">
        <f>IF($I3303="","-",_xlfn.XLOOKUP($I3303,'CC.Meta'!$A:$A,'CC.Meta'!$D:$D,"-",0,1))</f>
        <v>-</v>
      </c>
      <c r="K3303" s="302"/>
      <c r="L3303" s="146" t="str">
        <f>IF($K3303="","-",_xlfn.XLOOKUP($K3303,Obj.Meta!$A:$A,Obj.Meta!$D:$D,"-",0,1))</f>
        <v>-</v>
      </c>
      <c r="M3303" s="300" t="str">
        <f>IF($K3303="","-",_xlfn.XLOOKUP($K3303,Obj.Meta!$A:$A,Obj.Meta!$F:$F,"-",0,1))</f>
        <v>-</v>
      </c>
      <c r="N3303" s="337" t="str">
        <f t="shared" si="103"/>
        <v>---</v>
      </c>
      <c r="O3303" s="333"/>
      <c r="P3303" s="54"/>
      <c r="Q3303" s="52"/>
      <c r="R3303" s="34"/>
      <c r="S3303" s="53"/>
      <c r="T3303" s="208"/>
      <c r="U3303" s="726"/>
      <c r="V3303" s="206"/>
      <c r="W3303" s="206"/>
      <c r="X3303" s="678"/>
      <c r="Y3303" s="34"/>
      <c r="Z3303" s="610"/>
      <c r="AA3303" s="608"/>
    </row>
    <row r="3304" spans="1:27">
      <c r="A3304" s="145" t="str">
        <f t="shared" si="102"/>
        <v>-</v>
      </c>
      <c r="B3304" s="146" t="str">
        <f>_xlfn.XLOOKUP($A3304,Dept.Meta!$A:$A,Dept.Meta!$F:$F,"-",0,1)</f>
        <v>-</v>
      </c>
      <c r="C3304" s="629" t="str">
        <f>_xlfn.XLOOKUP(_xlfn.CONCAT($G3304,"-",$I3304),Div.Meta!$H:$H,Div.Meta!$C:$C,"-",0,1)</f>
        <v>-</v>
      </c>
      <c r="D3304" s="302"/>
      <c r="E3304" s="146" t="str">
        <f>IF($D3304="","-",_xlfn.XLOOKUP($D3304,Fund.Meta!$A:$A,Fund.Meta!$D:$D,"-",0,1))</f>
        <v>-</v>
      </c>
      <c r="F3304" s="303" t="str">
        <f>IF($D3304="","-",_xlfn.XLOOKUP($D3304,Fund.Meta!$A:$A,Fund.Meta!$E:$E,"-",0,1))</f>
        <v>-</v>
      </c>
      <c r="G3304" s="334"/>
      <c r="H3304" s="303" t="str">
        <f>IF($G3304="","-",_xlfn.XLOOKUP($G3304,Appr.Meta!$A:$A,Appr.Meta!$D:$D,"-",0,1))</f>
        <v>-</v>
      </c>
      <c r="I3304" s="302"/>
      <c r="J3304" s="303" t="str">
        <f>IF($I3304="","-",_xlfn.XLOOKUP($I3304,'CC.Meta'!$A:$A,'CC.Meta'!$D:$D,"-",0,1))</f>
        <v>-</v>
      </c>
      <c r="K3304" s="302"/>
      <c r="L3304" s="146" t="str">
        <f>IF($K3304="","-",_xlfn.XLOOKUP($K3304,Obj.Meta!$A:$A,Obj.Meta!$D:$D,"-",0,1))</f>
        <v>-</v>
      </c>
      <c r="M3304" s="300" t="str">
        <f>IF($K3304="","-",_xlfn.XLOOKUP($K3304,Obj.Meta!$A:$A,Obj.Meta!$F:$F,"-",0,1))</f>
        <v>-</v>
      </c>
      <c r="N3304" s="337" t="str">
        <f t="shared" si="103"/>
        <v>---</v>
      </c>
      <c r="O3304" s="333"/>
      <c r="P3304" s="54"/>
      <c r="Q3304" s="52"/>
      <c r="R3304" s="34"/>
      <c r="S3304" s="53"/>
      <c r="T3304" s="208"/>
      <c r="U3304" s="726"/>
      <c r="V3304" s="206"/>
      <c r="W3304" s="206"/>
      <c r="X3304" s="678"/>
      <c r="Y3304" s="34"/>
      <c r="Z3304" s="610"/>
      <c r="AA3304" s="608"/>
    </row>
    <row r="3305" spans="1:27">
      <c r="A3305" s="145" t="str">
        <f t="shared" si="102"/>
        <v>-</v>
      </c>
      <c r="B3305" s="146" t="str">
        <f>_xlfn.XLOOKUP($A3305,Dept.Meta!$A:$A,Dept.Meta!$F:$F,"-",0,1)</f>
        <v>-</v>
      </c>
      <c r="C3305" s="629" t="str">
        <f>_xlfn.XLOOKUP(_xlfn.CONCAT($G3305,"-",$I3305),Div.Meta!$H:$H,Div.Meta!$C:$C,"-",0,1)</f>
        <v>-</v>
      </c>
      <c r="D3305" s="302"/>
      <c r="E3305" s="146" t="str">
        <f>IF($D3305="","-",_xlfn.XLOOKUP($D3305,Fund.Meta!$A:$A,Fund.Meta!$D:$D,"-",0,1))</f>
        <v>-</v>
      </c>
      <c r="F3305" s="303" t="str">
        <f>IF($D3305="","-",_xlfn.XLOOKUP($D3305,Fund.Meta!$A:$A,Fund.Meta!$E:$E,"-",0,1))</f>
        <v>-</v>
      </c>
      <c r="G3305" s="334"/>
      <c r="H3305" s="303" t="str">
        <f>IF($G3305="","-",_xlfn.XLOOKUP($G3305,Appr.Meta!$A:$A,Appr.Meta!$D:$D,"-",0,1))</f>
        <v>-</v>
      </c>
      <c r="I3305" s="302"/>
      <c r="J3305" s="303" t="str">
        <f>IF($I3305="","-",_xlfn.XLOOKUP($I3305,'CC.Meta'!$A:$A,'CC.Meta'!$D:$D,"-",0,1))</f>
        <v>-</v>
      </c>
      <c r="K3305" s="302"/>
      <c r="L3305" s="146" t="str">
        <f>IF($K3305="","-",_xlfn.XLOOKUP($K3305,Obj.Meta!$A:$A,Obj.Meta!$D:$D,"-",0,1))</f>
        <v>-</v>
      </c>
      <c r="M3305" s="300" t="str">
        <f>IF($K3305="","-",_xlfn.XLOOKUP($K3305,Obj.Meta!$A:$A,Obj.Meta!$F:$F,"-",0,1))</f>
        <v>-</v>
      </c>
      <c r="N3305" s="337" t="str">
        <f t="shared" si="103"/>
        <v>---</v>
      </c>
      <c r="O3305" s="333"/>
      <c r="P3305" s="54"/>
      <c r="Q3305" s="52"/>
      <c r="R3305" s="34"/>
      <c r="S3305" s="53"/>
      <c r="T3305" s="208"/>
      <c r="U3305" s="726"/>
      <c r="V3305" s="206"/>
      <c r="W3305" s="206"/>
      <c r="X3305" s="678"/>
      <c r="Y3305" s="34"/>
      <c r="Z3305" s="610"/>
      <c r="AA3305" s="608"/>
    </row>
    <row r="3306" spans="1:27">
      <c r="A3306" s="145" t="str">
        <f t="shared" si="102"/>
        <v>-</v>
      </c>
      <c r="B3306" s="146" t="str">
        <f>_xlfn.XLOOKUP($A3306,Dept.Meta!$A:$A,Dept.Meta!$F:$F,"-",0,1)</f>
        <v>-</v>
      </c>
      <c r="C3306" s="629" t="str">
        <f>_xlfn.XLOOKUP(_xlfn.CONCAT($G3306,"-",$I3306),Div.Meta!$H:$H,Div.Meta!$C:$C,"-",0,1)</f>
        <v>-</v>
      </c>
      <c r="D3306" s="302"/>
      <c r="E3306" s="146" t="str">
        <f>IF($D3306="","-",_xlfn.XLOOKUP($D3306,Fund.Meta!$A:$A,Fund.Meta!$D:$D,"-",0,1))</f>
        <v>-</v>
      </c>
      <c r="F3306" s="303" t="str">
        <f>IF($D3306="","-",_xlfn.XLOOKUP($D3306,Fund.Meta!$A:$A,Fund.Meta!$E:$E,"-",0,1))</f>
        <v>-</v>
      </c>
      <c r="G3306" s="334"/>
      <c r="H3306" s="303" t="str">
        <f>IF($G3306="","-",_xlfn.XLOOKUP($G3306,Appr.Meta!$A:$A,Appr.Meta!$D:$D,"-",0,1))</f>
        <v>-</v>
      </c>
      <c r="I3306" s="302"/>
      <c r="J3306" s="303" t="str">
        <f>IF($I3306="","-",_xlfn.XLOOKUP($I3306,'CC.Meta'!$A:$A,'CC.Meta'!$D:$D,"-",0,1))</f>
        <v>-</v>
      </c>
      <c r="K3306" s="302"/>
      <c r="L3306" s="146" t="str">
        <f>IF($K3306="","-",_xlfn.XLOOKUP($K3306,Obj.Meta!$A:$A,Obj.Meta!$D:$D,"-",0,1))</f>
        <v>-</v>
      </c>
      <c r="M3306" s="300" t="str">
        <f>IF($K3306="","-",_xlfn.XLOOKUP($K3306,Obj.Meta!$A:$A,Obj.Meta!$F:$F,"-",0,1))</f>
        <v>-</v>
      </c>
      <c r="N3306" s="337" t="str">
        <f t="shared" si="103"/>
        <v>---</v>
      </c>
      <c r="O3306" s="333"/>
      <c r="P3306" s="54"/>
      <c r="Q3306" s="52"/>
      <c r="R3306" s="34"/>
      <c r="S3306" s="53"/>
      <c r="T3306" s="208"/>
      <c r="U3306" s="726"/>
      <c r="V3306" s="206"/>
      <c r="W3306" s="206"/>
      <c r="X3306" s="678"/>
      <c r="Y3306" s="34"/>
      <c r="Z3306" s="610"/>
      <c r="AA3306" s="608"/>
    </row>
    <row r="3307" spans="1:27">
      <c r="A3307" s="145" t="str">
        <f t="shared" si="102"/>
        <v>-</v>
      </c>
      <c r="B3307" s="146" t="str">
        <f>_xlfn.XLOOKUP($A3307,Dept.Meta!$A:$A,Dept.Meta!$F:$F,"-",0,1)</f>
        <v>-</v>
      </c>
      <c r="C3307" s="629" t="str">
        <f>_xlfn.XLOOKUP(_xlfn.CONCAT($G3307,"-",$I3307),Div.Meta!$H:$H,Div.Meta!$C:$C,"-",0,1)</f>
        <v>-</v>
      </c>
      <c r="D3307" s="302"/>
      <c r="E3307" s="146" t="str">
        <f>IF($D3307="","-",_xlfn.XLOOKUP($D3307,Fund.Meta!$A:$A,Fund.Meta!$D:$D,"-",0,1))</f>
        <v>-</v>
      </c>
      <c r="F3307" s="303" t="str">
        <f>IF($D3307="","-",_xlfn.XLOOKUP($D3307,Fund.Meta!$A:$A,Fund.Meta!$E:$E,"-",0,1))</f>
        <v>-</v>
      </c>
      <c r="G3307" s="334"/>
      <c r="H3307" s="303" t="str">
        <f>IF($G3307="","-",_xlfn.XLOOKUP($G3307,Appr.Meta!$A:$A,Appr.Meta!$D:$D,"-",0,1))</f>
        <v>-</v>
      </c>
      <c r="I3307" s="302"/>
      <c r="J3307" s="303" t="str">
        <f>IF($I3307="","-",_xlfn.XLOOKUP($I3307,'CC.Meta'!$A:$A,'CC.Meta'!$D:$D,"-",0,1))</f>
        <v>-</v>
      </c>
      <c r="K3307" s="302"/>
      <c r="L3307" s="146" t="str">
        <f>IF($K3307="","-",_xlfn.XLOOKUP($K3307,Obj.Meta!$A:$A,Obj.Meta!$D:$D,"-",0,1))</f>
        <v>-</v>
      </c>
      <c r="M3307" s="300" t="str">
        <f>IF($K3307="","-",_xlfn.XLOOKUP($K3307,Obj.Meta!$A:$A,Obj.Meta!$F:$F,"-",0,1))</f>
        <v>-</v>
      </c>
      <c r="N3307" s="337" t="str">
        <f t="shared" si="103"/>
        <v>---</v>
      </c>
      <c r="O3307" s="333"/>
      <c r="P3307" s="54"/>
      <c r="Q3307" s="52"/>
      <c r="R3307" s="34"/>
      <c r="S3307" s="53"/>
      <c r="T3307" s="208"/>
      <c r="U3307" s="726"/>
      <c r="V3307" s="206"/>
      <c r="W3307" s="206"/>
      <c r="X3307" s="678"/>
      <c r="Y3307" s="34"/>
      <c r="Z3307" s="610"/>
      <c r="AA3307" s="608"/>
    </row>
    <row r="3308" spans="1:27">
      <c r="A3308" s="145" t="str">
        <f t="shared" si="102"/>
        <v>-</v>
      </c>
      <c r="B3308" s="146" t="str">
        <f>_xlfn.XLOOKUP($A3308,Dept.Meta!$A:$A,Dept.Meta!$F:$F,"-",0,1)</f>
        <v>-</v>
      </c>
      <c r="C3308" s="629" t="str">
        <f>_xlfn.XLOOKUP(_xlfn.CONCAT($G3308,"-",$I3308),Div.Meta!$H:$H,Div.Meta!$C:$C,"-",0,1)</f>
        <v>-</v>
      </c>
      <c r="D3308" s="302"/>
      <c r="E3308" s="146" t="str">
        <f>IF($D3308="","-",_xlfn.XLOOKUP($D3308,Fund.Meta!$A:$A,Fund.Meta!$D:$D,"-",0,1))</f>
        <v>-</v>
      </c>
      <c r="F3308" s="303" t="str">
        <f>IF($D3308="","-",_xlfn.XLOOKUP($D3308,Fund.Meta!$A:$A,Fund.Meta!$E:$E,"-",0,1))</f>
        <v>-</v>
      </c>
      <c r="G3308" s="334"/>
      <c r="H3308" s="303" t="str">
        <f>IF($G3308="","-",_xlfn.XLOOKUP($G3308,Appr.Meta!$A:$A,Appr.Meta!$D:$D,"-",0,1))</f>
        <v>-</v>
      </c>
      <c r="I3308" s="302"/>
      <c r="J3308" s="303" t="str">
        <f>IF($I3308="","-",_xlfn.XLOOKUP($I3308,'CC.Meta'!$A:$A,'CC.Meta'!$D:$D,"-",0,1))</f>
        <v>-</v>
      </c>
      <c r="K3308" s="302"/>
      <c r="L3308" s="146" t="str">
        <f>IF($K3308="","-",_xlfn.XLOOKUP($K3308,Obj.Meta!$A:$A,Obj.Meta!$D:$D,"-",0,1))</f>
        <v>-</v>
      </c>
      <c r="M3308" s="300" t="str">
        <f>IF($K3308="","-",_xlfn.XLOOKUP($K3308,Obj.Meta!$A:$A,Obj.Meta!$F:$F,"-",0,1))</f>
        <v>-</v>
      </c>
      <c r="N3308" s="337" t="str">
        <f t="shared" si="103"/>
        <v>---</v>
      </c>
      <c r="O3308" s="333"/>
      <c r="P3308" s="54"/>
      <c r="Q3308" s="52"/>
      <c r="R3308" s="34"/>
      <c r="S3308" s="53"/>
      <c r="T3308" s="208"/>
      <c r="U3308" s="726"/>
      <c r="V3308" s="206"/>
      <c r="W3308" s="206"/>
      <c r="X3308" s="678"/>
      <c r="Y3308" s="34"/>
      <c r="Z3308" s="610"/>
      <c r="AA3308" s="608"/>
    </row>
    <row r="3309" spans="1:27">
      <c r="A3309" s="145" t="str">
        <f t="shared" si="102"/>
        <v>-</v>
      </c>
      <c r="B3309" s="146" t="str">
        <f>_xlfn.XLOOKUP($A3309,Dept.Meta!$A:$A,Dept.Meta!$F:$F,"-",0,1)</f>
        <v>-</v>
      </c>
      <c r="C3309" s="629" t="str">
        <f>_xlfn.XLOOKUP(_xlfn.CONCAT($G3309,"-",$I3309),Div.Meta!$H:$H,Div.Meta!$C:$C,"-",0,1)</f>
        <v>-</v>
      </c>
      <c r="D3309" s="302"/>
      <c r="E3309" s="146" t="str">
        <f>IF($D3309="","-",_xlfn.XLOOKUP($D3309,Fund.Meta!$A:$A,Fund.Meta!$D:$D,"-",0,1))</f>
        <v>-</v>
      </c>
      <c r="F3309" s="303" t="str">
        <f>IF($D3309="","-",_xlfn.XLOOKUP($D3309,Fund.Meta!$A:$A,Fund.Meta!$E:$E,"-",0,1))</f>
        <v>-</v>
      </c>
      <c r="G3309" s="334"/>
      <c r="H3309" s="303" t="str">
        <f>IF($G3309="","-",_xlfn.XLOOKUP($G3309,Appr.Meta!$A:$A,Appr.Meta!$D:$D,"-",0,1))</f>
        <v>-</v>
      </c>
      <c r="I3309" s="302"/>
      <c r="J3309" s="303" t="str">
        <f>IF($I3309="","-",_xlfn.XLOOKUP($I3309,'CC.Meta'!$A:$A,'CC.Meta'!$D:$D,"-",0,1))</f>
        <v>-</v>
      </c>
      <c r="K3309" s="302"/>
      <c r="L3309" s="146" t="str">
        <f>IF($K3309="","-",_xlfn.XLOOKUP($K3309,Obj.Meta!$A:$A,Obj.Meta!$D:$D,"-",0,1))</f>
        <v>-</v>
      </c>
      <c r="M3309" s="300" t="str">
        <f>IF($K3309="","-",_xlfn.XLOOKUP($K3309,Obj.Meta!$A:$A,Obj.Meta!$F:$F,"-",0,1))</f>
        <v>-</v>
      </c>
      <c r="N3309" s="337" t="str">
        <f t="shared" si="103"/>
        <v>---</v>
      </c>
      <c r="O3309" s="333"/>
      <c r="P3309" s="54"/>
      <c r="Q3309" s="52"/>
      <c r="R3309" s="34"/>
      <c r="S3309" s="53"/>
      <c r="T3309" s="208"/>
      <c r="U3309" s="726"/>
      <c r="V3309" s="206"/>
      <c r="W3309" s="206"/>
      <c r="X3309" s="678"/>
      <c r="Y3309" s="34"/>
      <c r="Z3309" s="610"/>
      <c r="AA3309" s="608"/>
    </row>
    <row r="3310" spans="1:27">
      <c r="A3310" s="145" t="str">
        <f t="shared" si="102"/>
        <v>-</v>
      </c>
      <c r="B3310" s="146" t="str">
        <f>_xlfn.XLOOKUP($A3310,Dept.Meta!$A:$A,Dept.Meta!$F:$F,"-",0,1)</f>
        <v>-</v>
      </c>
      <c r="C3310" s="629" t="str">
        <f>_xlfn.XLOOKUP(_xlfn.CONCAT($G3310,"-",$I3310),Div.Meta!$H:$H,Div.Meta!$C:$C,"-",0,1)</f>
        <v>-</v>
      </c>
      <c r="D3310" s="302"/>
      <c r="E3310" s="146" t="str">
        <f>IF($D3310="","-",_xlfn.XLOOKUP($D3310,Fund.Meta!$A:$A,Fund.Meta!$D:$D,"-",0,1))</f>
        <v>-</v>
      </c>
      <c r="F3310" s="303" t="str">
        <f>IF($D3310="","-",_xlfn.XLOOKUP($D3310,Fund.Meta!$A:$A,Fund.Meta!$E:$E,"-",0,1))</f>
        <v>-</v>
      </c>
      <c r="G3310" s="334"/>
      <c r="H3310" s="303" t="str">
        <f>IF($G3310="","-",_xlfn.XLOOKUP($G3310,Appr.Meta!$A:$A,Appr.Meta!$D:$D,"-",0,1))</f>
        <v>-</v>
      </c>
      <c r="I3310" s="302"/>
      <c r="J3310" s="303" t="str">
        <f>IF($I3310="","-",_xlfn.XLOOKUP($I3310,'CC.Meta'!$A:$A,'CC.Meta'!$D:$D,"-",0,1))</f>
        <v>-</v>
      </c>
      <c r="K3310" s="302"/>
      <c r="L3310" s="146" t="str">
        <f>IF($K3310="","-",_xlfn.XLOOKUP($K3310,Obj.Meta!$A:$A,Obj.Meta!$D:$D,"-",0,1))</f>
        <v>-</v>
      </c>
      <c r="M3310" s="300" t="str">
        <f>IF($K3310="","-",_xlfn.XLOOKUP($K3310,Obj.Meta!$A:$A,Obj.Meta!$F:$F,"-",0,1))</f>
        <v>-</v>
      </c>
      <c r="N3310" s="337" t="str">
        <f t="shared" si="103"/>
        <v>---</v>
      </c>
      <c r="O3310" s="333"/>
      <c r="P3310" s="54"/>
      <c r="Q3310" s="52"/>
      <c r="R3310" s="34"/>
      <c r="S3310" s="53"/>
      <c r="T3310" s="208"/>
      <c r="U3310" s="726"/>
      <c r="V3310" s="206"/>
      <c r="W3310" s="206"/>
      <c r="X3310" s="678"/>
      <c r="Y3310" s="34"/>
      <c r="Z3310" s="610"/>
      <c r="AA3310" s="608"/>
    </row>
    <row r="3311" spans="1:27">
      <c r="A3311" s="145" t="str">
        <f t="shared" si="102"/>
        <v>-</v>
      </c>
      <c r="B3311" s="146" t="str">
        <f>_xlfn.XLOOKUP($A3311,Dept.Meta!$A:$A,Dept.Meta!$F:$F,"-",0,1)</f>
        <v>-</v>
      </c>
      <c r="C3311" s="629" t="str">
        <f>_xlfn.XLOOKUP(_xlfn.CONCAT($G3311,"-",$I3311),Div.Meta!$H:$H,Div.Meta!$C:$C,"-",0,1)</f>
        <v>-</v>
      </c>
      <c r="D3311" s="302"/>
      <c r="E3311" s="146" t="str">
        <f>IF($D3311="","-",_xlfn.XLOOKUP($D3311,Fund.Meta!$A:$A,Fund.Meta!$D:$D,"-",0,1))</f>
        <v>-</v>
      </c>
      <c r="F3311" s="303" t="str">
        <f>IF($D3311="","-",_xlfn.XLOOKUP($D3311,Fund.Meta!$A:$A,Fund.Meta!$E:$E,"-",0,1))</f>
        <v>-</v>
      </c>
      <c r="G3311" s="334"/>
      <c r="H3311" s="303" t="str">
        <f>IF($G3311="","-",_xlfn.XLOOKUP($G3311,Appr.Meta!$A:$A,Appr.Meta!$D:$D,"-",0,1))</f>
        <v>-</v>
      </c>
      <c r="I3311" s="302"/>
      <c r="J3311" s="303" t="str">
        <f>IF($I3311="","-",_xlfn.XLOOKUP($I3311,'CC.Meta'!$A:$A,'CC.Meta'!$D:$D,"-",0,1))</f>
        <v>-</v>
      </c>
      <c r="K3311" s="302"/>
      <c r="L3311" s="146" t="str">
        <f>IF($K3311="","-",_xlfn.XLOOKUP($K3311,Obj.Meta!$A:$A,Obj.Meta!$D:$D,"-",0,1))</f>
        <v>-</v>
      </c>
      <c r="M3311" s="300" t="str">
        <f>IF($K3311="","-",_xlfn.XLOOKUP($K3311,Obj.Meta!$A:$A,Obj.Meta!$F:$F,"-",0,1))</f>
        <v>-</v>
      </c>
      <c r="N3311" s="337" t="str">
        <f t="shared" si="103"/>
        <v>---</v>
      </c>
      <c r="O3311" s="333"/>
      <c r="P3311" s="54"/>
      <c r="Q3311" s="52"/>
      <c r="R3311" s="34"/>
      <c r="S3311" s="53"/>
      <c r="T3311" s="208"/>
      <c r="U3311" s="726"/>
      <c r="V3311" s="206"/>
      <c r="W3311" s="206"/>
      <c r="X3311" s="678"/>
      <c r="Y3311" s="34"/>
      <c r="Z3311" s="610"/>
      <c r="AA3311" s="608"/>
    </row>
    <row r="3312" spans="1:27">
      <c r="A3312" s="145" t="str">
        <f t="shared" si="102"/>
        <v>-</v>
      </c>
      <c r="B3312" s="146" t="str">
        <f>_xlfn.XLOOKUP($A3312,Dept.Meta!$A:$A,Dept.Meta!$F:$F,"-",0,1)</f>
        <v>-</v>
      </c>
      <c r="C3312" s="629" t="str">
        <f>_xlfn.XLOOKUP(_xlfn.CONCAT($G3312,"-",$I3312),Div.Meta!$H:$H,Div.Meta!$C:$C,"-",0,1)</f>
        <v>-</v>
      </c>
      <c r="D3312" s="302"/>
      <c r="E3312" s="146" t="str">
        <f>IF($D3312="","-",_xlfn.XLOOKUP($D3312,Fund.Meta!$A:$A,Fund.Meta!$D:$D,"-",0,1))</f>
        <v>-</v>
      </c>
      <c r="F3312" s="303" t="str">
        <f>IF($D3312="","-",_xlfn.XLOOKUP($D3312,Fund.Meta!$A:$A,Fund.Meta!$E:$E,"-",0,1))</f>
        <v>-</v>
      </c>
      <c r="G3312" s="334"/>
      <c r="H3312" s="303" t="str">
        <f>IF($G3312="","-",_xlfn.XLOOKUP($G3312,Appr.Meta!$A:$A,Appr.Meta!$D:$D,"-",0,1))</f>
        <v>-</v>
      </c>
      <c r="I3312" s="302"/>
      <c r="J3312" s="303" t="str">
        <f>IF($I3312="","-",_xlfn.XLOOKUP($I3312,'CC.Meta'!$A:$A,'CC.Meta'!$D:$D,"-",0,1))</f>
        <v>-</v>
      </c>
      <c r="K3312" s="302"/>
      <c r="L3312" s="146" t="str">
        <f>IF($K3312="","-",_xlfn.XLOOKUP($K3312,Obj.Meta!$A:$A,Obj.Meta!$D:$D,"-",0,1))</f>
        <v>-</v>
      </c>
      <c r="M3312" s="300" t="str">
        <f>IF($K3312="","-",_xlfn.XLOOKUP($K3312,Obj.Meta!$A:$A,Obj.Meta!$F:$F,"-",0,1))</f>
        <v>-</v>
      </c>
      <c r="N3312" s="337" t="str">
        <f t="shared" si="103"/>
        <v>---</v>
      </c>
      <c r="O3312" s="333"/>
      <c r="P3312" s="54"/>
      <c r="Q3312" s="52"/>
      <c r="R3312" s="34"/>
      <c r="S3312" s="53"/>
      <c r="T3312" s="208"/>
      <c r="U3312" s="726"/>
      <c r="V3312" s="206"/>
      <c r="W3312" s="206"/>
      <c r="X3312" s="678"/>
      <c r="Y3312" s="34"/>
      <c r="Z3312" s="610"/>
      <c r="AA3312" s="608"/>
    </row>
    <row r="3313" spans="1:27">
      <c r="A3313" s="145" t="str">
        <f t="shared" si="102"/>
        <v>-</v>
      </c>
      <c r="B3313" s="146" t="str">
        <f>_xlfn.XLOOKUP($A3313,Dept.Meta!$A:$A,Dept.Meta!$F:$F,"-",0,1)</f>
        <v>-</v>
      </c>
      <c r="C3313" s="629" t="str">
        <f>_xlfn.XLOOKUP(_xlfn.CONCAT($G3313,"-",$I3313),Div.Meta!$H:$H,Div.Meta!$C:$C,"-",0,1)</f>
        <v>-</v>
      </c>
      <c r="D3313" s="302"/>
      <c r="E3313" s="146" t="str">
        <f>IF($D3313="","-",_xlfn.XLOOKUP($D3313,Fund.Meta!$A:$A,Fund.Meta!$D:$D,"-",0,1))</f>
        <v>-</v>
      </c>
      <c r="F3313" s="303" t="str">
        <f>IF($D3313="","-",_xlfn.XLOOKUP($D3313,Fund.Meta!$A:$A,Fund.Meta!$E:$E,"-",0,1))</f>
        <v>-</v>
      </c>
      <c r="G3313" s="334"/>
      <c r="H3313" s="303" t="str">
        <f>IF($G3313="","-",_xlfn.XLOOKUP($G3313,Appr.Meta!$A:$A,Appr.Meta!$D:$D,"-",0,1))</f>
        <v>-</v>
      </c>
      <c r="I3313" s="302"/>
      <c r="J3313" s="303" t="str">
        <f>IF($I3313="","-",_xlfn.XLOOKUP($I3313,'CC.Meta'!$A:$A,'CC.Meta'!$D:$D,"-",0,1))</f>
        <v>-</v>
      </c>
      <c r="K3313" s="302"/>
      <c r="L3313" s="146" t="str">
        <f>IF($K3313="","-",_xlfn.XLOOKUP($K3313,Obj.Meta!$A:$A,Obj.Meta!$D:$D,"-",0,1))</f>
        <v>-</v>
      </c>
      <c r="M3313" s="300" t="str">
        <f>IF($K3313="","-",_xlfn.XLOOKUP($K3313,Obj.Meta!$A:$A,Obj.Meta!$F:$F,"-",0,1))</f>
        <v>-</v>
      </c>
      <c r="N3313" s="337" t="str">
        <f t="shared" si="103"/>
        <v>---</v>
      </c>
      <c r="O3313" s="333"/>
      <c r="P3313" s="54"/>
      <c r="Q3313" s="52"/>
      <c r="R3313" s="34"/>
      <c r="S3313" s="53"/>
      <c r="T3313" s="208"/>
      <c r="U3313" s="726"/>
      <c r="V3313" s="206"/>
      <c r="W3313" s="206"/>
      <c r="X3313" s="678"/>
      <c r="Y3313" s="34"/>
      <c r="Z3313" s="610"/>
      <c r="AA3313" s="608"/>
    </row>
    <row r="3314" spans="1:27">
      <c r="A3314" s="145" t="str">
        <f t="shared" si="102"/>
        <v>-</v>
      </c>
      <c r="B3314" s="146" t="str">
        <f>_xlfn.XLOOKUP($A3314,Dept.Meta!$A:$A,Dept.Meta!$F:$F,"-",0,1)</f>
        <v>-</v>
      </c>
      <c r="C3314" s="629" t="str">
        <f>_xlfn.XLOOKUP(_xlfn.CONCAT($G3314,"-",$I3314),Div.Meta!$H:$H,Div.Meta!$C:$C,"-",0,1)</f>
        <v>-</v>
      </c>
      <c r="D3314" s="302"/>
      <c r="E3314" s="146" t="str">
        <f>IF($D3314="","-",_xlfn.XLOOKUP($D3314,Fund.Meta!$A:$A,Fund.Meta!$D:$D,"-",0,1))</f>
        <v>-</v>
      </c>
      <c r="F3314" s="303" t="str">
        <f>IF($D3314="","-",_xlfn.XLOOKUP($D3314,Fund.Meta!$A:$A,Fund.Meta!$E:$E,"-",0,1))</f>
        <v>-</v>
      </c>
      <c r="G3314" s="334"/>
      <c r="H3314" s="303" t="str">
        <f>IF($G3314="","-",_xlfn.XLOOKUP($G3314,Appr.Meta!$A:$A,Appr.Meta!$D:$D,"-",0,1))</f>
        <v>-</v>
      </c>
      <c r="I3314" s="302"/>
      <c r="J3314" s="303" t="str">
        <f>IF($I3314="","-",_xlfn.XLOOKUP($I3314,'CC.Meta'!$A:$A,'CC.Meta'!$D:$D,"-",0,1))</f>
        <v>-</v>
      </c>
      <c r="K3314" s="302"/>
      <c r="L3314" s="146" t="str">
        <f>IF($K3314="","-",_xlfn.XLOOKUP($K3314,Obj.Meta!$A:$A,Obj.Meta!$D:$D,"-",0,1))</f>
        <v>-</v>
      </c>
      <c r="M3314" s="300" t="str">
        <f>IF($K3314="","-",_xlfn.XLOOKUP($K3314,Obj.Meta!$A:$A,Obj.Meta!$F:$F,"-",0,1))</f>
        <v>-</v>
      </c>
      <c r="N3314" s="337" t="str">
        <f t="shared" si="103"/>
        <v>---</v>
      </c>
      <c r="O3314" s="333"/>
      <c r="P3314" s="54"/>
      <c r="Q3314" s="52"/>
      <c r="R3314" s="34"/>
      <c r="S3314" s="53"/>
      <c r="T3314" s="208"/>
      <c r="U3314" s="726"/>
      <c r="V3314" s="206"/>
      <c r="W3314" s="206"/>
      <c r="X3314" s="678"/>
      <c r="Y3314" s="34"/>
      <c r="Z3314" s="610"/>
      <c r="AA3314" s="608"/>
    </row>
    <row r="3315" spans="1:27">
      <c r="A3315" s="145" t="str">
        <f t="shared" si="102"/>
        <v>-</v>
      </c>
      <c r="B3315" s="146" t="str">
        <f>_xlfn.XLOOKUP($A3315,Dept.Meta!$A:$A,Dept.Meta!$F:$F,"-",0,1)</f>
        <v>-</v>
      </c>
      <c r="C3315" s="629" t="str">
        <f>_xlfn.XLOOKUP(_xlfn.CONCAT($G3315,"-",$I3315),Div.Meta!$H:$H,Div.Meta!$C:$C,"-",0,1)</f>
        <v>-</v>
      </c>
      <c r="D3315" s="302"/>
      <c r="E3315" s="146" t="str">
        <f>IF($D3315="","-",_xlfn.XLOOKUP($D3315,Fund.Meta!$A:$A,Fund.Meta!$D:$D,"-",0,1))</f>
        <v>-</v>
      </c>
      <c r="F3315" s="303" t="str">
        <f>IF($D3315="","-",_xlfn.XLOOKUP($D3315,Fund.Meta!$A:$A,Fund.Meta!$E:$E,"-",0,1))</f>
        <v>-</v>
      </c>
      <c r="G3315" s="334"/>
      <c r="H3315" s="303" t="str">
        <f>IF($G3315="","-",_xlfn.XLOOKUP($G3315,Appr.Meta!$A:$A,Appr.Meta!$D:$D,"-",0,1))</f>
        <v>-</v>
      </c>
      <c r="I3315" s="302"/>
      <c r="J3315" s="303" t="str">
        <f>IF($I3315="","-",_xlfn.XLOOKUP($I3315,'CC.Meta'!$A:$A,'CC.Meta'!$D:$D,"-",0,1))</f>
        <v>-</v>
      </c>
      <c r="K3315" s="302"/>
      <c r="L3315" s="146" t="str">
        <f>IF($K3315="","-",_xlfn.XLOOKUP($K3315,Obj.Meta!$A:$A,Obj.Meta!$D:$D,"-",0,1))</f>
        <v>-</v>
      </c>
      <c r="M3315" s="300" t="str">
        <f>IF($K3315="","-",_xlfn.XLOOKUP($K3315,Obj.Meta!$A:$A,Obj.Meta!$F:$F,"-",0,1))</f>
        <v>-</v>
      </c>
      <c r="N3315" s="337" t="str">
        <f t="shared" si="103"/>
        <v>---</v>
      </c>
      <c r="O3315" s="333"/>
      <c r="P3315" s="54"/>
      <c r="Q3315" s="52"/>
      <c r="R3315" s="34"/>
      <c r="S3315" s="53"/>
      <c r="T3315" s="208"/>
      <c r="U3315" s="726"/>
      <c r="V3315" s="206"/>
      <c r="W3315" s="206"/>
      <c r="X3315" s="678"/>
      <c r="Y3315" s="34"/>
      <c r="Z3315" s="610"/>
      <c r="AA3315" s="608"/>
    </row>
    <row r="3316" spans="1:27">
      <c r="A3316" s="145" t="str">
        <f t="shared" si="102"/>
        <v>-</v>
      </c>
      <c r="B3316" s="146" t="str">
        <f>_xlfn.XLOOKUP($A3316,Dept.Meta!$A:$A,Dept.Meta!$F:$F,"-",0,1)</f>
        <v>-</v>
      </c>
      <c r="C3316" s="629" t="str">
        <f>_xlfn.XLOOKUP(_xlfn.CONCAT($G3316,"-",$I3316),Div.Meta!$H:$H,Div.Meta!$C:$C,"-",0,1)</f>
        <v>-</v>
      </c>
      <c r="D3316" s="302"/>
      <c r="E3316" s="146" t="str">
        <f>IF($D3316="","-",_xlfn.XLOOKUP($D3316,Fund.Meta!$A:$A,Fund.Meta!$D:$D,"-",0,1))</f>
        <v>-</v>
      </c>
      <c r="F3316" s="303" t="str">
        <f>IF($D3316="","-",_xlfn.XLOOKUP($D3316,Fund.Meta!$A:$A,Fund.Meta!$E:$E,"-",0,1))</f>
        <v>-</v>
      </c>
      <c r="G3316" s="334"/>
      <c r="H3316" s="303" t="str">
        <f>IF($G3316="","-",_xlfn.XLOOKUP($G3316,Appr.Meta!$A:$A,Appr.Meta!$D:$D,"-",0,1))</f>
        <v>-</v>
      </c>
      <c r="I3316" s="302"/>
      <c r="J3316" s="303" t="str">
        <f>IF($I3316="","-",_xlfn.XLOOKUP($I3316,'CC.Meta'!$A:$A,'CC.Meta'!$D:$D,"-",0,1))</f>
        <v>-</v>
      </c>
      <c r="K3316" s="302"/>
      <c r="L3316" s="146" t="str">
        <f>IF($K3316="","-",_xlfn.XLOOKUP($K3316,Obj.Meta!$A:$A,Obj.Meta!$D:$D,"-",0,1))</f>
        <v>-</v>
      </c>
      <c r="M3316" s="300" t="str">
        <f>IF($K3316="","-",_xlfn.XLOOKUP($K3316,Obj.Meta!$A:$A,Obj.Meta!$F:$F,"-",0,1))</f>
        <v>-</v>
      </c>
      <c r="N3316" s="337" t="str">
        <f t="shared" si="103"/>
        <v>---</v>
      </c>
      <c r="O3316" s="333"/>
      <c r="P3316" s="54"/>
      <c r="Q3316" s="52"/>
      <c r="R3316" s="34"/>
      <c r="S3316" s="53"/>
      <c r="T3316" s="208"/>
      <c r="U3316" s="726"/>
      <c r="V3316" s="206"/>
      <c r="W3316" s="206"/>
      <c r="X3316" s="678"/>
      <c r="Y3316" s="34"/>
      <c r="Z3316" s="610"/>
      <c r="AA3316" s="608"/>
    </row>
    <row r="3317" spans="1:27">
      <c r="A3317" s="145" t="str">
        <f t="shared" si="102"/>
        <v>-</v>
      </c>
      <c r="B3317" s="146" t="str">
        <f>_xlfn.XLOOKUP($A3317,Dept.Meta!$A:$A,Dept.Meta!$F:$F,"-",0,1)</f>
        <v>-</v>
      </c>
      <c r="C3317" s="629" t="str">
        <f>_xlfn.XLOOKUP(_xlfn.CONCAT($G3317,"-",$I3317),Div.Meta!$H:$H,Div.Meta!$C:$C,"-",0,1)</f>
        <v>-</v>
      </c>
      <c r="D3317" s="302"/>
      <c r="E3317" s="146" t="str">
        <f>IF($D3317="","-",_xlfn.XLOOKUP($D3317,Fund.Meta!$A:$A,Fund.Meta!$D:$D,"-",0,1))</f>
        <v>-</v>
      </c>
      <c r="F3317" s="303" t="str">
        <f>IF($D3317="","-",_xlfn.XLOOKUP($D3317,Fund.Meta!$A:$A,Fund.Meta!$E:$E,"-",0,1))</f>
        <v>-</v>
      </c>
      <c r="G3317" s="334"/>
      <c r="H3317" s="303" t="str">
        <f>IF($G3317="","-",_xlfn.XLOOKUP($G3317,Appr.Meta!$A:$A,Appr.Meta!$D:$D,"-",0,1))</f>
        <v>-</v>
      </c>
      <c r="I3317" s="302"/>
      <c r="J3317" s="303" t="str">
        <f>IF($I3317="","-",_xlfn.XLOOKUP($I3317,'CC.Meta'!$A:$A,'CC.Meta'!$D:$D,"-",0,1))</f>
        <v>-</v>
      </c>
      <c r="K3317" s="302"/>
      <c r="L3317" s="146" t="str">
        <f>IF($K3317="","-",_xlfn.XLOOKUP($K3317,Obj.Meta!$A:$A,Obj.Meta!$D:$D,"-",0,1))</f>
        <v>-</v>
      </c>
      <c r="M3317" s="300" t="str">
        <f>IF($K3317="","-",_xlfn.XLOOKUP($K3317,Obj.Meta!$A:$A,Obj.Meta!$F:$F,"-",0,1))</f>
        <v>-</v>
      </c>
      <c r="N3317" s="337" t="str">
        <f t="shared" si="103"/>
        <v>---</v>
      </c>
      <c r="O3317" s="333"/>
      <c r="P3317" s="54"/>
      <c r="Q3317" s="52"/>
      <c r="R3317" s="34"/>
      <c r="S3317" s="53"/>
      <c r="T3317" s="208"/>
      <c r="U3317" s="726"/>
      <c r="V3317" s="206"/>
      <c r="W3317" s="206"/>
      <c r="X3317" s="678"/>
      <c r="Y3317" s="34"/>
      <c r="Z3317" s="610"/>
      <c r="AA3317" s="608"/>
    </row>
    <row r="3318" spans="1:27">
      <c r="A3318" s="145" t="str">
        <f t="shared" si="102"/>
        <v>-</v>
      </c>
      <c r="B3318" s="146" t="str">
        <f>_xlfn.XLOOKUP($A3318,Dept.Meta!$A:$A,Dept.Meta!$F:$F,"-",0,1)</f>
        <v>-</v>
      </c>
      <c r="C3318" s="629" t="str">
        <f>_xlfn.XLOOKUP(_xlfn.CONCAT($G3318,"-",$I3318),Div.Meta!$H:$H,Div.Meta!$C:$C,"-",0,1)</f>
        <v>-</v>
      </c>
      <c r="D3318" s="302"/>
      <c r="E3318" s="146" t="str">
        <f>IF($D3318="","-",_xlfn.XLOOKUP($D3318,Fund.Meta!$A:$A,Fund.Meta!$D:$D,"-",0,1))</f>
        <v>-</v>
      </c>
      <c r="F3318" s="303" t="str">
        <f>IF($D3318="","-",_xlfn.XLOOKUP($D3318,Fund.Meta!$A:$A,Fund.Meta!$E:$E,"-",0,1))</f>
        <v>-</v>
      </c>
      <c r="G3318" s="334"/>
      <c r="H3318" s="303" t="str">
        <f>IF($G3318="","-",_xlfn.XLOOKUP($G3318,Appr.Meta!$A:$A,Appr.Meta!$D:$D,"-",0,1))</f>
        <v>-</v>
      </c>
      <c r="I3318" s="302"/>
      <c r="J3318" s="303" t="str">
        <f>IF($I3318="","-",_xlfn.XLOOKUP($I3318,'CC.Meta'!$A:$A,'CC.Meta'!$D:$D,"-",0,1))</f>
        <v>-</v>
      </c>
      <c r="K3318" s="302"/>
      <c r="L3318" s="146" t="str">
        <f>IF($K3318="","-",_xlfn.XLOOKUP($K3318,Obj.Meta!$A:$A,Obj.Meta!$D:$D,"-",0,1))</f>
        <v>-</v>
      </c>
      <c r="M3318" s="300" t="str">
        <f>IF($K3318="","-",_xlfn.XLOOKUP($K3318,Obj.Meta!$A:$A,Obj.Meta!$F:$F,"-",0,1))</f>
        <v>-</v>
      </c>
      <c r="N3318" s="337" t="str">
        <f t="shared" si="103"/>
        <v>---</v>
      </c>
      <c r="O3318" s="333"/>
      <c r="P3318" s="54"/>
      <c r="Q3318" s="52"/>
      <c r="R3318" s="34"/>
      <c r="S3318" s="53"/>
      <c r="T3318" s="208"/>
      <c r="U3318" s="726"/>
      <c r="V3318" s="206"/>
      <c r="W3318" s="206"/>
      <c r="X3318" s="678"/>
      <c r="Y3318" s="34"/>
      <c r="Z3318" s="610"/>
      <c r="AA3318" s="608"/>
    </row>
    <row r="3319" spans="1:27">
      <c r="A3319" s="145" t="str">
        <f t="shared" si="102"/>
        <v>-</v>
      </c>
      <c r="B3319" s="146" t="str">
        <f>_xlfn.XLOOKUP($A3319,Dept.Meta!$A:$A,Dept.Meta!$F:$F,"-",0,1)</f>
        <v>-</v>
      </c>
      <c r="C3319" s="629" t="str">
        <f>_xlfn.XLOOKUP(_xlfn.CONCAT($G3319,"-",$I3319),Div.Meta!$H:$H,Div.Meta!$C:$C,"-",0,1)</f>
        <v>-</v>
      </c>
      <c r="D3319" s="302"/>
      <c r="E3319" s="146" t="str">
        <f>IF($D3319="","-",_xlfn.XLOOKUP($D3319,Fund.Meta!$A:$A,Fund.Meta!$D:$D,"-",0,1))</f>
        <v>-</v>
      </c>
      <c r="F3319" s="303" t="str">
        <f>IF($D3319="","-",_xlfn.XLOOKUP($D3319,Fund.Meta!$A:$A,Fund.Meta!$E:$E,"-",0,1))</f>
        <v>-</v>
      </c>
      <c r="G3319" s="334"/>
      <c r="H3319" s="303" t="str">
        <f>IF($G3319="","-",_xlfn.XLOOKUP($G3319,Appr.Meta!$A:$A,Appr.Meta!$D:$D,"-",0,1))</f>
        <v>-</v>
      </c>
      <c r="I3319" s="302"/>
      <c r="J3319" s="303" t="str">
        <f>IF($I3319="","-",_xlfn.XLOOKUP($I3319,'CC.Meta'!$A:$A,'CC.Meta'!$D:$D,"-",0,1))</f>
        <v>-</v>
      </c>
      <c r="K3319" s="302"/>
      <c r="L3319" s="146" t="str">
        <f>IF($K3319="","-",_xlfn.XLOOKUP($K3319,Obj.Meta!$A:$A,Obj.Meta!$D:$D,"-",0,1))</f>
        <v>-</v>
      </c>
      <c r="M3319" s="300" t="str">
        <f>IF($K3319="","-",_xlfn.XLOOKUP($K3319,Obj.Meta!$A:$A,Obj.Meta!$F:$F,"-",0,1))</f>
        <v>-</v>
      </c>
      <c r="N3319" s="337" t="str">
        <f t="shared" si="103"/>
        <v>---</v>
      </c>
      <c r="O3319" s="333"/>
      <c r="P3319" s="54"/>
      <c r="Q3319" s="52"/>
      <c r="R3319" s="34"/>
      <c r="S3319" s="53"/>
      <c r="T3319" s="208"/>
      <c r="U3319" s="726"/>
      <c r="V3319" s="206"/>
      <c r="W3319" s="206"/>
      <c r="X3319" s="678"/>
      <c r="Y3319" s="34"/>
      <c r="Z3319" s="610"/>
      <c r="AA3319" s="608"/>
    </row>
    <row r="3320" spans="1:27">
      <c r="A3320" s="145" t="str">
        <f t="shared" si="102"/>
        <v>-</v>
      </c>
      <c r="B3320" s="146" t="str">
        <f>_xlfn.XLOOKUP($A3320,Dept.Meta!$A:$A,Dept.Meta!$F:$F,"-",0,1)</f>
        <v>-</v>
      </c>
      <c r="C3320" s="629" t="str">
        <f>_xlfn.XLOOKUP(_xlfn.CONCAT($G3320,"-",$I3320),Div.Meta!$H:$H,Div.Meta!$C:$C,"-",0,1)</f>
        <v>-</v>
      </c>
      <c r="D3320" s="302"/>
      <c r="E3320" s="146" t="str">
        <f>IF($D3320="","-",_xlfn.XLOOKUP($D3320,Fund.Meta!$A:$A,Fund.Meta!$D:$D,"-",0,1))</f>
        <v>-</v>
      </c>
      <c r="F3320" s="303" t="str">
        <f>IF($D3320="","-",_xlfn.XLOOKUP($D3320,Fund.Meta!$A:$A,Fund.Meta!$E:$E,"-",0,1))</f>
        <v>-</v>
      </c>
      <c r="G3320" s="334"/>
      <c r="H3320" s="303" t="str">
        <f>IF($G3320="","-",_xlfn.XLOOKUP($G3320,Appr.Meta!$A:$A,Appr.Meta!$D:$D,"-",0,1))</f>
        <v>-</v>
      </c>
      <c r="I3320" s="302"/>
      <c r="J3320" s="303" t="str">
        <f>IF($I3320="","-",_xlfn.XLOOKUP($I3320,'CC.Meta'!$A:$A,'CC.Meta'!$D:$D,"-",0,1))</f>
        <v>-</v>
      </c>
      <c r="K3320" s="302"/>
      <c r="L3320" s="146" t="str">
        <f>IF($K3320="","-",_xlfn.XLOOKUP($K3320,Obj.Meta!$A:$A,Obj.Meta!$D:$D,"-",0,1))</f>
        <v>-</v>
      </c>
      <c r="M3320" s="300" t="str">
        <f>IF($K3320="","-",_xlfn.XLOOKUP($K3320,Obj.Meta!$A:$A,Obj.Meta!$F:$F,"-",0,1))</f>
        <v>-</v>
      </c>
      <c r="N3320" s="337" t="str">
        <f t="shared" si="103"/>
        <v>---</v>
      </c>
      <c r="O3320" s="333"/>
      <c r="P3320" s="54"/>
      <c r="Q3320" s="52"/>
      <c r="R3320" s="34"/>
      <c r="S3320" s="53"/>
      <c r="T3320" s="208"/>
      <c r="U3320" s="726"/>
      <c r="V3320" s="206"/>
      <c r="W3320" s="206"/>
      <c r="X3320" s="678"/>
      <c r="Y3320" s="34"/>
      <c r="Z3320" s="610"/>
      <c r="AA3320" s="608"/>
    </row>
    <row r="3321" spans="1:27">
      <c r="A3321" s="145" t="str">
        <f t="shared" si="102"/>
        <v>-</v>
      </c>
      <c r="B3321" s="146" t="str">
        <f>_xlfn.XLOOKUP($A3321,Dept.Meta!$A:$A,Dept.Meta!$F:$F,"-",0,1)</f>
        <v>-</v>
      </c>
      <c r="C3321" s="629" t="str">
        <f>_xlfn.XLOOKUP(_xlfn.CONCAT($G3321,"-",$I3321),Div.Meta!$H:$H,Div.Meta!$C:$C,"-",0,1)</f>
        <v>-</v>
      </c>
      <c r="D3321" s="302"/>
      <c r="E3321" s="146" t="str">
        <f>IF($D3321="","-",_xlfn.XLOOKUP($D3321,Fund.Meta!$A:$A,Fund.Meta!$D:$D,"-",0,1))</f>
        <v>-</v>
      </c>
      <c r="F3321" s="303" t="str">
        <f>IF($D3321="","-",_xlfn.XLOOKUP($D3321,Fund.Meta!$A:$A,Fund.Meta!$E:$E,"-",0,1))</f>
        <v>-</v>
      </c>
      <c r="G3321" s="334"/>
      <c r="H3321" s="303" t="str">
        <f>IF($G3321="","-",_xlfn.XLOOKUP($G3321,Appr.Meta!$A:$A,Appr.Meta!$D:$D,"-",0,1))</f>
        <v>-</v>
      </c>
      <c r="I3321" s="302"/>
      <c r="J3321" s="303" t="str">
        <f>IF($I3321="","-",_xlfn.XLOOKUP($I3321,'CC.Meta'!$A:$A,'CC.Meta'!$D:$D,"-",0,1))</f>
        <v>-</v>
      </c>
      <c r="K3321" s="302"/>
      <c r="L3321" s="146" t="str">
        <f>IF($K3321="","-",_xlfn.XLOOKUP($K3321,Obj.Meta!$A:$A,Obj.Meta!$D:$D,"-",0,1))</f>
        <v>-</v>
      </c>
      <c r="M3321" s="300" t="str">
        <f>IF($K3321="","-",_xlfn.XLOOKUP($K3321,Obj.Meta!$A:$A,Obj.Meta!$F:$F,"-",0,1))</f>
        <v>-</v>
      </c>
      <c r="N3321" s="337" t="str">
        <f t="shared" si="103"/>
        <v>---</v>
      </c>
      <c r="O3321" s="333"/>
      <c r="P3321" s="54"/>
      <c r="Q3321" s="52"/>
      <c r="R3321" s="34"/>
      <c r="S3321" s="53"/>
      <c r="T3321" s="208"/>
      <c r="U3321" s="726"/>
      <c r="V3321" s="206"/>
      <c r="W3321" s="206"/>
      <c r="X3321" s="678"/>
      <c r="Y3321" s="34"/>
      <c r="Z3321" s="610"/>
      <c r="AA3321" s="608"/>
    </row>
    <row r="3322" spans="1:27">
      <c r="A3322" s="145" t="str">
        <f t="shared" si="102"/>
        <v>-</v>
      </c>
      <c r="B3322" s="146" t="str">
        <f>_xlfn.XLOOKUP($A3322,Dept.Meta!$A:$A,Dept.Meta!$F:$F,"-",0,1)</f>
        <v>-</v>
      </c>
      <c r="C3322" s="629" t="str">
        <f>_xlfn.XLOOKUP(_xlfn.CONCAT($G3322,"-",$I3322),Div.Meta!$H:$H,Div.Meta!$C:$C,"-",0,1)</f>
        <v>-</v>
      </c>
      <c r="D3322" s="302"/>
      <c r="E3322" s="146" t="str">
        <f>IF($D3322="","-",_xlfn.XLOOKUP($D3322,Fund.Meta!$A:$A,Fund.Meta!$D:$D,"-",0,1))</f>
        <v>-</v>
      </c>
      <c r="F3322" s="303" t="str">
        <f>IF($D3322="","-",_xlfn.XLOOKUP($D3322,Fund.Meta!$A:$A,Fund.Meta!$E:$E,"-",0,1))</f>
        <v>-</v>
      </c>
      <c r="G3322" s="334"/>
      <c r="H3322" s="303" t="str">
        <f>IF($G3322="","-",_xlfn.XLOOKUP($G3322,Appr.Meta!$A:$A,Appr.Meta!$D:$D,"-",0,1))</f>
        <v>-</v>
      </c>
      <c r="I3322" s="302"/>
      <c r="J3322" s="303" t="str">
        <f>IF($I3322="","-",_xlfn.XLOOKUP($I3322,'CC.Meta'!$A:$A,'CC.Meta'!$D:$D,"-",0,1))</f>
        <v>-</v>
      </c>
      <c r="K3322" s="302"/>
      <c r="L3322" s="146" t="str">
        <f>IF($K3322="","-",_xlfn.XLOOKUP($K3322,Obj.Meta!$A:$A,Obj.Meta!$D:$D,"-",0,1))</f>
        <v>-</v>
      </c>
      <c r="M3322" s="300" t="str">
        <f>IF($K3322="","-",_xlfn.XLOOKUP($K3322,Obj.Meta!$A:$A,Obj.Meta!$F:$F,"-",0,1))</f>
        <v>-</v>
      </c>
      <c r="N3322" s="337" t="str">
        <f t="shared" si="103"/>
        <v>---</v>
      </c>
      <c r="O3322" s="333"/>
      <c r="P3322" s="54"/>
      <c r="Q3322" s="52"/>
      <c r="R3322" s="34"/>
      <c r="S3322" s="53"/>
      <c r="T3322" s="208"/>
      <c r="U3322" s="726"/>
      <c r="V3322" s="206"/>
      <c r="W3322" s="206"/>
      <c r="X3322" s="678"/>
      <c r="Y3322" s="34"/>
      <c r="Z3322" s="610"/>
      <c r="AA3322" s="608"/>
    </row>
    <row r="3323" spans="1:27">
      <c r="A3323" s="145" t="str">
        <f t="shared" si="102"/>
        <v>-</v>
      </c>
      <c r="B3323" s="146" t="str">
        <f>_xlfn.XLOOKUP($A3323,Dept.Meta!$A:$A,Dept.Meta!$F:$F,"-",0,1)</f>
        <v>-</v>
      </c>
      <c r="C3323" s="629" t="str">
        <f>_xlfn.XLOOKUP(_xlfn.CONCAT($G3323,"-",$I3323),Div.Meta!$H:$H,Div.Meta!$C:$C,"-",0,1)</f>
        <v>-</v>
      </c>
      <c r="D3323" s="302"/>
      <c r="E3323" s="146" t="str">
        <f>IF($D3323="","-",_xlfn.XLOOKUP($D3323,Fund.Meta!$A:$A,Fund.Meta!$D:$D,"-",0,1))</f>
        <v>-</v>
      </c>
      <c r="F3323" s="303" t="str">
        <f>IF($D3323="","-",_xlfn.XLOOKUP($D3323,Fund.Meta!$A:$A,Fund.Meta!$E:$E,"-",0,1))</f>
        <v>-</v>
      </c>
      <c r="G3323" s="334"/>
      <c r="H3323" s="303" t="str">
        <f>IF($G3323="","-",_xlfn.XLOOKUP($G3323,Appr.Meta!$A:$A,Appr.Meta!$D:$D,"-",0,1))</f>
        <v>-</v>
      </c>
      <c r="I3323" s="302"/>
      <c r="J3323" s="303" t="str">
        <f>IF($I3323="","-",_xlfn.XLOOKUP($I3323,'CC.Meta'!$A:$A,'CC.Meta'!$D:$D,"-",0,1))</f>
        <v>-</v>
      </c>
      <c r="K3323" s="302"/>
      <c r="L3323" s="146" t="str">
        <f>IF($K3323="","-",_xlfn.XLOOKUP($K3323,Obj.Meta!$A:$A,Obj.Meta!$D:$D,"-",0,1))</f>
        <v>-</v>
      </c>
      <c r="M3323" s="300" t="str">
        <f>IF($K3323="","-",_xlfn.XLOOKUP($K3323,Obj.Meta!$A:$A,Obj.Meta!$F:$F,"-",0,1))</f>
        <v>-</v>
      </c>
      <c r="N3323" s="337" t="str">
        <f t="shared" si="103"/>
        <v>---</v>
      </c>
      <c r="O3323" s="333"/>
      <c r="P3323" s="54"/>
      <c r="Q3323" s="52"/>
      <c r="R3323" s="34"/>
      <c r="S3323" s="53"/>
      <c r="T3323" s="208"/>
      <c r="U3323" s="726"/>
      <c r="V3323" s="206"/>
      <c r="W3323" s="206"/>
      <c r="X3323" s="678"/>
      <c r="Y3323" s="34"/>
      <c r="Z3323" s="610"/>
      <c r="AA3323" s="608"/>
    </row>
    <row r="3324" spans="1:27">
      <c r="A3324" s="145" t="str">
        <f t="shared" si="102"/>
        <v>-</v>
      </c>
      <c r="B3324" s="146" t="str">
        <f>_xlfn.XLOOKUP($A3324,Dept.Meta!$A:$A,Dept.Meta!$F:$F,"-",0,1)</f>
        <v>-</v>
      </c>
      <c r="C3324" s="629" t="str">
        <f>_xlfn.XLOOKUP(_xlfn.CONCAT($G3324,"-",$I3324),Div.Meta!$H:$H,Div.Meta!$C:$C,"-",0,1)</f>
        <v>-</v>
      </c>
      <c r="D3324" s="302"/>
      <c r="E3324" s="146" t="str">
        <f>IF($D3324="","-",_xlfn.XLOOKUP($D3324,Fund.Meta!$A:$A,Fund.Meta!$D:$D,"-",0,1))</f>
        <v>-</v>
      </c>
      <c r="F3324" s="303" t="str">
        <f>IF($D3324="","-",_xlfn.XLOOKUP($D3324,Fund.Meta!$A:$A,Fund.Meta!$E:$E,"-",0,1))</f>
        <v>-</v>
      </c>
      <c r="G3324" s="334"/>
      <c r="H3324" s="303" t="str">
        <f>IF($G3324="","-",_xlfn.XLOOKUP($G3324,Appr.Meta!$A:$A,Appr.Meta!$D:$D,"-",0,1))</f>
        <v>-</v>
      </c>
      <c r="I3324" s="302"/>
      <c r="J3324" s="303" t="str">
        <f>IF($I3324="","-",_xlfn.XLOOKUP($I3324,'CC.Meta'!$A:$A,'CC.Meta'!$D:$D,"-",0,1))</f>
        <v>-</v>
      </c>
      <c r="K3324" s="302"/>
      <c r="L3324" s="146" t="str">
        <f>IF($K3324="","-",_xlfn.XLOOKUP($K3324,Obj.Meta!$A:$A,Obj.Meta!$D:$D,"-",0,1))</f>
        <v>-</v>
      </c>
      <c r="M3324" s="300" t="str">
        <f>IF($K3324="","-",_xlfn.XLOOKUP($K3324,Obj.Meta!$A:$A,Obj.Meta!$F:$F,"-",0,1))</f>
        <v>-</v>
      </c>
      <c r="N3324" s="337" t="str">
        <f t="shared" si="103"/>
        <v>---</v>
      </c>
      <c r="O3324" s="333"/>
      <c r="P3324" s="54"/>
      <c r="Q3324" s="52"/>
      <c r="R3324" s="34"/>
      <c r="S3324" s="53"/>
      <c r="T3324" s="208"/>
      <c r="U3324" s="726"/>
      <c r="V3324" s="206"/>
      <c r="W3324" s="206"/>
      <c r="X3324" s="678"/>
      <c r="Y3324" s="34"/>
      <c r="Z3324" s="610"/>
      <c r="AA3324" s="608"/>
    </row>
    <row r="3325" spans="1:27">
      <c r="A3325" s="145" t="str">
        <f t="shared" si="102"/>
        <v>-</v>
      </c>
      <c r="B3325" s="146" t="str">
        <f>_xlfn.XLOOKUP($A3325,Dept.Meta!$A:$A,Dept.Meta!$F:$F,"-",0,1)</f>
        <v>-</v>
      </c>
      <c r="C3325" s="629" t="str">
        <f>_xlfn.XLOOKUP(_xlfn.CONCAT($G3325,"-",$I3325),Div.Meta!$H:$H,Div.Meta!$C:$C,"-",0,1)</f>
        <v>-</v>
      </c>
      <c r="D3325" s="302"/>
      <c r="E3325" s="146" t="str">
        <f>IF($D3325="","-",_xlfn.XLOOKUP($D3325,Fund.Meta!$A:$A,Fund.Meta!$D:$D,"-",0,1))</f>
        <v>-</v>
      </c>
      <c r="F3325" s="303" t="str">
        <f>IF($D3325="","-",_xlfn.XLOOKUP($D3325,Fund.Meta!$A:$A,Fund.Meta!$E:$E,"-",0,1))</f>
        <v>-</v>
      </c>
      <c r="G3325" s="334"/>
      <c r="H3325" s="303" t="str">
        <f>IF($G3325="","-",_xlfn.XLOOKUP($G3325,Appr.Meta!$A:$A,Appr.Meta!$D:$D,"-",0,1))</f>
        <v>-</v>
      </c>
      <c r="I3325" s="302"/>
      <c r="J3325" s="303" t="str">
        <f>IF($I3325="","-",_xlfn.XLOOKUP($I3325,'CC.Meta'!$A:$A,'CC.Meta'!$D:$D,"-",0,1))</f>
        <v>-</v>
      </c>
      <c r="K3325" s="302"/>
      <c r="L3325" s="146" t="str">
        <f>IF($K3325="","-",_xlfn.XLOOKUP($K3325,Obj.Meta!$A:$A,Obj.Meta!$D:$D,"-",0,1))</f>
        <v>-</v>
      </c>
      <c r="M3325" s="300" t="str">
        <f>IF($K3325="","-",_xlfn.XLOOKUP($K3325,Obj.Meta!$A:$A,Obj.Meta!$F:$F,"-",0,1))</f>
        <v>-</v>
      </c>
      <c r="N3325" s="337" t="str">
        <f t="shared" si="103"/>
        <v>---</v>
      </c>
      <c r="O3325" s="333"/>
      <c r="P3325" s="54"/>
      <c r="Q3325" s="52"/>
      <c r="R3325" s="34"/>
      <c r="S3325" s="53"/>
      <c r="T3325" s="208"/>
      <c r="U3325" s="726"/>
      <c r="V3325" s="206"/>
      <c r="W3325" s="206"/>
      <c r="X3325" s="678"/>
      <c r="Y3325" s="34"/>
      <c r="Z3325" s="610"/>
      <c r="AA3325" s="608"/>
    </row>
    <row r="3326" spans="1:27">
      <c r="A3326" s="145" t="str">
        <f t="shared" si="102"/>
        <v>-</v>
      </c>
      <c r="B3326" s="146" t="str">
        <f>_xlfn.XLOOKUP($A3326,Dept.Meta!$A:$A,Dept.Meta!$F:$F,"-",0,1)</f>
        <v>-</v>
      </c>
      <c r="C3326" s="629" t="str">
        <f>_xlfn.XLOOKUP(_xlfn.CONCAT($G3326,"-",$I3326),Div.Meta!$H:$H,Div.Meta!$C:$C,"-",0,1)</f>
        <v>-</v>
      </c>
      <c r="D3326" s="302"/>
      <c r="E3326" s="146" t="str">
        <f>IF($D3326="","-",_xlfn.XLOOKUP($D3326,Fund.Meta!$A:$A,Fund.Meta!$D:$D,"-",0,1))</f>
        <v>-</v>
      </c>
      <c r="F3326" s="303" t="str">
        <f>IF($D3326="","-",_xlfn.XLOOKUP($D3326,Fund.Meta!$A:$A,Fund.Meta!$E:$E,"-",0,1))</f>
        <v>-</v>
      </c>
      <c r="G3326" s="334"/>
      <c r="H3326" s="303" t="str">
        <f>IF($G3326="","-",_xlfn.XLOOKUP($G3326,Appr.Meta!$A:$A,Appr.Meta!$D:$D,"-",0,1))</f>
        <v>-</v>
      </c>
      <c r="I3326" s="302"/>
      <c r="J3326" s="303" t="str">
        <f>IF($I3326="","-",_xlfn.XLOOKUP($I3326,'CC.Meta'!$A:$A,'CC.Meta'!$D:$D,"-",0,1))</f>
        <v>-</v>
      </c>
      <c r="K3326" s="302"/>
      <c r="L3326" s="146" t="str">
        <f>IF($K3326="","-",_xlfn.XLOOKUP($K3326,Obj.Meta!$A:$A,Obj.Meta!$D:$D,"-",0,1))</f>
        <v>-</v>
      </c>
      <c r="M3326" s="300" t="str">
        <f>IF($K3326="","-",_xlfn.XLOOKUP($K3326,Obj.Meta!$A:$A,Obj.Meta!$F:$F,"-",0,1))</f>
        <v>-</v>
      </c>
      <c r="N3326" s="337" t="str">
        <f t="shared" si="103"/>
        <v>---</v>
      </c>
      <c r="O3326" s="333"/>
      <c r="P3326" s="54"/>
      <c r="Q3326" s="52"/>
      <c r="R3326" s="34"/>
      <c r="S3326" s="53"/>
      <c r="T3326" s="208"/>
      <c r="U3326" s="726"/>
      <c r="V3326" s="206"/>
      <c r="W3326" s="206"/>
      <c r="X3326" s="678"/>
      <c r="Y3326" s="34"/>
      <c r="Z3326" s="610"/>
      <c r="AA3326" s="608"/>
    </row>
    <row r="3327" spans="1:27">
      <c r="A3327" s="145" t="str">
        <f t="shared" si="102"/>
        <v>-</v>
      </c>
      <c r="B3327" s="146" t="str">
        <f>_xlfn.XLOOKUP($A3327,Dept.Meta!$A:$A,Dept.Meta!$F:$F,"-",0,1)</f>
        <v>-</v>
      </c>
      <c r="C3327" s="629" t="str">
        <f>_xlfn.XLOOKUP(_xlfn.CONCAT($G3327,"-",$I3327),Div.Meta!$H:$H,Div.Meta!$C:$C,"-",0,1)</f>
        <v>-</v>
      </c>
      <c r="D3327" s="302"/>
      <c r="E3327" s="146" t="str">
        <f>IF($D3327="","-",_xlfn.XLOOKUP($D3327,Fund.Meta!$A:$A,Fund.Meta!$D:$D,"-",0,1))</f>
        <v>-</v>
      </c>
      <c r="F3327" s="303" t="str">
        <f>IF($D3327="","-",_xlfn.XLOOKUP($D3327,Fund.Meta!$A:$A,Fund.Meta!$E:$E,"-",0,1))</f>
        <v>-</v>
      </c>
      <c r="G3327" s="334"/>
      <c r="H3327" s="303" t="str">
        <f>IF($G3327="","-",_xlfn.XLOOKUP($G3327,Appr.Meta!$A:$A,Appr.Meta!$D:$D,"-",0,1))</f>
        <v>-</v>
      </c>
      <c r="I3327" s="302"/>
      <c r="J3327" s="303" t="str">
        <f>IF($I3327="","-",_xlfn.XLOOKUP($I3327,'CC.Meta'!$A:$A,'CC.Meta'!$D:$D,"-",0,1))</f>
        <v>-</v>
      </c>
      <c r="K3327" s="302"/>
      <c r="L3327" s="146" t="str">
        <f>IF($K3327="","-",_xlfn.XLOOKUP($K3327,Obj.Meta!$A:$A,Obj.Meta!$D:$D,"-",0,1))</f>
        <v>-</v>
      </c>
      <c r="M3327" s="300" t="str">
        <f>IF($K3327="","-",_xlfn.XLOOKUP($K3327,Obj.Meta!$A:$A,Obj.Meta!$F:$F,"-",0,1))</f>
        <v>-</v>
      </c>
      <c r="N3327" s="337" t="str">
        <f t="shared" si="103"/>
        <v>---</v>
      </c>
      <c r="O3327" s="333"/>
      <c r="P3327" s="54"/>
      <c r="Q3327" s="52"/>
      <c r="R3327" s="34"/>
      <c r="S3327" s="53"/>
      <c r="T3327" s="208"/>
      <c r="U3327" s="726"/>
      <c r="V3327" s="206"/>
      <c r="W3327" s="206"/>
      <c r="X3327" s="678"/>
      <c r="Y3327" s="34"/>
      <c r="Z3327" s="610"/>
      <c r="AA3327" s="608"/>
    </row>
    <row r="3328" spans="1:27">
      <c r="A3328" s="145" t="str">
        <f t="shared" si="102"/>
        <v>-</v>
      </c>
      <c r="B3328" s="146" t="str">
        <f>_xlfn.XLOOKUP($A3328,Dept.Meta!$A:$A,Dept.Meta!$F:$F,"-",0,1)</f>
        <v>-</v>
      </c>
      <c r="C3328" s="629" t="str">
        <f>_xlfn.XLOOKUP(_xlfn.CONCAT($G3328,"-",$I3328),Div.Meta!$H:$H,Div.Meta!$C:$C,"-",0,1)</f>
        <v>-</v>
      </c>
      <c r="D3328" s="302"/>
      <c r="E3328" s="146" t="str">
        <f>IF($D3328="","-",_xlfn.XLOOKUP($D3328,Fund.Meta!$A:$A,Fund.Meta!$D:$D,"-",0,1))</f>
        <v>-</v>
      </c>
      <c r="F3328" s="303" t="str">
        <f>IF($D3328="","-",_xlfn.XLOOKUP($D3328,Fund.Meta!$A:$A,Fund.Meta!$E:$E,"-",0,1))</f>
        <v>-</v>
      </c>
      <c r="G3328" s="334"/>
      <c r="H3328" s="303" t="str">
        <f>IF($G3328="","-",_xlfn.XLOOKUP($G3328,Appr.Meta!$A:$A,Appr.Meta!$D:$D,"-",0,1))</f>
        <v>-</v>
      </c>
      <c r="I3328" s="302"/>
      <c r="J3328" s="303" t="str">
        <f>IF($I3328="","-",_xlfn.XLOOKUP($I3328,'CC.Meta'!$A:$A,'CC.Meta'!$D:$D,"-",0,1))</f>
        <v>-</v>
      </c>
      <c r="K3328" s="302"/>
      <c r="L3328" s="146" t="str">
        <f>IF($K3328="","-",_xlfn.XLOOKUP($K3328,Obj.Meta!$A:$A,Obj.Meta!$D:$D,"-",0,1))</f>
        <v>-</v>
      </c>
      <c r="M3328" s="300" t="str">
        <f>IF($K3328="","-",_xlfn.XLOOKUP($K3328,Obj.Meta!$A:$A,Obj.Meta!$F:$F,"-",0,1))</f>
        <v>-</v>
      </c>
      <c r="N3328" s="337" t="str">
        <f t="shared" si="103"/>
        <v>---</v>
      </c>
      <c r="O3328" s="333"/>
      <c r="P3328" s="54"/>
      <c r="Q3328" s="52"/>
      <c r="R3328" s="34"/>
      <c r="S3328" s="53"/>
      <c r="T3328" s="208"/>
      <c r="U3328" s="726"/>
      <c r="V3328" s="206"/>
      <c r="W3328" s="206"/>
      <c r="X3328" s="678"/>
      <c r="Y3328" s="34"/>
      <c r="Z3328" s="610"/>
      <c r="AA3328" s="608"/>
    </row>
    <row r="3329" spans="1:27">
      <c r="A3329" s="145" t="str">
        <f t="shared" si="102"/>
        <v>-</v>
      </c>
      <c r="B3329" s="146" t="str">
        <f>_xlfn.XLOOKUP($A3329,Dept.Meta!$A:$A,Dept.Meta!$F:$F,"-",0,1)</f>
        <v>-</v>
      </c>
      <c r="C3329" s="629" t="str">
        <f>_xlfn.XLOOKUP(_xlfn.CONCAT($G3329,"-",$I3329),Div.Meta!$H:$H,Div.Meta!$C:$C,"-",0,1)</f>
        <v>-</v>
      </c>
      <c r="D3329" s="302"/>
      <c r="E3329" s="146" t="str">
        <f>IF($D3329="","-",_xlfn.XLOOKUP($D3329,Fund.Meta!$A:$A,Fund.Meta!$D:$D,"-",0,1))</f>
        <v>-</v>
      </c>
      <c r="F3329" s="303" t="str">
        <f>IF($D3329="","-",_xlfn.XLOOKUP($D3329,Fund.Meta!$A:$A,Fund.Meta!$E:$E,"-",0,1))</f>
        <v>-</v>
      </c>
      <c r="G3329" s="334"/>
      <c r="H3329" s="303" t="str">
        <f>IF($G3329="","-",_xlfn.XLOOKUP($G3329,Appr.Meta!$A:$A,Appr.Meta!$D:$D,"-",0,1))</f>
        <v>-</v>
      </c>
      <c r="I3329" s="302"/>
      <c r="J3329" s="303" t="str">
        <f>IF($I3329="","-",_xlfn.XLOOKUP($I3329,'CC.Meta'!$A:$A,'CC.Meta'!$D:$D,"-",0,1))</f>
        <v>-</v>
      </c>
      <c r="K3329" s="302"/>
      <c r="L3329" s="146" t="str">
        <f>IF($K3329="","-",_xlfn.XLOOKUP($K3329,Obj.Meta!$A:$A,Obj.Meta!$D:$D,"-",0,1))</f>
        <v>-</v>
      </c>
      <c r="M3329" s="300" t="str">
        <f>IF($K3329="","-",_xlfn.XLOOKUP($K3329,Obj.Meta!$A:$A,Obj.Meta!$F:$F,"-",0,1))</f>
        <v>-</v>
      </c>
      <c r="N3329" s="337" t="str">
        <f t="shared" si="103"/>
        <v>---</v>
      </c>
      <c r="O3329" s="333"/>
      <c r="P3329" s="54"/>
      <c r="Q3329" s="52"/>
      <c r="R3329" s="34"/>
      <c r="S3329" s="53"/>
      <c r="T3329" s="208"/>
      <c r="U3329" s="726"/>
      <c r="V3329" s="206"/>
      <c r="W3329" s="206"/>
      <c r="X3329" s="678"/>
      <c r="Y3329" s="34"/>
      <c r="Z3329" s="610"/>
      <c r="AA3329" s="608"/>
    </row>
    <row r="3330" spans="1:27">
      <c r="A3330" s="145" t="str">
        <f t="shared" si="102"/>
        <v>-</v>
      </c>
      <c r="B3330" s="146" t="str">
        <f>_xlfn.XLOOKUP($A3330,Dept.Meta!$A:$A,Dept.Meta!$F:$F,"-",0,1)</f>
        <v>-</v>
      </c>
      <c r="C3330" s="629" t="str">
        <f>_xlfn.XLOOKUP(_xlfn.CONCAT($G3330,"-",$I3330),Div.Meta!$H:$H,Div.Meta!$C:$C,"-",0,1)</f>
        <v>-</v>
      </c>
      <c r="D3330" s="302"/>
      <c r="E3330" s="146" t="str">
        <f>IF($D3330="","-",_xlfn.XLOOKUP($D3330,Fund.Meta!$A:$A,Fund.Meta!$D:$D,"-",0,1))</f>
        <v>-</v>
      </c>
      <c r="F3330" s="303" t="str">
        <f>IF($D3330="","-",_xlfn.XLOOKUP($D3330,Fund.Meta!$A:$A,Fund.Meta!$E:$E,"-",0,1))</f>
        <v>-</v>
      </c>
      <c r="G3330" s="334"/>
      <c r="H3330" s="303" t="str">
        <f>IF($G3330="","-",_xlfn.XLOOKUP($G3330,Appr.Meta!$A:$A,Appr.Meta!$D:$D,"-",0,1))</f>
        <v>-</v>
      </c>
      <c r="I3330" s="302"/>
      <c r="J3330" s="303" t="str">
        <f>IF($I3330="","-",_xlfn.XLOOKUP($I3330,'CC.Meta'!$A:$A,'CC.Meta'!$D:$D,"-",0,1))</f>
        <v>-</v>
      </c>
      <c r="K3330" s="302"/>
      <c r="L3330" s="146" t="str">
        <f>IF($K3330="","-",_xlfn.XLOOKUP($K3330,Obj.Meta!$A:$A,Obj.Meta!$D:$D,"-",0,1))</f>
        <v>-</v>
      </c>
      <c r="M3330" s="300" t="str">
        <f>IF($K3330="","-",_xlfn.XLOOKUP($K3330,Obj.Meta!$A:$A,Obj.Meta!$F:$F,"-",0,1))</f>
        <v>-</v>
      </c>
      <c r="N3330" s="337" t="str">
        <f t="shared" si="103"/>
        <v>---</v>
      </c>
      <c r="O3330" s="333"/>
      <c r="P3330" s="54"/>
      <c r="Q3330" s="52"/>
      <c r="R3330" s="34"/>
      <c r="S3330" s="53"/>
      <c r="T3330" s="208"/>
      <c r="U3330" s="726"/>
      <c r="V3330" s="206"/>
      <c r="W3330" s="206"/>
      <c r="X3330" s="678"/>
      <c r="Y3330" s="34"/>
      <c r="Z3330" s="610"/>
      <c r="AA3330" s="608"/>
    </row>
    <row r="3331" spans="1:27">
      <c r="A3331" s="145" t="str">
        <f t="shared" si="102"/>
        <v>-</v>
      </c>
      <c r="B3331" s="146" t="str">
        <f>_xlfn.XLOOKUP($A3331,Dept.Meta!$A:$A,Dept.Meta!$F:$F,"-",0,1)</f>
        <v>-</v>
      </c>
      <c r="C3331" s="629" t="str">
        <f>_xlfn.XLOOKUP(_xlfn.CONCAT($G3331,"-",$I3331),Div.Meta!$H:$H,Div.Meta!$C:$C,"-",0,1)</f>
        <v>-</v>
      </c>
      <c r="D3331" s="302"/>
      <c r="E3331" s="146" t="str">
        <f>IF($D3331="","-",_xlfn.XLOOKUP($D3331,Fund.Meta!$A:$A,Fund.Meta!$D:$D,"-",0,1))</f>
        <v>-</v>
      </c>
      <c r="F3331" s="303" t="str">
        <f>IF($D3331="","-",_xlfn.XLOOKUP($D3331,Fund.Meta!$A:$A,Fund.Meta!$E:$E,"-",0,1))</f>
        <v>-</v>
      </c>
      <c r="G3331" s="334"/>
      <c r="H3331" s="303" t="str">
        <f>IF($G3331="","-",_xlfn.XLOOKUP($G3331,Appr.Meta!$A:$A,Appr.Meta!$D:$D,"-",0,1))</f>
        <v>-</v>
      </c>
      <c r="I3331" s="302"/>
      <c r="J3331" s="303" t="str">
        <f>IF($I3331="","-",_xlfn.XLOOKUP($I3331,'CC.Meta'!$A:$A,'CC.Meta'!$D:$D,"-",0,1))</f>
        <v>-</v>
      </c>
      <c r="K3331" s="302"/>
      <c r="L3331" s="146" t="str">
        <f>IF($K3331="","-",_xlfn.XLOOKUP($K3331,Obj.Meta!$A:$A,Obj.Meta!$D:$D,"-",0,1))</f>
        <v>-</v>
      </c>
      <c r="M3331" s="300" t="str">
        <f>IF($K3331="","-",_xlfn.XLOOKUP($K3331,Obj.Meta!$A:$A,Obj.Meta!$F:$F,"-",0,1))</f>
        <v>-</v>
      </c>
      <c r="N3331" s="337" t="str">
        <f t="shared" si="103"/>
        <v>---</v>
      </c>
      <c r="O3331" s="333"/>
      <c r="P3331" s="54"/>
      <c r="Q3331" s="52"/>
      <c r="R3331" s="34"/>
      <c r="S3331" s="53"/>
      <c r="T3331" s="208"/>
      <c r="U3331" s="726"/>
      <c r="V3331" s="206"/>
      <c r="W3331" s="206"/>
      <c r="X3331" s="678"/>
      <c r="Y3331" s="34"/>
      <c r="Z3331" s="610"/>
      <c r="AA3331" s="608"/>
    </row>
    <row r="3332" spans="1:27">
      <c r="A3332" s="145" t="str">
        <f t="shared" si="102"/>
        <v>-</v>
      </c>
      <c r="B3332" s="146" t="str">
        <f>_xlfn.XLOOKUP($A3332,Dept.Meta!$A:$A,Dept.Meta!$F:$F,"-",0,1)</f>
        <v>-</v>
      </c>
      <c r="C3332" s="629" t="str">
        <f>_xlfn.XLOOKUP(_xlfn.CONCAT($G3332,"-",$I3332),Div.Meta!$H:$H,Div.Meta!$C:$C,"-",0,1)</f>
        <v>-</v>
      </c>
      <c r="D3332" s="302"/>
      <c r="E3332" s="146" t="str">
        <f>IF($D3332="","-",_xlfn.XLOOKUP($D3332,Fund.Meta!$A:$A,Fund.Meta!$D:$D,"-",0,1))</f>
        <v>-</v>
      </c>
      <c r="F3332" s="303" t="str">
        <f>IF($D3332="","-",_xlfn.XLOOKUP($D3332,Fund.Meta!$A:$A,Fund.Meta!$E:$E,"-",0,1))</f>
        <v>-</v>
      </c>
      <c r="G3332" s="334"/>
      <c r="H3332" s="303" t="str">
        <f>IF($G3332="","-",_xlfn.XLOOKUP($G3332,Appr.Meta!$A:$A,Appr.Meta!$D:$D,"-",0,1))</f>
        <v>-</v>
      </c>
      <c r="I3332" s="302"/>
      <c r="J3332" s="303" t="str">
        <f>IF($I3332="","-",_xlfn.XLOOKUP($I3332,'CC.Meta'!$A:$A,'CC.Meta'!$D:$D,"-",0,1))</f>
        <v>-</v>
      </c>
      <c r="K3332" s="302"/>
      <c r="L3332" s="146" t="str">
        <f>IF($K3332="","-",_xlfn.XLOOKUP($K3332,Obj.Meta!$A:$A,Obj.Meta!$D:$D,"-",0,1))</f>
        <v>-</v>
      </c>
      <c r="M3332" s="300" t="str">
        <f>IF($K3332="","-",_xlfn.XLOOKUP($K3332,Obj.Meta!$A:$A,Obj.Meta!$F:$F,"-",0,1))</f>
        <v>-</v>
      </c>
      <c r="N3332" s="337" t="str">
        <f t="shared" si="103"/>
        <v>---</v>
      </c>
      <c r="O3332" s="333"/>
      <c r="P3332" s="54"/>
      <c r="Q3332" s="52"/>
      <c r="R3332" s="34"/>
      <c r="S3332" s="53"/>
      <c r="T3332" s="208"/>
      <c r="U3332" s="726"/>
      <c r="V3332" s="206"/>
      <c r="W3332" s="206"/>
      <c r="X3332" s="678"/>
      <c r="Y3332" s="34"/>
      <c r="Z3332" s="610"/>
      <c r="AA3332" s="608"/>
    </row>
    <row r="3333" spans="1:27">
      <c r="A3333" s="145" t="str">
        <f t="shared" si="102"/>
        <v>-</v>
      </c>
      <c r="B3333" s="146" t="str">
        <f>_xlfn.XLOOKUP($A3333,Dept.Meta!$A:$A,Dept.Meta!$F:$F,"-",0,1)</f>
        <v>-</v>
      </c>
      <c r="C3333" s="629" t="str">
        <f>_xlfn.XLOOKUP(_xlfn.CONCAT($G3333,"-",$I3333),Div.Meta!$H:$H,Div.Meta!$C:$C,"-",0,1)</f>
        <v>-</v>
      </c>
      <c r="D3333" s="302"/>
      <c r="E3333" s="146" t="str">
        <f>IF($D3333="","-",_xlfn.XLOOKUP($D3333,Fund.Meta!$A:$A,Fund.Meta!$D:$D,"-",0,1))</f>
        <v>-</v>
      </c>
      <c r="F3333" s="303" t="str">
        <f>IF($D3333="","-",_xlfn.XLOOKUP($D3333,Fund.Meta!$A:$A,Fund.Meta!$E:$E,"-",0,1))</f>
        <v>-</v>
      </c>
      <c r="G3333" s="334"/>
      <c r="H3333" s="303" t="str">
        <f>IF($G3333="","-",_xlfn.XLOOKUP($G3333,Appr.Meta!$A:$A,Appr.Meta!$D:$D,"-",0,1))</f>
        <v>-</v>
      </c>
      <c r="I3333" s="302"/>
      <c r="J3333" s="303" t="str">
        <f>IF($I3333="","-",_xlfn.XLOOKUP($I3333,'CC.Meta'!$A:$A,'CC.Meta'!$D:$D,"-",0,1))</f>
        <v>-</v>
      </c>
      <c r="K3333" s="302"/>
      <c r="L3333" s="146" t="str">
        <f>IF($K3333="","-",_xlfn.XLOOKUP($K3333,Obj.Meta!$A:$A,Obj.Meta!$D:$D,"-",0,1))</f>
        <v>-</v>
      </c>
      <c r="M3333" s="300" t="str">
        <f>IF($K3333="","-",_xlfn.XLOOKUP($K3333,Obj.Meta!$A:$A,Obj.Meta!$F:$F,"-",0,1))</f>
        <v>-</v>
      </c>
      <c r="N3333" s="337" t="str">
        <f t="shared" si="103"/>
        <v>---</v>
      </c>
      <c r="O3333" s="333"/>
      <c r="P3333" s="54"/>
      <c r="Q3333" s="52"/>
      <c r="R3333" s="34"/>
      <c r="S3333" s="53"/>
      <c r="T3333" s="208"/>
      <c r="U3333" s="726"/>
      <c r="V3333" s="206"/>
      <c r="W3333" s="206"/>
      <c r="X3333" s="678"/>
      <c r="Y3333" s="34"/>
      <c r="Z3333" s="610"/>
      <c r="AA3333" s="608"/>
    </row>
    <row r="3334" spans="1:27">
      <c r="A3334" s="145" t="str">
        <f t="shared" si="102"/>
        <v>-</v>
      </c>
      <c r="B3334" s="146" t="str">
        <f>_xlfn.XLOOKUP($A3334,Dept.Meta!$A:$A,Dept.Meta!$F:$F,"-",0,1)</f>
        <v>-</v>
      </c>
      <c r="C3334" s="629" t="str">
        <f>_xlfn.XLOOKUP(_xlfn.CONCAT($G3334,"-",$I3334),Div.Meta!$H:$H,Div.Meta!$C:$C,"-",0,1)</f>
        <v>-</v>
      </c>
      <c r="D3334" s="302"/>
      <c r="E3334" s="146" t="str">
        <f>IF($D3334="","-",_xlfn.XLOOKUP($D3334,Fund.Meta!$A:$A,Fund.Meta!$D:$D,"-",0,1))</f>
        <v>-</v>
      </c>
      <c r="F3334" s="303" t="str">
        <f>IF($D3334="","-",_xlfn.XLOOKUP($D3334,Fund.Meta!$A:$A,Fund.Meta!$E:$E,"-",0,1))</f>
        <v>-</v>
      </c>
      <c r="G3334" s="334"/>
      <c r="H3334" s="303" t="str">
        <f>IF($G3334="","-",_xlfn.XLOOKUP($G3334,Appr.Meta!$A:$A,Appr.Meta!$D:$D,"-",0,1))</f>
        <v>-</v>
      </c>
      <c r="I3334" s="302"/>
      <c r="J3334" s="303" t="str">
        <f>IF($I3334="","-",_xlfn.XLOOKUP($I3334,'CC.Meta'!$A:$A,'CC.Meta'!$D:$D,"-",0,1))</f>
        <v>-</v>
      </c>
      <c r="K3334" s="302"/>
      <c r="L3334" s="146" t="str">
        <f>IF($K3334="","-",_xlfn.XLOOKUP($K3334,Obj.Meta!$A:$A,Obj.Meta!$D:$D,"-",0,1))</f>
        <v>-</v>
      </c>
      <c r="M3334" s="300" t="str">
        <f>IF($K3334="","-",_xlfn.XLOOKUP($K3334,Obj.Meta!$A:$A,Obj.Meta!$F:$F,"-",0,1))</f>
        <v>-</v>
      </c>
      <c r="N3334" s="337" t="str">
        <f t="shared" si="103"/>
        <v>---</v>
      </c>
      <c r="O3334" s="333"/>
      <c r="P3334" s="54"/>
      <c r="Q3334" s="52"/>
      <c r="R3334" s="34"/>
      <c r="S3334" s="53"/>
      <c r="T3334" s="208"/>
      <c r="U3334" s="726"/>
      <c r="V3334" s="206"/>
      <c r="W3334" s="206"/>
      <c r="X3334" s="678"/>
      <c r="Y3334" s="34"/>
      <c r="Z3334" s="610"/>
      <c r="AA3334" s="608"/>
    </row>
    <row r="3335" spans="1:27">
      <c r="A3335" s="145" t="str">
        <f t="shared" si="102"/>
        <v>-</v>
      </c>
      <c r="B3335" s="146" t="str">
        <f>_xlfn.XLOOKUP($A3335,Dept.Meta!$A:$A,Dept.Meta!$F:$F,"-",0,1)</f>
        <v>-</v>
      </c>
      <c r="C3335" s="629" t="str">
        <f>_xlfn.XLOOKUP(_xlfn.CONCAT($G3335,"-",$I3335),Div.Meta!$H:$H,Div.Meta!$C:$C,"-",0,1)</f>
        <v>-</v>
      </c>
      <c r="D3335" s="302"/>
      <c r="E3335" s="146" t="str">
        <f>IF($D3335="","-",_xlfn.XLOOKUP($D3335,Fund.Meta!$A:$A,Fund.Meta!$D:$D,"-",0,1))</f>
        <v>-</v>
      </c>
      <c r="F3335" s="303" t="str">
        <f>IF($D3335="","-",_xlfn.XLOOKUP($D3335,Fund.Meta!$A:$A,Fund.Meta!$E:$E,"-",0,1))</f>
        <v>-</v>
      </c>
      <c r="G3335" s="334"/>
      <c r="H3335" s="303" t="str">
        <f>IF($G3335="","-",_xlfn.XLOOKUP($G3335,Appr.Meta!$A:$A,Appr.Meta!$D:$D,"-",0,1))</f>
        <v>-</v>
      </c>
      <c r="I3335" s="302"/>
      <c r="J3335" s="303" t="str">
        <f>IF($I3335="","-",_xlfn.XLOOKUP($I3335,'CC.Meta'!$A:$A,'CC.Meta'!$D:$D,"-",0,1))</f>
        <v>-</v>
      </c>
      <c r="K3335" s="302"/>
      <c r="L3335" s="146" t="str">
        <f>IF($K3335="","-",_xlfn.XLOOKUP($K3335,Obj.Meta!$A:$A,Obj.Meta!$D:$D,"-",0,1))</f>
        <v>-</v>
      </c>
      <c r="M3335" s="300" t="str">
        <f>IF($K3335="","-",_xlfn.XLOOKUP($K3335,Obj.Meta!$A:$A,Obj.Meta!$F:$F,"-",0,1))</f>
        <v>-</v>
      </c>
      <c r="N3335" s="337" t="str">
        <f t="shared" si="103"/>
        <v>---</v>
      </c>
      <c r="O3335" s="333"/>
      <c r="P3335" s="54"/>
      <c r="Q3335" s="52"/>
      <c r="R3335" s="34"/>
      <c r="S3335" s="53"/>
      <c r="T3335" s="208"/>
      <c r="U3335" s="726"/>
      <c r="V3335" s="206"/>
      <c r="W3335" s="206"/>
      <c r="X3335" s="678"/>
      <c r="Y3335" s="34"/>
      <c r="Z3335" s="610"/>
      <c r="AA3335" s="608"/>
    </row>
    <row r="3336" spans="1:27">
      <c r="A3336" s="145" t="str">
        <f t="shared" si="102"/>
        <v>-</v>
      </c>
      <c r="B3336" s="146" t="str">
        <f>_xlfn.XLOOKUP($A3336,Dept.Meta!$A:$A,Dept.Meta!$F:$F,"-",0,1)</f>
        <v>-</v>
      </c>
      <c r="C3336" s="629" t="str">
        <f>_xlfn.XLOOKUP(_xlfn.CONCAT($G3336,"-",$I3336),Div.Meta!$H:$H,Div.Meta!$C:$C,"-",0,1)</f>
        <v>-</v>
      </c>
      <c r="D3336" s="302"/>
      <c r="E3336" s="146" t="str">
        <f>IF($D3336="","-",_xlfn.XLOOKUP($D3336,Fund.Meta!$A:$A,Fund.Meta!$D:$D,"-",0,1))</f>
        <v>-</v>
      </c>
      <c r="F3336" s="303" t="str">
        <f>IF($D3336="","-",_xlfn.XLOOKUP($D3336,Fund.Meta!$A:$A,Fund.Meta!$E:$E,"-",0,1))</f>
        <v>-</v>
      </c>
      <c r="G3336" s="334"/>
      <c r="H3336" s="303" t="str">
        <f>IF($G3336="","-",_xlfn.XLOOKUP($G3336,Appr.Meta!$A:$A,Appr.Meta!$D:$D,"-",0,1))</f>
        <v>-</v>
      </c>
      <c r="I3336" s="302"/>
      <c r="J3336" s="303" t="str">
        <f>IF($I3336="","-",_xlfn.XLOOKUP($I3336,'CC.Meta'!$A:$A,'CC.Meta'!$D:$D,"-",0,1))</f>
        <v>-</v>
      </c>
      <c r="K3336" s="302"/>
      <c r="L3336" s="146" t="str">
        <f>IF($K3336="","-",_xlfn.XLOOKUP($K3336,Obj.Meta!$A:$A,Obj.Meta!$D:$D,"-",0,1))</f>
        <v>-</v>
      </c>
      <c r="M3336" s="300" t="str">
        <f>IF($K3336="","-",_xlfn.XLOOKUP($K3336,Obj.Meta!$A:$A,Obj.Meta!$F:$F,"-",0,1))</f>
        <v>-</v>
      </c>
      <c r="N3336" s="337" t="str">
        <f t="shared" si="103"/>
        <v>---</v>
      </c>
      <c r="O3336" s="333"/>
      <c r="P3336" s="54"/>
      <c r="Q3336" s="52"/>
      <c r="R3336" s="34"/>
      <c r="S3336" s="53"/>
      <c r="T3336" s="208"/>
      <c r="U3336" s="726"/>
      <c r="V3336" s="206"/>
      <c r="W3336" s="206"/>
      <c r="X3336" s="678"/>
      <c r="Y3336" s="34"/>
      <c r="Z3336" s="610"/>
      <c r="AA3336" s="608"/>
    </row>
    <row r="3337" spans="1:27">
      <c r="A3337" s="145" t="str">
        <f t="shared" si="102"/>
        <v>-</v>
      </c>
      <c r="B3337" s="146" t="str">
        <f>_xlfn.XLOOKUP($A3337,Dept.Meta!$A:$A,Dept.Meta!$F:$F,"-",0,1)</f>
        <v>-</v>
      </c>
      <c r="C3337" s="629" t="str">
        <f>_xlfn.XLOOKUP(_xlfn.CONCAT($G3337,"-",$I3337),Div.Meta!$H:$H,Div.Meta!$C:$C,"-",0,1)</f>
        <v>-</v>
      </c>
      <c r="D3337" s="302"/>
      <c r="E3337" s="146" t="str">
        <f>IF($D3337="","-",_xlfn.XLOOKUP($D3337,Fund.Meta!$A:$A,Fund.Meta!$D:$D,"-",0,1))</f>
        <v>-</v>
      </c>
      <c r="F3337" s="303" t="str">
        <f>IF($D3337="","-",_xlfn.XLOOKUP($D3337,Fund.Meta!$A:$A,Fund.Meta!$E:$E,"-",0,1))</f>
        <v>-</v>
      </c>
      <c r="G3337" s="334"/>
      <c r="H3337" s="303" t="str">
        <f>IF($G3337="","-",_xlfn.XLOOKUP($G3337,Appr.Meta!$A:$A,Appr.Meta!$D:$D,"-",0,1))</f>
        <v>-</v>
      </c>
      <c r="I3337" s="302"/>
      <c r="J3337" s="303" t="str">
        <f>IF($I3337="","-",_xlfn.XLOOKUP($I3337,'CC.Meta'!$A:$A,'CC.Meta'!$D:$D,"-",0,1))</f>
        <v>-</v>
      </c>
      <c r="K3337" s="302"/>
      <c r="L3337" s="146" t="str">
        <f>IF($K3337="","-",_xlfn.XLOOKUP($K3337,Obj.Meta!$A:$A,Obj.Meta!$D:$D,"-",0,1))</f>
        <v>-</v>
      </c>
      <c r="M3337" s="300" t="str">
        <f>IF($K3337="","-",_xlfn.XLOOKUP($K3337,Obj.Meta!$A:$A,Obj.Meta!$F:$F,"-",0,1))</f>
        <v>-</v>
      </c>
      <c r="N3337" s="337" t="str">
        <f t="shared" si="103"/>
        <v>---</v>
      </c>
      <c r="O3337" s="333"/>
      <c r="P3337" s="54"/>
      <c r="Q3337" s="52"/>
      <c r="R3337" s="34"/>
      <c r="S3337" s="53"/>
      <c r="T3337" s="208"/>
      <c r="U3337" s="726"/>
      <c r="V3337" s="206"/>
      <c r="W3337" s="206"/>
      <c r="X3337" s="678"/>
      <c r="Y3337" s="34"/>
      <c r="Z3337" s="610"/>
      <c r="AA3337" s="608"/>
    </row>
    <row r="3338" spans="1:27">
      <c r="A3338" s="145" t="str">
        <f t="shared" si="102"/>
        <v>-</v>
      </c>
      <c r="B3338" s="146" t="str">
        <f>_xlfn.XLOOKUP($A3338,Dept.Meta!$A:$A,Dept.Meta!$F:$F,"-",0,1)</f>
        <v>-</v>
      </c>
      <c r="C3338" s="629" t="str">
        <f>_xlfn.XLOOKUP(_xlfn.CONCAT($G3338,"-",$I3338),Div.Meta!$H:$H,Div.Meta!$C:$C,"-",0,1)</f>
        <v>-</v>
      </c>
      <c r="D3338" s="302"/>
      <c r="E3338" s="146" t="str">
        <f>IF($D3338="","-",_xlfn.XLOOKUP($D3338,Fund.Meta!$A:$A,Fund.Meta!$D:$D,"-",0,1))</f>
        <v>-</v>
      </c>
      <c r="F3338" s="303" t="str">
        <f>IF($D3338="","-",_xlfn.XLOOKUP($D3338,Fund.Meta!$A:$A,Fund.Meta!$E:$E,"-",0,1))</f>
        <v>-</v>
      </c>
      <c r="G3338" s="334"/>
      <c r="H3338" s="303" t="str">
        <f>IF($G3338="","-",_xlfn.XLOOKUP($G3338,Appr.Meta!$A:$A,Appr.Meta!$D:$D,"-",0,1))</f>
        <v>-</v>
      </c>
      <c r="I3338" s="302"/>
      <c r="J3338" s="303" t="str">
        <f>IF($I3338="","-",_xlfn.XLOOKUP($I3338,'CC.Meta'!$A:$A,'CC.Meta'!$D:$D,"-",0,1))</f>
        <v>-</v>
      </c>
      <c r="K3338" s="302"/>
      <c r="L3338" s="146" t="str">
        <f>IF($K3338="","-",_xlfn.XLOOKUP($K3338,Obj.Meta!$A:$A,Obj.Meta!$D:$D,"-",0,1))</f>
        <v>-</v>
      </c>
      <c r="M3338" s="300" t="str">
        <f>IF($K3338="","-",_xlfn.XLOOKUP($K3338,Obj.Meta!$A:$A,Obj.Meta!$F:$F,"-",0,1))</f>
        <v>-</v>
      </c>
      <c r="N3338" s="337" t="str">
        <f t="shared" si="103"/>
        <v>---</v>
      </c>
      <c r="O3338" s="333"/>
      <c r="P3338" s="54"/>
      <c r="Q3338" s="52"/>
      <c r="R3338" s="34"/>
      <c r="S3338" s="53"/>
      <c r="T3338" s="208"/>
      <c r="U3338" s="726"/>
      <c r="V3338" s="206"/>
      <c r="W3338" s="206"/>
      <c r="X3338" s="678"/>
      <c r="Y3338" s="34"/>
      <c r="Z3338" s="610"/>
      <c r="AA3338" s="608"/>
    </row>
    <row r="3339" spans="1:27">
      <c r="A3339" s="145" t="str">
        <f t="shared" si="102"/>
        <v>-</v>
      </c>
      <c r="B3339" s="146" t="str">
        <f>_xlfn.XLOOKUP($A3339,Dept.Meta!$A:$A,Dept.Meta!$F:$F,"-",0,1)</f>
        <v>-</v>
      </c>
      <c r="C3339" s="629" t="str">
        <f>_xlfn.XLOOKUP(_xlfn.CONCAT($G3339,"-",$I3339),Div.Meta!$H:$H,Div.Meta!$C:$C,"-",0,1)</f>
        <v>-</v>
      </c>
      <c r="D3339" s="302"/>
      <c r="E3339" s="146" t="str">
        <f>IF($D3339="","-",_xlfn.XLOOKUP($D3339,Fund.Meta!$A:$A,Fund.Meta!$D:$D,"-",0,1))</f>
        <v>-</v>
      </c>
      <c r="F3339" s="303" t="str">
        <f>IF($D3339="","-",_xlfn.XLOOKUP($D3339,Fund.Meta!$A:$A,Fund.Meta!$E:$E,"-",0,1))</f>
        <v>-</v>
      </c>
      <c r="G3339" s="334"/>
      <c r="H3339" s="303" t="str">
        <f>IF($G3339="","-",_xlfn.XLOOKUP($G3339,Appr.Meta!$A:$A,Appr.Meta!$D:$D,"-",0,1))</f>
        <v>-</v>
      </c>
      <c r="I3339" s="302"/>
      <c r="J3339" s="303" t="str">
        <f>IF($I3339="","-",_xlfn.XLOOKUP($I3339,'CC.Meta'!$A:$A,'CC.Meta'!$D:$D,"-",0,1))</f>
        <v>-</v>
      </c>
      <c r="K3339" s="302"/>
      <c r="L3339" s="146" t="str">
        <f>IF($K3339="","-",_xlfn.XLOOKUP($K3339,Obj.Meta!$A:$A,Obj.Meta!$D:$D,"-",0,1))</f>
        <v>-</v>
      </c>
      <c r="M3339" s="300" t="str">
        <f>IF($K3339="","-",_xlfn.XLOOKUP($K3339,Obj.Meta!$A:$A,Obj.Meta!$F:$F,"-",0,1))</f>
        <v>-</v>
      </c>
      <c r="N3339" s="337" t="str">
        <f t="shared" si="103"/>
        <v>---</v>
      </c>
      <c r="O3339" s="333"/>
      <c r="P3339" s="54"/>
      <c r="Q3339" s="52"/>
      <c r="R3339" s="34"/>
      <c r="S3339" s="53"/>
      <c r="T3339" s="208"/>
      <c r="U3339" s="726"/>
      <c r="V3339" s="206"/>
      <c r="W3339" s="206"/>
      <c r="X3339" s="678"/>
      <c r="Y3339" s="34"/>
      <c r="Z3339" s="610"/>
      <c r="AA3339" s="608"/>
    </row>
    <row r="3340" spans="1:27">
      <c r="A3340" s="145" t="str">
        <f t="shared" si="102"/>
        <v>-</v>
      </c>
      <c r="B3340" s="146" t="str">
        <f>_xlfn.XLOOKUP($A3340,Dept.Meta!$A:$A,Dept.Meta!$F:$F,"-",0,1)</f>
        <v>-</v>
      </c>
      <c r="C3340" s="629" t="str">
        <f>_xlfn.XLOOKUP(_xlfn.CONCAT($G3340,"-",$I3340),Div.Meta!$H:$H,Div.Meta!$C:$C,"-",0,1)</f>
        <v>-</v>
      </c>
      <c r="D3340" s="302"/>
      <c r="E3340" s="146" t="str">
        <f>IF($D3340="","-",_xlfn.XLOOKUP($D3340,Fund.Meta!$A:$A,Fund.Meta!$D:$D,"-",0,1))</f>
        <v>-</v>
      </c>
      <c r="F3340" s="303" t="str">
        <f>IF($D3340="","-",_xlfn.XLOOKUP($D3340,Fund.Meta!$A:$A,Fund.Meta!$E:$E,"-",0,1))</f>
        <v>-</v>
      </c>
      <c r="G3340" s="334"/>
      <c r="H3340" s="303" t="str">
        <f>IF($G3340="","-",_xlfn.XLOOKUP($G3340,Appr.Meta!$A:$A,Appr.Meta!$D:$D,"-",0,1))</f>
        <v>-</v>
      </c>
      <c r="I3340" s="302"/>
      <c r="J3340" s="303" t="str">
        <f>IF($I3340="","-",_xlfn.XLOOKUP($I3340,'CC.Meta'!$A:$A,'CC.Meta'!$D:$D,"-",0,1))</f>
        <v>-</v>
      </c>
      <c r="K3340" s="302"/>
      <c r="L3340" s="146" t="str">
        <f>IF($K3340="","-",_xlfn.XLOOKUP($K3340,Obj.Meta!$A:$A,Obj.Meta!$D:$D,"-",0,1))</f>
        <v>-</v>
      </c>
      <c r="M3340" s="300" t="str">
        <f>IF($K3340="","-",_xlfn.XLOOKUP($K3340,Obj.Meta!$A:$A,Obj.Meta!$F:$F,"-",0,1))</f>
        <v>-</v>
      </c>
      <c r="N3340" s="337" t="str">
        <f t="shared" si="103"/>
        <v>---</v>
      </c>
      <c r="O3340" s="333"/>
      <c r="P3340" s="54"/>
      <c r="Q3340" s="52"/>
      <c r="R3340" s="34"/>
      <c r="S3340" s="53"/>
      <c r="T3340" s="208"/>
      <c r="U3340" s="726"/>
      <c r="V3340" s="206"/>
      <c r="W3340" s="206"/>
      <c r="X3340" s="678"/>
      <c r="Y3340" s="34"/>
      <c r="Z3340" s="610"/>
      <c r="AA3340" s="608"/>
    </row>
    <row r="3341" spans="1:27">
      <c r="A3341" s="145" t="str">
        <f t="shared" si="102"/>
        <v>-</v>
      </c>
      <c r="B3341" s="146" t="str">
        <f>_xlfn.XLOOKUP($A3341,Dept.Meta!$A:$A,Dept.Meta!$F:$F,"-",0,1)</f>
        <v>-</v>
      </c>
      <c r="C3341" s="629" t="str">
        <f>_xlfn.XLOOKUP(_xlfn.CONCAT($G3341,"-",$I3341),Div.Meta!$H:$H,Div.Meta!$C:$C,"-",0,1)</f>
        <v>-</v>
      </c>
      <c r="D3341" s="302"/>
      <c r="E3341" s="146" t="str">
        <f>IF($D3341="","-",_xlfn.XLOOKUP($D3341,Fund.Meta!$A:$A,Fund.Meta!$D:$D,"-",0,1))</f>
        <v>-</v>
      </c>
      <c r="F3341" s="303" t="str">
        <f>IF($D3341="","-",_xlfn.XLOOKUP($D3341,Fund.Meta!$A:$A,Fund.Meta!$E:$E,"-",0,1))</f>
        <v>-</v>
      </c>
      <c r="G3341" s="334"/>
      <c r="H3341" s="303" t="str">
        <f>IF($G3341="","-",_xlfn.XLOOKUP($G3341,Appr.Meta!$A:$A,Appr.Meta!$D:$D,"-",0,1))</f>
        <v>-</v>
      </c>
      <c r="I3341" s="302"/>
      <c r="J3341" s="303" t="str">
        <f>IF($I3341="","-",_xlfn.XLOOKUP($I3341,'CC.Meta'!$A:$A,'CC.Meta'!$D:$D,"-",0,1))</f>
        <v>-</v>
      </c>
      <c r="K3341" s="302"/>
      <c r="L3341" s="146" t="str">
        <f>IF($K3341="","-",_xlfn.XLOOKUP($K3341,Obj.Meta!$A:$A,Obj.Meta!$D:$D,"-",0,1))</f>
        <v>-</v>
      </c>
      <c r="M3341" s="300" t="str">
        <f>IF($K3341="","-",_xlfn.XLOOKUP($K3341,Obj.Meta!$A:$A,Obj.Meta!$F:$F,"-",0,1))</f>
        <v>-</v>
      </c>
      <c r="N3341" s="337" t="str">
        <f t="shared" si="103"/>
        <v>---</v>
      </c>
      <c r="O3341" s="333"/>
      <c r="P3341" s="54"/>
      <c r="Q3341" s="52"/>
      <c r="R3341" s="34"/>
      <c r="S3341" s="53"/>
      <c r="T3341" s="208"/>
      <c r="U3341" s="726"/>
      <c r="V3341" s="206"/>
      <c r="W3341" s="206"/>
      <c r="X3341" s="678"/>
      <c r="Y3341" s="34"/>
      <c r="Z3341" s="610"/>
      <c r="AA3341" s="608"/>
    </row>
    <row r="3342" spans="1:27">
      <c r="A3342" s="145" t="str">
        <f t="shared" si="102"/>
        <v>-</v>
      </c>
      <c r="B3342" s="146" t="str">
        <f>_xlfn.XLOOKUP($A3342,Dept.Meta!$A:$A,Dept.Meta!$F:$F,"-",0,1)</f>
        <v>-</v>
      </c>
      <c r="C3342" s="629" t="str">
        <f>_xlfn.XLOOKUP(_xlfn.CONCAT($G3342,"-",$I3342),Div.Meta!$H:$H,Div.Meta!$C:$C,"-",0,1)</f>
        <v>-</v>
      </c>
      <c r="D3342" s="302"/>
      <c r="E3342" s="146" t="str">
        <f>IF($D3342="","-",_xlfn.XLOOKUP($D3342,Fund.Meta!$A:$A,Fund.Meta!$D:$D,"-",0,1))</f>
        <v>-</v>
      </c>
      <c r="F3342" s="303" t="str">
        <f>IF($D3342="","-",_xlfn.XLOOKUP($D3342,Fund.Meta!$A:$A,Fund.Meta!$E:$E,"-",0,1))</f>
        <v>-</v>
      </c>
      <c r="G3342" s="334"/>
      <c r="H3342" s="303" t="str">
        <f>IF($G3342="","-",_xlfn.XLOOKUP($G3342,Appr.Meta!$A:$A,Appr.Meta!$D:$D,"-",0,1))</f>
        <v>-</v>
      </c>
      <c r="I3342" s="302"/>
      <c r="J3342" s="303" t="str">
        <f>IF($I3342="","-",_xlfn.XLOOKUP($I3342,'CC.Meta'!$A:$A,'CC.Meta'!$D:$D,"-",0,1))</f>
        <v>-</v>
      </c>
      <c r="K3342" s="302"/>
      <c r="L3342" s="146" t="str">
        <f>IF($K3342="","-",_xlfn.XLOOKUP($K3342,Obj.Meta!$A:$A,Obj.Meta!$D:$D,"-",0,1))</f>
        <v>-</v>
      </c>
      <c r="M3342" s="300" t="str">
        <f>IF($K3342="","-",_xlfn.XLOOKUP($K3342,Obj.Meta!$A:$A,Obj.Meta!$F:$F,"-",0,1))</f>
        <v>-</v>
      </c>
      <c r="N3342" s="337" t="str">
        <f t="shared" si="103"/>
        <v>---</v>
      </c>
      <c r="O3342" s="333"/>
      <c r="P3342" s="54"/>
      <c r="Q3342" s="52"/>
      <c r="R3342" s="34"/>
      <c r="S3342" s="53"/>
      <c r="T3342" s="208"/>
      <c r="U3342" s="726"/>
      <c r="V3342" s="206"/>
      <c r="W3342" s="206"/>
      <c r="X3342" s="678"/>
      <c r="Y3342" s="34"/>
      <c r="Z3342" s="610"/>
      <c r="AA3342" s="608"/>
    </row>
    <row r="3343" spans="1:27">
      <c r="A3343" s="145" t="str">
        <f t="shared" si="102"/>
        <v>-</v>
      </c>
      <c r="B3343" s="146" t="str">
        <f>_xlfn.XLOOKUP($A3343,Dept.Meta!$A:$A,Dept.Meta!$F:$F,"-",0,1)</f>
        <v>-</v>
      </c>
      <c r="C3343" s="629" t="str">
        <f>_xlfn.XLOOKUP(_xlfn.CONCAT($G3343,"-",$I3343),Div.Meta!$H:$H,Div.Meta!$C:$C,"-",0,1)</f>
        <v>-</v>
      </c>
      <c r="D3343" s="302"/>
      <c r="E3343" s="146" t="str">
        <f>IF($D3343="","-",_xlfn.XLOOKUP($D3343,Fund.Meta!$A:$A,Fund.Meta!$D:$D,"-",0,1))</f>
        <v>-</v>
      </c>
      <c r="F3343" s="303" t="str">
        <f>IF($D3343="","-",_xlfn.XLOOKUP($D3343,Fund.Meta!$A:$A,Fund.Meta!$E:$E,"-",0,1))</f>
        <v>-</v>
      </c>
      <c r="G3343" s="334"/>
      <c r="H3343" s="303" t="str">
        <f>IF($G3343="","-",_xlfn.XLOOKUP($G3343,Appr.Meta!$A:$A,Appr.Meta!$D:$D,"-",0,1))</f>
        <v>-</v>
      </c>
      <c r="I3343" s="302"/>
      <c r="J3343" s="303" t="str">
        <f>IF($I3343="","-",_xlfn.XLOOKUP($I3343,'CC.Meta'!$A:$A,'CC.Meta'!$D:$D,"-",0,1))</f>
        <v>-</v>
      </c>
      <c r="K3343" s="302"/>
      <c r="L3343" s="146" t="str">
        <f>IF($K3343="","-",_xlfn.XLOOKUP($K3343,Obj.Meta!$A:$A,Obj.Meta!$D:$D,"-",0,1))</f>
        <v>-</v>
      </c>
      <c r="M3343" s="300" t="str">
        <f>IF($K3343="","-",_xlfn.XLOOKUP($K3343,Obj.Meta!$A:$A,Obj.Meta!$F:$F,"-",0,1))</f>
        <v>-</v>
      </c>
      <c r="N3343" s="337" t="str">
        <f t="shared" si="103"/>
        <v>---</v>
      </c>
      <c r="O3343" s="333"/>
      <c r="P3343" s="54"/>
      <c r="Q3343" s="52"/>
      <c r="R3343" s="34"/>
      <c r="S3343" s="53"/>
      <c r="T3343" s="208"/>
      <c r="U3343" s="726"/>
      <c r="V3343" s="206"/>
      <c r="W3343" s="206"/>
      <c r="X3343" s="678"/>
      <c r="Y3343" s="34"/>
      <c r="Z3343" s="610"/>
      <c r="AA3343" s="608"/>
    </row>
    <row r="3344" spans="1:27">
      <c r="A3344" s="145" t="str">
        <f t="shared" si="102"/>
        <v>-</v>
      </c>
      <c r="B3344" s="146" t="str">
        <f>_xlfn.XLOOKUP($A3344,Dept.Meta!$A:$A,Dept.Meta!$F:$F,"-",0,1)</f>
        <v>-</v>
      </c>
      <c r="C3344" s="629" t="str">
        <f>_xlfn.XLOOKUP(_xlfn.CONCAT($G3344,"-",$I3344),Div.Meta!$H:$H,Div.Meta!$C:$C,"-",0,1)</f>
        <v>-</v>
      </c>
      <c r="D3344" s="302"/>
      <c r="E3344" s="146" t="str">
        <f>IF($D3344="","-",_xlfn.XLOOKUP($D3344,Fund.Meta!$A:$A,Fund.Meta!$D:$D,"-",0,1))</f>
        <v>-</v>
      </c>
      <c r="F3344" s="303" t="str">
        <f>IF($D3344="","-",_xlfn.XLOOKUP($D3344,Fund.Meta!$A:$A,Fund.Meta!$E:$E,"-",0,1))</f>
        <v>-</v>
      </c>
      <c r="G3344" s="334"/>
      <c r="H3344" s="303" t="str">
        <f>IF($G3344="","-",_xlfn.XLOOKUP($G3344,Appr.Meta!$A:$A,Appr.Meta!$D:$D,"-",0,1))</f>
        <v>-</v>
      </c>
      <c r="I3344" s="302"/>
      <c r="J3344" s="303" t="str">
        <f>IF($I3344="","-",_xlfn.XLOOKUP($I3344,'CC.Meta'!$A:$A,'CC.Meta'!$D:$D,"-",0,1))</f>
        <v>-</v>
      </c>
      <c r="K3344" s="302"/>
      <c r="L3344" s="146" t="str">
        <f>IF($K3344="","-",_xlfn.XLOOKUP($K3344,Obj.Meta!$A:$A,Obj.Meta!$D:$D,"-",0,1))</f>
        <v>-</v>
      </c>
      <c r="M3344" s="300" t="str">
        <f>IF($K3344="","-",_xlfn.XLOOKUP($K3344,Obj.Meta!$A:$A,Obj.Meta!$F:$F,"-",0,1))</f>
        <v>-</v>
      </c>
      <c r="N3344" s="337" t="str">
        <f t="shared" si="103"/>
        <v>---</v>
      </c>
      <c r="O3344" s="333"/>
      <c r="P3344" s="54"/>
      <c r="Q3344" s="52"/>
      <c r="R3344" s="34"/>
      <c r="S3344" s="53"/>
      <c r="T3344" s="208"/>
      <c r="U3344" s="726"/>
      <c r="V3344" s="206"/>
      <c r="W3344" s="206"/>
      <c r="X3344" s="678"/>
      <c r="Y3344" s="34"/>
      <c r="Z3344" s="610"/>
      <c r="AA3344" s="608"/>
    </row>
    <row r="3345" spans="1:27">
      <c r="A3345" s="145" t="str">
        <f t="shared" si="102"/>
        <v>-</v>
      </c>
      <c r="B3345" s="146" t="str">
        <f>_xlfn.XLOOKUP($A3345,Dept.Meta!$A:$A,Dept.Meta!$F:$F,"-",0,1)</f>
        <v>-</v>
      </c>
      <c r="C3345" s="629" t="str">
        <f>_xlfn.XLOOKUP(_xlfn.CONCAT($G3345,"-",$I3345),Div.Meta!$H:$H,Div.Meta!$C:$C,"-",0,1)</f>
        <v>-</v>
      </c>
      <c r="D3345" s="302"/>
      <c r="E3345" s="146" t="str">
        <f>IF($D3345="","-",_xlfn.XLOOKUP($D3345,Fund.Meta!$A:$A,Fund.Meta!$D:$D,"-",0,1))</f>
        <v>-</v>
      </c>
      <c r="F3345" s="303" t="str">
        <f>IF($D3345="","-",_xlfn.XLOOKUP($D3345,Fund.Meta!$A:$A,Fund.Meta!$E:$E,"-",0,1))</f>
        <v>-</v>
      </c>
      <c r="G3345" s="334"/>
      <c r="H3345" s="303" t="str">
        <f>IF($G3345="","-",_xlfn.XLOOKUP($G3345,Appr.Meta!$A:$A,Appr.Meta!$D:$D,"-",0,1))</f>
        <v>-</v>
      </c>
      <c r="I3345" s="302"/>
      <c r="J3345" s="303" t="str">
        <f>IF($I3345="","-",_xlfn.XLOOKUP($I3345,'CC.Meta'!$A:$A,'CC.Meta'!$D:$D,"-",0,1))</f>
        <v>-</v>
      </c>
      <c r="K3345" s="302"/>
      <c r="L3345" s="146" t="str">
        <f>IF($K3345="","-",_xlfn.XLOOKUP($K3345,Obj.Meta!$A:$A,Obj.Meta!$D:$D,"-",0,1))</f>
        <v>-</v>
      </c>
      <c r="M3345" s="300" t="str">
        <f>IF($K3345="","-",_xlfn.XLOOKUP($K3345,Obj.Meta!$A:$A,Obj.Meta!$F:$F,"-",0,1))</f>
        <v>-</v>
      </c>
      <c r="N3345" s="337" t="str">
        <f t="shared" si="103"/>
        <v>---</v>
      </c>
      <c r="O3345" s="333"/>
      <c r="P3345" s="54"/>
      <c r="Q3345" s="52"/>
      <c r="R3345" s="34"/>
      <c r="S3345" s="53"/>
      <c r="T3345" s="208"/>
      <c r="U3345" s="726"/>
      <c r="V3345" s="206"/>
      <c r="W3345" s="206"/>
      <c r="X3345" s="678"/>
      <c r="Y3345" s="34"/>
      <c r="Z3345" s="610"/>
      <c r="AA3345" s="608"/>
    </row>
    <row r="3346" spans="1:27">
      <c r="A3346" s="145" t="str">
        <f t="shared" si="102"/>
        <v>-</v>
      </c>
      <c r="B3346" s="146" t="str">
        <f>_xlfn.XLOOKUP($A3346,Dept.Meta!$A:$A,Dept.Meta!$F:$F,"-",0,1)</f>
        <v>-</v>
      </c>
      <c r="C3346" s="629" t="str">
        <f>_xlfn.XLOOKUP(_xlfn.CONCAT($G3346,"-",$I3346),Div.Meta!$H:$H,Div.Meta!$C:$C,"-",0,1)</f>
        <v>-</v>
      </c>
      <c r="D3346" s="302"/>
      <c r="E3346" s="146" t="str">
        <f>IF($D3346="","-",_xlfn.XLOOKUP($D3346,Fund.Meta!$A:$A,Fund.Meta!$D:$D,"-",0,1))</f>
        <v>-</v>
      </c>
      <c r="F3346" s="303" t="str">
        <f>IF($D3346="","-",_xlfn.XLOOKUP($D3346,Fund.Meta!$A:$A,Fund.Meta!$E:$E,"-",0,1))</f>
        <v>-</v>
      </c>
      <c r="G3346" s="334"/>
      <c r="H3346" s="303" t="str">
        <f>IF($G3346="","-",_xlfn.XLOOKUP($G3346,Appr.Meta!$A:$A,Appr.Meta!$D:$D,"-",0,1))</f>
        <v>-</v>
      </c>
      <c r="I3346" s="302"/>
      <c r="J3346" s="303" t="str">
        <f>IF($I3346="","-",_xlfn.XLOOKUP($I3346,'CC.Meta'!$A:$A,'CC.Meta'!$D:$D,"-",0,1))</f>
        <v>-</v>
      </c>
      <c r="K3346" s="302"/>
      <c r="L3346" s="146" t="str">
        <f>IF($K3346="","-",_xlfn.XLOOKUP($K3346,Obj.Meta!$A:$A,Obj.Meta!$D:$D,"-",0,1))</f>
        <v>-</v>
      </c>
      <c r="M3346" s="300" t="str">
        <f>IF($K3346="","-",_xlfn.XLOOKUP($K3346,Obj.Meta!$A:$A,Obj.Meta!$F:$F,"-",0,1))</f>
        <v>-</v>
      </c>
      <c r="N3346" s="337" t="str">
        <f t="shared" si="103"/>
        <v>---</v>
      </c>
      <c r="O3346" s="333"/>
      <c r="P3346" s="54"/>
      <c r="Q3346" s="52"/>
      <c r="R3346" s="34"/>
      <c r="S3346" s="53"/>
      <c r="T3346" s="208"/>
      <c r="U3346" s="726"/>
      <c r="V3346" s="206"/>
      <c r="W3346" s="206"/>
      <c r="X3346" s="678"/>
      <c r="Y3346" s="34"/>
      <c r="Z3346" s="610"/>
      <c r="AA3346" s="608"/>
    </row>
    <row r="3347" spans="1:27">
      <c r="A3347" s="145" t="str">
        <f t="shared" ref="A3347:A3410" si="104">IFERROR(VALUE(LEFT($I3347,2)),"-")</f>
        <v>-</v>
      </c>
      <c r="B3347" s="146" t="str">
        <f>_xlfn.XLOOKUP($A3347,Dept.Meta!$A:$A,Dept.Meta!$F:$F,"-",0,1)</f>
        <v>-</v>
      </c>
      <c r="C3347" s="629" t="str">
        <f>_xlfn.XLOOKUP(_xlfn.CONCAT($G3347,"-",$I3347),Div.Meta!$H:$H,Div.Meta!$C:$C,"-",0,1)</f>
        <v>-</v>
      </c>
      <c r="D3347" s="302"/>
      <c r="E3347" s="146" t="str">
        <f>IF($D3347="","-",_xlfn.XLOOKUP($D3347,Fund.Meta!$A:$A,Fund.Meta!$D:$D,"-",0,1))</f>
        <v>-</v>
      </c>
      <c r="F3347" s="303" t="str">
        <f>IF($D3347="","-",_xlfn.XLOOKUP($D3347,Fund.Meta!$A:$A,Fund.Meta!$E:$E,"-",0,1))</f>
        <v>-</v>
      </c>
      <c r="G3347" s="334"/>
      <c r="H3347" s="303" t="str">
        <f>IF($G3347="","-",_xlfn.XLOOKUP($G3347,Appr.Meta!$A:$A,Appr.Meta!$D:$D,"-",0,1))</f>
        <v>-</v>
      </c>
      <c r="I3347" s="302"/>
      <c r="J3347" s="303" t="str">
        <f>IF($I3347="","-",_xlfn.XLOOKUP($I3347,'CC.Meta'!$A:$A,'CC.Meta'!$D:$D,"-",0,1))</f>
        <v>-</v>
      </c>
      <c r="K3347" s="302"/>
      <c r="L3347" s="146" t="str">
        <f>IF($K3347="","-",_xlfn.XLOOKUP($K3347,Obj.Meta!$A:$A,Obj.Meta!$D:$D,"-",0,1))</f>
        <v>-</v>
      </c>
      <c r="M3347" s="300" t="str">
        <f>IF($K3347="","-",_xlfn.XLOOKUP($K3347,Obj.Meta!$A:$A,Obj.Meta!$F:$F,"-",0,1))</f>
        <v>-</v>
      </c>
      <c r="N3347" s="337" t="str">
        <f t="shared" ref="N3347:N3410" si="105">_xlfn.CONCAT($D3347,"-",$G3347,"-",$I3347,"-",$K3347)</f>
        <v>---</v>
      </c>
      <c r="O3347" s="333"/>
      <c r="P3347" s="54"/>
      <c r="Q3347" s="52"/>
      <c r="R3347" s="34"/>
      <c r="S3347" s="53"/>
      <c r="T3347" s="208"/>
      <c r="U3347" s="726"/>
      <c r="V3347" s="206"/>
      <c r="W3347" s="206"/>
      <c r="X3347" s="678"/>
      <c r="Y3347" s="34"/>
      <c r="Z3347" s="610"/>
      <c r="AA3347" s="608"/>
    </row>
    <row r="3348" spans="1:27">
      <c r="A3348" s="145" t="str">
        <f t="shared" si="104"/>
        <v>-</v>
      </c>
      <c r="B3348" s="146" t="str">
        <f>_xlfn.XLOOKUP($A3348,Dept.Meta!$A:$A,Dept.Meta!$F:$F,"-",0,1)</f>
        <v>-</v>
      </c>
      <c r="C3348" s="629" t="str">
        <f>_xlfn.XLOOKUP(_xlfn.CONCAT($G3348,"-",$I3348),Div.Meta!$H:$H,Div.Meta!$C:$C,"-",0,1)</f>
        <v>-</v>
      </c>
      <c r="D3348" s="302"/>
      <c r="E3348" s="146" t="str">
        <f>IF($D3348="","-",_xlfn.XLOOKUP($D3348,Fund.Meta!$A:$A,Fund.Meta!$D:$D,"-",0,1))</f>
        <v>-</v>
      </c>
      <c r="F3348" s="303" t="str">
        <f>IF($D3348="","-",_xlfn.XLOOKUP($D3348,Fund.Meta!$A:$A,Fund.Meta!$E:$E,"-",0,1))</f>
        <v>-</v>
      </c>
      <c r="G3348" s="334"/>
      <c r="H3348" s="303" t="str">
        <f>IF($G3348="","-",_xlfn.XLOOKUP($G3348,Appr.Meta!$A:$A,Appr.Meta!$D:$D,"-",0,1))</f>
        <v>-</v>
      </c>
      <c r="I3348" s="302"/>
      <c r="J3348" s="303" t="str">
        <f>IF($I3348="","-",_xlfn.XLOOKUP($I3348,'CC.Meta'!$A:$A,'CC.Meta'!$D:$D,"-",0,1))</f>
        <v>-</v>
      </c>
      <c r="K3348" s="302"/>
      <c r="L3348" s="146" t="str">
        <f>IF($K3348="","-",_xlfn.XLOOKUP($K3348,Obj.Meta!$A:$A,Obj.Meta!$D:$D,"-",0,1))</f>
        <v>-</v>
      </c>
      <c r="M3348" s="300" t="str">
        <f>IF($K3348="","-",_xlfn.XLOOKUP($K3348,Obj.Meta!$A:$A,Obj.Meta!$F:$F,"-",0,1))</f>
        <v>-</v>
      </c>
      <c r="N3348" s="337" t="str">
        <f t="shared" si="105"/>
        <v>---</v>
      </c>
      <c r="O3348" s="333"/>
      <c r="P3348" s="54"/>
      <c r="Q3348" s="52"/>
      <c r="R3348" s="34"/>
      <c r="S3348" s="53"/>
      <c r="T3348" s="208"/>
      <c r="U3348" s="726"/>
      <c r="V3348" s="206"/>
      <c r="W3348" s="206"/>
      <c r="X3348" s="678"/>
      <c r="Y3348" s="34"/>
      <c r="Z3348" s="610"/>
      <c r="AA3348" s="608"/>
    </row>
    <row r="3349" spans="1:27">
      <c r="A3349" s="145" t="str">
        <f t="shared" si="104"/>
        <v>-</v>
      </c>
      <c r="B3349" s="146" t="str">
        <f>_xlfn.XLOOKUP($A3349,Dept.Meta!$A:$A,Dept.Meta!$F:$F,"-",0,1)</f>
        <v>-</v>
      </c>
      <c r="C3349" s="629" t="str">
        <f>_xlfn.XLOOKUP(_xlfn.CONCAT($G3349,"-",$I3349),Div.Meta!$H:$H,Div.Meta!$C:$C,"-",0,1)</f>
        <v>-</v>
      </c>
      <c r="D3349" s="302"/>
      <c r="E3349" s="146" t="str">
        <f>IF($D3349="","-",_xlfn.XLOOKUP($D3349,Fund.Meta!$A:$A,Fund.Meta!$D:$D,"-",0,1))</f>
        <v>-</v>
      </c>
      <c r="F3349" s="303" t="str">
        <f>IF($D3349="","-",_xlfn.XLOOKUP($D3349,Fund.Meta!$A:$A,Fund.Meta!$E:$E,"-",0,1))</f>
        <v>-</v>
      </c>
      <c r="G3349" s="334"/>
      <c r="H3349" s="303" t="str">
        <f>IF($G3349="","-",_xlfn.XLOOKUP($G3349,Appr.Meta!$A:$A,Appr.Meta!$D:$D,"-",0,1))</f>
        <v>-</v>
      </c>
      <c r="I3349" s="302"/>
      <c r="J3349" s="303" t="str">
        <f>IF($I3349="","-",_xlfn.XLOOKUP($I3349,'CC.Meta'!$A:$A,'CC.Meta'!$D:$D,"-",0,1))</f>
        <v>-</v>
      </c>
      <c r="K3349" s="302"/>
      <c r="L3349" s="146" t="str">
        <f>IF($K3349="","-",_xlfn.XLOOKUP($K3349,Obj.Meta!$A:$A,Obj.Meta!$D:$D,"-",0,1))</f>
        <v>-</v>
      </c>
      <c r="M3349" s="300" t="str">
        <f>IF($K3349="","-",_xlfn.XLOOKUP($K3349,Obj.Meta!$A:$A,Obj.Meta!$F:$F,"-",0,1))</f>
        <v>-</v>
      </c>
      <c r="N3349" s="337" t="str">
        <f t="shared" si="105"/>
        <v>---</v>
      </c>
      <c r="O3349" s="333"/>
      <c r="P3349" s="54"/>
      <c r="Q3349" s="52"/>
      <c r="R3349" s="34"/>
      <c r="S3349" s="53"/>
      <c r="T3349" s="208"/>
      <c r="U3349" s="726"/>
      <c r="V3349" s="206"/>
      <c r="W3349" s="206"/>
      <c r="X3349" s="678"/>
      <c r="Y3349" s="34"/>
      <c r="Z3349" s="610"/>
      <c r="AA3349" s="608"/>
    </row>
    <row r="3350" spans="1:27">
      <c r="A3350" s="145" t="str">
        <f t="shared" si="104"/>
        <v>-</v>
      </c>
      <c r="B3350" s="146" t="str">
        <f>_xlfn.XLOOKUP($A3350,Dept.Meta!$A:$A,Dept.Meta!$F:$F,"-",0,1)</f>
        <v>-</v>
      </c>
      <c r="C3350" s="629" t="str">
        <f>_xlfn.XLOOKUP(_xlfn.CONCAT($G3350,"-",$I3350),Div.Meta!$H:$H,Div.Meta!$C:$C,"-",0,1)</f>
        <v>-</v>
      </c>
      <c r="D3350" s="302"/>
      <c r="E3350" s="146" t="str">
        <f>IF($D3350="","-",_xlfn.XLOOKUP($D3350,Fund.Meta!$A:$A,Fund.Meta!$D:$D,"-",0,1))</f>
        <v>-</v>
      </c>
      <c r="F3350" s="303" t="str">
        <f>IF($D3350="","-",_xlfn.XLOOKUP($D3350,Fund.Meta!$A:$A,Fund.Meta!$E:$E,"-",0,1))</f>
        <v>-</v>
      </c>
      <c r="G3350" s="334"/>
      <c r="H3350" s="303" t="str">
        <f>IF($G3350="","-",_xlfn.XLOOKUP($G3350,Appr.Meta!$A:$A,Appr.Meta!$D:$D,"-",0,1))</f>
        <v>-</v>
      </c>
      <c r="I3350" s="302"/>
      <c r="J3350" s="303" t="str">
        <f>IF($I3350="","-",_xlfn.XLOOKUP($I3350,'CC.Meta'!$A:$A,'CC.Meta'!$D:$D,"-",0,1))</f>
        <v>-</v>
      </c>
      <c r="K3350" s="302"/>
      <c r="L3350" s="146" t="str">
        <f>IF($K3350="","-",_xlfn.XLOOKUP($K3350,Obj.Meta!$A:$A,Obj.Meta!$D:$D,"-",0,1))</f>
        <v>-</v>
      </c>
      <c r="M3350" s="300" t="str">
        <f>IF($K3350="","-",_xlfn.XLOOKUP($K3350,Obj.Meta!$A:$A,Obj.Meta!$F:$F,"-",0,1))</f>
        <v>-</v>
      </c>
      <c r="N3350" s="337" t="str">
        <f t="shared" si="105"/>
        <v>---</v>
      </c>
      <c r="O3350" s="333"/>
      <c r="P3350" s="54"/>
      <c r="Q3350" s="52"/>
      <c r="R3350" s="34"/>
      <c r="S3350" s="53"/>
      <c r="T3350" s="208"/>
      <c r="U3350" s="726"/>
      <c r="V3350" s="206"/>
      <c r="W3350" s="206"/>
      <c r="X3350" s="678"/>
      <c r="Y3350" s="34"/>
      <c r="Z3350" s="610"/>
      <c r="AA3350" s="608"/>
    </row>
    <row r="3351" spans="1:27">
      <c r="A3351" s="145" t="str">
        <f t="shared" si="104"/>
        <v>-</v>
      </c>
      <c r="B3351" s="146" t="str">
        <f>_xlfn.XLOOKUP($A3351,Dept.Meta!$A:$A,Dept.Meta!$F:$F,"-",0,1)</f>
        <v>-</v>
      </c>
      <c r="C3351" s="629" t="str">
        <f>_xlfn.XLOOKUP(_xlfn.CONCAT($G3351,"-",$I3351),Div.Meta!$H:$H,Div.Meta!$C:$C,"-",0,1)</f>
        <v>-</v>
      </c>
      <c r="D3351" s="302"/>
      <c r="E3351" s="146" t="str">
        <f>IF($D3351="","-",_xlfn.XLOOKUP($D3351,Fund.Meta!$A:$A,Fund.Meta!$D:$D,"-",0,1))</f>
        <v>-</v>
      </c>
      <c r="F3351" s="303" t="str">
        <f>IF($D3351="","-",_xlfn.XLOOKUP($D3351,Fund.Meta!$A:$A,Fund.Meta!$E:$E,"-",0,1))</f>
        <v>-</v>
      </c>
      <c r="G3351" s="334"/>
      <c r="H3351" s="303" t="str">
        <f>IF($G3351="","-",_xlfn.XLOOKUP($G3351,Appr.Meta!$A:$A,Appr.Meta!$D:$D,"-",0,1))</f>
        <v>-</v>
      </c>
      <c r="I3351" s="302"/>
      <c r="J3351" s="303" t="str">
        <f>IF($I3351="","-",_xlfn.XLOOKUP($I3351,'CC.Meta'!$A:$A,'CC.Meta'!$D:$D,"-",0,1))</f>
        <v>-</v>
      </c>
      <c r="K3351" s="302"/>
      <c r="L3351" s="146" t="str">
        <f>IF($K3351="","-",_xlfn.XLOOKUP($K3351,Obj.Meta!$A:$A,Obj.Meta!$D:$D,"-",0,1))</f>
        <v>-</v>
      </c>
      <c r="M3351" s="300" t="str">
        <f>IF($K3351="","-",_xlfn.XLOOKUP($K3351,Obj.Meta!$A:$A,Obj.Meta!$F:$F,"-",0,1))</f>
        <v>-</v>
      </c>
      <c r="N3351" s="337" t="str">
        <f t="shared" si="105"/>
        <v>---</v>
      </c>
      <c r="O3351" s="333"/>
      <c r="P3351" s="54"/>
      <c r="Q3351" s="52"/>
      <c r="R3351" s="34"/>
      <c r="S3351" s="53"/>
      <c r="T3351" s="208"/>
      <c r="U3351" s="726"/>
      <c r="V3351" s="206"/>
      <c r="W3351" s="206"/>
      <c r="X3351" s="678"/>
      <c r="Y3351" s="34"/>
      <c r="Z3351" s="610"/>
      <c r="AA3351" s="608"/>
    </row>
    <row r="3352" spans="1:27">
      <c r="A3352" s="145" t="str">
        <f t="shared" si="104"/>
        <v>-</v>
      </c>
      <c r="B3352" s="146" t="str">
        <f>_xlfn.XLOOKUP($A3352,Dept.Meta!$A:$A,Dept.Meta!$F:$F,"-",0,1)</f>
        <v>-</v>
      </c>
      <c r="C3352" s="629" t="str">
        <f>_xlfn.XLOOKUP(_xlfn.CONCAT($G3352,"-",$I3352),Div.Meta!$H:$H,Div.Meta!$C:$C,"-",0,1)</f>
        <v>-</v>
      </c>
      <c r="D3352" s="302"/>
      <c r="E3352" s="146" t="str">
        <f>IF($D3352="","-",_xlfn.XLOOKUP($D3352,Fund.Meta!$A:$A,Fund.Meta!$D:$D,"-",0,1))</f>
        <v>-</v>
      </c>
      <c r="F3352" s="303" t="str">
        <f>IF($D3352="","-",_xlfn.XLOOKUP($D3352,Fund.Meta!$A:$A,Fund.Meta!$E:$E,"-",0,1))</f>
        <v>-</v>
      </c>
      <c r="G3352" s="334"/>
      <c r="H3352" s="303" t="str">
        <f>IF($G3352="","-",_xlfn.XLOOKUP($G3352,Appr.Meta!$A:$A,Appr.Meta!$D:$D,"-",0,1))</f>
        <v>-</v>
      </c>
      <c r="I3352" s="302"/>
      <c r="J3352" s="303" t="str">
        <f>IF($I3352="","-",_xlfn.XLOOKUP($I3352,'CC.Meta'!$A:$A,'CC.Meta'!$D:$D,"-",0,1))</f>
        <v>-</v>
      </c>
      <c r="K3352" s="302"/>
      <c r="L3352" s="146" t="str">
        <f>IF($K3352="","-",_xlfn.XLOOKUP($K3352,Obj.Meta!$A:$A,Obj.Meta!$D:$D,"-",0,1))</f>
        <v>-</v>
      </c>
      <c r="M3352" s="300" t="str">
        <f>IF($K3352="","-",_xlfn.XLOOKUP($K3352,Obj.Meta!$A:$A,Obj.Meta!$F:$F,"-",0,1))</f>
        <v>-</v>
      </c>
      <c r="N3352" s="337" t="str">
        <f t="shared" si="105"/>
        <v>---</v>
      </c>
      <c r="O3352" s="333"/>
      <c r="P3352" s="54"/>
      <c r="Q3352" s="52"/>
      <c r="R3352" s="34"/>
      <c r="S3352" s="53"/>
      <c r="T3352" s="208"/>
      <c r="U3352" s="726"/>
      <c r="V3352" s="206"/>
      <c r="W3352" s="206"/>
      <c r="X3352" s="678"/>
      <c r="Y3352" s="34"/>
      <c r="Z3352" s="610"/>
      <c r="AA3352" s="608"/>
    </row>
    <row r="3353" spans="1:27">
      <c r="A3353" s="145" t="str">
        <f t="shared" si="104"/>
        <v>-</v>
      </c>
      <c r="B3353" s="146" t="str">
        <f>_xlfn.XLOOKUP($A3353,Dept.Meta!$A:$A,Dept.Meta!$F:$F,"-",0,1)</f>
        <v>-</v>
      </c>
      <c r="C3353" s="629" t="str">
        <f>_xlfn.XLOOKUP(_xlfn.CONCAT($G3353,"-",$I3353),Div.Meta!$H:$H,Div.Meta!$C:$C,"-",0,1)</f>
        <v>-</v>
      </c>
      <c r="D3353" s="302"/>
      <c r="E3353" s="146" t="str">
        <f>IF($D3353="","-",_xlfn.XLOOKUP($D3353,Fund.Meta!$A:$A,Fund.Meta!$D:$D,"-",0,1))</f>
        <v>-</v>
      </c>
      <c r="F3353" s="303" t="str">
        <f>IF($D3353="","-",_xlfn.XLOOKUP($D3353,Fund.Meta!$A:$A,Fund.Meta!$E:$E,"-",0,1))</f>
        <v>-</v>
      </c>
      <c r="G3353" s="334"/>
      <c r="H3353" s="303" t="str">
        <f>IF($G3353="","-",_xlfn.XLOOKUP($G3353,Appr.Meta!$A:$A,Appr.Meta!$D:$D,"-",0,1))</f>
        <v>-</v>
      </c>
      <c r="I3353" s="302"/>
      <c r="J3353" s="303" t="str">
        <f>IF($I3353="","-",_xlfn.XLOOKUP($I3353,'CC.Meta'!$A:$A,'CC.Meta'!$D:$D,"-",0,1))</f>
        <v>-</v>
      </c>
      <c r="K3353" s="302"/>
      <c r="L3353" s="146" t="str">
        <f>IF($K3353="","-",_xlfn.XLOOKUP($K3353,Obj.Meta!$A:$A,Obj.Meta!$D:$D,"-",0,1))</f>
        <v>-</v>
      </c>
      <c r="M3353" s="300" t="str">
        <f>IF($K3353="","-",_xlfn.XLOOKUP($K3353,Obj.Meta!$A:$A,Obj.Meta!$F:$F,"-",0,1))</f>
        <v>-</v>
      </c>
      <c r="N3353" s="337" t="str">
        <f t="shared" si="105"/>
        <v>---</v>
      </c>
      <c r="O3353" s="333"/>
      <c r="P3353" s="54"/>
      <c r="Q3353" s="52"/>
      <c r="R3353" s="34"/>
      <c r="S3353" s="53"/>
      <c r="T3353" s="208"/>
      <c r="U3353" s="726"/>
      <c r="V3353" s="206"/>
      <c r="W3353" s="206"/>
      <c r="X3353" s="678"/>
      <c r="Y3353" s="34"/>
      <c r="Z3353" s="610"/>
      <c r="AA3353" s="608"/>
    </row>
    <row r="3354" spans="1:27">
      <c r="A3354" s="145" t="str">
        <f t="shared" si="104"/>
        <v>-</v>
      </c>
      <c r="B3354" s="146" t="str">
        <f>_xlfn.XLOOKUP($A3354,Dept.Meta!$A:$A,Dept.Meta!$F:$F,"-",0,1)</f>
        <v>-</v>
      </c>
      <c r="C3354" s="629" t="str">
        <f>_xlfn.XLOOKUP(_xlfn.CONCAT($G3354,"-",$I3354),Div.Meta!$H:$H,Div.Meta!$C:$C,"-",0,1)</f>
        <v>-</v>
      </c>
      <c r="D3354" s="302"/>
      <c r="E3354" s="146" t="str">
        <f>IF($D3354="","-",_xlfn.XLOOKUP($D3354,Fund.Meta!$A:$A,Fund.Meta!$D:$D,"-",0,1))</f>
        <v>-</v>
      </c>
      <c r="F3354" s="303" t="str">
        <f>IF($D3354="","-",_xlfn.XLOOKUP($D3354,Fund.Meta!$A:$A,Fund.Meta!$E:$E,"-",0,1))</f>
        <v>-</v>
      </c>
      <c r="G3354" s="334"/>
      <c r="H3354" s="303" t="str">
        <f>IF($G3354="","-",_xlfn.XLOOKUP($G3354,Appr.Meta!$A:$A,Appr.Meta!$D:$D,"-",0,1))</f>
        <v>-</v>
      </c>
      <c r="I3354" s="302"/>
      <c r="J3354" s="303" t="str">
        <f>IF($I3354="","-",_xlfn.XLOOKUP($I3354,'CC.Meta'!$A:$A,'CC.Meta'!$D:$D,"-",0,1))</f>
        <v>-</v>
      </c>
      <c r="K3354" s="302"/>
      <c r="L3354" s="146" t="str">
        <f>IF($K3354="","-",_xlfn.XLOOKUP($K3354,Obj.Meta!$A:$A,Obj.Meta!$D:$D,"-",0,1))</f>
        <v>-</v>
      </c>
      <c r="M3354" s="300" t="str">
        <f>IF($K3354="","-",_xlfn.XLOOKUP($K3354,Obj.Meta!$A:$A,Obj.Meta!$F:$F,"-",0,1))</f>
        <v>-</v>
      </c>
      <c r="N3354" s="337" t="str">
        <f t="shared" si="105"/>
        <v>---</v>
      </c>
      <c r="O3354" s="333"/>
      <c r="P3354" s="54"/>
      <c r="Q3354" s="52"/>
      <c r="R3354" s="34"/>
      <c r="S3354" s="53"/>
      <c r="T3354" s="208"/>
      <c r="U3354" s="726"/>
      <c r="V3354" s="206"/>
      <c r="W3354" s="206"/>
      <c r="X3354" s="678"/>
      <c r="Y3354" s="34"/>
      <c r="Z3354" s="610"/>
      <c r="AA3354" s="608"/>
    </row>
    <row r="3355" spans="1:27">
      <c r="A3355" s="145" t="str">
        <f t="shared" si="104"/>
        <v>-</v>
      </c>
      <c r="B3355" s="146" t="str">
        <f>_xlfn.XLOOKUP($A3355,Dept.Meta!$A:$A,Dept.Meta!$F:$F,"-",0,1)</f>
        <v>-</v>
      </c>
      <c r="C3355" s="629" t="str">
        <f>_xlfn.XLOOKUP(_xlfn.CONCAT($G3355,"-",$I3355),Div.Meta!$H:$H,Div.Meta!$C:$C,"-",0,1)</f>
        <v>-</v>
      </c>
      <c r="D3355" s="302"/>
      <c r="E3355" s="146" t="str">
        <f>IF($D3355="","-",_xlfn.XLOOKUP($D3355,Fund.Meta!$A:$A,Fund.Meta!$D:$D,"-",0,1))</f>
        <v>-</v>
      </c>
      <c r="F3355" s="303" t="str">
        <f>IF($D3355="","-",_xlfn.XLOOKUP($D3355,Fund.Meta!$A:$A,Fund.Meta!$E:$E,"-",0,1))</f>
        <v>-</v>
      </c>
      <c r="G3355" s="334"/>
      <c r="H3355" s="303" t="str">
        <f>IF($G3355="","-",_xlfn.XLOOKUP($G3355,Appr.Meta!$A:$A,Appr.Meta!$D:$D,"-",0,1))</f>
        <v>-</v>
      </c>
      <c r="I3355" s="302"/>
      <c r="J3355" s="303" t="str">
        <f>IF($I3355="","-",_xlfn.XLOOKUP($I3355,'CC.Meta'!$A:$A,'CC.Meta'!$D:$D,"-",0,1))</f>
        <v>-</v>
      </c>
      <c r="K3355" s="302"/>
      <c r="L3355" s="146" t="str">
        <f>IF($K3355="","-",_xlfn.XLOOKUP($K3355,Obj.Meta!$A:$A,Obj.Meta!$D:$D,"-",0,1))</f>
        <v>-</v>
      </c>
      <c r="M3355" s="300" t="str">
        <f>IF($K3355="","-",_xlfn.XLOOKUP($K3355,Obj.Meta!$A:$A,Obj.Meta!$F:$F,"-",0,1))</f>
        <v>-</v>
      </c>
      <c r="N3355" s="337" t="str">
        <f t="shared" si="105"/>
        <v>---</v>
      </c>
      <c r="O3355" s="333"/>
      <c r="P3355" s="54"/>
      <c r="Q3355" s="52"/>
      <c r="R3355" s="34"/>
      <c r="S3355" s="53"/>
      <c r="T3355" s="208"/>
      <c r="U3355" s="726"/>
      <c r="V3355" s="206"/>
      <c r="W3355" s="206"/>
      <c r="X3355" s="678"/>
      <c r="Y3355" s="34"/>
      <c r="Z3355" s="610"/>
      <c r="AA3355" s="608"/>
    </row>
    <row r="3356" spans="1:27">
      <c r="A3356" s="145" t="str">
        <f t="shared" si="104"/>
        <v>-</v>
      </c>
      <c r="B3356" s="146" t="str">
        <f>_xlfn.XLOOKUP($A3356,Dept.Meta!$A:$A,Dept.Meta!$F:$F,"-",0,1)</f>
        <v>-</v>
      </c>
      <c r="C3356" s="629" t="str">
        <f>_xlfn.XLOOKUP(_xlfn.CONCAT($G3356,"-",$I3356),Div.Meta!$H:$H,Div.Meta!$C:$C,"-",0,1)</f>
        <v>-</v>
      </c>
      <c r="D3356" s="302"/>
      <c r="E3356" s="146" t="str">
        <f>IF($D3356="","-",_xlfn.XLOOKUP($D3356,Fund.Meta!$A:$A,Fund.Meta!$D:$D,"-",0,1))</f>
        <v>-</v>
      </c>
      <c r="F3356" s="303" t="str">
        <f>IF($D3356="","-",_xlfn.XLOOKUP($D3356,Fund.Meta!$A:$A,Fund.Meta!$E:$E,"-",0,1))</f>
        <v>-</v>
      </c>
      <c r="G3356" s="334"/>
      <c r="H3356" s="303" t="str">
        <f>IF($G3356="","-",_xlfn.XLOOKUP($G3356,Appr.Meta!$A:$A,Appr.Meta!$D:$D,"-",0,1))</f>
        <v>-</v>
      </c>
      <c r="I3356" s="302"/>
      <c r="J3356" s="303" t="str">
        <f>IF($I3356="","-",_xlfn.XLOOKUP($I3356,'CC.Meta'!$A:$A,'CC.Meta'!$D:$D,"-",0,1))</f>
        <v>-</v>
      </c>
      <c r="K3356" s="302"/>
      <c r="L3356" s="146" t="str">
        <f>IF($K3356="","-",_xlfn.XLOOKUP($K3356,Obj.Meta!$A:$A,Obj.Meta!$D:$D,"-",0,1))</f>
        <v>-</v>
      </c>
      <c r="M3356" s="300" t="str">
        <f>IF($K3356="","-",_xlfn.XLOOKUP($K3356,Obj.Meta!$A:$A,Obj.Meta!$F:$F,"-",0,1))</f>
        <v>-</v>
      </c>
      <c r="N3356" s="337" t="str">
        <f t="shared" si="105"/>
        <v>---</v>
      </c>
      <c r="O3356" s="333"/>
      <c r="P3356" s="54"/>
      <c r="Q3356" s="52"/>
      <c r="R3356" s="34"/>
      <c r="S3356" s="53"/>
      <c r="T3356" s="208"/>
      <c r="U3356" s="726"/>
      <c r="V3356" s="206"/>
      <c r="W3356" s="206"/>
      <c r="X3356" s="678"/>
      <c r="Y3356" s="34"/>
      <c r="Z3356" s="610"/>
      <c r="AA3356" s="608"/>
    </row>
    <row r="3357" spans="1:27">
      <c r="A3357" s="145" t="str">
        <f t="shared" si="104"/>
        <v>-</v>
      </c>
      <c r="B3357" s="146" t="str">
        <f>_xlfn.XLOOKUP($A3357,Dept.Meta!$A:$A,Dept.Meta!$F:$F,"-",0,1)</f>
        <v>-</v>
      </c>
      <c r="C3357" s="629" t="str">
        <f>_xlfn.XLOOKUP(_xlfn.CONCAT($G3357,"-",$I3357),Div.Meta!$H:$H,Div.Meta!$C:$C,"-",0,1)</f>
        <v>-</v>
      </c>
      <c r="D3357" s="302"/>
      <c r="E3357" s="146" t="str">
        <f>IF($D3357="","-",_xlfn.XLOOKUP($D3357,Fund.Meta!$A:$A,Fund.Meta!$D:$D,"-",0,1))</f>
        <v>-</v>
      </c>
      <c r="F3357" s="303" t="str">
        <f>IF($D3357="","-",_xlfn.XLOOKUP($D3357,Fund.Meta!$A:$A,Fund.Meta!$E:$E,"-",0,1))</f>
        <v>-</v>
      </c>
      <c r="G3357" s="334"/>
      <c r="H3357" s="303" t="str">
        <f>IF($G3357="","-",_xlfn.XLOOKUP($G3357,Appr.Meta!$A:$A,Appr.Meta!$D:$D,"-",0,1))</f>
        <v>-</v>
      </c>
      <c r="I3357" s="302"/>
      <c r="J3357" s="303" t="str">
        <f>IF($I3357="","-",_xlfn.XLOOKUP($I3357,'CC.Meta'!$A:$A,'CC.Meta'!$D:$D,"-",0,1))</f>
        <v>-</v>
      </c>
      <c r="K3357" s="302"/>
      <c r="L3357" s="146" t="str">
        <f>IF($K3357="","-",_xlfn.XLOOKUP($K3357,Obj.Meta!$A:$A,Obj.Meta!$D:$D,"-",0,1))</f>
        <v>-</v>
      </c>
      <c r="M3357" s="300" t="str">
        <f>IF($K3357="","-",_xlfn.XLOOKUP($K3357,Obj.Meta!$A:$A,Obj.Meta!$F:$F,"-",0,1))</f>
        <v>-</v>
      </c>
      <c r="N3357" s="337" t="str">
        <f t="shared" si="105"/>
        <v>---</v>
      </c>
      <c r="O3357" s="333"/>
      <c r="P3357" s="54"/>
      <c r="Q3357" s="52"/>
      <c r="R3357" s="34"/>
      <c r="S3357" s="53"/>
      <c r="T3357" s="208"/>
      <c r="U3357" s="726"/>
      <c r="V3357" s="206"/>
      <c r="W3357" s="206"/>
      <c r="X3357" s="678"/>
      <c r="Y3357" s="34"/>
      <c r="Z3357" s="610"/>
      <c r="AA3357" s="608"/>
    </row>
    <row r="3358" spans="1:27">
      <c r="A3358" s="145" t="str">
        <f t="shared" si="104"/>
        <v>-</v>
      </c>
      <c r="B3358" s="146" t="str">
        <f>_xlfn.XLOOKUP($A3358,Dept.Meta!$A:$A,Dept.Meta!$F:$F,"-",0,1)</f>
        <v>-</v>
      </c>
      <c r="C3358" s="629" t="str">
        <f>_xlfn.XLOOKUP(_xlfn.CONCAT($G3358,"-",$I3358),Div.Meta!$H:$H,Div.Meta!$C:$C,"-",0,1)</f>
        <v>-</v>
      </c>
      <c r="D3358" s="302"/>
      <c r="E3358" s="146" t="str">
        <f>IF($D3358="","-",_xlfn.XLOOKUP($D3358,Fund.Meta!$A:$A,Fund.Meta!$D:$D,"-",0,1))</f>
        <v>-</v>
      </c>
      <c r="F3358" s="303" t="str">
        <f>IF($D3358="","-",_xlfn.XLOOKUP($D3358,Fund.Meta!$A:$A,Fund.Meta!$E:$E,"-",0,1))</f>
        <v>-</v>
      </c>
      <c r="G3358" s="334"/>
      <c r="H3358" s="303" t="str">
        <f>IF($G3358="","-",_xlfn.XLOOKUP($G3358,Appr.Meta!$A:$A,Appr.Meta!$D:$D,"-",0,1))</f>
        <v>-</v>
      </c>
      <c r="I3358" s="302"/>
      <c r="J3358" s="303" t="str">
        <f>IF($I3358="","-",_xlfn.XLOOKUP($I3358,'CC.Meta'!$A:$A,'CC.Meta'!$D:$D,"-",0,1))</f>
        <v>-</v>
      </c>
      <c r="K3358" s="302"/>
      <c r="L3358" s="146" t="str">
        <f>IF($K3358="","-",_xlfn.XLOOKUP($K3358,Obj.Meta!$A:$A,Obj.Meta!$D:$D,"-",0,1))</f>
        <v>-</v>
      </c>
      <c r="M3358" s="300" t="str">
        <f>IF($K3358="","-",_xlfn.XLOOKUP($K3358,Obj.Meta!$A:$A,Obj.Meta!$F:$F,"-",0,1))</f>
        <v>-</v>
      </c>
      <c r="N3358" s="337" t="str">
        <f t="shared" si="105"/>
        <v>---</v>
      </c>
      <c r="O3358" s="333"/>
      <c r="P3358" s="54"/>
      <c r="Q3358" s="52"/>
      <c r="R3358" s="34"/>
      <c r="S3358" s="53"/>
      <c r="T3358" s="208"/>
      <c r="U3358" s="726"/>
      <c r="V3358" s="206"/>
      <c r="W3358" s="206"/>
      <c r="X3358" s="678"/>
      <c r="Y3358" s="34"/>
      <c r="Z3358" s="610"/>
      <c r="AA3358" s="608"/>
    </row>
    <row r="3359" spans="1:27">
      <c r="A3359" s="145" t="str">
        <f t="shared" si="104"/>
        <v>-</v>
      </c>
      <c r="B3359" s="146" t="str">
        <f>_xlfn.XLOOKUP($A3359,Dept.Meta!$A:$A,Dept.Meta!$F:$F,"-",0,1)</f>
        <v>-</v>
      </c>
      <c r="C3359" s="629" t="str">
        <f>_xlfn.XLOOKUP(_xlfn.CONCAT($G3359,"-",$I3359),Div.Meta!$H:$H,Div.Meta!$C:$C,"-",0,1)</f>
        <v>-</v>
      </c>
      <c r="D3359" s="302"/>
      <c r="E3359" s="146" t="str">
        <f>IF($D3359="","-",_xlfn.XLOOKUP($D3359,Fund.Meta!$A:$A,Fund.Meta!$D:$D,"-",0,1))</f>
        <v>-</v>
      </c>
      <c r="F3359" s="303" t="str">
        <f>IF($D3359="","-",_xlfn.XLOOKUP($D3359,Fund.Meta!$A:$A,Fund.Meta!$E:$E,"-",0,1))</f>
        <v>-</v>
      </c>
      <c r="G3359" s="334"/>
      <c r="H3359" s="303" t="str">
        <f>IF($G3359="","-",_xlfn.XLOOKUP($G3359,Appr.Meta!$A:$A,Appr.Meta!$D:$D,"-",0,1))</f>
        <v>-</v>
      </c>
      <c r="I3359" s="302"/>
      <c r="J3359" s="303" t="str">
        <f>IF($I3359="","-",_xlfn.XLOOKUP($I3359,'CC.Meta'!$A:$A,'CC.Meta'!$D:$D,"-",0,1))</f>
        <v>-</v>
      </c>
      <c r="K3359" s="302"/>
      <c r="L3359" s="146" t="str">
        <f>IF($K3359="","-",_xlfn.XLOOKUP($K3359,Obj.Meta!$A:$A,Obj.Meta!$D:$D,"-",0,1))</f>
        <v>-</v>
      </c>
      <c r="M3359" s="300" t="str">
        <f>IF($K3359="","-",_xlfn.XLOOKUP($K3359,Obj.Meta!$A:$A,Obj.Meta!$F:$F,"-",0,1))</f>
        <v>-</v>
      </c>
      <c r="N3359" s="337" t="str">
        <f t="shared" si="105"/>
        <v>---</v>
      </c>
      <c r="O3359" s="333"/>
      <c r="P3359" s="54"/>
      <c r="Q3359" s="52"/>
      <c r="R3359" s="34"/>
      <c r="S3359" s="53"/>
      <c r="T3359" s="208"/>
      <c r="U3359" s="726"/>
      <c r="V3359" s="206"/>
      <c r="W3359" s="206"/>
      <c r="X3359" s="678"/>
      <c r="Y3359" s="34"/>
      <c r="Z3359" s="610"/>
      <c r="AA3359" s="608"/>
    </row>
    <row r="3360" spans="1:27">
      <c r="A3360" s="145" t="str">
        <f t="shared" si="104"/>
        <v>-</v>
      </c>
      <c r="B3360" s="146" t="str">
        <f>_xlfn.XLOOKUP($A3360,Dept.Meta!$A:$A,Dept.Meta!$F:$F,"-",0,1)</f>
        <v>-</v>
      </c>
      <c r="C3360" s="629" t="str">
        <f>_xlfn.XLOOKUP(_xlfn.CONCAT($G3360,"-",$I3360),Div.Meta!$H:$H,Div.Meta!$C:$C,"-",0,1)</f>
        <v>-</v>
      </c>
      <c r="D3360" s="302"/>
      <c r="E3360" s="146" t="str">
        <f>IF($D3360="","-",_xlfn.XLOOKUP($D3360,Fund.Meta!$A:$A,Fund.Meta!$D:$D,"-",0,1))</f>
        <v>-</v>
      </c>
      <c r="F3360" s="303" t="str">
        <f>IF($D3360="","-",_xlfn.XLOOKUP($D3360,Fund.Meta!$A:$A,Fund.Meta!$E:$E,"-",0,1))</f>
        <v>-</v>
      </c>
      <c r="G3360" s="334"/>
      <c r="H3360" s="303" t="str">
        <f>IF($G3360="","-",_xlfn.XLOOKUP($G3360,Appr.Meta!$A:$A,Appr.Meta!$D:$D,"-",0,1))</f>
        <v>-</v>
      </c>
      <c r="I3360" s="302"/>
      <c r="J3360" s="303" t="str">
        <f>IF($I3360="","-",_xlfn.XLOOKUP($I3360,'CC.Meta'!$A:$A,'CC.Meta'!$D:$D,"-",0,1))</f>
        <v>-</v>
      </c>
      <c r="K3360" s="302"/>
      <c r="L3360" s="146" t="str">
        <f>IF($K3360="","-",_xlfn.XLOOKUP($K3360,Obj.Meta!$A:$A,Obj.Meta!$D:$D,"-",0,1))</f>
        <v>-</v>
      </c>
      <c r="M3360" s="300" t="str">
        <f>IF($K3360="","-",_xlfn.XLOOKUP($K3360,Obj.Meta!$A:$A,Obj.Meta!$F:$F,"-",0,1))</f>
        <v>-</v>
      </c>
      <c r="N3360" s="337" t="str">
        <f t="shared" si="105"/>
        <v>---</v>
      </c>
      <c r="O3360" s="333"/>
      <c r="P3360" s="54"/>
      <c r="Q3360" s="52"/>
      <c r="R3360" s="34"/>
      <c r="S3360" s="53"/>
      <c r="T3360" s="208"/>
      <c r="U3360" s="726"/>
      <c r="V3360" s="206"/>
      <c r="W3360" s="206"/>
      <c r="X3360" s="678"/>
      <c r="Y3360" s="34"/>
      <c r="Z3360" s="610"/>
      <c r="AA3360" s="608"/>
    </row>
    <row r="3361" spans="1:27">
      <c r="A3361" s="145" t="str">
        <f t="shared" si="104"/>
        <v>-</v>
      </c>
      <c r="B3361" s="146" t="str">
        <f>_xlfn.XLOOKUP($A3361,Dept.Meta!$A:$A,Dept.Meta!$F:$F,"-",0,1)</f>
        <v>-</v>
      </c>
      <c r="C3361" s="629" t="str">
        <f>_xlfn.XLOOKUP(_xlfn.CONCAT($G3361,"-",$I3361),Div.Meta!$H:$H,Div.Meta!$C:$C,"-",0,1)</f>
        <v>-</v>
      </c>
      <c r="D3361" s="302"/>
      <c r="E3361" s="146" t="str">
        <f>IF($D3361="","-",_xlfn.XLOOKUP($D3361,Fund.Meta!$A:$A,Fund.Meta!$D:$D,"-",0,1))</f>
        <v>-</v>
      </c>
      <c r="F3361" s="303" t="str">
        <f>IF($D3361="","-",_xlfn.XLOOKUP($D3361,Fund.Meta!$A:$A,Fund.Meta!$E:$E,"-",0,1))</f>
        <v>-</v>
      </c>
      <c r="G3361" s="334"/>
      <c r="H3361" s="303" t="str">
        <f>IF($G3361="","-",_xlfn.XLOOKUP($G3361,Appr.Meta!$A:$A,Appr.Meta!$D:$D,"-",0,1))</f>
        <v>-</v>
      </c>
      <c r="I3361" s="302"/>
      <c r="J3361" s="303" t="str">
        <f>IF($I3361="","-",_xlfn.XLOOKUP($I3361,'CC.Meta'!$A:$A,'CC.Meta'!$D:$D,"-",0,1))</f>
        <v>-</v>
      </c>
      <c r="K3361" s="302"/>
      <c r="L3361" s="146" t="str">
        <f>IF($K3361="","-",_xlfn.XLOOKUP($K3361,Obj.Meta!$A:$A,Obj.Meta!$D:$D,"-",0,1))</f>
        <v>-</v>
      </c>
      <c r="M3361" s="300" t="str">
        <f>IF($K3361="","-",_xlfn.XLOOKUP($K3361,Obj.Meta!$A:$A,Obj.Meta!$F:$F,"-",0,1))</f>
        <v>-</v>
      </c>
      <c r="N3361" s="337" t="str">
        <f t="shared" si="105"/>
        <v>---</v>
      </c>
      <c r="O3361" s="333"/>
      <c r="P3361" s="54"/>
      <c r="Q3361" s="52"/>
      <c r="R3361" s="34"/>
      <c r="S3361" s="53"/>
      <c r="T3361" s="208"/>
      <c r="U3361" s="726"/>
      <c r="V3361" s="206"/>
      <c r="W3361" s="206"/>
      <c r="X3361" s="678"/>
      <c r="Y3361" s="34"/>
      <c r="Z3361" s="610"/>
      <c r="AA3361" s="608"/>
    </row>
    <row r="3362" spans="1:27">
      <c r="A3362" s="145" t="str">
        <f t="shared" si="104"/>
        <v>-</v>
      </c>
      <c r="B3362" s="146" t="str">
        <f>_xlfn.XLOOKUP($A3362,Dept.Meta!$A:$A,Dept.Meta!$F:$F,"-",0,1)</f>
        <v>-</v>
      </c>
      <c r="C3362" s="629" t="str">
        <f>_xlfn.XLOOKUP(_xlfn.CONCAT($G3362,"-",$I3362),Div.Meta!$H:$H,Div.Meta!$C:$C,"-",0,1)</f>
        <v>-</v>
      </c>
      <c r="D3362" s="302"/>
      <c r="E3362" s="146" t="str">
        <f>IF($D3362="","-",_xlfn.XLOOKUP($D3362,Fund.Meta!$A:$A,Fund.Meta!$D:$D,"-",0,1))</f>
        <v>-</v>
      </c>
      <c r="F3362" s="303" t="str">
        <f>IF($D3362="","-",_xlfn.XLOOKUP($D3362,Fund.Meta!$A:$A,Fund.Meta!$E:$E,"-",0,1))</f>
        <v>-</v>
      </c>
      <c r="G3362" s="334"/>
      <c r="H3362" s="303" t="str">
        <f>IF($G3362="","-",_xlfn.XLOOKUP($G3362,Appr.Meta!$A:$A,Appr.Meta!$D:$D,"-",0,1))</f>
        <v>-</v>
      </c>
      <c r="I3362" s="302"/>
      <c r="J3362" s="303" t="str">
        <f>IF($I3362="","-",_xlfn.XLOOKUP($I3362,'CC.Meta'!$A:$A,'CC.Meta'!$D:$D,"-",0,1))</f>
        <v>-</v>
      </c>
      <c r="K3362" s="302"/>
      <c r="L3362" s="146" t="str">
        <f>IF($K3362="","-",_xlfn.XLOOKUP($K3362,Obj.Meta!$A:$A,Obj.Meta!$D:$D,"-",0,1))</f>
        <v>-</v>
      </c>
      <c r="M3362" s="300" t="str">
        <f>IF($K3362="","-",_xlfn.XLOOKUP($K3362,Obj.Meta!$A:$A,Obj.Meta!$F:$F,"-",0,1))</f>
        <v>-</v>
      </c>
      <c r="N3362" s="337" t="str">
        <f t="shared" si="105"/>
        <v>---</v>
      </c>
      <c r="O3362" s="333"/>
      <c r="P3362" s="54"/>
      <c r="Q3362" s="52"/>
      <c r="R3362" s="34"/>
      <c r="S3362" s="53"/>
      <c r="T3362" s="208"/>
      <c r="U3362" s="726"/>
      <c r="V3362" s="206"/>
      <c r="W3362" s="206"/>
      <c r="X3362" s="678"/>
      <c r="Y3362" s="34"/>
      <c r="Z3362" s="610"/>
      <c r="AA3362" s="608"/>
    </row>
    <row r="3363" spans="1:27">
      <c r="A3363" s="145" t="str">
        <f t="shared" si="104"/>
        <v>-</v>
      </c>
      <c r="B3363" s="146" t="str">
        <f>_xlfn.XLOOKUP($A3363,Dept.Meta!$A:$A,Dept.Meta!$F:$F,"-",0,1)</f>
        <v>-</v>
      </c>
      <c r="C3363" s="629" t="str">
        <f>_xlfn.XLOOKUP(_xlfn.CONCAT($G3363,"-",$I3363),Div.Meta!$H:$H,Div.Meta!$C:$C,"-",0,1)</f>
        <v>-</v>
      </c>
      <c r="D3363" s="302"/>
      <c r="E3363" s="146" t="str">
        <f>IF($D3363="","-",_xlfn.XLOOKUP($D3363,Fund.Meta!$A:$A,Fund.Meta!$D:$D,"-",0,1))</f>
        <v>-</v>
      </c>
      <c r="F3363" s="303" t="str">
        <f>IF($D3363="","-",_xlfn.XLOOKUP($D3363,Fund.Meta!$A:$A,Fund.Meta!$E:$E,"-",0,1))</f>
        <v>-</v>
      </c>
      <c r="G3363" s="334"/>
      <c r="H3363" s="303" t="str">
        <f>IF($G3363="","-",_xlfn.XLOOKUP($G3363,Appr.Meta!$A:$A,Appr.Meta!$D:$D,"-",0,1))</f>
        <v>-</v>
      </c>
      <c r="I3363" s="302"/>
      <c r="J3363" s="303" t="str">
        <f>IF($I3363="","-",_xlfn.XLOOKUP($I3363,'CC.Meta'!$A:$A,'CC.Meta'!$D:$D,"-",0,1))</f>
        <v>-</v>
      </c>
      <c r="K3363" s="302"/>
      <c r="L3363" s="146" t="str">
        <f>IF($K3363="","-",_xlfn.XLOOKUP($K3363,Obj.Meta!$A:$A,Obj.Meta!$D:$D,"-",0,1))</f>
        <v>-</v>
      </c>
      <c r="M3363" s="300" t="str">
        <f>IF($K3363="","-",_xlfn.XLOOKUP($K3363,Obj.Meta!$A:$A,Obj.Meta!$F:$F,"-",0,1))</f>
        <v>-</v>
      </c>
      <c r="N3363" s="337" t="str">
        <f t="shared" si="105"/>
        <v>---</v>
      </c>
      <c r="O3363" s="333"/>
      <c r="P3363" s="54"/>
      <c r="Q3363" s="52"/>
      <c r="R3363" s="34"/>
      <c r="S3363" s="53"/>
      <c r="T3363" s="208"/>
      <c r="U3363" s="726"/>
      <c r="V3363" s="206"/>
      <c r="W3363" s="206"/>
      <c r="X3363" s="678"/>
      <c r="Y3363" s="34"/>
      <c r="Z3363" s="610"/>
      <c r="AA3363" s="608"/>
    </row>
    <row r="3364" spans="1:27">
      <c r="A3364" s="145" t="str">
        <f t="shared" si="104"/>
        <v>-</v>
      </c>
      <c r="B3364" s="146" t="str">
        <f>_xlfn.XLOOKUP($A3364,Dept.Meta!$A:$A,Dept.Meta!$F:$F,"-",0,1)</f>
        <v>-</v>
      </c>
      <c r="C3364" s="629" t="str">
        <f>_xlfn.XLOOKUP(_xlfn.CONCAT($G3364,"-",$I3364),Div.Meta!$H:$H,Div.Meta!$C:$C,"-",0,1)</f>
        <v>-</v>
      </c>
      <c r="D3364" s="302"/>
      <c r="E3364" s="146" t="str">
        <f>IF($D3364="","-",_xlfn.XLOOKUP($D3364,Fund.Meta!$A:$A,Fund.Meta!$D:$D,"-",0,1))</f>
        <v>-</v>
      </c>
      <c r="F3364" s="303" t="str">
        <f>IF($D3364="","-",_xlfn.XLOOKUP($D3364,Fund.Meta!$A:$A,Fund.Meta!$E:$E,"-",0,1))</f>
        <v>-</v>
      </c>
      <c r="G3364" s="334"/>
      <c r="H3364" s="303" t="str">
        <f>IF($G3364="","-",_xlfn.XLOOKUP($G3364,Appr.Meta!$A:$A,Appr.Meta!$D:$D,"-",0,1))</f>
        <v>-</v>
      </c>
      <c r="I3364" s="302"/>
      <c r="J3364" s="303" t="str">
        <f>IF($I3364="","-",_xlfn.XLOOKUP($I3364,'CC.Meta'!$A:$A,'CC.Meta'!$D:$D,"-",0,1))</f>
        <v>-</v>
      </c>
      <c r="K3364" s="302"/>
      <c r="L3364" s="146" t="str">
        <f>IF($K3364="","-",_xlfn.XLOOKUP($K3364,Obj.Meta!$A:$A,Obj.Meta!$D:$D,"-",0,1))</f>
        <v>-</v>
      </c>
      <c r="M3364" s="300" t="str">
        <f>IF($K3364="","-",_xlfn.XLOOKUP($K3364,Obj.Meta!$A:$A,Obj.Meta!$F:$F,"-",0,1))</f>
        <v>-</v>
      </c>
      <c r="N3364" s="337" t="str">
        <f t="shared" si="105"/>
        <v>---</v>
      </c>
      <c r="O3364" s="333"/>
      <c r="P3364" s="54"/>
      <c r="Q3364" s="52"/>
      <c r="R3364" s="34"/>
      <c r="S3364" s="53"/>
      <c r="T3364" s="208"/>
      <c r="U3364" s="726"/>
      <c r="V3364" s="206"/>
      <c r="W3364" s="206"/>
      <c r="X3364" s="678"/>
      <c r="Y3364" s="34"/>
      <c r="Z3364" s="610"/>
      <c r="AA3364" s="608"/>
    </row>
    <row r="3365" spans="1:27">
      <c r="A3365" s="145" t="str">
        <f t="shared" si="104"/>
        <v>-</v>
      </c>
      <c r="B3365" s="146" t="str">
        <f>_xlfn.XLOOKUP($A3365,Dept.Meta!$A:$A,Dept.Meta!$F:$F,"-",0,1)</f>
        <v>-</v>
      </c>
      <c r="C3365" s="629" t="str">
        <f>_xlfn.XLOOKUP(_xlfn.CONCAT($G3365,"-",$I3365),Div.Meta!$H:$H,Div.Meta!$C:$C,"-",0,1)</f>
        <v>-</v>
      </c>
      <c r="D3365" s="302"/>
      <c r="E3365" s="146" t="str">
        <f>IF($D3365="","-",_xlfn.XLOOKUP($D3365,Fund.Meta!$A:$A,Fund.Meta!$D:$D,"-",0,1))</f>
        <v>-</v>
      </c>
      <c r="F3365" s="303" t="str">
        <f>IF($D3365="","-",_xlfn.XLOOKUP($D3365,Fund.Meta!$A:$A,Fund.Meta!$E:$E,"-",0,1))</f>
        <v>-</v>
      </c>
      <c r="G3365" s="334"/>
      <c r="H3365" s="303" t="str">
        <f>IF($G3365="","-",_xlfn.XLOOKUP($G3365,Appr.Meta!$A:$A,Appr.Meta!$D:$D,"-",0,1))</f>
        <v>-</v>
      </c>
      <c r="I3365" s="302"/>
      <c r="J3365" s="303" t="str">
        <f>IF($I3365="","-",_xlfn.XLOOKUP($I3365,'CC.Meta'!$A:$A,'CC.Meta'!$D:$D,"-",0,1))</f>
        <v>-</v>
      </c>
      <c r="K3365" s="302"/>
      <c r="L3365" s="146" t="str">
        <f>IF($K3365="","-",_xlfn.XLOOKUP($K3365,Obj.Meta!$A:$A,Obj.Meta!$D:$D,"-",0,1))</f>
        <v>-</v>
      </c>
      <c r="M3365" s="300" t="str">
        <f>IF($K3365="","-",_xlfn.XLOOKUP($K3365,Obj.Meta!$A:$A,Obj.Meta!$F:$F,"-",0,1))</f>
        <v>-</v>
      </c>
      <c r="N3365" s="337" t="str">
        <f t="shared" si="105"/>
        <v>---</v>
      </c>
      <c r="O3365" s="333"/>
      <c r="P3365" s="54"/>
      <c r="Q3365" s="52"/>
      <c r="R3365" s="34"/>
      <c r="S3365" s="53"/>
      <c r="T3365" s="208"/>
      <c r="U3365" s="726"/>
      <c r="V3365" s="206"/>
      <c r="W3365" s="206"/>
      <c r="X3365" s="678"/>
      <c r="Y3365" s="34"/>
      <c r="Z3365" s="610"/>
      <c r="AA3365" s="608"/>
    </row>
    <row r="3366" spans="1:27">
      <c r="A3366" s="145" t="str">
        <f t="shared" si="104"/>
        <v>-</v>
      </c>
      <c r="B3366" s="146" t="str">
        <f>_xlfn.XLOOKUP($A3366,Dept.Meta!$A:$A,Dept.Meta!$F:$F,"-",0,1)</f>
        <v>-</v>
      </c>
      <c r="C3366" s="629" t="str">
        <f>_xlfn.XLOOKUP(_xlfn.CONCAT($G3366,"-",$I3366),Div.Meta!$H:$H,Div.Meta!$C:$C,"-",0,1)</f>
        <v>-</v>
      </c>
      <c r="D3366" s="302"/>
      <c r="E3366" s="146" t="str">
        <f>IF($D3366="","-",_xlfn.XLOOKUP($D3366,Fund.Meta!$A:$A,Fund.Meta!$D:$D,"-",0,1))</f>
        <v>-</v>
      </c>
      <c r="F3366" s="303" t="str">
        <f>IF($D3366="","-",_xlfn.XLOOKUP($D3366,Fund.Meta!$A:$A,Fund.Meta!$E:$E,"-",0,1))</f>
        <v>-</v>
      </c>
      <c r="G3366" s="334"/>
      <c r="H3366" s="303" t="str">
        <f>IF($G3366="","-",_xlfn.XLOOKUP($G3366,Appr.Meta!$A:$A,Appr.Meta!$D:$D,"-",0,1))</f>
        <v>-</v>
      </c>
      <c r="I3366" s="302"/>
      <c r="J3366" s="303" t="str">
        <f>IF($I3366="","-",_xlfn.XLOOKUP($I3366,'CC.Meta'!$A:$A,'CC.Meta'!$D:$D,"-",0,1))</f>
        <v>-</v>
      </c>
      <c r="K3366" s="302"/>
      <c r="L3366" s="146" t="str">
        <f>IF($K3366="","-",_xlfn.XLOOKUP($K3366,Obj.Meta!$A:$A,Obj.Meta!$D:$D,"-",0,1))</f>
        <v>-</v>
      </c>
      <c r="M3366" s="300" t="str">
        <f>IF($K3366="","-",_xlfn.XLOOKUP($K3366,Obj.Meta!$A:$A,Obj.Meta!$F:$F,"-",0,1))</f>
        <v>-</v>
      </c>
      <c r="N3366" s="337" t="str">
        <f t="shared" si="105"/>
        <v>---</v>
      </c>
      <c r="O3366" s="333"/>
      <c r="P3366" s="54"/>
      <c r="Q3366" s="52"/>
      <c r="R3366" s="34"/>
      <c r="S3366" s="53"/>
      <c r="T3366" s="208"/>
      <c r="U3366" s="726"/>
      <c r="V3366" s="206"/>
      <c r="W3366" s="206"/>
      <c r="X3366" s="678"/>
      <c r="Y3366" s="34"/>
      <c r="Z3366" s="610"/>
      <c r="AA3366" s="608"/>
    </row>
    <row r="3367" spans="1:27">
      <c r="A3367" s="145" t="str">
        <f t="shared" si="104"/>
        <v>-</v>
      </c>
      <c r="B3367" s="146" t="str">
        <f>_xlfn.XLOOKUP($A3367,Dept.Meta!$A:$A,Dept.Meta!$F:$F,"-",0,1)</f>
        <v>-</v>
      </c>
      <c r="C3367" s="629" t="str">
        <f>_xlfn.XLOOKUP(_xlfn.CONCAT($G3367,"-",$I3367),Div.Meta!$H:$H,Div.Meta!$C:$C,"-",0,1)</f>
        <v>-</v>
      </c>
      <c r="D3367" s="302"/>
      <c r="E3367" s="146" t="str">
        <f>IF($D3367="","-",_xlfn.XLOOKUP($D3367,Fund.Meta!$A:$A,Fund.Meta!$D:$D,"-",0,1))</f>
        <v>-</v>
      </c>
      <c r="F3367" s="303" t="str">
        <f>IF($D3367="","-",_xlfn.XLOOKUP($D3367,Fund.Meta!$A:$A,Fund.Meta!$E:$E,"-",0,1))</f>
        <v>-</v>
      </c>
      <c r="G3367" s="334"/>
      <c r="H3367" s="303" t="str">
        <f>IF($G3367="","-",_xlfn.XLOOKUP($G3367,Appr.Meta!$A:$A,Appr.Meta!$D:$D,"-",0,1))</f>
        <v>-</v>
      </c>
      <c r="I3367" s="302"/>
      <c r="J3367" s="303" t="str">
        <f>IF($I3367="","-",_xlfn.XLOOKUP($I3367,'CC.Meta'!$A:$A,'CC.Meta'!$D:$D,"-",0,1))</f>
        <v>-</v>
      </c>
      <c r="K3367" s="302"/>
      <c r="L3367" s="146" t="str">
        <f>IF($K3367="","-",_xlfn.XLOOKUP($K3367,Obj.Meta!$A:$A,Obj.Meta!$D:$D,"-",0,1))</f>
        <v>-</v>
      </c>
      <c r="M3367" s="300" t="str">
        <f>IF($K3367="","-",_xlfn.XLOOKUP($K3367,Obj.Meta!$A:$A,Obj.Meta!$F:$F,"-",0,1))</f>
        <v>-</v>
      </c>
      <c r="N3367" s="337" t="str">
        <f t="shared" si="105"/>
        <v>---</v>
      </c>
      <c r="O3367" s="333"/>
      <c r="P3367" s="54"/>
      <c r="Q3367" s="52"/>
      <c r="R3367" s="34"/>
      <c r="S3367" s="53"/>
      <c r="T3367" s="208"/>
      <c r="U3367" s="726"/>
      <c r="V3367" s="206"/>
      <c r="W3367" s="206"/>
      <c r="X3367" s="678"/>
      <c r="Y3367" s="34"/>
      <c r="Z3367" s="610"/>
      <c r="AA3367" s="608"/>
    </row>
    <row r="3368" spans="1:27">
      <c r="A3368" s="145" t="str">
        <f t="shared" si="104"/>
        <v>-</v>
      </c>
      <c r="B3368" s="146" t="str">
        <f>_xlfn.XLOOKUP($A3368,Dept.Meta!$A:$A,Dept.Meta!$F:$F,"-",0,1)</f>
        <v>-</v>
      </c>
      <c r="C3368" s="629" t="str">
        <f>_xlfn.XLOOKUP(_xlfn.CONCAT($G3368,"-",$I3368),Div.Meta!$H:$H,Div.Meta!$C:$C,"-",0,1)</f>
        <v>-</v>
      </c>
      <c r="D3368" s="302"/>
      <c r="E3368" s="146" t="str">
        <f>IF($D3368="","-",_xlfn.XLOOKUP($D3368,Fund.Meta!$A:$A,Fund.Meta!$D:$D,"-",0,1))</f>
        <v>-</v>
      </c>
      <c r="F3368" s="303" t="str">
        <f>IF($D3368="","-",_xlfn.XLOOKUP($D3368,Fund.Meta!$A:$A,Fund.Meta!$E:$E,"-",0,1))</f>
        <v>-</v>
      </c>
      <c r="G3368" s="334"/>
      <c r="H3368" s="303" t="str">
        <f>IF($G3368="","-",_xlfn.XLOOKUP($G3368,Appr.Meta!$A:$A,Appr.Meta!$D:$D,"-",0,1))</f>
        <v>-</v>
      </c>
      <c r="I3368" s="302"/>
      <c r="J3368" s="303" t="str">
        <f>IF($I3368="","-",_xlfn.XLOOKUP($I3368,'CC.Meta'!$A:$A,'CC.Meta'!$D:$D,"-",0,1))</f>
        <v>-</v>
      </c>
      <c r="K3368" s="302"/>
      <c r="L3368" s="146" t="str">
        <f>IF($K3368="","-",_xlfn.XLOOKUP($K3368,Obj.Meta!$A:$A,Obj.Meta!$D:$D,"-",0,1))</f>
        <v>-</v>
      </c>
      <c r="M3368" s="300" t="str">
        <f>IF($K3368="","-",_xlfn.XLOOKUP($K3368,Obj.Meta!$A:$A,Obj.Meta!$F:$F,"-",0,1))</f>
        <v>-</v>
      </c>
      <c r="N3368" s="337" t="str">
        <f t="shared" si="105"/>
        <v>---</v>
      </c>
      <c r="O3368" s="333"/>
      <c r="P3368" s="54"/>
      <c r="Q3368" s="52"/>
      <c r="R3368" s="34"/>
      <c r="S3368" s="53"/>
      <c r="T3368" s="208"/>
      <c r="U3368" s="726"/>
      <c r="V3368" s="206"/>
      <c r="W3368" s="206"/>
      <c r="X3368" s="678"/>
      <c r="Y3368" s="34"/>
      <c r="Z3368" s="610"/>
      <c r="AA3368" s="608"/>
    </row>
    <row r="3369" spans="1:27">
      <c r="A3369" s="145" t="str">
        <f t="shared" si="104"/>
        <v>-</v>
      </c>
      <c r="B3369" s="146" t="str">
        <f>_xlfn.XLOOKUP($A3369,Dept.Meta!$A:$A,Dept.Meta!$F:$F,"-",0,1)</f>
        <v>-</v>
      </c>
      <c r="C3369" s="629" t="str">
        <f>_xlfn.XLOOKUP(_xlfn.CONCAT($G3369,"-",$I3369),Div.Meta!$H:$H,Div.Meta!$C:$C,"-",0,1)</f>
        <v>-</v>
      </c>
      <c r="D3369" s="302"/>
      <c r="E3369" s="146" t="str">
        <f>IF($D3369="","-",_xlfn.XLOOKUP($D3369,Fund.Meta!$A:$A,Fund.Meta!$D:$D,"-",0,1))</f>
        <v>-</v>
      </c>
      <c r="F3369" s="303" t="str">
        <f>IF($D3369="","-",_xlfn.XLOOKUP($D3369,Fund.Meta!$A:$A,Fund.Meta!$E:$E,"-",0,1))</f>
        <v>-</v>
      </c>
      <c r="G3369" s="334"/>
      <c r="H3369" s="303" t="str">
        <f>IF($G3369="","-",_xlfn.XLOOKUP($G3369,Appr.Meta!$A:$A,Appr.Meta!$D:$D,"-",0,1))</f>
        <v>-</v>
      </c>
      <c r="I3369" s="302"/>
      <c r="J3369" s="303" t="str">
        <f>IF($I3369="","-",_xlfn.XLOOKUP($I3369,'CC.Meta'!$A:$A,'CC.Meta'!$D:$D,"-",0,1))</f>
        <v>-</v>
      </c>
      <c r="K3369" s="302"/>
      <c r="L3369" s="146" t="str">
        <f>IF($K3369="","-",_xlfn.XLOOKUP($K3369,Obj.Meta!$A:$A,Obj.Meta!$D:$D,"-",0,1))</f>
        <v>-</v>
      </c>
      <c r="M3369" s="300" t="str">
        <f>IF($K3369="","-",_xlfn.XLOOKUP($K3369,Obj.Meta!$A:$A,Obj.Meta!$F:$F,"-",0,1))</f>
        <v>-</v>
      </c>
      <c r="N3369" s="337" t="str">
        <f t="shared" si="105"/>
        <v>---</v>
      </c>
      <c r="O3369" s="333"/>
      <c r="P3369" s="54"/>
      <c r="Q3369" s="52"/>
      <c r="R3369" s="34"/>
      <c r="S3369" s="53"/>
      <c r="T3369" s="208"/>
      <c r="U3369" s="726"/>
      <c r="V3369" s="206"/>
      <c r="W3369" s="206"/>
      <c r="X3369" s="678"/>
      <c r="Y3369" s="34"/>
      <c r="Z3369" s="610"/>
      <c r="AA3369" s="608"/>
    </row>
    <row r="3370" spans="1:27">
      <c r="A3370" s="145" t="str">
        <f t="shared" si="104"/>
        <v>-</v>
      </c>
      <c r="B3370" s="146" t="str">
        <f>_xlfn.XLOOKUP($A3370,Dept.Meta!$A:$A,Dept.Meta!$F:$F,"-",0,1)</f>
        <v>-</v>
      </c>
      <c r="C3370" s="629" t="str">
        <f>_xlfn.XLOOKUP(_xlfn.CONCAT($G3370,"-",$I3370),Div.Meta!$H:$H,Div.Meta!$C:$C,"-",0,1)</f>
        <v>-</v>
      </c>
      <c r="D3370" s="302"/>
      <c r="E3370" s="146" t="str">
        <f>IF($D3370="","-",_xlfn.XLOOKUP($D3370,Fund.Meta!$A:$A,Fund.Meta!$D:$D,"-",0,1))</f>
        <v>-</v>
      </c>
      <c r="F3370" s="303" t="str">
        <f>IF($D3370="","-",_xlfn.XLOOKUP($D3370,Fund.Meta!$A:$A,Fund.Meta!$E:$E,"-",0,1))</f>
        <v>-</v>
      </c>
      <c r="G3370" s="334"/>
      <c r="H3370" s="303" t="str">
        <f>IF($G3370="","-",_xlfn.XLOOKUP($G3370,Appr.Meta!$A:$A,Appr.Meta!$D:$D,"-",0,1))</f>
        <v>-</v>
      </c>
      <c r="I3370" s="302"/>
      <c r="J3370" s="303" t="str">
        <f>IF($I3370="","-",_xlfn.XLOOKUP($I3370,'CC.Meta'!$A:$A,'CC.Meta'!$D:$D,"-",0,1))</f>
        <v>-</v>
      </c>
      <c r="K3370" s="302"/>
      <c r="L3370" s="146" t="str">
        <f>IF($K3370="","-",_xlfn.XLOOKUP($K3370,Obj.Meta!$A:$A,Obj.Meta!$D:$D,"-",0,1))</f>
        <v>-</v>
      </c>
      <c r="M3370" s="300" t="str">
        <f>IF($K3370="","-",_xlfn.XLOOKUP($K3370,Obj.Meta!$A:$A,Obj.Meta!$F:$F,"-",0,1))</f>
        <v>-</v>
      </c>
      <c r="N3370" s="337" t="str">
        <f t="shared" si="105"/>
        <v>---</v>
      </c>
      <c r="O3370" s="333"/>
      <c r="P3370" s="54"/>
      <c r="Q3370" s="52"/>
      <c r="R3370" s="34"/>
      <c r="S3370" s="53"/>
      <c r="T3370" s="208"/>
      <c r="U3370" s="726"/>
      <c r="V3370" s="206"/>
      <c r="W3370" s="206"/>
      <c r="X3370" s="678"/>
      <c r="Y3370" s="34"/>
      <c r="Z3370" s="610"/>
      <c r="AA3370" s="608"/>
    </row>
    <row r="3371" spans="1:27">
      <c r="A3371" s="145" t="str">
        <f t="shared" si="104"/>
        <v>-</v>
      </c>
      <c r="B3371" s="146" t="str">
        <f>_xlfn.XLOOKUP($A3371,Dept.Meta!$A:$A,Dept.Meta!$F:$F,"-",0,1)</f>
        <v>-</v>
      </c>
      <c r="C3371" s="629" t="str">
        <f>_xlfn.XLOOKUP(_xlfn.CONCAT($G3371,"-",$I3371),Div.Meta!$H:$H,Div.Meta!$C:$C,"-",0,1)</f>
        <v>-</v>
      </c>
      <c r="D3371" s="302"/>
      <c r="E3371" s="146" t="str">
        <f>IF($D3371="","-",_xlfn.XLOOKUP($D3371,Fund.Meta!$A:$A,Fund.Meta!$D:$D,"-",0,1))</f>
        <v>-</v>
      </c>
      <c r="F3371" s="303" t="str">
        <f>IF($D3371="","-",_xlfn.XLOOKUP($D3371,Fund.Meta!$A:$A,Fund.Meta!$E:$E,"-",0,1))</f>
        <v>-</v>
      </c>
      <c r="G3371" s="334"/>
      <c r="H3371" s="303" t="str">
        <f>IF($G3371="","-",_xlfn.XLOOKUP($G3371,Appr.Meta!$A:$A,Appr.Meta!$D:$D,"-",0,1))</f>
        <v>-</v>
      </c>
      <c r="I3371" s="302"/>
      <c r="J3371" s="303" t="str">
        <f>IF($I3371="","-",_xlfn.XLOOKUP($I3371,'CC.Meta'!$A:$A,'CC.Meta'!$D:$D,"-",0,1))</f>
        <v>-</v>
      </c>
      <c r="K3371" s="302"/>
      <c r="L3371" s="146" t="str">
        <f>IF($K3371="","-",_xlfn.XLOOKUP($K3371,Obj.Meta!$A:$A,Obj.Meta!$D:$D,"-",0,1))</f>
        <v>-</v>
      </c>
      <c r="M3371" s="300" t="str">
        <f>IF($K3371="","-",_xlfn.XLOOKUP($K3371,Obj.Meta!$A:$A,Obj.Meta!$F:$F,"-",0,1))</f>
        <v>-</v>
      </c>
      <c r="N3371" s="337" t="str">
        <f t="shared" si="105"/>
        <v>---</v>
      </c>
      <c r="O3371" s="333"/>
      <c r="P3371" s="54"/>
      <c r="Q3371" s="52"/>
      <c r="R3371" s="34"/>
      <c r="S3371" s="53"/>
      <c r="T3371" s="208"/>
      <c r="U3371" s="726"/>
      <c r="V3371" s="206"/>
      <c r="W3371" s="206"/>
      <c r="X3371" s="678"/>
      <c r="Y3371" s="34"/>
      <c r="Z3371" s="610"/>
      <c r="AA3371" s="608"/>
    </row>
    <row r="3372" spans="1:27">
      <c r="A3372" s="145" t="str">
        <f t="shared" si="104"/>
        <v>-</v>
      </c>
      <c r="B3372" s="146" t="str">
        <f>_xlfn.XLOOKUP($A3372,Dept.Meta!$A:$A,Dept.Meta!$F:$F,"-",0,1)</f>
        <v>-</v>
      </c>
      <c r="C3372" s="629" t="str">
        <f>_xlfn.XLOOKUP(_xlfn.CONCAT($G3372,"-",$I3372),Div.Meta!$H:$H,Div.Meta!$C:$C,"-",0,1)</f>
        <v>-</v>
      </c>
      <c r="D3372" s="302"/>
      <c r="E3372" s="146" t="str">
        <f>IF($D3372="","-",_xlfn.XLOOKUP($D3372,Fund.Meta!$A:$A,Fund.Meta!$D:$D,"-",0,1))</f>
        <v>-</v>
      </c>
      <c r="F3372" s="303" t="str">
        <f>IF($D3372="","-",_xlfn.XLOOKUP($D3372,Fund.Meta!$A:$A,Fund.Meta!$E:$E,"-",0,1))</f>
        <v>-</v>
      </c>
      <c r="G3372" s="334"/>
      <c r="H3372" s="303" t="str">
        <f>IF($G3372="","-",_xlfn.XLOOKUP($G3372,Appr.Meta!$A:$A,Appr.Meta!$D:$D,"-",0,1))</f>
        <v>-</v>
      </c>
      <c r="I3372" s="302"/>
      <c r="J3372" s="303" t="str">
        <f>IF($I3372="","-",_xlfn.XLOOKUP($I3372,'CC.Meta'!$A:$A,'CC.Meta'!$D:$D,"-",0,1))</f>
        <v>-</v>
      </c>
      <c r="K3372" s="302"/>
      <c r="L3372" s="146" t="str">
        <f>IF($K3372="","-",_xlfn.XLOOKUP($K3372,Obj.Meta!$A:$A,Obj.Meta!$D:$D,"-",0,1))</f>
        <v>-</v>
      </c>
      <c r="M3372" s="300" t="str">
        <f>IF($K3372="","-",_xlfn.XLOOKUP($K3372,Obj.Meta!$A:$A,Obj.Meta!$F:$F,"-",0,1))</f>
        <v>-</v>
      </c>
      <c r="N3372" s="337" t="str">
        <f t="shared" si="105"/>
        <v>---</v>
      </c>
      <c r="O3372" s="333"/>
      <c r="P3372" s="54"/>
      <c r="Q3372" s="52"/>
      <c r="R3372" s="34"/>
      <c r="S3372" s="53"/>
      <c r="T3372" s="208"/>
      <c r="U3372" s="726"/>
      <c r="V3372" s="206"/>
      <c r="W3372" s="206"/>
      <c r="X3372" s="678"/>
      <c r="Y3372" s="34"/>
      <c r="Z3372" s="610"/>
      <c r="AA3372" s="608"/>
    </row>
    <row r="3373" spans="1:27">
      <c r="A3373" s="145" t="str">
        <f t="shared" si="104"/>
        <v>-</v>
      </c>
      <c r="B3373" s="146" t="str">
        <f>_xlfn.XLOOKUP($A3373,Dept.Meta!$A:$A,Dept.Meta!$F:$F,"-",0,1)</f>
        <v>-</v>
      </c>
      <c r="C3373" s="629" t="str">
        <f>_xlfn.XLOOKUP(_xlfn.CONCAT($G3373,"-",$I3373),Div.Meta!$H:$H,Div.Meta!$C:$C,"-",0,1)</f>
        <v>-</v>
      </c>
      <c r="D3373" s="302"/>
      <c r="E3373" s="146" t="str">
        <f>IF($D3373="","-",_xlfn.XLOOKUP($D3373,Fund.Meta!$A:$A,Fund.Meta!$D:$D,"-",0,1))</f>
        <v>-</v>
      </c>
      <c r="F3373" s="303" t="str">
        <f>IF($D3373="","-",_xlfn.XLOOKUP($D3373,Fund.Meta!$A:$A,Fund.Meta!$E:$E,"-",0,1))</f>
        <v>-</v>
      </c>
      <c r="G3373" s="334"/>
      <c r="H3373" s="303" t="str">
        <f>IF($G3373="","-",_xlfn.XLOOKUP($G3373,Appr.Meta!$A:$A,Appr.Meta!$D:$D,"-",0,1))</f>
        <v>-</v>
      </c>
      <c r="I3373" s="302"/>
      <c r="J3373" s="303" t="str">
        <f>IF($I3373="","-",_xlfn.XLOOKUP($I3373,'CC.Meta'!$A:$A,'CC.Meta'!$D:$D,"-",0,1))</f>
        <v>-</v>
      </c>
      <c r="K3373" s="302"/>
      <c r="L3373" s="146" t="str">
        <f>IF($K3373="","-",_xlfn.XLOOKUP($K3373,Obj.Meta!$A:$A,Obj.Meta!$D:$D,"-",0,1))</f>
        <v>-</v>
      </c>
      <c r="M3373" s="300" t="str">
        <f>IF($K3373="","-",_xlfn.XLOOKUP($K3373,Obj.Meta!$A:$A,Obj.Meta!$F:$F,"-",0,1))</f>
        <v>-</v>
      </c>
      <c r="N3373" s="337" t="str">
        <f t="shared" si="105"/>
        <v>---</v>
      </c>
      <c r="O3373" s="333"/>
      <c r="P3373" s="54"/>
      <c r="Q3373" s="52"/>
      <c r="R3373" s="34"/>
      <c r="S3373" s="53"/>
      <c r="T3373" s="208"/>
      <c r="U3373" s="726"/>
      <c r="V3373" s="206"/>
      <c r="W3373" s="206"/>
      <c r="X3373" s="678"/>
      <c r="Y3373" s="34"/>
      <c r="Z3373" s="610"/>
      <c r="AA3373" s="608"/>
    </row>
    <row r="3374" spans="1:27">
      <c r="A3374" s="145" t="str">
        <f t="shared" si="104"/>
        <v>-</v>
      </c>
      <c r="B3374" s="146" t="str">
        <f>_xlfn.XLOOKUP($A3374,Dept.Meta!$A:$A,Dept.Meta!$F:$F,"-",0,1)</f>
        <v>-</v>
      </c>
      <c r="C3374" s="629" t="str">
        <f>_xlfn.XLOOKUP(_xlfn.CONCAT($G3374,"-",$I3374),Div.Meta!$H:$H,Div.Meta!$C:$C,"-",0,1)</f>
        <v>-</v>
      </c>
      <c r="D3374" s="302"/>
      <c r="E3374" s="146" t="str">
        <f>IF($D3374="","-",_xlfn.XLOOKUP($D3374,Fund.Meta!$A:$A,Fund.Meta!$D:$D,"-",0,1))</f>
        <v>-</v>
      </c>
      <c r="F3374" s="303" t="str">
        <f>IF($D3374="","-",_xlfn.XLOOKUP($D3374,Fund.Meta!$A:$A,Fund.Meta!$E:$E,"-",0,1))</f>
        <v>-</v>
      </c>
      <c r="G3374" s="334"/>
      <c r="H3374" s="303" t="str">
        <f>IF($G3374="","-",_xlfn.XLOOKUP($G3374,Appr.Meta!$A:$A,Appr.Meta!$D:$D,"-",0,1))</f>
        <v>-</v>
      </c>
      <c r="I3374" s="302"/>
      <c r="J3374" s="303" t="str">
        <f>IF($I3374="","-",_xlfn.XLOOKUP($I3374,'CC.Meta'!$A:$A,'CC.Meta'!$D:$D,"-",0,1))</f>
        <v>-</v>
      </c>
      <c r="K3374" s="302"/>
      <c r="L3374" s="146" t="str">
        <f>IF($K3374="","-",_xlfn.XLOOKUP($K3374,Obj.Meta!$A:$A,Obj.Meta!$D:$D,"-",0,1))</f>
        <v>-</v>
      </c>
      <c r="M3374" s="300" t="str">
        <f>IF($K3374="","-",_xlfn.XLOOKUP($K3374,Obj.Meta!$A:$A,Obj.Meta!$F:$F,"-",0,1))</f>
        <v>-</v>
      </c>
      <c r="N3374" s="337" t="str">
        <f t="shared" si="105"/>
        <v>---</v>
      </c>
      <c r="O3374" s="333"/>
      <c r="P3374" s="54"/>
      <c r="Q3374" s="52"/>
      <c r="R3374" s="34"/>
      <c r="S3374" s="53"/>
      <c r="T3374" s="208"/>
      <c r="U3374" s="726"/>
      <c r="V3374" s="206"/>
      <c r="W3374" s="206"/>
      <c r="X3374" s="678"/>
      <c r="Y3374" s="34"/>
      <c r="Z3374" s="610"/>
      <c r="AA3374" s="608"/>
    </row>
    <row r="3375" spans="1:27">
      <c r="A3375" s="145" t="str">
        <f t="shared" si="104"/>
        <v>-</v>
      </c>
      <c r="B3375" s="146" t="str">
        <f>_xlfn.XLOOKUP($A3375,Dept.Meta!$A:$A,Dept.Meta!$F:$F,"-",0,1)</f>
        <v>-</v>
      </c>
      <c r="C3375" s="629" t="str">
        <f>_xlfn.XLOOKUP(_xlfn.CONCAT($G3375,"-",$I3375),Div.Meta!$H:$H,Div.Meta!$C:$C,"-",0,1)</f>
        <v>-</v>
      </c>
      <c r="D3375" s="302"/>
      <c r="E3375" s="146" t="str">
        <f>IF($D3375="","-",_xlfn.XLOOKUP($D3375,Fund.Meta!$A:$A,Fund.Meta!$D:$D,"-",0,1))</f>
        <v>-</v>
      </c>
      <c r="F3375" s="303" t="str">
        <f>IF($D3375="","-",_xlfn.XLOOKUP($D3375,Fund.Meta!$A:$A,Fund.Meta!$E:$E,"-",0,1))</f>
        <v>-</v>
      </c>
      <c r="G3375" s="334"/>
      <c r="H3375" s="303" t="str">
        <f>IF($G3375="","-",_xlfn.XLOOKUP($G3375,Appr.Meta!$A:$A,Appr.Meta!$D:$D,"-",0,1))</f>
        <v>-</v>
      </c>
      <c r="I3375" s="302"/>
      <c r="J3375" s="303" t="str">
        <f>IF($I3375="","-",_xlfn.XLOOKUP($I3375,'CC.Meta'!$A:$A,'CC.Meta'!$D:$D,"-",0,1))</f>
        <v>-</v>
      </c>
      <c r="K3375" s="302"/>
      <c r="L3375" s="146" t="str">
        <f>IF($K3375="","-",_xlfn.XLOOKUP($K3375,Obj.Meta!$A:$A,Obj.Meta!$D:$D,"-",0,1))</f>
        <v>-</v>
      </c>
      <c r="M3375" s="300" t="str">
        <f>IF($K3375="","-",_xlfn.XLOOKUP($K3375,Obj.Meta!$A:$A,Obj.Meta!$F:$F,"-",0,1))</f>
        <v>-</v>
      </c>
      <c r="N3375" s="337" t="str">
        <f t="shared" si="105"/>
        <v>---</v>
      </c>
      <c r="O3375" s="333"/>
      <c r="P3375" s="54"/>
      <c r="Q3375" s="52"/>
      <c r="R3375" s="34"/>
      <c r="S3375" s="53"/>
      <c r="T3375" s="208"/>
      <c r="U3375" s="726"/>
      <c r="V3375" s="206"/>
      <c r="W3375" s="206"/>
      <c r="X3375" s="678"/>
      <c r="Y3375" s="34"/>
      <c r="Z3375" s="610"/>
      <c r="AA3375" s="608"/>
    </row>
    <row r="3376" spans="1:27">
      <c r="A3376" s="145" t="str">
        <f t="shared" si="104"/>
        <v>-</v>
      </c>
      <c r="B3376" s="146" t="str">
        <f>_xlfn.XLOOKUP($A3376,Dept.Meta!$A:$A,Dept.Meta!$F:$F,"-",0,1)</f>
        <v>-</v>
      </c>
      <c r="C3376" s="629" t="str">
        <f>_xlfn.XLOOKUP(_xlfn.CONCAT($G3376,"-",$I3376),Div.Meta!$H:$H,Div.Meta!$C:$C,"-",0,1)</f>
        <v>-</v>
      </c>
      <c r="D3376" s="302"/>
      <c r="E3376" s="146" t="str">
        <f>IF($D3376="","-",_xlfn.XLOOKUP($D3376,Fund.Meta!$A:$A,Fund.Meta!$D:$D,"-",0,1))</f>
        <v>-</v>
      </c>
      <c r="F3376" s="303" t="str">
        <f>IF($D3376="","-",_xlfn.XLOOKUP($D3376,Fund.Meta!$A:$A,Fund.Meta!$E:$E,"-",0,1))</f>
        <v>-</v>
      </c>
      <c r="G3376" s="334"/>
      <c r="H3376" s="303" t="str">
        <f>IF($G3376="","-",_xlfn.XLOOKUP($G3376,Appr.Meta!$A:$A,Appr.Meta!$D:$D,"-",0,1))</f>
        <v>-</v>
      </c>
      <c r="I3376" s="302"/>
      <c r="J3376" s="303" t="str">
        <f>IF($I3376="","-",_xlfn.XLOOKUP($I3376,'CC.Meta'!$A:$A,'CC.Meta'!$D:$D,"-",0,1))</f>
        <v>-</v>
      </c>
      <c r="K3376" s="302"/>
      <c r="L3376" s="146" t="str">
        <f>IF($K3376="","-",_xlfn.XLOOKUP($K3376,Obj.Meta!$A:$A,Obj.Meta!$D:$D,"-",0,1))</f>
        <v>-</v>
      </c>
      <c r="M3376" s="300" t="str">
        <f>IF($K3376="","-",_xlfn.XLOOKUP($K3376,Obj.Meta!$A:$A,Obj.Meta!$F:$F,"-",0,1))</f>
        <v>-</v>
      </c>
      <c r="N3376" s="337" t="str">
        <f t="shared" si="105"/>
        <v>---</v>
      </c>
      <c r="O3376" s="333"/>
      <c r="P3376" s="54"/>
      <c r="Q3376" s="52"/>
      <c r="R3376" s="34"/>
      <c r="S3376" s="53"/>
      <c r="T3376" s="208"/>
      <c r="U3376" s="726"/>
      <c r="V3376" s="206"/>
      <c r="W3376" s="206"/>
      <c r="X3376" s="678"/>
      <c r="Y3376" s="34"/>
      <c r="Z3376" s="610"/>
      <c r="AA3376" s="608"/>
    </row>
    <row r="3377" spans="1:27">
      <c r="A3377" s="145" t="str">
        <f t="shared" si="104"/>
        <v>-</v>
      </c>
      <c r="B3377" s="146" t="str">
        <f>_xlfn.XLOOKUP($A3377,Dept.Meta!$A:$A,Dept.Meta!$F:$F,"-",0,1)</f>
        <v>-</v>
      </c>
      <c r="C3377" s="629" t="str">
        <f>_xlfn.XLOOKUP(_xlfn.CONCAT($G3377,"-",$I3377),Div.Meta!$H:$H,Div.Meta!$C:$C,"-",0,1)</f>
        <v>-</v>
      </c>
      <c r="D3377" s="302"/>
      <c r="E3377" s="146" t="str">
        <f>IF($D3377="","-",_xlfn.XLOOKUP($D3377,Fund.Meta!$A:$A,Fund.Meta!$D:$D,"-",0,1))</f>
        <v>-</v>
      </c>
      <c r="F3377" s="303" t="str">
        <f>IF($D3377="","-",_xlfn.XLOOKUP($D3377,Fund.Meta!$A:$A,Fund.Meta!$E:$E,"-",0,1))</f>
        <v>-</v>
      </c>
      <c r="G3377" s="334"/>
      <c r="H3377" s="303" t="str">
        <f>IF($G3377="","-",_xlfn.XLOOKUP($G3377,Appr.Meta!$A:$A,Appr.Meta!$D:$D,"-",0,1))</f>
        <v>-</v>
      </c>
      <c r="I3377" s="302"/>
      <c r="J3377" s="303" t="str">
        <f>IF($I3377="","-",_xlfn.XLOOKUP($I3377,'CC.Meta'!$A:$A,'CC.Meta'!$D:$D,"-",0,1))</f>
        <v>-</v>
      </c>
      <c r="K3377" s="302"/>
      <c r="L3377" s="146" t="str">
        <f>IF($K3377="","-",_xlfn.XLOOKUP($K3377,Obj.Meta!$A:$A,Obj.Meta!$D:$D,"-",0,1))</f>
        <v>-</v>
      </c>
      <c r="M3377" s="300" t="str">
        <f>IF($K3377="","-",_xlfn.XLOOKUP($K3377,Obj.Meta!$A:$A,Obj.Meta!$F:$F,"-",0,1))</f>
        <v>-</v>
      </c>
      <c r="N3377" s="337" t="str">
        <f t="shared" si="105"/>
        <v>---</v>
      </c>
      <c r="O3377" s="333"/>
      <c r="P3377" s="54"/>
      <c r="Q3377" s="52"/>
      <c r="R3377" s="34"/>
      <c r="S3377" s="53"/>
      <c r="T3377" s="208"/>
      <c r="U3377" s="726"/>
      <c r="V3377" s="206"/>
      <c r="W3377" s="206"/>
      <c r="X3377" s="678"/>
      <c r="Y3377" s="34"/>
      <c r="Z3377" s="610"/>
      <c r="AA3377" s="608"/>
    </row>
    <row r="3378" spans="1:27">
      <c r="A3378" s="145" t="str">
        <f t="shared" si="104"/>
        <v>-</v>
      </c>
      <c r="B3378" s="146" t="str">
        <f>_xlfn.XLOOKUP($A3378,Dept.Meta!$A:$A,Dept.Meta!$F:$F,"-",0,1)</f>
        <v>-</v>
      </c>
      <c r="C3378" s="629" t="str">
        <f>_xlfn.XLOOKUP(_xlfn.CONCAT($G3378,"-",$I3378),Div.Meta!$H:$H,Div.Meta!$C:$C,"-",0,1)</f>
        <v>-</v>
      </c>
      <c r="D3378" s="302"/>
      <c r="E3378" s="146" t="str">
        <f>IF($D3378="","-",_xlfn.XLOOKUP($D3378,Fund.Meta!$A:$A,Fund.Meta!$D:$D,"-",0,1))</f>
        <v>-</v>
      </c>
      <c r="F3378" s="303" t="str">
        <f>IF($D3378="","-",_xlfn.XLOOKUP($D3378,Fund.Meta!$A:$A,Fund.Meta!$E:$E,"-",0,1))</f>
        <v>-</v>
      </c>
      <c r="G3378" s="334"/>
      <c r="H3378" s="303" t="str">
        <f>IF($G3378="","-",_xlfn.XLOOKUP($G3378,Appr.Meta!$A:$A,Appr.Meta!$D:$D,"-",0,1))</f>
        <v>-</v>
      </c>
      <c r="I3378" s="302"/>
      <c r="J3378" s="303" t="str">
        <f>IF($I3378="","-",_xlfn.XLOOKUP($I3378,'CC.Meta'!$A:$A,'CC.Meta'!$D:$D,"-",0,1))</f>
        <v>-</v>
      </c>
      <c r="K3378" s="302"/>
      <c r="L3378" s="146" t="str">
        <f>IF($K3378="","-",_xlfn.XLOOKUP($K3378,Obj.Meta!$A:$A,Obj.Meta!$D:$D,"-",0,1))</f>
        <v>-</v>
      </c>
      <c r="M3378" s="300" t="str">
        <f>IF($K3378="","-",_xlfn.XLOOKUP($K3378,Obj.Meta!$A:$A,Obj.Meta!$F:$F,"-",0,1))</f>
        <v>-</v>
      </c>
      <c r="N3378" s="337" t="str">
        <f t="shared" si="105"/>
        <v>---</v>
      </c>
      <c r="O3378" s="333"/>
      <c r="P3378" s="54"/>
      <c r="Q3378" s="52"/>
      <c r="R3378" s="34"/>
      <c r="S3378" s="53"/>
      <c r="T3378" s="208"/>
      <c r="U3378" s="726"/>
      <c r="V3378" s="206"/>
      <c r="W3378" s="206"/>
      <c r="X3378" s="678"/>
      <c r="Y3378" s="34"/>
      <c r="Z3378" s="610"/>
      <c r="AA3378" s="608"/>
    </row>
    <row r="3379" spans="1:27">
      <c r="A3379" s="145" t="str">
        <f t="shared" si="104"/>
        <v>-</v>
      </c>
      <c r="B3379" s="146" t="str">
        <f>_xlfn.XLOOKUP($A3379,Dept.Meta!$A:$A,Dept.Meta!$F:$F,"-",0,1)</f>
        <v>-</v>
      </c>
      <c r="C3379" s="629" t="str">
        <f>_xlfn.XLOOKUP(_xlfn.CONCAT($G3379,"-",$I3379),Div.Meta!$H:$H,Div.Meta!$C:$C,"-",0,1)</f>
        <v>-</v>
      </c>
      <c r="D3379" s="302"/>
      <c r="E3379" s="146" t="str">
        <f>IF($D3379="","-",_xlfn.XLOOKUP($D3379,Fund.Meta!$A:$A,Fund.Meta!$D:$D,"-",0,1))</f>
        <v>-</v>
      </c>
      <c r="F3379" s="303" t="str">
        <f>IF($D3379="","-",_xlfn.XLOOKUP($D3379,Fund.Meta!$A:$A,Fund.Meta!$E:$E,"-",0,1))</f>
        <v>-</v>
      </c>
      <c r="G3379" s="334"/>
      <c r="H3379" s="303" t="str">
        <f>IF($G3379="","-",_xlfn.XLOOKUP($G3379,Appr.Meta!$A:$A,Appr.Meta!$D:$D,"-",0,1))</f>
        <v>-</v>
      </c>
      <c r="I3379" s="302"/>
      <c r="J3379" s="303" t="str">
        <f>IF($I3379="","-",_xlfn.XLOOKUP($I3379,'CC.Meta'!$A:$A,'CC.Meta'!$D:$D,"-",0,1))</f>
        <v>-</v>
      </c>
      <c r="K3379" s="302"/>
      <c r="L3379" s="146" t="str">
        <f>IF($K3379="","-",_xlfn.XLOOKUP($K3379,Obj.Meta!$A:$A,Obj.Meta!$D:$D,"-",0,1))</f>
        <v>-</v>
      </c>
      <c r="M3379" s="300" t="str">
        <f>IF($K3379="","-",_xlfn.XLOOKUP($K3379,Obj.Meta!$A:$A,Obj.Meta!$F:$F,"-",0,1))</f>
        <v>-</v>
      </c>
      <c r="N3379" s="337" t="str">
        <f t="shared" si="105"/>
        <v>---</v>
      </c>
      <c r="O3379" s="333"/>
      <c r="P3379" s="54"/>
      <c r="Q3379" s="52"/>
      <c r="R3379" s="34"/>
      <c r="S3379" s="53"/>
      <c r="T3379" s="208"/>
      <c r="U3379" s="726"/>
      <c r="V3379" s="206"/>
      <c r="W3379" s="206"/>
      <c r="X3379" s="678"/>
      <c r="Y3379" s="34"/>
      <c r="Z3379" s="610"/>
      <c r="AA3379" s="608"/>
    </row>
    <row r="3380" spans="1:27">
      <c r="A3380" s="145" t="str">
        <f t="shared" si="104"/>
        <v>-</v>
      </c>
      <c r="B3380" s="146" t="str">
        <f>_xlfn.XLOOKUP($A3380,Dept.Meta!$A:$A,Dept.Meta!$F:$F,"-",0,1)</f>
        <v>-</v>
      </c>
      <c r="C3380" s="629" t="str">
        <f>_xlfn.XLOOKUP(_xlfn.CONCAT($G3380,"-",$I3380),Div.Meta!$H:$H,Div.Meta!$C:$C,"-",0,1)</f>
        <v>-</v>
      </c>
      <c r="D3380" s="302"/>
      <c r="E3380" s="146" t="str">
        <f>IF($D3380="","-",_xlfn.XLOOKUP($D3380,Fund.Meta!$A:$A,Fund.Meta!$D:$D,"-",0,1))</f>
        <v>-</v>
      </c>
      <c r="F3380" s="303" t="str">
        <f>IF($D3380="","-",_xlfn.XLOOKUP($D3380,Fund.Meta!$A:$A,Fund.Meta!$E:$E,"-",0,1))</f>
        <v>-</v>
      </c>
      <c r="G3380" s="334"/>
      <c r="H3380" s="303" t="str">
        <f>IF($G3380="","-",_xlfn.XLOOKUP($G3380,Appr.Meta!$A:$A,Appr.Meta!$D:$D,"-",0,1))</f>
        <v>-</v>
      </c>
      <c r="I3380" s="302"/>
      <c r="J3380" s="303" t="str">
        <f>IF($I3380="","-",_xlfn.XLOOKUP($I3380,'CC.Meta'!$A:$A,'CC.Meta'!$D:$D,"-",0,1))</f>
        <v>-</v>
      </c>
      <c r="K3380" s="302"/>
      <c r="L3380" s="146" t="str">
        <f>IF($K3380="","-",_xlfn.XLOOKUP($K3380,Obj.Meta!$A:$A,Obj.Meta!$D:$D,"-",0,1))</f>
        <v>-</v>
      </c>
      <c r="M3380" s="300" t="str">
        <f>IF($K3380="","-",_xlfn.XLOOKUP($K3380,Obj.Meta!$A:$A,Obj.Meta!$F:$F,"-",0,1))</f>
        <v>-</v>
      </c>
      <c r="N3380" s="337" t="str">
        <f t="shared" si="105"/>
        <v>---</v>
      </c>
      <c r="O3380" s="333"/>
      <c r="P3380" s="54"/>
      <c r="Q3380" s="52"/>
      <c r="R3380" s="34"/>
      <c r="S3380" s="53"/>
      <c r="T3380" s="208"/>
      <c r="U3380" s="726"/>
      <c r="V3380" s="206"/>
      <c r="W3380" s="206"/>
      <c r="X3380" s="678"/>
      <c r="Y3380" s="34"/>
      <c r="Z3380" s="610"/>
      <c r="AA3380" s="608"/>
    </row>
    <row r="3381" spans="1:27">
      <c r="A3381" s="145" t="str">
        <f t="shared" si="104"/>
        <v>-</v>
      </c>
      <c r="B3381" s="146" t="str">
        <f>_xlfn.XLOOKUP($A3381,Dept.Meta!$A:$A,Dept.Meta!$F:$F,"-",0,1)</f>
        <v>-</v>
      </c>
      <c r="C3381" s="629" t="str">
        <f>_xlfn.XLOOKUP(_xlfn.CONCAT($G3381,"-",$I3381),Div.Meta!$H:$H,Div.Meta!$C:$C,"-",0,1)</f>
        <v>-</v>
      </c>
      <c r="D3381" s="302"/>
      <c r="E3381" s="146" t="str">
        <f>IF($D3381="","-",_xlfn.XLOOKUP($D3381,Fund.Meta!$A:$A,Fund.Meta!$D:$D,"-",0,1))</f>
        <v>-</v>
      </c>
      <c r="F3381" s="303" t="str">
        <f>IF($D3381="","-",_xlfn.XLOOKUP($D3381,Fund.Meta!$A:$A,Fund.Meta!$E:$E,"-",0,1))</f>
        <v>-</v>
      </c>
      <c r="G3381" s="334"/>
      <c r="H3381" s="303" t="str">
        <f>IF($G3381="","-",_xlfn.XLOOKUP($G3381,Appr.Meta!$A:$A,Appr.Meta!$D:$D,"-",0,1))</f>
        <v>-</v>
      </c>
      <c r="I3381" s="302"/>
      <c r="J3381" s="303" t="str">
        <f>IF($I3381="","-",_xlfn.XLOOKUP($I3381,'CC.Meta'!$A:$A,'CC.Meta'!$D:$D,"-",0,1))</f>
        <v>-</v>
      </c>
      <c r="K3381" s="302"/>
      <c r="L3381" s="146" t="str">
        <f>IF($K3381="","-",_xlfn.XLOOKUP($K3381,Obj.Meta!$A:$A,Obj.Meta!$D:$D,"-",0,1))</f>
        <v>-</v>
      </c>
      <c r="M3381" s="300" t="str">
        <f>IF($K3381="","-",_xlfn.XLOOKUP($K3381,Obj.Meta!$A:$A,Obj.Meta!$F:$F,"-",0,1))</f>
        <v>-</v>
      </c>
      <c r="N3381" s="337" t="str">
        <f t="shared" si="105"/>
        <v>---</v>
      </c>
      <c r="O3381" s="333"/>
      <c r="P3381" s="54"/>
      <c r="Q3381" s="52"/>
      <c r="R3381" s="34"/>
      <c r="S3381" s="53"/>
      <c r="T3381" s="208"/>
      <c r="U3381" s="726"/>
      <c r="V3381" s="206"/>
      <c r="W3381" s="206"/>
      <c r="X3381" s="678"/>
      <c r="Y3381" s="34"/>
      <c r="Z3381" s="610"/>
      <c r="AA3381" s="608"/>
    </row>
    <row r="3382" spans="1:27">
      <c r="A3382" s="145" t="str">
        <f t="shared" si="104"/>
        <v>-</v>
      </c>
      <c r="B3382" s="146" t="str">
        <f>_xlfn.XLOOKUP($A3382,Dept.Meta!$A:$A,Dept.Meta!$F:$F,"-",0,1)</f>
        <v>-</v>
      </c>
      <c r="C3382" s="629" t="str">
        <f>_xlfn.XLOOKUP(_xlfn.CONCAT($G3382,"-",$I3382),Div.Meta!$H:$H,Div.Meta!$C:$C,"-",0,1)</f>
        <v>-</v>
      </c>
      <c r="D3382" s="302"/>
      <c r="E3382" s="146" t="str">
        <f>IF($D3382="","-",_xlfn.XLOOKUP($D3382,Fund.Meta!$A:$A,Fund.Meta!$D:$D,"-",0,1))</f>
        <v>-</v>
      </c>
      <c r="F3382" s="303" t="str">
        <f>IF($D3382="","-",_xlfn.XLOOKUP($D3382,Fund.Meta!$A:$A,Fund.Meta!$E:$E,"-",0,1))</f>
        <v>-</v>
      </c>
      <c r="G3382" s="334"/>
      <c r="H3382" s="303" t="str">
        <f>IF($G3382="","-",_xlfn.XLOOKUP($G3382,Appr.Meta!$A:$A,Appr.Meta!$D:$D,"-",0,1))</f>
        <v>-</v>
      </c>
      <c r="I3382" s="302"/>
      <c r="J3382" s="303" t="str">
        <f>IF($I3382="","-",_xlfn.XLOOKUP($I3382,'CC.Meta'!$A:$A,'CC.Meta'!$D:$D,"-",0,1))</f>
        <v>-</v>
      </c>
      <c r="K3382" s="302"/>
      <c r="L3382" s="146" t="str">
        <f>IF($K3382="","-",_xlfn.XLOOKUP($K3382,Obj.Meta!$A:$A,Obj.Meta!$D:$D,"-",0,1))</f>
        <v>-</v>
      </c>
      <c r="M3382" s="300" t="str">
        <f>IF($K3382="","-",_xlfn.XLOOKUP($K3382,Obj.Meta!$A:$A,Obj.Meta!$F:$F,"-",0,1))</f>
        <v>-</v>
      </c>
      <c r="N3382" s="337" t="str">
        <f t="shared" si="105"/>
        <v>---</v>
      </c>
      <c r="O3382" s="333"/>
      <c r="P3382" s="54"/>
      <c r="Q3382" s="52"/>
      <c r="R3382" s="34"/>
      <c r="S3382" s="53"/>
      <c r="T3382" s="208"/>
      <c r="U3382" s="726"/>
      <c r="V3382" s="206"/>
      <c r="W3382" s="206"/>
      <c r="X3382" s="678"/>
      <c r="Y3382" s="34"/>
      <c r="Z3382" s="610"/>
      <c r="AA3382" s="608"/>
    </row>
    <row r="3383" spans="1:27">
      <c r="A3383" s="145" t="str">
        <f t="shared" si="104"/>
        <v>-</v>
      </c>
      <c r="B3383" s="146" t="str">
        <f>_xlfn.XLOOKUP($A3383,Dept.Meta!$A:$A,Dept.Meta!$F:$F,"-",0,1)</f>
        <v>-</v>
      </c>
      <c r="C3383" s="629" t="str">
        <f>_xlfn.XLOOKUP(_xlfn.CONCAT($G3383,"-",$I3383),Div.Meta!$H:$H,Div.Meta!$C:$C,"-",0,1)</f>
        <v>-</v>
      </c>
      <c r="D3383" s="302"/>
      <c r="E3383" s="146" t="str">
        <f>IF($D3383="","-",_xlfn.XLOOKUP($D3383,Fund.Meta!$A:$A,Fund.Meta!$D:$D,"-",0,1))</f>
        <v>-</v>
      </c>
      <c r="F3383" s="303" t="str">
        <f>IF($D3383="","-",_xlfn.XLOOKUP($D3383,Fund.Meta!$A:$A,Fund.Meta!$E:$E,"-",0,1))</f>
        <v>-</v>
      </c>
      <c r="G3383" s="334"/>
      <c r="H3383" s="303" t="str">
        <f>IF($G3383="","-",_xlfn.XLOOKUP($G3383,Appr.Meta!$A:$A,Appr.Meta!$D:$D,"-",0,1))</f>
        <v>-</v>
      </c>
      <c r="I3383" s="302"/>
      <c r="J3383" s="303" t="str">
        <f>IF($I3383="","-",_xlfn.XLOOKUP($I3383,'CC.Meta'!$A:$A,'CC.Meta'!$D:$D,"-",0,1))</f>
        <v>-</v>
      </c>
      <c r="K3383" s="302"/>
      <c r="L3383" s="146" t="str">
        <f>IF($K3383="","-",_xlfn.XLOOKUP($K3383,Obj.Meta!$A:$A,Obj.Meta!$D:$D,"-",0,1))</f>
        <v>-</v>
      </c>
      <c r="M3383" s="300" t="str">
        <f>IF($K3383="","-",_xlfn.XLOOKUP($K3383,Obj.Meta!$A:$A,Obj.Meta!$F:$F,"-",0,1))</f>
        <v>-</v>
      </c>
      <c r="N3383" s="337" t="str">
        <f t="shared" si="105"/>
        <v>---</v>
      </c>
      <c r="O3383" s="333"/>
      <c r="P3383" s="54"/>
      <c r="Q3383" s="52"/>
      <c r="R3383" s="34"/>
      <c r="S3383" s="53"/>
      <c r="T3383" s="208"/>
      <c r="U3383" s="726"/>
      <c r="V3383" s="206"/>
      <c r="W3383" s="206"/>
      <c r="X3383" s="678"/>
      <c r="Y3383" s="34"/>
      <c r="Z3383" s="610"/>
      <c r="AA3383" s="608"/>
    </row>
    <row r="3384" spans="1:27">
      <c r="A3384" s="145" t="str">
        <f t="shared" si="104"/>
        <v>-</v>
      </c>
      <c r="B3384" s="146" t="str">
        <f>_xlfn.XLOOKUP($A3384,Dept.Meta!$A:$A,Dept.Meta!$F:$F,"-",0,1)</f>
        <v>-</v>
      </c>
      <c r="C3384" s="629" t="str">
        <f>_xlfn.XLOOKUP(_xlfn.CONCAT($G3384,"-",$I3384),Div.Meta!$H:$H,Div.Meta!$C:$C,"-",0,1)</f>
        <v>-</v>
      </c>
      <c r="D3384" s="302"/>
      <c r="E3384" s="146" t="str">
        <f>IF($D3384="","-",_xlfn.XLOOKUP($D3384,Fund.Meta!$A:$A,Fund.Meta!$D:$D,"-",0,1))</f>
        <v>-</v>
      </c>
      <c r="F3384" s="303" t="str">
        <f>IF($D3384="","-",_xlfn.XLOOKUP($D3384,Fund.Meta!$A:$A,Fund.Meta!$E:$E,"-",0,1))</f>
        <v>-</v>
      </c>
      <c r="G3384" s="334"/>
      <c r="H3384" s="303" t="str">
        <f>IF($G3384="","-",_xlfn.XLOOKUP($G3384,Appr.Meta!$A:$A,Appr.Meta!$D:$D,"-",0,1))</f>
        <v>-</v>
      </c>
      <c r="I3384" s="302"/>
      <c r="J3384" s="303" t="str">
        <f>IF($I3384="","-",_xlfn.XLOOKUP($I3384,'CC.Meta'!$A:$A,'CC.Meta'!$D:$D,"-",0,1))</f>
        <v>-</v>
      </c>
      <c r="K3384" s="302"/>
      <c r="L3384" s="146" t="str">
        <f>IF($K3384="","-",_xlfn.XLOOKUP($K3384,Obj.Meta!$A:$A,Obj.Meta!$D:$D,"-",0,1))</f>
        <v>-</v>
      </c>
      <c r="M3384" s="300" t="str">
        <f>IF($K3384="","-",_xlfn.XLOOKUP($K3384,Obj.Meta!$A:$A,Obj.Meta!$F:$F,"-",0,1))</f>
        <v>-</v>
      </c>
      <c r="N3384" s="337" t="str">
        <f t="shared" si="105"/>
        <v>---</v>
      </c>
      <c r="O3384" s="333"/>
      <c r="P3384" s="54"/>
      <c r="Q3384" s="52"/>
      <c r="R3384" s="34"/>
      <c r="S3384" s="53"/>
      <c r="T3384" s="208"/>
      <c r="U3384" s="726"/>
      <c r="V3384" s="206"/>
      <c r="W3384" s="206"/>
      <c r="X3384" s="678"/>
      <c r="Y3384" s="34"/>
      <c r="Z3384" s="610"/>
      <c r="AA3384" s="608"/>
    </row>
    <row r="3385" spans="1:27">
      <c r="A3385" s="145" t="str">
        <f t="shared" si="104"/>
        <v>-</v>
      </c>
      <c r="B3385" s="146" t="str">
        <f>_xlfn.XLOOKUP($A3385,Dept.Meta!$A:$A,Dept.Meta!$F:$F,"-",0,1)</f>
        <v>-</v>
      </c>
      <c r="C3385" s="629" t="str">
        <f>_xlfn.XLOOKUP(_xlfn.CONCAT($G3385,"-",$I3385),Div.Meta!$H:$H,Div.Meta!$C:$C,"-",0,1)</f>
        <v>-</v>
      </c>
      <c r="D3385" s="302"/>
      <c r="E3385" s="146" t="str">
        <f>IF($D3385="","-",_xlfn.XLOOKUP($D3385,Fund.Meta!$A:$A,Fund.Meta!$D:$D,"-",0,1))</f>
        <v>-</v>
      </c>
      <c r="F3385" s="303" t="str">
        <f>IF($D3385="","-",_xlfn.XLOOKUP($D3385,Fund.Meta!$A:$A,Fund.Meta!$E:$E,"-",0,1))</f>
        <v>-</v>
      </c>
      <c r="G3385" s="334"/>
      <c r="H3385" s="303" t="str">
        <f>IF($G3385="","-",_xlfn.XLOOKUP($G3385,Appr.Meta!$A:$A,Appr.Meta!$D:$D,"-",0,1))</f>
        <v>-</v>
      </c>
      <c r="I3385" s="302"/>
      <c r="J3385" s="303" t="str">
        <f>IF($I3385="","-",_xlfn.XLOOKUP($I3385,'CC.Meta'!$A:$A,'CC.Meta'!$D:$D,"-",0,1))</f>
        <v>-</v>
      </c>
      <c r="K3385" s="302"/>
      <c r="L3385" s="146" t="str">
        <f>IF($K3385="","-",_xlfn.XLOOKUP($K3385,Obj.Meta!$A:$A,Obj.Meta!$D:$D,"-",0,1))</f>
        <v>-</v>
      </c>
      <c r="M3385" s="300" t="str">
        <f>IF($K3385="","-",_xlfn.XLOOKUP($K3385,Obj.Meta!$A:$A,Obj.Meta!$F:$F,"-",0,1))</f>
        <v>-</v>
      </c>
      <c r="N3385" s="337" t="str">
        <f t="shared" si="105"/>
        <v>---</v>
      </c>
      <c r="O3385" s="333"/>
      <c r="P3385" s="54"/>
      <c r="Q3385" s="52"/>
      <c r="R3385" s="34"/>
      <c r="S3385" s="53"/>
      <c r="T3385" s="208"/>
      <c r="U3385" s="726"/>
      <c r="V3385" s="206"/>
      <c r="W3385" s="206"/>
      <c r="X3385" s="678"/>
      <c r="Y3385" s="34"/>
      <c r="Z3385" s="610"/>
      <c r="AA3385" s="608"/>
    </row>
    <row r="3386" spans="1:27">
      <c r="A3386" s="145" t="str">
        <f t="shared" si="104"/>
        <v>-</v>
      </c>
      <c r="B3386" s="146" t="str">
        <f>_xlfn.XLOOKUP($A3386,Dept.Meta!$A:$A,Dept.Meta!$F:$F,"-",0,1)</f>
        <v>-</v>
      </c>
      <c r="C3386" s="629" t="str">
        <f>_xlfn.XLOOKUP(_xlfn.CONCAT($G3386,"-",$I3386),Div.Meta!$H:$H,Div.Meta!$C:$C,"-",0,1)</f>
        <v>-</v>
      </c>
      <c r="D3386" s="302"/>
      <c r="E3386" s="146" t="str">
        <f>IF($D3386="","-",_xlfn.XLOOKUP($D3386,Fund.Meta!$A:$A,Fund.Meta!$D:$D,"-",0,1))</f>
        <v>-</v>
      </c>
      <c r="F3386" s="303" t="str">
        <f>IF($D3386="","-",_xlfn.XLOOKUP($D3386,Fund.Meta!$A:$A,Fund.Meta!$E:$E,"-",0,1))</f>
        <v>-</v>
      </c>
      <c r="G3386" s="334"/>
      <c r="H3386" s="303" t="str">
        <f>IF($G3386="","-",_xlfn.XLOOKUP($G3386,Appr.Meta!$A:$A,Appr.Meta!$D:$D,"-",0,1))</f>
        <v>-</v>
      </c>
      <c r="I3386" s="302"/>
      <c r="J3386" s="303" t="str">
        <f>IF($I3386="","-",_xlfn.XLOOKUP($I3386,'CC.Meta'!$A:$A,'CC.Meta'!$D:$D,"-",0,1))</f>
        <v>-</v>
      </c>
      <c r="K3386" s="302"/>
      <c r="L3386" s="146" t="str">
        <f>IF($K3386="","-",_xlfn.XLOOKUP($K3386,Obj.Meta!$A:$A,Obj.Meta!$D:$D,"-",0,1))</f>
        <v>-</v>
      </c>
      <c r="M3386" s="300" t="str">
        <f>IF($K3386="","-",_xlfn.XLOOKUP($K3386,Obj.Meta!$A:$A,Obj.Meta!$F:$F,"-",0,1))</f>
        <v>-</v>
      </c>
      <c r="N3386" s="337" t="str">
        <f t="shared" si="105"/>
        <v>---</v>
      </c>
      <c r="O3386" s="333"/>
      <c r="P3386" s="54"/>
      <c r="Q3386" s="52"/>
      <c r="R3386" s="34"/>
      <c r="S3386" s="53"/>
      <c r="T3386" s="208"/>
      <c r="U3386" s="726"/>
      <c r="V3386" s="206"/>
      <c r="W3386" s="206"/>
      <c r="X3386" s="678"/>
      <c r="Y3386" s="34"/>
      <c r="Z3386" s="610"/>
      <c r="AA3386" s="608"/>
    </row>
    <row r="3387" spans="1:27">
      <c r="A3387" s="145" t="str">
        <f t="shared" si="104"/>
        <v>-</v>
      </c>
      <c r="B3387" s="146" t="str">
        <f>_xlfn.XLOOKUP($A3387,Dept.Meta!$A:$A,Dept.Meta!$F:$F,"-",0,1)</f>
        <v>-</v>
      </c>
      <c r="C3387" s="629" t="str">
        <f>_xlfn.XLOOKUP(_xlfn.CONCAT($G3387,"-",$I3387),Div.Meta!$H:$H,Div.Meta!$C:$C,"-",0,1)</f>
        <v>-</v>
      </c>
      <c r="D3387" s="302"/>
      <c r="E3387" s="146" t="str">
        <f>IF($D3387="","-",_xlfn.XLOOKUP($D3387,Fund.Meta!$A:$A,Fund.Meta!$D:$D,"-",0,1))</f>
        <v>-</v>
      </c>
      <c r="F3387" s="303" t="str">
        <f>IF($D3387="","-",_xlfn.XLOOKUP($D3387,Fund.Meta!$A:$A,Fund.Meta!$E:$E,"-",0,1))</f>
        <v>-</v>
      </c>
      <c r="G3387" s="334"/>
      <c r="H3387" s="303" t="str">
        <f>IF($G3387="","-",_xlfn.XLOOKUP($G3387,Appr.Meta!$A:$A,Appr.Meta!$D:$D,"-",0,1))</f>
        <v>-</v>
      </c>
      <c r="I3387" s="302"/>
      <c r="J3387" s="303" t="str">
        <f>IF($I3387="","-",_xlfn.XLOOKUP($I3387,'CC.Meta'!$A:$A,'CC.Meta'!$D:$D,"-",0,1))</f>
        <v>-</v>
      </c>
      <c r="K3387" s="302"/>
      <c r="L3387" s="146" t="str">
        <f>IF($K3387="","-",_xlfn.XLOOKUP($K3387,Obj.Meta!$A:$A,Obj.Meta!$D:$D,"-",0,1))</f>
        <v>-</v>
      </c>
      <c r="M3387" s="300" t="str">
        <f>IF($K3387="","-",_xlfn.XLOOKUP($K3387,Obj.Meta!$A:$A,Obj.Meta!$F:$F,"-",0,1))</f>
        <v>-</v>
      </c>
      <c r="N3387" s="337" t="str">
        <f t="shared" si="105"/>
        <v>---</v>
      </c>
      <c r="O3387" s="333"/>
      <c r="P3387" s="54"/>
      <c r="Q3387" s="52"/>
      <c r="R3387" s="34"/>
      <c r="S3387" s="53"/>
      <c r="T3387" s="208"/>
      <c r="U3387" s="726"/>
      <c r="V3387" s="206"/>
      <c r="W3387" s="206"/>
      <c r="X3387" s="678"/>
      <c r="Y3387" s="34"/>
      <c r="Z3387" s="610"/>
      <c r="AA3387" s="608"/>
    </row>
    <row r="3388" spans="1:27">
      <c r="A3388" s="145" t="str">
        <f t="shared" si="104"/>
        <v>-</v>
      </c>
      <c r="B3388" s="146" t="str">
        <f>_xlfn.XLOOKUP($A3388,Dept.Meta!$A:$A,Dept.Meta!$F:$F,"-",0,1)</f>
        <v>-</v>
      </c>
      <c r="C3388" s="629" t="str">
        <f>_xlfn.XLOOKUP(_xlfn.CONCAT($G3388,"-",$I3388),Div.Meta!$H:$H,Div.Meta!$C:$C,"-",0,1)</f>
        <v>-</v>
      </c>
      <c r="D3388" s="302"/>
      <c r="E3388" s="146" t="str">
        <f>IF($D3388="","-",_xlfn.XLOOKUP($D3388,Fund.Meta!$A:$A,Fund.Meta!$D:$D,"-",0,1))</f>
        <v>-</v>
      </c>
      <c r="F3388" s="303" t="str">
        <f>IF($D3388="","-",_xlfn.XLOOKUP($D3388,Fund.Meta!$A:$A,Fund.Meta!$E:$E,"-",0,1))</f>
        <v>-</v>
      </c>
      <c r="G3388" s="334"/>
      <c r="H3388" s="303" t="str">
        <f>IF($G3388="","-",_xlfn.XLOOKUP($G3388,Appr.Meta!$A:$A,Appr.Meta!$D:$D,"-",0,1))</f>
        <v>-</v>
      </c>
      <c r="I3388" s="302"/>
      <c r="J3388" s="303" t="str">
        <f>IF($I3388="","-",_xlfn.XLOOKUP($I3388,'CC.Meta'!$A:$A,'CC.Meta'!$D:$D,"-",0,1))</f>
        <v>-</v>
      </c>
      <c r="K3388" s="302"/>
      <c r="L3388" s="146" t="str">
        <f>IF($K3388="","-",_xlfn.XLOOKUP($K3388,Obj.Meta!$A:$A,Obj.Meta!$D:$D,"-",0,1))</f>
        <v>-</v>
      </c>
      <c r="M3388" s="300" t="str">
        <f>IF($K3388="","-",_xlfn.XLOOKUP($K3388,Obj.Meta!$A:$A,Obj.Meta!$F:$F,"-",0,1))</f>
        <v>-</v>
      </c>
      <c r="N3388" s="337" t="str">
        <f t="shared" si="105"/>
        <v>---</v>
      </c>
      <c r="O3388" s="333"/>
      <c r="P3388" s="54"/>
      <c r="Q3388" s="52"/>
      <c r="R3388" s="34"/>
      <c r="S3388" s="53"/>
      <c r="T3388" s="208"/>
      <c r="U3388" s="726"/>
      <c r="V3388" s="206"/>
      <c r="W3388" s="206"/>
      <c r="X3388" s="678"/>
      <c r="Y3388" s="34"/>
      <c r="Z3388" s="610"/>
      <c r="AA3388" s="608"/>
    </row>
    <row r="3389" spans="1:27">
      <c r="A3389" s="145" t="str">
        <f t="shared" si="104"/>
        <v>-</v>
      </c>
      <c r="B3389" s="146" t="str">
        <f>_xlfn.XLOOKUP($A3389,Dept.Meta!$A:$A,Dept.Meta!$F:$F,"-",0,1)</f>
        <v>-</v>
      </c>
      <c r="C3389" s="629" t="str">
        <f>_xlfn.XLOOKUP(_xlfn.CONCAT($G3389,"-",$I3389),Div.Meta!$H:$H,Div.Meta!$C:$C,"-",0,1)</f>
        <v>-</v>
      </c>
      <c r="D3389" s="302"/>
      <c r="E3389" s="146" t="str">
        <f>IF($D3389="","-",_xlfn.XLOOKUP($D3389,Fund.Meta!$A:$A,Fund.Meta!$D:$D,"-",0,1))</f>
        <v>-</v>
      </c>
      <c r="F3389" s="303" t="str">
        <f>IF($D3389="","-",_xlfn.XLOOKUP($D3389,Fund.Meta!$A:$A,Fund.Meta!$E:$E,"-",0,1))</f>
        <v>-</v>
      </c>
      <c r="G3389" s="334"/>
      <c r="H3389" s="303" t="str">
        <f>IF($G3389="","-",_xlfn.XLOOKUP($G3389,Appr.Meta!$A:$A,Appr.Meta!$D:$D,"-",0,1))</f>
        <v>-</v>
      </c>
      <c r="I3389" s="302"/>
      <c r="J3389" s="303" t="str">
        <f>IF($I3389="","-",_xlfn.XLOOKUP($I3389,'CC.Meta'!$A:$A,'CC.Meta'!$D:$D,"-",0,1))</f>
        <v>-</v>
      </c>
      <c r="K3389" s="302"/>
      <c r="L3389" s="146" t="str">
        <f>IF($K3389="","-",_xlfn.XLOOKUP($K3389,Obj.Meta!$A:$A,Obj.Meta!$D:$D,"-",0,1))</f>
        <v>-</v>
      </c>
      <c r="M3389" s="300" t="str">
        <f>IF($K3389="","-",_xlfn.XLOOKUP($K3389,Obj.Meta!$A:$A,Obj.Meta!$F:$F,"-",0,1))</f>
        <v>-</v>
      </c>
      <c r="N3389" s="337" t="str">
        <f t="shared" si="105"/>
        <v>---</v>
      </c>
      <c r="O3389" s="333"/>
      <c r="P3389" s="54"/>
      <c r="Q3389" s="52"/>
      <c r="R3389" s="34"/>
      <c r="S3389" s="53"/>
      <c r="T3389" s="208"/>
      <c r="U3389" s="726"/>
      <c r="V3389" s="206"/>
      <c r="W3389" s="206"/>
      <c r="X3389" s="678"/>
      <c r="Y3389" s="34"/>
      <c r="Z3389" s="610"/>
      <c r="AA3389" s="608"/>
    </row>
    <row r="3390" spans="1:27">
      <c r="A3390" s="145" t="str">
        <f t="shared" si="104"/>
        <v>-</v>
      </c>
      <c r="B3390" s="146" t="str">
        <f>_xlfn.XLOOKUP($A3390,Dept.Meta!$A:$A,Dept.Meta!$F:$F,"-",0,1)</f>
        <v>-</v>
      </c>
      <c r="C3390" s="629" t="str">
        <f>_xlfn.XLOOKUP(_xlfn.CONCAT($G3390,"-",$I3390),Div.Meta!$H:$H,Div.Meta!$C:$C,"-",0,1)</f>
        <v>-</v>
      </c>
      <c r="D3390" s="302"/>
      <c r="E3390" s="146" t="str">
        <f>IF($D3390="","-",_xlfn.XLOOKUP($D3390,Fund.Meta!$A:$A,Fund.Meta!$D:$D,"-",0,1))</f>
        <v>-</v>
      </c>
      <c r="F3390" s="303" t="str">
        <f>IF($D3390="","-",_xlfn.XLOOKUP($D3390,Fund.Meta!$A:$A,Fund.Meta!$E:$E,"-",0,1))</f>
        <v>-</v>
      </c>
      <c r="G3390" s="334"/>
      <c r="H3390" s="303" t="str">
        <f>IF($G3390="","-",_xlfn.XLOOKUP($G3390,Appr.Meta!$A:$A,Appr.Meta!$D:$D,"-",0,1))</f>
        <v>-</v>
      </c>
      <c r="I3390" s="302"/>
      <c r="J3390" s="303" t="str">
        <f>IF($I3390="","-",_xlfn.XLOOKUP($I3390,'CC.Meta'!$A:$A,'CC.Meta'!$D:$D,"-",0,1))</f>
        <v>-</v>
      </c>
      <c r="K3390" s="302"/>
      <c r="L3390" s="146" t="str">
        <f>IF($K3390="","-",_xlfn.XLOOKUP($K3390,Obj.Meta!$A:$A,Obj.Meta!$D:$D,"-",0,1))</f>
        <v>-</v>
      </c>
      <c r="M3390" s="300" t="str">
        <f>IF($K3390="","-",_xlfn.XLOOKUP($K3390,Obj.Meta!$A:$A,Obj.Meta!$F:$F,"-",0,1))</f>
        <v>-</v>
      </c>
      <c r="N3390" s="337" t="str">
        <f t="shared" si="105"/>
        <v>---</v>
      </c>
      <c r="O3390" s="333"/>
      <c r="P3390" s="54"/>
      <c r="Q3390" s="52"/>
      <c r="R3390" s="34"/>
      <c r="S3390" s="53"/>
      <c r="T3390" s="208"/>
      <c r="U3390" s="726"/>
      <c r="V3390" s="206"/>
      <c r="W3390" s="206"/>
      <c r="X3390" s="678"/>
      <c r="Y3390" s="34"/>
      <c r="Z3390" s="610"/>
      <c r="AA3390" s="608"/>
    </row>
    <row r="3391" spans="1:27">
      <c r="A3391" s="145" t="str">
        <f t="shared" si="104"/>
        <v>-</v>
      </c>
      <c r="B3391" s="146" t="str">
        <f>_xlfn.XLOOKUP($A3391,Dept.Meta!$A:$A,Dept.Meta!$F:$F,"-",0,1)</f>
        <v>-</v>
      </c>
      <c r="C3391" s="629" t="str">
        <f>_xlfn.XLOOKUP(_xlfn.CONCAT($G3391,"-",$I3391),Div.Meta!$H:$H,Div.Meta!$C:$C,"-",0,1)</f>
        <v>-</v>
      </c>
      <c r="D3391" s="302"/>
      <c r="E3391" s="146" t="str">
        <f>IF($D3391="","-",_xlfn.XLOOKUP($D3391,Fund.Meta!$A:$A,Fund.Meta!$D:$D,"-",0,1))</f>
        <v>-</v>
      </c>
      <c r="F3391" s="303" t="str">
        <f>IF($D3391="","-",_xlfn.XLOOKUP($D3391,Fund.Meta!$A:$A,Fund.Meta!$E:$E,"-",0,1))</f>
        <v>-</v>
      </c>
      <c r="G3391" s="334"/>
      <c r="H3391" s="303" t="str">
        <f>IF($G3391="","-",_xlfn.XLOOKUP($G3391,Appr.Meta!$A:$A,Appr.Meta!$D:$D,"-",0,1))</f>
        <v>-</v>
      </c>
      <c r="I3391" s="302"/>
      <c r="J3391" s="303" t="str">
        <f>IF($I3391="","-",_xlfn.XLOOKUP($I3391,'CC.Meta'!$A:$A,'CC.Meta'!$D:$D,"-",0,1))</f>
        <v>-</v>
      </c>
      <c r="K3391" s="302"/>
      <c r="L3391" s="146" t="str">
        <f>IF($K3391="","-",_xlfn.XLOOKUP($K3391,Obj.Meta!$A:$A,Obj.Meta!$D:$D,"-",0,1))</f>
        <v>-</v>
      </c>
      <c r="M3391" s="300" t="str">
        <f>IF($K3391="","-",_xlfn.XLOOKUP($K3391,Obj.Meta!$A:$A,Obj.Meta!$F:$F,"-",0,1))</f>
        <v>-</v>
      </c>
      <c r="N3391" s="337" t="str">
        <f t="shared" si="105"/>
        <v>---</v>
      </c>
      <c r="O3391" s="333"/>
      <c r="P3391" s="54"/>
      <c r="Q3391" s="52"/>
      <c r="R3391" s="34"/>
      <c r="S3391" s="53"/>
      <c r="T3391" s="208"/>
      <c r="U3391" s="726"/>
      <c r="V3391" s="206"/>
      <c r="W3391" s="206"/>
      <c r="X3391" s="678"/>
      <c r="Y3391" s="34"/>
      <c r="Z3391" s="610"/>
      <c r="AA3391" s="608"/>
    </row>
    <row r="3392" spans="1:27">
      <c r="A3392" s="145" t="str">
        <f t="shared" si="104"/>
        <v>-</v>
      </c>
      <c r="B3392" s="146" t="str">
        <f>_xlfn.XLOOKUP($A3392,Dept.Meta!$A:$A,Dept.Meta!$F:$F,"-",0,1)</f>
        <v>-</v>
      </c>
      <c r="C3392" s="629" t="str">
        <f>_xlfn.XLOOKUP(_xlfn.CONCAT($G3392,"-",$I3392),Div.Meta!$H:$H,Div.Meta!$C:$C,"-",0,1)</f>
        <v>-</v>
      </c>
      <c r="D3392" s="302"/>
      <c r="E3392" s="146" t="str">
        <f>IF($D3392="","-",_xlfn.XLOOKUP($D3392,Fund.Meta!$A:$A,Fund.Meta!$D:$D,"-",0,1))</f>
        <v>-</v>
      </c>
      <c r="F3392" s="303" t="str">
        <f>IF($D3392="","-",_xlfn.XLOOKUP($D3392,Fund.Meta!$A:$A,Fund.Meta!$E:$E,"-",0,1))</f>
        <v>-</v>
      </c>
      <c r="G3392" s="334"/>
      <c r="H3392" s="303" t="str">
        <f>IF($G3392="","-",_xlfn.XLOOKUP($G3392,Appr.Meta!$A:$A,Appr.Meta!$D:$D,"-",0,1))</f>
        <v>-</v>
      </c>
      <c r="I3392" s="302"/>
      <c r="J3392" s="303" t="str">
        <f>IF($I3392="","-",_xlfn.XLOOKUP($I3392,'CC.Meta'!$A:$A,'CC.Meta'!$D:$D,"-",0,1))</f>
        <v>-</v>
      </c>
      <c r="K3392" s="302"/>
      <c r="L3392" s="146" t="str">
        <f>IF($K3392="","-",_xlfn.XLOOKUP($K3392,Obj.Meta!$A:$A,Obj.Meta!$D:$D,"-",0,1))</f>
        <v>-</v>
      </c>
      <c r="M3392" s="300" t="str">
        <f>IF($K3392="","-",_xlfn.XLOOKUP($K3392,Obj.Meta!$A:$A,Obj.Meta!$F:$F,"-",0,1))</f>
        <v>-</v>
      </c>
      <c r="N3392" s="337" t="str">
        <f t="shared" si="105"/>
        <v>---</v>
      </c>
      <c r="O3392" s="333"/>
      <c r="P3392" s="54"/>
      <c r="Q3392" s="52"/>
      <c r="R3392" s="34"/>
      <c r="S3392" s="53"/>
      <c r="T3392" s="208"/>
      <c r="U3392" s="726"/>
      <c r="V3392" s="206"/>
      <c r="W3392" s="206"/>
      <c r="X3392" s="678"/>
      <c r="Y3392" s="34"/>
      <c r="Z3392" s="610"/>
      <c r="AA3392" s="608"/>
    </row>
    <row r="3393" spans="1:27">
      <c r="A3393" s="145" t="str">
        <f t="shared" si="104"/>
        <v>-</v>
      </c>
      <c r="B3393" s="146" t="str">
        <f>_xlfn.XLOOKUP($A3393,Dept.Meta!$A:$A,Dept.Meta!$F:$F,"-",0,1)</f>
        <v>-</v>
      </c>
      <c r="C3393" s="629" t="str">
        <f>_xlfn.XLOOKUP(_xlfn.CONCAT($G3393,"-",$I3393),Div.Meta!$H:$H,Div.Meta!$C:$C,"-",0,1)</f>
        <v>-</v>
      </c>
      <c r="D3393" s="302"/>
      <c r="E3393" s="146" t="str">
        <f>IF($D3393="","-",_xlfn.XLOOKUP($D3393,Fund.Meta!$A:$A,Fund.Meta!$D:$D,"-",0,1))</f>
        <v>-</v>
      </c>
      <c r="F3393" s="303" t="str">
        <f>IF($D3393="","-",_xlfn.XLOOKUP($D3393,Fund.Meta!$A:$A,Fund.Meta!$E:$E,"-",0,1))</f>
        <v>-</v>
      </c>
      <c r="G3393" s="334"/>
      <c r="H3393" s="303" t="str">
        <f>IF($G3393="","-",_xlfn.XLOOKUP($G3393,Appr.Meta!$A:$A,Appr.Meta!$D:$D,"-",0,1))</f>
        <v>-</v>
      </c>
      <c r="I3393" s="302"/>
      <c r="J3393" s="303" t="str">
        <f>IF($I3393="","-",_xlfn.XLOOKUP($I3393,'CC.Meta'!$A:$A,'CC.Meta'!$D:$D,"-",0,1))</f>
        <v>-</v>
      </c>
      <c r="K3393" s="302"/>
      <c r="L3393" s="146" t="str">
        <f>IF($K3393="","-",_xlfn.XLOOKUP($K3393,Obj.Meta!$A:$A,Obj.Meta!$D:$D,"-",0,1))</f>
        <v>-</v>
      </c>
      <c r="M3393" s="300" t="str">
        <f>IF($K3393="","-",_xlfn.XLOOKUP($K3393,Obj.Meta!$A:$A,Obj.Meta!$F:$F,"-",0,1))</f>
        <v>-</v>
      </c>
      <c r="N3393" s="337" t="str">
        <f t="shared" si="105"/>
        <v>---</v>
      </c>
      <c r="O3393" s="333"/>
      <c r="P3393" s="54"/>
      <c r="Q3393" s="52"/>
      <c r="R3393" s="34"/>
      <c r="S3393" s="53"/>
      <c r="T3393" s="208"/>
      <c r="U3393" s="726"/>
      <c r="V3393" s="206"/>
      <c r="W3393" s="206"/>
      <c r="X3393" s="678"/>
      <c r="Y3393" s="34"/>
      <c r="Z3393" s="610"/>
      <c r="AA3393" s="608"/>
    </row>
    <row r="3394" spans="1:27">
      <c r="A3394" s="145" t="str">
        <f t="shared" si="104"/>
        <v>-</v>
      </c>
      <c r="B3394" s="146" t="str">
        <f>_xlfn.XLOOKUP($A3394,Dept.Meta!$A:$A,Dept.Meta!$F:$F,"-",0,1)</f>
        <v>-</v>
      </c>
      <c r="C3394" s="629" t="str">
        <f>_xlfn.XLOOKUP(_xlfn.CONCAT($G3394,"-",$I3394),Div.Meta!$H:$H,Div.Meta!$C:$C,"-",0,1)</f>
        <v>-</v>
      </c>
      <c r="D3394" s="302"/>
      <c r="E3394" s="146" t="str">
        <f>IF($D3394="","-",_xlfn.XLOOKUP($D3394,Fund.Meta!$A:$A,Fund.Meta!$D:$D,"-",0,1))</f>
        <v>-</v>
      </c>
      <c r="F3394" s="303" t="str">
        <f>IF($D3394="","-",_xlfn.XLOOKUP($D3394,Fund.Meta!$A:$A,Fund.Meta!$E:$E,"-",0,1))</f>
        <v>-</v>
      </c>
      <c r="G3394" s="334"/>
      <c r="H3394" s="303" t="str">
        <f>IF($G3394="","-",_xlfn.XLOOKUP($G3394,Appr.Meta!$A:$A,Appr.Meta!$D:$D,"-",0,1))</f>
        <v>-</v>
      </c>
      <c r="I3394" s="302"/>
      <c r="J3394" s="303" t="str">
        <f>IF($I3394="","-",_xlfn.XLOOKUP($I3394,'CC.Meta'!$A:$A,'CC.Meta'!$D:$D,"-",0,1))</f>
        <v>-</v>
      </c>
      <c r="K3394" s="302"/>
      <c r="L3394" s="146" t="str">
        <f>IF($K3394="","-",_xlfn.XLOOKUP($K3394,Obj.Meta!$A:$A,Obj.Meta!$D:$D,"-",0,1))</f>
        <v>-</v>
      </c>
      <c r="M3394" s="300" t="str">
        <f>IF($K3394="","-",_xlfn.XLOOKUP($K3394,Obj.Meta!$A:$A,Obj.Meta!$F:$F,"-",0,1))</f>
        <v>-</v>
      </c>
      <c r="N3394" s="337" t="str">
        <f t="shared" si="105"/>
        <v>---</v>
      </c>
      <c r="O3394" s="333"/>
      <c r="P3394" s="54"/>
      <c r="Q3394" s="52"/>
      <c r="R3394" s="34"/>
      <c r="S3394" s="53"/>
      <c r="T3394" s="208"/>
      <c r="U3394" s="726"/>
      <c r="V3394" s="206"/>
      <c r="W3394" s="206"/>
      <c r="X3394" s="678"/>
      <c r="Y3394" s="34"/>
      <c r="Z3394" s="610"/>
      <c r="AA3394" s="608"/>
    </row>
    <row r="3395" spans="1:27">
      <c r="A3395" s="145" t="str">
        <f t="shared" si="104"/>
        <v>-</v>
      </c>
      <c r="B3395" s="146" t="str">
        <f>_xlfn.XLOOKUP($A3395,Dept.Meta!$A:$A,Dept.Meta!$F:$F,"-",0,1)</f>
        <v>-</v>
      </c>
      <c r="C3395" s="629" t="str">
        <f>_xlfn.XLOOKUP(_xlfn.CONCAT($G3395,"-",$I3395),Div.Meta!$H:$H,Div.Meta!$C:$C,"-",0,1)</f>
        <v>-</v>
      </c>
      <c r="D3395" s="302"/>
      <c r="E3395" s="146" t="str">
        <f>IF($D3395="","-",_xlfn.XLOOKUP($D3395,Fund.Meta!$A:$A,Fund.Meta!$D:$D,"-",0,1))</f>
        <v>-</v>
      </c>
      <c r="F3395" s="303" t="str">
        <f>IF($D3395="","-",_xlfn.XLOOKUP($D3395,Fund.Meta!$A:$A,Fund.Meta!$E:$E,"-",0,1))</f>
        <v>-</v>
      </c>
      <c r="G3395" s="334"/>
      <c r="H3395" s="303" t="str">
        <f>IF($G3395="","-",_xlfn.XLOOKUP($G3395,Appr.Meta!$A:$A,Appr.Meta!$D:$D,"-",0,1))</f>
        <v>-</v>
      </c>
      <c r="I3395" s="302"/>
      <c r="J3395" s="303" t="str">
        <f>IF($I3395="","-",_xlfn.XLOOKUP($I3395,'CC.Meta'!$A:$A,'CC.Meta'!$D:$D,"-",0,1))</f>
        <v>-</v>
      </c>
      <c r="K3395" s="302"/>
      <c r="L3395" s="146" t="str">
        <f>IF($K3395="","-",_xlfn.XLOOKUP($K3395,Obj.Meta!$A:$A,Obj.Meta!$D:$D,"-",0,1))</f>
        <v>-</v>
      </c>
      <c r="M3395" s="300" t="str">
        <f>IF($K3395="","-",_xlfn.XLOOKUP($K3395,Obj.Meta!$A:$A,Obj.Meta!$F:$F,"-",0,1))</f>
        <v>-</v>
      </c>
      <c r="N3395" s="337" t="str">
        <f t="shared" si="105"/>
        <v>---</v>
      </c>
      <c r="O3395" s="333"/>
      <c r="P3395" s="54"/>
      <c r="Q3395" s="52"/>
      <c r="R3395" s="34"/>
      <c r="S3395" s="53"/>
      <c r="T3395" s="208"/>
      <c r="U3395" s="726"/>
      <c r="V3395" s="206"/>
      <c r="W3395" s="206"/>
      <c r="X3395" s="678"/>
      <c r="Y3395" s="34"/>
      <c r="Z3395" s="610"/>
      <c r="AA3395" s="608"/>
    </row>
    <row r="3396" spans="1:27">
      <c r="A3396" s="145" t="str">
        <f t="shared" si="104"/>
        <v>-</v>
      </c>
      <c r="B3396" s="146" t="str">
        <f>_xlfn.XLOOKUP($A3396,Dept.Meta!$A:$A,Dept.Meta!$F:$F,"-",0,1)</f>
        <v>-</v>
      </c>
      <c r="C3396" s="629" t="str">
        <f>_xlfn.XLOOKUP(_xlfn.CONCAT($G3396,"-",$I3396),Div.Meta!$H:$H,Div.Meta!$C:$C,"-",0,1)</f>
        <v>-</v>
      </c>
      <c r="D3396" s="302"/>
      <c r="E3396" s="146" t="str">
        <f>IF($D3396="","-",_xlfn.XLOOKUP($D3396,Fund.Meta!$A:$A,Fund.Meta!$D:$D,"-",0,1))</f>
        <v>-</v>
      </c>
      <c r="F3396" s="303" t="str">
        <f>IF($D3396="","-",_xlfn.XLOOKUP($D3396,Fund.Meta!$A:$A,Fund.Meta!$E:$E,"-",0,1))</f>
        <v>-</v>
      </c>
      <c r="G3396" s="334"/>
      <c r="H3396" s="303" t="str">
        <f>IF($G3396="","-",_xlfn.XLOOKUP($G3396,Appr.Meta!$A:$A,Appr.Meta!$D:$D,"-",0,1))</f>
        <v>-</v>
      </c>
      <c r="I3396" s="302"/>
      <c r="J3396" s="303" t="str">
        <f>IF($I3396="","-",_xlfn.XLOOKUP($I3396,'CC.Meta'!$A:$A,'CC.Meta'!$D:$D,"-",0,1))</f>
        <v>-</v>
      </c>
      <c r="K3396" s="302"/>
      <c r="L3396" s="146" t="str">
        <f>IF($K3396="","-",_xlfn.XLOOKUP($K3396,Obj.Meta!$A:$A,Obj.Meta!$D:$D,"-",0,1))</f>
        <v>-</v>
      </c>
      <c r="M3396" s="300" t="str">
        <f>IF($K3396="","-",_xlfn.XLOOKUP($K3396,Obj.Meta!$A:$A,Obj.Meta!$F:$F,"-",0,1))</f>
        <v>-</v>
      </c>
      <c r="N3396" s="337" t="str">
        <f t="shared" si="105"/>
        <v>---</v>
      </c>
      <c r="O3396" s="333"/>
      <c r="P3396" s="54"/>
      <c r="Q3396" s="52"/>
      <c r="R3396" s="34"/>
      <c r="S3396" s="53"/>
      <c r="T3396" s="208"/>
      <c r="U3396" s="726"/>
      <c r="V3396" s="206"/>
      <c r="W3396" s="206"/>
      <c r="X3396" s="678"/>
      <c r="Y3396" s="34"/>
      <c r="Z3396" s="610"/>
      <c r="AA3396" s="608"/>
    </row>
    <row r="3397" spans="1:27">
      <c r="A3397" s="145" t="str">
        <f t="shared" si="104"/>
        <v>-</v>
      </c>
      <c r="B3397" s="146" t="str">
        <f>_xlfn.XLOOKUP($A3397,Dept.Meta!$A:$A,Dept.Meta!$F:$F,"-",0,1)</f>
        <v>-</v>
      </c>
      <c r="C3397" s="629" t="str">
        <f>_xlfn.XLOOKUP(_xlfn.CONCAT($G3397,"-",$I3397),Div.Meta!$H:$H,Div.Meta!$C:$C,"-",0,1)</f>
        <v>-</v>
      </c>
      <c r="D3397" s="302"/>
      <c r="E3397" s="146" t="str">
        <f>IF($D3397="","-",_xlfn.XLOOKUP($D3397,Fund.Meta!$A:$A,Fund.Meta!$D:$D,"-",0,1))</f>
        <v>-</v>
      </c>
      <c r="F3397" s="303" t="str">
        <f>IF($D3397="","-",_xlfn.XLOOKUP($D3397,Fund.Meta!$A:$A,Fund.Meta!$E:$E,"-",0,1))</f>
        <v>-</v>
      </c>
      <c r="G3397" s="334"/>
      <c r="H3397" s="303" t="str">
        <f>IF($G3397="","-",_xlfn.XLOOKUP($G3397,Appr.Meta!$A:$A,Appr.Meta!$D:$D,"-",0,1))</f>
        <v>-</v>
      </c>
      <c r="I3397" s="302"/>
      <c r="J3397" s="303" t="str">
        <f>IF($I3397="","-",_xlfn.XLOOKUP($I3397,'CC.Meta'!$A:$A,'CC.Meta'!$D:$D,"-",0,1))</f>
        <v>-</v>
      </c>
      <c r="K3397" s="302"/>
      <c r="L3397" s="146" t="str">
        <f>IF($K3397="","-",_xlfn.XLOOKUP($K3397,Obj.Meta!$A:$A,Obj.Meta!$D:$D,"-",0,1))</f>
        <v>-</v>
      </c>
      <c r="M3397" s="300" t="str">
        <f>IF($K3397="","-",_xlfn.XLOOKUP($K3397,Obj.Meta!$A:$A,Obj.Meta!$F:$F,"-",0,1))</f>
        <v>-</v>
      </c>
      <c r="N3397" s="337" t="str">
        <f t="shared" si="105"/>
        <v>---</v>
      </c>
      <c r="O3397" s="333"/>
      <c r="P3397" s="54"/>
      <c r="Q3397" s="52"/>
      <c r="R3397" s="34"/>
      <c r="S3397" s="53"/>
      <c r="T3397" s="208"/>
      <c r="U3397" s="726"/>
      <c r="V3397" s="206"/>
      <c r="W3397" s="206"/>
      <c r="X3397" s="678"/>
      <c r="Y3397" s="34"/>
      <c r="Z3397" s="610"/>
      <c r="AA3397" s="608"/>
    </row>
    <row r="3398" spans="1:27">
      <c r="A3398" s="145" t="str">
        <f t="shared" si="104"/>
        <v>-</v>
      </c>
      <c r="B3398" s="146" t="str">
        <f>_xlfn.XLOOKUP($A3398,Dept.Meta!$A:$A,Dept.Meta!$F:$F,"-",0,1)</f>
        <v>-</v>
      </c>
      <c r="C3398" s="629" t="str">
        <f>_xlfn.XLOOKUP(_xlfn.CONCAT($G3398,"-",$I3398),Div.Meta!$H:$H,Div.Meta!$C:$C,"-",0,1)</f>
        <v>-</v>
      </c>
      <c r="D3398" s="302"/>
      <c r="E3398" s="146" t="str">
        <f>IF($D3398="","-",_xlfn.XLOOKUP($D3398,Fund.Meta!$A:$A,Fund.Meta!$D:$D,"-",0,1))</f>
        <v>-</v>
      </c>
      <c r="F3398" s="303" t="str">
        <f>IF($D3398="","-",_xlfn.XLOOKUP($D3398,Fund.Meta!$A:$A,Fund.Meta!$E:$E,"-",0,1))</f>
        <v>-</v>
      </c>
      <c r="G3398" s="334"/>
      <c r="H3398" s="303" t="str">
        <f>IF($G3398="","-",_xlfn.XLOOKUP($G3398,Appr.Meta!$A:$A,Appr.Meta!$D:$D,"-",0,1))</f>
        <v>-</v>
      </c>
      <c r="I3398" s="302"/>
      <c r="J3398" s="303" t="str">
        <f>IF($I3398="","-",_xlfn.XLOOKUP($I3398,'CC.Meta'!$A:$A,'CC.Meta'!$D:$D,"-",0,1))</f>
        <v>-</v>
      </c>
      <c r="K3398" s="302"/>
      <c r="L3398" s="146" t="str">
        <f>IF($K3398="","-",_xlfn.XLOOKUP($K3398,Obj.Meta!$A:$A,Obj.Meta!$D:$D,"-",0,1))</f>
        <v>-</v>
      </c>
      <c r="M3398" s="300" t="str">
        <f>IF($K3398="","-",_xlfn.XLOOKUP($K3398,Obj.Meta!$A:$A,Obj.Meta!$F:$F,"-",0,1))</f>
        <v>-</v>
      </c>
      <c r="N3398" s="337" t="str">
        <f t="shared" si="105"/>
        <v>---</v>
      </c>
      <c r="O3398" s="333"/>
      <c r="P3398" s="54"/>
      <c r="Q3398" s="52"/>
      <c r="R3398" s="34"/>
      <c r="S3398" s="53"/>
      <c r="T3398" s="208"/>
      <c r="U3398" s="726"/>
      <c r="V3398" s="206"/>
      <c r="W3398" s="206"/>
      <c r="X3398" s="678"/>
      <c r="Y3398" s="34"/>
      <c r="Z3398" s="610"/>
      <c r="AA3398" s="608"/>
    </row>
    <row r="3399" spans="1:27">
      <c r="A3399" s="145" t="str">
        <f t="shared" si="104"/>
        <v>-</v>
      </c>
      <c r="B3399" s="146" t="str">
        <f>_xlfn.XLOOKUP($A3399,Dept.Meta!$A:$A,Dept.Meta!$F:$F,"-",0,1)</f>
        <v>-</v>
      </c>
      <c r="C3399" s="629" t="str">
        <f>_xlfn.XLOOKUP(_xlfn.CONCAT($G3399,"-",$I3399),Div.Meta!$H:$H,Div.Meta!$C:$C,"-",0,1)</f>
        <v>-</v>
      </c>
      <c r="D3399" s="302"/>
      <c r="E3399" s="146" t="str">
        <f>IF($D3399="","-",_xlfn.XLOOKUP($D3399,Fund.Meta!$A:$A,Fund.Meta!$D:$D,"-",0,1))</f>
        <v>-</v>
      </c>
      <c r="F3399" s="303" t="str">
        <f>IF($D3399="","-",_xlfn.XLOOKUP($D3399,Fund.Meta!$A:$A,Fund.Meta!$E:$E,"-",0,1))</f>
        <v>-</v>
      </c>
      <c r="G3399" s="334"/>
      <c r="H3399" s="303" t="str">
        <f>IF($G3399="","-",_xlfn.XLOOKUP($G3399,Appr.Meta!$A:$A,Appr.Meta!$D:$D,"-",0,1))</f>
        <v>-</v>
      </c>
      <c r="I3399" s="302"/>
      <c r="J3399" s="303" t="str">
        <f>IF($I3399="","-",_xlfn.XLOOKUP($I3399,'CC.Meta'!$A:$A,'CC.Meta'!$D:$D,"-",0,1))</f>
        <v>-</v>
      </c>
      <c r="K3399" s="302"/>
      <c r="L3399" s="146" t="str">
        <f>IF($K3399="","-",_xlfn.XLOOKUP($K3399,Obj.Meta!$A:$A,Obj.Meta!$D:$D,"-",0,1))</f>
        <v>-</v>
      </c>
      <c r="M3399" s="300" t="str">
        <f>IF($K3399="","-",_xlfn.XLOOKUP($K3399,Obj.Meta!$A:$A,Obj.Meta!$F:$F,"-",0,1))</f>
        <v>-</v>
      </c>
      <c r="N3399" s="337" t="str">
        <f t="shared" si="105"/>
        <v>---</v>
      </c>
      <c r="O3399" s="333"/>
      <c r="P3399" s="54"/>
      <c r="Q3399" s="52"/>
      <c r="R3399" s="34"/>
      <c r="S3399" s="53"/>
      <c r="T3399" s="208"/>
      <c r="U3399" s="726"/>
      <c r="V3399" s="206"/>
      <c r="W3399" s="206"/>
      <c r="X3399" s="678"/>
      <c r="Y3399" s="34"/>
      <c r="Z3399" s="610"/>
      <c r="AA3399" s="608"/>
    </row>
    <row r="3400" spans="1:27">
      <c r="A3400" s="145" t="str">
        <f t="shared" si="104"/>
        <v>-</v>
      </c>
      <c r="B3400" s="146" t="str">
        <f>_xlfn.XLOOKUP($A3400,Dept.Meta!$A:$A,Dept.Meta!$F:$F,"-",0,1)</f>
        <v>-</v>
      </c>
      <c r="C3400" s="629" t="str">
        <f>_xlfn.XLOOKUP(_xlfn.CONCAT($G3400,"-",$I3400),Div.Meta!$H:$H,Div.Meta!$C:$C,"-",0,1)</f>
        <v>-</v>
      </c>
      <c r="D3400" s="302"/>
      <c r="E3400" s="146" t="str">
        <f>IF($D3400="","-",_xlfn.XLOOKUP($D3400,Fund.Meta!$A:$A,Fund.Meta!$D:$D,"-",0,1))</f>
        <v>-</v>
      </c>
      <c r="F3400" s="303" t="str">
        <f>IF($D3400="","-",_xlfn.XLOOKUP($D3400,Fund.Meta!$A:$A,Fund.Meta!$E:$E,"-",0,1))</f>
        <v>-</v>
      </c>
      <c r="G3400" s="334"/>
      <c r="H3400" s="303" t="str">
        <f>IF($G3400="","-",_xlfn.XLOOKUP($G3400,Appr.Meta!$A:$A,Appr.Meta!$D:$D,"-",0,1))</f>
        <v>-</v>
      </c>
      <c r="I3400" s="302"/>
      <c r="J3400" s="303" t="str">
        <f>IF($I3400="","-",_xlfn.XLOOKUP($I3400,'CC.Meta'!$A:$A,'CC.Meta'!$D:$D,"-",0,1))</f>
        <v>-</v>
      </c>
      <c r="K3400" s="302"/>
      <c r="L3400" s="146" t="str">
        <f>IF($K3400="","-",_xlfn.XLOOKUP($K3400,Obj.Meta!$A:$A,Obj.Meta!$D:$D,"-",0,1))</f>
        <v>-</v>
      </c>
      <c r="M3400" s="300" t="str">
        <f>IF($K3400="","-",_xlfn.XLOOKUP($K3400,Obj.Meta!$A:$A,Obj.Meta!$F:$F,"-",0,1))</f>
        <v>-</v>
      </c>
      <c r="N3400" s="337" t="str">
        <f t="shared" si="105"/>
        <v>---</v>
      </c>
      <c r="O3400" s="333"/>
      <c r="P3400" s="54"/>
      <c r="Q3400" s="52"/>
      <c r="R3400" s="34"/>
      <c r="S3400" s="53"/>
      <c r="T3400" s="208"/>
      <c r="U3400" s="726"/>
      <c r="V3400" s="206"/>
      <c r="W3400" s="206"/>
      <c r="X3400" s="678"/>
      <c r="Y3400" s="34"/>
      <c r="Z3400" s="610"/>
      <c r="AA3400" s="608"/>
    </row>
    <row r="3401" spans="1:27">
      <c r="A3401" s="145" t="str">
        <f t="shared" si="104"/>
        <v>-</v>
      </c>
      <c r="B3401" s="146" t="str">
        <f>_xlfn.XLOOKUP($A3401,Dept.Meta!$A:$A,Dept.Meta!$F:$F,"-",0,1)</f>
        <v>-</v>
      </c>
      <c r="C3401" s="629" t="str">
        <f>_xlfn.XLOOKUP(_xlfn.CONCAT($G3401,"-",$I3401),Div.Meta!$H:$H,Div.Meta!$C:$C,"-",0,1)</f>
        <v>-</v>
      </c>
      <c r="D3401" s="302"/>
      <c r="E3401" s="146" t="str">
        <f>IF($D3401="","-",_xlfn.XLOOKUP($D3401,Fund.Meta!$A:$A,Fund.Meta!$D:$D,"-",0,1))</f>
        <v>-</v>
      </c>
      <c r="F3401" s="303" t="str">
        <f>IF($D3401="","-",_xlfn.XLOOKUP($D3401,Fund.Meta!$A:$A,Fund.Meta!$E:$E,"-",0,1))</f>
        <v>-</v>
      </c>
      <c r="G3401" s="334"/>
      <c r="H3401" s="303" t="str">
        <f>IF($G3401="","-",_xlfn.XLOOKUP($G3401,Appr.Meta!$A:$A,Appr.Meta!$D:$D,"-",0,1))</f>
        <v>-</v>
      </c>
      <c r="I3401" s="302"/>
      <c r="J3401" s="303" t="str">
        <f>IF($I3401="","-",_xlfn.XLOOKUP($I3401,'CC.Meta'!$A:$A,'CC.Meta'!$D:$D,"-",0,1))</f>
        <v>-</v>
      </c>
      <c r="K3401" s="302"/>
      <c r="L3401" s="146" t="str">
        <f>IF($K3401="","-",_xlfn.XLOOKUP($K3401,Obj.Meta!$A:$A,Obj.Meta!$D:$D,"-",0,1))</f>
        <v>-</v>
      </c>
      <c r="M3401" s="300" t="str">
        <f>IF($K3401="","-",_xlfn.XLOOKUP($K3401,Obj.Meta!$A:$A,Obj.Meta!$F:$F,"-",0,1))</f>
        <v>-</v>
      </c>
      <c r="N3401" s="337" t="str">
        <f t="shared" si="105"/>
        <v>---</v>
      </c>
      <c r="O3401" s="333"/>
      <c r="P3401" s="54"/>
      <c r="Q3401" s="52"/>
      <c r="R3401" s="34"/>
      <c r="S3401" s="53"/>
      <c r="T3401" s="208"/>
      <c r="U3401" s="726"/>
      <c r="V3401" s="206"/>
      <c r="W3401" s="206"/>
      <c r="X3401" s="678"/>
      <c r="Y3401" s="34"/>
      <c r="Z3401" s="610"/>
      <c r="AA3401" s="608"/>
    </row>
    <row r="3402" spans="1:27">
      <c r="A3402" s="145" t="str">
        <f t="shared" si="104"/>
        <v>-</v>
      </c>
      <c r="B3402" s="146" t="str">
        <f>_xlfn.XLOOKUP($A3402,Dept.Meta!$A:$A,Dept.Meta!$F:$F,"-",0,1)</f>
        <v>-</v>
      </c>
      <c r="C3402" s="629" t="str">
        <f>_xlfn.XLOOKUP(_xlfn.CONCAT($G3402,"-",$I3402),Div.Meta!$H:$H,Div.Meta!$C:$C,"-",0,1)</f>
        <v>-</v>
      </c>
      <c r="D3402" s="302"/>
      <c r="E3402" s="146" t="str">
        <f>IF($D3402="","-",_xlfn.XLOOKUP($D3402,Fund.Meta!$A:$A,Fund.Meta!$D:$D,"-",0,1))</f>
        <v>-</v>
      </c>
      <c r="F3402" s="303" t="str">
        <f>IF($D3402="","-",_xlfn.XLOOKUP($D3402,Fund.Meta!$A:$A,Fund.Meta!$E:$E,"-",0,1))</f>
        <v>-</v>
      </c>
      <c r="G3402" s="334"/>
      <c r="H3402" s="303" t="str">
        <f>IF($G3402="","-",_xlfn.XLOOKUP($G3402,Appr.Meta!$A:$A,Appr.Meta!$D:$D,"-",0,1))</f>
        <v>-</v>
      </c>
      <c r="I3402" s="302"/>
      <c r="J3402" s="303" t="str">
        <f>IF($I3402="","-",_xlfn.XLOOKUP($I3402,'CC.Meta'!$A:$A,'CC.Meta'!$D:$D,"-",0,1))</f>
        <v>-</v>
      </c>
      <c r="K3402" s="302"/>
      <c r="L3402" s="146" t="str">
        <f>IF($K3402="","-",_xlfn.XLOOKUP($K3402,Obj.Meta!$A:$A,Obj.Meta!$D:$D,"-",0,1))</f>
        <v>-</v>
      </c>
      <c r="M3402" s="300" t="str">
        <f>IF($K3402="","-",_xlfn.XLOOKUP($K3402,Obj.Meta!$A:$A,Obj.Meta!$F:$F,"-",0,1))</f>
        <v>-</v>
      </c>
      <c r="N3402" s="337" t="str">
        <f t="shared" si="105"/>
        <v>---</v>
      </c>
      <c r="O3402" s="333"/>
      <c r="P3402" s="54"/>
      <c r="Q3402" s="52"/>
      <c r="R3402" s="34"/>
      <c r="S3402" s="53"/>
      <c r="T3402" s="208"/>
      <c r="U3402" s="726"/>
      <c r="V3402" s="206"/>
      <c r="W3402" s="206"/>
      <c r="X3402" s="678"/>
      <c r="Y3402" s="34"/>
      <c r="Z3402" s="610"/>
      <c r="AA3402" s="608"/>
    </row>
    <row r="3403" spans="1:27">
      <c r="A3403" s="145" t="str">
        <f t="shared" si="104"/>
        <v>-</v>
      </c>
      <c r="B3403" s="146" t="str">
        <f>_xlfn.XLOOKUP($A3403,Dept.Meta!$A:$A,Dept.Meta!$F:$F,"-",0,1)</f>
        <v>-</v>
      </c>
      <c r="C3403" s="629" t="str">
        <f>_xlfn.XLOOKUP(_xlfn.CONCAT($G3403,"-",$I3403),Div.Meta!$H:$H,Div.Meta!$C:$C,"-",0,1)</f>
        <v>-</v>
      </c>
      <c r="D3403" s="302"/>
      <c r="E3403" s="146" t="str">
        <f>IF($D3403="","-",_xlfn.XLOOKUP($D3403,Fund.Meta!$A:$A,Fund.Meta!$D:$D,"-",0,1))</f>
        <v>-</v>
      </c>
      <c r="F3403" s="303" t="str">
        <f>IF($D3403="","-",_xlfn.XLOOKUP($D3403,Fund.Meta!$A:$A,Fund.Meta!$E:$E,"-",0,1))</f>
        <v>-</v>
      </c>
      <c r="G3403" s="334"/>
      <c r="H3403" s="303" t="str">
        <f>IF($G3403="","-",_xlfn.XLOOKUP($G3403,Appr.Meta!$A:$A,Appr.Meta!$D:$D,"-",0,1))</f>
        <v>-</v>
      </c>
      <c r="I3403" s="302"/>
      <c r="J3403" s="303" t="str">
        <f>IF($I3403="","-",_xlfn.XLOOKUP($I3403,'CC.Meta'!$A:$A,'CC.Meta'!$D:$D,"-",0,1))</f>
        <v>-</v>
      </c>
      <c r="K3403" s="302"/>
      <c r="L3403" s="146" t="str">
        <f>IF($K3403="","-",_xlfn.XLOOKUP($K3403,Obj.Meta!$A:$A,Obj.Meta!$D:$D,"-",0,1))</f>
        <v>-</v>
      </c>
      <c r="M3403" s="300" t="str">
        <f>IF($K3403="","-",_xlfn.XLOOKUP($K3403,Obj.Meta!$A:$A,Obj.Meta!$F:$F,"-",0,1))</f>
        <v>-</v>
      </c>
      <c r="N3403" s="337" t="str">
        <f t="shared" si="105"/>
        <v>---</v>
      </c>
      <c r="O3403" s="333"/>
      <c r="P3403" s="54"/>
      <c r="Q3403" s="52"/>
      <c r="R3403" s="34"/>
      <c r="S3403" s="53"/>
      <c r="T3403" s="208"/>
      <c r="U3403" s="726"/>
      <c r="V3403" s="206"/>
      <c r="W3403" s="206"/>
      <c r="X3403" s="678"/>
      <c r="Y3403" s="34"/>
      <c r="Z3403" s="610"/>
      <c r="AA3403" s="608"/>
    </row>
    <row r="3404" spans="1:27">
      <c r="A3404" s="145" t="str">
        <f t="shared" si="104"/>
        <v>-</v>
      </c>
      <c r="B3404" s="146" t="str">
        <f>_xlfn.XLOOKUP($A3404,Dept.Meta!$A:$A,Dept.Meta!$F:$F,"-",0,1)</f>
        <v>-</v>
      </c>
      <c r="C3404" s="629" t="str">
        <f>_xlfn.XLOOKUP(_xlfn.CONCAT($G3404,"-",$I3404),Div.Meta!$H:$H,Div.Meta!$C:$C,"-",0,1)</f>
        <v>-</v>
      </c>
      <c r="D3404" s="302"/>
      <c r="E3404" s="146" t="str">
        <f>IF($D3404="","-",_xlfn.XLOOKUP($D3404,Fund.Meta!$A:$A,Fund.Meta!$D:$D,"-",0,1))</f>
        <v>-</v>
      </c>
      <c r="F3404" s="303" t="str">
        <f>IF($D3404="","-",_xlfn.XLOOKUP($D3404,Fund.Meta!$A:$A,Fund.Meta!$E:$E,"-",0,1))</f>
        <v>-</v>
      </c>
      <c r="G3404" s="334"/>
      <c r="H3404" s="303" t="str">
        <f>IF($G3404="","-",_xlfn.XLOOKUP($G3404,Appr.Meta!$A:$A,Appr.Meta!$D:$D,"-",0,1))</f>
        <v>-</v>
      </c>
      <c r="I3404" s="302"/>
      <c r="J3404" s="303" t="str">
        <f>IF($I3404="","-",_xlfn.XLOOKUP($I3404,'CC.Meta'!$A:$A,'CC.Meta'!$D:$D,"-",0,1))</f>
        <v>-</v>
      </c>
      <c r="K3404" s="302"/>
      <c r="L3404" s="146" t="str">
        <f>IF($K3404="","-",_xlfn.XLOOKUP($K3404,Obj.Meta!$A:$A,Obj.Meta!$D:$D,"-",0,1))</f>
        <v>-</v>
      </c>
      <c r="M3404" s="300" t="str">
        <f>IF($K3404="","-",_xlfn.XLOOKUP($K3404,Obj.Meta!$A:$A,Obj.Meta!$F:$F,"-",0,1))</f>
        <v>-</v>
      </c>
      <c r="N3404" s="337" t="str">
        <f t="shared" si="105"/>
        <v>---</v>
      </c>
      <c r="O3404" s="333"/>
      <c r="P3404" s="54"/>
      <c r="Q3404" s="52"/>
      <c r="R3404" s="34"/>
      <c r="S3404" s="53"/>
      <c r="T3404" s="208"/>
      <c r="U3404" s="726"/>
      <c r="V3404" s="206"/>
      <c r="W3404" s="206"/>
      <c r="X3404" s="678"/>
      <c r="Y3404" s="34"/>
      <c r="Z3404" s="610"/>
      <c r="AA3404" s="608"/>
    </row>
    <row r="3405" spans="1:27">
      <c r="A3405" s="145" t="str">
        <f t="shared" si="104"/>
        <v>-</v>
      </c>
      <c r="B3405" s="146" t="str">
        <f>_xlfn.XLOOKUP($A3405,Dept.Meta!$A:$A,Dept.Meta!$F:$F,"-",0,1)</f>
        <v>-</v>
      </c>
      <c r="C3405" s="629" t="str">
        <f>_xlfn.XLOOKUP(_xlfn.CONCAT($G3405,"-",$I3405),Div.Meta!$H:$H,Div.Meta!$C:$C,"-",0,1)</f>
        <v>-</v>
      </c>
      <c r="D3405" s="302"/>
      <c r="E3405" s="146" t="str">
        <f>IF($D3405="","-",_xlfn.XLOOKUP($D3405,Fund.Meta!$A:$A,Fund.Meta!$D:$D,"-",0,1))</f>
        <v>-</v>
      </c>
      <c r="F3405" s="303" t="str">
        <f>IF($D3405="","-",_xlfn.XLOOKUP($D3405,Fund.Meta!$A:$A,Fund.Meta!$E:$E,"-",0,1))</f>
        <v>-</v>
      </c>
      <c r="G3405" s="334"/>
      <c r="H3405" s="303" t="str">
        <f>IF($G3405="","-",_xlfn.XLOOKUP($G3405,Appr.Meta!$A:$A,Appr.Meta!$D:$D,"-",0,1))</f>
        <v>-</v>
      </c>
      <c r="I3405" s="302"/>
      <c r="J3405" s="303" t="str">
        <f>IF($I3405="","-",_xlfn.XLOOKUP($I3405,'CC.Meta'!$A:$A,'CC.Meta'!$D:$D,"-",0,1))</f>
        <v>-</v>
      </c>
      <c r="K3405" s="302"/>
      <c r="L3405" s="146" t="str">
        <f>IF($K3405="","-",_xlfn.XLOOKUP($K3405,Obj.Meta!$A:$A,Obj.Meta!$D:$D,"-",0,1))</f>
        <v>-</v>
      </c>
      <c r="M3405" s="300" t="str">
        <f>IF($K3405="","-",_xlfn.XLOOKUP($K3405,Obj.Meta!$A:$A,Obj.Meta!$F:$F,"-",0,1))</f>
        <v>-</v>
      </c>
      <c r="N3405" s="337" t="str">
        <f t="shared" si="105"/>
        <v>---</v>
      </c>
      <c r="O3405" s="333"/>
      <c r="P3405" s="54"/>
      <c r="Q3405" s="52"/>
      <c r="R3405" s="34"/>
      <c r="S3405" s="53"/>
      <c r="T3405" s="208"/>
      <c r="U3405" s="726"/>
      <c r="V3405" s="206"/>
      <c r="W3405" s="206"/>
      <c r="X3405" s="678"/>
      <c r="Y3405" s="34"/>
      <c r="Z3405" s="610"/>
      <c r="AA3405" s="608"/>
    </row>
    <row r="3406" spans="1:27">
      <c r="A3406" s="145" t="str">
        <f t="shared" si="104"/>
        <v>-</v>
      </c>
      <c r="B3406" s="146" t="str">
        <f>_xlfn.XLOOKUP($A3406,Dept.Meta!$A:$A,Dept.Meta!$F:$F,"-",0,1)</f>
        <v>-</v>
      </c>
      <c r="C3406" s="629" t="str">
        <f>_xlfn.XLOOKUP(_xlfn.CONCAT($G3406,"-",$I3406),Div.Meta!$H:$H,Div.Meta!$C:$C,"-",0,1)</f>
        <v>-</v>
      </c>
      <c r="D3406" s="302"/>
      <c r="E3406" s="146" t="str">
        <f>IF($D3406="","-",_xlfn.XLOOKUP($D3406,Fund.Meta!$A:$A,Fund.Meta!$D:$D,"-",0,1))</f>
        <v>-</v>
      </c>
      <c r="F3406" s="303" t="str">
        <f>IF($D3406="","-",_xlfn.XLOOKUP($D3406,Fund.Meta!$A:$A,Fund.Meta!$E:$E,"-",0,1))</f>
        <v>-</v>
      </c>
      <c r="G3406" s="334"/>
      <c r="H3406" s="303" t="str">
        <f>IF($G3406="","-",_xlfn.XLOOKUP($G3406,Appr.Meta!$A:$A,Appr.Meta!$D:$D,"-",0,1))</f>
        <v>-</v>
      </c>
      <c r="I3406" s="302"/>
      <c r="J3406" s="303" t="str">
        <f>IF($I3406="","-",_xlfn.XLOOKUP($I3406,'CC.Meta'!$A:$A,'CC.Meta'!$D:$D,"-",0,1))</f>
        <v>-</v>
      </c>
      <c r="K3406" s="302"/>
      <c r="L3406" s="146" t="str">
        <f>IF($K3406="","-",_xlfn.XLOOKUP($K3406,Obj.Meta!$A:$A,Obj.Meta!$D:$D,"-",0,1))</f>
        <v>-</v>
      </c>
      <c r="M3406" s="300" t="str">
        <f>IF($K3406="","-",_xlfn.XLOOKUP($K3406,Obj.Meta!$A:$A,Obj.Meta!$F:$F,"-",0,1))</f>
        <v>-</v>
      </c>
      <c r="N3406" s="337" t="str">
        <f t="shared" si="105"/>
        <v>---</v>
      </c>
      <c r="O3406" s="333"/>
      <c r="P3406" s="54"/>
      <c r="Q3406" s="52"/>
      <c r="R3406" s="34"/>
      <c r="S3406" s="53"/>
      <c r="T3406" s="208"/>
      <c r="U3406" s="726"/>
      <c r="V3406" s="206"/>
      <c r="W3406" s="206"/>
      <c r="X3406" s="678"/>
      <c r="Y3406" s="34"/>
      <c r="Z3406" s="610"/>
      <c r="AA3406" s="608"/>
    </row>
    <row r="3407" spans="1:27">
      <c r="A3407" s="145" t="str">
        <f t="shared" si="104"/>
        <v>-</v>
      </c>
      <c r="B3407" s="146" t="str">
        <f>_xlfn.XLOOKUP($A3407,Dept.Meta!$A:$A,Dept.Meta!$F:$F,"-",0,1)</f>
        <v>-</v>
      </c>
      <c r="C3407" s="629" t="str">
        <f>_xlfn.XLOOKUP(_xlfn.CONCAT($G3407,"-",$I3407),Div.Meta!$H:$H,Div.Meta!$C:$C,"-",0,1)</f>
        <v>-</v>
      </c>
      <c r="D3407" s="302"/>
      <c r="E3407" s="146" t="str">
        <f>IF($D3407="","-",_xlfn.XLOOKUP($D3407,Fund.Meta!$A:$A,Fund.Meta!$D:$D,"-",0,1))</f>
        <v>-</v>
      </c>
      <c r="F3407" s="303" t="str">
        <f>IF($D3407="","-",_xlfn.XLOOKUP($D3407,Fund.Meta!$A:$A,Fund.Meta!$E:$E,"-",0,1))</f>
        <v>-</v>
      </c>
      <c r="G3407" s="334"/>
      <c r="H3407" s="303" t="str">
        <f>IF($G3407="","-",_xlfn.XLOOKUP($G3407,Appr.Meta!$A:$A,Appr.Meta!$D:$D,"-",0,1))</f>
        <v>-</v>
      </c>
      <c r="I3407" s="302"/>
      <c r="J3407" s="303" t="str">
        <f>IF($I3407="","-",_xlfn.XLOOKUP($I3407,'CC.Meta'!$A:$A,'CC.Meta'!$D:$D,"-",0,1))</f>
        <v>-</v>
      </c>
      <c r="K3407" s="302"/>
      <c r="L3407" s="146" t="str">
        <f>IF($K3407="","-",_xlfn.XLOOKUP($K3407,Obj.Meta!$A:$A,Obj.Meta!$D:$D,"-",0,1))</f>
        <v>-</v>
      </c>
      <c r="M3407" s="300" t="str">
        <f>IF($K3407="","-",_xlfn.XLOOKUP($K3407,Obj.Meta!$A:$A,Obj.Meta!$F:$F,"-",0,1))</f>
        <v>-</v>
      </c>
      <c r="N3407" s="337" t="str">
        <f t="shared" si="105"/>
        <v>---</v>
      </c>
      <c r="O3407" s="333"/>
      <c r="P3407" s="54"/>
      <c r="Q3407" s="52"/>
      <c r="R3407" s="34"/>
      <c r="S3407" s="53"/>
      <c r="T3407" s="208"/>
      <c r="U3407" s="726"/>
      <c r="V3407" s="206"/>
      <c r="W3407" s="206"/>
      <c r="X3407" s="678"/>
      <c r="Y3407" s="34"/>
      <c r="Z3407" s="610"/>
      <c r="AA3407" s="608"/>
    </row>
    <row r="3408" spans="1:27">
      <c r="A3408" s="145" t="str">
        <f t="shared" si="104"/>
        <v>-</v>
      </c>
      <c r="B3408" s="146" t="str">
        <f>_xlfn.XLOOKUP($A3408,Dept.Meta!$A:$A,Dept.Meta!$F:$F,"-",0,1)</f>
        <v>-</v>
      </c>
      <c r="C3408" s="629" t="str">
        <f>_xlfn.XLOOKUP(_xlfn.CONCAT($G3408,"-",$I3408),Div.Meta!$H:$H,Div.Meta!$C:$C,"-",0,1)</f>
        <v>-</v>
      </c>
      <c r="D3408" s="302"/>
      <c r="E3408" s="146" t="str">
        <f>IF($D3408="","-",_xlfn.XLOOKUP($D3408,Fund.Meta!$A:$A,Fund.Meta!$D:$D,"-",0,1))</f>
        <v>-</v>
      </c>
      <c r="F3408" s="303" t="str">
        <f>IF($D3408="","-",_xlfn.XLOOKUP($D3408,Fund.Meta!$A:$A,Fund.Meta!$E:$E,"-",0,1))</f>
        <v>-</v>
      </c>
      <c r="G3408" s="334"/>
      <c r="H3408" s="303" t="str">
        <f>IF($G3408="","-",_xlfn.XLOOKUP($G3408,Appr.Meta!$A:$A,Appr.Meta!$D:$D,"-",0,1))</f>
        <v>-</v>
      </c>
      <c r="I3408" s="302"/>
      <c r="J3408" s="303" t="str">
        <f>IF($I3408="","-",_xlfn.XLOOKUP($I3408,'CC.Meta'!$A:$A,'CC.Meta'!$D:$D,"-",0,1))</f>
        <v>-</v>
      </c>
      <c r="K3408" s="302"/>
      <c r="L3408" s="146" t="str">
        <f>IF($K3408="","-",_xlfn.XLOOKUP($K3408,Obj.Meta!$A:$A,Obj.Meta!$D:$D,"-",0,1))</f>
        <v>-</v>
      </c>
      <c r="M3408" s="300" t="str">
        <f>IF($K3408="","-",_xlfn.XLOOKUP($K3408,Obj.Meta!$A:$A,Obj.Meta!$F:$F,"-",0,1))</f>
        <v>-</v>
      </c>
      <c r="N3408" s="337" t="str">
        <f t="shared" si="105"/>
        <v>---</v>
      </c>
      <c r="O3408" s="333"/>
      <c r="P3408" s="54"/>
      <c r="Q3408" s="52"/>
      <c r="R3408" s="34"/>
      <c r="S3408" s="53"/>
      <c r="T3408" s="208"/>
      <c r="U3408" s="726"/>
      <c r="V3408" s="206"/>
      <c r="W3408" s="206"/>
      <c r="X3408" s="678"/>
      <c r="Y3408" s="34"/>
      <c r="Z3408" s="610"/>
      <c r="AA3408" s="608"/>
    </row>
    <row r="3409" spans="1:27">
      <c r="A3409" s="145" t="str">
        <f t="shared" si="104"/>
        <v>-</v>
      </c>
      <c r="B3409" s="146" t="str">
        <f>_xlfn.XLOOKUP($A3409,Dept.Meta!$A:$A,Dept.Meta!$F:$F,"-",0,1)</f>
        <v>-</v>
      </c>
      <c r="C3409" s="629" t="str">
        <f>_xlfn.XLOOKUP(_xlfn.CONCAT($G3409,"-",$I3409),Div.Meta!$H:$H,Div.Meta!$C:$C,"-",0,1)</f>
        <v>-</v>
      </c>
      <c r="D3409" s="302"/>
      <c r="E3409" s="146" t="str">
        <f>IF($D3409="","-",_xlfn.XLOOKUP($D3409,Fund.Meta!$A:$A,Fund.Meta!$D:$D,"-",0,1))</f>
        <v>-</v>
      </c>
      <c r="F3409" s="303" t="str">
        <f>IF($D3409="","-",_xlfn.XLOOKUP($D3409,Fund.Meta!$A:$A,Fund.Meta!$E:$E,"-",0,1))</f>
        <v>-</v>
      </c>
      <c r="G3409" s="334"/>
      <c r="H3409" s="303" t="str">
        <f>IF($G3409="","-",_xlfn.XLOOKUP($G3409,Appr.Meta!$A:$A,Appr.Meta!$D:$D,"-",0,1))</f>
        <v>-</v>
      </c>
      <c r="I3409" s="302"/>
      <c r="J3409" s="303" t="str">
        <f>IF($I3409="","-",_xlfn.XLOOKUP($I3409,'CC.Meta'!$A:$A,'CC.Meta'!$D:$D,"-",0,1))</f>
        <v>-</v>
      </c>
      <c r="K3409" s="302"/>
      <c r="L3409" s="146" t="str">
        <f>IF($K3409="","-",_xlfn.XLOOKUP($K3409,Obj.Meta!$A:$A,Obj.Meta!$D:$D,"-",0,1))</f>
        <v>-</v>
      </c>
      <c r="M3409" s="300" t="str">
        <f>IF($K3409="","-",_xlfn.XLOOKUP($K3409,Obj.Meta!$A:$A,Obj.Meta!$F:$F,"-",0,1))</f>
        <v>-</v>
      </c>
      <c r="N3409" s="337" t="str">
        <f t="shared" si="105"/>
        <v>---</v>
      </c>
      <c r="O3409" s="333"/>
      <c r="P3409" s="54"/>
      <c r="Q3409" s="52"/>
      <c r="R3409" s="34"/>
      <c r="S3409" s="53"/>
      <c r="T3409" s="208"/>
      <c r="U3409" s="726"/>
      <c r="V3409" s="206"/>
      <c r="W3409" s="206"/>
      <c r="X3409" s="678"/>
      <c r="Y3409" s="34"/>
      <c r="Z3409" s="610"/>
      <c r="AA3409" s="608"/>
    </row>
    <row r="3410" spans="1:27">
      <c r="A3410" s="145" t="str">
        <f t="shared" si="104"/>
        <v>-</v>
      </c>
      <c r="B3410" s="146" t="str">
        <f>_xlfn.XLOOKUP($A3410,Dept.Meta!$A:$A,Dept.Meta!$F:$F,"-",0,1)</f>
        <v>-</v>
      </c>
      <c r="C3410" s="629" t="str">
        <f>_xlfn.XLOOKUP(_xlfn.CONCAT($G3410,"-",$I3410),Div.Meta!$H:$H,Div.Meta!$C:$C,"-",0,1)</f>
        <v>-</v>
      </c>
      <c r="D3410" s="302"/>
      <c r="E3410" s="146" t="str">
        <f>IF($D3410="","-",_xlfn.XLOOKUP($D3410,Fund.Meta!$A:$A,Fund.Meta!$D:$D,"-",0,1))</f>
        <v>-</v>
      </c>
      <c r="F3410" s="303" t="str">
        <f>IF($D3410="","-",_xlfn.XLOOKUP($D3410,Fund.Meta!$A:$A,Fund.Meta!$E:$E,"-",0,1))</f>
        <v>-</v>
      </c>
      <c r="G3410" s="334"/>
      <c r="H3410" s="303" t="str">
        <f>IF($G3410="","-",_xlfn.XLOOKUP($G3410,Appr.Meta!$A:$A,Appr.Meta!$D:$D,"-",0,1))</f>
        <v>-</v>
      </c>
      <c r="I3410" s="302"/>
      <c r="J3410" s="303" t="str">
        <f>IF($I3410="","-",_xlfn.XLOOKUP($I3410,'CC.Meta'!$A:$A,'CC.Meta'!$D:$D,"-",0,1))</f>
        <v>-</v>
      </c>
      <c r="K3410" s="302"/>
      <c r="L3410" s="146" t="str">
        <f>IF($K3410="","-",_xlfn.XLOOKUP($K3410,Obj.Meta!$A:$A,Obj.Meta!$D:$D,"-",0,1))</f>
        <v>-</v>
      </c>
      <c r="M3410" s="300" t="str">
        <f>IF($K3410="","-",_xlfn.XLOOKUP($K3410,Obj.Meta!$A:$A,Obj.Meta!$F:$F,"-",0,1))</f>
        <v>-</v>
      </c>
      <c r="N3410" s="337" t="str">
        <f t="shared" si="105"/>
        <v>---</v>
      </c>
      <c r="O3410" s="333"/>
      <c r="P3410" s="54"/>
      <c r="Q3410" s="52"/>
      <c r="R3410" s="34"/>
      <c r="S3410" s="53"/>
      <c r="T3410" s="208"/>
      <c r="U3410" s="726"/>
      <c r="V3410" s="206"/>
      <c r="W3410" s="206"/>
      <c r="X3410" s="678"/>
      <c r="Y3410" s="34"/>
      <c r="Z3410" s="610"/>
      <c r="AA3410" s="608"/>
    </row>
    <row r="3411" spans="1:27">
      <c r="A3411" s="145" t="str">
        <f t="shared" ref="A3411:A3474" si="106">IFERROR(VALUE(LEFT($I3411,2)),"-")</f>
        <v>-</v>
      </c>
      <c r="B3411" s="146" t="str">
        <f>_xlfn.XLOOKUP($A3411,Dept.Meta!$A:$A,Dept.Meta!$F:$F,"-",0,1)</f>
        <v>-</v>
      </c>
      <c r="C3411" s="629" t="str">
        <f>_xlfn.XLOOKUP(_xlfn.CONCAT($G3411,"-",$I3411),Div.Meta!$H:$H,Div.Meta!$C:$C,"-",0,1)</f>
        <v>-</v>
      </c>
      <c r="D3411" s="302"/>
      <c r="E3411" s="146" t="str">
        <f>IF($D3411="","-",_xlfn.XLOOKUP($D3411,Fund.Meta!$A:$A,Fund.Meta!$D:$D,"-",0,1))</f>
        <v>-</v>
      </c>
      <c r="F3411" s="303" t="str">
        <f>IF($D3411="","-",_xlfn.XLOOKUP($D3411,Fund.Meta!$A:$A,Fund.Meta!$E:$E,"-",0,1))</f>
        <v>-</v>
      </c>
      <c r="G3411" s="334"/>
      <c r="H3411" s="303" t="str">
        <f>IF($G3411="","-",_xlfn.XLOOKUP($G3411,Appr.Meta!$A:$A,Appr.Meta!$D:$D,"-",0,1))</f>
        <v>-</v>
      </c>
      <c r="I3411" s="302"/>
      <c r="J3411" s="303" t="str">
        <f>IF($I3411="","-",_xlfn.XLOOKUP($I3411,'CC.Meta'!$A:$A,'CC.Meta'!$D:$D,"-",0,1))</f>
        <v>-</v>
      </c>
      <c r="K3411" s="302"/>
      <c r="L3411" s="146" t="str">
        <f>IF($K3411="","-",_xlfn.XLOOKUP($K3411,Obj.Meta!$A:$A,Obj.Meta!$D:$D,"-",0,1))</f>
        <v>-</v>
      </c>
      <c r="M3411" s="300" t="str">
        <f>IF($K3411="","-",_xlfn.XLOOKUP($K3411,Obj.Meta!$A:$A,Obj.Meta!$F:$F,"-",0,1))</f>
        <v>-</v>
      </c>
      <c r="N3411" s="337" t="str">
        <f t="shared" ref="N3411:N3474" si="107">_xlfn.CONCAT($D3411,"-",$G3411,"-",$I3411,"-",$K3411)</f>
        <v>---</v>
      </c>
      <c r="O3411" s="333"/>
      <c r="P3411" s="54"/>
      <c r="Q3411" s="52"/>
      <c r="R3411" s="34"/>
      <c r="S3411" s="53"/>
      <c r="T3411" s="208"/>
      <c r="U3411" s="726"/>
      <c r="V3411" s="206"/>
      <c r="W3411" s="206"/>
      <c r="X3411" s="678"/>
      <c r="Y3411" s="34"/>
      <c r="Z3411" s="610"/>
      <c r="AA3411" s="608"/>
    </row>
    <row r="3412" spans="1:27">
      <c r="A3412" s="145" t="str">
        <f t="shared" si="106"/>
        <v>-</v>
      </c>
      <c r="B3412" s="146" t="str">
        <f>_xlfn.XLOOKUP($A3412,Dept.Meta!$A:$A,Dept.Meta!$F:$F,"-",0,1)</f>
        <v>-</v>
      </c>
      <c r="C3412" s="629" t="str">
        <f>_xlfn.XLOOKUP(_xlfn.CONCAT($G3412,"-",$I3412),Div.Meta!$H:$H,Div.Meta!$C:$C,"-",0,1)</f>
        <v>-</v>
      </c>
      <c r="D3412" s="302"/>
      <c r="E3412" s="146" t="str">
        <f>IF($D3412="","-",_xlfn.XLOOKUP($D3412,Fund.Meta!$A:$A,Fund.Meta!$D:$D,"-",0,1))</f>
        <v>-</v>
      </c>
      <c r="F3412" s="303" t="str">
        <f>IF($D3412="","-",_xlfn.XLOOKUP($D3412,Fund.Meta!$A:$A,Fund.Meta!$E:$E,"-",0,1))</f>
        <v>-</v>
      </c>
      <c r="G3412" s="334"/>
      <c r="H3412" s="303" t="str">
        <f>IF($G3412="","-",_xlfn.XLOOKUP($G3412,Appr.Meta!$A:$A,Appr.Meta!$D:$D,"-",0,1))</f>
        <v>-</v>
      </c>
      <c r="I3412" s="302"/>
      <c r="J3412" s="303" t="str">
        <f>IF($I3412="","-",_xlfn.XLOOKUP($I3412,'CC.Meta'!$A:$A,'CC.Meta'!$D:$D,"-",0,1))</f>
        <v>-</v>
      </c>
      <c r="K3412" s="302"/>
      <c r="L3412" s="146" t="str">
        <f>IF($K3412="","-",_xlfn.XLOOKUP($K3412,Obj.Meta!$A:$A,Obj.Meta!$D:$D,"-",0,1))</f>
        <v>-</v>
      </c>
      <c r="M3412" s="300" t="str">
        <f>IF($K3412="","-",_xlfn.XLOOKUP($K3412,Obj.Meta!$A:$A,Obj.Meta!$F:$F,"-",0,1))</f>
        <v>-</v>
      </c>
      <c r="N3412" s="337" t="str">
        <f t="shared" si="107"/>
        <v>---</v>
      </c>
      <c r="O3412" s="333"/>
      <c r="P3412" s="54"/>
      <c r="Q3412" s="52"/>
      <c r="R3412" s="34"/>
      <c r="S3412" s="53"/>
      <c r="T3412" s="208"/>
      <c r="U3412" s="726"/>
      <c r="V3412" s="206"/>
      <c r="W3412" s="206"/>
      <c r="X3412" s="678"/>
      <c r="Y3412" s="34"/>
      <c r="Z3412" s="610"/>
      <c r="AA3412" s="608"/>
    </row>
    <row r="3413" spans="1:27">
      <c r="A3413" s="145" t="str">
        <f t="shared" si="106"/>
        <v>-</v>
      </c>
      <c r="B3413" s="146" t="str">
        <f>_xlfn.XLOOKUP($A3413,Dept.Meta!$A:$A,Dept.Meta!$F:$F,"-",0,1)</f>
        <v>-</v>
      </c>
      <c r="C3413" s="629" t="str">
        <f>_xlfn.XLOOKUP(_xlfn.CONCAT($G3413,"-",$I3413),Div.Meta!$H:$H,Div.Meta!$C:$C,"-",0,1)</f>
        <v>-</v>
      </c>
      <c r="D3413" s="302"/>
      <c r="E3413" s="146" t="str">
        <f>IF($D3413="","-",_xlfn.XLOOKUP($D3413,Fund.Meta!$A:$A,Fund.Meta!$D:$D,"-",0,1))</f>
        <v>-</v>
      </c>
      <c r="F3413" s="303" t="str">
        <f>IF($D3413="","-",_xlfn.XLOOKUP($D3413,Fund.Meta!$A:$A,Fund.Meta!$E:$E,"-",0,1))</f>
        <v>-</v>
      </c>
      <c r="G3413" s="334"/>
      <c r="H3413" s="303" t="str">
        <f>IF($G3413="","-",_xlfn.XLOOKUP($G3413,Appr.Meta!$A:$A,Appr.Meta!$D:$D,"-",0,1))</f>
        <v>-</v>
      </c>
      <c r="I3413" s="302"/>
      <c r="J3413" s="303" t="str">
        <f>IF($I3413="","-",_xlfn.XLOOKUP($I3413,'CC.Meta'!$A:$A,'CC.Meta'!$D:$D,"-",0,1))</f>
        <v>-</v>
      </c>
      <c r="K3413" s="302"/>
      <c r="L3413" s="146" t="str">
        <f>IF($K3413="","-",_xlfn.XLOOKUP($K3413,Obj.Meta!$A:$A,Obj.Meta!$D:$D,"-",0,1))</f>
        <v>-</v>
      </c>
      <c r="M3413" s="300" t="str">
        <f>IF($K3413="","-",_xlfn.XLOOKUP($K3413,Obj.Meta!$A:$A,Obj.Meta!$F:$F,"-",0,1))</f>
        <v>-</v>
      </c>
      <c r="N3413" s="337" t="str">
        <f t="shared" si="107"/>
        <v>---</v>
      </c>
      <c r="O3413" s="333"/>
      <c r="P3413" s="54"/>
      <c r="Q3413" s="52"/>
      <c r="R3413" s="34"/>
      <c r="S3413" s="53"/>
      <c r="T3413" s="208"/>
      <c r="U3413" s="726"/>
      <c r="V3413" s="206"/>
      <c r="W3413" s="206"/>
      <c r="X3413" s="678"/>
      <c r="Y3413" s="34"/>
      <c r="Z3413" s="610"/>
      <c r="AA3413" s="608"/>
    </row>
    <row r="3414" spans="1:27">
      <c r="A3414" s="145" t="str">
        <f t="shared" si="106"/>
        <v>-</v>
      </c>
      <c r="B3414" s="146" t="str">
        <f>_xlfn.XLOOKUP($A3414,Dept.Meta!$A:$A,Dept.Meta!$F:$F,"-",0,1)</f>
        <v>-</v>
      </c>
      <c r="C3414" s="629" t="str">
        <f>_xlfn.XLOOKUP(_xlfn.CONCAT($G3414,"-",$I3414),Div.Meta!$H:$H,Div.Meta!$C:$C,"-",0,1)</f>
        <v>-</v>
      </c>
      <c r="D3414" s="302"/>
      <c r="E3414" s="146" t="str">
        <f>IF($D3414="","-",_xlfn.XLOOKUP($D3414,Fund.Meta!$A:$A,Fund.Meta!$D:$D,"-",0,1))</f>
        <v>-</v>
      </c>
      <c r="F3414" s="303" t="str">
        <f>IF($D3414="","-",_xlfn.XLOOKUP($D3414,Fund.Meta!$A:$A,Fund.Meta!$E:$E,"-",0,1))</f>
        <v>-</v>
      </c>
      <c r="G3414" s="334"/>
      <c r="H3414" s="303" t="str">
        <f>IF($G3414="","-",_xlfn.XLOOKUP($G3414,Appr.Meta!$A:$A,Appr.Meta!$D:$D,"-",0,1))</f>
        <v>-</v>
      </c>
      <c r="I3414" s="302"/>
      <c r="J3414" s="303" t="str">
        <f>IF($I3414="","-",_xlfn.XLOOKUP($I3414,'CC.Meta'!$A:$A,'CC.Meta'!$D:$D,"-",0,1))</f>
        <v>-</v>
      </c>
      <c r="K3414" s="302"/>
      <c r="L3414" s="146" t="str">
        <f>IF($K3414="","-",_xlfn.XLOOKUP($K3414,Obj.Meta!$A:$A,Obj.Meta!$D:$D,"-",0,1))</f>
        <v>-</v>
      </c>
      <c r="M3414" s="300" t="str">
        <f>IF($K3414="","-",_xlfn.XLOOKUP($K3414,Obj.Meta!$A:$A,Obj.Meta!$F:$F,"-",0,1))</f>
        <v>-</v>
      </c>
      <c r="N3414" s="337" t="str">
        <f t="shared" si="107"/>
        <v>---</v>
      </c>
      <c r="O3414" s="333"/>
      <c r="P3414" s="54"/>
      <c r="Q3414" s="52"/>
      <c r="R3414" s="34"/>
      <c r="S3414" s="53"/>
      <c r="T3414" s="208"/>
      <c r="U3414" s="726"/>
      <c r="V3414" s="206"/>
      <c r="W3414" s="206"/>
      <c r="X3414" s="678"/>
      <c r="Y3414" s="34"/>
      <c r="Z3414" s="610"/>
      <c r="AA3414" s="608"/>
    </row>
    <row r="3415" spans="1:27">
      <c r="A3415" s="145" t="str">
        <f t="shared" si="106"/>
        <v>-</v>
      </c>
      <c r="B3415" s="146" t="str">
        <f>_xlfn.XLOOKUP($A3415,Dept.Meta!$A:$A,Dept.Meta!$F:$F,"-",0,1)</f>
        <v>-</v>
      </c>
      <c r="C3415" s="629" t="str">
        <f>_xlfn.XLOOKUP(_xlfn.CONCAT($G3415,"-",$I3415),Div.Meta!$H:$H,Div.Meta!$C:$C,"-",0,1)</f>
        <v>-</v>
      </c>
      <c r="D3415" s="302"/>
      <c r="E3415" s="146" t="str">
        <f>IF($D3415="","-",_xlfn.XLOOKUP($D3415,Fund.Meta!$A:$A,Fund.Meta!$D:$D,"-",0,1))</f>
        <v>-</v>
      </c>
      <c r="F3415" s="303" t="str">
        <f>IF($D3415="","-",_xlfn.XLOOKUP($D3415,Fund.Meta!$A:$A,Fund.Meta!$E:$E,"-",0,1))</f>
        <v>-</v>
      </c>
      <c r="G3415" s="334"/>
      <c r="H3415" s="303" t="str">
        <f>IF($G3415="","-",_xlfn.XLOOKUP($G3415,Appr.Meta!$A:$A,Appr.Meta!$D:$D,"-",0,1))</f>
        <v>-</v>
      </c>
      <c r="I3415" s="302"/>
      <c r="J3415" s="303" t="str">
        <f>IF($I3415="","-",_xlfn.XLOOKUP($I3415,'CC.Meta'!$A:$A,'CC.Meta'!$D:$D,"-",0,1))</f>
        <v>-</v>
      </c>
      <c r="K3415" s="302"/>
      <c r="L3415" s="146" t="str">
        <f>IF($K3415="","-",_xlfn.XLOOKUP($K3415,Obj.Meta!$A:$A,Obj.Meta!$D:$D,"-",0,1))</f>
        <v>-</v>
      </c>
      <c r="M3415" s="300" t="str">
        <f>IF($K3415="","-",_xlfn.XLOOKUP($K3415,Obj.Meta!$A:$A,Obj.Meta!$F:$F,"-",0,1))</f>
        <v>-</v>
      </c>
      <c r="N3415" s="337" t="str">
        <f t="shared" si="107"/>
        <v>---</v>
      </c>
      <c r="O3415" s="333"/>
      <c r="P3415" s="54"/>
      <c r="Q3415" s="52"/>
      <c r="R3415" s="34"/>
      <c r="S3415" s="53"/>
      <c r="T3415" s="208"/>
      <c r="U3415" s="726"/>
      <c r="V3415" s="206"/>
      <c r="W3415" s="206"/>
      <c r="X3415" s="678"/>
      <c r="Y3415" s="34"/>
      <c r="Z3415" s="610"/>
      <c r="AA3415" s="608"/>
    </row>
    <row r="3416" spans="1:27">
      <c r="A3416" s="145" t="str">
        <f t="shared" si="106"/>
        <v>-</v>
      </c>
      <c r="B3416" s="146" t="str">
        <f>_xlfn.XLOOKUP($A3416,Dept.Meta!$A:$A,Dept.Meta!$F:$F,"-",0,1)</f>
        <v>-</v>
      </c>
      <c r="C3416" s="629" t="str">
        <f>_xlfn.XLOOKUP(_xlfn.CONCAT($G3416,"-",$I3416),Div.Meta!$H:$H,Div.Meta!$C:$C,"-",0,1)</f>
        <v>-</v>
      </c>
      <c r="D3416" s="302"/>
      <c r="E3416" s="146" t="str">
        <f>IF($D3416="","-",_xlfn.XLOOKUP($D3416,Fund.Meta!$A:$A,Fund.Meta!$D:$D,"-",0,1))</f>
        <v>-</v>
      </c>
      <c r="F3416" s="303" t="str">
        <f>IF($D3416="","-",_xlfn.XLOOKUP($D3416,Fund.Meta!$A:$A,Fund.Meta!$E:$E,"-",0,1))</f>
        <v>-</v>
      </c>
      <c r="G3416" s="334"/>
      <c r="H3416" s="303" t="str">
        <f>IF($G3416="","-",_xlfn.XLOOKUP($G3416,Appr.Meta!$A:$A,Appr.Meta!$D:$D,"-",0,1))</f>
        <v>-</v>
      </c>
      <c r="I3416" s="302"/>
      <c r="J3416" s="303" t="str">
        <f>IF($I3416="","-",_xlfn.XLOOKUP($I3416,'CC.Meta'!$A:$A,'CC.Meta'!$D:$D,"-",0,1))</f>
        <v>-</v>
      </c>
      <c r="K3416" s="302"/>
      <c r="L3416" s="146" t="str">
        <f>IF($K3416="","-",_xlfn.XLOOKUP($K3416,Obj.Meta!$A:$A,Obj.Meta!$D:$D,"-",0,1))</f>
        <v>-</v>
      </c>
      <c r="M3416" s="300" t="str">
        <f>IF($K3416="","-",_xlfn.XLOOKUP($K3416,Obj.Meta!$A:$A,Obj.Meta!$F:$F,"-",0,1))</f>
        <v>-</v>
      </c>
      <c r="N3416" s="337" t="str">
        <f t="shared" si="107"/>
        <v>---</v>
      </c>
      <c r="O3416" s="333"/>
      <c r="P3416" s="54"/>
      <c r="Q3416" s="52"/>
      <c r="R3416" s="34"/>
      <c r="S3416" s="53"/>
      <c r="T3416" s="208"/>
      <c r="U3416" s="726"/>
      <c r="V3416" s="206"/>
      <c r="W3416" s="206"/>
      <c r="X3416" s="678"/>
      <c r="Y3416" s="34"/>
      <c r="Z3416" s="610"/>
      <c r="AA3416" s="608"/>
    </row>
    <row r="3417" spans="1:27">
      <c r="A3417" s="145" t="str">
        <f t="shared" si="106"/>
        <v>-</v>
      </c>
      <c r="B3417" s="146" t="str">
        <f>_xlfn.XLOOKUP($A3417,Dept.Meta!$A:$A,Dept.Meta!$F:$F,"-",0,1)</f>
        <v>-</v>
      </c>
      <c r="C3417" s="629" t="str">
        <f>_xlfn.XLOOKUP(_xlfn.CONCAT($G3417,"-",$I3417),Div.Meta!$H:$H,Div.Meta!$C:$C,"-",0,1)</f>
        <v>-</v>
      </c>
      <c r="D3417" s="302"/>
      <c r="E3417" s="146" t="str">
        <f>IF($D3417="","-",_xlfn.XLOOKUP($D3417,Fund.Meta!$A:$A,Fund.Meta!$D:$D,"-",0,1))</f>
        <v>-</v>
      </c>
      <c r="F3417" s="303" t="str">
        <f>IF($D3417="","-",_xlfn.XLOOKUP($D3417,Fund.Meta!$A:$A,Fund.Meta!$E:$E,"-",0,1))</f>
        <v>-</v>
      </c>
      <c r="G3417" s="334"/>
      <c r="H3417" s="303" t="str">
        <f>IF($G3417="","-",_xlfn.XLOOKUP($G3417,Appr.Meta!$A:$A,Appr.Meta!$D:$D,"-",0,1))</f>
        <v>-</v>
      </c>
      <c r="I3417" s="302"/>
      <c r="J3417" s="303" t="str">
        <f>IF($I3417="","-",_xlfn.XLOOKUP($I3417,'CC.Meta'!$A:$A,'CC.Meta'!$D:$D,"-",0,1))</f>
        <v>-</v>
      </c>
      <c r="K3417" s="302"/>
      <c r="L3417" s="146" t="str">
        <f>IF($K3417="","-",_xlfn.XLOOKUP($K3417,Obj.Meta!$A:$A,Obj.Meta!$D:$D,"-",0,1))</f>
        <v>-</v>
      </c>
      <c r="M3417" s="300" t="str">
        <f>IF($K3417="","-",_xlfn.XLOOKUP($K3417,Obj.Meta!$A:$A,Obj.Meta!$F:$F,"-",0,1))</f>
        <v>-</v>
      </c>
      <c r="N3417" s="337" t="str">
        <f t="shared" si="107"/>
        <v>---</v>
      </c>
      <c r="O3417" s="333"/>
      <c r="P3417" s="54"/>
      <c r="Q3417" s="52"/>
      <c r="R3417" s="34"/>
      <c r="S3417" s="53"/>
      <c r="T3417" s="208"/>
      <c r="U3417" s="726"/>
      <c r="V3417" s="206"/>
      <c r="W3417" s="206"/>
      <c r="X3417" s="678"/>
      <c r="Y3417" s="34"/>
      <c r="Z3417" s="610"/>
      <c r="AA3417" s="608"/>
    </row>
    <row r="3418" spans="1:27">
      <c r="A3418" s="145" t="str">
        <f t="shared" si="106"/>
        <v>-</v>
      </c>
      <c r="B3418" s="146" t="str">
        <f>_xlfn.XLOOKUP($A3418,Dept.Meta!$A:$A,Dept.Meta!$F:$F,"-",0,1)</f>
        <v>-</v>
      </c>
      <c r="C3418" s="629" t="str">
        <f>_xlfn.XLOOKUP(_xlfn.CONCAT($G3418,"-",$I3418),Div.Meta!$H:$H,Div.Meta!$C:$C,"-",0,1)</f>
        <v>-</v>
      </c>
      <c r="D3418" s="302"/>
      <c r="E3418" s="146" t="str">
        <f>IF($D3418="","-",_xlfn.XLOOKUP($D3418,Fund.Meta!$A:$A,Fund.Meta!$D:$D,"-",0,1))</f>
        <v>-</v>
      </c>
      <c r="F3418" s="303" t="str">
        <f>IF($D3418="","-",_xlfn.XLOOKUP($D3418,Fund.Meta!$A:$A,Fund.Meta!$E:$E,"-",0,1))</f>
        <v>-</v>
      </c>
      <c r="G3418" s="334"/>
      <c r="H3418" s="303" t="str">
        <f>IF($G3418="","-",_xlfn.XLOOKUP($G3418,Appr.Meta!$A:$A,Appr.Meta!$D:$D,"-",0,1))</f>
        <v>-</v>
      </c>
      <c r="I3418" s="302"/>
      <c r="J3418" s="303" t="str">
        <f>IF($I3418="","-",_xlfn.XLOOKUP($I3418,'CC.Meta'!$A:$A,'CC.Meta'!$D:$D,"-",0,1))</f>
        <v>-</v>
      </c>
      <c r="K3418" s="302"/>
      <c r="L3418" s="146" t="str">
        <f>IF($K3418="","-",_xlfn.XLOOKUP($K3418,Obj.Meta!$A:$A,Obj.Meta!$D:$D,"-",0,1))</f>
        <v>-</v>
      </c>
      <c r="M3418" s="300" t="str">
        <f>IF($K3418="","-",_xlfn.XLOOKUP($K3418,Obj.Meta!$A:$A,Obj.Meta!$F:$F,"-",0,1))</f>
        <v>-</v>
      </c>
      <c r="N3418" s="337" t="str">
        <f t="shared" si="107"/>
        <v>---</v>
      </c>
      <c r="O3418" s="333"/>
      <c r="P3418" s="54"/>
      <c r="Q3418" s="52"/>
      <c r="R3418" s="34"/>
      <c r="S3418" s="53"/>
      <c r="T3418" s="208"/>
      <c r="U3418" s="726"/>
      <c r="V3418" s="206"/>
      <c r="W3418" s="206"/>
      <c r="X3418" s="678"/>
      <c r="Y3418" s="34"/>
      <c r="Z3418" s="610"/>
      <c r="AA3418" s="608"/>
    </row>
    <row r="3419" spans="1:27">
      <c r="A3419" s="145" t="str">
        <f t="shared" si="106"/>
        <v>-</v>
      </c>
      <c r="B3419" s="146" t="str">
        <f>_xlfn.XLOOKUP($A3419,Dept.Meta!$A:$A,Dept.Meta!$F:$F,"-",0,1)</f>
        <v>-</v>
      </c>
      <c r="C3419" s="629" t="str">
        <f>_xlfn.XLOOKUP(_xlfn.CONCAT($G3419,"-",$I3419),Div.Meta!$H:$H,Div.Meta!$C:$C,"-",0,1)</f>
        <v>-</v>
      </c>
      <c r="D3419" s="302"/>
      <c r="E3419" s="146" t="str">
        <f>IF($D3419="","-",_xlfn.XLOOKUP($D3419,Fund.Meta!$A:$A,Fund.Meta!$D:$D,"-",0,1))</f>
        <v>-</v>
      </c>
      <c r="F3419" s="303" t="str">
        <f>IF($D3419="","-",_xlfn.XLOOKUP($D3419,Fund.Meta!$A:$A,Fund.Meta!$E:$E,"-",0,1))</f>
        <v>-</v>
      </c>
      <c r="G3419" s="334"/>
      <c r="H3419" s="303" t="str">
        <f>IF($G3419="","-",_xlfn.XLOOKUP($G3419,Appr.Meta!$A:$A,Appr.Meta!$D:$D,"-",0,1))</f>
        <v>-</v>
      </c>
      <c r="I3419" s="302"/>
      <c r="J3419" s="303" t="str">
        <f>IF($I3419="","-",_xlfn.XLOOKUP($I3419,'CC.Meta'!$A:$A,'CC.Meta'!$D:$D,"-",0,1))</f>
        <v>-</v>
      </c>
      <c r="K3419" s="302"/>
      <c r="L3419" s="146" t="str">
        <f>IF($K3419="","-",_xlfn.XLOOKUP($K3419,Obj.Meta!$A:$A,Obj.Meta!$D:$D,"-",0,1))</f>
        <v>-</v>
      </c>
      <c r="M3419" s="300" t="str">
        <f>IF($K3419="","-",_xlfn.XLOOKUP($K3419,Obj.Meta!$A:$A,Obj.Meta!$F:$F,"-",0,1))</f>
        <v>-</v>
      </c>
      <c r="N3419" s="337" t="str">
        <f t="shared" si="107"/>
        <v>---</v>
      </c>
      <c r="O3419" s="333"/>
      <c r="P3419" s="54"/>
      <c r="Q3419" s="52"/>
      <c r="R3419" s="34"/>
      <c r="S3419" s="53"/>
      <c r="T3419" s="208"/>
      <c r="U3419" s="726"/>
      <c r="V3419" s="206"/>
      <c r="W3419" s="206"/>
      <c r="X3419" s="678"/>
      <c r="Y3419" s="34"/>
      <c r="Z3419" s="610"/>
      <c r="AA3419" s="608"/>
    </row>
    <row r="3420" spans="1:27">
      <c r="A3420" s="145" t="str">
        <f t="shared" si="106"/>
        <v>-</v>
      </c>
      <c r="B3420" s="146" t="str">
        <f>_xlfn.XLOOKUP($A3420,Dept.Meta!$A:$A,Dept.Meta!$F:$F,"-",0,1)</f>
        <v>-</v>
      </c>
      <c r="C3420" s="629" t="str">
        <f>_xlfn.XLOOKUP(_xlfn.CONCAT($G3420,"-",$I3420),Div.Meta!$H:$H,Div.Meta!$C:$C,"-",0,1)</f>
        <v>-</v>
      </c>
      <c r="D3420" s="302"/>
      <c r="E3420" s="146" t="str">
        <f>IF($D3420="","-",_xlfn.XLOOKUP($D3420,Fund.Meta!$A:$A,Fund.Meta!$D:$D,"-",0,1))</f>
        <v>-</v>
      </c>
      <c r="F3420" s="303" t="str">
        <f>IF($D3420="","-",_xlfn.XLOOKUP($D3420,Fund.Meta!$A:$A,Fund.Meta!$E:$E,"-",0,1))</f>
        <v>-</v>
      </c>
      <c r="G3420" s="334"/>
      <c r="H3420" s="303" t="str">
        <f>IF($G3420="","-",_xlfn.XLOOKUP($G3420,Appr.Meta!$A:$A,Appr.Meta!$D:$D,"-",0,1))</f>
        <v>-</v>
      </c>
      <c r="I3420" s="302"/>
      <c r="J3420" s="303" t="str">
        <f>IF($I3420="","-",_xlfn.XLOOKUP($I3420,'CC.Meta'!$A:$A,'CC.Meta'!$D:$D,"-",0,1))</f>
        <v>-</v>
      </c>
      <c r="K3420" s="302"/>
      <c r="L3420" s="146" t="str">
        <f>IF($K3420="","-",_xlfn.XLOOKUP($K3420,Obj.Meta!$A:$A,Obj.Meta!$D:$D,"-",0,1))</f>
        <v>-</v>
      </c>
      <c r="M3420" s="300" t="str">
        <f>IF($K3420="","-",_xlfn.XLOOKUP($K3420,Obj.Meta!$A:$A,Obj.Meta!$F:$F,"-",0,1))</f>
        <v>-</v>
      </c>
      <c r="N3420" s="337" t="str">
        <f t="shared" si="107"/>
        <v>---</v>
      </c>
      <c r="O3420" s="333"/>
      <c r="P3420" s="54"/>
      <c r="Q3420" s="52"/>
      <c r="R3420" s="34"/>
      <c r="S3420" s="53"/>
      <c r="T3420" s="208"/>
      <c r="U3420" s="726"/>
      <c r="V3420" s="206"/>
      <c r="W3420" s="206"/>
      <c r="X3420" s="678"/>
      <c r="Y3420" s="34"/>
      <c r="Z3420" s="610"/>
      <c r="AA3420" s="608"/>
    </row>
    <row r="3421" spans="1:27">
      <c r="A3421" s="145" t="str">
        <f t="shared" si="106"/>
        <v>-</v>
      </c>
      <c r="B3421" s="146" t="str">
        <f>_xlfn.XLOOKUP($A3421,Dept.Meta!$A:$A,Dept.Meta!$F:$F,"-",0,1)</f>
        <v>-</v>
      </c>
      <c r="C3421" s="629" t="str">
        <f>_xlfn.XLOOKUP(_xlfn.CONCAT($G3421,"-",$I3421),Div.Meta!$H:$H,Div.Meta!$C:$C,"-",0,1)</f>
        <v>-</v>
      </c>
      <c r="D3421" s="302"/>
      <c r="E3421" s="146" t="str">
        <f>IF($D3421="","-",_xlfn.XLOOKUP($D3421,Fund.Meta!$A:$A,Fund.Meta!$D:$D,"-",0,1))</f>
        <v>-</v>
      </c>
      <c r="F3421" s="303" t="str">
        <f>IF($D3421="","-",_xlfn.XLOOKUP($D3421,Fund.Meta!$A:$A,Fund.Meta!$E:$E,"-",0,1))</f>
        <v>-</v>
      </c>
      <c r="G3421" s="334"/>
      <c r="H3421" s="303" t="str">
        <f>IF($G3421="","-",_xlfn.XLOOKUP($G3421,Appr.Meta!$A:$A,Appr.Meta!$D:$D,"-",0,1))</f>
        <v>-</v>
      </c>
      <c r="I3421" s="302"/>
      <c r="J3421" s="303" t="str">
        <f>IF($I3421="","-",_xlfn.XLOOKUP($I3421,'CC.Meta'!$A:$A,'CC.Meta'!$D:$D,"-",0,1))</f>
        <v>-</v>
      </c>
      <c r="K3421" s="302"/>
      <c r="L3421" s="146" t="str">
        <f>IF($K3421="","-",_xlfn.XLOOKUP($K3421,Obj.Meta!$A:$A,Obj.Meta!$D:$D,"-",0,1))</f>
        <v>-</v>
      </c>
      <c r="M3421" s="300" t="str">
        <f>IF($K3421="","-",_xlfn.XLOOKUP($K3421,Obj.Meta!$A:$A,Obj.Meta!$F:$F,"-",0,1))</f>
        <v>-</v>
      </c>
      <c r="N3421" s="337" t="str">
        <f t="shared" si="107"/>
        <v>---</v>
      </c>
      <c r="O3421" s="333"/>
      <c r="P3421" s="54"/>
      <c r="Q3421" s="52"/>
      <c r="R3421" s="34"/>
      <c r="S3421" s="53"/>
      <c r="T3421" s="208"/>
      <c r="U3421" s="726"/>
      <c r="V3421" s="206"/>
      <c r="W3421" s="206"/>
      <c r="X3421" s="678"/>
      <c r="Y3421" s="34"/>
      <c r="Z3421" s="610"/>
      <c r="AA3421" s="608"/>
    </row>
    <row r="3422" spans="1:27">
      <c r="A3422" s="145" t="str">
        <f t="shared" si="106"/>
        <v>-</v>
      </c>
      <c r="B3422" s="146" t="str">
        <f>_xlfn.XLOOKUP($A3422,Dept.Meta!$A:$A,Dept.Meta!$F:$F,"-",0,1)</f>
        <v>-</v>
      </c>
      <c r="C3422" s="629" t="str">
        <f>_xlfn.XLOOKUP(_xlfn.CONCAT($G3422,"-",$I3422),Div.Meta!$H:$H,Div.Meta!$C:$C,"-",0,1)</f>
        <v>-</v>
      </c>
      <c r="D3422" s="302"/>
      <c r="E3422" s="146" t="str">
        <f>IF($D3422="","-",_xlfn.XLOOKUP($D3422,Fund.Meta!$A:$A,Fund.Meta!$D:$D,"-",0,1))</f>
        <v>-</v>
      </c>
      <c r="F3422" s="303" t="str">
        <f>IF($D3422="","-",_xlfn.XLOOKUP($D3422,Fund.Meta!$A:$A,Fund.Meta!$E:$E,"-",0,1))</f>
        <v>-</v>
      </c>
      <c r="G3422" s="334"/>
      <c r="H3422" s="303" t="str">
        <f>IF($G3422="","-",_xlfn.XLOOKUP($G3422,Appr.Meta!$A:$A,Appr.Meta!$D:$D,"-",0,1))</f>
        <v>-</v>
      </c>
      <c r="I3422" s="302"/>
      <c r="J3422" s="303" t="str">
        <f>IF($I3422="","-",_xlfn.XLOOKUP($I3422,'CC.Meta'!$A:$A,'CC.Meta'!$D:$D,"-",0,1))</f>
        <v>-</v>
      </c>
      <c r="K3422" s="302"/>
      <c r="L3422" s="146" t="str">
        <f>IF($K3422="","-",_xlfn.XLOOKUP($K3422,Obj.Meta!$A:$A,Obj.Meta!$D:$D,"-",0,1))</f>
        <v>-</v>
      </c>
      <c r="M3422" s="300" t="str">
        <f>IF($K3422="","-",_xlfn.XLOOKUP($K3422,Obj.Meta!$A:$A,Obj.Meta!$F:$F,"-",0,1))</f>
        <v>-</v>
      </c>
      <c r="N3422" s="337" t="str">
        <f t="shared" si="107"/>
        <v>---</v>
      </c>
      <c r="O3422" s="333"/>
      <c r="P3422" s="54"/>
      <c r="Q3422" s="52"/>
      <c r="R3422" s="34"/>
      <c r="S3422" s="53"/>
      <c r="T3422" s="208"/>
      <c r="U3422" s="726"/>
      <c r="V3422" s="206"/>
      <c r="W3422" s="206"/>
      <c r="X3422" s="678"/>
      <c r="Y3422" s="34"/>
      <c r="Z3422" s="610"/>
      <c r="AA3422" s="608"/>
    </row>
    <row r="3423" spans="1:27">
      <c r="A3423" s="145" t="str">
        <f t="shared" si="106"/>
        <v>-</v>
      </c>
      <c r="B3423" s="146" t="str">
        <f>_xlfn.XLOOKUP($A3423,Dept.Meta!$A:$A,Dept.Meta!$F:$F,"-",0,1)</f>
        <v>-</v>
      </c>
      <c r="C3423" s="629" t="str">
        <f>_xlfn.XLOOKUP(_xlfn.CONCAT($G3423,"-",$I3423),Div.Meta!$H:$H,Div.Meta!$C:$C,"-",0,1)</f>
        <v>-</v>
      </c>
      <c r="D3423" s="302"/>
      <c r="E3423" s="146" t="str">
        <f>IF($D3423="","-",_xlfn.XLOOKUP($D3423,Fund.Meta!$A:$A,Fund.Meta!$D:$D,"-",0,1))</f>
        <v>-</v>
      </c>
      <c r="F3423" s="303" t="str">
        <f>IF($D3423="","-",_xlfn.XLOOKUP($D3423,Fund.Meta!$A:$A,Fund.Meta!$E:$E,"-",0,1))</f>
        <v>-</v>
      </c>
      <c r="G3423" s="334"/>
      <c r="H3423" s="303" t="str">
        <f>IF($G3423="","-",_xlfn.XLOOKUP($G3423,Appr.Meta!$A:$A,Appr.Meta!$D:$D,"-",0,1))</f>
        <v>-</v>
      </c>
      <c r="I3423" s="302"/>
      <c r="J3423" s="303" t="str">
        <f>IF($I3423="","-",_xlfn.XLOOKUP($I3423,'CC.Meta'!$A:$A,'CC.Meta'!$D:$D,"-",0,1))</f>
        <v>-</v>
      </c>
      <c r="K3423" s="302"/>
      <c r="L3423" s="146" t="str">
        <f>IF($K3423="","-",_xlfn.XLOOKUP($K3423,Obj.Meta!$A:$A,Obj.Meta!$D:$D,"-",0,1))</f>
        <v>-</v>
      </c>
      <c r="M3423" s="300" t="str">
        <f>IF($K3423="","-",_xlfn.XLOOKUP($K3423,Obj.Meta!$A:$A,Obj.Meta!$F:$F,"-",0,1))</f>
        <v>-</v>
      </c>
      <c r="N3423" s="337" t="str">
        <f t="shared" si="107"/>
        <v>---</v>
      </c>
      <c r="O3423" s="333"/>
      <c r="P3423" s="54"/>
      <c r="Q3423" s="52"/>
      <c r="R3423" s="34"/>
      <c r="S3423" s="53"/>
      <c r="T3423" s="208"/>
      <c r="U3423" s="726"/>
      <c r="V3423" s="206"/>
      <c r="W3423" s="206"/>
      <c r="X3423" s="678"/>
      <c r="Y3423" s="34"/>
      <c r="Z3423" s="610"/>
      <c r="AA3423" s="608"/>
    </row>
    <row r="3424" spans="1:27">
      <c r="A3424" s="145" t="str">
        <f t="shared" si="106"/>
        <v>-</v>
      </c>
      <c r="B3424" s="146" t="str">
        <f>_xlfn.XLOOKUP($A3424,Dept.Meta!$A:$A,Dept.Meta!$F:$F,"-",0,1)</f>
        <v>-</v>
      </c>
      <c r="C3424" s="629" t="str">
        <f>_xlfn.XLOOKUP(_xlfn.CONCAT($G3424,"-",$I3424),Div.Meta!$H:$H,Div.Meta!$C:$C,"-",0,1)</f>
        <v>-</v>
      </c>
      <c r="D3424" s="302"/>
      <c r="E3424" s="146" t="str">
        <f>IF($D3424="","-",_xlfn.XLOOKUP($D3424,Fund.Meta!$A:$A,Fund.Meta!$D:$D,"-",0,1))</f>
        <v>-</v>
      </c>
      <c r="F3424" s="303" t="str">
        <f>IF($D3424="","-",_xlfn.XLOOKUP($D3424,Fund.Meta!$A:$A,Fund.Meta!$E:$E,"-",0,1))</f>
        <v>-</v>
      </c>
      <c r="G3424" s="334"/>
      <c r="H3424" s="303" t="str">
        <f>IF($G3424="","-",_xlfn.XLOOKUP($G3424,Appr.Meta!$A:$A,Appr.Meta!$D:$D,"-",0,1))</f>
        <v>-</v>
      </c>
      <c r="I3424" s="302"/>
      <c r="J3424" s="303" t="str">
        <f>IF($I3424="","-",_xlfn.XLOOKUP($I3424,'CC.Meta'!$A:$A,'CC.Meta'!$D:$D,"-",0,1))</f>
        <v>-</v>
      </c>
      <c r="K3424" s="302"/>
      <c r="L3424" s="146" t="str">
        <f>IF($K3424="","-",_xlfn.XLOOKUP($K3424,Obj.Meta!$A:$A,Obj.Meta!$D:$D,"-",0,1))</f>
        <v>-</v>
      </c>
      <c r="M3424" s="300" t="str">
        <f>IF($K3424="","-",_xlfn.XLOOKUP($K3424,Obj.Meta!$A:$A,Obj.Meta!$F:$F,"-",0,1))</f>
        <v>-</v>
      </c>
      <c r="N3424" s="337" t="str">
        <f t="shared" si="107"/>
        <v>---</v>
      </c>
      <c r="O3424" s="333"/>
      <c r="P3424" s="54"/>
      <c r="Q3424" s="52"/>
      <c r="R3424" s="34"/>
      <c r="S3424" s="53"/>
      <c r="T3424" s="208"/>
      <c r="U3424" s="726"/>
      <c r="V3424" s="206"/>
      <c r="W3424" s="206"/>
      <c r="X3424" s="678"/>
      <c r="Y3424" s="34"/>
      <c r="Z3424" s="610"/>
      <c r="AA3424" s="608"/>
    </row>
    <row r="3425" spans="1:27">
      <c r="A3425" s="145" t="str">
        <f t="shared" si="106"/>
        <v>-</v>
      </c>
      <c r="B3425" s="146" t="str">
        <f>_xlfn.XLOOKUP($A3425,Dept.Meta!$A:$A,Dept.Meta!$F:$F,"-",0,1)</f>
        <v>-</v>
      </c>
      <c r="C3425" s="629" t="str">
        <f>_xlfn.XLOOKUP(_xlfn.CONCAT($G3425,"-",$I3425),Div.Meta!$H:$H,Div.Meta!$C:$C,"-",0,1)</f>
        <v>-</v>
      </c>
      <c r="D3425" s="302"/>
      <c r="E3425" s="146" t="str">
        <f>IF($D3425="","-",_xlfn.XLOOKUP($D3425,Fund.Meta!$A:$A,Fund.Meta!$D:$D,"-",0,1))</f>
        <v>-</v>
      </c>
      <c r="F3425" s="303" t="str">
        <f>IF($D3425="","-",_xlfn.XLOOKUP($D3425,Fund.Meta!$A:$A,Fund.Meta!$E:$E,"-",0,1))</f>
        <v>-</v>
      </c>
      <c r="G3425" s="334"/>
      <c r="H3425" s="303" t="str">
        <f>IF($G3425="","-",_xlfn.XLOOKUP($G3425,Appr.Meta!$A:$A,Appr.Meta!$D:$D,"-",0,1))</f>
        <v>-</v>
      </c>
      <c r="I3425" s="302"/>
      <c r="J3425" s="303" t="str">
        <f>IF($I3425="","-",_xlfn.XLOOKUP($I3425,'CC.Meta'!$A:$A,'CC.Meta'!$D:$D,"-",0,1))</f>
        <v>-</v>
      </c>
      <c r="K3425" s="302"/>
      <c r="L3425" s="146" t="str">
        <f>IF($K3425="","-",_xlfn.XLOOKUP($K3425,Obj.Meta!$A:$A,Obj.Meta!$D:$D,"-",0,1))</f>
        <v>-</v>
      </c>
      <c r="M3425" s="300" t="str">
        <f>IF($K3425="","-",_xlfn.XLOOKUP($K3425,Obj.Meta!$A:$A,Obj.Meta!$F:$F,"-",0,1))</f>
        <v>-</v>
      </c>
      <c r="N3425" s="337" t="str">
        <f t="shared" si="107"/>
        <v>---</v>
      </c>
      <c r="O3425" s="333"/>
      <c r="P3425" s="54"/>
      <c r="Q3425" s="52"/>
      <c r="R3425" s="34"/>
      <c r="S3425" s="53"/>
      <c r="T3425" s="208"/>
      <c r="U3425" s="726"/>
      <c r="V3425" s="206"/>
      <c r="W3425" s="206"/>
      <c r="X3425" s="678"/>
      <c r="Y3425" s="34"/>
      <c r="Z3425" s="610"/>
      <c r="AA3425" s="608"/>
    </row>
    <row r="3426" spans="1:27">
      <c r="A3426" s="145" t="str">
        <f t="shared" si="106"/>
        <v>-</v>
      </c>
      <c r="B3426" s="146" t="str">
        <f>_xlfn.XLOOKUP($A3426,Dept.Meta!$A:$A,Dept.Meta!$F:$F,"-",0,1)</f>
        <v>-</v>
      </c>
      <c r="C3426" s="629" t="str">
        <f>_xlfn.XLOOKUP(_xlfn.CONCAT($G3426,"-",$I3426),Div.Meta!$H:$H,Div.Meta!$C:$C,"-",0,1)</f>
        <v>-</v>
      </c>
      <c r="D3426" s="302"/>
      <c r="E3426" s="146" t="str">
        <f>IF($D3426="","-",_xlfn.XLOOKUP($D3426,Fund.Meta!$A:$A,Fund.Meta!$D:$D,"-",0,1))</f>
        <v>-</v>
      </c>
      <c r="F3426" s="303" t="str">
        <f>IF($D3426="","-",_xlfn.XLOOKUP($D3426,Fund.Meta!$A:$A,Fund.Meta!$E:$E,"-",0,1))</f>
        <v>-</v>
      </c>
      <c r="G3426" s="334"/>
      <c r="H3426" s="303" t="str">
        <f>IF($G3426="","-",_xlfn.XLOOKUP($G3426,Appr.Meta!$A:$A,Appr.Meta!$D:$D,"-",0,1))</f>
        <v>-</v>
      </c>
      <c r="I3426" s="302"/>
      <c r="J3426" s="303" t="str">
        <f>IF($I3426="","-",_xlfn.XLOOKUP($I3426,'CC.Meta'!$A:$A,'CC.Meta'!$D:$D,"-",0,1))</f>
        <v>-</v>
      </c>
      <c r="K3426" s="302"/>
      <c r="L3426" s="146" t="str">
        <f>IF($K3426="","-",_xlfn.XLOOKUP($K3426,Obj.Meta!$A:$A,Obj.Meta!$D:$D,"-",0,1))</f>
        <v>-</v>
      </c>
      <c r="M3426" s="300" t="str">
        <f>IF($K3426="","-",_xlfn.XLOOKUP($K3426,Obj.Meta!$A:$A,Obj.Meta!$F:$F,"-",0,1))</f>
        <v>-</v>
      </c>
      <c r="N3426" s="337" t="str">
        <f t="shared" si="107"/>
        <v>---</v>
      </c>
      <c r="O3426" s="333"/>
      <c r="P3426" s="54"/>
      <c r="Q3426" s="52"/>
      <c r="R3426" s="34"/>
      <c r="S3426" s="53"/>
      <c r="T3426" s="208"/>
      <c r="U3426" s="726"/>
      <c r="V3426" s="206"/>
      <c r="W3426" s="206"/>
      <c r="X3426" s="678"/>
      <c r="Y3426" s="34"/>
      <c r="Z3426" s="610"/>
      <c r="AA3426" s="608"/>
    </row>
    <row r="3427" spans="1:27">
      <c r="A3427" s="145" t="str">
        <f t="shared" si="106"/>
        <v>-</v>
      </c>
      <c r="B3427" s="146" t="str">
        <f>_xlfn.XLOOKUP($A3427,Dept.Meta!$A:$A,Dept.Meta!$F:$F,"-",0,1)</f>
        <v>-</v>
      </c>
      <c r="C3427" s="629" t="str">
        <f>_xlfn.XLOOKUP(_xlfn.CONCAT($G3427,"-",$I3427),Div.Meta!$H:$H,Div.Meta!$C:$C,"-",0,1)</f>
        <v>-</v>
      </c>
      <c r="D3427" s="302"/>
      <c r="E3427" s="146" t="str">
        <f>IF($D3427="","-",_xlfn.XLOOKUP($D3427,Fund.Meta!$A:$A,Fund.Meta!$D:$D,"-",0,1))</f>
        <v>-</v>
      </c>
      <c r="F3427" s="303" t="str">
        <f>IF($D3427="","-",_xlfn.XLOOKUP($D3427,Fund.Meta!$A:$A,Fund.Meta!$E:$E,"-",0,1))</f>
        <v>-</v>
      </c>
      <c r="G3427" s="334"/>
      <c r="H3427" s="303" t="str">
        <f>IF($G3427="","-",_xlfn.XLOOKUP($G3427,Appr.Meta!$A:$A,Appr.Meta!$D:$D,"-",0,1))</f>
        <v>-</v>
      </c>
      <c r="I3427" s="302"/>
      <c r="J3427" s="303" t="str">
        <f>IF($I3427="","-",_xlfn.XLOOKUP($I3427,'CC.Meta'!$A:$A,'CC.Meta'!$D:$D,"-",0,1))</f>
        <v>-</v>
      </c>
      <c r="K3427" s="302"/>
      <c r="L3427" s="146" t="str">
        <f>IF($K3427="","-",_xlfn.XLOOKUP($K3427,Obj.Meta!$A:$A,Obj.Meta!$D:$D,"-",0,1))</f>
        <v>-</v>
      </c>
      <c r="M3427" s="300" t="str">
        <f>IF($K3427="","-",_xlfn.XLOOKUP($K3427,Obj.Meta!$A:$A,Obj.Meta!$F:$F,"-",0,1))</f>
        <v>-</v>
      </c>
      <c r="N3427" s="337" t="str">
        <f t="shared" si="107"/>
        <v>---</v>
      </c>
      <c r="O3427" s="333"/>
      <c r="P3427" s="54"/>
      <c r="Q3427" s="52"/>
      <c r="R3427" s="34"/>
      <c r="S3427" s="53"/>
      <c r="T3427" s="208"/>
      <c r="U3427" s="726"/>
      <c r="V3427" s="206"/>
      <c r="W3427" s="206"/>
      <c r="X3427" s="678"/>
      <c r="Y3427" s="34"/>
      <c r="Z3427" s="610"/>
      <c r="AA3427" s="608"/>
    </row>
    <row r="3428" spans="1:27">
      <c r="A3428" s="145" t="str">
        <f t="shared" si="106"/>
        <v>-</v>
      </c>
      <c r="B3428" s="146" t="str">
        <f>_xlfn.XLOOKUP($A3428,Dept.Meta!$A:$A,Dept.Meta!$F:$F,"-",0,1)</f>
        <v>-</v>
      </c>
      <c r="C3428" s="629" t="str">
        <f>_xlfn.XLOOKUP(_xlfn.CONCAT($G3428,"-",$I3428),Div.Meta!$H:$H,Div.Meta!$C:$C,"-",0,1)</f>
        <v>-</v>
      </c>
      <c r="D3428" s="302"/>
      <c r="E3428" s="146" t="str">
        <f>IF($D3428="","-",_xlfn.XLOOKUP($D3428,Fund.Meta!$A:$A,Fund.Meta!$D:$D,"-",0,1))</f>
        <v>-</v>
      </c>
      <c r="F3428" s="303" t="str">
        <f>IF($D3428="","-",_xlfn.XLOOKUP($D3428,Fund.Meta!$A:$A,Fund.Meta!$E:$E,"-",0,1))</f>
        <v>-</v>
      </c>
      <c r="G3428" s="334"/>
      <c r="H3428" s="303" t="str">
        <f>IF($G3428="","-",_xlfn.XLOOKUP($G3428,Appr.Meta!$A:$A,Appr.Meta!$D:$D,"-",0,1))</f>
        <v>-</v>
      </c>
      <c r="I3428" s="302"/>
      <c r="J3428" s="303" t="str">
        <f>IF($I3428="","-",_xlfn.XLOOKUP($I3428,'CC.Meta'!$A:$A,'CC.Meta'!$D:$D,"-",0,1))</f>
        <v>-</v>
      </c>
      <c r="K3428" s="302"/>
      <c r="L3428" s="146" t="str">
        <f>IF($K3428="","-",_xlfn.XLOOKUP($K3428,Obj.Meta!$A:$A,Obj.Meta!$D:$D,"-",0,1))</f>
        <v>-</v>
      </c>
      <c r="M3428" s="300" t="str">
        <f>IF($K3428="","-",_xlfn.XLOOKUP($K3428,Obj.Meta!$A:$A,Obj.Meta!$F:$F,"-",0,1))</f>
        <v>-</v>
      </c>
      <c r="N3428" s="337" t="str">
        <f t="shared" si="107"/>
        <v>---</v>
      </c>
      <c r="O3428" s="333"/>
      <c r="P3428" s="54"/>
      <c r="Q3428" s="52"/>
      <c r="R3428" s="34"/>
      <c r="S3428" s="53"/>
      <c r="T3428" s="208"/>
      <c r="U3428" s="726"/>
      <c r="V3428" s="206"/>
      <c r="W3428" s="206"/>
      <c r="X3428" s="678"/>
      <c r="Y3428" s="34"/>
      <c r="Z3428" s="610"/>
      <c r="AA3428" s="608"/>
    </row>
    <row r="3429" spans="1:27">
      <c r="A3429" s="145" t="str">
        <f t="shared" si="106"/>
        <v>-</v>
      </c>
      <c r="B3429" s="146" t="str">
        <f>_xlfn.XLOOKUP($A3429,Dept.Meta!$A:$A,Dept.Meta!$F:$F,"-",0,1)</f>
        <v>-</v>
      </c>
      <c r="C3429" s="629" t="str">
        <f>_xlfn.XLOOKUP(_xlfn.CONCAT($G3429,"-",$I3429),Div.Meta!$H:$H,Div.Meta!$C:$C,"-",0,1)</f>
        <v>-</v>
      </c>
      <c r="D3429" s="302"/>
      <c r="E3429" s="146" t="str">
        <f>IF($D3429="","-",_xlfn.XLOOKUP($D3429,Fund.Meta!$A:$A,Fund.Meta!$D:$D,"-",0,1))</f>
        <v>-</v>
      </c>
      <c r="F3429" s="303" t="str">
        <f>IF($D3429="","-",_xlfn.XLOOKUP($D3429,Fund.Meta!$A:$A,Fund.Meta!$E:$E,"-",0,1))</f>
        <v>-</v>
      </c>
      <c r="G3429" s="334"/>
      <c r="H3429" s="303" t="str">
        <f>IF($G3429="","-",_xlfn.XLOOKUP($G3429,Appr.Meta!$A:$A,Appr.Meta!$D:$D,"-",0,1))</f>
        <v>-</v>
      </c>
      <c r="I3429" s="302"/>
      <c r="J3429" s="303" t="str">
        <f>IF($I3429="","-",_xlfn.XLOOKUP($I3429,'CC.Meta'!$A:$A,'CC.Meta'!$D:$D,"-",0,1))</f>
        <v>-</v>
      </c>
      <c r="K3429" s="302"/>
      <c r="L3429" s="146" t="str">
        <f>IF($K3429="","-",_xlfn.XLOOKUP($K3429,Obj.Meta!$A:$A,Obj.Meta!$D:$D,"-",0,1))</f>
        <v>-</v>
      </c>
      <c r="M3429" s="300" t="str">
        <f>IF($K3429="","-",_xlfn.XLOOKUP($K3429,Obj.Meta!$A:$A,Obj.Meta!$F:$F,"-",0,1))</f>
        <v>-</v>
      </c>
      <c r="N3429" s="337" t="str">
        <f t="shared" si="107"/>
        <v>---</v>
      </c>
      <c r="O3429" s="333"/>
      <c r="P3429" s="54"/>
      <c r="Q3429" s="52"/>
      <c r="R3429" s="34"/>
      <c r="S3429" s="53"/>
      <c r="T3429" s="208"/>
      <c r="U3429" s="726"/>
      <c r="V3429" s="206"/>
      <c r="W3429" s="206"/>
      <c r="X3429" s="678"/>
      <c r="Y3429" s="34"/>
      <c r="Z3429" s="610"/>
      <c r="AA3429" s="608"/>
    </row>
    <row r="3430" spans="1:27">
      <c r="A3430" s="145" t="str">
        <f t="shared" si="106"/>
        <v>-</v>
      </c>
      <c r="B3430" s="146" t="str">
        <f>_xlfn.XLOOKUP($A3430,Dept.Meta!$A:$A,Dept.Meta!$F:$F,"-",0,1)</f>
        <v>-</v>
      </c>
      <c r="C3430" s="629" t="str">
        <f>_xlfn.XLOOKUP(_xlfn.CONCAT($G3430,"-",$I3430),Div.Meta!$H:$H,Div.Meta!$C:$C,"-",0,1)</f>
        <v>-</v>
      </c>
      <c r="D3430" s="302"/>
      <c r="E3430" s="146" t="str">
        <f>IF($D3430="","-",_xlfn.XLOOKUP($D3430,Fund.Meta!$A:$A,Fund.Meta!$D:$D,"-",0,1))</f>
        <v>-</v>
      </c>
      <c r="F3430" s="303" t="str">
        <f>IF($D3430="","-",_xlfn.XLOOKUP($D3430,Fund.Meta!$A:$A,Fund.Meta!$E:$E,"-",0,1))</f>
        <v>-</v>
      </c>
      <c r="G3430" s="334"/>
      <c r="H3430" s="303" t="str">
        <f>IF($G3430="","-",_xlfn.XLOOKUP($G3430,Appr.Meta!$A:$A,Appr.Meta!$D:$D,"-",0,1))</f>
        <v>-</v>
      </c>
      <c r="I3430" s="302"/>
      <c r="J3430" s="303" t="str">
        <f>IF($I3430="","-",_xlfn.XLOOKUP($I3430,'CC.Meta'!$A:$A,'CC.Meta'!$D:$D,"-",0,1))</f>
        <v>-</v>
      </c>
      <c r="K3430" s="302"/>
      <c r="L3430" s="146" t="str">
        <f>IF($K3430="","-",_xlfn.XLOOKUP($K3430,Obj.Meta!$A:$A,Obj.Meta!$D:$D,"-",0,1))</f>
        <v>-</v>
      </c>
      <c r="M3430" s="300" t="str">
        <f>IF($K3430="","-",_xlfn.XLOOKUP($K3430,Obj.Meta!$A:$A,Obj.Meta!$F:$F,"-",0,1))</f>
        <v>-</v>
      </c>
      <c r="N3430" s="337" t="str">
        <f t="shared" si="107"/>
        <v>---</v>
      </c>
      <c r="O3430" s="333"/>
      <c r="P3430" s="54"/>
      <c r="Q3430" s="52"/>
      <c r="R3430" s="34"/>
      <c r="S3430" s="53"/>
      <c r="T3430" s="208"/>
      <c r="U3430" s="726"/>
      <c r="V3430" s="206"/>
      <c r="W3430" s="206"/>
      <c r="X3430" s="678"/>
      <c r="Y3430" s="34"/>
      <c r="Z3430" s="610"/>
      <c r="AA3430" s="608"/>
    </row>
    <row r="3431" spans="1:27">
      <c r="A3431" s="145" t="str">
        <f t="shared" si="106"/>
        <v>-</v>
      </c>
      <c r="B3431" s="146" t="str">
        <f>_xlfn.XLOOKUP($A3431,Dept.Meta!$A:$A,Dept.Meta!$F:$F,"-",0,1)</f>
        <v>-</v>
      </c>
      <c r="C3431" s="629" t="str">
        <f>_xlfn.XLOOKUP(_xlfn.CONCAT($G3431,"-",$I3431),Div.Meta!$H:$H,Div.Meta!$C:$C,"-",0,1)</f>
        <v>-</v>
      </c>
      <c r="D3431" s="302"/>
      <c r="E3431" s="146" t="str">
        <f>IF($D3431="","-",_xlfn.XLOOKUP($D3431,Fund.Meta!$A:$A,Fund.Meta!$D:$D,"-",0,1))</f>
        <v>-</v>
      </c>
      <c r="F3431" s="303" t="str">
        <f>IF($D3431="","-",_xlfn.XLOOKUP($D3431,Fund.Meta!$A:$A,Fund.Meta!$E:$E,"-",0,1))</f>
        <v>-</v>
      </c>
      <c r="G3431" s="334"/>
      <c r="H3431" s="303" t="str">
        <f>IF($G3431="","-",_xlfn.XLOOKUP($G3431,Appr.Meta!$A:$A,Appr.Meta!$D:$D,"-",0,1))</f>
        <v>-</v>
      </c>
      <c r="I3431" s="302"/>
      <c r="J3431" s="303" t="str">
        <f>IF($I3431="","-",_xlfn.XLOOKUP($I3431,'CC.Meta'!$A:$A,'CC.Meta'!$D:$D,"-",0,1))</f>
        <v>-</v>
      </c>
      <c r="K3431" s="302"/>
      <c r="L3431" s="146" t="str">
        <f>IF($K3431="","-",_xlfn.XLOOKUP($K3431,Obj.Meta!$A:$A,Obj.Meta!$D:$D,"-",0,1))</f>
        <v>-</v>
      </c>
      <c r="M3431" s="300" t="str">
        <f>IF($K3431="","-",_xlfn.XLOOKUP($K3431,Obj.Meta!$A:$A,Obj.Meta!$F:$F,"-",0,1))</f>
        <v>-</v>
      </c>
      <c r="N3431" s="337" t="str">
        <f t="shared" si="107"/>
        <v>---</v>
      </c>
      <c r="O3431" s="333"/>
      <c r="P3431" s="54"/>
      <c r="Q3431" s="52"/>
      <c r="R3431" s="34"/>
      <c r="S3431" s="53"/>
      <c r="T3431" s="208"/>
      <c r="U3431" s="726"/>
      <c r="V3431" s="206"/>
      <c r="W3431" s="206"/>
      <c r="X3431" s="678"/>
      <c r="Y3431" s="34"/>
      <c r="Z3431" s="610"/>
      <c r="AA3431" s="608"/>
    </row>
    <row r="3432" spans="1:27">
      <c r="A3432" s="145" t="str">
        <f t="shared" si="106"/>
        <v>-</v>
      </c>
      <c r="B3432" s="146" t="str">
        <f>_xlfn.XLOOKUP($A3432,Dept.Meta!$A:$A,Dept.Meta!$F:$F,"-",0,1)</f>
        <v>-</v>
      </c>
      <c r="C3432" s="629" t="str">
        <f>_xlfn.XLOOKUP(_xlfn.CONCAT($G3432,"-",$I3432),Div.Meta!$H:$H,Div.Meta!$C:$C,"-",0,1)</f>
        <v>-</v>
      </c>
      <c r="D3432" s="302"/>
      <c r="E3432" s="146" t="str">
        <f>IF($D3432="","-",_xlfn.XLOOKUP($D3432,Fund.Meta!$A:$A,Fund.Meta!$D:$D,"-",0,1))</f>
        <v>-</v>
      </c>
      <c r="F3432" s="303" t="str">
        <f>IF($D3432="","-",_xlfn.XLOOKUP($D3432,Fund.Meta!$A:$A,Fund.Meta!$E:$E,"-",0,1))</f>
        <v>-</v>
      </c>
      <c r="G3432" s="334"/>
      <c r="H3432" s="303" t="str">
        <f>IF($G3432="","-",_xlfn.XLOOKUP($G3432,Appr.Meta!$A:$A,Appr.Meta!$D:$D,"-",0,1))</f>
        <v>-</v>
      </c>
      <c r="I3432" s="302"/>
      <c r="J3432" s="303" t="str">
        <f>IF($I3432="","-",_xlfn.XLOOKUP($I3432,'CC.Meta'!$A:$A,'CC.Meta'!$D:$D,"-",0,1))</f>
        <v>-</v>
      </c>
      <c r="K3432" s="302"/>
      <c r="L3432" s="146" t="str">
        <f>IF($K3432="","-",_xlfn.XLOOKUP($K3432,Obj.Meta!$A:$A,Obj.Meta!$D:$D,"-",0,1))</f>
        <v>-</v>
      </c>
      <c r="M3432" s="300" t="str">
        <f>IF($K3432="","-",_xlfn.XLOOKUP($K3432,Obj.Meta!$A:$A,Obj.Meta!$F:$F,"-",0,1))</f>
        <v>-</v>
      </c>
      <c r="N3432" s="337" t="str">
        <f t="shared" si="107"/>
        <v>---</v>
      </c>
      <c r="O3432" s="333"/>
      <c r="P3432" s="54"/>
      <c r="Q3432" s="52"/>
      <c r="R3432" s="34"/>
      <c r="S3432" s="53"/>
      <c r="T3432" s="208"/>
      <c r="U3432" s="726"/>
      <c r="V3432" s="206"/>
      <c r="W3432" s="206"/>
      <c r="X3432" s="678"/>
      <c r="Y3432" s="34"/>
      <c r="Z3432" s="610"/>
      <c r="AA3432" s="608"/>
    </row>
    <row r="3433" spans="1:27">
      <c r="A3433" s="145" t="str">
        <f t="shared" si="106"/>
        <v>-</v>
      </c>
      <c r="B3433" s="146" t="str">
        <f>_xlfn.XLOOKUP($A3433,Dept.Meta!$A:$A,Dept.Meta!$F:$F,"-",0,1)</f>
        <v>-</v>
      </c>
      <c r="C3433" s="629" t="str">
        <f>_xlfn.XLOOKUP(_xlfn.CONCAT($G3433,"-",$I3433),Div.Meta!$H:$H,Div.Meta!$C:$C,"-",0,1)</f>
        <v>-</v>
      </c>
      <c r="D3433" s="302"/>
      <c r="E3433" s="146" t="str">
        <f>IF($D3433="","-",_xlfn.XLOOKUP($D3433,Fund.Meta!$A:$A,Fund.Meta!$D:$D,"-",0,1))</f>
        <v>-</v>
      </c>
      <c r="F3433" s="303" t="str">
        <f>IF($D3433="","-",_xlfn.XLOOKUP($D3433,Fund.Meta!$A:$A,Fund.Meta!$E:$E,"-",0,1))</f>
        <v>-</v>
      </c>
      <c r="G3433" s="334"/>
      <c r="H3433" s="303" t="str">
        <f>IF($G3433="","-",_xlfn.XLOOKUP($G3433,Appr.Meta!$A:$A,Appr.Meta!$D:$D,"-",0,1))</f>
        <v>-</v>
      </c>
      <c r="I3433" s="302"/>
      <c r="J3433" s="303" t="str">
        <f>IF($I3433="","-",_xlfn.XLOOKUP($I3433,'CC.Meta'!$A:$A,'CC.Meta'!$D:$D,"-",0,1))</f>
        <v>-</v>
      </c>
      <c r="K3433" s="302"/>
      <c r="L3433" s="146" t="str">
        <f>IF($K3433="","-",_xlfn.XLOOKUP($K3433,Obj.Meta!$A:$A,Obj.Meta!$D:$D,"-",0,1))</f>
        <v>-</v>
      </c>
      <c r="M3433" s="300" t="str">
        <f>IF($K3433="","-",_xlfn.XLOOKUP($K3433,Obj.Meta!$A:$A,Obj.Meta!$F:$F,"-",0,1))</f>
        <v>-</v>
      </c>
      <c r="N3433" s="337" t="str">
        <f t="shared" si="107"/>
        <v>---</v>
      </c>
      <c r="O3433" s="333"/>
      <c r="P3433" s="54"/>
      <c r="Q3433" s="52"/>
      <c r="R3433" s="34"/>
      <c r="S3433" s="53"/>
      <c r="T3433" s="208"/>
      <c r="U3433" s="726"/>
      <c r="V3433" s="206"/>
      <c r="W3433" s="206"/>
      <c r="X3433" s="678"/>
      <c r="Y3433" s="34"/>
      <c r="Z3433" s="610"/>
      <c r="AA3433" s="608"/>
    </row>
    <row r="3434" spans="1:27">
      <c r="A3434" s="145" t="str">
        <f t="shared" si="106"/>
        <v>-</v>
      </c>
      <c r="B3434" s="146" t="str">
        <f>_xlfn.XLOOKUP($A3434,Dept.Meta!$A:$A,Dept.Meta!$F:$F,"-",0,1)</f>
        <v>-</v>
      </c>
      <c r="C3434" s="629" t="str">
        <f>_xlfn.XLOOKUP(_xlfn.CONCAT($G3434,"-",$I3434),Div.Meta!$H:$H,Div.Meta!$C:$C,"-",0,1)</f>
        <v>-</v>
      </c>
      <c r="D3434" s="302"/>
      <c r="E3434" s="146" t="str">
        <f>IF($D3434="","-",_xlfn.XLOOKUP($D3434,Fund.Meta!$A:$A,Fund.Meta!$D:$D,"-",0,1))</f>
        <v>-</v>
      </c>
      <c r="F3434" s="303" t="str">
        <f>IF($D3434="","-",_xlfn.XLOOKUP($D3434,Fund.Meta!$A:$A,Fund.Meta!$E:$E,"-",0,1))</f>
        <v>-</v>
      </c>
      <c r="G3434" s="334"/>
      <c r="H3434" s="303" t="str">
        <f>IF($G3434="","-",_xlfn.XLOOKUP($G3434,Appr.Meta!$A:$A,Appr.Meta!$D:$D,"-",0,1))</f>
        <v>-</v>
      </c>
      <c r="I3434" s="302"/>
      <c r="J3434" s="303" t="str">
        <f>IF($I3434="","-",_xlfn.XLOOKUP($I3434,'CC.Meta'!$A:$A,'CC.Meta'!$D:$D,"-",0,1))</f>
        <v>-</v>
      </c>
      <c r="K3434" s="302"/>
      <c r="L3434" s="146" t="str">
        <f>IF($K3434="","-",_xlfn.XLOOKUP($K3434,Obj.Meta!$A:$A,Obj.Meta!$D:$D,"-",0,1))</f>
        <v>-</v>
      </c>
      <c r="M3434" s="300" t="str">
        <f>IF($K3434="","-",_xlfn.XLOOKUP($K3434,Obj.Meta!$A:$A,Obj.Meta!$F:$F,"-",0,1))</f>
        <v>-</v>
      </c>
      <c r="N3434" s="337" t="str">
        <f t="shared" si="107"/>
        <v>---</v>
      </c>
      <c r="O3434" s="333"/>
      <c r="P3434" s="54"/>
      <c r="Q3434" s="52"/>
      <c r="R3434" s="34"/>
      <c r="S3434" s="53"/>
      <c r="T3434" s="208"/>
      <c r="U3434" s="726"/>
      <c r="V3434" s="206"/>
      <c r="W3434" s="206"/>
      <c r="X3434" s="678"/>
      <c r="Y3434" s="34"/>
      <c r="Z3434" s="610"/>
      <c r="AA3434" s="608"/>
    </row>
    <row r="3435" spans="1:27">
      <c r="A3435" s="145" t="str">
        <f t="shared" si="106"/>
        <v>-</v>
      </c>
      <c r="B3435" s="146" t="str">
        <f>_xlfn.XLOOKUP($A3435,Dept.Meta!$A:$A,Dept.Meta!$F:$F,"-",0,1)</f>
        <v>-</v>
      </c>
      <c r="C3435" s="629" t="str">
        <f>_xlfn.XLOOKUP(_xlfn.CONCAT($G3435,"-",$I3435),Div.Meta!$H:$H,Div.Meta!$C:$C,"-",0,1)</f>
        <v>-</v>
      </c>
      <c r="D3435" s="302"/>
      <c r="E3435" s="146" t="str">
        <f>IF($D3435="","-",_xlfn.XLOOKUP($D3435,Fund.Meta!$A:$A,Fund.Meta!$D:$D,"-",0,1))</f>
        <v>-</v>
      </c>
      <c r="F3435" s="303" t="str">
        <f>IF($D3435="","-",_xlfn.XLOOKUP($D3435,Fund.Meta!$A:$A,Fund.Meta!$E:$E,"-",0,1))</f>
        <v>-</v>
      </c>
      <c r="G3435" s="334"/>
      <c r="H3435" s="303" t="str">
        <f>IF($G3435="","-",_xlfn.XLOOKUP($G3435,Appr.Meta!$A:$A,Appr.Meta!$D:$D,"-",0,1))</f>
        <v>-</v>
      </c>
      <c r="I3435" s="302"/>
      <c r="J3435" s="303" t="str">
        <f>IF($I3435="","-",_xlfn.XLOOKUP($I3435,'CC.Meta'!$A:$A,'CC.Meta'!$D:$D,"-",0,1))</f>
        <v>-</v>
      </c>
      <c r="K3435" s="302"/>
      <c r="L3435" s="146" t="str">
        <f>IF($K3435="","-",_xlfn.XLOOKUP($K3435,Obj.Meta!$A:$A,Obj.Meta!$D:$D,"-",0,1))</f>
        <v>-</v>
      </c>
      <c r="M3435" s="300" t="str">
        <f>IF($K3435="","-",_xlfn.XLOOKUP($K3435,Obj.Meta!$A:$A,Obj.Meta!$F:$F,"-",0,1))</f>
        <v>-</v>
      </c>
      <c r="N3435" s="337" t="str">
        <f t="shared" si="107"/>
        <v>---</v>
      </c>
      <c r="O3435" s="333"/>
      <c r="P3435" s="54"/>
      <c r="Q3435" s="52"/>
      <c r="R3435" s="34"/>
      <c r="S3435" s="53"/>
      <c r="T3435" s="208"/>
      <c r="U3435" s="726"/>
      <c r="V3435" s="206"/>
      <c r="W3435" s="206"/>
      <c r="X3435" s="678"/>
      <c r="Y3435" s="34"/>
      <c r="Z3435" s="610"/>
      <c r="AA3435" s="608"/>
    </row>
    <row r="3436" spans="1:27">
      <c r="A3436" s="145" t="str">
        <f t="shared" si="106"/>
        <v>-</v>
      </c>
      <c r="B3436" s="146" t="str">
        <f>_xlfn.XLOOKUP($A3436,Dept.Meta!$A:$A,Dept.Meta!$F:$F,"-",0,1)</f>
        <v>-</v>
      </c>
      <c r="C3436" s="629" t="str">
        <f>_xlfn.XLOOKUP(_xlfn.CONCAT($G3436,"-",$I3436),Div.Meta!$H:$H,Div.Meta!$C:$C,"-",0,1)</f>
        <v>-</v>
      </c>
      <c r="D3436" s="302"/>
      <c r="E3436" s="146" t="str">
        <f>IF($D3436="","-",_xlfn.XLOOKUP($D3436,Fund.Meta!$A:$A,Fund.Meta!$D:$D,"-",0,1))</f>
        <v>-</v>
      </c>
      <c r="F3436" s="303" t="str">
        <f>IF($D3436="","-",_xlfn.XLOOKUP($D3436,Fund.Meta!$A:$A,Fund.Meta!$E:$E,"-",0,1))</f>
        <v>-</v>
      </c>
      <c r="G3436" s="334"/>
      <c r="H3436" s="303" t="str">
        <f>IF($G3436="","-",_xlfn.XLOOKUP($G3436,Appr.Meta!$A:$A,Appr.Meta!$D:$D,"-",0,1))</f>
        <v>-</v>
      </c>
      <c r="I3436" s="302"/>
      <c r="J3436" s="303" t="str">
        <f>IF($I3436="","-",_xlfn.XLOOKUP($I3436,'CC.Meta'!$A:$A,'CC.Meta'!$D:$D,"-",0,1))</f>
        <v>-</v>
      </c>
      <c r="K3436" s="302"/>
      <c r="L3436" s="146" t="str">
        <f>IF($K3436="","-",_xlfn.XLOOKUP($K3436,Obj.Meta!$A:$A,Obj.Meta!$D:$D,"-",0,1))</f>
        <v>-</v>
      </c>
      <c r="M3436" s="300" t="str">
        <f>IF($K3436="","-",_xlfn.XLOOKUP($K3436,Obj.Meta!$A:$A,Obj.Meta!$F:$F,"-",0,1))</f>
        <v>-</v>
      </c>
      <c r="N3436" s="337" t="str">
        <f t="shared" si="107"/>
        <v>---</v>
      </c>
      <c r="O3436" s="333"/>
      <c r="P3436" s="54"/>
      <c r="Q3436" s="52"/>
      <c r="R3436" s="34"/>
      <c r="S3436" s="53"/>
      <c r="T3436" s="208"/>
      <c r="U3436" s="726"/>
      <c r="V3436" s="206"/>
      <c r="W3436" s="206"/>
      <c r="X3436" s="678"/>
      <c r="Y3436" s="34"/>
      <c r="Z3436" s="610"/>
      <c r="AA3436" s="608"/>
    </row>
    <row r="3437" spans="1:27">
      <c r="A3437" s="145" t="str">
        <f t="shared" si="106"/>
        <v>-</v>
      </c>
      <c r="B3437" s="146" t="str">
        <f>_xlfn.XLOOKUP($A3437,Dept.Meta!$A:$A,Dept.Meta!$F:$F,"-",0,1)</f>
        <v>-</v>
      </c>
      <c r="C3437" s="629" t="str">
        <f>_xlfn.XLOOKUP(_xlfn.CONCAT($G3437,"-",$I3437),Div.Meta!$H:$H,Div.Meta!$C:$C,"-",0,1)</f>
        <v>-</v>
      </c>
      <c r="D3437" s="302"/>
      <c r="E3437" s="146" t="str">
        <f>IF($D3437="","-",_xlfn.XLOOKUP($D3437,Fund.Meta!$A:$A,Fund.Meta!$D:$D,"-",0,1))</f>
        <v>-</v>
      </c>
      <c r="F3437" s="303" t="str">
        <f>IF($D3437="","-",_xlfn.XLOOKUP($D3437,Fund.Meta!$A:$A,Fund.Meta!$E:$E,"-",0,1))</f>
        <v>-</v>
      </c>
      <c r="G3437" s="334"/>
      <c r="H3437" s="303" t="str">
        <f>IF($G3437="","-",_xlfn.XLOOKUP($G3437,Appr.Meta!$A:$A,Appr.Meta!$D:$D,"-",0,1))</f>
        <v>-</v>
      </c>
      <c r="I3437" s="302"/>
      <c r="J3437" s="303" t="str">
        <f>IF($I3437="","-",_xlfn.XLOOKUP($I3437,'CC.Meta'!$A:$A,'CC.Meta'!$D:$D,"-",0,1))</f>
        <v>-</v>
      </c>
      <c r="K3437" s="302"/>
      <c r="L3437" s="146" t="str">
        <f>IF($K3437="","-",_xlfn.XLOOKUP($K3437,Obj.Meta!$A:$A,Obj.Meta!$D:$D,"-",0,1))</f>
        <v>-</v>
      </c>
      <c r="M3437" s="300" t="str">
        <f>IF($K3437="","-",_xlfn.XLOOKUP($K3437,Obj.Meta!$A:$A,Obj.Meta!$F:$F,"-",0,1))</f>
        <v>-</v>
      </c>
      <c r="N3437" s="337" t="str">
        <f t="shared" si="107"/>
        <v>---</v>
      </c>
      <c r="O3437" s="333"/>
      <c r="P3437" s="54"/>
      <c r="Q3437" s="52"/>
      <c r="R3437" s="34"/>
      <c r="S3437" s="53"/>
      <c r="T3437" s="208"/>
      <c r="U3437" s="726"/>
      <c r="V3437" s="206"/>
      <c r="W3437" s="206"/>
      <c r="X3437" s="678"/>
      <c r="Y3437" s="34"/>
      <c r="Z3437" s="610"/>
      <c r="AA3437" s="608"/>
    </row>
    <row r="3438" spans="1:27">
      <c r="A3438" s="145" t="str">
        <f t="shared" si="106"/>
        <v>-</v>
      </c>
      <c r="B3438" s="146" t="str">
        <f>_xlfn.XLOOKUP($A3438,Dept.Meta!$A:$A,Dept.Meta!$F:$F,"-",0,1)</f>
        <v>-</v>
      </c>
      <c r="C3438" s="629" t="str">
        <f>_xlfn.XLOOKUP(_xlfn.CONCAT($G3438,"-",$I3438),Div.Meta!$H:$H,Div.Meta!$C:$C,"-",0,1)</f>
        <v>-</v>
      </c>
      <c r="D3438" s="302"/>
      <c r="E3438" s="146" t="str">
        <f>IF($D3438="","-",_xlfn.XLOOKUP($D3438,Fund.Meta!$A:$A,Fund.Meta!$D:$D,"-",0,1))</f>
        <v>-</v>
      </c>
      <c r="F3438" s="303" t="str">
        <f>IF($D3438="","-",_xlfn.XLOOKUP($D3438,Fund.Meta!$A:$A,Fund.Meta!$E:$E,"-",0,1))</f>
        <v>-</v>
      </c>
      <c r="G3438" s="334"/>
      <c r="H3438" s="303" t="str">
        <f>IF($G3438="","-",_xlfn.XLOOKUP($G3438,Appr.Meta!$A:$A,Appr.Meta!$D:$D,"-",0,1))</f>
        <v>-</v>
      </c>
      <c r="I3438" s="302"/>
      <c r="J3438" s="303" t="str">
        <f>IF($I3438="","-",_xlfn.XLOOKUP($I3438,'CC.Meta'!$A:$A,'CC.Meta'!$D:$D,"-",0,1))</f>
        <v>-</v>
      </c>
      <c r="K3438" s="302"/>
      <c r="L3438" s="146" t="str">
        <f>IF($K3438="","-",_xlfn.XLOOKUP($K3438,Obj.Meta!$A:$A,Obj.Meta!$D:$D,"-",0,1))</f>
        <v>-</v>
      </c>
      <c r="M3438" s="300" t="str">
        <f>IF($K3438="","-",_xlfn.XLOOKUP($K3438,Obj.Meta!$A:$A,Obj.Meta!$F:$F,"-",0,1))</f>
        <v>-</v>
      </c>
      <c r="N3438" s="337" t="str">
        <f t="shared" si="107"/>
        <v>---</v>
      </c>
      <c r="O3438" s="333"/>
      <c r="P3438" s="54"/>
      <c r="Q3438" s="52"/>
      <c r="R3438" s="34"/>
      <c r="S3438" s="53"/>
      <c r="T3438" s="208"/>
      <c r="U3438" s="726"/>
      <c r="V3438" s="206"/>
      <c r="W3438" s="206"/>
      <c r="X3438" s="678"/>
      <c r="Y3438" s="34"/>
      <c r="Z3438" s="610"/>
      <c r="AA3438" s="608"/>
    </row>
    <row r="3439" spans="1:27">
      <c r="A3439" s="145" t="str">
        <f t="shared" si="106"/>
        <v>-</v>
      </c>
      <c r="B3439" s="146" t="str">
        <f>_xlfn.XLOOKUP($A3439,Dept.Meta!$A:$A,Dept.Meta!$F:$F,"-",0,1)</f>
        <v>-</v>
      </c>
      <c r="C3439" s="629" t="str">
        <f>_xlfn.XLOOKUP(_xlfn.CONCAT($G3439,"-",$I3439),Div.Meta!$H:$H,Div.Meta!$C:$C,"-",0,1)</f>
        <v>-</v>
      </c>
      <c r="D3439" s="302"/>
      <c r="E3439" s="146" t="str">
        <f>IF($D3439="","-",_xlfn.XLOOKUP($D3439,Fund.Meta!$A:$A,Fund.Meta!$D:$D,"-",0,1))</f>
        <v>-</v>
      </c>
      <c r="F3439" s="303" t="str">
        <f>IF($D3439="","-",_xlfn.XLOOKUP($D3439,Fund.Meta!$A:$A,Fund.Meta!$E:$E,"-",0,1))</f>
        <v>-</v>
      </c>
      <c r="G3439" s="334"/>
      <c r="H3439" s="303" t="str">
        <f>IF($G3439="","-",_xlfn.XLOOKUP($G3439,Appr.Meta!$A:$A,Appr.Meta!$D:$D,"-",0,1))</f>
        <v>-</v>
      </c>
      <c r="I3439" s="302"/>
      <c r="J3439" s="303" t="str">
        <f>IF($I3439="","-",_xlfn.XLOOKUP($I3439,'CC.Meta'!$A:$A,'CC.Meta'!$D:$D,"-",0,1))</f>
        <v>-</v>
      </c>
      <c r="K3439" s="302"/>
      <c r="L3439" s="146" t="str">
        <f>IF($K3439="","-",_xlfn.XLOOKUP($K3439,Obj.Meta!$A:$A,Obj.Meta!$D:$D,"-",0,1))</f>
        <v>-</v>
      </c>
      <c r="M3439" s="300" t="str">
        <f>IF($K3439="","-",_xlfn.XLOOKUP($K3439,Obj.Meta!$A:$A,Obj.Meta!$F:$F,"-",0,1))</f>
        <v>-</v>
      </c>
      <c r="N3439" s="337" t="str">
        <f t="shared" si="107"/>
        <v>---</v>
      </c>
      <c r="O3439" s="333"/>
      <c r="P3439" s="54"/>
      <c r="Q3439" s="52"/>
      <c r="R3439" s="34"/>
      <c r="S3439" s="53"/>
      <c r="T3439" s="208"/>
      <c r="U3439" s="726"/>
      <c r="V3439" s="206"/>
      <c r="W3439" s="206"/>
      <c r="X3439" s="678"/>
      <c r="Y3439" s="34"/>
      <c r="Z3439" s="610"/>
      <c r="AA3439" s="608"/>
    </row>
    <row r="3440" spans="1:27">
      <c r="A3440" s="145" t="str">
        <f t="shared" si="106"/>
        <v>-</v>
      </c>
      <c r="B3440" s="146" t="str">
        <f>_xlfn.XLOOKUP($A3440,Dept.Meta!$A:$A,Dept.Meta!$F:$F,"-",0,1)</f>
        <v>-</v>
      </c>
      <c r="C3440" s="629" t="str">
        <f>_xlfn.XLOOKUP(_xlfn.CONCAT($G3440,"-",$I3440),Div.Meta!$H:$H,Div.Meta!$C:$C,"-",0,1)</f>
        <v>-</v>
      </c>
      <c r="D3440" s="302"/>
      <c r="E3440" s="146" t="str">
        <f>IF($D3440="","-",_xlfn.XLOOKUP($D3440,Fund.Meta!$A:$A,Fund.Meta!$D:$D,"-",0,1))</f>
        <v>-</v>
      </c>
      <c r="F3440" s="303" t="str">
        <f>IF($D3440="","-",_xlfn.XLOOKUP($D3440,Fund.Meta!$A:$A,Fund.Meta!$E:$E,"-",0,1))</f>
        <v>-</v>
      </c>
      <c r="G3440" s="334"/>
      <c r="H3440" s="303" t="str">
        <f>IF($G3440="","-",_xlfn.XLOOKUP($G3440,Appr.Meta!$A:$A,Appr.Meta!$D:$D,"-",0,1))</f>
        <v>-</v>
      </c>
      <c r="I3440" s="302"/>
      <c r="J3440" s="303" t="str">
        <f>IF($I3440="","-",_xlfn.XLOOKUP($I3440,'CC.Meta'!$A:$A,'CC.Meta'!$D:$D,"-",0,1))</f>
        <v>-</v>
      </c>
      <c r="K3440" s="302"/>
      <c r="L3440" s="146" t="str">
        <f>IF($K3440="","-",_xlfn.XLOOKUP($K3440,Obj.Meta!$A:$A,Obj.Meta!$D:$D,"-",0,1))</f>
        <v>-</v>
      </c>
      <c r="M3440" s="300" t="str">
        <f>IF($K3440="","-",_xlfn.XLOOKUP($K3440,Obj.Meta!$A:$A,Obj.Meta!$F:$F,"-",0,1))</f>
        <v>-</v>
      </c>
      <c r="N3440" s="337" t="str">
        <f t="shared" si="107"/>
        <v>---</v>
      </c>
      <c r="O3440" s="333"/>
      <c r="P3440" s="54"/>
      <c r="Q3440" s="52"/>
      <c r="R3440" s="34"/>
      <c r="S3440" s="53"/>
      <c r="T3440" s="208"/>
      <c r="U3440" s="726"/>
      <c r="V3440" s="206"/>
      <c r="W3440" s="206"/>
      <c r="X3440" s="678"/>
      <c r="Y3440" s="34"/>
      <c r="Z3440" s="610"/>
      <c r="AA3440" s="608"/>
    </row>
    <row r="3441" spans="1:27">
      <c r="A3441" s="145" t="str">
        <f t="shared" si="106"/>
        <v>-</v>
      </c>
      <c r="B3441" s="146" t="str">
        <f>_xlfn.XLOOKUP($A3441,Dept.Meta!$A:$A,Dept.Meta!$F:$F,"-",0,1)</f>
        <v>-</v>
      </c>
      <c r="C3441" s="629" t="str">
        <f>_xlfn.XLOOKUP(_xlfn.CONCAT($G3441,"-",$I3441),Div.Meta!$H:$H,Div.Meta!$C:$C,"-",0,1)</f>
        <v>-</v>
      </c>
      <c r="D3441" s="302"/>
      <c r="E3441" s="146" t="str">
        <f>IF($D3441="","-",_xlfn.XLOOKUP($D3441,Fund.Meta!$A:$A,Fund.Meta!$D:$D,"-",0,1))</f>
        <v>-</v>
      </c>
      <c r="F3441" s="303" t="str">
        <f>IF($D3441="","-",_xlfn.XLOOKUP($D3441,Fund.Meta!$A:$A,Fund.Meta!$E:$E,"-",0,1))</f>
        <v>-</v>
      </c>
      <c r="G3441" s="334"/>
      <c r="H3441" s="303" t="str">
        <f>IF($G3441="","-",_xlfn.XLOOKUP($G3441,Appr.Meta!$A:$A,Appr.Meta!$D:$D,"-",0,1))</f>
        <v>-</v>
      </c>
      <c r="I3441" s="302"/>
      <c r="J3441" s="303" t="str">
        <f>IF($I3441="","-",_xlfn.XLOOKUP($I3441,'CC.Meta'!$A:$A,'CC.Meta'!$D:$D,"-",0,1))</f>
        <v>-</v>
      </c>
      <c r="K3441" s="302"/>
      <c r="L3441" s="146" t="str">
        <f>IF($K3441="","-",_xlfn.XLOOKUP($K3441,Obj.Meta!$A:$A,Obj.Meta!$D:$D,"-",0,1))</f>
        <v>-</v>
      </c>
      <c r="M3441" s="300" t="str">
        <f>IF($K3441="","-",_xlfn.XLOOKUP($K3441,Obj.Meta!$A:$A,Obj.Meta!$F:$F,"-",0,1))</f>
        <v>-</v>
      </c>
      <c r="N3441" s="337" t="str">
        <f t="shared" si="107"/>
        <v>---</v>
      </c>
      <c r="O3441" s="333"/>
      <c r="P3441" s="54"/>
      <c r="Q3441" s="52"/>
      <c r="R3441" s="34"/>
      <c r="S3441" s="53"/>
      <c r="T3441" s="208"/>
      <c r="U3441" s="726"/>
      <c r="V3441" s="206"/>
      <c r="W3441" s="206"/>
      <c r="X3441" s="678"/>
      <c r="Y3441" s="34"/>
      <c r="Z3441" s="610"/>
      <c r="AA3441" s="608"/>
    </row>
    <row r="3442" spans="1:27">
      <c r="A3442" s="145" t="str">
        <f t="shared" si="106"/>
        <v>-</v>
      </c>
      <c r="B3442" s="146" t="str">
        <f>_xlfn.XLOOKUP($A3442,Dept.Meta!$A:$A,Dept.Meta!$F:$F,"-",0,1)</f>
        <v>-</v>
      </c>
      <c r="C3442" s="629" t="str">
        <f>_xlfn.XLOOKUP(_xlfn.CONCAT($G3442,"-",$I3442),Div.Meta!$H:$H,Div.Meta!$C:$C,"-",0,1)</f>
        <v>-</v>
      </c>
      <c r="D3442" s="302"/>
      <c r="E3442" s="146" t="str">
        <f>IF($D3442="","-",_xlfn.XLOOKUP($D3442,Fund.Meta!$A:$A,Fund.Meta!$D:$D,"-",0,1))</f>
        <v>-</v>
      </c>
      <c r="F3442" s="303" t="str">
        <f>IF($D3442="","-",_xlfn.XLOOKUP($D3442,Fund.Meta!$A:$A,Fund.Meta!$E:$E,"-",0,1))</f>
        <v>-</v>
      </c>
      <c r="G3442" s="334"/>
      <c r="H3442" s="303" t="str">
        <f>IF($G3442="","-",_xlfn.XLOOKUP($G3442,Appr.Meta!$A:$A,Appr.Meta!$D:$D,"-",0,1))</f>
        <v>-</v>
      </c>
      <c r="I3442" s="302"/>
      <c r="J3442" s="303" t="str">
        <f>IF($I3442="","-",_xlfn.XLOOKUP($I3442,'CC.Meta'!$A:$A,'CC.Meta'!$D:$D,"-",0,1))</f>
        <v>-</v>
      </c>
      <c r="K3442" s="302"/>
      <c r="L3442" s="146" t="str">
        <f>IF($K3442="","-",_xlfn.XLOOKUP($K3442,Obj.Meta!$A:$A,Obj.Meta!$D:$D,"-",0,1))</f>
        <v>-</v>
      </c>
      <c r="M3442" s="300" t="str">
        <f>IF($K3442="","-",_xlfn.XLOOKUP($K3442,Obj.Meta!$A:$A,Obj.Meta!$F:$F,"-",0,1))</f>
        <v>-</v>
      </c>
      <c r="N3442" s="337" t="str">
        <f t="shared" si="107"/>
        <v>---</v>
      </c>
      <c r="O3442" s="333"/>
      <c r="P3442" s="54"/>
      <c r="Q3442" s="52"/>
      <c r="R3442" s="34"/>
      <c r="S3442" s="53"/>
      <c r="T3442" s="208"/>
      <c r="U3442" s="726"/>
      <c r="V3442" s="206"/>
      <c r="W3442" s="206"/>
      <c r="X3442" s="678"/>
      <c r="Y3442" s="34"/>
      <c r="Z3442" s="610"/>
      <c r="AA3442" s="608"/>
    </row>
    <row r="3443" spans="1:27">
      <c r="A3443" s="145" t="str">
        <f t="shared" si="106"/>
        <v>-</v>
      </c>
      <c r="B3443" s="146" t="str">
        <f>_xlfn.XLOOKUP($A3443,Dept.Meta!$A:$A,Dept.Meta!$F:$F,"-",0,1)</f>
        <v>-</v>
      </c>
      <c r="C3443" s="629" t="str">
        <f>_xlfn.XLOOKUP(_xlfn.CONCAT($G3443,"-",$I3443),Div.Meta!$H:$H,Div.Meta!$C:$C,"-",0,1)</f>
        <v>-</v>
      </c>
      <c r="D3443" s="302"/>
      <c r="E3443" s="146" t="str">
        <f>IF($D3443="","-",_xlfn.XLOOKUP($D3443,Fund.Meta!$A:$A,Fund.Meta!$D:$D,"-",0,1))</f>
        <v>-</v>
      </c>
      <c r="F3443" s="303" t="str">
        <f>IF($D3443="","-",_xlfn.XLOOKUP($D3443,Fund.Meta!$A:$A,Fund.Meta!$E:$E,"-",0,1))</f>
        <v>-</v>
      </c>
      <c r="G3443" s="334"/>
      <c r="H3443" s="303" t="str">
        <f>IF($G3443="","-",_xlfn.XLOOKUP($G3443,Appr.Meta!$A:$A,Appr.Meta!$D:$D,"-",0,1))</f>
        <v>-</v>
      </c>
      <c r="I3443" s="302"/>
      <c r="J3443" s="303" t="str">
        <f>IF($I3443="","-",_xlfn.XLOOKUP($I3443,'CC.Meta'!$A:$A,'CC.Meta'!$D:$D,"-",0,1))</f>
        <v>-</v>
      </c>
      <c r="K3443" s="302"/>
      <c r="L3443" s="146" t="str">
        <f>IF($K3443="","-",_xlfn.XLOOKUP($K3443,Obj.Meta!$A:$A,Obj.Meta!$D:$D,"-",0,1))</f>
        <v>-</v>
      </c>
      <c r="M3443" s="300" t="str">
        <f>IF($K3443="","-",_xlfn.XLOOKUP($K3443,Obj.Meta!$A:$A,Obj.Meta!$F:$F,"-",0,1))</f>
        <v>-</v>
      </c>
      <c r="N3443" s="337" t="str">
        <f t="shared" si="107"/>
        <v>---</v>
      </c>
      <c r="O3443" s="333"/>
      <c r="P3443" s="54"/>
      <c r="Q3443" s="52"/>
      <c r="R3443" s="34"/>
      <c r="S3443" s="53"/>
      <c r="T3443" s="208"/>
      <c r="U3443" s="726"/>
      <c r="V3443" s="206"/>
      <c r="W3443" s="206"/>
      <c r="X3443" s="678"/>
      <c r="Y3443" s="34"/>
      <c r="Z3443" s="610"/>
      <c r="AA3443" s="608"/>
    </row>
    <row r="3444" spans="1:27">
      <c r="A3444" s="145" t="str">
        <f t="shared" si="106"/>
        <v>-</v>
      </c>
      <c r="B3444" s="146" t="str">
        <f>_xlfn.XLOOKUP($A3444,Dept.Meta!$A:$A,Dept.Meta!$F:$F,"-",0,1)</f>
        <v>-</v>
      </c>
      <c r="C3444" s="629" t="str">
        <f>_xlfn.XLOOKUP(_xlfn.CONCAT($G3444,"-",$I3444),Div.Meta!$H:$H,Div.Meta!$C:$C,"-",0,1)</f>
        <v>-</v>
      </c>
      <c r="D3444" s="302"/>
      <c r="E3444" s="146" t="str">
        <f>IF($D3444="","-",_xlfn.XLOOKUP($D3444,Fund.Meta!$A:$A,Fund.Meta!$D:$D,"-",0,1))</f>
        <v>-</v>
      </c>
      <c r="F3444" s="303" t="str">
        <f>IF($D3444="","-",_xlfn.XLOOKUP($D3444,Fund.Meta!$A:$A,Fund.Meta!$E:$E,"-",0,1))</f>
        <v>-</v>
      </c>
      <c r="G3444" s="334"/>
      <c r="H3444" s="303" t="str">
        <f>IF($G3444="","-",_xlfn.XLOOKUP($G3444,Appr.Meta!$A:$A,Appr.Meta!$D:$D,"-",0,1))</f>
        <v>-</v>
      </c>
      <c r="I3444" s="302"/>
      <c r="J3444" s="303" t="str">
        <f>IF($I3444="","-",_xlfn.XLOOKUP($I3444,'CC.Meta'!$A:$A,'CC.Meta'!$D:$D,"-",0,1))</f>
        <v>-</v>
      </c>
      <c r="K3444" s="302"/>
      <c r="L3444" s="146" t="str">
        <f>IF($K3444="","-",_xlfn.XLOOKUP($K3444,Obj.Meta!$A:$A,Obj.Meta!$D:$D,"-",0,1))</f>
        <v>-</v>
      </c>
      <c r="M3444" s="300" t="str">
        <f>IF($K3444="","-",_xlfn.XLOOKUP($K3444,Obj.Meta!$A:$A,Obj.Meta!$F:$F,"-",0,1))</f>
        <v>-</v>
      </c>
      <c r="N3444" s="337" t="str">
        <f t="shared" si="107"/>
        <v>---</v>
      </c>
      <c r="O3444" s="333"/>
      <c r="P3444" s="54"/>
      <c r="Q3444" s="52"/>
      <c r="R3444" s="34"/>
      <c r="S3444" s="53"/>
      <c r="T3444" s="208"/>
      <c r="U3444" s="726"/>
      <c r="V3444" s="206"/>
      <c r="W3444" s="206"/>
      <c r="X3444" s="678"/>
      <c r="Y3444" s="34"/>
      <c r="Z3444" s="610"/>
      <c r="AA3444" s="608"/>
    </row>
    <row r="3445" spans="1:27">
      <c r="A3445" s="145" t="str">
        <f t="shared" si="106"/>
        <v>-</v>
      </c>
      <c r="B3445" s="146" t="str">
        <f>_xlfn.XLOOKUP($A3445,Dept.Meta!$A:$A,Dept.Meta!$F:$F,"-",0,1)</f>
        <v>-</v>
      </c>
      <c r="C3445" s="629" t="str">
        <f>_xlfn.XLOOKUP(_xlfn.CONCAT($G3445,"-",$I3445),Div.Meta!$H:$H,Div.Meta!$C:$C,"-",0,1)</f>
        <v>-</v>
      </c>
      <c r="D3445" s="302"/>
      <c r="E3445" s="146" t="str">
        <f>IF($D3445="","-",_xlfn.XLOOKUP($D3445,Fund.Meta!$A:$A,Fund.Meta!$D:$D,"-",0,1))</f>
        <v>-</v>
      </c>
      <c r="F3445" s="303" t="str">
        <f>IF($D3445="","-",_xlfn.XLOOKUP($D3445,Fund.Meta!$A:$A,Fund.Meta!$E:$E,"-",0,1))</f>
        <v>-</v>
      </c>
      <c r="G3445" s="334"/>
      <c r="H3445" s="303" t="str">
        <f>IF($G3445="","-",_xlfn.XLOOKUP($G3445,Appr.Meta!$A:$A,Appr.Meta!$D:$D,"-",0,1))</f>
        <v>-</v>
      </c>
      <c r="I3445" s="302"/>
      <c r="J3445" s="303" t="str">
        <f>IF($I3445="","-",_xlfn.XLOOKUP($I3445,'CC.Meta'!$A:$A,'CC.Meta'!$D:$D,"-",0,1))</f>
        <v>-</v>
      </c>
      <c r="K3445" s="302"/>
      <c r="L3445" s="146" t="str">
        <f>IF($K3445="","-",_xlfn.XLOOKUP($K3445,Obj.Meta!$A:$A,Obj.Meta!$D:$D,"-",0,1))</f>
        <v>-</v>
      </c>
      <c r="M3445" s="300" t="str">
        <f>IF($K3445="","-",_xlfn.XLOOKUP($K3445,Obj.Meta!$A:$A,Obj.Meta!$F:$F,"-",0,1))</f>
        <v>-</v>
      </c>
      <c r="N3445" s="337" t="str">
        <f t="shared" si="107"/>
        <v>---</v>
      </c>
      <c r="O3445" s="333"/>
      <c r="P3445" s="54"/>
      <c r="Q3445" s="52"/>
      <c r="R3445" s="34"/>
      <c r="S3445" s="53"/>
      <c r="T3445" s="208"/>
      <c r="U3445" s="726"/>
      <c r="V3445" s="206"/>
      <c r="W3445" s="206"/>
      <c r="X3445" s="678"/>
      <c r="Y3445" s="34"/>
      <c r="Z3445" s="610"/>
      <c r="AA3445" s="608"/>
    </row>
    <row r="3446" spans="1:27">
      <c r="A3446" s="145" t="str">
        <f t="shared" si="106"/>
        <v>-</v>
      </c>
      <c r="B3446" s="146" t="str">
        <f>_xlfn.XLOOKUP($A3446,Dept.Meta!$A:$A,Dept.Meta!$F:$F,"-",0,1)</f>
        <v>-</v>
      </c>
      <c r="C3446" s="629" t="str">
        <f>_xlfn.XLOOKUP(_xlfn.CONCAT($G3446,"-",$I3446),Div.Meta!$H:$H,Div.Meta!$C:$C,"-",0,1)</f>
        <v>-</v>
      </c>
      <c r="D3446" s="302"/>
      <c r="E3446" s="146" t="str">
        <f>IF($D3446="","-",_xlfn.XLOOKUP($D3446,Fund.Meta!$A:$A,Fund.Meta!$D:$D,"-",0,1))</f>
        <v>-</v>
      </c>
      <c r="F3446" s="303" t="str">
        <f>IF($D3446="","-",_xlfn.XLOOKUP($D3446,Fund.Meta!$A:$A,Fund.Meta!$E:$E,"-",0,1))</f>
        <v>-</v>
      </c>
      <c r="G3446" s="334"/>
      <c r="H3446" s="303" t="str">
        <f>IF($G3446="","-",_xlfn.XLOOKUP($G3446,Appr.Meta!$A:$A,Appr.Meta!$D:$D,"-",0,1))</f>
        <v>-</v>
      </c>
      <c r="I3446" s="302"/>
      <c r="J3446" s="303" t="str">
        <f>IF($I3446="","-",_xlfn.XLOOKUP($I3446,'CC.Meta'!$A:$A,'CC.Meta'!$D:$D,"-",0,1))</f>
        <v>-</v>
      </c>
      <c r="K3446" s="302"/>
      <c r="L3446" s="146" t="str">
        <f>IF($K3446="","-",_xlfn.XLOOKUP($K3446,Obj.Meta!$A:$A,Obj.Meta!$D:$D,"-",0,1))</f>
        <v>-</v>
      </c>
      <c r="M3446" s="300" t="str">
        <f>IF($K3446="","-",_xlfn.XLOOKUP($K3446,Obj.Meta!$A:$A,Obj.Meta!$F:$F,"-",0,1))</f>
        <v>-</v>
      </c>
      <c r="N3446" s="337" t="str">
        <f t="shared" si="107"/>
        <v>---</v>
      </c>
      <c r="O3446" s="333"/>
      <c r="P3446" s="54"/>
      <c r="Q3446" s="52"/>
      <c r="R3446" s="34"/>
      <c r="S3446" s="53"/>
      <c r="T3446" s="208"/>
      <c r="U3446" s="726"/>
      <c r="V3446" s="206"/>
      <c r="W3446" s="206"/>
      <c r="X3446" s="678"/>
      <c r="Y3446" s="34"/>
      <c r="Z3446" s="610"/>
      <c r="AA3446" s="608"/>
    </row>
    <row r="3447" spans="1:27">
      <c r="A3447" s="145" t="str">
        <f t="shared" si="106"/>
        <v>-</v>
      </c>
      <c r="B3447" s="146" t="str">
        <f>_xlfn.XLOOKUP($A3447,Dept.Meta!$A:$A,Dept.Meta!$F:$F,"-",0,1)</f>
        <v>-</v>
      </c>
      <c r="C3447" s="629" t="str">
        <f>_xlfn.XLOOKUP(_xlfn.CONCAT($G3447,"-",$I3447),Div.Meta!$H:$H,Div.Meta!$C:$C,"-",0,1)</f>
        <v>-</v>
      </c>
      <c r="D3447" s="302"/>
      <c r="E3447" s="146" t="str">
        <f>IF($D3447="","-",_xlfn.XLOOKUP($D3447,Fund.Meta!$A:$A,Fund.Meta!$D:$D,"-",0,1))</f>
        <v>-</v>
      </c>
      <c r="F3447" s="303" t="str">
        <f>IF($D3447="","-",_xlfn.XLOOKUP($D3447,Fund.Meta!$A:$A,Fund.Meta!$E:$E,"-",0,1))</f>
        <v>-</v>
      </c>
      <c r="G3447" s="334"/>
      <c r="H3447" s="303" t="str">
        <f>IF($G3447="","-",_xlfn.XLOOKUP($G3447,Appr.Meta!$A:$A,Appr.Meta!$D:$D,"-",0,1))</f>
        <v>-</v>
      </c>
      <c r="I3447" s="302"/>
      <c r="J3447" s="303" t="str">
        <f>IF($I3447="","-",_xlfn.XLOOKUP($I3447,'CC.Meta'!$A:$A,'CC.Meta'!$D:$D,"-",0,1))</f>
        <v>-</v>
      </c>
      <c r="K3447" s="302"/>
      <c r="L3447" s="146" t="str">
        <f>IF($K3447="","-",_xlfn.XLOOKUP($K3447,Obj.Meta!$A:$A,Obj.Meta!$D:$D,"-",0,1))</f>
        <v>-</v>
      </c>
      <c r="M3447" s="300" t="str">
        <f>IF($K3447="","-",_xlfn.XLOOKUP($K3447,Obj.Meta!$A:$A,Obj.Meta!$F:$F,"-",0,1))</f>
        <v>-</v>
      </c>
      <c r="N3447" s="337" t="str">
        <f t="shared" si="107"/>
        <v>---</v>
      </c>
      <c r="O3447" s="333"/>
      <c r="P3447" s="54"/>
      <c r="Q3447" s="52"/>
      <c r="R3447" s="34"/>
      <c r="S3447" s="53"/>
      <c r="T3447" s="208"/>
      <c r="U3447" s="726"/>
      <c r="V3447" s="206"/>
      <c r="W3447" s="206"/>
      <c r="X3447" s="678"/>
      <c r="Y3447" s="34"/>
      <c r="Z3447" s="610"/>
      <c r="AA3447" s="608"/>
    </row>
    <row r="3448" spans="1:27">
      <c r="A3448" s="145" t="str">
        <f t="shared" si="106"/>
        <v>-</v>
      </c>
      <c r="B3448" s="146" t="str">
        <f>_xlfn.XLOOKUP($A3448,Dept.Meta!$A:$A,Dept.Meta!$F:$F,"-",0,1)</f>
        <v>-</v>
      </c>
      <c r="C3448" s="629" t="str">
        <f>_xlfn.XLOOKUP(_xlfn.CONCAT($G3448,"-",$I3448),Div.Meta!$H:$H,Div.Meta!$C:$C,"-",0,1)</f>
        <v>-</v>
      </c>
      <c r="D3448" s="302"/>
      <c r="E3448" s="146" t="str">
        <f>IF($D3448="","-",_xlfn.XLOOKUP($D3448,Fund.Meta!$A:$A,Fund.Meta!$D:$D,"-",0,1))</f>
        <v>-</v>
      </c>
      <c r="F3448" s="303" t="str">
        <f>IF($D3448="","-",_xlfn.XLOOKUP($D3448,Fund.Meta!$A:$A,Fund.Meta!$E:$E,"-",0,1))</f>
        <v>-</v>
      </c>
      <c r="G3448" s="334"/>
      <c r="H3448" s="303" t="str">
        <f>IF($G3448="","-",_xlfn.XLOOKUP($G3448,Appr.Meta!$A:$A,Appr.Meta!$D:$D,"-",0,1))</f>
        <v>-</v>
      </c>
      <c r="I3448" s="302"/>
      <c r="J3448" s="303" t="str">
        <f>IF($I3448="","-",_xlfn.XLOOKUP($I3448,'CC.Meta'!$A:$A,'CC.Meta'!$D:$D,"-",0,1))</f>
        <v>-</v>
      </c>
      <c r="K3448" s="302"/>
      <c r="L3448" s="146" t="str">
        <f>IF($K3448="","-",_xlfn.XLOOKUP($K3448,Obj.Meta!$A:$A,Obj.Meta!$D:$D,"-",0,1))</f>
        <v>-</v>
      </c>
      <c r="M3448" s="300" t="str">
        <f>IF($K3448="","-",_xlfn.XLOOKUP($K3448,Obj.Meta!$A:$A,Obj.Meta!$F:$F,"-",0,1))</f>
        <v>-</v>
      </c>
      <c r="N3448" s="337" t="str">
        <f t="shared" si="107"/>
        <v>---</v>
      </c>
      <c r="O3448" s="333"/>
      <c r="P3448" s="54"/>
      <c r="Q3448" s="52"/>
      <c r="R3448" s="34"/>
      <c r="S3448" s="53"/>
      <c r="T3448" s="208"/>
      <c r="U3448" s="726"/>
      <c r="V3448" s="206"/>
      <c r="W3448" s="206"/>
      <c r="X3448" s="678"/>
      <c r="Y3448" s="34"/>
      <c r="Z3448" s="610"/>
      <c r="AA3448" s="608"/>
    </row>
    <row r="3449" spans="1:27">
      <c r="A3449" s="145" t="str">
        <f t="shared" si="106"/>
        <v>-</v>
      </c>
      <c r="B3449" s="146" t="str">
        <f>_xlfn.XLOOKUP($A3449,Dept.Meta!$A:$A,Dept.Meta!$F:$F,"-",0,1)</f>
        <v>-</v>
      </c>
      <c r="C3449" s="629" t="str">
        <f>_xlfn.XLOOKUP(_xlfn.CONCAT($G3449,"-",$I3449),Div.Meta!$H:$H,Div.Meta!$C:$C,"-",0,1)</f>
        <v>-</v>
      </c>
      <c r="D3449" s="302"/>
      <c r="E3449" s="146" t="str">
        <f>IF($D3449="","-",_xlfn.XLOOKUP($D3449,Fund.Meta!$A:$A,Fund.Meta!$D:$D,"-",0,1))</f>
        <v>-</v>
      </c>
      <c r="F3449" s="303" t="str">
        <f>IF($D3449="","-",_xlfn.XLOOKUP($D3449,Fund.Meta!$A:$A,Fund.Meta!$E:$E,"-",0,1))</f>
        <v>-</v>
      </c>
      <c r="G3449" s="334"/>
      <c r="H3449" s="303" t="str">
        <f>IF($G3449="","-",_xlfn.XLOOKUP($G3449,Appr.Meta!$A:$A,Appr.Meta!$D:$D,"-",0,1))</f>
        <v>-</v>
      </c>
      <c r="I3449" s="302"/>
      <c r="J3449" s="303" t="str">
        <f>IF($I3449="","-",_xlfn.XLOOKUP($I3449,'CC.Meta'!$A:$A,'CC.Meta'!$D:$D,"-",0,1))</f>
        <v>-</v>
      </c>
      <c r="K3449" s="302"/>
      <c r="L3449" s="146" t="str">
        <f>IF($K3449="","-",_xlfn.XLOOKUP($K3449,Obj.Meta!$A:$A,Obj.Meta!$D:$D,"-",0,1))</f>
        <v>-</v>
      </c>
      <c r="M3449" s="300" t="str">
        <f>IF($K3449="","-",_xlfn.XLOOKUP($K3449,Obj.Meta!$A:$A,Obj.Meta!$F:$F,"-",0,1))</f>
        <v>-</v>
      </c>
      <c r="N3449" s="337" t="str">
        <f t="shared" si="107"/>
        <v>---</v>
      </c>
      <c r="O3449" s="333"/>
      <c r="P3449" s="54"/>
      <c r="Q3449" s="52"/>
      <c r="R3449" s="34"/>
      <c r="S3449" s="53"/>
      <c r="T3449" s="208"/>
      <c r="U3449" s="726"/>
      <c r="V3449" s="206"/>
      <c r="W3449" s="206"/>
      <c r="X3449" s="678"/>
      <c r="Y3449" s="34"/>
      <c r="Z3449" s="610"/>
      <c r="AA3449" s="608"/>
    </row>
    <row r="3450" spans="1:27">
      <c r="A3450" s="145" t="str">
        <f t="shared" si="106"/>
        <v>-</v>
      </c>
      <c r="B3450" s="146" t="str">
        <f>_xlfn.XLOOKUP($A3450,Dept.Meta!$A:$A,Dept.Meta!$F:$F,"-",0,1)</f>
        <v>-</v>
      </c>
      <c r="C3450" s="629" t="str">
        <f>_xlfn.XLOOKUP(_xlfn.CONCAT($G3450,"-",$I3450),Div.Meta!$H:$H,Div.Meta!$C:$C,"-",0,1)</f>
        <v>-</v>
      </c>
      <c r="D3450" s="302"/>
      <c r="E3450" s="146" t="str">
        <f>IF($D3450="","-",_xlfn.XLOOKUP($D3450,Fund.Meta!$A:$A,Fund.Meta!$D:$D,"-",0,1))</f>
        <v>-</v>
      </c>
      <c r="F3450" s="303" t="str">
        <f>IF($D3450="","-",_xlfn.XLOOKUP($D3450,Fund.Meta!$A:$A,Fund.Meta!$E:$E,"-",0,1))</f>
        <v>-</v>
      </c>
      <c r="G3450" s="334"/>
      <c r="H3450" s="303" t="str">
        <f>IF($G3450="","-",_xlfn.XLOOKUP($G3450,Appr.Meta!$A:$A,Appr.Meta!$D:$D,"-",0,1))</f>
        <v>-</v>
      </c>
      <c r="I3450" s="302"/>
      <c r="J3450" s="303" t="str">
        <f>IF($I3450="","-",_xlfn.XLOOKUP($I3450,'CC.Meta'!$A:$A,'CC.Meta'!$D:$D,"-",0,1))</f>
        <v>-</v>
      </c>
      <c r="K3450" s="302"/>
      <c r="L3450" s="146" t="str">
        <f>IF($K3450="","-",_xlfn.XLOOKUP($K3450,Obj.Meta!$A:$A,Obj.Meta!$D:$D,"-",0,1))</f>
        <v>-</v>
      </c>
      <c r="M3450" s="300" t="str">
        <f>IF($K3450="","-",_xlfn.XLOOKUP($K3450,Obj.Meta!$A:$A,Obj.Meta!$F:$F,"-",0,1))</f>
        <v>-</v>
      </c>
      <c r="N3450" s="337" t="str">
        <f t="shared" si="107"/>
        <v>---</v>
      </c>
      <c r="O3450" s="333"/>
      <c r="P3450" s="54"/>
      <c r="Q3450" s="52"/>
      <c r="R3450" s="34"/>
      <c r="S3450" s="53"/>
      <c r="T3450" s="208"/>
      <c r="U3450" s="726"/>
      <c r="V3450" s="206"/>
      <c r="W3450" s="206"/>
      <c r="X3450" s="678"/>
      <c r="Y3450" s="34"/>
      <c r="Z3450" s="610"/>
      <c r="AA3450" s="608"/>
    </row>
    <row r="3451" spans="1:27">
      <c r="A3451" s="145" t="str">
        <f t="shared" si="106"/>
        <v>-</v>
      </c>
      <c r="B3451" s="146" t="str">
        <f>_xlfn.XLOOKUP($A3451,Dept.Meta!$A:$A,Dept.Meta!$F:$F,"-",0,1)</f>
        <v>-</v>
      </c>
      <c r="C3451" s="629" t="str">
        <f>_xlfn.XLOOKUP(_xlfn.CONCAT($G3451,"-",$I3451),Div.Meta!$H:$H,Div.Meta!$C:$C,"-",0,1)</f>
        <v>-</v>
      </c>
      <c r="D3451" s="302"/>
      <c r="E3451" s="146" t="str">
        <f>IF($D3451="","-",_xlfn.XLOOKUP($D3451,Fund.Meta!$A:$A,Fund.Meta!$D:$D,"-",0,1))</f>
        <v>-</v>
      </c>
      <c r="F3451" s="303" t="str">
        <f>IF($D3451="","-",_xlfn.XLOOKUP($D3451,Fund.Meta!$A:$A,Fund.Meta!$E:$E,"-",0,1))</f>
        <v>-</v>
      </c>
      <c r="G3451" s="334"/>
      <c r="H3451" s="303" t="str">
        <f>IF($G3451="","-",_xlfn.XLOOKUP($G3451,Appr.Meta!$A:$A,Appr.Meta!$D:$D,"-",0,1))</f>
        <v>-</v>
      </c>
      <c r="I3451" s="302"/>
      <c r="J3451" s="303" t="str">
        <f>IF($I3451="","-",_xlfn.XLOOKUP($I3451,'CC.Meta'!$A:$A,'CC.Meta'!$D:$D,"-",0,1))</f>
        <v>-</v>
      </c>
      <c r="K3451" s="302"/>
      <c r="L3451" s="146" t="str">
        <f>IF($K3451="","-",_xlfn.XLOOKUP($K3451,Obj.Meta!$A:$A,Obj.Meta!$D:$D,"-",0,1))</f>
        <v>-</v>
      </c>
      <c r="M3451" s="300" t="str">
        <f>IF($K3451="","-",_xlfn.XLOOKUP($K3451,Obj.Meta!$A:$A,Obj.Meta!$F:$F,"-",0,1))</f>
        <v>-</v>
      </c>
      <c r="N3451" s="337" t="str">
        <f t="shared" si="107"/>
        <v>---</v>
      </c>
      <c r="O3451" s="333"/>
      <c r="P3451" s="54"/>
      <c r="Q3451" s="52"/>
      <c r="R3451" s="34"/>
      <c r="S3451" s="53"/>
      <c r="T3451" s="208"/>
      <c r="U3451" s="726"/>
      <c r="V3451" s="206"/>
      <c r="W3451" s="206"/>
      <c r="X3451" s="678"/>
      <c r="Y3451" s="34"/>
      <c r="Z3451" s="610"/>
      <c r="AA3451" s="608"/>
    </row>
    <row r="3452" spans="1:27">
      <c r="A3452" s="145" t="str">
        <f t="shared" si="106"/>
        <v>-</v>
      </c>
      <c r="B3452" s="146" t="str">
        <f>_xlfn.XLOOKUP($A3452,Dept.Meta!$A:$A,Dept.Meta!$F:$F,"-",0,1)</f>
        <v>-</v>
      </c>
      <c r="C3452" s="629" t="str">
        <f>_xlfn.XLOOKUP(_xlfn.CONCAT($G3452,"-",$I3452),Div.Meta!$H:$H,Div.Meta!$C:$C,"-",0,1)</f>
        <v>-</v>
      </c>
      <c r="D3452" s="302"/>
      <c r="E3452" s="146" t="str">
        <f>IF($D3452="","-",_xlfn.XLOOKUP($D3452,Fund.Meta!$A:$A,Fund.Meta!$D:$D,"-",0,1))</f>
        <v>-</v>
      </c>
      <c r="F3452" s="303" t="str">
        <f>IF($D3452="","-",_xlfn.XLOOKUP($D3452,Fund.Meta!$A:$A,Fund.Meta!$E:$E,"-",0,1))</f>
        <v>-</v>
      </c>
      <c r="G3452" s="334"/>
      <c r="H3452" s="303" t="str">
        <f>IF($G3452="","-",_xlfn.XLOOKUP($G3452,Appr.Meta!$A:$A,Appr.Meta!$D:$D,"-",0,1))</f>
        <v>-</v>
      </c>
      <c r="I3452" s="302"/>
      <c r="J3452" s="303" t="str">
        <f>IF($I3452="","-",_xlfn.XLOOKUP($I3452,'CC.Meta'!$A:$A,'CC.Meta'!$D:$D,"-",0,1))</f>
        <v>-</v>
      </c>
      <c r="K3452" s="302"/>
      <c r="L3452" s="146" t="str">
        <f>IF($K3452="","-",_xlfn.XLOOKUP($K3452,Obj.Meta!$A:$A,Obj.Meta!$D:$D,"-",0,1))</f>
        <v>-</v>
      </c>
      <c r="M3452" s="300" t="str">
        <f>IF($K3452="","-",_xlfn.XLOOKUP($K3452,Obj.Meta!$A:$A,Obj.Meta!$F:$F,"-",0,1))</f>
        <v>-</v>
      </c>
      <c r="N3452" s="337" t="str">
        <f t="shared" si="107"/>
        <v>---</v>
      </c>
      <c r="O3452" s="333"/>
      <c r="P3452" s="54"/>
      <c r="Q3452" s="52"/>
      <c r="R3452" s="34"/>
      <c r="S3452" s="53"/>
      <c r="T3452" s="208"/>
      <c r="U3452" s="726"/>
      <c r="V3452" s="206"/>
      <c r="W3452" s="206"/>
      <c r="X3452" s="678"/>
      <c r="Y3452" s="34"/>
      <c r="Z3452" s="610"/>
      <c r="AA3452" s="608"/>
    </row>
    <row r="3453" spans="1:27">
      <c r="A3453" s="145" t="str">
        <f t="shared" si="106"/>
        <v>-</v>
      </c>
      <c r="B3453" s="146" t="str">
        <f>_xlfn.XLOOKUP($A3453,Dept.Meta!$A:$A,Dept.Meta!$F:$F,"-",0,1)</f>
        <v>-</v>
      </c>
      <c r="C3453" s="629" t="str">
        <f>_xlfn.XLOOKUP(_xlfn.CONCAT($G3453,"-",$I3453),Div.Meta!$H:$H,Div.Meta!$C:$C,"-",0,1)</f>
        <v>-</v>
      </c>
      <c r="D3453" s="302"/>
      <c r="E3453" s="146" t="str">
        <f>IF($D3453="","-",_xlfn.XLOOKUP($D3453,Fund.Meta!$A:$A,Fund.Meta!$D:$D,"-",0,1))</f>
        <v>-</v>
      </c>
      <c r="F3453" s="303" t="str">
        <f>IF($D3453="","-",_xlfn.XLOOKUP($D3453,Fund.Meta!$A:$A,Fund.Meta!$E:$E,"-",0,1))</f>
        <v>-</v>
      </c>
      <c r="G3453" s="334"/>
      <c r="H3453" s="303" t="str">
        <f>IF($G3453="","-",_xlfn.XLOOKUP($G3453,Appr.Meta!$A:$A,Appr.Meta!$D:$D,"-",0,1))</f>
        <v>-</v>
      </c>
      <c r="I3453" s="302"/>
      <c r="J3453" s="303" t="str">
        <f>IF($I3453="","-",_xlfn.XLOOKUP($I3453,'CC.Meta'!$A:$A,'CC.Meta'!$D:$D,"-",0,1))</f>
        <v>-</v>
      </c>
      <c r="K3453" s="302"/>
      <c r="L3453" s="146" t="str">
        <f>IF($K3453="","-",_xlfn.XLOOKUP($K3453,Obj.Meta!$A:$A,Obj.Meta!$D:$D,"-",0,1))</f>
        <v>-</v>
      </c>
      <c r="M3453" s="300" t="str">
        <f>IF($K3453="","-",_xlfn.XLOOKUP($K3453,Obj.Meta!$A:$A,Obj.Meta!$F:$F,"-",0,1))</f>
        <v>-</v>
      </c>
      <c r="N3453" s="337" t="str">
        <f t="shared" si="107"/>
        <v>---</v>
      </c>
      <c r="O3453" s="333"/>
      <c r="P3453" s="54"/>
      <c r="Q3453" s="52"/>
      <c r="R3453" s="34"/>
      <c r="S3453" s="53"/>
      <c r="T3453" s="208"/>
      <c r="U3453" s="726"/>
      <c r="V3453" s="206"/>
      <c r="W3453" s="206"/>
      <c r="X3453" s="678"/>
      <c r="Y3453" s="34"/>
      <c r="Z3453" s="610"/>
      <c r="AA3453" s="608"/>
    </row>
    <row r="3454" spans="1:27">
      <c r="A3454" s="145" t="str">
        <f t="shared" si="106"/>
        <v>-</v>
      </c>
      <c r="B3454" s="146" t="str">
        <f>_xlfn.XLOOKUP($A3454,Dept.Meta!$A:$A,Dept.Meta!$F:$F,"-",0,1)</f>
        <v>-</v>
      </c>
      <c r="C3454" s="629" t="str">
        <f>_xlfn.XLOOKUP(_xlfn.CONCAT($G3454,"-",$I3454),Div.Meta!$H:$H,Div.Meta!$C:$C,"-",0,1)</f>
        <v>-</v>
      </c>
      <c r="D3454" s="302"/>
      <c r="E3454" s="146" t="str">
        <f>IF($D3454="","-",_xlfn.XLOOKUP($D3454,Fund.Meta!$A:$A,Fund.Meta!$D:$D,"-",0,1))</f>
        <v>-</v>
      </c>
      <c r="F3454" s="303" t="str">
        <f>IF($D3454="","-",_xlfn.XLOOKUP($D3454,Fund.Meta!$A:$A,Fund.Meta!$E:$E,"-",0,1))</f>
        <v>-</v>
      </c>
      <c r="G3454" s="334"/>
      <c r="H3454" s="303" t="str">
        <f>IF($G3454="","-",_xlfn.XLOOKUP($G3454,Appr.Meta!$A:$A,Appr.Meta!$D:$D,"-",0,1))</f>
        <v>-</v>
      </c>
      <c r="I3454" s="302"/>
      <c r="J3454" s="303" t="str">
        <f>IF($I3454="","-",_xlfn.XLOOKUP($I3454,'CC.Meta'!$A:$A,'CC.Meta'!$D:$D,"-",0,1))</f>
        <v>-</v>
      </c>
      <c r="K3454" s="302"/>
      <c r="L3454" s="146" t="str">
        <f>IF($K3454="","-",_xlfn.XLOOKUP($K3454,Obj.Meta!$A:$A,Obj.Meta!$D:$D,"-",0,1))</f>
        <v>-</v>
      </c>
      <c r="M3454" s="300" t="str">
        <f>IF($K3454="","-",_xlfn.XLOOKUP($K3454,Obj.Meta!$A:$A,Obj.Meta!$F:$F,"-",0,1))</f>
        <v>-</v>
      </c>
      <c r="N3454" s="337" t="str">
        <f t="shared" si="107"/>
        <v>---</v>
      </c>
      <c r="O3454" s="333"/>
      <c r="P3454" s="54"/>
      <c r="Q3454" s="52"/>
      <c r="R3454" s="34"/>
      <c r="S3454" s="53"/>
      <c r="T3454" s="208"/>
      <c r="U3454" s="726"/>
      <c r="V3454" s="206"/>
      <c r="W3454" s="206"/>
      <c r="X3454" s="678"/>
      <c r="Y3454" s="34"/>
      <c r="Z3454" s="610"/>
      <c r="AA3454" s="608"/>
    </row>
    <row r="3455" spans="1:27">
      <c r="A3455" s="145" t="str">
        <f t="shared" si="106"/>
        <v>-</v>
      </c>
      <c r="B3455" s="146" t="str">
        <f>_xlfn.XLOOKUP($A3455,Dept.Meta!$A:$A,Dept.Meta!$F:$F,"-",0,1)</f>
        <v>-</v>
      </c>
      <c r="C3455" s="629" t="str">
        <f>_xlfn.XLOOKUP(_xlfn.CONCAT($G3455,"-",$I3455),Div.Meta!$H:$H,Div.Meta!$C:$C,"-",0,1)</f>
        <v>-</v>
      </c>
      <c r="D3455" s="302"/>
      <c r="E3455" s="146" t="str">
        <f>IF($D3455="","-",_xlfn.XLOOKUP($D3455,Fund.Meta!$A:$A,Fund.Meta!$D:$D,"-",0,1))</f>
        <v>-</v>
      </c>
      <c r="F3455" s="303" t="str">
        <f>IF($D3455="","-",_xlfn.XLOOKUP($D3455,Fund.Meta!$A:$A,Fund.Meta!$E:$E,"-",0,1))</f>
        <v>-</v>
      </c>
      <c r="G3455" s="334"/>
      <c r="H3455" s="303" t="str">
        <f>IF($G3455="","-",_xlfn.XLOOKUP($G3455,Appr.Meta!$A:$A,Appr.Meta!$D:$D,"-",0,1))</f>
        <v>-</v>
      </c>
      <c r="I3455" s="302"/>
      <c r="J3455" s="303" t="str">
        <f>IF($I3455="","-",_xlfn.XLOOKUP($I3455,'CC.Meta'!$A:$A,'CC.Meta'!$D:$D,"-",0,1))</f>
        <v>-</v>
      </c>
      <c r="K3455" s="302"/>
      <c r="L3455" s="146" t="str">
        <f>IF($K3455="","-",_xlfn.XLOOKUP($K3455,Obj.Meta!$A:$A,Obj.Meta!$D:$D,"-",0,1))</f>
        <v>-</v>
      </c>
      <c r="M3455" s="300" t="str">
        <f>IF($K3455="","-",_xlfn.XLOOKUP($K3455,Obj.Meta!$A:$A,Obj.Meta!$F:$F,"-",0,1))</f>
        <v>-</v>
      </c>
      <c r="N3455" s="337" t="str">
        <f t="shared" si="107"/>
        <v>---</v>
      </c>
      <c r="O3455" s="333"/>
      <c r="P3455" s="54"/>
      <c r="Q3455" s="52"/>
      <c r="R3455" s="34"/>
      <c r="S3455" s="53"/>
      <c r="T3455" s="208"/>
      <c r="U3455" s="726"/>
      <c r="V3455" s="206"/>
      <c r="W3455" s="206"/>
      <c r="X3455" s="678"/>
      <c r="Y3455" s="34"/>
      <c r="Z3455" s="610"/>
      <c r="AA3455" s="608"/>
    </row>
    <row r="3456" spans="1:27">
      <c r="A3456" s="145" t="str">
        <f t="shared" si="106"/>
        <v>-</v>
      </c>
      <c r="B3456" s="146" t="str">
        <f>_xlfn.XLOOKUP($A3456,Dept.Meta!$A:$A,Dept.Meta!$F:$F,"-",0,1)</f>
        <v>-</v>
      </c>
      <c r="C3456" s="629" t="str">
        <f>_xlfn.XLOOKUP(_xlfn.CONCAT($G3456,"-",$I3456),Div.Meta!$H:$H,Div.Meta!$C:$C,"-",0,1)</f>
        <v>-</v>
      </c>
      <c r="D3456" s="302"/>
      <c r="E3456" s="146" t="str">
        <f>IF($D3456="","-",_xlfn.XLOOKUP($D3456,Fund.Meta!$A:$A,Fund.Meta!$D:$D,"-",0,1))</f>
        <v>-</v>
      </c>
      <c r="F3456" s="303" t="str">
        <f>IF($D3456="","-",_xlfn.XLOOKUP($D3456,Fund.Meta!$A:$A,Fund.Meta!$E:$E,"-",0,1))</f>
        <v>-</v>
      </c>
      <c r="G3456" s="334"/>
      <c r="H3456" s="303" t="str">
        <f>IF($G3456="","-",_xlfn.XLOOKUP($G3456,Appr.Meta!$A:$A,Appr.Meta!$D:$D,"-",0,1))</f>
        <v>-</v>
      </c>
      <c r="I3456" s="302"/>
      <c r="J3456" s="303" t="str">
        <f>IF($I3456="","-",_xlfn.XLOOKUP($I3456,'CC.Meta'!$A:$A,'CC.Meta'!$D:$D,"-",0,1))</f>
        <v>-</v>
      </c>
      <c r="K3456" s="302"/>
      <c r="L3456" s="146" t="str">
        <f>IF($K3456="","-",_xlfn.XLOOKUP($K3456,Obj.Meta!$A:$A,Obj.Meta!$D:$D,"-",0,1))</f>
        <v>-</v>
      </c>
      <c r="M3456" s="300" t="str">
        <f>IF($K3456="","-",_xlfn.XLOOKUP($K3456,Obj.Meta!$A:$A,Obj.Meta!$F:$F,"-",0,1))</f>
        <v>-</v>
      </c>
      <c r="N3456" s="337" t="str">
        <f t="shared" si="107"/>
        <v>---</v>
      </c>
      <c r="O3456" s="333"/>
      <c r="P3456" s="54"/>
      <c r="Q3456" s="52"/>
      <c r="R3456" s="34"/>
      <c r="S3456" s="53"/>
      <c r="T3456" s="208"/>
      <c r="U3456" s="726"/>
      <c r="V3456" s="206"/>
      <c r="W3456" s="206"/>
      <c r="X3456" s="678"/>
      <c r="Y3456" s="34"/>
      <c r="Z3456" s="610"/>
      <c r="AA3456" s="608"/>
    </row>
    <row r="3457" spans="1:27">
      <c r="A3457" s="145" t="str">
        <f t="shared" si="106"/>
        <v>-</v>
      </c>
      <c r="B3457" s="146" t="str">
        <f>_xlfn.XLOOKUP($A3457,Dept.Meta!$A:$A,Dept.Meta!$F:$F,"-",0,1)</f>
        <v>-</v>
      </c>
      <c r="C3457" s="629" t="str">
        <f>_xlfn.XLOOKUP(_xlfn.CONCAT($G3457,"-",$I3457),Div.Meta!$H:$H,Div.Meta!$C:$C,"-",0,1)</f>
        <v>-</v>
      </c>
      <c r="D3457" s="302"/>
      <c r="E3457" s="146" t="str">
        <f>IF($D3457="","-",_xlfn.XLOOKUP($D3457,Fund.Meta!$A:$A,Fund.Meta!$D:$D,"-",0,1))</f>
        <v>-</v>
      </c>
      <c r="F3457" s="303" t="str">
        <f>IF($D3457="","-",_xlfn.XLOOKUP($D3457,Fund.Meta!$A:$A,Fund.Meta!$E:$E,"-",0,1))</f>
        <v>-</v>
      </c>
      <c r="G3457" s="334"/>
      <c r="H3457" s="303" t="str">
        <f>IF($G3457="","-",_xlfn.XLOOKUP($G3457,Appr.Meta!$A:$A,Appr.Meta!$D:$D,"-",0,1))</f>
        <v>-</v>
      </c>
      <c r="I3457" s="302"/>
      <c r="J3457" s="303" t="str">
        <f>IF($I3457="","-",_xlfn.XLOOKUP($I3457,'CC.Meta'!$A:$A,'CC.Meta'!$D:$D,"-",0,1))</f>
        <v>-</v>
      </c>
      <c r="K3457" s="302"/>
      <c r="L3457" s="146" t="str">
        <f>IF($K3457="","-",_xlfn.XLOOKUP($K3457,Obj.Meta!$A:$A,Obj.Meta!$D:$D,"-",0,1))</f>
        <v>-</v>
      </c>
      <c r="M3457" s="300" t="str">
        <f>IF($K3457="","-",_xlfn.XLOOKUP($K3457,Obj.Meta!$A:$A,Obj.Meta!$F:$F,"-",0,1))</f>
        <v>-</v>
      </c>
      <c r="N3457" s="337" t="str">
        <f t="shared" si="107"/>
        <v>---</v>
      </c>
      <c r="O3457" s="333"/>
      <c r="P3457" s="54"/>
      <c r="Q3457" s="52"/>
      <c r="R3457" s="34"/>
      <c r="S3457" s="53"/>
      <c r="T3457" s="208"/>
      <c r="U3457" s="726"/>
      <c r="V3457" s="206"/>
      <c r="W3457" s="206"/>
      <c r="X3457" s="678"/>
      <c r="Y3457" s="34"/>
      <c r="Z3457" s="610"/>
      <c r="AA3457" s="608"/>
    </row>
    <row r="3458" spans="1:27">
      <c r="A3458" s="145" t="str">
        <f t="shared" si="106"/>
        <v>-</v>
      </c>
      <c r="B3458" s="146" t="str">
        <f>_xlfn.XLOOKUP($A3458,Dept.Meta!$A:$A,Dept.Meta!$F:$F,"-",0,1)</f>
        <v>-</v>
      </c>
      <c r="C3458" s="629" t="str">
        <f>_xlfn.XLOOKUP(_xlfn.CONCAT($G3458,"-",$I3458),Div.Meta!$H:$H,Div.Meta!$C:$C,"-",0,1)</f>
        <v>-</v>
      </c>
      <c r="D3458" s="302"/>
      <c r="E3458" s="146" t="str">
        <f>IF($D3458="","-",_xlfn.XLOOKUP($D3458,Fund.Meta!$A:$A,Fund.Meta!$D:$D,"-",0,1))</f>
        <v>-</v>
      </c>
      <c r="F3458" s="303" t="str">
        <f>IF($D3458="","-",_xlfn.XLOOKUP($D3458,Fund.Meta!$A:$A,Fund.Meta!$E:$E,"-",0,1))</f>
        <v>-</v>
      </c>
      <c r="G3458" s="334"/>
      <c r="H3458" s="303" t="str">
        <f>IF($G3458="","-",_xlfn.XLOOKUP($G3458,Appr.Meta!$A:$A,Appr.Meta!$D:$D,"-",0,1))</f>
        <v>-</v>
      </c>
      <c r="I3458" s="302"/>
      <c r="J3458" s="303" t="str">
        <f>IF($I3458="","-",_xlfn.XLOOKUP($I3458,'CC.Meta'!$A:$A,'CC.Meta'!$D:$D,"-",0,1))</f>
        <v>-</v>
      </c>
      <c r="K3458" s="302"/>
      <c r="L3458" s="146" t="str">
        <f>IF($K3458="","-",_xlfn.XLOOKUP($K3458,Obj.Meta!$A:$A,Obj.Meta!$D:$D,"-",0,1))</f>
        <v>-</v>
      </c>
      <c r="M3458" s="300" t="str">
        <f>IF($K3458="","-",_xlfn.XLOOKUP($K3458,Obj.Meta!$A:$A,Obj.Meta!$F:$F,"-",0,1))</f>
        <v>-</v>
      </c>
      <c r="N3458" s="337" t="str">
        <f t="shared" si="107"/>
        <v>---</v>
      </c>
      <c r="O3458" s="333"/>
      <c r="P3458" s="54"/>
      <c r="Q3458" s="52"/>
      <c r="R3458" s="34"/>
      <c r="S3458" s="53"/>
      <c r="T3458" s="208"/>
      <c r="U3458" s="726"/>
      <c r="V3458" s="206"/>
      <c r="W3458" s="206"/>
      <c r="X3458" s="678"/>
      <c r="Y3458" s="34"/>
      <c r="Z3458" s="610"/>
      <c r="AA3458" s="608"/>
    </row>
    <row r="3459" spans="1:27">
      <c r="A3459" s="145" t="str">
        <f t="shared" si="106"/>
        <v>-</v>
      </c>
      <c r="B3459" s="146" t="str">
        <f>_xlfn.XLOOKUP($A3459,Dept.Meta!$A:$A,Dept.Meta!$F:$F,"-",0,1)</f>
        <v>-</v>
      </c>
      <c r="C3459" s="629" t="str">
        <f>_xlfn.XLOOKUP(_xlfn.CONCAT($G3459,"-",$I3459),Div.Meta!$H:$H,Div.Meta!$C:$C,"-",0,1)</f>
        <v>-</v>
      </c>
      <c r="D3459" s="302"/>
      <c r="E3459" s="146" t="str">
        <f>IF($D3459="","-",_xlfn.XLOOKUP($D3459,Fund.Meta!$A:$A,Fund.Meta!$D:$D,"-",0,1))</f>
        <v>-</v>
      </c>
      <c r="F3459" s="303" t="str">
        <f>IF($D3459="","-",_xlfn.XLOOKUP($D3459,Fund.Meta!$A:$A,Fund.Meta!$E:$E,"-",0,1))</f>
        <v>-</v>
      </c>
      <c r="G3459" s="334"/>
      <c r="H3459" s="303" t="str">
        <f>IF($G3459="","-",_xlfn.XLOOKUP($G3459,Appr.Meta!$A:$A,Appr.Meta!$D:$D,"-",0,1))</f>
        <v>-</v>
      </c>
      <c r="I3459" s="302"/>
      <c r="J3459" s="303" t="str">
        <f>IF($I3459="","-",_xlfn.XLOOKUP($I3459,'CC.Meta'!$A:$A,'CC.Meta'!$D:$D,"-",0,1))</f>
        <v>-</v>
      </c>
      <c r="K3459" s="302"/>
      <c r="L3459" s="146" t="str">
        <f>IF($K3459="","-",_xlfn.XLOOKUP($K3459,Obj.Meta!$A:$A,Obj.Meta!$D:$D,"-",0,1))</f>
        <v>-</v>
      </c>
      <c r="M3459" s="300" t="str">
        <f>IF($K3459="","-",_xlfn.XLOOKUP($K3459,Obj.Meta!$A:$A,Obj.Meta!$F:$F,"-",0,1))</f>
        <v>-</v>
      </c>
      <c r="N3459" s="337" t="str">
        <f t="shared" si="107"/>
        <v>---</v>
      </c>
      <c r="O3459" s="333"/>
      <c r="P3459" s="54"/>
      <c r="Q3459" s="52"/>
      <c r="R3459" s="34"/>
      <c r="S3459" s="53"/>
      <c r="T3459" s="208"/>
      <c r="U3459" s="726"/>
      <c r="V3459" s="206"/>
      <c r="W3459" s="206"/>
      <c r="X3459" s="678"/>
      <c r="Y3459" s="34"/>
      <c r="Z3459" s="610"/>
      <c r="AA3459" s="608"/>
    </row>
    <row r="3460" spans="1:27">
      <c r="A3460" s="145" t="str">
        <f t="shared" si="106"/>
        <v>-</v>
      </c>
      <c r="B3460" s="146" t="str">
        <f>_xlfn.XLOOKUP($A3460,Dept.Meta!$A:$A,Dept.Meta!$F:$F,"-",0,1)</f>
        <v>-</v>
      </c>
      <c r="C3460" s="629" t="str">
        <f>_xlfn.XLOOKUP(_xlfn.CONCAT($G3460,"-",$I3460),Div.Meta!$H:$H,Div.Meta!$C:$C,"-",0,1)</f>
        <v>-</v>
      </c>
      <c r="D3460" s="302"/>
      <c r="E3460" s="146" t="str">
        <f>IF($D3460="","-",_xlfn.XLOOKUP($D3460,Fund.Meta!$A:$A,Fund.Meta!$D:$D,"-",0,1))</f>
        <v>-</v>
      </c>
      <c r="F3460" s="303" t="str">
        <f>IF($D3460="","-",_xlfn.XLOOKUP($D3460,Fund.Meta!$A:$A,Fund.Meta!$E:$E,"-",0,1))</f>
        <v>-</v>
      </c>
      <c r="G3460" s="334"/>
      <c r="H3460" s="303" t="str">
        <f>IF($G3460="","-",_xlfn.XLOOKUP($G3460,Appr.Meta!$A:$A,Appr.Meta!$D:$D,"-",0,1))</f>
        <v>-</v>
      </c>
      <c r="I3460" s="302"/>
      <c r="J3460" s="303" t="str">
        <f>IF($I3460="","-",_xlfn.XLOOKUP($I3460,'CC.Meta'!$A:$A,'CC.Meta'!$D:$D,"-",0,1))</f>
        <v>-</v>
      </c>
      <c r="K3460" s="302"/>
      <c r="L3460" s="146" t="str">
        <f>IF($K3460="","-",_xlfn.XLOOKUP($K3460,Obj.Meta!$A:$A,Obj.Meta!$D:$D,"-",0,1))</f>
        <v>-</v>
      </c>
      <c r="M3460" s="300" t="str">
        <f>IF($K3460="","-",_xlfn.XLOOKUP($K3460,Obj.Meta!$A:$A,Obj.Meta!$F:$F,"-",0,1))</f>
        <v>-</v>
      </c>
      <c r="N3460" s="337" t="str">
        <f t="shared" si="107"/>
        <v>---</v>
      </c>
      <c r="O3460" s="333"/>
      <c r="P3460" s="54"/>
      <c r="Q3460" s="52"/>
      <c r="R3460" s="34"/>
      <c r="S3460" s="53"/>
      <c r="T3460" s="208"/>
      <c r="U3460" s="726"/>
      <c r="V3460" s="206"/>
      <c r="W3460" s="206"/>
      <c r="X3460" s="678"/>
      <c r="Y3460" s="34"/>
      <c r="Z3460" s="610"/>
      <c r="AA3460" s="608"/>
    </row>
    <row r="3461" spans="1:27">
      <c r="A3461" s="145" t="str">
        <f t="shared" si="106"/>
        <v>-</v>
      </c>
      <c r="B3461" s="146" t="str">
        <f>_xlfn.XLOOKUP($A3461,Dept.Meta!$A:$A,Dept.Meta!$F:$F,"-",0,1)</f>
        <v>-</v>
      </c>
      <c r="C3461" s="629" t="str">
        <f>_xlfn.XLOOKUP(_xlfn.CONCAT($G3461,"-",$I3461),Div.Meta!$H:$H,Div.Meta!$C:$C,"-",0,1)</f>
        <v>-</v>
      </c>
      <c r="D3461" s="302"/>
      <c r="E3461" s="146" t="str">
        <f>IF($D3461="","-",_xlfn.XLOOKUP($D3461,Fund.Meta!$A:$A,Fund.Meta!$D:$D,"-",0,1))</f>
        <v>-</v>
      </c>
      <c r="F3461" s="303" t="str">
        <f>IF($D3461="","-",_xlfn.XLOOKUP($D3461,Fund.Meta!$A:$A,Fund.Meta!$E:$E,"-",0,1))</f>
        <v>-</v>
      </c>
      <c r="G3461" s="334"/>
      <c r="H3461" s="303" t="str">
        <f>IF($G3461="","-",_xlfn.XLOOKUP($G3461,Appr.Meta!$A:$A,Appr.Meta!$D:$D,"-",0,1))</f>
        <v>-</v>
      </c>
      <c r="I3461" s="302"/>
      <c r="J3461" s="303" t="str">
        <f>IF($I3461="","-",_xlfn.XLOOKUP($I3461,'CC.Meta'!$A:$A,'CC.Meta'!$D:$D,"-",0,1))</f>
        <v>-</v>
      </c>
      <c r="K3461" s="302"/>
      <c r="L3461" s="146" t="str">
        <f>IF($K3461="","-",_xlfn.XLOOKUP($K3461,Obj.Meta!$A:$A,Obj.Meta!$D:$D,"-",0,1))</f>
        <v>-</v>
      </c>
      <c r="M3461" s="300" t="str">
        <f>IF($K3461="","-",_xlfn.XLOOKUP($K3461,Obj.Meta!$A:$A,Obj.Meta!$F:$F,"-",0,1))</f>
        <v>-</v>
      </c>
      <c r="N3461" s="337" t="str">
        <f t="shared" si="107"/>
        <v>---</v>
      </c>
      <c r="O3461" s="333"/>
      <c r="P3461" s="54"/>
      <c r="Q3461" s="52"/>
      <c r="R3461" s="34"/>
      <c r="S3461" s="53"/>
      <c r="T3461" s="208"/>
      <c r="U3461" s="726"/>
      <c r="V3461" s="206"/>
      <c r="W3461" s="206"/>
      <c r="X3461" s="678"/>
      <c r="Y3461" s="34"/>
      <c r="Z3461" s="610"/>
      <c r="AA3461" s="608"/>
    </row>
    <row r="3462" spans="1:27">
      <c r="A3462" s="145" t="str">
        <f t="shared" si="106"/>
        <v>-</v>
      </c>
      <c r="B3462" s="146" t="str">
        <f>_xlfn.XLOOKUP($A3462,Dept.Meta!$A:$A,Dept.Meta!$F:$F,"-",0,1)</f>
        <v>-</v>
      </c>
      <c r="C3462" s="629" t="str">
        <f>_xlfn.XLOOKUP(_xlfn.CONCAT($G3462,"-",$I3462),Div.Meta!$H:$H,Div.Meta!$C:$C,"-",0,1)</f>
        <v>-</v>
      </c>
      <c r="D3462" s="302"/>
      <c r="E3462" s="146" t="str">
        <f>IF($D3462="","-",_xlfn.XLOOKUP($D3462,Fund.Meta!$A:$A,Fund.Meta!$D:$D,"-",0,1))</f>
        <v>-</v>
      </c>
      <c r="F3462" s="303" t="str">
        <f>IF($D3462="","-",_xlfn.XLOOKUP($D3462,Fund.Meta!$A:$A,Fund.Meta!$E:$E,"-",0,1))</f>
        <v>-</v>
      </c>
      <c r="G3462" s="334"/>
      <c r="H3462" s="303" t="str">
        <f>IF($G3462="","-",_xlfn.XLOOKUP($G3462,Appr.Meta!$A:$A,Appr.Meta!$D:$D,"-",0,1))</f>
        <v>-</v>
      </c>
      <c r="I3462" s="302"/>
      <c r="J3462" s="303" t="str">
        <f>IF($I3462="","-",_xlfn.XLOOKUP($I3462,'CC.Meta'!$A:$A,'CC.Meta'!$D:$D,"-",0,1))</f>
        <v>-</v>
      </c>
      <c r="K3462" s="302"/>
      <c r="L3462" s="146" t="str">
        <f>IF($K3462="","-",_xlfn.XLOOKUP($K3462,Obj.Meta!$A:$A,Obj.Meta!$D:$D,"-",0,1))</f>
        <v>-</v>
      </c>
      <c r="M3462" s="300" t="str">
        <f>IF($K3462="","-",_xlfn.XLOOKUP($K3462,Obj.Meta!$A:$A,Obj.Meta!$F:$F,"-",0,1))</f>
        <v>-</v>
      </c>
      <c r="N3462" s="337" t="str">
        <f t="shared" si="107"/>
        <v>---</v>
      </c>
      <c r="O3462" s="333"/>
      <c r="P3462" s="54"/>
      <c r="Q3462" s="52"/>
      <c r="R3462" s="34"/>
      <c r="S3462" s="53"/>
      <c r="T3462" s="208"/>
      <c r="U3462" s="726"/>
      <c r="V3462" s="206"/>
      <c r="W3462" s="206"/>
      <c r="X3462" s="678"/>
      <c r="Y3462" s="34"/>
      <c r="Z3462" s="610"/>
      <c r="AA3462" s="608"/>
    </row>
    <row r="3463" spans="1:27">
      <c r="A3463" s="145" t="str">
        <f t="shared" si="106"/>
        <v>-</v>
      </c>
      <c r="B3463" s="146" t="str">
        <f>_xlfn.XLOOKUP($A3463,Dept.Meta!$A:$A,Dept.Meta!$F:$F,"-",0,1)</f>
        <v>-</v>
      </c>
      <c r="C3463" s="629" t="str">
        <f>_xlfn.XLOOKUP(_xlfn.CONCAT($G3463,"-",$I3463),Div.Meta!$H:$H,Div.Meta!$C:$C,"-",0,1)</f>
        <v>-</v>
      </c>
      <c r="D3463" s="302"/>
      <c r="E3463" s="146" t="str">
        <f>IF($D3463="","-",_xlfn.XLOOKUP($D3463,Fund.Meta!$A:$A,Fund.Meta!$D:$D,"-",0,1))</f>
        <v>-</v>
      </c>
      <c r="F3463" s="303" t="str">
        <f>IF($D3463="","-",_xlfn.XLOOKUP($D3463,Fund.Meta!$A:$A,Fund.Meta!$E:$E,"-",0,1))</f>
        <v>-</v>
      </c>
      <c r="G3463" s="334"/>
      <c r="H3463" s="303" t="str">
        <f>IF($G3463="","-",_xlfn.XLOOKUP($G3463,Appr.Meta!$A:$A,Appr.Meta!$D:$D,"-",0,1))</f>
        <v>-</v>
      </c>
      <c r="I3463" s="302"/>
      <c r="J3463" s="303" t="str">
        <f>IF($I3463="","-",_xlfn.XLOOKUP($I3463,'CC.Meta'!$A:$A,'CC.Meta'!$D:$D,"-",0,1))</f>
        <v>-</v>
      </c>
      <c r="K3463" s="302"/>
      <c r="L3463" s="146" t="str">
        <f>IF($K3463="","-",_xlfn.XLOOKUP($K3463,Obj.Meta!$A:$A,Obj.Meta!$D:$D,"-",0,1))</f>
        <v>-</v>
      </c>
      <c r="M3463" s="300" t="str">
        <f>IF($K3463="","-",_xlfn.XLOOKUP($K3463,Obj.Meta!$A:$A,Obj.Meta!$F:$F,"-",0,1))</f>
        <v>-</v>
      </c>
      <c r="N3463" s="337" t="str">
        <f t="shared" si="107"/>
        <v>---</v>
      </c>
      <c r="O3463" s="333"/>
      <c r="P3463" s="54"/>
      <c r="Q3463" s="52"/>
      <c r="R3463" s="34"/>
      <c r="S3463" s="53"/>
      <c r="T3463" s="208"/>
      <c r="U3463" s="726"/>
      <c r="V3463" s="206"/>
      <c r="W3463" s="206"/>
      <c r="X3463" s="678"/>
      <c r="Y3463" s="34"/>
      <c r="Z3463" s="610"/>
      <c r="AA3463" s="608"/>
    </row>
    <row r="3464" spans="1:27">
      <c r="A3464" s="145" t="str">
        <f t="shared" si="106"/>
        <v>-</v>
      </c>
      <c r="B3464" s="146" t="str">
        <f>_xlfn.XLOOKUP($A3464,Dept.Meta!$A:$A,Dept.Meta!$F:$F,"-",0,1)</f>
        <v>-</v>
      </c>
      <c r="C3464" s="629" t="str">
        <f>_xlfn.XLOOKUP(_xlfn.CONCAT($G3464,"-",$I3464),Div.Meta!$H:$H,Div.Meta!$C:$C,"-",0,1)</f>
        <v>-</v>
      </c>
      <c r="D3464" s="302"/>
      <c r="E3464" s="146" t="str">
        <f>IF($D3464="","-",_xlfn.XLOOKUP($D3464,Fund.Meta!$A:$A,Fund.Meta!$D:$D,"-",0,1))</f>
        <v>-</v>
      </c>
      <c r="F3464" s="303" t="str">
        <f>IF($D3464="","-",_xlfn.XLOOKUP($D3464,Fund.Meta!$A:$A,Fund.Meta!$E:$E,"-",0,1))</f>
        <v>-</v>
      </c>
      <c r="G3464" s="334"/>
      <c r="H3464" s="303" t="str">
        <f>IF($G3464="","-",_xlfn.XLOOKUP($G3464,Appr.Meta!$A:$A,Appr.Meta!$D:$D,"-",0,1))</f>
        <v>-</v>
      </c>
      <c r="I3464" s="302"/>
      <c r="J3464" s="303" t="str">
        <f>IF($I3464="","-",_xlfn.XLOOKUP($I3464,'CC.Meta'!$A:$A,'CC.Meta'!$D:$D,"-",0,1))</f>
        <v>-</v>
      </c>
      <c r="K3464" s="302"/>
      <c r="L3464" s="146" t="str">
        <f>IF($K3464="","-",_xlfn.XLOOKUP($K3464,Obj.Meta!$A:$A,Obj.Meta!$D:$D,"-",0,1))</f>
        <v>-</v>
      </c>
      <c r="M3464" s="300" t="str">
        <f>IF($K3464="","-",_xlfn.XLOOKUP($K3464,Obj.Meta!$A:$A,Obj.Meta!$F:$F,"-",0,1))</f>
        <v>-</v>
      </c>
      <c r="N3464" s="337" t="str">
        <f t="shared" si="107"/>
        <v>---</v>
      </c>
      <c r="O3464" s="333"/>
      <c r="P3464" s="54"/>
      <c r="Q3464" s="52"/>
      <c r="R3464" s="34"/>
      <c r="S3464" s="53"/>
      <c r="T3464" s="208"/>
      <c r="U3464" s="726"/>
      <c r="V3464" s="206"/>
      <c r="W3464" s="206"/>
      <c r="X3464" s="678"/>
      <c r="Y3464" s="34"/>
      <c r="Z3464" s="610"/>
      <c r="AA3464" s="608"/>
    </row>
    <row r="3465" spans="1:27">
      <c r="A3465" s="145" t="str">
        <f t="shared" si="106"/>
        <v>-</v>
      </c>
      <c r="B3465" s="146" t="str">
        <f>_xlfn.XLOOKUP($A3465,Dept.Meta!$A:$A,Dept.Meta!$F:$F,"-",0,1)</f>
        <v>-</v>
      </c>
      <c r="C3465" s="629" t="str">
        <f>_xlfn.XLOOKUP(_xlfn.CONCAT($G3465,"-",$I3465),Div.Meta!$H:$H,Div.Meta!$C:$C,"-",0,1)</f>
        <v>-</v>
      </c>
      <c r="D3465" s="302"/>
      <c r="E3465" s="146" t="str">
        <f>IF($D3465="","-",_xlfn.XLOOKUP($D3465,Fund.Meta!$A:$A,Fund.Meta!$D:$D,"-",0,1))</f>
        <v>-</v>
      </c>
      <c r="F3465" s="303" t="str">
        <f>IF($D3465="","-",_xlfn.XLOOKUP($D3465,Fund.Meta!$A:$A,Fund.Meta!$E:$E,"-",0,1))</f>
        <v>-</v>
      </c>
      <c r="G3465" s="334"/>
      <c r="H3465" s="303" t="str">
        <f>IF($G3465="","-",_xlfn.XLOOKUP($G3465,Appr.Meta!$A:$A,Appr.Meta!$D:$D,"-",0,1))</f>
        <v>-</v>
      </c>
      <c r="I3465" s="302"/>
      <c r="J3465" s="303" t="str">
        <f>IF($I3465="","-",_xlfn.XLOOKUP($I3465,'CC.Meta'!$A:$A,'CC.Meta'!$D:$D,"-",0,1))</f>
        <v>-</v>
      </c>
      <c r="K3465" s="302"/>
      <c r="L3465" s="146" t="str">
        <f>IF($K3465="","-",_xlfn.XLOOKUP($K3465,Obj.Meta!$A:$A,Obj.Meta!$D:$D,"-",0,1))</f>
        <v>-</v>
      </c>
      <c r="M3465" s="300" t="str">
        <f>IF($K3465="","-",_xlfn.XLOOKUP($K3465,Obj.Meta!$A:$A,Obj.Meta!$F:$F,"-",0,1))</f>
        <v>-</v>
      </c>
      <c r="N3465" s="337" t="str">
        <f t="shared" si="107"/>
        <v>---</v>
      </c>
      <c r="O3465" s="333"/>
      <c r="P3465" s="54"/>
      <c r="Q3465" s="52"/>
      <c r="R3465" s="34"/>
      <c r="S3465" s="53"/>
      <c r="T3465" s="208"/>
      <c r="U3465" s="726"/>
      <c r="V3465" s="206"/>
      <c r="W3465" s="206"/>
      <c r="X3465" s="678"/>
      <c r="Y3465" s="34"/>
      <c r="Z3465" s="610"/>
      <c r="AA3465" s="608"/>
    </row>
    <row r="3466" spans="1:27">
      <c r="A3466" s="145" t="str">
        <f t="shared" si="106"/>
        <v>-</v>
      </c>
      <c r="B3466" s="146" t="str">
        <f>_xlfn.XLOOKUP($A3466,Dept.Meta!$A:$A,Dept.Meta!$F:$F,"-",0,1)</f>
        <v>-</v>
      </c>
      <c r="C3466" s="629" t="str">
        <f>_xlfn.XLOOKUP(_xlfn.CONCAT($G3466,"-",$I3466),Div.Meta!$H:$H,Div.Meta!$C:$C,"-",0,1)</f>
        <v>-</v>
      </c>
      <c r="D3466" s="302"/>
      <c r="E3466" s="146" t="str">
        <f>IF($D3466="","-",_xlfn.XLOOKUP($D3466,Fund.Meta!$A:$A,Fund.Meta!$D:$D,"-",0,1))</f>
        <v>-</v>
      </c>
      <c r="F3466" s="303" t="str">
        <f>IF($D3466="","-",_xlfn.XLOOKUP($D3466,Fund.Meta!$A:$A,Fund.Meta!$E:$E,"-",0,1))</f>
        <v>-</v>
      </c>
      <c r="G3466" s="334"/>
      <c r="H3466" s="303" t="str">
        <f>IF($G3466="","-",_xlfn.XLOOKUP($G3466,Appr.Meta!$A:$A,Appr.Meta!$D:$D,"-",0,1))</f>
        <v>-</v>
      </c>
      <c r="I3466" s="302"/>
      <c r="J3466" s="303" t="str">
        <f>IF($I3466="","-",_xlfn.XLOOKUP($I3466,'CC.Meta'!$A:$A,'CC.Meta'!$D:$D,"-",0,1))</f>
        <v>-</v>
      </c>
      <c r="K3466" s="302"/>
      <c r="L3466" s="146" t="str">
        <f>IF($K3466="","-",_xlfn.XLOOKUP($K3466,Obj.Meta!$A:$A,Obj.Meta!$D:$D,"-",0,1))</f>
        <v>-</v>
      </c>
      <c r="M3466" s="300" t="str">
        <f>IF($K3466="","-",_xlfn.XLOOKUP($K3466,Obj.Meta!$A:$A,Obj.Meta!$F:$F,"-",0,1))</f>
        <v>-</v>
      </c>
      <c r="N3466" s="337" t="str">
        <f t="shared" si="107"/>
        <v>---</v>
      </c>
      <c r="O3466" s="333"/>
      <c r="P3466" s="54"/>
      <c r="Q3466" s="52"/>
      <c r="R3466" s="34"/>
      <c r="S3466" s="53"/>
      <c r="T3466" s="208"/>
      <c r="U3466" s="726"/>
      <c r="V3466" s="206"/>
      <c r="W3466" s="206"/>
      <c r="X3466" s="678"/>
      <c r="Y3466" s="34"/>
      <c r="Z3466" s="610"/>
      <c r="AA3466" s="608"/>
    </row>
    <row r="3467" spans="1:27">
      <c r="A3467" s="145" t="str">
        <f t="shared" si="106"/>
        <v>-</v>
      </c>
      <c r="B3467" s="146" t="str">
        <f>_xlfn.XLOOKUP($A3467,Dept.Meta!$A:$A,Dept.Meta!$F:$F,"-",0,1)</f>
        <v>-</v>
      </c>
      <c r="C3467" s="629" t="str">
        <f>_xlfn.XLOOKUP(_xlfn.CONCAT($G3467,"-",$I3467),Div.Meta!$H:$H,Div.Meta!$C:$C,"-",0,1)</f>
        <v>-</v>
      </c>
      <c r="D3467" s="302"/>
      <c r="E3467" s="146" t="str">
        <f>IF($D3467="","-",_xlfn.XLOOKUP($D3467,Fund.Meta!$A:$A,Fund.Meta!$D:$D,"-",0,1))</f>
        <v>-</v>
      </c>
      <c r="F3467" s="303" t="str">
        <f>IF($D3467="","-",_xlfn.XLOOKUP($D3467,Fund.Meta!$A:$A,Fund.Meta!$E:$E,"-",0,1))</f>
        <v>-</v>
      </c>
      <c r="G3467" s="334"/>
      <c r="H3467" s="303" t="str">
        <f>IF($G3467="","-",_xlfn.XLOOKUP($G3467,Appr.Meta!$A:$A,Appr.Meta!$D:$D,"-",0,1))</f>
        <v>-</v>
      </c>
      <c r="I3467" s="302"/>
      <c r="J3467" s="303" t="str">
        <f>IF($I3467="","-",_xlfn.XLOOKUP($I3467,'CC.Meta'!$A:$A,'CC.Meta'!$D:$D,"-",0,1))</f>
        <v>-</v>
      </c>
      <c r="K3467" s="302"/>
      <c r="L3467" s="146" t="str">
        <f>IF($K3467="","-",_xlfn.XLOOKUP($K3467,Obj.Meta!$A:$A,Obj.Meta!$D:$D,"-",0,1))</f>
        <v>-</v>
      </c>
      <c r="M3467" s="300" t="str">
        <f>IF($K3467="","-",_xlfn.XLOOKUP($K3467,Obj.Meta!$A:$A,Obj.Meta!$F:$F,"-",0,1))</f>
        <v>-</v>
      </c>
      <c r="N3467" s="337" t="str">
        <f t="shared" si="107"/>
        <v>---</v>
      </c>
      <c r="O3467" s="333"/>
      <c r="P3467" s="54"/>
      <c r="Q3467" s="52"/>
      <c r="R3467" s="34"/>
      <c r="S3467" s="53"/>
      <c r="T3467" s="208"/>
      <c r="U3467" s="726"/>
      <c r="V3467" s="206"/>
      <c r="W3467" s="206"/>
      <c r="X3467" s="678"/>
      <c r="Y3467" s="34"/>
      <c r="Z3467" s="610"/>
      <c r="AA3467" s="608"/>
    </row>
    <row r="3468" spans="1:27">
      <c r="A3468" s="145" t="str">
        <f t="shared" si="106"/>
        <v>-</v>
      </c>
      <c r="B3468" s="146" t="str">
        <f>_xlfn.XLOOKUP($A3468,Dept.Meta!$A:$A,Dept.Meta!$F:$F,"-",0,1)</f>
        <v>-</v>
      </c>
      <c r="C3468" s="629" t="str">
        <f>_xlfn.XLOOKUP(_xlfn.CONCAT($G3468,"-",$I3468),Div.Meta!$H:$H,Div.Meta!$C:$C,"-",0,1)</f>
        <v>-</v>
      </c>
      <c r="D3468" s="302"/>
      <c r="E3468" s="146" t="str">
        <f>IF($D3468="","-",_xlfn.XLOOKUP($D3468,Fund.Meta!$A:$A,Fund.Meta!$D:$D,"-",0,1))</f>
        <v>-</v>
      </c>
      <c r="F3468" s="303" t="str">
        <f>IF($D3468="","-",_xlfn.XLOOKUP($D3468,Fund.Meta!$A:$A,Fund.Meta!$E:$E,"-",0,1))</f>
        <v>-</v>
      </c>
      <c r="G3468" s="334"/>
      <c r="H3468" s="303" t="str">
        <f>IF($G3468="","-",_xlfn.XLOOKUP($G3468,Appr.Meta!$A:$A,Appr.Meta!$D:$D,"-",0,1))</f>
        <v>-</v>
      </c>
      <c r="I3468" s="302"/>
      <c r="J3468" s="303" t="str">
        <f>IF($I3468="","-",_xlfn.XLOOKUP($I3468,'CC.Meta'!$A:$A,'CC.Meta'!$D:$D,"-",0,1))</f>
        <v>-</v>
      </c>
      <c r="K3468" s="302"/>
      <c r="L3468" s="146" t="str">
        <f>IF($K3468="","-",_xlfn.XLOOKUP($K3468,Obj.Meta!$A:$A,Obj.Meta!$D:$D,"-",0,1))</f>
        <v>-</v>
      </c>
      <c r="M3468" s="300" t="str">
        <f>IF($K3468="","-",_xlfn.XLOOKUP($K3468,Obj.Meta!$A:$A,Obj.Meta!$F:$F,"-",0,1))</f>
        <v>-</v>
      </c>
      <c r="N3468" s="337" t="str">
        <f t="shared" si="107"/>
        <v>---</v>
      </c>
      <c r="O3468" s="333"/>
      <c r="P3468" s="54"/>
      <c r="Q3468" s="52"/>
      <c r="R3468" s="34"/>
      <c r="S3468" s="53"/>
      <c r="T3468" s="208"/>
      <c r="U3468" s="726"/>
      <c r="V3468" s="206"/>
      <c r="W3468" s="206"/>
      <c r="X3468" s="678"/>
      <c r="Y3468" s="34"/>
      <c r="Z3468" s="610"/>
      <c r="AA3468" s="608"/>
    </row>
    <row r="3469" spans="1:27">
      <c r="A3469" s="145" t="str">
        <f t="shared" si="106"/>
        <v>-</v>
      </c>
      <c r="B3469" s="146" t="str">
        <f>_xlfn.XLOOKUP($A3469,Dept.Meta!$A:$A,Dept.Meta!$F:$F,"-",0,1)</f>
        <v>-</v>
      </c>
      <c r="C3469" s="629" t="str">
        <f>_xlfn.XLOOKUP(_xlfn.CONCAT($G3469,"-",$I3469),Div.Meta!$H:$H,Div.Meta!$C:$C,"-",0,1)</f>
        <v>-</v>
      </c>
      <c r="D3469" s="302"/>
      <c r="E3469" s="146" t="str">
        <f>IF($D3469="","-",_xlfn.XLOOKUP($D3469,Fund.Meta!$A:$A,Fund.Meta!$D:$D,"-",0,1))</f>
        <v>-</v>
      </c>
      <c r="F3469" s="303" t="str">
        <f>IF($D3469="","-",_xlfn.XLOOKUP($D3469,Fund.Meta!$A:$A,Fund.Meta!$E:$E,"-",0,1))</f>
        <v>-</v>
      </c>
      <c r="G3469" s="334"/>
      <c r="H3469" s="303" t="str">
        <f>IF($G3469="","-",_xlfn.XLOOKUP($G3469,Appr.Meta!$A:$A,Appr.Meta!$D:$D,"-",0,1))</f>
        <v>-</v>
      </c>
      <c r="I3469" s="302"/>
      <c r="J3469" s="303" t="str">
        <f>IF($I3469="","-",_xlfn.XLOOKUP($I3469,'CC.Meta'!$A:$A,'CC.Meta'!$D:$D,"-",0,1))</f>
        <v>-</v>
      </c>
      <c r="K3469" s="302"/>
      <c r="L3469" s="146" t="str">
        <f>IF($K3469="","-",_xlfn.XLOOKUP($K3469,Obj.Meta!$A:$A,Obj.Meta!$D:$D,"-",0,1))</f>
        <v>-</v>
      </c>
      <c r="M3469" s="300" t="str">
        <f>IF($K3469="","-",_xlfn.XLOOKUP($K3469,Obj.Meta!$A:$A,Obj.Meta!$F:$F,"-",0,1))</f>
        <v>-</v>
      </c>
      <c r="N3469" s="337" t="str">
        <f t="shared" si="107"/>
        <v>---</v>
      </c>
      <c r="O3469" s="333"/>
      <c r="P3469" s="54"/>
      <c r="Q3469" s="52"/>
      <c r="R3469" s="34"/>
      <c r="S3469" s="53"/>
      <c r="T3469" s="208"/>
      <c r="U3469" s="726"/>
      <c r="V3469" s="206"/>
      <c r="W3469" s="206"/>
      <c r="X3469" s="678"/>
      <c r="Y3469" s="34"/>
      <c r="Z3469" s="610"/>
      <c r="AA3469" s="608"/>
    </row>
    <row r="3470" spans="1:27">
      <c r="A3470" s="145" t="str">
        <f t="shared" si="106"/>
        <v>-</v>
      </c>
      <c r="B3470" s="146" t="str">
        <f>_xlfn.XLOOKUP($A3470,Dept.Meta!$A:$A,Dept.Meta!$F:$F,"-",0,1)</f>
        <v>-</v>
      </c>
      <c r="C3470" s="629" t="str">
        <f>_xlfn.XLOOKUP(_xlfn.CONCAT($G3470,"-",$I3470),Div.Meta!$H:$H,Div.Meta!$C:$C,"-",0,1)</f>
        <v>-</v>
      </c>
      <c r="D3470" s="302"/>
      <c r="E3470" s="146" t="str">
        <f>IF($D3470="","-",_xlfn.XLOOKUP($D3470,Fund.Meta!$A:$A,Fund.Meta!$D:$D,"-",0,1))</f>
        <v>-</v>
      </c>
      <c r="F3470" s="303" t="str">
        <f>IF($D3470="","-",_xlfn.XLOOKUP($D3470,Fund.Meta!$A:$A,Fund.Meta!$E:$E,"-",0,1))</f>
        <v>-</v>
      </c>
      <c r="G3470" s="334"/>
      <c r="H3470" s="303" t="str">
        <f>IF($G3470="","-",_xlfn.XLOOKUP($G3470,Appr.Meta!$A:$A,Appr.Meta!$D:$D,"-",0,1))</f>
        <v>-</v>
      </c>
      <c r="I3470" s="302"/>
      <c r="J3470" s="303" t="str">
        <f>IF($I3470="","-",_xlfn.XLOOKUP($I3470,'CC.Meta'!$A:$A,'CC.Meta'!$D:$D,"-",0,1))</f>
        <v>-</v>
      </c>
      <c r="K3470" s="302"/>
      <c r="L3470" s="146" t="str">
        <f>IF($K3470="","-",_xlfn.XLOOKUP($K3470,Obj.Meta!$A:$A,Obj.Meta!$D:$D,"-",0,1))</f>
        <v>-</v>
      </c>
      <c r="M3470" s="300" t="str">
        <f>IF($K3470="","-",_xlfn.XLOOKUP($K3470,Obj.Meta!$A:$A,Obj.Meta!$F:$F,"-",0,1))</f>
        <v>-</v>
      </c>
      <c r="N3470" s="337" t="str">
        <f t="shared" si="107"/>
        <v>---</v>
      </c>
      <c r="O3470" s="333"/>
      <c r="P3470" s="54"/>
      <c r="Q3470" s="52"/>
      <c r="R3470" s="34"/>
      <c r="S3470" s="53"/>
      <c r="T3470" s="208"/>
      <c r="U3470" s="726"/>
      <c r="V3470" s="206"/>
      <c r="W3470" s="206"/>
      <c r="X3470" s="678"/>
      <c r="Y3470" s="34"/>
      <c r="Z3470" s="610"/>
      <c r="AA3470" s="608"/>
    </row>
    <row r="3471" spans="1:27">
      <c r="A3471" s="145" t="str">
        <f t="shared" si="106"/>
        <v>-</v>
      </c>
      <c r="B3471" s="146" t="str">
        <f>_xlfn.XLOOKUP($A3471,Dept.Meta!$A:$A,Dept.Meta!$F:$F,"-",0,1)</f>
        <v>-</v>
      </c>
      <c r="C3471" s="629" t="str">
        <f>_xlfn.XLOOKUP(_xlfn.CONCAT($G3471,"-",$I3471),Div.Meta!$H:$H,Div.Meta!$C:$C,"-",0,1)</f>
        <v>-</v>
      </c>
      <c r="D3471" s="302"/>
      <c r="E3471" s="146" t="str">
        <f>IF($D3471="","-",_xlfn.XLOOKUP($D3471,Fund.Meta!$A:$A,Fund.Meta!$D:$D,"-",0,1))</f>
        <v>-</v>
      </c>
      <c r="F3471" s="303" t="str">
        <f>IF($D3471="","-",_xlfn.XLOOKUP($D3471,Fund.Meta!$A:$A,Fund.Meta!$E:$E,"-",0,1))</f>
        <v>-</v>
      </c>
      <c r="G3471" s="334"/>
      <c r="H3471" s="303" t="str">
        <f>IF($G3471="","-",_xlfn.XLOOKUP($G3471,Appr.Meta!$A:$A,Appr.Meta!$D:$D,"-",0,1))</f>
        <v>-</v>
      </c>
      <c r="I3471" s="302"/>
      <c r="J3471" s="303" t="str">
        <f>IF($I3471="","-",_xlfn.XLOOKUP($I3471,'CC.Meta'!$A:$A,'CC.Meta'!$D:$D,"-",0,1))</f>
        <v>-</v>
      </c>
      <c r="K3471" s="302"/>
      <c r="L3471" s="146" t="str">
        <f>IF($K3471="","-",_xlfn.XLOOKUP($K3471,Obj.Meta!$A:$A,Obj.Meta!$D:$D,"-",0,1))</f>
        <v>-</v>
      </c>
      <c r="M3471" s="300" t="str">
        <f>IF($K3471="","-",_xlfn.XLOOKUP($K3471,Obj.Meta!$A:$A,Obj.Meta!$F:$F,"-",0,1))</f>
        <v>-</v>
      </c>
      <c r="N3471" s="337" t="str">
        <f t="shared" si="107"/>
        <v>---</v>
      </c>
      <c r="O3471" s="333"/>
      <c r="P3471" s="54"/>
      <c r="Q3471" s="52"/>
      <c r="R3471" s="34"/>
      <c r="S3471" s="53"/>
      <c r="T3471" s="208"/>
      <c r="U3471" s="726"/>
      <c r="V3471" s="206"/>
      <c r="W3471" s="206"/>
      <c r="X3471" s="678"/>
      <c r="Y3471" s="34"/>
      <c r="Z3471" s="610"/>
      <c r="AA3471" s="608"/>
    </row>
    <row r="3472" spans="1:27">
      <c r="A3472" s="145" t="str">
        <f t="shared" si="106"/>
        <v>-</v>
      </c>
      <c r="B3472" s="146" t="str">
        <f>_xlfn.XLOOKUP($A3472,Dept.Meta!$A:$A,Dept.Meta!$F:$F,"-",0,1)</f>
        <v>-</v>
      </c>
      <c r="C3472" s="629" t="str">
        <f>_xlfn.XLOOKUP(_xlfn.CONCAT($G3472,"-",$I3472),Div.Meta!$H:$H,Div.Meta!$C:$C,"-",0,1)</f>
        <v>-</v>
      </c>
      <c r="D3472" s="302"/>
      <c r="E3472" s="146" t="str">
        <f>IF($D3472="","-",_xlfn.XLOOKUP($D3472,Fund.Meta!$A:$A,Fund.Meta!$D:$D,"-",0,1))</f>
        <v>-</v>
      </c>
      <c r="F3472" s="303" t="str">
        <f>IF($D3472="","-",_xlfn.XLOOKUP($D3472,Fund.Meta!$A:$A,Fund.Meta!$E:$E,"-",0,1))</f>
        <v>-</v>
      </c>
      <c r="G3472" s="334"/>
      <c r="H3472" s="303" t="str">
        <f>IF($G3472="","-",_xlfn.XLOOKUP($G3472,Appr.Meta!$A:$A,Appr.Meta!$D:$D,"-",0,1))</f>
        <v>-</v>
      </c>
      <c r="I3472" s="302"/>
      <c r="J3472" s="303" t="str">
        <f>IF($I3472="","-",_xlfn.XLOOKUP($I3472,'CC.Meta'!$A:$A,'CC.Meta'!$D:$D,"-",0,1))</f>
        <v>-</v>
      </c>
      <c r="K3472" s="302"/>
      <c r="L3472" s="146" t="str">
        <f>IF($K3472="","-",_xlfn.XLOOKUP($K3472,Obj.Meta!$A:$A,Obj.Meta!$D:$D,"-",0,1))</f>
        <v>-</v>
      </c>
      <c r="M3472" s="300" t="str">
        <f>IF($K3472="","-",_xlfn.XLOOKUP($K3472,Obj.Meta!$A:$A,Obj.Meta!$F:$F,"-",0,1))</f>
        <v>-</v>
      </c>
      <c r="N3472" s="337" t="str">
        <f t="shared" si="107"/>
        <v>---</v>
      </c>
      <c r="O3472" s="333"/>
      <c r="P3472" s="54"/>
      <c r="Q3472" s="52"/>
      <c r="R3472" s="34"/>
      <c r="S3472" s="53"/>
      <c r="T3472" s="208"/>
      <c r="U3472" s="726"/>
      <c r="V3472" s="206"/>
      <c r="W3472" s="206"/>
      <c r="X3472" s="678"/>
      <c r="Y3472" s="34"/>
      <c r="Z3472" s="610"/>
      <c r="AA3472" s="608"/>
    </row>
    <row r="3473" spans="1:27">
      <c r="A3473" s="145" t="str">
        <f t="shared" si="106"/>
        <v>-</v>
      </c>
      <c r="B3473" s="146" t="str">
        <f>_xlfn.XLOOKUP($A3473,Dept.Meta!$A:$A,Dept.Meta!$F:$F,"-",0,1)</f>
        <v>-</v>
      </c>
      <c r="C3473" s="629" t="str">
        <f>_xlfn.XLOOKUP(_xlfn.CONCAT($G3473,"-",$I3473),Div.Meta!$H:$H,Div.Meta!$C:$C,"-",0,1)</f>
        <v>-</v>
      </c>
      <c r="D3473" s="302"/>
      <c r="E3473" s="146" t="str">
        <f>IF($D3473="","-",_xlfn.XLOOKUP($D3473,Fund.Meta!$A:$A,Fund.Meta!$D:$D,"-",0,1))</f>
        <v>-</v>
      </c>
      <c r="F3473" s="303" t="str">
        <f>IF($D3473="","-",_xlfn.XLOOKUP($D3473,Fund.Meta!$A:$A,Fund.Meta!$E:$E,"-",0,1))</f>
        <v>-</v>
      </c>
      <c r="G3473" s="334"/>
      <c r="H3473" s="303" t="str">
        <f>IF($G3473="","-",_xlfn.XLOOKUP($G3473,Appr.Meta!$A:$A,Appr.Meta!$D:$D,"-",0,1))</f>
        <v>-</v>
      </c>
      <c r="I3473" s="302"/>
      <c r="J3473" s="303" t="str">
        <f>IF($I3473="","-",_xlfn.XLOOKUP($I3473,'CC.Meta'!$A:$A,'CC.Meta'!$D:$D,"-",0,1))</f>
        <v>-</v>
      </c>
      <c r="K3473" s="302"/>
      <c r="L3473" s="146" t="str">
        <f>IF($K3473="","-",_xlfn.XLOOKUP($K3473,Obj.Meta!$A:$A,Obj.Meta!$D:$D,"-",0,1))</f>
        <v>-</v>
      </c>
      <c r="M3473" s="300" t="str">
        <f>IF($K3473="","-",_xlfn.XLOOKUP($K3473,Obj.Meta!$A:$A,Obj.Meta!$F:$F,"-",0,1))</f>
        <v>-</v>
      </c>
      <c r="N3473" s="337" t="str">
        <f t="shared" si="107"/>
        <v>---</v>
      </c>
      <c r="O3473" s="333"/>
      <c r="P3473" s="54"/>
      <c r="Q3473" s="52"/>
      <c r="R3473" s="34"/>
      <c r="S3473" s="53"/>
      <c r="T3473" s="208"/>
      <c r="U3473" s="726"/>
      <c r="V3473" s="206"/>
      <c r="W3473" s="206"/>
      <c r="X3473" s="678"/>
      <c r="Y3473" s="34"/>
      <c r="Z3473" s="610"/>
      <c r="AA3473" s="608"/>
    </row>
    <row r="3474" spans="1:27">
      <c r="A3474" s="145" t="str">
        <f t="shared" si="106"/>
        <v>-</v>
      </c>
      <c r="B3474" s="146" t="str">
        <f>_xlfn.XLOOKUP($A3474,Dept.Meta!$A:$A,Dept.Meta!$F:$F,"-",0,1)</f>
        <v>-</v>
      </c>
      <c r="C3474" s="629" t="str">
        <f>_xlfn.XLOOKUP(_xlfn.CONCAT($G3474,"-",$I3474),Div.Meta!$H:$H,Div.Meta!$C:$C,"-",0,1)</f>
        <v>-</v>
      </c>
      <c r="D3474" s="302"/>
      <c r="E3474" s="146" t="str">
        <f>IF($D3474="","-",_xlfn.XLOOKUP($D3474,Fund.Meta!$A:$A,Fund.Meta!$D:$D,"-",0,1))</f>
        <v>-</v>
      </c>
      <c r="F3474" s="303" t="str">
        <f>IF($D3474="","-",_xlfn.XLOOKUP($D3474,Fund.Meta!$A:$A,Fund.Meta!$E:$E,"-",0,1))</f>
        <v>-</v>
      </c>
      <c r="G3474" s="334"/>
      <c r="H3474" s="303" t="str">
        <f>IF($G3474="","-",_xlfn.XLOOKUP($G3474,Appr.Meta!$A:$A,Appr.Meta!$D:$D,"-",0,1))</f>
        <v>-</v>
      </c>
      <c r="I3474" s="302"/>
      <c r="J3474" s="303" t="str">
        <f>IF($I3474="","-",_xlfn.XLOOKUP($I3474,'CC.Meta'!$A:$A,'CC.Meta'!$D:$D,"-",0,1))</f>
        <v>-</v>
      </c>
      <c r="K3474" s="302"/>
      <c r="L3474" s="146" t="str">
        <f>IF($K3474="","-",_xlfn.XLOOKUP($K3474,Obj.Meta!$A:$A,Obj.Meta!$D:$D,"-",0,1))</f>
        <v>-</v>
      </c>
      <c r="M3474" s="300" t="str">
        <f>IF($K3474="","-",_xlfn.XLOOKUP($K3474,Obj.Meta!$A:$A,Obj.Meta!$F:$F,"-",0,1))</f>
        <v>-</v>
      </c>
      <c r="N3474" s="337" t="str">
        <f t="shared" si="107"/>
        <v>---</v>
      </c>
      <c r="O3474" s="333"/>
      <c r="P3474" s="54"/>
      <c r="Q3474" s="52"/>
      <c r="R3474" s="34"/>
      <c r="S3474" s="53"/>
      <c r="T3474" s="208"/>
      <c r="U3474" s="726"/>
      <c r="V3474" s="206"/>
      <c r="W3474" s="206"/>
      <c r="X3474" s="678"/>
      <c r="Y3474" s="34"/>
      <c r="Z3474" s="610"/>
      <c r="AA3474" s="608"/>
    </row>
    <row r="3475" spans="1:27">
      <c r="A3475" s="145" t="str">
        <f t="shared" ref="A3475:A3538" si="108">IFERROR(VALUE(LEFT($I3475,2)),"-")</f>
        <v>-</v>
      </c>
      <c r="B3475" s="146" t="str">
        <f>_xlfn.XLOOKUP($A3475,Dept.Meta!$A:$A,Dept.Meta!$F:$F,"-",0,1)</f>
        <v>-</v>
      </c>
      <c r="C3475" s="629" t="str">
        <f>_xlfn.XLOOKUP(_xlfn.CONCAT($G3475,"-",$I3475),Div.Meta!$H:$H,Div.Meta!$C:$C,"-",0,1)</f>
        <v>-</v>
      </c>
      <c r="D3475" s="302"/>
      <c r="E3475" s="146" t="str">
        <f>IF($D3475="","-",_xlfn.XLOOKUP($D3475,Fund.Meta!$A:$A,Fund.Meta!$D:$D,"-",0,1))</f>
        <v>-</v>
      </c>
      <c r="F3475" s="303" t="str">
        <f>IF($D3475="","-",_xlfn.XLOOKUP($D3475,Fund.Meta!$A:$A,Fund.Meta!$E:$E,"-",0,1))</f>
        <v>-</v>
      </c>
      <c r="G3475" s="334"/>
      <c r="H3475" s="303" t="str">
        <f>IF($G3475="","-",_xlfn.XLOOKUP($G3475,Appr.Meta!$A:$A,Appr.Meta!$D:$D,"-",0,1))</f>
        <v>-</v>
      </c>
      <c r="I3475" s="302"/>
      <c r="J3475" s="303" t="str">
        <f>IF($I3475="","-",_xlfn.XLOOKUP($I3475,'CC.Meta'!$A:$A,'CC.Meta'!$D:$D,"-",0,1))</f>
        <v>-</v>
      </c>
      <c r="K3475" s="302"/>
      <c r="L3475" s="146" t="str">
        <f>IF($K3475="","-",_xlfn.XLOOKUP($K3475,Obj.Meta!$A:$A,Obj.Meta!$D:$D,"-",0,1))</f>
        <v>-</v>
      </c>
      <c r="M3475" s="300" t="str">
        <f>IF($K3475="","-",_xlfn.XLOOKUP($K3475,Obj.Meta!$A:$A,Obj.Meta!$F:$F,"-",0,1))</f>
        <v>-</v>
      </c>
      <c r="N3475" s="337" t="str">
        <f t="shared" ref="N3475:N3538" si="109">_xlfn.CONCAT($D3475,"-",$G3475,"-",$I3475,"-",$K3475)</f>
        <v>---</v>
      </c>
      <c r="O3475" s="333"/>
      <c r="P3475" s="54"/>
      <c r="Q3475" s="52"/>
      <c r="R3475" s="34"/>
      <c r="S3475" s="53"/>
      <c r="T3475" s="208"/>
      <c r="U3475" s="726"/>
      <c r="V3475" s="206"/>
      <c r="W3475" s="206"/>
      <c r="X3475" s="678"/>
      <c r="Y3475" s="34"/>
      <c r="Z3475" s="610"/>
      <c r="AA3475" s="608"/>
    </row>
    <row r="3476" spans="1:27">
      <c r="A3476" s="145" t="str">
        <f t="shared" si="108"/>
        <v>-</v>
      </c>
      <c r="B3476" s="146" t="str">
        <f>_xlfn.XLOOKUP($A3476,Dept.Meta!$A:$A,Dept.Meta!$F:$F,"-",0,1)</f>
        <v>-</v>
      </c>
      <c r="C3476" s="629" t="str">
        <f>_xlfn.XLOOKUP(_xlfn.CONCAT($G3476,"-",$I3476),Div.Meta!$H:$H,Div.Meta!$C:$C,"-",0,1)</f>
        <v>-</v>
      </c>
      <c r="D3476" s="302"/>
      <c r="E3476" s="146" t="str">
        <f>IF($D3476="","-",_xlfn.XLOOKUP($D3476,Fund.Meta!$A:$A,Fund.Meta!$D:$D,"-",0,1))</f>
        <v>-</v>
      </c>
      <c r="F3476" s="303" t="str">
        <f>IF($D3476="","-",_xlfn.XLOOKUP($D3476,Fund.Meta!$A:$A,Fund.Meta!$E:$E,"-",0,1))</f>
        <v>-</v>
      </c>
      <c r="G3476" s="334"/>
      <c r="H3476" s="303" t="str">
        <f>IF($G3476="","-",_xlfn.XLOOKUP($G3476,Appr.Meta!$A:$A,Appr.Meta!$D:$D,"-",0,1))</f>
        <v>-</v>
      </c>
      <c r="I3476" s="302"/>
      <c r="J3476" s="303" t="str">
        <f>IF($I3476="","-",_xlfn.XLOOKUP($I3476,'CC.Meta'!$A:$A,'CC.Meta'!$D:$D,"-",0,1))</f>
        <v>-</v>
      </c>
      <c r="K3476" s="302"/>
      <c r="L3476" s="146" t="str">
        <f>IF($K3476="","-",_xlfn.XLOOKUP($K3476,Obj.Meta!$A:$A,Obj.Meta!$D:$D,"-",0,1))</f>
        <v>-</v>
      </c>
      <c r="M3476" s="300" t="str">
        <f>IF($K3476="","-",_xlfn.XLOOKUP($K3476,Obj.Meta!$A:$A,Obj.Meta!$F:$F,"-",0,1))</f>
        <v>-</v>
      </c>
      <c r="N3476" s="337" t="str">
        <f t="shared" si="109"/>
        <v>---</v>
      </c>
      <c r="O3476" s="333"/>
      <c r="P3476" s="54"/>
      <c r="Q3476" s="52"/>
      <c r="R3476" s="34"/>
      <c r="S3476" s="53"/>
      <c r="T3476" s="208"/>
      <c r="U3476" s="726"/>
      <c r="V3476" s="206"/>
      <c r="W3476" s="206"/>
      <c r="X3476" s="678"/>
      <c r="Y3476" s="34"/>
      <c r="Z3476" s="610"/>
      <c r="AA3476" s="608"/>
    </row>
    <row r="3477" spans="1:27">
      <c r="A3477" s="145" t="str">
        <f t="shared" si="108"/>
        <v>-</v>
      </c>
      <c r="B3477" s="146" t="str">
        <f>_xlfn.XLOOKUP($A3477,Dept.Meta!$A:$A,Dept.Meta!$F:$F,"-",0,1)</f>
        <v>-</v>
      </c>
      <c r="C3477" s="629" t="str">
        <f>_xlfn.XLOOKUP(_xlfn.CONCAT($G3477,"-",$I3477),Div.Meta!$H:$H,Div.Meta!$C:$C,"-",0,1)</f>
        <v>-</v>
      </c>
      <c r="D3477" s="302"/>
      <c r="E3477" s="146" t="str">
        <f>IF($D3477="","-",_xlfn.XLOOKUP($D3477,Fund.Meta!$A:$A,Fund.Meta!$D:$D,"-",0,1))</f>
        <v>-</v>
      </c>
      <c r="F3477" s="303" t="str">
        <f>IF($D3477="","-",_xlfn.XLOOKUP($D3477,Fund.Meta!$A:$A,Fund.Meta!$E:$E,"-",0,1))</f>
        <v>-</v>
      </c>
      <c r="G3477" s="334"/>
      <c r="H3477" s="303" t="str">
        <f>IF($G3477="","-",_xlfn.XLOOKUP($G3477,Appr.Meta!$A:$A,Appr.Meta!$D:$D,"-",0,1))</f>
        <v>-</v>
      </c>
      <c r="I3477" s="302"/>
      <c r="J3477" s="303" t="str">
        <f>IF($I3477="","-",_xlfn.XLOOKUP($I3477,'CC.Meta'!$A:$A,'CC.Meta'!$D:$D,"-",0,1))</f>
        <v>-</v>
      </c>
      <c r="K3477" s="302"/>
      <c r="L3477" s="146" t="str">
        <f>IF($K3477="","-",_xlfn.XLOOKUP($K3477,Obj.Meta!$A:$A,Obj.Meta!$D:$D,"-",0,1))</f>
        <v>-</v>
      </c>
      <c r="M3477" s="300" t="str">
        <f>IF($K3477="","-",_xlfn.XLOOKUP($K3477,Obj.Meta!$A:$A,Obj.Meta!$F:$F,"-",0,1))</f>
        <v>-</v>
      </c>
      <c r="N3477" s="337" t="str">
        <f t="shared" si="109"/>
        <v>---</v>
      </c>
      <c r="O3477" s="333"/>
      <c r="P3477" s="54"/>
      <c r="Q3477" s="52"/>
      <c r="R3477" s="34"/>
      <c r="S3477" s="53"/>
      <c r="T3477" s="208"/>
      <c r="U3477" s="726"/>
      <c r="V3477" s="206"/>
      <c r="W3477" s="206"/>
      <c r="X3477" s="678"/>
      <c r="Y3477" s="34"/>
      <c r="Z3477" s="610"/>
      <c r="AA3477" s="608"/>
    </row>
    <row r="3478" spans="1:27">
      <c r="A3478" s="145" t="str">
        <f t="shared" si="108"/>
        <v>-</v>
      </c>
      <c r="B3478" s="146" t="str">
        <f>_xlfn.XLOOKUP($A3478,Dept.Meta!$A:$A,Dept.Meta!$F:$F,"-",0,1)</f>
        <v>-</v>
      </c>
      <c r="C3478" s="629" t="str">
        <f>_xlfn.XLOOKUP(_xlfn.CONCAT($G3478,"-",$I3478),Div.Meta!$H:$H,Div.Meta!$C:$C,"-",0,1)</f>
        <v>-</v>
      </c>
      <c r="D3478" s="302"/>
      <c r="E3478" s="146" t="str">
        <f>IF($D3478="","-",_xlfn.XLOOKUP($D3478,Fund.Meta!$A:$A,Fund.Meta!$D:$D,"-",0,1))</f>
        <v>-</v>
      </c>
      <c r="F3478" s="303" t="str">
        <f>IF($D3478="","-",_xlfn.XLOOKUP($D3478,Fund.Meta!$A:$A,Fund.Meta!$E:$E,"-",0,1))</f>
        <v>-</v>
      </c>
      <c r="G3478" s="334"/>
      <c r="H3478" s="303" t="str">
        <f>IF($G3478="","-",_xlfn.XLOOKUP($G3478,Appr.Meta!$A:$A,Appr.Meta!$D:$D,"-",0,1))</f>
        <v>-</v>
      </c>
      <c r="I3478" s="302"/>
      <c r="J3478" s="303" t="str">
        <f>IF($I3478="","-",_xlfn.XLOOKUP($I3478,'CC.Meta'!$A:$A,'CC.Meta'!$D:$D,"-",0,1))</f>
        <v>-</v>
      </c>
      <c r="K3478" s="302"/>
      <c r="L3478" s="146" t="str">
        <f>IF($K3478="","-",_xlfn.XLOOKUP($K3478,Obj.Meta!$A:$A,Obj.Meta!$D:$D,"-",0,1))</f>
        <v>-</v>
      </c>
      <c r="M3478" s="300" t="str">
        <f>IF($K3478="","-",_xlfn.XLOOKUP($K3478,Obj.Meta!$A:$A,Obj.Meta!$F:$F,"-",0,1))</f>
        <v>-</v>
      </c>
      <c r="N3478" s="337" t="str">
        <f t="shared" si="109"/>
        <v>---</v>
      </c>
      <c r="O3478" s="333"/>
      <c r="P3478" s="54"/>
      <c r="Q3478" s="52"/>
      <c r="R3478" s="34"/>
      <c r="S3478" s="53"/>
      <c r="T3478" s="208"/>
      <c r="U3478" s="726"/>
      <c r="V3478" s="206"/>
      <c r="W3478" s="206"/>
      <c r="X3478" s="678"/>
      <c r="Y3478" s="34"/>
      <c r="Z3478" s="610"/>
      <c r="AA3478" s="608"/>
    </row>
    <row r="3479" spans="1:27">
      <c r="A3479" s="145" t="str">
        <f t="shared" si="108"/>
        <v>-</v>
      </c>
      <c r="B3479" s="146" t="str">
        <f>_xlfn.XLOOKUP($A3479,Dept.Meta!$A:$A,Dept.Meta!$F:$F,"-",0,1)</f>
        <v>-</v>
      </c>
      <c r="C3479" s="629" t="str">
        <f>_xlfn.XLOOKUP(_xlfn.CONCAT($G3479,"-",$I3479),Div.Meta!$H:$H,Div.Meta!$C:$C,"-",0,1)</f>
        <v>-</v>
      </c>
      <c r="D3479" s="302"/>
      <c r="E3479" s="146" t="str">
        <f>IF($D3479="","-",_xlfn.XLOOKUP($D3479,Fund.Meta!$A:$A,Fund.Meta!$D:$D,"-",0,1))</f>
        <v>-</v>
      </c>
      <c r="F3479" s="303" t="str">
        <f>IF($D3479="","-",_xlfn.XLOOKUP($D3479,Fund.Meta!$A:$A,Fund.Meta!$E:$E,"-",0,1))</f>
        <v>-</v>
      </c>
      <c r="G3479" s="334"/>
      <c r="H3479" s="303" t="str">
        <f>IF($G3479="","-",_xlfn.XLOOKUP($G3479,Appr.Meta!$A:$A,Appr.Meta!$D:$D,"-",0,1))</f>
        <v>-</v>
      </c>
      <c r="I3479" s="302"/>
      <c r="J3479" s="303" t="str">
        <f>IF($I3479="","-",_xlfn.XLOOKUP($I3479,'CC.Meta'!$A:$A,'CC.Meta'!$D:$D,"-",0,1))</f>
        <v>-</v>
      </c>
      <c r="K3479" s="302"/>
      <c r="L3479" s="146" t="str">
        <f>IF($K3479="","-",_xlfn.XLOOKUP($K3479,Obj.Meta!$A:$A,Obj.Meta!$D:$D,"-",0,1))</f>
        <v>-</v>
      </c>
      <c r="M3479" s="300" t="str">
        <f>IF($K3479="","-",_xlfn.XLOOKUP($K3479,Obj.Meta!$A:$A,Obj.Meta!$F:$F,"-",0,1))</f>
        <v>-</v>
      </c>
      <c r="N3479" s="337" t="str">
        <f t="shared" si="109"/>
        <v>---</v>
      </c>
      <c r="O3479" s="333"/>
      <c r="P3479" s="54"/>
      <c r="Q3479" s="52"/>
      <c r="R3479" s="34"/>
      <c r="S3479" s="53"/>
      <c r="T3479" s="208"/>
      <c r="U3479" s="726"/>
      <c r="V3479" s="206"/>
      <c r="W3479" s="206"/>
      <c r="X3479" s="678"/>
      <c r="Y3479" s="34"/>
      <c r="Z3479" s="610"/>
      <c r="AA3479" s="608"/>
    </row>
    <row r="3480" spans="1:27">
      <c r="A3480" s="145" t="str">
        <f t="shared" si="108"/>
        <v>-</v>
      </c>
      <c r="B3480" s="146" t="str">
        <f>_xlfn.XLOOKUP($A3480,Dept.Meta!$A:$A,Dept.Meta!$F:$F,"-",0,1)</f>
        <v>-</v>
      </c>
      <c r="C3480" s="629" t="str">
        <f>_xlfn.XLOOKUP(_xlfn.CONCAT($G3480,"-",$I3480),Div.Meta!$H:$H,Div.Meta!$C:$C,"-",0,1)</f>
        <v>-</v>
      </c>
      <c r="D3480" s="302"/>
      <c r="E3480" s="146" t="str">
        <f>IF($D3480="","-",_xlfn.XLOOKUP($D3480,Fund.Meta!$A:$A,Fund.Meta!$D:$D,"-",0,1))</f>
        <v>-</v>
      </c>
      <c r="F3480" s="303" t="str">
        <f>IF($D3480="","-",_xlfn.XLOOKUP($D3480,Fund.Meta!$A:$A,Fund.Meta!$E:$E,"-",0,1))</f>
        <v>-</v>
      </c>
      <c r="G3480" s="334"/>
      <c r="H3480" s="303" t="str">
        <f>IF($G3480="","-",_xlfn.XLOOKUP($G3480,Appr.Meta!$A:$A,Appr.Meta!$D:$D,"-",0,1))</f>
        <v>-</v>
      </c>
      <c r="I3480" s="302"/>
      <c r="J3480" s="303" t="str">
        <f>IF($I3480="","-",_xlfn.XLOOKUP($I3480,'CC.Meta'!$A:$A,'CC.Meta'!$D:$D,"-",0,1))</f>
        <v>-</v>
      </c>
      <c r="K3480" s="302"/>
      <c r="L3480" s="146" t="str">
        <f>IF($K3480="","-",_xlfn.XLOOKUP($K3480,Obj.Meta!$A:$A,Obj.Meta!$D:$D,"-",0,1))</f>
        <v>-</v>
      </c>
      <c r="M3480" s="300" t="str">
        <f>IF($K3480="","-",_xlfn.XLOOKUP($K3480,Obj.Meta!$A:$A,Obj.Meta!$F:$F,"-",0,1))</f>
        <v>-</v>
      </c>
      <c r="N3480" s="337" t="str">
        <f t="shared" si="109"/>
        <v>---</v>
      </c>
      <c r="O3480" s="333"/>
      <c r="P3480" s="54"/>
      <c r="Q3480" s="52"/>
      <c r="R3480" s="34"/>
      <c r="S3480" s="53"/>
      <c r="T3480" s="208"/>
      <c r="U3480" s="726"/>
      <c r="V3480" s="206"/>
      <c r="W3480" s="206"/>
      <c r="X3480" s="678"/>
      <c r="Y3480" s="34"/>
      <c r="Z3480" s="610"/>
      <c r="AA3480" s="608"/>
    </row>
    <row r="3481" spans="1:27">
      <c r="A3481" s="145" t="str">
        <f t="shared" si="108"/>
        <v>-</v>
      </c>
      <c r="B3481" s="146" t="str">
        <f>_xlfn.XLOOKUP($A3481,Dept.Meta!$A:$A,Dept.Meta!$F:$F,"-",0,1)</f>
        <v>-</v>
      </c>
      <c r="C3481" s="629" t="str">
        <f>_xlfn.XLOOKUP(_xlfn.CONCAT($G3481,"-",$I3481),Div.Meta!$H:$H,Div.Meta!$C:$C,"-",0,1)</f>
        <v>-</v>
      </c>
      <c r="D3481" s="302"/>
      <c r="E3481" s="146" t="str">
        <f>IF($D3481="","-",_xlfn.XLOOKUP($D3481,Fund.Meta!$A:$A,Fund.Meta!$D:$D,"-",0,1))</f>
        <v>-</v>
      </c>
      <c r="F3481" s="303" t="str">
        <f>IF($D3481="","-",_xlfn.XLOOKUP($D3481,Fund.Meta!$A:$A,Fund.Meta!$E:$E,"-",0,1))</f>
        <v>-</v>
      </c>
      <c r="G3481" s="334"/>
      <c r="H3481" s="303" t="str">
        <f>IF($G3481="","-",_xlfn.XLOOKUP($G3481,Appr.Meta!$A:$A,Appr.Meta!$D:$D,"-",0,1))</f>
        <v>-</v>
      </c>
      <c r="I3481" s="302"/>
      <c r="J3481" s="303" t="str">
        <f>IF($I3481="","-",_xlfn.XLOOKUP($I3481,'CC.Meta'!$A:$A,'CC.Meta'!$D:$D,"-",0,1))</f>
        <v>-</v>
      </c>
      <c r="K3481" s="302"/>
      <c r="L3481" s="146" t="str">
        <f>IF($K3481="","-",_xlfn.XLOOKUP($K3481,Obj.Meta!$A:$A,Obj.Meta!$D:$D,"-",0,1))</f>
        <v>-</v>
      </c>
      <c r="M3481" s="300" t="str">
        <f>IF($K3481="","-",_xlfn.XLOOKUP($K3481,Obj.Meta!$A:$A,Obj.Meta!$F:$F,"-",0,1))</f>
        <v>-</v>
      </c>
      <c r="N3481" s="337" t="str">
        <f t="shared" si="109"/>
        <v>---</v>
      </c>
      <c r="O3481" s="333"/>
      <c r="P3481" s="54"/>
      <c r="Q3481" s="52"/>
      <c r="R3481" s="34"/>
      <c r="S3481" s="53"/>
      <c r="T3481" s="208"/>
      <c r="U3481" s="726"/>
      <c r="V3481" s="206"/>
      <c r="W3481" s="206"/>
      <c r="X3481" s="678"/>
      <c r="Y3481" s="34"/>
      <c r="Z3481" s="610"/>
      <c r="AA3481" s="608"/>
    </row>
    <row r="3482" spans="1:27">
      <c r="A3482" s="145" t="str">
        <f t="shared" si="108"/>
        <v>-</v>
      </c>
      <c r="B3482" s="146" t="str">
        <f>_xlfn.XLOOKUP($A3482,Dept.Meta!$A:$A,Dept.Meta!$F:$F,"-",0,1)</f>
        <v>-</v>
      </c>
      <c r="C3482" s="629" t="str">
        <f>_xlfn.XLOOKUP(_xlfn.CONCAT($G3482,"-",$I3482),Div.Meta!$H:$H,Div.Meta!$C:$C,"-",0,1)</f>
        <v>-</v>
      </c>
      <c r="D3482" s="302"/>
      <c r="E3482" s="146" t="str">
        <f>IF($D3482="","-",_xlfn.XLOOKUP($D3482,Fund.Meta!$A:$A,Fund.Meta!$D:$D,"-",0,1))</f>
        <v>-</v>
      </c>
      <c r="F3482" s="303" t="str">
        <f>IF($D3482="","-",_xlfn.XLOOKUP($D3482,Fund.Meta!$A:$A,Fund.Meta!$E:$E,"-",0,1))</f>
        <v>-</v>
      </c>
      <c r="G3482" s="334"/>
      <c r="H3482" s="303" t="str">
        <f>IF($G3482="","-",_xlfn.XLOOKUP($G3482,Appr.Meta!$A:$A,Appr.Meta!$D:$D,"-",0,1))</f>
        <v>-</v>
      </c>
      <c r="I3482" s="302"/>
      <c r="J3482" s="303" t="str">
        <f>IF($I3482="","-",_xlfn.XLOOKUP($I3482,'CC.Meta'!$A:$A,'CC.Meta'!$D:$D,"-",0,1))</f>
        <v>-</v>
      </c>
      <c r="K3482" s="302"/>
      <c r="L3482" s="146" t="str">
        <f>IF($K3482="","-",_xlfn.XLOOKUP($K3482,Obj.Meta!$A:$A,Obj.Meta!$D:$D,"-",0,1))</f>
        <v>-</v>
      </c>
      <c r="M3482" s="300" t="str">
        <f>IF($K3482="","-",_xlfn.XLOOKUP($K3482,Obj.Meta!$A:$A,Obj.Meta!$F:$F,"-",0,1))</f>
        <v>-</v>
      </c>
      <c r="N3482" s="337" t="str">
        <f t="shared" si="109"/>
        <v>---</v>
      </c>
      <c r="O3482" s="333"/>
      <c r="P3482" s="54"/>
      <c r="Q3482" s="52"/>
      <c r="R3482" s="34"/>
      <c r="S3482" s="53"/>
      <c r="T3482" s="208"/>
      <c r="U3482" s="726"/>
      <c r="V3482" s="206"/>
      <c r="W3482" s="206"/>
      <c r="X3482" s="678"/>
      <c r="Y3482" s="34"/>
      <c r="Z3482" s="610"/>
      <c r="AA3482" s="608"/>
    </row>
    <row r="3483" spans="1:27">
      <c r="A3483" s="145" t="str">
        <f t="shared" si="108"/>
        <v>-</v>
      </c>
      <c r="B3483" s="146" t="str">
        <f>_xlfn.XLOOKUP($A3483,Dept.Meta!$A:$A,Dept.Meta!$F:$F,"-",0,1)</f>
        <v>-</v>
      </c>
      <c r="C3483" s="629" t="str">
        <f>_xlfn.XLOOKUP(_xlfn.CONCAT($G3483,"-",$I3483),Div.Meta!$H:$H,Div.Meta!$C:$C,"-",0,1)</f>
        <v>-</v>
      </c>
      <c r="D3483" s="302"/>
      <c r="E3483" s="146" t="str">
        <f>IF($D3483="","-",_xlfn.XLOOKUP($D3483,Fund.Meta!$A:$A,Fund.Meta!$D:$D,"-",0,1))</f>
        <v>-</v>
      </c>
      <c r="F3483" s="303" t="str">
        <f>IF($D3483="","-",_xlfn.XLOOKUP($D3483,Fund.Meta!$A:$A,Fund.Meta!$E:$E,"-",0,1))</f>
        <v>-</v>
      </c>
      <c r="G3483" s="334"/>
      <c r="H3483" s="303" t="str">
        <f>IF($G3483="","-",_xlfn.XLOOKUP($G3483,Appr.Meta!$A:$A,Appr.Meta!$D:$D,"-",0,1))</f>
        <v>-</v>
      </c>
      <c r="I3483" s="302"/>
      <c r="J3483" s="303" t="str">
        <f>IF($I3483="","-",_xlfn.XLOOKUP($I3483,'CC.Meta'!$A:$A,'CC.Meta'!$D:$D,"-",0,1))</f>
        <v>-</v>
      </c>
      <c r="K3483" s="302"/>
      <c r="L3483" s="146" t="str">
        <f>IF($K3483="","-",_xlfn.XLOOKUP($K3483,Obj.Meta!$A:$A,Obj.Meta!$D:$D,"-",0,1))</f>
        <v>-</v>
      </c>
      <c r="M3483" s="300" t="str">
        <f>IF($K3483="","-",_xlfn.XLOOKUP($K3483,Obj.Meta!$A:$A,Obj.Meta!$F:$F,"-",0,1))</f>
        <v>-</v>
      </c>
      <c r="N3483" s="337" t="str">
        <f t="shared" si="109"/>
        <v>---</v>
      </c>
      <c r="O3483" s="333"/>
      <c r="P3483" s="54"/>
      <c r="Q3483" s="52"/>
      <c r="R3483" s="34"/>
      <c r="S3483" s="53"/>
      <c r="T3483" s="208"/>
      <c r="U3483" s="726"/>
      <c r="V3483" s="206"/>
      <c r="W3483" s="206"/>
      <c r="X3483" s="678"/>
      <c r="Y3483" s="34"/>
      <c r="Z3483" s="610"/>
      <c r="AA3483" s="608"/>
    </row>
    <row r="3484" spans="1:27">
      <c r="A3484" s="145" t="str">
        <f t="shared" si="108"/>
        <v>-</v>
      </c>
      <c r="B3484" s="146" t="str">
        <f>_xlfn.XLOOKUP($A3484,Dept.Meta!$A:$A,Dept.Meta!$F:$F,"-",0,1)</f>
        <v>-</v>
      </c>
      <c r="C3484" s="629" t="str">
        <f>_xlfn.XLOOKUP(_xlfn.CONCAT($G3484,"-",$I3484),Div.Meta!$H:$H,Div.Meta!$C:$C,"-",0,1)</f>
        <v>-</v>
      </c>
      <c r="D3484" s="302"/>
      <c r="E3484" s="146" t="str">
        <f>IF($D3484="","-",_xlfn.XLOOKUP($D3484,Fund.Meta!$A:$A,Fund.Meta!$D:$D,"-",0,1))</f>
        <v>-</v>
      </c>
      <c r="F3484" s="303" t="str">
        <f>IF($D3484="","-",_xlfn.XLOOKUP($D3484,Fund.Meta!$A:$A,Fund.Meta!$E:$E,"-",0,1))</f>
        <v>-</v>
      </c>
      <c r="G3484" s="334"/>
      <c r="H3484" s="303" t="str">
        <f>IF($G3484="","-",_xlfn.XLOOKUP($G3484,Appr.Meta!$A:$A,Appr.Meta!$D:$D,"-",0,1))</f>
        <v>-</v>
      </c>
      <c r="I3484" s="302"/>
      <c r="J3484" s="303" t="str">
        <f>IF($I3484="","-",_xlfn.XLOOKUP($I3484,'CC.Meta'!$A:$A,'CC.Meta'!$D:$D,"-",0,1))</f>
        <v>-</v>
      </c>
      <c r="K3484" s="302"/>
      <c r="L3484" s="146" t="str">
        <f>IF($K3484="","-",_xlfn.XLOOKUP($K3484,Obj.Meta!$A:$A,Obj.Meta!$D:$D,"-",0,1))</f>
        <v>-</v>
      </c>
      <c r="M3484" s="300" t="str">
        <f>IF($K3484="","-",_xlfn.XLOOKUP($K3484,Obj.Meta!$A:$A,Obj.Meta!$F:$F,"-",0,1))</f>
        <v>-</v>
      </c>
      <c r="N3484" s="337" t="str">
        <f t="shared" si="109"/>
        <v>---</v>
      </c>
      <c r="O3484" s="333"/>
      <c r="P3484" s="54"/>
      <c r="Q3484" s="52"/>
      <c r="R3484" s="34"/>
      <c r="S3484" s="53"/>
      <c r="T3484" s="208"/>
      <c r="U3484" s="726"/>
      <c r="V3484" s="206"/>
      <c r="W3484" s="206"/>
      <c r="X3484" s="678"/>
      <c r="Y3484" s="34"/>
      <c r="Z3484" s="610"/>
      <c r="AA3484" s="608"/>
    </row>
    <row r="3485" spans="1:27">
      <c r="A3485" s="145" t="str">
        <f t="shared" si="108"/>
        <v>-</v>
      </c>
      <c r="B3485" s="146" t="str">
        <f>_xlfn.XLOOKUP($A3485,Dept.Meta!$A:$A,Dept.Meta!$F:$F,"-",0,1)</f>
        <v>-</v>
      </c>
      <c r="C3485" s="629" t="str">
        <f>_xlfn.XLOOKUP(_xlfn.CONCAT($G3485,"-",$I3485),Div.Meta!$H:$H,Div.Meta!$C:$C,"-",0,1)</f>
        <v>-</v>
      </c>
      <c r="D3485" s="302"/>
      <c r="E3485" s="146" t="str">
        <f>IF($D3485="","-",_xlfn.XLOOKUP($D3485,Fund.Meta!$A:$A,Fund.Meta!$D:$D,"-",0,1))</f>
        <v>-</v>
      </c>
      <c r="F3485" s="303" t="str">
        <f>IF($D3485="","-",_xlfn.XLOOKUP($D3485,Fund.Meta!$A:$A,Fund.Meta!$E:$E,"-",0,1))</f>
        <v>-</v>
      </c>
      <c r="G3485" s="334"/>
      <c r="H3485" s="303" t="str">
        <f>IF($G3485="","-",_xlfn.XLOOKUP($G3485,Appr.Meta!$A:$A,Appr.Meta!$D:$D,"-",0,1))</f>
        <v>-</v>
      </c>
      <c r="I3485" s="302"/>
      <c r="J3485" s="303" t="str">
        <f>IF($I3485="","-",_xlfn.XLOOKUP($I3485,'CC.Meta'!$A:$A,'CC.Meta'!$D:$D,"-",0,1))</f>
        <v>-</v>
      </c>
      <c r="K3485" s="302"/>
      <c r="L3485" s="146" t="str">
        <f>IF($K3485="","-",_xlfn.XLOOKUP($K3485,Obj.Meta!$A:$A,Obj.Meta!$D:$D,"-",0,1))</f>
        <v>-</v>
      </c>
      <c r="M3485" s="300" t="str">
        <f>IF($K3485="","-",_xlfn.XLOOKUP($K3485,Obj.Meta!$A:$A,Obj.Meta!$F:$F,"-",0,1))</f>
        <v>-</v>
      </c>
      <c r="N3485" s="337" t="str">
        <f t="shared" si="109"/>
        <v>---</v>
      </c>
      <c r="O3485" s="333"/>
      <c r="P3485" s="54"/>
      <c r="Q3485" s="52"/>
      <c r="R3485" s="34"/>
      <c r="S3485" s="53"/>
      <c r="T3485" s="208"/>
      <c r="U3485" s="726"/>
      <c r="V3485" s="206"/>
      <c r="W3485" s="206"/>
      <c r="X3485" s="678"/>
      <c r="Y3485" s="34"/>
      <c r="Z3485" s="610"/>
      <c r="AA3485" s="608"/>
    </row>
    <row r="3486" spans="1:27">
      <c r="A3486" s="145" t="str">
        <f t="shared" si="108"/>
        <v>-</v>
      </c>
      <c r="B3486" s="146" t="str">
        <f>_xlfn.XLOOKUP($A3486,Dept.Meta!$A:$A,Dept.Meta!$F:$F,"-",0,1)</f>
        <v>-</v>
      </c>
      <c r="C3486" s="629" t="str">
        <f>_xlfn.XLOOKUP(_xlfn.CONCAT($G3486,"-",$I3486),Div.Meta!$H:$H,Div.Meta!$C:$C,"-",0,1)</f>
        <v>-</v>
      </c>
      <c r="D3486" s="302"/>
      <c r="E3486" s="146" t="str">
        <f>IF($D3486="","-",_xlfn.XLOOKUP($D3486,Fund.Meta!$A:$A,Fund.Meta!$D:$D,"-",0,1))</f>
        <v>-</v>
      </c>
      <c r="F3486" s="303" t="str">
        <f>IF($D3486="","-",_xlfn.XLOOKUP($D3486,Fund.Meta!$A:$A,Fund.Meta!$E:$E,"-",0,1))</f>
        <v>-</v>
      </c>
      <c r="G3486" s="334"/>
      <c r="H3486" s="303" t="str">
        <f>IF($G3486="","-",_xlfn.XLOOKUP($G3486,Appr.Meta!$A:$A,Appr.Meta!$D:$D,"-",0,1))</f>
        <v>-</v>
      </c>
      <c r="I3486" s="302"/>
      <c r="J3486" s="303" t="str">
        <f>IF($I3486="","-",_xlfn.XLOOKUP($I3486,'CC.Meta'!$A:$A,'CC.Meta'!$D:$D,"-",0,1))</f>
        <v>-</v>
      </c>
      <c r="K3486" s="302"/>
      <c r="L3486" s="146" t="str">
        <f>IF($K3486="","-",_xlfn.XLOOKUP($K3486,Obj.Meta!$A:$A,Obj.Meta!$D:$D,"-",0,1))</f>
        <v>-</v>
      </c>
      <c r="M3486" s="300" t="str">
        <f>IF($K3486="","-",_xlfn.XLOOKUP($K3486,Obj.Meta!$A:$A,Obj.Meta!$F:$F,"-",0,1))</f>
        <v>-</v>
      </c>
      <c r="N3486" s="337" t="str">
        <f t="shared" si="109"/>
        <v>---</v>
      </c>
      <c r="O3486" s="333"/>
      <c r="P3486" s="54"/>
      <c r="Q3486" s="52"/>
      <c r="R3486" s="34"/>
      <c r="S3486" s="53"/>
      <c r="T3486" s="208"/>
      <c r="U3486" s="726"/>
      <c r="V3486" s="206"/>
      <c r="W3486" s="206"/>
      <c r="X3486" s="678"/>
      <c r="Y3486" s="34"/>
      <c r="Z3486" s="610"/>
      <c r="AA3486" s="608"/>
    </row>
    <row r="3487" spans="1:27">
      <c r="A3487" s="145" t="str">
        <f t="shared" si="108"/>
        <v>-</v>
      </c>
      <c r="B3487" s="146" t="str">
        <f>_xlfn.XLOOKUP($A3487,Dept.Meta!$A:$A,Dept.Meta!$F:$F,"-",0,1)</f>
        <v>-</v>
      </c>
      <c r="C3487" s="629" t="str">
        <f>_xlfn.XLOOKUP(_xlfn.CONCAT($G3487,"-",$I3487),Div.Meta!$H:$H,Div.Meta!$C:$C,"-",0,1)</f>
        <v>-</v>
      </c>
      <c r="D3487" s="302"/>
      <c r="E3487" s="146" t="str">
        <f>IF($D3487="","-",_xlfn.XLOOKUP($D3487,Fund.Meta!$A:$A,Fund.Meta!$D:$D,"-",0,1))</f>
        <v>-</v>
      </c>
      <c r="F3487" s="303" t="str">
        <f>IF($D3487="","-",_xlfn.XLOOKUP($D3487,Fund.Meta!$A:$A,Fund.Meta!$E:$E,"-",0,1))</f>
        <v>-</v>
      </c>
      <c r="G3487" s="334"/>
      <c r="H3487" s="303" t="str">
        <f>IF($G3487="","-",_xlfn.XLOOKUP($G3487,Appr.Meta!$A:$A,Appr.Meta!$D:$D,"-",0,1))</f>
        <v>-</v>
      </c>
      <c r="I3487" s="302"/>
      <c r="J3487" s="303" t="str">
        <f>IF($I3487="","-",_xlfn.XLOOKUP($I3487,'CC.Meta'!$A:$A,'CC.Meta'!$D:$D,"-",0,1))</f>
        <v>-</v>
      </c>
      <c r="K3487" s="302"/>
      <c r="L3487" s="146" t="str">
        <f>IF($K3487="","-",_xlfn.XLOOKUP($K3487,Obj.Meta!$A:$A,Obj.Meta!$D:$D,"-",0,1))</f>
        <v>-</v>
      </c>
      <c r="M3487" s="300" t="str">
        <f>IF($K3487="","-",_xlfn.XLOOKUP($K3487,Obj.Meta!$A:$A,Obj.Meta!$F:$F,"-",0,1))</f>
        <v>-</v>
      </c>
      <c r="N3487" s="337" t="str">
        <f t="shared" si="109"/>
        <v>---</v>
      </c>
      <c r="O3487" s="333"/>
      <c r="P3487" s="54"/>
      <c r="Q3487" s="52"/>
      <c r="R3487" s="34"/>
      <c r="S3487" s="53"/>
      <c r="T3487" s="208"/>
      <c r="U3487" s="726"/>
      <c r="V3487" s="206"/>
      <c r="W3487" s="206"/>
      <c r="X3487" s="678"/>
      <c r="Y3487" s="34"/>
      <c r="Z3487" s="610"/>
      <c r="AA3487" s="608"/>
    </row>
    <row r="3488" spans="1:27">
      <c r="A3488" s="145" t="str">
        <f t="shared" si="108"/>
        <v>-</v>
      </c>
      <c r="B3488" s="146" t="str">
        <f>_xlfn.XLOOKUP($A3488,Dept.Meta!$A:$A,Dept.Meta!$F:$F,"-",0,1)</f>
        <v>-</v>
      </c>
      <c r="C3488" s="629" t="str">
        <f>_xlfn.XLOOKUP(_xlfn.CONCAT($G3488,"-",$I3488),Div.Meta!$H:$H,Div.Meta!$C:$C,"-",0,1)</f>
        <v>-</v>
      </c>
      <c r="D3488" s="302"/>
      <c r="E3488" s="146" t="str">
        <f>IF($D3488="","-",_xlfn.XLOOKUP($D3488,Fund.Meta!$A:$A,Fund.Meta!$D:$D,"-",0,1))</f>
        <v>-</v>
      </c>
      <c r="F3488" s="303" t="str">
        <f>IF($D3488="","-",_xlfn.XLOOKUP($D3488,Fund.Meta!$A:$A,Fund.Meta!$E:$E,"-",0,1))</f>
        <v>-</v>
      </c>
      <c r="G3488" s="334"/>
      <c r="H3488" s="303" t="str">
        <f>IF($G3488="","-",_xlfn.XLOOKUP($G3488,Appr.Meta!$A:$A,Appr.Meta!$D:$D,"-",0,1))</f>
        <v>-</v>
      </c>
      <c r="I3488" s="302"/>
      <c r="J3488" s="303" t="str">
        <f>IF($I3488="","-",_xlfn.XLOOKUP($I3488,'CC.Meta'!$A:$A,'CC.Meta'!$D:$D,"-",0,1))</f>
        <v>-</v>
      </c>
      <c r="K3488" s="302"/>
      <c r="L3488" s="146" t="str">
        <f>IF($K3488="","-",_xlfn.XLOOKUP($K3488,Obj.Meta!$A:$A,Obj.Meta!$D:$D,"-",0,1))</f>
        <v>-</v>
      </c>
      <c r="M3488" s="300" t="str">
        <f>IF($K3488="","-",_xlfn.XLOOKUP($K3488,Obj.Meta!$A:$A,Obj.Meta!$F:$F,"-",0,1))</f>
        <v>-</v>
      </c>
      <c r="N3488" s="337" t="str">
        <f t="shared" si="109"/>
        <v>---</v>
      </c>
      <c r="O3488" s="333"/>
      <c r="P3488" s="54"/>
      <c r="Q3488" s="52"/>
      <c r="R3488" s="34"/>
      <c r="S3488" s="53"/>
      <c r="T3488" s="208"/>
      <c r="U3488" s="726"/>
      <c r="V3488" s="206"/>
      <c r="W3488" s="206"/>
      <c r="X3488" s="678"/>
      <c r="Y3488" s="34"/>
      <c r="Z3488" s="610"/>
      <c r="AA3488" s="608"/>
    </row>
    <row r="3489" spans="1:27">
      <c r="A3489" s="145" t="str">
        <f t="shared" si="108"/>
        <v>-</v>
      </c>
      <c r="B3489" s="146" t="str">
        <f>_xlfn.XLOOKUP($A3489,Dept.Meta!$A:$A,Dept.Meta!$F:$F,"-",0,1)</f>
        <v>-</v>
      </c>
      <c r="C3489" s="629" t="str">
        <f>_xlfn.XLOOKUP(_xlfn.CONCAT($G3489,"-",$I3489),Div.Meta!$H:$H,Div.Meta!$C:$C,"-",0,1)</f>
        <v>-</v>
      </c>
      <c r="D3489" s="302"/>
      <c r="E3489" s="146" t="str">
        <f>IF($D3489="","-",_xlfn.XLOOKUP($D3489,Fund.Meta!$A:$A,Fund.Meta!$D:$D,"-",0,1))</f>
        <v>-</v>
      </c>
      <c r="F3489" s="303" t="str">
        <f>IF($D3489="","-",_xlfn.XLOOKUP($D3489,Fund.Meta!$A:$A,Fund.Meta!$E:$E,"-",0,1))</f>
        <v>-</v>
      </c>
      <c r="G3489" s="334"/>
      <c r="H3489" s="303" t="str">
        <f>IF($G3489="","-",_xlfn.XLOOKUP($G3489,Appr.Meta!$A:$A,Appr.Meta!$D:$D,"-",0,1))</f>
        <v>-</v>
      </c>
      <c r="I3489" s="302"/>
      <c r="J3489" s="303" t="str">
        <f>IF($I3489="","-",_xlfn.XLOOKUP($I3489,'CC.Meta'!$A:$A,'CC.Meta'!$D:$D,"-",0,1))</f>
        <v>-</v>
      </c>
      <c r="K3489" s="302"/>
      <c r="L3489" s="146" t="str">
        <f>IF($K3489="","-",_xlfn.XLOOKUP($K3489,Obj.Meta!$A:$A,Obj.Meta!$D:$D,"-",0,1))</f>
        <v>-</v>
      </c>
      <c r="M3489" s="300" t="str">
        <f>IF($K3489="","-",_xlfn.XLOOKUP($K3489,Obj.Meta!$A:$A,Obj.Meta!$F:$F,"-",0,1))</f>
        <v>-</v>
      </c>
      <c r="N3489" s="337" t="str">
        <f t="shared" si="109"/>
        <v>---</v>
      </c>
      <c r="O3489" s="333"/>
      <c r="P3489" s="54"/>
      <c r="Q3489" s="52"/>
      <c r="R3489" s="34"/>
      <c r="S3489" s="53"/>
      <c r="T3489" s="208"/>
      <c r="U3489" s="726"/>
      <c r="V3489" s="206"/>
      <c r="W3489" s="206"/>
      <c r="X3489" s="678"/>
      <c r="Y3489" s="34"/>
      <c r="Z3489" s="610"/>
      <c r="AA3489" s="608"/>
    </row>
    <row r="3490" spans="1:27">
      <c r="A3490" s="145" t="str">
        <f t="shared" si="108"/>
        <v>-</v>
      </c>
      <c r="B3490" s="146" t="str">
        <f>_xlfn.XLOOKUP($A3490,Dept.Meta!$A:$A,Dept.Meta!$F:$F,"-",0,1)</f>
        <v>-</v>
      </c>
      <c r="C3490" s="629" t="str">
        <f>_xlfn.XLOOKUP(_xlfn.CONCAT($G3490,"-",$I3490),Div.Meta!$H:$H,Div.Meta!$C:$C,"-",0,1)</f>
        <v>-</v>
      </c>
      <c r="D3490" s="302"/>
      <c r="E3490" s="146" t="str">
        <f>IF($D3490="","-",_xlfn.XLOOKUP($D3490,Fund.Meta!$A:$A,Fund.Meta!$D:$D,"-",0,1))</f>
        <v>-</v>
      </c>
      <c r="F3490" s="303" t="str">
        <f>IF($D3490="","-",_xlfn.XLOOKUP($D3490,Fund.Meta!$A:$A,Fund.Meta!$E:$E,"-",0,1))</f>
        <v>-</v>
      </c>
      <c r="G3490" s="334"/>
      <c r="H3490" s="303" t="str">
        <f>IF($G3490="","-",_xlfn.XLOOKUP($G3490,Appr.Meta!$A:$A,Appr.Meta!$D:$D,"-",0,1))</f>
        <v>-</v>
      </c>
      <c r="I3490" s="302"/>
      <c r="J3490" s="303" t="str">
        <f>IF($I3490="","-",_xlfn.XLOOKUP($I3490,'CC.Meta'!$A:$A,'CC.Meta'!$D:$D,"-",0,1))</f>
        <v>-</v>
      </c>
      <c r="K3490" s="302"/>
      <c r="L3490" s="146" t="str">
        <f>IF($K3490="","-",_xlfn.XLOOKUP($K3490,Obj.Meta!$A:$A,Obj.Meta!$D:$D,"-",0,1))</f>
        <v>-</v>
      </c>
      <c r="M3490" s="300" t="str">
        <f>IF($K3490="","-",_xlfn.XLOOKUP($K3490,Obj.Meta!$A:$A,Obj.Meta!$F:$F,"-",0,1))</f>
        <v>-</v>
      </c>
      <c r="N3490" s="337" t="str">
        <f t="shared" si="109"/>
        <v>---</v>
      </c>
      <c r="O3490" s="333"/>
      <c r="P3490" s="54"/>
      <c r="Q3490" s="52"/>
      <c r="R3490" s="34"/>
      <c r="S3490" s="53"/>
      <c r="T3490" s="208"/>
      <c r="U3490" s="726"/>
      <c r="V3490" s="206"/>
      <c r="W3490" s="206"/>
      <c r="X3490" s="678"/>
      <c r="Y3490" s="34"/>
      <c r="Z3490" s="610"/>
      <c r="AA3490" s="608"/>
    </row>
    <row r="3491" spans="1:27">
      <c r="A3491" s="145" t="str">
        <f t="shared" si="108"/>
        <v>-</v>
      </c>
      <c r="B3491" s="146" t="str">
        <f>_xlfn.XLOOKUP($A3491,Dept.Meta!$A:$A,Dept.Meta!$F:$F,"-",0,1)</f>
        <v>-</v>
      </c>
      <c r="C3491" s="629" t="str">
        <f>_xlfn.XLOOKUP(_xlfn.CONCAT($G3491,"-",$I3491),Div.Meta!$H:$H,Div.Meta!$C:$C,"-",0,1)</f>
        <v>-</v>
      </c>
      <c r="D3491" s="302"/>
      <c r="E3491" s="146" t="str">
        <f>IF($D3491="","-",_xlfn.XLOOKUP($D3491,Fund.Meta!$A:$A,Fund.Meta!$D:$D,"-",0,1))</f>
        <v>-</v>
      </c>
      <c r="F3491" s="303" t="str">
        <f>IF($D3491="","-",_xlfn.XLOOKUP($D3491,Fund.Meta!$A:$A,Fund.Meta!$E:$E,"-",0,1))</f>
        <v>-</v>
      </c>
      <c r="G3491" s="334"/>
      <c r="H3491" s="303" t="str">
        <f>IF($G3491="","-",_xlfn.XLOOKUP($G3491,Appr.Meta!$A:$A,Appr.Meta!$D:$D,"-",0,1))</f>
        <v>-</v>
      </c>
      <c r="I3491" s="302"/>
      <c r="J3491" s="303" t="str">
        <f>IF($I3491="","-",_xlfn.XLOOKUP($I3491,'CC.Meta'!$A:$A,'CC.Meta'!$D:$D,"-",0,1))</f>
        <v>-</v>
      </c>
      <c r="K3491" s="302"/>
      <c r="L3491" s="146" t="str">
        <f>IF($K3491="","-",_xlfn.XLOOKUP($K3491,Obj.Meta!$A:$A,Obj.Meta!$D:$D,"-",0,1))</f>
        <v>-</v>
      </c>
      <c r="M3491" s="300" t="str">
        <f>IF($K3491="","-",_xlfn.XLOOKUP($K3491,Obj.Meta!$A:$A,Obj.Meta!$F:$F,"-",0,1))</f>
        <v>-</v>
      </c>
      <c r="N3491" s="337" t="str">
        <f t="shared" si="109"/>
        <v>---</v>
      </c>
      <c r="O3491" s="333"/>
      <c r="P3491" s="54"/>
      <c r="Q3491" s="52"/>
      <c r="R3491" s="34"/>
      <c r="S3491" s="53"/>
      <c r="T3491" s="208"/>
      <c r="U3491" s="726"/>
      <c r="V3491" s="206"/>
      <c r="W3491" s="206"/>
      <c r="X3491" s="678"/>
      <c r="Y3491" s="34"/>
      <c r="Z3491" s="610"/>
      <c r="AA3491" s="608"/>
    </row>
    <row r="3492" spans="1:27">
      <c r="A3492" s="145" t="str">
        <f t="shared" si="108"/>
        <v>-</v>
      </c>
      <c r="B3492" s="146" t="str">
        <f>_xlfn.XLOOKUP($A3492,Dept.Meta!$A:$A,Dept.Meta!$F:$F,"-",0,1)</f>
        <v>-</v>
      </c>
      <c r="C3492" s="629" t="str">
        <f>_xlfn.XLOOKUP(_xlfn.CONCAT($G3492,"-",$I3492),Div.Meta!$H:$H,Div.Meta!$C:$C,"-",0,1)</f>
        <v>-</v>
      </c>
      <c r="D3492" s="302"/>
      <c r="E3492" s="146" t="str">
        <f>IF($D3492="","-",_xlfn.XLOOKUP($D3492,Fund.Meta!$A:$A,Fund.Meta!$D:$D,"-",0,1))</f>
        <v>-</v>
      </c>
      <c r="F3492" s="303" t="str">
        <f>IF($D3492="","-",_xlfn.XLOOKUP($D3492,Fund.Meta!$A:$A,Fund.Meta!$E:$E,"-",0,1))</f>
        <v>-</v>
      </c>
      <c r="G3492" s="334"/>
      <c r="H3492" s="303" t="str">
        <f>IF($G3492="","-",_xlfn.XLOOKUP($G3492,Appr.Meta!$A:$A,Appr.Meta!$D:$D,"-",0,1))</f>
        <v>-</v>
      </c>
      <c r="I3492" s="302"/>
      <c r="J3492" s="303" t="str">
        <f>IF($I3492="","-",_xlfn.XLOOKUP($I3492,'CC.Meta'!$A:$A,'CC.Meta'!$D:$D,"-",0,1))</f>
        <v>-</v>
      </c>
      <c r="K3492" s="302"/>
      <c r="L3492" s="146" t="str">
        <f>IF($K3492="","-",_xlfn.XLOOKUP($K3492,Obj.Meta!$A:$A,Obj.Meta!$D:$D,"-",0,1))</f>
        <v>-</v>
      </c>
      <c r="M3492" s="300" t="str">
        <f>IF($K3492="","-",_xlfn.XLOOKUP($K3492,Obj.Meta!$A:$A,Obj.Meta!$F:$F,"-",0,1))</f>
        <v>-</v>
      </c>
      <c r="N3492" s="337" t="str">
        <f t="shared" si="109"/>
        <v>---</v>
      </c>
      <c r="O3492" s="333"/>
      <c r="P3492" s="54"/>
      <c r="Q3492" s="52"/>
      <c r="R3492" s="34"/>
      <c r="S3492" s="53"/>
      <c r="T3492" s="208"/>
      <c r="U3492" s="726"/>
      <c r="V3492" s="206"/>
      <c r="W3492" s="206"/>
      <c r="X3492" s="678"/>
      <c r="Y3492" s="34"/>
      <c r="Z3492" s="610"/>
      <c r="AA3492" s="608"/>
    </row>
    <row r="3493" spans="1:27">
      <c r="A3493" s="145" t="str">
        <f t="shared" si="108"/>
        <v>-</v>
      </c>
      <c r="B3493" s="146" t="str">
        <f>_xlfn.XLOOKUP($A3493,Dept.Meta!$A:$A,Dept.Meta!$F:$F,"-",0,1)</f>
        <v>-</v>
      </c>
      <c r="C3493" s="629" t="str">
        <f>_xlfn.XLOOKUP(_xlfn.CONCAT($G3493,"-",$I3493),Div.Meta!$H:$H,Div.Meta!$C:$C,"-",0,1)</f>
        <v>-</v>
      </c>
      <c r="D3493" s="302"/>
      <c r="E3493" s="146" t="str">
        <f>IF($D3493="","-",_xlfn.XLOOKUP($D3493,Fund.Meta!$A:$A,Fund.Meta!$D:$D,"-",0,1))</f>
        <v>-</v>
      </c>
      <c r="F3493" s="303" t="str">
        <f>IF($D3493="","-",_xlfn.XLOOKUP($D3493,Fund.Meta!$A:$A,Fund.Meta!$E:$E,"-",0,1))</f>
        <v>-</v>
      </c>
      <c r="G3493" s="334"/>
      <c r="H3493" s="303" t="str">
        <f>IF($G3493="","-",_xlfn.XLOOKUP($G3493,Appr.Meta!$A:$A,Appr.Meta!$D:$D,"-",0,1))</f>
        <v>-</v>
      </c>
      <c r="I3493" s="302"/>
      <c r="J3493" s="303" t="str">
        <f>IF($I3493="","-",_xlfn.XLOOKUP($I3493,'CC.Meta'!$A:$A,'CC.Meta'!$D:$D,"-",0,1))</f>
        <v>-</v>
      </c>
      <c r="K3493" s="302"/>
      <c r="L3493" s="146" t="str">
        <f>IF($K3493="","-",_xlfn.XLOOKUP($K3493,Obj.Meta!$A:$A,Obj.Meta!$D:$D,"-",0,1))</f>
        <v>-</v>
      </c>
      <c r="M3493" s="300" t="str">
        <f>IF($K3493="","-",_xlfn.XLOOKUP($K3493,Obj.Meta!$A:$A,Obj.Meta!$F:$F,"-",0,1))</f>
        <v>-</v>
      </c>
      <c r="N3493" s="337" t="str">
        <f t="shared" si="109"/>
        <v>---</v>
      </c>
      <c r="O3493" s="333"/>
      <c r="P3493" s="54"/>
      <c r="Q3493" s="52"/>
      <c r="R3493" s="34"/>
      <c r="S3493" s="53"/>
      <c r="T3493" s="208"/>
      <c r="U3493" s="726"/>
      <c r="V3493" s="206"/>
      <c r="W3493" s="206"/>
      <c r="X3493" s="678"/>
      <c r="Y3493" s="34"/>
      <c r="Z3493" s="610"/>
      <c r="AA3493" s="608"/>
    </row>
    <row r="3494" spans="1:27">
      <c r="A3494" s="145" t="str">
        <f t="shared" si="108"/>
        <v>-</v>
      </c>
      <c r="B3494" s="146" t="str">
        <f>_xlfn.XLOOKUP($A3494,Dept.Meta!$A:$A,Dept.Meta!$F:$F,"-",0,1)</f>
        <v>-</v>
      </c>
      <c r="C3494" s="629" t="str">
        <f>_xlfn.XLOOKUP(_xlfn.CONCAT($G3494,"-",$I3494),Div.Meta!$H:$H,Div.Meta!$C:$C,"-",0,1)</f>
        <v>-</v>
      </c>
      <c r="D3494" s="302"/>
      <c r="E3494" s="146" t="str">
        <f>IF($D3494="","-",_xlfn.XLOOKUP($D3494,Fund.Meta!$A:$A,Fund.Meta!$D:$D,"-",0,1))</f>
        <v>-</v>
      </c>
      <c r="F3494" s="303" t="str">
        <f>IF($D3494="","-",_xlfn.XLOOKUP($D3494,Fund.Meta!$A:$A,Fund.Meta!$E:$E,"-",0,1))</f>
        <v>-</v>
      </c>
      <c r="G3494" s="334"/>
      <c r="H3494" s="303" t="str">
        <f>IF($G3494="","-",_xlfn.XLOOKUP($G3494,Appr.Meta!$A:$A,Appr.Meta!$D:$D,"-",0,1))</f>
        <v>-</v>
      </c>
      <c r="I3494" s="302"/>
      <c r="J3494" s="303" t="str">
        <f>IF($I3494="","-",_xlfn.XLOOKUP($I3494,'CC.Meta'!$A:$A,'CC.Meta'!$D:$D,"-",0,1))</f>
        <v>-</v>
      </c>
      <c r="K3494" s="302"/>
      <c r="L3494" s="146" t="str">
        <f>IF($K3494="","-",_xlfn.XLOOKUP($K3494,Obj.Meta!$A:$A,Obj.Meta!$D:$D,"-",0,1))</f>
        <v>-</v>
      </c>
      <c r="M3494" s="300" t="str">
        <f>IF($K3494="","-",_xlfn.XLOOKUP($K3494,Obj.Meta!$A:$A,Obj.Meta!$F:$F,"-",0,1))</f>
        <v>-</v>
      </c>
      <c r="N3494" s="337" t="str">
        <f t="shared" si="109"/>
        <v>---</v>
      </c>
      <c r="O3494" s="333"/>
      <c r="P3494" s="54"/>
      <c r="Q3494" s="52"/>
      <c r="R3494" s="34"/>
      <c r="S3494" s="53"/>
      <c r="T3494" s="208"/>
      <c r="U3494" s="726"/>
      <c r="V3494" s="206"/>
      <c r="W3494" s="206"/>
      <c r="X3494" s="678"/>
      <c r="Y3494" s="34"/>
      <c r="Z3494" s="610"/>
      <c r="AA3494" s="608"/>
    </row>
    <row r="3495" spans="1:27">
      <c r="A3495" s="145" t="str">
        <f t="shared" si="108"/>
        <v>-</v>
      </c>
      <c r="B3495" s="146" t="str">
        <f>_xlfn.XLOOKUP($A3495,Dept.Meta!$A:$A,Dept.Meta!$F:$F,"-",0,1)</f>
        <v>-</v>
      </c>
      <c r="C3495" s="629" t="str">
        <f>_xlfn.XLOOKUP(_xlfn.CONCAT($G3495,"-",$I3495),Div.Meta!$H:$H,Div.Meta!$C:$C,"-",0,1)</f>
        <v>-</v>
      </c>
      <c r="D3495" s="302"/>
      <c r="E3495" s="146" t="str">
        <f>IF($D3495="","-",_xlfn.XLOOKUP($D3495,Fund.Meta!$A:$A,Fund.Meta!$D:$D,"-",0,1))</f>
        <v>-</v>
      </c>
      <c r="F3495" s="303" t="str">
        <f>IF($D3495="","-",_xlfn.XLOOKUP($D3495,Fund.Meta!$A:$A,Fund.Meta!$E:$E,"-",0,1))</f>
        <v>-</v>
      </c>
      <c r="G3495" s="334"/>
      <c r="H3495" s="303" t="str">
        <f>IF($G3495="","-",_xlfn.XLOOKUP($G3495,Appr.Meta!$A:$A,Appr.Meta!$D:$D,"-",0,1))</f>
        <v>-</v>
      </c>
      <c r="I3495" s="302"/>
      <c r="J3495" s="303" t="str">
        <f>IF($I3495="","-",_xlfn.XLOOKUP($I3495,'CC.Meta'!$A:$A,'CC.Meta'!$D:$D,"-",0,1))</f>
        <v>-</v>
      </c>
      <c r="K3495" s="302"/>
      <c r="L3495" s="146" t="str">
        <f>IF($K3495="","-",_xlfn.XLOOKUP($K3495,Obj.Meta!$A:$A,Obj.Meta!$D:$D,"-",0,1))</f>
        <v>-</v>
      </c>
      <c r="M3495" s="300" t="str">
        <f>IF($K3495="","-",_xlfn.XLOOKUP($K3495,Obj.Meta!$A:$A,Obj.Meta!$F:$F,"-",0,1))</f>
        <v>-</v>
      </c>
      <c r="N3495" s="337" t="str">
        <f t="shared" si="109"/>
        <v>---</v>
      </c>
      <c r="O3495" s="333"/>
      <c r="P3495" s="54"/>
      <c r="Q3495" s="52"/>
      <c r="R3495" s="34"/>
      <c r="S3495" s="53"/>
      <c r="T3495" s="208"/>
      <c r="U3495" s="726"/>
      <c r="V3495" s="206"/>
      <c r="W3495" s="206"/>
      <c r="X3495" s="678"/>
      <c r="Y3495" s="34"/>
      <c r="Z3495" s="610"/>
      <c r="AA3495" s="608"/>
    </row>
    <row r="3496" spans="1:27">
      <c r="A3496" s="145" t="str">
        <f t="shared" si="108"/>
        <v>-</v>
      </c>
      <c r="B3496" s="146" t="str">
        <f>_xlfn.XLOOKUP($A3496,Dept.Meta!$A:$A,Dept.Meta!$F:$F,"-",0,1)</f>
        <v>-</v>
      </c>
      <c r="C3496" s="629" t="str">
        <f>_xlfn.XLOOKUP(_xlfn.CONCAT($G3496,"-",$I3496),Div.Meta!$H:$H,Div.Meta!$C:$C,"-",0,1)</f>
        <v>-</v>
      </c>
      <c r="D3496" s="302"/>
      <c r="E3496" s="146" t="str">
        <f>IF($D3496="","-",_xlfn.XLOOKUP($D3496,Fund.Meta!$A:$A,Fund.Meta!$D:$D,"-",0,1))</f>
        <v>-</v>
      </c>
      <c r="F3496" s="303" t="str">
        <f>IF($D3496="","-",_xlfn.XLOOKUP($D3496,Fund.Meta!$A:$A,Fund.Meta!$E:$E,"-",0,1))</f>
        <v>-</v>
      </c>
      <c r="G3496" s="334"/>
      <c r="H3496" s="303" t="str">
        <f>IF($G3496="","-",_xlfn.XLOOKUP($G3496,Appr.Meta!$A:$A,Appr.Meta!$D:$D,"-",0,1))</f>
        <v>-</v>
      </c>
      <c r="I3496" s="302"/>
      <c r="J3496" s="303" t="str">
        <f>IF($I3496="","-",_xlfn.XLOOKUP($I3496,'CC.Meta'!$A:$A,'CC.Meta'!$D:$D,"-",0,1))</f>
        <v>-</v>
      </c>
      <c r="K3496" s="302"/>
      <c r="L3496" s="146" t="str">
        <f>IF($K3496="","-",_xlfn.XLOOKUP($K3496,Obj.Meta!$A:$A,Obj.Meta!$D:$D,"-",0,1))</f>
        <v>-</v>
      </c>
      <c r="M3496" s="300" t="str">
        <f>IF($K3496="","-",_xlfn.XLOOKUP($K3496,Obj.Meta!$A:$A,Obj.Meta!$F:$F,"-",0,1))</f>
        <v>-</v>
      </c>
      <c r="N3496" s="337" t="str">
        <f t="shared" si="109"/>
        <v>---</v>
      </c>
      <c r="O3496" s="333"/>
      <c r="P3496" s="54"/>
      <c r="Q3496" s="52"/>
      <c r="R3496" s="34"/>
      <c r="S3496" s="53"/>
      <c r="T3496" s="208"/>
      <c r="U3496" s="726"/>
      <c r="V3496" s="206"/>
      <c r="W3496" s="206"/>
      <c r="X3496" s="678"/>
      <c r="Y3496" s="34"/>
      <c r="Z3496" s="610"/>
      <c r="AA3496" s="608"/>
    </row>
    <row r="3497" spans="1:27">
      <c r="A3497" s="145" t="str">
        <f t="shared" si="108"/>
        <v>-</v>
      </c>
      <c r="B3497" s="146" t="str">
        <f>_xlfn.XLOOKUP($A3497,Dept.Meta!$A:$A,Dept.Meta!$F:$F,"-",0,1)</f>
        <v>-</v>
      </c>
      <c r="C3497" s="629" t="str">
        <f>_xlfn.XLOOKUP(_xlfn.CONCAT($G3497,"-",$I3497),Div.Meta!$H:$H,Div.Meta!$C:$C,"-",0,1)</f>
        <v>-</v>
      </c>
      <c r="D3497" s="302"/>
      <c r="E3497" s="146" t="str">
        <f>IF($D3497="","-",_xlfn.XLOOKUP($D3497,Fund.Meta!$A:$A,Fund.Meta!$D:$D,"-",0,1))</f>
        <v>-</v>
      </c>
      <c r="F3497" s="303" t="str">
        <f>IF($D3497="","-",_xlfn.XLOOKUP($D3497,Fund.Meta!$A:$A,Fund.Meta!$E:$E,"-",0,1))</f>
        <v>-</v>
      </c>
      <c r="G3497" s="334"/>
      <c r="H3497" s="303" t="str">
        <f>IF($G3497="","-",_xlfn.XLOOKUP($G3497,Appr.Meta!$A:$A,Appr.Meta!$D:$D,"-",0,1))</f>
        <v>-</v>
      </c>
      <c r="I3497" s="302"/>
      <c r="J3497" s="303" t="str">
        <f>IF($I3497="","-",_xlfn.XLOOKUP($I3497,'CC.Meta'!$A:$A,'CC.Meta'!$D:$D,"-",0,1))</f>
        <v>-</v>
      </c>
      <c r="K3497" s="302"/>
      <c r="L3497" s="146" t="str">
        <f>IF($K3497="","-",_xlfn.XLOOKUP($K3497,Obj.Meta!$A:$A,Obj.Meta!$D:$D,"-",0,1))</f>
        <v>-</v>
      </c>
      <c r="M3497" s="300" t="str">
        <f>IF($K3497="","-",_xlfn.XLOOKUP($K3497,Obj.Meta!$A:$A,Obj.Meta!$F:$F,"-",0,1))</f>
        <v>-</v>
      </c>
      <c r="N3497" s="337" t="str">
        <f t="shared" si="109"/>
        <v>---</v>
      </c>
      <c r="O3497" s="333"/>
      <c r="P3497" s="54"/>
      <c r="Q3497" s="52"/>
      <c r="R3497" s="34"/>
      <c r="S3497" s="53"/>
      <c r="T3497" s="208"/>
      <c r="U3497" s="726"/>
      <c r="V3497" s="206"/>
      <c r="W3497" s="206"/>
      <c r="X3497" s="678"/>
      <c r="Y3497" s="34"/>
      <c r="Z3497" s="610"/>
      <c r="AA3497" s="608"/>
    </row>
    <row r="3498" spans="1:27">
      <c r="A3498" s="145" t="str">
        <f t="shared" si="108"/>
        <v>-</v>
      </c>
      <c r="B3498" s="146" t="str">
        <f>_xlfn.XLOOKUP($A3498,Dept.Meta!$A:$A,Dept.Meta!$F:$F,"-",0,1)</f>
        <v>-</v>
      </c>
      <c r="C3498" s="629" t="str">
        <f>_xlfn.XLOOKUP(_xlfn.CONCAT($G3498,"-",$I3498),Div.Meta!$H:$H,Div.Meta!$C:$C,"-",0,1)</f>
        <v>-</v>
      </c>
      <c r="D3498" s="302"/>
      <c r="E3498" s="146" t="str">
        <f>IF($D3498="","-",_xlfn.XLOOKUP($D3498,Fund.Meta!$A:$A,Fund.Meta!$D:$D,"-",0,1))</f>
        <v>-</v>
      </c>
      <c r="F3498" s="303" t="str">
        <f>IF($D3498="","-",_xlfn.XLOOKUP($D3498,Fund.Meta!$A:$A,Fund.Meta!$E:$E,"-",0,1))</f>
        <v>-</v>
      </c>
      <c r="G3498" s="334"/>
      <c r="H3498" s="303" t="str">
        <f>IF($G3498="","-",_xlfn.XLOOKUP($G3498,Appr.Meta!$A:$A,Appr.Meta!$D:$D,"-",0,1))</f>
        <v>-</v>
      </c>
      <c r="I3498" s="302"/>
      <c r="J3498" s="303" t="str">
        <f>IF($I3498="","-",_xlfn.XLOOKUP($I3498,'CC.Meta'!$A:$A,'CC.Meta'!$D:$D,"-",0,1))</f>
        <v>-</v>
      </c>
      <c r="K3498" s="302"/>
      <c r="L3498" s="146" t="str">
        <f>IF($K3498="","-",_xlfn.XLOOKUP($K3498,Obj.Meta!$A:$A,Obj.Meta!$D:$D,"-",0,1))</f>
        <v>-</v>
      </c>
      <c r="M3498" s="300" t="str">
        <f>IF($K3498="","-",_xlfn.XLOOKUP($K3498,Obj.Meta!$A:$A,Obj.Meta!$F:$F,"-",0,1))</f>
        <v>-</v>
      </c>
      <c r="N3498" s="337" t="str">
        <f t="shared" si="109"/>
        <v>---</v>
      </c>
      <c r="O3498" s="333"/>
      <c r="P3498" s="54"/>
      <c r="Q3498" s="52"/>
      <c r="R3498" s="34"/>
      <c r="S3498" s="53"/>
      <c r="T3498" s="208"/>
      <c r="U3498" s="726"/>
      <c r="V3498" s="206"/>
      <c r="W3498" s="206"/>
      <c r="X3498" s="678"/>
      <c r="Y3498" s="34"/>
      <c r="Z3498" s="610"/>
      <c r="AA3498" s="608"/>
    </row>
    <row r="3499" spans="1:27">
      <c r="A3499" s="145" t="str">
        <f t="shared" si="108"/>
        <v>-</v>
      </c>
      <c r="B3499" s="146" t="str">
        <f>_xlfn.XLOOKUP($A3499,Dept.Meta!$A:$A,Dept.Meta!$F:$F,"-",0,1)</f>
        <v>-</v>
      </c>
      <c r="C3499" s="629" t="str">
        <f>_xlfn.XLOOKUP(_xlfn.CONCAT($G3499,"-",$I3499),Div.Meta!$H:$H,Div.Meta!$C:$C,"-",0,1)</f>
        <v>-</v>
      </c>
      <c r="D3499" s="302"/>
      <c r="E3499" s="146" t="str">
        <f>IF($D3499="","-",_xlfn.XLOOKUP($D3499,Fund.Meta!$A:$A,Fund.Meta!$D:$D,"-",0,1))</f>
        <v>-</v>
      </c>
      <c r="F3499" s="303" t="str">
        <f>IF($D3499="","-",_xlfn.XLOOKUP($D3499,Fund.Meta!$A:$A,Fund.Meta!$E:$E,"-",0,1))</f>
        <v>-</v>
      </c>
      <c r="G3499" s="334"/>
      <c r="H3499" s="303" t="str">
        <f>IF($G3499="","-",_xlfn.XLOOKUP($G3499,Appr.Meta!$A:$A,Appr.Meta!$D:$D,"-",0,1))</f>
        <v>-</v>
      </c>
      <c r="I3499" s="302"/>
      <c r="J3499" s="303" t="str">
        <f>IF($I3499="","-",_xlfn.XLOOKUP($I3499,'CC.Meta'!$A:$A,'CC.Meta'!$D:$D,"-",0,1))</f>
        <v>-</v>
      </c>
      <c r="K3499" s="302"/>
      <c r="L3499" s="146" t="str">
        <f>IF($K3499="","-",_xlfn.XLOOKUP($K3499,Obj.Meta!$A:$A,Obj.Meta!$D:$D,"-",0,1))</f>
        <v>-</v>
      </c>
      <c r="M3499" s="300" t="str">
        <f>IF($K3499="","-",_xlfn.XLOOKUP($K3499,Obj.Meta!$A:$A,Obj.Meta!$F:$F,"-",0,1))</f>
        <v>-</v>
      </c>
      <c r="N3499" s="337" t="str">
        <f t="shared" si="109"/>
        <v>---</v>
      </c>
      <c r="O3499" s="333"/>
      <c r="P3499" s="54"/>
      <c r="Q3499" s="52"/>
      <c r="R3499" s="34"/>
      <c r="S3499" s="53"/>
      <c r="T3499" s="208"/>
      <c r="U3499" s="726"/>
      <c r="V3499" s="206"/>
      <c r="W3499" s="206"/>
      <c r="X3499" s="678"/>
      <c r="Y3499" s="34"/>
      <c r="Z3499" s="610"/>
      <c r="AA3499" s="608"/>
    </row>
    <row r="3500" spans="1:27">
      <c r="A3500" s="145" t="str">
        <f t="shared" si="108"/>
        <v>-</v>
      </c>
      <c r="B3500" s="146" t="str">
        <f>_xlfn.XLOOKUP($A3500,Dept.Meta!$A:$A,Dept.Meta!$F:$F,"-",0,1)</f>
        <v>-</v>
      </c>
      <c r="C3500" s="629" t="str">
        <f>_xlfn.XLOOKUP(_xlfn.CONCAT($G3500,"-",$I3500),Div.Meta!$H:$H,Div.Meta!$C:$C,"-",0,1)</f>
        <v>-</v>
      </c>
      <c r="D3500" s="302"/>
      <c r="E3500" s="146" t="str">
        <f>IF($D3500="","-",_xlfn.XLOOKUP($D3500,Fund.Meta!$A:$A,Fund.Meta!$D:$D,"-",0,1))</f>
        <v>-</v>
      </c>
      <c r="F3500" s="303" t="str">
        <f>IF($D3500="","-",_xlfn.XLOOKUP($D3500,Fund.Meta!$A:$A,Fund.Meta!$E:$E,"-",0,1))</f>
        <v>-</v>
      </c>
      <c r="G3500" s="334"/>
      <c r="H3500" s="303" t="str">
        <f>IF($G3500="","-",_xlfn.XLOOKUP($G3500,Appr.Meta!$A:$A,Appr.Meta!$D:$D,"-",0,1))</f>
        <v>-</v>
      </c>
      <c r="I3500" s="302"/>
      <c r="J3500" s="303" t="str">
        <f>IF($I3500="","-",_xlfn.XLOOKUP($I3500,'CC.Meta'!$A:$A,'CC.Meta'!$D:$D,"-",0,1))</f>
        <v>-</v>
      </c>
      <c r="K3500" s="302"/>
      <c r="L3500" s="146" t="str">
        <f>IF($K3500="","-",_xlfn.XLOOKUP($K3500,Obj.Meta!$A:$A,Obj.Meta!$D:$D,"-",0,1))</f>
        <v>-</v>
      </c>
      <c r="M3500" s="300" t="str">
        <f>IF($K3500="","-",_xlfn.XLOOKUP($K3500,Obj.Meta!$A:$A,Obj.Meta!$F:$F,"-",0,1))</f>
        <v>-</v>
      </c>
      <c r="N3500" s="337" t="str">
        <f t="shared" si="109"/>
        <v>---</v>
      </c>
      <c r="O3500" s="333"/>
      <c r="P3500" s="54"/>
      <c r="Q3500" s="52"/>
      <c r="R3500" s="34"/>
      <c r="S3500" s="53"/>
      <c r="T3500" s="208"/>
      <c r="U3500" s="726"/>
      <c r="V3500" s="206"/>
      <c r="W3500" s="206"/>
      <c r="X3500" s="678"/>
      <c r="Y3500" s="34"/>
      <c r="Z3500" s="610"/>
      <c r="AA3500" s="608"/>
    </row>
    <row r="3501" spans="1:27">
      <c r="A3501" s="145" t="str">
        <f t="shared" si="108"/>
        <v>-</v>
      </c>
      <c r="B3501" s="146" t="str">
        <f>_xlfn.XLOOKUP($A3501,Dept.Meta!$A:$A,Dept.Meta!$F:$F,"-",0,1)</f>
        <v>-</v>
      </c>
      <c r="C3501" s="629" t="str">
        <f>_xlfn.XLOOKUP(_xlfn.CONCAT($G3501,"-",$I3501),Div.Meta!$H:$H,Div.Meta!$C:$C,"-",0,1)</f>
        <v>-</v>
      </c>
      <c r="D3501" s="302"/>
      <c r="E3501" s="146" t="str">
        <f>IF($D3501="","-",_xlfn.XLOOKUP($D3501,Fund.Meta!$A:$A,Fund.Meta!$D:$D,"-",0,1))</f>
        <v>-</v>
      </c>
      <c r="F3501" s="303" t="str">
        <f>IF($D3501="","-",_xlfn.XLOOKUP($D3501,Fund.Meta!$A:$A,Fund.Meta!$E:$E,"-",0,1))</f>
        <v>-</v>
      </c>
      <c r="G3501" s="334"/>
      <c r="H3501" s="303" t="str">
        <f>IF($G3501="","-",_xlfn.XLOOKUP($G3501,Appr.Meta!$A:$A,Appr.Meta!$D:$D,"-",0,1))</f>
        <v>-</v>
      </c>
      <c r="I3501" s="302"/>
      <c r="J3501" s="303" t="str">
        <f>IF($I3501="","-",_xlfn.XLOOKUP($I3501,'CC.Meta'!$A:$A,'CC.Meta'!$D:$D,"-",0,1))</f>
        <v>-</v>
      </c>
      <c r="K3501" s="302"/>
      <c r="L3501" s="146" t="str">
        <f>IF($K3501="","-",_xlfn.XLOOKUP($K3501,Obj.Meta!$A:$A,Obj.Meta!$D:$D,"-",0,1))</f>
        <v>-</v>
      </c>
      <c r="M3501" s="300" t="str">
        <f>IF($K3501="","-",_xlfn.XLOOKUP($K3501,Obj.Meta!$A:$A,Obj.Meta!$F:$F,"-",0,1))</f>
        <v>-</v>
      </c>
      <c r="N3501" s="337" t="str">
        <f t="shared" si="109"/>
        <v>---</v>
      </c>
      <c r="O3501" s="333"/>
      <c r="P3501" s="54"/>
      <c r="Q3501" s="52"/>
      <c r="R3501" s="34"/>
      <c r="S3501" s="53"/>
      <c r="T3501" s="208"/>
      <c r="U3501" s="726"/>
      <c r="V3501" s="206"/>
      <c r="W3501" s="206"/>
      <c r="X3501" s="678"/>
      <c r="Y3501" s="34"/>
      <c r="Z3501" s="610"/>
      <c r="AA3501" s="608"/>
    </row>
    <row r="3502" spans="1:27">
      <c r="A3502" s="145" t="str">
        <f t="shared" si="108"/>
        <v>-</v>
      </c>
      <c r="B3502" s="146" t="str">
        <f>_xlfn.XLOOKUP($A3502,Dept.Meta!$A:$A,Dept.Meta!$F:$F,"-",0,1)</f>
        <v>-</v>
      </c>
      <c r="C3502" s="629" t="str">
        <f>_xlfn.XLOOKUP(_xlfn.CONCAT($G3502,"-",$I3502),Div.Meta!$H:$H,Div.Meta!$C:$C,"-",0,1)</f>
        <v>-</v>
      </c>
      <c r="D3502" s="302"/>
      <c r="E3502" s="146" t="str">
        <f>IF($D3502="","-",_xlfn.XLOOKUP($D3502,Fund.Meta!$A:$A,Fund.Meta!$D:$D,"-",0,1))</f>
        <v>-</v>
      </c>
      <c r="F3502" s="303" t="str">
        <f>IF($D3502="","-",_xlfn.XLOOKUP($D3502,Fund.Meta!$A:$A,Fund.Meta!$E:$E,"-",0,1))</f>
        <v>-</v>
      </c>
      <c r="G3502" s="334"/>
      <c r="H3502" s="303" t="str">
        <f>IF($G3502="","-",_xlfn.XLOOKUP($G3502,Appr.Meta!$A:$A,Appr.Meta!$D:$D,"-",0,1))</f>
        <v>-</v>
      </c>
      <c r="I3502" s="302"/>
      <c r="J3502" s="303" t="str">
        <f>IF($I3502="","-",_xlfn.XLOOKUP($I3502,'CC.Meta'!$A:$A,'CC.Meta'!$D:$D,"-",0,1))</f>
        <v>-</v>
      </c>
      <c r="K3502" s="302"/>
      <c r="L3502" s="146" t="str">
        <f>IF($K3502="","-",_xlfn.XLOOKUP($K3502,Obj.Meta!$A:$A,Obj.Meta!$D:$D,"-",0,1))</f>
        <v>-</v>
      </c>
      <c r="M3502" s="300" t="str">
        <f>IF($K3502="","-",_xlfn.XLOOKUP($K3502,Obj.Meta!$A:$A,Obj.Meta!$F:$F,"-",0,1))</f>
        <v>-</v>
      </c>
      <c r="N3502" s="337" t="str">
        <f t="shared" si="109"/>
        <v>---</v>
      </c>
      <c r="O3502" s="333"/>
      <c r="P3502" s="54"/>
      <c r="Q3502" s="52"/>
      <c r="R3502" s="34"/>
      <c r="S3502" s="53"/>
      <c r="T3502" s="208"/>
      <c r="U3502" s="726"/>
      <c r="V3502" s="206"/>
      <c r="W3502" s="206"/>
      <c r="X3502" s="678"/>
      <c r="Y3502" s="34"/>
      <c r="Z3502" s="610"/>
      <c r="AA3502" s="608"/>
    </row>
    <row r="3503" spans="1:27">
      <c r="A3503" s="145" t="str">
        <f t="shared" si="108"/>
        <v>-</v>
      </c>
      <c r="B3503" s="146" t="str">
        <f>_xlfn.XLOOKUP($A3503,Dept.Meta!$A:$A,Dept.Meta!$F:$F,"-",0,1)</f>
        <v>-</v>
      </c>
      <c r="C3503" s="629" t="str">
        <f>_xlfn.XLOOKUP(_xlfn.CONCAT($G3503,"-",$I3503),Div.Meta!$H:$H,Div.Meta!$C:$C,"-",0,1)</f>
        <v>-</v>
      </c>
      <c r="D3503" s="302"/>
      <c r="E3503" s="146" t="str">
        <f>IF($D3503="","-",_xlfn.XLOOKUP($D3503,Fund.Meta!$A:$A,Fund.Meta!$D:$D,"-",0,1))</f>
        <v>-</v>
      </c>
      <c r="F3503" s="303" t="str">
        <f>IF($D3503="","-",_xlfn.XLOOKUP($D3503,Fund.Meta!$A:$A,Fund.Meta!$E:$E,"-",0,1))</f>
        <v>-</v>
      </c>
      <c r="G3503" s="334"/>
      <c r="H3503" s="303" t="str">
        <f>IF($G3503="","-",_xlfn.XLOOKUP($G3503,Appr.Meta!$A:$A,Appr.Meta!$D:$D,"-",0,1))</f>
        <v>-</v>
      </c>
      <c r="I3503" s="302"/>
      <c r="J3503" s="303" t="str">
        <f>IF($I3503="","-",_xlfn.XLOOKUP($I3503,'CC.Meta'!$A:$A,'CC.Meta'!$D:$D,"-",0,1))</f>
        <v>-</v>
      </c>
      <c r="K3503" s="302"/>
      <c r="L3503" s="146" t="str">
        <f>IF($K3503="","-",_xlfn.XLOOKUP($K3503,Obj.Meta!$A:$A,Obj.Meta!$D:$D,"-",0,1))</f>
        <v>-</v>
      </c>
      <c r="M3503" s="300" t="str">
        <f>IF($K3503="","-",_xlfn.XLOOKUP($K3503,Obj.Meta!$A:$A,Obj.Meta!$F:$F,"-",0,1))</f>
        <v>-</v>
      </c>
      <c r="N3503" s="337" t="str">
        <f t="shared" si="109"/>
        <v>---</v>
      </c>
      <c r="O3503" s="333"/>
      <c r="P3503" s="54"/>
      <c r="Q3503" s="52"/>
      <c r="R3503" s="34"/>
      <c r="S3503" s="53"/>
      <c r="T3503" s="208"/>
      <c r="U3503" s="726"/>
      <c r="V3503" s="206"/>
      <c r="W3503" s="206"/>
      <c r="X3503" s="678"/>
      <c r="Y3503" s="34"/>
      <c r="Z3503" s="610"/>
      <c r="AA3503" s="608"/>
    </row>
    <row r="3504" spans="1:27">
      <c r="A3504" s="145" t="str">
        <f t="shared" si="108"/>
        <v>-</v>
      </c>
      <c r="B3504" s="146" t="str">
        <f>_xlfn.XLOOKUP($A3504,Dept.Meta!$A:$A,Dept.Meta!$F:$F,"-",0,1)</f>
        <v>-</v>
      </c>
      <c r="C3504" s="629" t="str">
        <f>_xlfn.XLOOKUP(_xlfn.CONCAT($G3504,"-",$I3504),Div.Meta!$H:$H,Div.Meta!$C:$C,"-",0,1)</f>
        <v>-</v>
      </c>
      <c r="D3504" s="302"/>
      <c r="E3504" s="146" t="str">
        <f>IF($D3504="","-",_xlfn.XLOOKUP($D3504,Fund.Meta!$A:$A,Fund.Meta!$D:$D,"-",0,1))</f>
        <v>-</v>
      </c>
      <c r="F3504" s="303" t="str">
        <f>IF($D3504="","-",_xlfn.XLOOKUP($D3504,Fund.Meta!$A:$A,Fund.Meta!$E:$E,"-",0,1))</f>
        <v>-</v>
      </c>
      <c r="G3504" s="334"/>
      <c r="H3504" s="303" t="str">
        <f>IF($G3504="","-",_xlfn.XLOOKUP($G3504,Appr.Meta!$A:$A,Appr.Meta!$D:$D,"-",0,1))</f>
        <v>-</v>
      </c>
      <c r="I3504" s="302"/>
      <c r="J3504" s="303" t="str">
        <f>IF($I3504="","-",_xlfn.XLOOKUP($I3504,'CC.Meta'!$A:$A,'CC.Meta'!$D:$D,"-",0,1))</f>
        <v>-</v>
      </c>
      <c r="K3504" s="302"/>
      <c r="L3504" s="146" t="str">
        <f>IF($K3504="","-",_xlfn.XLOOKUP($K3504,Obj.Meta!$A:$A,Obj.Meta!$D:$D,"-",0,1))</f>
        <v>-</v>
      </c>
      <c r="M3504" s="300" t="str">
        <f>IF($K3504="","-",_xlfn.XLOOKUP($K3504,Obj.Meta!$A:$A,Obj.Meta!$F:$F,"-",0,1))</f>
        <v>-</v>
      </c>
      <c r="N3504" s="337" t="str">
        <f t="shared" si="109"/>
        <v>---</v>
      </c>
      <c r="O3504" s="333"/>
      <c r="P3504" s="54"/>
      <c r="Q3504" s="52"/>
      <c r="R3504" s="34"/>
      <c r="S3504" s="53"/>
      <c r="T3504" s="208"/>
      <c r="U3504" s="726"/>
      <c r="V3504" s="206"/>
      <c r="W3504" s="206"/>
      <c r="X3504" s="678"/>
      <c r="Y3504" s="34"/>
      <c r="Z3504" s="610"/>
      <c r="AA3504" s="608"/>
    </row>
    <row r="3505" spans="1:27">
      <c r="A3505" s="145" t="str">
        <f t="shared" si="108"/>
        <v>-</v>
      </c>
      <c r="B3505" s="146" t="str">
        <f>_xlfn.XLOOKUP($A3505,Dept.Meta!$A:$A,Dept.Meta!$F:$F,"-",0,1)</f>
        <v>-</v>
      </c>
      <c r="C3505" s="629" t="str">
        <f>_xlfn.XLOOKUP(_xlfn.CONCAT($G3505,"-",$I3505),Div.Meta!$H:$H,Div.Meta!$C:$C,"-",0,1)</f>
        <v>-</v>
      </c>
      <c r="D3505" s="302"/>
      <c r="E3505" s="146" t="str">
        <f>IF($D3505="","-",_xlfn.XLOOKUP($D3505,Fund.Meta!$A:$A,Fund.Meta!$D:$D,"-",0,1))</f>
        <v>-</v>
      </c>
      <c r="F3505" s="303" t="str">
        <f>IF($D3505="","-",_xlfn.XLOOKUP($D3505,Fund.Meta!$A:$A,Fund.Meta!$E:$E,"-",0,1))</f>
        <v>-</v>
      </c>
      <c r="G3505" s="334"/>
      <c r="H3505" s="303" t="str">
        <f>IF($G3505="","-",_xlfn.XLOOKUP($G3505,Appr.Meta!$A:$A,Appr.Meta!$D:$D,"-",0,1))</f>
        <v>-</v>
      </c>
      <c r="I3505" s="302"/>
      <c r="J3505" s="303" t="str">
        <f>IF($I3505="","-",_xlfn.XLOOKUP($I3505,'CC.Meta'!$A:$A,'CC.Meta'!$D:$D,"-",0,1))</f>
        <v>-</v>
      </c>
      <c r="K3505" s="302"/>
      <c r="L3505" s="146" t="str">
        <f>IF($K3505="","-",_xlfn.XLOOKUP($K3505,Obj.Meta!$A:$A,Obj.Meta!$D:$D,"-",0,1))</f>
        <v>-</v>
      </c>
      <c r="M3505" s="300" t="str">
        <f>IF($K3505="","-",_xlfn.XLOOKUP($K3505,Obj.Meta!$A:$A,Obj.Meta!$F:$F,"-",0,1))</f>
        <v>-</v>
      </c>
      <c r="N3505" s="337" t="str">
        <f t="shared" si="109"/>
        <v>---</v>
      </c>
      <c r="O3505" s="333"/>
      <c r="P3505" s="54"/>
      <c r="Q3505" s="52"/>
      <c r="R3505" s="34"/>
      <c r="S3505" s="53"/>
      <c r="T3505" s="208"/>
      <c r="U3505" s="726"/>
      <c r="V3505" s="206"/>
      <c r="W3505" s="206"/>
      <c r="X3505" s="678"/>
      <c r="Y3505" s="34"/>
      <c r="Z3505" s="610"/>
      <c r="AA3505" s="608"/>
    </row>
    <row r="3506" spans="1:27">
      <c r="A3506" s="145" t="str">
        <f t="shared" si="108"/>
        <v>-</v>
      </c>
      <c r="B3506" s="146" t="str">
        <f>_xlfn.XLOOKUP($A3506,Dept.Meta!$A:$A,Dept.Meta!$F:$F,"-",0,1)</f>
        <v>-</v>
      </c>
      <c r="C3506" s="629" t="str">
        <f>_xlfn.XLOOKUP(_xlfn.CONCAT($G3506,"-",$I3506),Div.Meta!$H:$H,Div.Meta!$C:$C,"-",0,1)</f>
        <v>-</v>
      </c>
      <c r="D3506" s="302"/>
      <c r="E3506" s="146" t="str">
        <f>IF($D3506="","-",_xlfn.XLOOKUP($D3506,Fund.Meta!$A:$A,Fund.Meta!$D:$D,"-",0,1))</f>
        <v>-</v>
      </c>
      <c r="F3506" s="303" t="str">
        <f>IF($D3506="","-",_xlfn.XLOOKUP($D3506,Fund.Meta!$A:$A,Fund.Meta!$E:$E,"-",0,1))</f>
        <v>-</v>
      </c>
      <c r="G3506" s="334"/>
      <c r="H3506" s="303" t="str">
        <f>IF($G3506="","-",_xlfn.XLOOKUP($G3506,Appr.Meta!$A:$A,Appr.Meta!$D:$D,"-",0,1))</f>
        <v>-</v>
      </c>
      <c r="I3506" s="302"/>
      <c r="J3506" s="303" t="str">
        <f>IF($I3506="","-",_xlfn.XLOOKUP($I3506,'CC.Meta'!$A:$A,'CC.Meta'!$D:$D,"-",0,1))</f>
        <v>-</v>
      </c>
      <c r="K3506" s="302"/>
      <c r="L3506" s="146" t="str">
        <f>IF($K3506="","-",_xlfn.XLOOKUP($K3506,Obj.Meta!$A:$A,Obj.Meta!$D:$D,"-",0,1))</f>
        <v>-</v>
      </c>
      <c r="M3506" s="300" t="str">
        <f>IF($K3506="","-",_xlfn.XLOOKUP($K3506,Obj.Meta!$A:$A,Obj.Meta!$F:$F,"-",0,1))</f>
        <v>-</v>
      </c>
      <c r="N3506" s="337" t="str">
        <f t="shared" si="109"/>
        <v>---</v>
      </c>
      <c r="O3506" s="333"/>
      <c r="P3506" s="54"/>
      <c r="Q3506" s="52"/>
      <c r="R3506" s="34"/>
      <c r="S3506" s="53"/>
      <c r="T3506" s="208"/>
      <c r="U3506" s="726"/>
      <c r="V3506" s="206"/>
      <c r="W3506" s="206"/>
      <c r="X3506" s="678"/>
      <c r="Y3506" s="34"/>
      <c r="Z3506" s="610"/>
      <c r="AA3506" s="608"/>
    </row>
    <row r="3507" spans="1:27">
      <c r="A3507" s="145" t="str">
        <f t="shared" si="108"/>
        <v>-</v>
      </c>
      <c r="B3507" s="146" t="str">
        <f>_xlfn.XLOOKUP($A3507,Dept.Meta!$A:$A,Dept.Meta!$F:$F,"-",0,1)</f>
        <v>-</v>
      </c>
      <c r="C3507" s="629" t="str">
        <f>_xlfn.XLOOKUP(_xlfn.CONCAT($G3507,"-",$I3507),Div.Meta!$H:$H,Div.Meta!$C:$C,"-",0,1)</f>
        <v>-</v>
      </c>
      <c r="D3507" s="302"/>
      <c r="E3507" s="146" t="str">
        <f>IF($D3507="","-",_xlfn.XLOOKUP($D3507,Fund.Meta!$A:$A,Fund.Meta!$D:$D,"-",0,1))</f>
        <v>-</v>
      </c>
      <c r="F3507" s="303" t="str">
        <f>IF($D3507="","-",_xlfn.XLOOKUP($D3507,Fund.Meta!$A:$A,Fund.Meta!$E:$E,"-",0,1))</f>
        <v>-</v>
      </c>
      <c r="G3507" s="334"/>
      <c r="H3507" s="303" t="str">
        <f>IF($G3507="","-",_xlfn.XLOOKUP($G3507,Appr.Meta!$A:$A,Appr.Meta!$D:$D,"-",0,1))</f>
        <v>-</v>
      </c>
      <c r="I3507" s="302"/>
      <c r="J3507" s="303" t="str">
        <f>IF($I3507="","-",_xlfn.XLOOKUP($I3507,'CC.Meta'!$A:$A,'CC.Meta'!$D:$D,"-",0,1))</f>
        <v>-</v>
      </c>
      <c r="K3507" s="302"/>
      <c r="L3507" s="146" t="str">
        <f>IF($K3507="","-",_xlfn.XLOOKUP($K3507,Obj.Meta!$A:$A,Obj.Meta!$D:$D,"-",0,1))</f>
        <v>-</v>
      </c>
      <c r="M3507" s="300" t="str">
        <f>IF($K3507="","-",_xlfn.XLOOKUP($K3507,Obj.Meta!$A:$A,Obj.Meta!$F:$F,"-",0,1))</f>
        <v>-</v>
      </c>
      <c r="N3507" s="337" t="str">
        <f t="shared" si="109"/>
        <v>---</v>
      </c>
      <c r="O3507" s="333"/>
      <c r="P3507" s="54"/>
      <c r="Q3507" s="52"/>
      <c r="R3507" s="34"/>
      <c r="S3507" s="53"/>
      <c r="T3507" s="208"/>
      <c r="U3507" s="726"/>
      <c r="V3507" s="206"/>
      <c r="W3507" s="206"/>
      <c r="X3507" s="678"/>
      <c r="Y3507" s="34"/>
      <c r="Z3507" s="610"/>
      <c r="AA3507" s="608"/>
    </row>
    <row r="3508" spans="1:27">
      <c r="A3508" s="145" t="str">
        <f t="shared" si="108"/>
        <v>-</v>
      </c>
      <c r="B3508" s="146" t="str">
        <f>_xlfn.XLOOKUP($A3508,Dept.Meta!$A:$A,Dept.Meta!$F:$F,"-",0,1)</f>
        <v>-</v>
      </c>
      <c r="C3508" s="629" t="str">
        <f>_xlfn.XLOOKUP(_xlfn.CONCAT($G3508,"-",$I3508),Div.Meta!$H:$H,Div.Meta!$C:$C,"-",0,1)</f>
        <v>-</v>
      </c>
      <c r="D3508" s="302"/>
      <c r="E3508" s="146" t="str">
        <f>IF($D3508="","-",_xlfn.XLOOKUP($D3508,Fund.Meta!$A:$A,Fund.Meta!$D:$D,"-",0,1))</f>
        <v>-</v>
      </c>
      <c r="F3508" s="303" t="str">
        <f>IF($D3508="","-",_xlfn.XLOOKUP($D3508,Fund.Meta!$A:$A,Fund.Meta!$E:$E,"-",0,1))</f>
        <v>-</v>
      </c>
      <c r="G3508" s="334"/>
      <c r="H3508" s="303" t="str">
        <f>IF($G3508="","-",_xlfn.XLOOKUP($G3508,Appr.Meta!$A:$A,Appr.Meta!$D:$D,"-",0,1))</f>
        <v>-</v>
      </c>
      <c r="I3508" s="302"/>
      <c r="J3508" s="303" t="str">
        <f>IF($I3508="","-",_xlfn.XLOOKUP($I3508,'CC.Meta'!$A:$A,'CC.Meta'!$D:$D,"-",0,1))</f>
        <v>-</v>
      </c>
      <c r="K3508" s="302"/>
      <c r="L3508" s="146" t="str">
        <f>IF($K3508="","-",_xlfn.XLOOKUP($K3508,Obj.Meta!$A:$A,Obj.Meta!$D:$D,"-",0,1))</f>
        <v>-</v>
      </c>
      <c r="M3508" s="300" t="str">
        <f>IF($K3508="","-",_xlfn.XLOOKUP($K3508,Obj.Meta!$A:$A,Obj.Meta!$F:$F,"-",0,1))</f>
        <v>-</v>
      </c>
      <c r="N3508" s="337" t="str">
        <f t="shared" si="109"/>
        <v>---</v>
      </c>
      <c r="O3508" s="333"/>
      <c r="P3508" s="54"/>
      <c r="Q3508" s="52"/>
      <c r="R3508" s="34"/>
      <c r="S3508" s="53"/>
      <c r="T3508" s="208"/>
      <c r="U3508" s="726"/>
      <c r="V3508" s="206"/>
      <c r="W3508" s="206"/>
      <c r="X3508" s="678"/>
      <c r="Y3508" s="34"/>
      <c r="Z3508" s="610"/>
      <c r="AA3508" s="608"/>
    </row>
    <row r="3509" spans="1:27">
      <c r="A3509" s="145" t="str">
        <f t="shared" si="108"/>
        <v>-</v>
      </c>
      <c r="B3509" s="146" t="str">
        <f>_xlfn.XLOOKUP($A3509,Dept.Meta!$A:$A,Dept.Meta!$F:$F,"-",0,1)</f>
        <v>-</v>
      </c>
      <c r="C3509" s="629" t="str">
        <f>_xlfn.XLOOKUP(_xlfn.CONCAT($G3509,"-",$I3509),Div.Meta!$H:$H,Div.Meta!$C:$C,"-",0,1)</f>
        <v>-</v>
      </c>
      <c r="D3509" s="302"/>
      <c r="E3509" s="146" t="str">
        <f>IF($D3509="","-",_xlfn.XLOOKUP($D3509,Fund.Meta!$A:$A,Fund.Meta!$D:$D,"-",0,1))</f>
        <v>-</v>
      </c>
      <c r="F3509" s="303" t="str">
        <f>IF($D3509="","-",_xlfn.XLOOKUP($D3509,Fund.Meta!$A:$A,Fund.Meta!$E:$E,"-",0,1))</f>
        <v>-</v>
      </c>
      <c r="G3509" s="334"/>
      <c r="H3509" s="303" t="str">
        <f>IF($G3509="","-",_xlfn.XLOOKUP($G3509,Appr.Meta!$A:$A,Appr.Meta!$D:$D,"-",0,1))</f>
        <v>-</v>
      </c>
      <c r="I3509" s="302"/>
      <c r="J3509" s="303" t="str">
        <f>IF($I3509="","-",_xlfn.XLOOKUP($I3509,'CC.Meta'!$A:$A,'CC.Meta'!$D:$D,"-",0,1))</f>
        <v>-</v>
      </c>
      <c r="K3509" s="302"/>
      <c r="L3509" s="146" t="str">
        <f>IF($K3509="","-",_xlfn.XLOOKUP($K3509,Obj.Meta!$A:$A,Obj.Meta!$D:$D,"-",0,1))</f>
        <v>-</v>
      </c>
      <c r="M3509" s="300" t="str">
        <f>IF($K3509="","-",_xlfn.XLOOKUP($K3509,Obj.Meta!$A:$A,Obj.Meta!$F:$F,"-",0,1))</f>
        <v>-</v>
      </c>
      <c r="N3509" s="337" t="str">
        <f t="shared" si="109"/>
        <v>---</v>
      </c>
      <c r="O3509" s="333"/>
      <c r="P3509" s="54"/>
      <c r="Q3509" s="52"/>
      <c r="R3509" s="34"/>
      <c r="S3509" s="53"/>
      <c r="T3509" s="208"/>
      <c r="U3509" s="726"/>
      <c r="V3509" s="206"/>
      <c r="W3509" s="206"/>
      <c r="X3509" s="678"/>
      <c r="Y3509" s="34"/>
      <c r="Z3509" s="610"/>
      <c r="AA3509" s="608"/>
    </row>
    <row r="3510" spans="1:27">
      <c r="A3510" s="145" t="str">
        <f t="shared" si="108"/>
        <v>-</v>
      </c>
      <c r="B3510" s="146" t="str">
        <f>_xlfn.XLOOKUP($A3510,Dept.Meta!$A:$A,Dept.Meta!$F:$F,"-",0,1)</f>
        <v>-</v>
      </c>
      <c r="C3510" s="629" t="str">
        <f>_xlfn.XLOOKUP(_xlfn.CONCAT($G3510,"-",$I3510),Div.Meta!$H:$H,Div.Meta!$C:$C,"-",0,1)</f>
        <v>-</v>
      </c>
      <c r="D3510" s="302"/>
      <c r="E3510" s="146" t="str">
        <f>IF($D3510="","-",_xlfn.XLOOKUP($D3510,Fund.Meta!$A:$A,Fund.Meta!$D:$D,"-",0,1))</f>
        <v>-</v>
      </c>
      <c r="F3510" s="303" t="str">
        <f>IF($D3510="","-",_xlfn.XLOOKUP($D3510,Fund.Meta!$A:$A,Fund.Meta!$E:$E,"-",0,1))</f>
        <v>-</v>
      </c>
      <c r="G3510" s="334"/>
      <c r="H3510" s="303" t="str">
        <f>IF($G3510="","-",_xlfn.XLOOKUP($G3510,Appr.Meta!$A:$A,Appr.Meta!$D:$D,"-",0,1))</f>
        <v>-</v>
      </c>
      <c r="I3510" s="302"/>
      <c r="J3510" s="303" t="str">
        <f>IF($I3510="","-",_xlfn.XLOOKUP($I3510,'CC.Meta'!$A:$A,'CC.Meta'!$D:$D,"-",0,1))</f>
        <v>-</v>
      </c>
      <c r="K3510" s="302"/>
      <c r="L3510" s="146" t="str">
        <f>IF($K3510="","-",_xlfn.XLOOKUP($K3510,Obj.Meta!$A:$A,Obj.Meta!$D:$D,"-",0,1))</f>
        <v>-</v>
      </c>
      <c r="M3510" s="300" t="str">
        <f>IF($K3510="","-",_xlfn.XLOOKUP($K3510,Obj.Meta!$A:$A,Obj.Meta!$F:$F,"-",0,1))</f>
        <v>-</v>
      </c>
      <c r="N3510" s="337" t="str">
        <f t="shared" si="109"/>
        <v>---</v>
      </c>
      <c r="O3510" s="333"/>
      <c r="P3510" s="54"/>
      <c r="Q3510" s="52"/>
      <c r="R3510" s="34"/>
      <c r="S3510" s="53"/>
      <c r="T3510" s="208"/>
      <c r="U3510" s="726"/>
      <c r="V3510" s="206"/>
      <c r="W3510" s="206"/>
      <c r="X3510" s="678"/>
      <c r="Y3510" s="34"/>
      <c r="Z3510" s="610"/>
      <c r="AA3510" s="608"/>
    </row>
    <row r="3511" spans="1:27">
      <c r="A3511" s="145" t="str">
        <f t="shared" si="108"/>
        <v>-</v>
      </c>
      <c r="B3511" s="146" t="str">
        <f>_xlfn.XLOOKUP($A3511,Dept.Meta!$A:$A,Dept.Meta!$F:$F,"-",0,1)</f>
        <v>-</v>
      </c>
      <c r="C3511" s="629" t="str">
        <f>_xlfn.XLOOKUP(_xlfn.CONCAT($G3511,"-",$I3511),Div.Meta!$H:$H,Div.Meta!$C:$C,"-",0,1)</f>
        <v>-</v>
      </c>
      <c r="D3511" s="302"/>
      <c r="E3511" s="146" t="str">
        <f>IF($D3511="","-",_xlfn.XLOOKUP($D3511,Fund.Meta!$A:$A,Fund.Meta!$D:$D,"-",0,1))</f>
        <v>-</v>
      </c>
      <c r="F3511" s="303" t="str">
        <f>IF($D3511="","-",_xlfn.XLOOKUP($D3511,Fund.Meta!$A:$A,Fund.Meta!$E:$E,"-",0,1))</f>
        <v>-</v>
      </c>
      <c r="G3511" s="334"/>
      <c r="H3511" s="303" t="str">
        <f>IF($G3511="","-",_xlfn.XLOOKUP($G3511,Appr.Meta!$A:$A,Appr.Meta!$D:$D,"-",0,1))</f>
        <v>-</v>
      </c>
      <c r="I3511" s="302"/>
      <c r="J3511" s="303" t="str">
        <f>IF($I3511="","-",_xlfn.XLOOKUP($I3511,'CC.Meta'!$A:$A,'CC.Meta'!$D:$D,"-",0,1))</f>
        <v>-</v>
      </c>
      <c r="K3511" s="302"/>
      <c r="L3511" s="146" t="str">
        <f>IF($K3511="","-",_xlfn.XLOOKUP($K3511,Obj.Meta!$A:$A,Obj.Meta!$D:$D,"-",0,1))</f>
        <v>-</v>
      </c>
      <c r="M3511" s="300" t="str">
        <f>IF($K3511="","-",_xlfn.XLOOKUP($K3511,Obj.Meta!$A:$A,Obj.Meta!$F:$F,"-",0,1))</f>
        <v>-</v>
      </c>
      <c r="N3511" s="337" t="str">
        <f t="shared" si="109"/>
        <v>---</v>
      </c>
      <c r="O3511" s="333"/>
      <c r="P3511" s="54"/>
      <c r="Q3511" s="52"/>
      <c r="R3511" s="34"/>
      <c r="S3511" s="53"/>
      <c r="T3511" s="208"/>
      <c r="U3511" s="726"/>
      <c r="V3511" s="206"/>
      <c r="W3511" s="206"/>
      <c r="X3511" s="678"/>
      <c r="Y3511" s="34"/>
      <c r="Z3511" s="610"/>
      <c r="AA3511" s="608"/>
    </row>
    <row r="3512" spans="1:27">
      <c r="A3512" s="145" t="str">
        <f t="shared" si="108"/>
        <v>-</v>
      </c>
      <c r="B3512" s="146" t="str">
        <f>_xlfn.XLOOKUP($A3512,Dept.Meta!$A:$A,Dept.Meta!$F:$F,"-",0,1)</f>
        <v>-</v>
      </c>
      <c r="C3512" s="629" t="str">
        <f>_xlfn.XLOOKUP(_xlfn.CONCAT($G3512,"-",$I3512),Div.Meta!$H:$H,Div.Meta!$C:$C,"-",0,1)</f>
        <v>-</v>
      </c>
      <c r="D3512" s="302"/>
      <c r="E3512" s="146" t="str">
        <f>IF($D3512="","-",_xlfn.XLOOKUP($D3512,Fund.Meta!$A:$A,Fund.Meta!$D:$D,"-",0,1))</f>
        <v>-</v>
      </c>
      <c r="F3512" s="303" t="str">
        <f>IF($D3512="","-",_xlfn.XLOOKUP($D3512,Fund.Meta!$A:$A,Fund.Meta!$E:$E,"-",0,1))</f>
        <v>-</v>
      </c>
      <c r="G3512" s="334"/>
      <c r="H3512" s="303" t="str">
        <f>IF($G3512="","-",_xlfn.XLOOKUP($G3512,Appr.Meta!$A:$A,Appr.Meta!$D:$D,"-",0,1))</f>
        <v>-</v>
      </c>
      <c r="I3512" s="302"/>
      <c r="J3512" s="303" t="str">
        <f>IF($I3512="","-",_xlfn.XLOOKUP($I3512,'CC.Meta'!$A:$A,'CC.Meta'!$D:$D,"-",0,1))</f>
        <v>-</v>
      </c>
      <c r="K3512" s="302"/>
      <c r="L3512" s="146" t="str">
        <f>IF($K3512="","-",_xlfn.XLOOKUP($K3512,Obj.Meta!$A:$A,Obj.Meta!$D:$D,"-",0,1))</f>
        <v>-</v>
      </c>
      <c r="M3512" s="300" t="str">
        <f>IF($K3512="","-",_xlfn.XLOOKUP($K3512,Obj.Meta!$A:$A,Obj.Meta!$F:$F,"-",0,1))</f>
        <v>-</v>
      </c>
      <c r="N3512" s="337" t="str">
        <f t="shared" si="109"/>
        <v>---</v>
      </c>
      <c r="O3512" s="333"/>
      <c r="P3512" s="54"/>
      <c r="Q3512" s="52"/>
      <c r="R3512" s="34"/>
      <c r="S3512" s="53"/>
      <c r="T3512" s="208"/>
      <c r="U3512" s="726"/>
      <c r="V3512" s="206"/>
      <c r="W3512" s="206"/>
      <c r="X3512" s="678"/>
      <c r="Y3512" s="34"/>
      <c r="Z3512" s="610"/>
      <c r="AA3512" s="608"/>
    </row>
    <row r="3513" spans="1:27">
      <c r="A3513" s="145" t="str">
        <f t="shared" si="108"/>
        <v>-</v>
      </c>
      <c r="B3513" s="146" t="str">
        <f>_xlfn.XLOOKUP($A3513,Dept.Meta!$A:$A,Dept.Meta!$F:$F,"-",0,1)</f>
        <v>-</v>
      </c>
      <c r="C3513" s="629" t="str">
        <f>_xlfn.XLOOKUP(_xlfn.CONCAT($G3513,"-",$I3513),Div.Meta!$H:$H,Div.Meta!$C:$C,"-",0,1)</f>
        <v>-</v>
      </c>
      <c r="D3513" s="302"/>
      <c r="E3513" s="146" t="str">
        <f>IF($D3513="","-",_xlfn.XLOOKUP($D3513,Fund.Meta!$A:$A,Fund.Meta!$D:$D,"-",0,1))</f>
        <v>-</v>
      </c>
      <c r="F3513" s="303" t="str">
        <f>IF($D3513="","-",_xlfn.XLOOKUP($D3513,Fund.Meta!$A:$A,Fund.Meta!$E:$E,"-",0,1))</f>
        <v>-</v>
      </c>
      <c r="G3513" s="334"/>
      <c r="H3513" s="303" t="str">
        <f>IF($G3513="","-",_xlfn.XLOOKUP($G3513,Appr.Meta!$A:$A,Appr.Meta!$D:$D,"-",0,1))</f>
        <v>-</v>
      </c>
      <c r="I3513" s="302"/>
      <c r="J3513" s="303" t="str">
        <f>IF($I3513="","-",_xlfn.XLOOKUP($I3513,'CC.Meta'!$A:$A,'CC.Meta'!$D:$D,"-",0,1))</f>
        <v>-</v>
      </c>
      <c r="K3513" s="302"/>
      <c r="L3513" s="146" t="str">
        <f>IF($K3513="","-",_xlfn.XLOOKUP($K3513,Obj.Meta!$A:$A,Obj.Meta!$D:$D,"-",0,1))</f>
        <v>-</v>
      </c>
      <c r="M3513" s="300" t="str">
        <f>IF($K3513="","-",_xlfn.XLOOKUP($K3513,Obj.Meta!$A:$A,Obj.Meta!$F:$F,"-",0,1))</f>
        <v>-</v>
      </c>
      <c r="N3513" s="337" t="str">
        <f t="shared" si="109"/>
        <v>---</v>
      </c>
      <c r="O3513" s="333"/>
      <c r="P3513" s="54"/>
      <c r="Q3513" s="52"/>
      <c r="R3513" s="34"/>
      <c r="S3513" s="53"/>
      <c r="T3513" s="208"/>
      <c r="U3513" s="726"/>
      <c r="V3513" s="206"/>
      <c r="W3513" s="206"/>
      <c r="X3513" s="678"/>
      <c r="Y3513" s="34"/>
      <c r="Z3513" s="610"/>
      <c r="AA3513" s="608"/>
    </row>
    <row r="3514" spans="1:27">
      <c r="A3514" s="145" t="str">
        <f t="shared" si="108"/>
        <v>-</v>
      </c>
      <c r="B3514" s="146" t="str">
        <f>_xlfn.XLOOKUP($A3514,Dept.Meta!$A:$A,Dept.Meta!$F:$F,"-",0,1)</f>
        <v>-</v>
      </c>
      <c r="C3514" s="629" t="str">
        <f>_xlfn.XLOOKUP(_xlfn.CONCAT($G3514,"-",$I3514),Div.Meta!$H:$H,Div.Meta!$C:$C,"-",0,1)</f>
        <v>-</v>
      </c>
      <c r="D3514" s="302"/>
      <c r="E3514" s="146" t="str">
        <f>IF($D3514="","-",_xlfn.XLOOKUP($D3514,Fund.Meta!$A:$A,Fund.Meta!$D:$D,"-",0,1))</f>
        <v>-</v>
      </c>
      <c r="F3514" s="303" t="str">
        <f>IF($D3514="","-",_xlfn.XLOOKUP($D3514,Fund.Meta!$A:$A,Fund.Meta!$E:$E,"-",0,1))</f>
        <v>-</v>
      </c>
      <c r="G3514" s="334"/>
      <c r="H3514" s="303" t="str">
        <f>IF($G3514="","-",_xlfn.XLOOKUP($G3514,Appr.Meta!$A:$A,Appr.Meta!$D:$D,"-",0,1))</f>
        <v>-</v>
      </c>
      <c r="I3514" s="302"/>
      <c r="J3514" s="303" t="str">
        <f>IF($I3514="","-",_xlfn.XLOOKUP($I3514,'CC.Meta'!$A:$A,'CC.Meta'!$D:$D,"-",0,1))</f>
        <v>-</v>
      </c>
      <c r="K3514" s="302"/>
      <c r="L3514" s="146" t="str">
        <f>IF($K3514="","-",_xlfn.XLOOKUP($K3514,Obj.Meta!$A:$A,Obj.Meta!$D:$D,"-",0,1))</f>
        <v>-</v>
      </c>
      <c r="M3514" s="300" t="str">
        <f>IF($K3514="","-",_xlfn.XLOOKUP($K3514,Obj.Meta!$A:$A,Obj.Meta!$F:$F,"-",0,1))</f>
        <v>-</v>
      </c>
      <c r="N3514" s="337" t="str">
        <f t="shared" si="109"/>
        <v>---</v>
      </c>
      <c r="O3514" s="333"/>
      <c r="P3514" s="54"/>
      <c r="Q3514" s="52"/>
      <c r="R3514" s="34"/>
      <c r="S3514" s="53"/>
      <c r="T3514" s="208"/>
      <c r="U3514" s="726"/>
      <c r="V3514" s="206"/>
      <c r="W3514" s="206"/>
      <c r="X3514" s="678"/>
      <c r="Y3514" s="34"/>
      <c r="Z3514" s="610"/>
      <c r="AA3514" s="608"/>
    </row>
    <row r="3515" spans="1:27">
      <c r="A3515" s="145" t="str">
        <f t="shared" si="108"/>
        <v>-</v>
      </c>
      <c r="B3515" s="146" t="str">
        <f>_xlfn.XLOOKUP($A3515,Dept.Meta!$A:$A,Dept.Meta!$F:$F,"-",0,1)</f>
        <v>-</v>
      </c>
      <c r="C3515" s="629" t="str">
        <f>_xlfn.XLOOKUP(_xlfn.CONCAT($G3515,"-",$I3515),Div.Meta!$H:$H,Div.Meta!$C:$C,"-",0,1)</f>
        <v>-</v>
      </c>
      <c r="D3515" s="302"/>
      <c r="E3515" s="146" t="str">
        <f>IF($D3515="","-",_xlfn.XLOOKUP($D3515,Fund.Meta!$A:$A,Fund.Meta!$D:$D,"-",0,1))</f>
        <v>-</v>
      </c>
      <c r="F3515" s="303" t="str">
        <f>IF($D3515="","-",_xlfn.XLOOKUP($D3515,Fund.Meta!$A:$A,Fund.Meta!$E:$E,"-",0,1))</f>
        <v>-</v>
      </c>
      <c r="G3515" s="334"/>
      <c r="H3515" s="303" t="str">
        <f>IF($G3515="","-",_xlfn.XLOOKUP($G3515,Appr.Meta!$A:$A,Appr.Meta!$D:$D,"-",0,1))</f>
        <v>-</v>
      </c>
      <c r="I3515" s="302"/>
      <c r="J3515" s="303" t="str">
        <f>IF($I3515="","-",_xlfn.XLOOKUP($I3515,'CC.Meta'!$A:$A,'CC.Meta'!$D:$D,"-",0,1))</f>
        <v>-</v>
      </c>
      <c r="K3515" s="302"/>
      <c r="L3515" s="146" t="str">
        <f>IF($K3515="","-",_xlfn.XLOOKUP($K3515,Obj.Meta!$A:$A,Obj.Meta!$D:$D,"-",0,1))</f>
        <v>-</v>
      </c>
      <c r="M3515" s="300" t="str">
        <f>IF($K3515="","-",_xlfn.XLOOKUP($K3515,Obj.Meta!$A:$A,Obj.Meta!$F:$F,"-",0,1))</f>
        <v>-</v>
      </c>
      <c r="N3515" s="337" t="str">
        <f t="shared" si="109"/>
        <v>---</v>
      </c>
      <c r="O3515" s="333"/>
      <c r="P3515" s="54"/>
      <c r="Q3515" s="52"/>
      <c r="R3515" s="34"/>
      <c r="S3515" s="53"/>
      <c r="T3515" s="208"/>
      <c r="U3515" s="726"/>
      <c r="V3515" s="206"/>
      <c r="W3515" s="206"/>
      <c r="X3515" s="678"/>
      <c r="Y3515" s="34"/>
      <c r="Z3515" s="610"/>
      <c r="AA3515" s="608"/>
    </row>
    <row r="3516" spans="1:27">
      <c r="A3516" s="145" t="str">
        <f t="shared" si="108"/>
        <v>-</v>
      </c>
      <c r="B3516" s="146" t="str">
        <f>_xlfn.XLOOKUP($A3516,Dept.Meta!$A:$A,Dept.Meta!$F:$F,"-",0,1)</f>
        <v>-</v>
      </c>
      <c r="C3516" s="629" t="str">
        <f>_xlfn.XLOOKUP(_xlfn.CONCAT($G3516,"-",$I3516),Div.Meta!$H:$H,Div.Meta!$C:$C,"-",0,1)</f>
        <v>-</v>
      </c>
      <c r="D3516" s="302"/>
      <c r="E3516" s="146" t="str">
        <f>IF($D3516="","-",_xlfn.XLOOKUP($D3516,Fund.Meta!$A:$A,Fund.Meta!$D:$D,"-",0,1))</f>
        <v>-</v>
      </c>
      <c r="F3516" s="303" t="str">
        <f>IF($D3516="","-",_xlfn.XLOOKUP($D3516,Fund.Meta!$A:$A,Fund.Meta!$E:$E,"-",0,1))</f>
        <v>-</v>
      </c>
      <c r="G3516" s="334"/>
      <c r="H3516" s="303" t="str">
        <f>IF($G3516="","-",_xlfn.XLOOKUP($G3516,Appr.Meta!$A:$A,Appr.Meta!$D:$D,"-",0,1))</f>
        <v>-</v>
      </c>
      <c r="I3516" s="302"/>
      <c r="J3516" s="303" t="str">
        <f>IF($I3516="","-",_xlfn.XLOOKUP($I3516,'CC.Meta'!$A:$A,'CC.Meta'!$D:$D,"-",0,1))</f>
        <v>-</v>
      </c>
      <c r="K3516" s="302"/>
      <c r="L3516" s="146" t="str">
        <f>IF($K3516="","-",_xlfn.XLOOKUP($K3516,Obj.Meta!$A:$A,Obj.Meta!$D:$D,"-",0,1))</f>
        <v>-</v>
      </c>
      <c r="M3516" s="300" t="str">
        <f>IF($K3516="","-",_xlfn.XLOOKUP($K3516,Obj.Meta!$A:$A,Obj.Meta!$F:$F,"-",0,1))</f>
        <v>-</v>
      </c>
      <c r="N3516" s="337" t="str">
        <f t="shared" si="109"/>
        <v>---</v>
      </c>
      <c r="O3516" s="333"/>
      <c r="P3516" s="54"/>
      <c r="Q3516" s="52"/>
      <c r="R3516" s="34"/>
      <c r="S3516" s="53"/>
      <c r="T3516" s="208"/>
      <c r="U3516" s="726"/>
      <c r="V3516" s="206"/>
      <c r="W3516" s="206"/>
      <c r="X3516" s="678"/>
      <c r="Y3516" s="34"/>
      <c r="Z3516" s="610"/>
      <c r="AA3516" s="608"/>
    </row>
    <row r="3517" spans="1:27">
      <c r="A3517" s="145" t="str">
        <f t="shared" si="108"/>
        <v>-</v>
      </c>
      <c r="B3517" s="146" t="str">
        <f>_xlfn.XLOOKUP($A3517,Dept.Meta!$A:$A,Dept.Meta!$F:$F,"-",0,1)</f>
        <v>-</v>
      </c>
      <c r="C3517" s="629" t="str">
        <f>_xlfn.XLOOKUP(_xlfn.CONCAT($G3517,"-",$I3517),Div.Meta!$H:$H,Div.Meta!$C:$C,"-",0,1)</f>
        <v>-</v>
      </c>
      <c r="D3517" s="302"/>
      <c r="E3517" s="146" t="str">
        <f>IF($D3517="","-",_xlfn.XLOOKUP($D3517,Fund.Meta!$A:$A,Fund.Meta!$D:$D,"-",0,1))</f>
        <v>-</v>
      </c>
      <c r="F3517" s="303" t="str">
        <f>IF($D3517="","-",_xlfn.XLOOKUP($D3517,Fund.Meta!$A:$A,Fund.Meta!$E:$E,"-",0,1))</f>
        <v>-</v>
      </c>
      <c r="G3517" s="334"/>
      <c r="H3517" s="303" t="str">
        <f>IF($G3517="","-",_xlfn.XLOOKUP($G3517,Appr.Meta!$A:$A,Appr.Meta!$D:$D,"-",0,1))</f>
        <v>-</v>
      </c>
      <c r="I3517" s="302"/>
      <c r="J3517" s="303" t="str">
        <f>IF($I3517="","-",_xlfn.XLOOKUP($I3517,'CC.Meta'!$A:$A,'CC.Meta'!$D:$D,"-",0,1))</f>
        <v>-</v>
      </c>
      <c r="K3517" s="302"/>
      <c r="L3517" s="146" t="str">
        <f>IF($K3517="","-",_xlfn.XLOOKUP($K3517,Obj.Meta!$A:$A,Obj.Meta!$D:$D,"-",0,1))</f>
        <v>-</v>
      </c>
      <c r="M3517" s="300" t="str">
        <f>IF($K3517="","-",_xlfn.XLOOKUP($K3517,Obj.Meta!$A:$A,Obj.Meta!$F:$F,"-",0,1))</f>
        <v>-</v>
      </c>
      <c r="N3517" s="337" t="str">
        <f t="shared" si="109"/>
        <v>---</v>
      </c>
      <c r="O3517" s="333"/>
      <c r="P3517" s="54"/>
      <c r="Q3517" s="52"/>
      <c r="R3517" s="34"/>
      <c r="S3517" s="53"/>
      <c r="T3517" s="208"/>
      <c r="U3517" s="726"/>
      <c r="V3517" s="206"/>
      <c r="W3517" s="206"/>
      <c r="X3517" s="678"/>
      <c r="Y3517" s="34"/>
      <c r="Z3517" s="610"/>
      <c r="AA3517" s="608"/>
    </row>
    <row r="3518" spans="1:27">
      <c r="A3518" s="145" t="str">
        <f t="shared" si="108"/>
        <v>-</v>
      </c>
      <c r="B3518" s="146" t="str">
        <f>_xlfn.XLOOKUP($A3518,Dept.Meta!$A:$A,Dept.Meta!$F:$F,"-",0,1)</f>
        <v>-</v>
      </c>
      <c r="C3518" s="629" t="str">
        <f>_xlfn.XLOOKUP(_xlfn.CONCAT($G3518,"-",$I3518),Div.Meta!$H:$H,Div.Meta!$C:$C,"-",0,1)</f>
        <v>-</v>
      </c>
      <c r="D3518" s="302"/>
      <c r="E3518" s="146" t="str">
        <f>IF($D3518="","-",_xlfn.XLOOKUP($D3518,Fund.Meta!$A:$A,Fund.Meta!$D:$D,"-",0,1))</f>
        <v>-</v>
      </c>
      <c r="F3518" s="303" t="str">
        <f>IF($D3518="","-",_xlfn.XLOOKUP($D3518,Fund.Meta!$A:$A,Fund.Meta!$E:$E,"-",0,1))</f>
        <v>-</v>
      </c>
      <c r="G3518" s="334"/>
      <c r="H3518" s="303" t="str">
        <f>IF($G3518="","-",_xlfn.XLOOKUP($G3518,Appr.Meta!$A:$A,Appr.Meta!$D:$D,"-",0,1))</f>
        <v>-</v>
      </c>
      <c r="I3518" s="302"/>
      <c r="J3518" s="303" t="str">
        <f>IF($I3518="","-",_xlfn.XLOOKUP($I3518,'CC.Meta'!$A:$A,'CC.Meta'!$D:$D,"-",0,1))</f>
        <v>-</v>
      </c>
      <c r="K3518" s="302"/>
      <c r="L3518" s="146" t="str">
        <f>IF($K3518="","-",_xlfn.XLOOKUP($K3518,Obj.Meta!$A:$A,Obj.Meta!$D:$D,"-",0,1))</f>
        <v>-</v>
      </c>
      <c r="M3518" s="300" t="str">
        <f>IF($K3518="","-",_xlfn.XLOOKUP($K3518,Obj.Meta!$A:$A,Obj.Meta!$F:$F,"-",0,1))</f>
        <v>-</v>
      </c>
      <c r="N3518" s="337" t="str">
        <f t="shared" si="109"/>
        <v>---</v>
      </c>
      <c r="O3518" s="333"/>
      <c r="P3518" s="54"/>
      <c r="Q3518" s="52"/>
      <c r="R3518" s="34"/>
      <c r="S3518" s="53"/>
      <c r="T3518" s="208"/>
      <c r="U3518" s="726"/>
      <c r="V3518" s="206"/>
      <c r="W3518" s="206"/>
      <c r="X3518" s="678"/>
      <c r="Y3518" s="34"/>
      <c r="Z3518" s="610"/>
      <c r="AA3518" s="608"/>
    </row>
    <row r="3519" spans="1:27">
      <c r="A3519" s="145" t="str">
        <f t="shared" si="108"/>
        <v>-</v>
      </c>
      <c r="B3519" s="146" t="str">
        <f>_xlfn.XLOOKUP($A3519,Dept.Meta!$A:$A,Dept.Meta!$F:$F,"-",0,1)</f>
        <v>-</v>
      </c>
      <c r="C3519" s="629" t="str">
        <f>_xlfn.XLOOKUP(_xlfn.CONCAT($G3519,"-",$I3519),Div.Meta!$H:$H,Div.Meta!$C:$C,"-",0,1)</f>
        <v>-</v>
      </c>
      <c r="D3519" s="302"/>
      <c r="E3519" s="146" t="str">
        <f>IF($D3519="","-",_xlfn.XLOOKUP($D3519,Fund.Meta!$A:$A,Fund.Meta!$D:$D,"-",0,1))</f>
        <v>-</v>
      </c>
      <c r="F3519" s="303" t="str">
        <f>IF($D3519="","-",_xlfn.XLOOKUP($D3519,Fund.Meta!$A:$A,Fund.Meta!$E:$E,"-",0,1))</f>
        <v>-</v>
      </c>
      <c r="G3519" s="334"/>
      <c r="H3519" s="303" t="str">
        <f>IF($G3519="","-",_xlfn.XLOOKUP($G3519,Appr.Meta!$A:$A,Appr.Meta!$D:$D,"-",0,1))</f>
        <v>-</v>
      </c>
      <c r="I3519" s="302"/>
      <c r="J3519" s="303" t="str">
        <f>IF($I3519="","-",_xlfn.XLOOKUP($I3519,'CC.Meta'!$A:$A,'CC.Meta'!$D:$D,"-",0,1))</f>
        <v>-</v>
      </c>
      <c r="K3519" s="302"/>
      <c r="L3519" s="146" t="str">
        <f>IF($K3519="","-",_xlfn.XLOOKUP($K3519,Obj.Meta!$A:$A,Obj.Meta!$D:$D,"-",0,1))</f>
        <v>-</v>
      </c>
      <c r="M3519" s="300" t="str">
        <f>IF($K3519="","-",_xlfn.XLOOKUP($K3519,Obj.Meta!$A:$A,Obj.Meta!$F:$F,"-",0,1))</f>
        <v>-</v>
      </c>
      <c r="N3519" s="337" t="str">
        <f t="shared" si="109"/>
        <v>---</v>
      </c>
      <c r="O3519" s="333"/>
      <c r="P3519" s="54"/>
      <c r="Q3519" s="52"/>
      <c r="R3519" s="34"/>
      <c r="S3519" s="53"/>
      <c r="T3519" s="208"/>
      <c r="U3519" s="726"/>
      <c r="V3519" s="206"/>
      <c r="W3519" s="206"/>
      <c r="X3519" s="678"/>
      <c r="Y3519" s="34"/>
      <c r="Z3519" s="610"/>
      <c r="AA3519" s="608"/>
    </row>
    <row r="3520" spans="1:27">
      <c r="A3520" s="145" t="str">
        <f t="shared" si="108"/>
        <v>-</v>
      </c>
      <c r="B3520" s="146" t="str">
        <f>_xlfn.XLOOKUP($A3520,Dept.Meta!$A:$A,Dept.Meta!$F:$F,"-",0,1)</f>
        <v>-</v>
      </c>
      <c r="C3520" s="629" t="str">
        <f>_xlfn.XLOOKUP(_xlfn.CONCAT($G3520,"-",$I3520),Div.Meta!$H:$H,Div.Meta!$C:$C,"-",0,1)</f>
        <v>-</v>
      </c>
      <c r="D3520" s="302"/>
      <c r="E3520" s="146" t="str">
        <f>IF($D3520="","-",_xlfn.XLOOKUP($D3520,Fund.Meta!$A:$A,Fund.Meta!$D:$D,"-",0,1))</f>
        <v>-</v>
      </c>
      <c r="F3520" s="303" t="str">
        <f>IF($D3520="","-",_xlfn.XLOOKUP($D3520,Fund.Meta!$A:$A,Fund.Meta!$E:$E,"-",0,1))</f>
        <v>-</v>
      </c>
      <c r="G3520" s="334"/>
      <c r="H3520" s="303" t="str">
        <f>IF($G3520="","-",_xlfn.XLOOKUP($G3520,Appr.Meta!$A:$A,Appr.Meta!$D:$D,"-",0,1))</f>
        <v>-</v>
      </c>
      <c r="I3520" s="302"/>
      <c r="J3520" s="303" t="str">
        <f>IF($I3520="","-",_xlfn.XLOOKUP($I3520,'CC.Meta'!$A:$A,'CC.Meta'!$D:$D,"-",0,1))</f>
        <v>-</v>
      </c>
      <c r="K3520" s="302"/>
      <c r="L3520" s="146" t="str">
        <f>IF($K3520="","-",_xlfn.XLOOKUP($K3520,Obj.Meta!$A:$A,Obj.Meta!$D:$D,"-",0,1))</f>
        <v>-</v>
      </c>
      <c r="M3520" s="300" t="str">
        <f>IF($K3520="","-",_xlfn.XLOOKUP($K3520,Obj.Meta!$A:$A,Obj.Meta!$F:$F,"-",0,1))</f>
        <v>-</v>
      </c>
      <c r="N3520" s="337" t="str">
        <f t="shared" si="109"/>
        <v>---</v>
      </c>
      <c r="O3520" s="333"/>
      <c r="P3520" s="54"/>
      <c r="Q3520" s="52"/>
      <c r="R3520" s="34"/>
      <c r="S3520" s="53"/>
      <c r="T3520" s="208"/>
      <c r="U3520" s="726"/>
      <c r="V3520" s="206"/>
      <c r="W3520" s="206"/>
      <c r="X3520" s="678"/>
      <c r="Y3520" s="34"/>
      <c r="Z3520" s="610"/>
      <c r="AA3520" s="608"/>
    </row>
    <row r="3521" spans="1:27">
      <c r="A3521" s="145" t="str">
        <f t="shared" si="108"/>
        <v>-</v>
      </c>
      <c r="B3521" s="146" t="str">
        <f>_xlfn.XLOOKUP($A3521,Dept.Meta!$A:$A,Dept.Meta!$F:$F,"-",0,1)</f>
        <v>-</v>
      </c>
      <c r="C3521" s="629" t="str">
        <f>_xlfn.XLOOKUP(_xlfn.CONCAT($G3521,"-",$I3521),Div.Meta!$H:$H,Div.Meta!$C:$C,"-",0,1)</f>
        <v>-</v>
      </c>
      <c r="D3521" s="302"/>
      <c r="E3521" s="146" t="str">
        <f>IF($D3521="","-",_xlfn.XLOOKUP($D3521,Fund.Meta!$A:$A,Fund.Meta!$D:$D,"-",0,1))</f>
        <v>-</v>
      </c>
      <c r="F3521" s="303" t="str">
        <f>IF($D3521="","-",_xlfn.XLOOKUP($D3521,Fund.Meta!$A:$A,Fund.Meta!$E:$E,"-",0,1))</f>
        <v>-</v>
      </c>
      <c r="G3521" s="334"/>
      <c r="H3521" s="303" t="str">
        <f>IF($G3521="","-",_xlfn.XLOOKUP($G3521,Appr.Meta!$A:$A,Appr.Meta!$D:$D,"-",0,1))</f>
        <v>-</v>
      </c>
      <c r="I3521" s="302"/>
      <c r="J3521" s="303" t="str">
        <f>IF($I3521="","-",_xlfn.XLOOKUP($I3521,'CC.Meta'!$A:$A,'CC.Meta'!$D:$D,"-",0,1))</f>
        <v>-</v>
      </c>
      <c r="K3521" s="302"/>
      <c r="L3521" s="146" t="str">
        <f>IF($K3521="","-",_xlfn.XLOOKUP($K3521,Obj.Meta!$A:$A,Obj.Meta!$D:$D,"-",0,1))</f>
        <v>-</v>
      </c>
      <c r="M3521" s="300" t="str">
        <f>IF($K3521="","-",_xlfn.XLOOKUP($K3521,Obj.Meta!$A:$A,Obj.Meta!$F:$F,"-",0,1))</f>
        <v>-</v>
      </c>
      <c r="N3521" s="337" t="str">
        <f t="shared" si="109"/>
        <v>---</v>
      </c>
      <c r="O3521" s="333"/>
      <c r="P3521" s="54"/>
      <c r="Q3521" s="52"/>
      <c r="R3521" s="34"/>
      <c r="S3521" s="53"/>
      <c r="T3521" s="208"/>
      <c r="U3521" s="726"/>
      <c r="V3521" s="206"/>
      <c r="W3521" s="206"/>
      <c r="X3521" s="678"/>
      <c r="Y3521" s="34"/>
      <c r="Z3521" s="610"/>
      <c r="AA3521" s="608"/>
    </row>
    <row r="3522" spans="1:27">
      <c r="A3522" s="145" t="str">
        <f t="shared" si="108"/>
        <v>-</v>
      </c>
      <c r="B3522" s="146" t="str">
        <f>_xlfn.XLOOKUP($A3522,Dept.Meta!$A:$A,Dept.Meta!$F:$F,"-",0,1)</f>
        <v>-</v>
      </c>
      <c r="C3522" s="629" t="str">
        <f>_xlfn.XLOOKUP(_xlfn.CONCAT($G3522,"-",$I3522),Div.Meta!$H:$H,Div.Meta!$C:$C,"-",0,1)</f>
        <v>-</v>
      </c>
      <c r="D3522" s="302"/>
      <c r="E3522" s="146" t="str">
        <f>IF($D3522="","-",_xlfn.XLOOKUP($D3522,Fund.Meta!$A:$A,Fund.Meta!$D:$D,"-",0,1))</f>
        <v>-</v>
      </c>
      <c r="F3522" s="303" t="str">
        <f>IF($D3522="","-",_xlfn.XLOOKUP($D3522,Fund.Meta!$A:$A,Fund.Meta!$E:$E,"-",0,1))</f>
        <v>-</v>
      </c>
      <c r="G3522" s="334"/>
      <c r="H3522" s="303" t="str">
        <f>IF($G3522="","-",_xlfn.XLOOKUP($G3522,Appr.Meta!$A:$A,Appr.Meta!$D:$D,"-",0,1))</f>
        <v>-</v>
      </c>
      <c r="I3522" s="302"/>
      <c r="J3522" s="303" t="str">
        <f>IF($I3522="","-",_xlfn.XLOOKUP($I3522,'CC.Meta'!$A:$A,'CC.Meta'!$D:$D,"-",0,1))</f>
        <v>-</v>
      </c>
      <c r="K3522" s="302"/>
      <c r="L3522" s="146" t="str">
        <f>IF($K3522="","-",_xlfn.XLOOKUP($K3522,Obj.Meta!$A:$A,Obj.Meta!$D:$D,"-",0,1))</f>
        <v>-</v>
      </c>
      <c r="M3522" s="300" t="str">
        <f>IF($K3522="","-",_xlfn.XLOOKUP($K3522,Obj.Meta!$A:$A,Obj.Meta!$F:$F,"-",0,1))</f>
        <v>-</v>
      </c>
      <c r="N3522" s="337" t="str">
        <f t="shared" si="109"/>
        <v>---</v>
      </c>
      <c r="O3522" s="333"/>
      <c r="P3522" s="54"/>
      <c r="Q3522" s="52"/>
      <c r="R3522" s="34"/>
      <c r="S3522" s="53"/>
      <c r="T3522" s="208"/>
      <c r="U3522" s="726"/>
      <c r="V3522" s="206"/>
      <c r="W3522" s="206"/>
      <c r="X3522" s="678"/>
      <c r="Y3522" s="34"/>
      <c r="Z3522" s="610"/>
      <c r="AA3522" s="608"/>
    </row>
    <row r="3523" spans="1:27">
      <c r="A3523" s="145" t="str">
        <f t="shared" si="108"/>
        <v>-</v>
      </c>
      <c r="B3523" s="146" t="str">
        <f>_xlfn.XLOOKUP($A3523,Dept.Meta!$A:$A,Dept.Meta!$F:$F,"-",0,1)</f>
        <v>-</v>
      </c>
      <c r="C3523" s="629" t="str">
        <f>_xlfn.XLOOKUP(_xlfn.CONCAT($G3523,"-",$I3523),Div.Meta!$H:$H,Div.Meta!$C:$C,"-",0,1)</f>
        <v>-</v>
      </c>
      <c r="D3523" s="302"/>
      <c r="E3523" s="146" t="str">
        <f>IF($D3523="","-",_xlfn.XLOOKUP($D3523,Fund.Meta!$A:$A,Fund.Meta!$D:$D,"-",0,1))</f>
        <v>-</v>
      </c>
      <c r="F3523" s="303" t="str">
        <f>IF($D3523="","-",_xlfn.XLOOKUP($D3523,Fund.Meta!$A:$A,Fund.Meta!$E:$E,"-",0,1))</f>
        <v>-</v>
      </c>
      <c r="G3523" s="334"/>
      <c r="H3523" s="303" t="str">
        <f>IF($G3523="","-",_xlfn.XLOOKUP($G3523,Appr.Meta!$A:$A,Appr.Meta!$D:$D,"-",0,1))</f>
        <v>-</v>
      </c>
      <c r="I3523" s="302"/>
      <c r="J3523" s="303" t="str">
        <f>IF($I3523="","-",_xlfn.XLOOKUP($I3523,'CC.Meta'!$A:$A,'CC.Meta'!$D:$D,"-",0,1))</f>
        <v>-</v>
      </c>
      <c r="K3523" s="302"/>
      <c r="L3523" s="146" t="str">
        <f>IF($K3523="","-",_xlfn.XLOOKUP($K3523,Obj.Meta!$A:$A,Obj.Meta!$D:$D,"-",0,1))</f>
        <v>-</v>
      </c>
      <c r="M3523" s="300" t="str">
        <f>IF($K3523="","-",_xlfn.XLOOKUP($K3523,Obj.Meta!$A:$A,Obj.Meta!$F:$F,"-",0,1))</f>
        <v>-</v>
      </c>
      <c r="N3523" s="337" t="str">
        <f t="shared" si="109"/>
        <v>---</v>
      </c>
      <c r="O3523" s="333"/>
      <c r="P3523" s="54"/>
      <c r="Q3523" s="52"/>
      <c r="R3523" s="34"/>
      <c r="S3523" s="53"/>
      <c r="T3523" s="208"/>
      <c r="U3523" s="726"/>
      <c r="V3523" s="206"/>
      <c r="W3523" s="206"/>
      <c r="X3523" s="678"/>
      <c r="Y3523" s="34"/>
      <c r="Z3523" s="610"/>
      <c r="AA3523" s="608"/>
    </row>
    <row r="3524" spans="1:27">
      <c r="A3524" s="145" t="str">
        <f t="shared" si="108"/>
        <v>-</v>
      </c>
      <c r="B3524" s="146" t="str">
        <f>_xlfn.XLOOKUP($A3524,Dept.Meta!$A:$A,Dept.Meta!$F:$F,"-",0,1)</f>
        <v>-</v>
      </c>
      <c r="C3524" s="629" t="str">
        <f>_xlfn.XLOOKUP(_xlfn.CONCAT($G3524,"-",$I3524),Div.Meta!$H:$H,Div.Meta!$C:$C,"-",0,1)</f>
        <v>-</v>
      </c>
      <c r="D3524" s="302"/>
      <c r="E3524" s="146" t="str">
        <f>IF($D3524="","-",_xlfn.XLOOKUP($D3524,Fund.Meta!$A:$A,Fund.Meta!$D:$D,"-",0,1))</f>
        <v>-</v>
      </c>
      <c r="F3524" s="303" t="str">
        <f>IF($D3524="","-",_xlfn.XLOOKUP($D3524,Fund.Meta!$A:$A,Fund.Meta!$E:$E,"-",0,1))</f>
        <v>-</v>
      </c>
      <c r="G3524" s="334"/>
      <c r="H3524" s="303" t="str">
        <f>IF($G3524="","-",_xlfn.XLOOKUP($G3524,Appr.Meta!$A:$A,Appr.Meta!$D:$D,"-",0,1))</f>
        <v>-</v>
      </c>
      <c r="I3524" s="302"/>
      <c r="J3524" s="303" t="str">
        <f>IF($I3524="","-",_xlfn.XLOOKUP($I3524,'CC.Meta'!$A:$A,'CC.Meta'!$D:$D,"-",0,1))</f>
        <v>-</v>
      </c>
      <c r="K3524" s="302"/>
      <c r="L3524" s="146" t="str">
        <f>IF($K3524="","-",_xlfn.XLOOKUP($K3524,Obj.Meta!$A:$A,Obj.Meta!$D:$D,"-",0,1))</f>
        <v>-</v>
      </c>
      <c r="M3524" s="300" t="str">
        <f>IF($K3524="","-",_xlfn.XLOOKUP($K3524,Obj.Meta!$A:$A,Obj.Meta!$F:$F,"-",0,1))</f>
        <v>-</v>
      </c>
      <c r="N3524" s="337" t="str">
        <f t="shared" si="109"/>
        <v>---</v>
      </c>
      <c r="O3524" s="333"/>
      <c r="P3524" s="54"/>
      <c r="Q3524" s="52"/>
      <c r="R3524" s="34"/>
      <c r="S3524" s="53"/>
      <c r="T3524" s="208"/>
      <c r="U3524" s="726"/>
      <c r="V3524" s="206"/>
      <c r="W3524" s="206"/>
      <c r="X3524" s="678"/>
      <c r="Y3524" s="34"/>
      <c r="Z3524" s="610"/>
      <c r="AA3524" s="608"/>
    </row>
    <row r="3525" spans="1:27">
      <c r="A3525" s="145" t="str">
        <f t="shared" si="108"/>
        <v>-</v>
      </c>
      <c r="B3525" s="146" t="str">
        <f>_xlfn.XLOOKUP($A3525,Dept.Meta!$A:$A,Dept.Meta!$F:$F,"-",0,1)</f>
        <v>-</v>
      </c>
      <c r="C3525" s="629" t="str">
        <f>_xlfn.XLOOKUP(_xlfn.CONCAT($G3525,"-",$I3525),Div.Meta!$H:$H,Div.Meta!$C:$C,"-",0,1)</f>
        <v>-</v>
      </c>
      <c r="D3525" s="302"/>
      <c r="E3525" s="146" t="str">
        <f>IF($D3525="","-",_xlfn.XLOOKUP($D3525,Fund.Meta!$A:$A,Fund.Meta!$D:$D,"-",0,1))</f>
        <v>-</v>
      </c>
      <c r="F3525" s="303" t="str">
        <f>IF($D3525="","-",_xlfn.XLOOKUP($D3525,Fund.Meta!$A:$A,Fund.Meta!$E:$E,"-",0,1))</f>
        <v>-</v>
      </c>
      <c r="G3525" s="334"/>
      <c r="H3525" s="303" t="str">
        <f>IF($G3525="","-",_xlfn.XLOOKUP($G3525,Appr.Meta!$A:$A,Appr.Meta!$D:$D,"-",0,1))</f>
        <v>-</v>
      </c>
      <c r="I3525" s="302"/>
      <c r="J3525" s="303" t="str">
        <f>IF($I3525="","-",_xlfn.XLOOKUP($I3525,'CC.Meta'!$A:$A,'CC.Meta'!$D:$D,"-",0,1))</f>
        <v>-</v>
      </c>
      <c r="K3525" s="302"/>
      <c r="L3525" s="146" t="str">
        <f>IF($K3525="","-",_xlfn.XLOOKUP($K3525,Obj.Meta!$A:$A,Obj.Meta!$D:$D,"-",0,1))</f>
        <v>-</v>
      </c>
      <c r="M3525" s="300" t="str">
        <f>IF($K3525="","-",_xlfn.XLOOKUP($K3525,Obj.Meta!$A:$A,Obj.Meta!$F:$F,"-",0,1))</f>
        <v>-</v>
      </c>
      <c r="N3525" s="337" t="str">
        <f t="shared" si="109"/>
        <v>---</v>
      </c>
      <c r="O3525" s="333"/>
      <c r="P3525" s="54"/>
      <c r="Q3525" s="52"/>
      <c r="R3525" s="34"/>
      <c r="S3525" s="53"/>
      <c r="T3525" s="208"/>
      <c r="U3525" s="726"/>
      <c r="V3525" s="206"/>
      <c r="W3525" s="206"/>
      <c r="X3525" s="678"/>
      <c r="Y3525" s="34"/>
      <c r="Z3525" s="610"/>
      <c r="AA3525" s="608"/>
    </row>
    <row r="3526" spans="1:27">
      <c r="A3526" s="145" t="str">
        <f t="shared" si="108"/>
        <v>-</v>
      </c>
      <c r="B3526" s="146" t="str">
        <f>_xlfn.XLOOKUP($A3526,Dept.Meta!$A:$A,Dept.Meta!$F:$F,"-",0,1)</f>
        <v>-</v>
      </c>
      <c r="C3526" s="629" t="str">
        <f>_xlfn.XLOOKUP(_xlfn.CONCAT($G3526,"-",$I3526),Div.Meta!$H:$H,Div.Meta!$C:$C,"-",0,1)</f>
        <v>-</v>
      </c>
      <c r="D3526" s="302"/>
      <c r="E3526" s="146" t="str">
        <f>IF($D3526="","-",_xlfn.XLOOKUP($D3526,Fund.Meta!$A:$A,Fund.Meta!$D:$D,"-",0,1))</f>
        <v>-</v>
      </c>
      <c r="F3526" s="303" t="str">
        <f>IF($D3526="","-",_xlfn.XLOOKUP($D3526,Fund.Meta!$A:$A,Fund.Meta!$E:$E,"-",0,1))</f>
        <v>-</v>
      </c>
      <c r="G3526" s="334"/>
      <c r="H3526" s="303" t="str">
        <f>IF($G3526="","-",_xlfn.XLOOKUP($G3526,Appr.Meta!$A:$A,Appr.Meta!$D:$D,"-",0,1))</f>
        <v>-</v>
      </c>
      <c r="I3526" s="302"/>
      <c r="J3526" s="303" t="str">
        <f>IF($I3526="","-",_xlfn.XLOOKUP($I3526,'CC.Meta'!$A:$A,'CC.Meta'!$D:$D,"-",0,1))</f>
        <v>-</v>
      </c>
      <c r="K3526" s="302"/>
      <c r="L3526" s="146" t="str">
        <f>IF($K3526="","-",_xlfn.XLOOKUP($K3526,Obj.Meta!$A:$A,Obj.Meta!$D:$D,"-",0,1))</f>
        <v>-</v>
      </c>
      <c r="M3526" s="300" t="str">
        <f>IF($K3526="","-",_xlfn.XLOOKUP($K3526,Obj.Meta!$A:$A,Obj.Meta!$F:$F,"-",0,1))</f>
        <v>-</v>
      </c>
      <c r="N3526" s="337" t="str">
        <f t="shared" si="109"/>
        <v>---</v>
      </c>
      <c r="O3526" s="333"/>
      <c r="P3526" s="54"/>
      <c r="Q3526" s="52"/>
      <c r="R3526" s="34"/>
      <c r="S3526" s="53"/>
      <c r="T3526" s="208"/>
      <c r="U3526" s="726"/>
      <c r="V3526" s="206"/>
      <c r="W3526" s="206"/>
      <c r="X3526" s="678"/>
      <c r="Y3526" s="34"/>
      <c r="Z3526" s="610"/>
      <c r="AA3526" s="608"/>
    </row>
    <row r="3527" spans="1:27">
      <c r="A3527" s="145" t="str">
        <f t="shared" si="108"/>
        <v>-</v>
      </c>
      <c r="B3527" s="146" t="str">
        <f>_xlfn.XLOOKUP($A3527,Dept.Meta!$A:$A,Dept.Meta!$F:$F,"-",0,1)</f>
        <v>-</v>
      </c>
      <c r="C3527" s="629" t="str">
        <f>_xlfn.XLOOKUP(_xlfn.CONCAT($G3527,"-",$I3527),Div.Meta!$H:$H,Div.Meta!$C:$C,"-",0,1)</f>
        <v>-</v>
      </c>
      <c r="D3527" s="302"/>
      <c r="E3527" s="146" t="str">
        <f>IF($D3527="","-",_xlfn.XLOOKUP($D3527,Fund.Meta!$A:$A,Fund.Meta!$D:$D,"-",0,1))</f>
        <v>-</v>
      </c>
      <c r="F3527" s="303" t="str">
        <f>IF($D3527="","-",_xlfn.XLOOKUP($D3527,Fund.Meta!$A:$A,Fund.Meta!$E:$E,"-",0,1))</f>
        <v>-</v>
      </c>
      <c r="G3527" s="334"/>
      <c r="H3527" s="303" t="str">
        <f>IF($G3527="","-",_xlfn.XLOOKUP($G3527,Appr.Meta!$A:$A,Appr.Meta!$D:$D,"-",0,1))</f>
        <v>-</v>
      </c>
      <c r="I3527" s="302"/>
      <c r="J3527" s="303" t="str">
        <f>IF($I3527="","-",_xlfn.XLOOKUP($I3527,'CC.Meta'!$A:$A,'CC.Meta'!$D:$D,"-",0,1))</f>
        <v>-</v>
      </c>
      <c r="K3527" s="302"/>
      <c r="L3527" s="146" t="str">
        <f>IF($K3527="","-",_xlfn.XLOOKUP($K3527,Obj.Meta!$A:$A,Obj.Meta!$D:$D,"-",0,1))</f>
        <v>-</v>
      </c>
      <c r="M3527" s="300" t="str">
        <f>IF($K3527="","-",_xlfn.XLOOKUP($K3527,Obj.Meta!$A:$A,Obj.Meta!$F:$F,"-",0,1))</f>
        <v>-</v>
      </c>
      <c r="N3527" s="337" t="str">
        <f t="shared" si="109"/>
        <v>---</v>
      </c>
      <c r="O3527" s="333"/>
      <c r="P3527" s="54"/>
      <c r="Q3527" s="52"/>
      <c r="R3527" s="34"/>
      <c r="S3527" s="53"/>
      <c r="T3527" s="208"/>
      <c r="U3527" s="726"/>
      <c r="V3527" s="206"/>
      <c r="W3527" s="206"/>
      <c r="X3527" s="678"/>
      <c r="Y3527" s="34"/>
      <c r="Z3527" s="610"/>
      <c r="AA3527" s="608"/>
    </row>
    <row r="3528" spans="1:27">
      <c r="A3528" s="145" t="str">
        <f t="shared" si="108"/>
        <v>-</v>
      </c>
      <c r="B3528" s="146" t="str">
        <f>_xlfn.XLOOKUP($A3528,Dept.Meta!$A:$A,Dept.Meta!$F:$F,"-",0,1)</f>
        <v>-</v>
      </c>
      <c r="C3528" s="629" t="str">
        <f>_xlfn.XLOOKUP(_xlfn.CONCAT($G3528,"-",$I3528),Div.Meta!$H:$H,Div.Meta!$C:$C,"-",0,1)</f>
        <v>-</v>
      </c>
      <c r="D3528" s="302"/>
      <c r="E3528" s="146" t="str">
        <f>IF($D3528="","-",_xlfn.XLOOKUP($D3528,Fund.Meta!$A:$A,Fund.Meta!$D:$D,"-",0,1))</f>
        <v>-</v>
      </c>
      <c r="F3528" s="303" t="str">
        <f>IF($D3528="","-",_xlfn.XLOOKUP($D3528,Fund.Meta!$A:$A,Fund.Meta!$E:$E,"-",0,1))</f>
        <v>-</v>
      </c>
      <c r="G3528" s="334"/>
      <c r="H3528" s="303" t="str">
        <f>IF($G3528="","-",_xlfn.XLOOKUP($G3528,Appr.Meta!$A:$A,Appr.Meta!$D:$D,"-",0,1))</f>
        <v>-</v>
      </c>
      <c r="I3528" s="302"/>
      <c r="J3528" s="303" t="str">
        <f>IF($I3528="","-",_xlfn.XLOOKUP($I3528,'CC.Meta'!$A:$A,'CC.Meta'!$D:$D,"-",0,1))</f>
        <v>-</v>
      </c>
      <c r="K3528" s="302"/>
      <c r="L3528" s="146" t="str">
        <f>IF($K3528="","-",_xlfn.XLOOKUP($K3528,Obj.Meta!$A:$A,Obj.Meta!$D:$D,"-",0,1))</f>
        <v>-</v>
      </c>
      <c r="M3528" s="300" t="str">
        <f>IF($K3528="","-",_xlfn.XLOOKUP($K3528,Obj.Meta!$A:$A,Obj.Meta!$F:$F,"-",0,1))</f>
        <v>-</v>
      </c>
      <c r="N3528" s="337" t="str">
        <f t="shared" si="109"/>
        <v>---</v>
      </c>
      <c r="O3528" s="333"/>
      <c r="P3528" s="54"/>
      <c r="Q3528" s="52"/>
      <c r="R3528" s="34"/>
      <c r="S3528" s="53"/>
      <c r="T3528" s="208"/>
      <c r="U3528" s="726"/>
      <c r="V3528" s="206"/>
      <c r="W3528" s="206"/>
      <c r="X3528" s="678"/>
      <c r="Y3528" s="34"/>
      <c r="Z3528" s="610"/>
      <c r="AA3528" s="608"/>
    </row>
    <row r="3529" spans="1:27">
      <c r="A3529" s="145" t="str">
        <f t="shared" si="108"/>
        <v>-</v>
      </c>
      <c r="B3529" s="146" t="str">
        <f>_xlfn.XLOOKUP($A3529,Dept.Meta!$A:$A,Dept.Meta!$F:$F,"-",0,1)</f>
        <v>-</v>
      </c>
      <c r="C3529" s="629" t="str">
        <f>_xlfn.XLOOKUP(_xlfn.CONCAT($G3529,"-",$I3529),Div.Meta!$H:$H,Div.Meta!$C:$C,"-",0,1)</f>
        <v>-</v>
      </c>
      <c r="D3529" s="302"/>
      <c r="E3529" s="146" t="str">
        <f>IF($D3529="","-",_xlfn.XLOOKUP($D3529,Fund.Meta!$A:$A,Fund.Meta!$D:$D,"-",0,1))</f>
        <v>-</v>
      </c>
      <c r="F3529" s="303" t="str">
        <f>IF($D3529="","-",_xlfn.XLOOKUP($D3529,Fund.Meta!$A:$A,Fund.Meta!$E:$E,"-",0,1))</f>
        <v>-</v>
      </c>
      <c r="G3529" s="334"/>
      <c r="H3529" s="303" t="str">
        <f>IF($G3529="","-",_xlfn.XLOOKUP($G3529,Appr.Meta!$A:$A,Appr.Meta!$D:$D,"-",0,1))</f>
        <v>-</v>
      </c>
      <c r="I3529" s="302"/>
      <c r="J3529" s="303" t="str">
        <f>IF($I3529="","-",_xlfn.XLOOKUP($I3529,'CC.Meta'!$A:$A,'CC.Meta'!$D:$D,"-",0,1))</f>
        <v>-</v>
      </c>
      <c r="K3529" s="302"/>
      <c r="L3529" s="146" t="str">
        <f>IF($K3529="","-",_xlfn.XLOOKUP($K3529,Obj.Meta!$A:$A,Obj.Meta!$D:$D,"-",0,1))</f>
        <v>-</v>
      </c>
      <c r="M3529" s="300" t="str">
        <f>IF($K3529="","-",_xlfn.XLOOKUP($K3529,Obj.Meta!$A:$A,Obj.Meta!$F:$F,"-",0,1))</f>
        <v>-</v>
      </c>
      <c r="N3529" s="337" t="str">
        <f t="shared" si="109"/>
        <v>---</v>
      </c>
      <c r="O3529" s="333"/>
      <c r="P3529" s="54"/>
      <c r="Q3529" s="52"/>
      <c r="R3529" s="34"/>
      <c r="S3529" s="53"/>
      <c r="T3529" s="208"/>
      <c r="U3529" s="726"/>
      <c r="V3529" s="206"/>
      <c r="W3529" s="206"/>
      <c r="X3529" s="678"/>
      <c r="Y3529" s="34"/>
      <c r="Z3529" s="610"/>
      <c r="AA3529" s="608"/>
    </row>
    <row r="3530" spans="1:27">
      <c r="A3530" s="145" t="str">
        <f t="shared" si="108"/>
        <v>-</v>
      </c>
      <c r="B3530" s="146" t="str">
        <f>_xlfn.XLOOKUP($A3530,Dept.Meta!$A:$A,Dept.Meta!$F:$F,"-",0,1)</f>
        <v>-</v>
      </c>
      <c r="C3530" s="629" t="str">
        <f>_xlfn.XLOOKUP(_xlfn.CONCAT($G3530,"-",$I3530),Div.Meta!$H:$H,Div.Meta!$C:$C,"-",0,1)</f>
        <v>-</v>
      </c>
      <c r="D3530" s="302"/>
      <c r="E3530" s="146" t="str">
        <f>IF($D3530="","-",_xlfn.XLOOKUP($D3530,Fund.Meta!$A:$A,Fund.Meta!$D:$D,"-",0,1))</f>
        <v>-</v>
      </c>
      <c r="F3530" s="303" t="str">
        <f>IF($D3530="","-",_xlfn.XLOOKUP($D3530,Fund.Meta!$A:$A,Fund.Meta!$E:$E,"-",0,1))</f>
        <v>-</v>
      </c>
      <c r="G3530" s="334"/>
      <c r="H3530" s="303" t="str">
        <f>IF($G3530="","-",_xlfn.XLOOKUP($G3530,Appr.Meta!$A:$A,Appr.Meta!$D:$D,"-",0,1))</f>
        <v>-</v>
      </c>
      <c r="I3530" s="302"/>
      <c r="J3530" s="303" t="str">
        <f>IF($I3530="","-",_xlfn.XLOOKUP($I3530,'CC.Meta'!$A:$A,'CC.Meta'!$D:$D,"-",0,1))</f>
        <v>-</v>
      </c>
      <c r="K3530" s="302"/>
      <c r="L3530" s="146" t="str">
        <f>IF($K3530="","-",_xlfn.XLOOKUP($K3530,Obj.Meta!$A:$A,Obj.Meta!$D:$D,"-",0,1))</f>
        <v>-</v>
      </c>
      <c r="M3530" s="300" t="str">
        <f>IF($K3530="","-",_xlfn.XLOOKUP($K3530,Obj.Meta!$A:$A,Obj.Meta!$F:$F,"-",0,1))</f>
        <v>-</v>
      </c>
      <c r="N3530" s="337" t="str">
        <f t="shared" si="109"/>
        <v>---</v>
      </c>
      <c r="O3530" s="333"/>
      <c r="P3530" s="54"/>
      <c r="Q3530" s="52"/>
      <c r="R3530" s="34"/>
      <c r="S3530" s="53"/>
      <c r="T3530" s="208"/>
      <c r="U3530" s="726"/>
      <c r="V3530" s="206"/>
      <c r="W3530" s="206"/>
      <c r="X3530" s="678"/>
      <c r="Y3530" s="34"/>
      <c r="Z3530" s="610"/>
      <c r="AA3530" s="608"/>
    </row>
    <row r="3531" spans="1:27">
      <c r="A3531" s="145" t="str">
        <f t="shared" si="108"/>
        <v>-</v>
      </c>
      <c r="B3531" s="146" t="str">
        <f>_xlfn.XLOOKUP($A3531,Dept.Meta!$A:$A,Dept.Meta!$F:$F,"-",0,1)</f>
        <v>-</v>
      </c>
      <c r="C3531" s="629" t="str">
        <f>_xlfn.XLOOKUP(_xlfn.CONCAT($G3531,"-",$I3531),Div.Meta!$H:$H,Div.Meta!$C:$C,"-",0,1)</f>
        <v>-</v>
      </c>
      <c r="D3531" s="302"/>
      <c r="E3531" s="146" t="str">
        <f>IF($D3531="","-",_xlfn.XLOOKUP($D3531,Fund.Meta!$A:$A,Fund.Meta!$D:$D,"-",0,1))</f>
        <v>-</v>
      </c>
      <c r="F3531" s="303" t="str">
        <f>IF($D3531="","-",_xlfn.XLOOKUP($D3531,Fund.Meta!$A:$A,Fund.Meta!$E:$E,"-",0,1))</f>
        <v>-</v>
      </c>
      <c r="G3531" s="334"/>
      <c r="H3531" s="303" t="str">
        <f>IF($G3531="","-",_xlfn.XLOOKUP($G3531,Appr.Meta!$A:$A,Appr.Meta!$D:$D,"-",0,1))</f>
        <v>-</v>
      </c>
      <c r="I3531" s="302"/>
      <c r="J3531" s="303" t="str">
        <f>IF($I3531="","-",_xlfn.XLOOKUP($I3531,'CC.Meta'!$A:$A,'CC.Meta'!$D:$D,"-",0,1))</f>
        <v>-</v>
      </c>
      <c r="K3531" s="302"/>
      <c r="L3531" s="146" t="str">
        <f>IF($K3531="","-",_xlfn.XLOOKUP($K3531,Obj.Meta!$A:$A,Obj.Meta!$D:$D,"-",0,1))</f>
        <v>-</v>
      </c>
      <c r="M3531" s="300" t="str">
        <f>IF($K3531="","-",_xlfn.XLOOKUP($K3531,Obj.Meta!$A:$A,Obj.Meta!$F:$F,"-",0,1))</f>
        <v>-</v>
      </c>
      <c r="N3531" s="337" t="str">
        <f t="shared" si="109"/>
        <v>---</v>
      </c>
      <c r="O3531" s="333"/>
      <c r="P3531" s="54"/>
      <c r="Q3531" s="52"/>
      <c r="R3531" s="34"/>
      <c r="S3531" s="53"/>
      <c r="T3531" s="208"/>
      <c r="U3531" s="726"/>
      <c r="V3531" s="206"/>
      <c r="W3531" s="206"/>
      <c r="X3531" s="678"/>
      <c r="Y3531" s="34"/>
      <c r="Z3531" s="610"/>
      <c r="AA3531" s="608"/>
    </row>
    <row r="3532" spans="1:27">
      <c r="A3532" s="145" t="str">
        <f t="shared" si="108"/>
        <v>-</v>
      </c>
      <c r="B3532" s="146" t="str">
        <f>_xlfn.XLOOKUP($A3532,Dept.Meta!$A:$A,Dept.Meta!$F:$F,"-",0,1)</f>
        <v>-</v>
      </c>
      <c r="C3532" s="629" t="str">
        <f>_xlfn.XLOOKUP(_xlfn.CONCAT($G3532,"-",$I3532),Div.Meta!$H:$H,Div.Meta!$C:$C,"-",0,1)</f>
        <v>-</v>
      </c>
      <c r="D3532" s="302"/>
      <c r="E3532" s="146" t="str">
        <f>IF($D3532="","-",_xlfn.XLOOKUP($D3532,Fund.Meta!$A:$A,Fund.Meta!$D:$D,"-",0,1))</f>
        <v>-</v>
      </c>
      <c r="F3532" s="303" t="str">
        <f>IF($D3532="","-",_xlfn.XLOOKUP($D3532,Fund.Meta!$A:$A,Fund.Meta!$E:$E,"-",0,1))</f>
        <v>-</v>
      </c>
      <c r="G3532" s="334"/>
      <c r="H3532" s="303" t="str">
        <f>IF($G3532="","-",_xlfn.XLOOKUP($G3532,Appr.Meta!$A:$A,Appr.Meta!$D:$D,"-",0,1))</f>
        <v>-</v>
      </c>
      <c r="I3532" s="302"/>
      <c r="J3532" s="303" t="str">
        <f>IF($I3532="","-",_xlfn.XLOOKUP($I3532,'CC.Meta'!$A:$A,'CC.Meta'!$D:$D,"-",0,1))</f>
        <v>-</v>
      </c>
      <c r="K3532" s="302"/>
      <c r="L3532" s="146" t="str">
        <f>IF($K3532="","-",_xlfn.XLOOKUP($K3532,Obj.Meta!$A:$A,Obj.Meta!$D:$D,"-",0,1))</f>
        <v>-</v>
      </c>
      <c r="M3532" s="300" t="str">
        <f>IF($K3532="","-",_xlfn.XLOOKUP($K3532,Obj.Meta!$A:$A,Obj.Meta!$F:$F,"-",0,1))</f>
        <v>-</v>
      </c>
      <c r="N3532" s="337" t="str">
        <f t="shared" si="109"/>
        <v>---</v>
      </c>
      <c r="O3532" s="333"/>
      <c r="P3532" s="54"/>
      <c r="Q3532" s="52"/>
      <c r="R3532" s="34"/>
      <c r="S3532" s="53"/>
      <c r="T3532" s="208"/>
      <c r="U3532" s="726"/>
      <c r="V3532" s="206"/>
      <c r="W3532" s="206"/>
      <c r="X3532" s="678"/>
      <c r="Y3532" s="34"/>
      <c r="Z3532" s="610"/>
      <c r="AA3532" s="608"/>
    </row>
    <row r="3533" spans="1:27">
      <c r="A3533" s="145" t="str">
        <f t="shared" si="108"/>
        <v>-</v>
      </c>
      <c r="B3533" s="146" t="str">
        <f>_xlfn.XLOOKUP($A3533,Dept.Meta!$A:$A,Dept.Meta!$F:$F,"-",0,1)</f>
        <v>-</v>
      </c>
      <c r="C3533" s="629" t="str">
        <f>_xlfn.XLOOKUP(_xlfn.CONCAT($G3533,"-",$I3533),Div.Meta!$H:$H,Div.Meta!$C:$C,"-",0,1)</f>
        <v>-</v>
      </c>
      <c r="D3533" s="302"/>
      <c r="E3533" s="146" t="str">
        <f>IF($D3533="","-",_xlfn.XLOOKUP($D3533,Fund.Meta!$A:$A,Fund.Meta!$D:$D,"-",0,1))</f>
        <v>-</v>
      </c>
      <c r="F3533" s="303" t="str">
        <f>IF($D3533="","-",_xlfn.XLOOKUP($D3533,Fund.Meta!$A:$A,Fund.Meta!$E:$E,"-",0,1))</f>
        <v>-</v>
      </c>
      <c r="G3533" s="334"/>
      <c r="H3533" s="303" t="str">
        <f>IF($G3533="","-",_xlfn.XLOOKUP($G3533,Appr.Meta!$A:$A,Appr.Meta!$D:$D,"-",0,1))</f>
        <v>-</v>
      </c>
      <c r="I3533" s="302"/>
      <c r="J3533" s="303" t="str">
        <f>IF($I3533="","-",_xlfn.XLOOKUP($I3533,'CC.Meta'!$A:$A,'CC.Meta'!$D:$D,"-",0,1))</f>
        <v>-</v>
      </c>
      <c r="K3533" s="302"/>
      <c r="L3533" s="146" t="str">
        <f>IF($K3533="","-",_xlfn.XLOOKUP($K3533,Obj.Meta!$A:$A,Obj.Meta!$D:$D,"-",0,1))</f>
        <v>-</v>
      </c>
      <c r="M3533" s="300" t="str">
        <f>IF($K3533="","-",_xlfn.XLOOKUP($K3533,Obj.Meta!$A:$A,Obj.Meta!$F:$F,"-",0,1))</f>
        <v>-</v>
      </c>
      <c r="N3533" s="337" t="str">
        <f t="shared" si="109"/>
        <v>---</v>
      </c>
      <c r="O3533" s="333"/>
      <c r="P3533" s="54"/>
      <c r="Q3533" s="52"/>
      <c r="R3533" s="34"/>
      <c r="S3533" s="53"/>
      <c r="T3533" s="208"/>
      <c r="U3533" s="726"/>
      <c r="V3533" s="206"/>
      <c r="W3533" s="206"/>
      <c r="X3533" s="678"/>
      <c r="Y3533" s="34"/>
      <c r="Z3533" s="610"/>
      <c r="AA3533" s="608"/>
    </row>
    <row r="3534" spans="1:27">
      <c r="A3534" s="145" t="str">
        <f t="shared" si="108"/>
        <v>-</v>
      </c>
      <c r="B3534" s="146" t="str">
        <f>_xlfn.XLOOKUP($A3534,Dept.Meta!$A:$A,Dept.Meta!$F:$F,"-",0,1)</f>
        <v>-</v>
      </c>
      <c r="C3534" s="629" t="str">
        <f>_xlfn.XLOOKUP(_xlfn.CONCAT($G3534,"-",$I3534),Div.Meta!$H:$H,Div.Meta!$C:$C,"-",0,1)</f>
        <v>-</v>
      </c>
      <c r="D3534" s="302"/>
      <c r="E3534" s="146" t="str">
        <f>IF($D3534="","-",_xlfn.XLOOKUP($D3534,Fund.Meta!$A:$A,Fund.Meta!$D:$D,"-",0,1))</f>
        <v>-</v>
      </c>
      <c r="F3534" s="303" t="str">
        <f>IF($D3534="","-",_xlfn.XLOOKUP($D3534,Fund.Meta!$A:$A,Fund.Meta!$E:$E,"-",0,1))</f>
        <v>-</v>
      </c>
      <c r="G3534" s="334"/>
      <c r="H3534" s="303" t="str">
        <f>IF($G3534="","-",_xlfn.XLOOKUP($G3534,Appr.Meta!$A:$A,Appr.Meta!$D:$D,"-",0,1))</f>
        <v>-</v>
      </c>
      <c r="I3534" s="302"/>
      <c r="J3534" s="303" t="str">
        <f>IF($I3534="","-",_xlfn.XLOOKUP($I3534,'CC.Meta'!$A:$A,'CC.Meta'!$D:$D,"-",0,1))</f>
        <v>-</v>
      </c>
      <c r="K3534" s="302"/>
      <c r="L3534" s="146" t="str">
        <f>IF($K3534="","-",_xlfn.XLOOKUP($K3534,Obj.Meta!$A:$A,Obj.Meta!$D:$D,"-",0,1))</f>
        <v>-</v>
      </c>
      <c r="M3534" s="300" t="str">
        <f>IF($K3534="","-",_xlfn.XLOOKUP($K3534,Obj.Meta!$A:$A,Obj.Meta!$F:$F,"-",0,1))</f>
        <v>-</v>
      </c>
      <c r="N3534" s="337" t="str">
        <f t="shared" si="109"/>
        <v>---</v>
      </c>
      <c r="O3534" s="333"/>
      <c r="P3534" s="54"/>
      <c r="Q3534" s="52"/>
      <c r="R3534" s="34"/>
      <c r="S3534" s="53"/>
      <c r="T3534" s="208"/>
      <c r="U3534" s="726"/>
      <c r="V3534" s="206"/>
      <c r="W3534" s="206"/>
      <c r="X3534" s="678"/>
      <c r="Y3534" s="34"/>
      <c r="Z3534" s="610"/>
      <c r="AA3534" s="608"/>
    </row>
    <row r="3535" spans="1:27">
      <c r="A3535" s="145" t="str">
        <f t="shared" si="108"/>
        <v>-</v>
      </c>
      <c r="B3535" s="146" t="str">
        <f>_xlfn.XLOOKUP($A3535,Dept.Meta!$A:$A,Dept.Meta!$F:$F,"-",0,1)</f>
        <v>-</v>
      </c>
      <c r="C3535" s="629" t="str">
        <f>_xlfn.XLOOKUP(_xlfn.CONCAT($G3535,"-",$I3535),Div.Meta!$H:$H,Div.Meta!$C:$C,"-",0,1)</f>
        <v>-</v>
      </c>
      <c r="D3535" s="302"/>
      <c r="E3535" s="146" t="str">
        <f>IF($D3535="","-",_xlfn.XLOOKUP($D3535,Fund.Meta!$A:$A,Fund.Meta!$D:$D,"-",0,1))</f>
        <v>-</v>
      </c>
      <c r="F3535" s="303" t="str">
        <f>IF($D3535="","-",_xlfn.XLOOKUP($D3535,Fund.Meta!$A:$A,Fund.Meta!$E:$E,"-",0,1))</f>
        <v>-</v>
      </c>
      <c r="G3535" s="334"/>
      <c r="H3535" s="303" t="str">
        <f>IF($G3535="","-",_xlfn.XLOOKUP($G3535,Appr.Meta!$A:$A,Appr.Meta!$D:$D,"-",0,1))</f>
        <v>-</v>
      </c>
      <c r="I3535" s="302"/>
      <c r="J3535" s="303" t="str">
        <f>IF($I3535="","-",_xlfn.XLOOKUP($I3535,'CC.Meta'!$A:$A,'CC.Meta'!$D:$D,"-",0,1))</f>
        <v>-</v>
      </c>
      <c r="K3535" s="302"/>
      <c r="L3535" s="146" t="str">
        <f>IF($K3535="","-",_xlfn.XLOOKUP($K3535,Obj.Meta!$A:$A,Obj.Meta!$D:$D,"-",0,1))</f>
        <v>-</v>
      </c>
      <c r="M3535" s="300" t="str">
        <f>IF($K3535="","-",_xlfn.XLOOKUP($K3535,Obj.Meta!$A:$A,Obj.Meta!$F:$F,"-",0,1))</f>
        <v>-</v>
      </c>
      <c r="N3535" s="337" t="str">
        <f t="shared" si="109"/>
        <v>---</v>
      </c>
      <c r="O3535" s="333"/>
      <c r="P3535" s="54"/>
      <c r="Q3535" s="52"/>
      <c r="R3535" s="34"/>
      <c r="S3535" s="53"/>
      <c r="T3535" s="208"/>
      <c r="U3535" s="726"/>
      <c r="V3535" s="206"/>
      <c r="W3535" s="206"/>
      <c r="X3535" s="678"/>
      <c r="Y3535" s="34"/>
      <c r="Z3535" s="610"/>
      <c r="AA3535" s="608"/>
    </row>
    <row r="3536" spans="1:27">
      <c r="A3536" s="145" t="str">
        <f t="shared" si="108"/>
        <v>-</v>
      </c>
      <c r="B3536" s="146" t="str">
        <f>_xlfn.XLOOKUP($A3536,Dept.Meta!$A:$A,Dept.Meta!$F:$F,"-",0,1)</f>
        <v>-</v>
      </c>
      <c r="C3536" s="629" t="str">
        <f>_xlfn.XLOOKUP(_xlfn.CONCAT($G3536,"-",$I3536),Div.Meta!$H:$H,Div.Meta!$C:$C,"-",0,1)</f>
        <v>-</v>
      </c>
      <c r="D3536" s="302"/>
      <c r="E3536" s="146" t="str">
        <f>IF($D3536="","-",_xlfn.XLOOKUP($D3536,Fund.Meta!$A:$A,Fund.Meta!$D:$D,"-",0,1))</f>
        <v>-</v>
      </c>
      <c r="F3536" s="303" t="str">
        <f>IF($D3536="","-",_xlfn.XLOOKUP($D3536,Fund.Meta!$A:$A,Fund.Meta!$E:$E,"-",0,1))</f>
        <v>-</v>
      </c>
      <c r="G3536" s="334"/>
      <c r="H3536" s="303" t="str">
        <f>IF($G3536="","-",_xlfn.XLOOKUP($G3536,Appr.Meta!$A:$A,Appr.Meta!$D:$D,"-",0,1))</f>
        <v>-</v>
      </c>
      <c r="I3536" s="302"/>
      <c r="J3536" s="303" t="str">
        <f>IF($I3536="","-",_xlfn.XLOOKUP($I3536,'CC.Meta'!$A:$A,'CC.Meta'!$D:$D,"-",0,1))</f>
        <v>-</v>
      </c>
      <c r="K3536" s="302"/>
      <c r="L3536" s="146" t="str">
        <f>IF($K3536="","-",_xlfn.XLOOKUP($K3536,Obj.Meta!$A:$A,Obj.Meta!$D:$D,"-",0,1))</f>
        <v>-</v>
      </c>
      <c r="M3536" s="300" t="str">
        <f>IF($K3536="","-",_xlfn.XLOOKUP($K3536,Obj.Meta!$A:$A,Obj.Meta!$F:$F,"-",0,1))</f>
        <v>-</v>
      </c>
      <c r="N3536" s="337" t="str">
        <f t="shared" si="109"/>
        <v>---</v>
      </c>
      <c r="O3536" s="333"/>
      <c r="P3536" s="54"/>
      <c r="Q3536" s="52"/>
      <c r="R3536" s="34"/>
      <c r="S3536" s="53"/>
      <c r="T3536" s="208"/>
      <c r="U3536" s="726"/>
      <c r="V3536" s="206"/>
      <c r="W3536" s="206"/>
      <c r="X3536" s="678"/>
      <c r="Y3536" s="34"/>
      <c r="Z3536" s="610"/>
      <c r="AA3536" s="608"/>
    </row>
    <row r="3537" spans="1:27">
      <c r="A3537" s="145" t="str">
        <f t="shared" si="108"/>
        <v>-</v>
      </c>
      <c r="B3537" s="146" t="str">
        <f>_xlfn.XLOOKUP($A3537,Dept.Meta!$A:$A,Dept.Meta!$F:$F,"-",0,1)</f>
        <v>-</v>
      </c>
      <c r="C3537" s="629" t="str">
        <f>_xlfn.XLOOKUP(_xlfn.CONCAT($G3537,"-",$I3537),Div.Meta!$H:$H,Div.Meta!$C:$C,"-",0,1)</f>
        <v>-</v>
      </c>
      <c r="D3537" s="302"/>
      <c r="E3537" s="146" t="str">
        <f>IF($D3537="","-",_xlfn.XLOOKUP($D3537,Fund.Meta!$A:$A,Fund.Meta!$D:$D,"-",0,1))</f>
        <v>-</v>
      </c>
      <c r="F3537" s="303" t="str">
        <f>IF($D3537="","-",_xlfn.XLOOKUP($D3537,Fund.Meta!$A:$A,Fund.Meta!$E:$E,"-",0,1))</f>
        <v>-</v>
      </c>
      <c r="G3537" s="334"/>
      <c r="H3537" s="303" t="str">
        <f>IF($G3537="","-",_xlfn.XLOOKUP($G3537,Appr.Meta!$A:$A,Appr.Meta!$D:$D,"-",0,1))</f>
        <v>-</v>
      </c>
      <c r="I3537" s="302"/>
      <c r="J3537" s="303" t="str">
        <f>IF($I3537="","-",_xlfn.XLOOKUP($I3537,'CC.Meta'!$A:$A,'CC.Meta'!$D:$D,"-",0,1))</f>
        <v>-</v>
      </c>
      <c r="K3537" s="302"/>
      <c r="L3537" s="146" t="str">
        <f>IF($K3537="","-",_xlfn.XLOOKUP($K3537,Obj.Meta!$A:$A,Obj.Meta!$D:$D,"-",0,1))</f>
        <v>-</v>
      </c>
      <c r="M3537" s="300" t="str">
        <f>IF($K3537="","-",_xlfn.XLOOKUP($K3537,Obj.Meta!$A:$A,Obj.Meta!$F:$F,"-",0,1))</f>
        <v>-</v>
      </c>
      <c r="N3537" s="337" t="str">
        <f t="shared" si="109"/>
        <v>---</v>
      </c>
      <c r="O3537" s="333"/>
      <c r="P3537" s="54"/>
      <c r="Q3537" s="52"/>
      <c r="R3537" s="34"/>
      <c r="S3537" s="53"/>
      <c r="T3537" s="208"/>
      <c r="U3537" s="726"/>
      <c r="V3537" s="206"/>
      <c r="W3537" s="206"/>
      <c r="X3537" s="678"/>
      <c r="Y3537" s="34"/>
      <c r="Z3537" s="610"/>
      <c r="AA3537" s="608"/>
    </row>
    <row r="3538" spans="1:27">
      <c r="A3538" s="145" t="str">
        <f t="shared" si="108"/>
        <v>-</v>
      </c>
      <c r="B3538" s="146" t="str">
        <f>_xlfn.XLOOKUP($A3538,Dept.Meta!$A:$A,Dept.Meta!$F:$F,"-",0,1)</f>
        <v>-</v>
      </c>
      <c r="C3538" s="629" t="str">
        <f>_xlfn.XLOOKUP(_xlfn.CONCAT($G3538,"-",$I3538),Div.Meta!$H:$H,Div.Meta!$C:$C,"-",0,1)</f>
        <v>-</v>
      </c>
      <c r="D3538" s="302"/>
      <c r="E3538" s="146" t="str">
        <f>IF($D3538="","-",_xlfn.XLOOKUP($D3538,Fund.Meta!$A:$A,Fund.Meta!$D:$D,"-",0,1))</f>
        <v>-</v>
      </c>
      <c r="F3538" s="303" t="str">
        <f>IF($D3538="","-",_xlfn.XLOOKUP($D3538,Fund.Meta!$A:$A,Fund.Meta!$E:$E,"-",0,1))</f>
        <v>-</v>
      </c>
      <c r="G3538" s="334"/>
      <c r="H3538" s="303" t="str">
        <f>IF($G3538="","-",_xlfn.XLOOKUP($G3538,Appr.Meta!$A:$A,Appr.Meta!$D:$D,"-",0,1))</f>
        <v>-</v>
      </c>
      <c r="I3538" s="302"/>
      <c r="J3538" s="303" t="str">
        <f>IF($I3538="","-",_xlfn.XLOOKUP($I3538,'CC.Meta'!$A:$A,'CC.Meta'!$D:$D,"-",0,1))</f>
        <v>-</v>
      </c>
      <c r="K3538" s="302"/>
      <c r="L3538" s="146" t="str">
        <f>IF($K3538="","-",_xlfn.XLOOKUP($K3538,Obj.Meta!$A:$A,Obj.Meta!$D:$D,"-",0,1))</f>
        <v>-</v>
      </c>
      <c r="M3538" s="300" t="str">
        <f>IF($K3538="","-",_xlfn.XLOOKUP($K3538,Obj.Meta!$A:$A,Obj.Meta!$F:$F,"-",0,1))</f>
        <v>-</v>
      </c>
      <c r="N3538" s="337" t="str">
        <f t="shared" si="109"/>
        <v>---</v>
      </c>
      <c r="O3538" s="333"/>
      <c r="P3538" s="54"/>
      <c r="Q3538" s="52"/>
      <c r="R3538" s="34"/>
      <c r="S3538" s="53"/>
      <c r="T3538" s="208"/>
      <c r="U3538" s="726"/>
      <c r="V3538" s="206"/>
      <c r="W3538" s="206"/>
      <c r="X3538" s="678"/>
      <c r="Y3538" s="34"/>
      <c r="Z3538" s="610"/>
      <c r="AA3538" s="608"/>
    </row>
    <row r="3539" spans="1:27">
      <c r="A3539" s="145" t="str">
        <f t="shared" ref="A3539:A3602" si="110">IFERROR(VALUE(LEFT($I3539,2)),"-")</f>
        <v>-</v>
      </c>
      <c r="B3539" s="146" t="str">
        <f>_xlfn.XLOOKUP($A3539,Dept.Meta!$A:$A,Dept.Meta!$F:$F,"-",0,1)</f>
        <v>-</v>
      </c>
      <c r="C3539" s="629" t="str">
        <f>_xlfn.XLOOKUP(_xlfn.CONCAT($G3539,"-",$I3539),Div.Meta!$H:$H,Div.Meta!$C:$C,"-",0,1)</f>
        <v>-</v>
      </c>
      <c r="D3539" s="302"/>
      <c r="E3539" s="146" t="str">
        <f>IF($D3539="","-",_xlfn.XLOOKUP($D3539,Fund.Meta!$A:$A,Fund.Meta!$D:$D,"-",0,1))</f>
        <v>-</v>
      </c>
      <c r="F3539" s="303" t="str">
        <f>IF($D3539="","-",_xlfn.XLOOKUP($D3539,Fund.Meta!$A:$A,Fund.Meta!$E:$E,"-",0,1))</f>
        <v>-</v>
      </c>
      <c r="G3539" s="334"/>
      <c r="H3539" s="303" t="str">
        <f>IF($G3539="","-",_xlfn.XLOOKUP($G3539,Appr.Meta!$A:$A,Appr.Meta!$D:$D,"-",0,1))</f>
        <v>-</v>
      </c>
      <c r="I3539" s="302"/>
      <c r="J3539" s="303" t="str">
        <f>IF($I3539="","-",_xlfn.XLOOKUP($I3539,'CC.Meta'!$A:$A,'CC.Meta'!$D:$D,"-",0,1))</f>
        <v>-</v>
      </c>
      <c r="K3539" s="302"/>
      <c r="L3539" s="146" t="str">
        <f>IF($K3539="","-",_xlfn.XLOOKUP($K3539,Obj.Meta!$A:$A,Obj.Meta!$D:$D,"-",0,1))</f>
        <v>-</v>
      </c>
      <c r="M3539" s="300" t="str">
        <f>IF($K3539="","-",_xlfn.XLOOKUP($K3539,Obj.Meta!$A:$A,Obj.Meta!$F:$F,"-",0,1))</f>
        <v>-</v>
      </c>
      <c r="N3539" s="337" t="str">
        <f t="shared" ref="N3539:N3602" si="111">_xlfn.CONCAT($D3539,"-",$G3539,"-",$I3539,"-",$K3539)</f>
        <v>---</v>
      </c>
      <c r="O3539" s="333"/>
      <c r="P3539" s="54"/>
      <c r="Q3539" s="52"/>
      <c r="R3539" s="34"/>
      <c r="S3539" s="53"/>
      <c r="T3539" s="208"/>
      <c r="U3539" s="726"/>
      <c r="V3539" s="206"/>
      <c r="W3539" s="206"/>
      <c r="X3539" s="678"/>
      <c r="Y3539" s="34"/>
      <c r="Z3539" s="610"/>
      <c r="AA3539" s="608"/>
    </row>
    <row r="3540" spans="1:27">
      <c r="A3540" s="145" t="str">
        <f t="shared" si="110"/>
        <v>-</v>
      </c>
      <c r="B3540" s="146" t="str">
        <f>_xlfn.XLOOKUP($A3540,Dept.Meta!$A:$A,Dept.Meta!$F:$F,"-",0,1)</f>
        <v>-</v>
      </c>
      <c r="C3540" s="629" t="str">
        <f>_xlfn.XLOOKUP(_xlfn.CONCAT($G3540,"-",$I3540),Div.Meta!$H:$H,Div.Meta!$C:$C,"-",0,1)</f>
        <v>-</v>
      </c>
      <c r="D3540" s="302"/>
      <c r="E3540" s="146" t="str">
        <f>IF($D3540="","-",_xlfn.XLOOKUP($D3540,Fund.Meta!$A:$A,Fund.Meta!$D:$D,"-",0,1))</f>
        <v>-</v>
      </c>
      <c r="F3540" s="303" t="str">
        <f>IF($D3540="","-",_xlfn.XLOOKUP($D3540,Fund.Meta!$A:$A,Fund.Meta!$E:$E,"-",0,1))</f>
        <v>-</v>
      </c>
      <c r="G3540" s="334"/>
      <c r="H3540" s="303" t="str">
        <f>IF($G3540="","-",_xlfn.XLOOKUP($G3540,Appr.Meta!$A:$A,Appr.Meta!$D:$D,"-",0,1))</f>
        <v>-</v>
      </c>
      <c r="I3540" s="302"/>
      <c r="J3540" s="303" t="str">
        <f>IF($I3540="","-",_xlfn.XLOOKUP($I3540,'CC.Meta'!$A:$A,'CC.Meta'!$D:$D,"-",0,1))</f>
        <v>-</v>
      </c>
      <c r="K3540" s="302"/>
      <c r="L3540" s="146" t="str">
        <f>IF($K3540="","-",_xlfn.XLOOKUP($K3540,Obj.Meta!$A:$A,Obj.Meta!$D:$D,"-",0,1))</f>
        <v>-</v>
      </c>
      <c r="M3540" s="300" t="str">
        <f>IF($K3540="","-",_xlfn.XLOOKUP($K3540,Obj.Meta!$A:$A,Obj.Meta!$F:$F,"-",0,1))</f>
        <v>-</v>
      </c>
      <c r="N3540" s="337" t="str">
        <f t="shared" si="111"/>
        <v>---</v>
      </c>
      <c r="O3540" s="333"/>
      <c r="P3540" s="54"/>
      <c r="Q3540" s="52"/>
      <c r="R3540" s="34"/>
      <c r="S3540" s="53"/>
      <c r="T3540" s="208"/>
      <c r="U3540" s="726"/>
      <c r="V3540" s="206"/>
      <c r="W3540" s="206"/>
      <c r="X3540" s="678"/>
      <c r="Y3540" s="34"/>
      <c r="Z3540" s="610"/>
      <c r="AA3540" s="608"/>
    </row>
    <row r="3541" spans="1:27">
      <c r="A3541" s="145" t="str">
        <f t="shared" si="110"/>
        <v>-</v>
      </c>
      <c r="B3541" s="146" t="str">
        <f>_xlfn.XLOOKUP($A3541,Dept.Meta!$A:$A,Dept.Meta!$F:$F,"-",0,1)</f>
        <v>-</v>
      </c>
      <c r="C3541" s="629" t="str">
        <f>_xlfn.XLOOKUP(_xlfn.CONCAT($G3541,"-",$I3541),Div.Meta!$H:$H,Div.Meta!$C:$C,"-",0,1)</f>
        <v>-</v>
      </c>
      <c r="D3541" s="302"/>
      <c r="E3541" s="146" t="str">
        <f>IF($D3541="","-",_xlfn.XLOOKUP($D3541,Fund.Meta!$A:$A,Fund.Meta!$D:$D,"-",0,1))</f>
        <v>-</v>
      </c>
      <c r="F3541" s="303" t="str">
        <f>IF($D3541="","-",_xlfn.XLOOKUP($D3541,Fund.Meta!$A:$A,Fund.Meta!$E:$E,"-",0,1))</f>
        <v>-</v>
      </c>
      <c r="G3541" s="334"/>
      <c r="H3541" s="303" t="str">
        <f>IF($G3541="","-",_xlfn.XLOOKUP($G3541,Appr.Meta!$A:$A,Appr.Meta!$D:$D,"-",0,1))</f>
        <v>-</v>
      </c>
      <c r="I3541" s="302"/>
      <c r="J3541" s="303" t="str">
        <f>IF($I3541="","-",_xlfn.XLOOKUP($I3541,'CC.Meta'!$A:$A,'CC.Meta'!$D:$D,"-",0,1))</f>
        <v>-</v>
      </c>
      <c r="K3541" s="302"/>
      <c r="L3541" s="146" t="str">
        <f>IF($K3541="","-",_xlfn.XLOOKUP($K3541,Obj.Meta!$A:$A,Obj.Meta!$D:$D,"-",0,1))</f>
        <v>-</v>
      </c>
      <c r="M3541" s="300" t="str">
        <f>IF($K3541="","-",_xlfn.XLOOKUP($K3541,Obj.Meta!$A:$A,Obj.Meta!$F:$F,"-",0,1))</f>
        <v>-</v>
      </c>
      <c r="N3541" s="337" t="str">
        <f t="shared" si="111"/>
        <v>---</v>
      </c>
      <c r="O3541" s="333"/>
      <c r="P3541" s="54"/>
      <c r="Q3541" s="52"/>
      <c r="R3541" s="34"/>
      <c r="S3541" s="53"/>
      <c r="T3541" s="208"/>
      <c r="U3541" s="726"/>
      <c r="V3541" s="206"/>
      <c r="W3541" s="206"/>
      <c r="X3541" s="678"/>
      <c r="Y3541" s="34"/>
      <c r="Z3541" s="610"/>
      <c r="AA3541" s="608"/>
    </row>
    <row r="3542" spans="1:27">
      <c r="A3542" s="145" t="str">
        <f t="shared" si="110"/>
        <v>-</v>
      </c>
      <c r="B3542" s="146" t="str">
        <f>_xlfn.XLOOKUP($A3542,Dept.Meta!$A:$A,Dept.Meta!$F:$F,"-",0,1)</f>
        <v>-</v>
      </c>
      <c r="C3542" s="629" t="str">
        <f>_xlfn.XLOOKUP(_xlfn.CONCAT($G3542,"-",$I3542),Div.Meta!$H:$H,Div.Meta!$C:$C,"-",0,1)</f>
        <v>-</v>
      </c>
      <c r="D3542" s="302"/>
      <c r="E3542" s="146" t="str">
        <f>IF($D3542="","-",_xlfn.XLOOKUP($D3542,Fund.Meta!$A:$A,Fund.Meta!$D:$D,"-",0,1))</f>
        <v>-</v>
      </c>
      <c r="F3542" s="303" t="str">
        <f>IF($D3542="","-",_xlfn.XLOOKUP($D3542,Fund.Meta!$A:$A,Fund.Meta!$E:$E,"-",0,1))</f>
        <v>-</v>
      </c>
      <c r="G3542" s="334"/>
      <c r="H3542" s="303" t="str">
        <f>IF($G3542="","-",_xlfn.XLOOKUP($G3542,Appr.Meta!$A:$A,Appr.Meta!$D:$D,"-",0,1))</f>
        <v>-</v>
      </c>
      <c r="I3542" s="302"/>
      <c r="J3542" s="303" t="str">
        <f>IF($I3542="","-",_xlfn.XLOOKUP($I3542,'CC.Meta'!$A:$A,'CC.Meta'!$D:$D,"-",0,1))</f>
        <v>-</v>
      </c>
      <c r="K3542" s="302"/>
      <c r="L3542" s="146" t="str">
        <f>IF($K3542="","-",_xlfn.XLOOKUP($K3542,Obj.Meta!$A:$A,Obj.Meta!$D:$D,"-",0,1))</f>
        <v>-</v>
      </c>
      <c r="M3542" s="300" t="str">
        <f>IF($K3542="","-",_xlfn.XLOOKUP($K3542,Obj.Meta!$A:$A,Obj.Meta!$F:$F,"-",0,1))</f>
        <v>-</v>
      </c>
      <c r="N3542" s="337" t="str">
        <f t="shared" si="111"/>
        <v>---</v>
      </c>
      <c r="O3542" s="333"/>
      <c r="P3542" s="54"/>
      <c r="Q3542" s="52"/>
      <c r="R3542" s="34"/>
      <c r="S3542" s="53"/>
      <c r="T3542" s="208"/>
      <c r="U3542" s="726"/>
      <c r="V3542" s="206"/>
      <c r="W3542" s="206"/>
      <c r="X3542" s="678"/>
      <c r="Y3542" s="34"/>
      <c r="Z3542" s="610"/>
      <c r="AA3542" s="608"/>
    </row>
    <row r="3543" spans="1:27">
      <c r="A3543" s="145" t="str">
        <f t="shared" si="110"/>
        <v>-</v>
      </c>
      <c r="B3543" s="146" t="str">
        <f>_xlfn.XLOOKUP($A3543,Dept.Meta!$A:$A,Dept.Meta!$F:$F,"-",0,1)</f>
        <v>-</v>
      </c>
      <c r="C3543" s="629" t="str">
        <f>_xlfn.XLOOKUP(_xlfn.CONCAT($G3543,"-",$I3543),Div.Meta!$H:$H,Div.Meta!$C:$C,"-",0,1)</f>
        <v>-</v>
      </c>
      <c r="D3543" s="302"/>
      <c r="E3543" s="146" t="str">
        <f>IF($D3543="","-",_xlfn.XLOOKUP($D3543,Fund.Meta!$A:$A,Fund.Meta!$D:$D,"-",0,1))</f>
        <v>-</v>
      </c>
      <c r="F3543" s="303" t="str">
        <f>IF($D3543="","-",_xlfn.XLOOKUP($D3543,Fund.Meta!$A:$A,Fund.Meta!$E:$E,"-",0,1))</f>
        <v>-</v>
      </c>
      <c r="G3543" s="334"/>
      <c r="H3543" s="303" t="str">
        <f>IF($G3543="","-",_xlfn.XLOOKUP($G3543,Appr.Meta!$A:$A,Appr.Meta!$D:$D,"-",0,1))</f>
        <v>-</v>
      </c>
      <c r="I3543" s="302"/>
      <c r="J3543" s="303" t="str">
        <f>IF($I3543="","-",_xlfn.XLOOKUP($I3543,'CC.Meta'!$A:$A,'CC.Meta'!$D:$D,"-",0,1))</f>
        <v>-</v>
      </c>
      <c r="K3543" s="302"/>
      <c r="L3543" s="146" t="str">
        <f>IF($K3543="","-",_xlfn.XLOOKUP($K3543,Obj.Meta!$A:$A,Obj.Meta!$D:$D,"-",0,1))</f>
        <v>-</v>
      </c>
      <c r="M3543" s="300" t="str">
        <f>IF($K3543="","-",_xlfn.XLOOKUP($K3543,Obj.Meta!$A:$A,Obj.Meta!$F:$F,"-",0,1))</f>
        <v>-</v>
      </c>
      <c r="N3543" s="337" t="str">
        <f t="shared" si="111"/>
        <v>---</v>
      </c>
      <c r="O3543" s="333"/>
      <c r="P3543" s="54"/>
      <c r="Q3543" s="52"/>
      <c r="R3543" s="34"/>
      <c r="S3543" s="53"/>
      <c r="T3543" s="208"/>
      <c r="U3543" s="726"/>
      <c r="V3543" s="206"/>
      <c r="W3543" s="206"/>
      <c r="X3543" s="678"/>
      <c r="Y3543" s="34"/>
      <c r="Z3543" s="610"/>
      <c r="AA3543" s="608"/>
    </row>
    <row r="3544" spans="1:27">
      <c r="A3544" s="145" t="str">
        <f t="shared" si="110"/>
        <v>-</v>
      </c>
      <c r="B3544" s="146" t="str">
        <f>_xlfn.XLOOKUP($A3544,Dept.Meta!$A:$A,Dept.Meta!$F:$F,"-",0,1)</f>
        <v>-</v>
      </c>
      <c r="C3544" s="629" t="str">
        <f>_xlfn.XLOOKUP(_xlfn.CONCAT($G3544,"-",$I3544),Div.Meta!$H:$H,Div.Meta!$C:$C,"-",0,1)</f>
        <v>-</v>
      </c>
      <c r="D3544" s="302"/>
      <c r="E3544" s="146" t="str">
        <f>IF($D3544="","-",_xlfn.XLOOKUP($D3544,Fund.Meta!$A:$A,Fund.Meta!$D:$D,"-",0,1))</f>
        <v>-</v>
      </c>
      <c r="F3544" s="303" t="str">
        <f>IF($D3544="","-",_xlfn.XLOOKUP($D3544,Fund.Meta!$A:$A,Fund.Meta!$E:$E,"-",0,1))</f>
        <v>-</v>
      </c>
      <c r="G3544" s="334"/>
      <c r="H3544" s="303" t="str">
        <f>IF($G3544="","-",_xlfn.XLOOKUP($G3544,Appr.Meta!$A:$A,Appr.Meta!$D:$D,"-",0,1))</f>
        <v>-</v>
      </c>
      <c r="I3544" s="302"/>
      <c r="J3544" s="303" t="str">
        <f>IF($I3544="","-",_xlfn.XLOOKUP($I3544,'CC.Meta'!$A:$A,'CC.Meta'!$D:$D,"-",0,1))</f>
        <v>-</v>
      </c>
      <c r="K3544" s="302"/>
      <c r="L3544" s="146" t="str">
        <f>IF($K3544="","-",_xlfn.XLOOKUP($K3544,Obj.Meta!$A:$A,Obj.Meta!$D:$D,"-",0,1))</f>
        <v>-</v>
      </c>
      <c r="M3544" s="300" t="str">
        <f>IF($K3544="","-",_xlfn.XLOOKUP($K3544,Obj.Meta!$A:$A,Obj.Meta!$F:$F,"-",0,1))</f>
        <v>-</v>
      </c>
      <c r="N3544" s="337" t="str">
        <f t="shared" si="111"/>
        <v>---</v>
      </c>
      <c r="O3544" s="333"/>
      <c r="P3544" s="54"/>
      <c r="Q3544" s="52"/>
      <c r="R3544" s="34"/>
      <c r="S3544" s="53"/>
      <c r="T3544" s="208"/>
      <c r="U3544" s="726"/>
      <c r="V3544" s="206"/>
      <c r="W3544" s="206"/>
      <c r="X3544" s="678"/>
      <c r="Y3544" s="34"/>
      <c r="Z3544" s="610"/>
      <c r="AA3544" s="608"/>
    </row>
    <row r="3545" spans="1:27">
      <c r="A3545" s="145" t="str">
        <f t="shared" si="110"/>
        <v>-</v>
      </c>
      <c r="B3545" s="146" t="str">
        <f>_xlfn.XLOOKUP($A3545,Dept.Meta!$A:$A,Dept.Meta!$F:$F,"-",0,1)</f>
        <v>-</v>
      </c>
      <c r="C3545" s="629" t="str">
        <f>_xlfn.XLOOKUP(_xlfn.CONCAT($G3545,"-",$I3545),Div.Meta!$H:$H,Div.Meta!$C:$C,"-",0,1)</f>
        <v>-</v>
      </c>
      <c r="D3545" s="302"/>
      <c r="E3545" s="146" t="str">
        <f>IF($D3545="","-",_xlfn.XLOOKUP($D3545,Fund.Meta!$A:$A,Fund.Meta!$D:$D,"-",0,1))</f>
        <v>-</v>
      </c>
      <c r="F3545" s="303" t="str">
        <f>IF($D3545="","-",_xlfn.XLOOKUP($D3545,Fund.Meta!$A:$A,Fund.Meta!$E:$E,"-",0,1))</f>
        <v>-</v>
      </c>
      <c r="G3545" s="334"/>
      <c r="H3545" s="303" t="str">
        <f>IF($G3545="","-",_xlfn.XLOOKUP($G3545,Appr.Meta!$A:$A,Appr.Meta!$D:$D,"-",0,1))</f>
        <v>-</v>
      </c>
      <c r="I3545" s="302"/>
      <c r="J3545" s="303" t="str">
        <f>IF($I3545="","-",_xlfn.XLOOKUP($I3545,'CC.Meta'!$A:$A,'CC.Meta'!$D:$D,"-",0,1))</f>
        <v>-</v>
      </c>
      <c r="K3545" s="302"/>
      <c r="L3545" s="146" t="str">
        <f>IF($K3545="","-",_xlfn.XLOOKUP($K3545,Obj.Meta!$A:$A,Obj.Meta!$D:$D,"-",0,1))</f>
        <v>-</v>
      </c>
      <c r="M3545" s="300" t="str">
        <f>IF($K3545="","-",_xlfn.XLOOKUP($K3545,Obj.Meta!$A:$A,Obj.Meta!$F:$F,"-",0,1))</f>
        <v>-</v>
      </c>
      <c r="N3545" s="337" t="str">
        <f t="shared" si="111"/>
        <v>---</v>
      </c>
      <c r="O3545" s="333"/>
      <c r="P3545" s="54"/>
      <c r="Q3545" s="52"/>
      <c r="R3545" s="34"/>
      <c r="S3545" s="53"/>
      <c r="T3545" s="208"/>
      <c r="U3545" s="726"/>
      <c r="V3545" s="206"/>
      <c r="W3545" s="206"/>
      <c r="X3545" s="678"/>
      <c r="Y3545" s="34"/>
      <c r="Z3545" s="610"/>
      <c r="AA3545" s="608"/>
    </row>
    <row r="3546" spans="1:27">
      <c r="A3546" s="145" t="str">
        <f t="shared" si="110"/>
        <v>-</v>
      </c>
      <c r="B3546" s="146" t="str">
        <f>_xlfn.XLOOKUP($A3546,Dept.Meta!$A:$A,Dept.Meta!$F:$F,"-",0,1)</f>
        <v>-</v>
      </c>
      <c r="C3546" s="629" t="str">
        <f>_xlfn.XLOOKUP(_xlfn.CONCAT($G3546,"-",$I3546),Div.Meta!$H:$H,Div.Meta!$C:$C,"-",0,1)</f>
        <v>-</v>
      </c>
      <c r="D3546" s="302"/>
      <c r="E3546" s="146" t="str">
        <f>IF($D3546="","-",_xlfn.XLOOKUP($D3546,Fund.Meta!$A:$A,Fund.Meta!$D:$D,"-",0,1))</f>
        <v>-</v>
      </c>
      <c r="F3546" s="303" t="str">
        <f>IF($D3546="","-",_xlfn.XLOOKUP($D3546,Fund.Meta!$A:$A,Fund.Meta!$E:$E,"-",0,1))</f>
        <v>-</v>
      </c>
      <c r="G3546" s="334"/>
      <c r="H3546" s="303" t="str">
        <f>IF($G3546="","-",_xlfn.XLOOKUP($G3546,Appr.Meta!$A:$A,Appr.Meta!$D:$D,"-",0,1))</f>
        <v>-</v>
      </c>
      <c r="I3546" s="302"/>
      <c r="J3546" s="303" t="str">
        <f>IF($I3546="","-",_xlfn.XLOOKUP($I3546,'CC.Meta'!$A:$A,'CC.Meta'!$D:$D,"-",0,1))</f>
        <v>-</v>
      </c>
      <c r="K3546" s="302"/>
      <c r="L3546" s="146" t="str">
        <f>IF($K3546="","-",_xlfn.XLOOKUP($K3546,Obj.Meta!$A:$A,Obj.Meta!$D:$D,"-",0,1))</f>
        <v>-</v>
      </c>
      <c r="M3546" s="300" t="str">
        <f>IF($K3546="","-",_xlfn.XLOOKUP($K3546,Obj.Meta!$A:$A,Obj.Meta!$F:$F,"-",0,1))</f>
        <v>-</v>
      </c>
      <c r="N3546" s="337" t="str">
        <f t="shared" si="111"/>
        <v>---</v>
      </c>
      <c r="O3546" s="333"/>
      <c r="P3546" s="54"/>
      <c r="Q3546" s="52"/>
      <c r="R3546" s="34"/>
      <c r="S3546" s="53"/>
      <c r="T3546" s="208"/>
      <c r="U3546" s="726"/>
      <c r="V3546" s="206"/>
      <c r="W3546" s="206"/>
      <c r="X3546" s="678"/>
      <c r="Y3546" s="34"/>
      <c r="Z3546" s="610"/>
      <c r="AA3546" s="608"/>
    </row>
    <row r="3547" spans="1:27">
      <c r="A3547" s="145" t="str">
        <f t="shared" si="110"/>
        <v>-</v>
      </c>
      <c r="B3547" s="146" t="str">
        <f>_xlfn.XLOOKUP($A3547,Dept.Meta!$A:$A,Dept.Meta!$F:$F,"-",0,1)</f>
        <v>-</v>
      </c>
      <c r="C3547" s="629" t="str">
        <f>_xlfn.XLOOKUP(_xlfn.CONCAT($G3547,"-",$I3547),Div.Meta!$H:$H,Div.Meta!$C:$C,"-",0,1)</f>
        <v>-</v>
      </c>
      <c r="D3547" s="302"/>
      <c r="E3547" s="146" t="str">
        <f>IF($D3547="","-",_xlfn.XLOOKUP($D3547,Fund.Meta!$A:$A,Fund.Meta!$D:$D,"-",0,1))</f>
        <v>-</v>
      </c>
      <c r="F3547" s="303" t="str">
        <f>IF($D3547="","-",_xlfn.XLOOKUP($D3547,Fund.Meta!$A:$A,Fund.Meta!$E:$E,"-",0,1))</f>
        <v>-</v>
      </c>
      <c r="G3547" s="334"/>
      <c r="H3547" s="303" t="str">
        <f>IF($G3547="","-",_xlfn.XLOOKUP($G3547,Appr.Meta!$A:$A,Appr.Meta!$D:$D,"-",0,1))</f>
        <v>-</v>
      </c>
      <c r="I3547" s="302"/>
      <c r="J3547" s="303" t="str">
        <f>IF($I3547="","-",_xlfn.XLOOKUP($I3547,'CC.Meta'!$A:$A,'CC.Meta'!$D:$D,"-",0,1))</f>
        <v>-</v>
      </c>
      <c r="K3547" s="302"/>
      <c r="L3547" s="146" t="str">
        <f>IF($K3547="","-",_xlfn.XLOOKUP($K3547,Obj.Meta!$A:$A,Obj.Meta!$D:$D,"-",0,1))</f>
        <v>-</v>
      </c>
      <c r="M3547" s="300" t="str">
        <f>IF($K3547="","-",_xlfn.XLOOKUP($K3547,Obj.Meta!$A:$A,Obj.Meta!$F:$F,"-",0,1))</f>
        <v>-</v>
      </c>
      <c r="N3547" s="337" t="str">
        <f t="shared" si="111"/>
        <v>---</v>
      </c>
      <c r="O3547" s="333"/>
      <c r="P3547" s="54"/>
      <c r="Q3547" s="52"/>
      <c r="R3547" s="34"/>
      <c r="S3547" s="53"/>
      <c r="T3547" s="208"/>
      <c r="U3547" s="726"/>
      <c r="V3547" s="206"/>
      <c r="W3547" s="206"/>
      <c r="X3547" s="678"/>
      <c r="Y3547" s="34"/>
      <c r="Z3547" s="610"/>
      <c r="AA3547" s="608"/>
    </row>
    <row r="3548" spans="1:27">
      <c r="A3548" s="145" t="str">
        <f t="shared" si="110"/>
        <v>-</v>
      </c>
      <c r="B3548" s="146" t="str">
        <f>_xlfn.XLOOKUP($A3548,Dept.Meta!$A:$A,Dept.Meta!$F:$F,"-",0,1)</f>
        <v>-</v>
      </c>
      <c r="C3548" s="629" t="str">
        <f>_xlfn.XLOOKUP(_xlfn.CONCAT($G3548,"-",$I3548),Div.Meta!$H:$H,Div.Meta!$C:$C,"-",0,1)</f>
        <v>-</v>
      </c>
      <c r="D3548" s="302"/>
      <c r="E3548" s="146" t="str">
        <f>IF($D3548="","-",_xlfn.XLOOKUP($D3548,Fund.Meta!$A:$A,Fund.Meta!$D:$D,"-",0,1))</f>
        <v>-</v>
      </c>
      <c r="F3548" s="303" t="str">
        <f>IF($D3548="","-",_xlfn.XLOOKUP($D3548,Fund.Meta!$A:$A,Fund.Meta!$E:$E,"-",0,1))</f>
        <v>-</v>
      </c>
      <c r="G3548" s="334"/>
      <c r="H3548" s="303" t="str">
        <f>IF($G3548="","-",_xlfn.XLOOKUP($G3548,Appr.Meta!$A:$A,Appr.Meta!$D:$D,"-",0,1))</f>
        <v>-</v>
      </c>
      <c r="I3548" s="302"/>
      <c r="J3548" s="303" t="str">
        <f>IF($I3548="","-",_xlfn.XLOOKUP($I3548,'CC.Meta'!$A:$A,'CC.Meta'!$D:$D,"-",0,1))</f>
        <v>-</v>
      </c>
      <c r="K3548" s="302"/>
      <c r="L3548" s="146" t="str">
        <f>IF($K3548="","-",_xlfn.XLOOKUP($K3548,Obj.Meta!$A:$A,Obj.Meta!$D:$D,"-",0,1))</f>
        <v>-</v>
      </c>
      <c r="M3548" s="300" t="str">
        <f>IF($K3548="","-",_xlfn.XLOOKUP($K3548,Obj.Meta!$A:$A,Obj.Meta!$F:$F,"-",0,1))</f>
        <v>-</v>
      </c>
      <c r="N3548" s="337" t="str">
        <f t="shared" si="111"/>
        <v>---</v>
      </c>
      <c r="O3548" s="333"/>
      <c r="P3548" s="54"/>
      <c r="Q3548" s="52"/>
      <c r="R3548" s="34"/>
      <c r="S3548" s="53"/>
      <c r="T3548" s="208"/>
      <c r="U3548" s="726"/>
      <c r="V3548" s="206"/>
      <c r="W3548" s="206"/>
      <c r="X3548" s="678"/>
      <c r="Y3548" s="34"/>
      <c r="Z3548" s="610"/>
      <c r="AA3548" s="608"/>
    </row>
    <row r="3549" spans="1:27">
      <c r="A3549" s="145" t="str">
        <f t="shared" si="110"/>
        <v>-</v>
      </c>
      <c r="B3549" s="146" t="str">
        <f>_xlfn.XLOOKUP($A3549,Dept.Meta!$A:$A,Dept.Meta!$F:$F,"-",0,1)</f>
        <v>-</v>
      </c>
      <c r="C3549" s="629" t="str">
        <f>_xlfn.XLOOKUP(_xlfn.CONCAT($G3549,"-",$I3549),Div.Meta!$H:$H,Div.Meta!$C:$C,"-",0,1)</f>
        <v>-</v>
      </c>
      <c r="D3549" s="302"/>
      <c r="E3549" s="146" t="str">
        <f>IF($D3549="","-",_xlfn.XLOOKUP($D3549,Fund.Meta!$A:$A,Fund.Meta!$D:$D,"-",0,1))</f>
        <v>-</v>
      </c>
      <c r="F3549" s="303" t="str">
        <f>IF($D3549="","-",_xlfn.XLOOKUP($D3549,Fund.Meta!$A:$A,Fund.Meta!$E:$E,"-",0,1))</f>
        <v>-</v>
      </c>
      <c r="G3549" s="334"/>
      <c r="H3549" s="303" t="str">
        <f>IF($G3549="","-",_xlfn.XLOOKUP($G3549,Appr.Meta!$A:$A,Appr.Meta!$D:$D,"-",0,1))</f>
        <v>-</v>
      </c>
      <c r="I3549" s="302"/>
      <c r="J3549" s="303" t="str">
        <f>IF($I3549="","-",_xlfn.XLOOKUP($I3549,'CC.Meta'!$A:$A,'CC.Meta'!$D:$D,"-",0,1))</f>
        <v>-</v>
      </c>
      <c r="K3549" s="302"/>
      <c r="L3549" s="146" t="str">
        <f>IF($K3549="","-",_xlfn.XLOOKUP($K3549,Obj.Meta!$A:$A,Obj.Meta!$D:$D,"-",0,1))</f>
        <v>-</v>
      </c>
      <c r="M3549" s="300" t="str">
        <f>IF($K3549="","-",_xlfn.XLOOKUP($K3549,Obj.Meta!$A:$A,Obj.Meta!$F:$F,"-",0,1))</f>
        <v>-</v>
      </c>
      <c r="N3549" s="337" t="str">
        <f t="shared" si="111"/>
        <v>---</v>
      </c>
      <c r="O3549" s="333"/>
      <c r="P3549" s="54"/>
      <c r="Q3549" s="52"/>
      <c r="R3549" s="34"/>
      <c r="S3549" s="53"/>
      <c r="T3549" s="208"/>
      <c r="U3549" s="726"/>
      <c r="V3549" s="206"/>
      <c r="W3549" s="206"/>
      <c r="X3549" s="678"/>
      <c r="Y3549" s="34"/>
      <c r="Z3549" s="610"/>
      <c r="AA3549" s="608"/>
    </row>
    <row r="3550" spans="1:27">
      <c r="A3550" s="145" t="str">
        <f t="shared" si="110"/>
        <v>-</v>
      </c>
      <c r="B3550" s="146" t="str">
        <f>_xlfn.XLOOKUP($A3550,Dept.Meta!$A:$A,Dept.Meta!$F:$F,"-",0,1)</f>
        <v>-</v>
      </c>
      <c r="C3550" s="629" t="str">
        <f>_xlfn.XLOOKUP(_xlfn.CONCAT($G3550,"-",$I3550),Div.Meta!$H:$H,Div.Meta!$C:$C,"-",0,1)</f>
        <v>-</v>
      </c>
      <c r="D3550" s="302"/>
      <c r="E3550" s="146" t="str">
        <f>IF($D3550="","-",_xlfn.XLOOKUP($D3550,Fund.Meta!$A:$A,Fund.Meta!$D:$D,"-",0,1))</f>
        <v>-</v>
      </c>
      <c r="F3550" s="303" t="str">
        <f>IF($D3550="","-",_xlfn.XLOOKUP($D3550,Fund.Meta!$A:$A,Fund.Meta!$E:$E,"-",0,1))</f>
        <v>-</v>
      </c>
      <c r="G3550" s="334"/>
      <c r="H3550" s="303" t="str">
        <f>IF($G3550="","-",_xlfn.XLOOKUP($G3550,Appr.Meta!$A:$A,Appr.Meta!$D:$D,"-",0,1))</f>
        <v>-</v>
      </c>
      <c r="I3550" s="302"/>
      <c r="J3550" s="303" t="str">
        <f>IF($I3550="","-",_xlfn.XLOOKUP($I3550,'CC.Meta'!$A:$A,'CC.Meta'!$D:$D,"-",0,1))</f>
        <v>-</v>
      </c>
      <c r="K3550" s="302"/>
      <c r="L3550" s="146" t="str">
        <f>IF($K3550="","-",_xlfn.XLOOKUP($K3550,Obj.Meta!$A:$A,Obj.Meta!$D:$D,"-",0,1))</f>
        <v>-</v>
      </c>
      <c r="M3550" s="300" t="str">
        <f>IF($K3550="","-",_xlfn.XLOOKUP($K3550,Obj.Meta!$A:$A,Obj.Meta!$F:$F,"-",0,1))</f>
        <v>-</v>
      </c>
      <c r="N3550" s="337" t="str">
        <f t="shared" si="111"/>
        <v>---</v>
      </c>
      <c r="O3550" s="333"/>
      <c r="P3550" s="54"/>
      <c r="Q3550" s="52"/>
      <c r="R3550" s="34"/>
      <c r="S3550" s="53"/>
      <c r="T3550" s="208"/>
      <c r="U3550" s="726"/>
      <c r="V3550" s="206"/>
      <c r="W3550" s="206"/>
      <c r="X3550" s="678"/>
      <c r="Y3550" s="34"/>
      <c r="Z3550" s="610"/>
      <c r="AA3550" s="608"/>
    </row>
    <row r="3551" spans="1:27">
      <c r="A3551" s="145" t="str">
        <f t="shared" si="110"/>
        <v>-</v>
      </c>
      <c r="B3551" s="146" t="str">
        <f>_xlfn.XLOOKUP($A3551,Dept.Meta!$A:$A,Dept.Meta!$F:$F,"-",0,1)</f>
        <v>-</v>
      </c>
      <c r="C3551" s="629" t="str">
        <f>_xlfn.XLOOKUP(_xlfn.CONCAT($G3551,"-",$I3551),Div.Meta!$H:$H,Div.Meta!$C:$C,"-",0,1)</f>
        <v>-</v>
      </c>
      <c r="D3551" s="302"/>
      <c r="E3551" s="146" t="str">
        <f>IF($D3551="","-",_xlfn.XLOOKUP($D3551,Fund.Meta!$A:$A,Fund.Meta!$D:$D,"-",0,1))</f>
        <v>-</v>
      </c>
      <c r="F3551" s="303" t="str">
        <f>IF($D3551="","-",_xlfn.XLOOKUP($D3551,Fund.Meta!$A:$A,Fund.Meta!$E:$E,"-",0,1))</f>
        <v>-</v>
      </c>
      <c r="G3551" s="334"/>
      <c r="H3551" s="303" t="str">
        <f>IF($G3551="","-",_xlfn.XLOOKUP($G3551,Appr.Meta!$A:$A,Appr.Meta!$D:$D,"-",0,1))</f>
        <v>-</v>
      </c>
      <c r="I3551" s="302"/>
      <c r="J3551" s="303" t="str">
        <f>IF($I3551="","-",_xlfn.XLOOKUP($I3551,'CC.Meta'!$A:$A,'CC.Meta'!$D:$D,"-",0,1))</f>
        <v>-</v>
      </c>
      <c r="K3551" s="302"/>
      <c r="L3551" s="146" t="str">
        <f>IF($K3551="","-",_xlfn.XLOOKUP($K3551,Obj.Meta!$A:$A,Obj.Meta!$D:$D,"-",0,1))</f>
        <v>-</v>
      </c>
      <c r="M3551" s="300" t="str">
        <f>IF($K3551="","-",_xlfn.XLOOKUP($K3551,Obj.Meta!$A:$A,Obj.Meta!$F:$F,"-",0,1))</f>
        <v>-</v>
      </c>
      <c r="N3551" s="337" t="str">
        <f t="shared" si="111"/>
        <v>---</v>
      </c>
      <c r="O3551" s="333"/>
      <c r="P3551" s="54"/>
      <c r="Q3551" s="52"/>
      <c r="R3551" s="34"/>
      <c r="S3551" s="53"/>
      <c r="T3551" s="208"/>
      <c r="U3551" s="726"/>
      <c r="V3551" s="206"/>
      <c r="W3551" s="206"/>
      <c r="X3551" s="678"/>
      <c r="Y3551" s="34"/>
      <c r="Z3551" s="610"/>
      <c r="AA3551" s="608"/>
    </row>
    <row r="3552" spans="1:27">
      <c r="A3552" s="145" t="str">
        <f t="shared" si="110"/>
        <v>-</v>
      </c>
      <c r="B3552" s="146" t="str">
        <f>_xlfn.XLOOKUP($A3552,Dept.Meta!$A:$A,Dept.Meta!$F:$F,"-",0,1)</f>
        <v>-</v>
      </c>
      <c r="C3552" s="629" t="str">
        <f>_xlfn.XLOOKUP(_xlfn.CONCAT($G3552,"-",$I3552),Div.Meta!$H:$H,Div.Meta!$C:$C,"-",0,1)</f>
        <v>-</v>
      </c>
      <c r="D3552" s="302"/>
      <c r="E3552" s="146" t="str">
        <f>IF($D3552="","-",_xlfn.XLOOKUP($D3552,Fund.Meta!$A:$A,Fund.Meta!$D:$D,"-",0,1))</f>
        <v>-</v>
      </c>
      <c r="F3552" s="303" t="str">
        <f>IF($D3552="","-",_xlfn.XLOOKUP($D3552,Fund.Meta!$A:$A,Fund.Meta!$E:$E,"-",0,1))</f>
        <v>-</v>
      </c>
      <c r="G3552" s="334"/>
      <c r="H3552" s="303" t="str">
        <f>IF($G3552="","-",_xlfn.XLOOKUP($G3552,Appr.Meta!$A:$A,Appr.Meta!$D:$D,"-",0,1))</f>
        <v>-</v>
      </c>
      <c r="I3552" s="302"/>
      <c r="J3552" s="303" t="str">
        <f>IF($I3552="","-",_xlfn.XLOOKUP($I3552,'CC.Meta'!$A:$A,'CC.Meta'!$D:$D,"-",0,1))</f>
        <v>-</v>
      </c>
      <c r="K3552" s="302"/>
      <c r="L3552" s="146" t="str">
        <f>IF($K3552="","-",_xlfn.XLOOKUP($K3552,Obj.Meta!$A:$A,Obj.Meta!$D:$D,"-",0,1))</f>
        <v>-</v>
      </c>
      <c r="M3552" s="300" t="str">
        <f>IF($K3552="","-",_xlfn.XLOOKUP($K3552,Obj.Meta!$A:$A,Obj.Meta!$F:$F,"-",0,1))</f>
        <v>-</v>
      </c>
      <c r="N3552" s="337" t="str">
        <f t="shared" si="111"/>
        <v>---</v>
      </c>
      <c r="O3552" s="333"/>
      <c r="P3552" s="54"/>
      <c r="Q3552" s="52"/>
      <c r="R3552" s="34"/>
      <c r="S3552" s="53"/>
      <c r="T3552" s="208"/>
      <c r="U3552" s="726"/>
      <c r="V3552" s="206"/>
      <c r="W3552" s="206"/>
      <c r="X3552" s="678"/>
      <c r="Y3552" s="34"/>
      <c r="Z3552" s="610"/>
      <c r="AA3552" s="608"/>
    </row>
    <row r="3553" spans="1:27">
      <c r="A3553" s="145" t="str">
        <f t="shared" si="110"/>
        <v>-</v>
      </c>
      <c r="B3553" s="146" t="str">
        <f>_xlfn.XLOOKUP($A3553,Dept.Meta!$A:$A,Dept.Meta!$F:$F,"-",0,1)</f>
        <v>-</v>
      </c>
      <c r="C3553" s="629" t="str">
        <f>_xlfn.XLOOKUP(_xlfn.CONCAT($G3553,"-",$I3553),Div.Meta!$H:$H,Div.Meta!$C:$C,"-",0,1)</f>
        <v>-</v>
      </c>
      <c r="D3553" s="302"/>
      <c r="E3553" s="146" t="str">
        <f>IF($D3553="","-",_xlfn.XLOOKUP($D3553,Fund.Meta!$A:$A,Fund.Meta!$D:$D,"-",0,1))</f>
        <v>-</v>
      </c>
      <c r="F3553" s="303" t="str">
        <f>IF($D3553="","-",_xlfn.XLOOKUP($D3553,Fund.Meta!$A:$A,Fund.Meta!$E:$E,"-",0,1))</f>
        <v>-</v>
      </c>
      <c r="G3553" s="334"/>
      <c r="H3553" s="303" t="str">
        <f>IF($G3553="","-",_xlfn.XLOOKUP($G3553,Appr.Meta!$A:$A,Appr.Meta!$D:$D,"-",0,1))</f>
        <v>-</v>
      </c>
      <c r="I3553" s="302"/>
      <c r="J3553" s="303" t="str">
        <f>IF($I3553="","-",_xlfn.XLOOKUP($I3553,'CC.Meta'!$A:$A,'CC.Meta'!$D:$D,"-",0,1))</f>
        <v>-</v>
      </c>
      <c r="K3553" s="302"/>
      <c r="L3553" s="146" t="str">
        <f>IF($K3553="","-",_xlfn.XLOOKUP($K3553,Obj.Meta!$A:$A,Obj.Meta!$D:$D,"-",0,1))</f>
        <v>-</v>
      </c>
      <c r="M3553" s="300" t="str">
        <f>IF($K3553="","-",_xlfn.XLOOKUP($K3553,Obj.Meta!$A:$A,Obj.Meta!$F:$F,"-",0,1))</f>
        <v>-</v>
      </c>
      <c r="N3553" s="337" t="str">
        <f t="shared" si="111"/>
        <v>---</v>
      </c>
      <c r="O3553" s="333"/>
      <c r="P3553" s="54"/>
      <c r="Q3553" s="52"/>
      <c r="R3553" s="34"/>
      <c r="S3553" s="53"/>
      <c r="T3553" s="208"/>
      <c r="U3553" s="726"/>
      <c r="V3553" s="206"/>
      <c r="W3553" s="206"/>
      <c r="X3553" s="678"/>
      <c r="Y3553" s="34"/>
      <c r="Z3553" s="610"/>
      <c r="AA3553" s="608"/>
    </row>
    <row r="3554" spans="1:27">
      <c r="A3554" s="145" t="str">
        <f t="shared" si="110"/>
        <v>-</v>
      </c>
      <c r="B3554" s="146" t="str">
        <f>_xlfn.XLOOKUP($A3554,Dept.Meta!$A:$A,Dept.Meta!$F:$F,"-",0,1)</f>
        <v>-</v>
      </c>
      <c r="C3554" s="629" t="str">
        <f>_xlfn.XLOOKUP(_xlfn.CONCAT($G3554,"-",$I3554),Div.Meta!$H:$H,Div.Meta!$C:$C,"-",0,1)</f>
        <v>-</v>
      </c>
      <c r="D3554" s="302"/>
      <c r="E3554" s="146" t="str">
        <f>IF($D3554="","-",_xlfn.XLOOKUP($D3554,Fund.Meta!$A:$A,Fund.Meta!$D:$D,"-",0,1))</f>
        <v>-</v>
      </c>
      <c r="F3554" s="303" t="str">
        <f>IF($D3554="","-",_xlfn.XLOOKUP($D3554,Fund.Meta!$A:$A,Fund.Meta!$E:$E,"-",0,1))</f>
        <v>-</v>
      </c>
      <c r="G3554" s="334"/>
      <c r="H3554" s="303" t="str">
        <f>IF($G3554="","-",_xlfn.XLOOKUP($G3554,Appr.Meta!$A:$A,Appr.Meta!$D:$D,"-",0,1))</f>
        <v>-</v>
      </c>
      <c r="I3554" s="302"/>
      <c r="J3554" s="303" t="str">
        <f>IF($I3554="","-",_xlfn.XLOOKUP($I3554,'CC.Meta'!$A:$A,'CC.Meta'!$D:$D,"-",0,1))</f>
        <v>-</v>
      </c>
      <c r="K3554" s="302"/>
      <c r="L3554" s="146" t="str">
        <f>IF($K3554="","-",_xlfn.XLOOKUP($K3554,Obj.Meta!$A:$A,Obj.Meta!$D:$D,"-",0,1))</f>
        <v>-</v>
      </c>
      <c r="M3554" s="300" t="str">
        <f>IF($K3554="","-",_xlfn.XLOOKUP($K3554,Obj.Meta!$A:$A,Obj.Meta!$F:$F,"-",0,1))</f>
        <v>-</v>
      </c>
      <c r="N3554" s="337" t="str">
        <f t="shared" si="111"/>
        <v>---</v>
      </c>
      <c r="O3554" s="333"/>
      <c r="P3554" s="54"/>
      <c r="Q3554" s="52"/>
      <c r="R3554" s="34"/>
      <c r="S3554" s="53"/>
      <c r="T3554" s="208"/>
      <c r="U3554" s="726"/>
      <c r="V3554" s="206"/>
      <c r="W3554" s="206"/>
      <c r="X3554" s="678"/>
      <c r="Y3554" s="34"/>
      <c r="Z3554" s="610"/>
      <c r="AA3554" s="608"/>
    </row>
    <row r="3555" spans="1:27">
      <c r="A3555" s="145" t="str">
        <f t="shared" si="110"/>
        <v>-</v>
      </c>
      <c r="B3555" s="146" t="str">
        <f>_xlfn.XLOOKUP($A3555,Dept.Meta!$A:$A,Dept.Meta!$F:$F,"-",0,1)</f>
        <v>-</v>
      </c>
      <c r="C3555" s="629" t="str">
        <f>_xlfn.XLOOKUP(_xlfn.CONCAT($G3555,"-",$I3555),Div.Meta!$H:$H,Div.Meta!$C:$C,"-",0,1)</f>
        <v>-</v>
      </c>
      <c r="D3555" s="302"/>
      <c r="E3555" s="146" t="str">
        <f>IF($D3555="","-",_xlfn.XLOOKUP($D3555,Fund.Meta!$A:$A,Fund.Meta!$D:$D,"-",0,1))</f>
        <v>-</v>
      </c>
      <c r="F3555" s="303" t="str">
        <f>IF($D3555="","-",_xlfn.XLOOKUP($D3555,Fund.Meta!$A:$A,Fund.Meta!$E:$E,"-",0,1))</f>
        <v>-</v>
      </c>
      <c r="G3555" s="334"/>
      <c r="H3555" s="303" t="str">
        <f>IF($G3555="","-",_xlfn.XLOOKUP($G3555,Appr.Meta!$A:$A,Appr.Meta!$D:$D,"-",0,1))</f>
        <v>-</v>
      </c>
      <c r="I3555" s="302"/>
      <c r="J3555" s="303" t="str">
        <f>IF($I3555="","-",_xlfn.XLOOKUP($I3555,'CC.Meta'!$A:$A,'CC.Meta'!$D:$D,"-",0,1))</f>
        <v>-</v>
      </c>
      <c r="K3555" s="302"/>
      <c r="L3555" s="146" t="str">
        <f>IF($K3555="","-",_xlfn.XLOOKUP($K3555,Obj.Meta!$A:$A,Obj.Meta!$D:$D,"-",0,1))</f>
        <v>-</v>
      </c>
      <c r="M3555" s="300" t="str">
        <f>IF($K3555="","-",_xlfn.XLOOKUP($K3555,Obj.Meta!$A:$A,Obj.Meta!$F:$F,"-",0,1))</f>
        <v>-</v>
      </c>
      <c r="N3555" s="337" t="str">
        <f t="shared" si="111"/>
        <v>---</v>
      </c>
      <c r="O3555" s="333"/>
      <c r="P3555" s="54"/>
      <c r="Q3555" s="52"/>
      <c r="R3555" s="34"/>
      <c r="S3555" s="53"/>
      <c r="T3555" s="208"/>
      <c r="U3555" s="726"/>
      <c r="V3555" s="206"/>
      <c r="W3555" s="206"/>
      <c r="X3555" s="678"/>
      <c r="Y3555" s="34"/>
      <c r="Z3555" s="610"/>
      <c r="AA3555" s="608"/>
    </row>
    <row r="3556" spans="1:27">
      <c r="A3556" s="145" t="str">
        <f t="shared" si="110"/>
        <v>-</v>
      </c>
      <c r="B3556" s="146" t="str">
        <f>_xlfn.XLOOKUP($A3556,Dept.Meta!$A:$A,Dept.Meta!$F:$F,"-",0,1)</f>
        <v>-</v>
      </c>
      <c r="C3556" s="629" t="str">
        <f>_xlfn.XLOOKUP(_xlfn.CONCAT($G3556,"-",$I3556),Div.Meta!$H:$H,Div.Meta!$C:$C,"-",0,1)</f>
        <v>-</v>
      </c>
      <c r="D3556" s="302"/>
      <c r="E3556" s="146" t="str">
        <f>IF($D3556="","-",_xlfn.XLOOKUP($D3556,Fund.Meta!$A:$A,Fund.Meta!$D:$D,"-",0,1))</f>
        <v>-</v>
      </c>
      <c r="F3556" s="303" t="str">
        <f>IF($D3556="","-",_xlfn.XLOOKUP($D3556,Fund.Meta!$A:$A,Fund.Meta!$E:$E,"-",0,1))</f>
        <v>-</v>
      </c>
      <c r="G3556" s="334"/>
      <c r="H3556" s="303" t="str">
        <f>IF($G3556="","-",_xlfn.XLOOKUP($G3556,Appr.Meta!$A:$A,Appr.Meta!$D:$D,"-",0,1))</f>
        <v>-</v>
      </c>
      <c r="I3556" s="302"/>
      <c r="J3556" s="303" t="str">
        <f>IF($I3556="","-",_xlfn.XLOOKUP($I3556,'CC.Meta'!$A:$A,'CC.Meta'!$D:$D,"-",0,1))</f>
        <v>-</v>
      </c>
      <c r="K3556" s="302"/>
      <c r="L3556" s="146" t="str">
        <f>IF($K3556="","-",_xlfn.XLOOKUP($K3556,Obj.Meta!$A:$A,Obj.Meta!$D:$D,"-",0,1))</f>
        <v>-</v>
      </c>
      <c r="M3556" s="300" t="str">
        <f>IF($K3556="","-",_xlfn.XLOOKUP($K3556,Obj.Meta!$A:$A,Obj.Meta!$F:$F,"-",0,1))</f>
        <v>-</v>
      </c>
      <c r="N3556" s="337" t="str">
        <f t="shared" si="111"/>
        <v>---</v>
      </c>
      <c r="O3556" s="333"/>
      <c r="P3556" s="54"/>
      <c r="Q3556" s="52"/>
      <c r="R3556" s="34"/>
      <c r="S3556" s="53"/>
      <c r="T3556" s="208"/>
      <c r="U3556" s="726"/>
      <c r="V3556" s="206"/>
      <c r="W3556" s="206"/>
      <c r="X3556" s="678"/>
      <c r="Y3556" s="34"/>
      <c r="Z3556" s="610"/>
      <c r="AA3556" s="608"/>
    </row>
    <row r="3557" spans="1:27">
      <c r="A3557" s="145" t="str">
        <f t="shared" si="110"/>
        <v>-</v>
      </c>
      <c r="B3557" s="146" t="str">
        <f>_xlfn.XLOOKUP($A3557,Dept.Meta!$A:$A,Dept.Meta!$F:$F,"-",0,1)</f>
        <v>-</v>
      </c>
      <c r="C3557" s="629" t="str">
        <f>_xlfn.XLOOKUP(_xlfn.CONCAT($G3557,"-",$I3557),Div.Meta!$H:$H,Div.Meta!$C:$C,"-",0,1)</f>
        <v>-</v>
      </c>
      <c r="D3557" s="302"/>
      <c r="E3557" s="146" t="str">
        <f>IF($D3557="","-",_xlfn.XLOOKUP($D3557,Fund.Meta!$A:$A,Fund.Meta!$D:$D,"-",0,1))</f>
        <v>-</v>
      </c>
      <c r="F3557" s="303" t="str">
        <f>IF($D3557="","-",_xlfn.XLOOKUP($D3557,Fund.Meta!$A:$A,Fund.Meta!$E:$E,"-",0,1))</f>
        <v>-</v>
      </c>
      <c r="G3557" s="334"/>
      <c r="H3557" s="303" t="str">
        <f>IF($G3557="","-",_xlfn.XLOOKUP($G3557,Appr.Meta!$A:$A,Appr.Meta!$D:$D,"-",0,1))</f>
        <v>-</v>
      </c>
      <c r="I3557" s="302"/>
      <c r="J3557" s="303" t="str">
        <f>IF($I3557="","-",_xlfn.XLOOKUP($I3557,'CC.Meta'!$A:$A,'CC.Meta'!$D:$D,"-",0,1))</f>
        <v>-</v>
      </c>
      <c r="K3557" s="302"/>
      <c r="L3557" s="146" t="str">
        <f>IF($K3557="","-",_xlfn.XLOOKUP($K3557,Obj.Meta!$A:$A,Obj.Meta!$D:$D,"-",0,1))</f>
        <v>-</v>
      </c>
      <c r="M3557" s="300" t="str">
        <f>IF($K3557="","-",_xlfn.XLOOKUP($K3557,Obj.Meta!$A:$A,Obj.Meta!$F:$F,"-",0,1))</f>
        <v>-</v>
      </c>
      <c r="N3557" s="337" t="str">
        <f t="shared" si="111"/>
        <v>---</v>
      </c>
      <c r="O3557" s="333"/>
      <c r="P3557" s="54"/>
      <c r="Q3557" s="52"/>
      <c r="R3557" s="34"/>
      <c r="S3557" s="53"/>
      <c r="T3557" s="208"/>
      <c r="U3557" s="726"/>
      <c r="V3557" s="206"/>
      <c r="W3557" s="206"/>
      <c r="X3557" s="678"/>
      <c r="Y3557" s="34"/>
      <c r="Z3557" s="610"/>
      <c r="AA3557" s="608"/>
    </row>
    <row r="3558" spans="1:27">
      <c r="A3558" s="145" t="str">
        <f t="shared" si="110"/>
        <v>-</v>
      </c>
      <c r="B3558" s="146" t="str">
        <f>_xlfn.XLOOKUP($A3558,Dept.Meta!$A:$A,Dept.Meta!$F:$F,"-",0,1)</f>
        <v>-</v>
      </c>
      <c r="C3558" s="629" t="str">
        <f>_xlfn.XLOOKUP(_xlfn.CONCAT($G3558,"-",$I3558),Div.Meta!$H:$H,Div.Meta!$C:$C,"-",0,1)</f>
        <v>-</v>
      </c>
      <c r="D3558" s="302"/>
      <c r="E3558" s="146" t="str">
        <f>IF($D3558="","-",_xlfn.XLOOKUP($D3558,Fund.Meta!$A:$A,Fund.Meta!$D:$D,"-",0,1))</f>
        <v>-</v>
      </c>
      <c r="F3558" s="303" t="str">
        <f>IF($D3558="","-",_xlfn.XLOOKUP($D3558,Fund.Meta!$A:$A,Fund.Meta!$E:$E,"-",0,1))</f>
        <v>-</v>
      </c>
      <c r="G3558" s="334"/>
      <c r="H3558" s="303" t="str">
        <f>IF($G3558="","-",_xlfn.XLOOKUP($G3558,Appr.Meta!$A:$A,Appr.Meta!$D:$D,"-",0,1))</f>
        <v>-</v>
      </c>
      <c r="I3558" s="302"/>
      <c r="J3558" s="303" t="str">
        <f>IF($I3558="","-",_xlfn.XLOOKUP($I3558,'CC.Meta'!$A:$A,'CC.Meta'!$D:$D,"-",0,1))</f>
        <v>-</v>
      </c>
      <c r="K3558" s="302"/>
      <c r="L3558" s="146" t="str">
        <f>IF($K3558="","-",_xlfn.XLOOKUP($K3558,Obj.Meta!$A:$A,Obj.Meta!$D:$D,"-",0,1))</f>
        <v>-</v>
      </c>
      <c r="M3558" s="300" t="str">
        <f>IF($K3558="","-",_xlfn.XLOOKUP($K3558,Obj.Meta!$A:$A,Obj.Meta!$F:$F,"-",0,1))</f>
        <v>-</v>
      </c>
      <c r="N3558" s="337" t="str">
        <f t="shared" si="111"/>
        <v>---</v>
      </c>
      <c r="O3558" s="333"/>
      <c r="P3558" s="54"/>
      <c r="Q3558" s="52"/>
      <c r="R3558" s="34"/>
      <c r="S3558" s="53"/>
      <c r="T3558" s="208"/>
      <c r="U3558" s="726"/>
      <c r="V3558" s="206"/>
      <c r="W3558" s="206"/>
      <c r="X3558" s="678"/>
      <c r="Y3558" s="34"/>
      <c r="Z3558" s="610"/>
      <c r="AA3558" s="608"/>
    </row>
    <row r="3559" spans="1:27">
      <c r="A3559" s="145" t="str">
        <f t="shared" si="110"/>
        <v>-</v>
      </c>
      <c r="B3559" s="146" t="str">
        <f>_xlfn.XLOOKUP($A3559,Dept.Meta!$A:$A,Dept.Meta!$F:$F,"-",0,1)</f>
        <v>-</v>
      </c>
      <c r="C3559" s="629" t="str">
        <f>_xlfn.XLOOKUP(_xlfn.CONCAT($G3559,"-",$I3559),Div.Meta!$H:$H,Div.Meta!$C:$C,"-",0,1)</f>
        <v>-</v>
      </c>
      <c r="D3559" s="302"/>
      <c r="E3559" s="146" t="str">
        <f>IF($D3559="","-",_xlfn.XLOOKUP($D3559,Fund.Meta!$A:$A,Fund.Meta!$D:$D,"-",0,1))</f>
        <v>-</v>
      </c>
      <c r="F3559" s="303" t="str">
        <f>IF($D3559="","-",_xlfn.XLOOKUP($D3559,Fund.Meta!$A:$A,Fund.Meta!$E:$E,"-",0,1))</f>
        <v>-</v>
      </c>
      <c r="G3559" s="334"/>
      <c r="H3559" s="303" t="str">
        <f>IF($G3559="","-",_xlfn.XLOOKUP($G3559,Appr.Meta!$A:$A,Appr.Meta!$D:$D,"-",0,1))</f>
        <v>-</v>
      </c>
      <c r="I3559" s="302"/>
      <c r="J3559" s="303" t="str">
        <f>IF($I3559="","-",_xlfn.XLOOKUP($I3559,'CC.Meta'!$A:$A,'CC.Meta'!$D:$D,"-",0,1))</f>
        <v>-</v>
      </c>
      <c r="K3559" s="302"/>
      <c r="L3559" s="146" t="str">
        <f>IF($K3559="","-",_xlfn.XLOOKUP($K3559,Obj.Meta!$A:$A,Obj.Meta!$D:$D,"-",0,1))</f>
        <v>-</v>
      </c>
      <c r="M3559" s="300" t="str">
        <f>IF($K3559="","-",_xlfn.XLOOKUP($K3559,Obj.Meta!$A:$A,Obj.Meta!$F:$F,"-",0,1))</f>
        <v>-</v>
      </c>
      <c r="N3559" s="337" t="str">
        <f t="shared" si="111"/>
        <v>---</v>
      </c>
      <c r="O3559" s="333"/>
      <c r="P3559" s="54"/>
      <c r="Q3559" s="52"/>
      <c r="R3559" s="34"/>
      <c r="S3559" s="53"/>
      <c r="T3559" s="208"/>
      <c r="U3559" s="726"/>
      <c r="V3559" s="206"/>
      <c r="W3559" s="206"/>
      <c r="X3559" s="678"/>
      <c r="Y3559" s="34"/>
      <c r="Z3559" s="610"/>
      <c r="AA3559" s="608"/>
    </row>
    <row r="3560" spans="1:27">
      <c r="A3560" s="145" t="str">
        <f t="shared" si="110"/>
        <v>-</v>
      </c>
      <c r="B3560" s="146" t="str">
        <f>_xlfn.XLOOKUP($A3560,Dept.Meta!$A:$A,Dept.Meta!$F:$F,"-",0,1)</f>
        <v>-</v>
      </c>
      <c r="C3560" s="629" t="str">
        <f>_xlfn.XLOOKUP(_xlfn.CONCAT($G3560,"-",$I3560),Div.Meta!$H:$H,Div.Meta!$C:$C,"-",0,1)</f>
        <v>-</v>
      </c>
      <c r="D3560" s="302"/>
      <c r="E3560" s="146" t="str">
        <f>IF($D3560="","-",_xlfn.XLOOKUP($D3560,Fund.Meta!$A:$A,Fund.Meta!$D:$D,"-",0,1))</f>
        <v>-</v>
      </c>
      <c r="F3560" s="303" t="str">
        <f>IF($D3560="","-",_xlfn.XLOOKUP($D3560,Fund.Meta!$A:$A,Fund.Meta!$E:$E,"-",0,1))</f>
        <v>-</v>
      </c>
      <c r="G3560" s="334"/>
      <c r="H3560" s="303" t="str">
        <f>IF($G3560="","-",_xlfn.XLOOKUP($G3560,Appr.Meta!$A:$A,Appr.Meta!$D:$D,"-",0,1))</f>
        <v>-</v>
      </c>
      <c r="I3560" s="302"/>
      <c r="J3560" s="303" t="str">
        <f>IF($I3560="","-",_xlfn.XLOOKUP($I3560,'CC.Meta'!$A:$A,'CC.Meta'!$D:$D,"-",0,1))</f>
        <v>-</v>
      </c>
      <c r="K3560" s="302"/>
      <c r="L3560" s="146" t="str">
        <f>IF($K3560="","-",_xlfn.XLOOKUP($K3560,Obj.Meta!$A:$A,Obj.Meta!$D:$D,"-",0,1))</f>
        <v>-</v>
      </c>
      <c r="M3560" s="300" t="str">
        <f>IF($K3560="","-",_xlfn.XLOOKUP($K3560,Obj.Meta!$A:$A,Obj.Meta!$F:$F,"-",0,1))</f>
        <v>-</v>
      </c>
      <c r="N3560" s="337" t="str">
        <f t="shared" si="111"/>
        <v>---</v>
      </c>
      <c r="O3560" s="333"/>
      <c r="P3560" s="54"/>
      <c r="Q3560" s="52"/>
      <c r="R3560" s="34"/>
      <c r="S3560" s="53"/>
      <c r="T3560" s="208"/>
      <c r="U3560" s="726"/>
      <c r="V3560" s="206"/>
      <c r="W3560" s="206"/>
      <c r="X3560" s="678"/>
      <c r="Y3560" s="34"/>
      <c r="Z3560" s="610"/>
      <c r="AA3560" s="608"/>
    </row>
    <row r="3561" spans="1:27">
      <c r="A3561" s="145" t="str">
        <f t="shared" si="110"/>
        <v>-</v>
      </c>
      <c r="B3561" s="146" t="str">
        <f>_xlfn.XLOOKUP($A3561,Dept.Meta!$A:$A,Dept.Meta!$F:$F,"-",0,1)</f>
        <v>-</v>
      </c>
      <c r="C3561" s="629" t="str">
        <f>_xlfn.XLOOKUP(_xlfn.CONCAT($G3561,"-",$I3561),Div.Meta!$H:$H,Div.Meta!$C:$C,"-",0,1)</f>
        <v>-</v>
      </c>
      <c r="D3561" s="302"/>
      <c r="E3561" s="146" t="str">
        <f>IF($D3561="","-",_xlfn.XLOOKUP($D3561,Fund.Meta!$A:$A,Fund.Meta!$D:$D,"-",0,1))</f>
        <v>-</v>
      </c>
      <c r="F3561" s="303" t="str">
        <f>IF($D3561="","-",_xlfn.XLOOKUP($D3561,Fund.Meta!$A:$A,Fund.Meta!$E:$E,"-",0,1))</f>
        <v>-</v>
      </c>
      <c r="G3561" s="334"/>
      <c r="H3561" s="303" t="str">
        <f>IF($G3561="","-",_xlfn.XLOOKUP($G3561,Appr.Meta!$A:$A,Appr.Meta!$D:$D,"-",0,1))</f>
        <v>-</v>
      </c>
      <c r="I3561" s="302"/>
      <c r="J3561" s="303" t="str">
        <f>IF($I3561="","-",_xlfn.XLOOKUP($I3561,'CC.Meta'!$A:$A,'CC.Meta'!$D:$D,"-",0,1))</f>
        <v>-</v>
      </c>
      <c r="K3561" s="302"/>
      <c r="L3561" s="146" t="str">
        <f>IF($K3561="","-",_xlfn.XLOOKUP($K3561,Obj.Meta!$A:$A,Obj.Meta!$D:$D,"-",0,1))</f>
        <v>-</v>
      </c>
      <c r="M3561" s="300" t="str">
        <f>IF($K3561="","-",_xlfn.XLOOKUP($K3561,Obj.Meta!$A:$A,Obj.Meta!$F:$F,"-",0,1))</f>
        <v>-</v>
      </c>
      <c r="N3561" s="337" t="str">
        <f t="shared" si="111"/>
        <v>---</v>
      </c>
      <c r="O3561" s="333"/>
      <c r="P3561" s="54"/>
      <c r="Q3561" s="52"/>
      <c r="R3561" s="34"/>
      <c r="S3561" s="53"/>
      <c r="T3561" s="208"/>
      <c r="U3561" s="726"/>
      <c r="V3561" s="206"/>
      <c r="W3561" s="206"/>
      <c r="X3561" s="678"/>
      <c r="Y3561" s="34"/>
      <c r="Z3561" s="610"/>
      <c r="AA3561" s="608"/>
    </row>
    <row r="3562" spans="1:27">
      <c r="A3562" s="145" t="str">
        <f t="shared" si="110"/>
        <v>-</v>
      </c>
      <c r="B3562" s="146" t="str">
        <f>_xlfn.XLOOKUP($A3562,Dept.Meta!$A:$A,Dept.Meta!$F:$F,"-",0,1)</f>
        <v>-</v>
      </c>
      <c r="C3562" s="629" t="str">
        <f>_xlfn.XLOOKUP(_xlfn.CONCAT($G3562,"-",$I3562),Div.Meta!$H:$H,Div.Meta!$C:$C,"-",0,1)</f>
        <v>-</v>
      </c>
      <c r="D3562" s="302"/>
      <c r="E3562" s="146" t="str">
        <f>IF($D3562="","-",_xlfn.XLOOKUP($D3562,Fund.Meta!$A:$A,Fund.Meta!$D:$D,"-",0,1))</f>
        <v>-</v>
      </c>
      <c r="F3562" s="303" t="str">
        <f>IF($D3562="","-",_xlfn.XLOOKUP($D3562,Fund.Meta!$A:$A,Fund.Meta!$E:$E,"-",0,1))</f>
        <v>-</v>
      </c>
      <c r="G3562" s="334"/>
      <c r="H3562" s="303" t="str">
        <f>IF($G3562="","-",_xlfn.XLOOKUP($G3562,Appr.Meta!$A:$A,Appr.Meta!$D:$D,"-",0,1))</f>
        <v>-</v>
      </c>
      <c r="I3562" s="302"/>
      <c r="J3562" s="303" t="str">
        <f>IF($I3562="","-",_xlfn.XLOOKUP($I3562,'CC.Meta'!$A:$A,'CC.Meta'!$D:$D,"-",0,1))</f>
        <v>-</v>
      </c>
      <c r="K3562" s="302"/>
      <c r="L3562" s="146" t="str">
        <f>IF($K3562="","-",_xlfn.XLOOKUP($K3562,Obj.Meta!$A:$A,Obj.Meta!$D:$D,"-",0,1))</f>
        <v>-</v>
      </c>
      <c r="M3562" s="300" t="str">
        <f>IF($K3562="","-",_xlfn.XLOOKUP($K3562,Obj.Meta!$A:$A,Obj.Meta!$F:$F,"-",0,1))</f>
        <v>-</v>
      </c>
      <c r="N3562" s="337" t="str">
        <f t="shared" si="111"/>
        <v>---</v>
      </c>
      <c r="O3562" s="333"/>
      <c r="P3562" s="54"/>
      <c r="Q3562" s="52"/>
      <c r="R3562" s="34"/>
      <c r="S3562" s="53"/>
      <c r="T3562" s="208"/>
      <c r="U3562" s="726"/>
      <c r="V3562" s="206"/>
      <c r="W3562" s="206"/>
      <c r="X3562" s="678"/>
      <c r="Y3562" s="34"/>
      <c r="Z3562" s="610"/>
      <c r="AA3562" s="608"/>
    </row>
    <row r="3563" spans="1:27">
      <c r="A3563" s="145" t="str">
        <f t="shared" si="110"/>
        <v>-</v>
      </c>
      <c r="B3563" s="146" t="str">
        <f>_xlfn.XLOOKUP($A3563,Dept.Meta!$A:$A,Dept.Meta!$F:$F,"-",0,1)</f>
        <v>-</v>
      </c>
      <c r="C3563" s="629" t="str">
        <f>_xlfn.XLOOKUP(_xlfn.CONCAT($G3563,"-",$I3563),Div.Meta!$H:$H,Div.Meta!$C:$C,"-",0,1)</f>
        <v>-</v>
      </c>
      <c r="D3563" s="302"/>
      <c r="E3563" s="146" t="str">
        <f>IF($D3563="","-",_xlfn.XLOOKUP($D3563,Fund.Meta!$A:$A,Fund.Meta!$D:$D,"-",0,1))</f>
        <v>-</v>
      </c>
      <c r="F3563" s="303" t="str">
        <f>IF($D3563="","-",_xlfn.XLOOKUP($D3563,Fund.Meta!$A:$A,Fund.Meta!$E:$E,"-",0,1))</f>
        <v>-</v>
      </c>
      <c r="G3563" s="334"/>
      <c r="H3563" s="303" t="str">
        <f>IF($G3563="","-",_xlfn.XLOOKUP($G3563,Appr.Meta!$A:$A,Appr.Meta!$D:$D,"-",0,1))</f>
        <v>-</v>
      </c>
      <c r="I3563" s="302"/>
      <c r="J3563" s="303" t="str">
        <f>IF($I3563="","-",_xlfn.XLOOKUP($I3563,'CC.Meta'!$A:$A,'CC.Meta'!$D:$D,"-",0,1))</f>
        <v>-</v>
      </c>
      <c r="K3563" s="302"/>
      <c r="L3563" s="146" t="str">
        <f>IF($K3563="","-",_xlfn.XLOOKUP($K3563,Obj.Meta!$A:$A,Obj.Meta!$D:$D,"-",0,1))</f>
        <v>-</v>
      </c>
      <c r="M3563" s="300" t="str">
        <f>IF($K3563="","-",_xlfn.XLOOKUP($K3563,Obj.Meta!$A:$A,Obj.Meta!$F:$F,"-",0,1))</f>
        <v>-</v>
      </c>
      <c r="N3563" s="337" t="str">
        <f t="shared" si="111"/>
        <v>---</v>
      </c>
      <c r="O3563" s="333"/>
      <c r="P3563" s="54"/>
      <c r="Q3563" s="52"/>
      <c r="R3563" s="34"/>
      <c r="S3563" s="53"/>
      <c r="T3563" s="208"/>
      <c r="U3563" s="726"/>
      <c r="V3563" s="206"/>
      <c r="W3563" s="206"/>
      <c r="X3563" s="678"/>
      <c r="Y3563" s="34"/>
      <c r="Z3563" s="610"/>
      <c r="AA3563" s="608"/>
    </row>
    <row r="3564" spans="1:27">
      <c r="A3564" s="145" t="str">
        <f t="shared" si="110"/>
        <v>-</v>
      </c>
      <c r="B3564" s="146" t="str">
        <f>_xlfn.XLOOKUP($A3564,Dept.Meta!$A:$A,Dept.Meta!$F:$F,"-",0,1)</f>
        <v>-</v>
      </c>
      <c r="C3564" s="629" t="str">
        <f>_xlfn.XLOOKUP(_xlfn.CONCAT($G3564,"-",$I3564),Div.Meta!$H:$H,Div.Meta!$C:$C,"-",0,1)</f>
        <v>-</v>
      </c>
      <c r="D3564" s="302"/>
      <c r="E3564" s="146" t="str">
        <f>IF($D3564="","-",_xlfn.XLOOKUP($D3564,Fund.Meta!$A:$A,Fund.Meta!$D:$D,"-",0,1))</f>
        <v>-</v>
      </c>
      <c r="F3564" s="303" t="str">
        <f>IF($D3564="","-",_xlfn.XLOOKUP($D3564,Fund.Meta!$A:$A,Fund.Meta!$E:$E,"-",0,1))</f>
        <v>-</v>
      </c>
      <c r="G3564" s="334"/>
      <c r="H3564" s="303" t="str">
        <f>IF($G3564="","-",_xlfn.XLOOKUP($G3564,Appr.Meta!$A:$A,Appr.Meta!$D:$D,"-",0,1))</f>
        <v>-</v>
      </c>
      <c r="I3564" s="302"/>
      <c r="J3564" s="303" t="str">
        <f>IF($I3564="","-",_xlfn.XLOOKUP($I3564,'CC.Meta'!$A:$A,'CC.Meta'!$D:$D,"-",0,1))</f>
        <v>-</v>
      </c>
      <c r="K3564" s="302"/>
      <c r="L3564" s="146" t="str">
        <f>IF($K3564="","-",_xlfn.XLOOKUP($K3564,Obj.Meta!$A:$A,Obj.Meta!$D:$D,"-",0,1))</f>
        <v>-</v>
      </c>
      <c r="M3564" s="300" t="str">
        <f>IF($K3564="","-",_xlfn.XLOOKUP($K3564,Obj.Meta!$A:$A,Obj.Meta!$F:$F,"-",0,1))</f>
        <v>-</v>
      </c>
      <c r="N3564" s="337" t="str">
        <f t="shared" si="111"/>
        <v>---</v>
      </c>
      <c r="O3564" s="333"/>
      <c r="P3564" s="54"/>
      <c r="Q3564" s="52"/>
      <c r="R3564" s="34"/>
      <c r="S3564" s="53"/>
      <c r="T3564" s="208"/>
      <c r="U3564" s="726"/>
      <c r="V3564" s="206"/>
      <c r="W3564" s="206"/>
      <c r="X3564" s="678"/>
      <c r="Y3564" s="34"/>
      <c r="Z3564" s="610"/>
      <c r="AA3564" s="608"/>
    </row>
    <row r="3565" spans="1:27">
      <c r="A3565" s="145" t="str">
        <f t="shared" si="110"/>
        <v>-</v>
      </c>
      <c r="B3565" s="146" t="str">
        <f>_xlfn.XLOOKUP($A3565,Dept.Meta!$A:$A,Dept.Meta!$F:$F,"-",0,1)</f>
        <v>-</v>
      </c>
      <c r="C3565" s="629" t="str">
        <f>_xlfn.XLOOKUP(_xlfn.CONCAT($G3565,"-",$I3565),Div.Meta!$H:$H,Div.Meta!$C:$C,"-",0,1)</f>
        <v>-</v>
      </c>
      <c r="D3565" s="302"/>
      <c r="E3565" s="146" t="str">
        <f>IF($D3565="","-",_xlfn.XLOOKUP($D3565,Fund.Meta!$A:$A,Fund.Meta!$D:$D,"-",0,1))</f>
        <v>-</v>
      </c>
      <c r="F3565" s="303" t="str">
        <f>IF($D3565="","-",_xlfn.XLOOKUP($D3565,Fund.Meta!$A:$A,Fund.Meta!$E:$E,"-",0,1))</f>
        <v>-</v>
      </c>
      <c r="G3565" s="334"/>
      <c r="H3565" s="303" t="str">
        <f>IF($G3565="","-",_xlfn.XLOOKUP($G3565,Appr.Meta!$A:$A,Appr.Meta!$D:$D,"-",0,1))</f>
        <v>-</v>
      </c>
      <c r="I3565" s="302"/>
      <c r="J3565" s="303" t="str">
        <f>IF($I3565="","-",_xlfn.XLOOKUP($I3565,'CC.Meta'!$A:$A,'CC.Meta'!$D:$D,"-",0,1))</f>
        <v>-</v>
      </c>
      <c r="K3565" s="302"/>
      <c r="L3565" s="146" t="str">
        <f>IF($K3565="","-",_xlfn.XLOOKUP($K3565,Obj.Meta!$A:$A,Obj.Meta!$D:$D,"-",0,1))</f>
        <v>-</v>
      </c>
      <c r="M3565" s="300" t="str">
        <f>IF($K3565="","-",_xlfn.XLOOKUP($K3565,Obj.Meta!$A:$A,Obj.Meta!$F:$F,"-",0,1))</f>
        <v>-</v>
      </c>
      <c r="N3565" s="337" t="str">
        <f t="shared" si="111"/>
        <v>---</v>
      </c>
      <c r="O3565" s="333"/>
      <c r="P3565" s="54"/>
      <c r="Q3565" s="52"/>
      <c r="R3565" s="34"/>
      <c r="S3565" s="53"/>
      <c r="T3565" s="208"/>
      <c r="U3565" s="726"/>
      <c r="V3565" s="206"/>
      <c r="W3565" s="206"/>
      <c r="X3565" s="678"/>
      <c r="Y3565" s="34"/>
      <c r="Z3565" s="610"/>
      <c r="AA3565" s="608"/>
    </row>
    <row r="3566" spans="1:27">
      <c r="A3566" s="145" t="str">
        <f t="shared" si="110"/>
        <v>-</v>
      </c>
      <c r="B3566" s="146" t="str">
        <f>_xlfn.XLOOKUP($A3566,Dept.Meta!$A:$A,Dept.Meta!$F:$F,"-",0,1)</f>
        <v>-</v>
      </c>
      <c r="C3566" s="629" t="str">
        <f>_xlfn.XLOOKUP(_xlfn.CONCAT($G3566,"-",$I3566),Div.Meta!$H:$H,Div.Meta!$C:$C,"-",0,1)</f>
        <v>-</v>
      </c>
      <c r="D3566" s="302"/>
      <c r="E3566" s="146" t="str">
        <f>IF($D3566="","-",_xlfn.XLOOKUP($D3566,Fund.Meta!$A:$A,Fund.Meta!$D:$D,"-",0,1))</f>
        <v>-</v>
      </c>
      <c r="F3566" s="303" t="str">
        <f>IF($D3566="","-",_xlfn.XLOOKUP($D3566,Fund.Meta!$A:$A,Fund.Meta!$E:$E,"-",0,1))</f>
        <v>-</v>
      </c>
      <c r="G3566" s="334"/>
      <c r="H3566" s="303" t="str">
        <f>IF($G3566="","-",_xlfn.XLOOKUP($G3566,Appr.Meta!$A:$A,Appr.Meta!$D:$D,"-",0,1))</f>
        <v>-</v>
      </c>
      <c r="I3566" s="302"/>
      <c r="J3566" s="303" t="str">
        <f>IF($I3566="","-",_xlfn.XLOOKUP($I3566,'CC.Meta'!$A:$A,'CC.Meta'!$D:$D,"-",0,1))</f>
        <v>-</v>
      </c>
      <c r="K3566" s="302"/>
      <c r="L3566" s="146" t="str">
        <f>IF($K3566="","-",_xlfn.XLOOKUP($K3566,Obj.Meta!$A:$A,Obj.Meta!$D:$D,"-",0,1))</f>
        <v>-</v>
      </c>
      <c r="M3566" s="300" t="str">
        <f>IF($K3566="","-",_xlfn.XLOOKUP($K3566,Obj.Meta!$A:$A,Obj.Meta!$F:$F,"-",0,1))</f>
        <v>-</v>
      </c>
      <c r="N3566" s="337" t="str">
        <f t="shared" si="111"/>
        <v>---</v>
      </c>
      <c r="O3566" s="333"/>
      <c r="P3566" s="54"/>
      <c r="Q3566" s="52"/>
      <c r="R3566" s="34"/>
      <c r="S3566" s="53"/>
      <c r="T3566" s="208"/>
      <c r="U3566" s="726"/>
      <c r="V3566" s="206"/>
      <c r="W3566" s="206"/>
      <c r="X3566" s="678"/>
      <c r="Y3566" s="34"/>
      <c r="Z3566" s="610"/>
      <c r="AA3566" s="608"/>
    </row>
    <row r="3567" spans="1:27">
      <c r="A3567" s="145" t="str">
        <f t="shared" si="110"/>
        <v>-</v>
      </c>
      <c r="B3567" s="146" t="str">
        <f>_xlfn.XLOOKUP($A3567,Dept.Meta!$A:$A,Dept.Meta!$F:$F,"-",0,1)</f>
        <v>-</v>
      </c>
      <c r="C3567" s="629" t="str">
        <f>_xlfn.XLOOKUP(_xlfn.CONCAT($G3567,"-",$I3567),Div.Meta!$H:$H,Div.Meta!$C:$C,"-",0,1)</f>
        <v>-</v>
      </c>
      <c r="D3567" s="302"/>
      <c r="E3567" s="146" t="str">
        <f>IF($D3567="","-",_xlfn.XLOOKUP($D3567,Fund.Meta!$A:$A,Fund.Meta!$D:$D,"-",0,1))</f>
        <v>-</v>
      </c>
      <c r="F3567" s="303" t="str">
        <f>IF($D3567="","-",_xlfn.XLOOKUP($D3567,Fund.Meta!$A:$A,Fund.Meta!$E:$E,"-",0,1))</f>
        <v>-</v>
      </c>
      <c r="G3567" s="334"/>
      <c r="H3567" s="303" t="str">
        <f>IF($G3567="","-",_xlfn.XLOOKUP($G3567,Appr.Meta!$A:$A,Appr.Meta!$D:$D,"-",0,1))</f>
        <v>-</v>
      </c>
      <c r="I3567" s="302"/>
      <c r="J3567" s="303" t="str">
        <f>IF($I3567="","-",_xlfn.XLOOKUP($I3567,'CC.Meta'!$A:$A,'CC.Meta'!$D:$D,"-",0,1))</f>
        <v>-</v>
      </c>
      <c r="K3567" s="302"/>
      <c r="L3567" s="146" t="str">
        <f>IF($K3567="","-",_xlfn.XLOOKUP($K3567,Obj.Meta!$A:$A,Obj.Meta!$D:$D,"-",0,1))</f>
        <v>-</v>
      </c>
      <c r="M3567" s="300" t="str">
        <f>IF($K3567="","-",_xlfn.XLOOKUP($K3567,Obj.Meta!$A:$A,Obj.Meta!$F:$F,"-",0,1))</f>
        <v>-</v>
      </c>
      <c r="N3567" s="337" t="str">
        <f t="shared" si="111"/>
        <v>---</v>
      </c>
      <c r="O3567" s="333"/>
      <c r="P3567" s="54"/>
      <c r="Q3567" s="52"/>
      <c r="R3567" s="34"/>
      <c r="S3567" s="53"/>
      <c r="T3567" s="208"/>
      <c r="U3567" s="726"/>
      <c r="V3567" s="206"/>
      <c r="W3567" s="206"/>
      <c r="X3567" s="678"/>
      <c r="Y3567" s="34"/>
      <c r="Z3567" s="610"/>
      <c r="AA3567" s="608"/>
    </row>
    <row r="3568" spans="1:27">
      <c r="A3568" s="145" t="str">
        <f t="shared" si="110"/>
        <v>-</v>
      </c>
      <c r="B3568" s="146" t="str">
        <f>_xlfn.XLOOKUP($A3568,Dept.Meta!$A:$A,Dept.Meta!$F:$F,"-",0,1)</f>
        <v>-</v>
      </c>
      <c r="C3568" s="629" t="str">
        <f>_xlfn.XLOOKUP(_xlfn.CONCAT($G3568,"-",$I3568),Div.Meta!$H:$H,Div.Meta!$C:$C,"-",0,1)</f>
        <v>-</v>
      </c>
      <c r="D3568" s="302"/>
      <c r="E3568" s="146" t="str">
        <f>IF($D3568="","-",_xlfn.XLOOKUP($D3568,Fund.Meta!$A:$A,Fund.Meta!$D:$D,"-",0,1))</f>
        <v>-</v>
      </c>
      <c r="F3568" s="303" t="str">
        <f>IF($D3568="","-",_xlfn.XLOOKUP($D3568,Fund.Meta!$A:$A,Fund.Meta!$E:$E,"-",0,1))</f>
        <v>-</v>
      </c>
      <c r="G3568" s="334"/>
      <c r="H3568" s="303" t="str">
        <f>IF($G3568="","-",_xlfn.XLOOKUP($G3568,Appr.Meta!$A:$A,Appr.Meta!$D:$D,"-",0,1))</f>
        <v>-</v>
      </c>
      <c r="I3568" s="302"/>
      <c r="J3568" s="303" t="str">
        <f>IF($I3568="","-",_xlfn.XLOOKUP($I3568,'CC.Meta'!$A:$A,'CC.Meta'!$D:$D,"-",0,1))</f>
        <v>-</v>
      </c>
      <c r="K3568" s="302"/>
      <c r="L3568" s="146" t="str">
        <f>IF($K3568="","-",_xlfn.XLOOKUP($K3568,Obj.Meta!$A:$A,Obj.Meta!$D:$D,"-",0,1))</f>
        <v>-</v>
      </c>
      <c r="M3568" s="300" t="str">
        <f>IF($K3568="","-",_xlfn.XLOOKUP($K3568,Obj.Meta!$A:$A,Obj.Meta!$F:$F,"-",0,1))</f>
        <v>-</v>
      </c>
      <c r="N3568" s="337" t="str">
        <f t="shared" si="111"/>
        <v>---</v>
      </c>
      <c r="O3568" s="333"/>
      <c r="P3568" s="54"/>
      <c r="Q3568" s="52"/>
      <c r="R3568" s="34"/>
      <c r="S3568" s="53"/>
      <c r="T3568" s="208"/>
      <c r="U3568" s="726"/>
      <c r="V3568" s="206"/>
      <c r="W3568" s="206"/>
      <c r="X3568" s="678"/>
      <c r="Y3568" s="34"/>
      <c r="Z3568" s="610"/>
      <c r="AA3568" s="608"/>
    </row>
    <row r="3569" spans="1:27">
      <c r="A3569" s="145" t="str">
        <f t="shared" si="110"/>
        <v>-</v>
      </c>
      <c r="B3569" s="146" t="str">
        <f>_xlfn.XLOOKUP($A3569,Dept.Meta!$A:$A,Dept.Meta!$F:$F,"-",0,1)</f>
        <v>-</v>
      </c>
      <c r="C3569" s="629" t="str">
        <f>_xlfn.XLOOKUP(_xlfn.CONCAT($G3569,"-",$I3569),Div.Meta!$H:$H,Div.Meta!$C:$C,"-",0,1)</f>
        <v>-</v>
      </c>
      <c r="D3569" s="302"/>
      <c r="E3569" s="146" t="str">
        <f>IF($D3569="","-",_xlfn.XLOOKUP($D3569,Fund.Meta!$A:$A,Fund.Meta!$D:$D,"-",0,1))</f>
        <v>-</v>
      </c>
      <c r="F3569" s="303" t="str">
        <f>IF($D3569="","-",_xlfn.XLOOKUP($D3569,Fund.Meta!$A:$A,Fund.Meta!$E:$E,"-",0,1))</f>
        <v>-</v>
      </c>
      <c r="G3569" s="334"/>
      <c r="H3569" s="303" t="str">
        <f>IF($G3569="","-",_xlfn.XLOOKUP($G3569,Appr.Meta!$A:$A,Appr.Meta!$D:$D,"-",0,1))</f>
        <v>-</v>
      </c>
      <c r="I3569" s="302"/>
      <c r="J3569" s="303" t="str">
        <f>IF($I3569="","-",_xlfn.XLOOKUP($I3569,'CC.Meta'!$A:$A,'CC.Meta'!$D:$D,"-",0,1))</f>
        <v>-</v>
      </c>
      <c r="K3569" s="302"/>
      <c r="L3569" s="146" t="str">
        <f>IF($K3569="","-",_xlfn.XLOOKUP($K3569,Obj.Meta!$A:$A,Obj.Meta!$D:$D,"-",0,1))</f>
        <v>-</v>
      </c>
      <c r="M3569" s="300" t="str">
        <f>IF($K3569="","-",_xlfn.XLOOKUP($K3569,Obj.Meta!$A:$A,Obj.Meta!$F:$F,"-",0,1))</f>
        <v>-</v>
      </c>
      <c r="N3569" s="337" t="str">
        <f t="shared" si="111"/>
        <v>---</v>
      </c>
      <c r="O3569" s="333"/>
      <c r="P3569" s="54"/>
      <c r="Q3569" s="52"/>
      <c r="R3569" s="34"/>
      <c r="S3569" s="53"/>
      <c r="T3569" s="208"/>
      <c r="U3569" s="726"/>
      <c r="V3569" s="206"/>
      <c r="W3569" s="206"/>
      <c r="X3569" s="678"/>
      <c r="Y3569" s="34"/>
      <c r="Z3569" s="610"/>
      <c r="AA3569" s="608"/>
    </row>
    <row r="3570" spans="1:27">
      <c r="A3570" s="145" t="str">
        <f t="shared" si="110"/>
        <v>-</v>
      </c>
      <c r="B3570" s="146" t="str">
        <f>_xlfn.XLOOKUP($A3570,Dept.Meta!$A:$A,Dept.Meta!$F:$F,"-",0,1)</f>
        <v>-</v>
      </c>
      <c r="C3570" s="629" t="str">
        <f>_xlfn.XLOOKUP(_xlfn.CONCAT($G3570,"-",$I3570),Div.Meta!$H:$H,Div.Meta!$C:$C,"-",0,1)</f>
        <v>-</v>
      </c>
      <c r="D3570" s="302"/>
      <c r="E3570" s="146" t="str">
        <f>IF($D3570="","-",_xlfn.XLOOKUP($D3570,Fund.Meta!$A:$A,Fund.Meta!$D:$D,"-",0,1))</f>
        <v>-</v>
      </c>
      <c r="F3570" s="303" t="str">
        <f>IF($D3570="","-",_xlfn.XLOOKUP($D3570,Fund.Meta!$A:$A,Fund.Meta!$E:$E,"-",0,1))</f>
        <v>-</v>
      </c>
      <c r="G3570" s="334"/>
      <c r="H3570" s="303" t="str">
        <f>IF($G3570="","-",_xlfn.XLOOKUP($G3570,Appr.Meta!$A:$A,Appr.Meta!$D:$D,"-",0,1))</f>
        <v>-</v>
      </c>
      <c r="I3570" s="302"/>
      <c r="J3570" s="303" t="str">
        <f>IF($I3570="","-",_xlfn.XLOOKUP($I3570,'CC.Meta'!$A:$A,'CC.Meta'!$D:$D,"-",0,1))</f>
        <v>-</v>
      </c>
      <c r="K3570" s="302"/>
      <c r="L3570" s="146" t="str">
        <f>IF($K3570="","-",_xlfn.XLOOKUP($K3570,Obj.Meta!$A:$A,Obj.Meta!$D:$D,"-",0,1))</f>
        <v>-</v>
      </c>
      <c r="M3570" s="300" t="str">
        <f>IF($K3570="","-",_xlfn.XLOOKUP($K3570,Obj.Meta!$A:$A,Obj.Meta!$F:$F,"-",0,1))</f>
        <v>-</v>
      </c>
      <c r="N3570" s="337" t="str">
        <f t="shared" si="111"/>
        <v>---</v>
      </c>
      <c r="O3570" s="333"/>
      <c r="P3570" s="54"/>
      <c r="Q3570" s="52"/>
      <c r="R3570" s="34"/>
      <c r="S3570" s="53"/>
      <c r="T3570" s="208"/>
      <c r="U3570" s="726"/>
      <c r="V3570" s="206"/>
      <c r="W3570" s="206"/>
      <c r="X3570" s="678"/>
      <c r="Y3570" s="34"/>
      <c r="Z3570" s="610"/>
      <c r="AA3570" s="608"/>
    </row>
    <row r="3571" spans="1:27">
      <c r="A3571" s="145" t="str">
        <f t="shared" si="110"/>
        <v>-</v>
      </c>
      <c r="B3571" s="146" t="str">
        <f>_xlfn.XLOOKUP($A3571,Dept.Meta!$A:$A,Dept.Meta!$F:$F,"-",0,1)</f>
        <v>-</v>
      </c>
      <c r="C3571" s="629" t="str">
        <f>_xlfn.XLOOKUP(_xlfn.CONCAT($G3571,"-",$I3571),Div.Meta!$H:$H,Div.Meta!$C:$C,"-",0,1)</f>
        <v>-</v>
      </c>
      <c r="D3571" s="302"/>
      <c r="E3571" s="146" t="str">
        <f>IF($D3571="","-",_xlfn.XLOOKUP($D3571,Fund.Meta!$A:$A,Fund.Meta!$D:$D,"-",0,1))</f>
        <v>-</v>
      </c>
      <c r="F3571" s="303" t="str">
        <f>IF($D3571="","-",_xlfn.XLOOKUP($D3571,Fund.Meta!$A:$A,Fund.Meta!$E:$E,"-",0,1))</f>
        <v>-</v>
      </c>
      <c r="G3571" s="334"/>
      <c r="H3571" s="303" t="str">
        <f>IF($G3571="","-",_xlfn.XLOOKUP($G3571,Appr.Meta!$A:$A,Appr.Meta!$D:$D,"-",0,1))</f>
        <v>-</v>
      </c>
      <c r="I3571" s="302"/>
      <c r="J3571" s="303" t="str">
        <f>IF($I3571="","-",_xlfn.XLOOKUP($I3571,'CC.Meta'!$A:$A,'CC.Meta'!$D:$D,"-",0,1))</f>
        <v>-</v>
      </c>
      <c r="K3571" s="302"/>
      <c r="L3571" s="146" t="str">
        <f>IF($K3571="","-",_xlfn.XLOOKUP($K3571,Obj.Meta!$A:$A,Obj.Meta!$D:$D,"-",0,1))</f>
        <v>-</v>
      </c>
      <c r="M3571" s="300" t="str">
        <f>IF($K3571="","-",_xlfn.XLOOKUP($K3571,Obj.Meta!$A:$A,Obj.Meta!$F:$F,"-",0,1))</f>
        <v>-</v>
      </c>
      <c r="N3571" s="337" t="str">
        <f t="shared" si="111"/>
        <v>---</v>
      </c>
      <c r="O3571" s="333"/>
      <c r="P3571" s="54"/>
      <c r="Q3571" s="52"/>
      <c r="R3571" s="34"/>
      <c r="S3571" s="53"/>
      <c r="T3571" s="208"/>
      <c r="U3571" s="726"/>
      <c r="V3571" s="206"/>
      <c r="W3571" s="206"/>
      <c r="X3571" s="678"/>
      <c r="Y3571" s="34"/>
      <c r="Z3571" s="610"/>
      <c r="AA3571" s="608"/>
    </row>
    <row r="3572" spans="1:27">
      <c r="A3572" s="145" t="str">
        <f t="shared" si="110"/>
        <v>-</v>
      </c>
      <c r="B3572" s="146" t="str">
        <f>_xlfn.XLOOKUP($A3572,Dept.Meta!$A:$A,Dept.Meta!$F:$F,"-",0,1)</f>
        <v>-</v>
      </c>
      <c r="C3572" s="629" t="str">
        <f>_xlfn.XLOOKUP(_xlfn.CONCAT($G3572,"-",$I3572),Div.Meta!$H:$H,Div.Meta!$C:$C,"-",0,1)</f>
        <v>-</v>
      </c>
      <c r="D3572" s="302"/>
      <c r="E3572" s="146" t="str">
        <f>IF($D3572="","-",_xlfn.XLOOKUP($D3572,Fund.Meta!$A:$A,Fund.Meta!$D:$D,"-",0,1))</f>
        <v>-</v>
      </c>
      <c r="F3572" s="303" t="str">
        <f>IF($D3572="","-",_xlfn.XLOOKUP($D3572,Fund.Meta!$A:$A,Fund.Meta!$E:$E,"-",0,1))</f>
        <v>-</v>
      </c>
      <c r="G3572" s="334"/>
      <c r="H3572" s="303" t="str">
        <f>IF($G3572="","-",_xlfn.XLOOKUP($G3572,Appr.Meta!$A:$A,Appr.Meta!$D:$D,"-",0,1))</f>
        <v>-</v>
      </c>
      <c r="I3572" s="302"/>
      <c r="J3572" s="303" t="str">
        <f>IF($I3572="","-",_xlfn.XLOOKUP($I3572,'CC.Meta'!$A:$A,'CC.Meta'!$D:$D,"-",0,1))</f>
        <v>-</v>
      </c>
      <c r="K3572" s="302"/>
      <c r="L3572" s="146" t="str">
        <f>IF($K3572="","-",_xlfn.XLOOKUP($K3572,Obj.Meta!$A:$A,Obj.Meta!$D:$D,"-",0,1))</f>
        <v>-</v>
      </c>
      <c r="M3572" s="300" t="str">
        <f>IF($K3572="","-",_xlfn.XLOOKUP($K3572,Obj.Meta!$A:$A,Obj.Meta!$F:$F,"-",0,1))</f>
        <v>-</v>
      </c>
      <c r="N3572" s="337" t="str">
        <f t="shared" si="111"/>
        <v>---</v>
      </c>
      <c r="O3572" s="333"/>
      <c r="P3572" s="54"/>
      <c r="Q3572" s="52"/>
      <c r="R3572" s="34"/>
      <c r="S3572" s="53"/>
      <c r="T3572" s="208"/>
      <c r="U3572" s="726"/>
      <c r="V3572" s="206"/>
      <c r="W3572" s="206"/>
      <c r="X3572" s="678"/>
      <c r="Y3572" s="34"/>
      <c r="Z3572" s="610"/>
      <c r="AA3572" s="608"/>
    </row>
    <row r="3573" spans="1:27">
      <c r="A3573" s="145" t="str">
        <f t="shared" si="110"/>
        <v>-</v>
      </c>
      <c r="B3573" s="146" t="str">
        <f>_xlfn.XLOOKUP($A3573,Dept.Meta!$A:$A,Dept.Meta!$F:$F,"-",0,1)</f>
        <v>-</v>
      </c>
      <c r="C3573" s="629" t="str">
        <f>_xlfn.XLOOKUP(_xlfn.CONCAT($G3573,"-",$I3573),Div.Meta!$H:$H,Div.Meta!$C:$C,"-",0,1)</f>
        <v>-</v>
      </c>
      <c r="D3573" s="302"/>
      <c r="E3573" s="146" t="str">
        <f>IF($D3573="","-",_xlfn.XLOOKUP($D3573,Fund.Meta!$A:$A,Fund.Meta!$D:$D,"-",0,1))</f>
        <v>-</v>
      </c>
      <c r="F3573" s="303" t="str">
        <f>IF($D3573="","-",_xlfn.XLOOKUP($D3573,Fund.Meta!$A:$A,Fund.Meta!$E:$E,"-",0,1))</f>
        <v>-</v>
      </c>
      <c r="G3573" s="334"/>
      <c r="H3573" s="303" t="str">
        <f>IF($G3573="","-",_xlfn.XLOOKUP($G3573,Appr.Meta!$A:$A,Appr.Meta!$D:$D,"-",0,1))</f>
        <v>-</v>
      </c>
      <c r="I3573" s="302"/>
      <c r="J3573" s="303" t="str">
        <f>IF($I3573="","-",_xlfn.XLOOKUP($I3573,'CC.Meta'!$A:$A,'CC.Meta'!$D:$D,"-",0,1))</f>
        <v>-</v>
      </c>
      <c r="K3573" s="302"/>
      <c r="L3573" s="146" t="str">
        <f>IF($K3573="","-",_xlfn.XLOOKUP($K3573,Obj.Meta!$A:$A,Obj.Meta!$D:$D,"-",0,1))</f>
        <v>-</v>
      </c>
      <c r="M3573" s="300" t="str">
        <f>IF($K3573="","-",_xlfn.XLOOKUP($K3573,Obj.Meta!$A:$A,Obj.Meta!$F:$F,"-",0,1))</f>
        <v>-</v>
      </c>
      <c r="N3573" s="337" t="str">
        <f t="shared" si="111"/>
        <v>---</v>
      </c>
      <c r="O3573" s="333"/>
      <c r="P3573" s="54"/>
      <c r="Q3573" s="52"/>
      <c r="R3573" s="34"/>
      <c r="S3573" s="53"/>
      <c r="T3573" s="208"/>
      <c r="U3573" s="726"/>
      <c r="V3573" s="206"/>
      <c r="W3573" s="206"/>
      <c r="X3573" s="678"/>
      <c r="Y3573" s="34"/>
      <c r="Z3573" s="610"/>
      <c r="AA3573" s="608"/>
    </row>
    <row r="3574" spans="1:27">
      <c r="A3574" s="145" t="str">
        <f t="shared" si="110"/>
        <v>-</v>
      </c>
      <c r="B3574" s="146" t="str">
        <f>_xlfn.XLOOKUP($A3574,Dept.Meta!$A:$A,Dept.Meta!$F:$F,"-",0,1)</f>
        <v>-</v>
      </c>
      <c r="C3574" s="629" t="str">
        <f>_xlfn.XLOOKUP(_xlfn.CONCAT($G3574,"-",$I3574),Div.Meta!$H:$H,Div.Meta!$C:$C,"-",0,1)</f>
        <v>-</v>
      </c>
      <c r="D3574" s="302"/>
      <c r="E3574" s="146" t="str">
        <f>IF($D3574="","-",_xlfn.XLOOKUP($D3574,Fund.Meta!$A:$A,Fund.Meta!$D:$D,"-",0,1))</f>
        <v>-</v>
      </c>
      <c r="F3574" s="303" t="str">
        <f>IF($D3574="","-",_xlfn.XLOOKUP($D3574,Fund.Meta!$A:$A,Fund.Meta!$E:$E,"-",0,1))</f>
        <v>-</v>
      </c>
      <c r="G3574" s="334"/>
      <c r="H3574" s="303" t="str">
        <f>IF($G3574="","-",_xlfn.XLOOKUP($G3574,Appr.Meta!$A:$A,Appr.Meta!$D:$D,"-",0,1))</f>
        <v>-</v>
      </c>
      <c r="I3574" s="302"/>
      <c r="J3574" s="303" t="str">
        <f>IF($I3574="","-",_xlfn.XLOOKUP($I3574,'CC.Meta'!$A:$A,'CC.Meta'!$D:$D,"-",0,1))</f>
        <v>-</v>
      </c>
      <c r="K3574" s="302"/>
      <c r="L3574" s="146" t="str">
        <f>IF($K3574="","-",_xlfn.XLOOKUP($K3574,Obj.Meta!$A:$A,Obj.Meta!$D:$D,"-",0,1))</f>
        <v>-</v>
      </c>
      <c r="M3574" s="300" t="str">
        <f>IF($K3574="","-",_xlfn.XLOOKUP($K3574,Obj.Meta!$A:$A,Obj.Meta!$F:$F,"-",0,1))</f>
        <v>-</v>
      </c>
      <c r="N3574" s="337" t="str">
        <f t="shared" si="111"/>
        <v>---</v>
      </c>
      <c r="O3574" s="333"/>
      <c r="P3574" s="54"/>
      <c r="Q3574" s="52"/>
      <c r="R3574" s="34"/>
      <c r="S3574" s="53"/>
      <c r="T3574" s="208"/>
      <c r="U3574" s="726"/>
      <c r="V3574" s="206"/>
      <c r="W3574" s="206"/>
      <c r="X3574" s="678"/>
      <c r="Y3574" s="34"/>
      <c r="Z3574" s="610"/>
      <c r="AA3574" s="608"/>
    </row>
    <row r="3575" spans="1:27">
      <c r="A3575" s="145" t="str">
        <f t="shared" si="110"/>
        <v>-</v>
      </c>
      <c r="B3575" s="146" t="str">
        <f>_xlfn.XLOOKUP($A3575,Dept.Meta!$A:$A,Dept.Meta!$F:$F,"-",0,1)</f>
        <v>-</v>
      </c>
      <c r="C3575" s="629" t="str">
        <f>_xlfn.XLOOKUP(_xlfn.CONCAT($G3575,"-",$I3575),Div.Meta!$H:$H,Div.Meta!$C:$C,"-",0,1)</f>
        <v>-</v>
      </c>
      <c r="D3575" s="302"/>
      <c r="E3575" s="146" t="str">
        <f>IF($D3575="","-",_xlfn.XLOOKUP($D3575,Fund.Meta!$A:$A,Fund.Meta!$D:$D,"-",0,1))</f>
        <v>-</v>
      </c>
      <c r="F3575" s="303" t="str">
        <f>IF($D3575="","-",_xlfn.XLOOKUP($D3575,Fund.Meta!$A:$A,Fund.Meta!$E:$E,"-",0,1))</f>
        <v>-</v>
      </c>
      <c r="G3575" s="334"/>
      <c r="H3575" s="303" t="str">
        <f>IF($G3575="","-",_xlfn.XLOOKUP($G3575,Appr.Meta!$A:$A,Appr.Meta!$D:$D,"-",0,1))</f>
        <v>-</v>
      </c>
      <c r="I3575" s="302"/>
      <c r="J3575" s="303" t="str">
        <f>IF($I3575="","-",_xlfn.XLOOKUP($I3575,'CC.Meta'!$A:$A,'CC.Meta'!$D:$D,"-",0,1))</f>
        <v>-</v>
      </c>
      <c r="K3575" s="302"/>
      <c r="L3575" s="146" t="str">
        <f>IF($K3575="","-",_xlfn.XLOOKUP($K3575,Obj.Meta!$A:$A,Obj.Meta!$D:$D,"-",0,1))</f>
        <v>-</v>
      </c>
      <c r="M3575" s="300" t="str">
        <f>IF($K3575="","-",_xlfn.XLOOKUP($K3575,Obj.Meta!$A:$A,Obj.Meta!$F:$F,"-",0,1))</f>
        <v>-</v>
      </c>
      <c r="N3575" s="337" t="str">
        <f t="shared" si="111"/>
        <v>---</v>
      </c>
      <c r="O3575" s="333"/>
      <c r="P3575" s="54"/>
      <c r="Q3575" s="52"/>
      <c r="R3575" s="34"/>
      <c r="S3575" s="53"/>
      <c r="T3575" s="208"/>
      <c r="U3575" s="726"/>
      <c r="V3575" s="206"/>
      <c r="W3575" s="206"/>
      <c r="X3575" s="678"/>
      <c r="Y3575" s="34"/>
      <c r="Z3575" s="610"/>
      <c r="AA3575" s="608"/>
    </row>
    <row r="3576" spans="1:27">
      <c r="A3576" s="145" t="str">
        <f t="shared" si="110"/>
        <v>-</v>
      </c>
      <c r="B3576" s="146" t="str">
        <f>_xlfn.XLOOKUP($A3576,Dept.Meta!$A:$A,Dept.Meta!$F:$F,"-",0,1)</f>
        <v>-</v>
      </c>
      <c r="C3576" s="629" t="str">
        <f>_xlfn.XLOOKUP(_xlfn.CONCAT($G3576,"-",$I3576),Div.Meta!$H:$H,Div.Meta!$C:$C,"-",0,1)</f>
        <v>-</v>
      </c>
      <c r="D3576" s="302"/>
      <c r="E3576" s="146" t="str">
        <f>IF($D3576="","-",_xlfn.XLOOKUP($D3576,Fund.Meta!$A:$A,Fund.Meta!$D:$D,"-",0,1))</f>
        <v>-</v>
      </c>
      <c r="F3576" s="303" t="str">
        <f>IF($D3576="","-",_xlfn.XLOOKUP($D3576,Fund.Meta!$A:$A,Fund.Meta!$E:$E,"-",0,1))</f>
        <v>-</v>
      </c>
      <c r="G3576" s="334"/>
      <c r="H3576" s="303" t="str">
        <f>IF($G3576="","-",_xlfn.XLOOKUP($G3576,Appr.Meta!$A:$A,Appr.Meta!$D:$D,"-",0,1))</f>
        <v>-</v>
      </c>
      <c r="I3576" s="302"/>
      <c r="J3576" s="303" t="str">
        <f>IF($I3576="","-",_xlfn.XLOOKUP($I3576,'CC.Meta'!$A:$A,'CC.Meta'!$D:$D,"-",0,1))</f>
        <v>-</v>
      </c>
      <c r="K3576" s="302"/>
      <c r="L3576" s="146" t="str">
        <f>IF($K3576="","-",_xlfn.XLOOKUP($K3576,Obj.Meta!$A:$A,Obj.Meta!$D:$D,"-",0,1))</f>
        <v>-</v>
      </c>
      <c r="M3576" s="300" t="str">
        <f>IF($K3576="","-",_xlfn.XLOOKUP($K3576,Obj.Meta!$A:$A,Obj.Meta!$F:$F,"-",0,1))</f>
        <v>-</v>
      </c>
      <c r="N3576" s="337" t="str">
        <f t="shared" si="111"/>
        <v>---</v>
      </c>
      <c r="O3576" s="333"/>
      <c r="P3576" s="54"/>
      <c r="Q3576" s="52"/>
      <c r="R3576" s="34"/>
      <c r="S3576" s="53"/>
      <c r="T3576" s="208"/>
      <c r="U3576" s="726"/>
      <c r="V3576" s="206"/>
      <c r="W3576" s="206"/>
      <c r="X3576" s="678"/>
      <c r="Y3576" s="34"/>
      <c r="Z3576" s="610"/>
      <c r="AA3576" s="608"/>
    </row>
    <row r="3577" spans="1:27">
      <c r="A3577" s="145" t="str">
        <f t="shared" si="110"/>
        <v>-</v>
      </c>
      <c r="B3577" s="146" t="str">
        <f>_xlfn.XLOOKUP($A3577,Dept.Meta!$A:$A,Dept.Meta!$F:$F,"-",0,1)</f>
        <v>-</v>
      </c>
      <c r="C3577" s="629" t="str">
        <f>_xlfn.XLOOKUP(_xlfn.CONCAT($G3577,"-",$I3577),Div.Meta!$H:$H,Div.Meta!$C:$C,"-",0,1)</f>
        <v>-</v>
      </c>
      <c r="D3577" s="302"/>
      <c r="E3577" s="146" t="str">
        <f>IF($D3577="","-",_xlfn.XLOOKUP($D3577,Fund.Meta!$A:$A,Fund.Meta!$D:$D,"-",0,1))</f>
        <v>-</v>
      </c>
      <c r="F3577" s="303" t="str">
        <f>IF($D3577="","-",_xlfn.XLOOKUP($D3577,Fund.Meta!$A:$A,Fund.Meta!$E:$E,"-",0,1))</f>
        <v>-</v>
      </c>
      <c r="G3577" s="334"/>
      <c r="H3577" s="303" t="str">
        <f>IF($G3577="","-",_xlfn.XLOOKUP($G3577,Appr.Meta!$A:$A,Appr.Meta!$D:$D,"-",0,1))</f>
        <v>-</v>
      </c>
      <c r="I3577" s="302"/>
      <c r="J3577" s="303" t="str">
        <f>IF($I3577="","-",_xlfn.XLOOKUP($I3577,'CC.Meta'!$A:$A,'CC.Meta'!$D:$D,"-",0,1))</f>
        <v>-</v>
      </c>
      <c r="K3577" s="302"/>
      <c r="L3577" s="146" t="str">
        <f>IF($K3577="","-",_xlfn.XLOOKUP($K3577,Obj.Meta!$A:$A,Obj.Meta!$D:$D,"-",0,1))</f>
        <v>-</v>
      </c>
      <c r="M3577" s="300" t="str">
        <f>IF($K3577="","-",_xlfn.XLOOKUP($K3577,Obj.Meta!$A:$A,Obj.Meta!$F:$F,"-",0,1))</f>
        <v>-</v>
      </c>
      <c r="N3577" s="337" t="str">
        <f t="shared" si="111"/>
        <v>---</v>
      </c>
      <c r="O3577" s="333"/>
      <c r="P3577" s="54"/>
      <c r="Q3577" s="52"/>
      <c r="R3577" s="34"/>
      <c r="S3577" s="53"/>
      <c r="T3577" s="208"/>
      <c r="U3577" s="726"/>
      <c r="V3577" s="206"/>
      <c r="W3577" s="206"/>
      <c r="X3577" s="678"/>
      <c r="Y3577" s="34"/>
      <c r="Z3577" s="610"/>
      <c r="AA3577" s="608"/>
    </row>
    <row r="3578" spans="1:27">
      <c r="A3578" s="145" t="str">
        <f t="shared" si="110"/>
        <v>-</v>
      </c>
      <c r="B3578" s="146" t="str">
        <f>_xlfn.XLOOKUP($A3578,Dept.Meta!$A:$A,Dept.Meta!$F:$F,"-",0,1)</f>
        <v>-</v>
      </c>
      <c r="C3578" s="629" t="str">
        <f>_xlfn.XLOOKUP(_xlfn.CONCAT($G3578,"-",$I3578),Div.Meta!$H:$H,Div.Meta!$C:$C,"-",0,1)</f>
        <v>-</v>
      </c>
      <c r="D3578" s="302"/>
      <c r="E3578" s="146" t="str">
        <f>IF($D3578="","-",_xlfn.XLOOKUP($D3578,Fund.Meta!$A:$A,Fund.Meta!$D:$D,"-",0,1))</f>
        <v>-</v>
      </c>
      <c r="F3578" s="303" t="str">
        <f>IF($D3578="","-",_xlfn.XLOOKUP($D3578,Fund.Meta!$A:$A,Fund.Meta!$E:$E,"-",0,1))</f>
        <v>-</v>
      </c>
      <c r="G3578" s="334"/>
      <c r="H3578" s="303" t="str">
        <f>IF($G3578="","-",_xlfn.XLOOKUP($G3578,Appr.Meta!$A:$A,Appr.Meta!$D:$D,"-",0,1))</f>
        <v>-</v>
      </c>
      <c r="I3578" s="302"/>
      <c r="J3578" s="303" t="str">
        <f>IF($I3578="","-",_xlfn.XLOOKUP($I3578,'CC.Meta'!$A:$A,'CC.Meta'!$D:$D,"-",0,1))</f>
        <v>-</v>
      </c>
      <c r="K3578" s="302"/>
      <c r="L3578" s="146" t="str">
        <f>IF($K3578="","-",_xlfn.XLOOKUP($K3578,Obj.Meta!$A:$A,Obj.Meta!$D:$D,"-",0,1))</f>
        <v>-</v>
      </c>
      <c r="M3578" s="300" t="str">
        <f>IF($K3578="","-",_xlfn.XLOOKUP($K3578,Obj.Meta!$A:$A,Obj.Meta!$F:$F,"-",0,1))</f>
        <v>-</v>
      </c>
      <c r="N3578" s="337" t="str">
        <f t="shared" si="111"/>
        <v>---</v>
      </c>
      <c r="O3578" s="333"/>
      <c r="P3578" s="54"/>
      <c r="Q3578" s="52"/>
      <c r="R3578" s="34"/>
      <c r="S3578" s="53"/>
      <c r="T3578" s="208"/>
      <c r="U3578" s="726"/>
      <c r="V3578" s="206"/>
      <c r="W3578" s="206"/>
      <c r="X3578" s="678"/>
      <c r="Y3578" s="34"/>
      <c r="Z3578" s="610"/>
      <c r="AA3578" s="608"/>
    </row>
    <row r="3579" spans="1:27">
      <c r="A3579" s="145" t="str">
        <f t="shared" si="110"/>
        <v>-</v>
      </c>
      <c r="B3579" s="146" t="str">
        <f>_xlfn.XLOOKUP($A3579,Dept.Meta!$A:$A,Dept.Meta!$F:$F,"-",0,1)</f>
        <v>-</v>
      </c>
      <c r="C3579" s="629" t="str">
        <f>_xlfn.XLOOKUP(_xlfn.CONCAT($G3579,"-",$I3579),Div.Meta!$H:$H,Div.Meta!$C:$C,"-",0,1)</f>
        <v>-</v>
      </c>
      <c r="D3579" s="302"/>
      <c r="E3579" s="146" t="str">
        <f>IF($D3579="","-",_xlfn.XLOOKUP($D3579,Fund.Meta!$A:$A,Fund.Meta!$D:$D,"-",0,1))</f>
        <v>-</v>
      </c>
      <c r="F3579" s="303" t="str">
        <f>IF($D3579="","-",_xlfn.XLOOKUP($D3579,Fund.Meta!$A:$A,Fund.Meta!$E:$E,"-",0,1))</f>
        <v>-</v>
      </c>
      <c r="G3579" s="334"/>
      <c r="H3579" s="303" t="str">
        <f>IF($G3579="","-",_xlfn.XLOOKUP($G3579,Appr.Meta!$A:$A,Appr.Meta!$D:$D,"-",0,1))</f>
        <v>-</v>
      </c>
      <c r="I3579" s="302"/>
      <c r="J3579" s="303" t="str">
        <f>IF($I3579="","-",_xlfn.XLOOKUP($I3579,'CC.Meta'!$A:$A,'CC.Meta'!$D:$D,"-",0,1))</f>
        <v>-</v>
      </c>
      <c r="K3579" s="302"/>
      <c r="L3579" s="146" t="str">
        <f>IF($K3579="","-",_xlfn.XLOOKUP($K3579,Obj.Meta!$A:$A,Obj.Meta!$D:$D,"-",0,1))</f>
        <v>-</v>
      </c>
      <c r="M3579" s="300" t="str">
        <f>IF($K3579="","-",_xlfn.XLOOKUP($K3579,Obj.Meta!$A:$A,Obj.Meta!$F:$F,"-",0,1))</f>
        <v>-</v>
      </c>
      <c r="N3579" s="337" t="str">
        <f t="shared" si="111"/>
        <v>---</v>
      </c>
      <c r="O3579" s="333"/>
      <c r="P3579" s="54"/>
      <c r="Q3579" s="52"/>
      <c r="R3579" s="34"/>
      <c r="S3579" s="53"/>
      <c r="T3579" s="208"/>
      <c r="U3579" s="726"/>
      <c r="V3579" s="206"/>
      <c r="W3579" s="206"/>
      <c r="X3579" s="678"/>
      <c r="Y3579" s="34"/>
      <c r="Z3579" s="610"/>
      <c r="AA3579" s="608"/>
    </row>
    <row r="3580" spans="1:27">
      <c r="A3580" s="145" t="str">
        <f t="shared" si="110"/>
        <v>-</v>
      </c>
      <c r="B3580" s="146" t="str">
        <f>_xlfn.XLOOKUP($A3580,Dept.Meta!$A:$A,Dept.Meta!$F:$F,"-",0,1)</f>
        <v>-</v>
      </c>
      <c r="C3580" s="629" t="str">
        <f>_xlfn.XLOOKUP(_xlfn.CONCAT($G3580,"-",$I3580),Div.Meta!$H:$H,Div.Meta!$C:$C,"-",0,1)</f>
        <v>-</v>
      </c>
      <c r="D3580" s="302"/>
      <c r="E3580" s="146" t="str">
        <f>IF($D3580="","-",_xlfn.XLOOKUP($D3580,Fund.Meta!$A:$A,Fund.Meta!$D:$D,"-",0,1))</f>
        <v>-</v>
      </c>
      <c r="F3580" s="303" t="str">
        <f>IF($D3580="","-",_xlfn.XLOOKUP($D3580,Fund.Meta!$A:$A,Fund.Meta!$E:$E,"-",0,1))</f>
        <v>-</v>
      </c>
      <c r="G3580" s="334"/>
      <c r="H3580" s="303" t="str">
        <f>IF($G3580="","-",_xlfn.XLOOKUP($G3580,Appr.Meta!$A:$A,Appr.Meta!$D:$D,"-",0,1))</f>
        <v>-</v>
      </c>
      <c r="I3580" s="302"/>
      <c r="J3580" s="303" t="str">
        <f>IF($I3580="","-",_xlfn.XLOOKUP($I3580,'CC.Meta'!$A:$A,'CC.Meta'!$D:$D,"-",0,1))</f>
        <v>-</v>
      </c>
      <c r="K3580" s="302"/>
      <c r="L3580" s="146" t="str">
        <f>IF($K3580="","-",_xlfn.XLOOKUP($K3580,Obj.Meta!$A:$A,Obj.Meta!$D:$D,"-",0,1))</f>
        <v>-</v>
      </c>
      <c r="M3580" s="300" t="str">
        <f>IF($K3580="","-",_xlfn.XLOOKUP($K3580,Obj.Meta!$A:$A,Obj.Meta!$F:$F,"-",0,1))</f>
        <v>-</v>
      </c>
      <c r="N3580" s="337" t="str">
        <f t="shared" si="111"/>
        <v>---</v>
      </c>
      <c r="O3580" s="333"/>
      <c r="P3580" s="54"/>
      <c r="Q3580" s="52"/>
      <c r="R3580" s="34"/>
      <c r="S3580" s="53"/>
      <c r="T3580" s="208"/>
      <c r="U3580" s="726"/>
      <c r="V3580" s="206"/>
      <c r="W3580" s="206"/>
      <c r="X3580" s="678"/>
      <c r="Y3580" s="34"/>
      <c r="Z3580" s="610"/>
      <c r="AA3580" s="608"/>
    </row>
    <row r="3581" spans="1:27">
      <c r="A3581" s="145" t="str">
        <f t="shared" si="110"/>
        <v>-</v>
      </c>
      <c r="B3581" s="146" t="str">
        <f>_xlfn.XLOOKUP($A3581,Dept.Meta!$A:$A,Dept.Meta!$F:$F,"-",0,1)</f>
        <v>-</v>
      </c>
      <c r="C3581" s="629" t="str">
        <f>_xlfn.XLOOKUP(_xlfn.CONCAT($G3581,"-",$I3581),Div.Meta!$H:$H,Div.Meta!$C:$C,"-",0,1)</f>
        <v>-</v>
      </c>
      <c r="D3581" s="302"/>
      <c r="E3581" s="146" t="str">
        <f>IF($D3581="","-",_xlfn.XLOOKUP($D3581,Fund.Meta!$A:$A,Fund.Meta!$D:$D,"-",0,1))</f>
        <v>-</v>
      </c>
      <c r="F3581" s="303" t="str">
        <f>IF($D3581="","-",_xlfn.XLOOKUP($D3581,Fund.Meta!$A:$A,Fund.Meta!$E:$E,"-",0,1))</f>
        <v>-</v>
      </c>
      <c r="G3581" s="334"/>
      <c r="H3581" s="303" t="str">
        <f>IF($G3581="","-",_xlfn.XLOOKUP($G3581,Appr.Meta!$A:$A,Appr.Meta!$D:$D,"-",0,1))</f>
        <v>-</v>
      </c>
      <c r="I3581" s="302"/>
      <c r="J3581" s="303" t="str">
        <f>IF($I3581="","-",_xlfn.XLOOKUP($I3581,'CC.Meta'!$A:$A,'CC.Meta'!$D:$D,"-",0,1))</f>
        <v>-</v>
      </c>
      <c r="K3581" s="302"/>
      <c r="L3581" s="146" t="str">
        <f>IF($K3581="","-",_xlfn.XLOOKUP($K3581,Obj.Meta!$A:$A,Obj.Meta!$D:$D,"-",0,1))</f>
        <v>-</v>
      </c>
      <c r="M3581" s="300" t="str">
        <f>IF($K3581="","-",_xlfn.XLOOKUP($K3581,Obj.Meta!$A:$A,Obj.Meta!$F:$F,"-",0,1))</f>
        <v>-</v>
      </c>
      <c r="N3581" s="337" t="str">
        <f t="shared" si="111"/>
        <v>---</v>
      </c>
      <c r="O3581" s="333"/>
      <c r="P3581" s="54"/>
      <c r="Q3581" s="52"/>
      <c r="R3581" s="34"/>
      <c r="S3581" s="53"/>
      <c r="T3581" s="208"/>
      <c r="U3581" s="726"/>
      <c r="V3581" s="206"/>
      <c r="W3581" s="206"/>
      <c r="X3581" s="678"/>
      <c r="Y3581" s="34"/>
      <c r="Z3581" s="610"/>
      <c r="AA3581" s="608"/>
    </row>
    <row r="3582" spans="1:27">
      <c r="A3582" s="145" t="str">
        <f t="shared" si="110"/>
        <v>-</v>
      </c>
      <c r="B3582" s="146" t="str">
        <f>_xlfn.XLOOKUP($A3582,Dept.Meta!$A:$A,Dept.Meta!$F:$F,"-",0,1)</f>
        <v>-</v>
      </c>
      <c r="C3582" s="629" t="str">
        <f>_xlfn.XLOOKUP(_xlfn.CONCAT($G3582,"-",$I3582),Div.Meta!$H:$H,Div.Meta!$C:$C,"-",0,1)</f>
        <v>-</v>
      </c>
      <c r="D3582" s="302"/>
      <c r="E3582" s="146" t="str">
        <f>IF($D3582="","-",_xlfn.XLOOKUP($D3582,Fund.Meta!$A:$A,Fund.Meta!$D:$D,"-",0,1))</f>
        <v>-</v>
      </c>
      <c r="F3582" s="303" t="str">
        <f>IF($D3582="","-",_xlfn.XLOOKUP($D3582,Fund.Meta!$A:$A,Fund.Meta!$E:$E,"-",0,1))</f>
        <v>-</v>
      </c>
      <c r="G3582" s="334"/>
      <c r="H3582" s="303" t="str">
        <f>IF($G3582="","-",_xlfn.XLOOKUP($G3582,Appr.Meta!$A:$A,Appr.Meta!$D:$D,"-",0,1))</f>
        <v>-</v>
      </c>
      <c r="I3582" s="302"/>
      <c r="J3582" s="303" t="str">
        <f>IF($I3582="","-",_xlfn.XLOOKUP($I3582,'CC.Meta'!$A:$A,'CC.Meta'!$D:$D,"-",0,1))</f>
        <v>-</v>
      </c>
      <c r="K3582" s="302"/>
      <c r="L3582" s="146" t="str">
        <f>IF($K3582="","-",_xlfn.XLOOKUP($K3582,Obj.Meta!$A:$A,Obj.Meta!$D:$D,"-",0,1))</f>
        <v>-</v>
      </c>
      <c r="M3582" s="300" t="str">
        <f>IF($K3582="","-",_xlfn.XLOOKUP($K3582,Obj.Meta!$A:$A,Obj.Meta!$F:$F,"-",0,1))</f>
        <v>-</v>
      </c>
      <c r="N3582" s="337" t="str">
        <f t="shared" si="111"/>
        <v>---</v>
      </c>
      <c r="O3582" s="333"/>
      <c r="P3582" s="54"/>
      <c r="Q3582" s="52"/>
      <c r="R3582" s="34"/>
      <c r="S3582" s="53"/>
      <c r="T3582" s="208"/>
      <c r="U3582" s="726"/>
      <c r="V3582" s="206"/>
      <c r="W3582" s="206"/>
      <c r="X3582" s="678"/>
      <c r="Y3582" s="34"/>
      <c r="Z3582" s="610"/>
      <c r="AA3582" s="608"/>
    </row>
    <row r="3583" spans="1:27">
      <c r="A3583" s="145" t="str">
        <f t="shared" si="110"/>
        <v>-</v>
      </c>
      <c r="B3583" s="146" t="str">
        <f>_xlfn.XLOOKUP($A3583,Dept.Meta!$A:$A,Dept.Meta!$F:$F,"-",0,1)</f>
        <v>-</v>
      </c>
      <c r="C3583" s="629" t="str">
        <f>_xlfn.XLOOKUP(_xlfn.CONCAT($G3583,"-",$I3583),Div.Meta!$H:$H,Div.Meta!$C:$C,"-",0,1)</f>
        <v>-</v>
      </c>
      <c r="D3583" s="302"/>
      <c r="E3583" s="146" t="str">
        <f>IF($D3583="","-",_xlfn.XLOOKUP($D3583,Fund.Meta!$A:$A,Fund.Meta!$D:$D,"-",0,1))</f>
        <v>-</v>
      </c>
      <c r="F3583" s="303" t="str">
        <f>IF($D3583="","-",_xlfn.XLOOKUP($D3583,Fund.Meta!$A:$A,Fund.Meta!$E:$E,"-",0,1))</f>
        <v>-</v>
      </c>
      <c r="G3583" s="334"/>
      <c r="H3583" s="303" t="str">
        <f>IF($G3583="","-",_xlfn.XLOOKUP($G3583,Appr.Meta!$A:$A,Appr.Meta!$D:$D,"-",0,1))</f>
        <v>-</v>
      </c>
      <c r="I3583" s="302"/>
      <c r="J3583" s="303" t="str">
        <f>IF($I3583="","-",_xlfn.XLOOKUP($I3583,'CC.Meta'!$A:$A,'CC.Meta'!$D:$D,"-",0,1))</f>
        <v>-</v>
      </c>
      <c r="K3583" s="302"/>
      <c r="L3583" s="146" t="str">
        <f>IF($K3583="","-",_xlfn.XLOOKUP($K3583,Obj.Meta!$A:$A,Obj.Meta!$D:$D,"-",0,1))</f>
        <v>-</v>
      </c>
      <c r="M3583" s="300" t="str">
        <f>IF($K3583="","-",_xlfn.XLOOKUP($K3583,Obj.Meta!$A:$A,Obj.Meta!$F:$F,"-",0,1))</f>
        <v>-</v>
      </c>
      <c r="N3583" s="337" t="str">
        <f t="shared" si="111"/>
        <v>---</v>
      </c>
      <c r="O3583" s="333"/>
      <c r="P3583" s="54"/>
      <c r="Q3583" s="52"/>
      <c r="R3583" s="34"/>
      <c r="S3583" s="53"/>
      <c r="T3583" s="208"/>
      <c r="U3583" s="726"/>
      <c r="V3583" s="206"/>
      <c r="W3583" s="206"/>
      <c r="X3583" s="678"/>
      <c r="Y3583" s="34"/>
      <c r="Z3583" s="610"/>
      <c r="AA3583" s="608"/>
    </row>
    <row r="3584" spans="1:27">
      <c r="A3584" s="145" t="str">
        <f t="shared" si="110"/>
        <v>-</v>
      </c>
      <c r="B3584" s="146" t="str">
        <f>_xlfn.XLOOKUP($A3584,Dept.Meta!$A:$A,Dept.Meta!$F:$F,"-",0,1)</f>
        <v>-</v>
      </c>
      <c r="C3584" s="629" t="str">
        <f>_xlfn.XLOOKUP(_xlfn.CONCAT($G3584,"-",$I3584),Div.Meta!$H:$H,Div.Meta!$C:$C,"-",0,1)</f>
        <v>-</v>
      </c>
      <c r="D3584" s="302"/>
      <c r="E3584" s="146" t="str">
        <f>IF($D3584="","-",_xlfn.XLOOKUP($D3584,Fund.Meta!$A:$A,Fund.Meta!$D:$D,"-",0,1))</f>
        <v>-</v>
      </c>
      <c r="F3584" s="303" t="str">
        <f>IF($D3584="","-",_xlfn.XLOOKUP($D3584,Fund.Meta!$A:$A,Fund.Meta!$E:$E,"-",0,1))</f>
        <v>-</v>
      </c>
      <c r="G3584" s="334"/>
      <c r="H3584" s="303" t="str">
        <f>IF($G3584="","-",_xlfn.XLOOKUP($G3584,Appr.Meta!$A:$A,Appr.Meta!$D:$D,"-",0,1))</f>
        <v>-</v>
      </c>
      <c r="I3584" s="302"/>
      <c r="J3584" s="303" t="str">
        <f>IF($I3584="","-",_xlfn.XLOOKUP($I3584,'CC.Meta'!$A:$A,'CC.Meta'!$D:$D,"-",0,1))</f>
        <v>-</v>
      </c>
      <c r="K3584" s="302"/>
      <c r="L3584" s="146" t="str">
        <f>IF($K3584="","-",_xlfn.XLOOKUP($K3584,Obj.Meta!$A:$A,Obj.Meta!$D:$D,"-",0,1))</f>
        <v>-</v>
      </c>
      <c r="M3584" s="300" t="str">
        <f>IF($K3584="","-",_xlfn.XLOOKUP($K3584,Obj.Meta!$A:$A,Obj.Meta!$F:$F,"-",0,1))</f>
        <v>-</v>
      </c>
      <c r="N3584" s="337" t="str">
        <f t="shared" si="111"/>
        <v>---</v>
      </c>
      <c r="O3584" s="333"/>
      <c r="P3584" s="54"/>
      <c r="Q3584" s="52"/>
      <c r="R3584" s="34"/>
      <c r="S3584" s="53"/>
      <c r="T3584" s="208"/>
      <c r="U3584" s="726"/>
      <c r="V3584" s="206"/>
      <c r="W3584" s="206"/>
      <c r="X3584" s="678"/>
      <c r="Y3584" s="34"/>
      <c r="Z3584" s="610"/>
      <c r="AA3584" s="608"/>
    </row>
    <row r="3585" spans="1:27">
      <c r="A3585" s="145" t="str">
        <f t="shared" si="110"/>
        <v>-</v>
      </c>
      <c r="B3585" s="146" t="str">
        <f>_xlfn.XLOOKUP($A3585,Dept.Meta!$A:$A,Dept.Meta!$F:$F,"-",0,1)</f>
        <v>-</v>
      </c>
      <c r="C3585" s="629" t="str">
        <f>_xlfn.XLOOKUP(_xlfn.CONCAT($G3585,"-",$I3585),Div.Meta!$H:$H,Div.Meta!$C:$C,"-",0,1)</f>
        <v>-</v>
      </c>
      <c r="D3585" s="302"/>
      <c r="E3585" s="146" t="str">
        <f>IF($D3585="","-",_xlfn.XLOOKUP($D3585,Fund.Meta!$A:$A,Fund.Meta!$D:$D,"-",0,1))</f>
        <v>-</v>
      </c>
      <c r="F3585" s="303" t="str">
        <f>IF($D3585="","-",_xlfn.XLOOKUP($D3585,Fund.Meta!$A:$A,Fund.Meta!$E:$E,"-",0,1))</f>
        <v>-</v>
      </c>
      <c r="G3585" s="334"/>
      <c r="H3585" s="303" t="str">
        <f>IF($G3585="","-",_xlfn.XLOOKUP($G3585,Appr.Meta!$A:$A,Appr.Meta!$D:$D,"-",0,1))</f>
        <v>-</v>
      </c>
      <c r="I3585" s="302"/>
      <c r="J3585" s="303" t="str">
        <f>IF($I3585="","-",_xlfn.XLOOKUP($I3585,'CC.Meta'!$A:$A,'CC.Meta'!$D:$D,"-",0,1))</f>
        <v>-</v>
      </c>
      <c r="K3585" s="302"/>
      <c r="L3585" s="146" t="str">
        <f>IF($K3585="","-",_xlfn.XLOOKUP($K3585,Obj.Meta!$A:$A,Obj.Meta!$D:$D,"-",0,1))</f>
        <v>-</v>
      </c>
      <c r="M3585" s="300" t="str">
        <f>IF($K3585="","-",_xlfn.XLOOKUP($K3585,Obj.Meta!$A:$A,Obj.Meta!$F:$F,"-",0,1))</f>
        <v>-</v>
      </c>
      <c r="N3585" s="337" t="str">
        <f t="shared" si="111"/>
        <v>---</v>
      </c>
      <c r="O3585" s="333"/>
      <c r="P3585" s="54"/>
      <c r="Q3585" s="52"/>
      <c r="R3585" s="34"/>
      <c r="S3585" s="53"/>
      <c r="T3585" s="208"/>
      <c r="U3585" s="726"/>
      <c r="V3585" s="206"/>
      <c r="W3585" s="206"/>
      <c r="X3585" s="678"/>
      <c r="Y3585" s="34"/>
      <c r="Z3585" s="610"/>
      <c r="AA3585" s="608"/>
    </row>
    <row r="3586" spans="1:27">
      <c r="A3586" s="145" t="str">
        <f t="shared" si="110"/>
        <v>-</v>
      </c>
      <c r="B3586" s="146" t="str">
        <f>_xlfn.XLOOKUP($A3586,Dept.Meta!$A:$A,Dept.Meta!$F:$F,"-",0,1)</f>
        <v>-</v>
      </c>
      <c r="C3586" s="629" t="str">
        <f>_xlfn.XLOOKUP(_xlfn.CONCAT($G3586,"-",$I3586),Div.Meta!$H:$H,Div.Meta!$C:$C,"-",0,1)</f>
        <v>-</v>
      </c>
      <c r="D3586" s="302"/>
      <c r="E3586" s="146" t="str">
        <f>IF($D3586="","-",_xlfn.XLOOKUP($D3586,Fund.Meta!$A:$A,Fund.Meta!$D:$D,"-",0,1))</f>
        <v>-</v>
      </c>
      <c r="F3586" s="303" t="str">
        <f>IF($D3586="","-",_xlfn.XLOOKUP($D3586,Fund.Meta!$A:$A,Fund.Meta!$E:$E,"-",0,1))</f>
        <v>-</v>
      </c>
      <c r="G3586" s="334"/>
      <c r="H3586" s="303" t="str">
        <f>IF($G3586="","-",_xlfn.XLOOKUP($G3586,Appr.Meta!$A:$A,Appr.Meta!$D:$D,"-",0,1))</f>
        <v>-</v>
      </c>
      <c r="I3586" s="302"/>
      <c r="J3586" s="303" t="str">
        <f>IF($I3586="","-",_xlfn.XLOOKUP($I3586,'CC.Meta'!$A:$A,'CC.Meta'!$D:$D,"-",0,1))</f>
        <v>-</v>
      </c>
      <c r="K3586" s="302"/>
      <c r="L3586" s="146" t="str">
        <f>IF($K3586="","-",_xlfn.XLOOKUP($K3586,Obj.Meta!$A:$A,Obj.Meta!$D:$D,"-",0,1))</f>
        <v>-</v>
      </c>
      <c r="M3586" s="300" t="str">
        <f>IF($K3586="","-",_xlfn.XLOOKUP($K3586,Obj.Meta!$A:$A,Obj.Meta!$F:$F,"-",0,1))</f>
        <v>-</v>
      </c>
      <c r="N3586" s="337" t="str">
        <f t="shared" si="111"/>
        <v>---</v>
      </c>
      <c r="O3586" s="333"/>
      <c r="P3586" s="54"/>
      <c r="Q3586" s="52"/>
      <c r="R3586" s="34"/>
      <c r="S3586" s="53"/>
      <c r="T3586" s="208"/>
      <c r="U3586" s="726"/>
      <c r="V3586" s="206"/>
      <c r="W3586" s="206"/>
      <c r="X3586" s="678"/>
      <c r="Y3586" s="34"/>
      <c r="Z3586" s="610"/>
      <c r="AA3586" s="608"/>
    </row>
    <row r="3587" spans="1:27">
      <c r="A3587" s="145" t="str">
        <f t="shared" si="110"/>
        <v>-</v>
      </c>
      <c r="B3587" s="146" t="str">
        <f>_xlfn.XLOOKUP($A3587,Dept.Meta!$A:$A,Dept.Meta!$F:$F,"-",0,1)</f>
        <v>-</v>
      </c>
      <c r="C3587" s="629" t="str">
        <f>_xlfn.XLOOKUP(_xlfn.CONCAT($G3587,"-",$I3587),Div.Meta!$H:$H,Div.Meta!$C:$C,"-",0,1)</f>
        <v>-</v>
      </c>
      <c r="D3587" s="302"/>
      <c r="E3587" s="146" t="str">
        <f>IF($D3587="","-",_xlfn.XLOOKUP($D3587,Fund.Meta!$A:$A,Fund.Meta!$D:$D,"-",0,1))</f>
        <v>-</v>
      </c>
      <c r="F3587" s="303" t="str">
        <f>IF($D3587="","-",_xlfn.XLOOKUP($D3587,Fund.Meta!$A:$A,Fund.Meta!$E:$E,"-",0,1))</f>
        <v>-</v>
      </c>
      <c r="G3587" s="334"/>
      <c r="H3587" s="303" t="str">
        <f>IF($G3587="","-",_xlfn.XLOOKUP($G3587,Appr.Meta!$A:$A,Appr.Meta!$D:$D,"-",0,1))</f>
        <v>-</v>
      </c>
      <c r="I3587" s="302"/>
      <c r="J3587" s="303" t="str">
        <f>IF($I3587="","-",_xlfn.XLOOKUP($I3587,'CC.Meta'!$A:$A,'CC.Meta'!$D:$D,"-",0,1))</f>
        <v>-</v>
      </c>
      <c r="K3587" s="302"/>
      <c r="L3587" s="146" t="str">
        <f>IF($K3587="","-",_xlfn.XLOOKUP($K3587,Obj.Meta!$A:$A,Obj.Meta!$D:$D,"-",0,1))</f>
        <v>-</v>
      </c>
      <c r="M3587" s="300" t="str">
        <f>IF($K3587="","-",_xlfn.XLOOKUP($K3587,Obj.Meta!$A:$A,Obj.Meta!$F:$F,"-",0,1))</f>
        <v>-</v>
      </c>
      <c r="N3587" s="337" t="str">
        <f t="shared" si="111"/>
        <v>---</v>
      </c>
      <c r="O3587" s="333"/>
      <c r="P3587" s="54"/>
      <c r="Q3587" s="52"/>
      <c r="R3587" s="34"/>
      <c r="S3587" s="53"/>
      <c r="T3587" s="208"/>
      <c r="U3587" s="726"/>
      <c r="V3587" s="206"/>
      <c r="W3587" s="206"/>
      <c r="X3587" s="678"/>
      <c r="Y3587" s="34"/>
      <c r="Z3587" s="610"/>
      <c r="AA3587" s="608"/>
    </row>
    <row r="3588" spans="1:27">
      <c r="A3588" s="145" t="str">
        <f t="shared" si="110"/>
        <v>-</v>
      </c>
      <c r="B3588" s="146" t="str">
        <f>_xlfn.XLOOKUP($A3588,Dept.Meta!$A:$A,Dept.Meta!$F:$F,"-",0,1)</f>
        <v>-</v>
      </c>
      <c r="C3588" s="629" t="str">
        <f>_xlfn.XLOOKUP(_xlfn.CONCAT($G3588,"-",$I3588),Div.Meta!$H:$H,Div.Meta!$C:$C,"-",0,1)</f>
        <v>-</v>
      </c>
      <c r="D3588" s="302"/>
      <c r="E3588" s="146" t="str">
        <f>IF($D3588="","-",_xlfn.XLOOKUP($D3588,Fund.Meta!$A:$A,Fund.Meta!$D:$D,"-",0,1))</f>
        <v>-</v>
      </c>
      <c r="F3588" s="303" t="str">
        <f>IF($D3588="","-",_xlfn.XLOOKUP($D3588,Fund.Meta!$A:$A,Fund.Meta!$E:$E,"-",0,1))</f>
        <v>-</v>
      </c>
      <c r="G3588" s="334"/>
      <c r="H3588" s="303" t="str">
        <f>IF($G3588="","-",_xlfn.XLOOKUP($G3588,Appr.Meta!$A:$A,Appr.Meta!$D:$D,"-",0,1))</f>
        <v>-</v>
      </c>
      <c r="I3588" s="302"/>
      <c r="J3588" s="303" t="str">
        <f>IF($I3588="","-",_xlfn.XLOOKUP($I3588,'CC.Meta'!$A:$A,'CC.Meta'!$D:$D,"-",0,1))</f>
        <v>-</v>
      </c>
      <c r="K3588" s="302"/>
      <c r="L3588" s="146" t="str">
        <f>IF($K3588="","-",_xlfn.XLOOKUP($K3588,Obj.Meta!$A:$A,Obj.Meta!$D:$D,"-",0,1))</f>
        <v>-</v>
      </c>
      <c r="M3588" s="300" t="str">
        <f>IF($K3588="","-",_xlfn.XLOOKUP($K3588,Obj.Meta!$A:$A,Obj.Meta!$F:$F,"-",0,1))</f>
        <v>-</v>
      </c>
      <c r="N3588" s="337" t="str">
        <f t="shared" si="111"/>
        <v>---</v>
      </c>
      <c r="O3588" s="333"/>
      <c r="P3588" s="54"/>
      <c r="Q3588" s="52"/>
      <c r="R3588" s="34"/>
      <c r="S3588" s="53"/>
      <c r="T3588" s="208"/>
      <c r="U3588" s="726"/>
      <c r="V3588" s="206"/>
      <c r="W3588" s="206"/>
      <c r="X3588" s="678"/>
      <c r="Y3588" s="34"/>
      <c r="Z3588" s="610"/>
      <c r="AA3588" s="608"/>
    </row>
    <row r="3589" spans="1:27">
      <c r="A3589" s="145" t="str">
        <f t="shared" si="110"/>
        <v>-</v>
      </c>
      <c r="B3589" s="146" t="str">
        <f>_xlfn.XLOOKUP($A3589,Dept.Meta!$A:$A,Dept.Meta!$F:$F,"-",0,1)</f>
        <v>-</v>
      </c>
      <c r="C3589" s="629" t="str">
        <f>_xlfn.XLOOKUP(_xlfn.CONCAT($G3589,"-",$I3589),Div.Meta!$H:$H,Div.Meta!$C:$C,"-",0,1)</f>
        <v>-</v>
      </c>
      <c r="D3589" s="302"/>
      <c r="E3589" s="146" t="str">
        <f>IF($D3589="","-",_xlfn.XLOOKUP($D3589,Fund.Meta!$A:$A,Fund.Meta!$D:$D,"-",0,1))</f>
        <v>-</v>
      </c>
      <c r="F3589" s="303" t="str">
        <f>IF($D3589="","-",_xlfn.XLOOKUP($D3589,Fund.Meta!$A:$A,Fund.Meta!$E:$E,"-",0,1))</f>
        <v>-</v>
      </c>
      <c r="G3589" s="334"/>
      <c r="H3589" s="303" t="str">
        <f>IF($G3589="","-",_xlfn.XLOOKUP($G3589,Appr.Meta!$A:$A,Appr.Meta!$D:$D,"-",0,1))</f>
        <v>-</v>
      </c>
      <c r="I3589" s="302"/>
      <c r="J3589" s="303" t="str">
        <f>IF($I3589="","-",_xlfn.XLOOKUP($I3589,'CC.Meta'!$A:$A,'CC.Meta'!$D:$D,"-",0,1))</f>
        <v>-</v>
      </c>
      <c r="K3589" s="302"/>
      <c r="L3589" s="146" t="str">
        <f>IF($K3589="","-",_xlfn.XLOOKUP($K3589,Obj.Meta!$A:$A,Obj.Meta!$D:$D,"-",0,1))</f>
        <v>-</v>
      </c>
      <c r="M3589" s="300" t="str">
        <f>IF($K3589="","-",_xlfn.XLOOKUP($K3589,Obj.Meta!$A:$A,Obj.Meta!$F:$F,"-",0,1))</f>
        <v>-</v>
      </c>
      <c r="N3589" s="337" t="str">
        <f t="shared" si="111"/>
        <v>---</v>
      </c>
      <c r="O3589" s="333"/>
      <c r="P3589" s="54"/>
      <c r="Q3589" s="52"/>
      <c r="R3589" s="34"/>
      <c r="S3589" s="53"/>
      <c r="T3589" s="208"/>
      <c r="U3589" s="726"/>
      <c r="V3589" s="206"/>
      <c r="W3589" s="206"/>
      <c r="X3589" s="678"/>
      <c r="Y3589" s="34"/>
      <c r="Z3589" s="610"/>
      <c r="AA3589" s="608"/>
    </row>
    <row r="3590" spans="1:27">
      <c r="A3590" s="145" t="str">
        <f t="shared" si="110"/>
        <v>-</v>
      </c>
      <c r="B3590" s="146" t="str">
        <f>_xlfn.XLOOKUP($A3590,Dept.Meta!$A:$A,Dept.Meta!$F:$F,"-",0,1)</f>
        <v>-</v>
      </c>
      <c r="C3590" s="629" t="str">
        <f>_xlfn.XLOOKUP(_xlfn.CONCAT($G3590,"-",$I3590),Div.Meta!$H:$H,Div.Meta!$C:$C,"-",0,1)</f>
        <v>-</v>
      </c>
      <c r="D3590" s="302"/>
      <c r="E3590" s="146" t="str">
        <f>IF($D3590="","-",_xlfn.XLOOKUP($D3590,Fund.Meta!$A:$A,Fund.Meta!$D:$D,"-",0,1))</f>
        <v>-</v>
      </c>
      <c r="F3590" s="303" t="str">
        <f>IF($D3590="","-",_xlfn.XLOOKUP($D3590,Fund.Meta!$A:$A,Fund.Meta!$E:$E,"-",0,1))</f>
        <v>-</v>
      </c>
      <c r="G3590" s="334"/>
      <c r="H3590" s="303" t="str">
        <f>IF($G3590="","-",_xlfn.XLOOKUP($G3590,Appr.Meta!$A:$A,Appr.Meta!$D:$D,"-",0,1))</f>
        <v>-</v>
      </c>
      <c r="I3590" s="302"/>
      <c r="J3590" s="303" t="str">
        <f>IF($I3590="","-",_xlfn.XLOOKUP($I3590,'CC.Meta'!$A:$A,'CC.Meta'!$D:$D,"-",0,1))</f>
        <v>-</v>
      </c>
      <c r="K3590" s="302"/>
      <c r="L3590" s="146" t="str">
        <f>IF($K3590="","-",_xlfn.XLOOKUP($K3590,Obj.Meta!$A:$A,Obj.Meta!$D:$D,"-",0,1))</f>
        <v>-</v>
      </c>
      <c r="M3590" s="300" t="str">
        <f>IF($K3590="","-",_xlfn.XLOOKUP($K3590,Obj.Meta!$A:$A,Obj.Meta!$F:$F,"-",0,1))</f>
        <v>-</v>
      </c>
      <c r="N3590" s="337" t="str">
        <f t="shared" si="111"/>
        <v>---</v>
      </c>
      <c r="O3590" s="333"/>
      <c r="P3590" s="54"/>
      <c r="Q3590" s="52"/>
      <c r="R3590" s="34"/>
      <c r="S3590" s="53"/>
      <c r="T3590" s="208"/>
      <c r="U3590" s="726"/>
      <c r="V3590" s="206"/>
      <c r="W3590" s="206"/>
      <c r="X3590" s="678"/>
      <c r="Y3590" s="34"/>
      <c r="Z3590" s="610"/>
      <c r="AA3590" s="608"/>
    </row>
    <row r="3591" spans="1:27">
      <c r="A3591" s="145" t="str">
        <f t="shared" si="110"/>
        <v>-</v>
      </c>
      <c r="B3591" s="146" t="str">
        <f>_xlfn.XLOOKUP($A3591,Dept.Meta!$A:$A,Dept.Meta!$F:$F,"-",0,1)</f>
        <v>-</v>
      </c>
      <c r="C3591" s="629" t="str">
        <f>_xlfn.XLOOKUP(_xlfn.CONCAT($G3591,"-",$I3591),Div.Meta!$H:$H,Div.Meta!$C:$C,"-",0,1)</f>
        <v>-</v>
      </c>
      <c r="D3591" s="302"/>
      <c r="E3591" s="146" t="str">
        <f>IF($D3591="","-",_xlfn.XLOOKUP($D3591,Fund.Meta!$A:$A,Fund.Meta!$D:$D,"-",0,1))</f>
        <v>-</v>
      </c>
      <c r="F3591" s="303" t="str">
        <f>IF($D3591="","-",_xlfn.XLOOKUP($D3591,Fund.Meta!$A:$A,Fund.Meta!$E:$E,"-",0,1))</f>
        <v>-</v>
      </c>
      <c r="G3591" s="334"/>
      <c r="H3591" s="303" t="str">
        <f>IF($G3591="","-",_xlfn.XLOOKUP($G3591,Appr.Meta!$A:$A,Appr.Meta!$D:$D,"-",0,1))</f>
        <v>-</v>
      </c>
      <c r="I3591" s="302"/>
      <c r="J3591" s="303" t="str">
        <f>IF($I3591="","-",_xlfn.XLOOKUP($I3591,'CC.Meta'!$A:$A,'CC.Meta'!$D:$D,"-",0,1))</f>
        <v>-</v>
      </c>
      <c r="K3591" s="302"/>
      <c r="L3591" s="146" t="str">
        <f>IF($K3591="","-",_xlfn.XLOOKUP($K3591,Obj.Meta!$A:$A,Obj.Meta!$D:$D,"-",0,1))</f>
        <v>-</v>
      </c>
      <c r="M3591" s="300" t="str">
        <f>IF($K3591="","-",_xlfn.XLOOKUP($K3591,Obj.Meta!$A:$A,Obj.Meta!$F:$F,"-",0,1))</f>
        <v>-</v>
      </c>
      <c r="N3591" s="337" t="str">
        <f t="shared" si="111"/>
        <v>---</v>
      </c>
      <c r="O3591" s="333"/>
      <c r="P3591" s="54"/>
      <c r="Q3591" s="52"/>
      <c r="R3591" s="34"/>
      <c r="S3591" s="53"/>
      <c r="T3591" s="208"/>
      <c r="U3591" s="726"/>
      <c r="V3591" s="206"/>
      <c r="W3591" s="206"/>
      <c r="X3591" s="678"/>
      <c r="Y3591" s="34"/>
      <c r="Z3591" s="610"/>
      <c r="AA3591" s="608"/>
    </row>
    <row r="3592" spans="1:27">
      <c r="A3592" s="145" t="str">
        <f t="shared" si="110"/>
        <v>-</v>
      </c>
      <c r="B3592" s="146" t="str">
        <f>_xlfn.XLOOKUP($A3592,Dept.Meta!$A:$A,Dept.Meta!$F:$F,"-",0,1)</f>
        <v>-</v>
      </c>
      <c r="C3592" s="629" t="str">
        <f>_xlfn.XLOOKUP(_xlfn.CONCAT($G3592,"-",$I3592),Div.Meta!$H:$H,Div.Meta!$C:$C,"-",0,1)</f>
        <v>-</v>
      </c>
      <c r="D3592" s="302"/>
      <c r="E3592" s="146" t="str">
        <f>IF($D3592="","-",_xlfn.XLOOKUP($D3592,Fund.Meta!$A:$A,Fund.Meta!$D:$D,"-",0,1))</f>
        <v>-</v>
      </c>
      <c r="F3592" s="303" t="str">
        <f>IF($D3592="","-",_xlfn.XLOOKUP($D3592,Fund.Meta!$A:$A,Fund.Meta!$E:$E,"-",0,1))</f>
        <v>-</v>
      </c>
      <c r="G3592" s="334"/>
      <c r="H3592" s="303" t="str">
        <f>IF($G3592="","-",_xlfn.XLOOKUP($G3592,Appr.Meta!$A:$A,Appr.Meta!$D:$D,"-",0,1))</f>
        <v>-</v>
      </c>
      <c r="I3592" s="302"/>
      <c r="J3592" s="303" t="str">
        <f>IF($I3592="","-",_xlfn.XLOOKUP($I3592,'CC.Meta'!$A:$A,'CC.Meta'!$D:$D,"-",0,1))</f>
        <v>-</v>
      </c>
      <c r="K3592" s="302"/>
      <c r="L3592" s="146" t="str">
        <f>IF($K3592="","-",_xlfn.XLOOKUP($K3592,Obj.Meta!$A:$A,Obj.Meta!$D:$D,"-",0,1))</f>
        <v>-</v>
      </c>
      <c r="M3592" s="300" t="str">
        <f>IF($K3592="","-",_xlfn.XLOOKUP($K3592,Obj.Meta!$A:$A,Obj.Meta!$F:$F,"-",0,1))</f>
        <v>-</v>
      </c>
      <c r="N3592" s="337" t="str">
        <f t="shared" si="111"/>
        <v>---</v>
      </c>
      <c r="O3592" s="333"/>
      <c r="P3592" s="54"/>
      <c r="Q3592" s="52"/>
      <c r="R3592" s="34"/>
      <c r="S3592" s="53"/>
      <c r="T3592" s="208"/>
      <c r="U3592" s="726"/>
      <c r="V3592" s="206"/>
      <c r="W3592" s="206"/>
      <c r="X3592" s="678"/>
      <c r="Y3592" s="34"/>
      <c r="Z3592" s="610"/>
      <c r="AA3592" s="608"/>
    </row>
    <row r="3593" spans="1:27">
      <c r="A3593" s="145" t="str">
        <f t="shared" si="110"/>
        <v>-</v>
      </c>
      <c r="B3593" s="146" t="str">
        <f>_xlfn.XLOOKUP($A3593,Dept.Meta!$A:$A,Dept.Meta!$F:$F,"-",0,1)</f>
        <v>-</v>
      </c>
      <c r="C3593" s="629" t="str">
        <f>_xlfn.XLOOKUP(_xlfn.CONCAT($G3593,"-",$I3593),Div.Meta!$H:$H,Div.Meta!$C:$C,"-",0,1)</f>
        <v>-</v>
      </c>
      <c r="D3593" s="302"/>
      <c r="E3593" s="146" t="str">
        <f>IF($D3593="","-",_xlfn.XLOOKUP($D3593,Fund.Meta!$A:$A,Fund.Meta!$D:$D,"-",0,1))</f>
        <v>-</v>
      </c>
      <c r="F3593" s="303" t="str">
        <f>IF($D3593="","-",_xlfn.XLOOKUP($D3593,Fund.Meta!$A:$A,Fund.Meta!$E:$E,"-",0,1))</f>
        <v>-</v>
      </c>
      <c r="G3593" s="334"/>
      <c r="H3593" s="303" t="str">
        <f>IF($G3593="","-",_xlfn.XLOOKUP($G3593,Appr.Meta!$A:$A,Appr.Meta!$D:$D,"-",0,1))</f>
        <v>-</v>
      </c>
      <c r="I3593" s="302"/>
      <c r="J3593" s="303" t="str">
        <f>IF($I3593="","-",_xlfn.XLOOKUP($I3593,'CC.Meta'!$A:$A,'CC.Meta'!$D:$D,"-",0,1))</f>
        <v>-</v>
      </c>
      <c r="K3593" s="302"/>
      <c r="L3593" s="146" t="str">
        <f>IF($K3593="","-",_xlfn.XLOOKUP($K3593,Obj.Meta!$A:$A,Obj.Meta!$D:$D,"-",0,1))</f>
        <v>-</v>
      </c>
      <c r="M3593" s="300" t="str">
        <f>IF($K3593="","-",_xlfn.XLOOKUP($K3593,Obj.Meta!$A:$A,Obj.Meta!$F:$F,"-",0,1))</f>
        <v>-</v>
      </c>
      <c r="N3593" s="337" t="str">
        <f t="shared" si="111"/>
        <v>---</v>
      </c>
      <c r="O3593" s="333"/>
      <c r="P3593" s="54"/>
      <c r="Q3593" s="52"/>
      <c r="R3593" s="34"/>
      <c r="S3593" s="53"/>
      <c r="T3593" s="208"/>
      <c r="U3593" s="726"/>
      <c r="V3593" s="206"/>
      <c r="W3593" s="206"/>
      <c r="X3593" s="678"/>
      <c r="Y3593" s="34"/>
      <c r="Z3593" s="610"/>
      <c r="AA3593" s="608"/>
    </row>
    <row r="3594" spans="1:27">
      <c r="A3594" s="145" t="str">
        <f t="shared" si="110"/>
        <v>-</v>
      </c>
      <c r="B3594" s="146" t="str">
        <f>_xlfn.XLOOKUP($A3594,Dept.Meta!$A:$A,Dept.Meta!$F:$F,"-",0,1)</f>
        <v>-</v>
      </c>
      <c r="C3594" s="629" t="str">
        <f>_xlfn.XLOOKUP(_xlfn.CONCAT($G3594,"-",$I3594),Div.Meta!$H:$H,Div.Meta!$C:$C,"-",0,1)</f>
        <v>-</v>
      </c>
      <c r="D3594" s="302"/>
      <c r="E3594" s="146" t="str">
        <f>IF($D3594="","-",_xlfn.XLOOKUP($D3594,Fund.Meta!$A:$A,Fund.Meta!$D:$D,"-",0,1))</f>
        <v>-</v>
      </c>
      <c r="F3594" s="303" t="str">
        <f>IF($D3594="","-",_xlfn.XLOOKUP($D3594,Fund.Meta!$A:$A,Fund.Meta!$E:$E,"-",0,1))</f>
        <v>-</v>
      </c>
      <c r="G3594" s="334"/>
      <c r="H3594" s="303" t="str">
        <f>IF($G3594="","-",_xlfn.XLOOKUP($G3594,Appr.Meta!$A:$A,Appr.Meta!$D:$D,"-",0,1))</f>
        <v>-</v>
      </c>
      <c r="I3594" s="302"/>
      <c r="J3594" s="303" t="str">
        <f>IF($I3594="","-",_xlfn.XLOOKUP($I3594,'CC.Meta'!$A:$A,'CC.Meta'!$D:$D,"-",0,1))</f>
        <v>-</v>
      </c>
      <c r="K3594" s="302"/>
      <c r="L3594" s="146" t="str">
        <f>IF($K3594="","-",_xlfn.XLOOKUP($K3594,Obj.Meta!$A:$A,Obj.Meta!$D:$D,"-",0,1))</f>
        <v>-</v>
      </c>
      <c r="M3594" s="300" t="str">
        <f>IF($K3594="","-",_xlfn.XLOOKUP($K3594,Obj.Meta!$A:$A,Obj.Meta!$F:$F,"-",0,1))</f>
        <v>-</v>
      </c>
      <c r="N3594" s="337" t="str">
        <f t="shared" si="111"/>
        <v>---</v>
      </c>
      <c r="O3594" s="333"/>
      <c r="P3594" s="54"/>
      <c r="Q3594" s="52"/>
      <c r="R3594" s="34"/>
      <c r="S3594" s="53"/>
      <c r="T3594" s="208"/>
      <c r="U3594" s="726"/>
      <c r="V3594" s="206"/>
      <c r="W3594" s="206"/>
      <c r="X3594" s="678"/>
      <c r="Y3594" s="34"/>
      <c r="Z3594" s="610"/>
      <c r="AA3594" s="608"/>
    </row>
    <row r="3595" spans="1:27">
      <c r="A3595" s="145" t="str">
        <f t="shared" si="110"/>
        <v>-</v>
      </c>
      <c r="B3595" s="146" t="str">
        <f>_xlfn.XLOOKUP($A3595,Dept.Meta!$A:$A,Dept.Meta!$F:$F,"-",0,1)</f>
        <v>-</v>
      </c>
      <c r="C3595" s="629" t="str">
        <f>_xlfn.XLOOKUP(_xlfn.CONCAT($G3595,"-",$I3595),Div.Meta!$H:$H,Div.Meta!$C:$C,"-",0,1)</f>
        <v>-</v>
      </c>
      <c r="D3595" s="302"/>
      <c r="E3595" s="146" t="str">
        <f>IF($D3595="","-",_xlfn.XLOOKUP($D3595,Fund.Meta!$A:$A,Fund.Meta!$D:$D,"-",0,1))</f>
        <v>-</v>
      </c>
      <c r="F3595" s="303" t="str">
        <f>IF($D3595="","-",_xlfn.XLOOKUP($D3595,Fund.Meta!$A:$A,Fund.Meta!$E:$E,"-",0,1))</f>
        <v>-</v>
      </c>
      <c r="G3595" s="334"/>
      <c r="H3595" s="303" t="str">
        <f>IF($G3595="","-",_xlfn.XLOOKUP($G3595,Appr.Meta!$A:$A,Appr.Meta!$D:$D,"-",0,1))</f>
        <v>-</v>
      </c>
      <c r="I3595" s="302"/>
      <c r="J3595" s="303" t="str">
        <f>IF($I3595="","-",_xlfn.XLOOKUP($I3595,'CC.Meta'!$A:$A,'CC.Meta'!$D:$D,"-",0,1))</f>
        <v>-</v>
      </c>
      <c r="K3595" s="302"/>
      <c r="L3595" s="146" t="str">
        <f>IF($K3595="","-",_xlfn.XLOOKUP($K3595,Obj.Meta!$A:$A,Obj.Meta!$D:$D,"-",0,1))</f>
        <v>-</v>
      </c>
      <c r="M3595" s="300" t="str">
        <f>IF($K3595="","-",_xlfn.XLOOKUP($K3595,Obj.Meta!$A:$A,Obj.Meta!$F:$F,"-",0,1))</f>
        <v>-</v>
      </c>
      <c r="N3595" s="337" t="str">
        <f t="shared" si="111"/>
        <v>---</v>
      </c>
      <c r="O3595" s="333"/>
      <c r="P3595" s="54"/>
      <c r="Q3595" s="52"/>
      <c r="R3595" s="34"/>
      <c r="S3595" s="53"/>
      <c r="T3595" s="208"/>
      <c r="U3595" s="726"/>
      <c r="V3595" s="206"/>
      <c r="W3595" s="206"/>
      <c r="X3595" s="678"/>
      <c r="Y3595" s="34"/>
      <c r="Z3595" s="610"/>
      <c r="AA3595" s="608"/>
    </row>
    <row r="3596" spans="1:27">
      <c r="A3596" s="145" t="str">
        <f t="shared" si="110"/>
        <v>-</v>
      </c>
      <c r="B3596" s="146" t="str">
        <f>_xlfn.XLOOKUP($A3596,Dept.Meta!$A:$A,Dept.Meta!$F:$F,"-",0,1)</f>
        <v>-</v>
      </c>
      <c r="C3596" s="629" t="str">
        <f>_xlfn.XLOOKUP(_xlfn.CONCAT($G3596,"-",$I3596),Div.Meta!$H:$H,Div.Meta!$C:$C,"-",0,1)</f>
        <v>-</v>
      </c>
      <c r="D3596" s="302"/>
      <c r="E3596" s="146" t="str">
        <f>IF($D3596="","-",_xlfn.XLOOKUP($D3596,Fund.Meta!$A:$A,Fund.Meta!$D:$D,"-",0,1))</f>
        <v>-</v>
      </c>
      <c r="F3596" s="303" t="str">
        <f>IF($D3596="","-",_xlfn.XLOOKUP($D3596,Fund.Meta!$A:$A,Fund.Meta!$E:$E,"-",0,1))</f>
        <v>-</v>
      </c>
      <c r="G3596" s="334"/>
      <c r="H3596" s="303" t="str">
        <f>IF($G3596="","-",_xlfn.XLOOKUP($G3596,Appr.Meta!$A:$A,Appr.Meta!$D:$D,"-",0,1))</f>
        <v>-</v>
      </c>
      <c r="I3596" s="302"/>
      <c r="J3596" s="303" t="str">
        <f>IF($I3596="","-",_xlfn.XLOOKUP($I3596,'CC.Meta'!$A:$A,'CC.Meta'!$D:$D,"-",0,1))</f>
        <v>-</v>
      </c>
      <c r="K3596" s="302"/>
      <c r="L3596" s="146" t="str">
        <f>IF($K3596="","-",_xlfn.XLOOKUP($K3596,Obj.Meta!$A:$A,Obj.Meta!$D:$D,"-",0,1))</f>
        <v>-</v>
      </c>
      <c r="M3596" s="300" t="str">
        <f>IF($K3596="","-",_xlfn.XLOOKUP($K3596,Obj.Meta!$A:$A,Obj.Meta!$F:$F,"-",0,1))</f>
        <v>-</v>
      </c>
      <c r="N3596" s="337" t="str">
        <f t="shared" si="111"/>
        <v>---</v>
      </c>
      <c r="O3596" s="333"/>
      <c r="P3596" s="54"/>
      <c r="Q3596" s="52"/>
      <c r="R3596" s="34"/>
      <c r="S3596" s="53"/>
      <c r="T3596" s="208"/>
      <c r="U3596" s="726"/>
      <c r="V3596" s="206"/>
      <c r="W3596" s="206"/>
      <c r="X3596" s="678"/>
      <c r="Y3596" s="34"/>
      <c r="Z3596" s="610"/>
      <c r="AA3596" s="608"/>
    </row>
    <row r="3597" spans="1:27">
      <c r="A3597" s="145" t="str">
        <f t="shared" si="110"/>
        <v>-</v>
      </c>
      <c r="B3597" s="146" t="str">
        <f>_xlfn.XLOOKUP($A3597,Dept.Meta!$A:$A,Dept.Meta!$F:$F,"-",0,1)</f>
        <v>-</v>
      </c>
      <c r="C3597" s="629" t="str">
        <f>_xlfn.XLOOKUP(_xlfn.CONCAT($G3597,"-",$I3597),Div.Meta!$H:$H,Div.Meta!$C:$C,"-",0,1)</f>
        <v>-</v>
      </c>
      <c r="D3597" s="302"/>
      <c r="E3597" s="146" t="str">
        <f>IF($D3597="","-",_xlfn.XLOOKUP($D3597,Fund.Meta!$A:$A,Fund.Meta!$D:$D,"-",0,1))</f>
        <v>-</v>
      </c>
      <c r="F3597" s="303" t="str">
        <f>IF($D3597="","-",_xlfn.XLOOKUP($D3597,Fund.Meta!$A:$A,Fund.Meta!$E:$E,"-",0,1))</f>
        <v>-</v>
      </c>
      <c r="G3597" s="334"/>
      <c r="H3597" s="303" t="str">
        <f>IF($G3597="","-",_xlfn.XLOOKUP($G3597,Appr.Meta!$A:$A,Appr.Meta!$D:$D,"-",0,1))</f>
        <v>-</v>
      </c>
      <c r="I3597" s="302"/>
      <c r="J3597" s="303" t="str">
        <f>IF($I3597="","-",_xlfn.XLOOKUP($I3597,'CC.Meta'!$A:$A,'CC.Meta'!$D:$D,"-",0,1))</f>
        <v>-</v>
      </c>
      <c r="K3597" s="302"/>
      <c r="L3597" s="146" t="str">
        <f>IF($K3597="","-",_xlfn.XLOOKUP($K3597,Obj.Meta!$A:$A,Obj.Meta!$D:$D,"-",0,1))</f>
        <v>-</v>
      </c>
      <c r="M3597" s="300" t="str">
        <f>IF($K3597="","-",_xlfn.XLOOKUP($K3597,Obj.Meta!$A:$A,Obj.Meta!$F:$F,"-",0,1))</f>
        <v>-</v>
      </c>
      <c r="N3597" s="337" t="str">
        <f t="shared" si="111"/>
        <v>---</v>
      </c>
      <c r="O3597" s="333"/>
      <c r="P3597" s="54"/>
      <c r="Q3597" s="52"/>
      <c r="R3597" s="34"/>
      <c r="S3597" s="53"/>
      <c r="T3597" s="208"/>
      <c r="U3597" s="726"/>
      <c r="V3597" s="206"/>
      <c r="W3597" s="206"/>
      <c r="X3597" s="678"/>
      <c r="Y3597" s="34"/>
      <c r="Z3597" s="610"/>
      <c r="AA3597" s="608"/>
    </row>
    <row r="3598" spans="1:27">
      <c r="A3598" s="145" t="str">
        <f t="shared" si="110"/>
        <v>-</v>
      </c>
      <c r="B3598" s="146" t="str">
        <f>_xlfn.XLOOKUP($A3598,Dept.Meta!$A:$A,Dept.Meta!$F:$F,"-",0,1)</f>
        <v>-</v>
      </c>
      <c r="C3598" s="629" t="str">
        <f>_xlfn.XLOOKUP(_xlfn.CONCAT($G3598,"-",$I3598),Div.Meta!$H:$H,Div.Meta!$C:$C,"-",0,1)</f>
        <v>-</v>
      </c>
      <c r="D3598" s="302"/>
      <c r="E3598" s="146" t="str">
        <f>IF($D3598="","-",_xlfn.XLOOKUP($D3598,Fund.Meta!$A:$A,Fund.Meta!$D:$D,"-",0,1))</f>
        <v>-</v>
      </c>
      <c r="F3598" s="303" t="str">
        <f>IF($D3598="","-",_xlfn.XLOOKUP($D3598,Fund.Meta!$A:$A,Fund.Meta!$E:$E,"-",0,1))</f>
        <v>-</v>
      </c>
      <c r="G3598" s="334"/>
      <c r="H3598" s="303" t="str">
        <f>IF($G3598="","-",_xlfn.XLOOKUP($G3598,Appr.Meta!$A:$A,Appr.Meta!$D:$D,"-",0,1))</f>
        <v>-</v>
      </c>
      <c r="I3598" s="302"/>
      <c r="J3598" s="303" t="str">
        <f>IF($I3598="","-",_xlfn.XLOOKUP($I3598,'CC.Meta'!$A:$A,'CC.Meta'!$D:$D,"-",0,1))</f>
        <v>-</v>
      </c>
      <c r="K3598" s="302"/>
      <c r="L3598" s="146" t="str">
        <f>IF($K3598="","-",_xlfn.XLOOKUP($K3598,Obj.Meta!$A:$A,Obj.Meta!$D:$D,"-",0,1))</f>
        <v>-</v>
      </c>
      <c r="M3598" s="300" t="str">
        <f>IF($K3598="","-",_xlfn.XLOOKUP($K3598,Obj.Meta!$A:$A,Obj.Meta!$F:$F,"-",0,1))</f>
        <v>-</v>
      </c>
      <c r="N3598" s="337" t="str">
        <f t="shared" si="111"/>
        <v>---</v>
      </c>
      <c r="O3598" s="333"/>
      <c r="P3598" s="54"/>
      <c r="Q3598" s="52"/>
      <c r="R3598" s="34"/>
      <c r="S3598" s="53"/>
      <c r="T3598" s="208"/>
      <c r="U3598" s="726"/>
      <c r="V3598" s="206"/>
      <c r="W3598" s="206"/>
      <c r="X3598" s="678"/>
      <c r="Y3598" s="34"/>
      <c r="Z3598" s="610"/>
      <c r="AA3598" s="608"/>
    </row>
    <row r="3599" spans="1:27">
      <c r="A3599" s="145" t="str">
        <f t="shared" si="110"/>
        <v>-</v>
      </c>
      <c r="B3599" s="146" t="str">
        <f>_xlfn.XLOOKUP($A3599,Dept.Meta!$A:$A,Dept.Meta!$F:$F,"-",0,1)</f>
        <v>-</v>
      </c>
      <c r="C3599" s="629" t="str">
        <f>_xlfn.XLOOKUP(_xlfn.CONCAT($G3599,"-",$I3599),Div.Meta!$H:$H,Div.Meta!$C:$C,"-",0,1)</f>
        <v>-</v>
      </c>
      <c r="D3599" s="302"/>
      <c r="E3599" s="146" t="str">
        <f>IF($D3599="","-",_xlfn.XLOOKUP($D3599,Fund.Meta!$A:$A,Fund.Meta!$D:$D,"-",0,1))</f>
        <v>-</v>
      </c>
      <c r="F3599" s="303" t="str">
        <f>IF($D3599="","-",_xlfn.XLOOKUP($D3599,Fund.Meta!$A:$A,Fund.Meta!$E:$E,"-",0,1))</f>
        <v>-</v>
      </c>
      <c r="G3599" s="334"/>
      <c r="H3599" s="303" t="str">
        <f>IF($G3599="","-",_xlfn.XLOOKUP($G3599,Appr.Meta!$A:$A,Appr.Meta!$D:$D,"-",0,1))</f>
        <v>-</v>
      </c>
      <c r="I3599" s="302"/>
      <c r="J3599" s="303" t="str">
        <f>IF($I3599="","-",_xlfn.XLOOKUP($I3599,'CC.Meta'!$A:$A,'CC.Meta'!$D:$D,"-",0,1))</f>
        <v>-</v>
      </c>
      <c r="K3599" s="302"/>
      <c r="L3599" s="146" t="str">
        <f>IF($K3599="","-",_xlfn.XLOOKUP($K3599,Obj.Meta!$A:$A,Obj.Meta!$D:$D,"-",0,1))</f>
        <v>-</v>
      </c>
      <c r="M3599" s="300" t="str">
        <f>IF($K3599="","-",_xlfn.XLOOKUP($K3599,Obj.Meta!$A:$A,Obj.Meta!$F:$F,"-",0,1))</f>
        <v>-</v>
      </c>
      <c r="N3599" s="337" t="str">
        <f t="shared" si="111"/>
        <v>---</v>
      </c>
      <c r="O3599" s="333"/>
      <c r="P3599" s="54"/>
      <c r="Q3599" s="52"/>
      <c r="R3599" s="34"/>
      <c r="S3599" s="53"/>
      <c r="T3599" s="208"/>
      <c r="U3599" s="726"/>
      <c r="V3599" s="206"/>
      <c r="W3599" s="206"/>
      <c r="X3599" s="678"/>
      <c r="Y3599" s="34"/>
      <c r="Z3599" s="610"/>
      <c r="AA3599" s="608"/>
    </row>
    <row r="3600" spans="1:27">
      <c r="A3600" s="145" t="str">
        <f t="shared" si="110"/>
        <v>-</v>
      </c>
      <c r="B3600" s="146" t="str">
        <f>_xlfn.XLOOKUP($A3600,Dept.Meta!$A:$A,Dept.Meta!$F:$F,"-",0,1)</f>
        <v>-</v>
      </c>
      <c r="C3600" s="629" t="str">
        <f>_xlfn.XLOOKUP(_xlfn.CONCAT($G3600,"-",$I3600),Div.Meta!$H:$H,Div.Meta!$C:$C,"-",0,1)</f>
        <v>-</v>
      </c>
      <c r="D3600" s="302"/>
      <c r="E3600" s="146" t="str">
        <f>IF($D3600="","-",_xlfn.XLOOKUP($D3600,Fund.Meta!$A:$A,Fund.Meta!$D:$D,"-",0,1))</f>
        <v>-</v>
      </c>
      <c r="F3600" s="303" t="str">
        <f>IF($D3600="","-",_xlfn.XLOOKUP($D3600,Fund.Meta!$A:$A,Fund.Meta!$E:$E,"-",0,1))</f>
        <v>-</v>
      </c>
      <c r="G3600" s="334"/>
      <c r="H3600" s="303" t="str">
        <f>IF($G3600="","-",_xlfn.XLOOKUP($G3600,Appr.Meta!$A:$A,Appr.Meta!$D:$D,"-",0,1))</f>
        <v>-</v>
      </c>
      <c r="I3600" s="302"/>
      <c r="J3600" s="303" t="str">
        <f>IF($I3600="","-",_xlfn.XLOOKUP($I3600,'CC.Meta'!$A:$A,'CC.Meta'!$D:$D,"-",0,1))</f>
        <v>-</v>
      </c>
      <c r="K3600" s="302"/>
      <c r="L3600" s="146" t="str">
        <f>IF($K3600="","-",_xlfn.XLOOKUP($K3600,Obj.Meta!$A:$A,Obj.Meta!$D:$D,"-",0,1))</f>
        <v>-</v>
      </c>
      <c r="M3600" s="300" t="str">
        <f>IF($K3600="","-",_xlfn.XLOOKUP($K3600,Obj.Meta!$A:$A,Obj.Meta!$F:$F,"-",0,1))</f>
        <v>-</v>
      </c>
      <c r="N3600" s="337" t="str">
        <f t="shared" si="111"/>
        <v>---</v>
      </c>
      <c r="O3600" s="333"/>
      <c r="P3600" s="54"/>
      <c r="Q3600" s="52"/>
      <c r="R3600" s="34"/>
      <c r="S3600" s="53"/>
      <c r="T3600" s="208"/>
      <c r="U3600" s="726"/>
      <c r="V3600" s="206"/>
      <c r="W3600" s="206"/>
      <c r="X3600" s="678"/>
      <c r="Y3600" s="34"/>
      <c r="Z3600" s="610"/>
      <c r="AA3600" s="608"/>
    </row>
    <row r="3601" spans="1:27">
      <c r="A3601" s="145" t="str">
        <f t="shared" si="110"/>
        <v>-</v>
      </c>
      <c r="B3601" s="146" t="str">
        <f>_xlfn.XLOOKUP($A3601,Dept.Meta!$A:$A,Dept.Meta!$F:$F,"-",0,1)</f>
        <v>-</v>
      </c>
      <c r="C3601" s="629" t="str">
        <f>_xlfn.XLOOKUP(_xlfn.CONCAT($G3601,"-",$I3601),Div.Meta!$H:$H,Div.Meta!$C:$C,"-",0,1)</f>
        <v>-</v>
      </c>
      <c r="D3601" s="302"/>
      <c r="E3601" s="146" t="str">
        <f>IF($D3601="","-",_xlfn.XLOOKUP($D3601,Fund.Meta!$A:$A,Fund.Meta!$D:$D,"-",0,1))</f>
        <v>-</v>
      </c>
      <c r="F3601" s="303" t="str">
        <f>IF($D3601="","-",_xlfn.XLOOKUP($D3601,Fund.Meta!$A:$A,Fund.Meta!$E:$E,"-",0,1))</f>
        <v>-</v>
      </c>
      <c r="G3601" s="334"/>
      <c r="H3601" s="303" t="str">
        <f>IF($G3601="","-",_xlfn.XLOOKUP($G3601,Appr.Meta!$A:$A,Appr.Meta!$D:$D,"-",0,1))</f>
        <v>-</v>
      </c>
      <c r="I3601" s="302"/>
      <c r="J3601" s="303" t="str">
        <f>IF($I3601="","-",_xlfn.XLOOKUP($I3601,'CC.Meta'!$A:$A,'CC.Meta'!$D:$D,"-",0,1))</f>
        <v>-</v>
      </c>
      <c r="K3601" s="302"/>
      <c r="L3601" s="146" t="str">
        <f>IF($K3601="","-",_xlfn.XLOOKUP($K3601,Obj.Meta!$A:$A,Obj.Meta!$D:$D,"-",0,1))</f>
        <v>-</v>
      </c>
      <c r="M3601" s="300" t="str">
        <f>IF($K3601="","-",_xlfn.XLOOKUP($K3601,Obj.Meta!$A:$A,Obj.Meta!$F:$F,"-",0,1))</f>
        <v>-</v>
      </c>
      <c r="N3601" s="337" t="str">
        <f t="shared" si="111"/>
        <v>---</v>
      </c>
      <c r="O3601" s="333"/>
      <c r="P3601" s="54"/>
      <c r="Q3601" s="52"/>
      <c r="R3601" s="34"/>
      <c r="S3601" s="53"/>
      <c r="T3601" s="208"/>
      <c r="U3601" s="726"/>
      <c r="V3601" s="206"/>
      <c r="W3601" s="206"/>
      <c r="X3601" s="678"/>
      <c r="Y3601" s="34"/>
      <c r="Z3601" s="610"/>
      <c r="AA3601" s="608"/>
    </row>
    <row r="3602" spans="1:27">
      <c r="A3602" s="145" t="str">
        <f t="shared" si="110"/>
        <v>-</v>
      </c>
      <c r="B3602" s="146" t="str">
        <f>_xlfn.XLOOKUP($A3602,Dept.Meta!$A:$A,Dept.Meta!$F:$F,"-",0,1)</f>
        <v>-</v>
      </c>
      <c r="C3602" s="629" t="str">
        <f>_xlfn.XLOOKUP(_xlfn.CONCAT($G3602,"-",$I3602),Div.Meta!$H:$H,Div.Meta!$C:$C,"-",0,1)</f>
        <v>-</v>
      </c>
      <c r="D3602" s="302"/>
      <c r="E3602" s="146" t="str">
        <f>IF($D3602="","-",_xlfn.XLOOKUP($D3602,Fund.Meta!$A:$A,Fund.Meta!$D:$D,"-",0,1))</f>
        <v>-</v>
      </c>
      <c r="F3602" s="303" t="str">
        <f>IF($D3602="","-",_xlfn.XLOOKUP($D3602,Fund.Meta!$A:$A,Fund.Meta!$E:$E,"-",0,1))</f>
        <v>-</v>
      </c>
      <c r="G3602" s="334"/>
      <c r="H3602" s="303" t="str">
        <f>IF($G3602="","-",_xlfn.XLOOKUP($G3602,Appr.Meta!$A:$A,Appr.Meta!$D:$D,"-",0,1))</f>
        <v>-</v>
      </c>
      <c r="I3602" s="302"/>
      <c r="J3602" s="303" t="str">
        <f>IF($I3602="","-",_xlfn.XLOOKUP($I3602,'CC.Meta'!$A:$A,'CC.Meta'!$D:$D,"-",0,1))</f>
        <v>-</v>
      </c>
      <c r="K3602" s="302"/>
      <c r="L3602" s="146" t="str">
        <f>IF($K3602="","-",_xlfn.XLOOKUP($K3602,Obj.Meta!$A:$A,Obj.Meta!$D:$D,"-",0,1))</f>
        <v>-</v>
      </c>
      <c r="M3602" s="300" t="str">
        <f>IF($K3602="","-",_xlfn.XLOOKUP($K3602,Obj.Meta!$A:$A,Obj.Meta!$F:$F,"-",0,1))</f>
        <v>-</v>
      </c>
      <c r="N3602" s="337" t="str">
        <f t="shared" si="111"/>
        <v>---</v>
      </c>
      <c r="O3602" s="333"/>
      <c r="P3602" s="54"/>
      <c r="Q3602" s="52"/>
      <c r="R3602" s="34"/>
      <c r="S3602" s="53"/>
      <c r="T3602" s="208"/>
      <c r="U3602" s="726"/>
      <c r="V3602" s="206"/>
      <c r="W3602" s="206"/>
      <c r="X3602" s="678"/>
      <c r="Y3602" s="34"/>
      <c r="Z3602" s="610"/>
      <c r="AA3602" s="608"/>
    </row>
    <row r="3603" spans="1:27">
      <c r="A3603" s="145" t="str">
        <f t="shared" ref="A3603:A3650" si="112">IFERROR(VALUE(LEFT($I3603,2)),"-")</f>
        <v>-</v>
      </c>
      <c r="B3603" s="146" t="str">
        <f>_xlfn.XLOOKUP($A3603,Dept.Meta!$A:$A,Dept.Meta!$F:$F,"-",0,1)</f>
        <v>-</v>
      </c>
      <c r="C3603" s="629" t="str">
        <f>_xlfn.XLOOKUP(_xlfn.CONCAT($G3603,"-",$I3603),Div.Meta!$H:$H,Div.Meta!$C:$C,"-",0,1)</f>
        <v>-</v>
      </c>
      <c r="D3603" s="302"/>
      <c r="E3603" s="146" t="str">
        <f>IF($D3603="","-",_xlfn.XLOOKUP($D3603,Fund.Meta!$A:$A,Fund.Meta!$D:$D,"-",0,1))</f>
        <v>-</v>
      </c>
      <c r="F3603" s="303" t="str">
        <f>IF($D3603="","-",_xlfn.XLOOKUP($D3603,Fund.Meta!$A:$A,Fund.Meta!$E:$E,"-",0,1))</f>
        <v>-</v>
      </c>
      <c r="G3603" s="334"/>
      <c r="H3603" s="303" t="str">
        <f>IF($G3603="","-",_xlfn.XLOOKUP($G3603,Appr.Meta!$A:$A,Appr.Meta!$D:$D,"-",0,1))</f>
        <v>-</v>
      </c>
      <c r="I3603" s="302"/>
      <c r="J3603" s="303" t="str">
        <f>IF($I3603="","-",_xlfn.XLOOKUP($I3603,'CC.Meta'!$A:$A,'CC.Meta'!$D:$D,"-",0,1))</f>
        <v>-</v>
      </c>
      <c r="K3603" s="302"/>
      <c r="L3603" s="146" t="str">
        <f>IF($K3603="","-",_xlfn.XLOOKUP($K3603,Obj.Meta!$A:$A,Obj.Meta!$D:$D,"-",0,1))</f>
        <v>-</v>
      </c>
      <c r="M3603" s="300" t="str">
        <f>IF($K3603="","-",_xlfn.XLOOKUP($K3603,Obj.Meta!$A:$A,Obj.Meta!$F:$F,"-",0,1))</f>
        <v>-</v>
      </c>
      <c r="N3603" s="337" t="str">
        <f t="shared" ref="N3603:N3650" si="113">_xlfn.CONCAT($D3603,"-",$G3603,"-",$I3603,"-",$K3603)</f>
        <v>---</v>
      </c>
      <c r="O3603" s="333"/>
      <c r="P3603" s="54"/>
      <c r="Q3603" s="52"/>
      <c r="R3603" s="34"/>
      <c r="S3603" s="53"/>
      <c r="T3603" s="208"/>
      <c r="U3603" s="726"/>
      <c r="V3603" s="206"/>
      <c r="W3603" s="206"/>
      <c r="X3603" s="678"/>
      <c r="Y3603" s="34"/>
      <c r="Z3603" s="610"/>
      <c r="AA3603" s="608"/>
    </row>
    <row r="3604" spans="1:27">
      <c r="A3604" s="145" t="str">
        <f t="shared" si="112"/>
        <v>-</v>
      </c>
      <c r="B3604" s="146" t="str">
        <f>_xlfn.XLOOKUP($A3604,Dept.Meta!$A:$A,Dept.Meta!$F:$F,"-",0,1)</f>
        <v>-</v>
      </c>
      <c r="C3604" s="629" t="str">
        <f>_xlfn.XLOOKUP(_xlfn.CONCAT($G3604,"-",$I3604),Div.Meta!$H:$H,Div.Meta!$C:$C,"-",0,1)</f>
        <v>-</v>
      </c>
      <c r="D3604" s="302"/>
      <c r="E3604" s="146" t="str">
        <f>IF($D3604="","-",_xlfn.XLOOKUP($D3604,Fund.Meta!$A:$A,Fund.Meta!$D:$D,"-",0,1))</f>
        <v>-</v>
      </c>
      <c r="F3604" s="303" t="str">
        <f>IF($D3604="","-",_xlfn.XLOOKUP($D3604,Fund.Meta!$A:$A,Fund.Meta!$E:$E,"-",0,1))</f>
        <v>-</v>
      </c>
      <c r="G3604" s="334"/>
      <c r="H3604" s="303" t="str">
        <f>IF($G3604="","-",_xlfn.XLOOKUP($G3604,Appr.Meta!$A:$A,Appr.Meta!$D:$D,"-",0,1))</f>
        <v>-</v>
      </c>
      <c r="I3604" s="302"/>
      <c r="J3604" s="303" t="str">
        <f>IF($I3604="","-",_xlfn.XLOOKUP($I3604,'CC.Meta'!$A:$A,'CC.Meta'!$D:$D,"-",0,1))</f>
        <v>-</v>
      </c>
      <c r="K3604" s="302"/>
      <c r="L3604" s="146" t="str">
        <f>IF($K3604="","-",_xlfn.XLOOKUP($K3604,Obj.Meta!$A:$A,Obj.Meta!$D:$D,"-",0,1))</f>
        <v>-</v>
      </c>
      <c r="M3604" s="300" t="str">
        <f>IF($K3604="","-",_xlfn.XLOOKUP($K3604,Obj.Meta!$A:$A,Obj.Meta!$F:$F,"-",0,1))</f>
        <v>-</v>
      </c>
      <c r="N3604" s="337" t="str">
        <f t="shared" si="113"/>
        <v>---</v>
      </c>
      <c r="O3604" s="333"/>
      <c r="P3604" s="54"/>
      <c r="Q3604" s="52"/>
      <c r="R3604" s="34"/>
      <c r="S3604" s="53"/>
      <c r="T3604" s="208"/>
      <c r="U3604" s="726"/>
      <c r="V3604" s="206"/>
      <c r="W3604" s="206"/>
      <c r="X3604" s="678"/>
      <c r="Y3604" s="34"/>
      <c r="Z3604" s="610"/>
      <c r="AA3604" s="608"/>
    </row>
    <row r="3605" spans="1:27">
      <c r="A3605" s="145" t="str">
        <f t="shared" si="112"/>
        <v>-</v>
      </c>
      <c r="B3605" s="146" t="str">
        <f>_xlfn.XLOOKUP($A3605,Dept.Meta!$A:$A,Dept.Meta!$F:$F,"-",0,1)</f>
        <v>-</v>
      </c>
      <c r="C3605" s="629" t="str">
        <f>_xlfn.XLOOKUP(_xlfn.CONCAT($G3605,"-",$I3605),Div.Meta!$H:$H,Div.Meta!$C:$C,"-",0,1)</f>
        <v>-</v>
      </c>
      <c r="D3605" s="302"/>
      <c r="E3605" s="146" t="str">
        <f>IF($D3605="","-",_xlfn.XLOOKUP($D3605,Fund.Meta!$A:$A,Fund.Meta!$D:$D,"-",0,1))</f>
        <v>-</v>
      </c>
      <c r="F3605" s="303" t="str">
        <f>IF($D3605="","-",_xlfn.XLOOKUP($D3605,Fund.Meta!$A:$A,Fund.Meta!$E:$E,"-",0,1))</f>
        <v>-</v>
      </c>
      <c r="G3605" s="334"/>
      <c r="H3605" s="303" t="str">
        <f>IF($G3605="","-",_xlfn.XLOOKUP($G3605,Appr.Meta!$A:$A,Appr.Meta!$D:$D,"-",0,1))</f>
        <v>-</v>
      </c>
      <c r="I3605" s="302"/>
      <c r="J3605" s="303" t="str">
        <f>IF($I3605="","-",_xlfn.XLOOKUP($I3605,'CC.Meta'!$A:$A,'CC.Meta'!$D:$D,"-",0,1))</f>
        <v>-</v>
      </c>
      <c r="K3605" s="302"/>
      <c r="L3605" s="146" t="str">
        <f>IF($K3605="","-",_xlfn.XLOOKUP($K3605,Obj.Meta!$A:$A,Obj.Meta!$D:$D,"-",0,1))</f>
        <v>-</v>
      </c>
      <c r="M3605" s="300" t="str">
        <f>IF($K3605="","-",_xlfn.XLOOKUP($K3605,Obj.Meta!$A:$A,Obj.Meta!$F:$F,"-",0,1))</f>
        <v>-</v>
      </c>
      <c r="N3605" s="337" t="str">
        <f t="shared" si="113"/>
        <v>---</v>
      </c>
      <c r="O3605" s="333"/>
      <c r="P3605" s="54"/>
      <c r="Q3605" s="52"/>
      <c r="R3605" s="34"/>
      <c r="S3605" s="53"/>
      <c r="T3605" s="208"/>
      <c r="U3605" s="726"/>
      <c r="V3605" s="206"/>
      <c r="W3605" s="206"/>
      <c r="X3605" s="678"/>
      <c r="Y3605" s="34"/>
      <c r="Z3605" s="610"/>
      <c r="AA3605" s="608"/>
    </row>
    <row r="3606" spans="1:27">
      <c r="A3606" s="145" t="str">
        <f t="shared" si="112"/>
        <v>-</v>
      </c>
      <c r="B3606" s="146" t="str">
        <f>_xlfn.XLOOKUP($A3606,Dept.Meta!$A:$A,Dept.Meta!$F:$F,"-",0,1)</f>
        <v>-</v>
      </c>
      <c r="C3606" s="629" t="str">
        <f>_xlfn.XLOOKUP(_xlfn.CONCAT($G3606,"-",$I3606),Div.Meta!$H:$H,Div.Meta!$C:$C,"-",0,1)</f>
        <v>-</v>
      </c>
      <c r="D3606" s="302"/>
      <c r="E3606" s="146" t="str">
        <f>IF($D3606="","-",_xlfn.XLOOKUP($D3606,Fund.Meta!$A:$A,Fund.Meta!$D:$D,"-",0,1))</f>
        <v>-</v>
      </c>
      <c r="F3606" s="303" t="str">
        <f>IF($D3606="","-",_xlfn.XLOOKUP($D3606,Fund.Meta!$A:$A,Fund.Meta!$E:$E,"-",0,1))</f>
        <v>-</v>
      </c>
      <c r="G3606" s="334"/>
      <c r="H3606" s="303" t="str">
        <f>IF($G3606="","-",_xlfn.XLOOKUP($G3606,Appr.Meta!$A:$A,Appr.Meta!$D:$D,"-",0,1))</f>
        <v>-</v>
      </c>
      <c r="I3606" s="302"/>
      <c r="J3606" s="303" t="str">
        <f>IF($I3606="","-",_xlfn.XLOOKUP($I3606,'CC.Meta'!$A:$A,'CC.Meta'!$D:$D,"-",0,1))</f>
        <v>-</v>
      </c>
      <c r="K3606" s="302"/>
      <c r="L3606" s="146" t="str">
        <f>IF($K3606="","-",_xlfn.XLOOKUP($K3606,Obj.Meta!$A:$A,Obj.Meta!$D:$D,"-",0,1))</f>
        <v>-</v>
      </c>
      <c r="M3606" s="300" t="str">
        <f>IF($K3606="","-",_xlfn.XLOOKUP($K3606,Obj.Meta!$A:$A,Obj.Meta!$F:$F,"-",0,1))</f>
        <v>-</v>
      </c>
      <c r="N3606" s="337" t="str">
        <f t="shared" si="113"/>
        <v>---</v>
      </c>
      <c r="O3606" s="333"/>
      <c r="P3606" s="54"/>
      <c r="Q3606" s="52"/>
      <c r="R3606" s="34"/>
      <c r="S3606" s="53"/>
      <c r="T3606" s="208"/>
      <c r="U3606" s="726"/>
      <c r="V3606" s="206"/>
      <c r="W3606" s="206"/>
      <c r="X3606" s="678"/>
      <c r="Y3606" s="34"/>
      <c r="Z3606" s="610"/>
      <c r="AA3606" s="608"/>
    </row>
    <row r="3607" spans="1:27">
      <c r="A3607" s="145" t="str">
        <f t="shared" si="112"/>
        <v>-</v>
      </c>
      <c r="B3607" s="146" t="str">
        <f>_xlfn.XLOOKUP($A3607,Dept.Meta!$A:$A,Dept.Meta!$F:$F,"-",0,1)</f>
        <v>-</v>
      </c>
      <c r="C3607" s="629" t="str">
        <f>_xlfn.XLOOKUP(_xlfn.CONCAT($G3607,"-",$I3607),Div.Meta!$H:$H,Div.Meta!$C:$C,"-",0,1)</f>
        <v>-</v>
      </c>
      <c r="D3607" s="302"/>
      <c r="E3607" s="146" t="str">
        <f>IF($D3607="","-",_xlfn.XLOOKUP($D3607,Fund.Meta!$A:$A,Fund.Meta!$D:$D,"-",0,1))</f>
        <v>-</v>
      </c>
      <c r="F3607" s="303" t="str">
        <f>IF($D3607="","-",_xlfn.XLOOKUP($D3607,Fund.Meta!$A:$A,Fund.Meta!$E:$E,"-",0,1))</f>
        <v>-</v>
      </c>
      <c r="G3607" s="334"/>
      <c r="H3607" s="303" t="str">
        <f>IF($G3607="","-",_xlfn.XLOOKUP($G3607,Appr.Meta!$A:$A,Appr.Meta!$D:$D,"-",0,1))</f>
        <v>-</v>
      </c>
      <c r="I3607" s="302"/>
      <c r="J3607" s="303" t="str">
        <f>IF($I3607="","-",_xlfn.XLOOKUP($I3607,'CC.Meta'!$A:$A,'CC.Meta'!$D:$D,"-",0,1))</f>
        <v>-</v>
      </c>
      <c r="K3607" s="302"/>
      <c r="L3607" s="146" t="str">
        <f>IF($K3607="","-",_xlfn.XLOOKUP($K3607,Obj.Meta!$A:$A,Obj.Meta!$D:$D,"-",0,1))</f>
        <v>-</v>
      </c>
      <c r="M3607" s="300" t="str">
        <f>IF($K3607="","-",_xlfn.XLOOKUP($K3607,Obj.Meta!$A:$A,Obj.Meta!$F:$F,"-",0,1))</f>
        <v>-</v>
      </c>
      <c r="N3607" s="337" t="str">
        <f t="shared" si="113"/>
        <v>---</v>
      </c>
      <c r="O3607" s="333"/>
      <c r="P3607" s="54"/>
      <c r="Q3607" s="52"/>
      <c r="R3607" s="34"/>
      <c r="S3607" s="53"/>
      <c r="T3607" s="208"/>
      <c r="U3607" s="726"/>
      <c r="V3607" s="206"/>
      <c r="W3607" s="206"/>
      <c r="X3607" s="678"/>
      <c r="Y3607" s="34"/>
      <c r="Z3607" s="610"/>
      <c r="AA3607" s="608"/>
    </row>
    <row r="3608" spans="1:27">
      <c r="A3608" s="145" t="str">
        <f t="shared" si="112"/>
        <v>-</v>
      </c>
      <c r="B3608" s="146" t="str">
        <f>_xlfn.XLOOKUP($A3608,Dept.Meta!$A:$A,Dept.Meta!$F:$F,"-",0,1)</f>
        <v>-</v>
      </c>
      <c r="C3608" s="629" t="str">
        <f>_xlfn.XLOOKUP(_xlfn.CONCAT($G3608,"-",$I3608),Div.Meta!$H:$H,Div.Meta!$C:$C,"-",0,1)</f>
        <v>-</v>
      </c>
      <c r="D3608" s="302"/>
      <c r="E3608" s="146" t="str">
        <f>IF($D3608="","-",_xlfn.XLOOKUP($D3608,Fund.Meta!$A:$A,Fund.Meta!$D:$D,"-",0,1))</f>
        <v>-</v>
      </c>
      <c r="F3608" s="303" t="str">
        <f>IF($D3608="","-",_xlfn.XLOOKUP($D3608,Fund.Meta!$A:$A,Fund.Meta!$E:$E,"-",0,1))</f>
        <v>-</v>
      </c>
      <c r="G3608" s="334"/>
      <c r="H3608" s="303" t="str">
        <f>IF($G3608="","-",_xlfn.XLOOKUP($G3608,Appr.Meta!$A:$A,Appr.Meta!$D:$D,"-",0,1))</f>
        <v>-</v>
      </c>
      <c r="I3608" s="302"/>
      <c r="J3608" s="303" t="str">
        <f>IF($I3608="","-",_xlfn.XLOOKUP($I3608,'CC.Meta'!$A:$A,'CC.Meta'!$D:$D,"-",0,1))</f>
        <v>-</v>
      </c>
      <c r="K3608" s="302"/>
      <c r="L3608" s="146" t="str">
        <f>IF($K3608="","-",_xlfn.XLOOKUP($K3608,Obj.Meta!$A:$A,Obj.Meta!$D:$D,"-",0,1))</f>
        <v>-</v>
      </c>
      <c r="M3608" s="300" t="str">
        <f>IF($K3608="","-",_xlfn.XLOOKUP($K3608,Obj.Meta!$A:$A,Obj.Meta!$F:$F,"-",0,1))</f>
        <v>-</v>
      </c>
      <c r="N3608" s="337" t="str">
        <f t="shared" si="113"/>
        <v>---</v>
      </c>
      <c r="O3608" s="333"/>
      <c r="P3608" s="54"/>
      <c r="Q3608" s="52"/>
      <c r="R3608" s="34"/>
      <c r="S3608" s="53"/>
      <c r="T3608" s="208"/>
      <c r="U3608" s="726"/>
      <c r="V3608" s="206"/>
      <c r="W3608" s="206"/>
      <c r="X3608" s="678"/>
      <c r="Y3608" s="34"/>
      <c r="Z3608" s="610"/>
      <c r="AA3608" s="608"/>
    </row>
    <row r="3609" spans="1:27">
      <c r="A3609" s="145" t="str">
        <f t="shared" si="112"/>
        <v>-</v>
      </c>
      <c r="B3609" s="146" t="str">
        <f>_xlfn.XLOOKUP($A3609,Dept.Meta!$A:$A,Dept.Meta!$F:$F,"-",0,1)</f>
        <v>-</v>
      </c>
      <c r="C3609" s="629" t="str">
        <f>_xlfn.XLOOKUP(_xlfn.CONCAT($G3609,"-",$I3609),Div.Meta!$H:$H,Div.Meta!$C:$C,"-",0,1)</f>
        <v>-</v>
      </c>
      <c r="D3609" s="302"/>
      <c r="E3609" s="146" t="str">
        <f>IF($D3609="","-",_xlfn.XLOOKUP($D3609,Fund.Meta!$A:$A,Fund.Meta!$D:$D,"-",0,1))</f>
        <v>-</v>
      </c>
      <c r="F3609" s="303" t="str">
        <f>IF($D3609="","-",_xlfn.XLOOKUP($D3609,Fund.Meta!$A:$A,Fund.Meta!$E:$E,"-",0,1))</f>
        <v>-</v>
      </c>
      <c r="G3609" s="334"/>
      <c r="H3609" s="303" t="str">
        <f>IF($G3609="","-",_xlfn.XLOOKUP($G3609,Appr.Meta!$A:$A,Appr.Meta!$D:$D,"-",0,1))</f>
        <v>-</v>
      </c>
      <c r="I3609" s="302"/>
      <c r="J3609" s="303" t="str">
        <f>IF($I3609="","-",_xlfn.XLOOKUP($I3609,'CC.Meta'!$A:$A,'CC.Meta'!$D:$D,"-",0,1))</f>
        <v>-</v>
      </c>
      <c r="K3609" s="302"/>
      <c r="L3609" s="146" t="str">
        <f>IF($K3609="","-",_xlfn.XLOOKUP($K3609,Obj.Meta!$A:$A,Obj.Meta!$D:$D,"-",0,1))</f>
        <v>-</v>
      </c>
      <c r="M3609" s="300" t="str">
        <f>IF($K3609="","-",_xlfn.XLOOKUP($K3609,Obj.Meta!$A:$A,Obj.Meta!$F:$F,"-",0,1))</f>
        <v>-</v>
      </c>
      <c r="N3609" s="337" t="str">
        <f t="shared" si="113"/>
        <v>---</v>
      </c>
      <c r="O3609" s="333"/>
      <c r="P3609" s="54"/>
      <c r="Q3609" s="52"/>
      <c r="R3609" s="34"/>
      <c r="S3609" s="53"/>
      <c r="T3609" s="208"/>
      <c r="U3609" s="726"/>
      <c r="V3609" s="206"/>
      <c r="W3609" s="206"/>
      <c r="X3609" s="678"/>
      <c r="Y3609" s="34"/>
      <c r="Z3609" s="610"/>
      <c r="AA3609" s="608"/>
    </row>
    <row r="3610" spans="1:27">
      <c r="A3610" s="145" t="str">
        <f t="shared" si="112"/>
        <v>-</v>
      </c>
      <c r="B3610" s="146" t="str">
        <f>_xlfn.XLOOKUP($A3610,Dept.Meta!$A:$A,Dept.Meta!$F:$F,"-",0,1)</f>
        <v>-</v>
      </c>
      <c r="C3610" s="629" t="str">
        <f>_xlfn.XLOOKUP(_xlfn.CONCAT($G3610,"-",$I3610),Div.Meta!$H:$H,Div.Meta!$C:$C,"-",0,1)</f>
        <v>-</v>
      </c>
      <c r="D3610" s="302"/>
      <c r="E3610" s="146" t="str">
        <f>IF($D3610="","-",_xlfn.XLOOKUP($D3610,Fund.Meta!$A:$A,Fund.Meta!$D:$D,"-",0,1))</f>
        <v>-</v>
      </c>
      <c r="F3610" s="303" t="str">
        <f>IF($D3610="","-",_xlfn.XLOOKUP($D3610,Fund.Meta!$A:$A,Fund.Meta!$E:$E,"-",0,1))</f>
        <v>-</v>
      </c>
      <c r="G3610" s="334"/>
      <c r="H3610" s="303" t="str">
        <f>IF($G3610="","-",_xlfn.XLOOKUP($G3610,Appr.Meta!$A:$A,Appr.Meta!$D:$D,"-",0,1))</f>
        <v>-</v>
      </c>
      <c r="I3610" s="302"/>
      <c r="J3610" s="303" t="str">
        <f>IF($I3610="","-",_xlfn.XLOOKUP($I3610,'CC.Meta'!$A:$A,'CC.Meta'!$D:$D,"-",0,1))</f>
        <v>-</v>
      </c>
      <c r="K3610" s="302"/>
      <c r="L3610" s="146" t="str">
        <f>IF($K3610="","-",_xlfn.XLOOKUP($K3610,Obj.Meta!$A:$A,Obj.Meta!$D:$D,"-",0,1))</f>
        <v>-</v>
      </c>
      <c r="M3610" s="300" t="str">
        <f>IF($K3610="","-",_xlfn.XLOOKUP($K3610,Obj.Meta!$A:$A,Obj.Meta!$F:$F,"-",0,1))</f>
        <v>-</v>
      </c>
      <c r="N3610" s="337" t="str">
        <f t="shared" si="113"/>
        <v>---</v>
      </c>
      <c r="O3610" s="333"/>
      <c r="P3610" s="54"/>
      <c r="Q3610" s="52"/>
      <c r="R3610" s="34"/>
      <c r="S3610" s="53"/>
      <c r="T3610" s="208"/>
      <c r="U3610" s="726"/>
      <c r="V3610" s="206"/>
      <c r="W3610" s="206"/>
      <c r="X3610" s="678"/>
      <c r="Y3610" s="34"/>
      <c r="Z3610" s="610"/>
      <c r="AA3610" s="608"/>
    </row>
    <row r="3611" spans="1:27">
      <c r="A3611" s="145" t="str">
        <f t="shared" si="112"/>
        <v>-</v>
      </c>
      <c r="B3611" s="146" t="str">
        <f>_xlfn.XLOOKUP($A3611,Dept.Meta!$A:$A,Dept.Meta!$F:$F,"-",0,1)</f>
        <v>-</v>
      </c>
      <c r="C3611" s="629" t="str">
        <f>_xlfn.XLOOKUP(_xlfn.CONCAT($G3611,"-",$I3611),Div.Meta!$H:$H,Div.Meta!$C:$C,"-",0,1)</f>
        <v>-</v>
      </c>
      <c r="D3611" s="302"/>
      <c r="E3611" s="146" t="str">
        <f>IF($D3611="","-",_xlfn.XLOOKUP($D3611,Fund.Meta!$A:$A,Fund.Meta!$D:$D,"-",0,1))</f>
        <v>-</v>
      </c>
      <c r="F3611" s="303" t="str">
        <f>IF($D3611="","-",_xlfn.XLOOKUP($D3611,Fund.Meta!$A:$A,Fund.Meta!$E:$E,"-",0,1))</f>
        <v>-</v>
      </c>
      <c r="G3611" s="334"/>
      <c r="H3611" s="303" t="str">
        <f>IF($G3611="","-",_xlfn.XLOOKUP($G3611,Appr.Meta!$A:$A,Appr.Meta!$D:$D,"-",0,1))</f>
        <v>-</v>
      </c>
      <c r="I3611" s="302"/>
      <c r="J3611" s="303" t="str">
        <f>IF($I3611="","-",_xlfn.XLOOKUP($I3611,'CC.Meta'!$A:$A,'CC.Meta'!$D:$D,"-",0,1))</f>
        <v>-</v>
      </c>
      <c r="K3611" s="302"/>
      <c r="L3611" s="146" t="str">
        <f>IF($K3611="","-",_xlfn.XLOOKUP($K3611,Obj.Meta!$A:$A,Obj.Meta!$D:$D,"-",0,1))</f>
        <v>-</v>
      </c>
      <c r="M3611" s="300" t="str">
        <f>IF($K3611="","-",_xlfn.XLOOKUP($K3611,Obj.Meta!$A:$A,Obj.Meta!$F:$F,"-",0,1))</f>
        <v>-</v>
      </c>
      <c r="N3611" s="337" t="str">
        <f t="shared" si="113"/>
        <v>---</v>
      </c>
      <c r="O3611" s="333"/>
      <c r="P3611" s="54"/>
      <c r="Q3611" s="52"/>
      <c r="R3611" s="34"/>
      <c r="S3611" s="53"/>
      <c r="T3611" s="208"/>
      <c r="U3611" s="726"/>
      <c r="V3611" s="206"/>
      <c r="W3611" s="206"/>
      <c r="X3611" s="678"/>
      <c r="Y3611" s="34"/>
      <c r="Z3611" s="610"/>
      <c r="AA3611" s="608"/>
    </row>
    <row r="3612" spans="1:27">
      <c r="A3612" s="145" t="str">
        <f t="shared" si="112"/>
        <v>-</v>
      </c>
      <c r="B3612" s="146" t="str">
        <f>_xlfn.XLOOKUP($A3612,Dept.Meta!$A:$A,Dept.Meta!$F:$F,"-",0,1)</f>
        <v>-</v>
      </c>
      <c r="C3612" s="629" t="str">
        <f>_xlfn.XLOOKUP(_xlfn.CONCAT($G3612,"-",$I3612),Div.Meta!$H:$H,Div.Meta!$C:$C,"-",0,1)</f>
        <v>-</v>
      </c>
      <c r="D3612" s="302"/>
      <c r="E3612" s="146" t="str">
        <f>IF($D3612="","-",_xlfn.XLOOKUP($D3612,Fund.Meta!$A:$A,Fund.Meta!$D:$D,"-",0,1))</f>
        <v>-</v>
      </c>
      <c r="F3612" s="303" t="str">
        <f>IF($D3612="","-",_xlfn.XLOOKUP($D3612,Fund.Meta!$A:$A,Fund.Meta!$E:$E,"-",0,1))</f>
        <v>-</v>
      </c>
      <c r="G3612" s="334"/>
      <c r="H3612" s="303" t="str">
        <f>IF($G3612="","-",_xlfn.XLOOKUP($G3612,Appr.Meta!$A:$A,Appr.Meta!$D:$D,"-",0,1))</f>
        <v>-</v>
      </c>
      <c r="I3612" s="302"/>
      <c r="J3612" s="303" t="str">
        <f>IF($I3612="","-",_xlfn.XLOOKUP($I3612,'CC.Meta'!$A:$A,'CC.Meta'!$D:$D,"-",0,1))</f>
        <v>-</v>
      </c>
      <c r="K3612" s="302"/>
      <c r="L3612" s="146" t="str">
        <f>IF($K3612="","-",_xlfn.XLOOKUP($K3612,Obj.Meta!$A:$A,Obj.Meta!$D:$D,"-",0,1))</f>
        <v>-</v>
      </c>
      <c r="M3612" s="300" t="str">
        <f>IF($K3612="","-",_xlfn.XLOOKUP($K3612,Obj.Meta!$A:$A,Obj.Meta!$F:$F,"-",0,1))</f>
        <v>-</v>
      </c>
      <c r="N3612" s="337" t="str">
        <f t="shared" si="113"/>
        <v>---</v>
      </c>
      <c r="O3612" s="333"/>
      <c r="P3612" s="54"/>
      <c r="Q3612" s="52"/>
      <c r="R3612" s="34"/>
      <c r="S3612" s="53"/>
      <c r="T3612" s="208"/>
      <c r="U3612" s="726"/>
      <c r="V3612" s="206"/>
      <c r="W3612" s="206"/>
      <c r="X3612" s="678"/>
      <c r="Y3612" s="34"/>
      <c r="Z3612" s="610"/>
      <c r="AA3612" s="608"/>
    </row>
    <row r="3613" spans="1:27">
      <c r="A3613" s="145" t="str">
        <f t="shared" si="112"/>
        <v>-</v>
      </c>
      <c r="B3613" s="146" t="str">
        <f>_xlfn.XLOOKUP($A3613,Dept.Meta!$A:$A,Dept.Meta!$F:$F,"-",0,1)</f>
        <v>-</v>
      </c>
      <c r="C3613" s="629" t="str">
        <f>_xlfn.XLOOKUP(_xlfn.CONCAT($G3613,"-",$I3613),Div.Meta!$H:$H,Div.Meta!$C:$C,"-",0,1)</f>
        <v>-</v>
      </c>
      <c r="D3613" s="302"/>
      <c r="E3613" s="146" t="str">
        <f>IF($D3613="","-",_xlfn.XLOOKUP($D3613,Fund.Meta!$A:$A,Fund.Meta!$D:$D,"-",0,1))</f>
        <v>-</v>
      </c>
      <c r="F3613" s="303" t="str">
        <f>IF($D3613="","-",_xlfn.XLOOKUP($D3613,Fund.Meta!$A:$A,Fund.Meta!$E:$E,"-",0,1))</f>
        <v>-</v>
      </c>
      <c r="G3613" s="334"/>
      <c r="H3613" s="303" t="str">
        <f>IF($G3613="","-",_xlfn.XLOOKUP($G3613,Appr.Meta!$A:$A,Appr.Meta!$D:$D,"-",0,1))</f>
        <v>-</v>
      </c>
      <c r="I3613" s="302"/>
      <c r="J3613" s="303" t="str">
        <f>IF($I3613="","-",_xlfn.XLOOKUP($I3613,'CC.Meta'!$A:$A,'CC.Meta'!$D:$D,"-",0,1))</f>
        <v>-</v>
      </c>
      <c r="K3613" s="302"/>
      <c r="L3613" s="146" t="str">
        <f>IF($K3613="","-",_xlfn.XLOOKUP($K3613,Obj.Meta!$A:$A,Obj.Meta!$D:$D,"-",0,1))</f>
        <v>-</v>
      </c>
      <c r="M3613" s="300" t="str">
        <f>IF($K3613="","-",_xlfn.XLOOKUP($K3613,Obj.Meta!$A:$A,Obj.Meta!$F:$F,"-",0,1))</f>
        <v>-</v>
      </c>
      <c r="N3613" s="337" t="str">
        <f t="shared" si="113"/>
        <v>---</v>
      </c>
      <c r="O3613" s="333"/>
      <c r="P3613" s="54"/>
      <c r="Q3613" s="52"/>
      <c r="R3613" s="34"/>
      <c r="S3613" s="53"/>
      <c r="T3613" s="208"/>
      <c r="U3613" s="726"/>
      <c r="V3613" s="206"/>
      <c r="W3613" s="206"/>
      <c r="X3613" s="678"/>
      <c r="Y3613" s="34"/>
      <c r="Z3613" s="610"/>
      <c r="AA3613" s="608"/>
    </row>
    <row r="3614" spans="1:27">
      <c r="A3614" s="145" t="str">
        <f t="shared" si="112"/>
        <v>-</v>
      </c>
      <c r="B3614" s="146" t="str">
        <f>_xlfn.XLOOKUP($A3614,Dept.Meta!$A:$A,Dept.Meta!$F:$F,"-",0,1)</f>
        <v>-</v>
      </c>
      <c r="C3614" s="629" t="str">
        <f>_xlfn.XLOOKUP(_xlfn.CONCAT($G3614,"-",$I3614),Div.Meta!$H:$H,Div.Meta!$C:$C,"-",0,1)</f>
        <v>-</v>
      </c>
      <c r="D3614" s="302"/>
      <c r="E3614" s="146" t="str">
        <f>IF($D3614="","-",_xlfn.XLOOKUP($D3614,Fund.Meta!$A:$A,Fund.Meta!$D:$D,"-",0,1))</f>
        <v>-</v>
      </c>
      <c r="F3614" s="303" t="str">
        <f>IF($D3614="","-",_xlfn.XLOOKUP($D3614,Fund.Meta!$A:$A,Fund.Meta!$E:$E,"-",0,1))</f>
        <v>-</v>
      </c>
      <c r="G3614" s="334"/>
      <c r="H3614" s="303" t="str">
        <f>IF($G3614="","-",_xlfn.XLOOKUP($G3614,Appr.Meta!$A:$A,Appr.Meta!$D:$D,"-",0,1))</f>
        <v>-</v>
      </c>
      <c r="I3614" s="302"/>
      <c r="J3614" s="303" t="str">
        <f>IF($I3614="","-",_xlfn.XLOOKUP($I3614,'CC.Meta'!$A:$A,'CC.Meta'!$D:$D,"-",0,1))</f>
        <v>-</v>
      </c>
      <c r="K3614" s="302"/>
      <c r="L3614" s="146" t="str">
        <f>IF($K3614="","-",_xlfn.XLOOKUP($K3614,Obj.Meta!$A:$A,Obj.Meta!$D:$D,"-",0,1))</f>
        <v>-</v>
      </c>
      <c r="M3614" s="300" t="str">
        <f>IF($K3614="","-",_xlfn.XLOOKUP($K3614,Obj.Meta!$A:$A,Obj.Meta!$F:$F,"-",0,1))</f>
        <v>-</v>
      </c>
      <c r="N3614" s="337" t="str">
        <f t="shared" si="113"/>
        <v>---</v>
      </c>
      <c r="O3614" s="333"/>
      <c r="P3614" s="54"/>
      <c r="Q3614" s="52"/>
      <c r="R3614" s="34"/>
      <c r="S3614" s="53"/>
      <c r="T3614" s="208"/>
      <c r="U3614" s="726"/>
      <c r="V3614" s="206"/>
      <c r="W3614" s="206"/>
      <c r="X3614" s="678"/>
      <c r="Y3614" s="34"/>
      <c r="Z3614" s="610"/>
      <c r="AA3614" s="608"/>
    </row>
    <row r="3615" spans="1:27">
      <c r="A3615" s="145" t="str">
        <f t="shared" si="112"/>
        <v>-</v>
      </c>
      <c r="B3615" s="146" t="str">
        <f>_xlfn.XLOOKUP($A3615,Dept.Meta!$A:$A,Dept.Meta!$F:$F,"-",0,1)</f>
        <v>-</v>
      </c>
      <c r="C3615" s="629" t="str">
        <f>_xlfn.XLOOKUP(_xlfn.CONCAT($G3615,"-",$I3615),Div.Meta!$H:$H,Div.Meta!$C:$C,"-",0,1)</f>
        <v>-</v>
      </c>
      <c r="D3615" s="302"/>
      <c r="E3615" s="146" t="str">
        <f>IF($D3615="","-",_xlfn.XLOOKUP($D3615,Fund.Meta!$A:$A,Fund.Meta!$D:$D,"-",0,1))</f>
        <v>-</v>
      </c>
      <c r="F3615" s="303" t="str">
        <f>IF($D3615="","-",_xlfn.XLOOKUP($D3615,Fund.Meta!$A:$A,Fund.Meta!$E:$E,"-",0,1))</f>
        <v>-</v>
      </c>
      <c r="G3615" s="334"/>
      <c r="H3615" s="303" t="str">
        <f>IF($G3615="","-",_xlfn.XLOOKUP($G3615,Appr.Meta!$A:$A,Appr.Meta!$D:$D,"-",0,1))</f>
        <v>-</v>
      </c>
      <c r="I3615" s="302"/>
      <c r="J3615" s="303" t="str">
        <f>IF($I3615="","-",_xlfn.XLOOKUP($I3615,'CC.Meta'!$A:$A,'CC.Meta'!$D:$D,"-",0,1))</f>
        <v>-</v>
      </c>
      <c r="K3615" s="302"/>
      <c r="L3615" s="146" t="str">
        <f>IF($K3615="","-",_xlfn.XLOOKUP($K3615,Obj.Meta!$A:$A,Obj.Meta!$D:$D,"-",0,1))</f>
        <v>-</v>
      </c>
      <c r="M3615" s="300" t="str">
        <f>IF($K3615="","-",_xlfn.XLOOKUP($K3615,Obj.Meta!$A:$A,Obj.Meta!$F:$F,"-",0,1))</f>
        <v>-</v>
      </c>
      <c r="N3615" s="337" t="str">
        <f t="shared" si="113"/>
        <v>---</v>
      </c>
      <c r="O3615" s="333"/>
      <c r="P3615" s="54"/>
      <c r="Q3615" s="52"/>
      <c r="R3615" s="34"/>
      <c r="S3615" s="53"/>
      <c r="T3615" s="208"/>
      <c r="U3615" s="726"/>
      <c r="V3615" s="206"/>
      <c r="W3615" s="206"/>
      <c r="X3615" s="678"/>
      <c r="Y3615" s="34"/>
      <c r="Z3615" s="610"/>
      <c r="AA3615" s="608"/>
    </row>
    <row r="3616" spans="1:27">
      <c r="A3616" s="145" t="str">
        <f t="shared" si="112"/>
        <v>-</v>
      </c>
      <c r="B3616" s="146" t="str">
        <f>_xlfn.XLOOKUP($A3616,Dept.Meta!$A:$A,Dept.Meta!$F:$F,"-",0,1)</f>
        <v>-</v>
      </c>
      <c r="C3616" s="629" t="str">
        <f>_xlfn.XLOOKUP(_xlfn.CONCAT($G3616,"-",$I3616),Div.Meta!$H:$H,Div.Meta!$C:$C,"-",0,1)</f>
        <v>-</v>
      </c>
      <c r="D3616" s="302"/>
      <c r="E3616" s="146" t="str">
        <f>IF($D3616="","-",_xlfn.XLOOKUP($D3616,Fund.Meta!$A:$A,Fund.Meta!$D:$D,"-",0,1))</f>
        <v>-</v>
      </c>
      <c r="F3616" s="303" t="str">
        <f>IF($D3616="","-",_xlfn.XLOOKUP($D3616,Fund.Meta!$A:$A,Fund.Meta!$E:$E,"-",0,1))</f>
        <v>-</v>
      </c>
      <c r="G3616" s="334"/>
      <c r="H3616" s="303" t="str">
        <f>IF($G3616="","-",_xlfn.XLOOKUP($G3616,Appr.Meta!$A:$A,Appr.Meta!$D:$D,"-",0,1))</f>
        <v>-</v>
      </c>
      <c r="I3616" s="302"/>
      <c r="J3616" s="303" t="str">
        <f>IF($I3616="","-",_xlfn.XLOOKUP($I3616,'CC.Meta'!$A:$A,'CC.Meta'!$D:$D,"-",0,1))</f>
        <v>-</v>
      </c>
      <c r="K3616" s="302"/>
      <c r="L3616" s="146" t="str">
        <f>IF($K3616="","-",_xlfn.XLOOKUP($K3616,Obj.Meta!$A:$A,Obj.Meta!$D:$D,"-",0,1))</f>
        <v>-</v>
      </c>
      <c r="M3616" s="300" t="str">
        <f>IF($K3616="","-",_xlfn.XLOOKUP($K3616,Obj.Meta!$A:$A,Obj.Meta!$F:$F,"-",0,1))</f>
        <v>-</v>
      </c>
      <c r="N3616" s="337" t="str">
        <f t="shared" si="113"/>
        <v>---</v>
      </c>
      <c r="O3616" s="333"/>
      <c r="P3616" s="54"/>
      <c r="Q3616" s="52"/>
      <c r="R3616" s="34"/>
      <c r="S3616" s="53"/>
      <c r="T3616" s="208"/>
      <c r="U3616" s="726"/>
      <c r="V3616" s="206"/>
      <c r="W3616" s="206"/>
      <c r="X3616" s="678"/>
      <c r="Y3616" s="34"/>
      <c r="Z3616" s="610"/>
      <c r="AA3616" s="608"/>
    </row>
    <row r="3617" spans="1:27">
      <c r="A3617" s="145" t="str">
        <f t="shared" si="112"/>
        <v>-</v>
      </c>
      <c r="B3617" s="146" t="str">
        <f>_xlfn.XLOOKUP($A3617,Dept.Meta!$A:$A,Dept.Meta!$F:$F,"-",0,1)</f>
        <v>-</v>
      </c>
      <c r="C3617" s="629" t="str">
        <f>_xlfn.XLOOKUP(_xlfn.CONCAT($G3617,"-",$I3617),Div.Meta!$H:$H,Div.Meta!$C:$C,"-",0,1)</f>
        <v>-</v>
      </c>
      <c r="D3617" s="302"/>
      <c r="E3617" s="146" t="str">
        <f>IF($D3617="","-",_xlfn.XLOOKUP($D3617,Fund.Meta!$A:$A,Fund.Meta!$D:$D,"-",0,1))</f>
        <v>-</v>
      </c>
      <c r="F3617" s="303" t="str">
        <f>IF($D3617="","-",_xlfn.XLOOKUP($D3617,Fund.Meta!$A:$A,Fund.Meta!$E:$E,"-",0,1))</f>
        <v>-</v>
      </c>
      <c r="G3617" s="334"/>
      <c r="H3617" s="303" t="str">
        <f>IF($G3617="","-",_xlfn.XLOOKUP($G3617,Appr.Meta!$A:$A,Appr.Meta!$D:$D,"-",0,1))</f>
        <v>-</v>
      </c>
      <c r="I3617" s="302"/>
      <c r="J3617" s="303" t="str">
        <f>IF($I3617="","-",_xlfn.XLOOKUP($I3617,'CC.Meta'!$A:$A,'CC.Meta'!$D:$D,"-",0,1))</f>
        <v>-</v>
      </c>
      <c r="K3617" s="302"/>
      <c r="L3617" s="146" t="str">
        <f>IF($K3617="","-",_xlfn.XLOOKUP($K3617,Obj.Meta!$A:$A,Obj.Meta!$D:$D,"-",0,1))</f>
        <v>-</v>
      </c>
      <c r="M3617" s="300" t="str">
        <f>IF($K3617="","-",_xlfn.XLOOKUP($K3617,Obj.Meta!$A:$A,Obj.Meta!$F:$F,"-",0,1))</f>
        <v>-</v>
      </c>
      <c r="N3617" s="337" t="str">
        <f t="shared" si="113"/>
        <v>---</v>
      </c>
      <c r="O3617" s="333"/>
      <c r="P3617" s="54"/>
      <c r="Q3617" s="52"/>
      <c r="R3617" s="34"/>
      <c r="S3617" s="53"/>
      <c r="T3617" s="208"/>
      <c r="U3617" s="726"/>
      <c r="V3617" s="206"/>
      <c r="W3617" s="206"/>
      <c r="X3617" s="678"/>
      <c r="Y3617" s="34"/>
      <c r="Z3617" s="610"/>
      <c r="AA3617" s="608"/>
    </row>
    <row r="3618" spans="1:27">
      <c r="A3618" s="145" t="str">
        <f t="shared" si="112"/>
        <v>-</v>
      </c>
      <c r="B3618" s="146" t="str">
        <f>_xlfn.XLOOKUP($A3618,Dept.Meta!$A:$A,Dept.Meta!$F:$F,"-",0,1)</f>
        <v>-</v>
      </c>
      <c r="C3618" s="629" t="str">
        <f>_xlfn.XLOOKUP(_xlfn.CONCAT($G3618,"-",$I3618),Div.Meta!$H:$H,Div.Meta!$C:$C,"-",0,1)</f>
        <v>-</v>
      </c>
      <c r="D3618" s="302"/>
      <c r="E3618" s="146" t="str">
        <f>IF($D3618="","-",_xlfn.XLOOKUP($D3618,Fund.Meta!$A:$A,Fund.Meta!$D:$D,"-",0,1))</f>
        <v>-</v>
      </c>
      <c r="F3618" s="303" t="str">
        <f>IF($D3618="","-",_xlfn.XLOOKUP($D3618,Fund.Meta!$A:$A,Fund.Meta!$E:$E,"-",0,1))</f>
        <v>-</v>
      </c>
      <c r="G3618" s="334"/>
      <c r="H3618" s="303" t="str">
        <f>IF($G3618="","-",_xlfn.XLOOKUP($G3618,Appr.Meta!$A:$A,Appr.Meta!$D:$D,"-",0,1))</f>
        <v>-</v>
      </c>
      <c r="I3618" s="302"/>
      <c r="J3618" s="303" t="str">
        <f>IF($I3618="","-",_xlfn.XLOOKUP($I3618,'CC.Meta'!$A:$A,'CC.Meta'!$D:$D,"-",0,1))</f>
        <v>-</v>
      </c>
      <c r="K3618" s="302"/>
      <c r="L3618" s="146" t="str">
        <f>IF($K3618="","-",_xlfn.XLOOKUP($K3618,Obj.Meta!$A:$A,Obj.Meta!$D:$D,"-",0,1))</f>
        <v>-</v>
      </c>
      <c r="M3618" s="300" t="str">
        <f>IF($K3618="","-",_xlfn.XLOOKUP($K3618,Obj.Meta!$A:$A,Obj.Meta!$F:$F,"-",0,1))</f>
        <v>-</v>
      </c>
      <c r="N3618" s="337" t="str">
        <f t="shared" si="113"/>
        <v>---</v>
      </c>
      <c r="O3618" s="333"/>
      <c r="P3618" s="54"/>
      <c r="Q3618" s="52"/>
      <c r="R3618" s="34"/>
      <c r="S3618" s="53"/>
      <c r="T3618" s="208"/>
      <c r="U3618" s="726"/>
      <c r="V3618" s="206"/>
      <c r="W3618" s="206"/>
      <c r="X3618" s="678"/>
      <c r="Y3618" s="34"/>
      <c r="Z3618" s="610"/>
      <c r="AA3618" s="608"/>
    </row>
    <row r="3619" spans="1:27">
      <c r="A3619" s="145" t="str">
        <f t="shared" si="112"/>
        <v>-</v>
      </c>
      <c r="B3619" s="146" t="str">
        <f>_xlfn.XLOOKUP($A3619,Dept.Meta!$A:$A,Dept.Meta!$F:$F,"-",0,1)</f>
        <v>-</v>
      </c>
      <c r="C3619" s="629" t="str">
        <f>_xlfn.XLOOKUP(_xlfn.CONCAT($G3619,"-",$I3619),Div.Meta!$H:$H,Div.Meta!$C:$C,"-",0,1)</f>
        <v>-</v>
      </c>
      <c r="D3619" s="302"/>
      <c r="E3619" s="146" t="str">
        <f>IF($D3619="","-",_xlfn.XLOOKUP($D3619,Fund.Meta!$A:$A,Fund.Meta!$D:$D,"-",0,1))</f>
        <v>-</v>
      </c>
      <c r="F3619" s="303" t="str">
        <f>IF($D3619="","-",_xlfn.XLOOKUP($D3619,Fund.Meta!$A:$A,Fund.Meta!$E:$E,"-",0,1))</f>
        <v>-</v>
      </c>
      <c r="G3619" s="334"/>
      <c r="H3619" s="303" t="str">
        <f>IF($G3619="","-",_xlfn.XLOOKUP($G3619,Appr.Meta!$A:$A,Appr.Meta!$D:$D,"-",0,1))</f>
        <v>-</v>
      </c>
      <c r="I3619" s="302"/>
      <c r="J3619" s="303" t="str">
        <f>IF($I3619="","-",_xlfn.XLOOKUP($I3619,'CC.Meta'!$A:$A,'CC.Meta'!$D:$D,"-",0,1))</f>
        <v>-</v>
      </c>
      <c r="K3619" s="302"/>
      <c r="L3619" s="146" t="str">
        <f>IF($K3619="","-",_xlfn.XLOOKUP($K3619,Obj.Meta!$A:$A,Obj.Meta!$D:$D,"-",0,1))</f>
        <v>-</v>
      </c>
      <c r="M3619" s="300" t="str">
        <f>IF($K3619="","-",_xlfn.XLOOKUP($K3619,Obj.Meta!$A:$A,Obj.Meta!$F:$F,"-",0,1))</f>
        <v>-</v>
      </c>
      <c r="N3619" s="337" t="str">
        <f t="shared" si="113"/>
        <v>---</v>
      </c>
      <c r="O3619" s="333"/>
      <c r="P3619" s="54"/>
      <c r="Q3619" s="52"/>
      <c r="R3619" s="34"/>
      <c r="S3619" s="53"/>
      <c r="T3619" s="208"/>
      <c r="U3619" s="726"/>
      <c r="V3619" s="206"/>
      <c r="W3619" s="206"/>
      <c r="X3619" s="678"/>
      <c r="Y3619" s="34"/>
      <c r="Z3619" s="610"/>
      <c r="AA3619" s="608"/>
    </row>
    <row r="3620" spans="1:27">
      <c r="A3620" s="145" t="str">
        <f t="shared" si="112"/>
        <v>-</v>
      </c>
      <c r="B3620" s="146" t="str">
        <f>_xlfn.XLOOKUP($A3620,Dept.Meta!$A:$A,Dept.Meta!$F:$F,"-",0,1)</f>
        <v>-</v>
      </c>
      <c r="C3620" s="629" t="str">
        <f>_xlfn.XLOOKUP(_xlfn.CONCAT($G3620,"-",$I3620),Div.Meta!$H:$H,Div.Meta!$C:$C,"-",0,1)</f>
        <v>-</v>
      </c>
      <c r="D3620" s="302"/>
      <c r="E3620" s="146" t="str">
        <f>IF($D3620="","-",_xlfn.XLOOKUP($D3620,Fund.Meta!$A:$A,Fund.Meta!$D:$D,"-",0,1))</f>
        <v>-</v>
      </c>
      <c r="F3620" s="303" t="str">
        <f>IF($D3620="","-",_xlfn.XLOOKUP($D3620,Fund.Meta!$A:$A,Fund.Meta!$E:$E,"-",0,1))</f>
        <v>-</v>
      </c>
      <c r="G3620" s="334"/>
      <c r="H3620" s="303" t="str">
        <f>IF($G3620="","-",_xlfn.XLOOKUP($G3620,Appr.Meta!$A:$A,Appr.Meta!$D:$D,"-",0,1))</f>
        <v>-</v>
      </c>
      <c r="I3620" s="302"/>
      <c r="J3620" s="303" t="str">
        <f>IF($I3620="","-",_xlfn.XLOOKUP($I3620,'CC.Meta'!$A:$A,'CC.Meta'!$D:$D,"-",0,1))</f>
        <v>-</v>
      </c>
      <c r="K3620" s="302"/>
      <c r="L3620" s="146" t="str">
        <f>IF($K3620="","-",_xlfn.XLOOKUP($K3620,Obj.Meta!$A:$A,Obj.Meta!$D:$D,"-",0,1))</f>
        <v>-</v>
      </c>
      <c r="M3620" s="300" t="str">
        <f>IF($K3620="","-",_xlfn.XLOOKUP($K3620,Obj.Meta!$A:$A,Obj.Meta!$F:$F,"-",0,1))</f>
        <v>-</v>
      </c>
      <c r="N3620" s="337" t="str">
        <f t="shared" si="113"/>
        <v>---</v>
      </c>
      <c r="O3620" s="333"/>
      <c r="P3620" s="54"/>
      <c r="Q3620" s="52"/>
      <c r="R3620" s="34"/>
      <c r="S3620" s="53"/>
      <c r="T3620" s="208"/>
      <c r="U3620" s="726"/>
      <c r="V3620" s="206"/>
      <c r="W3620" s="206"/>
      <c r="X3620" s="678"/>
      <c r="Y3620" s="34"/>
      <c r="Z3620" s="610"/>
      <c r="AA3620" s="608"/>
    </row>
    <row r="3621" spans="1:27">
      <c r="A3621" s="145" t="str">
        <f t="shared" si="112"/>
        <v>-</v>
      </c>
      <c r="B3621" s="146" t="str">
        <f>_xlfn.XLOOKUP($A3621,Dept.Meta!$A:$A,Dept.Meta!$F:$F,"-",0,1)</f>
        <v>-</v>
      </c>
      <c r="C3621" s="629" t="str">
        <f>_xlfn.XLOOKUP(_xlfn.CONCAT($G3621,"-",$I3621),Div.Meta!$H:$H,Div.Meta!$C:$C,"-",0,1)</f>
        <v>-</v>
      </c>
      <c r="D3621" s="302"/>
      <c r="E3621" s="146" t="str">
        <f>IF($D3621="","-",_xlfn.XLOOKUP($D3621,Fund.Meta!$A:$A,Fund.Meta!$D:$D,"-",0,1))</f>
        <v>-</v>
      </c>
      <c r="F3621" s="303" t="str">
        <f>IF($D3621="","-",_xlfn.XLOOKUP($D3621,Fund.Meta!$A:$A,Fund.Meta!$E:$E,"-",0,1))</f>
        <v>-</v>
      </c>
      <c r="G3621" s="334"/>
      <c r="H3621" s="303" t="str">
        <f>IF($G3621="","-",_xlfn.XLOOKUP($G3621,Appr.Meta!$A:$A,Appr.Meta!$D:$D,"-",0,1))</f>
        <v>-</v>
      </c>
      <c r="I3621" s="302"/>
      <c r="J3621" s="303" t="str">
        <f>IF($I3621="","-",_xlfn.XLOOKUP($I3621,'CC.Meta'!$A:$A,'CC.Meta'!$D:$D,"-",0,1))</f>
        <v>-</v>
      </c>
      <c r="K3621" s="302"/>
      <c r="L3621" s="146" t="str">
        <f>IF($K3621="","-",_xlfn.XLOOKUP($K3621,Obj.Meta!$A:$A,Obj.Meta!$D:$D,"-",0,1))</f>
        <v>-</v>
      </c>
      <c r="M3621" s="300" t="str">
        <f>IF($K3621="","-",_xlfn.XLOOKUP($K3621,Obj.Meta!$A:$A,Obj.Meta!$F:$F,"-",0,1))</f>
        <v>-</v>
      </c>
      <c r="N3621" s="337" t="str">
        <f t="shared" si="113"/>
        <v>---</v>
      </c>
      <c r="O3621" s="333"/>
      <c r="P3621" s="54"/>
      <c r="Q3621" s="52"/>
      <c r="R3621" s="34"/>
      <c r="S3621" s="53"/>
      <c r="T3621" s="208"/>
      <c r="U3621" s="726"/>
      <c r="V3621" s="206"/>
      <c r="W3621" s="206"/>
      <c r="X3621" s="678"/>
      <c r="Y3621" s="34"/>
      <c r="Z3621" s="610"/>
      <c r="AA3621" s="608"/>
    </row>
    <row r="3622" spans="1:27">
      <c r="A3622" s="145" t="str">
        <f t="shared" si="112"/>
        <v>-</v>
      </c>
      <c r="B3622" s="146" t="str">
        <f>_xlfn.XLOOKUP($A3622,Dept.Meta!$A:$A,Dept.Meta!$F:$F,"-",0,1)</f>
        <v>-</v>
      </c>
      <c r="C3622" s="629" t="str">
        <f>_xlfn.XLOOKUP(_xlfn.CONCAT($G3622,"-",$I3622),Div.Meta!$H:$H,Div.Meta!$C:$C,"-",0,1)</f>
        <v>-</v>
      </c>
      <c r="D3622" s="302"/>
      <c r="E3622" s="146" t="str">
        <f>IF($D3622="","-",_xlfn.XLOOKUP($D3622,Fund.Meta!$A:$A,Fund.Meta!$D:$D,"-",0,1))</f>
        <v>-</v>
      </c>
      <c r="F3622" s="303" t="str">
        <f>IF($D3622="","-",_xlfn.XLOOKUP($D3622,Fund.Meta!$A:$A,Fund.Meta!$E:$E,"-",0,1))</f>
        <v>-</v>
      </c>
      <c r="G3622" s="334"/>
      <c r="H3622" s="303" t="str">
        <f>IF($G3622="","-",_xlfn.XLOOKUP($G3622,Appr.Meta!$A:$A,Appr.Meta!$D:$D,"-",0,1))</f>
        <v>-</v>
      </c>
      <c r="I3622" s="302"/>
      <c r="J3622" s="303" t="str">
        <f>IF($I3622="","-",_xlfn.XLOOKUP($I3622,'CC.Meta'!$A:$A,'CC.Meta'!$D:$D,"-",0,1))</f>
        <v>-</v>
      </c>
      <c r="K3622" s="302"/>
      <c r="L3622" s="146" t="str">
        <f>IF($K3622="","-",_xlfn.XLOOKUP($K3622,Obj.Meta!$A:$A,Obj.Meta!$D:$D,"-",0,1))</f>
        <v>-</v>
      </c>
      <c r="M3622" s="300" t="str">
        <f>IF($K3622="","-",_xlfn.XLOOKUP($K3622,Obj.Meta!$A:$A,Obj.Meta!$F:$F,"-",0,1))</f>
        <v>-</v>
      </c>
      <c r="N3622" s="337" t="str">
        <f t="shared" si="113"/>
        <v>---</v>
      </c>
      <c r="O3622" s="333"/>
      <c r="P3622" s="54"/>
      <c r="Q3622" s="52"/>
      <c r="R3622" s="34"/>
      <c r="S3622" s="53"/>
      <c r="T3622" s="208"/>
      <c r="U3622" s="726"/>
      <c r="V3622" s="206"/>
      <c r="W3622" s="206"/>
      <c r="X3622" s="678"/>
      <c r="Y3622" s="34"/>
      <c r="Z3622" s="610"/>
      <c r="AA3622" s="608"/>
    </row>
    <row r="3623" spans="1:27">
      <c r="A3623" s="145" t="str">
        <f t="shared" si="112"/>
        <v>-</v>
      </c>
      <c r="B3623" s="146" t="str">
        <f>_xlfn.XLOOKUP($A3623,Dept.Meta!$A:$A,Dept.Meta!$F:$F,"-",0,1)</f>
        <v>-</v>
      </c>
      <c r="C3623" s="629" t="str">
        <f>_xlfn.XLOOKUP(_xlfn.CONCAT($G3623,"-",$I3623),Div.Meta!$H:$H,Div.Meta!$C:$C,"-",0,1)</f>
        <v>-</v>
      </c>
      <c r="D3623" s="302"/>
      <c r="E3623" s="146" t="str">
        <f>IF($D3623="","-",_xlfn.XLOOKUP($D3623,Fund.Meta!$A:$A,Fund.Meta!$D:$D,"-",0,1))</f>
        <v>-</v>
      </c>
      <c r="F3623" s="303" t="str">
        <f>IF($D3623="","-",_xlfn.XLOOKUP($D3623,Fund.Meta!$A:$A,Fund.Meta!$E:$E,"-",0,1))</f>
        <v>-</v>
      </c>
      <c r="G3623" s="334"/>
      <c r="H3623" s="303" t="str">
        <f>IF($G3623="","-",_xlfn.XLOOKUP($G3623,Appr.Meta!$A:$A,Appr.Meta!$D:$D,"-",0,1))</f>
        <v>-</v>
      </c>
      <c r="I3623" s="302"/>
      <c r="J3623" s="303" t="str">
        <f>IF($I3623="","-",_xlfn.XLOOKUP($I3623,'CC.Meta'!$A:$A,'CC.Meta'!$D:$D,"-",0,1))</f>
        <v>-</v>
      </c>
      <c r="K3623" s="302"/>
      <c r="L3623" s="146" t="str">
        <f>IF($K3623="","-",_xlfn.XLOOKUP($K3623,Obj.Meta!$A:$A,Obj.Meta!$D:$D,"-",0,1))</f>
        <v>-</v>
      </c>
      <c r="M3623" s="300" t="str">
        <f>IF($K3623="","-",_xlfn.XLOOKUP($K3623,Obj.Meta!$A:$A,Obj.Meta!$F:$F,"-",0,1))</f>
        <v>-</v>
      </c>
      <c r="N3623" s="337" t="str">
        <f t="shared" si="113"/>
        <v>---</v>
      </c>
      <c r="O3623" s="333"/>
      <c r="P3623" s="54"/>
      <c r="Q3623" s="52"/>
      <c r="R3623" s="34"/>
      <c r="S3623" s="53"/>
      <c r="T3623" s="208"/>
      <c r="U3623" s="726"/>
      <c r="V3623" s="206"/>
      <c r="W3623" s="206"/>
      <c r="X3623" s="678"/>
      <c r="Y3623" s="34"/>
      <c r="Z3623" s="610"/>
      <c r="AA3623" s="608"/>
    </row>
    <row r="3624" spans="1:27">
      <c r="A3624" s="145" t="str">
        <f t="shared" si="112"/>
        <v>-</v>
      </c>
      <c r="B3624" s="146" t="str">
        <f>_xlfn.XLOOKUP($A3624,Dept.Meta!$A:$A,Dept.Meta!$F:$F,"-",0,1)</f>
        <v>-</v>
      </c>
      <c r="C3624" s="629" t="str">
        <f>_xlfn.XLOOKUP(_xlfn.CONCAT($G3624,"-",$I3624),Div.Meta!$H:$H,Div.Meta!$C:$C,"-",0,1)</f>
        <v>-</v>
      </c>
      <c r="D3624" s="302"/>
      <c r="E3624" s="146" t="str">
        <f>IF($D3624="","-",_xlfn.XLOOKUP($D3624,Fund.Meta!$A:$A,Fund.Meta!$D:$D,"-",0,1))</f>
        <v>-</v>
      </c>
      <c r="F3624" s="303" t="str">
        <f>IF($D3624="","-",_xlfn.XLOOKUP($D3624,Fund.Meta!$A:$A,Fund.Meta!$E:$E,"-",0,1))</f>
        <v>-</v>
      </c>
      <c r="G3624" s="334"/>
      <c r="H3624" s="303" t="str">
        <f>IF($G3624="","-",_xlfn.XLOOKUP($G3624,Appr.Meta!$A:$A,Appr.Meta!$D:$D,"-",0,1))</f>
        <v>-</v>
      </c>
      <c r="I3624" s="302"/>
      <c r="J3624" s="303" t="str">
        <f>IF($I3624="","-",_xlfn.XLOOKUP($I3624,'CC.Meta'!$A:$A,'CC.Meta'!$D:$D,"-",0,1))</f>
        <v>-</v>
      </c>
      <c r="K3624" s="302"/>
      <c r="L3624" s="146" t="str">
        <f>IF($K3624="","-",_xlfn.XLOOKUP($K3624,Obj.Meta!$A:$A,Obj.Meta!$D:$D,"-",0,1))</f>
        <v>-</v>
      </c>
      <c r="M3624" s="300" t="str">
        <f>IF($K3624="","-",_xlfn.XLOOKUP($K3624,Obj.Meta!$A:$A,Obj.Meta!$F:$F,"-",0,1))</f>
        <v>-</v>
      </c>
      <c r="N3624" s="337" t="str">
        <f t="shared" si="113"/>
        <v>---</v>
      </c>
      <c r="O3624" s="333"/>
      <c r="P3624" s="54"/>
      <c r="Q3624" s="52"/>
      <c r="R3624" s="34"/>
      <c r="S3624" s="53"/>
      <c r="T3624" s="208"/>
      <c r="U3624" s="726"/>
      <c r="V3624" s="206"/>
      <c r="W3624" s="206"/>
      <c r="X3624" s="678"/>
      <c r="Y3624" s="34"/>
      <c r="Z3624" s="610"/>
      <c r="AA3624" s="608"/>
    </row>
    <row r="3625" spans="1:27">
      <c r="A3625" s="145" t="str">
        <f t="shared" si="112"/>
        <v>-</v>
      </c>
      <c r="B3625" s="146" t="str">
        <f>_xlfn.XLOOKUP($A3625,Dept.Meta!$A:$A,Dept.Meta!$F:$F,"-",0,1)</f>
        <v>-</v>
      </c>
      <c r="C3625" s="629" t="str">
        <f>_xlfn.XLOOKUP(_xlfn.CONCAT($G3625,"-",$I3625),Div.Meta!$H:$H,Div.Meta!$C:$C,"-",0,1)</f>
        <v>-</v>
      </c>
      <c r="D3625" s="302"/>
      <c r="E3625" s="146" t="str">
        <f>IF($D3625="","-",_xlfn.XLOOKUP($D3625,Fund.Meta!$A:$A,Fund.Meta!$D:$D,"-",0,1))</f>
        <v>-</v>
      </c>
      <c r="F3625" s="303" t="str">
        <f>IF($D3625="","-",_xlfn.XLOOKUP($D3625,Fund.Meta!$A:$A,Fund.Meta!$E:$E,"-",0,1))</f>
        <v>-</v>
      </c>
      <c r="G3625" s="334"/>
      <c r="H3625" s="303" t="str">
        <f>IF($G3625="","-",_xlfn.XLOOKUP($G3625,Appr.Meta!$A:$A,Appr.Meta!$D:$D,"-",0,1))</f>
        <v>-</v>
      </c>
      <c r="I3625" s="302"/>
      <c r="J3625" s="303" t="str">
        <f>IF($I3625="","-",_xlfn.XLOOKUP($I3625,'CC.Meta'!$A:$A,'CC.Meta'!$D:$D,"-",0,1))</f>
        <v>-</v>
      </c>
      <c r="K3625" s="302"/>
      <c r="L3625" s="146" t="str">
        <f>IF($K3625="","-",_xlfn.XLOOKUP($K3625,Obj.Meta!$A:$A,Obj.Meta!$D:$D,"-",0,1))</f>
        <v>-</v>
      </c>
      <c r="M3625" s="300" t="str">
        <f>IF($K3625="","-",_xlfn.XLOOKUP($K3625,Obj.Meta!$A:$A,Obj.Meta!$F:$F,"-",0,1))</f>
        <v>-</v>
      </c>
      <c r="N3625" s="337" t="str">
        <f t="shared" si="113"/>
        <v>---</v>
      </c>
      <c r="O3625" s="333"/>
      <c r="P3625" s="54"/>
      <c r="Q3625" s="52"/>
      <c r="R3625" s="34"/>
      <c r="S3625" s="53"/>
      <c r="T3625" s="208"/>
      <c r="U3625" s="726"/>
      <c r="V3625" s="206"/>
      <c r="W3625" s="206"/>
      <c r="X3625" s="678"/>
      <c r="Y3625" s="34"/>
      <c r="Z3625" s="610"/>
      <c r="AA3625" s="608"/>
    </row>
    <row r="3626" spans="1:27">
      <c r="A3626" s="145" t="str">
        <f t="shared" si="112"/>
        <v>-</v>
      </c>
      <c r="B3626" s="146" t="str">
        <f>_xlfn.XLOOKUP($A3626,Dept.Meta!$A:$A,Dept.Meta!$F:$F,"-",0,1)</f>
        <v>-</v>
      </c>
      <c r="C3626" s="629" t="str">
        <f>_xlfn.XLOOKUP(_xlfn.CONCAT($G3626,"-",$I3626),Div.Meta!$H:$H,Div.Meta!$C:$C,"-",0,1)</f>
        <v>-</v>
      </c>
      <c r="D3626" s="302"/>
      <c r="E3626" s="146" t="str">
        <f>IF($D3626="","-",_xlfn.XLOOKUP($D3626,Fund.Meta!$A:$A,Fund.Meta!$D:$D,"-",0,1))</f>
        <v>-</v>
      </c>
      <c r="F3626" s="303" t="str">
        <f>IF($D3626="","-",_xlfn.XLOOKUP($D3626,Fund.Meta!$A:$A,Fund.Meta!$E:$E,"-",0,1))</f>
        <v>-</v>
      </c>
      <c r="G3626" s="334"/>
      <c r="H3626" s="303" t="str">
        <f>IF($G3626="","-",_xlfn.XLOOKUP($G3626,Appr.Meta!$A:$A,Appr.Meta!$D:$D,"-",0,1))</f>
        <v>-</v>
      </c>
      <c r="I3626" s="302"/>
      <c r="J3626" s="303" t="str">
        <f>IF($I3626="","-",_xlfn.XLOOKUP($I3626,'CC.Meta'!$A:$A,'CC.Meta'!$D:$D,"-",0,1))</f>
        <v>-</v>
      </c>
      <c r="K3626" s="302"/>
      <c r="L3626" s="146" t="str">
        <f>IF($K3626="","-",_xlfn.XLOOKUP($K3626,Obj.Meta!$A:$A,Obj.Meta!$D:$D,"-",0,1))</f>
        <v>-</v>
      </c>
      <c r="M3626" s="300" t="str">
        <f>IF($K3626="","-",_xlfn.XLOOKUP($K3626,Obj.Meta!$A:$A,Obj.Meta!$F:$F,"-",0,1))</f>
        <v>-</v>
      </c>
      <c r="N3626" s="337" t="str">
        <f t="shared" si="113"/>
        <v>---</v>
      </c>
      <c r="O3626" s="333"/>
      <c r="P3626" s="54"/>
      <c r="Q3626" s="52"/>
      <c r="R3626" s="34"/>
      <c r="S3626" s="53"/>
      <c r="T3626" s="208"/>
      <c r="U3626" s="726"/>
      <c r="V3626" s="206"/>
      <c r="W3626" s="206"/>
      <c r="X3626" s="678"/>
      <c r="Y3626" s="34"/>
      <c r="Z3626" s="610"/>
      <c r="AA3626" s="608"/>
    </row>
    <row r="3627" spans="1:27">
      <c r="A3627" s="145" t="str">
        <f t="shared" si="112"/>
        <v>-</v>
      </c>
      <c r="B3627" s="146" t="str">
        <f>_xlfn.XLOOKUP($A3627,Dept.Meta!$A:$A,Dept.Meta!$F:$F,"-",0,1)</f>
        <v>-</v>
      </c>
      <c r="C3627" s="629" t="str">
        <f>_xlfn.XLOOKUP(_xlfn.CONCAT($G3627,"-",$I3627),Div.Meta!$H:$H,Div.Meta!$C:$C,"-",0,1)</f>
        <v>-</v>
      </c>
      <c r="D3627" s="302"/>
      <c r="E3627" s="146" t="str">
        <f>IF($D3627="","-",_xlfn.XLOOKUP($D3627,Fund.Meta!$A:$A,Fund.Meta!$D:$D,"-",0,1))</f>
        <v>-</v>
      </c>
      <c r="F3627" s="303" t="str">
        <f>IF($D3627="","-",_xlfn.XLOOKUP($D3627,Fund.Meta!$A:$A,Fund.Meta!$E:$E,"-",0,1))</f>
        <v>-</v>
      </c>
      <c r="G3627" s="334"/>
      <c r="H3627" s="303" t="str">
        <f>IF($G3627="","-",_xlfn.XLOOKUP($G3627,Appr.Meta!$A:$A,Appr.Meta!$D:$D,"-",0,1))</f>
        <v>-</v>
      </c>
      <c r="I3627" s="302"/>
      <c r="J3627" s="303" t="str">
        <f>IF($I3627="","-",_xlfn.XLOOKUP($I3627,'CC.Meta'!$A:$A,'CC.Meta'!$D:$D,"-",0,1))</f>
        <v>-</v>
      </c>
      <c r="K3627" s="302"/>
      <c r="L3627" s="146" t="str">
        <f>IF($K3627="","-",_xlfn.XLOOKUP($K3627,Obj.Meta!$A:$A,Obj.Meta!$D:$D,"-",0,1))</f>
        <v>-</v>
      </c>
      <c r="M3627" s="300" t="str">
        <f>IF($K3627="","-",_xlfn.XLOOKUP($K3627,Obj.Meta!$A:$A,Obj.Meta!$F:$F,"-",0,1))</f>
        <v>-</v>
      </c>
      <c r="N3627" s="337" t="str">
        <f t="shared" si="113"/>
        <v>---</v>
      </c>
      <c r="O3627" s="333"/>
      <c r="P3627" s="54"/>
      <c r="Q3627" s="52"/>
      <c r="R3627" s="34"/>
      <c r="S3627" s="53"/>
      <c r="T3627" s="208"/>
      <c r="U3627" s="726"/>
      <c r="V3627" s="206"/>
      <c r="W3627" s="206"/>
      <c r="X3627" s="678"/>
      <c r="Y3627" s="34"/>
      <c r="Z3627" s="610"/>
      <c r="AA3627" s="608"/>
    </row>
    <row r="3628" spans="1:27">
      <c r="A3628" s="145" t="str">
        <f t="shared" si="112"/>
        <v>-</v>
      </c>
      <c r="B3628" s="146" t="str">
        <f>_xlfn.XLOOKUP($A3628,Dept.Meta!$A:$A,Dept.Meta!$F:$F,"-",0,1)</f>
        <v>-</v>
      </c>
      <c r="C3628" s="629" t="str">
        <f>_xlfn.XLOOKUP(_xlfn.CONCAT($G3628,"-",$I3628),Div.Meta!$H:$H,Div.Meta!$C:$C,"-",0,1)</f>
        <v>-</v>
      </c>
      <c r="D3628" s="302"/>
      <c r="E3628" s="146" t="str">
        <f>IF($D3628="","-",_xlfn.XLOOKUP($D3628,Fund.Meta!$A:$A,Fund.Meta!$D:$D,"-",0,1))</f>
        <v>-</v>
      </c>
      <c r="F3628" s="303" t="str">
        <f>IF($D3628="","-",_xlfn.XLOOKUP($D3628,Fund.Meta!$A:$A,Fund.Meta!$E:$E,"-",0,1))</f>
        <v>-</v>
      </c>
      <c r="G3628" s="334"/>
      <c r="H3628" s="303" t="str">
        <f>IF($G3628="","-",_xlfn.XLOOKUP($G3628,Appr.Meta!$A:$A,Appr.Meta!$D:$D,"-",0,1))</f>
        <v>-</v>
      </c>
      <c r="I3628" s="302"/>
      <c r="J3628" s="303" t="str">
        <f>IF($I3628="","-",_xlfn.XLOOKUP($I3628,'CC.Meta'!$A:$A,'CC.Meta'!$D:$D,"-",0,1))</f>
        <v>-</v>
      </c>
      <c r="K3628" s="302"/>
      <c r="L3628" s="146" t="str">
        <f>IF($K3628="","-",_xlfn.XLOOKUP($K3628,Obj.Meta!$A:$A,Obj.Meta!$D:$D,"-",0,1))</f>
        <v>-</v>
      </c>
      <c r="M3628" s="300" t="str">
        <f>IF($K3628="","-",_xlfn.XLOOKUP($K3628,Obj.Meta!$A:$A,Obj.Meta!$F:$F,"-",0,1))</f>
        <v>-</v>
      </c>
      <c r="N3628" s="337" t="str">
        <f t="shared" si="113"/>
        <v>---</v>
      </c>
      <c r="O3628" s="333"/>
      <c r="P3628" s="54"/>
      <c r="Q3628" s="52"/>
      <c r="R3628" s="34"/>
      <c r="S3628" s="53"/>
      <c r="T3628" s="208"/>
      <c r="U3628" s="726"/>
      <c r="V3628" s="206"/>
      <c r="W3628" s="206"/>
      <c r="X3628" s="678"/>
      <c r="Y3628" s="34"/>
      <c r="Z3628" s="610"/>
      <c r="AA3628" s="608"/>
    </row>
    <row r="3629" spans="1:27">
      <c r="A3629" s="145" t="str">
        <f t="shared" si="112"/>
        <v>-</v>
      </c>
      <c r="B3629" s="146" t="str">
        <f>_xlfn.XLOOKUP($A3629,Dept.Meta!$A:$A,Dept.Meta!$F:$F,"-",0,1)</f>
        <v>-</v>
      </c>
      <c r="C3629" s="629" t="str">
        <f>_xlfn.XLOOKUP(_xlfn.CONCAT($G3629,"-",$I3629),Div.Meta!$H:$H,Div.Meta!$C:$C,"-",0,1)</f>
        <v>-</v>
      </c>
      <c r="D3629" s="302"/>
      <c r="E3629" s="146" t="str">
        <f>IF($D3629="","-",_xlfn.XLOOKUP($D3629,Fund.Meta!$A:$A,Fund.Meta!$D:$D,"-",0,1))</f>
        <v>-</v>
      </c>
      <c r="F3629" s="303" t="str">
        <f>IF($D3629="","-",_xlfn.XLOOKUP($D3629,Fund.Meta!$A:$A,Fund.Meta!$E:$E,"-",0,1))</f>
        <v>-</v>
      </c>
      <c r="G3629" s="334"/>
      <c r="H3629" s="303" t="str">
        <f>IF($G3629="","-",_xlfn.XLOOKUP($G3629,Appr.Meta!$A:$A,Appr.Meta!$D:$D,"-",0,1))</f>
        <v>-</v>
      </c>
      <c r="I3629" s="302"/>
      <c r="J3629" s="303" t="str">
        <f>IF($I3629="","-",_xlfn.XLOOKUP($I3629,'CC.Meta'!$A:$A,'CC.Meta'!$D:$D,"-",0,1))</f>
        <v>-</v>
      </c>
      <c r="K3629" s="302"/>
      <c r="L3629" s="146" t="str">
        <f>IF($K3629="","-",_xlfn.XLOOKUP($K3629,Obj.Meta!$A:$A,Obj.Meta!$D:$D,"-",0,1))</f>
        <v>-</v>
      </c>
      <c r="M3629" s="300" t="str">
        <f>IF($K3629="","-",_xlfn.XLOOKUP($K3629,Obj.Meta!$A:$A,Obj.Meta!$F:$F,"-",0,1))</f>
        <v>-</v>
      </c>
      <c r="N3629" s="337" t="str">
        <f t="shared" si="113"/>
        <v>---</v>
      </c>
      <c r="O3629" s="333"/>
      <c r="P3629" s="54"/>
      <c r="Q3629" s="52"/>
      <c r="R3629" s="34"/>
      <c r="S3629" s="53"/>
      <c r="T3629" s="208"/>
      <c r="U3629" s="726"/>
      <c r="V3629" s="206"/>
      <c r="W3629" s="206"/>
      <c r="X3629" s="678"/>
      <c r="Y3629" s="34"/>
      <c r="Z3629" s="610"/>
      <c r="AA3629" s="608"/>
    </row>
    <row r="3630" spans="1:27">
      <c r="A3630" s="145" t="str">
        <f t="shared" si="112"/>
        <v>-</v>
      </c>
      <c r="B3630" s="146" t="str">
        <f>_xlfn.XLOOKUP($A3630,Dept.Meta!$A:$A,Dept.Meta!$F:$F,"-",0,1)</f>
        <v>-</v>
      </c>
      <c r="C3630" s="629" t="str">
        <f>_xlfn.XLOOKUP(_xlfn.CONCAT($G3630,"-",$I3630),Div.Meta!$H:$H,Div.Meta!$C:$C,"-",0,1)</f>
        <v>-</v>
      </c>
      <c r="D3630" s="302"/>
      <c r="E3630" s="146" t="str">
        <f>IF($D3630="","-",_xlfn.XLOOKUP($D3630,Fund.Meta!$A:$A,Fund.Meta!$D:$D,"-",0,1))</f>
        <v>-</v>
      </c>
      <c r="F3630" s="303" t="str">
        <f>IF($D3630="","-",_xlfn.XLOOKUP($D3630,Fund.Meta!$A:$A,Fund.Meta!$E:$E,"-",0,1))</f>
        <v>-</v>
      </c>
      <c r="G3630" s="334"/>
      <c r="H3630" s="303" t="str">
        <f>IF($G3630="","-",_xlfn.XLOOKUP($G3630,Appr.Meta!$A:$A,Appr.Meta!$D:$D,"-",0,1))</f>
        <v>-</v>
      </c>
      <c r="I3630" s="302"/>
      <c r="J3630" s="303" t="str">
        <f>IF($I3630="","-",_xlfn.XLOOKUP($I3630,'CC.Meta'!$A:$A,'CC.Meta'!$D:$D,"-",0,1))</f>
        <v>-</v>
      </c>
      <c r="K3630" s="302"/>
      <c r="L3630" s="146" t="str">
        <f>IF($K3630="","-",_xlfn.XLOOKUP($K3630,Obj.Meta!$A:$A,Obj.Meta!$D:$D,"-",0,1))</f>
        <v>-</v>
      </c>
      <c r="M3630" s="300" t="str">
        <f>IF($K3630="","-",_xlfn.XLOOKUP($K3630,Obj.Meta!$A:$A,Obj.Meta!$F:$F,"-",0,1))</f>
        <v>-</v>
      </c>
      <c r="N3630" s="337" t="str">
        <f t="shared" si="113"/>
        <v>---</v>
      </c>
      <c r="O3630" s="333"/>
      <c r="P3630" s="54"/>
      <c r="Q3630" s="52"/>
      <c r="R3630" s="34"/>
      <c r="S3630" s="53"/>
      <c r="T3630" s="208"/>
      <c r="U3630" s="726"/>
      <c r="V3630" s="206"/>
      <c r="W3630" s="206"/>
      <c r="X3630" s="678"/>
      <c r="Y3630" s="34"/>
      <c r="Z3630" s="610"/>
      <c r="AA3630" s="608"/>
    </row>
    <row r="3631" spans="1:27">
      <c r="A3631" s="145" t="str">
        <f t="shared" si="112"/>
        <v>-</v>
      </c>
      <c r="B3631" s="146" t="str">
        <f>_xlfn.XLOOKUP($A3631,Dept.Meta!$A:$A,Dept.Meta!$F:$F,"-",0,1)</f>
        <v>-</v>
      </c>
      <c r="C3631" s="629" t="str">
        <f>_xlfn.XLOOKUP(_xlfn.CONCAT($G3631,"-",$I3631),Div.Meta!$H:$H,Div.Meta!$C:$C,"-",0,1)</f>
        <v>-</v>
      </c>
      <c r="D3631" s="302"/>
      <c r="E3631" s="146" t="str">
        <f>IF($D3631="","-",_xlfn.XLOOKUP($D3631,Fund.Meta!$A:$A,Fund.Meta!$D:$D,"-",0,1))</f>
        <v>-</v>
      </c>
      <c r="F3631" s="303" t="str">
        <f>IF($D3631="","-",_xlfn.XLOOKUP($D3631,Fund.Meta!$A:$A,Fund.Meta!$E:$E,"-",0,1))</f>
        <v>-</v>
      </c>
      <c r="G3631" s="334"/>
      <c r="H3631" s="303" t="str">
        <f>IF($G3631="","-",_xlfn.XLOOKUP($G3631,Appr.Meta!$A:$A,Appr.Meta!$D:$D,"-",0,1))</f>
        <v>-</v>
      </c>
      <c r="I3631" s="302"/>
      <c r="J3631" s="303" t="str">
        <f>IF($I3631="","-",_xlfn.XLOOKUP($I3631,'CC.Meta'!$A:$A,'CC.Meta'!$D:$D,"-",0,1))</f>
        <v>-</v>
      </c>
      <c r="K3631" s="302"/>
      <c r="L3631" s="146" t="str">
        <f>IF($K3631="","-",_xlfn.XLOOKUP($K3631,Obj.Meta!$A:$A,Obj.Meta!$D:$D,"-",0,1))</f>
        <v>-</v>
      </c>
      <c r="M3631" s="300" t="str">
        <f>IF($K3631="","-",_xlfn.XLOOKUP($K3631,Obj.Meta!$A:$A,Obj.Meta!$F:$F,"-",0,1))</f>
        <v>-</v>
      </c>
      <c r="N3631" s="337" t="str">
        <f t="shared" si="113"/>
        <v>---</v>
      </c>
      <c r="O3631" s="333"/>
      <c r="P3631" s="54"/>
      <c r="Q3631" s="52"/>
      <c r="R3631" s="34"/>
      <c r="S3631" s="53"/>
      <c r="T3631" s="208"/>
      <c r="U3631" s="726"/>
      <c r="V3631" s="206"/>
      <c r="W3631" s="206"/>
      <c r="X3631" s="678"/>
      <c r="Y3631" s="34"/>
      <c r="Z3631" s="610"/>
      <c r="AA3631" s="608"/>
    </row>
    <row r="3632" spans="1:27">
      <c r="A3632" s="145" t="str">
        <f t="shared" si="112"/>
        <v>-</v>
      </c>
      <c r="B3632" s="146" t="str">
        <f>_xlfn.XLOOKUP($A3632,Dept.Meta!$A:$A,Dept.Meta!$F:$F,"-",0,1)</f>
        <v>-</v>
      </c>
      <c r="C3632" s="629" t="str">
        <f>_xlfn.XLOOKUP(_xlfn.CONCAT($G3632,"-",$I3632),Div.Meta!$H:$H,Div.Meta!$C:$C,"-",0,1)</f>
        <v>-</v>
      </c>
      <c r="D3632" s="302"/>
      <c r="E3632" s="146" t="str">
        <f>IF($D3632="","-",_xlfn.XLOOKUP($D3632,Fund.Meta!$A:$A,Fund.Meta!$D:$D,"-",0,1))</f>
        <v>-</v>
      </c>
      <c r="F3632" s="303" t="str">
        <f>IF($D3632="","-",_xlfn.XLOOKUP($D3632,Fund.Meta!$A:$A,Fund.Meta!$E:$E,"-",0,1))</f>
        <v>-</v>
      </c>
      <c r="G3632" s="334"/>
      <c r="H3632" s="303" t="str">
        <f>IF($G3632="","-",_xlfn.XLOOKUP($G3632,Appr.Meta!$A:$A,Appr.Meta!$D:$D,"-",0,1))</f>
        <v>-</v>
      </c>
      <c r="I3632" s="302"/>
      <c r="J3632" s="303" t="str">
        <f>IF($I3632="","-",_xlfn.XLOOKUP($I3632,'CC.Meta'!$A:$A,'CC.Meta'!$D:$D,"-",0,1))</f>
        <v>-</v>
      </c>
      <c r="K3632" s="302"/>
      <c r="L3632" s="146" t="str">
        <f>IF($K3632="","-",_xlfn.XLOOKUP($K3632,Obj.Meta!$A:$A,Obj.Meta!$D:$D,"-",0,1))</f>
        <v>-</v>
      </c>
      <c r="M3632" s="300" t="str">
        <f>IF($K3632="","-",_xlfn.XLOOKUP($K3632,Obj.Meta!$A:$A,Obj.Meta!$F:$F,"-",0,1))</f>
        <v>-</v>
      </c>
      <c r="N3632" s="337" t="str">
        <f t="shared" si="113"/>
        <v>---</v>
      </c>
      <c r="O3632" s="333"/>
      <c r="P3632" s="54"/>
      <c r="Q3632" s="52"/>
      <c r="R3632" s="34"/>
      <c r="S3632" s="53"/>
      <c r="T3632" s="208"/>
      <c r="U3632" s="726"/>
      <c r="V3632" s="206"/>
      <c r="W3632" s="206"/>
      <c r="X3632" s="678"/>
      <c r="Y3632" s="34"/>
      <c r="Z3632" s="610"/>
      <c r="AA3632" s="608"/>
    </row>
    <row r="3633" spans="1:27">
      <c r="A3633" s="145" t="str">
        <f t="shared" si="112"/>
        <v>-</v>
      </c>
      <c r="B3633" s="146" t="str">
        <f>_xlfn.XLOOKUP($A3633,Dept.Meta!$A:$A,Dept.Meta!$F:$F,"-",0,1)</f>
        <v>-</v>
      </c>
      <c r="C3633" s="629" t="str">
        <f>_xlfn.XLOOKUP(_xlfn.CONCAT($G3633,"-",$I3633),Div.Meta!$H:$H,Div.Meta!$C:$C,"-",0,1)</f>
        <v>-</v>
      </c>
      <c r="D3633" s="302"/>
      <c r="E3633" s="146" t="str">
        <f>IF($D3633="","-",_xlfn.XLOOKUP($D3633,Fund.Meta!$A:$A,Fund.Meta!$D:$D,"-",0,1))</f>
        <v>-</v>
      </c>
      <c r="F3633" s="303" t="str">
        <f>IF($D3633="","-",_xlfn.XLOOKUP($D3633,Fund.Meta!$A:$A,Fund.Meta!$E:$E,"-",0,1))</f>
        <v>-</v>
      </c>
      <c r="G3633" s="334"/>
      <c r="H3633" s="303" t="str">
        <f>IF($G3633="","-",_xlfn.XLOOKUP($G3633,Appr.Meta!$A:$A,Appr.Meta!$D:$D,"-",0,1))</f>
        <v>-</v>
      </c>
      <c r="I3633" s="302"/>
      <c r="J3633" s="303" t="str">
        <f>IF($I3633="","-",_xlfn.XLOOKUP($I3633,'CC.Meta'!$A:$A,'CC.Meta'!$D:$D,"-",0,1))</f>
        <v>-</v>
      </c>
      <c r="K3633" s="302"/>
      <c r="L3633" s="146" t="str">
        <f>IF($K3633="","-",_xlfn.XLOOKUP($K3633,Obj.Meta!$A:$A,Obj.Meta!$D:$D,"-",0,1))</f>
        <v>-</v>
      </c>
      <c r="M3633" s="300" t="str">
        <f>IF($K3633="","-",_xlfn.XLOOKUP($K3633,Obj.Meta!$A:$A,Obj.Meta!$F:$F,"-",0,1))</f>
        <v>-</v>
      </c>
      <c r="N3633" s="337" t="str">
        <f t="shared" si="113"/>
        <v>---</v>
      </c>
      <c r="O3633" s="333"/>
      <c r="P3633" s="54"/>
      <c r="Q3633" s="52"/>
      <c r="R3633" s="34"/>
      <c r="S3633" s="53"/>
      <c r="T3633" s="208"/>
      <c r="U3633" s="726"/>
      <c r="V3633" s="206"/>
      <c r="W3633" s="206"/>
      <c r="X3633" s="678"/>
      <c r="Y3633" s="34"/>
      <c r="Z3633" s="610"/>
      <c r="AA3633" s="608"/>
    </row>
    <row r="3634" spans="1:27">
      <c r="A3634" s="145" t="str">
        <f t="shared" si="112"/>
        <v>-</v>
      </c>
      <c r="B3634" s="146" t="str">
        <f>_xlfn.XLOOKUP($A3634,Dept.Meta!$A:$A,Dept.Meta!$F:$F,"-",0,1)</f>
        <v>-</v>
      </c>
      <c r="C3634" s="629" t="str">
        <f>_xlfn.XLOOKUP(_xlfn.CONCAT($G3634,"-",$I3634),Div.Meta!$H:$H,Div.Meta!$C:$C,"-",0,1)</f>
        <v>-</v>
      </c>
      <c r="D3634" s="302"/>
      <c r="E3634" s="146" t="str">
        <f>IF($D3634="","-",_xlfn.XLOOKUP($D3634,Fund.Meta!$A:$A,Fund.Meta!$D:$D,"-",0,1))</f>
        <v>-</v>
      </c>
      <c r="F3634" s="303" t="str">
        <f>IF($D3634="","-",_xlfn.XLOOKUP($D3634,Fund.Meta!$A:$A,Fund.Meta!$E:$E,"-",0,1))</f>
        <v>-</v>
      </c>
      <c r="G3634" s="334"/>
      <c r="H3634" s="303" t="str">
        <f>IF($G3634="","-",_xlfn.XLOOKUP($G3634,Appr.Meta!$A:$A,Appr.Meta!$D:$D,"-",0,1))</f>
        <v>-</v>
      </c>
      <c r="I3634" s="302"/>
      <c r="J3634" s="303" t="str">
        <f>IF($I3634="","-",_xlfn.XLOOKUP($I3634,'CC.Meta'!$A:$A,'CC.Meta'!$D:$D,"-",0,1))</f>
        <v>-</v>
      </c>
      <c r="K3634" s="302"/>
      <c r="L3634" s="146" t="str">
        <f>IF($K3634="","-",_xlfn.XLOOKUP($K3634,Obj.Meta!$A:$A,Obj.Meta!$D:$D,"-",0,1))</f>
        <v>-</v>
      </c>
      <c r="M3634" s="300" t="str">
        <f>IF($K3634="","-",_xlfn.XLOOKUP($K3634,Obj.Meta!$A:$A,Obj.Meta!$F:$F,"-",0,1))</f>
        <v>-</v>
      </c>
      <c r="N3634" s="337" t="str">
        <f t="shared" si="113"/>
        <v>---</v>
      </c>
      <c r="O3634" s="333"/>
      <c r="P3634" s="54"/>
      <c r="Q3634" s="52"/>
      <c r="R3634" s="34"/>
      <c r="S3634" s="53"/>
      <c r="T3634" s="208"/>
      <c r="U3634" s="726"/>
      <c r="V3634" s="206"/>
      <c r="W3634" s="206"/>
      <c r="X3634" s="678"/>
      <c r="Y3634" s="34"/>
      <c r="Z3634" s="610"/>
      <c r="AA3634" s="608"/>
    </row>
    <row r="3635" spans="1:27">
      <c r="A3635" s="145" t="str">
        <f t="shared" si="112"/>
        <v>-</v>
      </c>
      <c r="B3635" s="146" t="str">
        <f>_xlfn.XLOOKUP($A3635,Dept.Meta!$A:$A,Dept.Meta!$F:$F,"-",0,1)</f>
        <v>-</v>
      </c>
      <c r="C3635" s="629" t="str">
        <f>_xlfn.XLOOKUP(_xlfn.CONCAT($G3635,"-",$I3635),Div.Meta!$H:$H,Div.Meta!$C:$C,"-",0,1)</f>
        <v>-</v>
      </c>
      <c r="D3635" s="302"/>
      <c r="E3635" s="146" t="str">
        <f>IF($D3635="","-",_xlfn.XLOOKUP($D3635,Fund.Meta!$A:$A,Fund.Meta!$D:$D,"-",0,1))</f>
        <v>-</v>
      </c>
      <c r="F3635" s="303" t="str">
        <f>IF($D3635="","-",_xlfn.XLOOKUP($D3635,Fund.Meta!$A:$A,Fund.Meta!$E:$E,"-",0,1))</f>
        <v>-</v>
      </c>
      <c r="G3635" s="334"/>
      <c r="H3635" s="303" t="str">
        <f>IF($G3635="","-",_xlfn.XLOOKUP($G3635,Appr.Meta!$A:$A,Appr.Meta!$D:$D,"-",0,1))</f>
        <v>-</v>
      </c>
      <c r="I3635" s="302"/>
      <c r="J3635" s="303" t="str">
        <f>IF($I3635="","-",_xlfn.XLOOKUP($I3635,'CC.Meta'!$A:$A,'CC.Meta'!$D:$D,"-",0,1))</f>
        <v>-</v>
      </c>
      <c r="K3635" s="302"/>
      <c r="L3635" s="146" t="str">
        <f>IF($K3635="","-",_xlfn.XLOOKUP($K3635,Obj.Meta!$A:$A,Obj.Meta!$D:$D,"-",0,1))</f>
        <v>-</v>
      </c>
      <c r="M3635" s="300" t="str">
        <f>IF($K3635="","-",_xlfn.XLOOKUP($K3635,Obj.Meta!$A:$A,Obj.Meta!$F:$F,"-",0,1))</f>
        <v>-</v>
      </c>
      <c r="N3635" s="337" t="str">
        <f t="shared" si="113"/>
        <v>---</v>
      </c>
      <c r="O3635" s="333"/>
      <c r="P3635" s="54"/>
      <c r="Q3635" s="52"/>
      <c r="R3635" s="34"/>
      <c r="S3635" s="53"/>
      <c r="T3635" s="208"/>
      <c r="U3635" s="726"/>
      <c r="V3635" s="206"/>
      <c r="W3635" s="206"/>
      <c r="X3635" s="678"/>
      <c r="Y3635" s="34"/>
      <c r="Z3635" s="610"/>
      <c r="AA3635" s="608"/>
    </row>
    <row r="3636" spans="1:27">
      <c r="A3636" s="145" t="str">
        <f t="shared" si="112"/>
        <v>-</v>
      </c>
      <c r="B3636" s="146" t="str">
        <f>_xlfn.XLOOKUP($A3636,Dept.Meta!$A:$A,Dept.Meta!$F:$F,"-",0,1)</f>
        <v>-</v>
      </c>
      <c r="C3636" s="629" t="str">
        <f>_xlfn.XLOOKUP(_xlfn.CONCAT($G3636,"-",$I3636),Div.Meta!$H:$H,Div.Meta!$C:$C,"-",0,1)</f>
        <v>-</v>
      </c>
      <c r="D3636" s="302"/>
      <c r="E3636" s="146" t="str">
        <f>IF($D3636="","-",_xlfn.XLOOKUP($D3636,Fund.Meta!$A:$A,Fund.Meta!$D:$D,"-",0,1))</f>
        <v>-</v>
      </c>
      <c r="F3636" s="303" t="str">
        <f>IF($D3636="","-",_xlfn.XLOOKUP($D3636,Fund.Meta!$A:$A,Fund.Meta!$E:$E,"-",0,1))</f>
        <v>-</v>
      </c>
      <c r="G3636" s="334"/>
      <c r="H3636" s="303" t="str">
        <f>IF($G3636="","-",_xlfn.XLOOKUP($G3636,Appr.Meta!$A:$A,Appr.Meta!$D:$D,"-",0,1))</f>
        <v>-</v>
      </c>
      <c r="I3636" s="302"/>
      <c r="J3636" s="303" t="str">
        <f>IF($I3636="","-",_xlfn.XLOOKUP($I3636,'CC.Meta'!$A:$A,'CC.Meta'!$D:$D,"-",0,1))</f>
        <v>-</v>
      </c>
      <c r="K3636" s="302"/>
      <c r="L3636" s="146" t="str">
        <f>IF($K3636="","-",_xlfn.XLOOKUP($K3636,Obj.Meta!$A:$A,Obj.Meta!$D:$D,"-",0,1))</f>
        <v>-</v>
      </c>
      <c r="M3636" s="300" t="str">
        <f>IF($K3636="","-",_xlfn.XLOOKUP($K3636,Obj.Meta!$A:$A,Obj.Meta!$F:$F,"-",0,1))</f>
        <v>-</v>
      </c>
      <c r="N3636" s="337" t="str">
        <f t="shared" si="113"/>
        <v>---</v>
      </c>
      <c r="O3636" s="333"/>
      <c r="P3636" s="54"/>
      <c r="Q3636" s="52"/>
      <c r="R3636" s="34"/>
      <c r="S3636" s="53"/>
      <c r="T3636" s="208"/>
      <c r="U3636" s="726"/>
      <c r="V3636" s="206"/>
      <c r="W3636" s="206"/>
      <c r="X3636" s="678"/>
      <c r="Y3636" s="34"/>
      <c r="Z3636" s="610"/>
      <c r="AA3636" s="608"/>
    </row>
    <row r="3637" spans="1:27">
      <c r="A3637" s="145" t="str">
        <f t="shared" si="112"/>
        <v>-</v>
      </c>
      <c r="B3637" s="146" t="str">
        <f>_xlfn.XLOOKUP($A3637,Dept.Meta!$A:$A,Dept.Meta!$F:$F,"-",0,1)</f>
        <v>-</v>
      </c>
      <c r="C3637" s="629" t="str">
        <f>_xlfn.XLOOKUP(_xlfn.CONCAT($G3637,"-",$I3637),Div.Meta!$H:$H,Div.Meta!$C:$C,"-",0,1)</f>
        <v>-</v>
      </c>
      <c r="D3637" s="302"/>
      <c r="E3637" s="146" t="str">
        <f>IF($D3637="","-",_xlfn.XLOOKUP($D3637,Fund.Meta!$A:$A,Fund.Meta!$D:$D,"-",0,1))</f>
        <v>-</v>
      </c>
      <c r="F3637" s="303" t="str">
        <f>IF($D3637="","-",_xlfn.XLOOKUP($D3637,Fund.Meta!$A:$A,Fund.Meta!$E:$E,"-",0,1))</f>
        <v>-</v>
      </c>
      <c r="G3637" s="334"/>
      <c r="H3637" s="303" t="str">
        <f>IF($G3637="","-",_xlfn.XLOOKUP($G3637,Appr.Meta!$A:$A,Appr.Meta!$D:$D,"-",0,1))</f>
        <v>-</v>
      </c>
      <c r="I3637" s="302"/>
      <c r="J3637" s="303" t="str">
        <f>IF($I3637="","-",_xlfn.XLOOKUP($I3637,'CC.Meta'!$A:$A,'CC.Meta'!$D:$D,"-",0,1))</f>
        <v>-</v>
      </c>
      <c r="K3637" s="302"/>
      <c r="L3637" s="146" t="str">
        <f>IF($K3637="","-",_xlfn.XLOOKUP($K3637,Obj.Meta!$A:$A,Obj.Meta!$D:$D,"-",0,1))</f>
        <v>-</v>
      </c>
      <c r="M3637" s="300" t="str">
        <f>IF($K3637="","-",_xlfn.XLOOKUP($K3637,Obj.Meta!$A:$A,Obj.Meta!$F:$F,"-",0,1))</f>
        <v>-</v>
      </c>
      <c r="N3637" s="337" t="str">
        <f t="shared" si="113"/>
        <v>---</v>
      </c>
      <c r="O3637" s="333"/>
      <c r="P3637" s="54"/>
      <c r="Q3637" s="52"/>
      <c r="R3637" s="34"/>
      <c r="S3637" s="53"/>
      <c r="T3637" s="208"/>
      <c r="U3637" s="726"/>
      <c r="V3637" s="206"/>
      <c r="W3637" s="206"/>
      <c r="X3637" s="678"/>
      <c r="Y3637" s="34"/>
      <c r="Z3637" s="610"/>
      <c r="AA3637" s="608"/>
    </row>
    <row r="3638" spans="1:27">
      <c r="A3638" s="145" t="str">
        <f t="shared" si="112"/>
        <v>-</v>
      </c>
      <c r="B3638" s="146" t="str">
        <f>_xlfn.XLOOKUP($A3638,Dept.Meta!$A:$A,Dept.Meta!$F:$F,"-",0,1)</f>
        <v>-</v>
      </c>
      <c r="C3638" s="629" t="str">
        <f>_xlfn.XLOOKUP(_xlfn.CONCAT($G3638,"-",$I3638),Div.Meta!$H:$H,Div.Meta!$C:$C,"-",0,1)</f>
        <v>-</v>
      </c>
      <c r="D3638" s="302"/>
      <c r="E3638" s="146" t="str">
        <f>IF($D3638="","-",_xlfn.XLOOKUP($D3638,Fund.Meta!$A:$A,Fund.Meta!$D:$D,"-",0,1))</f>
        <v>-</v>
      </c>
      <c r="F3638" s="303" t="str">
        <f>IF($D3638="","-",_xlfn.XLOOKUP($D3638,Fund.Meta!$A:$A,Fund.Meta!$E:$E,"-",0,1))</f>
        <v>-</v>
      </c>
      <c r="G3638" s="334"/>
      <c r="H3638" s="303" t="str">
        <f>IF($G3638="","-",_xlfn.XLOOKUP($G3638,Appr.Meta!$A:$A,Appr.Meta!$D:$D,"-",0,1))</f>
        <v>-</v>
      </c>
      <c r="I3638" s="302"/>
      <c r="J3638" s="303" t="str">
        <f>IF($I3638="","-",_xlfn.XLOOKUP($I3638,'CC.Meta'!$A:$A,'CC.Meta'!$D:$D,"-",0,1))</f>
        <v>-</v>
      </c>
      <c r="K3638" s="302"/>
      <c r="L3638" s="146" t="str">
        <f>IF($K3638="","-",_xlfn.XLOOKUP($K3638,Obj.Meta!$A:$A,Obj.Meta!$D:$D,"-",0,1))</f>
        <v>-</v>
      </c>
      <c r="M3638" s="300" t="str">
        <f>IF($K3638="","-",_xlfn.XLOOKUP($K3638,Obj.Meta!$A:$A,Obj.Meta!$F:$F,"-",0,1))</f>
        <v>-</v>
      </c>
      <c r="N3638" s="337" t="str">
        <f t="shared" si="113"/>
        <v>---</v>
      </c>
      <c r="O3638" s="333"/>
      <c r="P3638" s="54"/>
      <c r="Q3638" s="52"/>
      <c r="R3638" s="34"/>
      <c r="S3638" s="53"/>
      <c r="T3638" s="208"/>
      <c r="U3638" s="726"/>
      <c r="V3638" s="206"/>
      <c r="W3638" s="206"/>
      <c r="X3638" s="678"/>
      <c r="Y3638" s="34"/>
      <c r="Z3638" s="610"/>
      <c r="AA3638" s="608"/>
    </row>
    <row r="3639" spans="1:27">
      <c r="A3639" s="145" t="str">
        <f t="shared" si="112"/>
        <v>-</v>
      </c>
      <c r="B3639" s="146" t="str">
        <f>_xlfn.XLOOKUP($A3639,Dept.Meta!$A:$A,Dept.Meta!$F:$F,"-",0,1)</f>
        <v>-</v>
      </c>
      <c r="C3639" s="629" t="str">
        <f>_xlfn.XLOOKUP(_xlfn.CONCAT($G3639,"-",$I3639),Div.Meta!$H:$H,Div.Meta!$C:$C,"-",0,1)</f>
        <v>-</v>
      </c>
      <c r="D3639" s="302"/>
      <c r="E3639" s="146" t="str">
        <f>IF($D3639="","-",_xlfn.XLOOKUP($D3639,Fund.Meta!$A:$A,Fund.Meta!$D:$D,"-",0,1))</f>
        <v>-</v>
      </c>
      <c r="F3639" s="303" t="str">
        <f>IF($D3639="","-",_xlfn.XLOOKUP($D3639,Fund.Meta!$A:$A,Fund.Meta!$E:$E,"-",0,1))</f>
        <v>-</v>
      </c>
      <c r="G3639" s="334"/>
      <c r="H3639" s="303" t="str">
        <f>IF($G3639="","-",_xlfn.XLOOKUP($G3639,Appr.Meta!$A:$A,Appr.Meta!$D:$D,"-",0,1))</f>
        <v>-</v>
      </c>
      <c r="I3639" s="302"/>
      <c r="J3639" s="303" t="str">
        <f>IF($I3639="","-",_xlfn.XLOOKUP($I3639,'CC.Meta'!$A:$A,'CC.Meta'!$D:$D,"-",0,1))</f>
        <v>-</v>
      </c>
      <c r="K3639" s="302"/>
      <c r="L3639" s="146" t="str">
        <f>IF($K3639="","-",_xlfn.XLOOKUP($K3639,Obj.Meta!$A:$A,Obj.Meta!$D:$D,"-",0,1))</f>
        <v>-</v>
      </c>
      <c r="M3639" s="300" t="str">
        <f>IF($K3639="","-",_xlfn.XLOOKUP($K3639,Obj.Meta!$A:$A,Obj.Meta!$F:$F,"-",0,1))</f>
        <v>-</v>
      </c>
      <c r="N3639" s="337" t="str">
        <f t="shared" si="113"/>
        <v>---</v>
      </c>
      <c r="O3639" s="333"/>
      <c r="P3639" s="54"/>
      <c r="Q3639" s="52"/>
      <c r="R3639" s="34"/>
      <c r="S3639" s="53"/>
      <c r="T3639" s="208"/>
      <c r="U3639" s="726"/>
      <c r="V3639" s="206"/>
      <c r="W3639" s="206"/>
      <c r="X3639" s="678"/>
      <c r="Y3639" s="34"/>
      <c r="Z3639" s="610"/>
      <c r="AA3639" s="608"/>
    </row>
    <row r="3640" spans="1:27">
      <c r="A3640" s="145" t="str">
        <f t="shared" si="112"/>
        <v>-</v>
      </c>
      <c r="B3640" s="146" t="str">
        <f>_xlfn.XLOOKUP($A3640,Dept.Meta!$A:$A,Dept.Meta!$F:$F,"-",0,1)</f>
        <v>-</v>
      </c>
      <c r="C3640" s="629" t="str">
        <f>_xlfn.XLOOKUP(_xlfn.CONCAT($G3640,"-",$I3640),Div.Meta!$H:$H,Div.Meta!$C:$C,"-",0,1)</f>
        <v>-</v>
      </c>
      <c r="D3640" s="302"/>
      <c r="E3640" s="146" t="str">
        <f>IF($D3640="","-",_xlfn.XLOOKUP($D3640,Fund.Meta!$A:$A,Fund.Meta!$D:$D,"-",0,1))</f>
        <v>-</v>
      </c>
      <c r="F3640" s="303" t="str">
        <f>IF($D3640="","-",_xlfn.XLOOKUP($D3640,Fund.Meta!$A:$A,Fund.Meta!$E:$E,"-",0,1))</f>
        <v>-</v>
      </c>
      <c r="G3640" s="334"/>
      <c r="H3640" s="303" t="str">
        <f>IF($G3640="","-",_xlfn.XLOOKUP($G3640,Appr.Meta!$A:$A,Appr.Meta!$D:$D,"-",0,1))</f>
        <v>-</v>
      </c>
      <c r="I3640" s="302"/>
      <c r="J3640" s="303" t="str">
        <f>IF($I3640="","-",_xlfn.XLOOKUP($I3640,'CC.Meta'!$A:$A,'CC.Meta'!$D:$D,"-",0,1))</f>
        <v>-</v>
      </c>
      <c r="K3640" s="302"/>
      <c r="L3640" s="146" t="str">
        <f>IF($K3640="","-",_xlfn.XLOOKUP($K3640,Obj.Meta!$A:$A,Obj.Meta!$D:$D,"-",0,1))</f>
        <v>-</v>
      </c>
      <c r="M3640" s="300" t="str">
        <f>IF($K3640="","-",_xlfn.XLOOKUP($K3640,Obj.Meta!$A:$A,Obj.Meta!$F:$F,"-",0,1))</f>
        <v>-</v>
      </c>
      <c r="N3640" s="337" t="str">
        <f t="shared" si="113"/>
        <v>---</v>
      </c>
      <c r="O3640" s="333"/>
      <c r="P3640" s="54"/>
      <c r="Q3640" s="52"/>
      <c r="R3640" s="34"/>
      <c r="S3640" s="53"/>
      <c r="T3640" s="208"/>
      <c r="U3640" s="726"/>
      <c r="V3640" s="206"/>
      <c r="W3640" s="206"/>
      <c r="X3640" s="678"/>
      <c r="Y3640" s="34"/>
      <c r="Z3640" s="610"/>
      <c r="AA3640" s="608"/>
    </row>
    <row r="3641" spans="1:27">
      <c r="A3641" s="145" t="str">
        <f t="shared" si="112"/>
        <v>-</v>
      </c>
      <c r="B3641" s="146" t="str">
        <f>_xlfn.XLOOKUP($A3641,Dept.Meta!$A:$A,Dept.Meta!$F:$F,"-",0,1)</f>
        <v>-</v>
      </c>
      <c r="C3641" s="629" t="str">
        <f>_xlfn.XLOOKUP(_xlfn.CONCAT($G3641,"-",$I3641),Div.Meta!$H:$H,Div.Meta!$C:$C,"-",0,1)</f>
        <v>-</v>
      </c>
      <c r="D3641" s="302"/>
      <c r="E3641" s="146" t="str">
        <f>IF($D3641="","-",_xlfn.XLOOKUP($D3641,Fund.Meta!$A:$A,Fund.Meta!$D:$D,"-",0,1))</f>
        <v>-</v>
      </c>
      <c r="F3641" s="303" t="str">
        <f>IF($D3641="","-",_xlfn.XLOOKUP($D3641,Fund.Meta!$A:$A,Fund.Meta!$E:$E,"-",0,1))</f>
        <v>-</v>
      </c>
      <c r="G3641" s="334"/>
      <c r="H3641" s="303" t="str">
        <f>IF($G3641="","-",_xlfn.XLOOKUP($G3641,Appr.Meta!$A:$A,Appr.Meta!$D:$D,"-",0,1))</f>
        <v>-</v>
      </c>
      <c r="I3641" s="302"/>
      <c r="J3641" s="303" t="str">
        <f>IF($I3641="","-",_xlfn.XLOOKUP($I3641,'CC.Meta'!$A:$A,'CC.Meta'!$D:$D,"-",0,1))</f>
        <v>-</v>
      </c>
      <c r="K3641" s="302"/>
      <c r="L3641" s="146" t="str">
        <f>IF($K3641="","-",_xlfn.XLOOKUP($K3641,Obj.Meta!$A:$A,Obj.Meta!$D:$D,"-",0,1))</f>
        <v>-</v>
      </c>
      <c r="M3641" s="300" t="str">
        <f>IF($K3641="","-",_xlfn.XLOOKUP($K3641,Obj.Meta!$A:$A,Obj.Meta!$F:$F,"-",0,1))</f>
        <v>-</v>
      </c>
      <c r="N3641" s="337" t="str">
        <f t="shared" si="113"/>
        <v>---</v>
      </c>
      <c r="O3641" s="333"/>
      <c r="P3641" s="54"/>
      <c r="Q3641" s="52"/>
      <c r="R3641" s="34"/>
      <c r="S3641" s="53"/>
      <c r="T3641" s="208"/>
      <c r="U3641" s="726"/>
      <c r="V3641" s="206"/>
      <c r="W3641" s="206"/>
      <c r="X3641" s="678"/>
      <c r="Y3641" s="34"/>
      <c r="Z3641" s="610"/>
      <c r="AA3641" s="608"/>
    </row>
    <row r="3642" spans="1:27">
      <c r="A3642" s="145" t="str">
        <f t="shared" si="112"/>
        <v>-</v>
      </c>
      <c r="B3642" s="146" t="str">
        <f>_xlfn.XLOOKUP($A3642,Dept.Meta!$A:$A,Dept.Meta!$F:$F,"-",0,1)</f>
        <v>-</v>
      </c>
      <c r="C3642" s="629" t="str">
        <f>_xlfn.XLOOKUP(_xlfn.CONCAT($G3642,"-",$I3642),Div.Meta!$H:$H,Div.Meta!$C:$C,"-",0,1)</f>
        <v>-</v>
      </c>
      <c r="D3642" s="302"/>
      <c r="E3642" s="146" t="str">
        <f>IF($D3642="","-",_xlfn.XLOOKUP($D3642,Fund.Meta!$A:$A,Fund.Meta!$D:$D,"-",0,1))</f>
        <v>-</v>
      </c>
      <c r="F3642" s="303" t="str">
        <f>IF($D3642="","-",_xlfn.XLOOKUP($D3642,Fund.Meta!$A:$A,Fund.Meta!$E:$E,"-",0,1))</f>
        <v>-</v>
      </c>
      <c r="G3642" s="334"/>
      <c r="H3642" s="303" t="str">
        <f>IF($G3642="","-",_xlfn.XLOOKUP($G3642,Appr.Meta!$A:$A,Appr.Meta!$D:$D,"-",0,1))</f>
        <v>-</v>
      </c>
      <c r="I3642" s="302"/>
      <c r="J3642" s="303" t="str">
        <f>IF($I3642="","-",_xlfn.XLOOKUP($I3642,'CC.Meta'!$A:$A,'CC.Meta'!$D:$D,"-",0,1))</f>
        <v>-</v>
      </c>
      <c r="K3642" s="302"/>
      <c r="L3642" s="146" t="str">
        <f>IF($K3642="","-",_xlfn.XLOOKUP($K3642,Obj.Meta!$A:$A,Obj.Meta!$D:$D,"-",0,1))</f>
        <v>-</v>
      </c>
      <c r="M3642" s="300" t="str">
        <f>IF($K3642="","-",_xlfn.XLOOKUP($K3642,Obj.Meta!$A:$A,Obj.Meta!$F:$F,"-",0,1))</f>
        <v>-</v>
      </c>
      <c r="N3642" s="337" t="str">
        <f t="shared" si="113"/>
        <v>---</v>
      </c>
      <c r="O3642" s="333"/>
      <c r="P3642" s="54"/>
      <c r="Q3642" s="52"/>
      <c r="R3642" s="34"/>
      <c r="S3642" s="53"/>
      <c r="T3642" s="208"/>
      <c r="U3642" s="726"/>
      <c r="V3642" s="206"/>
      <c r="W3642" s="206"/>
      <c r="X3642" s="678"/>
      <c r="Y3642" s="34"/>
      <c r="Z3642" s="610"/>
      <c r="AA3642" s="608"/>
    </row>
    <row r="3643" spans="1:27">
      <c r="A3643" s="145" t="str">
        <f t="shared" si="112"/>
        <v>-</v>
      </c>
      <c r="B3643" s="146" t="str">
        <f>_xlfn.XLOOKUP($A3643,Dept.Meta!$A:$A,Dept.Meta!$F:$F,"-",0,1)</f>
        <v>-</v>
      </c>
      <c r="C3643" s="629" t="str">
        <f>_xlfn.XLOOKUP(_xlfn.CONCAT($G3643,"-",$I3643),Div.Meta!$H:$H,Div.Meta!$C:$C,"-",0,1)</f>
        <v>-</v>
      </c>
      <c r="D3643" s="302"/>
      <c r="E3643" s="146" t="str">
        <f>IF($D3643="","-",_xlfn.XLOOKUP($D3643,Fund.Meta!$A:$A,Fund.Meta!$D:$D,"-",0,1))</f>
        <v>-</v>
      </c>
      <c r="F3643" s="303" t="str">
        <f>IF($D3643="","-",_xlfn.XLOOKUP($D3643,Fund.Meta!$A:$A,Fund.Meta!$E:$E,"-",0,1))</f>
        <v>-</v>
      </c>
      <c r="G3643" s="334"/>
      <c r="H3643" s="303" t="str">
        <f>IF($G3643="","-",_xlfn.XLOOKUP($G3643,Appr.Meta!$A:$A,Appr.Meta!$D:$D,"-",0,1))</f>
        <v>-</v>
      </c>
      <c r="I3643" s="302"/>
      <c r="J3643" s="303" t="str">
        <f>IF($I3643="","-",_xlfn.XLOOKUP($I3643,'CC.Meta'!$A:$A,'CC.Meta'!$D:$D,"-",0,1))</f>
        <v>-</v>
      </c>
      <c r="K3643" s="302"/>
      <c r="L3643" s="146" t="str">
        <f>IF($K3643="","-",_xlfn.XLOOKUP($K3643,Obj.Meta!$A:$A,Obj.Meta!$D:$D,"-",0,1))</f>
        <v>-</v>
      </c>
      <c r="M3643" s="300" t="str">
        <f>IF($K3643="","-",_xlfn.XLOOKUP($K3643,Obj.Meta!$A:$A,Obj.Meta!$F:$F,"-",0,1))</f>
        <v>-</v>
      </c>
      <c r="N3643" s="337" t="str">
        <f t="shared" si="113"/>
        <v>---</v>
      </c>
      <c r="O3643" s="333"/>
      <c r="P3643" s="54"/>
      <c r="Q3643" s="52"/>
      <c r="R3643" s="34"/>
      <c r="S3643" s="53"/>
      <c r="T3643" s="208"/>
      <c r="U3643" s="726"/>
      <c r="V3643" s="206"/>
      <c r="W3643" s="206"/>
      <c r="X3643" s="678"/>
      <c r="Y3643" s="34"/>
      <c r="Z3643" s="610"/>
      <c r="AA3643" s="608"/>
    </row>
    <row r="3644" spans="1:27">
      <c r="A3644" s="145" t="str">
        <f t="shared" si="112"/>
        <v>-</v>
      </c>
      <c r="B3644" s="146" t="str">
        <f>_xlfn.XLOOKUP($A3644,Dept.Meta!$A:$A,Dept.Meta!$F:$F,"-",0,1)</f>
        <v>-</v>
      </c>
      <c r="C3644" s="629" t="str">
        <f>_xlfn.XLOOKUP(_xlfn.CONCAT($G3644,"-",$I3644),Div.Meta!$H:$H,Div.Meta!$C:$C,"-",0,1)</f>
        <v>-</v>
      </c>
      <c r="D3644" s="302"/>
      <c r="E3644" s="146" t="str">
        <f>IF($D3644="","-",_xlfn.XLOOKUP($D3644,Fund.Meta!$A:$A,Fund.Meta!$D:$D,"-",0,1))</f>
        <v>-</v>
      </c>
      <c r="F3644" s="303" t="str">
        <f>IF($D3644="","-",_xlfn.XLOOKUP($D3644,Fund.Meta!$A:$A,Fund.Meta!$E:$E,"-",0,1))</f>
        <v>-</v>
      </c>
      <c r="G3644" s="334"/>
      <c r="H3644" s="303" t="str">
        <f>IF($G3644="","-",_xlfn.XLOOKUP($G3644,Appr.Meta!$A:$A,Appr.Meta!$D:$D,"-",0,1))</f>
        <v>-</v>
      </c>
      <c r="I3644" s="302"/>
      <c r="J3644" s="303" t="str">
        <f>IF($I3644="","-",_xlfn.XLOOKUP($I3644,'CC.Meta'!$A:$A,'CC.Meta'!$D:$D,"-",0,1))</f>
        <v>-</v>
      </c>
      <c r="K3644" s="302"/>
      <c r="L3644" s="146" t="str">
        <f>IF($K3644="","-",_xlfn.XLOOKUP($K3644,Obj.Meta!$A:$A,Obj.Meta!$D:$D,"-",0,1))</f>
        <v>-</v>
      </c>
      <c r="M3644" s="300" t="str">
        <f>IF($K3644="","-",_xlfn.XLOOKUP($K3644,Obj.Meta!$A:$A,Obj.Meta!$F:$F,"-",0,1))</f>
        <v>-</v>
      </c>
      <c r="N3644" s="337" t="str">
        <f t="shared" si="113"/>
        <v>---</v>
      </c>
      <c r="O3644" s="333"/>
      <c r="P3644" s="54"/>
      <c r="Q3644" s="52"/>
      <c r="R3644" s="34"/>
      <c r="S3644" s="53"/>
      <c r="T3644" s="208"/>
      <c r="U3644" s="726"/>
      <c r="V3644" s="206"/>
      <c r="W3644" s="206"/>
      <c r="X3644" s="678"/>
      <c r="Y3644" s="34"/>
      <c r="Z3644" s="610"/>
      <c r="AA3644" s="608"/>
    </row>
    <row r="3645" spans="1:27">
      <c r="A3645" s="145" t="str">
        <f t="shared" si="112"/>
        <v>-</v>
      </c>
      <c r="B3645" s="146" t="str">
        <f>_xlfn.XLOOKUP($A3645,Dept.Meta!$A:$A,Dept.Meta!$F:$F,"-",0,1)</f>
        <v>-</v>
      </c>
      <c r="C3645" s="629" t="str">
        <f>_xlfn.XLOOKUP(_xlfn.CONCAT($G3645,"-",$I3645),Div.Meta!$H:$H,Div.Meta!$C:$C,"-",0,1)</f>
        <v>-</v>
      </c>
      <c r="D3645" s="302"/>
      <c r="E3645" s="146" t="str">
        <f>IF($D3645="","-",_xlfn.XLOOKUP($D3645,Fund.Meta!$A:$A,Fund.Meta!$D:$D,"-",0,1))</f>
        <v>-</v>
      </c>
      <c r="F3645" s="303" t="str">
        <f>IF($D3645="","-",_xlfn.XLOOKUP($D3645,Fund.Meta!$A:$A,Fund.Meta!$E:$E,"-",0,1))</f>
        <v>-</v>
      </c>
      <c r="G3645" s="334"/>
      <c r="H3645" s="303" t="str">
        <f>IF($G3645="","-",_xlfn.XLOOKUP($G3645,Appr.Meta!$A:$A,Appr.Meta!$D:$D,"-",0,1))</f>
        <v>-</v>
      </c>
      <c r="I3645" s="302"/>
      <c r="J3645" s="303" t="str">
        <f>IF($I3645="","-",_xlfn.XLOOKUP($I3645,'CC.Meta'!$A:$A,'CC.Meta'!$D:$D,"-",0,1))</f>
        <v>-</v>
      </c>
      <c r="K3645" s="302"/>
      <c r="L3645" s="146" t="str">
        <f>IF($K3645="","-",_xlfn.XLOOKUP($K3645,Obj.Meta!$A:$A,Obj.Meta!$D:$D,"-",0,1))</f>
        <v>-</v>
      </c>
      <c r="M3645" s="300" t="str">
        <f>IF($K3645="","-",_xlfn.XLOOKUP($K3645,Obj.Meta!$A:$A,Obj.Meta!$F:$F,"-",0,1))</f>
        <v>-</v>
      </c>
      <c r="N3645" s="337" t="str">
        <f t="shared" si="113"/>
        <v>---</v>
      </c>
      <c r="O3645" s="333"/>
      <c r="P3645" s="54"/>
      <c r="Q3645" s="52"/>
      <c r="R3645" s="34"/>
      <c r="S3645" s="53"/>
      <c r="T3645" s="208"/>
      <c r="U3645" s="726"/>
      <c r="V3645" s="206"/>
      <c r="W3645" s="206"/>
      <c r="X3645" s="678"/>
      <c r="Y3645" s="34"/>
      <c r="Z3645" s="610"/>
      <c r="AA3645" s="608"/>
    </row>
    <row r="3646" spans="1:27">
      <c r="A3646" s="145" t="str">
        <f t="shared" si="112"/>
        <v>-</v>
      </c>
      <c r="B3646" s="146" t="str">
        <f>_xlfn.XLOOKUP($A3646,Dept.Meta!$A:$A,Dept.Meta!$F:$F,"-",0,1)</f>
        <v>-</v>
      </c>
      <c r="C3646" s="629" t="str">
        <f>_xlfn.XLOOKUP(_xlfn.CONCAT($G3646,"-",$I3646),Div.Meta!$H:$H,Div.Meta!$C:$C,"-",0,1)</f>
        <v>-</v>
      </c>
      <c r="D3646" s="302"/>
      <c r="E3646" s="146" t="str">
        <f>IF($D3646="","-",_xlfn.XLOOKUP($D3646,Fund.Meta!$A:$A,Fund.Meta!$D:$D,"-",0,1))</f>
        <v>-</v>
      </c>
      <c r="F3646" s="303" t="str">
        <f>IF($D3646="","-",_xlfn.XLOOKUP($D3646,Fund.Meta!$A:$A,Fund.Meta!$E:$E,"-",0,1))</f>
        <v>-</v>
      </c>
      <c r="G3646" s="340"/>
      <c r="H3646" s="303" t="str">
        <f>IF($G3646="","-",_xlfn.XLOOKUP($G3646,Appr.Meta!$A:$A,Appr.Meta!$D:$D,"-",0,1))</f>
        <v>-</v>
      </c>
      <c r="I3646" s="302"/>
      <c r="J3646" s="303" t="str">
        <f>IF($I3646="","-",_xlfn.XLOOKUP($I3646,'CC.Meta'!$A:$A,'CC.Meta'!$D:$D,"-",0,1))</f>
        <v>-</v>
      </c>
      <c r="K3646" s="302"/>
      <c r="L3646" s="146" t="str">
        <f>IF($K3646="","-",_xlfn.XLOOKUP($K3646,Obj.Meta!$A:$A,Obj.Meta!$D:$D,"-",0,1))</f>
        <v>-</v>
      </c>
      <c r="M3646" s="300" t="str">
        <f>IF($K3646="","-",_xlfn.XLOOKUP($K3646,Obj.Meta!$A:$A,Obj.Meta!$F:$F,"-",0,1))</f>
        <v>-</v>
      </c>
      <c r="N3646" s="337" t="str">
        <f t="shared" si="113"/>
        <v>---</v>
      </c>
      <c r="O3646" s="333"/>
      <c r="P3646" s="54"/>
      <c r="Q3646" s="52"/>
      <c r="R3646" s="34"/>
      <c r="S3646" s="53"/>
      <c r="T3646" s="208"/>
      <c r="U3646" s="726"/>
      <c r="V3646" s="206"/>
      <c r="W3646" s="206"/>
      <c r="X3646" s="678"/>
      <c r="Y3646" s="34"/>
      <c r="Z3646" s="610"/>
      <c r="AA3646" s="608"/>
    </row>
    <row r="3647" spans="1:27">
      <c r="A3647" s="145" t="str">
        <f t="shared" si="112"/>
        <v>-</v>
      </c>
      <c r="B3647" s="146" t="str">
        <f>_xlfn.XLOOKUP($A3647,Dept.Meta!$A:$A,Dept.Meta!$F:$F,"-",0,1)</f>
        <v>-</v>
      </c>
      <c r="C3647" s="629" t="str">
        <f>_xlfn.XLOOKUP(_xlfn.CONCAT($G3647,"-",$I3647),Div.Meta!$H:$H,Div.Meta!$C:$C,"-",0,1)</f>
        <v>-</v>
      </c>
      <c r="D3647" s="302"/>
      <c r="E3647" s="146" t="str">
        <f>IF($D3647="","-",_xlfn.XLOOKUP($D3647,Fund.Meta!$A:$A,Fund.Meta!$D:$D,"-",0,1))</f>
        <v>-</v>
      </c>
      <c r="F3647" s="303" t="str">
        <f>IF($D3647="","-",_xlfn.XLOOKUP($D3647,Fund.Meta!$A:$A,Fund.Meta!$E:$E,"-",0,1))</f>
        <v>-</v>
      </c>
      <c r="G3647" s="340"/>
      <c r="H3647" s="303" t="str">
        <f>IF($G3647="","-",_xlfn.XLOOKUP($G3647,Appr.Meta!$A:$A,Appr.Meta!$D:$D,"-",0,1))</f>
        <v>-</v>
      </c>
      <c r="I3647" s="302"/>
      <c r="J3647" s="303" t="str">
        <f>IF($I3647="","-",_xlfn.XLOOKUP($I3647,'CC.Meta'!$A:$A,'CC.Meta'!$D:$D,"-",0,1))</f>
        <v>-</v>
      </c>
      <c r="K3647" s="302"/>
      <c r="L3647" s="146" t="str">
        <f>IF($K3647="","-",_xlfn.XLOOKUP($K3647,Obj.Meta!$A:$A,Obj.Meta!$D:$D,"-",0,1))</f>
        <v>-</v>
      </c>
      <c r="M3647" s="300" t="str">
        <f>IF($K3647="","-",_xlfn.XLOOKUP($K3647,Obj.Meta!$A:$A,Obj.Meta!$F:$F,"-",0,1))</f>
        <v>-</v>
      </c>
      <c r="N3647" s="337" t="str">
        <f t="shared" si="113"/>
        <v>---</v>
      </c>
      <c r="O3647" s="333"/>
      <c r="P3647" s="54"/>
      <c r="Q3647" s="52"/>
      <c r="R3647" s="34"/>
      <c r="S3647" s="53"/>
      <c r="T3647" s="208"/>
      <c r="U3647" s="726"/>
      <c r="V3647" s="206"/>
      <c r="W3647" s="206"/>
      <c r="X3647" s="678"/>
      <c r="Y3647" s="34"/>
      <c r="Z3647" s="610"/>
      <c r="AA3647" s="608"/>
    </row>
    <row r="3648" spans="1:27">
      <c r="A3648" s="145" t="str">
        <f t="shared" si="112"/>
        <v>-</v>
      </c>
      <c r="B3648" s="146" t="str">
        <f>_xlfn.XLOOKUP($A3648,Dept.Meta!$A:$A,Dept.Meta!$F:$F,"-",0,1)</f>
        <v>-</v>
      </c>
      <c r="C3648" s="629" t="str">
        <f>_xlfn.XLOOKUP(_xlfn.CONCAT($G3648,"-",$I3648),Div.Meta!$H:$H,Div.Meta!$C:$C,"-",0,1)</f>
        <v>-</v>
      </c>
      <c r="D3648" s="302"/>
      <c r="E3648" s="146" t="str">
        <f>IF($D3648="","-",_xlfn.XLOOKUP($D3648,Fund.Meta!$A:$A,Fund.Meta!$D:$D,"-",0,1))</f>
        <v>-</v>
      </c>
      <c r="F3648" s="303" t="str">
        <f>IF($D3648="","-",_xlfn.XLOOKUP($D3648,Fund.Meta!$A:$A,Fund.Meta!$E:$E,"-",0,1))</f>
        <v>-</v>
      </c>
      <c r="G3648" s="340"/>
      <c r="H3648" s="303" t="str">
        <f>IF($G3648="","-",_xlfn.XLOOKUP($G3648,Appr.Meta!$A:$A,Appr.Meta!$D:$D,"-",0,1))</f>
        <v>-</v>
      </c>
      <c r="I3648" s="302"/>
      <c r="J3648" s="303" t="str">
        <f>IF($I3648="","-",_xlfn.XLOOKUP($I3648,'CC.Meta'!$A:$A,'CC.Meta'!$D:$D,"-",0,1))</f>
        <v>-</v>
      </c>
      <c r="K3648" s="302"/>
      <c r="L3648" s="146" t="str">
        <f>IF($K3648="","-",_xlfn.XLOOKUP($K3648,Obj.Meta!$A:$A,Obj.Meta!$D:$D,"-",0,1))</f>
        <v>-</v>
      </c>
      <c r="M3648" s="300" t="str">
        <f>IF($K3648="","-",_xlfn.XLOOKUP($K3648,Obj.Meta!$A:$A,Obj.Meta!$F:$F,"-",0,1))</f>
        <v>-</v>
      </c>
      <c r="N3648" s="337" t="str">
        <f t="shared" si="113"/>
        <v>---</v>
      </c>
      <c r="O3648" s="333"/>
      <c r="P3648" s="54"/>
      <c r="Q3648" s="52"/>
      <c r="R3648" s="34"/>
      <c r="S3648" s="53"/>
      <c r="T3648" s="208"/>
      <c r="U3648" s="726"/>
      <c r="V3648" s="206"/>
      <c r="W3648" s="206"/>
      <c r="X3648" s="678"/>
      <c r="Y3648" s="34"/>
      <c r="Z3648" s="610"/>
      <c r="AA3648" s="608"/>
    </row>
    <row r="3649" spans="1:27">
      <c r="A3649" s="145" t="str">
        <f t="shared" si="112"/>
        <v>-</v>
      </c>
      <c r="B3649" s="146" t="str">
        <f>_xlfn.XLOOKUP($A3649,Dept.Meta!$A:$A,Dept.Meta!$F:$F,"-",0,1)</f>
        <v>-</v>
      </c>
      <c r="C3649" s="629" t="str">
        <f>_xlfn.XLOOKUP(_xlfn.CONCAT($G3649,"-",$I3649),Div.Meta!$H:$H,Div.Meta!$C:$C,"-",0,1)</f>
        <v>-</v>
      </c>
      <c r="D3649" s="302"/>
      <c r="E3649" s="146" t="str">
        <f>IF($D3649="","-",_xlfn.XLOOKUP($D3649,Fund.Meta!$A:$A,Fund.Meta!$D:$D,"-",0,1))</f>
        <v>-</v>
      </c>
      <c r="F3649" s="303" t="str">
        <f>IF($D3649="","-",_xlfn.XLOOKUP($D3649,Fund.Meta!$A:$A,Fund.Meta!$E:$E,"-",0,1))</f>
        <v>-</v>
      </c>
      <c r="G3649" s="340"/>
      <c r="H3649" s="303" t="str">
        <f>IF($G3649="","-",_xlfn.XLOOKUP($G3649,Appr.Meta!$A:$A,Appr.Meta!$D:$D,"-",0,1))</f>
        <v>-</v>
      </c>
      <c r="I3649" s="302"/>
      <c r="J3649" s="303" t="str">
        <f>IF($I3649="","-",_xlfn.XLOOKUP($I3649,'CC.Meta'!$A:$A,'CC.Meta'!$D:$D,"-",0,1))</f>
        <v>-</v>
      </c>
      <c r="K3649" s="302"/>
      <c r="L3649" s="146" t="str">
        <f>IF($K3649="","-",_xlfn.XLOOKUP($K3649,Obj.Meta!$A:$A,Obj.Meta!$D:$D,"-",0,1))</f>
        <v>-</v>
      </c>
      <c r="M3649" s="300" t="str">
        <f>IF($K3649="","-",_xlfn.XLOOKUP($K3649,Obj.Meta!$A:$A,Obj.Meta!$F:$F,"-",0,1))</f>
        <v>-</v>
      </c>
      <c r="N3649" s="337" t="str">
        <f t="shared" si="113"/>
        <v>---</v>
      </c>
      <c r="O3649" s="333"/>
      <c r="P3649" s="54"/>
      <c r="Q3649" s="52"/>
      <c r="R3649" s="34"/>
      <c r="S3649" s="53"/>
      <c r="T3649" s="208"/>
      <c r="U3649" s="726"/>
      <c r="V3649" s="206"/>
      <c r="W3649" s="206"/>
      <c r="X3649" s="678"/>
      <c r="Y3649" s="34"/>
      <c r="Z3649" s="610"/>
      <c r="AA3649" s="608"/>
    </row>
    <row r="3650" spans="1:27">
      <c r="A3650" s="145" t="str">
        <f t="shared" si="112"/>
        <v>-</v>
      </c>
      <c r="B3650" s="146" t="str">
        <f>_xlfn.XLOOKUP($A3650,Dept.Meta!$A:$A,Dept.Meta!$F:$F,"-",0,1)</f>
        <v>-</v>
      </c>
      <c r="C3650" s="629" t="str">
        <f>_xlfn.XLOOKUP(_xlfn.CONCAT($G3650,"-",$I3650),Div.Meta!$H:$H,Div.Meta!$C:$C,"-",0,1)</f>
        <v>-</v>
      </c>
      <c r="D3650" s="302"/>
      <c r="E3650" s="146" t="str">
        <f>IF($D3650="","-",_xlfn.XLOOKUP($D3650,Fund.Meta!$A:$A,Fund.Meta!$D:$D,"-",0,1))</f>
        <v>-</v>
      </c>
      <c r="F3650" s="303" t="str">
        <f>IF($D3650="","-",_xlfn.XLOOKUP($D3650,Fund.Meta!$A:$A,Fund.Meta!$E:$E,"-",0,1))</f>
        <v>-</v>
      </c>
      <c r="G3650" s="340"/>
      <c r="H3650" s="303" t="str">
        <f>IF($G3650="","-",_xlfn.XLOOKUP($G3650,Appr.Meta!$A:$A,Appr.Meta!$D:$D,"-",0,1))</f>
        <v>-</v>
      </c>
      <c r="I3650" s="302"/>
      <c r="J3650" s="303" t="str">
        <f>IF($I3650="","-",_xlfn.XLOOKUP($I3650,'CC.Meta'!$A:$A,'CC.Meta'!$D:$D,"-",0,1))</f>
        <v>-</v>
      </c>
      <c r="K3650" s="302"/>
      <c r="L3650" s="146" t="str">
        <f>IF($K3650="","-",_xlfn.XLOOKUP($K3650,Obj.Meta!$A:$A,Obj.Meta!$D:$D,"-",0,1))</f>
        <v>-</v>
      </c>
      <c r="M3650" s="300" t="str">
        <f>IF($K3650="","-",_xlfn.XLOOKUP($K3650,Obj.Meta!$A:$A,Obj.Meta!$F:$F,"-",0,1))</f>
        <v>-</v>
      </c>
      <c r="N3650" s="337" t="str">
        <f t="shared" si="113"/>
        <v>---</v>
      </c>
      <c r="O3650" s="333"/>
      <c r="P3650" s="54"/>
      <c r="Q3650" s="52"/>
      <c r="R3650" s="34"/>
      <c r="S3650" s="53"/>
      <c r="T3650" s="208"/>
      <c r="U3650" s="726"/>
      <c r="V3650" s="206"/>
      <c r="W3650" s="206"/>
      <c r="X3650" s="678"/>
      <c r="Y3650" s="34"/>
      <c r="Z3650" s="610"/>
      <c r="AA3650" s="608"/>
    </row>
  </sheetData>
  <sheetProtection formatCells="0" formatColumns="0" formatRows="0" insertRows="0" deleteRows="0" sort="0" autoFilter="0" pivotTables="0"/>
  <autoFilter ref="A18:AA3650" xr:uid="{CC9321DD-4892-46CA-B5DB-B259AF0BE24B}"/>
  <sortState xmlns:xlrd2="http://schemas.microsoft.com/office/spreadsheetml/2017/richdata2" ref="A19:AA3650">
    <sortCondition ref="A19:A3650"/>
    <sortCondition ref="D19:D3650"/>
    <sortCondition ref="G19:G3650"/>
    <sortCondition ref="I19:I3650"/>
    <sortCondition ref="K19:K3650"/>
    <sortCondition ref="P19:P3650" customList="Recurring,One-Time"/>
  </sortState>
  <phoneticPr fontId="15" type="noConversion"/>
  <conditionalFormatting sqref="N19:N3650">
    <cfRule type="duplicateValues" dxfId="33" priority="4570"/>
  </conditionalFormatting>
  <conditionalFormatting sqref="O19:O3650">
    <cfRule type="containsText" dxfId="32" priority="67" operator="containsText" text="Baseline">
      <formula>NOT(ISERROR(SEARCH("Baseline",O19)))</formula>
    </cfRule>
    <cfRule type="containsText" dxfId="31" priority="68" operator="containsText" text="Supplemental">
      <formula>NOT(ISERROR(SEARCH("Supplemental",O19)))</formula>
    </cfRule>
  </conditionalFormatting>
  <conditionalFormatting sqref="P19:P3650">
    <cfRule type="containsText" dxfId="30" priority="73" operator="containsText" text="Recurring">
      <formula>NOT(ISERROR(SEARCH("Recurring",P19)))</formula>
    </cfRule>
    <cfRule type="containsText" dxfId="29" priority="74" operator="containsText" text="One-Time">
      <formula>NOT(ISERROR(SEARCH("One-Time",P19)))</formula>
    </cfRule>
  </conditionalFormatting>
  <dataValidations count="1">
    <dataValidation allowBlank="1" showInputMessage="1" showErrorMessage="1" promptTitle="Service" prompt="Required for all line items. Must match final Service Names in Performance Metrics Workbook. e.g. “Neighborhood Plans” " sqref="Y18" xr:uid="{BF304C6F-B73A-4891-8E6C-2D2DC51F6B4A}"/>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8C9A8897-FA1D-4767-8636-A0730FFA0F5B}">
          <x14:formula1>
            <xm:f>'Drop-Downs'!$C$2:$C$3</xm:f>
          </x14:formula1>
          <xm:sqref>P19:P3650</xm:sqref>
        </x14:dataValidation>
        <x14:dataValidation type="list" allowBlank="1" showInputMessage="1" showErrorMessage="1" xr:uid="{FDB9CD1E-1057-4894-94E3-576A4B4ECA15}">
          <x14:formula1>
            <xm:f>'Commodity.Codes'!$D$4:$D$302</xm:f>
          </x14:formula1>
          <xm:sqref>Q19:Q3505</xm:sqref>
        </x14:dataValidation>
        <x14:dataValidation type="list" allowBlank="1" showInputMessage="1" showErrorMessage="1" xr:uid="{E5BE2694-B103-4DAA-86B4-4F5A4141F461}">
          <x14:formula1>
            <xm:f>'Drop-Downs'!$A$2:$A$5</xm:f>
          </x14:formula1>
          <xm:sqref>O19:O3650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1DCEB-DA05-4BE2-B3CD-E04ECD528EF0}">
  <sheetPr codeName="Sheet4">
    <tabColor theme="9" tint="0.59999389629810485"/>
  </sheetPr>
  <dimension ref="A1:W500"/>
  <sheetViews>
    <sheetView zoomScale="80" zoomScaleNormal="80" workbookViewId="0">
      <pane ySplit="14" topLeftCell="A15" activePane="bottomLeft" state="frozen"/>
      <selection pane="bottomLeft" activeCell="A14" sqref="A14"/>
    </sheetView>
  </sheetViews>
  <sheetFormatPr defaultColWidth="9.44140625" defaultRowHeight="14.4" outlineLevelRow="1" outlineLevelCol="1"/>
  <cols>
    <col min="1" max="1" width="17.33203125" style="25" customWidth="1"/>
    <col min="2" max="2" width="22.44140625" style="25" hidden="1" customWidth="1" outlineLevel="1"/>
    <col min="3" max="3" width="19.33203125" style="25" customWidth="1" collapsed="1"/>
    <col min="4" max="4" width="11" style="25" bestFit="1" customWidth="1"/>
    <col min="5" max="5" width="42.33203125" style="25" hidden="1" customWidth="1" outlineLevel="1"/>
    <col min="6" max="6" width="16.33203125" style="25" hidden="1" customWidth="1" outlineLevel="1"/>
    <col min="7" max="7" width="18.33203125" style="25" bestFit="1" customWidth="1" collapsed="1"/>
    <col min="8" max="8" width="86.6640625" style="25" hidden="1" customWidth="1" outlineLevel="1"/>
    <col min="9" max="9" width="16.5546875" style="25" bestFit="1" customWidth="1" collapsed="1"/>
    <col min="10" max="10" width="60.6640625" style="25" hidden="1" customWidth="1" outlineLevel="1"/>
    <col min="11" max="11" width="12.33203125" style="25" bestFit="1" customWidth="1" collapsed="1"/>
    <col min="12" max="12" width="55.6640625" style="25" hidden="1" customWidth="1" outlineLevel="1"/>
    <col min="13" max="13" width="43" style="25" bestFit="1" customWidth="1" collapsed="1"/>
    <col min="14" max="14" width="20" style="25" bestFit="1" customWidth="1"/>
    <col min="15" max="15" width="25.6640625" style="25" bestFit="1" customWidth="1"/>
    <col min="16" max="16" width="18.5546875" style="25" bestFit="1" customWidth="1"/>
    <col min="17" max="17" width="15.33203125" style="25" bestFit="1" customWidth="1"/>
    <col min="18" max="18" width="21.109375" style="25" bestFit="1" customWidth="1"/>
    <col min="19" max="19" width="15.6640625" style="25" bestFit="1" customWidth="1"/>
    <col min="20" max="20" width="19" style="25" customWidth="1"/>
    <col min="21" max="21" width="19.5546875" style="25" bestFit="1" customWidth="1"/>
    <col min="22" max="22" width="18.6640625" style="25" bestFit="1" customWidth="1"/>
    <col min="23" max="23" width="103.6640625" style="25" bestFit="1" customWidth="1"/>
    <col min="24" max="16384" width="9.44140625" style="25"/>
  </cols>
  <sheetData>
    <row r="1" spans="1:23" s="76" customFormat="1" ht="21.6" thickBot="1">
      <c r="A1" s="139" t="s">
        <v>179</v>
      </c>
      <c r="B1" s="139"/>
      <c r="C1" s="139"/>
      <c r="D1" s="139"/>
      <c r="E1" s="139"/>
      <c r="F1" s="139"/>
      <c r="G1" s="139"/>
      <c r="H1" s="139"/>
      <c r="I1" s="139"/>
      <c r="J1" s="139"/>
      <c r="K1" s="140"/>
      <c r="L1" s="140"/>
      <c r="M1" s="140"/>
      <c r="N1" s="140"/>
      <c r="O1" s="140"/>
      <c r="P1" s="140"/>
      <c r="Q1" s="140"/>
      <c r="R1" s="139"/>
      <c r="S1" s="140"/>
      <c r="T1" s="140"/>
      <c r="U1" s="140"/>
      <c r="V1" s="143"/>
      <c r="W1" s="143"/>
    </row>
    <row r="2" spans="1:23" ht="15" thickBot="1">
      <c r="R2" s="701" t="s">
        <v>2</v>
      </c>
      <c r="S2" s="729">
        <f>SUM(S15:S500)</f>
        <v>3643000</v>
      </c>
      <c r="T2" s="730">
        <f>SUM(T15:T500)</f>
        <v>3385000</v>
      </c>
      <c r="U2" s="729">
        <f>SUM(U15:U500)</f>
        <v>3452000</v>
      </c>
      <c r="V2" s="731">
        <f>SUM(V15:V500)</f>
        <v>3452000</v>
      </c>
      <c r="W2" s="605"/>
    </row>
    <row r="3" spans="1:23" hidden="1" outlineLevel="1">
      <c r="R3" s="704" t="s">
        <v>3</v>
      </c>
      <c r="S3" s="382">
        <f>SUMIF($P$15:$P$500,"Baseline",S15:S500)</f>
        <v>3643000</v>
      </c>
      <c r="T3" s="606">
        <f>SUMIF($P$15:$P$500,"Baseline",T15:T500)</f>
        <v>3385000</v>
      </c>
      <c r="U3" s="382">
        <f>SUMIF($P$15:$P$500,"Baseline",U15:U500)</f>
        <v>3452000</v>
      </c>
      <c r="V3" s="453">
        <f>SUMIF($P$15:$P$500,"Baseline",V15:V500)</f>
        <v>3452000</v>
      </c>
      <c r="W3" s="600"/>
    </row>
    <row r="4" spans="1:23" hidden="1" outlineLevel="1">
      <c r="R4" s="705" t="s">
        <v>4</v>
      </c>
      <c r="S4" s="732">
        <f>SUMIF($P$15:$P$500,"Supplemental",S15:S500)</f>
        <v>0</v>
      </c>
      <c r="T4" s="733">
        <f>SUMIF($P$15:$P$500,"Supplemental",T15:T500)</f>
        <v>0</v>
      </c>
      <c r="U4" s="732">
        <f>SUMIF($P$15:$P$500,"Supplemental",U15:U500)</f>
        <v>0</v>
      </c>
      <c r="V4" s="720">
        <f>SUMIF($P$15:$P$500,"Supplemental",V15:V500)</f>
        <v>0</v>
      </c>
      <c r="W4" s="725"/>
    </row>
    <row r="5" spans="1:23" hidden="1" outlineLevel="1">
      <c r="R5" s="706" t="s">
        <v>5</v>
      </c>
      <c r="S5" s="382">
        <f>SUMIF($Q$15:$Q$500,"Recurring",S15:S500)</f>
        <v>3643000</v>
      </c>
      <c r="T5" s="606">
        <f>SUMIF($Q$15:$Q$500,"Recurring",T15:T500)</f>
        <v>3385000</v>
      </c>
      <c r="U5" s="382">
        <f>SUMIF($Q$15:$Q$500,"Recurring",U15:U500)</f>
        <v>3452000</v>
      </c>
      <c r="V5" s="453">
        <f>SUMIF($Q$15:$Q$500,"Recurring",V15:V500)</f>
        <v>3452000</v>
      </c>
      <c r="W5" s="600"/>
    </row>
    <row r="6" spans="1:23" ht="15" hidden="1" outlineLevel="1" thickBot="1">
      <c r="R6" s="707" t="s">
        <v>6</v>
      </c>
      <c r="S6" s="383">
        <f>SUMIF($Q$15:$Q$500,"One-Time",S15:S500)</f>
        <v>0</v>
      </c>
      <c r="T6" s="607">
        <f>SUMIF($Q$15:$Q$500,"One-Time",T15:T500)</f>
        <v>0</v>
      </c>
      <c r="U6" s="383">
        <f>SUMIF($Q$15:$Q$500,"One-Time",U15:U500)</f>
        <v>0</v>
      </c>
      <c r="V6" s="454">
        <f>SUMIF($Q$15:$Q$500,"One-Time",V15:V500)</f>
        <v>0</v>
      </c>
      <c r="W6" s="601"/>
    </row>
    <row r="7" spans="1:23" ht="15" collapsed="1" thickBot="1">
      <c r="R7" s="701" t="s">
        <v>7</v>
      </c>
      <c r="S7" s="729">
        <f>SUBTOTAL(9,S15:S500)</f>
        <v>3643000</v>
      </c>
      <c r="T7" s="730">
        <f>SUBTOTAL(9,T15:T500)</f>
        <v>3385000</v>
      </c>
      <c r="U7" s="729">
        <f>SUBTOTAL(9,U15:U500)</f>
        <v>3452000</v>
      </c>
      <c r="V7" s="731">
        <f>SUBTOTAL(9,V15:V500)</f>
        <v>3452000</v>
      </c>
      <c r="W7" s="605"/>
    </row>
    <row r="8" spans="1:23" hidden="1" outlineLevel="1">
      <c r="R8" s="704" t="s">
        <v>3</v>
      </c>
      <c r="S8" s="382" cm="1">
        <f t="array" aca="1" ref="S8" ca="1">SUMPRODUCT(($P$15:$P$500="Baseline")*(SUBTOTAL(9,OFFSET(S15,ROW($P$15:$P$500)-MIN(ROW($P$15:$P$500)),0))))</f>
        <v>3643000</v>
      </c>
      <c r="T8" s="606" cm="1">
        <f t="array" aca="1" ref="T8" ca="1">SUMPRODUCT(($P$15:$P$500="Baseline")*(SUBTOTAL(9,OFFSET(T15,ROW($P$15:$P$500)-MIN(ROW($P$15:$P$500)),0))))</f>
        <v>3385000</v>
      </c>
      <c r="U8" s="382" cm="1">
        <f t="array" aca="1" ref="U8" ca="1">SUMPRODUCT(($P$15:$P$500="Baseline")*(SUBTOTAL(9,OFFSET(U15,ROW($P$15:$P$500)-MIN(ROW($P$15:$P$500)),0))))</f>
        <v>3452000</v>
      </c>
      <c r="V8" s="453" cm="1">
        <f t="array" aca="1" ref="V8" ca="1">SUMPRODUCT(($P$15:$P$500="Baseline")*(SUBTOTAL(9,OFFSET(V15,ROW($P$15:$P$500)-MIN(ROW($P$15:$P$500)),0))))</f>
        <v>3452000</v>
      </c>
      <c r="W8" s="600"/>
    </row>
    <row r="9" spans="1:23" hidden="1" outlineLevel="1">
      <c r="R9" s="705" t="s">
        <v>4</v>
      </c>
      <c r="S9" s="732" cm="1">
        <f t="array" aca="1" ref="S9" ca="1">SUMPRODUCT(($P$15:$P$500="Recurring")*(SUBTOTAL(9,OFFSET(S15,ROW($P$15:$P$500)-MIN(ROW($P$15:$P$500)),0))))</f>
        <v>0</v>
      </c>
      <c r="T9" s="733" cm="1">
        <f t="array" aca="1" ref="T9" ca="1">SUMPRODUCT(($P$15:$P$500="Recurring")*(SUBTOTAL(9,OFFSET(T15,ROW($P$15:$P$500)-MIN(ROW($P$15:$P$500)),0))))</f>
        <v>0</v>
      </c>
      <c r="U9" s="732" cm="1">
        <f t="array" aca="1" ref="U9" ca="1">SUMPRODUCT(($P$15:$P$500="Recurring")*(SUBTOTAL(9,OFFSET(U15,ROW($P$15:$P$500)-MIN(ROW($P$15:$P$500)),0))))</f>
        <v>0</v>
      </c>
      <c r="V9" s="720" cm="1">
        <f t="array" aca="1" ref="V9" ca="1">SUMPRODUCT(($P$15:$P$500="Recurring")*(SUBTOTAL(9,OFFSET(V15,ROW($P$15:$P$500)-MIN(ROW($P$15:$P$500)),0))))</f>
        <v>0</v>
      </c>
      <c r="W9" s="725"/>
    </row>
    <row r="10" spans="1:23" hidden="1" outlineLevel="1">
      <c r="R10" s="706" t="s">
        <v>5</v>
      </c>
      <c r="S10" s="382" cm="1">
        <f t="array" aca="1" ref="S10" ca="1">SUMPRODUCT(($Q$15:$Q$500="Recurring")*(SUBTOTAL(9,OFFSET(S15,ROW($Q$15:$Q$500)-MIN(ROW($Q$15:$Q$500)),0))))</f>
        <v>3643000</v>
      </c>
      <c r="T10" s="606" cm="1">
        <f t="array" aca="1" ref="T10" ca="1">SUMPRODUCT(($Q$15:$Q$500="Recurring")*(SUBTOTAL(9,OFFSET(T15,ROW($Q$15:$Q$500)-MIN(ROW($Q$15:$Q$500)),0))))</f>
        <v>3385000</v>
      </c>
      <c r="U10" s="382" cm="1">
        <f t="array" aca="1" ref="U10" ca="1">SUMPRODUCT(($Q$15:$Q$500="Recurring")*(SUBTOTAL(9,OFFSET(U15,ROW($Q$15:$Q$500)-MIN(ROW($Q$15:$Q$500)),0))))</f>
        <v>3452000</v>
      </c>
      <c r="V10" s="453" cm="1">
        <f t="array" aca="1" ref="V10" ca="1">SUMPRODUCT(($Q$15:$Q$500="Recurring")*(SUBTOTAL(9,OFFSET(V15,ROW($Q$15:$Q$500)-MIN(ROW($Q$15:$Q$500)),0))))</f>
        <v>3452000</v>
      </c>
      <c r="W10" s="600"/>
    </row>
    <row r="11" spans="1:23" ht="15" hidden="1" outlineLevel="1" thickBot="1">
      <c r="R11" s="707" t="s">
        <v>6</v>
      </c>
      <c r="S11" s="383" cm="1">
        <f t="array" aca="1" ref="S11" ca="1">SUMPRODUCT(($Q$15:$Q$500="One-Time")*(SUBTOTAL(9,OFFSET(S15,ROW($Q$15:$Q$500)-MIN(ROW($Q$15:$Q$500)),0))))</f>
        <v>0</v>
      </c>
      <c r="T11" s="607" cm="1">
        <f t="array" aca="1" ref="T11" ca="1">SUMPRODUCT(($Q$15:$Q$500="One-Time")*(SUBTOTAL(9,OFFSET(T15,ROW($Q$15:$Q$500)-MIN(ROW($Q$15:$Q$500)),0))))</f>
        <v>0</v>
      </c>
      <c r="U11" s="383" cm="1">
        <f t="array" aca="1" ref="U11" ca="1">SUMPRODUCT(($Q$15:$Q$500="One-Time")*(SUBTOTAL(9,OFFSET(U15,ROW($Q$15:$Q$500)-MIN(ROW($Q$15:$Q$500)),0))))</f>
        <v>0</v>
      </c>
      <c r="V11" s="454" cm="1">
        <f t="array" aca="1" ref="V11" ca="1">SUMPRODUCT(($Q$15:$Q$500="One-Time")*(SUBTOTAL(9,OFFSET(V15,ROW($Q$15:$Q$500)-MIN(ROW($Q$15:$Q$500)),0))))</f>
        <v>0</v>
      </c>
      <c r="W11" s="601"/>
    </row>
    <row r="12" spans="1:23" ht="15" collapsed="1" thickBot="1">
      <c r="R12" s="443"/>
      <c r="S12" s="443"/>
      <c r="T12" s="443"/>
      <c r="U12" s="443"/>
      <c r="V12" s="443"/>
      <c r="W12" s="443"/>
    </row>
    <row r="13" spans="1:23" s="189" customFormat="1" ht="18.600000000000001" thickBot="1">
      <c r="A13" s="342" t="s">
        <v>11</v>
      </c>
      <c r="B13" s="343"/>
      <c r="C13" s="343"/>
      <c r="D13" s="343"/>
      <c r="E13" s="343"/>
      <c r="F13" s="343"/>
      <c r="G13" s="343"/>
      <c r="H13" s="343"/>
      <c r="I13" s="343"/>
      <c r="J13" s="343"/>
      <c r="K13" s="343"/>
      <c r="L13" s="343"/>
      <c r="M13" s="343"/>
      <c r="N13" s="344"/>
      <c r="O13" s="343"/>
      <c r="P13" s="343"/>
      <c r="Q13" s="343"/>
      <c r="R13" s="352" t="s">
        <v>13</v>
      </c>
      <c r="S13" s="350" t="s">
        <v>180</v>
      </c>
      <c r="T13" s="351"/>
      <c r="U13" s="348" t="s">
        <v>181</v>
      </c>
      <c r="V13" s="157" t="s">
        <v>10</v>
      </c>
      <c r="W13" s="349"/>
    </row>
    <row r="14" spans="1:23" ht="43.8" thickBot="1">
      <c r="A14" s="164" t="s">
        <v>17</v>
      </c>
      <c r="B14" s="165" t="s">
        <v>18</v>
      </c>
      <c r="C14" s="628" t="s">
        <v>19</v>
      </c>
      <c r="D14" s="301" t="s">
        <v>20</v>
      </c>
      <c r="E14" s="31" t="s">
        <v>21</v>
      </c>
      <c r="F14" s="103" t="s">
        <v>22</v>
      </c>
      <c r="G14" s="301" t="s">
        <v>23</v>
      </c>
      <c r="H14" s="103" t="s">
        <v>24</v>
      </c>
      <c r="I14" s="301" t="s">
        <v>25</v>
      </c>
      <c r="J14" s="103" t="s">
        <v>26</v>
      </c>
      <c r="K14" s="301" t="s">
        <v>84</v>
      </c>
      <c r="L14" s="31" t="s">
        <v>85</v>
      </c>
      <c r="M14" s="207" t="s">
        <v>103</v>
      </c>
      <c r="N14" s="332" t="s">
        <v>182</v>
      </c>
      <c r="O14" s="29" t="s">
        <v>27</v>
      </c>
      <c r="P14" s="335" t="s">
        <v>28</v>
      </c>
      <c r="Q14" s="168" t="s">
        <v>29</v>
      </c>
      <c r="R14" s="192" t="s">
        <v>37</v>
      </c>
      <c r="S14" s="204" t="s">
        <v>183</v>
      </c>
      <c r="T14" s="205" t="s">
        <v>184</v>
      </c>
      <c r="U14" s="194" t="s">
        <v>185</v>
      </c>
      <c r="V14" s="609" t="s">
        <v>186</v>
      </c>
      <c r="W14" s="172" t="s">
        <v>48</v>
      </c>
    </row>
    <row r="15" spans="1:23" s="127" customFormat="1" ht="15" thickTop="1">
      <c r="A15" s="145">
        <f t="shared" ref="A15:A78" si="0">IFERROR(VALUE(LEFT($I15,2)),"-")</f>
        <v>29</v>
      </c>
      <c r="B15" s="146" t="str">
        <f>_xlfn.XLOOKUP($A15,Dept.Meta!$A:$A,Dept.Meta!$F:$F,"-",0,1)</f>
        <v>29 - CRIO</v>
      </c>
      <c r="C15" s="629" t="str">
        <f>_xlfn.XLOOKUP(_xlfn.CONCAT($G15,"-",$I15),Div.Meta!$H:$H,Div.Meta!$C:$C,"-",0,1)</f>
        <v>-</v>
      </c>
      <c r="D15" s="354">
        <v>1000</v>
      </c>
      <c r="E15" s="146" t="str">
        <f>IF($D15="","-",_xlfn.XLOOKUP($D15,Fund.Meta!$A:$A,Fund.Meta!$D:$D,"-",0,1))</f>
        <v>1000 - General Fund</v>
      </c>
      <c r="F15" s="303" t="str">
        <f>IF($D15="","-",_xlfn.XLOOKUP($D15,Fund.Meta!$A:$A,Fund.Meta!$E:$E,"-",0,1))</f>
        <v>General</v>
      </c>
      <c r="G15" s="354" t="s">
        <v>187</v>
      </c>
      <c r="H15" s="303" t="str">
        <f>IF($G15="","-",_xlfn.XLOOKUP($G15,Appr.Meta!$A:$A,Appr.Meta!$D:$D,"-",0,1))</f>
        <v>00250 - CRIO Department Administration</v>
      </c>
      <c r="I15" s="355">
        <v>290010</v>
      </c>
      <c r="J15" s="303" t="str">
        <f>IF($I15="","-",_xlfn.XLOOKUP($I15,'CC.Meta'!$A:$A,'CC.Meta'!$D:$D,"-",0,1))</f>
        <v>290010 - Civil Rights, Inclusion, &amp; Opportunity</v>
      </c>
      <c r="K15" s="354">
        <v>414125</v>
      </c>
      <c r="L15" s="146" t="str">
        <f>IF($K15="","-",_xlfn.XLOOKUP($K15,Obj.Meta!$A:$A,Obj.Meta!$D:$D,"-",0,1))</f>
        <v>414125 - Other Licenses,Permits,Charges</v>
      </c>
      <c r="M15" s="300" t="str">
        <f>IF($K15="","-",_xlfn.XLOOKUP($K15,Obj.Meta!$A:$A,Obj.Meta!$F:$F,"-",0,1))</f>
        <v>Licenses, Permits, &amp; Inspection Charges</v>
      </c>
      <c r="N15" s="356" t="str">
        <f>IF($I15="","-",_xlfn.XLOOKUP($K15,Obj.Meta!$A:$A,Obj.Meta!$O:$O,"-",0,1))</f>
        <v>Non-Major</v>
      </c>
      <c r="O15" s="357" t="str">
        <f t="shared" ref="O15:O78" si="1">_xlfn.CONCAT($D15,"-",$G15,"-",$I15,"-",$K15)</f>
        <v>1000-00250-290010-414125</v>
      </c>
      <c r="P15" s="353" t="s">
        <v>50</v>
      </c>
      <c r="Q15" s="196" t="s">
        <v>51</v>
      </c>
      <c r="R15" s="727" t="s">
        <v>54</v>
      </c>
      <c r="S15" s="197">
        <v>120000</v>
      </c>
      <c r="T15" s="198">
        <v>0</v>
      </c>
      <c r="U15" s="199">
        <v>0</v>
      </c>
      <c r="V15" s="612">
        <v>0</v>
      </c>
      <c r="W15" s="611"/>
    </row>
    <row r="16" spans="1:23" s="127" customFormat="1">
      <c r="A16" s="145">
        <f t="shared" si="0"/>
        <v>29</v>
      </c>
      <c r="B16" s="146" t="str">
        <f>_xlfn.XLOOKUP($A16,Dept.Meta!$A:$A,Dept.Meta!$F:$F,"-",0,1)</f>
        <v>29 - CRIO</v>
      </c>
      <c r="C16" s="629" t="str">
        <f>_xlfn.XLOOKUP(_xlfn.CONCAT($G16,"-",$I16),Div.Meta!$H:$H,Div.Meta!$C:$C,"-",0,1)</f>
        <v>-</v>
      </c>
      <c r="D16" s="302">
        <v>1000</v>
      </c>
      <c r="E16" s="146" t="str">
        <f>IF($D16="","-",_xlfn.XLOOKUP($D16,Fund.Meta!$A:$A,Fund.Meta!$D:$D,"-",0,1))</f>
        <v>1000 - General Fund</v>
      </c>
      <c r="F16" s="303" t="str">
        <f>IF($D16="","-",_xlfn.XLOOKUP($D16,Fund.Meta!$A:$A,Fund.Meta!$E:$E,"-",0,1))</f>
        <v>General</v>
      </c>
      <c r="G16" s="302" t="s">
        <v>49</v>
      </c>
      <c r="H16" s="303" t="str">
        <f>IF($G16="","-",_xlfn.XLOOKUP($G16,Appr.Meta!$A:$A,Appr.Meta!$D:$D,"-",0,1))</f>
        <v>27292 - Homegrown Detroit</v>
      </c>
      <c r="I16" s="304">
        <v>290040</v>
      </c>
      <c r="J16" s="303" t="str">
        <f>IF($I16="","-",_xlfn.XLOOKUP($I16,'CC.Meta'!$A:$A,'CC.Meta'!$D:$D,"-",0,1))</f>
        <v>290040 - Homegrown Detroit</v>
      </c>
      <c r="K16" s="302">
        <v>422220</v>
      </c>
      <c r="L16" s="146" t="str">
        <f>IF($K16="","-",_xlfn.XLOOKUP($K16,Obj.Meta!$A:$A,Obj.Meta!$D:$D,"-",0,1))</f>
        <v>422220 - Other Shared Taxes -State</v>
      </c>
      <c r="M16" s="300" t="str">
        <f>IF($K16="","-",_xlfn.XLOOKUP($K16,Obj.Meta!$A:$A,Obj.Meta!$F:$F,"-",0,1))</f>
        <v>Grants, Shared Taxes, &amp; Revenues</v>
      </c>
      <c r="N16" s="356" t="str">
        <f>IF($I16="","-",_xlfn.XLOOKUP($K16,Obj.Meta!$A:$A,Obj.Meta!$O:$O,"-",0,1))</f>
        <v>Non-Major</v>
      </c>
      <c r="O16" s="357" t="str">
        <f t="shared" si="1"/>
        <v>1000-27292-290040-422220</v>
      </c>
      <c r="P16" s="333" t="s">
        <v>50</v>
      </c>
      <c r="Q16" s="133" t="s">
        <v>51</v>
      </c>
      <c r="R16" s="728" t="s">
        <v>54</v>
      </c>
      <c r="S16" s="200">
        <v>0</v>
      </c>
      <c r="T16" s="201">
        <v>21000</v>
      </c>
      <c r="U16" s="202">
        <v>21000</v>
      </c>
      <c r="V16" s="613">
        <v>21000</v>
      </c>
      <c r="W16" s="608"/>
    </row>
    <row r="17" spans="1:23" s="127" customFormat="1">
      <c r="A17" s="145">
        <f t="shared" si="0"/>
        <v>29</v>
      </c>
      <c r="B17" s="146" t="str">
        <f>_xlfn.XLOOKUP($A17,Dept.Meta!$A:$A,Dept.Meta!$F:$F,"-",0,1)</f>
        <v>29 - CRIO</v>
      </c>
      <c r="C17" s="629" t="str">
        <f>_xlfn.XLOOKUP(_xlfn.CONCAT($G17,"-",$I17),Div.Meta!$H:$H,Div.Meta!$C:$C,"-",0,1)</f>
        <v>-</v>
      </c>
      <c r="D17" s="302">
        <v>1000</v>
      </c>
      <c r="E17" s="146" t="str">
        <f>IF($D17="","-",_xlfn.XLOOKUP($D17,Fund.Meta!$A:$A,Fund.Meta!$D:$D,"-",0,1))</f>
        <v>1000 - General Fund</v>
      </c>
      <c r="F17" s="303" t="str">
        <f>IF($D17="","-",_xlfn.XLOOKUP($D17,Fund.Meta!$A:$A,Fund.Meta!$E:$E,"-",0,1))</f>
        <v>General</v>
      </c>
      <c r="G17" s="302" t="s">
        <v>65</v>
      </c>
      <c r="H17" s="303" t="str">
        <f>IF($G17="","-",_xlfn.XLOOKUP($G17,Appr.Meta!$A:$A,Appr.Meta!$D:$D,"-",0,1))</f>
        <v>28290 - Human Rights Advocacy</v>
      </c>
      <c r="I17" s="304">
        <v>290010</v>
      </c>
      <c r="J17" s="303" t="str">
        <f>IF($I17="","-",_xlfn.XLOOKUP($I17,'CC.Meta'!$A:$A,'CC.Meta'!$D:$D,"-",0,1))</f>
        <v>290010 - Civil Rights, Inclusion, &amp; Opportunity</v>
      </c>
      <c r="K17" s="302">
        <v>414125</v>
      </c>
      <c r="L17" s="146" t="str">
        <f>IF($K17="","-",_xlfn.XLOOKUP($K17,Obj.Meta!$A:$A,Obj.Meta!$D:$D,"-",0,1))</f>
        <v>414125 - Other Licenses,Permits,Charges</v>
      </c>
      <c r="M17" s="300" t="str">
        <f>IF($K17="","-",_xlfn.XLOOKUP($K17,Obj.Meta!$A:$A,Obj.Meta!$F:$F,"-",0,1))</f>
        <v>Licenses, Permits, &amp; Inspection Charges</v>
      </c>
      <c r="N17" s="356" t="str">
        <f>IF($I17="","-",_xlfn.XLOOKUP($K17,Obj.Meta!$A:$A,Obj.Meta!$O:$O,"-",0,1))</f>
        <v>Non-Major</v>
      </c>
      <c r="O17" s="357" t="str">
        <f t="shared" si="1"/>
        <v>1000-28290-290010-414125</v>
      </c>
      <c r="P17" s="333" t="s">
        <v>50</v>
      </c>
      <c r="Q17" s="133" t="s">
        <v>51</v>
      </c>
      <c r="R17" s="728" t="s">
        <v>54</v>
      </c>
      <c r="S17" s="200">
        <v>0</v>
      </c>
      <c r="T17" s="201">
        <v>2000</v>
      </c>
      <c r="U17" s="202">
        <v>2000</v>
      </c>
      <c r="V17" s="613">
        <v>2000</v>
      </c>
      <c r="W17" s="608"/>
    </row>
    <row r="18" spans="1:23" s="127" customFormat="1">
      <c r="A18" s="145">
        <f t="shared" si="0"/>
        <v>29</v>
      </c>
      <c r="B18" s="146" t="str">
        <f>_xlfn.XLOOKUP($A18,Dept.Meta!$A:$A,Dept.Meta!$F:$F,"-",0,1)</f>
        <v>29 - CRIO</v>
      </c>
      <c r="C18" s="629" t="str">
        <f>_xlfn.XLOOKUP(_xlfn.CONCAT($G18,"-",$I18),Div.Meta!$H:$H,Div.Meta!$C:$C,"-",0,1)</f>
        <v>-</v>
      </c>
      <c r="D18" s="302">
        <v>1000</v>
      </c>
      <c r="E18" s="146" t="str">
        <f>IF($D18="","-",_xlfn.XLOOKUP($D18,Fund.Meta!$A:$A,Fund.Meta!$D:$D,"-",0,1))</f>
        <v>1000 - General Fund</v>
      </c>
      <c r="F18" s="303" t="str">
        <f>IF($D18="","-",_xlfn.XLOOKUP($D18,Fund.Meta!$A:$A,Fund.Meta!$E:$E,"-",0,1))</f>
        <v>General</v>
      </c>
      <c r="G18" s="302" t="s">
        <v>65</v>
      </c>
      <c r="H18" s="303" t="str">
        <f>IF($G18="","-",_xlfn.XLOOKUP($G18,Appr.Meta!$A:$A,Appr.Meta!$D:$D,"-",0,1))</f>
        <v>28290 - Human Rights Advocacy</v>
      </c>
      <c r="I18" s="304">
        <v>290010</v>
      </c>
      <c r="J18" s="303" t="str">
        <f>IF($I18="","-",_xlfn.XLOOKUP($I18,'CC.Meta'!$A:$A,'CC.Meta'!$D:$D,"-",0,1))</f>
        <v>290010 - Civil Rights, Inclusion, &amp; Opportunity</v>
      </c>
      <c r="K18" s="302">
        <v>448115</v>
      </c>
      <c r="L18" s="146" t="str">
        <f>IF($K18="","-",_xlfn.XLOOKUP($K18,Obj.Meta!$A:$A,Obj.Meta!$D:$D,"-",0,1))</f>
        <v>448115 - Other Fees</v>
      </c>
      <c r="M18" s="300" t="str">
        <f>IF($K18="","-",_xlfn.XLOOKUP($K18,Obj.Meta!$A:$A,Obj.Meta!$F:$F,"-",0,1))</f>
        <v>Sales &amp; Charges for Services</v>
      </c>
      <c r="N18" s="356" t="str">
        <f>IF($I18="","-",_xlfn.XLOOKUP($K18,Obj.Meta!$A:$A,Obj.Meta!$O:$O,"-",0,1))</f>
        <v>Non-Major</v>
      </c>
      <c r="O18" s="357" t="str">
        <f t="shared" si="1"/>
        <v>1000-28290-290010-448115</v>
      </c>
      <c r="P18" s="333" t="s">
        <v>50</v>
      </c>
      <c r="Q18" s="133" t="s">
        <v>51</v>
      </c>
      <c r="R18" s="728" t="s">
        <v>54</v>
      </c>
      <c r="S18" s="200">
        <v>402000</v>
      </c>
      <c r="T18" s="201">
        <v>362000</v>
      </c>
      <c r="U18" s="202">
        <v>369000</v>
      </c>
      <c r="V18" s="613">
        <v>369000</v>
      </c>
      <c r="W18" s="608" t="s">
        <v>188</v>
      </c>
    </row>
    <row r="19" spans="1:23" s="127" customFormat="1">
      <c r="A19" s="145">
        <f t="shared" si="0"/>
        <v>29</v>
      </c>
      <c r="B19" s="146" t="str">
        <f>_xlfn.XLOOKUP($A19,Dept.Meta!$A:$A,Dept.Meta!$F:$F,"-",0,1)</f>
        <v>29 - CRIO</v>
      </c>
      <c r="C19" s="629" t="str">
        <f>_xlfn.XLOOKUP(_xlfn.CONCAT($G19,"-",$I19),Div.Meta!$H:$H,Div.Meta!$C:$C,"-",0,1)</f>
        <v>-</v>
      </c>
      <c r="D19" s="302">
        <v>3217</v>
      </c>
      <c r="E19" s="146" t="str">
        <f>IF($D19="","-",_xlfn.XLOOKUP($D19,Fund.Meta!$A:$A,Fund.Meta!$D:$D,"-",0,1))</f>
        <v>3217 - Non-Compliance Fees</v>
      </c>
      <c r="F19" s="303" t="str">
        <f>IF($D19="","-",_xlfn.XLOOKUP($D19,Fund.Meta!$A:$A,Fund.Meta!$E:$E,"-",0,1))</f>
        <v>Non-General</v>
      </c>
      <c r="G19" s="302" t="s">
        <v>77</v>
      </c>
      <c r="H19" s="303" t="str">
        <f>IF($G19="","-",_xlfn.XLOOKUP($G19,Appr.Meta!$A:$A,Appr.Meta!$D:$D,"-",0,1))</f>
        <v>27290 - Development Support - CRIO</v>
      </c>
      <c r="I19" s="304">
        <v>290030</v>
      </c>
      <c r="J19" s="303" t="str">
        <f>IF($I19="","-",_xlfn.XLOOKUP($I19,'CC.Meta'!$A:$A,'CC.Meta'!$D:$D,"-",0,1))</f>
        <v>290030 - Compliance Fees</v>
      </c>
      <c r="K19" s="302">
        <v>448136</v>
      </c>
      <c r="L19" s="146" t="str">
        <f>IF($K19="","-",_xlfn.XLOOKUP($K19,Obj.Meta!$A:$A,Obj.Meta!$D:$D,"-",0,1))</f>
        <v>448136 - Other Fees-Hum Rghts Non-Compli Fees</v>
      </c>
      <c r="M19" s="300" t="str">
        <f>IF($K19="","-",_xlfn.XLOOKUP($K19,Obj.Meta!$A:$A,Obj.Meta!$F:$F,"-",0,1))</f>
        <v>Sales &amp; Charges for Services</v>
      </c>
      <c r="N19" s="356" t="str">
        <f>IF($I19="","-",_xlfn.XLOOKUP($K19,Obj.Meta!$A:$A,Obj.Meta!$O:$O,"-",0,1))</f>
        <v>Non-Major</v>
      </c>
      <c r="O19" s="357" t="str">
        <f t="shared" si="1"/>
        <v>3217-27290-290030-448136</v>
      </c>
      <c r="P19" s="333" t="s">
        <v>50</v>
      </c>
      <c r="Q19" s="133" t="s">
        <v>51</v>
      </c>
      <c r="R19" s="728" t="s">
        <v>78</v>
      </c>
      <c r="S19" s="200">
        <v>3121000</v>
      </c>
      <c r="T19" s="201">
        <v>3000000</v>
      </c>
      <c r="U19" s="202">
        <v>3060000</v>
      </c>
      <c r="V19" s="613">
        <v>3060000</v>
      </c>
      <c r="W19" s="608" t="s">
        <v>189</v>
      </c>
    </row>
    <row r="20" spans="1:23" s="127" customFormat="1">
      <c r="A20" s="145" t="str">
        <f t="shared" si="0"/>
        <v>-</v>
      </c>
      <c r="B20" s="146" t="str">
        <f>_xlfn.XLOOKUP($A20,Dept.Meta!$A:$A,Dept.Meta!$F:$F,"-",0,1)</f>
        <v>-</v>
      </c>
      <c r="C20" s="629" t="str">
        <f>_xlfn.XLOOKUP(_xlfn.CONCAT($G20,"-",$I20),Div.Meta!$H:$H,Div.Meta!$C:$C,"-",0,1)</f>
        <v>-</v>
      </c>
      <c r="D20" s="302"/>
      <c r="E20" s="146" t="str">
        <f>IF($D20="","-",_xlfn.XLOOKUP($D20,Fund.Meta!$A:$A,Fund.Meta!$D:$D,"-",0,1))</f>
        <v>-</v>
      </c>
      <c r="F20" s="303" t="str">
        <f>IF($D20="","-",_xlfn.XLOOKUP($D20,Fund.Meta!$A:$A,Fund.Meta!$E:$E,"-",0,1))</f>
        <v>-</v>
      </c>
      <c r="G20" s="302"/>
      <c r="H20" s="303" t="str">
        <f>IF($G20="","-",_xlfn.XLOOKUP($G20,Appr.Meta!$A:$A,Appr.Meta!$D:$D,"-",0,1))</f>
        <v>-</v>
      </c>
      <c r="I20" s="304"/>
      <c r="J20" s="303" t="str">
        <f>IF($I20="","-",_xlfn.XLOOKUP($I20,'CC.Meta'!$A:$A,'CC.Meta'!$D:$D,"-",0,1))</f>
        <v>-</v>
      </c>
      <c r="K20" s="302"/>
      <c r="L20" s="146" t="str">
        <f>IF($K20="","-",_xlfn.XLOOKUP($K20,Obj.Meta!$A:$A,Obj.Meta!$D:$D,"-",0,1))</f>
        <v>-</v>
      </c>
      <c r="M20" s="300" t="str">
        <f>IF($K20="","-",_xlfn.XLOOKUP($K20,Obj.Meta!$A:$A,Obj.Meta!$F:$F,"-",0,1))</f>
        <v>-</v>
      </c>
      <c r="N20" s="356" t="str">
        <f>IF($I20="","-",_xlfn.XLOOKUP($K20,Obj.Meta!$A:$A,Obj.Meta!$O:$O,"-",0,1))</f>
        <v>-</v>
      </c>
      <c r="O20" s="357" t="str">
        <f t="shared" si="1"/>
        <v>---</v>
      </c>
      <c r="P20" s="333"/>
      <c r="Q20" s="133"/>
      <c r="R20" s="728"/>
      <c r="S20" s="200"/>
      <c r="T20" s="201"/>
      <c r="U20" s="202"/>
      <c r="V20" s="613"/>
      <c r="W20" s="608"/>
    </row>
    <row r="21" spans="1:23" s="127" customFormat="1">
      <c r="A21" s="145" t="str">
        <f t="shared" si="0"/>
        <v>-</v>
      </c>
      <c r="B21" s="146" t="str">
        <f>_xlfn.XLOOKUP($A21,Dept.Meta!$A:$A,Dept.Meta!$F:$F,"-",0,1)</f>
        <v>-</v>
      </c>
      <c r="C21" s="629" t="str">
        <f>_xlfn.XLOOKUP(_xlfn.CONCAT($G21,"-",$I21),Div.Meta!$H:$H,Div.Meta!$C:$C,"-",0,1)</f>
        <v>-</v>
      </c>
      <c r="D21" s="302"/>
      <c r="E21" s="146" t="str">
        <f>IF($D21="","-",_xlfn.XLOOKUP($D21,Fund.Meta!$A:$A,Fund.Meta!$D:$D,"-",0,1))</f>
        <v>-</v>
      </c>
      <c r="F21" s="303" t="str">
        <f>IF($D21="","-",_xlfn.XLOOKUP($D21,Fund.Meta!$A:$A,Fund.Meta!$E:$E,"-",0,1))</f>
        <v>-</v>
      </c>
      <c r="G21" s="302"/>
      <c r="H21" s="303" t="str">
        <f>IF($G21="","-",_xlfn.XLOOKUP($G21,Appr.Meta!$A:$A,Appr.Meta!$D:$D,"-",0,1))</f>
        <v>-</v>
      </c>
      <c r="I21" s="304"/>
      <c r="J21" s="303" t="str">
        <f>IF($I21="","-",_xlfn.XLOOKUP($I21,'CC.Meta'!$A:$A,'CC.Meta'!$D:$D,"-",0,1))</f>
        <v>-</v>
      </c>
      <c r="K21" s="302"/>
      <c r="L21" s="146" t="str">
        <f>IF($K21="","-",_xlfn.XLOOKUP($K21,Obj.Meta!$A:$A,Obj.Meta!$D:$D,"-",0,1))</f>
        <v>-</v>
      </c>
      <c r="M21" s="300" t="str">
        <f>IF($K21="","-",_xlfn.XLOOKUP($K21,Obj.Meta!$A:$A,Obj.Meta!$F:$F,"-",0,1))</f>
        <v>-</v>
      </c>
      <c r="N21" s="356" t="str">
        <f>IF($I21="","-",_xlfn.XLOOKUP($K21,Obj.Meta!$A:$A,Obj.Meta!$O:$O,"-",0,1))</f>
        <v>-</v>
      </c>
      <c r="O21" s="357" t="str">
        <f t="shared" si="1"/>
        <v>---</v>
      </c>
      <c r="P21" s="333"/>
      <c r="Q21" s="133"/>
      <c r="R21" s="728"/>
      <c r="S21" s="200"/>
      <c r="T21" s="201"/>
      <c r="U21" s="202"/>
      <c r="V21" s="613"/>
      <c r="W21" s="608"/>
    </row>
    <row r="22" spans="1:23" s="127" customFormat="1">
      <c r="A22" s="145" t="str">
        <f t="shared" si="0"/>
        <v>-</v>
      </c>
      <c r="B22" s="146" t="str">
        <f>_xlfn.XLOOKUP($A22,Dept.Meta!$A:$A,Dept.Meta!$F:$F,"-",0,1)</f>
        <v>-</v>
      </c>
      <c r="C22" s="629" t="str">
        <f>_xlfn.XLOOKUP(_xlfn.CONCAT($G22,"-",$I22),Div.Meta!$H:$H,Div.Meta!$C:$C,"-",0,1)</f>
        <v>-</v>
      </c>
      <c r="D22" s="302"/>
      <c r="E22" s="146" t="str">
        <f>IF($D22="","-",_xlfn.XLOOKUP($D22,Fund.Meta!$A:$A,Fund.Meta!$D:$D,"-",0,1))</f>
        <v>-</v>
      </c>
      <c r="F22" s="303" t="str">
        <f>IF($D22="","-",_xlfn.XLOOKUP($D22,Fund.Meta!$A:$A,Fund.Meta!$E:$E,"-",0,1))</f>
        <v>-</v>
      </c>
      <c r="G22" s="302"/>
      <c r="H22" s="303" t="str">
        <f>IF($G22="","-",_xlfn.XLOOKUP($G22,Appr.Meta!$A:$A,Appr.Meta!$D:$D,"-",0,1))</f>
        <v>-</v>
      </c>
      <c r="I22" s="304"/>
      <c r="J22" s="303" t="str">
        <f>IF($I22="","-",_xlfn.XLOOKUP($I22,'CC.Meta'!$A:$A,'CC.Meta'!$D:$D,"-",0,1))</f>
        <v>-</v>
      </c>
      <c r="K22" s="302"/>
      <c r="L22" s="146" t="str">
        <f>IF($K22="","-",_xlfn.XLOOKUP($K22,Obj.Meta!$A:$A,Obj.Meta!$D:$D,"-",0,1))</f>
        <v>-</v>
      </c>
      <c r="M22" s="300" t="str">
        <f>IF($K22="","-",_xlfn.XLOOKUP($K22,Obj.Meta!$A:$A,Obj.Meta!$F:$F,"-",0,1))</f>
        <v>-</v>
      </c>
      <c r="N22" s="356" t="str">
        <f>IF($I22="","-",_xlfn.XLOOKUP($K22,Obj.Meta!$A:$A,Obj.Meta!$O:$O,"-",0,1))</f>
        <v>-</v>
      </c>
      <c r="O22" s="357" t="str">
        <f t="shared" si="1"/>
        <v>---</v>
      </c>
      <c r="P22" s="333"/>
      <c r="Q22" s="133"/>
      <c r="R22" s="728"/>
      <c r="S22" s="200"/>
      <c r="T22" s="201"/>
      <c r="U22" s="202"/>
      <c r="V22" s="613"/>
      <c r="W22" s="608"/>
    </row>
    <row r="23" spans="1:23" s="127" customFormat="1">
      <c r="A23" s="145" t="str">
        <f t="shared" si="0"/>
        <v>-</v>
      </c>
      <c r="B23" s="146" t="str">
        <f>_xlfn.XLOOKUP($A23,Dept.Meta!$A:$A,Dept.Meta!$F:$F,"-",0,1)</f>
        <v>-</v>
      </c>
      <c r="C23" s="629" t="str">
        <f>_xlfn.XLOOKUP(_xlfn.CONCAT($G23,"-",$I23),Div.Meta!$H:$H,Div.Meta!$C:$C,"-",0,1)</f>
        <v>-</v>
      </c>
      <c r="D23" s="302"/>
      <c r="E23" s="146" t="str">
        <f>IF($D23="","-",_xlfn.XLOOKUP($D23,Fund.Meta!$A:$A,Fund.Meta!$D:$D,"-",0,1))</f>
        <v>-</v>
      </c>
      <c r="F23" s="303" t="str">
        <f>IF($D23="","-",_xlfn.XLOOKUP($D23,Fund.Meta!$A:$A,Fund.Meta!$E:$E,"-",0,1))</f>
        <v>-</v>
      </c>
      <c r="G23" s="302"/>
      <c r="H23" s="303" t="str">
        <f>IF($G23="","-",_xlfn.XLOOKUP($G23,Appr.Meta!$A:$A,Appr.Meta!$D:$D,"-",0,1))</f>
        <v>-</v>
      </c>
      <c r="I23" s="304"/>
      <c r="J23" s="303" t="str">
        <f>IF($I23="","-",_xlfn.XLOOKUP($I23,'CC.Meta'!$A:$A,'CC.Meta'!$D:$D,"-",0,1))</f>
        <v>-</v>
      </c>
      <c r="K23" s="302"/>
      <c r="L23" s="146" t="str">
        <f>IF($K23="","-",_xlfn.XLOOKUP($K23,Obj.Meta!$A:$A,Obj.Meta!$D:$D,"-",0,1))</f>
        <v>-</v>
      </c>
      <c r="M23" s="300" t="str">
        <f>IF($K23="","-",_xlfn.XLOOKUP($K23,Obj.Meta!$A:$A,Obj.Meta!$F:$F,"-",0,1))</f>
        <v>-</v>
      </c>
      <c r="N23" s="356" t="str">
        <f>IF($I23="","-",_xlfn.XLOOKUP($K23,Obj.Meta!$A:$A,Obj.Meta!$O:$O,"-",0,1))</f>
        <v>-</v>
      </c>
      <c r="O23" s="357" t="str">
        <f t="shared" si="1"/>
        <v>---</v>
      </c>
      <c r="P23" s="333"/>
      <c r="Q23" s="133"/>
      <c r="R23" s="728"/>
      <c r="S23" s="200"/>
      <c r="T23" s="201"/>
      <c r="U23" s="202"/>
      <c r="V23" s="613"/>
      <c r="W23" s="608"/>
    </row>
    <row r="24" spans="1:23" s="127" customFormat="1">
      <c r="A24" s="145" t="str">
        <f t="shared" si="0"/>
        <v>-</v>
      </c>
      <c r="B24" s="146" t="str">
        <f>_xlfn.XLOOKUP($A24,Dept.Meta!$A:$A,Dept.Meta!$F:$F,"-",0,1)</f>
        <v>-</v>
      </c>
      <c r="C24" s="629" t="str">
        <f>_xlfn.XLOOKUP(_xlfn.CONCAT($G24,"-",$I24),Div.Meta!$H:$H,Div.Meta!$C:$C,"-",0,1)</f>
        <v>-</v>
      </c>
      <c r="D24" s="302"/>
      <c r="E24" s="146" t="str">
        <f>IF($D24="","-",_xlfn.XLOOKUP($D24,Fund.Meta!$A:$A,Fund.Meta!$D:$D,"-",0,1))</f>
        <v>-</v>
      </c>
      <c r="F24" s="303" t="str">
        <f>IF($D24="","-",_xlfn.XLOOKUP($D24,Fund.Meta!$A:$A,Fund.Meta!$E:$E,"-",0,1))</f>
        <v>-</v>
      </c>
      <c r="G24" s="302"/>
      <c r="H24" s="303" t="str">
        <f>IF($G24="","-",_xlfn.XLOOKUP($G24,Appr.Meta!$A:$A,Appr.Meta!$D:$D,"-",0,1))</f>
        <v>-</v>
      </c>
      <c r="I24" s="304"/>
      <c r="J24" s="303" t="str">
        <f>IF($I24="","-",_xlfn.XLOOKUP($I24,'CC.Meta'!$A:$A,'CC.Meta'!$D:$D,"-",0,1))</f>
        <v>-</v>
      </c>
      <c r="K24" s="302"/>
      <c r="L24" s="146" t="str">
        <f>IF($K24="","-",_xlfn.XLOOKUP($K24,Obj.Meta!$A:$A,Obj.Meta!$D:$D,"-",0,1))</f>
        <v>-</v>
      </c>
      <c r="M24" s="300" t="str">
        <f>IF($K24="","-",_xlfn.XLOOKUP($K24,Obj.Meta!$A:$A,Obj.Meta!$F:$F,"-",0,1))</f>
        <v>-</v>
      </c>
      <c r="N24" s="356" t="str">
        <f>IF($I24="","-",_xlfn.XLOOKUP($K24,Obj.Meta!$A:$A,Obj.Meta!$O:$O,"-",0,1))</f>
        <v>-</v>
      </c>
      <c r="O24" s="357" t="str">
        <f t="shared" si="1"/>
        <v>---</v>
      </c>
      <c r="P24" s="333"/>
      <c r="Q24" s="133"/>
      <c r="R24" s="728"/>
      <c r="S24" s="200"/>
      <c r="T24" s="201"/>
      <c r="U24" s="202"/>
      <c r="V24" s="613"/>
      <c r="W24" s="608"/>
    </row>
    <row r="25" spans="1:23" s="127" customFormat="1">
      <c r="A25" s="145" t="str">
        <f t="shared" si="0"/>
        <v>-</v>
      </c>
      <c r="B25" s="146" t="str">
        <f>_xlfn.XLOOKUP($A25,Dept.Meta!$A:$A,Dept.Meta!$F:$F,"-",0,1)</f>
        <v>-</v>
      </c>
      <c r="C25" s="629" t="str">
        <f>_xlfn.XLOOKUP(_xlfn.CONCAT($G25,"-",$I25),Div.Meta!$H:$H,Div.Meta!$C:$C,"-",0,1)</f>
        <v>-</v>
      </c>
      <c r="D25" s="302"/>
      <c r="E25" s="146" t="str">
        <f>IF($D25="","-",_xlfn.XLOOKUP($D25,Fund.Meta!$A:$A,Fund.Meta!$D:$D,"-",0,1))</f>
        <v>-</v>
      </c>
      <c r="F25" s="303" t="str">
        <f>IF($D25="","-",_xlfn.XLOOKUP($D25,Fund.Meta!$A:$A,Fund.Meta!$E:$E,"-",0,1))</f>
        <v>-</v>
      </c>
      <c r="G25" s="302"/>
      <c r="H25" s="303" t="str">
        <f>IF($G25="","-",_xlfn.XLOOKUP($G25,Appr.Meta!$A:$A,Appr.Meta!$D:$D,"-",0,1))</f>
        <v>-</v>
      </c>
      <c r="I25" s="304"/>
      <c r="J25" s="303" t="str">
        <f>IF($I25="","-",_xlfn.XLOOKUP($I25,'CC.Meta'!$A:$A,'CC.Meta'!$D:$D,"-",0,1))</f>
        <v>-</v>
      </c>
      <c r="K25" s="302"/>
      <c r="L25" s="146" t="str">
        <f>IF($K25="","-",_xlfn.XLOOKUP($K25,Obj.Meta!$A:$A,Obj.Meta!$D:$D,"-",0,1))</f>
        <v>-</v>
      </c>
      <c r="M25" s="300" t="str">
        <f>IF($K25="","-",_xlfn.XLOOKUP($K25,Obj.Meta!$A:$A,Obj.Meta!$F:$F,"-",0,1))</f>
        <v>-</v>
      </c>
      <c r="N25" s="356" t="str">
        <f>IF($I25="","-",_xlfn.XLOOKUP($K25,Obj.Meta!$A:$A,Obj.Meta!$O:$O,"-",0,1))</f>
        <v>-</v>
      </c>
      <c r="O25" s="357" t="str">
        <f t="shared" si="1"/>
        <v>---</v>
      </c>
      <c r="P25" s="333"/>
      <c r="Q25" s="133"/>
      <c r="R25" s="728"/>
      <c r="S25" s="200"/>
      <c r="T25" s="201"/>
      <c r="U25" s="202"/>
      <c r="V25" s="613"/>
      <c r="W25" s="608"/>
    </row>
    <row r="26" spans="1:23" s="127" customFormat="1">
      <c r="A26" s="145" t="str">
        <f t="shared" si="0"/>
        <v>-</v>
      </c>
      <c r="B26" s="146" t="str">
        <f>_xlfn.XLOOKUP($A26,Dept.Meta!$A:$A,Dept.Meta!$F:$F,"-",0,1)</f>
        <v>-</v>
      </c>
      <c r="C26" s="629" t="str">
        <f>_xlfn.XLOOKUP(_xlfn.CONCAT($G26,"-",$I26),Div.Meta!$H:$H,Div.Meta!$C:$C,"-",0,1)</f>
        <v>-</v>
      </c>
      <c r="D26" s="302"/>
      <c r="E26" s="146" t="str">
        <f>IF($D26="","-",_xlfn.XLOOKUP($D26,Fund.Meta!$A:$A,Fund.Meta!$D:$D,"-",0,1))</f>
        <v>-</v>
      </c>
      <c r="F26" s="303" t="str">
        <f>IF($D26="","-",_xlfn.XLOOKUP($D26,Fund.Meta!$A:$A,Fund.Meta!$E:$E,"-",0,1))</f>
        <v>-</v>
      </c>
      <c r="G26" s="302"/>
      <c r="H26" s="303" t="str">
        <f>IF($G26="","-",_xlfn.XLOOKUP($G26,Appr.Meta!$A:$A,Appr.Meta!$D:$D,"-",0,1))</f>
        <v>-</v>
      </c>
      <c r="I26" s="304"/>
      <c r="J26" s="303" t="str">
        <f>IF($I26="","-",_xlfn.XLOOKUP($I26,'CC.Meta'!$A:$A,'CC.Meta'!$D:$D,"-",0,1))</f>
        <v>-</v>
      </c>
      <c r="K26" s="302"/>
      <c r="L26" s="146" t="str">
        <f>IF($K26="","-",_xlfn.XLOOKUP($K26,Obj.Meta!$A:$A,Obj.Meta!$D:$D,"-",0,1))</f>
        <v>-</v>
      </c>
      <c r="M26" s="300" t="str">
        <f>IF($K26="","-",_xlfn.XLOOKUP($K26,Obj.Meta!$A:$A,Obj.Meta!$F:$F,"-",0,1))</f>
        <v>-</v>
      </c>
      <c r="N26" s="356" t="str">
        <f>IF($I26="","-",_xlfn.XLOOKUP($K26,Obj.Meta!$A:$A,Obj.Meta!$O:$O,"-",0,1))</f>
        <v>-</v>
      </c>
      <c r="O26" s="357" t="str">
        <f t="shared" si="1"/>
        <v>---</v>
      </c>
      <c r="P26" s="333"/>
      <c r="Q26" s="133"/>
      <c r="R26" s="728"/>
      <c r="S26" s="200"/>
      <c r="T26" s="201"/>
      <c r="U26" s="202"/>
      <c r="V26" s="613"/>
      <c r="W26" s="608"/>
    </row>
    <row r="27" spans="1:23" s="127" customFormat="1">
      <c r="A27" s="145" t="str">
        <f t="shared" si="0"/>
        <v>-</v>
      </c>
      <c r="B27" s="146" t="str">
        <f>_xlfn.XLOOKUP($A27,Dept.Meta!$A:$A,Dept.Meta!$F:$F,"-",0,1)</f>
        <v>-</v>
      </c>
      <c r="C27" s="629" t="str">
        <f>_xlfn.XLOOKUP(_xlfn.CONCAT($G27,"-",$I27),Div.Meta!$H:$H,Div.Meta!$C:$C,"-",0,1)</f>
        <v>-</v>
      </c>
      <c r="D27" s="302"/>
      <c r="E27" s="146" t="str">
        <f>IF($D27="","-",_xlfn.XLOOKUP($D27,Fund.Meta!$A:$A,Fund.Meta!$D:$D,"-",0,1))</f>
        <v>-</v>
      </c>
      <c r="F27" s="303" t="str">
        <f>IF($D27="","-",_xlfn.XLOOKUP($D27,Fund.Meta!$A:$A,Fund.Meta!$E:$E,"-",0,1))</f>
        <v>-</v>
      </c>
      <c r="G27" s="302"/>
      <c r="H27" s="303" t="str">
        <f>IF($G27="","-",_xlfn.XLOOKUP($G27,Appr.Meta!$A:$A,Appr.Meta!$D:$D,"-",0,1))</f>
        <v>-</v>
      </c>
      <c r="I27" s="304"/>
      <c r="J27" s="303" t="str">
        <f>IF($I27="","-",_xlfn.XLOOKUP($I27,'CC.Meta'!$A:$A,'CC.Meta'!$D:$D,"-",0,1))</f>
        <v>-</v>
      </c>
      <c r="K27" s="302"/>
      <c r="L27" s="146" t="str">
        <f>IF($K27="","-",_xlfn.XLOOKUP($K27,Obj.Meta!$A:$A,Obj.Meta!$D:$D,"-",0,1))</f>
        <v>-</v>
      </c>
      <c r="M27" s="300" t="str">
        <f>IF($K27="","-",_xlfn.XLOOKUP($K27,Obj.Meta!$A:$A,Obj.Meta!$F:$F,"-",0,1))</f>
        <v>-</v>
      </c>
      <c r="N27" s="356" t="str">
        <f>IF($I27="","-",_xlfn.XLOOKUP($K27,Obj.Meta!$A:$A,Obj.Meta!$O:$O,"-",0,1))</f>
        <v>-</v>
      </c>
      <c r="O27" s="357" t="str">
        <f t="shared" si="1"/>
        <v>---</v>
      </c>
      <c r="P27" s="333"/>
      <c r="Q27" s="133"/>
      <c r="R27" s="728"/>
      <c r="S27" s="200"/>
      <c r="T27" s="201"/>
      <c r="U27" s="202"/>
      <c r="V27" s="613"/>
      <c r="W27" s="608"/>
    </row>
    <row r="28" spans="1:23" s="127" customFormat="1">
      <c r="A28" s="145" t="str">
        <f t="shared" si="0"/>
        <v>-</v>
      </c>
      <c r="B28" s="146" t="str">
        <f>_xlfn.XLOOKUP($A28,Dept.Meta!$A:$A,Dept.Meta!$F:$F,"-",0,1)</f>
        <v>-</v>
      </c>
      <c r="C28" s="629" t="str">
        <f>_xlfn.XLOOKUP(_xlfn.CONCAT($G28,"-",$I28),Div.Meta!$H:$H,Div.Meta!$C:$C,"-",0,1)</f>
        <v>-</v>
      </c>
      <c r="D28" s="302"/>
      <c r="E28" s="146" t="str">
        <f>IF($D28="","-",_xlfn.XLOOKUP($D28,Fund.Meta!$A:$A,Fund.Meta!$D:$D,"-",0,1))</f>
        <v>-</v>
      </c>
      <c r="F28" s="303" t="str">
        <f>IF($D28="","-",_xlfn.XLOOKUP($D28,Fund.Meta!$A:$A,Fund.Meta!$E:$E,"-",0,1))</f>
        <v>-</v>
      </c>
      <c r="G28" s="302"/>
      <c r="H28" s="303" t="str">
        <f>IF($G28="","-",_xlfn.XLOOKUP($G28,Appr.Meta!$A:$A,Appr.Meta!$D:$D,"-",0,1))</f>
        <v>-</v>
      </c>
      <c r="I28" s="304"/>
      <c r="J28" s="303" t="str">
        <f>IF($I28="","-",_xlfn.XLOOKUP($I28,'CC.Meta'!$A:$A,'CC.Meta'!$D:$D,"-",0,1))</f>
        <v>-</v>
      </c>
      <c r="K28" s="302"/>
      <c r="L28" s="146" t="str">
        <f>IF($K28="","-",_xlfn.XLOOKUP($K28,Obj.Meta!$A:$A,Obj.Meta!$D:$D,"-",0,1))</f>
        <v>-</v>
      </c>
      <c r="M28" s="300" t="str">
        <f>IF($K28="","-",_xlfn.XLOOKUP($K28,Obj.Meta!$A:$A,Obj.Meta!$F:$F,"-",0,1))</f>
        <v>-</v>
      </c>
      <c r="N28" s="356" t="str">
        <f>IF($I28="","-",_xlfn.XLOOKUP($K28,Obj.Meta!$A:$A,Obj.Meta!$O:$O,"-",0,1))</f>
        <v>-</v>
      </c>
      <c r="O28" s="357" t="str">
        <f t="shared" si="1"/>
        <v>---</v>
      </c>
      <c r="P28" s="333"/>
      <c r="Q28" s="133"/>
      <c r="R28" s="728"/>
      <c r="S28" s="200"/>
      <c r="T28" s="201"/>
      <c r="U28" s="202"/>
      <c r="V28" s="613"/>
      <c r="W28" s="608"/>
    </row>
    <row r="29" spans="1:23" s="127" customFormat="1">
      <c r="A29" s="145" t="str">
        <f t="shared" si="0"/>
        <v>-</v>
      </c>
      <c r="B29" s="146" t="str">
        <f>_xlfn.XLOOKUP($A29,Dept.Meta!$A:$A,Dept.Meta!$F:$F,"-",0,1)</f>
        <v>-</v>
      </c>
      <c r="C29" s="629" t="str">
        <f>_xlfn.XLOOKUP(_xlfn.CONCAT($G29,"-",$I29),Div.Meta!$H:$H,Div.Meta!$C:$C,"-",0,1)</f>
        <v>-</v>
      </c>
      <c r="D29" s="302"/>
      <c r="E29" s="146" t="str">
        <f>IF($D29="","-",_xlfn.XLOOKUP($D29,Fund.Meta!$A:$A,Fund.Meta!$D:$D,"-",0,1))</f>
        <v>-</v>
      </c>
      <c r="F29" s="303" t="str">
        <f>IF($D29="","-",_xlfn.XLOOKUP($D29,Fund.Meta!$A:$A,Fund.Meta!$E:$E,"-",0,1))</f>
        <v>-</v>
      </c>
      <c r="G29" s="302"/>
      <c r="H29" s="303" t="str">
        <f>IF($G29="","-",_xlfn.XLOOKUP($G29,Appr.Meta!$A:$A,Appr.Meta!$D:$D,"-",0,1))</f>
        <v>-</v>
      </c>
      <c r="I29" s="304"/>
      <c r="J29" s="303" t="str">
        <f>IF($I29="","-",_xlfn.XLOOKUP($I29,'CC.Meta'!$A:$A,'CC.Meta'!$D:$D,"-",0,1))</f>
        <v>-</v>
      </c>
      <c r="K29" s="302"/>
      <c r="L29" s="146" t="str">
        <f>IF($K29="","-",_xlfn.XLOOKUP($K29,Obj.Meta!$A:$A,Obj.Meta!$D:$D,"-",0,1))</f>
        <v>-</v>
      </c>
      <c r="M29" s="300" t="str">
        <f>IF($K29="","-",_xlfn.XLOOKUP($K29,Obj.Meta!$A:$A,Obj.Meta!$F:$F,"-",0,1))</f>
        <v>-</v>
      </c>
      <c r="N29" s="356" t="str">
        <f>IF($I29="","-",_xlfn.XLOOKUP($K29,Obj.Meta!$A:$A,Obj.Meta!$O:$O,"-",0,1))</f>
        <v>-</v>
      </c>
      <c r="O29" s="357" t="str">
        <f t="shared" si="1"/>
        <v>---</v>
      </c>
      <c r="P29" s="333"/>
      <c r="Q29" s="133"/>
      <c r="R29" s="728"/>
      <c r="S29" s="200"/>
      <c r="T29" s="201"/>
      <c r="U29" s="202"/>
      <c r="V29" s="613"/>
      <c r="W29" s="608"/>
    </row>
    <row r="30" spans="1:23" s="127" customFormat="1">
      <c r="A30" s="145" t="str">
        <f t="shared" si="0"/>
        <v>-</v>
      </c>
      <c r="B30" s="146" t="str">
        <f>_xlfn.XLOOKUP($A30,Dept.Meta!$A:$A,Dept.Meta!$F:$F,"-",0,1)</f>
        <v>-</v>
      </c>
      <c r="C30" s="629" t="str">
        <f>_xlfn.XLOOKUP(_xlfn.CONCAT($G30,"-",$I30),Div.Meta!$H:$H,Div.Meta!$C:$C,"-",0,1)</f>
        <v>-</v>
      </c>
      <c r="D30" s="302"/>
      <c r="E30" s="146" t="str">
        <f>IF($D30="","-",_xlfn.XLOOKUP($D30,Fund.Meta!$A:$A,Fund.Meta!$D:$D,"-",0,1))</f>
        <v>-</v>
      </c>
      <c r="F30" s="303" t="str">
        <f>IF($D30="","-",_xlfn.XLOOKUP($D30,Fund.Meta!$A:$A,Fund.Meta!$E:$E,"-",0,1))</f>
        <v>-</v>
      </c>
      <c r="G30" s="302"/>
      <c r="H30" s="303" t="str">
        <f>IF($G30="","-",_xlfn.XLOOKUP($G30,Appr.Meta!$A:$A,Appr.Meta!$D:$D,"-",0,1))</f>
        <v>-</v>
      </c>
      <c r="I30" s="304"/>
      <c r="J30" s="303" t="str">
        <f>IF($I30="","-",_xlfn.XLOOKUP($I30,'CC.Meta'!$A:$A,'CC.Meta'!$D:$D,"-",0,1))</f>
        <v>-</v>
      </c>
      <c r="K30" s="302"/>
      <c r="L30" s="146" t="str">
        <f>IF($K30="","-",_xlfn.XLOOKUP($K30,Obj.Meta!$A:$A,Obj.Meta!$D:$D,"-",0,1))</f>
        <v>-</v>
      </c>
      <c r="M30" s="300" t="str">
        <f>IF($K30="","-",_xlfn.XLOOKUP($K30,Obj.Meta!$A:$A,Obj.Meta!$F:$F,"-",0,1))</f>
        <v>-</v>
      </c>
      <c r="N30" s="356" t="str">
        <f>IF($I30="","-",_xlfn.XLOOKUP($K30,Obj.Meta!$A:$A,Obj.Meta!$O:$O,"-",0,1))</f>
        <v>-</v>
      </c>
      <c r="O30" s="357" t="str">
        <f t="shared" si="1"/>
        <v>---</v>
      </c>
      <c r="P30" s="333"/>
      <c r="Q30" s="133"/>
      <c r="R30" s="728"/>
      <c r="S30" s="200"/>
      <c r="T30" s="201"/>
      <c r="U30" s="202"/>
      <c r="V30" s="613"/>
      <c r="W30" s="608"/>
    </row>
    <row r="31" spans="1:23" s="127" customFormat="1">
      <c r="A31" s="145" t="str">
        <f t="shared" si="0"/>
        <v>-</v>
      </c>
      <c r="B31" s="146" t="str">
        <f>_xlfn.XLOOKUP($A31,Dept.Meta!$A:$A,Dept.Meta!$F:$F,"-",0,1)</f>
        <v>-</v>
      </c>
      <c r="C31" s="629" t="str">
        <f>_xlfn.XLOOKUP(_xlfn.CONCAT($G31,"-",$I31),Div.Meta!$H:$H,Div.Meta!$C:$C,"-",0,1)</f>
        <v>-</v>
      </c>
      <c r="D31" s="302"/>
      <c r="E31" s="146" t="str">
        <f>IF($D31="","-",_xlfn.XLOOKUP($D31,Fund.Meta!$A:$A,Fund.Meta!$D:$D,"-",0,1))</f>
        <v>-</v>
      </c>
      <c r="F31" s="303" t="str">
        <f>IF($D31="","-",_xlfn.XLOOKUP($D31,Fund.Meta!$A:$A,Fund.Meta!$E:$E,"-",0,1))</f>
        <v>-</v>
      </c>
      <c r="G31" s="302"/>
      <c r="H31" s="303" t="str">
        <f>IF($G31="","-",_xlfn.XLOOKUP($G31,Appr.Meta!$A:$A,Appr.Meta!$D:$D,"-",0,1))</f>
        <v>-</v>
      </c>
      <c r="I31" s="304"/>
      <c r="J31" s="303" t="str">
        <f>IF($I31="","-",_xlfn.XLOOKUP($I31,'CC.Meta'!$A:$A,'CC.Meta'!$D:$D,"-",0,1))</f>
        <v>-</v>
      </c>
      <c r="K31" s="302"/>
      <c r="L31" s="146" t="str">
        <f>IF($K31="","-",_xlfn.XLOOKUP($K31,Obj.Meta!$A:$A,Obj.Meta!$D:$D,"-",0,1))</f>
        <v>-</v>
      </c>
      <c r="M31" s="300" t="str">
        <f>IF($K31="","-",_xlfn.XLOOKUP($K31,Obj.Meta!$A:$A,Obj.Meta!$F:$F,"-",0,1))</f>
        <v>-</v>
      </c>
      <c r="N31" s="356" t="str">
        <f>IF($I31="","-",_xlfn.XLOOKUP($K31,Obj.Meta!$A:$A,Obj.Meta!$O:$O,"-",0,1))</f>
        <v>-</v>
      </c>
      <c r="O31" s="357" t="str">
        <f t="shared" si="1"/>
        <v>---</v>
      </c>
      <c r="P31" s="333"/>
      <c r="Q31" s="133"/>
      <c r="R31" s="728"/>
      <c r="S31" s="200"/>
      <c r="T31" s="201"/>
      <c r="U31" s="202"/>
      <c r="V31" s="613"/>
      <c r="W31" s="608"/>
    </row>
    <row r="32" spans="1:23" s="127" customFormat="1">
      <c r="A32" s="145" t="str">
        <f t="shared" si="0"/>
        <v>-</v>
      </c>
      <c r="B32" s="146" t="str">
        <f>_xlfn.XLOOKUP($A32,Dept.Meta!$A:$A,Dept.Meta!$F:$F,"-",0,1)</f>
        <v>-</v>
      </c>
      <c r="C32" s="629" t="str">
        <f>_xlfn.XLOOKUP(_xlfn.CONCAT($G32,"-",$I32),Div.Meta!$H:$H,Div.Meta!$C:$C,"-",0,1)</f>
        <v>-</v>
      </c>
      <c r="D32" s="302"/>
      <c r="E32" s="146" t="str">
        <f>IF($D32="","-",_xlfn.XLOOKUP($D32,Fund.Meta!$A:$A,Fund.Meta!$D:$D,"-",0,1))</f>
        <v>-</v>
      </c>
      <c r="F32" s="303" t="str">
        <f>IF($D32="","-",_xlfn.XLOOKUP($D32,Fund.Meta!$A:$A,Fund.Meta!$E:$E,"-",0,1))</f>
        <v>-</v>
      </c>
      <c r="G32" s="304"/>
      <c r="H32" s="303" t="str">
        <f>IF($G32="","-",_xlfn.XLOOKUP($G32,Appr.Meta!$A:$A,Appr.Meta!$D:$D,"-",0,1))</f>
        <v>-</v>
      </c>
      <c r="I32" s="304"/>
      <c r="J32" s="303" t="str">
        <f>IF($I32="","-",_xlfn.XLOOKUP($I32,'CC.Meta'!$A:$A,'CC.Meta'!$D:$D,"-",0,1))</f>
        <v>-</v>
      </c>
      <c r="K32" s="302"/>
      <c r="L32" s="146" t="str">
        <f>IF($K32="","-",_xlfn.XLOOKUP($K32,Obj.Meta!$A:$A,Obj.Meta!$D:$D,"-",0,1))</f>
        <v>-</v>
      </c>
      <c r="M32" s="300" t="str">
        <f>IF($K32="","-",_xlfn.XLOOKUP($K32,Obj.Meta!$A:$A,Obj.Meta!$F:$F,"-",0,1))</f>
        <v>-</v>
      </c>
      <c r="N32" s="356" t="str">
        <f>IF($I32="","-",_xlfn.XLOOKUP($K32,Obj.Meta!$A:$A,Obj.Meta!$O:$O,"-",0,1))</f>
        <v>-</v>
      </c>
      <c r="O32" s="357" t="str">
        <f t="shared" si="1"/>
        <v>---</v>
      </c>
      <c r="P32" s="333"/>
      <c r="Q32" s="133"/>
      <c r="R32" s="728"/>
      <c r="S32" s="200"/>
      <c r="T32" s="201"/>
      <c r="U32" s="202"/>
      <c r="V32" s="613"/>
      <c r="W32" s="608"/>
    </row>
    <row r="33" spans="1:23" s="127" customFormat="1">
      <c r="A33" s="145" t="str">
        <f t="shared" si="0"/>
        <v>-</v>
      </c>
      <c r="B33" s="146" t="str">
        <f>_xlfn.XLOOKUP($A33,Dept.Meta!$A:$A,Dept.Meta!$F:$F,"-",0,1)</f>
        <v>-</v>
      </c>
      <c r="C33" s="629" t="str">
        <f>_xlfn.XLOOKUP(_xlfn.CONCAT($G33,"-",$I33),Div.Meta!$H:$H,Div.Meta!$C:$C,"-",0,1)</f>
        <v>-</v>
      </c>
      <c r="D33" s="302"/>
      <c r="E33" s="146" t="str">
        <f>IF($D33="","-",_xlfn.XLOOKUP($D33,Fund.Meta!$A:$A,Fund.Meta!$D:$D,"-",0,1))</f>
        <v>-</v>
      </c>
      <c r="F33" s="303" t="str">
        <f>IF($D33="","-",_xlfn.XLOOKUP($D33,Fund.Meta!$A:$A,Fund.Meta!$E:$E,"-",0,1))</f>
        <v>-</v>
      </c>
      <c r="G33" s="302"/>
      <c r="H33" s="303" t="str">
        <f>IF($G33="","-",_xlfn.XLOOKUP($G33,Appr.Meta!$A:$A,Appr.Meta!$D:$D,"-",0,1))</f>
        <v>-</v>
      </c>
      <c r="I33" s="304"/>
      <c r="J33" s="303" t="str">
        <f>IF($I33="","-",_xlfn.XLOOKUP($I33,'CC.Meta'!$A:$A,'CC.Meta'!$D:$D,"-",0,1))</f>
        <v>-</v>
      </c>
      <c r="K33" s="302"/>
      <c r="L33" s="146" t="str">
        <f>IF($K33="","-",_xlfn.XLOOKUP($K33,Obj.Meta!$A:$A,Obj.Meta!$D:$D,"-",0,1))</f>
        <v>-</v>
      </c>
      <c r="M33" s="300" t="str">
        <f>IF($K33="","-",_xlfn.XLOOKUP($K33,Obj.Meta!$A:$A,Obj.Meta!$F:$F,"-",0,1))</f>
        <v>-</v>
      </c>
      <c r="N33" s="356" t="str">
        <f>IF($I33="","-",_xlfn.XLOOKUP($K33,Obj.Meta!$A:$A,Obj.Meta!$O:$O,"-",0,1))</f>
        <v>-</v>
      </c>
      <c r="O33" s="357" t="str">
        <f t="shared" si="1"/>
        <v>---</v>
      </c>
      <c r="P33" s="333"/>
      <c r="Q33" s="133"/>
      <c r="R33" s="728"/>
      <c r="S33" s="200"/>
      <c r="T33" s="201"/>
      <c r="U33" s="202"/>
      <c r="V33" s="613"/>
      <c r="W33" s="608"/>
    </row>
    <row r="34" spans="1:23" s="127" customFormat="1">
      <c r="A34" s="145" t="str">
        <f t="shared" si="0"/>
        <v>-</v>
      </c>
      <c r="B34" s="146" t="str">
        <f>_xlfn.XLOOKUP($A34,Dept.Meta!$A:$A,Dept.Meta!$F:$F,"-",0,1)</f>
        <v>-</v>
      </c>
      <c r="C34" s="629" t="str">
        <f>_xlfn.XLOOKUP(_xlfn.CONCAT($G34,"-",$I34),Div.Meta!$H:$H,Div.Meta!$C:$C,"-",0,1)</f>
        <v>-</v>
      </c>
      <c r="D34" s="302"/>
      <c r="E34" s="146" t="str">
        <f>IF($D34="","-",_xlfn.XLOOKUP($D34,Fund.Meta!$A:$A,Fund.Meta!$D:$D,"-",0,1))</f>
        <v>-</v>
      </c>
      <c r="F34" s="303" t="str">
        <f>IF($D34="","-",_xlfn.XLOOKUP($D34,Fund.Meta!$A:$A,Fund.Meta!$E:$E,"-",0,1))</f>
        <v>-</v>
      </c>
      <c r="G34" s="302"/>
      <c r="H34" s="303" t="str">
        <f>IF($G34="","-",_xlfn.XLOOKUP($G34,Appr.Meta!$A:$A,Appr.Meta!$D:$D,"-",0,1))</f>
        <v>-</v>
      </c>
      <c r="I34" s="304"/>
      <c r="J34" s="303" t="str">
        <f>IF($I34="","-",_xlfn.XLOOKUP($I34,'CC.Meta'!$A:$A,'CC.Meta'!$D:$D,"-",0,1))</f>
        <v>-</v>
      </c>
      <c r="K34" s="302"/>
      <c r="L34" s="146" t="str">
        <f>IF($K34="","-",_xlfn.XLOOKUP($K34,Obj.Meta!$A:$A,Obj.Meta!$D:$D,"-",0,1))</f>
        <v>-</v>
      </c>
      <c r="M34" s="300" t="str">
        <f>IF($K34="","-",_xlfn.XLOOKUP($K34,Obj.Meta!$A:$A,Obj.Meta!$F:$F,"-",0,1))</f>
        <v>-</v>
      </c>
      <c r="N34" s="356" t="str">
        <f>IF($I34="","-",_xlfn.XLOOKUP($K34,Obj.Meta!$A:$A,Obj.Meta!$O:$O,"-",0,1))</f>
        <v>-</v>
      </c>
      <c r="O34" s="357" t="str">
        <f t="shared" si="1"/>
        <v>---</v>
      </c>
      <c r="P34" s="333"/>
      <c r="Q34" s="133"/>
      <c r="R34" s="728"/>
      <c r="S34" s="200"/>
      <c r="T34" s="201"/>
      <c r="U34" s="202"/>
      <c r="V34" s="613"/>
      <c r="W34" s="608"/>
    </row>
    <row r="35" spans="1:23" s="127" customFormat="1">
      <c r="A35" s="145" t="str">
        <f t="shared" si="0"/>
        <v>-</v>
      </c>
      <c r="B35" s="146" t="str">
        <f>_xlfn.XLOOKUP($A35,Dept.Meta!$A:$A,Dept.Meta!$F:$F,"-",0,1)</f>
        <v>-</v>
      </c>
      <c r="C35" s="629" t="str">
        <f>_xlfn.XLOOKUP(_xlfn.CONCAT($G35,"-",$I35),Div.Meta!$H:$H,Div.Meta!$C:$C,"-",0,1)</f>
        <v>-</v>
      </c>
      <c r="D35" s="302"/>
      <c r="E35" s="146" t="str">
        <f>IF($D35="","-",_xlfn.XLOOKUP($D35,Fund.Meta!$A:$A,Fund.Meta!$D:$D,"-",0,1))</f>
        <v>-</v>
      </c>
      <c r="F35" s="303" t="str">
        <f>IF($D35="","-",_xlfn.XLOOKUP($D35,Fund.Meta!$A:$A,Fund.Meta!$E:$E,"-",0,1))</f>
        <v>-</v>
      </c>
      <c r="G35" s="302"/>
      <c r="H35" s="303" t="str">
        <f>IF($G35="","-",_xlfn.XLOOKUP($G35,Appr.Meta!$A:$A,Appr.Meta!$D:$D,"-",0,1))</f>
        <v>-</v>
      </c>
      <c r="I35" s="304"/>
      <c r="J35" s="303" t="str">
        <f>IF($I35="","-",_xlfn.XLOOKUP($I35,'CC.Meta'!$A:$A,'CC.Meta'!$D:$D,"-",0,1))</f>
        <v>-</v>
      </c>
      <c r="K35" s="302"/>
      <c r="L35" s="146" t="str">
        <f>IF($K35="","-",_xlfn.XLOOKUP($K35,Obj.Meta!$A:$A,Obj.Meta!$D:$D,"-",0,1))</f>
        <v>-</v>
      </c>
      <c r="M35" s="300" t="str">
        <f>IF($K35="","-",_xlfn.XLOOKUP($K35,Obj.Meta!$A:$A,Obj.Meta!$F:$F,"-",0,1))</f>
        <v>-</v>
      </c>
      <c r="N35" s="356" t="str">
        <f>IF($I35="","-",_xlfn.XLOOKUP($K35,Obj.Meta!$A:$A,Obj.Meta!$O:$O,"-",0,1))</f>
        <v>-</v>
      </c>
      <c r="O35" s="357" t="str">
        <f t="shared" si="1"/>
        <v>---</v>
      </c>
      <c r="P35" s="333"/>
      <c r="Q35" s="133"/>
      <c r="R35" s="728"/>
      <c r="S35" s="200"/>
      <c r="T35" s="201"/>
      <c r="U35" s="202"/>
      <c r="V35" s="613"/>
      <c r="W35" s="608"/>
    </row>
    <row r="36" spans="1:23" s="127" customFormat="1">
      <c r="A36" s="145" t="str">
        <f t="shared" si="0"/>
        <v>-</v>
      </c>
      <c r="B36" s="146" t="str">
        <f>_xlfn.XLOOKUP($A36,Dept.Meta!$A:$A,Dept.Meta!$F:$F,"-",0,1)</f>
        <v>-</v>
      </c>
      <c r="C36" s="629" t="str">
        <f>_xlfn.XLOOKUP(_xlfn.CONCAT($G36,"-",$I36),Div.Meta!$H:$H,Div.Meta!$C:$C,"-",0,1)</f>
        <v>-</v>
      </c>
      <c r="D36" s="302"/>
      <c r="E36" s="146" t="str">
        <f>IF($D36="","-",_xlfn.XLOOKUP($D36,Fund.Meta!$A:$A,Fund.Meta!$D:$D,"-",0,1))</f>
        <v>-</v>
      </c>
      <c r="F36" s="303" t="str">
        <f>IF($D36="","-",_xlfn.XLOOKUP($D36,Fund.Meta!$A:$A,Fund.Meta!$E:$E,"-",0,1))</f>
        <v>-</v>
      </c>
      <c r="G36" s="302"/>
      <c r="H36" s="303" t="str">
        <f>IF($G36="","-",_xlfn.XLOOKUP($G36,Appr.Meta!$A:$A,Appr.Meta!$D:$D,"-",0,1))</f>
        <v>-</v>
      </c>
      <c r="I36" s="304"/>
      <c r="J36" s="303" t="str">
        <f>IF($I36="","-",_xlfn.XLOOKUP($I36,'CC.Meta'!$A:$A,'CC.Meta'!$D:$D,"-",0,1))</f>
        <v>-</v>
      </c>
      <c r="K36" s="302"/>
      <c r="L36" s="146" t="str">
        <f>IF($K36="","-",_xlfn.XLOOKUP($K36,Obj.Meta!$A:$A,Obj.Meta!$D:$D,"-",0,1))</f>
        <v>-</v>
      </c>
      <c r="M36" s="300" t="str">
        <f>IF($K36="","-",_xlfn.XLOOKUP($K36,Obj.Meta!$A:$A,Obj.Meta!$F:$F,"-",0,1))</f>
        <v>-</v>
      </c>
      <c r="N36" s="356" t="str">
        <f>IF($I36="","-",_xlfn.XLOOKUP($K36,Obj.Meta!$A:$A,Obj.Meta!$O:$O,"-",0,1))</f>
        <v>-</v>
      </c>
      <c r="O36" s="357" t="str">
        <f t="shared" si="1"/>
        <v>---</v>
      </c>
      <c r="P36" s="333"/>
      <c r="Q36" s="133"/>
      <c r="R36" s="728"/>
      <c r="S36" s="200"/>
      <c r="T36" s="201"/>
      <c r="U36" s="202"/>
      <c r="V36" s="613"/>
      <c r="W36" s="608"/>
    </row>
    <row r="37" spans="1:23" s="127" customFormat="1">
      <c r="A37" s="145" t="str">
        <f t="shared" si="0"/>
        <v>-</v>
      </c>
      <c r="B37" s="146" t="str">
        <f>_xlfn.XLOOKUP($A37,Dept.Meta!$A:$A,Dept.Meta!$F:$F,"-",0,1)</f>
        <v>-</v>
      </c>
      <c r="C37" s="629" t="str">
        <f>_xlfn.XLOOKUP(_xlfn.CONCAT($G37,"-",$I37),Div.Meta!$H:$H,Div.Meta!$C:$C,"-",0,1)</f>
        <v>-</v>
      </c>
      <c r="D37" s="302"/>
      <c r="E37" s="146" t="str">
        <f>IF($D37="","-",_xlfn.XLOOKUP($D37,Fund.Meta!$A:$A,Fund.Meta!$D:$D,"-",0,1))</f>
        <v>-</v>
      </c>
      <c r="F37" s="303" t="str">
        <f>IF($D37="","-",_xlfn.XLOOKUP($D37,Fund.Meta!$A:$A,Fund.Meta!$E:$E,"-",0,1))</f>
        <v>-</v>
      </c>
      <c r="G37" s="302"/>
      <c r="H37" s="303" t="str">
        <f>IF($G37="","-",_xlfn.XLOOKUP($G37,Appr.Meta!$A:$A,Appr.Meta!$D:$D,"-",0,1))</f>
        <v>-</v>
      </c>
      <c r="I37" s="304"/>
      <c r="J37" s="303" t="str">
        <f>IF($I37="","-",_xlfn.XLOOKUP($I37,'CC.Meta'!$A:$A,'CC.Meta'!$D:$D,"-",0,1))</f>
        <v>-</v>
      </c>
      <c r="K37" s="302"/>
      <c r="L37" s="146" t="str">
        <f>IF($K37="","-",_xlfn.XLOOKUP($K37,Obj.Meta!$A:$A,Obj.Meta!$D:$D,"-",0,1))</f>
        <v>-</v>
      </c>
      <c r="M37" s="300" t="str">
        <f>IF($K37="","-",_xlfn.XLOOKUP($K37,Obj.Meta!$A:$A,Obj.Meta!$F:$F,"-",0,1))</f>
        <v>-</v>
      </c>
      <c r="N37" s="356" t="str">
        <f>IF($I37="","-",_xlfn.XLOOKUP($K37,Obj.Meta!$A:$A,Obj.Meta!$O:$O,"-",0,1))</f>
        <v>-</v>
      </c>
      <c r="O37" s="357" t="str">
        <f t="shared" si="1"/>
        <v>---</v>
      </c>
      <c r="P37" s="333"/>
      <c r="Q37" s="133"/>
      <c r="R37" s="728"/>
      <c r="S37" s="200"/>
      <c r="T37" s="201"/>
      <c r="U37" s="202"/>
      <c r="V37" s="613"/>
      <c r="W37" s="608"/>
    </row>
    <row r="38" spans="1:23" s="127" customFormat="1">
      <c r="A38" s="145" t="str">
        <f t="shared" si="0"/>
        <v>-</v>
      </c>
      <c r="B38" s="146" t="str">
        <f>_xlfn.XLOOKUP($A38,Dept.Meta!$A:$A,Dept.Meta!$F:$F,"-",0,1)</f>
        <v>-</v>
      </c>
      <c r="C38" s="629" t="str">
        <f>_xlfn.XLOOKUP(_xlfn.CONCAT($G38,"-",$I38),Div.Meta!$H:$H,Div.Meta!$C:$C,"-",0,1)</f>
        <v>-</v>
      </c>
      <c r="D38" s="302"/>
      <c r="E38" s="146" t="str">
        <f>IF($D38="","-",_xlfn.XLOOKUP($D38,Fund.Meta!$A:$A,Fund.Meta!$D:$D,"-",0,1))</f>
        <v>-</v>
      </c>
      <c r="F38" s="303" t="str">
        <f>IF($D38="","-",_xlfn.XLOOKUP($D38,Fund.Meta!$A:$A,Fund.Meta!$E:$E,"-",0,1))</f>
        <v>-</v>
      </c>
      <c r="G38" s="302"/>
      <c r="H38" s="303" t="str">
        <f>IF($G38="","-",_xlfn.XLOOKUP($G38,Appr.Meta!$A:$A,Appr.Meta!$D:$D,"-",0,1))</f>
        <v>-</v>
      </c>
      <c r="I38" s="304"/>
      <c r="J38" s="303" t="str">
        <f>IF($I38="","-",_xlfn.XLOOKUP($I38,'CC.Meta'!$A:$A,'CC.Meta'!$D:$D,"-",0,1))</f>
        <v>-</v>
      </c>
      <c r="K38" s="302"/>
      <c r="L38" s="146" t="str">
        <f>IF($K38="","-",_xlfn.XLOOKUP($K38,Obj.Meta!$A:$A,Obj.Meta!$D:$D,"-",0,1))</f>
        <v>-</v>
      </c>
      <c r="M38" s="300" t="str">
        <f>IF($K38="","-",_xlfn.XLOOKUP($K38,Obj.Meta!$A:$A,Obj.Meta!$F:$F,"-",0,1))</f>
        <v>-</v>
      </c>
      <c r="N38" s="356" t="str">
        <f>IF($I38="","-",_xlfn.XLOOKUP($K38,Obj.Meta!$A:$A,Obj.Meta!$O:$O,"-",0,1))</f>
        <v>-</v>
      </c>
      <c r="O38" s="357" t="str">
        <f t="shared" si="1"/>
        <v>---</v>
      </c>
      <c r="P38" s="333"/>
      <c r="Q38" s="133"/>
      <c r="R38" s="728"/>
      <c r="S38" s="200"/>
      <c r="T38" s="201"/>
      <c r="U38" s="202"/>
      <c r="V38" s="613"/>
      <c r="W38" s="608"/>
    </row>
    <row r="39" spans="1:23" s="127" customFormat="1">
      <c r="A39" s="145" t="str">
        <f t="shared" si="0"/>
        <v>-</v>
      </c>
      <c r="B39" s="146" t="str">
        <f>_xlfn.XLOOKUP($A39,Dept.Meta!$A:$A,Dept.Meta!$F:$F,"-",0,1)</f>
        <v>-</v>
      </c>
      <c r="C39" s="629" t="str">
        <f>_xlfn.XLOOKUP(_xlfn.CONCAT($G39,"-",$I39),Div.Meta!$H:$H,Div.Meta!$C:$C,"-",0,1)</f>
        <v>-</v>
      </c>
      <c r="D39" s="302"/>
      <c r="E39" s="146" t="str">
        <f>IF($D39="","-",_xlfn.XLOOKUP($D39,Fund.Meta!$A:$A,Fund.Meta!$D:$D,"-",0,1))</f>
        <v>-</v>
      </c>
      <c r="F39" s="303" t="str">
        <f>IF($D39="","-",_xlfn.XLOOKUP($D39,Fund.Meta!$A:$A,Fund.Meta!$E:$E,"-",0,1))</f>
        <v>-</v>
      </c>
      <c r="G39" s="304"/>
      <c r="H39" s="303" t="str">
        <f>IF($G39="","-",_xlfn.XLOOKUP($G39,Appr.Meta!$A:$A,Appr.Meta!$D:$D,"-",0,1))</f>
        <v>-</v>
      </c>
      <c r="I39" s="302"/>
      <c r="J39" s="303" t="str">
        <f>IF($I39="","-",_xlfn.XLOOKUP($I39,'CC.Meta'!$A:$A,'CC.Meta'!$D:$D,"-",0,1))</f>
        <v>-</v>
      </c>
      <c r="K39" s="302"/>
      <c r="L39" s="146" t="str">
        <f>IF($K39="","-",_xlfn.XLOOKUP($K39,Obj.Meta!$A:$A,Obj.Meta!$D:$D,"-",0,1))</f>
        <v>-</v>
      </c>
      <c r="M39" s="300" t="str">
        <f>IF($K39="","-",_xlfn.XLOOKUP($K39,Obj.Meta!$A:$A,Obj.Meta!$F:$F,"-",0,1))</f>
        <v>-</v>
      </c>
      <c r="N39" s="356" t="str">
        <f>IF($I39="","-",_xlfn.XLOOKUP($K39,Obj.Meta!$A:$A,Obj.Meta!$O:$O,"-",0,1))</f>
        <v>-</v>
      </c>
      <c r="O39" s="357" t="str">
        <f t="shared" si="1"/>
        <v>---</v>
      </c>
      <c r="P39" s="333"/>
      <c r="Q39" s="133"/>
      <c r="R39" s="728"/>
      <c r="S39" s="200"/>
      <c r="T39" s="201"/>
      <c r="U39" s="202"/>
      <c r="V39" s="613"/>
      <c r="W39" s="608"/>
    </row>
    <row r="40" spans="1:23" s="127" customFormat="1">
      <c r="A40" s="145" t="str">
        <f t="shared" si="0"/>
        <v>-</v>
      </c>
      <c r="B40" s="146" t="str">
        <f>_xlfn.XLOOKUP($A40,Dept.Meta!$A:$A,Dept.Meta!$F:$F,"-",0,1)</f>
        <v>-</v>
      </c>
      <c r="C40" s="629" t="str">
        <f>_xlfn.XLOOKUP(_xlfn.CONCAT($G40,"-",$I40),Div.Meta!$H:$H,Div.Meta!$C:$C,"-",0,1)</f>
        <v>-</v>
      </c>
      <c r="D40" s="302"/>
      <c r="E40" s="146" t="str">
        <f>IF($D40="","-",_xlfn.XLOOKUP($D40,Fund.Meta!$A:$A,Fund.Meta!$D:$D,"-",0,1))</f>
        <v>-</v>
      </c>
      <c r="F40" s="303" t="str">
        <f>IF($D40="","-",_xlfn.XLOOKUP($D40,Fund.Meta!$A:$A,Fund.Meta!$E:$E,"-",0,1))</f>
        <v>-</v>
      </c>
      <c r="G40" s="304"/>
      <c r="H40" s="303" t="str">
        <f>IF($G40="","-",_xlfn.XLOOKUP($G40,Appr.Meta!$A:$A,Appr.Meta!$D:$D,"-",0,1))</f>
        <v>-</v>
      </c>
      <c r="I40" s="304"/>
      <c r="J40" s="303" t="str">
        <f>IF($I40="","-",_xlfn.XLOOKUP($I40,'CC.Meta'!$A:$A,'CC.Meta'!$D:$D,"-",0,1))</f>
        <v>-</v>
      </c>
      <c r="K40" s="302"/>
      <c r="L40" s="146" t="str">
        <f>IF($K40="","-",_xlfn.XLOOKUP($K40,Obj.Meta!$A:$A,Obj.Meta!$D:$D,"-",0,1))</f>
        <v>-</v>
      </c>
      <c r="M40" s="300" t="str">
        <f>IF($K40="","-",_xlfn.XLOOKUP($K40,Obj.Meta!$A:$A,Obj.Meta!$F:$F,"-",0,1))</f>
        <v>-</v>
      </c>
      <c r="N40" s="356" t="str">
        <f>IF($I40="","-",_xlfn.XLOOKUP($K40,Obj.Meta!$A:$A,Obj.Meta!$O:$O,"-",0,1))</f>
        <v>-</v>
      </c>
      <c r="O40" s="357" t="str">
        <f t="shared" si="1"/>
        <v>---</v>
      </c>
      <c r="P40" s="333"/>
      <c r="Q40" s="133"/>
      <c r="R40" s="728"/>
      <c r="S40" s="200"/>
      <c r="T40" s="201"/>
      <c r="U40" s="202"/>
      <c r="V40" s="613"/>
      <c r="W40" s="608"/>
    </row>
    <row r="41" spans="1:23" s="127" customFormat="1">
      <c r="A41" s="145" t="str">
        <f t="shared" si="0"/>
        <v>-</v>
      </c>
      <c r="B41" s="146" t="str">
        <f>_xlfn.XLOOKUP($A41,Dept.Meta!$A:$A,Dept.Meta!$F:$F,"-",0,1)</f>
        <v>-</v>
      </c>
      <c r="C41" s="629" t="str">
        <f>_xlfn.XLOOKUP(_xlfn.CONCAT($G41,"-",$I41),Div.Meta!$H:$H,Div.Meta!$C:$C,"-",0,1)</f>
        <v>-</v>
      </c>
      <c r="D41" s="302"/>
      <c r="E41" s="146" t="str">
        <f>IF($D41="","-",_xlfn.XLOOKUP($D41,Fund.Meta!$A:$A,Fund.Meta!$D:$D,"-",0,1))</f>
        <v>-</v>
      </c>
      <c r="F41" s="303" t="str">
        <f>IF($D41="","-",_xlfn.XLOOKUP($D41,Fund.Meta!$A:$A,Fund.Meta!$E:$E,"-",0,1))</f>
        <v>-</v>
      </c>
      <c r="G41" s="304"/>
      <c r="H41" s="303" t="str">
        <f>IF($G41="","-",_xlfn.XLOOKUP($G41,Appr.Meta!$A:$A,Appr.Meta!$D:$D,"-",0,1))</f>
        <v>-</v>
      </c>
      <c r="I41" s="304"/>
      <c r="J41" s="303" t="str">
        <f>IF($I41="","-",_xlfn.XLOOKUP($I41,'CC.Meta'!$A:$A,'CC.Meta'!$D:$D,"-",0,1))</f>
        <v>-</v>
      </c>
      <c r="K41" s="302"/>
      <c r="L41" s="146" t="str">
        <f>IF($K41="","-",_xlfn.XLOOKUP($K41,Obj.Meta!$A:$A,Obj.Meta!$D:$D,"-",0,1))</f>
        <v>-</v>
      </c>
      <c r="M41" s="300" t="str">
        <f>IF($K41="","-",_xlfn.XLOOKUP($K41,Obj.Meta!$A:$A,Obj.Meta!$F:$F,"-",0,1))</f>
        <v>-</v>
      </c>
      <c r="N41" s="356" t="str">
        <f>IF($I41="","-",_xlfn.XLOOKUP($K41,Obj.Meta!$A:$A,Obj.Meta!$O:$O,"-",0,1))</f>
        <v>-</v>
      </c>
      <c r="O41" s="357" t="str">
        <f t="shared" si="1"/>
        <v>---</v>
      </c>
      <c r="P41" s="333"/>
      <c r="Q41" s="133"/>
      <c r="R41" s="728"/>
      <c r="S41" s="200"/>
      <c r="T41" s="201"/>
      <c r="U41" s="202"/>
      <c r="V41" s="613"/>
      <c r="W41" s="608"/>
    </row>
    <row r="42" spans="1:23" s="127" customFormat="1">
      <c r="A42" s="145" t="str">
        <f t="shared" si="0"/>
        <v>-</v>
      </c>
      <c r="B42" s="146" t="str">
        <f>_xlfn.XLOOKUP($A42,Dept.Meta!$A:$A,Dept.Meta!$F:$F,"-",0,1)</f>
        <v>-</v>
      </c>
      <c r="C42" s="629" t="str">
        <f>_xlfn.XLOOKUP(_xlfn.CONCAT($G42,"-",$I42),Div.Meta!$H:$H,Div.Meta!$C:$C,"-",0,1)</f>
        <v>-</v>
      </c>
      <c r="D42" s="302"/>
      <c r="E42" s="146" t="str">
        <f>IF($D42="","-",_xlfn.XLOOKUP($D42,Fund.Meta!$A:$A,Fund.Meta!$D:$D,"-",0,1))</f>
        <v>-</v>
      </c>
      <c r="F42" s="303" t="str">
        <f>IF($D42="","-",_xlfn.XLOOKUP($D42,Fund.Meta!$A:$A,Fund.Meta!$E:$E,"-",0,1))</f>
        <v>-</v>
      </c>
      <c r="G42" s="304"/>
      <c r="H42" s="303" t="str">
        <f>IF($G42="","-",_xlfn.XLOOKUP($G42,Appr.Meta!$A:$A,Appr.Meta!$D:$D,"-",0,1))</f>
        <v>-</v>
      </c>
      <c r="I42" s="302"/>
      <c r="J42" s="303" t="str">
        <f>IF($I42="","-",_xlfn.XLOOKUP($I42,'CC.Meta'!$A:$A,'CC.Meta'!$D:$D,"-",0,1))</f>
        <v>-</v>
      </c>
      <c r="K42" s="302"/>
      <c r="L42" s="146" t="str">
        <f>IF($K42="","-",_xlfn.XLOOKUP($K42,Obj.Meta!$A:$A,Obj.Meta!$D:$D,"-",0,1))</f>
        <v>-</v>
      </c>
      <c r="M42" s="300" t="str">
        <f>IF($K42="","-",_xlfn.XLOOKUP($K42,Obj.Meta!$A:$A,Obj.Meta!$F:$F,"-",0,1))</f>
        <v>-</v>
      </c>
      <c r="N42" s="356" t="str">
        <f>IF($I42="","-",_xlfn.XLOOKUP($K42,Obj.Meta!$A:$A,Obj.Meta!$O:$O,"-",0,1))</f>
        <v>-</v>
      </c>
      <c r="O42" s="357" t="str">
        <f t="shared" si="1"/>
        <v>---</v>
      </c>
      <c r="P42" s="333"/>
      <c r="Q42" s="133"/>
      <c r="R42" s="728"/>
      <c r="S42" s="200"/>
      <c r="T42" s="201"/>
      <c r="U42" s="202"/>
      <c r="V42" s="613"/>
      <c r="W42" s="608"/>
    </row>
    <row r="43" spans="1:23" s="127" customFormat="1">
      <c r="A43" s="145" t="str">
        <f t="shared" si="0"/>
        <v>-</v>
      </c>
      <c r="B43" s="146" t="str">
        <f>_xlfn.XLOOKUP($A43,Dept.Meta!$A:$A,Dept.Meta!$F:$F,"-",0,1)</f>
        <v>-</v>
      </c>
      <c r="C43" s="629" t="str">
        <f>_xlfn.XLOOKUP(_xlfn.CONCAT($G43,"-",$I43),Div.Meta!$H:$H,Div.Meta!$C:$C,"-",0,1)</f>
        <v>-</v>
      </c>
      <c r="D43" s="302"/>
      <c r="E43" s="146" t="str">
        <f>IF($D43="","-",_xlfn.XLOOKUP($D43,Fund.Meta!$A:$A,Fund.Meta!$D:$D,"-",0,1))</f>
        <v>-</v>
      </c>
      <c r="F43" s="303" t="str">
        <f>IF($D43="","-",_xlfn.XLOOKUP($D43,Fund.Meta!$A:$A,Fund.Meta!$E:$E,"-",0,1))</f>
        <v>-</v>
      </c>
      <c r="G43" s="304"/>
      <c r="H43" s="303" t="str">
        <f>IF($G43="","-",_xlfn.XLOOKUP($G43,Appr.Meta!$A:$A,Appr.Meta!$D:$D,"-",0,1))</f>
        <v>-</v>
      </c>
      <c r="I43" s="302"/>
      <c r="J43" s="303" t="str">
        <f>IF($I43="","-",_xlfn.XLOOKUP($I43,'CC.Meta'!$A:$A,'CC.Meta'!$D:$D,"-",0,1))</f>
        <v>-</v>
      </c>
      <c r="K43" s="302"/>
      <c r="L43" s="146" t="str">
        <f>IF($K43="","-",_xlfn.XLOOKUP($K43,Obj.Meta!$A:$A,Obj.Meta!$D:$D,"-",0,1))</f>
        <v>-</v>
      </c>
      <c r="M43" s="300" t="str">
        <f>IF($K43="","-",_xlfn.XLOOKUP($K43,Obj.Meta!$A:$A,Obj.Meta!$F:$F,"-",0,1))</f>
        <v>-</v>
      </c>
      <c r="N43" s="356" t="str">
        <f>IF($I43="","-",_xlfn.XLOOKUP($K43,Obj.Meta!$A:$A,Obj.Meta!$O:$O,"-",0,1))</f>
        <v>-</v>
      </c>
      <c r="O43" s="357" t="str">
        <f t="shared" si="1"/>
        <v>---</v>
      </c>
      <c r="P43" s="333"/>
      <c r="Q43" s="133"/>
      <c r="R43" s="728"/>
      <c r="S43" s="200"/>
      <c r="T43" s="201"/>
      <c r="U43" s="202"/>
      <c r="V43" s="613"/>
      <c r="W43" s="608"/>
    </row>
    <row r="44" spans="1:23" s="127" customFormat="1">
      <c r="A44" s="145" t="str">
        <f t="shared" si="0"/>
        <v>-</v>
      </c>
      <c r="B44" s="146" t="str">
        <f>_xlfn.XLOOKUP($A44,Dept.Meta!$A:$A,Dept.Meta!$F:$F,"-",0,1)</f>
        <v>-</v>
      </c>
      <c r="C44" s="629" t="str">
        <f>_xlfn.XLOOKUP(_xlfn.CONCAT($G44,"-",$I44),Div.Meta!$H:$H,Div.Meta!$C:$C,"-",0,1)</f>
        <v>-</v>
      </c>
      <c r="D44" s="302"/>
      <c r="E44" s="146" t="str">
        <f>IF($D44="","-",_xlfn.XLOOKUP($D44,Fund.Meta!$A:$A,Fund.Meta!$D:$D,"-",0,1))</f>
        <v>-</v>
      </c>
      <c r="F44" s="303" t="str">
        <f>IF($D44="","-",_xlfn.XLOOKUP($D44,Fund.Meta!$A:$A,Fund.Meta!$E:$E,"-",0,1))</f>
        <v>-</v>
      </c>
      <c r="G44" s="304"/>
      <c r="H44" s="303" t="str">
        <f>IF($G44="","-",_xlfn.XLOOKUP($G44,Appr.Meta!$A:$A,Appr.Meta!$D:$D,"-",0,1))</f>
        <v>-</v>
      </c>
      <c r="I44" s="302"/>
      <c r="J44" s="303" t="str">
        <f>IF($I44="","-",_xlfn.XLOOKUP($I44,'CC.Meta'!$A:$A,'CC.Meta'!$D:$D,"-",0,1))</f>
        <v>-</v>
      </c>
      <c r="K44" s="302"/>
      <c r="L44" s="146" t="str">
        <f>IF($K44="","-",_xlfn.XLOOKUP($K44,Obj.Meta!$A:$A,Obj.Meta!$D:$D,"-",0,1))</f>
        <v>-</v>
      </c>
      <c r="M44" s="300" t="str">
        <f>IF($K44="","-",_xlfn.XLOOKUP($K44,Obj.Meta!$A:$A,Obj.Meta!$F:$F,"-",0,1))</f>
        <v>-</v>
      </c>
      <c r="N44" s="356" t="str">
        <f>IF($I44="","-",_xlfn.XLOOKUP($K44,Obj.Meta!$A:$A,Obj.Meta!$O:$O,"-",0,1))</f>
        <v>-</v>
      </c>
      <c r="O44" s="357" t="str">
        <f t="shared" si="1"/>
        <v>---</v>
      </c>
      <c r="P44" s="333"/>
      <c r="Q44" s="133"/>
      <c r="R44" s="728"/>
      <c r="S44" s="200"/>
      <c r="T44" s="201"/>
      <c r="U44" s="202"/>
      <c r="V44" s="613"/>
      <c r="W44" s="608"/>
    </row>
    <row r="45" spans="1:23" s="127" customFormat="1">
      <c r="A45" s="145" t="str">
        <f t="shared" si="0"/>
        <v>-</v>
      </c>
      <c r="B45" s="146" t="str">
        <f>_xlfn.XLOOKUP($A45,Dept.Meta!$A:$A,Dept.Meta!$F:$F,"-",0,1)</f>
        <v>-</v>
      </c>
      <c r="C45" s="629" t="str">
        <f>_xlfn.XLOOKUP(_xlfn.CONCAT($G45,"-",$I45),Div.Meta!$H:$H,Div.Meta!$C:$C,"-",0,1)</f>
        <v>-</v>
      </c>
      <c r="D45" s="302"/>
      <c r="E45" s="146" t="str">
        <f>IF($D45="","-",_xlfn.XLOOKUP($D45,Fund.Meta!$A:$A,Fund.Meta!$D:$D,"-",0,1))</f>
        <v>-</v>
      </c>
      <c r="F45" s="303" t="str">
        <f>IF($D45="","-",_xlfn.XLOOKUP($D45,Fund.Meta!$A:$A,Fund.Meta!$E:$E,"-",0,1))</f>
        <v>-</v>
      </c>
      <c r="G45" s="302"/>
      <c r="H45" s="303" t="str">
        <f>IF($G45="","-",_xlfn.XLOOKUP($G45,Appr.Meta!$A:$A,Appr.Meta!$D:$D,"-",0,1))</f>
        <v>-</v>
      </c>
      <c r="I45" s="304"/>
      <c r="J45" s="303" t="str">
        <f>IF($I45="","-",_xlfn.XLOOKUP($I45,'CC.Meta'!$A:$A,'CC.Meta'!$D:$D,"-",0,1))</f>
        <v>-</v>
      </c>
      <c r="K45" s="302"/>
      <c r="L45" s="146" t="str">
        <f>IF($K45="","-",_xlfn.XLOOKUP($K45,Obj.Meta!$A:$A,Obj.Meta!$D:$D,"-",0,1))</f>
        <v>-</v>
      </c>
      <c r="M45" s="300" t="str">
        <f>IF($K45="","-",_xlfn.XLOOKUP($K45,Obj.Meta!$A:$A,Obj.Meta!$F:$F,"-",0,1))</f>
        <v>-</v>
      </c>
      <c r="N45" s="356" t="str">
        <f>IF($I45="","-",_xlfn.XLOOKUP($K45,Obj.Meta!$A:$A,Obj.Meta!$O:$O,"-",0,1))</f>
        <v>-</v>
      </c>
      <c r="O45" s="357" t="str">
        <f t="shared" si="1"/>
        <v>---</v>
      </c>
      <c r="P45" s="333"/>
      <c r="Q45" s="133"/>
      <c r="R45" s="728"/>
      <c r="S45" s="200"/>
      <c r="T45" s="201"/>
      <c r="U45" s="202"/>
      <c r="V45" s="613"/>
      <c r="W45" s="608"/>
    </row>
    <row r="46" spans="1:23" s="127" customFormat="1">
      <c r="A46" s="145" t="str">
        <f t="shared" si="0"/>
        <v>-</v>
      </c>
      <c r="B46" s="146" t="str">
        <f>_xlfn.XLOOKUP($A46,Dept.Meta!$A:$A,Dept.Meta!$F:$F,"-",0,1)</f>
        <v>-</v>
      </c>
      <c r="C46" s="629" t="str">
        <f>_xlfn.XLOOKUP(_xlfn.CONCAT($G46,"-",$I46),Div.Meta!$H:$H,Div.Meta!$C:$C,"-",0,1)</f>
        <v>-</v>
      </c>
      <c r="D46" s="302"/>
      <c r="E46" s="146" t="str">
        <f>IF($D46="","-",_xlfn.XLOOKUP($D46,Fund.Meta!$A:$A,Fund.Meta!$D:$D,"-",0,1))</f>
        <v>-</v>
      </c>
      <c r="F46" s="303" t="str">
        <f>IF($D46="","-",_xlfn.XLOOKUP($D46,Fund.Meta!$A:$A,Fund.Meta!$E:$E,"-",0,1))</f>
        <v>-</v>
      </c>
      <c r="G46" s="304"/>
      <c r="H46" s="303" t="str">
        <f>IF($G46="","-",_xlfn.XLOOKUP($G46,Appr.Meta!$A:$A,Appr.Meta!$D:$D,"-",0,1))</f>
        <v>-</v>
      </c>
      <c r="I46" s="304"/>
      <c r="J46" s="303" t="str">
        <f>IF($I46="","-",_xlfn.XLOOKUP($I46,'CC.Meta'!$A:$A,'CC.Meta'!$D:$D,"-",0,1))</f>
        <v>-</v>
      </c>
      <c r="K46" s="302"/>
      <c r="L46" s="146" t="str">
        <f>IF($K46="","-",_xlfn.XLOOKUP($K46,Obj.Meta!$A:$A,Obj.Meta!$D:$D,"-",0,1))</f>
        <v>-</v>
      </c>
      <c r="M46" s="300" t="str">
        <f>IF($K46="","-",_xlfn.XLOOKUP($K46,Obj.Meta!$A:$A,Obj.Meta!$F:$F,"-",0,1))</f>
        <v>-</v>
      </c>
      <c r="N46" s="356" t="str">
        <f>IF($I46="","-",_xlfn.XLOOKUP($K46,Obj.Meta!$A:$A,Obj.Meta!$O:$O,"-",0,1))</f>
        <v>-</v>
      </c>
      <c r="O46" s="357" t="str">
        <f t="shared" si="1"/>
        <v>---</v>
      </c>
      <c r="P46" s="333"/>
      <c r="Q46" s="133"/>
      <c r="R46" s="728"/>
      <c r="S46" s="200"/>
      <c r="T46" s="201"/>
      <c r="U46" s="202"/>
      <c r="V46" s="613"/>
      <c r="W46" s="608"/>
    </row>
    <row r="47" spans="1:23" s="127" customFormat="1">
      <c r="A47" s="145" t="str">
        <f t="shared" si="0"/>
        <v>-</v>
      </c>
      <c r="B47" s="146" t="str">
        <f>_xlfn.XLOOKUP($A47,Dept.Meta!$A:$A,Dept.Meta!$F:$F,"-",0,1)</f>
        <v>-</v>
      </c>
      <c r="C47" s="629" t="str">
        <f>_xlfn.XLOOKUP(_xlfn.CONCAT($G47,"-",$I47),Div.Meta!$H:$H,Div.Meta!$C:$C,"-",0,1)</f>
        <v>-</v>
      </c>
      <c r="D47" s="302"/>
      <c r="E47" s="146" t="str">
        <f>IF($D47="","-",_xlfn.XLOOKUP($D47,Fund.Meta!$A:$A,Fund.Meta!$D:$D,"-",0,1))</f>
        <v>-</v>
      </c>
      <c r="F47" s="303" t="str">
        <f>IF($D47="","-",_xlfn.XLOOKUP($D47,Fund.Meta!$A:$A,Fund.Meta!$E:$E,"-",0,1))</f>
        <v>-</v>
      </c>
      <c r="G47" s="302"/>
      <c r="H47" s="303" t="str">
        <f>IF($G47="","-",_xlfn.XLOOKUP($G47,Appr.Meta!$A:$A,Appr.Meta!$D:$D,"-",0,1))</f>
        <v>-</v>
      </c>
      <c r="I47" s="304"/>
      <c r="J47" s="303" t="str">
        <f>IF($I47="","-",_xlfn.XLOOKUP($I47,'CC.Meta'!$A:$A,'CC.Meta'!$D:$D,"-",0,1))</f>
        <v>-</v>
      </c>
      <c r="K47" s="302"/>
      <c r="L47" s="146" t="str">
        <f>IF($K47="","-",_xlfn.XLOOKUP($K47,Obj.Meta!$A:$A,Obj.Meta!$D:$D,"-",0,1))</f>
        <v>-</v>
      </c>
      <c r="M47" s="300" t="str">
        <f>IF($K47="","-",_xlfn.XLOOKUP($K47,Obj.Meta!$A:$A,Obj.Meta!$F:$F,"-",0,1))</f>
        <v>-</v>
      </c>
      <c r="N47" s="356" t="str">
        <f>IF($I47="","-",_xlfn.XLOOKUP($K47,Obj.Meta!$A:$A,Obj.Meta!$O:$O,"-",0,1))</f>
        <v>-</v>
      </c>
      <c r="O47" s="357" t="str">
        <f t="shared" si="1"/>
        <v>---</v>
      </c>
      <c r="P47" s="333"/>
      <c r="Q47" s="133"/>
      <c r="R47" s="728"/>
      <c r="S47" s="200"/>
      <c r="T47" s="201"/>
      <c r="U47" s="202"/>
      <c r="V47" s="613"/>
      <c r="W47" s="608"/>
    </row>
    <row r="48" spans="1:23" s="127" customFormat="1">
      <c r="A48" s="145" t="str">
        <f t="shared" si="0"/>
        <v>-</v>
      </c>
      <c r="B48" s="146" t="str">
        <f>_xlfn.XLOOKUP($A48,Dept.Meta!$A:$A,Dept.Meta!$F:$F,"-",0,1)</f>
        <v>-</v>
      </c>
      <c r="C48" s="629" t="str">
        <f>_xlfn.XLOOKUP(_xlfn.CONCAT($G48,"-",$I48),Div.Meta!$H:$H,Div.Meta!$C:$C,"-",0,1)</f>
        <v>-</v>
      </c>
      <c r="D48" s="302"/>
      <c r="E48" s="146" t="str">
        <f>IF($D48="","-",_xlfn.XLOOKUP($D48,Fund.Meta!$A:$A,Fund.Meta!$D:$D,"-",0,1))</f>
        <v>-</v>
      </c>
      <c r="F48" s="303" t="str">
        <f>IF($D48="","-",_xlfn.XLOOKUP($D48,Fund.Meta!$A:$A,Fund.Meta!$E:$E,"-",0,1))</f>
        <v>-</v>
      </c>
      <c r="G48" s="302"/>
      <c r="H48" s="303" t="str">
        <f>IF($G48="","-",_xlfn.XLOOKUP($G48,Appr.Meta!$A:$A,Appr.Meta!$D:$D,"-",0,1))</f>
        <v>-</v>
      </c>
      <c r="I48" s="304"/>
      <c r="J48" s="303" t="str">
        <f>IF($I48="","-",_xlfn.XLOOKUP($I48,'CC.Meta'!$A:$A,'CC.Meta'!$D:$D,"-",0,1))</f>
        <v>-</v>
      </c>
      <c r="K48" s="302"/>
      <c r="L48" s="146" t="str">
        <f>IF($K48="","-",_xlfn.XLOOKUP($K48,Obj.Meta!$A:$A,Obj.Meta!$D:$D,"-",0,1))</f>
        <v>-</v>
      </c>
      <c r="M48" s="300" t="str">
        <f>IF($K48="","-",_xlfn.XLOOKUP($K48,Obj.Meta!$A:$A,Obj.Meta!$F:$F,"-",0,1))</f>
        <v>-</v>
      </c>
      <c r="N48" s="356" t="str">
        <f>IF($I48="","-",_xlfn.XLOOKUP($K48,Obj.Meta!$A:$A,Obj.Meta!$O:$O,"-",0,1))</f>
        <v>-</v>
      </c>
      <c r="O48" s="357" t="str">
        <f t="shared" si="1"/>
        <v>---</v>
      </c>
      <c r="P48" s="333"/>
      <c r="Q48" s="133"/>
      <c r="R48" s="728"/>
      <c r="S48" s="200"/>
      <c r="T48" s="201"/>
      <c r="U48" s="202"/>
      <c r="V48" s="613"/>
      <c r="W48" s="608"/>
    </row>
    <row r="49" spans="1:23" s="127" customFormat="1">
      <c r="A49" s="145" t="str">
        <f t="shared" si="0"/>
        <v>-</v>
      </c>
      <c r="B49" s="146" t="str">
        <f>_xlfn.XLOOKUP($A49,Dept.Meta!$A:$A,Dept.Meta!$F:$F,"-",0,1)</f>
        <v>-</v>
      </c>
      <c r="C49" s="629" t="str">
        <f>_xlfn.XLOOKUP(_xlfn.CONCAT($G49,"-",$I49),Div.Meta!$H:$H,Div.Meta!$C:$C,"-",0,1)</f>
        <v>-</v>
      </c>
      <c r="D49" s="302"/>
      <c r="E49" s="146" t="str">
        <f>IF($D49="","-",_xlfn.XLOOKUP($D49,Fund.Meta!$A:$A,Fund.Meta!$D:$D,"-",0,1))</f>
        <v>-</v>
      </c>
      <c r="F49" s="303" t="str">
        <f>IF($D49="","-",_xlfn.XLOOKUP($D49,Fund.Meta!$A:$A,Fund.Meta!$E:$E,"-",0,1))</f>
        <v>-</v>
      </c>
      <c r="G49" s="302"/>
      <c r="H49" s="303" t="str">
        <f>IF($G49="","-",_xlfn.XLOOKUP($G49,Appr.Meta!$A:$A,Appr.Meta!$D:$D,"-",0,1))</f>
        <v>-</v>
      </c>
      <c r="I49" s="304"/>
      <c r="J49" s="303" t="str">
        <f>IF($I49="","-",_xlfn.XLOOKUP($I49,'CC.Meta'!$A:$A,'CC.Meta'!$D:$D,"-",0,1))</f>
        <v>-</v>
      </c>
      <c r="K49" s="302"/>
      <c r="L49" s="146" t="str">
        <f>IF($K49="","-",_xlfn.XLOOKUP($K49,Obj.Meta!$A:$A,Obj.Meta!$D:$D,"-",0,1))</f>
        <v>-</v>
      </c>
      <c r="M49" s="300" t="str">
        <f>IF($K49="","-",_xlfn.XLOOKUP($K49,Obj.Meta!$A:$A,Obj.Meta!$F:$F,"-",0,1))</f>
        <v>-</v>
      </c>
      <c r="N49" s="356" t="str">
        <f>IF($I49="","-",_xlfn.XLOOKUP($K49,Obj.Meta!$A:$A,Obj.Meta!$O:$O,"-",0,1))</f>
        <v>-</v>
      </c>
      <c r="O49" s="357" t="str">
        <f t="shared" si="1"/>
        <v>---</v>
      </c>
      <c r="P49" s="333"/>
      <c r="Q49" s="133"/>
      <c r="R49" s="728"/>
      <c r="S49" s="200"/>
      <c r="T49" s="201"/>
      <c r="U49" s="202"/>
      <c r="V49" s="613"/>
      <c r="W49" s="608"/>
    </row>
    <row r="50" spans="1:23" s="127" customFormat="1">
      <c r="A50" s="145" t="str">
        <f t="shared" si="0"/>
        <v>-</v>
      </c>
      <c r="B50" s="146" t="str">
        <f>_xlfn.XLOOKUP($A50,Dept.Meta!$A:$A,Dept.Meta!$F:$F,"-",0,1)</f>
        <v>-</v>
      </c>
      <c r="C50" s="629" t="str">
        <f>_xlfn.XLOOKUP(_xlfn.CONCAT($G50,"-",$I50),Div.Meta!$H:$H,Div.Meta!$C:$C,"-",0,1)</f>
        <v>-</v>
      </c>
      <c r="D50" s="302"/>
      <c r="E50" s="146" t="str">
        <f>IF($D50="","-",_xlfn.XLOOKUP($D50,Fund.Meta!$A:$A,Fund.Meta!$D:$D,"-",0,1))</f>
        <v>-</v>
      </c>
      <c r="F50" s="303" t="str">
        <f>IF($D50="","-",_xlfn.XLOOKUP($D50,Fund.Meta!$A:$A,Fund.Meta!$E:$E,"-",0,1))</f>
        <v>-</v>
      </c>
      <c r="G50" s="302"/>
      <c r="H50" s="303" t="str">
        <f>IF($G50="","-",_xlfn.XLOOKUP($G50,Appr.Meta!$A:$A,Appr.Meta!$D:$D,"-",0,1))</f>
        <v>-</v>
      </c>
      <c r="I50" s="304"/>
      <c r="J50" s="303" t="str">
        <f>IF($I50="","-",_xlfn.XLOOKUP($I50,'CC.Meta'!$A:$A,'CC.Meta'!$D:$D,"-",0,1))</f>
        <v>-</v>
      </c>
      <c r="K50" s="302"/>
      <c r="L50" s="146" t="str">
        <f>IF($K50="","-",_xlfn.XLOOKUP($K50,Obj.Meta!$A:$A,Obj.Meta!$D:$D,"-",0,1))</f>
        <v>-</v>
      </c>
      <c r="M50" s="300" t="str">
        <f>IF($K50="","-",_xlfn.XLOOKUP($K50,Obj.Meta!$A:$A,Obj.Meta!$F:$F,"-",0,1))</f>
        <v>-</v>
      </c>
      <c r="N50" s="356" t="str">
        <f>IF($I50="","-",_xlfn.XLOOKUP($K50,Obj.Meta!$A:$A,Obj.Meta!$O:$O,"-",0,1))</f>
        <v>-</v>
      </c>
      <c r="O50" s="357" t="str">
        <f t="shared" si="1"/>
        <v>---</v>
      </c>
      <c r="P50" s="333"/>
      <c r="Q50" s="133"/>
      <c r="R50" s="728"/>
      <c r="S50" s="200"/>
      <c r="T50" s="201"/>
      <c r="U50" s="202"/>
      <c r="V50" s="613"/>
      <c r="W50" s="608"/>
    </row>
    <row r="51" spans="1:23" s="127" customFormat="1">
      <c r="A51" s="145" t="str">
        <f t="shared" si="0"/>
        <v>-</v>
      </c>
      <c r="B51" s="146" t="str">
        <f>_xlfn.XLOOKUP($A51,Dept.Meta!$A:$A,Dept.Meta!$F:$F,"-",0,1)</f>
        <v>-</v>
      </c>
      <c r="C51" s="629" t="str">
        <f>_xlfn.XLOOKUP(_xlfn.CONCAT($G51,"-",$I51),Div.Meta!$H:$H,Div.Meta!$C:$C,"-",0,1)</f>
        <v>-</v>
      </c>
      <c r="D51" s="302"/>
      <c r="E51" s="146" t="str">
        <f>IF($D51="","-",_xlfn.XLOOKUP($D51,Fund.Meta!$A:$A,Fund.Meta!$D:$D,"-",0,1))</f>
        <v>-</v>
      </c>
      <c r="F51" s="303" t="str">
        <f>IF($D51="","-",_xlfn.XLOOKUP($D51,Fund.Meta!$A:$A,Fund.Meta!$E:$E,"-",0,1))</f>
        <v>-</v>
      </c>
      <c r="G51" s="302"/>
      <c r="H51" s="303" t="str">
        <f>IF($G51="","-",_xlfn.XLOOKUP($G51,Appr.Meta!$A:$A,Appr.Meta!$D:$D,"-",0,1))</f>
        <v>-</v>
      </c>
      <c r="I51" s="304"/>
      <c r="J51" s="303" t="str">
        <f>IF($I51="","-",_xlfn.XLOOKUP($I51,'CC.Meta'!$A:$A,'CC.Meta'!$D:$D,"-",0,1))</f>
        <v>-</v>
      </c>
      <c r="K51" s="302"/>
      <c r="L51" s="146" t="str">
        <f>IF($K51="","-",_xlfn.XLOOKUP($K51,Obj.Meta!$A:$A,Obj.Meta!$D:$D,"-",0,1))</f>
        <v>-</v>
      </c>
      <c r="M51" s="300" t="str">
        <f>IF($K51="","-",_xlfn.XLOOKUP($K51,Obj.Meta!$A:$A,Obj.Meta!$F:$F,"-",0,1))</f>
        <v>-</v>
      </c>
      <c r="N51" s="356" t="str">
        <f>IF($I51="","-",_xlfn.XLOOKUP($K51,Obj.Meta!$A:$A,Obj.Meta!$O:$O,"-",0,1))</f>
        <v>-</v>
      </c>
      <c r="O51" s="357" t="str">
        <f t="shared" si="1"/>
        <v>---</v>
      </c>
      <c r="P51" s="333"/>
      <c r="Q51" s="133"/>
      <c r="R51" s="728"/>
      <c r="S51" s="200"/>
      <c r="T51" s="201"/>
      <c r="U51" s="202"/>
      <c r="V51" s="613"/>
      <c r="W51" s="608"/>
    </row>
    <row r="52" spans="1:23" s="127" customFormat="1">
      <c r="A52" s="145" t="str">
        <f t="shared" si="0"/>
        <v>-</v>
      </c>
      <c r="B52" s="146" t="str">
        <f>_xlfn.XLOOKUP($A52,Dept.Meta!$A:$A,Dept.Meta!$F:$F,"-",0,1)</f>
        <v>-</v>
      </c>
      <c r="C52" s="629" t="str">
        <f>_xlfn.XLOOKUP(_xlfn.CONCAT($G52,"-",$I52),Div.Meta!$H:$H,Div.Meta!$C:$C,"-",0,1)</f>
        <v>-</v>
      </c>
      <c r="D52" s="302"/>
      <c r="E52" s="146" t="str">
        <f>IF($D52="","-",_xlfn.XLOOKUP($D52,Fund.Meta!$A:$A,Fund.Meta!$D:$D,"-",0,1))</f>
        <v>-</v>
      </c>
      <c r="F52" s="303" t="str">
        <f>IF($D52="","-",_xlfn.XLOOKUP($D52,Fund.Meta!$A:$A,Fund.Meta!$E:$E,"-",0,1))</f>
        <v>-</v>
      </c>
      <c r="G52" s="302"/>
      <c r="H52" s="303" t="str">
        <f>IF($G52="","-",_xlfn.XLOOKUP($G52,Appr.Meta!$A:$A,Appr.Meta!$D:$D,"-",0,1))</f>
        <v>-</v>
      </c>
      <c r="I52" s="304"/>
      <c r="J52" s="303" t="str">
        <f>IF($I52="","-",_xlfn.XLOOKUP($I52,'CC.Meta'!$A:$A,'CC.Meta'!$D:$D,"-",0,1))</f>
        <v>-</v>
      </c>
      <c r="K52" s="302"/>
      <c r="L52" s="146" t="str">
        <f>IF($K52="","-",_xlfn.XLOOKUP($K52,Obj.Meta!$A:$A,Obj.Meta!$D:$D,"-",0,1))</f>
        <v>-</v>
      </c>
      <c r="M52" s="300" t="str">
        <f>IF($K52="","-",_xlfn.XLOOKUP($K52,Obj.Meta!$A:$A,Obj.Meta!$F:$F,"-",0,1))</f>
        <v>-</v>
      </c>
      <c r="N52" s="356" t="str">
        <f>IF($I52="","-",_xlfn.XLOOKUP($K52,Obj.Meta!$A:$A,Obj.Meta!$O:$O,"-",0,1))</f>
        <v>-</v>
      </c>
      <c r="O52" s="357" t="str">
        <f t="shared" si="1"/>
        <v>---</v>
      </c>
      <c r="P52" s="333"/>
      <c r="Q52" s="133"/>
      <c r="R52" s="728"/>
      <c r="S52" s="200"/>
      <c r="T52" s="201"/>
      <c r="U52" s="202"/>
      <c r="V52" s="613"/>
      <c r="W52" s="608"/>
    </row>
    <row r="53" spans="1:23" s="127" customFormat="1">
      <c r="A53" s="145" t="str">
        <f t="shared" si="0"/>
        <v>-</v>
      </c>
      <c r="B53" s="146" t="str">
        <f>_xlfn.XLOOKUP($A53,Dept.Meta!$A:$A,Dept.Meta!$F:$F,"-",0,1)</f>
        <v>-</v>
      </c>
      <c r="C53" s="629" t="str">
        <f>_xlfn.XLOOKUP(_xlfn.CONCAT($G53,"-",$I53),Div.Meta!$H:$H,Div.Meta!$C:$C,"-",0,1)</f>
        <v>-</v>
      </c>
      <c r="D53" s="302"/>
      <c r="E53" s="146" t="str">
        <f>IF($D53="","-",_xlfn.XLOOKUP($D53,Fund.Meta!$A:$A,Fund.Meta!$D:$D,"-",0,1))</f>
        <v>-</v>
      </c>
      <c r="F53" s="303" t="str">
        <f>IF($D53="","-",_xlfn.XLOOKUP($D53,Fund.Meta!$A:$A,Fund.Meta!$E:$E,"-",0,1))</f>
        <v>-</v>
      </c>
      <c r="G53" s="302"/>
      <c r="H53" s="303" t="str">
        <f>IF($G53="","-",_xlfn.XLOOKUP($G53,Appr.Meta!$A:$A,Appr.Meta!$D:$D,"-",0,1))</f>
        <v>-</v>
      </c>
      <c r="I53" s="304"/>
      <c r="J53" s="303" t="str">
        <f>IF($I53="","-",_xlfn.XLOOKUP($I53,'CC.Meta'!$A:$A,'CC.Meta'!$D:$D,"-",0,1))</f>
        <v>-</v>
      </c>
      <c r="K53" s="302"/>
      <c r="L53" s="146" t="str">
        <f>IF($K53="","-",_xlfn.XLOOKUP($K53,Obj.Meta!$A:$A,Obj.Meta!$D:$D,"-",0,1))</f>
        <v>-</v>
      </c>
      <c r="M53" s="300" t="str">
        <f>IF($K53="","-",_xlfn.XLOOKUP($K53,Obj.Meta!$A:$A,Obj.Meta!$F:$F,"-",0,1))</f>
        <v>-</v>
      </c>
      <c r="N53" s="356" t="str">
        <f>IF($I53="","-",_xlfn.XLOOKUP($K53,Obj.Meta!$A:$A,Obj.Meta!$O:$O,"-",0,1))</f>
        <v>-</v>
      </c>
      <c r="O53" s="357" t="str">
        <f t="shared" si="1"/>
        <v>---</v>
      </c>
      <c r="P53" s="333"/>
      <c r="Q53" s="133"/>
      <c r="R53" s="728"/>
      <c r="S53" s="200"/>
      <c r="T53" s="201"/>
      <c r="U53" s="202"/>
      <c r="V53" s="613"/>
      <c r="W53" s="608"/>
    </row>
    <row r="54" spans="1:23" s="127" customFormat="1">
      <c r="A54" s="145" t="str">
        <f t="shared" si="0"/>
        <v>-</v>
      </c>
      <c r="B54" s="146" t="str">
        <f>_xlfn.XLOOKUP($A54,Dept.Meta!$A:$A,Dept.Meta!$F:$F,"-",0,1)</f>
        <v>-</v>
      </c>
      <c r="C54" s="629" t="str">
        <f>_xlfn.XLOOKUP(_xlfn.CONCAT($G54,"-",$I54),Div.Meta!$H:$H,Div.Meta!$C:$C,"-",0,1)</f>
        <v>-</v>
      </c>
      <c r="D54" s="302"/>
      <c r="E54" s="146" t="str">
        <f>IF($D54="","-",_xlfn.XLOOKUP($D54,Fund.Meta!$A:$A,Fund.Meta!$D:$D,"-",0,1))</f>
        <v>-</v>
      </c>
      <c r="F54" s="303" t="str">
        <f>IF($D54="","-",_xlfn.XLOOKUP($D54,Fund.Meta!$A:$A,Fund.Meta!$E:$E,"-",0,1))</f>
        <v>-</v>
      </c>
      <c r="G54" s="302"/>
      <c r="H54" s="303" t="str">
        <f>IF($G54="","-",_xlfn.XLOOKUP($G54,Appr.Meta!$A:$A,Appr.Meta!$D:$D,"-",0,1))</f>
        <v>-</v>
      </c>
      <c r="I54" s="304"/>
      <c r="J54" s="303" t="str">
        <f>IF($I54="","-",_xlfn.XLOOKUP($I54,'CC.Meta'!$A:$A,'CC.Meta'!$D:$D,"-",0,1))</f>
        <v>-</v>
      </c>
      <c r="K54" s="302"/>
      <c r="L54" s="146" t="str">
        <f>IF($K54="","-",_xlfn.XLOOKUP($K54,Obj.Meta!$A:$A,Obj.Meta!$D:$D,"-",0,1))</f>
        <v>-</v>
      </c>
      <c r="M54" s="300" t="str">
        <f>IF($K54="","-",_xlfn.XLOOKUP($K54,Obj.Meta!$A:$A,Obj.Meta!$F:$F,"-",0,1))</f>
        <v>-</v>
      </c>
      <c r="N54" s="356" t="str">
        <f>IF($I54="","-",_xlfn.XLOOKUP($K54,Obj.Meta!$A:$A,Obj.Meta!$O:$O,"-",0,1))</f>
        <v>-</v>
      </c>
      <c r="O54" s="357" t="str">
        <f t="shared" si="1"/>
        <v>---</v>
      </c>
      <c r="P54" s="333"/>
      <c r="Q54" s="133"/>
      <c r="R54" s="728"/>
      <c r="S54" s="200"/>
      <c r="T54" s="201"/>
      <c r="U54" s="202"/>
      <c r="V54" s="613"/>
      <c r="W54" s="608"/>
    </row>
    <row r="55" spans="1:23" s="127" customFormat="1">
      <c r="A55" s="145" t="str">
        <f t="shared" si="0"/>
        <v>-</v>
      </c>
      <c r="B55" s="146" t="str">
        <f>_xlfn.XLOOKUP($A55,Dept.Meta!$A:$A,Dept.Meta!$F:$F,"-",0,1)</f>
        <v>-</v>
      </c>
      <c r="C55" s="629" t="str">
        <f>_xlfn.XLOOKUP(_xlfn.CONCAT($G55,"-",$I55),Div.Meta!$H:$H,Div.Meta!$C:$C,"-",0,1)</f>
        <v>-</v>
      </c>
      <c r="D55" s="302"/>
      <c r="E55" s="146" t="str">
        <f>IF($D55="","-",_xlfn.XLOOKUP($D55,Fund.Meta!$A:$A,Fund.Meta!$D:$D,"-",0,1))</f>
        <v>-</v>
      </c>
      <c r="F55" s="303" t="str">
        <f>IF($D55="","-",_xlfn.XLOOKUP($D55,Fund.Meta!$A:$A,Fund.Meta!$E:$E,"-",0,1))</f>
        <v>-</v>
      </c>
      <c r="G55" s="302"/>
      <c r="H55" s="303" t="str">
        <f>IF($G55="","-",_xlfn.XLOOKUP($G55,Appr.Meta!$A:$A,Appr.Meta!$D:$D,"-",0,1))</f>
        <v>-</v>
      </c>
      <c r="I55" s="304"/>
      <c r="J55" s="303" t="str">
        <f>IF($I55="","-",_xlfn.XLOOKUP($I55,'CC.Meta'!$A:$A,'CC.Meta'!$D:$D,"-",0,1))</f>
        <v>-</v>
      </c>
      <c r="K55" s="302"/>
      <c r="L55" s="146" t="str">
        <f>IF($K55="","-",_xlfn.XLOOKUP($K55,Obj.Meta!$A:$A,Obj.Meta!$D:$D,"-",0,1))</f>
        <v>-</v>
      </c>
      <c r="M55" s="300" t="str">
        <f>IF($K55="","-",_xlfn.XLOOKUP($K55,Obj.Meta!$A:$A,Obj.Meta!$F:$F,"-",0,1))</f>
        <v>-</v>
      </c>
      <c r="N55" s="356" t="str">
        <f>IF($I55="","-",_xlfn.XLOOKUP($K55,Obj.Meta!$A:$A,Obj.Meta!$O:$O,"-",0,1))</f>
        <v>-</v>
      </c>
      <c r="O55" s="357" t="str">
        <f t="shared" si="1"/>
        <v>---</v>
      </c>
      <c r="P55" s="333"/>
      <c r="Q55" s="133"/>
      <c r="R55" s="728"/>
      <c r="S55" s="200"/>
      <c r="T55" s="201"/>
      <c r="U55" s="202"/>
      <c r="V55" s="613"/>
      <c r="W55" s="608"/>
    </row>
    <row r="56" spans="1:23" s="127" customFormat="1">
      <c r="A56" s="145" t="str">
        <f t="shared" si="0"/>
        <v>-</v>
      </c>
      <c r="B56" s="146" t="str">
        <f>_xlfn.XLOOKUP($A56,Dept.Meta!$A:$A,Dept.Meta!$F:$F,"-",0,1)</f>
        <v>-</v>
      </c>
      <c r="C56" s="629" t="str">
        <f>_xlfn.XLOOKUP(_xlfn.CONCAT($G56,"-",$I56),Div.Meta!$H:$H,Div.Meta!$C:$C,"-",0,1)</f>
        <v>-</v>
      </c>
      <c r="D56" s="302"/>
      <c r="E56" s="146" t="str">
        <f>IF($D56="","-",_xlfn.XLOOKUP($D56,Fund.Meta!$A:$A,Fund.Meta!$D:$D,"-",0,1))</f>
        <v>-</v>
      </c>
      <c r="F56" s="303" t="str">
        <f>IF($D56="","-",_xlfn.XLOOKUP($D56,Fund.Meta!$A:$A,Fund.Meta!$E:$E,"-",0,1))</f>
        <v>-</v>
      </c>
      <c r="G56" s="302"/>
      <c r="H56" s="303" t="str">
        <f>IF($G56="","-",_xlfn.XLOOKUP($G56,Appr.Meta!$A:$A,Appr.Meta!$D:$D,"-",0,1))</f>
        <v>-</v>
      </c>
      <c r="I56" s="304"/>
      <c r="J56" s="303" t="str">
        <f>IF($I56="","-",_xlfn.XLOOKUP($I56,'CC.Meta'!$A:$A,'CC.Meta'!$D:$D,"-",0,1))</f>
        <v>-</v>
      </c>
      <c r="K56" s="302"/>
      <c r="L56" s="146" t="str">
        <f>IF($K56="","-",_xlfn.XLOOKUP($K56,Obj.Meta!$A:$A,Obj.Meta!$D:$D,"-",0,1))</f>
        <v>-</v>
      </c>
      <c r="M56" s="300" t="str">
        <f>IF($K56="","-",_xlfn.XLOOKUP($K56,Obj.Meta!$A:$A,Obj.Meta!$F:$F,"-",0,1))</f>
        <v>-</v>
      </c>
      <c r="N56" s="356" t="str">
        <f>IF($I56="","-",_xlfn.XLOOKUP($K56,Obj.Meta!$A:$A,Obj.Meta!$O:$O,"-",0,1))</f>
        <v>-</v>
      </c>
      <c r="O56" s="357" t="str">
        <f t="shared" si="1"/>
        <v>---</v>
      </c>
      <c r="P56" s="333"/>
      <c r="Q56" s="133"/>
      <c r="R56" s="728"/>
      <c r="S56" s="200"/>
      <c r="T56" s="201"/>
      <c r="U56" s="202"/>
      <c r="V56" s="613"/>
      <c r="W56" s="608"/>
    </row>
    <row r="57" spans="1:23" s="127" customFormat="1">
      <c r="A57" s="145" t="str">
        <f t="shared" si="0"/>
        <v>-</v>
      </c>
      <c r="B57" s="146" t="str">
        <f>_xlfn.XLOOKUP($A57,Dept.Meta!$A:$A,Dept.Meta!$F:$F,"-",0,1)</f>
        <v>-</v>
      </c>
      <c r="C57" s="629" t="str">
        <f>_xlfn.XLOOKUP(_xlfn.CONCAT($G57,"-",$I57),Div.Meta!$H:$H,Div.Meta!$C:$C,"-",0,1)</f>
        <v>-</v>
      </c>
      <c r="D57" s="302"/>
      <c r="E57" s="146" t="str">
        <f>IF($D57="","-",_xlfn.XLOOKUP($D57,Fund.Meta!$A:$A,Fund.Meta!$D:$D,"-",0,1))</f>
        <v>-</v>
      </c>
      <c r="F57" s="303" t="str">
        <f>IF($D57="","-",_xlfn.XLOOKUP($D57,Fund.Meta!$A:$A,Fund.Meta!$E:$E,"-",0,1))</f>
        <v>-</v>
      </c>
      <c r="G57" s="302"/>
      <c r="H57" s="303" t="str">
        <f>IF($G57="","-",_xlfn.XLOOKUP($G57,Appr.Meta!$A:$A,Appr.Meta!$D:$D,"-",0,1))</f>
        <v>-</v>
      </c>
      <c r="I57" s="304"/>
      <c r="J57" s="303" t="str">
        <f>IF($I57="","-",_xlfn.XLOOKUP($I57,'CC.Meta'!$A:$A,'CC.Meta'!$D:$D,"-",0,1))</f>
        <v>-</v>
      </c>
      <c r="K57" s="302"/>
      <c r="L57" s="146" t="str">
        <f>IF($K57="","-",_xlfn.XLOOKUP($K57,Obj.Meta!$A:$A,Obj.Meta!$D:$D,"-",0,1))</f>
        <v>-</v>
      </c>
      <c r="M57" s="300" t="str">
        <f>IF($K57="","-",_xlfn.XLOOKUP($K57,Obj.Meta!$A:$A,Obj.Meta!$F:$F,"-",0,1))</f>
        <v>-</v>
      </c>
      <c r="N57" s="356" t="str">
        <f>IF($I57="","-",_xlfn.XLOOKUP($K57,Obj.Meta!$A:$A,Obj.Meta!$O:$O,"-",0,1))</f>
        <v>-</v>
      </c>
      <c r="O57" s="357" t="str">
        <f t="shared" si="1"/>
        <v>---</v>
      </c>
      <c r="P57" s="333"/>
      <c r="Q57" s="133"/>
      <c r="R57" s="728"/>
      <c r="S57" s="200"/>
      <c r="T57" s="201"/>
      <c r="U57" s="202"/>
      <c r="V57" s="613"/>
      <c r="W57" s="608"/>
    </row>
    <row r="58" spans="1:23" s="127" customFormat="1">
      <c r="A58" s="145" t="str">
        <f t="shared" si="0"/>
        <v>-</v>
      </c>
      <c r="B58" s="146" t="str">
        <f>_xlfn.XLOOKUP($A58,Dept.Meta!$A:$A,Dept.Meta!$F:$F,"-",0,1)</f>
        <v>-</v>
      </c>
      <c r="C58" s="629" t="str">
        <f>_xlfn.XLOOKUP(_xlfn.CONCAT($G58,"-",$I58),Div.Meta!$H:$H,Div.Meta!$C:$C,"-",0,1)</f>
        <v>-</v>
      </c>
      <c r="D58" s="302"/>
      <c r="E58" s="146" t="str">
        <f>IF($D58="","-",_xlfn.XLOOKUP($D58,Fund.Meta!$A:$A,Fund.Meta!$D:$D,"-",0,1))</f>
        <v>-</v>
      </c>
      <c r="F58" s="303" t="str">
        <f>IF($D58="","-",_xlfn.XLOOKUP($D58,Fund.Meta!$A:$A,Fund.Meta!$E:$E,"-",0,1))</f>
        <v>-</v>
      </c>
      <c r="G58" s="302"/>
      <c r="H58" s="303" t="str">
        <f>IF($G58="","-",_xlfn.XLOOKUP($G58,Appr.Meta!$A:$A,Appr.Meta!$D:$D,"-",0,1))</f>
        <v>-</v>
      </c>
      <c r="I58" s="304"/>
      <c r="J58" s="303" t="str">
        <f>IF($I58="","-",_xlfn.XLOOKUP($I58,'CC.Meta'!$A:$A,'CC.Meta'!$D:$D,"-",0,1))</f>
        <v>-</v>
      </c>
      <c r="K58" s="302"/>
      <c r="L58" s="146" t="str">
        <f>IF($K58="","-",_xlfn.XLOOKUP($K58,Obj.Meta!$A:$A,Obj.Meta!$D:$D,"-",0,1))</f>
        <v>-</v>
      </c>
      <c r="M58" s="300" t="str">
        <f>IF($K58="","-",_xlfn.XLOOKUP($K58,Obj.Meta!$A:$A,Obj.Meta!$F:$F,"-",0,1))</f>
        <v>-</v>
      </c>
      <c r="N58" s="356" t="str">
        <f>IF($I58="","-",_xlfn.XLOOKUP($K58,Obj.Meta!$A:$A,Obj.Meta!$O:$O,"-",0,1))</f>
        <v>-</v>
      </c>
      <c r="O58" s="357" t="str">
        <f t="shared" si="1"/>
        <v>---</v>
      </c>
      <c r="P58" s="333"/>
      <c r="Q58" s="133"/>
      <c r="R58" s="728"/>
      <c r="S58" s="200"/>
      <c r="T58" s="201"/>
      <c r="U58" s="202"/>
      <c r="V58" s="613"/>
      <c r="W58" s="608"/>
    </row>
    <row r="59" spans="1:23" s="127" customFormat="1">
      <c r="A59" s="145" t="str">
        <f t="shared" si="0"/>
        <v>-</v>
      </c>
      <c r="B59" s="146" t="str">
        <f>_xlfn.XLOOKUP($A59,Dept.Meta!$A:$A,Dept.Meta!$F:$F,"-",0,1)</f>
        <v>-</v>
      </c>
      <c r="C59" s="629" t="str">
        <f>_xlfn.XLOOKUP(_xlfn.CONCAT($G59,"-",$I59),Div.Meta!$H:$H,Div.Meta!$C:$C,"-",0,1)</f>
        <v>-</v>
      </c>
      <c r="D59" s="302"/>
      <c r="E59" s="146" t="str">
        <f>IF($D59="","-",_xlfn.XLOOKUP($D59,Fund.Meta!$A:$A,Fund.Meta!$D:$D,"-",0,1))</f>
        <v>-</v>
      </c>
      <c r="F59" s="303" t="str">
        <f>IF($D59="","-",_xlfn.XLOOKUP($D59,Fund.Meta!$A:$A,Fund.Meta!$E:$E,"-",0,1))</f>
        <v>-</v>
      </c>
      <c r="G59" s="302"/>
      <c r="H59" s="303" t="str">
        <f>IF($G59="","-",_xlfn.XLOOKUP($G59,Appr.Meta!$A:$A,Appr.Meta!$D:$D,"-",0,1))</f>
        <v>-</v>
      </c>
      <c r="I59" s="304"/>
      <c r="J59" s="303" t="str">
        <f>IF($I59="","-",_xlfn.XLOOKUP($I59,'CC.Meta'!$A:$A,'CC.Meta'!$D:$D,"-",0,1))</f>
        <v>-</v>
      </c>
      <c r="K59" s="302"/>
      <c r="L59" s="146" t="str">
        <f>IF($K59="","-",_xlfn.XLOOKUP($K59,Obj.Meta!$A:$A,Obj.Meta!$D:$D,"-",0,1))</f>
        <v>-</v>
      </c>
      <c r="M59" s="300" t="str">
        <f>IF($K59="","-",_xlfn.XLOOKUP($K59,Obj.Meta!$A:$A,Obj.Meta!$F:$F,"-",0,1))</f>
        <v>-</v>
      </c>
      <c r="N59" s="356" t="str">
        <f>IF($I59="","-",_xlfn.XLOOKUP($K59,Obj.Meta!$A:$A,Obj.Meta!$O:$O,"-",0,1))</f>
        <v>-</v>
      </c>
      <c r="O59" s="357" t="str">
        <f t="shared" si="1"/>
        <v>---</v>
      </c>
      <c r="P59" s="333"/>
      <c r="Q59" s="133"/>
      <c r="R59" s="728"/>
      <c r="S59" s="200"/>
      <c r="T59" s="201"/>
      <c r="U59" s="202"/>
      <c r="V59" s="613"/>
      <c r="W59" s="608"/>
    </row>
    <row r="60" spans="1:23" s="127" customFormat="1">
      <c r="A60" s="145" t="str">
        <f t="shared" si="0"/>
        <v>-</v>
      </c>
      <c r="B60" s="146" t="str">
        <f>_xlfn.XLOOKUP($A60,Dept.Meta!$A:$A,Dept.Meta!$F:$F,"-",0,1)</f>
        <v>-</v>
      </c>
      <c r="C60" s="629" t="str">
        <f>_xlfn.XLOOKUP(_xlfn.CONCAT($G60,"-",$I60),Div.Meta!$H:$H,Div.Meta!$C:$C,"-",0,1)</f>
        <v>-</v>
      </c>
      <c r="D60" s="302"/>
      <c r="E60" s="146" t="str">
        <f>IF($D60="","-",_xlfn.XLOOKUP($D60,Fund.Meta!$A:$A,Fund.Meta!$D:$D,"-",0,1))</f>
        <v>-</v>
      </c>
      <c r="F60" s="303" t="str">
        <f>IF($D60="","-",_xlfn.XLOOKUP($D60,Fund.Meta!$A:$A,Fund.Meta!$E:$E,"-",0,1))</f>
        <v>-</v>
      </c>
      <c r="G60" s="302"/>
      <c r="H60" s="303" t="str">
        <f>IF($G60="","-",_xlfn.XLOOKUP($G60,Appr.Meta!$A:$A,Appr.Meta!$D:$D,"-",0,1))</f>
        <v>-</v>
      </c>
      <c r="I60" s="304"/>
      <c r="J60" s="303" t="str">
        <f>IF($I60="","-",_xlfn.XLOOKUP($I60,'CC.Meta'!$A:$A,'CC.Meta'!$D:$D,"-",0,1))</f>
        <v>-</v>
      </c>
      <c r="K60" s="302"/>
      <c r="L60" s="146" t="str">
        <f>IF($K60="","-",_xlfn.XLOOKUP($K60,Obj.Meta!$A:$A,Obj.Meta!$D:$D,"-",0,1))</f>
        <v>-</v>
      </c>
      <c r="M60" s="300" t="str">
        <f>IF($K60="","-",_xlfn.XLOOKUP($K60,Obj.Meta!$A:$A,Obj.Meta!$F:$F,"-",0,1))</f>
        <v>-</v>
      </c>
      <c r="N60" s="356" t="str">
        <f>IF($I60="","-",_xlfn.XLOOKUP($K60,Obj.Meta!$A:$A,Obj.Meta!$O:$O,"-",0,1))</f>
        <v>-</v>
      </c>
      <c r="O60" s="357" t="str">
        <f t="shared" si="1"/>
        <v>---</v>
      </c>
      <c r="P60" s="333"/>
      <c r="Q60" s="133"/>
      <c r="R60" s="728"/>
      <c r="S60" s="200"/>
      <c r="T60" s="201"/>
      <c r="U60" s="202"/>
      <c r="V60" s="613"/>
      <c r="W60" s="608"/>
    </row>
    <row r="61" spans="1:23" s="127" customFormat="1">
      <c r="A61" s="145" t="str">
        <f t="shared" si="0"/>
        <v>-</v>
      </c>
      <c r="B61" s="146" t="str">
        <f>_xlfn.XLOOKUP($A61,Dept.Meta!$A:$A,Dept.Meta!$F:$F,"-",0,1)</f>
        <v>-</v>
      </c>
      <c r="C61" s="629" t="str">
        <f>_xlfn.XLOOKUP(_xlfn.CONCAT($G61,"-",$I61),Div.Meta!$H:$H,Div.Meta!$C:$C,"-",0,1)</f>
        <v>-</v>
      </c>
      <c r="D61" s="302"/>
      <c r="E61" s="146" t="str">
        <f>IF($D61="","-",_xlfn.XLOOKUP($D61,Fund.Meta!$A:$A,Fund.Meta!$D:$D,"-",0,1))</f>
        <v>-</v>
      </c>
      <c r="F61" s="303" t="str">
        <f>IF($D61="","-",_xlfn.XLOOKUP($D61,Fund.Meta!$A:$A,Fund.Meta!$E:$E,"-",0,1))</f>
        <v>-</v>
      </c>
      <c r="G61" s="302"/>
      <c r="H61" s="303" t="str">
        <f>IF($G61="","-",_xlfn.XLOOKUP($G61,Appr.Meta!$A:$A,Appr.Meta!$D:$D,"-",0,1))</f>
        <v>-</v>
      </c>
      <c r="I61" s="304"/>
      <c r="J61" s="303" t="str">
        <f>IF($I61="","-",_xlfn.XLOOKUP($I61,'CC.Meta'!$A:$A,'CC.Meta'!$D:$D,"-",0,1))</f>
        <v>-</v>
      </c>
      <c r="K61" s="302"/>
      <c r="L61" s="146" t="str">
        <f>IF($K61="","-",_xlfn.XLOOKUP($K61,Obj.Meta!$A:$A,Obj.Meta!$D:$D,"-",0,1))</f>
        <v>-</v>
      </c>
      <c r="M61" s="300" t="str">
        <f>IF($K61="","-",_xlfn.XLOOKUP($K61,Obj.Meta!$A:$A,Obj.Meta!$F:$F,"-",0,1))</f>
        <v>-</v>
      </c>
      <c r="N61" s="356" t="str">
        <f>IF($I61="","-",_xlfn.XLOOKUP($K61,Obj.Meta!$A:$A,Obj.Meta!$O:$O,"-",0,1))</f>
        <v>-</v>
      </c>
      <c r="O61" s="357" t="str">
        <f t="shared" si="1"/>
        <v>---</v>
      </c>
      <c r="P61" s="333"/>
      <c r="Q61" s="133"/>
      <c r="R61" s="728"/>
      <c r="S61" s="200"/>
      <c r="T61" s="201"/>
      <c r="U61" s="202"/>
      <c r="V61" s="613"/>
      <c r="W61" s="608"/>
    </row>
    <row r="62" spans="1:23" s="127" customFormat="1">
      <c r="A62" s="145" t="str">
        <f t="shared" si="0"/>
        <v>-</v>
      </c>
      <c r="B62" s="146" t="str">
        <f>_xlfn.XLOOKUP($A62,Dept.Meta!$A:$A,Dept.Meta!$F:$F,"-",0,1)</f>
        <v>-</v>
      </c>
      <c r="C62" s="629" t="str">
        <f>_xlfn.XLOOKUP(_xlfn.CONCAT($G62,"-",$I62),Div.Meta!$H:$H,Div.Meta!$C:$C,"-",0,1)</f>
        <v>-</v>
      </c>
      <c r="D62" s="302"/>
      <c r="E62" s="146" t="str">
        <f>IF($D62="","-",_xlfn.XLOOKUP($D62,Fund.Meta!$A:$A,Fund.Meta!$D:$D,"-",0,1))</f>
        <v>-</v>
      </c>
      <c r="F62" s="303" t="str">
        <f>IF($D62="","-",_xlfn.XLOOKUP($D62,Fund.Meta!$A:$A,Fund.Meta!$E:$E,"-",0,1))</f>
        <v>-</v>
      </c>
      <c r="G62" s="302"/>
      <c r="H62" s="303" t="str">
        <f>IF($G62="","-",_xlfn.XLOOKUP($G62,Appr.Meta!$A:$A,Appr.Meta!$D:$D,"-",0,1))</f>
        <v>-</v>
      </c>
      <c r="I62" s="304"/>
      <c r="J62" s="303" t="str">
        <f>IF($I62="","-",_xlfn.XLOOKUP($I62,'CC.Meta'!$A:$A,'CC.Meta'!$D:$D,"-",0,1))</f>
        <v>-</v>
      </c>
      <c r="K62" s="302"/>
      <c r="L62" s="146" t="str">
        <f>IF($K62="","-",_xlfn.XLOOKUP($K62,Obj.Meta!$A:$A,Obj.Meta!$D:$D,"-",0,1))</f>
        <v>-</v>
      </c>
      <c r="M62" s="300" t="str">
        <f>IF($K62="","-",_xlfn.XLOOKUP($K62,Obj.Meta!$A:$A,Obj.Meta!$F:$F,"-",0,1))</f>
        <v>-</v>
      </c>
      <c r="N62" s="356" t="str">
        <f>IF($I62="","-",_xlfn.XLOOKUP($K62,Obj.Meta!$A:$A,Obj.Meta!$O:$O,"-",0,1))</f>
        <v>-</v>
      </c>
      <c r="O62" s="357" t="str">
        <f t="shared" si="1"/>
        <v>---</v>
      </c>
      <c r="P62" s="333"/>
      <c r="Q62" s="133"/>
      <c r="R62" s="728"/>
      <c r="S62" s="200"/>
      <c r="T62" s="201"/>
      <c r="U62" s="202"/>
      <c r="V62" s="613"/>
      <c r="W62" s="608"/>
    </row>
    <row r="63" spans="1:23" s="127" customFormat="1">
      <c r="A63" s="145" t="str">
        <f t="shared" si="0"/>
        <v>-</v>
      </c>
      <c r="B63" s="146" t="str">
        <f>_xlfn.XLOOKUP($A63,Dept.Meta!$A:$A,Dept.Meta!$F:$F,"-",0,1)</f>
        <v>-</v>
      </c>
      <c r="C63" s="629" t="str">
        <f>_xlfn.XLOOKUP(_xlfn.CONCAT($G63,"-",$I63),Div.Meta!$H:$H,Div.Meta!$C:$C,"-",0,1)</f>
        <v>-</v>
      </c>
      <c r="D63" s="302"/>
      <c r="E63" s="146" t="str">
        <f>IF($D63="","-",_xlfn.XLOOKUP($D63,Fund.Meta!$A:$A,Fund.Meta!$D:$D,"-",0,1))</f>
        <v>-</v>
      </c>
      <c r="F63" s="303" t="str">
        <f>IF($D63="","-",_xlfn.XLOOKUP($D63,Fund.Meta!$A:$A,Fund.Meta!$E:$E,"-",0,1))</f>
        <v>-</v>
      </c>
      <c r="G63" s="302"/>
      <c r="H63" s="303" t="str">
        <f>IF($G63="","-",_xlfn.XLOOKUP($G63,Appr.Meta!$A:$A,Appr.Meta!$D:$D,"-",0,1))</f>
        <v>-</v>
      </c>
      <c r="I63" s="304"/>
      <c r="J63" s="303" t="str">
        <f>IF($I63="","-",_xlfn.XLOOKUP($I63,'CC.Meta'!$A:$A,'CC.Meta'!$D:$D,"-",0,1))</f>
        <v>-</v>
      </c>
      <c r="K63" s="302"/>
      <c r="L63" s="146" t="str">
        <f>IF($K63="","-",_xlfn.XLOOKUP($K63,Obj.Meta!$A:$A,Obj.Meta!$D:$D,"-",0,1))</f>
        <v>-</v>
      </c>
      <c r="M63" s="300" t="str">
        <f>IF($K63="","-",_xlfn.XLOOKUP($K63,Obj.Meta!$A:$A,Obj.Meta!$F:$F,"-",0,1))</f>
        <v>-</v>
      </c>
      <c r="N63" s="356" t="str">
        <f>IF($I63="","-",_xlfn.XLOOKUP($K63,Obj.Meta!$A:$A,Obj.Meta!$O:$O,"-",0,1))</f>
        <v>-</v>
      </c>
      <c r="O63" s="357" t="str">
        <f t="shared" si="1"/>
        <v>---</v>
      </c>
      <c r="P63" s="333"/>
      <c r="Q63" s="133"/>
      <c r="R63" s="728"/>
      <c r="S63" s="200"/>
      <c r="T63" s="201"/>
      <c r="U63" s="202"/>
      <c r="V63" s="613"/>
      <c r="W63" s="608"/>
    </row>
    <row r="64" spans="1:23" s="127" customFormat="1">
      <c r="A64" s="145" t="str">
        <f t="shared" si="0"/>
        <v>-</v>
      </c>
      <c r="B64" s="146" t="str">
        <f>_xlfn.XLOOKUP($A64,Dept.Meta!$A:$A,Dept.Meta!$F:$F,"-",0,1)</f>
        <v>-</v>
      </c>
      <c r="C64" s="629" t="str">
        <f>_xlfn.XLOOKUP(_xlfn.CONCAT($G64,"-",$I64),Div.Meta!$H:$H,Div.Meta!$C:$C,"-",0,1)</f>
        <v>-</v>
      </c>
      <c r="D64" s="302"/>
      <c r="E64" s="146" t="str">
        <f>IF($D64="","-",_xlfn.XLOOKUP($D64,Fund.Meta!$A:$A,Fund.Meta!$D:$D,"-",0,1))</f>
        <v>-</v>
      </c>
      <c r="F64" s="303" t="str">
        <f>IF($D64="","-",_xlfn.XLOOKUP($D64,Fund.Meta!$A:$A,Fund.Meta!$E:$E,"-",0,1))</f>
        <v>-</v>
      </c>
      <c r="G64" s="302"/>
      <c r="H64" s="303" t="str">
        <f>IF($G64="","-",_xlfn.XLOOKUP($G64,Appr.Meta!$A:$A,Appr.Meta!$D:$D,"-",0,1))</f>
        <v>-</v>
      </c>
      <c r="I64" s="304"/>
      <c r="J64" s="303" t="str">
        <f>IF($I64="","-",_xlfn.XLOOKUP($I64,'CC.Meta'!$A:$A,'CC.Meta'!$D:$D,"-",0,1))</f>
        <v>-</v>
      </c>
      <c r="K64" s="302"/>
      <c r="L64" s="146" t="str">
        <f>IF($K64="","-",_xlfn.XLOOKUP($K64,Obj.Meta!$A:$A,Obj.Meta!$D:$D,"-",0,1))</f>
        <v>-</v>
      </c>
      <c r="M64" s="300" t="str">
        <f>IF($K64="","-",_xlfn.XLOOKUP($K64,Obj.Meta!$A:$A,Obj.Meta!$F:$F,"-",0,1))</f>
        <v>-</v>
      </c>
      <c r="N64" s="356" t="str">
        <f>IF($I64="","-",_xlfn.XLOOKUP($K64,Obj.Meta!$A:$A,Obj.Meta!$O:$O,"-",0,1))</f>
        <v>-</v>
      </c>
      <c r="O64" s="357" t="str">
        <f t="shared" si="1"/>
        <v>---</v>
      </c>
      <c r="P64" s="333"/>
      <c r="Q64" s="133"/>
      <c r="R64" s="728"/>
      <c r="S64" s="200"/>
      <c r="T64" s="201"/>
      <c r="U64" s="202"/>
      <c r="V64" s="613"/>
      <c r="W64" s="608"/>
    </row>
    <row r="65" spans="1:23" s="127" customFormat="1">
      <c r="A65" s="145" t="str">
        <f t="shared" si="0"/>
        <v>-</v>
      </c>
      <c r="B65" s="146" t="str">
        <f>_xlfn.XLOOKUP($A65,Dept.Meta!$A:$A,Dept.Meta!$F:$F,"-",0,1)</f>
        <v>-</v>
      </c>
      <c r="C65" s="629" t="str">
        <f>_xlfn.XLOOKUP(_xlfn.CONCAT($G65,"-",$I65),Div.Meta!$H:$H,Div.Meta!$C:$C,"-",0,1)</f>
        <v>-</v>
      </c>
      <c r="D65" s="302"/>
      <c r="E65" s="146" t="str">
        <f>IF($D65="","-",_xlfn.XLOOKUP($D65,Fund.Meta!$A:$A,Fund.Meta!$D:$D,"-",0,1))</f>
        <v>-</v>
      </c>
      <c r="F65" s="303" t="str">
        <f>IF($D65="","-",_xlfn.XLOOKUP($D65,Fund.Meta!$A:$A,Fund.Meta!$E:$E,"-",0,1))</f>
        <v>-</v>
      </c>
      <c r="G65" s="302"/>
      <c r="H65" s="303" t="str">
        <f>IF($G65="","-",_xlfn.XLOOKUP($G65,Appr.Meta!$A:$A,Appr.Meta!$D:$D,"-",0,1))</f>
        <v>-</v>
      </c>
      <c r="I65" s="304"/>
      <c r="J65" s="303" t="str">
        <f>IF($I65="","-",_xlfn.XLOOKUP($I65,'CC.Meta'!$A:$A,'CC.Meta'!$D:$D,"-",0,1))</f>
        <v>-</v>
      </c>
      <c r="K65" s="302"/>
      <c r="L65" s="146" t="str">
        <f>IF($K65="","-",_xlfn.XLOOKUP($K65,Obj.Meta!$A:$A,Obj.Meta!$D:$D,"-",0,1))</f>
        <v>-</v>
      </c>
      <c r="M65" s="300" t="str">
        <f>IF($K65="","-",_xlfn.XLOOKUP($K65,Obj.Meta!$A:$A,Obj.Meta!$F:$F,"-",0,1))</f>
        <v>-</v>
      </c>
      <c r="N65" s="356" t="str">
        <f>IF($I65="","-",_xlfn.XLOOKUP($K65,Obj.Meta!$A:$A,Obj.Meta!$O:$O,"-",0,1))</f>
        <v>-</v>
      </c>
      <c r="O65" s="357" t="str">
        <f t="shared" si="1"/>
        <v>---</v>
      </c>
      <c r="P65" s="333"/>
      <c r="Q65" s="133"/>
      <c r="R65" s="728"/>
      <c r="S65" s="200"/>
      <c r="T65" s="201"/>
      <c r="U65" s="202"/>
      <c r="V65" s="613"/>
      <c r="W65" s="608"/>
    </row>
    <row r="66" spans="1:23" s="127" customFormat="1">
      <c r="A66" s="145" t="str">
        <f t="shared" si="0"/>
        <v>-</v>
      </c>
      <c r="B66" s="146" t="str">
        <f>_xlfn.XLOOKUP($A66,Dept.Meta!$A:$A,Dept.Meta!$F:$F,"-",0,1)</f>
        <v>-</v>
      </c>
      <c r="C66" s="629" t="str">
        <f>_xlfn.XLOOKUP(_xlfn.CONCAT($G66,"-",$I66),Div.Meta!$H:$H,Div.Meta!$C:$C,"-",0,1)</f>
        <v>-</v>
      </c>
      <c r="D66" s="302"/>
      <c r="E66" s="146" t="str">
        <f>IF($D66="","-",_xlfn.XLOOKUP($D66,Fund.Meta!$A:$A,Fund.Meta!$D:$D,"-",0,1))</f>
        <v>-</v>
      </c>
      <c r="F66" s="303" t="str">
        <f>IF($D66="","-",_xlfn.XLOOKUP($D66,Fund.Meta!$A:$A,Fund.Meta!$E:$E,"-",0,1))</f>
        <v>-</v>
      </c>
      <c r="G66" s="302"/>
      <c r="H66" s="303" t="str">
        <f>IF($G66="","-",_xlfn.XLOOKUP($G66,Appr.Meta!$A:$A,Appr.Meta!$D:$D,"-",0,1))</f>
        <v>-</v>
      </c>
      <c r="I66" s="304"/>
      <c r="J66" s="303" t="str">
        <f>IF($I66="","-",_xlfn.XLOOKUP($I66,'CC.Meta'!$A:$A,'CC.Meta'!$D:$D,"-",0,1))</f>
        <v>-</v>
      </c>
      <c r="K66" s="302"/>
      <c r="L66" s="146" t="str">
        <f>IF($K66="","-",_xlfn.XLOOKUP($K66,Obj.Meta!$A:$A,Obj.Meta!$D:$D,"-",0,1))</f>
        <v>-</v>
      </c>
      <c r="M66" s="300" t="str">
        <f>IF($K66="","-",_xlfn.XLOOKUP($K66,Obj.Meta!$A:$A,Obj.Meta!$F:$F,"-",0,1))</f>
        <v>-</v>
      </c>
      <c r="N66" s="356" t="str">
        <f>IF($I66="","-",_xlfn.XLOOKUP($K66,Obj.Meta!$A:$A,Obj.Meta!$O:$O,"-",0,1))</f>
        <v>-</v>
      </c>
      <c r="O66" s="357" t="str">
        <f t="shared" si="1"/>
        <v>---</v>
      </c>
      <c r="P66" s="333"/>
      <c r="Q66" s="133"/>
      <c r="R66" s="728"/>
      <c r="S66" s="200"/>
      <c r="T66" s="201"/>
      <c r="U66" s="202"/>
      <c r="V66" s="613"/>
      <c r="W66" s="608"/>
    </row>
    <row r="67" spans="1:23" s="127" customFormat="1">
      <c r="A67" s="145" t="str">
        <f t="shared" si="0"/>
        <v>-</v>
      </c>
      <c r="B67" s="146" t="str">
        <f>_xlfn.XLOOKUP($A67,Dept.Meta!$A:$A,Dept.Meta!$F:$F,"-",0,1)</f>
        <v>-</v>
      </c>
      <c r="C67" s="629" t="str">
        <f>_xlfn.XLOOKUP(_xlfn.CONCAT($G67,"-",$I67),Div.Meta!$H:$H,Div.Meta!$C:$C,"-",0,1)</f>
        <v>-</v>
      </c>
      <c r="D67" s="302"/>
      <c r="E67" s="146" t="str">
        <f>IF($D67="","-",_xlfn.XLOOKUP($D67,Fund.Meta!$A:$A,Fund.Meta!$D:$D,"-",0,1))</f>
        <v>-</v>
      </c>
      <c r="F67" s="303" t="str">
        <f>IF($D67="","-",_xlfn.XLOOKUP($D67,Fund.Meta!$A:$A,Fund.Meta!$E:$E,"-",0,1))</f>
        <v>-</v>
      </c>
      <c r="G67" s="302"/>
      <c r="H67" s="303" t="str">
        <f>IF($G67="","-",_xlfn.XLOOKUP($G67,Appr.Meta!$A:$A,Appr.Meta!$D:$D,"-",0,1))</f>
        <v>-</v>
      </c>
      <c r="I67" s="304"/>
      <c r="J67" s="303" t="str">
        <f>IF($I67="","-",_xlfn.XLOOKUP($I67,'CC.Meta'!$A:$A,'CC.Meta'!$D:$D,"-",0,1))</f>
        <v>-</v>
      </c>
      <c r="K67" s="302"/>
      <c r="L67" s="146" t="str">
        <f>IF($K67="","-",_xlfn.XLOOKUP($K67,Obj.Meta!$A:$A,Obj.Meta!$D:$D,"-",0,1))</f>
        <v>-</v>
      </c>
      <c r="M67" s="300" t="str">
        <f>IF($K67="","-",_xlfn.XLOOKUP($K67,Obj.Meta!$A:$A,Obj.Meta!$F:$F,"-",0,1))</f>
        <v>-</v>
      </c>
      <c r="N67" s="356" t="str">
        <f>IF($I67="","-",_xlfn.XLOOKUP($K67,Obj.Meta!$A:$A,Obj.Meta!$O:$O,"-",0,1))</f>
        <v>-</v>
      </c>
      <c r="O67" s="357" t="str">
        <f t="shared" si="1"/>
        <v>---</v>
      </c>
      <c r="P67" s="333"/>
      <c r="Q67" s="133"/>
      <c r="R67" s="728"/>
      <c r="S67" s="200"/>
      <c r="T67" s="201"/>
      <c r="U67" s="202"/>
      <c r="V67" s="613"/>
      <c r="W67" s="608"/>
    </row>
    <row r="68" spans="1:23" s="127" customFormat="1">
      <c r="A68" s="145" t="str">
        <f t="shared" si="0"/>
        <v>-</v>
      </c>
      <c r="B68" s="146" t="str">
        <f>_xlfn.XLOOKUP($A68,Dept.Meta!$A:$A,Dept.Meta!$F:$F,"-",0,1)</f>
        <v>-</v>
      </c>
      <c r="C68" s="629" t="str">
        <f>_xlfn.XLOOKUP(_xlfn.CONCAT($G68,"-",$I68),Div.Meta!$H:$H,Div.Meta!$C:$C,"-",0,1)</f>
        <v>-</v>
      </c>
      <c r="D68" s="302"/>
      <c r="E68" s="146" t="str">
        <f>IF($D68="","-",_xlfn.XLOOKUP($D68,Fund.Meta!$A:$A,Fund.Meta!$D:$D,"-",0,1))</f>
        <v>-</v>
      </c>
      <c r="F68" s="303" t="str">
        <f>IF($D68="","-",_xlfn.XLOOKUP($D68,Fund.Meta!$A:$A,Fund.Meta!$E:$E,"-",0,1))</f>
        <v>-</v>
      </c>
      <c r="G68" s="302"/>
      <c r="H68" s="303" t="str">
        <f>IF($G68="","-",_xlfn.XLOOKUP($G68,Appr.Meta!$A:$A,Appr.Meta!$D:$D,"-",0,1))</f>
        <v>-</v>
      </c>
      <c r="I68" s="304"/>
      <c r="J68" s="303" t="str">
        <f>IF($I68="","-",_xlfn.XLOOKUP($I68,'CC.Meta'!$A:$A,'CC.Meta'!$D:$D,"-",0,1))</f>
        <v>-</v>
      </c>
      <c r="K68" s="302"/>
      <c r="L68" s="146" t="str">
        <f>IF($K68="","-",_xlfn.XLOOKUP($K68,Obj.Meta!$A:$A,Obj.Meta!$D:$D,"-",0,1))</f>
        <v>-</v>
      </c>
      <c r="M68" s="300" t="str">
        <f>IF($K68="","-",_xlfn.XLOOKUP($K68,Obj.Meta!$A:$A,Obj.Meta!$F:$F,"-",0,1))</f>
        <v>-</v>
      </c>
      <c r="N68" s="356" t="str">
        <f>IF($I68="","-",_xlfn.XLOOKUP($K68,Obj.Meta!$A:$A,Obj.Meta!$O:$O,"-",0,1))</f>
        <v>-</v>
      </c>
      <c r="O68" s="357" t="str">
        <f t="shared" si="1"/>
        <v>---</v>
      </c>
      <c r="P68" s="333"/>
      <c r="Q68" s="133"/>
      <c r="R68" s="728"/>
      <c r="S68" s="200"/>
      <c r="T68" s="201"/>
      <c r="U68" s="202"/>
      <c r="V68" s="613"/>
      <c r="W68" s="608"/>
    </row>
    <row r="69" spans="1:23" s="127" customFormat="1">
      <c r="A69" s="145" t="str">
        <f t="shared" si="0"/>
        <v>-</v>
      </c>
      <c r="B69" s="146" t="str">
        <f>_xlfn.XLOOKUP($A69,Dept.Meta!$A:$A,Dept.Meta!$F:$F,"-",0,1)</f>
        <v>-</v>
      </c>
      <c r="C69" s="629" t="str">
        <f>_xlfn.XLOOKUP(_xlfn.CONCAT($G69,"-",$I69),Div.Meta!$H:$H,Div.Meta!$C:$C,"-",0,1)</f>
        <v>-</v>
      </c>
      <c r="D69" s="302"/>
      <c r="E69" s="146" t="str">
        <f>IF($D69="","-",_xlfn.XLOOKUP($D69,Fund.Meta!$A:$A,Fund.Meta!$D:$D,"-",0,1))</f>
        <v>-</v>
      </c>
      <c r="F69" s="303" t="str">
        <f>IF($D69="","-",_xlfn.XLOOKUP($D69,Fund.Meta!$A:$A,Fund.Meta!$E:$E,"-",0,1))</f>
        <v>-</v>
      </c>
      <c r="G69" s="302"/>
      <c r="H69" s="303" t="str">
        <f>IF($G69="","-",_xlfn.XLOOKUP($G69,Appr.Meta!$A:$A,Appr.Meta!$D:$D,"-",0,1))</f>
        <v>-</v>
      </c>
      <c r="I69" s="304"/>
      <c r="J69" s="303" t="str">
        <f>IF($I69="","-",_xlfn.XLOOKUP($I69,'CC.Meta'!$A:$A,'CC.Meta'!$D:$D,"-",0,1))</f>
        <v>-</v>
      </c>
      <c r="K69" s="302"/>
      <c r="L69" s="146" t="str">
        <f>IF($K69="","-",_xlfn.XLOOKUP($K69,Obj.Meta!$A:$A,Obj.Meta!$D:$D,"-",0,1))</f>
        <v>-</v>
      </c>
      <c r="M69" s="300" t="str">
        <f>IF($K69="","-",_xlfn.XLOOKUP($K69,Obj.Meta!$A:$A,Obj.Meta!$F:$F,"-",0,1))</f>
        <v>-</v>
      </c>
      <c r="N69" s="356" t="str">
        <f>IF($I69="","-",_xlfn.XLOOKUP($K69,Obj.Meta!$A:$A,Obj.Meta!$O:$O,"-",0,1))</f>
        <v>-</v>
      </c>
      <c r="O69" s="357" t="str">
        <f t="shared" si="1"/>
        <v>---</v>
      </c>
      <c r="P69" s="333"/>
      <c r="Q69" s="133"/>
      <c r="R69" s="728"/>
      <c r="S69" s="200"/>
      <c r="T69" s="201"/>
      <c r="U69" s="202"/>
      <c r="V69" s="613"/>
      <c r="W69" s="608"/>
    </row>
    <row r="70" spans="1:23" s="127" customFormat="1">
      <c r="A70" s="145" t="str">
        <f t="shared" si="0"/>
        <v>-</v>
      </c>
      <c r="B70" s="146" t="str">
        <f>_xlfn.XLOOKUP($A70,Dept.Meta!$A:$A,Dept.Meta!$F:$F,"-",0,1)</f>
        <v>-</v>
      </c>
      <c r="C70" s="629" t="str">
        <f>_xlfn.XLOOKUP(_xlfn.CONCAT($G70,"-",$I70),Div.Meta!$H:$H,Div.Meta!$C:$C,"-",0,1)</f>
        <v>-</v>
      </c>
      <c r="D70" s="302"/>
      <c r="E70" s="146" t="str">
        <f>IF($D70="","-",_xlfn.XLOOKUP($D70,Fund.Meta!$A:$A,Fund.Meta!$D:$D,"-",0,1))</f>
        <v>-</v>
      </c>
      <c r="F70" s="303" t="str">
        <f>IF($D70="","-",_xlfn.XLOOKUP($D70,Fund.Meta!$A:$A,Fund.Meta!$E:$E,"-",0,1))</f>
        <v>-</v>
      </c>
      <c r="G70" s="302"/>
      <c r="H70" s="303" t="str">
        <f>IF($G70="","-",_xlfn.XLOOKUP($G70,Appr.Meta!$A:$A,Appr.Meta!$D:$D,"-",0,1))</f>
        <v>-</v>
      </c>
      <c r="I70" s="304"/>
      <c r="J70" s="303" t="str">
        <f>IF($I70="","-",_xlfn.XLOOKUP($I70,'CC.Meta'!$A:$A,'CC.Meta'!$D:$D,"-",0,1))</f>
        <v>-</v>
      </c>
      <c r="K70" s="302"/>
      <c r="L70" s="146" t="str">
        <f>IF($K70="","-",_xlfn.XLOOKUP($K70,Obj.Meta!$A:$A,Obj.Meta!$D:$D,"-",0,1))</f>
        <v>-</v>
      </c>
      <c r="M70" s="300" t="str">
        <f>IF($K70="","-",_xlfn.XLOOKUP($K70,Obj.Meta!$A:$A,Obj.Meta!$F:$F,"-",0,1))</f>
        <v>-</v>
      </c>
      <c r="N70" s="356" t="str">
        <f>IF($I70="","-",_xlfn.XLOOKUP($K70,Obj.Meta!$A:$A,Obj.Meta!$O:$O,"-",0,1))</f>
        <v>-</v>
      </c>
      <c r="O70" s="357" t="str">
        <f t="shared" si="1"/>
        <v>---</v>
      </c>
      <c r="P70" s="333"/>
      <c r="Q70" s="133"/>
      <c r="R70" s="728"/>
      <c r="S70" s="200"/>
      <c r="T70" s="201"/>
      <c r="U70" s="202"/>
      <c r="V70" s="613"/>
      <c r="W70" s="608"/>
    </row>
    <row r="71" spans="1:23" s="127" customFormat="1">
      <c r="A71" s="145" t="str">
        <f t="shared" si="0"/>
        <v>-</v>
      </c>
      <c r="B71" s="146" t="str">
        <f>_xlfn.XLOOKUP($A71,Dept.Meta!$A:$A,Dept.Meta!$F:$F,"-",0,1)</f>
        <v>-</v>
      </c>
      <c r="C71" s="629" t="str">
        <f>_xlfn.XLOOKUP(_xlfn.CONCAT($G71,"-",$I71),Div.Meta!$H:$H,Div.Meta!$C:$C,"-",0,1)</f>
        <v>-</v>
      </c>
      <c r="D71" s="302"/>
      <c r="E71" s="146" t="str">
        <f>IF($D71="","-",_xlfn.XLOOKUP($D71,Fund.Meta!$A:$A,Fund.Meta!$D:$D,"-",0,1))</f>
        <v>-</v>
      </c>
      <c r="F71" s="303" t="str">
        <f>IF($D71="","-",_xlfn.XLOOKUP($D71,Fund.Meta!$A:$A,Fund.Meta!$E:$E,"-",0,1))</f>
        <v>-</v>
      </c>
      <c r="G71" s="302"/>
      <c r="H71" s="303" t="str">
        <f>IF($G71="","-",_xlfn.XLOOKUP($G71,Appr.Meta!$A:$A,Appr.Meta!$D:$D,"-",0,1))</f>
        <v>-</v>
      </c>
      <c r="I71" s="304"/>
      <c r="J71" s="303" t="str">
        <f>IF($I71="","-",_xlfn.XLOOKUP($I71,'CC.Meta'!$A:$A,'CC.Meta'!$D:$D,"-",0,1))</f>
        <v>-</v>
      </c>
      <c r="K71" s="302"/>
      <c r="L71" s="146" t="str">
        <f>IF($K71="","-",_xlfn.XLOOKUP($K71,Obj.Meta!$A:$A,Obj.Meta!$D:$D,"-",0,1))</f>
        <v>-</v>
      </c>
      <c r="M71" s="300" t="str">
        <f>IF($K71="","-",_xlfn.XLOOKUP($K71,Obj.Meta!$A:$A,Obj.Meta!$F:$F,"-",0,1))</f>
        <v>-</v>
      </c>
      <c r="N71" s="356" t="str">
        <f>IF($I71="","-",_xlfn.XLOOKUP($K71,Obj.Meta!$A:$A,Obj.Meta!$O:$O,"-",0,1))</f>
        <v>-</v>
      </c>
      <c r="O71" s="357" t="str">
        <f t="shared" si="1"/>
        <v>---</v>
      </c>
      <c r="P71" s="333"/>
      <c r="Q71" s="133"/>
      <c r="R71" s="728"/>
      <c r="S71" s="200"/>
      <c r="T71" s="201"/>
      <c r="U71" s="202"/>
      <c r="V71" s="613"/>
      <c r="W71" s="608"/>
    </row>
    <row r="72" spans="1:23" s="127" customFormat="1">
      <c r="A72" s="145" t="str">
        <f t="shared" si="0"/>
        <v>-</v>
      </c>
      <c r="B72" s="146" t="str">
        <f>_xlfn.XLOOKUP($A72,Dept.Meta!$A:$A,Dept.Meta!$F:$F,"-",0,1)</f>
        <v>-</v>
      </c>
      <c r="C72" s="629" t="str">
        <f>_xlfn.XLOOKUP(_xlfn.CONCAT($G72,"-",$I72),Div.Meta!$H:$H,Div.Meta!$C:$C,"-",0,1)</f>
        <v>-</v>
      </c>
      <c r="D72" s="302"/>
      <c r="E72" s="146" t="str">
        <f>IF($D72="","-",_xlfn.XLOOKUP($D72,Fund.Meta!$A:$A,Fund.Meta!$D:$D,"-",0,1))</f>
        <v>-</v>
      </c>
      <c r="F72" s="303" t="str">
        <f>IF($D72="","-",_xlfn.XLOOKUP($D72,Fund.Meta!$A:$A,Fund.Meta!$E:$E,"-",0,1))</f>
        <v>-</v>
      </c>
      <c r="G72" s="302"/>
      <c r="H72" s="303" t="str">
        <f>IF($G72="","-",_xlfn.XLOOKUP($G72,Appr.Meta!$A:$A,Appr.Meta!$D:$D,"-",0,1))</f>
        <v>-</v>
      </c>
      <c r="I72" s="304"/>
      <c r="J72" s="303" t="str">
        <f>IF($I72="","-",_xlfn.XLOOKUP($I72,'CC.Meta'!$A:$A,'CC.Meta'!$D:$D,"-",0,1))</f>
        <v>-</v>
      </c>
      <c r="K72" s="302"/>
      <c r="L72" s="146" t="str">
        <f>IF($K72="","-",_xlfn.XLOOKUP($K72,Obj.Meta!$A:$A,Obj.Meta!$D:$D,"-",0,1))</f>
        <v>-</v>
      </c>
      <c r="M72" s="300" t="str">
        <f>IF($K72="","-",_xlfn.XLOOKUP($K72,Obj.Meta!$A:$A,Obj.Meta!$F:$F,"-",0,1))</f>
        <v>-</v>
      </c>
      <c r="N72" s="356" t="str">
        <f>IF($I72="","-",_xlfn.XLOOKUP($K72,Obj.Meta!$A:$A,Obj.Meta!$O:$O,"-",0,1))</f>
        <v>-</v>
      </c>
      <c r="O72" s="357" t="str">
        <f t="shared" si="1"/>
        <v>---</v>
      </c>
      <c r="P72" s="333"/>
      <c r="Q72" s="133"/>
      <c r="R72" s="728"/>
      <c r="S72" s="200"/>
      <c r="T72" s="201"/>
      <c r="U72" s="202"/>
      <c r="V72" s="613"/>
      <c r="W72" s="608"/>
    </row>
    <row r="73" spans="1:23" s="127" customFormat="1">
      <c r="A73" s="145" t="str">
        <f t="shared" si="0"/>
        <v>-</v>
      </c>
      <c r="B73" s="146" t="str">
        <f>_xlfn.XLOOKUP($A73,Dept.Meta!$A:$A,Dept.Meta!$F:$F,"-",0,1)</f>
        <v>-</v>
      </c>
      <c r="C73" s="629" t="str">
        <f>_xlfn.XLOOKUP(_xlfn.CONCAT($G73,"-",$I73),Div.Meta!$H:$H,Div.Meta!$C:$C,"-",0,1)</f>
        <v>-</v>
      </c>
      <c r="D73" s="302"/>
      <c r="E73" s="146" t="str">
        <f>IF($D73="","-",_xlfn.XLOOKUP($D73,Fund.Meta!$A:$A,Fund.Meta!$D:$D,"-",0,1))</f>
        <v>-</v>
      </c>
      <c r="F73" s="303" t="str">
        <f>IF($D73="","-",_xlfn.XLOOKUP($D73,Fund.Meta!$A:$A,Fund.Meta!$E:$E,"-",0,1))</f>
        <v>-</v>
      </c>
      <c r="G73" s="302"/>
      <c r="H73" s="303" t="str">
        <f>IF($G73="","-",_xlfn.XLOOKUP($G73,Appr.Meta!$A:$A,Appr.Meta!$D:$D,"-",0,1))</f>
        <v>-</v>
      </c>
      <c r="I73" s="304"/>
      <c r="J73" s="303" t="str">
        <f>IF($I73="","-",_xlfn.XLOOKUP($I73,'CC.Meta'!$A:$A,'CC.Meta'!$D:$D,"-",0,1))</f>
        <v>-</v>
      </c>
      <c r="K73" s="302"/>
      <c r="L73" s="146" t="str">
        <f>IF($K73="","-",_xlfn.XLOOKUP($K73,Obj.Meta!$A:$A,Obj.Meta!$D:$D,"-",0,1))</f>
        <v>-</v>
      </c>
      <c r="M73" s="300" t="str">
        <f>IF($K73="","-",_xlfn.XLOOKUP($K73,Obj.Meta!$A:$A,Obj.Meta!$F:$F,"-",0,1))</f>
        <v>-</v>
      </c>
      <c r="N73" s="356" t="str">
        <f>IF($I73="","-",_xlfn.XLOOKUP($K73,Obj.Meta!$A:$A,Obj.Meta!$O:$O,"-",0,1))</f>
        <v>-</v>
      </c>
      <c r="O73" s="357" t="str">
        <f t="shared" si="1"/>
        <v>---</v>
      </c>
      <c r="P73" s="333"/>
      <c r="Q73" s="133"/>
      <c r="R73" s="728"/>
      <c r="S73" s="200"/>
      <c r="T73" s="201"/>
      <c r="U73" s="202"/>
      <c r="V73" s="613"/>
      <c r="W73" s="608"/>
    </row>
    <row r="74" spans="1:23" s="127" customFormat="1">
      <c r="A74" s="145" t="str">
        <f t="shared" si="0"/>
        <v>-</v>
      </c>
      <c r="B74" s="146" t="str">
        <f>_xlfn.XLOOKUP($A74,Dept.Meta!$A:$A,Dept.Meta!$F:$F,"-",0,1)</f>
        <v>-</v>
      </c>
      <c r="C74" s="629" t="str">
        <f>_xlfn.XLOOKUP(_xlfn.CONCAT($G74,"-",$I74),Div.Meta!$H:$H,Div.Meta!$C:$C,"-",0,1)</f>
        <v>-</v>
      </c>
      <c r="D74" s="302"/>
      <c r="E74" s="146" t="str">
        <f>IF($D74="","-",_xlfn.XLOOKUP($D74,Fund.Meta!$A:$A,Fund.Meta!$D:$D,"-",0,1))</f>
        <v>-</v>
      </c>
      <c r="F74" s="303" t="str">
        <f>IF($D74="","-",_xlfn.XLOOKUP($D74,Fund.Meta!$A:$A,Fund.Meta!$E:$E,"-",0,1))</f>
        <v>-</v>
      </c>
      <c r="G74" s="302"/>
      <c r="H74" s="303" t="str">
        <f>IF($G74="","-",_xlfn.XLOOKUP($G74,Appr.Meta!$A:$A,Appr.Meta!$D:$D,"-",0,1))</f>
        <v>-</v>
      </c>
      <c r="I74" s="304"/>
      <c r="J74" s="303" t="str">
        <f>IF($I74="","-",_xlfn.XLOOKUP($I74,'CC.Meta'!$A:$A,'CC.Meta'!$D:$D,"-",0,1))</f>
        <v>-</v>
      </c>
      <c r="K74" s="302"/>
      <c r="L74" s="146" t="str">
        <f>IF($K74="","-",_xlfn.XLOOKUP($K74,Obj.Meta!$A:$A,Obj.Meta!$D:$D,"-",0,1))</f>
        <v>-</v>
      </c>
      <c r="M74" s="300" t="str">
        <f>IF($K74="","-",_xlfn.XLOOKUP($K74,Obj.Meta!$A:$A,Obj.Meta!$F:$F,"-",0,1))</f>
        <v>-</v>
      </c>
      <c r="N74" s="356" t="str">
        <f>IF($I74="","-",_xlfn.XLOOKUP($K74,Obj.Meta!$A:$A,Obj.Meta!$O:$O,"-",0,1))</f>
        <v>-</v>
      </c>
      <c r="O74" s="357" t="str">
        <f t="shared" si="1"/>
        <v>---</v>
      </c>
      <c r="P74" s="333"/>
      <c r="Q74" s="133"/>
      <c r="R74" s="728"/>
      <c r="S74" s="200"/>
      <c r="T74" s="201"/>
      <c r="U74" s="202"/>
      <c r="V74" s="613"/>
      <c r="W74" s="608"/>
    </row>
    <row r="75" spans="1:23" s="127" customFormat="1">
      <c r="A75" s="145" t="str">
        <f t="shared" si="0"/>
        <v>-</v>
      </c>
      <c r="B75" s="146" t="str">
        <f>_xlfn.XLOOKUP($A75,Dept.Meta!$A:$A,Dept.Meta!$F:$F,"-",0,1)</f>
        <v>-</v>
      </c>
      <c r="C75" s="629" t="str">
        <f>_xlfn.XLOOKUP(_xlfn.CONCAT($G75,"-",$I75),Div.Meta!$H:$H,Div.Meta!$C:$C,"-",0,1)</f>
        <v>-</v>
      </c>
      <c r="D75" s="302"/>
      <c r="E75" s="146" t="str">
        <f>IF($D75="","-",_xlfn.XLOOKUP($D75,Fund.Meta!$A:$A,Fund.Meta!$D:$D,"-",0,1))</f>
        <v>-</v>
      </c>
      <c r="F75" s="303" t="str">
        <f>IF($D75="","-",_xlfn.XLOOKUP($D75,Fund.Meta!$A:$A,Fund.Meta!$E:$E,"-",0,1))</f>
        <v>-</v>
      </c>
      <c r="G75" s="302"/>
      <c r="H75" s="303" t="str">
        <f>IF($G75="","-",_xlfn.XLOOKUP($G75,Appr.Meta!$A:$A,Appr.Meta!$D:$D,"-",0,1))</f>
        <v>-</v>
      </c>
      <c r="I75" s="304"/>
      <c r="J75" s="303" t="str">
        <f>IF($I75="","-",_xlfn.XLOOKUP($I75,'CC.Meta'!$A:$A,'CC.Meta'!$D:$D,"-",0,1))</f>
        <v>-</v>
      </c>
      <c r="K75" s="302"/>
      <c r="L75" s="146" t="str">
        <f>IF($K75="","-",_xlfn.XLOOKUP($K75,Obj.Meta!$A:$A,Obj.Meta!$D:$D,"-",0,1))</f>
        <v>-</v>
      </c>
      <c r="M75" s="300" t="str">
        <f>IF($K75="","-",_xlfn.XLOOKUP($K75,Obj.Meta!$A:$A,Obj.Meta!$F:$F,"-",0,1))</f>
        <v>-</v>
      </c>
      <c r="N75" s="356" t="str">
        <f>IF($I75="","-",_xlfn.XLOOKUP($K75,Obj.Meta!$A:$A,Obj.Meta!$O:$O,"-",0,1))</f>
        <v>-</v>
      </c>
      <c r="O75" s="357" t="str">
        <f t="shared" si="1"/>
        <v>---</v>
      </c>
      <c r="P75" s="333"/>
      <c r="Q75" s="133"/>
      <c r="R75" s="728"/>
      <c r="S75" s="200"/>
      <c r="T75" s="201"/>
      <c r="U75" s="202"/>
      <c r="V75" s="613"/>
      <c r="W75" s="608"/>
    </row>
    <row r="76" spans="1:23" s="127" customFormat="1">
      <c r="A76" s="145" t="str">
        <f t="shared" si="0"/>
        <v>-</v>
      </c>
      <c r="B76" s="146" t="str">
        <f>_xlfn.XLOOKUP($A76,Dept.Meta!$A:$A,Dept.Meta!$F:$F,"-",0,1)</f>
        <v>-</v>
      </c>
      <c r="C76" s="629" t="str">
        <f>_xlfn.XLOOKUP(_xlfn.CONCAT($G76,"-",$I76),Div.Meta!$H:$H,Div.Meta!$C:$C,"-",0,1)</f>
        <v>-</v>
      </c>
      <c r="D76" s="302"/>
      <c r="E76" s="146" t="str">
        <f>IF($D76="","-",_xlfn.XLOOKUP($D76,Fund.Meta!$A:$A,Fund.Meta!$D:$D,"-",0,1))</f>
        <v>-</v>
      </c>
      <c r="F76" s="303" t="str">
        <f>IF($D76="","-",_xlfn.XLOOKUP($D76,Fund.Meta!$A:$A,Fund.Meta!$E:$E,"-",0,1))</f>
        <v>-</v>
      </c>
      <c r="G76" s="302"/>
      <c r="H76" s="303" t="str">
        <f>IF($G76="","-",_xlfn.XLOOKUP($G76,Appr.Meta!$A:$A,Appr.Meta!$D:$D,"-",0,1))</f>
        <v>-</v>
      </c>
      <c r="I76" s="304"/>
      <c r="J76" s="303" t="str">
        <f>IF($I76="","-",_xlfn.XLOOKUP($I76,'CC.Meta'!$A:$A,'CC.Meta'!$D:$D,"-",0,1))</f>
        <v>-</v>
      </c>
      <c r="K76" s="302"/>
      <c r="L76" s="146" t="str">
        <f>IF($K76="","-",_xlfn.XLOOKUP($K76,Obj.Meta!$A:$A,Obj.Meta!$D:$D,"-",0,1))</f>
        <v>-</v>
      </c>
      <c r="M76" s="300" t="str">
        <f>IF($K76="","-",_xlfn.XLOOKUP($K76,Obj.Meta!$A:$A,Obj.Meta!$F:$F,"-",0,1))</f>
        <v>-</v>
      </c>
      <c r="N76" s="356" t="str">
        <f>IF($I76="","-",_xlfn.XLOOKUP($K76,Obj.Meta!$A:$A,Obj.Meta!$O:$O,"-",0,1))</f>
        <v>-</v>
      </c>
      <c r="O76" s="357" t="str">
        <f t="shared" si="1"/>
        <v>---</v>
      </c>
      <c r="P76" s="333"/>
      <c r="Q76" s="133"/>
      <c r="R76" s="728"/>
      <c r="S76" s="200"/>
      <c r="T76" s="201"/>
      <c r="U76" s="202"/>
      <c r="V76" s="613"/>
      <c r="W76" s="608"/>
    </row>
    <row r="77" spans="1:23" s="127" customFormat="1">
      <c r="A77" s="145" t="str">
        <f t="shared" si="0"/>
        <v>-</v>
      </c>
      <c r="B77" s="146" t="str">
        <f>_xlfn.XLOOKUP($A77,Dept.Meta!$A:$A,Dept.Meta!$F:$F,"-",0,1)</f>
        <v>-</v>
      </c>
      <c r="C77" s="629" t="str">
        <f>_xlfn.XLOOKUP(_xlfn.CONCAT($G77,"-",$I77),Div.Meta!$H:$H,Div.Meta!$C:$C,"-",0,1)</f>
        <v>-</v>
      </c>
      <c r="D77" s="302"/>
      <c r="E77" s="146" t="str">
        <f>IF($D77="","-",_xlfn.XLOOKUP($D77,Fund.Meta!$A:$A,Fund.Meta!$D:$D,"-",0,1))</f>
        <v>-</v>
      </c>
      <c r="F77" s="303" t="str">
        <f>IF($D77="","-",_xlfn.XLOOKUP($D77,Fund.Meta!$A:$A,Fund.Meta!$E:$E,"-",0,1))</f>
        <v>-</v>
      </c>
      <c r="G77" s="302"/>
      <c r="H77" s="303" t="str">
        <f>IF($G77="","-",_xlfn.XLOOKUP($G77,Appr.Meta!$A:$A,Appr.Meta!$D:$D,"-",0,1))</f>
        <v>-</v>
      </c>
      <c r="I77" s="304"/>
      <c r="J77" s="303" t="str">
        <f>IF($I77="","-",_xlfn.XLOOKUP($I77,'CC.Meta'!$A:$A,'CC.Meta'!$D:$D,"-",0,1))</f>
        <v>-</v>
      </c>
      <c r="K77" s="302"/>
      <c r="L77" s="146" t="str">
        <f>IF($K77="","-",_xlfn.XLOOKUP($K77,Obj.Meta!$A:$A,Obj.Meta!$D:$D,"-",0,1))</f>
        <v>-</v>
      </c>
      <c r="M77" s="300" t="str">
        <f>IF($K77="","-",_xlfn.XLOOKUP($K77,Obj.Meta!$A:$A,Obj.Meta!$F:$F,"-",0,1))</f>
        <v>-</v>
      </c>
      <c r="N77" s="356" t="str">
        <f>IF($I77="","-",_xlfn.XLOOKUP($K77,Obj.Meta!$A:$A,Obj.Meta!$O:$O,"-",0,1))</f>
        <v>-</v>
      </c>
      <c r="O77" s="357" t="str">
        <f t="shared" si="1"/>
        <v>---</v>
      </c>
      <c r="P77" s="333"/>
      <c r="Q77" s="133"/>
      <c r="R77" s="728"/>
      <c r="S77" s="200"/>
      <c r="T77" s="201"/>
      <c r="U77" s="202"/>
      <c r="V77" s="613"/>
      <c r="W77" s="608"/>
    </row>
    <row r="78" spans="1:23" s="127" customFormat="1">
      <c r="A78" s="145" t="str">
        <f t="shared" si="0"/>
        <v>-</v>
      </c>
      <c r="B78" s="146" t="str">
        <f>_xlfn.XLOOKUP($A78,Dept.Meta!$A:$A,Dept.Meta!$F:$F,"-",0,1)</f>
        <v>-</v>
      </c>
      <c r="C78" s="629" t="str">
        <f>_xlfn.XLOOKUP(_xlfn.CONCAT($G78,"-",$I78),Div.Meta!$H:$H,Div.Meta!$C:$C,"-",0,1)</f>
        <v>-</v>
      </c>
      <c r="D78" s="302"/>
      <c r="E78" s="146" t="str">
        <f>IF($D78="","-",_xlfn.XLOOKUP($D78,Fund.Meta!$A:$A,Fund.Meta!$D:$D,"-",0,1))</f>
        <v>-</v>
      </c>
      <c r="F78" s="303" t="str">
        <f>IF($D78="","-",_xlfn.XLOOKUP($D78,Fund.Meta!$A:$A,Fund.Meta!$E:$E,"-",0,1))</f>
        <v>-</v>
      </c>
      <c r="G78" s="302"/>
      <c r="H78" s="303" t="str">
        <f>IF($G78="","-",_xlfn.XLOOKUP($G78,Appr.Meta!$A:$A,Appr.Meta!$D:$D,"-",0,1))</f>
        <v>-</v>
      </c>
      <c r="I78" s="304"/>
      <c r="J78" s="303" t="str">
        <f>IF($I78="","-",_xlfn.XLOOKUP($I78,'CC.Meta'!$A:$A,'CC.Meta'!$D:$D,"-",0,1))</f>
        <v>-</v>
      </c>
      <c r="K78" s="302"/>
      <c r="L78" s="146" t="str">
        <f>IF($K78="","-",_xlfn.XLOOKUP($K78,Obj.Meta!$A:$A,Obj.Meta!$D:$D,"-",0,1))</f>
        <v>-</v>
      </c>
      <c r="M78" s="300" t="str">
        <f>IF($K78="","-",_xlfn.XLOOKUP($K78,Obj.Meta!$A:$A,Obj.Meta!$F:$F,"-",0,1))</f>
        <v>-</v>
      </c>
      <c r="N78" s="356" t="str">
        <f>IF($I78="","-",_xlfn.XLOOKUP($K78,Obj.Meta!$A:$A,Obj.Meta!$O:$O,"-",0,1))</f>
        <v>-</v>
      </c>
      <c r="O78" s="357" t="str">
        <f t="shared" si="1"/>
        <v>---</v>
      </c>
      <c r="P78" s="333"/>
      <c r="Q78" s="133"/>
      <c r="R78" s="728"/>
      <c r="S78" s="200"/>
      <c r="T78" s="201"/>
      <c r="U78" s="202"/>
      <c r="V78" s="613"/>
      <c r="W78" s="608"/>
    </row>
    <row r="79" spans="1:23" s="127" customFormat="1">
      <c r="A79" s="145" t="str">
        <f t="shared" ref="A79:A142" si="2">IFERROR(VALUE(LEFT($I79,2)),"-")</f>
        <v>-</v>
      </c>
      <c r="B79" s="146" t="str">
        <f>_xlfn.XLOOKUP($A79,Dept.Meta!$A:$A,Dept.Meta!$F:$F,"-",0,1)</f>
        <v>-</v>
      </c>
      <c r="C79" s="629" t="str">
        <f>_xlfn.XLOOKUP(_xlfn.CONCAT($G79,"-",$I79),Div.Meta!$H:$H,Div.Meta!$C:$C,"-",0,1)</f>
        <v>-</v>
      </c>
      <c r="D79" s="302"/>
      <c r="E79" s="146" t="str">
        <f>IF($D79="","-",_xlfn.XLOOKUP($D79,Fund.Meta!$A:$A,Fund.Meta!$D:$D,"-",0,1))</f>
        <v>-</v>
      </c>
      <c r="F79" s="303" t="str">
        <f>IF($D79="","-",_xlfn.XLOOKUP($D79,Fund.Meta!$A:$A,Fund.Meta!$E:$E,"-",0,1))</f>
        <v>-</v>
      </c>
      <c r="G79" s="302"/>
      <c r="H79" s="303" t="str">
        <f>IF($G79="","-",_xlfn.XLOOKUP($G79,Appr.Meta!$A:$A,Appr.Meta!$D:$D,"-",0,1))</f>
        <v>-</v>
      </c>
      <c r="I79" s="304"/>
      <c r="J79" s="303" t="str">
        <f>IF($I79="","-",_xlfn.XLOOKUP($I79,'CC.Meta'!$A:$A,'CC.Meta'!$D:$D,"-",0,1))</f>
        <v>-</v>
      </c>
      <c r="K79" s="302"/>
      <c r="L79" s="146" t="str">
        <f>IF($K79="","-",_xlfn.XLOOKUP($K79,Obj.Meta!$A:$A,Obj.Meta!$D:$D,"-",0,1))</f>
        <v>-</v>
      </c>
      <c r="M79" s="300" t="str">
        <f>IF($K79="","-",_xlfn.XLOOKUP($K79,Obj.Meta!$A:$A,Obj.Meta!$F:$F,"-",0,1))</f>
        <v>-</v>
      </c>
      <c r="N79" s="356" t="str">
        <f>IF($I79="","-",_xlfn.XLOOKUP($K79,Obj.Meta!$A:$A,Obj.Meta!$O:$O,"-",0,1))</f>
        <v>-</v>
      </c>
      <c r="O79" s="357" t="str">
        <f t="shared" ref="O79:O142" si="3">_xlfn.CONCAT($D79,"-",$G79,"-",$I79,"-",$K79)</f>
        <v>---</v>
      </c>
      <c r="P79" s="333"/>
      <c r="Q79" s="133"/>
      <c r="R79" s="728"/>
      <c r="S79" s="200"/>
      <c r="T79" s="201"/>
      <c r="U79" s="202"/>
      <c r="V79" s="613"/>
      <c r="W79" s="608"/>
    </row>
    <row r="80" spans="1:23" s="127" customFormat="1">
      <c r="A80" s="145" t="str">
        <f t="shared" si="2"/>
        <v>-</v>
      </c>
      <c r="B80" s="146" t="str">
        <f>_xlfn.XLOOKUP($A80,Dept.Meta!$A:$A,Dept.Meta!$F:$F,"-",0,1)</f>
        <v>-</v>
      </c>
      <c r="C80" s="629" t="str">
        <f>_xlfn.XLOOKUP(_xlfn.CONCAT($G80,"-",$I80),Div.Meta!$H:$H,Div.Meta!$C:$C,"-",0,1)</f>
        <v>-</v>
      </c>
      <c r="D80" s="302"/>
      <c r="E80" s="146" t="str">
        <f>IF($D80="","-",_xlfn.XLOOKUP($D80,Fund.Meta!$A:$A,Fund.Meta!$D:$D,"-",0,1))</f>
        <v>-</v>
      </c>
      <c r="F80" s="303" t="str">
        <f>IF($D80="","-",_xlfn.XLOOKUP($D80,Fund.Meta!$A:$A,Fund.Meta!$E:$E,"-",0,1))</f>
        <v>-</v>
      </c>
      <c r="G80" s="302"/>
      <c r="H80" s="303" t="str">
        <f>IF($G80="","-",_xlfn.XLOOKUP($G80,Appr.Meta!$A:$A,Appr.Meta!$D:$D,"-",0,1))</f>
        <v>-</v>
      </c>
      <c r="I80" s="304"/>
      <c r="J80" s="303" t="str">
        <f>IF($I80="","-",_xlfn.XLOOKUP($I80,'CC.Meta'!$A:$A,'CC.Meta'!$D:$D,"-",0,1))</f>
        <v>-</v>
      </c>
      <c r="K80" s="302"/>
      <c r="L80" s="146" t="str">
        <f>IF($K80="","-",_xlfn.XLOOKUP($K80,Obj.Meta!$A:$A,Obj.Meta!$D:$D,"-",0,1))</f>
        <v>-</v>
      </c>
      <c r="M80" s="300" t="str">
        <f>IF($K80="","-",_xlfn.XLOOKUP($K80,Obj.Meta!$A:$A,Obj.Meta!$F:$F,"-",0,1))</f>
        <v>-</v>
      </c>
      <c r="N80" s="356" t="str">
        <f>IF($I80="","-",_xlfn.XLOOKUP($K80,Obj.Meta!$A:$A,Obj.Meta!$O:$O,"-",0,1))</f>
        <v>-</v>
      </c>
      <c r="O80" s="357" t="str">
        <f t="shared" si="3"/>
        <v>---</v>
      </c>
      <c r="P80" s="333"/>
      <c r="Q80" s="133"/>
      <c r="R80" s="728"/>
      <c r="S80" s="200"/>
      <c r="T80" s="201"/>
      <c r="U80" s="202"/>
      <c r="V80" s="613"/>
      <c r="W80" s="608"/>
    </row>
    <row r="81" spans="1:23" s="127" customFormat="1">
      <c r="A81" s="145" t="str">
        <f t="shared" si="2"/>
        <v>-</v>
      </c>
      <c r="B81" s="146" t="str">
        <f>_xlfn.XLOOKUP($A81,Dept.Meta!$A:$A,Dept.Meta!$F:$F,"-",0,1)</f>
        <v>-</v>
      </c>
      <c r="C81" s="629" t="str">
        <f>_xlfn.XLOOKUP(_xlfn.CONCAT($G81,"-",$I81),Div.Meta!$H:$H,Div.Meta!$C:$C,"-",0,1)</f>
        <v>-</v>
      </c>
      <c r="D81" s="302"/>
      <c r="E81" s="146" t="str">
        <f>IF($D81="","-",_xlfn.XLOOKUP($D81,Fund.Meta!$A:$A,Fund.Meta!$D:$D,"-",0,1))</f>
        <v>-</v>
      </c>
      <c r="F81" s="303" t="str">
        <f>IF($D81="","-",_xlfn.XLOOKUP($D81,Fund.Meta!$A:$A,Fund.Meta!$E:$E,"-",0,1))</f>
        <v>-</v>
      </c>
      <c r="G81" s="302"/>
      <c r="H81" s="303" t="str">
        <f>IF($G81="","-",_xlfn.XLOOKUP($G81,Appr.Meta!$A:$A,Appr.Meta!$D:$D,"-",0,1))</f>
        <v>-</v>
      </c>
      <c r="I81" s="304"/>
      <c r="J81" s="303" t="str">
        <f>IF($I81="","-",_xlfn.XLOOKUP($I81,'CC.Meta'!$A:$A,'CC.Meta'!$D:$D,"-",0,1))</f>
        <v>-</v>
      </c>
      <c r="K81" s="302"/>
      <c r="L81" s="146" t="str">
        <f>IF($K81="","-",_xlfn.XLOOKUP($K81,Obj.Meta!$A:$A,Obj.Meta!$D:$D,"-",0,1))</f>
        <v>-</v>
      </c>
      <c r="M81" s="300" t="str">
        <f>IF($K81="","-",_xlfn.XLOOKUP($K81,Obj.Meta!$A:$A,Obj.Meta!$F:$F,"-",0,1))</f>
        <v>-</v>
      </c>
      <c r="N81" s="356" t="str">
        <f>IF($I81="","-",_xlfn.XLOOKUP($K81,Obj.Meta!$A:$A,Obj.Meta!$O:$O,"-",0,1))</f>
        <v>-</v>
      </c>
      <c r="O81" s="357" t="str">
        <f t="shared" si="3"/>
        <v>---</v>
      </c>
      <c r="P81" s="333"/>
      <c r="Q81" s="133"/>
      <c r="R81" s="728"/>
      <c r="S81" s="200"/>
      <c r="T81" s="201"/>
      <c r="U81" s="202"/>
      <c r="V81" s="613"/>
      <c r="W81" s="608"/>
    </row>
    <row r="82" spans="1:23" s="127" customFormat="1">
      <c r="A82" s="145" t="str">
        <f t="shared" si="2"/>
        <v>-</v>
      </c>
      <c r="B82" s="146" t="str">
        <f>_xlfn.XLOOKUP($A82,Dept.Meta!$A:$A,Dept.Meta!$F:$F,"-",0,1)</f>
        <v>-</v>
      </c>
      <c r="C82" s="629" t="str">
        <f>_xlfn.XLOOKUP(_xlfn.CONCAT($G82,"-",$I82),Div.Meta!$H:$H,Div.Meta!$C:$C,"-",0,1)</f>
        <v>-</v>
      </c>
      <c r="D82" s="302"/>
      <c r="E82" s="146" t="str">
        <f>IF($D82="","-",_xlfn.XLOOKUP($D82,Fund.Meta!$A:$A,Fund.Meta!$D:$D,"-",0,1))</f>
        <v>-</v>
      </c>
      <c r="F82" s="303" t="str">
        <f>IF($D82="","-",_xlfn.XLOOKUP($D82,Fund.Meta!$A:$A,Fund.Meta!$E:$E,"-",0,1))</f>
        <v>-</v>
      </c>
      <c r="G82" s="302"/>
      <c r="H82" s="303" t="str">
        <f>IF($G82="","-",_xlfn.XLOOKUP($G82,Appr.Meta!$A:$A,Appr.Meta!$D:$D,"-",0,1))</f>
        <v>-</v>
      </c>
      <c r="I82" s="304"/>
      <c r="J82" s="303" t="str">
        <f>IF($I82="","-",_xlfn.XLOOKUP($I82,'CC.Meta'!$A:$A,'CC.Meta'!$D:$D,"-",0,1))</f>
        <v>-</v>
      </c>
      <c r="K82" s="302"/>
      <c r="L82" s="146" t="str">
        <f>IF($K82="","-",_xlfn.XLOOKUP($K82,Obj.Meta!$A:$A,Obj.Meta!$D:$D,"-",0,1))</f>
        <v>-</v>
      </c>
      <c r="M82" s="300" t="str">
        <f>IF($K82="","-",_xlfn.XLOOKUP($K82,Obj.Meta!$A:$A,Obj.Meta!$F:$F,"-",0,1))</f>
        <v>-</v>
      </c>
      <c r="N82" s="356" t="str">
        <f>IF($I82="","-",_xlfn.XLOOKUP($K82,Obj.Meta!$A:$A,Obj.Meta!$O:$O,"-",0,1))</f>
        <v>-</v>
      </c>
      <c r="O82" s="357" t="str">
        <f t="shared" si="3"/>
        <v>---</v>
      </c>
      <c r="P82" s="333"/>
      <c r="Q82" s="133"/>
      <c r="R82" s="728"/>
      <c r="S82" s="200"/>
      <c r="T82" s="201"/>
      <c r="U82" s="202"/>
      <c r="V82" s="613"/>
      <c r="W82" s="608"/>
    </row>
    <row r="83" spans="1:23" s="127" customFormat="1">
      <c r="A83" s="145" t="str">
        <f t="shared" si="2"/>
        <v>-</v>
      </c>
      <c r="B83" s="146" t="str">
        <f>_xlfn.XLOOKUP($A83,Dept.Meta!$A:$A,Dept.Meta!$F:$F,"-",0,1)</f>
        <v>-</v>
      </c>
      <c r="C83" s="629" t="str">
        <f>_xlfn.XLOOKUP(_xlfn.CONCAT($G83,"-",$I83),Div.Meta!$H:$H,Div.Meta!$C:$C,"-",0,1)</f>
        <v>-</v>
      </c>
      <c r="D83" s="302"/>
      <c r="E83" s="146" t="str">
        <f>IF($D83="","-",_xlfn.XLOOKUP($D83,Fund.Meta!$A:$A,Fund.Meta!$D:$D,"-",0,1))</f>
        <v>-</v>
      </c>
      <c r="F83" s="303" t="str">
        <f>IF($D83="","-",_xlfn.XLOOKUP($D83,Fund.Meta!$A:$A,Fund.Meta!$E:$E,"-",0,1))</f>
        <v>-</v>
      </c>
      <c r="G83" s="302"/>
      <c r="H83" s="303" t="str">
        <f>IF($G83="","-",_xlfn.XLOOKUP($G83,Appr.Meta!$A:$A,Appr.Meta!$D:$D,"-",0,1))</f>
        <v>-</v>
      </c>
      <c r="I83" s="304"/>
      <c r="J83" s="303" t="str">
        <f>IF($I83="","-",_xlfn.XLOOKUP($I83,'CC.Meta'!$A:$A,'CC.Meta'!$D:$D,"-",0,1))</f>
        <v>-</v>
      </c>
      <c r="K83" s="302"/>
      <c r="L83" s="146" t="str">
        <f>IF($K83="","-",_xlfn.XLOOKUP($K83,Obj.Meta!$A:$A,Obj.Meta!$D:$D,"-",0,1))</f>
        <v>-</v>
      </c>
      <c r="M83" s="300" t="str">
        <f>IF($K83="","-",_xlfn.XLOOKUP($K83,Obj.Meta!$A:$A,Obj.Meta!$F:$F,"-",0,1))</f>
        <v>-</v>
      </c>
      <c r="N83" s="356" t="str">
        <f>IF($I83="","-",_xlfn.XLOOKUP($K83,Obj.Meta!$A:$A,Obj.Meta!$O:$O,"-",0,1))</f>
        <v>-</v>
      </c>
      <c r="O83" s="357" t="str">
        <f t="shared" si="3"/>
        <v>---</v>
      </c>
      <c r="P83" s="333"/>
      <c r="Q83" s="133"/>
      <c r="R83" s="728"/>
      <c r="S83" s="200"/>
      <c r="T83" s="201"/>
      <c r="U83" s="202"/>
      <c r="V83" s="613"/>
      <c r="W83" s="608"/>
    </row>
    <row r="84" spans="1:23" s="127" customFormat="1">
      <c r="A84" s="145" t="str">
        <f t="shared" si="2"/>
        <v>-</v>
      </c>
      <c r="B84" s="146" t="str">
        <f>_xlfn.XLOOKUP($A84,Dept.Meta!$A:$A,Dept.Meta!$F:$F,"-",0,1)</f>
        <v>-</v>
      </c>
      <c r="C84" s="629" t="str">
        <f>_xlfn.XLOOKUP(_xlfn.CONCAT($G84,"-",$I84),Div.Meta!$H:$H,Div.Meta!$C:$C,"-",0,1)</f>
        <v>-</v>
      </c>
      <c r="D84" s="302"/>
      <c r="E84" s="146" t="str">
        <f>IF($D84="","-",_xlfn.XLOOKUP($D84,Fund.Meta!$A:$A,Fund.Meta!$D:$D,"-",0,1))</f>
        <v>-</v>
      </c>
      <c r="F84" s="303" t="str">
        <f>IF($D84="","-",_xlfn.XLOOKUP($D84,Fund.Meta!$A:$A,Fund.Meta!$E:$E,"-",0,1))</f>
        <v>-</v>
      </c>
      <c r="G84" s="302"/>
      <c r="H84" s="303" t="str">
        <f>IF($G84="","-",_xlfn.XLOOKUP($G84,Appr.Meta!$A:$A,Appr.Meta!$D:$D,"-",0,1))</f>
        <v>-</v>
      </c>
      <c r="I84" s="304"/>
      <c r="J84" s="303" t="str">
        <f>IF($I84="","-",_xlfn.XLOOKUP($I84,'CC.Meta'!$A:$A,'CC.Meta'!$D:$D,"-",0,1))</f>
        <v>-</v>
      </c>
      <c r="K84" s="302"/>
      <c r="L84" s="146" t="str">
        <f>IF($K84="","-",_xlfn.XLOOKUP($K84,Obj.Meta!$A:$A,Obj.Meta!$D:$D,"-",0,1))</f>
        <v>-</v>
      </c>
      <c r="M84" s="300" t="str">
        <f>IF($K84="","-",_xlfn.XLOOKUP($K84,Obj.Meta!$A:$A,Obj.Meta!$F:$F,"-",0,1))</f>
        <v>-</v>
      </c>
      <c r="N84" s="356" t="str">
        <f>IF($I84="","-",_xlfn.XLOOKUP($K84,Obj.Meta!$A:$A,Obj.Meta!$O:$O,"-",0,1))</f>
        <v>-</v>
      </c>
      <c r="O84" s="357" t="str">
        <f t="shared" si="3"/>
        <v>---</v>
      </c>
      <c r="P84" s="333"/>
      <c r="Q84" s="133"/>
      <c r="R84" s="728"/>
      <c r="S84" s="200"/>
      <c r="T84" s="201"/>
      <c r="U84" s="202"/>
      <c r="V84" s="613"/>
      <c r="W84" s="608"/>
    </row>
    <row r="85" spans="1:23" s="127" customFormat="1">
      <c r="A85" s="145" t="str">
        <f t="shared" si="2"/>
        <v>-</v>
      </c>
      <c r="B85" s="146" t="str">
        <f>_xlfn.XLOOKUP($A85,Dept.Meta!$A:$A,Dept.Meta!$F:$F,"-",0,1)</f>
        <v>-</v>
      </c>
      <c r="C85" s="629" t="str">
        <f>_xlfn.XLOOKUP(_xlfn.CONCAT($G85,"-",$I85),Div.Meta!$H:$H,Div.Meta!$C:$C,"-",0,1)</f>
        <v>-</v>
      </c>
      <c r="D85" s="302"/>
      <c r="E85" s="146" t="str">
        <f>IF($D85="","-",_xlfn.XLOOKUP($D85,Fund.Meta!$A:$A,Fund.Meta!$D:$D,"-",0,1))</f>
        <v>-</v>
      </c>
      <c r="F85" s="303" t="str">
        <f>IF($D85="","-",_xlfn.XLOOKUP($D85,Fund.Meta!$A:$A,Fund.Meta!$E:$E,"-",0,1))</f>
        <v>-</v>
      </c>
      <c r="G85" s="302"/>
      <c r="H85" s="303" t="str">
        <f>IF($G85="","-",_xlfn.XLOOKUP($G85,Appr.Meta!$A:$A,Appr.Meta!$D:$D,"-",0,1))</f>
        <v>-</v>
      </c>
      <c r="I85" s="304"/>
      <c r="J85" s="303" t="str">
        <f>IF($I85="","-",_xlfn.XLOOKUP($I85,'CC.Meta'!$A:$A,'CC.Meta'!$D:$D,"-",0,1))</f>
        <v>-</v>
      </c>
      <c r="K85" s="302"/>
      <c r="L85" s="146" t="str">
        <f>IF($K85="","-",_xlfn.XLOOKUP($K85,Obj.Meta!$A:$A,Obj.Meta!$D:$D,"-",0,1))</f>
        <v>-</v>
      </c>
      <c r="M85" s="300" t="str">
        <f>IF($K85="","-",_xlfn.XLOOKUP($K85,Obj.Meta!$A:$A,Obj.Meta!$F:$F,"-",0,1))</f>
        <v>-</v>
      </c>
      <c r="N85" s="356" t="str">
        <f>IF($I85="","-",_xlfn.XLOOKUP($K85,Obj.Meta!$A:$A,Obj.Meta!$O:$O,"-",0,1))</f>
        <v>-</v>
      </c>
      <c r="O85" s="357" t="str">
        <f t="shared" si="3"/>
        <v>---</v>
      </c>
      <c r="P85" s="333"/>
      <c r="Q85" s="133"/>
      <c r="R85" s="728"/>
      <c r="S85" s="200"/>
      <c r="T85" s="201"/>
      <c r="U85" s="202"/>
      <c r="V85" s="613"/>
      <c r="W85" s="608"/>
    </row>
    <row r="86" spans="1:23" s="127" customFormat="1">
      <c r="A86" s="145" t="str">
        <f t="shared" si="2"/>
        <v>-</v>
      </c>
      <c r="B86" s="146" t="str">
        <f>_xlfn.XLOOKUP($A86,Dept.Meta!$A:$A,Dept.Meta!$F:$F,"-",0,1)</f>
        <v>-</v>
      </c>
      <c r="C86" s="629" t="str">
        <f>_xlfn.XLOOKUP(_xlfn.CONCAT($G86,"-",$I86),Div.Meta!$H:$H,Div.Meta!$C:$C,"-",0,1)</f>
        <v>-</v>
      </c>
      <c r="D86" s="302"/>
      <c r="E86" s="146" t="str">
        <f>IF($D86="","-",_xlfn.XLOOKUP($D86,Fund.Meta!$A:$A,Fund.Meta!$D:$D,"-",0,1))</f>
        <v>-</v>
      </c>
      <c r="F86" s="303" t="str">
        <f>IF($D86="","-",_xlfn.XLOOKUP($D86,Fund.Meta!$A:$A,Fund.Meta!$E:$E,"-",0,1))</f>
        <v>-</v>
      </c>
      <c r="G86" s="302"/>
      <c r="H86" s="303" t="str">
        <f>IF($G86="","-",_xlfn.XLOOKUP($G86,Appr.Meta!$A:$A,Appr.Meta!$D:$D,"-",0,1))</f>
        <v>-</v>
      </c>
      <c r="I86" s="304"/>
      <c r="J86" s="303" t="str">
        <f>IF($I86="","-",_xlfn.XLOOKUP($I86,'CC.Meta'!$A:$A,'CC.Meta'!$D:$D,"-",0,1))</f>
        <v>-</v>
      </c>
      <c r="K86" s="302"/>
      <c r="L86" s="146" t="str">
        <f>IF($K86="","-",_xlfn.XLOOKUP($K86,Obj.Meta!$A:$A,Obj.Meta!$D:$D,"-",0,1))</f>
        <v>-</v>
      </c>
      <c r="M86" s="300" t="str">
        <f>IF($K86="","-",_xlfn.XLOOKUP($K86,Obj.Meta!$A:$A,Obj.Meta!$F:$F,"-",0,1))</f>
        <v>-</v>
      </c>
      <c r="N86" s="356" t="str">
        <f>IF($I86="","-",_xlfn.XLOOKUP($K86,Obj.Meta!$A:$A,Obj.Meta!$O:$O,"-",0,1))</f>
        <v>-</v>
      </c>
      <c r="O86" s="357" t="str">
        <f t="shared" si="3"/>
        <v>---</v>
      </c>
      <c r="P86" s="333"/>
      <c r="Q86" s="133"/>
      <c r="R86" s="728"/>
      <c r="S86" s="200"/>
      <c r="T86" s="201"/>
      <c r="U86" s="202"/>
      <c r="V86" s="613"/>
      <c r="W86" s="608"/>
    </row>
    <row r="87" spans="1:23" s="127" customFormat="1">
      <c r="A87" s="145" t="str">
        <f t="shared" si="2"/>
        <v>-</v>
      </c>
      <c r="B87" s="146" t="str">
        <f>_xlfn.XLOOKUP($A87,Dept.Meta!$A:$A,Dept.Meta!$F:$F,"-",0,1)</f>
        <v>-</v>
      </c>
      <c r="C87" s="629" t="str">
        <f>_xlfn.XLOOKUP(_xlfn.CONCAT($G87,"-",$I87),Div.Meta!$H:$H,Div.Meta!$C:$C,"-",0,1)</f>
        <v>-</v>
      </c>
      <c r="D87" s="302"/>
      <c r="E87" s="146" t="str">
        <f>IF($D87="","-",_xlfn.XLOOKUP($D87,Fund.Meta!$A:$A,Fund.Meta!$D:$D,"-",0,1))</f>
        <v>-</v>
      </c>
      <c r="F87" s="303" t="str">
        <f>IF($D87="","-",_xlfn.XLOOKUP($D87,Fund.Meta!$A:$A,Fund.Meta!$E:$E,"-",0,1))</f>
        <v>-</v>
      </c>
      <c r="G87" s="302"/>
      <c r="H87" s="303" t="str">
        <f>IF($G87="","-",_xlfn.XLOOKUP($G87,Appr.Meta!$A:$A,Appr.Meta!$D:$D,"-",0,1))</f>
        <v>-</v>
      </c>
      <c r="I87" s="304"/>
      <c r="J87" s="303" t="str">
        <f>IF($I87="","-",_xlfn.XLOOKUP($I87,'CC.Meta'!$A:$A,'CC.Meta'!$D:$D,"-",0,1))</f>
        <v>-</v>
      </c>
      <c r="K87" s="302"/>
      <c r="L87" s="146" t="str">
        <f>IF($K87="","-",_xlfn.XLOOKUP($K87,Obj.Meta!$A:$A,Obj.Meta!$D:$D,"-",0,1))</f>
        <v>-</v>
      </c>
      <c r="M87" s="300" t="str">
        <f>IF($K87="","-",_xlfn.XLOOKUP($K87,Obj.Meta!$A:$A,Obj.Meta!$F:$F,"-",0,1))</f>
        <v>-</v>
      </c>
      <c r="N87" s="356" t="str">
        <f>IF($I87="","-",_xlfn.XLOOKUP($K87,Obj.Meta!$A:$A,Obj.Meta!$O:$O,"-",0,1))</f>
        <v>-</v>
      </c>
      <c r="O87" s="357" t="str">
        <f t="shared" si="3"/>
        <v>---</v>
      </c>
      <c r="P87" s="333"/>
      <c r="Q87" s="133"/>
      <c r="R87" s="728"/>
      <c r="S87" s="200"/>
      <c r="T87" s="201"/>
      <c r="U87" s="202"/>
      <c r="V87" s="613"/>
      <c r="W87" s="608"/>
    </row>
    <row r="88" spans="1:23" s="127" customFormat="1">
      <c r="A88" s="145" t="str">
        <f t="shared" si="2"/>
        <v>-</v>
      </c>
      <c r="B88" s="146" t="str">
        <f>_xlfn.XLOOKUP($A88,Dept.Meta!$A:$A,Dept.Meta!$F:$F,"-",0,1)</f>
        <v>-</v>
      </c>
      <c r="C88" s="629" t="str">
        <f>_xlfn.XLOOKUP(_xlfn.CONCAT($G88,"-",$I88),Div.Meta!$H:$H,Div.Meta!$C:$C,"-",0,1)</f>
        <v>-</v>
      </c>
      <c r="D88" s="302"/>
      <c r="E88" s="146" t="str">
        <f>IF($D88="","-",_xlfn.XLOOKUP($D88,Fund.Meta!$A:$A,Fund.Meta!$D:$D,"-",0,1))</f>
        <v>-</v>
      </c>
      <c r="F88" s="303" t="str">
        <f>IF($D88="","-",_xlfn.XLOOKUP($D88,Fund.Meta!$A:$A,Fund.Meta!$E:$E,"-",0,1))</f>
        <v>-</v>
      </c>
      <c r="G88" s="302"/>
      <c r="H88" s="303" t="str">
        <f>IF($G88="","-",_xlfn.XLOOKUP($G88,Appr.Meta!$A:$A,Appr.Meta!$D:$D,"-",0,1))</f>
        <v>-</v>
      </c>
      <c r="I88" s="304"/>
      <c r="J88" s="303" t="str">
        <f>IF($I88="","-",_xlfn.XLOOKUP($I88,'CC.Meta'!$A:$A,'CC.Meta'!$D:$D,"-",0,1))</f>
        <v>-</v>
      </c>
      <c r="K88" s="302"/>
      <c r="L88" s="146" t="str">
        <f>IF($K88="","-",_xlfn.XLOOKUP($K88,Obj.Meta!$A:$A,Obj.Meta!$D:$D,"-",0,1))</f>
        <v>-</v>
      </c>
      <c r="M88" s="300" t="str">
        <f>IF($K88="","-",_xlfn.XLOOKUP($K88,Obj.Meta!$A:$A,Obj.Meta!$F:$F,"-",0,1))</f>
        <v>-</v>
      </c>
      <c r="N88" s="356" t="str">
        <f>IF($I88="","-",_xlfn.XLOOKUP($K88,Obj.Meta!$A:$A,Obj.Meta!$O:$O,"-",0,1))</f>
        <v>-</v>
      </c>
      <c r="O88" s="357" t="str">
        <f t="shared" si="3"/>
        <v>---</v>
      </c>
      <c r="P88" s="333"/>
      <c r="Q88" s="133"/>
      <c r="R88" s="728"/>
      <c r="S88" s="200"/>
      <c r="T88" s="201"/>
      <c r="U88" s="202"/>
      <c r="V88" s="613"/>
      <c r="W88" s="608"/>
    </row>
    <row r="89" spans="1:23" s="127" customFormat="1">
      <c r="A89" s="145" t="str">
        <f t="shared" si="2"/>
        <v>-</v>
      </c>
      <c r="B89" s="146" t="str">
        <f>_xlfn.XLOOKUP($A89,Dept.Meta!$A:$A,Dept.Meta!$F:$F,"-",0,1)</f>
        <v>-</v>
      </c>
      <c r="C89" s="629" t="str">
        <f>_xlfn.XLOOKUP(_xlfn.CONCAT($G89,"-",$I89),Div.Meta!$H:$H,Div.Meta!$C:$C,"-",0,1)</f>
        <v>-</v>
      </c>
      <c r="D89" s="302"/>
      <c r="E89" s="146" t="str">
        <f>IF($D89="","-",_xlfn.XLOOKUP($D89,Fund.Meta!$A:$A,Fund.Meta!$D:$D,"-",0,1))</f>
        <v>-</v>
      </c>
      <c r="F89" s="303" t="str">
        <f>IF($D89="","-",_xlfn.XLOOKUP($D89,Fund.Meta!$A:$A,Fund.Meta!$E:$E,"-",0,1))</f>
        <v>-</v>
      </c>
      <c r="G89" s="302"/>
      <c r="H89" s="303" t="str">
        <f>IF($G89="","-",_xlfn.XLOOKUP($G89,Appr.Meta!$A:$A,Appr.Meta!$D:$D,"-",0,1))</f>
        <v>-</v>
      </c>
      <c r="I89" s="304"/>
      <c r="J89" s="303" t="str">
        <f>IF($I89="","-",_xlfn.XLOOKUP($I89,'CC.Meta'!$A:$A,'CC.Meta'!$D:$D,"-",0,1))</f>
        <v>-</v>
      </c>
      <c r="K89" s="302"/>
      <c r="L89" s="146" t="str">
        <f>IF($K89="","-",_xlfn.XLOOKUP($K89,Obj.Meta!$A:$A,Obj.Meta!$D:$D,"-",0,1))</f>
        <v>-</v>
      </c>
      <c r="M89" s="300" t="str">
        <f>IF($K89="","-",_xlfn.XLOOKUP($K89,Obj.Meta!$A:$A,Obj.Meta!$F:$F,"-",0,1))</f>
        <v>-</v>
      </c>
      <c r="N89" s="356" t="str">
        <f>IF($I89="","-",_xlfn.XLOOKUP($K89,Obj.Meta!$A:$A,Obj.Meta!$O:$O,"-",0,1))</f>
        <v>-</v>
      </c>
      <c r="O89" s="357" t="str">
        <f t="shared" si="3"/>
        <v>---</v>
      </c>
      <c r="P89" s="333"/>
      <c r="Q89" s="133"/>
      <c r="R89" s="728"/>
      <c r="S89" s="200"/>
      <c r="T89" s="201"/>
      <c r="U89" s="202"/>
      <c r="V89" s="613"/>
      <c r="W89" s="608"/>
    </row>
    <row r="90" spans="1:23" s="127" customFormat="1">
      <c r="A90" s="145" t="str">
        <f t="shared" si="2"/>
        <v>-</v>
      </c>
      <c r="B90" s="146" t="str">
        <f>_xlfn.XLOOKUP($A90,Dept.Meta!$A:$A,Dept.Meta!$F:$F,"-",0,1)</f>
        <v>-</v>
      </c>
      <c r="C90" s="629" t="str">
        <f>_xlfn.XLOOKUP(_xlfn.CONCAT($G90,"-",$I90),Div.Meta!$H:$H,Div.Meta!$C:$C,"-",0,1)</f>
        <v>-</v>
      </c>
      <c r="D90" s="302"/>
      <c r="E90" s="146" t="str">
        <f>IF($D90="","-",_xlfn.XLOOKUP($D90,Fund.Meta!$A:$A,Fund.Meta!$D:$D,"-",0,1))</f>
        <v>-</v>
      </c>
      <c r="F90" s="303" t="str">
        <f>IF($D90="","-",_xlfn.XLOOKUP($D90,Fund.Meta!$A:$A,Fund.Meta!$E:$E,"-",0,1))</f>
        <v>-</v>
      </c>
      <c r="G90" s="302"/>
      <c r="H90" s="303" t="str">
        <f>IF($G90="","-",_xlfn.XLOOKUP($G90,Appr.Meta!$A:$A,Appr.Meta!$D:$D,"-",0,1))</f>
        <v>-</v>
      </c>
      <c r="I90" s="304"/>
      <c r="J90" s="303" t="str">
        <f>IF($I90="","-",_xlfn.XLOOKUP($I90,'CC.Meta'!$A:$A,'CC.Meta'!$D:$D,"-",0,1))</f>
        <v>-</v>
      </c>
      <c r="K90" s="302"/>
      <c r="L90" s="146" t="str">
        <f>IF($K90="","-",_xlfn.XLOOKUP($K90,Obj.Meta!$A:$A,Obj.Meta!$D:$D,"-",0,1))</f>
        <v>-</v>
      </c>
      <c r="M90" s="300" t="str">
        <f>IF($K90="","-",_xlfn.XLOOKUP($K90,Obj.Meta!$A:$A,Obj.Meta!$F:$F,"-",0,1))</f>
        <v>-</v>
      </c>
      <c r="N90" s="356" t="str">
        <f>IF($I90="","-",_xlfn.XLOOKUP($K90,Obj.Meta!$A:$A,Obj.Meta!$O:$O,"-",0,1))</f>
        <v>-</v>
      </c>
      <c r="O90" s="357" t="str">
        <f t="shared" si="3"/>
        <v>---</v>
      </c>
      <c r="P90" s="333"/>
      <c r="Q90" s="133"/>
      <c r="R90" s="728"/>
      <c r="S90" s="200"/>
      <c r="T90" s="201"/>
      <c r="U90" s="202"/>
      <c r="V90" s="613"/>
      <c r="W90" s="608"/>
    </row>
    <row r="91" spans="1:23" s="127" customFormat="1">
      <c r="A91" s="145" t="str">
        <f t="shared" si="2"/>
        <v>-</v>
      </c>
      <c r="B91" s="146" t="str">
        <f>_xlfn.XLOOKUP($A91,Dept.Meta!$A:$A,Dept.Meta!$F:$F,"-",0,1)</f>
        <v>-</v>
      </c>
      <c r="C91" s="629" t="str">
        <f>_xlfn.XLOOKUP(_xlfn.CONCAT($G91,"-",$I91),Div.Meta!$H:$H,Div.Meta!$C:$C,"-",0,1)</f>
        <v>-</v>
      </c>
      <c r="D91" s="302"/>
      <c r="E91" s="146" t="str">
        <f>IF($D91="","-",_xlfn.XLOOKUP($D91,Fund.Meta!$A:$A,Fund.Meta!$D:$D,"-",0,1))</f>
        <v>-</v>
      </c>
      <c r="F91" s="303" t="str">
        <f>IF($D91="","-",_xlfn.XLOOKUP($D91,Fund.Meta!$A:$A,Fund.Meta!$E:$E,"-",0,1))</f>
        <v>-</v>
      </c>
      <c r="G91" s="302"/>
      <c r="H91" s="303" t="str">
        <f>IF($G91="","-",_xlfn.XLOOKUP($G91,Appr.Meta!$A:$A,Appr.Meta!$D:$D,"-",0,1))</f>
        <v>-</v>
      </c>
      <c r="I91" s="304"/>
      <c r="J91" s="303" t="str">
        <f>IF($I91="","-",_xlfn.XLOOKUP($I91,'CC.Meta'!$A:$A,'CC.Meta'!$D:$D,"-",0,1))</f>
        <v>-</v>
      </c>
      <c r="K91" s="302"/>
      <c r="L91" s="146" t="str">
        <f>IF($K91="","-",_xlfn.XLOOKUP($K91,Obj.Meta!$A:$A,Obj.Meta!$D:$D,"-",0,1))</f>
        <v>-</v>
      </c>
      <c r="M91" s="300" t="str">
        <f>IF($K91="","-",_xlfn.XLOOKUP($K91,Obj.Meta!$A:$A,Obj.Meta!$F:$F,"-",0,1))</f>
        <v>-</v>
      </c>
      <c r="N91" s="356" t="str">
        <f>IF($I91="","-",_xlfn.XLOOKUP($K91,Obj.Meta!$A:$A,Obj.Meta!$O:$O,"-",0,1))</f>
        <v>-</v>
      </c>
      <c r="O91" s="357" t="str">
        <f t="shared" si="3"/>
        <v>---</v>
      </c>
      <c r="P91" s="333"/>
      <c r="Q91" s="133"/>
      <c r="R91" s="728"/>
      <c r="S91" s="200"/>
      <c r="T91" s="201"/>
      <c r="U91" s="202"/>
      <c r="V91" s="613"/>
      <c r="W91" s="608"/>
    </row>
    <row r="92" spans="1:23" s="127" customFormat="1">
      <c r="A92" s="145" t="str">
        <f t="shared" si="2"/>
        <v>-</v>
      </c>
      <c r="B92" s="146" t="str">
        <f>_xlfn.XLOOKUP($A92,Dept.Meta!$A:$A,Dept.Meta!$F:$F,"-",0,1)</f>
        <v>-</v>
      </c>
      <c r="C92" s="629" t="str">
        <f>_xlfn.XLOOKUP(_xlfn.CONCAT($G92,"-",$I92),Div.Meta!$H:$H,Div.Meta!$C:$C,"-",0,1)</f>
        <v>-</v>
      </c>
      <c r="D92" s="302"/>
      <c r="E92" s="146" t="str">
        <f>IF($D92="","-",_xlfn.XLOOKUP($D92,Fund.Meta!$A:$A,Fund.Meta!$D:$D,"-",0,1))</f>
        <v>-</v>
      </c>
      <c r="F92" s="303" t="str">
        <f>IF($D92="","-",_xlfn.XLOOKUP($D92,Fund.Meta!$A:$A,Fund.Meta!$E:$E,"-",0,1))</f>
        <v>-</v>
      </c>
      <c r="G92" s="302"/>
      <c r="H92" s="303" t="str">
        <f>IF($G92="","-",_xlfn.XLOOKUP($G92,Appr.Meta!$A:$A,Appr.Meta!$D:$D,"-",0,1))</f>
        <v>-</v>
      </c>
      <c r="I92" s="304"/>
      <c r="J92" s="303" t="str">
        <f>IF($I92="","-",_xlfn.XLOOKUP($I92,'CC.Meta'!$A:$A,'CC.Meta'!$D:$D,"-",0,1))</f>
        <v>-</v>
      </c>
      <c r="K92" s="302"/>
      <c r="L92" s="146" t="str">
        <f>IF($K92="","-",_xlfn.XLOOKUP($K92,Obj.Meta!$A:$A,Obj.Meta!$D:$D,"-",0,1))</f>
        <v>-</v>
      </c>
      <c r="M92" s="300" t="str">
        <f>IF($K92="","-",_xlfn.XLOOKUP($K92,Obj.Meta!$A:$A,Obj.Meta!$F:$F,"-",0,1))</f>
        <v>-</v>
      </c>
      <c r="N92" s="356" t="str">
        <f>IF($I92="","-",_xlfn.XLOOKUP($K92,Obj.Meta!$A:$A,Obj.Meta!$O:$O,"-",0,1))</f>
        <v>-</v>
      </c>
      <c r="O92" s="357" t="str">
        <f t="shared" si="3"/>
        <v>---</v>
      </c>
      <c r="P92" s="333"/>
      <c r="Q92" s="133"/>
      <c r="R92" s="728"/>
      <c r="S92" s="200"/>
      <c r="T92" s="201"/>
      <c r="U92" s="202"/>
      <c r="V92" s="613"/>
      <c r="W92" s="608"/>
    </row>
    <row r="93" spans="1:23" s="127" customFormat="1">
      <c r="A93" s="145" t="str">
        <f t="shared" si="2"/>
        <v>-</v>
      </c>
      <c r="B93" s="146" t="str">
        <f>_xlfn.XLOOKUP($A93,Dept.Meta!$A:$A,Dept.Meta!$F:$F,"-",0,1)</f>
        <v>-</v>
      </c>
      <c r="C93" s="629" t="str">
        <f>_xlfn.XLOOKUP(_xlfn.CONCAT($G93,"-",$I93),Div.Meta!$H:$H,Div.Meta!$C:$C,"-",0,1)</f>
        <v>-</v>
      </c>
      <c r="D93" s="302"/>
      <c r="E93" s="146" t="str">
        <f>IF($D93="","-",_xlfn.XLOOKUP($D93,Fund.Meta!$A:$A,Fund.Meta!$D:$D,"-",0,1))</f>
        <v>-</v>
      </c>
      <c r="F93" s="303" t="str">
        <f>IF($D93="","-",_xlfn.XLOOKUP($D93,Fund.Meta!$A:$A,Fund.Meta!$E:$E,"-",0,1))</f>
        <v>-</v>
      </c>
      <c r="G93" s="302"/>
      <c r="H93" s="303" t="str">
        <f>IF($G93="","-",_xlfn.XLOOKUP($G93,Appr.Meta!$A:$A,Appr.Meta!$D:$D,"-",0,1))</f>
        <v>-</v>
      </c>
      <c r="I93" s="304"/>
      <c r="J93" s="303" t="str">
        <f>IF($I93="","-",_xlfn.XLOOKUP($I93,'CC.Meta'!$A:$A,'CC.Meta'!$D:$D,"-",0,1))</f>
        <v>-</v>
      </c>
      <c r="K93" s="302"/>
      <c r="L93" s="146" t="str">
        <f>IF($K93="","-",_xlfn.XLOOKUP($K93,Obj.Meta!$A:$A,Obj.Meta!$D:$D,"-",0,1))</f>
        <v>-</v>
      </c>
      <c r="M93" s="300" t="str">
        <f>IF($K93="","-",_xlfn.XLOOKUP($K93,Obj.Meta!$A:$A,Obj.Meta!$F:$F,"-",0,1))</f>
        <v>-</v>
      </c>
      <c r="N93" s="356" t="str">
        <f>IF($I93="","-",_xlfn.XLOOKUP($K93,Obj.Meta!$A:$A,Obj.Meta!$O:$O,"-",0,1))</f>
        <v>-</v>
      </c>
      <c r="O93" s="357" t="str">
        <f t="shared" si="3"/>
        <v>---</v>
      </c>
      <c r="P93" s="333"/>
      <c r="Q93" s="203"/>
      <c r="R93" s="728"/>
      <c r="S93" s="200"/>
      <c r="T93" s="201"/>
      <c r="U93" s="202"/>
      <c r="V93" s="613"/>
      <c r="W93" s="608"/>
    </row>
    <row r="94" spans="1:23" s="127" customFormat="1">
      <c r="A94" s="145" t="str">
        <f t="shared" si="2"/>
        <v>-</v>
      </c>
      <c r="B94" s="146" t="str">
        <f>_xlfn.XLOOKUP($A94,Dept.Meta!$A:$A,Dept.Meta!$F:$F,"-",0,1)</f>
        <v>-</v>
      </c>
      <c r="C94" s="629" t="str">
        <f>_xlfn.XLOOKUP(_xlfn.CONCAT($G94,"-",$I94),Div.Meta!$H:$H,Div.Meta!$C:$C,"-",0,1)</f>
        <v>-</v>
      </c>
      <c r="D94" s="302"/>
      <c r="E94" s="146" t="str">
        <f>IF($D94="","-",_xlfn.XLOOKUP($D94,Fund.Meta!$A:$A,Fund.Meta!$D:$D,"-",0,1))</f>
        <v>-</v>
      </c>
      <c r="F94" s="303" t="str">
        <f>IF($D94="","-",_xlfn.XLOOKUP($D94,Fund.Meta!$A:$A,Fund.Meta!$E:$E,"-",0,1))</f>
        <v>-</v>
      </c>
      <c r="G94" s="302"/>
      <c r="H94" s="303" t="str">
        <f>IF($G94="","-",_xlfn.XLOOKUP($G94,Appr.Meta!$A:$A,Appr.Meta!$D:$D,"-",0,1))</f>
        <v>-</v>
      </c>
      <c r="I94" s="304"/>
      <c r="J94" s="303" t="str">
        <f>IF($I94="","-",_xlfn.XLOOKUP($I94,'CC.Meta'!$A:$A,'CC.Meta'!$D:$D,"-",0,1))</f>
        <v>-</v>
      </c>
      <c r="K94" s="302"/>
      <c r="L94" s="146" t="str">
        <f>IF($K94="","-",_xlfn.XLOOKUP($K94,Obj.Meta!$A:$A,Obj.Meta!$D:$D,"-",0,1))</f>
        <v>-</v>
      </c>
      <c r="M94" s="300" t="str">
        <f>IF($K94="","-",_xlfn.XLOOKUP($K94,Obj.Meta!$A:$A,Obj.Meta!$F:$F,"-",0,1))</f>
        <v>-</v>
      </c>
      <c r="N94" s="356" t="str">
        <f>IF($I94="","-",_xlfn.XLOOKUP($K94,Obj.Meta!$A:$A,Obj.Meta!$O:$O,"-",0,1))</f>
        <v>-</v>
      </c>
      <c r="O94" s="357" t="str">
        <f t="shared" si="3"/>
        <v>---</v>
      </c>
      <c r="P94" s="333"/>
      <c r="Q94" s="133"/>
      <c r="R94" s="728"/>
      <c r="S94" s="200"/>
      <c r="T94" s="201"/>
      <c r="U94" s="202"/>
      <c r="V94" s="613"/>
      <c r="W94" s="608"/>
    </row>
    <row r="95" spans="1:23" s="127" customFormat="1">
      <c r="A95" s="145" t="str">
        <f t="shared" si="2"/>
        <v>-</v>
      </c>
      <c r="B95" s="146" t="str">
        <f>_xlfn.XLOOKUP($A95,Dept.Meta!$A:$A,Dept.Meta!$F:$F,"-",0,1)</f>
        <v>-</v>
      </c>
      <c r="C95" s="629" t="str">
        <f>_xlfn.XLOOKUP(_xlfn.CONCAT($G95,"-",$I95),Div.Meta!$H:$H,Div.Meta!$C:$C,"-",0,1)</f>
        <v>-</v>
      </c>
      <c r="D95" s="302"/>
      <c r="E95" s="146" t="str">
        <f>IF($D95="","-",_xlfn.XLOOKUP($D95,Fund.Meta!$A:$A,Fund.Meta!$D:$D,"-",0,1))</f>
        <v>-</v>
      </c>
      <c r="F95" s="303" t="str">
        <f>IF($D95="","-",_xlfn.XLOOKUP($D95,Fund.Meta!$A:$A,Fund.Meta!$E:$E,"-",0,1))</f>
        <v>-</v>
      </c>
      <c r="G95" s="302"/>
      <c r="H95" s="303" t="str">
        <f>IF($G95="","-",_xlfn.XLOOKUP($G95,Appr.Meta!$A:$A,Appr.Meta!$D:$D,"-",0,1))</f>
        <v>-</v>
      </c>
      <c r="I95" s="304"/>
      <c r="J95" s="303" t="str">
        <f>IF($I95="","-",_xlfn.XLOOKUP($I95,'CC.Meta'!$A:$A,'CC.Meta'!$D:$D,"-",0,1))</f>
        <v>-</v>
      </c>
      <c r="K95" s="302"/>
      <c r="L95" s="146" t="str">
        <f>IF($K95="","-",_xlfn.XLOOKUP($K95,Obj.Meta!$A:$A,Obj.Meta!$D:$D,"-",0,1))</f>
        <v>-</v>
      </c>
      <c r="M95" s="300" t="str">
        <f>IF($K95="","-",_xlfn.XLOOKUP($K95,Obj.Meta!$A:$A,Obj.Meta!$F:$F,"-",0,1))</f>
        <v>-</v>
      </c>
      <c r="N95" s="356" t="str">
        <f>IF($I95="","-",_xlfn.XLOOKUP($K95,Obj.Meta!$A:$A,Obj.Meta!$O:$O,"-",0,1))</f>
        <v>-</v>
      </c>
      <c r="O95" s="357" t="str">
        <f t="shared" si="3"/>
        <v>---</v>
      </c>
      <c r="P95" s="333"/>
      <c r="Q95" s="133"/>
      <c r="R95" s="728"/>
      <c r="S95" s="200"/>
      <c r="T95" s="201"/>
      <c r="U95" s="202"/>
      <c r="V95" s="613"/>
      <c r="W95" s="608"/>
    </row>
    <row r="96" spans="1:23" s="127" customFormat="1">
      <c r="A96" s="145" t="str">
        <f t="shared" si="2"/>
        <v>-</v>
      </c>
      <c r="B96" s="146" t="str">
        <f>_xlfn.XLOOKUP($A96,Dept.Meta!$A:$A,Dept.Meta!$F:$F,"-",0,1)</f>
        <v>-</v>
      </c>
      <c r="C96" s="629" t="str">
        <f>_xlfn.XLOOKUP(_xlfn.CONCAT($G96,"-",$I96),Div.Meta!$H:$H,Div.Meta!$C:$C,"-",0,1)</f>
        <v>-</v>
      </c>
      <c r="D96" s="302"/>
      <c r="E96" s="146" t="str">
        <f>IF($D96="","-",_xlfn.XLOOKUP($D96,Fund.Meta!$A:$A,Fund.Meta!$D:$D,"-",0,1))</f>
        <v>-</v>
      </c>
      <c r="F96" s="303" t="str">
        <f>IF($D96="","-",_xlfn.XLOOKUP($D96,Fund.Meta!$A:$A,Fund.Meta!$E:$E,"-",0,1))</f>
        <v>-</v>
      </c>
      <c r="G96" s="302"/>
      <c r="H96" s="303" t="str">
        <f>IF($G96="","-",_xlfn.XLOOKUP($G96,Appr.Meta!$A:$A,Appr.Meta!$D:$D,"-",0,1))</f>
        <v>-</v>
      </c>
      <c r="I96" s="304"/>
      <c r="J96" s="303" t="str">
        <f>IF($I96="","-",_xlfn.XLOOKUP($I96,'CC.Meta'!$A:$A,'CC.Meta'!$D:$D,"-",0,1))</f>
        <v>-</v>
      </c>
      <c r="K96" s="302"/>
      <c r="L96" s="146" t="str">
        <f>IF($K96="","-",_xlfn.XLOOKUP($K96,Obj.Meta!$A:$A,Obj.Meta!$D:$D,"-",0,1))</f>
        <v>-</v>
      </c>
      <c r="M96" s="300" t="str">
        <f>IF($K96="","-",_xlfn.XLOOKUP($K96,Obj.Meta!$A:$A,Obj.Meta!$F:$F,"-",0,1))</f>
        <v>-</v>
      </c>
      <c r="N96" s="356" t="str">
        <f>IF($I96="","-",_xlfn.XLOOKUP($K96,Obj.Meta!$A:$A,Obj.Meta!$O:$O,"-",0,1))</f>
        <v>-</v>
      </c>
      <c r="O96" s="357" t="str">
        <f t="shared" si="3"/>
        <v>---</v>
      </c>
      <c r="P96" s="333"/>
      <c r="Q96" s="133"/>
      <c r="R96" s="728"/>
      <c r="S96" s="200"/>
      <c r="T96" s="201"/>
      <c r="U96" s="202"/>
      <c r="V96" s="613"/>
      <c r="W96" s="608"/>
    </row>
    <row r="97" spans="1:23" s="127" customFormat="1">
      <c r="A97" s="145" t="str">
        <f t="shared" si="2"/>
        <v>-</v>
      </c>
      <c r="B97" s="146" t="str">
        <f>_xlfn.XLOOKUP($A97,Dept.Meta!$A:$A,Dept.Meta!$F:$F,"-",0,1)</f>
        <v>-</v>
      </c>
      <c r="C97" s="629" t="str">
        <f>_xlfn.XLOOKUP(_xlfn.CONCAT($G97,"-",$I97),Div.Meta!$H:$H,Div.Meta!$C:$C,"-",0,1)</f>
        <v>-</v>
      </c>
      <c r="D97" s="302"/>
      <c r="E97" s="146" t="str">
        <f>IF($D97="","-",_xlfn.XLOOKUP($D97,Fund.Meta!$A:$A,Fund.Meta!$D:$D,"-",0,1))</f>
        <v>-</v>
      </c>
      <c r="F97" s="303" t="str">
        <f>IF($D97="","-",_xlfn.XLOOKUP($D97,Fund.Meta!$A:$A,Fund.Meta!$E:$E,"-",0,1))</f>
        <v>-</v>
      </c>
      <c r="G97" s="302"/>
      <c r="H97" s="303" t="str">
        <f>IF($G97="","-",_xlfn.XLOOKUP($G97,Appr.Meta!$A:$A,Appr.Meta!$D:$D,"-",0,1))</f>
        <v>-</v>
      </c>
      <c r="I97" s="304"/>
      <c r="J97" s="303" t="str">
        <f>IF($I97="","-",_xlfn.XLOOKUP($I97,'CC.Meta'!$A:$A,'CC.Meta'!$D:$D,"-",0,1))</f>
        <v>-</v>
      </c>
      <c r="K97" s="302"/>
      <c r="L97" s="146" t="str">
        <f>IF($K97="","-",_xlfn.XLOOKUP($K97,Obj.Meta!$A:$A,Obj.Meta!$D:$D,"-",0,1))</f>
        <v>-</v>
      </c>
      <c r="M97" s="300" t="str">
        <f>IF($K97="","-",_xlfn.XLOOKUP($K97,Obj.Meta!$A:$A,Obj.Meta!$F:$F,"-",0,1))</f>
        <v>-</v>
      </c>
      <c r="N97" s="356" t="str">
        <f>IF($I97="","-",_xlfn.XLOOKUP($K97,Obj.Meta!$A:$A,Obj.Meta!$O:$O,"-",0,1))</f>
        <v>-</v>
      </c>
      <c r="O97" s="357" t="str">
        <f t="shared" si="3"/>
        <v>---</v>
      </c>
      <c r="P97" s="333"/>
      <c r="Q97" s="133"/>
      <c r="R97" s="728"/>
      <c r="S97" s="200"/>
      <c r="T97" s="201"/>
      <c r="U97" s="202"/>
      <c r="V97" s="613"/>
      <c r="W97" s="608"/>
    </row>
    <row r="98" spans="1:23" s="127" customFormat="1">
      <c r="A98" s="145" t="str">
        <f t="shared" si="2"/>
        <v>-</v>
      </c>
      <c r="B98" s="146" t="str">
        <f>_xlfn.XLOOKUP($A98,Dept.Meta!$A:$A,Dept.Meta!$F:$F,"-",0,1)</f>
        <v>-</v>
      </c>
      <c r="C98" s="629" t="str">
        <f>_xlfn.XLOOKUP(_xlfn.CONCAT($G98,"-",$I98),Div.Meta!$H:$H,Div.Meta!$C:$C,"-",0,1)</f>
        <v>-</v>
      </c>
      <c r="D98" s="302"/>
      <c r="E98" s="146" t="str">
        <f>IF($D98="","-",_xlfn.XLOOKUP($D98,Fund.Meta!$A:$A,Fund.Meta!$D:$D,"-",0,1))</f>
        <v>-</v>
      </c>
      <c r="F98" s="303" t="str">
        <f>IF($D98="","-",_xlfn.XLOOKUP($D98,Fund.Meta!$A:$A,Fund.Meta!$E:$E,"-",0,1))</f>
        <v>-</v>
      </c>
      <c r="G98" s="302"/>
      <c r="H98" s="303" t="str">
        <f>IF($G98="","-",_xlfn.XLOOKUP($G98,Appr.Meta!$A:$A,Appr.Meta!$D:$D,"-",0,1))</f>
        <v>-</v>
      </c>
      <c r="I98" s="304"/>
      <c r="J98" s="303" t="str">
        <f>IF($I98="","-",_xlfn.XLOOKUP($I98,'CC.Meta'!$A:$A,'CC.Meta'!$D:$D,"-",0,1))</f>
        <v>-</v>
      </c>
      <c r="K98" s="302"/>
      <c r="L98" s="146" t="str">
        <f>IF($K98="","-",_xlfn.XLOOKUP($K98,Obj.Meta!$A:$A,Obj.Meta!$D:$D,"-",0,1))</f>
        <v>-</v>
      </c>
      <c r="M98" s="300" t="str">
        <f>IF($K98="","-",_xlfn.XLOOKUP($K98,Obj.Meta!$A:$A,Obj.Meta!$F:$F,"-",0,1))</f>
        <v>-</v>
      </c>
      <c r="N98" s="356" t="str">
        <f>IF($I98="","-",_xlfn.XLOOKUP($K98,Obj.Meta!$A:$A,Obj.Meta!$O:$O,"-",0,1))</f>
        <v>-</v>
      </c>
      <c r="O98" s="357" t="str">
        <f t="shared" si="3"/>
        <v>---</v>
      </c>
      <c r="P98" s="333"/>
      <c r="Q98" s="133"/>
      <c r="R98" s="728"/>
      <c r="S98" s="200"/>
      <c r="T98" s="201"/>
      <c r="U98" s="202"/>
      <c r="V98" s="613"/>
      <c r="W98" s="608"/>
    </row>
    <row r="99" spans="1:23" s="127" customFormat="1">
      <c r="A99" s="145" t="str">
        <f t="shared" si="2"/>
        <v>-</v>
      </c>
      <c r="B99" s="146" t="str">
        <f>_xlfn.XLOOKUP($A99,Dept.Meta!$A:$A,Dept.Meta!$F:$F,"-",0,1)</f>
        <v>-</v>
      </c>
      <c r="C99" s="629" t="str">
        <f>_xlfn.XLOOKUP(_xlfn.CONCAT($G99,"-",$I99),Div.Meta!$H:$H,Div.Meta!$C:$C,"-",0,1)</f>
        <v>-</v>
      </c>
      <c r="D99" s="302"/>
      <c r="E99" s="146" t="str">
        <f>IF($D99="","-",_xlfn.XLOOKUP($D99,Fund.Meta!$A:$A,Fund.Meta!$D:$D,"-",0,1))</f>
        <v>-</v>
      </c>
      <c r="F99" s="303" t="str">
        <f>IF($D99="","-",_xlfn.XLOOKUP($D99,Fund.Meta!$A:$A,Fund.Meta!$E:$E,"-",0,1))</f>
        <v>-</v>
      </c>
      <c r="G99" s="304"/>
      <c r="H99" s="303" t="str">
        <f>IF($G99="","-",_xlfn.XLOOKUP($G99,Appr.Meta!$A:$A,Appr.Meta!$D:$D,"-",0,1))</f>
        <v>-</v>
      </c>
      <c r="I99" s="302"/>
      <c r="J99" s="303" t="str">
        <f>IF($I99="","-",_xlfn.XLOOKUP($I99,'CC.Meta'!$A:$A,'CC.Meta'!$D:$D,"-",0,1))</f>
        <v>-</v>
      </c>
      <c r="K99" s="302"/>
      <c r="L99" s="146" t="str">
        <f>IF($K99="","-",_xlfn.XLOOKUP($K99,Obj.Meta!$A:$A,Obj.Meta!$D:$D,"-",0,1))</f>
        <v>-</v>
      </c>
      <c r="M99" s="300" t="str">
        <f>IF($K99="","-",_xlfn.XLOOKUP($K99,Obj.Meta!$A:$A,Obj.Meta!$F:$F,"-",0,1))</f>
        <v>-</v>
      </c>
      <c r="N99" s="356" t="str">
        <f>IF($I99="","-",_xlfn.XLOOKUP($K99,Obj.Meta!$A:$A,Obj.Meta!$O:$O,"-",0,1))</f>
        <v>-</v>
      </c>
      <c r="O99" s="357" t="str">
        <f t="shared" si="3"/>
        <v>---</v>
      </c>
      <c r="P99" s="333"/>
      <c r="Q99" s="133"/>
      <c r="R99" s="728"/>
      <c r="S99" s="200"/>
      <c r="T99" s="201"/>
      <c r="U99" s="202"/>
      <c r="V99" s="613"/>
      <c r="W99" s="608"/>
    </row>
    <row r="100" spans="1:23" s="127" customFormat="1">
      <c r="A100" s="145" t="str">
        <f t="shared" si="2"/>
        <v>-</v>
      </c>
      <c r="B100" s="146" t="str">
        <f>_xlfn.XLOOKUP($A100,Dept.Meta!$A:$A,Dept.Meta!$F:$F,"-",0,1)</f>
        <v>-</v>
      </c>
      <c r="C100" s="629" t="str">
        <f>_xlfn.XLOOKUP(_xlfn.CONCAT($G100,"-",$I100),Div.Meta!$H:$H,Div.Meta!$C:$C,"-",0,1)</f>
        <v>-</v>
      </c>
      <c r="D100" s="302"/>
      <c r="E100" s="146" t="str">
        <f>IF($D100="","-",_xlfn.XLOOKUP($D100,Fund.Meta!$A:$A,Fund.Meta!$D:$D,"-",0,1))</f>
        <v>-</v>
      </c>
      <c r="F100" s="303" t="str">
        <f>IF($D100="","-",_xlfn.XLOOKUP($D100,Fund.Meta!$A:$A,Fund.Meta!$E:$E,"-",0,1))</f>
        <v>-</v>
      </c>
      <c r="G100" s="302"/>
      <c r="H100" s="303" t="str">
        <f>IF($G100="","-",_xlfn.XLOOKUP($G100,Appr.Meta!$A:$A,Appr.Meta!$D:$D,"-",0,1))</f>
        <v>-</v>
      </c>
      <c r="I100" s="304"/>
      <c r="J100" s="303" t="str">
        <f>IF($I100="","-",_xlfn.XLOOKUP($I100,'CC.Meta'!$A:$A,'CC.Meta'!$D:$D,"-",0,1))</f>
        <v>-</v>
      </c>
      <c r="K100" s="302"/>
      <c r="L100" s="146" t="str">
        <f>IF($K100="","-",_xlfn.XLOOKUP($K100,Obj.Meta!$A:$A,Obj.Meta!$D:$D,"-",0,1))</f>
        <v>-</v>
      </c>
      <c r="M100" s="300" t="str">
        <f>IF($K100="","-",_xlfn.XLOOKUP($K100,Obj.Meta!$A:$A,Obj.Meta!$F:$F,"-",0,1))</f>
        <v>-</v>
      </c>
      <c r="N100" s="356" t="str">
        <f>IF($I100="","-",_xlfn.XLOOKUP($K100,Obj.Meta!$A:$A,Obj.Meta!$O:$O,"-",0,1))</f>
        <v>-</v>
      </c>
      <c r="O100" s="357" t="str">
        <f t="shared" si="3"/>
        <v>---</v>
      </c>
      <c r="P100" s="333"/>
      <c r="Q100" s="133"/>
      <c r="R100" s="728"/>
      <c r="S100" s="200"/>
      <c r="T100" s="201"/>
      <c r="U100" s="202"/>
      <c r="V100" s="613"/>
      <c r="W100" s="608"/>
    </row>
    <row r="101" spans="1:23" s="127" customFormat="1">
      <c r="A101" s="145" t="str">
        <f t="shared" si="2"/>
        <v>-</v>
      </c>
      <c r="B101" s="146" t="str">
        <f>_xlfn.XLOOKUP($A101,Dept.Meta!$A:$A,Dept.Meta!$F:$F,"-",0,1)</f>
        <v>-</v>
      </c>
      <c r="C101" s="629" t="str">
        <f>_xlfn.XLOOKUP(_xlfn.CONCAT($G101,"-",$I101),Div.Meta!$H:$H,Div.Meta!$C:$C,"-",0,1)</f>
        <v>-</v>
      </c>
      <c r="D101" s="302"/>
      <c r="E101" s="146" t="str">
        <f>IF($D101="","-",_xlfn.XLOOKUP($D101,Fund.Meta!$A:$A,Fund.Meta!$D:$D,"-",0,1))</f>
        <v>-</v>
      </c>
      <c r="F101" s="303" t="str">
        <f>IF($D101="","-",_xlfn.XLOOKUP($D101,Fund.Meta!$A:$A,Fund.Meta!$E:$E,"-",0,1))</f>
        <v>-</v>
      </c>
      <c r="G101" s="302"/>
      <c r="H101" s="303" t="str">
        <f>IF($G101="","-",_xlfn.XLOOKUP($G101,Appr.Meta!$A:$A,Appr.Meta!$D:$D,"-",0,1))</f>
        <v>-</v>
      </c>
      <c r="I101" s="304"/>
      <c r="J101" s="303" t="str">
        <f>IF($I101="","-",_xlfn.XLOOKUP($I101,'CC.Meta'!$A:$A,'CC.Meta'!$D:$D,"-",0,1))</f>
        <v>-</v>
      </c>
      <c r="K101" s="302"/>
      <c r="L101" s="146" t="str">
        <f>IF($K101="","-",_xlfn.XLOOKUP($K101,Obj.Meta!$A:$A,Obj.Meta!$D:$D,"-",0,1))</f>
        <v>-</v>
      </c>
      <c r="M101" s="300" t="str">
        <f>IF($K101="","-",_xlfn.XLOOKUP($K101,Obj.Meta!$A:$A,Obj.Meta!$F:$F,"-",0,1))</f>
        <v>-</v>
      </c>
      <c r="N101" s="356" t="str">
        <f>IF($I101="","-",_xlfn.XLOOKUP($K101,Obj.Meta!$A:$A,Obj.Meta!$O:$O,"-",0,1))</f>
        <v>-</v>
      </c>
      <c r="O101" s="357" t="str">
        <f t="shared" si="3"/>
        <v>---</v>
      </c>
      <c r="P101" s="333"/>
      <c r="Q101" s="133"/>
      <c r="R101" s="728"/>
      <c r="S101" s="200"/>
      <c r="T101" s="201"/>
      <c r="U101" s="202"/>
      <c r="V101" s="613"/>
      <c r="W101" s="608"/>
    </row>
    <row r="102" spans="1:23" s="127" customFormat="1">
      <c r="A102" s="145" t="str">
        <f t="shared" si="2"/>
        <v>-</v>
      </c>
      <c r="B102" s="146" t="str">
        <f>_xlfn.XLOOKUP($A102,Dept.Meta!$A:$A,Dept.Meta!$F:$F,"-",0,1)</f>
        <v>-</v>
      </c>
      <c r="C102" s="629" t="str">
        <f>_xlfn.XLOOKUP(_xlfn.CONCAT($G102,"-",$I102),Div.Meta!$H:$H,Div.Meta!$C:$C,"-",0,1)</f>
        <v>-</v>
      </c>
      <c r="D102" s="302"/>
      <c r="E102" s="146" t="str">
        <f>IF($D102="","-",_xlfn.XLOOKUP($D102,Fund.Meta!$A:$A,Fund.Meta!$D:$D,"-",0,1))</f>
        <v>-</v>
      </c>
      <c r="F102" s="303" t="str">
        <f>IF($D102="","-",_xlfn.XLOOKUP($D102,Fund.Meta!$A:$A,Fund.Meta!$E:$E,"-",0,1))</f>
        <v>-</v>
      </c>
      <c r="G102" s="302"/>
      <c r="H102" s="303" t="str">
        <f>IF($G102="","-",_xlfn.XLOOKUP($G102,Appr.Meta!$A:$A,Appr.Meta!$D:$D,"-",0,1))</f>
        <v>-</v>
      </c>
      <c r="I102" s="304"/>
      <c r="J102" s="303" t="str">
        <f>IF($I102="","-",_xlfn.XLOOKUP($I102,'CC.Meta'!$A:$A,'CC.Meta'!$D:$D,"-",0,1))</f>
        <v>-</v>
      </c>
      <c r="K102" s="302"/>
      <c r="L102" s="146" t="str">
        <f>IF($K102="","-",_xlfn.XLOOKUP($K102,Obj.Meta!$A:$A,Obj.Meta!$D:$D,"-",0,1))</f>
        <v>-</v>
      </c>
      <c r="M102" s="300" t="str">
        <f>IF($K102="","-",_xlfn.XLOOKUP($K102,Obj.Meta!$A:$A,Obj.Meta!$F:$F,"-",0,1))</f>
        <v>-</v>
      </c>
      <c r="N102" s="356" t="str">
        <f>IF($I102="","-",_xlfn.XLOOKUP($K102,Obj.Meta!$A:$A,Obj.Meta!$O:$O,"-",0,1))</f>
        <v>-</v>
      </c>
      <c r="O102" s="357" t="str">
        <f t="shared" si="3"/>
        <v>---</v>
      </c>
      <c r="P102" s="333"/>
      <c r="Q102" s="133"/>
      <c r="R102" s="728"/>
      <c r="S102" s="200"/>
      <c r="T102" s="201"/>
      <c r="U102" s="202"/>
      <c r="V102" s="613"/>
      <c r="W102" s="608"/>
    </row>
    <row r="103" spans="1:23" s="127" customFormat="1">
      <c r="A103" s="145" t="str">
        <f t="shared" si="2"/>
        <v>-</v>
      </c>
      <c r="B103" s="146" t="str">
        <f>_xlfn.XLOOKUP($A103,Dept.Meta!$A:$A,Dept.Meta!$F:$F,"-",0,1)</f>
        <v>-</v>
      </c>
      <c r="C103" s="629" t="str">
        <f>_xlfn.XLOOKUP(_xlfn.CONCAT($G103,"-",$I103),Div.Meta!$H:$H,Div.Meta!$C:$C,"-",0,1)</f>
        <v>-</v>
      </c>
      <c r="D103" s="302"/>
      <c r="E103" s="146" t="str">
        <f>IF($D103="","-",_xlfn.XLOOKUP($D103,Fund.Meta!$A:$A,Fund.Meta!$D:$D,"-",0,1))</f>
        <v>-</v>
      </c>
      <c r="F103" s="303" t="str">
        <f>IF($D103="","-",_xlfn.XLOOKUP($D103,Fund.Meta!$A:$A,Fund.Meta!$E:$E,"-",0,1))</f>
        <v>-</v>
      </c>
      <c r="G103" s="304"/>
      <c r="H103" s="303" t="str">
        <f>IF($G103="","-",_xlfn.XLOOKUP($G103,Appr.Meta!$A:$A,Appr.Meta!$D:$D,"-",0,1))</f>
        <v>-</v>
      </c>
      <c r="I103" s="302"/>
      <c r="J103" s="303" t="str">
        <f>IF($I103="","-",_xlfn.XLOOKUP($I103,'CC.Meta'!$A:$A,'CC.Meta'!$D:$D,"-",0,1))</f>
        <v>-</v>
      </c>
      <c r="K103" s="302"/>
      <c r="L103" s="146" t="str">
        <f>IF($K103="","-",_xlfn.XLOOKUP($K103,Obj.Meta!$A:$A,Obj.Meta!$D:$D,"-",0,1))</f>
        <v>-</v>
      </c>
      <c r="M103" s="300" t="str">
        <f>IF($K103="","-",_xlfn.XLOOKUP($K103,Obj.Meta!$A:$A,Obj.Meta!$F:$F,"-",0,1))</f>
        <v>-</v>
      </c>
      <c r="N103" s="356" t="str">
        <f>IF($I103="","-",_xlfn.XLOOKUP($K103,Obj.Meta!$A:$A,Obj.Meta!$O:$O,"-",0,1))</f>
        <v>-</v>
      </c>
      <c r="O103" s="357" t="str">
        <f t="shared" si="3"/>
        <v>---</v>
      </c>
      <c r="P103" s="333"/>
      <c r="Q103" s="133"/>
      <c r="R103" s="728"/>
      <c r="S103" s="200"/>
      <c r="T103" s="201"/>
      <c r="U103" s="202"/>
      <c r="V103" s="613"/>
      <c r="W103" s="608"/>
    </row>
    <row r="104" spans="1:23" s="127" customFormat="1">
      <c r="A104" s="145" t="str">
        <f t="shared" si="2"/>
        <v>-</v>
      </c>
      <c r="B104" s="146" t="str">
        <f>_xlfn.XLOOKUP($A104,Dept.Meta!$A:$A,Dept.Meta!$F:$F,"-",0,1)</f>
        <v>-</v>
      </c>
      <c r="C104" s="629" t="str">
        <f>_xlfn.XLOOKUP(_xlfn.CONCAT($G104,"-",$I104),Div.Meta!$H:$H,Div.Meta!$C:$C,"-",0,1)</f>
        <v>-</v>
      </c>
      <c r="D104" s="302"/>
      <c r="E104" s="146" t="str">
        <f>IF($D104="","-",_xlfn.XLOOKUP($D104,Fund.Meta!$A:$A,Fund.Meta!$D:$D,"-",0,1))</f>
        <v>-</v>
      </c>
      <c r="F104" s="303" t="str">
        <f>IF($D104="","-",_xlfn.XLOOKUP($D104,Fund.Meta!$A:$A,Fund.Meta!$E:$E,"-",0,1))</f>
        <v>-</v>
      </c>
      <c r="G104" s="302"/>
      <c r="H104" s="303" t="str">
        <f>IF($G104="","-",_xlfn.XLOOKUP($G104,Appr.Meta!$A:$A,Appr.Meta!$D:$D,"-",0,1))</f>
        <v>-</v>
      </c>
      <c r="I104" s="304"/>
      <c r="J104" s="303" t="str">
        <f>IF($I104="","-",_xlfn.XLOOKUP($I104,'CC.Meta'!$A:$A,'CC.Meta'!$D:$D,"-",0,1))</f>
        <v>-</v>
      </c>
      <c r="K104" s="302"/>
      <c r="L104" s="146" t="str">
        <f>IF($K104="","-",_xlfn.XLOOKUP($K104,Obj.Meta!$A:$A,Obj.Meta!$D:$D,"-",0,1))</f>
        <v>-</v>
      </c>
      <c r="M104" s="300" t="str">
        <f>IF($K104="","-",_xlfn.XLOOKUP($K104,Obj.Meta!$A:$A,Obj.Meta!$F:$F,"-",0,1))</f>
        <v>-</v>
      </c>
      <c r="N104" s="356" t="str">
        <f>IF($I104="","-",_xlfn.XLOOKUP($K104,Obj.Meta!$A:$A,Obj.Meta!$O:$O,"-",0,1))</f>
        <v>-</v>
      </c>
      <c r="O104" s="357" t="str">
        <f t="shared" si="3"/>
        <v>---</v>
      </c>
      <c r="P104" s="333"/>
      <c r="Q104" s="133"/>
      <c r="R104" s="728"/>
      <c r="S104" s="200"/>
      <c r="T104" s="201"/>
      <c r="U104" s="202"/>
      <c r="V104" s="613"/>
      <c r="W104" s="608"/>
    </row>
    <row r="105" spans="1:23" s="127" customFormat="1">
      <c r="A105" s="145" t="str">
        <f t="shared" si="2"/>
        <v>-</v>
      </c>
      <c r="B105" s="146" t="str">
        <f>_xlfn.XLOOKUP($A105,Dept.Meta!$A:$A,Dept.Meta!$F:$F,"-",0,1)</f>
        <v>-</v>
      </c>
      <c r="C105" s="629" t="str">
        <f>_xlfn.XLOOKUP(_xlfn.CONCAT($G105,"-",$I105),Div.Meta!$H:$H,Div.Meta!$C:$C,"-",0,1)</f>
        <v>-</v>
      </c>
      <c r="D105" s="302"/>
      <c r="E105" s="146" t="str">
        <f>IF($D105="","-",_xlfn.XLOOKUP($D105,Fund.Meta!$A:$A,Fund.Meta!$D:$D,"-",0,1))</f>
        <v>-</v>
      </c>
      <c r="F105" s="303" t="str">
        <f>IF($D105="","-",_xlfn.XLOOKUP($D105,Fund.Meta!$A:$A,Fund.Meta!$E:$E,"-",0,1))</f>
        <v>-</v>
      </c>
      <c r="G105" s="302"/>
      <c r="H105" s="303" t="str">
        <f>IF($G105="","-",_xlfn.XLOOKUP($G105,Appr.Meta!$A:$A,Appr.Meta!$D:$D,"-",0,1))</f>
        <v>-</v>
      </c>
      <c r="I105" s="304"/>
      <c r="J105" s="303" t="str">
        <f>IF($I105="","-",_xlfn.XLOOKUP($I105,'CC.Meta'!$A:$A,'CC.Meta'!$D:$D,"-",0,1))</f>
        <v>-</v>
      </c>
      <c r="K105" s="302"/>
      <c r="L105" s="146" t="str">
        <f>IF($K105="","-",_xlfn.XLOOKUP($K105,Obj.Meta!$A:$A,Obj.Meta!$D:$D,"-",0,1))</f>
        <v>-</v>
      </c>
      <c r="M105" s="300" t="str">
        <f>IF($K105="","-",_xlfn.XLOOKUP($K105,Obj.Meta!$A:$A,Obj.Meta!$F:$F,"-",0,1))</f>
        <v>-</v>
      </c>
      <c r="N105" s="356" t="str">
        <f>IF($I105="","-",_xlfn.XLOOKUP($K105,Obj.Meta!$A:$A,Obj.Meta!$O:$O,"-",0,1))</f>
        <v>-</v>
      </c>
      <c r="O105" s="357" t="str">
        <f t="shared" si="3"/>
        <v>---</v>
      </c>
      <c r="P105" s="333"/>
      <c r="Q105" s="133"/>
      <c r="R105" s="728"/>
      <c r="S105" s="200"/>
      <c r="T105" s="201"/>
      <c r="U105" s="202"/>
      <c r="V105" s="613"/>
      <c r="W105" s="608"/>
    </row>
    <row r="106" spans="1:23" s="127" customFormat="1">
      <c r="A106" s="145" t="str">
        <f t="shared" si="2"/>
        <v>-</v>
      </c>
      <c r="B106" s="146" t="str">
        <f>_xlfn.XLOOKUP($A106,Dept.Meta!$A:$A,Dept.Meta!$F:$F,"-",0,1)</f>
        <v>-</v>
      </c>
      <c r="C106" s="629" t="str">
        <f>_xlfn.XLOOKUP(_xlfn.CONCAT($G106,"-",$I106),Div.Meta!$H:$H,Div.Meta!$C:$C,"-",0,1)</f>
        <v>-</v>
      </c>
      <c r="D106" s="302"/>
      <c r="E106" s="146" t="str">
        <f>IF($D106="","-",_xlfn.XLOOKUP($D106,Fund.Meta!$A:$A,Fund.Meta!$D:$D,"-",0,1))</f>
        <v>-</v>
      </c>
      <c r="F106" s="303" t="str">
        <f>IF($D106="","-",_xlfn.XLOOKUP($D106,Fund.Meta!$A:$A,Fund.Meta!$E:$E,"-",0,1))</f>
        <v>-</v>
      </c>
      <c r="G106" s="302"/>
      <c r="H106" s="303" t="str">
        <f>IF($G106="","-",_xlfn.XLOOKUP($G106,Appr.Meta!$A:$A,Appr.Meta!$D:$D,"-",0,1))</f>
        <v>-</v>
      </c>
      <c r="I106" s="304"/>
      <c r="J106" s="303" t="str">
        <f>IF($I106="","-",_xlfn.XLOOKUP($I106,'CC.Meta'!$A:$A,'CC.Meta'!$D:$D,"-",0,1))</f>
        <v>-</v>
      </c>
      <c r="K106" s="302"/>
      <c r="L106" s="146" t="str">
        <f>IF($K106="","-",_xlfn.XLOOKUP($K106,Obj.Meta!$A:$A,Obj.Meta!$D:$D,"-",0,1))</f>
        <v>-</v>
      </c>
      <c r="M106" s="300" t="str">
        <f>IF($K106="","-",_xlfn.XLOOKUP($K106,Obj.Meta!$A:$A,Obj.Meta!$F:$F,"-",0,1))</f>
        <v>-</v>
      </c>
      <c r="N106" s="356" t="str">
        <f>IF($I106="","-",_xlfn.XLOOKUP($K106,Obj.Meta!$A:$A,Obj.Meta!$O:$O,"-",0,1))</f>
        <v>-</v>
      </c>
      <c r="O106" s="357" t="str">
        <f t="shared" si="3"/>
        <v>---</v>
      </c>
      <c r="P106" s="333"/>
      <c r="Q106" s="133"/>
      <c r="R106" s="728"/>
      <c r="S106" s="200"/>
      <c r="T106" s="201"/>
      <c r="U106" s="202"/>
      <c r="V106" s="613"/>
      <c r="W106" s="608"/>
    </row>
    <row r="107" spans="1:23" s="127" customFormat="1">
      <c r="A107" s="145" t="str">
        <f t="shared" si="2"/>
        <v>-</v>
      </c>
      <c r="B107" s="146" t="str">
        <f>_xlfn.XLOOKUP($A107,Dept.Meta!$A:$A,Dept.Meta!$F:$F,"-",0,1)</f>
        <v>-</v>
      </c>
      <c r="C107" s="629" t="str">
        <f>_xlfn.XLOOKUP(_xlfn.CONCAT($G107,"-",$I107),Div.Meta!$H:$H,Div.Meta!$C:$C,"-",0,1)</f>
        <v>-</v>
      </c>
      <c r="D107" s="302"/>
      <c r="E107" s="146" t="str">
        <f>IF($D107="","-",_xlfn.XLOOKUP($D107,Fund.Meta!$A:$A,Fund.Meta!$D:$D,"-",0,1))</f>
        <v>-</v>
      </c>
      <c r="F107" s="303" t="str">
        <f>IF($D107="","-",_xlfn.XLOOKUP($D107,Fund.Meta!$A:$A,Fund.Meta!$E:$E,"-",0,1))</f>
        <v>-</v>
      </c>
      <c r="G107" s="302"/>
      <c r="H107" s="303" t="str">
        <f>IF($G107="","-",_xlfn.XLOOKUP($G107,Appr.Meta!$A:$A,Appr.Meta!$D:$D,"-",0,1))</f>
        <v>-</v>
      </c>
      <c r="I107" s="304"/>
      <c r="J107" s="303" t="str">
        <f>IF($I107="","-",_xlfn.XLOOKUP($I107,'CC.Meta'!$A:$A,'CC.Meta'!$D:$D,"-",0,1))</f>
        <v>-</v>
      </c>
      <c r="K107" s="302"/>
      <c r="L107" s="146" t="str">
        <f>IF($K107="","-",_xlfn.XLOOKUP($K107,Obj.Meta!$A:$A,Obj.Meta!$D:$D,"-",0,1))</f>
        <v>-</v>
      </c>
      <c r="M107" s="300" t="str">
        <f>IF($K107="","-",_xlfn.XLOOKUP($K107,Obj.Meta!$A:$A,Obj.Meta!$F:$F,"-",0,1))</f>
        <v>-</v>
      </c>
      <c r="N107" s="356" t="str">
        <f>IF($I107="","-",_xlfn.XLOOKUP($K107,Obj.Meta!$A:$A,Obj.Meta!$O:$O,"-",0,1))</f>
        <v>-</v>
      </c>
      <c r="O107" s="357" t="str">
        <f t="shared" si="3"/>
        <v>---</v>
      </c>
      <c r="P107" s="333"/>
      <c r="Q107" s="133"/>
      <c r="R107" s="728"/>
      <c r="S107" s="200"/>
      <c r="T107" s="201"/>
      <c r="U107" s="202"/>
      <c r="V107" s="613"/>
      <c r="W107" s="608"/>
    </row>
    <row r="108" spans="1:23" s="127" customFormat="1">
      <c r="A108" s="145" t="str">
        <f t="shared" si="2"/>
        <v>-</v>
      </c>
      <c r="B108" s="146" t="str">
        <f>_xlfn.XLOOKUP($A108,Dept.Meta!$A:$A,Dept.Meta!$F:$F,"-",0,1)</f>
        <v>-</v>
      </c>
      <c r="C108" s="629" t="str">
        <f>_xlfn.XLOOKUP(_xlfn.CONCAT($G108,"-",$I108),Div.Meta!$H:$H,Div.Meta!$C:$C,"-",0,1)</f>
        <v>-</v>
      </c>
      <c r="D108" s="302"/>
      <c r="E108" s="146" t="str">
        <f>IF($D108="","-",_xlfn.XLOOKUP($D108,Fund.Meta!$A:$A,Fund.Meta!$D:$D,"-",0,1))</f>
        <v>-</v>
      </c>
      <c r="F108" s="303" t="str">
        <f>IF($D108="","-",_xlfn.XLOOKUP($D108,Fund.Meta!$A:$A,Fund.Meta!$E:$E,"-",0,1))</f>
        <v>-</v>
      </c>
      <c r="G108" s="302"/>
      <c r="H108" s="303" t="str">
        <f>IF($G108="","-",_xlfn.XLOOKUP($G108,Appr.Meta!$A:$A,Appr.Meta!$D:$D,"-",0,1))</f>
        <v>-</v>
      </c>
      <c r="I108" s="304"/>
      <c r="J108" s="303" t="str">
        <f>IF($I108="","-",_xlfn.XLOOKUP($I108,'CC.Meta'!$A:$A,'CC.Meta'!$D:$D,"-",0,1))</f>
        <v>-</v>
      </c>
      <c r="K108" s="302"/>
      <c r="L108" s="146" t="str">
        <f>IF($K108="","-",_xlfn.XLOOKUP($K108,Obj.Meta!$A:$A,Obj.Meta!$D:$D,"-",0,1))</f>
        <v>-</v>
      </c>
      <c r="M108" s="300" t="str">
        <f>IF($K108="","-",_xlfn.XLOOKUP($K108,Obj.Meta!$A:$A,Obj.Meta!$F:$F,"-",0,1))</f>
        <v>-</v>
      </c>
      <c r="N108" s="356" t="str">
        <f>IF($I108="","-",_xlfn.XLOOKUP($K108,Obj.Meta!$A:$A,Obj.Meta!$O:$O,"-",0,1))</f>
        <v>-</v>
      </c>
      <c r="O108" s="357" t="str">
        <f t="shared" si="3"/>
        <v>---</v>
      </c>
      <c r="P108" s="333"/>
      <c r="Q108" s="133"/>
      <c r="R108" s="728"/>
      <c r="S108" s="200"/>
      <c r="T108" s="201"/>
      <c r="U108" s="202"/>
      <c r="V108" s="613"/>
      <c r="W108" s="608"/>
    </row>
    <row r="109" spans="1:23" s="127" customFormat="1">
      <c r="A109" s="145" t="str">
        <f t="shared" si="2"/>
        <v>-</v>
      </c>
      <c r="B109" s="146" t="str">
        <f>_xlfn.XLOOKUP($A109,Dept.Meta!$A:$A,Dept.Meta!$F:$F,"-",0,1)</f>
        <v>-</v>
      </c>
      <c r="C109" s="629" t="str">
        <f>_xlfn.XLOOKUP(_xlfn.CONCAT($G109,"-",$I109),Div.Meta!$H:$H,Div.Meta!$C:$C,"-",0,1)</f>
        <v>-</v>
      </c>
      <c r="D109" s="302"/>
      <c r="E109" s="146" t="str">
        <f>IF($D109="","-",_xlfn.XLOOKUP($D109,Fund.Meta!$A:$A,Fund.Meta!$D:$D,"-",0,1))</f>
        <v>-</v>
      </c>
      <c r="F109" s="303" t="str">
        <f>IF($D109="","-",_xlfn.XLOOKUP($D109,Fund.Meta!$A:$A,Fund.Meta!$E:$E,"-",0,1))</f>
        <v>-</v>
      </c>
      <c r="G109" s="302"/>
      <c r="H109" s="303" t="str">
        <f>IF($G109="","-",_xlfn.XLOOKUP($G109,Appr.Meta!$A:$A,Appr.Meta!$D:$D,"-",0,1))</f>
        <v>-</v>
      </c>
      <c r="I109" s="304"/>
      <c r="J109" s="303" t="str">
        <f>IF($I109="","-",_xlfn.XLOOKUP($I109,'CC.Meta'!$A:$A,'CC.Meta'!$D:$D,"-",0,1))</f>
        <v>-</v>
      </c>
      <c r="K109" s="302"/>
      <c r="L109" s="146" t="str">
        <f>IF($K109="","-",_xlfn.XLOOKUP($K109,Obj.Meta!$A:$A,Obj.Meta!$D:$D,"-",0,1))</f>
        <v>-</v>
      </c>
      <c r="M109" s="300" t="str">
        <f>IF($K109="","-",_xlfn.XLOOKUP($K109,Obj.Meta!$A:$A,Obj.Meta!$F:$F,"-",0,1))</f>
        <v>-</v>
      </c>
      <c r="N109" s="356" t="str">
        <f>IF($I109="","-",_xlfn.XLOOKUP($K109,Obj.Meta!$A:$A,Obj.Meta!$O:$O,"-",0,1))</f>
        <v>-</v>
      </c>
      <c r="O109" s="357" t="str">
        <f t="shared" si="3"/>
        <v>---</v>
      </c>
      <c r="P109" s="333"/>
      <c r="Q109" s="133"/>
      <c r="R109" s="728"/>
      <c r="S109" s="200"/>
      <c r="T109" s="201"/>
      <c r="U109" s="202"/>
      <c r="V109" s="613"/>
      <c r="W109" s="608"/>
    </row>
    <row r="110" spans="1:23" s="127" customFormat="1">
      <c r="A110" s="145" t="str">
        <f t="shared" si="2"/>
        <v>-</v>
      </c>
      <c r="B110" s="146" t="str">
        <f>_xlfn.XLOOKUP($A110,Dept.Meta!$A:$A,Dept.Meta!$F:$F,"-",0,1)</f>
        <v>-</v>
      </c>
      <c r="C110" s="629" t="str">
        <f>_xlfn.XLOOKUP(_xlfn.CONCAT($G110,"-",$I110),Div.Meta!$H:$H,Div.Meta!$C:$C,"-",0,1)</f>
        <v>-</v>
      </c>
      <c r="D110" s="302"/>
      <c r="E110" s="146" t="str">
        <f>IF($D110="","-",_xlfn.XLOOKUP($D110,Fund.Meta!$A:$A,Fund.Meta!$D:$D,"-",0,1))</f>
        <v>-</v>
      </c>
      <c r="F110" s="303" t="str">
        <f>IF($D110="","-",_xlfn.XLOOKUP($D110,Fund.Meta!$A:$A,Fund.Meta!$E:$E,"-",0,1))</f>
        <v>-</v>
      </c>
      <c r="G110" s="302"/>
      <c r="H110" s="303" t="str">
        <f>IF($G110="","-",_xlfn.XLOOKUP($G110,Appr.Meta!$A:$A,Appr.Meta!$D:$D,"-",0,1))</f>
        <v>-</v>
      </c>
      <c r="I110" s="304"/>
      <c r="J110" s="303" t="str">
        <f>IF($I110="","-",_xlfn.XLOOKUP($I110,'CC.Meta'!$A:$A,'CC.Meta'!$D:$D,"-",0,1))</f>
        <v>-</v>
      </c>
      <c r="K110" s="302"/>
      <c r="L110" s="146" t="str">
        <f>IF($K110="","-",_xlfn.XLOOKUP($K110,Obj.Meta!$A:$A,Obj.Meta!$D:$D,"-",0,1))</f>
        <v>-</v>
      </c>
      <c r="M110" s="300" t="str">
        <f>IF($K110="","-",_xlfn.XLOOKUP($K110,Obj.Meta!$A:$A,Obj.Meta!$F:$F,"-",0,1))</f>
        <v>-</v>
      </c>
      <c r="N110" s="356" t="str">
        <f>IF($I110="","-",_xlfn.XLOOKUP($K110,Obj.Meta!$A:$A,Obj.Meta!$O:$O,"-",0,1))</f>
        <v>-</v>
      </c>
      <c r="O110" s="357" t="str">
        <f t="shared" si="3"/>
        <v>---</v>
      </c>
      <c r="P110" s="333"/>
      <c r="Q110" s="133"/>
      <c r="R110" s="728"/>
      <c r="S110" s="200"/>
      <c r="T110" s="201"/>
      <c r="U110" s="202"/>
      <c r="V110" s="613"/>
      <c r="W110" s="608"/>
    </row>
    <row r="111" spans="1:23" s="127" customFormat="1">
      <c r="A111" s="145" t="str">
        <f t="shared" si="2"/>
        <v>-</v>
      </c>
      <c r="B111" s="146" t="str">
        <f>_xlfn.XLOOKUP($A111,Dept.Meta!$A:$A,Dept.Meta!$F:$F,"-",0,1)</f>
        <v>-</v>
      </c>
      <c r="C111" s="629" t="str">
        <f>_xlfn.XLOOKUP(_xlfn.CONCAT($G111,"-",$I111),Div.Meta!$H:$H,Div.Meta!$C:$C,"-",0,1)</f>
        <v>-</v>
      </c>
      <c r="D111" s="302"/>
      <c r="E111" s="146" t="str">
        <f>IF($D111="","-",_xlfn.XLOOKUP($D111,Fund.Meta!$A:$A,Fund.Meta!$D:$D,"-",0,1))</f>
        <v>-</v>
      </c>
      <c r="F111" s="303" t="str">
        <f>IF($D111="","-",_xlfn.XLOOKUP($D111,Fund.Meta!$A:$A,Fund.Meta!$E:$E,"-",0,1))</f>
        <v>-</v>
      </c>
      <c r="G111" s="302"/>
      <c r="H111" s="303" t="str">
        <f>IF($G111="","-",_xlfn.XLOOKUP($G111,Appr.Meta!$A:$A,Appr.Meta!$D:$D,"-",0,1))</f>
        <v>-</v>
      </c>
      <c r="I111" s="304"/>
      <c r="J111" s="303" t="str">
        <f>IF($I111="","-",_xlfn.XLOOKUP($I111,'CC.Meta'!$A:$A,'CC.Meta'!$D:$D,"-",0,1))</f>
        <v>-</v>
      </c>
      <c r="K111" s="302"/>
      <c r="L111" s="146" t="str">
        <f>IF($K111="","-",_xlfn.XLOOKUP($K111,Obj.Meta!$A:$A,Obj.Meta!$D:$D,"-",0,1))</f>
        <v>-</v>
      </c>
      <c r="M111" s="300" t="str">
        <f>IF($K111="","-",_xlfn.XLOOKUP($K111,Obj.Meta!$A:$A,Obj.Meta!$F:$F,"-",0,1))</f>
        <v>-</v>
      </c>
      <c r="N111" s="356" t="str">
        <f>IF($I111="","-",_xlfn.XLOOKUP($K111,Obj.Meta!$A:$A,Obj.Meta!$O:$O,"-",0,1))</f>
        <v>-</v>
      </c>
      <c r="O111" s="357" t="str">
        <f t="shared" si="3"/>
        <v>---</v>
      </c>
      <c r="P111" s="333"/>
      <c r="Q111" s="133"/>
      <c r="R111" s="728"/>
      <c r="S111" s="200"/>
      <c r="T111" s="201"/>
      <c r="U111" s="202"/>
      <c r="V111" s="613"/>
      <c r="W111" s="608"/>
    </row>
    <row r="112" spans="1:23" s="127" customFormat="1">
      <c r="A112" s="145" t="str">
        <f t="shared" si="2"/>
        <v>-</v>
      </c>
      <c r="B112" s="146" t="str">
        <f>_xlfn.XLOOKUP($A112,Dept.Meta!$A:$A,Dept.Meta!$F:$F,"-",0,1)</f>
        <v>-</v>
      </c>
      <c r="C112" s="629" t="str">
        <f>_xlfn.XLOOKUP(_xlfn.CONCAT($G112,"-",$I112),Div.Meta!$H:$H,Div.Meta!$C:$C,"-",0,1)</f>
        <v>-</v>
      </c>
      <c r="D112" s="302"/>
      <c r="E112" s="146" t="str">
        <f>IF($D112="","-",_xlfn.XLOOKUP($D112,Fund.Meta!$A:$A,Fund.Meta!$D:$D,"-",0,1))</f>
        <v>-</v>
      </c>
      <c r="F112" s="303" t="str">
        <f>IF($D112="","-",_xlfn.XLOOKUP($D112,Fund.Meta!$A:$A,Fund.Meta!$E:$E,"-",0,1))</f>
        <v>-</v>
      </c>
      <c r="G112" s="302"/>
      <c r="H112" s="303" t="str">
        <f>IF($G112="","-",_xlfn.XLOOKUP($G112,Appr.Meta!$A:$A,Appr.Meta!$D:$D,"-",0,1))</f>
        <v>-</v>
      </c>
      <c r="I112" s="304"/>
      <c r="J112" s="303" t="str">
        <f>IF($I112="","-",_xlfn.XLOOKUP($I112,'CC.Meta'!$A:$A,'CC.Meta'!$D:$D,"-",0,1))</f>
        <v>-</v>
      </c>
      <c r="K112" s="302"/>
      <c r="L112" s="146" t="str">
        <f>IF($K112="","-",_xlfn.XLOOKUP($K112,Obj.Meta!$A:$A,Obj.Meta!$D:$D,"-",0,1))</f>
        <v>-</v>
      </c>
      <c r="M112" s="300" t="str">
        <f>IF($K112="","-",_xlfn.XLOOKUP($K112,Obj.Meta!$A:$A,Obj.Meta!$F:$F,"-",0,1))</f>
        <v>-</v>
      </c>
      <c r="N112" s="356" t="str">
        <f>IF($I112="","-",_xlfn.XLOOKUP($K112,Obj.Meta!$A:$A,Obj.Meta!$O:$O,"-",0,1))</f>
        <v>-</v>
      </c>
      <c r="O112" s="357" t="str">
        <f t="shared" si="3"/>
        <v>---</v>
      </c>
      <c r="P112" s="333"/>
      <c r="Q112" s="133"/>
      <c r="R112" s="728"/>
      <c r="S112" s="200"/>
      <c r="T112" s="201"/>
      <c r="U112" s="202"/>
      <c r="V112" s="613"/>
      <c r="W112" s="608"/>
    </row>
    <row r="113" spans="1:23" s="127" customFormat="1">
      <c r="A113" s="145" t="str">
        <f t="shared" si="2"/>
        <v>-</v>
      </c>
      <c r="B113" s="146" t="str">
        <f>_xlfn.XLOOKUP($A113,Dept.Meta!$A:$A,Dept.Meta!$F:$F,"-",0,1)</f>
        <v>-</v>
      </c>
      <c r="C113" s="629" t="str">
        <f>_xlfn.XLOOKUP(_xlfn.CONCAT($G113,"-",$I113),Div.Meta!$H:$H,Div.Meta!$C:$C,"-",0,1)</f>
        <v>-</v>
      </c>
      <c r="D113" s="302"/>
      <c r="E113" s="146" t="str">
        <f>IF($D113="","-",_xlfn.XLOOKUP($D113,Fund.Meta!$A:$A,Fund.Meta!$D:$D,"-",0,1))</f>
        <v>-</v>
      </c>
      <c r="F113" s="303" t="str">
        <f>IF($D113="","-",_xlfn.XLOOKUP($D113,Fund.Meta!$A:$A,Fund.Meta!$E:$E,"-",0,1))</f>
        <v>-</v>
      </c>
      <c r="G113" s="302"/>
      <c r="H113" s="303" t="str">
        <f>IF($G113="","-",_xlfn.XLOOKUP($G113,Appr.Meta!$A:$A,Appr.Meta!$D:$D,"-",0,1))</f>
        <v>-</v>
      </c>
      <c r="I113" s="304"/>
      <c r="J113" s="303" t="str">
        <f>IF($I113="","-",_xlfn.XLOOKUP($I113,'CC.Meta'!$A:$A,'CC.Meta'!$D:$D,"-",0,1))</f>
        <v>-</v>
      </c>
      <c r="K113" s="302"/>
      <c r="L113" s="146" t="str">
        <f>IF($K113="","-",_xlfn.XLOOKUP($K113,Obj.Meta!$A:$A,Obj.Meta!$D:$D,"-",0,1))</f>
        <v>-</v>
      </c>
      <c r="M113" s="300" t="str">
        <f>IF($K113="","-",_xlfn.XLOOKUP($K113,Obj.Meta!$A:$A,Obj.Meta!$F:$F,"-",0,1))</f>
        <v>-</v>
      </c>
      <c r="N113" s="356" t="str">
        <f>IF($I113="","-",_xlfn.XLOOKUP($K113,Obj.Meta!$A:$A,Obj.Meta!$O:$O,"-",0,1))</f>
        <v>-</v>
      </c>
      <c r="O113" s="357" t="str">
        <f t="shared" si="3"/>
        <v>---</v>
      </c>
      <c r="P113" s="333"/>
      <c r="Q113" s="133"/>
      <c r="R113" s="728"/>
      <c r="S113" s="200"/>
      <c r="T113" s="201"/>
      <c r="U113" s="202"/>
      <c r="V113" s="613"/>
      <c r="W113" s="608"/>
    </row>
    <row r="114" spans="1:23" s="127" customFormat="1">
      <c r="A114" s="145" t="str">
        <f t="shared" si="2"/>
        <v>-</v>
      </c>
      <c r="B114" s="146" t="str">
        <f>_xlfn.XLOOKUP($A114,Dept.Meta!$A:$A,Dept.Meta!$F:$F,"-",0,1)</f>
        <v>-</v>
      </c>
      <c r="C114" s="629" t="str">
        <f>_xlfn.XLOOKUP(_xlfn.CONCAT($G114,"-",$I114),Div.Meta!$H:$H,Div.Meta!$C:$C,"-",0,1)</f>
        <v>-</v>
      </c>
      <c r="D114" s="302"/>
      <c r="E114" s="146" t="str">
        <f>IF($D114="","-",_xlfn.XLOOKUP($D114,Fund.Meta!$A:$A,Fund.Meta!$D:$D,"-",0,1))</f>
        <v>-</v>
      </c>
      <c r="F114" s="303" t="str">
        <f>IF($D114="","-",_xlfn.XLOOKUP($D114,Fund.Meta!$A:$A,Fund.Meta!$E:$E,"-",0,1))</f>
        <v>-</v>
      </c>
      <c r="G114" s="302"/>
      <c r="H114" s="303" t="str">
        <f>IF($G114="","-",_xlfn.XLOOKUP($G114,Appr.Meta!$A:$A,Appr.Meta!$D:$D,"-",0,1))</f>
        <v>-</v>
      </c>
      <c r="I114" s="304"/>
      <c r="J114" s="303" t="str">
        <f>IF($I114="","-",_xlfn.XLOOKUP($I114,'CC.Meta'!$A:$A,'CC.Meta'!$D:$D,"-",0,1))</f>
        <v>-</v>
      </c>
      <c r="K114" s="302"/>
      <c r="L114" s="146" t="str">
        <f>IF($K114="","-",_xlfn.XLOOKUP($K114,Obj.Meta!$A:$A,Obj.Meta!$D:$D,"-",0,1))</f>
        <v>-</v>
      </c>
      <c r="M114" s="300" t="str">
        <f>IF($K114="","-",_xlfn.XLOOKUP($K114,Obj.Meta!$A:$A,Obj.Meta!$F:$F,"-",0,1))</f>
        <v>-</v>
      </c>
      <c r="N114" s="356" t="str">
        <f>IF($I114="","-",_xlfn.XLOOKUP($K114,Obj.Meta!$A:$A,Obj.Meta!$O:$O,"-",0,1))</f>
        <v>-</v>
      </c>
      <c r="O114" s="357" t="str">
        <f t="shared" si="3"/>
        <v>---</v>
      </c>
      <c r="P114" s="333"/>
      <c r="Q114" s="133"/>
      <c r="R114" s="728"/>
      <c r="S114" s="200"/>
      <c r="T114" s="201"/>
      <c r="U114" s="202"/>
      <c r="V114" s="613"/>
      <c r="W114" s="608"/>
    </row>
    <row r="115" spans="1:23" s="127" customFormat="1">
      <c r="A115" s="145" t="str">
        <f t="shared" si="2"/>
        <v>-</v>
      </c>
      <c r="B115" s="146" t="str">
        <f>_xlfn.XLOOKUP($A115,Dept.Meta!$A:$A,Dept.Meta!$F:$F,"-",0,1)</f>
        <v>-</v>
      </c>
      <c r="C115" s="629" t="str">
        <f>_xlfn.XLOOKUP(_xlfn.CONCAT($G115,"-",$I115),Div.Meta!$H:$H,Div.Meta!$C:$C,"-",0,1)</f>
        <v>-</v>
      </c>
      <c r="D115" s="302"/>
      <c r="E115" s="146" t="str">
        <f>IF($D115="","-",_xlfn.XLOOKUP($D115,Fund.Meta!$A:$A,Fund.Meta!$D:$D,"-",0,1))</f>
        <v>-</v>
      </c>
      <c r="F115" s="303" t="str">
        <f>IF($D115="","-",_xlfn.XLOOKUP($D115,Fund.Meta!$A:$A,Fund.Meta!$E:$E,"-",0,1))</f>
        <v>-</v>
      </c>
      <c r="G115" s="302"/>
      <c r="H115" s="303" t="str">
        <f>IF($G115="","-",_xlfn.XLOOKUP($G115,Appr.Meta!$A:$A,Appr.Meta!$D:$D,"-",0,1))</f>
        <v>-</v>
      </c>
      <c r="I115" s="304"/>
      <c r="J115" s="303" t="str">
        <f>IF($I115="","-",_xlfn.XLOOKUP($I115,'CC.Meta'!$A:$A,'CC.Meta'!$D:$D,"-",0,1))</f>
        <v>-</v>
      </c>
      <c r="K115" s="302"/>
      <c r="L115" s="146" t="str">
        <f>IF($K115="","-",_xlfn.XLOOKUP($K115,Obj.Meta!$A:$A,Obj.Meta!$D:$D,"-",0,1))</f>
        <v>-</v>
      </c>
      <c r="M115" s="300" t="str">
        <f>IF($K115="","-",_xlfn.XLOOKUP($K115,Obj.Meta!$A:$A,Obj.Meta!$F:$F,"-",0,1))</f>
        <v>-</v>
      </c>
      <c r="N115" s="356" t="str">
        <f>IF($I115="","-",_xlfn.XLOOKUP($K115,Obj.Meta!$A:$A,Obj.Meta!$O:$O,"-",0,1))</f>
        <v>-</v>
      </c>
      <c r="O115" s="357" t="str">
        <f t="shared" si="3"/>
        <v>---</v>
      </c>
      <c r="P115" s="333"/>
      <c r="Q115" s="133"/>
      <c r="R115" s="728"/>
      <c r="S115" s="200"/>
      <c r="T115" s="201"/>
      <c r="U115" s="202"/>
      <c r="V115" s="613"/>
      <c r="W115" s="608"/>
    </row>
    <row r="116" spans="1:23" s="127" customFormat="1">
      <c r="A116" s="145" t="str">
        <f t="shared" si="2"/>
        <v>-</v>
      </c>
      <c r="B116" s="146" t="str">
        <f>_xlfn.XLOOKUP($A116,Dept.Meta!$A:$A,Dept.Meta!$F:$F,"-",0,1)</f>
        <v>-</v>
      </c>
      <c r="C116" s="629" t="str">
        <f>_xlfn.XLOOKUP(_xlfn.CONCAT($G116,"-",$I116),Div.Meta!$H:$H,Div.Meta!$C:$C,"-",0,1)</f>
        <v>-</v>
      </c>
      <c r="D116" s="302"/>
      <c r="E116" s="146" t="str">
        <f>IF($D116="","-",_xlfn.XLOOKUP($D116,Fund.Meta!$A:$A,Fund.Meta!$D:$D,"-",0,1))</f>
        <v>-</v>
      </c>
      <c r="F116" s="303" t="str">
        <f>IF($D116="","-",_xlfn.XLOOKUP($D116,Fund.Meta!$A:$A,Fund.Meta!$E:$E,"-",0,1))</f>
        <v>-</v>
      </c>
      <c r="G116" s="302"/>
      <c r="H116" s="303" t="str">
        <f>IF($G116="","-",_xlfn.XLOOKUP($G116,Appr.Meta!$A:$A,Appr.Meta!$D:$D,"-",0,1))</f>
        <v>-</v>
      </c>
      <c r="I116" s="304"/>
      <c r="J116" s="303" t="str">
        <f>IF($I116="","-",_xlfn.XLOOKUP($I116,'CC.Meta'!$A:$A,'CC.Meta'!$D:$D,"-",0,1))</f>
        <v>-</v>
      </c>
      <c r="K116" s="302"/>
      <c r="L116" s="146" t="str">
        <f>IF($K116="","-",_xlfn.XLOOKUP($K116,Obj.Meta!$A:$A,Obj.Meta!$D:$D,"-",0,1))</f>
        <v>-</v>
      </c>
      <c r="M116" s="300" t="str">
        <f>IF($K116="","-",_xlfn.XLOOKUP($K116,Obj.Meta!$A:$A,Obj.Meta!$F:$F,"-",0,1))</f>
        <v>-</v>
      </c>
      <c r="N116" s="356" t="str">
        <f>IF($I116="","-",_xlfn.XLOOKUP($K116,Obj.Meta!$A:$A,Obj.Meta!$O:$O,"-",0,1))</f>
        <v>-</v>
      </c>
      <c r="O116" s="357" t="str">
        <f t="shared" si="3"/>
        <v>---</v>
      </c>
      <c r="P116" s="333"/>
      <c r="Q116" s="133"/>
      <c r="R116" s="728"/>
      <c r="S116" s="200"/>
      <c r="T116" s="201"/>
      <c r="U116" s="202"/>
      <c r="V116" s="613"/>
      <c r="W116" s="608"/>
    </row>
    <row r="117" spans="1:23" s="127" customFormat="1">
      <c r="A117" s="145" t="str">
        <f t="shared" si="2"/>
        <v>-</v>
      </c>
      <c r="B117" s="146" t="str">
        <f>_xlfn.XLOOKUP($A117,Dept.Meta!$A:$A,Dept.Meta!$F:$F,"-",0,1)</f>
        <v>-</v>
      </c>
      <c r="C117" s="629" t="str">
        <f>_xlfn.XLOOKUP(_xlfn.CONCAT($G117,"-",$I117),Div.Meta!$H:$H,Div.Meta!$C:$C,"-",0,1)</f>
        <v>-</v>
      </c>
      <c r="D117" s="302"/>
      <c r="E117" s="146" t="str">
        <f>IF($D117="","-",_xlfn.XLOOKUP($D117,Fund.Meta!$A:$A,Fund.Meta!$D:$D,"-",0,1))</f>
        <v>-</v>
      </c>
      <c r="F117" s="303" t="str">
        <f>IF($D117="","-",_xlfn.XLOOKUP($D117,Fund.Meta!$A:$A,Fund.Meta!$E:$E,"-",0,1))</f>
        <v>-</v>
      </c>
      <c r="G117" s="302"/>
      <c r="H117" s="303" t="str">
        <f>IF($G117="","-",_xlfn.XLOOKUP($G117,Appr.Meta!$A:$A,Appr.Meta!$D:$D,"-",0,1))</f>
        <v>-</v>
      </c>
      <c r="I117" s="304"/>
      <c r="J117" s="303" t="str">
        <f>IF($I117="","-",_xlfn.XLOOKUP($I117,'CC.Meta'!$A:$A,'CC.Meta'!$D:$D,"-",0,1))</f>
        <v>-</v>
      </c>
      <c r="K117" s="302"/>
      <c r="L117" s="146" t="str">
        <f>IF($K117="","-",_xlfn.XLOOKUP($K117,Obj.Meta!$A:$A,Obj.Meta!$D:$D,"-",0,1))</f>
        <v>-</v>
      </c>
      <c r="M117" s="300" t="str">
        <f>IF($K117="","-",_xlfn.XLOOKUP($K117,Obj.Meta!$A:$A,Obj.Meta!$F:$F,"-",0,1))</f>
        <v>-</v>
      </c>
      <c r="N117" s="356" t="str">
        <f>IF($I117="","-",_xlfn.XLOOKUP($K117,Obj.Meta!$A:$A,Obj.Meta!$O:$O,"-",0,1))</f>
        <v>-</v>
      </c>
      <c r="O117" s="357" t="str">
        <f t="shared" si="3"/>
        <v>---</v>
      </c>
      <c r="P117" s="333"/>
      <c r="Q117" s="133"/>
      <c r="R117" s="728"/>
      <c r="S117" s="200"/>
      <c r="T117" s="201"/>
      <c r="U117" s="202"/>
      <c r="V117" s="613"/>
      <c r="W117" s="608"/>
    </row>
    <row r="118" spans="1:23" s="127" customFormat="1">
      <c r="A118" s="145" t="str">
        <f t="shared" si="2"/>
        <v>-</v>
      </c>
      <c r="B118" s="146" t="str">
        <f>_xlfn.XLOOKUP($A118,Dept.Meta!$A:$A,Dept.Meta!$F:$F,"-",0,1)</f>
        <v>-</v>
      </c>
      <c r="C118" s="629" t="str">
        <f>_xlfn.XLOOKUP(_xlfn.CONCAT($G118,"-",$I118),Div.Meta!$H:$H,Div.Meta!$C:$C,"-",0,1)</f>
        <v>-</v>
      </c>
      <c r="D118" s="302"/>
      <c r="E118" s="146" t="str">
        <f>IF($D118="","-",_xlfn.XLOOKUP($D118,Fund.Meta!$A:$A,Fund.Meta!$D:$D,"-",0,1))</f>
        <v>-</v>
      </c>
      <c r="F118" s="303" t="str">
        <f>IF($D118="","-",_xlfn.XLOOKUP($D118,Fund.Meta!$A:$A,Fund.Meta!$E:$E,"-",0,1))</f>
        <v>-</v>
      </c>
      <c r="G118" s="302"/>
      <c r="H118" s="303" t="str">
        <f>IF($G118="","-",_xlfn.XLOOKUP($G118,Appr.Meta!$A:$A,Appr.Meta!$D:$D,"-",0,1))</f>
        <v>-</v>
      </c>
      <c r="I118" s="304"/>
      <c r="J118" s="303" t="str">
        <f>IF($I118="","-",_xlfn.XLOOKUP($I118,'CC.Meta'!$A:$A,'CC.Meta'!$D:$D,"-",0,1))</f>
        <v>-</v>
      </c>
      <c r="K118" s="302"/>
      <c r="L118" s="146" t="str">
        <f>IF($K118="","-",_xlfn.XLOOKUP($K118,Obj.Meta!$A:$A,Obj.Meta!$D:$D,"-",0,1))</f>
        <v>-</v>
      </c>
      <c r="M118" s="300" t="str">
        <f>IF($K118="","-",_xlfn.XLOOKUP($K118,Obj.Meta!$A:$A,Obj.Meta!$F:$F,"-",0,1))</f>
        <v>-</v>
      </c>
      <c r="N118" s="356" t="str">
        <f>IF($I118="","-",_xlfn.XLOOKUP($K118,Obj.Meta!$A:$A,Obj.Meta!$O:$O,"-",0,1))</f>
        <v>-</v>
      </c>
      <c r="O118" s="357" t="str">
        <f t="shared" si="3"/>
        <v>---</v>
      </c>
      <c r="P118" s="333"/>
      <c r="Q118" s="133"/>
      <c r="R118" s="728"/>
      <c r="S118" s="200"/>
      <c r="T118" s="201"/>
      <c r="U118" s="202"/>
      <c r="V118" s="613"/>
      <c r="W118" s="608"/>
    </row>
    <row r="119" spans="1:23" s="127" customFormat="1">
      <c r="A119" s="145" t="str">
        <f t="shared" si="2"/>
        <v>-</v>
      </c>
      <c r="B119" s="146" t="str">
        <f>_xlfn.XLOOKUP($A119,Dept.Meta!$A:$A,Dept.Meta!$F:$F,"-",0,1)</f>
        <v>-</v>
      </c>
      <c r="C119" s="629" t="str">
        <f>_xlfn.XLOOKUP(_xlfn.CONCAT($G119,"-",$I119),Div.Meta!$H:$H,Div.Meta!$C:$C,"-",0,1)</f>
        <v>-</v>
      </c>
      <c r="D119" s="302"/>
      <c r="E119" s="146" t="str">
        <f>IF($D119="","-",_xlfn.XLOOKUP($D119,Fund.Meta!$A:$A,Fund.Meta!$D:$D,"-",0,1))</f>
        <v>-</v>
      </c>
      <c r="F119" s="303" t="str">
        <f>IF($D119="","-",_xlfn.XLOOKUP($D119,Fund.Meta!$A:$A,Fund.Meta!$E:$E,"-",0,1))</f>
        <v>-</v>
      </c>
      <c r="G119" s="302"/>
      <c r="H119" s="303" t="str">
        <f>IF($G119="","-",_xlfn.XLOOKUP($G119,Appr.Meta!$A:$A,Appr.Meta!$D:$D,"-",0,1))</f>
        <v>-</v>
      </c>
      <c r="I119" s="304"/>
      <c r="J119" s="303" t="str">
        <f>IF($I119="","-",_xlfn.XLOOKUP($I119,'CC.Meta'!$A:$A,'CC.Meta'!$D:$D,"-",0,1))</f>
        <v>-</v>
      </c>
      <c r="K119" s="302"/>
      <c r="L119" s="146" t="str">
        <f>IF($K119="","-",_xlfn.XLOOKUP($K119,Obj.Meta!$A:$A,Obj.Meta!$D:$D,"-",0,1))</f>
        <v>-</v>
      </c>
      <c r="M119" s="300" t="str">
        <f>IF($K119="","-",_xlfn.XLOOKUP($K119,Obj.Meta!$A:$A,Obj.Meta!$F:$F,"-",0,1))</f>
        <v>-</v>
      </c>
      <c r="N119" s="356" t="str">
        <f>IF($I119="","-",_xlfn.XLOOKUP($K119,Obj.Meta!$A:$A,Obj.Meta!$O:$O,"-",0,1))</f>
        <v>-</v>
      </c>
      <c r="O119" s="357" t="str">
        <f t="shared" si="3"/>
        <v>---</v>
      </c>
      <c r="P119" s="333"/>
      <c r="Q119" s="133"/>
      <c r="R119" s="728"/>
      <c r="S119" s="200"/>
      <c r="T119" s="201"/>
      <c r="U119" s="202"/>
      <c r="V119" s="613"/>
      <c r="W119" s="608"/>
    </row>
    <row r="120" spans="1:23" s="127" customFormat="1">
      <c r="A120" s="145" t="str">
        <f t="shared" si="2"/>
        <v>-</v>
      </c>
      <c r="B120" s="146" t="str">
        <f>_xlfn.XLOOKUP($A120,Dept.Meta!$A:$A,Dept.Meta!$F:$F,"-",0,1)</f>
        <v>-</v>
      </c>
      <c r="C120" s="629" t="str">
        <f>_xlfn.XLOOKUP(_xlfn.CONCAT($G120,"-",$I120),Div.Meta!$H:$H,Div.Meta!$C:$C,"-",0,1)</f>
        <v>-</v>
      </c>
      <c r="D120" s="302"/>
      <c r="E120" s="146" t="str">
        <f>IF($D120="","-",_xlfn.XLOOKUP($D120,Fund.Meta!$A:$A,Fund.Meta!$D:$D,"-",0,1))</f>
        <v>-</v>
      </c>
      <c r="F120" s="303" t="str">
        <f>IF($D120="","-",_xlfn.XLOOKUP($D120,Fund.Meta!$A:$A,Fund.Meta!$E:$E,"-",0,1))</f>
        <v>-</v>
      </c>
      <c r="G120" s="302"/>
      <c r="H120" s="303" t="str">
        <f>IF($G120="","-",_xlfn.XLOOKUP($G120,Appr.Meta!$A:$A,Appr.Meta!$D:$D,"-",0,1))</f>
        <v>-</v>
      </c>
      <c r="I120" s="304"/>
      <c r="J120" s="303" t="str">
        <f>IF($I120="","-",_xlfn.XLOOKUP($I120,'CC.Meta'!$A:$A,'CC.Meta'!$D:$D,"-",0,1))</f>
        <v>-</v>
      </c>
      <c r="K120" s="302"/>
      <c r="L120" s="146" t="str">
        <f>IF($K120="","-",_xlfn.XLOOKUP($K120,Obj.Meta!$A:$A,Obj.Meta!$D:$D,"-",0,1))</f>
        <v>-</v>
      </c>
      <c r="M120" s="300" t="str">
        <f>IF($K120="","-",_xlfn.XLOOKUP($K120,Obj.Meta!$A:$A,Obj.Meta!$F:$F,"-",0,1))</f>
        <v>-</v>
      </c>
      <c r="N120" s="356" t="str">
        <f>IF($I120="","-",_xlfn.XLOOKUP($K120,Obj.Meta!$A:$A,Obj.Meta!$O:$O,"-",0,1))</f>
        <v>-</v>
      </c>
      <c r="O120" s="357" t="str">
        <f t="shared" si="3"/>
        <v>---</v>
      </c>
      <c r="P120" s="333"/>
      <c r="Q120" s="133"/>
      <c r="R120" s="728"/>
      <c r="S120" s="200"/>
      <c r="T120" s="201"/>
      <c r="U120" s="202"/>
      <c r="V120" s="613"/>
      <c r="W120" s="608"/>
    </row>
    <row r="121" spans="1:23" s="127" customFormat="1">
      <c r="A121" s="145" t="str">
        <f t="shared" si="2"/>
        <v>-</v>
      </c>
      <c r="B121" s="146" t="str">
        <f>_xlfn.XLOOKUP($A121,Dept.Meta!$A:$A,Dept.Meta!$F:$F,"-",0,1)</f>
        <v>-</v>
      </c>
      <c r="C121" s="629" t="str">
        <f>_xlfn.XLOOKUP(_xlfn.CONCAT($G121,"-",$I121),Div.Meta!$H:$H,Div.Meta!$C:$C,"-",0,1)</f>
        <v>-</v>
      </c>
      <c r="D121" s="302"/>
      <c r="E121" s="146" t="str">
        <f>IF($D121="","-",_xlfn.XLOOKUP($D121,Fund.Meta!$A:$A,Fund.Meta!$D:$D,"-",0,1))</f>
        <v>-</v>
      </c>
      <c r="F121" s="303" t="str">
        <f>IF($D121="","-",_xlfn.XLOOKUP($D121,Fund.Meta!$A:$A,Fund.Meta!$E:$E,"-",0,1))</f>
        <v>-</v>
      </c>
      <c r="G121" s="302"/>
      <c r="H121" s="303" t="str">
        <f>IF($G121="","-",_xlfn.XLOOKUP($G121,Appr.Meta!$A:$A,Appr.Meta!$D:$D,"-",0,1))</f>
        <v>-</v>
      </c>
      <c r="I121" s="304"/>
      <c r="J121" s="303" t="str">
        <f>IF($I121="","-",_xlfn.XLOOKUP($I121,'CC.Meta'!$A:$A,'CC.Meta'!$D:$D,"-",0,1))</f>
        <v>-</v>
      </c>
      <c r="K121" s="302"/>
      <c r="L121" s="146" t="str">
        <f>IF($K121="","-",_xlfn.XLOOKUP($K121,Obj.Meta!$A:$A,Obj.Meta!$D:$D,"-",0,1))</f>
        <v>-</v>
      </c>
      <c r="M121" s="300" t="str">
        <f>IF($K121="","-",_xlfn.XLOOKUP($K121,Obj.Meta!$A:$A,Obj.Meta!$F:$F,"-",0,1))</f>
        <v>-</v>
      </c>
      <c r="N121" s="356" t="str">
        <f>IF($I121="","-",_xlfn.XLOOKUP($K121,Obj.Meta!$A:$A,Obj.Meta!$O:$O,"-",0,1))</f>
        <v>-</v>
      </c>
      <c r="O121" s="357" t="str">
        <f t="shared" si="3"/>
        <v>---</v>
      </c>
      <c r="P121" s="333"/>
      <c r="Q121" s="133"/>
      <c r="R121" s="728"/>
      <c r="S121" s="200"/>
      <c r="T121" s="201"/>
      <c r="U121" s="202"/>
      <c r="V121" s="613"/>
      <c r="W121" s="608"/>
    </row>
    <row r="122" spans="1:23" s="127" customFormat="1">
      <c r="A122" s="145" t="str">
        <f t="shared" si="2"/>
        <v>-</v>
      </c>
      <c r="B122" s="146" t="str">
        <f>_xlfn.XLOOKUP($A122,Dept.Meta!$A:$A,Dept.Meta!$F:$F,"-",0,1)</f>
        <v>-</v>
      </c>
      <c r="C122" s="629" t="str">
        <f>_xlfn.XLOOKUP(_xlfn.CONCAT($G122,"-",$I122),Div.Meta!$H:$H,Div.Meta!$C:$C,"-",0,1)</f>
        <v>-</v>
      </c>
      <c r="D122" s="302"/>
      <c r="E122" s="146" t="str">
        <f>IF($D122="","-",_xlfn.XLOOKUP($D122,Fund.Meta!$A:$A,Fund.Meta!$D:$D,"-",0,1))</f>
        <v>-</v>
      </c>
      <c r="F122" s="303" t="str">
        <f>IF($D122="","-",_xlfn.XLOOKUP($D122,Fund.Meta!$A:$A,Fund.Meta!$E:$E,"-",0,1))</f>
        <v>-</v>
      </c>
      <c r="G122" s="302"/>
      <c r="H122" s="303" t="str">
        <f>IF($G122="","-",_xlfn.XLOOKUP($G122,Appr.Meta!$A:$A,Appr.Meta!$D:$D,"-",0,1))</f>
        <v>-</v>
      </c>
      <c r="I122" s="304"/>
      <c r="J122" s="303" t="str">
        <f>IF($I122="","-",_xlfn.XLOOKUP($I122,'CC.Meta'!$A:$A,'CC.Meta'!$D:$D,"-",0,1))</f>
        <v>-</v>
      </c>
      <c r="K122" s="302"/>
      <c r="L122" s="146" t="str">
        <f>IF($K122="","-",_xlfn.XLOOKUP($K122,Obj.Meta!$A:$A,Obj.Meta!$D:$D,"-",0,1))</f>
        <v>-</v>
      </c>
      <c r="M122" s="300" t="str">
        <f>IF($K122="","-",_xlfn.XLOOKUP($K122,Obj.Meta!$A:$A,Obj.Meta!$F:$F,"-",0,1))</f>
        <v>-</v>
      </c>
      <c r="N122" s="356" t="str">
        <f>IF($I122="","-",_xlfn.XLOOKUP($K122,Obj.Meta!$A:$A,Obj.Meta!$O:$O,"-",0,1))</f>
        <v>-</v>
      </c>
      <c r="O122" s="357" t="str">
        <f t="shared" si="3"/>
        <v>---</v>
      </c>
      <c r="P122" s="333"/>
      <c r="Q122" s="133"/>
      <c r="R122" s="728"/>
      <c r="S122" s="200"/>
      <c r="T122" s="201"/>
      <c r="U122" s="202"/>
      <c r="V122" s="613"/>
      <c r="W122" s="608"/>
    </row>
    <row r="123" spans="1:23" s="127" customFormat="1">
      <c r="A123" s="145" t="str">
        <f t="shared" si="2"/>
        <v>-</v>
      </c>
      <c r="B123" s="146" t="str">
        <f>_xlfn.XLOOKUP($A123,Dept.Meta!$A:$A,Dept.Meta!$F:$F,"-",0,1)</f>
        <v>-</v>
      </c>
      <c r="C123" s="629" t="str">
        <f>_xlfn.XLOOKUP(_xlfn.CONCAT($G123,"-",$I123),Div.Meta!$H:$H,Div.Meta!$C:$C,"-",0,1)</f>
        <v>-</v>
      </c>
      <c r="D123" s="302"/>
      <c r="E123" s="146" t="str">
        <f>IF($D123="","-",_xlfn.XLOOKUP($D123,Fund.Meta!$A:$A,Fund.Meta!$D:$D,"-",0,1))</f>
        <v>-</v>
      </c>
      <c r="F123" s="303" t="str">
        <f>IF($D123="","-",_xlfn.XLOOKUP($D123,Fund.Meta!$A:$A,Fund.Meta!$E:$E,"-",0,1))</f>
        <v>-</v>
      </c>
      <c r="G123" s="302"/>
      <c r="H123" s="303" t="str">
        <f>IF($G123="","-",_xlfn.XLOOKUP($G123,Appr.Meta!$A:$A,Appr.Meta!$D:$D,"-",0,1))</f>
        <v>-</v>
      </c>
      <c r="I123" s="304"/>
      <c r="J123" s="303" t="str">
        <f>IF($I123="","-",_xlfn.XLOOKUP($I123,'CC.Meta'!$A:$A,'CC.Meta'!$D:$D,"-",0,1))</f>
        <v>-</v>
      </c>
      <c r="K123" s="302"/>
      <c r="L123" s="146" t="str">
        <f>IF($K123="","-",_xlfn.XLOOKUP($K123,Obj.Meta!$A:$A,Obj.Meta!$D:$D,"-",0,1))</f>
        <v>-</v>
      </c>
      <c r="M123" s="300" t="str">
        <f>IF($K123="","-",_xlfn.XLOOKUP($K123,Obj.Meta!$A:$A,Obj.Meta!$F:$F,"-",0,1))</f>
        <v>-</v>
      </c>
      <c r="N123" s="356" t="str">
        <f>IF($I123="","-",_xlfn.XLOOKUP($K123,Obj.Meta!$A:$A,Obj.Meta!$O:$O,"-",0,1))</f>
        <v>-</v>
      </c>
      <c r="O123" s="357" t="str">
        <f t="shared" si="3"/>
        <v>---</v>
      </c>
      <c r="P123" s="333"/>
      <c r="Q123" s="133"/>
      <c r="R123" s="728"/>
      <c r="S123" s="200"/>
      <c r="T123" s="201"/>
      <c r="U123" s="202"/>
      <c r="V123" s="613"/>
      <c r="W123" s="608"/>
    </row>
    <row r="124" spans="1:23" s="127" customFormat="1">
      <c r="A124" s="145" t="str">
        <f t="shared" si="2"/>
        <v>-</v>
      </c>
      <c r="B124" s="146" t="str">
        <f>_xlfn.XLOOKUP($A124,Dept.Meta!$A:$A,Dept.Meta!$F:$F,"-",0,1)</f>
        <v>-</v>
      </c>
      <c r="C124" s="629" t="str">
        <f>_xlfn.XLOOKUP(_xlfn.CONCAT($G124,"-",$I124),Div.Meta!$H:$H,Div.Meta!$C:$C,"-",0,1)</f>
        <v>-</v>
      </c>
      <c r="D124" s="302"/>
      <c r="E124" s="146" t="str">
        <f>IF($D124="","-",_xlfn.XLOOKUP($D124,Fund.Meta!$A:$A,Fund.Meta!$D:$D,"-",0,1))</f>
        <v>-</v>
      </c>
      <c r="F124" s="303" t="str">
        <f>IF($D124="","-",_xlfn.XLOOKUP($D124,Fund.Meta!$A:$A,Fund.Meta!$E:$E,"-",0,1))</f>
        <v>-</v>
      </c>
      <c r="G124" s="302"/>
      <c r="H124" s="303" t="str">
        <f>IF($G124="","-",_xlfn.XLOOKUP($G124,Appr.Meta!$A:$A,Appr.Meta!$D:$D,"-",0,1))</f>
        <v>-</v>
      </c>
      <c r="I124" s="304"/>
      <c r="J124" s="303" t="str">
        <f>IF($I124="","-",_xlfn.XLOOKUP($I124,'CC.Meta'!$A:$A,'CC.Meta'!$D:$D,"-",0,1))</f>
        <v>-</v>
      </c>
      <c r="K124" s="302"/>
      <c r="L124" s="146" t="str">
        <f>IF($K124="","-",_xlfn.XLOOKUP($K124,Obj.Meta!$A:$A,Obj.Meta!$D:$D,"-",0,1))</f>
        <v>-</v>
      </c>
      <c r="M124" s="300" t="str">
        <f>IF($K124="","-",_xlfn.XLOOKUP($K124,Obj.Meta!$A:$A,Obj.Meta!$F:$F,"-",0,1))</f>
        <v>-</v>
      </c>
      <c r="N124" s="356" t="str">
        <f>IF($I124="","-",_xlfn.XLOOKUP($K124,Obj.Meta!$A:$A,Obj.Meta!$O:$O,"-",0,1))</f>
        <v>-</v>
      </c>
      <c r="O124" s="357" t="str">
        <f t="shared" si="3"/>
        <v>---</v>
      </c>
      <c r="P124" s="333"/>
      <c r="Q124" s="133"/>
      <c r="R124" s="728"/>
      <c r="S124" s="200"/>
      <c r="T124" s="201"/>
      <c r="U124" s="202"/>
      <c r="V124" s="613"/>
      <c r="W124" s="608"/>
    </row>
    <row r="125" spans="1:23" s="127" customFormat="1">
      <c r="A125" s="145" t="str">
        <f t="shared" si="2"/>
        <v>-</v>
      </c>
      <c r="B125" s="146" t="str">
        <f>_xlfn.XLOOKUP($A125,Dept.Meta!$A:$A,Dept.Meta!$F:$F,"-",0,1)</f>
        <v>-</v>
      </c>
      <c r="C125" s="629" t="str">
        <f>_xlfn.XLOOKUP(_xlfn.CONCAT($G125,"-",$I125),Div.Meta!$H:$H,Div.Meta!$C:$C,"-",0,1)</f>
        <v>-</v>
      </c>
      <c r="D125" s="302"/>
      <c r="E125" s="146" t="str">
        <f>IF($D125="","-",_xlfn.XLOOKUP($D125,Fund.Meta!$A:$A,Fund.Meta!$D:$D,"-",0,1))</f>
        <v>-</v>
      </c>
      <c r="F125" s="303" t="str">
        <f>IF($D125="","-",_xlfn.XLOOKUP($D125,Fund.Meta!$A:$A,Fund.Meta!$E:$E,"-",0,1))</f>
        <v>-</v>
      </c>
      <c r="G125" s="302"/>
      <c r="H125" s="303" t="str">
        <f>IF($G125="","-",_xlfn.XLOOKUP($G125,Appr.Meta!$A:$A,Appr.Meta!$D:$D,"-",0,1))</f>
        <v>-</v>
      </c>
      <c r="I125" s="304"/>
      <c r="J125" s="303" t="str">
        <f>IF($I125="","-",_xlfn.XLOOKUP($I125,'CC.Meta'!$A:$A,'CC.Meta'!$D:$D,"-",0,1))</f>
        <v>-</v>
      </c>
      <c r="K125" s="302"/>
      <c r="L125" s="146" t="str">
        <f>IF($K125="","-",_xlfn.XLOOKUP($K125,Obj.Meta!$A:$A,Obj.Meta!$D:$D,"-",0,1))</f>
        <v>-</v>
      </c>
      <c r="M125" s="300" t="str">
        <f>IF($K125="","-",_xlfn.XLOOKUP($K125,Obj.Meta!$A:$A,Obj.Meta!$F:$F,"-",0,1))</f>
        <v>-</v>
      </c>
      <c r="N125" s="356" t="str">
        <f>IF($I125="","-",_xlfn.XLOOKUP($K125,Obj.Meta!$A:$A,Obj.Meta!$O:$O,"-",0,1))</f>
        <v>-</v>
      </c>
      <c r="O125" s="357" t="str">
        <f t="shared" si="3"/>
        <v>---</v>
      </c>
      <c r="P125" s="333"/>
      <c r="Q125" s="133"/>
      <c r="R125" s="728"/>
      <c r="S125" s="200"/>
      <c r="T125" s="201"/>
      <c r="U125" s="202"/>
      <c r="V125" s="613"/>
      <c r="W125" s="608"/>
    </row>
    <row r="126" spans="1:23" s="127" customFormat="1">
      <c r="A126" s="145" t="str">
        <f t="shared" si="2"/>
        <v>-</v>
      </c>
      <c r="B126" s="146" t="str">
        <f>_xlfn.XLOOKUP($A126,Dept.Meta!$A:$A,Dept.Meta!$F:$F,"-",0,1)</f>
        <v>-</v>
      </c>
      <c r="C126" s="629" t="str">
        <f>_xlfn.XLOOKUP(_xlfn.CONCAT($G126,"-",$I126),Div.Meta!$H:$H,Div.Meta!$C:$C,"-",0,1)</f>
        <v>-</v>
      </c>
      <c r="D126" s="302"/>
      <c r="E126" s="146" t="str">
        <f>IF($D126="","-",_xlfn.XLOOKUP($D126,Fund.Meta!$A:$A,Fund.Meta!$D:$D,"-",0,1))</f>
        <v>-</v>
      </c>
      <c r="F126" s="303" t="str">
        <f>IF($D126="","-",_xlfn.XLOOKUP($D126,Fund.Meta!$A:$A,Fund.Meta!$E:$E,"-",0,1))</f>
        <v>-</v>
      </c>
      <c r="G126" s="302"/>
      <c r="H126" s="303" t="str">
        <f>IF($G126="","-",_xlfn.XLOOKUP($G126,Appr.Meta!$A:$A,Appr.Meta!$D:$D,"-",0,1))</f>
        <v>-</v>
      </c>
      <c r="I126" s="304"/>
      <c r="J126" s="303" t="str">
        <f>IF($I126="","-",_xlfn.XLOOKUP($I126,'CC.Meta'!$A:$A,'CC.Meta'!$D:$D,"-",0,1))</f>
        <v>-</v>
      </c>
      <c r="K126" s="302"/>
      <c r="L126" s="146" t="str">
        <f>IF($K126="","-",_xlfn.XLOOKUP($K126,Obj.Meta!$A:$A,Obj.Meta!$D:$D,"-",0,1))</f>
        <v>-</v>
      </c>
      <c r="M126" s="300" t="str">
        <f>IF($K126="","-",_xlfn.XLOOKUP($K126,Obj.Meta!$A:$A,Obj.Meta!$F:$F,"-",0,1))</f>
        <v>-</v>
      </c>
      <c r="N126" s="356" t="str">
        <f>IF($I126="","-",_xlfn.XLOOKUP($K126,Obj.Meta!$A:$A,Obj.Meta!$O:$O,"-",0,1))</f>
        <v>-</v>
      </c>
      <c r="O126" s="357" t="str">
        <f t="shared" si="3"/>
        <v>---</v>
      </c>
      <c r="P126" s="333"/>
      <c r="Q126" s="133"/>
      <c r="R126" s="728"/>
      <c r="S126" s="200"/>
      <c r="T126" s="201"/>
      <c r="U126" s="202"/>
      <c r="V126" s="613"/>
      <c r="W126" s="608"/>
    </row>
    <row r="127" spans="1:23" s="127" customFormat="1">
      <c r="A127" s="145" t="str">
        <f t="shared" si="2"/>
        <v>-</v>
      </c>
      <c r="B127" s="146" t="str">
        <f>_xlfn.XLOOKUP($A127,Dept.Meta!$A:$A,Dept.Meta!$F:$F,"-",0,1)</f>
        <v>-</v>
      </c>
      <c r="C127" s="629" t="str">
        <f>_xlfn.XLOOKUP(_xlfn.CONCAT($G127,"-",$I127),Div.Meta!$H:$H,Div.Meta!$C:$C,"-",0,1)</f>
        <v>-</v>
      </c>
      <c r="D127" s="302"/>
      <c r="E127" s="146" t="str">
        <f>IF($D127="","-",_xlfn.XLOOKUP($D127,Fund.Meta!$A:$A,Fund.Meta!$D:$D,"-",0,1))</f>
        <v>-</v>
      </c>
      <c r="F127" s="303" t="str">
        <f>IF($D127="","-",_xlfn.XLOOKUP($D127,Fund.Meta!$A:$A,Fund.Meta!$E:$E,"-",0,1))</f>
        <v>-</v>
      </c>
      <c r="G127" s="302"/>
      <c r="H127" s="303" t="str">
        <f>IF($G127="","-",_xlfn.XLOOKUP($G127,Appr.Meta!$A:$A,Appr.Meta!$D:$D,"-",0,1))</f>
        <v>-</v>
      </c>
      <c r="I127" s="304"/>
      <c r="J127" s="303" t="str">
        <f>IF($I127="","-",_xlfn.XLOOKUP($I127,'CC.Meta'!$A:$A,'CC.Meta'!$D:$D,"-",0,1))</f>
        <v>-</v>
      </c>
      <c r="K127" s="302"/>
      <c r="L127" s="146" t="str">
        <f>IF($K127="","-",_xlfn.XLOOKUP($K127,Obj.Meta!$A:$A,Obj.Meta!$D:$D,"-",0,1))</f>
        <v>-</v>
      </c>
      <c r="M127" s="300" t="str">
        <f>IF($K127="","-",_xlfn.XLOOKUP($K127,Obj.Meta!$A:$A,Obj.Meta!$F:$F,"-",0,1))</f>
        <v>-</v>
      </c>
      <c r="N127" s="356" t="str">
        <f>IF($I127="","-",_xlfn.XLOOKUP($K127,Obj.Meta!$A:$A,Obj.Meta!$O:$O,"-",0,1))</f>
        <v>-</v>
      </c>
      <c r="O127" s="357" t="str">
        <f t="shared" si="3"/>
        <v>---</v>
      </c>
      <c r="P127" s="333"/>
      <c r="Q127" s="133"/>
      <c r="R127" s="728"/>
      <c r="S127" s="200"/>
      <c r="T127" s="201"/>
      <c r="U127" s="202"/>
      <c r="V127" s="613"/>
      <c r="W127" s="608"/>
    </row>
    <row r="128" spans="1:23" s="127" customFormat="1">
      <c r="A128" s="145" t="str">
        <f t="shared" si="2"/>
        <v>-</v>
      </c>
      <c r="B128" s="146" t="str">
        <f>_xlfn.XLOOKUP($A128,Dept.Meta!$A:$A,Dept.Meta!$F:$F,"-",0,1)</f>
        <v>-</v>
      </c>
      <c r="C128" s="629" t="str">
        <f>_xlfn.XLOOKUP(_xlfn.CONCAT($G128,"-",$I128),Div.Meta!$H:$H,Div.Meta!$C:$C,"-",0,1)</f>
        <v>-</v>
      </c>
      <c r="D128" s="302"/>
      <c r="E128" s="146" t="str">
        <f>IF($D128="","-",_xlfn.XLOOKUP($D128,Fund.Meta!$A:$A,Fund.Meta!$D:$D,"-",0,1))</f>
        <v>-</v>
      </c>
      <c r="F128" s="303" t="str">
        <f>IF($D128="","-",_xlfn.XLOOKUP($D128,Fund.Meta!$A:$A,Fund.Meta!$E:$E,"-",0,1))</f>
        <v>-</v>
      </c>
      <c r="G128" s="302"/>
      <c r="H128" s="303" t="str">
        <f>IF($G128="","-",_xlfn.XLOOKUP($G128,Appr.Meta!$A:$A,Appr.Meta!$D:$D,"-",0,1))</f>
        <v>-</v>
      </c>
      <c r="I128" s="304"/>
      <c r="J128" s="303" t="str">
        <f>IF($I128="","-",_xlfn.XLOOKUP($I128,'CC.Meta'!$A:$A,'CC.Meta'!$D:$D,"-",0,1))</f>
        <v>-</v>
      </c>
      <c r="K128" s="302"/>
      <c r="L128" s="146" t="str">
        <f>IF($K128="","-",_xlfn.XLOOKUP($K128,Obj.Meta!$A:$A,Obj.Meta!$D:$D,"-",0,1))</f>
        <v>-</v>
      </c>
      <c r="M128" s="300" t="str">
        <f>IF($K128="","-",_xlfn.XLOOKUP($K128,Obj.Meta!$A:$A,Obj.Meta!$F:$F,"-",0,1))</f>
        <v>-</v>
      </c>
      <c r="N128" s="356" t="str">
        <f>IF($I128="","-",_xlfn.XLOOKUP($K128,Obj.Meta!$A:$A,Obj.Meta!$O:$O,"-",0,1))</f>
        <v>-</v>
      </c>
      <c r="O128" s="357" t="str">
        <f t="shared" si="3"/>
        <v>---</v>
      </c>
      <c r="P128" s="333"/>
      <c r="Q128" s="133"/>
      <c r="R128" s="728"/>
      <c r="S128" s="200"/>
      <c r="T128" s="201"/>
      <c r="U128" s="202"/>
      <c r="V128" s="613"/>
      <c r="W128" s="608"/>
    </row>
    <row r="129" spans="1:23" s="127" customFormat="1">
      <c r="A129" s="145" t="str">
        <f t="shared" si="2"/>
        <v>-</v>
      </c>
      <c r="B129" s="146" t="str">
        <f>_xlfn.XLOOKUP($A129,Dept.Meta!$A:$A,Dept.Meta!$F:$F,"-",0,1)</f>
        <v>-</v>
      </c>
      <c r="C129" s="629" t="str">
        <f>_xlfn.XLOOKUP(_xlfn.CONCAT($G129,"-",$I129),Div.Meta!$H:$H,Div.Meta!$C:$C,"-",0,1)</f>
        <v>-</v>
      </c>
      <c r="D129" s="302"/>
      <c r="E129" s="146" t="str">
        <f>IF($D129="","-",_xlfn.XLOOKUP($D129,Fund.Meta!$A:$A,Fund.Meta!$D:$D,"-",0,1))</f>
        <v>-</v>
      </c>
      <c r="F129" s="303" t="str">
        <f>IF($D129="","-",_xlfn.XLOOKUP($D129,Fund.Meta!$A:$A,Fund.Meta!$E:$E,"-",0,1))</f>
        <v>-</v>
      </c>
      <c r="G129" s="302"/>
      <c r="H129" s="303" t="str">
        <f>IF($G129="","-",_xlfn.XLOOKUP($G129,Appr.Meta!$A:$A,Appr.Meta!$D:$D,"-",0,1))</f>
        <v>-</v>
      </c>
      <c r="I129" s="304"/>
      <c r="J129" s="303" t="str">
        <f>IF($I129="","-",_xlfn.XLOOKUP($I129,'CC.Meta'!$A:$A,'CC.Meta'!$D:$D,"-",0,1))</f>
        <v>-</v>
      </c>
      <c r="K129" s="302"/>
      <c r="L129" s="146" t="str">
        <f>IF($K129="","-",_xlfn.XLOOKUP($K129,Obj.Meta!$A:$A,Obj.Meta!$D:$D,"-",0,1))</f>
        <v>-</v>
      </c>
      <c r="M129" s="300" t="str">
        <f>IF($K129="","-",_xlfn.XLOOKUP($K129,Obj.Meta!$A:$A,Obj.Meta!$F:$F,"-",0,1))</f>
        <v>-</v>
      </c>
      <c r="N129" s="356" t="str">
        <f>IF($I129="","-",_xlfn.XLOOKUP($K129,Obj.Meta!$A:$A,Obj.Meta!$O:$O,"-",0,1))</f>
        <v>-</v>
      </c>
      <c r="O129" s="357" t="str">
        <f t="shared" si="3"/>
        <v>---</v>
      </c>
      <c r="P129" s="333"/>
      <c r="Q129" s="133"/>
      <c r="R129" s="728"/>
      <c r="S129" s="200"/>
      <c r="T129" s="201"/>
      <c r="U129" s="202"/>
      <c r="V129" s="613"/>
      <c r="W129" s="608"/>
    </row>
    <row r="130" spans="1:23" s="127" customFormat="1">
      <c r="A130" s="145" t="str">
        <f t="shared" si="2"/>
        <v>-</v>
      </c>
      <c r="B130" s="146" t="str">
        <f>_xlfn.XLOOKUP($A130,Dept.Meta!$A:$A,Dept.Meta!$F:$F,"-",0,1)</f>
        <v>-</v>
      </c>
      <c r="C130" s="629" t="str">
        <f>_xlfn.XLOOKUP(_xlfn.CONCAT($G130,"-",$I130),Div.Meta!$H:$H,Div.Meta!$C:$C,"-",0,1)</f>
        <v>-</v>
      </c>
      <c r="D130" s="302"/>
      <c r="E130" s="146" t="str">
        <f>IF($D130="","-",_xlfn.XLOOKUP($D130,Fund.Meta!$A:$A,Fund.Meta!$D:$D,"-",0,1))</f>
        <v>-</v>
      </c>
      <c r="F130" s="303" t="str">
        <f>IF($D130="","-",_xlfn.XLOOKUP($D130,Fund.Meta!$A:$A,Fund.Meta!$E:$E,"-",0,1))</f>
        <v>-</v>
      </c>
      <c r="G130" s="302"/>
      <c r="H130" s="303" t="str">
        <f>IF($G130="","-",_xlfn.XLOOKUP($G130,Appr.Meta!$A:$A,Appr.Meta!$D:$D,"-",0,1))</f>
        <v>-</v>
      </c>
      <c r="I130" s="304"/>
      <c r="J130" s="303" t="str">
        <f>IF($I130="","-",_xlfn.XLOOKUP($I130,'CC.Meta'!$A:$A,'CC.Meta'!$D:$D,"-",0,1))</f>
        <v>-</v>
      </c>
      <c r="K130" s="302"/>
      <c r="L130" s="146" t="str">
        <f>IF($K130="","-",_xlfn.XLOOKUP($K130,Obj.Meta!$A:$A,Obj.Meta!$D:$D,"-",0,1))</f>
        <v>-</v>
      </c>
      <c r="M130" s="300" t="str">
        <f>IF($K130="","-",_xlfn.XLOOKUP($K130,Obj.Meta!$A:$A,Obj.Meta!$F:$F,"-",0,1))</f>
        <v>-</v>
      </c>
      <c r="N130" s="356" t="str">
        <f>IF($I130="","-",_xlfn.XLOOKUP($K130,Obj.Meta!$A:$A,Obj.Meta!$O:$O,"-",0,1))</f>
        <v>-</v>
      </c>
      <c r="O130" s="357" t="str">
        <f t="shared" si="3"/>
        <v>---</v>
      </c>
      <c r="P130" s="333"/>
      <c r="Q130" s="133"/>
      <c r="R130" s="728"/>
      <c r="S130" s="200"/>
      <c r="T130" s="201"/>
      <c r="U130" s="202"/>
      <c r="V130" s="613"/>
      <c r="W130" s="608"/>
    </row>
    <row r="131" spans="1:23" s="127" customFormat="1">
      <c r="A131" s="145" t="str">
        <f t="shared" si="2"/>
        <v>-</v>
      </c>
      <c r="B131" s="146" t="str">
        <f>_xlfn.XLOOKUP($A131,Dept.Meta!$A:$A,Dept.Meta!$F:$F,"-",0,1)</f>
        <v>-</v>
      </c>
      <c r="C131" s="629" t="str">
        <f>_xlfn.XLOOKUP(_xlfn.CONCAT($G131,"-",$I131),Div.Meta!$H:$H,Div.Meta!$C:$C,"-",0,1)</f>
        <v>-</v>
      </c>
      <c r="D131" s="302"/>
      <c r="E131" s="146" t="str">
        <f>IF($D131="","-",_xlfn.XLOOKUP($D131,Fund.Meta!$A:$A,Fund.Meta!$D:$D,"-",0,1))</f>
        <v>-</v>
      </c>
      <c r="F131" s="303" t="str">
        <f>IF($D131="","-",_xlfn.XLOOKUP($D131,Fund.Meta!$A:$A,Fund.Meta!$E:$E,"-",0,1))</f>
        <v>-</v>
      </c>
      <c r="G131" s="302"/>
      <c r="H131" s="303" t="str">
        <f>IF($G131="","-",_xlfn.XLOOKUP($G131,Appr.Meta!$A:$A,Appr.Meta!$D:$D,"-",0,1))</f>
        <v>-</v>
      </c>
      <c r="I131" s="304"/>
      <c r="J131" s="303" t="str">
        <f>IF($I131="","-",_xlfn.XLOOKUP($I131,'CC.Meta'!$A:$A,'CC.Meta'!$D:$D,"-",0,1))</f>
        <v>-</v>
      </c>
      <c r="K131" s="302"/>
      <c r="L131" s="146" t="str">
        <f>IF($K131="","-",_xlfn.XLOOKUP($K131,Obj.Meta!$A:$A,Obj.Meta!$D:$D,"-",0,1))</f>
        <v>-</v>
      </c>
      <c r="M131" s="300" t="str">
        <f>IF($K131="","-",_xlfn.XLOOKUP($K131,Obj.Meta!$A:$A,Obj.Meta!$F:$F,"-",0,1))</f>
        <v>-</v>
      </c>
      <c r="N131" s="356" t="str">
        <f>IF($I131="","-",_xlfn.XLOOKUP($K131,Obj.Meta!$A:$A,Obj.Meta!$O:$O,"-",0,1))</f>
        <v>-</v>
      </c>
      <c r="O131" s="357" t="str">
        <f t="shared" si="3"/>
        <v>---</v>
      </c>
      <c r="P131" s="333"/>
      <c r="Q131" s="133"/>
      <c r="R131" s="728"/>
      <c r="S131" s="200"/>
      <c r="T131" s="201"/>
      <c r="U131" s="202"/>
      <c r="V131" s="613"/>
      <c r="W131" s="608"/>
    </row>
    <row r="132" spans="1:23" s="127" customFormat="1">
      <c r="A132" s="145" t="str">
        <f t="shared" si="2"/>
        <v>-</v>
      </c>
      <c r="B132" s="146" t="str">
        <f>_xlfn.XLOOKUP($A132,Dept.Meta!$A:$A,Dept.Meta!$F:$F,"-",0,1)</f>
        <v>-</v>
      </c>
      <c r="C132" s="629" t="str">
        <f>_xlfn.XLOOKUP(_xlfn.CONCAT($G132,"-",$I132),Div.Meta!$H:$H,Div.Meta!$C:$C,"-",0,1)</f>
        <v>-</v>
      </c>
      <c r="D132" s="302"/>
      <c r="E132" s="146" t="str">
        <f>IF($D132="","-",_xlfn.XLOOKUP($D132,Fund.Meta!$A:$A,Fund.Meta!$D:$D,"-",0,1))</f>
        <v>-</v>
      </c>
      <c r="F132" s="303" t="str">
        <f>IF($D132="","-",_xlfn.XLOOKUP($D132,Fund.Meta!$A:$A,Fund.Meta!$E:$E,"-",0,1))</f>
        <v>-</v>
      </c>
      <c r="G132" s="302"/>
      <c r="H132" s="303" t="str">
        <f>IF($G132="","-",_xlfn.XLOOKUP($G132,Appr.Meta!$A:$A,Appr.Meta!$D:$D,"-",0,1))</f>
        <v>-</v>
      </c>
      <c r="I132" s="304"/>
      <c r="J132" s="303" t="str">
        <f>IF($I132="","-",_xlfn.XLOOKUP($I132,'CC.Meta'!$A:$A,'CC.Meta'!$D:$D,"-",0,1))</f>
        <v>-</v>
      </c>
      <c r="K132" s="302"/>
      <c r="L132" s="146" t="str">
        <f>IF($K132="","-",_xlfn.XLOOKUP($K132,Obj.Meta!$A:$A,Obj.Meta!$D:$D,"-",0,1))</f>
        <v>-</v>
      </c>
      <c r="M132" s="300" t="str">
        <f>IF($K132="","-",_xlfn.XLOOKUP($K132,Obj.Meta!$A:$A,Obj.Meta!$F:$F,"-",0,1))</f>
        <v>-</v>
      </c>
      <c r="N132" s="356" t="str">
        <f>IF($I132="","-",_xlfn.XLOOKUP($K132,Obj.Meta!$A:$A,Obj.Meta!$O:$O,"-",0,1))</f>
        <v>-</v>
      </c>
      <c r="O132" s="357" t="str">
        <f t="shared" si="3"/>
        <v>---</v>
      </c>
      <c r="P132" s="333"/>
      <c r="Q132" s="133"/>
      <c r="R132" s="728"/>
      <c r="S132" s="200"/>
      <c r="T132" s="201"/>
      <c r="U132" s="202"/>
      <c r="V132" s="613"/>
      <c r="W132" s="608"/>
    </row>
    <row r="133" spans="1:23" s="127" customFormat="1">
      <c r="A133" s="145" t="str">
        <f t="shared" si="2"/>
        <v>-</v>
      </c>
      <c r="B133" s="146" t="str">
        <f>_xlfn.XLOOKUP($A133,Dept.Meta!$A:$A,Dept.Meta!$F:$F,"-",0,1)</f>
        <v>-</v>
      </c>
      <c r="C133" s="629" t="str">
        <f>_xlfn.XLOOKUP(_xlfn.CONCAT($G133,"-",$I133),Div.Meta!$H:$H,Div.Meta!$C:$C,"-",0,1)</f>
        <v>-</v>
      </c>
      <c r="D133" s="302"/>
      <c r="E133" s="146" t="str">
        <f>IF($D133="","-",_xlfn.XLOOKUP($D133,Fund.Meta!$A:$A,Fund.Meta!$D:$D,"-",0,1))</f>
        <v>-</v>
      </c>
      <c r="F133" s="303" t="str">
        <f>IF($D133="","-",_xlfn.XLOOKUP($D133,Fund.Meta!$A:$A,Fund.Meta!$E:$E,"-",0,1))</f>
        <v>-</v>
      </c>
      <c r="G133" s="302"/>
      <c r="H133" s="303" t="str">
        <f>IF($G133="","-",_xlfn.XLOOKUP($G133,Appr.Meta!$A:$A,Appr.Meta!$D:$D,"-",0,1))</f>
        <v>-</v>
      </c>
      <c r="I133" s="304"/>
      <c r="J133" s="303" t="str">
        <f>IF($I133="","-",_xlfn.XLOOKUP($I133,'CC.Meta'!$A:$A,'CC.Meta'!$D:$D,"-",0,1))</f>
        <v>-</v>
      </c>
      <c r="K133" s="302"/>
      <c r="L133" s="146" t="str">
        <f>IF($K133="","-",_xlfn.XLOOKUP($K133,Obj.Meta!$A:$A,Obj.Meta!$D:$D,"-",0,1))</f>
        <v>-</v>
      </c>
      <c r="M133" s="300" t="str">
        <f>IF($K133="","-",_xlfn.XLOOKUP($K133,Obj.Meta!$A:$A,Obj.Meta!$F:$F,"-",0,1))</f>
        <v>-</v>
      </c>
      <c r="N133" s="356" t="str">
        <f>IF($I133="","-",_xlfn.XLOOKUP($K133,Obj.Meta!$A:$A,Obj.Meta!$O:$O,"-",0,1))</f>
        <v>-</v>
      </c>
      <c r="O133" s="357" t="str">
        <f t="shared" si="3"/>
        <v>---</v>
      </c>
      <c r="P133" s="333"/>
      <c r="Q133" s="133"/>
      <c r="R133" s="728"/>
      <c r="S133" s="200"/>
      <c r="T133" s="201"/>
      <c r="U133" s="202"/>
      <c r="V133" s="613"/>
      <c r="W133" s="608"/>
    </row>
    <row r="134" spans="1:23" s="127" customFormat="1">
      <c r="A134" s="145" t="str">
        <f t="shared" si="2"/>
        <v>-</v>
      </c>
      <c r="B134" s="146" t="str">
        <f>_xlfn.XLOOKUP($A134,Dept.Meta!$A:$A,Dept.Meta!$F:$F,"-",0,1)</f>
        <v>-</v>
      </c>
      <c r="C134" s="629" t="str">
        <f>_xlfn.XLOOKUP(_xlfn.CONCAT($G134,"-",$I134),Div.Meta!$H:$H,Div.Meta!$C:$C,"-",0,1)</f>
        <v>-</v>
      </c>
      <c r="D134" s="302"/>
      <c r="E134" s="146" t="str">
        <f>IF($D134="","-",_xlfn.XLOOKUP($D134,Fund.Meta!$A:$A,Fund.Meta!$D:$D,"-",0,1))</f>
        <v>-</v>
      </c>
      <c r="F134" s="303" t="str">
        <f>IF($D134="","-",_xlfn.XLOOKUP($D134,Fund.Meta!$A:$A,Fund.Meta!$E:$E,"-",0,1))</f>
        <v>-</v>
      </c>
      <c r="G134" s="302"/>
      <c r="H134" s="303" t="str">
        <f>IF($G134="","-",_xlfn.XLOOKUP($G134,Appr.Meta!$A:$A,Appr.Meta!$D:$D,"-",0,1))</f>
        <v>-</v>
      </c>
      <c r="I134" s="304"/>
      <c r="J134" s="303" t="str">
        <f>IF($I134="","-",_xlfn.XLOOKUP($I134,'CC.Meta'!$A:$A,'CC.Meta'!$D:$D,"-",0,1))</f>
        <v>-</v>
      </c>
      <c r="K134" s="302"/>
      <c r="L134" s="146" t="str">
        <f>IF($K134="","-",_xlfn.XLOOKUP($K134,Obj.Meta!$A:$A,Obj.Meta!$D:$D,"-",0,1))</f>
        <v>-</v>
      </c>
      <c r="M134" s="300" t="str">
        <f>IF($K134="","-",_xlfn.XLOOKUP($K134,Obj.Meta!$A:$A,Obj.Meta!$F:$F,"-",0,1))</f>
        <v>-</v>
      </c>
      <c r="N134" s="356" t="str">
        <f>IF($I134="","-",_xlfn.XLOOKUP($K134,Obj.Meta!$A:$A,Obj.Meta!$O:$O,"-",0,1))</f>
        <v>-</v>
      </c>
      <c r="O134" s="357" t="str">
        <f t="shared" si="3"/>
        <v>---</v>
      </c>
      <c r="P134" s="333"/>
      <c r="Q134" s="133"/>
      <c r="R134" s="728"/>
      <c r="S134" s="200"/>
      <c r="T134" s="201"/>
      <c r="U134" s="202"/>
      <c r="V134" s="613"/>
      <c r="W134" s="608"/>
    </row>
    <row r="135" spans="1:23" s="127" customFormat="1">
      <c r="A135" s="145" t="str">
        <f t="shared" si="2"/>
        <v>-</v>
      </c>
      <c r="B135" s="146" t="str">
        <f>_xlfn.XLOOKUP($A135,Dept.Meta!$A:$A,Dept.Meta!$F:$F,"-",0,1)</f>
        <v>-</v>
      </c>
      <c r="C135" s="629" t="str">
        <f>_xlfn.XLOOKUP(_xlfn.CONCAT($G135,"-",$I135),Div.Meta!$H:$H,Div.Meta!$C:$C,"-",0,1)</f>
        <v>-</v>
      </c>
      <c r="D135" s="302"/>
      <c r="E135" s="146" t="str">
        <f>IF($D135="","-",_xlfn.XLOOKUP($D135,Fund.Meta!$A:$A,Fund.Meta!$D:$D,"-",0,1))</f>
        <v>-</v>
      </c>
      <c r="F135" s="303" t="str">
        <f>IF($D135="","-",_xlfn.XLOOKUP($D135,Fund.Meta!$A:$A,Fund.Meta!$E:$E,"-",0,1))</f>
        <v>-</v>
      </c>
      <c r="G135" s="302"/>
      <c r="H135" s="303" t="str">
        <f>IF($G135="","-",_xlfn.XLOOKUP($G135,Appr.Meta!$A:$A,Appr.Meta!$D:$D,"-",0,1))</f>
        <v>-</v>
      </c>
      <c r="I135" s="304"/>
      <c r="J135" s="303" t="str">
        <f>IF($I135="","-",_xlfn.XLOOKUP($I135,'CC.Meta'!$A:$A,'CC.Meta'!$D:$D,"-",0,1))</f>
        <v>-</v>
      </c>
      <c r="K135" s="302"/>
      <c r="L135" s="146" t="str">
        <f>IF($K135="","-",_xlfn.XLOOKUP($K135,Obj.Meta!$A:$A,Obj.Meta!$D:$D,"-",0,1))</f>
        <v>-</v>
      </c>
      <c r="M135" s="300" t="str">
        <f>IF($K135="","-",_xlfn.XLOOKUP($K135,Obj.Meta!$A:$A,Obj.Meta!$F:$F,"-",0,1))</f>
        <v>-</v>
      </c>
      <c r="N135" s="356" t="str">
        <f>IF($I135="","-",_xlfn.XLOOKUP($K135,Obj.Meta!$A:$A,Obj.Meta!$O:$O,"-",0,1))</f>
        <v>-</v>
      </c>
      <c r="O135" s="357" t="str">
        <f t="shared" si="3"/>
        <v>---</v>
      </c>
      <c r="P135" s="333"/>
      <c r="Q135" s="133"/>
      <c r="R135" s="728"/>
      <c r="S135" s="200"/>
      <c r="T135" s="201"/>
      <c r="U135" s="202"/>
      <c r="V135" s="613"/>
      <c r="W135" s="608"/>
    </row>
    <row r="136" spans="1:23" s="127" customFormat="1">
      <c r="A136" s="145" t="str">
        <f t="shared" si="2"/>
        <v>-</v>
      </c>
      <c r="B136" s="146" t="str">
        <f>_xlfn.XLOOKUP($A136,Dept.Meta!$A:$A,Dept.Meta!$F:$F,"-",0,1)</f>
        <v>-</v>
      </c>
      <c r="C136" s="629" t="str">
        <f>_xlfn.XLOOKUP(_xlfn.CONCAT($G136,"-",$I136),Div.Meta!$H:$H,Div.Meta!$C:$C,"-",0,1)</f>
        <v>-</v>
      </c>
      <c r="D136" s="302"/>
      <c r="E136" s="146" t="str">
        <f>IF($D136="","-",_xlfn.XLOOKUP($D136,Fund.Meta!$A:$A,Fund.Meta!$D:$D,"-",0,1))</f>
        <v>-</v>
      </c>
      <c r="F136" s="303" t="str">
        <f>IF($D136="","-",_xlfn.XLOOKUP($D136,Fund.Meta!$A:$A,Fund.Meta!$E:$E,"-",0,1))</f>
        <v>-</v>
      </c>
      <c r="G136" s="302"/>
      <c r="H136" s="303" t="str">
        <f>IF($G136="","-",_xlfn.XLOOKUP($G136,Appr.Meta!$A:$A,Appr.Meta!$D:$D,"-",0,1))</f>
        <v>-</v>
      </c>
      <c r="I136" s="304"/>
      <c r="J136" s="303" t="str">
        <f>IF($I136="","-",_xlfn.XLOOKUP($I136,'CC.Meta'!$A:$A,'CC.Meta'!$D:$D,"-",0,1))</f>
        <v>-</v>
      </c>
      <c r="K136" s="302"/>
      <c r="L136" s="146" t="str">
        <f>IF($K136="","-",_xlfn.XLOOKUP($K136,Obj.Meta!$A:$A,Obj.Meta!$D:$D,"-",0,1))</f>
        <v>-</v>
      </c>
      <c r="M136" s="300" t="str">
        <f>IF($K136="","-",_xlfn.XLOOKUP($K136,Obj.Meta!$A:$A,Obj.Meta!$F:$F,"-",0,1))</f>
        <v>-</v>
      </c>
      <c r="N136" s="356" t="str">
        <f>IF($I136="","-",_xlfn.XLOOKUP($K136,Obj.Meta!$A:$A,Obj.Meta!$O:$O,"-",0,1))</f>
        <v>-</v>
      </c>
      <c r="O136" s="357" t="str">
        <f t="shared" si="3"/>
        <v>---</v>
      </c>
      <c r="P136" s="333"/>
      <c r="Q136" s="133"/>
      <c r="R136" s="728"/>
      <c r="S136" s="200"/>
      <c r="T136" s="201"/>
      <c r="U136" s="202"/>
      <c r="V136" s="613"/>
      <c r="W136" s="608"/>
    </row>
    <row r="137" spans="1:23" s="127" customFormat="1">
      <c r="A137" s="145" t="str">
        <f t="shared" si="2"/>
        <v>-</v>
      </c>
      <c r="B137" s="146" t="str">
        <f>_xlfn.XLOOKUP($A137,Dept.Meta!$A:$A,Dept.Meta!$F:$F,"-",0,1)</f>
        <v>-</v>
      </c>
      <c r="C137" s="629" t="str">
        <f>_xlfn.XLOOKUP(_xlfn.CONCAT($G137,"-",$I137),Div.Meta!$H:$H,Div.Meta!$C:$C,"-",0,1)</f>
        <v>-</v>
      </c>
      <c r="D137" s="302"/>
      <c r="E137" s="146" t="str">
        <f>IF($D137="","-",_xlfn.XLOOKUP($D137,Fund.Meta!$A:$A,Fund.Meta!$D:$D,"-",0,1))</f>
        <v>-</v>
      </c>
      <c r="F137" s="303" t="str">
        <f>IF($D137="","-",_xlfn.XLOOKUP($D137,Fund.Meta!$A:$A,Fund.Meta!$E:$E,"-",0,1))</f>
        <v>-</v>
      </c>
      <c r="G137" s="302"/>
      <c r="H137" s="303" t="str">
        <f>IF($G137="","-",_xlfn.XLOOKUP($G137,Appr.Meta!$A:$A,Appr.Meta!$D:$D,"-",0,1))</f>
        <v>-</v>
      </c>
      <c r="I137" s="304"/>
      <c r="J137" s="303" t="str">
        <f>IF($I137="","-",_xlfn.XLOOKUP($I137,'CC.Meta'!$A:$A,'CC.Meta'!$D:$D,"-",0,1))</f>
        <v>-</v>
      </c>
      <c r="K137" s="302"/>
      <c r="L137" s="146" t="str">
        <f>IF($K137="","-",_xlfn.XLOOKUP($K137,Obj.Meta!$A:$A,Obj.Meta!$D:$D,"-",0,1))</f>
        <v>-</v>
      </c>
      <c r="M137" s="300" t="str">
        <f>IF($K137="","-",_xlfn.XLOOKUP($K137,Obj.Meta!$A:$A,Obj.Meta!$F:$F,"-",0,1))</f>
        <v>-</v>
      </c>
      <c r="N137" s="356" t="str">
        <f>IF($I137="","-",_xlfn.XLOOKUP($K137,Obj.Meta!$A:$A,Obj.Meta!$O:$O,"-",0,1))</f>
        <v>-</v>
      </c>
      <c r="O137" s="357" t="str">
        <f t="shared" si="3"/>
        <v>---</v>
      </c>
      <c r="P137" s="333"/>
      <c r="Q137" s="133"/>
      <c r="R137" s="728"/>
      <c r="S137" s="200"/>
      <c r="T137" s="201"/>
      <c r="U137" s="202"/>
      <c r="V137" s="613"/>
      <c r="W137" s="608"/>
    </row>
    <row r="138" spans="1:23" s="127" customFormat="1">
      <c r="A138" s="145" t="str">
        <f t="shared" si="2"/>
        <v>-</v>
      </c>
      <c r="B138" s="146" t="str">
        <f>_xlfn.XLOOKUP($A138,Dept.Meta!$A:$A,Dept.Meta!$F:$F,"-",0,1)</f>
        <v>-</v>
      </c>
      <c r="C138" s="629" t="str">
        <f>_xlfn.XLOOKUP(_xlfn.CONCAT($G138,"-",$I138),Div.Meta!$H:$H,Div.Meta!$C:$C,"-",0,1)</f>
        <v>-</v>
      </c>
      <c r="D138" s="302"/>
      <c r="E138" s="146" t="str">
        <f>IF($D138="","-",_xlfn.XLOOKUP($D138,Fund.Meta!$A:$A,Fund.Meta!$D:$D,"-",0,1))</f>
        <v>-</v>
      </c>
      <c r="F138" s="303" t="str">
        <f>IF($D138="","-",_xlfn.XLOOKUP($D138,Fund.Meta!$A:$A,Fund.Meta!$E:$E,"-",0,1))</f>
        <v>-</v>
      </c>
      <c r="G138" s="302"/>
      <c r="H138" s="303" t="str">
        <f>IF($G138="","-",_xlfn.XLOOKUP($G138,Appr.Meta!$A:$A,Appr.Meta!$D:$D,"-",0,1))</f>
        <v>-</v>
      </c>
      <c r="I138" s="304"/>
      <c r="J138" s="303" t="str">
        <f>IF($I138="","-",_xlfn.XLOOKUP($I138,'CC.Meta'!$A:$A,'CC.Meta'!$D:$D,"-",0,1))</f>
        <v>-</v>
      </c>
      <c r="K138" s="302"/>
      <c r="L138" s="146" t="str">
        <f>IF($K138="","-",_xlfn.XLOOKUP($K138,Obj.Meta!$A:$A,Obj.Meta!$D:$D,"-",0,1))</f>
        <v>-</v>
      </c>
      <c r="M138" s="300" t="str">
        <f>IF($K138="","-",_xlfn.XLOOKUP($K138,Obj.Meta!$A:$A,Obj.Meta!$F:$F,"-",0,1))</f>
        <v>-</v>
      </c>
      <c r="N138" s="356" t="str">
        <f>IF($I138="","-",_xlfn.XLOOKUP($K138,Obj.Meta!$A:$A,Obj.Meta!$O:$O,"-",0,1))</f>
        <v>-</v>
      </c>
      <c r="O138" s="357" t="str">
        <f t="shared" si="3"/>
        <v>---</v>
      </c>
      <c r="P138" s="333"/>
      <c r="Q138" s="133"/>
      <c r="R138" s="728"/>
      <c r="S138" s="200"/>
      <c r="T138" s="201"/>
      <c r="U138" s="202"/>
      <c r="V138" s="613"/>
      <c r="W138" s="608"/>
    </row>
    <row r="139" spans="1:23" s="127" customFormat="1">
      <c r="A139" s="145" t="str">
        <f t="shared" si="2"/>
        <v>-</v>
      </c>
      <c r="B139" s="146" t="str">
        <f>_xlfn.XLOOKUP($A139,Dept.Meta!$A:$A,Dept.Meta!$F:$F,"-",0,1)</f>
        <v>-</v>
      </c>
      <c r="C139" s="629" t="str">
        <f>_xlfn.XLOOKUP(_xlfn.CONCAT($G139,"-",$I139),Div.Meta!$H:$H,Div.Meta!$C:$C,"-",0,1)</f>
        <v>-</v>
      </c>
      <c r="D139" s="302"/>
      <c r="E139" s="146" t="str">
        <f>IF($D139="","-",_xlfn.XLOOKUP($D139,Fund.Meta!$A:$A,Fund.Meta!$D:$D,"-",0,1))</f>
        <v>-</v>
      </c>
      <c r="F139" s="303" t="str">
        <f>IF($D139="","-",_xlfn.XLOOKUP($D139,Fund.Meta!$A:$A,Fund.Meta!$E:$E,"-",0,1))</f>
        <v>-</v>
      </c>
      <c r="G139" s="302"/>
      <c r="H139" s="303" t="str">
        <f>IF($G139="","-",_xlfn.XLOOKUP($G139,Appr.Meta!$A:$A,Appr.Meta!$D:$D,"-",0,1))</f>
        <v>-</v>
      </c>
      <c r="I139" s="304"/>
      <c r="J139" s="303" t="str">
        <f>IF($I139="","-",_xlfn.XLOOKUP($I139,'CC.Meta'!$A:$A,'CC.Meta'!$D:$D,"-",0,1))</f>
        <v>-</v>
      </c>
      <c r="K139" s="302"/>
      <c r="L139" s="146" t="str">
        <f>IF($K139="","-",_xlfn.XLOOKUP($K139,Obj.Meta!$A:$A,Obj.Meta!$D:$D,"-",0,1))</f>
        <v>-</v>
      </c>
      <c r="M139" s="300" t="str">
        <f>IF($K139="","-",_xlfn.XLOOKUP($K139,Obj.Meta!$A:$A,Obj.Meta!$F:$F,"-",0,1))</f>
        <v>-</v>
      </c>
      <c r="N139" s="356" t="str">
        <f>IF($I139="","-",_xlfn.XLOOKUP($K139,Obj.Meta!$A:$A,Obj.Meta!$O:$O,"-",0,1))</f>
        <v>-</v>
      </c>
      <c r="O139" s="357" t="str">
        <f t="shared" si="3"/>
        <v>---</v>
      </c>
      <c r="P139" s="333"/>
      <c r="Q139" s="133"/>
      <c r="R139" s="728"/>
      <c r="S139" s="200"/>
      <c r="T139" s="201"/>
      <c r="U139" s="202"/>
      <c r="V139" s="613"/>
      <c r="W139" s="608"/>
    </row>
    <row r="140" spans="1:23" s="127" customFormat="1">
      <c r="A140" s="145" t="str">
        <f t="shared" si="2"/>
        <v>-</v>
      </c>
      <c r="B140" s="146" t="str">
        <f>_xlfn.XLOOKUP($A140,Dept.Meta!$A:$A,Dept.Meta!$F:$F,"-",0,1)</f>
        <v>-</v>
      </c>
      <c r="C140" s="629" t="str">
        <f>_xlfn.XLOOKUP(_xlfn.CONCAT($G140,"-",$I140),Div.Meta!$H:$H,Div.Meta!$C:$C,"-",0,1)</f>
        <v>-</v>
      </c>
      <c r="D140" s="302"/>
      <c r="E140" s="146" t="str">
        <f>IF($D140="","-",_xlfn.XLOOKUP($D140,Fund.Meta!$A:$A,Fund.Meta!$D:$D,"-",0,1))</f>
        <v>-</v>
      </c>
      <c r="F140" s="303" t="str">
        <f>IF($D140="","-",_xlfn.XLOOKUP($D140,Fund.Meta!$A:$A,Fund.Meta!$E:$E,"-",0,1))</f>
        <v>-</v>
      </c>
      <c r="G140" s="302"/>
      <c r="H140" s="303" t="str">
        <f>IF($G140="","-",_xlfn.XLOOKUP($G140,Appr.Meta!$A:$A,Appr.Meta!$D:$D,"-",0,1))</f>
        <v>-</v>
      </c>
      <c r="I140" s="304"/>
      <c r="J140" s="303" t="str">
        <f>IF($I140="","-",_xlfn.XLOOKUP($I140,'CC.Meta'!$A:$A,'CC.Meta'!$D:$D,"-",0,1))</f>
        <v>-</v>
      </c>
      <c r="K140" s="302"/>
      <c r="L140" s="146" t="str">
        <f>IF($K140="","-",_xlfn.XLOOKUP($K140,Obj.Meta!$A:$A,Obj.Meta!$D:$D,"-",0,1))</f>
        <v>-</v>
      </c>
      <c r="M140" s="300" t="str">
        <f>IF($K140="","-",_xlfn.XLOOKUP($K140,Obj.Meta!$A:$A,Obj.Meta!$F:$F,"-",0,1))</f>
        <v>-</v>
      </c>
      <c r="N140" s="356" t="str">
        <f>IF($I140="","-",_xlfn.XLOOKUP($K140,Obj.Meta!$A:$A,Obj.Meta!$O:$O,"-",0,1))</f>
        <v>-</v>
      </c>
      <c r="O140" s="357" t="str">
        <f t="shared" si="3"/>
        <v>---</v>
      </c>
      <c r="P140" s="333"/>
      <c r="Q140" s="133"/>
      <c r="R140" s="728"/>
      <c r="S140" s="200"/>
      <c r="T140" s="201"/>
      <c r="U140" s="202"/>
      <c r="V140" s="613"/>
      <c r="W140" s="608"/>
    </row>
    <row r="141" spans="1:23" s="127" customFormat="1">
      <c r="A141" s="145" t="str">
        <f t="shared" si="2"/>
        <v>-</v>
      </c>
      <c r="B141" s="146" t="str">
        <f>_xlfn.XLOOKUP($A141,Dept.Meta!$A:$A,Dept.Meta!$F:$F,"-",0,1)</f>
        <v>-</v>
      </c>
      <c r="C141" s="629" t="str">
        <f>_xlfn.XLOOKUP(_xlfn.CONCAT($G141,"-",$I141),Div.Meta!$H:$H,Div.Meta!$C:$C,"-",0,1)</f>
        <v>-</v>
      </c>
      <c r="D141" s="302"/>
      <c r="E141" s="146" t="str">
        <f>IF($D141="","-",_xlfn.XLOOKUP($D141,Fund.Meta!$A:$A,Fund.Meta!$D:$D,"-",0,1))</f>
        <v>-</v>
      </c>
      <c r="F141" s="303" t="str">
        <f>IF($D141="","-",_xlfn.XLOOKUP($D141,Fund.Meta!$A:$A,Fund.Meta!$E:$E,"-",0,1))</f>
        <v>-</v>
      </c>
      <c r="G141" s="302"/>
      <c r="H141" s="303" t="str">
        <f>IF($G141="","-",_xlfn.XLOOKUP($G141,Appr.Meta!$A:$A,Appr.Meta!$D:$D,"-",0,1))</f>
        <v>-</v>
      </c>
      <c r="I141" s="304"/>
      <c r="J141" s="303" t="str">
        <f>IF($I141="","-",_xlfn.XLOOKUP($I141,'CC.Meta'!$A:$A,'CC.Meta'!$D:$D,"-",0,1))</f>
        <v>-</v>
      </c>
      <c r="K141" s="302"/>
      <c r="L141" s="146" t="str">
        <f>IF($K141="","-",_xlfn.XLOOKUP($K141,Obj.Meta!$A:$A,Obj.Meta!$D:$D,"-",0,1))</f>
        <v>-</v>
      </c>
      <c r="M141" s="300" t="str">
        <f>IF($K141="","-",_xlfn.XLOOKUP($K141,Obj.Meta!$A:$A,Obj.Meta!$F:$F,"-",0,1))</f>
        <v>-</v>
      </c>
      <c r="N141" s="356" t="str">
        <f>IF($I141="","-",_xlfn.XLOOKUP($K141,Obj.Meta!$A:$A,Obj.Meta!$O:$O,"-",0,1))</f>
        <v>-</v>
      </c>
      <c r="O141" s="357" t="str">
        <f t="shared" si="3"/>
        <v>---</v>
      </c>
      <c r="P141" s="333"/>
      <c r="Q141" s="133"/>
      <c r="R141" s="728"/>
      <c r="S141" s="200"/>
      <c r="T141" s="201"/>
      <c r="U141" s="202"/>
      <c r="V141" s="613"/>
      <c r="W141" s="608"/>
    </row>
    <row r="142" spans="1:23" s="127" customFormat="1">
      <c r="A142" s="145" t="str">
        <f t="shared" si="2"/>
        <v>-</v>
      </c>
      <c r="B142" s="146" t="str">
        <f>_xlfn.XLOOKUP($A142,Dept.Meta!$A:$A,Dept.Meta!$F:$F,"-",0,1)</f>
        <v>-</v>
      </c>
      <c r="C142" s="629" t="str">
        <f>_xlfn.XLOOKUP(_xlfn.CONCAT($G142,"-",$I142),Div.Meta!$H:$H,Div.Meta!$C:$C,"-",0,1)</f>
        <v>-</v>
      </c>
      <c r="D142" s="302"/>
      <c r="E142" s="146" t="str">
        <f>IF($D142="","-",_xlfn.XLOOKUP($D142,Fund.Meta!$A:$A,Fund.Meta!$D:$D,"-",0,1))</f>
        <v>-</v>
      </c>
      <c r="F142" s="303" t="str">
        <f>IF($D142="","-",_xlfn.XLOOKUP($D142,Fund.Meta!$A:$A,Fund.Meta!$E:$E,"-",0,1))</f>
        <v>-</v>
      </c>
      <c r="G142" s="302"/>
      <c r="H142" s="303" t="str">
        <f>IF($G142="","-",_xlfn.XLOOKUP($G142,Appr.Meta!$A:$A,Appr.Meta!$D:$D,"-",0,1))</f>
        <v>-</v>
      </c>
      <c r="I142" s="304"/>
      <c r="J142" s="303" t="str">
        <f>IF($I142="","-",_xlfn.XLOOKUP($I142,'CC.Meta'!$A:$A,'CC.Meta'!$D:$D,"-",0,1))</f>
        <v>-</v>
      </c>
      <c r="K142" s="302"/>
      <c r="L142" s="146" t="str">
        <f>IF($K142="","-",_xlfn.XLOOKUP($K142,Obj.Meta!$A:$A,Obj.Meta!$D:$D,"-",0,1))</f>
        <v>-</v>
      </c>
      <c r="M142" s="300" t="str">
        <f>IF($K142="","-",_xlfn.XLOOKUP($K142,Obj.Meta!$A:$A,Obj.Meta!$F:$F,"-",0,1))</f>
        <v>-</v>
      </c>
      <c r="N142" s="356" t="str">
        <f>IF($I142="","-",_xlfn.XLOOKUP($K142,Obj.Meta!$A:$A,Obj.Meta!$O:$O,"-",0,1))</f>
        <v>-</v>
      </c>
      <c r="O142" s="357" t="str">
        <f t="shared" si="3"/>
        <v>---</v>
      </c>
      <c r="P142" s="333"/>
      <c r="Q142" s="133"/>
      <c r="R142" s="728"/>
      <c r="S142" s="200"/>
      <c r="T142" s="201"/>
      <c r="U142" s="202"/>
      <c r="V142" s="613"/>
      <c r="W142" s="608"/>
    </row>
    <row r="143" spans="1:23" s="127" customFormat="1">
      <c r="A143" s="145" t="str">
        <f t="shared" ref="A143:A206" si="4">IFERROR(VALUE(LEFT($I143,2)),"-")</f>
        <v>-</v>
      </c>
      <c r="B143" s="146" t="str">
        <f>_xlfn.XLOOKUP($A143,Dept.Meta!$A:$A,Dept.Meta!$F:$F,"-",0,1)</f>
        <v>-</v>
      </c>
      <c r="C143" s="629" t="str">
        <f>_xlfn.XLOOKUP(_xlfn.CONCAT($G143,"-",$I143),Div.Meta!$H:$H,Div.Meta!$C:$C,"-",0,1)</f>
        <v>-</v>
      </c>
      <c r="D143" s="302"/>
      <c r="E143" s="146" t="str">
        <f>IF($D143="","-",_xlfn.XLOOKUP($D143,Fund.Meta!$A:$A,Fund.Meta!$D:$D,"-",0,1))</f>
        <v>-</v>
      </c>
      <c r="F143" s="303" t="str">
        <f>IF($D143="","-",_xlfn.XLOOKUP($D143,Fund.Meta!$A:$A,Fund.Meta!$E:$E,"-",0,1))</f>
        <v>-</v>
      </c>
      <c r="G143" s="302"/>
      <c r="H143" s="303" t="str">
        <f>IF($G143="","-",_xlfn.XLOOKUP($G143,Appr.Meta!$A:$A,Appr.Meta!$D:$D,"-",0,1))</f>
        <v>-</v>
      </c>
      <c r="I143" s="304"/>
      <c r="J143" s="303" t="str">
        <f>IF($I143="","-",_xlfn.XLOOKUP($I143,'CC.Meta'!$A:$A,'CC.Meta'!$D:$D,"-",0,1))</f>
        <v>-</v>
      </c>
      <c r="K143" s="302"/>
      <c r="L143" s="146" t="str">
        <f>IF($K143="","-",_xlfn.XLOOKUP($K143,Obj.Meta!$A:$A,Obj.Meta!$D:$D,"-",0,1))</f>
        <v>-</v>
      </c>
      <c r="M143" s="300" t="str">
        <f>IF($K143="","-",_xlfn.XLOOKUP($K143,Obj.Meta!$A:$A,Obj.Meta!$F:$F,"-",0,1))</f>
        <v>-</v>
      </c>
      <c r="N143" s="356" t="str">
        <f>IF($I143="","-",_xlfn.XLOOKUP($K143,Obj.Meta!$A:$A,Obj.Meta!$O:$O,"-",0,1))</f>
        <v>-</v>
      </c>
      <c r="O143" s="357" t="str">
        <f t="shared" ref="O143:O206" si="5">_xlfn.CONCAT($D143,"-",$G143,"-",$I143,"-",$K143)</f>
        <v>---</v>
      </c>
      <c r="P143" s="333"/>
      <c r="Q143" s="133"/>
      <c r="R143" s="728"/>
      <c r="S143" s="200"/>
      <c r="T143" s="201"/>
      <c r="U143" s="202"/>
      <c r="V143" s="613"/>
      <c r="W143" s="608"/>
    </row>
    <row r="144" spans="1:23" s="127" customFormat="1">
      <c r="A144" s="145" t="str">
        <f t="shared" si="4"/>
        <v>-</v>
      </c>
      <c r="B144" s="146" t="str">
        <f>_xlfn.XLOOKUP($A144,Dept.Meta!$A:$A,Dept.Meta!$F:$F,"-",0,1)</f>
        <v>-</v>
      </c>
      <c r="C144" s="629" t="str">
        <f>_xlfn.XLOOKUP(_xlfn.CONCAT($G144,"-",$I144),Div.Meta!$H:$H,Div.Meta!$C:$C,"-",0,1)</f>
        <v>-</v>
      </c>
      <c r="D144" s="302"/>
      <c r="E144" s="146" t="str">
        <f>IF($D144="","-",_xlfn.XLOOKUP($D144,Fund.Meta!$A:$A,Fund.Meta!$D:$D,"-",0,1))</f>
        <v>-</v>
      </c>
      <c r="F144" s="303" t="str">
        <f>IF($D144="","-",_xlfn.XLOOKUP($D144,Fund.Meta!$A:$A,Fund.Meta!$E:$E,"-",0,1))</f>
        <v>-</v>
      </c>
      <c r="G144" s="302"/>
      <c r="H144" s="303" t="str">
        <f>IF($G144="","-",_xlfn.XLOOKUP($G144,Appr.Meta!$A:$A,Appr.Meta!$D:$D,"-",0,1))</f>
        <v>-</v>
      </c>
      <c r="I144" s="304"/>
      <c r="J144" s="303" t="str">
        <f>IF($I144="","-",_xlfn.XLOOKUP($I144,'CC.Meta'!$A:$A,'CC.Meta'!$D:$D,"-",0,1))</f>
        <v>-</v>
      </c>
      <c r="K144" s="302"/>
      <c r="L144" s="146" t="str">
        <f>IF($K144="","-",_xlfn.XLOOKUP($K144,Obj.Meta!$A:$A,Obj.Meta!$D:$D,"-",0,1))</f>
        <v>-</v>
      </c>
      <c r="M144" s="300" t="str">
        <f>IF($K144="","-",_xlfn.XLOOKUP($K144,Obj.Meta!$A:$A,Obj.Meta!$F:$F,"-",0,1))</f>
        <v>-</v>
      </c>
      <c r="N144" s="356" t="str">
        <f>IF($I144="","-",_xlfn.XLOOKUP($K144,Obj.Meta!$A:$A,Obj.Meta!$O:$O,"-",0,1))</f>
        <v>-</v>
      </c>
      <c r="O144" s="357" t="str">
        <f t="shared" si="5"/>
        <v>---</v>
      </c>
      <c r="P144" s="333"/>
      <c r="Q144" s="133"/>
      <c r="R144" s="728"/>
      <c r="S144" s="200"/>
      <c r="T144" s="201"/>
      <c r="U144" s="202"/>
      <c r="V144" s="613"/>
      <c r="W144" s="608"/>
    </row>
    <row r="145" spans="1:23" s="127" customFormat="1">
      <c r="A145" s="145" t="str">
        <f t="shared" si="4"/>
        <v>-</v>
      </c>
      <c r="B145" s="146" t="str">
        <f>_xlfn.XLOOKUP($A145,Dept.Meta!$A:$A,Dept.Meta!$F:$F,"-",0,1)</f>
        <v>-</v>
      </c>
      <c r="C145" s="629" t="str">
        <f>_xlfn.XLOOKUP(_xlfn.CONCAT($G145,"-",$I145),Div.Meta!$H:$H,Div.Meta!$C:$C,"-",0,1)</f>
        <v>-</v>
      </c>
      <c r="D145" s="302"/>
      <c r="E145" s="146" t="str">
        <f>IF($D145="","-",_xlfn.XLOOKUP($D145,Fund.Meta!$A:$A,Fund.Meta!$D:$D,"-",0,1))</f>
        <v>-</v>
      </c>
      <c r="F145" s="303" t="str">
        <f>IF($D145="","-",_xlfn.XLOOKUP($D145,Fund.Meta!$A:$A,Fund.Meta!$E:$E,"-",0,1))</f>
        <v>-</v>
      </c>
      <c r="G145" s="302"/>
      <c r="H145" s="303" t="str">
        <f>IF($G145="","-",_xlfn.XLOOKUP($G145,Appr.Meta!$A:$A,Appr.Meta!$D:$D,"-",0,1))</f>
        <v>-</v>
      </c>
      <c r="I145" s="304"/>
      <c r="J145" s="303" t="str">
        <f>IF($I145="","-",_xlfn.XLOOKUP($I145,'CC.Meta'!$A:$A,'CC.Meta'!$D:$D,"-",0,1))</f>
        <v>-</v>
      </c>
      <c r="K145" s="302"/>
      <c r="L145" s="146" t="str">
        <f>IF($K145="","-",_xlfn.XLOOKUP($K145,Obj.Meta!$A:$A,Obj.Meta!$D:$D,"-",0,1))</f>
        <v>-</v>
      </c>
      <c r="M145" s="300" t="str">
        <f>IF($K145="","-",_xlfn.XLOOKUP($K145,Obj.Meta!$A:$A,Obj.Meta!$F:$F,"-",0,1))</f>
        <v>-</v>
      </c>
      <c r="N145" s="356" t="str">
        <f>IF($I145="","-",_xlfn.XLOOKUP($K145,Obj.Meta!$A:$A,Obj.Meta!$O:$O,"-",0,1))</f>
        <v>-</v>
      </c>
      <c r="O145" s="357" t="str">
        <f t="shared" si="5"/>
        <v>---</v>
      </c>
      <c r="P145" s="333"/>
      <c r="Q145" s="133"/>
      <c r="R145" s="728"/>
      <c r="S145" s="200"/>
      <c r="T145" s="201"/>
      <c r="U145" s="202"/>
      <c r="V145" s="613"/>
      <c r="W145" s="608"/>
    </row>
    <row r="146" spans="1:23" s="127" customFormat="1">
      <c r="A146" s="145" t="str">
        <f t="shared" si="4"/>
        <v>-</v>
      </c>
      <c r="B146" s="146" t="str">
        <f>_xlfn.XLOOKUP($A146,Dept.Meta!$A:$A,Dept.Meta!$F:$F,"-",0,1)</f>
        <v>-</v>
      </c>
      <c r="C146" s="629" t="str">
        <f>_xlfn.XLOOKUP(_xlfn.CONCAT($G146,"-",$I146),Div.Meta!$H:$H,Div.Meta!$C:$C,"-",0,1)</f>
        <v>-</v>
      </c>
      <c r="D146" s="302"/>
      <c r="E146" s="146" t="str">
        <f>IF($D146="","-",_xlfn.XLOOKUP($D146,Fund.Meta!$A:$A,Fund.Meta!$D:$D,"-",0,1))</f>
        <v>-</v>
      </c>
      <c r="F146" s="303" t="str">
        <f>IF($D146="","-",_xlfn.XLOOKUP($D146,Fund.Meta!$A:$A,Fund.Meta!$E:$E,"-",0,1))</f>
        <v>-</v>
      </c>
      <c r="G146" s="302"/>
      <c r="H146" s="303" t="str">
        <f>IF($G146="","-",_xlfn.XLOOKUP($G146,Appr.Meta!$A:$A,Appr.Meta!$D:$D,"-",0,1))</f>
        <v>-</v>
      </c>
      <c r="I146" s="304"/>
      <c r="J146" s="303" t="str">
        <f>IF($I146="","-",_xlfn.XLOOKUP($I146,'CC.Meta'!$A:$A,'CC.Meta'!$D:$D,"-",0,1))</f>
        <v>-</v>
      </c>
      <c r="K146" s="302"/>
      <c r="L146" s="146" t="str">
        <f>IF($K146="","-",_xlfn.XLOOKUP($K146,Obj.Meta!$A:$A,Obj.Meta!$D:$D,"-",0,1))</f>
        <v>-</v>
      </c>
      <c r="M146" s="300" t="str">
        <f>IF($K146="","-",_xlfn.XLOOKUP($K146,Obj.Meta!$A:$A,Obj.Meta!$F:$F,"-",0,1))</f>
        <v>-</v>
      </c>
      <c r="N146" s="356" t="str">
        <f>IF($I146="","-",_xlfn.XLOOKUP($K146,Obj.Meta!$A:$A,Obj.Meta!$O:$O,"-",0,1))</f>
        <v>-</v>
      </c>
      <c r="O146" s="357" t="str">
        <f t="shared" si="5"/>
        <v>---</v>
      </c>
      <c r="P146" s="333"/>
      <c r="Q146" s="133"/>
      <c r="R146" s="728"/>
      <c r="S146" s="200"/>
      <c r="T146" s="201"/>
      <c r="U146" s="202"/>
      <c r="V146" s="613"/>
      <c r="W146" s="608"/>
    </row>
    <row r="147" spans="1:23" s="127" customFormat="1">
      <c r="A147" s="145" t="str">
        <f t="shared" si="4"/>
        <v>-</v>
      </c>
      <c r="B147" s="146" t="str">
        <f>_xlfn.XLOOKUP($A147,Dept.Meta!$A:$A,Dept.Meta!$F:$F,"-",0,1)</f>
        <v>-</v>
      </c>
      <c r="C147" s="629" t="str">
        <f>_xlfn.XLOOKUP(_xlfn.CONCAT($G147,"-",$I147),Div.Meta!$H:$H,Div.Meta!$C:$C,"-",0,1)</f>
        <v>-</v>
      </c>
      <c r="D147" s="302"/>
      <c r="E147" s="146" t="str">
        <f>IF($D147="","-",_xlfn.XLOOKUP($D147,Fund.Meta!$A:$A,Fund.Meta!$D:$D,"-",0,1))</f>
        <v>-</v>
      </c>
      <c r="F147" s="303" t="str">
        <f>IF($D147="","-",_xlfn.XLOOKUP($D147,Fund.Meta!$A:$A,Fund.Meta!$E:$E,"-",0,1))</f>
        <v>-</v>
      </c>
      <c r="G147" s="302"/>
      <c r="H147" s="303" t="str">
        <f>IF($G147="","-",_xlfn.XLOOKUP($G147,Appr.Meta!$A:$A,Appr.Meta!$D:$D,"-",0,1))</f>
        <v>-</v>
      </c>
      <c r="I147" s="304"/>
      <c r="J147" s="303" t="str">
        <f>IF($I147="","-",_xlfn.XLOOKUP($I147,'CC.Meta'!$A:$A,'CC.Meta'!$D:$D,"-",0,1))</f>
        <v>-</v>
      </c>
      <c r="K147" s="302"/>
      <c r="L147" s="146" t="str">
        <f>IF($K147="","-",_xlfn.XLOOKUP($K147,Obj.Meta!$A:$A,Obj.Meta!$D:$D,"-",0,1))</f>
        <v>-</v>
      </c>
      <c r="M147" s="300" t="str">
        <f>IF($K147="","-",_xlfn.XLOOKUP($K147,Obj.Meta!$A:$A,Obj.Meta!$F:$F,"-",0,1))</f>
        <v>-</v>
      </c>
      <c r="N147" s="356" t="str">
        <f>IF($I147="","-",_xlfn.XLOOKUP($K147,Obj.Meta!$A:$A,Obj.Meta!$O:$O,"-",0,1))</f>
        <v>-</v>
      </c>
      <c r="O147" s="357" t="str">
        <f t="shared" si="5"/>
        <v>---</v>
      </c>
      <c r="P147" s="333"/>
      <c r="Q147" s="133"/>
      <c r="R147" s="728"/>
      <c r="S147" s="200"/>
      <c r="T147" s="201"/>
      <c r="U147" s="202"/>
      <c r="V147" s="613"/>
      <c r="W147" s="608"/>
    </row>
    <row r="148" spans="1:23" s="127" customFormat="1">
      <c r="A148" s="145" t="str">
        <f t="shared" si="4"/>
        <v>-</v>
      </c>
      <c r="B148" s="146" t="str">
        <f>_xlfn.XLOOKUP($A148,Dept.Meta!$A:$A,Dept.Meta!$F:$F,"-",0,1)</f>
        <v>-</v>
      </c>
      <c r="C148" s="629" t="str">
        <f>_xlfn.XLOOKUP(_xlfn.CONCAT($G148,"-",$I148),Div.Meta!$H:$H,Div.Meta!$C:$C,"-",0,1)</f>
        <v>-</v>
      </c>
      <c r="D148" s="302"/>
      <c r="E148" s="146" t="str">
        <f>IF($D148="","-",_xlfn.XLOOKUP($D148,Fund.Meta!$A:$A,Fund.Meta!$D:$D,"-",0,1))</f>
        <v>-</v>
      </c>
      <c r="F148" s="303" t="str">
        <f>IF($D148="","-",_xlfn.XLOOKUP($D148,Fund.Meta!$A:$A,Fund.Meta!$E:$E,"-",0,1))</f>
        <v>-</v>
      </c>
      <c r="G148" s="302"/>
      <c r="H148" s="303" t="str">
        <f>IF($G148="","-",_xlfn.XLOOKUP($G148,Appr.Meta!$A:$A,Appr.Meta!$D:$D,"-",0,1))</f>
        <v>-</v>
      </c>
      <c r="I148" s="304"/>
      <c r="J148" s="303" t="str">
        <f>IF($I148="","-",_xlfn.XLOOKUP($I148,'CC.Meta'!$A:$A,'CC.Meta'!$D:$D,"-",0,1))</f>
        <v>-</v>
      </c>
      <c r="K148" s="302"/>
      <c r="L148" s="146" t="str">
        <f>IF($K148="","-",_xlfn.XLOOKUP($K148,Obj.Meta!$A:$A,Obj.Meta!$D:$D,"-",0,1))</f>
        <v>-</v>
      </c>
      <c r="M148" s="300" t="str">
        <f>IF($K148="","-",_xlfn.XLOOKUP($K148,Obj.Meta!$A:$A,Obj.Meta!$F:$F,"-",0,1))</f>
        <v>-</v>
      </c>
      <c r="N148" s="356" t="str">
        <f>IF($I148="","-",_xlfn.XLOOKUP($K148,Obj.Meta!$A:$A,Obj.Meta!$O:$O,"-",0,1))</f>
        <v>-</v>
      </c>
      <c r="O148" s="357" t="str">
        <f t="shared" si="5"/>
        <v>---</v>
      </c>
      <c r="P148" s="333"/>
      <c r="Q148" s="133"/>
      <c r="R148" s="728"/>
      <c r="S148" s="200"/>
      <c r="T148" s="201"/>
      <c r="U148" s="202"/>
      <c r="V148" s="613"/>
      <c r="W148" s="608"/>
    </row>
    <row r="149" spans="1:23" s="127" customFormat="1">
      <c r="A149" s="145" t="str">
        <f t="shared" si="4"/>
        <v>-</v>
      </c>
      <c r="B149" s="146" t="str">
        <f>_xlfn.XLOOKUP($A149,Dept.Meta!$A:$A,Dept.Meta!$F:$F,"-",0,1)</f>
        <v>-</v>
      </c>
      <c r="C149" s="629" t="str">
        <f>_xlfn.XLOOKUP(_xlfn.CONCAT($G149,"-",$I149),Div.Meta!$H:$H,Div.Meta!$C:$C,"-",0,1)</f>
        <v>-</v>
      </c>
      <c r="D149" s="302"/>
      <c r="E149" s="146" t="str">
        <f>IF($D149="","-",_xlfn.XLOOKUP($D149,Fund.Meta!$A:$A,Fund.Meta!$D:$D,"-",0,1))</f>
        <v>-</v>
      </c>
      <c r="F149" s="303" t="str">
        <f>IF($D149="","-",_xlfn.XLOOKUP($D149,Fund.Meta!$A:$A,Fund.Meta!$E:$E,"-",0,1))</f>
        <v>-</v>
      </c>
      <c r="G149" s="302"/>
      <c r="H149" s="303" t="str">
        <f>IF($G149="","-",_xlfn.XLOOKUP($G149,Appr.Meta!$A:$A,Appr.Meta!$D:$D,"-",0,1))</f>
        <v>-</v>
      </c>
      <c r="I149" s="304"/>
      <c r="J149" s="303" t="str">
        <f>IF($I149="","-",_xlfn.XLOOKUP($I149,'CC.Meta'!$A:$A,'CC.Meta'!$D:$D,"-",0,1))</f>
        <v>-</v>
      </c>
      <c r="K149" s="302"/>
      <c r="L149" s="146" t="str">
        <f>IF($K149="","-",_xlfn.XLOOKUP($K149,Obj.Meta!$A:$A,Obj.Meta!$D:$D,"-",0,1))</f>
        <v>-</v>
      </c>
      <c r="M149" s="300" t="str">
        <f>IF($K149="","-",_xlfn.XLOOKUP($K149,Obj.Meta!$A:$A,Obj.Meta!$F:$F,"-",0,1))</f>
        <v>-</v>
      </c>
      <c r="N149" s="356" t="str">
        <f>IF($I149="","-",_xlfn.XLOOKUP($K149,Obj.Meta!$A:$A,Obj.Meta!$O:$O,"-",0,1))</f>
        <v>-</v>
      </c>
      <c r="O149" s="357" t="str">
        <f t="shared" si="5"/>
        <v>---</v>
      </c>
      <c r="P149" s="333"/>
      <c r="Q149" s="133"/>
      <c r="R149" s="728"/>
      <c r="S149" s="200"/>
      <c r="T149" s="201"/>
      <c r="U149" s="202"/>
      <c r="V149" s="613"/>
      <c r="W149" s="608"/>
    </row>
    <row r="150" spans="1:23" s="127" customFormat="1">
      <c r="A150" s="145" t="str">
        <f t="shared" si="4"/>
        <v>-</v>
      </c>
      <c r="B150" s="146" t="str">
        <f>_xlfn.XLOOKUP($A150,Dept.Meta!$A:$A,Dept.Meta!$F:$F,"-",0,1)</f>
        <v>-</v>
      </c>
      <c r="C150" s="629" t="str">
        <f>_xlfn.XLOOKUP(_xlfn.CONCAT($G150,"-",$I150),Div.Meta!$H:$H,Div.Meta!$C:$C,"-",0,1)</f>
        <v>-</v>
      </c>
      <c r="D150" s="302"/>
      <c r="E150" s="146" t="str">
        <f>IF($D150="","-",_xlfn.XLOOKUP($D150,Fund.Meta!$A:$A,Fund.Meta!$D:$D,"-",0,1))</f>
        <v>-</v>
      </c>
      <c r="F150" s="303" t="str">
        <f>IF($D150="","-",_xlfn.XLOOKUP($D150,Fund.Meta!$A:$A,Fund.Meta!$E:$E,"-",0,1))</f>
        <v>-</v>
      </c>
      <c r="G150" s="302"/>
      <c r="H150" s="303" t="str">
        <f>IF($G150="","-",_xlfn.XLOOKUP($G150,Appr.Meta!$A:$A,Appr.Meta!$D:$D,"-",0,1))</f>
        <v>-</v>
      </c>
      <c r="I150" s="304"/>
      <c r="J150" s="303" t="str">
        <f>IF($I150="","-",_xlfn.XLOOKUP($I150,'CC.Meta'!$A:$A,'CC.Meta'!$D:$D,"-",0,1))</f>
        <v>-</v>
      </c>
      <c r="K150" s="302"/>
      <c r="L150" s="146" t="str">
        <f>IF($K150="","-",_xlfn.XLOOKUP($K150,Obj.Meta!$A:$A,Obj.Meta!$D:$D,"-",0,1))</f>
        <v>-</v>
      </c>
      <c r="M150" s="300" t="str">
        <f>IF($K150="","-",_xlfn.XLOOKUP($K150,Obj.Meta!$A:$A,Obj.Meta!$F:$F,"-",0,1))</f>
        <v>-</v>
      </c>
      <c r="N150" s="356" t="str">
        <f>IF($I150="","-",_xlfn.XLOOKUP($K150,Obj.Meta!$A:$A,Obj.Meta!$O:$O,"-",0,1))</f>
        <v>-</v>
      </c>
      <c r="O150" s="357" t="str">
        <f t="shared" si="5"/>
        <v>---</v>
      </c>
      <c r="P150" s="333"/>
      <c r="Q150" s="133"/>
      <c r="R150" s="728"/>
      <c r="S150" s="200"/>
      <c r="T150" s="201"/>
      <c r="U150" s="202"/>
      <c r="V150" s="613"/>
      <c r="W150" s="608"/>
    </row>
    <row r="151" spans="1:23" s="127" customFormat="1">
      <c r="A151" s="145" t="str">
        <f t="shared" si="4"/>
        <v>-</v>
      </c>
      <c r="B151" s="146" t="str">
        <f>_xlfn.XLOOKUP($A151,Dept.Meta!$A:$A,Dept.Meta!$F:$F,"-",0,1)</f>
        <v>-</v>
      </c>
      <c r="C151" s="629" t="str">
        <f>_xlfn.XLOOKUP(_xlfn.CONCAT($G151,"-",$I151),Div.Meta!$H:$H,Div.Meta!$C:$C,"-",0,1)</f>
        <v>-</v>
      </c>
      <c r="D151" s="302"/>
      <c r="E151" s="146" t="str">
        <f>IF($D151="","-",_xlfn.XLOOKUP($D151,Fund.Meta!$A:$A,Fund.Meta!$D:$D,"-",0,1))</f>
        <v>-</v>
      </c>
      <c r="F151" s="303" t="str">
        <f>IF($D151="","-",_xlfn.XLOOKUP($D151,Fund.Meta!$A:$A,Fund.Meta!$E:$E,"-",0,1))</f>
        <v>-</v>
      </c>
      <c r="G151" s="302"/>
      <c r="H151" s="303" t="str">
        <f>IF($G151="","-",_xlfn.XLOOKUP($G151,Appr.Meta!$A:$A,Appr.Meta!$D:$D,"-",0,1))</f>
        <v>-</v>
      </c>
      <c r="I151" s="304"/>
      <c r="J151" s="303" t="str">
        <f>IF($I151="","-",_xlfn.XLOOKUP($I151,'CC.Meta'!$A:$A,'CC.Meta'!$D:$D,"-",0,1))</f>
        <v>-</v>
      </c>
      <c r="K151" s="302"/>
      <c r="L151" s="146" t="str">
        <f>IF($K151="","-",_xlfn.XLOOKUP($K151,Obj.Meta!$A:$A,Obj.Meta!$D:$D,"-",0,1))</f>
        <v>-</v>
      </c>
      <c r="M151" s="300" t="str">
        <f>IF($K151="","-",_xlfn.XLOOKUP($K151,Obj.Meta!$A:$A,Obj.Meta!$F:$F,"-",0,1))</f>
        <v>-</v>
      </c>
      <c r="N151" s="356" t="str">
        <f>IF($I151="","-",_xlfn.XLOOKUP($K151,Obj.Meta!$A:$A,Obj.Meta!$O:$O,"-",0,1))</f>
        <v>-</v>
      </c>
      <c r="O151" s="357" t="str">
        <f t="shared" si="5"/>
        <v>---</v>
      </c>
      <c r="P151" s="333"/>
      <c r="Q151" s="133"/>
      <c r="R151" s="728"/>
      <c r="S151" s="200"/>
      <c r="T151" s="201"/>
      <c r="U151" s="202"/>
      <c r="V151" s="613"/>
      <c r="W151" s="608"/>
    </row>
    <row r="152" spans="1:23" s="127" customFormat="1">
      <c r="A152" s="145" t="str">
        <f t="shared" si="4"/>
        <v>-</v>
      </c>
      <c r="B152" s="146" t="str">
        <f>_xlfn.XLOOKUP($A152,Dept.Meta!$A:$A,Dept.Meta!$F:$F,"-",0,1)</f>
        <v>-</v>
      </c>
      <c r="C152" s="629" t="str">
        <f>_xlfn.XLOOKUP(_xlfn.CONCAT($G152,"-",$I152),Div.Meta!$H:$H,Div.Meta!$C:$C,"-",0,1)</f>
        <v>-</v>
      </c>
      <c r="D152" s="302"/>
      <c r="E152" s="146" t="str">
        <f>IF($D152="","-",_xlfn.XLOOKUP($D152,Fund.Meta!$A:$A,Fund.Meta!$D:$D,"-",0,1))</f>
        <v>-</v>
      </c>
      <c r="F152" s="303" t="str">
        <f>IF($D152="","-",_xlfn.XLOOKUP($D152,Fund.Meta!$A:$A,Fund.Meta!$E:$E,"-",0,1))</f>
        <v>-</v>
      </c>
      <c r="G152" s="302"/>
      <c r="H152" s="303" t="str">
        <f>IF($G152="","-",_xlfn.XLOOKUP($G152,Appr.Meta!$A:$A,Appr.Meta!$D:$D,"-",0,1))</f>
        <v>-</v>
      </c>
      <c r="I152" s="304"/>
      <c r="J152" s="303" t="str">
        <f>IF($I152="","-",_xlfn.XLOOKUP($I152,'CC.Meta'!$A:$A,'CC.Meta'!$D:$D,"-",0,1))</f>
        <v>-</v>
      </c>
      <c r="K152" s="302"/>
      <c r="L152" s="146" t="str">
        <f>IF($K152="","-",_xlfn.XLOOKUP($K152,Obj.Meta!$A:$A,Obj.Meta!$D:$D,"-",0,1))</f>
        <v>-</v>
      </c>
      <c r="M152" s="300" t="str">
        <f>IF($K152="","-",_xlfn.XLOOKUP($K152,Obj.Meta!$A:$A,Obj.Meta!$F:$F,"-",0,1))</f>
        <v>-</v>
      </c>
      <c r="N152" s="356" t="str">
        <f>IF($I152="","-",_xlfn.XLOOKUP($K152,Obj.Meta!$A:$A,Obj.Meta!$O:$O,"-",0,1))</f>
        <v>-</v>
      </c>
      <c r="O152" s="357" t="str">
        <f t="shared" si="5"/>
        <v>---</v>
      </c>
      <c r="P152" s="333"/>
      <c r="Q152" s="133"/>
      <c r="R152" s="728"/>
      <c r="S152" s="200"/>
      <c r="T152" s="201"/>
      <c r="U152" s="202"/>
      <c r="V152" s="613"/>
      <c r="W152" s="608"/>
    </row>
    <row r="153" spans="1:23" s="127" customFormat="1">
      <c r="A153" s="145" t="str">
        <f t="shared" si="4"/>
        <v>-</v>
      </c>
      <c r="B153" s="146" t="str">
        <f>_xlfn.XLOOKUP($A153,Dept.Meta!$A:$A,Dept.Meta!$F:$F,"-",0,1)</f>
        <v>-</v>
      </c>
      <c r="C153" s="629" t="str">
        <f>_xlfn.XLOOKUP(_xlfn.CONCAT($G153,"-",$I153),Div.Meta!$H:$H,Div.Meta!$C:$C,"-",0,1)</f>
        <v>-</v>
      </c>
      <c r="D153" s="302"/>
      <c r="E153" s="146" t="str">
        <f>IF($D153="","-",_xlfn.XLOOKUP($D153,Fund.Meta!$A:$A,Fund.Meta!$D:$D,"-",0,1))</f>
        <v>-</v>
      </c>
      <c r="F153" s="303" t="str">
        <f>IF($D153="","-",_xlfn.XLOOKUP($D153,Fund.Meta!$A:$A,Fund.Meta!$E:$E,"-",0,1))</f>
        <v>-</v>
      </c>
      <c r="G153" s="302"/>
      <c r="H153" s="303" t="str">
        <f>IF($G153="","-",_xlfn.XLOOKUP($G153,Appr.Meta!$A:$A,Appr.Meta!$D:$D,"-",0,1))</f>
        <v>-</v>
      </c>
      <c r="I153" s="304"/>
      <c r="J153" s="303" t="str">
        <f>IF($I153="","-",_xlfn.XLOOKUP($I153,'CC.Meta'!$A:$A,'CC.Meta'!$D:$D,"-",0,1))</f>
        <v>-</v>
      </c>
      <c r="K153" s="302"/>
      <c r="L153" s="146" t="str">
        <f>IF($K153="","-",_xlfn.XLOOKUP($K153,Obj.Meta!$A:$A,Obj.Meta!$D:$D,"-",0,1))</f>
        <v>-</v>
      </c>
      <c r="M153" s="300" t="str">
        <f>IF($K153="","-",_xlfn.XLOOKUP($K153,Obj.Meta!$A:$A,Obj.Meta!$F:$F,"-",0,1))</f>
        <v>-</v>
      </c>
      <c r="N153" s="356" t="str">
        <f>IF($I153="","-",_xlfn.XLOOKUP($K153,Obj.Meta!$A:$A,Obj.Meta!$O:$O,"-",0,1))</f>
        <v>-</v>
      </c>
      <c r="O153" s="357" t="str">
        <f t="shared" si="5"/>
        <v>---</v>
      </c>
      <c r="P153" s="333"/>
      <c r="Q153" s="133"/>
      <c r="R153" s="728"/>
      <c r="S153" s="200"/>
      <c r="T153" s="201"/>
      <c r="U153" s="202"/>
      <c r="V153" s="613"/>
      <c r="W153" s="608"/>
    </row>
    <row r="154" spans="1:23" s="127" customFormat="1">
      <c r="A154" s="145" t="str">
        <f t="shared" si="4"/>
        <v>-</v>
      </c>
      <c r="B154" s="146" t="str">
        <f>_xlfn.XLOOKUP($A154,Dept.Meta!$A:$A,Dept.Meta!$F:$F,"-",0,1)</f>
        <v>-</v>
      </c>
      <c r="C154" s="629" t="str">
        <f>_xlfn.XLOOKUP(_xlfn.CONCAT($G154,"-",$I154),Div.Meta!$H:$H,Div.Meta!$C:$C,"-",0,1)</f>
        <v>-</v>
      </c>
      <c r="D154" s="302"/>
      <c r="E154" s="146" t="str">
        <f>IF($D154="","-",_xlfn.XLOOKUP($D154,Fund.Meta!$A:$A,Fund.Meta!$D:$D,"-",0,1))</f>
        <v>-</v>
      </c>
      <c r="F154" s="303" t="str">
        <f>IF($D154="","-",_xlfn.XLOOKUP($D154,Fund.Meta!$A:$A,Fund.Meta!$E:$E,"-",0,1))</f>
        <v>-</v>
      </c>
      <c r="G154" s="302"/>
      <c r="H154" s="303" t="str">
        <f>IF($G154="","-",_xlfn.XLOOKUP($G154,Appr.Meta!$A:$A,Appr.Meta!$D:$D,"-",0,1))</f>
        <v>-</v>
      </c>
      <c r="I154" s="304"/>
      <c r="J154" s="303" t="str">
        <f>IF($I154="","-",_xlfn.XLOOKUP($I154,'CC.Meta'!$A:$A,'CC.Meta'!$D:$D,"-",0,1))</f>
        <v>-</v>
      </c>
      <c r="K154" s="302"/>
      <c r="L154" s="146" t="str">
        <f>IF($K154="","-",_xlfn.XLOOKUP($K154,Obj.Meta!$A:$A,Obj.Meta!$D:$D,"-",0,1))</f>
        <v>-</v>
      </c>
      <c r="M154" s="300" t="str">
        <f>IF($K154="","-",_xlfn.XLOOKUP($K154,Obj.Meta!$A:$A,Obj.Meta!$F:$F,"-",0,1))</f>
        <v>-</v>
      </c>
      <c r="N154" s="356" t="str">
        <f>IF($I154="","-",_xlfn.XLOOKUP($K154,Obj.Meta!$A:$A,Obj.Meta!$O:$O,"-",0,1))</f>
        <v>-</v>
      </c>
      <c r="O154" s="357" t="str">
        <f t="shared" si="5"/>
        <v>---</v>
      </c>
      <c r="P154" s="333"/>
      <c r="Q154" s="133"/>
      <c r="R154" s="728"/>
      <c r="S154" s="200"/>
      <c r="T154" s="201"/>
      <c r="U154" s="202"/>
      <c r="V154" s="613"/>
      <c r="W154" s="608"/>
    </row>
    <row r="155" spans="1:23" s="127" customFormat="1">
      <c r="A155" s="145" t="str">
        <f t="shared" si="4"/>
        <v>-</v>
      </c>
      <c r="B155" s="146" t="str">
        <f>_xlfn.XLOOKUP($A155,Dept.Meta!$A:$A,Dept.Meta!$F:$F,"-",0,1)</f>
        <v>-</v>
      </c>
      <c r="C155" s="629" t="str">
        <f>_xlfn.XLOOKUP(_xlfn.CONCAT($G155,"-",$I155),Div.Meta!$H:$H,Div.Meta!$C:$C,"-",0,1)</f>
        <v>-</v>
      </c>
      <c r="D155" s="302"/>
      <c r="E155" s="146" t="str">
        <f>IF($D155="","-",_xlfn.XLOOKUP($D155,Fund.Meta!$A:$A,Fund.Meta!$D:$D,"-",0,1))</f>
        <v>-</v>
      </c>
      <c r="F155" s="303" t="str">
        <f>IF($D155="","-",_xlfn.XLOOKUP($D155,Fund.Meta!$A:$A,Fund.Meta!$E:$E,"-",0,1))</f>
        <v>-</v>
      </c>
      <c r="G155" s="302"/>
      <c r="H155" s="303" t="str">
        <f>IF($G155="","-",_xlfn.XLOOKUP($G155,Appr.Meta!$A:$A,Appr.Meta!$D:$D,"-",0,1))</f>
        <v>-</v>
      </c>
      <c r="I155" s="304"/>
      <c r="J155" s="303" t="str">
        <f>IF($I155="","-",_xlfn.XLOOKUP($I155,'CC.Meta'!$A:$A,'CC.Meta'!$D:$D,"-",0,1))</f>
        <v>-</v>
      </c>
      <c r="K155" s="302"/>
      <c r="L155" s="146" t="str">
        <f>IF($K155="","-",_xlfn.XLOOKUP($K155,Obj.Meta!$A:$A,Obj.Meta!$D:$D,"-",0,1))</f>
        <v>-</v>
      </c>
      <c r="M155" s="300" t="str">
        <f>IF($K155="","-",_xlfn.XLOOKUP($K155,Obj.Meta!$A:$A,Obj.Meta!$F:$F,"-",0,1))</f>
        <v>-</v>
      </c>
      <c r="N155" s="356" t="str">
        <f>IF($I155="","-",_xlfn.XLOOKUP($K155,Obj.Meta!$A:$A,Obj.Meta!$O:$O,"-",0,1))</f>
        <v>-</v>
      </c>
      <c r="O155" s="357" t="str">
        <f t="shared" si="5"/>
        <v>---</v>
      </c>
      <c r="P155" s="333"/>
      <c r="Q155" s="133"/>
      <c r="R155" s="728"/>
      <c r="S155" s="200"/>
      <c r="T155" s="201"/>
      <c r="U155" s="202"/>
      <c r="V155" s="613"/>
      <c r="W155" s="608"/>
    </row>
    <row r="156" spans="1:23" s="127" customFormat="1">
      <c r="A156" s="145" t="str">
        <f t="shared" si="4"/>
        <v>-</v>
      </c>
      <c r="B156" s="146" t="str">
        <f>_xlfn.XLOOKUP($A156,Dept.Meta!$A:$A,Dept.Meta!$F:$F,"-",0,1)</f>
        <v>-</v>
      </c>
      <c r="C156" s="629" t="str">
        <f>_xlfn.XLOOKUP(_xlfn.CONCAT($G156,"-",$I156),Div.Meta!$H:$H,Div.Meta!$C:$C,"-",0,1)</f>
        <v>-</v>
      </c>
      <c r="D156" s="302"/>
      <c r="E156" s="146" t="str">
        <f>IF($D156="","-",_xlfn.XLOOKUP($D156,Fund.Meta!$A:$A,Fund.Meta!$D:$D,"-",0,1))</f>
        <v>-</v>
      </c>
      <c r="F156" s="303" t="str">
        <f>IF($D156="","-",_xlfn.XLOOKUP($D156,Fund.Meta!$A:$A,Fund.Meta!$E:$E,"-",0,1))</f>
        <v>-</v>
      </c>
      <c r="G156" s="302"/>
      <c r="H156" s="303" t="str">
        <f>IF($G156="","-",_xlfn.XLOOKUP($G156,Appr.Meta!$A:$A,Appr.Meta!$D:$D,"-",0,1))</f>
        <v>-</v>
      </c>
      <c r="I156" s="304"/>
      <c r="J156" s="303" t="str">
        <f>IF($I156="","-",_xlfn.XLOOKUP($I156,'CC.Meta'!$A:$A,'CC.Meta'!$D:$D,"-",0,1))</f>
        <v>-</v>
      </c>
      <c r="K156" s="302"/>
      <c r="L156" s="146" t="str">
        <f>IF($K156="","-",_xlfn.XLOOKUP($K156,Obj.Meta!$A:$A,Obj.Meta!$D:$D,"-",0,1))</f>
        <v>-</v>
      </c>
      <c r="M156" s="300" t="str">
        <f>IF($K156="","-",_xlfn.XLOOKUP($K156,Obj.Meta!$A:$A,Obj.Meta!$F:$F,"-",0,1))</f>
        <v>-</v>
      </c>
      <c r="N156" s="356" t="str">
        <f>IF($I156="","-",_xlfn.XLOOKUP($K156,Obj.Meta!$A:$A,Obj.Meta!$O:$O,"-",0,1))</f>
        <v>-</v>
      </c>
      <c r="O156" s="357" t="str">
        <f t="shared" si="5"/>
        <v>---</v>
      </c>
      <c r="P156" s="333"/>
      <c r="Q156" s="133"/>
      <c r="R156" s="728"/>
      <c r="S156" s="200"/>
      <c r="T156" s="201"/>
      <c r="U156" s="202"/>
      <c r="V156" s="613"/>
      <c r="W156" s="608"/>
    </row>
    <row r="157" spans="1:23" s="127" customFormat="1">
      <c r="A157" s="145" t="str">
        <f t="shared" si="4"/>
        <v>-</v>
      </c>
      <c r="B157" s="146" t="str">
        <f>_xlfn.XLOOKUP($A157,Dept.Meta!$A:$A,Dept.Meta!$F:$F,"-",0,1)</f>
        <v>-</v>
      </c>
      <c r="C157" s="629" t="str">
        <f>_xlfn.XLOOKUP(_xlfn.CONCAT($G157,"-",$I157),Div.Meta!$H:$H,Div.Meta!$C:$C,"-",0,1)</f>
        <v>-</v>
      </c>
      <c r="D157" s="302"/>
      <c r="E157" s="146" t="str">
        <f>IF($D157="","-",_xlfn.XLOOKUP($D157,Fund.Meta!$A:$A,Fund.Meta!$D:$D,"-",0,1))</f>
        <v>-</v>
      </c>
      <c r="F157" s="303" t="str">
        <f>IF($D157="","-",_xlfn.XLOOKUP($D157,Fund.Meta!$A:$A,Fund.Meta!$E:$E,"-",0,1))</f>
        <v>-</v>
      </c>
      <c r="G157" s="302"/>
      <c r="H157" s="303" t="str">
        <f>IF($G157="","-",_xlfn.XLOOKUP($G157,Appr.Meta!$A:$A,Appr.Meta!$D:$D,"-",0,1))</f>
        <v>-</v>
      </c>
      <c r="I157" s="304"/>
      <c r="J157" s="303" t="str">
        <f>IF($I157="","-",_xlfn.XLOOKUP($I157,'CC.Meta'!$A:$A,'CC.Meta'!$D:$D,"-",0,1))</f>
        <v>-</v>
      </c>
      <c r="K157" s="302"/>
      <c r="L157" s="146" t="str">
        <f>IF($K157="","-",_xlfn.XLOOKUP($K157,Obj.Meta!$A:$A,Obj.Meta!$D:$D,"-",0,1))</f>
        <v>-</v>
      </c>
      <c r="M157" s="300" t="str">
        <f>IF($K157="","-",_xlfn.XLOOKUP($K157,Obj.Meta!$A:$A,Obj.Meta!$F:$F,"-",0,1))</f>
        <v>-</v>
      </c>
      <c r="N157" s="356" t="str">
        <f>IF($I157="","-",_xlfn.XLOOKUP($K157,Obj.Meta!$A:$A,Obj.Meta!$O:$O,"-",0,1))</f>
        <v>-</v>
      </c>
      <c r="O157" s="357" t="str">
        <f t="shared" si="5"/>
        <v>---</v>
      </c>
      <c r="P157" s="333"/>
      <c r="Q157" s="133"/>
      <c r="R157" s="728"/>
      <c r="S157" s="200"/>
      <c r="T157" s="201"/>
      <c r="U157" s="202"/>
      <c r="V157" s="613"/>
      <c r="W157" s="608"/>
    </row>
    <row r="158" spans="1:23" s="127" customFormat="1">
      <c r="A158" s="145" t="str">
        <f t="shared" si="4"/>
        <v>-</v>
      </c>
      <c r="B158" s="146" t="str">
        <f>_xlfn.XLOOKUP($A158,Dept.Meta!$A:$A,Dept.Meta!$F:$F,"-",0,1)</f>
        <v>-</v>
      </c>
      <c r="C158" s="629" t="str">
        <f>_xlfn.XLOOKUP(_xlfn.CONCAT($G158,"-",$I158),Div.Meta!$H:$H,Div.Meta!$C:$C,"-",0,1)</f>
        <v>-</v>
      </c>
      <c r="D158" s="302"/>
      <c r="E158" s="146" t="str">
        <f>IF($D158="","-",_xlfn.XLOOKUP($D158,Fund.Meta!$A:$A,Fund.Meta!$D:$D,"-",0,1))</f>
        <v>-</v>
      </c>
      <c r="F158" s="303" t="str">
        <f>IF($D158="","-",_xlfn.XLOOKUP($D158,Fund.Meta!$A:$A,Fund.Meta!$E:$E,"-",0,1))</f>
        <v>-</v>
      </c>
      <c r="G158" s="302"/>
      <c r="H158" s="303" t="str">
        <f>IF($G158="","-",_xlfn.XLOOKUP($G158,Appr.Meta!$A:$A,Appr.Meta!$D:$D,"-",0,1))</f>
        <v>-</v>
      </c>
      <c r="I158" s="304"/>
      <c r="J158" s="303" t="str">
        <f>IF($I158="","-",_xlfn.XLOOKUP($I158,'CC.Meta'!$A:$A,'CC.Meta'!$D:$D,"-",0,1))</f>
        <v>-</v>
      </c>
      <c r="K158" s="302"/>
      <c r="L158" s="146" t="str">
        <f>IF($K158="","-",_xlfn.XLOOKUP($K158,Obj.Meta!$A:$A,Obj.Meta!$D:$D,"-",0,1))</f>
        <v>-</v>
      </c>
      <c r="M158" s="300" t="str">
        <f>IF($K158="","-",_xlfn.XLOOKUP($K158,Obj.Meta!$A:$A,Obj.Meta!$F:$F,"-",0,1))</f>
        <v>-</v>
      </c>
      <c r="N158" s="356" t="str">
        <f>IF($I158="","-",_xlfn.XLOOKUP($K158,Obj.Meta!$A:$A,Obj.Meta!$O:$O,"-",0,1))</f>
        <v>-</v>
      </c>
      <c r="O158" s="357" t="str">
        <f t="shared" si="5"/>
        <v>---</v>
      </c>
      <c r="P158" s="333"/>
      <c r="Q158" s="133"/>
      <c r="R158" s="728"/>
      <c r="S158" s="200"/>
      <c r="T158" s="201"/>
      <c r="U158" s="202"/>
      <c r="V158" s="613"/>
      <c r="W158" s="608"/>
    </row>
    <row r="159" spans="1:23" s="127" customFormat="1">
      <c r="A159" s="145" t="str">
        <f t="shared" si="4"/>
        <v>-</v>
      </c>
      <c r="B159" s="146" t="str">
        <f>_xlfn.XLOOKUP($A159,Dept.Meta!$A:$A,Dept.Meta!$F:$F,"-",0,1)</f>
        <v>-</v>
      </c>
      <c r="C159" s="629" t="str">
        <f>_xlfn.XLOOKUP(_xlfn.CONCAT($G159,"-",$I159),Div.Meta!$H:$H,Div.Meta!$C:$C,"-",0,1)</f>
        <v>-</v>
      </c>
      <c r="D159" s="302"/>
      <c r="E159" s="146" t="str">
        <f>IF($D159="","-",_xlfn.XLOOKUP($D159,Fund.Meta!$A:$A,Fund.Meta!$D:$D,"-",0,1))</f>
        <v>-</v>
      </c>
      <c r="F159" s="303" t="str">
        <f>IF($D159="","-",_xlfn.XLOOKUP($D159,Fund.Meta!$A:$A,Fund.Meta!$E:$E,"-",0,1))</f>
        <v>-</v>
      </c>
      <c r="G159" s="302"/>
      <c r="H159" s="303" t="str">
        <f>IF($G159="","-",_xlfn.XLOOKUP($G159,Appr.Meta!$A:$A,Appr.Meta!$D:$D,"-",0,1))</f>
        <v>-</v>
      </c>
      <c r="I159" s="304"/>
      <c r="J159" s="303" t="str">
        <f>IF($I159="","-",_xlfn.XLOOKUP($I159,'CC.Meta'!$A:$A,'CC.Meta'!$D:$D,"-",0,1))</f>
        <v>-</v>
      </c>
      <c r="K159" s="302"/>
      <c r="L159" s="146" t="str">
        <f>IF($K159="","-",_xlfn.XLOOKUP($K159,Obj.Meta!$A:$A,Obj.Meta!$D:$D,"-",0,1))</f>
        <v>-</v>
      </c>
      <c r="M159" s="300" t="str">
        <f>IF($K159="","-",_xlfn.XLOOKUP($K159,Obj.Meta!$A:$A,Obj.Meta!$F:$F,"-",0,1))</f>
        <v>-</v>
      </c>
      <c r="N159" s="356" t="str">
        <f>IF($I159="","-",_xlfn.XLOOKUP($K159,Obj.Meta!$A:$A,Obj.Meta!$O:$O,"-",0,1))</f>
        <v>-</v>
      </c>
      <c r="O159" s="357" t="str">
        <f t="shared" si="5"/>
        <v>---</v>
      </c>
      <c r="P159" s="333"/>
      <c r="Q159" s="133"/>
      <c r="R159" s="728"/>
      <c r="S159" s="200"/>
      <c r="T159" s="201"/>
      <c r="U159" s="202"/>
      <c r="V159" s="613"/>
      <c r="W159" s="608"/>
    </row>
    <row r="160" spans="1:23" s="127" customFormat="1">
      <c r="A160" s="145" t="str">
        <f t="shared" si="4"/>
        <v>-</v>
      </c>
      <c r="B160" s="146" t="str">
        <f>_xlfn.XLOOKUP($A160,Dept.Meta!$A:$A,Dept.Meta!$F:$F,"-",0,1)</f>
        <v>-</v>
      </c>
      <c r="C160" s="629" t="str">
        <f>_xlfn.XLOOKUP(_xlfn.CONCAT($G160,"-",$I160),Div.Meta!$H:$H,Div.Meta!$C:$C,"-",0,1)</f>
        <v>-</v>
      </c>
      <c r="D160" s="302"/>
      <c r="E160" s="146" t="str">
        <f>IF($D160="","-",_xlfn.XLOOKUP($D160,Fund.Meta!$A:$A,Fund.Meta!$D:$D,"-",0,1))</f>
        <v>-</v>
      </c>
      <c r="F160" s="303" t="str">
        <f>IF($D160="","-",_xlfn.XLOOKUP($D160,Fund.Meta!$A:$A,Fund.Meta!$E:$E,"-",0,1))</f>
        <v>-</v>
      </c>
      <c r="G160" s="302"/>
      <c r="H160" s="303" t="str">
        <f>IF($G160="","-",_xlfn.XLOOKUP($G160,Appr.Meta!$A:$A,Appr.Meta!$D:$D,"-",0,1))</f>
        <v>-</v>
      </c>
      <c r="I160" s="304"/>
      <c r="J160" s="303" t="str">
        <f>IF($I160="","-",_xlfn.XLOOKUP($I160,'CC.Meta'!$A:$A,'CC.Meta'!$D:$D,"-",0,1))</f>
        <v>-</v>
      </c>
      <c r="K160" s="302"/>
      <c r="L160" s="146" t="str">
        <f>IF($K160="","-",_xlfn.XLOOKUP($K160,Obj.Meta!$A:$A,Obj.Meta!$D:$D,"-",0,1))</f>
        <v>-</v>
      </c>
      <c r="M160" s="300" t="str">
        <f>IF($K160="","-",_xlfn.XLOOKUP($K160,Obj.Meta!$A:$A,Obj.Meta!$F:$F,"-",0,1))</f>
        <v>-</v>
      </c>
      <c r="N160" s="356" t="str">
        <f>IF($I160="","-",_xlfn.XLOOKUP($K160,Obj.Meta!$A:$A,Obj.Meta!$O:$O,"-",0,1))</f>
        <v>-</v>
      </c>
      <c r="O160" s="357" t="str">
        <f t="shared" si="5"/>
        <v>---</v>
      </c>
      <c r="P160" s="333"/>
      <c r="Q160" s="133"/>
      <c r="R160" s="728"/>
      <c r="S160" s="200"/>
      <c r="T160" s="201"/>
      <c r="U160" s="202"/>
      <c r="V160" s="613"/>
      <c r="W160" s="608"/>
    </row>
    <row r="161" spans="1:23" s="127" customFormat="1">
      <c r="A161" s="145" t="str">
        <f t="shared" si="4"/>
        <v>-</v>
      </c>
      <c r="B161" s="146" t="str">
        <f>_xlfn.XLOOKUP($A161,Dept.Meta!$A:$A,Dept.Meta!$F:$F,"-",0,1)</f>
        <v>-</v>
      </c>
      <c r="C161" s="629" t="str">
        <f>_xlfn.XLOOKUP(_xlfn.CONCAT($G161,"-",$I161),Div.Meta!$H:$H,Div.Meta!$C:$C,"-",0,1)</f>
        <v>-</v>
      </c>
      <c r="D161" s="302"/>
      <c r="E161" s="146" t="str">
        <f>IF($D161="","-",_xlfn.XLOOKUP($D161,Fund.Meta!$A:$A,Fund.Meta!$D:$D,"-",0,1))</f>
        <v>-</v>
      </c>
      <c r="F161" s="303" t="str">
        <f>IF($D161="","-",_xlfn.XLOOKUP($D161,Fund.Meta!$A:$A,Fund.Meta!$E:$E,"-",0,1))</f>
        <v>-</v>
      </c>
      <c r="G161" s="302"/>
      <c r="H161" s="303" t="str">
        <f>IF($G161="","-",_xlfn.XLOOKUP($G161,Appr.Meta!$A:$A,Appr.Meta!$D:$D,"-",0,1))</f>
        <v>-</v>
      </c>
      <c r="I161" s="304"/>
      <c r="J161" s="303" t="str">
        <f>IF($I161="","-",_xlfn.XLOOKUP($I161,'CC.Meta'!$A:$A,'CC.Meta'!$D:$D,"-",0,1))</f>
        <v>-</v>
      </c>
      <c r="K161" s="302"/>
      <c r="L161" s="146" t="str">
        <f>IF($K161="","-",_xlfn.XLOOKUP($K161,Obj.Meta!$A:$A,Obj.Meta!$D:$D,"-",0,1))</f>
        <v>-</v>
      </c>
      <c r="M161" s="300" t="str">
        <f>IF($K161="","-",_xlfn.XLOOKUP($K161,Obj.Meta!$A:$A,Obj.Meta!$F:$F,"-",0,1))</f>
        <v>-</v>
      </c>
      <c r="N161" s="356" t="str">
        <f>IF($I161="","-",_xlfn.XLOOKUP($K161,Obj.Meta!$A:$A,Obj.Meta!$O:$O,"-",0,1))</f>
        <v>-</v>
      </c>
      <c r="O161" s="357" t="str">
        <f t="shared" si="5"/>
        <v>---</v>
      </c>
      <c r="P161" s="333"/>
      <c r="Q161" s="133"/>
      <c r="R161" s="728"/>
      <c r="S161" s="200"/>
      <c r="T161" s="201"/>
      <c r="U161" s="202"/>
      <c r="V161" s="613"/>
      <c r="W161" s="608"/>
    </row>
    <row r="162" spans="1:23" s="127" customFormat="1">
      <c r="A162" s="145" t="str">
        <f t="shared" si="4"/>
        <v>-</v>
      </c>
      <c r="B162" s="146" t="str">
        <f>_xlfn.XLOOKUP($A162,Dept.Meta!$A:$A,Dept.Meta!$F:$F,"-",0,1)</f>
        <v>-</v>
      </c>
      <c r="C162" s="629" t="str">
        <f>_xlfn.XLOOKUP(_xlfn.CONCAT($G162,"-",$I162),Div.Meta!$H:$H,Div.Meta!$C:$C,"-",0,1)</f>
        <v>-</v>
      </c>
      <c r="D162" s="302"/>
      <c r="E162" s="146" t="str">
        <f>IF($D162="","-",_xlfn.XLOOKUP($D162,Fund.Meta!$A:$A,Fund.Meta!$D:$D,"-",0,1))</f>
        <v>-</v>
      </c>
      <c r="F162" s="303" t="str">
        <f>IF($D162="","-",_xlfn.XLOOKUP($D162,Fund.Meta!$A:$A,Fund.Meta!$E:$E,"-",0,1))</f>
        <v>-</v>
      </c>
      <c r="G162" s="302"/>
      <c r="H162" s="303" t="str">
        <f>IF($G162="","-",_xlfn.XLOOKUP($G162,Appr.Meta!$A:$A,Appr.Meta!$D:$D,"-",0,1))</f>
        <v>-</v>
      </c>
      <c r="I162" s="304"/>
      <c r="J162" s="303" t="str">
        <f>IF($I162="","-",_xlfn.XLOOKUP($I162,'CC.Meta'!$A:$A,'CC.Meta'!$D:$D,"-",0,1))</f>
        <v>-</v>
      </c>
      <c r="K162" s="302"/>
      <c r="L162" s="146" t="str">
        <f>IF($K162="","-",_xlfn.XLOOKUP($K162,Obj.Meta!$A:$A,Obj.Meta!$D:$D,"-",0,1))</f>
        <v>-</v>
      </c>
      <c r="M162" s="300" t="str">
        <f>IF($K162="","-",_xlfn.XLOOKUP($K162,Obj.Meta!$A:$A,Obj.Meta!$F:$F,"-",0,1))</f>
        <v>-</v>
      </c>
      <c r="N162" s="356" t="str">
        <f>IF($I162="","-",_xlfn.XLOOKUP($K162,Obj.Meta!$A:$A,Obj.Meta!$O:$O,"-",0,1))</f>
        <v>-</v>
      </c>
      <c r="O162" s="357" t="str">
        <f t="shared" si="5"/>
        <v>---</v>
      </c>
      <c r="P162" s="333"/>
      <c r="Q162" s="133"/>
      <c r="R162" s="728"/>
      <c r="S162" s="200"/>
      <c r="T162" s="201"/>
      <c r="U162" s="202"/>
      <c r="V162" s="613"/>
      <c r="W162" s="608"/>
    </row>
    <row r="163" spans="1:23" s="127" customFormat="1">
      <c r="A163" s="145" t="str">
        <f t="shared" si="4"/>
        <v>-</v>
      </c>
      <c r="B163" s="146" t="str">
        <f>_xlfn.XLOOKUP($A163,Dept.Meta!$A:$A,Dept.Meta!$F:$F,"-",0,1)</f>
        <v>-</v>
      </c>
      <c r="C163" s="629" t="str">
        <f>_xlfn.XLOOKUP(_xlfn.CONCAT($G163,"-",$I163),Div.Meta!$H:$H,Div.Meta!$C:$C,"-",0,1)</f>
        <v>-</v>
      </c>
      <c r="D163" s="302"/>
      <c r="E163" s="146" t="str">
        <f>IF($D163="","-",_xlfn.XLOOKUP($D163,Fund.Meta!$A:$A,Fund.Meta!$D:$D,"-",0,1))</f>
        <v>-</v>
      </c>
      <c r="F163" s="303" t="str">
        <f>IF($D163="","-",_xlfn.XLOOKUP($D163,Fund.Meta!$A:$A,Fund.Meta!$E:$E,"-",0,1))</f>
        <v>-</v>
      </c>
      <c r="G163" s="302"/>
      <c r="H163" s="303" t="str">
        <f>IF($G163="","-",_xlfn.XLOOKUP($G163,Appr.Meta!$A:$A,Appr.Meta!$D:$D,"-",0,1))</f>
        <v>-</v>
      </c>
      <c r="I163" s="304"/>
      <c r="J163" s="303" t="str">
        <f>IF($I163="","-",_xlfn.XLOOKUP($I163,'CC.Meta'!$A:$A,'CC.Meta'!$D:$D,"-",0,1))</f>
        <v>-</v>
      </c>
      <c r="K163" s="302"/>
      <c r="L163" s="146" t="str">
        <f>IF($K163="","-",_xlfn.XLOOKUP($K163,Obj.Meta!$A:$A,Obj.Meta!$D:$D,"-",0,1))</f>
        <v>-</v>
      </c>
      <c r="M163" s="300" t="str">
        <f>IF($K163="","-",_xlfn.XLOOKUP($K163,Obj.Meta!$A:$A,Obj.Meta!$F:$F,"-",0,1))</f>
        <v>-</v>
      </c>
      <c r="N163" s="356" t="str">
        <f>IF($I163="","-",_xlfn.XLOOKUP($K163,Obj.Meta!$A:$A,Obj.Meta!$O:$O,"-",0,1))</f>
        <v>-</v>
      </c>
      <c r="O163" s="357" t="str">
        <f t="shared" si="5"/>
        <v>---</v>
      </c>
      <c r="P163" s="333"/>
      <c r="Q163" s="133"/>
      <c r="R163" s="728"/>
      <c r="S163" s="200"/>
      <c r="T163" s="201"/>
      <c r="U163" s="202"/>
      <c r="V163" s="613"/>
      <c r="W163" s="608"/>
    </row>
    <row r="164" spans="1:23" s="127" customFormat="1">
      <c r="A164" s="145" t="str">
        <f t="shared" si="4"/>
        <v>-</v>
      </c>
      <c r="B164" s="146" t="str">
        <f>_xlfn.XLOOKUP($A164,Dept.Meta!$A:$A,Dept.Meta!$F:$F,"-",0,1)</f>
        <v>-</v>
      </c>
      <c r="C164" s="629" t="str">
        <f>_xlfn.XLOOKUP(_xlfn.CONCAT($G164,"-",$I164),Div.Meta!$H:$H,Div.Meta!$C:$C,"-",0,1)</f>
        <v>-</v>
      </c>
      <c r="D164" s="302"/>
      <c r="E164" s="146" t="str">
        <f>IF($D164="","-",_xlfn.XLOOKUP($D164,Fund.Meta!$A:$A,Fund.Meta!$D:$D,"-",0,1))</f>
        <v>-</v>
      </c>
      <c r="F164" s="303" t="str">
        <f>IF($D164="","-",_xlfn.XLOOKUP($D164,Fund.Meta!$A:$A,Fund.Meta!$E:$E,"-",0,1))</f>
        <v>-</v>
      </c>
      <c r="G164" s="302"/>
      <c r="H164" s="303" t="str">
        <f>IF($G164="","-",_xlfn.XLOOKUP($G164,Appr.Meta!$A:$A,Appr.Meta!$D:$D,"-",0,1))</f>
        <v>-</v>
      </c>
      <c r="I164" s="304"/>
      <c r="J164" s="303" t="str">
        <f>IF($I164="","-",_xlfn.XLOOKUP($I164,'CC.Meta'!$A:$A,'CC.Meta'!$D:$D,"-",0,1))</f>
        <v>-</v>
      </c>
      <c r="K164" s="302"/>
      <c r="L164" s="146" t="str">
        <f>IF($K164="","-",_xlfn.XLOOKUP($K164,Obj.Meta!$A:$A,Obj.Meta!$D:$D,"-",0,1))</f>
        <v>-</v>
      </c>
      <c r="M164" s="300" t="str">
        <f>IF($K164="","-",_xlfn.XLOOKUP($K164,Obj.Meta!$A:$A,Obj.Meta!$F:$F,"-",0,1))</f>
        <v>-</v>
      </c>
      <c r="N164" s="356" t="str">
        <f>IF($I164="","-",_xlfn.XLOOKUP($K164,Obj.Meta!$A:$A,Obj.Meta!$O:$O,"-",0,1))</f>
        <v>-</v>
      </c>
      <c r="O164" s="357" t="str">
        <f t="shared" si="5"/>
        <v>---</v>
      </c>
      <c r="P164" s="333"/>
      <c r="Q164" s="133"/>
      <c r="R164" s="728"/>
      <c r="S164" s="200"/>
      <c r="T164" s="201"/>
      <c r="U164" s="202"/>
      <c r="V164" s="613"/>
      <c r="W164" s="608"/>
    </row>
    <row r="165" spans="1:23" s="127" customFormat="1">
      <c r="A165" s="145" t="str">
        <f t="shared" si="4"/>
        <v>-</v>
      </c>
      <c r="B165" s="146" t="str">
        <f>_xlfn.XLOOKUP($A165,Dept.Meta!$A:$A,Dept.Meta!$F:$F,"-",0,1)</f>
        <v>-</v>
      </c>
      <c r="C165" s="629" t="str">
        <f>_xlfn.XLOOKUP(_xlfn.CONCAT($G165,"-",$I165),Div.Meta!$H:$H,Div.Meta!$C:$C,"-",0,1)</f>
        <v>-</v>
      </c>
      <c r="D165" s="302"/>
      <c r="E165" s="146" t="str">
        <f>IF($D165="","-",_xlfn.XLOOKUP($D165,Fund.Meta!$A:$A,Fund.Meta!$D:$D,"-",0,1))</f>
        <v>-</v>
      </c>
      <c r="F165" s="303" t="str">
        <f>IF($D165="","-",_xlfn.XLOOKUP($D165,Fund.Meta!$A:$A,Fund.Meta!$E:$E,"-",0,1))</f>
        <v>-</v>
      </c>
      <c r="G165" s="302"/>
      <c r="H165" s="303" t="str">
        <f>IF($G165="","-",_xlfn.XLOOKUP($G165,Appr.Meta!$A:$A,Appr.Meta!$D:$D,"-",0,1))</f>
        <v>-</v>
      </c>
      <c r="I165" s="304"/>
      <c r="J165" s="303" t="str">
        <f>IF($I165="","-",_xlfn.XLOOKUP($I165,'CC.Meta'!$A:$A,'CC.Meta'!$D:$D,"-",0,1))</f>
        <v>-</v>
      </c>
      <c r="K165" s="302"/>
      <c r="L165" s="146" t="str">
        <f>IF($K165="","-",_xlfn.XLOOKUP($K165,Obj.Meta!$A:$A,Obj.Meta!$D:$D,"-",0,1))</f>
        <v>-</v>
      </c>
      <c r="M165" s="300" t="str">
        <f>IF($K165="","-",_xlfn.XLOOKUP($K165,Obj.Meta!$A:$A,Obj.Meta!$F:$F,"-",0,1))</f>
        <v>-</v>
      </c>
      <c r="N165" s="356" t="str">
        <f>IF($I165="","-",_xlfn.XLOOKUP($K165,Obj.Meta!$A:$A,Obj.Meta!$O:$O,"-",0,1))</f>
        <v>-</v>
      </c>
      <c r="O165" s="357" t="str">
        <f t="shared" si="5"/>
        <v>---</v>
      </c>
      <c r="P165" s="333"/>
      <c r="Q165" s="133"/>
      <c r="R165" s="728"/>
      <c r="S165" s="200"/>
      <c r="T165" s="201"/>
      <c r="U165" s="202"/>
      <c r="V165" s="613"/>
      <c r="W165" s="608"/>
    </row>
    <row r="166" spans="1:23" s="127" customFormat="1">
      <c r="A166" s="145" t="str">
        <f t="shared" si="4"/>
        <v>-</v>
      </c>
      <c r="B166" s="146" t="str">
        <f>_xlfn.XLOOKUP($A166,Dept.Meta!$A:$A,Dept.Meta!$F:$F,"-",0,1)</f>
        <v>-</v>
      </c>
      <c r="C166" s="629" t="str">
        <f>_xlfn.XLOOKUP(_xlfn.CONCAT($G166,"-",$I166),Div.Meta!$H:$H,Div.Meta!$C:$C,"-",0,1)</f>
        <v>-</v>
      </c>
      <c r="D166" s="302"/>
      <c r="E166" s="146" t="str">
        <f>IF($D166="","-",_xlfn.XLOOKUP($D166,Fund.Meta!$A:$A,Fund.Meta!$D:$D,"-",0,1))</f>
        <v>-</v>
      </c>
      <c r="F166" s="303" t="str">
        <f>IF($D166="","-",_xlfn.XLOOKUP($D166,Fund.Meta!$A:$A,Fund.Meta!$E:$E,"-",0,1))</f>
        <v>-</v>
      </c>
      <c r="G166" s="302"/>
      <c r="H166" s="303" t="str">
        <f>IF($G166="","-",_xlfn.XLOOKUP($G166,Appr.Meta!$A:$A,Appr.Meta!$D:$D,"-",0,1))</f>
        <v>-</v>
      </c>
      <c r="I166" s="304"/>
      <c r="J166" s="303" t="str">
        <f>IF($I166="","-",_xlfn.XLOOKUP($I166,'CC.Meta'!$A:$A,'CC.Meta'!$D:$D,"-",0,1))</f>
        <v>-</v>
      </c>
      <c r="K166" s="302"/>
      <c r="L166" s="146" t="str">
        <f>IF($K166="","-",_xlfn.XLOOKUP($K166,Obj.Meta!$A:$A,Obj.Meta!$D:$D,"-",0,1))</f>
        <v>-</v>
      </c>
      <c r="M166" s="300" t="str">
        <f>IF($K166="","-",_xlfn.XLOOKUP($K166,Obj.Meta!$A:$A,Obj.Meta!$F:$F,"-",0,1))</f>
        <v>-</v>
      </c>
      <c r="N166" s="356" t="str">
        <f>IF($I166="","-",_xlfn.XLOOKUP($K166,Obj.Meta!$A:$A,Obj.Meta!$O:$O,"-",0,1))</f>
        <v>-</v>
      </c>
      <c r="O166" s="357" t="str">
        <f t="shared" si="5"/>
        <v>---</v>
      </c>
      <c r="P166" s="333"/>
      <c r="Q166" s="133"/>
      <c r="R166" s="728"/>
      <c r="S166" s="200"/>
      <c r="T166" s="201"/>
      <c r="U166" s="202"/>
      <c r="V166" s="613"/>
      <c r="W166" s="608"/>
    </row>
    <row r="167" spans="1:23" s="127" customFormat="1">
      <c r="A167" s="145" t="str">
        <f t="shared" si="4"/>
        <v>-</v>
      </c>
      <c r="B167" s="146" t="str">
        <f>_xlfn.XLOOKUP($A167,Dept.Meta!$A:$A,Dept.Meta!$F:$F,"-",0,1)</f>
        <v>-</v>
      </c>
      <c r="C167" s="629" t="str">
        <f>_xlfn.XLOOKUP(_xlfn.CONCAT($G167,"-",$I167),Div.Meta!$H:$H,Div.Meta!$C:$C,"-",0,1)</f>
        <v>-</v>
      </c>
      <c r="D167" s="302"/>
      <c r="E167" s="146" t="str">
        <f>IF($D167="","-",_xlfn.XLOOKUP($D167,Fund.Meta!$A:$A,Fund.Meta!$D:$D,"-",0,1))</f>
        <v>-</v>
      </c>
      <c r="F167" s="303" t="str">
        <f>IF($D167="","-",_xlfn.XLOOKUP($D167,Fund.Meta!$A:$A,Fund.Meta!$E:$E,"-",0,1))</f>
        <v>-</v>
      </c>
      <c r="G167" s="302"/>
      <c r="H167" s="303" t="str">
        <f>IF($G167="","-",_xlfn.XLOOKUP($G167,Appr.Meta!$A:$A,Appr.Meta!$D:$D,"-",0,1))</f>
        <v>-</v>
      </c>
      <c r="I167" s="304"/>
      <c r="J167" s="303" t="str">
        <f>IF($I167="","-",_xlfn.XLOOKUP($I167,'CC.Meta'!$A:$A,'CC.Meta'!$D:$D,"-",0,1))</f>
        <v>-</v>
      </c>
      <c r="K167" s="302"/>
      <c r="L167" s="146" t="str">
        <f>IF($K167="","-",_xlfn.XLOOKUP($K167,Obj.Meta!$A:$A,Obj.Meta!$D:$D,"-",0,1))</f>
        <v>-</v>
      </c>
      <c r="M167" s="300" t="str">
        <f>IF($K167="","-",_xlfn.XLOOKUP($K167,Obj.Meta!$A:$A,Obj.Meta!$F:$F,"-",0,1))</f>
        <v>-</v>
      </c>
      <c r="N167" s="356" t="str">
        <f>IF($I167="","-",_xlfn.XLOOKUP($K167,Obj.Meta!$A:$A,Obj.Meta!$O:$O,"-",0,1))</f>
        <v>-</v>
      </c>
      <c r="O167" s="357" t="str">
        <f t="shared" si="5"/>
        <v>---</v>
      </c>
      <c r="P167" s="333"/>
      <c r="Q167" s="133"/>
      <c r="R167" s="728"/>
      <c r="S167" s="200"/>
      <c r="T167" s="201"/>
      <c r="U167" s="202"/>
      <c r="V167" s="613"/>
      <c r="W167" s="608"/>
    </row>
    <row r="168" spans="1:23" s="127" customFormat="1">
      <c r="A168" s="145" t="str">
        <f t="shared" si="4"/>
        <v>-</v>
      </c>
      <c r="B168" s="146" t="str">
        <f>_xlfn.XLOOKUP($A168,Dept.Meta!$A:$A,Dept.Meta!$F:$F,"-",0,1)</f>
        <v>-</v>
      </c>
      <c r="C168" s="629" t="str">
        <f>_xlfn.XLOOKUP(_xlfn.CONCAT($G168,"-",$I168),Div.Meta!$H:$H,Div.Meta!$C:$C,"-",0,1)</f>
        <v>-</v>
      </c>
      <c r="D168" s="302"/>
      <c r="E168" s="146" t="str">
        <f>IF($D168="","-",_xlfn.XLOOKUP($D168,Fund.Meta!$A:$A,Fund.Meta!$D:$D,"-",0,1))</f>
        <v>-</v>
      </c>
      <c r="F168" s="303" t="str">
        <f>IF($D168="","-",_xlfn.XLOOKUP($D168,Fund.Meta!$A:$A,Fund.Meta!$E:$E,"-",0,1))</f>
        <v>-</v>
      </c>
      <c r="G168" s="302"/>
      <c r="H168" s="303" t="str">
        <f>IF($G168="","-",_xlfn.XLOOKUP($G168,Appr.Meta!$A:$A,Appr.Meta!$D:$D,"-",0,1))</f>
        <v>-</v>
      </c>
      <c r="I168" s="304"/>
      <c r="J168" s="303" t="str">
        <f>IF($I168="","-",_xlfn.XLOOKUP($I168,'CC.Meta'!$A:$A,'CC.Meta'!$D:$D,"-",0,1))</f>
        <v>-</v>
      </c>
      <c r="K168" s="302"/>
      <c r="L168" s="146" t="str">
        <f>IF($K168="","-",_xlfn.XLOOKUP($K168,Obj.Meta!$A:$A,Obj.Meta!$D:$D,"-",0,1))</f>
        <v>-</v>
      </c>
      <c r="M168" s="300" t="str">
        <f>IF($K168="","-",_xlfn.XLOOKUP($K168,Obj.Meta!$A:$A,Obj.Meta!$F:$F,"-",0,1))</f>
        <v>-</v>
      </c>
      <c r="N168" s="356" t="str">
        <f>IF($I168="","-",_xlfn.XLOOKUP($K168,Obj.Meta!$A:$A,Obj.Meta!$O:$O,"-",0,1))</f>
        <v>-</v>
      </c>
      <c r="O168" s="357" t="str">
        <f t="shared" si="5"/>
        <v>---</v>
      </c>
      <c r="P168" s="333"/>
      <c r="Q168" s="133"/>
      <c r="R168" s="728"/>
      <c r="S168" s="200"/>
      <c r="T168" s="201"/>
      <c r="U168" s="202"/>
      <c r="V168" s="613"/>
      <c r="W168" s="608"/>
    </row>
    <row r="169" spans="1:23" s="127" customFormat="1">
      <c r="A169" s="145" t="str">
        <f t="shared" si="4"/>
        <v>-</v>
      </c>
      <c r="B169" s="146" t="str">
        <f>_xlfn.XLOOKUP($A169,Dept.Meta!$A:$A,Dept.Meta!$F:$F,"-",0,1)</f>
        <v>-</v>
      </c>
      <c r="C169" s="629" t="str">
        <f>_xlfn.XLOOKUP(_xlfn.CONCAT($G169,"-",$I169),Div.Meta!$H:$H,Div.Meta!$C:$C,"-",0,1)</f>
        <v>-</v>
      </c>
      <c r="D169" s="302"/>
      <c r="E169" s="146" t="str">
        <f>IF($D169="","-",_xlfn.XLOOKUP($D169,Fund.Meta!$A:$A,Fund.Meta!$D:$D,"-",0,1))</f>
        <v>-</v>
      </c>
      <c r="F169" s="303" t="str">
        <f>IF($D169="","-",_xlfn.XLOOKUP($D169,Fund.Meta!$A:$A,Fund.Meta!$E:$E,"-",0,1))</f>
        <v>-</v>
      </c>
      <c r="G169" s="302"/>
      <c r="H169" s="303" t="str">
        <f>IF($G169="","-",_xlfn.XLOOKUP($G169,Appr.Meta!$A:$A,Appr.Meta!$D:$D,"-",0,1))</f>
        <v>-</v>
      </c>
      <c r="I169" s="304"/>
      <c r="J169" s="303" t="str">
        <f>IF($I169="","-",_xlfn.XLOOKUP($I169,'CC.Meta'!$A:$A,'CC.Meta'!$D:$D,"-",0,1))</f>
        <v>-</v>
      </c>
      <c r="K169" s="302"/>
      <c r="L169" s="146" t="str">
        <f>IF($K169="","-",_xlfn.XLOOKUP($K169,Obj.Meta!$A:$A,Obj.Meta!$D:$D,"-",0,1))</f>
        <v>-</v>
      </c>
      <c r="M169" s="300" t="str">
        <f>IF($K169="","-",_xlfn.XLOOKUP($K169,Obj.Meta!$A:$A,Obj.Meta!$F:$F,"-",0,1))</f>
        <v>-</v>
      </c>
      <c r="N169" s="356" t="str">
        <f>IF($I169="","-",_xlfn.XLOOKUP($K169,Obj.Meta!$A:$A,Obj.Meta!$O:$O,"-",0,1))</f>
        <v>-</v>
      </c>
      <c r="O169" s="357" t="str">
        <f t="shared" si="5"/>
        <v>---</v>
      </c>
      <c r="P169" s="333"/>
      <c r="Q169" s="133"/>
      <c r="R169" s="728"/>
      <c r="S169" s="200"/>
      <c r="T169" s="201"/>
      <c r="U169" s="202"/>
      <c r="V169" s="613"/>
      <c r="W169" s="608"/>
    </row>
    <row r="170" spans="1:23" s="127" customFormat="1">
      <c r="A170" s="145" t="str">
        <f t="shared" si="4"/>
        <v>-</v>
      </c>
      <c r="B170" s="146" t="str">
        <f>_xlfn.XLOOKUP($A170,Dept.Meta!$A:$A,Dept.Meta!$F:$F,"-",0,1)</f>
        <v>-</v>
      </c>
      <c r="C170" s="629" t="str">
        <f>_xlfn.XLOOKUP(_xlfn.CONCAT($G170,"-",$I170),Div.Meta!$H:$H,Div.Meta!$C:$C,"-",0,1)</f>
        <v>-</v>
      </c>
      <c r="D170" s="302"/>
      <c r="E170" s="146" t="str">
        <f>IF($D170="","-",_xlfn.XLOOKUP($D170,Fund.Meta!$A:$A,Fund.Meta!$D:$D,"-",0,1))</f>
        <v>-</v>
      </c>
      <c r="F170" s="303" t="str">
        <f>IF($D170="","-",_xlfn.XLOOKUP($D170,Fund.Meta!$A:$A,Fund.Meta!$E:$E,"-",0,1))</f>
        <v>-</v>
      </c>
      <c r="G170" s="302"/>
      <c r="H170" s="303" t="str">
        <f>IF($G170="","-",_xlfn.XLOOKUP($G170,Appr.Meta!$A:$A,Appr.Meta!$D:$D,"-",0,1))</f>
        <v>-</v>
      </c>
      <c r="I170" s="304"/>
      <c r="J170" s="303" t="str">
        <f>IF($I170="","-",_xlfn.XLOOKUP($I170,'CC.Meta'!$A:$A,'CC.Meta'!$D:$D,"-",0,1))</f>
        <v>-</v>
      </c>
      <c r="K170" s="302"/>
      <c r="L170" s="146" t="str">
        <f>IF($K170="","-",_xlfn.XLOOKUP($K170,Obj.Meta!$A:$A,Obj.Meta!$D:$D,"-",0,1))</f>
        <v>-</v>
      </c>
      <c r="M170" s="300" t="str">
        <f>IF($K170="","-",_xlfn.XLOOKUP($K170,Obj.Meta!$A:$A,Obj.Meta!$F:$F,"-",0,1))</f>
        <v>-</v>
      </c>
      <c r="N170" s="356" t="str">
        <f>IF($I170="","-",_xlfn.XLOOKUP($K170,Obj.Meta!$A:$A,Obj.Meta!$O:$O,"-",0,1))</f>
        <v>-</v>
      </c>
      <c r="O170" s="357" t="str">
        <f t="shared" si="5"/>
        <v>---</v>
      </c>
      <c r="P170" s="333"/>
      <c r="Q170" s="133"/>
      <c r="R170" s="728"/>
      <c r="S170" s="200"/>
      <c r="T170" s="201"/>
      <c r="U170" s="202"/>
      <c r="V170" s="613"/>
      <c r="W170" s="608"/>
    </row>
    <row r="171" spans="1:23" s="127" customFormat="1">
      <c r="A171" s="145" t="str">
        <f t="shared" si="4"/>
        <v>-</v>
      </c>
      <c r="B171" s="146" t="str">
        <f>_xlfn.XLOOKUP($A171,Dept.Meta!$A:$A,Dept.Meta!$F:$F,"-",0,1)</f>
        <v>-</v>
      </c>
      <c r="C171" s="629" t="str">
        <f>_xlfn.XLOOKUP(_xlfn.CONCAT($G171,"-",$I171),Div.Meta!$H:$H,Div.Meta!$C:$C,"-",0,1)</f>
        <v>-</v>
      </c>
      <c r="D171" s="302"/>
      <c r="E171" s="146" t="str">
        <f>IF($D171="","-",_xlfn.XLOOKUP($D171,Fund.Meta!$A:$A,Fund.Meta!$D:$D,"-",0,1))</f>
        <v>-</v>
      </c>
      <c r="F171" s="303" t="str">
        <f>IF($D171="","-",_xlfn.XLOOKUP($D171,Fund.Meta!$A:$A,Fund.Meta!$E:$E,"-",0,1))</f>
        <v>-</v>
      </c>
      <c r="G171" s="302"/>
      <c r="H171" s="303" t="str">
        <f>IF($G171="","-",_xlfn.XLOOKUP($G171,Appr.Meta!$A:$A,Appr.Meta!$D:$D,"-",0,1))</f>
        <v>-</v>
      </c>
      <c r="I171" s="304"/>
      <c r="J171" s="303" t="str">
        <f>IF($I171="","-",_xlfn.XLOOKUP($I171,'CC.Meta'!$A:$A,'CC.Meta'!$D:$D,"-",0,1))</f>
        <v>-</v>
      </c>
      <c r="K171" s="302"/>
      <c r="L171" s="146" t="str">
        <f>IF($K171="","-",_xlfn.XLOOKUP($K171,Obj.Meta!$A:$A,Obj.Meta!$D:$D,"-",0,1))</f>
        <v>-</v>
      </c>
      <c r="M171" s="300" t="str">
        <f>IF($K171="","-",_xlfn.XLOOKUP($K171,Obj.Meta!$A:$A,Obj.Meta!$F:$F,"-",0,1))</f>
        <v>-</v>
      </c>
      <c r="N171" s="356" t="str">
        <f>IF($I171="","-",_xlfn.XLOOKUP($K171,Obj.Meta!$A:$A,Obj.Meta!$O:$O,"-",0,1))</f>
        <v>-</v>
      </c>
      <c r="O171" s="357" t="str">
        <f t="shared" si="5"/>
        <v>---</v>
      </c>
      <c r="P171" s="333"/>
      <c r="Q171" s="133"/>
      <c r="R171" s="728"/>
      <c r="S171" s="200"/>
      <c r="T171" s="201"/>
      <c r="U171" s="202"/>
      <c r="V171" s="613"/>
      <c r="W171" s="608"/>
    </row>
    <row r="172" spans="1:23" s="127" customFormat="1">
      <c r="A172" s="145" t="str">
        <f t="shared" si="4"/>
        <v>-</v>
      </c>
      <c r="B172" s="146" t="str">
        <f>_xlfn.XLOOKUP($A172,Dept.Meta!$A:$A,Dept.Meta!$F:$F,"-",0,1)</f>
        <v>-</v>
      </c>
      <c r="C172" s="629" t="str">
        <f>_xlfn.XLOOKUP(_xlfn.CONCAT($G172,"-",$I172),Div.Meta!$H:$H,Div.Meta!$C:$C,"-",0,1)</f>
        <v>-</v>
      </c>
      <c r="D172" s="302"/>
      <c r="E172" s="146" t="str">
        <f>IF($D172="","-",_xlfn.XLOOKUP($D172,Fund.Meta!$A:$A,Fund.Meta!$D:$D,"-",0,1))</f>
        <v>-</v>
      </c>
      <c r="F172" s="303" t="str">
        <f>IF($D172="","-",_xlfn.XLOOKUP($D172,Fund.Meta!$A:$A,Fund.Meta!$E:$E,"-",0,1))</f>
        <v>-</v>
      </c>
      <c r="G172" s="302"/>
      <c r="H172" s="303" t="str">
        <f>IF($G172="","-",_xlfn.XLOOKUP($G172,Appr.Meta!$A:$A,Appr.Meta!$D:$D,"-",0,1))</f>
        <v>-</v>
      </c>
      <c r="I172" s="304"/>
      <c r="J172" s="303" t="str">
        <f>IF($I172="","-",_xlfn.XLOOKUP($I172,'CC.Meta'!$A:$A,'CC.Meta'!$D:$D,"-",0,1))</f>
        <v>-</v>
      </c>
      <c r="K172" s="302"/>
      <c r="L172" s="146" t="str">
        <f>IF($K172="","-",_xlfn.XLOOKUP($K172,Obj.Meta!$A:$A,Obj.Meta!$D:$D,"-",0,1))</f>
        <v>-</v>
      </c>
      <c r="M172" s="300" t="str">
        <f>IF($K172="","-",_xlfn.XLOOKUP($K172,Obj.Meta!$A:$A,Obj.Meta!$F:$F,"-",0,1))</f>
        <v>-</v>
      </c>
      <c r="N172" s="356" t="str">
        <f>IF($I172="","-",_xlfn.XLOOKUP($K172,Obj.Meta!$A:$A,Obj.Meta!$O:$O,"-",0,1))</f>
        <v>-</v>
      </c>
      <c r="O172" s="357" t="str">
        <f t="shared" si="5"/>
        <v>---</v>
      </c>
      <c r="P172" s="333"/>
      <c r="Q172" s="133"/>
      <c r="R172" s="728"/>
      <c r="S172" s="200"/>
      <c r="T172" s="201"/>
      <c r="U172" s="202"/>
      <c r="V172" s="613"/>
      <c r="W172" s="608"/>
    </row>
    <row r="173" spans="1:23" s="127" customFormat="1">
      <c r="A173" s="145" t="str">
        <f t="shared" si="4"/>
        <v>-</v>
      </c>
      <c r="B173" s="146" t="str">
        <f>_xlfn.XLOOKUP($A173,Dept.Meta!$A:$A,Dept.Meta!$F:$F,"-",0,1)</f>
        <v>-</v>
      </c>
      <c r="C173" s="629" t="str">
        <f>_xlfn.XLOOKUP(_xlfn.CONCAT($G173,"-",$I173),Div.Meta!$H:$H,Div.Meta!$C:$C,"-",0,1)</f>
        <v>-</v>
      </c>
      <c r="D173" s="302"/>
      <c r="E173" s="146" t="str">
        <f>IF($D173="","-",_xlfn.XLOOKUP($D173,Fund.Meta!$A:$A,Fund.Meta!$D:$D,"-",0,1))</f>
        <v>-</v>
      </c>
      <c r="F173" s="303" t="str">
        <f>IF($D173="","-",_xlfn.XLOOKUP($D173,Fund.Meta!$A:$A,Fund.Meta!$E:$E,"-",0,1))</f>
        <v>-</v>
      </c>
      <c r="G173" s="302"/>
      <c r="H173" s="303" t="str">
        <f>IF($G173="","-",_xlfn.XLOOKUP($G173,Appr.Meta!$A:$A,Appr.Meta!$D:$D,"-",0,1))</f>
        <v>-</v>
      </c>
      <c r="I173" s="304"/>
      <c r="J173" s="303" t="str">
        <f>IF($I173="","-",_xlfn.XLOOKUP($I173,'CC.Meta'!$A:$A,'CC.Meta'!$D:$D,"-",0,1))</f>
        <v>-</v>
      </c>
      <c r="K173" s="302"/>
      <c r="L173" s="146" t="str">
        <f>IF($K173="","-",_xlfn.XLOOKUP($K173,Obj.Meta!$A:$A,Obj.Meta!$D:$D,"-",0,1))</f>
        <v>-</v>
      </c>
      <c r="M173" s="300" t="str">
        <f>IF($K173="","-",_xlfn.XLOOKUP($K173,Obj.Meta!$A:$A,Obj.Meta!$F:$F,"-",0,1))</f>
        <v>-</v>
      </c>
      <c r="N173" s="356" t="str">
        <f>IF($I173="","-",_xlfn.XLOOKUP($K173,Obj.Meta!$A:$A,Obj.Meta!$O:$O,"-",0,1))</f>
        <v>-</v>
      </c>
      <c r="O173" s="357" t="str">
        <f t="shared" si="5"/>
        <v>---</v>
      </c>
      <c r="P173" s="333"/>
      <c r="Q173" s="133"/>
      <c r="R173" s="728"/>
      <c r="S173" s="200"/>
      <c r="T173" s="201"/>
      <c r="U173" s="202"/>
      <c r="V173" s="613"/>
      <c r="W173" s="608"/>
    </row>
    <row r="174" spans="1:23" s="127" customFormat="1">
      <c r="A174" s="145" t="str">
        <f t="shared" si="4"/>
        <v>-</v>
      </c>
      <c r="B174" s="146" t="str">
        <f>_xlfn.XLOOKUP($A174,Dept.Meta!$A:$A,Dept.Meta!$F:$F,"-",0,1)</f>
        <v>-</v>
      </c>
      <c r="C174" s="629" t="str">
        <f>_xlfn.XLOOKUP(_xlfn.CONCAT($G174,"-",$I174),Div.Meta!$H:$H,Div.Meta!$C:$C,"-",0,1)</f>
        <v>-</v>
      </c>
      <c r="D174" s="302"/>
      <c r="E174" s="146" t="str">
        <f>IF($D174="","-",_xlfn.XLOOKUP($D174,Fund.Meta!$A:$A,Fund.Meta!$D:$D,"-",0,1))</f>
        <v>-</v>
      </c>
      <c r="F174" s="303" t="str">
        <f>IF($D174="","-",_xlfn.XLOOKUP($D174,Fund.Meta!$A:$A,Fund.Meta!$E:$E,"-",0,1))</f>
        <v>-</v>
      </c>
      <c r="G174" s="302"/>
      <c r="H174" s="303" t="str">
        <f>IF($G174="","-",_xlfn.XLOOKUP($G174,Appr.Meta!$A:$A,Appr.Meta!$D:$D,"-",0,1))</f>
        <v>-</v>
      </c>
      <c r="I174" s="304"/>
      <c r="J174" s="303" t="str">
        <f>IF($I174="","-",_xlfn.XLOOKUP($I174,'CC.Meta'!$A:$A,'CC.Meta'!$D:$D,"-",0,1))</f>
        <v>-</v>
      </c>
      <c r="K174" s="302"/>
      <c r="L174" s="146" t="str">
        <f>IF($K174="","-",_xlfn.XLOOKUP($K174,Obj.Meta!$A:$A,Obj.Meta!$D:$D,"-",0,1))</f>
        <v>-</v>
      </c>
      <c r="M174" s="300" t="str">
        <f>IF($K174="","-",_xlfn.XLOOKUP($K174,Obj.Meta!$A:$A,Obj.Meta!$F:$F,"-",0,1))</f>
        <v>-</v>
      </c>
      <c r="N174" s="356" t="str">
        <f>IF($I174="","-",_xlfn.XLOOKUP($K174,Obj.Meta!$A:$A,Obj.Meta!$O:$O,"-",0,1))</f>
        <v>-</v>
      </c>
      <c r="O174" s="357" t="str">
        <f t="shared" si="5"/>
        <v>---</v>
      </c>
      <c r="P174" s="333"/>
      <c r="Q174" s="133"/>
      <c r="R174" s="728"/>
      <c r="S174" s="200"/>
      <c r="T174" s="201"/>
      <c r="U174" s="202"/>
      <c r="V174" s="613"/>
      <c r="W174" s="608"/>
    </row>
    <row r="175" spans="1:23" s="127" customFormat="1">
      <c r="A175" s="145" t="str">
        <f t="shared" si="4"/>
        <v>-</v>
      </c>
      <c r="B175" s="146" t="str">
        <f>_xlfn.XLOOKUP($A175,Dept.Meta!$A:$A,Dept.Meta!$F:$F,"-",0,1)</f>
        <v>-</v>
      </c>
      <c r="C175" s="629" t="str">
        <f>_xlfn.XLOOKUP(_xlfn.CONCAT($G175,"-",$I175),Div.Meta!$H:$H,Div.Meta!$C:$C,"-",0,1)</f>
        <v>-</v>
      </c>
      <c r="D175" s="302"/>
      <c r="E175" s="146" t="str">
        <f>IF($D175="","-",_xlfn.XLOOKUP($D175,Fund.Meta!$A:$A,Fund.Meta!$D:$D,"-",0,1))</f>
        <v>-</v>
      </c>
      <c r="F175" s="303" t="str">
        <f>IF($D175="","-",_xlfn.XLOOKUP($D175,Fund.Meta!$A:$A,Fund.Meta!$E:$E,"-",0,1))</f>
        <v>-</v>
      </c>
      <c r="G175" s="302"/>
      <c r="H175" s="303" t="str">
        <f>IF($G175="","-",_xlfn.XLOOKUP($G175,Appr.Meta!$A:$A,Appr.Meta!$D:$D,"-",0,1))</f>
        <v>-</v>
      </c>
      <c r="I175" s="304"/>
      <c r="J175" s="303" t="str">
        <f>IF($I175="","-",_xlfn.XLOOKUP($I175,'CC.Meta'!$A:$A,'CC.Meta'!$D:$D,"-",0,1))</f>
        <v>-</v>
      </c>
      <c r="K175" s="302"/>
      <c r="L175" s="146" t="str">
        <f>IF($K175="","-",_xlfn.XLOOKUP($K175,Obj.Meta!$A:$A,Obj.Meta!$D:$D,"-",0,1))</f>
        <v>-</v>
      </c>
      <c r="M175" s="300" t="str">
        <f>IF($K175="","-",_xlfn.XLOOKUP($K175,Obj.Meta!$A:$A,Obj.Meta!$F:$F,"-",0,1))</f>
        <v>-</v>
      </c>
      <c r="N175" s="356" t="str">
        <f>IF($I175="","-",_xlfn.XLOOKUP($K175,Obj.Meta!$A:$A,Obj.Meta!$O:$O,"-",0,1))</f>
        <v>-</v>
      </c>
      <c r="O175" s="357" t="str">
        <f t="shared" si="5"/>
        <v>---</v>
      </c>
      <c r="P175" s="333"/>
      <c r="Q175" s="133"/>
      <c r="R175" s="728"/>
      <c r="S175" s="200"/>
      <c r="T175" s="201"/>
      <c r="U175" s="202"/>
      <c r="V175" s="613"/>
      <c r="W175" s="608"/>
    </row>
    <row r="176" spans="1:23" s="127" customFormat="1">
      <c r="A176" s="145" t="str">
        <f t="shared" si="4"/>
        <v>-</v>
      </c>
      <c r="B176" s="146" t="str">
        <f>_xlfn.XLOOKUP($A176,Dept.Meta!$A:$A,Dept.Meta!$F:$F,"-",0,1)</f>
        <v>-</v>
      </c>
      <c r="C176" s="629" t="str">
        <f>_xlfn.XLOOKUP(_xlfn.CONCAT($G176,"-",$I176),Div.Meta!$H:$H,Div.Meta!$C:$C,"-",0,1)</f>
        <v>-</v>
      </c>
      <c r="D176" s="302"/>
      <c r="E176" s="146" t="str">
        <f>IF($D176="","-",_xlfn.XLOOKUP($D176,Fund.Meta!$A:$A,Fund.Meta!$D:$D,"-",0,1))</f>
        <v>-</v>
      </c>
      <c r="F176" s="303" t="str">
        <f>IF($D176="","-",_xlfn.XLOOKUP($D176,Fund.Meta!$A:$A,Fund.Meta!$E:$E,"-",0,1))</f>
        <v>-</v>
      </c>
      <c r="G176" s="302"/>
      <c r="H176" s="303" t="str">
        <f>IF($G176="","-",_xlfn.XLOOKUP($G176,Appr.Meta!$A:$A,Appr.Meta!$D:$D,"-",0,1))</f>
        <v>-</v>
      </c>
      <c r="I176" s="304"/>
      <c r="J176" s="303" t="str">
        <f>IF($I176="","-",_xlfn.XLOOKUP($I176,'CC.Meta'!$A:$A,'CC.Meta'!$D:$D,"-",0,1))</f>
        <v>-</v>
      </c>
      <c r="K176" s="302"/>
      <c r="L176" s="146" t="str">
        <f>IF($K176="","-",_xlfn.XLOOKUP($K176,Obj.Meta!$A:$A,Obj.Meta!$D:$D,"-",0,1))</f>
        <v>-</v>
      </c>
      <c r="M176" s="300" t="str">
        <f>IF($K176="","-",_xlfn.XLOOKUP($K176,Obj.Meta!$A:$A,Obj.Meta!$F:$F,"-",0,1))</f>
        <v>-</v>
      </c>
      <c r="N176" s="356" t="str">
        <f>IF($I176="","-",_xlfn.XLOOKUP($K176,Obj.Meta!$A:$A,Obj.Meta!$O:$O,"-",0,1))</f>
        <v>-</v>
      </c>
      <c r="O176" s="357" t="str">
        <f t="shared" si="5"/>
        <v>---</v>
      </c>
      <c r="P176" s="333"/>
      <c r="Q176" s="133"/>
      <c r="R176" s="728"/>
      <c r="S176" s="200"/>
      <c r="T176" s="201"/>
      <c r="U176" s="202"/>
      <c r="V176" s="613"/>
      <c r="W176" s="608"/>
    </row>
    <row r="177" spans="1:23" s="127" customFormat="1">
      <c r="A177" s="145" t="str">
        <f t="shared" si="4"/>
        <v>-</v>
      </c>
      <c r="B177" s="146" t="str">
        <f>_xlfn.XLOOKUP($A177,Dept.Meta!$A:$A,Dept.Meta!$F:$F,"-",0,1)</f>
        <v>-</v>
      </c>
      <c r="C177" s="629" t="str">
        <f>_xlfn.XLOOKUP(_xlfn.CONCAT($G177,"-",$I177),Div.Meta!$H:$H,Div.Meta!$C:$C,"-",0,1)</f>
        <v>-</v>
      </c>
      <c r="D177" s="302"/>
      <c r="E177" s="146" t="str">
        <f>IF($D177="","-",_xlfn.XLOOKUP($D177,Fund.Meta!$A:$A,Fund.Meta!$D:$D,"-",0,1))</f>
        <v>-</v>
      </c>
      <c r="F177" s="303" t="str">
        <f>IF($D177="","-",_xlfn.XLOOKUP($D177,Fund.Meta!$A:$A,Fund.Meta!$E:$E,"-",0,1))</f>
        <v>-</v>
      </c>
      <c r="G177" s="302"/>
      <c r="H177" s="303" t="str">
        <f>IF($G177="","-",_xlfn.XLOOKUP($G177,Appr.Meta!$A:$A,Appr.Meta!$D:$D,"-",0,1))</f>
        <v>-</v>
      </c>
      <c r="I177" s="304"/>
      <c r="J177" s="303" t="str">
        <f>IF($I177="","-",_xlfn.XLOOKUP($I177,'CC.Meta'!$A:$A,'CC.Meta'!$D:$D,"-",0,1))</f>
        <v>-</v>
      </c>
      <c r="K177" s="302"/>
      <c r="L177" s="146" t="str">
        <f>IF($K177="","-",_xlfn.XLOOKUP($K177,Obj.Meta!$A:$A,Obj.Meta!$D:$D,"-",0,1))</f>
        <v>-</v>
      </c>
      <c r="M177" s="300" t="str">
        <f>IF($K177="","-",_xlfn.XLOOKUP($K177,Obj.Meta!$A:$A,Obj.Meta!$F:$F,"-",0,1))</f>
        <v>-</v>
      </c>
      <c r="N177" s="356" t="str">
        <f>IF($I177="","-",_xlfn.XLOOKUP($K177,Obj.Meta!$A:$A,Obj.Meta!$O:$O,"-",0,1))</f>
        <v>-</v>
      </c>
      <c r="O177" s="357" t="str">
        <f t="shared" si="5"/>
        <v>---</v>
      </c>
      <c r="P177" s="333"/>
      <c r="Q177" s="133"/>
      <c r="R177" s="728"/>
      <c r="S177" s="200"/>
      <c r="T177" s="201"/>
      <c r="U177" s="202"/>
      <c r="V177" s="613"/>
      <c r="W177" s="608"/>
    </row>
    <row r="178" spans="1:23" s="127" customFormat="1">
      <c r="A178" s="145" t="str">
        <f t="shared" si="4"/>
        <v>-</v>
      </c>
      <c r="B178" s="146" t="str">
        <f>_xlfn.XLOOKUP($A178,Dept.Meta!$A:$A,Dept.Meta!$F:$F,"-",0,1)</f>
        <v>-</v>
      </c>
      <c r="C178" s="629" t="str">
        <f>_xlfn.XLOOKUP(_xlfn.CONCAT($G178,"-",$I178),Div.Meta!$H:$H,Div.Meta!$C:$C,"-",0,1)</f>
        <v>-</v>
      </c>
      <c r="D178" s="302"/>
      <c r="E178" s="146" t="str">
        <f>IF($D178="","-",_xlfn.XLOOKUP($D178,Fund.Meta!$A:$A,Fund.Meta!$D:$D,"-",0,1))</f>
        <v>-</v>
      </c>
      <c r="F178" s="303" t="str">
        <f>IF($D178="","-",_xlfn.XLOOKUP($D178,Fund.Meta!$A:$A,Fund.Meta!$E:$E,"-",0,1))</f>
        <v>-</v>
      </c>
      <c r="G178" s="302"/>
      <c r="H178" s="303" t="str">
        <f>IF($G178="","-",_xlfn.XLOOKUP($G178,Appr.Meta!$A:$A,Appr.Meta!$D:$D,"-",0,1))</f>
        <v>-</v>
      </c>
      <c r="I178" s="304"/>
      <c r="J178" s="303" t="str">
        <f>IF($I178="","-",_xlfn.XLOOKUP($I178,'CC.Meta'!$A:$A,'CC.Meta'!$D:$D,"-",0,1))</f>
        <v>-</v>
      </c>
      <c r="K178" s="302"/>
      <c r="L178" s="146" t="str">
        <f>IF($K178="","-",_xlfn.XLOOKUP($K178,Obj.Meta!$A:$A,Obj.Meta!$D:$D,"-",0,1))</f>
        <v>-</v>
      </c>
      <c r="M178" s="300" t="str">
        <f>IF($K178="","-",_xlfn.XLOOKUP($K178,Obj.Meta!$A:$A,Obj.Meta!$F:$F,"-",0,1))</f>
        <v>-</v>
      </c>
      <c r="N178" s="356" t="str">
        <f>IF($I178="","-",_xlfn.XLOOKUP($K178,Obj.Meta!$A:$A,Obj.Meta!$O:$O,"-",0,1))</f>
        <v>-</v>
      </c>
      <c r="O178" s="357" t="str">
        <f t="shared" si="5"/>
        <v>---</v>
      </c>
      <c r="P178" s="333"/>
      <c r="Q178" s="133"/>
      <c r="R178" s="728"/>
      <c r="S178" s="200"/>
      <c r="T178" s="201"/>
      <c r="U178" s="202"/>
      <c r="V178" s="613"/>
      <c r="W178" s="608"/>
    </row>
    <row r="179" spans="1:23" s="127" customFormat="1">
      <c r="A179" s="145" t="str">
        <f t="shared" si="4"/>
        <v>-</v>
      </c>
      <c r="B179" s="146" t="str">
        <f>_xlfn.XLOOKUP($A179,Dept.Meta!$A:$A,Dept.Meta!$F:$F,"-",0,1)</f>
        <v>-</v>
      </c>
      <c r="C179" s="629" t="str">
        <f>_xlfn.XLOOKUP(_xlfn.CONCAT($G179,"-",$I179),Div.Meta!$H:$H,Div.Meta!$C:$C,"-",0,1)</f>
        <v>-</v>
      </c>
      <c r="D179" s="302"/>
      <c r="E179" s="146" t="str">
        <f>IF($D179="","-",_xlfn.XLOOKUP($D179,Fund.Meta!$A:$A,Fund.Meta!$D:$D,"-",0,1))</f>
        <v>-</v>
      </c>
      <c r="F179" s="303" t="str">
        <f>IF($D179="","-",_xlfn.XLOOKUP($D179,Fund.Meta!$A:$A,Fund.Meta!$E:$E,"-",0,1))</f>
        <v>-</v>
      </c>
      <c r="G179" s="302"/>
      <c r="H179" s="303" t="str">
        <f>IF($G179="","-",_xlfn.XLOOKUP($G179,Appr.Meta!$A:$A,Appr.Meta!$D:$D,"-",0,1))</f>
        <v>-</v>
      </c>
      <c r="I179" s="304"/>
      <c r="J179" s="303" t="str">
        <f>IF($I179="","-",_xlfn.XLOOKUP($I179,'CC.Meta'!$A:$A,'CC.Meta'!$D:$D,"-",0,1))</f>
        <v>-</v>
      </c>
      <c r="K179" s="302"/>
      <c r="L179" s="146" t="str">
        <f>IF($K179="","-",_xlfn.XLOOKUP($K179,Obj.Meta!$A:$A,Obj.Meta!$D:$D,"-",0,1))</f>
        <v>-</v>
      </c>
      <c r="M179" s="300" t="str">
        <f>IF($K179="","-",_xlfn.XLOOKUP($K179,Obj.Meta!$A:$A,Obj.Meta!$F:$F,"-",0,1))</f>
        <v>-</v>
      </c>
      <c r="N179" s="356" t="str">
        <f>IF($I179="","-",_xlfn.XLOOKUP($K179,Obj.Meta!$A:$A,Obj.Meta!$O:$O,"-",0,1))</f>
        <v>-</v>
      </c>
      <c r="O179" s="357" t="str">
        <f t="shared" si="5"/>
        <v>---</v>
      </c>
      <c r="P179" s="333"/>
      <c r="Q179" s="133"/>
      <c r="R179" s="728"/>
      <c r="S179" s="200"/>
      <c r="T179" s="201"/>
      <c r="U179" s="202"/>
      <c r="V179" s="613"/>
      <c r="W179" s="608"/>
    </row>
    <row r="180" spans="1:23" s="127" customFormat="1">
      <c r="A180" s="145" t="str">
        <f t="shared" si="4"/>
        <v>-</v>
      </c>
      <c r="B180" s="146" t="str">
        <f>_xlfn.XLOOKUP($A180,Dept.Meta!$A:$A,Dept.Meta!$F:$F,"-",0,1)</f>
        <v>-</v>
      </c>
      <c r="C180" s="629" t="str">
        <f>_xlfn.XLOOKUP(_xlfn.CONCAT($G180,"-",$I180),Div.Meta!$H:$H,Div.Meta!$C:$C,"-",0,1)</f>
        <v>-</v>
      </c>
      <c r="D180" s="302"/>
      <c r="E180" s="146" t="str">
        <f>IF($D180="","-",_xlfn.XLOOKUP($D180,Fund.Meta!$A:$A,Fund.Meta!$D:$D,"-",0,1))</f>
        <v>-</v>
      </c>
      <c r="F180" s="303" t="str">
        <f>IF($D180="","-",_xlfn.XLOOKUP($D180,Fund.Meta!$A:$A,Fund.Meta!$E:$E,"-",0,1))</f>
        <v>-</v>
      </c>
      <c r="G180" s="302"/>
      <c r="H180" s="303" t="str">
        <f>IF($G180="","-",_xlfn.XLOOKUP($G180,Appr.Meta!$A:$A,Appr.Meta!$D:$D,"-",0,1))</f>
        <v>-</v>
      </c>
      <c r="I180" s="304"/>
      <c r="J180" s="303" t="str">
        <f>IF($I180="","-",_xlfn.XLOOKUP($I180,'CC.Meta'!$A:$A,'CC.Meta'!$D:$D,"-",0,1))</f>
        <v>-</v>
      </c>
      <c r="K180" s="302"/>
      <c r="L180" s="146" t="str">
        <f>IF($K180="","-",_xlfn.XLOOKUP($K180,Obj.Meta!$A:$A,Obj.Meta!$D:$D,"-",0,1))</f>
        <v>-</v>
      </c>
      <c r="M180" s="300" t="str">
        <f>IF($K180="","-",_xlfn.XLOOKUP($K180,Obj.Meta!$A:$A,Obj.Meta!$F:$F,"-",0,1))</f>
        <v>-</v>
      </c>
      <c r="N180" s="356" t="str">
        <f>IF($I180="","-",_xlfn.XLOOKUP($K180,Obj.Meta!$A:$A,Obj.Meta!$O:$O,"-",0,1))</f>
        <v>-</v>
      </c>
      <c r="O180" s="357" t="str">
        <f t="shared" si="5"/>
        <v>---</v>
      </c>
      <c r="P180" s="333"/>
      <c r="Q180" s="133"/>
      <c r="R180" s="728"/>
      <c r="S180" s="200"/>
      <c r="T180" s="201"/>
      <c r="U180" s="202"/>
      <c r="V180" s="613"/>
      <c r="W180" s="608"/>
    </row>
    <row r="181" spans="1:23" s="127" customFormat="1">
      <c r="A181" s="145" t="str">
        <f t="shared" si="4"/>
        <v>-</v>
      </c>
      <c r="B181" s="146" t="str">
        <f>_xlfn.XLOOKUP($A181,Dept.Meta!$A:$A,Dept.Meta!$F:$F,"-",0,1)</f>
        <v>-</v>
      </c>
      <c r="C181" s="629" t="str">
        <f>_xlfn.XLOOKUP(_xlfn.CONCAT($G181,"-",$I181),Div.Meta!$H:$H,Div.Meta!$C:$C,"-",0,1)</f>
        <v>-</v>
      </c>
      <c r="D181" s="302"/>
      <c r="E181" s="146" t="str">
        <f>IF($D181="","-",_xlfn.XLOOKUP($D181,Fund.Meta!$A:$A,Fund.Meta!$D:$D,"-",0,1))</f>
        <v>-</v>
      </c>
      <c r="F181" s="303" t="str">
        <f>IF($D181="","-",_xlfn.XLOOKUP($D181,Fund.Meta!$A:$A,Fund.Meta!$E:$E,"-",0,1))</f>
        <v>-</v>
      </c>
      <c r="G181" s="302"/>
      <c r="H181" s="303" t="str">
        <f>IF($G181="","-",_xlfn.XLOOKUP($G181,Appr.Meta!$A:$A,Appr.Meta!$D:$D,"-",0,1))</f>
        <v>-</v>
      </c>
      <c r="I181" s="304"/>
      <c r="J181" s="303" t="str">
        <f>IF($I181="","-",_xlfn.XLOOKUP($I181,'CC.Meta'!$A:$A,'CC.Meta'!$D:$D,"-",0,1))</f>
        <v>-</v>
      </c>
      <c r="K181" s="302"/>
      <c r="L181" s="146" t="str">
        <f>IF($K181="","-",_xlfn.XLOOKUP($K181,Obj.Meta!$A:$A,Obj.Meta!$D:$D,"-",0,1))</f>
        <v>-</v>
      </c>
      <c r="M181" s="300" t="str">
        <f>IF($K181="","-",_xlfn.XLOOKUP($K181,Obj.Meta!$A:$A,Obj.Meta!$F:$F,"-",0,1))</f>
        <v>-</v>
      </c>
      <c r="N181" s="356" t="str">
        <f>IF($I181="","-",_xlfn.XLOOKUP($K181,Obj.Meta!$A:$A,Obj.Meta!$O:$O,"-",0,1))</f>
        <v>-</v>
      </c>
      <c r="O181" s="357" t="str">
        <f t="shared" si="5"/>
        <v>---</v>
      </c>
      <c r="P181" s="333"/>
      <c r="Q181" s="133"/>
      <c r="R181" s="728"/>
      <c r="S181" s="200"/>
      <c r="T181" s="201"/>
      <c r="U181" s="202"/>
      <c r="V181" s="613"/>
      <c r="W181" s="608"/>
    </row>
    <row r="182" spans="1:23" s="127" customFormat="1">
      <c r="A182" s="145" t="str">
        <f t="shared" si="4"/>
        <v>-</v>
      </c>
      <c r="B182" s="146" t="str">
        <f>_xlfn.XLOOKUP($A182,Dept.Meta!$A:$A,Dept.Meta!$F:$F,"-",0,1)</f>
        <v>-</v>
      </c>
      <c r="C182" s="629" t="str">
        <f>_xlfn.XLOOKUP(_xlfn.CONCAT($G182,"-",$I182),Div.Meta!$H:$H,Div.Meta!$C:$C,"-",0,1)</f>
        <v>-</v>
      </c>
      <c r="D182" s="302"/>
      <c r="E182" s="146" t="str">
        <f>IF($D182="","-",_xlfn.XLOOKUP($D182,Fund.Meta!$A:$A,Fund.Meta!$D:$D,"-",0,1))</f>
        <v>-</v>
      </c>
      <c r="F182" s="303" t="str">
        <f>IF($D182="","-",_xlfn.XLOOKUP($D182,Fund.Meta!$A:$A,Fund.Meta!$E:$E,"-",0,1))</f>
        <v>-</v>
      </c>
      <c r="G182" s="302"/>
      <c r="H182" s="303" t="str">
        <f>IF($G182="","-",_xlfn.XLOOKUP($G182,Appr.Meta!$A:$A,Appr.Meta!$D:$D,"-",0,1))</f>
        <v>-</v>
      </c>
      <c r="I182" s="304"/>
      <c r="J182" s="303" t="str">
        <f>IF($I182="","-",_xlfn.XLOOKUP($I182,'CC.Meta'!$A:$A,'CC.Meta'!$D:$D,"-",0,1))</f>
        <v>-</v>
      </c>
      <c r="K182" s="302"/>
      <c r="L182" s="146" t="str">
        <f>IF($K182="","-",_xlfn.XLOOKUP($K182,Obj.Meta!$A:$A,Obj.Meta!$D:$D,"-",0,1))</f>
        <v>-</v>
      </c>
      <c r="M182" s="300" t="str">
        <f>IF($K182="","-",_xlfn.XLOOKUP($K182,Obj.Meta!$A:$A,Obj.Meta!$F:$F,"-",0,1))</f>
        <v>-</v>
      </c>
      <c r="N182" s="356" t="str">
        <f>IF($I182="","-",_xlfn.XLOOKUP($K182,Obj.Meta!$A:$A,Obj.Meta!$O:$O,"-",0,1))</f>
        <v>-</v>
      </c>
      <c r="O182" s="357" t="str">
        <f t="shared" si="5"/>
        <v>---</v>
      </c>
      <c r="P182" s="333"/>
      <c r="Q182" s="133"/>
      <c r="R182" s="728"/>
      <c r="S182" s="200"/>
      <c r="T182" s="201"/>
      <c r="U182" s="202"/>
      <c r="V182" s="613"/>
      <c r="W182" s="608"/>
    </row>
    <row r="183" spans="1:23" s="127" customFormat="1">
      <c r="A183" s="145" t="str">
        <f t="shared" si="4"/>
        <v>-</v>
      </c>
      <c r="B183" s="146" t="str">
        <f>_xlfn.XLOOKUP($A183,Dept.Meta!$A:$A,Dept.Meta!$F:$F,"-",0,1)</f>
        <v>-</v>
      </c>
      <c r="C183" s="629" t="str">
        <f>_xlfn.XLOOKUP(_xlfn.CONCAT($G183,"-",$I183),Div.Meta!$H:$H,Div.Meta!$C:$C,"-",0,1)</f>
        <v>-</v>
      </c>
      <c r="D183" s="302"/>
      <c r="E183" s="146" t="str">
        <f>IF($D183="","-",_xlfn.XLOOKUP($D183,Fund.Meta!$A:$A,Fund.Meta!$D:$D,"-",0,1))</f>
        <v>-</v>
      </c>
      <c r="F183" s="303" t="str">
        <f>IF($D183="","-",_xlfn.XLOOKUP($D183,Fund.Meta!$A:$A,Fund.Meta!$E:$E,"-",0,1))</f>
        <v>-</v>
      </c>
      <c r="G183" s="302"/>
      <c r="H183" s="303" t="str">
        <f>IF($G183="","-",_xlfn.XLOOKUP($G183,Appr.Meta!$A:$A,Appr.Meta!$D:$D,"-",0,1))</f>
        <v>-</v>
      </c>
      <c r="I183" s="304"/>
      <c r="J183" s="303" t="str">
        <f>IF($I183="","-",_xlfn.XLOOKUP($I183,'CC.Meta'!$A:$A,'CC.Meta'!$D:$D,"-",0,1))</f>
        <v>-</v>
      </c>
      <c r="K183" s="302"/>
      <c r="L183" s="146" t="str">
        <f>IF($K183="","-",_xlfn.XLOOKUP($K183,Obj.Meta!$A:$A,Obj.Meta!$D:$D,"-",0,1))</f>
        <v>-</v>
      </c>
      <c r="M183" s="300" t="str">
        <f>IF($K183="","-",_xlfn.XLOOKUP($K183,Obj.Meta!$A:$A,Obj.Meta!$F:$F,"-",0,1))</f>
        <v>-</v>
      </c>
      <c r="N183" s="356" t="str">
        <f>IF($I183="","-",_xlfn.XLOOKUP($K183,Obj.Meta!$A:$A,Obj.Meta!$O:$O,"-",0,1))</f>
        <v>-</v>
      </c>
      <c r="O183" s="357" t="str">
        <f t="shared" si="5"/>
        <v>---</v>
      </c>
      <c r="P183" s="333"/>
      <c r="Q183" s="133"/>
      <c r="R183" s="728"/>
      <c r="S183" s="200"/>
      <c r="T183" s="201"/>
      <c r="U183" s="202"/>
      <c r="V183" s="613"/>
      <c r="W183" s="608"/>
    </row>
    <row r="184" spans="1:23" s="127" customFormat="1">
      <c r="A184" s="145" t="str">
        <f t="shared" si="4"/>
        <v>-</v>
      </c>
      <c r="B184" s="146" t="str">
        <f>_xlfn.XLOOKUP($A184,Dept.Meta!$A:$A,Dept.Meta!$F:$F,"-",0,1)</f>
        <v>-</v>
      </c>
      <c r="C184" s="629" t="str">
        <f>_xlfn.XLOOKUP(_xlfn.CONCAT($G184,"-",$I184),Div.Meta!$H:$H,Div.Meta!$C:$C,"-",0,1)</f>
        <v>-</v>
      </c>
      <c r="D184" s="302"/>
      <c r="E184" s="146" t="str">
        <f>IF($D184="","-",_xlfn.XLOOKUP($D184,Fund.Meta!$A:$A,Fund.Meta!$D:$D,"-",0,1))</f>
        <v>-</v>
      </c>
      <c r="F184" s="303" t="str">
        <f>IF($D184="","-",_xlfn.XLOOKUP($D184,Fund.Meta!$A:$A,Fund.Meta!$E:$E,"-",0,1))</f>
        <v>-</v>
      </c>
      <c r="G184" s="302"/>
      <c r="H184" s="303" t="str">
        <f>IF($G184="","-",_xlfn.XLOOKUP($G184,Appr.Meta!$A:$A,Appr.Meta!$D:$D,"-",0,1))</f>
        <v>-</v>
      </c>
      <c r="I184" s="304"/>
      <c r="J184" s="303" t="str">
        <f>IF($I184="","-",_xlfn.XLOOKUP($I184,'CC.Meta'!$A:$A,'CC.Meta'!$D:$D,"-",0,1))</f>
        <v>-</v>
      </c>
      <c r="K184" s="302"/>
      <c r="L184" s="146" t="str">
        <f>IF($K184="","-",_xlfn.XLOOKUP($K184,Obj.Meta!$A:$A,Obj.Meta!$D:$D,"-",0,1))</f>
        <v>-</v>
      </c>
      <c r="M184" s="300" t="str">
        <f>IF($K184="","-",_xlfn.XLOOKUP($K184,Obj.Meta!$A:$A,Obj.Meta!$F:$F,"-",0,1))</f>
        <v>-</v>
      </c>
      <c r="N184" s="356" t="str">
        <f>IF($I184="","-",_xlfn.XLOOKUP($K184,Obj.Meta!$A:$A,Obj.Meta!$O:$O,"-",0,1))</f>
        <v>-</v>
      </c>
      <c r="O184" s="357" t="str">
        <f t="shared" si="5"/>
        <v>---</v>
      </c>
      <c r="P184" s="333"/>
      <c r="Q184" s="133"/>
      <c r="R184" s="728"/>
      <c r="S184" s="200"/>
      <c r="T184" s="201"/>
      <c r="U184" s="202"/>
      <c r="V184" s="613"/>
      <c r="W184" s="608"/>
    </row>
    <row r="185" spans="1:23" s="127" customFormat="1">
      <c r="A185" s="145" t="str">
        <f t="shared" si="4"/>
        <v>-</v>
      </c>
      <c r="B185" s="146" t="str">
        <f>_xlfn.XLOOKUP($A185,Dept.Meta!$A:$A,Dept.Meta!$F:$F,"-",0,1)</f>
        <v>-</v>
      </c>
      <c r="C185" s="629" t="str">
        <f>_xlfn.XLOOKUP(_xlfn.CONCAT($G185,"-",$I185),Div.Meta!$H:$H,Div.Meta!$C:$C,"-",0,1)</f>
        <v>-</v>
      </c>
      <c r="D185" s="302"/>
      <c r="E185" s="146" t="str">
        <f>IF($D185="","-",_xlfn.XLOOKUP($D185,Fund.Meta!$A:$A,Fund.Meta!$D:$D,"-",0,1))</f>
        <v>-</v>
      </c>
      <c r="F185" s="303" t="str">
        <f>IF($D185="","-",_xlfn.XLOOKUP($D185,Fund.Meta!$A:$A,Fund.Meta!$E:$E,"-",0,1))</f>
        <v>-</v>
      </c>
      <c r="G185" s="302"/>
      <c r="H185" s="303" t="str">
        <f>IF($G185="","-",_xlfn.XLOOKUP($G185,Appr.Meta!$A:$A,Appr.Meta!$D:$D,"-",0,1))</f>
        <v>-</v>
      </c>
      <c r="I185" s="304"/>
      <c r="J185" s="303" t="str">
        <f>IF($I185="","-",_xlfn.XLOOKUP($I185,'CC.Meta'!$A:$A,'CC.Meta'!$D:$D,"-",0,1))</f>
        <v>-</v>
      </c>
      <c r="K185" s="302"/>
      <c r="L185" s="146" t="str">
        <f>IF($K185="","-",_xlfn.XLOOKUP($K185,Obj.Meta!$A:$A,Obj.Meta!$D:$D,"-",0,1))</f>
        <v>-</v>
      </c>
      <c r="M185" s="300" t="str">
        <f>IF($K185="","-",_xlfn.XLOOKUP($K185,Obj.Meta!$A:$A,Obj.Meta!$F:$F,"-",0,1))</f>
        <v>-</v>
      </c>
      <c r="N185" s="356" t="str">
        <f>IF($I185="","-",_xlfn.XLOOKUP($K185,Obj.Meta!$A:$A,Obj.Meta!$O:$O,"-",0,1))</f>
        <v>-</v>
      </c>
      <c r="O185" s="357" t="str">
        <f t="shared" si="5"/>
        <v>---</v>
      </c>
      <c r="P185" s="333"/>
      <c r="Q185" s="133"/>
      <c r="R185" s="728"/>
      <c r="S185" s="200"/>
      <c r="T185" s="201"/>
      <c r="U185" s="202"/>
      <c r="V185" s="613"/>
      <c r="W185" s="608"/>
    </row>
    <row r="186" spans="1:23" s="127" customFormat="1">
      <c r="A186" s="145" t="str">
        <f t="shared" si="4"/>
        <v>-</v>
      </c>
      <c r="B186" s="146" t="str">
        <f>_xlfn.XLOOKUP($A186,Dept.Meta!$A:$A,Dept.Meta!$F:$F,"-",0,1)</f>
        <v>-</v>
      </c>
      <c r="C186" s="629" t="str">
        <f>_xlfn.XLOOKUP(_xlfn.CONCAT($G186,"-",$I186),Div.Meta!$H:$H,Div.Meta!$C:$C,"-",0,1)</f>
        <v>-</v>
      </c>
      <c r="D186" s="302"/>
      <c r="E186" s="146" t="str">
        <f>IF($D186="","-",_xlfn.XLOOKUP($D186,Fund.Meta!$A:$A,Fund.Meta!$D:$D,"-",0,1))</f>
        <v>-</v>
      </c>
      <c r="F186" s="303" t="str">
        <f>IF($D186="","-",_xlfn.XLOOKUP($D186,Fund.Meta!$A:$A,Fund.Meta!$E:$E,"-",0,1))</f>
        <v>-</v>
      </c>
      <c r="G186" s="302"/>
      <c r="H186" s="303" t="str">
        <f>IF($G186="","-",_xlfn.XLOOKUP($G186,Appr.Meta!$A:$A,Appr.Meta!$D:$D,"-",0,1))</f>
        <v>-</v>
      </c>
      <c r="I186" s="304"/>
      <c r="J186" s="303" t="str">
        <f>IF($I186="","-",_xlfn.XLOOKUP($I186,'CC.Meta'!$A:$A,'CC.Meta'!$D:$D,"-",0,1))</f>
        <v>-</v>
      </c>
      <c r="K186" s="302"/>
      <c r="L186" s="146" t="str">
        <f>IF($K186="","-",_xlfn.XLOOKUP($K186,Obj.Meta!$A:$A,Obj.Meta!$D:$D,"-",0,1))</f>
        <v>-</v>
      </c>
      <c r="M186" s="300" t="str">
        <f>IF($K186="","-",_xlfn.XLOOKUP($K186,Obj.Meta!$A:$A,Obj.Meta!$F:$F,"-",0,1))</f>
        <v>-</v>
      </c>
      <c r="N186" s="356" t="str">
        <f>IF($I186="","-",_xlfn.XLOOKUP($K186,Obj.Meta!$A:$A,Obj.Meta!$O:$O,"-",0,1))</f>
        <v>-</v>
      </c>
      <c r="O186" s="357" t="str">
        <f t="shared" si="5"/>
        <v>---</v>
      </c>
      <c r="P186" s="333"/>
      <c r="Q186" s="133"/>
      <c r="R186" s="728"/>
      <c r="S186" s="200"/>
      <c r="T186" s="201"/>
      <c r="U186" s="202"/>
      <c r="V186" s="613"/>
      <c r="W186" s="608"/>
    </row>
    <row r="187" spans="1:23" s="127" customFormat="1">
      <c r="A187" s="145" t="str">
        <f t="shared" si="4"/>
        <v>-</v>
      </c>
      <c r="B187" s="146" t="str">
        <f>_xlfn.XLOOKUP($A187,Dept.Meta!$A:$A,Dept.Meta!$F:$F,"-",0,1)</f>
        <v>-</v>
      </c>
      <c r="C187" s="629" t="str">
        <f>_xlfn.XLOOKUP(_xlfn.CONCAT($G187,"-",$I187),Div.Meta!$H:$H,Div.Meta!$C:$C,"-",0,1)</f>
        <v>-</v>
      </c>
      <c r="D187" s="302"/>
      <c r="E187" s="146" t="str">
        <f>IF($D187="","-",_xlfn.XLOOKUP($D187,Fund.Meta!$A:$A,Fund.Meta!$D:$D,"-",0,1))</f>
        <v>-</v>
      </c>
      <c r="F187" s="303" t="str">
        <f>IF($D187="","-",_xlfn.XLOOKUP($D187,Fund.Meta!$A:$A,Fund.Meta!$E:$E,"-",0,1))</f>
        <v>-</v>
      </c>
      <c r="G187" s="302"/>
      <c r="H187" s="303" t="str">
        <f>IF($G187="","-",_xlfn.XLOOKUP($G187,Appr.Meta!$A:$A,Appr.Meta!$D:$D,"-",0,1))</f>
        <v>-</v>
      </c>
      <c r="I187" s="304"/>
      <c r="J187" s="303" t="str">
        <f>IF($I187="","-",_xlfn.XLOOKUP($I187,'CC.Meta'!$A:$A,'CC.Meta'!$D:$D,"-",0,1))</f>
        <v>-</v>
      </c>
      <c r="K187" s="302"/>
      <c r="L187" s="146" t="str">
        <f>IF($K187="","-",_xlfn.XLOOKUP($K187,Obj.Meta!$A:$A,Obj.Meta!$D:$D,"-",0,1))</f>
        <v>-</v>
      </c>
      <c r="M187" s="300" t="str">
        <f>IF($K187="","-",_xlfn.XLOOKUP($K187,Obj.Meta!$A:$A,Obj.Meta!$F:$F,"-",0,1))</f>
        <v>-</v>
      </c>
      <c r="N187" s="356" t="str">
        <f>IF($I187="","-",_xlfn.XLOOKUP($K187,Obj.Meta!$A:$A,Obj.Meta!$O:$O,"-",0,1))</f>
        <v>-</v>
      </c>
      <c r="O187" s="357" t="str">
        <f t="shared" si="5"/>
        <v>---</v>
      </c>
      <c r="P187" s="333"/>
      <c r="Q187" s="133"/>
      <c r="R187" s="728"/>
      <c r="S187" s="200"/>
      <c r="T187" s="201"/>
      <c r="U187" s="202"/>
      <c r="V187" s="613"/>
      <c r="W187" s="608"/>
    </row>
    <row r="188" spans="1:23" s="127" customFormat="1">
      <c r="A188" s="145" t="str">
        <f t="shared" si="4"/>
        <v>-</v>
      </c>
      <c r="B188" s="146" t="str">
        <f>_xlfn.XLOOKUP($A188,Dept.Meta!$A:$A,Dept.Meta!$F:$F,"-",0,1)</f>
        <v>-</v>
      </c>
      <c r="C188" s="629" t="str">
        <f>_xlfn.XLOOKUP(_xlfn.CONCAT($G188,"-",$I188),Div.Meta!$H:$H,Div.Meta!$C:$C,"-",0,1)</f>
        <v>-</v>
      </c>
      <c r="D188" s="302"/>
      <c r="E188" s="146" t="str">
        <f>IF($D188="","-",_xlfn.XLOOKUP($D188,Fund.Meta!$A:$A,Fund.Meta!$D:$D,"-",0,1))</f>
        <v>-</v>
      </c>
      <c r="F188" s="303" t="str">
        <f>IF($D188="","-",_xlfn.XLOOKUP($D188,Fund.Meta!$A:$A,Fund.Meta!$E:$E,"-",0,1))</f>
        <v>-</v>
      </c>
      <c r="G188" s="302"/>
      <c r="H188" s="303" t="str">
        <f>IF($G188="","-",_xlfn.XLOOKUP($G188,Appr.Meta!$A:$A,Appr.Meta!$D:$D,"-",0,1))</f>
        <v>-</v>
      </c>
      <c r="I188" s="304"/>
      <c r="J188" s="303" t="str">
        <f>IF($I188="","-",_xlfn.XLOOKUP($I188,'CC.Meta'!$A:$A,'CC.Meta'!$D:$D,"-",0,1))</f>
        <v>-</v>
      </c>
      <c r="K188" s="302"/>
      <c r="L188" s="146" t="str">
        <f>IF($K188="","-",_xlfn.XLOOKUP($K188,Obj.Meta!$A:$A,Obj.Meta!$D:$D,"-",0,1))</f>
        <v>-</v>
      </c>
      <c r="M188" s="300" t="str">
        <f>IF($K188="","-",_xlfn.XLOOKUP($K188,Obj.Meta!$A:$A,Obj.Meta!$F:$F,"-",0,1))</f>
        <v>-</v>
      </c>
      <c r="N188" s="356" t="str">
        <f>IF($I188="","-",_xlfn.XLOOKUP($K188,Obj.Meta!$A:$A,Obj.Meta!$O:$O,"-",0,1))</f>
        <v>-</v>
      </c>
      <c r="O188" s="357" t="str">
        <f t="shared" si="5"/>
        <v>---</v>
      </c>
      <c r="P188" s="333"/>
      <c r="Q188" s="133"/>
      <c r="R188" s="728"/>
      <c r="S188" s="200"/>
      <c r="T188" s="201"/>
      <c r="U188" s="202"/>
      <c r="V188" s="613"/>
      <c r="W188" s="608"/>
    </row>
    <row r="189" spans="1:23" s="127" customFormat="1">
      <c r="A189" s="145" t="str">
        <f t="shared" si="4"/>
        <v>-</v>
      </c>
      <c r="B189" s="146" t="str">
        <f>_xlfn.XLOOKUP($A189,Dept.Meta!$A:$A,Dept.Meta!$F:$F,"-",0,1)</f>
        <v>-</v>
      </c>
      <c r="C189" s="629" t="str">
        <f>_xlfn.XLOOKUP(_xlfn.CONCAT($G189,"-",$I189),Div.Meta!$H:$H,Div.Meta!$C:$C,"-",0,1)</f>
        <v>-</v>
      </c>
      <c r="D189" s="302"/>
      <c r="E189" s="146" t="str">
        <f>IF($D189="","-",_xlfn.XLOOKUP($D189,Fund.Meta!$A:$A,Fund.Meta!$D:$D,"-",0,1))</f>
        <v>-</v>
      </c>
      <c r="F189" s="303" t="str">
        <f>IF($D189="","-",_xlfn.XLOOKUP($D189,Fund.Meta!$A:$A,Fund.Meta!$E:$E,"-",0,1))</f>
        <v>-</v>
      </c>
      <c r="G189" s="302"/>
      <c r="H189" s="303" t="str">
        <f>IF($G189="","-",_xlfn.XLOOKUP($G189,Appr.Meta!$A:$A,Appr.Meta!$D:$D,"-",0,1))</f>
        <v>-</v>
      </c>
      <c r="I189" s="304"/>
      <c r="J189" s="303" t="str">
        <f>IF($I189="","-",_xlfn.XLOOKUP($I189,'CC.Meta'!$A:$A,'CC.Meta'!$D:$D,"-",0,1))</f>
        <v>-</v>
      </c>
      <c r="K189" s="302"/>
      <c r="L189" s="146" t="str">
        <f>IF($K189="","-",_xlfn.XLOOKUP($K189,Obj.Meta!$A:$A,Obj.Meta!$D:$D,"-",0,1))</f>
        <v>-</v>
      </c>
      <c r="M189" s="300" t="str">
        <f>IF($K189="","-",_xlfn.XLOOKUP($K189,Obj.Meta!$A:$A,Obj.Meta!$F:$F,"-",0,1))</f>
        <v>-</v>
      </c>
      <c r="N189" s="356" t="str">
        <f>IF($I189="","-",_xlfn.XLOOKUP($K189,Obj.Meta!$A:$A,Obj.Meta!$O:$O,"-",0,1))</f>
        <v>-</v>
      </c>
      <c r="O189" s="357" t="str">
        <f t="shared" si="5"/>
        <v>---</v>
      </c>
      <c r="P189" s="333"/>
      <c r="Q189" s="133"/>
      <c r="R189" s="728"/>
      <c r="S189" s="200"/>
      <c r="T189" s="201"/>
      <c r="U189" s="202"/>
      <c r="V189" s="613"/>
      <c r="W189" s="608"/>
    </row>
    <row r="190" spans="1:23" s="127" customFormat="1">
      <c r="A190" s="145" t="str">
        <f t="shared" si="4"/>
        <v>-</v>
      </c>
      <c r="B190" s="146" t="str">
        <f>_xlfn.XLOOKUP($A190,Dept.Meta!$A:$A,Dept.Meta!$F:$F,"-",0,1)</f>
        <v>-</v>
      </c>
      <c r="C190" s="629" t="str">
        <f>_xlfn.XLOOKUP(_xlfn.CONCAT($G190,"-",$I190),Div.Meta!$H:$H,Div.Meta!$C:$C,"-",0,1)</f>
        <v>-</v>
      </c>
      <c r="D190" s="302"/>
      <c r="E190" s="146" t="str">
        <f>IF($D190="","-",_xlfn.XLOOKUP($D190,Fund.Meta!$A:$A,Fund.Meta!$D:$D,"-",0,1))</f>
        <v>-</v>
      </c>
      <c r="F190" s="303" t="str">
        <f>IF($D190="","-",_xlfn.XLOOKUP($D190,Fund.Meta!$A:$A,Fund.Meta!$E:$E,"-",0,1))</f>
        <v>-</v>
      </c>
      <c r="G190" s="302"/>
      <c r="H190" s="303" t="str">
        <f>IF($G190="","-",_xlfn.XLOOKUP($G190,Appr.Meta!$A:$A,Appr.Meta!$D:$D,"-",0,1))</f>
        <v>-</v>
      </c>
      <c r="I190" s="304"/>
      <c r="J190" s="303" t="str">
        <f>IF($I190="","-",_xlfn.XLOOKUP($I190,'CC.Meta'!$A:$A,'CC.Meta'!$D:$D,"-",0,1))</f>
        <v>-</v>
      </c>
      <c r="K190" s="302"/>
      <c r="L190" s="146" t="str">
        <f>IF($K190="","-",_xlfn.XLOOKUP($K190,Obj.Meta!$A:$A,Obj.Meta!$D:$D,"-",0,1))</f>
        <v>-</v>
      </c>
      <c r="M190" s="300" t="str">
        <f>IF($K190="","-",_xlfn.XLOOKUP($K190,Obj.Meta!$A:$A,Obj.Meta!$F:$F,"-",0,1))</f>
        <v>-</v>
      </c>
      <c r="N190" s="356" t="str">
        <f>IF($I190="","-",_xlfn.XLOOKUP($K190,Obj.Meta!$A:$A,Obj.Meta!$O:$O,"-",0,1))</f>
        <v>-</v>
      </c>
      <c r="O190" s="357" t="str">
        <f t="shared" si="5"/>
        <v>---</v>
      </c>
      <c r="P190" s="333"/>
      <c r="Q190" s="133"/>
      <c r="R190" s="728"/>
      <c r="S190" s="200"/>
      <c r="T190" s="201"/>
      <c r="U190" s="202"/>
      <c r="V190" s="613"/>
      <c r="W190" s="608"/>
    </row>
    <row r="191" spans="1:23" s="127" customFormat="1">
      <c r="A191" s="145" t="str">
        <f t="shared" si="4"/>
        <v>-</v>
      </c>
      <c r="B191" s="146" t="str">
        <f>_xlfn.XLOOKUP($A191,Dept.Meta!$A:$A,Dept.Meta!$F:$F,"-",0,1)</f>
        <v>-</v>
      </c>
      <c r="C191" s="629" t="str">
        <f>_xlfn.XLOOKUP(_xlfn.CONCAT($G191,"-",$I191),Div.Meta!$H:$H,Div.Meta!$C:$C,"-",0,1)</f>
        <v>-</v>
      </c>
      <c r="D191" s="302"/>
      <c r="E191" s="146" t="str">
        <f>IF($D191="","-",_xlfn.XLOOKUP($D191,Fund.Meta!$A:$A,Fund.Meta!$D:$D,"-",0,1))</f>
        <v>-</v>
      </c>
      <c r="F191" s="303" t="str">
        <f>IF($D191="","-",_xlfn.XLOOKUP($D191,Fund.Meta!$A:$A,Fund.Meta!$E:$E,"-",0,1))</f>
        <v>-</v>
      </c>
      <c r="G191" s="302"/>
      <c r="H191" s="303" t="str">
        <f>IF($G191="","-",_xlfn.XLOOKUP($G191,Appr.Meta!$A:$A,Appr.Meta!$D:$D,"-",0,1))</f>
        <v>-</v>
      </c>
      <c r="I191" s="304"/>
      <c r="J191" s="303" t="str">
        <f>IF($I191="","-",_xlfn.XLOOKUP($I191,'CC.Meta'!$A:$A,'CC.Meta'!$D:$D,"-",0,1))</f>
        <v>-</v>
      </c>
      <c r="K191" s="302"/>
      <c r="L191" s="146" t="str">
        <f>IF($K191="","-",_xlfn.XLOOKUP($K191,Obj.Meta!$A:$A,Obj.Meta!$D:$D,"-",0,1))</f>
        <v>-</v>
      </c>
      <c r="M191" s="300" t="str">
        <f>IF($K191="","-",_xlfn.XLOOKUP($K191,Obj.Meta!$A:$A,Obj.Meta!$F:$F,"-",0,1))</f>
        <v>-</v>
      </c>
      <c r="N191" s="356" t="str">
        <f>IF($I191="","-",_xlfn.XLOOKUP($K191,Obj.Meta!$A:$A,Obj.Meta!$O:$O,"-",0,1))</f>
        <v>-</v>
      </c>
      <c r="O191" s="357" t="str">
        <f t="shared" si="5"/>
        <v>---</v>
      </c>
      <c r="P191" s="333"/>
      <c r="Q191" s="133"/>
      <c r="R191" s="728"/>
      <c r="S191" s="200"/>
      <c r="T191" s="201"/>
      <c r="U191" s="202"/>
      <c r="V191" s="613"/>
      <c r="W191" s="608"/>
    </row>
    <row r="192" spans="1:23" s="127" customFormat="1">
      <c r="A192" s="145" t="str">
        <f t="shared" si="4"/>
        <v>-</v>
      </c>
      <c r="B192" s="146" t="str">
        <f>_xlfn.XLOOKUP($A192,Dept.Meta!$A:$A,Dept.Meta!$F:$F,"-",0,1)</f>
        <v>-</v>
      </c>
      <c r="C192" s="629" t="str">
        <f>_xlfn.XLOOKUP(_xlfn.CONCAT($G192,"-",$I192),Div.Meta!$H:$H,Div.Meta!$C:$C,"-",0,1)</f>
        <v>-</v>
      </c>
      <c r="D192" s="302"/>
      <c r="E192" s="146" t="str">
        <f>IF($D192="","-",_xlfn.XLOOKUP($D192,Fund.Meta!$A:$A,Fund.Meta!$D:$D,"-",0,1))</f>
        <v>-</v>
      </c>
      <c r="F192" s="303" t="str">
        <f>IF($D192="","-",_xlfn.XLOOKUP($D192,Fund.Meta!$A:$A,Fund.Meta!$E:$E,"-",0,1))</f>
        <v>-</v>
      </c>
      <c r="G192" s="302"/>
      <c r="H192" s="303" t="str">
        <f>IF($G192="","-",_xlfn.XLOOKUP($G192,Appr.Meta!$A:$A,Appr.Meta!$D:$D,"-",0,1))</f>
        <v>-</v>
      </c>
      <c r="I192" s="304"/>
      <c r="J192" s="303" t="str">
        <f>IF($I192="","-",_xlfn.XLOOKUP($I192,'CC.Meta'!$A:$A,'CC.Meta'!$D:$D,"-",0,1))</f>
        <v>-</v>
      </c>
      <c r="K192" s="302"/>
      <c r="L192" s="146" t="str">
        <f>IF($K192="","-",_xlfn.XLOOKUP($K192,Obj.Meta!$A:$A,Obj.Meta!$D:$D,"-",0,1))</f>
        <v>-</v>
      </c>
      <c r="M192" s="300" t="str">
        <f>IF($K192="","-",_xlfn.XLOOKUP($K192,Obj.Meta!$A:$A,Obj.Meta!$F:$F,"-",0,1))</f>
        <v>-</v>
      </c>
      <c r="N192" s="356" t="str">
        <f>IF($I192="","-",_xlfn.XLOOKUP($K192,Obj.Meta!$A:$A,Obj.Meta!$O:$O,"-",0,1))</f>
        <v>-</v>
      </c>
      <c r="O192" s="357" t="str">
        <f t="shared" si="5"/>
        <v>---</v>
      </c>
      <c r="P192" s="333"/>
      <c r="Q192" s="133"/>
      <c r="R192" s="728"/>
      <c r="S192" s="200"/>
      <c r="T192" s="201"/>
      <c r="U192" s="202"/>
      <c r="V192" s="613"/>
      <c r="W192" s="608"/>
    </row>
    <row r="193" spans="1:23" s="127" customFormat="1">
      <c r="A193" s="145" t="str">
        <f t="shared" si="4"/>
        <v>-</v>
      </c>
      <c r="B193" s="146" t="str">
        <f>_xlfn.XLOOKUP($A193,Dept.Meta!$A:$A,Dept.Meta!$F:$F,"-",0,1)</f>
        <v>-</v>
      </c>
      <c r="C193" s="629" t="str">
        <f>_xlfn.XLOOKUP(_xlfn.CONCAT($G193,"-",$I193),Div.Meta!$H:$H,Div.Meta!$C:$C,"-",0,1)</f>
        <v>-</v>
      </c>
      <c r="D193" s="302"/>
      <c r="E193" s="146" t="str">
        <f>IF($D193="","-",_xlfn.XLOOKUP($D193,Fund.Meta!$A:$A,Fund.Meta!$D:$D,"-",0,1))</f>
        <v>-</v>
      </c>
      <c r="F193" s="303" t="str">
        <f>IF($D193="","-",_xlfn.XLOOKUP($D193,Fund.Meta!$A:$A,Fund.Meta!$E:$E,"-",0,1))</f>
        <v>-</v>
      </c>
      <c r="G193" s="302"/>
      <c r="H193" s="303" t="str">
        <f>IF($G193="","-",_xlfn.XLOOKUP($G193,Appr.Meta!$A:$A,Appr.Meta!$D:$D,"-",0,1))</f>
        <v>-</v>
      </c>
      <c r="I193" s="304"/>
      <c r="J193" s="303" t="str">
        <f>IF($I193="","-",_xlfn.XLOOKUP($I193,'CC.Meta'!$A:$A,'CC.Meta'!$D:$D,"-",0,1))</f>
        <v>-</v>
      </c>
      <c r="K193" s="302"/>
      <c r="L193" s="146" t="str">
        <f>IF($K193="","-",_xlfn.XLOOKUP($K193,Obj.Meta!$A:$A,Obj.Meta!$D:$D,"-",0,1))</f>
        <v>-</v>
      </c>
      <c r="M193" s="300" t="str">
        <f>IF($K193="","-",_xlfn.XLOOKUP($K193,Obj.Meta!$A:$A,Obj.Meta!$F:$F,"-",0,1))</f>
        <v>-</v>
      </c>
      <c r="N193" s="356" t="str">
        <f>IF($I193="","-",_xlfn.XLOOKUP($K193,Obj.Meta!$A:$A,Obj.Meta!$O:$O,"-",0,1))</f>
        <v>-</v>
      </c>
      <c r="O193" s="357" t="str">
        <f t="shared" si="5"/>
        <v>---</v>
      </c>
      <c r="P193" s="333"/>
      <c r="Q193" s="133"/>
      <c r="R193" s="728"/>
      <c r="S193" s="200"/>
      <c r="T193" s="201"/>
      <c r="U193" s="202"/>
      <c r="V193" s="613"/>
      <c r="W193" s="608"/>
    </row>
    <row r="194" spans="1:23" s="127" customFormat="1">
      <c r="A194" s="145" t="str">
        <f t="shared" si="4"/>
        <v>-</v>
      </c>
      <c r="B194" s="146" t="str">
        <f>_xlfn.XLOOKUP($A194,Dept.Meta!$A:$A,Dept.Meta!$F:$F,"-",0,1)</f>
        <v>-</v>
      </c>
      <c r="C194" s="629" t="str">
        <f>_xlfn.XLOOKUP(_xlfn.CONCAT($G194,"-",$I194),Div.Meta!$H:$H,Div.Meta!$C:$C,"-",0,1)</f>
        <v>-</v>
      </c>
      <c r="D194" s="302"/>
      <c r="E194" s="146" t="str">
        <f>IF($D194="","-",_xlfn.XLOOKUP($D194,Fund.Meta!$A:$A,Fund.Meta!$D:$D,"-",0,1))</f>
        <v>-</v>
      </c>
      <c r="F194" s="303" t="str">
        <f>IF($D194="","-",_xlfn.XLOOKUP($D194,Fund.Meta!$A:$A,Fund.Meta!$E:$E,"-",0,1))</f>
        <v>-</v>
      </c>
      <c r="G194" s="302"/>
      <c r="H194" s="303" t="str">
        <f>IF($G194="","-",_xlfn.XLOOKUP($G194,Appr.Meta!$A:$A,Appr.Meta!$D:$D,"-",0,1))</f>
        <v>-</v>
      </c>
      <c r="I194" s="304"/>
      <c r="J194" s="303" t="str">
        <f>IF($I194="","-",_xlfn.XLOOKUP($I194,'CC.Meta'!$A:$A,'CC.Meta'!$D:$D,"-",0,1))</f>
        <v>-</v>
      </c>
      <c r="K194" s="302"/>
      <c r="L194" s="146" t="str">
        <f>IF($K194="","-",_xlfn.XLOOKUP($K194,Obj.Meta!$A:$A,Obj.Meta!$D:$D,"-",0,1))</f>
        <v>-</v>
      </c>
      <c r="M194" s="300" t="str">
        <f>IF($K194="","-",_xlfn.XLOOKUP($K194,Obj.Meta!$A:$A,Obj.Meta!$F:$F,"-",0,1))</f>
        <v>-</v>
      </c>
      <c r="N194" s="356" t="str">
        <f>IF($I194="","-",_xlfn.XLOOKUP($K194,Obj.Meta!$A:$A,Obj.Meta!$O:$O,"-",0,1))</f>
        <v>-</v>
      </c>
      <c r="O194" s="357" t="str">
        <f t="shared" si="5"/>
        <v>---</v>
      </c>
      <c r="P194" s="333"/>
      <c r="Q194" s="133"/>
      <c r="R194" s="728"/>
      <c r="S194" s="200"/>
      <c r="T194" s="201"/>
      <c r="U194" s="202"/>
      <c r="V194" s="613"/>
      <c r="W194" s="608"/>
    </row>
    <row r="195" spans="1:23" s="127" customFormat="1">
      <c r="A195" s="145" t="str">
        <f t="shared" si="4"/>
        <v>-</v>
      </c>
      <c r="B195" s="146" t="str">
        <f>_xlfn.XLOOKUP($A195,Dept.Meta!$A:$A,Dept.Meta!$F:$F,"-",0,1)</f>
        <v>-</v>
      </c>
      <c r="C195" s="629" t="str">
        <f>_xlfn.XLOOKUP(_xlfn.CONCAT($G195,"-",$I195),Div.Meta!$H:$H,Div.Meta!$C:$C,"-",0,1)</f>
        <v>-</v>
      </c>
      <c r="D195" s="302"/>
      <c r="E195" s="146" t="str">
        <f>IF($D195="","-",_xlfn.XLOOKUP($D195,Fund.Meta!$A:$A,Fund.Meta!$D:$D,"-",0,1))</f>
        <v>-</v>
      </c>
      <c r="F195" s="303" t="str">
        <f>IF($D195="","-",_xlfn.XLOOKUP($D195,Fund.Meta!$A:$A,Fund.Meta!$E:$E,"-",0,1))</f>
        <v>-</v>
      </c>
      <c r="G195" s="302"/>
      <c r="H195" s="303" t="str">
        <f>IF($G195="","-",_xlfn.XLOOKUP($G195,Appr.Meta!$A:$A,Appr.Meta!$D:$D,"-",0,1))</f>
        <v>-</v>
      </c>
      <c r="I195" s="304"/>
      <c r="J195" s="303" t="str">
        <f>IF($I195="","-",_xlfn.XLOOKUP($I195,'CC.Meta'!$A:$A,'CC.Meta'!$D:$D,"-",0,1))</f>
        <v>-</v>
      </c>
      <c r="K195" s="302"/>
      <c r="L195" s="146" t="str">
        <f>IF($K195="","-",_xlfn.XLOOKUP($K195,Obj.Meta!$A:$A,Obj.Meta!$D:$D,"-",0,1))</f>
        <v>-</v>
      </c>
      <c r="M195" s="300" t="str">
        <f>IF($K195="","-",_xlfn.XLOOKUP($K195,Obj.Meta!$A:$A,Obj.Meta!$F:$F,"-",0,1))</f>
        <v>-</v>
      </c>
      <c r="N195" s="356" t="str">
        <f>IF($I195="","-",_xlfn.XLOOKUP($K195,Obj.Meta!$A:$A,Obj.Meta!$O:$O,"-",0,1))</f>
        <v>-</v>
      </c>
      <c r="O195" s="357" t="str">
        <f t="shared" si="5"/>
        <v>---</v>
      </c>
      <c r="P195" s="333"/>
      <c r="Q195" s="133"/>
      <c r="R195" s="728"/>
      <c r="S195" s="200"/>
      <c r="T195" s="201"/>
      <c r="U195" s="202"/>
      <c r="V195" s="613"/>
      <c r="W195" s="608"/>
    </row>
    <row r="196" spans="1:23" s="127" customFormat="1">
      <c r="A196" s="145" t="str">
        <f t="shared" si="4"/>
        <v>-</v>
      </c>
      <c r="B196" s="146" t="str">
        <f>_xlfn.XLOOKUP($A196,Dept.Meta!$A:$A,Dept.Meta!$F:$F,"-",0,1)</f>
        <v>-</v>
      </c>
      <c r="C196" s="629" t="str">
        <f>_xlfn.XLOOKUP(_xlfn.CONCAT($G196,"-",$I196),Div.Meta!$H:$H,Div.Meta!$C:$C,"-",0,1)</f>
        <v>-</v>
      </c>
      <c r="D196" s="302"/>
      <c r="E196" s="146" t="str">
        <f>IF($D196="","-",_xlfn.XLOOKUP($D196,Fund.Meta!$A:$A,Fund.Meta!$D:$D,"-",0,1))</f>
        <v>-</v>
      </c>
      <c r="F196" s="303" t="str">
        <f>IF($D196="","-",_xlfn.XLOOKUP($D196,Fund.Meta!$A:$A,Fund.Meta!$E:$E,"-",0,1))</f>
        <v>-</v>
      </c>
      <c r="G196" s="302"/>
      <c r="H196" s="303" t="str">
        <f>IF($G196="","-",_xlfn.XLOOKUP($G196,Appr.Meta!$A:$A,Appr.Meta!$D:$D,"-",0,1))</f>
        <v>-</v>
      </c>
      <c r="I196" s="304"/>
      <c r="J196" s="303" t="str">
        <f>IF($I196="","-",_xlfn.XLOOKUP($I196,'CC.Meta'!$A:$A,'CC.Meta'!$D:$D,"-",0,1))</f>
        <v>-</v>
      </c>
      <c r="K196" s="302"/>
      <c r="L196" s="146" t="str">
        <f>IF($K196="","-",_xlfn.XLOOKUP($K196,Obj.Meta!$A:$A,Obj.Meta!$D:$D,"-",0,1))</f>
        <v>-</v>
      </c>
      <c r="M196" s="300" t="str">
        <f>IF($K196="","-",_xlfn.XLOOKUP($K196,Obj.Meta!$A:$A,Obj.Meta!$F:$F,"-",0,1))</f>
        <v>-</v>
      </c>
      <c r="N196" s="356" t="str">
        <f>IF($I196="","-",_xlfn.XLOOKUP($K196,Obj.Meta!$A:$A,Obj.Meta!$O:$O,"-",0,1))</f>
        <v>-</v>
      </c>
      <c r="O196" s="357" t="str">
        <f t="shared" si="5"/>
        <v>---</v>
      </c>
      <c r="P196" s="333"/>
      <c r="Q196" s="133"/>
      <c r="R196" s="728"/>
      <c r="S196" s="200"/>
      <c r="T196" s="201"/>
      <c r="U196" s="202"/>
      <c r="V196" s="613"/>
      <c r="W196" s="608"/>
    </row>
    <row r="197" spans="1:23" s="127" customFormat="1">
      <c r="A197" s="145" t="str">
        <f t="shared" si="4"/>
        <v>-</v>
      </c>
      <c r="B197" s="146" t="str">
        <f>_xlfn.XLOOKUP($A197,Dept.Meta!$A:$A,Dept.Meta!$F:$F,"-",0,1)</f>
        <v>-</v>
      </c>
      <c r="C197" s="629" t="str">
        <f>_xlfn.XLOOKUP(_xlfn.CONCAT($G197,"-",$I197),Div.Meta!$H:$H,Div.Meta!$C:$C,"-",0,1)</f>
        <v>-</v>
      </c>
      <c r="D197" s="302"/>
      <c r="E197" s="146" t="str">
        <f>IF($D197="","-",_xlfn.XLOOKUP($D197,Fund.Meta!$A:$A,Fund.Meta!$D:$D,"-",0,1))</f>
        <v>-</v>
      </c>
      <c r="F197" s="303" t="str">
        <f>IF($D197="","-",_xlfn.XLOOKUP($D197,Fund.Meta!$A:$A,Fund.Meta!$E:$E,"-",0,1))</f>
        <v>-</v>
      </c>
      <c r="G197" s="302"/>
      <c r="H197" s="303" t="str">
        <f>IF($G197="","-",_xlfn.XLOOKUP($G197,Appr.Meta!$A:$A,Appr.Meta!$D:$D,"-",0,1))</f>
        <v>-</v>
      </c>
      <c r="I197" s="304"/>
      <c r="J197" s="303" t="str">
        <f>IF($I197="","-",_xlfn.XLOOKUP($I197,'CC.Meta'!$A:$A,'CC.Meta'!$D:$D,"-",0,1))</f>
        <v>-</v>
      </c>
      <c r="K197" s="302"/>
      <c r="L197" s="146" t="str">
        <f>IF($K197="","-",_xlfn.XLOOKUP($K197,Obj.Meta!$A:$A,Obj.Meta!$D:$D,"-",0,1))</f>
        <v>-</v>
      </c>
      <c r="M197" s="300" t="str">
        <f>IF($K197="","-",_xlfn.XLOOKUP($K197,Obj.Meta!$A:$A,Obj.Meta!$F:$F,"-",0,1))</f>
        <v>-</v>
      </c>
      <c r="N197" s="356" t="str">
        <f>IF($I197="","-",_xlfn.XLOOKUP($K197,Obj.Meta!$A:$A,Obj.Meta!$O:$O,"-",0,1))</f>
        <v>-</v>
      </c>
      <c r="O197" s="357" t="str">
        <f t="shared" si="5"/>
        <v>---</v>
      </c>
      <c r="P197" s="333"/>
      <c r="Q197" s="133"/>
      <c r="R197" s="728"/>
      <c r="S197" s="200"/>
      <c r="T197" s="201"/>
      <c r="U197" s="202"/>
      <c r="V197" s="613"/>
      <c r="W197" s="608"/>
    </row>
    <row r="198" spans="1:23" s="127" customFormat="1">
      <c r="A198" s="145" t="str">
        <f t="shared" si="4"/>
        <v>-</v>
      </c>
      <c r="B198" s="146" t="str">
        <f>_xlfn.XLOOKUP($A198,Dept.Meta!$A:$A,Dept.Meta!$F:$F,"-",0,1)</f>
        <v>-</v>
      </c>
      <c r="C198" s="629" t="str">
        <f>_xlfn.XLOOKUP(_xlfn.CONCAT($G198,"-",$I198),Div.Meta!$H:$H,Div.Meta!$C:$C,"-",0,1)</f>
        <v>-</v>
      </c>
      <c r="D198" s="302"/>
      <c r="E198" s="146" t="str">
        <f>IF($D198="","-",_xlfn.XLOOKUP($D198,Fund.Meta!$A:$A,Fund.Meta!$D:$D,"-",0,1))</f>
        <v>-</v>
      </c>
      <c r="F198" s="303" t="str">
        <f>IF($D198="","-",_xlfn.XLOOKUP($D198,Fund.Meta!$A:$A,Fund.Meta!$E:$E,"-",0,1))</f>
        <v>-</v>
      </c>
      <c r="G198" s="302"/>
      <c r="H198" s="303" t="str">
        <f>IF($G198="","-",_xlfn.XLOOKUP($G198,Appr.Meta!$A:$A,Appr.Meta!$D:$D,"-",0,1))</f>
        <v>-</v>
      </c>
      <c r="I198" s="304"/>
      <c r="J198" s="303" t="str">
        <f>IF($I198="","-",_xlfn.XLOOKUP($I198,'CC.Meta'!$A:$A,'CC.Meta'!$D:$D,"-",0,1))</f>
        <v>-</v>
      </c>
      <c r="K198" s="302"/>
      <c r="L198" s="146" t="str">
        <f>IF($K198="","-",_xlfn.XLOOKUP($K198,Obj.Meta!$A:$A,Obj.Meta!$D:$D,"-",0,1))</f>
        <v>-</v>
      </c>
      <c r="M198" s="300" t="str">
        <f>IF($K198="","-",_xlfn.XLOOKUP($K198,Obj.Meta!$A:$A,Obj.Meta!$F:$F,"-",0,1))</f>
        <v>-</v>
      </c>
      <c r="N198" s="356" t="str">
        <f>IF($I198="","-",_xlfn.XLOOKUP($K198,Obj.Meta!$A:$A,Obj.Meta!$O:$O,"-",0,1))</f>
        <v>-</v>
      </c>
      <c r="O198" s="357" t="str">
        <f t="shared" si="5"/>
        <v>---</v>
      </c>
      <c r="P198" s="333"/>
      <c r="Q198" s="133"/>
      <c r="R198" s="728"/>
      <c r="S198" s="200"/>
      <c r="T198" s="201"/>
      <c r="U198" s="202"/>
      <c r="V198" s="613"/>
      <c r="W198" s="608"/>
    </row>
    <row r="199" spans="1:23" s="127" customFormat="1">
      <c r="A199" s="145" t="str">
        <f t="shared" si="4"/>
        <v>-</v>
      </c>
      <c r="B199" s="146" t="str">
        <f>_xlfn.XLOOKUP($A199,Dept.Meta!$A:$A,Dept.Meta!$F:$F,"-",0,1)</f>
        <v>-</v>
      </c>
      <c r="C199" s="629" t="str">
        <f>_xlfn.XLOOKUP(_xlfn.CONCAT($G199,"-",$I199),Div.Meta!$H:$H,Div.Meta!$C:$C,"-",0,1)</f>
        <v>-</v>
      </c>
      <c r="D199" s="302"/>
      <c r="E199" s="146" t="str">
        <f>IF($D199="","-",_xlfn.XLOOKUP($D199,Fund.Meta!$A:$A,Fund.Meta!$D:$D,"-",0,1))</f>
        <v>-</v>
      </c>
      <c r="F199" s="303" t="str">
        <f>IF($D199="","-",_xlfn.XLOOKUP($D199,Fund.Meta!$A:$A,Fund.Meta!$E:$E,"-",0,1))</f>
        <v>-</v>
      </c>
      <c r="G199" s="302"/>
      <c r="H199" s="303" t="str">
        <f>IF($G199="","-",_xlfn.XLOOKUP($G199,Appr.Meta!$A:$A,Appr.Meta!$D:$D,"-",0,1))</f>
        <v>-</v>
      </c>
      <c r="I199" s="304"/>
      <c r="J199" s="303" t="str">
        <f>IF($I199="","-",_xlfn.XLOOKUP($I199,'CC.Meta'!$A:$A,'CC.Meta'!$D:$D,"-",0,1))</f>
        <v>-</v>
      </c>
      <c r="K199" s="302"/>
      <c r="L199" s="146" t="str">
        <f>IF($K199="","-",_xlfn.XLOOKUP($K199,Obj.Meta!$A:$A,Obj.Meta!$D:$D,"-",0,1))</f>
        <v>-</v>
      </c>
      <c r="M199" s="300" t="str">
        <f>IF($K199="","-",_xlfn.XLOOKUP($K199,Obj.Meta!$A:$A,Obj.Meta!$F:$F,"-",0,1))</f>
        <v>-</v>
      </c>
      <c r="N199" s="356" t="str">
        <f>IF($I199="","-",_xlfn.XLOOKUP($K199,Obj.Meta!$A:$A,Obj.Meta!$O:$O,"-",0,1))</f>
        <v>-</v>
      </c>
      <c r="O199" s="357" t="str">
        <f t="shared" si="5"/>
        <v>---</v>
      </c>
      <c r="P199" s="333"/>
      <c r="Q199" s="133"/>
      <c r="R199" s="728"/>
      <c r="S199" s="200"/>
      <c r="T199" s="201"/>
      <c r="U199" s="202"/>
      <c r="V199" s="613"/>
      <c r="W199" s="608"/>
    </row>
    <row r="200" spans="1:23" s="127" customFormat="1">
      <c r="A200" s="145" t="str">
        <f t="shared" si="4"/>
        <v>-</v>
      </c>
      <c r="B200" s="146" t="str">
        <f>_xlfn.XLOOKUP($A200,Dept.Meta!$A:$A,Dept.Meta!$F:$F,"-",0,1)</f>
        <v>-</v>
      </c>
      <c r="C200" s="629" t="str">
        <f>_xlfn.XLOOKUP(_xlfn.CONCAT($G200,"-",$I200),Div.Meta!$H:$H,Div.Meta!$C:$C,"-",0,1)</f>
        <v>-</v>
      </c>
      <c r="D200" s="302"/>
      <c r="E200" s="146" t="str">
        <f>IF($D200="","-",_xlfn.XLOOKUP($D200,Fund.Meta!$A:$A,Fund.Meta!$D:$D,"-",0,1))</f>
        <v>-</v>
      </c>
      <c r="F200" s="303" t="str">
        <f>IF($D200="","-",_xlfn.XLOOKUP($D200,Fund.Meta!$A:$A,Fund.Meta!$E:$E,"-",0,1))</f>
        <v>-</v>
      </c>
      <c r="G200" s="302"/>
      <c r="H200" s="303" t="str">
        <f>IF($G200="","-",_xlfn.XLOOKUP($G200,Appr.Meta!$A:$A,Appr.Meta!$D:$D,"-",0,1))</f>
        <v>-</v>
      </c>
      <c r="I200" s="304"/>
      <c r="J200" s="303" t="str">
        <f>IF($I200="","-",_xlfn.XLOOKUP($I200,'CC.Meta'!$A:$A,'CC.Meta'!$D:$D,"-",0,1))</f>
        <v>-</v>
      </c>
      <c r="K200" s="302"/>
      <c r="L200" s="146" t="str">
        <f>IF($K200="","-",_xlfn.XLOOKUP($K200,Obj.Meta!$A:$A,Obj.Meta!$D:$D,"-",0,1))</f>
        <v>-</v>
      </c>
      <c r="M200" s="300" t="str">
        <f>IF($K200="","-",_xlfn.XLOOKUP($K200,Obj.Meta!$A:$A,Obj.Meta!$F:$F,"-",0,1))</f>
        <v>-</v>
      </c>
      <c r="N200" s="356" t="str">
        <f>IF($I200="","-",_xlfn.XLOOKUP($K200,Obj.Meta!$A:$A,Obj.Meta!$O:$O,"-",0,1))</f>
        <v>-</v>
      </c>
      <c r="O200" s="357" t="str">
        <f t="shared" si="5"/>
        <v>---</v>
      </c>
      <c r="P200" s="333"/>
      <c r="Q200" s="133"/>
      <c r="R200" s="728"/>
      <c r="S200" s="200"/>
      <c r="T200" s="201"/>
      <c r="U200" s="202"/>
      <c r="V200" s="613"/>
      <c r="W200" s="608"/>
    </row>
    <row r="201" spans="1:23" s="127" customFormat="1">
      <c r="A201" s="145" t="str">
        <f t="shared" si="4"/>
        <v>-</v>
      </c>
      <c r="B201" s="146" t="str">
        <f>_xlfn.XLOOKUP($A201,Dept.Meta!$A:$A,Dept.Meta!$F:$F,"-",0,1)</f>
        <v>-</v>
      </c>
      <c r="C201" s="629" t="str">
        <f>_xlfn.XLOOKUP(_xlfn.CONCAT($G201,"-",$I201),Div.Meta!$H:$H,Div.Meta!$C:$C,"-",0,1)</f>
        <v>-</v>
      </c>
      <c r="D201" s="302"/>
      <c r="E201" s="146" t="str">
        <f>IF($D201="","-",_xlfn.XLOOKUP($D201,Fund.Meta!$A:$A,Fund.Meta!$D:$D,"-",0,1))</f>
        <v>-</v>
      </c>
      <c r="F201" s="303" t="str">
        <f>IF($D201="","-",_xlfn.XLOOKUP($D201,Fund.Meta!$A:$A,Fund.Meta!$E:$E,"-",0,1))</f>
        <v>-</v>
      </c>
      <c r="G201" s="302"/>
      <c r="H201" s="303" t="str">
        <f>IF($G201="","-",_xlfn.XLOOKUP($G201,Appr.Meta!$A:$A,Appr.Meta!$D:$D,"-",0,1))</f>
        <v>-</v>
      </c>
      <c r="I201" s="304"/>
      <c r="J201" s="303" t="str">
        <f>IF($I201="","-",_xlfn.XLOOKUP($I201,'CC.Meta'!$A:$A,'CC.Meta'!$D:$D,"-",0,1))</f>
        <v>-</v>
      </c>
      <c r="K201" s="302"/>
      <c r="L201" s="146" t="str">
        <f>IF($K201="","-",_xlfn.XLOOKUP($K201,Obj.Meta!$A:$A,Obj.Meta!$D:$D,"-",0,1))</f>
        <v>-</v>
      </c>
      <c r="M201" s="300" t="str">
        <f>IF($K201="","-",_xlfn.XLOOKUP($K201,Obj.Meta!$A:$A,Obj.Meta!$F:$F,"-",0,1))</f>
        <v>-</v>
      </c>
      <c r="N201" s="356" t="str">
        <f>IF($I201="","-",_xlfn.XLOOKUP($K201,Obj.Meta!$A:$A,Obj.Meta!$O:$O,"-",0,1))</f>
        <v>-</v>
      </c>
      <c r="O201" s="357" t="str">
        <f t="shared" si="5"/>
        <v>---</v>
      </c>
      <c r="P201" s="333"/>
      <c r="Q201" s="133"/>
      <c r="R201" s="728"/>
      <c r="S201" s="200"/>
      <c r="T201" s="201"/>
      <c r="U201" s="202"/>
      <c r="V201" s="613"/>
      <c r="W201" s="608"/>
    </row>
    <row r="202" spans="1:23" s="127" customFormat="1">
      <c r="A202" s="145" t="str">
        <f t="shared" si="4"/>
        <v>-</v>
      </c>
      <c r="B202" s="146" t="str">
        <f>_xlfn.XLOOKUP($A202,Dept.Meta!$A:$A,Dept.Meta!$F:$F,"-",0,1)</f>
        <v>-</v>
      </c>
      <c r="C202" s="629" t="str">
        <f>_xlfn.XLOOKUP(_xlfn.CONCAT($G202,"-",$I202),Div.Meta!$H:$H,Div.Meta!$C:$C,"-",0,1)</f>
        <v>-</v>
      </c>
      <c r="D202" s="302"/>
      <c r="E202" s="146" t="str">
        <f>IF($D202="","-",_xlfn.XLOOKUP($D202,Fund.Meta!$A:$A,Fund.Meta!$D:$D,"-",0,1))</f>
        <v>-</v>
      </c>
      <c r="F202" s="303" t="str">
        <f>IF($D202="","-",_xlfn.XLOOKUP($D202,Fund.Meta!$A:$A,Fund.Meta!$E:$E,"-",0,1))</f>
        <v>-</v>
      </c>
      <c r="G202" s="302"/>
      <c r="H202" s="303" t="str">
        <f>IF($G202="","-",_xlfn.XLOOKUP($G202,Appr.Meta!$A:$A,Appr.Meta!$D:$D,"-",0,1))</f>
        <v>-</v>
      </c>
      <c r="I202" s="304"/>
      <c r="J202" s="303" t="str">
        <f>IF($I202="","-",_xlfn.XLOOKUP($I202,'CC.Meta'!$A:$A,'CC.Meta'!$D:$D,"-",0,1))</f>
        <v>-</v>
      </c>
      <c r="K202" s="302"/>
      <c r="L202" s="146" t="str">
        <f>IF($K202="","-",_xlfn.XLOOKUP($K202,Obj.Meta!$A:$A,Obj.Meta!$D:$D,"-",0,1))</f>
        <v>-</v>
      </c>
      <c r="M202" s="300" t="str">
        <f>IF($K202="","-",_xlfn.XLOOKUP($K202,Obj.Meta!$A:$A,Obj.Meta!$F:$F,"-",0,1))</f>
        <v>-</v>
      </c>
      <c r="N202" s="356" t="str">
        <f>IF($I202="","-",_xlfn.XLOOKUP($K202,Obj.Meta!$A:$A,Obj.Meta!$O:$O,"-",0,1))</f>
        <v>-</v>
      </c>
      <c r="O202" s="357" t="str">
        <f t="shared" si="5"/>
        <v>---</v>
      </c>
      <c r="P202" s="333"/>
      <c r="Q202" s="133"/>
      <c r="R202" s="728"/>
      <c r="S202" s="200"/>
      <c r="T202" s="201"/>
      <c r="U202" s="202"/>
      <c r="V202" s="613"/>
      <c r="W202" s="608"/>
    </row>
    <row r="203" spans="1:23" s="127" customFormat="1">
      <c r="A203" s="145" t="str">
        <f t="shared" si="4"/>
        <v>-</v>
      </c>
      <c r="B203" s="146" t="str">
        <f>_xlfn.XLOOKUP($A203,Dept.Meta!$A:$A,Dept.Meta!$F:$F,"-",0,1)</f>
        <v>-</v>
      </c>
      <c r="C203" s="629" t="str">
        <f>_xlfn.XLOOKUP(_xlfn.CONCAT($G203,"-",$I203),Div.Meta!$H:$H,Div.Meta!$C:$C,"-",0,1)</f>
        <v>-</v>
      </c>
      <c r="D203" s="302"/>
      <c r="E203" s="146" t="str">
        <f>IF($D203="","-",_xlfn.XLOOKUP($D203,Fund.Meta!$A:$A,Fund.Meta!$D:$D,"-",0,1))</f>
        <v>-</v>
      </c>
      <c r="F203" s="303" t="str">
        <f>IF($D203="","-",_xlfn.XLOOKUP($D203,Fund.Meta!$A:$A,Fund.Meta!$E:$E,"-",0,1))</f>
        <v>-</v>
      </c>
      <c r="G203" s="302"/>
      <c r="H203" s="303" t="str">
        <f>IF($G203="","-",_xlfn.XLOOKUP($G203,Appr.Meta!$A:$A,Appr.Meta!$D:$D,"-",0,1))</f>
        <v>-</v>
      </c>
      <c r="I203" s="304"/>
      <c r="J203" s="303" t="str">
        <f>IF($I203="","-",_xlfn.XLOOKUP($I203,'CC.Meta'!$A:$A,'CC.Meta'!$D:$D,"-",0,1))</f>
        <v>-</v>
      </c>
      <c r="K203" s="302"/>
      <c r="L203" s="146" t="str">
        <f>IF($K203="","-",_xlfn.XLOOKUP($K203,Obj.Meta!$A:$A,Obj.Meta!$D:$D,"-",0,1))</f>
        <v>-</v>
      </c>
      <c r="M203" s="300" t="str">
        <f>IF($K203="","-",_xlfn.XLOOKUP($K203,Obj.Meta!$A:$A,Obj.Meta!$F:$F,"-",0,1))</f>
        <v>-</v>
      </c>
      <c r="N203" s="356" t="str">
        <f>IF($I203="","-",_xlfn.XLOOKUP($K203,Obj.Meta!$A:$A,Obj.Meta!$O:$O,"-",0,1))</f>
        <v>-</v>
      </c>
      <c r="O203" s="357" t="str">
        <f t="shared" si="5"/>
        <v>---</v>
      </c>
      <c r="P203" s="333"/>
      <c r="Q203" s="133"/>
      <c r="R203" s="728"/>
      <c r="S203" s="200"/>
      <c r="T203" s="201"/>
      <c r="U203" s="202"/>
      <c r="V203" s="613"/>
      <c r="W203" s="608"/>
    </row>
    <row r="204" spans="1:23" s="127" customFormat="1">
      <c r="A204" s="145" t="str">
        <f t="shared" si="4"/>
        <v>-</v>
      </c>
      <c r="B204" s="146" t="str">
        <f>_xlfn.XLOOKUP($A204,Dept.Meta!$A:$A,Dept.Meta!$F:$F,"-",0,1)</f>
        <v>-</v>
      </c>
      <c r="C204" s="629" t="str">
        <f>_xlfn.XLOOKUP(_xlfn.CONCAT($G204,"-",$I204),Div.Meta!$H:$H,Div.Meta!$C:$C,"-",0,1)</f>
        <v>-</v>
      </c>
      <c r="D204" s="302"/>
      <c r="E204" s="146" t="str">
        <f>IF($D204="","-",_xlfn.XLOOKUP($D204,Fund.Meta!$A:$A,Fund.Meta!$D:$D,"-",0,1))</f>
        <v>-</v>
      </c>
      <c r="F204" s="303" t="str">
        <f>IF($D204="","-",_xlfn.XLOOKUP($D204,Fund.Meta!$A:$A,Fund.Meta!$E:$E,"-",0,1))</f>
        <v>-</v>
      </c>
      <c r="G204" s="302"/>
      <c r="H204" s="303" t="str">
        <f>IF($G204="","-",_xlfn.XLOOKUP($G204,Appr.Meta!$A:$A,Appr.Meta!$D:$D,"-",0,1))</f>
        <v>-</v>
      </c>
      <c r="I204" s="304"/>
      <c r="J204" s="303" t="str">
        <f>IF($I204="","-",_xlfn.XLOOKUP($I204,'CC.Meta'!$A:$A,'CC.Meta'!$D:$D,"-",0,1))</f>
        <v>-</v>
      </c>
      <c r="K204" s="302"/>
      <c r="L204" s="146" t="str">
        <f>IF($K204="","-",_xlfn.XLOOKUP($K204,Obj.Meta!$A:$A,Obj.Meta!$D:$D,"-",0,1))</f>
        <v>-</v>
      </c>
      <c r="M204" s="300" t="str">
        <f>IF($K204="","-",_xlfn.XLOOKUP($K204,Obj.Meta!$A:$A,Obj.Meta!$F:$F,"-",0,1))</f>
        <v>-</v>
      </c>
      <c r="N204" s="356" t="str">
        <f>IF($I204="","-",_xlfn.XLOOKUP($K204,Obj.Meta!$A:$A,Obj.Meta!$O:$O,"-",0,1))</f>
        <v>-</v>
      </c>
      <c r="O204" s="357" t="str">
        <f t="shared" si="5"/>
        <v>---</v>
      </c>
      <c r="P204" s="333"/>
      <c r="Q204" s="133"/>
      <c r="R204" s="728"/>
      <c r="S204" s="200"/>
      <c r="T204" s="201"/>
      <c r="U204" s="202"/>
      <c r="V204" s="613"/>
      <c r="W204" s="608"/>
    </row>
    <row r="205" spans="1:23" s="127" customFormat="1">
      <c r="A205" s="145" t="str">
        <f t="shared" si="4"/>
        <v>-</v>
      </c>
      <c r="B205" s="146" t="str">
        <f>_xlfn.XLOOKUP($A205,Dept.Meta!$A:$A,Dept.Meta!$F:$F,"-",0,1)</f>
        <v>-</v>
      </c>
      <c r="C205" s="629" t="str">
        <f>_xlfn.XLOOKUP(_xlfn.CONCAT($G205,"-",$I205),Div.Meta!$H:$H,Div.Meta!$C:$C,"-",0,1)</f>
        <v>-</v>
      </c>
      <c r="D205" s="302"/>
      <c r="E205" s="146" t="str">
        <f>IF($D205="","-",_xlfn.XLOOKUP($D205,Fund.Meta!$A:$A,Fund.Meta!$D:$D,"-",0,1))</f>
        <v>-</v>
      </c>
      <c r="F205" s="303" t="str">
        <f>IF($D205="","-",_xlfn.XLOOKUP($D205,Fund.Meta!$A:$A,Fund.Meta!$E:$E,"-",0,1))</f>
        <v>-</v>
      </c>
      <c r="G205" s="302"/>
      <c r="H205" s="303" t="str">
        <f>IF($G205="","-",_xlfn.XLOOKUP($G205,Appr.Meta!$A:$A,Appr.Meta!$D:$D,"-",0,1))</f>
        <v>-</v>
      </c>
      <c r="I205" s="304"/>
      <c r="J205" s="303" t="str">
        <f>IF($I205="","-",_xlfn.XLOOKUP($I205,'CC.Meta'!$A:$A,'CC.Meta'!$D:$D,"-",0,1))</f>
        <v>-</v>
      </c>
      <c r="K205" s="302"/>
      <c r="L205" s="146" t="str">
        <f>IF($K205="","-",_xlfn.XLOOKUP($K205,Obj.Meta!$A:$A,Obj.Meta!$D:$D,"-",0,1))</f>
        <v>-</v>
      </c>
      <c r="M205" s="300" t="str">
        <f>IF($K205="","-",_xlfn.XLOOKUP($K205,Obj.Meta!$A:$A,Obj.Meta!$F:$F,"-",0,1))</f>
        <v>-</v>
      </c>
      <c r="N205" s="356" t="str">
        <f>IF($I205="","-",_xlfn.XLOOKUP($K205,Obj.Meta!$A:$A,Obj.Meta!$O:$O,"-",0,1))</f>
        <v>-</v>
      </c>
      <c r="O205" s="357" t="str">
        <f t="shared" si="5"/>
        <v>---</v>
      </c>
      <c r="P205" s="333"/>
      <c r="Q205" s="133"/>
      <c r="R205" s="728"/>
      <c r="S205" s="200"/>
      <c r="T205" s="201"/>
      <c r="U205" s="202"/>
      <c r="V205" s="613"/>
      <c r="W205" s="608"/>
    </row>
    <row r="206" spans="1:23" s="127" customFormat="1">
      <c r="A206" s="145" t="str">
        <f t="shared" si="4"/>
        <v>-</v>
      </c>
      <c r="B206" s="146" t="str">
        <f>_xlfn.XLOOKUP($A206,Dept.Meta!$A:$A,Dept.Meta!$F:$F,"-",0,1)</f>
        <v>-</v>
      </c>
      <c r="C206" s="629" t="str">
        <f>_xlfn.XLOOKUP(_xlfn.CONCAT($G206,"-",$I206),Div.Meta!$H:$H,Div.Meta!$C:$C,"-",0,1)</f>
        <v>-</v>
      </c>
      <c r="D206" s="302"/>
      <c r="E206" s="146" t="str">
        <f>IF($D206="","-",_xlfn.XLOOKUP($D206,Fund.Meta!$A:$A,Fund.Meta!$D:$D,"-",0,1))</f>
        <v>-</v>
      </c>
      <c r="F206" s="303" t="str">
        <f>IF($D206="","-",_xlfn.XLOOKUP($D206,Fund.Meta!$A:$A,Fund.Meta!$E:$E,"-",0,1))</f>
        <v>-</v>
      </c>
      <c r="G206" s="302"/>
      <c r="H206" s="303" t="str">
        <f>IF($G206="","-",_xlfn.XLOOKUP($G206,Appr.Meta!$A:$A,Appr.Meta!$D:$D,"-",0,1))</f>
        <v>-</v>
      </c>
      <c r="I206" s="304"/>
      <c r="J206" s="303" t="str">
        <f>IF($I206="","-",_xlfn.XLOOKUP($I206,'CC.Meta'!$A:$A,'CC.Meta'!$D:$D,"-",0,1))</f>
        <v>-</v>
      </c>
      <c r="K206" s="302"/>
      <c r="L206" s="146" t="str">
        <f>IF($K206="","-",_xlfn.XLOOKUP($K206,Obj.Meta!$A:$A,Obj.Meta!$D:$D,"-",0,1))</f>
        <v>-</v>
      </c>
      <c r="M206" s="300" t="str">
        <f>IF($K206="","-",_xlfn.XLOOKUP($K206,Obj.Meta!$A:$A,Obj.Meta!$F:$F,"-",0,1))</f>
        <v>-</v>
      </c>
      <c r="N206" s="356" t="str">
        <f>IF($I206="","-",_xlfn.XLOOKUP($K206,Obj.Meta!$A:$A,Obj.Meta!$O:$O,"-",0,1))</f>
        <v>-</v>
      </c>
      <c r="O206" s="357" t="str">
        <f t="shared" si="5"/>
        <v>---</v>
      </c>
      <c r="P206" s="333"/>
      <c r="Q206" s="133"/>
      <c r="R206" s="728"/>
      <c r="S206" s="200"/>
      <c r="T206" s="201"/>
      <c r="U206" s="202"/>
      <c r="V206" s="613"/>
      <c r="W206" s="608"/>
    </row>
    <row r="207" spans="1:23" s="127" customFormat="1">
      <c r="A207" s="145" t="str">
        <f t="shared" ref="A207:A270" si="6">IFERROR(VALUE(LEFT($I207,2)),"-")</f>
        <v>-</v>
      </c>
      <c r="B207" s="146" t="str">
        <f>_xlfn.XLOOKUP($A207,Dept.Meta!$A:$A,Dept.Meta!$F:$F,"-",0,1)</f>
        <v>-</v>
      </c>
      <c r="C207" s="629" t="str">
        <f>_xlfn.XLOOKUP(_xlfn.CONCAT($G207,"-",$I207),Div.Meta!$H:$H,Div.Meta!$C:$C,"-",0,1)</f>
        <v>-</v>
      </c>
      <c r="D207" s="302"/>
      <c r="E207" s="146" t="str">
        <f>IF($D207="","-",_xlfn.XLOOKUP($D207,Fund.Meta!$A:$A,Fund.Meta!$D:$D,"-",0,1))</f>
        <v>-</v>
      </c>
      <c r="F207" s="303" t="str">
        <f>IF($D207="","-",_xlfn.XLOOKUP($D207,Fund.Meta!$A:$A,Fund.Meta!$E:$E,"-",0,1))</f>
        <v>-</v>
      </c>
      <c r="G207" s="302"/>
      <c r="H207" s="303" t="str">
        <f>IF($G207="","-",_xlfn.XLOOKUP($G207,Appr.Meta!$A:$A,Appr.Meta!$D:$D,"-",0,1))</f>
        <v>-</v>
      </c>
      <c r="I207" s="304"/>
      <c r="J207" s="303" t="str">
        <f>IF($I207="","-",_xlfn.XLOOKUP($I207,'CC.Meta'!$A:$A,'CC.Meta'!$D:$D,"-",0,1))</f>
        <v>-</v>
      </c>
      <c r="K207" s="302"/>
      <c r="L207" s="146" t="str">
        <f>IF($K207="","-",_xlfn.XLOOKUP($K207,Obj.Meta!$A:$A,Obj.Meta!$D:$D,"-",0,1))</f>
        <v>-</v>
      </c>
      <c r="M207" s="300" t="str">
        <f>IF($K207="","-",_xlfn.XLOOKUP($K207,Obj.Meta!$A:$A,Obj.Meta!$F:$F,"-",0,1))</f>
        <v>-</v>
      </c>
      <c r="N207" s="356" t="str">
        <f>IF($I207="","-",_xlfn.XLOOKUP($K207,Obj.Meta!$A:$A,Obj.Meta!$O:$O,"-",0,1))</f>
        <v>-</v>
      </c>
      <c r="O207" s="357" t="str">
        <f t="shared" ref="O207:O270" si="7">_xlfn.CONCAT($D207,"-",$G207,"-",$I207,"-",$K207)</f>
        <v>---</v>
      </c>
      <c r="P207" s="333"/>
      <c r="Q207" s="133"/>
      <c r="R207" s="728"/>
      <c r="S207" s="200"/>
      <c r="T207" s="201"/>
      <c r="U207" s="202"/>
      <c r="V207" s="613"/>
      <c r="W207" s="608"/>
    </row>
    <row r="208" spans="1:23" s="127" customFormat="1">
      <c r="A208" s="145" t="str">
        <f t="shared" si="6"/>
        <v>-</v>
      </c>
      <c r="B208" s="146" t="str">
        <f>_xlfn.XLOOKUP($A208,Dept.Meta!$A:$A,Dept.Meta!$F:$F,"-",0,1)</f>
        <v>-</v>
      </c>
      <c r="C208" s="629" t="str">
        <f>_xlfn.XLOOKUP(_xlfn.CONCAT($G208,"-",$I208),Div.Meta!$H:$H,Div.Meta!$C:$C,"-",0,1)</f>
        <v>-</v>
      </c>
      <c r="D208" s="302"/>
      <c r="E208" s="146" t="str">
        <f>IF($D208="","-",_xlfn.XLOOKUP($D208,Fund.Meta!$A:$A,Fund.Meta!$D:$D,"-",0,1))</f>
        <v>-</v>
      </c>
      <c r="F208" s="303" t="str">
        <f>IF($D208="","-",_xlfn.XLOOKUP($D208,Fund.Meta!$A:$A,Fund.Meta!$E:$E,"-",0,1))</f>
        <v>-</v>
      </c>
      <c r="G208" s="302"/>
      <c r="H208" s="303" t="str">
        <f>IF($G208="","-",_xlfn.XLOOKUP($G208,Appr.Meta!$A:$A,Appr.Meta!$D:$D,"-",0,1))</f>
        <v>-</v>
      </c>
      <c r="I208" s="304"/>
      <c r="J208" s="303" t="str">
        <f>IF($I208="","-",_xlfn.XLOOKUP($I208,'CC.Meta'!$A:$A,'CC.Meta'!$D:$D,"-",0,1))</f>
        <v>-</v>
      </c>
      <c r="K208" s="302"/>
      <c r="L208" s="146" t="str">
        <f>IF($K208="","-",_xlfn.XLOOKUP($K208,Obj.Meta!$A:$A,Obj.Meta!$D:$D,"-",0,1))</f>
        <v>-</v>
      </c>
      <c r="M208" s="300" t="str">
        <f>IF($K208="","-",_xlfn.XLOOKUP($K208,Obj.Meta!$A:$A,Obj.Meta!$F:$F,"-",0,1))</f>
        <v>-</v>
      </c>
      <c r="N208" s="356" t="str">
        <f>IF($I208="","-",_xlfn.XLOOKUP($K208,Obj.Meta!$A:$A,Obj.Meta!$O:$O,"-",0,1))</f>
        <v>-</v>
      </c>
      <c r="O208" s="357" t="str">
        <f t="shared" si="7"/>
        <v>---</v>
      </c>
      <c r="P208" s="333"/>
      <c r="Q208" s="133"/>
      <c r="R208" s="728"/>
      <c r="S208" s="200"/>
      <c r="T208" s="201"/>
      <c r="U208" s="202"/>
      <c r="V208" s="613"/>
      <c r="W208" s="608"/>
    </row>
    <row r="209" spans="1:23" s="127" customFormat="1">
      <c r="A209" s="145" t="str">
        <f t="shared" si="6"/>
        <v>-</v>
      </c>
      <c r="B209" s="146" t="str">
        <f>_xlfn.XLOOKUP($A209,Dept.Meta!$A:$A,Dept.Meta!$F:$F,"-",0,1)</f>
        <v>-</v>
      </c>
      <c r="C209" s="629" t="str">
        <f>_xlfn.XLOOKUP(_xlfn.CONCAT($G209,"-",$I209),Div.Meta!$H:$H,Div.Meta!$C:$C,"-",0,1)</f>
        <v>-</v>
      </c>
      <c r="D209" s="302"/>
      <c r="E209" s="146" t="str">
        <f>IF($D209="","-",_xlfn.XLOOKUP($D209,Fund.Meta!$A:$A,Fund.Meta!$D:$D,"-",0,1))</f>
        <v>-</v>
      </c>
      <c r="F209" s="303" t="str">
        <f>IF($D209="","-",_xlfn.XLOOKUP($D209,Fund.Meta!$A:$A,Fund.Meta!$E:$E,"-",0,1))</f>
        <v>-</v>
      </c>
      <c r="G209" s="302"/>
      <c r="H209" s="303" t="str">
        <f>IF($G209="","-",_xlfn.XLOOKUP($G209,Appr.Meta!$A:$A,Appr.Meta!$D:$D,"-",0,1))</f>
        <v>-</v>
      </c>
      <c r="I209" s="304"/>
      <c r="J209" s="303" t="str">
        <f>IF($I209="","-",_xlfn.XLOOKUP($I209,'CC.Meta'!$A:$A,'CC.Meta'!$D:$D,"-",0,1))</f>
        <v>-</v>
      </c>
      <c r="K209" s="302"/>
      <c r="L209" s="146" t="str">
        <f>IF($K209="","-",_xlfn.XLOOKUP($K209,Obj.Meta!$A:$A,Obj.Meta!$D:$D,"-",0,1))</f>
        <v>-</v>
      </c>
      <c r="M209" s="300" t="str">
        <f>IF($K209="","-",_xlfn.XLOOKUP($K209,Obj.Meta!$A:$A,Obj.Meta!$F:$F,"-",0,1))</f>
        <v>-</v>
      </c>
      <c r="N209" s="356" t="str">
        <f>IF($I209="","-",_xlfn.XLOOKUP($K209,Obj.Meta!$A:$A,Obj.Meta!$O:$O,"-",0,1))</f>
        <v>-</v>
      </c>
      <c r="O209" s="357" t="str">
        <f t="shared" si="7"/>
        <v>---</v>
      </c>
      <c r="P209" s="333"/>
      <c r="Q209" s="133"/>
      <c r="R209" s="728"/>
      <c r="S209" s="200"/>
      <c r="T209" s="201"/>
      <c r="U209" s="202"/>
      <c r="V209" s="613"/>
      <c r="W209" s="608"/>
    </row>
    <row r="210" spans="1:23" s="127" customFormat="1">
      <c r="A210" s="145" t="str">
        <f t="shared" si="6"/>
        <v>-</v>
      </c>
      <c r="B210" s="146" t="str">
        <f>_xlfn.XLOOKUP($A210,Dept.Meta!$A:$A,Dept.Meta!$F:$F,"-",0,1)</f>
        <v>-</v>
      </c>
      <c r="C210" s="629" t="str">
        <f>_xlfn.XLOOKUP(_xlfn.CONCAT($G210,"-",$I210),Div.Meta!$H:$H,Div.Meta!$C:$C,"-",0,1)</f>
        <v>-</v>
      </c>
      <c r="D210" s="302"/>
      <c r="E210" s="146" t="str">
        <f>IF($D210="","-",_xlfn.XLOOKUP($D210,Fund.Meta!$A:$A,Fund.Meta!$D:$D,"-",0,1))</f>
        <v>-</v>
      </c>
      <c r="F210" s="303" t="str">
        <f>IF($D210="","-",_xlfn.XLOOKUP($D210,Fund.Meta!$A:$A,Fund.Meta!$E:$E,"-",0,1))</f>
        <v>-</v>
      </c>
      <c r="G210" s="302"/>
      <c r="H210" s="303" t="str">
        <f>IF($G210="","-",_xlfn.XLOOKUP($G210,Appr.Meta!$A:$A,Appr.Meta!$D:$D,"-",0,1))</f>
        <v>-</v>
      </c>
      <c r="I210" s="304"/>
      <c r="J210" s="303" t="str">
        <f>IF($I210="","-",_xlfn.XLOOKUP($I210,'CC.Meta'!$A:$A,'CC.Meta'!$D:$D,"-",0,1))</f>
        <v>-</v>
      </c>
      <c r="K210" s="302"/>
      <c r="L210" s="146" t="str">
        <f>IF($K210="","-",_xlfn.XLOOKUP($K210,Obj.Meta!$A:$A,Obj.Meta!$D:$D,"-",0,1))</f>
        <v>-</v>
      </c>
      <c r="M210" s="300" t="str">
        <f>IF($K210="","-",_xlfn.XLOOKUP($K210,Obj.Meta!$A:$A,Obj.Meta!$F:$F,"-",0,1))</f>
        <v>-</v>
      </c>
      <c r="N210" s="356" t="str">
        <f>IF($I210="","-",_xlfn.XLOOKUP($K210,Obj.Meta!$A:$A,Obj.Meta!$O:$O,"-",0,1))</f>
        <v>-</v>
      </c>
      <c r="O210" s="357" t="str">
        <f t="shared" si="7"/>
        <v>---</v>
      </c>
      <c r="P210" s="333"/>
      <c r="Q210" s="133"/>
      <c r="R210" s="728"/>
      <c r="S210" s="200"/>
      <c r="T210" s="201"/>
      <c r="U210" s="202"/>
      <c r="V210" s="613"/>
      <c r="W210" s="608"/>
    </row>
    <row r="211" spans="1:23" s="127" customFormat="1">
      <c r="A211" s="145" t="str">
        <f t="shared" si="6"/>
        <v>-</v>
      </c>
      <c r="B211" s="146" t="str">
        <f>_xlfn.XLOOKUP($A211,Dept.Meta!$A:$A,Dept.Meta!$F:$F,"-",0,1)</f>
        <v>-</v>
      </c>
      <c r="C211" s="629" t="str">
        <f>_xlfn.XLOOKUP(_xlfn.CONCAT($G211,"-",$I211),Div.Meta!$H:$H,Div.Meta!$C:$C,"-",0,1)</f>
        <v>-</v>
      </c>
      <c r="D211" s="302"/>
      <c r="E211" s="146" t="str">
        <f>IF($D211="","-",_xlfn.XLOOKUP($D211,Fund.Meta!$A:$A,Fund.Meta!$D:$D,"-",0,1))</f>
        <v>-</v>
      </c>
      <c r="F211" s="303" t="str">
        <f>IF($D211="","-",_xlfn.XLOOKUP($D211,Fund.Meta!$A:$A,Fund.Meta!$E:$E,"-",0,1))</f>
        <v>-</v>
      </c>
      <c r="G211" s="302"/>
      <c r="H211" s="303" t="str">
        <f>IF($G211="","-",_xlfn.XLOOKUP($G211,Appr.Meta!$A:$A,Appr.Meta!$D:$D,"-",0,1))</f>
        <v>-</v>
      </c>
      <c r="I211" s="304"/>
      <c r="J211" s="303" t="str">
        <f>IF($I211="","-",_xlfn.XLOOKUP($I211,'CC.Meta'!$A:$A,'CC.Meta'!$D:$D,"-",0,1))</f>
        <v>-</v>
      </c>
      <c r="K211" s="302"/>
      <c r="L211" s="146" t="str">
        <f>IF($K211="","-",_xlfn.XLOOKUP($K211,Obj.Meta!$A:$A,Obj.Meta!$D:$D,"-",0,1))</f>
        <v>-</v>
      </c>
      <c r="M211" s="300" t="str">
        <f>IF($K211="","-",_xlfn.XLOOKUP($K211,Obj.Meta!$A:$A,Obj.Meta!$F:$F,"-",0,1))</f>
        <v>-</v>
      </c>
      <c r="N211" s="356" t="str">
        <f>IF($I211="","-",_xlfn.XLOOKUP($K211,Obj.Meta!$A:$A,Obj.Meta!$O:$O,"-",0,1))</f>
        <v>-</v>
      </c>
      <c r="O211" s="357" t="str">
        <f t="shared" si="7"/>
        <v>---</v>
      </c>
      <c r="P211" s="333"/>
      <c r="Q211" s="133"/>
      <c r="R211" s="728"/>
      <c r="S211" s="200"/>
      <c r="T211" s="201"/>
      <c r="U211" s="202"/>
      <c r="V211" s="613"/>
      <c r="W211" s="608"/>
    </row>
    <row r="212" spans="1:23" s="127" customFormat="1">
      <c r="A212" s="145" t="str">
        <f t="shared" si="6"/>
        <v>-</v>
      </c>
      <c r="B212" s="146" t="str">
        <f>_xlfn.XLOOKUP($A212,Dept.Meta!$A:$A,Dept.Meta!$F:$F,"-",0,1)</f>
        <v>-</v>
      </c>
      <c r="C212" s="629" t="str">
        <f>_xlfn.XLOOKUP(_xlfn.CONCAT($G212,"-",$I212),Div.Meta!$H:$H,Div.Meta!$C:$C,"-",0,1)</f>
        <v>-</v>
      </c>
      <c r="D212" s="302"/>
      <c r="E212" s="146" t="str">
        <f>IF($D212="","-",_xlfn.XLOOKUP($D212,Fund.Meta!$A:$A,Fund.Meta!$D:$D,"-",0,1))</f>
        <v>-</v>
      </c>
      <c r="F212" s="303" t="str">
        <f>IF($D212="","-",_xlfn.XLOOKUP($D212,Fund.Meta!$A:$A,Fund.Meta!$E:$E,"-",0,1))</f>
        <v>-</v>
      </c>
      <c r="G212" s="302"/>
      <c r="H212" s="303" t="str">
        <f>IF($G212="","-",_xlfn.XLOOKUP($G212,Appr.Meta!$A:$A,Appr.Meta!$D:$D,"-",0,1))</f>
        <v>-</v>
      </c>
      <c r="I212" s="304"/>
      <c r="J212" s="303" t="str">
        <f>IF($I212="","-",_xlfn.XLOOKUP($I212,'CC.Meta'!$A:$A,'CC.Meta'!$D:$D,"-",0,1))</f>
        <v>-</v>
      </c>
      <c r="K212" s="302"/>
      <c r="L212" s="146" t="str">
        <f>IF($K212="","-",_xlfn.XLOOKUP($K212,Obj.Meta!$A:$A,Obj.Meta!$D:$D,"-",0,1))</f>
        <v>-</v>
      </c>
      <c r="M212" s="300" t="str">
        <f>IF($K212="","-",_xlfn.XLOOKUP($K212,Obj.Meta!$A:$A,Obj.Meta!$F:$F,"-",0,1))</f>
        <v>-</v>
      </c>
      <c r="N212" s="356" t="str">
        <f>IF($I212="","-",_xlfn.XLOOKUP($K212,Obj.Meta!$A:$A,Obj.Meta!$O:$O,"-",0,1))</f>
        <v>-</v>
      </c>
      <c r="O212" s="357" t="str">
        <f t="shared" si="7"/>
        <v>---</v>
      </c>
      <c r="P212" s="333"/>
      <c r="Q212" s="133"/>
      <c r="R212" s="728"/>
      <c r="S212" s="200"/>
      <c r="T212" s="201"/>
      <c r="U212" s="202"/>
      <c r="V212" s="613"/>
      <c r="W212" s="608"/>
    </row>
    <row r="213" spans="1:23" s="127" customFormat="1">
      <c r="A213" s="145" t="str">
        <f t="shared" si="6"/>
        <v>-</v>
      </c>
      <c r="B213" s="146" t="str">
        <f>_xlfn.XLOOKUP($A213,Dept.Meta!$A:$A,Dept.Meta!$F:$F,"-",0,1)</f>
        <v>-</v>
      </c>
      <c r="C213" s="629" t="str">
        <f>_xlfn.XLOOKUP(_xlfn.CONCAT($G213,"-",$I213),Div.Meta!$H:$H,Div.Meta!$C:$C,"-",0,1)</f>
        <v>-</v>
      </c>
      <c r="D213" s="302"/>
      <c r="E213" s="146" t="str">
        <f>IF($D213="","-",_xlfn.XLOOKUP($D213,Fund.Meta!$A:$A,Fund.Meta!$D:$D,"-",0,1))</f>
        <v>-</v>
      </c>
      <c r="F213" s="303" t="str">
        <f>IF($D213="","-",_xlfn.XLOOKUP($D213,Fund.Meta!$A:$A,Fund.Meta!$E:$E,"-",0,1))</f>
        <v>-</v>
      </c>
      <c r="G213" s="302"/>
      <c r="H213" s="303" t="str">
        <f>IF($G213="","-",_xlfn.XLOOKUP($G213,Appr.Meta!$A:$A,Appr.Meta!$D:$D,"-",0,1))</f>
        <v>-</v>
      </c>
      <c r="I213" s="304"/>
      <c r="J213" s="303" t="str">
        <f>IF($I213="","-",_xlfn.XLOOKUP($I213,'CC.Meta'!$A:$A,'CC.Meta'!$D:$D,"-",0,1))</f>
        <v>-</v>
      </c>
      <c r="K213" s="302"/>
      <c r="L213" s="146" t="str">
        <f>IF($K213="","-",_xlfn.XLOOKUP($K213,Obj.Meta!$A:$A,Obj.Meta!$D:$D,"-",0,1))</f>
        <v>-</v>
      </c>
      <c r="M213" s="300" t="str">
        <f>IF($K213="","-",_xlfn.XLOOKUP($K213,Obj.Meta!$A:$A,Obj.Meta!$F:$F,"-",0,1))</f>
        <v>-</v>
      </c>
      <c r="N213" s="356" t="str">
        <f>IF($I213="","-",_xlfn.XLOOKUP($K213,Obj.Meta!$A:$A,Obj.Meta!$O:$O,"-",0,1))</f>
        <v>-</v>
      </c>
      <c r="O213" s="357" t="str">
        <f t="shared" si="7"/>
        <v>---</v>
      </c>
      <c r="P213" s="333"/>
      <c r="Q213" s="133"/>
      <c r="R213" s="728"/>
      <c r="S213" s="200"/>
      <c r="T213" s="201"/>
      <c r="U213" s="202"/>
      <c r="V213" s="613"/>
      <c r="W213" s="608"/>
    </row>
    <row r="214" spans="1:23" s="127" customFormat="1">
      <c r="A214" s="145" t="str">
        <f t="shared" si="6"/>
        <v>-</v>
      </c>
      <c r="B214" s="146" t="str">
        <f>_xlfn.XLOOKUP($A214,Dept.Meta!$A:$A,Dept.Meta!$F:$F,"-",0,1)</f>
        <v>-</v>
      </c>
      <c r="C214" s="629" t="str">
        <f>_xlfn.XLOOKUP(_xlfn.CONCAT($G214,"-",$I214),Div.Meta!$H:$H,Div.Meta!$C:$C,"-",0,1)</f>
        <v>-</v>
      </c>
      <c r="D214" s="302"/>
      <c r="E214" s="146" t="str">
        <f>IF($D214="","-",_xlfn.XLOOKUP($D214,Fund.Meta!$A:$A,Fund.Meta!$D:$D,"-",0,1))</f>
        <v>-</v>
      </c>
      <c r="F214" s="303" t="str">
        <f>IF($D214="","-",_xlfn.XLOOKUP($D214,Fund.Meta!$A:$A,Fund.Meta!$E:$E,"-",0,1))</f>
        <v>-</v>
      </c>
      <c r="G214" s="302"/>
      <c r="H214" s="303" t="str">
        <f>IF($G214="","-",_xlfn.XLOOKUP($G214,Appr.Meta!$A:$A,Appr.Meta!$D:$D,"-",0,1))</f>
        <v>-</v>
      </c>
      <c r="I214" s="304"/>
      <c r="J214" s="303" t="str">
        <f>IF($I214="","-",_xlfn.XLOOKUP($I214,'CC.Meta'!$A:$A,'CC.Meta'!$D:$D,"-",0,1))</f>
        <v>-</v>
      </c>
      <c r="K214" s="302"/>
      <c r="L214" s="146" t="str">
        <f>IF($K214="","-",_xlfn.XLOOKUP($K214,Obj.Meta!$A:$A,Obj.Meta!$D:$D,"-",0,1))</f>
        <v>-</v>
      </c>
      <c r="M214" s="300" t="str">
        <f>IF($K214="","-",_xlfn.XLOOKUP($K214,Obj.Meta!$A:$A,Obj.Meta!$F:$F,"-",0,1))</f>
        <v>-</v>
      </c>
      <c r="N214" s="356" t="str">
        <f>IF($I214="","-",_xlfn.XLOOKUP($K214,Obj.Meta!$A:$A,Obj.Meta!$O:$O,"-",0,1))</f>
        <v>-</v>
      </c>
      <c r="O214" s="357" t="str">
        <f t="shared" si="7"/>
        <v>---</v>
      </c>
      <c r="P214" s="333"/>
      <c r="Q214" s="133"/>
      <c r="R214" s="728"/>
      <c r="S214" s="200"/>
      <c r="T214" s="201"/>
      <c r="U214" s="202"/>
      <c r="V214" s="613"/>
      <c r="W214" s="608"/>
    </row>
    <row r="215" spans="1:23" s="127" customFormat="1">
      <c r="A215" s="145" t="str">
        <f t="shared" si="6"/>
        <v>-</v>
      </c>
      <c r="B215" s="146" t="str">
        <f>_xlfn.XLOOKUP($A215,Dept.Meta!$A:$A,Dept.Meta!$F:$F,"-",0,1)</f>
        <v>-</v>
      </c>
      <c r="C215" s="629" t="str">
        <f>_xlfn.XLOOKUP(_xlfn.CONCAT($G215,"-",$I215),Div.Meta!$H:$H,Div.Meta!$C:$C,"-",0,1)</f>
        <v>-</v>
      </c>
      <c r="D215" s="302"/>
      <c r="E215" s="146" t="str">
        <f>IF($D215="","-",_xlfn.XLOOKUP($D215,Fund.Meta!$A:$A,Fund.Meta!$D:$D,"-",0,1))</f>
        <v>-</v>
      </c>
      <c r="F215" s="303" t="str">
        <f>IF($D215="","-",_xlfn.XLOOKUP($D215,Fund.Meta!$A:$A,Fund.Meta!$E:$E,"-",0,1))</f>
        <v>-</v>
      </c>
      <c r="G215" s="302"/>
      <c r="H215" s="303" t="str">
        <f>IF($G215="","-",_xlfn.XLOOKUP($G215,Appr.Meta!$A:$A,Appr.Meta!$D:$D,"-",0,1))</f>
        <v>-</v>
      </c>
      <c r="I215" s="304"/>
      <c r="J215" s="303" t="str">
        <f>IF($I215="","-",_xlfn.XLOOKUP($I215,'CC.Meta'!$A:$A,'CC.Meta'!$D:$D,"-",0,1))</f>
        <v>-</v>
      </c>
      <c r="K215" s="302"/>
      <c r="L215" s="146" t="str">
        <f>IF($K215="","-",_xlfn.XLOOKUP($K215,Obj.Meta!$A:$A,Obj.Meta!$D:$D,"-",0,1))</f>
        <v>-</v>
      </c>
      <c r="M215" s="300" t="str">
        <f>IF($K215="","-",_xlfn.XLOOKUP($K215,Obj.Meta!$A:$A,Obj.Meta!$F:$F,"-",0,1))</f>
        <v>-</v>
      </c>
      <c r="N215" s="356" t="str">
        <f>IF($I215="","-",_xlfn.XLOOKUP($K215,Obj.Meta!$A:$A,Obj.Meta!$O:$O,"-",0,1))</f>
        <v>-</v>
      </c>
      <c r="O215" s="357" t="str">
        <f t="shared" si="7"/>
        <v>---</v>
      </c>
      <c r="P215" s="333"/>
      <c r="Q215" s="133"/>
      <c r="R215" s="728"/>
      <c r="S215" s="200"/>
      <c r="T215" s="201"/>
      <c r="U215" s="202"/>
      <c r="V215" s="613"/>
      <c r="W215" s="608"/>
    </row>
    <row r="216" spans="1:23" s="127" customFormat="1">
      <c r="A216" s="145" t="str">
        <f t="shared" si="6"/>
        <v>-</v>
      </c>
      <c r="B216" s="146" t="str">
        <f>_xlfn.XLOOKUP($A216,Dept.Meta!$A:$A,Dept.Meta!$F:$F,"-",0,1)</f>
        <v>-</v>
      </c>
      <c r="C216" s="629" t="str">
        <f>_xlfn.XLOOKUP(_xlfn.CONCAT($G216,"-",$I216),Div.Meta!$H:$H,Div.Meta!$C:$C,"-",0,1)</f>
        <v>-</v>
      </c>
      <c r="D216" s="302"/>
      <c r="E216" s="146" t="str">
        <f>IF($D216="","-",_xlfn.XLOOKUP($D216,Fund.Meta!$A:$A,Fund.Meta!$D:$D,"-",0,1))</f>
        <v>-</v>
      </c>
      <c r="F216" s="303" t="str">
        <f>IF($D216="","-",_xlfn.XLOOKUP($D216,Fund.Meta!$A:$A,Fund.Meta!$E:$E,"-",0,1))</f>
        <v>-</v>
      </c>
      <c r="G216" s="302"/>
      <c r="H216" s="303" t="str">
        <f>IF($G216="","-",_xlfn.XLOOKUP($G216,Appr.Meta!$A:$A,Appr.Meta!$D:$D,"-",0,1))</f>
        <v>-</v>
      </c>
      <c r="I216" s="304"/>
      <c r="J216" s="303" t="str">
        <f>IF($I216="","-",_xlfn.XLOOKUP($I216,'CC.Meta'!$A:$A,'CC.Meta'!$D:$D,"-",0,1))</f>
        <v>-</v>
      </c>
      <c r="K216" s="302"/>
      <c r="L216" s="146" t="str">
        <f>IF($K216="","-",_xlfn.XLOOKUP($K216,Obj.Meta!$A:$A,Obj.Meta!$D:$D,"-",0,1))</f>
        <v>-</v>
      </c>
      <c r="M216" s="300" t="str">
        <f>IF($K216="","-",_xlfn.XLOOKUP($K216,Obj.Meta!$A:$A,Obj.Meta!$F:$F,"-",0,1))</f>
        <v>-</v>
      </c>
      <c r="N216" s="356" t="str">
        <f>IF($I216="","-",_xlfn.XLOOKUP($K216,Obj.Meta!$A:$A,Obj.Meta!$O:$O,"-",0,1))</f>
        <v>-</v>
      </c>
      <c r="O216" s="357" t="str">
        <f t="shared" si="7"/>
        <v>---</v>
      </c>
      <c r="P216" s="333"/>
      <c r="Q216" s="133"/>
      <c r="R216" s="728"/>
      <c r="S216" s="200"/>
      <c r="T216" s="201"/>
      <c r="U216" s="202"/>
      <c r="V216" s="613"/>
      <c r="W216" s="608"/>
    </row>
    <row r="217" spans="1:23" s="127" customFormat="1">
      <c r="A217" s="145" t="str">
        <f t="shared" si="6"/>
        <v>-</v>
      </c>
      <c r="B217" s="146" t="str">
        <f>_xlfn.XLOOKUP($A217,Dept.Meta!$A:$A,Dept.Meta!$F:$F,"-",0,1)</f>
        <v>-</v>
      </c>
      <c r="C217" s="629" t="str">
        <f>_xlfn.XLOOKUP(_xlfn.CONCAT($G217,"-",$I217),Div.Meta!$H:$H,Div.Meta!$C:$C,"-",0,1)</f>
        <v>-</v>
      </c>
      <c r="D217" s="302"/>
      <c r="E217" s="146" t="str">
        <f>IF($D217="","-",_xlfn.XLOOKUP($D217,Fund.Meta!$A:$A,Fund.Meta!$D:$D,"-",0,1))</f>
        <v>-</v>
      </c>
      <c r="F217" s="303" t="str">
        <f>IF($D217="","-",_xlfn.XLOOKUP($D217,Fund.Meta!$A:$A,Fund.Meta!$E:$E,"-",0,1))</f>
        <v>-</v>
      </c>
      <c r="G217" s="302"/>
      <c r="H217" s="303" t="str">
        <f>IF($G217="","-",_xlfn.XLOOKUP($G217,Appr.Meta!$A:$A,Appr.Meta!$D:$D,"-",0,1))</f>
        <v>-</v>
      </c>
      <c r="I217" s="304"/>
      <c r="J217" s="303" t="str">
        <f>IF($I217="","-",_xlfn.XLOOKUP($I217,'CC.Meta'!$A:$A,'CC.Meta'!$D:$D,"-",0,1))</f>
        <v>-</v>
      </c>
      <c r="K217" s="302"/>
      <c r="L217" s="146" t="str">
        <f>IF($K217="","-",_xlfn.XLOOKUP($K217,Obj.Meta!$A:$A,Obj.Meta!$D:$D,"-",0,1))</f>
        <v>-</v>
      </c>
      <c r="M217" s="300" t="str">
        <f>IF($K217="","-",_xlfn.XLOOKUP($K217,Obj.Meta!$A:$A,Obj.Meta!$F:$F,"-",0,1))</f>
        <v>-</v>
      </c>
      <c r="N217" s="356" t="str">
        <f>IF($I217="","-",_xlfn.XLOOKUP($K217,Obj.Meta!$A:$A,Obj.Meta!$O:$O,"-",0,1))</f>
        <v>-</v>
      </c>
      <c r="O217" s="357" t="str">
        <f t="shared" si="7"/>
        <v>---</v>
      </c>
      <c r="P217" s="333"/>
      <c r="Q217" s="133"/>
      <c r="R217" s="728"/>
      <c r="S217" s="200"/>
      <c r="T217" s="201"/>
      <c r="U217" s="202"/>
      <c r="V217" s="613"/>
      <c r="W217" s="608"/>
    </row>
    <row r="218" spans="1:23" s="127" customFormat="1">
      <c r="A218" s="145" t="str">
        <f t="shared" si="6"/>
        <v>-</v>
      </c>
      <c r="B218" s="146" t="str">
        <f>_xlfn.XLOOKUP($A218,Dept.Meta!$A:$A,Dept.Meta!$F:$F,"-",0,1)</f>
        <v>-</v>
      </c>
      <c r="C218" s="629" t="str">
        <f>_xlfn.XLOOKUP(_xlfn.CONCAT($G218,"-",$I218),Div.Meta!$H:$H,Div.Meta!$C:$C,"-",0,1)</f>
        <v>-</v>
      </c>
      <c r="D218" s="302"/>
      <c r="E218" s="146" t="str">
        <f>IF($D218="","-",_xlfn.XLOOKUP($D218,Fund.Meta!$A:$A,Fund.Meta!$D:$D,"-",0,1))</f>
        <v>-</v>
      </c>
      <c r="F218" s="303" t="str">
        <f>IF($D218="","-",_xlfn.XLOOKUP($D218,Fund.Meta!$A:$A,Fund.Meta!$E:$E,"-",0,1))</f>
        <v>-</v>
      </c>
      <c r="G218" s="302"/>
      <c r="H218" s="303" t="str">
        <f>IF($G218="","-",_xlfn.XLOOKUP($G218,Appr.Meta!$A:$A,Appr.Meta!$D:$D,"-",0,1))</f>
        <v>-</v>
      </c>
      <c r="I218" s="304"/>
      <c r="J218" s="303" t="str">
        <f>IF($I218="","-",_xlfn.XLOOKUP($I218,'CC.Meta'!$A:$A,'CC.Meta'!$D:$D,"-",0,1))</f>
        <v>-</v>
      </c>
      <c r="K218" s="302"/>
      <c r="L218" s="146" t="str">
        <f>IF($K218="","-",_xlfn.XLOOKUP($K218,Obj.Meta!$A:$A,Obj.Meta!$D:$D,"-",0,1))</f>
        <v>-</v>
      </c>
      <c r="M218" s="300" t="str">
        <f>IF($K218="","-",_xlfn.XLOOKUP($K218,Obj.Meta!$A:$A,Obj.Meta!$F:$F,"-",0,1))</f>
        <v>-</v>
      </c>
      <c r="N218" s="356" t="str">
        <f>IF($I218="","-",_xlfn.XLOOKUP($K218,Obj.Meta!$A:$A,Obj.Meta!$O:$O,"-",0,1))</f>
        <v>-</v>
      </c>
      <c r="O218" s="357" t="str">
        <f t="shared" si="7"/>
        <v>---</v>
      </c>
      <c r="P218" s="333"/>
      <c r="Q218" s="133"/>
      <c r="R218" s="728"/>
      <c r="S218" s="200"/>
      <c r="T218" s="201"/>
      <c r="U218" s="202"/>
      <c r="V218" s="613"/>
      <c r="W218" s="608"/>
    </row>
    <row r="219" spans="1:23" s="127" customFormat="1">
      <c r="A219" s="145" t="str">
        <f t="shared" si="6"/>
        <v>-</v>
      </c>
      <c r="B219" s="146" t="str">
        <f>_xlfn.XLOOKUP($A219,Dept.Meta!$A:$A,Dept.Meta!$F:$F,"-",0,1)</f>
        <v>-</v>
      </c>
      <c r="C219" s="629" t="str">
        <f>_xlfn.XLOOKUP(_xlfn.CONCAT($G219,"-",$I219),Div.Meta!$H:$H,Div.Meta!$C:$C,"-",0,1)</f>
        <v>-</v>
      </c>
      <c r="D219" s="302"/>
      <c r="E219" s="146" t="str">
        <f>IF($D219="","-",_xlfn.XLOOKUP($D219,Fund.Meta!$A:$A,Fund.Meta!$D:$D,"-",0,1))</f>
        <v>-</v>
      </c>
      <c r="F219" s="303" t="str">
        <f>IF($D219="","-",_xlfn.XLOOKUP($D219,Fund.Meta!$A:$A,Fund.Meta!$E:$E,"-",0,1))</f>
        <v>-</v>
      </c>
      <c r="G219" s="302"/>
      <c r="H219" s="303" t="str">
        <f>IF($G219="","-",_xlfn.XLOOKUP($G219,Appr.Meta!$A:$A,Appr.Meta!$D:$D,"-",0,1))</f>
        <v>-</v>
      </c>
      <c r="I219" s="304"/>
      <c r="J219" s="303" t="str">
        <f>IF($I219="","-",_xlfn.XLOOKUP($I219,'CC.Meta'!$A:$A,'CC.Meta'!$D:$D,"-",0,1))</f>
        <v>-</v>
      </c>
      <c r="K219" s="302"/>
      <c r="L219" s="146" t="str">
        <f>IF($K219="","-",_xlfn.XLOOKUP($K219,Obj.Meta!$A:$A,Obj.Meta!$D:$D,"-",0,1))</f>
        <v>-</v>
      </c>
      <c r="M219" s="300" t="str">
        <f>IF($K219="","-",_xlfn.XLOOKUP($K219,Obj.Meta!$A:$A,Obj.Meta!$F:$F,"-",0,1))</f>
        <v>-</v>
      </c>
      <c r="N219" s="356" t="str">
        <f>IF($I219="","-",_xlfn.XLOOKUP($K219,Obj.Meta!$A:$A,Obj.Meta!$O:$O,"-",0,1))</f>
        <v>-</v>
      </c>
      <c r="O219" s="357" t="str">
        <f t="shared" si="7"/>
        <v>---</v>
      </c>
      <c r="P219" s="333"/>
      <c r="Q219" s="133"/>
      <c r="R219" s="728"/>
      <c r="S219" s="200"/>
      <c r="T219" s="201"/>
      <c r="U219" s="202"/>
      <c r="V219" s="613"/>
      <c r="W219" s="608"/>
    </row>
    <row r="220" spans="1:23" s="127" customFormat="1">
      <c r="A220" s="145" t="str">
        <f t="shared" si="6"/>
        <v>-</v>
      </c>
      <c r="B220" s="146" t="str">
        <f>_xlfn.XLOOKUP($A220,Dept.Meta!$A:$A,Dept.Meta!$F:$F,"-",0,1)</f>
        <v>-</v>
      </c>
      <c r="C220" s="629" t="str">
        <f>_xlfn.XLOOKUP(_xlfn.CONCAT($G220,"-",$I220),Div.Meta!$H:$H,Div.Meta!$C:$C,"-",0,1)</f>
        <v>-</v>
      </c>
      <c r="D220" s="302"/>
      <c r="E220" s="146" t="str">
        <f>IF($D220="","-",_xlfn.XLOOKUP($D220,Fund.Meta!$A:$A,Fund.Meta!$D:$D,"-",0,1))</f>
        <v>-</v>
      </c>
      <c r="F220" s="303" t="str">
        <f>IF($D220="","-",_xlfn.XLOOKUP($D220,Fund.Meta!$A:$A,Fund.Meta!$E:$E,"-",0,1))</f>
        <v>-</v>
      </c>
      <c r="G220" s="302"/>
      <c r="H220" s="303" t="str">
        <f>IF($G220="","-",_xlfn.XLOOKUP($G220,Appr.Meta!$A:$A,Appr.Meta!$D:$D,"-",0,1))</f>
        <v>-</v>
      </c>
      <c r="I220" s="304"/>
      <c r="J220" s="303" t="str">
        <f>IF($I220="","-",_xlfn.XLOOKUP($I220,'CC.Meta'!$A:$A,'CC.Meta'!$D:$D,"-",0,1))</f>
        <v>-</v>
      </c>
      <c r="K220" s="302"/>
      <c r="L220" s="146" t="str">
        <f>IF($K220="","-",_xlfn.XLOOKUP($K220,Obj.Meta!$A:$A,Obj.Meta!$D:$D,"-",0,1))</f>
        <v>-</v>
      </c>
      <c r="M220" s="300" t="str">
        <f>IF($K220="","-",_xlfn.XLOOKUP($K220,Obj.Meta!$A:$A,Obj.Meta!$F:$F,"-",0,1))</f>
        <v>-</v>
      </c>
      <c r="N220" s="356" t="str">
        <f>IF($I220="","-",_xlfn.XLOOKUP($K220,Obj.Meta!$A:$A,Obj.Meta!$O:$O,"-",0,1))</f>
        <v>-</v>
      </c>
      <c r="O220" s="357" t="str">
        <f t="shared" si="7"/>
        <v>---</v>
      </c>
      <c r="P220" s="333"/>
      <c r="Q220" s="133"/>
      <c r="R220" s="728"/>
      <c r="S220" s="200"/>
      <c r="T220" s="201"/>
      <c r="U220" s="202"/>
      <c r="V220" s="613"/>
      <c r="W220" s="608"/>
    </row>
    <row r="221" spans="1:23" s="127" customFormat="1">
      <c r="A221" s="145" t="str">
        <f t="shared" si="6"/>
        <v>-</v>
      </c>
      <c r="B221" s="146" t="str">
        <f>_xlfn.XLOOKUP($A221,Dept.Meta!$A:$A,Dept.Meta!$F:$F,"-",0,1)</f>
        <v>-</v>
      </c>
      <c r="C221" s="629" t="str">
        <f>_xlfn.XLOOKUP(_xlfn.CONCAT($G221,"-",$I221),Div.Meta!$H:$H,Div.Meta!$C:$C,"-",0,1)</f>
        <v>-</v>
      </c>
      <c r="D221" s="302"/>
      <c r="E221" s="146" t="str">
        <f>IF($D221="","-",_xlfn.XLOOKUP($D221,Fund.Meta!$A:$A,Fund.Meta!$D:$D,"-",0,1))</f>
        <v>-</v>
      </c>
      <c r="F221" s="303" t="str">
        <f>IF($D221="","-",_xlfn.XLOOKUP($D221,Fund.Meta!$A:$A,Fund.Meta!$E:$E,"-",0,1))</f>
        <v>-</v>
      </c>
      <c r="G221" s="302"/>
      <c r="H221" s="303" t="str">
        <f>IF($G221="","-",_xlfn.XLOOKUP($G221,Appr.Meta!$A:$A,Appr.Meta!$D:$D,"-",0,1))</f>
        <v>-</v>
      </c>
      <c r="I221" s="304"/>
      <c r="J221" s="303" t="str">
        <f>IF($I221="","-",_xlfn.XLOOKUP($I221,'CC.Meta'!$A:$A,'CC.Meta'!$D:$D,"-",0,1))</f>
        <v>-</v>
      </c>
      <c r="K221" s="302"/>
      <c r="L221" s="146" t="str">
        <f>IF($K221="","-",_xlfn.XLOOKUP($K221,Obj.Meta!$A:$A,Obj.Meta!$D:$D,"-",0,1))</f>
        <v>-</v>
      </c>
      <c r="M221" s="300" t="str">
        <f>IF($K221="","-",_xlfn.XLOOKUP($K221,Obj.Meta!$A:$A,Obj.Meta!$F:$F,"-",0,1))</f>
        <v>-</v>
      </c>
      <c r="N221" s="356" t="str">
        <f>IF($I221="","-",_xlfn.XLOOKUP($K221,Obj.Meta!$A:$A,Obj.Meta!$O:$O,"-",0,1))</f>
        <v>-</v>
      </c>
      <c r="O221" s="357" t="str">
        <f t="shared" si="7"/>
        <v>---</v>
      </c>
      <c r="P221" s="333"/>
      <c r="Q221" s="133"/>
      <c r="R221" s="728"/>
      <c r="S221" s="200"/>
      <c r="T221" s="201"/>
      <c r="U221" s="202"/>
      <c r="V221" s="613"/>
      <c r="W221" s="608"/>
    </row>
    <row r="222" spans="1:23" s="127" customFormat="1">
      <c r="A222" s="145" t="str">
        <f t="shared" si="6"/>
        <v>-</v>
      </c>
      <c r="B222" s="146" t="str">
        <f>_xlfn.XLOOKUP($A222,Dept.Meta!$A:$A,Dept.Meta!$F:$F,"-",0,1)</f>
        <v>-</v>
      </c>
      <c r="C222" s="629" t="str">
        <f>_xlfn.XLOOKUP(_xlfn.CONCAT($G222,"-",$I222),Div.Meta!$H:$H,Div.Meta!$C:$C,"-",0,1)</f>
        <v>-</v>
      </c>
      <c r="D222" s="302"/>
      <c r="E222" s="146" t="str">
        <f>IF($D222="","-",_xlfn.XLOOKUP($D222,Fund.Meta!$A:$A,Fund.Meta!$D:$D,"-",0,1))</f>
        <v>-</v>
      </c>
      <c r="F222" s="303" t="str">
        <f>IF($D222="","-",_xlfn.XLOOKUP($D222,Fund.Meta!$A:$A,Fund.Meta!$E:$E,"-",0,1))</f>
        <v>-</v>
      </c>
      <c r="G222" s="302"/>
      <c r="H222" s="303" t="str">
        <f>IF($G222="","-",_xlfn.XLOOKUP($G222,Appr.Meta!$A:$A,Appr.Meta!$D:$D,"-",0,1))</f>
        <v>-</v>
      </c>
      <c r="I222" s="304"/>
      <c r="J222" s="303" t="str">
        <f>IF($I222="","-",_xlfn.XLOOKUP($I222,'CC.Meta'!$A:$A,'CC.Meta'!$D:$D,"-",0,1))</f>
        <v>-</v>
      </c>
      <c r="K222" s="302"/>
      <c r="L222" s="146" t="str">
        <f>IF($K222="","-",_xlfn.XLOOKUP($K222,Obj.Meta!$A:$A,Obj.Meta!$D:$D,"-",0,1))</f>
        <v>-</v>
      </c>
      <c r="M222" s="300" t="str">
        <f>IF($K222="","-",_xlfn.XLOOKUP($K222,Obj.Meta!$A:$A,Obj.Meta!$F:$F,"-",0,1))</f>
        <v>-</v>
      </c>
      <c r="N222" s="356" t="str">
        <f>IF($I222="","-",_xlfn.XLOOKUP($K222,Obj.Meta!$A:$A,Obj.Meta!$O:$O,"-",0,1))</f>
        <v>-</v>
      </c>
      <c r="O222" s="357" t="str">
        <f t="shared" si="7"/>
        <v>---</v>
      </c>
      <c r="P222" s="333"/>
      <c r="Q222" s="133"/>
      <c r="R222" s="728"/>
      <c r="S222" s="200"/>
      <c r="T222" s="201"/>
      <c r="U222" s="202"/>
      <c r="V222" s="613"/>
      <c r="W222" s="608"/>
    </row>
    <row r="223" spans="1:23" s="127" customFormat="1">
      <c r="A223" s="145" t="str">
        <f t="shared" si="6"/>
        <v>-</v>
      </c>
      <c r="B223" s="146" t="str">
        <f>_xlfn.XLOOKUP($A223,Dept.Meta!$A:$A,Dept.Meta!$F:$F,"-",0,1)</f>
        <v>-</v>
      </c>
      <c r="C223" s="629" t="str">
        <f>_xlfn.XLOOKUP(_xlfn.CONCAT($G223,"-",$I223),Div.Meta!$H:$H,Div.Meta!$C:$C,"-",0,1)</f>
        <v>-</v>
      </c>
      <c r="D223" s="302"/>
      <c r="E223" s="146" t="str">
        <f>IF($D223="","-",_xlfn.XLOOKUP($D223,Fund.Meta!$A:$A,Fund.Meta!$D:$D,"-",0,1))</f>
        <v>-</v>
      </c>
      <c r="F223" s="303" t="str">
        <f>IF($D223="","-",_xlfn.XLOOKUP($D223,Fund.Meta!$A:$A,Fund.Meta!$E:$E,"-",0,1))</f>
        <v>-</v>
      </c>
      <c r="G223" s="302"/>
      <c r="H223" s="303" t="str">
        <f>IF($G223="","-",_xlfn.XLOOKUP($G223,Appr.Meta!$A:$A,Appr.Meta!$D:$D,"-",0,1))</f>
        <v>-</v>
      </c>
      <c r="I223" s="304"/>
      <c r="J223" s="303" t="str">
        <f>IF($I223="","-",_xlfn.XLOOKUP($I223,'CC.Meta'!$A:$A,'CC.Meta'!$D:$D,"-",0,1))</f>
        <v>-</v>
      </c>
      <c r="K223" s="302"/>
      <c r="L223" s="146" t="str">
        <f>IF($K223="","-",_xlfn.XLOOKUP($K223,Obj.Meta!$A:$A,Obj.Meta!$D:$D,"-",0,1))</f>
        <v>-</v>
      </c>
      <c r="M223" s="300" t="str">
        <f>IF($K223="","-",_xlfn.XLOOKUP($K223,Obj.Meta!$A:$A,Obj.Meta!$F:$F,"-",0,1))</f>
        <v>-</v>
      </c>
      <c r="N223" s="356" t="str">
        <f>IF($I223="","-",_xlfn.XLOOKUP($K223,Obj.Meta!$A:$A,Obj.Meta!$O:$O,"-",0,1))</f>
        <v>-</v>
      </c>
      <c r="O223" s="357" t="str">
        <f t="shared" si="7"/>
        <v>---</v>
      </c>
      <c r="P223" s="333"/>
      <c r="Q223" s="133"/>
      <c r="R223" s="728"/>
      <c r="S223" s="200"/>
      <c r="T223" s="201"/>
      <c r="U223" s="202"/>
      <c r="V223" s="613"/>
      <c r="W223" s="608"/>
    </row>
    <row r="224" spans="1:23" s="127" customFormat="1">
      <c r="A224" s="145" t="str">
        <f t="shared" si="6"/>
        <v>-</v>
      </c>
      <c r="B224" s="146" t="str">
        <f>_xlfn.XLOOKUP($A224,Dept.Meta!$A:$A,Dept.Meta!$F:$F,"-",0,1)</f>
        <v>-</v>
      </c>
      <c r="C224" s="629" t="str">
        <f>_xlfn.XLOOKUP(_xlfn.CONCAT($G224,"-",$I224),Div.Meta!$H:$H,Div.Meta!$C:$C,"-",0,1)</f>
        <v>-</v>
      </c>
      <c r="D224" s="302"/>
      <c r="E224" s="146" t="str">
        <f>IF($D224="","-",_xlfn.XLOOKUP($D224,Fund.Meta!$A:$A,Fund.Meta!$D:$D,"-",0,1))</f>
        <v>-</v>
      </c>
      <c r="F224" s="303" t="str">
        <f>IF($D224="","-",_xlfn.XLOOKUP($D224,Fund.Meta!$A:$A,Fund.Meta!$E:$E,"-",0,1))</f>
        <v>-</v>
      </c>
      <c r="G224" s="302"/>
      <c r="H224" s="303" t="str">
        <f>IF($G224="","-",_xlfn.XLOOKUP($G224,Appr.Meta!$A:$A,Appr.Meta!$D:$D,"-",0,1))</f>
        <v>-</v>
      </c>
      <c r="I224" s="304"/>
      <c r="J224" s="303" t="str">
        <f>IF($I224="","-",_xlfn.XLOOKUP($I224,'CC.Meta'!$A:$A,'CC.Meta'!$D:$D,"-",0,1))</f>
        <v>-</v>
      </c>
      <c r="K224" s="302"/>
      <c r="L224" s="146" t="str">
        <f>IF($K224="","-",_xlfn.XLOOKUP($K224,Obj.Meta!$A:$A,Obj.Meta!$D:$D,"-",0,1))</f>
        <v>-</v>
      </c>
      <c r="M224" s="300" t="str">
        <f>IF($K224="","-",_xlfn.XLOOKUP($K224,Obj.Meta!$A:$A,Obj.Meta!$F:$F,"-",0,1))</f>
        <v>-</v>
      </c>
      <c r="N224" s="356" t="str">
        <f>IF($I224="","-",_xlfn.XLOOKUP($K224,Obj.Meta!$A:$A,Obj.Meta!$O:$O,"-",0,1))</f>
        <v>-</v>
      </c>
      <c r="O224" s="357" t="str">
        <f t="shared" si="7"/>
        <v>---</v>
      </c>
      <c r="P224" s="333"/>
      <c r="Q224" s="133"/>
      <c r="R224" s="728"/>
      <c r="S224" s="200"/>
      <c r="T224" s="201"/>
      <c r="U224" s="202"/>
      <c r="V224" s="613"/>
      <c r="W224" s="608"/>
    </row>
    <row r="225" spans="1:23" s="127" customFormat="1">
      <c r="A225" s="145" t="str">
        <f t="shared" si="6"/>
        <v>-</v>
      </c>
      <c r="B225" s="146" t="str">
        <f>_xlfn.XLOOKUP($A225,Dept.Meta!$A:$A,Dept.Meta!$F:$F,"-",0,1)</f>
        <v>-</v>
      </c>
      <c r="C225" s="629" t="str">
        <f>_xlfn.XLOOKUP(_xlfn.CONCAT($G225,"-",$I225),Div.Meta!$H:$H,Div.Meta!$C:$C,"-",0,1)</f>
        <v>-</v>
      </c>
      <c r="D225" s="302"/>
      <c r="E225" s="146" t="str">
        <f>IF($D225="","-",_xlfn.XLOOKUP($D225,Fund.Meta!$A:$A,Fund.Meta!$D:$D,"-",0,1))</f>
        <v>-</v>
      </c>
      <c r="F225" s="303" t="str">
        <f>IF($D225="","-",_xlfn.XLOOKUP($D225,Fund.Meta!$A:$A,Fund.Meta!$E:$E,"-",0,1))</f>
        <v>-</v>
      </c>
      <c r="G225" s="302"/>
      <c r="H225" s="303" t="str">
        <f>IF($G225="","-",_xlfn.XLOOKUP($G225,Appr.Meta!$A:$A,Appr.Meta!$D:$D,"-",0,1))</f>
        <v>-</v>
      </c>
      <c r="I225" s="304"/>
      <c r="J225" s="303" t="str">
        <f>IF($I225="","-",_xlfn.XLOOKUP($I225,'CC.Meta'!$A:$A,'CC.Meta'!$D:$D,"-",0,1))</f>
        <v>-</v>
      </c>
      <c r="K225" s="302"/>
      <c r="L225" s="146" t="str">
        <f>IF($K225="","-",_xlfn.XLOOKUP($K225,Obj.Meta!$A:$A,Obj.Meta!$D:$D,"-",0,1))</f>
        <v>-</v>
      </c>
      <c r="M225" s="300" t="str">
        <f>IF($K225="","-",_xlfn.XLOOKUP($K225,Obj.Meta!$A:$A,Obj.Meta!$F:$F,"-",0,1))</f>
        <v>-</v>
      </c>
      <c r="N225" s="356" t="str">
        <f>IF($I225="","-",_xlfn.XLOOKUP($K225,Obj.Meta!$A:$A,Obj.Meta!$O:$O,"-",0,1))</f>
        <v>-</v>
      </c>
      <c r="O225" s="357" t="str">
        <f t="shared" si="7"/>
        <v>---</v>
      </c>
      <c r="P225" s="333"/>
      <c r="Q225" s="133"/>
      <c r="R225" s="728"/>
      <c r="S225" s="200"/>
      <c r="T225" s="201"/>
      <c r="U225" s="202"/>
      <c r="V225" s="613"/>
      <c r="W225" s="608"/>
    </row>
    <row r="226" spans="1:23" s="127" customFormat="1">
      <c r="A226" s="145" t="str">
        <f t="shared" si="6"/>
        <v>-</v>
      </c>
      <c r="B226" s="146" t="str">
        <f>_xlfn.XLOOKUP($A226,Dept.Meta!$A:$A,Dept.Meta!$F:$F,"-",0,1)</f>
        <v>-</v>
      </c>
      <c r="C226" s="629" t="str">
        <f>_xlfn.XLOOKUP(_xlfn.CONCAT($G226,"-",$I226),Div.Meta!$H:$H,Div.Meta!$C:$C,"-",0,1)</f>
        <v>-</v>
      </c>
      <c r="D226" s="302"/>
      <c r="E226" s="146" t="str">
        <f>IF($D226="","-",_xlfn.XLOOKUP($D226,Fund.Meta!$A:$A,Fund.Meta!$D:$D,"-",0,1))</f>
        <v>-</v>
      </c>
      <c r="F226" s="303" t="str">
        <f>IF($D226="","-",_xlfn.XLOOKUP($D226,Fund.Meta!$A:$A,Fund.Meta!$E:$E,"-",0,1))</f>
        <v>-</v>
      </c>
      <c r="G226" s="302"/>
      <c r="H226" s="303" t="str">
        <f>IF($G226="","-",_xlfn.XLOOKUP($G226,Appr.Meta!$A:$A,Appr.Meta!$D:$D,"-",0,1))</f>
        <v>-</v>
      </c>
      <c r="I226" s="304"/>
      <c r="J226" s="303" t="str">
        <f>IF($I226="","-",_xlfn.XLOOKUP($I226,'CC.Meta'!$A:$A,'CC.Meta'!$D:$D,"-",0,1))</f>
        <v>-</v>
      </c>
      <c r="K226" s="302"/>
      <c r="L226" s="146" t="str">
        <f>IF($K226="","-",_xlfn.XLOOKUP($K226,Obj.Meta!$A:$A,Obj.Meta!$D:$D,"-",0,1))</f>
        <v>-</v>
      </c>
      <c r="M226" s="300" t="str">
        <f>IF($K226="","-",_xlfn.XLOOKUP($K226,Obj.Meta!$A:$A,Obj.Meta!$F:$F,"-",0,1))</f>
        <v>-</v>
      </c>
      <c r="N226" s="356" t="str">
        <f>IF($I226="","-",_xlfn.XLOOKUP($K226,Obj.Meta!$A:$A,Obj.Meta!$O:$O,"-",0,1))</f>
        <v>-</v>
      </c>
      <c r="O226" s="357" t="str">
        <f t="shared" si="7"/>
        <v>---</v>
      </c>
      <c r="P226" s="333"/>
      <c r="Q226" s="133"/>
      <c r="R226" s="728"/>
      <c r="S226" s="200"/>
      <c r="T226" s="201"/>
      <c r="U226" s="202"/>
      <c r="V226" s="613"/>
      <c r="W226" s="608"/>
    </row>
    <row r="227" spans="1:23" s="127" customFormat="1">
      <c r="A227" s="145" t="str">
        <f t="shared" si="6"/>
        <v>-</v>
      </c>
      <c r="B227" s="146" t="str">
        <f>_xlfn.XLOOKUP($A227,Dept.Meta!$A:$A,Dept.Meta!$F:$F,"-",0,1)</f>
        <v>-</v>
      </c>
      <c r="C227" s="629" t="str">
        <f>_xlfn.XLOOKUP(_xlfn.CONCAT($G227,"-",$I227),Div.Meta!$H:$H,Div.Meta!$C:$C,"-",0,1)</f>
        <v>-</v>
      </c>
      <c r="D227" s="302"/>
      <c r="E227" s="146" t="str">
        <f>IF($D227="","-",_xlfn.XLOOKUP($D227,Fund.Meta!$A:$A,Fund.Meta!$D:$D,"-",0,1))</f>
        <v>-</v>
      </c>
      <c r="F227" s="303" t="str">
        <f>IF($D227="","-",_xlfn.XLOOKUP($D227,Fund.Meta!$A:$A,Fund.Meta!$E:$E,"-",0,1))</f>
        <v>-</v>
      </c>
      <c r="G227" s="302"/>
      <c r="H227" s="303" t="str">
        <f>IF($G227="","-",_xlfn.XLOOKUP($G227,Appr.Meta!$A:$A,Appr.Meta!$D:$D,"-",0,1))</f>
        <v>-</v>
      </c>
      <c r="I227" s="304"/>
      <c r="J227" s="303" t="str">
        <f>IF($I227="","-",_xlfn.XLOOKUP($I227,'CC.Meta'!$A:$A,'CC.Meta'!$D:$D,"-",0,1))</f>
        <v>-</v>
      </c>
      <c r="K227" s="302"/>
      <c r="L227" s="146" t="str">
        <f>IF($K227="","-",_xlfn.XLOOKUP($K227,Obj.Meta!$A:$A,Obj.Meta!$D:$D,"-",0,1))</f>
        <v>-</v>
      </c>
      <c r="M227" s="300" t="str">
        <f>IF($K227="","-",_xlfn.XLOOKUP($K227,Obj.Meta!$A:$A,Obj.Meta!$F:$F,"-",0,1))</f>
        <v>-</v>
      </c>
      <c r="N227" s="356" t="str">
        <f>IF($I227="","-",_xlfn.XLOOKUP($K227,Obj.Meta!$A:$A,Obj.Meta!$O:$O,"-",0,1))</f>
        <v>-</v>
      </c>
      <c r="O227" s="357" t="str">
        <f t="shared" si="7"/>
        <v>---</v>
      </c>
      <c r="P227" s="333"/>
      <c r="Q227" s="133"/>
      <c r="R227" s="728"/>
      <c r="S227" s="200"/>
      <c r="T227" s="201"/>
      <c r="U227" s="202"/>
      <c r="V227" s="613"/>
      <c r="W227" s="608"/>
    </row>
    <row r="228" spans="1:23" s="127" customFormat="1">
      <c r="A228" s="145" t="str">
        <f t="shared" si="6"/>
        <v>-</v>
      </c>
      <c r="B228" s="146" t="str">
        <f>_xlfn.XLOOKUP($A228,Dept.Meta!$A:$A,Dept.Meta!$F:$F,"-",0,1)</f>
        <v>-</v>
      </c>
      <c r="C228" s="629" t="str">
        <f>_xlfn.XLOOKUP(_xlfn.CONCAT($G228,"-",$I228),Div.Meta!$H:$H,Div.Meta!$C:$C,"-",0,1)</f>
        <v>-</v>
      </c>
      <c r="D228" s="302"/>
      <c r="E228" s="146" t="str">
        <f>IF($D228="","-",_xlfn.XLOOKUP($D228,Fund.Meta!$A:$A,Fund.Meta!$D:$D,"-",0,1))</f>
        <v>-</v>
      </c>
      <c r="F228" s="303" t="str">
        <f>IF($D228="","-",_xlfn.XLOOKUP($D228,Fund.Meta!$A:$A,Fund.Meta!$E:$E,"-",0,1))</f>
        <v>-</v>
      </c>
      <c r="G228" s="302"/>
      <c r="H228" s="303" t="str">
        <f>IF($G228="","-",_xlfn.XLOOKUP($G228,Appr.Meta!$A:$A,Appr.Meta!$D:$D,"-",0,1))</f>
        <v>-</v>
      </c>
      <c r="I228" s="304"/>
      <c r="J228" s="303" t="str">
        <f>IF($I228="","-",_xlfn.XLOOKUP($I228,'CC.Meta'!$A:$A,'CC.Meta'!$D:$D,"-",0,1))</f>
        <v>-</v>
      </c>
      <c r="K228" s="302"/>
      <c r="L228" s="146" t="str">
        <f>IF($K228="","-",_xlfn.XLOOKUP($K228,Obj.Meta!$A:$A,Obj.Meta!$D:$D,"-",0,1))</f>
        <v>-</v>
      </c>
      <c r="M228" s="300" t="str">
        <f>IF($K228="","-",_xlfn.XLOOKUP($K228,Obj.Meta!$A:$A,Obj.Meta!$F:$F,"-",0,1))</f>
        <v>-</v>
      </c>
      <c r="N228" s="356" t="str">
        <f>IF($I228="","-",_xlfn.XLOOKUP($K228,Obj.Meta!$A:$A,Obj.Meta!$O:$O,"-",0,1))</f>
        <v>-</v>
      </c>
      <c r="O228" s="357" t="str">
        <f t="shared" si="7"/>
        <v>---</v>
      </c>
      <c r="P228" s="333"/>
      <c r="Q228" s="133"/>
      <c r="R228" s="728"/>
      <c r="S228" s="200"/>
      <c r="T228" s="201"/>
      <c r="U228" s="202"/>
      <c r="V228" s="613"/>
      <c r="W228" s="608"/>
    </row>
    <row r="229" spans="1:23" s="127" customFormat="1">
      <c r="A229" s="145" t="str">
        <f t="shared" si="6"/>
        <v>-</v>
      </c>
      <c r="B229" s="146" t="str">
        <f>_xlfn.XLOOKUP($A229,Dept.Meta!$A:$A,Dept.Meta!$F:$F,"-",0,1)</f>
        <v>-</v>
      </c>
      <c r="C229" s="629" t="str">
        <f>_xlfn.XLOOKUP(_xlfn.CONCAT($G229,"-",$I229),Div.Meta!$H:$H,Div.Meta!$C:$C,"-",0,1)</f>
        <v>-</v>
      </c>
      <c r="D229" s="302"/>
      <c r="E229" s="146" t="str">
        <f>IF($D229="","-",_xlfn.XLOOKUP($D229,Fund.Meta!$A:$A,Fund.Meta!$D:$D,"-",0,1))</f>
        <v>-</v>
      </c>
      <c r="F229" s="303" t="str">
        <f>IF($D229="","-",_xlfn.XLOOKUP($D229,Fund.Meta!$A:$A,Fund.Meta!$E:$E,"-",0,1))</f>
        <v>-</v>
      </c>
      <c r="G229" s="302"/>
      <c r="H229" s="303" t="str">
        <f>IF($G229="","-",_xlfn.XLOOKUP($G229,Appr.Meta!$A:$A,Appr.Meta!$D:$D,"-",0,1))</f>
        <v>-</v>
      </c>
      <c r="I229" s="304"/>
      <c r="J229" s="303" t="str">
        <f>IF($I229="","-",_xlfn.XLOOKUP($I229,'CC.Meta'!$A:$A,'CC.Meta'!$D:$D,"-",0,1))</f>
        <v>-</v>
      </c>
      <c r="K229" s="302"/>
      <c r="L229" s="146" t="str">
        <f>IF($K229="","-",_xlfn.XLOOKUP($K229,Obj.Meta!$A:$A,Obj.Meta!$D:$D,"-",0,1))</f>
        <v>-</v>
      </c>
      <c r="M229" s="300" t="str">
        <f>IF($K229="","-",_xlfn.XLOOKUP($K229,Obj.Meta!$A:$A,Obj.Meta!$F:$F,"-",0,1))</f>
        <v>-</v>
      </c>
      <c r="N229" s="356" t="str">
        <f>IF($I229="","-",_xlfn.XLOOKUP($K229,Obj.Meta!$A:$A,Obj.Meta!$O:$O,"-",0,1))</f>
        <v>-</v>
      </c>
      <c r="O229" s="357" t="str">
        <f t="shared" si="7"/>
        <v>---</v>
      </c>
      <c r="P229" s="333"/>
      <c r="Q229" s="133"/>
      <c r="R229" s="728"/>
      <c r="S229" s="200"/>
      <c r="T229" s="201"/>
      <c r="U229" s="202"/>
      <c r="V229" s="613"/>
      <c r="W229" s="608"/>
    </row>
    <row r="230" spans="1:23" s="127" customFormat="1">
      <c r="A230" s="145" t="str">
        <f t="shared" si="6"/>
        <v>-</v>
      </c>
      <c r="B230" s="146" t="str">
        <f>_xlfn.XLOOKUP($A230,Dept.Meta!$A:$A,Dept.Meta!$F:$F,"-",0,1)</f>
        <v>-</v>
      </c>
      <c r="C230" s="629" t="str">
        <f>_xlfn.XLOOKUP(_xlfn.CONCAT($G230,"-",$I230),Div.Meta!$H:$H,Div.Meta!$C:$C,"-",0,1)</f>
        <v>-</v>
      </c>
      <c r="D230" s="302"/>
      <c r="E230" s="146" t="str">
        <f>IF($D230="","-",_xlfn.XLOOKUP($D230,Fund.Meta!$A:$A,Fund.Meta!$D:$D,"-",0,1))</f>
        <v>-</v>
      </c>
      <c r="F230" s="303" t="str">
        <f>IF($D230="","-",_xlfn.XLOOKUP($D230,Fund.Meta!$A:$A,Fund.Meta!$E:$E,"-",0,1))</f>
        <v>-</v>
      </c>
      <c r="G230" s="302"/>
      <c r="H230" s="303" t="str">
        <f>IF($G230="","-",_xlfn.XLOOKUP($G230,Appr.Meta!$A:$A,Appr.Meta!$D:$D,"-",0,1))</f>
        <v>-</v>
      </c>
      <c r="I230" s="304"/>
      <c r="J230" s="303" t="str">
        <f>IF($I230="","-",_xlfn.XLOOKUP($I230,'CC.Meta'!$A:$A,'CC.Meta'!$D:$D,"-",0,1))</f>
        <v>-</v>
      </c>
      <c r="K230" s="302"/>
      <c r="L230" s="146" t="str">
        <f>IF($K230="","-",_xlfn.XLOOKUP($K230,Obj.Meta!$A:$A,Obj.Meta!$D:$D,"-",0,1))</f>
        <v>-</v>
      </c>
      <c r="M230" s="300" t="str">
        <f>IF($K230="","-",_xlfn.XLOOKUP($K230,Obj.Meta!$A:$A,Obj.Meta!$F:$F,"-",0,1))</f>
        <v>-</v>
      </c>
      <c r="N230" s="356" t="str">
        <f>IF($I230="","-",_xlfn.XLOOKUP($K230,Obj.Meta!$A:$A,Obj.Meta!$O:$O,"-",0,1))</f>
        <v>-</v>
      </c>
      <c r="O230" s="357" t="str">
        <f t="shared" si="7"/>
        <v>---</v>
      </c>
      <c r="P230" s="333"/>
      <c r="Q230" s="133"/>
      <c r="R230" s="728"/>
      <c r="S230" s="200"/>
      <c r="T230" s="201"/>
      <c r="U230" s="202"/>
      <c r="V230" s="613"/>
      <c r="W230" s="608"/>
    </row>
    <row r="231" spans="1:23" s="127" customFormat="1">
      <c r="A231" s="145" t="str">
        <f t="shared" si="6"/>
        <v>-</v>
      </c>
      <c r="B231" s="146" t="str">
        <f>_xlfn.XLOOKUP($A231,Dept.Meta!$A:$A,Dept.Meta!$F:$F,"-",0,1)</f>
        <v>-</v>
      </c>
      <c r="C231" s="629" t="str">
        <f>_xlfn.XLOOKUP(_xlfn.CONCAT($G231,"-",$I231),Div.Meta!$H:$H,Div.Meta!$C:$C,"-",0,1)</f>
        <v>-</v>
      </c>
      <c r="D231" s="302"/>
      <c r="E231" s="146" t="str">
        <f>IF($D231="","-",_xlfn.XLOOKUP($D231,Fund.Meta!$A:$A,Fund.Meta!$D:$D,"-",0,1))</f>
        <v>-</v>
      </c>
      <c r="F231" s="303" t="str">
        <f>IF($D231="","-",_xlfn.XLOOKUP($D231,Fund.Meta!$A:$A,Fund.Meta!$E:$E,"-",0,1))</f>
        <v>-</v>
      </c>
      <c r="G231" s="302"/>
      <c r="H231" s="303" t="str">
        <f>IF($G231="","-",_xlfn.XLOOKUP($G231,Appr.Meta!$A:$A,Appr.Meta!$D:$D,"-",0,1))</f>
        <v>-</v>
      </c>
      <c r="I231" s="304"/>
      <c r="J231" s="303" t="str">
        <f>IF($I231="","-",_xlfn.XLOOKUP($I231,'CC.Meta'!$A:$A,'CC.Meta'!$D:$D,"-",0,1))</f>
        <v>-</v>
      </c>
      <c r="K231" s="302"/>
      <c r="L231" s="146" t="str">
        <f>IF($K231="","-",_xlfn.XLOOKUP($K231,Obj.Meta!$A:$A,Obj.Meta!$D:$D,"-",0,1))</f>
        <v>-</v>
      </c>
      <c r="M231" s="300" t="str">
        <f>IF($K231="","-",_xlfn.XLOOKUP($K231,Obj.Meta!$A:$A,Obj.Meta!$F:$F,"-",0,1))</f>
        <v>-</v>
      </c>
      <c r="N231" s="356" t="str">
        <f>IF($I231="","-",_xlfn.XLOOKUP($K231,Obj.Meta!$A:$A,Obj.Meta!$O:$O,"-",0,1))</f>
        <v>-</v>
      </c>
      <c r="O231" s="357" t="str">
        <f t="shared" si="7"/>
        <v>---</v>
      </c>
      <c r="P231" s="333"/>
      <c r="Q231" s="133"/>
      <c r="R231" s="728"/>
      <c r="S231" s="200"/>
      <c r="T231" s="201"/>
      <c r="U231" s="202"/>
      <c r="V231" s="613"/>
      <c r="W231" s="608"/>
    </row>
    <row r="232" spans="1:23" s="127" customFormat="1">
      <c r="A232" s="145" t="str">
        <f t="shared" si="6"/>
        <v>-</v>
      </c>
      <c r="B232" s="146" t="str">
        <f>_xlfn.XLOOKUP($A232,Dept.Meta!$A:$A,Dept.Meta!$F:$F,"-",0,1)</f>
        <v>-</v>
      </c>
      <c r="C232" s="629" t="str">
        <f>_xlfn.XLOOKUP(_xlfn.CONCAT($G232,"-",$I232),Div.Meta!$H:$H,Div.Meta!$C:$C,"-",0,1)</f>
        <v>-</v>
      </c>
      <c r="D232" s="302"/>
      <c r="E232" s="146" t="str">
        <f>IF($D232="","-",_xlfn.XLOOKUP($D232,Fund.Meta!$A:$A,Fund.Meta!$D:$D,"-",0,1))</f>
        <v>-</v>
      </c>
      <c r="F232" s="303" t="str">
        <f>IF($D232="","-",_xlfn.XLOOKUP($D232,Fund.Meta!$A:$A,Fund.Meta!$E:$E,"-",0,1))</f>
        <v>-</v>
      </c>
      <c r="G232" s="302"/>
      <c r="H232" s="303" t="str">
        <f>IF($G232="","-",_xlfn.XLOOKUP($G232,Appr.Meta!$A:$A,Appr.Meta!$D:$D,"-",0,1))</f>
        <v>-</v>
      </c>
      <c r="I232" s="304"/>
      <c r="J232" s="303" t="str">
        <f>IF($I232="","-",_xlfn.XLOOKUP($I232,'CC.Meta'!$A:$A,'CC.Meta'!$D:$D,"-",0,1))</f>
        <v>-</v>
      </c>
      <c r="K232" s="302"/>
      <c r="L232" s="146" t="str">
        <f>IF($K232="","-",_xlfn.XLOOKUP($K232,Obj.Meta!$A:$A,Obj.Meta!$D:$D,"-",0,1))</f>
        <v>-</v>
      </c>
      <c r="M232" s="300" t="str">
        <f>IF($K232="","-",_xlfn.XLOOKUP($K232,Obj.Meta!$A:$A,Obj.Meta!$F:$F,"-",0,1))</f>
        <v>-</v>
      </c>
      <c r="N232" s="356" t="str">
        <f>IF($I232="","-",_xlfn.XLOOKUP($K232,Obj.Meta!$A:$A,Obj.Meta!$O:$O,"-",0,1))</f>
        <v>-</v>
      </c>
      <c r="O232" s="357" t="str">
        <f t="shared" si="7"/>
        <v>---</v>
      </c>
      <c r="P232" s="333"/>
      <c r="Q232" s="133"/>
      <c r="R232" s="728"/>
      <c r="S232" s="200"/>
      <c r="T232" s="201"/>
      <c r="U232" s="202"/>
      <c r="V232" s="613"/>
      <c r="W232" s="608"/>
    </row>
    <row r="233" spans="1:23" s="127" customFormat="1">
      <c r="A233" s="145" t="str">
        <f t="shared" si="6"/>
        <v>-</v>
      </c>
      <c r="B233" s="146" t="str">
        <f>_xlfn.XLOOKUP($A233,Dept.Meta!$A:$A,Dept.Meta!$F:$F,"-",0,1)</f>
        <v>-</v>
      </c>
      <c r="C233" s="629" t="str">
        <f>_xlfn.XLOOKUP(_xlfn.CONCAT($G233,"-",$I233),Div.Meta!$H:$H,Div.Meta!$C:$C,"-",0,1)</f>
        <v>-</v>
      </c>
      <c r="D233" s="302"/>
      <c r="E233" s="146" t="str">
        <f>IF($D233="","-",_xlfn.XLOOKUP($D233,Fund.Meta!$A:$A,Fund.Meta!$D:$D,"-",0,1))</f>
        <v>-</v>
      </c>
      <c r="F233" s="303" t="str">
        <f>IF($D233="","-",_xlfn.XLOOKUP($D233,Fund.Meta!$A:$A,Fund.Meta!$E:$E,"-",0,1))</f>
        <v>-</v>
      </c>
      <c r="G233" s="302"/>
      <c r="H233" s="303" t="str">
        <f>IF($G233="","-",_xlfn.XLOOKUP($G233,Appr.Meta!$A:$A,Appr.Meta!$D:$D,"-",0,1))</f>
        <v>-</v>
      </c>
      <c r="I233" s="304"/>
      <c r="J233" s="303" t="str">
        <f>IF($I233="","-",_xlfn.XLOOKUP($I233,'CC.Meta'!$A:$A,'CC.Meta'!$D:$D,"-",0,1))</f>
        <v>-</v>
      </c>
      <c r="K233" s="302"/>
      <c r="L233" s="146" t="str">
        <f>IF($K233="","-",_xlfn.XLOOKUP($K233,Obj.Meta!$A:$A,Obj.Meta!$D:$D,"-",0,1))</f>
        <v>-</v>
      </c>
      <c r="M233" s="300" t="str">
        <f>IF($K233="","-",_xlfn.XLOOKUP($K233,Obj.Meta!$A:$A,Obj.Meta!$F:$F,"-",0,1))</f>
        <v>-</v>
      </c>
      <c r="N233" s="356" t="str">
        <f>IF($I233="","-",_xlfn.XLOOKUP($K233,Obj.Meta!$A:$A,Obj.Meta!$O:$O,"-",0,1))</f>
        <v>-</v>
      </c>
      <c r="O233" s="357" t="str">
        <f t="shared" si="7"/>
        <v>---</v>
      </c>
      <c r="P233" s="333"/>
      <c r="Q233" s="133"/>
      <c r="R233" s="728"/>
      <c r="S233" s="200"/>
      <c r="T233" s="201"/>
      <c r="U233" s="202"/>
      <c r="V233" s="613"/>
      <c r="W233" s="608"/>
    </row>
    <row r="234" spans="1:23" s="127" customFormat="1">
      <c r="A234" s="145" t="str">
        <f t="shared" si="6"/>
        <v>-</v>
      </c>
      <c r="B234" s="146" t="str">
        <f>_xlfn.XLOOKUP($A234,Dept.Meta!$A:$A,Dept.Meta!$F:$F,"-",0,1)</f>
        <v>-</v>
      </c>
      <c r="C234" s="629" t="str">
        <f>_xlfn.XLOOKUP(_xlfn.CONCAT($G234,"-",$I234),Div.Meta!$H:$H,Div.Meta!$C:$C,"-",0,1)</f>
        <v>-</v>
      </c>
      <c r="D234" s="302"/>
      <c r="E234" s="146" t="str">
        <f>IF($D234="","-",_xlfn.XLOOKUP($D234,Fund.Meta!$A:$A,Fund.Meta!$D:$D,"-",0,1))</f>
        <v>-</v>
      </c>
      <c r="F234" s="303" t="str">
        <f>IF($D234="","-",_xlfn.XLOOKUP($D234,Fund.Meta!$A:$A,Fund.Meta!$E:$E,"-",0,1))</f>
        <v>-</v>
      </c>
      <c r="G234" s="302"/>
      <c r="H234" s="303" t="str">
        <f>IF($G234="","-",_xlfn.XLOOKUP($G234,Appr.Meta!$A:$A,Appr.Meta!$D:$D,"-",0,1))</f>
        <v>-</v>
      </c>
      <c r="I234" s="304"/>
      <c r="J234" s="303" t="str">
        <f>IF($I234="","-",_xlfn.XLOOKUP($I234,'CC.Meta'!$A:$A,'CC.Meta'!$D:$D,"-",0,1))</f>
        <v>-</v>
      </c>
      <c r="K234" s="302"/>
      <c r="L234" s="146" t="str">
        <f>IF($K234="","-",_xlfn.XLOOKUP($K234,Obj.Meta!$A:$A,Obj.Meta!$D:$D,"-",0,1))</f>
        <v>-</v>
      </c>
      <c r="M234" s="300" t="str">
        <f>IF($K234="","-",_xlfn.XLOOKUP($K234,Obj.Meta!$A:$A,Obj.Meta!$F:$F,"-",0,1))</f>
        <v>-</v>
      </c>
      <c r="N234" s="356" t="str">
        <f>IF($I234="","-",_xlfn.XLOOKUP($K234,Obj.Meta!$A:$A,Obj.Meta!$O:$O,"-",0,1))</f>
        <v>-</v>
      </c>
      <c r="O234" s="357" t="str">
        <f t="shared" si="7"/>
        <v>---</v>
      </c>
      <c r="P234" s="333"/>
      <c r="Q234" s="133"/>
      <c r="R234" s="728"/>
      <c r="S234" s="200"/>
      <c r="T234" s="201"/>
      <c r="U234" s="202"/>
      <c r="V234" s="613"/>
      <c r="W234" s="608"/>
    </row>
    <row r="235" spans="1:23" s="127" customFormat="1">
      <c r="A235" s="145" t="str">
        <f t="shared" si="6"/>
        <v>-</v>
      </c>
      <c r="B235" s="146" t="str">
        <f>_xlfn.XLOOKUP($A235,Dept.Meta!$A:$A,Dept.Meta!$F:$F,"-",0,1)</f>
        <v>-</v>
      </c>
      <c r="C235" s="629" t="str">
        <f>_xlfn.XLOOKUP(_xlfn.CONCAT($G235,"-",$I235),Div.Meta!$H:$H,Div.Meta!$C:$C,"-",0,1)</f>
        <v>-</v>
      </c>
      <c r="D235" s="302"/>
      <c r="E235" s="146" t="str">
        <f>IF($D235="","-",_xlfn.XLOOKUP($D235,Fund.Meta!$A:$A,Fund.Meta!$D:$D,"-",0,1))</f>
        <v>-</v>
      </c>
      <c r="F235" s="303" t="str">
        <f>IF($D235="","-",_xlfn.XLOOKUP($D235,Fund.Meta!$A:$A,Fund.Meta!$E:$E,"-",0,1))</f>
        <v>-</v>
      </c>
      <c r="G235" s="302"/>
      <c r="H235" s="303" t="str">
        <f>IF($G235="","-",_xlfn.XLOOKUP($G235,Appr.Meta!$A:$A,Appr.Meta!$D:$D,"-",0,1))</f>
        <v>-</v>
      </c>
      <c r="I235" s="304"/>
      <c r="J235" s="303" t="str">
        <f>IF($I235="","-",_xlfn.XLOOKUP($I235,'CC.Meta'!$A:$A,'CC.Meta'!$D:$D,"-",0,1))</f>
        <v>-</v>
      </c>
      <c r="K235" s="302"/>
      <c r="L235" s="146" t="str">
        <f>IF($K235="","-",_xlfn.XLOOKUP($K235,Obj.Meta!$A:$A,Obj.Meta!$D:$D,"-",0,1))</f>
        <v>-</v>
      </c>
      <c r="M235" s="300" t="str">
        <f>IF($K235="","-",_xlfn.XLOOKUP($K235,Obj.Meta!$A:$A,Obj.Meta!$F:$F,"-",0,1))</f>
        <v>-</v>
      </c>
      <c r="N235" s="356" t="str">
        <f>IF($I235="","-",_xlfn.XLOOKUP($K235,Obj.Meta!$A:$A,Obj.Meta!$O:$O,"-",0,1))</f>
        <v>-</v>
      </c>
      <c r="O235" s="357" t="str">
        <f t="shared" si="7"/>
        <v>---</v>
      </c>
      <c r="P235" s="333"/>
      <c r="Q235" s="133"/>
      <c r="R235" s="728"/>
      <c r="S235" s="200"/>
      <c r="T235" s="201"/>
      <c r="U235" s="202"/>
      <c r="V235" s="613"/>
      <c r="W235" s="608"/>
    </row>
    <row r="236" spans="1:23" s="127" customFormat="1">
      <c r="A236" s="145" t="str">
        <f t="shared" si="6"/>
        <v>-</v>
      </c>
      <c r="B236" s="146" t="str">
        <f>_xlfn.XLOOKUP($A236,Dept.Meta!$A:$A,Dept.Meta!$F:$F,"-",0,1)</f>
        <v>-</v>
      </c>
      <c r="C236" s="629" t="str">
        <f>_xlfn.XLOOKUP(_xlfn.CONCAT($G236,"-",$I236),Div.Meta!$H:$H,Div.Meta!$C:$C,"-",0,1)</f>
        <v>-</v>
      </c>
      <c r="D236" s="302"/>
      <c r="E236" s="146" t="str">
        <f>IF($D236="","-",_xlfn.XLOOKUP($D236,Fund.Meta!$A:$A,Fund.Meta!$D:$D,"-",0,1))</f>
        <v>-</v>
      </c>
      <c r="F236" s="303" t="str">
        <f>IF($D236="","-",_xlfn.XLOOKUP($D236,Fund.Meta!$A:$A,Fund.Meta!$E:$E,"-",0,1))</f>
        <v>-</v>
      </c>
      <c r="G236" s="302"/>
      <c r="H236" s="303" t="str">
        <f>IF($G236="","-",_xlfn.XLOOKUP($G236,Appr.Meta!$A:$A,Appr.Meta!$D:$D,"-",0,1))</f>
        <v>-</v>
      </c>
      <c r="I236" s="304"/>
      <c r="J236" s="303" t="str">
        <f>IF($I236="","-",_xlfn.XLOOKUP($I236,'CC.Meta'!$A:$A,'CC.Meta'!$D:$D,"-",0,1))</f>
        <v>-</v>
      </c>
      <c r="K236" s="302"/>
      <c r="L236" s="146" t="str">
        <f>IF($K236="","-",_xlfn.XLOOKUP($K236,Obj.Meta!$A:$A,Obj.Meta!$D:$D,"-",0,1))</f>
        <v>-</v>
      </c>
      <c r="M236" s="300" t="str">
        <f>IF($K236="","-",_xlfn.XLOOKUP($K236,Obj.Meta!$A:$A,Obj.Meta!$F:$F,"-",0,1))</f>
        <v>-</v>
      </c>
      <c r="N236" s="356" t="str">
        <f>IF($I236="","-",_xlfn.XLOOKUP($K236,Obj.Meta!$A:$A,Obj.Meta!$O:$O,"-",0,1))</f>
        <v>-</v>
      </c>
      <c r="O236" s="357" t="str">
        <f t="shared" si="7"/>
        <v>---</v>
      </c>
      <c r="P236" s="333"/>
      <c r="Q236" s="133"/>
      <c r="R236" s="728"/>
      <c r="S236" s="200"/>
      <c r="T236" s="201"/>
      <c r="U236" s="202"/>
      <c r="V236" s="613"/>
      <c r="W236" s="608"/>
    </row>
    <row r="237" spans="1:23" s="127" customFormat="1">
      <c r="A237" s="145" t="str">
        <f t="shared" si="6"/>
        <v>-</v>
      </c>
      <c r="B237" s="146" t="str">
        <f>_xlfn.XLOOKUP($A237,Dept.Meta!$A:$A,Dept.Meta!$F:$F,"-",0,1)</f>
        <v>-</v>
      </c>
      <c r="C237" s="629" t="str">
        <f>_xlfn.XLOOKUP(_xlfn.CONCAT($G237,"-",$I237),Div.Meta!$H:$H,Div.Meta!$C:$C,"-",0,1)</f>
        <v>-</v>
      </c>
      <c r="D237" s="302"/>
      <c r="E237" s="146" t="str">
        <f>IF($D237="","-",_xlfn.XLOOKUP($D237,Fund.Meta!$A:$A,Fund.Meta!$D:$D,"-",0,1))</f>
        <v>-</v>
      </c>
      <c r="F237" s="303" t="str">
        <f>IF($D237="","-",_xlfn.XLOOKUP($D237,Fund.Meta!$A:$A,Fund.Meta!$E:$E,"-",0,1))</f>
        <v>-</v>
      </c>
      <c r="G237" s="302"/>
      <c r="H237" s="303" t="str">
        <f>IF($G237="","-",_xlfn.XLOOKUP($G237,Appr.Meta!$A:$A,Appr.Meta!$D:$D,"-",0,1))</f>
        <v>-</v>
      </c>
      <c r="I237" s="304"/>
      <c r="J237" s="303" t="str">
        <f>IF($I237="","-",_xlfn.XLOOKUP($I237,'CC.Meta'!$A:$A,'CC.Meta'!$D:$D,"-",0,1))</f>
        <v>-</v>
      </c>
      <c r="K237" s="302"/>
      <c r="L237" s="146" t="str">
        <f>IF($K237="","-",_xlfn.XLOOKUP($K237,Obj.Meta!$A:$A,Obj.Meta!$D:$D,"-",0,1))</f>
        <v>-</v>
      </c>
      <c r="M237" s="300" t="str">
        <f>IF($K237="","-",_xlfn.XLOOKUP($K237,Obj.Meta!$A:$A,Obj.Meta!$F:$F,"-",0,1))</f>
        <v>-</v>
      </c>
      <c r="N237" s="356" t="str">
        <f>IF($I237="","-",_xlfn.XLOOKUP($K237,Obj.Meta!$A:$A,Obj.Meta!$O:$O,"-",0,1))</f>
        <v>-</v>
      </c>
      <c r="O237" s="357" t="str">
        <f t="shared" si="7"/>
        <v>---</v>
      </c>
      <c r="P237" s="333"/>
      <c r="Q237" s="133"/>
      <c r="R237" s="728"/>
      <c r="S237" s="200"/>
      <c r="T237" s="201"/>
      <c r="U237" s="202"/>
      <c r="V237" s="613"/>
      <c r="W237" s="608"/>
    </row>
    <row r="238" spans="1:23" s="127" customFormat="1">
      <c r="A238" s="145" t="str">
        <f t="shared" si="6"/>
        <v>-</v>
      </c>
      <c r="B238" s="146" t="str">
        <f>_xlfn.XLOOKUP($A238,Dept.Meta!$A:$A,Dept.Meta!$F:$F,"-",0,1)</f>
        <v>-</v>
      </c>
      <c r="C238" s="629" t="str">
        <f>_xlfn.XLOOKUP(_xlfn.CONCAT($G238,"-",$I238),Div.Meta!$H:$H,Div.Meta!$C:$C,"-",0,1)</f>
        <v>-</v>
      </c>
      <c r="D238" s="302"/>
      <c r="E238" s="146" t="str">
        <f>IF($D238="","-",_xlfn.XLOOKUP($D238,Fund.Meta!$A:$A,Fund.Meta!$D:$D,"-",0,1))</f>
        <v>-</v>
      </c>
      <c r="F238" s="303" t="str">
        <f>IF($D238="","-",_xlfn.XLOOKUP($D238,Fund.Meta!$A:$A,Fund.Meta!$E:$E,"-",0,1))</f>
        <v>-</v>
      </c>
      <c r="G238" s="302"/>
      <c r="H238" s="303" t="str">
        <f>IF($G238="","-",_xlfn.XLOOKUP($G238,Appr.Meta!$A:$A,Appr.Meta!$D:$D,"-",0,1))</f>
        <v>-</v>
      </c>
      <c r="I238" s="304"/>
      <c r="J238" s="303" t="str">
        <f>IF($I238="","-",_xlfn.XLOOKUP($I238,'CC.Meta'!$A:$A,'CC.Meta'!$D:$D,"-",0,1))</f>
        <v>-</v>
      </c>
      <c r="K238" s="302"/>
      <c r="L238" s="146" t="str">
        <f>IF($K238="","-",_xlfn.XLOOKUP($K238,Obj.Meta!$A:$A,Obj.Meta!$D:$D,"-",0,1))</f>
        <v>-</v>
      </c>
      <c r="M238" s="300" t="str">
        <f>IF($K238="","-",_xlfn.XLOOKUP($K238,Obj.Meta!$A:$A,Obj.Meta!$F:$F,"-",0,1))</f>
        <v>-</v>
      </c>
      <c r="N238" s="356" t="str">
        <f>IF($I238="","-",_xlfn.XLOOKUP($K238,Obj.Meta!$A:$A,Obj.Meta!$O:$O,"-",0,1))</f>
        <v>-</v>
      </c>
      <c r="O238" s="357" t="str">
        <f t="shared" si="7"/>
        <v>---</v>
      </c>
      <c r="P238" s="333"/>
      <c r="Q238" s="133"/>
      <c r="R238" s="728"/>
      <c r="S238" s="200"/>
      <c r="T238" s="201"/>
      <c r="U238" s="202"/>
      <c r="V238" s="613"/>
      <c r="W238" s="608"/>
    </row>
    <row r="239" spans="1:23" s="127" customFormat="1">
      <c r="A239" s="145" t="str">
        <f t="shared" si="6"/>
        <v>-</v>
      </c>
      <c r="B239" s="146" t="str">
        <f>_xlfn.XLOOKUP($A239,Dept.Meta!$A:$A,Dept.Meta!$F:$F,"-",0,1)</f>
        <v>-</v>
      </c>
      <c r="C239" s="629" t="str">
        <f>_xlfn.XLOOKUP(_xlfn.CONCAT($G239,"-",$I239),Div.Meta!$H:$H,Div.Meta!$C:$C,"-",0,1)</f>
        <v>-</v>
      </c>
      <c r="D239" s="302"/>
      <c r="E239" s="146" t="str">
        <f>IF($D239="","-",_xlfn.XLOOKUP($D239,Fund.Meta!$A:$A,Fund.Meta!$D:$D,"-",0,1))</f>
        <v>-</v>
      </c>
      <c r="F239" s="303" t="str">
        <f>IF($D239="","-",_xlfn.XLOOKUP($D239,Fund.Meta!$A:$A,Fund.Meta!$E:$E,"-",0,1))</f>
        <v>-</v>
      </c>
      <c r="G239" s="302"/>
      <c r="H239" s="303" t="str">
        <f>IF($G239="","-",_xlfn.XLOOKUP($G239,Appr.Meta!$A:$A,Appr.Meta!$D:$D,"-",0,1))</f>
        <v>-</v>
      </c>
      <c r="I239" s="304"/>
      <c r="J239" s="303" t="str">
        <f>IF($I239="","-",_xlfn.XLOOKUP($I239,'CC.Meta'!$A:$A,'CC.Meta'!$D:$D,"-",0,1))</f>
        <v>-</v>
      </c>
      <c r="K239" s="302"/>
      <c r="L239" s="146" t="str">
        <f>IF($K239="","-",_xlfn.XLOOKUP($K239,Obj.Meta!$A:$A,Obj.Meta!$D:$D,"-",0,1))</f>
        <v>-</v>
      </c>
      <c r="M239" s="300" t="str">
        <f>IF($K239="","-",_xlfn.XLOOKUP($K239,Obj.Meta!$A:$A,Obj.Meta!$F:$F,"-",0,1))</f>
        <v>-</v>
      </c>
      <c r="N239" s="356" t="str">
        <f>IF($I239="","-",_xlfn.XLOOKUP($K239,Obj.Meta!$A:$A,Obj.Meta!$O:$O,"-",0,1))</f>
        <v>-</v>
      </c>
      <c r="O239" s="357" t="str">
        <f t="shared" si="7"/>
        <v>---</v>
      </c>
      <c r="P239" s="333"/>
      <c r="Q239" s="133"/>
      <c r="R239" s="728"/>
      <c r="S239" s="200"/>
      <c r="T239" s="201"/>
      <c r="U239" s="202"/>
      <c r="V239" s="613"/>
      <c r="W239" s="608"/>
    </row>
    <row r="240" spans="1:23" s="127" customFormat="1">
      <c r="A240" s="145" t="str">
        <f t="shared" si="6"/>
        <v>-</v>
      </c>
      <c r="B240" s="146" t="str">
        <f>_xlfn.XLOOKUP($A240,Dept.Meta!$A:$A,Dept.Meta!$F:$F,"-",0,1)</f>
        <v>-</v>
      </c>
      <c r="C240" s="629" t="str">
        <f>_xlfn.XLOOKUP(_xlfn.CONCAT($G240,"-",$I240),Div.Meta!$H:$H,Div.Meta!$C:$C,"-",0,1)</f>
        <v>-</v>
      </c>
      <c r="D240" s="302"/>
      <c r="E240" s="146" t="str">
        <f>IF($D240="","-",_xlfn.XLOOKUP($D240,Fund.Meta!$A:$A,Fund.Meta!$D:$D,"-",0,1))</f>
        <v>-</v>
      </c>
      <c r="F240" s="303" t="str">
        <f>IF($D240="","-",_xlfn.XLOOKUP($D240,Fund.Meta!$A:$A,Fund.Meta!$E:$E,"-",0,1))</f>
        <v>-</v>
      </c>
      <c r="G240" s="302"/>
      <c r="H240" s="303" t="str">
        <f>IF($G240="","-",_xlfn.XLOOKUP($G240,Appr.Meta!$A:$A,Appr.Meta!$D:$D,"-",0,1))</f>
        <v>-</v>
      </c>
      <c r="I240" s="304"/>
      <c r="J240" s="303" t="str">
        <f>IF($I240="","-",_xlfn.XLOOKUP($I240,'CC.Meta'!$A:$A,'CC.Meta'!$D:$D,"-",0,1))</f>
        <v>-</v>
      </c>
      <c r="K240" s="302"/>
      <c r="L240" s="146" t="str">
        <f>IF($K240="","-",_xlfn.XLOOKUP($K240,Obj.Meta!$A:$A,Obj.Meta!$D:$D,"-",0,1))</f>
        <v>-</v>
      </c>
      <c r="M240" s="300" t="str">
        <f>IF($K240="","-",_xlfn.XLOOKUP($K240,Obj.Meta!$A:$A,Obj.Meta!$F:$F,"-",0,1))</f>
        <v>-</v>
      </c>
      <c r="N240" s="356" t="str">
        <f>IF($I240="","-",_xlfn.XLOOKUP($K240,Obj.Meta!$A:$A,Obj.Meta!$O:$O,"-",0,1))</f>
        <v>-</v>
      </c>
      <c r="O240" s="357" t="str">
        <f t="shared" si="7"/>
        <v>---</v>
      </c>
      <c r="P240" s="333"/>
      <c r="Q240" s="133"/>
      <c r="R240" s="728"/>
      <c r="S240" s="200"/>
      <c r="T240" s="201"/>
      <c r="U240" s="202"/>
      <c r="V240" s="613"/>
      <c r="W240" s="608"/>
    </row>
    <row r="241" spans="1:23" s="127" customFormat="1">
      <c r="A241" s="145" t="str">
        <f t="shared" si="6"/>
        <v>-</v>
      </c>
      <c r="B241" s="146" t="str">
        <f>_xlfn.XLOOKUP($A241,Dept.Meta!$A:$A,Dept.Meta!$F:$F,"-",0,1)</f>
        <v>-</v>
      </c>
      <c r="C241" s="629" t="str">
        <f>_xlfn.XLOOKUP(_xlfn.CONCAT($G241,"-",$I241),Div.Meta!$H:$H,Div.Meta!$C:$C,"-",0,1)</f>
        <v>-</v>
      </c>
      <c r="D241" s="302"/>
      <c r="E241" s="146" t="str">
        <f>IF($D241="","-",_xlfn.XLOOKUP($D241,Fund.Meta!$A:$A,Fund.Meta!$D:$D,"-",0,1))</f>
        <v>-</v>
      </c>
      <c r="F241" s="303" t="str">
        <f>IF($D241="","-",_xlfn.XLOOKUP($D241,Fund.Meta!$A:$A,Fund.Meta!$E:$E,"-",0,1))</f>
        <v>-</v>
      </c>
      <c r="G241" s="304"/>
      <c r="H241" s="303" t="str">
        <f>IF($G241="","-",_xlfn.XLOOKUP($G241,Appr.Meta!$A:$A,Appr.Meta!$D:$D,"-",0,1))</f>
        <v>-</v>
      </c>
      <c r="I241" s="304"/>
      <c r="J241" s="303" t="str">
        <f>IF($I241="","-",_xlfn.XLOOKUP($I241,'CC.Meta'!$A:$A,'CC.Meta'!$D:$D,"-",0,1))</f>
        <v>-</v>
      </c>
      <c r="K241" s="302"/>
      <c r="L241" s="146" t="str">
        <f>IF($K241="","-",_xlfn.XLOOKUP($K241,Obj.Meta!$A:$A,Obj.Meta!$D:$D,"-",0,1))</f>
        <v>-</v>
      </c>
      <c r="M241" s="300" t="str">
        <f>IF($K241="","-",_xlfn.XLOOKUP($K241,Obj.Meta!$A:$A,Obj.Meta!$F:$F,"-",0,1))</f>
        <v>-</v>
      </c>
      <c r="N241" s="356" t="str">
        <f>IF($I241="","-",_xlfn.XLOOKUP($K241,Obj.Meta!$A:$A,Obj.Meta!$O:$O,"-",0,1))</f>
        <v>-</v>
      </c>
      <c r="O241" s="357" t="str">
        <f t="shared" si="7"/>
        <v>---</v>
      </c>
      <c r="P241" s="333"/>
      <c r="Q241" s="133"/>
      <c r="R241" s="728"/>
      <c r="S241" s="200"/>
      <c r="T241" s="201"/>
      <c r="U241" s="202"/>
      <c r="V241" s="613"/>
      <c r="W241" s="608"/>
    </row>
    <row r="242" spans="1:23" s="127" customFormat="1">
      <c r="A242" s="145" t="str">
        <f t="shared" si="6"/>
        <v>-</v>
      </c>
      <c r="B242" s="146" t="str">
        <f>_xlfn.XLOOKUP($A242,Dept.Meta!$A:$A,Dept.Meta!$F:$F,"-",0,1)</f>
        <v>-</v>
      </c>
      <c r="C242" s="629" t="str">
        <f>_xlfn.XLOOKUP(_xlfn.CONCAT($G242,"-",$I242),Div.Meta!$H:$H,Div.Meta!$C:$C,"-",0,1)</f>
        <v>-</v>
      </c>
      <c r="D242" s="302"/>
      <c r="E242" s="146" t="str">
        <f>IF($D242="","-",_xlfn.XLOOKUP($D242,Fund.Meta!$A:$A,Fund.Meta!$D:$D,"-",0,1))</f>
        <v>-</v>
      </c>
      <c r="F242" s="303" t="str">
        <f>IF($D242="","-",_xlfn.XLOOKUP($D242,Fund.Meta!$A:$A,Fund.Meta!$E:$E,"-",0,1))</f>
        <v>-</v>
      </c>
      <c r="G242" s="302"/>
      <c r="H242" s="303" t="str">
        <f>IF($G242="","-",_xlfn.XLOOKUP($G242,Appr.Meta!$A:$A,Appr.Meta!$D:$D,"-",0,1))</f>
        <v>-</v>
      </c>
      <c r="I242" s="304"/>
      <c r="J242" s="303" t="str">
        <f>IF($I242="","-",_xlfn.XLOOKUP($I242,'CC.Meta'!$A:$A,'CC.Meta'!$D:$D,"-",0,1))</f>
        <v>-</v>
      </c>
      <c r="K242" s="302"/>
      <c r="L242" s="146" t="str">
        <f>IF($K242="","-",_xlfn.XLOOKUP($K242,Obj.Meta!$A:$A,Obj.Meta!$D:$D,"-",0,1))</f>
        <v>-</v>
      </c>
      <c r="M242" s="300" t="str">
        <f>IF($K242="","-",_xlfn.XLOOKUP($K242,Obj.Meta!$A:$A,Obj.Meta!$F:$F,"-",0,1))</f>
        <v>-</v>
      </c>
      <c r="N242" s="356" t="str">
        <f>IF($I242="","-",_xlfn.XLOOKUP($K242,Obj.Meta!$A:$A,Obj.Meta!$O:$O,"-",0,1))</f>
        <v>-</v>
      </c>
      <c r="O242" s="357" t="str">
        <f t="shared" si="7"/>
        <v>---</v>
      </c>
      <c r="P242" s="333"/>
      <c r="Q242" s="133"/>
      <c r="R242" s="728"/>
      <c r="S242" s="200"/>
      <c r="T242" s="201"/>
      <c r="U242" s="202"/>
      <c r="V242" s="613"/>
      <c r="W242" s="608"/>
    </row>
    <row r="243" spans="1:23" s="127" customFormat="1">
      <c r="A243" s="145" t="str">
        <f t="shared" si="6"/>
        <v>-</v>
      </c>
      <c r="B243" s="146" t="str">
        <f>_xlfn.XLOOKUP($A243,Dept.Meta!$A:$A,Dept.Meta!$F:$F,"-",0,1)</f>
        <v>-</v>
      </c>
      <c r="C243" s="629" t="str">
        <f>_xlfn.XLOOKUP(_xlfn.CONCAT($G243,"-",$I243),Div.Meta!$H:$H,Div.Meta!$C:$C,"-",0,1)</f>
        <v>-</v>
      </c>
      <c r="D243" s="302"/>
      <c r="E243" s="146" t="str">
        <f>IF($D243="","-",_xlfn.XLOOKUP($D243,Fund.Meta!$A:$A,Fund.Meta!$D:$D,"-",0,1))</f>
        <v>-</v>
      </c>
      <c r="F243" s="303" t="str">
        <f>IF($D243="","-",_xlfn.XLOOKUP($D243,Fund.Meta!$A:$A,Fund.Meta!$E:$E,"-",0,1))</f>
        <v>-</v>
      </c>
      <c r="G243" s="302"/>
      <c r="H243" s="303" t="str">
        <f>IF($G243="","-",_xlfn.XLOOKUP($G243,Appr.Meta!$A:$A,Appr.Meta!$D:$D,"-",0,1))</f>
        <v>-</v>
      </c>
      <c r="I243" s="304"/>
      <c r="J243" s="303" t="str">
        <f>IF($I243="","-",_xlfn.XLOOKUP($I243,'CC.Meta'!$A:$A,'CC.Meta'!$D:$D,"-",0,1))</f>
        <v>-</v>
      </c>
      <c r="K243" s="302"/>
      <c r="L243" s="146" t="str">
        <f>IF($K243="","-",_xlfn.XLOOKUP($K243,Obj.Meta!$A:$A,Obj.Meta!$D:$D,"-",0,1))</f>
        <v>-</v>
      </c>
      <c r="M243" s="300" t="str">
        <f>IF($K243="","-",_xlfn.XLOOKUP($K243,Obj.Meta!$A:$A,Obj.Meta!$F:$F,"-",0,1))</f>
        <v>-</v>
      </c>
      <c r="N243" s="356" t="str">
        <f>IF($I243="","-",_xlfn.XLOOKUP($K243,Obj.Meta!$A:$A,Obj.Meta!$O:$O,"-",0,1))</f>
        <v>-</v>
      </c>
      <c r="O243" s="357" t="str">
        <f t="shared" si="7"/>
        <v>---</v>
      </c>
      <c r="P243" s="333"/>
      <c r="Q243" s="133"/>
      <c r="R243" s="728"/>
      <c r="S243" s="200"/>
      <c r="T243" s="201"/>
      <c r="U243" s="202"/>
      <c r="V243" s="613"/>
      <c r="W243" s="608"/>
    </row>
    <row r="244" spans="1:23" s="127" customFormat="1">
      <c r="A244" s="145" t="str">
        <f t="shared" si="6"/>
        <v>-</v>
      </c>
      <c r="B244" s="146" t="str">
        <f>_xlfn.XLOOKUP($A244,Dept.Meta!$A:$A,Dept.Meta!$F:$F,"-",0,1)</f>
        <v>-</v>
      </c>
      <c r="C244" s="629" t="str">
        <f>_xlfn.XLOOKUP(_xlfn.CONCAT($G244,"-",$I244),Div.Meta!$H:$H,Div.Meta!$C:$C,"-",0,1)</f>
        <v>-</v>
      </c>
      <c r="D244" s="302"/>
      <c r="E244" s="146" t="str">
        <f>IF($D244="","-",_xlfn.XLOOKUP($D244,Fund.Meta!$A:$A,Fund.Meta!$D:$D,"-",0,1))</f>
        <v>-</v>
      </c>
      <c r="F244" s="303" t="str">
        <f>IF($D244="","-",_xlfn.XLOOKUP($D244,Fund.Meta!$A:$A,Fund.Meta!$E:$E,"-",0,1))</f>
        <v>-</v>
      </c>
      <c r="G244" s="304"/>
      <c r="H244" s="303" t="str">
        <f>IF($G244="","-",_xlfn.XLOOKUP($G244,Appr.Meta!$A:$A,Appr.Meta!$D:$D,"-",0,1))</f>
        <v>-</v>
      </c>
      <c r="I244" s="304"/>
      <c r="J244" s="303" t="str">
        <f>IF($I244="","-",_xlfn.XLOOKUP($I244,'CC.Meta'!$A:$A,'CC.Meta'!$D:$D,"-",0,1))</f>
        <v>-</v>
      </c>
      <c r="K244" s="302"/>
      <c r="L244" s="146" t="str">
        <f>IF($K244="","-",_xlfn.XLOOKUP($K244,Obj.Meta!$A:$A,Obj.Meta!$D:$D,"-",0,1))</f>
        <v>-</v>
      </c>
      <c r="M244" s="300" t="str">
        <f>IF($K244="","-",_xlfn.XLOOKUP($K244,Obj.Meta!$A:$A,Obj.Meta!$F:$F,"-",0,1))</f>
        <v>-</v>
      </c>
      <c r="N244" s="356" t="str">
        <f>IF($I244="","-",_xlfn.XLOOKUP($K244,Obj.Meta!$A:$A,Obj.Meta!$O:$O,"-",0,1))</f>
        <v>-</v>
      </c>
      <c r="O244" s="357" t="str">
        <f t="shared" si="7"/>
        <v>---</v>
      </c>
      <c r="P244" s="333"/>
      <c r="Q244" s="133"/>
      <c r="R244" s="728"/>
      <c r="S244" s="200"/>
      <c r="T244" s="201"/>
      <c r="U244" s="202"/>
      <c r="V244" s="613"/>
      <c r="W244" s="608"/>
    </row>
    <row r="245" spans="1:23" s="127" customFormat="1">
      <c r="A245" s="145" t="str">
        <f t="shared" si="6"/>
        <v>-</v>
      </c>
      <c r="B245" s="146" t="str">
        <f>_xlfn.XLOOKUP($A245,Dept.Meta!$A:$A,Dept.Meta!$F:$F,"-",0,1)</f>
        <v>-</v>
      </c>
      <c r="C245" s="629" t="str">
        <f>_xlfn.XLOOKUP(_xlfn.CONCAT($G245,"-",$I245),Div.Meta!$H:$H,Div.Meta!$C:$C,"-",0,1)</f>
        <v>-</v>
      </c>
      <c r="D245" s="302"/>
      <c r="E245" s="146" t="str">
        <f>IF($D245="","-",_xlfn.XLOOKUP($D245,Fund.Meta!$A:$A,Fund.Meta!$D:$D,"-",0,1))</f>
        <v>-</v>
      </c>
      <c r="F245" s="303" t="str">
        <f>IF($D245="","-",_xlfn.XLOOKUP($D245,Fund.Meta!$A:$A,Fund.Meta!$E:$E,"-",0,1))</f>
        <v>-</v>
      </c>
      <c r="G245" s="302"/>
      <c r="H245" s="303" t="str">
        <f>IF($G245="","-",_xlfn.XLOOKUP($G245,Appr.Meta!$A:$A,Appr.Meta!$D:$D,"-",0,1))</f>
        <v>-</v>
      </c>
      <c r="I245" s="304"/>
      <c r="J245" s="303" t="str">
        <f>IF($I245="","-",_xlfn.XLOOKUP($I245,'CC.Meta'!$A:$A,'CC.Meta'!$D:$D,"-",0,1))</f>
        <v>-</v>
      </c>
      <c r="K245" s="302"/>
      <c r="L245" s="146" t="str">
        <f>IF($K245="","-",_xlfn.XLOOKUP($K245,Obj.Meta!$A:$A,Obj.Meta!$D:$D,"-",0,1))</f>
        <v>-</v>
      </c>
      <c r="M245" s="300" t="str">
        <f>IF($K245="","-",_xlfn.XLOOKUP($K245,Obj.Meta!$A:$A,Obj.Meta!$F:$F,"-",0,1))</f>
        <v>-</v>
      </c>
      <c r="N245" s="356" t="str">
        <f>IF($I245="","-",_xlfn.XLOOKUP($K245,Obj.Meta!$A:$A,Obj.Meta!$O:$O,"-",0,1))</f>
        <v>-</v>
      </c>
      <c r="O245" s="357" t="str">
        <f t="shared" si="7"/>
        <v>---</v>
      </c>
      <c r="P245" s="333"/>
      <c r="Q245" s="133"/>
      <c r="R245" s="728"/>
      <c r="S245" s="200"/>
      <c r="T245" s="201"/>
      <c r="U245" s="202"/>
      <c r="V245" s="613"/>
      <c r="W245" s="608"/>
    </row>
    <row r="246" spans="1:23" s="127" customFormat="1">
      <c r="A246" s="145" t="str">
        <f t="shared" si="6"/>
        <v>-</v>
      </c>
      <c r="B246" s="146" t="str">
        <f>_xlfn.XLOOKUP($A246,Dept.Meta!$A:$A,Dept.Meta!$F:$F,"-",0,1)</f>
        <v>-</v>
      </c>
      <c r="C246" s="629" t="str">
        <f>_xlfn.XLOOKUP(_xlfn.CONCAT($G246,"-",$I246),Div.Meta!$H:$H,Div.Meta!$C:$C,"-",0,1)</f>
        <v>-</v>
      </c>
      <c r="D246" s="302"/>
      <c r="E246" s="146" t="str">
        <f>IF($D246="","-",_xlfn.XLOOKUP($D246,Fund.Meta!$A:$A,Fund.Meta!$D:$D,"-",0,1))</f>
        <v>-</v>
      </c>
      <c r="F246" s="303" t="str">
        <f>IF($D246="","-",_xlfn.XLOOKUP($D246,Fund.Meta!$A:$A,Fund.Meta!$E:$E,"-",0,1))</f>
        <v>-</v>
      </c>
      <c r="G246" s="302"/>
      <c r="H246" s="303" t="str">
        <f>IF($G246="","-",_xlfn.XLOOKUP($G246,Appr.Meta!$A:$A,Appr.Meta!$D:$D,"-",0,1))</f>
        <v>-</v>
      </c>
      <c r="I246" s="304"/>
      <c r="J246" s="303" t="str">
        <f>IF($I246="","-",_xlfn.XLOOKUP($I246,'CC.Meta'!$A:$A,'CC.Meta'!$D:$D,"-",0,1))</f>
        <v>-</v>
      </c>
      <c r="K246" s="302"/>
      <c r="L246" s="146" t="str">
        <f>IF($K246="","-",_xlfn.XLOOKUP($K246,Obj.Meta!$A:$A,Obj.Meta!$D:$D,"-",0,1))</f>
        <v>-</v>
      </c>
      <c r="M246" s="300" t="str">
        <f>IF($K246="","-",_xlfn.XLOOKUP($K246,Obj.Meta!$A:$A,Obj.Meta!$F:$F,"-",0,1))</f>
        <v>-</v>
      </c>
      <c r="N246" s="356" t="str">
        <f>IF($I246="","-",_xlfn.XLOOKUP($K246,Obj.Meta!$A:$A,Obj.Meta!$O:$O,"-",0,1))</f>
        <v>-</v>
      </c>
      <c r="O246" s="357" t="str">
        <f t="shared" si="7"/>
        <v>---</v>
      </c>
      <c r="P246" s="333"/>
      <c r="Q246" s="133"/>
      <c r="R246" s="728"/>
      <c r="S246" s="200"/>
      <c r="T246" s="201"/>
      <c r="U246" s="202"/>
      <c r="V246" s="613"/>
      <c r="W246" s="608"/>
    </row>
    <row r="247" spans="1:23" s="127" customFormat="1">
      <c r="A247" s="145" t="str">
        <f t="shared" si="6"/>
        <v>-</v>
      </c>
      <c r="B247" s="146" t="str">
        <f>_xlfn.XLOOKUP($A247,Dept.Meta!$A:$A,Dept.Meta!$F:$F,"-",0,1)</f>
        <v>-</v>
      </c>
      <c r="C247" s="629" t="str">
        <f>_xlfn.XLOOKUP(_xlfn.CONCAT($G247,"-",$I247),Div.Meta!$H:$H,Div.Meta!$C:$C,"-",0,1)</f>
        <v>-</v>
      </c>
      <c r="D247" s="302"/>
      <c r="E247" s="146" t="str">
        <f>IF($D247="","-",_xlfn.XLOOKUP($D247,Fund.Meta!$A:$A,Fund.Meta!$D:$D,"-",0,1))</f>
        <v>-</v>
      </c>
      <c r="F247" s="303" t="str">
        <f>IF($D247="","-",_xlfn.XLOOKUP($D247,Fund.Meta!$A:$A,Fund.Meta!$E:$E,"-",0,1))</f>
        <v>-</v>
      </c>
      <c r="G247" s="302"/>
      <c r="H247" s="303" t="str">
        <f>IF($G247="","-",_xlfn.XLOOKUP($G247,Appr.Meta!$A:$A,Appr.Meta!$D:$D,"-",0,1))</f>
        <v>-</v>
      </c>
      <c r="I247" s="304"/>
      <c r="J247" s="303" t="str">
        <f>IF($I247="","-",_xlfn.XLOOKUP($I247,'CC.Meta'!$A:$A,'CC.Meta'!$D:$D,"-",0,1))</f>
        <v>-</v>
      </c>
      <c r="K247" s="302"/>
      <c r="L247" s="146" t="str">
        <f>IF($K247="","-",_xlfn.XLOOKUP($K247,Obj.Meta!$A:$A,Obj.Meta!$D:$D,"-",0,1))</f>
        <v>-</v>
      </c>
      <c r="M247" s="300" t="str">
        <f>IF($K247="","-",_xlfn.XLOOKUP($K247,Obj.Meta!$A:$A,Obj.Meta!$F:$F,"-",0,1))</f>
        <v>-</v>
      </c>
      <c r="N247" s="356" t="str">
        <f>IF($I247="","-",_xlfn.XLOOKUP($K247,Obj.Meta!$A:$A,Obj.Meta!$O:$O,"-",0,1))</f>
        <v>-</v>
      </c>
      <c r="O247" s="357" t="str">
        <f t="shared" si="7"/>
        <v>---</v>
      </c>
      <c r="P247" s="333"/>
      <c r="Q247" s="133"/>
      <c r="R247" s="728"/>
      <c r="S247" s="200"/>
      <c r="T247" s="201"/>
      <c r="U247" s="202"/>
      <c r="V247" s="613"/>
      <c r="W247" s="608"/>
    </row>
    <row r="248" spans="1:23" s="127" customFormat="1">
      <c r="A248" s="145" t="str">
        <f t="shared" si="6"/>
        <v>-</v>
      </c>
      <c r="B248" s="146" t="str">
        <f>_xlfn.XLOOKUP($A248,Dept.Meta!$A:$A,Dept.Meta!$F:$F,"-",0,1)</f>
        <v>-</v>
      </c>
      <c r="C248" s="629" t="str">
        <f>_xlfn.XLOOKUP(_xlfn.CONCAT($G248,"-",$I248),Div.Meta!$H:$H,Div.Meta!$C:$C,"-",0,1)</f>
        <v>-</v>
      </c>
      <c r="D248" s="302"/>
      <c r="E248" s="146" t="str">
        <f>IF($D248="","-",_xlfn.XLOOKUP($D248,Fund.Meta!$A:$A,Fund.Meta!$D:$D,"-",0,1))</f>
        <v>-</v>
      </c>
      <c r="F248" s="303" t="str">
        <f>IF($D248="","-",_xlfn.XLOOKUP($D248,Fund.Meta!$A:$A,Fund.Meta!$E:$E,"-",0,1))</f>
        <v>-</v>
      </c>
      <c r="G248" s="302"/>
      <c r="H248" s="303" t="str">
        <f>IF($G248="","-",_xlfn.XLOOKUP($G248,Appr.Meta!$A:$A,Appr.Meta!$D:$D,"-",0,1))</f>
        <v>-</v>
      </c>
      <c r="I248" s="304"/>
      <c r="J248" s="303" t="str">
        <f>IF($I248="","-",_xlfn.XLOOKUP($I248,'CC.Meta'!$A:$A,'CC.Meta'!$D:$D,"-",0,1))</f>
        <v>-</v>
      </c>
      <c r="K248" s="302"/>
      <c r="L248" s="146" t="str">
        <f>IF($K248="","-",_xlfn.XLOOKUP($K248,Obj.Meta!$A:$A,Obj.Meta!$D:$D,"-",0,1))</f>
        <v>-</v>
      </c>
      <c r="M248" s="300" t="str">
        <f>IF($K248="","-",_xlfn.XLOOKUP($K248,Obj.Meta!$A:$A,Obj.Meta!$F:$F,"-",0,1))</f>
        <v>-</v>
      </c>
      <c r="N248" s="356" t="str">
        <f>IF($I248="","-",_xlfn.XLOOKUP($K248,Obj.Meta!$A:$A,Obj.Meta!$O:$O,"-",0,1))</f>
        <v>-</v>
      </c>
      <c r="O248" s="357" t="str">
        <f t="shared" si="7"/>
        <v>---</v>
      </c>
      <c r="P248" s="333"/>
      <c r="Q248" s="133"/>
      <c r="R248" s="728"/>
      <c r="S248" s="200"/>
      <c r="T248" s="201"/>
      <c r="U248" s="202"/>
      <c r="V248" s="613"/>
      <c r="W248" s="608"/>
    </row>
    <row r="249" spans="1:23" s="127" customFormat="1">
      <c r="A249" s="145" t="str">
        <f t="shared" si="6"/>
        <v>-</v>
      </c>
      <c r="B249" s="146" t="str">
        <f>_xlfn.XLOOKUP($A249,Dept.Meta!$A:$A,Dept.Meta!$F:$F,"-",0,1)</f>
        <v>-</v>
      </c>
      <c r="C249" s="629" t="str">
        <f>_xlfn.XLOOKUP(_xlfn.CONCAT($G249,"-",$I249),Div.Meta!$H:$H,Div.Meta!$C:$C,"-",0,1)</f>
        <v>-</v>
      </c>
      <c r="D249" s="302"/>
      <c r="E249" s="146" t="str">
        <f>IF($D249="","-",_xlfn.XLOOKUP($D249,Fund.Meta!$A:$A,Fund.Meta!$D:$D,"-",0,1))</f>
        <v>-</v>
      </c>
      <c r="F249" s="303" t="str">
        <f>IF($D249="","-",_xlfn.XLOOKUP($D249,Fund.Meta!$A:$A,Fund.Meta!$E:$E,"-",0,1))</f>
        <v>-</v>
      </c>
      <c r="G249" s="302"/>
      <c r="H249" s="303" t="str">
        <f>IF($G249="","-",_xlfn.XLOOKUP($G249,Appr.Meta!$A:$A,Appr.Meta!$D:$D,"-",0,1))</f>
        <v>-</v>
      </c>
      <c r="I249" s="304"/>
      <c r="J249" s="303" t="str">
        <f>IF($I249="","-",_xlfn.XLOOKUP($I249,'CC.Meta'!$A:$A,'CC.Meta'!$D:$D,"-",0,1))</f>
        <v>-</v>
      </c>
      <c r="K249" s="302"/>
      <c r="L249" s="146" t="str">
        <f>IF($K249="","-",_xlfn.XLOOKUP($K249,Obj.Meta!$A:$A,Obj.Meta!$D:$D,"-",0,1))</f>
        <v>-</v>
      </c>
      <c r="M249" s="300" t="str">
        <f>IF($K249="","-",_xlfn.XLOOKUP($K249,Obj.Meta!$A:$A,Obj.Meta!$F:$F,"-",0,1))</f>
        <v>-</v>
      </c>
      <c r="N249" s="356" t="str">
        <f>IF($I249="","-",_xlfn.XLOOKUP($K249,Obj.Meta!$A:$A,Obj.Meta!$O:$O,"-",0,1))</f>
        <v>-</v>
      </c>
      <c r="O249" s="357" t="str">
        <f t="shared" si="7"/>
        <v>---</v>
      </c>
      <c r="P249" s="333"/>
      <c r="Q249" s="133"/>
      <c r="R249" s="728"/>
      <c r="S249" s="200"/>
      <c r="T249" s="201"/>
      <c r="U249" s="202"/>
      <c r="V249" s="613"/>
      <c r="W249" s="608"/>
    </row>
    <row r="250" spans="1:23" s="127" customFormat="1">
      <c r="A250" s="145" t="str">
        <f t="shared" si="6"/>
        <v>-</v>
      </c>
      <c r="B250" s="146" t="str">
        <f>_xlfn.XLOOKUP($A250,Dept.Meta!$A:$A,Dept.Meta!$F:$F,"-",0,1)</f>
        <v>-</v>
      </c>
      <c r="C250" s="629" t="str">
        <f>_xlfn.XLOOKUP(_xlfn.CONCAT($G250,"-",$I250),Div.Meta!$H:$H,Div.Meta!$C:$C,"-",0,1)</f>
        <v>-</v>
      </c>
      <c r="D250" s="302"/>
      <c r="E250" s="146" t="str">
        <f>IF($D250="","-",_xlfn.XLOOKUP($D250,Fund.Meta!$A:$A,Fund.Meta!$D:$D,"-",0,1))</f>
        <v>-</v>
      </c>
      <c r="F250" s="303" t="str">
        <f>IF($D250="","-",_xlfn.XLOOKUP($D250,Fund.Meta!$A:$A,Fund.Meta!$E:$E,"-",0,1))</f>
        <v>-</v>
      </c>
      <c r="G250" s="302"/>
      <c r="H250" s="303" t="str">
        <f>IF($G250="","-",_xlfn.XLOOKUP($G250,Appr.Meta!$A:$A,Appr.Meta!$D:$D,"-",0,1))</f>
        <v>-</v>
      </c>
      <c r="I250" s="304"/>
      <c r="J250" s="303" t="str">
        <f>IF($I250="","-",_xlfn.XLOOKUP($I250,'CC.Meta'!$A:$A,'CC.Meta'!$D:$D,"-",0,1))</f>
        <v>-</v>
      </c>
      <c r="K250" s="302"/>
      <c r="L250" s="146" t="str">
        <f>IF($K250="","-",_xlfn.XLOOKUP($K250,Obj.Meta!$A:$A,Obj.Meta!$D:$D,"-",0,1))</f>
        <v>-</v>
      </c>
      <c r="M250" s="300" t="str">
        <f>IF($K250="","-",_xlfn.XLOOKUP($K250,Obj.Meta!$A:$A,Obj.Meta!$F:$F,"-",0,1))</f>
        <v>-</v>
      </c>
      <c r="N250" s="356" t="str">
        <f>IF($I250="","-",_xlfn.XLOOKUP($K250,Obj.Meta!$A:$A,Obj.Meta!$O:$O,"-",0,1))</f>
        <v>-</v>
      </c>
      <c r="O250" s="357" t="str">
        <f t="shared" si="7"/>
        <v>---</v>
      </c>
      <c r="P250" s="333"/>
      <c r="Q250" s="133"/>
      <c r="R250" s="728"/>
      <c r="S250" s="200"/>
      <c r="T250" s="201"/>
      <c r="U250" s="202"/>
      <c r="V250" s="613"/>
      <c r="W250" s="608"/>
    </row>
    <row r="251" spans="1:23" s="127" customFormat="1">
      <c r="A251" s="145" t="str">
        <f t="shared" si="6"/>
        <v>-</v>
      </c>
      <c r="B251" s="146" t="str">
        <f>_xlfn.XLOOKUP($A251,Dept.Meta!$A:$A,Dept.Meta!$F:$F,"-",0,1)</f>
        <v>-</v>
      </c>
      <c r="C251" s="629" t="str">
        <f>_xlfn.XLOOKUP(_xlfn.CONCAT($G251,"-",$I251),Div.Meta!$H:$H,Div.Meta!$C:$C,"-",0,1)</f>
        <v>-</v>
      </c>
      <c r="D251" s="302"/>
      <c r="E251" s="146" t="str">
        <f>IF($D251="","-",_xlfn.XLOOKUP($D251,Fund.Meta!$A:$A,Fund.Meta!$D:$D,"-",0,1))</f>
        <v>-</v>
      </c>
      <c r="F251" s="303" t="str">
        <f>IF($D251="","-",_xlfn.XLOOKUP($D251,Fund.Meta!$A:$A,Fund.Meta!$E:$E,"-",0,1))</f>
        <v>-</v>
      </c>
      <c r="G251" s="302"/>
      <c r="H251" s="303" t="str">
        <f>IF($G251="","-",_xlfn.XLOOKUP($G251,Appr.Meta!$A:$A,Appr.Meta!$D:$D,"-",0,1))</f>
        <v>-</v>
      </c>
      <c r="I251" s="304"/>
      <c r="J251" s="303" t="str">
        <f>IF($I251="","-",_xlfn.XLOOKUP($I251,'CC.Meta'!$A:$A,'CC.Meta'!$D:$D,"-",0,1))</f>
        <v>-</v>
      </c>
      <c r="K251" s="302"/>
      <c r="L251" s="146" t="str">
        <f>IF($K251="","-",_xlfn.XLOOKUP($K251,Obj.Meta!$A:$A,Obj.Meta!$D:$D,"-",0,1))</f>
        <v>-</v>
      </c>
      <c r="M251" s="300" t="str">
        <f>IF($K251="","-",_xlfn.XLOOKUP($K251,Obj.Meta!$A:$A,Obj.Meta!$F:$F,"-",0,1))</f>
        <v>-</v>
      </c>
      <c r="N251" s="356" t="str">
        <f>IF($I251="","-",_xlfn.XLOOKUP($K251,Obj.Meta!$A:$A,Obj.Meta!$O:$O,"-",0,1))</f>
        <v>-</v>
      </c>
      <c r="O251" s="357" t="str">
        <f t="shared" si="7"/>
        <v>---</v>
      </c>
      <c r="P251" s="333"/>
      <c r="Q251" s="133"/>
      <c r="R251" s="728"/>
      <c r="S251" s="200"/>
      <c r="T251" s="201"/>
      <c r="U251" s="202"/>
      <c r="V251" s="613"/>
      <c r="W251" s="608"/>
    </row>
    <row r="252" spans="1:23" s="127" customFormat="1">
      <c r="A252" s="145" t="str">
        <f t="shared" si="6"/>
        <v>-</v>
      </c>
      <c r="B252" s="146" t="str">
        <f>_xlfn.XLOOKUP($A252,Dept.Meta!$A:$A,Dept.Meta!$F:$F,"-",0,1)</f>
        <v>-</v>
      </c>
      <c r="C252" s="629" t="str">
        <f>_xlfn.XLOOKUP(_xlfn.CONCAT($G252,"-",$I252),Div.Meta!$H:$H,Div.Meta!$C:$C,"-",0,1)</f>
        <v>-</v>
      </c>
      <c r="D252" s="302"/>
      <c r="E252" s="146" t="str">
        <f>IF($D252="","-",_xlfn.XLOOKUP($D252,Fund.Meta!$A:$A,Fund.Meta!$D:$D,"-",0,1))</f>
        <v>-</v>
      </c>
      <c r="F252" s="303" t="str">
        <f>IF($D252="","-",_xlfn.XLOOKUP($D252,Fund.Meta!$A:$A,Fund.Meta!$E:$E,"-",0,1))</f>
        <v>-</v>
      </c>
      <c r="G252" s="302"/>
      <c r="H252" s="303" t="str">
        <f>IF($G252="","-",_xlfn.XLOOKUP($G252,Appr.Meta!$A:$A,Appr.Meta!$D:$D,"-",0,1))</f>
        <v>-</v>
      </c>
      <c r="I252" s="304"/>
      <c r="J252" s="303" t="str">
        <f>IF($I252="","-",_xlfn.XLOOKUP($I252,'CC.Meta'!$A:$A,'CC.Meta'!$D:$D,"-",0,1))</f>
        <v>-</v>
      </c>
      <c r="K252" s="302"/>
      <c r="L252" s="146" t="str">
        <f>IF($K252="","-",_xlfn.XLOOKUP($K252,Obj.Meta!$A:$A,Obj.Meta!$D:$D,"-",0,1))</f>
        <v>-</v>
      </c>
      <c r="M252" s="300" t="str">
        <f>IF($K252="","-",_xlfn.XLOOKUP($K252,Obj.Meta!$A:$A,Obj.Meta!$F:$F,"-",0,1))</f>
        <v>-</v>
      </c>
      <c r="N252" s="356" t="str">
        <f>IF($I252="","-",_xlfn.XLOOKUP($K252,Obj.Meta!$A:$A,Obj.Meta!$O:$O,"-",0,1))</f>
        <v>-</v>
      </c>
      <c r="O252" s="357" t="str">
        <f t="shared" si="7"/>
        <v>---</v>
      </c>
      <c r="P252" s="333"/>
      <c r="Q252" s="133"/>
      <c r="R252" s="728"/>
      <c r="S252" s="200"/>
      <c r="T252" s="201"/>
      <c r="U252" s="202"/>
      <c r="V252" s="613"/>
      <c r="W252" s="608"/>
    </row>
    <row r="253" spans="1:23" s="127" customFormat="1">
      <c r="A253" s="145" t="str">
        <f t="shared" si="6"/>
        <v>-</v>
      </c>
      <c r="B253" s="146" t="str">
        <f>_xlfn.XLOOKUP($A253,Dept.Meta!$A:$A,Dept.Meta!$F:$F,"-",0,1)</f>
        <v>-</v>
      </c>
      <c r="C253" s="629" t="str">
        <f>_xlfn.XLOOKUP(_xlfn.CONCAT($G253,"-",$I253),Div.Meta!$H:$H,Div.Meta!$C:$C,"-",0,1)</f>
        <v>-</v>
      </c>
      <c r="D253" s="302"/>
      <c r="E253" s="146" t="str">
        <f>IF($D253="","-",_xlfn.XLOOKUP($D253,Fund.Meta!$A:$A,Fund.Meta!$D:$D,"-",0,1))</f>
        <v>-</v>
      </c>
      <c r="F253" s="303" t="str">
        <f>IF($D253="","-",_xlfn.XLOOKUP($D253,Fund.Meta!$A:$A,Fund.Meta!$E:$E,"-",0,1))</f>
        <v>-</v>
      </c>
      <c r="G253" s="302"/>
      <c r="H253" s="303" t="str">
        <f>IF($G253="","-",_xlfn.XLOOKUP($G253,Appr.Meta!$A:$A,Appr.Meta!$D:$D,"-",0,1))</f>
        <v>-</v>
      </c>
      <c r="I253" s="304"/>
      <c r="J253" s="303" t="str">
        <f>IF($I253="","-",_xlfn.XLOOKUP($I253,'CC.Meta'!$A:$A,'CC.Meta'!$D:$D,"-",0,1))</f>
        <v>-</v>
      </c>
      <c r="K253" s="302"/>
      <c r="L253" s="146" t="str">
        <f>IF($K253="","-",_xlfn.XLOOKUP($K253,Obj.Meta!$A:$A,Obj.Meta!$D:$D,"-",0,1))</f>
        <v>-</v>
      </c>
      <c r="M253" s="300" t="str">
        <f>IF($K253="","-",_xlfn.XLOOKUP($K253,Obj.Meta!$A:$A,Obj.Meta!$F:$F,"-",0,1))</f>
        <v>-</v>
      </c>
      <c r="N253" s="356" t="str">
        <f>IF($I253="","-",_xlfn.XLOOKUP($K253,Obj.Meta!$A:$A,Obj.Meta!$O:$O,"-",0,1))</f>
        <v>-</v>
      </c>
      <c r="O253" s="357" t="str">
        <f t="shared" si="7"/>
        <v>---</v>
      </c>
      <c r="P253" s="333"/>
      <c r="Q253" s="133"/>
      <c r="R253" s="728"/>
      <c r="S253" s="200"/>
      <c r="T253" s="201"/>
      <c r="U253" s="202"/>
      <c r="V253" s="613"/>
      <c r="W253" s="608"/>
    </row>
    <row r="254" spans="1:23" s="127" customFormat="1">
      <c r="A254" s="145" t="str">
        <f t="shared" si="6"/>
        <v>-</v>
      </c>
      <c r="B254" s="146" t="str">
        <f>_xlfn.XLOOKUP($A254,Dept.Meta!$A:$A,Dept.Meta!$F:$F,"-",0,1)</f>
        <v>-</v>
      </c>
      <c r="C254" s="629" t="str">
        <f>_xlfn.XLOOKUP(_xlfn.CONCAT($G254,"-",$I254),Div.Meta!$H:$H,Div.Meta!$C:$C,"-",0,1)</f>
        <v>-</v>
      </c>
      <c r="D254" s="302"/>
      <c r="E254" s="146" t="str">
        <f>IF($D254="","-",_xlfn.XLOOKUP($D254,Fund.Meta!$A:$A,Fund.Meta!$D:$D,"-",0,1))</f>
        <v>-</v>
      </c>
      <c r="F254" s="303" t="str">
        <f>IF($D254="","-",_xlfn.XLOOKUP($D254,Fund.Meta!$A:$A,Fund.Meta!$E:$E,"-",0,1))</f>
        <v>-</v>
      </c>
      <c r="G254" s="302"/>
      <c r="H254" s="303" t="str">
        <f>IF($G254="","-",_xlfn.XLOOKUP($G254,Appr.Meta!$A:$A,Appr.Meta!$D:$D,"-",0,1))</f>
        <v>-</v>
      </c>
      <c r="I254" s="304"/>
      <c r="J254" s="303" t="str">
        <f>IF($I254="","-",_xlfn.XLOOKUP($I254,'CC.Meta'!$A:$A,'CC.Meta'!$D:$D,"-",0,1))</f>
        <v>-</v>
      </c>
      <c r="K254" s="302"/>
      <c r="L254" s="146" t="str">
        <f>IF($K254="","-",_xlfn.XLOOKUP($K254,Obj.Meta!$A:$A,Obj.Meta!$D:$D,"-",0,1))</f>
        <v>-</v>
      </c>
      <c r="M254" s="300" t="str">
        <f>IF($K254="","-",_xlfn.XLOOKUP($K254,Obj.Meta!$A:$A,Obj.Meta!$F:$F,"-",0,1))</f>
        <v>-</v>
      </c>
      <c r="N254" s="356" t="str">
        <f>IF($I254="","-",_xlfn.XLOOKUP($K254,Obj.Meta!$A:$A,Obj.Meta!$O:$O,"-",0,1))</f>
        <v>-</v>
      </c>
      <c r="O254" s="357" t="str">
        <f t="shared" si="7"/>
        <v>---</v>
      </c>
      <c r="P254" s="333"/>
      <c r="Q254" s="133"/>
      <c r="R254" s="728"/>
      <c r="S254" s="200"/>
      <c r="T254" s="201"/>
      <c r="U254" s="202"/>
      <c r="V254" s="613"/>
      <c r="W254" s="608"/>
    </row>
    <row r="255" spans="1:23" s="127" customFormat="1">
      <c r="A255" s="145" t="str">
        <f t="shared" si="6"/>
        <v>-</v>
      </c>
      <c r="B255" s="146" t="str">
        <f>_xlfn.XLOOKUP($A255,Dept.Meta!$A:$A,Dept.Meta!$F:$F,"-",0,1)</f>
        <v>-</v>
      </c>
      <c r="C255" s="629" t="str">
        <f>_xlfn.XLOOKUP(_xlfn.CONCAT($G255,"-",$I255),Div.Meta!$H:$H,Div.Meta!$C:$C,"-",0,1)</f>
        <v>-</v>
      </c>
      <c r="D255" s="302"/>
      <c r="E255" s="146" t="str">
        <f>IF($D255="","-",_xlfn.XLOOKUP($D255,Fund.Meta!$A:$A,Fund.Meta!$D:$D,"-",0,1))</f>
        <v>-</v>
      </c>
      <c r="F255" s="303" t="str">
        <f>IF($D255="","-",_xlfn.XLOOKUP($D255,Fund.Meta!$A:$A,Fund.Meta!$E:$E,"-",0,1))</f>
        <v>-</v>
      </c>
      <c r="G255" s="302"/>
      <c r="H255" s="303" t="str">
        <f>IF($G255="","-",_xlfn.XLOOKUP($G255,Appr.Meta!$A:$A,Appr.Meta!$D:$D,"-",0,1))</f>
        <v>-</v>
      </c>
      <c r="I255" s="304"/>
      <c r="J255" s="303" t="str">
        <f>IF($I255="","-",_xlfn.XLOOKUP($I255,'CC.Meta'!$A:$A,'CC.Meta'!$D:$D,"-",0,1))</f>
        <v>-</v>
      </c>
      <c r="K255" s="302"/>
      <c r="L255" s="146" t="str">
        <f>IF($K255="","-",_xlfn.XLOOKUP($K255,Obj.Meta!$A:$A,Obj.Meta!$D:$D,"-",0,1))</f>
        <v>-</v>
      </c>
      <c r="M255" s="300" t="str">
        <f>IF($K255="","-",_xlfn.XLOOKUP($K255,Obj.Meta!$A:$A,Obj.Meta!$F:$F,"-",0,1))</f>
        <v>-</v>
      </c>
      <c r="N255" s="356" t="str">
        <f>IF($I255="","-",_xlfn.XLOOKUP($K255,Obj.Meta!$A:$A,Obj.Meta!$O:$O,"-",0,1))</f>
        <v>-</v>
      </c>
      <c r="O255" s="357" t="str">
        <f t="shared" si="7"/>
        <v>---</v>
      </c>
      <c r="P255" s="333"/>
      <c r="Q255" s="133"/>
      <c r="R255" s="728"/>
      <c r="S255" s="200"/>
      <c r="T255" s="201"/>
      <c r="U255" s="202"/>
      <c r="V255" s="613"/>
      <c r="W255" s="608"/>
    </row>
    <row r="256" spans="1:23" s="127" customFormat="1">
      <c r="A256" s="145" t="str">
        <f t="shared" si="6"/>
        <v>-</v>
      </c>
      <c r="B256" s="146" t="str">
        <f>_xlfn.XLOOKUP($A256,Dept.Meta!$A:$A,Dept.Meta!$F:$F,"-",0,1)</f>
        <v>-</v>
      </c>
      <c r="C256" s="629" t="str">
        <f>_xlfn.XLOOKUP(_xlfn.CONCAT($G256,"-",$I256),Div.Meta!$H:$H,Div.Meta!$C:$C,"-",0,1)</f>
        <v>-</v>
      </c>
      <c r="D256" s="302"/>
      <c r="E256" s="146" t="str">
        <f>IF($D256="","-",_xlfn.XLOOKUP($D256,Fund.Meta!$A:$A,Fund.Meta!$D:$D,"-",0,1))</f>
        <v>-</v>
      </c>
      <c r="F256" s="303" t="str">
        <f>IF($D256="","-",_xlfn.XLOOKUP($D256,Fund.Meta!$A:$A,Fund.Meta!$E:$E,"-",0,1))</f>
        <v>-</v>
      </c>
      <c r="G256" s="302"/>
      <c r="H256" s="303" t="str">
        <f>IF($G256="","-",_xlfn.XLOOKUP($G256,Appr.Meta!$A:$A,Appr.Meta!$D:$D,"-",0,1))</f>
        <v>-</v>
      </c>
      <c r="I256" s="304"/>
      <c r="J256" s="303" t="str">
        <f>IF($I256="","-",_xlfn.XLOOKUP($I256,'CC.Meta'!$A:$A,'CC.Meta'!$D:$D,"-",0,1))</f>
        <v>-</v>
      </c>
      <c r="K256" s="302"/>
      <c r="L256" s="146" t="str">
        <f>IF($K256="","-",_xlfn.XLOOKUP($K256,Obj.Meta!$A:$A,Obj.Meta!$D:$D,"-",0,1))</f>
        <v>-</v>
      </c>
      <c r="M256" s="300" t="str">
        <f>IF($K256="","-",_xlfn.XLOOKUP($K256,Obj.Meta!$A:$A,Obj.Meta!$F:$F,"-",0,1))</f>
        <v>-</v>
      </c>
      <c r="N256" s="356" t="str">
        <f>IF($I256="","-",_xlfn.XLOOKUP($K256,Obj.Meta!$A:$A,Obj.Meta!$O:$O,"-",0,1))</f>
        <v>-</v>
      </c>
      <c r="O256" s="357" t="str">
        <f t="shared" si="7"/>
        <v>---</v>
      </c>
      <c r="P256" s="333"/>
      <c r="Q256" s="133"/>
      <c r="R256" s="728"/>
      <c r="S256" s="200"/>
      <c r="T256" s="201"/>
      <c r="U256" s="202"/>
      <c r="V256" s="613"/>
      <c r="W256" s="608"/>
    </row>
    <row r="257" spans="1:23" s="127" customFormat="1">
      <c r="A257" s="145" t="str">
        <f t="shared" si="6"/>
        <v>-</v>
      </c>
      <c r="B257" s="146" t="str">
        <f>_xlfn.XLOOKUP($A257,Dept.Meta!$A:$A,Dept.Meta!$F:$F,"-",0,1)</f>
        <v>-</v>
      </c>
      <c r="C257" s="629" t="str">
        <f>_xlfn.XLOOKUP(_xlfn.CONCAT($G257,"-",$I257),Div.Meta!$H:$H,Div.Meta!$C:$C,"-",0,1)</f>
        <v>-</v>
      </c>
      <c r="D257" s="302"/>
      <c r="E257" s="146" t="str">
        <f>IF($D257="","-",_xlfn.XLOOKUP($D257,Fund.Meta!$A:$A,Fund.Meta!$D:$D,"-",0,1))</f>
        <v>-</v>
      </c>
      <c r="F257" s="303" t="str">
        <f>IF($D257="","-",_xlfn.XLOOKUP($D257,Fund.Meta!$A:$A,Fund.Meta!$E:$E,"-",0,1))</f>
        <v>-</v>
      </c>
      <c r="G257" s="302"/>
      <c r="H257" s="303" t="str">
        <f>IF($G257="","-",_xlfn.XLOOKUP($G257,Appr.Meta!$A:$A,Appr.Meta!$D:$D,"-",0,1))</f>
        <v>-</v>
      </c>
      <c r="I257" s="304"/>
      <c r="J257" s="303" t="str">
        <f>IF($I257="","-",_xlfn.XLOOKUP($I257,'CC.Meta'!$A:$A,'CC.Meta'!$D:$D,"-",0,1))</f>
        <v>-</v>
      </c>
      <c r="K257" s="302"/>
      <c r="L257" s="146" t="str">
        <f>IF($K257="","-",_xlfn.XLOOKUP($K257,Obj.Meta!$A:$A,Obj.Meta!$D:$D,"-",0,1))</f>
        <v>-</v>
      </c>
      <c r="M257" s="300" t="str">
        <f>IF($K257="","-",_xlfn.XLOOKUP($K257,Obj.Meta!$A:$A,Obj.Meta!$F:$F,"-",0,1))</f>
        <v>-</v>
      </c>
      <c r="N257" s="356" t="str">
        <f>IF($I257="","-",_xlfn.XLOOKUP($K257,Obj.Meta!$A:$A,Obj.Meta!$O:$O,"-",0,1))</f>
        <v>-</v>
      </c>
      <c r="O257" s="357" t="str">
        <f t="shared" si="7"/>
        <v>---</v>
      </c>
      <c r="P257" s="333"/>
      <c r="Q257" s="133"/>
      <c r="R257" s="728"/>
      <c r="S257" s="200"/>
      <c r="T257" s="201"/>
      <c r="U257" s="202"/>
      <c r="V257" s="613"/>
      <c r="W257" s="608"/>
    </row>
    <row r="258" spans="1:23" s="127" customFormat="1">
      <c r="A258" s="145" t="str">
        <f t="shared" si="6"/>
        <v>-</v>
      </c>
      <c r="B258" s="146" t="str">
        <f>_xlfn.XLOOKUP($A258,Dept.Meta!$A:$A,Dept.Meta!$F:$F,"-",0,1)</f>
        <v>-</v>
      </c>
      <c r="C258" s="629" t="str">
        <f>_xlfn.XLOOKUP(_xlfn.CONCAT($G258,"-",$I258),Div.Meta!$H:$H,Div.Meta!$C:$C,"-",0,1)</f>
        <v>-</v>
      </c>
      <c r="D258" s="302"/>
      <c r="E258" s="146" t="str">
        <f>IF($D258="","-",_xlfn.XLOOKUP($D258,Fund.Meta!$A:$A,Fund.Meta!$D:$D,"-",0,1))</f>
        <v>-</v>
      </c>
      <c r="F258" s="303" t="str">
        <f>IF($D258="","-",_xlfn.XLOOKUP($D258,Fund.Meta!$A:$A,Fund.Meta!$E:$E,"-",0,1))</f>
        <v>-</v>
      </c>
      <c r="G258" s="302"/>
      <c r="H258" s="303" t="str">
        <f>IF($G258="","-",_xlfn.XLOOKUP($G258,Appr.Meta!$A:$A,Appr.Meta!$D:$D,"-",0,1))</f>
        <v>-</v>
      </c>
      <c r="I258" s="304"/>
      <c r="J258" s="303" t="str">
        <f>IF($I258="","-",_xlfn.XLOOKUP($I258,'CC.Meta'!$A:$A,'CC.Meta'!$D:$D,"-",0,1))</f>
        <v>-</v>
      </c>
      <c r="K258" s="302"/>
      <c r="L258" s="146" t="str">
        <f>IF($K258="","-",_xlfn.XLOOKUP($K258,Obj.Meta!$A:$A,Obj.Meta!$D:$D,"-",0,1))</f>
        <v>-</v>
      </c>
      <c r="M258" s="300" t="str">
        <f>IF($K258="","-",_xlfn.XLOOKUP($K258,Obj.Meta!$A:$A,Obj.Meta!$F:$F,"-",0,1))</f>
        <v>-</v>
      </c>
      <c r="N258" s="356" t="str">
        <f>IF($I258="","-",_xlfn.XLOOKUP($K258,Obj.Meta!$A:$A,Obj.Meta!$O:$O,"-",0,1))</f>
        <v>-</v>
      </c>
      <c r="O258" s="357" t="str">
        <f t="shared" si="7"/>
        <v>---</v>
      </c>
      <c r="P258" s="333"/>
      <c r="Q258" s="133"/>
      <c r="R258" s="728"/>
      <c r="S258" s="200"/>
      <c r="T258" s="201"/>
      <c r="U258" s="202"/>
      <c r="V258" s="613"/>
      <c r="W258" s="608"/>
    </row>
    <row r="259" spans="1:23" s="127" customFormat="1">
      <c r="A259" s="145" t="str">
        <f t="shared" si="6"/>
        <v>-</v>
      </c>
      <c r="B259" s="146" t="str">
        <f>_xlfn.XLOOKUP($A259,Dept.Meta!$A:$A,Dept.Meta!$F:$F,"-",0,1)</f>
        <v>-</v>
      </c>
      <c r="C259" s="629" t="str">
        <f>_xlfn.XLOOKUP(_xlfn.CONCAT($G259,"-",$I259),Div.Meta!$H:$H,Div.Meta!$C:$C,"-",0,1)</f>
        <v>-</v>
      </c>
      <c r="D259" s="302"/>
      <c r="E259" s="146" t="str">
        <f>IF($D259="","-",_xlfn.XLOOKUP($D259,Fund.Meta!$A:$A,Fund.Meta!$D:$D,"-",0,1))</f>
        <v>-</v>
      </c>
      <c r="F259" s="303" t="str">
        <f>IF($D259="","-",_xlfn.XLOOKUP($D259,Fund.Meta!$A:$A,Fund.Meta!$E:$E,"-",0,1))</f>
        <v>-</v>
      </c>
      <c r="G259" s="302"/>
      <c r="H259" s="303" t="str">
        <f>IF($G259="","-",_xlfn.XLOOKUP($G259,Appr.Meta!$A:$A,Appr.Meta!$D:$D,"-",0,1))</f>
        <v>-</v>
      </c>
      <c r="I259" s="304"/>
      <c r="J259" s="303" t="str">
        <f>IF($I259="","-",_xlfn.XLOOKUP($I259,'CC.Meta'!$A:$A,'CC.Meta'!$D:$D,"-",0,1))</f>
        <v>-</v>
      </c>
      <c r="K259" s="302"/>
      <c r="L259" s="146" t="str">
        <f>IF($K259="","-",_xlfn.XLOOKUP($K259,Obj.Meta!$A:$A,Obj.Meta!$D:$D,"-",0,1))</f>
        <v>-</v>
      </c>
      <c r="M259" s="300" t="str">
        <f>IF($K259="","-",_xlfn.XLOOKUP($K259,Obj.Meta!$A:$A,Obj.Meta!$F:$F,"-",0,1))</f>
        <v>-</v>
      </c>
      <c r="N259" s="356" t="str">
        <f>IF($I259="","-",_xlfn.XLOOKUP($K259,Obj.Meta!$A:$A,Obj.Meta!$O:$O,"-",0,1))</f>
        <v>-</v>
      </c>
      <c r="O259" s="357" t="str">
        <f t="shared" si="7"/>
        <v>---</v>
      </c>
      <c r="P259" s="333"/>
      <c r="Q259" s="133"/>
      <c r="R259" s="728"/>
      <c r="S259" s="200"/>
      <c r="T259" s="201"/>
      <c r="U259" s="202"/>
      <c r="V259" s="613"/>
      <c r="W259" s="608"/>
    </row>
    <row r="260" spans="1:23" s="127" customFormat="1">
      <c r="A260" s="145" t="str">
        <f t="shared" si="6"/>
        <v>-</v>
      </c>
      <c r="B260" s="146" t="str">
        <f>_xlfn.XLOOKUP($A260,Dept.Meta!$A:$A,Dept.Meta!$F:$F,"-",0,1)</f>
        <v>-</v>
      </c>
      <c r="C260" s="629" t="str">
        <f>_xlfn.XLOOKUP(_xlfn.CONCAT($G260,"-",$I260),Div.Meta!$H:$H,Div.Meta!$C:$C,"-",0,1)</f>
        <v>-</v>
      </c>
      <c r="D260" s="302"/>
      <c r="E260" s="146" t="str">
        <f>IF($D260="","-",_xlfn.XLOOKUP($D260,Fund.Meta!$A:$A,Fund.Meta!$D:$D,"-",0,1))</f>
        <v>-</v>
      </c>
      <c r="F260" s="303" t="str">
        <f>IF($D260="","-",_xlfn.XLOOKUP($D260,Fund.Meta!$A:$A,Fund.Meta!$E:$E,"-",0,1))</f>
        <v>-</v>
      </c>
      <c r="G260" s="302"/>
      <c r="H260" s="303" t="str">
        <f>IF($G260="","-",_xlfn.XLOOKUP($G260,Appr.Meta!$A:$A,Appr.Meta!$D:$D,"-",0,1))</f>
        <v>-</v>
      </c>
      <c r="I260" s="304"/>
      <c r="J260" s="303" t="str">
        <f>IF($I260="","-",_xlfn.XLOOKUP($I260,'CC.Meta'!$A:$A,'CC.Meta'!$D:$D,"-",0,1))</f>
        <v>-</v>
      </c>
      <c r="K260" s="302"/>
      <c r="L260" s="146" t="str">
        <f>IF($K260="","-",_xlfn.XLOOKUP($K260,Obj.Meta!$A:$A,Obj.Meta!$D:$D,"-",0,1))</f>
        <v>-</v>
      </c>
      <c r="M260" s="300" t="str">
        <f>IF($K260="","-",_xlfn.XLOOKUP($K260,Obj.Meta!$A:$A,Obj.Meta!$F:$F,"-",0,1))</f>
        <v>-</v>
      </c>
      <c r="N260" s="356" t="str">
        <f>IF($I260="","-",_xlfn.XLOOKUP($K260,Obj.Meta!$A:$A,Obj.Meta!$O:$O,"-",0,1))</f>
        <v>-</v>
      </c>
      <c r="O260" s="357" t="str">
        <f t="shared" si="7"/>
        <v>---</v>
      </c>
      <c r="P260" s="333"/>
      <c r="Q260" s="133"/>
      <c r="R260" s="728"/>
      <c r="S260" s="200"/>
      <c r="T260" s="201"/>
      <c r="U260" s="202"/>
      <c r="V260" s="613"/>
      <c r="W260" s="608"/>
    </row>
    <row r="261" spans="1:23" s="127" customFormat="1">
      <c r="A261" s="145" t="str">
        <f t="shared" si="6"/>
        <v>-</v>
      </c>
      <c r="B261" s="146" t="str">
        <f>_xlfn.XLOOKUP($A261,Dept.Meta!$A:$A,Dept.Meta!$F:$F,"-",0,1)</f>
        <v>-</v>
      </c>
      <c r="C261" s="629" t="str">
        <f>_xlfn.XLOOKUP(_xlfn.CONCAT($G261,"-",$I261),Div.Meta!$H:$H,Div.Meta!$C:$C,"-",0,1)</f>
        <v>-</v>
      </c>
      <c r="D261" s="302"/>
      <c r="E261" s="146" t="str">
        <f>IF($D261="","-",_xlfn.XLOOKUP($D261,Fund.Meta!$A:$A,Fund.Meta!$D:$D,"-",0,1))</f>
        <v>-</v>
      </c>
      <c r="F261" s="303" t="str">
        <f>IF($D261="","-",_xlfn.XLOOKUP($D261,Fund.Meta!$A:$A,Fund.Meta!$E:$E,"-",0,1))</f>
        <v>-</v>
      </c>
      <c r="G261" s="302"/>
      <c r="H261" s="303" t="str">
        <f>IF($G261="","-",_xlfn.XLOOKUP($G261,Appr.Meta!$A:$A,Appr.Meta!$D:$D,"-",0,1))</f>
        <v>-</v>
      </c>
      <c r="I261" s="304"/>
      <c r="J261" s="303" t="str">
        <f>IF($I261="","-",_xlfn.XLOOKUP($I261,'CC.Meta'!$A:$A,'CC.Meta'!$D:$D,"-",0,1))</f>
        <v>-</v>
      </c>
      <c r="K261" s="302"/>
      <c r="L261" s="146" t="str">
        <f>IF($K261="","-",_xlfn.XLOOKUP($K261,Obj.Meta!$A:$A,Obj.Meta!$D:$D,"-",0,1))</f>
        <v>-</v>
      </c>
      <c r="M261" s="300" t="str">
        <f>IF($K261="","-",_xlfn.XLOOKUP($K261,Obj.Meta!$A:$A,Obj.Meta!$F:$F,"-",0,1))</f>
        <v>-</v>
      </c>
      <c r="N261" s="356" t="str">
        <f>IF($I261="","-",_xlfn.XLOOKUP($K261,Obj.Meta!$A:$A,Obj.Meta!$O:$O,"-",0,1))</f>
        <v>-</v>
      </c>
      <c r="O261" s="357" t="str">
        <f t="shared" si="7"/>
        <v>---</v>
      </c>
      <c r="P261" s="333"/>
      <c r="Q261" s="133"/>
      <c r="R261" s="728"/>
      <c r="S261" s="200"/>
      <c r="T261" s="201"/>
      <c r="U261" s="202"/>
      <c r="V261" s="613"/>
      <c r="W261" s="608"/>
    </row>
    <row r="262" spans="1:23" s="127" customFormat="1">
      <c r="A262" s="145" t="str">
        <f t="shared" si="6"/>
        <v>-</v>
      </c>
      <c r="B262" s="146" t="str">
        <f>_xlfn.XLOOKUP($A262,Dept.Meta!$A:$A,Dept.Meta!$F:$F,"-",0,1)</f>
        <v>-</v>
      </c>
      <c r="C262" s="629" t="str">
        <f>_xlfn.XLOOKUP(_xlfn.CONCAT($G262,"-",$I262),Div.Meta!$H:$H,Div.Meta!$C:$C,"-",0,1)</f>
        <v>-</v>
      </c>
      <c r="D262" s="302"/>
      <c r="E262" s="146" t="str">
        <f>IF($D262="","-",_xlfn.XLOOKUP($D262,Fund.Meta!$A:$A,Fund.Meta!$D:$D,"-",0,1))</f>
        <v>-</v>
      </c>
      <c r="F262" s="303" t="str">
        <f>IF($D262="","-",_xlfn.XLOOKUP($D262,Fund.Meta!$A:$A,Fund.Meta!$E:$E,"-",0,1))</f>
        <v>-</v>
      </c>
      <c r="G262" s="302"/>
      <c r="H262" s="303" t="str">
        <f>IF($G262="","-",_xlfn.XLOOKUP($G262,Appr.Meta!$A:$A,Appr.Meta!$D:$D,"-",0,1))</f>
        <v>-</v>
      </c>
      <c r="I262" s="304"/>
      <c r="J262" s="303" t="str">
        <f>IF($I262="","-",_xlfn.XLOOKUP($I262,'CC.Meta'!$A:$A,'CC.Meta'!$D:$D,"-",0,1))</f>
        <v>-</v>
      </c>
      <c r="K262" s="302"/>
      <c r="L262" s="146" t="str">
        <f>IF($K262="","-",_xlfn.XLOOKUP($K262,Obj.Meta!$A:$A,Obj.Meta!$D:$D,"-",0,1))</f>
        <v>-</v>
      </c>
      <c r="M262" s="300" t="str">
        <f>IF($K262="","-",_xlfn.XLOOKUP($K262,Obj.Meta!$A:$A,Obj.Meta!$F:$F,"-",0,1))</f>
        <v>-</v>
      </c>
      <c r="N262" s="356" t="str">
        <f>IF($I262="","-",_xlfn.XLOOKUP($K262,Obj.Meta!$A:$A,Obj.Meta!$O:$O,"-",0,1))</f>
        <v>-</v>
      </c>
      <c r="O262" s="357" t="str">
        <f t="shared" si="7"/>
        <v>---</v>
      </c>
      <c r="P262" s="333"/>
      <c r="Q262" s="133"/>
      <c r="R262" s="728"/>
      <c r="S262" s="200"/>
      <c r="T262" s="201"/>
      <c r="U262" s="202"/>
      <c r="V262" s="613"/>
      <c r="W262" s="608"/>
    </row>
    <row r="263" spans="1:23" s="127" customFormat="1">
      <c r="A263" s="145" t="str">
        <f t="shared" si="6"/>
        <v>-</v>
      </c>
      <c r="B263" s="146" t="str">
        <f>_xlfn.XLOOKUP($A263,Dept.Meta!$A:$A,Dept.Meta!$F:$F,"-",0,1)</f>
        <v>-</v>
      </c>
      <c r="C263" s="629" t="str">
        <f>_xlfn.XLOOKUP(_xlfn.CONCAT($G263,"-",$I263),Div.Meta!$H:$H,Div.Meta!$C:$C,"-",0,1)</f>
        <v>-</v>
      </c>
      <c r="D263" s="302"/>
      <c r="E263" s="146" t="str">
        <f>IF($D263="","-",_xlfn.XLOOKUP($D263,Fund.Meta!$A:$A,Fund.Meta!$D:$D,"-",0,1))</f>
        <v>-</v>
      </c>
      <c r="F263" s="303" t="str">
        <f>IF($D263="","-",_xlfn.XLOOKUP($D263,Fund.Meta!$A:$A,Fund.Meta!$E:$E,"-",0,1))</f>
        <v>-</v>
      </c>
      <c r="G263" s="302"/>
      <c r="H263" s="303" t="str">
        <f>IF($G263="","-",_xlfn.XLOOKUP($G263,Appr.Meta!$A:$A,Appr.Meta!$D:$D,"-",0,1))</f>
        <v>-</v>
      </c>
      <c r="I263" s="304"/>
      <c r="J263" s="303" t="str">
        <f>IF($I263="","-",_xlfn.XLOOKUP($I263,'CC.Meta'!$A:$A,'CC.Meta'!$D:$D,"-",0,1))</f>
        <v>-</v>
      </c>
      <c r="K263" s="302"/>
      <c r="L263" s="146" t="str">
        <f>IF($K263="","-",_xlfn.XLOOKUP($K263,Obj.Meta!$A:$A,Obj.Meta!$D:$D,"-",0,1))</f>
        <v>-</v>
      </c>
      <c r="M263" s="300" t="str">
        <f>IF($K263="","-",_xlfn.XLOOKUP($K263,Obj.Meta!$A:$A,Obj.Meta!$F:$F,"-",0,1))</f>
        <v>-</v>
      </c>
      <c r="N263" s="356" t="str">
        <f>IF($I263="","-",_xlfn.XLOOKUP($K263,Obj.Meta!$A:$A,Obj.Meta!$O:$O,"-",0,1))</f>
        <v>-</v>
      </c>
      <c r="O263" s="357" t="str">
        <f t="shared" si="7"/>
        <v>---</v>
      </c>
      <c r="P263" s="333"/>
      <c r="Q263" s="133"/>
      <c r="R263" s="728"/>
      <c r="S263" s="200"/>
      <c r="T263" s="201"/>
      <c r="U263" s="202"/>
      <c r="V263" s="613"/>
      <c r="W263" s="608"/>
    </row>
    <row r="264" spans="1:23" s="127" customFormat="1">
      <c r="A264" s="145" t="str">
        <f t="shared" si="6"/>
        <v>-</v>
      </c>
      <c r="B264" s="146" t="str">
        <f>_xlfn.XLOOKUP($A264,Dept.Meta!$A:$A,Dept.Meta!$F:$F,"-",0,1)</f>
        <v>-</v>
      </c>
      <c r="C264" s="629" t="str">
        <f>_xlfn.XLOOKUP(_xlfn.CONCAT($G264,"-",$I264),Div.Meta!$H:$H,Div.Meta!$C:$C,"-",0,1)</f>
        <v>-</v>
      </c>
      <c r="D264" s="302"/>
      <c r="E264" s="146" t="str">
        <f>IF($D264="","-",_xlfn.XLOOKUP($D264,Fund.Meta!$A:$A,Fund.Meta!$D:$D,"-",0,1))</f>
        <v>-</v>
      </c>
      <c r="F264" s="303" t="str">
        <f>IF($D264="","-",_xlfn.XLOOKUP($D264,Fund.Meta!$A:$A,Fund.Meta!$E:$E,"-",0,1))</f>
        <v>-</v>
      </c>
      <c r="G264" s="302"/>
      <c r="H264" s="303" t="str">
        <f>IF($G264="","-",_xlfn.XLOOKUP($G264,Appr.Meta!$A:$A,Appr.Meta!$D:$D,"-",0,1))</f>
        <v>-</v>
      </c>
      <c r="I264" s="304"/>
      <c r="J264" s="303" t="str">
        <f>IF($I264="","-",_xlfn.XLOOKUP($I264,'CC.Meta'!$A:$A,'CC.Meta'!$D:$D,"-",0,1))</f>
        <v>-</v>
      </c>
      <c r="K264" s="302"/>
      <c r="L264" s="146" t="str">
        <f>IF($K264="","-",_xlfn.XLOOKUP($K264,Obj.Meta!$A:$A,Obj.Meta!$D:$D,"-",0,1))</f>
        <v>-</v>
      </c>
      <c r="M264" s="300" t="str">
        <f>IF($K264="","-",_xlfn.XLOOKUP($K264,Obj.Meta!$A:$A,Obj.Meta!$F:$F,"-",0,1))</f>
        <v>-</v>
      </c>
      <c r="N264" s="356" t="str">
        <f>IF($I264="","-",_xlfn.XLOOKUP($K264,Obj.Meta!$A:$A,Obj.Meta!$O:$O,"-",0,1))</f>
        <v>-</v>
      </c>
      <c r="O264" s="357" t="str">
        <f t="shared" si="7"/>
        <v>---</v>
      </c>
      <c r="P264" s="333"/>
      <c r="Q264" s="133"/>
      <c r="R264" s="728"/>
      <c r="S264" s="200"/>
      <c r="T264" s="201"/>
      <c r="U264" s="202"/>
      <c r="V264" s="613"/>
      <c r="W264" s="608"/>
    </row>
    <row r="265" spans="1:23" s="127" customFormat="1">
      <c r="A265" s="145" t="str">
        <f t="shared" si="6"/>
        <v>-</v>
      </c>
      <c r="B265" s="146" t="str">
        <f>_xlfn.XLOOKUP($A265,Dept.Meta!$A:$A,Dept.Meta!$F:$F,"-",0,1)</f>
        <v>-</v>
      </c>
      <c r="C265" s="629" t="str">
        <f>_xlfn.XLOOKUP(_xlfn.CONCAT($G265,"-",$I265),Div.Meta!$H:$H,Div.Meta!$C:$C,"-",0,1)</f>
        <v>-</v>
      </c>
      <c r="D265" s="302"/>
      <c r="E265" s="146" t="str">
        <f>IF($D265="","-",_xlfn.XLOOKUP($D265,Fund.Meta!$A:$A,Fund.Meta!$D:$D,"-",0,1))</f>
        <v>-</v>
      </c>
      <c r="F265" s="303" t="str">
        <f>IF($D265="","-",_xlfn.XLOOKUP($D265,Fund.Meta!$A:$A,Fund.Meta!$E:$E,"-",0,1))</f>
        <v>-</v>
      </c>
      <c r="G265" s="302"/>
      <c r="H265" s="303" t="str">
        <f>IF($G265="","-",_xlfn.XLOOKUP($G265,Appr.Meta!$A:$A,Appr.Meta!$D:$D,"-",0,1))</f>
        <v>-</v>
      </c>
      <c r="I265" s="304"/>
      <c r="J265" s="303" t="str">
        <f>IF($I265="","-",_xlfn.XLOOKUP($I265,'CC.Meta'!$A:$A,'CC.Meta'!$D:$D,"-",0,1))</f>
        <v>-</v>
      </c>
      <c r="K265" s="302"/>
      <c r="L265" s="146" t="str">
        <f>IF($K265="","-",_xlfn.XLOOKUP($K265,Obj.Meta!$A:$A,Obj.Meta!$D:$D,"-",0,1))</f>
        <v>-</v>
      </c>
      <c r="M265" s="300" t="str">
        <f>IF($K265="","-",_xlfn.XLOOKUP($K265,Obj.Meta!$A:$A,Obj.Meta!$F:$F,"-",0,1))</f>
        <v>-</v>
      </c>
      <c r="N265" s="356" t="str">
        <f>IF($I265="","-",_xlfn.XLOOKUP($K265,Obj.Meta!$A:$A,Obj.Meta!$O:$O,"-",0,1))</f>
        <v>-</v>
      </c>
      <c r="O265" s="357" t="str">
        <f t="shared" si="7"/>
        <v>---</v>
      </c>
      <c r="P265" s="333"/>
      <c r="Q265" s="133"/>
      <c r="R265" s="728"/>
      <c r="S265" s="200"/>
      <c r="T265" s="201"/>
      <c r="U265" s="202"/>
      <c r="V265" s="613"/>
      <c r="W265" s="608"/>
    </row>
    <row r="266" spans="1:23" s="127" customFormat="1">
      <c r="A266" s="145" t="str">
        <f t="shared" si="6"/>
        <v>-</v>
      </c>
      <c r="B266" s="146" t="str">
        <f>_xlfn.XLOOKUP($A266,Dept.Meta!$A:$A,Dept.Meta!$F:$F,"-",0,1)</f>
        <v>-</v>
      </c>
      <c r="C266" s="629" t="str">
        <f>_xlfn.XLOOKUP(_xlfn.CONCAT($G266,"-",$I266),Div.Meta!$H:$H,Div.Meta!$C:$C,"-",0,1)</f>
        <v>-</v>
      </c>
      <c r="D266" s="302"/>
      <c r="E266" s="146" t="str">
        <f>IF($D266="","-",_xlfn.XLOOKUP($D266,Fund.Meta!$A:$A,Fund.Meta!$D:$D,"-",0,1))</f>
        <v>-</v>
      </c>
      <c r="F266" s="303" t="str">
        <f>IF($D266="","-",_xlfn.XLOOKUP($D266,Fund.Meta!$A:$A,Fund.Meta!$E:$E,"-",0,1))</f>
        <v>-</v>
      </c>
      <c r="G266" s="302"/>
      <c r="H266" s="303" t="str">
        <f>IF($G266="","-",_xlfn.XLOOKUP($G266,Appr.Meta!$A:$A,Appr.Meta!$D:$D,"-",0,1))</f>
        <v>-</v>
      </c>
      <c r="I266" s="304"/>
      <c r="J266" s="303" t="str">
        <f>IF($I266="","-",_xlfn.XLOOKUP($I266,'CC.Meta'!$A:$A,'CC.Meta'!$D:$D,"-",0,1))</f>
        <v>-</v>
      </c>
      <c r="K266" s="302"/>
      <c r="L266" s="146" t="str">
        <f>IF($K266="","-",_xlfn.XLOOKUP($K266,Obj.Meta!$A:$A,Obj.Meta!$D:$D,"-",0,1))</f>
        <v>-</v>
      </c>
      <c r="M266" s="300" t="str">
        <f>IF($K266="","-",_xlfn.XLOOKUP($K266,Obj.Meta!$A:$A,Obj.Meta!$F:$F,"-",0,1))</f>
        <v>-</v>
      </c>
      <c r="N266" s="356" t="str">
        <f>IF($I266="","-",_xlfn.XLOOKUP($K266,Obj.Meta!$A:$A,Obj.Meta!$O:$O,"-",0,1))</f>
        <v>-</v>
      </c>
      <c r="O266" s="357" t="str">
        <f t="shared" si="7"/>
        <v>---</v>
      </c>
      <c r="P266" s="333"/>
      <c r="Q266" s="133"/>
      <c r="R266" s="728"/>
      <c r="S266" s="200"/>
      <c r="T266" s="201"/>
      <c r="U266" s="202"/>
      <c r="V266" s="613"/>
      <c r="W266" s="608"/>
    </row>
    <row r="267" spans="1:23" s="127" customFormat="1">
      <c r="A267" s="145" t="str">
        <f t="shared" si="6"/>
        <v>-</v>
      </c>
      <c r="B267" s="146" t="str">
        <f>_xlfn.XLOOKUP($A267,Dept.Meta!$A:$A,Dept.Meta!$F:$F,"-",0,1)</f>
        <v>-</v>
      </c>
      <c r="C267" s="629" t="str">
        <f>_xlfn.XLOOKUP(_xlfn.CONCAT($G267,"-",$I267),Div.Meta!$H:$H,Div.Meta!$C:$C,"-",0,1)</f>
        <v>-</v>
      </c>
      <c r="D267" s="302"/>
      <c r="E267" s="146" t="str">
        <f>IF($D267="","-",_xlfn.XLOOKUP($D267,Fund.Meta!$A:$A,Fund.Meta!$D:$D,"-",0,1))</f>
        <v>-</v>
      </c>
      <c r="F267" s="303" t="str">
        <f>IF($D267="","-",_xlfn.XLOOKUP($D267,Fund.Meta!$A:$A,Fund.Meta!$E:$E,"-",0,1))</f>
        <v>-</v>
      </c>
      <c r="G267" s="302"/>
      <c r="H267" s="303" t="str">
        <f>IF($G267="","-",_xlfn.XLOOKUP($G267,Appr.Meta!$A:$A,Appr.Meta!$D:$D,"-",0,1))</f>
        <v>-</v>
      </c>
      <c r="I267" s="304"/>
      <c r="J267" s="303" t="str">
        <f>IF($I267="","-",_xlfn.XLOOKUP($I267,'CC.Meta'!$A:$A,'CC.Meta'!$D:$D,"-",0,1))</f>
        <v>-</v>
      </c>
      <c r="K267" s="302"/>
      <c r="L267" s="146" t="str">
        <f>IF($K267="","-",_xlfn.XLOOKUP($K267,Obj.Meta!$A:$A,Obj.Meta!$D:$D,"-",0,1))</f>
        <v>-</v>
      </c>
      <c r="M267" s="300" t="str">
        <f>IF($K267="","-",_xlfn.XLOOKUP($K267,Obj.Meta!$A:$A,Obj.Meta!$F:$F,"-",0,1))</f>
        <v>-</v>
      </c>
      <c r="N267" s="356" t="str">
        <f>IF($I267="","-",_xlfn.XLOOKUP($K267,Obj.Meta!$A:$A,Obj.Meta!$O:$O,"-",0,1))</f>
        <v>-</v>
      </c>
      <c r="O267" s="357" t="str">
        <f t="shared" si="7"/>
        <v>---</v>
      </c>
      <c r="P267" s="333"/>
      <c r="Q267" s="133"/>
      <c r="R267" s="728"/>
      <c r="S267" s="200"/>
      <c r="T267" s="201"/>
      <c r="U267" s="202"/>
      <c r="V267" s="613"/>
      <c r="W267" s="608"/>
    </row>
    <row r="268" spans="1:23" s="127" customFormat="1">
      <c r="A268" s="145" t="str">
        <f t="shared" si="6"/>
        <v>-</v>
      </c>
      <c r="B268" s="146" t="str">
        <f>_xlfn.XLOOKUP($A268,Dept.Meta!$A:$A,Dept.Meta!$F:$F,"-",0,1)</f>
        <v>-</v>
      </c>
      <c r="C268" s="629" t="str">
        <f>_xlfn.XLOOKUP(_xlfn.CONCAT($G268,"-",$I268),Div.Meta!$H:$H,Div.Meta!$C:$C,"-",0,1)</f>
        <v>-</v>
      </c>
      <c r="D268" s="302"/>
      <c r="E268" s="146" t="str">
        <f>IF($D268="","-",_xlfn.XLOOKUP($D268,Fund.Meta!$A:$A,Fund.Meta!$D:$D,"-",0,1))</f>
        <v>-</v>
      </c>
      <c r="F268" s="303" t="str">
        <f>IF($D268="","-",_xlfn.XLOOKUP($D268,Fund.Meta!$A:$A,Fund.Meta!$E:$E,"-",0,1))</f>
        <v>-</v>
      </c>
      <c r="G268" s="302"/>
      <c r="H268" s="303" t="str">
        <f>IF($G268="","-",_xlfn.XLOOKUP($G268,Appr.Meta!$A:$A,Appr.Meta!$D:$D,"-",0,1))</f>
        <v>-</v>
      </c>
      <c r="I268" s="304"/>
      <c r="J268" s="303" t="str">
        <f>IF($I268="","-",_xlfn.XLOOKUP($I268,'CC.Meta'!$A:$A,'CC.Meta'!$D:$D,"-",0,1))</f>
        <v>-</v>
      </c>
      <c r="K268" s="302"/>
      <c r="L268" s="146" t="str">
        <f>IF($K268="","-",_xlfn.XLOOKUP($K268,Obj.Meta!$A:$A,Obj.Meta!$D:$D,"-",0,1))</f>
        <v>-</v>
      </c>
      <c r="M268" s="300" t="str">
        <f>IF($K268="","-",_xlfn.XLOOKUP($K268,Obj.Meta!$A:$A,Obj.Meta!$F:$F,"-",0,1))</f>
        <v>-</v>
      </c>
      <c r="N268" s="356" t="str">
        <f>IF($I268="","-",_xlfn.XLOOKUP($K268,Obj.Meta!$A:$A,Obj.Meta!$O:$O,"-",0,1))</f>
        <v>-</v>
      </c>
      <c r="O268" s="357" t="str">
        <f t="shared" si="7"/>
        <v>---</v>
      </c>
      <c r="P268" s="333"/>
      <c r="Q268" s="133"/>
      <c r="R268" s="728"/>
      <c r="S268" s="200"/>
      <c r="T268" s="201"/>
      <c r="U268" s="202"/>
      <c r="V268" s="613"/>
      <c r="W268" s="608"/>
    </row>
    <row r="269" spans="1:23" s="127" customFormat="1">
      <c r="A269" s="145" t="str">
        <f t="shared" si="6"/>
        <v>-</v>
      </c>
      <c r="B269" s="146" t="str">
        <f>_xlfn.XLOOKUP($A269,Dept.Meta!$A:$A,Dept.Meta!$F:$F,"-",0,1)</f>
        <v>-</v>
      </c>
      <c r="C269" s="629" t="str">
        <f>_xlfn.XLOOKUP(_xlfn.CONCAT($G269,"-",$I269),Div.Meta!$H:$H,Div.Meta!$C:$C,"-",0,1)</f>
        <v>-</v>
      </c>
      <c r="D269" s="302"/>
      <c r="E269" s="146" t="str">
        <f>IF($D269="","-",_xlfn.XLOOKUP($D269,Fund.Meta!$A:$A,Fund.Meta!$D:$D,"-",0,1))</f>
        <v>-</v>
      </c>
      <c r="F269" s="303" t="str">
        <f>IF($D269="","-",_xlfn.XLOOKUP($D269,Fund.Meta!$A:$A,Fund.Meta!$E:$E,"-",0,1))</f>
        <v>-</v>
      </c>
      <c r="G269" s="302"/>
      <c r="H269" s="303" t="str">
        <f>IF($G269="","-",_xlfn.XLOOKUP($G269,Appr.Meta!$A:$A,Appr.Meta!$D:$D,"-",0,1))</f>
        <v>-</v>
      </c>
      <c r="I269" s="304"/>
      <c r="J269" s="303" t="str">
        <f>IF($I269="","-",_xlfn.XLOOKUP($I269,'CC.Meta'!$A:$A,'CC.Meta'!$D:$D,"-",0,1))</f>
        <v>-</v>
      </c>
      <c r="K269" s="302"/>
      <c r="L269" s="146" t="str">
        <f>IF($K269="","-",_xlfn.XLOOKUP($K269,Obj.Meta!$A:$A,Obj.Meta!$D:$D,"-",0,1))</f>
        <v>-</v>
      </c>
      <c r="M269" s="300" t="str">
        <f>IF($K269="","-",_xlfn.XLOOKUP($K269,Obj.Meta!$A:$A,Obj.Meta!$F:$F,"-",0,1))</f>
        <v>-</v>
      </c>
      <c r="N269" s="356" t="str">
        <f>IF($I269="","-",_xlfn.XLOOKUP($K269,Obj.Meta!$A:$A,Obj.Meta!$O:$O,"-",0,1))</f>
        <v>-</v>
      </c>
      <c r="O269" s="357" t="str">
        <f t="shared" si="7"/>
        <v>---</v>
      </c>
      <c r="P269" s="333"/>
      <c r="Q269" s="133"/>
      <c r="R269" s="728"/>
      <c r="S269" s="200"/>
      <c r="T269" s="201"/>
      <c r="U269" s="202"/>
      <c r="V269" s="613"/>
      <c r="W269" s="608"/>
    </row>
    <row r="270" spans="1:23" s="127" customFormat="1">
      <c r="A270" s="145" t="str">
        <f t="shared" si="6"/>
        <v>-</v>
      </c>
      <c r="B270" s="146" t="str">
        <f>_xlfn.XLOOKUP($A270,Dept.Meta!$A:$A,Dept.Meta!$F:$F,"-",0,1)</f>
        <v>-</v>
      </c>
      <c r="C270" s="629" t="str">
        <f>_xlfn.XLOOKUP(_xlfn.CONCAT($G270,"-",$I270),Div.Meta!$H:$H,Div.Meta!$C:$C,"-",0,1)</f>
        <v>-</v>
      </c>
      <c r="D270" s="302"/>
      <c r="E270" s="146" t="str">
        <f>IF($D270="","-",_xlfn.XLOOKUP($D270,Fund.Meta!$A:$A,Fund.Meta!$D:$D,"-",0,1))</f>
        <v>-</v>
      </c>
      <c r="F270" s="303" t="str">
        <f>IF($D270="","-",_xlfn.XLOOKUP($D270,Fund.Meta!$A:$A,Fund.Meta!$E:$E,"-",0,1))</f>
        <v>-</v>
      </c>
      <c r="G270" s="302"/>
      <c r="H270" s="303" t="str">
        <f>IF($G270="","-",_xlfn.XLOOKUP($G270,Appr.Meta!$A:$A,Appr.Meta!$D:$D,"-",0,1))</f>
        <v>-</v>
      </c>
      <c r="I270" s="304"/>
      <c r="J270" s="303" t="str">
        <f>IF($I270="","-",_xlfn.XLOOKUP($I270,'CC.Meta'!$A:$A,'CC.Meta'!$D:$D,"-",0,1))</f>
        <v>-</v>
      </c>
      <c r="K270" s="302"/>
      <c r="L270" s="146" t="str">
        <f>IF($K270="","-",_xlfn.XLOOKUP($K270,Obj.Meta!$A:$A,Obj.Meta!$D:$D,"-",0,1))</f>
        <v>-</v>
      </c>
      <c r="M270" s="300" t="str">
        <f>IF($K270="","-",_xlfn.XLOOKUP($K270,Obj.Meta!$A:$A,Obj.Meta!$F:$F,"-",0,1))</f>
        <v>-</v>
      </c>
      <c r="N270" s="356" t="str">
        <f>IF($I270="","-",_xlfn.XLOOKUP($K270,Obj.Meta!$A:$A,Obj.Meta!$O:$O,"-",0,1))</f>
        <v>-</v>
      </c>
      <c r="O270" s="357" t="str">
        <f t="shared" si="7"/>
        <v>---</v>
      </c>
      <c r="P270" s="333"/>
      <c r="Q270" s="133"/>
      <c r="R270" s="728"/>
      <c r="S270" s="200"/>
      <c r="T270" s="201"/>
      <c r="U270" s="202"/>
      <c r="V270" s="613"/>
      <c r="W270" s="608"/>
    </row>
    <row r="271" spans="1:23" s="127" customFormat="1">
      <c r="A271" s="145" t="str">
        <f t="shared" ref="A271:A334" si="8">IFERROR(VALUE(LEFT($I271,2)),"-")</f>
        <v>-</v>
      </c>
      <c r="B271" s="146" t="str">
        <f>_xlfn.XLOOKUP($A271,Dept.Meta!$A:$A,Dept.Meta!$F:$F,"-",0,1)</f>
        <v>-</v>
      </c>
      <c r="C271" s="629" t="str">
        <f>_xlfn.XLOOKUP(_xlfn.CONCAT($G271,"-",$I271),Div.Meta!$H:$H,Div.Meta!$C:$C,"-",0,1)</f>
        <v>-</v>
      </c>
      <c r="D271" s="302"/>
      <c r="E271" s="146" t="str">
        <f>IF($D271="","-",_xlfn.XLOOKUP($D271,Fund.Meta!$A:$A,Fund.Meta!$D:$D,"-",0,1))</f>
        <v>-</v>
      </c>
      <c r="F271" s="303" t="str">
        <f>IF($D271="","-",_xlfn.XLOOKUP($D271,Fund.Meta!$A:$A,Fund.Meta!$E:$E,"-",0,1))</f>
        <v>-</v>
      </c>
      <c r="G271" s="302"/>
      <c r="H271" s="303" t="str">
        <f>IF($G271="","-",_xlfn.XLOOKUP($G271,Appr.Meta!$A:$A,Appr.Meta!$D:$D,"-",0,1))</f>
        <v>-</v>
      </c>
      <c r="I271" s="304"/>
      <c r="J271" s="303" t="str">
        <f>IF($I271="","-",_xlfn.XLOOKUP($I271,'CC.Meta'!$A:$A,'CC.Meta'!$D:$D,"-",0,1))</f>
        <v>-</v>
      </c>
      <c r="K271" s="302"/>
      <c r="L271" s="146" t="str">
        <f>IF($K271="","-",_xlfn.XLOOKUP($K271,Obj.Meta!$A:$A,Obj.Meta!$D:$D,"-",0,1))</f>
        <v>-</v>
      </c>
      <c r="M271" s="300" t="str">
        <f>IF($K271="","-",_xlfn.XLOOKUP($K271,Obj.Meta!$A:$A,Obj.Meta!$F:$F,"-",0,1))</f>
        <v>-</v>
      </c>
      <c r="N271" s="356" t="str">
        <f>IF($I271="","-",_xlfn.XLOOKUP($K271,Obj.Meta!$A:$A,Obj.Meta!$O:$O,"-",0,1))</f>
        <v>-</v>
      </c>
      <c r="O271" s="357" t="str">
        <f t="shared" ref="O271:O334" si="9">_xlfn.CONCAT($D271,"-",$G271,"-",$I271,"-",$K271)</f>
        <v>---</v>
      </c>
      <c r="P271" s="333"/>
      <c r="Q271" s="133"/>
      <c r="R271" s="728"/>
      <c r="S271" s="200"/>
      <c r="T271" s="201"/>
      <c r="U271" s="202"/>
      <c r="V271" s="613"/>
      <c r="W271" s="608"/>
    </row>
    <row r="272" spans="1:23" s="127" customFormat="1">
      <c r="A272" s="145" t="str">
        <f t="shared" si="8"/>
        <v>-</v>
      </c>
      <c r="B272" s="146" t="str">
        <f>_xlfn.XLOOKUP($A272,Dept.Meta!$A:$A,Dept.Meta!$F:$F,"-",0,1)</f>
        <v>-</v>
      </c>
      <c r="C272" s="629" t="str">
        <f>_xlfn.XLOOKUP(_xlfn.CONCAT($G272,"-",$I272),Div.Meta!$H:$H,Div.Meta!$C:$C,"-",0,1)</f>
        <v>-</v>
      </c>
      <c r="D272" s="302"/>
      <c r="E272" s="146" t="str">
        <f>IF($D272="","-",_xlfn.XLOOKUP($D272,Fund.Meta!$A:$A,Fund.Meta!$D:$D,"-",0,1))</f>
        <v>-</v>
      </c>
      <c r="F272" s="303" t="str">
        <f>IF($D272="","-",_xlfn.XLOOKUP($D272,Fund.Meta!$A:$A,Fund.Meta!$E:$E,"-",0,1))</f>
        <v>-</v>
      </c>
      <c r="G272" s="302"/>
      <c r="H272" s="303" t="str">
        <f>IF($G272="","-",_xlfn.XLOOKUP($G272,Appr.Meta!$A:$A,Appr.Meta!$D:$D,"-",0,1))</f>
        <v>-</v>
      </c>
      <c r="I272" s="304"/>
      <c r="J272" s="303" t="str">
        <f>IF($I272="","-",_xlfn.XLOOKUP($I272,'CC.Meta'!$A:$A,'CC.Meta'!$D:$D,"-",0,1))</f>
        <v>-</v>
      </c>
      <c r="K272" s="302"/>
      <c r="L272" s="146" t="str">
        <f>IF($K272="","-",_xlfn.XLOOKUP($K272,Obj.Meta!$A:$A,Obj.Meta!$D:$D,"-",0,1))</f>
        <v>-</v>
      </c>
      <c r="M272" s="300" t="str">
        <f>IF($K272="","-",_xlfn.XLOOKUP($K272,Obj.Meta!$A:$A,Obj.Meta!$F:$F,"-",0,1))</f>
        <v>-</v>
      </c>
      <c r="N272" s="356" t="str">
        <f>IF($I272="","-",_xlfn.XLOOKUP($K272,Obj.Meta!$A:$A,Obj.Meta!$O:$O,"-",0,1))</f>
        <v>-</v>
      </c>
      <c r="O272" s="357" t="str">
        <f t="shared" si="9"/>
        <v>---</v>
      </c>
      <c r="P272" s="333"/>
      <c r="Q272" s="133"/>
      <c r="R272" s="728"/>
      <c r="S272" s="200"/>
      <c r="T272" s="201"/>
      <c r="U272" s="202"/>
      <c r="V272" s="613"/>
      <c r="W272" s="608"/>
    </row>
    <row r="273" spans="1:23" s="127" customFormat="1">
      <c r="A273" s="145" t="str">
        <f t="shared" si="8"/>
        <v>-</v>
      </c>
      <c r="B273" s="146" t="str">
        <f>_xlfn.XLOOKUP($A273,Dept.Meta!$A:$A,Dept.Meta!$F:$F,"-",0,1)</f>
        <v>-</v>
      </c>
      <c r="C273" s="629" t="str">
        <f>_xlfn.XLOOKUP(_xlfn.CONCAT($G273,"-",$I273),Div.Meta!$H:$H,Div.Meta!$C:$C,"-",0,1)</f>
        <v>-</v>
      </c>
      <c r="D273" s="302"/>
      <c r="E273" s="146" t="str">
        <f>IF($D273="","-",_xlfn.XLOOKUP($D273,Fund.Meta!$A:$A,Fund.Meta!$D:$D,"-",0,1))</f>
        <v>-</v>
      </c>
      <c r="F273" s="303" t="str">
        <f>IF($D273="","-",_xlfn.XLOOKUP($D273,Fund.Meta!$A:$A,Fund.Meta!$E:$E,"-",0,1))</f>
        <v>-</v>
      </c>
      <c r="G273" s="302"/>
      <c r="H273" s="303" t="str">
        <f>IF($G273="","-",_xlfn.XLOOKUP($G273,Appr.Meta!$A:$A,Appr.Meta!$D:$D,"-",0,1))</f>
        <v>-</v>
      </c>
      <c r="I273" s="304"/>
      <c r="J273" s="303" t="str">
        <f>IF($I273="","-",_xlfn.XLOOKUP($I273,'CC.Meta'!$A:$A,'CC.Meta'!$D:$D,"-",0,1))</f>
        <v>-</v>
      </c>
      <c r="K273" s="302"/>
      <c r="L273" s="146" t="str">
        <f>IF($K273="","-",_xlfn.XLOOKUP($K273,Obj.Meta!$A:$A,Obj.Meta!$D:$D,"-",0,1))</f>
        <v>-</v>
      </c>
      <c r="M273" s="300" t="str">
        <f>IF($K273="","-",_xlfn.XLOOKUP($K273,Obj.Meta!$A:$A,Obj.Meta!$F:$F,"-",0,1))</f>
        <v>-</v>
      </c>
      <c r="N273" s="356" t="str">
        <f>IF($I273="","-",_xlfn.XLOOKUP($K273,Obj.Meta!$A:$A,Obj.Meta!$O:$O,"-",0,1))</f>
        <v>-</v>
      </c>
      <c r="O273" s="357" t="str">
        <f t="shared" si="9"/>
        <v>---</v>
      </c>
      <c r="P273" s="333"/>
      <c r="Q273" s="133"/>
      <c r="R273" s="728"/>
      <c r="S273" s="200"/>
      <c r="T273" s="201"/>
      <c r="U273" s="202"/>
      <c r="V273" s="613"/>
      <c r="W273" s="608"/>
    </row>
    <row r="274" spans="1:23" s="127" customFormat="1">
      <c r="A274" s="145" t="str">
        <f t="shared" si="8"/>
        <v>-</v>
      </c>
      <c r="B274" s="146" t="str">
        <f>_xlfn.XLOOKUP($A274,Dept.Meta!$A:$A,Dept.Meta!$F:$F,"-",0,1)</f>
        <v>-</v>
      </c>
      <c r="C274" s="629" t="str">
        <f>_xlfn.XLOOKUP(_xlfn.CONCAT($G274,"-",$I274),Div.Meta!$H:$H,Div.Meta!$C:$C,"-",0,1)</f>
        <v>-</v>
      </c>
      <c r="D274" s="302"/>
      <c r="E274" s="146" t="str">
        <f>IF($D274="","-",_xlfn.XLOOKUP($D274,Fund.Meta!$A:$A,Fund.Meta!$D:$D,"-",0,1))</f>
        <v>-</v>
      </c>
      <c r="F274" s="303" t="str">
        <f>IF($D274="","-",_xlfn.XLOOKUP($D274,Fund.Meta!$A:$A,Fund.Meta!$E:$E,"-",0,1))</f>
        <v>-</v>
      </c>
      <c r="G274" s="302"/>
      <c r="H274" s="303" t="str">
        <f>IF($G274="","-",_xlfn.XLOOKUP($G274,Appr.Meta!$A:$A,Appr.Meta!$D:$D,"-",0,1))</f>
        <v>-</v>
      </c>
      <c r="I274" s="304"/>
      <c r="J274" s="303" t="str">
        <f>IF($I274="","-",_xlfn.XLOOKUP($I274,'CC.Meta'!$A:$A,'CC.Meta'!$D:$D,"-",0,1))</f>
        <v>-</v>
      </c>
      <c r="K274" s="302"/>
      <c r="L274" s="146" t="str">
        <f>IF($K274="","-",_xlfn.XLOOKUP($K274,Obj.Meta!$A:$A,Obj.Meta!$D:$D,"-",0,1))</f>
        <v>-</v>
      </c>
      <c r="M274" s="300" t="str">
        <f>IF($K274="","-",_xlfn.XLOOKUP($K274,Obj.Meta!$A:$A,Obj.Meta!$F:$F,"-",0,1))</f>
        <v>-</v>
      </c>
      <c r="N274" s="356" t="str">
        <f>IF($I274="","-",_xlfn.XLOOKUP($K274,Obj.Meta!$A:$A,Obj.Meta!$O:$O,"-",0,1))</f>
        <v>-</v>
      </c>
      <c r="O274" s="357" t="str">
        <f t="shared" si="9"/>
        <v>---</v>
      </c>
      <c r="P274" s="333"/>
      <c r="Q274" s="133"/>
      <c r="R274" s="728"/>
      <c r="S274" s="200"/>
      <c r="T274" s="201"/>
      <c r="U274" s="202"/>
      <c r="V274" s="613"/>
      <c r="W274" s="608"/>
    </row>
    <row r="275" spans="1:23" s="127" customFormat="1">
      <c r="A275" s="145" t="str">
        <f t="shared" si="8"/>
        <v>-</v>
      </c>
      <c r="B275" s="146" t="str">
        <f>_xlfn.XLOOKUP($A275,Dept.Meta!$A:$A,Dept.Meta!$F:$F,"-",0,1)</f>
        <v>-</v>
      </c>
      <c r="C275" s="629" t="str">
        <f>_xlfn.XLOOKUP(_xlfn.CONCAT($G275,"-",$I275),Div.Meta!$H:$H,Div.Meta!$C:$C,"-",0,1)</f>
        <v>-</v>
      </c>
      <c r="D275" s="302"/>
      <c r="E275" s="146" t="str">
        <f>IF($D275="","-",_xlfn.XLOOKUP($D275,Fund.Meta!$A:$A,Fund.Meta!$D:$D,"-",0,1))</f>
        <v>-</v>
      </c>
      <c r="F275" s="303" t="str">
        <f>IF($D275="","-",_xlfn.XLOOKUP($D275,Fund.Meta!$A:$A,Fund.Meta!$E:$E,"-",0,1))</f>
        <v>-</v>
      </c>
      <c r="G275" s="302"/>
      <c r="H275" s="303" t="str">
        <f>IF($G275="","-",_xlfn.XLOOKUP($G275,Appr.Meta!$A:$A,Appr.Meta!$D:$D,"-",0,1))</f>
        <v>-</v>
      </c>
      <c r="I275" s="304"/>
      <c r="J275" s="303" t="str">
        <f>IF($I275="","-",_xlfn.XLOOKUP($I275,'CC.Meta'!$A:$A,'CC.Meta'!$D:$D,"-",0,1))</f>
        <v>-</v>
      </c>
      <c r="K275" s="302"/>
      <c r="L275" s="146" t="str">
        <f>IF($K275="","-",_xlfn.XLOOKUP($K275,Obj.Meta!$A:$A,Obj.Meta!$D:$D,"-",0,1))</f>
        <v>-</v>
      </c>
      <c r="M275" s="300" t="str">
        <f>IF($K275="","-",_xlfn.XLOOKUP($K275,Obj.Meta!$A:$A,Obj.Meta!$F:$F,"-",0,1))</f>
        <v>-</v>
      </c>
      <c r="N275" s="356" t="str">
        <f>IF($I275="","-",_xlfn.XLOOKUP($K275,Obj.Meta!$A:$A,Obj.Meta!$O:$O,"-",0,1))</f>
        <v>-</v>
      </c>
      <c r="O275" s="357" t="str">
        <f t="shared" si="9"/>
        <v>---</v>
      </c>
      <c r="P275" s="333"/>
      <c r="Q275" s="133"/>
      <c r="R275" s="728"/>
      <c r="S275" s="200"/>
      <c r="T275" s="201"/>
      <c r="U275" s="202"/>
      <c r="V275" s="613"/>
      <c r="W275" s="608"/>
    </row>
    <row r="276" spans="1:23" s="127" customFormat="1">
      <c r="A276" s="145" t="str">
        <f t="shared" si="8"/>
        <v>-</v>
      </c>
      <c r="B276" s="146" t="str">
        <f>_xlfn.XLOOKUP($A276,Dept.Meta!$A:$A,Dept.Meta!$F:$F,"-",0,1)</f>
        <v>-</v>
      </c>
      <c r="C276" s="629" t="str">
        <f>_xlfn.XLOOKUP(_xlfn.CONCAT($G276,"-",$I276),Div.Meta!$H:$H,Div.Meta!$C:$C,"-",0,1)</f>
        <v>-</v>
      </c>
      <c r="D276" s="302"/>
      <c r="E276" s="146" t="str">
        <f>IF($D276="","-",_xlfn.XLOOKUP($D276,Fund.Meta!$A:$A,Fund.Meta!$D:$D,"-",0,1))</f>
        <v>-</v>
      </c>
      <c r="F276" s="303" t="str">
        <f>IF($D276="","-",_xlfn.XLOOKUP($D276,Fund.Meta!$A:$A,Fund.Meta!$E:$E,"-",0,1))</f>
        <v>-</v>
      </c>
      <c r="G276" s="302"/>
      <c r="H276" s="303" t="str">
        <f>IF($G276="","-",_xlfn.XLOOKUP($G276,Appr.Meta!$A:$A,Appr.Meta!$D:$D,"-",0,1))</f>
        <v>-</v>
      </c>
      <c r="I276" s="304"/>
      <c r="J276" s="303" t="str">
        <f>IF($I276="","-",_xlfn.XLOOKUP($I276,'CC.Meta'!$A:$A,'CC.Meta'!$D:$D,"-",0,1))</f>
        <v>-</v>
      </c>
      <c r="K276" s="302"/>
      <c r="L276" s="146" t="str">
        <f>IF($K276="","-",_xlfn.XLOOKUP($K276,Obj.Meta!$A:$A,Obj.Meta!$D:$D,"-",0,1))</f>
        <v>-</v>
      </c>
      <c r="M276" s="300" t="str">
        <f>IF($K276="","-",_xlfn.XLOOKUP($K276,Obj.Meta!$A:$A,Obj.Meta!$F:$F,"-",0,1))</f>
        <v>-</v>
      </c>
      <c r="N276" s="356" t="str">
        <f>IF($I276="","-",_xlfn.XLOOKUP($K276,Obj.Meta!$A:$A,Obj.Meta!$O:$O,"-",0,1))</f>
        <v>-</v>
      </c>
      <c r="O276" s="357" t="str">
        <f t="shared" si="9"/>
        <v>---</v>
      </c>
      <c r="P276" s="333"/>
      <c r="Q276" s="133"/>
      <c r="R276" s="728"/>
      <c r="S276" s="200"/>
      <c r="T276" s="201"/>
      <c r="U276" s="202"/>
      <c r="V276" s="613"/>
      <c r="W276" s="608"/>
    </row>
    <row r="277" spans="1:23" s="127" customFormat="1">
      <c r="A277" s="145" t="str">
        <f t="shared" si="8"/>
        <v>-</v>
      </c>
      <c r="B277" s="146" t="str">
        <f>_xlfn.XLOOKUP($A277,Dept.Meta!$A:$A,Dept.Meta!$F:$F,"-",0,1)</f>
        <v>-</v>
      </c>
      <c r="C277" s="629" t="str">
        <f>_xlfn.XLOOKUP(_xlfn.CONCAT($G277,"-",$I277),Div.Meta!$H:$H,Div.Meta!$C:$C,"-",0,1)</f>
        <v>-</v>
      </c>
      <c r="D277" s="302"/>
      <c r="E277" s="146" t="str">
        <f>IF($D277="","-",_xlfn.XLOOKUP($D277,Fund.Meta!$A:$A,Fund.Meta!$D:$D,"-",0,1))</f>
        <v>-</v>
      </c>
      <c r="F277" s="303" t="str">
        <f>IF($D277="","-",_xlfn.XLOOKUP($D277,Fund.Meta!$A:$A,Fund.Meta!$E:$E,"-",0,1))</f>
        <v>-</v>
      </c>
      <c r="G277" s="302"/>
      <c r="H277" s="303" t="str">
        <f>IF($G277="","-",_xlfn.XLOOKUP($G277,Appr.Meta!$A:$A,Appr.Meta!$D:$D,"-",0,1))</f>
        <v>-</v>
      </c>
      <c r="I277" s="304"/>
      <c r="J277" s="303" t="str">
        <f>IF($I277="","-",_xlfn.XLOOKUP($I277,'CC.Meta'!$A:$A,'CC.Meta'!$D:$D,"-",0,1))</f>
        <v>-</v>
      </c>
      <c r="K277" s="302"/>
      <c r="L277" s="146" t="str">
        <f>IF($K277="","-",_xlfn.XLOOKUP($K277,Obj.Meta!$A:$A,Obj.Meta!$D:$D,"-",0,1))</f>
        <v>-</v>
      </c>
      <c r="M277" s="300" t="str">
        <f>IF($K277="","-",_xlfn.XLOOKUP($K277,Obj.Meta!$A:$A,Obj.Meta!$F:$F,"-",0,1))</f>
        <v>-</v>
      </c>
      <c r="N277" s="356" t="str">
        <f>IF($I277="","-",_xlfn.XLOOKUP($K277,Obj.Meta!$A:$A,Obj.Meta!$O:$O,"-",0,1))</f>
        <v>-</v>
      </c>
      <c r="O277" s="357" t="str">
        <f t="shared" si="9"/>
        <v>---</v>
      </c>
      <c r="P277" s="333"/>
      <c r="Q277" s="133"/>
      <c r="R277" s="728"/>
      <c r="S277" s="200"/>
      <c r="T277" s="201"/>
      <c r="U277" s="202"/>
      <c r="V277" s="613"/>
      <c r="W277" s="608"/>
    </row>
    <row r="278" spans="1:23" s="127" customFormat="1">
      <c r="A278" s="145" t="str">
        <f t="shared" si="8"/>
        <v>-</v>
      </c>
      <c r="B278" s="146" t="str">
        <f>_xlfn.XLOOKUP($A278,Dept.Meta!$A:$A,Dept.Meta!$F:$F,"-",0,1)</f>
        <v>-</v>
      </c>
      <c r="C278" s="629" t="str">
        <f>_xlfn.XLOOKUP(_xlfn.CONCAT($G278,"-",$I278),Div.Meta!$H:$H,Div.Meta!$C:$C,"-",0,1)</f>
        <v>-</v>
      </c>
      <c r="D278" s="302"/>
      <c r="E278" s="146" t="str">
        <f>IF($D278="","-",_xlfn.XLOOKUP($D278,Fund.Meta!$A:$A,Fund.Meta!$D:$D,"-",0,1))</f>
        <v>-</v>
      </c>
      <c r="F278" s="303" t="str">
        <f>IF($D278="","-",_xlfn.XLOOKUP($D278,Fund.Meta!$A:$A,Fund.Meta!$E:$E,"-",0,1))</f>
        <v>-</v>
      </c>
      <c r="G278" s="302"/>
      <c r="H278" s="303" t="str">
        <f>IF($G278="","-",_xlfn.XLOOKUP($G278,Appr.Meta!$A:$A,Appr.Meta!$D:$D,"-",0,1))</f>
        <v>-</v>
      </c>
      <c r="I278" s="304"/>
      <c r="J278" s="303" t="str">
        <f>IF($I278="","-",_xlfn.XLOOKUP($I278,'CC.Meta'!$A:$A,'CC.Meta'!$D:$D,"-",0,1))</f>
        <v>-</v>
      </c>
      <c r="K278" s="302"/>
      <c r="L278" s="146" t="str">
        <f>IF($K278="","-",_xlfn.XLOOKUP($K278,Obj.Meta!$A:$A,Obj.Meta!$D:$D,"-",0,1))</f>
        <v>-</v>
      </c>
      <c r="M278" s="300" t="str">
        <f>IF($K278="","-",_xlfn.XLOOKUP($K278,Obj.Meta!$A:$A,Obj.Meta!$F:$F,"-",0,1))</f>
        <v>-</v>
      </c>
      <c r="N278" s="356" t="str">
        <f>IF($I278="","-",_xlfn.XLOOKUP($K278,Obj.Meta!$A:$A,Obj.Meta!$O:$O,"-",0,1))</f>
        <v>-</v>
      </c>
      <c r="O278" s="357" t="str">
        <f t="shared" si="9"/>
        <v>---</v>
      </c>
      <c r="P278" s="333"/>
      <c r="Q278" s="133"/>
      <c r="R278" s="728"/>
      <c r="S278" s="200"/>
      <c r="T278" s="201"/>
      <c r="U278" s="202"/>
      <c r="V278" s="613"/>
      <c r="W278" s="608"/>
    </row>
    <row r="279" spans="1:23" s="127" customFormat="1">
      <c r="A279" s="145" t="str">
        <f t="shared" si="8"/>
        <v>-</v>
      </c>
      <c r="B279" s="146" t="str">
        <f>_xlfn.XLOOKUP($A279,Dept.Meta!$A:$A,Dept.Meta!$F:$F,"-",0,1)</f>
        <v>-</v>
      </c>
      <c r="C279" s="629" t="str">
        <f>_xlfn.XLOOKUP(_xlfn.CONCAT($G279,"-",$I279),Div.Meta!$H:$H,Div.Meta!$C:$C,"-",0,1)</f>
        <v>-</v>
      </c>
      <c r="D279" s="302"/>
      <c r="E279" s="146" t="str">
        <f>IF($D279="","-",_xlfn.XLOOKUP($D279,Fund.Meta!$A:$A,Fund.Meta!$D:$D,"-",0,1))</f>
        <v>-</v>
      </c>
      <c r="F279" s="303" t="str">
        <f>IF($D279="","-",_xlfn.XLOOKUP($D279,Fund.Meta!$A:$A,Fund.Meta!$E:$E,"-",0,1))</f>
        <v>-</v>
      </c>
      <c r="G279" s="302"/>
      <c r="H279" s="303" t="str">
        <f>IF($G279="","-",_xlfn.XLOOKUP($G279,Appr.Meta!$A:$A,Appr.Meta!$D:$D,"-",0,1))</f>
        <v>-</v>
      </c>
      <c r="I279" s="304"/>
      <c r="J279" s="303" t="str">
        <f>IF($I279="","-",_xlfn.XLOOKUP($I279,'CC.Meta'!$A:$A,'CC.Meta'!$D:$D,"-",0,1))</f>
        <v>-</v>
      </c>
      <c r="K279" s="302"/>
      <c r="L279" s="146" t="str">
        <f>IF($K279="","-",_xlfn.XLOOKUP($K279,Obj.Meta!$A:$A,Obj.Meta!$D:$D,"-",0,1))</f>
        <v>-</v>
      </c>
      <c r="M279" s="300" t="str">
        <f>IF($K279="","-",_xlfn.XLOOKUP($K279,Obj.Meta!$A:$A,Obj.Meta!$F:$F,"-",0,1))</f>
        <v>-</v>
      </c>
      <c r="N279" s="356" t="str">
        <f>IF($I279="","-",_xlfn.XLOOKUP($K279,Obj.Meta!$A:$A,Obj.Meta!$O:$O,"-",0,1))</f>
        <v>-</v>
      </c>
      <c r="O279" s="357" t="str">
        <f t="shared" si="9"/>
        <v>---</v>
      </c>
      <c r="P279" s="333"/>
      <c r="Q279" s="133"/>
      <c r="R279" s="728"/>
      <c r="S279" s="200"/>
      <c r="T279" s="201"/>
      <c r="U279" s="202"/>
      <c r="V279" s="613"/>
      <c r="W279" s="608"/>
    </row>
    <row r="280" spans="1:23" s="127" customFormat="1">
      <c r="A280" s="145" t="str">
        <f t="shared" si="8"/>
        <v>-</v>
      </c>
      <c r="B280" s="146" t="str">
        <f>_xlfn.XLOOKUP($A280,Dept.Meta!$A:$A,Dept.Meta!$F:$F,"-",0,1)</f>
        <v>-</v>
      </c>
      <c r="C280" s="629" t="str">
        <f>_xlfn.XLOOKUP(_xlfn.CONCAT($G280,"-",$I280),Div.Meta!$H:$H,Div.Meta!$C:$C,"-",0,1)</f>
        <v>-</v>
      </c>
      <c r="D280" s="302"/>
      <c r="E280" s="146" t="str">
        <f>IF($D280="","-",_xlfn.XLOOKUP($D280,Fund.Meta!$A:$A,Fund.Meta!$D:$D,"-",0,1))</f>
        <v>-</v>
      </c>
      <c r="F280" s="303" t="str">
        <f>IF($D280="","-",_xlfn.XLOOKUP($D280,Fund.Meta!$A:$A,Fund.Meta!$E:$E,"-",0,1))</f>
        <v>-</v>
      </c>
      <c r="G280" s="302"/>
      <c r="H280" s="303" t="str">
        <f>IF($G280="","-",_xlfn.XLOOKUP($G280,Appr.Meta!$A:$A,Appr.Meta!$D:$D,"-",0,1))</f>
        <v>-</v>
      </c>
      <c r="I280" s="304"/>
      <c r="J280" s="303" t="str">
        <f>IF($I280="","-",_xlfn.XLOOKUP($I280,'CC.Meta'!$A:$A,'CC.Meta'!$D:$D,"-",0,1))</f>
        <v>-</v>
      </c>
      <c r="K280" s="302"/>
      <c r="L280" s="146" t="str">
        <f>IF($K280="","-",_xlfn.XLOOKUP($K280,Obj.Meta!$A:$A,Obj.Meta!$D:$D,"-",0,1))</f>
        <v>-</v>
      </c>
      <c r="M280" s="300" t="str">
        <f>IF($K280="","-",_xlfn.XLOOKUP($K280,Obj.Meta!$A:$A,Obj.Meta!$F:$F,"-",0,1))</f>
        <v>-</v>
      </c>
      <c r="N280" s="356" t="str">
        <f>IF($I280="","-",_xlfn.XLOOKUP($K280,Obj.Meta!$A:$A,Obj.Meta!$O:$O,"-",0,1))</f>
        <v>-</v>
      </c>
      <c r="O280" s="357" t="str">
        <f t="shared" si="9"/>
        <v>---</v>
      </c>
      <c r="P280" s="333"/>
      <c r="Q280" s="133"/>
      <c r="R280" s="728"/>
      <c r="S280" s="200"/>
      <c r="T280" s="201"/>
      <c r="U280" s="202"/>
      <c r="V280" s="613"/>
      <c r="W280" s="608"/>
    </row>
    <row r="281" spans="1:23" s="127" customFormat="1">
      <c r="A281" s="145" t="str">
        <f t="shared" si="8"/>
        <v>-</v>
      </c>
      <c r="B281" s="146" t="str">
        <f>_xlfn.XLOOKUP($A281,Dept.Meta!$A:$A,Dept.Meta!$F:$F,"-",0,1)</f>
        <v>-</v>
      </c>
      <c r="C281" s="629" t="str">
        <f>_xlfn.XLOOKUP(_xlfn.CONCAT($G281,"-",$I281),Div.Meta!$H:$H,Div.Meta!$C:$C,"-",0,1)</f>
        <v>-</v>
      </c>
      <c r="D281" s="302"/>
      <c r="E281" s="146" t="str">
        <f>IF($D281="","-",_xlfn.XLOOKUP($D281,Fund.Meta!$A:$A,Fund.Meta!$D:$D,"-",0,1))</f>
        <v>-</v>
      </c>
      <c r="F281" s="303" t="str">
        <f>IF($D281="","-",_xlfn.XLOOKUP($D281,Fund.Meta!$A:$A,Fund.Meta!$E:$E,"-",0,1))</f>
        <v>-</v>
      </c>
      <c r="G281" s="302"/>
      <c r="H281" s="303" t="str">
        <f>IF($G281="","-",_xlfn.XLOOKUP($G281,Appr.Meta!$A:$A,Appr.Meta!$D:$D,"-",0,1))</f>
        <v>-</v>
      </c>
      <c r="I281" s="304"/>
      <c r="J281" s="303" t="str">
        <f>IF($I281="","-",_xlfn.XLOOKUP($I281,'CC.Meta'!$A:$A,'CC.Meta'!$D:$D,"-",0,1))</f>
        <v>-</v>
      </c>
      <c r="K281" s="302"/>
      <c r="L281" s="146" t="str">
        <f>IF($K281="","-",_xlfn.XLOOKUP($K281,Obj.Meta!$A:$A,Obj.Meta!$D:$D,"-",0,1))</f>
        <v>-</v>
      </c>
      <c r="M281" s="300" t="str">
        <f>IF($K281="","-",_xlfn.XLOOKUP($K281,Obj.Meta!$A:$A,Obj.Meta!$F:$F,"-",0,1))</f>
        <v>-</v>
      </c>
      <c r="N281" s="356" t="str">
        <f>IF($I281="","-",_xlfn.XLOOKUP($K281,Obj.Meta!$A:$A,Obj.Meta!$O:$O,"-",0,1))</f>
        <v>-</v>
      </c>
      <c r="O281" s="357" t="str">
        <f t="shared" si="9"/>
        <v>---</v>
      </c>
      <c r="P281" s="333"/>
      <c r="Q281" s="133"/>
      <c r="R281" s="728"/>
      <c r="S281" s="200"/>
      <c r="T281" s="201"/>
      <c r="U281" s="202"/>
      <c r="V281" s="613"/>
      <c r="W281" s="608"/>
    </row>
    <row r="282" spans="1:23" s="127" customFormat="1">
      <c r="A282" s="145" t="str">
        <f t="shared" si="8"/>
        <v>-</v>
      </c>
      <c r="B282" s="146" t="str">
        <f>_xlfn.XLOOKUP($A282,Dept.Meta!$A:$A,Dept.Meta!$F:$F,"-",0,1)</f>
        <v>-</v>
      </c>
      <c r="C282" s="629" t="str">
        <f>_xlfn.XLOOKUP(_xlfn.CONCAT($G282,"-",$I282),Div.Meta!$H:$H,Div.Meta!$C:$C,"-",0,1)</f>
        <v>-</v>
      </c>
      <c r="D282" s="302"/>
      <c r="E282" s="146" t="str">
        <f>IF($D282="","-",_xlfn.XLOOKUP($D282,Fund.Meta!$A:$A,Fund.Meta!$D:$D,"-",0,1))</f>
        <v>-</v>
      </c>
      <c r="F282" s="303" t="str">
        <f>IF($D282="","-",_xlfn.XLOOKUP($D282,Fund.Meta!$A:$A,Fund.Meta!$E:$E,"-",0,1))</f>
        <v>-</v>
      </c>
      <c r="G282" s="302"/>
      <c r="H282" s="303" t="str">
        <f>IF($G282="","-",_xlfn.XLOOKUP($G282,Appr.Meta!$A:$A,Appr.Meta!$D:$D,"-",0,1))</f>
        <v>-</v>
      </c>
      <c r="I282" s="304"/>
      <c r="J282" s="303" t="str">
        <f>IF($I282="","-",_xlfn.XLOOKUP($I282,'CC.Meta'!$A:$A,'CC.Meta'!$D:$D,"-",0,1))</f>
        <v>-</v>
      </c>
      <c r="K282" s="302"/>
      <c r="L282" s="146" t="str">
        <f>IF($K282="","-",_xlfn.XLOOKUP($K282,Obj.Meta!$A:$A,Obj.Meta!$D:$D,"-",0,1))</f>
        <v>-</v>
      </c>
      <c r="M282" s="300" t="str">
        <f>IF($K282="","-",_xlfn.XLOOKUP($K282,Obj.Meta!$A:$A,Obj.Meta!$F:$F,"-",0,1))</f>
        <v>-</v>
      </c>
      <c r="N282" s="356" t="str">
        <f>IF($I282="","-",_xlfn.XLOOKUP($K282,Obj.Meta!$A:$A,Obj.Meta!$O:$O,"-",0,1))</f>
        <v>-</v>
      </c>
      <c r="O282" s="357" t="str">
        <f t="shared" si="9"/>
        <v>---</v>
      </c>
      <c r="P282" s="333"/>
      <c r="Q282" s="133"/>
      <c r="R282" s="728"/>
      <c r="S282" s="200"/>
      <c r="T282" s="201"/>
      <c r="U282" s="202"/>
      <c r="V282" s="613"/>
      <c r="W282" s="608"/>
    </row>
    <row r="283" spans="1:23" s="127" customFormat="1">
      <c r="A283" s="145" t="str">
        <f t="shared" si="8"/>
        <v>-</v>
      </c>
      <c r="B283" s="146" t="str">
        <f>_xlfn.XLOOKUP($A283,Dept.Meta!$A:$A,Dept.Meta!$F:$F,"-",0,1)</f>
        <v>-</v>
      </c>
      <c r="C283" s="629" t="str">
        <f>_xlfn.XLOOKUP(_xlfn.CONCAT($G283,"-",$I283),Div.Meta!$H:$H,Div.Meta!$C:$C,"-",0,1)</f>
        <v>-</v>
      </c>
      <c r="D283" s="302"/>
      <c r="E283" s="146" t="str">
        <f>IF($D283="","-",_xlfn.XLOOKUP($D283,Fund.Meta!$A:$A,Fund.Meta!$D:$D,"-",0,1))</f>
        <v>-</v>
      </c>
      <c r="F283" s="303" t="str">
        <f>IF($D283="","-",_xlfn.XLOOKUP($D283,Fund.Meta!$A:$A,Fund.Meta!$E:$E,"-",0,1))</f>
        <v>-</v>
      </c>
      <c r="G283" s="302"/>
      <c r="H283" s="303" t="str">
        <f>IF($G283="","-",_xlfn.XLOOKUP($G283,Appr.Meta!$A:$A,Appr.Meta!$D:$D,"-",0,1))</f>
        <v>-</v>
      </c>
      <c r="I283" s="304"/>
      <c r="J283" s="303" t="str">
        <f>IF($I283="","-",_xlfn.XLOOKUP($I283,'CC.Meta'!$A:$A,'CC.Meta'!$D:$D,"-",0,1))</f>
        <v>-</v>
      </c>
      <c r="K283" s="302"/>
      <c r="L283" s="146" t="str">
        <f>IF($K283="","-",_xlfn.XLOOKUP($K283,Obj.Meta!$A:$A,Obj.Meta!$D:$D,"-",0,1))</f>
        <v>-</v>
      </c>
      <c r="M283" s="300" t="str">
        <f>IF($K283="","-",_xlfn.XLOOKUP($K283,Obj.Meta!$A:$A,Obj.Meta!$F:$F,"-",0,1))</f>
        <v>-</v>
      </c>
      <c r="N283" s="356" t="str">
        <f>IF($I283="","-",_xlfn.XLOOKUP($K283,Obj.Meta!$A:$A,Obj.Meta!$O:$O,"-",0,1))</f>
        <v>-</v>
      </c>
      <c r="O283" s="357" t="str">
        <f t="shared" si="9"/>
        <v>---</v>
      </c>
      <c r="P283" s="333"/>
      <c r="Q283" s="133"/>
      <c r="R283" s="728"/>
      <c r="S283" s="200"/>
      <c r="T283" s="201"/>
      <c r="U283" s="202"/>
      <c r="V283" s="613"/>
      <c r="W283" s="608"/>
    </row>
    <row r="284" spans="1:23" s="127" customFormat="1">
      <c r="A284" s="145" t="str">
        <f t="shared" si="8"/>
        <v>-</v>
      </c>
      <c r="B284" s="146" t="str">
        <f>_xlfn.XLOOKUP($A284,Dept.Meta!$A:$A,Dept.Meta!$F:$F,"-",0,1)</f>
        <v>-</v>
      </c>
      <c r="C284" s="629" t="str">
        <f>_xlfn.XLOOKUP(_xlfn.CONCAT($G284,"-",$I284),Div.Meta!$H:$H,Div.Meta!$C:$C,"-",0,1)</f>
        <v>-</v>
      </c>
      <c r="D284" s="302"/>
      <c r="E284" s="146" t="str">
        <f>IF($D284="","-",_xlfn.XLOOKUP($D284,Fund.Meta!$A:$A,Fund.Meta!$D:$D,"-",0,1))</f>
        <v>-</v>
      </c>
      <c r="F284" s="303" t="str">
        <f>IF($D284="","-",_xlfn.XLOOKUP($D284,Fund.Meta!$A:$A,Fund.Meta!$E:$E,"-",0,1))</f>
        <v>-</v>
      </c>
      <c r="G284" s="302"/>
      <c r="H284" s="303" t="str">
        <f>IF($G284="","-",_xlfn.XLOOKUP($G284,Appr.Meta!$A:$A,Appr.Meta!$D:$D,"-",0,1))</f>
        <v>-</v>
      </c>
      <c r="I284" s="304"/>
      <c r="J284" s="303" t="str">
        <f>IF($I284="","-",_xlfn.XLOOKUP($I284,'CC.Meta'!$A:$A,'CC.Meta'!$D:$D,"-",0,1))</f>
        <v>-</v>
      </c>
      <c r="K284" s="302"/>
      <c r="L284" s="146" t="str">
        <f>IF($K284="","-",_xlfn.XLOOKUP($K284,Obj.Meta!$A:$A,Obj.Meta!$D:$D,"-",0,1))</f>
        <v>-</v>
      </c>
      <c r="M284" s="300" t="str">
        <f>IF($K284="","-",_xlfn.XLOOKUP($K284,Obj.Meta!$A:$A,Obj.Meta!$F:$F,"-",0,1))</f>
        <v>-</v>
      </c>
      <c r="N284" s="356" t="str">
        <f>IF($I284="","-",_xlfn.XLOOKUP($K284,Obj.Meta!$A:$A,Obj.Meta!$O:$O,"-",0,1))</f>
        <v>-</v>
      </c>
      <c r="O284" s="357" t="str">
        <f t="shared" si="9"/>
        <v>---</v>
      </c>
      <c r="P284" s="333"/>
      <c r="Q284" s="133"/>
      <c r="R284" s="728"/>
      <c r="S284" s="200"/>
      <c r="T284" s="201"/>
      <c r="U284" s="202"/>
      <c r="V284" s="613"/>
      <c r="W284" s="608"/>
    </row>
    <row r="285" spans="1:23" s="127" customFormat="1">
      <c r="A285" s="145" t="str">
        <f t="shared" si="8"/>
        <v>-</v>
      </c>
      <c r="B285" s="146" t="str">
        <f>_xlfn.XLOOKUP($A285,Dept.Meta!$A:$A,Dept.Meta!$F:$F,"-",0,1)</f>
        <v>-</v>
      </c>
      <c r="C285" s="629" t="str">
        <f>_xlfn.XLOOKUP(_xlfn.CONCAT($G285,"-",$I285),Div.Meta!$H:$H,Div.Meta!$C:$C,"-",0,1)</f>
        <v>-</v>
      </c>
      <c r="D285" s="302"/>
      <c r="E285" s="146" t="str">
        <f>IF($D285="","-",_xlfn.XLOOKUP($D285,Fund.Meta!$A:$A,Fund.Meta!$D:$D,"-",0,1))</f>
        <v>-</v>
      </c>
      <c r="F285" s="303" t="str">
        <f>IF($D285="","-",_xlfn.XLOOKUP($D285,Fund.Meta!$A:$A,Fund.Meta!$E:$E,"-",0,1))</f>
        <v>-</v>
      </c>
      <c r="G285" s="302"/>
      <c r="H285" s="303" t="str">
        <f>IF($G285="","-",_xlfn.XLOOKUP($G285,Appr.Meta!$A:$A,Appr.Meta!$D:$D,"-",0,1))</f>
        <v>-</v>
      </c>
      <c r="I285" s="304"/>
      <c r="J285" s="303" t="str">
        <f>IF($I285="","-",_xlfn.XLOOKUP($I285,'CC.Meta'!$A:$A,'CC.Meta'!$D:$D,"-",0,1))</f>
        <v>-</v>
      </c>
      <c r="K285" s="302"/>
      <c r="L285" s="146" t="str">
        <f>IF($K285="","-",_xlfn.XLOOKUP($K285,Obj.Meta!$A:$A,Obj.Meta!$D:$D,"-",0,1))</f>
        <v>-</v>
      </c>
      <c r="M285" s="300" t="str">
        <f>IF($K285="","-",_xlfn.XLOOKUP($K285,Obj.Meta!$A:$A,Obj.Meta!$F:$F,"-",0,1))</f>
        <v>-</v>
      </c>
      <c r="N285" s="356" t="str">
        <f>IF($I285="","-",_xlfn.XLOOKUP($K285,Obj.Meta!$A:$A,Obj.Meta!$O:$O,"-",0,1))</f>
        <v>-</v>
      </c>
      <c r="O285" s="357" t="str">
        <f t="shared" si="9"/>
        <v>---</v>
      </c>
      <c r="P285" s="333"/>
      <c r="Q285" s="133"/>
      <c r="R285" s="728"/>
      <c r="S285" s="200"/>
      <c r="T285" s="201"/>
      <c r="U285" s="202"/>
      <c r="V285" s="613"/>
      <c r="W285" s="608"/>
    </row>
    <row r="286" spans="1:23" s="127" customFormat="1">
      <c r="A286" s="145" t="str">
        <f t="shared" si="8"/>
        <v>-</v>
      </c>
      <c r="B286" s="146" t="str">
        <f>_xlfn.XLOOKUP($A286,Dept.Meta!$A:$A,Dept.Meta!$F:$F,"-",0,1)</f>
        <v>-</v>
      </c>
      <c r="C286" s="629" t="str">
        <f>_xlfn.XLOOKUP(_xlfn.CONCAT($G286,"-",$I286),Div.Meta!$H:$H,Div.Meta!$C:$C,"-",0,1)</f>
        <v>-</v>
      </c>
      <c r="D286" s="302"/>
      <c r="E286" s="146" t="str">
        <f>IF($D286="","-",_xlfn.XLOOKUP($D286,Fund.Meta!$A:$A,Fund.Meta!$D:$D,"-",0,1))</f>
        <v>-</v>
      </c>
      <c r="F286" s="303" t="str">
        <f>IF($D286="","-",_xlfn.XLOOKUP($D286,Fund.Meta!$A:$A,Fund.Meta!$E:$E,"-",0,1))</f>
        <v>-</v>
      </c>
      <c r="G286" s="302"/>
      <c r="H286" s="303" t="str">
        <f>IF($G286="","-",_xlfn.XLOOKUP($G286,Appr.Meta!$A:$A,Appr.Meta!$D:$D,"-",0,1))</f>
        <v>-</v>
      </c>
      <c r="I286" s="304"/>
      <c r="J286" s="303" t="str">
        <f>IF($I286="","-",_xlfn.XLOOKUP($I286,'CC.Meta'!$A:$A,'CC.Meta'!$D:$D,"-",0,1))</f>
        <v>-</v>
      </c>
      <c r="K286" s="302"/>
      <c r="L286" s="146" t="str">
        <f>IF($K286="","-",_xlfn.XLOOKUP($K286,Obj.Meta!$A:$A,Obj.Meta!$D:$D,"-",0,1))</f>
        <v>-</v>
      </c>
      <c r="M286" s="300" t="str">
        <f>IF($K286="","-",_xlfn.XLOOKUP($K286,Obj.Meta!$A:$A,Obj.Meta!$F:$F,"-",0,1))</f>
        <v>-</v>
      </c>
      <c r="N286" s="356" t="str">
        <f>IF($I286="","-",_xlfn.XLOOKUP($K286,Obj.Meta!$A:$A,Obj.Meta!$O:$O,"-",0,1))</f>
        <v>-</v>
      </c>
      <c r="O286" s="357" t="str">
        <f t="shared" si="9"/>
        <v>---</v>
      </c>
      <c r="P286" s="333"/>
      <c r="Q286" s="133"/>
      <c r="R286" s="728"/>
      <c r="S286" s="200"/>
      <c r="T286" s="201"/>
      <c r="U286" s="202"/>
      <c r="V286" s="613"/>
      <c r="W286" s="608"/>
    </row>
    <row r="287" spans="1:23" s="127" customFormat="1">
      <c r="A287" s="145" t="str">
        <f t="shared" si="8"/>
        <v>-</v>
      </c>
      <c r="B287" s="146" t="str">
        <f>_xlfn.XLOOKUP($A287,Dept.Meta!$A:$A,Dept.Meta!$F:$F,"-",0,1)</f>
        <v>-</v>
      </c>
      <c r="C287" s="629" t="str">
        <f>_xlfn.XLOOKUP(_xlfn.CONCAT($G287,"-",$I287),Div.Meta!$H:$H,Div.Meta!$C:$C,"-",0,1)</f>
        <v>-</v>
      </c>
      <c r="D287" s="302"/>
      <c r="E287" s="146" t="str">
        <f>IF($D287="","-",_xlfn.XLOOKUP($D287,Fund.Meta!$A:$A,Fund.Meta!$D:$D,"-",0,1))</f>
        <v>-</v>
      </c>
      <c r="F287" s="303" t="str">
        <f>IF($D287="","-",_xlfn.XLOOKUP($D287,Fund.Meta!$A:$A,Fund.Meta!$E:$E,"-",0,1))</f>
        <v>-</v>
      </c>
      <c r="G287" s="302"/>
      <c r="H287" s="303" t="str">
        <f>IF($G287="","-",_xlfn.XLOOKUP($G287,Appr.Meta!$A:$A,Appr.Meta!$D:$D,"-",0,1))</f>
        <v>-</v>
      </c>
      <c r="I287" s="304"/>
      <c r="J287" s="303" t="str">
        <f>IF($I287="","-",_xlfn.XLOOKUP($I287,'CC.Meta'!$A:$A,'CC.Meta'!$D:$D,"-",0,1))</f>
        <v>-</v>
      </c>
      <c r="K287" s="302"/>
      <c r="L287" s="146" t="str">
        <f>IF($K287="","-",_xlfn.XLOOKUP($K287,Obj.Meta!$A:$A,Obj.Meta!$D:$D,"-",0,1))</f>
        <v>-</v>
      </c>
      <c r="M287" s="300" t="str">
        <f>IF($K287="","-",_xlfn.XLOOKUP($K287,Obj.Meta!$A:$A,Obj.Meta!$F:$F,"-",0,1))</f>
        <v>-</v>
      </c>
      <c r="N287" s="356" t="str">
        <f>IF($I287="","-",_xlfn.XLOOKUP($K287,Obj.Meta!$A:$A,Obj.Meta!$O:$O,"-",0,1))</f>
        <v>-</v>
      </c>
      <c r="O287" s="357" t="str">
        <f t="shared" si="9"/>
        <v>---</v>
      </c>
      <c r="P287" s="333"/>
      <c r="Q287" s="133"/>
      <c r="R287" s="728"/>
      <c r="S287" s="200"/>
      <c r="T287" s="201"/>
      <c r="U287" s="202"/>
      <c r="V287" s="613"/>
      <c r="W287" s="608"/>
    </row>
    <row r="288" spans="1:23" s="127" customFormat="1">
      <c r="A288" s="145" t="str">
        <f t="shared" si="8"/>
        <v>-</v>
      </c>
      <c r="B288" s="146" t="str">
        <f>_xlfn.XLOOKUP($A288,Dept.Meta!$A:$A,Dept.Meta!$F:$F,"-",0,1)</f>
        <v>-</v>
      </c>
      <c r="C288" s="629" t="str">
        <f>_xlfn.XLOOKUP(_xlfn.CONCAT($G288,"-",$I288),Div.Meta!$H:$H,Div.Meta!$C:$C,"-",0,1)</f>
        <v>-</v>
      </c>
      <c r="D288" s="302"/>
      <c r="E288" s="146" t="str">
        <f>IF($D288="","-",_xlfn.XLOOKUP($D288,Fund.Meta!$A:$A,Fund.Meta!$D:$D,"-",0,1))</f>
        <v>-</v>
      </c>
      <c r="F288" s="303" t="str">
        <f>IF($D288="","-",_xlfn.XLOOKUP($D288,Fund.Meta!$A:$A,Fund.Meta!$E:$E,"-",0,1))</f>
        <v>-</v>
      </c>
      <c r="G288" s="302"/>
      <c r="H288" s="303" t="str">
        <f>IF($G288="","-",_xlfn.XLOOKUP($G288,Appr.Meta!$A:$A,Appr.Meta!$D:$D,"-",0,1))</f>
        <v>-</v>
      </c>
      <c r="I288" s="304"/>
      <c r="J288" s="303" t="str">
        <f>IF($I288="","-",_xlfn.XLOOKUP($I288,'CC.Meta'!$A:$A,'CC.Meta'!$D:$D,"-",0,1))</f>
        <v>-</v>
      </c>
      <c r="K288" s="302"/>
      <c r="L288" s="146" t="str">
        <f>IF($K288="","-",_xlfn.XLOOKUP($K288,Obj.Meta!$A:$A,Obj.Meta!$D:$D,"-",0,1))</f>
        <v>-</v>
      </c>
      <c r="M288" s="300" t="str">
        <f>IF($K288="","-",_xlfn.XLOOKUP($K288,Obj.Meta!$A:$A,Obj.Meta!$F:$F,"-",0,1))</f>
        <v>-</v>
      </c>
      <c r="N288" s="356" t="str">
        <f>IF($I288="","-",_xlfn.XLOOKUP($K288,Obj.Meta!$A:$A,Obj.Meta!$O:$O,"-",0,1))</f>
        <v>-</v>
      </c>
      <c r="O288" s="357" t="str">
        <f t="shared" si="9"/>
        <v>---</v>
      </c>
      <c r="P288" s="333"/>
      <c r="Q288" s="133"/>
      <c r="R288" s="728"/>
      <c r="S288" s="200"/>
      <c r="T288" s="201"/>
      <c r="U288" s="202"/>
      <c r="V288" s="613"/>
      <c r="W288" s="608"/>
    </row>
    <row r="289" spans="1:23" s="127" customFormat="1">
      <c r="A289" s="145" t="str">
        <f t="shared" si="8"/>
        <v>-</v>
      </c>
      <c r="B289" s="146" t="str">
        <f>_xlfn.XLOOKUP($A289,Dept.Meta!$A:$A,Dept.Meta!$F:$F,"-",0,1)</f>
        <v>-</v>
      </c>
      <c r="C289" s="629" t="str">
        <f>_xlfn.XLOOKUP(_xlfn.CONCAT($G289,"-",$I289),Div.Meta!$H:$H,Div.Meta!$C:$C,"-",0,1)</f>
        <v>-</v>
      </c>
      <c r="D289" s="302"/>
      <c r="E289" s="146" t="str">
        <f>IF($D289="","-",_xlfn.XLOOKUP($D289,Fund.Meta!$A:$A,Fund.Meta!$D:$D,"-",0,1))</f>
        <v>-</v>
      </c>
      <c r="F289" s="303" t="str">
        <f>IF($D289="","-",_xlfn.XLOOKUP($D289,Fund.Meta!$A:$A,Fund.Meta!$E:$E,"-",0,1))</f>
        <v>-</v>
      </c>
      <c r="G289" s="302"/>
      <c r="H289" s="303" t="str">
        <f>IF($G289="","-",_xlfn.XLOOKUP($G289,Appr.Meta!$A:$A,Appr.Meta!$D:$D,"-",0,1))</f>
        <v>-</v>
      </c>
      <c r="I289" s="304"/>
      <c r="J289" s="303" t="str">
        <f>IF($I289="","-",_xlfn.XLOOKUP($I289,'CC.Meta'!$A:$A,'CC.Meta'!$D:$D,"-",0,1))</f>
        <v>-</v>
      </c>
      <c r="K289" s="302"/>
      <c r="L289" s="146" t="str">
        <f>IF($K289="","-",_xlfn.XLOOKUP($K289,Obj.Meta!$A:$A,Obj.Meta!$D:$D,"-",0,1))</f>
        <v>-</v>
      </c>
      <c r="M289" s="300" t="str">
        <f>IF($K289="","-",_xlfn.XLOOKUP($K289,Obj.Meta!$A:$A,Obj.Meta!$F:$F,"-",0,1))</f>
        <v>-</v>
      </c>
      <c r="N289" s="356" t="str">
        <f>IF($I289="","-",_xlfn.XLOOKUP($K289,Obj.Meta!$A:$A,Obj.Meta!$O:$O,"-",0,1))</f>
        <v>-</v>
      </c>
      <c r="O289" s="357" t="str">
        <f t="shared" si="9"/>
        <v>---</v>
      </c>
      <c r="P289" s="333"/>
      <c r="Q289" s="133"/>
      <c r="R289" s="728"/>
      <c r="S289" s="200"/>
      <c r="T289" s="201"/>
      <c r="U289" s="202"/>
      <c r="V289" s="613"/>
      <c r="W289" s="608"/>
    </row>
    <row r="290" spans="1:23" s="127" customFormat="1">
      <c r="A290" s="145" t="str">
        <f t="shared" si="8"/>
        <v>-</v>
      </c>
      <c r="B290" s="146" t="str">
        <f>_xlfn.XLOOKUP($A290,Dept.Meta!$A:$A,Dept.Meta!$F:$F,"-",0,1)</f>
        <v>-</v>
      </c>
      <c r="C290" s="629" t="str">
        <f>_xlfn.XLOOKUP(_xlfn.CONCAT($G290,"-",$I290),Div.Meta!$H:$H,Div.Meta!$C:$C,"-",0,1)</f>
        <v>-</v>
      </c>
      <c r="D290" s="302"/>
      <c r="E290" s="146" t="str">
        <f>IF($D290="","-",_xlfn.XLOOKUP($D290,Fund.Meta!$A:$A,Fund.Meta!$D:$D,"-",0,1))</f>
        <v>-</v>
      </c>
      <c r="F290" s="303" t="str">
        <f>IF($D290="","-",_xlfn.XLOOKUP($D290,Fund.Meta!$A:$A,Fund.Meta!$E:$E,"-",0,1))</f>
        <v>-</v>
      </c>
      <c r="G290" s="302"/>
      <c r="H290" s="303" t="str">
        <f>IF($G290="","-",_xlfn.XLOOKUP($G290,Appr.Meta!$A:$A,Appr.Meta!$D:$D,"-",0,1))</f>
        <v>-</v>
      </c>
      <c r="I290" s="304"/>
      <c r="J290" s="303" t="str">
        <f>IF($I290="","-",_xlfn.XLOOKUP($I290,'CC.Meta'!$A:$A,'CC.Meta'!$D:$D,"-",0,1))</f>
        <v>-</v>
      </c>
      <c r="K290" s="302"/>
      <c r="L290" s="146" t="str">
        <f>IF($K290="","-",_xlfn.XLOOKUP($K290,Obj.Meta!$A:$A,Obj.Meta!$D:$D,"-",0,1))</f>
        <v>-</v>
      </c>
      <c r="M290" s="300" t="str">
        <f>IF($K290="","-",_xlfn.XLOOKUP($K290,Obj.Meta!$A:$A,Obj.Meta!$F:$F,"-",0,1))</f>
        <v>-</v>
      </c>
      <c r="N290" s="356" t="str">
        <f>IF($I290="","-",_xlfn.XLOOKUP($K290,Obj.Meta!$A:$A,Obj.Meta!$O:$O,"-",0,1))</f>
        <v>-</v>
      </c>
      <c r="O290" s="357" t="str">
        <f t="shared" si="9"/>
        <v>---</v>
      </c>
      <c r="P290" s="333"/>
      <c r="Q290" s="133"/>
      <c r="R290" s="728"/>
      <c r="S290" s="200"/>
      <c r="T290" s="201"/>
      <c r="U290" s="202"/>
      <c r="V290" s="613"/>
      <c r="W290" s="608"/>
    </row>
    <row r="291" spans="1:23" s="127" customFormat="1">
      <c r="A291" s="145" t="str">
        <f t="shared" si="8"/>
        <v>-</v>
      </c>
      <c r="B291" s="146" t="str">
        <f>_xlfn.XLOOKUP($A291,Dept.Meta!$A:$A,Dept.Meta!$F:$F,"-",0,1)</f>
        <v>-</v>
      </c>
      <c r="C291" s="629" t="str">
        <f>_xlfn.XLOOKUP(_xlfn.CONCAT($G291,"-",$I291),Div.Meta!$H:$H,Div.Meta!$C:$C,"-",0,1)</f>
        <v>-</v>
      </c>
      <c r="D291" s="302"/>
      <c r="E291" s="146" t="str">
        <f>IF($D291="","-",_xlfn.XLOOKUP($D291,Fund.Meta!$A:$A,Fund.Meta!$D:$D,"-",0,1))</f>
        <v>-</v>
      </c>
      <c r="F291" s="303" t="str">
        <f>IF($D291="","-",_xlfn.XLOOKUP($D291,Fund.Meta!$A:$A,Fund.Meta!$E:$E,"-",0,1))</f>
        <v>-</v>
      </c>
      <c r="G291" s="302"/>
      <c r="H291" s="303" t="str">
        <f>IF($G291="","-",_xlfn.XLOOKUP($G291,Appr.Meta!$A:$A,Appr.Meta!$D:$D,"-",0,1))</f>
        <v>-</v>
      </c>
      <c r="I291" s="304"/>
      <c r="J291" s="303" t="str">
        <f>IF($I291="","-",_xlfn.XLOOKUP($I291,'CC.Meta'!$A:$A,'CC.Meta'!$D:$D,"-",0,1))</f>
        <v>-</v>
      </c>
      <c r="K291" s="302"/>
      <c r="L291" s="146" t="str">
        <f>IF($K291="","-",_xlfn.XLOOKUP($K291,Obj.Meta!$A:$A,Obj.Meta!$D:$D,"-",0,1))</f>
        <v>-</v>
      </c>
      <c r="M291" s="300" t="str">
        <f>IF($K291="","-",_xlfn.XLOOKUP($K291,Obj.Meta!$A:$A,Obj.Meta!$F:$F,"-",0,1))</f>
        <v>-</v>
      </c>
      <c r="N291" s="356" t="str">
        <f>IF($I291="","-",_xlfn.XLOOKUP($K291,Obj.Meta!$A:$A,Obj.Meta!$O:$O,"-",0,1))</f>
        <v>-</v>
      </c>
      <c r="O291" s="357" t="str">
        <f t="shared" si="9"/>
        <v>---</v>
      </c>
      <c r="P291" s="333"/>
      <c r="Q291" s="133"/>
      <c r="R291" s="728"/>
      <c r="S291" s="200"/>
      <c r="T291" s="201"/>
      <c r="U291" s="202"/>
      <c r="V291" s="613"/>
      <c r="W291" s="608"/>
    </row>
    <row r="292" spans="1:23" s="127" customFormat="1">
      <c r="A292" s="145" t="str">
        <f t="shared" si="8"/>
        <v>-</v>
      </c>
      <c r="B292" s="146" t="str">
        <f>_xlfn.XLOOKUP($A292,Dept.Meta!$A:$A,Dept.Meta!$F:$F,"-",0,1)</f>
        <v>-</v>
      </c>
      <c r="C292" s="629" t="str">
        <f>_xlfn.XLOOKUP(_xlfn.CONCAT($G292,"-",$I292),Div.Meta!$H:$H,Div.Meta!$C:$C,"-",0,1)</f>
        <v>-</v>
      </c>
      <c r="D292" s="302"/>
      <c r="E292" s="146" t="str">
        <f>IF($D292="","-",_xlfn.XLOOKUP($D292,Fund.Meta!$A:$A,Fund.Meta!$D:$D,"-",0,1))</f>
        <v>-</v>
      </c>
      <c r="F292" s="303" t="str">
        <f>IF($D292="","-",_xlfn.XLOOKUP($D292,Fund.Meta!$A:$A,Fund.Meta!$E:$E,"-",0,1))</f>
        <v>-</v>
      </c>
      <c r="G292" s="302"/>
      <c r="H292" s="303" t="str">
        <f>IF($G292="","-",_xlfn.XLOOKUP($G292,Appr.Meta!$A:$A,Appr.Meta!$D:$D,"-",0,1))</f>
        <v>-</v>
      </c>
      <c r="I292" s="304"/>
      <c r="J292" s="303" t="str">
        <f>IF($I292="","-",_xlfn.XLOOKUP($I292,'CC.Meta'!$A:$A,'CC.Meta'!$D:$D,"-",0,1))</f>
        <v>-</v>
      </c>
      <c r="K292" s="302"/>
      <c r="L292" s="146" t="str">
        <f>IF($K292="","-",_xlfn.XLOOKUP($K292,Obj.Meta!$A:$A,Obj.Meta!$D:$D,"-",0,1))</f>
        <v>-</v>
      </c>
      <c r="M292" s="300" t="str">
        <f>IF($K292="","-",_xlfn.XLOOKUP($K292,Obj.Meta!$A:$A,Obj.Meta!$F:$F,"-",0,1))</f>
        <v>-</v>
      </c>
      <c r="N292" s="356" t="str">
        <f>IF($I292="","-",_xlfn.XLOOKUP($K292,Obj.Meta!$A:$A,Obj.Meta!$O:$O,"-",0,1))</f>
        <v>-</v>
      </c>
      <c r="O292" s="357" t="str">
        <f t="shared" si="9"/>
        <v>---</v>
      </c>
      <c r="P292" s="333"/>
      <c r="Q292" s="133"/>
      <c r="R292" s="728"/>
      <c r="S292" s="200"/>
      <c r="T292" s="201"/>
      <c r="U292" s="202"/>
      <c r="V292" s="613"/>
      <c r="W292" s="608"/>
    </row>
    <row r="293" spans="1:23" s="127" customFormat="1">
      <c r="A293" s="145" t="str">
        <f t="shared" si="8"/>
        <v>-</v>
      </c>
      <c r="B293" s="146" t="str">
        <f>_xlfn.XLOOKUP($A293,Dept.Meta!$A:$A,Dept.Meta!$F:$F,"-",0,1)</f>
        <v>-</v>
      </c>
      <c r="C293" s="629" t="str">
        <f>_xlfn.XLOOKUP(_xlfn.CONCAT($G293,"-",$I293),Div.Meta!$H:$H,Div.Meta!$C:$C,"-",0,1)</f>
        <v>-</v>
      </c>
      <c r="D293" s="302"/>
      <c r="E293" s="146" t="str">
        <f>IF($D293="","-",_xlfn.XLOOKUP($D293,Fund.Meta!$A:$A,Fund.Meta!$D:$D,"-",0,1))</f>
        <v>-</v>
      </c>
      <c r="F293" s="303" t="str">
        <f>IF($D293="","-",_xlfn.XLOOKUP($D293,Fund.Meta!$A:$A,Fund.Meta!$E:$E,"-",0,1))</f>
        <v>-</v>
      </c>
      <c r="G293" s="302"/>
      <c r="H293" s="303" t="str">
        <f>IF($G293="","-",_xlfn.XLOOKUP($G293,Appr.Meta!$A:$A,Appr.Meta!$D:$D,"-",0,1))</f>
        <v>-</v>
      </c>
      <c r="I293" s="304"/>
      <c r="J293" s="303" t="str">
        <f>IF($I293="","-",_xlfn.XLOOKUP($I293,'CC.Meta'!$A:$A,'CC.Meta'!$D:$D,"-",0,1))</f>
        <v>-</v>
      </c>
      <c r="K293" s="302"/>
      <c r="L293" s="146" t="str">
        <f>IF($K293="","-",_xlfn.XLOOKUP($K293,Obj.Meta!$A:$A,Obj.Meta!$D:$D,"-",0,1))</f>
        <v>-</v>
      </c>
      <c r="M293" s="300" t="str">
        <f>IF($K293="","-",_xlfn.XLOOKUP($K293,Obj.Meta!$A:$A,Obj.Meta!$F:$F,"-",0,1))</f>
        <v>-</v>
      </c>
      <c r="N293" s="356" t="str">
        <f>IF($I293="","-",_xlfn.XLOOKUP($K293,Obj.Meta!$A:$A,Obj.Meta!$O:$O,"-",0,1))</f>
        <v>-</v>
      </c>
      <c r="O293" s="357" t="str">
        <f t="shared" si="9"/>
        <v>---</v>
      </c>
      <c r="P293" s="333"/>
      <c r="Q293" s="133"/>
      <c r="R293" s="728"/>
      <c r="S293" s="200"/>
      <c r="T293" s="201"/>
      <c r="U293" s="202"/>
      <c r="V293" s="613"/>
      <c r="W293" s="608"/>
    </row>
    <row r="294" spans="1:23" s="127" customFormat="1">
      <c r="A294" s="145" t="str">
        <f t="shared" si="8"/>
        <v>-</v>
      </c>
      <c r="B294" s="146" t="str">
        <f>_xlfn.XLOOKUP($A294,Dept.Meta!$A:$A,Dept.Meta!$F:$F,"-",0,1)</f>
        <v>-</v>
      </c>
      <c r="C294" s="629" t="str">
        <f>_xlfn.XLOOKUP(_xlfn.CONCAT($G294,"-",$I294),Div.Meta!$H:$H,Div.Meta!$C:$C,"-",0,1)</f>
        <v>-</v>
      </c>
      <c r="D294" s="302"/>
      <c r="E294" s="146" t="str">
        <f>IF($D294="","-",_xlfn.XLOOKUP($D294,Fund.Meta!$A:$A,Fund.Meta!$D:$D,"-",0,1))</f>
        <v>-</v>
      </c>
      <c r="F294" s="303" t="str">
        <f>IF($D294="","-",_xlfn.XLOOKUP($D294,Fund.Meta!$A:$A,Fund.Meta!$E:$E,"-",0,1))</f>
        <v>-</v>
      </c>
      <c r="G294" s="302"/>
      <c r="H294" s="303" t="str">
        <f>IF($G294="","-",_xlfn.XLOOKUP($G294,Appr.Meta!$A:$A,Appr.Meta!$D:$D,"-",0,1))</f>
        <v>-</v>
      </c>
      <c r="I294" s="304"/>
      <c r="J294" s="303" t="str">
        <f>IF($I294="","-",_xlfn.XLOOKUP($I294,'CC.Meta'!$A:$A,'CC.Meta'!$D:$D,"-",0,1))</f>
        <v>-</v>
      </c>
      <c r="K294" s="302"/>
      <c r="L294" s="146" t="str">
        <f>IF($K294="","-",_xlfn.XLOOKUP($K294,Obj.Meta!$A:$A,Obj.Meta!$D:$D,"-",0,1))</f>
        <v>-</v>
      </c>
      <c r="M294" s="300" t="str">
        <f>IF($K294="","-",_xlfn.XLOOKUP($K294,Obj.Meta!$A:$A,Obj.Meta!$F:$F,"-",0,1))</f>
        <v>-</v>
      </c>
      <c r="N294" s="356" t="str">
        <f>IF($I294="","-",_xlfn.XLOOKUP($K294,Obj.Meta!$A:$A,Obj.Meta!$O:$O,"-",0,1))</f>
        <v>-</v>
      </c>
      <c r="O294" s="357" t="str">
        <f t="shared" si="9"/>
        <v>---</v>
      </c>
      <c r="P294" s="333"/>
      <c r="Q294" s="133"/>
      <c r="R294" s="728"/>
      <c r="S294" s="200"/>
      <c r="T294" s="201"/>
      <c r="U294" s="202"/>
      <c r="V294" s="613"/>
      <c r="W294" s="608"/>
    </row>
    <row r="295" spans="1:23" s="127" customFormat="1">
      <c r="A295" s="145" t="str">
        <f t="shared" si="8"/>
        <v>-</v>
      </c>
      <c r="B295" s="146" t="str">
        <f>_xlfn.XLOOKUP($A295,Dept.Meta!$A:$A,Dept.Meta!$F:$F,"-",0,1)</f>
        <v>-</v>
      </c>
      <c r="C295" s="629" t="str">
        <f>_xlfn.XLOOKUP(_xlfn.CONCAT($G295,"-",$I295),Div.Meta!$H:$H,Div.Meta!$C:$C,"-",0,1)</f>
        <v>-</v>
      </c>
      <c r="D295" s="302"/>
      <c r="E295" s="146" t="str">
        <f>IF($D295="","-",_xlfn.XLOOKUP($D295,Fund.Meta!$A:$A,Fund.Meta!$D:$D,"-",0,1))</f>
        <v>-</v>
      </c>
      <c r="F295" s="303" t="str">
        <f>IF($D295="","-",_xlfn.XLOOKUP($D295,Fund.Meta!$A:$A,Fund.Meta!$E:$E,"-",0,1))</f>
        <v>-</v>
      </c>
      <c r="G295" s="302"/>
      <c r="H295" s="303" t="str">
        <f>IF($G295="","-",_xlfn.XLOOKUP($G295,Appr.Meta!$A:$A,Appr.Meta!$D:$D,"-",0,1))</f>
        <v>-</v>
      </c>
      <c r="I295" s="304"/>
      <c r="J295" s="303" t="str">
        <f>IF($I295="","-",_xlfn.XLOOKUP($I295,'CC.Meta'!$A:$A,'CC.Meta'!$D:$D,"-",0,1))</f>
        <v>-</v>
      </c>
      <c r="K295" s="302"/>
      <c r="L295" s="146" t="str">
        <f>IF($K295="","-",_xlfn.XLOOKUP($K295,Obj.Meta!$A:$A,Obj.Meta!$D:$D,"-",0,1))</f>
        <v>-</v>
      </c>
      <c r="M295" s="300" t="str">
        <f>IF($K295="","-",_xlfn.XLOOKUP($K295,Obj.Meta!$A:$A,Obj.Meta!$F:$F,"-",0,1))</f>
        <v>-</v>
      </c>
      <c r="N295" s="356" t="str">
        <f>IF($I295="","-",_xlfn.XLOOKUP($K295,Obj.Meta!$A:$A,Obj.Meta!$O:$O,"-",0,1))</f>
        <v>-</v>
      </c>
      <c r="O295" s="357" t="str">
        <f t="shared" si="9"/>
        <v>---</v>
      </c>
      <c r="P295" s="333"/>
      <c r="Q295" s="133"/>
      <c r="R295" s="728"/>
      <c r="S295" s="200"/>
      <c r="T295" s="201"/>
      <c r="U295" s="202"/>
      <c r="V295" s="613"/>
      <c r="W295" s="608"/>
    </row>
    <row r="296" spans="1:23" s="127" customFormat="1">
      <c r="A296" s="145" t="str">
        <f t="shared" si="8"/>
        <v>-</v>
      </c>
      <c r="B296" s="146" t="str">
        <f>_xlfn.XLOOKUP($A296,Dept.Meta!$A:$A,Dept.Meta!$F:$F,"-",0,1)</f>
        <v>-</v>
      </c>
      <c r="C296" s="629" t="str">
        <f>_xlfn.XLOOKUP(_xlfn.CONCAT($G296,"-",$I296),Div.Meta!$H:$H,Div.Meta!$C:$C,"-",0,1)</f>
        <v>-</v>
      </c>
      <c r="D296" s="302"/>
      <c r="E296" s="146" t="str">
        <f>IF($D296="","-",_xlfn.XLOOKUP($D296,Fund.Meta!$A:$A,Fund.Meta!$D:$D,"-",0,1))</f>
        <v>-</v>
      </c>
      <c r="F296" s="303" t="str">
        <f>IF($D296="","-",_xlfn.XLOOKUP($D296,Fund.Meta!$A:$A,Fund.Meta!$E:$E,"-",0,1))</f>
        <v>-</v>
      </c>
      <c r="G296" s="302"/>
      <c r="H296" s="303" t="str">
        <f>IF($G296="","-",_xlfn.XLOOKUP($G296,Appr.Meta!$A:$A,Appr.Meta!$D:$D,"-",0,1))</f>
        <v>-</v>
      </c>
      <c r="I296" s="304"/>
      <c r="J296" s="303" t="str">
        <f>IF($I296="","-",_xlfn.XLOOKUP($I296,'CC.Meta'!$A:$A,'CC.Meta'!$D:$D,"-",0,1))</f>
        <v>-</v>
      </c>
      <c r="K296" s="302"/>
      <c r="L296" s="146" t="str">
        <f>IF($K296="","-",_xlfn.XLOOKUP($K296,Obj.Meta!$A:$A,Obj.Meta!$D:$D,"-",0,1))</f>
        <v>-</v>
      </c>
      <c r="M296" s="300" t="str">
        <f>IF($K296="","-",_xlfn.XLOOKUP($K296,Obj.Meta!$A:$A,Obj.Meta!$F:$F,"-",0,1))</f>
        <v>-</v>
      </c>
      <c r="N296" s="356" t="str">
        <f>IF($I296="","-",_xlfn.XLOOKUP($K296,Obj.Meta!$A:$A,Obj.Meta!$O:$O,"-",0,1))</f>
        <v>-</v>
      </c>
      <c r="O296" s="357" t="str">
        <f t="shared" si="9"/>
        <v>---</v>
      </c>
      <c r="P296" s="333"/>
      <c r="Q296" s="133"/>
      <c r="R296" s="728"/>
      <c r="S296" s="200"/>
      <c r="T296" s="201"/>
      <c r="U296" s="202"/>
      <c r="V296" s="613"/>
      <c r="W296" s="608"/>
    </row>
    <row r="297" spans="1:23" s="127" customFormat="1">
      <c r="A297" s="145" t="str">
        <f t="shared" si="8"/>
        <v>-</v>
      </c>
      <c r="B297" s="146" t="str">
        <f>_xlfn.XLOOKUP($A297,Dept.Meta!$A:$A,Dept.Meta!$F:$F,"-",0,1)</f>
        <v>-</v>
      </c>
      <c r="C297" s="629" t="str">
        <f>_xlfn.XLOOKUP(_xlfn.CONCAT($G297,"-",$I297),Div.Meta!$H:$H,Div.Meta!$C:$C,"-",0,1)</f>
        <v>-</v>
      </c>
      <c r="D297" s="302"/>
      <c r="E297" s="146" t="str">
        <f>IF($D297="","-",_xlfn.XLOOKUP($D297,Fund.Meta!$A:$A,Fund.Meta!$D:$D,"-",0,1))</f>
        <v>-</v>
      </c>
      <c r="F297" s="303" t="str">
        <f>IF($D297="","-",_xlfn.XLOOKUP($D297,Fund.Meta!$A:$A,Fund.Meta!$E:$E,"-",0,1))</f>
        <v>-</v>
      </c>
      <c r="G297" s="302"/>
      <c r="H297" s="303" t="str">
        <f>IF($G297="","-",_xlfn.XLOOKUP($G297,Appr.Meta!$A:$A,Appr.Meta!$D:$D,"-",0,1))</f>
        <v>-</v>
      </c>
      <c r="I297" s="304"/>
      <c r="J297" s="303" t="str">
        <f>IF($I297="","-",_xlfn.XLOOKUP($I297,'CC.Meta'!$A:$A,'CC.Meta'!$D:$D,"-",0,1))</f>
        <v>-</v>
      </c>
      <c r="K297" s="302"/>
      <c r="L297" s="146" t="str">
        <f>IF($K297="","-",_xlfn.XLOOKUP($K297,Obj.Meta!$A:$A,Obj.Meta!$D:$D,"-",0,1))</f>
        <v>-</v>
      </c>
      <c r="M297" s="300" t="str">
        <f>IF($K297="","-",_xlfn.XLOOKUP($K297,Obj.Meta!$A:$A,Obj.Meta!$F:$F,"-",0,1))</f>
        <v>-</v>
      </c>
      <c r="N297" s="356" t="str">
        <f>IF($I297="","-",_xlfn.XLOOKUP($K297,Obj.Meta!$A:$A,Obj.Meta!$O:$O,"-",0,1))</f>
        <v>-</v>
      </c>
      <c r="O297" s="357" t="str">
        <f t="shared" si="9"/>
        <v>---</v>
      </c>
      <c r="P297" s="333"/>
      <c r="Q297" s="133"/>
      <c r="R297" s="728"/>
      <c r="S297" s="200"/>
      <c r="T297" s="201"/>
      <c r="U297" s="202"/>
      <c r="V297" s="613"/>
      <c r="W297" s="608"/>
    </row>
    <row r="298" spans="1:23" s="127" customFormat="1">
      <c r="A298" s="145" t="str">
        <f t="shared" si="8"/>
        <v>-</v>
      </c>
      <c r="B298" s="146" t="str">
        <f>_xlfn.XLOOKUP($A298,Dept.Meta!$A:$A,Dept.Meta!$F:$F,"-",0,1)</f>
        <v>-</v>
      </c>
      <c r="C298" s="629" t="str">
        <f>_xlfn.XLOOKUP(_xlfn.CONCAT($G298,"-",$I298),Div.Meta!$H:$H,Div.Meta!$C:$C,"-",0,1)</f>
        <v>-</v>
      </c>
      <c r="D298" s="302"/>
      <c r="E298" s="146" t="str">
        <f>IF($D298="","-",_xlfn.XLOOKUP($D298,Fund.Meta!$A:$A,Fund.Meta!$D:$D,"-",0,1))</f>
        <v>-</v>
      </c>
      <c r="F298" s="303" t="str">
        <f>IF($D298="","-",_xlfn.XLOOKUP($D298,Fund.Meta!$A:$A,Fund.Meta!$E:$E,"-",0,1))</f>
        <v>-</v>
      </c>
      <c r="G298" s="302"/>
      <c r="H298" s="303" t="str">
        <f>IF($G298="","-",_xlfn.XLOOKUP($G298,Appr.Meta!$A:$A,Appr.Meta!$D:$D,"-",0,1))</f>
        <v>-</v>
      </c>
      <c r="I298" s="304"/>
      <c r="J298" s="303" t="str">
        <f>IF($I298="","-",_xlfn.XLOOKUP($I298,'CC.Meta'!$A:$A,'CC.Meta'!$D:$D,"-",0,1))</f>
        <v>-</v>
      </c>
      <c r="K298" s="302"/>
      <c r="L298" s="146" t="str">
        <f>IF($K298="","-",_xlfn.XLOOKUP($K298,Obj.Meta!$A:$A,Obj.Meta!$D:$D,"-",0,1))</f>
        <v>-</v>
      </c>
      <c r="M298" s="300" t="str">
        <f>IF($K298="","-",_xlfn.XLOOKUP($K298,Obj.Meta!$A:$A,Obj.Meta!$F:$F,"-",0,1))</f>
        <v>-</v>
      </c>
      <c r="N298" s="356" t="str">
        <f>IF($I298="","-",_xlfn.XLOOKUP($K298,Obj.Meta!$A:$A,Obj.Meta!$O:$O,"-",0,1))</f>
        <v>-</v>
      </c>
      <c r="O298" s="357" t="str">
        <f t="shared" si="9"/>
        <v>---</v>
      </c>
      <c r="P298" s="333"/>
      <c r="Q298" s="133"/>
      <c r="R298" s="728"/>
      <c r="S298" s="200"/>
      <c r="T298" s="201"/>
      <c r="U298" s="202"/>
      <c r="V298" s="613"/>
      <c r="W298" s="608"/>
    </row>
    <row r="299" spans="1:23" s="127" customFormat="1">
      <c r="A299" s="145" t="str">
        <f t="shared" si="8"/>
        <v>-</v>
      </c>
      <c r="B299" s="146" t="str">
        <f>_xlfn.XLOOKUP($A299,Dept.Meta!$A:$A,Dept.Meta!$F:$F,"-",0,1)</f>
        <v>-</v>
      </c>
      <c r="C299" s="629" t="str">
        <f>_xlfn.XLOOKUP(_xlfn.CONCAT($G299,"-",$I299),Div.Meta!$H:$H,Div.Meta!$C:$C,"-",0,1)</f>
        <v>-</v>
      </c>
      <c r="D299" s="302"/>
      <c r="E299" s="146" t="str">
        <f>IF($D299="","-",_xlfn.XLOOKUP($D299,Fund.Meta!$A:$A,Fund.Meta!$D:$D,"-",0,1))</f>
        <v>-</v>
      </c>
      <c r="F299" s="303" t="str">
        <f>IF($D299="","-",_xlfn.XLOOKUP($D299,Fund.Meta!$A:$A,Fund.Meta!$E:$E,"-",0,1))</f>
        <v>-</v>
      </c>
      <c r="G299" s="302"/>
      <c r="H299" s="303" t="str">
        <f>IF($G299="","-",_xlfn.XLOOKUP($G299,Appr.Meta!$A:$A,Appr.Meta!$D:$D,"-",0,1))</f>
        <v>-</v>
      </c>
      <c r="I299" s="304"/>
      <c r="J299" s="303" t="str">
        <f>IF($I299="","-",_xlfn.XLOOKUP($I299,'CC.Meta'!$A:$A,'CC.Meta'!$D:$D,"-",0,1))</f>
        <v>-</v>
      </c>
      <c r="K299" s="302"/>
      <c r="L299" s="146" t="str">
        <f>IF($K299="","-",_xlfn.XLOOKUP($K299,Obj.Meta!$A:$A,Obj.Meta!$D:$D,"-",0,1))</f>
        <v>-</v>
      </c>
      <c r="M299" s="300" t="str">
        <f>IF($K299="","-",_xlfn.XLOOKUP($K299,Obj.Meta!$A:$A,Obj.Meta!$F:$F,"-",0,1))</f>
        <v>-</v>
      </c>
      <c r="N299" s="356" t="str">
        <f>IF($I299="","-",_xlfn.XLOOKUP($K299,Obj.Meta!$A:$A,Obj.Meta!$O:$O,"-",0,1))</f>
        <v>-</v>
      </c>
      <c r="O299" s="357" t="str">
        <f t="shared" si="9"/>
        <v>---</v>
      </c>
      <c r="P299" s="333"/>
      <c r="Q299" s="133"/>
      <c r="R299" s="728"/>
      <c r="S299" s="200"/>
      <c r="T299" s="201"/>
      <c r="U299" s="202"/>
      <c r="V299" s="613"/>
      <c r="W299" s="608"/>
    </row>
    <row r="300" spans="1:23" s="127" customFormat="1">
      <c r="A300" s="145" t="str">
        <f t="shared" si="8"/>
        <v>-</v>
      </c>
      <c r="B300" s="146" t="str">
        <f>_xlfn.XLOOKUP($A300,Dept.Meta!$A:$A,Dept.Meta!$F:$F,"-",0,1)</f>
        <v>-</v>
      </c>
      <c r="C300" s="629" t="str">
        <f>_xlfn.XLOOKUP(_xlfn.CONCAT($G300,"-",$I300),Div.Meta!$H:$H,Div.Meta!$C:$C,"-",0,1)</f>
        <v>-</v>
      </c>
      <c r="D300" s="302"/>
      <c r="E300" s="146" t="str">
        <f>IF($D300="","-",_xlfn.XLOOKUP($D300,Fund.Meta!$A:$A,Fund.Meta!$D:$D,"-",0,1))</f>
        <v>-</v>
      </c>
      <c r="F300" s="303" t="str">
        <f>IF($D300="","-",_xlfn.XLOOKUP($D300,Fund.Meta!$A:$A,Fund.Meta!$E:$E,"-",0,1))</f>
        <v>-</v>
      </c>
      <c r="G300" s="302"/>
      <c r="H300" s="303" t="str">
        <f>IF($G300="","-",_xlfn.XLOOKUP($G300,Appr.Meta!$A:$A,Appr.Meta!$D:$D,"-",0,1))</f>
        <v>-</v>
      </c>
      <c r="I300" s="304"/>
      <c r="J300" s="303" t="str">
        <f>IF($I300="","-",_xlfn.XLOOKUP($I300,'CC.Meta'!$A:$A,'CC.Meta'!$D:$D,"-",0,1))</f>
        <v>-</v>
      </c>
      <c r="K300" s="302"/>
      <c r="L300" s="146" t="str">
        <f>IF($K300="","-",_xlfn.XLOOKUP($K300,Obj.Meta!$A:$A,Obj.Meta!$D:$D,"-",0,1))</f>
        <v>-</v>
      </c>
      <c r="M300" s="300" t="str">
        <f>IF($K300="","-",_xlfn.XLOOKUP($K300,Obj.Meta!$A:$A,Obj.Meta!$F:$F,"-",0,1))</f>
        <v>-</v>
      </c>
      <c r="N300" s="356" t="str">
        <f>IF($I300="","-",_xlfn.XLOOKUP($K300,Obj.Meta!$A:$A,Obj.Meta!$O:$O,"-",0,1))</f>
        <v>-</v>
      </c>
      <c r="O300" s="357" t="str">
        <f t="shared" si="9"/>
        <v>---</v>
      </c>
      <c r="P300" s="333"/>
      <c r="Q300" s="133"/>
      <c r="R300" s="728"/>
      <c r="S300" s="200"/>
      <c r="T300" s="201"/>
      <c r="U300" s="202"/>
      <c r="V300" s="613"/>
      <c r="W300" s="608"/>
    </row>
    <row r="301" spans="1:23" s="127" customFormat="1">
      <c r="A301" s="145" t="str">
        <f t="shared" si="8"/>
        <v>-</v>
      </c>
      <c r="B301" s="146" t="str">
        <f>_xlfn.XLOOKUP($A301,Dept.Meta!$A:$A,Dept.Meta!$F:$F,"-",0,1)</f>
        <v>-</v>
      </c>
      <c r="C301" s="629" t="str">
        <f>_xlfn.XLOOKUP(_xlfn.CONCAT($G301,"-",$I301),Div.Meta!$H:$H,Div.Meta!$C:$C,"-",0,1)</f>
        <v>-</v>
      </c>
      <c r="D301" s="302"/>
      <c r="E301" s="146" t="str">
        <f>IF($D301="","-",_xlfn.XLOOKUP($D301,Fund.Meta!$A:$A,Fund.Meta!$D:$D,"-",0,1))</f>
        <v>-</v>
      </c>
      <c r="F301" s="303" t="str">
        <f>IF($D301="","-",_xlfn.XLOOKUP($D301,Fund.Meta!$A:$A,Fund.Meta!$E:$E,"-",0,1))</f>
        <v>-</v>
      </c>
      <c r="G301" s="302"/>
      <c r="H301" s="303" t="str">
        <f>IF($G301="","-",_xlfn.XLOOKUP($G301,Appr.Meta!$A:$A,Appr.Meta!$D:$D,"-",0,1))</f>
        <v>-</v>
      </c>
      <c r="I301" s="304"/>
      <c r="J301" s="303" t="str">
        <f>IF($I301="","-",_xlfn.XLOOKUP($I301,'CC.Meta'!$A:$A,'CC.Meta'!$D:$D,"-",0,1))</f>
        <v>-</v>
      </c>
      <c r="K301" s="302"/>
      <c r="L301" s="146" t="str">
        <f>IF($K301="","-",_xlfn.XLOOKUP($K301,Obj.Meta!$A:$A,Obj.Meta!$D:$D,"-",0,1))</f>
        <v>-</v>
      </c>
      <c r="M301" s="300" t="str">
        <f>IF($K301="","-",_xlfn.XLOOKUP($K301,Obj.Meta!$A:$A,Obj.Meta!$F:$F,"-",0,1))</f>
        <v>-</v>
      </c>
      <c r="N301" s="356" t="str">
        <f>IF($I301="","-",_xlfn.XLOOKUP($K301,Obj.Meta!$A:$A,Obj.Meta!$O:$O,"-",0,1))</f>
        <v>-</v>
      </c>
      <c r="O301" s="357" t="str">
        <f t="shared" si="9"/>
        <v>---</v>
      </c>
      <c r="P301" s="333"/>
      <c r="Q301" s="133"/>
      <c r="R301" s="728"/>
      <c r="S301" s="200"/>
      <c r="T301" s="201"/>
      <c r="U301" s="202"/>
      <c r="V301" s="613"/>
      <c r="W301" s="608"/>
    </row>
    <row r="302" spans="1:23" s="127" customFormat="1">
      <c r="A302" s="145" t="str">
        <f t="shared" si="8"/>
        <v>-</v>
      </c>
      <c r="B302" s="146" t="str">
        <f>_xlfn.XLOOKUP($A302,Dept.Meta!$A:$A,Dept.Meta!$F:$F,"-",0,1)</f>
        <v>-</v>
      </c>
      <c r="C302" s="629" t="str">
        <f>_xlfn.XLOOKUP(_xlfn.CONCAT($G302,"-",$I302),Div.Meta!$H:$H,Div.Meta!$C:$C,"-",0,1)</f>
        <v>-</v>
      </c>
      <c r="D302" s="302"/>
      <c r="E302" s="146" t="str">
        <f>IF($D302="","-",_xlfn.XLOOKUP($D302,Fund.Meta!$A:$A,Fund.Meta!$D:$D,"-",0,1))</f>
        <v>-</v>
      </c>
      <c r="F302" s="303" t="str">
        <f>IF($D302="","-",_xlfn.XLOOKUP($D302,Fund.Meta!$A:$A,Fund.Meta!$E:$E,"-",0,1))</f>
        <v>-</v>
      </c>
      <c r="G302" s="302"/>
      <c r="H302" s="303" t="str">
        <f>IF($G302="","-",_xlfn.XLOOKUP($G302,Appr.Meta!$A:$A,Appr.Meta!$D:$D,"-",0,1))</f>
        <v>-</v>
      </c>
      <c r="I302" s="304"/>
      <c r="J302" s="303" t="str">
        <f>IF($I302="","-",_xlfn.XLOOKUP($I302,'CC.Meta'!$A:$A,'CC.Meta'!$D:$D,"-",0,1))</f>
        <v>-</v>
      </c>
      <c r="K302" s="302"/>
      <c r="L302" s="146" t="str">
        <f>IF($K302="","-",_xlfn.XLOOKUP($K302,Obj.Meta!$A:$A,Obj.Meta!$D:$D,"-",0,1))</f>
        <v>-</v>
      </c>
      <c r="M302" s="300" t="str">
        <f>IF($K302="","-",_xlfn.XLOOKUP($K302,Obj.Meta!$A:$A,Obj.Meta!$F:$F,"-",0,1))</f>
        <v>-</v>
      </c>
      <c r="N302" s="356" t="str">
        <f>IF($I302="","-",_xlfn.XLOOKUP($K302,Obj.Meta!$A:$A,Obj.Meta!$O:$O,"-",0,1))</f>
        <v>-</v>
      </c>
      <c r="O302" s="357" t="str">
        <f t="shared" si="9"/>
        <v>---</v>
      </c>
      <c r="P302" s="333"/>
      <c r="Q302" s="133"/>
      <c r="R302" s="728"/>
      <c r="S302" s="200"/>
      <c r="T302" s="201"/>
      <c r="U302" s="202"/>
      <c r="V302" s="613"/>
      <c r="W302" s="608"/>
    </row>
    <row r="303" spans="1:23" s="127" customFormat="1">
      <c r="A303" s="145" t="str">
        <f t="shared" si="8"/>
        <v>-</v>
      </c>
      <c r="B303" s="146" t="str">
        <f>_xlfn.XLOOKUP($A303,Dept.Meta!$A:$A,Dept.Meta!$F:$F,"-",0,1)</f>
        <v>-</v>
      </c>
      <c r="C303" s="629" t="str">
        <f>_xlfn.XLOOKUP(_xlfn.CONCAT($G303,"-",$I303),Div.Meta!$H:$H,Div.Meta!$C:$C,"-",0,1)</f>
        <v>-</v>
      </c>
      <c r="D303" s="302"/>
      <c r="E303" s="146" t="str">
        <f>IF($D303="","-",_xlfn.XLOOKUP($D303,Fund.Meta!$A:$A,Fund.Meta!$D:$D,"-",0,1))</f>
        <v>-</v>
      </c>
      <c r="F303" s="303" t="str">
        <f>IF($D303="","-",_xlfn.XLOOKUP($D303,Fund.Meta!$A:$A,Fund.Meta!$E:$E,"-",0,1))</f>
        <v>-</v>
      </c>
      <c r="G303" s="302"/>
      <c r="H303" s="303" t="str">
        <f>IF($G303="","-",_xlfn.XLOOKUP($G303,Appr.Meta!$A:$A,Appr.Meta!$D:$D,"-",0,1))</f>
        <v>-</v>
      </c>
      <c r="I303" s="304"/>
      <c r="J303" s="303" t="str">
        <f>IF($I303="","-",_xlfn.XLOOKUP($I303,'CC.Meta'!$A:$A,'CC.Meta'!$D:$D,"-",0,1))</f>
        <v>-</v>
      </c>
      <c r="K303" s="302"/>
      <c r="L303" s="146" t="str">
        <f>IF($K303="","-",_xlfn.XLOOKUP($K303,Obj.Meta!$A:$A,Obj.Meta!$D:$D,"-",0,1))</f>
        <v>-</v>
      </c>
      <c r="M303" s="300" t="str">
        <f>IF($K303="","-",_xlfn.XLOOKUP($K303,Obj.Meta!$A:$A,Obj.Meta!$F:$F,"-",0,1))</f>
        <v>-</v>
      </c>
      <c r="N303" s="356" t="str">
        <f>IF($I303="","-",_xlfn.XLOOKUP($K303,Obj.Meta!$A:$A,Obj.Meta!$O:$O,"-",0,1))</f>
        <v>-</v>
      </c>
      <c r="O303" s="357" t="str">
        <f t="shared" si="9"/>
        <v>---</v>
      </c>
      <c r="P303" s="333"/>
      <c r="Q303" s="133"/>
      <c r="R303" s="728"/>
      <c r="S303" s="200"/>
      <c r="T303" s="201"/>
      <c r="U303" s="202"/>
      <c r="V303" s="613"/>
      <c r="W303" s="608"/>
    </row>
    <row r="304" spans="1:23" s="127" customFormat="1">
      <c r="A304" s="145" t="str">
        <f t="shared" si="8"/>
        <v>-</v>
      </c>
      <c r="B304" s="146" t="str">
        <f>_xlfn.XLOOKUP($A304,Dept.Meta!$A:$A,Dept.Meta!$F:$F,"-",0,1)</f>
        <v>-</v>
      </c>
      <c r="C304" s="629" t="str">
        <f>_xlfn.XLOOKUP(_xlfn.CONCAT($G304,"-",$I304),Div.Meta!$H:$H,Div.Meta!$C:$C,"-",0,1)</f>
        <v>-</v>
      </c>
      <c r="D304" s="302"/>
      <c r="E304" s="146" t="str">
        <f>IF($D304="","-",_xlfn.XLOOKUP($D304,Fund.Meta!$A:$A,Fund.Meta!$D:$D,"-",0,1))</f>
        <v>-</v>
      </c>
      <c r="F304" s="303" t="str">
        <f>IF($D304="","-",_xlfn.XLOOKUP($D304,Fund.Meta!$A:$A,Fund.Meta!$E:$E,"-",0,1))</f>
        <v>-</v>
      </c>
      <c r="G304" s="302"/>
      <c r="H304" s="303" t="str">
        <f>IF($G304="","-",_xlfn.XLOOKUP($G304,Appr.Meta!$A:$A,Appr.Meta!$D:$D,"-",0,1))</f>
        <v>-</v>
      </c>
      <c r="I304" s="304"/>
      <c r="J304" s="303" t="str">
        <f>IF($I304="","-",_xlfn.XLOOKUP($I304,'CC.Meta'!$A:$A,'CC.Meta'!$D:$D,"-",0,1))</f>
        <v>-</v>
      </c>
      <c r="K304" s="302"/>
      <c r="L304" s="146" t="str">
        <f>IF($K304="","-",_xlfn.XLOOKUP($K304,Obj.Meta!$A:$A,Obj.Meta!$D:$D,"-",0,1))</f>
        <v>-</v>
      </c>
      <c r="M304" s="300" t="str">
        <f>IF($K304="","-",_xlfn.XLOOKUP($K304,Obj.Meta!$A:$A,Obj.Meta!$F:$F,"-",0,1))</f>
        <v>-</v>
      </c>
      <c r="N304" s="356" t="str">
        <f>IF($I304="","-",_xlfn.XLOOKUP($K304,Obj.Meta!$A:$A,Obj.Meta!$O:$O,"-",0,1))</f>
        <v>-</v>
      </c>
      <c r="O304" s="357" t="str">
        <f t="shared" si="9"/>
        <v>---</v>
      </c>
      <c r="P304" s="333"/>
      <c r="Q304" s="133"/>
      <c r="R304" s="728"/>
      <c r="S304" s="200"/>
      <c r="T304" s="201"/>
      <c r="U304" s="202"/>
      <c r="V304" s="613"/>
      <c r="W304" s="608"/>
    </row>
    <row r="305" spans="1:23" s="127" customFormat="1">
      <c r="A305" s="145" t="str">
        <f t="shared" si="8"/>
        <v>-</v>
      </c>
      <c r="B305" s="146" t="str">
        <f>_xlfn.XLOOKUP($A305,Dept.Meta!$A:$A,Dept.Meta!$F:$F,"-",0,1)</f>
        <v>-</v>
      </c>
      <c r="C305" s="629" t="str">
        <f>_xlfn.XLOOKUP(_xlfn.CONCAT($G305,"-",$I305),Div.Meta!$H:$H,Div.Meta!$C:$C,"-",0,1)</f>
        <v>-</v>
      </c>
      <c r="D305" s="302"/>
      <c r="E305" s="146" t="str">
        <f>IF($D305="","-",_xlfn.XLOOKUP($D305,Fund.Meta!$A:$A,Fund.Meta!$D:$D,"-",0,1))</f>
        <v>-</v>
      </c>
      <c r="F305" s="303" t="str">
        <f>IF($D305="","-",_xlfn.XLOOKUP($D305,Fund.Meta!$A:$A,Fund.Meta!$E:$E,"-",0,1))</f>
        <v>-</v>
      </c>
      <c r="G305" s="302"/>
      <c r="H305" s="303" t="str">
        <f>IF($G305="","-",_xlfn.XLOOKUP($G305,Appr.Meta!$A:$A,Appr.Meta!$D:$D,"-",0,1))</f>
        <v>-</v>
      </c>
      <c r="I305" s="304"/>
      <c r="J305" s="303" t="str">
        <f>IF($I305="","-",_xlfn.XLOOKUP($I305,'CC.Meta'!$A:$A,'CC.Meta'!$D:$D,"-",0,1))</f>
        <v>-</v>
      </c>
      <c r="K305" s="302"/>
      <c r="L305" s="146" t="str">
        <f>IF($K305="","-",_xlfn.XLOOKUP($K305,Obj.Meta!$A:$A,Obj.Meta!$D:$D,"-",0,1))</f>
        <v>-</v>
      </c>
      <c r="M305" s="300" t="str">
        <f>IF($K305="","-",_xlfn.XLOOKUP($K305,Obj.Meta!$A:$A,Obj.Meta!$F:$F,"-",0,1))</f>
        <v>-</v>
      </c>
      <c r="N305" s="356" t="str">
        <f>IF($I305="","-",_xlfn.XLOOKUP($K305,Obj.Meta!$A:$A,Obj.Meta!$O:$O,"-",0,1))</f>
        <v>-</v>
      </c>
      <c r="O305" s="357" t="str">
        <f t="shared" si="9"/>
        <v>---</v>
      </c>
      <c r="P305" s="333"/>
      <c r="Q305" s="133"/>
      <c r="R305" s="728"/>
      <c r="S305" s="200"/>
      <c r="T305" s="201"/>
      <c r="U305" s="202"/>
      <c r="V305" s="613"/>
      <c r="W305" s="608"/>
    </row>
    <row r="306" spans="1:23" s="127" customFormat="1">
      <c r="A306" s="145" t="str">
        <f t="shared" si="8"/>
        <v>-</v>
      </c>
      <c r="B306" s="146" t="str">
        <f>_xlfn.XLOOKUP($A306,Dept.Meta!$A:$A,Dept.Meta!$F:$F,"-",0,1)</f>
        <v>-</v>
      </c>
      <c r="C306" s="629" t="str">
        <f>_xlfn.XLOOKUP(_xlfn.CONCAT($G306,"-",$I306),Div.Meta!$H:$H,Div.Meta!$C:$C,"-",0,1)</f>
        <v>-</v>
      </c>
      <c r="D306" s="302"/>
      <c r="E306" s="146" t="str">
        <f>IF($D306="","-",_xlfn.XLOOKUP($D306,Fund.Meta!$A:$A,Fund.Meta!$D:$D,"-",0,1))</f>
        <v>-</v>
      </c>
      <c r="F306" s="303" t="str">
        <f>IF($D306="","-",_xlfn.XLOOKUP($D306,Fund.Meta!$A:$A,Fund.Meta!$E:$E,"-",0,1))</f>
        <v>-</v>
      </c>
      <c r="G306" s="302"/>
      <c r="H306" s="303" t="str">
        <f>IF($G306="","-",_xlfn.XLOOKUP($G306,Appr.Meta!$A:$A,Appr.Meta!$D:$D,"-",0,1))</f>
        <v>-</v>
      </c>
      <c r="I306" s="304"/>
      <c r="J306" s="303" t="str">
        <f>IF($I306="","-",_xlfn.XLOOKUP($I306,'CC.Meta'!$A:$A,'CC.Meta'!$D:$D,"-",0,1))</f>
        <v>-</v>
      </c>
      <c r="K306" s="302"/>
      <c r="L306" s="146" t="str">
        <f>IF($K306="","-",_xlfn.XLOOKUP($K306,Obj.Meta!$A:$A,Obj.Meta!$D:$D,"-",0,1))</f>
        <v>-</v>
      </c>
      <c r="M306" s="300" t="str">
        <f>IF($K306="","-",_xlfn.XLOOKUP($K306,Obj.Meta!$A:$A,Obj.Meta!$F:$F,"-",0,1))</f>
        <v>-</v>
      </c>
      <c r="N306" s="356" t="str">
        <f>IF($I306="","-",_xlfn.XLOOKUP($K306,Obj.Meta!$A:$A,Obj.Meta!$O:$O,"-",0,1))</f>
        <v>-</v>
      </c>
      <c r="O306" s="357" t="str">
        <f t="shared" si="9"/>
        <v>---</v>
      </c>
      <c r="P306" s="333"/>
      <c r="Q306" s="133"/>
      <c r="R306" s="728"/>
      <c r="S306" s="200"/>
      <c r="T306" s="201"/>
      <c r="U306" s="202"/>
      <c r="V306" s="613"/>
      <c r="W306" s="608"/>
    </row>
    <row r="307" spans="1:23" s="127" customFormat="1">
      <c r="A307" s="145" t="str">
        <f t="shared" si="8"/>
        <v>-</v>
      </c>
      <c r="B307" s="146" t="str">
        <f>_xlfn.XLOOKUP($A307,Dept.Meta!$A:$A,Dept.Meta!$F:$F,"-",0,1)</f>
        <v>-</v>
      </c>
      <c r="C307" s="629" t="str">
        <f>_xlfn.XLOOKUP(_xlfn.CONCAT($G307,"-",$I307),Div.Meta!$H:$H,Div.Meta!$C:$C,"-",0,1)</f>
        <v>-</v>
      </c>
      <c r="D307" s="302"/>
      <c r="E307" s="146" t="str">
        <f>IF($D307="","-",_xlfn.XLOOKUP($D307,Fund.Meta!$A:$A,Fund.Meta!$D:$D,"-",0,1))</f>
        <v>-</v>
      </c>
      <c r="F307" s="303" t="str">
        <f>IF($D307="","-",_xlfn.XLOOKUP($D307,Fund.Meta!$A:$A,Fund.Meta!$E:$E,"-",0,1))</f>
        <v>-</v>
      </c>
      <c r="G307" s="302"/>
      <c r="H307" s="303" t="str">
        <f>IF($G307="","-",_xlfn.XLOOKUP($G307,Appr.Meta!$A:$A,Appr.Meta!$D:$D,"-",0,1))</f>
        <v>-</v>
      </c>
      <c r="I307" s="304"/>
      <c r="J307" s="303" t="str">
        <f>IF($I307="","-",_xlfn.XLOOKUP($I307,'CC.Meta'!$A:$A,'CC.Meta'!$D:$D,"-",0,1))</f>
        <v>-</v>
      </c>
      <c r="K307" s="302"/>
      <c r="L307" s="146" t="str">
        <f>IF($K307="","-",_xlfn.XLOOKUP($K307,Obj.Meta!$A:$A,Obj.Meta!$D:$D,"-",0,1))</f>
        <v>-</v>
      </c>
      <c r="M307" s="300" t="str">
        <f>IF($K307="","-",_xlfn.XLOOKUP($K307,Obj.Meta!$A:$A,Obj.Meta!$F:$F,"-",0,1))</f>
        <v>-</v>
      </c>
      <c r="N307" s="356" t="str">
        <f>IF($I307="","-",_xlfn.XLOOKUP($K307,Obj.Meta!$A:$A,Obj.Meta!$O:$O,"-",0,1))</f>
        <v>-</v>
      </c>
      <c r="O307" s="357" t="str">
        <f t="shared" si="9"/>
        <v>---</v>
      </c>
      <c r="P307" s="333"/>
      <c r="Q307" s="133"/>
      <c r="R307" s="728"/>
      <c r="S307" s="200"/>
      <c r="T307" s="201"/>
      <c r="U307" s="202"/>
      <c r="V307" s="613"/>
      <c r="W307" s="608"/>
    </row>
    <row r="308" spans="1:23" s="127" customFormat="1">
      <c r="A308" s="145" t="str">
        <f t="shared" si="8"/>
        <v>-</v>
      </c>
      <c r="B308" s="146" t="str">
        <f>_xlfn.XLOOKUP($A308,Dept.Meta!$A:$A,Dept.Meta!$F:$F,"-",0,1)</f>
        <v>-</v>
      </c>
      <c r="C308" s="629" t="str">
        <f>_xlfn.XLOOKUP(_xlfn.CONCAT($G308,"-",$I308),Div.Meta!$H:$H,Div.Meta!$C:$C,"-",0,1)</f>
        <v>-</v>
      </c>
      <c r="D308" s="302"/>
      <c r="E308" s="146" t="str">
        <f>IF($D308="","-",_xlfn.XLOOKUP($D308,Fund.Meta!$A:$A,Fund.Meta!$D:$D,"-",0,1))</f>
        <v>-</v>
      </c>
      <c r="F308" s="303" t="str">
        <f>IF($D308="","-",_xlfn.XLOOKUP($D308,Fund.Meta!$A:$A,Fund.Meta!$E:$E,"-",0,1))</f>
        <v>-</v>
      </c>
      <c r="G308" s="302"/>
      <c r="H308" s="303" t="str">
        <f>IF($G308="","-",_xlfn.XLOOKUP($G308,Appr.Meta!$A:$A,Appr.Meta!$D:$D,"-",0,1))</f>
        <v>-</v>
      </c>
      <c r="I308" s="304"/>
      <c r="J308" s="303" t="str">
        <f>IF($I308="","-",_xlfn.XLOOKUP($I308,'CC.Meta'!$A:$A,'CC.Meta'!$D:$D,"-",0,1))</f>
        <v>-</v>
      </c>
      <c r="K308" s="302"/>
      <c r="L308" s="146" t="str">
        <f>IF($K308="","-",_xlfn.XLOOKUP($K308,Obj.Meta!$A:$A,Obj.Meta!$D:$D,"-",0,1))</f>
        <v>-</v>
      </c>
      <c r="M308" s="300" t="str">
        <f>IF($K308="","-",_xlfn.XLOOKUP($K308,Obj.Meta!$A:$A,Obj.Meta!$F:$F,"-",0,1))</f>
        <v>-</v>
      </c>
      <c r="N308" s="356" t="str">
        <f>IF($I308="","-",_xlfn.XLOOKUP($K308,Obj.Meta!$A:$A,Obj.Meta!$O:$O,"-",0,1))</f>
        <v>-</v>
      </c>
      <c r="O308" s="357" t="str">
        <f t="shared" si="9"/>
        <v>---</v>
      </c>
      <c r="P308" s="333"/>
      <c r="Q308" s="133"/>
      <c r="R308" s="728"/>
      <c r="S308" s="200"/>
      <c r="T308" s="201"/>
      <c r="U308" s="202"/>
      <c r="V308" s="613"/>
      <c r="W308" s="608"/>
    </row>
    <row r="309" spans="1:23" s="127" customFormat="1">
      <c r="A309" s="145" t="str">
        <f t="shared" si="8"/>
        <v>-</v>
      </c>
      <c r="B309" s="146" t="str">
        <f>_xlfn.XLOOKUP($A309,Dept.Meta!$A:$A,Dept.Meta!$F:$F,"-",0,1)</f>
        <v>-</v>
      </c>
      <c r="C309" s="629" t="str">
        <f>_xlfn.XLOOKUP(_xlfn.CONCAT($G309,"-",$I309),Div.Meta!$H:$H,Div.Meta!$C:$C,"-",0,1)</f>
        <v>-</v>
      </c>
      <c r="D309" s="302"/>
      <c r="E309" s="146" t="str">
        <f>IF($D309="","-",_xlfn.XLOOKUP($D309,Fund.Meta!$A:$A,Fund.Meta!$D:$D,"-",0,1))</f>
        <v>-</v>
      </c>
      <c r="F309" s="303" t="str">
        <f>IF($D309="","-",_xlfn.XLOOKUP($D309,Fund.Meta!$A:$A,Fund.Meta!$E:$E,"-",0,1))</f>
        <v>-</v>
      </c>
      <c r="G309" s="302"/>
      <c r="H309" s="303" t="str">
        <f>IF($G309="","-",_xlfn.XLOOKUP($G309,Appr.Meta!$A:$A,Appr.Meta!$D:$D,"-",0,1))</f>
        <v>-</v>
      </c>
      <c r="I309" s="304"/>
      <c r="J309" s="303" t="str">
        <f>IF($I309="","-",_xlfn.XLOOKUP($I309,'CC.Meta'!$A:$A,'CC.Meta'!$D:$D,"-",0,1))</f>
        <v>-</v>
      </c>
      <c r="K309" s="302"/>
      <c r="L309" s="146" t="str">
        <f>IF($K309="","-",_xlfn.XLOOKUP($K309,Obj.Meta!$A:$A,Obj.Meta!$D:$D,"-",0,1))</f>
        <v>-</v>
      </c>
      <c r="M309" s="300" t="str">
        <f>IF($K309="","-",_xlfn.XLOOKUP($K309,Obj.Meta!$A:$A,Obj.Meta!$F:$F,"-",0,1))</f>
        <v>-</v>
      </c>
      <c r="N309" s="356" t="str">
        <f>IF($I309="","-",_xlfn.XLOOKUP($K309,Obj.Meta!$A:$A,Obj.Meta!$O:$O,"-",0,1))</f>
        <v>-</v>
      </c>
      <c r="O309" s="357" t="str">
        <f t="shared" si="9"/>
        <v>---</v>
      </c>
      <c r="P309" s="333"/>
      <c r="Q309" s="133"/>
      <c r="R309" s="728"/>
      <c r="S309" s="200"/>
      <c r="T309" s="201"/>
      <c r="U309" s="202"/>
      <c r="V309" s="613"/>
      <c r="W309" s="608"/>
    </row>
    <row r="310" spans="1:23" s="127" customFormat="1">
      <c r="A310" s="145" t="str">
        <f t="shared" si="8"/>
        <v>-</v>
      </c>
      <c r="B310" s="146" t="str">
        <f>_xlfn.XLOOKUP($A310,Dept.Meta!$A:$A,Dept.Meta!$F:$F,"-",0,1)</f>
        <v>-</v>
      </c>
      <c r="C310" s="629" t="str">
        <f>_xlfn.XLOOKUP(_xlfn.CONCAT($G310,"-",$I310),Div.Meta!$H:$H,Div.Meta!$C:$C,"-",0,1)</f>
        <v>-</v>
      </c>
      <c r="D310" s="302"/>
      <c r="E310" s="146" t="str">
        <f>IF($D310="","-",_xlfn.XLOOKUP($D310,Fund.Meta!$A:$A,Fund.Meta!$D:$D,"-",0,1))</f>
        <v>-</v>
      </c>
      <c r="F310" s="303" t="str">
        <f>IF($D310="","-",_xlfn.XLOOKUP($D310,Fund.Meta!$A:$A,Fund.Meta!$E:$E,"-",0,1))</f>
        <v>-</v>
      </c>
      <c r="G310" s="302"/>
      <c r="H310" s="303" t="str">
        <f>IF($G310="","-",_xlfn.XLOOKUP($G310,Appr.Meta!$A:$A,Appr.Meta!$D:$D,"-",0,1))</f>
        <v>-</v>
      </c>
      <c r="I310" s="304"/>
      <c r="J310" s="303" t="str">
        <f>IF($I310="","-",_xlfn.XLOOKUP($I310,'CC.Meta'!$A:$A,'CC.Meta'!$D:$D,"-",0,1))</f>
        <v>-</v>
      </c>
      <c r="K310" s="302"/>
      <c r="L310" s="146" t="str">
        <f>IF($K310="","-",_xlfn.XLOOKUP($K310,Obj.Meta!$A:$A,Obj.Meta!$D:$D,"-",0,1))</f>
        <v>-</v>
      </c>
      <c r="M310" s="300" t="str">
        <f>IF($K310="","-",_xlfn.XLOOKUP($K310,Obj.Meta!$A:$A,Obj.Meta!$F:$F,"-",0,1))</f>
        <v>-</v>
      </c>
      <c r="N310" s="356" t="str">
        <f>IF($I310="","-",_xlfn.XLOOKUP($K310,Obj.Meta!$A:$A,Obj.Meta!$O:$O,"-",0,1))</f>
        <v>-</v>
      </c>
      <c r="O310" s="357" t="str">
        <f t="shared" si="9"/>
        <v>---</v>
      </c>
      <c r="P310" s="333"/>
      <c r="Q310" s="133"/>
      <c r="R310" s="728"/>
      <c r="S310" s="200"/>
      <c r="T310" s="201"/>
      <c r="U310" s="202"/>
      <c r="V310" s="613"/>
      <c r="W310" s="608"/>
    </row>
    <row r="311" spans="1:23" s="127" customFormat="1">
      <c r="A311" s="145" t="str">
        <f t="shared" si="8"/>
        <v>-</v>
      </c>
      <c r="B311" s="146" t="str">
        <f>_xlfn.XLOOKUP($A311,Dept.Meta!$A:$A,Dept.Meta!$F:$F,"-",0,1)</f>
        <v>-</v>
      </c>
      <c r="C311" s="629" t="str">
        <f>_xlfn.XLOOKUP(_xlfn.CONCAT($G311,"-",$I311),Div.Meta!$H:$H,Div.Meta!$C:$C,"-",0,1)</f>
        <v>-</v>
      </c>
      <c r="D311" s="302"/>
      <c r="E311" s="146" t="str">
        <f>IF($D311="","-",_xlfn.XLOOKUP($D311,Fund.Meta!$A:$A,Fund.Meta!$D:$D,"-",0,1))</f>
        <v>-</v>
      </c>
      <c r="F311" s="303" t="str">
        <f>IF($D311="","-",_xlfn.XLOOKUP($D311,Fund.Meta!$A:$A,Fund.Meta!$E:$E,"-",0,1))</f>
        <v>-</v>
      </c>
      <c r="G311" s="302"/>
      <c r="H311" s="303" t="str">
        <f>IF($G311="","-",_xlfn.XLOOKUP($G311,Appr.Meta!$A:$A,Appr.Meta!$D:$D,"-",0,1))</f>
        <v>-</v>
      </c>
      <c r="I311" s="304"/>
      <c r="J311" s="303" t="str">
        <f>IF($I311="","-",_xlfn.XLOOKUP($I311,'CC.Meta'!$A:$A,'CC.Meta'!$D:$D,"-",0,1))</f>
        <v>-</v>
      </c>
      <c r="K311" s="302"/>
      <c r="L311" s="146" t="str">
        <f>IF($K311="","-",_xlfn.XLOOKUP($K311,Obj.Meta!$A:$A,Obj.Meta!$D:$D,"-",0,1))</f>
        <v>-</v>
      </c>
      <c r="M311" s="300" t="str">
        <f>IF($K311="","-",_xlfn.XLOOKUP($K311,Obj.Meta!$A:$A,Obj.Meta!$F:$F,"-",0,1))</f>
        <v>-</v>
      </c>
      <c r="N311" s="356" t="str">
        <f>IF($I311="","-",_xlfn.XLOOKUP($K311,Obj.Meta!$A:$A,Obj.Meta!$O:$O,"-",0,1))</f>
        <v>-</v>
      </c>
      <c r="O311" s="357" t="str">
        <f t="shared" si="9"/>
        <v>---</v>
      </c>
      <c r="P311" s="333"/>
      <c r="Q311" s="133"/>
      <c r="R311" s="728"/>
      <c r="S311" s="200"/>
      <c r="T311" s="201"/>
      <c r="U311" s="202"/>
      <c r="V311" s="613"/>
      <c r="W311" s="608"/>
    </row>
    <row r="312" spans="1:23" s="127" customFormat="1">
      <c r="A312" s="145" t="str">
        <f t="shared" si="8"/>
        <v>-</v>
      </c>
      <c r="B312" s="146" t="str">
        <f>_xlfn.XLOOKUP($A312,Dept.Meta!$A:$A,Dept.Meta!$F:$F,"-",0,1)</f>
        <v>-</v>
      </c>
      <c r="C312" s="629" t="str">
        <f>_xlfn.XLOOKUP(_xlfn.CONCAT($G312,"-",$I312),Div.Meta!$H:$H,Div.Meta!$C:$C,"-",0,1)</f>
        <v>-</v>
      </c>
      <c r="D312" s="302"/>
      <c r="E312" s="146" t="str">
        <f>IF($D312="","-",_xlfn.XLOOKUP($D312,Fund.Meta!$A:$A,Fund.Meta!$D:$D,"-",0,1))</f>
        <v>-</v>
      </c>
      <c r="F312" s="303" t="str">
        <f>IF($D312="","-",_xlfn.XLOOKUP($D312,Fund.Meta!$A:$A,Fund.Meta!$E:$E,"-",0,1))</f>
        <v>-</v>
      </c>
      <c r="G312" s="302"/>
      <c r="H312" s="303" t="str">
        <f>IF($G312="","-",_xlfn.XLOOKUP($G312,Appr.Meta!$A:$A,Appr.Meta!$D:$D,"-",0,1))</f>
        <v>-</v>
      </c>
      <c r="I312" s="304"/>
      <c r="J312" s="303" t="str">
        <f>IF($I312="","-",_xlfn.XLOOKUP($I312,'CC.Meta'!$A:$A,'CC.Meta'!$D:$D,"-",0,1))</f>
        <v>-</v>
      </c>
      <c r="K312" s="302"/>
      <c r="L312" s="146" t="str">
        <f>IF($K312="","-",_xlfn.XLOOKUP($K312,Obj.Meta!$A:$A,Obj.Meta!$D:$D,"-",0,1))</f>
        <v>-</v>
      </c>
      <c r="M312" s="300" t="str">
        <f>IF($K312="","-",_xlfn.XLOOKUP($K312,Obj.Meta!$A:$A,Obj.Meta!$F:$F,"-",0,1))</f>
        <v>-</v>
      </c>
      <c r="N312" s="356" t="str">
        <f>IF($I312="","-",_xlfn.XLOOKUP($K312,Obj.Meta!$A:$A,Obj.Meta!$O:$O,"-",0,1))</f>
        <v>-</v>
      </c>
      <c r="O312" s="357" t="str">
        <f t="shared" si="9"/>
        <v>---</v>
      </c>
      <c r="P312" s="333"/>
      <c r="Q312" s="133"/>
      <c r="R312" s="728"/>
      <c r="S312" s="200"/>
      <c r="T312" s="201"/>
      <c r="U312" s="202"/>
      <c r="V312" s="613"/>
      <c r="W312" s="608"/>
    </row>
    <row r="313" spans="1:23" s="127" customFormat="1">
      <c r="A313" s="145" t="str">
        <f t="shared" si="8"/>
        <v>-</v>
      </c>
      <c r="B313" s="146" t="str">
        <f>_xlfn.XLOOKUP($A313,Dept.Meta!$A:$A,Dept.Meta!$F:$F,"-",0,1)</f>
        <v>-</v>
      </c>
      <c r="C313" s="629" t="str">
        <f>_xlfn.XLOOKUP(_xlfn.CONCAT($G313,"-",$I313),Div.Meta!$H:$H,Div.Meta!$C:$C,"-",0,1)</f>
        <v>-</v>
      </c>
      <c r="D313" s="302"/>
      <c r="E313" s="146" t="str">
        <f>IF($D313="","-",_xlfn.XLOOKUP($D313,Fund.Meta!$A:$A,Fund.Meta!$D:$D,"-",0,1))</f>
        <v>-</v>
      </c>
      <c r="F313" s="303" t="str">
        <f>IF($D313="","-",_xlfn.XLOOKUP($D313,Fund.Meta!$A:$A,Fund.Meta!$E:$E,"-",0,1))</f>
        <v>-</v>
      </c>
      <c r="G313" s="302"/>
      <c r="H313" s="303" t="str">
        <f>IF($G313="","-",_xlfn.XLOOKUP($G313,Appr.Meta!$A:$A,Appr.Meta!$D:$D,"-",0,1))</f>
        <v>-</v>
      </c>
      <c r="I313" s="304"/>
      <c r="J313" s="303" t="str">
        <f>IF($I313="","-",_xlfn.XLOOKUP($I313,'CC.Meta'!$A:$A,'CC.Meta'!$D:$D,"-",0,1))</f>
        <v>-</v>
      </c>
      <c r="K313" s="302"/>
      <c r="L313" s="146" t="str">
        <f>IF($K313="","-",_xlfn.XLOOKUP($K313,Obj.Meta!$A:$A,Obj.Meta!$D:$D,"-",0,1))</f>
        <v>-</v>
      </c>
      <c r="M313" s="300" t="str">
        <f>IF($K313="","-",_xlfn.XLOOKUP($K313,Obj.Meta!$A:$A,Obj.Meta!$F:$F,"-",0,1))</f>
        <v>-</v>
      </c>
      <c r="N313" s="356" t="str">
        <f>IF($I313="","-",_xlfn.XLOOKUP($K313,Obj.Meta!$A:$A,Obj.Meta!$O:$O,"-",0,1))</f>
        <v>-</v>
      </c>
      <c r="O313" s="357" t="str">
        <f t="shared" si="9"/>
        <v>---</v>
      </c>
      <c r="P313" s="333"/>
      <c r="Q313" s="133"/>
      <c r="R313" s="728"/>
      <c r="S313" s="200"/>
      <c r="T313" s="201"/>
      <c r="U313" s="202"/>
      <c r="V313" s="613"/>
      <c r="W313" s="608"/>
    </row>
    <row r="314" spans="1:23" s="127" customFormat="1">
      <c r="A314" s="145" t="str">
        <f t="shared" si="8"/>
        <v>-</v>
      </c>
      <c r="B314" s="146" t="str">
        <f>_xlfn.XLOOKUP($A314,Dept.Meta!$A:$A,Dept.Meta!$F:$F,"-",0,1)</f>
        <v>-</v>
      </c>
      <c r="C314" s="629" t="str">
        <f>_xlfn.XLOOKUP(_xlfn.CONCAT($G314,"-",$I314),Div.Meta!$H:$H,Div.Meta!$C:$C,"-",0,1)</f>
        <v>-</v>
      </c>
      <c r="D314" s="302"/>
      <c r="E314" s="146" t="str">
        <f>IF($D314="","-",_xlfn.XLOOKUP($D314,Fund.Meta!$A:$A,Fund.Meta!$D:$D,"-",0,1))</f>
        <v>-</v>
      </c>
      <c r="F314" s="303" t="str">
        <f>IF($D314="","-",_xlfn.XLOOKUP($D314,Fund.Meta!$A:$A,Fund.Meta!$E:$E,"-",0,1))</f>
        <v>-</v>
      </c>
      <c r="G314" s="302"/>
      <c r="H314" s="303" t="str">
        <f>IF($G314="","-",_xlfn.XLOOKUP($G314,Appr.Meta!$A:$A,Appr.Meta!$D:$D,"-",0,1))</f>
        <v>-</v>
      </c>
      <c r="I314" s="304"/>
      <c r="J314" s="303" t="str">
        <f>IF($I314="","-",_xlfn.XLOOKUP($I314,'CC.Meta'!$A:$A,'CC.Meta'!$D:$D,"-",0,1))</f>
        <v>-</v>
      </c>
      <c r="K314" s="302"/>
      <c r="L314" s="146" t="str">
        <f>IF($K314="","-",_xlfn.XLOOKUP($K314,Obj.Meta!$A:$A,Obj.Meta!$D:$D,"-",0,1))</f>
        <v>-</v>
      </c>
      <c r="M314" s="300" t="str">
        <f>IF($K314="","-",_xlfn.XLOOKUP($K314,Obj.Meta!$A:$A,Obj.Meta!$F:$F,"-",0,1))</f>
        <v>-</v>
      </c>
      <c r="N314" s="356" t="str">
        <f>IF($I314="","-",_xlfn.XLOOKUP($K314,Obj.Meta!$A:$A,Obj.Meta!$O:$O,"-",0,1))</f>
        <v>-</v>
      </c>
      <c r="O314" s="357" t="str">
        <f t="shared" si="9"/>
        <v>---</v>
      </c>
      <c r="P314" s="333"/>
      <c r="Q314" s="133"/>
      <c r="R314" s="728"/>
      <c r="S314" s="200"/>
      <c r="T314" s="201"/>
      <c r="U314" s="202"/>
      <c r="V314" s="613"/>
      <c r="W314" s="608"/>
    </row>
    <row r="315" spans="1:23" s="127" customFormat="1">
      <c r="A315" s="145" t="str">
        <f t="shared" si="8"/>
        <v>-</v>
      </c>
      <c r="B315" s="146" t="str">
        <f>_xlfn.XLOOKUP($A315,Dept.Meta!$A:$A,Dept.Meta!$F:$F,"-",0,1)</f>
        <v>-</v>
      </c>
      <c r="C315" s="629" t="str">
        <f>_xlfn.XLOOKUP(_xlfn.CONCAT($G315,"-",$I315),Div.Meta!$H:$H,Div.Meta!$C:$C,"-",0,1)</f>
        <v>-</v>
      </c>
      <c r="D315" s="302"/>
      <c r="E315" s="146" t="str">
        <f>IF($D315="","-",_xlfn.XLOOKUP($D315,Fund.Meta!$A:$A,Fund.Meta!$D:$D,"-",0,1))</f>
        <v>-</v>
      </c>
      <c r="F315" s="303" t="str">
        <f>IF($D315="","-",_xlfn.XLOOKUP($D315,Fund.Meta!$A:$A,Fund.Meta!$E:$E,"-",0,1))</f>
        <v>-</v>
      </c>
      <c r="G315" s="302"/>
      <c r="H315" s="303" t="str">
        <f>IF($G315="","-",_xlfn.XLOOKUP($G315,Appr.Meta!$A:$A,Appr.Meta!$D:$D,"-",0,1))</f>
        <v>-</v>
      </c>
      <c r="I315" s="304"/>
      <c r="J315" s="303" t="str">
        <f>IF($I315="","-",_xlfn.XLOOKUP($I315,'CC.Meta'!$A:$A,'CC.Meta'!$D:$D,"-",0,1))</f>
        <v>-</v>
      </c>
      <c r="K315" s="302"/>
      <c r="L315" s="146" t="str">
        <f>IF($K315="","-",_xlfn.XLOOKUP($K315,Obj.Meta!$A:$A,Obj.Meta!$D:$D,"-",0,1))</f>
        <v>-</v>
      </c>
      <c r="M315" s="300" t="str">
        <f>IF($K315="","-",_xlfn.XLOOKUP($K315,Obj.Meta!$A:$A,Obj.Meta!$F:$F,"-",0,1))</f>
        <v>-</v>
      </c>
      <c r="N315" s="356" t="str">
        <f>IF($I315="","-",_xlfn.XLOOKUP($K315,Obj.Meta!$A:$A,Obj.Meta!$O:$O,"-",0,1))</f>
        <v>-</v>
      </c>
      <c r="O315" s="357" t="str">
        <f t="shared" si="9"/>
        <v>---</v>
      </c>
      <c r="P315" s="333"/>
      <c r="Q315" s="133"/>
      <c r="R315" s="728"/>
      <c r="S315" s="200"/>
      <c r="T315" s="201"/>
      <c r="U315" s="202"/>
      <c r="V315" s="613"/>
      <c r="W315" s="608"/>
    </row>
    <row r="316" spans="1:23" s="127" customFormat="1">
      <c r="A316" s="145" t="str">
        <f t="shared" si="8"/>
        <v>-</v>
      </c>
      <c r="B316" s="146" t="str">
        <f>_xlfn.XLOOKUP($A316,Dept.Meta!$A:$A,Dept.Meta!$F:$F,"-",0,1)</f>
        <v>-</v>
      </c>
      <c r="C316" s="629" t="str">
        <f>_xlfn.XLOOKUP(_xlfn.CONCAT($G316,"-",$I316),Div.Meta!$H:$H,Div.Meta!$C:$C,"-",0,1)</f>
        <v>-</v>
      </c>
      <c r="D316" s="302"/>
      <c r="E316" s="146" t="str">
        <f>IF($D316="","-",_xlfn.XLOOKUP($D316,Fund.Meta!$A:$A,Fund.Meta!$D:$D,"-",0,1))</f>
        <v>-</v>
      </c>
      <c r="F316" s="303" t="str">
        <f>IF($D316="","-",_xlfn.XLOOKUP($D316,Fund.Meta!$A:$A,Fund.Meta!$E:$E,"-",0,1))</f>
        <v>-</v>
      </c>
      <c r="G316" s="302"/>
      <c r="H316" s="303" t="str">
        <f>IF($G316="","-",_xlfn.XLOOKUP($G316,Appr.Meta!$A:$A,Appr.Meta!$D:$D,"-",0,1))</f>
        <v>-</v>
      </c>
      <c r="I316" s="304"/>
      <c r="J316" s="303" t="str">
        <f>IF($I316="","-",_xlfn.XLOOKUP($I316,'CC.Meta'!$A:$A,'CC.Meta'!$D:$D,"-",0,1))</f>
        <v>-</v>
      </c>
      <c r="K316" s="302"/>
      <c r="L316" s="146" t="str">
        <f>IF($K316="","-",_xlfn.XLOOKUP($K316,Obj.Meta!$A:$A,Obj.Meta!$D:$D,"-",0,1))</f>
        <v>-</v>
      </c>
      <c r="M316" s="300" t="str">
        <f>IF($K316="","-",_xlfn.XLOOKUP($K316,Obj.Meta!$A:$A,Obj.Meta!$F:$F,"-",0,1))</f>
        <v>-</v>
      </c>
      <c r="N316" s="356" t="str">
        <f>IF($I316="","-",_xlfn.XLOOKUP($K316,Obj.Meta!$A:$A,Obj.Meta!$O:$O,"-",0,1))</f>
        <v>-</v>
      </c>
      <c r="O316" s="357" t="str">
        <f t="shared" si="9"/>
        <v>---</v>
      </c>
      <c r="P316" s="333"/>
      <c r="Q316" s="133"/>
      <c r="R316" s="728"/>
      <c r="S316" s="200"/>
      <c r="T316" s="201"/>
      <c r="U316" s="202"/>
      <c r="V316" s="613"/>
      <c r="W316" s="608"/>
    </row>
    <row r="317" spans="1:23" s="127" customFormat="1">
      <c r="A317" s="145" t="str">
        <f t="shared" si="8"/>
        <v>-</v>
      </c>
      <c r="B317" s="146" t="str">
        <f>_xlfn.XLOOKUP($A317,Dept.Meta!$A:$A,Dept.Meta!$F:$F,"-",0,1)</f>
        <v>-</v>
      </c>
      <c r="C317" s="629" t="str">
        <f>_xlfn.XLOOKUP(_xlfn.CONCAT($G317,"-",$I317),Div.Meta!$H:$H,Div.Meta!$C:$C,"-",0,1)</f>
        <v>-</v>
      </c>
      <c r="D317" s="302"/>
      <c r="E317" s="146" t="str">
        <f>IF($D317="","-",_xlfn.XLOOKUP($D317,Fund.Meta!$A:$A,Fund.Meta!$D:$D,"-",0,1))</f>
        <v>-</v>
      </c>
      <c r="F317" s="303" t="str">
        <f>IF($D317="","-",_xlfn.XLOOKUP($D317,Fund.Meta!$A:$A,Fund.Meta!$E:$E,"-",0,1))</f>
        <v>-</v>
      </c>
      <c r="G317" s="302"/>
      <c r="H317" s="303" t="str">
        <f>IF($G317="","-",_xlfn.XLOOKUP($G317,Appr.Meta!$A:$A,Appr.Meta!$D:$D,"-",0,1))</f>
        <v>-</v>
      </c>
      <c r="I317" s="304"/>
      <c r="J317" s="303" t="str">
        <f>IF($I317="","-",_xlfn.XLOOKUP($I317,'CC.Meta'!$A:$A,'CC.Meta'!$D:$D,"-",0,1))</f>
        <v>-</v>
      </c>
      <c r="K317" s="302"/>
      <c r="L317" s="146" t="str">
        <f>IF($K317="","-",_xlfn.XLOOKUP($K317,Obj.Meta!$A:$A,Obj.Meta!$D:$D,"-",0,1))</f>
        <v>-</v>
      </c>
      <c r="M317" s="300" t="str">
        <f>IF($K317="","-",_xlfn.XLOOKUP($K317,Obj.Meta!$A:$A,Obj.Meta!$F:$F,"-",0,1))</f>
        <v>-</v>
      </c>
      <c r="N317" s="356" t="str">
        <f>IF($I317="","-",_xlfn.XLOOKUP($K317,Obj.Meta!$A:$A,Obj.Meta!$O:$O,"-",0,1))</f>
        <v>-</v>
      </c>
      <c r="O317" s="357" t="str">
        <f t="shared" si="9"/>
        <v>---</v>
      </c>
      <c r="P317" s="333"/>
      <c r="Q317" s="133"/>
      <c r="R317" s="728"/>
      <c r="S317" s="200"/>
      <c r="T317" s="201"/>
      <c r="U317" s="202"/>
      <c r="V317" s="613"/>
      <c r="W317" s="608"/>
    </row>
    <row r="318" spans="1:23" s="127" customFormat="1">
      <c r="A318" s="145" t="str">
        <f t="shared" si="8"/>
        <v>-</v>
      </c>
      <c r="B318" s="146" t="str">
        <f>_xlfn.XLOOKUP($A318,Dept.Meta!$A:$A,Dept.Meta!$F:$F,"-",0,1)</f>
        <v>-</v>
      </c>
      <c r="C318" s="629" t="str">
        <f>_xlfn.XLOOKUP(_xlfn.CONCAT($G318,"-",$I318),Div.Meta!$H:$H,Div.Meta!$C:$C,"-",0,1)</f>
        <v>-</v>
      </c>
      <c r="D318" s="302"/>
      <c r="E318" s="146" t="str">
        <f>IF($D318="","-",_xlfn.XLOOKUP($D318,Fund.Meta!$A:$A,Fund.Meta!$D:$D,"-",0,1))</f>
        <v>-</v>
      </c>
      <c r="F318" s="303" t="str">
        <f>IF($D318="","-",_xlfn.XLOOKUP($D318,Fund.Meta!$A:$A,Fund.Meta!$E:$E,"-",0,1))</f>
        <v>-</v>
      </c>
      <c r="G318" s="302"/>
      <c r="H318" s="303" t="str">
        <f>IF($G318="","-",_xlfn.XLOOKUP($G318,Appr.Meta!$A:$A,Appr.Meta!$D:$D,"-",0,1))</f>
        <v>-</v>
      </c>
      <c r="I318" s="304"/>
      <c r="J318" s="303" t="str">
        <f>IF($I318="","-",_xlfn.XLOOKUP($I318,'CC.Meta'!$A:$A,'CC.Meta'!$D:$D,"-",0,1))</f>
        <v>-</v>
      </c>
      <c r="K318" s="302"/>
      <c r="L318" s="146" t="str">
        <f>IF($K318="","-",_xlfn.XLOOKUP($K318,Obj.Meta!$A:$A,Obj.Meta!$D:$D,"-",0,1))</f>
        <v>-</v>
      </c>
      <c r="M318" s="300" t="str">
        <f>IF($K318="","-",_xlfn.XLOOKUP($K318,Obj.Meta!$A:$A,Obj.Meta!$F:$F,"-",0,1))</f>
        <v>-</v>
      </c>
      <c r="N318" s="356" t="str">
        <f>IF($I318="","-",_xlfn.XLOOKUP($K318,Obj.Meta!$A:$A,Obj.Meta!$O:$O,"-",0,1))</f>
        <v>-</v>
      </c>
      <c r="O318" s="357" t="str">
        <f t="shared" si="9"/>
        <v>---</v>
      </c>
      <c r="P318" s="333"/>
      <c r="Q318" s="133"/>
      <c r="R318" s="728"/>
      <c r="S318" s="200"/>
      <c r="T318" s="201"/>
      <c r="U318" s="202"/>
      <c r="V318" s="613"/>
      <c r="W318" s="608"/>
    </row>
    <row r="319" spans="1:23" s="127" customFormat="1">
      <c r="A319" s="145" t="str">
        <f t="shared" si="8"/>
        <v>-</v>
      </c>
      <c r="B319" s="146" t="str">
        <f>_xlfn.XLOOKUP($A319,Dept.Meta!$A:$A,Dept.Meta!$F:$F,"-",0,1)</f>
        <v>-</v>
      </c>
      <c r="C319" s="629" t="str">
        <f>_xlfn.XLOOKUP(_xlfn.CONCAT($G319,"-",$I319),Div.Meta!$H:$H,Div.Meta!$C:$C,"-",0,1)</f>
        <v>-</v>
      </c>
      <c r="D319" s="302"/>
      <c r="E319" s="146" t="str">
        <f>IF($D319="","-",_xlfn.XLOOKUP($D319,Fund.Meta!$A:$A,Fund.Meta!$D:$D,"-",0,1))</f>
        <v>-</v>
      </c>
      <c r="F319" s="303" t="str">
        <f>IF($D319="","-",_xlfn.XLOOKUP($D319,Fund.Meta!$A:$A,Fund.Meta!$E:$E,"-",0,1))</f>
        <v>-</v>
      </c>
      <c r="G319" s="302"/>
      <c r="H319" s="303" t="str">
        <f>IF($G319="","-",_xlfn.XLOOKUP($G319,Appr.Meta!$A:$A,Appr.Meta!$D:$D,"-",0,1))</f>
        <v>-</v>
      </c>
      <c r="I319" s="304"/>
      <c r="J319" s="303" t="str">
        <f>IF($I319="","-",_xlfn.XLOOKUP($I319,'CC.Meta'!$A:$A,'CC.Meta'!$D:$D,"-",0,1))</f>
        <v>-</v>
      </c>
      <c r="K319" s="302"/>
      <c r="L319" s="146" t="str">
        <f>IF($K319="","-",_xlfn.XLOOKUP($K319,Obj.Meta!$A:$A,Obj.Meta!$D:$D,"-",0,1))</f>
        <v>-</v>
      </c>
      <c r="M319" s="300" t="str">
        <f>IF($K319="","-",_xlfn.XLOOKUP($K319,Obj.Meta!$A:$A,Obj.Meta!$F:$F,"-",0,1))</f>
        <v>-</v>
      </c>
      <c r="N319" s="356" t="str">
        <f>IF($I319="","-",_xlfn.XLOOKUP($K319,Obj.Meta!$A:$A,Obj.Meta!$O:$O,"-",0,1))</f>
        <v>-</v>
      </c>
      <c r="O319" s="357" t="str">
        <f t="shared" si="9"/>
        <v>---</v>
      </c>
      <c r="P319" s="333"/>
      <c r="Q319" s="133"/>
      <c r="R319" s="728"/>
      <c r="S319" s="200"/>
      <c r="T319" s="201"/>
      <c r="U319" s="202"/>
      <c r="V319" s="613"/>
      <c r="W319" s="608"/>
    </row>
    <row r="320" spans="1:23" s="127" customFormat="1">
      <c r="A320" s="145" t="str">
        <f t="shared" si="8"/>
        <v>-</v>
      </c>
      <c r="B320" s="146" t="str">
        <f>_xlfn.XLOOKUP($A320,Dept.Meta!$A:$A,Dept.Meta!$F:$F,"-",0,1)</f>
        <v>-</v>
      </c>
      <c r="C320" s="629" t="str">
        <f>_xlfn.XLOOKUP(_xlfn.CONCAT($G320,"-",$I320),Div.Meta!$H:$H,Div.Meta!$C:$C,"-",0,1)</f>
        <v>-</v>
      </c>
      <c r="D320" s="302"/>
      <c r="E320" s="146" t="str">
        <f>IF($D320="","-",_xlfn.XLOOKUP($D320,Fund.Meta!$A:$A,Fund.Meta!$D:$D,"-",0,1))</f>
        <v>-</v>
      </c>
      <c r="F320" s="303" t="str">
        <f>IF($D320="","-",_xlfn.XLOOKUP($D320,Fund.Meta!$A:$A,Fund.Meta!$E:$E,"-",0,1))</f>
        <v>-</v>
      </c>
      <c r="G320" s="302"/>
      <c r="H320" s="303" t="str">
        <f>IF($G320="","-",_xlfn.XLOOKUP($G320,Appr.Meta!$A:$A,Appr.Meta!$D:$D,"-",0,1))</f>
        <v>-</v>
      </c>
      <c r="I320" s="304"/>
      <c r="J320" s="303" t="str">
        <f>IF($I320="","-",_xlfn.XLOOKUP($I320,'CC.Meta'!$A:$A,'CC.Meta'!$D:$D,"-",0,1))</f>
        <v>-</v>
      </c>
      <c r="K320" s="302"/>
      <c r="L320" s="146" t="str">
        <f>IF($K320="","-",_xlfn.XLOOKUP($K320,Obj.Meta!$A:$A,Obj.Meta!$D:$D,"-",0,1))</f>
        <v>-</v>
      </c>
      <c r="M320" s="300" t="str">
        <f>IF($K320="","-",_xlfn.XLOOKUP($K320,Obj.Meta!$A:$A,Obj.Meta!$F:$F,"-",0,1))</f>
        <v>-</v>
      </c>
      <c r="N320" s="356" t="str">
        <f>IF($I320="","-",_xlfn.XLOOKUP($K320,Obj.Meta!$A:$A,Obj.Meta!$O:$O,"-",0,1))</f>
        <v>-</v>
      </c>
      <c r="O320" s="357" t="str">
        <f t="shared" si="9"/>
        <v>---</v>
      </c>
      <c r="P320" s="333"/>
      <c r="Q320" s="133"/>
      <c r="R320" s="728"/>
      <c r="S320" s="200"/>
      <c r="T320" s="201"/>
      <c r="U320" s="202"/>
      <c r="V320" s="613"/>
      <c r="W320" s="608"/>
    </row>
    <row r="321" spans="1:23" s="127" customFormat="1">
      <c r="A321" s="145" t="str">
        <f t="shared" si="8"/>
        <v>-</v>
      </c>
      <c r="B321" s="146" t="str">
        <f>_xlfn.XLOOKUP($A321,Dept.Meta!$A:$A,Dept.Meta!$F:$F,"-",0,1)</f>
        <v>-</v>
      </c>
      <c r="C321" s="629" t="str">
        <f>_xlfn.XLOOKUP(_xlfn.CONCAT($G321,"-",$I321),Div.Meta!$H:$H,Div.Meta!$C:$C,"-",0,1)</f>
        <v>-</v>
      </c>
      <c r="D321" s="302"/>
      <c r="E321" s="146" t="str">
        <f>IF($D321="","-",_xlfn.XLOOKUP($D321,Fund.Meta!$A:$A,Fund.Meta!$D:$D,"-",0,1))</f>
        <v>-</v>
      </c>
      <c r="F321" s="303" t="str">
        <f>IF($D321="","-",_xlfn.XLOOKUP($D321,Fund.Meta!$A:$A,Fund.Meta!$E:$E,"-",0,1))</f>
        <v>-</v>
      </c>
      <c r="G321" s="302"/>
      <c r="H321" s="303" t="str">
        <f>IF($G321="","-",_xlfn.XLOOKUP($G321,Appr.Meta!$A:$A,Appr.Meta!$D:$D,"-",0,1))</f>
        <v>-</v>
      </c>
      <c r="I321" s="304"/>
      <c r="J321" s="303" t="str">
        <f>IF($I321="","-",_xlfn.XLOOKUP($I321,'CC.Meta'!$A:$A,'CC.Meta'!$D:$D,"-",0,1))</f>
        <v>-</v>
      </c>
      <c r="K321" s="302"/>
      <c r="L321" s="146" t="str">
        <f>IF($K321="","-",_xlfn.XLOOKUP($K321,Obj.Meta!$A:$A,Obj.Meta!$D:$D,"-",0,1))</f>
        <v>-</v>
      </c>
      <c r="M321" s="300" t="str">
        <f>IF($K321="","-",_xlfn.XLOOKUP($K321,Obj.Meta!$A:$A,Obj.Meta!$F:$F,"-",0,1))</f>
        <v>-</v>
      </c>
      <c r="N321" s="356" t="str">
        <f>IF($I321="","-",_xlfn.XLOOKUP($K321,Obj.Meta!$A:$A,Obj.Meta!$O:$O,"-",0,1))</f>
        <v>-</v>
      </c>
      <c r="O321" s="357" t="str">
        <f t="shared" si="9"/>
        <v>---</v>
      </c>
      <c r="P321" s="333"/>
      <c r="Q321" s="133"/>
      <c r="R321" s="728"/>
      <c r="S321" s="200"/>
      <c r="T321" s="201"/>
      <c r="U321" s="202"/>
      <c r="V321" s="613"/>
      <c r="W321" s="608"/>
    </row>
    <row r="322" spans="1:23" s="127" customFormat="1">
      <c r="A322" s="145" t="str">
        <f t="shared" si="8"/>
        <v>-</v>
      </c>
      <c r="B322" s="146" t="str">
        <f>_xlfn.XLOOKUP($A322,Dept.Meta!$A:$A,Dept.Meta!$F:$F,"-",0,1)</f>
        <v>-</v>
      </c>
      <c r="C322" s="629" t="str">
        <f>_xlfn.XLOOKUP(_xlfn.CONCAT($G322,"-",$I322),Div.Meta!$H:$H,Div.Meta!$C:$C,"-",0,1)</f>
        <v>-</v>
      </c>
      <c r="D322" s="302"/>
      <c r="E322" s="146" t="str">
        <f>IF($D322="","-",_xlfn.XLOOKUP($D322,Fund.Meta!$A:$A,Fund.Meta!$D:$D,"-",0,1))</f>
        <v>-</v>
      </c>
      <c r="F322" s="303" t="str">
        <f>IF($D322="","-",_xlfn.XLOOKUP($D322,Fund.Meta!$A:$A,Fund.Meta!$E:$E,"-",0,1))</f>
        <v>-</v>
      </c>
      <c r="G322" s="302"/>
      <c r="H322" s="303" t="str">
        <f>IF($G322="","-",_xlfn.XLOOKUP($G322,Appr.Meta!$A:$A,Appr.Meta!$D:$D,"-",0,1))</f>
        <v>-</v>
      </c>
      <c r="I322" s="304"/>
      <c r="J322" s="303" t="str">
        <f>IF($I322="","-",_xlfn.XLOOKUP($I322,'CC.Meta'!$A:$A,'CC.Meta'!$D:$D,"-",0,1))</f>
        <v>-</v>
      </c>
      <c r="K322" s="302"/>
      <c r="L322" s="146" t="str">
        <f>IF($K322="","-",_xlfn.XLOOKUP($K322,Obj.Meta!$A:$A,Obj.Meta!$D:$D,"-",0,1))</f>
        <v>-</v>
      </c>
      <c r="M322" s="300" t="str">
        <f>IF($K322="","-",_xlfn.XLOOKUP($K322,Obj.Meta!$A:$A,Obj.Meta!$F:$F,"-",0,1))</f>
        <v>-</v>
      </c>
      <c r="N322" s="356" t="str">
        <f>IF($I322="","-",_xlfn.XLOOKUP($K322,Obj.Meta!$A:$A,Obj.Meta!$O:$O,"-",0,1))</f>
        <v>-</v>
      </c>
      <c r="O322" s="357" t="str">
        <f t="shared" si="9"/>
        <v>---</v>
      </c>
      <c r="P322" s="333"/>
      <c r="Q322" s="133"/>
      <c r="R322" s="728"/>
      <c r="S322" s="200"/>
      <c r="T322" s="201"/>
      <c r="U322" s="202"/>
      <c r="V322" s="613"/>
      <c r="W322" s="608"/>
    </row>
    <row r="323" spans="1:23" s="127" customFormat="1">
      <c r="A323" s="145" t="str">
        <f t="shared" si="8"/>
        <v>-</v>
      </c>
      <c r="B323" s="146" t="str">
        <f>_xlfn.XLOOKUP($A323,Dept.Meta!$A:$A,Dept.Meta!$F:$F,"-",0,1)</f>
        <v>-</v>
      </c>
      <c r="C323" s="629" t="str">
        <f>_xlfn.XLOOKUP(_xlfn.CONCAT($G323,"-",$I323),Div.Meta!$H:$H,Div.Meta!$C:$C,"-",0,1)</f>
        <v>-</v>
      </c>
      <c r="D323" s="302"/>
      <c r="E323" s="146" t="str">
        <f>IF($D323="","-",_xlfn.XLOOKUP($D323,Fund.Meta!$A:$A,Fund.Meta!$D:$D,"-",0,1))</f>
        <v>-</v>
      </c>
      <c r="F323" s="303" t="str">
        <f>IF($D323="","-",_xlfn.XLOOKUP($D323,Fund.Meta!$A:$A,Fund.Meta!$E:$E,"-",0,1))</f>
        <v>-</v>
      </c>
      <c r="G323" s="302"/>
      <c r="H323" s="303" t="str">
        <f>IF($G323="","-",_xlfn.XLOOKUP($G323,Appr.Meta!$A:$A,Appr.Meta!$D:$D,"-",0,1))</f>
        <v>-</v>
      </c>
      <c r="I323" s="304"/>
      <c r="J323" s="303" t="str">
        <f>IF($I323="","-",_xlfn.XLOOKUP($I323,'CC.Meta'!$A:$A,'CC.Meta'!$D:$D,"-",0,1))</f>
        <v>-</v>
      </c>
      <c r="K323" s="302"/>
      <c r="L323" s="146" t="str">
        <f>IF($K323="","-",_xlfn.XLOOKUP($K323,Obj.Meta!$A:$A,Obj.Meta!$D:$D,"-",0,1))</f>
        <v>-</v>
      </c>
      <c r="M323" s="300" t="str">
        <f>IF($K323="","-",_xlfn.XLOOKUP($K323,Obj.Meta!$A:$A,Obj.Meta!$F:$F,"-",0,1))</f>
        <v>-</v>
      </c>
      <c r="N323" s="356" t="str">
        <f>IF($I323="","-",_xlfn.XLOOKUP($K323,Obj.Meta!$A:$A,Obj.Meta!$O:$O,"-",0,1))</f>
        <v>-</v>
      </c>
      <c r="O323" s="357" t="str">
        <f t="shared" si="9"/>
        <v>---</v>
      </c>
      <c r="P323" s="333"/>
      <c r="Q323" s="133"/>
      <c r="R323" s="728"/>
      <c r="S323" s="200"/>
      <c r="T323" s="201"/>
      <c r="U323" s="202"/>
      <c r="V323" s="613"/>
      <c r="W323" s="608"/>
    </row>
    <row r="324" spans="1:23" s="127" customFormat="1">
      <c r="A324" s="145" t="str">
        <f t="shared" si="8"/>
        <v>-</v>
      </c>
      <c r="B324" s="146" t="str">
        <f>_xlfn.XLOOKUP($A324,Dept.Meta!$A:$A,Dept.Meta!$F:$F,"-",0,1)</f>
        <v>-</v>
      </c>
      <c r="C324" s="629" t="str">
        <f>_xlfn.XLOOKUP(_xlfn.CONCAT($G324,"-",$I324),Div.Meta!$H:$H,Div.Meta!$C:$C,"-",0,1)</f>
        <v>-</v>
      </c>
      <c r="D324" s="302"/>
      <c r="E324" s="146" t="str">
        <f>IF($D324="","-",_xlfn.XLOOKUP($D324,Fund.Meta!$A:$A,Fund.Meta!$D:$D,"-",0,1))</f>
        <v>-</v>
      </c>
      <c r="F324" s="303" t="str">
        <f>IF($D324="","-",_xlfn.XLOOKUP($D324,Fund.Meta!$A:$A,Fund.Meta!$E:$E,"-",0,1))</f>
        <v>-</v>
      </c>
      <c r="G324" s="302"/>
      <c r="H324" s="303" t="str">
        <f>IF($G324="","-",_xlfn.XLOOKUP($G324,Appr.Meta!$A:$A,Appr.Meta!$D:$D,"-",0,1))</f>
        <v>-</v>
      </c>
      <c r="I324" s="304"/>
      <c r="J324" s="303" t="str">
        <f>IF($I324="","-",_xlfn.XLOOKUP($I324,'CC.Meta'!$A:$A,'CC.Meta'!$D:$D,"-",0,1))</f>
        <v>-</v>
      </c>
      <c r="K324" s="302"/>
      <c r="L324" s="146" t="str">
        <f>IF($K324="","-",_xlfn.XLOOKUP($K324,Obj.Meta!$A:$A,Obj.Meta!$D:$D,"-",0,1))</f>
        <v>-</v>
      </c>
      <c r="M324" s="300" t="str">
        <f>IF($K324="","-",_xlfn.XLOOKUP($K324,Obj.Meta!$A:$A,Obj.Meta!$F:$F,"-",0,1))</f>
        <v>-</v>
      </c>
      <c r="N324" s="356" t="str">
        <f>IF($I324="","-",_xlfn.XLOOKUP($K324,Obj.Meta!$A:$A,Obj.Meta!$O:$O,"-",0,1))</f>
        <v>-</v>
      </c>
      <c r="O324" s="357" t="str">
        <f t="shared" si="9"/>
        <v>---</v>
      </c>
      <c r="P324" s="333"/>
      <c r="Q324" s="133"/>
      <c r="R324" s="728"/>
      <c r="S324" s="200"/>
      <c r="T324" s="201"/>
      <c r="U324" s="202"/>
      <c r="V324" s="613"/>
      <c r="W324" s="608"/>
    </row>
    <row r="325" spans="1:23" s="127" customFormat="1">
      <c r="A325" s="145" t="str">
        <f t="shared" si="8"/>
        <v>-</v>
      </c>
      <c r="B325" s="146" t="str">
        <f>_xlfn.XLOOKUP($A325,Dept.Meta!$A:$A,Dept.Meta!$F:$F,"-",0,1)</f>
        <v>-</v>
      </c>
      <c r="C325" s="629" t="str">
        <f>_xlfn.XLOOKUP(_xlfn.CONCAT($G325,"-",$I325),Div.Meta!$H:$H,Div.Meta!$C:$C,"-",0,1)</f>
        <v>-</v>
      </c>
      <c r="D325" s="302"/>
      <c r="E325" s="146" t="str">
        <f>IF($D325="","-",_xlfn.XLOOKUP($D325,Fund.Meta!$A:$A,Fund.Meta!$D:$D,"-",0,1))</f>
        <v>-</v>
      </c>
      <c r="F325" s="303" t="str">
        <f>IF($D325="","-",_xlfn.XLOOKUP($D325,Fund.Meta!$A:$A,Fund.Meta!$E:$E,"-",0,1))</f>
        <v>-</v>
      </c>
      <c r="G325" s="302"/>
      <c r="H325" s="303" t="str">
        <f>IF($G325="","-",_xlfn.XLOOKUP($G325,Appr.Meta!$A:$A,Appr.Meta!$D:$D,"-",0,1))</f>
        <v>-</v>
      </c>
      <c r="I325" s="304"/>
      <c r="J325" s="303" t="str">
        <f>IF($I325="","-",_xlfn.XLOOKUP($I325,'CC.Meta'!$A:$A,'CC.Meta'!$D:$D,"-",0,1))</f>
        <v>-</v>
      </c>
      <c r="K325" s="302"/>
      <c r="L325" s="146" t="str">
        <f>IF($K325="","-",_xlfn.XLOOKUP($K325,Obj.Meta!$A:$A,Obj.Meta!$D:$D,"-",0,1))</f>
        <v>-</v>
      </c>
      <c r="M325" s="300" t="str">
        <f>IF($K325="","-",_xlfn.XLOOKUP($K325,Obj.Meta!$A:$A,Obj.Meta!$F:$F,"-",0,1))</f>
        <v>-</v>
      </c>
      <c r="N325" s="356" t="str">
        <f>IF($I325="","-",_xlfn.XLOOKUP($K325,Obj.Meta!$A:$A,Obj.Meta!$O:$O,"-",0,1))</f>
        <v>-</v>
      </c>
      <c r="O325" s="357" t="str">
        <f t="shared" si="9"/>
        <v>---</v>
      </c>
      <c r="P325" s="333"/>
      <c r="Q325" s="133"/>
      <c r="R325" s="728"/>
      <c r="S325" s="200"/>
      <c r="T325" s="201"/>
      <c r="U325" s="202"/>
      <c r="V325" s="613"/>
      <c r="W325" s="608"/>
    </row>
    <row r="326" spans="1:23" s="127" customFormat="1">
      <c r="A326" s="145" t="str">
        <f t="shared" si="8"/>
        <v>-</v>
      </c>
      <c r="B326" s="146" t="str">
        <f>_xlfn.XLOOKUP($A326,Dept.Meta!$A:$A,Dept.Meta!$F:$F,"-",0,1)</f>
        <v>-</v>
      </c>
      <c r="C326" s="629" t="str">
        <f>_xlfn.XLOOKUP(_xlfn.CONCAT($G326,"-",$I326),Div.Meta!$H:$H,Div.Meta!$C:$C,"-",0,1)</f>
        <v>-</v>
      </c>
      <c r="D326" s="302"/>
      <c r="E326" s="146" t="str">
        <f>IF($D326="","-",_xlfn.XLOOKUP($D326,Fund.Meta!$A:$A,Fund.Meta!$D:$D,"-",0,1))</f>
        <v>-</v>
      </c>
      <c r="F326" s="303" t="str">
        <f>IF($D326="","-",_xlfn.XLOOKUP($D326,Fund.Meta!$A:$A,Fund.Meta!$E:$E,"-",0,1))</f>
        <v>-</v>
      </c>
      <c r="G326" s="302"/>
      <c r="H326" s="303" t="str">
        <f>IF($G326="","-",_xlfn.XLOOKUP($G326,Appr.Meta!$A:$A,Appr.Meta!$D:$D,"-",0,1))</f>
        <v>-</v>
      </c>
      <c r="I326" s="304"/>
      <c r="J326" s="303" t="str">
        <f>IF($I326="","-",_xlfn.XLOOKUP($I326,'CC.Meta'!$A:$A,'CC.Meta'!$D:$D,"-",0,1))</f>
        <v>-</v>
      </c>
      <c r="K326" s="302"/>
      <c r="L326" s="146" t="str">
        <f>IF($K326="","-",_xlfn.XLOOKUP($K326,Obj.Meta!$A:$A,Obj.Meta!$D:$D,"-",0,1))</f>
        <v>-</v>
      </c>
      <c r="M326" s="300" t="str">
        <f>IF($K326="","-",_xlfn.XLOOKUP($K326,Obj.Meta!$A:$A,Obj.Meta!$F:$F,"-",0,1))</f>
        <v>-</v>
      </c>
      <c r="N326" s="356" t="str">
        <f>IF($I326="","-",_xlfn.XLOOKUP($K326,Obj.Meta!$A:$A,Obj.Meta!$O:$O,"-",0,1))</f>
        <v>-</v>
      </c>
      <c r="O326" s="357" t="str">
        <f t="shared" si="9"/>
        <v>---</v>
      </c>
      <c r="P326" s="333"/>
      <c r="Q326" s="133"/>
      <c r="R326" s="728"/>
      <c r="S326" s="200"/>
      <c r="T326" s="201"/>
      <c r="U326" s="202"/>
      <c r="V326" s="613"/>
      <c r="W326" s="608"/>
    </row>
    <row r="327" spans="1:23" s="127" customFormat="1">
      <c r="A327" s="145" t="str">
        <f t="shared" si="8"/>
        <v>-</v>
      </c>
      <c r="B327" s="146" t="str">
        <f>_xlfn.XLOOKUP($A327,Dept.Meta!$A:$A,Dept.Meta!$F:$F,"-",0,1)</f>
        <v>-</v>
      </c>
      <c r="C327" s="629" t="str">
        <f>_xlfn.XLOOKUP(_xlfn.CONCAT($G327,"-",$I327),Div.Meta!$H:$H,Div.Meta!$C:$C,"-",0,1)</f>
        <v>-</v>
      </c>
      <c r="D327" s="302"/>
      <c r="E327" s="146" t="str">
        <f>IF($D327="","-",_xlfn.XLOOKUP($D327,Fund.Meta!$A:$A,Fund.Meta!$D:$D,"-",0,1))</f>
        <v>-</v>
      </c>
      <c r="F327" s="303" t="str">
        <f>IF($D327="","-",_xlfn.XLOOKUP($D327,Fund.Meta!$A:$A,Fund.Meta!$E:$E,"-",0,1))</f>
        <v>-</v>
      </c>
      <c r="G327" s="302"/>
      <c r="H327" s="303" t="str">
        <f>IF($G327="","-",_xlfn.XLOOKUP($G327,Appr.Meta!$A:$A,Appr.Meta!$D:$D,"-",0,1))</f>
        <v>-</v>
      </c>
      <c r="I327" s="304"/>
      <c r="J327" s="303" t="str">
        <f>IF($I327="","-",_xlfn.XLOOKUP($I327,'CC.Meta'!$A:$A,'CC.Meta'!$D:$D,"-",0,1))</f>
        <v>-</v>
      </c>
      <c r="K327" s="302"/>
      <c r="L327" s="146" t="str">
        <f>IF($K327="","-",_xlfn.XLOOKUP($K327,Obj.Meta!$A:$A,Obj.Meta!$D:$D,"-",0,1))</f>
        <v>-</v>
      </c>
      <c r="M327" s="300" t="str">
        <f>IF($K327="","-",_xlfn.XLOOKUP($K327,Obj.Meta!$A:$A,Obj.Meta!$F:$F,"-",0,1))</f>
        <v>-</v>
      </c>
      <c r="N327" s="356" t="str">
        <f>IF($I327="","-",_xlfn.XLOOKUP($K327,Obj.Meta!$A:$A,Obj.Meta!$O:$O,"-",0,1))</f>
        <v>-</v>
      </c>
      <c r="O327" s="357" t="str">
        <f t="shared" si="9"/>
        <v>---</v>
      </c>
      <c r="P327" s="333"/>
      <c r="Q327" s="133"/>
      <c r="R327" s="728"/>
      <c r="S327" s="200"/>
      <c r="T327" s="201"/>
      <c r="U327" s="202"/>
      <c r="V327" s="613"/>
      <c r="W327" s="608"/>
    </row>
    <row r="328" spans="1:23" s="127" customFormat="1">
      <c r="A328" s="145" t="str">
        <f t="shared" si="8"/>
        <v>-</v>
      </c>
      <c r="B328" s="146" t="str">
        <f>_xlfn.XLOOKUP($A328,Dept.Meta!$A:$A,Dept.Meta!$F:$F,"-",0,1)</f>
        <v>-</v>
      </c>
      <c r="C328" s="629" t="str">
        <f>_xlfn.XLOOKUP(_xlfn.CONCAT($G328,"-",$I328),Div.Meta!$H:$H,Div.Meta!$C:$C,"-",0,1)</f>
        <v>-</v>
      </c>
      <c r="D328" s="302"/>
      <c r="E328" s="146" t="str">
        <f>IF($D328="","-",_xlfn.XLOOKUP($D328,Fund.Meta!$A:$A,Fund.Meta!$D:$D,"-",0,1))</f>
        <v>-</v>
      </c>
      <c r="F328" s="303" t="str">
        <f>IF($D328="","-",_xlfn.XLOOKUP($D328,Fund.Meta!$A:$A,Fund.Meta!$E:$E,"-",0,1))</f>
        <v>-</v>
      </c>
      <c r="G328" s="302"/>
      <c r="H328" s="303" t="str">
        <f>IF($G328="","-",_xlfn.XLOOKUP($G328,Appr.Meta!$A:$A,Appr.Meta!$D:$D,"-",0,1))</f>
        <v>-</v>
      </c>
      <c r="I328" s="304"/>
      <c r="J328" s="303" t="str">
        <f>IF($I328="","-",_xlfn.XLOOKUP($I328,'CC.Meta'!$A:$A,'CC.Meta'!$D:$D,"-",0,1))</f>
        <v>-</v>
      </c>
      <c r="K328" s="302"/>
      <c r="L328" s="146" t="str">
        <f>IF($K328="","-",_xlfn.XLOOKUP($K328,Obj.Meta!$A:$A,Obj.Meta!$D:$D,"-",0,1))</f>
        <v>-</v>
      </c>
      <c r="M328" s="300" t="str">
        <f>IF($K328="","-",_xlfn.XLOOKUP($K328,Obj.Meta!$A:$A,Obj.Meta!$F:$F,"-",0,1))</f>
        <v>-</v>
      </c>
      <c r="N328" s="356" t="str">
        <f>IF($I328="","-",_xlfn.XLOOKUP($K328,Obj.Meta!$A:$A,Obj.Meta!$O:$O,"-",0,1))</f>
        <v>-</v>
      </c>
      <c r="O328" s="357" t="str">
        <f t="shared" si="9"/>
        <v>---</v>
      </c>
      <c r="P328" s="333"/>
      <c r="Q328" s="133"/>
      <c r="R328" s="728"/>
      <c r="S328" s="200"/>
      <c r="T328" s="201"/>
      <c r="U328" s="202"/>
      <c r="V328" s="613"/>
      <c r="W328" s="608"/>
    </row>
    <row r="329" spans="1:23" s="127" customFormat="1">
      <c r="A329" s="145" t="str">
        <f t="shared" si="8"/>
        <v>-</v>
      </c>
      <c r="B329" s="146" t="str">
        <f>_xlfn.XLOOKUP($A329,Dept.Meta!$A:$A,Dept.Meta!$F:$F,"-",0,1)</f>
        <v>-</v>
      </c>
      <c r="C329" s="629" t="str">
        <f>_xlfn.XLOOKUP(_xlfn.CONCAT($G329,"-",$I329),Div.Meta!$H:$H,Div.Meta!$C:$C,"-",0,1)</f>
        <v>-</v>
      </c>
      <c r="D329" s="302"/>
      <c r="E329" s="146" t="str">
        <f>IF($D329="","-",_xlfn.XLOOKUP($D329,Fund.Meta!$A:$A,Fund.Meta!$D:$D,"-",0,1))</f>
        <v>-</v>
      </c>
      <c r="F329" s="303" t="str">
        <f>IF($D329="","-",_xlfn.XLOOKUP($D329,Fund.Meta!$A:$A,Fund.Meta!$E:$E,"-",0,1))</f>
        <v>-</v>
      </c>
      <c r="G329" s="302"/>
      <c r="H329" s="303" t="str">
        <f>IF($G329="","-",_xlfn.XLOOKUP($G329,Appr.Meta!$A:$A,Appr.Meta!$D:$D,"-",0,1))</f>
        <v>-</v>
      </c>
      <c r="I329" s="304"/>
      <c r="J329" s="303" t="str">
        <f>IF($I329="","-",_xlfn.XLOOKUP($I329,'CC.Meta'!$A:$A,'CC.Meta'!$D:$D,"-",0,1))</f>
        <v>-</v>
      </c>
      <c r="K329" s="302"/>
      <c r="L329" s="146" t="str">
        <f>IF($K329="","-",_xlfn.XLOOKUP($K329,Obj.Meta!$A:$A,Obj.Meta!$D:$D,"-",0,1))</f>
        <v>-</v>
      </c>
      <c r="M329" s="300" t="str">
        <f>IF($K329="","-",_xlfn.XLOOKUP($K329,Obj.Meta!$A:$A,Obj.Meta!$F:$F,"-",0,1))</f>
        <v>-</v>
      </c>
      <c r="N329" s="356" t="str">
        <f>IF($I329="","-",_xlfn.XLOOKUP($K329,Obj.Meta!$A:$A,Obj.Meta!$O:$O,"-",0,1))</f>
        <v>-</v>
      </c>
      <c r="O329" s="357" t="str">
        <f t="shared" si="9"/>
        <v>---</v>
      </c>
      <c r="P329" s="333"/>
      <c r="Q329" s="133"/>
      <c r="R329" s="728"/>
      <c r="S329" s="200"/>
      <c r="T329" s="201"/>
      <c r="U329" s="202"/>
      <c r="V329" s="613"/>
      <c r="W329" s="608"/>
    </row>
    <row r="330" spans="1:23" s="127" customFormat="1">
      <c r="A330" s="145" t="str">
        <f t="shared" si="8"/>
        <v>-</v>
      </c>
      <c r="B330" s="146" t="str">
        <f>_xlfn.XLOOKUP($A330,Dept.Meta!$A:$A,Dept.Meta!$F:$F,"-",0,1)</f>
        <v>-</v>
      </c>
      <c r="C330" s="629" t="str">
        <f>_xlfn.XLOOKUP(_xlfn.CONCAT($G330,"-",$I330),Div.Meta!$H:$H,Div.Meta!$C:$C,"-",0,1)</f>
        <v>-</v>
      </c>
      <c r="D330" s="302"/>
      <c r="E330" s="146" t="str">
        <f>IF($D330="","-",_xlfn.XLOOKUP($D330,Fund.Meta!$A:$A,Fund.Meta!$D:$D,"-",0,1))</f>
        <v>-</v>
      </c>
      <c r="F330" s="303" t="str">
        <f>IF($D330="","-",_xlfn.XLOOKUP($D330,Fund.Meta!$A:$A,Fund.Meta!$E:$E,"-",0,1))</f>
        <v>-</v>
      </c>
      <c r="G330" s="302"/>
      <c r="H330" s="303" t="str">
        <f>IF($G330="","-",_xlfn.XLOOKUP($G330,Appr.Meta!$A:$A,Appr.Meta!$D:$D,"-",0,1))</f>
        <v>-</v>
      </c>
      <c r="I330" s="304"/>
      <c r="J330" s="303" t="str">
        <f>IF($I330="","-",_xlfn.XLOOKUP($I330,'CC.Meta'!$A:$A,'CC.Meta'!$D:$D,"-",0,1))</f>
        <v>-</v>
      </c>
      <c r="K330" s="302"/>
      <c r="L330" s="146" t="str">
        <f>IF($K330="","-",_xlfn.XLOOKUP($K330,Obj.Meta!$A:$A,Obj.Meta!$D:$D,"-",0,1))</f>
        <v>-</v>
      </c>
      <c r="M330" s="300" t="str">
        <f>IF($K330="","-",_xlfn.XLOOKUP($K330,Obj.Meta!$A:$A,Obj.Meta!$F:$F,"-",0,1))</f>
        <v>-</v>
      </c>
      <c r="N330" s="356" t="str">
        <f>IF($I330="","-",_xlfn.XLOOKUP($K330,Obj.Meta!$A:$A,Obj.Meta!$O:$O,"-",0,1))</f>
        <v>-</v>
      </c>
      <c r="O330" s="357" t="str">
        <f t="shared" si="9"/>
        <v>---</v>
      </c>
      <c r="P330" s="333"/>
      <c r="Q330" s="133"/>
      <c r="R330" s="728"/>
      <c r="S330" s="200"/>
      <c r="T330" s="201"/>
      <c r="U330" s="202"/>
      <c r="V330" s="613"/>
      <c r="W330" s="608"/>
    </row>
    <row r="331" spans="1:23" s="127" customFormat="1">
      <c r="A331" s="145" t="str">
        <f t="shared" si="8"/>
        <v>-</v>
      </c>
      <c r="B331" s="146" t="str">
        <f>_xlfn.XLOOKUP($A331,Dept.Meta!$A:$A,Dept.Meta!$F:$F,"-",0,1)</f>
        <v>-</v>
      </c>
      <c r="C331" s="629" t="str">
        <f>_xlfn.XLOOKUP(_xlfn.CONCAT($G331,"-",$I331),Div.Meta!$H:$H,Div.Meta!$C:$C,"-",0,1)</f>
        <v>-</v>
      </c>
      <c r="D331" s="302"/>
      <c r="E331" s="146" t="str">
        <f>IF($D331="","-",_xlfn.XLOOKUP($D331,Fund.Meta!$A:$A,Fund.Meta!$D:$D,"-",0,1))</f>
        <v>-</v>
      </c>
      <c r="F331" s="303" t="str">
        <f>IF($D331="","-",_xlfn.XLOOKUP($D331,Fund.Meta!$A:$A,Fund.Meta!$E:$E,"-",0,1))</f>
        <v>-</v>
      </c>
      <c r="G331" s="302"/>
      <c r="H331" s="303" t="str">
        <f>IF($G331="","-",_xlfn.XLOOKUP($G331,Appr.Meta!$A:$A,Appr.Meta!$D:$D,"-",0,1))</f>
        <v>-</v>
      </c>
      <c r="I331" s="304"/>
      <c r="J331" s="303" t="str">
        <f>IF($I331="","-",_xlfn.XLOOKUP($I331,'CC.Meta'!$A:$A,'CC.Meta'!$D:$D,"-",0,1))</f>
        <v>-</v>
      </c>
      <c r="K331" s="302"/>
      <c r="L331" s="146" t="str">
        <f>IF($K331="","-",_xlfn.XLOOKUP($K331,Obj.Meta!$A:$A,Obj.Meta!$D:$D,"-",0,1))</f>
        <v>-</v>
      </c>
      <c r="M331" s="300" t="str">
        <f>IF($K331="","-",_xlfn.XLOOKUP($K331,Obj.Meta!$A:$A,Obj.Meta!$F:$F,"-",0,1))</f>
        <v>-</v>
      </c>
      <c r="N331" s="356" t="str">
        <f>IF($I331="","-",_xlfn.XLOOKUP($K331,Obj.Meta!$A:$A,Obj.Meta!$O:$O,"-",0,1))</f>
        <v>-</v>
      </c>
      <c r="O331" s="357" t="str">
        <f t="shared" si="9"/>
        <v>---</v>
      </c>
      <c r="P331" s="333"/>
      <c r="Q331" s="133"/>
      <c r="R331" s="728"/>
      <c r="S331" s="200"/>
      <c r="T331" s="201"/>
      <c r="U331" s="202"/>
      <c r="V331" s="613"/>
      <c r="W331" s="608"/>
    </row>
    <row r="332" spans="1:23" s="127" customFormat="1">
      <c r="A332" s="145" t="str">
        <f t="shared" si="8"/>
        <v>-</v>
      </c>
      <c r="B332" s="146" t="str">
        <f>_xlfn.XLOOKUP($A332,Dept.Meta!$A:$A,Dept.Meta!$F:$F,"-",0,1)</f>
        <v>-</v>
      </c>
      <c r="C332" s="629" t="str">
        <f>_xlfn.XLOOKUP(_xlfn.CONCAT($G332,"-",$I332),Div.Meta!$H:$H,Div.Meta!$C:$C,"-",0,1)</f>
        <v>-</v>
      </c>
      <c r="D332" s="302"/>
      <c r="E332" s="146" t="str">
        <f>IF($D332="","-",_xlfn.XLOOKUP($D332,Fund.Meta!$A:$A,Fund.Meta!$D:$D,"-",0,1))</f>
        <v>-</v>
      </c>
      <c r="F332" s="303" t="str">
        <f>IF($D332="","-",_xlfn.XLOOKUP($D332,Fund.Meta!$A:$A,Fund.Meta!$E:$E,"-",0,1))</f>
        <v>-</v>
      </c>
      <c r="G332" s="302"/>
      <c r="H332" s="303" t="str">
        <f>IF($G332="","-",_xlfn.XLOOKUP($G332,Appr.Meta!$A:$A,Appr.Meta!$D:$D,"-",0,1))</f>
        <v>-</v>
      </c>
      <c r="I332" s="304"/>
      <c r="J332" s="303" t="str">
        <f>IF($I332="","-",_xlfn.XLOOKUP($I332,'CC.Meta'!$A:$A,'CC.Meta'!$D:$D,"-",0,1))</f>
        <v>-</v>
      </c>
      <c r="K332" s="302"/>
      <c r="L332" s="146" t="str">
        <f>IF($K332="","-",_xlfn.XLOOKUP($K332,Obj.Meta!$A:$A,Obj.Meta!$D:$D,"-",0,1))</f>
        <v>-</v>
      </c>
      <c r="M332" s="300" t="str">
        <f>IF($K332="","-",_xlfn.XLOOKUP($K332,Obj.Meta!$A:$A,Obj.Meta!$F:$F,"-",0,1))</f>
        <v>-</v>
      </c>
      <c r="N332" s="356" t="str">
        <f>IF($I332="","-",_xlfn.XLOOKUP($K332,Obj.Meta!$A:$A,Obj.Meta!$O:$O,"-",0,1))</f>
        <v>-</v>
      </c>
      <c r="O332" s="357" t="str">
        <f t="shared" si="9"/>
        <v>---</v>
      </c>
      <c r="P332" s="333"/>
      <c r="Q332" s="133"/>
      <c r="R332" s="728"/>
      <c r="S332" s="200"/>
      <c r="T332" s="201"/>
      <c r="U332" s="202"/>
      <c r="V332" s="613"/>
      <c r="W332" s="608"/>
    </row>
    <row r="333" spans="1:23" s="127" customFormat="1">
      <c r="A333" s="145" t="str">
        <f t="shared" si="8"/>
        <v>-</v>
      </c>
      <c r="B333" s="146" t="str">
        <f>_xlfn.XLOOKUP($A333,Dept.Meta!$A:$A,Dept.Meta!$F:$F,"-",0,1)</f>
        <v>-</v>
      </c>
      <c r="C333" s="629" t="str">
        <f>_xlfn.XLOOKUP(_xlfn.CONCAT($G333,"-",$I333),Div.Meta!$H:$H,Div.Meta!$C:$C,"-",0,1)</f>
        <v>-</v>
      </c>
      <c r="D333" s="302"/>
      <c r="E333" s="146" t="str">
        <f>IF($D333="","-",_xlfn.XLOOKUP($D333,Fund.Meta!$A:$A,Fund.Meta!$D:$D,"-",0,1))</f>
        <v>-</v>
      </c>
      <c r="F333" s="303" t="str">
        <f>IF($D333="","-",_xlfn.XLOOKUP($D333,Fund.Meta!$A:$A,Fund.Meta!$E:$E,"-",0,1))</f>
        <v>-</v>
      </c>
      <c r="G333" s="302"/>
      <c r="H333" s="303" t="str">
        <f>IF($G333="","-",_xlfn.XLOOKUP($G333,Appr.Meta!$A:$A,Appr.Meta!$D:$D,"-",0,1))</f>
        <v>-</v>
      </c>
      <c r="I333" s="304"/>
      <c r="J333" s="303" t="str">
        <f>IF($I333="","-",_xlfn.XLOOKUP($I333,'CC.Meta'!$A:$A,'CC.Meta'!$D:$D,"-",0,1))</f>
        <v>-</v>
      </c>
      <c r="K333" s="302"/>
      <c r="L333" s="146" t="str">
        <f>IF($K333="","-",_xlfn.XLOOKUP($K333,Obj.Meta!$A:$A,Obj.Meta!$D:$D,"-",0,1))</f>
        <v>-</v>
      </c>
      <c r="M333" s="300" t="str">
        <f>IF($K333="","-",_xlfn.XLOOKUP($K333,Obj.Meta!$A:$A,Obj.Meta!$F:$F,"-",0,1))</f>
        <v>-</v>
      </c>
      <c r="N333" s="356" t="str">
        <f>IF($I333="","-",_xlfn.XLOOKUP($K333,Obj.Meta!$A:$A,Obj.Meta!$O:$O,"-",0,1))</f>
        <v>-</v>
      </c>
      <c r="O333" s="357" t="str">
        <f t="shared" si="9"/>
        <v>---</v>
      </c>
      <c r="P333" s="333"/>
      <c r="Q333" s="133"/>
      <c r="R333" s="728"/>
      <c r="S333" s="200"/>
      <c r="T333" s="201"/>
      <c r="U333" s="202"/>
      <c r="V333" s="613"/>
      <c r="W333" s="608"/>
    </row>
    <row r="334" spans="1:23" s="127" customFormat="1">
      <c r="A334" s="145" t="str">
        <f t="shared" si="8"/>
        <v>-</v>
      </c>
      <c r="B334" s="146" t="str">
        <f>_xlfn.XLOOKUP($A334,Dept.Meta!$A:$A,Dept.Meta!$F:$F,"-",0,1)</f>
        <v>-</v>
      </c>
      <c r="C334" s="629" t="str">
        <f>_xlfn.XLOOKUP(_xlfn.CONCAT($G334,"-",$I334),Div.Meta!$H:$H,Div.Meta!$C:$C,"-",0,1)</f>
        <v>-</v>
      </c>
      <c r="D334" s="302"/>
      <c r="E334" s="146" t="str">
        <f>IF($D334="","-",_xlfn.XLOOKUP($D334,Fund.Meta!$A:$A,Fund.Meta!$D:$D,"-",0,1))</f>
        <v>-</v>
      </c>
      <c r="F334" s="303" t="str">
        <f>IF($D334="","-",_xlfn.XLOOKUP($D334,Fund.Meta!$A:$A,Fund.Meta!$E:$E,"-",0,1))</f>
        <v>-</v>
      </c>
      <c r="G334" s="302"/>
      <c r="H334" s="303" t="str">
        <f>IF($G334="","-",_xlfn.XLOOKUP($G334,Appr.Meta!$A:$A,Appr.Meta!$D:$D,"-",0,1))</f>
        <v>-</v>
      </c>
      <c r="I334" s="304"/>
      <c r="J334" s="303" t="str">
        <f>IF($I334="","-",_xlfn.XLOOKUP($I334,'CC.Meta'!$A:$A,'CC.Meta'!$D:$D,"-",0,1))</f>
        <v>-</v>
      </c>
      <c r="K334" s="302"/>
      <c r="L334" s="146" t="str">
        <f>IF($K334="","-",_xlfn.XLOOKUP($K334,Obj.Meta!$A:$A,Obj.Meta!$D:$D,"-",0,1))</f>
        <v>-</v>
      </c>
      <c r="M334" s="300" t="str">
        <f>IF($K334="","-",_xlfn.XLOOKUP($K334,Obj.Meta!$A:$A,Obj.Meta!$F:$F,"-",0,1))</f>
        <v>-</v>
      </c>
      <c r="N334" s="356" t="str">
        <f>IF($I334="","-",_xlfn.XLOOKUP($K334,Obj.Meta!$A:$A,Obj.Meta!$O:$O,"-",0,1))</f>
        <v>-</v>
      </c>
      <c r="O334" s="357" t="str">
        <f t="shared" si="9"/>
        <v>---</v>
      </c>
      <c r="P334" s="333"/>
      <c r="Q334" s="133"/>
      <c r="R334" s="728"/>
      <c r="S334" s="200"/>
      <c r="T334" s="201"/>
      <c r="U334" s="202"/>
      <c r="V334" s="613"/>
      <c r="W334" s="608"/>
    </row>
    <row r="335" spans="1:23" s="127" customFormat="1">
      <c r="A335" s="145" t="str">
        <f t="shared" ref="A335:A398" si="10">IFERROR(VALUE(LEFT($I335,2)),"-")</f>
        <v>-</v>
      </c>
      <c r="B335" s="146" t="str">
        <f>_xlfn.XLOOKUP($A335,Dept.Meta!$A:$A,Dept.Meta!$F:$F,"-",0,1)</f>
        <v>-</v>
      </c>
      <c r="C335" s="629" t="str">
        <f>_xlfn.XLOOKUP(_xlfn.CONCAT($G335,"-",$I335),Div.Meta!$H:$H,Div.Meta!$C:$C,"-",0,1)</f>
        <v>-</v>
      </c>
      <c r="D335" s="302"/>
      <c r="E335" s="146" t="str">
        <f>IF($D335="","-",_xlfn.XLOOKUP($D335,Fund.Meta!$A:$A,Fund.Meta!$D:$D,"-",0,1))</f>
        <v>-</v>
      </c>
      <c r="F335" s="303" t="str">
        <f>IF($D335="","-",_xlfn.XLOOKUP($D335,Fund.Meta!$A:$A,Fund.Meta!$E:$E,"-",0,1))</f>
        <v>-</v>
      </c>
      <c r="G335" s="302"/>
      <c r="H335" s="303" t="str">
        <f>IF($G335="","-",_xlfn.XLOOKUP($G335,Appr.Meta!$A:$A,Appr.Meta!$D:$D,"-",0,1))</f>
        <v>-</v>
      </c>
      <c r="I335" s="304"/>
      <c r="J335" s="303" t="str">
        <f>IF($I335="","-",_xlfn.XLOOKUP($I335,'CC.Meta'!$A:$A,'CC.Meta'!$D:$D,"-",0,1))</f>
        <v>-</v>
      </c>
      <c r="K335" s="302"/>
      <c r="L335" s="146" t="str">
        <f>IF($K335="","-",_xlfn.XLOOKUP($K335,Obj.Meta!$A:$A,Obj.Meta!$D:$D,"-",0,1))</f>
        <v>-</v>
      </c>
      <c r="M335" s="300" t="str">
        <f>IF($K335="","-",_xlfn.XLOOKUP($K335,Obj.Meta!$A:$A,Obj.Meta!$F:$F,"-",0,1))</f>
        <v>-</v>
      </c>
      <c r="N335" s="356" t="str">
        <f>IF($I335="","-",_xlfn.XLOOKUP($K335,Obj.Meta!$A:$A,Obj.Meta!$O:$O,"-",0,1))</f>
        <v>-</v>
      </c>
      <c r="O335" s="357" t="str">
        <f t="shared" ref="O335:O398" si="11">_xlfn.CONCAT($D335,"-",$G335,"-",$I335,"-",$K335)</f>
        <v>---</v>
      </c>
      <c r="P335" s="333"/>
      <c r="Q335" s="133"/>
      <c r="R335" s="728"/>
      <c r="S335" s="200"/>
      <c r="T335" s="201"/>
      <c r="U335" s="202"/>
      <c r="V335" s="613"/>
      <c r="W335" s="608"/>
    </row>
    <row r="336" spans="1:23" s="127" customFormat="1">
      <c r="A336" s="145" t="str">
        <f t="shared" si="10"/>
        <v>-</v>
      </c>
      <c r="B336" s="146" t="str">
        <f>_xlfn.XLOOKUP($A336,Dept.Meta!$A:$A,Dept.Meta!$F:$F,"-",0,1)</f>
        <v>-</v>
      </c>
      <c r="C336" s="629" t="str">
        <f>_xlfn.XLOOKUP(_xlfn.CONCAT($G336,"-",$I336),Div.Meta!$H:$H,Div.Meta!$C:$C,"-",0,1)</f>
        <v>-</v>
      </c>
      <c r="D336" s="302"/>
      <c r="E336" s="146" t="str">
        <f>IF($D336="","-",_xlfn.XLOOKUP($D336,Fund.Meta!$A:$A,Fund.Meta!$D:$D,"-",0,1))</f>
        <v>-</v>
      </c>
      <c r="F336" s="303" t="str">
        <f>IF($D336="","-",_xlfn.XLOOKUP($D336,Fund.Meta!$A:$A,Fund.Meta!$E:$E,"-",0,1))</f>
        <v>-</v>
      </c>
      <c r="G336" s="302"/>
      <c r="H336" s="303" t="str">
        <f>IF($G336="","-",_xlfn.XLOOKUP($G336,Appr.Meta!$A:$A,Appr.Meta!$D:$D,"-",0,1))</f>
        <v>-</v>
      </c>
      <c r="I336" s="304"/>
      <c r="J336" s="303" t="str">
        <f>IF($I336="","-",_xlfn.XLOOKUP($I336,'CC.Meta'!$A:$A,'CC.Meta'!$D:$D,"-",0,1))</f>
        <v>-</v>
      </c>
      <c r="K336" s="302"/>
      <c r="L336" s="146" t="str">
        <f>IF($K336="","-",_xlfn.XLOOKUP($K336,Obj.Meta!$A:$A,Obj.Meta!$D:$D,"-",0,1))</f>
        <v>-</v>
      </c>
      <c r="M336" s="300" t="str">
        <f>IF($K336="","-",_xlfn.XLOOKUP($K336,Obj.Meta!$A:$A,Obj.Meta!$F:$F,"-",0,1))</f>
        <v>-</v>
      </c>
      <c r="N336" s="356" t="str">
        <f>IF($I336="","-",_xlfn.XLOOKUP($K336,Obj.Meta!$A:$A,Obj.Meta!$O:$O,"-",0,1))</f>
        <v>-</v>
      </c>
      <c r="O336" s="357" t="str">
        <f t="shared" si="11"/>
        <v>---</v>
      </c>
      <c r="P336" s="333"/>
      <c r="Q336" s="133"/>
      <c r="R336" s="728"/>
      <c r="S336" s="200"/>
      <c r="T336" s="201"/>
      <c r="U336" s="202"/>
      <c r="V336" s="613"/>
      <c r="W336" s="608"/>
    </row>
    <row r="337" spans="1:23" s="127" customFormat="1">
      <c r="A337" s="145" t="str">
        <f t="shared" si="10"/>
        <v>-</v>
      </c>
      <c r="B337" s="146" t="str">
        <f>_xlfn.XLOOKUP($A337,Dept.Meta!$A:$A,Dept.Meta!$F:$F,"-",0,1)</f>
        <v>-</v>
      </c>
      <c r="C337" s="629" t="str">
        <f>_xlfn.XLOOKUP(_xlfn.CONCAT($G337,"-",$I337),Div.Meta!$H:$H,Div.Meta!$C:$C,"-",0,1)</f>
        <v>-</v>
      </c>
      <c r="D337" s="302"/>
      <c r="E337" s="146" t="str">
        <f>IF($D337="","-",_xlfn.XLOOKUP($D337,Fund.Meta!$A:$A,Fund.Meta!$D:$D,"-",0,1))</f>
        <v>-</v>
      </c>
      <c r="F337" s="303" t="str">
        <f>IF($D337="","-",_xlfn.XLOOKUP($D337,Fund.Meta!$A:$A,Fund.Meta!$E:$E,"-",0,1))</f>
        <v>-</v>
      </c>
      <c r="G337" s="302"/>
      <c r="H337" s="303" t="str">
        <f>IF($G337="","-",_xlfn.XLOOKUP($G337,Appr.Meta!$A:$A,Appr.Meta!$D:$D,"-",0,1))</f>
        <v>-</v>
      </c>
      <c r="I337" s="304"/>
      <c r="J337" s="303" t="str">
        <f>IF($I337="","-",_xlfn.XLOOKUP($I337,'CC.Meta'!$A:$A,'CC.Meta'!$D:$D,"-",0,1))</f>
        <v>-</v>
      </c>
      <c r="K337" s="302"/>
      <c r="L337" s="146" t="str">
        <f>IF($K337="","-",_xlfn.XLOOKUP($K337,Obj.Meta!$A:$A,Obj.Meta!$D:$D,"-",0,1))</f>
        <v>-</v>
      </c>
      <c r="M337" s="300" t="str">
        <f>IF($K337="","-",_xlfn.XLOOKUP($K337,Obj.Meta!$A:$A,Obj.Meta!$F:$F,"-",0,1))</f>
        <v>-</v>
      </c>
      <c r="N337" s="356" t="str">
        <f>IF($I337="","-",_xlfn.XLOOKUP($K337,Obj.Meta!$A:$A,Obj.Meta!$O:$O,"-",0,1))</f>
        <v>-</v>
      </c>
      <c r="O337" s="357" t="str">
        <f t="shared" si="11"/>
        <v>---</v>
      </c>
      <c r="P337" s="333"/>
      <c r="Q337" s="133"/>
      <c r="R337" s="728"/>
      <c r="S337" s="200"/>
      <c r="T337" s="201"/>
      <c r="U337" s="202"/>
      <c r="V337" s="613"/>
      <c r="W337" s="608"/>
    </row>
    <row r="338" spans="1:23" s="127" customFormat="1">
      <c r="A338" s="145" t="str">
        <f t="shared" si="10"/>
        <v>-</v>
      </c>
      <c r="B338" s="146" t="str">
        <f>_xlfn.XLOOKUP($A338,Dept.Meta!$A:$A,Dept.Meta!$F:$F,"-",0,1)</f>
        <v>-</v>
      </c>
      <c r="C338" s="629" t="str">
        <f>_xlfn.XLOOKUP(_xlfn.CONCAT($G338,"-",$I338),Div.Meta!$H:$H,Div.Meta!$C:$C,"-",0,1)</f>
        <v>-</v>
      </c>
      <c r="D338" s="302"/>
      <c r="E338" s="146" t="str">
        <f>IF($D338="","-",_xlfn.XLOOKUP($D338,Fund.Meta!$A:$A,Fund.Meta!$D:$D,"-",0,1))</f>
        <v>-</v>
      </c>
      <c r="F338" s="303" t="str">
        <f>IF($D338="","-",_xlfn.XLOOKUP($D338,Fund.Meta!$A:$A,Fund.Meta!$E:$E,"-",0,1))</f>
        <v>-</v>
      </c>
      <c r="G338" s="302"/>
      <c r="H338" s="303" t="str">
        <f>IF($G338="","-",_xlfn.XLOOKUP($G338,Appr.Meta!$A:$A,Appr.Meta!$D:$D,"-",0,1))</f>
        <v>-</v>
      </c>
      <c r="I338" s="304"/>
      <c r="J338" s="303" t="str">
        <f>IF($I338="","-",_xlfn.XLOOKUP($I338,'CC.Meta'!$A:$A,'CC.Meta'!$D:$D,"-",0,1))</f>
        <v>-</v>
      </c>
      <c r="K338" s="302"/>
      <c r="L338" s="146" t="str">
        <f>IF($K338="","-",_xlfn.XLOOKUP($K338,Obj.Meta!$A:$A,Obj.Meta!$D:$D,"-",0,1))</f>
        <v>-</v>
      </c>
      <c r="M338" s="300" t="str">
        <f>IF($K338="","-",_xlfn.XLOOKUP($K338,Obj.Meta!$A:$A,Obj.Meta!$F:$F,"-",0,1))</f>
        <v>-</v>
      </c>
      <c r="N338" s="356" t="str">
        <f>IF($I338="","-",_xlfn.XLOOKUP($K338,Obj.Meta!$A:$A,Obj.Meta!$O:$O,"-",0,1))</f>
        <v>-</v>
      </c>
      <c r="O338" s="357" t="str">
        <f t="shared" si="11"/>
        <v>---</v>
      </c>
      <c r="P338" s="333"/>
      <c r="Q338" s="133"/>
      <c r="R338" s="728"/>
      <c r="S338" s="200"/>
      <c r="T338" s="201"/>
      <c r="U338" s="202"/>
      <c r="V338" s="613"/>
      <c r="W338" s="608"/>
    </row>
    <row r="339" spans="1:23" s="127" customFormat="1">
      <c r="A339" s="145" t="str">
        <f t="shared" si="10"/>
        <v>-</v>
      </c>
      <c r="B339" s="146" t="str">
        <f>_xlfn.XLOOKUP($A339,Dept.Meta!$A:$A,Dept.Meta!$F:$F,"-",0,1)</f>
        <v>-</v>
      </c>
      <c r="C339" s="629" t="str">
        <f>_xlfn.XLOOKUP(_xlfn.CONCAT($G339,"-",$I339),Div.Meta!$H:$H,Div.Meta!$C:$C,"-",0,1)</f>
        <v>-</v>
      </c>
      <c r="D339" s="302"/>
      <c r="E339" s="146" t="str">
        <f>IF($D339="","-",_xlfn.XLOOKUP($D339,Fund.Meta!$A:$A,Fund.Meta!$D:$D,"-",0,1))</f>
        <v>-</v>
      </c>
      <c r="F339" s="303" t="str">
        <f>IF($D339="","-",_xlfn.XLOOKUP($D339,Fund.Meta!$A:$A,Fund.Meta!$E:$E,"-",0,1))</f>
        <v>-</v>
      </c>
      <c r="G339" s="302"/>
      <c r="H339" s="303" t="str">
        <f>IF($G339="","-",_xlfn.XLOOKUP($G339,Appr.Meta!$A:$A,Appr.Meta!$D:$D,"-",0,1))</f>
        <v>-</v>
      </c>
      <c r="I339" s="304"/>
      <c r="J339" s="303" t="str">
        <f>IF($I339="","-",_xlfn.XLOOKUP($I339,'CC.Meta'!$A:$A,'CC.Meta'!$D:$D,"-",0,1))</f>
        <v>-</v>
      </c>
      <c r="K339" s="302"/>
      <c r="L339" s="146" t="str">
        <f>IF($K339="","-",_xlfn.XLOOKUP($K339,Obj.Meta!$A:$A,Obj.Meta!$D:$D,"-",0,1))</f>
        <v>-</v>
      </c>
      <c r="M339" s="300" t="str">
        <f>IF($K339="","-",_xlfn.XLOOKUP($K339,Obj.Meta!$A:$A,Obj.Meta!$F:$F,"-",0,1))</f>
        <v>-</v>
      </c>
      <c r="N339" s="356" t="str">
        <f>IF($I339="","-",_xlfn.XLOOKUP($K339,Obj.Meta!$A:$A,Obj.Meta!$O:$O,"-",0,1))</f>
        <v>-</v>
      </c>
      <c r="O339" s="357" t="str">
        <f t="shared" si="11"/>
        <v>---</v>
      </c>
      <c r="P339" s="333"/>
      <c r="Q339" s="133"/>
      <c r="R339" s="728"/>
      <c r="S339" s="200"/>
      <c r="T339" s="201"/>
      <c r="U339" s="202"/>
      <c r="V339" s="613"/>
      <c r="W339" s="608"/>
    </row>
    <row r="340" spans="1:23" s="127" customFormat="1">
      <c r="A340" s="145" t="str">
        <f t="shared" si="10"/>
        <v>-</v>
      </c>
      <c r="B340" s="146" t="str">
        <f>_xlfn.XLOOKUP($A340,Dept.Meta!$A:$A,Dept.Meta!$F:$F,"-",0,1)</f>
        <v>-</v>
      </c>
      <c r="C340" s="629" t="str">
        <f>_xlfn.XLOOKUP(_xlfn.CONCAT($G340,"-",$I340),Div.Meta!$H:$H,Div.Meta!$C:$C,"-",0,1)</f>
        <v>-</v>
      </c>
      <c r="D340" s="302"/>
      <c r="E340" s="146" t="str">
        <f>IF($D340="","-",_xlfn.XLOOKUP($D340,Fund.Meta!$A:$A,Fund.Meta!$D:$D,"-",0,1))</f>
        <v>-</v>
      </c>
      <c r="F340" s="303" t="str">
        <f>IF($D340="","-",_xlfn.XLOOKUP($D340,Fund.Meta!$A:$A,Fund.Meta!$E:$E,"-",0,1))</f>
        <v>-</v>
      </c>
      <c r="G340" s="302"/>
      <c r="H340" s="303" t="str">
        <f>IF($G340="","-",_xlfn.XLOOKUP($G340,Appr.Meta!$A:$A,Appr.Meta!$D:$D,"-",0,1))</f>
        <v>-</v>
      </c>
      <c r="I340" s="304"/>
      <c r="J340" s="303" t="str">
        <f>IF($I340="","-",_xlfn.XLOOKUP($I340,'CC.Meta'!$A:$A,'CC.Meta'!$D:$D,"-",0,1))</f>
        <v>-</v>
      </c>
      <c r="K340" s="302"/>
      <c r="L340" s="146" t="str">
        <f>IF($K340="","-",_xlfn.XLOOKUP($K340,Obj.Meta!$A:$A,Obj.Meta!$D:$D,"-",0,1))</f>
        <v>-</v>
      </c>
      <c r="M340" s="300" t="str">
        <f>IF($K340="","-",_xlfn.XLOOKUP($K340,Obj.Meta!$A:$A,Obj.Meta!$F:$F,"-",0,1))</f>
        <v>-</v>
      </c>
      <c r="N340" s="356" t="str">
        <f>IF($I340="","-",_xlfn.XLOOKUP($K340,Obj.Meta!$A:$A,Obj.Meta!$O:$O,"-",0,1))</f>
        <v>-</v>
      </c>
      <c r="O340" s="357" t="str">
        <f t="shared" si="11"/>
        <v>---</v>
      </c>
      <c r="P340" s="333"/>
      <c r="Q340" s="133"/>
      <c r="R340" s="728"/>
      <c r="S340" s="200"/>
      <c r="T340" s="201"/>
      <c r="U340" s="202"/>
      <c r="V340" s="613"/>
      <c r="W340" s="608"/>
    </row>
    <row r="341" spans="1:23" s="127" customFormat="1">
      <c r="A341" s="145" t="str">
        <f t="shared" si="10"/>
        <v>-</v>
      </c>
      <c r="B341" s="146" t="str">
        <f>_xlfn.XLOOKUP($A341,Dept.Meta!$A:$A,Dept.Meta!$F:$F,"-",0,1)</f>
        <v>-</v>
      </c>
      <c r="C341" s="629" t="str">
        <f>_xlfn.XLOOKUP(_xlfn.CONCAT($G341,"-",$I341),Div.Meta!$H:$H,Div.Meta!$C:$C,"-",0,1)</f>
        <v>-</v>
      </c>
      <c r="D341" s="302"/>
      <c r="E341" s="146" t="str">
        <f>IF($D341="","-",_xlfn.XLOOKUP($D341,Fund.Meta!$A:$A,Fund.Meta!$D:$D,"-",0,1))</f>
        <v>-</v>
      </c>
      <c r="F341" s="303" t="str">
        <f>IF($D341="","-",_xlfn.XLOOKUP($D341,Fund.Meta!$A:$A,Fund.Meta!$E:$E,"-",0,1))</f>
        <v>-</v>
      </c>
      <c r="G341" s="302"/>
      <c r="H341" s="303" t="str">
        <f>IF($G341="","-",_xlfn.XLOOKUP($G341,Appr.Meta!$A:$A,Appr.Meta!$D:$D,"-",0,1))</f>
        <v>-</v>
      </c>
      <c r="I341" s="304"/>
      <c r="J341" s="303" t="str">
        <f>IF($I341="","-",_xlfn.XLOOKUP($I341,'CC.Meta'!$A:$A,'CC.Meta'!$D:$D,"-",0,1))</f>
        <v>-</v>
      </c>
      <c r="K341" s="302"/>
      <c r="L341" s="146" t="str">
        <f>IF($K341="","-",_xlfn.XLOOKUP($K341,Obj.Meta!$A:$A,Obj.Meta!$D:$D,"-",0,1))</f>
        <v>-</v>
      </c>
      <c r="M341" s="300" t="str">
        <f>IF($K341="","-",_xlfn.XLOOKUP($K341,Obj.Meta!$A:$A,Obj.Meta!$F:$F,"-",0,1))</f>
        <v>-</v>
      </c>
      <c r="N341" s="356" t="str">
        <f>IF($I341="","-",_xlfn.XLOOKUP($K341,Obj.Meta!$A:$A,Obj.Meta!$O:$O,"-",0,1))</f>
        <v>-</v>
      </c>
      <c r="O341" s="357" t="str">
        <f t="shared" si="11"/>
        <v>---</v>
      </c>
      <c r="P341" s="333"/>
      <c r="Q341" s="133"/>
      <c r="R341" s="728"/>
      <c r="S341" s="200"/>
      <c r="T341" s="201"/>
      <c r="U341" s="202"/>
      <c r="V341" s="613"/>
      <c r="W341" s="608"/>
    </row>
    <row r="342" spans="1:23" s="127" customFormat="1">
      <c r="A342" s="145" t="str">
        <f t="shared" si="10"/>
        <v>-</v>
      </c>
      <c r="B342" s="146" t="str">
        <f>_xlfn.XLOOKUP($A342,Dept.Meta!$A:$A,Dept.Meta!$F:$F,"-",0,1)</f>
        <v>-</v>
      </c>
      <c r="C342" s="629" t="str">
        <f>_xlfn.XLOOKUP(_xlfn.CONCAT($G342,"-",$I342),Div.Meta!$H:$H,Div.Meta!$C:$C,"-",0,1)</f>
        <v>-</v>
      </c>
      <c r="D342" s="302"/>
      <c r="E342" s="146" t="str">
        <f>IF($D342="","-",_xlfn.XLOOKUP($D342,Fund.Meta!$A:$A,Fund.Meta!$D:$D,"-",0,1))</f>
        <v>-</v>
      </c>
      <c r="F342" s="303" t="str">
        <f>IF($D342="","-",_xlfn.XLOOKUP($D342,Fund.Meta!$A:$A,Fund.Meta!$E:$E,"-",0,1))</f>
        <v>-</v>
      </c>
      <c r="G342" s="302"/>
      <c r="H342" s="303" t="str">
        <f>IF($G342="","-",_xlfn.XLOOKUP($G342,Appr.Meta!$A:$A,Appr.Meta!$D:$D,"-",0,1))</f>
        <v>-</v>
      </c>
      <c r="I342" s="304"/>
      <c r="J342" s="303" t="str">
        <f>IF($I342="","-",_xlfn.XLOOKUP($I342,'CC.Meta'!$A:$A,'CC.Meta'!$D:$D,"-",0,1))</f>
        <v>-</v>
      </c>
      <c r="K342" s="302"/>
      <c r="L342" s="146" t="str">
        <f>IF($K342="","-",_xlfn.XLOOKUP($K342,Obj.Meta!$A:$A,Obj.Meta!$D:$D,"-",0,1))</f>
        <v>-</v>
      </c>
      <c r="M342" s="300" t="str">
        <f>IF($K342="","-",_xlfn.XLOOKUP($K342,Obj.Meta!$A:$A,Obj.Meta!$F:$F,"-",0,1))</f>
        <v>-</v>
      </c>
      <c r="N342" s="356" t="str">
        <f>IF($I342="","-",_xlfn.XLOOKUP($K342,Obj.Meta!$A:$A,Obj.Meta!$O:$O,"-",0,1))</f>
        <v>-</v>
      </c>
      <c r="O342" s="357" t="str">
        <f t="shared" si="11"/>
        <v>---</v>
      </c>
      <c r="P342" s="333"/>
      <c r="Q342" s="133"/>
      <c r="R342" s="728"/>
      <c r="S342" s="200"/>
      <c r="T342" s="201"/>
      <c r="U342" s="202"/>
      <c r="V342" s="613"/>
      <c r="W342" s="608"/>
    </row>
    <row r="343" spans="1:23" s="127" customFormat="1">
      <c r="A343" s="145" t="str">
        <f t="shared" si="10"/>
        <v>-</v>
      </c>
      <c r="B343" s="146" t="str">
        <f>_xlfn.XLOOKUP($A343,Dept.Meta!$A:$A,Dept.Meta!$F:$F,"-",0,1)</f>
        <v>-</v>
      </c>
      <c r="C343" s="629" t="str">
        <f>_xlfn.XLOOKUP(_xlfn.CONCAT($G343,"-",$I343),Div.Meta!$H:$H,Div.Meta!$C:$C,"-",0,1)</f>
        <v>-</v>
      </c>
      <c r="D343" s="302"/>
      <c r="E343" s="146" t="str">
        <f>IF($D343="","-",_xlfn.XLOOKUP($D343,Fund.Meta!$A:$A,Fund.Meta!$D:$D,"-",0,1))</f>
        <v>-</v>
      </c>
      <c r="F343" s="303" t="str">
        <f>IF($D343="","-",_xlfn.XLOOKUP($D343,Fund.Meta!$A:$A,Fund.Meta!$E:$E,"-",0,1))</f>
        <v>-</v>
      </c>
      <c r="G343" s="302"/>
      <c r="H343" s="303" t="str">
        <f>IF($G343="","-",_xlfn.XLOOKUP($G343,Appr.Meta!$A:$A,Appr.Meta!$D:$D,"-",0,1))</f>
        <v>-</v>
      </c>
      <c r="I343" s="304"/>
      <c r="J343" s="303" t="str">
        <f>IF($I343="","-",_xlfn.XLOOKUP($I343,'CC.Meta'!$A:$A,'CC.Meta'!$D:$D,"-",0,1))</f>
        <v>-</v>
      </c>
      <c r="K343" s="302"/>
      <c r="L343" s="146" t="str">
        <f>IF($K343="","-",_xlfn.XLOOKUP($K343,Obj.Meta!$A:$A,Obj.Meta!$D:$D,"-",0,1))</f>
        <v>-</v>
      </c>
      <c r="M343" s="300" t="str">
        <f>IF($K343="","-",_xlfn.XLOOKUP($K343,Obj.Meta!$A:$A,Obj.Meta!$F:$F,"-",0,1))</f>
        <v>-</v>
      </c>
      <c r="N343" s="356" t="str">
        <f>IF($I343="","-",_xlfn.XLOOKUP($K343,Obj.Meta!$A:$A,Obj.Meta!$O:$O,"-",0,1))</f>
        <v>-</v>
      </c>
      <c r="O343" s="357" t="str">
        <f t="shared" si="11"/>
        <v>---</v>
      </c>
      <c r="P343" s="333"/>
      <c r="Q343" s="133"/>
      <c r="R343" s="728"/>
      <c r="S343" s="200"/>
      <c r="T343" s="201"/>
      <c r="U343" s="202"/>
      <c r="V343" s="613"/>
      <c r="W343" s="608"/>
    </row>
    <row r="344" spans="1:23" s="127" customFormat="1">
      <c r="A344" s="145" t="str">
        <f t="shared" si="10"/>
        <v>-</v>
      </c>
      <c r="B344" s="146" t="str">
        <f>_xlfn.XLOOKUP($A344,Dept.Meta!$A:$A,Dept.Meta!$F:$F,"-",0,1)</f>
        <v>-</v>
      </c>
      <c r="C344" s="629" t="str">
        <f>_xlfn.XLOOKUP(_xlfn.CONCAT($G344,"-",$I344),Div.Meta!$H:$H,Div.Meta!$C:$C,"-",0,1)</f>
        <v>-</v>
      </c>
      <c r="D344" s="302"/>
      <c r="E344" s="146" t="str">
        <f>IF($D344="","-",_xlfn.XLOOKUP($D344,Fund.Meta!$A:$A,Fund.Meta!$D:$D,"-",0,1))</f>
        <v>-</v>
      </c>
      <c r="F344" s="303" t="str">
        <f>IF($D344="","-",_xlfn.XLOOKUP($D344,Fund.Meta!$A:$A,Fund.Meta!$E:$E,"-",0,1))</f>
        <v>-</v>
      </c>
      <c r="G344" s="302"/>
      <c r="H344" s="303" t="str">
        <f>IF($G344="","-",_xlfn.XLOOKUP($G344,Appr.Meta!$A:$A,Appr.Meta!$D:$D,"-",0,1))</f>
        <v>-</v>
      </c>
      <c r="I344" s="304"/>
      <c r="J344" s="303" t="str">
        <f>IF($I344="","-",_xlfn.XLOOKUP($I344,'CC.Meta'!$A:$A,'CC.Meta'!$D:$D,"-",0,1))</f>
        <v>-</v>
      </c>
      <c r="K344" s="302"/>
      <c r="L344" s="146" t="str">
        <f>IF($K344="","-",_xlfn.XLOOKUP($K344,Obj.Meta!$A:$A,Obj.Meta!$D:$D,"-",0,1))</f>
        <v>-</v>
      </c>
      <c r="M344" s="300" t="str">
        <f>IF($K344="","-",_xlfn.XLOOKUP($K344,Obj.Meta!$A:$A,Obj.Meta!$F:$F,"-",0,1))</f>
        <v>-</v>
      </c>
      <c r="N344" s="356" t="str">
        <f>IF($I344="","-",_xlfn.XLOOKUP($K344,Obj.Meta!$A:$A,Obj.Meta!$O:$O,"-",0,1))</f>
        <v>-</v>
      </c>
      <c r="O344" s="357" t="str">
        <f t="shared" si="11"/>
        <v>---</v>
      </c>
      <c r="P344" s="333"/>
      <c r="Q344" s="133"/>
      <c r="R344" s="728"/>
      <c r="S344" s="200"/>
      <c r="T344" s="201"/>
      <c r="U344" s="202"/>
      <c r="V344" s="613"/>
      <c r="W344" s="608"/>
    </row>
    <row r="345" spans="1:23" s="127" customFormat="1">
      <c r="A345" s="145" t="str">
        <f t="shared" si="10"/>
        <v>-</v>
      </c>
      <c r="B345" s="146" t="str">
        <f>_xlfn.XLOOKUP($A345,Dept.Meta!$A:$A,Dept.Meta!$F:$F,"-",0,1)</f>
        <v>-</v>
      </c>
      <c r="C345" s="629" t="str">
        <f>_xlfn.XLOOKUP(_xlfn.CONCAT($G345,"-",$I345),Div.Meta!$H:$H,Div.Meta!$C:$C,"-",0,1)</f>
        <v>-</v>
      </c>
      <c r="D345" s="302"/>
      <c r="E345" s="146" t="str">
        <f>IF($D345="","-",_xlfn.XLOOKUP($D345,Fund.Meta!$A:$A,Fund.Meta!$D:$D,"-",0,1))</f>
        <v>-</v>
      </c>
      <c r="F345" s="303" t="str">
        <f>IF($D345="","-",_xlfn.XLOOKUP($D345,Fund.Meta!$A:$A,Fund.Meta!$E:$E,"-",0,1))</f>
        <v>-</v>
      </c>
      <c r="G345" s="302"/>
      <c r="H345" s="303" t="str">
        <f>IF($G345="","-",_xlfn.XLOOKUP($G345,Appr.Meta!$A:$A,Appr.Meta!$D:$D,"-",0,1))</f>
        <v>-</v>
      </c>
      <c r="I345" s="304"/>
      <c r="J345" s="303" t="str">
        <f>IF($I345="","-",_xlfn.XLOOKUP($I345,'CC.Meta'!$A:$A,'CC.Meta'!$D:$D,"-",0,1))</f>
        <v>-</v>
      </c>
      <c r="K345" s="302"/>
      <c r="L345" s="146" t="str">
        <f>IF($K345="","-",_xlfn.XLOOKUP($K345,Obj.Meta!$A:$A,Obj.Meta!$D:$D,"-",0,1))</f>
        <v>-</v>
      </c>
      <c r="M345" s="300" t="str">
        <f>IF($K345="","-",_xlfn.XLOOKUP($K345,Obj.Meta!$A:$A,Obj.Meta!$F:$F,"-",0,1))</f>
        <v>-</v>
      </c>
      <c r="N345" s="356" t="str">
        <f>IF($I345="","-",_xlfn.XLOOKUP($K345,Obj.Meta!$A:$A,Obj.Meta!$O:$O,"-",0,1))</f>
        <v>-</v>
      </c>
      <c r="O345" s="357" t="str">
        <f t="shared" si="11"/>
        <v>---</v>
      </c>
      <c r="P345" s="333"/>
      <c r="Q345" s="133"/>
      <c r="R345" s="728"/>
      <c r="S345" s="200"/>
      <c r="T345" s="201"/>
      <c r="U345" s="202"/>
      <c r="V345" s="613"/>
      <c r="W345" s="608"/>
    </row>
    <row r="346" spans="1:23" s="127" customFormat="1">
      <c r="A346" s="145" t="str">
        <f t="shared" si="10"/>
        <v>-</v>
      </c>
      <c r="B346" s="146" t="str">
        <f>_xlfn.XLOOKUP($A346,Dept.Meta!$A:$A,Dept.Meta!$F:$F,"-",0,1)</f>
        <v>-</v>
      </c>
      <c r="C346" s="629" t="str">
        <f>_xlfn.XLOOKUP(_xlfn.CONCAT($G346,"-",$I346),Div.Meta!$H:$H,Div.Meta!$C:$C,"-",0,1)</f>
        <v>-</v>
      </c>
      <c r="D346" s="302"/>
      <c r="E346" s="146" t="str">
        <f>IF($D346="","-",_xlfn.XLOOKUP($D346,Fund.Meta!$A:$A,Fund.Meta!$D:$D,"-",0,1))</f>
        <v>-</v>
      </c>
      <c r="F346" s="303" t="str">
        <f>IF($D346="","-",_xlfn.XLOOKUP($D346,Fund.Meta!$A:$A,Fund.Meta!$E:$E,"-",0,1))</f>
        <v>-</v>
      </c>
      <c r="G346" s="302"/>
      <c r="H346" s="303" t="str">
        <f>IF($G346="","-",_xlfn.XLOOKUP($G346,Appr.Meta!$A:$A,Appr.Meta!$D:$D,"-",0,1))</f>
        <v>-</v>
      </c>
      <c r="I346" s="304"/>
      <c r="J346" s="303" t="str">
        <f>IF($I346="","-",_xlfn.XLOOKUP($I346,'CC.Meta'!$A:$A,'CC.Meta'!$D:$D,"-",0,1))</f>
        <v>-</v>
      </c>
      <c r="K346" s="302"/>
      <c r="L346" s="146" t="str">
        <f>IF($K346="","-",_xlfn.XLOOKUP($K346,Obj.Meta!$A:$A,Obj.Meta!$D:$D,"-",0,1))</f>
        <v>-</v>
      </c>
      <c r="M346" s="300" t="str">
        <f>IF($K346="","-",_xlfn.XLOOKUP($K346,Obj.Meta!$A:$A,Obj.Meta!$F:$F,"-",0,1))</f>
        <v>-</v>
      </c>
      <c r="N346" s="356" t="str">
        <f>IF($I346="","-",_xlfn.XLOOKUP($K346,Obj.Meta!$A:$A,Obj.Meta!$O:$O,"-",0,1))</f>
        <v>-</v>
      </c>
      <c r="O346" s="357" t="str">
        <f t="shared" si="11"/>
        <v>---</v>
      </c>
      <c r="P346" s="333"/>
      <c r="Q346" s="133"/>
      <c r="R346" s="728"/>
      <c r="S346" s="200"/>
      <c r="T346" s="201"/>
      <c r="U346" s="202"/>
      <c r="V346" s="613"/>
      <c r="W346" s="608"/>
    </row>
    <row r="347" spans="1:23" s="127" customFormat="1">
      <c r="A347" s="145" t="str">
        <f t="shared" si="10"/>
        <v>-</v>
      </c>
      <c r="B347" s="146" t="str">
        <f>_xlfn.XLOOKUP($A347,Dept.Meta!$A:$A,Dept.Meta!$F:$F,"-",0,1)</f>
        <v>-</v>
      </c>
      <c r="C347" s="629" t="str">
        <f>_xlfn.XLOOKUP(_xlfn.CONCAT($G347,"-",$I347),Div.Meta!$H:$H,Div.Meta!$C:$C,"-",0,1)</f>
        <v>-</v>
      </c>
      <c r="D347" s="302"/>
      <c r="E347" s="146" t="str">
        <f>IF($D347="","-",_xlfn.XLOOKUP($D347,Fund.Meta!$A:$A,Fund.Meta!$D:$D,"-",0,1))</f>
        <v>-</v>
      </c>
      <c r="F347" s="303" t="str">
        <f>IF($D347="","-",_xlfn.XLOOKUP($D347,Fund.Meta!$A:$A,Fund.Meta!$E:$E,"-",0,1))</f>
        <v>-</v>
      </c>
      <c r="G347" s="302"/>
      <c r="H347" s="303" t="str">
        <f>IF($G347="","-",_xlfn.XLOOKUP($G347,Appr.Meta!$A:$A,Appr.Meta!$D:$D,"-",0,1))</f>
        <v>-</v>
      </c>
      <c r="I347" s="304"/>
      <c r="J347" s="303" t="str">
        <f>IF($I347="","-",_xlfn.XLOOKUP($I347,'CC.Meta'!$A:$A,'CC.Meta'!$D:$D,"-",0,1))</f>
        <v>-</v>
      </c>
      <c r="K347" s="302"/>
      <c r="L347" s="146" t="str">
        <f>IF($K347="","-",_xlfn.XLOOKUP($K347,Obj.Meta!$A:$A,Obj.Meta!$D:$D,"-",0,1))</f>
        <v>-</v>
      </c>
      <c r="M347" s="300" t="str">
        <f>IF($K347="","-",_xlfn.XLOOKUP($K347,Obj.Meta!$A:$A,Obj.Meta!$F:$F,"-",0,1))</f>
        <v>-</v>
      </c>
      <c r="N347" s="356" t="str">
        <f>IF($I347="","-",_xlfn.XLOOKUP($K347,Obj.Meta!$A:$A,Obj.Meta!$O:$O,"-",0,1))</f>
        <v>-</v>
      </c>
      <c r="O347" s="357" t="str">
        <f t="shared" si="11"/>
        <v>---</v>
      </c>
      <c r="P347" s="333"/>
      <c r="Q347" s="133"/>
      <c r="R347" s="728"/>
      <c r="S347" s="200"/>
      <c r="T347" s="201"/>
      <c r="U347" s="202"/>
      <c r="V347" s="613"/>
      <c r="W347" s="608"/>
    </row>
    <row r="348" spans="1:23" s="127" customFormat="1">
      <c r="A348" s="145" t="str">
        <f t="shared" si="10"/>
        <v>-</v>
      </c>
      <c r="B348" s="146" t="str">
        <f>_xlfn.XLOOKUP($A348,Dept.Meta!$A:$A,Dept.Meta!$F:$F,"-",0,1)</f>
        <v>-</v>
      </c>
      <c r="C348" s="629" t="str">
        <f>_xlfn.XLOOKUP(_xlfn.CONCAT($G348,"-",$I348),Div.Meta!$H:$H,Div.Meta!$C:$C,"-",0,1)</f>
        <v>-</v>
      </c>
      <c r="D348" s="302"/>
      <c r="E348" s="146" t="str">
        <f>IF($D348="","-",_xlfn.XLOOKUP($D348,Fund.Meta!$A:$A,Fund.Meta!$D:$D,"-",0,1))</f>
        <v>-</v>
      </c>
      <c r="F348" s="303" t="str">
        <f>IF($D348="","-",_xlfn.XLOOKUP($D348,Fund.Meta!$A:$A,Fund.Meta!$E:$E,"-",0,1))</f>
        <v>-</v>
      </c>
      <c r="G348" s="302"/>
      <c r="H348" s="303" t="str">
        <f>IF($G348="","-",_xlfn.XLOOKUP($G348,Appr.Meta!$A:$A,Appr.Meta!$D:$D,"-",0,1))</f>
        <v>-</v>
      </c>
      <c r="I348" s="304"/>
      <c r="J348" s="303" t="str">
        <f>IF($I348="","-",_xlfn.XLOOKUP($I348,'CC.Meta'!$A:$A,'CC.Meta'!$D:$D,"-",0,1))</f>
        <v>-</v>
      </c>
      <c r="K348" s="302"/>
      <c r="L348" s="146" t="str">
        <f>IF($K348="","-",_xlfn.XLOOKUP($K348,Obj.Meta!$A:$A,Obj.Meta!$D:$D,"-",0,1))</f>
        <v>-</v>
      </c>
      <c r="M348" s="300" t="str">
        <f>IF($K348="","-",_xlfn.XLOOKUP($K348,Obj.Meta!$A:$A,Obj.Meta!$F:$F,"-",0,1))</f>
        <v>-</v>
      </c>
      <c r="N348" s="356" t="str">
        <f>IF($I348="","-",_xlfn.XLOOKUP($K348,Obj.Meta!$A:$A,Obj.Meta!$O:$O,"-",0,1))</f>
        <v>-</v>
      </c>
      <c r="O348" s="357" t="str">
        <f t="shared" si="11"/>
        <v>---</v>
      </c>
      <c r="P348" s="333"/>
      <c r="Q348" s="133"/>
      <c r="R348" s="728"/>
      <c r="S348" s="200"/>
      <c r="T348" s="201"/>
      <c r="U348" s="202"/>
      <c r="V348" s="613"/>
      <c r="W348" s="608"/>
    </row>
    <row r="349" spans="1:23" s="127" customFormat="1">
      <c r="A349" s="145" t="str">
        <f t="shared" si="10"/>
        <v>-</v>
      </c>
      <c r="B349" s="146" t="str">
        <f>_xlfn.XLOOKUP($A349,Dept.Meta!$A:$A,Dept.Meta!$F:$F,"-",0,1)</f>
        <v>-</v>
      </c>
      <c r="C349" s="629" t="str">
        <f>_xlfn.XLOOKUP(_xlfn.CONCAT($G349,"-",$I349),Div.Meta!$H:$H,Div.Meta!$C:$C,"-",0,1)</f>
        <v>-</v>
      </c>
      <c r="D349" s="302"/>
      <c r="E349" s="146" t="str">
        <f>IF($D349="","-",_xlfn.XLOOKUP($D349,Fund.Meta!$A:$A,Fund.Meta!$D:$D,"-",0,1))</f>
        <v>-</v>
      </c>
      <c r="F349" s="303" t="str">
        <f>IF($D349="","-",_xlfn.XLOOKUP($D349,Fund.Meta!$A:$A,Fund.Meta!$E:$E,"-",0,1))</f>
        <v>-</v>
      </c>
      <c r="G349" s="302"/>
      <c r="H349" s="303" t="str">
        <f>IF($G349="","-",_xlfn.XLOOKUP($G349,Appr.Meta!$A:$A,Appr.Meta!$D:$D,"-",0,1))</f>
        <v>-</v>
      </c>
      <c r="I349" s="304"/>
      <c r="J349" s="303" t="str">
        <f>IF($I349="","-",_xlfn.XLOOKUP($I349,'CC.Meta'!$A:$A,'CC.Meta'!$D:$D,"-",0,1))</f>
        <v>-</v>
      </c>
      <c r="K349" s="302"/>
      <c r="L349" s="146" t="str">
        <f>IF($K349="","-",_xlfn.XLOOKUP($K349,Obj.Meta!$A:$A,Obj.Meta!$D:$D,"-",0,1))</f>
        <v>-</v>
      </c>
      <c r="M349" s="300" t="str">
        <f>IF($K349="","-",_xlfn.XLOOKUP($K349,Obj.Meta!$A:$A,Obj.Meta!$F:$F,"-",0,1))</f>
        <v>-</v>
      </c>
      <c r="N349" s="356" t="str">
        <f>IF($I349="","-",_xlfn.XLOOKUP($K349,Obj.Meta!$A:$A,Obj.Meta!$O:$O,"-",0,1))</f>
        <v>-</v>
      </c>
      <c r="O349" s="357" t="str">
        <f t="shared" si="11"/>
        <v>---</v>
      </c>
      <c r="P349" s="333"/>
      <c r="Q349" s="133"/>
      <c r="R349" s="728"/>
      <c r="S349" s="200"/>
      <c r="T349" s="201"/>
      <c r="U349" s="202"/>
      <c r="V349" s="613"/>
      <c r="W349" s="608"/>
    </row>
    <row r="350" spans="1:23" s="127" customFormat="1">
      <c r="A350" s="145" t="str">
        <f t="shared" si="10"/>
        <v>-</v>
      </c>
      <c r="B350" s="146" t="str">
        <f>_xlfn.XLOOKUP($A350,Dept.Meta!$A:$A,Dept.Meta!$F:$F,"-",0,1)</f>
        <v>-</v>
      </c>
      <c r="C350" s="629" t="str">
        <f>_xlfn.XLOOKUP(_xlfn.CONCAT($G350,"-",$I350),Div.Meta!$H:$H,Div.Meta!$C:$C,"-",0,1)</f>
        <v>-</v>
      </c>
      <c r="D350" s="302"/>
      <c r="E350" s="146" t="str">
        <f>IF($D350="","-",_xlfn.XLOOKUP($D350,Fund.Meta!$A:$A,Fund.Meta!$D:$D,"-",0,1))</f>
        <v>-</v>
      </c>
      <c r="F350" s="303" t="str">
        <f>IF($D350="","-",_xlfn.XLOOKUP($D350,Fund.Meta!$A:$A,Fund.Meta!$E:$E,"-",0,1))</f>
        <v>-</v>
      </c>
      <c r="G350" s="302"/>
      <c r="H350" s="303" t="str">
        <f>IF($G350="","-",_xlfn.XLOOKUP($G350,Appr.Meta!$A:$A,Appr.Meta!$D:$D,"-",0,1))</f>
        <v>-</v>
      </c>
      <c r="I350" s="304"/>
      <c r="J350" s="303" t="str">
        <f>IF($I350="","-",_xlfn.XLOOKUP($I350,'CC.Meta'!$A:$A,'CC.Meta'!$D:$D,"-",0,1))</f>
        <v>-</v>
      </c>
      <c r="K350" s="302"/>
      <c r="L350" s="146" t="str">
        <f>IF($K350="","-",_xlfn.XLOOKUP($K350,Obj.Meta!$A:$A,Obj.Meta!$D:$D,"-",0,1))</f>
        <v>-</v>
      </c>
      <c r="M350" s="300" t="str">
        <f>IF($K350="","-",_xlfn.XLOOKUP($K350,Obj.Meta!$A:$A,Obj.Meta!$F:$F,"-",0,1))</f>
        <v>-</v>
      </c>
      <c r="N350" s="356" t="str">
        <f>IF($I350="","-",_xlfn.XLOOKUP($K350,Obj.Meta!$A:$A,Obj.Meta!$O:$O,"-",0,1))</f>
        <v>-</v>
      </c>
      <c r="O350" s="357" t="str">
        <f t="shared" si="11"/>
        <v>---</v>
      </c>
      <c r="P350" s="333"/>
      <c r="Q350" s="133"/>
      <c r="R350" s="728"/>
      <c r="S350" s="200"/>
      <c r="T350" s="201"/>
      <c r="U350" s="202"/>
      <c r="V350" s="613"/>
      <c r="W350" s="608"/>
    </row>
    <row r="351" spans="1:23" s="127" customFormat="1">
      <c r="A351" s="145" t="str">
        <f t="shared" si="10"/>
        <v>-</v>
      </c>
      <c r="B351" s="146" t="str">
        <f>_xlfn.XLOOKUP($A351,Dept.Meta!$A:$A,Dept.Meta!$F:$F,"-",0,1)</f>
        <v>-</v>
      </c>
      <c r="C351" s="629" t="str">
        <f>_xlfn.XLOOKUP(_xlfn.CONCAT($G351,"-",$I351),Div.Meta!$H:$H,Div.Meta!$C:$C,"-",0,1)</f>
        <v>-</v>
      </c>
      <c r="D351" s="302"/>
      <c r="E351" s="146" t="str">
        <f>IF($D351="","-",_xlfn.XLOOKUP($D351,Fund.Meta!$A:$A,Fund.Meta!$D:$D,"-",0,1))</f>
        <v>-</v>
      </c>
      <c r="F351" s="303" t="str">
        <f>IF($D351="","-",_xlfn.XLOOKUP($D351,Fund.Meta!$A:$A,Fund.Meta!$E:$E,"-",0,1))</f>
        <v>-</v>
      </c>
      <c r="G351" s="302"/>
      <c r="H351" s="303" t="str">
        <f>IF($G351="","-",_xlfn.XLOOKUP($G351,Appr.Meta!$A:$A,Appr.Meta!$D:$D,"-",0,1))</f>
        <v>-</v>
      </c>
      <c r="I351" s="304"/>
      <c r="J351" s="303" t="str">
        <f>IF($I351="","-",_xlfn.XLOOKUP($I351,'CC.Meta'!$A:$A,'CC.Meta'!$D:$D,"-",0,1))</f>
        <v>-</v>
      </c>
      <c r="K351" s="302"/>
      <c r="L351" s="146" t="str">
        <f>IF($K351="","-",_xlfn.XLOOKUP($K351,Obj.Meta!$A:$A,Obj.Meta!$D:$D,"-",0,1))</f>
        <v>-</v>
      </c>
      <c r="M351" s="300" t="str">
        <f>IF($K351="","-",_xlfn.XLOOKUP($K351,Obj.Meta!$A:$A,Obj.Meta!$F:$F,"-",0,1))</f>
        <v>-</v>
      </c>
      <c r="N351" s="356" t="str">
        <f>IF($I351="","-",_xlfn.XLOOKUP($K351,Obj.Meta!$A:$A,Obj.Meta!$O:$O,"-",0,1))</f>
        <v>-</v>
      </c>
      <c r="O351" s="357" t="str">
        <f t="shared" si="11"/>
        <v>---</v>
      </c>
      <c r="P351" s="333"/>
      <c r="Q351" s="133"/>
      <c r="R351" s="728"/>
      <c r="S351" s="200"/>
      <c r="T351" s="201"/>
      <c r="U351" s="202"/>
      <c r="V351" s="613"/>
      <c r="W351" s="608"/>
    </row>
    <row r="352" spans="1:23" s="127" customFormat="1">
      <c r="A352" s="145" t="str">
        <f t="shared" si="10"/>
        <v>-</v>
      </c>
      <c r="B352" s="146" t="str">
        <f>_xlfn.XLOOKUP($A352,Dept.Meta!$A:$A,Dept.Meta!$F:$F,"-",0,1)</f>
        <v>-</v>
      </c>
      <c r="C352" s="629" t="str">
        <f>_xlfn.XLOOKUP(_xlfn.CONCAT($G352,"-",$I352),Div.Meta!$H:$H,Div.Meta!$C:$C,"-",0,1)</f>
        <v>-</v>
      </c>
      <c r="D352" s="302"/>
      <c r="E352" s="146" t="str">
        <f>IF($D352="","-",_xlfn.XLOOKUP($D352,Fund.Meta!$A:$A,Fund.Meta!$D:$D,"-",0,1))</f>
        <v>-</v>
      </c>
      <c r="F352" s="303" t="str">
        <f>IF($D352="","-",_xlfn.XLOOKUP($D352,Fund.Meta!$A:$A,Fund.Meta!$E:$E,"-",0,1))</f>
        <v>-</v>
      </c>
      <c r="G352" s="302"/>
      <c r="H352" s="303" t="str">
        <f>IF($G352="","-",_xlfn.XLOOKUP($G352,Appr.Meta!$A:$A,Appr.Meta!$D:$D,"-",0,1))</f>
        <v>-</v>
      </c>
      <c r="I352" s="304"/>
      <c r="J352" s="303" t="str">
        <f>IF($I352="","-",_xlfn.XLOOKUP($I352,'CC.Meta'!$A:$A,'CC.Meta'!$D:$D,"-",0,1))</f>
        <v>-</v>
      </c>
      <c r="K352" s="302"/>
      <c r="L352" s="146" t="str">
        <f>IF($K352="","-",_xlfn.XLOOKUP($K352,Obj.Meta!$A:$A,Obj.Meta!$D:$D,"-",0,1))</f>
        <v>-</v>
      </c>
      <c r="M352" s="300" t="str">
        <f>IF($K352="","-",_xlfn.XLOOKUP($K352,Obj.Meta!$A:$A,Obj.Meta!$F:$F,"-",0,1))</f>
        <v>-</v>
      </c>
      <c r="N352" s="356" t="str">
        <f>IF($I352="","-",_xlfn.XLOOKUP($K352,Obj.Meta!$A:$A,Obj.Meta!$O:$O,"-",0,1))</f>
        <v>-</v>
      </c>
      <c r="O352" s="357" t="str">
        <f t="shared" si="11"/>
        <v>---</v>
      </c>
      <c r="P352" s="333"/>
      <c r="Q352" s="133"/>
      <c r="R352" s="728"/>
      <c r="S352" s="200"/>
      <c r="T352" s="201"/>
      <c r="U352" s="202"/>
      <c r="V352" s="613"/>
      <c r="W352" s="608"/>
    </row>
    <row r="353" spans="1:23" s="127" customFormat="1">
      <c r="A353" s="145" t="str">
        <f t="shared" si="10"/>
        <v>-</v>
      </c>
      <c r="B353" s="146" t="str">
        <f>_xlfn.XLOOKUP($A353,Dept.Meta!$A:$A,Dept.Meta!$F:$F,"-",0,1)</f>
        <v>-</v>
      </c>
      <c r="C353" s="629" t="str">
        <f>_xlfn.XLOOKUP(_xlfn.CONCAT($G353,"-",$I353),Div.Meta!$H:$H,Div.Meta!$C:$C,"-",0,1)</f>
        <v>-</v>
      </c>
      <c r="D353" s="302"/>
      <c r="E353" s="146" t="str">
        <f>IF($D353="","-",_xlfn.XLOOKUP($D353,Fund.Meta!$A:$A,Fund.Meta!$D:$D,"-",0,1))</f>
        <v>-</v>
      </c>
      <c r="F353" s="303" t="str">
        <f>IF($D353="","-",_xlfn.XLOOKUP($D353,Fund.Meta!$A:$A,Fund.Meta!$E:$E,"-",0,1))</f>
        <v>-</v>
      </c>
      <c r="G353" s="302"/>
      <c r="H353" s="303" t="str">
        <f>IF($G353="","-",_xlfn.XLOOKUP($G353,Appr.Meta!$A:$A,Appr.Meta!$D:$D,"-",0,1))</f>
        <v>-</v>
      </c>
      <c r="I353" s="304"/>
      <c r="J353" s="303" t="str">
        <f>IF($I353="","-",_xlfn.XLOOKUP($I353,'CC.Meta'!$A:$A,'CC.Meta'!$D:$D,"-",0,1))</f>
        <v>-</v>
      </c>
      <c r="K353" s="302"/>
      <c r="L353" s="146" t="str">
        <f>IF($K353="","-",_xlfn.XLOOKUP($K353,Obj.Meta!$A:$A,Obj.Meta!$D:$D,"-",0,1))</f>
        <v>-</v>
      </c>
      <c r="M353" s="300" t="str">
        <f>IF($K353="","-",_xlfn.XLOOKUP($K353,Obj.Meta!$A:$A,Obj.Meta!$F:$F,"-",0,1))</f>
        <v>-</v>
      </c>
      <c r="N353" s="356" t="str">
        <f>IF($I353="","-",_xlfn.XLOOKUP($K353,Obj.Meta!$A:$A,Obj.Meta!$O:$O,"-",0,1))</f>
        <v>-</v>
      </c>
      <c r="O353" s="357" t="str">
        <f t="shared" si="11"/>
        <v>---</v>
      </c>
      <c r="P353" s="333"/>
      <c r="Q353" s="133"/>
      <c r="R353" s="728"/>
      <c r="S353" s="200"/>
      <c r="T353" s="201"/>
      <c r="U353" s="202"/>
      <c r="V353" s="613"/>
      <c r="W353" s="608"/>
    </row>
    <row r="354" spans="1:23" s="127" customFormat="1">
      <c r="A354" s="145" t="str">
        <f t="shared" si="10"/>
        <v>-</v>
      </c>
      <c r="B354" s="146" t="str">
        <f>_xlfn.XLOOKUP($A354,Dept.Meta!$A:$A,Dept.Meta!$F:$F,"-",0,1)</f>
        <v>-</v>
      </c>
      <c r="C354" s="629" t="str">
        <f>_xlfn.XLOOKUP(_xlfn.CONCAT($G354,"-",$I354),Div.Meta!$H:$H,Div.Meta!$C:$C,"-",0,1)</f>
        <v>-</v>
      </c>
      <c r="D354" s="302"/>
      <c r="E354" s="146" t="str">
        <f>IF($D354="","-",_xlfn.XLOOKUP($D354,Fund.Meta!$A:$A,Fund.Meta!$D:$D,"-",0,1))</f>
        <v>-</v>
      </c>
      <c r="F354" s="303" t="str">
        <f>IF($D354="","-",_xlfn.XLOOKUP($D354,Fund.Meta!$A:$A,Fund.Meta!$E:$E,"-",0,1))</f>
        <v>-</v>
      </c>
      <c r="G354" s="302"/>
      <c r="H354" s="303" t="str">
        <f>IF($G354="","-",_xlfn.XLOOKUP($G354,Appr.Meta!$A:$A,Appr.Meta!$D:$D,"-",0,1))</f>
        <v>-</v>
      </c>
      <c r="I354" s="304"/>
      <c r="J354" s="303" t="str">
        <f>IF($I354="","-",_xlfn.XLOOKUP($I354,'CC.Meta'!$A:$A,'CC.Meta'!$D:$D,"-",0,1))</f>
        <v>-</v>
      </c>
      <c r="K354" s="302"/>
      <c r="L354" s="146" t="str">
        <f>IF($K354="","-",_xlfn.XLOOKUP($K354,Obj.Meta!$A:$A,Obj.Meta!$D:$D,"-",0,1))</f>
        <v>-</v>
      </c>
      <c r="M354" s="300" t="str">
        <f>IF($K354="","-",_xlfn.XLOOKUP($K354,Obj.Meta!$A:$A,Obj.Meta!$F:$F,"-",0,1))</f>
        <v>-</v>
      </c>
      <c r="N354" s="356" t="str">
        <f>IF($I354="","-",_xlfn.XLOOKUP($K354,Obj.Meta!$A:$A,Obj.Meta!$O:$O,"-",0,1))</f>
        <v>-</v>
      </c>
      <c r="O354" s="357" t="str">
        <f t="shared" si="11"/>
        <v>---</v>
      </c>
      <c r="P354" s="333"/>
      <c r="Q354" s="133"/>
      <c r="R354" s="728"/>
      <c r="S354" s="200"/>
      <c r="T354" s="201"/>
      <c r="U354" s="202"/>
      <c r="V354" s="613"/>
      <c r="W354" s="608"/>
    </row>
    <row r="355" spans="1:23" s="127" customFormat="1">
      <c r="A355" s="145" t="str">
        <f t="shared" si="10"/>
        <v>-</v>
      </c>
      <c r="B355" s="146" t="str">
        <f>_xlfn.XLOOKUP($A355,Dept.Meta!$A:$A,Dept.Meta!$F:$F,"-",0,1)</f>
        <v>-</v>
      </c>
      <c r="C355" s="629" t="str">
        <f>_xlfn.XLOOKUP(_xlfn.CONCAT($G355,"-",$I355),Div.Meta!$H:$H,Div.Meta!$C:$C,"-",0,1)</f>
        <v>-</v>
      </c>
      <c r="D355" s="302"/>
      <c r="E355" s="146" t="str">
        <f>IF($D355="","-",_xlfn.XLOOKUP($D355,Fund.Meta!$A:$A,Fund.Meta!$D:$D,"-",0,1))</f>
        <v>-</v>
      </c>
      <c r="F355" s="303" t="str">
        <f>IF($D355="","-",_xlfn.XLOOKUP($D355,Fund.Meta!$A:$A,Fund.Meta!$E:$E,"-",0,1))</f>
        <v>-</v>
      </c>
      <c r="G355" s="304"/>
      <c r="H355" s="303" t="str">
        <f>IF($G355="","-",_xlfn.XLOOKUP($G355,Appr.Meta!$A:$A,Appr.Meta!$D:$D,"-",0,1))</f>
        <v>-</v>
      </c>
      <c r="I355" s="304"/>
      <c r="J355" s="303" t="str">
        <f>IF($I355="","-",_xlfn.XLOOKUP($I355,'CC.Meta'!$A:$A,'CC.Meta'!$D:$D,"-",0,1))</f>
        <v>-</v>
      </c>
      <c r="K355" s="302"/>
      <c r="L355" s="146" t="str">
        <f>IF($K355="","-",_xlfn.XLOOKUP($K355,Obj.Meta!$A:$A,Obj.Meta!$D:$D,"-",0,1))</f>
        <v>-</v>
      </c>
      <c r="M355" s="300" t="str">
        <f>IF($K355="","-",_xlfn.XLOOKUP($K355,Obj.Meta!$A:$A,Obj.Meta!$F:$F,"-",0,1))</f>
        <v>-</v>
      </c>
      <c r="N355" s="356" t="str">
        <f>IF($I355="","-",_xlfn.XLOOKUP($K355,Obj.Meta!$A:$A,Obj.Meta!$O:$O,"-",0,1))</f>
        <v>-</v>
      </c>
      <c r="O355" s="357" t="str">
        <f t="shared" si="11"/>
        <v>---</v>
      </c>
      <c r="P355" s="333"/>
      <c r="Q355" s="133"/>
      <c r="R355" s="728"/>
      <c r="S355" s="200"/>
      <c r="T355" s="201"/>
      <c r="U355" s="202"/>
      <c r="V355" s="613"/>
      <c r="W355" s="608"/>
    </row>
    <row r="356" spans="1:23" s="127" customFormat="1">
      <c r="A356" s="145" t="str">
        <f t="shared" si="10"/>
        <v>-</v>
      </c>
      <c r="B356" s="146" t="str">
        <f>_xlfn.XLOOKUP($A356,Dept.Meta!$A:$A,Dept.Meta!$F:$F,"-",0,1)</f>
        <v>-</v>
      </c>
      <c r="C356" s="629" t="str">
        <f>_xlfn.XLOOKUP(_xlfn.CONCAT($G356,"-",$I356),Div.Meta!$H:$H,Div.Meta!$C:$C,"-",0,1)</f>
        <v>-</v>
      </c>
      <c r="D356" s="302"/>
      <c r="E356" s="146" t="str">
        <f>IF($D356="","-",_xlfn.XLOOKUP($D356,Fund.Meta!$A:$A,Fund.Meta!$D:$D,"-",0,1))</f>
        <v>-</v>
      </c>
      <c r="F356" s="303" t="str">
        <f>IF($D356="","-",_xlfn.XLOOKUP($D356,Fund.Meta!$A:$A,Fund.Meta!$E:$E,"-",0,1))</f>
        <v>-</v>
      </c>
      <c r="G356" s="302"/>
      <c r="H356" s="303" t="str">
        <f>IF($G356="","-",_xlfn.XLOOKUP($G356,Appr.Meta!$A:$A,Appr.Meta!$D:$D,"-",0,1))</f>
        <v>-</v>
      </c>
      <c r="I356" s="304"/>
      <c r="J356" s="303" t="str">
        <f>IF($I356="","-",_xlfn.XLOOKUP($I356,'CC.Meta'!$A:$A,'CC.Meta'!$D:$D,"-",0,1))</f>
        <v>-</v>
      </c>
      <c r="K356" s="302"/>
      <c r="L356" s="146" t="str">
        <f>IF($K356="","-",_xlfn.XLOOKUP($K356,Obj.Meta!$A:$A,Obj.Meta!$D:$D,"-",0,1))</f>
        <v>-</v>
      </c>
      <c r="M356" s="300" t="str">
        <f>IF($K356="","-",_xlfn.XLOOKUP($K356,Obj.Meta!$A:$A,Obj.Meta!$F:$F,"-",0,1))</f>
        <v>-</v>
      </c>
      <c r="N356" s="356" t="str">
        <f>IF($I356="","-",_xlfn.XLOOKUP($K356,Obj.Meta!$A:$A,Obj.Meta!$O:$O,"-",0,1))</f>
        <v>-</v>
      </c>
      <c r="O356" s="357" t="str">
        <f t="shared" si="11"/>
        <v>---</v>
      </c>
      <c r="P356" s="333"/>
      <c r="Q356" s="133"/>
      <c r="R356" s="728"/>
      <c r="S356" s="200"/>
      <c r="T356" s="201"/>
      <c r="U356" s="202"/>
      <c r="V356" s="613"/>
      <c r="W356" s="608"/>
    </row>
    <row r="357" spans="1:23" s="127" customFormat="1">
      <c r="A357" s="145" t="str">
        <f t="shared" si="10"/>
        <v>-</v>
      </c>
      <c r="B357" s="146" t="str">
        <f>_xlfn.XLOOKUP($A357,Dept.Meta!$A:$A,Dept.Meta!$F:$F,"-",0,1)</f>
        <v>-</v>
      </c>
      <c r="C357" s="629" t="str">
        <f>_xlfn.XLOOKUP(_xlfn.CONCAT($G357,"-",$I357),Div.Meta!$H:$H,Div.Meta!$C:$C,"-",0,1)</f>
        <v>-</v>
      </c>
      <c r="D357" s="302"/>
      <c r="E357" s="146" t="str">
        <f>IF($D357="","-",_xlfn.XLOOKUP($D357,Fund.Meta!$A:$A,Fund.Meta!$D:$D,"-",0,1))</f>
        <v>-</v>
      </c>
      <c r="F357" s="303" t="str">
        <f>IF($D357="","-",_xlfn.XLOOKUP($D357,Fund.Meta!$A:$A,Fund.Meta!$E:$E,"-",0,1))</f>
        <v>-</v>
      </c>
      <c r="G357" s="302"/>
      <c r="H357" s="303" t="str">
        <f>IF($G357="","-",_xlfn.XLOOKUP($G357,Appr.Meta!$A:$A,Appr.Meta!$D:$D,"-",0,1))</f>
        <v>-</v>
      </c>
      <c r="I357" s="304"/>
      <c r="J357" s="303" t="str">
        <f>IF($I357="","-",_xlfn.XLOOKUP($I357,'CC.Meta'!$A:$A,'CC.Meta'!$D:$D,"-",0,1))</f>
        <v>-</v>
      </c>
      <c r="K357" s="302"/>
      <c r="L357" s="146" t="str">
        <f>IF($K357="","-",_xlfn.XLOOKUP($K357,Obj.Meta!$A:$A,Obj.Meta!$D:$D,"-",0,1))</f>
        <v>-</v>
      </c>
      <c r="M357" s="300" t="str">
        <f>IF($K357="","-",_xlfn.XLOOKUP($K357,Obj.Meta!$A:$A,Obj.Meta!$F:$F,"-",0,1))</f>
        <v>-</v>
      </c>
      <c r="N357" s="356" t="str">
        <f>IF($I357="","-",_xlfn.XLOOKUP($K357,Obj.Meta!$A:$A,Obj.Meta!$O:$O,"-",0,1))</f>
        <v>-</v>
      </c>
      <c r="O357" s="357" t="str">
        <f t="shared" si="11"/>
        <v>---</v>
      </c>
      <c r="P357" s="333"/>
      <c r="Q357" s="133"/>
      <c r="R357" s="728"/>
      <c r="S357" s="200"/>
      <c r="T357" s="201"/>
      <c r="U357" s="202"/>
      <c r="V357" s="613"/>
      <c r="W357" s="608"/>
    </row>
    <row r="358" spans="1:23" s="127" customFormat="1">
      <c r="A358" s="145" t="str">
        <f t="shared" si="10"/>
        <v>-</v>
      </c>
      <c r="B358" s="146" t="str">
        <f>_xlfn.XLOOKUP($A358,Dept.Meta!$A:$A,Dept.Meta!$F:$F,"-",0,1)</f>
        <v>-</v>
      </c>
      <c r="C358" s="629" t="str">
        <f>_xlfn.XLOOKUP(_xlfn.CONCAT($G358,"-",$I358),Div.Meta!$H:$H,Div.Meta!$C:$C,"-",0,1)</f>
        <v>-</v>
      </c>
      <c r="D358" s="302"/>
      <c r="E358" s="146" t="str">
        <f>IF($D358="","-",_xlfn.XLOOKUP($D358,Fund.Meta!$A:$A,Fund.Meta!$D:$D,"-",0,1))</f>
        <v>-</v>
      </c>
      <c r="F358" s="303" t="str">
        <f>IF($D358="","-",_xlfn.XLOOKUP($D358,Fund.Meta!$A:$A,Fund.Meta!$E:$E,"-",0,1))</f>
        <v>-</v>
      </c>
      <c r="G358" s="302"/>
      <c r="H358" s="303" t="str">
        <f>IF($G358="","-",_xlfn.XLOOKUP($G358,Appr.Meta!$A:$A,Appr.Meta!$D:$D,"-",0,1))</f>
        <v>-</v>
      </c>
      <c r="I358" s="304"/>
      <c r="J358" s="303" t="str">
        <f>IF($I358="","-",_xlfn.XLOOKUP($I358,'CC.Meta'!$A:$A,'CC.Meta'!$D:$D,"-",0,1))</f>
        <v>-</v>
      </c>
      <c r="K358" s="302"/>
      <c r="L358" s="146" t="str">
        <f>IF($K358="","-",_xlfn.XLOOKUP($K358,Obj.Meta!$A:$A,Obj.Meta!$D:$D,"-",0,1))</f>
        <v>-</v>
      </c>
      <c r="M358" s="300" t="str">
        <f>IF($K358="","-",_xlfn.XLOOKUP($K358,Obj.Meta!$A:$A,Obj.Meta!$F:$F,"-",0,1))</f>
        <v>-</v>
      </c>
      <c r="N358" s="356" t="str">
        <f>IF($I358="","-",_xlfn.XLOOKUP($K358,Obj.Meta!$A:$A,Obj.Meta!$O:$O,"-",0,1))</f>
        <v>-</v>
      </c>
      <c r="O358" s="357" t="str">
        <f t="shared" si="11"/>
        <v>---</v>
      </c>
      <c r="P358" s="333"/>
      <c r="Q358" s="133"/>
      <c r="R358" s="728"/>
      <c r="S358" s="200"/>
      <c r="T358" s="201"/>
      <c r="U358" s="202"/>
      <c r="V358" s="613"/>
      <c r="W358" s="608"/>
    </row>
    <row r="359" spans="1:23" s="127" customFormat="1">
      <c r="A359" s="145" t="str">
        <f t="shared" si="10"/>
        <v>-</v>
      </c>
      <c r="B359" s="146" t="str">
        <f>_xlfn.XLOOKUP($A359,Dept.Meta!$A:$A,Dept.Meta!$F:$F,"-",0,1)</f>
        <v>-</v>
      </c>
      <c r="C359" s="629" t="str">
        <f>_xlfn.XLOOKUP(_xlfn.CONCAT($G359,"-",$I359),Div.Meta!$H:$H,Div.Meta!$C:$C,"-",0,1)</f>
        <v>-</v>
      </c>
      <c r="D359" s="302"/>
      <c r="E359" s="146" t="str">
        <f>IF($D359="","-",_xlfn.XLOOKUP($D359,Fund.Meta!$A:$A,Fund.Meta!$D:$D,"-",0,1))</f>
        <v>-</v>
      </c>
      <c r="F359" s="303" t="str">
        <f>IF($D359="","-",_xlfn.XLOOKUP($D359,Fund.Meta!$A:$A,Fund.Meta!$E:$E,"-",0,1))</f>
        <v>-</v>
      </c>
      <c r="G359" s="304"/>
      <c r="H359" s="303" t="str">
        <f>IF($G359="","-",_xlfn.XLOOKUP($G359,Appr.Meta!$A:$A,Appr.Meta!$D:$D,"-",0,1))</f>
        <v>-</v>
      </c>
      <c r="I359" s="304"/>
      <c r="J359" s="303" t="str">
        <f>IF($I359="","-",_xlfn.XLOOKUP($I359,'CC.Meta'!$A:$A,'CC.Meta'!$D:$D,"-",0,1))</f>
        <v>-</v>
      </c>
      <c r="K359" s="302"/>
      <c r="L359" s="146" t="str">
        <f>IF($K359="","-",_xlfn.XLOOKUP($K359,Obj.Meta!$A:$A,Obj.Meta!$D:$D,"-",0,1))</f>
        <v>-</v>
      </c>
      <c r="M359" s="300" t="str">
        <f>IF($K359="","-",_xlfn.XLOOKUP($K359,Obj.Meta!$A:$A,Obj.Meta!$F:$F,"-",0,1))</f>
        <v>-</v>
      </c>
      <c r="N359" s="356" t="str">
        <f>IF($I359="","-",_xlfn.XLOOKUP($K359,Obj.Meta!$A:$A,Obj.Meta!$O:$O,"-",0,1))</f>
        <v>-</v>
      </c>
      <c r="O359" s="357" t="str">
        <f t="shared" si="11"/>
        <v>---</v>
      </c>
      <c r="P359" s="333"/>
      <c r="Q359" s="133"/>
      <c r="R359" s="728"/>
      <c r="S359" s="200"/>
      <c r="T359" s="201"/>
      <c r="U359" s="202"/>
      <c r="V359" s="613"/>
      <c r="W359" s="608"/>
    </row>
    <row r="360" spans="1:23" s="127" customFormat="1">
      <c r="A360" s="145" t="str">
        <f t="shared" si="10"/>
        <v>-</v>
      </c>
      <c r="B360" s="146" t="str">
        <f>_xlfn.XLOOKUP($A360,Dept.Meta!$A:$A,Dept.Meta!$F:$F,"-",0,1)</f>
        <v>-</v>
      </c>
      <c r="C360" s="629" t="str">
        <f>_xlfn.XLOOKUP(_xlfn.CONCAT($G360,"-",$I360),Div.Meta!$H:$H,Div.Meta!$C:$C,"-",0,1)</f>
        <v>-</v>
      </c>
      <c r="D360" s="302"/>
      <c r="E360" s="146" t="str">
        <f>IF($D360="","-",_xlfn.XLOOKUP($D360,Fund.Meta!$A:$A,Fund.Meta!$D:$D,"-",0,1))</f>
        <v>-</v>
      </c>
      <c r="F360" s="303" t="str">
        <f>IF($D360="","-",_xlfn.XLOOKUP($D360,Fund.Meta!$A:$A,Fund.Meta!$E:$E,"-",0,1))</f>
        <v>-</v>
      </c>
      <c r="G360" s="304"/>
      <c r="H360" s="303" t="str">
        <f>IF($G360="","-",_xlfn.XLOOKUP($G360,Appr.Meta!$A:$A,Appr.Meta!$D:$D,"-",0,1))</f>
        <v>-</v>
      </c>
      <c r="I360" s="304"/>
      <c r="J360" s="303" t="str">
        <f>IF($I360="","-",_xlfn.XLOOKUP($I360,'CC.Meta'!$A:$A,'CC.Meta'!$D:$D,"-",0,1))</f>
        <v>-</v>
      </c>
      <c r="K360" s="302"/>
      <c r="L360" s="146" t="str">
        <f>IF($K360="","-",_xlfn.XLOOKUP($K360,Obj.Meta!$A:$A,Obj.Meta!$D:$D,"-",0,1))</f>
        <v>-</v>
      </c>
      <c r="M360" s="300" t="str">
        <f>IF($K360="","-",_xlfn.XLOOKUP($K360,Obj.Meta!$A:$A,Obj.Meta!$F:$F,"-",0,1))</f>
        <v>-</v>
      </c>
      <c r="N360" s="356" t="str">
        <f>IF($I360="","-",_xlfn.XLOOKUP($K360,Obj.Meta!$A:$A,Obj.Meta!$O:$O,"-",0,1))</f>
        <v>-</v>
      </c>
      <c r="O360" s="357" t="str">
        <f t="shared" si="11"/>
        <v>---</v>
      </c>
      <c r="P360" s="333"/>
      <c r="Q360" s="133"/>
      <c r="R360" s="728"/>
      <c r="S360" s="200"/>
      <c r="T360" s="201"/>
      <c r="U360" s="202"/>
      <c r="V360" s="613"/>
      <c r="W360" s="608"/>
    </row>
    <row r="361" spans="1:23" s="127" customFormat="1">
      <c r="A361" s="145" t="str">
        <f t="shared" si="10"/>
        <v>-</v>
      </c>
      <c r="B361" s="146" t="str">
        <f>_xlfn.XLOOKUP($A361,Dept.Meta!$A:$A,Dept.Meta!$F:$F,"-",0,1)</f>
        <v>-</v>
      </c>
      <c r="C361" s="629" t="str">
        <f>_xlfn.XLOOKUP(_xlfn.CONCAT($G361,"-",$I361),Div.Meta!$H:$H,Div.Meta!$C:$C,"-",0,1)</f>
        <v>-</v>
      </c>
      <c r="D361" s="302"/>
      <c r="E361" s="146" t="str">
        <f>IF($D361="","-",_xlfn.XLOOKUP($D361,Fund.Meta!$A:$A,Fund.Meta!$D:$D,"-",0,1))</f>
        <v>-</v>
      </c>
      <c r="F361" s="303" t="str">
        <f>IF($D361="","-",_xlfn.XLOOKUP($D361,Fund.Meta!$A:$A,Fund.Meta!$E:$E,"-",0,1))</f>
        <v>-</v>
      </c>
      <c r="G361" s="302"/>
      <c r="H361" s="303" t="str">
        <f>IF($G361="","-",_xlfn.XLOOKUP($G361,Appr.Meta!$A:$A,Appr.Meta!$D:$D,"-",0,1))</f>
        <v>-</v>
      </c>
      <c r="I361" s="304"/>
      <c r="J361" s="303" t="str">
        <f>IF($I361="","-",_xlfn.XLOOKUP($I361,'CC.Meta'!$A:$A,'CC.Meta'!$D:$D,"-",0,1))</f>
        <v>-</v>
      </c>
      <c r="K361" s="302"/>
      <c r="L361" s="146" t="str">
        <f>IF($K361="","-",_xlfn.XLOOKUP($K361,Obj.Meta!$A:$A,Obj.Meta!$D:$D,"-",0,1))</f>
        <v>-</v>
      </c>
      <c r="M361" s="300" t="str">
        <f>IF($K361="","-",_xlfn.XLOOKUP($K361,Obj.Meta!$A:$A,Obj.Meta!$F:$F,"-",0,1))</f>
        <v>-</v>
      </c>
      <c r="N361" s="356" t="str">
        <f>IF($I361="","-",_xlfn.XLOOKUP($K361,Obj.Meta!$A:$A,Obj.Meta!$O:$O,"-",0,1))</f>
        <v>-</v>
      </c>
      <c r="O361" s="357" t="str">
        <f t="shared" si="11"/>
        <v>---</v>
      </c>
      <c r="P361" s="333"/>
      <c r="Q361" s="133"/>
      <c r="R361" s="728"/>
      <c r="S361" s="200"/>
      <c r="T361" s="201"/>
      <c r="U361" s="202"/>
      <c r="V361" s="613"/>
      <c r="W361" s="608"/>
    </row>
    <row r="362" spans="1:23" s="127" customFormat="1">
      <c r="A362" s="145" t="str">
        <f t="shared" si="10"/>
        <v>-</v>
      </c>
      <c r="B362" s="146" t="str">
        <f>_xlfn.XLOOKUP($A362,Dept.Meta!$A:$A,Dept.Meta!$F:$F,"-",0,1)</f>
        <v>-</v>
      </c>
      <c r="C362" s="629" t="str">
        <f>_xlfn.XLOOKUP(_xlfn.CONCAT($G362,"-",$I362),Div.Meta!$H:$H,Div.Meta!$C:$C,"-",0,1)</f>
        <v>-</v>
      </c>
      <c r="D362" s="302"/>
      <c r="E362" s="146" t="str">
        <f>IF($D362="","-",_xlfn.XLOOKUP($D362,Fund.Meta!$A:$A,Fund.Meta!$D:$D,"-",0,1))</f>
        <v>-</v>
      </c>
      <c r="F362" s="303" t="str">
        <f>IF($D362="","-",_xlfn.XLOOKUP($D362,Fund.Meta!$A:$A,Fund.Meta!$E:$E,"-",0,1))</f>
        <v>-</v>
      </c>
      <c r="G362" s="304"/>
      <c r="H362" s="303" t="str">
        <f>IF($G362="","-",_xlfn.XLOOKUP($G362,Appr.Meta!$A:$A,Appr.Meta!$D:$D,"-",0,1))</f>
        <v>-</v>
      </c>
      <c r="I362" s="304"/>
      <c r="J362" s="303" t="str">
        <f>IF($I362="","-",_xlfn.XLOOKUP($I362,'CC.Meta'!$A:$A,'CC.Meta'!$D:$D,"-",0,1))</f>
        <v>-</v>
      </c>
      <c r="K362" s="302"/>
      <c r="L362" s="146" t="str">
        <f>IF($K362="","-",_xlfn.XLOOKUP($K362,Obj.Meta!$A:$A,Obj.Meta!$D:$D,"-",0,1))</f>
        <v>-</v>
      </c>
      <c r="M362" s="300" t="str">
        <f>IF($K362="","-",_xlfn.XLOOKUP($K362,Obj.Meta!$A:$A,Obj.Meta!$F:$F,"-",0,1))</f>
        <v>-</v>
      </c>
      <c r="N362" s="356" t="str">
        <f>IF($I362="","-",_xlfn.XLOOKUP($K362,Obj.Meta!$A:$A,Obj.Meta!$O:$O,"-",0,1))</f>
        <v>-</v>
      </c>
      <c r="O362" s="357" t="str">
        <f t="shared" si="11"/>
        <v>---</v>
      </c>
      <c r="P362" s="333"/>
      <c r="Q362" s="133"/>
      <c r="R362" s="728"/>
      <c r="S362" s="200"/>
      <c r="T362" s="201"/>
      <c r="U362" s="202"/>
      <c r="V362" s="613"/>
      <c r="W362" s="608"/>
    </row>
    <row r="363" spans="1:23" s="127" customFormat="1">
      <c r="A363" s="145" t="str">
        <f t="shared" si="10"/>
        <v>-</v>
      </c>
      <c r="B363" s="146" t="str">
        <f>_xlfn.XLOOKUP($A363,Dept.Meta!$A:$A,Dept.Meta!$F:$F,"-",0,1)</f>
        <v>-</v>
      </c>
      <c r="C363" s="629" t="str">
        <f>_xlfn.XLOOKUP(_xlfn.CONCAT($G363,"-",$I363),Div.Meta!$H:$H,Div.Meta!$C:$C,"-",0,1)</f>
        <v>-</v>
      </c>
      <c r="D363" s="302"/>
      <c r="E363" s="146" t="str">
        <f>IF($D363="","-",_xlfn.XLOOKUP($D363,Fund.Meta!$A:$A,Fund.Meta!$D:$D,"-",0,1))</f>
        <v>-</v>
      </c>
      <c r="F363" s="303" t="str">
        <f>IF($D363="","-",_xlfn.XLOOKUP($D363,Fund.Meta!$A:$A,Fund.Meta!$E:$E,"-",0,1))</f>
        <v>-</v>
      </c>
      <c r="G363" s="302"/>
      <c r="H363" s="303" t="str">
        <f>IF($G363="","-",_xlfn.XLOOKUP($G363,Appr.Meta!$A:$A,Appr.Meta!$D:$D,"-",0,1))</f>
        <v>-</v>
      </c>
      <c r="I363" s="304"/>
      <c r="J363" s="303" t="str">
        <f>IF($I363="","-",_xlfn.XLOOKUP($I363,'CC.Meta'!$A:$A,'CC.Meta'!$D:$D,"-",0,1))</f>
        <v>-</v>
      </c>
      <c r="K363" s="302"/>
      <c r="L363" s="146" t="str">
        <f>IF($K363="","-",_xlfn.XLOOKUP($K363,Obj.Meta!$A:$A,Obj.Meta!$D:$D,"-",0,1))</f>
        <v>-</v>
      </c>
      <c r="M363" s="300" t="str">
        <f>IF($K363="","-",_xlfn.XLOOKUP($K363,Obj.Meta!$A:$A,Obj.Meta!$F:$F,"-",0,1))</f>
        <v>-</v>
      </c>
      <c r="N363" s="356" t="str">
        <f>IF($I363="","-",_xlfn.XLOOKUP($K363,Obj.Meta!$A:$A,Obj.Meta!$O:$O,"-",0,1))</f>
        <v>-</v>
      </c>
      <c r="O363" s="357" t="str">
        <f t="shared" si="11"/>
        <v>---</v>
      </c>
      <c r="P363" s="333"/>
      <c r="Q363" s="133"/>
      <c r="R363" s="728"/>
      <c r="S363" s="200"/>
      <c r="T363" s="201"/>
      <c r="U363" s="202"/>
      <c r="V363" s="613"/>
      <c r="W363" s="608"/>
    </row>
    <row r="364" spans="1:23" s="127" customFormat="1">
      <c r="A364" s="145" t="str">
        <f t="shared" si="10"/>
        <v>-</v>
      </c>
      <c r="B364" s="146" t="str">
        <f>_xlfn.XLOOKUP($A364,Dept.Meta!$A:$A,Dept.Meta!$F:$F,"-",0,1)</f>
        <v>-</v>
      </c>
      <c r="C364" s="629" t="str">
        <f>_xlfn.XLOOKUP(_xlfn.CONCAT($G364,"-",$I364),Div.Meta!$H:$H,Div.Meta!$C:$C,"-",0,1)</f>
        <v>-</v>
      </c>
      <c r="D364" s="302"/>
      <c r="E364" s="146" t="str">
        <f>IF($D364="","-",_xlfn.XLOOKUP($D364,Fund.Meta!$A:$A,Fund.Meta!$D:$D,"-",0,1))</f>
        <v>-</v>
      </c>
      <c r="F364" s="303" t="str">
        <f>IF($D364="","-",_xlfn.XLOOKUP($D364,Fund.Meta!$A:$A,Fund.Meta!$E:$E,"-",0,1))</f>
        <v>-</v>
      </c>
      <c r="G364" s="304"/>
      <c r="H364" s="303" t="str">
        <f>IF($G364="","-",_xlfn.XLOOKUP($G364,Appr.Meta!$A:$A,Appr.Meta!$D:$D,"-",0,1))</f>
        <v>-</v>
      </c>
      <c r="I364" s="304"/>
      <c r="J364" s="303" t="str">
        <f>IF($I364="","-",_xlfn.XLOOKUP($I364,'CC.Meta'!$A:$A,'CC.Meta'!$D:$D,"-",0,1))</f>
        <v>-</v>
      </c>
      <c r="K364" s="302"/>
      <c r="L364" s="146" t="str">
        <f>IF($K364="","-",_xlfn.XLOOKUP($K364,Obj.Meta!$A:$A,Obj.Meta!$D:$D,"-",0,1))</f>
        <v>-</v>
      </c>
      <c r="M364" s="300" t="str">
        <f>IF($K364="","-",_xlfn.XLOOKUP($K364,Obj.Meta!$A:$A,Obj.Meta!$F:$F,"-",0,1))</f>
        <v>-</v>
      </c>
      <c r="N364" s="356" t="str">
        <f>IF($I364="","-",_xlfn.XLOOKUP($K364,Obj.Meta!$A:$A,Obj.Meta!$O:$O,"-",0,1))</f>
        <v>-</v>
      </c>
      <c r="O364" s="357" t="str">
        <f t="shared" si="11"/>
        <v>---</v>
      </c>
      <c r="P364" s="333"/>
      <c r="Q364" s="133"/>
      <c r="R364" s="728"/>
      <c r="S364" s="200"/>
      <c r="T364" s="201"/>
      <c r="U364" s="202"/>
      <c r="V364" s="613"/>
      <c r="W364" s="608"/>
    </row>
    <row r="365" spans="1:23" s="127" customFormat="1">
      <c r="A365" s="145" t="str">
        <f t="shared" si="10"/>
        <v>-</v>
      </c>
      <c r="B365" s="146" t="str">
        <f>_xlfn.XLOOKUP($A365,Dept.Meta!$A:$A,Dept.Meta!$F:$F,"-",0,1)</f>
        <v>-</v>
      </c>
      <c r="C365" s="629" t="str">
        <f>_xlfn.XLOOKUP(_xlfn.CONCAT($G365,"-",$I365),Div.Meta!$H:$H,Div.Meta!$C:$C,"-",0,1)</f>
        <v>-</v>
      </c>
      <c r="D365" s="302"/>
      <c r="E365" s="146" t="str">
        <f>IF($D365="","-",_xlfn.XLOOKUP($D365,Fund.Meta!$A:$A,Fund.Meta!$D:$D,"-",0,1))</f>
        <v>-</v>
      </c>
      <c r="F365" s="303" t="str">
        <f>IF($D365="","-",_xlfn.XLOOKUP($D365,Fund.Meta!$A:$A,Fund.Meta!$E:$E,"-",0,1))</f>
        <v>-</v>
      </c>
      <c r="G365" s="302"/>
      <c r="H365" s="303" t="str">
        <f>IF($G365="","-",_xlfn.XLOOKUP($G365,Appr.Meta!$A:$A,Appr.Meta!$D:$D,"-",0,1))</f>
        <v>-</v>
      </c>
      <c r="I365" s="304"/>
      <c r="J365" s="303" t="str">
        <f>IF($I365="","-",_xlfn.XLOOKUP($I365,'CC.Meta'!$A:$A,'CC.Meta'!$D:$D,"-",0,1))</f>
        <v>-</v>
      </c>
      <c r="K365" s="302"/>
      <c r="L365" s="146" t="str">
        <f>IF($K365="","-",_xlfn.XLOOKUP($K365,Obj.Meta!$A:$A,Obj.Meta!$D:$D,"-",0,1))</f>
        <v>-</v>
      </c>
      <c r="M365" s="300" t="str">
        <f>IF($K365="","-",_xlfn.XLOOKUP($K365,Obj.Meta!$A:$A,Obj.Meta!$F:$F,"-",0,1))</f>
        <v>-</v>
      </c>
      <c r="N365" s="356" t="str">
        <f>IF($I365="","-",_xlfn.XLOOKUP($K365,Obj.Meta!$A:$A,Obj.Meta!$O:$O,"-",0,1))</f>
        <v>-</v>
      </c>
      <c r="O365" s="357" t="str">
        <f t="shared" si="11"/>
        <v>---</v>
      </c>
      <c r="P365" s="333"/>
      <c r="Q365" s="133"/>
      <c r="R365" s="728"/>
      <c r="S365" s="200"/>
      <c r="T365" s="201"/>
      <c r="U365" s="202"/>
      <c r="V365" s="613"/>
      <c r="W365" s="608"/>
    </row>
    <row r="366" spans="1:23" s="127" customFormat="1">
      <c r="A366" s="145" t="str">
        <f t="shared" si="10"/>
        <v>-</v>
      </c>
      <c r="B366" s="146" t="str">
        <f>_xlfn.XLOOKUP($A366,Dept.Meta!$A:$A,Dept.Meta!$F:$F,"-",0,1)</f>
        <v>-</v>
      </c>
      <c r="C366" s="629" t="str">
        <f>_xlfn.XLOOKUP(_xlfn.CONCAT($G366,"-",$I366),Div.Meta!$H:$H,Div.Meta!$C:$C,"-",0,1)</f>
        <v>-</v>
      </c>
      <c r="D366" s="302"/>
      <c r="E366" s="146" t="str">
        <f>IF($D366="","-",_xlfn.XLOOKUP($D366,Fund.Meta!$A:$A,Fund.Meta!$D:$D,"-",0,1))</f>
        <v>-</v>
      </c>
      <c r="F366" s="303" t="str">
        <f>IF($D366="","-",_xlfn.XLOOKUP($D366,Fund.Meta!$A:$A,Fund.Meta!$E:$E,"-",0,1))</f>
        <v>-</v>
      </c>
      <c r="G366" s="302"/>
      <c r="H366" s="303" t="str">
        <f>IF($G366="","-",_xlfn.XLOOKUP($G366,Appr.Meta!$A:$A,Appr.Meta!$D:$D,"-",0,1))</f>
        <v>-</v>
      </c>
      <c r="I366" s="304"/>
      <c r="J366" s="303" t="str">
        <f>IF($I366="","-",_xlfn.XLOOKUP($I366,'CC.Meta'!$A:$A,'CC.Meta'!$D:$D,"-",0,1))</f>
        <v>-</v>
      </c>
      <c r="K366" s="302"/>
      <c r="L366" s="146" t="str">
        <f>IF($K366="","-",_xlfn.XLOOKUP($K366,Obj.Meta!$A:$A,Obj.Meta!$D:$D,"-",0,1))</f>
        <v>-</v>
      </c>
      <c r="M366" s="300" t="str">
        <f>IF($K366="","-",_xlfn.XLOOKUP($K366,Obj.Meta!$A:$A,Obj.Meta!$F:$F,"-",0,1))</f>
        <v>-</v>
      </c>
      <c r="N366" s="356" t="str">
        <f>IF($I366="","-",_xlfn.XLOOKUP($K366,Obj.Meta!$A:$A,Obj.Meta!$O:$O,"-",0,1))</f>
        <v>-</v>
      </c>
      <c r="O366" s="357" t="str">
        <f t="shared" si="11"/>
        <v>---</v>
      </c>
      <c r="P366" s="333"/>
      <c r="Q366" s="133"/>
      <c r="R366" s="728"/>
      <c r="S366" s="200"/>
      <c r="T366" s="201"/>
      <c r="U366" s="202"/>
      <c r="V366" s="613"/>
      <c r="W366" s="608"/>
    </row>
    <row r="367" spans="1:23" s="127" customFormat="1">
      <c r="A367" s="145" t="str">
        <f t="shared" si="10"/>
        <v>-</v>
      </c>
      <c r="B367" s="146" t="str">
        <f>_xlfn.XLOOKUP($A367,Dept.Meta!$A:$A,Dept.Meta!$F:$F,"-",0,1)</f>
        <v>-</v>
      </c>
      <c r="C367" s="629" t="str">
        <f>_xlfn.XLOOKUP(_xlfn.CONCAT($G367,"-",$I367),Div.Meta!$H:$H,Div.Meta!$C:$C,"-",0,1)</f>
        <v>-</v>
      </c>
      <c r="D367" s="302"/>
      <c r="E367" s="146" t="str">
        <f>IF($D367="","-",_xlfn.XLOOKUP($D367,Fund.Meta!$A:$A,Fund.Meta!$D:$D,"-",0,1))</f>
        <v>-</v>
      </c>
      <c r="F367" s="303" t="str">
        <f>IF($D367="","-",_xlfn.XLOOKUP($D367,Fund.Meta!$A:$A,Fund.Meta!$E:$E,"-",0,1))</f>
        <v>-</v>
      </c>
      <c r="G367" s="302"/>
      <c r="H367" s="303" t="str">
        <f>IF($G367="","-",_xlfn.XLOOKUP($G367,Appr.Meta!$A:$A,Appr.Meta!$D:$D,"-",0,1))</f>
        <v>-</v>
      </c>
      <c r="I367" s="304"/>
      <c r="J367" s="303" t="str">
        <f>IF($I367="","-",_xlfn.XLOOKUP($I367,'CC.Meta'!$A:$A,'CC.Meta'!$D:$D,"-",0,1))</f>
        <v>-</v>
      </c>
      <c r="K367" s="302"/>
      <c r="L367" s="146" t="str">
        <f>IF($K367="","-",_xlfn.XLOOKUP($K367,Obj.Meta!$A:$A,Obj.Meta!$D:$D,"-",0,1))</f>
        <v>-</v>
      </c>
      <c r="M367" s="300" t="str">
        <f>IF($K367="","-",_xlfn.XLOOKUP($K367,Obj.Meta!$A:$A,Obj.Meta!$F:$F,"-",0,1))</f>
        <v>-</v>
      </c>
      <c r="N367" s="356" t="str">
        <f>IF($I367="","-",_xlfn.XLOOKUP($K367,Obj.Meta!$A:$A,Obj.Meta!$O:$O,"-",0,1))</f>
        <v>-</v>
      </c>
      <c r="O367" s="357" t="str">
        <f t="shared" si="11"/>
        <v>---</v>
      </c>
      <c r="P367" s="333"/>
      <c r="Q367" s="133"/>
      <c r="R367" s="728"/>
      <c r="S367" s="200"/>
      <c r="T367" s="201"/>
      <c r="U367" s="202"/>
      <c r="V367" s="613"/>
      <c r="W367" s="608"/>
    </row>
    <row r="368" spans="1:23" s="127" customFormat="1">
      <c r="A368" s="145" t="str">
        <f t="shared" si="10"/>
        <v>-</v>
      </c>
      <c r="B368" s="146" t="str">
        <f>_xlfn.XLOOKUP($A368,Dept.Meta!$A:$A,Dept.Meta!$F:$F,"-",0,1)</f>
        <v>-</v>
      </c>
      <c r="C368" s="629" t="str">
        <f>_xlfn.XLOOKUP(_xlfn.CONCAT($G368,"-",$I368),Div.Meta!$H:$H,Div.Meta!$C:$C,"-",0,1)</f>
        <v>-</v>
      </c>
      <c r="D368" s="302"/>
      <c r="E368" s="146" t="str">
        <f>IF($D368="","-",_xlfn.XLOOKUP($D368,Fund.Meta!$A:$A,Fund.Meta!$D:$D,"-",0,1))</f>
        <v>-</v>
      </c>
      <c r="F368" s="303" t="str">
        <f>IF($D368="","-",_xlfn.XLOOKUP($D368,Fund.Meta!$A:$A,Fund.Meta!$E:$E,"-",0,1))</f>
        <v>-</v>
      </c>
      <c r="G368" s="302"/>
      <c r="H368" s="303" t="str">
        <f>IF($G368="","-",_xlfn.XLOOKUP($G368,Appr.Meta!$A:$A,Appr.Meta!$D:$D,"-",0,1))</f>
        <v>-</v>
      </c>
      <c r="I368" s="304"/>
      <c r="J368" s="303" t="str">
        <f>IF($I368="","-",_xlfn.XLOOKUP($I368,'CC.Meta'!$A:$A,'CC.Meta'!$D:$D,"-",0,1))</f>
        <v>-</v>
      </c>
      <c r="K368" s="302"/>
      <c r="L368" s="146" t="str">
        <f>IF($K368="","-",_xlfn.XLOOKUP($K368,Obj.Meta!$A:$A,Obj.Meta!$D:$D,"-",0,1))</f>
        <v>-</v>
      </c>
      <c r="M368" s="300" t="str">
        <f>IF($K368="","-",_xlfn.XLOOKUP($K368,Obj.Meta!$A:$A,Obj.Meta!$F:$F,"-",0,1))</f>
        <v>-</v>
      </c>
      <c r="N368" s="356" t="str">
        <f>IF($I368="","-",_xlfn.XLOOKUP($K368,Obj.Meta!$A:$A,Obj.Meta!$O:$O,"-",0,1))</f>
        <v>-</v>
      </c>
      <c r="O368" s="357" t="str">
        <f t="shared" si="11"/>
        <v>---</v>
      </c>
      <c r="P368" s="333"/>
      <c r="Q368" s="133"/>
      <c r="R368" s="728"/>
      <c r="S368" s="200"/>
      <c r="T368" s="201"/>
      <c r="U368" s="202"/>
      <c r="V368" s="613"/>
      <c r="W368" s="608"/>
    </row>
    <row r="369" spans="1:23" s="127" customFormat="1">
      <c r="A369" s="145" t="str">
        <f t="shared" si="10"/>
        <v>-</v>
      </c>
      <c r="B369" s="146" t="str">
        <f>_xlfn.XLOOKUP($A369,Dept.Meta!$A:$A,Dept.Meta!$F:$F,"-",0,1)</f>
        <v>-</v>
      </c>
      <c r="C369" s="629" t="str">
        <f>_xlfn.XLOOKUP(_xlfn.CONCAT($G369,"-",$I369),Div.Meta!$H:$H,Div.Meta!$C:$C,"-",0,1)</f>
        <v>-</v>
      </c>
      <c r="D369" s="302"/>
      <c r="E369" s="146" t="str">
        <f>IF($D369="","-",_xlfn.XLOOKUP($D369,Fund.Meta!$A:$A,Fund.Meta!$D:$D,"-",0,1))</f>
        <v>-</v>
      </c>
      <c r="F369" s="303" t="str">
        <f>IF($D369="","-",_xlfn.XLOOKUP($D369,Fund.Meta!$A:$A,Fund.Meta!$E:$E,"-",0,1))</f>
        <v>-</v>
      </c>
      <c r="G369" s="302"/>
      <c r="H369" s="303" t="str">
        <f>IF($G369="","-",_xlfn.XLOOKUP($G369,Appr.Meta!$A:$A,Appr.Meta!$D:$D,"-",0,1))</f>
        <v>-</v>
      </c>
      <c r="I369" s="304"/>
      <c r="J369" s="303" t="str">
        <f>IF($I369="","-",_xlfn.XLOOKUP($I369,'CC.Meta'!$A:$A,'CC.Meta'!$D:$D,"-",0,1))</f>
        <v>-</v>
      </c>
      <c r="K369" s="302"/>
      <c r="L369" s="146" t="str">
        <f>IF($K369="","-",_xlfn.XLOOKUP($K369,Obj.Meta!$A:$A,Obj.Meta!$D:$D,"-",0,1))</f>
        <v>-</v>
      </c>
      <c r="M369" s="300" t="str">
        <f>IF($K369="","-",_xlfn.XLOOKUP($K369,Obj.Meta!$A:$A,Obj.Meta!$F:$F,"-",0,1))</f>
        <v>-</v>
      </c>
      <c r="N369" s="356" t="str">
        <f>IF($I369="","-",_xlfn.XLOOKUP($K369,Obj.Meta!$A:$A,Obj.Meta!$O:$O,"-",0,1))</f>
        <v>-</v>
      </c>
      <c r="O369" s="357" t="str">
        <f t="shared" si="11"/>
        <v>---</v>
      </c>
      <c r="P369" s="333"/>
      <c r="Q369" s="133"/>
      <c r="R369" s="728"/>
      <c r="S369" s="200"/>
      <c r="T369" s="201"/>
      <c r="U369" s="202"/>
      <c r="V369" s="613"/>
      <c r="W369" s="608"/>
    </row>
    <row r="370" spans="1:23" s="127" customFormat="1">
      <c r="A370" s="145" t="str">
        <f t="shared" si="10"/>
        <v>-</v>
      </c>
      <c r="B370" s="146" t="str">
        <f>_xlfn.XLOOKUP($A370,Dept.Meta!$A:$A,Dept.Meta!$F:$F,"-",0,1)</f>
        <v>-</v>
      </c>
      <c r="C370" s="629" t="str">
        <f>_xlfn.XLOOKUP(_xlfn.CONCAT($G370,"-",$I370),Div.Meta!$H:$H,Div.Meta!$C:$C,"-",0,1)</f>
        <v>-</v>
      </c>
      <c r="D370" s="302"/>
      <c r="E370" s="146" t="str">
        <f>IF($D370="","-",_xlfn.XLOOKUP($D370,Fund.Meta!$A:$A,Fund.Meta!$D:$D,"-",0,1))</f>
        <v>-</v>
      </c>
      <c r="F370" s="303" t="str">
        <f>IF($D370="","-",_xlfn.XLOOKUP($D370,Fund.Meta!$A:$A,Fund.Meta!$E:$E,"-",0,1))</f>
        <v>-</v>
      </c>
      <c r="G370" s="302"/>
      <c r="H370" s="303" t="str">
        <f>IF($G370="","-",_xlfn.XLOOKUP($G370,Appr.Meta!$A:$A,Appr.Meta!$D:$D,"-",0,1))</f>
        <v>-</v>
      </c>
      <c r="I370" s="304"/>
      <c r="J370" s="303" t="str">
        <f>IF($I370="","-",_xlfn.XLOOKUP($I370,'CC.Meta'!$A:$A,'CC.Meta'!$D:$D,"-",0,1))</f>
        <v>-</v>
      </c>
      <c r="K370" s="302"/>
      <c r="L370" s="146" t="str">
        <f>IF($K370="","-",_xlfn.XLOOKUP($K370,Obj.Meta!$A:$A,Obj.Meta!$D:$D,"-",0,1))</f>
        <v>-</v>
      </c>
      <c r="M370" s="300" t="str">
        <f>IF($K370="","-",_xlfn.XLOOKUP($K370,Obj.Meta!$A:$A,Obj.Meta!$F:$F,"-",0,1))</f>
        <v>-</v>
      </c>
      <c r="N370" s="356" t="str">
        <f>IF($I370="","-",_xlfn.XLOOKUP($K370,Obj.Meta!$A:$A,Obj.Meta!$O:$O,"-",0,1))</f>
        <v>-</v>
      </c>
      <c r="O370" s="357" t="str">
        <f t="shared" si="11"/>
        <v>---</v>
      </c>
      <c r="P370" s="333"/>
      <c r="Q370" s="133"/>
      <c r="R370" s="728"/>
      <c r="S370" s="200"/>
      <c r="T370" s="201"/>
      <c r="U370" s="202"/>
      <c r="V370" s="613"/>
      <c r="W370" s="608"/>
    </row>
    <row r="371" spans="1:23" s="127" customFormat="1">
      <c r="A371" s="145" t="str">
        <f t="shared" si="10"/>
        <v>-</v>
      </c>
      <c r="B371" s="146" t="str">
        <f>_xlfn.XLOOKUP($A371,Dept.Meta!$A:$A,Dept.Meta!$F:$F,"-",0,1)</f>
        <v>-</v>
      </c>
      <c r="C371" s="629" t="str">
        <f>_xlfn.XLOOKUP(_xlfn.CONCAT($G371,"-",$I371),Div.Meta!$H:$H,Div.Meta!$C:$C,"-",0,1)</f>
        <v>-</v>
      </c>
      <c r="D371" s="302"/>
      <c r="E371" s="146" t="str">
        <f>IF($D371="","-",_xlfn.XLOOKUP($D371,Fund.Meta!$A:$A,Fund.Meta!$D:$D,"-",0,1))</f>
        <v>-</v>
      </c>
      <c r="F371" s="303" t="str">
        <f>IF($D371="","-",_xlfn.XLOOKUP($D371,Fund.Meta!$A:$A,Fund.Meta!$E:$E,"-",0,1))</f>
        <v>-</v>
      </c>
      <c r="G371" s="302"/>
      <c r="H371" s="303" t="str">
        <f>IF($G371="","-",_xlfn.XLOOKUP($G371,Appr.Meta!$A:$A,Appr.Meta!$D:$D,"-",0,1))</f>
        <v>-</v>
      </c>
      <c r="I371" s="304"/>
      <c r="J371" s="303" t="str">
        <f>IF($I371="","-",_xlfn.XLOOKUP($I371,'CC.Meta'!$A:$A,'CC.Meta'!$D:$D,"-",0,1))</f>
        <v>-</v>
      </c>
      <c r="K371" s="302"/>
      <c r="L371" s="146" t="str">
        <f>IF($K371="","-",_xlfn.XLOOKUP($K371,Obj.Meta!$A:$A,Obj.Meta!$D:$D,"-",0,1))</f>
        <v>-</v>
      </c>
      <c r="M371" s="300" t="str">
        <f>IF($K371="","-",_xlfn.XLOOKUP($K371,Obj.Meta!$A:$A,Obj.Meta!$F:$F,"-",0,1))</f>
        <v>-</v>
      </c>
      <c r="N371" s="356" t="str">
        <f>IF($I371="","-",_xlfn.XLOOKUP($K371,Obj.Meta!$A:$A,Obj.Meta!$O:$O,"-",0,1))</f>
        <v>-</v>
      </c>
      <c r="O371" s="357" t="str">
        <f t="shared" si="11"/>
        <v>---</v>
      </c>
      <c r="P371" s="333"/>
      <c r="Q371" s="133"/>
      <c r="R371" s="728"/>
      <c r="S371" s="200"/>
      <c r="T371" s="201"/>
      <c r="U371" s="202"/>
      <c r="V371" s="613"/>
      <c r="W371" s="608"/>
    </row>
    <row r="372" spans="1:23" s="127" customFormat="1">
      <c r="A372" s="145" t="str">
        <f t="shared" si="10"/>
        <v>-</v>
      </c>
      <c r="B372" s="146" t="str">
        <f>_xlfn.XLOOKUP($A372,Dept.Meta!$A:$A,Dept.Meta!$F:$F,"-",0,1)</f>
        <v>-</v>
      </c>
      <c r="C372" s="629" t="str">
        <f>_xlfn.XLOOKUP(_xlfn.CONCAT($G372,"-",$I372),Div.Meta!$H:$H,Div.Meta!$C:$C,"-",0,1)</f>
        <v>-</v>
      </c>
      <c r="D372" s="302"/>
      <c r="E372" s="146" t="str">
        <f>IF($D372="","-",_xlfn.XLOOKUP($D372,Fund.Meta!$A:$A,Fund.Meta!$D:$D,"-",0,1))</f>
        <v>-</v>
      </c>
      <c r="F372" s="303" t="str">
        <f>IF($D372="","-",_xlfn.XLOOKUP($D372,Fund.Meta!$A:$A,Fund.Meta!$E:$E,"-",0,1))</f>
        <v>-</v>
      </c>
      <c r="G372" s="302"/>
      <c r="H372" s="303" t="str">
        <f>IF($G372="","-",_xlfn.XLOOKUP($G372,Appr.Meta!$A:$A,Appr.Meta!$D:$D,"-",0,1))</f>
        <v>-</v>
      </c>
      <c r="I372" s="304"/>
      <c r="J372" s="303" t="str">
        <f>IF($I372="","-",_xlfn.XLOOKUP($I372,'CC.Meta'!$A:$A,'CC.Meta'!$D:$D,"-",0,1))</f>
        <v>-</v>
      </c>
      <c r="K372" s="302"/>
      <c r="L372" s="146" t="str">
        <f>IF($K372="","-",_xlfn.XLOOKUP($K372,Obj.Meta!$A:$A,Obj.Meta!$D:$D,"-",0,1))</f>
        <v>-</v>
      </c>
      <c r="M372" s="300" t="str">
        <f>IF($K372="","-",_xlfn.XLOOKUP($K372,Obj.Meta!$A:$A,Obj.Meta!$F:$F,"-",0,1))</f>
        <v>-</v>
      </c>
      <c r="N372" s="356" t="str">
        <f>IF($I372="","-",_xlfn.XLOOKUP($K372,Obj.Meta!$A:$A,Obj.Meta!$O:$O,"-",0,1))</f>
        <v>-</v>
      </c>
      <c r="O372" s="357" t="str">
        <f t="shared" si="11"/>
        <v>---</v>
      </c>
      <c r="P372" s="333"/>
      <c r="Q372" s="133"/>
      <c r="R372" s="728"/>
      <c r="S372" s="200"/>
      <c r="T372" s="201"/>
      <c r="U372" s="202"/>
      <c r="V372" s="613"/>
      <c r="W372" s="608"/>
    </row>
    <row r="373" spans="1:23" s="127" customFormat="1">
      <c r="A373" s="145" t="str">
        <f t="shared" si="10"/>
        <v>-</v>
      </c>
      <c r="B373" s="146" t="str">
        <f>_xlfn.XLOOKUP($A373,Dept.Meta!$A:$A,Dept.Meta!$F:$F,"-",0,1)</f>
        <v>-</v>
      </c>
      <c r="C373" s="629" t="str">
        <f>_xlfn.XLOOKUP(_xlfn.CONCAT($G373,"-",$I373),Div.Meta!$H:$H,Div.Meta!$C:$C,"-",0,1)</f>
        <v>-</v>
      </c>
      <c r="D373" s="302"/>
      <c r="E373" s="146" t="str">
        <f>IF($D373="","-",_xlfn.XLOOKUP($D373,Fund.Meta!$A:$A,Fund.Meta!$D:$D,"-",0,1))</f>
        <v>-</v>
      </c>
      <c r="F373" s="303" t="str">
        <f>IF($D373="","-",_xlfn.XLOOKUP($D373,Fund.Meta!$A:$A,Fund.Meta!$E:$E,"-",0,1))</f>
        <v>-</v>
      </c>
      <c r="G373" s="302"/>
      <c r="H373" s="303" t="str">
        <f>IF($G373="","-",_xlfn.XLOOKUP($G373,Appr.Meta!$A:$A,Appr.Meta!$D:$D,"-",0,1))</f>
        <v>-</v>
      </c>
      <c r="I373" s="304"/>
      <c r="J373" s="303" t="str">
        <f>IF($I373="","-",_xlfn.XLOOKUP($I373,'CC.Meta'!$A:$A,'CC.Meta'!$D:$D,"-",0,1))</f>
        <v>-</v>
      </c>
      <c r="K373" s="302"/>
      <c r="L373" s="146" t="str">
        <f>IF($K373="","-",_xlfn.XLOOKUP($K373,Obj.Meta!$A:$A,Obj.Meta!$D:$D,"-",0,1))</f>
        <v>-</v>
      </c>
      <c r="M373" s="300" t="str">
        <f>IF($K373="","-",_xlfn.XLOOKUP($K373,Obj.Meta!$A:$A,Obj.Meta!$F:$F,"-",0,1))</f>
        <v>-</v>
      </c>
      <c r="N373" s="356" t="str">
        <f>IF($I373="","-",_xlfn.XLOOKUP($K373,Obj.Meta!$A:$A,Obj.Meta!$O:$O,"-",0,1))</f>
        <v>-</v>
      </c>
      <c r="O373" s="357" t="str">
        <f t="shared" si="11"/>
        <v>---</v>
      </c>
      <c r="P373" s="333"/>
      <c r="Q373" s="133"/>
      <c r="R373" s="728"/>
      <c r="S373" s="200"/>
      <c r="T373" s="201"/>
      <c r="U373" s="202"/>
      <c r="V373" s="613"/>
      <c r="W373" s="608"/>
    </row>
    <row r="374" spans="1:23" s="127" customFormat="1">
      <c r="A374" s="145" t="str">
        <f t="shared" si="10"/>
        <v>-</v>
      </c>
      <c r="B374" s="146" t="str">
        <f>_xlfn.XLOOKUP($A374,Dept.Meta!$A:$A,Dept.Meta!$F:$F,"-",0,1)</f>
        <v>-</v>
      </c>
      <c r="C374" s="629" t="str">
        <f>_xlfn.XLOOKUP(_xlfn.CONCAT($G374,"-",$I374),Div.Meta!$H:$H,Div.Meta!$C:$C,"-",0,1)</f>
        <v>-</v>
      </c>
      <c r="D374" s="302"/>
      <c r="E374" s="146" t="str">
        <f>IF($D374="","-",_xlfn.XLOOKUP($D374,Fund.Meta!$A:$A,Fund.Meta!$D:$D,"-",0,1))</f>
        <v>-</v>
      </c>
      <c r="F374" s="303" t="str">
        <f>IF($D374="","-",_xlfn.XLOOKUP($D374,Fund.Meta!$A:$A,Fund.Meta!$E:$E,"-",0,1))</f>
        <v>-</v>
      </c>
      <c r="G374" s="302"/>
      <c r="H374" s="303" t="str">
        <f>IF($G374="","-",_xlfn.XLOOKUP($G374,Appr.Meta!$A:$A,Appr.Meta!$D:$D,"-",0,1))</f>
        <v>-</v>
      </c>
      <c r="I374" s="304"/>
      <c r="J374" s="303" t="str">
        <f>IF($I374="","-",_xlfn.XLOOKUP($I374,'CC.Meta'!$A:$A,'CC.Meta'!$D:$D,"-",0,1))</f>
        <v>-</v>
      </c>
      <c r="K374" s="302"/>
      <c r="L374" s="146" t="str">
        <f>IF($K374="","-",_xlfn.XLOOKUP($K374,Obj.Meta!$A:$A,Obj.Meta!$D:$D,"-",0,1))</f>
        <v>-</v>
      </c>
      <c r="M374" s="300" t="str">
        <f>IF($K374="","-",_xlfn.XLOOKUP($K374,Obj.Meta!$A:$A,Obj.Meta!$F:$F,"-",0,1))</f>
        <v>-</v>
      </c>
      <c r="N374" s="356" t="str">
        <f>IF($I374="","-",_xlfn.XLOOKUP($K374,Obj.Meta!$A:$A,Obj.Meta!$O:$O,"-",0,1))</f>
        <v>-</v>
      </c>
      <c r="O374" s="357" t="str">
        <f t="shared" si="11"/>
        <v>---</v>
      </c>
      <c r="P374" s="333"/>
      <c r="Q374" s="133"/>
      <c r="R374" s="728"/>
      <c r="S374" s="200"/>
      <c r="T374" s="201"/>
      <c r="U374" s="202"/>
      <c r="V374" s="613"/>
      <c r="W374" s="608"/>
    </row>
    <row r="375" spans="1:23" s="127" customFormat="1">
      <c r="A375" s="145" t="str">
        <f t="shared" si="10"/>
        <v>-</v>
      </c>
      <c r="B375" s="146" t="str">
        <f>_xlfn.XLOOKUP($A375,Dept.Meta!$A:$A,Dept.Meta!$F:$F,"-",0,1)</f>
        <v>-</v>
      </c>
      <c r="C375" s="629" t="str">
        <f>_xlfn.XLOOKUP(_xlfn.CONCAT($G375,"-",$I375),Div.Meta!$H:$H,Div.Meta!$C:$C,"-",0,1)</f>
        <v>-</v>
      </c>
      <c r="D375" s="302"/>
      <c r="E375" s="146" t="str">
        <f>IF($D375="","-",_xlfn.XLOOKUP($D375,Fund.Meta!$A:$A,Fund.Meta!$D:$D,"-",0,1))</f>
        <v>-</v>
      </c>
      <c r="F375" s="303" t="str">
        <f>IF($D375="","-",_xlfn.XLOOKUP($D375,Fund.Meta!$A:$A,Fund.Meta!$E:$E,"-",0,1))</f>
        <v>-</v>
      </c>
      <c r="G375" s="302"/>
      <c r="H375" s="303" t="str">
        <f>IF($G375="","-",_xlfn.XLOOKUP($G375,Appr.Meta!$A:$A,Appr.Meta!$D:$D,"-",0,1))</f>
        <v>-</v>
      </c>
      <c r="I375" s="304"/>
      <c r="J375" s="303" t="str">
        <f>IF($I375="","-",_xlfn.XLOOKUP($I375,'CC.Meta'!$A:$A,'CC.Meta'!$D:$D,"-",0,1))</f>
        <v>-</v>
      </c>
      <c r="K375" s="302"/>
      <c r="L375" s="146" t="str">
        <f>IF($K375="","-",_xlfn.XLOOKUP($K375,Obj.Meta!$A:$A,Obj.Meta!$D:$D,"-",0,1))</f>
        <v>-</v>
      </c>
      <c r="M375" s="300" t="str">
        <f>IF($K375="","-",_xlfn.XLOOKUP($K375,Obj.Meta!$A:$A,Obj.Meta!$F:$F,"-",0,1))</f>
        <v>-</v>
      </c>
      <c r="N375" s="356" t="str">
        <f>IF($I375="","-",_xlfn.XLOOKUP($K375,Obj.Meta!$A:$A,Obj.Meta!$O:$O,"-",0,1))</f>
        <v>-</v>
      </c>
      <c r="O375" s="357" t="str">
        <f t="shared" si="11"/>
        <v>---</v>
      </c>
      <c r="P375" s="333"/>
      <c r="Q375" s="133"/>
      <c r="R375" s="728"/>
      <c r="S375" s="200"/>
      <c r="T375" s="201"/>
      <c r="U375" s="202"/>
      <c r="V375" s="613"/>
      <c r="W375" s="608"/>
    </row>
    <row r="376" spans="1:23" s="127" customFormat="1">
      <c r="A376" s="145" t="str">
        <f t="shared" si="10"/>
        <v>-</v>
      </c>
      <c r="B376" s="146" t="str">
        <f>_xlfn.XLOOKUP($A376,Dept.Meta!$A:$A,Dept.Meta!$F:$F,"-",0,1)</f>
        <v>-</v>
      </c>
      <c r="C376" s="629" t="str">
        <f>_xlfn.XLOOKUP(_xlfn.CONCAT($G376,"-",$I376),Div.Meta!$H:$H,Div.Meta!$C:$C,"-",0,1)</f>
        <v>-</v>
      </c>
      <c r="D376" s="302"/>
      <c r="E376" s="146" t="str">
        <f>IF($D376="","-",_xlfn.XLOOKUP($D376,Fund.Meta!$A:$A,Fund.Meta!$D:$D,"-",0,1))</f>
        <v>-</v>
      </c>
      <c r="F376" s="303" t="str">
        <f>IF($D376="","-",_xlfn.XLOOKUP($D376,Fund.Meta!$A:$A,Fund.Meta!$E:$E,"-",0,1))</f>
        <v>-</v>
      </c>
      <c r="G376" s="302"/>
      <c r="H376" s="303" t="str">
        <f>IF($G376="","-",_xlfn.XLOOKUP($G376,Appr.Meta!$A:$A,Appr.Meta!$D:$D,"-",0,1))</f>
        <v>-</v>
      </c>
      <c r="I376" s="304"/>
      <c r="J376" s="303" t="str">
        <f>IF($I376="","-",_xlfn.XLOOKUP($I376,'CC.Meta'!$A:$A,'CC.Meta'!$D:$D,"-",0,1))</f>
        <v>-</v>
      </c>
      <c r="K376" s="302"/>
      <c r="L376" s="146" t="str">
        <f>IF($K376="","-",_xlfn.XLOOKUP($K376,Obj.Meta!$A:$A,Obj.Meta!$D:$D,"-",0,1))</f>
        <v>-</v>
      </c>
      <c r="M376" s="300" t="str">
        <f>IF($K376="","-",_xlfn.XLOOKUP($K376,Obj.Meta!$A:$A,Obj.Meta!$F:$F,"-",0,1))</f>
        <v>-</v>
      </c>
      <c r="N376" s="356" t="str">
        <f>IF($I376="","-",_xlfn.XLOOKUP($K376,Obj.Meta!$A:$A,Obj.Meta!$O:$O,"-",0,1))</f>
        <v>-</v>
      </c>
      <c r="O376" s="357" t="str">
        <f t="shared" si="11"/>
        <v>---</v>
      </c>
      <c r="P376" s="333"/>
      <c r="Q376" s="133"/>
      <c r="R376" s="728"/>
      <c r="S376" s="200"/>
      <c r="T376" s="201"/>
      <c r="U376" s="202"/>
      <c r="V376" s="613"/>
      <c r="W376" s="608"/>
    </row>
    <row r="377" spans="1:23" s="127" customFormat="1">
      <c r="A377" s="145" t="str">
        <f t="shared" si="10"/>
        <v>-</v>
      </c>
      <c r="B377" s="146" t="str">
        <f>_xlfn.XLOOKUP($A377,Dept.Meta!$A:$A,Dept.Meta!$F:$F,"-",0,1)</f>
        <v>-</v>
      </c>
      <c r="C377" s="629" t="str">
        <f>_xlfn.XLOOKUP(_xlfn.CONCAT($G377,"-",$I377),Div.Meta!$H:$H,Div.Meta!$C:$C,"-",0,1)</f>
        <v>-</v>
      </c>
      <c r="D377" s="302"/>
      <c r="E377" s="146" t="str">
        <f>IF($D377="","-",_xlfn.XLOOKUP($D377,Fund.Meta!$A:$A,Fund.Meta!$D:$D,"-",0,1))</f>
        <v>-</v>
      </c>
      <c r="F377" s="303" t="str">
        <f>IF($D377="","-",_xlfn.XLOOKUP($D377,Fund.Meta!$A:$A,Fund.Meta!$E:$E,"-",0,1))</f>
        <v>-</v>
      </c>
      <c r="G377" s="302"/>
      <c r="H377" s="303" t="str">
        <f>IF($G377="","-",_xlfn.XLOOKUP($G377,Appr.Meta!$A:$A,Appr.Meta!$D:$D,"-",0,1))</f>
        <v>-</v>
      </c>
      <c r="I377" s="304"/>
      <c r="J377" s="303" t="str">
        <f>IF($I377="","-",_xlfn.XLOOKUP($I377,'CC.Meta'!$A:$A,'CC.Meta'!$D:$D,"-",0,1))</f>
        <v>-</v>
      </c>
      <c r="K377" s="302"/>
      <c r="L377" s="146" t="str">
        <f>IF($K377="","-",_xlfn.XLOOKUP($K377,Obj.Meta!$A:$A,Obj.Meta!$D:$D,"-",0,1))</f>
        <v>-</v>
      </c>
      <c r="M377" s="300" t="str">
        <f>IF($K377="","-",_xlfn.XLOOKUP($K377,Obj.Meta!$A:$A,Obj.Meta!$F:$F,"-",0,1))</f>
        <v>-</v>
      </c>
      <c r="N377" s="356" t="str">
        <f>IF($I377="","-",_xlfn.XLOOKUP($K377,Obj.Meta!$A:$A,Obj.Meta!$O:$O,"-",0,1))</f>
        <v>-</v>
      </c>
      <c r="O377" s="357" t="str">
        <f t="shared" si="11"/>
        <v>---</v>
      </c>
      <c r="P377" s="333"/>
      <c r="Q377" s="133"/>
      <c r="R377" s="728"/>
      <c r="S377" s="200"/>
      <c r="T377" s="201"/>
      <c r="U377" s="202"/>
      <c r="V377" s="613"/>
      <c r="W377" s="608"/>
    </row>
    <row r="378" spans="1:23" s="127" customFormat="1">
      <c r="A378" s="145" t="str">
        <f t="shared" si="10"/>
        <v>-</v>
      </c>
      <c r="B378" s="146" t="str">
        <f>_xlfn.XLOOKUP($A378,Dept.Meta!$A:$A,Dept.Meta!$F:$F,"-",0,1)</f>
        <v>-</v>
      </c>
      <c r="C378" s="629" t="str">
        <f>_xlfn.XLOOKUP(_xlfn.CONCAT($G378,"-",$I378),Div.Meta!$H:$H,Div.Meta!$C:$C,"-",0,1)</f>
        <v>-</v>
      </c>
      <c r="D378" s="302"/>
      <c r="E378" s="146" t="str">
        <f>IF($D378="","-",_xlfn.XLOOKUP($D378,Fund.Meta!$A:$A,Fund.Meta!$D:$D,"-",0,1))</f>
        <v>-</v>
      </c>
      <c r="F378" s="303" t="str">
        <f>IF($D378="","-",_xlfn.XLOOKUP($D378,Fund.Meta!$A:$A,Fund.Meta!$E:$E,"-",0,1))</f>
        <v>-</v>
      </c>
      <c r="G378" s="302"/>
      <c r="H378" s="303" t="str">
        <f>IF($G378="","-",_xlfn.XLOOKUP($G378,Appr.Meta!$A:$A,Appr.Meta!$D:$D,"-",0,1))</f>
        <v>-</v>
      </c>
      <c r="I378" s="304"/>
      <c r="J378" s="303" t="str">
        <f>IF($I378="","-",_xlfn.XLOOKUP($I378,'CC.Meta'!$A:$A,'CC.Meta'!$D:$D,"-",0,1))</f>
        <v>-</v>
      </c>
      <c r="K378" s="302"/>
      <c r="L378" s="146" t="str">
        <f>IF($K378="","-",_xlfn.XLOOKUP($K378,Obj.Meta!$A:$A,Obj.Meta!$D:$D,"-",0,1))</f>
        <v>-</v>
      </c>
      <c r="M378" s="300" t="str">
        <f>IF($K378="","-",_xlfn.XLOOKUP($K378,Obj.Meta!$A:$A,Obj.Meta!$F:$F,"-",0,1))</f>
        <v>-</v>
      </c>
      <c r="N378" s="356" t="str">
        <f>IF($I378="","-",_xlfn.XLOOKUP($K378,Obj.Meta!$A:$A,Obj.Meta!$O:$O,"-",0,1))</f>
        <v>-</v>
      </c>
      <c r="O378" s="357" t="str">
        <f t="shared" si="11"/>
        <v>---</v>
      </c>
      <c r="P378" s="333"/>
      <c r="Q378" s="133"/>
      <c r="R378" s="728"/>
      <c r="S378" s="200"/>
      <c r="T378" s="201"/>
      <c r="U378" s="202"/>
      <c r="V378" s="613"/>
      <c r="W378" s="608"/>
    </row>
    <row r="379" spans="1:23" s="127" customFormat="1">
      <c r="A379" s="145" t="str">
        <f t="shared" si="10"/>
        <v>-</v>
      </c>
      <c r="B379" s="146" t="str">
        <f>_xlfn.XLOOKUP($A379,Dept.Meta!$A:$A,Dept.Meta!$F:$F,"-",0,1)</f>
        <v>-</v>
      </c>
      <c r="C379" s="629" t="str">
        <f>_xlfn.XLOOKUP(_xlfn.CONCAT($G379,"-",$I379),Div.Meta!$H:$H,Div.Meta!$C:$C,"-",0,1)</f>
        <v>-</v>
      </c>
      <c r="D379" s="302"/>
      <c r="E379" s="146" t="str">
        <f>IF($D379="","-",_xlfn.XLOOKUP($D379,Fund.Meta!$A:$A,Fund.Meta!$D:$D,"-",0,1))</f>
        <v>-</v>
      </c>
      <c r="F379" s="303" t="str">
        <f>IF($D379="","-",_xlfn.XLOOKUP($D379,Fund.Meta!$A:$A,Fund.Meta!$E:$E,"-",0,1))</f>
        <v>-</v>
      </c>
      <c r="G379" s="302"/>
      <c r="H379" s="303" t="str">
        <f>IF($G379="","-",_xlfn.XLOOKUP($G379,Appr.Meta!$A:$A,Appr.Meta!$D:$D,"-",0,1))</f>
        <v>-</v>
      </c>
      <c r="I379" s="304"/>
      <c r="J379" s="303" t="str">
        <f>IF($I379="","-",_xlfn.XLOOKUP($I379,'CC.Meta'!$A:$A,'CC.Meta'!$D:$D,"-",0,1))</f>
        <v>-</v>
      </c>
      <c r="K379" s="302"/>
      <c r="L379" s="146" t="str">
        <f>IF($K379="","-",_xlfn.XLOOKUP($K379,Obj.Meta!$A:$A,Obj.Meta!$D:$D,"-",0,1))</f>
        <v>-</v>
      </c>
      <c r="M379" s="300" t="str">
        <f>IF($K379="","-",_xlfn.XLOOKUP($K379,Obj.Meta!$A:$A,Obj.Meta!$F:$F,"-",0,1))</f>
        <v>-</v>
      </c>
      <c r="N379" s="356" t="str">
        <f>IF($I379="","-",_xlfn.XLOOKUP($K379,Obj.Meta!$A:$A,Obj.Meta!$O:$O,"-",0,1))</f>
        <v>-</v>
      </c>
      <c r="O379" s="357" t="str">
        <f t="shared" si="11"/>
        <v>---</v>
      </c>
      <c r="P379" s="333"/>
      <c r="Q379" s="133"/>
      <c r="R379" s="728"/>
      <c r="S379" s="200"/>
      <c r="T379" s="201"/>
      <c r="U379" s="202"/>
      <c r="V379" s="613"/>
      <c r="W379" s="608"/>
    </row>
    <row r="380" spans="1:23" s="127" customFormat="1">
      <c r="A380" s="145" t="str">
        <f t="shared" si="10"/>
        <v>-</v>
      </c>
      <c r="B380" s="146" t="str">
        <f>_xlfn.XLOOKUP($A380,Dept.Meta!$A:$A,Dept.Meta!$F:$F,"-",0,1)</f>
        <v>-</v>
      </c>
      <c r="C380" s="629" t="str">
        <f>_xlfn.XLOOKUP(_xlfn.CONCAT($G380,"-",$I380),Div.Meta!$H:$H,Div.Meta!$C:$C,"-",0,1)</f>
        <v>-</v>
      </c>
      <c r="D380" s="302"/>
      <c r="E380" s="146" t="str">
        <f>IF($D380="","-",_xlfn.XLOOKUP($D380,Fund.Meta!$A:$A,Fund.Meta!$D:$D,"-",0,1))</f>
        <v>-</v>
      </c>
      <c r="F380" s="303" t="str">
        <f>IF($D380="","-",_xlfn.XLOOKUP($D380,Fund.Meta!$A:$A,Fund.Meta!$E:$E,"-",0,1))</f>
        <v>-</v>
      </c>
      <c r="G380" s="302"/>
      <c r="H380" s="303" t="str">
        <f>IF($G380="","-",_xlfn.XLOOKUP($G380,Appr.Meta!$A:$A,Appr.Meta!$D:$D,"-",0,1))</f>
        <v>-</v>
      </c>
      <c r="I380" s="304"/>
      <c r="J380" s="303" t="str">
        <f>IF($I380="","-",_xlfn.XLOOKUP($I380,'CC.Meta'!$A:$A,'CC.Meta'!$D:$D,"-",0,1))</f>
        <v>-</v>
      </c>
      <c r="K380" s="302"/>
      <c r="L380" s="146" t="str">
        <f>IF($K380="","-",_xlfn.XLOOKUP($K380,Obj.Meta!$A:$A,Obj.Meta!$D:$D,"-",0,1))</f>
        <v>-</v>
      </c>
      <c r="M380" s="300" t="str">
        <f>IF($K380="","-",_xlfn.XLOOKUP($K380,Obj.Meta!$A:$A,Obj.Meta!$F:$F,"-",0,1))</f>
        <v>-</v>
      </c>
      <c r="N380" s="356" t="str">
        <f>IF($I380="","-",_xlfn.XLOOKUP($K380,Obj.Meta!$A:$A,Obj.Meta!$O:$O,"-",0,1))</f>
        <v>-</v>
      </c>
      <c r="O380" s="357" t="str">
        <f t="shared" si="11"/>
        <v>---</v>
      </c>
      <c r="P380" s="333"/>
      <c r="Q380" s="133"/>
      <c r="R380" s="728"/>
      <c r="S380" s="200"/>
      <c r="T380" s="201"/>
      <c r="U380" s="202"/>
      <c r="V380" s="613"/>
      <c r="W380" s="608"/>
    </row>
    <row r="381" spans="1:23" s="127" customFormat="1">
      <c r="A381" s="145" t="str">
        <f t="shared" si="10"/>
        <v>-</v>
      </c>
      <c r="B381" s="146" t="str">
        <f>_xlfn.XLOOKUP($A381,Dept.Meta!$A:$A,Dept.Meta!$F:$F,"-",0,1)</f>
        <v>-</v>
      </c>
      <c r="C381" s="629" t="str">
        <f>_xlfn.XLOOKUP(_xlfn.CONCAT($G381,"-",$I381),Div.Meta!$H:$H,Div.Meta!$C:$C,"-",0,1)</f>
        <v>-</v>
      </c>
      <c r="D381" s="302"/>
      <c r="E381" s="146" t="str">
        <f>IF($D381="","-",_xlfn.XLOOKUP($D381,Fund.Meta!$A:$A,Fund.Meta!$D:$D,"-",0,1))</f>
        <v>-</v>
      </c>
      <c r="F381" s="303" t="str">
        <f>IF($D381="","-",_xlfn.XLOOKUP($D381,Fund.Meta!$A:$A,Fund.Meta!$E:$E,"-",0,1))</f>
        <v>-</v>
      </c>
      <c r="G381" s="302"/>
      <c r="H381" s="303" t="str">
        <f>IF($G381="","-",_xlfn.XLOOKUP($G381,Appr.Meta!$A:$A,Appr.Meta!$D:$D,"-",0,1))</f>
        <v>-</v>
      </c>
      <c r="I381" s="304"/>
      <c r="J381" s="303" t="str">
        <f>IF($I381="","-",_xlfn.XLOOKUP($I381,'CC.Meta'!$A:$A,'CC.Meta'!$D:$D,"-",0,1))</f>
        <v>-</v>
      </c>
      <c r="K381" s="302"/>
      <c r="L381" s="146" t="str">
        <f>IF($K381="","-",_xlfn.XLOOKUP($K381,Obj.Meta!$A:$A,Obj.Meta!$D:$D,"-",0,1))</f>
        <v>-</v>
      </c>
      <c r="M381" s="300" t="str">
        <f>IF($K381="","-",_xlfn.XLOOKUP($K381,Obj.Meta!$A:$A,Obj.Meta!$F:$F,"-",0,1))</f>
        <v>-</v>
      </c>
      <c r="N381" s="356" t="str">
        <f>IF($I381="","-",_xlfn.XLOOKUP($K381,Obj.Meta!$A:$A,Obj.Meta!$O:$O,"-",0,1))</f>
        <v>-</v>
      </c>
      <c r="O381" s="357" t="str">
        <f t="shared" si="11"/>
        <v>---</v>
      </c>
      <c r="P381" s="333"/>
      <c r="Q381" s="133"/>
      <c r="R381" s="728"/>
      <c r="S381" s="200"/>
      <c r="T381" s="201"/>
      <c r="U381" s="202"/>
      <c r="V381" s="613"/>
      <c r="W381" s="608"/>
    </row>
    <row r="382" spans="1:23" s="127" customFormat="1">
      <c r="A382" s="145" t="str">
        <f t="shared" si="10"/>
        <v>-</v>
      </c>
      <c r="B382" s="146" t="str">
        <f>_xlfn.XLOOKUP($A382,Dept.Meta!$A:$A,Dept.Meta!$F:$F,"-",0,1)</f>
        <v>-</v>
      </c>
      <c r="C382" s="629" t="str">
        <f>_xlfn.XLOOKUP(_xlfn.CONCAT($G382,"-",$I382),Div.Meta!$H:$H,Div.Meta!$C:$C,"-",0,1)</f>
        <v>-</v>
      </c>
      <c r="D382" s="302"/>
      <c r="E382" s="146" t="str">
        <f>IF($D382="","-",_xlfn.XLOOKUP($D382,Fund.Meta!$A:$A,Fund.Meta!$D:$D,"-",0,1))</f>
        <v>-</v>
      </c>
      <c r="F382" s="303" t="str">
        <f>IF($D382="","-",_xlfn.XLOOKUP($D382,Fund.Meta!$A:$A,Fund.Meta!$E:$E,"-",0,1))</f>
        <v>-</v>
      </c>
      <c r="G382" s="302"/>
      <c r="H382" s="303" t="str">
        <f>IF($G382="","-",_xlfn.XLOOKUP($G382,Appr.Meta!$A:$A,Appr.Meta!$D:$D,"-",0,1))</f>
        <v>-</v>
      </c>
      <c r="I382" s="304"/>
      <c r="J382" s="303" t="str">
        <f>IF($I382="","-",_xlfn.XLOOKUP($I382,'CC.Meta'!$A:$A,'CC.Meta'!$D:$D,"-",0,1))</f>
        <v>-</v>
      </c>
      <c r="K382" s="302"/>
      <c r="L382" s="146" t="str">
        <f>IF($K382="","-",_xlfn.XLOOKUP($K382,Obj.Meta!$A:$A,Obj.Meta!$D:$D,"-",0,1))</f>
        <v>-</v>
      </c>
      <c r="M382" s="300" t="str">
        <f>IF($K382="","-",_xlfn.XLOOKUP($K382,Obj.Meta!$A:$A,Obj.Meta!$F:$F,"-",0,1))</f>
        <v>-</v>
      </c>
      <c r="N382" s="356" t="str">
        <f>IF($I382="","-",_xlfn.XLOOKUP($K382,Obj.Meta!$A:$A,Obj.Meta!$O:$O,"-",0,1))</f>
        <v>-</v>
      </c>
      <c r="O382" s="357" t="str">
        <f t="shared" si="11"/>
        <v>---</v>
      </c>
      <c r="P382" s="333"/>
      <c r="Q382" s="133"/>
      <c r="R382" s="728"/>
      <c r="S382" s="200"/>
      <c r="T382" s="201"/>
      <c r="U382" s="202"/>
      <c r="V382" s="613"/>
      <c r="W382" s="608"/>
    </row>
    <row r="383" spans="1:23" s="127" customFormat="1">
      <c r="A383" s="145" t="str">
        <f t="shared" si="10"/>
        <v>-</v>
      </c>
      <c r="B383" s="146" t="str">
        <f>_xlfn.XLOOKUP($A383,Dept.Meta!$A:$A,Dept.Meta!$F:$F,"-",0,1)</f>
        <v>-</v>
      </c>
      <c r="C383" s="629" t="str">
        <f>_xlfn.XLOOKUP(_xlfn.CONCAT($G383,"-",$I383),Div.Meta!$H:$H,Div.Meta!$C:$C,"-",0,1)</f>
        <v>-</v>
      </c>
      <c r="D383" s="302"/>
      <c r="E383" s="146" t="str">
        <f>IF($D383="","-",_xlfn.XLOOKUP($D383,Fund.Meta!$A:$A,Fund.Meta!$D:$D,"-",0,1))</f>
        <v>-</v>
      </c>
      <c r="F383" s="303" t="str">
        <f>IF($D383="","-",_xlfn.XLOOKUP($D383,Fund.Meta!$A:$A,Fund.Meta!$E:$E,"-",0,1))</f>
        <v>-</v>
      </c>
      <c r="G383" s="302"/>
      <c r="H383" s="303" t="str">
        <f>IF($G383="","-",_xlfn.XLOOKUP($G383,Appr.Meta!$A:$A,Appr.Meta!$D:$D,"-",0,1))</f>
        <v>-</v>
      </c>
      <c r="I383" s="304"/>
      <c r="J383" s="303" t="str">
        <f>IF($I383="","-",_xlfn.XLOOKUP($I383,'CC.Meta'!$A:$A,'CC.Meta'!$D:$D,"-",0,1))</f>
        <v>-</v>
      </c>
      <c r="K383" s="302"/>
      <c r="L383" s="146" t="str">
        <f>IF($K383="","-",_xlfn.XLOOKUP($K383,Obj.Meta!$A:$A,Obj.Meta!$D:$D,"-",0,1))</f>
        <v>-</v>
      </c>
      <c r="M383" s="300" t="str">
        <f>IF($K383="","-",_xlfn.XLOOKUP($K383,Obj.Meta!$A:$A,Obj.Meta!$F:$F,"-",0,1))</f>
        <v>-</v>
      </c>
      <c r="N383" s="356" t="str">
        <f>IF($I383="","-",_xlfn.XLOOKUP($K383,Obj.Meta!$A:$A,Obj.Meta!$O:$O,"-",0,1))</f>
        <v>-</v>
      </c>
      <c r="O383" s="357" t="str">
        <f t="shared" si="11"/>
        <v>---</v>
      </c>
      <c r="P383" s="333"/>
      <c r="Q383" s="133"/>
      <c r="R383" s="728"/>
      <c r="S383" s="200"/>
      <c r="T383" s="201"/>
      <c r="U383" s="202"/>
      <c r="V383" s="613"/>
      <c r="W383" s="608"/>
    </row>
    <row r="384" spans="1:23" s="127" customFormat="1">
      <c r="A384" s="145" t="str">
        <f t="shared" si="10"/>
        <v>-</v>
      </c>
      <c r="B384" s="146" t="str">
        <f>_xlfn.XLOOKUP($A384,Dept.Meta!$A:$A,Dept.Meta!$F:$F,"-",0,1)</f>
        <v>-</v>
      </c>
      <c r="C384" s="629" t="str">
        <f>_xlfn.XLOOKUP(_xlfn.CONCAT($G384,"-",$I384),Div.Meta!$H:$H,Div.Meta!$C:$C,"-",0,1)</f>
        <v>-</v>
      </c>
      <c r="D384" s="302"/>
      <c r="E384" s="146" t="str">
        <f>IF($D384="","-",_xlfn.XLOOKUP($D384,Fund.Meta!$A:$A,Fund.Meta!$D:$D,"-",0,1))</f>
        <v>-</v>
      </c>
      <c r="F384" s="303" t="str">
        <f>IF($D384="","-",_xlfn.XLOOKUP($D384,Fund.Meta!$A:$A,Fund.Meta!$E:$E,"-",0,1))</f>
        <v>-</v>
      </c>
      <c r="G384" s="302"/>
      <c r="H384" s="303" t="str">
        <f>IF($G384="","-",_xlfn.XLOOKUP($G384,Appr.Meta!$A:$A,Appr.Meta!$D:$D,"-",0,1))</f>
        <v>-</v>
      </c>
      <c r="I384" s="304"/>
      <c r="J384" s="303" t="str">
        <f>IF($I384="","-",_xlfn.XLOOKUP($I384,'CC.Meta'!$A:$A,'CC.Meta'!$D:$D,"-",0,1))</f>
        <v>-</v>
      </c>
      <c r="K384" s="302"/>
      <c r="L384" s="146" t="str">
        <f>IF($K384="","-",_xlfn.XLOOKUP($K384,Obj.Meta!$A:$A,Obj.Meta!$D:$D,"-",0,1))</f>
        <v>-</v>
      </c>
      <c r="M384" s="300" t="str">
        <f>IF($K384="","-",_xlfn.XLOOKUP($K384,Obj.Meta!$A:$A,Obj.Meta!$F:$F,"-",0,1))</f>
        <v>-</v>
      </c>
      <c r="N384" s="356" t="str">
        <f>IF($I384="","-",_xlfn.XLOOKUP($K384,Obj.Meta!$A:$A,Obj.Meta!$O:$O,"-",0,1))</f>
        <v>-</v>
      </c>
      <c r="O384" s="357" t="str">
        <f t="shared" si="11"/>
        <v>---</v>
      </c>
      <c r="P384" s="333"/>
      <c r="Q384" s="133"/>
      <c r="R384" s="728"/>
      <c r="S384" s="200"/>
      <c r="T384" s="201"/>
      <c r="U384" s="202"/>
      <c r="V384" s="613"/>
      <c r="W384" s="608"/>
    </row>
    <row r="385" spans="1:23" s="127" customFormat="1">
      <c r="A385" s="145" t="str">
        <f t="shared" si="10"/>
        <v>-</v>
      </c>
      <c r="B385" s="146" t="str">
        <f>_xlfn.XLOOKUP($A385,Dept.Meta!$A:$A,Dept.Meta!$F:$F,"-",0,1)</f>
        <v>-</v>
      </c>
      <c r="C385" s="629" t="str">
        <f>_xlfn.XLOOKUP(_xlfn.CONCAT($G385,"-",$I385),Div.Meta!$H:$H,Div.Meta!$C:$C,"-",0,1)</f>
        <v>-</v>
      </c>
      <c r="D385" s="302"/>
      <c r="E385" s="146" t="str">
        <f>IF($D385="","-",_xlfn.XLOOKUP($D385,Fund.Meta!$A:$A,Fund.Meta!$D:$D,"-",0,1))</f>
        <v>-</v>
      </c>
      <c r="F385" s="303" t="str">
        <f>IF($D385="","-",_xlfn.XLOOKUP($D385,Fund.Meta!$A:$A,Fund.Meta!$E:$E,"-",0,1))</f>
        <v>-</v>
      </c>
      <c r="G385" s="302"/>
      <c r="H385" s="303" t="str">
        <f>IF($G385="","-",_xlfn.XLOOKUP($G385,Appr.Meta!$A:$A,Appr.Meta!$D:$D,"-",0,1))</f>
        <v>-</v>
      </c>
      <c r="I385" s="304"/>
      <c r="J385" s="303" t="str">
        <f>IF($I385="","-",_xlfn.XLOOKUP($I385,'CC.Meta'!$A:$A,'CC.Meta'!$D:$D,"-",0,1))</f>
        <v>-</v>
      </c>
      <c r="K385" s="302"/>
      <c r="L385" s="146" t="str">
        <f>IF($K385="","-",_xlfn.XLOOKUP($K385,Obj.Meta!$A:$A,Obj.Meta!$D:$D,"-",0,1))</f>
        <v>-</v>
      </c>
      <c r="M385" s="300" t="str">
        <f>IF($K385="","-",_xlfn.XLOOKUP($K385,Obj.Meta!$A:$A,Obj.Meta!$F:$F,"-",0,1))</f>
        <v>-</v>
      </c>
      <c r="N385" s="356" t="str">
        <f>IF($I385="","-",_xlfn.XLOOKUP($K385,Obj.Meta!$A:$A,Obj.Meta!$O:$O,"-",0,1))</f>
        <v>-</v>
      </c>
      <c r="O385" s="357" t="str">
        <f t="shared" si="11"/>
        <v>---</v>
      </c>
      <c r="P385" s="333"/>
      <c r="Q385" s="133"/>
      <c r="R385" s="728"/>
      <c r="S385" s="200"/>
      <c r="T385" s="201"/>
      <c r="U385" s="202"/>
      <c r="V385" s="613"/>
      <c r="W385" s="608"/>
    </row>
    <row r="386" spans="1:23" s="127" customFormat="1">
      <c r="A386" s="145" t="str">
        <f t="shared" si="10"/>
        <v>-</v>
      </c>
      <c r="B386" s="146" t="str">
        <f>_xlfn.XLOOKUP($A386,Dept.Meta!$A:$A,Dept.Meta!$F:$F,"-",0,1)</f>
        <v>-</v>
      </c>
      <c r="C386" s="629" t="str">
        <f>_xlfn.XLOOKUP(_xlfn.CONCAT($G386,"-",$I386),Div.Meta!$H:$H,Div.Meta!$C:$C,"-",0,1)</f>
        <v>-</v>
      </c>
      <c r="D386" s="302"/>
      <c r="E386" s="146" t="str">
        <f>IF($D386="","-",_xlfn.XLOOKUP($D386,Fund.Meta!$A:$A,Fund.Meta!$D:$D,"-",0,1))</f>
        <v>-</v>
      </c>
      <c r="F386" s="303" t="str">
        <f>IF($D386="","-",_xlfn.XLOOKUP($D386,Fund.Meta!$A:$A,Fund.Meta!$E:$E,"-",0,1))</f>
        <v>-</v>
      </c>
      <c r="G386" s="302"/>
      <c r="H386" s="303" t="str">
        <f>IF($G386="","-",_xlfn.XLOOKUP($G386,Appr.Meta!$A:$A,Appr.Meta!$D:$D,"-",0,1))</f>
        <v>-</v>
      </c>
      <c r="I386" s="304"/>
      <c r="J386" s="303" t="str">
        <f>IF($I386="","-",_xlfn.XLOOKUP($I386,'CC.Meta'!$A:$A,'CC.Meta'!$D:$D,"-",0,1))</f>
        <v>-</v>
      </c>
      <c r="K386" s="302"/>
      <c r="L386" s="146" t="str">
        <f>IF($K386="","-",_xlfn.XLOOKUP($K386,Obj.Meta!$A:$A,Obj.Meta!$D:$D,"-",0,1))</f>
        <v>-</v>
      </c>
      <c r="M386" s="300" t="str">
        <f>IF($K386="","-",_xlfn.XLOOKUP($K386,Obj.Meta!$A:$A,Obj.Meta!$F:$F,"-",0,1))</f>
        <v>-</v>
      </c>
      <c r="N386" s="356" t="str">
        <f>IF($I386="","-",_xlfn.XLOOKUP($K386,Obj.Meta!$A:$A,Obj.Meta!$O:$O,"-",0,1))</f>
        <v>-</v>
      </c>
      <c r="O386" s="357" t="str">
        <f t="shared" si="11"/>
        <v>---</v>
      </c>
      <c r="P386" s="333"/>
      <c r="Q386" s="133"/>
      <c r="R386" s="728"/>
      <c r="S386" s="200"/>
      <c r="T386" s="201"/>
      <c r="U386" s="202"/>
      <c r="V386" s="613"/>
      <c r="W386" s="608"/>
    </row>
    <row r="387" spans="1:23" s="127" customFormat="1">
      <c r="A387" s="145" t="str">
        <f t="shared" si="10"/>
        <v>-</v>
      </c>
      <c r="B387" s="146" t="str">
        <f>_xlfn.XLOOKUP($A387,Dept.Meta!$A:$A,Dept.Meta!$F:$F,"-",0,1)</f>
        <v>-</v>
      </c>
      <c r="C387" s="629" t="str">
        <f>_xlfn.XLOOKUP(_xlfn.CONCAT($G387,"-",$I387),Div.Meta!$H:$H,Div.Meta!$C:$C,"-",0,1)</f>
        <v>-</v>
      </c>
      <c r="D387" s="302"/>
      <c r="E387" s="146" t="str">
        <f>IF($D387="","-",_xlfn.XLOOKUP($D387,Fund.Meta!$A:$A,Fund.Meta!$D:$D,"-",0,1))</f>
        <v>-</v>
      </c>
      <c r="F387" s="303" t="str">
        <f>IF($D387="","-",_xlfn.XLOOKUP($D387,Fund.Meta!$A:$A,Fund.Meta!$E:$E,"-",0,1))</f>
        <v>-</v>
      </c>
      <c r="G387" s="302"/>
      <c r="H387" s="303" t="str">
        <f>IF($G387="","-",_xlfn.XLOOKUP($G387,Appr.Meta!$A:$A,Appr.Meta!$D:$D,"-",0,1))</f>
        <v>-</v>
      </c>
      <c r="I387" s="304"/>
      <c r="J387" s="303" t="str">
        <f>IF($I387="","-",_xlfn.XLOOKUP($I387,'CC.Meta'!$A:$A,'CC.Meta'!$D:$D,"-",0,1))</f>
        <v>-</v>
      </c>
      <c r="K387" s="302"/>
      <c r="L387" s="146" t="str">
        <f>IF($K387="","-",_xlfn.XLOOKUP($K387,Obj.Meta!$A:$A,Obj.Meta!$D:$D,"-",0,1))</f>
        <v>-</v>
      </c>
      <c r="M387" s="300" t="str">
        <f>IF($K387="","-",_xlfn.XLOOKUP($K387,Obj.Meta!$A:$A,Obj.Meta!$F:$F,"-",0,1))</f>
        <v>-</v>
      </c>
      <c r="N387" s="356" t="str">
        <f>IF($I387="","-",_xlfn.XLOOKUP($K387,Obj.Meta!$A:$A,Obj.Meta!$O:$O,"-",0,1))</f>
        <v>-</v>
      </c>
      <c r="O387" s="357" t="str">
        <f t="shared" si="11"/>
        <v>---</v>
      </c>
      <c r="P387" s="333"/>
      <c r="Q387" s="133"/>
      <c r="R387" s="728"/>
      <c r="S387" s="200"/>
      <c r="T387" s="201"/>
      <c r="U387" s="202"/>
      <c r="V387" s="613"/>
      <c r="W387" s="608"/>
    </row>
    <row r="388" spans="1:23" s="127" customFormat="1">
      <c r="A388" s="145" t="str">
        <f t="shared" si="10"/>
        <v>-</v>
      </c>
      <c r="B388" s="146" t="str">
        <f>_xlfn.XLOOKUP($A388,Dept.Meta!$A:$A,Dept.Meta!$F:$F,"-",0,1)</f>
        <v>-</v>
      </c>
      <c r="C388" s="629" t="str">
        <f>_xlfn.XLOOKUP(_xlfn.CONCAT($G388,"-",$I388),Div.Meta!$H:$H,Div.Meta!$C:$C,"-",0,1)</f>
        <v>-</v>
      </c>
      <c r="D388" s="302"/>
      <c r="E388" s="146" t="str">
        <f>IF($D388="","-",_xlfn.XLOOKUP($D388,Fund.Meta!$A:$A,Fund.Meta!$D:$D,"-",0,1))</f>
        <v>-</v>
      </c>
      <c r="F388" s="303" t="str">
        <f>IF($D388="","-",_xlfn.XLOOKUP($D388,Fund.Meta!$A:$A,Fund.Meta!$E:$E,"-",0,1))</f>
        <v>-</v>
      </c>
      <c r="G388" s="302"/>
      <c r="H388" s="303" t="str">
        <f>IF($G388="","-",_xlfn.XLOOKUP($G388,Appr.Meta!$A:$A,Appr.Meta!$D:$D,"-",0,1))</f>
        <v>-</v>
      </c>
      <c r="I388" s="304"/>
      <c r="J388" s="303" t="str">
        <f>IF($I388="","-",_xlfn.XLOOKUP($I388,'CC.Meta'!$A:$A,'CC.Meta'!$D:$D,"-",0,1))</f>
        <v>-</v>
      </c>
      <c r="K388" s="302"/>
      <c r="L388" s="146" t="str">
        <f>IF($K388="","-",_xlfn.XLOOKUP($K388,Obj.Meta!$A:$A,Obj.Meta!$D:$D,"-",0,1))</f>
        <v>-</v>
      </c>
      <c r="M388" s="300" t="str">
        <f>IF($K388="","-",_xlfn.XLOOKUP($K388,Obj.Meta!$A:$A,Obj.Meta!$F:$F,"-",0,1))</f>
        <v>-</v>
      </c>
      <c r="N388" s="356" t="str">
        <f>IF($I388="","-",_xlfn.XLOOKUP($K388,Obj.Meta!$A:$A,Obj.Meta!$O:$O,"-",0,1))</f>
        <v>-</v>
      </c>
      <c r="O388" s="357" t="str">
        <f t="shared" si="11"/>
        <v>---</v>
      </c>
      <c r="P388" s="333"/>
      <c r="Q388" s="133"/>
      <c r="R388" s="728"/>
      <c r="S388" s="200"/>
      <c r="T388" s="201"/>
      <c r="U388" s="202"/>
      <c r="V388" s="613"/>
      <c r="W388" s="608"/>
    </row>
    <row r="389" spans="1:23" s="127" customFormat="1">
      <c r="A389" s="145" t="str">
        <f t="shared" si="10"/>
        <v>-</v>
      </c>
      <c r="B389" s="146" t="str">
        <f>_xlfn.XLOOKUP($A389,Dept.Meta!$A:$A,Dept.Meta!$F:$F,"-",0,1)</f>
        <v>-</v>
      </c>
      <c r="C389" s="629" t="str">
        <f>_xlfn.XLOOKUP(_xlfn.CONCAT($G389,"-",$I389),Div.Meta!$H:$H,Div.Meta!$C:$C,"-",0,1)</f>
        <v>-</v>
      </c>
      <c r="D389" s="302"/>
      <c r="E389" s="146" t="str">
        <f>IF($D389="","-",_xlfn.XLOOKUP($D389,Fund.Meta!$A:$A,Fund.Meta!$D:$D,"-",0,1))</f>
        <v>-</v>
      </c>
      <c r="F389" s="303" t="str">
        <f>IF($D389="","-",_xlfn.XLOOKUP($D389,Fund.Meta!$A:$A,Fund.Meta!$E:$E,"-",0,1))</f>
        <v>-</v>
      </c>
      <c r="G389" s="302"/>
      <c r="H389" s="303" t="str">
        <f>IF($G389="","-",_xlfn.XLOOKUP($G389,Appr.Meta!$A:$A,Appr.Meta!$D:$D,"-",0,1))</f>
        <v>-</v>
      </c>
      <c r="I389" s="304"/>
      <c r="J389" s="303" t="str">
        <f>IF($I389="","-",_xlfn.XLOOKUP($I389,'CC.Meta'!$A:$A,'CC.Meta'!$D:$D,"-",0,1))</f>
        <v>-</v>
      </c>
      <c r="K389" s="302"/>
      <c r="L389" s="146" t="str">
        <f>IF($K389="","-",_xlfn.XLOOKUP($K389,Obj.Meta!$A:$A,Obj.Meta!$D:$D,"-",0,1))</f>
        <v>-</v>
      </c>
      <c r="M389" s="300" t="str">
        <f>IF($K389="","-",_xlfn.XLOOKUP($K389,Obj.Meta!$A:$A,Obj.Meta!$F:$F,"-",0,1))</f>
        <v>-</v>
      </c>
      <c r="N389" s="356" t="str">
        <f>IF($I389="","-",_xlfn.XLOOKUP($K389,Obj.Meta!$A:$A,Obj.Meta!$O:$O,"-",0,1))</f>
        <v>-</v>
      </c>
      <c r="O389" s="357" t="str">
        <f t="shared" si="11"/>
        <v>---</v>
      </c>
      <c r="P389" s="333"/>
      <c r="Q389" s="133"/>
      <c r="R389" s="728"/>
      <c r="S389" s="200"/>
      <c r="T389" s="201"/>
      <c r="U389" s="202"/>
      <c r="V389" s="613"/>
      <c r="W389" s="608"/>
    </row>
    <row r="390" spans="1:23" s="127" customFormat="1">
      <c r="A390" s="145" t="str">
        <f t="shared" si="10"/>
        <v>-</v>
      </c>
      <c r="B390" s="146" t="str">
        <f>_xlfn.XLOOKUP($A390,Dept.Meta!$A:$A,Dept.Meta!$F:$F,"-",0,1)</f>
        <v>-</v>
      </c>
      <c r="C390" s="629" t="str">
        <f>_xlfn.XLOOKUP(_xlfn.CONCAT($G390,"-",$I390),Div.Meta!$H:$H,Div.Meta!$C:$C,"-",0,1)</f>
        <v>-</v>
      </c>
      <c r="D390" s="302"/>
      <c r="E390" s="146" t="str">
        <f>IF($D390="","-",_xlfn.XLOOKUP($D390,Fund.Meta!$A:$A,Fund.Meta!$D:$D,"-",0,1))</f>
        <v>-</v>
      </c>
      <c r="F390" s="303" t="str">
        <f>IF($D390="","-",_xlfn.XLOOKUP($D390,Fund.Meta!$A:$A,Fund.Meta!$E:$E,"-",0,1))</f>
        <v>-</v>
      </c>
      <c r="G390" s="302"/>
      <c r="H390" s="303" t="str">
        <f>IF($G390="","-",_xlfn.XLOOKUP($G390,Appr.Meta!$A:$A,Appr.Meta!$D:$D,"-",0,1))</f>
        <v>-</v>
      </c>
      <c r="I390" s="304"/>
      <c r="J390" s="303" t="str">
        <f>IF($I390="","-",_xlfn.XLOOKUP($I390,'CC.Meta'!$A:$A,'CC.Meta'!$D:$D,"-",0,1))</f>
        <v>-</v>
      </c>
      <c r="K390" s="302"/>
      <c r="L390" s="146" t="str">
        <f>IF($K390="","-",_xlfn.XLOOKUP($K390,Obj.Meta!$A:$A,Obj.Meta!$D:$D,"-",0,1))</f>
        <v>-</v>
      </c>
      <c r="M390" s="300" t="str">
        <f>IF($K390="","-",_xlfn.XLOOKUP($K390,Obj.Meta!$A:$A,Obj.Meta!$F:$F,"-",0,1))</f>
        <v>-</v>
      </c>
      <c r="N390" s="356" t="str">
        <f>IF($I390="","-",_xlfn.XLOOKUP($K390,Obj.Meta!$A:$A,Obj.Meta!$O:$O,"-",0,1))</f>
        <v>-</v>
      </c>
      <c r="O390" s="357" t="str">
        <f t="shared" si="11"/>
        <v>---</v>
      </c>
      <c r="P390" s="333"/>
      <c r="Q390" s="133"/>
      <c r="R390" s="728"/>
      <c r="S390" s="200"/>
      <c r="T390" s="201"/>
      <c r="U390" s="202"/>
      <c r="V390" s="613"/>
      <c r="W390" s="608"/>
    </row>
    <row r="391" spans="1:23" s="127" customFormat="1">
      <c r="A391" s="145" t="str">
        <f t="shared" si="10"/>
        <v>-</v>
      </c>
      <c r="B391" s="146" t="str">
        <f>_xlfn.XLOOKUP($A391,Dept.Meta!$A:$A,Dept.Meta!$F:$F,"-",0,1)</f>
        <v>-</v>
      </c>
      <c r="C391" s="629" t="str">
        <f>_xlfn.XLOOKUP(_xlfn.CONCAT($G391,"-",$I391),Div.Meta!$H:$H,Div.Meta!$C:$C,"-",0,1)</f>
        <v>-</v>
      </c>
      <c r="D391" s="302"/>
      <c r="E391" s="146" t="str">
        <f>IF($D391="","-",_xlfn.XLOOKUP($D391,Fund.Meta!$A:$A,Fund.Meta!$D:$D,"-",0,1))</f>
        <v>-</v>
      </c>
      <c r="F391" s="303" t="str">
        <f>IF($D391="","-",_xlfn.XLOOKUP($D391,Fund.Meta!$A:$A,Fund.Meta!$E:$E,"-",0,1))</f>
        <v>-</v>
      </c>
      <c r="G391" s="302"/>
      <c r="H391" s="303" t="str">
        <f>IF($G391="","-",_xlfn.XLOOKUP($G391,Appr.Meta!$A:$A,Appr.Meta!$D:$D,"-",0,1))</f>
        <v>-</v>
      </c>
      <c r="I391" s="304"/>
      <c r="J391" s="303" t="str">
        <f>IF($I391="","-",_xlfn.XLOOKUP($I391,'CC.Meta'!$A:$A,'CC.Meta'!$D:$D,"-",0,1))</f>
        <v>-</v>
      </c>
      <c r="K391" s="302"/>
      <c r="L391" s="146" t="str">
        <f>IF($K391="","-",_xlfn.XLOOKUP($K391,Obj.Meta!$A:$A,Obj.Meta!$D:$D,"-",0,1))</f>
        <v>-</v>
      </c>
      <c r="M391" s="300" t="str">
        <f>IF($K391="","-",_xlfn.XLOOKUP($K391,Obj.Meta!$A:$A,Obj.Meta!$F:$F,"-",0,1))</f>
        <v>-</v>
      </c>
      <c r="N391" s="356" t="str">
        <f>IF($I391="","-",_xlfn.XLOOKUP($K391,Obj.Meta!$A:$A,Obj.Meta!$O:$O,"-",0,1))</f>
        <v>-</v>
      </c>
      <c r="O391" s="357" t="str">
        <f t="shared" si="11"/>
        <v>---</v>
      </c>
      <c r="P391" s="333"/>
      <c r="Q391" s="133"/>
      <c r="R391" s="728"/>
      <c r="S391" s="200"/>
      <c r="T391" s="201"/>
      <c r="U391" s="202"/>
      <c r="V391" s="613"/>
      <c r="W391" s="608"/>
    </row>
    <row r="392" spans="1:23" s="127" customFormat="1">
      <c r="A392" s="145" t="str">
        <f t="shared" si="10"/>
        <v>-</v>
      </c>
      <c r="B392" s="146" t="str">
        <f>_xlfn.XLOOKUP($A392,Dept.Meta!$A:$A,Dept.Meta!$F:$F,"-",0,1)</f>
        <v>-</v>
      </c>
      <c r="C392" s="629" t="str">
        <f>_xlfn.XLOOKUP(_xlfn.CONCAT($G392,"-",$I392),Div.Meta!$H:$H,Div.Meta!$C:$C,"-",0,1)</f>
        <v>-</v>
      </c>
      <c r="D392" s="302"/>
      <c r="E392" s="146" t="str">
        <f>IF($D392="","-",_xlfn.XLOOKUP($D392,Fund.Meta!$A:$A,Fund.Meta!$D:$D,"-",0,1))</f>
        <v>-</v>
      </c>
      <c r="F392" s="303" t="str">
        <f>IF($D392="","-",_xlfn.XLOOKUP($D392,Fund.Meta!$A:$A,Fund.Meta!$E:$E,"-",0,1))</f>
        <v>-</v>
      </c>
      <c r="G392" s="302"/>
      <c r="H392" s="303" t="str">
        <f>IF($G392="","-",_xlfn.XLOOKUP($G392,Appr.Meta!$A:$A,Appr.Meta!$D:$D,"-",0,1))</f>
        <v>-</v>
      </c>
      <c r="I392" s="304"/>
      <c r="J392" s="303" t="str">
        <f>IF($I392="","-",_xlfn.XLOOKUP($I392,'CC.Meta'!$A:$A,'CC.Meta'!$D:$D,"-",0,1))</f>
        <v>-</v>
      </c>
      <c r="K392" s="302"/>
      <c r="L392" s="146" t="str">
        <f>IF($K392="","-",_xlfn.XLOOKUP($K392,Obj.Meta!$A:$A,Obj.Meta!$D:$D,"-",0,1))</f>
        <v>-</v>
      </c>
      <c r="M392" s="300" t="str">
        <f>IF($K392="","-",_xlfn.XLOOKUP($K392,Obj.Meta!$A:$A,Obj.Meta!$F:$F,"-",0,1))</f>
        <v>-</v>
      </c>
      <c r="N392" s="356" t="str">
        <f>IF($I392="","-",_xlfn.XLOOKUP($K392,Obj.Meta!$A:$A,Obj.Meta!$O:$O,"-",0,1))</f>
        <v>-</v>
      </c>
      <c r="O392" s="357" t="str">
        <f t="shared" si="11"/>
        <v>---</v>
      </c>
      <c r="P392" s="333"/>
      <c r="Q392" s="133"/>
      <c r="R392" s="728"/>
      <c r="S392" s="200"/>
      <c r="T392" s="201"/>
      <c r="U392" s="202"/>
      <c r="V392" s="613"/>
      <c r="W392" s="608"/>
    </row>
    <row r="393" spans="1:23" s="127" customFormat="1">
      <c r="A393" s="145" t="str">
        <f t="shared" si="10"/>
        <v>-</v>
      </c>
      <c r="B393" s="146" t="str">
        <f>_xlfn.XLOOKUP($A393,Dept.Meta!$A:$A,Dept.Meta!$F:$F,"-",0,1)</f>
        <v>-</v>
      </c>
      <c r="C393" s="629" t="str">
        <f>_xlfn.XLOOKUP(_xlfn.CONCAT($G393,"-",$I393),Div.Meta!$H:$H,Div.Meta!$C:$C,"-",0,1)</f>
        <v>-</v>
      </c>
      <c r="D393" s="302"/>
      <c r="E393" s="146" t="str">
        <f>IF($D393="","-",_xlfn.XLOOKUP($D393,Fund.Meta!$A:$A,Fund.Meta!$D:$D,"-",0,1))</f>
        <v>-</v>
      </c>
      <c r="F393" s="303" t="str">
        <f>IF($D393="","-",_xlfn.XLOOKUP($D393,Fund.Meta!$A:$A,Fund.Meta!$E:$E,"-",0,1))</f>
        <v>-</v>
      </c>
      <c r="G393" s="302"/>
      <c r="H393" s="303" t="str">
        <f>IF($G393="","-",_xlfn.XLOOKUP($G393,Appr.Meta!$A:$A,Appr.Meta!$D:$D,"-",0,1))</f>
        <v>-</v>
      </c>
      <c r="I393" s="304"/>
      <c r="J393" s="303" t="str">
        <f>IF($I393="","-",_xlfn.XLOOKUP($I393,'CC.Meta'!$A:$A,'CC.Meta'!$D:$D,"-",0,1))</f>
        <v>-</v>
      </c>
      <c r="K393" s="302"/>
      <c r="L393" s="146" t="str">
        <f>IF($K393="","-",_xlfn.XLOOKUP($K393,Obj.Meta!$A:$A,Obj.Meta!$D:$D,"-",0,1))</f>
        <v>-</v>
      </c>
      <c r="M393" s="300" t="str">
        <f>IF($K393="","-",_xlfn.XLOOKUP($K393,Obj.Meta!$A:$A,Obj.Meta!$F:$F,"-",0,1))</f>
        <v>-</v>
      </c>
      <c r="N393" s="356" t="str">
        <f>IF($I393="","-",_xlfn.XLOOKUP($K393,Obj.Meta!$A:$A,Obj.Meta!$O:$O,"-",0,1))</f>
        <v>-</v>
      </c>
      <c r="O393" s="357" t="str">
        <f t="shared" si="11"/>
        <v>---</v>
      </c>
      <c r="P393" s="333"/>
      <c r="Q393" s="133"/>
      <c r="R393" s="728"/>
      <c r="S393" s="200"/>
      <c r="T393" s="201"/>
      <c r="U393" s="202"/>
      <c r="V393" s="613"/>
      <c r="W393" s="608"/>
    </row>
    <row r="394" spans="1:23" s="127" customFormat="1">
      <c r="A394" s="145" t="str">
        <f t="shared" si="10"/>
        <v>-</v>
      </c>
      <c r="B394" s="146" t="str">
        <f>_xlfn.XLOOKUP($A394,Dept.Meta!$A:$A,Dept.Meta!$F:$F,"-",0,1)</f>
        <v>-</v>
      </c>
      <c r="C394" s="629" t="str">
        <f>_xlfn.XLOOKUP(_xlfn.CONCAT($G394,"-",$I394),Div.Meta!$H:$H,Div.Meta!$C:$C,"-",0,1)</f>
        <v>-</v>
      </c>
      <c r="D394" s="302"/>
      <c r="E394" s="146" t="str">
        <f>IF($D394="","-",_xlfn.XLOOKUP($D394,Fund.Meta!$A:$A,Fund.Meta!$D:$D,"-",0,1))</f>
        <v>-</v>
      </c>
      <c r="F394" s="303" t="str">
        <f>IF($D394="","-",_xlfn.XLOOKUP($D394,Fund.Meta!$A:$A,Fund.Meta!$E:$E,"-",0,1))</f>
        <v>-</v>
      </c>
      <c r="G394" s="302"/>
      <c r="H394" s="303" t="str">
        <f>IF($G394="","-",_xlfn.XLOOKUP($G394,Appr.Meta!$A:$A,Appr.Meta!$D:$D,"-",0,1))</f>
        <v>-</v>
      </c>
      <c r="I394" s="304"/>
      <c r="J394" s="303" t="str">
        <f>IF($I394="","-",_xlfn.XLOOKUP($I394,'CC.Meta'!$A:$A,'CC.Meta'!$D:$D,"-",0,1))</f>
        <v>-</v>
      </c>
      <c r="K394" s="302"/>
      <c r="L394" s="146" t="str">
        <f>IF($K394="","-",_xlfn.XLOOKUP($K394,Obj.Meta!$A:$A,Obj.Meta!$D:$D,"-",0,1))</f>
        <v>-</v>
      </c>
      <c r="M394" s="300" t="str">
        <f>IF($K394="","-",_xlfn.XLOOKUP($K394,Obj.Meta!$A:$A,Obj.Meta!$F:$F,"-",0,1))</f>
        <v>-</v>
      </c>
      <c r="N394" s="356" t="str">
        <f>IF($I394="","-",_xlfn.XLOOKUP($K394,Obj.Meta!$A:$A,Obj.Meta!$O:$O,"-",0,1))</f>
        <v>-</v>
      </c>
      <c r="O394" s="357" t="str">
        <f t="shared" si="11"/>
        <v>---</v>
      </c>
      <c r="P394" s="333"/>
      <c r="Q394" s="133"/>
      <c r="R394" s="728"/>
      <c r="S394" s="200"/>
      <c r="T394" s="201"/>
      <c r="U394" s="202"/>
      <c r="V394" s="613"/>
      <c r="W394" s="608"/>
    </row>
    <row r="395" spans="1:23" s="127" customFormat="1">
      <c r="A395" s="145" t="str">
        <f t="shared" si="10"/>
        <v>-</v>
      </c>
      <c r="B395" s="146" t="str">
        <f>_xlfn.XLOOKUP($A395,Dept.Meta!$A:$A,Dept.Meta!$F:$F,"-",0,1)</f>
        <v>-</v>
      </c>
      <c r="C395" s="629" t="str">
        <f>_xlfn.XLOOKUP(_xlfn.CONCAT($G395,"-",$I395),Div.Meta!$H:$H,Div.Meta!$C:$C,"-",0,1)</f>
        <v>-</v>
      </c>
      <c r="D395" s="302"/>
      <c r="E395" s="146" t="str">
        <f>IF($D395="","-",_xlfn.XLOOKUP($D395,Fund.Meta!$A:$A,Fund.Meta!$D:$D,"-",0,1))</f>
        <v>-</v>
      </c>
      <c r="F395" s="303" t="str">
        <f>IF($D395="","-",_xlfn.XLOOKUP($D395,Fund.Meta!$A:$A,Fund.Meta!$E:$E,"-",0,1))</f>
        <v>-</v>
      </c>
      <c r="G395" s="302"/>
      <c r="H395" s="303" t="str">
        <f>IF($G395="","-",_xlfn.XLOOKUP($G395,Appr.Meta!$A:$A,Appr.Meta!$D:$D,"-",0,1))</f>
        <v>-</v>
      </c>
      <c r="I395" s="304"/>
      <c r="J395" s="303" t="str">
        <f>IF($I395="","-",_xlfn.XLOOKUP($I395,'CC.Meta'!$A:$A,'CC.Meta'!$D:$D,"-",0,1))</f>
        <v>-</v>
      </c>
      <c r="K395" s="302"/>
      <c r="L395" s="146" t="str">
        <f>IF($K395="","-",_xlfn.XLOOKUP($K395,Obj.Meta!$A:$A,Obj.Meta!$D:$D,"-",0,1))</f>
        <v>-</v>
      </c>
      <c r="M395" s="300" t="str">
        <f>IF($K395="","-",_xlfn.XLOOKUP($K395,Obj.Meta!$A:$A,Obj.Meta!$F:$F,"-",0,1))</f>
        <v>-</v>
      </c>
      <c r="N395" s="356" t="str">
        <f>IF($I395="","-",_xlfn.XLOOKUP($K395,Obj.Meta!$A:$A,Obj.Meta!$O:$O,"-",0,1))</f>
        <v>-</v>
      </c>
      <c r="O395" s="357" t="str">
        <f t="shared" si="11"/>
        <v>---</v>
      </c>
      <c r="P395" s="333"/>
      <c r="Q395" s="133"/>
      <c r="R395" s="728"/>
      <c r="S395" s="200"/>
      <c r="T395" s="201"/>
      <c r="U395" s="202"/>
      <c r="V395" s="613"/>
      <c r="W395" s="608"/>
    </row>
    <row r="396" spans="1:23" s="127" customFormat="1">
      <c r="A396" s="145" t="str">
        <f t="shared" si="10"/>
        <v>-</v>
      </c>
      <c r="B396" s="146" t="str">
        <f>_xlfn.XLOOKUP($A396,Dept.Meta!$A:$A,Dept.Meta!$F:$F,"-",0,1)</f>
        <v>-</v>
      </c>
      <c r="C396" s="629" t="str">
        <f>_xlfn.XLOOKUP(_xlfn.CONCAT($G396,"-",$I396),Div.Meta!$H:$H,Div.Meta!$C:$C,"-",0,1)</f>
        <v>-</v>
      </c>
      <c r="D396" s="302"/>
      <c r="E396" s="146" t="str">
        <f>IF($D396="","-",_xlfn.XLOOKUP($D396,Fund.Meta!$A:$A,Fund.Meta!$D:$D,"-",0,1))</f>
        <v>-</v>
      </c>
      <c r="F396" s="303" t="str">
        <f>IF($D396="","-",_xlfn.XLOOKUP($D396,Fund.Meta!$A:$A,Fund.Meta!$E:$E,"-",0,1))</f>
        <v>-</v>
      </c>
      <c r="G396" s="302"/>
      <c r="H396" s="303" t="str">
        <f>IF($G396="","-",_xlfn.XLOOKUP($G396,Appr.Meta!$A:$A,Appr.Meta!$D:$D,"-",0,1))</f>
        <v>-</v>
      </c>
      <c r="I396" s="304"/>
      <c r="J396" s="303" t="str">
        <f>IF($I396="","-",_xlfn.XLOOKUP($I396,'CC.Meta'!$A:$A,'CC.Meta'!$D:$D,"-",0,1))</f>
        <v>-</v>
      </c>
      <c r="K396" s="302"/>
      <c r="L396" s="146" t="str">
        <f>IF($K396="","-",_xlfn.XLOOKUP($K396,Obj.Meta!$A:$A,Obj.Meta!$D:$D,"-",0,1))</f>
        <v>-</v>
      </c>
      <c r="M396" s="300" t="str">
        <f>IF($K396="","-",_xlfn.XLOOKUP($K396,Obj.Meta!$A:$A,Obj.Meta!$F:$F,"-",0,1))</f>
        <v>-</v>
      </c>
      <c r="N396" s="356" t="str">
        <f>IF($I396="","-",_xlfn.XLOOKUP($K396,Obj.Meta!$A:$A,Obj.Meta!$O:$O,"-",0,1))</f>
        <v>-</v>
      </c>
      <c r="O396" s="357" t="str">
        <f t="shared" si="11"/>
        <v>---</v>
      </c>
      <c r="P396" s="333"/>
      <c r="Q396" s="133"/>
      <c r="R396" s="728"/>
      <c r="S396" s="200"/>
      <c r="T396" s="201"/>
      <c r="U396" s="202"/>
      <c r="V396" s="613"/>
      <c r="W396" s="608"/>
    </row>
    <row r="397" spans="1:23" s="127" customFormat="1">
      <c r="A397" s="145" t="str">
        <f t="shared" si="10"/>
        <v>-</v>
      </c>
      <c r="B397" s="146" t="str">
        <f>_xlfn.XLOOKUP($A397,Dept.Meta!$A:$A,Dept.Meta!$F:$F,"-",0,1)</f>
        <v>-</v>
      </c>
      <c r="C397" s="629" t="str">
        <f>_xlfn.XLOOKUP(_xlfn.CONCAT($G397,"-",$I397),Div.Meta!$H:$H,Div.Meta!$C:$C,"-",0,1)</f>
        <v>-</v>
      </c>
      <c r="D397" s="302"/>
      <c r="E397" s="146" t="str">
        <f>IF($D397="","-",_xlfn.XLOOKUP($D397,Fund.Meta!$A:$A,Fund.Meta!$D:$D,"-",0,1))</f>
        <v>-</v>
      </c>
      <c r="F397" s="303" t="str">
        <f>IF($D397="","-",_xlfn.XLOOKUP($D397,Fund.Meta!$A:$A,Fund.Meta!$E:$E,"-",0,1))</f>
        <v>-</v>
      </c>
      <c r="G397" s="302"/>
      <c r="H397" s="303" t="str">
        <f>IF($G397="","-",_xlfn.XLOOKUP($G397,Appr.Meta!$A:$A,Appr.Meta!$D:$D,"-",0,1))</f>
        <v>-</v>
      </c>
      <c r="I397" s="304"/>
      <c r="J397" s="303" t="str">
        <f>IF($I397="","-",_xlfn.XLOOKUP($I397,'CC.Meta'!$A:$A,'CC.Meta'!$D:$D,"-",0,1))</f>
        <v>-</v>
      </c>
      <c r="K397" s="302"/>
      <c r="L397" s="146" t="str">
        <f>IF($K397="","-",_xlfn.XLOOKUP($K397,Obj.Meta!$A:$A,Obj.Meta!$D:$D,"-",0,1))</f>
        <v>-</v>
      </c>
      <c r="M397" s="300" t="str">
        <f>IF($K397="","-",_xlfn.XLOOKUP($K397,Obj.Meta!$A:$A,Obj.Meta!$F:$F,"-",0,1))</f>
        <v>-</v>
      </c>
      <c r="N397" s="356" t="str">
        <f>IF($I397="","-",_xlfn.XLOOKUP($K397,Obj.Meta!$A:$A,Obj.Meta!$O:$O,"-",0,1))</f>
        <v>-</v>
      </c>
      <c r="O397" s="357" t="str">
        <f t="shared" si="11"/>
        <v>---</v>
      </c>
      <c r="P397" s="333"/>
      <c r="Q397" s="133"/>
      <c r="R397" s="728"/>
      <c r="S397" s="200"/>
      <c r="T397" s="201"/>
      <c r="U397" s="202"/>
      <c r="V397" s="613"/>
      <c r="W397" s="608"/>
    </row>
    <row r="398" spans="1:23" s="127" customFormat="1">
      <c r="A398" s="145" t="str">
        <f t="shared" si="10"/>
        <v>-</v>
      </c>
      <c r="B398" s="146" t="str">
        <f>_xlfn.XLOOKUP($A398,Dept.Meta!$A:$A,Dept.Meta!$F:$F,"-",0,1)</f>
        <v>-</v>
      </c>
      <c r="C398" s="629" t="str">
        <f>_xlfn.XLOOKUP(_xlfn.CONCAT($G398,"-",$I398),Div.Meta!$H:$H,Div.Meta!$C:$C,"-",0,1)</f>
        <v>-</v>
      </c>
      <c r="D398" s="302"/>
      <c r="E398" s="146" t="str">
        <f>IF($D398="","-",_xlfn.XLOOKUP($D398,Fund.Meta!$A:$A,Fund.Meta!$D:$D,"-",0,1))</f>
        <v>-</v>
      </c>
      <c r="F398" s="303" t="str">
        <f>IF($D398="","-",_xlfn.XLOOKUP($D398,Fund.Meta!$A:$A,Fund.Meta!$E:$E,"-",0,1))</f>
        <v>-</v>
      </c>
      <c r="G398" s="302"/>
      <c r="H398" s="303" t="str">
        <f>IF($G398="","-",_xlfn.XLOOKUP($G398,Appr.Meta!$A:$A,Appr.Meta!$D:$D,"-",0,1))</f>
        <v>-</v>
      </c>
      <c r="I398" s="304"/>
      <c r="J398" s="303" t="str">
        <f>IF($I398="","-",_xlfn.XLOOKUP($I398,'CC.Meta'!$A:$A,'CC.Meta'!$D:$D,"-",0,1))</f>
        <v>-</v>
      </c>
      <c r="K398" s="302"/>
      <c r="L398" s="146" t="str">
        <f>IF($K398="","-",_xlfn.XLOOKUP($K398,Obj.Meta!$A:$A,Obj.Meta!$D:$D,"-",0,1))</f>
        <v>-</v>
      </c>
      <c r="M398" s="300" t="str">
        <f>IF($K398="","-",_xlfn.XLOOKUP($K398,Obj.Meta!$A:$A,Obj.Meta!$F:$F,"-",0,1))</f>
        <v>-</v>
      </c>
      <c r="N398" s="356" t="str">
        <f>IF($I398="","-",_xlfn.XLOOKUP($K398,Obj.Meta!$A:$A,Obj.Meta!$O:$O,"-",0,1))</f>
        <v>-</v>
      </c>
      <c r="O398" s="357" t="str">
        <f t="shared" si="11"/>
        <v>---</v>
      </c>
      <c r="P398" s="333"/>
      <c r="Q398" s="133"/>
      <c r="R398" s="728"/>
      <c r="S398" s="200"/>
      <c r="T398" s="201"/>
      <c r="U398" s="202"/>
      <c r="V398" s="613"/>
      <c r="W398" s="608"/>
    </row>
    <row r="399" spans="1:23" s="127" customFormat="1">
      <c r="A399" s="145" t="str">
        <f t="shared" ref="A399:A462" si="12">IFERROR(VALUE(LEFT($I399,2)),"-")</f>
        <v>-</v>
      </c>
      <c r="B399" s="146" t="str">
        <f>_xlfn.XLOOKUP($A399,Dept.Meta!$A:$A,Dept.Meta!$F:$F,"-",0,1)</f>
        <v>-</v>
      </c>
      <c r="C399" s="629" t="str">
        <f>_xlfn.XLOOKUP(_xlfn.CONCAT($G399,"-",$I399),Div.Meta!$H:$H,Div.Meta!$C:$C,"-",0,1)</f>
        <v>-</v>
      </c>
      <c r="D399" s="302"/>
      <c r="E399" s="146" t="str">
        <f>IF($D399="","-",_xlfn.XLOOKUP($D399,Fund.Meta!$A:$A,Fund.Meta!$D:$D,"-",0,1))</f>
        <v>-</v>
      </c>
      <c r="F399" s="303" t="str">
        <f>IF($D399="","-",_xlfn.XLOOKUP($D399,Fund.Meta!$A:$A,Fund.Meta!$E:$E,"-",0,1))</f>
        <v>-</v>
      </c>
      <c r="G399" s="302"/>
      <c r="H399" s="303" t="str">
        <f>IF($G399="","-",_xlfn.XLOOKUP($G399,Appr.Meta!$A:$A,Appr.Meta!$D:$D,"-",0,1))</f>
        <v>-</v>
      </c>
      <c r="I399" s="304"/>
      <c r="J399" s="303" t="str">
        <f>IF($I399="","-",_xlfn.XLOOKUP($I399,'CC.Meta'!$A:$A,'CC.Meta'!$D:$D,"-",0,1))</f>
        <v>-</v>
      </c>
      <c r="K399" s="302"/>
      <c r="L399" s="146" t="str">
        <f>IF($K399="","-",_xlfn.XLOOKUP($K399,Obj.Meta!$A:$A,Obj.Meta!$D:$D,"-",0,1))</f>
        <v>-</v>
      </c>
      <c r="M399" s="300" t="str">
        <f>IF($K399="","-",_xlfn.XLOOKUP($K399,Obj.Meta!$A:$A,Obj.Meta!$F:$F,"-",0,1))</f>
        <v>-</v>
      </c>
      <c r="N399" s="356" t="str">
        <f>IF($I399="","-",_xlfn.XLOOKUP($K399,Obj.Meta!$A:$A,Obj.Meta!$O:$O,"-",0,1))</f>
        <v>-</v>
      </c>
      <c r="O399" s="357" t="str">
        <f t="shared" ref="O399:O462" si="13">_xlfn.CONCAT($D399,"-",$G399,"-",$I399,"-",$K399)</f>
        <v>---</v>
      </c>
      <c r="P399" s="333"/>
      <c r="Q399" s="133"/>
      <c r="R399" s="728"/>
      <c r="S399" s="200"/>
      <c r="T399" s="201"/>
      <c r="U399" s="202"/>
      <c r="V399" s="613"/>
      <c r="W399" s="608"/>
    </row>
    <row r="400" spans="1:23" s="127" customFormat="1">
      <c r="A400" s="145" t="str">
        <f t="shared" si="12"/>
        <v>-</v>
      </c>
      <c r="B400" s="146" t="str">
        <f>_xlfn.XLOOKUP($A400,Dept.Meta!$A:$A,Dept.Meta!$F:$F,"-",0,1)</f>
        <v>-</v>
      </c>
      <c r="C400" s="629" t="str">
        <f>_xlfn.XLOOKUP(_xlfn.CONCAT($G400,"-",$I400),Div.Meta!$H:$H,Div.Meta!$C:$C,"-",0,1)</f>
        <v>-</v>
      </c>
      <c r="D400" s="302"/>
      <c r="E400" s="146" t="str">
        <f>IF($D400="","-",_xlfn.XLOOKUP($D400,Fund.Meta!$A:$A,Fund.Meta!$D:$D,"-",0,1))</f>
        <v>-</v>
      </c>
      <c r="F400" s="303" t="str">
        <f>IF($D400="","-",_xlfn.XLOOKUP($D400,Fund.Meta!$A:$A,Fund.Meta!$E:$E,"-",0,1))</f>
        <v>-</v>
      </c>
      <c r="G400" s="302"/>
      <c r="H400" s="303" t="str">
        <f>IF($G400="","-",_xlfn.XLOOKUP($G400,Appr.Meta!$A:$A,Appr.Meta!$D:$D,"-",0,1))</f>
        <v>-</v>
      </c>
      <c r="I400" s="304"/>
      <c r="J400" s="303" t="str">
        <f>IF($I400="","-",_xlfn.XLOOKUP($I400,'CC.Meta'!$A:$A,'CC.Meta'!$D:$D,"-",0,1))</f>
        <v>-</v>
      </c>
      <c r="K400" s="302"/>
      <c r="L400" s="146" t="str">
        <f>IF($K400="","-",_xlfn.XLOOKUP($K400,Obj.Meta!$A:$A,Obj.Meta!$D:$D,"-",0,1))</f>
        <v>-</v>
      </c>
      <c r="M400" s="300" t="str">
        <f>IF($K400="","-",_xlfn.XLOOKUP($K400,Obj.Meta!$A:$A,Obj.Meta!$F:$F,"-",0,1))</f>
        <v>-</v>
      </c>
      <c r="N400" s="356" t="str">
        <f>IF($I400="","-",_xlfn.XLOOKUP($K400,Obj.Meta!$A:$A,Obj.Meta!$O:$O,"-",0,1))</f>
        <v>-</v>
      </c>
      <c r="O400" s="357" t="str">
        <f t="shared" si="13"/>
        <v>---</v>
      </c>
      <c r="P400" s="333"/>
      <c r="Q400" s="133"/>
      <c r="R400" s="728"/>
      <c r="S400" s="200"/>
      <c r="T400" s="201"/>
      <c r="U400" s="202"/>
      <c r="V400" s="613"/>
      <c r="W400" s="608"/>
    </row>
    <row r="401" spans="1:23" s="127" customFormat="1">
      <c r="A401" s="145" t="str">
        <f t="shared" si="12"/>
        <v>-</v>
      </c>
      <c r="B401" s="146" t="str">
        <f>_xlfn.XLOOKUP($A401,Dept.Meta!$A:$A,Dept.Meta!$F:$F,"-",0,1)</f>
        <v>-</v>
      </c>
      <c r="C401" s="629" t="str">
        <f>_xlfn.XLOOKUP(_xlfn.CONCAT($G401,"-",$I401),Div.Meta!$H:$H,Div.Meta!$C:$C,"-",0,1)</f>
        <v>-</v>
      </c>
      <c r="D401" s="302"/>
      <c r="E401" s="146" t="str">
        <f>IF($D401="","-",_xlfn.XLOOKUP($D401,Fund.Meta!$A:$A,Fund.Meta!$D:$D,"-",0,1))</f>
        <v>-</v>
      </c>
      <c r="F401" s="303" t="str">
        <f>IF($D401="","-",_xlfn.XLOOKUP($D401,Fund.Meta!$A:$A,Fund.Meta!$E:$E,"-",0,1))</f>
        <v>-</v>
      </c>
      <c r="G401" s="302"/>
      <c r="H401" s="303" t="str">
        <f>IF($G401="","-",_xlfn.XLOOKUP($G401,Appr.Meta!$A:$A,Appr.Meta!$D:$D,"-",0,1))</f>
        <v>-</v>
      </c>
      <c r="I401" s="304"/>
      <c r="J401" s="303" t="str">
        <f>IF($I401="","-",_xlfn.XLOOKUP($I401,'CC.Meta'!$A:$A,'CC.Meta'!$D:$D,"-",0,1))</f>
        <v>-</v>
      </c>
      <c r="K401" s="302"/>
      <c r="L401" s="146" t="str">
        <f>IF($K401="","-",_xlfn.XLOOKUP($K401,Obj.Meta!$A:$A,Obj.Meta!$D:$D,"-",0,1))</f>
        <v>-</v>
      </c>
      <c r="M401" s="300" t="str">
        <f>IF($K401="","-",_xlfn.XLOOKUP($K401,Obj.Meta!$A:$A,Obj.Meta!$F:$F,"-",0,1))</f>
        <v>-</v>
      </c>
      <c r="N401" s="356" t="str">
        <f>IF($I401="","-",_xlfn.XLOOKUP($K401,Obj.Meta!$A:$A,Obj.Meta!$O:$O,"-",0,1))</f>
        <v>-</v>
      </c>
      <c r="O401" s="357" t="str">
        <f t="shared" si="13"/>
        <v>---</v>
      </c>
      <c r="P401" s="333"/>
      <c r="Q401" s="133"/>
      <c r="R401" s="728"/>
      <c r="S401" s="200"/>
      <c r="T401" s="201"/>
      <c r="U401" s="202"/>
      <c r="V401" s="613"/>
      <c r="W401" s="608"/>
    </row>
    <row r="402" spans="1:23" s="127" customFormat="1">
      <c r="A402" s="145" t="str">
        <f t="shared" si="12"/>
        <v>-</v>
      </c>
      <c r="B402" s="146" t="str">
        <f>_xlfn.XLOOKUP($A402,Dept.Meta!$A:$A,Dept.Meta!$F:$F,"-",0,1)</f>
        <v>-</v>
      </c>
      <c r="C402" s="629" t="str">
        <f>_xlfn.XLOOKUP(_xlfn.CONCAT($G402,"-",$I402),Div.Meta!$H:$H,Div.Meta!$C:$C,"-",0,1)</f>
        <v>-</v>
      </c>
      <c r="D402" s="302"/>
      <c r="E402" s="146" t="str">
        <f>IF($D402="","-",_xlfn.XLOOKUP($D402,Fund.Meta!$A:$A,Fund.Meta!$D:$D,"-",0,1))</f>
        <v>-</v>
      </c>
      <c r="F402" s="303" t="str">
        <f>IF($D402="","-",_xlfn.XLOOKUP($D402,Fund.Meta!$A:$A,Fund.Meta!$E:$E,"-",0,1))</f>
        <v>-</v>
      </c>
      <c r="G402" s="302"/>
      <c r="H402" s="303" t="str">
        <f>IF($G402="","-",_xlfn.XLOOKUP($G402,Appr.Meta!$A:$A,Appr.Meta!$D:$D,"-",0,1))</f>
        <v>-</v>
      </c>
      <c r="I402" s="304"/>
      <c r="J402" s="303" t="str">
        <f>IF($I402="","-",_xlfn.XLOOKUP($I402,'CC.Meta'!$A:$A,'CC.Meta'!$D:$D,"-",0,1))</f>
        <v>-</v>
      </c>
      <c r="K402" s="302"/>
      <c r="L402" s="146" t="str">
        <f>IF($K402="","-",_xlfn.XLOOKUP($K402,Obj.Meta!$A:$A,Obj.Meta!$D:$D,"-",0,1))</f>
        <v>-</v>
      </c>
      <c r="M402" s="300" t="str">
        <f>IF($K402="","-",_xlfn.XLOOKUP($K402,Obj.Meta!$A:$A,Obj.Meta!$F:$F,"-",0,1))</f>
        <v>-</v>
      </c>
      <c r="N402" s="356" t="str">
        <f>IF($I402="","-",_xlfn.XLOOKUP($K402,Obj.Meta!$A:$A,Obj.Meta!$O:$O,"-",0,1))</f>
        <v>-</v>
      </c>
      <c r="O402" s="357" t="str">
        <f t="shared" si="13"/>
        <v>---</v>
      </c>
      <c r="P402" s="333"/>
      <c r="Q402" s="133"/>
      <c r="R402" s="728"/>
      <c r="S402" s="200"/>
      <c r="T402" s="201"/>
      <c r="U402" s="202"/>
      <c r="V402" s="613"/>
      <c r="W402" s="608"/>
    </row>
    <row r="403" spans="1:23" s="127" customFormat="1">
      <c r="A403" s="145" t="str">
        <f t="shared" si="12"/>
        <v>-</v>
      </c>
      <c r="B403" s="146" t="str">
        <f>_xlfn.XLOOKUP($A403,Dept.Meta!$A:$A,Dept.Meta!$F:$F,"-",0,1)</f>
        <v>-</v>
      </c>
      <c r="C403" s="629" t="str">
        <f>_xlfn.XLOOKUP(_xlfn.CONCAT($G403,"-",$I403),Div.Meta!$H:$H,Div.Meta!$C:$C,"-",0,1)</f>
        <v>-</v>
      </c>
      <c r="D403" s="302"/>
      <c r="E403" s="146" t="str">
        <f>IF($D403="","-",_xlfn.XLOOKUP($D403,Fund.Meta!$A:$A,Fund.Meta!$D:$D,"-",0,1))</f>
        <v>-</v>
      </c>
      <c r="F403" s="303" t="str">
        <f>IF($D403="","-",_xlfn.XLOOKUP($D403,Fund.Meta!$A:$A,Fund.Meta!$E:$E,"-",0,1))</f>
        <v>-</v>
      </c>
      <c r="G403" s="302"/>
      <c r="H403" s="303" t="str">
        <f>IF($G403="","-",_xlfn.XLOOKUP($G403,Appr.Meta!$A:$A,Appr.Meta!$D:$D,"-",0,1))</f>
        <v>-</v>
      </c>
      <c r="I403" s="304"/>
      <c r="J403" s="303" t="str">
        <f>IF($I403="","-",_xlfn.XLOOKUP($I403,'CC.Meta'!$A:$A,'CC.Meta'!$D:$D,"-",0,1))</f>
        <v>-</v>
      </c>
      <c r="K403" s="302"/>
      <c r="L403" s="146" t="str">
        <f>IF($K403="","-",_xlfn.XLOOKUP($K403,Obj.Meta!$A:$A,Obj.Meta!$D:$D,"-",0,1))</f>
        <v>-</v>
      </c>
      <c r="M403" s="300" t="str">
        <f>IF($K403="","-",_xlfn.XLOOKUP($K403,Obj.Meta!$A:$A,Obj.Meta!$F:$F,"-",0,1))</f>
        <v>-</v>
      </c>
      <c r="N403" s="356" t="str">
        <f>IF($I403="","-",_xlfn.XLOOKUP($K403,Obj.Meta!$A:$A,Obj.Meta!$O:$O,"-",0,1))</f>
        <v>-</v>
      </c>
      <c r="O403" s="357" t="str">
        <f t="shared" si="13"/>
        <v>---</v>
      </c>
      <c r="P403" s="333"/>
      <c r="Q403" s="133"/>
      <c r="R403" s="728"/>
      <c r="S403" s="200"/>
      <c r="T403" s="201"/>
      <c r="U403" s="202"/>
      <c r="V403" s="613"/>
      <c r="W403" s="608"/>
    </row>
    <row r="404" spans="1:23" s="127" customFormat="1">
      <c r="A404" s="145" t="str">
        <f t="shared" si="12"/>
        <v>-</v>
      </c>
      <c r="B404" s="146" t="str">
        <f>_xlfn.XLOOKUP($A404,Dept.Meta!$A:$A,Dept.Meta!$F:$F,"-",0,1)</f>
        <v>-</v>
      </c>
      <c r="C404" s="629" t="str">
        <f>_xlfn.XLOOKUP(_xlfn.CONCAT($G404,"-",$I404),Div.Meta!$H:$H,Div.Meta!$C:$C,"-",0,1)</f>
        <v>-</v>
      </c>
      <c r="D404" s="302"/>
      <c r="E404" s="146" t="str">
        <f>IF($D404="","-",_xlfn.XLOOKUP($D404,Fund.Meta!$A:$A,Fund.Meta!$D:$D,"-",0,1))</f>
        <v>-</v>
      </c>
      <c r="F404" s="303" t="str">
        <f>IF($D404="","-",_xlfn.XLOOKUP($D404,Fund.Meta!$A:$A,Fund.Meta!$E:$E,"-",0,1))</f>
        <v>-</v>
      </c>
      <c r="G404" s="302"/>
      <c r="H404" s="303" t="str">
        <f>IF($G404="","-",_xlfn.XLOOKUP($G404,Appr.Meta!$A:$A,Appr.Meta!$D:$D,"-",0,1))</f>
        <v>-</v>
      </c>
      <c r="I404" s="304"/>
      <c r="J404" s="303" t="str">
        <f>IF($I404="","-",_xlfn.XLOOKUP($I404,'CC.Meta'!$A:$A,'CC.Meta'!$D:$D,"-",0,1))</f>
        <v>-</v>
      </c>
      <c r="K404" s="302"/>
      <c r="L404" s="146" t="str">
        <f>IF($K404="","-",_xlfn.XLOOKUP($K404,Obj.Meta!$A:$A,Obj.Meta!$D:$D,"-",0,1))</f>
        <v>-</v>
      </c>
      <c r="M404" s="300" t="str">
        <f>IF($K404="","-",_xlfn.XLOOKUP($K404,Obj.Meta!$A:$A,Obj.Meta!$F:$F,"-",0,1))</f>
        <v>-</v>
      </c>
      <c r="N404" s="356" t="str">
        <f>IF($I404="","-",_xlfn.XLOOKUP($K404,Obj.Meta!$A:$A,Obj.Meta!$O:$O,"-",0,1))</f>
        <v>-</v>
      </c>
      <c r="O404" s="357" t="str">
        <f t="shared" si="13"/>
        <v>---</v>
      </c>
      <c r="P404" s="333"/>
      <c r="Q404" s="133"/>
      <c r="R404" s="728"/>
      <c r="S404" s="200"/>
      <c r="T404" s="201"/>
      <c r="U404" s="202"/>
      <c r="V404" s="613"/>
      <c r="W404" s="608"/>
    </row>
    <row r="405" spans="1:23" s="127" customFormat="1">
      <c r="A405" s="145" t="str">
        <f t="shared" si="12"/>
        <v>-</v>
      </c>
      <c r="B405" s="146" t="str">
        <f>_xlfn.XLOOKUP($A405,Dept.Meta!$A:$A,Dept.Meta!$F:$F,"-",0,1)</f>
        <v>-</v>
      </c>
      <c r="C405" s="629" t="str">
        <f>_xlfn.XLOOKUP(_xlfn.CONCAT($G405,"-",$I405),Div.Meta!$H:$H,Div.Meta!$C:$C,"-",0,1)</f>
        <v>-</v>
      </c>
      <c r="D405" s="302"/>
      <c r="E405" s="146" t="str">
        <f>IF($D405="","-",_xlfn.XLOOKUP($D405,Fund.Meta!$A:$A,Fund.Meta!$D:$D,"-",0,1))</f>
        <v>-</v>
      </c>
      <c r="F405" s="303" t="str">
        <f>IF($D405="","-",_xlfn.XLOOKUP($D405,Fund.Meta!$A:$A,Fund.Meta!$E:$E,"-",0,1))</f>
        <v>-</v>
      </c>
      <c r="G405" s="302"/>
      <c r="H405" s="303" t="str">
        <f>IF($G405="","-",_xlfn.XLOOKUP($G405,Appr.Meta!$A:$A,Appr.Meta!$D:$D,"-",0,1))</f>
        <v>-</v>
      </c>
      <c r="I405" s="304"/>
      <c r="J405" s="303" t="str">
        <f>IF($I405="","-",_xlfn.XLOOKUP($I405,'CC.Meta'!$A:$A,'CC.Meta'!$D:$D,"-",0,1))</f>
        <v>-</v>
      </c>
      <c r="K405" s="302"/>
      <c r="L405" s="146" t="str">
        <f>IF($K405="","-",_xlfn.XLOOKUP($K405,Obj.Meta!$A:$A,Obj.Meta!$D:$D,"-",0,1))</f>
        <v>-</v>
      </c>
      <c r="M405" s="300" t="str">
        <f>IF($K405="","-",_xlfn.XLOOKUP($K405,Obj.Meta!$A:$A,Obj.Meta!$F:$F,"-",0,1))</f>
        <v>-</v>
      </c>
      <c r="N405" s="356" t="str">
        <f>IF($I405="","-",_xlfn.XLOOKUP($K405,Obj.Meta!$A:$A,Obj.Meta!$O:$O,"-",0,1))</f>
        <v>-</v>
      </c>
      <c r="O405" s="357" t="str">
        <f t="shared" si="13"/>
        <v>---</v>
      </c>
      <c r="P405" s="333"/>
      <c r="Q405" s="133"/>
      <c r="R405" s="728"/>
      <c r="S405" s="200"/>
      <c r="T405" s="201"/>
      <c r="U405" s="202"/>
      <c r="V405" s="613"/>
      <c r="W405" s="608"/>
    </row>
    <row r="406" spans="1:23" s="127" customFormat="1">
      <c r="A406" s="145" t="str">
        <f t="shared" si="12"/>
        <v>-</v>
      </c>
      <c r="B406" s="146" t="str">
        <f>_xlfn.XLOOKUP($A406,Dept.Meta!$A:$A,Dept.Meta!$F:$F,"-",0,1)</f>
        <v>-</v>
      </c>
      <c r="C406" s="629" t="str">
        <f>_xlfn.XLOOKUP(_xlfn.CONCAT($G406,"-",$I406),Div.Meta!$H:$H,Div.Meta!$C:$C,"-",0,1)</f>
        <v>-</v>
      </c>
      <c r="D406" s="302"/>
      <c r="E406" s="146" t="str">
        <f>IF($D406="","-",_xlfn.XLOOKUP($D406,Fund.Meta!$A:$A,Fund.Meta!$D:$D,"-",0,1))</f>
        <v>-</v>
      </c>
      <c r="F406" s="303" t="str">
        <f>IF($D406="","-",_xlfn.XLOOKUP($D406,Fund.Meta!$A:$A,Fund.Meta!$E:$E,"-",0,1))</f>
        <v>-</v>
      </c>
      <c r="G406" s="302"/>
      <c r="H406" s="303" t="str">
        <f>IF($G406="","-",_xlfn.XLOOKUP($G406,Appr.Meta!$A:$A,Appr.Meta!$D:$D,"-",0,1))</f>
        <v>-</v>
      </c>
      <c r="I406" s="304"/>
      <c r="J406" s="303" t="str">
        <f>IF($I406="","-",_xlfn.XLOOKUP($I406,'CC.Meta'!$A:$A,'CC.Meta'!$D:$D,"-",0,1))</f>
        <v>-</v>
      </c>
      <c r="K406" s="302"/>
      <c r="L406" s="146" t="str">
        <f>IF($K406="","-",_xlfn.XLOOKUP($K406,Obj.Meta!$A:$A,Obj.Meta!$D:$D,"-",0,1))</f>
        <v>-</v>
      </c>
      <c r="M406" s="300" t="str">
        <f>IF($K406="","-",_xlfn.XLOOKUP($K406,Obj.Meta!$A:$A,Obj.Meta!$F:$F,"-",0,1))</f>
        <v>-</v>
      </c>
      <c r="N406" s="356" t="str">
        <f>IF($I406="","-",_xlfn.XLOOKUP($K406,Obj.Meta!$A:$A,Obj.Meta!$O:$O,"-",0,1))</f>
        <v>-</v>
      </c>
      <c r="O406" s="357" t="str">
        <f t="shared" si="13"/>
        <v>---</v>
      </c>
      <c r="P406" s="333"/>
      <c r="Q406" s="133"/>
      <c r="R406" s="728"/>
      <c r="S406" s="200"/>
      <c r="T406" s="201"/>
      <c r="U406" s="202"/>
      <c r="V406" s="613"/>
      <c r="W406" s="608"/>
    </row>
    <row r="407" spans="1:23" s="127" customFormat="1">
      <c r="A407" s="145" t="str">
        <f t="shared" si="12"/>
        <v>-</v>
      </c>
      <c r="B407" s="146" t="str">
        <f>_xlfn.XLOOKUP($A407,Dept.Meta!$A:$A,Dept.Meta!$F:$F,"-",0,1)</f>
        <v>-</v>
      </c>
      <c r="C407" s="629" t="str">
        <f>_xlfn.XLOOKUP(_xlfn.CONCAT($G407,"-",$I407),Div.Meta!$H:$H,Div.Meta!$C:$C,"-",0,1)</f>
        <v>-</v>
      </c>
      <c r="D407" s="302"/>
      <c r="E407" s="146" t="str">
        <f>IF($D407="","-",_xlfn.XLOOKUP($D407,Fund.Meta!$A:$A,Fund.Meta!$D:$D,"-",0,1))</f>
        <v>-</v>
      </c>
      <c r="F407" s="303" t="str">
        <f>IF($D407="","-",_xlfn.XLOOKUP($D407,Fund.Meta!$A:$A,Fund.Meta!$E:$E,"-",0,1))</f>
        <v>-</v>
      </c>
      <c r="G407" s="302"/>
      <c r="H407" s="303" t="str">
        <f>IF($G407="","-",_xlfn.XLOOKUP($G407,Appr.Meta!$A:$A,Appr.Meta!$D:$D,"-",0,1))</f>
        <v>-</v>
      </c>
      <c r="I407" s="304"/>
      <c r="J407" s="303" t="str">
        <f>IF($I407="","-",_xlfn.XLOOKUP($I407,'CC.Meta'!$A:$A,'CC.Meta'!$D:$D,"-",0,1))</f>
        <v>-</v>
      </c>
      <c r="K407" s="302"/>
      <c r="L407" s="146" t="str">
        <f>IF($K407="","-",_xlfn.XLOOKUP($K407,Obj.Meta!$A:$A,Obj.Meta!$D:$D,"-",0,1))</f>
        <v>-</v>
      </c>
      <c r="M407" s="300" t="str">
        <f>IF($K407="","-",_xlfn.XLOOKUP($K407,Obj.Meta!$A:$A,Obj.Meta!$F:$F,"-",0,1))</f>
        <v>-</v>
      </c>
      <c r="N407" s="356" t="str">
        <f>IF($I407="","-",_xlfn.XLOOKUP($K407,Obj.Meta!$A:$A,Obj.Meta!$O:$O,"-",0,1))</f>
        <v>-</v>
      </c>
      <c r="O407" s="357" t="str">
        <f t="shared" si="13"/>
        <v>---</v>
      </c>
      <c r="P407" s="333"/>
      <c r="Q407" s="133"/>
      <c r="R407" s="728"/>
      <c r="S407" s="200"/>
      <c r="T407" s="201"/>
      <c r="U407" s="202"/>
      <c r="V407" s="613"/>
      <c r="W407" s="608"/>
    </row>
    <row r="408" spans="1:23" s="127" customFormat="1">
      <c r="A408" s="145" t="str">
        <f t="shared" si="12"/>
        <v>-</v>
      </c>
      <c r="B408" s="146" t="str">
        <f>_xlfn.XLOOKUP($A408,Dept.Meta!$A:$A,Dept.Meta!$F:$F,"-",0,1)</f>
        <v>-</v>
      </c>
      <c r="C408" s="629" t="str">
        <f>_xlfn.XLOOKUP(_xlfn.CONCAT($G408,"-",$I408),Div.Meta!$H:$H,Div.Meta!$C:$C,"-",0,1)</f>
        <v>-</v>
      </c>
      <c r="D408" s="302"/>
      <c r="E408" s="146" t="str">
        <f>IF($D408="","-",_xlfn.XLOOKUP($D408,Fund.Meta!$A:$A,Fund.Meta!$D:$D,"-",0,1))</f>
        <v>-</v>
      </c>
      <c r="F408" s="303" t="str">
        <f>IF($D408="","-",_xlfn.XLOOKUP($D408,Fund.Meta!$A:$A,Fund.Meta!$E:$E,"-",0,1))</f>
        <v>-</v>
      </c>
      <c r="G408" s="302"/>
      <c r="H408" s="303" t="str">
        <f>IF($G408="","-",_xlfn.XLOOKUP($G408,Appr.Meta!$A:$A,Appr.Meta!$D:$D,"-",0,1))</f>
        <v>-</v>
      </c>
      <c r="I408" s="304"/>
      <c r="J408" s="303" t="str">
        <f>IF($I408="","-",_xlfn.XLOOKUP($I408,'CC.Meta'!$A:$A,'CC.Meta'!$D:$D,"-",0,1))</f>
        <v>-</v>
      </c>
      <c r="K408" s="302"/>
      <c r="L408" s="146" t="str">
        <f>IF($K408="","-",_xlfn.XLOOKUP($K408,Obj.Meta!$A:$A,Obj.Meta!$D:$D,"-",0,1))</f>
        <v>-</v>
      </c>
      <c r="M408" s="300" t="str">
        <f>IF($K408="","-",_xlfn.XLOOKUP($K408,Obj.Meta!$A:$A,Obj.Meta!$F:$F,"-",0,1))</f>
        <v>-</v>
      </c>
      <c r="N408" s="356" t="str">
        <f>IF($I408="","-",_xlfn.XLOOKUP($K408,Obj.Meta!$A:$A,Obj.Meta!$O:$O,"-",0,1))</f>
        <v>-</v>
      </c>
      <c r="O408" s="357" t="str">
        <f t="shared" si="13"/>
        <v>---</v>
      </c>
      <c r="P408" s="333"/>
      <c r="Q408" s="133"/>
      <c r="R408" s="728"/>
      <c r="S408" s="200"/>
      <c r="T408" s="201"/>
      <c r="U408" s="202"/>
      <c r="V408" s="613"/>
      <c r="W408" s="608"/>
    </row>
    <row r="409" spans="1:23" s="127" customFormat="1">
      <c r="A409" s="145" t="str">
        <f t="shared" si="12"/>
        <v>-</v>
      </c>
      <c r="B409" s="146" t="str">
        <f>_xlfn.XLOOKUP($A409,Dept.Meta!$A:$A,Dept.Meta!$F:$F,"-",0,1)</f>
        <v>-</v>
      </c>
      <c r="C409" s="629" t="str">
        <f>_xlfn.XLOOKUP(_xlfn.CONCAT($G409,"-",$I409),Div.Meta!$H:$H,Div.Meta!$C:$C,"-",0,1)</f>
        <v>-</v>
      </c>
      <c r="D409" s="302"/>
      <c r="E409" s="146" t="str">
        <f>IF($D409="","-",_xlfn.XLOOKUP($D409,Fund.Meta!$A:$A,Fund.Meta!$D:$D,"-",0,1))</f>
        <v>-</v>
      </c>
      <c r="F409" s="303" t="str">
        <f>IF($D409="","-",_xlfn.XLOOKUP($D409,Fund.Meta!$A:$A,Fund.Meta!$E:$E,"-",0,1))</f>
        <v>-</v>
      </c>
      <c r="G409" s="302"/>
      <c r="H409" s="303" t="str">
        <f>IF($G409="","-",_xlfn.XLOOKUP($G409,Appr.Meta!$A:$A,Appr.Meta!$D:$D,"-",0,1))</f>
        <v>-</v>
      </c>
      <c r="I409" s="304"/>
      <c r="J409" s="303" t="str">
        <f>IF($I409="","-",_xlfn.XLOOKUP($I409,'CC.Meta'!$A:$A,'CC.Meta'!$D:$D,"-",0,1))</f>
        <v>-</v>
      </c>
      <c r="K409" s="302"/>
      <c r="L409" s="146" t="str">
        <f>IF($K409="","-",_xlfn.XLOOKUP($K409,Obj.Meta!$A:$A,Obj.Meta!$D:$D,"-",0,1))</f>
        <v>-</v>
      </c>
      <c r="M409" s="300" t="str">
        <f>IF($K409="","-",_xlfn.XLOOKUP($K409,Obj.Meta!$A:$A,Obj.Meta!$F:$F,"-",0,1))</f>
        <v>-</v>
      </c>
      <c r="N409" s="356" t="str">
        <f>IF($I409="","-",_xlfn.XLOOKUP($K409,Obj.Meta!$A:$A,Obj.Meta!$O:$O,"-",0,1))</f>
        <v>-</v>
      </c>
      <c r="O409" s="357" t="str">
        <f t="shared" si="13"/>
        <v>---</v>
      </c>
      <c r="P409" s="333"/>
      <c r="Q409" s="133"/>
      <c r="R409" s="728"/>
      <c r="S409" s="200"/>
      <c r="T409" s="201"/>
      <c r="U409" s="202"/>
      <c r="V409" s="613"/>
      <c r="W409" s="608"/>
    </row>
    <row r="410" spans="1:23" s="127" customFormat="1">
      <c r="A410" s="145" t="str">
        <f t="shared" si="12"/>
        <v>-</v>
      </c>
      <c r="B410" s="146" t="str">
        <f>_xlfn.XLOOKUP($A410,Dept.Meta!$A:$A,Dept.Meta!$F:$F,"-",0,1)</f>
        <v>-</v>
      </c>
      <c r="C410" s="629" t="str">
        <f>_xlfn.XLOOKUP(_xlfn.CONCAT($G410,"-",$I410),Div.Meta!$H:$H,Div.Meta!$C:$C,"-",0,1)</f>
        <v>-</v>
      </c>
      <c r="D410" s="302"/>
      <c r="E410" s="146" t="str">
        <f>IF($D410="","-",_xlfn.XLOOKUP($D410,Fund.Meta!$A:$A,Fund.Meta!$D:$D,"-",0,1))</f>
        <v>-</v>
      </c>
      <c r="F410" s="303" t="str">
        <f>IF($D410="","-",_xlfn.XLOOKUP($D410,Fund.Meta!$A:$A,Fund.Meta!$E:$E,"-",0,1))</f>
        <v>-</v>
      </c>
      <c r="G410" s="302"/>
      <c r="H410" s="303" t="str">
        <f>IF($G410="","-",_xlfn.XLOOKUP($G410,Appr.Meta!$A:$A,Appr.Meta!$D:$D,"-",0,1))</f>
        <v>-</v>
      </c>
      <c r="I410" s="304"/>
      <c r="J410" s="303" t="str">
        <f>IF($I410="","-",_xlfn.XLOOKUP($I410,'CC.Meta'!$A:$A,'CC.Meta'!$D:$D,"-",0,1))</f>
        <v>-</v>
      </c>
      <c r="K410" s="302"/>
      <c r="L410" s="146" t="str">
        <f>IF($K410="","-",_xlfn.XLOOKUP($K410,Obj.Meta!$A:$A,Obj.Meta!$D:$D,"-",0,1))</f>
        <v>-</v>
      </c>
      <c r="M410" s="300" t="str">
        <f>IF($K410="","-",_xlfn.XLOOKUP($K410,Obj.Meta!$A:$A,Obj.Meta!$F:$F,"-",0,1))</f>
        <v>-</v>
      </c>
      <c r="N410" s="356" t="str">
        <f>IF($I410="","-",_xlfn.XLOOKUP($K410,Obj.Meta!$A:$A,Obj.Meta!$O:$O,"-",0,1))</f>
        <v>-</v>
      </c>
      <c r="O410" s="357" t="str">
        <f t="shared" si="13"/>
        <v>---</v>
      </c>
      <c r="P410" s="333"/>
      <c r="Q410" s="133"/>
      <c r="R410" s="728"/>
      <c r="S410" s="200"/>
      <c r="T410" s="201"/>
      <c r="U410" s="202"/>
      <c r="V410" s="613"/>
      <c r="W410" s="608"/>
    </row>
    <row r="411" spans="1:23" s="127" customFormat="1">
      <c r="A411" s="145" t="str">
        <f t="shared" si="12"/>
        <v>-</v>
      </c>
      <c r="B411" s="146" t="str">
        <f>_xlfn.XLOOKUP($A411,Dept.Meta!$A:$A,Dept.Meta!$F:$F,"-",0,1)</f>
        <v>-</v>
      </c>
      <c r="C411" s="629" t="str">
        <f>_xlfn.XLOOKUP(_xlfn.CONCAT($G411,"-",$I411),Div.Meta!$H:$H,Div.Meta!$C:$C,"-",0,1)</f>
        <v>-</v>
      </c>
      <c r="D411" s="302"/>
      <c r="E411" s="146" t="str">
        <f>IF($D411="","-",_xlfn.XLOOKUP($D411,Fund.Meta!$A:$A,Fund.Meta!$D:$D,"-",0,1))</f>
        <v>-</v>
      </c>
      <c r="F411" s="303" t="str">
        <f>IF($D411="","-",_xlfn.XLOOKUP($D411,Fund.Meta!$A:$A,Fund.Meta!$E:$E,"-",0,1))</f>
        <v>-</v>
      </c>
      <c r="G411" s="302"/>
      <c r="H411" s="303" t="str">
        <f>IF($G411="","-",_xlfn.XLOOKUP($G411,Appr.Meta!$A:$A,Appr.Meta!$D:$D,"-",0,1))</f>
        <v>-</v>
      </c>
      <c r="I411" s="304"/>
      <c r="J411" s="303" t="str">
        <f>IF($I411="","-",_xlfn.XLOOKUP($I411,'CC.Meta'!$A:$A,'CC.Meta'!$D:$D,"-",0,1))</f>
        <v>-</v>
      </c>
      <c r="K411" s="302"/>
      <c r="L411" s="146" t="str">
        <f>IF($K411="","-",_xlfn.XLOOKUP($K411,Obj.Meta!$A:$A,Obj.Meta!$D:$D,"-",0,1))</f>
        <v>-</v>
      </c>
      <c r="M411" s="300" t="str">
        <f>IF($K411="","-",_xlfn.XLOOKUP($K411,Obj.Meta!$A:$A,Obj.Meta!$F:$F,"-",0,1))</f>
        <v>-</v>
      </c>
      <c r="N411" s="356" t="str">
        <f>IF($I411="","-",_xlfn.XLOOKUP($K411,Obj.Meta!$A:$A,Obj.Meta!$O:$O,"-",0,1))</f>
        <v>-</v>
      </c>
      <c r="O411" s="357" t="str">
        <f t="shared" si="13"/>
        <v>---</v>
      </c>
      <c r="P411" s="333"/>
      <c r="Q411" s="133"/>
      <c r="R411" s="728"/>
      <c r="S411" s="200"/>
      <c r="T411" s="201"/>
      <c r="U411" s="202"/>
      <c r="V411" s="613"/>
      <c r="W411" s="608"/>
    </row>
    <row r="412" spans="1:23" s="127" customFormat="1">
      <c r="A412" s="145" t="str">
        <f t="shared" si="12"/>
        <v>-</v>
      </c>
      <c r="B412" s="146" t="str">
        <f>_xlfn.XLOOKUP($A412,Dept.Meta!$A:$A,Dept.Meta!$F:$F,"-",0,1)</f>
        <v>-</v>
      </c>
      <c r="C412" s="629" t="str">
        <f>_xlfn.XLOOKUP(_xlfn.CONCAT($G412,"-",$I412),Div.Meta!$H:$H,Div.Meta!$C:$C,"-",0,1)</f>
        <v>-</v>
      </c>
      <c r="D412" s="302"/>
      <c r="E412" s="146" t="str">
        <f>IF($D412="","-",_xlfn.XLOOKUP($D412,Fund.Meta!$A:$A,Fund.Meta!$D:$D,"-",0,1))</f>
        <v>-</v>
      </c>
      <c r="F412" s="303" t="str">
        <f>IF($D412="","-",_xlfn.XLOOKUP($D412,Fund.Meta!$A:$A,Fund.Meta!$E:$E,"-",0,1))</f>
        <v>-</v>
      </c>
      <c r="G412" s="304"/>
      <c r="H412" s="303" t="str">
        <f>IF($G412="","-",_xlfn.XLOOKUP($G412,Appr.Meta!$A:$A,Appr.Meta!$D:$D,"-",0,1))</f>
        <v>-</v>
      </c>
      <c r="I412" s="304"/>
      <c r="J412" s="303" t="str">
        <f>IF($I412="","-",_xlfn.XLOOKUP($I412,'CC.Meta'!$A:$A,'CC.Meta'!$D:$D,"-",0,1))</f>
        <v>-</v>
      </c>
      <c r="K412" s="302"/>
      <c r="L412" s="146" t="str">
        <f>IF($K412="","-",_xlfn.XLOOKUP($K412,Obj.Meta!$A:$A,Obj.Meta!$D:$D,"-",0,1))</f>
        <v>-</v>
      </c>
      <c r="M412" s="300" t="str">
        <f>IF($K412="","-",_xlfn.XLOOKUP($K412,Obj.Meta!$A:$A,Obj.Meta!$F:$F,"-",0,1))</f>
        <v>-</v>
      </c>
      <c r="N412" s="356" t="str">
        <f>IF($I412="","-",_xlfn.XLOOKUP($K412,Obj.Meta!$A:$A,Obj.Meta!$O:$O,"-",0,1))</f>
        <v>-</v>
      </c>
      <c r="O412" s="357" t="str">
        <f t="shared" si="13"/>
        <v>---</v>
      </c>
      <c r="P412" s="333"/>
      <c r="Q412" s="133"/>
      <c r="R412" s="728"/>
      <c r="S412" s="200"/>
      <c r="T412" s="201"/>
      <c r="U412" s="202"/>
      <c r="V412" s="613"/>
      <c r="W412" s="608"/>
    </row>
    <row r="413" spans="1:23" s="127" customFormat="1">
      <c r="A413" s="145" t="str">
        <f t="shared" si="12"/>
        <v>-</v>
      </c>
      <c r="B413" s="146" t="str">
        <f>_xlfn.XLOOKUP($A413,Dept.Meta!$A:$A,Dept.Meta!$F:$F,"-",0,1)</f>
        <v>-</v>
      </c>
      <c r="C413" s="629" t="str">
        <f>_xlfn.XLOOKUP(_xlfn.CONCAT($G413,"-",$I413),Div.Meta!$H:$H,Div.Meta!$C:$C,"-",0,1)</f>
        <v>-</v>
      </c>
      <c r="D413" s="302"/>
      <c r="E413" s="146" t="str">
        <f>IF($D413="","-",_xlfn.XLOOKUP($D413,Fund.Meta!$A:$A,Fund.Meta!$D:$D,"-",0,1))</f>
        <v>-</v>
      </c>
      <c r="F413" s="303" t="str">
        <f>IF($D413="","-",_xlfn.XLOOKUP($D413,Fund.Meta!$A:$A,Fund.Meta!$E:$E,"-",0,1))</f>
        <v>-</v>
      </c>
      <c r="G413" s="302"/>
      <c r="H413" s="303" t="str">
        <f>IF($G413="","-",_xlfn.XLOOKUP($G413,Appr.Meta!$A:$A,Appr.Meta!$D:$D,"-",0,1))</f>
        <v>-</v>
      </c>
      <c r="I413" s="304"/>
      <c r="J413" s="303" t="str">
        <f>IF($I413="","-",_xlfn.XLOOKUP($I413,'CC.Meta'!$A:$A,'CC.Meta'!$D:$D,"-",0,1))</f>
        <v>-</v>
      </c>
      <c r="K413" s="302"/>
      <c r="L413" s="146" t="str">
        <f>IF($K413="","-",_xlfn.XLOOKUP($K413,Obj.Meta!$A:$A,Obj.Meta!$D:$D,"-",0,1))</f>
        <v>-</v>
      </c>
      <c r="M413" s="300" t="str">
        <f>IF($K413="","-",_xlfn.XLOOKUP($K413,Obj.Meta!$A:$A,Obj.Meta!$F:$F,"-",0,1))</f>
        <v>-</v>
      </c>
      <c r="N413" s="356" t="str">
        <f>IF($I413="","-",_xlfn.XLOOKUP($K413,Obj.Meta!$A:$A,Obj.Meta!$O:$O,"-",0,1))</f>
        <v>-</v>
      </c>
      <c r="O413" s="357" t="str">
        <f t="shared" si="13"/>
        <v>---</v>
      </c>
      <c r="P413" s="333"/>
      <c r="Q413" s="133"/>
      <c r="R413" s="728"/>
      <c r="S413" s="200"/>
      <c r="T413" s="201"/>
      <c r="U413" s="202"/>
      <c r="V413" s="613"/>
      <c r="W413" s="608"/>
    </row>
    <row r="414" spans="1:23" s="127" customFormat="1">
      <c r="A414" s="145" t="str">
        <f t="shared" si="12"/>
        <v>-</v>
      </c>
      <c r="B414" s="146" t="str">
        <f>_xlfn.XLOOKUP($A414,Dept.Meta!$A:$A,Dept.Meta!$F:$F,"-",0,1)</f>
        <v>-</v>
      </c>
      <c r="C414" s="629" t="str">
        <f>_xlfn.XLOOKUP(_xlfn.CONCAT($G414,"-",$I414),Div.Meta!$H:$H,Div.Meta!$C:$C,"-",0,1)</f>
        <v>-</v>
      </c>
      <c r="D414" s="302"/>
      <c r="E414" s="146" t="str">
        <f>IF($D414="","-",_xlfn.XLOOKUP($D414,Fund.Meta!$A:$A,Fund.Meta!$D:$D,"-",0,1))</f>
        <v>-</v>
      </c>
      <c r="F414" s="303" t="str">
        <f>IF($D414="","-",_xlfn.XLOOKUP($D414,Fund.Meta!$A:$A,Fund.Meta!$E:$E,"-",0,1))</f>
        <v>-</v>
      </c>
      <c r="G414" s="302"/>
      <c r="H414" s="303" t="str">
        <f>IF($G414="","-",_xlfn.XLOOKUP($G414,Appr.Meta!$A:$A,Appr.Meta!$D:$D,"-",0,1))</f>
        <v>-</v>
      </c>
      <c r="I414" s="304"/>
      <c r="J414" s="303" t="str">
        <f>IF($I414="","-",_xlfn.XLOOKUP($I414,'CC.Meta'!$A:$A,'CC.Meta'!$D:$D,"-",0,1))</f>
        <v>-</v>
      </c>
      <c r="K414" s="302"/>
      <c r="L414" s="146" t="str">
        <f>IF($K414="","-",_xlfn.XLOOKUP($K414,Obj.Meta!$A:$A,Obj.Meta!$D:$D,"-",0,1))</f>
        <v>-</v>
      </c>
      <c r="M414" s="300" t="str">
        <f>IF($K414="","-",_xlfn.XLOOKUP($K414,Obj.Meta!$A:$A,Obj.Meta!$F:$F,"-",0,1))</f>
        <v>-</v>
      </c>
      <c r="N414" s="356" t="str">
        <f>IF($I414="","-",_xlfn.XLOOKUP($K414,Obj.Meta!$A:$A,Obj.Meta!$O:$O,"-",0,1))</f>
        <v>-</v>
      </c>
      <c r="O414" s="357" t="str">
        <f t="shared" si="13"/>
        <v>---</v>
      </c>
      <c r="P414" s="333"/>
      <c r="Q414" s="133"/>
      <c r="R414" s="728"/>
      <c r="S414" s="200"/>
      <c r="T414" s="201"/>
      <c r="U414" s="202"/>
      <c r="V414" s="613"/>
      <c r="W414" s="608"/>
    </row>
    <row r="415" spans="1:23" s="127" customFormat="1">
      <c r="A415" s="145" t="str">
        <f t="shared" si="12"/>
        <v>-</v>
      </c>
      <c r="B415" s="146" t="str">
        <f>_xlfn.XLOOKUP($A415,Dept.Meta!$A:$A,Dept.Meta!$F:$F,"-",0,1)</f>
        <v>-</v>
      </c>
      <c r="C415" s="629" t="str">
        <f>_xlfn.XLOOKUP(_xlfn.CONCAT($G415,"-",$I415),Div.Meta!$H:$H,Div.Meta!$C:$C,"-",0,1)</f>
        <v>-</v>
      </c>
      <c r="D415" s="302"/>
      <c r="E415" s="146" t="str">
        <f>IF($D415="","-",_xlfn.XLOOKUP($D415,Fund.Meta!$A:$A,Fund.Meta!$D:$D,"-",0,1))</f>
        <v>-</v>
      </c>
      <c r="F415" s="303" t="str">
        <f>IF($D415="","-",_xlfn.XLOOKUP($D415,Fund.Meta!$A:$A,Fund.Meta!$E:$E,"-",0,1))</f>
        <v>-</v>
      </c>
      <c r="G415" s="302"/>
      <c r="H415" s="303" t="str">
        <f>IF($G415="","-",_xlfn.XLOOKUP($G415,Appr.Meta!$A:$A,Appr.Meta!$D:$D,"-",0,1))</f>
        <v>-</v>
      </c>
      <c r="I415" s="304"/>
      <c r="J415" s="303" t="str">
        <f>IF($I415="","-",_xlfn.XLOOKUP($I415,'CC.Meta'!$A:$A,'CC.Meta'!$D:$D,"-",0,1))</f>
        <v>-</v>
      </c>
      <c r="K415" s="302"/>
      <c r="L415" s="146" t="str">
        <f>IF($K415="","-",_xlfn.XLOOKUP($K415,Obj.Meta!$A:$A,Obj.Meta!$D:$D,"-",0,1))</f>
        <v>-</v>
      </c>
      <c r="M415" s="300" t="str">
        <f>IF($K415="","-",_xlfn.XLOOKUP($K415,Obj.Meta!$A:$A,Obj.Meta!$F:$F,"-",0,1))</f>
        <v>-</v>
      </c>
      <c r="N415" s="356" t="str">
        <f>IF($I415="","-",_xlfn.XLOOKUP($K415,Obj.Meta!$A:$A,Obj.Meta!$O:$O,"-",0,1))</f>
        <v>-</v>
      </c>
      <c r="O415" s="357" t="str">
        <f t="shared" si="13"/>
        <v>---</v>
      </c>
      <c r="P415" s="333"/>
      <c r="Q415" s="133"/>
      <c r="R415" s="728"/>
      <c r="S415" s="200"/>
      <c r="T415" s="201"/>
      <c r="U415" s="202"/>
      <c r="V415" s="613"/>
      <c r="W415" s="608"/>
    </row>
    <row r="416" spans="1:23" s="127" customFormat="1">
      <c r="A416" s="145" t="str">
        <f t="shared" si="12"/>
        <v>-</v>
      </c>
      <c r="B416" s="146" t="str">
        <f>_xlfn.XLOOKUP($A416,Dept.Meta!$A:$A,Dept.Meta!$F:$F,"-",0,1)</f>
        <v>-</v>
      </c>
      <c r="C416" s="629" t="str">
        <f>_xlfn.XLOOKUP(_xlfn.CONCAT($G416,"-",$I416),Div.Meta!$H:$H,Div.Meta!$C:$C,"-",0,1)</f>
        <v>-</v>
      </c>
      <c r="D416" s="302"/>
      <c r="E416" s="146" t="str">
        <f>IF($D416="","-",_xlfn.XLOOKUP($D416,Fund.Meta!$A:$A,Fund.Meta!$D:$D,"-",0,1))</f>
        <v>-</v>
      </c>
      <c r="F416" s="303" t="str">
        <f>IF($D416="","-",_xlfn.XLOOKUP($D416,Fund.Meta!$A:$A,Fund.Meta!$E:$E,"-",0,1))</f>
        <v>-</v>
      </c>
      <c r="G416" s="302"/>
      <c r="H416" s="303" t="str">
        <f>IF($G416="","-",_xlfn.XLOOKUP($G416,Appr.Meta!$A:$A,Appr.Meta!$D:$D,"-",0,1))</f>
        <v>-</v>
      </c>
      <c r="I416" s="304"/>
      <c r="J416" s="303" t="str">
        <f>IF($I416="","-",_xlfn.XLOOKUP($I416,'CC.Meta'!$A:$A,'CC.Meta'!$D:$D,"-",0,1))</f>
        <v>-</v>
      </c>
      <c r="K416" s="302"/>
      <c r="L416" s="146" t="str">
        <f>IF($K416="","-",_xlfn.XLOOKUP($K416,Obj.Meta!$A:$A,Obj.Meta!$D:$D,"-",0,1))</f>
        <v>-</v>
      </c>
      <c r="M416" s="300" t="str">
        <f>IF($K416="","-",_xlfn.XLOOKUP($K416,Obj.Meta!$A:$A,Obj.Meta!$F:$F,"-",0,1))</f>
        <v>-</v>
      </c>
      <c r="N416" s="356" t="str">
        <f>IF($I416="","-",_xlfn.XLOOKUP($K416,Obj.Meta!$A:$A,Obj.Meta!$O:$O,"-",0,1))</f>
        <v>-</v>
      </c>
      <c r="O416" s="357" t="str">
        <f t="shared" si="13"/>
        <v>---</v>
      </c>
      <c r="P416" s="333"/>
      <c r="Q416" s="133"/>
      <c r="R416" s="728"/>
      <c r="S416" s="200"/>
      <c r="T416" s="201"/>
      <c r="U416" s="202"/>
      <c r="V416" s="613"/>
      <c r="W416" s="608"/>
    </row>
    <row r="417" spans="1:23" s="127" customFormat="1">
      <c r="A417" s="145" t="str">
        <f t="shared" si="12"/>
        <v>-</v>
      </c>
      <c r="B417" s="146" t="str">
        <f>_xlfn.XLOOKUP($A417,Dept.Meta!$A:$A,Dept.Meta!$F:$F,"-",0,1)</f>
        <v>-</v>
      </c>
      <c r="C417" s="629" t="str">
        <f>_xlfn.XLOOKUP(_xlfn.CONCAT($G417,"-",$I417),Div.Meta!$H:$H,Div.Meta!$C:$C,"-",0,1)</f>
        <v>-</v>
      </c>
      <c r="D417" s="302"/>
      <c r="E417" s="146" t="str">
        <f>IF($D417="","-",_xlfn.XLOOKUP($D417,Fund.Meta!$A:$A,Fund.Meta!$D:$D,"-",0,1))</f>
        <v>-</v>
      </c>
      <c r="F417" s="303" t="str">
        <f>IF($D417="","-",_xlfn.XLOOKUP($D417,Fund.Meta!$A:$A,Fund.Meta!$E:$E,"-",0,1))</f>
        <v>-</v>
      </c>
      <c r="G417" s="302"/>
      <c r="H417" s="303" t="str">
        <f>IF($G417="","-",_xlfn.XLOOKUP($G417,Appr.Meta!$A:$A,Appr.Meta!$D:$D,"-",0,1))</f>
        <v>-</v>
      </c>
      <c r="I417" s="304"/>
      <c r="J417" s="303" t="str">
        <f>IF($I417="","-",_xlfn.XLOOKUP($I417,'CC.Meta'!$A:$A,'CC.Meta'!$D:$D,"-",0,1))</f>
        <v>-</v>
      </c>
      <c r="K417" s="302"/>
      <c r="L417" s="146" t="str">
        <f>IF($K417="","-",_xlfn.XLOOKUP($K417,Obj.Meta!$A:$A,Obj.Meta!$D:$D,"-",0,1))</f>
        <v>-</v>
      </c>
      <c r="M417" s="300" t="str">
        <f>IF($K417="","-",_xlfn.XLOOKUP($K417,Obj.Meta!$A:$A,Obj.Meta!$F:$F,"-",0,1))</f>
        <v>-</v>
      </c>
      <c r="N417" s="356" t="str">
        <f>IF($I417="","-",_xlfn.XLOOKUP($K417,Obj.Meta!$A:$A,Obj.Meta!$O:$O,"-",0,1))</f>
        <v>-</v>
      </c>
      <c r="O417" s="357" t="str">
        <f t="shared" si="13"/>
        <v>---</v>
      </c>
      <c r="P417" s="333"/>
      <c r="Q417" s="133"/>
      <c r="R417" s="728"/>
      <c r="S417" s="200"/>
      <c r="T417" s="201"/>
      <c r="U417" s="202"/>
      <c r="V417" s="613"/>
      <c r="W417" s="608"/>
    </row>
    <row r="418" spans="1:23" s="127" customFormat="1">
      <c r="A418" s="145" t="str">
        <f t="shared" si="12"/>
        <v>-</v>
      </c>
      <c r="B418" s="146" t="str">
        <f>_xlfn.XLOOKUP($A418,Dept.Meta!$A:$A,Dept.Meta!$F:$F,"-",0,1)</f>
        <v>-</v>
      </c>
      <c r="C418" s="629" t="str">
        <f>_xlfn.XLOOKUP(_xlfn.CONCAT($G418,"-",$I418),Div.Meta!$H:$H,Div.Meta!$C:$C,"-",0,1)</f>
        <v>-</v>
      </c>
      <c r="D418" s="302"/>
      <c r="E418" s="146" t="str">
        <f>IF($D418="","-",_xlfn.XLOOKUP($D418,Fund.Meta!$A:$A,Fund.Meta!$D:$D,"-",0,1))</f>
        <v>-</v>
      </c>
      <c r="F418" s="303" t="str">
        <f>IF($D418="","-",_xlfn.XLOOKUP($D418,Fund.Meta!$A:$A,Fund.Meta!$E:$E,"-",0,1))</f>
        <v>-</v>
      </c>
      <c r="G418" s="302"/>
      <c r="H418" s="303" t="str">
        <f>IF($G418="","-",_xlfn.XLOOKUP($G418,Appr.Meta!$A:$A,Appr.Meta!$D:$D,"-",0,1))</f>
        <v>-</v>
      </c>
      <c r="I418" s="304"/>
      <c r="J418" s="303" t="str">
        <f>IF($I418="","-",_xlfn.XLOOKUP($I418,'CC.Meta'!$A:$A,'CC.Meta'!$D:$D,"-",0,1))</f>
        <v>-</v>
      </c>
      <c r="K418" s="302"/>
      <c r="L418" s="146" t="str">
        <f>IF($K418="","-",_xlfn.XLOOKUP($K418,Obj.Meta!$A:$A,Obj.Meta!$D:$D,"-",0,1))</f>
        <v>-</v>
      </c>
      <c r="M418" s="300" t="str">
        <f>IF($K418="","-",_xlfn.XLOOKUP($K418,Obj.Meta!$A:$A,Obj.Meta!$F:$F,"-",0,1))</f>
        <v>-</v>
      </c>
      <c r="N418" s="356" t="str">
        <f>IF($I418="","-",_xlfn.XLOOKUP($K418,Obj.Meta!$A:$A,Obj.Meta!$O:$O,"-",0,1))</f>
        <v>-</v>
      </c>
      <c r="O418" s="357" t="str">
        <f t="shared" si="13"/>
        <v>---</v>
      </c>
      <c r="P418" s="333"/>
      <c r="Q418" s="133"/>
      <c r="R418" s="728"/>
      <c r="S418" s="200"/>
      <c r="T418" s="201"/>
      <c r="U418" s="202"/>
      <c r="V418" s="613"/>
      <c r="W418" s="608"/>
    </row>
    <row r="419" spans="1:23" s="127" customFormat="1">
      <c r="A419" s="145" t="str">
        <f t="shared" si="12"/>
        <v>-</v>
      </c>
      <c r="B419" s="146" t="str">
        <f>_xlfn.XLOOKUP($A419,Dept.Meta!$A:$A,Dept.Meta!$F:$F,"-",0,1)</f>
        <v>-</v>
      </c>
      <c r="C419" s="629" t="str">
        <f>_xlfn.XLOOKUP(_xlfn.CONCAT($G419,"-",$I419),Div.Meta!$H:$H,Div.Meta!$C:$C,"-",0,1)</f>
        <v>-</v>
      </c>
      <c r="D419" s="302"/>
      <c r="E419" s="146" t="str">
        <f>IF($D419="","-",_xlfn.XLOOKUP($D419,Fund.Meta!$A:$A,Fund.Meta!$D:$D,"-",0,1))</f>
        <v>-</v>
      </c>
      <c r="F419" s="303" t="str">
        <f>IF($D419="","-",_xlfn.XLOOKUP($D419,Fund.Meta!$A:$A,Fund.Meta!$E:$E,"-",0,1))</f>
        <v>-</v>
      </c>
      <c r="G419" s="302"/>
      <c r="H419" s="303" t="str">
        <f>IF($G419="","-",_xlfn.XLOOKUP($G419,Appr.Meta!$A:$A,Appr.Meta!$D:$D,"-",0,1))</f>
        <v>-</v>
      </c>
      <c r="I419" s="304"/>
      <c r="J419" s="303" t="str">
        <f>IF($I419="","-",_xlfn.XLOOKUP($I419,'CC.Meta'!$A:$A,'CC.Meta'!$D:$D,"-",0,1))</f>
        <v>-</v>
      </c>
      <c r="K419" s="302"/>
      <c r="L419" s="146" t="str">
        <f>IF($K419="","-",_xlfn.XLOOKUP($K419,Obj.Meta!$A:$A,Obj.Meta!$D:$D,"-",0,1))</f>
        <v>-</v>
      </c>
      <c r="M419" s="300" t="str">
        <f>IF($K419="","-",_xlfn.XLOOKUP($K419,Obj.Meta!$A:$A,Obj.Meta!$F:$F,"-",0,1))</f>
        <v>-</v>
      </c>
      <c r="N419" s="356" t="str">
        <f>IF($I419="","-",_xlfn.XLOOKUP($K419,Obj.Meta!$A:$A,Obj.Meta!$O:$O,"-",0,1))</f>
        <v>-</v>
      </c>
      <c r="O419" s="357" t="str">
        <f t="shared" si="13"/>
        <v>---</v>
      </c>
      <c r="P419" s="333"/>
      <c r="Q419" s="133"/>
      <c r="R419" s="728"/>
      <c r="S419" s="200"/>
      <c r="T419" s="201"/>
      <c r="U419" s="202"/>
      <c r="V419" s="613"/>
      <c r="W419" s="608"/>
    </row>
    <row r="420" spans="1:23" s="127" customFormat="1">
      <c r="A420" s="145" t="str">
        <f t="shared" si="12"/>
        <v>-</v>
      </c>
      <c r="B420" s="146" t="str">
        <f>_xlfn.XLOOKUP($A420,Dept.Meta!$A:$A,Dept.Meta!$F:$F,"-",0,1)</f>
        <v>-</v>
      </c>
      <c r="C420" s="629" t="str">
        <f>_xlfn.XLOOKUP(_xlfn.CONCAT($G420,"-",$I420),Div.Meta!$H:$H,Div.Meta!$C:$C,"-",0,1)</f>
        <v>-</v>
      </c>
      <c r="D420" s="302"/>
      <c r="E420" s="146" t="str">
        <f>IF($D420="","-",_xlfn.XLOOKUP($D420,Fund.Meta!$A:$A,Fund.Meta!$D:$D,"-",0,1))</f>
        <v>-</v>
      </c>
      <c r="F420" s="303" t="str">
        <f>IF($D420="","-",_xlfn.XLOOKUP($D420,Fund.Meta!$A:$A,Fund.Meta!$E:$E,"-",0,1))</f>
        <v>-</v>
      </c>
      <c r="G420" s="302"/>
      <c r="H420" s="303" t="str">
        <f>IF($G420="","-",_xlfn.XLOOKUP($G420,Appr.Meta!$A:$A,Appr.Meta!$D:$D,"-",0,1))</f>
        <v>-</v>
      </c>
      <c r="I420" s="304"/>
      <c r="J420" s="303" t="str">
        <f>IF($I420="","-",_xlfn.XLOOKUP($I420,'CC.Meta'!$A:$A,'CC.Meta'!$D:$D,"-",0,1))</f>
        <v>-</v>
      </c>
      <c r="K420" s="302"/>
      <c r="L420" s="146" t="str">
        <f>IF($K420="","-",_xlfn.XLOOKUP($K420,Obj.Meta!$A:$A,Obj.Meta!$D:$D,"-",0,1))</f>
        <v>-</v>
      </c>
      <c r="M420" s="300" t="str">
        <f>IF($K420="","-",_xlfn.XLOOKUP($K420,Obj.Meta!$A:$A,Obj.Meta!$F:$F,"-",0,1))</f>
        <v>-</v>
      </c>
      <c r="N420" s="356" t="str">
        <f>IF($I420="","-",_xlfn.XLOOKUP($K420,Obj.Meta!$A:$A,Obj.Meta!$O:$O,"-",0,1))</f>
        <v>-</v>
      </c>
      <c r="O420" s="357" t="str">
        <f t="shared" si="13"/>
        <v>---</v>
      </c>
      <c r="P420" s="333"/>
      <c r="Q420" s="133"/>
      <c r="R420" s="728"/>
      <c r="S420" s="200"/>
      <c r="T420" s="201"/>
      <c r="U420" s="202"/>
      <c r="V420" s="613"/>
      <c r="W420" s="608"/>
    </row>
    <row r="421" spans="1:23" s="127" customFormat="1">
      <c r="A421" s="145" t="str">
        <f t="shared" si="12"/>
        <v>-</v>
      </c>
      <c r="B421" s="146" t="str">
        <f>_xlfn.XLOOKUP($A421,Dept.Meta!$A:$A,Dept.Meta!$F:$F,"-",0,1)</f>
        <v>-</v>
      </c>
      <c r="C421" s="629" t="str">
        <f>_xlfn.XLOOKUP(_xlfn.CONCAT($G421,"-",$I421),Div.Meta!$H:$H,Div.Meta!$C:$C,"-",0,1)</f>
        <v>-</v>
      </c>
      <c r="D421" s="302"/>
      <c r="E421" s="146" t="str">
        <f>IF($D421="","-",_xlfn.XLOOKUP($D421,Fund.Meta!$A:$A,Fund.Meta!$D:$D,"-",0,1))</f>
        <v>-</v>
      </c>
      <c r="F421" s="303" t="str">
        <f>IF($D421="","-",_xlfn.XLOOKUP($D421,Fund.Meta!$A:$A,Fund.Meta!$E:$E,"-",0,1))</f>
        <v>-</v>
      </c>
      <c r="G421" s="302"/>
      <c r="H421" s="303" t="str">
        <f>IF($G421="","-",_xlfn.XLOOKUP($G421,Appr.Meta!$A:$A,Appr.Meta!$D:$D,"-",0,1))</f>
        <v>-</v>
      </c>
      <c r="I421" s="304"/>
      <c r="J421" s="303" t="str">
        <f>IF($I421="","-",_xlfn.XLOOKUP($I421,'CC.Meta'!$A:$A,'CC.Meta'!$D:$D,"-",0,1))</f>
        <v>-</v>
      </c>
      <c r="K421" s="302"/>
      <c r="L421" s="146" t="str">
        <f>IF($K421="","-",_xlfn.XLOOKUP($K421,Obj.Meta!$A:$A,Obj.Meta!$D:$D,"-",0,1))</f>
        <v>-</v>
      </c>
      <c r="M421" s="300" t="str">
        <f>IF($K421="","-",_xlfn.XLOOKUP($K421,Obj.Meta!$A:$A,Obj.Meta!$F:$F,"-",0,1))</f>
        <v>-</v>
      </c>
      <c r="N421" s="356" t="str">
        <f>IF($I421="","-",_xlfn.XLOOKUP($K421,Obj.Meta!$A:$A,Obj.Meta!$O:$O,"-",0,1))</f>
        <v>-</v>
      </c>
      <c r="O421" s="357" t="str">
        <f t="shared" si="13"/>
        <v>---</v>
      </c>
      <c r="P421" s="333"/>
      <c r="Q421" s="133"/>
      <c r="R421" s="728"/>
      <c r="S421" s="200"/>
      <c r="T421" s="201"/>
      <c r="U421" s="202"/>
      <c r="V421" s="613"/>
      <c r="W421" s="608"/>
    </row>
    <row r="422" spans="1:23" s="127" customFormat="1">
      <c r="A422" s="145" t="str">
        <f t="shared" si="12"/>
        <v>-</v>
      </c>
      <c r="B422" s="146" t="str">
        <f>_xlfn.XLOOKUP($A422,Dept.Meta!$A:$A,Dept.Meta!$F:$F,"-",0,1)</f>
        <v>-</v>
      </c>
      <c r="C422" s="629" t="str">
        <f>_xlfn.XLOOKUP(_xlfn.CONCAT($G422,"-",$I422),Div.Meta!$H:$H,Div.Meta!$C:$C,"-",0,1)</f>
        <v>-</v>
      </c>
      <c r="D422" s="302"/>
      <c r="E422" s="146" t="str">
        <f>IF($D422="","-",_xlfn.XLOOKUP($D422,Fund.Meta!$A:$A,Fund.Meta!$D:$D,"-",0,1))</f>
        <v>-</v>
      </c>
      <c r="F422" s="303" t="str">
        <f>IF($D422="","-",_xlfn.XLOOKUP($D422,Fund.Meta!$A:$A,Fund.Meta!$E:$E,"-",0,1))</f>
        <v>-</v>
      </c>
      <c r="G422" s="302"/>
      <c r="H422" s="303" t="str">
        <f>IF($G422="","-",_xlfn.XLOOKUP($G422,Appr.Meta!$A:$A,Appr.Meta!$D:$D,"-",0,1))</f>
        <v>-</v>
      </c>
      <c r="I422" s="304"/>
      <c r="J422" s="303" t="str">
        <f>IF($I422="","-",_xlfn.XLOOKUP($I422,'CC.Meta'!$A:$A,'CC.Meta'!$D:$D,"-",0,1))</f>
        <v>-</v>
      </c>
      <c r="K422" s="302"/>
      <c r="L422" s="146" t="str">
        <f>IF($K422="","-",_xlfn.XLOOKUP($K422,Obj.Meta!$A:$A,Obj.Meta!$D:$D,"-",0,1))</f>
        <v>-</v>
      </c>
      <c r="M422" s="300" t="str">
        <f>IF($K422="","-",_xlfn.XLOOKUP($K422,Obj.Meta!$A:$A,Obj.Meta!$F:$F,"-",0,1))</f>
        <v>-</v>
      </c>
      <c r="N422" s="356" t="str">
        <f>IF($I422="","-",_xlfn.XLOOKUP($K422,Obj.Meta!$A:$A,Obj.Meta!$O:$O,"-",0,1))</f>
        <v>-</v>
      </c>
      <c r="O422" s="357" t="str">
        <f t="shared" si="13"/>
        <v>---</v>
      </c>
      <c r="P422" s="333"/>
      <c r="Q422" s="133"/>
      <c r="R422" s="728"/>
      <c r="S422" s="200"/>
      <c r="T422" s="201"/>
      <c r="U422" s="202"/>
      <c r="V422" s="613"/>
      <c r="W422" s="608"/>
    </row>
    <row r="423" spans="1:23" s="127" customFormat="1">
      <c r="A423" s="145" t="str">
        <f t="shared" si="12"/>
        <v>-</v>
      </c>
      <c r="B423" s="146" t="str">
        <f>_xlfn.XLOOKUP($A423,Dept.Meta!$A:$A,Dept.Meta!$F:$F,"-",0,1)</f>
        <v>-</v>
      </c>
      <c r="C423" s="629" t="str">
        <f>_xlfn.XLOOKUP(_xlfn.CONCAT($G423,"-",$I423),Div.Meta!$H:$H,Div.Meta!$C:$C,"-",0,1)</f>
        <v>-</v>
      </c>
      <c r="D423" s="302"/>
      <c r="E423" s="146" t="str">
        <f>IF($D423="","-",_xlfn.XLOOKUP($D423,Fund.Meta!$A:$A,Fund.Meta!$D:$D,"-",0,1))</f>
        <v>-</v>
      </c>
      <c r="F423" s="303" t="str">
        <f>IF($D423="","-",_xlfn.XLOOKUP($D423,Fund.Meta!$A:$A,Fund.Meta!$E:$E,"-",0,1))</f>
        <v>-</v>
      </c>
      <c r="G423" s="302"/>
      <c r="H423" s="303" t="str">
        <f>IF($G423="","-",_xlfn.XLOOKUP($G423,Appr.Meta!$A:$A,Appr.Meta!$D:$D,"-",0,1))</f>
        <v>-</v>
      </c>
      <c r="I423" s="304"/>
      <c r="J423" s="303" t="str">
        <f>IF($I423="","-",_xlfn.XLOOKUP($I423,'CC.Meta'!$A:$A,'CC.Meta'!$D:$D,"-",0,1))</f>
        <v>-</v>
      </c>
      <c r="K423" s="302"/>
      <c r="L423" s="146" t="str">
        <f>IF($K423="","-",_xlfn.XLOOKUP($K423,Obj.Meta!$A:$A,Obj.Meta!$D:$D,"-",0,1))</f>
        <v>-</v>
      </c>
      <c r="M423" s="300" t="str">
        <f>IF($K423="","-",_xlfn.XLOOKUP($K423,Obj.Meta!$A:$A,Obj.Meta!$F:$F,"-",0,1))</f>
        <v>-</v>
      </c>
      <c r="N423" s="356" t="str">
        <f>IF($I423="","-",_xlfn.XLOOKUP($K423,Obj.Meta!$A:$A,Obj.Meta!$O:$O,"-",0,1))</f>
        <v>-</v>
      </c>
      <c r="O423" s="357" t="str">
        <f t="shared" si="13"/>
        <v>---</v>
      </c>
      <c r="P423" s="333"/>
      <c r="Q423" s="133"/>
      <c r="R423" s="728"/>
      <c r="S423" s="200"/>
      <c r="T423" s="201"/>
      <c r="U423" s="202"/>
      <c r="V423" s="613"/>
      <c r="W423" s="608"/>
    </row>
    <row r="424" spans="1:23" s="127" customFormat="1">
      <c r="A424" s="145" t="str">
        <f t="shared" si="12"/>
        <v>-</v>
      </c>
      <c r="B424" s="146" t="str">
        <f>_xlfn.XLOOKUP($A424,Dept.Meta!$A:$A,Dept.Meta!$F:$F,"-",0,1)</f>
        <v>-</v>
      </c>
      <c r="C424" s="629" t="str">
        <f>_xlfn.XLOOKUP(_xlfn.CONCAT($G424,"-",$I424),Div.Meta!$H:$H,Div.Meta!$C:$C,"-",0,1)</f>
        <v>-</v>
      </c>
      <c r="D424" s="302"/>
      <c r="E424" s="146" t="str">
        <f>IF($D424="","-",_xlfn.XLOOKUP($D424,Fund.Meta!$A:$A,Fund.Meta!$D:$D,"-",0,1))</f>
        <v>-</v>
      </c>
      <c r="F424" s="303" t="str">
        <f>IF($D424="","-",_xlfn.XLOOKUP($D424,Fund.Meta!$A:$A,Fund.Meta!$E:$E,"-",0,1))</f>
        <v>-</v>
      </c>
      <c r="G424" s="302"/>
      <c r="H424" s="303" t="str">
        <f>IF($G424="","-",_xlfn.XLOOKUP($G424,Appr.Meta!$A:$A,Appr.Meta!$D:$D,"-",0,1))</f>
        <v>-</v>
      </c>
      <c r="I424" s="304"/>
      <c r="J424" s="303" t="str">
        <f>IF($I424="","-",_xlfn.XLOOKUP($I424,'CC.Meta'!$A:$A,'CC.Meta'!$D:$D,"-",0,1))</f>
        <v>-</v>
      </c>
      <c r="K424" s="302"/>
      <c r="L424" s="146" t="str">
        <f>IF($K424="","-",_xlfn.XLOOKUP($K424,Obj.Meta!$A:$A,Obj.Meta!$D:$D,"-",0,1))</f>
        <v>-</v>
      </c>
      <c r="M424" s="300" t="str">
        <f>IF($K424="","-",_xlfn.XLOOKUP($K424,Obj.Meta!$A:$A,Obj.Meta!$F:$F,"-",0,1))</f>
        <v>-</v>
      </c>
      <c r="N424" s="356" t="str">
        <f>IF($I424="","-",_xlfn.XLOOKUP($K424,Obj.Meta!$A:$A,Obj.Meta!$O:$O,"-",0,1))</f>
        <v>-</v>
      </c>
      <c r="O424" s="357" t="str">
        <f t="shared" si="13"/>
        <v>---</v>
      </c>
      <c r="P424" s="333"/>
      <c r="Q424" s="133"/>
      <c r="R424" s="728"/>
      <c r="S424" s="200"/>
      <c r="T424" s="201"/>
      <c r="U424" s="202"/>
      <c r="V424" s="613"/>
      <c r="W424" s="608"/>
    </row>
    <row r="425" spans="1:23" s="127" customFormat="1">
      <c r="A425" s="145" t="str">
        <f t="shared" si="12"/>
        <v>-</v>
      </c>
      <c r="B425" s="146" t="str">
        <f>_xlfn.XLOOKUP($A425,Dept.Meta!$A:$A,Dept.Meta!$F:$F,"-",0,1)</f>
        <v>-</v>
      </c>
      <c r="C425" s="629" t="str">
        <f>_xlfn.XLOOKUP(_xlfn.CONCAT($G425,"-",$I425),Div.Meta!$H:$H,Div.Meta!$C:$C,"-",0,1)</f>
        <v>-</v>
      </c>
      <c r="D425" s="302"/>
      <c r="E425" s="146" t="str">
        <f>IF($D425="","-",_xlfn.XLOOKUP($D425,Fund.Meta!$A:$A,Fund.Meta!$D:$D,"-",0,1))</f>
        <v>-</v>
      </c>
      <c r="F425" s="303" t="str">
        <f>IF($D425="","-",_xlfn.XLOOKUP($D425,Fund.Meta!$A:$A,Fund.Meta!$E:$E,"-",0,1))</f>
        <v>-</v>
      </c>
      <c r="G425" s="302"/>
      <c r="H425" s="303" t="str">
        <f>IF($G425="","-",_xlfn.XLOOKUP($G425,Appr.Meta!$A:$A,Appr.Meta!$D:$D,"-",0,1))</f>
        <v>-</v>
      </c>
      <c r="I425" s="304"/>
      <c r="J425" s="303" t="str">
        <f>IF($I425="","-",_xlfn.XLOOKUP($I425,'CC.Meta'!$A:$A,'CC.Meta'!$D:$D,"-",0,1))</f>
        <v>-</v>
      </c>
      <c r="K425" s="302"/>
      <c r="L425" s="146" t="str">
        <f>IF($K425="","-",_xlfn.XLOOKUP($K425,Obj.Meta!$A:$A,Obj.Meta!$D:$D,"-",0,1))</f>
        <v>-</v>
      </c>
      <c r="M425" s="300" t="str">
        <f>IF($K425="","-",_xlfn.XLOOKUP($K425,Obj.Meta!$A:$A,Obj.Meta!$F:$F,"-",0,1))</f>
        <v>-</v>
      </c>
      <c r="N425" s="356" t="str">
        <f>IF($I425="","-",_xlfn.XLOOKUP($K425,Obj.Meta!$A:$A,Obj.Meta!$O:$O,"-",0,1))</f>
        <v>-</v>
      </c>
      <c r="O425" s="357" t="str">
        <f t="shared" si="13"/>
        <v>---</v>
      </c>
      <c r="P425" s="333"/>
      <c r="Q425" s="133"/>
      <c r="R425" s="728"/>
      <c r="S425" s="200"/>
      <c r="T425" s="201"/>
      <c r="U425" s="202"/>
      <c r="V425" s="613"/>
      <c r="W425" s="608"/>
    </row>
    <row r="426" spans="1:23" s="127" customFormat="1">
      <c r="A426" s="145" t="str">
        <f t="shared" si="12"/>
        <v>-</v>
      </c>
      <c r="B426" s="146" t="str">
        <f>_xlfn.XLOOKUP($A426,Dept.Meta!$A:$A,Dept.Meta!$F:$F,"-",0,1)</f>
        <v>-</v>
      </c>
      <c r="C426" s="629" t="str">
        <f>_xlfn.XLOOKUP(_xlfn.CONCAT($G426,"-",$I426),Div.Meta!$H:$H,Div.Meta!$C:$C,"-",0,1)</f>
        <v>-</v>
      </c>
      <c r="D426" s="302"/>
      <c r="E426" s="146" t="str">
        <f>IF($D426="","-",_xlfn.XLOOKUP($D426,Fund.Meta!$A:$A,Fund.Meta!$D:$D,"-",0,1))</f>
        <v>-</v>
      </c>
      <c r="F426" s="303" t="str">
        <f>IF($D426="","-",_xlfn.XLOOKUP($D426,Fund.Meta!$A:$A,Fund.Meta!$E:$E,"-",0,1))</f>
        <v>-</v>
      </c>
      <c r="G426" s="302"/>
      <c r="H426" s="303" t="str">
        <f>IF($G426="","-",_xlfn.XLOOKUP($G426,Appr.Meta!$A:$A,Appr.Meta!$D:$D,"-",0,1))</f>
        <v>-</v>
      </c>
      <c r="I426" s="304"/>
      <c r="J426" s="303" t="str">
        <f>IF($I426="","-",_xlfn.XLOOKUP($I426,'CC.Meta'!$A:$A,'CC.Meta'!$D:$D,"-",0,1))</f>
        <v>-</v>
      </c>
      <c r="K426" s="302"/>
      <c r="L426" s="146" t="str">
        <f>IF($K426="","-",_xlfn.XLOOKUP($K426,Obj.Meta!$A:$A,Obj.Meta!$D:$D,"-",0,1))</f>
        <v>-</v>
      </c>
      <c r="M426" s="300" t="str">
        <f>IF($K426="","-",_xlfn.XLOOKUP($K426,Obj.Meta!$A:$A,Obj.Meta!$F:$F,"-",0,1))</f>
        <v>-</v>
      </c>
      <c r="N426" s="356" t="str">
        <f>IF($I426="","-",_xlfn.XLOOKUP($K426,Obj.Meta!$A:$A,Obj.Meta!$O:$O,"-",0,1))</f>
        <v>-</v>
      </c>
      <c r="O426" s="357" t="str">
        <f t="shared" si="13"/>
        <v>---</v>
      </c>
      <c r="P426" s="333"/>
      <c r="Q426" s="133"/>
      <c r="R426" s="728"/>
      <c r="S426" s="200"/>
      <c r="T426" s="201"/>
      <c r="U426" s="202"/>
      <c r="V426" s="613"/>
      <c r="W426" s="608"/>
    </row>
    <row r="427" spans="1:23" s="127" customFormat="1">
      <c r="A427" s="145" t="str">
        <f t="shared" si="12"/>
        <v>-</v>
      </c>
      <c r="B427" s="146" t="str">
        <f>_xlfn.XLOOKUP($A427,Dept.Meta!$A:$A,Dept.Meta!$F:$F,"-",0,1)</f>
        <v>-</v>
      </c>
      <c r="C427" s="629" t="str">
        <f>_xlfn.XLOOKUP(_xlfn.CONCAT($G427,"-",$I427),Div.Meta!$H:$H,Div.Meta!$C:$C,"-",0,1)</f>
        <v>-</v>
      </c>
      <c r="D427" s="302"/>
      <c r="E427" s="146" t="str">
        <f>IF($D427="","-",_xlfn.XLOOKUP($D427,Fund.Meta!$A:$A,Fund.Meta!$D:$D,"-",0,1))</f>
        <v>-</v>
      </c>
      <c r="F427" s="303" t="str">
        <f>IF($D427="","-",_xlfn.XLOOKUP($D427,Fund.Meta!$A:$A,Fund.Meta!$E:$E,"-",0,1))</f>
        <v>-</v>
      </c>
      <c r="G427" s="302"/>
      <c r="H427" s="303" t="str">
        <f>IF($G427="","-",_xlfn.XLOOKUP($G427,Appr.Meta!$A:$A,Appr.Meta!$D:$D,"-",0,1))</f>
        <v>-</v>
      </c>
      <c r="I427" s="304"/>
      <c r="J427" s="303" t="str">
        <f>IF($I427="","-",_xlfn.XLOOKUP($I427,'CC.Meta'!$A:$A,'CC.Meta'!$D:$D,"-",0,1))</f>
        <v>-</v>
      </c>
      <c r="K427" s="302"/>
      <c r="L427" s="146" t="str">
        <f>IF($K427="","-",_xlfn.XLOOKUP($K427,Obj.Meta!$A:$A,Obj.Meta!$D:$D,"-",0,1))</f>
        <v>-</v>
      </c>
      <c r="M427" s="300" t="str">
        <f>IF($K427="","-",_xlfn.XLOOKUP($K427,Obj.Meta!$A:$A,Obj.Meta!$F:$F,"-",0,1))</f>
        <v>-</v>
      </c>
      <c r="N427" s="356" t="str">
        <f>IF($I427="","-",_xlfn.XLOOKUP($K427,Obj.Meta!$A:$A,Obj.Meta!$O:$O,"-",0,1))</f>
        <v>-</v>
      </c>
      <c r="O427" s="357" t="str">
        <f t="shared" si="13"/>
        <v>---</v>
      </c>
      <c r="P427" s="333"/>
      <c r="Q427" s="133"/>
      <c r="R427" s="728"/>
      <c r="S427" s="200"/>
      <c r="T427" s="201"/>
      <c r="U427" s="202"/>
      <c r="V427" s="613"/>
      <c r="W427" s="608"/>
    </row>
    <row r="428" spans="1:23" s="127" customFormat="1">
      <c r="A428" s="145" t="str">
        <f t="shared" si="12"/>
        <v>-</v>
      </c>
      <c r="B428" s="146" t="str">
        <f>_xlfn.XLOOKUP($A428,Dept.Meta!$A:$A,Dept.Meta!$F:$F,"-",0,1)</f>
        <v>-</v>
      </c>
      <c r="C428" s="629" t="str">
        <f>_xlfn.XLOOKUP(_xlfn.CONCAT($G428,"-",$I428),Div.Meta!$H:$H,Div.Meta!$C:$C,"-",0,1)</f>
        <v>-</v>
      </c>
      <c r="D428" s="302"/>
      <c r="E428" s="146" t="str">
        <f>IF($D428="","-",_xlfn.XLOOKUP($D428,Fund.Meta!$A:$A,Fund.Meta!$D:$D,"-",0,1))</f>
        <v>-</v>
      </c>
      <c r="F428" s="303" t="str">
        <f>IF($D428="","-",_xlfn.XLOOKUP($D428,Fund.Meta!$A:$A,Fund.Meta!$E:$E,"-",0,1))</f>
        <v>-</v>
      </c>
      <c r="G428" s="302"/>
      <c r="H428" s="303" t="str">
        <f>IF($G428="","-",_xlfn.XLOOKUP($G428,Appr.Meta!$A:$A,Appr.Meta!$D:$D,"-",0,1))</f>
        <v>-</v>
      </c>
      <c r="I428" s="304"/>
      <c r="J428" s="303" t="str">
        <f>IF($I428="","-",_xlfn.XLOOKUP($I428,'CC.Meta'!$A:$A,'CC.Meta'!$D:$D,"-",0,1))</f>
        <v>-</v>
      </c>
      <c r="K428" s="302"/>
      <c r="L428" s="146" t="str">
        <f>IF($K428="","-",_xlfn.XLOOKUP($K428,Obj.Meta!$A:$A,Obj.Meta!$D:$D,"-",0,1))</f>
        <v>-</v>
      </c>
      <c r="M428" s="300" t="str">
        <f>IF($K428="","-",_xlfn.XLOOKUP($K428,Obj.Meta!$A:$A,Obj.Meta!$F:$F,"-",0,1))</f>
        <v>-</v>
      </c>
      <c r="N428" s="356" t="str">
        <f>IF($I428="","-",_xlfn.XLOOKUP($K428,Obj.Meta!$A:$A,Obj.Meta!$O:$O,"-",0,1))</f>
        <v>-</v>
      </c>
      <c r="O428" s="357" t="str">
        <f t="shared" si="13"/>
        <v>---</v>
      </c>
      <c r="P428" s="333"/>
      <c r="Q428" s="133"/>
      <c r="R428" s="728"/>
      <c r="S428" s="200"/>
      <c r="T428" s="201"/>
      <c r="U428" s="202"/>
      <c r="V428" s="613"/>
      <c r="W428" s="608"/>
    </row>
    <row r="429" spans="1:23" s="127" customFormat="1">
      <c r="A429" s="145" t="str">
        <f t="shared" si="12"/>
        <v>-</v>
      </c>
      <c r="B429" s="146" t="str">
        <f>_xlfn.XLOOKUP($A429,Dept.Meta!$A:$A,Dept.Meta!$F:$F,"-",0,1)</f>
        <v>-</v>
      </c>
      <c r="C429" s="629" t="str">
        <f>_xlfn.XLOOKUP(_xlfn.CONCAT($G429,"-",$I429),Div.Meta!$H:$H,Div.Meta!$C:$C,"-",0,1)</f>
        <v>-</v>
      </c>
      <c r="D429" s="302"/>
      <c r="E429" s="146" t="str">
        <f>IF($D429="","-",_xlfn.XLOOKUP($D429,Fund.Meta!$A:$A,Fund.Meta!$D:$D,"-",0,1))</f>
        <v>-</v>
      </c>
      <c r="F429" s="303" t="str">
        <f>IF($D429="","-",_xlfn.XLOOKUP($D429,Fund.Meta!$A:$A,Fund.Meta!$E:$E,"-",0,1))</f>
        <v>-</v>
      </c>
      <c r="G429" s="302"/>
      <c r="H429" s="303" t="str">
        <f>IF($G429="","-",_xlfn.XLOOKUP($G429,Appr.Meta!$A:$A,Appr.Meta!$D:$D,"-",0,1))</f>
        <v>-</v>
      </c>
      <c r="I429" s="304"/>
      <c r="J429" s="303" t="str">
        <f>IF($I429="","-",_xlfn.XLOOKUP($I429,'CC.Meta'!$A:$A,'CC.Meta'!$D:$D,"-",0,1))</f>
        <v>-</v>
      </c>
      <c r="K429" s="302"/>
      <c r="L429" s="146" t="str">
        <f>IF($K429="","-",_xlfn.XLOOKUP($K429,Obj.Meta!$A:$A,Obj.Meta!$D:$D,"-",0,1))</f>
        <v>-</v>
      </c>
      <c r="M429" s="300" t="str">
        <f>IF($K429="","-",_xlfn.XLOOKUP($K429,Obj.Meta!$A:$A,Obj.Meta!$F:$F,"-",0,1))</f>
        <v>-</v>
      </c>
      <c r="N429" s="356" t="str">
        <f>IF($I429="","-",_xlfn.XLOOKUP($K429,Obj.Meta!$A:$A,Obj.Meta!$O:$O,"-",0,1))</f>
        <v>-</v>
      </c>
      <c r="O429" s="357" t="str">
        <f t="shared" si="13"/>
        <v>---</v>
      </c>
      <c r="P429" s="333"/>
      <c r="Q429" s="133"/>
      <c r="R429" s="728"/>
      <c r="S429" s="200"/>
      <c r="T429" s="201"/>
      <c r="U429" s="202"/>
      <c r="V429" s="613"/>
      <c r="W429" s="608"/>
    </row>
    <row r="430" spans="1:23" s="127" customFormat="1">
      <c r="A430" s="145" t="str">
        <f t="shared" si="12"/>
        <v>-</v>
      </c>
      <c r="B430" s="146" t="str">
        <f>_xlfn.XLOOKUP($A430,Dept.Meta!$A:$A,Dept.Meta!$F:$F,"-",0,1)</f>
        <v>-</v>
      </c>
      <c r="C430" s="629" t="str">
        <f>_xlfn.XLOOKUP(_xlfn.CONCAT($G430,"-",$I430),Div.Meta!$H:$H,Div.Meta!$C:$C,"-",0,1)</f>
        <v>-</v>
      </c>
      <c r="D430" s="302"/>
      <c r="E430" s="146" t="str">
        <f>IF($D430="","-",_xlfn.XLOOKUP($D430,Fund.Meta!$A:$A,Fund.Meta!$D:$D,"-",0,1))</f>
        <v>-</v>
      </c>
      <c r="F430" s="303" t="str">
        <f>IF($D430="","-",_xlfn.XLOOKUP($D430,Fund.Meta!$A:$A,Fund.Meta!$E:$E,"-",0,1))</f>
        <v>-</v>
      </c>
      <c r="G430" s="302"/>
      <c r="H430" s="303" t="str">
        <f>IF($G430="","-",_xlfn.XLOOKUP($G430,Appr.Meta!$A:$A,Appr.Meta!$D:$D,"-",0,1))</f>
        <v>-</v>
      </c>
      <c r="I430" s="304"/>
      <c r="J430" s="303" t="str">
        <f>IF($I430="","-",_xlfn.XLOOKUP($I430,'CC.Meta'!$A:$A,'CC.Meta'!$D:$D,"-",0,1))</f>
        <v>-</v>
      </c>
      <c r="K430" s="302"/>
      <c r="L430" s="146" t="str">
        <f>IF($K430="","-",_xlfn.XLOOKUP($K430,Obj.Meta!$A:$A,Obj.Meta!$D:$D,"-",0,1))</f>
        <v>-</v>
      </c>
      <c r="M430" s="300" t="str">
        <f>IF($K430="","-",_xlfn.XLOOKUP($K430,Obj.Meta!$A:$A,Obj.Meta!$F:$F,"-",0,1))</f>
        <v>-</v>
      </c>
      <c r="N430" s="356" t="str">
        <f>IF($I430="","-",_xlfn.XLOOKUP($K430,Obj.Meta!$A:$A,Obj.Meta!$O:$O,"-",0,1))</f>
        <v>-</v>
      </c>
      <c r="O430" s="357" t="str">
        <f t="shared" si="13"/>
        <v>---</v>
      </c>
      <c r="P430" s="333"/>
      <c r="Q430" s="133"/>
      <c r="R430" s="728"/>
      <c r="S430" s="200"/>
      <c r="T430" s="201"/>
      <c r="U430" s="202"/>
      <c r="V430" s="613"/>
      <c r="W430" s="608"/>
    </row>
    <row r="431" spans="1:23" s="127" customFormat="1">
      <c r="A431" s="145" t="str">
        <f t="shared" si="12"/>
        <v>-</v>
      </c>
      <c r="B431" s="146" t="str">
        <f>_xlfn.XLOOKUP($A431,Dept.Meta!$A:$A,Dept.Meta!$F:$F,"-",0,1)</f>
        <v>-</v>
      </c>
      <c r="C431" s="629" t="str">
        <f>_xlfn.XLOOKUP(_xlfn.CONCAT($G431,"-",$I431),Div.Meta!$H:$H,Div.Meta!$C:$C,"-",0,1)</f>
        <v>-</v>
      </c>
      <c r="D431" s="302"/>
      <c r="E431" s="146" t="str">
        <f>IF($D431="","-",_xlfn.XLOOKUP($D431,Fund.Meta!$A:$A,Fund.Meta!$D:$D,"-",0,1))</f>
        <v>-</v>
      </c>
      <c r="F431" s="303" t="str">
        <f>IF($D431="","-",_xlfn.XLOOKUP($D431,Fund.Meta!$A:$A,Fund.Meta!$E:$E,"-",0,1))</f>
        <v>-</v>
      </c>
      <c r="G431" s="302"/>
      <c r="H431" s="303" t="str">
        <f>IF($G431="","-",_xlfn.XLOOKUP($G431,Appr.Meta!$A:$A,Appr.Meta!$D:$D,"-",0,1))</f>
        <v>-</v>
      </c>
      <c r="I431" s="304"/>
      <c r="J431" s="303" t="str">
        <f>IF($I431="","-",_xlfn.XLOOKUP($I431,'CC.Meta'!$A:$A,'CC.Meta'!$D:$D,"-",0,1))</f>
        <v>-</v>
      </c>
      <c r="K431" s="302"/>
      <c r="L431" s="146" t="str">
        <f>IF($K431="","-",_xlfn.XLOOKUP($K431,Obj.Meta!$A:$A,Obj.Meta!$D:$D,"-",0,1))</f>
        <v>-</v>
      </c>
      <c r="M431" s="300" t="str">
        <f>IF($K431="","-",_xlfn.XLOOKUP($K431,Obj.Meta!$A:$A,Obj.Meta!$F:$F,"-",0,1))</f>
        <v>-</v>
      </c>
      <c r="N431" s="356" t="str">
        <f>IF($I431="","-",_xlfn.XLOOKUP($K431,Obj.Meta!$A:$A,Obj.Meta!$O:$O,"-",0,1))</f>
        <v>-</v>
      </c>
      <c r="O431" s="357" t="str">
        <f t="shared" si="13"/>
        <v>---</v>
      </c>
      <c r="P431" s="333"/>
      <c r="Q431" s="133"/>
      <c r="R431" s="728"/>
      <c r="S431" s="200"/>
      <c r="T431" s="201"/>
      <c r="U431" s="202"/>
      <c r="V431" s="613"/>
      <c r="W431" s="608"/>
    </row>
    <row r="432" spans="1:23" s="127" customFormat="1">
      <c r="A432" s="145" t="str">
        <f t="shared" si="12"/>
        <v>-</v>
      </c>
      <c r="B432" s="146" t="str">
        <f>_xlfn.XLOOKUP($A432,Dept.Meta!$A:$A,Dept.Meta!$F:$F,"-",0,1)</f>
        <v>-</v>
      </c>
      <c r="C432" s="629" t="str">
        <f>_xlfn.XLOOKUP(_xlfn.CONCAT($G432,"-",$I432),Div.Meta!$H:$H,Div.Meta!$C:$C,"-",0,1)</f>
        <v>-</v>
      </c>
      <c r="D432" s="302"/>
      <c r="E432" s="146" t="str">
        <f>IF($D432="","-",_xlfn.XLOOKUP($D432,Fund.Meta!$A:$A,Fund.Meta!$D:$D,"-",0,1))</f>
        <v>-</v>
      </c>
      <c r="F432" s="303" t="str">
        <f>IF($D432="","-",_xlfn.XLOOKUP($D432,Fund.Meta!$A:$A,Fund.Meta!$E:$E,"-",0,1))</f>
        <v>-</v>
      </c>
      <c r="G432" s="302"/>
      <c r="H432" s="303" t="str">
        <f>IF($G432="","-",_xlfn.XLOOKUP($G432,Appr.Meta!$A:$A,Appr.Meta!$D:$D,"-",0,1))</f>
        <v>-</v>
      </c>
      <c r="I432" s="304"/>
      <c r="J432" s="303" t="str">
        <f>IF($I432="","-",_xlfn.XLOOKUP($I432,'CC.Meta'!$A:$A,'CC.Meta'!$D:$D,"-",0,1))</f>
        <v>-</v>
      </c>
      <c r="K432" s="302"/>
      <c r="L432" s="146" t="str">
        <f>IF($K432="","-",_xlfn.XLOOKUP($K432,Obj.Meta!$A:$A,Obj.Meta!$D:$D,"-",0,1))</f>
        <v>-</v>
      </c>
      <c r="M432" s="300" t="str">
        <f>IF($K432="","-",_xlfn.XLOOKUP($K432,Obj.Meta!$A:$A,Obj.Meta!$F:$F,"-",0,1))</f>
        <v>-</v>
      </c>
      <c r="N432" s="356" t="str">
        <f>IF($I432="","-",_xlfn.XLOOKUP($K432,Obj.Meta!$A:$A,Obj.Meta!$O:$O,"-",0,1))</f>
        <v>-</v>
      </c>
      <c r="O432" s="357" t="str">
        <f t="shared" si="13"/>
        <v>---</v>
      </c>
      <c r="P432" s="333"/>
      <c r="Q432" s="133"/>
      <c r="R432" s="728"/>
      <c r="S432" s="200"/>
      <c r="T432" s="201"/>
      <c r="U432" s="202"/>
      <c r="V432" s="613"/>
      <c r="W432" s="608"/>
    </row>
    <row r="433" spans="1:23" s="127" customFormat="1">
      <c r="A433" s="145" t="str">
        <f t="shared" si="12"/>
        <v>-</v>
      </c>
      <c r="B433" s="146" t="str">
        <f>_xlfn.XLOOKUP($A433,Dept.Meta!$A:$A,Dept.Meta!$F:$F,"-",0,1)</f>
        <v>-</v>
      </c>
      <c r="C433" s="629" t="str">
        <f>_xlfn.XLOOKUP(_xlfn.CONCAT($G433,"-",$I433),Div.Meta!$H:$H,Div.Meta!$C:$C,"-",0,1)</f>
        <v>-</v>
      </c>
      <c r="D433" s="302"/>
      <c r="E433" s="146" t="str">
        <f>IF($D433="","-",_xlfn.XLOOKUP($D433,Fund.Meta!$A:$A,Fund.Meta!$D:$D,"-",0,1))</f>
        <v>-</v>
      </c>
      <c r="F433" s="303" t="str">
        <f>IF($D433="","-",_xlfn.XLOOKUP($D433,Fund.Meta!$A:$A,Fund.Meta!$E:$E,"-",0,1))</f>
        <v>-</v>
      </c>
      <c r="G433" s="302"/>
      <c r="H433" s="303" t="str">
        <f>IF($G433="","-",_xlfn.XLOOKUP($G433,Appr.Meta!$A:$A,Appr.Meta!$D:$D,"-",0,1))</f>
        <v>-</v>
      </c>
      <c r="I433" s="304"/>
      <c r="J433" s="303" t="str">
        <f>IF($I433="","-",_xlfn.XLOOKUP($I433,'CC.Meta'!$A:$A,'CC.Meta'!$D:$D,"-",0,1))</f>
        <v>-</v>
      </c>
      <c r="K433" s="302"/>
      <c r="L433" s="146" t="str">
        <f>IF($K433="","-",_xlfn.XLOOKUP($K433,Obj.Meta!$A:$A,Obj.Meta!$D:$D,"-",0,1))</f>
        <v>-</v>
      </c>
      <c r="M433" s="300" t="str">
        <f>IF($K433="","-",_xlfn.XLOOKUP($K433,Obj.Meta!$A:$A,Obj.Meta!$F:$F,"-",0,1))</f>
        <v>-</v>
      </c>
      <c r="N433" s="356" t="str">
        <f>IF($I433="","-",_xlfn.XLOOKUP($K433,Obj.Meta!$A:$A,Obj.Meta!$O:$O,"-",0,1))</f>
        <v>-</v>
      </c>
      <c r="O433" s="357" t="str">
        <f t="shared" si="13"/>
        <v>---</v>
      </c>
      <c r="P433" s="333"/>
      <c r="Q433" s="133"/>
      <c r="R433" s="728"/>
      <c r="S433" s="200"/>
      <c r="T433" s="201"/>
      <c r="U433" s="202"/>
      <c r="V433" s="613"/>
      <c r="W433" s="608"/>
    </row>
    <row r="434" spans="1:23" s="127" customFormat="1">
      <c r="A434" s="145" t="str">
        <f t="shared" si="12"/>
        <v>-</v>
      </c>
      <c r="B434" s="146" t="str">
        <f>_xlfn.XLOOKUP($A434,Dept.Meta!$A:$A,Dept.Meta!$F:$F,"-",0,1)</f>
        <v>-</v>
      </c>
      <c r="C434" s="629" t="str">
        <f>_xlfn.XLOOKUP(_xlfn.CONCAT($G434,"-",$I434),Div.Meta!$H:$H,Div.Meta!$C:$C,"-",0,1)</f>
        <v>-</v>
      </c>
      <c r="D434" s="302"/>
      <c r="E434" s="146" t="str">
        <f>IF($D434="","-",_xlfn.XLOOKUP($D434,Fund.Meta!$A:$A,Fund.Meta!$D:$D,"-",0,1))</f>
        <v>-</v>
      </c>
      <c r="F434" s="303" t="str">
        <f>IF($D434="","-",_xlfn.XLOOKUP($D434,Fund.Meta!$A:$A,Fund.Meta!$E:$E,"-",0,1))</f>
        <v>-</v>
      </c>
      <c r="G434" s="302"/>
      <c r="H434" s="303" t="str">
        <f>IF($G434="","-",_xlfn.XLOOKUP($G434,Appr.Meta!$A:$A,Appr.Meta!$D:$D,"-",0,1))</f>
        <v>-</v>
      </c>
      <c r="I434" s="304"/>
      <c r="J434" s="303" t="str">
        <f>IF($I434="","-",_xlfn.XLOOKUP($I434,'CC.Meta'!$A:$A,'CC.Meta'!$D:$D,"-",0,1))</f>
        <v>-</v>
      </c>
      <c r="K434" s="302"/>
      <c r="L434" s="146" t="str">
        <f>IF($K434="","-",_xlfn.XLOOKUP($K434,Obj.Meta!$A:$A,Obj.Meta!$D:$D,"-",0,1))</f>
        <v>-</v>
      </c>
      <c r="M434" s="300" t="str">
        <f>IF($K434="","-",_xlfn.XLOOKUP($K434,Obj.Meta!$A:$A,Obj.Meta!$F:$F,"-",0,1))</f>
        <v>-</v>
      </c>
      <c r="N434" s="356" t="str">
        <f>IF($I434="","-",_xlfn.XLOOKUP($K434,Obj.Meta!$A:$A,Obj.Meta!$O:$O,"-",0,1))</f>
        <v>-</v>
      </c>
      <c r="O434" s="357" t="str">
        <f t="shared" si="13"/>
        <v>---</v>
      </c>
      <c r="P434" s="333"/>
      <c r="Q434" s="133"/>
      <c r="R434" s="728"/>
      <c r="S434" s="200"/>
      <c r="T434" s="201"/>
      <c r="U434" s="202"/>
      <c r="V434" s="613"/>
      <c r="W434" s="608"/>
    </row>
    <row r="435" spans="1:23" s="127" customFormat="1">
      <c r="A435" s="145" t="str">
        <f t="shared" si="12"/>
        <v>-</v>
      </c>
      <c r="B435" s="146" t="str">
        <f>_xlfn.XLOOKUP($A435,Dept.Meta!$A:$A,Dept.Meta!$F:$F,"-",0,1)</f>
        <v>-</v>
      </c>
      <c r="C435" s="629" t="str">
        <f>_xlfn.XLOOKUP(_xlfn.CONCAT($G435,"-",$I435),Div.Meta!$H:$H,Div.Meta!$C:$C,"-",0,1)</f>
        <v>-</v>
      </c>
      <c r="D435" s="302"/>
      <c r="E435" s="146" t="str">
        <f>IF($D435="","-",_xlfn.XLOOKUP($D435,Fund.Meta!$A:$A,Fund.Meta!$D:$D,"-",0,1))</f>
        <v>-</v>
      </c>
      <c r="F435" s="303" t="str">
        <f>IF($D435="","-",_xlfn.XLOOKUP($D435,Fund.Meta!$A:$A,Fund.Meta!$E:$E,"-",0,1))</f>
        <v>-</v>
      </c>
      <c r="G435" s="302"/>
      <c r="H435" s="303" t="str">
        <f>IF($G435="","-",_xlfn.XLOOKUP($G435,Appr.Meta!$A:$A,Appr.Meta!$D:$D,"-",0,1))</f>
        <v>-</v>
      </c>
      <c r="I435" s="304"/>
      <c r="J435" s="303" t="str">
        <f>IF($I435="","-",_xlfn.XLOOKUP($I435,'CC.Meta'!$A:$A,'CC.Meta'!$D:$D,"-",0,1))</f>
        <v>-</v>
      </c>
      <c r="K435" s="302"/>
      <c r="L435" s="146" t="str">
        <f>IF($K435="","-",_xlfn.XLOOKUP($K435,Obj.Meta!$A:$A,Obj.Meta!$D:$D,"-",0,1))</f>
        <v>-</v>
      </c>
      <c r="M435" s="300" t="str">
        <f>IF($K435="","-",_xlfn.XLOOKUP($K435,Obj.Meta!$A:$A,Obj.Meta!$F:$F,"-",0,1))</f>
        <v>-</v>
      </c>
      <c r="N435" s="356" t="str">
        <f>IF($I435="","-",_xlfn.XLOOKUP($K435,Obj.Meta!$A:$A,Obj.Meta!$O:$O,"-",0,1))</f>
        <v>-</v>
      </c>
      <c r="O435" s="357" t="str">
        <f t="shared" si="13"/>
        <v>---</v>
      </c>
      <c r="P435" s="333"/>
      <c r="Q435" s="133"/>
      <c r="R435" s="728"/>
      <c r="S435" s="200"/>
      <c r="T435" s="201"/>
      <c r="U435" s="202"/>
      <c r="V435" s="613"/>
      <c r="W435" s="608"/>
    </row>
    <row r="436" spans="1:23" s="127" customFormat="1">
      <c r="A436" s="145" t="str">
        <f t="shared" si="12"/>
        <v>-</v>
      </c>
      <c r="B436" s="146" t="str">
        <f>_xlfn.XLOOKUP($A436,Dept.Meta!$A:$A,Dept.Meta!$F:$F,"-",0,1)</f>
        <v>-</v>
      </c>
      <c r="C436" s="629" t="str">
        <f>_xlfn.XLOOKUP(_xlfn.CONCAT($G436,"-",$I436),Div.Meta!$H:$H,Div.Meta!$C:$C,"-",0,1)</f>
        <v>-</v>
      </c>
      <c r="D436" s="302"/>
      <c r="E436" s="146" t="str">
        <f>IF($D436="","-",_xlfn.XLOOKUP($D436,Fund.Meta!$A:$A,Fund.Meta!$D:$D,"-",0,1))</f>
        <v>-</v>
      </c>
      <c r="F436" s="303" t="str">
        <f>IF($D436="","-",_xlfn.XLOOKUP($D436,Fund.Meta!$A:$A,Fund.Meta!$E:$E,"-",0,1))</f>
        <v>-</v>
      </c>
      <c r="G436" s="302"/>
      <c r="H436" s="303" t="str">
        <f>IF($G436="","-",_xlfn.XLOOKUP($G436,Appr.Meta!$A:$A,Appr.Meta!$D:$D,"-",0,1))</f>
        <v>-</v>
      </c>
      <c r="I436" s="304"/>
      <c r="J436" s="303" t="str">
        <f>IF($I436="","-",_xlfn.XLOOKUP($I436,'CC.Meta'!$A:$A,'CC.Meta'!$D:$D,"-",0,1))</f>
        <v>-</v>
      </c>
      <c r="K436" s="302"/>
      <c r="L436" s="146" t="str">
        <f>IF($K436="","-",_xlfn.XLOOKUP($K436,Obj.Meta!$A:$A,Obj.Meta!$D:$D,"-",0,1))</f>
        <v>-</v>
      </c>
      <c r="M436" s="300" t="str">
        <f>IF($K436="","-",_xlfn.XLOOKUP($K436,Obj.Meta!$A:$A,Obj.Meta!$F:$F,"-",0,1))</f>
        <v>-</v>
      </c>
      <c r="N436" s="356" t="str">
        <f>IF($I436="","-",_xlfn.XLOOKUP($K436,Obj.Meta!$A:$A,Obj.Meta!$O:$O,"-",0,1))</f>
        <v>-</v>
      </c>
      <c r="O436" s="357" t="str">
        <f t="shared" si="13"/>
        <v>---</v>
      </c>
      <c r="P436" s="333"/>
      <c r="Q436" s="133"/>
      <c r="R436" s="728"/>
      <c r="S436" s="200"/>
      <c r="T436" s="201"/>
      <c r="U436" s="202"/>
      <c r="V436" s="613"/>
      <c r="W436" s="608"/>
    </row>
    <row r="437" spans="1:23" s="127" customFormat="1">
      <c r="A437" s="145" t="str">
        <f t="shared" si="12"/>
        <v>-</v>
      </c>
      <c r="B437" s="146" t="str">
        <f>_xlfn.XLOOKUP($A437,Dept.Meta!$A:$A,Dept.Meta!$F:$F,"-",0,1)</f>
        <v>-</v>
      </c>
      <c r="C437" s="629" t="str">
        <f>_xlfn.XLOOKUP(_xlfn.CONCAT($G437,"-",$I437),Div.Meta!$H:$H,Div.Meta!$C:$C,"-",0,1)</f>
        <v>-</v>
      </c>
      <c r="D437" s="302"/>
      <c r="E437" s="146" t="str">
        <f>IF($D437="","-",_xlfn.XLOOKUP($D437,Fund.Meta!$A:$A,Fund.Meta!$D:$D,"-",0,1))</f>
        <v>-</v>
      </c>
      <c r="F437" s="303" t="str">
        <f>IF($D437="","-",_xlfn.XLOOKUP($D437,Fund.Meta!$A:$A,Fund.Meta!$E:$E,"-",0,1))</f>
        <v>-</v>
      </c>
      <c r="G437" s="302"/>
      <c r="H437" s="303" t="str">
        <f>IF($G437="","-",_xlfn.XLOOKUP($G437,Appr.Meta!$A:$A,Appr.Meta!$D:$D,"-",0,1))</f>
        <v>-</v>
      </c>
      <c r="I437" s="304"/>
      <c r="J437" s="303" t="str">
        <f>IF($I437="","-",_xlfn.XLOOKUP($I437,'CC.Meta'!$A:$A,'CC.Meta'!$D:$D,"-",0,1))</f>
        <v>-</v>
      </c>
      <c r="K437" s="302"/>
      <c r="L437" s="146" t="str">
        <f>IF($K437="","-",_xlfn.XLOOKUP($K437,Obj.Meta!$A:$A,Obj.Meta!$D:$D,"-",0,1))</f>
        <v>-</v>
      </c>
      <c r="M437" s="300" t="str">
        <f>IF($K437="","-",_xlfn.XLOOKUP($K437,Obj.Meta!$A:$A,Obj.Meta!$F:$F,"-",0,1))</f>
        <v>-</v>
      </c>
      <c r="N437" s="356" t="str">
        <f>IF($I437="","-",_xlfn.XLOOKUP($K437,Obj.Meta!$A:$A,Obj.Meta!$O:$O,"-",0,1))</f>
        <v>-</v>
      </c>
      <c r="O437" s="357" t="str">
        <f t="shared" si="13"/>
        <v>---</v>
      </c>
      <c r="P437" s="333"/>
      <c r="Q437" s="133"/>
      <c r="R437" s="728"/>
      <c r="S437" s="200"/>
      <c r="T437" s="201"/>
      <c r="U437" s="202"/>
      <c r="V437" s="613"/>
      <c r="W437" s="608"/>
    </row>
    <row r="438" spans="1:23" s="127" customFormat="1">
      <c r="A438" s="145" t="str">
        <f t="shared" si="12"/>
        <v>-</v>
      </c>
      <c r="B438" s="146" t="str">
        <f>_xlfn.XLOOKUP($A438,Dept.Meta!$A:$A,Dept.Meta!$F:$F,"-",0,1)</f>
        <v>-</v>
      </c>
      <c r="C438" s="629" t="str">
        <f>_xlfn.XLOOKUP(_xlfn.CONCAT($G438,"-",$I438),Div.Meta!$H:$H,Div.Meta!$C:$C,"-",0,1)</f>
        <v>-</v>
      </c>
      <c r="D438" s="302"/>
      <c r="E438" s="146" t="str">
        <f>IF($D438="","-",_xlfn.XLOOKUP($D438,Fund.Meta!$A:$A,Fund.Meta!$D:$D,"-",0,1))</f>
        <v>-</v>
      </c>
      <c r="F438" s="303" t="str">
        <f>IF($D438="","-",_xlfn.XLOOKUP($D438,Fund.Meta!$A:$A,Fund.Meta!$E:$E,"-",0,1))</f>
        <v>-</v>
      </c>
      <c r="G438" s="302"/>
      <c r="H438" s="303" t="str">
        <f>IF($G438="","-",_xlfn.XLOOKUP($G438,Appr.Meta!$A:$A,Appr.Meta!$D:$D,"-",0,1))</f>
        <v>-</v>
      </c>
      <c r="I438" s="304"/>
      <c r="J438" s="303" t="str">
        <f>IF($I438="","-",_xlfn.XLOOKUP($I438,'CC.Meta'!$A:$A,'CC.Meta'!$D:$D,"-",0,1))</f>
        <v>-</v>
      </c>
      <c r="K438" s="302"/>
      <c r="L438" s="146" t="str">
        <f>IF($K438="","-",_xlfn.XLOOKUP($K438,Obj.Meta!$A:$A,Obj.Meta!$D:$D,"-",0,1))</f>
        <v>-</v>
      </c>
      <c r="M438" s="300" t="str">
        <f>IF($K438="","-",_xlfn.XLOOKUP($K438,Obj.Meta!$A:$A,Obj.Meta!$F:$F,"-",0,1))</f>
        <v>-</v>
      </c>
      <c r="N438" s="356" t="str">
        <f>IF($I438="","-",_xlfn.XLOOKUP($K438,Obj.Meta!$A:$A,Obj.Meta!$O:$O,"-",0,1))</f>
        <v>-</v>
      </c>
      <c r="O438" s="357" t="str">
        <f t="shared" si="13"/>
        <v>---</v>
      </c>
      <c r="P438" s="333"/>
      <c r="Q438" s="133"/>
      <c r="R438" s="728"/>
      <c r="S438" s="200"/>
      <c r="T438" s="201"/>
      <c r="U438" s="202"/>
      <c r="V438" s="613"/>
      <c r="W438" s="608"/>
    </row>
    <row r="439" spans="1:23" s="127" customFormat="1">
      <c r="A439" s="145" t="str">
        <f t="shared" si="12"/>
        <v>-</v>
      </c>
      <c r="B439" s="146" t="str">
        <f>_xlfn.XLOOKUP($A439,Dept.Meta!$A:$A,Dept.Meta!$F:$F,"-",0,1)</f>
        <v>-</v>
      </c>
      <c r="C439" s="629" t="str">
        <f>_xlfn.XLOOKUP(_xlfn.CONCAT($G439,"-",$I439),Div.Meta!$H:$H,Div.Meta!$C:$C,"-",0,1)</f>
        <v>-</v>
      </c>
      <c r="D439" s="302"/>
      <c r="E439" s="146" t="str">
        <f>IF($D439="","-",_xlfn.XLOOKUP($D439,Fund.Meta!$A:$A,Fund.Meta!$D:$D,"-",0,1))</f>
        <v>-</v>
      </c>
      <c r="F439" s="303" t="str">
        <f>IF($D439="","-",_xlfn.XLOOKUP($D439,Fund.Meta!$A:$A,Fund.Meta!$E:$E,"-",0,1))</f>
        <v>-</v>
      </c>
      <c r="G439" s="302"/>
      <c r="H439" s="303" t="str">
        <f>IF($G439="","-",_xlfn.XLOOKUP($G439,Appr.Meta!$A:$A,Appr.Meta!$D:$D,"-",0,1))</f>
        <v>-</v>
      </c>
      <c r="I439" s="304"/>
      <c r="J439" s="303" t="str">
        <f>IF($I439="","-",_xlfn.XLOOKUP($I439,'CC.Meta'!$A:$A,'CC.Meta'!$D:$D,"-",0,1))</f>
        <v>-</v>
      </c>
      <c r="K439" s="302"/>
      <c r="L439" s="146" t="str">
        <f>IF($K439="","-",_xlfn.XLOOKUP($K439,Obj.Meta!$A:$A,Obj.Meta!$D:$D,"-",0,1))</f>
        <v>-</v>
      </c>
      <c r="M439" s="300" t="str">
        <f>IF($K439="","-",_xlfn.XLOOKUP($K439,Obj.Meta!$A:$A,Obj.Meta!$F:$F,"-",0,1))</f>
        <v>-</v>
      </c>
      <c r="N439" s="356" t="str">
        <f>IF($I439="","-",_xlfn.XLOOKUP($K439,Obj.Meta!$A:$A,Obj.Meta!$O:$O,"-",0,1))</f>
        <v>-</v>
      </c>
      <c r="O439" s="357" t="str">
        <f t="shared" si="13"/>
        <v>---</v>
      </c>
      <c r="P439" s="333"/>
      <c r="Q439" s="133"/>
      <c r="R439" s="728"/>
      <c r="S439" s="200"/>
      <c r="T439" s="201"/>
      <c r="U439" s="202"/>
      <c r="V439" s="613"/>
      <c r="W439" s="608"/>
    </row>
    <row r="440" spans="1:23" s="127" customFormat="1">
      <c r="A440" s="145" t="str">
        <f t="shared" si="12"/>
        <v>-</v>
      </c>
      <c r="B440" s="146" t="str">
        <f>_xlfn.XLOOKUP($A440,Dept.Meta!$A:$A,Dept.Meta!$F:$F,"-",0,1)</f>
        <v>-</v>
      </c>
      <c r="C440" s="629" t="str">
        <f>_xlfn.XLOOKUP(_xlfn.CONCAT($G440,"-",$I440),Div.Meta!$H:$H,Div.Meta!$C:$C,"-",0,1)</f>
        <v>-</v>
      </c>
      <c r="D440" s="302"/>
      <c r="E440" s="146" t="str">
        <f>IF($D440="","-",_xlfn.XLOOKUP($D440,Fund.Meta!$A:$A,Fund.Meta!$D:$D,"-",0,1))</f>
        <v>-</v>
      </c>
      <c r="F440" s="303" t="str">
        <f>IF($D440="","-",_xlfn.XLOOKUP($D440,Fund.Meta!$A:$A,Fund.Meta!$E:$E,"-",0,1))</f>
        <v>-</v>
      </c>
      <c r="G440" s="302"/>
      <c r="H440" s="303" t="str">
        <f>IF($G440="","-",_xlfn.XLOOKUP($G440,Appr.Meta!$A:$A,Appr.Meta!$D:$D,"-",0,1))</f>
        <v>-</v>
      </c>
      <c r="I440" s="304"/>
      <c r="J440" s="303" t="str">
        <f>IF($I440="","-",_xlfn.XLOOKUP($I440,'CC.Meta'!$A:$A,'CC.Meta'!$D:$D,"-",0,1))</f>
        <v>-</v>
      </c>
      <c r="K440" s="302"/>
      <c r="L440" s="146" t="str">
        <f>IF($K440="","-",_xlfn.XLOOKUP($K440,Obj.Meta!$A:$A,Obj.Meta!$D:$D,"-",0,1))</f>
        <v>-</v>
      </c>
      <c r="M440" s="300" t="str">
        <f>IF($K440="","-",_xlfn.XLOOKUP($K440,Obj.Meta!$A:$A,Obj.Meta!$F:$F,"-",0,1))</f>
        <v>-</v>
      </c>
      <c r="N440" s="356" t="str">
        <f>IF($I440="","-",_xlfn.XLOOKUP($K440,Obj.Meta!$A:$A,Obj.Meta!$O:$O,"-",0,1))</f>
        <v>-</v>
      </c>
      <c r="O440" s="357" t="str">
        <f t="shared" si="13"/>
        <v>---</v>
      </c>
      <c r="P440" s="333"/>
      <c r="Q440" s="133"/>
      <c r="R440" s="728"/>
      <c r="S440" s="200"/>
      <c r="T440" s="201"/>
      <c r="U440" s="202"/>
      <c r="V440" s="613"/>
      <c r="W440" s="608"/>
    </row>
    <row r="441" spans="1:23" s="127" customFormat="1">
      <c r="A441" s="145" t="str">
        <f t="shared" si="12"/>
        <v>-</v>
      </c>
      <c r="B441" s="146" t="str">
        <f>_xlfn.XLOOKUP($A441,Dept.Meta!$A:$A,Dept.Meta!$F:$F,"-",0,1)</f>
        <v>-</v>
      </c>
      <c r="C441" s="629" t="str">
        <f>_xlfn.XLOOKUP(_xlfn.CONCAT($G441,"-",$I441),Div.Meta!$H:$H,Div.Meta!$C:$C,"-",0,1)</f>
        <v>-</v>
      </c>
      <c r="D441" s="302"/>
      <c r="E441" s="146" t="str">
        <f>IF($D441="","-",_xlfn.XLOOKUP($D441,Fund.Meta!$A:$A,Fund.Meta!$D:$D,"-",0,1))</f>
        <v>-</v>
      </c>
      <c r="F441" s="303" t="str">
        <f>IF($D441="","-",_xlfn.XLOOKUP($D441,Fund.Meta!$A:$A,Fund.Meta!$E:$E,"-",0,1))</f>
        <v>-</v>
      </c>
      <c r="G441" s="302"/>
      <c r="H441" s="303" t="str">
        <f>IF($G441="","-",_xlfn.XLOOKUP($G441,Appr.Meta!$A:$A,Appr.Meta!$D:$D,"-",0,1))</f>
        <v>-</v>
      </c>
      <c r="I441" s="304"/>
      <c r="J441" s="303" t="str">
        <f>IF($I441="","-",_xlfn.XLOOKUP($I441,'CC.Meta'!$A:$A,'CC.Meta'!$D:$D,"-",0,1))</f>
        <v>-</v>
      </c>
      <c r="K441" s="302"/>
      <c r="L441" s="146" t="str">
        <f>IF($K441="","-",_xlfn.XLOOKUP($K441,Obj.Meta!$A:$A,Obj.Meta!$D:$D,"-",0,1))</f>
        <v>-</v>
      </c>
      <c r="M441" s="300" t="str">
        <f>IF($K441="","-",_xlfn.XLOOKUP($K441,Obj.Meta!$A:$A,Obj.Meta!$F:$F,"-",0,1))</f>
        <v>-</v>
      </c>
      <c r="N441" s="356" t="str">
        <f>IF($I441="","-",_xlfn.XLOOKUP($K441,Obj.Meta!$A:$A,Obj.Meta!$O:$O,"-",0,1))</f>
        <v>-</v>
      </c>
      <c r="O441" s="357" t="str">
        <f t="shared" si="13"/>
        <v>---</v>
      </c>
      <c r="P441" s="333"/>
      <c r="Q441" s="133"/>
      <c r="R441" s="728"/>
      <c r="S441" s="200"/>
      <c r="T441" s="201"/>
      <c r="U441" s="202"/>
      <c r="V441" s="613"/>
      <c r="W441" s="608"/>
    </row>
    <row r="442" spans="1:23" s="127" customFormat="1">
      <c r="A442" s="145" t="str">
        <f t="shared" si="12"/>
        <v>-</v>
      </c>
      <c r="B442" s="146" t="str">
        <f>_xlfn.XLOOKUP($A442,Dept.Meta!$A:$A,Dept.Meta!$F:$F,"-",0,1)</f>
        <v>-</v>
      </c>
      <c r="C442" s="629" t="str">
        <f>_xlfn.XLOOKUP(_xlfn.CONCAT($G442,"-",$I442),Div.Meta!$H:$H,Div.Meta!$C:$C,"-",0,1)</f>
        <v>-</v>
      </c>
      <c r="D442" s="302"/>
      <c r="E442" s="146" t="str">
        <f>IF($D442="","-",_xlfn.XLOOKUP($D442,Fund.Meta!$A:$A,Fund.Meta!$D:$D,"-",0,1))</f>
        <v>-</v>
      </c>
      <c r="F442" s="303" t="str">
        <f>IF($D442="","-",_xlfn.XLOOKUP($D442,Fund.Meta!$A:$A,Fund.Meta!$E:$E,"-",0,1))</f>
        <v>-</v>
      </c>
      <c r="G442" s="302"/>
      <c r="H442" s="303" t="str">
        <f>IF($G442="","-",_xlfn.XLOOKUP($G442,Appr.Meta!$A:$A,Appr.Meta!$D:$D,"-",0,1))</f>
        <v>-</v>
      </c>
      <c r="I442" s="304"/>
      <c r="J442" s="303" t="str">
        <f>IF($I442="","-",_xlfn.XLOOKUP($I442,'CC.Meta'!$A:$A,'CC.Meta'!$D:$D,"-",0,1))</f>
        <v>-</v>
      </c>
      <c r="K442" s="302"/>
      <c r="L442" s="146" t="str">
        <f>IF($K442="","-",_xlfn.XLOOKUP($K442,Obj.Meta!$A:$A,Obj.Meta!$D:$D,"-",0,1))</f>
        <v>-</v>
      </c>
      <c r="M442" s="300" t="str">
        <f>IF($K442="","-",_xlfn.XLOOKUP($K442,Obj.Meta!$A:$A,Obj.Meta!$F:$F,"-",0,1))</f>
        <v>-</v>
      </c>
      <c r="N442" s="356" t="str">
        <f>IF($I442="","-",_xlfn.XLOOKUP($K442,Obj.Meta!$A:$A,Obj.Meta!$O:$O,"-",0,1))</f>
        <v>-</v>
      </c>
      <c r="O442" s="357" t="str">
        <f t="shared" si="13"/>
        <v>---</v>
      </c>
      <c r="P442" s="333"/>
      <c r="Q442" s="133"/>
      <c r="R442" s="728"/>
      <c r="S442" s="200"/>
      <c r="T442" s="201"/>
      <c r="U442" s="202"/>
      <c r="V442" s="613"/>
      <c r="W442" s="608"/>
    </row>
    <row r="443" spans="1:23" s="127" customFormat="1">
      <c r="A443" s="145" t="str">
        <f t="shared" si="12"/>
        <v>-</v>
      </c>
      <c r="B443" s="146" t="str">
        <f>_xlfn.XLOOKUP($A443,Dept.Meta!$A:$A,Dept.Meta!$F:$F,"-",0,1)</f>
        <v>-</v>
      </c>
      <c r="C443" s="629" t="str">
        <f>_xlfn.XLOOKUP(_xlfn.CONCAT($G443,"-",$I443),Div.Meta!$H:$H,Div.Meta!$C:$C,"-",0,1)</f>
        <v>-</v>
      </c>
      <c r="D443" s="302"/>
      <c r="E443" s="146" t="str">
        <f>IF($D443="","-",_xlfn.XLOOKUP($D443,Fund.Meta!$A:$A,Fund.Meta!$D:$D,"-",0,1))</f>
        <v>-</v>
      </c>
      <c r="F443" s="303" t="str">
        <f>IF($D443="","-",_xlfn.XLOOKUP($D443,Fund.Meta!$A:$A,Fund.Meta!$E:$E,"-",0,1))</f>
        <v>-</v>
      </c>
      <c r="G443" s="302"/>
      <c r="H443" s="303" t="str">
        <f>IF($G443="","-",_xlfn.XLOOKUP($G443,Appr.Meta!$A:$A,Appr.Meta!$D:$D,"-",0,1))</f>
        <v>-</v>
      </c>
      <c r="I443" s="304"/>
      <c r="J443" s="303" t="str">
        <f>IF($I443="","-",_xlfn.XLOOKUP($I443,'CC.Meta'!$A:$A,'CC.Meta'!$D:$D,"-",0,1))</f>
        <v>-</v>
      </c>
      <c r="K443" s="302"/>
      <c r="L443" s="146" t="str">
        <f>IF($K443="","-",_xlfn.XLOOKUP($K443,Obj.Meta!$A:$A,Obj.Meta!$D:$D,"-",0,1))</f>
        <v>-</v>
      </c>
      <c r="M443" s="300" t="str">
        <f>IF($K443="","-",_xlfn.XLOOKUP($K443,Obj.Meta!$A:$A,Obj.Meta!$F:$F,"-",0,1))</f>
        <v>-</v>
      </c>
      <c r="N443" s="356" t="str">
        <f>IF($I443="","-",_xlfn.XLOOKUP($K443,Obj.Meta!$A:$A,Obj.Meta!$O:$O,"-",0,1))</f>
        <v>-</v>
      </c>
      <c r="O443" s="357" t="str">
        <f t="shared" si="13"/>
        <v>---</v>
      </c>
      <c r="P443" s="333"/>
      <c r="Q443" s="133"/>
      <c r="R443" s="728"/>
      <c r="S443" s="200"/>
      <c r="T443" s="201"/>
      <c r="U443" s="202"/>
      <c r="V443" s="613"/>
      <c r="W443" s="608"/>
    </row>
    <row r="444" spans="1:23" s="127" customFormat="1">
      <c r="A444" s="145" t="str">
        <f t="shared" si="12"/>
        <v>-</v>
      </c>
      <c r="B444" s="146" t="str">
        <f>_xlfn.XLOOKUP($A444,Dept.Meta!$A:$A,Dept.Meta!$F:$F,"-",0,1)</f>
        <v>-</v>
      </c>
      <c r="C444" s="629" t="str">
        <f>_xlfn.XLOOKUP(_xlfn.CONCAT($G444,"-",$I444),Div.Meta!$H:$H,Div.Meta!$C:$C,"-",0,1)</f>
        <v>-</v>
      </c>
      <c r="D444" s="302"/>
      <c r="E444" s="146" t="str">
        <f>IF($D444="","-",_xlfn.XLOOKUP($D444,Fund.Meta!$A:$A,Fund.Meta!$D:$D,"-",0,1))</f>
        <v>-</v>
      </c>
      <c r="F444" s="303" t="str">
        <f>IF($D444="","-",_xlfn.XLOOKUP($D444,Fund.Meta!$A:$A,Fund.Meta!$E:$E,"-",0,1))</f>
        <v>-</v>
      </c>
      <c r="G444" s="302"/>
      <c r="H444" s="303" t="str">
        <f>IF($G444="","-",_xlfn.XLOOKUP($G444,Appr.Meta!$A:$A,Appr.Meta!$D:$D,"-",0,1))</f>
        <v>-</v>
      </c>
      <c r="I444" s="304"/>
      <c r="J444" s="303" t="str">
        <f>IF($I444="","-",_xlfn.XLOOKUP($I444,'CC.Meta'!$A:$A,'CC.Meta'!$D:$D,"-",0,1))</f>
        <v>-</v>
      </c>
      <c r="K444" s="302"/>
      <c r="L444" s="146" t="str">
        <f>IF($K444="","-",_xlfn.XLOOKUP($K444,Obj.Meta!$A:$A,Obj.Meta!$D:$D,"-",0,1))</f>
        <v>-</v>
      </c>
      <c r="M444" s="300" t="str">
        <f>IF($K444="","-",_xlfn.XLOOKUP($K444,Obj.Meta!$A:$A,Obj.Meta!$F:$F,"-",0,1))</f>
        <v>-</v>
      </c>
      <c r="N444" s="356" t="str">
        <f>IF($I444="","-",_xlfn.XLOOKUP($K444,Obj.Meta!$A:$A,Obj.Meta!$O:$O,"-",0,1))</f>
        <v>-</v>
      </c>
      <c r="O444" s="357" t="str">
        <f t="shared" si="13"/>
        <v>---</v>
      </c>
      <c r="P444" s="333"/>
      <c r="Q444" s="133"/>
      <c r="R444" s="728"/>
      <c r="S444" s="200"/>
      <c r="T444" s="201"/>
      <c r="U444" s="202"/>
      <c r="V444" s="613"/>
      <c r="W444" s="608"/>
    </row>
    <row r="445" spans="1:23" s="127" customFormat="1">
      <c r="A445" s="145" t="str">
        <f t="shared" si="12"/>
        <v>-</v>
      </c>
      <c r="B445" s="146" t="str">
        <f>_xlfn.XLOOKUP($A445,Dept.Meta!$A:$A,Dept.Meta!$F:$F,"-",0,1)</f>
        <v>-</v>
      </c>
      <c r="C445" s="629" t="str">
        <f>_xlfn.XLOOKUP(_xlfn.CONCAT($G445,"-",$I445),Div.Meta!$H:$H,Div.Meta!$C:$C,"-",0,1)</f>
        <v>-</v>
      </c>
      <c r="D445" s="302"/>
      <c r="E445" s="146" t="str">
        <f>IF($D445="","-",_xlfn.XLOOKUP($D445,Fund.Meta!$A:$A,Fund.Meta!$D:$D,"-",0,1))</f>
        <v>-</v>
      </c>
      <c r="F445" s="303" t="str">
        <f>IF($D445="","-",_xlfn.XLOOKUP($D445,Fund.Meta!$A:$A,Fund.Meta!$E:$E,"-",0,1))</f>
        <v>-</v>
      </c>
      <c r="G445" s="302"/>
      <c r="H445" s="303" t="str">
        <f>IF($G445="","-",_xlfn.XLOOKUP($G445,Appr.Meta!$A:$A,Appr.Meta!$D:$D,"-",0,1))</f>
        <v>-</v>
      </c>
      <c r="I445" s="304"/>
      <c r="J445" s="303" t="str">
        <f>IF($I445="","-",_xlfn.XLOOKUP($I445,'CC.Meta'!$A:$A,'CC.Meta'!$D:$D,"-",0,1))</f>
        <v>-</v>
      </c>
      <c r="K445" s="302"/>
      <c r="L445" s="146" t="str">
        <f>IF($K445="","-",_xlfn.XLOOKUP($K445,Obj.Meta!$A:$A,Obj.Meta!$D:$D,"-",0,1))</f>
        <v>-</v>
      </c>
      <c r="M445" s="300" t="str">
        <f>IF($K445="","-",_xlfn.XLOOKUP($K445,Obj.Meta!$A:$A,Obj.Meta!$F:$F,"-",0,1))</f>
        <v>-</v>
      </c>
      <c r="N445" s="356" t="str">
        <f>IF($I445="","-",_xlfn.XLOOKUP($K445,Obj.Meta!$A:$A,Obj.Meta!$O:$O,"-",0,1))</f>
        <v>-</v>
      </c>
      <c r="O445" s="357" t="str">
        <f t="shared" si="13"/>
        <v>---</v>
      </c>
      <c r="P445" s="333"/>
      <c r="Q445" s="133"/>
      <c r="R445" s="728"/>
      <c r="S445" s="200"/>
      <c r="T445" s="201"/>
      <c r="U445" s="202"/>
      <c r="V445" s="613"/>
      <c r="W445" s="608"/>
    </row>
    <row r="446" spans="1:23" s="127" customFormat="1">
      <c r="A446" s="145" t="str">
        <f t="shared" si="12"/>
        <v>-</v>
      </c>
      <c r="B446" s="146" t="str">
        <f>_xlfn.XLOOKUP($A446,Dept.Meta!$A:$A,Dept.Meta!$F:$F,"-",0,1)</f>
        <v>-</v>
      </c>
      <c r="C446" s="629" t="str">
        <f>_xlfn.XLOOKUP(_xlfn.CONCAT($G446,"-",$I446),Div.Meta!$H:$H,Div.Meta!$C:$C,"-",0,1)</f>
        <v>-</v>
      </c>
      <c r="D446" s="302"/>
      <c r="E446" s="146" t="str">
        <f>IF($D446="","-",_xlfn.XLOOKUP($D446,Fund.Meta!$A:$A,Fund.Meta!$D:$D,"-",0,1))</f>
        <v>-</v>
      </c>
      <c r="F446" s="303" t="str">
        <f>IF($D446="","-",_xlfn.XLOOKUP($D446,Fund.Meta!$A:$A,Fund.Meta!$E:$E,"-",0,1))</f>
        <v>-</v>
      </c>
      <c r="G446" s="302"/>
      <c r="H446" s="303" t="str">
        <f>IF($G446="","-",_xlfn.XLOOKUP($G446,Appr.Meta!$A:$A,Appr.Meta!$D:$D,"-",0,1))</f>
        <v>-</v>
      </c>
      <c r="I446" s="304"/>
      <c r="J446" s="303" t="str">
        <f>IF($I446="","-",_xlfn.XLOOKUP($I446,'CC.Meta'!$A:$A,'CC.Meta'!$D:$D,"-",0,1))</f>
        <v>-</v>
      </c>
      <c r="K446" s="302"/>
      <c r="L446" s="146" t="str">
        <f>IF($K446="","-",_xlfn.XLOOKUP($K446,Obj.Meta!$A:$A,Obj.Meta!$D:$D,"-",0,1))</f>
        <v>-</v>
      </c>
      <c r="M446" s="300" t="str">
        <f>IF($K446="","-",_xlfn.XLOOKUP($K446,Obj.Meta!$A:$A,Obj.Meta!$F:$F,"-",0,1))</f>
        <v>-</v>
      </c>
      <c r="N446" s="356" t="str">
        <f>IF($I446="","-",_xlfn.XLOOKUP($K446,Obj.Meta!$A:$A,Obj.Meta!$O:$O,"-",0,1))</f>
        <v>-</v>
      </c>
      <c r="O446" s="357" t="str">
        <f t="shared" si="13"/>
        <v>---</v>
      </c>
      <c r="P446" s="333"/>
      <c r="Q446" s="133"/>
      <c r="R446" s="728"/>
      <c r="S446" s="200"/>
      <c r="T446" s="201"/>
      <c r="U446" s="202"/>
      <c r="V446" s="613"/>
      <c r="W446" s="608"/>
    </row>
    <row r="447" spans="1:23" s="127" customFormat="1">
      <c r="A447" s="145" t="str">
        <f t="shared" si="12"/>
        <v>-</v>
      </c>
      <c r="B447" s="146" t="str">
        <f>_xlfn.XLOOKUP($A447,Dept.Meta!$A:$A,Dept.Meta!$F:$F,"-",0,1)</f>
        <v>-</v>
      </c>
      <c r="C447" s="629" t="str">
        <f>_xlfn.XLOOKUP(_xlfn.CONCAT($G447,"-",$I447),Div.Meta!$H:$H,Div.Meta!$C:$C,"-",0,1)</f>
        <v>-</v>
      </c>
      <c r="D447" s="302"/>
      <c r="E447" s="146" t="str">
        <f>IF($D447="","-",_xlfn.XLOOKUP($D447,Fund.Meta!$A:$A,Fund.Meta!$D:$D,"-",0,1))</f>
        <v>-</v>
      </c>
      <c r="F447" s="303" t="str">
        <f>IF($D447="","-",_xlfn.XLOOKUP($D447,Fund.Meta!$A:$A,Fund.Meta!$E:$E,"-",0,1))</f>
        <v>-</v>
      </c>
      <c r="G447" s="302"/>
      <c r="H447" s="303" t="str">
        <f>IF($G447="","-",_xlfn.XLOOKUP($G447,Appr.Meta!$A:$A,Appr.Meta!$D:$D,"-",0,1))</f>
        <v>-</v>
      </c>
      <c r="I447" s="304"/>
      <c r="J447" s="303" t="str">
        <f>IF($I447="","-",_xlfn.XLOOKUP($I447,'CC.Meta'!$A:$A,'CC.Meta'!$D:$D,"-",0,1))</f>
        <v>-</v>
      </c>
      <c r="K447" s="302"/>
      <c r="L447" s="146" t="str">
        <f>IF($K447="","-",_xlfn.XLOOKUP($K447,Obj.Meta!$A:$A,Obj.Meta!$D:$D,"-",0,1))</f>
        <v>-</v>
      </c>
      <c r="M447" s="300" t="str">
        <f>IF($K447="","-",_xlfn.XLOOKUP($K447,Obj.Meta!$A:$A,Obj.Meta!$F:$F,"-",0,1))</f>
        <v>-</v>
      </c>
      <c r="N447" s="356" t="str">
        <f>IF($I447="","-",_xlfn.XLOOKUP($K447,Obj.Meta!$A:$A,Obj.Meta!$O:$O,"-",0,1))</f>
        <v>-</v>
      </c>
      <c r="O447" s="357" t="str">
        <f t="shared" si="13"/>
        <v>---</v>
      </c>
      <c r="P447" s="333"/>
      <c r="Q447" s="133"/>
      <c r="R447" s="728"/>
      <c r="S447" s="200"/>
      <c r="T447" s="201"/>
      <c r="U447" s="202"/>
      <c r="V447" s="613"/>
      <c r="W447" s="608"/>
    </row>
    <row r="448" spans="1:23" s="127" customFormat="1">
      <c r="A448" s="145" t="str">
        <f t="shared" si="12"/>
        <v>-</v>
      </c>
      <c r="B448" s="146" t="str">
        <f>_xlfn.XLOOKUP($A448,Dept.Meta!$A:$A,Dept.Meta!$F:$F,"-",0,1)</f>
        <v>-</v>
      </c>
      <c r="C448" s="629" t="str">
        <f>_xlfn.XLOOKUP(_xlfn.CONCAT($G448,"-",$I448),Div.Meta!$H:$H,Div.Meta!$C:$C,"-",0,1)</f>
        <v>-</v>
      </c>
      <c r="D448" s="302"/>
      <c r="E448" s="146" t="str">
        <f>IF($D448="","-",_xlfn.XLOOKUP($D448,Fund.Meta!$A:$A,Fund.Meta!$D:$D,"-",0,1))</f>
        <v>-</v>
      </c>
      <c r="F448" s="303" t="str">
        <f>IF($D448="","-",_xlfn.XLOOKUP($D448,Fund.Meta!$A:$A,Fund.Meta!$E:$E,"-",0,1))</f>
        <v>-</v>
      </c>
      <c r="G448" s="302"/>
      <c r="H448" s="303" t="str">
        <f>IF($G448="","-",_xlfn.XLOOKUP($G448,Appr.Meta!$A:$A,Appr.Meta!$D:$D,"-",0,1))</f>
        <v>-</v>
      </c>
      <c r="I448" s="304"/>
      <c r="J448" s="303" t="str">
        <f>IF($I448="","-",_xlfn.XLOOKUP($I448,'CC.Meta'!$A:$A,'CC.Meta'!$D:$D,"-",0,1))</f>
        <v>-</v>
      </c>
      <c r="K448" s="302"/>
      <c r="L448" s="146" t="str">
        <f>IF($K448="","-",_xlfn.XLOOKUP($K448,Obj.Meta!$A:$A,Obj.Meta!$D:$D,"-",0,1))</f>
        <v>-</v>
      </c>
      <c r="M448" s="300" t="str">
        <f>IF($K448="","-",_xlfn.XLOOKUP($K448,Obj.Meta!$A:$A,Obj.Meta!$F:$F,"-",0,1))</f>
        <v>-</v>
      </c>
      <c r="N448" s="356" t="str">
        <f>IF($I448="","-",_xlfn.XLOOKUP($K448,Obj.Meta!$A:$A,Obj.Meta!$O:$O,"-",0,1))</f>
        <v>-</v>
      </c>
      <c r="O448" s="357" t="str">
        <f t="shared" si="13"/>
        <v>---</v>
      </c>
      <c r="P448" s="333"/>
      <c r="Q448" s="133"/>
      <c r="R448" s="728"/>
      <c r="S448" s="200"/>
      <c r="T448" s="201"/>
      <c r="U448" s="202"/>
      <c r="V448" s="613"/>
      <c r="W448" s="608"/>
    </row>
    <row r="449" spans="1:23" s="127" customFormat="1">
      <c r="A449" s="145" t="str">
        <f t="shared" si="12"/>
        <v>-</v>
      </c>
      <c r="B449" s="146" t="str">
        <f>_xlfn.XLOOKUP($A449,Dept.Meta!$A:$A,Dept.Meta!$F:$F,"-",0,1)</f>
        <v>-</v>
      </c>
      <c r="C449" s="629" t="str">
        <f>_xlfn.XLOOKUP(_xlfn.CONCAT($G449,"-",$I449),Div.Meta!$H:$H,Div.Meta!$C:$C,"-",0,1)</f>
        <v>-</v>
      </c>
      <c r="D449" s="302"/>
      <c r="E449" s="146" t="str">
        <f>IF($D449="","-",_xlfn.XLOOKUP($D449,Fund.Meta!$A:$A,Fund.Meta!$D:$D,"-",0,1))</f>
        <v>-</v>
      </c>
      <c r="F449" s="303" t="str">
        <f>IF($D449="","-",_xlfn.XLOOKUP($D449,Fund.Meta!$A:$A,Fund.Meta!$E:$E,"-",0,1))</f>
        <v>-</v>
      </c>
      <c r="G449" s="302"/>
      <c r="H449" s="303" t="str">
        <f>IF($G449="","-",_xlfn.XLOOKUP($G449,Appr.Meta!$A:$A,Appr.Meta!$D:$D,"-",0,1))</f>
        <v>-</v>
      </c>
      <c r="I449" s="304"/>
      <c r="J449" s="303" t="str">
        <f>IF($I449="","-",_xlfn.XLOOKUP($I449,'CC.Meta'!$A:$A,'CC.Meta'!$D:$D,"-",0,1))</f>
        <v>-</v>
      </c>
      <c r="K449" s="302"/>
      <c r="L449" s="146" t="str">
        <f>IF($K449="","-",_xlfn.XLOOKUP($K449,Obj.Meta!$A:$A,Obj.Meta!$D:$D,"-",0,1))</f>
        <v>-</v>
      </c>
      <c r="M449" s="300" t="str">
        <f>IF($K449="","-",_xlfn.XLOOKUP($K449,Obj.Meta!$A:$A,Obj.Meta!$F:$F,"-",0,1))</f>
        <v>-</v>
      </c>
      <c r="N449" s="356" t="str">
        <f>IF($I449="","-",_xlfn.XLOOKUP($K449,Obj.Meta!$A:$A,Obj.Meta!$O:$O,"-",0,1))</f>
        <v>-</v>
      </c>
      <c r="O449" s="357" t="str">
        <f t="shared" si="13"/>
        <v>---</v>
      </c>
      <c r="P449" s="333"/>
      <c r="Q449" s="133"/>
      <c r="R449" s="728"/>
      <c r="S449" s="200"/>
      <c r="T449" s="201"/>
      <c r="U449" s="202"/>
      <c r="V449" s="613"/>
      <c r="W449" s="608"/>
    </row>
    <row r="450" spans="1:23" s="127" customFormat="1">
      <c r="A450" s="145" t="str">
        <f t="shared" si="12"/>
        <v>-</v>
      </c>
      <c r="B450" s="146" t="str">
        <f>_xlfn.XLOOKUP($A450,Dept.Meta!$A:$A,Dept.Meta!$F:$F,"-",0,1)</f>
        <v>-</v>
      </c>
      <c r="C450" s="629" t="str">
        <f>_xlfn.XLOOKUP(_xlfn.CONCAT($G450,"-",$I450),Div.Meta!$H:$H,Div.Meta!$C:$C,"-",0,1)</f>
        <v>-</v>
      </c>
      <c r="D450" s="302"/>
      <c r="E450" s="146" t="str">
        <f>IF($D450="","-",_xlfn.XLOOKUP($D450,Fund.Meta!$A:$A,Fund.Meta!$D:$D,"-",0,1))</f>
        <v>-</v>
      </c>
      <c r="F450" s="303" t="str">
        <f>IF($D450="","-",_xlfn.XLOOKUP($D450,Fund.Meta!$A:$A,Fund.Meta!$E:$E,"-",0,1))</f>
        <v>-</v>
      </c>
      <c r="G450" s="302"/>
      <c r="H450" s="303" t="str">
        <f>IF($G450="","-",_xlfn.XLOOKUP($G450,Appr.Meta!$A:$A,Appr.Meta!$D:$D,"-",0,1))</f>
        <v>-</v>
      </c>
      <c r="I450" s="304"/>
      <c r="J450" s="303" t="str">
        <f>IF($I450="","-",_xlfn.XLOOKUP($I450,'CC.Meta'!$A:$A,'CC.Meta'!$D:$D,"-",0,1))</f>
        <v>-</v>
      </c>
      <c r="K450" s="302"/>
      <c r="L450" s="146" t="str">
        <f>IF($K450="","-",_xlfn.XLOOKUP($K450,Obj.Meta!$A:$A,Obj.Meta!$D:$D,"-",0,1))</f>
        <v>-</v>
      </c>
      <c r="M450" s="300" t="str">
        <f>IF($K450="","-",_xlfn.XLOOKUP($K450,Obj.Meta!$A:$A,Obj.Meta!$F:$F,"-",0,1))</f>
        <v>-</v>
      </c>
      <c r="N450" s="356" t="str">
        <f>IF($I450="","-",_xlfn.XLOOKUP($K450,Obj.Meta!$A:$A,Obj.Meta!$O:$O,"-",0,1))</f>
        <v>-</v>
      </c>
      <c r="O450" s="357" t="str">
        <f t="shared" si="13"/>
        <v>---</v>
      </c>
      <c r="P450" s="333"/>
      <c r="Q450" s="133"/>
      <c r="R450" s="728"/>
      <c r="S450" s="200"/>
      <c r="T450" s="201"/>
      <c r="U450" s="202"/>
      <c r="V450" s="613"/>
      <c r="W450" s="608"/>
    </row>
    <row r="451" spans="1:23" s="127" customFormat="1">
      <c r="A451" s="145" t="str">
        <f t="shared" si="12"/>
        <v>-</v>
      </c>
      <c r="B451" s="146" t="str">
        <f>_xlfn.XLOOKUP($A451,Dept.Meta!$A:$A,Dept.Meta!$F:$F,"-",0,1)</f>
        <v>-</v>
      </c>
      <c r="C451" s="629" t="str">
        <f>_xlfn.XLOOKUP(_xlfn.CONCAT($G451,"-",$I451),Div.Meta!$H:$H,Div.Meta!$C:$C,"-",0,1)</f>
        <v>-</v>
      </c>
      <c r="D451" s="302"/>
      <c r="E451" s="146" t="str">
        <f>IF($D451="","-",_xlfn.XLOOKUP($D451,Fund.Meta!$A:$A,Fund.Meta!$D:$D,"-",0,1))</f>
        <v>-</v>
      </c>
      <c r="F451" s="303" t="str">
        <f>IF($D451="","-",_xlfn.XLOOKUP($D451,Fund.Meta!$A:$A,Fund.Meta!$E:$E,"-",0,1))</f>
        <v>-</v>
      </c>
      <c r="G451" s="302"/>
      <c r="H451" s="303" t="str">
        <f>IF($G451="","-",_xlfn.XLOOKUP($G451,Appr.Meta!$A:$A,Appr.Meta!$D:$D,"-",0,1))</f>
        <v>-</v>
      </c>
      <c r="I451" s="304"/>
      <c r="J451" s="303" t="str">
        <f>IF($I451="","-",_xlfn.XLOOKUP($I451,'CC.Meta'!$A:$A,'CC.Meta'!$D:$D,"-",0,1))</f>
        <v>-</v>
      </c>
      <c r="K451" s="302"/>
      <c r="L451" s="146" t="str">
        <f>IF($K451="","-",_xlfn.XLOOKUP($K451,Obj.Meta!$A:$A,Obj.Meta!$D:$D,"-",0,1))</f>
        <v>-</v>
      </c>
      <c r="M451" s="300" t="str">
        <f>IF($K451="","-",_xlfn.XLOOKUP($K451,Obj.Meta!$A:$A,Obj.Meta!$F:$F,"-",0,1))</f>
        <v>-</v>
      </c>
      <c r="N451" s="356" t="str">
        <f>IF($I451="","-",_xlfn.XLOOKUP($K451,Obj.Meta!$A:$A,Obj.Meta!$O:$O,"-",0,1))</f>
        <v>-</v>
      </c>
      <c r="O451" s="357" t="str">
        <f t="shared" si="13"/>
        <v>---</v>
      </c>
      <c r="P451" s="333"/>
      <c r="Q451" s="133"/>
      <c r="R451" s="728"/>
      <c r="S451" s="200"/>
      <c r="T451" s="201"/>
      <c r="U451" s="202"/>
      <c r="V451" s="613"/>
      <c r="W451" s="608"/>
    </row>
    <row r="452" spans="1:23" s="127" customFormat="1">
      <c r="A452" s="145" t="str">
        <f t="shared" si="12"/>
        <v>-</v>
      </c>
      <c r="B452" s="146" t="str">
        <f>_xlfn.XLOOKUP($A452,Dept.Meta!$A:$A,Dept.Meta!$F:$F,"-",0,1)</f>
        <v>-</v>
      </c>
      <c r="C452" s="629" t="str">
        <f>_xlfn.XLOOKUP(_xlfn.CONCAT($G452,"-",$I452),Div.Meta!$H:$H,Div.Meta!$C:$C,"-",0,1)</f>
        <v>-</v>
      </c>
      <c r="D452" s="302"/>
      <c r="E452" s="146" t="str">
        <f>IF($D452="","-",_xlfn.XLOOKUP($D452,Fund.Meta!$A:$A,Fund.Meta!$D:$D,"-",0,1))</f>
        <v>-</v>
      </c>
      <c r="F452" s="303" t="str">
        <f>IF($D452="","-",_xlfn.XLOOKUP($D452,Fund.Meta!$A:$A,Fund.Meta!$E:$E,"-",0,1))</f>
        <v>-</v>
      </c>
      <c r="G452" s="302"/>
      <c r="H452" s="303" t="str">
        <f>IF($G452="","-",_xlfn.XLOOKUP($G452,Appr.Meta!$A:$A,Appr.Meta!$D:$D,"-",0,1))</f>
        <v>-</v>
      </c>
      <c r="I452" s="304"/>
      <c r="J452" s="303" t="str">
        <f>IF($I452="","-",_xlfn.XLOOKUP($I452,'CC.Meta'!$A:$A,'CC.Meta'!$D:$D,"-",0,1))</f>
        <v>-</v>
      </c>
      <c r="K452" s="302"/>
      <c r="L452" s="146" t="str">
        <f>IF($K452="","-",_xlfn.XLOOKUP($K452,Obj.Meta!$A:$A,Obj.Meta!$D:$D,"-",0,1))</f>
        <v>-</v>
      </c>
      <c r="M452" s="300" t="str">
        <f>IF($K452="","-",_xlfn.XLOOKUP($K452,Obj.Meta!$A:$A,Obj.Meta!$F:$F,"-",0,1))</f>
        <v>-</v>
      </c>
      <c r="N452" s="356" t="str">
        <f>IF($I452="","-",_xlfn.XLOOKUP($K452,Obj.Meta!$A:$A,Obj.Meta!$O:$O,"-",0,1))</f>
        <v>-</v>
      </c>
      <c r="O452" s="357" t="str">
        <f t="shared" si="13"/>
        <v>---</v>
      </c>
      <c r="P452" s="333"/>
      <c r="Q452" s="133"/>
      <c r="R452" s="728"/>
      <c r="S452" s="200"/>
      <c r="T452" s="201"/>
      <c r="U452" s="202"/>
      <c r="V452" s="613"/>
      <c r="W452" s="608"/>
    </row>
    <row r="453" spans="1:23" s="127" customFormat="1">
      <c r="A453" s="145" t="str">
        <f t="shared" si="12"/>
        <v>-</v>
      </c>
      <c r="B453" s="146" t="str">
        <f>_xlfn.XLOOKUP($A453,Dept.Meta!$A:$A,Dept.Meta!$F:$F,"-",0,1)</f>
        <v>-</v>
      </c>
      <c r="C453" s="629" t="str">
        <f>_xlfn.XLOOKUP(_xlfn.CONCAT($G453,"-",$I453),Div.Meta!$H:$H,Div.Meta!$C:$C,"-",0,1)</f>
        <v>-</v>
      </c>
      <c r="D453" s="302"/>
      <c r="E453" s="146" t="str">
        <f>IF($D453="","-",_xlfn.XLOOKUP($D453,Fund.Meta!$A:$A,Fund.Meta!$D:$D,"-",0,1))</f>
        <v>-</v>
      </c>
      <c r="F453" s="303" t="str">
        <f>IF($D453="","-",_xlfn.XLOOKUP($D453,Fund.Meta!$A:$A,Fund.Meta!$E:$E,"-",0,1))</f>
        <v>-</v>
      </c>
      <c r="G453" s="302"/>
      <c r="H453" s="303" t="str">
        <f>IF($G453="","-",_xlfn.XLOOKUP($G453,Appr.Meta!$A:$A,Appr.Meta!$D:$D,"-",0,1))</f>
        <v>-</v>
      </c>
      <c r="I453" s="304"/>
      <c r="J453" s="303" t="str">
        <f>IF($I453="","-",_xlfn.XLOOKUP($I453,'CC.Meta'!$A:$A,'CC.Meta'!$D:$D,"-",0,1))</f>
        <v>-</v>
      </c>
      <c r="K453" s="302"/>
      <c r="L453" s="146" t="str">
        <f>IF($K453="","-",_xlfn.XLOOKUP($K453,Obj.Meta!$A:$A,Obj.Meta!$D:$D,"-",0,1))</f>
        <v>-</v>
      </c>
      <c r="M453" s="300" t="str">
        <f>IF($K453="","-",_xlfn.XLOOKUP($K453,Obj.Meta!$A:$A,Obj.Meta!$F:$F,"-",0,1))</f>
        <v>-</v>
      </c>
      <c r="N453" s="356" t="str">
        <f>IF($I453="","-",_xlfn.XLOOKUP($K453,Obj.Meta!$A:$A,Obj.Meta!$O:$O,"-",0,1))</f>
        <v>-</v>
      </c>
      <c r="O453" s="357" t="str">
        <f t="shared" si="13"/>
        <v>---</v>
      </c>
      <c r="P453" s="333"/>
      <c r="Q453" s="133"/>
      <c r="R453" s="728"/>
      <c r="S453" s="200"/>
      <c r="T453" s="201"/>
      <c r="U453" s="202"/>
      <c r="V453" s="613"/>
      <c r="W453" s="608"/>
    </row>
    <row r="454" spans="1:23" s="127" customFormat="1">
      <c r="A454" s="145" t="str">
        <f t="shared" si="12"/>
        <v>-</v>
      </c>
      <c r="B454" s="146" t="str">
        <f>_xlfn.XLOOKUP($A454,Dept.Meta!$A:$A,Dept.Meta!$F:$F,"-",0,1)</f>
        <v>-</v>
      </c>
      <c r="C454" s="629" t="str">
        <f>_xlfn.XLOOKUP(_xlfn.CONCAT($G454,"-",$I454),Div.Meta!$H:$H,Div.Meta!$C:$C,"-",0,1)</f>
        <v>-</v>
      </c>
      <c r="D454" s="302"/>
      <c r="E454" s="146" t="str">
        <f>IF($D454="","-",_xlfn.XLOOKUP($D454,Fund.Meta!$A:$A,Fund.Meta!$D:$D,"-",0,1))</f>
        <v>-</v>
      </c>
      <c r="F454" s="303" t="str">
        <f>IF($D454="","-",_xlfn.XLOOKUP($D454,Fund.Meta!$A:$A,Fund.Meta!$E:$E,"-",0,1))</f>
        <v>-</v>
      </c>
      <c r="G454" s="302"/>
      <c r="H454" s="303" t="str">
        <f>IF($G454="","-",_xlfn.XLOOKUP($G454,Appr.Meta!$A:$A,Appr.Meta!$D:$D,"-",0,1))</f>
        <v>-</v>
      </c>
      <c r="I454" s="304"/>
      <c r="J454" s="303" t="str">
        <f>IF($I454="","-",_xlfn.XLOOKUP($I454,'CC.Meta'!$A:$A,'CC.Meta'!$D:$D,"-",0,1))</f>
        <v>-</v>
      </c>
      <c r="K454" s="302"/>
      <c r="L454" s="146" t="str">
        <f>IF($K454="","-",_xlfn.XLOOKUP($K454,Obj.Meta!$A:$A,Obj.Meta!$D:$D,"-",0,1))</f>
        <v>-</v>
      </c>
      <c r="M454" s="300" t="str">
        <f>IF($K454="","-",_xlfn.XLOOKUP($K454,Obj.Meta!$A:$A,Obj.Meta!$F:$F,"-",0,1))</f>
        <v>-</v>
      </c>
      <c r="N454" s="356" t="str">
        <f>IF($I454="","-",_xlfn.XLOOKUP($K454,Obj.Meta!$A:$A,Obj.Meta!$O:$O,"-",0,1))</f>
        <v>-</v>
      </c>
      <c r="O454" s="357" t="str">
        <f t="shared" si="13"/>
        <v>---</v>
      </c>
      <c r="P454" s="333"/>
      <c r="Q454" s="133"/>
      <c r="R454" s="728"/>
      <c r="S454" s="200"/>
      <c r="T454" s="201"/>
      <c r="U454" s="202"/>
      <c r="V454" s="613"/>
      <c r="W454" s="608"/>
    </row>
    <row r="455" spans="1:23" s="127" customFormat="1">
      <c r="A455" s="145" t="str">
        <f t="shared" si="12"/>
        <v>-</v>
      </c>
      <c r="B455" s="146" t="str">
        <f>_xlfn.XLOOKUP($A455,Dept.Meta!$A:$A,Dept.Meta!$F:$F,"-",0,1)</f>
        <v>-</v>
      </c>
      <c r="C455" s="629" t="str">
        <f>_xlfn.XLOOKUP(_xlfn.CONCAT($G455,"-",$I455),Div.Meta!$H:$H,Div.Meta!$C:$C,"-",0,1)</f>
        <v>-</v>
      </c>
      <c r="D455" s="302"/>
      <c r="E455" s="146" t="str">
        <f>IF($D455="","-",_xlfn.XLOOKUP($D455,Fund.Meta!$A:$A,Fund.Meta!$D:$D,"-",0,1))</f>
        <v>-</v>
      </c>
      <c r="F455" s="303" t="str">
        <f>IF($D455="","-",_xlfn.XLOOKUP($D455,Fund.Meta!$A:$A,Fund.Meta!$E:$E,"-",0,1))</f>
        <v>-</v>
      </c>
      <c r="G455" s="302"/>
      <c r="H455" s="303" t="str">
        <f>IF($G455="","-",_xlfn.XLOOKUP($G455,Appr.Meta!$A:$A,Appr.Meta!$D:$D,"-",0,1))</f>
        <v>-</v>
      </c>
      <c r="I455" s="304"/>
      <c r="J455" s="303" t="str">
        <f>IF($I455="","-",_xlfn.XLOOKUP($I455,'CC.Meta'!$A:$A,'CC.Meta'!$D:$D,"-",0,1))</f>
        <v>-</v>
      </c>
      <c r="K455" s="302"/>
      <c r="L455" s="146" t="str">
        <f>IF($K455="","-",_xlfn.XLOOKUP($K455,Obj.Meta!$A:$A,Obj.Meta!$D:$D,"-",0,1))</f>
        <v>-</v>
      </c>
      <c r="M455" s="300" t="str">
        <f>IF($K455="","-",_xlfn.XLOOKUP($K455,Obj.Meta!$A:$A,Obj.Meta!$F:$F,"-",0,1))</f>
        <v>-</v>
      </c>
      <c r="N455" s="356" t="str">
        <f>IF($I455="","-",_xlfn.XLOOKUP($K455,Obj.Meta!$A:$A,Obj.Meta!$O:$O,"-",0,1))</f>
        <v>-</v>
      </c>
      <c r="O455" s="357" t="str">
        <f t="shared" si="13"/>
        <v>---</v>
      </c>
      <c r="P455" s="333"/>
      <c r="Q455" s="133"/>
      <c r="R455" s="728"/>
      <c r="S455" s="200"/>
      <c r="T455" s="201"/>
      <c r="U455" s="202"/>
      <c r="V455" s="613"/>
      <c r="W455" s="608"/>
    </row>
    <row r="456" spans="1:23" s="127" customFormat="1">
      <c r="A456" s="145" t="str">
        <f t="shared" si="12"/>
        <v>-</v>
      </c>
      <c r="B456" s="146" t="str">
        <f>_xlfn.XLOOKUP($A456,Dept.Meta!$A:$A,Dept.Meta!$F:$F,"-",0,1)</f>
        <v>-</v>
      </c>
      <c r="C456" s="629" t="str">
        <f>_xlfn.XLOOKUP(_xlfn.CONCAT($G456,"-",$I456),Div.Meta!$H:$H,Div.Meta!$C:$C,"-",0,1)</f>
        <v>-</v>
      </c>
      <c r="D456" s="302"/>
      <c r="E456" s="146" t="str">
        <f>IF($D456="","-",_xlfn.XLOOKUP($D456,Fund.Meta!$A:$A,Fund.Meta!$D:$D,"-",0,1))</f>
        <v>-</v>
      </c>
      <c r="F456" s="303" t="str">
        <f>IF($D456="","-",_xlfn.XLOOKUP($D456,Fund.Meta!$A:$A,Fund.Meta!$E:$E,"-",0,1))</f>
        <v>-</v>
      </c>
      <c r="G456" s="302"/>
      <c r="H456" s="303" t="str">
        <f>IF($G456="","-",_xlfn.XLOOKUP($G456,Appr.Meta!$A:$A,Appr.Meta!$D:$D,"-",0,1))</f>
        <v>-</v>
      </c>
      <c r="I456" s="304"/>
      <c r="J456" s="303" t="str">
        <f>IF($I456="","-",_xlfn.XLOOKUP($I456,'CC.Meta'!$A:$A,'CC.Meta'!$D:$D,"-",0,1))</f>
        <v>-</v>
      </c>
      <c r="K456" s="302"/>
      <c r="L456" s="146" t="str">
        <f>IF($K456="","-",_xlfn.XLOOKUP($K456,Obj.Meta!$A:$A,Obj.Meta!$D:$D,"-",0,1))</f>
        <v>-</v>
      </c>
      <c r="M456" s="300" t="str">
        <f>IF($K456="","-",_xlfn.XLOOKUP($K456,Obj.Meta!$A:$A,Obj.Meta!$F:$F,"-",0,1))</f>
        <v>-</v>
      </c>
      <c r="N456" s="356" t="str">
        <f>IF($I456="","-",_xlfn.XLOOKUP($K456,Obj.Meta!$A:$A,Obj.Meta!$O:$O,"-",0,1))</f>
        <v>-</v>
      </c>
      <c r="O456" s="357" t="str">
        <f t="shared" si="13"/>
        <v>---</v>
      </c>
      <c r="P456" s="333"/>
      <c r="Q456" s="133"/>
      <c r="R456" s="728"/>
      <c r="S456" s="200"/>
      <c r="T456" s="201"/>
      <c r="U456" s="202"/>
      <c r="V456" s="613"/>
      <c r="W456" s="608"/>
    </row>
    <row r="457" spans="1:23" s="127" customFormat="1">
      <c r="A457" s="145" t="str">
        <f t="shared" si="12"/>
        <v>-</v>
      </c>
      <c r="B457" s="146" t="str">
        <f>_xlfn.XLOOKUP($A457,Dept.Meta!$A:$A,Dept.Meta!$F:$F,"-",0,1)</f>
        <v>-</v>
      </c>
      <c r="C457" s="629" t="str">
        <f>_xlfn.XLOOKUP(_xlfn.CONCAT($G457,"-",$I457),Div.Meta!$H:$H,Div.Meta!$C:$C,"-",0,1)</f>
        <v>-</v>
      </c>
      <c r="D457" s="302"/>
      <c r="E457" s="146" t="str">
        <f>IF($D457="","-",_xlfn.XLOOKUP($D457,Fund.Meta!$A:$A,Fund.Meta!$D:$D,"-",0,1))</f>
        <v>-</v>
      </c>
      <c r="F457" s="303" t="str">
        <f>IF($D457="","-",_xlfn.XLOOKUP($D457,Fund.Meta!$A:$A,Fund.Meta!$E:$E,"-",0,1))</f>
        <v>-</v>
      </c>
      <c r="G457" s="302"/>
      <c r="H457" s="303" t="str">
        <f>IF($G457="","-",_xlfn.XLOOKUP($G457,Appr.Meta!$A:$A,Appr.Meta!$D:$D,"-",0,1))</f>
        <v>-</v>
      </c>
      <c r="I457" s="304"/>
      <c r="J457" s="303" t="str">
        <f>IF($I457="","-",_xlfn.XLOOKUP($I457,'CC.Meta'!$A:$A,'CC.Meta'!$D:$D,"-",0,1))</f>
        <v>-</v>
      </c>
      <c r="K457" s="302"/>
      <c r="L457" s="146" t="str">
        <f>IF($K457="","-",_xlfn.XLOOKUP($K457,Obj.Meta!$A:$A,Obj.Meta!$D:$D,"-",0,1))</f>
        <v>-</v>
      </c>
      <c r="M457" s="300" t="str">
        <f>IF($K457="","-",_xlfn.XLOOKUP($K457,Obj.Meta!$A:$A,Obj.Meta!$F:$F,"-",0,1))</f>
        <v>-</v>
      </c>
      <c r="N457" s="356" t="str">
        <f>IF($I457="","-",_xlfn.XLOOKUP($K457,Obj.Meta!$A:$A,Obj.Meta!$O:$O,"-",0,1))</f>
        <v>-</v>
      </c>
      <c r="O457" s="357" t="str">
        <f t="shared" si="13"/>
        <v>---</v>
      </c>
      <c r="P457" s="333"/>
      <c r="Q457" s="133"/>
      <c r="R457" s="728"/>
      <c r="S457" s="200"/>
      <c r="T457" s="201"/>
      <c r="U457" s="202"/>
      <c r="V457" s="613"/>
      <c r="W457" s="608"/>
    </row>
    <row r="458" spans="1:23" s="127" customFormat="1">
      <c r="A458" s="145" t="str">
        <f t="shared" si="12"/>
        <v>-</v>
      </c>
      <c r="B458" s="146" t="str">
        <f>_xlfn.XLOOKUP($A458,Dept.Meta!$A:$A,Dept.Meta!$F:$F,"-",0,1)</f>
        <v>-</v>
      </c>
      <c r="C458" s="629" t="str">
        <f>_xlfn.XLOOKUP(_xlfn.CONCAT($G458,"-",$I458),Div.Meta!$H:$H,Div.Meta!$C:$C,"-",0,1)</f>
        <v>-</v>
      </c>
      <c r="D458" s="302"/>
      <c r="E458" s="146" t="str">
        <f>IF($D458="","-",_xlfn.XLOOKUP($D458,Fund.Meta!$A:$A,Fund.Meta!$D:$D,"-",0,1))</f>
        <v>-</v>
      </c>
      <c r="F458" s="303" t="str">
        <f>IF($D458="","-",_xlfn.XLOOKUP($D458,Fund.Meta!$A:$A,Fund.Meta!$E:$E,"-",0,1))</f>
        <v>-</v>
      </c>
      <c r="G458" s="302"/>
      <c r="H458" s="303" t="str">
        <f>IF($G458="","-",_xlfn.XLOOKUP($G458,Appr.Meta!$A:$A,Appr.Meta!$D:$D,"-",0,1))</f>
        <v>-</v>
      </c>
      <c r="I458" s="304"/>
      <c r="J458" s="303" t="str">
        <f>IF($I458="","-",_xlfn.XLOOKUP($I458,'CC.Meta'!$A:$A,'CC.Meta'!$D:$D,"-",0,1))</f>
        <v>-</v>
      </c>
      <c r="K458" s="302"/>
      <c r="L458" s="146" t="str">
        <f>IF($K458="","-",_xlfn.XLOOKUP($K458,Obj.Meta!$A:$A,Obj.Meta!$D:$D,"-",0,1))</f>
        <v>-</v>
      </c>
      <c r="M458" s="300" t="str">
        <f>IF($K458="","-",_xlfn.XLOOKUP($K458,Obj.Meta!$A:$A,Obj.Meta!$F:$F,"-",0,1))</f>
        <v>-</v>
      </c>
      <c r="N458" s="356" t="str">
        <f>IF($I458="","-",_xlfn.XLOOKUP($K458,Obj.Meta!$A:$A,Obj.Meta!$O:$O,"-",0,1))</f>
        <v>-</v>
      </c>
      <c r="O458" s="357" t="str">
        <f t="shared" si="13"/>
        <v>---</v>
      </c>
      <c r="P458" s="333"/>
      <c r="Q458" s="133"/>
      <c r="R458" s="728"/>
      <c r="S458" s="200"/>
      <c r="T458" s="201"/>
      <c r="U458" s="202"/>
      <c r="V458" s="613"/>
      <c r="W458" s="608"/>
    </row>
    <row r="459" spans="1:23" s="127" customFormat="1">
      <c r="A459" s="145" t="str">
        <f t="shared" si="12"/>
        <v>-</v>
      </c>
      <c r="B459" s="146" t="str">
        <f>_xlfn.XLOOKUP($A459,Dept.Meta!$A:$A,Dept.Meta!$F:$F,"-",0,1)</f>
        <v>-</v>
      </c>
      <c r="C459" s="629" t="str">
        <f>_xlfn.XLOOKUP(_xlfn.CONCAT($G459,"-",$I459),Div.Meta!$H:$H,Div.Meta!$C:$C,"-",0,1)</f>
        <v>-</v>
      </c>
      <c r="D459" s="302"/>
      <c r="E459" s="146" t="str">
        <f>IF($D459="","-",_xlfn.XLOOKUP($D459,Fund.Meta!$A:$A,Fund.Meta!$D:$D,"-",0,1))</f>
        <v>-</v>
      </c>
      <c r="F459" s="303" t="str">
        <f>IF($D459="","-",_xlfn.XLOOKUP($D459,Fund.Meta!$A:$A,Fund.Meta!$E:$E,"-",0,1))</f>
        <v>-</v>
      </c>
      <c r="G459" s="302"/>
      <c r="H459" s="303" t="str">
        <f>IF($G459="","-",_xlfn.XLOOKUP($G459,Appr.Meta!$A:$A,Appr.Meta!$D:$D,"-",0,1))</f>
        <v>-</v>
      </c>
      <c r="I459" s="304"/>
      <c r="J459" s="303" t="str">
        <f>IF($I459="","-",_xlfn.XLOOKUP($I459,'CC.Meta'!$A:$A,'CC.Meta'!$D:$D,"-",0,1))</f>
        <v>-</v>
      </c>
      <c r="K459" s="302"/>
      <c r="L459" s="146" t="str">
        <f>IF($K459="","-",_xlfn.XLOOKUP($K459,Obj.Meta!$A:$A,Obj.Meta!$D:$D,"-",0,1))</f>
        <v>-</v>
      </c>
      <c r="M459" s="300" t="str">
        <f>IF($K459="","-",_xlfn.XLOOKUP($K459,Obj.Meta!$A:$A,Obj.Meta!$F:$F,"-",0,1))</f>
        <v>-</v>
      </c>
      <c r="N459" s="356" t="str">
        <f>IF($I459="","-",_xlfn.XLOOKUP($K459,Obj.Meta!$A:$A,Obj.Meta!$O:$O,"-",0,1))</f>
        <v>-</v>
      </c>
      <c r="O459" s="357" t="str">
        <f t="shared" si="13"/>
        <v>---</v>
      </c>
      <c r="P459" s="333"/>
      <c r="Q459" s="133"/>
      <c r="R459" s="728"/>
      <c r="S459" s="200"/>
      <c r="T459" s="201"/>
      <c r="U459" s="202"/>
      <c r="V459" s="613"/>
      <c r="W459" s="608"/>
    </row>
    <row r="460" spans="1:23" s="127" customFormat="1">
      <c r="A460" s="145" t="str">
        <f t="shared" si="12"/>
        <v>-</v>
      </c>
      <c r="B460" s="146" t="str">
        <f>_xlfn.XLOOKUP($A460,Dept.Meta!$A:$A,Dept.Meta!$F:$F,"-",0,1)</f>
        <v>-</v>
      </c>
      <c r="C460" s="629" t="str">
        <f>_xlfn.XLOOKUP(_xlfn.CONCAT($G460,"-",$I460),Div.Meta!$H:$H,Div.Meta!$C:$C,"-",0,1)</f>
        <v>-</v>
      </c>
      <c r="D460" s="302"/>
      <c r="E460" s="146" t="str">
        <f>IF($D460="","-",_xlfn.XLOOKUP($D460,Fund.Meta!$A:$A,Fund.Meta!$D:$D,"-",0,1))</f>
        <v>-</v>
      </c>
      <c r="F460" s="303" t="str">
        <f>IF($D460="","-",_xlfn.XLOOKUP($D460,Fund.Meta!$A:$A,Fund.Meta!$E:$E,"-",0,1))</f>
        <v>-</v>
      </c>
      <c r="G460" s="302"/>
      <c r="H460" s="303" t="str">
        <f>IF($G460="","-",_xlfn.XLOOKUP($G460,Appr.Meta!$A:$A,Appr.Meta!$D:$D,"-",0,1))</f>
        <v>-</v>
      </c>
      <c r="I460" s="304"/>
      <c r="J460" s="303" t="str">
        <f>IF($I460="","-",_xlfn.XLOOKUP($I460,'CC.Meta'!$A:$A,'CC.Meta'!$D:$D,"-",0,1))</f>
        <v>-</v>
      </c>
      <c r="K460" s="302"/>
      <c r="L460" s="146" t="str">
        <f>IF($K460="","-",_xlfn.XLOOKUP($K460,Obj.Meta!$A:$A,Obj.Meta!$D:$D,"-",0,1))</f>
        <v>-</v>
      </c>
      <c r="M460" s="300" t="str">
        <f>IF($K460="","-",_xlfn.XLOOKUP($K460,Obj.Meta!$A:$A,Obj.Meta!$F:$F,"-",0,1))</f>
        <v>-</v>
      </c>
      <c r="N460" s="356" t="str">
        <f>IF($I460="","-",_xlfn.XLOOKUP($K460,Obj.Meta!$A:$A,Obj.Meta!$O:$O,"-",0,1))</f>
        <v>-</v>
      </c>
      <c r="O460" s="357" t="str">
        <f t="shared" si="13"/>
        <v>---</v>
      </c>
      <c r="P460" s="333"/>
      <c r="Q460" s="133"/>
      <c r="R460" s="728"/>
      <c r="S460" s="200"/>
      <c r="T460" s="201"/>
      <c r="U460" s="202"/>
      <c r="V460" s="613"/>
      <c r="W460" s="608"/>
    </row>
    <row r="461" spans="1:23" s="127" customFormat="1">
      <c r="A461" s="145" t="str">
        <f t="shared" si="12"/>
        <v>-</v>
      </c>
      <c r="B461" s="146" t="str">
        <f>_xlfn.XLOOKUP($A461,Dept.Meta!$A:$A,Dept.Meta!$F:$F,"-",0,1)</f>
        <v>-</v>
      </c>
      <c r="C461" s="629" t="str">
        <f>_xlfn.XLOOKUP(_xlfn.CONCAT($G461,"-",$I461),Div.Meta!$H:$H,Div.Meta!$C:$C,"-",0,1)</f>
        <v>-</v>
      </c>
      <c r="D461" s="302"/>
      <c r="E461" s="146" t="str">
        <f>IF($D461="","-",_xlfn.XLOOKUP($D461,Fund.Meta!$A:$A,Fund.Meta!$D:$D,"-",0,1))</f>
        <v>-</v>
      </c>
      <c r="F461" s="303" t="str">
        <f>IF($D461="","-",_xlfn.XLOOKUP($D461,Fund.Meta!$A:$A,Fund.Meta!$E:$E,"-",0,1))</f>
        <v>-</v>
      </c>
      <c r="G461" s="302"/>
      <c r="H461" s="303" t="str">
        <f>IF($G461="","-",_xlfn.XLOOKUP($G461,Appr.Meta!$A:$A,Appr.Meta!$D:$D,"-",0,1))</f>
        <v>-</v>
      </c>
      <c r="I461" s="304"/>
      <c r="J461" s="303" t="str">
        <f>IF($I461="","-",_xlfn.XLOOKUP($I461,'CC.Meta'!$A:$A,'CC.Meta'!$D:$D,"-",0,1))</f>
        <v>-</v>
      </c>
      <c r="K461" s="302"/>
      <c r="L461" s="146" t="str">
        <f>IF($K461="","-",_xlfn.XLOOKUP($K461,Obj.Meta!$A:$A,Obj.Meta!$D:$D,"-",0,1))</f>
        <v>-</v>
      </c>
      <c r="M461" s="300" t="str">
        <f>IF($K461="","-",_xlfn.XLOOKUP($K461,Obj.Meta!$A:$A,Obj.Meta!$F:$F,"-",0,1))</f>
        <v>-</v>
      </c>
      <c r="N461" s="356" t="str">
        <f>IF($I461="","-",_xlfn.XLOOKUP($K461,Obj.Meta!$A:$A,Obj.Meta!$O:$O,"-",0,1))</f>
        <v>-</v>
      </c>
      <c r="O461" s="357" t="str">
        <f t="shared" si="13"/>
        <v>---</v>
      </c>
      <c r="P461" s="333"/>
      <c r="Q461" s="133"/>
      <c r="R461" s="728"/>
      <c r="S461" s="200"/>
      <c r="T461" s="201"/>
      <c r="U461" s="202"/>
      <c r="V461" s="613"/>
      <c r="W461" s="608"/>
    </row>
    <row r="462" spans="1:23" s="127" customFormat="1">
      <c r="A462" s="145" t="str">
        <f t="shared" si="12"/>
        <v>-</v>
      </c>
      <c r="B462" s="146" t="str">
        <f>_xlfn.XLOOKUP($A462,Dept.Meta!$A:$A,Dept.Meta!$F:$F,"-",0,1)</f>
        <v>-</v>
      </c>
      <c r="C462" s="629" t="str">
        <f>_xlfn.XLOOKUP(_xlfn.CONCAT($G462,"-",$I462),Div.Meta!$H:$H,Div.Meta!$C:$C,"-",0,1)</f>
        <v>-</v>
      </c>
      <c r="D462" s="302"/>
      <c r="E462" s="146" t="str">
        <f>IF($D462="","-",_xlfn.XLOOKUP($D462,Fund.Meta!$A:$A,Fund.Meta!$D:$D,"-",0,1))</f>
        <v>-</v>
      </c>
      <c r="F462" s="303" t="str">
        <f>IF($D462="","-",_xlfn.XLOOKUP($D462,Fund.Meta!$A:$A,Fund.Meta!$E:$E,"-",0,1))</f>
        <v>-</v>
      </c>
      <c r="G462" s="302"/>
      <c r="H462" s="303" t="str">
        <f>IF($G462="","-",_xlfn.XLOOKUP($G462,Appr.Meta!$A:$A,Appr.Meta!$D:$D,"-",0,1))</f>
        <v>-</v>
      </c>
      <c r="I462" s="304"/>
      <c r="J462" s="303" t="str">
        <f>IF($I462="","-",_xlfn.XLOOKUP($I462,'CC.Meta'!$A:$A,'CC.Meta'!$D:$D,"-",0,1))</f>
        <v>-</v>
      </c>
      <c r="K462" s="302"/>
      <c r="L462" s="146" t="str">
        <f>IF($K462="","-",_xlfn.XLOOKUP($K462,Obj.Meta!$A:$A,Obj.Meta!$D:$D,"-",0,1))</f>
        <v>-</v>
      </c>
      <c r="M462" s="300" t="str">
        <f>IF($K462="","-",_xlfn.XLOOKUP($K462,Obj.Meta!$A:$A,Obj.Meta!$F:$F,"-",0,1))</f>
        <v>-</v>
      </c>
      <c r="N462" s="356" t="str">
        <f>IF($I462="","-",_xlfn.XLOOKUP($K462,Obj.Meta!$A:$A,Obj.Meta!$O:$O,"-",0,1))</f>
        <v>-</v>
      </c>
      <c r="O462" s="357" t="str">
        <f t="shared" si="13"/>
        <v>---</v>
      </c>
      <c r="P462" s="333"/>
      <c r="Q462" s="133"/>
      <c r="R462" s="728"/>
      <c r="S462" s="200"/>
      <c r="T462" s="201"/>
      <c r="U462" s="202"/>
      <c r="V462" s="613"/>
      <c r="W462" s="608"/>
    </row>
    <row r="463" spans="1:23" s="127" customFormat="1">
      <c r="A463" s="145" t="str">
        <f t="shared" ref="A463:A500" si="14">IFERROR(VALUE(LEFT($I463,2)),"-")</f>
        <v>-</v>
      </c>
      <c r="B463" s="146" t="str">
        <f>_xlfn.XLOOKUP($A463,Dept.Meta!$A:$A,Dept.Meta!$F:$F,"-",0,1)</f>
        <v>-</v>
      </c>
      <c r="C463" s="629" t="str">
        <f>_xlfn.XLOOKUP(_xlfn.CONCAT($G463,"-",$I463),Div.Meta!$H:$H,Div.Meta!$C:$C,"-",0,1)</f>
        <v>-</v>
      </c>
      <c r="D463" s="302"/>
      <c r="E463" s="146" t="str">
        <f>IF($D463="","-",_xlfn.XLOOKUP($D463,Fund.Meta!$A:$A,Fund.Meta!$D:$D,"-",0,1))</f>
        <v>-</v>
      </c>
      <c r="F463" s="303" t="str">
        <f>IF($D463="","-",_xlfn.XLOOKUP($D463,Fund.Meta!$A:$A,Fund.Meta!$E:$E,"-",0,1))</f>
        <v>-</v>
      </c>
      <c r="G463" s="302"/>
      <c r="H463" s="303" t="str">
        <f>IF($G463="","-",_xlfn.XLOOKUP($G463,Appr.Meta!$A:$A,Appr.Meta!$D:$D,"-",0,1))</f>
        <v>-</v>
      </c>
      <c r="I463" s="304"/>
      <c r="J463" s="303" t="str">
        <f>IF($I463="","-",_xlfn.XLOOKUP($I463,'CC.Meta'!$A:$A,'CC.Meta'!$D:$D,"-",0,1))</f>
        <v>-</v>
      </c>
      <c r="K463" s="302"/>
      <c r="L463" s="146" t="str">
        <f>IF($K463="","-",_xlfn.XLOOKUP($K463,Obj.Meta!$A:$A,Obj.Meta!$D:$D,"-",0,1))</f>
        <v>-</v>
      </c>
      <c r="M463" s="300" t="str">
        <f>IF($K463="","-",_xlfn.XLOOKUP($K463,Obj.Meta!$A:$A,Obj.Meta!$F:$F,"-",0,1))</f>
        <v>-</v>
      </c>
      <c r="N463" s="356" t="str">
        <f>IF($I463="","-",_xlfn.XLOOKUP($K463,Obj.Meta!$A:$A,Obj.Meta!$O:$O,"-",0,1))</f>
        <v>-</v>
      </c>
      <c r="O463" s="357" t="str">
        <f t="shared" ref="O463:O500" si="15">_xlfn.CONCAT($D463,"-",$G463,"-",$I463,"-",$K463)</f>
        <v>---</v>
      </c>
      <c r="P463" s="333"/>
      <c r="Q463" s="133"/>
      <c r="R463" s="728"/>
      <c r="S463" s="200"/>
      <c r="T463" s="201"/>
      <c r="U463" s="202"/>
      <c r="V463" s="613"/>
      <c r="W463" s="608"/>
    </row>
    <row r="464" spans="1:23" s="127" customFormat="1">
      <c r="A464" s="145" t="str">
        <f t="shared" si="14"/>
        <v>-</v>
      </c>
      <c r="B464" s="146" t="str">
        <f>_xlfn.XLOOKUP($A464,Dept.Meta!$A:$A,Dept.Meta!$F:$F,"-",0,1)</f>
        <v>-</v>
      </c>
      <c r="C464" s="629" t="str">
        <f>_xlfn.XLOOKUP(_xlfn.CONCAT($G464,"-",$I464),Div.Meta!$H:$H,Div.Meta!$C:$C,"-",0,1)</f>
        <v>-</v>
      </c>
      <c r="D464" s="302"/>
      <c r="E464" s="146" t="str">
        <f>IF($D464="","-",_xlfn.XLOOKUP($D464,Fund.Meta!$A:$A,Fund.Meta!$D:$D,"-",0,1))</f>
        <v>-</v>
      </c>
      <c r="F464" s="303" t="str">
        <f>IF($D464="","-",_xlfn.XLOOKUP($D464,Fund.Meta!$A:$A,Fund.Meta!$E:$E,"-",0,1))</f>
        <v>-</v>
      </c>
      <c r="G464" s="302"/>
      <c r="H464" s="303" t="str">
        <f>IF($G464="","-",_xlfn.XLOOKUP($G464,Appr.Meta!$A:$A,Appr.Meta!$D:$D,"-",0,1))</f>
        <v>-</v>
      </c>
      <c r="I464" s="304"/>
      <c r="J464" s="303" t="str">
        <f>IF($I464="","-",_xlfn.XLOOKUP($I464,'CC.Meta'!$A:$A,'CC.Meta'!$D:$D,"-",0,1))</f>
        <v>-</v>
      </c>
      <c r="K464" s="302"/>
      <c r="L464" s="146" t="str">
        <f>IF($K464="","-",_xlfn.XLOOKUP($K464,Obj.Meta!$A:$A,Obj.Meta!$D:$D,"-",0,1))</f>
        <v>-</v>
      </c>
      <c r="M464" s="300" t="str">
        <f>IF($K464="","-",_xlfn.XLOOKUP($K464,Obj.Meta!$A:$A,Obj.Meta!$F:$F,"-",0,1))</f>
        <v>-</v>
      </c>
      <c r="N464" s="356" t="str">
        <f>IF($I464="","-",_xlfn.XLOOKUP($K464,Obj.Meta!$A:$A,Obj.Meta!$O:$O,"-",0,1))</f>
        <v>-</v>
      </c>
      <c r="O464" s="357" t="str">
        <f t="shared" si="15"/>
        <v>---</v>
      </c>
      <c r="P464" s="333"/>
      <c r="Q464" s="133"/>
      <c r="R464" s="728"/>
      <c r="S464" s="200"/>
      <c r="T464" s="201"/>
      <c r="U464" s="202"/>
      <c r="V464" s="613"/>
      <c r="W464" s="608"/>
    </row>
    <row r="465" spans="1:23" s="127" customFormat="1">
      <c r="A465" s="145" t="str">
        <f t="shared" si="14"/>
        <v>-</v>
      </c>
      <c r="B465" s="146" t="str">
        <f>_xlfn.XLOOKUP($A465,Dept.Meta!$A:$A,Dept.Meta!$F:$F,"-",0,1)</f>
        <v>-</v>
      </c>
      <c r="C465" s="629" t="str">
        <f>_xlfn.XLOOKUP(_xlfn.CONCAT($G465,"-",$I465),Div.Meta!$H:$H,Div.Meta!$C:$C,"-",0,1)</f>
        <v>-</v>
      </c>
      <c r="D465" s="302"/>
      <c r="E465" s="146" t="str">
        <f>IF($D465="","-",_xlfn.XLOOKUP($D465,Fund.Meta!$A:$A,Fund.Meta!$D:$D,"-",0,1))</f>
        <v>-</v>
      </c>
      <c r="F465" s="303" t="str">
        <f>IF($D465="","-",_xlfn.XLOOKUP($D465,Fund.Meta!$A:$A,Fund.Meta!$E:$E,"-",0,1))</f>
        <v>-</v>
      </c>
      <c r="G465" s="302"/>
      <c r="H465" s="303" t="str">
        <f>IF($G465="","-",_xlfn.XLOOKUP($G465,Appr.Meta!$A:$A,Appr.Meta!$D:$D,"-",0,1))</f>
        <v>-</v>
      </c>
      <c r="I465" s="304"/>
      <c r="J465" s="303" t="str">
        <f>IF($I465="","-",_xlfn.XLOOKUP($I465,'CC.Meta'!$A:$A,'CC.Meta'!$D:$D,"-",0,1))</f>
        <v>-</v>
      </c>
      <c r="K465" s="302"/>
      <c r="L465" s="146" t="str">
        <f>IF($K465="","-",_xlfn.XLOOKUP($K465,Obj.Meta!$A:$A,Obj.Meta!$D:$D,"-",0,1))</f>
        <v>-</v>
      </c>
      <c r="M465" s="300" t="str">
        <f>IF($K465="","-",_xlfn.XLOOKUP($K465,Obj.Meta!$A:$A,Obj.Meta!$F:$F,"-",0,1))</f>
        <v>-</v>
      </c>
      <c r="N465" s="356" t="str">
        <f>IF($I465="","-",_xlfn.XLOOKUP($K465,Obj.Meta!$A:$A,Obj.Meta!$O:$O,"-",0,1))</f>
        <v>-</v>
      </c>
      <c r="O465" s="357" t="str">
        <f t="shared" si="15"/>
        <v>---</v>
      </c>
      <c r="P465" s="333"/>
      <c r="Q465" s="133"/>
      <c r="R465" s="728"/>
      <c r="S465" s="200"/>
      <c r="T465" s="201"/>
      <c r="U465" s="202"/>
      <c r="V465" s="613"/>
      <c r="W465" s="608"/>
    </row>
    <row r="466" spans="1:23" s="127" customFormat="1">
      <c r="A466" s="145" t="str">
        <f t="shared" si="14"/>
        <v>-</v>
      </c>
      <c r="B466" s="146" t="str">
        <f>_xlfn.XLOOKUP($A466,Dept.Meta!$A:$A,Dept.Meta!$F:$F,"-",0,1)</f>
        <v>-</v>
      </c>
      <c r="C466" s="629" t="str">
        <f>_xlfn.XLOOKUP(_xlfn.CONCAT($G466,"-",$I466),Div.Meta!$H:$H,Div.Meta!$C:$C,"-",0,1)</f>
        <v>-</v>
      </c>
      <c r="D466" s="302"/>
      <c r="E466" s="146" t="str">
        <f>IF($D466="","-",_xlfn.XLOOKUP($D466,Fund.Meta!$A:$A,Fund.Meta!$D:$D,"-",0,1))</f>
        <v>-</v>
      </c>
      <c r="F466" s="303" t="str">
        <f>IF($D466="","-",_xlfn.XLOOKUP($D466,Fund.Meta!$A:$A,Fund.Meta!$E:$E,"-",0,1))</f>
        <v>-</v>
      </c>
      <c r="G466" s="302"/>
      <c r="H466" s="303" t="str">
        <f>IF($G466="","-",_xlfn.XLOOKUP($G466,Appr.Meta!$A:$A,Appr.Meta!$D:$D,"-",0,1))</f>
        <v>-</v>
      </c>
      <c r="I466" s="304"/>
      <c r="J466" s="303" t="str">
        <f>IF($I466="","-",_xlfn.XLOOKUP($I466,'CC.Meta'!$A:$A,'CC.Meta'!$D:$D,"-",0,1))</f>
        <v>-</v>
      </c>
      <c r="K466" s="302"/>
      <c r="L466" s="146" t="str">
        <f>IF($K466="","-",_xlfn.XLOOKUP($K466,Obj.Meta!$A:$A,Obj.Meta!$D:$D,"-",0,1))</f>
        <v>-</v>
      </c>
      <c r="M466" s="300" t="str">
        <f>IF($K466="","-",_xlfn.XLOOKUP($K466,Obj.Meta!$A:$A,Obj.Meta!$F:$F,"-",0,1))</f>
        <v>-</v>
      </c>
      <c r="N466" s="356" t="str">
        <f>IF($I466="","-",_xlfn.XLOOKUP($K466,Obj.Meta!$A:$A,Obj.Meta!$O:$O,"-",0,1))</f>
        <v>-</v>
      </c>
      <c r="O466" s="357" t="str">
        <f t="shared" si="15"/>
        <v>---</v>
      </c>
      <c r="P466" s="333"/>
      <c r="Q466" s="133"/>
      <c r="R466" s="728"/>
      <c r="S466" s="200"/>
      <c r="T466" s="201"/>
      <c r="U466" s="202"/>
      <c r="V466" s="613"/>
      <c r="W466" s="608"/>
    </row>
    <row r="467" spans="1:23" s="127" customFormat="1">
      <c r="A467" s="145" t="str">
        <f t="shared" si="14"/>
        <v>-</v>
      </c>
      <c r="B467" s="146" t="str">
        <f>_xlfn.XLOOKUP($A467,Dept.Meta!$A:$A,Dept.Meta!$F:$F,"-",0,1)</f>
        <v>-</v>
      </c>
      <c r="C467" s="629" t="str">
        <f>_xlfn.XLOOKUP(_xlfn.CONCAT($G467,"-",$I467),Div.Meta!$H:$H,Div.Meta!$C:$C,"-",0,1)</f>
        <v>-</v>
      </c>
      <c r="D467" s="302"/>
      <c r="E467" s="146" t="str">
        <f>IF($D467="","-",_xlfn.XLOOKUP($D467,Fund.Meta!$A:$A,Fund.Meta!$D:$D,"-",0,1))</f>
        <v>-</v>
      </c>
      <c r="F467" s="303" t="str">
        <f>IF($D467="","-",_xlfn.XLOOKUP($D467,Fund.Meta!$A:$A,Fund.Meta!$E:$E,"-",0,1))</f>
        <v>-</v>
      </c>
      <c r="G467" s="302"/>
      <c r="H467" s="303" t="str">
        <f>IF($G467="","-",_xlfn.XLOOKUP($G467,Appr.Meta!$A:$A,Appr.Meta!$D:$D,"-",0,1))</f>
        <v>-</v>
      </c>
      <c r="I467" s="304"/>
      <c r="J467" s="303" t="str">
        <f>IF($I467="","-",_xlfn.XLOOKUP($I467,'CC.Meta'!$A:$A,'CC.Meta'!$D:$D,"-",0,1))</f>
        <v>-</v>
      </c>
      <c r="K467" s="302"/>
      <c r="L467" s="146" t="str">
        <f>IF($K467="","-",_xlfn.XLOOKUP($K467,Obj.Meta!$A:$A,Obj.Meta!$D:$D,"-",0,1))</f>
        <v>-</v>
      </c>
      <c r="M467" s="300" t="str">
        <f>IF($K467="","-",_xlfn.XLOOKUP($K467,Obj.Meta!$A:$A,Obj.Meta!$F:$F,"-",0,1))</f>
        <v>-</v>
      </c>
      <c r="N467" s="356" t="str">
        <f>IF($I467="","-",_xlfn.XLOOKUP($K467,Obj.Meta!$A:$A,Obj.Meta!$O:$O,"-",0,1))</f>
        <v>-</v>
      </c>
      <c r="O467" s="357" t="str">
        <f t="shared" si="15"/>
        <v>---</v>
      </c>
      <c r="P467" s="333"/>
      <c r="Q467" s="133"/>
      <c r="R467" s="728"/>
      <c r="S467" s="200"/>
      <c r="T467" s="201"/>
      <c r="U467" s="202"/>
      <c r="V467" s="613"/>
      <c r="W467" s="608"/>
    </row>
    <row r="468" spans="1:23" s="127" customFormat="1">
      <c r="A468" s="145" t="str">
        <f t="shared" si="14"/>
        <v>-</v>
      </c>
      <c r="B468" s="146" t="str">
        <f>_xlfn.XLOOKUP($A468,Dept.Meta!$A:$A,Dept.Meta!$F:$F,"-",0,1)</f>
        <v>-</v>
      </c>
      <c r="C468" s="629" t="str">
        <f>_xlfn.XLOOKUP(_xlfn.CONCAT($G468,"-",$I468),Div.Meta!$H:$H,Div.Meta!$C:$C,"-",0,1)</f>
        <v>-</v>
      </c>
      <c r="D468" s="302"/>
      <c r="E468" s="146" t="str">
        <f>IF($D468="","-",_xlfn.XLOOKUP($D468,Fund.Meta!$A:$A,Fund.Meta!$D:$D,"-",0,1))</f>
        <v>-</v>
      </c>
      <c r="F468" s="303" t="str">
        <f>IF($D468="","-",_xlfn.XLOOKUP($D468,Fund.Meta!$A:$A,Fund.Meta!$E:$E,"-",0,1))</f>
        <v>-</v>
      </c>
      <c r="G468" s="302"/>
      <c r="H468" s="303" t="str">
        <f>IF($G468="","-",_xlfn.XLOOKUP($G468,Appr.Meta!$A:$A,Appr.Meta!$D:$D,"-",0,1))</f>
        <v>-</v>
      </c>
      <c r="I468" s="304"/>
      <c r="J468" s="303" t="str">
        <f>IF($I468="","-",_xlfn.XLOOKUP($I468,'CC.Meta'!$A:$A,'CC.Meta'!$D:$D,"-",0,1))</f>
        <v>-</v>
      </c>
      <c r="K468" s="302"/>
      <c r="L468" s="146" t="str">
        <f>IF($K468="","-",_xlfn.XLOOKUP($K468,Obj.Meta!$A:$A,Obj.Meta!$D:$D,"-",0,1))</f>
        <v>-</v>
      </c>
      <c r="M468" s="300" t="str">
        <f>IF($K468="","-",_xlfn.XLOOKUP($K468,Obj.Meta!$A:$A,Obj.Meta!$F:$F,"-",0,1))</f>
        <v>-</v>
      </c>
      <c r="N468" s="356" t="str">
        <f>IF($I468="","-",_xlfn.XLOOKUP($K468,Obj.Meta!$A:$A,Obj.Meta!$O:$O,"-",0,1))</f>
        <v>-</v>
      </c>
      <c r="O468" s="357" t="str">
        <f t="shared" si="15"/>
        <v>---</v>
      </c>
      <c r="P468" s="333"/>
      <c r="Q468" s="133"/>
      <c r="R468" s="728"/>
      <c r="S468" s="200"/>
      <c r="T468" s="201"/>
      <c r="U468" s="202"/>
      <c r="V468" s="613"/>
      <c r="W468" s="608"/>
    </row>
    <row r="469" spans="1:23" s="127" customFormat="1">
      <c r="A469" s="145" t="str">
        <f t="shared" si="14"/>
        <v>-</v>
      </c>
      <c r="B469" s="146" t="str">
        <f>_xlfn.XLOOKUP($A469,Dept.Meta!$A:$A,Dept.Meta!$F:$F,"-",0,1)</f>
        <v>-</v>
      </c>
      <c r="C469" s="629" t="str">
        <f>_xlfn.XLOOKUP(_xlfn.CONCAT($G469,"-",$I469),Div.Meta!$H:$H,Div.Meta!$C:$C,"-",0,1)</f>
        <v>-</v>
      </c>
      <c r="D469" s="302"/>
      <c r="E469" s="146" t="str">
        <f>IF($D469="","-",_xlfn.XLOOKUP($D469,Fund.Meta!$A:$A,Fund.Meta!$D:$D,"-",0,1))</f>
        <v>-</v>
      </c>
      <c r="F469" s="303" t="str">
        <f>IF($D469="","-",_xlfn.XLOOKUP($D469,Fund.Meta!$A:$A,Fund.Meta!$E:$E,"-",0,1))</f>
        <v>-</v>
      </c>
      <c r="G469" s="302"/>
      <c r="H469" s="303" t="str">
        <f>IF($G469="","-",_xlfn.XLOOKUP($G469,Appr.Meta!$A:$A,Appr.Meta!$D:$D,"-",0,1))</f>
        <v>-</v>
      </c>
      <c r="I469" s="304"/>
      <c r="J469" s="303" t="str">
        <f>IF($I469="","-",_xlfn.XLOOKUP($I469,'CC.Meta'!$A:$A,'CC.Meta'!$D:$D,"-",0,1))</f>
        <v>-</v>
      </c>
      <c r="K469" s="302"/>
      <c r="L469" s="146" t="str">
        <f>IF($K469="","-",_xlfn.XLOOKUP($K469,Obj.Meta!$A:$A,Obj.Meta!$D:$D,"-",0,1))</f>
        <v>-</v>
      </c>
      <c r="M469" s="300" t="str">
        <f>IF($K469="","-",_xlfn.XLOOKUP($K469,Obj.Meta!$A:$A,Obj.Meta!$F:$F,"-",0,1))</f>
        <v>-</v>
      </c>
      <c r="N469" s="356" t="str">
        <f>IF($I469="","-",_xlfn.XLOOKUP($K469,Obj.Meta!$A:$A,Obj.Meta!$O:$O,"-",0,1))</f>
        <v>-</v>
      </c>
      <c r="O469" s="357" t="str">
        <f t="shared" si="15"/>
        <v>---</v>
      </c>
      <c r="P469" s="333"/>
      <c r="Q469" s="133"/>
      <c r="R469" s="728"/>
      <c r="S469" s="200"/>
      <c r="T469" s="201"/>
      <c r="U469" s="202"/>
      <c r="V469" s="613"/>
      <c r="W469" s="608"/>
    </row>
    <row r="470" spans="1:23" s="127" customFormat="1">
      <c r="A470" s="145" t="str">
        <f t="shared" si="14"/>
        <v>-</v>
      </c>
      <c r="B470" s="146" t="str">
        <f>_xlfn.XLOOKUP($A470,Dept.Meta!$A:$A,Dept.Meta!$F:$F,"-",0,1)</f>
        <v>-</v>
      </c>
      <c r="C470" s="629" t="str">
        <f>_xlfn.XLOOKUP(_xlfn.CONCAT($G470,"-",$I470),Div.Meta!$H:$H,Div.Meta!$C:$C,"-",0,1)</f>
        <v>-</v>
      </c>
      <c r="D470" s="302"/>
      <c r="E470" s="146" t="str">
        <f>IF($D470="","-",_xlfn.XLOOKUP($D470,Fund.Meta!$A:$A,Fund.Meta!$D:$D,"-",0,1))</f>
        <v>-</v>
      </c>
      <c r="F470" s="303" t="str">
        <f>IF($D470="","-",_xlfn.XLOOKUP($D470,Fund.Meta!$A:$A,Fund.Meta!$E:$E,"-",0,1))</f>
        <v>-</v>
      </c>
      <c r="G470" s="302"/>
      <c r="H470" s="303" t="str">
        <f>IF($G470="","-",_xlfn.XLOOKUP($G470,Appr.Meta!$A:$A,Appr.Meta!$D:$D,"-",0,1))</f>
        <v>-</v>
      </c>
      <c r="I470" s="304"/>
      <c r="J470" s="303" t="str">
        <f>IF($I470="","-",_xlfn.XLOOKUP($I470,'CC.Meta'!$A:$A,'CC.Meta'!$D:$D,"-",0,1))</f>
        <v>-</v>
      </c>
      <c r="K470" s="302"/>
      <c r="L470" s="146" t="str">
        <f>IF($K470="","-",_xlfn.XLOOKUP($K470,Obj.Meta!$A:$A,Obj.Meta!$D:$D,"-",0,1))</f>
        <v>-</v>
      </c>
      <c r="M470" s="300" t="str">
        <f>IF($K470="","-",_xlfn.XLOOKUP($K470,Obj.Meta!$A:$A,Obj.Meta!$F:$F,"-",0,1))</f>
        <v>-</v>
      </c>
      <c r="N470" s="356" t="str">
        <f>IF($I470="","-",_xlfn.XLOOKUP($K470,Obj.Meta!$A:$A,Obj.Meta!$O:$O,"-",0,1))</f>
        <v>-</v>
      </c>
      <c r="O470" s="357" t="str">
        <f t="shared" si="15"/>
        <v>---</v>
      </c>
      <c r="P470" s="333"/>
      <c r="Q470" s="133"/>
      <c r="R470" s="728"/>
      <c r="S470" s="200"/>
      <c r="T470" s="201"/>
      <c r="U470" s="202"/>
      <c r="V470" s="613"/>
      <c r="W470" s="608"/>
    </row>
    <row r="471" spans="1:23" s="127" customFormat="1">
      <c r="A471" s="145" t="str">
        <f t="shared" si="14"/>
        <v>-</v>
      </c>
      <c r="B471" s="146" t="str">
        <f>_xlfn.XLOOKUP($A471,Dept.Meta!$A:$A,Dept.Meta!$F:$F,"-",0,1)</f>
        <v>-</v>
      </c>
      <c r="C471" s="629" t="str">
        <f>_xlfn.XLOOKUP(_xlfn.CONCAT($G471,"-",$I471),Div.Meta!$H:$H,Div.Meta!$C:$C,"-",0,1)</f>
        <v>-</v>
      </c>
      <c r="D471" s="302"/>
      <c r="E471" s="146" t="str">
        <f>IF($D471="","-",_xlfn.XLOOKUP($D471,Fund.Meta!$A:$A,Fund.Meta!$D:$D,"-",0,1))</f>
        <v>-</v>
      </c>
      <c r="F471" s="303" t="str">
        <f>IF($D471="","-",_xlfn.XLOOKUP($D471,Fund.Meta!$A:$A,Fund.Meta!$E:$E,"-",0,1))</f>
        <v>-</v>
      </c>
      <c r="G471" s="304"/>
      <c r="H471" s="303" t="str">
        <f>IF($G471="","-",_xlfn.XLOOKUP($G471,Appr.Meta!$A:$A,Appr.Meta!$D:$D,"-",0,1))</f>
        <v>-</v>
      </c>
      <c r="I471" s="304"/>
      <c r="J471" s="303" t="str">
        <f>IF($I471="","-",_xlfn.XLOOKUP($I471,'CC.Meta'!$A:$A,'CC.Meta'!$D:$D,"-",0,1))</f>
        <v>-</v>
      </c>
      <c r="K471" s="302"/>
      <c r="L471" s="146" t="str">
        <f>IF($K471="","-",_xlfn.XLOOKUP($K471,Obj.Meta!$A:$A,Obj.Meta!$D:$D,"-",0,1))</f>
        <v>-</v>
      </c>
      <c r="M471" s="300" t="str">
        <f>IF($K471="","-",_xlfn.XLOOKUP($K471,Obj.Meta!$A:$A,Obj.Meta!$F:$F,"-",0,1))</f>
        <v>-</v>
      </c>
      <c r="N471" s="356" t="str">
        <f>IF($I471="","-",_xlfn.XLOOKUP($K471,Obj.Meta!$A:$A,Obj.Meta!$O:$O,"-",0,1))</f>
        <v>-</v>
      </c>
      <c r="O471" s="357" t="str">
        <f t="shared" si="15"/>
        <v>---</v>
      </c>
      <c r="P471" s="333"/>
      <c r="Q471" s="133"/>
      <c r="R471" s="728"/>
      <c r="S471" s="200"/>
      <c r="T471" s="201"/>
      <c r="U471" s="202"/>
      <c r="V471" s="613"/>
      <c r="W471" s="608"/>
    </row>
    <row r="472" spans="1:23" s="127" customFormat="1">
      <c r="A472" s="145" t="str">
        <f t="shared" si="14"/>
        <v>-</v>
      </c>
      <c r="B472" s="146" t="str">
        <f>_xlfn.XLOOKUP($A472,Dept.Meta!$A:$A,Dept.Meta!$F:$F,"-",0,1)</f>
        <v>-</v>
      </c>
      <c r="C472" s="629" t="str">
        <f>_xlfn.XLOOKUP(_xlfn.CONCAT($G472,"-",$I472),Div.Meta!$H:$H,Div.Meta!$C:$C,"-",0,1)</f>
        <v>-</v>
      </c>
      <c r="D472" s="302"/>
      <c r="E472" s="146" t="str">
        <f>IF($D472="","-",_xlfn.XLOOKUP($D472,Fund.Meta!$A:$A,Fund.Meta!$D:$D,"-",0,1))</f>
        <v>-</v>
      </c>
      <c r="F472" s="303" t="str">
        <f>IF($D472="","-",_xlfn.XLOOKUP($D472,Fund.Meta!$A:$A,Fund.Meta!$E:$E,"-",0,1))</f>
        <v>-</v>
      </c>
      <c r="G472" s="302"/>
      <c r="H472" s="303" t="str">
        <f>IF($G472="","-",_xlfn.XLOOKUP($G472,Appr.Meta!$A:$A,Appr.Meta!$D:$D,"-",0,1))</f>
        <v>-</v>
      </c>
      <c r="I472" s="304"/>
      <c r="J472" s="303" t="str">
        <f>IF($I472="","-",_xlfn.XLOOKUP($I472,'CC.Meta'!$A:$A,'CC.Meta'!$D:$D,"-",0,1))</f>
        <v>-</v>
      </c>
      <c r="K472" s="302"/>
      <c r="L472" s="146" t="str">
        <f>IF($K472="","-",_xlfn.XLOOKUP($K472,Obj.Meta!$A:$A,Obj.Meta!$D:$D,"-",0,1))</f>
        <v>-</v>
      </c>
      <c r="M472" s="300" t="str">
        <f>IF($K472="","-",_xlfn.XLOOKUP($K472,Obj.Meta!$A:$A,Obj.Meta!$F:$F,"-",0,1))</f>
        <v>-</v>
      </c>
      <c r="N472" s="356" t="str">
        <f>IF($I472="","-",_xlfn.XLOOKUP($K472,Obj.Meta!$A:$A,Obj.Meta!$O:$O,"-",0,1))</f>
        <v>-</v>
      </c>
      <c r="O472" s="357" t="str">
        <f t="shared" si="15"/>
        <v>---</v>
      </c>
      <c r="P472" s="333"/>
      <c r="Q472" s="133"/>
      <c r="R472" s="728"/>
      <c r="S472" s="200"/>
      <c r="T472" s="201"/>
      <c r="U472" s="202"/>
      <c r="V472" s="613"/>
      <c r="W472" s="608"/>
    </row>
    <row r="473" spans="1:23" s="127" customFormat="1">
      <c r="A473" s="145" t="str">
        <f t="shared" si="14"/>
        <v>-</v>
      </c>
      <c r="B473" s="146" t="str">
        <f>_xlfn.XLOOKUP($A473,Dept.Meta!$A:$A,Dept.Meta!$F:$F,"-",0,1)</f>
        <v>-</v>
      </c>
      <c r="C473" s="629" t="str">
        <f>_xlfn.XLOOKUP(_xlfn.CONCAT($G473,"-",$I473),Div.Meta!$H:$H,Div.Meta!$C:$C,"-",0,1)</f>
        <v>-</v>
      </c>
      <c r="D473" s="302"/>
      <c r="E473" s="146" t="str">
        <f>IF($D473="","-",_xlfn.XLOOKUP($D473,Fund.Meta!$A:$A,Fund.Meta!$D:$D,"-",0,1))</f>
        <v>-</v>
      </c>
      <c r="F473" s="303" t="str">
        <f>IF($D473="","-",_xlfn.XLOOKUP($D473,Fund.Meta!$A:$A,Fund.Meta!$E:$E,"-",0,1))</f>
        <v>-</v>
      </c>
      <c r="G473" s="302"/>
      <c r="H473" s="303" t="str">
        <f>IF($G473="","-",_xlfn.XLOOKUP($G473,Appr.Meta!$A:$A,Appr.Meta!$D:$D,"-",0,1))</f>
        <v>-</v>
      </c>
      <c r="I473" s="304"/>
      <c r="J473" s="303" t="str">
        <f>IF($I473="","-",_xlfn.XLOOKUP($I473,'CC.Meta'!$A:$A,'CC.Meta'!$D:$D,"-",0,1))</f>
        <v>-</v>
      </c>
      <c r="K473" s="302"/>
      <c r="L473" s="146" t="str">
        <f>IF($K473="","-",_xlfn.XLOOKUP($K473,Obj.Meta!$A:$A,Obj.Meta!$D:$D,"-",0,1))</f>
        <v>-</v>
      </c>
      <c r="M473" s="300" t="str">
        <f>IF($K473="","-",_xlfn.XLOOKUP($K473,Obj.Meta!$A:$A,Obj.Meta!$F:$F,"-",0,1))</f>
        <v>-</v>
      </c>
      <c r="N473" s="356" t="str">
        <f>IF($I473="","-",_xlfn.XLOOKUP($K473,Obj.Meta!$A:$A,Obj.Meta!$O:$O,"-",0,1))</f>
        <v>-</v>
      </c>
      <c r="O473" s="357" t="str">
        <f t="shared" si="15"/>
        <v>---</v>
      </c>
      <c r="P473" s="333"/>
      <c r="Q473" s="133"/>
      <c r="R473" s="728"/>
      <c r="S473" s="200"/>
      <c r="T473" s="201"/>
      <c r="U473" s="202"/>
      <c r="V473" s="613"/>
      <c r="W473" s="608"/>
    </row>
    <row r="474" spans="1:23" s="127" customFormat="1">
      <c r="A474" s="145" t="str">
        <f t="shared" si="14"/>
        <v>-</v>
      </c>
      <c r="B474" s="146" t="str">
        <f>_xlfn.XLOOKUP($A474,Dept.Meta!$A:$A,Dept.Meta!$F:$F,"-",0,1)</f>
        <v>-</v>
      </c>
      <c r="C474" s="629" t="str">
        <f>_xlfn.XLOOKUP(_xlfn.CONCAT($G474,"-",$I474),Div.Meta!$H:$H,Div.Meta!$C:$C,"-",0,1)</f>
        <v>-</v>
      </c>
      <c r="D474" s="302"/>
      <c r="E474" s="146" t="str">
        <f>IF($D474="","-",_xlfn.XLOOKUP($D474,Fund.Meta!$A:$A,Fund.Meta!$D:$D,"-",0,1))</f>
        <v>-</v>
      </c>
      <c r="F474" s="303" t="str">
        <f>IF($D474="","-",_xlfn.XLOOKUP($D474,Fund.Meta!$A:$A,Fund.Meta!$E:$E,"-",0,1))</f>
        <v>-</v>
      </c>
      <c r="G474" s="302"/>
      <c r="H474" s="303" t="str">
        <f>IF($G474="","-",_xlfn.XLOOKUP($G474,Appr.Meta!$A:$A,Appr.Meta!$D:$D,"-",0,1))</f>
        <v>-</v>
      </c>
      <c r="I474" s="304"/>
      <c r="J474" s="303" t="str">
        <f>IF($I474="","-",_xlfn.XLOOKUP($I474,'CC.Meta'!$A:$A,'CC.Meta'!$D:$D,"-",0,1))</f>
        <v>-</v>
      </c>
      <c r="K474" s="302"/>
      <c r="L474" s="146" t="str">
        <f>IF($K474="","-",_xlfn.XLOOKUP($K474,Obj.Meta!$A:$A,Obj.Meta!$D:$D,"-",0,1))</f>
        <v>-</v>
      </c>
      <c r="M474" s="300" t="str">
        <f>IF($K474="","-",_xlfn.XLOOKUP($K474,Obj.Meta!$A:$A,Obj.Meta!$F:$F,"-",0,1))</f>
        <v>-</v>
      </c>
      <c r="N474" s="356" t="str">
        <f>IF($I474="","-",_xlfn.XLOOKUP($K474,Obj.Meta!$A:$A,Obj.Meta!$O:$O,"-",0,1))</f>
        <v>-</v>
      </c>
      <c r="O474" s="357" t="str">
        <f t="shared" si="15"/>
        <v>---</v>
      </c>
      <c r="P474" s="333"/>
      <c r="Q474" s="133"/>
      <c r="R474" s="728"/>
      <c r="S474" s="200"/>
      <c r="T474" s="201"/>
      <c r="U474" s="202"/>
      <c r="V474" s="613"/>
      <c r="W474" s="608"/>
    </row>
    <row r="475" spans="1:23" s="127" customFormat="1">
      <c r="A475" s="145" t="str">
        <f t="shared" si="14"/>
        <v>-</v>
      </c>
      <c r="B475" s="146" t="str">
        <f>_xlfn.XLOOKUP($A475,Dept.Meta!$A:$A,Dept.Meta!$F:$F,"-",0,1)</f>
        <v>-</v>
      </c>
      <c r="C475" s="629" t="str">
        <f>_xlfn.XLOOKUP(_xlfn.CONCAT($G475,"-",$I475),Div.Meta!$H:$H,Div.Meta!$C:$C,"-",0,1)</f>
        <v>-</v>
      </c>
      <c r="D475" s="302"/>
      <c r="E475" s="146" t="str">
        <f>IF($D475="","-",_xlfn.XLOOKUP($D475,Fund.Meta!$A:$A,Fund.Meta!$D:$D,"-",0,1))</f>
        <v>-</v>
      </c>
      <c r="F475" s="303" t="str">
        <f>IF($D475="","-",_xlfn.XLOOKUP($D475,Fund.Meta!$A:$A,Fund.Meta!$E:$E,"-",0,1))</f>
        <v>-</v>
      </c>
      <c r="G475" s="302"/>
      <c r="H475" s="303" t="str">
        <f>IF($G475="","-",_xlfn.XLOOKUP($G475,Appr.Meta!$A:$A,Appr.Meta!$D:$D,"-",0,1))</f>
        <v>-</v>
      </c>
      <c r="I475" s="304"/>
      <c r="J475" s="303" t="str">
        <f>IF($I475="","-",_xlfn.XLOOKUP($I475,'CC.Meta'!$A:$A,'CC.Meta'!$D:$D,"-",0,1))</f>
        <v>-</v>
      </c>
      <c r="K475" s="302"/>
      <c r="L475" s="146" t="str">
        <f>IF($K475="","-",_xlfn.XLOOKUP($K475,Obj.Meta!$A:$A,Obj.Meta!$D:$D,"-",0,1))</f>
        <v>-</v>
      </c>
      <c r="M475" s="300" t="str">
        <f>IF($K475="","-",_xlfn.XLOOKUP($K475,Obj.Meta!$A:$A,Obj.Meta!$F:$F,"-",0,1))</f>
        <v>-</v>
      </c>
      <c r="N475" s="356" t="str">
        <f>IF($I475="","-",_xlfn.XLOOKUP($K475,Obj.Meta!$A:$A,Obj.Meta!$O:$O,"-",0,1))</f>
        <v>-</v>
      </c>
      <c r="O475" s="357" t="str">
        <f t="shared" si="15"/>
        <v>---</v>
      </c>
      <c r="P475" s="333"/>
      <c r="Q475" s="133"/>
      <c r="R475" s="728"/>
      <c r="S475" s="200"/>
      <c r="T475" s="201"/>
      <c r="U475" s="202"/>
      <c r="V475" s="613"/>
      <c r="W475" s="608"/>
    </row>
    <row r="476" spans="1:23" s="127" customFormat="1">
      <c r="A476" s="145" t="str">
        <f t="shared" si="14"/>
        <v>-</v>
      </c>
      <c r="B476" s="146" t="str">
        <f>_xlfn.XLOOKUP($A476,Dept.Meta!$A:$A,Dept.Meta!$F:$F,"-",0,1)</f>
        <v>-</v>
      </c>
      <c r="C476" s="629" t="str">
        <f>_xlfn.XLOOKUP(_xlfn.CONCAT($G476,"-",$I476),Div.Meta!$H:$H,Div.Meta!$C:$C,"-",0,1)</f>
        <v>-</v>
      </c>
      <c r="D476" s="302"/>
      <c r="E476" s="146" t="str">
        <f>IF($D476="","-",_xlfn.XLOOKUP($D476,Fund.Meta!$A:$A,Fund.Meta!$D:$D,"-",0,1))</f>
        <v>-</v>
      </c>
      <c r="F476" s="303" t="str">
        <f>IF($D476="","-",_xlfn.XLOOKUP($D476,Fund.Meta!$A:$A,Fund.Meta!$E:$E,"-",0,1))</f>
        <v>-</v>
      </c>
      <c r="G476" s="302"/>
      <c r="H476" s="303" t="str">
        <f>IF($G476="","-",_xlfn.XLOOKUP($G476,Appr.Meta!$A:$A,Appr.Meta!$D:$D,"-",0,1))</f>
        <v>-</v>
      </c>
      <c r="I476" s="304"/>
      <c r="J476" s="303" t="str">
        <f>IF($I476="","-",_xlfn.XLOOKUP($I476,'CC.Meta'!$A:$A,'CC.Meta'!$D:$D,"-",0,1))</f>
        <v>-</v>
      </c>
      <c r="K476" s="302"/>
      <c r="L476" s="146" t="str">
        <f>IF($K476="","-",_xlfn.XLOOKUP($K476,Obj.Meta!$A:$A,Obj.Meta!$D:$D,"-",0,1))</f>
        <v>-</v>
      </c>
      <c r="M476" s="300" t="str">
        <f>IF($K476="","-",_xlfn.XLOOKUP($K476,Obj.Meta!$A:$A,Obj.Meta!$F:$F,"-",0,1))</f>
        <v>-</v>
      </c>
      <c r="N476" s="356" t="str">
        <f>IF($I476="","-",_xlfn.XLOOKUP($K476,Obj.Meta!$A:$A,Obj.Meta!$O:$O,"-",0,1))</f>
        <v>-</v>
      </c>
      <c r="O476" s="357" t="str">
        <f t="shared" si="15"/>
        <v>---</v>
      </c>
      <c r="P476" s="333"/>
      <c r="Q476" s="133"/>
      <c r="R476" s="728"/>
      <c r="S476" s="200"/>
      <c r="T476" s="201"/>
      <c r="U476" s="202"/>
      <c r="V476" s="613"/>
      <c r="W476" s="608"/>
    </row>
    <row r="477" spans="1:23" s="127" customFormat="1">
      <c r="A477" s="145" t="str">
        <f t="shared" si="14"/>
        <v>-</v>
      </c>
      <c r="B477" s="146" t="str">
        <f>_xlfn.XLOOKUP($A477,Dept.Meta!$A:$A,Dept.Meta!$F:$F,"-",0,1)</f>
        <v>-</v>
      </c>
      <c r="C477" s="629" t="str">
        <f>_xlfn.XLOOKUP(_xlfn.CONCAT($G477,"-",$I477),Div.Meta!$H:$H,Div.Meta!$C:$C,"-",0,1)</f>
        <v>-</v>
      </c>
      <c r="D477" s="302"/>
      <c r="E477" s="146" t="str">
        <f>IF($D477="","-",_xlfn.XLOOKUP($D477,Fund.Meta!$A:$A,Fund.Meta!$D:$D,"-",0,1))</f>
        <v>-</v>
      </c>
      <c r="F477" s="303" t="str">
        <f>IF($D477="","-",_xlfn.XLOOKUP($D477,Fund.Meta!$A:$A,Fund.Meta!$E:$E,"-",0,1))</f>
        <v>-</v>
      </c>
      <c r="G477" s="302"/>
      <c r="H477" s="303" t="str">
        <f>IF($G477="","-",_xlfn.XLOOKUP($G477,Appr.Meta!$A:$A,Appr.Meta!$D:$D,"-",0,1))</f>
        <v>-</v>
      </c>
      <c r="I477" s="304"/>
      <c r="J477" s="303" t="str">
        <f>IF($I477="","-",_xlfn.XLOOKUP($I477,'CC.Meta'!$A:$A,'CC.Meta'!$D:$D,"-",0,1))</f>
        <v>-</v>
      </c>
      <c r="K477" s="302"/>
      <c r="L477" s="146" t="str">
        <f>IF($K477="","-",_xlfn.XLOOKUP($K477,Obj.Meta!$A:$A,Obj.Meta!$D:$D,"-",0,1))</f>
        <v>-</v>
      </c>
      <c r="M477" s="300" t="str">
        <f>IF($K477="","-",_xlfn.XLOOKUP($K477,Obj.Meta!$A:$A,Obj.Meta!$F:$F,"-",0,1))</f>
        <v>-</v>
      </c>
      <c r="N477" s="356" t="str">
        <f>IF($I477="","-",_xlfn.XLOOKUP($K477,Obj.Meta!$A:$A,Obj.Meta!$O:$O,"-",0,1))</f>
        <v>-</v>
      </c>
      <c r="O477" s="357" t="str">
        <f t="shared" si="15"/>
        <v>---</v>
      </c>
      <c r="P477" s="333"/>
      <c r="Q477" s="133"/>
      <c r="R477" s="728"/>
      <c r="S477" s="200"/>
      <c r="T477" s="201"/>
      <c r="U477" s="202"/>
      <c r="V477" s="613"/>
      <c r="W477" s="608"/>
    </row>
    <row r="478" spans="1:23" s="127" customFormat="1">
      <c r="A478" s="145" t="str">
        <f t="shared" si="14"/>
        <v>-</v>
      </c>
      <c r="B478" s="146" t="str">
        <f>_xlfn.XLOOKUP($A478,Dept.Meta!$A:$A,Dept.Meta!$F:$F,"-",0,1)</f>
        <v>-</v>
      </c>
      <c r="C478" s="629" t="str">
        <f>_xlfn.XLOOKUP(_xlfn.CONCAT($G478,"-",$I478),Div.Meta!$H:$H,Div.Meta!$C:$C,"-",0,1)</f>
        <v>-</v>
      </c>
      <c r="D478" s="302"/>
      <c r="E478" s="146" t="str">
        <f>IF($D478="","-",_xlfn.XLOOKUP($D478,Fund.Meta!$A:$A,Fund.Meta!$D:$D,"-",0,1))</f>
        <v>-</v>
      </c>
      <c r="F478" s="303" t="str">
        <f>IF($D478="","-",_xlfn.XLOOKUP($D478,Fund.Meta!$A:$A,Fund.Meta!$E:$E,"-",0,1))</f>
        <v>-</v>
      </c>
      <c r="G478" s="302"/>
      <c r="H478" s="303" t="str">
        <f>IF($G478="","-",_xlfn.XLOOKUP($G478,Appr.Meta!$A:$A,Appr.Meta!$D:$D,"-",0,1))</f>
        <v>-</v>
      </c>
      <c r="I478" s="304"/>
      <c r="J478" s="303" t="str">
        <f>IF($I478="","-",_xlfn.XLOOKUP($I478,'CC.Meta'!$A:$A,'CC.Meta'!$D:$D,"-",0,1))</f>
        <v>-</v>
      </c>
      <c r="K478" s="302"/>
      <c r="L478" s="146" t="str">
        <f>IF($K478="","-",_xlfn.XLOOKUP($K478,Obj.Meta!$A:$A,Obj.Meta!$D:$D,"-",0,1))</f>
        <v>-</v>
      </c>
      <c r="M478" s="300" t="str">
        <f>IF($K478="","-",_xlfn.XLOOKUP($K478,Obj.Meta!$A:$A,Obj.Meta!$F:$F,"-",0,1))</f>
        <v>-</v>
      </c>
      <c r="N478" s="356" t="str">
        <f>IF($I478="","-",_xlfn.XLOOKUP($K478,Obj.Meta!$A:$A,Obj.Meta!$O:$O,"-",0,1))</f>
        <v>-</v>
      </c>
      <c r="O478" s="357" t="str">
        <f t="shared" si="15"/>
        <v>---</v>
      </c>
      <c r="P478" s="333"/>
      <c r="Q478" s="133"/>
      <c r="R478" s="728"/>
      <c r="S478" s="200"/>
      <c r="T478" s="201"/>
      <c r="U478" s="202"/>
      <c r="V478" s="613"/>
      <c r="W478" s="608"/>
    </row>
    <row r="479" spans="1:23" s="127" customFormat="1">
      <c r="A479" s="145" t="str">
        <f t="shared" si="14"/>
        <v>-</v>
      </c>
      <c r="B479" s="146" t="str">
        <f>_xlfn.XLOOKUP($A479,Dept.Meta!$A:$A,Dept.Meta!$F:$F,"-",0,1)</f>
        <v>-</v>
      </c>
      <c r="C479" s="629" t="str">
        <f>_xlfn.XLOOKUP(_xlfn.CONCAT($G479,"-",$I479),Div.Meta!$H:$H,Div.Meta!$C:$C,"-",0,1)</f>
        <v>-</v>
      </c>
      <c r="D479" s="302"/>
      <c r="E479" s="146" t="str">
        <f>IF($D479="","-",_xlfn.XLOOKUP($D479,Fund.Meta!$A:$A,Fund.Meta!$D:$D,"-",0,1))</f>
        <v>-</v>
      </c>
      <c r="F479" s="303" t="str">
        <f>IF($D479="","-",_xlfn.XLOOKUP($D479,Fund.Meta!$A:$A,Fund.Meta!$E:$E,"-",0,1))</f>
        <v>-</v>
      </c>
      <c r="G479" s="302"/>
      <c r="H479" s="303" t="str">
        <f>IF($G479="","-",_xlfn.XLOOKUP($G479,Appr.Meta!$A:$A,Appr.Meta!$D:$D,"-",0,1))</f>
        <v>-</v>
      </c>
      <c r="I479" s="304"/>
      <c r="J479" s="303" t="str">
        <f>IF($I479="","-",_xlfn.XLOOKUP($I479,'CC.Meta'!$A:$A,'CC.Meta'!$D:$D,"-",0,1))</f>
        <v>-</v>
      </c>
      <c r="K479" s="302"/>
      <c r="L479" s="146" t="str">
        <f>IF($K479="","-",_xlfn.XLOOKUP($K479,Obj.Meta!$A:$A,Obj.Meta!$D:$D,"-",0,1))</f>
        <v>-</v>
      </c>
      <c r="M479" s="300" t="str">
        <f>IF($K479="","-",_xlfn.XLOOKUP($K479,Obj.Meta!$A:$A,Obj.Meta!$F:$F,"-",0,1))</f>
        <v>-</v>
      </c>
      <c r="N479" s="356" t="str">
        <f>IF($I479="","-",_xlfn.XLOOKUP($K479,Obj.Meta!$A:$A,Obj.Meta!$O:$O,"-",0,1))</f>
        <v>-</v>
      </c>
      <c r="O479" s="357" t="str">
        <f t="shared" si="15"/>
        <v>---</v>
      </c>
      <c r="P479" s="333"/>
      <c r="Q479" s="133"/>
      <c r="R479" s="728"/>
      <c r="S479" s="200"/>
      <c r="T479" s="201"/>
      <c r="U479" s="202"/>
      <c r="V479" s="613"/>
      <c r="W479" s="608"/>
    </row>
    <row r="480" spans="1:23" s="127" customFormat="1">
      <c r="A480" s="145" t="str">
        <f t="shared" si="14"/>
        <v>-</v>
      </c>
      <c r="B480" s="146" t="str">
        <f>_xlfn.XLOOKUP($A480,Dept.Meta!$A:$A,Dept.Meta!$F:$F,"-",0,1)</f>
        <v>-</v>
      </c>
      <c r="C480" s="629" t="str">
        <f>_xlfn.XLOOKUP(_xlfn.CONCAT($G480,"-",$I480),Div.Meta!$H:$H,Div.Meta!$C:$C,"-",0,1)</f>
        <v>-</v>
      </c>
      <c r="D480" s="302"/>
      <c r="E480" s="146" t="str">
        <f>IF($D480="","-",_xlfn.XLOOKUP($D480,Fund.Meta!$A:$A,Fund.Meta!$D:$D,"-",0,1))</f>
        <v>-</v>
      </c>
      <c r="F480" s="303" t="str">
        <f>IF($D480="","-",_xlfn.XLOOKUP($D480,Fund.Meta!$A:$A,Fund.Meta!$E:$E,"-",0,1))</f>
        <v>-</v>
      </c>
      <c r="G480" s="302"/>
      <c r="H480" s="303" t="str">
        <f>IF($G480="","-",_xlfn.XLOOKUP($G480,Appr.Meta!$A:$A,Appr.Meta!$D:$D,"-",0,1))</f>
        <v>-</v>
      </c>
      <c r="I480" s="304"/>
      <c r="J480" s="303" t="str">
        <f>IF($I480="","-",_xlfn.XLOOKUP($I480,'CC.Meta'!$A:$A,'CC.Meta'!$D:$D,"-",0,1))</f>
        <v>-</v>
      </c>
      <c r="K480" s="302"/>
      <c r="L480" s="146" t="str">
        <f>IF($K480="","-",_xlfn.XLOOKUP($K480,Obj.Meta!$A:$A,Obj.Meta!$D:$D,"-",0,1))</f>
        <v>-</v>
      </c>
      <c r="M480" s="300" t="str">
        <f>IF($K480="","-",_xlfn.XLOOKUP($K480,Obj.Meta!$A:$A,Obj.Meta!$F:$F,"-",0,1))</f>
        <v>-</v>
      </c>
      <c r="N480" s="356" t="str">
        <f>IF($I480="","-",_xlfn.XLOOKUP($K480,Obj.Meta!$A:$A,Obj.Meta!$O:$O,"-",0,1))</f>
        <v>-</v>
      </c>
      <c r="O480" s="357" t="str">
        <f t="shared" si="15"/>
        <v>---</v>
      </c>
      <c r="P480" s="333"/>
      <c r="Q480" s="133"/>
      <c r="R480" s="728"/>
      <c r="S480" s="200"/>
      <c r="T480" s="201"/>
      <c r="U480" s="202"/>
      <c r="V480" s="613"/>
      <c r="W480" s="608"/>
    </row>
    <row r="481" spans="1:23" s="127" customFormat="1">
      <c r="A481" s="145" t="str">
        <f t="shared" si="14"/>
        <v>-</v>
      </c>
      <c r="B481" s="146" t="str">
        <f>_xlfn.XLOOKUP($A481,Dept.Meta!$A:$A,Dept.Meta!$F:$F,"-",0,1)</f>
        <v>-</v>
      </c>
      <c r="C481" s="629" t="str">
        <f>_xlfn.XLOOKUP(_xlfn.CONCAT($G481,"-",$I481),Div.Meta!$H:$H,Div.Meta!$C:$C,"-",0,1)</f>
        <v>-</v>
      </c>
      <c r="D481" s="302"/>
      <c r="E481" s="146" t="str">
        <f>IF($D481="","-",_xlfn.XLOOKUP($D481,Fund.Meta!$A:$A,Fund.Meta!$D:$D,"-",0,1))</f>
        <v>-</v>
      </c>
      <c r="F481" s="303" t="str">
        <f>IF($D481="","-",_xlfn.XLOOKUP($D481,Fund.Meta!$A:$A,Fund.Meta!$E:$E,"-",0,1))</f>
        <v>-</v>
      </c>
      <c r="G481" s="302"/>
      <c r="H481" s="303" t="str">
        <f>IF($G481="","-",_xlfn.XLOOKUP($G481,Appr.Meta!$A:$A,Appr.Meta!$D:$D,"-",0,1))</f>
        <v>-</v>
      </c>
      <c r="I481" s="304"/>
      <c r="J481" s="303" t="str">
        <f>IF($I481="","-",_xlfn.XLOOKUP($I481,'CC.Meta'!$A:$A,'CC.Meta'!$D:$D,"-",0,1))</f>
        <v>-</v>
      </c>
      <c r="K481" s="302"/>
      <c r="L481" s="146" t="str">
        <f>IF($K481="","-",_xlfn.XLOOKUP($K481,Obj.Meta!$A:$A,Obj.Meta!$D:$D,"-",0,1))</f>
        <v>-</v>
      </c>
      <c r="M481" s="300" t="str">
        <f>IF($K481="","-",_xlfn.XLOOKUP($K481,Obj.Meta!$A:$A,Obj.Meta!$F:$F,"-",0,1))</f>
        <v>-</v>
      </c>
      <c r="N481" s="356" t="str">
        <f>IF($I481="","-",_xlfn.XLOOKUP($K481,Obj.Meta!$A:$A,Obj.Meta!$O:$O,"-",0,1))</f>
        <v>-</v>
      </c>
      <c r="O481" s="357" t="str">
        <f t="shared" si="15"/>
        <v>---</v>
      </c>
      <c r="P481" s="333"/>
      <c r="Q481" s="133"/>
      <c r="R481" s="728"/>
      <c r="S481" s="200"/>
      <c r="T481" s="201"/>
      <c r="U481" s="202"/>
      <c r="V481" s="613"/>
      <c r="W481" s="608"/>
    </row>
    <row r="482" spans="1:23" s="127" customFormat="1">
      <c r="A482" s="145" t="str">
        <f t="shared" si="14"/>
        <v>-</v>
      </c>
      <c r="B482" s="146" t="str">
        <f>_xlfn.XLOOKUP($A482,Dept.Meta!$A:$A,Dept.Meta!$F:$F,"-",0,1)</f>
        <v>-</v>
      </c>
      <c r="C482" s="629" t="str">
        <f>_xlfn.XLOOKUP(_xlfn.CONCAT($G482,"-",$I482),Div.Meta!$H:$H,Div.Meta!$C:$C,"-",0,1)</f>
        <v>-</v>
      </c>
      <c r="D482" s="302"/>
      <c r="E482" s="146" t="str">
        <f>IF($D482="","-",_xlfn.XLOOKUP($D482,Fund.Meta!$A:$A,Fund.Meta!$D:$D,"-",0,1))</f>
        <v>-</v>
      </c>
      <c r="F482" s="303" t="str">
        <f>IF($D482="","-",_xlfn.XLOOKUP($D482,Fund.Meta!$A:$A,Fund.Meta!$E:$E,"-",0,1))</f>
        <v>-</v>
      </c>
      <c r="G482" s="302"/>
      <c r="H482" s="303" t="str">
        <f>IF($G482="","-",_xlfn.XLOOKUP($G482,Appr.Meta!$A:$A,Appr.Meta!$D:$D,"-",0,1))</f>
        <v>-</v>
      </c>
      <c r="I482" s="304"/>
      <c r="J482" s="303" t="str">
        <f>IF($I482="","-",_xlfn.XLOOKUP($I482,'CC.Meta'!$A:$A,'CC.Meta'!$D:$D,"-",0,1))</f>
        <v>-</v>
      </c>
      <c r="K482" s="302"/>
      <c r="L482" s="146" t="str">
        <f>IF($K482="","-",_xlfn.XLOOKUP($K482,Obj.Meta!$A:$A,Obj.Meta!$D:$D,"-",0,1))</f>
        <v>-</v>
      </c>
      <c r="M482" s="300" t="str">
        <f>IF($K482="","-",_xlfn.XLOOKUP($K482,Obj.Meta!$A:$A,Obj.Meta!$F:$F,"-",0,1))</f>
        <v>-</v>
      </c>
      <c r="N482" s="356" t="str">
        <f>IF($I482="","-",_xlfn.XLOOKUP($K482,Obj.Meta!$A:$A,Obj.Meta!$O:$O,"-",0,1))</f>
        <v>-</v>
      </c>
      <c r="O482" s="357" t="str">
        <f t="shared" si="15"/>
        <v>---</v>
      </c>
      <c r="P482" s="333"/>
      <c r="Q482" s="133"/>
      <c r="R482" s="728"/>
      <c r="S482" s="200"/>
      <c r="T482" s="201"/>
      <c r="U482" s="202"/>
      <c r="V482" s="613"/>
      <c r="W482" s="608"/>
    </row>
    <row r="483" spans="1:23" s="127" customFormat="1">
      <c r="A483" s="145" t="str">
        <f t="shared" si="14"/>
        <v>-</v>
      </c>
      <c r="B483" s="146" t="str">
        <f>_xlfn.XLOOKUP($A483,Dept.Meta!$A:$A,Dept.Meta!$F:$F,"-",0,1)</f>
        <v>-</v>
      </c>
      <c r="C483" s="629" t="str">
        <f>_xlfn.XLOOKUP(_xlfn.CONCAT($G483,"-",$I483),Div.Meta!$H:$H,Div.Meta!$C:$C,"-",0,1)</f>
        <v>-</v>
      </c>
      <c r="D483" s="302"/>
      <c r="E483" s="146" t="str">
        <f>IF($D483="","-",_xlfn.XLOOKUP($D483,Fund.Meta!$A:$A,Fund.Meta!$D:$D,"-",0,1))</f>
        <v>-</v>
      </c>
      <c r="F483" s="303" t="str">
        <f>IF($D483="","-",_xlfn.XLOOKUP($D483,Fund.Meta!$A:$A,Fund.Meta!$E:$E,"-",0,1))</f>
        <v>-</v>
      </c>
      <c r="G483" s="302"/>
      <c r="H483" s="303" t="str">
        <f>IF($G483="","-",_xlfn.XLOOKUP($G483,Appr.Meta!$A:$A,Appr.Meta!$D:$D,"-",0,1))</f>
        <v>-</v>
      </c>
      <c r="I483" s="304"/>
      <c r="J483" s="303" t="str">
        <f>IF($I483="","-",_xlfn.XLOOKUP($I483,'CC.Meta'!$A:$A,'CC.Meta'!$D:$D,"-",0,1))</f>
        <v>-</v>
      </c>
      <c r="K483" s="302"/>
      <c r="L483" s="146" t="str">
        <f>IF($K483="","-",_xlfn.XLOOKUP($K483,Obj.Meta!$A:$A,Obj.Meta!$D:$D,"-",0,1))</f>
        <v>-</v>
      </c>
      <c r="M483" s="300" t="str">
        <f>IF($K483="","-",_xlfn.XLOOKUP($K483,Obj.Meta!$A:$A,Obj.Meta!$F:$F,"-",0,1))</f>
        <v>-</v>
      </c>
      <c r="N483" s="356" t="str">
        <f>IF($I483="","-",_xlfn.XLOOKUP($K483,Obj.Meta!$A:$A,Obj.Meta!$O:$O,"-",0,1))</f>
        <v>-</v>
      </c>
      <c r="O483" s="357" t="str">
        <f t="shared" si="15"/>
        <v>---</v>
      </c>
      <c r="P483" s="333"/>
      <c r="Q483" s="133"/>
      <c r="R483" s="728"/>
      <c r="S483" s="200"/>
      <c r="T483" s="201"/>
      <c r="U483" s="202"/>
      <c r="V483" s="613"/>
      <c r="W483" s="608"/>
    </row>
    <row r="484" spans="1:23" s="127" customFormat="1">
      <c r="A484" s="145" t="str">
        <f t="shared" si="14"/>
        <v>-</v>
      </c>
      <c r="B484" s="146" t="str">
        <f>_xlfn.XLOOKUP($A484,Dept.Meta!$A:$A,Dept.Meta!$F:$F,"-",0,1)</f>
        <v>-</v>
      </c>
      <c r="C484" s="629" t="str">
        <f>_xlfn.XLOOKUP(_xlfn.CONCAT($G484,"-",$I484),Div.Meta!$H:$H,Div.Meta!$C:$C,"-",0,1)</f>
        <v>-</v>
      </c>
      <c r="D484" s="302"/>
      <c r="E484" s="146" t="str">
        <f>IF($D484="","-",_xlfn.XLOOKUP($D484,Fund.Meta!$A:$A,Fund.Meta!$D:$D,"-",0,1))</f>
        <v>-</v>
      </c>
      <c r="F484" s="303" t="str">
        <f>IF($D484="","-",_xlfn.XLOOKUP($D484,Fund.Meta!$A:$A,Fund.Meta!$E:$E,"-",0,1))</f>
        <v>-</v>
      </c>
      <c r="G484" s="302"/>
      <c r="H484" s="303" t="str">
        <f>IF($G484="","-",_xlfn.XLOOKUP($G484,Appr.Meta!$A:$A,Appr.Meta!$D:$D,"-",0,1))</f>
        <v>-</v>
      </c>
      <c r="I484" s="304"/>
      <c r="J484" s="303" t="str">
        <f>IF($I484="","-",_xlfn.XLOOKUP($I484,'CC.Meta'!$A:$A,'CC.Meta'!$D:$D,"-",0,1))</f>
        <v>-</v>
      </c>
      <c r="K484" s="302"/>
      <c r="L484" s="146" t="str">
        <f>IF($K484="","-",_xlfn.XLOOKUP($K484,Obj.Meta!$A:$A,Obj.Meta!$D:$D,"-",0,1))</f>
        <v>-</v>
      </c>
      <c r="M484" s="300" t="str">
        <f>IF($K484="","-",_xlfn.XLOOKUP($K484,Obj.Meta!$A:$A,Obj.Meta!$F:$F,"-",0,1))</f>
        <v>-</v>
      </c>
      <c r="N484" s="356" t="str">
        <f>IF($I484="","-",_xlfn.XLOOKUP($K484,Obj.Meta!$A:$A,Obj.Meta!$O:$O,"-",0,1))</f>
        <v>-</v>
      </c>
      <c r="O484" s="357" t="str">
        <f t="shared" si="15"/>
        <v>---</v>
      </c>
      <c r="P484" s="333"/>
      <c r="Q484" s="133"/>
      <c r="R484" s="728"/>
      <c r="S484" s="200"/>
      <c r="T484" s="201"/>
      <c r="U484" s="202"/>
      <c r="V484" s="613"/>
      <c r="W484" s="608"/>
    </row>
    <row r="485" spans="1:23" s="127" customFormat="1">
      <c r="A485" s="145" t="str">
        <f t="shared" si="14"/>
        <v>-</v>
      </c>
      <c r="B485" s="146" t="str">
        <f>_xlfn.XLOOKUP($A485,Dept.Meta!$A:$A,Dept.Meta!$F:$F,"-",0,1)</f>
        <v>-</v>
      </c>
      <c r="C485" s="629" t="str">
        <f>_xlfn.XLOOKUP(_xlfn.CONCAT($G485,"-",$I485),Div.Meta!$H:$H,Div.Meta!$C:$C,"-",0,1)</f>
        <v>-</v>
      </c>
      <c r="D485" s="302"/>
      <c r="E485" s="146" t="str">
        <f>IF($D485="","-",_xlfn.XLOOKUP($D485,Fund.Meta!$A:$A,Fund.Meta!$D:$D,"-",0,1))</f>
        <v>-</v>
      </c>
      <c r="F485" s="303" t="str">
        <f>IF($D485="","-",_xlfn.XLOOKUP($D485,Fund.Meta!$A:$A,Fund.Meta!$E:$E,"-",0,1))</f>
        <v>-</v>
      </c>
      <c r="G485" s="302"/>
      <c r="H485" s="303" t="str">
        <f>IF($G485="","-",_xlfn.XLOOKUP($G485,Appr.Meta!$A:$A,Appr.Meta!$D:$D,"-",0,1))</f>
        <v>-</v>
      </c>
      <c r="I485" s="304"/>
      <c r="J485" s="303" t="str">
        <f>IF($I485="","-",_xlfn.XLOOKUP($I485,'CC.Meta'!$A:$A,'CC.Meta'!$D:$D,"-",0,1))</f>
        <v>-</v>
      </c>
      <c r="K485" s="302"/>
      <c r="L485" s="146" t="str">
        <f>IF($K485="","-",_xlfn.XLOOKUP($K485,Obj.Meta!$A:$A,Obj.Meta!$D:$D,"-",0,1))</f>
        <v>-</v>
      </c>
      <c r="M485" s="300" t="str">
        <f>IF($K485="","-",_xlfn.XLOOKUP($K485,Obj.Meta!$A:$A,Obj.Meta!$F:$F,"-",0,1))</f>
        <v>-</v>
      </c>
      <c r="N485" s="356" t="str">
        <f>IF($I485="","-",_xlfn.XLOOKUP($K485,Obj.Meta!$A:$A,Obj.Meta!$O:$O,"-",0,1))</f>
        <v>-</v>
      </c>
      <c r="O485" s="357" t="str">
        <f t="shared" si="15"/>
        <v>---</v>
      </c>
      <c r="P485" s="333"/>
      <c r="Q485" s="133"/>
      <c r="R485" s="728"/>
      <c r="S485" s="200"/>
      <c r="T485" s="201"/>
      <c r="U485" s="202"/>
      <c r="V485" s="613"/>
      <c r="W485" s="608"/>
    </row>
    <row r="486" spans="1:23" s="127" customFormat="1">
      <c r="A486" s="145" t="str">
        <f t="shared" si="14"/>
        <v>-</v>
      </c>
      <c r="B486" s="146" t="str">
        <f>_xlfn.XLOOKUP($A486,Dept.Meta!$A:$A,Dept.Meta!$F:$F,"-",0,1)</f>
        <v>-</v>
      </c>
      <c r="C486" s="629" t="str">
        <f>_xlfn.XLOOKUP(_xlfn.CONCAT($G486,"-",$I486),Div.Meta!$H:$H,Div.Meta!$C:$C,"-",0,1)</f>
        <v>-</v>
      </c>
      <c r="D486" s="302"/>
      <c r="E486" s="146" t="str">
        <f>IF($D486="","-",_xlfn.XLOOKUP($D486,Fund.Meta!$A:$A,Fund.Meta!$D:$D,"-",0,1))</f>
        <v>-</v>
      </c>
      <c r="F486" s="303" t="str">
        <f>IF($D486="","-",_xlfn.XLOOKUP($D486,Fund.Meta!$A:$A,Fund.Meta!$E:$E,"-",0,1))</f>
        <v>-</v>
      </c>
      <c r="G486" s="302"/>
      <c r="H486" s="303" t="str">
        <f>IF($G486="","-",_xlfn.XLOOKUP($G486,Appr.Meta!$A:$A,Appr.Meta!$D:$D,"-",0,1))</f>
        <v>-</v>
      </c>
      <c r="I486" s="304"/>
      <c r="J486" s="303" t="str">
        <f>IF($I486="","-",_xlfn.XLOOKUP($I486,'CC.Meta'!$A:$A,'CC.Meta'!$D:$D,"-",0,1))</f>
        <v>-</v>
      </c>
      <c r="K486" s="302"/>
      <c r="L486" s="146" t="str">
        <f>IF($K486="","-",_xlfn.XLOOKUP($K486,Obj.Meta!$A:$A,Obj.Meta!$D:$D,"-",0,1))</f>
        <v>-</v>
      </c>
      <c r="M486" s="300" t="str">
        <f>IF($K486="","-",_xlfn.XLOOKUP($K486,Obj.Meta!$A:$A,Obj.Meta!$F:$F,"-",0,1))</f>
        <v>-</v>
      </c>
      <c r="N486" s="356" t="str">
        <f>IF($I486="","-",_xlfn.XLOOKUP($K486,Obj.Meta!$A:$A,Obj.Meta!$O:$O,"-",0,1))</f>
        <v>-</v>
      </c>
      <c r="O486" s="357" t="str">
        <f t="shared" si="15"/>
        <v>---</v>
      </c>
      <c r="P486" s="333"/>
      <c r="Q486" s="133"/>
      <c r="R486" s="728"/>
      <c r="S486" s="200"/>
      <c r="T486" s="201"/>
      <c r="U486" s="202"/>
      <c r="V486" s="613"/>
      <c r="W486" s="608"/>
    </row>
    <row r="487" spans="1:23" s="127" customFormat="1">
      <c r="A487" s="145" t="str">
        <f t="shared" si="14"/>
        <v>-</v>
      </c>
      <c r="B487" s="146" t="str">
        <f>_xlfn.XLOOKUP($A487,Dept.Meta!$A:$A,Dept.Meta!$F:$F,"-",0,1)</f>
        <v>-</v>
      </c>
      <c r="C487" s="629" t="str">
        <f>_xlfn.XLOOKUP(_xlfn.CONCAT($G487,"-",$I487),Div.Meta!$H:$H,Div.Meta!$C:$C,"-",0,1)</f>
        <v>-</v>
      </c>
      <c r="D487" s="302"/>
      <c r="E487" s="146" t="str">
        <f>IF($D487="","-",_xlfn.XLOOKUP($D487,Fund.Meta!$A:$A,Fund.Meta!$D:$D,"-",0,1))</f>
        <v>-</v>
      </c>
      <c r="F487" s="303" t="str">
        <f>IF($D487="","-",_xlfn.XLOOKUP($D487,Fund.Meta!$A:$A,Fund.Meta!$E:$E,"-",0,1))</f>
        <v>-</v>
      </c>
      <c r="G487" s="302"/>
      <c r="H487" s="303" t="str">
        <f>IF($G487="","-",_xlfn.XLOOKUP($G487,Appr.Meta!$A:$A,Appr.Meta!$D:$D,"-",0,1))</f>
        <v>-</v>
      </c>
      <c r="I487" s="304"/>
      <c r="J487" s="303" t="str">
        <f>IF($I487="","-",_xlfn.XLOOKUP($I487,'CC.Meta'!$A:$A,'CC.Meta'!$D:$D,"-",0,1))</f>
        <v>-</v>
      </c>
      <c r="K487" s="302"/>
      <c r="L487" s="146" t="str">
        <f>IF($K487="","-",_xlfn.XLOOKUP($K487,Obj.Meta!$A:$A,Obj.Meta!$D:$D,"-",0,1))</f>
        <v>-</v>
      </c>
      <c r="M487" s="300" t="str">
        <f>IF($K487="","-",_xlfn.XLOOKUP($K487,Obj.Meta!$A:$A,Obj.Meta!$F:$F,"-",0,1))</f>
        <v>-</v>
      </c>
      <c r="N487" s="356" t="str">
        <f>IF($I487="","-",_xlfn.XLOOKUP($K487,Obj.Meta!$A:$A,Obj.Meta!$O:$O,"-",0,1))</f>
        <v>-</v>
      </c>
      <c r="O487" s="357" t="str">
        <f t="shared" si="15"/>
        <v>---</v>
      </c>
      <c r="P487" s="333"/>
      <c r="Q487" s="133"/>
      <c r="R487" s="728"/>
      <c r="S487" s="200"/>
      <c r="T487" s="201"/>
      <c r="U487" s="202"/>
      <c r="V487" s="613"/>
      <c r="W487" s="608"/>
    </row>
    <row r="488" spans="1:23" s="127" customFormat="1">
      <c r="A488" s="145" t="str">
        <f t="shared" si="14"/>
        <v>-</v>
      </c>
      <c r="B488" s="146" t="str">
        <f>_xlfn.XLOOKUP($A488,Dept.Meta!$A:$A,Dept.Meta!$F:$F,"-",0,1)</f>
        <v>-</v>
      </c>
      <c r="C488" s="629" t="str">
        <f>_xlfn.XLOOKUP(_xlfn.CONCAT($G488,"-",$I488),Div.Meta!$H:$H,Div.Meta!$C:$C,"-",0,1)</f>
        <v>-</v>
      </c>
      <c r="D488" s="302"/>
      <c r="E488" s="146" t="str">
        <f>IF($D488="","-",_xlfn.XLOOKUP($D488,Fund.Meta!$A:$A,Fund.Meta!$D:$D,"-",0,1))</f>
        <v>-</v>
      </c>
      <c r="F488" s="303" t="str">
        <f>IF($D488="","-",_xlfn.XLOOKUP($D488,Fund.Meta!$A:$A,Fund.Meta!$E:$E,"-",0,1))</f>
        <v>-</v>
      </c>
      <c r="G488" s="302"/>
      <c r="H488" s="303" t="str">
        <f>IF($G488="","-",_xlfn.XLOOKUP($G488,Appr.Meta!$A:$A,Appr.Meta!$D:$D,"-",0,1))</f>
        <v>-</v>
      </c>
      <c r="I488" s="304"/>
      <c r="J488" s="303" t="str">
        <f>IF($I488="","-",_xlfn.XLOOKUP($I488,'CC.Meta'!$A:$A,'CC.Meta'!$D:$D,"-",0,1))</f>
        <v>-</v>
      </c>
      <c r="K488" s="302"/>
      <c r="L488" s="146" t="str">
        <f>IF($K488="","-",_xlfn.XLOOKUP($K488,Obj.Meta!$A:$A,Obj.Meta!$D:$D,"-",0,1))</f>
        <v>-</v>
      </c>
      <c r="M488" s="300" t="str">
        <f>IF($K488="","-",_xlfn.XLOOKUP($K488,Obj.Meta!$A:$A,Obj.Meta!$F:$F,"-",0,1))</f>
        <v>-</v>
      </c>
      <c r="N488" s="356" t="str">
        <f>IF($I488="","-",_xlfn.XLOOKUP($K488,Obj.Meta!$A:$A,Obj.Meta!$O:$O,"-",0,1))</f>
        <v>-</v>
      </c>
      <c r="O488" s="357" t="str">
        <f t="shared" si="15"/>
        <v>---</v>
      </c>
      <c r="P488" s="333"/>
      <c r="Q488" s="133"/>
      <c r="R488" s="728"/>
      <c r="S488" s="200"/>
      <c r="T488" s="201"/>
      <c r="U488" s="202"/>
      <c r="V488" s="613"/>
      <c r="W488" s="608"/>
    </row>
    <row r="489" spans="1:23" s="127" customFormat="1">
      <c r="A489" s="145" t="str">
        <f t="shared" si="14"/>
        <v>-</v>
      </c>
      <c r="B489" s="146" t="str">
        <f>_xlfn.XLOOKUP($A489,Dept.Meta!$A:$A,Dept.Meta!$F:$F,"-",0,1)</f>
        <v>-</v>
      </c>
      <c r="C489" s="629" t="str">
        <f>_xlfn.XLOOKUP(_xlfn.CONCAT($G489,"-",$I489),Div.Meta!$H:$H,Div.Meta!$C:$C,"-",0,1)</f>
        <v>-</v>
      </c>
      <c r="D489" s="302"/>
      <c r="E489" s="146" t="str">
        <f>IF($D489="","-",_xlfn.XLOOKUP($D489,Fund.Meta!$A:$A,Fund.Meta!$D:$D,"-",0,1))</f>
        <v>-</v>
      </c>
      <c r="F489" s="303" t="str">
        <f>IF($D489="","-",_xlfn.XLOOKUP($D489,Fund.Meta!$A:$A,Fund.Meta!$E:$E,"-",0,1))</f>
        <v>-</v>
      </c>
      <c r="G489" s="302"/>
      <c r="H489" s="303" t="str">
        <f>IF($G489="","-",_xlfn.XLOOKUP($G489,Appr.Meta!$A:$A,Appr.Meta!$D:$D,"-",0,1))</f>
        <v>-</v>
      </c>
      <c r="I489" s="304"/>
      <c r="J489" s="303" t="str">
        <f>IF($I489="","-",_xlfn.XLOOKUP($I489,'CC.Meta'!$A:$A,'CC.Meta'!$D:$D,"-",0,1))</f>
        <v>-</v>
      </c>
      <c r="K489" s="302"/>
      <c r="L489" s="146" t="str">
        <f>IF($K489="","-",_xlfn.XLOOKUP($K489,Obj.Meta!$A:$A,Obj.Meta!$D:$D,"-",0,1))</f>
        <v>-</v>
      </c>
      <c r="M489" s="300" t="str">
        <f>IF($K489="","-",_xlfn.XLOOKUP($K489,Obj.Meta!$A:$A,Obj.Meta!$F:$F,"-",0,1))</f>
        <v>-</v>
      </c>
      <c r="N489" s="356" t="str">
        <f>IF($I489="","-",_xlfn.XLOOKUP($K489,Obj.Meta!$A:$A,Obj.Meta!$O:$O,"-",0,1))</f>
        <v>-</v>
      </c>
      <c r="O489" s="357" t="str">
        <f t="shared" si="15"/>
        <v>---</v>
      </c>
      <c r="P489" s="333"/>
      <c r="Q489" s="133"/>
      <c r="R489" s="728"/>
      <c r="S489" s="200"/>
      <c r="T489" s="201"/>
      <c r="U489" s="202"/>
      <c r="V489" s="613"/>
      <c r="W489" s="608"/>
    </row>
    <row r="490" spans="1:23" s="127" customFormat="1">
      <c r="A490" s="145" t="str">
        <f t="shared" si="14"/>
        <v>-</v>
      </c>
      <c r="B490" s="146" t="str">
        <f>_xlfn.XLOOKUP($A490,Dept.Meta!$A:$A,Dept.Meta!$F:$F,"-",0,1)</f>
        <v>-</v>
      </c>
      <c r="C490" s="629" t="str">
        <f>_xlfn.XLOOKUP(_xlfn.CONCAT($G490,"-",$I490),Div.Meta!$H:$H,Div.Meta!$C:$C,"-",0,1)</f>
        <v>-</v>
      </c>
      <c r="D490" s="302"/>
      <c r="E490" s="146" t="str">
        <f>IF($D490="","-",_xlfn.XLOOKUP($D490,Fund.Meta!$A:$A,Fund.Meta!$D:$D,"-",0,1))</f>
        <v>-</v>
      </c>
      <c r="F490" s="303" t="str">
        <f>IF($D490="","-",_xlfn.XLOOKUP($D490,Fund.Meta!$A:$A,Fund.Meta!$E:$E,"-",0,1))</f>
        <v>-</v>
      </c>
      <c r="G490" s="302"/>
      <c r="H490" s="303" t="str">
        <f>IF($G490="","-",_xlfn.XLOOKUP($G490,Appr.Meta!$A:$A,Appr.Meta!$D:$D,"-",0,1))</f>
        <v>-</v>
      </c>
      <c r="I490" s="304"/>
      <c r="J490" s="303" t="str">
        <f>IF($I490="","-",_xlfn.XLOOKUP($I490,'CC.Meta'!$A:$A,'CC.Meta'!$D:$D,"-",0,1))</f>
        <v>-</v>
      </c>
      <c r="K490" s="302"/>
      <c r="L490" s="146" t="str">
        <f>IF($K490="","-",_xlfn.XLOOKUP($K490,Obj.Meta!$A:$A,Obj.Meta!$D:$D,"-",0,1))</f>
        <v>-</v>
      </c>
      <c r="M490" s="300" t="str">
        <f>IF($K490="","-",_xlfn.XLOOKUP($K490,Obj.Meta!$A:$A,Obj.Meta!$F:$F,"-",0,1))</f>
        <v>-</v>
      </c>
      <c r="N490" s="356" t="str">
        <f>IF($I490="","-",_xlfn.XLOOKUP($K490,Obj.Meta!$A:$A,Obj.Meta!$O:$O,"-",0,1))</f>
        <v>-</v>
      </c>
      <c r="O490" s="357" t="str">
        <f t="shared" si="15"/>
        <v>---</v>
      </c>
      <c r="P490" s="333"/>
      <c r="Q490" s="133"/>
      <c r="R490" s="728"/>
      <c r="S490" s="200"/>
      <c r="T490" s="201"/>
      <c r="U490" s="202"/>
      <c r="V490" s="613"/>
      <c r="W490" s="608"/>
    </row>
    <row r="491" spans="1:23" s="127" customFormat="1">
      <c r="A491" s="145" t="str">
        <f t="shared" si="14"/>
        <v>-</v>
      </c>
      <c r="B491" s="146" t="str">
        <f>_xlfn.XLOOKUP($A491,Dept.Meta!$A:$A,Dept.Meta!$F:$F,"-",0,1)</f>
        <v>-</v>
      </c>
      <c r="C491" s="629" t="str">
        <f>_xlfn.XLOOKUP(_xlfn.CONCAT($G491,"-",$I491),Div.Meta!$H:$H,Div.Meta!$C:$C,"-",0,1)</f>
        <v>-</v>
      </c>
      <c r="D491" s="302"/>
      <c r="E491" s="146" t="str">
        <f>IF($D491="","-",_xlfn.XLOOKUP($D491,Fund.Meta!$A:$A,Fund.Meta!$D:$D,"-",0,1))</f>
        <v>-</v>
      </c>
      <c r="F491" s="303" t="str">
        <f>IF($D491="","-",_xlfn.XLOOKUP($D491,Fund.Meta!$A:$A,Fund.Meta!$E:$E,"-",0,1))</f>
        <v>-</v>
      </c>
      <c r="G491" s="302"/>
      <c r="H491" s="303" t="str">
        <f>IF($G491="","-",_xlfn.XLOOKUP($G491,Appr.Meta!$A:$A,Appr.Meta!$D:$D,"-",0,1))</f>
        <v>-</v>
      </c>
      <c r="I491" s="304"/>
      <c r="J491" s="303" t="str">
        <f>IF($I491="","-",_xlfn.XLOOKUP($I491,'CC.Meta'!$A:$A,'CC.Meta'!$D:$D,"-",0,1))</f>
        <v>-</v>
      </c>
      <c r="K491" s="302"/>
      <c r="L491" s="146" t="str">
        <f>IF($K491="","-",_xlfn.XLOOKUP($K491,Obj.Meta!$A:$A,Obj.Meta!$D:$D,"-",0,1))</f>
        <v>-</v>
      </c>
      <c r="M491" s="300" t="str">
        <f>IF($K491="","-",_xlfn.XLOOKUP($K491,Obj.Meta!$A:$A,Obj.Meta!$F:$F,"-",0,1))</f>
        <v>-</v>
      </c>
      <c r="N491" s="356" t="str">
        <f>IF($I491="","-",_xlfn.XLOOKUP($K491,Obj.Meta!$A:$A,Obj.Meta!$O:$O,"-",0,1))</f>
        <v>-</v>
      </c>
      <c r="O491" s="357" t="str">
        <f t="shared" si="15"/>
        <v>---</v>
      </c>
      <c r="P491" s="333"/>
      <c r="Q491" s="133"/>
      <c r="R491" s="728"/>
      <c r="S491" s="200"/>
      <c r="T491" s="201"/>
      <c r="U491" s="202"/>
      <c r="V491" s="613"/>
      <c r="W491" s="608"/>
    </row>
    <row r="492" spans="1:23" s="127" customFormat="1">
      <c r="A492" s="145" t="str">
        <f t="shared" si="14"/>
        <v>-</v>
      </c>
      <c r="B492" s="146" t="str">
        <f>_xlfn.XLOOKUP($A492,Dept.Meta!$A:$A,Dept.Meta!$F:$F,"-",0,1)</f>
        <v>-</v>
      </c>
      <c r="C492" s="629" t="str">
        <f>_xlfn.XLOOKUP(_xlfn.CONCAT($G492,"-",$I492),Div.Meta!$H:$H,Div.Meta!$C:$C,"-",0,1)</f>
        <v>-</v>
      </c>
      <c r="D492" s="302"/>
      <c r="E492" s="146" t="str">
        <f>IF($D492="","-",_xlfn.XLOOKUP($D492,Fund.Meta!$A:$A,Fund.Meta!$D:$D,"-",0,1))</f>
        <v>-</v>
      </c>
      <c r="F492" s="303" t="str">
        <f>IF($D492="","-",_xlfn.XLOOKUP($D492,Fund.Meta!$A:$A,Fund.Meta!$E:$E,"-",0,1))</f>
        <v>-</v>
      </c>
      <c r="G492" s="302"/>
      <c r="H492" s="303" t="str">
        <f>IF($G492="","-",_xlfn.XLOOKUP($G492,Appr.Meta!$A:$A,Appr.Meta!$D:$D,"-",0,1))</f>
        <v>-</v>
      </c>
      <c r="I492" s="304"/>
      <c r="J492" s="303" t="str">
        <f>IF($I492="","-",_xlfn.XLOOKUP($I492,'CC.Meta'!$A:$A,'CC.Meta'!$D:$D,"-",0,1))</f>
        <v>-</v>
      </c>
      <c r="K492" s="302"/>
      <c r="L492" s="146" t="str">
        <f>IF($K492="","-",_xlfn.XLOOKUP($K492,Obj.Meta!$A:$A,Obj.Meta!$D:$D,"-",0,1))</f>
        <v>-</v>
      </c>
      <c r="M492" s="300" t="str">
        <f>IF($K492="","-",_xlfn.XLOOKUP($K492,Obj.Meta!$A:$A,Obj.Meta!$F:$F,"-",0,1))</f>
        <v>-</v>
      </c>
      <c r="N492" s="356" t="str">
        <f>IF($I492="","-",_xlfn.XLOOKUP($K492,Obj.Meta!$A:$A,Obj.Meta!$O:$O,"-",0,1))</f>
        <v>-</v>
      </c>
      <c r="O492" s="357" t="str">
        <f t="shared" si="15"/>
        <v>---</v>
      </c>
      <c r="P492" s="333"/>
      <c r="Q492" s="133"/>
      <c r="R492" s="728"/>
      <c r="S492" s="200"/>
      <c r="T492" s="201"/>
      <c r="U492" s="202"/>
      <c r="V492" s="613"/>
      <c r="W492" s="608"/>
    </row>
    <row r="493" spans="1:23" s="127" customFormat="1">
      <c r="A493" s="145" t="str">
        <f t="shared" si="14"/>
        <v>-</v>
      </c>
      <c r="B493" s="146" t="str">
        <f>_xlfn.XLOOKUP($A493,Dept.Meta!$A:$A,Dept.Meta!$F:$F,"-",0,1)</f>
        <v>-</v>
      </c>
      <c r="C493" s="629" t="str">
        <f>_xlfn.XLOOKUP(_xlfn.CONCAT($G493,"-",$I493),Div.Meta!$H:$H,Div.Meta!$C:$C,"-",0,1)</f>
        <v>-</v>
      </c>
      <c r="D493" s="302"/>
      <c r="E493" s="146" t="str">
        <f>IF($D493="","-",_xlfn.XLOOKUP($D493,Fund.Meta!$A:$A,Fund.Meta!$D:$D,"-",0,1))</f>
        <v>-</v>
      </c>
      <c r="F493" s="303" t="str">
        <f>IF($D493="","-",_xlfn.XLOOKUP($D493,Fund.Meta!$A:$A,Fund.Meta!$E:$E,"-",0,1))</f>
        <v>-</v>
      </c>
      <c r="G493" s="302"/>
      <c r="H493" s="303" t="str">
        <f>IF($G493="","-",_xlfn.XLOOKUP($G493,Appr.Meta!$A:$A,Appr.Meta!$D:$D,"-",0,1))</f>
        <v>-</v>
      </c>
      <c r="I493" s="304"/>
      <c r="J493" s="303" t="str">
        <f>IF($I493="","-",_xlfn.XLOOKUP($I493,'CC.Meta'!$A:$A,'CC.Meta'!$D:$D,"-",0,1))</f>
        <v>-</v>
      </c>
      <c r="K493" s="302"/>
      <c r="L493" s="146" t="str">
        <f>IF($K493="","-",_xlfn.XLOOKUP($K493,Obj.Meta!$A:$A,Obj.Meta!$D:$D,"-",0,1))</f>
        <v>-</v>
      </c>
      <c r="M493" s="300" t="str">
        <f>IF($K493="","-",_xlfn.XLOOKUP($K493,Obj.Meta!$A:$A,Obj.Meta!$F:$F,"-",0,1))</f>
        <v>-</v>
      </c>
      <c r="N493" s="356" t="str">
        <f>IF($I493="","-",_xlfn.XLOOKUP($K493,Obj.Meta!$A:$A,Obj.Meta!$O:$O,"-",0,1))</f>
        <v>-</v>
      </c>
      <c r="O493" s="357" t="str">
        <f t="shared" si="15"/>
        <v>---</v>
      </c>
      <c r="P493" s="333"/>
      <c r="Q493" s="133"/>
      <c r="R493" s="728"/>
      <c r="S493" s="200"/>
      <c r="T493" s="201"/>
      <c r="U493" s="202"/>
      <c r="V493" s="613"/>
      <c r="W493" s="608"/>
    </row>
    <row r="494" spans="1:23" s="127" customFormat="1">
      <c r="A494" s="145" t="str">
        <f t="shared" si="14"/>
        <v>-</v>
      </c>
      <c r="B494" s="146" t="str">
        <f>_xlfn.XLOOKUP($A494,Dept.Meta!$A:$A,Dept.Meta!$F:$F,"-",0,1)</f>
        <v>-</v>
      </c>
      <c r="C494" s="629" t="str">
        <f>_xlfn.XLOOKUP(_xlfn.CONCAT($G494,"-",$I494),Div.Meta!$H:$H,Div.Meta!$C:$C,"-",0,1)</f>
        <v>-</v>
      </c>
      <c r="D494" s="302"/>
      <c r="E494" s="146" t="str">
        <f>IF($D494="","-",_xlfn.XLOOKUP($D494,Fund.Meta!$A:$A,Fund.Meta!$D:$D,"-",0,1))</f>
        <v>-</v>
      </c>
      <c r="F494" s="303" t="str">
        <f>IF($D494="","-",_xlfn.XLOOKUP($D494,Fund.Meta!$A:$A,Fund.Meta!$E:$E,"-",0,1))</f>
        <v>-</v>
      </c>
      <c r="G494" s="302"/>
      <c r="H494" s="303" t="str">
        <f>IF($G494="","-",_xlfn.XLOOKUP($G494,Appr.Meta!$A:$A,Appr.Meta!$D:$D,"-",0,1))</f>
        <v>-</v>
      </c>
      <c r="I494" s="304"/>
      <c r="J494" s="303" t="str">
        <f>IF($I494="","-",_xlfn.XLOOKUP($I494,'CC.Meta'!$A:$A,'CC.Meta'!$D:$D,"-",0,1))</f>
        <v>-</v>
      </c>
      <c r="K494" s="302"/>
      <c r="L494" s="146" t="str">
        <f>IF($K494="","-",_xlfn.XLOOKUP($K494,Obj.Meta!$A:$A,Obj.Meta!$D:$D,"-",0,1))</f>
        <v>-</v>
      </c>
      <c r="M494" s="300" t="str">
        <f>IF($K494="","-",_xlfn.XLOOKUP($K494,Obj.Meta!$A:$A,Obj.Meta!$F:$F,"-",0,1))</f>
        <v>-</v>
      </c>
      <c r="N494" s="356" t="str">
        <f>IF($I494="","-",_xlfn.XLOOKUP($K494,Obj.Meta!$A:$A,Obj.Meta!$O:$O,"-",0,1))</f>
        <v>-</v>
      </c>
      <c r="O494" s="357" t="str">
        <f t="shared" si="15"/>
        <v>---</v>
      </c>
      <c r="P494" s="333"/>
      <c r="Q494" s="133"/>
      <c r="R494" s="728"/>
      <c r="S494" s="200"/>
      <c r="T494" s="201"/>
      <c r="U494" s="202"/>
      <c r="V494" s="613"/>
      <c r="W494" s="608"/>
    </row>
    <row r="495" spans="1:23" s="127" customFormat="1">
      <c r="A495" s="145" t="str">
        <f t="shared" si="14"/>
        <v>-</v>
      </c>
      <c r="B495" s="146" t="str">
        <f>_xlfn.XLOOKUP($A495,Dept.Meta!$A:$A,Dept.Meta!$F:$F,"-",0,1)</f>
        <v>-</v>
      </c>
      <c r="C495" s="629" t="str">
        <f>_xlfn.XLOOKUP(_xlfn.CONCAT($G495,"-",$I495),Div.Meta!$H:$H,Div.Meta!$C:$C,"-",0,1)</f>
        <v>-</v>
      </c>
      <c r="D495" s="302"/>
      <c r="E495" s="146" t="str">
        <f>IF($D495="","-",_xlfn.XLOOKUP($D495,Fund.Meta!$A:$A,Fund.Meta!$D:$D,"-",0,1))</f>
        <v>-</v>
      </c>
      <c r="F495" s="303" t="str">
        <f>IF($D495="","-",_xlfn.XLOOKUP($D495,Fund.Meta!$A:$A,Fund.Meta!$E:$E,"-",0,1))</f>
        <v>-</v>
      </c>
      <c r="G495" s="302"/>
      <c r="H495" s="303" t="str">
        <f>IF($G495="","-",_xlfn.XLOOKUP($G495,Appr.Meta!$A:$A,Appr.Meta!$D:$D,"-",0,1))</f>
        <v>-</v>
      </c>
      <c r="I495" s="304"/>
      <c r="J495" s="303" t="str">
        <f>IF($I495="","-",_xlfn.XLOOKUP($I495,'CC.Meta'!$A:$A,'CC.Meta'!$D:$D,"-",0,1))</f>
        <v>-</v>
      </c>
      <c r="K495" s="302"/>
      <c r="L495" s="146" t="str">
        <f>IF($K495="","-",_xlfn.XLOOKUP($K495,Obj.Meta!$A:$A,Obj.Meta!$D:$D,"-",0,1))</f>
        <v>-</v>
      </c>
      <c r="M495" s="300" t="str">
        <f>IF($K495="","-",_xlfn.XLOOKUP($K495,Obj.Meta!$A:$A,Obj.Meta!$F:$F,"-",0,1))</f>
        <v>-</v>
      </c>
      <c r="N495" s="356" t="str">
        <f>IF($I495="","-",_xlfn.XLOOKUP($K495,Obj.Meta!$A:$A,Obj.Meta!$O:$O,"-",0,1))</f>
        <v>-</v>
      </c>
      <c r="O495" s="357" t="str">
        <f t="shared" si="15"/>
        <v>---</v>
      </c>
      <c r="P495" s="333"/>
      <c r="Q495" s="133"/>
      <c r="R495" s="728"/>
      <c r="S495" s="200"/>
      <c r="T495" s="201"/>
      <c r="U495" s="202"/>
      <c r="V495" s="613"/>
      <c r="W495" s="608"/>
    </row>
    <row r="496" spans="1:23" s="127" customFormat="1">
      <c r="A496" s="145" t="str">
        <f t="shared" si="14"/>
        <v>-</v>
      </c>
      <c r="B496" s="146" t="str">
        <f>_xlfn.XLOOKUP($A496,Dept.Meta!$A:$A,Dept.Meta!$F:$F,"-",0,1)</f>
        <v>-</v>
      </c>
      <c r="C496" s="629" t="str">
        <f>_xlfn.XLOOKUP(_xlfn.CONCAT($G496,"-",$I496),Div.Meta!$H:$H,Div.Meta!$C:$C,"-",0,1)</f>
        <v>-</v>
      </c>
      <c r="D496" s="302"/>
      <c r="E496" s="146" t="str">
        <f>IF($D496="","-",_xlfn.XLOOKUP($D496,Fund.Meta!$A:$A,Fund.Meta!$D:$D,"-",0,1))</f>
        <v>-</v>
      </c>
      <c r="F496" s="303" t="str">
        <f>IF($D496="","-",_xlfn.XLOOKUP($D496,Fund.Meta!$A:$A,Fund.Meta!$E:$E,"-",0,1))</f>
        <v>-</v>
      </c>
      <c r="G496" s="302"/>
      <c r="H496" s="303" t="str">
        <f>IF($G496="","-",_xlfn.XLOOKUP($G496,Appr.Meta!$A:$A,Appr.Meta!$D:$D,"-",0,1))</f>
        <v>-</v>
      </c>
      <c r="I496" s="304"/>
      <c r="J496" s="303" t="str">
        <f>IF($I496="","-",_xlfn.XLOOKUP($I496,'CC.Meta'!$A:$A,'CC.Meta'!$D:$D,"-",0,1))</f>
        <v>-</v>
      </c>
      <c r="K496" s="302"/>
      <c r="L496" s="146" t="str">
        <f>IF($K496="","-",_xlfn.XLOOKUP($K496,Obj.Meta!$A:$A,Obj.Meta!$D:$D,"-",0,1))</f>
        <v>-</v>
      </c>
      <c r="M496" s="300" t="str">
        <f>IF($K496="","-",_xlfn.XLOOKUP($K496,Obj.Meta!$A:$A,Obj.Meta!$F:$F,"-",0,1))</f>
        <v>-</v>
      </c>
      <c r="N496" s="356" t="str">
        <f>IF($I496="","-",_xlfn.XLOOKUP($K496,Obj.Meta!$A:$A,Obj.Meta!$O:$O,"-",0,1))</f>
        <v>-</v>
      </c>
      <c r="O496" s="357" t="str">
        <f t="shared" si="15"/>
        <v>---</v>
      </c>
      <c r="P496" s="333"/>
      <c r="Q496" s="133"/>
      <c r="R496" s="728"/>
      <c r="S496" s="200"/>
      <c r="T496" s="201"/>
      <c r="U496" s="202"/>
      <c r="V496" s="613"/>
      <c r="W496" s="608"/>
    </row>
    <row r="497" spans="1:23" s="127" customFormat="1">
      <c r="A497" s="145" t="str">
        <f t="shared" si="14"/>
        <v>-</v>
      </c>
      <c r="B497" s="146" t="str">
        <f>_xlfn.XLOOKUP($A497,Dept.Meta!$A:$A,Dept.Meta!$F:$F,"-",0,1)</f>
        <v>-</v>
      </c>
      <c r="C497" s="629" t="str">
        <f>_xlfn.XLOOKUP(_xlfn.CONCAT($G497,"-",$I497),Div.Meta!$H:$H,Div.Meta!$C:$C,"-",0,1)</f>
        <v>-</v>
      </c>
      <c r="D497" s="302"/>
      <c r="E497" s="146" t="str">
        <f>IF($D497="","-",_xlfn.XLOOKUP($D497,Fund.Meta!$A:$A,Fund.Meta!$D:$D,"-",0,1))</f>
        <v>-</v>
      </c>
      <c r="F497" s="303" t="str">
        <f>IF($D497="","-",_xlfn.XLOOKUP($D497,Fund.Meta!$A:$A,Fund.Meta!$E:$E,"-",0,1))</f>
        <v>-</v>
      </c>
      <c r="G497" s="302"/>
      <c r="H497" s="303" t="str">
        <f>IF($G497="","-",_xlfn.XLOOKUP($G497,Appr.Meta!$A:$A,Appr.Meta!$D:$D,"-",0,1))</f>
        <v>-</v>
      </c>
      <c r="I497" s="304"/>
      <c r="J497" s="303" t="str">
        <f>IF($I497="","-",_xlfn.XLOOKUP($I497,'CC.Meta'!$A:$A,'CC.Meta'!$D:$D,"-",0,1))</f>
        <v>-</v>
      </c>
      <c r="K497" s="302"/>
      <c r="L497" s="146" t="str">
        <f>IF($K497="","-",_xlfn.XLOOKUP($K497,Obj.Meta!$A:$A,Obj.Meta!$D:$D,"-",0,1))</f>
        <v>-</v>
      </c>
      <c r="M497" s="300" t="str">
        <f>IF($K497="","-",_xlfn.XLOOKUP($K497,Obj.Meta!$A:$A,Obj.Meta!$F:$F,"-",0,1))</f>
        <v>-</v>
      </c>
      <c r="N497" s="356" t="str">
        <f>IF($I497="","-",_xlfn.XLOOKUP($K497,Obj.Meta!$A:$A,Obj.Meta!$O:$O,"-",0,1))</f>
        <v>-</v>
      </c>
      <c r="O497" s="357" t="str">
        <f t="shared" si="15"/>
        <v>---</v>
      </c>
      <c r="P497" s="333"/>
      <c r="Q497" s="133"/>
      <c r="R497" s="728"/>
      <c r="S497" s="200"/>
      <c r="T497" s="201"/>
      <c r="U497" s="202"/>
      <c r="V497" s="613"/>
      <c r="W497" s="608"/>
    </row>
    <row r="498" spans="1:23" s="127" customFormat="1">
      <c r="A498" s="145" t="str">
        <f t="shared" si="14"/>
        <v>-</v>
      </c>
      <c r="B498" s="146" t="str">
        <f>_xlfn.XLOOKUP($A498,Dept.Meta!$A:$A,Dept.Meta!$F:$F,"-",0,1)</f>
        <v>-</v>
      </c>
      <c r="C498" s="629" t="str">
        <f>_xlfn.XLOOKUP(_xlfn.CONCAT($G498,"-",$I498),Div.Meta!$H:$H,Div.Meta!$C:$C,"-",0,1)</f>
        <v>-</v>
      </c>
      <c r="D498" s="302"/>
      <c r="E498" s="146" t="str">
        <f>IF($D498="","-",_xlfn.XLOOKUP($D498,Fund.Meta!$A:$A,Fund.Meta!$D:$D,"-",0,1))</f>
        <v>-</v>
      </c>
      <c r="F498" s="303" t="str">
        <f>IF($D498="","-",_xlfn.XLOOKUP($D498,Fund.Meta!$A:$A,Fund.Meta!$E:$E,"-",0,1))</f>
        <v>-</v>
      </c>
      <c r="G498" s="302"/>
      <c r="H498" s="303" t="str">
        <f>IF($G498="","-",_xlfn.XLOOKUP($G498,Appr.Meta!$A:$A,Appr.Meta!$D:$D,"-",0,1))</f>
        <v>-</v>
      </c>
      <c r="I498" s="304"/>
      <c r="J498" s="303" t="str">
        <f>IF($I498="","-",_xlfn.XLOOKUP($I498,'CC.Meta'!$A:$A,'CC.Meta'!$D:$D,"-",0,1))</f>
        <v>-</v>
      </c>
      <c r="K498" s="302"/>
      <c r="L498" s="146" t="str">
        <f>IF($K498="","-",_xlfn.XLOOKUP($K498,Obj.Meta!$A:$A,Obj.Meta!$D:$D,"-",0,1))</f>
        <v>-</v>
      </c>
      <c r="M498" s="300" t="str">
        <f>IF($K498="","-",_xlfn.XLOOKUP($K498,Obj.Meta!$A:$A,Obj.Meta!$F:$F,"-",0,1))</f>
        <v>-</v>
      </c>
      <c r="N498" s="356" t="str">
        <f>IF($I498="","-",_xlfn.XLOOKUP($K498,Obj.Meta!$A:$A,Obj.Meta!$O:$O,"-",0,1))</f>
        <v>-</v>
      </c>
      <c r="O498" s="357" t="str">
        <f t="shared" si="15"/>
        <v>---</v>
      </c>
      <c r="P498" s="333"/>
      <c r="Q498" s="133"/>
      <c r="R498" s="728"/>
      <c r="S498" s="200"/>
      <c r="T498" s="201"/>
      <c r="U498" s="202"/>
      <c r="V498" s="613"/>
      <c r="W498" s="608"/>
    </row>
    <row r="499" spans="1:23" s="127" customFormat="1">
      <c r="A499" s="145" t="str">
        <f t="shared" si="14"/>
        <v>-</v>
      </c>
      <c r="B499" s="146" t="str">
        <f>_xlfn.XLOOKUP($A499,Dept.Meta!$A:$A,Dept.Meta!$F:$F,"-",0,1)</f>
        <v>-</v>
      </c>
      <c r="C499" s="629" t="str">
        <f>_xlfn.XLOOKUP(_xlfn.CONCAT($G499,"-",$I499),Div.Meta!$H:$H,Div.Meta!$C:$C,"-",0,1)</f>
        <v>-</v>
      </c>
      <c r="D499" s="302"/>
      <c r="E499" s="146" t="str">
        <f>IF($D499="","-",_xlfn.XLOOKUP($D499,Fund.Meta!$A:$A,Fund.Meta!$D:$D,"-",0,1))</f>
        <v>-</v>
      </c>
      <c r="F499" s="303" t="str">
        <f>IF($D499="","-",_xlfn.XLOOKUP($D499,Fund.Meta!$A:$A,Fund.Meta!$E:$E,"-",0,1))</f>
        <v>-</v>
      </c>
      <c r="G499" s="302"/>
      <c r="H499" s="303" t="str">
        <f>IF($G499="","-",_xlfn.XLOOKUP($G499,Appr.Meta!$A:$A,Appr.Meta!$D:$D,"-",0,1))</f>
        <v>-</v>
      </c>
      <c r="I499" s="304"/>
      <c r="J499" s="303" t="str">
        <f>IF($I499="","-",_xlfn.XLOOKUP($I499,'CC.Meta'!$A:$A,'CC.Meta'!$D:$D,"-",0,1))</f>
        <v>-</v>
      </c>
      <c r="K499" s="302"/>
      <c r="L499" s="146" t="str">
        <f>IF($K499="","-",_xlfn.XLOOKUP($K499,Obj.Meta!$A:$A,Obj.Meta!$D:$D,"-",0,1))</f>
        <v>-</v>
      </c>
      <c r="M499" s="300" t="str">
        <f>IF($K499="","-",_xlfn.XLOOKUP($K499,Obj.Meta!$A:$A,Obj.Meta!$F:$F,"-",0,1))</f>
        <v>-</v>
      </c>
      <c r="N499" s="356" t="str">
        <f>IF($I499="","-",_xlfn.XLOOKUP($K499,Obj.Meta!$A:$A,Obj.Meta!$O:$O,"-",0,1))</f>
        <v>-</v>
      </c>
      <c r="O499" s="357" t="str">
        <f t="shared" si="15"/>
        <v>---</v>
      </c>
      <c r="P499" s="333"/>
      <c r="Q499" s="133"/>
      <c r="R499" s="728"/>
      <c r="S499" s="200"/>
      <c r="T499" s="201"/>
      <c r="U499" s="202"/>
      <c r="V499" s="613"/>
      <c r="W499" s="608"/>
    </row>
    <row r="500" spans="1:23" s="127" customFormat="1">
      <c r="A500" s="145" t="str">
        <f t="shared" si="14"/>
        <v>-</v>
      </c>
      <c r="B500" s="146" t="str">
        <f>_xlfn.XLOOKUP($A500,Dept.Meta!$A:$A,Dept.Meta!$F:$F,"-",0,1)</f>
        <v>-</v>
      </c>
      <c r="C500" s="629" t="str">
        <f>_xlfn.XLOOKUP(_xlfn.CONCAT($G500,"-",$I500),Div.Meta!$H:$H,Div.Meta!$C:$C,"-",0,1)</f>
        <v>-</v>
      </c>
      <c r="D500" s="302"/>
      <c r="E500" s="146" t="str">
        <f>IF($D500="","-",_xlfn.XLOOKUP($D500,Fund.Meta!$A:$A,Fund.Meta!$D:$D,"-",0,1))</f>
        <v>-</v>
      </c>
      <c r="F500" s="303" t="str">
        <f>IF($D500="","-",_xlfn.XLOOKUP($D500,Fund.Meta!$A:$A,Fund.Meta!$E:$E,"-",0,1))</f>
        <v>-</v>
      </c>
      <c r="G500" s="302"/>
      <c r="H500" s="303" t="str">
        <f>IF($G500="","-",_xlfn.XLOOKUP($G500,Appr.Meta!$A:$A,Appr.Meta!$D:$D,"-",0,1))</f>
        <v>-</v>
      </c>
      <c r="I500" s="304"/>
      <c r="J500" s="303" t="str">
        <f>IF($I500="","-",_xlfn.XLOOKUP($I500,'CC.Meta'!$A:$A,'CC.Meta'!$D:$D,"-",0,1))</f>
        <v>-</v>
      </c>
      <c r="K500" s="302"/>
      <c r="L500" s="146" t="str">
        <f>IF($K500="","-",_xlfn.XLOOKUP($K500,Obj.Meta!$A:$A,Obj.Meta!$D:$D,"-",0,1))</f>
        <v>-</v>
      </c>
      <c r="M500" s="300" t="str">
        <f>IF($K500="","-",_xlfn.XLOOKUP($K500,Obj.Meta!$A:$A,Obj.Meta!$F:$F,"-",0,1))</f>
        <v>-</v>
      </c>
      <c r="N500" s="356" t="str">
        <f>IF($I500="","-",_xlfn.XLOOKUP($K500,Obj.Meta!$A:$A,Obj.Meta!$O:$O,"-",0,1))</f>
        <v>-</v>
      </c>
      <c r="O500" s="357" t="str">
        <f t="shared" si="15"/>
        <v>---</v>
      </c>
      <c r="P500" s="333"/>
      <c r="Q500" s="133"/>
      <c r="R500" s="728"/>
      <c r="S500" s="200"/>
      <c r="T500" s="201"/>
      <c r="U500" s="202"/>
      <c r="V500" s="613"/>
      <c r="W500" s="608"/>
    </row>
  </sheetData>
  <sheetProtection formatCells="0" formatColumns="0" formatRows="0" insertRows="0" deleteRows="0" sort="0" autoFilter="0" pivotTables="0"/>
  <autoFilter ref="A14:W500" xr:uid="{38F1DCEB-DA05-4BE2-B3CD-E04ECD528EF0}">
    <sortState xmlns:xlrd2="http://schemas.microsoft.com/office/spreadsheetml/2017/richdata2" ref="A15:W500">
      <sortCondition ref="A15:A500"/>
      <sortCondition ref="D15:D500"/>
      <sortCondition ref="G15:G500"/>
      <sortCondition ref="I15:I500"/>
      <sortCondition ref="K15:K500"/>
      <sortCondition ref="P15:P500" customList="Baseline,Baseline - Capital,Reduction,Supplemental,Supplemental - Capital"/>
      <sortCondition ref="Q15:Q500" customList="Recurring,One-Time"/>
      <sortCondition descending="1" ref="S15:S500"/>
      <sortCondition descending="1" ref="T15:T500"/>
      <sortCondition descending="1" ref="U15:U500"/>
      <sortCondition descending="1" ref="V15:V500"/>
    </sortState>
  </autoFilter>
  <sortState xmlns:xlrd2="http://schemas.microsoft.com/office/spreadsheetml/2017/richdata2" ref="A15:W500">
    <sortCondition ref="A15:A500"/>
    <sortCondition ref="D15:D500"/>
    <sortCondition ref="G15:G500"/>
    <sortCondition ref="I15:I500"/>
    <sortCondition ref="K15:K500"/>
    <sortCondition ref="P15:P500"/>
    <sortCondition ref="Q15:Q500"/>
    <sortCondition descending="1" ref="S15:S500"/>
    <sortCondition descending="1" ref="T15:T500"/>
    <sortCondition descending="1" ref="U15:U500"/>
    <sortCondition descending="1" ref="V15:V500"/>
  </sortState>
  <phoneticPr fontId="15" type="noConversion"/>
  <conditionalFormatting sqref="N15:N500 Q15:Q500">
    <cfRule type="containsText" dxfId="28" priority="8" operator="containsText" text="Recurring">
      <formula>NOT(ISERROR(SEARCH("Recurring",N15)))</formula>
    </cfRule>
    <cfRule type="containsText" dxfId="27" priority="10" operator="containsText" text="One-Time">
      <formula>NOT(ISERROR(SEARCH("One-Time",N15)))</formula>
    </cfRule>
  </conditionalFormatting>
  <conditionalFormatting sqref="O15:O500">
    <cfRule type="duplicateValues" dxfId="26" priority="4571"/>
  </conditionalFormatting>
  <conditionalFormatting sqref="P15:P500">
    <cfRule type="containsText" dxfId="25" priority="6" operator="containsText" text="Baseline">
      <formula>NOT(ISERROR(SEARCH("Baseline",P15)))</formula>
    </cfRule>
    <cfRule type="containsText" dxfId="24" priority="7" operator="containsText" text="Supplemental">
      <formula>NOT(ISERROR(SEARCH("Supplemental",P15)))</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1CFB78D-5EC5-4C29-8CC1-46F7D6AC01FD}">
          <x14:formula1>
            <xm:f>'Drop-Downs'!$A$7:$A$8</xm:f>
          </x14:formula1>
          <xm:sqref>P15:P500</xm:sqref>
        </x14:dataValidation>
        <x14:dataValidation type="list" allowBlank="1" showInputMessage="1" showErrorMessage="1" xr:uid="{57148662-9B0B-4302-9230-055E09B880A4}">
          <x14:formula1>
            <xm:f>'Drop-Downs'!$C$2:$C$3</xm:f>
          </x14:formula1>
          <xm:sqref>Q15:Q500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4BA90-E847-45A4-ADBC-E918DDCDD6A7}">
  <sheetPr codeName="Sheet5">
    <tabColor rgb="FFCCCCFF"/>
  </sheetPr>
  <dimension ref="A1:Y2159"/>
  <sheetViews>
    <sheetView zoomScale="80" zoomScaleNormal="80" workbookViewId="0">
      <selection activeCell="M40" sqref="M40"/>
    </sheetView>
  </sheetViews>
  <sheetFormatPr defaultColWidth="8.5546875" defaultRowHeight="15.6"/>
  <cols>
    <col min="1" max="1" width="8.88671875" style="314" customWidth="1"/>
    <col min="2" max="2" width="50.44140625" style="314" bestFit="1" customWidth="1"/>
    <col min="3" max="3" width="14.6640625" style="314" customWidth="1"/>
    <col min="4" max="5" width="8.88671875" style="314" customWidth="1"/>
    <col min="6" max="6" width="15.44140625" style="314" bestFit="1" customWidth="1"/>
    <col min="7" max="7" width="14.88671875" style="314" customWidth="1"/>
    <col min="8" max="10" width="14.6640625" style="314" customWidth="1"/>
    <col min="11" max="12" width="8.88671875" style="314" customWidth="1"/>
    <col min="13" max="16" width="14.6640625" style="314" customWidth="1"/>
    <col min="17" max="17" width="8.88671875" style="314" customWidth="1"/>
    <col min="18" max="18" width="16.88671875" style="314" customWidth="1"/>
    <col min="19" max="19" width="13.5546875" style="314" customWidth="1"/>
    <col min="20" max="20" width="17.6640625" style="314" customWidth="1"/>
    <col min="21" max="21" width="16.5546875" style="314" customWidth="1"/>
    <col min="22" max="22" width="17.6640625" style="314" customWidth="1"/>
    <col min="23" max="27" width="8.88671875" style="314" customWidth="1"/>
    <col min="28" max="16384" width="8.5546875" style="314"/>
  </cols>
  <sheetData>
    <row r="1" spans="1:24" s="11" customFormat="1" ht="21.6" thickBot="1">
      <c r="A1" s="139" t="s">
        <v>190</v>
      </c>
      <c r="B1" s="139"/>
      <c r="C1" s="139"/>
      <c r="D1" s="139"/>
      <c r="E1" s="139"/>
      <c r="F1" s="139"/>
      <c r="G1" s="139"/>
      <c r="H1" s="139"/>
      <c r="I1" s="139"/>
      <c r="J1" s="139"/>
      <c r="K1" s="139"/>
      <c r="L1" s="139"/>
      <c r="M1" s="139"/>
      <c r="N1" s="139"/>
      <c r="O1" s="139"/>
      <c r="P1" s="139"/>
      <c r="Q1" s="139"/>
      <c r="R1" s="139"/>
      <c r="S1" s="139"/>
      <c r="T1" s="139"/>
      <c r="U1" s="139"/>
      <c r="V1" s="139"/>
      <c r="W1" s="139"/>
      <c r="X1" s="139"/>
    </row>
    <row r="3" spans="1:24" ht="16.2" thickBot="1"/>
    <row r="4" spans="1:24" s="377" customFormat="1" ht="16.2" thickBot="1">
      <c r="G4" s="544" t="s">
        <v>191</v>
      </c>
      <c r="H4" s="368"/>
      <c r="I4" s="368"/>
      <c r="J4" s="369"/>
      <c r="N4" s="545" t="s">
        <v>192</v>
      </c>
      <c r="O4" s="372"/>
      <c r="P4" s="373"/>
      <c r="T4" s="546" t="s">
        <v>193</v>
      </c>
      <c r="U4" s="547"/>
      <c r="V4" s="548"/>
    </row>
    <row r="5" spans="1:24">
      <c r="B5" s="531" t="s">
        <v>194</v>
      </c>
      <c r="C5" s="378"/>
      <c r="F5" s="324"/>
      <c r="G5" s="524" t="s">
        <v>50</v>
      </c>
      <c r="H5" s="525" t="s">
        <v>50</v>
      </c>
      <c r="I5" s="324" t="s">
        <v>81</v>
      </c>
      <c r="J5" s="526" t="s">
        <v>195</v>
      </c>
      <c r="M5" s="534"/>
      <c r="N5" s="760" t="s">
        <v>50</v>
      </c>
      <c r="O5" s="761" t="s">
        <v>81</v>
      </c>
      <c r="P5" s="534" t="s">
        <v>195</v>
      </c>
      <c r="S5" s="536"/>
      <c r="T5" s="537" t="s">
        <v>50</v>
      </c>
      <c r="U5" s="538" t="s">
        <v>81</v>
      </c>
      <c r="V5" s="536" t="s">
        <v>195</v>
      </c>
    </row>
    <row r="6" spans="1:24" ht="16.2" thickBot="1">
      <c r="B6" s="532" t="s">
        <v>196</v>
      </c>
      <c r="C6" s="533"/>
      <c r="F6" s="527" t="s">
        <v>20</v>
      </c>
      <c r="G6" s="528" t="s">
        <v>197</v>
      </c>
      <c r="H6" s="529" t="s">
        <v>198</v>
      </c>
      <c r="I6" s="527" t="s">
        <v>197</v>
      </c>
      <c r="J6" s="530" t="s">
        <v>197</v>
      </c>
      <c r="M6" s="535" t="s">
        <v>199</v>
      </c>
      <c r="N6" s="762" t="s">
        <v>197</v>
      </c>
      <c r="O6" s="763" t="s">
        <v>197</v>
      </c>
      <c r="P6" s="535" t="s">
        <v>197</v>
      </c>
      <c r="S6" s="539" t="s">
        <v>20</v>
      </c>
      <c r="T6" s="540" t="s">
        <v>197</v>
      </c>
      <c r="U6" s="541" t="s">
        <v>197</v>
      </c>
      <c r="V6" s="539" t="s">
        <v>197</v>
      </c>
    </row>
    <row r="7" spans="1:24">
      <c r="B7" s="379" t="s">
        <v>200</v>
      </c>
      <c r="C7" s="380">
        <v>4432310</v>
      </c>
      <c r="F7" s="550" t="str" cm="1">
        <f t="array" ref="F7:F11">SUBSTITUTE(
_xlfn._xlws.SORT(
_xlfn.UNIQUE(
_xlfn.VSTACK(
'FTE, Salary-Wage, &amp; Benefits'!$D$15:$D$1000,
'Overtime &amp; Other Personnel'!$D$15:$D$150,
'Non-Personnel Operating'!$D$19:$D$3505))),
"","")</f>
        <v>1000</v>
      </c>
      <c r="G7" s="360">
        <f>SUMIFS('FTE, Salary-Wage, &amp; Benefits'!$AI$15:$AI$1000,'FTE, Salary-Wage, &amp; Benefits'!$D$15:$D$1000,$F7,'FTE, Salary-Wage, &amp; Benefits'!$L$15:$L$1000,"Baseline*")
+SUMIFS('Overtime &amp; Other Personnel'!$Y$15:$Y$150,'Overtime &amp; Other Personnel'!$D$15:$D$150,$F7,'Overtime &amp; Other Personnel'!$N$15:$N$150,"Baseline*")
+SUMIFS('Non-Personnel Operating'!$Z$15:$Z$3650,'Non-Personnel Operating'!$D$15:$D$3650,$F7,'Non-Personnel Operating'!$O$15:$O$3650,"Baseline*")</f>
        <v>3894824.2800000003</v>
      </c>
      <c r="H7" s="741" t="str" cm="1">
        <f t="array" ref="H7">IFERROR(_xlfn.IFS(
(IF($F7="1000",$C$13,_xlfn.XLOOKUP($F7,$B$21:$B$21,$C$21:$C$21,"-",0,1))-G7)&lt;0,"Exceeded!",
(IF($F7="1000",$C$13,_xlfn.XLOOKUP($F7,$B$21:$B$21,$C$21:$C$21,"-",0,1))-G7)&gt;0,"✔",
$F7="","-"),"-")</f>
        <v>✔</v>
      </c>
      <c r="I7" s="362">
        <f>SUMIFS('FTE, Salary-Wage, &amp; Benefits'!$AI$15:$AI$1000,'FTE, Salary-Wage, &amp; Benefits'!$D$15:$D$1000,$F7,'FTE, Salary-Wage, &amp; Benefits'!$L$15:$L$1000,"Supplemental*")
+SUMIFS('Overtime &amp; Other Personnel'!$Y$15:$Y$150,'Overtime &amp; Other Personnel'!$D$15:$D$150,$F7,'Overtime &amp; Other Personnel'!$N$15:$N$150,"Supplemental*")
+SUMIFS('Non-Personnel Operating'!$Z$19:$Z$3650,'Non-Personnel Operating'!$D$19:$D$3650,$F7,'Non-Personnel Operating'!$O$19:$O$3650,"Supplemental*")</f>
        <v>1178822</v>
      </c>
      <c r="J7" s="662">
        <f>G7+I7</f>
        <v>5073646.28</v>
      </c>
      <c r="M7" s="771" t="str" cm="1">
        <f t="array" ref="M7:M10">SUBSTITUTE(
_xlfn._xlws.SORT(
_xlfn.UNIQUE(
_xlfn.VSTACK(
'FTE, Salary-Wage, &amp; Benefits'!$D$15:$D$1000),
FALSE,FALSE)),
"","")</f>
        <v>1000</v>
      </c>
      <c r="N7" s="772">
        <f>SUMIFS('FTE, Salary-Wage, &amp; Benefits'!$X$15:$X$1000,'FTE, Salary-Wage, &amp; Benefits'!$D$15:$D$1000,$M7,'FTE, Salary-Wage, &amp; Benefits'!$L$15:$L$1000,"Baseline")</f>
        <v>26</v>
      </c>
      <c r="O7" s="773">
        <f>SUMIFS('FTE, Salary-Wage, &amp; Benefits'!$X$15:$X$1000,'FTE, Salary-Wage, &amp; Benefits'!$D$15:$D$1000,$M7,'FTE, Salary-Wage, &amp; Benefits'!$L$15:$L$1000,"Supplemental")</f>
        <v>6</v>
      </c>
      <c r="P7" s="774">
        <f t="shared" ref="P7:P12" si="0">SUM(O7:O7)</f>
        <v>6</v>
      </c>
      <c r="S7" s="552" t="str" cm="1">
        <f t="array" ref="S7:S9">SUBSTITUTE(
_xlfn._xlws.SORT(
_xlfn.UNIQUE(
Revenue!$D$15:$D$500,FALSE,FALSE)),
"","")</f>
        <v>1000</v>
      </c>
      <c r="T7" s="553">
        <f>SUMIFS(Revenue!$V$15:$V$500,Revenue!$D$15:$D$500,$S7,Revenue!$P$15:$P$500,"Baseline")</f>
        <v>392000</v>
      </c>
      <c r="U7" s="554">
        <f>SUMIFS(Revenue!$V$15:$V$500,Revenue!$D$15:$D$500,$S7,Revenue!$P$15:$P$500,"Supplemental")</f>
        <v>0</v>
      </c>
      <c r="V7" s="555">
        <f t="shared" ref="V7" si="1">SUM(T7:U7)</f>
        <v>392000</v>
      </c>
    </row>
    <row r="8" spans="1:24">
      <c r="B8" s="313" t="s">
        <v>201</v>
      </c>
      <c r="C8" s="320">
        <v>-350000</v>
      </c>
      <c r="F8" s="522" t="str">
        <v>2107</v>
      </c>
      <c r="G8" s="360">
        <f>SUMIFS('FTE, Salary-Wage, &amp; Benefits'!$AI$15:$AI$1000,'FTE, Salary-Wage, &amp; Benefits'!$D$15:$D$1000,$F8,'FTE, Salary-Wage, &amp; Benefits'!$L$15:$L$1000,"Baseline*")
+SUMIFS('Overtime &amp; Other Personnel'!$Y$15:$Y$150,'Overtime &amp; Other Personnel'!$D$15:$D$150,$F8,'Overtime &amp; Other Personnel'!$N$15:$N$150,"Baseline*")
+SUMIFS('Non-Personnel Operating'!$Z$15:$Z$3650,'Non-Personnel Operating'!$D$15:$D$3650,$F8,'Non-Personnel Operating'!$O$15:$O$3650,"Baseline*")</f>
        <v>300104</v>
      </c>
      <c r="H8" s="742" t="str" cm="1">
        <f t="array" ref="H8">IFERROR(_xlfn.IFS(
(IF($F8="1000",$C$13,_xlfn.XLOOKUP($F8,$B$21:$B$21,$C$21:$C$21,"-",0,1))-G8)&lt;0,"Exceeded!",
(IF($F8="1000",$C$13,_xlfn.XLOOKUP($F8,$B$21:$B$21,$C$21:$C$21,"-",0,1))-G8)&gt;0,"✔",
$F8="","-"),"-")</f>
        <v>-</v>
      </c>
      <c r="I8" s="362">
        <f>SUMIFS('FTE, Salary-Wage, &amp; Benefits'!$AI$15:$AI$1000,'FTE, Salary-Wage, &amp; Benefits'!$D$15:$D$1000,$F8,'FTE, Salary-Wage, &amp; Benefits'!$L$15:$L$1000,"Supplemental*")
+SUMIFS('Overtime &amp; Other Personnel'!$Y$15:$Y$150,'Overtime &amp; Other Personnel'!$D$15:$D$150,$F8,'Overtime &amp; Other Personnel'!$N$15:$N$150,"Supplemental*")
+SUMIFS('Non-Personnel Operating'!$Z$19:$Z$3650,'Non-Personnel Operating'!$D$19:$D$3650,$F8,'Non-Personnel Operating'!$O$19:$O$3650,"Supplemental*")</f>
        <v>11842</v>
      </c>
      <c r="J8" s="662">
        <f t="shared" ref="J8:J12" si="2">G8+I8</f>
        <v>311946</v>
      </c>
      <c r="M8" s="551" t="str">
        <v>2107</v>
      </c>
      <c r="N8" s="664">
        <f>SUMIFS('FTE, Salary-Wage, &amp; Benefits'!$X$15:$X$1000,'FTE, Salary-Wage, &amp; Benefits'!$D$15:$D$1000,$M8,'FTE, Salary-Wage, &amp; Benefits'!$L$15:$L$1000,"Baseline")</f>
        <v>3</v>
      </c>
      <c r="O8" s="764">
        <f>SUMIFS('FTE, Salary-Wage, &amp; Benefits'!$X$15:$X$1000,'FTE, Salary-Wage, &amp; Benefits'!$D$15:$D$1000,$M8,'FTE, Salary-Wage, &amp; Benefits'!$L$15:$L$1000,"Supplemental")</f>
        <v>0</v>
      </c>
      <c r="P8" s="549">
        <f t="shared" si="0"/>
        <v>0</v>
      </c>
      <c r="S8" s="552" t="str">
        <v>3217</v>
      </c>
      <c r="T8" s="553">
        <f>SUMIFS(Revenue!$V$15:$V$500,Revenue!$D$15:$D$500,$S8,Revenue!$P$15:$P$500,"Baseline")</f>
        <v>3060000</v>
      </c>
      <c r="U8" s="554">
        <f>SUMIFS(Revenue!$V$15:$V$500,Revenue!$D$15:$D$500,$S8,Revenue!$P$15:$P$500,"Supplemental")</f>
        <v>0</v>
      </c>
      <c r="V8" s="555">
        <f t="shared" ref="V8:V9" si="3">SUM(T8:U8)</f>
        <v>3060000</v>
      </c>
    </row>
    <row r="9" spans="1:24">
      <c r="B9" s="313" t="s">
        <v>202</v>
      </c>
      <c r="C9" s="320">
        <v>-3144</v>
      </c>
      <c r="F9" s="522" t="str">
        <v>3217</v>
      </c>
      <c r="G9" s="360">
        <f>SUMIFS('FTE, Salary-Wage, &amp; Benefits'!$AI$15:$AI$1000,'FTE, Salary-Wage, &amp; Benefits'!$D$15:$D$1000,$F9,'FTE, Salary-Wage, &amp; Benefits'!$L$15:$L$1000,"Baseline*")
+SUMIFS('Overtime &amp; Other Personnel'!$Y$15:$Y$150,'Overtime &amp; Other Personnel'!$D$15:$D$150,$F9,'Overtime &amp; Other Personnel'!$N$15:$N$150,"Baseline*")
+SUMIFS('Non-Personnel Operating'!$Z$15:$Z$3650,'Non-Personnel Operating'!$D$15:$D$3650,$F9,'Non-Personnel Operating'!$O$15:$O$3650,"Baseline*")</f>
        <v>1389743</v>
      </c>
      <c r="H9" s="742" t="str" cm="1">
        <f t="array" ref="H9">IFERROR(_xlfn.IFS(
(IF($F9="1000",$C$13,_xlfn.XLOOKUP($F9,$B$21:$B$21,$C$21:$C$21,"-",0,1))-G9)&lt;0,"Exceeded!",
(IF($F9="1000",$C$13,_xlfn.XLOOKUP($F9,$B$21:$B$21,$C$21:$C$21,"-",0,1))-G9)&gt;0,"✔",
$F9="","-"),"-")</f>
        <v>✔</v>
      </c>
      <c r="I9" s="362">
        <f>SUMIFS('FTE, Salary-Wage, &amp; Benefits'!$AI$15:$AI$1000,'FTE, Salary-Wage, &amp; Benefits'!$D$15:$D$1000,$F9,'FTE, Salary-Wage, &amp; Benefits'!$L$15:$L$1000,"Supplemental*")
+SUMIFS('Overtime &amp; Other Personnel'!$Y$15:$Y$150,'Overtime &amp; Other Personnel'!$D$15:$D$150,$F9,'Overtime &amp; Other Personnel'!$N$15:$N$150,"Supplemental*")
+SUMIFS('Non-Personnel Operating'!$Z$19:$Z$3650,'Non-Personnel Operating'!$D$19:$D$3650,$F9,'Non-Personnel Operating'!$O$19:$O$3650,"Supplemental*")</f>
        <v>0</v>
      </c>
      <c r="J9" s="662">
        <f t="shared" si="2"/>
        <v>1389743</v>
      </c>
      <c r="M9" s="551" t="str">
        <v>3217</v>
      </c>
      <c r="N9" s="664">
        <f>SUMIFS('FTE, Salary-Wage, &amp; Benefits'!$X$15:$X$1000,'FTE, Salary-Wage, &amp; Benefits'!$D$15:$D$1000,$M9,'FTE, Salary-Wage, &amp; Benefits'!$L$15:$L$1000,"Baseline")</f>
        <v>10</v>
      </c>
      <c r="O9" s="764">
        <f>SUMIFS('FTE, Salary-Wage, &amp; Benefits'!$X$15:$X$1000,'FTE, Salary-Wage, &amp; Benefits'!$D$15:$D$1000,$M9,'FTE, Salary-Wage, &amp; Benefits'!$L$15:$L$1000,"Supplemental")</f>
        <v>0</v>
      </c>
      <c r="P9" s="549">
        <f t="shared" si="0"/>
        <v>0</v>
      </c>
      <c r="S9" s="552" t="str">
        <v/>
      </c>
      <c r="T9" s="553">
        <f>SUMIFS(Revenue!$V$15:$V$500,Revenue!$D$15:$D$500,$S9,Revenue!$P$15:$P$500,"Baseline")</f>
        <v>0</v>
      </c>
      <c r="U9" s="554">
        <f>SUMIFS(Revenue!$V$15:$V$500,Revenue!$D$15:$D$500,$S9,Revenue!$P$15:$P$500,"Supplemental")</f>
        <v>0</v>
      </c>
      <c r="V9" s="555">
        <f t="shared" si="3"/>
        <v>0</v>
      </c>
    </row>
    <row r="10" spans="1:24" ht="16.2" thickBot="1">
      <c r="B10" s="313" t="s">
        <v>203</v>
      </c>
      <c r="C10" s="320">
        <v>66011</v>
      </c>
      <c r="F10" s="522" t="str">
        <v>4533</v>
      </c>
      <c r="G10" s="360">
        <f>SUMIFS('FTE, Salary-Wage, &amp; Benefits'!$AI$15:$AI$1000,'FTE, Salary-Wage, &amp; Benefits'!$D$15:$D$1000,$F10,'FTE, Salary-Wage, &amp; Benefits'!$L$15:$L$1000,"Baseline*")
+SUMIFS('Overtime &amp; Other Personnel'!$Y$15:$Y$150,'Overtime &amp; Other Personnel'!$D$15:$D$150,$F10,'Overtime &amp; Other Personnel'!$N$15:$N$150,"Baseline*")
+SUMIFS('Non-Personnel Operating'!$Z$15:$Z$3650,'Non-Personnel Operating'!$D$15:$D$3650,$F10,'Non-Personnel Operating'!$O$15:$O$3650,"Baseline*")</f>
        <v>500000</v>
      </c>
      <c r="H10" s="742" t="str" cm="1">
        <f t="array" ref="H10">IFERROR(_xlfn.IFS(
(IF($F10="1000",$C$13,_xlfn.XLOOKUP($F10,$B$21:$B$21,$C$21:$C$21,"-",0,1))-G10)&lt;0,"Exceeded!",
(IF($F10="1000",$C$13,_xlfn.XLOOKUP($F10,$B$21:$B$21,$C$21:$C$21,"-",0,1))-G10)&gt;0,"✔",
$F10="","-"),"-")</f>
        <v>-</v>
      </c>
      <c r="I10" s="362">
        <f>SUMIFS('FTE, Salary-Wage, &amp; Benefits'!$AI$15:$AI$1000,'FTE, Salary-Wage, &amp; Benefits'!$D$15:$D$1000,$F10,'FTE, Salary-Wage, &amp; Benefits'!$L$15:$L$1000,"Supplemental*")
+SUMIFS('Overtime &amp; Other Personnel'!$Y$15:$Y$150,'Overtime &amp; Other Personnel'!$D$15:$D$150,$F10,'Overtime &amp; Other Personnel'!$N$15:$N$150,"Supplemental*")
+SUMIFS('Non-Personnel Operating'!$Z$19:$Z$3650,'Non-Personnel Operating'!$D$19:$D$3650,$F10,'Non-Personnel Operating'!$O$19:$O$3650,"Supplemental*")</f>
        <v>500000</v>
      </c>
      <c r="J10" s="662">
        <f t="shared" si="2"/>
        <v>1000000</v>
      </c>
      <c r="M10" s="551" t="str">
        <v/>
      </c>
      <c r="N10" s="664">
        <f>SUMIFS('FTE, Salary-Wage, &amp; Benefits'!$X$15:$X$1000,'FTE, Salary-Wage, &amp; Benefits'!$D$15:$D$1000,$M10,'FTE, Salary-Wage, &amp; Benefits'!$L$15:$L$1000,"Baseline")</f>
        <v>0</v>
      </c>
      <c r="O10" s="764">
        <f>SUMIFS('FTE, Salary-Wage, &amp; Benefits'!$X$15:$X$1000,'FTE, Salary-Wage, &amp; Benefits'!$D$15:$D$1000,$M10,'FTE, Salary-Wage, &amp; Benefits'!$L$15:$L$1000,"Supplemental")</f>
        <v>0</v>
      </c>
      <c r="P10" s="549">
        <f t="shared" si="0"/>
        <v>0</v>
      </c>
      <c r="S10" s="552"/>
      <c r="T10" s="553">
        <f>SUMIFS(Revenue!$V$15:$V$500,Revenue!$D$15:$D$500,$S10,Revenue!$P$15:$P$500,"Baseline")</f>
        <v>0</v>
      </c>
      <c r="U10" s="554">
        <f>SUMIFS(Revenue!$V$15:$V$500,Revenue!$D$15:$D$500,$S10,Revenue!$P$15:$P$500,"Supplemental")</f>
        <v>0</v>
      </c>
      <c r="V10" s="555">
        <f t="shared" ref="V10" si="4">SUM(T10:U10)</f>
        <v>0</v>
      </c>
    </row>
    <row r="11" spans="1:24" ht="16.8" thickTop="1" thickBot="1">
      <c r="B11" s="313" t="s">
        <v>204</v>
      </c>
      <c r="C11" s="320">
        <v>0</v>
      </c>
      <c r="F11" s="522" t="str">
        <v/>
      </c>
      <c r="G11" s="360">
        <f>SUMIFS('FTE, Salary-Wage, &amp; Benefits'!$AI$15:$AI$1000,'FTE, Salary-Wage, &amp; Benefits'!$D$15:$D$1000,$F11,'FTE, Salary-Wage, &amp; Benefits'!$L$15:$L$1000,"Baseline*")
+SUMIFS('Overtime &amp; Other Personnel'!$Y$15:$Y$150,'Overtime &amp; Other Personnel'!$D$15:$D$150,$F11,'Overtime &amp; Other Personnel'!$N$15:$N$150,"Baseline*")
+SUMIFS('Non-Personnel Operating'!$Z$15:$Z$3650,'Non-Personnel Operating'!$D$15:$D$3650,$F11,'Non-Personnel Operating'!$O$15:$O$3650,"Baseline*")</f>
        <v>0</v>
      </c>
      <c r="H11" s="742" t="str" cm="1">
        <f t="array" ref="H11">IFERROR(_xlfn.IFS(
(IF($F11="1000",$C$13,_xlfn.XLOOKUP($F11,$B$21:$B$21,$C$21:$C$21,"-",0,1))-G11)&lt;0,"Exceeded!",
(IF($F11="1000",$C$13,_xlfn.XLOOKUP($F11,$B$21:$B$21,$C$21:$C$21,"-",0,1))-G11)&gt;0,"✔",
$F11="","-"),"-")</f>
        <v>-</v>
      </c>
      <c r="I11" s="362">
        <f>SUMIFS('FTE, Salary-Wage, &amp; Benefits'!$AI$15:$AI$1000,'FTE, Salary-Wage, &amp; Benefits'!$D$15:$D$1000,$F11,'FTE, Salary-Wage, &amp; Benefits'!$L$15:$L$1000,"Supplemental*")
+SUMIFS('Overtime &amp; Other Personnel'!$Y$15:$Y$150,'Overtime &amp; Other Personnel'!$D$15:$D$150,$F11,'Overtime &amp; Other Personnel'!$N$15:$N$150,"Supplemental*")
+SUMIFS('Non-Personnel Operating'!$Z$19:$Z$3650,'Non-Personnel Operating'!$D$19:$D$3650,$F11,'Non-Personnel Operating'!$O$19:$O$3650,"Supplemental*")</f>
        <v>0</v>
      </c>
      <c r="J11" s="662">
        <f t="shared" si="2"/>
        <v>0</v>
      </c>
      <c r="M11" s="551"/>
      <c r="N11" s="664">
        <f>SUMIFS('FTE, Salary-Wage, &amp; Benefits'!$X$15:$X$1000,'FTE, Salary-Wage, &amp; Benefits'!$D$15:$D$1000,$M11,'FTE, Salary-Wage, &amp; Benefits'!$L$15:$L$1000,"Baseline")</f>
        <v>0</v>
      </c>
      <c r="O11" s="764">
        <f>SUMIFS('FTE, Salary-Wage, &amp; Benefits'!$X$15:$X$1000,'FTE, Salary-Wage, &amp; Benefits'!$D$15:$D$1000,$M11,'FTE, Salary-Wage, &amp; Benefits'!$L$15:$L$1000,"Supplemental")</f>
        <v>0</v>
      </c>
      <c r="P11" s="549">
        <f t="shared" si="0"/>
        <v>0</v>
      </c>
      <c r="S11" s="557" t="s">
        <v>195</v>
      </c>
      <c r="T11" s="558">
        <f>SUM(T7:T10)</f>
        <v>3452000</v>
      </c>
      <c r="U11" s="559">
        <f>SUM(U7:U10)</f>
        <v>0</v>
      </c>
      <c r="V11" s="560">
        <f>SUM(V7:V10)</f>
        <v>3452000</v>
      </c>
    </row>
    <row r="12" spans="1:24" ht="16.2" thickBot="1">
      <c r="B12" s="313" t="s">
        <v>205</v>
      </c>
      <c r="C12" s="320">
        <v>0</v>
      </c>
      <c r="F12" s="522"/>
      <c r="G12" s="360">
        <f>SUMIFS('FTE, Salary-Wage, &amp; Benefits'!$AI$15:$AI$1000,'FTE, Salary-Wage, &amp; Benefits'!$D$15:$D$1000,$F12,'FTE, Salary-Wage, &amp; Benefits'!$L$15:$L$1000,"Baseline*")
+SUMIFS('Overtime &amp; Other Personnel'!$Y$15:$Y$150,'Overtime &amp; Other Personnel'!$D$15:$D$150,$F12,'Overtime &amp; Other Personnel'!$N$15:$N$150,"Baseline*")
+SUMIFS('Non-Personnel Operating'!$Z$15:$Z$3650,'Non-Personnel Operating'!$D$15:$D$3650,$F12,'Non-Personnel Operating'!$O$15:$O$3650,"Baseline*")</f>
        <v>0</v>
      </c>
      <c r="H12" s="743" t="str" cm="1">
        <f t="array" ref="H12">IFERROR(_xlfn.IFS(
(IF($F12="1000",$C$13,_xlfn.XLOOKUP($F12,$B$21:$B$21,$C$21:$C$21,"-",0,1))-G12)&lt;0,"Exceeded!",
(IF($F12="1000",$C$13,_xlfn.XLOOKUP($F12,$B$21:$B$21,$C$21:$C$21,"-",0,1))-G12)&gt;0,"✔",
$F12="","-"),"-")</f>
        <v>-</v>
      </c>
      <c r="I12" s="362">
        <f>SUMIFS('FTE, Salary-Wage, &amp; Benefits'!$AI$15:$AI$1000,'FTE, Salary-Wage, &amp; Benefits'!$D$15:$D$1000,$F12,'FTE, Salary-Wage, &amp; Benefits'!$L$15:$L$1000,"Supplemental*")
+SUMIFS('Overtime &amp; Other Personnel'!$Y$15:$Y$150,'Overtime &amp; Other Personnel'!$D$15:$D$150,$F12,'Overtime &amp; Other Personnel'!$N$15:$N$150,"Supplemental*")
+SUMIFS('Non-Personnel Operating'!$Z$19:$Z$3650,'Non-Personnel Operating'!$D$19:$D$3650,$F12,'Non-Personnel Operating'!$O$19:$O$3650,"Supplemental*")</f>
        <v>0</v>
      </c>
      <c r="J12" s="662">
        <f t="shared" si="2"/>
        <v>0</v>
      </c>
      <c r="M12" s="775"/>
      <c r="N12" s="665">
        <f>SUMIFS('FTE, Salary-Wage, &amp; Benefits'!$X$15:$X$1000,'FTE, Salary-Wage, &amp; Benefits'!$D$15:$D$1000,$M12,'FTE, Salary-Wage, &amp; Benefits'!$L$15:$L$1000,"Baseline")</f>
        <v>0</v>
      </c>
      <c r="O12" s="776">
        <f>SUMIFS('FTE, Salary-Wage, &amp; Benefits'!$X$15:$X$1000,'FTE, Salary-Wage, &amp; Benefits'!$D$15:$D$1000,$M12,'FTE, Salary-Wage, &amp; Benefits'!$L$15:$L$1000,"Supplemental")</f>
        <v>0</v>
      </c>
      <c r="P12" s="666">
        <f t="shared" si="0"/>
        <v>0</v>
      </c>
      <c r="U12" s="315"/>
    </row>
    <row r="13" spans="1:24" ht="16.8" thickTop="1" thickBot="1">
      <c r="B13" s="408" t="s">
        <v>206</v>
      </c>
      <c r="C13" s="321">
        <f>SUM(C7:C12)</f>
        <v>4145177</v>
      </c>
      <c r="F13" s="363" t="s">
        <v>195</v>
      </c>
      <c r="G13" s="364">
        <f>SUM(G7:G12)</f>
        <v>6084671.2800000003</v>
      </c>
      <c r="H13" s="365"/>
      <c r="I13" s="366">
        <f>SUM(I7:I12)</f>
        <v>1690664</v>
      </c>
      <c r="J13" s="367">
        <f>SUM(J7:J12)</f>
        <v>7775335.2800000003</v>
      </c>
      <c r="M13" s="370" t="s">
        <v>195</v>
      </c>
      <c r="N13" s="765">
        <f>SUM(N7:N12)</f>
        <v>39</v>
      </c>
      <c r="O13" s="766">
        <f>SUM(O7:O12)</f>
        <v>6</v>
      </c>
      <c r="P13" s="371">
        <f>SUM(P7:P12)</f>
        <v>6</v>
      </c>
    </row>
    <row r="14" spans="1:24" ht="16.2" thickBot="1">
      <c r="B14" s="406" t="s">
        <v>207</v>
      </c>
      <c r="C14" s="407">
        <v>-82904</v>
      </c>
      <c r="N14" s="315"/>
      <c r="T14" s="546" t="s">
        <v>208</v>
      </c>
      <c r="U14" s="561"/>
      <c r="V14" s="562"/>
    </row>
    <row r="15" spans="1:24" ht="16.8" thickTop="1" thickBot="1">
      <c r="B15" s="408" t="s">
        <v>209</v>
      </c>
      <c r="C15" s="321">
        <f>C13+C14</f>
        <v>4062273</v>
      </c>
      <c r="M15" s="315"/>
      <c r="R15" s="536"/>
      <c r="S15" s="536"/>
      <c r="T15" s="537" t="s">
        <v>50</v>
      </c>
      <c r="U15" s="538" t="s">
        <v>81</v>
      </c>
      <c r="V15" s="536" t="s">
        <v>195</v>
      </c>
    </row>
    <row r="16" spans="1:24" ht="16.2" thickBot="1">
      <c r="H16" s="544" t="s">
        <v>210</v>
      </c>
      <c r="I16" s="368"/>
      <c r="J16" s="369"/>
      <c r="M16" s="315"/>
      <c r="R16" s="539" t="s">
        <v>211</v>
      </c>
      <c r="S16" s="539" t="s">
        <v>20</v>
      </c>
      <c r="T16" s="540" t="s">
        <v>197</v>
      </c>
      <c r="U16" s="541" t="s">
        <v>197</v>
      </c>
      <c r="V16" s="539" t="s">
        <v>197</v>
      </c>
    </row>
    <row r="17" spans="2:22" ht="16.2" customHeight="1" thickBot="1">
      <c r="F17" s="324"/>
      <c r="G17" s="324"/>
      <c r="H17" s="747" t="s">
        <v>50</v>
      </c>
      <c r="I17" s="525" t="s">
        <v>81</v>
      </c>
      <c r="J17" s="526" t="s">
        <v>195</v>
      </c>
      <c r="R17" s="863" t="s">
        <v>212</v>
      </c>
      <c r="S17" s="563" t="str" cm="1">
        <f t="array" ref="S17:S19">SUBSTITUTE(
_xlfn._xlws.SORT(
_xlfn.UNIQUE(
Revenue!$D$15:$D$500,
FALSE,FALSE)),
"","")</f>
        <v>1000</v>
      </c>
      <c r="T17" s="564">
        <f>SUMIFS(Revenue!$V$15:$V$500,Revenue!$D$15:$D$500,$S17,Revenue!$M$15:$M$500,$R$17,Revenue!$P$15:$P$500,"Baseline")</f>
        <v>21000</v>
      </c>
      <c r="U17" s="565">
        <f>SUMIFS(Revenue!$V$15:$V$500,Revenue!$D$15:$D$500,$S17,Revenue!$M$15:$M$500,$R$17,Revenue!$P$15:$P$500,"Supplemental")</f>
        <v>0</v>
      </c>
      <c r="V17" s="566">
        <f>SUM(T17:U17)</f>
        <v>21000</v>
      </c>
    </row>
    <row r="18" spans="2:22" ht="16.2" thickBot="1">
      <c r="B18" s="556" t="s">
        <v>213</v>
      </c>
      <c r="C18" s="378"/>
      <c r="F18" s="527" t="s">
        <v>211</v>
      </c>
      <c r="G18" s="527" t="s">
        <v>20</v>
      </c>
      <c r="H18" s="748" t="s">
        <v>197</v>
      </c>
      <c r="I18" s="529" t="s">
        <v>197</v>
      </c>
      <c r="J18" s="530" t="s">
        <v>197</v>
      </c>
      <c r="R18" s="858"/>
      <c r="S18" s="552" t="str">
        <v>3217</v>
      </c>
      <c r="T18" s="553">
        <f>SUMIFS(Revenue!$V$15:$V$500,Revenue!$D$15:$D$500,$S18,Revenue!$M$15:$M$500,$R$17,Revenue!$P$15:$P$500,"Baseline")</f>
        <v>0</v>
      </c>
      <c r="U18" s="554">
        <f>SUMIFS(Revenue!$V$15:$V$500,Revenue!$D$15:$D$500,$S18,Revenue!$M$15:$M$500,$R$17,Revenue!$P$15:$P$500,"Supplemental")</f>
        <v>0</v>
      </c>
      <c r="V18" s="555">
        <f t="shared" ref="V18:V20" si="5">SUM(T18:U18)</f>
        <v>0</v>
      </c>
    </row>
    <row r="19" spans="2:22" ht="16.2" thickBot="1">
      <c r="B19" s="532" t="s">
        <v>214</v>
      </c>
      <c r="C19" s="533"/>
      <c r="F19" s="863" t="s">
        <v>215</v>
      </c>
      <c r="G19" s="622" t="str" cm="1">
        <f t="array" ref="G19:G22">SUBSTITUTE(
_xlfn._xlws.SORT(
_xlfn.UNIQUE(
_xlfn.VSTACK(
'FTE, Salary-Wage, &amp; Benefits'!$D$15:$D$1000),
FALSE,FALSE)),
"","")</f>
        <v>1000</v>
      </c>
      <c r="H19" s="744">
        <f>SUMIFS('FTE, Salary-Wage, &amp; Benefits'!$AI$15:$AI$1000,'FTE, Salary-Wage, &amp; Benefits'!$D$15:$D$1000,$G19,'FTE, Salary-Wage, &amp; Benefits'!$L$15:$L$1000,"Baseline*")</f>
        <v>3016491</v>
      </c>
      <c r="I19" s="623">
        <f>SUMIFS('FTE, Salary-Wage, &amp; Benefits'!$AI$15:$AI$1000,'FTE, Salary-Wage, &amp; Benefits'!$D$15:$D$1000,$G19,'FTE, Salary-Wage, &amp; Benefits'!$L$15:$L$1000,"Supplemental*")</f>
        <v>778822</v>
      </c>
      <c r="J19" s="749">
        <f>SUM(H19:I19)</f>
        <v>3795313</v>
      </c>
      <c r="R19" s="858"/>
      <c r="S19" s="552" t="str">
        <v/>
      </c>
      <c r="T19" s="553">
        <f>SUMIFS(Revenue!$V$15:$V$500,Revenue!$D$15:$D$500,$S19,Revenue!$M$15:$M$500,$R$17,Revenue!$P$15:$P$500,"Baseline")</f>
        <v>0</v>
      </c>
      <c r="U19" s="554">
        <f>SUMIFS(Revenue!$V$15:$V$500,Revenue!$D$15:$D$500,$S19,Revenue!$M$15:$M$500,$R$17,Revenue!$P$15:$P$500,"Supplemental")</f>
        <v>0</v>
      </c>
      <c r="V19" s="555">
        <f t="shared" si="5"/>
        <v>0</v>
      </c>
    </row>
    <row r="20" spans="2:22">
      <c r="B20" s="379" t="s">
        <v>20</v>
      </c>
      <c r="C20" s="381" t="s">
        <v>216</v>
      </c>
      <c r="F20" s="858"/>
      <c r="G20" s="441" t="str">
        <v>2107</v>
      </c>
      <c r="H20" s="360">
        <f>SUMIFS('FTE, Salary-Wage, &amp; Benefits'!$AI$15:$AI$1000,'FTE, Salary-Wage, &amp; Benefits'!$D$15:$D$1000,$G20,'FTE, Salary-Wage, &amp; Benefits'!$L$15:$L$1000,"Baseline*")</f>
        <v>300104</v>
      </c>
      <c r="I20" s="361">
        <f>SUMIFS('FTE, Salary-Wage, &amp; Benefits'!$AI$15:$AI$1000,'FTE, Salary-Wage, &amp; Benefits'!$D$15:$D$1000,$G20,'FTE, Salary-Wage, &amp; Benefits'!$L$15:$L$1000,"Supplemental*")</f>
        <v>0</v>
      </c>
      <c r="J20" s="750">
        <f t="shared" ref="J20:J33" si="6">SUM(H20:I20)</f>
        <v>300104</v>
      </c>
      <c r="R20" s="858"/>
      <c r="S20" s="552"/>
      <c r="T20" s="553">
        <f>SUMIFS(Revenue!$V$15:$V$500,Revenue!$D$15:$D$500,$S20,Revenue!$M$15:$M$500,$R$17,Revenue!$P$15:$P$500,"Baseline")</f>
        <v>0</v>
      </c>
      <c r="U20" s="554">
        <f>SUMIFS(Revenue!$V$15:$V$500,Revenue!$D$15:$D$500,$S20,Revenue!$M$15:$M$500,$R$17,Revenue!$P$15:$P$500,"Supplemental")</f>
        <v>0</v>
      </c>
      <c r="V20" s="555">
        <f t="shared" si="5"/>
        <v>0</v>
      </c>
    </row>
    <row r="21" spans="2:22">
      <c r="B21" s="313" t="str" cm="1">
        <f t="array" ref="B21:B22">SUBSTITUTE(
_xlfn._xlws.SORT(
_xlfn.UNIQUE(_xlfn._xlws.FILTER(Revenue!$D$15:$D$500,Revenue!$D$15:$D$500&lt;&gt;1000,""))),
"","-")</f>
        <v>3217</v>
      </c>
      <c r="C21" s="320">
        <f>SUMIF(Revenue!$D$15:$D$500,'Dept Summary'!$B21,Revenue!$V$15:$V$500)</f>
        <v>3060000</v>
      </c>
      <c r="F21" s="858"/>
      <c r="G21" s="441" t="str">
        <v>3217</v>
      </c>
      <c r="H21" s="360">
        <f>SUMIFS('FTE, Salary-Wage, &amp; Benefits'!$AI$15:$AI$1000,'FTE, Salary-Wage, &amp; Benefits'!$D$15:$D$1000,$G21,'FTE, Salary-Wage, &amp; Benefits'!$L$15:$L$1000,"Baseline*")</f>
        <v>1053327</v>
      </c>
      <c r="I21" s="361">
        <f>SUMIFS('FTE, Salary-Wage, &amp; Benefits'!$AI$15:$AI$1000,'FTE, Salary-Wage, &amp; Benefits'!$D$15:$D$1000,$G21,'FTE, Salary-Wage, &amp; Benefits'!$L$15:$L$1000,"Supplemental*")</f>
        <v>0</v>
      </c>
      <c r="J21" s="750">
        <f t="shared" si="6"/>
        <v>1053327</v>
      </c>
      <c r="R21" s="859"/>
      <c r="S21" s="552"/>
      <c r="T21" s="553">
        <f>SUMIFS(Revenue!$V$15:$V$500,Revenue!$D$15:$D$500,$S21,Revenue!$M$15:$M$500,$R$17,Revenue!$P$15:$P$500,"Baseline")</f>
        <v>0</v>
      </c>
      <c r="U21" s="554">
        <f>SUMIFS(Revenue!$V$15:$V$500,Revenue!$D$15:$D$500,$S21,Revenue!$M$15:$M$500,$R$17,Revenue!$P$15:$P$500,"Supplemental")</f>
        <v>0</v>
      </c>
      <c r="V21" s="555">
        <f t="shared" ref="V21" si="7">SUM(T21:U21)</f>
        <v>0</v>
      </c>
    </row>
    <row r="22" spans="2:22">
      <c r="B22" s="313" t="str">
        <v/>
      </c>
      <c r="C22" s="320">
        <f>SUMIF(Revenue!$D$15:$D$500,'Dept Summary'!$B22,Revenue!$V$15:$V$500)</f>
        <v>0</v>
      </c>
      <c r="F22" s="858"/>
      <c r="G22" s="441" t="str">
        <v/>
      </c>
      <c r="H22" s="360">
        <f>SUMIFS('FTE, Salary-Wage, &amp; Benefits'!$AI$15:$AI$1000,'FTE, Salary-Wage, &amp; Benefits'!$D$15:$D$1000,$G22,'FTE, Salary-Wage, &amp; Benefits'!$L$15:$L$1000,"Baseline*")</f>
        <v>0</v>
      </c>
      <c r="I22" s="361">
        <f>SUMIFS('FTE, Salary-Wage, &amp; Benefits'!$AI$15:$AI$1000,'FTE, Salary-Wage, &amp; Benefits'!$D$15:$D$1000,$G22,'FTE, Salary-Wage, &amp; Benefits'!$L$15:$L$1000,"Supplemental*")</f>
        <v>0</v>
      </c>
      <c r="J22" s="750">
        <f t="shared" si="6"/>
        <v>0</v>
      </c>
      <c r="R22" s="857" t="s">
        <v>217</v>
      </c>
      <c r="S22" s="563" t="str" cm="1">
        <f t="array" ref="S22:S24">SUBSTITUTE(
_xlfn._xlws.SORT(
_xlfn.UNIQUE(
Revenue!$D$15:$D$500,
FALSE,FALSE)),
"","")</f>
        <v>1000</v>
      </c>
      <c r="T22" s="564">
        <f>SUMIFS(Revenue!$V$15:$V$500,Revenue!$D$15:$D$500,$S22,Revenue!$M$15:$M$500,$R$22,Revenue!$P$15:$P$500,"Baseline")</f>
        <v>0</v>
      </c>
      <c r="U22" s="565">
        <f>SUMIFS(Revenue!$V$15:$V$500,Revenue!$D$15:$D$500,$S22,Revenue!$M$15:$M$500,$R$22,Revenue!$P$15:$P$500,"Supplemental")</f>
        <v>0</v>
      </c>
      <c r="V22" s="566">
        <f>SUM(T22:U22)</f>
        <v>0</v>
      </c>
    </row>
    <row r="23" spans="2:22" ht="16.2" thickBot="1">
      <c r="B23" s="313"/>
      <c r="C23" s="320">
        <f>SUMIF(Revenue!$D$15:$D$500,'Dept Summary'!$B23,Revenue!$V$15:$V$500)</f>
        <v>0</v>
      </c>
      <c r="F23" s="859"/>
      <c r="G23" s="441"/>
      <c r="H23" s="755">
        <f>SUMIFS('FTE, Salary-Wage, &amp; Benefits'!$AI$15:$AI$1000,'FTE, Salary-Wage, &amp; Benefits'!$D$15:$D$1000,$G23,'FTE, Salary-Wage, &amp; Benefits'!$L$15:$L$1000,"Baseline*")</f>
        <v>0</v>
      </c>
      <c r="I23" s="757">
        <f>SUMIFS('FTE, Salary-Wage, &amp; Benefits'!$AI$15:$AI$1000,'FTE, Salary-Wage, &amp; Benefits'!$D$15:$D$1000,$G23,'FTE, Salary-Wage, &amp; Benefits'!$L$15:$L$1000,"Supplemental*")</f>
        <v>0</v>
      </c>
      <c r="J23" s="750">
        <f t="shared" si="6"/>
        <v>0</v>
      </c>
      <c r="R23" s="858"/>
      <c r="S23" s="552" t="str">
        <v>3217</v>
      </c>
      <c r="T23" s="553">
        <f>SUMIFS(Revenue!$V$15:$V$500,Revenue!$D$15:$D$500,$S23,Revenue!$M$15:$M$500,$R$22,Revenue!$P$15:$P$500,"Baseline")</f>
        <v>0</v>
      </c>
      <c r="U23" s="554">
        <f>SUMIFS(Revenue!$V$15:$V$500,Revenue!$D$15:$D$500,$S23,Revenue!$M$15:$M$500,$R$22,Revenue!$P$15:$P$500,"Supplemental")</f>
        <v>0</v>
      </c>
      <c r="V23" s="555">
        <f t="shared" ref="V23:V24" si="8">SUM(T23:U23)</f>
        <v>0</v>
      </c>
    </row>
    <row r="24" spans="2:22" ht="16.8" thickTop="1" thickBot="1">
      <c r="B24" s="319" t="s">
        <v>195</v>
      </c>
      <c r="C24" s="321">
        <f>SUM(C21:C23)</f>
        <v>3060000</v>
      </c>
      <c r="F24" s="857" t="s">
        <v>218</v>
      </c>
      <c r="G24" s="626" t="str" cm="1">
        <f t="array" ref="G24:G27">SUBSTITUTE(
_xlfn._xlws.SORT(
_xlfn.UNIQUE(
_xlfn.VSTACK(
'FTE, Salary-Wage, &amp; Benefits'!$D$15:$D$1000),
FALSE,FALSE)),
"","")</f>
        <v>1000</v>
      </c>
      <c r="H24" s="745">
        <f>+SUMIFS('Overtime &amp; Other Personnel'!$Y$15:$Y$150,'Overtime &amp; Other Personnel'!$D$15:$D$150,$G24,'Overtime &amp; Other Personnel'!$N$15:$N$150,"Baseline*")</f>
        <v>23683</v>
      </c>
      <c r="I24" s="627">
        <f>+SUMIFS('Overtime &amp; Other Personnel'!$Y$15:$Y$150,'Overtime &amp; Other Personnel'!$D$15:$D$150,$G24,'Overtime &amp; Other Personnel'!$N$15:$N$150,"Supplemental*")</f>
        <v>0</v>
      </c>
      <c r="J24" s="751">
        <f t="shared" si="6"/>
        <v>23683</v>
      </c>
      <c r="R24" s="858"/>
      <c r="S24" s="552" t="str">
        <v/>
      </c>
      <c r="T24" s="553">
        <f>SUMIFS(Revenue!$V$15:$V$500,Revenue!$D$15:$D$500,$S24,Revenue!$M$15:$M$500,$R$22,Revenue!$P$15:$P$500,"Baseline")</f>
        <v>0</v>
      </c>
      <c r="U24" s="554">
        <f>SUMIFS(Revenue!$V$15:$V$500,Revenue!$D$15:$D$500,$S24,Revenue!$M$15:$M$500,$R$22,Revenue!$P$15:$P$500,"Supplemental")</f>
        <v>0</v>
      </c>
      <c r="V24" s="555">
        <f t="shared" si="8"/>
        <v>0</v>
      </c>
    </row>
    <row r="25" spans="2:22">
      <c r="F25" s="858"/>
      <c r="G25" s="441" t="str">
        <v>2107</v>
      </c>
      <c r="H25" s="360">
        <f>+SUMIFS('Overtime &amp; Other Personnel'!$Y$15:$Y$150,'Overtime &amp; Other Personnel'!$D$15:$D$150,$G25,'Overtime &amp; Other Personnel'!$N$15:$N$150,"Baseline*")</f>
        <v>0</v>
      </c>
      <c r="I25" s="361">
        <f>+SUMIFS('Overtime &amp; Other Personnel'!$Y$15:$Y$150,'Overtime &amp; Other Personnel'!$D$15:$D$150,$G25,'Overtime &amp; Other Personnel'!$N$15:$N$150,"Supplemental*")</f>
        <v>11842</v>
      </c>
      <c r="J25" s="750">
        <f t="shared" si="6"/>
        <v>11842</v>
      </c>
      <c r="R25" s="858"/>
      <c r="S25" s="552"/>
      <c r="T25" s="553">
        <f>SUMIFS(Revenue!$V$15:$V$500,Revenue!$D$15:$D$500,$S25,Revenue!$M$15:$M$500,$R$22,Revenue!$P$15:$P$500,"Baseline")</f>
        <v>0</v>
      </c>
      <c r="U25" s="554">
        <f>SUMIFS(Revenue!$V$15:$V$500,Revenue!$D$15:$D$500,$S25,Revenue!$M$15:$M$500,$R$22,Revenue!$P$15:$P$500,"Supplemental")</f>
        <v>0</v>
      </c>
      <c r="V25" s="555">
        <f t="shared" ref="V25:V26" si="9">SUM(T25:U25)</f>
        <v>0</v>
      </c>
    </row>
    <row r="26" spans="2:22">
      <c r="F26" s="858"/>
      <c r="G26" s="441" t="str">
        <v>3217</v>
      </c>
      <c r="H26" s="360">
        <f>+SUMIFS('Overtime &amp; Other Personnel'!$Y$15:$Y$150,'Overtime &amp; Other Personnel'!$D$15:$D$150,$G26,'Overtime &amp; Other Personnel'!$N$15:$N$150,"Baseline*")</f>
        <v>0</v>
      </c>
      <c r="I26" s="361">
        <f>+SUMIFS('Overtime &amp; Other Personnel'!$Y$15:$Y$150,'Overtime &amp; Other Personnel'!$D$15:$D$150,$G26,'Overtime &amp; Other Personnel'!$N$15:$N$150,"Supplemental*")</f>
        <v>0</v>
      </c>
      <c r="J26" s="750">
        <f t="shared" si="6"/>
        <v>0</v>
      </c>
      <c r="R26" s="859"/>
      <c r="S26" s="552"/>
      <c r="T26" s="553">
        <f>SUMIFS(Revenue!$V$15:$V$500,Revenue!$D$15:$D$500,$S26,Revenue!$M$15:$M$500,$R$22,Revenue!$P$15:$P$500,"Baseline")</f>
        <v>0</v>
      </c>
      <c r="U26" s="554">
        <f>SUMIFS(Revenue!$V$15:$V$500,Revenue!$D$15:$D$500,$S26,Revenue!$M$15:$M$500,$R$22,Revenue!$P$15:$P$500,"Supplemental")</f>
        <v>0</v>
      </c>
      <c r="V26" s="555">
        <f t="shared" si="9"/>
        <v>0</v>
      </c>
    </row>
    <row r="27" spans="2:22">
      <c r="F27" s="858"/>
      <c r="G27" s="441" t="str">
        <v/>
      </c>
      <c r="H27" s="360">
        <f>+SUMIFS('Overtime &amp; Other Personnel'!$Y$15:$Y$150,'Overtime &amp; Other Personnel'!$D$15:$D$150,$G27,'Overtime &amp; Other Personnel'!$N$15:$N$150,"Baseline*")</f>
        <v>0</v>
      </c>
      <c r="I27" s="361">
        <f>+SUMIFS('Overtime &amp; Other Personnel'!$Y$15:$Y$150,'Overtime &amp; Other Personnel'!$D$15:$D$150,$G27,'Overtime &amp; Other Personnel'!$N$15:$N$150,"Supplemental*")</f>
        <v>0</v>
      </c>
      <c r="J27" s="750">
        <f t="shared" si="6"/>
        <v>0</v>
      </c>
      <c r="R27" s="857" t="s">
        <v>219</v>
      </c>
      <c r="S27" s="563" t="str" cm="1">
        <f t="array" ref="S27:S29">SUBSTITUTE(
_xlfn._xlws.SORT(
_xlfn.UNIQUE(
Revenue!$D$15:$D$500,
FALSE,FALSE)),
"","")</f>
        <v>1000</v>
      </c>
      <c r="T27" s="564">
        <f>SUMIFS(Revenue!$V$15:$V$500,Revenue!$D$15:$D$500,$S27,Revenue!$M$15:$M$500,$R$27,Revenue!$P$15:$P$500,"Baseline")</f>
        <v>0</v>
      </c>
      <c r="U27" s="565">
        <f>SUMIFS(Revenue!$V$15:$V$500,Revenue!$D$15:$D$500,$S27,Revenue!$M$15:$M$500,$R$27,Revenue!$P$15:$P$500,"Supplemental")</f>
        <v>0</v>
      </c>
      <c r="V27" s="566">
        <f>SUM(T27:U27)</f>
        <v>0</v>
      </c>
    </row>
    <row r="28" spans="2:22">
      <c r="F28" s="859"/>
      <c r="G28" s="582"/>
      <c r="H28" s="746">
        <f>+SUMIFS('Overtime &amp; Other Personnel'!$Y$15:$Y$150,'Overtime &amp; Other Personnel'!$D$15:$D$150,$G28,'Overtime &amp; Other Personnel'!$N$15:$N$150,"Baseline*")</f>
        <v>0</v>
      </c>
      <c r="I28" s="583">
        <f>+SUMIFS('Overtime &amp; Other Personnel'!$Y$15:$Y$150,'Overtime &amp; Other Personnel'!$D$15:$D$150,$G28,'Overtime &amp; Other Personnel'!$N$15:$N$150,"Supplemental*")</f>
        <v>0</v>
      </c>
      <c r="J28" s="752">
        <f t="shared" si="6"/>
        <v>0</v>
      </c>
      <c r="R28" s="858"/>
      <c r="S28" s="552" t="str">
        <v>3217</v>
      </c>
      <c r="T28" s="553">
        <f>SUMIFS(Revenue!$V$15:$V$500,Revenue!$D$15:$D$500,$S28,Revenue!$M$15:$M$500,$R$27,Revenue!$P$15:$P$500,"Baseline")</f>
        <v>0</v>
      </c>
      <c r="U28" s="554">
        <f>SUMIFS(Revenue!$V$15:$V$500,Revenue!$D$15:$D$500,$S28,Revenue!$M$15:$M$500,$R$27,Revenue!$P$15:$P$500,"Supplemental")</f>
        <v>0</v>
      </c>
      <c r="V28" s="555">
        <f t="shared" ref="V28" si="10">SUM(T28:U28)</f>
        <v>0</v>
      </c>
    </row>
    <row r="29" spans="2:22">
      <c r="F29" s="857" t="s">
        <v>220</v>
      </c>
      <c r="G29" s="767" t="str" cm="1">
        <f t="array" ref="G29:G32">SUBSTITUTE(
_xlfn._xlws.SORT(
_xlfn.UNIQUE(
_xlfn.VSTACK(
'Non-Personnel Operating'!$D$19:$D$3650),
FALSE,FALSE)),
"","")</f>
        <v>1000</v>
      </c>
      <c r="H29" s="745">
        <f>SUMIFS('Non-Personnel Operating'!$Z$19:$Z$3650,'Non-Personnel Operating'!$D$19:$D$3650,$G29,'Non-Personnel Operating'!$O$19:$O$3650,"Baseline")</f>
        <v>854650.28</v>
      </c>
      <c r="I29" s="627">
        <f>SUMIFS('Non-Personnel Operating'!$Z$19:$Z$3650,'Non-Personnel Operating'!$D$19:$D$3650,$G29,'Non-Personnel Operating'!$O$19:$O$3650,"Supplemental")</f>
        <v>400000</v>
      </c>
      <c r="J29" s="768">
        <f t="shared" si="6"/>
        <v>1254650.28</v>
      </c>
      <c r="R29" s="858"/>
      <c r="S29" s="552" t="str">
        <v/>
      </c>
      <c r="T29" s="553">
        <f>SUMIFS(Revenue!$V$15:$V$500,Revenue!$D$15:$D$500,$S29,Revenue!$M$15:$M$500,$R$27,Revenue!$P$15:$P$500,"Baseline")</f>
        <v>0</v>
      </c>
      <c r="U29" s="554">
        <f>SUMIFS(Revenue!$V$15:$V$500,Revenue!$D$15:$D$500,$S29,Revenue!$M$15:$M$500,$R$27,Revenue!$P$15:$P$500,"Supplemental")</f>
        <v>0</v>
      </c>
      <c r="V29" s="555">
        <f t="shared" ref="V29:V30" si="11">SUM(T29:U29)</f>
        <v>0</v>
      </c>
    </row>
    <row r="30" spans="2:22">
      <c r="F30" s="858"/>
      <c r="G30" s="441" t="str">
        <v>3217</v>
      </c>
      <c r="H30" s="360">
        <f>SUMIFS('Non-Personnel Operating'!$Z$19:$Z$3650,'Non-Personnel Operating'!$D$19:$D$3650,$G30,'Non-Personnel Operating'!$O$19:$O$3650,"Baseline")</f>
        <v>336416</v>
      </c>
      <c r="I30" s="361">
        <f>SUMIFS('Non-Personnel Operating'!$Z$19:$Z$3650,'Non-Personnel Operating'!$D$19:$D$3650,$G30,'Non-Personnel Operating'!$O$19:$O$3650,"Supplemental")</f>
        <v>0</v>
      </c>
      <c r="J30" s="753">
        <f t="shared" si="6"/>
        <v>336416</v>
      </c>
      <c r="R30" s="858"/>
      <c r="S30" s="552"/>
      <c r="T30" s="553">
        <f>SUMIFS(Revenue!$V$15:$V$500,Revenue!$D$15:$D$500,$S30,Revenue!$M$15:$M$500,$R$27,Revenue!$P$15:$P$500,"Baseline")</f>
        <v>0</v>
      </c>
      <c r="U30" s="554">
        <f>SUMIFS(Revenue!$V$15:$V$500,Revenue!$D$15:$D$500,$S30,Revenue!$M$15:$M$500,$R$27,Revenue!$P$15:$P$500,"Supplemental")</f>
        <v>0</v>
      </c>
      <c r="V30" s="555">
        <f t="shared" si="11"/>
        <v>0</v>
      </c>
    </row>
    <row r="31" spans="2:22">
      <c r="F31" s="858"/>
      <c r="G31" s="441" t="str">
        <v>4533</v>
      </c>
      <c r="H31" s="360">
        <f>SUMIFS('Non-Personnel Operating'!$Z$19:$Z$3650,'Non-Personnel Operating'!$D$19:$D$3650,$G31,'Non-Personnel Operating'!$O$19:$O$3650,"Baseline")</f>
        <v>0</v>
      </c>
      <c r="I31" s="361">
        <f>SUMIFS('Non-Personnel Operating'!$Z$19:$Z$3650,'Non-Personnel Operating'!$D$19:$D$3650,$G31,'Non-Personnel Operating'!$O$19:$O$3650,"Supplemental")</f>
        <v>0</v>
      </c>
      <c r="J31" s="753">
        <f t="shared" si="6"/>
        <v>0</v>
      </c>
      <c r="R31" s="859"/>
      <c r="S31" s="552"/>
      <c r="T31" s="553">
        <f>SUMIFS(Revenue!$V$15:$V$500,Revenue!$D$15:$D$500,$S31,Revenue!$M$15:$M$500,$R$27,Revenue!$P$15:$P$500,"Baseline")</f>
        <v>0</v>
      </c>
      <c r="U31" s="554">
        <f>SUMIFS(Revenue!$V$15:$V$500,Revenue!$D$15:$D$500,$S31,Revenue!$M$15:$M$500,$R$27,Revenue!$P$15:$P$500,"Supplemental")</f>
        <v>0</v>
      </c>
      <c r="V31" s="555">
        <f t="shared" ref="V31" si="12">SUM(T31:U31)</f>
        <v>0</v>
      </c>
    </row>
    <row r="32" spans="2:22">
      <c r="F32" s="858"/>
      <c r="G32" s="441" t="str">
        <v/>
      </c>
      <c r="H32" s="360">
        <f>SUMIFS('Non-Personnel Operating'!$Z$19:$Z$3650,'Non-Personnel Operating'!$D$19:$D$3650,$G32,'Non-Personnel Operating'!$O$19:$O$3650,"Baseline")</f>
        <v>0</v>
      </c>
      <c r="I32" s="361">
        <f>SUMIFS('Non-Personnel Operating'!$Z$19:$Z$3650,'Non-Personnel Operating'!$D$19:$D$3650,$G32,'Non-Personnel Operating'!$O$19:$O$3650,"Supplemental")</f>
        <v>0</v>
      </c>
      <c r="J32" s="753">
        <f t="shared" si="6"/>
        <v>0</v>
      </c>
      <c r="R32" s="857" t="s">
        <v>221</v>
      </c>
      <c r="S32" s="563" t="str" cm="1">
        <f t="array" ref="S32:S34">SUBSTITUTE(
_xlfn._xlws.SORT(
_xlfn.UNIQUE(
Revenue!$D$15:$D$500,
FALSE,FALSE)),
"","")</f>
        <v>1000</v>
      </c>
      <c r="T32" s="564">
        <f>SUMIFS(Revenue!$V$15:$V$500,Revenue!$D$15:$D$500,$S32,Revenue!$M$15:$M$500,$R$32,Revenue!$P$15:$P$500,"Baseline")</f>
        <v>369000</v>
      </c>
      <c r="U32" s="565">
        <f>SUMIFS(Revenue!$V$15:$V$500,Revenue!$D$15:$D$500,$S32,Revenue!$M$15:$M$500,$R$32,Revenue!$P$15:$P$500,"Supplemental")</f>
        <v>0</v>
      </c>
      <c r="V32" s="566">
        <f>SUM(T32:U32)</f>
        <v>369000</v>
      </c>
    </row>
    <row r="33" spans="6:22">
      <c r="F33" s="859"/>
      <c r="G33" s="582"/>
      <c r="H33" s="746">
        <f>SUMIFS('Non-Personnel Operating'!$Z$19:$Z$3650,'Non-Personnel Operating'!$D$19:$D$3650,$G33,'Non-Personnel Operating'!$O$19:$O$3650,"Baseline")</f>
        <v>0</v>
      </c>
      <c r="I33" s="583">
        <f>SUMIFS('Non-Personnel Operating'!$Z$19:$Z$3650,'Non-Personnel Operating'!$D$19:$D$3650,$G33,'Non-Personnel Operating'!$O$19:$O$3650,"Supplemental")</f>
        <v>0</v>
      </c>
      <c r="J33" s="769">
        <f t="shared" si="6"/>
        <v>0</v>
      </c>
      <c r="R33" s="858"/>
      <c r="S33" s="552" t="str">
        <v>3217</v>
      </c>
      <c r="T33" s="553">
        <f>SUMIFS(Revenue!$V$15:$V$500,Revenue!$D$15:$D$500,$S33,Revenue!$M$15:$M$500,$R$32,Revenue!$P$15:$P$500,"Baseline")</f>
        <v>3060000</v>
      </c>
      <c r="U33" s="554">
        <f>SUMIFS(Revenue!$V$15:$V$500,Revenue!$D$15:$D$500,$S33,Revenue!$M$15:$M$500,$R$32,Revenue!$P$15:$P$500,"Supplemental")</f>
        <v>0</v>
      </c>
      <c r="V33" s="555">
        <f t="shared" ref="V33" si="13">SUM(T33:U33)</f>
        <v>3060000</v>
      </c>
    </row>
    <row r="34" spans="6:22">
      <c r="F34" s="858" t="s">
        <v>222</v>
      </c>
      <c r="G34" s="523" t="str" cm="1">
        <f t="array" ref="G34:G37">SUBSTITUTE(
_xlfn._xlws.SORT(
_xlfn.UNIQUE(
_xlfn.VSTACK(
'Non-Personnel Operating'!$D$19:$D$3650),
FALSE,FALSE)),
"","")</f>
        <v>1000</v>
      </c>
      <c r="H34" s="756">
        <f>SUMIFS('Non-Personnel Operating'!$Z$19:$Z$3650,'Non-Personnel Operating'!$D$19:$D$3650,$G34,'Non-Personnel Operating'!$O$19:$O$3650,"Baseline Capital")</f>
        <v>0</v>
      </c>
      <c r="I34" s="758">
        <f>SUMIFS('Non-Personnel Operating'!$Z$19:$Z$3650,'Non-Personnel Operating'!$D$19:$D$3650,$G34,'Non-Personnel Operating'!$O$19:$O$3650,"Supplemental Capital")</f>
        <v>0</v>
      </c>
      <c r="J34" s="753">
        <f t="shared" ref="J34:J38" si="14">SUM(H34:I34)</f>
        <v>0</v>
      </c>
      <c r="R34" s="858"/>
      <c r="S34" s="552" t="str">
        <v/>
      </c>
      <c r="T34" s="553">
        <f>SUMIFS(Revenue!$V$15:$V$500,Revenue!$D$15:$D$500,$S34,Revenue!$M$15:$M$500,$R$32,Revenue!$P$15:$P$500,"Baseline")</f>
        <v>0</v>
      </c>
      <c r="U34" s="554">
        <f>SUMIFS(Revenue!$V$15:$V$500,Revenue!$D$15:$D$500,$S34,Revenue!$M$15:$M$500,$R$32,Revenue!$P$15:$P$500,"Supplemental")</f>
        <v>0</v>
      </c>
      <c r="V34" s="555">
        <f t="shared" ref="V34:V36" si="15">SUM(T34:U34)</f>
        <v>0</v>
      </c>
    </row>
    <row r="35" spans="6:22">
      <c r="F35" s="858"/>
      <c r="G35" s="441" t="str">
        <v>3217</v>
      </c>
      <c r="H35" s="756">
        <f>SUMIFS('Non-Personnel Operating'!$Z$19:$Z$3650,'Non-Personnel Operating'!$D$19:$D$3650,$G35,'Non-Personnel Operating'!$O$19:$O$3650,"Baseline Capital")</f>
        <v>0</v>
      </c>
      <c r="I35" s="758">
        <f>SUMIFS('Non-Personnel Operating'!$Z$19:$Z$3650,'Non-Personnel Operating'!$D$19:$D$3650,$G35,'Non-Personnel Operating'!$O$19:$O$3650,"Supplemental Capital")</f>
        <v>0</v>
      </c>
      <c r="J35" s="753">
        <f t="shared" si="14"/>
        <v>0</v>
      </c>
      <c r="R35" s="858"/>
      <c r="S35" s="552"/>
      <c r="T35" s="553">
        <f>SUMIFS(Revenue!$V$15:$V$500,Revenue!$D$15:$D$500,$S35,Revenue!$M$15:$M$500,$R$32,Revenue!$P$15:$P$500,"Baseline")</f>
        <v>0</v>
      </c>
      <c r="U35" s="554">
        <f>SUMIFS(Revenue!$V$15:$V$500,Revenue!$D$15:$D$500,$S35,Revenue!$M$15:$M$500,$R$32,Revenue!$P$15:$P$500,"Supplemental")</f>
        <v>0</v>
      </c>
      <c r="V35" s="555">
        <f t="shared" si="15"/>
        <v>0</v>
      </c>
    </row>
    <row r="36" spans="6:22">
      <c r="F36" s="858"/>
      <c r="G36" s="441" t="str">
        <v>4533</v>
      </c>
      <c r="H36" s="756">
        <f>SUMIFS('Non-Personnel Operating'!$Z$19:$Z$3650,'Non-Personnel Operating'!$D$19:$D$3650,$G36,'Non-Personnel Operating'!$O$19:$O$3650,"Baseline Capital")</f>
        <v>500000</v>
      </c>
      <c r="I36" s="758">
        <f>SUMIFS('Non-Personnel Operating'!$Z$19:$Z$3650,'Non-Personnel Operating'!$D$19:$D$3650,$G36,'Non-Personnel Operating'!$O$19:$O$3650,"Supplemental Capital")</f>
        <v>500000</v>
      </c>
      <c r="J36" s="753">
        <f t="shared" si="14"/>
        <v>1000000</v>
      </c>
      <c r="R36" s="859"/>
      <c r="S36" s="552"/>
      <c r="T36" s="553">
        <f>SUMIFS(Revenue!$V$15:$V$500,Revenue!$D$15:$D$500,$S36,Revenue!$M$15:$M$500,$R$32,Revenue!$P$15:$P$500,"Baseline")</f>
        <v>0</v>
      </c>
      <c r="U36" s="554">
        <f>SUMIFS(Revenue!$V$15:$V$500,Revenue!$D$15:$D$500,$S36,Revenue!$M$15:$M$500,$R$32,Revenue!$P$15:$P$500,"Supplemental")</f>
        <v>0</v>
      </c>
      <c r="V36" s="555">
        <f t="shared" si="15"/>
        <v>0</v>
      </c>
    </row>
    <row r="37" spans="6:22">
      <c r="F37" s="858"/>
      <c r="G37" s="441" t="str">
        <v/>
      </c>
      <c r="H37" s="756">
        <f>SUMIFS('Non-Personnel Operating'!$Z$19:$Z$3650,'Non-Personnel Operating'!$D$19:$D$3650,$G37,'Non-Personnel Operating'!$O$19:$O$3650,"Baseline Capital")</f>
        <v>0</v>
      </c>
      <c r="I37" s="758">
        <f>SUMIFS('Non-Personnel Operating'!$Z$19:$Z$3650,'Non-Personnel Operating'!$D$19:$D$3650,$G37,'Non-Personnel Operating'!$O$19:$O$3650,"Supplemental Capital")</f>
        <v>0</v>
      </c>
      <c r="J37" s="753">
        <f t="shared" si="14"/>
        <v>0</v>
      </c>
      <c r="R37" s="857" t="s">
        <v>223</v>
      </c>
      <c r="S37" s="563" t="str" cm="1">
        <f t="array" ref="S37:S39">SUBSTITUTE(
_xlfn._xlws.SORT(
_xlfn.UNIQUE(
Revenue!$D$15:$D$500,
FALSE,FALSE)),
"","")</f>
        <v>1000</v>
      </c>
      <c r="T37" s="564">
        <f>SUMIFS(Revenue!$V$15:$V$500,Revenue!$D$15:$D$500,$S37,Revenue!$M$15:$M$500,$R$37,Revenue!$P$15:$P$500,"Baseline")</f>
        <v>0</v>
      </c>
      <c r="U37" s="565">
        <f>SUMIFS(Revenue!$V$15:$V$500,Revenue!$D$15:$D$500,$S37,Revenue!$M$15:$M$500,$R$37,Revenue!$P$15:$P$500,"Supplemental")</f>
        <v>0</v>
      </c>
      <c r="V37" s="566">
        <f>SUM(T37:U37)</f>
        <v>0</v>
      </c>
    </row>
    <row r="38" spans="6:22" ht="16.2" thickBot="1">
      <c r="F38" s="864"/>
      <c r="G38" s="441"/>
      <c r="H38" s="756">
        <f>SUMIFS('Non-Personnel Operating'!$Z$19:$Z$3650,'Non-Personnel Operating'!$D$19:$D$3650,$G38,'Non-Personnel Operating'!$O$19:$O$3650,"Baseline Capital")</f>
        <v>0</v>
      </c>
      <c r="I38" s="758">
        <f>SUMIFS('Non-Personnel Operating'!$Z$19:$Z$3650,'Non-Personnel Operating'!$D$19:$D$3650,$G38,'Non-Personnel Operating'!$O$19:$O$3650,"Supplemental Capital")</f>
        <v>0</v>
      </c>
      <c r="J38" s="754">
        <f t="shared" si="14"/>
        <v>0</v>
      </c>
      <c r="R38" s="858"/>
      <c r="S38" s="625" t="str">
        <v>3217</v>
      </c>
      <c r="T38" s="553">
        <f>SUMIFS(Revenue!$V$15:$V$500,Revenue!$D$15:$D$500,$S38,Revenue!$M$15:$M$500,$R$37,Revenue!$P$15:$P$500,"Baseline")</f>
        <v>0</v>
      </c>
      <c r="U38" s="554">
        <f>SUMIFS(Revenue!$V$15:$V$500,Revenue!$D$15:$D$500,$S38,Revenue!$M$15:$M$500,$R$37,Revenue!$P$15:$P$500,"Supplemental")</f>
        <v>0</v>
      </c>
      <c r="V38" s="555">
        <f t="shared" ref="V38" si="16">SUM(T38:U38)</f>
        <v>0</v>
      </c>
    </row>
    <row r="39" spans="6:22" ht="16.8" thickTop="1" thickBot="1">
      <c r="F39" s="667" t="s">
        <v>195</v>
      </c>
      <c r="G39" s="667"/>
      <c r="H39" s="364">
        <f>SUM(H19:H38)</f>
        <v>6084671.2800000003</v>
      </c>
      <c r="I39" s="365">
        <f>SUM(I19:I38)</f>
        <v>1690664</v>
      </c>
      <c r="J39" s="367">
        <f>SUM(J19:J38)</f>
        <v>7775335.2800000003</v>
      </c>
      <c r="R39" s="858"/>
      <c r="S39" s="625" t="str">
        <v/>
      </c>
      <c r="T39" s="553">
        <f>SUMIFS(Revenue!$V$15:$V$500,Revenue!$D$15:$D$500,$S39,Revenue!$M$15:$M$500,$R$37,Revenue!$P$15:$P$500,"Baseline")</f>
        <v>0</v>
      </c>
      <c r="U39" s="554">
        <f>SUMIFS(Revenue!$V$15:$V$500,Revenue!$D$15:$D$500,$S39,Revenue!$M$15:$M$500,$R$37,Revenue!$P$15:$P$500,"Supplemental")</f>
        <v>0</v>
      </c>
      <c r="V39" s="555">
        <f t="shared" ref="V39:V41" si="17">SUM(T39:U39)</f>
        <v>0</v>
      </c>
    </row>
    <row r="40" spans="6:22">
      <c r="G40" s="315" t="s">
        <v>224</v>
      </c>
      <c r="H40" s="648">
        <f>$G$13-H39</f>
        <v>0</v>
      </c>
      <c r="I40" s="648">
        <f>$I$13-I39</f>
        <v>0</v>
      </c>
      <c r="J40" s="648">
        <f>$J$13-J39</f>
        <v>0</v>
      </c>
      <c r="R40" s="858"/>
      <c r="S40" s="625"/>
      <c r="T40" s="553">
        <f>SUMIFS(Revenue!$V$15:$V$500,Revenue!$D$15:$D$500,$S40,Revenue!$M$15:$M$500,$R$37,Revenue!$P$15:$P$500,"Baseline")</f>
        <v>0</v>
      </c>
      <c r="U40" s="554">
        <f>SUMIFS(Revenue!$V$15:$V$500,Revenue!$D$15:$D$500,$S40,Revenue!$M$15:$M$500,$R$37,Revenue!$P$15:$P$500,"Supplemental")</f>
        <v>0</v>
      </c>
      <c r="V40" s="555">
        <f t="shared" si="17"/>
        <v>0</v>
      </c>
    </row>
    <row r="41" spans="6:22" ht="16.2" thickBot="1">
      <c r="R41" s="859"/>
      <c r="S41" s="625"/>
      <c r="T41" s="553">
        <f>SUMIFS(Revenue!$V$15:$V$500,Revenue!$D$15:$D$500,$S41,Revenue!$M$15:$M$500,$R$37,Revenue!$P$15:$P$500,"Baseline")</f>
        <v>0</v>
      </c>
      <c r="U41" s="554">
        <f>SUMIFS(Revenue!$V$15:$V$500,Revenue!$D$15:$D$500,$S41,Revenue!$M$15:$M$500,$R$37,Revenue!$P$15:$P$500,"Supplemental")</f>
        <v>0</v>
      </c>
      <c r="V41" s="555">
        <f t="shared" si="17"/>
        <v>0</v>
      </c>
    </row>
    <row r="42" spans="6:22" ht="16.2" thickBot="1">
      <c r="H42" s="544" t="s">
        <v>225</v>
      </c>
      <c r="I42" s="368"/>
      <c r="J42" s="369"/>
      <c r="R42" s="857" t="s">
        <v>226</v>
      </c>
      <c r="S42" s="563" t="str" cm="1">
        <f t="array" ref="S42:S44">SUBSTITUTE(
_xlfn._xlws.SORT(
_xlfn.UNIQUE(
Revenue!$D$15:$D$500,
FALSE,FALSE)),
"","")</f>
        <v>1000</v>
      </c>
      <c r="T42" s="564">
        <f>SUMIFS(Revenue!$V$15:$V$500,Revenue!$D$15:$D$500,$S42,Revenue!$M$15:$M$500,$R$42,Revenue!$P$15:$P$500,"Baseline")</f>
        <v>2000</v>
      </c>
      <c r="U42" s="565">
        <f>SUMIFS(Revenue!$V$15:$V$500,Revenue!$D$15:$D$500,$S42,Revenue!$M$15:$M$500,$R$42,Revenue!$P$15:$P$500,"Supplemental")</f>
        <v>0</v>
      </c>
      <c r="V42" s="566">
        <f>SUM(T42:U42)</f>
        <v>2000</v>
      </c>
    </row>
    <row r="43" spans="6:22">
      <c r="F43" s="542"/>
      <c r="G43" s="526"/>
      <c r="H43" s="747" t="s">
        <v>50</v>
      </c>
      <c r="I43" s="525" t="s">
        <v>81</v>
      </c>
      <c r="J43" s="526" t="s">
        <v>195</v>
      </c>
      <c r="R43" s="858"/>
      <c r="S43" s="625" t="str">
        <v>3217</v>
      </c>
      <c r="T43" s="553">
        <f>SUMIFS(Revenue!$V$15:$V$500,Revenue!$D$15:$D$500,$S43,Revenue!$M$15:$M$500,$R$42,Revenue!$P$15:$P$500,"Baseline")</f>
        <v>0</v>
      </c>
      <c r="U43" s="554">
        <f>SUMIFS(Revenue!$V$15:$V$500,Revenue!$D$15:$D$500,$S43,Revenue!$M$15:$M$500,$R$42,Revenue!$P$15:$P$500,"Supplemental")</f>
        <v>0</v>
      </c>
      <c r="V43" s="555">
        <f t="shared" ref="V43:V45" si="18">SUM(T43:U43)</f>
        <v>0</v>
      </c>
    </row>
    <row r="44" spans="6:22" ht="16.2" customHeight="1" thickBot="1">
      <c r="F44" s="543" t="s">
        <v>23</v>
      </c>
      <c r="G44" s="671" t="s">
        <v>20</v>
      </c>
      <c r="H44" s="748" t="s">
        <v>197</v>
      </c>
      <c r="I44" s="529" t="s">
        <v>197</v>
      </c>
      <c r="J44" s="530" t="s">
        <v>197</v>
      </c>
      <c r="R44" s="858"/>
      <c r="S44" s="625" t="str">
        <v/>
      </c>
      <c r="T44" s="553">
        <f>SUMIFS(Revenue!$V$15:$V$500,Revenue!$D$15:$D$500,$S44,Revenue!$M$15:$M$500,$R$42,Revenue!$P$15:$P$500,"Baseline")</f>
        <v>0</v>
      </c>
      <c r="U44" s="554">
        <f>SUMIFS(Revenue!$V$15:$V$500,Revenue!$D$15:$D$500,$S44,Revenue!$M$15:$M$500,$R$42,Revenue!$P$15:$P$500,"Supplemental")</f>
        <v>0</v>
      </c>
      <c r="V44" s="555">
        <f t="shared" si="18"/>
        <v>0</v>
      </c>
    </row>
    <row r="45" spans="6:22" ht="15.6" customHeight="1">
      <c r="F45" s="441" t="str" cm="1">
        <f t="array" ref="F45:F51">SUBSTITUTE(
_xlfn._xlws.SORT(
_xlfn.UNIQUE(
_xlfn.VSTACK(
'FTE, Salary-Wage, &amp; Benefits'!$G$15:$G$1000,
'Overtime &amp; Other Personnel'!$G$15:$G$150,
'Non-Personnel Operating'!$G$19:$G$3650))),
"","-")</f>
        <v>21127</v>
      </c>
      <c r="G45" s="672" cm="1">
        <f t="array" ref="G45">_xlfn.XLOOKUP($F45,
_xlfn.VSTACK(
'FTE, Salary-Wage, &amp; Benefits'!$G$15:$G$1000,
'Overtime &amp; Other Personnel'!$G$15:$G$150,
'Non-Personnel Operating'!$G$19:$G$3650),
_xlfn.VSTACK(
'FTE, Salary-Wage, &amp; Benefits'!$D$15:$D$1000,
'Overtime &amp; Other Personnel'!$D$15:$D$150,
'Non-Personnel Operating'!$D$19:$D$3650),"-",0,1)</f>
        <v>2107</v>
      </c>
      <c r="H45" s="744">
        <f>SUMIFS('FTE, Salary-Wage, &amp; Benefits'!$AI:$AI,'FTE, Salary-Wage, &amp; Benefits'!$L:$L,"Baseline",'FTE, Salary-Wage, &amp; Benefits'!$G:$G,$F45)
+SUMIFS('Overtime &amp; Other Personnel'!$Y:$Y,'Overtime &amp; Other Personnel'!$N:$N,"Baseline",'Overtime &amp; Other Personnel'!$G:$G,$F45)
+SUMIFS('Non-Personnel Operating'!$Z:$Z,'Non-Personnel Operating'!$O:$O,"Baseline*",'Non-Personnel Operating'!$G:$G,$F45)</f>
        <v>80738</v>
      </c>
      <c r="I45" s="623">
        <f>SUMIFS('FTE, Salary-Wage, &amp; Benefits'!$AI:$AI,'FTE, Salary-Wage, &amp; Benefits'!$L:$L,"Supplemental",'FTE, Salary-Wage, &amp; Benefits'!$G:$G,$F45)
+SUMIFS('Overtime &amp; Other Personnel'!$Y:$Y,'Overtime &amp; Other Personnel'!$N:$N,"Supplemental",'Overtime &amp; Other Personnel'!$G:$G,$F45)
+SUMIFS('Non-Personnel Operating'!$Z:$Z,'Non-Personnel Operating'!$O:$O,"Supplemental*",'Non-Personnel Operating'!$G:$G,$F45)</f>
        <v>8612</v>
      </c>
      <c r="J45" s="750">
        <f t="shared" ref="J45:J53" si="19">SUM(H45:I45)</f>
        <v>89350</v>
      </c>
      <c r="R45" s="858"/>
      <c r="S45" s="625"/>
      <c r="T45" s="553">
        <f>SUMIFS(Revenue!$V$15:$V$500,Revenue!$D$15:$D$500,$S45,Revenue!$M$15:$M$500,$R$42,Revenue!$P$15:$P$500,"Baseline")</f>
        <v>0</v>
      </c>
      <c r="U45" s="554">
        <f>SUMIFS(Revenue!$V$15:$V$500,Revenue!$D$15:$D$500,$S45,Revenue!$M$15:$M$500,$R$42,Revenue!$P$15:$P$500,"Supplemental")</f>
        <v>0</v>
      </c>
      <c r="V45" s="555">
        <f t="shared" si="18"/>
        <v>0</v>
      </c>
    </row>
    <row r="46" spans="6:22">
      <c r="F46" s="441" t="str">
        <v>21130</v>
      </c>
      <c r="G46" s="575" cm="1">
        <f t="array" ref="G46">_xlfn.XLOOKUP($F46,
_xlfn.VSTACK(
'FTE, Salary-Wage, &amp; Benefits'!$G$15:$G$1000,
'Overtime &amp; Other Personnel'!$G$15:$G$150,
'Non-Personnel Operating'!$G$19:$G$3650),
_xlfn.VSTACK(
'FTE, Salary-Wage, &amp; Benefits'!$D$15:$D$1000,
'Overtime &amp; Other Personnel'!$D$15:$D$150,
'Non-Personnel Operating'!$D$19:$D$3650),"-",0,1)</f>
        <v>2107</v>
      </c>
      <c r="H46" s="360">
        <f>SUMIFS('FTE, Salary-Wage, &amp; Benefits'!$AI:$AI,'FTE, Salary-Wage, &amp; Benefits'!$L:$L,"Baseline",'FTE, Salary-Wage, &amp; Benefits'!$G:$G,$F46)
+SUMIFS('Overtime &amp; Other Personnel'!$Y:$Y,'Overtime &amp; Other Personnel'!$N:$N,"Baseline",'Overtime &amp; Other Personnel'!$G:$G,$F46)
+SUMIFS('Non-Personnel Operating'!$Z:$Z,'Non-Personnel Operating'!$O:$O,"Baseline*",'Non-Personnel Operating'!$G:$G,$F46)</f>
        <v>219366</v>
      </c>
      <c r="I46" s="361">
        <f>SUMIFS('FTE, Salary-Wage, &amp; Benefits'!$AI:$AI,'FTE, Salary-Wage, &amp; Benefits'!$L:$L,"Supplemental",'FTE, Salary-Wage, &amp; Benefits'!$G:$G,$F46)
+SUMIFS('Overtime &amp; Other Personnel'!$Y:$Y,'Overtime &amp; Other Personnel'!$N:$N,"Supplemental",'Overtime &amp; Other Personnel'!$G:$G,$F46)
+SUMIFS('Non-Personnel Operating'!$Z:$Z,'Non-Personnel Operating'!$O:$O,"Supplemental*",'Non-Personnel Operating'!$G:$G,$F46)</f>
        <v>3230</v>
      </c>
      <c r="J46" s="750">
        <f t="shared" si="19"/>
        <v>222596</v>
      </c>
      <c r="R46" s="859"/>
      <c r="S46" s="552"/>
      <c r="T46" s="553">
        <f>SUMIFS(Revenue!$V$15:$V$500,Revenue!$D$15:$D$500,$S46,Revenue!$M$15:$M$500,$R$42,Revenue!$P$15:$P$500,"Baseline")</f>
        <v>0</v>
      </c>
      <c r="U46" s="554">
        <f>SUMIFS(Revenue!$V$15:$V$500,Revenue!$D$15:$D$500,$S46,Revenue!$M$15:$M$500,$R$42,Revenue!$P$15:$P$500,"Supplemental")</f>
        <v>0</v>
      </c>
      <c r="V46" s="555">
        <f t="shared" ref="V46" si="20">SUM(T46:U46)</f>
        <v>0</v>
      </c>
    </row>
    <row r="47" spans="6:22">
      <c r="F47" s="441" t="str">
        <v>27290</v>
      </c>
      <c r="G47" s="575" cm="1">
        <f t="array" ref="G47">_xlfn.XLOOKUP($F47,
_xlfn.VSTACK(
'FTE, Salary-Wage, &amp; Benefits'!$G$15:$G$1000,
'Overtime &amp; Other Personnel'!$G$15:$G$150,
'Non-Personnel Operating'!$G$19:$G$3650),
_xlfn.VSTACK(
'FTE, Salary-Wage, &amp; Benefits'!$D$15:$D$1000,
'Overtime &amp; Other Personnel'!$D$15:$D$150,
'Non-Personnel Operating'!$D$19:$D$3650),"-",0,1)</f>
        <v>3217</v>
      </c>
      <c r="H47" s="360">
        <f>SUMIFS('FTE, Salary-Wage, &amp; Benefits'!$AI:$AI,'FTE, Salary-Wage, &amp; Benefits'!$L:$L,"Baseline",'FTE, Salary-Wage, &amp; Benefits'!$G:$G,$F47)
+SUMIFS('Overtime &amp; Other Personnel'!$Y:$Y,'Overtime &amp; Other Personnel'!$N:$N,"Baseline",'Overtime &amp; Other Personnel'!$G:$G,$F47)
+SUMIFS('Non-Personnel Operating'!$Z:$Z,'Non-Personnel Operating'!$O:$O,"Baseline*",'Non-Personnel Operating'!$G:$G,$F47)</f>
        <v>1389743</v>
      </c>
      <c r="I47" s="361">
        <f>SUMIFS('FTE, Salary-Wage, &amp; Benefits'!$AI:$AI,'FTE, Salary-Wage, &amp; Benefits'!$L:$L,"Supplemental",'FTE, Salary-Wage, &amp; Benefits'!$G:$G,$F47)
+SUMIFS('Overtime &amp; Other Personnel'!$Y:$Y,'Overtime &amp; Other Personnel'!$N:$N,"Supplemental",'Overtime &amp; Other Personnel'!$G:$G,$F47)
+SUMIFS('Non-Personnel Operating'!$Z:$Z,'Non-Personnel Operating'!$O:$O,"Supplemental*",'Non-Personnel Operating'!$G:$G,$F47)</f>
        <v>0</v>
      </c>
      <c r="J47" s="750">
        <f t="shared" si="19"/>
        <v>1389743</v>
      </c>
      <c r="R47" s="857" t="s">
        <v>227</v>
      </c>
      <c r="S47" s="563" t="str" cm="1">
        <f t="array" ref="S47:S49">SUBSTITUTE(
_xlfn._xlws.SORT(
_xlfn.UNIQUE(
Revenue!$D$15:$D$500,
FALSE,FALSE)),
"","")</f>
        <v>1000</v>
      </c>
      <c r="T47" s="564">
        <f>SUMIFS(Revenue!$V$15:$V$500,Revenue!$D$15:$D$500,$S47,Revenue!$M$15:$M$500,$R$47,Revenue!$P$15:$P$500,"Baseline")</f>
        <v>0</v>
      </c>
      <c r="U47" s="565">
        <f>SUMIFS(Revenue!$V$15:$V$500,Revenue!$D$15:$D$500,$S47,Revenue!$M$15:$M$500,$R$47,Revenue!$P$15:$P$500,"Supplemental")</f>
        <v>0</v>
      </c>
      <c r="V47" s="566">
        <f>SUM(T47:U47)</f>
        <v>0</v>
      </c>
    </row>
    <row r="48" spans="6:22">
      <c r="F48" s="441" t="str">
        <v>27292</v>
      </c>
      <c r="G48" s="575" cm="1">
        <f t="array" ref="G48">_xlfn.XLOOKUP($F48,
_xlfn.VSTACK(
'FTE, Salary-Wage, &amp; Benefits'!$G$15:$G$1000,
'Overtime &amp; Other Personnel'!$G$15:$G$150,
'Non-Personnel Operating'!$G$19:$G$3650),
_xlfn.VSTACK(
'FTE, Salary-Wage, &amp; Benefits'!$D$15:$D$1000,
'Overtime &amp; Other Personnel'!$D$15:$D$150,
'Non-Personnel Operating'!$D$19:$D$3650),"-",0,1)</f>
        <v>1000</v>
      </c>
      <c r="H48" s="360">
        <f>SUMIFS('FTE, Salary-Wage, &amp; Benefits'!$AI:$AI,'FTE, Salary-Wage, &amp; Benefits'!$L:$L,"Baseline",'FTE, Salary-Wage, &amp; Benefits'!$G:$G,$F48)
+SUMIFS('Overtime &amp; Other Personnel'!$Y:$Y,'Overtime &amp; Other Personnel'!$N:$N,"Baseline",'Overtime &amp; Other Personnel'!$G:$G,$F48)
+SUMIFS('Non-Personnel Operating'!$Z:$Z,'Non-Personnel Operating'!$O:$O,"Baseline*",'Non-Personnel Operating'!$G:$G,$F48)</f>
        <v>1256972</v>
      </c>
      <c r="I48" s="361">
        <f>SUMIFS('FTE, Salary-Wage, &amp; Benefits'!$AI:$AI,'FTE, Salary-Wage, &amp; Benefits'!$L:$L,"Supplemental",'FTE, Salary-Wage, &amp; Benefits'!$G:$G,$F48)
+SUMIFS('Overtime &amp; Other Personnel'!$Y:$Y,'Overtime &amp; Other Personnel'!$N:$N,"Supplemental",'Overtime &amp; Other Personnel'!$G:$G,$F48)
+SUMIFS('Non-Personnel Operating'!$Z:$Z,'Non-Personnel Operating'!$O:$O,"Supplemental*",'Non-Personnel Operating'!$G:$G,$F48)</f>
        <v>70103</v>
      </c>
      <c r="J48" s="750">
        <f t="shared" si="19"/>
        <v>1327075</v>
      </c>
      <c r="R48" s="858"/>
      <c r="S48" s="625" t="str">
        <v>3217</v>
      </c>
      <c r="T48" s="553">
        <f>SUMIFS(Revenue!$V$15:$V$500,Revenue!$D$15:$D$500,$S48,Revenue!$M$15:$M$500,$R$47,Revenue!$P$15:$P$500,"Baseline")</f>
        <v>0</v>
      </c>
      <c r="U48" s="554">
        <f>SUMIFS(Revenue!$V$15:$V$500,Revenue!$D$15:$D$500,$S48,Revenue!$M$15:$M$500,$R$47,Revenue!$P$15:$P$500,"Supplemental")</f>
        <v>0</v>
      </c>
      <c r="V48" s="555">
        <f t="shared" ref="V48:V50" si="21">SUM(T48:U48)</f>
        <v>0</v>
      </c>
    </row>
    <row r="49" spans="6:22">
      <c r="F49" s="441" t="str">
        <v>28290</v>
      </c>
      <c r="G49" s="575" cm="1">
        <f t="array" ref="G49">_xlfn.XLOOKUP($F49,
_xlfn.VSTACK(
'FTE, Salary-Wage, &amp; Benefits'!$G$15:$G$1000,
'Overtime &amp; Other Personnel'!$G$15:$G$150,
'Non-Personnel Operating'!$G$19:$G$3650),
_xlfn.VSTACK(
'FTE, Salary-Wage, &amp; Benefits'!$D$15:$D$1000,
'Overtime &amp; Other Personnel'!$D$15:$D$150,
'Non-Personnel Operating'!$D$19:$D$3650),"-",0,1)</f>
        <v>1000</v>
      </c>
      <c r="H49" s="360">
        <f>SUMIFS('FTE, Salary-Wage, &amp; Benefits'!$AI:$AI,'FTE, Salary-Wage, &amp; Benefits'!$L:$L,"Baseline",'FTE, Salary-Wage, &amp; Benefits'!$G:$G,$F49)
+SUMIFS('Overtime &amp; Other Personnel'!$Y:$Y,'Overtime &amp; Other Personnel'!$N:$N,"Baseline",'Overtime &amp; Other Personnel'!$G:$G,$F49)
+SUMIFS('Non-Personnel Operating'!$Z:$Z,'Non-Personnel Operating'!$O:$O,"Baseline*",'Non-Personnel Operating'!$G:$G,$F49)</f>
        <v>2637852.2800000003</v>
      </c>
      <c r="I49" s="361">
        <f>SUMIFS('FTE, Salary-Wage, &amp; Benefits'!$AI:$AI,'FTE, Salary-Wage, &amp; Benefits'!$L:$L,"Supplemental",'FTE, Salary-Wage, &amp; Benefits'!$G:$G,$F49)
+SUMIFS('Overtime &amp; Other Personnel'!$Y:$Y,'Overtime &amp; Other Personnel'!$N:$N,"Supplemental",'Overtime &amp; Other Personnel'!$G:$G,$F49)
+SUMIFS('Non-Personnel Operating'!$Z:$Z,'Non-Personnel Operating'!$O:$O,"Supplemental*",'Non-Personnel Operating'!$G:$G,$F49)</f>
        <v>1108719</v>
      </c>
      <c r="J49" s="750">
        <f t="shared" si="19"/>
        <v>3746571.2800000003</v>
      </c>
      <c r="R49" s="858"/>
      <c r="S49" s="625" t="str">
        <v/>
      </c>
      <c r="T49" s="553">
        <f>SUMIFS(Revenue!$V$15:$V$500,Revenue!$D$15:$D$500,$S49,Revenue!$M$15:$M$500,$R$47,Revenue!$P$15:$P$500,"Baseline")</f>
        <v>0</v>
      </c>
      <c r="U49" s="554">
        <f>SUMIFS(Revenue!$V$15:$V$500,Revenue!$D$15:$D$500,$S49,Revenue!$M$15:$M$500,$R$47,Revenue!$P$15:$P$500,"Supplemental")</f>
        <v>0</v>
      </c>
      <c r="V49" s="555">
        <f t="shared" si="21"/>
        <v>0</v>
      </c>
    </row>
    <row r="50" spans="6:22">
      <c r="F50" s="441" t="str">
        <v>29000</v>
      </c>
      <c r="G50" s="575" cm="1">
        <f t="array" ref="G50">_xlfn.XLOOKUP($F50,
_xlfn.VSTACK(
'FTE, Salary-Wage, &amp; Benefits'!$G$15:$G$1000,
'Overtime &amp; Other Personnel'!$G$15:$G$150,
'Non-Personnel Operating'!$G$19:$G$3650),
_xlfn.VSTACK(
'FTE, Salary-Wage, &amp; Benefits'!$D$15:$D$1000,
'Overtime &amp; Other Personnel'!$D$15:$D$150,
'Non-Personnel Operating'!$D$19:$D$3650),"-",0,1)</f>
        <v>4533</v>
      </c>
      <c r="H50" s="360">
        <f>SUMIFS('FTE, Salary-Wage, &amp; Benefits'!$AI:$AI,'FTE, Salary-Wage, &amp; Benefits'!$L:$L,"Baseline",'FTE, Salary-Wage, &amp; Benefits'!$G:$G,$F50)
+SUMIFS('Overtime &amp; Other Personnel'!$Y:$Y,'Overtime &amp; Other Personnel'!$N:$N,"Baseline",'Overtime &amp; Other Personnel'!$G:$G,$F50)
+SUMIFS('Non-Personnel Operating'!$Z:$Z,'Non-Personnel Operating'!$O:$O,"Baseline*",'Non-Personnel Operating'!$G:$G,$F50)</f>
        <v>500000</v>
      </c>
      <c r="I50" s="361">
        <f>SUMIFS('FTE, Salary-Wage, &amp; Benefits'!$AI:$AI,'FTE, Salary-Wage, &amp; Benefits'!$L:$L,"Supplemental",'FTE, Salary-Wage, &amp; Benefits'!$G:$G,$F50)
+SUMIFS('Overtime &amp; Other Personnel'!$Y:$Y,'Overtime &amp; Other Personnel'!$N:$N,"Supplemental",'Overtime &amp; Other Personnel'!$G:$G,$F50)
+SUMIFS('Non-Personnel Operating'!$Z:$Z,'Non-Personnel Operating'!$O:$O,"Supplemental*",'Non-Personnel Operating'!$G:$G,$F50)</f>
        <v>500000</v>
      </c>
      <c r="J50" s="750">
        <f t="shared" si="19"/>
        <v>1000000</v>
      </c>
      <c r="R50" s="858"/>
      <c r="S50" s="625"/>
      <c r="T50" s="553">
        <f>SUMIFS(Revenue!$V$15:$V$500,Revenue!$D$15:$D$500,$S50,Revenue!$M$15:$M$500,$R$47,Revenue!$P$15:$P$500,"Baseline")</f>
        <v>0</v>
      </c>
      <c r="U50" s="554">
        <f>SUMIFS(Revenue!$V$15:$V$500,Revenue!$D$15:$D$500,$S50,Revenue!$M$15:$M$500,$R$47,Revenue!$P$15:$P$500,"Supplemental")</f>
        <v>0</v>
      </c>
      <c r="V50" s="555">
        <f t="shared" si="21"/>
        <v>0</v>
      </c>
    </row>
    <row r="51" spans="6:22">
      <c r="F51" s="441" t="str">
        <v/>
      </c>
      <c r="G51" s="575" t="str" cm="1">
        <f t="array" ref="G51">_xlfn.XLOOKUP($F51,
_xlfn.VSTACK(
'FTE, Salary-Wage, &amp; Benefits'!$G$15:$G$1000,
'Overtime &amp; Other Personnel'!$G$15:$G$150,
'Non-Personnel Operating'!$G$19:$G$3650),
_xlfn.VSTACK(
'FTE, Salary-Wage, &amp; Benefits'!$D$15:$D$1000,
'Overtime &amp; Other Personnel'!$D$15:$D$150,
'Non-Personnel Operating'!$D$19:$D$3650),"-",0,1)</f>
        <v>-</v>
      </c>
      <c r="H51" s="360">
        <f>SUMIFS('FTE, Salary-Wage, &amp; Benefits'!$AI:$AI,'FTE, Salary-Wage, &amp; Benefits'!$L:$L,"Baseline",'FTE, Salary-Wage, &amp; Benefits'!$G:$G,$F51)
+SUMIFS('Overtime &amp; Other Personnel'!$Y:$Y,'Overtime &amp; Other Personnel'!$N:$N,"Baseline",'Overtime &amp; Other Personnel'!$G:$G,$F51)
+SUMIFS('Non-Personnel Operating'!$Z:$Z,'Non-Personnel Operating'!$O:$O,"Baseline*",'Non-Personnel Operating'!$G:$G,$F51)</f>
        <v>0</v>
      </c>
      <c r="I51" s="361">
        <f>SUMIFS('FTE, Salary-Wage, &amp; Benefits'!$AI:$AI,'FTE, Salary-Wage, &amp; Benefits'!$L:$L,"Supplemental",'FTE, Salary-Wage, &amp; Benefits'!$G:$G,$F51)
+SUMIFS('Overtime &amp; Other Personnel'!$Y:$Y,'Overtime &amp; Other Personnel'!$N:$N,"Supplemental",'Overtime &amp; Other Personnel'!$G:$G,$F51)
+SUMIFS('Non-Personnel Operating'!$Z:$Z,'Non-Personnel Operating'!$O:$O,"Supplemental*",'Non-Personnel Operating'!$G:$G,$F51)</f>
        <v>0</v>
      </c>
      <c r="J51" s="750">
        <f t="shared" si="19"/>
        <v>0</v>
      </c>
      <c r="R51" s="859"/>
      <c r="S51" s="625"/>
      <c r="T51" s="553">
        <f>SUMIFS(Revenue!$V$15:$V$500,Revenue!$D$15:$D$500,$S51,Revenue!$M$15:$M$500,$R$47,Revenue!$P$15:$P$500,"Baseline")</f>
        <v>0</v>
      </c>
      <c r="U51" s="554">
        <f>SUMIFS(Revenue!$V$15:$V$500,Revenue!$D$15:$D$500,$S51,Revenue!$M$15:$M$500,$R$47,Revenue!$P$15:$P$500,"Supplemental")</f>
        <v>0</v>
      </c>
      <c r="V51" s="555">
        <f t="shared" ref="V51" si="22">SUM(T51:U51)</f>
        <v>0</v>
      </c>
    </row>
    <row r="52" spans="6:22">
      <c r="F52" s="441"/>
      <c r="G52" s="575" cm="1">
        <f t="array" ref="G52">_xlfn.XLOOKUP($F52,
_xlfn.VSTACK(
'FTE, Salary-Wage, &amp; Benefits'!$G$15:$G$1000,
'Overtime &amp; Other Personnel'!$G$15:$G$150,
'Non-Personnel Operating'!$G$19:$G$3650),
_xlfn.VSTACK(
'FTE, Salary-Wage, &amp; Benefits'!$D$15:$D$1000,
'Overtime &amp; Other Personnel'!$D$15:$D$150,
'Non-Personnel Operating'!$D$19:$D$3650),"-",0,1)</f>
        <v>0</v>
      </c>
      <c r="H52" s="360">
        <f>SUMIFS('FTE, Salary-Wage, &amp; Benefits'!$AI:$AI,'FTE, Salary-Wage, &amp; Benefits'!$L:$L,"Baseline",'FTE, Salary-Wage, &amp; Benefits'!$G:$G,$F52)
+SUMIFS('Overtime &amp; Other Personnel'!$Y:$Y,'Overtime &amp; Other Personnel'!$N:$N,"Baseline",'Overtime &amp; Other Personnel'!$G:$G,$F52)
+SUMIFS('Non-Personnel Operating'!$Z:$Z,'Non-Personnel Operating'!$O:$O,"Baseline*",'Non-Personnel Operating'!$G:$G,$F52)</f>
        <v>0</v>
      </c>
      <c r="I52" s="361">
        <f>SUMIFS('FTE, Salary-Wage, &amp; Benefits'!$AI:$AI,'FTE, Salary-Wage, &amp; Benefits'!$L:$L,"Supplemental",'FTE, Salary-Wage, &amp; Benefits'!$G:$G,$F52)
+SUMIFS('Overtime &amp; Other Personnel'!$Y:$Y,'Overtime &amp; Other Personnel'!$N:$N,"Supplemental",'Overtime &amp; Other Personnel'!$G:$G,$F52)
+SUMIFS('Non-Personnel Operating'!$Z:$Z,'Non-Personnel Operating'!$O:$O,"Supplemental*",'Non-Personnel Operating'!$G:$G,$F52)</f>
        <v>0</v>
      </c>
      <c r="J52" s="750">
        <f t="shared" si="19"/>
        <v>0</v>
      </c>
      <c r="R52" s="857" t="s">
        <v>228</v>
      </c>
      <c r="S52" s="563" t="str" cm="1">
        <f t="array" ref="S52:S54">SUBSTITUTE(
_xlfn._xlws.SORT(
_xlfn.UNIQUE(
Revenue!$D$15:$D$500,
FALSE,FALSE)),
"","")</f>
        <v>1000</v>
      </c>
      <c r="T52" s="564">
        <f>SUMIFS(Revenue!$V$15:$V$500,Revenue!$D$15:$D$500,$S52,Revenue!$M$15:$M$500,$R$52,Revenue!$P$15:$P$500,"Baseline")</f>
        <v>0</v>
      </c>
      <c r="U52" s="565">
        <f>SUMIFS(Revenue!$V$15:$V$500,Revenue!$D$15:$D$500,$S52,Revenue!$M$15:$M$500,$R$52,Revenue!$P$15:$P$500,"Supplemental")</f>
        <v>0</v>
      </c>
      <c r="V52" s="566">
        <f>SUM(T52:U52)</f>
        <v>0</v>
      </c>
    </row>
    <row r="53" spans="6:22">
      <c r="F53" s="441"/>
      <c r="G53" s="575" cm="1">
        <f t="array" ref="G53">_xlfn.XLOOKUP($F53,
_xlfn.VSTACK(
'FTE, Salary-Wage, &amp; Benefits'!$G$15:$G$1000,
'Overtime &amp; Other Personnel'!$G$15:$G$150,
'Non-Personnel Operating'!$G$19:$G$3650),
_xlfn.VSTACK(
'FTE, Salary-Wage, &amp; Benefits'!$D$15:$D$1000,
'Overtime &amp; Other Personnel'!$D$15:$D$150,
'Non-Personnel Operating'!$D$19:$D$3650),"-",0,1)</f>
        <v>0</v>
      </c>
      <c r="H53" s="360">
        <f>SUMIFS('FTE, Salary-Wage, &amp; Benefits'!$AI:$AI,'FTE, Salary-Wage, &amp; Benefits'!$L:$L,"Baseline",'FTE, Salary-Wage, &amp; Benefits'!$G:$G,$F53)
+SUMIFS('Overtime &amp; Other Personnel'!$Y:$Y,'Overtime &amp; Other Personnel'!$N:$N,"Baseline",'Overtime &amp; Other Personnel'!$G:$G,$F53)
+SUMIFS('Non-Personnel Operating'!$Z:$Z,'Non-Personnel Operating'!$O:$O,"Baseline*",'Non-Personnel Operating'!$G:$G,$F53)</f>
        <v>0</v>
      </c>
      <c r="I53" s="361">
        <f>SUMIFS('FTE, Salary-Wage, &amp; Benefits'!$AI:$AI,'FTE, Salary-Wage, &amp; Benefits'!$L:$L,"Supplemental",'FTE, Salary-Wage, &amp; Benefits'!$G:$G,$F53)
+SUMIFS('Overtime &amp; Other Personnel'!$Y:$Y,'Overtime &amp; Other Personnel'!$N:$N,"Supplemental",'Overtime &amp; Other Personnel'!$G:$G,$F53)
+SUMIFS('Non-Personnel Operating'!$Z:$Z,'Non-Personnel Operating'!$O:$O,"Supplemental*",'Non-Personnel Operating'!$G:$G,$F53)</f>
        <v>0</v>
      </c>
      <c r="J53" s="750">
        <f t="shared" si="19"/>
        <v>0</v>
      </c>
      <c r="R53" s="858"/>
      <c r="S53" s="625" t="str">
        <v>3217</v>
      </c>
      <c r="T53" s="553">
        <f>SUMIFS(Revenue!$V$15:$V$500,Revenue!$D$15:$D$500,$S53,Revenue!$M$15:$M$500,$R$52,Revenue!$P$15:$P$500,"Baseline")</f>
        <v>0</v>
      </c>
      <c r="U53" s="554">
        <f>SUMIFS(Revenue!$V$15:$V$500,Revenue!$D$15:$D$500,$S53,Revenue!$M$15:$M$500,$R$52,Revenue!$P$15:$P$500,"Supplemental")</f>
        <v>0</v>
      </c>
      <c r="V53" s="555">
        <f t="shared" ref="V53:V55" si="23">SUM(T53:U53)</f>
        <v>0</v>
      </c>
    </row>
    <row r="54" spans="6:22" ht="16.2" thickBot="1">
      <c r="F54" s="441"/>
      <c r="G54" s="575" cm="1">
        <f t="array" ref="G54">_xlfn.XLOOKUP($F54,
_xlfn.VSTACK(
'FTE, Salary-Wage, &amp; Benefits'!$G$15:$G$1000,
'Overtime &amp; Other Personnel'!$G$15:$G$150,
'Non-Personnel Operating'!$G$19:$G$3650),
_xlfn.VSTACK(
'FTE, Salary-Wage, &amp; Benefits'!$D$15:$D$1000,
'Overtime &amp; Other Personnel'!$D$15:$D$150,
'Non-Personnel Operating'!$D$19:$D$3650),"-",0,1)</f>
        <v>0</v>
      </c>
      <c r="H54" s="360">
        <f>SUMIFS('FTE, Salary-Wage, &amp; Benefits'!$AI:$AI,'FTE, Salary-Wage, &amp; Benefits'!$L:$L,"Baseline",'FTE, Salary-Wage, &amp; Benefits'!$G:$G,$F54)
+SUMIFS('Overtime &amp; Other Personnel'!$Y:$Y,'Overtime &amp; Other Personnel'!$N:$N,"Baseline",'Overtime &amp; Other Personnel'!$G:$G,$F54)
+SUMIFS('Non-Personnel Operating'!$Z:$Z,'Non-Personnel Operating'!$O:$O,"Baseline*",'Non-Personnel Operating'!$G:$G,$F54)</f>
        <v>0</v>
      </c>
      <c r="I54" s="361">
        <f>SUMIFS('FTE, Salary-Wage, &amp; Benefits'!$AI:$AI,'FTE, Salary-Wage, &amp; Benefits'!$L:$L,"Supplemental",'FTE, Salary-Wage, &amp; Benefits'!$G:$G,$F54)
+SUMIFS('Overtime &amp; Other Personnel'!$Y:$Y,'Overtime &amp; Other Personnel'!$N:$N,"Supplemental",'Overtime &amp; Other Personnel'!$G:$G,$F54)
+SUMIFS('Non-Personnel Operating'!$Z:$Z,'Non-Personnel Operating'!$O:$O,"Supplemental*",'Non-Personnel Operating'!$G:$G,$F54)</f>
        <v>0</v>
      </c>
      <c r="J54" s="750">
        <f t="shared" ref="J54" si="24">SUM(H54:I54)</f>
        <v>0</v>
      </c>
      <c r="R54" s="858"/>
      <c r="S54" s="625" t="str">
        <v/>
      </c>
      <c r="T54" s="553">
        <f>SUMIFS(Revenue!$V$15:$V$500,Revenue!$D$15:$D$500,$S54,Revenue!$M$15:$M$500,$R$52,Revenue!$P$15:$P$500,"Baseline")</f>
        <v>0</v>
      </c>
      <c r="U54" s="554">
        <f>SUMIFS(Revenue!$V$15:$V$500,Revenue!$D$15:$D$500,$S54,Revenue!$M$15:$M$500,$R$52,Revenue!$P$15:$P$500,"Supplemental")</f>
        <v>0</v>
      </c>
      <c r="V54" s="555">
        <f t="shared" si="23"/>
        <v>0</v>
      </c>
    </row>
    <row r="55" spans="6:22" ht="16.8" thickTop="1" thickBot="1">
      <c r="F55" s="770" t="s">
        <v>195</v>
      </c>
      <c r="G55" s="759"/>
      <c r="H55" s="670">
        <f>SUM(H45:H54)</f>
        <v>6084671.2800000003</v>
      </c>
      <c r="I55" s="670">
        <f t="shared" ref="I55:J55" si="25">SUM(I45:I54)</f>
        <v>1690664</v>
      </c>
      <c r="J55" s="670">
        <f t="shared" si="25"/>
        <v>7775335.2800000003</v>
      </c>
      <c r="R55" s="858"/>
      <c r="S55" s="625"/>
      <c r="T55" s="553">
        <f>SUMIFS(Revenue!$V$15:$V$500,Revenue!$D$15:$D$500,$S55,Revenue!$M$15:$M$500,$R$52,Revenue!$P$15:$P$500,"Baseline")</f>
        <v>0</v>
      </c>
      <c r="U55" s="554">
        <f>SUMIFS(Revenue!$V$15:$V$500,Revenue!$D$15:$D$500,$S55,Revenue!$M$15:$M$500,$R$52,Revenue!$P$15:$P$500,"Supplemental")</f>
        <v>0</v>
      </c>
      <c r="V55" s="555">
        <f t="shared" si="23"/>
        <v>0</v>
      </c>
    </row>
    <row r="56" spans="6:22">
      <c r="G56" s="315" t="s">
        <v>224</v>
      </c>
      <c r="H56" s="648">
        <f>$G$13-H55</f>
        <v>0</v>
      </c>
      <c r="I56" s="648">
        <f>$I$13-I55</f>
        <v>0</v>
      </c>
      <c r="J56" s="648">
        <f>$J$13-J55</f>
        <v>0</v>
      </c>
      <c r="R56" s="859"/>
      <c r="S56" s="625"/>
      <c r="T56" s="553">
        <f>SUMIFS(Revenue!$V$15:$V$500,Revenue!$D$15:$D$500,$S56,Revenue!$M$15:$M$500,$R$52,Revenue!$P$15:$P$500,"Baseline")</f>
        <v>0</v>
      </c>
      <c r="U56" s="554">
        <f>SUMIFS(Revenue!$V$15:$V$500,Revenue!$D$15:$D$500,$S56,Revenue!$M$15:$M$500,$R$52,Revenue!$P$15:$P$500,"Supplemental")</f>
        <v>0</v>
      </c>
      <c r="V56" s="555">
        <f t="shared" ref="V56" si="26">SUM(T56:U56)</f>
        <v>0</v>
      </c>
    </row>
    <row r="57" spans="6:22">
      <c r="R57" s="860" t="s">
        <v>229</v>
      </c>
      <c r="S57" s="563" t="str" cm="1">
        <f t="array" ref="S57:S59">SUBSTITUTE(
_xlfn._xlws.SORT(
_xlfn.UNIQUE(
Revenue!$D$15:$D$500,
FALSE,FALSE)),
"","")</f>
        <v>1000</v>
      </c>
      <c r="T57" s="564">
        <f>SUMIFS(Revenue!$V$15:$V$500,Revenue!$D$15:$D$500,$S57,Revenue!$M$15:$M$500,$R$57,Revenue!$P$15:$P$500,"Baseline")</f>
        <v>0</v>
      </c>
      <c r="U57" s="565">
        <f>SUMIFS(Revenue!$V$15:$V$500,Revenue!$D$15:$D$500,$S57,Revenue!$M$15:$M$500,$R$57,Revenue!$P$15:$P$500,"Supplemental")</f>
        <v>0</v>
      </c>
      <c r="V57" s="566">
        <f>SUM(T57:U57)</f>
        <v>0</v>
      </c>
    </row>
    <row r="58" spans="6:22">
      <c r="R58" s="861"/>
      <c r="S58" s="625" t="str">
        <v>3217</v>
      </c>
      <c r="T58" s="553">
        <f>SUMIFS(Revenue!$V$15:$V$500,Revenue!$D$15:$D$500,$S58,Revenue!$M$15:$M$500,$R$57,Revenue!$P$15:$P$500,"Baseline")</f>
        <v>0</v>
      </c>
      <c r="U58" s="554">
        <f>SUMIFS(Revenue!$V$15:$V$500,Revenue!$D$15:$D$500,$S58,Revenue!$M$15:$M$500,$R$57,Revenue!$P$15:$P$500,"Supplemental")</f>
        <v>0</v>
      </c>
      <c r="V58" s="624">
        <f t="shared" ref="V58:V60" si="27">SUM(T58:U58)</f>
        <v>0</v>
      </c>
    </row>
    <row r="59" spans="6:22">
      <c r="R59" s="861"/>
      <c r="S59" s="625" t="str">
        <v/>
      </c>
      <c r="T59" s="553">
        <f>SUMIFS(Revenue!$V$15:$V$500,Revenue!$D$15:$D$500,$S59,Revenue!$M$15:$M$500,$R$57,Revenue!$P$15:$P$500,"Baseline")</f>
        <v>0</v>
      </c>
      <c r="U59" s="554">
        <f>SUMIFS(Revenue!$V$15:$V$500,Revenue!$D$15:$D$500,$S59,Revenue!$M$15:$M$500,$R$57,Revenue!$P$15:$P$500,"Supplemental")</f>
        <v>0</v>
      </c>
      <c r="V59" s="624">
        <f t="shared" si="27"/>
        <v>0</v>
      </c>
    </row>
    <row r="60" spans="6:22">
      <c r="R60" s="861"/>
      <c r="S60" s="625"/>
      <c r="T60" s="553">
        <f>SUMIFS(Revenue!$V$15:$V$500,Revenue!$D$15:$D$500,$S60,Revenue!$M$15:$M$500,$R$57,Revenue!$P$15:$P$500,"Baseline")</f>
        <v>0</v>
      </c>
      <c r="U60" s="554">
        <f>SUMIFS(Revenue!$V$15:$V$500,Revenue!$D$15:$D$500,$S60,Revenue!$M$15:$M$500,$R$57,Revenue!$P$15:$P$500,"Supplemental")</f>
        <v>0</v>
      </c>
      <c r="V60" s="624">
        <f t="shared" si="27"/>
        <v>0</v>
      </c>
    </row>
    <row r="61" spans="6:22" ht="16.2" customHeight="1" thickBot="1">
      <c r="R61" s="862"/>
      <c r="S61" s="625"/>
      <c r="T61" s="553">
        <f>SUMIFS(Revenue!$V$15:$V$500,Revenue!$D$15:$D$500,$S61,Revenue!$M$15:$M$500,$R$57,Revenue!$P$15:$P$500,"Baseline")</f>
        <v>0</v>
      </c>
      <c r="U61" s="554">
        <f>SUMIFS(Revenue!$V$15:$V$500,Revenue!$D$15:$D$500,$S61,Revenue!$M$15:$M$500,$R$57,Revenue!$P$15:$P$500,"Supplemental")</f>
        <v>0</v>
      </c>
      <c r="V61" s="624">
        <f t="shared" ref="V61" si="28">SUM(T61:U61)</f>
        <v>0</v>
      </c>
    </row>
    <row r="62" spans="6:22" ht="16.8" thickTop="1" thickBot="1">
      <c r="R62" s="777" t="s">
        <v>195</v>
      </c>
      <c r="S62" s="375"/>
      <c r="T62" s="374">
        <f>SUM(T17:T61)</f>
        <v>3452000</v>
      </c>
      <c r="U62" s="497">
        <f>SUM(U17:U61)</f>
        <v>0</v>
      </c>
      <c r="V62" s="376">
        <f>SUM(V17:V61)</f>
        <v>3452000</v>
      </c>
    </row>
    <row r="63" spans="6:22">
      <c r="S63" s="315" t="s">
        <v>224</v>
      </c>
      <c r="T63" s="649">
        <f>T11-T62</f>
        <v>0</v>
      </c>
      <c r="U63" s="649">
        <f>U11-U62</f>
        <v>0</v>
      </c>
      <c r="V63" s="649">
        <f>V11-V62</f>
        <v>0</v>
      </c>
    </row>
    <row r="64" spans="6:22" ht="15.6" customHeight="1"/>
    <row r="71" ht="15.6" customHeight="1"/>
    <row r="77" ht="15.6" customHeight="1"/>
    <row r="93" ht="15.6" customHeight="1"/>
    <row r="98" ht="15.6" customHeight="1"/>
    <row r="109" ht="15.6" customHeight="1"/>
    <row r="125" ht="15.6" customHeight="1"/>
    <row r="141" ht="15.6" customHeight="1"/>
    <row r="152" ht="15.6" customHeight="1"/>
    <row r="157" ht="16.2" customHeight="1"/>
    <row r="179" spans="25:25" ht="15.6" customHeight="1"/>
    <row r="188" spans="25:25">
      <c r="Y188"/>
    </row>
    <row r="189" spans="25:25">
      <c r="Y189"/>
    </row>
    <row r="190" spans="25:25">
      <c r="Y190"/>
    </row>
    <row r="191" spans="25:25">
      <c r="Y191"/>
    </row>
    <row r="192" spans="25:25">
      <c r="Y192"/>
    </row>
    <row r="193" spans="25:25">
      <c r="Y193"/>
    </row>
    <row r="194" spans="25:25">
      <c r="Y194"/>
    </row>
    <row r="195" spans="25:25">
      <c r="Y195"/>
    </row>
    <row r="196" spans="25:25">
      <c r="Y196"/>
    </row>
    <row r="197" spans="25:25">
      <c r="Y197"/>
    </row>
    <row r="198" spans="25:25">
      <c r="Y198"/>
    </row>
    <row r="199" spans="25:25">
      <c r="Y199"/>
    </row>
    <row r="200" spans="25:25">
      <c r="Y200"/>
    </row>
    <row r="201" spans="25:25">
      <c r="Y201"/>
    </row>
    <row r="202" spans="25:25">
      <c r="Y202"/>
    </row>
    <row r="203" spans="25:25">
      <c r="Y203"/>
    </row>
    <row r="204" spans="25:25">
      <c r="Y204"/>
    </row>
    <row r="205" spans="25:25">
      <c r="Y205"/>
    </row>
    <row r="206" spans="25:25" ht="15.6" customHeight="1">
      <c r="Y206"/>
    </row>
    <row r="207" spans="25:25">
      <c r="Y207"/>
    </row>
    <row r="208" spans="25:25">
      <c r="Y208"/>
    </row>
    <row r="209" spans="25:25">
      <c r="Y209"/>
    </row>
    <row r="210" spans="25:25">
      <c r="Y210"/>
    </row>
    <row r="211" spans="25:25">
      <c r="Y211"/>
    </row>
    <row r="212" spans="25:25">
      <c r="Y212"/>
    </row>
    <row r="213" spans="25:25">
      <c r="Y213"/>
    </row>
    <row r="214" spans="25:25">
      <c r="Y214"/>
    </row>
    <row r="215" spans="25:25">
      <c r="Y215"/>
    </row>
    <row r="216" spans="25:25">
      <c r="Y216"/>
    </row>
    <row r="217" spans="25:25">
      <c r="Y217"/>
    </row>
    <row r="218" spans="25:25">
      <c r="Y218"/>
    </row>
    <row r="219" spans="25:25">
      <c r="Y219"/>
    </row>
    <row r="220" spans="25:25">
      <c r="Y220"/>
    </row>
    <row r="221" spans="25:25">
      <c r="Y221"/>
    </row>
    <row r="222" spans="25:25">
      <c r="Y222"/>
    </row>
    <row r="223" spans="25:25">
      <c r="Y223"/>
    </row>
    <row r="224" spans="25:25">
      <c r="Y224"/>
    </row>
    <row r="225" spans="25:25">
      <c r="Y225"/>
    </row>
    <row r="226" spans="25:25">
      <c r="Y226"/>
    </row>
    <row r="227" spans="25:25">
      <c r="Y227"/>
    </row>
    <row r="228" spans="25:25">
      <c r="Y228"/>
    </row>
    <row r="229" spans="25:25">
      <c r="Y229"/>
    </row>
    <row r="230" spans="25:25">
      <c r="Y230"/>
    </row>
    <row r="231" spans="25:25">
      <c r="Y231"/>
    </row>
    <row r="232" spans="25:25">
      <c r="Y232"/>
    </row>
    <row r="233" spans="25:25">
      <c r="Y233"/>
    </row>
    <row r="234" spans="25:25">
      <c r="Y234"/>
    </row>
    <row r="235" spans="25:25">
      <c r="Y235"/>
    </row>
    <row r="236" spans="25:25">
      <c r="Y236"/>
    </row>
    <row r="237" spans="25:25">
      <c r="Y237"/>
    </row>
    <row r="238" spans="25:25">
      <c r="Y238"/>
    </row>
    <row r="239" spans="25:25">
      <c r="Y239"/>
    </row>
    <row r="240" spans="25:25">
      <c r="Y240"/>
    </row>
    <row r="241" spans="24:25">
      <c r="Y241"/>
    </row>
    <row r="242" spans="24:25">
      <c r="Y242"/>
    </row>
    <row r="243" spans="24:25">
      <c r="Y243"/>
    </row>
    <row r="244" spans="24:25">
      <c r="Y244"/>
    </row>
    <row r="245" spans="24:25">
      <c r="Y245"/>
    </row>
    <row r="246" spans="24:25">
      <c r="Y246"/>
    </row>
    <row r="247" spans="24:25">
      <c r="Y247"/>
    </row>
    <row r="248" spans="24:25">
      <c r="Y248"/>
    </row>
    <row r="249" spans="24:25">
      <c r="X249"/>
      <c r="Y249"/>
    </row>
    <row r="250" spans="24:25">
      <c r="X250"/>
      <c r="Y250"/>
    </row>
    <row r="251" spans="24:25">
      <c r="X251"/>
      <c r="Y251"/>
    </row>
    <row r="252" spans="24:25">
      <c r="X252"/>
      <c r="Y252"/>
    </row>
    <row r="253" spans="24:25">
      <c r="X253"/>
      <c r="Y253"/>
    </row>
    <row r="254" spans="24:25">
      <c r="X254"/>
      <c r="Y254"/>
    </row>
    <row r="255" spans="24:25">
      <c r="X255"/>
      <c r="Y255"/>
    </row>
    <row r="256" spans="24:25">
      <c r="X256"/>
      <c r="Y256"/>
    </row>
    <row r="257" spans="24:25">
      <c r="X257"/>
      <c r="Y257"/>
    </row>
    <row r="258" spans="24:25">
      <c r="X258"/>
      <c r="Y258"/>
    </row>
    <row r="259" spans="24:25">
      <c r="X259"/>
      <c r="Y259"/>
    </row>
    <row r="260" spans="24:25">
      <c r="X260"/>
      <c r="Y260"/>
    </row>
    <row r="261" spans="24:25">
      <c r="X261"/>
      <c r="Y261"/>
    </row>
    <row r="262" spans="24:25">
      <c r="X262"/>
      <c r="Y262"/>
    </row>
    <row r="263" spans="24:25">
      <c r="X263"/>
      <c r="Y263"/>
    </row>
    <row r="264" spans="24:25">
      <c r="X264"/>
      <c r="Y264"/>
    </row>
    <row r="265" spans="24:25">
      <c r="X265"/>
      <c r="Y265"/>
    </row>
    <row r="266" spans="24:25">
      <c r="X266"/>
      <c r="Y266"/>
    </row>
    <row r="267" spans="24:25">
      <c r="X267"/>
      <c r="Y267"/>
    </row>
    <row r="268" spans="24:25">
      <c r="X268"/>
      <c r="Y268"/>
    </row>
    <row r="269" spans="24:25">
      <c r="X269"/>
      <c r="Y269"/>
    </row>
    <row r="270" spans="24:25">
      <c r="X270"/>
      <c r="Y270"/>
    </row>
    <row r="271" spans="24:25">
      <c r="X271"/>
      <c r="Y271"/>
    </row>
    <row r="272" spans="24:25">
      <c r="X272"/>
      <c r="Y272"/>
    </row>
    <row r="273" spans="24:25">
      <c r="X273"/>
      <c r="Y273"/>
    </row>
    <row r="274" spans="24:25">
      <c r="X274"/>
      <c r="Y274"/>
    </row>
    <row r="275" spans="24:25">
      <c r="X275"/>
      <c r="Y275"/>
    </row>
    <row r="276" spans="24:25">
      <c r="X276"/>
      <c r="Y276"/>
    </row>
    <row r="277" spans="24:25">
      <c r="X277"/>
      <c r="Y277"/>
    </row>
    <row r="278" spans="24:25">
      <c r="X278"/>
      <c r="Y278"/>
    </row>
    <row r="279" spans="24:25">
      <c r="X279"/>
      <c r="Y279"/>
    </row>
    <row r="280" spans="24:25">
      <c r="X280"/>
      <c r="Y280"/>
    </row>
    <row r="281" spans="24:25">
      <c r="X281"/>
      <c r="Y281"/>
    </row>
    <row r="282" spans="24:25">
      <c r="X282"/>
      <c r="Y282"/>
    </row>
    <row r="283" spans="24:25">
      <c r="X283"/>
      <c r="Y283"/>
    </row>
    <row r="284" spans="24:25">
      <c r="X284"/>
      <c r="Y284"/>
    </row>
    <row r="285" spans="24:25">
      <c r="X285"/>
      <c r="Y285"/>
    </row>
    <row r="286" spans="24:25">
      <c r="X286"/>
      <c r="Y286"/>
    </row>
    <row r="287" spans="24:25">
      <c r="X287"/>
      <c r="Y287"/>
    </row>
    <row r="288" spans="24:25">
      <c r="X288"/>
      <c r="Y288"/>
    </row>
    <row r="289" spans="24:25">
      <c r="X289"/>
      <c r="Y289"/>
    </row>
    <row r="290" spans="24:25">
      <c r="X290"/>
      <c r="Y290"/>
    </row>
    <row r="291" spans="24:25">
      <c r="X291"/>
      <c r="Y291"/>
    </row>
    <row r="292" spans="24:25">
      <c r="X292"/>
      <c r="Y292"/>
    </row>
    <row r="293" spans="24:25">
      <c r="X293"/>
      <c r="Y293"/>
    </row>
    <row r="294" spans="24:25">
      <c r="X294"/>
      <c r="Y294"/>
    </row>
    <row r="295" spans="24:25">
      <c r="X295"/>
      <c r="Y295"/>
    </row>
    <row r="296" spans="24:25">
      <c r="X296"/>
      <c r="Y296"/>
    </row>
    <row r="297" spans="24:25">
      <c r="X297"/>
      <c r="Y297"/>
    </row>
    <row r="298" spans="24:25">
      <c r="X298"/>
      <c r="Y298"/>
    </row>
    <row r="299" spans="24:25">
      <c r="X299"/>
      <c r="Y299"/>
    </row>
    <row r="300" spans="24:25">
      <c r="X300"/>
      <c r="Y300"/>
    </row>
    <row r="301" spans="24:25">
      <c r="X301"/>
      <c r="Y301"/>
    </row>
    <row r="302" spans="24:25">
      <c r="X302"/>
      <c r="Y302"/>
    </row>
    <row r="303" spans="24:25">
      <c r="X303"/>
      <c r="Y303"/>
    </row>
    <row r="304" spans="24:25">
      <c r="X304"/>
      <c r="Y304"/>
    </row>
    <row r="305" spans="24:25">
      <c r="X305"/>
      <c r="Y305"/>
    </row>
    <row r="306" spans="24:25">
      <c r="X306"/>
      <c r="Y306"/>
    </row>
    <row r="307" spans="24:25">
      <c r="X307"/>
      <c r="Y307"/>
    </row>
    <row r="308" spans="24:25">
      <c r="X308"/>
      <c r="Y308"/>
    </row>
    <row r="309" spans="24:25">
      <c r="X309"/>
      <c r="Y309"/>
    </row>
    <row r="310" spans="24:25">
      <c r="X310"/>
      <c r="Y310"/>
    </row>
    <row r="311" spans="24:25">
      <c r="X311"/>
      <c r="Y311"/>
    </row>
    <row r="312" spans="24:25">
      <c r="X312"/>
      <c r="Y312"/>
    </row>
    <row r="313" spans="24:25">
      <c r="X313"/>
      <c r="Y313"/>
    </row>
    <row r="314" spans="24:25">
      <c r="X314"/>
      <c r="Y314"/>
    </row>
    <row r="315" spans="24:25">
      <c r="X315"/>
      <c r="Y315"/>
    </row>
    <row r="316" spans="24:25">
      <c r="X316"/>
      <c r="Y316"/>
    </row>
    <row r="317" spans="24:25">
      <c r="X317"/>
      <c r="Y317"/>
    </row>
    <row r="318" spans="24:25">
      <c r="X318"/>
      <c r="Y318"/>
    </row>
    <row r="319" spans="24:25">
      <c r="X319"/>
      <c r="Y319"/>
    </row>
    <row r="320" spans="24:25">
      <c r="X320"/>
      <c r="Y320"/>
    </row>
    <row r="321" spans="24:25">
      <c r="X321"/>
      <c r="Y321"/>
    </row>
    <row r="322" spans="24:25">
      <c r="X322"/>
      <c r="Y322"/>
    </row>
    <row r="323" spans="24:25">
      <c r="X323"/>
      <c r="Y323"/>
    </row>
    <row r="324" spans="24:25">
      <c r="X324"/>
      <c r="Y324"/>
    </row>
    <row r="325" spans="24:25">
      <c r="X325"/>
      <c r="Y325"/>
    </row>
    <row r="326" spans="24:25">
      <c r="X326"/>
      <c r="Y326"/>
    </row>
    <row r="327" spans="24:25">
      <c r="X327"/>
      <c r="Y327"/>
    </row>
    <row r="328" spans="24:25">
      <c r="X328"/>
      <c r="Y328"/>
    </row>
    <row r="329" spans="24:25">
      <c r="X329"/>
      <c r="Y329"/>
    </row>
    <row r="330" spans="24:25">
      <c r="X330"/>
      <c r="Y330"/>
    </row>
    <row r="331" spans="24:25">
      <c r="X331"/>
      <c r="Y331"/>
    </row>
    <row r="332" spans="24:25">
      <c r="X332"/>
      <c r="Y332"/>
    </row>
    <row r="333" spans="24:25">
      <c r="X333"/>
      <c r="Y333"/>
    </row>
    <row r="334" spans="24:25">
      <c r="X334"/>
      <c r="Y334"/>
    </row>
    <row r="335" spans="24:25">
      <c r="X335"/>
      <c r="Y335"/>
    </row>
    <row r="336" spans="24:25">
      <c r="X336"/>
      <c r="Y336"/>
    </row>
    <row r="337" spans="24:25">
      <c r="X337"/>
      <c r="Y337"/>
    </row>
    <row r="338" spans="24:25">
      <c r="X338"/>
      <c r="Y338"/>
    </row>
    <row r="339" spans="24:25">
      <c r="X339"/>
      <c r="Y339"/>
    </row>
    <row r="340" spans="24:25">
      <c r="X340"/>
      <c r="Y340"/>
    </row>
    <row r="341" spans="24:25">
      <c r="X341"/>
      <c r="Y341"/>
    </row>
    <row r="342" spans="24:25">
      <c r="X342"/>
      <c r="Y342"/>
    </row>
    <row r="343" spans="24:25">
      <c r="X343"/>
      <c r="Y343"/>
    </row>
    <row r="344" spans="24:25">
      <c r="X344"/>
      <c r="Y344"/>
    </row>
    <row r="345" spans="24:25">
      <c r="X345"/>
      <c r="Y345"/>
    </row>
    <row r="346" spans="24:25">
      <c r="X346"/>
      <c r="Y346"/>
    </row>
    <row r="347" spans="24:25">
      <c r="X347"/>
      <c r="Y347"/>
    </row>
    <row r="348" spans="24:25">
      <c r="X348"/>
      <c r="Y348"/>
    </row>
    <row r="349" spans="24:25">
      <c r="X349"/>
      <c r="Y349"/>
    </row>
    <row r="350" spans="24:25">
      <c r="X350"/>
      <c r="Y350"/>
    </row>
    <row r="351" spans="24:25">
      <c r="X351"/>
      <c r="Y351"/>
    </row>
    <row r="352" spans="24:25">
      <c r="X352"/>
      <c r="Y352"/>
    </row>
    <row r="353" spans="24:25">
      <c r="X353"/>
      <c r="Y353"/>
    </row>
    <row r="354" spans="24:25">
      <c r="X354"/>
      <c r="Y354"/>
    </row>
    <row r="355" spans="24:25">
      <c r="X355"/>
      <c r="Y355"/>
    </row>
    <row r="356" spans="24:25">
      <c r="X356"/>
      <c r="Y356"/>
    </row>
    <row r="357" spans="24:25">
      <c r="X357"/>
      <c r="Y357"/>
    </row>
    <row r="358" spans="24:25">
      <c r="X358"/>
      <c r="Y358"/>
    </row>
    <row r="359" spans="24:25">
      <c r="X359"/>
      <c r="Y359"/>
    </row>
    <row r="360" spans="24:25">
      <c r="X360"/>
      <c r="Y360"/>
    </row>
    <row r="361" spans="24:25">
      <c r="X361"/>
      <c r="Y361"/>
    </row>
    <row r="362" spans="24:25">
      <c r="X362"/>
      <c r="Y362"/>
    </row>
    <row r="363" spans="24:25">
      <c r="X363"/>
      <c r="Y363"/>
    </row>
    <row r="364" spans="24:25">
      <c r="X364"/>
      <c r="Y364"/>
    </row>
    <row r="365" spans="24:25">
      <c r="X365"/>
      <c r="Y365"/>
    </row>
    <row r="366" spans="24:25">
      <c r="X366"/>
      <c r="Y366"/>
    </row>
    <row r="367" spans="24:25">
      <c r="X367"/>
      <c r="Y367"/>
    </row>
    <row r="368" spans="24:25">
      <c r="X368"/>
      <c r="Y368"/>
    </row>
    <row r="369" spans="24:25">
      <c r="X369"/>
      <c r="Y369"/>
    </row>
    <row r="370" spans="24:25">
      <c r="X370"/>
      <c r="Y370"/>
    </row>
    <row r="371" spans="24:25">
      <c r="X371"/>
      <c r="Y371"/>
    </row>
    <row r="372" spans="24:25">
      <c r="X372"/>
      <c r="Y372"/>
    </row>
    <row r="373" spans="24:25">
      <c r="X373"/>
      <c r="Y373"/>
    </row>
    <row r="374" spans="24:25">
      <c r="X374"/>
      <c r="Y374"/>
    </row>
    <row r="375" spans="24:25">
      <c r="X375"/>
      <c r="Y375"/>
    </row>
    <row r="376" spans="24:25">
      <c r="X376"/>
      <c r="Y376"/>
    </row>
    <row r="377" spans="24:25">
      <c r="X377"/>
      <c r="Y377"/>
    </row>
    <row r="378" spans="24:25">
      <c r="X378"/>
      <c r="Y378"/>
    </row>
    <row r="379" spans="24:25">
      <c r="X379"/>
      <c r="Y379"/>
    </row>
    <row r="380" spans="24:25">
      <c r="X380"/>
      <c r="Y380"/>
    </row>
    <row r="381" spans="24:25">
      <c r="X381"/>
      <c r="Y381"/>
    </row>
    <row r="382" spans="24:25">
      <c r="X382"/>
      <c r="Y382"/>
    </row>
    <row r="383" spans="24:25">
      <c r="X383"/>
      <c r="Y383"/>
    </row>
    <row r="384" spans="24:25">
      <c r="X384"/>
      <c r="Y384"/>
    </row>
    <row r="385" spans="24:25">
      <c r="X385"/>
      <c r="Y385"/>
    </row>
    <row r="386" spans="24:25">
      <c r="X386"/>
      <c r="Y386"/>
    </row>
    <row r="387" spans="24:25">
      <c r="X387"/>
      <c r="Y387"/>
    </row>
    <row r="388" spans="24:25">
      <c r="X388"/>
      <c r="Y388"/>
    </row>
    <row r="389" spans="24:25">
      <c r="X389"/>
      <c r="Y389"/>
    </row>
    <row r="390" spans="24:25">
      <c r="X390"/>
      <c r="Y390"/>
    </row>
    <row r="391" spans="24:25">
      <c r="X391"/>
      <c r="Y391"/>
    </row>
    <row r="392" spans="24:25">
      <c r="X392"/>
      <c r="Y392"/>
    </row>
    <row r="393" spans="24:25">
      <c r="X393"/>
      <c r="Y393"/>
    </row>
    <row r="394" spans="24:25">
      <c r="X394"/>
      <c r="Y394"/>
    </row>
    <row r="395" spans="24:25">
      <c r="X395"/>
      <c r="Y395"/>
    </row>
    <row r="396" spans="24:25">
      <c r="X396"/>
      <c r="Y396"/>
    </row>
    <row r="397" spans="24:25">
      <c r="X397"/>
      <c r="Y397"/>
    </row>
    <row r="398" spans="24:25">
      <c r="X398"/>
      <c r="Y398"/>
    </row>
    <row r="399" spans="24:25">
      <c r="X399"/>
      <c r="Y399"/>
    </row>
    <row r="400" spans="24:25">
      <c r="X400"/>
      <c r="Y400"/>
    </row>
    <row r="401" spans="24:25">
      <c r="X401"/>
      <c r="Y401"/>
    </row>
    <row r="402" spans="24:25">
      <c r="X402"/>
      <c r="Y402"/>
    </row>
    <row r="403" spans="24:25">
      <c r="X403"/>
      <c r="Y403"/>
    </row>
    <row r="404" spans="24:25">
      <c r="X404"/>
      <c r="Y404"/>
    </row>
    <row r="405" spans="24:25">
      <c r="X405"/>
      <c r="Y405"/>
    </row>
    <row r="406" spans="24:25">
      <c r="X406"/>
      <c r="Y406"/>
    </row>
    <row r="407" spans="24:25">
      <c r="X407"/>
      <c r="Y407"/>
    </row>
    <row r="408" spans="24:25">
      <c r="X408"/>
      <c r="Y408"/>
    </row>
    <row r="409" spans="24:25">
      <c r="X409"/>
      <c r="Y409"/>
    </row>
    <row r="410" spans="24:25">
      <c r="X410"/>
      <c r="Y410"/>
    </row>
    <row r="411" spans="24:25">
      <c r="X411"/>
      <c r="Y411"/>
    </row>
    <row r="412" spans="24:25">
      <c r="X412"/>
      <c r="Y412"/>
    </row>
    <row r="413" spans="24:25">
      <c r="X413"/>
      <c r="Y413"/>
    </row>
    <row r="414" spans="24:25">
      <c r="X414"/>
      <c r="Y414"/>
    </row>
    <row r="415" spans="24:25">
      <c r="X415"/>
      <c r="Y415"/>
    </row>
    <row r="416" spans="24:25">
      <c r="X416"/>
      <c r="Y416"/>
    </row>
    <row r="417" spans="24:25">
      <c r="X417"/>
      <c r="Y417"/>
    </row>
    <row r="418" spans="24:25">
      <c r="X418"/>
      <c r="Y418"/>
    </row>
    <row r="419" spans="24:25">
      <c r="X419"/>
      <c r="Y419"/>
    </row>
    <row r="420" spans="24:25">
      <c r="X420"/>
      <c r="Y420"/>
    </row>
    <row r="421" spans="24:25">
      <c r="X421"/>
      <c r="Y421"/>
    </row>
    <row r="422" spans="24:25">
      <c r="X422"/>
      <c r="Y422"/>
    </row>
    <row r="423" spans="24:25">
      <c r="X423"/>
      <c r="Y423"/>
    </row>
    <row r="424" spans="24:25">
      <c r="X424"/>
      <c r="Y424"/>
    </row>
    <row r="425" spans="24:25">
      <c r="X425"/>
      <c r="Y425"/>
    </row>
    <row r="426" spans="24:25">
      <c r="X426"/>
      <c r="Y426"/>
    </row>
    <row r="427" spans="24:25">
      <c r="X427"/>
      <c r="Y427"/>
    </row>
    <row r="428" spans="24:25">
      <c r="X428"/>
      <c r="Y428"/>
    </row>
    <row r="429" spans="24:25">
      <c r="X429"/>
      <c r="Y429"/>
    </row>
    <row r="430" spans="24:25">
      <c r="X430"/>
      <c r="Y430"/>
    </row>
    <row r="431" spans="24:25">
      <c r="X431"/>
      <c r="Y431"/>
    </row>
    <row r="432" spans="24:25">
      <c r="X432"/>
      <c r="Y432"/>
    </row>
    <row r="433" spans="24:25">
      <c r="X433"/>
      <c r="Y433"/>
    </row>
    <row r="434" spans="24:25">
      <c r="X434"/>
      <c r="Y434"/>
    </row>
    <row r="435" spans="24:25">
      <c r="X435"/>
      <c r="Y435"/>
    </row>
    <row r="436" spans="24:25">
      <c r="X436"/>
      <c r="Y436"/>
    </row>
    <row r="437" spans="24:25">
      <c r="X437"/>
      <c r="Y437"/>
    </row>
    <row r="438" spans="24:25">
      <c r="X438"/>
      <c r="Y438"/>
    </row>
    <row r="439" spans="24:25">
      <c r="X439"/>
      <c r="Y439"/>
    </row>
    <row r="440" spans="24:25">
      <c r="X440"/>
      <c r="Y440"/>
    </row>
    <row r="441" spans="24:25">
      <c r="X441"/>
      <c r="Y441"/>
    </row>
    <row r="442" spans="24:25">
      <c r="X442"/>
      <c r="Y442"/>
    </row>
    <row r="443" spans="24:25">
      <c r="X443"/>
      <c r="Y443"/>
    </row>
    <row r="444" spans="24:25">
      <c r="X444"/>
      <c r="Y444"/>
    </row>
    <row r="445" spans="24:25">
      <c r="X445"/>
      <c r="Y445"/>
    </row>
    <row r="446" spans="24:25">
      <c r="X446"/>
      <c r="Y446"/>
    </row>
    <row r="447" spans="24:25">
      <c r="X447"/>
      <c r="Y447"/>
    </row>
    <row r="448" spans="24:25">
      <c r="X448"/>
      <c r="Y448"/>
    </row>
    <row r="449" spans="24:25">
      <c r="X449"/>
      <c r="Y449"/>
    </row>
    <row r="450" spans="24:25">
      <c r="X450"/>
      <c r="Y450"/>
    </row>
    <row r="451" spans="24:25">
      <c r="X451"/>
      <c r="Y451"/>
    </row>
    <row r="452" spans="24:25">
      <c r="X452"/>
      <c r="Y452"/>
    </row>
    <row r="453" spans="24:25">
      <c r="X453"/>
      <c r="Y453"/>
    </row>
    <row r="454" spans="24:25">
      <c r="X454"/>
      <c r="Y454"/>
    </row>
    <row r="455" spans="24:25">
      <c r="X455"/>
      <c r="Y455"/>
    </row>
    <row r="456" spans="24:25">
      <c r="X456"/>
      <c r="Y456"/>
    </row>
    <row r="457" spans="24:25">
      <c r="X457"/>
      <c r="Y457"/>
    </row>
    <row r="458" spans="24:25">
      <c r="X458"/>
      <c r="Y458"/>
    </row>
    <row r="459" spans="24:25">
      <c r="X459"/>
      <c r="Y459"/>
    </row>
    <row r="460" spans="24:25">
      <c r="X460"/>
      <c r="Y460"/>
    </row>
    <row r="461" spans="24:25">
      <c r="X461"/>
      <c r="Y461"/>
    </row>
    <row r="462" spans="24:25">
      <c r="X462"/>
      <c r="Y462"/>
    </row>
    <row r="463" spans="24:25">
      <c r="X463"/>
      <c r="Y463"/>
    </row>
    <row r="464" spans="24:25">
      <c r="X464"/>
      <c r="Y464"/>
    </row>
    <row r="465" spans="24:25">
      <c r="X465"/>
      <c r="Y465"/>
    </row>
    <row r="466" spans="24:25">
      <c r="X466"/>
      <c r="Y466"/>
    </row>
    <row r="467" spans="24:25">
      <c r="X467"/>
      <c r="Y467"/>
    </row>
    <row r="468" spans="24:25">
      <c r="X468"/>
      <c r="Y468"/>
    </row>
    <row r="469" spans="24:25">
      <c r="X469"/>
      <c r="Y469"/>
    </row>
    <row r="470" spans="24:25">
      <c r="X470"/>
      <c r="Y470"/>
    </row>
    <row r="471" spans="24:25">
      <c r="X471"/>
      <c r="Y471"/>
    </row>
    <row r="472" spans="24:25">
      <c r="X472"/>
      <c r="Y472"/>
    </row>
    <row r="473" spans="24:25">
      <c r="X473"/>
      <c r="Y473"/>
    </row>
    <row r="474" spans="24:25">
      <c r="X474"/>
      <c r="Y474"/>
    </row>
    <row r="475" spans="24:25">
      <c r="X475"/>
      <c r="Y475"/>
    </row>
    <row r="476" spans="24:25">
      <c r="X476"/>
      <c r="Y476"/>
    </row>
    <row r="477" spans="24:25">
      <c r="X477"/>
      <c r="Y477"/>
    </row>
    <row r="478" spans="24:25">
      <c r="X478"/>
      <c r="Y478"/>
    </row>
    <row r="479" spans="24:25">
      <c r="X479"/>
      <c r="Y479"/>
    </row>
    <row r="480" spans="24:25">
      <c r="X480"/>
      <c r="Y480"/>
    </row>
    <row r="481" spans="24:25">
      <c r="X481"/>
      <c r="Y481"/>
    </row>
    <row r="482" spans="24:25">
      <c r="X482"/>
      <c r="Y482"/>
    </row>
    <row r="483" spans="24:25">
      <c r="X483"/>
      <c r="Y483"/>
    </row>
    <row r="484" spans="24:25">
      <c r="X484"/>
      <c r="Y484"/>
    </row>
    <row r="485" spans="24:25">
      <c r="X485"/>
      <c r="Y485"/>
    </row>
    <row r="486" spans="24:25">
      <c r="X486"/>
      <c r="Y486"/>
    </row>
    <row r="487" spans="24:25">
      <c r="X487"/>
      <c r="Y487"/>
    </row>
    <row r="488" spans="24:25">
      <c r="X488"/>
      <c r="Y488"/>
    </row>
    <row r="489" spans="24:25">
      <c r="X489"/>
      <c r="Y489"/>
    </row>
    <row r="490" spans="24:25">
      <c r="X490"/>
      <c r="Y490"/>
    </row>
    <row r="491" spans="24:25">
      <c r="X491"/>
      <c r="Y491"/>
    </row>
    <row r="492" spans="24:25">
      <c r="X492"/>
      <c r="Y492"/>
    </row>
    <row r="493" spans="24:25">
      <c r="X493"/>
      <c r="Y493"/>
    </row>
    <row r="494" spans="24:25">
      <c r="X494"/>
      <c r="Y494"/>
    </row>
    <row r="495" spans="24:25">
      <c r="X495"/>
      <c r="Y495"/>
    </row>
    <row r="496" spans="24:25">
      <c r="X496"/>
      <c r="Y496"/>
    </row>
    <row r="497" spans="24:25">
      <c r="X497"/>
      <c r="Y497"/>
    </row>
    <row r="498" spans="24:25">
      <c r="X498"/>
      <c r="Y498"/>
    </row>
    <row r="499" spans="24:25">
      <c r="X499"/>
      <c r="Y499"/>
    </row>
    <row r="500" spans="24:25">
      <c r="X500"/>
      <c r="Y500"/>
    </row>
    <row r="501" spans="24:25">
      <c r="X501"/>
      <c r="Y501"/>
    </row>
    <row r="502" spans="24:25">
      <c r="X502"/>
      <c r="Y502"/>
    </row>
    <row r="503" spans="24:25">
      <c r="X503"/>
      <c r="Y503"/>
    </row>
    <row r="504" spans="24:25">
      <c r="X504"/>
      <c r="Y504"/>
    </row>
    <row r="505" spans="24:25">
      <c r="X505"/>
      <c r="Y505"/>
    </row>
    <row r="506" spans="24:25">
      <c r="X506"/>
      <c r="Y506"/>
    </row>
    <row r="507" spans="24:25">
      <c r="X507"/>
      <c r="Y507"/>
    </row>
    <row r="508" spans="24:25">
      <c r="X508"/>
      <c r="Y508"/>
    </row>
    <row r="509" spans="24:25">
      <c r="X509"/>
      <c r="Y509"/>
    </row>
    <row r="510" spans="24:25">
      <c r="X510"/>
      <c r="Y510"/>
    </row>
    <row r="511" spans="24:25">
      <c r="X511"/>
      <c r="Y511"/>
    </row>
    <row r="512" spans="24:25">
      <c r="X512"/>
      <c r="Y512"/>
    </row>
    <row r="513" spans="24:25">
      <c r="X513"/>
      <c r="Y513"/>
    </row>
    <row r="514" spans="24:25">
      <c r="X514"/>
      <c r="Y514"/>
    </row>
    <row r="515" spans="24:25">
      <c r="X515"/>
      <c r="Y515"/>
    </row>
    <row r="516" spans="24:25">
      <c r="X516"/>
      <c r="Y516"/>
    </row>
    <row r="517" spans="24:25">
      <c r="X517"/>
      <c r="Y517"/>
    </row>
    <row r="518" spans="24:25">
      <c r="X518"/>
      <c r="Y518"/>
    </row>
    <row r="519" spans="24:25">
      <c r="X519"/>
      <c r="Y519"/>
    </row>
    <row r="520" spans="24:25">
      <c r="X520"/>
      <c r="Y520"/>
    </row>
    <row r="521" spans="24:25">
      <c r="X521"/>
      <c r="Y521"/>
    </row>
    <row r="522" spans="24:25">
      <c r="X522"/>
      <c r="Y522"/>
    </row>
    <row r="523" spans="24:25">
      <c r="X523"/>
      <c r="Y523"/>
    </row>
    <row r="524" spans="24:25">
      <c r="X524"/>
      <c r="Y524"/>
    </row>
    <row r="525" spans="24:25">
      <c r="X525"/>
      <c r="Y525"/>
    </row>
    <row r="526" spans="24:25">
      <c r="X526"/>
      <c r="Y526"/>
    </row>
    <row r="527" spans="24:25">
      <c r="X527"/>
      <c r="Y527"/>
    </row>
    <row r="528" spans="24:25">
      <c r="X528"/>
      <c r="Y528"/>
    </row>
    <row r="529" spans="24:25">
      <c r="X529"/>
      <c r="Y529"/>
    </row>
    <row r="530" spans="24:25">
      <c r="X530"/>
      <c r="Y530"/>
    </row>
    <row r="531" spans="24:25">
      <c r="X531"/>
      <c r="Y531"/>
    </row>
    <row r="532" spans="24:25">
      <c r="X532"/>
      <c r="Y532"/>
    </row>
    <row r="533" spans="24:25">
      <c r="X533"/>
      <c r="Y533"/>
    </row>
    <row r="534" spans="24:25">
      <c r="X534"/>
      <c r="Y534"/>
    </row>
    <row r="535" spans="24:25">
      <c r="X535"/>
      <c r="Y535"/>
    </row>
    <row r="536" spans="24:25">
      <c r="X536"/>
      <c r="Y536"/>
    </row>
    <row r="537" spans="24:25">
      <c r="X537"/>
      <c r="Y537"/>
    </row>
    <row r="538" spans="24:25">
      <c r="X538"/>
      <c r="Y538"/>
    </row>
    <row r="539" spans="24:25">
      <c r="X539"/>
      <c r="Y539"/>
    </row>
    <row r="540" spans="24:25">
      <c r="X540"/>
      <c r="Y540"/>
    </row>
    <row r="541" spans="24:25">
      <c r="X541"/>
      <c r="Y541"/>
    </row>
    <row r="542" spans="24:25">
      <c r="X542"/>
      <c r="Y542"/>
    </row>
    <row r="543" spans="24:25">
      <c r="X543"/>
      <c r="Y543"/>
    </row>
    <row r="544" spans="24:25">
      <c r="X544"/>
      <c r="Y544"/>
    </row>
    <row r="545" spans="24:25">
      <c r="X545"/>
      <c r="Y545"/>
    </row>
    <row r="546" spans="24:25">
      <c r="X546"/>
      <c r="Y546"/>
    </row>
    <row r="547" spans="24:25">
      <c r="X547"/>
      <c r="Y547"/>
    </row>
    <row r="548" spans="24:25">
      <c r="X548"/>
      <c r="Y548"/>
    </row>
    <row r="549" spans="24:25">
      <c r="X549"/>
      <c r="Y549"/>
    </row>
    <row r="550" spans="24:25">
      <c r="X550"/>
      <c r="Y550"/>
    </row>
    <row r="551" spans="24:25">
      <c r="X551"/>
      <c r="Y551"/>
    </row>
    <row r="552" spans="24:25">
      <c r="X552"/>
      <c r="Y552"/>
    </row>
    <row r="553" spans="24:25">
      <c r="X553"/>
      <c r="Y553"/>
    </row>
    <row r="554" spans="24:25">
      <c r="X554"/>
      <c r="Y554"/>
    </row>
    <row r="555" spans="24:25">
      <c r="X555"/>
      <c r="Y555"/>
    </row>
    <row r="556" spans="24:25">
      <c r="X556"/>
      <c r="Y556"/>
    </row>
    <row r="557" spans="24:25">
      <c r="X557"/>
      <c r="Y557"/>
    </row>
    <row r="558" spans="24:25">
      <c r="X558"/>
      <c r="Y558"/>
    </row>
    <row r="559" spans="24:25">
      <c r="X559"/>
      <c r="Y559"/>
    </row>
    <row r="560" spans="24:25">
      <c r="X560"/>
      <c r="Y560"/>
    </row>
    <row r="561" spans="24:25">
      <c r="X561"/>
      <c r="Y561"/>
    </row>
    <row r="562" spans="24:25">
      <c r="X562"/>
      <c r="Y562"/>
    </row>
    <row r="563" spans="24:25">
      <c r="X563"/>
      <c r="Y563"/>
    </row>
    <row r="564" spans="24:25">
      <c r="X564"/>
      <c r="Y564"/>
    </row>
    <row r="565" spans="24:25">
      <c r="X565"/>
      <c r="Y565"/>
    </row>
    <row r="566" spans="24:25">
      <c r="X566"/>
      <c r="Y566"/>
    </row>
    <row r="567" spans="24:25">
      <c r="X567"/>
      <c r="Y567"/>
    </row>
    <row r="568" spans="24:25">
      <c r="X568"/>
      <c r="Y568"/>
    </row>
    <row r="569" spans="24:25">
      <c r="X569"/>
      <c r="Y569"/>
    </row>
    <row r="570" spans="24:25">
      <c r="X570"/>
      <c r="Y570"/>
    </row>
    <row r="571" spans="24:25">
      <c r="X571"/>
      <c r="Y571"/>
    </row>
    <row r="572" spans="24:25">
      <c r="X572"/>
      <c r="Y572"/>
    </row>
    <row r="573" spans="24:25">
      <c r="X573"/>
      <c r="Y573"/>
    </row>
    <row r="574" spans="24:25">
      <c r="X574"/>
      <c r="Y574"/>
    </row>
    <row r="575" spans="24:25">
      <c r="X575"/>
      <c r="Y575"/>
    </row>
    <row r="576" spans="24:25">
      <c r="X576"/>
      <c r="Y576"/>
    </row>
    <row r="577" spans="24:25">
      <c r="X577"/>
      <c r="Y577"/>
    </row>
    <row r="578" spans="24:25">
      <c r="X578"/>
      <c r="Y578"/>
    </row>
    <row r="579" spans="24:25">
      <c r="X579"/>
      <c r="Y579"/>
    </row>
    <row r="580" spans="24:25">
      <c r="X580"/>
      <c r="Y580"/>
    </row>
    <row r="581" spans="24:25">
      <c r="X581"/>
      <c r="Y581"/>
    </row>
    <row r="582" spans="24:25">
      <c r="X582"/>
      <c r="Y582"/>
    </row>
    <row r="583" spans="24:25">
      <c r="X583"/>
      <c r="Y583"/>
    </row>
    <row r="584" spans="24:25">
      <c r="X584"/>
      <c r="Y584"/>
    </row>
    <row r="585" spans="24:25">
      <c r="X585"/>
      <c r="Y585"/>
    </row>
    <row r="586" spans="24:25">
      <c r="X586"/>
      <c r="Y586"/>
    </row>
    <row r="587" spans="24:25">
      <c r="X587"/>
      <c r="Y587"/>
    </row>
    <row r="588" spans="24:25">
      <c r="X588"/>
      <c r="Y588"/>
    </row>
    <row r="589" spans="24:25">
      <c r="X589"/>
      <c r="Y589"/>
    </row>
    <row r="590" spans="24:25">
      <c r="X590"/>
      <c r="Y590"/>
    </row>
    <row r="591" spans="24:25">
      <c r="X591"/>
      <c r="Y591"/>
    </row>
    <row r="592" spans="24:25">
      <c r="X592"/>
      <c r="Y592"/>
    </row>
    <row r="593" spans="24:25">
      <c r="X593"/>
      <c r="Y593"/>
    </row>
    <row r="594" spans="24:25">
      <c r="X594"/>
      <c r="Y594"/>
    </row>
    <row r="595" spans="24:25">
      <c r="X595"/>
      <c r="Y595"/>
    </row>
    <row r="596" spans="24:25">
      <c r="X596"/>
      <c r="Y596"/>
    </row>
    <row r="597" spans="24:25">
      <c r="X597"/>
      <c r="Y597"/>
    </row>
    <row r="598" spans="24:25">
      <c r="X598"/>
      <c r="Y598"/>
    </row>
    <row r="599" spans="24:25">
      <c r="X599"/>
      <c r="Y599"/>
    </row>
    <row r="600" spans="24:25">
      <c r="X600"/>
      <c r="Y600"/>
    </row>
    <row r="601" spans="24:25">
      <c r="X601"/>
      <c r="Y601"/>
    </row>
    <row r="602" spans="24:25">
      <c r="X602"/>
      <c r="Y602"/>
    </row>
    <row r="603" spans="24:25">
      <c r="X603"/>
      <c r="Y603"/>
    </row>
    <row r="604" spans="24:25">
      <c r="X604"/>
      <c r="Y604"/>
    </row>
    <row r="605" spans="24:25">
      <c r="X605"/>
      <c r="Y605"/>
    </row>
    <row r="606" spans="24:25">
      <c r="X606"/>
      <c r="Y606"/>
    </row>
    <row r="607" spans="24:25">
      <c r="X607"/>
      <c r="Y607"/>
    </row>
    <row r="608" spans="24:25">
      <c r="X608"/>
      <c r="Y608"/>
    </row>
    <row r="609" spans="24:25">
      <c r="X609"/>
      <c r="Y609"/>
    </row>
    <row r="610" spans="24:25">
      <c r="X610"/>
      <c r="Y610"/>
    </row>
    <row r="611" spans="24:25">
      <c r="X611"/>
      <c r="Y611"/>
    </row>
    <row r="612" spans="24:25">
      <c r="X612"/>
      <c r="Y612"/>
    </row>
    <row r="613" spans="24:25">
      <c r="X613"/>
      <c r="Y613"/>
    </row>
    <row r="614" spans="24:25">
      <c r="X614"/>
      <c r="Y614"/>
    </row>
    <row r="615" spans="24:25">
      <c r="X615"/>
      <c r="Y615"/>
    </row>
    <row r="616" spans="24:25">
      <c r="X616"/>
      <c r="Y616"/>
    </row>
    <row r="617" spans="24:25">
      <c r="X617"/>
      <c r="Y617"/>
    </row>
    <row r="618" spans="24:25">
      <c r="X618"/>
      <c r="Y618"/>
    </row>
    <row r="619" spans="24:25">
      <c r="X619"/>
      <c r="Y619"/>
    </row>
    <row r="620" spans="24:25">
      <c r="X620"/>
      <c r="Y620"/>
    </row>
    <row r="621" spans="24:25">
      <c r="X621"/>
      <c r="Y621"/>
    </row>
    <row r="622" spans="24:25">
      <c r="X622"/>
      <c r="Y622"/>
    </row>
    <row r="623" spans="24:25">
      <c r="X623"/>
      <c r="Y623"/>
    </row>
    <row r="624" spans="24:25">
      <c r="X624"/>
      <c r="Y624"/>
    </row>
    <row r="625" spans="24:25">
      <c r="X625"/>
      <c r="Y625"/>
    </row>
    <row r="626" spans="24:25">
      <c r="X626"/>
      <c r="Y626"/>
    </row>
    <row r="627" spans="24:25">
      <c r="X627"/>
      <c r="Y627"/>
    </row>
    <row r="628" spans="24:25">
      <c r="X628"/>
      <c r="Y628"/>
    </row>
    <row r="629" spans="24:25">
      <c r="X629"/>
      <c r="Y629"/>
    </row>
    <row r="630" spans="24:25">
      <c r="X630"/>
      <c r="Y630"/>
    </row>
    <row r="631" spans="24:25">
      <c r="X631"/>
      <c r="Y631"/>
    </row>
    <row r="632" spans="24:25">
      <c r="X632"/>
      <c r="Y632"/>
    </row>
    <row r="633" spans="24:25">
      <c r="X633"/>
      <c r="Y633"/>
    </row>
    <row r="634" spans="24:25">
      <c r="X634"/>
      <c r="Y634"/>
    </row>
    <row r="635" spans="24:25">
      <c r="X635"/>
      <c r="Y635"/>
    </row>
    <row r="636" spans="24:25">
      <c r="X636"/>
      <c r="Y636"/>
    </row>
    <row r="637" spans="24:25">
      <c r="X637"/>
      <c r="Y637"/>
    </row>
    <row r="638" spans="24:25">
      <c r="X638"/>
      <c r="Y638"/>
    </row>
    <row r="639" spans="24:25">
      <c r="X639"/>
      <c r="Y639"/>
    </row>
    <row r="640" spans="24:25">
      <c r="X640"/>
      <c r="Y640"/>
    </row>
    <row r="641" spans="24:25">
      <c r="X641"/>
      <c r="Y641"/>
    </row>
    <row r="642" spans="24:25">
      <c r="X642"/>
      <c r="Y642"/>
    </row>
    <row r="643" spans="24:25">
      <c r="X643"/>
      <c r="Y643"/>
    </row>
    <row r="644" spans="24:25">
      <c r="X644"/>
      <c r="Y644"/>
    </row>
    <row r="645" spans="24:25">
      <c r="X645"/>
      <c r="Y645"/>
    </row>
    <row r="646" spans="24:25">
      <c r="X646"/>
      <c r="Y646"/>
    </row>
    <row r="647" spans="24:25">
      <c r="X647"/>
      <c r="Y647"/>
    </row>
    <row r="648" spans="24:25">
      <c r="X648"/>
      <c r="Y648"/>
    </row>
    <row r="649" spans="24:25">
      <c r="X649"/>
      <c r="Y649"/>
    </row>
    <row r="650" spans="24:25">
      <c r="X650"/>
      <c r="Y650"/>
    </row>
    <row r="651" spans="24:25">
      <c r="X651"/>
      <c r="Y651"/>
    </row>
    <row r="652" spans="24:25">
      <c r="X652"/>
      <c r="Y652"/>
    </row>
    <row r="653" spans="24:25">
      <c r="X653"/>
      <c r="Y653"/>
    </row>
    <row r="654" spans="24:25">
      <c r="X654"/>
      <c r="Y654"/>
    </row>
    <row r="655" spans="24:25">
      <c r="X655"/>
      <c r="Y655"/>
    </row>
    <row r="656" spans="24:25">
      <c r="X656"/>
      <c r="Y656"/>
    </row>
    <row r="657" spans="24:25">
      <c r="X657"/>
      <c r="Y657"/>
    </row>
    <row r="658" spans="24:25">
      <c r="X658"/>
      <c r="Y658"/>
    </row>
    <row r="659" spans="24:25">
      <c r="X659"/>
      <c r="Y659"/>
    </row>
    <row r="660" spans="24:25">
      <c r="X660"/>
      <c r="Y660"/>
    </row>
    <row r="661" spans="24:25">
      <c r="X661"/>
      <c r="Y661"/>
    </row>
    <row r="662" spans="24:25">
      <c r="X662"/>
      <c r="Y662"/>
    </row>
    <row r="663" spans="24:25">
      <c r="X663"/>
      <c r="Y663"/>
    </row>
    <row r="664" spans="24:25">
      <c r="X664"/>
      <c r="Y664"/>
    </row>
    <row r="665" spans="24:25">
      <c r="X665"/>
      <c r="Y665"/>
    </row>
    <row r="666" spans="24:25">
      <c r="X666"/>
      <c r="Y666"/>
    </row>
    <row r="667" spans="24:25">
      <c r="X667"/>
      <c r="Y667"/>
    </row>
    <row r="668" spans="24:25">
      <c r="X668"/>
      <c r="Y668"/>
    </row>
    <row r="669" spans="24:25">
      <c r="X669"/>
      <c r="Y669"/>
    </row>
    <row r="670" spans="24:25">
      <c r="X670"/>
      <c r="Y670"/>
    </row>
    <row r="671" spans="24:25">
      <c r="X671"/>
      <c r="Y671"/>
    </row>
    <row r="672" spans="24:25">
      <c r="X672"/>
      <c r="Y672"/>
    </row>
    <row r="673" spans="24:25">
      <c r="X673"/>
      <c r="Y673"/>
    </row>
    <row r="674" spans="24:25">
      <c r="X674"/>
      <c r="Y674"/>
    </row>
    <row r="675" spans="24:25">
      <c r="X675"/>
      <c r="Y675"/>
    </row>
    <row r="676" spans="24:25">
      <c r="X676"/>
      <c r="Y676"/>
    </row>
    <row r="677" spans="24:25">
      <c r="X677"/>
      <c r="Y677"/>
    </row>
    <row r="678" spans="24:25">
      <c r="X678"/>
      <c r="Y678"/>
    </row>
    <row r="679" spans="24:25">
      <c r="X679"/>
      <c r="Y679"/>
    </row>
    <row r="680" spans="24:25">
      <c r="X680"/>
      <c r="Y680"/>
    </row>
    <row r="681" spans="24:25">
      <c r="X681"/>
      <c r="Y681"/>
    </row>
    <row r="682" spans="24:25">
      <c r="X682"/>
      <c r="Y682"/>
    </row>
    <row r="683" spans="24:25">
      <c r="X683"/>
      <c r="Y683"/>
    </row>
    <row r="684" spans="24:25">
      <c r="X684"/>
      <c r="Y684"/>
    </row>
    <row r="685" spans="24:25">
      <c r="X685"/>
      <c r="Y685"/>
    </row>
    <row r="686" spans="24:25">
      <c r="X686"/>
      <c r="Y686"/>
    </row>
    <row r="687" spans="24:25">
      <c r="X687"/>
      <c r="Y687"/>
    </row>
    <row r="688" spans="24:25">
      <c r="X688"/>
      <c r="Y688"/>
    </row>
    <row r="689" spans="24:25">
      <c r="X689"/>
      <c r="Y689"/>
    </row>
    <row r="690" spans="24:25">
      <c r="X690"/>
      <c r="Y690"/>
    </row>
    <row r="691" spans="24:25">
      <c r="X691"/>
      <c r="Y691"/>
    </row>
    <row r="692" spans="24:25">
      <c r="X692"/>
      <c r="Y692"/>
    </row>
    <row r="693" spans="24:25">
      <c r="X693"/>
      <c r="Y693"/>
    </row>
    <row r="694" spans="24:25">
      <c r="X694"/>
      <c r="Y694"/>
    </row>
    <row r="695" spans="24:25">
      <c r="X695"/>
      <c r="Y695"/>
    </row>
    <row r="696" spans="24:25">
      <c r="X696"/>
      <c r="Y696"/>
    </row>
    <row r="697" spans="24:25">
      <c r="X697"/>
      <c r="Y697"/>
    </row>
    <row r="698" spans="24:25">
      <c r="X698"/>
      <c r="Y698"/>
    </row>
    <row r="699" spans="24:25">
      <c r="X699"/>
      <c r="Y699"/>
    </row>
    <row r="700" spans="24:25">
      <c r="X700"/>
      <c r="Y700"/>
    </row>
    <row r="701" spans="24:25">
      <c r="X701"/>
      <c r="Y701"/>
    </row>
    <row r="702" spans="24:25">
      <c r="X702"/>
      <c r="Y702"/>
    </row>
    <row r="703" spans="24:25">
      <c r="X703"/>
      <c r="Y703"/>
    </row>
    <row r="704" spans="24:25">
      <c r="X704"/>
      <c r="Y704"/>
    </row>
    <row r="705" spans="24:25">
      <c r="X705"/>
      <c r="Y705"/>
    </row>
    <row r="706" spans="24:25">
      <c r="X706"/>
      <c r="Y706"/>
    </row>
    <row r="707" spans="24:25">
      <c r="X707"/>
      <c r="Y707"/>
    </row>
    <row r="708" spans="24:25">
      <c r="X708"/>
      <c r="Y708"/>
    </row>
    <row r="709" spans="24:25">
      <c r="X709"/>
      <c r="Y709"/>
    </row>
    <row r="710" spans="24:25">
      <c r="X710"/>
      <c r="Y710"/>
    </row>
    <row r="711" spans="24:25">
      <c r="X711"/>
      <c r="Y711"/>
    </row>
    <row r="712" spans="24:25">
      <c r="X712"/>
      <c r="Y712"/>
    </row>
    <row r="713" spans="24:25">
      <c r="X713"/>
      <c r="Y713"/>
    </row>
    <row r="714" spans="24:25">
      <c r="X714"/>
      <c r="Y714"/>
    </row>
    <row r="715" spans="24:25">
      <c r="X715"/>
      <c r="Y715"/>
    </row>
    <row r="716" spans="24:25">
      <c r="X716"/>
      <c r="Y716"/>
    </row>
    <row r="717" spans="24:25">
      <c r="X717"/>
      <c r="Y717"/>
    </row>
    <row r="718" spans="24:25">
      <c r="X718"/>
      <c r="Y718"/>
    </row>
    <row r="719" spans="24:25">
      <c r="X719"/>
      <c r="Y719"/>
    </row>
    <row r="720" spans="24:25">
      <c r="X720"/>
      <c r="Y720"/>
    </row>
    <row r="721" spans="24:25">
      <c r="X721"/>
      <c r="Y721"/>
    </row>
    <row r="722" spans="24:25">
      <c r="X722"/>
      <c r="Y722"/>
    </row>
    <row r="723" spans="24:25">
      <c r="X723"/>
      <c r="Y723"/>
    </row>
    <row r="724" spans="24:25">
      <c r="X724"/>
      <c r="Y724"/>
    </row>
    <row r="725" spans="24:25">
      <c r="X725"/>
      <c r="Y725"/>
    </row>
    <row r="726" spans="24:25">
      <c r="X726"/>
      <c r="Y726"/>
    </row>
    <row r="727" spans="24:25">
      <c r="X727"/>
      <c r="Y727"/>
    </row>
    <row r="728" spans="24:25">
      <c r="X728"/>
      <c r="Y728"/>
    </row>
    <row r="729" spans="24:25">
      <c r="X729"/>
      <c r="Y729"/>
    </row>
    <row r="730" spans="24:25">
      <c r="X730"/>
      <c r="Y730"/>
    </row>
    <row r="731" spans="24:25">
      <c r="X731"/>
      <c r="Y731"/>
    </row>
    <row r="732" spans="24:25">
      <c r="X732"/>
      <c r="Y732"/>
    </row>
    <row r="733" spans="24:25">
      <c r="X733"/>
      <c r="Y733"/>
    </row>
    <row r="734" spans="24:25">
      <c r="X734"/>
      <c r="Y734"/>
    </row>
    <row r="735" spans="24:25">
      <c r="X735"/>
      <c r="Y735"/>
    </row>
    <row r="736" spans="24:25">
      <c r="X736"/>
      <c r="Y736"/>
    </row>
    <row r="737" spans="24:25">
      <c r="X737"/>
      <c r="Y737"/>
    </row>
    <row r="738" spans="24:25">
      <c r="X738"/>
      <c r="Y738"/>
    </row>
    <row r="739" spans="24:25">
      <c r="X739"/>
      <c r="Y739"/>
    </row>
    <row r="740" spans="24:25">
      <c r="X740"/>
      <c r="Y740"/>
    </row>
    <row r="741" spans="24:25">
      <c r="X741"/>
      <c r="Y741"/>
    </row>
    <row r="742" spans="24:25">
      <c r="X742"/>
      <c r="Y742"/>
    </row>
    <row r="743" spans="24:25">
      <c r="X743"/>
      <c r="Y743"/>
    </row>
    <row r="744" spans="24:25">
      <c r="X744"/>
      <c r="Y744"/>
    </row>
    <row r="745" spans="24:25">
      <c r="X745"/>
      <c r="Y745"/>
    </row>
    <row r="746" spans="24:25">
      <c r="X746"/>
      <c r="Y746"/>
    </row>
    <row r="747" spans="24:25">
      <c r="X747"/>
      <c r="Y747"/>
    </row>
    <row r="748" spans="24:25">
      <c r="X748"/>
      <c r="Y748"/>
    </row>
    <row r="749" spans="24:25">
      <c r="X749"/>
      <c r="Y749"/>
    </row>
    <row r="750" spans="24:25">
      <c r="X750"/>
      <c r="Y750"/>
    </row>
    <row r="751" spans="24:25">
      <c r="X751"/>
      <c r="Y751"/>
    </row>
    <row r="752" spans="24:25">
      <c r="X752"/>
      <c r="Y752"/>
    </row>
    <row r="753" spans="24:25">
      <c r="X753"/>
      <c r="Y753"/>
    </row>
    <row r="754" spans="24:25">
      <c r="X754"/>
      <c r="Y754"/>
    </row>
    <row r="755" spans="24:25">
      <c r="X755"/>
      <c r="Y755"/>
    </row>
    <row r="756" spans="24:25">
      <c r="X756"/>
      <c r="Y756"/>
    </row>
    <row r="757" spans="24:25">
      <c r="X757"/>
      <c r="Y757"/>
    </row>
    <row r="758" spans="24:25">
      <c r="X758"/>
      <c r="Y758"/>
    </row>
    <row r="759" spans="24:25">
      <c r="X759"/>
      <c r="Y759"/>
    </row>
    <row r="760" spans="24:25">
      <c r="X760"/>
      <c r="Y760"/>
    </row>
    <row r="761" spans="24:25">
      <c r="X761"/>
      <c r="Y761"/>
    </row>
    <row r="762" spans="24:25">
      <c r="X762"/>
      <c r="Y762"/>
    </row>
    <row r="763" spans="24:25">
      <c r="X763"/>
      <c r="Y763"/>
    </row>
    <row r="764" spans="24:25">
      <c r="X764"/>
      <c r="Y764"/>
    </row>
    <row r="765" spans="24:25">
      <c r="X765"/>
      <c r="Y765"/>
    </row>
    <row r="766" spans="24:25">
      <c r="X766"/>
      <c r="Y766"/>
    </row>
    <row r="767" spans="24:25">
      <c r="X767"/>
      <c r="Y767"/>
    </row>
    <row r="768" spans="24:25">
      <c r="X768"/>
      <c r="Y768"/>
    </row>
    <row r="769" spans="24:25">
      <c r="X769"/>
      <c r="Y769"/>
    </row>
    <row r="770" spans="24:25">
      <c r="X770"/>
      <c r="Y770"/>
    </row>
    <row r="771" spans="24:25">
      <c r="Y771"/>
    </row>
    <row r="772" spans="24:25">
      <c r="Y772"/>
    </row>
    <row r="773" spans="24:25">
      <c r="Y773"/>
    </row>
    <row r="774" spans="24:25">
      <c r="Y774"/>
    </row>
    <row r="775" spans="24:25">
      <c r="Y775"/>
    </row>
    <row r="776" spans="24:25">
      <c r="Y776"/>
    </row>
    <row r="777" spans="24:25">
      <c r="Y777"/>
    </row>
    <row r="778" spans="24:25">
      <c r="Y778"/>
    </row>
    <row r="779" spans="24:25">
      <c r="Y779"/>
    </row>
    <row r="780" spans="24:25">
      <c r="Y780"/>
    </row>
    <row r="781" spans="24:25">
      <c r="Y781"/>
    </row>
    <row r="782" spans="24:25">
      <c r="Y782"/>
    </row>
    <row r="783" spans="24:25">
      <c r="Y783"/>
    </row>
    <row r="784" spans="24:25">
      <c r="Y784"/>
    </row>
    <row r="785" spans="25:25">
      <c r="Y785"/>
    </row>
    <row r="786" spans="25:25">
      <c r="Y786"/>
    </row>
    <row r="787" spans="25:25">
      <c r="Y787"/>
    </row>
    <row r="788" spans="25:25">
      <c r="Y788"/>
    </row>
    <row r="789" spans="25:25">
      <c r="Y789"/>
    </row>
    <row r="790" spans="25:25">
      <c r="Y790"/>
    </row>
    <row r="791" spans="25:25">
      <c r="Y791"/>
    </row>
    <row r="792" spans="25:25">
      <c r="Y792"/>
    </row>
    <row r="793" spans="25:25">
      <c r="Y793"/>
    </row>
    <row r="794" spans="25:25">
      <c r="Y794"/>
    </row>
    <row r="795" spans="25:25">
      <c r="Y795"/>
    </row>
    <row r="796" spans="25:25">
      <c r="Y796"/>
    </row>
    <row r="797" spans="25:25">
      <c r="Y797"/>
    </row>
    <row r="798" spans="25:25">
      <c r="Y798"/>
    </row>
    <row r="799" spans="25:25">
      <c r="Y799"/>
    </row>
    <row r="800" spans="25:25">
      <c r="Y800"/>
    </row>
    <row r="801" spans="25:25">
      <c r="Y801"/>
    </row>
    <row r="802" spans="25:25">
      <c r="Y802"/>
    </row>
    <row r="803" spans="25:25">
      <c r="Y803"/>
    </row>
    <row r="804" spans="25:25">
      <c r="Y804"/>
    </row>
    <row r="805" spans="25:25">
      <c r="Y805"/>
    </row>
    <row r="806" spans="25:25">
      <c r="Y806"/>
    </row>
    <row r="807" spans="25:25">
      <c r="Y807"/>
    </row>
    <row r="808" spans="25:25">
      <c r="Y808"/>
    </row>
    <row r="809" spans="25:25">
      <c r="Y809"/>
    </row>
    <row r="810" spans="25:25">
      <c r="Y810"/>
    </row>
    <row r="811" spans="25:25">
      <c r="Y811"/>
    </row>
    <row r="812" spans="25:25">
      <c r="Y812"/>
    </row>
    <row r="813" spans="25:25">
      <c r="Y813"/>
    </row>
    <row r="814" spans="25:25">
      <c r="Y814"/>
    </row>
    <row r="815" spans="25:25">
      <c r="Y815"/>
    </row>
    <row r="816" spans="25:25">
      <c r="Y816"/>
    </row>
    <row r="817" spans="25:25">
      <c r="Y817"/>
    </row>
    <row r="818" spans="25:25">
      <c r="Y818"/>
    </row>
    <row r="819" spans="25:25">
      <c r="Y819"/>
    </row>
    <row r="820" spans="25:25">
      <c r="Y820"/>
    </row>
    <row r="821" spans="25:25">
      <c r="Y821"/>
    </row>
    <row r="822" spans="25:25">
      <c r="Y822"/>
    </row>
    <row r="823" spans="25:25">
      <c r="Y823"/>
    </row>
    <row r="824" spans="25:25">
      <c r="Y824"/>
    </row>
    <row r="825" spans="25:25">
      <c r="Y825"/>
    </row>
    <row r="826" spans="25:25">
      <c r="Y826"/>
    </row>
    <row r="827" spans="25:25">
      <c r="Y827"/>
    </row>
    <row r="828" spans="25:25">
      <c r="Y828"/>
    </row>
    <row r="829" spans="25:25">
      <c r="Y829"/>
    </row>
    <row r="830" spans="25:25">
      <c r="Y830"/>
    </row>
    <row r="831" spans="25:25">
      <c r="Y831"/>
    </row>
    <row r="832" spans="25:25">
      <c r="Y832"/>
    </row>
    <row r="833" spans="25:25">
      <c r="Y833"/>
    </row>
    <row r="834" spans="25:25">
      <c r="Y834"/>
    </row>
    <row r="835" spans="25:25">
      <c r="Y835"/>
    </row>
    <row r="836" spans="25:25">
      <c r="Y836"/>
    </row>
    <row r="837" spans="25:25">
      <c r="Y837"/>
    </row>
    <row r="838" spans="25:25">
      <c r="Y838"/>
    </row>
    <row r="839" spans="25:25">
      <c r="Y839"/>
    </row>
    <row r="840" spans="25:25">
      <c r="Y840"/>
    </row>
    <row r="841" spans="25:25">
      <c r="Y841"/>
    </row>
    <row r="842" spans="25:25">
      <c r="Y842"/>
    </row>
    <row r="843" spans="25:25">
      <c r="Y843"/>
    </row>
    <row r="844" spans="25:25">
      <c r="Y844"/>
    </row>
    <row r="845" spans="25:25">
      <c r="Y845"/>
    </row>
    <row r="846" spans="25:25">
      <c r="Y846"/>
    </row>
    <row r="847" spans="25:25">
      <c r="Y847"/>
    </row>
    <row r="848" spans="25:25">
      <c r="Y848"/>
    </row>
    <row r="849" spans="25:25">
      <c r="Y849"/>
    </row>
    <row r="850" spans="25:25">
      <c r="Y850"/>
    </row>
    <row r="851" spans="25:25">
      <c r="Y851"/>
    </row>
    <row r="852" spans="25:25">
      <c r="Y852"/>
    </row>
    <row r="853" spans="25:25">
      <c r="Y853"/>
    </row>
    <row r="854" spans="25:25">
      <c r="Y854"/>
    </row>
    <row r="855" spans="25:25">
      <c r="Y855"/>
    </row>
    <row r="856" spans="25:25">
      <c r="Y856"/>
    </row>
    <row r="857" spans="25:25">
      <c r="Y857"/>
    </row>
    <row r="858" spans="25:25">
      <c r="Y858"/>
    </row>
    <row r="859" spans="25:25">
      <c r="Y859"/>
    </row>
    <row r="860" spans="25:25">
      <c r="Y860"/>
    </row>
    <row r="861" spans="25:25">
      <c r="Y861"/>
    </row>
    <row r="862" spans="25:25">
      <c r="Y862"/>
    </row>
    <row r="863" spans="25:25">
      <c r="Y863"/>
    </row>
    <row r="864" spans="25:25">
      <c r="Y864"/>
    </row>
    <row r="865" spans="25:25">
      <c r="Y865"/>
    </row>
    <row r="866" spans="25:25">
      <c r="Y866"/>
    </row>
    <row r="867" spans="25:25">
      <c r="Y867"/>
    </row>
    <row r="868" spans="25:25">
      <c r="Y868"/>
    </row>
    <row r="869" spans="25:25">
      <c r="Y869"/>
    </row>
    <row r="870" spans="25:25">
      <c r="Y870"/>
    </row>
    <row r="871" spans="25:25">
      <c r="Y871"/>
    </row>
    <row r="872" spans="25:25">
      <c r="Y872"/>
    </row>
    <row r="873" spans="25:25">
      <c r="Y873"/>
    </row>
    <row r="874" spans="25:25">
      <c r="Y874"/>
    </row>
    <row r="875" spans="25:25">
      <c r="Y875"/>
    </row>
    <row r="876" spans="25:25">
      <c r="Y876"/>
    </row>
    <row r="877" spans="25:25">
      <c r="Y877"/>
    </row>
    <row r="878" spans="25:25">
      <c r="Y878"/>
    </row>
    <row r="879" spans="25:25">
      <c r="Y879"/>
    </row>
    <row r="880" spans="25:25">
      <c r="Y880"/>
    </row>
    <row r="881" spans="25:25">
      <c r="Y881"/>
    </row>
    <row r="882" spans="25:25">
      <c r="Y882"/>
    </row>
    <row r="883" spans="25:25">
      <c r="Y883"/>
    </row>
    <row r="884" spans="25:25">
      <c r="Y884"/>
    </row>
    <row r="885" spans="25:25">
      <c r="Y885"/>
    </row>
    <row r="886" spans="25:25">
      <c r="Y886"/>
    </row>
    <row r="887" spans="25:25">
      <c r="Y887"/>
    </row>
    <row r="888" spans="25:25">
      <c r="Y888"/>
    </row>
    <row r="889" spans="25:25">
      <c r="Y889"/>
    </row>
    <row r="890" spans="25:25">
      <c r="Y890"/>
    </row>
    <row r="891" spans="25:25">
      <c r="Y891"/>
    </row>
    <row r="892" spans="25:25">
      <c r="Y892"/>
    </row>
    <row r="893" spans="25:25">
      <c r="Y893"/>
    </row>
    <row r="894" spans="25:25">
      <c r="Y894"/>
    </row>
    <row r="895" spans="25:25">
      <c r="Y895"/>
    </row>
    <row r="896" spans="25:25">
      <c r="Y896"/>
    </row>
    <row r="897" spans="25:25">
      <c r="Y897"/>
    </row>
    <row r="898" spans="25:25">
      <c r="Y898"/>
    </row>
    <row r="899" spans="25:25">
      <c r="Y899"/>
    </row>
    <row r="900" spans="25:25">
      <c r="Y900"/>
    </row>
    <row r="901" spans="25:25">
      <c r="Y901"/>
    </row>
    <row r="902" spans="25:25">
      <c r="Y902"/>
    </row>
    <row r="903" spans="25:25">
      <c r="Y903"/>
    </row>
    <row r="904" spans="25:25">
      <c r="Y904"/>
    </row>
    <row r="905" spans="25:25">
      <c r="Y905"/>
    </row>
    <row r="906" spans="25:25">
      <c r="Y906"/>
    </row>
    <row r="907" spans="25:25">
      <c r="Y907"/>
    </row>
    <row r="908" spans="25:25">
      <c r="Y908"/>
    </row>
    <row r="909" spans="25:25">
      <c r="Y909"/>
    </row>
    <row r="910" spans="25:25">
      <c r="Y910"/>
    </row>
    <row r="911" spans="25:25">
      <c r="Y911"/>
    </row>
    <row r="912" spans="25:25">
      <c r="Y912"/>
    </row>
    <row r="913" spans="25:25">
      <c r="Y913"/>
    </row>
    <row r="914" spans="25:25">
      <c r="Y914"/>
    </row>
    <row r="915" spans="25:25">
      <c r="Y915"/>
    </row>
    <row r="916" spans="25:25">
      <c r="Y916"/>
    </row>
    <row r="917" spans="25:25">
      <c r="Y917"/>
    </row>
    <row r="918" spans="25:25">
      <c r="Y918"/>
    </row>
    <row r="919" spans="25:25">
      <c r="Y919"/>
    </row>
    <row r="920" spans="25:25">
      <c r="Y920"/>
    </row>
    <row r="921" spans="25:25">
      <c r="Y921"/>
    </row>
    <row r="922" spans="25:25">
      <c r="Y922"/>
    </row>
    <row r="923" spans="25:25">
      <c r="Y923"/>
    </row>
    <row r="924" spans="25:25">
      <c r="Y924"/>
    </row>
    <row r="925" spans="25:25">
      <c r="Y925"/>
    </row>
    <row r="926" spans="25:25">
      <c r="Y926"/>
    </row>
    <row r="927" spans="25:25">
      <c r="Y927"/>
    </row>
    <row r="928" spans="25:25">
      <c r="Y928"/>
    </row>
    <row r="929" spans="25:25">
      <c r="Y929"/>
    </row>
    <row r="930" spans="25:25">
      <c r="Y930"/>
    </row>
    <row r="931" spans="25:25">
      <c r="Y931"/>
    </row>
    <row r="932" spans="25:25">
      <c r="Y932"/>
    </row>
    <row r="933" spans="25:25">
      <c r="Y933"/>
    </row>
    <row r="934" spans="25:25">
      <c r="Y934"/>
    </row>
    <row r="935" spans="25:25">
      <c r="Y935"/>
    </row>
    <row r="936" spans="25:25">
      <c r="Y936"/>
    </row>
    <row r="937" spans="25:25">
      <c r="Y937"/>
    </row>
    <row r="938" spans="25:25">
      <c r="Y938"/>
    </row>
    <row r="939" spans="25:25">
      <c r="Y939"/>
    </row>
    <row r="940" spans="25:25">
      <c r="Y940"/>
    </row>
    <row r="941" spans="25:25">
      <c r="Y941"/>
    </row>
    <row r="942" spans="25:25">
      <c r="Y942"/>
    </row>
    <row r="943" spans="25:25">
      <c r="Y943"/>
    </row>
    <row r="944" spans="25:25">
      <c r="Y944"/>
    </row>
    <row r="945" spans="25:25">
      <c r="Y945"/>
    </row>
    <row r="946" spans="25:25">
      <c r="Y946"/>
    </row>
    <row r="947" spans="25:25">
      <c r="Y947"/>
    </row>
    <row r="948" spans="25:25">
      <c r="Y948"/>
    </row>
    <row r="949" spans="25:25">
      <c r="Y949"/>
    </row>
    <row r="950" spans="25:25">
      <c r="Y950"/>
    </row>
    <row r="951" spans="25:25">
      <c r="Y951"/>
    </row>
    <row r="952" spans="25:25">
      <c r="Y952"/>
    </row>
    <row r="953" spans="25:25">
      <c r="Y953"/>
    </row>
    <row r="954" spans="25:25">
      <c r="Y954"/>
    </row>
    <row r="955" spans="25:25">
      <c r="Y955"/>
    </row>
    <row r="956" spans="25:25">
      <c r="Y956"/>
    </row>
    <row r="957" spans="25:25">
      <c r="Y957"/>
    </row>
    <row r="958" spans="25:25">
      <c r="Y958"/>
    </row>
    <row r="959" spans="25:25">
      <c r="Y959"/>
    </row>
    <row r="960" spans="25:25">
      <c r="Y960"/>
    </row>
    <row r="961" spans="25:25">
      <c r="Y961"/>
    </row>
    <row r="962" spans="25:25">
      <c r="Y962"/>
    </row>
    <row r="963" spans="25:25">
      <c r="Y963"/>
    </row>
    <row r="964" spans="25:25">
      <c r="Y964"/>
    </row>
    <row r="965" spans="25:25">
      <c r="Y965"/>
    </row>
    <row r="966" spans="25:25">
      <c r="Y966"/>
    </row>
    <row r="967" spans="25:25">
      <c r="Y967"/>
    </row>
    <row r="968" spans="25:25">
      <c r="Y968"/>
    </row>
    <row r="969" spans="25:25">
      <c r="Y969"/>
    </row>
    <row r="970" spans="25:25">
      <c r="Y970"/>
    </row>
    <row r="971" spans="25:25">
      <c r="Y971"/>
    </row>
    <row r="972" spans="25:25">
      <c r="Y972"/>
    </row>
    <row r="973" spans="25:25">
      <c r="Y973"/>
    </row>
    <row r="974" spans="25:25">
      <c r="Y974"/>
    </row>
    <row r="975" spans="25:25">
      <c r="Y975"/>
    </row>
    <row r="976" spans="25:25">
      <c r="Y976"/>
    </row>
    <row r="977" spans="25:25">
      <c r="Y977"/>
    </row>
    <row r="978" spans="25:25">
      <c r="Y978"/>
    </row>
    <row r="979" spans="25:25">
      <c r="Y979"/>
    </row>
    <row r="980" spans="25:25">
      <c r="Y980"/>
    </row>
    <row r="981" spans="25:25">
      <c r="Y981"/>
    </row>
    <row r="982" spans="25:25">
      <c r="Y982"/>
    </row>
    <row r="983" spans="25:25">
      <c r="Y983"/>
    </row>
    <row r="984" spans="25:25">
      <c r="Y984"/>
    </row>
    <row r="985" spans="25:25">
      <c r="Y985"/>
    </row>
    <row r="986" spans="25:25">
      <c r="Y986"/>
    </row>
    <row r="987" spans="25:25">
      <c r="Y987"/>
    </row>
    <row r="988" spans="25:25">
      <c r="Y988"/>
    </row>
    <row r="989" spans="25:25">
      <c r="Y989"/>
    </row>
    <row r="990" spans="25:25">
      <c r="Y990"/>
    </row>
    <row r="991" spans="25:25">
      <c r="Y991"/>
    </row>
    <row r="992" spans="25:25">
      <c r="Y992"/>
    </row>
    <row r="993" spans="25:25">
      <c r="Y993"/>
    </row>
    <row r="994" spans="25:25">
      <c r="Y994"/>
    </row>
    <row r="995" spans="25:25">
      <c r="Y995"/>
    </row>
    <row r="996" spans="25:25">
      <c r="Y996"/>
    </row>
    <row r="997" spans="25:25">
      <c r="Y997"/>
    </row>
    <row r="998" spans="25:25">
      <c r="Y998"/>
    </row>
    <row r="999" spans="25:25">
      <c r="Y999"/>
    </row>
    <row r="1000" spans="25:25">
      <c r="Y1000"/>
    </row>
    <row r="1001" spans="25:25">
      <c r="Y1001"/>
    </row>
    <row r="1002" spans="25:25">
      <c r="Y1002"/>
    </row>
    <row r="1003" spans="25:25">
      <c r="Y1003"/>
    </row>
    <row r="1004" spans="25:25">
      <c r="Y1004"/>
    </row>
    <row r="1005" spans="25:25">
      <c r="Y1005"/>
    </row>
    <row r="1006" spans="25:25">
      <c r="Y1006"/>
    </row>
    <row r="1007" spans="25:25">
      <c r="Y1007"/>
    </row>
    <row r="1008" spans="25:25">
      <c r="Y1008"/>
    </row>
    <row r="1009" spans="25:25">
      <c r="Y1009"/>
    </row>
    <row r="1010" spans="25:25">
      <c r="Y1010"/>
    </row>
    <row r="1011" spans="25:25">
      <c r="Y1011"/>
    </row>
    <row r="1012" spans="25:25">
      <c r="Y1012"/>
    </row>
    <row r="1013" spans="25:25">
      <c r="Y1013"/>
    </row>
    <row r="1014" spans="25:25">
      <c r="Y1014"/>
    </row>
    <row r="1015" spans="25:25">
      <c r="Y1015"/>
    </row>
    <row r="1016" spans="25:25">
      <c r="Y1016"/>
    </row>
    <row r="1017" spans="25:25">
      <c r="Y1017"/>
    </row>
    <row r="1018" spans="25:25">
      <c r="Y1018"/>
    </row>
    <row r="1019" spans="25:25">
      <c r="Y1019"/>
    </row>
    <row r="1020" spans="25:25">
      <c r="Y1020"/>
    </row>
    <row r="1021" spans="25:25">
      <c r="Y1021"/>
    </row>
    <row r="1022" spans="25:25">
      <c r="Y1022"/>
    </row>
    <row r="1023" spans="25:25">
      <c r="Y1023"/>
    </row>
    <row r="1024" spans="25:25">
      <c r="Y1024"/>
    </row>
    <row r="1025" spans="25:25">
      <c r="Y1025"/>
    </row>
    <row r="1026" spans="25:25">
      <c r="Y1026"/>
    </row>
    <row r="1027" spans="25:25">
      <c r="Y1027"/>
    </row>
    <row r="1028" spans="25:25">
      <c r="Y1028"/>
    </row>
    <row r="1029" spans="25:25">
      <c r="Y1029"/>
    </row>
    <row r="1030" spans="25:25">
      <c r="Y1030"/>
    </row>
    <row r="1031" spans="25:25">
      <c r="Y1031"/>
    </row>
    <row r="1032" spans="25:25">
      <c r="Y1032"/>
    </row>
    <row r="1033" spans="25:25">
      <c r="Y1033"/>
    </row>
    <row r="1034" spans="25:25">
      <c r="Y1034"/>
    </row>
    <row r="1035" spans="25:25">
      <c r="Y1035"/>
    </row>
    <row r="1036" spans="25:25">
      <c r="Y1036"/>
    </row>
    <row r="1037" spans="25:25">
      <c r="Y1037"/>
    </row>
    <row r="1038" spans="25:25">
      <c r="Y1038"/>
    </row>
    <row r="1039" spans="25:25">
      <c r="Y1039"/>
    </row>
    <row r="1040" spans="25:25">
      <c r="Y1040"/>
    </row>
    <row r="1041" spans="25:25">
      <c r="Y1041"/>
    </row>
    <row r="1042" spans="25:25">
      <c r="Y1042"/>
    </row>
    <row r="1043" spans="25:25">
      <c r="Y1043"/>
    </row>
    <row r="1044" spans="25:25">
      <c r="Y1044"/>
    </row>
    <row r="1045" spans="25:25">
      <c r="Y1045"/>
    </row>
    <row r="1046" spans="25:25">
      <c r="Y1046"/>
    </row>
    <row r="1047" spans="25:25">
      <c r="Y1047"/>
    </row>
    <row r="1048" spans="25:25">
      <c r="Y1048"/>
    </row>
    <row r="1049" spans="25:25">
      <c r="Y1049"/>
    </row>
    <row r="1050" spans="25:25">
      <c r="Y1050"/>
    </row>
    <row r="1051" spans="25:25">
      <c r="Y1051"/>
    </row>
    <row r="1052" spans="25:25">
      <c r="Y1052"/>
    </row>
    <row r="1053" spans="25:25">
      <c r="Y1053"/>
    </row>
    <row r="1054" spans="25:25">
      <c r="Y1054"/>
    </row>
    <row r="1055" spans="25:25">
      <c r="Y1055"/>
    </row>
    <row r="1056" spans="25:25">
      <c r="Y1056"/>
    </row>
    <row r="1057" spans="25:25">
      <c r="Y1057"/>
    </row>
    <row r="1058" spans="25:25">
      <c r="Y1058"/>
    </row>
    <row r="1059" spans="25:25">
      <c r="Y1059"/>
    </row>
    <row r="1060" spans="25:25">
      <c r="Y1060"/>
    </row>
    <row r="1061" spans="25:25">
      <c r="Y1061"/>
    </row>
    <row r="1062" spans="25:25">
      <c r="Y1062"/>
    </row>
    <row r="1063" spans="25:25">
      <c r="Y1063"/>
    </row>
    <row r="1064" spans="25:25">
      <c r="Y1064"/>
    </row>
    <row r="1065" spans="25:25">
      <c r="Y1065"/>
    </row>
    <row r="1066" spans="25:25">
      <c r="Y1066"/>
    </row>
    <row r="1067" spans="25:25">
      <c r="Y1067"/>
    </row>
    <row r="1068" spans="25:25">
      <c r="Y1068"/>
    </row>
    <row r="1069" spans="25:25">
      <c r="Y1069"/>
    </row>
    <row r="1070" spans="25:25">
      <c r="Y1070"/>
    </row>
    <row r="1071" spans="25:25">
      <c r="Y1071"/>
    </row>
    <row r="1072" spans="25:25">
      <c r="Y1072"/>
    </row>
    <row r="1073" spans="25:25">
      <c r="Y1073"/>
    </row>
    <row r="1074" spans="25:25">
      <c r="Y1074"/>
    </row>
    <row r="1075" spans="25:25">
      <c r="Y1075"/>
    </row>
    <row r="1076" spans="25:25">
      <c r="Y1076"/>
    </row>
    <row r="1077" spans="25:25">
      <c r="Y1077"/>
    </row>
    <row r="1078" spans="25:25">
      <c r="Y1078"/>
    </row>
    <row r="1079" spans="25:25">
      <c r="Y1079"/>
    </row>
    <row r="1080" spans="25:25">
      <c r="Y1080"/>
    </row>
    <row r="1081" spans="25:25">
      <c r="Y1081"/>
    </row>
    <row r="1082" spans="25:25">
      <c r="Y1082"/>
    </row>
    <row r="1083" spans="25:25">
      <c r="Y1083"/>
    </row>
    <row r="1084" spans="25:25">
      <c r="Y1084"/>
    </row>
    <row r="1085" spans="25:25">
      <c r="Y1085"/>
    </row>
    <row r="1086" spans="25:25">
      <c r="Y1086"/>
    </row>
    <row r="1087" spans="25:25">
      <c r="Y1087"/>
    </row>
    <row r="1088" spans="25:25">
      <c r="Y1088"/>
    </row>
    <row r="1089" spans="25:25">
      <c r="Y1089"/>
    </row>
    <row r="1090" spans="25:25">
      <c r="Y1090"/>
    </row>
    <row r="1091" spans="25:25">
      <c r="Y1091"/>
    </row>
    <row r="1092" spans="25:25">
      <c r="Y1092"/>
    </row>
    <row r="1093" spans="25:25">
      <c r="Y1093"/>
    </row>
    <row r="1094" spans="25:25">
      <c r="Y1094"/>
    </row>
    <row r="1095" spans="25:25">
      <c r="Y1095"/>
    </row>
    <row r="1096" spans="25:25">
      <c r="Y1096"/>
    </row>
    <row r="1097" spans="25:25">
      <c r="Y1097"/>
    </row>
    <row r="1098" spans="25:25">
      <c r="Y1098"/>
    </row>
    <row r="1099" spans="25:25">
      <c r="Y1099"/>
    </row>
    <row r="1100" spans="25:25">
      <c r="Y1100"/>
    </row>
    <row r="1101" spans="25:25">
      <c r="Y1101"/>
    </row>
    <row r="1102" spans="25:25">
      <c r="Y1102"/>
    </row>
    <row r="1103" spans="25:25">
      <c r="Y1103"/>
    </row>
    <row r="1104" spans="25:25">
      <c r="Y1104"/>
    </row>
    <row r="1105" spans="25:25">
      <c r="Y1105"/>
    </row>
    <row r="1106" spans="25:25">
      <c r="Y1106"/>
    </row>
    <row r="1107" spans="25:25">
      <c r="Y1107"/>
    </row>
    <row r="1108" spans="25:25">
      <c r="Y1108"/>
    </row>
    <row r="1109" spans="25:25">
      <c r="Y1109"/>
    </row>
    <row r="1110" spans="25:25">
      <c r="Y1110"/>
    </row>
    <row r="1111" spans="25:25">
      <c r="Y1111"/>
    </row>
    <row r="1112" spans="25:25">
      <c r="Y1112"/>
    </row>
    <row r="1113" spans="25:25">
      <c r="Y1113"/>
    </row>
    <row r="1114" spans="25:25">
      <c r="Y1114"/>
    </row>
    <row r="1115" spans="25:25">
      <c r="Y1115"/>
    </row>
    <row r="1116" spans="25:25">
      <c r="Y1116"/>
    </row>
    <row r="1117" spans="25:25">
      <c r="Y1117"/>
    </row>
    <row r="1118" spans="25:25">
      <c r="Y1118"/>
    </row>
    <row r="1119" spans="25:25">
      <c r="Y1119"/>
    </row>
    <row r="1120" spans="25:25">
      <c r="Y1120"/>
    </row>
    <row r="1121" spans="25:25">
      <c r="Y1121"/>
    </row>
    <row r="1122" spans="25:25">
      <c r="Y1122"/>
    </row>
    <row r="1123" spans="25:25">
      <c r="Y1123"/>
    </row>
    <row r="1124" spans="25:25">
      <c r="Y1124"/>
    </row>
    <row r="1125" spans="25:25">
      <c r="Y1125"/>
    </row>
    <row r="1126" spans="25:25">
      <c r="Y1126"/>
    </row>
    <row r="1127" spans="25:25">
      <c r="Y1127"/>
    </row>
    <row r="1128" spans="25:25">
      <c r="Y1128"/>
    </row>
    <row r="1129" spans="25:25">
      <c r="Y1129"/>
    </row>
    <row r="1130" spans="25:25">
      <c r="Y1130"/>
    </row>
    <row r="1131" spans="25:25">
      <c r="Y1131"/>
    </row>
    <row r="1132" spans="25:25">
      <c r="Y1132"/>
    </row>
    <row r="1133" spans="25:25">
      <c r="Y1133"/>
    </row>
    <row r="1134" spans="25:25">
      <c r="Y1134"/>
    </row>
    <row r="1135" spans="25:25">
      <c r="Y1135"/>
    </row>
    <row r="1136" spans="25:25">
      <c r="Y1136"/>
    </row>
    <row r="1137" spans="25:25">
      <c r="Y1137"/>
    </row>
    <row r="1138" spans="25:25">
      <c r="Y1138"/>
    </row>
    <row r="1139" spans="25:25">
      <c r="Y1139"/>
    </row>
    <row r="1140" spans="25:25">
      <c r="Y1140"/>
    </row>
    <row r="1141" spans="25:25">
      <c r="Y1141"/>
    </row>
    <row r="1142" spans="25:25">
      <c r="Y1142"/>
    </row>
    <row r="1143" spans="25:25">
      <c r="Y1143"/>
    </row>
    <row r="1144" spans="25:25">
      <c r="Y1144"/>
    </row>
    <row r="1145" spans="25:25">
      <c r="Y1145"/>
    </row>
    <row r="1146" spans="25:25">
      <c r="Y1146"/>
    </row>
    <row r="1147" spans="25:25">
      <c r="Y1147"/>
    </row>
    <row r="1148" spans="25:25">
      <c r="Y1148"/>
    </row>
    <row r="1149" spans="25:25">
      <c r="Y1149"/>
    </row>
    <row r="1150" spans="25:25">
      <c r="Y1150"/>
    </row>
    <row r="1151" spans="25:25">
      <c r="Y1151"/>
    </row>
    <row r="1152" spans="25:25">
      <c r="Y1152"/>
    </row>
    <row r="1153" spans="25:25">
      <c r="Y1153"/>
    </row>
    <row r="1154" spans="25:25">
      <c r="Y1154"/>
    </row>
    <row r="1155" spans="25:25">
      <c r="Y1155"/>
    </row>
    <row r="1156" spans="25:25">
      <c r="Y1156"/>
    </row>
    <row r="1157" spans="25:25">
      <c r="Y1157"/>
    </row>
    <row r="1158" spans="25:25">
      <c r="Y1158"/>
    </row>
    <row r="1159" spans="25:25">
      <c r="Y1159"/>
    </row>
    <row r="1160" spans="25:25">
      <c r="Y1160"/>
    </row>
    <row r="1161" spans="25:25">
      <c r="Y1161"/>
    </row>
    <row r="1162" spans="25:25">
      <c r="Y1162"/>
    </row>
    <row r="1163" spans="25:25">
      <c r="Y1163"/>
    </row>
    <row r="1164" spans="25:25">
      <c r="Y1164"/>
    </row>
    <row r="1165" spans="25:25">
      <c r="Y1165"/>
    </row>
    <row r="1166" spans="25:25">
      <c r="Y1166"/>
    </row>
    <row r="1167" spans="25:25">
      <c r="Y1167"/>
    </row>
    <row r="1168" spans="25:25">
      <c r="Y1168"/>
    </row>
    <row r="1169" spans="25:25">
      <c r="Y1169"/>
    </row>
    <row r="1170" spans="25:25">
      <c r="Y1170"/>
    </row>
    <row r="1171" spans="25:25">
      <c r="Y1171"/>
    </row>
    <row r="1172" spans="25:25">
      <c r="Y1172"/>
    </row>
    <row r="1173" spans="25:25">
      <c r="Y1173"/>
    </row>
    <row r="1174" spans="25:25">
      <c r="Y1174"/>
    </row>
    <row r="1175" spans="25:25">
      <c r="Y1175"/>
    </row>
    <row r="1176" spans="25:25">
      <c r="Y1176"/>
    </row>
    <row r="1177" spans="25:25">
      <c r="Y1177"/>
    </row>
    <row r="1178" spans="25:25">
      <c r="Y1178"/>
    </row>
    <row r="1179" spans="25:25">
      <c r="Y1179"/>
    </row>
    <row r="1180" spans="25:25">
      <c r="Y1180"/>
    </row>
    <row r="1181" spans="25:25">
      <c r="Y1181"/>
    </row>
    <row r="1182" spans="25:25">
      <c r="Y1182"/>
    </row>
    <row r="1183" spans="25:25">
      <c r="Y1183"/>
    </row>
    <row r="1184" spans="25:25">
      <c r="Y1184"/>
    </row>
    <row r="1185" spans="25:25">
      <c r="Y1185"/>
    </row>
    <row r="1186" spans="25:25">
      <c r="Y1186"/>
    </row>
    <row r="1187" spans="25:25">
      <c r="Y1187"/>
    </row>
    <row r="1188" spans="25:25">
      <c r="Y1188"/>
    </row>
    <row r="1189" spans="25:25">
      <c r="Y1189"/>
    </row>
    <row r="1190" spans="25:25">
      <c r="Y1190"/>
    </row>
    <row r="1191" spans="25:25">
      <c r="Y1191"/>
    </row>
    <row r="1192" spans="25:25">
      <c r="Y1192"/>
    </row>
    <row r="1193" spans="25:25">
      <c r="Y1193"/>
    </row>
    <row r="1194" spans="25:25">
      <c r="Y1194"/>
    </row>
    <row r="1195" spans="25:25">
      <c r="Y1195"/>
    </row>
    <row r="1196" spans="25:25">
      <c r="Y1196"/>
    </row>
    <row r="1197" spans="25:25">
      <c r="Y1197"/>
    </row>
    <row r="1198" spans="25:25">
      <c r="Y1198"/>
    </row>
    <row r="1199" spans="25:25">
      <c r="Y1199"/>
    </row>
    <row r="1200" spans="25:25">
      <c r="Y1200"/>
    </row>
    <row r="1201" spans="25:25">
      <c r="Y1201"/>
    </row>
    <row r="1202" spans="25:25">
      <c r="Y1202"/>
    </row>
    <row r="1203" spans="25:25">
      <c r="Y1203"/>
    </row>
    <row r="1204" spans="25:25">
      <c r="Y1204"/>
    </row>
    <row r="1205" spans="25:25">
      <c r="Y1205"/>
    </row>
    <row r="1206" spans="25:25">
      <c r="Y1206"/>
    </row>
    <row r="1207" spans="25:25">
      <c r="Y1207"/>
    </row>
    <row r="1208" spans="25:25">
      <c r="Y1208"/>
    </row>
    <row r="1209" spans="25:25">
      <c r="Y1209"/>
    </row>
    <row r="1210" spans="25:25">
      <c r="Y1210"/>
    </row>
    <row r="1211" spans="25:25">
      <c r="Y1211"/>
    </row>
    <row r="1212" spans="25:25">
      <c r="Y1212"/>
    </row>
    <row r="1213" spans="25:25">
      <c r="Y1213"/>
    </row>
    <row r="1214" spans="25:25">
      <c r="Y1214"/>
    </row>
    <row r="1215" spans="25:25">
      <c r="Y1215"/>
    </row>
    <row r="1216" spans="25:25">
      <c r="Y1216"/>
    </row>
    <row r="1217" spans="25:25">
      <c r="Y1217"/>
    </row>
    <row r="1218" spans="25:25">
      <c r="Y1218"/>
    </row>
    <row r="1219" spans="25:25">
      <c r="Y1219"/>
    </row>
    <row r="1220" spans="25:25">
      <c r="Y1220"/>
    </row>
    <row r="1221" spans="25:25">
      <c r="Y1221"/>
    </row>
    <row r="1222" spans="25:25">
      <c r="Y1222"/>
    </row>
    <row r="1223" spans="25:25">
      <c r="Y1223"/>
    </row>
    <row r="1224" spans="25:25">
      <c r="Y1224"/>
    </row>
    <row r="1225" spans="25:25">
      <c r="Y1225"/>
    </row>
    <row r="1226" spans="25:25">
      <c r="Y1226"/>
    </row>
    <row r="1227" spans="25:25">
      <c r="Y1227"/>
    </row>
    <row r="1228" spans="25:25">
      <c r="Y1228"/>
    </row>
    <row r="1229" spans="25:25">
      <c r="Y1229"/>
    </row>
    <row r="1230" spans="25:25">
      <c r="Y1230"/>
    </row>
    <row r="1231" spans="25:25">
      <c r="Y1231"/>
    </row>
    <row r="1232" spans="25:25">
      <c r="Y1232"/>
    </row>
    <row r="1233" spans="25:25">
      <c r="Y1233"/>
    </row>
    <row r="1234" spans="25:25">
      <c r="Y1234"/>
    </row>
    <row r="1235" spans="25:25">
      <c r="Y1235"/>
    </row>
    <row r="1236" spans="25:25">
      <c r="Y1236"/>
    </row>
    <row r="1237" spans="25:25">
      <c r="Y1237"/>
    </row>
    <row r="1238" spans="25:25">
      <c r="Y1238"/>
    </row>
    <row r="1239" spans="25:25">
      <c r="Y1239"/>
    </row>
    <row r="1240" spans="25:25">
      <c r="Y1240"/>
    </row>
    <row r="1241" spans="25:25">
      <c r="Y1241"/>
    </row>
    <row r="1242" spans="25:25">
      <c r="Y1242"/>
    </row>
    <row r="1243" spans="25:25">
      <c r="Y1243"/>
    </row>
    <row r="1244" spans="25:25">
      <c r="Y1244"/>
    </row>
    <row r="1245" spans="25:25">
      <c r="Y1245"/>
    </row>
    <row r="1246" spans="25:25">
      <c r="Y1246"/>
    </row>
    <row r="1247" spans="25:25">
      <c r="Y1247"/>
    </row>
    <row r="1248" spans="25:25">
      <c r="Y1248"/>
    </row>
    <row r="1249" spans="25:25">
      <c r="Y1249"/>
    </row>
    <row r="1250" spans="25:25">
      <c r="Y1250"/>
    </row>
    <row r="1251" spans="25:25">
      <c r="Y1251"/>
    </row>
    <row r="1252" spans="25:25">
      <c r="Y1252"/>
    </row>
    <row r="1253" spans="25:25">
      <c r="Y1253"/>
    </row>
    <row r="1254" spans="25:25">
      <c r="Y1254"/>
    </row>
    <row r="1255" spans="25:25">
      <c r="Y1255"/>
    </row>
    <row r="1256" spans="25:25">
      <c r="Y1256"/>
    </row>
    <row r="1257" spans="25:25">
      <c r="Y1257"/>
    </row>
    <row r="1258" spans="25:25">
      <c r="Y1258"/>
    </row>
    <row r="1259" spans="25:25">
      <c r="Y1259"/>
    </row>
    <row r="1260" spans="25:25">
      <c r="Y1260"/>
    </row>
    <row r="1261" spans="25:25">
      <c r="Y1261"/>
    </row>
    <row r="1262" spans="25:25">
      <c r="Y1262"/>
    </row>
    <row r="1263" spans="25:25">
      <c r="Y1263"/>
    </row>
    <row r="1264" spans="25:25">
      <c r="Y1264"/>
    </row>
    <row r="1265" spans="25:25">
      <c r="Y1265"/>
    </row>
    <row r="1266" spans="25:25">
      <c r="Y1266"/>
    </row>
    <row r="1267" spans="25:25">
      <c r="Y1267"/>
    </row>
    <row r="1268" spans="25:25">
      <c r="Y1268"/>
    </row>
    <row r="1269" spans="25:25">
      <c r="Y1269"/>
    </row>
    <row r="1270" spans="25:25">
      <c r="Y1270"/>
    </row>
    <row r="1271" spans="25:25">
      <c r="Y1271"/>
    </row>
    <row r="1272" spans="25:25">
      <c r="Y1272"/>
    </row>
    <row r="1273" spans="25:25">
      <c r="Y1273"/>
    </row>
    <row r="1274" spans="25:25">
      <c r="Y1274"/>
    </row>
    <row r="1275" spans="25:25">
      <c r="Y1275"/>
    </row>
    <row r="1276" spans="25:25">
      <c r="Y1276"/>
    </row>
    <row r="1277" spans="25:25">
      <c r="Y1277"/>
    </row>
    <row r="1278" spans="25:25">
      <c r="Y1278"/>
    </row>
    <row r="1279" spans="25:25">
      <c r="Y1279"/>
    </row>
    <row r="1280" spans="25:25">
      <c r="Y1280"/>
    </row>
    <row r="1281" spans="25:25">
      <c r="Y1281"/>
    </row>
    <row r="1282" spans="25:25">
      <c r="Y1282"/>
    </row>
    <row r="1283" spans="25:25">
      <c r="Y1283"/>
    </row>
    <row r="1284" spans="25:25">
      <c r="Y1284"/>
    </row>
    <row r="1285" spans="25:25">
      <c r="Y1285"/>
    </row>
    <row r="1286" spans="25:25">
      <c r="Y1286"/>
    </row>
    <row r="1287" spans="25:25">
      <c r="Y1287"/>
    </row>
    <row r="1288" spans="25:25">
      <c r="Y1288"/>
    </row>
    <row r="1289" spans="25:25">
      <c r="Y1289"/>
    </row>
    <row r="1290" spans="25:25">
      <c r="Y1290"/>
    </row>
    <row r="1291" spans="25:25">
      <c r="Y1291"/>
    </row>
    <row r="1292" spans="25:25">
      <c r="Y1292"/>
    </row>
    <row r="1293" spans="25:25">
      <c r="Y1293"/>
    </row>
    <row r="1294" spans="25:25">
      <c r="Y1294"/>
    </row>
    <row r="1295" spans="25:25">
      <c r="Y1295"/>
    </row>
    <row r="1296" spans="25:25">
      <c r="Y1296"/>
    </row>
    <row r="1297" spans="25:25">
      <c r="Y1297"/>
    </row>
    <row r="1298" spans="25:25">
      <c r="Y1298"/>
    </row>
    <row r="1299" spans="25:25">
      <c r="Y1299"/>
    </row>
    <row r="1300" spans="25:25">
      <c r="Y1300"/>
    </row>
    <row r="1301" spans="25:25">
      <c r="Y1301"/>
    </row>
    <row r="1302" spans="25:25">
      <c r="Y1302"/>
    </row>
    <row r="1303" spans="25:25">
      <c r="Y1303"/>
    </row>
    <row r="1304" spans="25:25">
      <c r="Y1304"/>
    </row>
    <row r="1305" spans="25:25">
      <c r="Y1305"/>
    </row>
    <row r="1306" spans="25:25">
      <c r="Y1306"/>
    </row>
    <row r="1307" spans="25:25">
      <c r="Y1307"/>
    </row>
    <row r="1308" spans="25:25">
      <c r="Y1308"/>
    </row>
    <row r="1309" spans="25:25">
      <c r="Y1309"/>
    </row>
    <row r="1310" spans="25:25">
      <c r="Y1310"/>
    </row>
    <row r="1311" spans="25:25">
      <c r="Y1311"/>
    </row>
    <row r="1312" spans="25:25">
      <c r="Y1312"/>
    </row>
    <row r="1313" spans="25:25">
      <c r="Y1313"/>
    </row>
    <row r="1314" spans="25:25">
      <c r="Y1314"/>
    </row>
    <row r="1315" spans="25:25">
      <c r="Y1315"/>
    </row>
    <row r="1316" spans="25:25">
      <c r="Y1316"/>
    </row>
    <row r="1317" spans="25:25">
      <c r="Y1317"/>
    </row>
    <row r="1318" spans="25:25">
      <c r="Y1318"/>
    </row>
    <row r="1319" spans="25:25">
      <c r="Y1319"/>
    </row>
    <row r="1320" spans="25:25">
      <c r="Y1320"/>
    </row>
    <row r="1321" spans="25:25">
      <c r="Y1321"/>
    </row>
    <row r="1322" spans="25:25">
      <c r="Y1322"/>
    </row>
    <row r="1323" spans="25:25">
      <c r="Y1323"/>
    </row>
    <row r="1324" spans="25:25">
      <c r="Y1324"/>
    </row>
    <row r="1325" spans="25:25">
      <c r="Y1325"/>
    </row>
    <row r="1326" spans="25:25">
      <c r="Y1326"/>
    </row>
    <row r="1327" spans="25:25">
      <c r="Y1327"/>
    </row>
    <row r="1328" spans="25:25">
      <c r="Y1328"/>
    </row>
    <row r="1329" spans="25:25">
      <c r="Y1329"/>
    </row>
    <row r="1330" spans="25:25">
      <c r="Y1330"/>
    </row>
    <row r="1331" spans="25:25">
      <c r="Y1331"/>
    </row>
    <row r="1332" spans="25:25">
      <c r="Y1332"/>
    </row>
    <row r="1333" spans="25:25">
      <c r="Y1333"/>
    </row>
    <row r="1334" spans="25:25">
      <c r="Y1334"/>
    </row>
    <row r="1335" spans="25:25">
      <c r="Y1335"/>
    </row>
    <row r="1336" spans="25:25">
      <c r="Y1336"/>
    </row>
    <row r="1337" spans="25:25">
      <c r="Y1337"/>
    </row>
    <row r="1338" spans="25:25">
      <c r="Y1338"/>
    </row>
    <row r="1339" spans="25:25">
      <c r="Y1339"/>
    </row>
    <row r="1340" spans="25:25">
      <c r="Y1340"/>
    </row>
    <row r="1341" spans="25:25">
      <c r="Y1341"/>
    </row>
    <row r="1342" spans="25:25">
      <c r="Y1342"/>
    </row>
    <row r="1343" spans="25:25">
      <c r="Y1343"/>
    </row>
    <row r="1344" spans="25:25">
      <c r="Y1344"/>
    </row>
    <row r="1345" spans="25:25">
      <c r="Y1345"/>
    </row>
    <row r="1346" spans="25:25">
      <c r="Y1346"/>
    </row>
    <row r="1347" spans="25:25">
      <c r="Y1347"/>
    </row>
    <row r="1348" spans="25:25">
      <c r="Y1348"/>
    </row>
    <row r="1349" spans="25:25">
      <c r="Y1349"/>
    </row>
    <row r="1350" spans="25:25">
      <c r="Y1350"/>
    </row>
    <row r="1351" spans="25:25">
      <c r="Y1351"/>
    </row>
    <row r="1352" spans="25:25">
      <c r="Y1352"/>
    </row>
    <row r="1353" spans="25:25">
      <c r="Y1353"/>
    </row>
    <row r="1354" spans="25:25">
      <c r="Y1354"/>
    </row>
    <row r="1355" spans="25:25">
      <c r="Y1355"/>
    </row>
    <row r="1356" spans="25:25">
      <c r="Y1356"/>
    </row>
    <row r="1357" spans="25:25">
      <c r="Y1357"/>
    </row>
    <row r="1358" spans="25:25">
      <c r="Y1358"/>
    </row>
    <row r="1359" spans="25:25">
      <c r="Y1359"/>
    </row>
    <row r="1360" spans="25:25">
      <c r="Y1360"/>
    </row>
    <row r="1361" spans="25:25">
      <c r="Y1361"/>
    </row>
    <row r="1362" spans="25:25">
      <c r="Y1362"/>
    </row>
    <row r="1363" spans="25:25">
      <c r="Y1363"/>
    </row>
    <row r="1364" spans="25:25">
      <c r="Y1364"/>
    </row>
    <row r="1365" spans="25:25">
      <c r="Y1365"/>
    </row>
    <row r="1366" spans="25:25">
      <c r="Y1366"/>
    </row>
    <row r="1367" spans="25:25">
      <c r="Y1367"/>
    </row>
    <row r="1368" spans="25:25">
      <c r="Y1368"/>
    </row>
    <row r="1369" spans="25:25">
      <c r="Y1369"/>
    </row>
    <row r="1370" spans="25:25">
      <c r="Y1370"/>
    </row>
    <row r="1371" spans="25:25">
      <c r="Y1371"/>
    </row>
    <row r="1372" spans="25:25">
      <c r="Y1372"/>
    </row>
    <row r="1373" spans="25:25">
      <c r="Y1373"/>
    </row>
    <row r="1374" spans="25:25">
      <c r="Y1374"/>
    </row>
    <row r="1375" spans="25:25">
      <c r="Y1375"/>
    </row>
    <row r="1376" spans="25:25">
      <c r="Y1376"/>
    </row>
    <row r="1377" spans="25:25">
      <c r="Y1377"/>
    </row>
    <row r="1378" spans="25:25">
      <c r="Y1378"/>
    </row>
    <row r="1379" spans="25:25">
      <c r="Y1379"/>
    </row>
    <row r="1380" spans="25:25">
      <c r="Y1380"/>
    </row>
    <row r="1381" spans="25:25">
      <c r="Y1381"/>
    </row>
    <row r="1382" spans="25:25">
      <c r="Y1382"/>
    </row>
    <row r="1383" spans="25:25">
      <c r="Y1383"/>
    </row>
    <row r="1384" spans="25:25">
      <c r="Y1384"/>
    </row>
    <row r="1385" spans="25:25">
      <c r="Y1385"/>
    </row>
    <row r="1386" spans="25:25">
      <c r="Y1386"/>
    </row>
    <row r="1387" spans="25:25">
      <c r="Y1387"/>
    </row>
    <row r="1388" spans="25:25">
      <c r="Y1388"/>
    </row>
    <row r="1389" spans="25:25">
      <c r="Y1389"/>
    </row>
    <row r="1390" spans="25:25">
      <c r="Y1390"/>
    </row>
    <row r="1391" spans="25:25">
      <c r="Y1391"/>
    </row>
    <row r="1392" spans="25:25">
      <c r="Y1392"/>
    </row>
    <row r="1393" spans="25:25">
      <c r="Y1393"/>
    </row>
    <row r="1394" spans="25:25">
      <c r="Y1394"/>
    </row>
    <row r="1395" spans="25:25">
      <c r="Y1395"/>
    </row>
    <row r="1396" spans="25:25">
      <c r="Y1396"/>
    </row>
    <row r="1397" spans="25:25">
      <c r="Y1397"/>
    </row>
    <row r="1398" spans="25:25">
      <c r="Y1398"/>
    </row>
    <row r="1399" spans="25:25">
      <c r="Y1399"/>
    </row>
    <row r="1400" spans="25:25">
      <c r="Y1400"/>
    </row>
    <row r="1401" spans="25:25">
      <c r="Y1401"/>
    </row>
    <row r="1402" spans="25:25">
      <c r="Y1402"/>
    </row>
    <row r="1403" spans="25:25">
      <c r="Y1403"/>
    </row>
    <row r="1404" spans="25:25">
      <c r="Y1404"/>
    </row>
    <row r="1405" spans="25:25">
      <c r="Y1405"/>
    </row>
    <row r="1406" spans="25:25">
      <c r="Y1406"/>
    </row>
    <row r="1407" spans="25:25">
      <c r="Y1407"/>
    </row>
    <row r="1408" spans="25:25">
      <c r="Y1408"/>
    </row>
    <row r="1409" spans="25:25">
      <c r="Y1409"/>
    </row>
    <row r="1410" spans="25:25">
      <c r="Y1410"/>
    </row>
    <row r="1411" spans="25:25">
      <c r="Y1411"/>
    </row>
    <row r="1412" spans="25:25">
      <c r="Y1412"/>
    </row>
    <row r="1413" spans="25:25">
      <c r="Y1413"/>
    </row>
    <row r="1414" spans="25:25">
      <c r="Y1414"/>
    </row>
    <row r="1415" spans="25:25">
      <c r="Y1415"/>
    </row>
    <row r="1416" spans="25:25">
      <c r="Y1416"/>
    </row>
    <row r="1417" spans="25:25">
      <c r="Y1417"/>
    </row>
    <row r="1418" spans="25:25">
      <c r="Y1418"/>
    </row>
    <row r="1419" spans="25:25">
      <c r="Y1419"/>
    </row>
    <row r="1420" spans="25:25">
      <c r="Y1420"/>
    </row>
    <row r="1421" spans="25:25">
      <c r="Y1421"/>
    </row>
    <row r="1422" spans="25:25">
      <c r="Y1422"/>
    </row>
    <row r="1423" spans="25:25">
      <c r="Y1423"/>
    </row>
    <row r="1424" spans="25:25">
      <c r="Y1424"/>
    </row>
    <row r="1425" spans="25:25">
      <c r="Y1425"/>
    </row>
    <row r="1426" spans="25:25">
      <c r="Y1426"/>
    </row>
    <row r="1427" spans="25:25">
      <c r="Y1427"/>
    </row>
    <row r="1428" spans="25:25">
      <c r="Y1428"/>
    </row>
    <row r="1429" spans="25:25">
      <c r="Y1429"/>
    </row>
    <row r="1430" spans="25:25">
      <c r="Y1430"/>
    </row>
    <row r="1431" spans="25:25">
      <c r="Y1431"/>
    </row>
    <row r="1432" spans="25:25">
      <c r="Y1432"/>
    </row>
    <row r="1433" spans="25:25">
      <c r="Y1433"/>
    </row>
    <row r="1434" spans="25:25">
      <c r="Y1434"/>
    </row>
    <row r="1435" spans="25:25">
      <c r="Y1435"/>
    </row>
    <row r="1436" spans="25:25">
      <c r="Y1436"/>
    </row>
    <row r="1437" spans="25:25">
      <c r="Y1437"/>
    </row>
    <row r="1438" spans="25:25">
      <c r="Y1438"/>
    </row>
    <row r="1439" spans="25:25">
      <c r="Y1439"/>
    </row>
    <row r="1440" spans="25:25">
      <c r="Y1440"/>
    </row>
    <row r="1441" spans="25:25">
      <c r="Y1441"/>
    </row>
    <row r="1442" spans="25:25">
      <c r="Y1442"/>
    </row>
    <row r="1443" spans="25:25">
      <c r="Y1443"/>
    </row>
    <row r="1444" spans="25:25">
      <c r="Y1444"/>
    </row>
    <row r="1445" spans="25:25">
      <c r="Y1445"/>
    </row>
    <row r="1446" spans="25:25">
      <c r="Y1446"/>
    </row>
    <row r="1447" spans="25:25">
      <c r="Y1447"/>
    </row>
    <row r="1448" spans="25:25">
      <c r="Y1448"/>
    </row>
    <row r="1449" spans="25:25">
      <c r="Y1449"/>
    </row>
    <row r="1450" spans="25:25">
      <c r="Y1450"/>
    </row>
    <row r="1451" spans="25:25">
      <c r="Y1451"/>
    </row>
    <row r="1452" spans="25:25">
      <c r="Y1452"/>
    </row>
    <row r="1453" spans="25:25">
      <c r="Y1453"/>
    </row>
    <row r="1454" spans="25:25">
      <c r="Y1454"/>
    </row>
    <row r="1455" spans="25:25">
      <c r="Y1455"/>
    </row>
    <row r="1456" spans="25:25">
      <c r="Y1456"/>
    </row>
    <row r="1457" spans="25:25">
      <c r="Y1457"/>
    </row>
    <row r="1458" spans="25:25">
      <c r="Y1458"/>
    </row>
    <row r="1459" spans="25:25">
      <c r="Y1459"/>
    </row>
    <row r="1460" spans="25:25">
      <c r="Y1460"/>
    </row>
    <row r="1461" spans="25:25">
      <c r="Y1461"/>
    </row>
    <row r="1462" spans="25:25">
      <c r="Y1462"/>
    </row>
    <row r="1463" spans="25:25">
      <c r="Y1463"/>
    </row>
    <row r="1464" spans="25:25">
      <c r="Y1464"/>
    </row>
    <row r="1465" spans="25:25">
      <c r="Y1465"/>
    </row>
    <row r="1466" spans="25:25">
      <c r="Y1466"/>
    </row>
    <row r="1467" spans="25:25">
      <c r="Y1467"/>
    </row>
    <row r="1468" spans="25:25">
      <c r="Y1468"/>
    </row>
    <row r="1469" spans="25:25">
      <c r="Y1469"/>
    </row>
    <row r="1470" spans="25:25">
      <c r="Y1470"/>
    </row>
    <row r="1471" spans="25:25">
      <c r="Y1471"/>
    </row>
    <row r="1472" spans="25:25">
      <c r="Y1472"/>
    </row>
    <row r="1473" spans="25:25">
      <c r="Y1473"/>
    </row>
    <row r="1474" spans="25:25">
      <c r="Y1474"/>
    </row>
    <row r="1475" spans="25:25">
      <c r="Y1475"/>
    </row>
    <row r="1476" spans="25:25">
      <c r="Y1476"/>
    </row>
    <row r="1477" spans="25:25">
      <c r="Y1477"/>
    </row>
    <row r="1478" spans="25:25">
      <c r="Y1478"/>
    </row>
    <row r="1479" spans="25:25">
      <c r="Y1479"/>
    </row>
    <row r="1480" spans="25:25">
      <c r="Y1480"/>
    </row>
    <row r="1481" spans="25:25">
      <c r="Y1481"/>
    </row>
    <row r="1482" spans="25:25">
      <c r="Y1482"/>
    </row>
    <row r="1483" spans="25:25">
      <c r="Y1483"/>
    </row>
    <row r="1484" spans="25:25">
      <c r="Y1484"/>
    </row>
    <row r="1485" spans="25:25">
      <c r="Y1485"/>
    </row>
    <row r="1486" spans="25:25">
      <c r="Y1486"/>
    </row>
    <row r="1487" spans="25:25">
      <c r="Y1487"/>
    </row>
    <row r="1488" spans="25:25">
      <c r="Y1488"/>
    </row>
    <row r="1489" spans="25:25">
      <c r="Y1489"/>
    </row>
    <row r="1490" spans="25:25">
      <c r="Y1490"/>
    </row>
    <row r="1491" spans="25:25">
      <c r="Y1491"/>
    </row>
    <row r="1492" spans="25:25">
      <c r="Y1492"/>
    </row>
    <row r="1493" spans="25:25">
      <c r="Y1493"/>
    </row>
    <row r="1494" spans="25:25">
      <c r="Y1494"/>
    </row>
    <row r="1495" spans="25:25">
      <c r="Y1495"/>
    </row>
    <row r="1496" spans="25:25">
      <c r="Y1496"/>
    </row>
    <row r="1497" spans="25:25">
      <c r="Y1497"/>
    </row>
    <row r="1498" spans="25:25">
      <c r="Y1498"/>
    </row>
    <row r="1499" spans="25:25">
      <c r="Y1499"/>
    </row>
    <row r="1500" spans="25:25">
      <c r="Y1500"/>
    </row>
    <row r="1501" spans="25:25">
      <c r="Y1501"/>
    </row>
    <row r="1502" spans="25:25">
      <c r="Y1502"/>
    </row>
    <row r="1503" spans="25:25">
      <c r="Y1503"/>
    </row>
    <row r="1504" spans="25:25">
      <c r="Y1504"/>
    </row>
    <row r="1505" spans="25:25">
      <c r="Y1505"/>
    </row>
    <row r="1506" spans="25:25">
      <c r="Y1506"/>
    </row>
    <row r="1507" spans="25:25">
      <c r="Y1507"/>
    </row>
    <row r="1508" spans="25:25">
      <c r="Y1508"/>
    </row>
    <row r="1509" spans="25:25">
      <c r="Y1509"/>
    </row>
    <row r="1510" spans="25:25">
      <c r="Y1510"/>
    </row>
    <row r="1511" spans="25:25">
      <c r="Y1511"/>
    </row>
    <row r="1512" spans="25:25">
      <c r="Y1512"/>
    </row>
    <row r="1513" spans="25:25">
      <c r="Y1513"/>
    </row>
    <row r="1514" spans="25:25">
      <c r="Y1514"/>
    </row>
    <row r="1515" spans="25:25">
      <c r="Y1515"/>
    </row>
    <row r="1516" spans="25:25">
      <c r="Y1516"/>
    </row>
    <row r="1517" spans="25:25">
      <c r="Y1517"/>
    </row>
    <row r="1518" spans="25:25">
      <c r="Y1518"/>
    </row>
    <row r="1519" spans="25:25">
      <c r="Y1519"/>
    </row>
    <row r="1520" spans="25:25">
      <c r="Y1520"/>
    </row>
    <row r="1521" spans="25:25">
      <c r="Y1521"/>
    </row>
    <row r="1522" spans="25:25">
      <c r="Y1522"/>
    </row>
    <row r="1523" spans="25:25">
      <c r="Y1523"/>
    </row>
    <row r="1524" spans="25:25">
      <c r="Y1524"/>
    </row>
    <row r="1525" spans="25:25">
      <c r="Y1525"/>
    </row>
    <row r="1526" spans="25:25">
      <c r="Y1526"/>
    </row>
    <row r="1527" spans="25:25">
      <c r="Y1527"/>
    </row>
    <row r="1528" spans="25:25">
      <c r="Y1528"/>
    </row>
    <row r="1529" spans="25:25">
      <c r="Y1529"/>
    </row>
    <row r="1530" spans="25:25">
      <c r="Y1530"/>
    </row>
    <row r="1531" spans="25:25">
      <c r="Y1531"/>
    </row>
    <row r="1532" spans="25:25">
      <c r="Y1532"/>
    </row>
    <row r="1533" spans="25:25">
      <c r="Y1533"/>
    </row>
    <row r="1534" spans="25:25">
      <c r="Y1534"/>
    </row>
    <row r="1535" spans="25:25">
      <c r="Y1535"/>
    </row>
    <row r="1536" spans="25:25">
      <c r="Y1536"/>
    </row>
    <row r="1537" spans="25:25">
      <c r="Y1537"/>
    </row>
    <row r="1538" spans="25:25">
      <c r="Y1538"/>
    </row>
    <row r="1539" spans="25:25">
      <c r="Y1539"/>
    </row>
    <row r="1540" spans="25:25">
      <c r="Y1540"/>
    </row>
    <row r="1541" spans="25:25">
      <c r="Y1541"/>
    </row>
    <row r="1542" spans="25:25">
      <c r="Y1542"/>
    </row>
    <row r="1543" spans="25:25">
      <c r="Y1543"/>
    </row>
    <row r="1544" spans="25:25">
      <c r="Y1544"/>
    </row>
    <row r="1545" spans="25:25">
      <c r="Y1545"/>
    </row>
    <row r="1546" spans="25:25">
      <c r="Y1546"/>
    </row>
    <row r="1547" spans="25:25">
      <c r="Y1547"/>
    </row>
    <row r="1548" spans="25:25">
      <c r="Y1548"/>
    </row>
    <row r="1549" spans="25:25">
      <c r="Y1549"/>
    </row>
    <row r="1550" spans="25:25">
      <c r="Y1550"/>
    </row>
    <row r="1551" spans="25:25">
      <c r="Y1551"/>
    </row>
    <row r="1552" spans="25:25">
      <c r="Y1552"/>
    </row>
    <row r="1553" spans="25:25">
      <c r="Y1553"/>
    </row>
    <row r="1554" spans="25:25">
      <c r="Y1554"/>
    </row>
    <row r="1555" spans="25:25">
      <c r="Y1555"/>
    </row>
    <row r="1556" spans="25:25">
      <c r="Y1556"/>
    </row>
    <row r="1557" spans="25:25">
      <c r="Y1557"/>
    </row>
    <row r="1558" spans="25:25">
      <c r="Y1558"/>
    </row>
    <row r="1559" spans="25:25">
      <c r="Y1559"/>
    </row>
    <row r="1560" spans="25:25">
      <c r="Y1560"/>
    </row>
    <row r="1561" spans="25:25">
      <c r="Y1561"/>
    </row>
    <row r="1562" spans="25:25">
      <c r="Y1562"/>
    </row>
    <row r="1563" spans="25:25">
      <c r="Y1563"/>
    </row>
    <row r="1564" spans="25:25">
      <c r="Y1564"/>
    </row>
    <row r="1565" spans="25:25">
      <c r="Y1565"/>
    </row>
    <row r="1566" spans="25:25">
      <c r="Y1566"/>
    </row>
    <row r="1567" spans="25:25">
      <c r="Y1567"/>
    </row>
    <row r="1568" spans="25:25">
      <c r="Y1568"/>
    </row>
    <row r="1569" spans="25:25">
      <c r="Y1569"/>
    </row>
    <row r="1570" spans="25:25">
      <c r="Y1570"/>
    </row>
    <row r="1571" spans="25:25">
      <c r="Y1571"/>
    </row>
    <row r="1572" spans="25:25">
      <c r="Y1572"/>
    </row>
    <row r="1573" spans="25:25">
      <c r="Y1573"/>
    </row>
    <row r="1574" spans="25:25">
      <c r="Y1574"/>
    </row>
    <row r="1575" spans="25:25">
      <c r="Y1575"/>
    </row>
    <row r="1576" spans="25:25">
      <c r="Y1576"/>
    </row>
    <row r="1577" spans="25:25">
      <c r="Y1577"/>
    </row>
    <row r="1578" spans="25:25">
      <c r="Y1578"/>
    </row>
    <row r="1579" spans="25:25">
      <c r="Y1579"/>
    </row>
    <row r="1580" spans="25:25">
      <c r="Y1580"/>
    </row>
    <row r="1581" spans="25:25">
      <c r="Y1581"/>
    </row>
    <row r="1582" spans="25:25">
      <c r="Y1582"/>
    </row>
    <row r="1583" spans="25:25">
      <c r="Y1583"/>
    </row>
    <row r="1584" spans="25:25">
      <c r="Y1584"/>
    </row>
    <row r="1585" spans="25:25">
      <c r="Y1585"/>
    </row>
    <row r="1586" spans="25:25">
      <c r="Y1586"/>
    </row>
    <row r="1587" spans="25:25">
      <c r="Y1587"/>
    </row>
    <row r="1588" spans="25:25">
      <c r="Y1588"/>
    </row>
    <row r="1589" spans="25:25">
      <c r="Y1589"/>
    </row>
    <row r="1590" spans="25:25">
      <c r="Y1590"/>
    </row>
    <row r="1591" spans="25:25">
      <c r="Y1591"/>
    </row>
    <row r="1592" spans="25:25">
      <c r="Y1592"/>
    </row>
    <row r="1593" spans="25:25">
      <c r="Y1593"/>
    </row>
    <row r="1594" spans="25:25">
      <c r="Y1594"/>
    </row>
    <row r="1595" spans="25:25">
      <c r="Y1595"/>
    </row>
    <row r="1596" spans="25:25">
      <c r="Y1596"/>
    </row>
    <row r="1597" spans="25:25">
      <c r="Y1597"/>
    </row>
    <row r="1598" spans="25:25">
      <c r="Y1598"/>
    </row>
    <row r="1599" spans="25:25">
      <c r="Y1599"/>
    </row>
    <row r="1600" spans="25:25">
      <c r="Y1600"/>
    </row>
    <row r="1601" spans="25:25">
      <c r="Y1601"/>
    </row>
    <row r="1602" spans="25:25">
      <c r="Y1602"/>
    </row>
    <row r="1603" spans="25:25">
      <c r="Y1603"/>
    </row>
    <row r="1604" spans="25:25">
      <c r="Y1604"/>
    </row>
    <row r="1605" spans="25:25">
      <c r="Y1605"/>
    </row>
    <row r="1606" spans="25:25">
      <c r="Y1606"/>
    </row>
    <row r="1607" spans="25:25">
      <c r="Y1607"/>
    </row>
    <row r="1608" spans="25:25">
      <c r="Y1608"/>
    </row>
    <row r="1609" spans="25:25">
      <c r="Y1609"/>
    </row>
    <row r="1610" spans="25:25">
      <c r="Y1610"/>
    </row>
    <row r="1611" spans="25:25">
      <c r="Y1611"/>
    </row>
    <row r="1612" spans="25:25">
      <c r="Y1612"/>
    </row>
    <row r="1613" spans="25:25">
      <c r="Y1613"/>
    </row>
    <row r="1614" spans="25:25">
      <c r="Y1614"/>
    </row>
    <row r="1615" spans="25:25">
      <c r="Y1615"/>
    </row>
    <row r="1616" spans="25:25">
      <c r="Y1616"/>
    </row>
    <row r="1617" spans="25:25">
      <c r="Y1617"/>
    </row>
    <row r="1618" spans="25:25">
      <c r="Y1618"/>
    </row>
    <row r="1619" spans="25:25">
      <c r="Y1619"/>
    </row>
    <row r="1620" spans="25:25">
      <c r="Y1620"/>
    </row>
    <row r="1621" spans="25:25">
      <c r="Y1621"/>
    </row>
    <row r="1622" spans="25:25">
      <c r="Y1622"/>
    </row>
    <row r="1623" spans="25:25">
      <c r="Y1623"/>
    </row>
    <row r="1624" spans="25:25">
      <c r="Y1624"/>
    </row>
    <row r="1625" spans="25:25">
      <c r="Y1625"/>
    </row>
    <row r="1626" spans="25:25">
      <c r="Y1626"/>
    </row>
    <row r="1627" spans="25:25">
      <c r="Y1627"/>
    </row>
    <row r="1628" spans="25:25">
      <c r="Y1628"/>
    </row>
    <row r="1629" spans="25:25">
      <c r="Y1629"/>
    </row>
    <row r="1630" spans="25:25">
      <c r="Y1630"/>
    </row>
    <row r="1631" spans="25:25">
      <c r="Y1631"/>
    </row>
    <row r="1632" spans="25:25">
      <c r="Y1632"/>
    </row>
    <row r="1633" spans="25:25">
      <c r="Y1633"/>
    </row>
    <row r="1634" spans="25:25">
      <c r="Y1634"/>
    </row>
    <row r="1635" spans="25:25">
      <c r="Y1635"/>
    </row>
    <row r="1636" spans="25:25">
      <c r="Y1636"/>
    </row>
    <row r="1637" spans="25:25">
      <c r="Y1637"/>
    </row>
    <row r="1638" spans="25:25">
      <c r="Y1638"/>
    </row>
    <row r="1639" spans="25:25">
      <c r="Y1639"/>
    </row>
    <row r="1640" spans="25:25">
      <c r="Y1640"/>
    </row>
    <row r="1641" spans="25:25">
      <c r="Y1641"/>
    </row>
    <row r="1642" spans="25:25">
      <c r="Y1642"/>
    </row>
    <row r="1643" spans="25:25">
      <c r="Y1643"/>
    </row>
    <row r="1644" spans="25:25">
      <c r="Y1644"/>
    </row>
    <row r="1645" spans="25:25">
      <c r="Y1645"/>
    </row>
    <row r="1646" spans="25:25">
      <c r="Y1646"/>
    </row>
    <row r="1647" spans="25:25">
      <c r="Y1647"/>
    </row>
    <row r="1648" spans="25:25">
      <c r="Y1648"/>
    </row>
    <row r="1649" spans="25:25">
      <c r="Y1649"/>
    </row>
    <row r="1650" spans="25:25">
      <c r="Y1650"/>
    </row>
    <row r="1651" spans="25:25">
      <c r="Y1651"/>
    </row>
    <row r="1652" spans="25:25">
      <c r="Y1652"/>
    </row>
    <row r="1653" spans="25:25">
      <c r="Y1653"/>
    </row>
    <row r="1654" spans="25:25">
      <c r="Y1654"/>
    </row>
    <row r="1655" spans="25:25">
      <c r="Y1655"/>
    </row>
    <row r="1656" spans="25:25">
      <c r="Y1656"/>
    </row>
    <row r="1657" spans="25:25">
      <c r="Y1657"/>
    </row>
    <row r="1658" spans="25:25">
      <c r="Y1658"/>
    </row>
    <row r="1659" spans="25:25">
      <c r="Y1659"/>
    </row>
    <row r="1660" spans="25:25">
      <c r="Y1660"/>
    </row>
    <row r="1661" spans="25:25">
      <c r="Y1661"/>
    </row>
    <row r="1662" spans="25:25">
      <c r="Y1662"/>
    </row>
    <row r="1663" spans="25:25">
      <c r="Y1663"/>
    </row>
    <row r="1664" spans="25:25">
      <c r="Y1664"/>
    </row>
    <row r="1665" spans="25:25">
      <c r="Y1665"/>
    </row>
    <row r="1666" spans="25:25">
      <c r="Y1666"/>
    </row>
    <row r="1667" spans="25:25">
      <c r="Y1667"/>
    </row>
    <row r="1668" spans="25:25">
      <c r="Y1668"/>
    </row>
    <row r="1669" spans="25:25">
      <c r="Y1669"/>
    </row>
    <row r="1670" spans="25:25">
      <c r="Y1670"/>
    </row>
    <row r="1671" spans="25:25">
      <c r="Y1671"/>
    </row>
    <row r="1672" spans="25:25">
      <c r="Y1672"/>
    </row>
    <row r="1673" spans="25:25">
      <c r="Y1673"/>
    </row>
    <row r="1674" spans="25:25">
      <c r="Y1674"/>
    </row>
    <row r="1675" spans="25:25">
      <c r="Y1675"/>
    </row>
    <row r="1676" spans="25:25">
      <c r="Y1676"/>
    </row>
    <row r="1677" spans="25:25">
      <c r="Y1677"/>
    </row>
    <row r="1678" spans="25:25">
      <c r="Y1678"/>
    </row>
    <row r="1679" spans="25:25">
      <c r="Y1679"/>
    </row>
    <row r="1680" spans="25:25">
      <c r="Y1680"/>
    </row>
    <row r="1681" spans="25:25">
      <c r="Y1681"/>
    </row>
    <row r="1682" spans="25:25">
      <c r="Y1682"/>
    </row>
    <row r="1683" spans="25:25">
      <c r="Y1683"/>
    </row>
    <row r="1684" spans="25:25">
      <c r="Y1684"/>
    </row>
    <row r="1685" spans="25:25">
      <c r="Y1685"/>
    </row>
    <row r="1686" spans="25:25">
      <c r="Y1686"/>
    </row>
    <row r="1687" spans="25:25">
      <c r="Y1687"/>
    </row>
    <row r="1688" spans="25:25">
      <c r="Y1688"/>
    </row>
    <row r="1689" spans="25:25">
      <c r="Y1689"/>
    </row>
    <row r="1690" spans="25:25">
      <c r="Y1690"/>
    </row>
    <row r="1691" spans="25:25">
      <c r="Y1691"/>
    </row>
    <row r="1692" spans="25:25">
      <c r="Y1692"/>
    </row>
    <row r="1693" spans="25:25">
      <c r="Y1693"/>
    </row>
    <row r="1694" spans="25:25">
      <c r="Y1694"/>
    </row>
    <row r="1695" spans="25:25">
      <c r="Y1695"/>
    </row>
    <row r="1696" spans="25:25">
      <c r="Y1696"/>
    </row>
    <row r="1697" spans="25:25">
      <c r="Y1697"/>
    </row>
    <row r="1698" spans="25:25">
      <c r="Y1698"/>
    </row>
    <row r="1699" spans="25:25">
      <c r="Y1699"/>
    </row>
    <row r="1700" spans="25:25">
      <c r="Y1700"/>
    </row>
    <row r="1701" spans="25:25">
      <c r="Y1701"/>
    </row>
    <row r="1702" spans="25:25">
      <c r="Y1702"/>
    </row>
    <row r="1703" spans="25:25">
      <c r="Y1703"/>
    </row>
    <row r="1704" spans="25:25">
      <c r="Y1704"/>
    </row>
    <row r="1705" spans="25:25">
      <c r="Y1705"/>
    </row>
    <row r="1706" spans="25:25">
      <c r="Y1706"/>
    </row>
    <row r="1707" spans="25:25">
      <c r="Y1707"/>
    </row>
    <row r="1708" spans="25:25">
      <c r="Y1708"/>
    </row>
    <row r="1709" spans="25:25">
      <c r="Y1709"/>
    </row>
    <row r="1710" spans="25:25">
      <c r="Y1710"/>
    </row>
    <row r="1711" spans="25:25">
      <c r="Y1711"/>
    </row>
    <row r="1712" spans="25:25">
      <c r="Y1712"/>
    </row>
    <row r="1713" spans="25:25">
      <c r="Y1713"/>
    </row>
    <row r="1714" spans="25:25">
      <c r="Y1714"/>
    </row>
    <row r="1715" spans="25:25">
      <c r="Y1715"/>
    </row>
    <row r="1716" spans="25:25">
      <c r="Y1716"/>
    </row>
    <row r="1717" spans="25:25">
      <c r="Y1717"/>
    </row>
    <row r="1718" spans="25:25">
      <c r="Y1718"/>
    </row>
    <row r="1719" spans="25:25">
      <c r="Y1719"/>
    </row>
    <row r="1720" spans="25:25">
      <c r="Y1720"/>
    </row>
    <row r="1721" spans="25:25">
      <c r="Y1721"/>
    </row>
    <row r="1722" spans="25:25">
      <c r="Y1722"/>
    </row>
    <row r="1723" spans="25:25">
      <c r="Y1723"/>
    </row>
    <row r="1724" spans="25:25">
      <c r="Y1724"/>
    </row>
    <row r="1725" spans="25:25">
      <c r="Y1725"/>
    </row>
    <row r="1726" spans="25:25">
      <c r="Y1726"/>
    </row>
    <row r="1727" spans="25:25">
      <c r="Y1727"/>
    </row>
    <row r="1728" spans="25:25">
      <c r="Y1728"/>
    </row>
    <row r="1729" spans="25:25">
      <c r="Y1729"/>
    </row>
    <row r="1730" spans="25:25">
      <c r="Y1730"/>
    </row>
    <row r="1731" spans="25:25">
      <c r="Y1731"/>
    </row>
    <row r="1732" spans="25:25">
      <c r="Y1732"/>
    </row>
    <row r="1733" spans="25:25">
      <c r="Y1733"/>
    </row>
    <row r="1734" spans="25:25">
      <c r="Y1734"/>
    </row>
    <row r="1735" spans="25:25">
      <c r="Y1735"/>
    </row>
    <row r="1736" spans="25:25">
      <c r="Y1736"/>
    </row>
    <row r="1737" spans="25:25">
      <c r="Y1737"/>
    </row>
    <row r="1738" spans="25:25">
      <c r="Y1738"/>
    </row>
    <row r="1739" spans="25:25">
      <c r="Y1739"/>
    </row>
    <row r="1740" spans="25:25">
      <c r="Y1740"/>
    </row>
    <row r="1741" spans="25:25">
      <c r="Y1741"/>
    </row>
    <row r="1742" spans="25:25">
      <c r="Y1742"/>
    </row>
    <row r="1743" spans="25:25">
      <c r="Y1743"/>
    </row>
    <row r="1744" spans="25:25">
      <c r="Y1744"/>
    </row>
    <row r="1745" spans="25:25">
      <c r="Y1745"/>
    </row>
    <row r="1746" spans="25:25">
      <c r="Y1746"/>
    </row>
    <row r="1747" spans="25:25">
      <c r="Y1747"/>
    </row>
    <row r="1748" spans="25:25">
      <c r="Y1748"/>
    </row>
    <row r="1749" spans="25:25">
      <c r="Y1749"/>
    </row>
    <row r="1750" spans="25:25">
      <c r="Y1750"/>
    </row>
    <row r="1751" spans="25:25">
      <c r="Y1751"/>
    </row>
    <row r="1752" spans="25:25">
      <c r="Y1752"/>
    </row>
    <row r="1753" spans="25:25">
      <c r="Y1753"/>
    </row>
    <row r="1754" spans="25:25">
      <c r="Y1754"/>
    </row>
    <row r="1755" spans="25:25">
      <c r="Y1755"/>
    </row>
    <row r="1756" spans="25:25">
      <c r="Y1756"/>
    </row>
    <row r="1757" spans="25:25">
      <c r="Y1757"/>
    </row>
    <row r="1758" spans="25:25">
      <c r="Y1758"/>
    </row>
    <row r="1759" spans="25:25">
      <c r="Y1759"/>
    </row>
    <row r="1760" spans="25:25">
      <c r="Y1760"/>
    </row>
    <row r="1761" spans="25:25">
      <c r="Y1761"/>
    </row>
    <row r="1762" spans="25:25">
      <c r="Y1762"/>
    </row>
    <row r="1763" spans="25:25">
      <c r="Y1763"/>
    </row>
    <row r="1764" spans="25:25">
      <c r="Y1764"/>
    </row>
    <row r="1765" spans="25:25">
      <c r="Y1765"/>
    </row>
    <row r="1766" spans="25:25">
      <c r="Y1766"/>
    </row>
    <row r="1767" spans="25:25">
      <c r="Y1767"/>
    </row>
    <row r="1768" spans="25:25">
      <c r="Y1768"/>
    </row>
    <row r="1769" spans="25:25">
      <c r="Y1769"/>
    </row>
    <row r="1770" spans="25:25">
      <c r="Y1770"/>
    </row>
    <row r="1771" spans="25:25">
      <c r="Y1771"/>
    </row>
    <row r="1772" spans="25:25">
      <c r="Y1772"/>
    </row>
    <row r="1773" spans="25:25">
      <c r="Y1773"/>
    </row>
    <row r="1774" spans="25:25">
      <c r="Y1774"/>
    </row>
    <row r="1775" spans="25:25">
      <c r="Y1775"/>
    </row>
    <row r="1776" spans="25:25">
      <c r="Y1776"/>
    </row>
    <row r="1777" spans="25:25">
      <c r="Y1777"/>
    </row>
    <row r="1778" spans="25:25">
      <c r="Y1778"/>
    </row>
    <row r="1779" spans="25:25">
      <c r="Y1779"/>
    </row>
    <row r="1780" spans="25:25">
      <c r="Y1780"/>
    </row>
    <row r="1781" spans="25:25">
      <c r="Y1781"/>
    </row>
    <row r="1782" spans="25:25">
      <c r="Y1782"/>
    </row>
    <row r="1783" spans="25:25">
      <c r="Y1783"/>
    </row>
    <row r="1784" spans="25:25">
      <c r="Y1784"/>
    </row>
    <row r="1785" spans="25:25">
      <c r="Y1785"/>
    </row>
    <row r="1786" spans="25:25">
      <c r="Y1786"/>
    </row>
    <row r="1787" spans="25:25">
      <c r="Y1787"/>
    </row>
    <row r="1788" spans="25:25">
      <c r="Y1788"/>
    </row>
    <row r="1789" spans="25:25">
      <c r="Y1789"/>
    </row>
    <row r="1790" spans="25:25">
      <c r="Y1790"/>
    </row>
    <row r="1791" spans="25:25">
      <c r="Y1791"/>
    </row>
    <row r="1792" spans="25:25">
      <c r="Y1792"/>
    </row>
    <row r="1793" spans="25:25">
      <c r="Y1793"/>
    </row>
    <row r="1794" spans="25:25">
      <c r="Y1794"/>
    </row>
    <row r="1795" spans="25:25">
      <c r="Y1795"/>
    </row>
    <row r="1796" spans="25:25">
      <c r="Y1796"/>
    </row>
    <row r="1797" spans="25:25">
      <c r="Y1797"/>
    </row>
    <row r="1798" spans="25:25">
      <c r="Y1798"/>
    </row>
    <row r="1799" spans="25:25">
      <c r="Y1799"/>
    </row>
    <row r="1800" spans="25:25">
      <c r="Y1800"/>
    </row>
    <row r="1801" spans="25:25">
      <c r="Y1801"/>
    </row>
    <row r="1802" spans="25:25">
      <c r="Y1802"/>
    </row>
    <row r="1803" spans="25:25">
      <c r="Y1803"/>
    </row>
    <row r="1804" spans="25:25">
      <c r="Y1804"/>
    </row>
    <row r="1805" spans="25:25">
      <c r="Y1805"/>
    </row>
    <row r="1806" spans="25:25">
      <c r="Y1806"/>
    </row>
    <row r="1807" spans="25:25">
      <c r="Y1807"/>
    </row>
    <row r="1808" spans="25:25">
      <c r="Y1808"/>
    </row>
    <row r="1809" spans="25:25">
      <c r="Y1809"/>
    </row>
    <row r="1810" spans="25:25">
      <c r="Y1810"/>
    </row>
    <row r="1811" spans="25:25">
      <c r="Y1811"/>
    </row>
    <row r="1812" spans="25:25">
      <c r="Y1812"/>
    </row>
    <row r="1813" spans="25:25">
      <c r="Y1813"/>
    </row>
    <row r="1814" spans="25:25">
      <c r="Y1814"/>
    </row>
    <row r="1815" spans="25:25">
      <c r="Y1815"/>
    </row>
    <row r="1816" spans="25:25">
      <c r="Y1816"/>
    </row>
    <row r="1817" spans="25:25">
      <c r="Y1817"/>
    </row>
    <row r="1818" spans="25:25">
      <c r="Y1818"/>
    </row>
    <row r="1819" spans="25:25">
      <c r="Y1819"/>
    </row>
    <row r="1820" spans="25:25">
      <c r="Y1820"/>
    </row>
    <row r="1821" spans="25:25">
      <c r="Y1821"/>
    </row>
    <row r="1822" spans="25:25">
      <c r="Y1822"/>
    </row>
    <row r="1823" spans="25:25">
      <c r="Y1823"/>
    </row>
    <row r="1824" spans="25:25">
      <c r="Y1824"/>
    </row>
    <row r="1825" spans="25:25">
      <c r="Y1825"/>
    </row>
    <row r="1826" spans="25:25">
      <c r="Y1826"/>
    </row>
    <row r="1827" spans="25:25">
      <c r="Y1827"/>
    </row>
    <row r="1828" spans="25:25">
      <c r="Y1828"/>
    </row>
    <row r="1829" spans="25:25">
      <c r="Y1829"/>
    </row>
    <row r="1830" spans="25:25">
      <c r="Y1830"/>
    </row>
    <row r="1831" spans="25:25">
      <c r="Y1831"/>
    </row>
    <row r="1832" spans="25:25">
      <c r="Y1832"/>
    </row>
    <row r="1833" spans="25:25">
      <c r="Y1833"/>
    </row>
    <row r="1834" spans="25:25">
      <c r="Y1834"/>
    </row>
    <row r="1835" spans="25:25">
      <c r="Y1835"/>
    </row>
    <row r="1836" spans="25:25">
      <c r="Y1836"/>
    </row>
    <row r="1837" spans="25:25">
      <c r="Y1837"/>
    </row>
    <row r="1838" spans="25:25">
      <c r="Y1838"/>
    </row>
    <row r="1839" spans="25:25">
      <c r="Y1839"/>
    </row>
    <row r="1840" spans="25:25">
      <c r="Y1840"/>
    </row>
    <row r="1841" spans="25:25">
      <c r="Y1841"/>
    </row>
    <row r="1842" spans="25:25">
      <c r="Y1842"/>
    </row>
    <row r="1843" spans="25:25">
      <c r="Y1843"/>
    </row>
    <row r="1844" spans="25:25">
      <c r="Y1844"/>
    </row>
    <row r="1845" spans="25:25">
      <c r="Y1845"/>
    </row>
    <row r="1846" spans="25:25">
      <c r="Y1846"/>
    </row>
    <row r="1847" spans="25:25">
      <c r="Y1847"/>
    </row>
    <row r="1848" spans="25:25">
      <c r="Y1848"/>
    </row>
    <row r="1849" spans="25:25">
      <c r="Y1849"/>
    </row>
    <row r="1850" spans="25:25">
      <c r="Y1850"/>
    </row>
    <row r="1851" spans="25:25">
      <c r="Y1851"/>
    </row>
    <row r="1852" spans="25:25">
      <c r="Y1852"/>
    </row>
    <row r="1853" spans="25:25">
      <c r="Y1853"/>
    </row>
    <row r="1854" spans="25:25">
      <c r="Y1854"/>
    </row>
    <row r="1855" spans="25:25">
      <c r="Y1855"/>
    </row>
    <row r="1856" spans="25:25">
      <c r="Y1856"/>
    </row>
    <row r="1857" spans="25:25">
      <c r="Y1857"/>
    </row>
    <row r="1858" spans="25:25">
      <c r="Y1858"/>
    </row>
    <row r="1859" spans="25:25">
      <c r="Y1859"/>
    </row>
    <row r="1860" spans="25:25">
      <c r="Y1860"/>
    </row>
    <row r="1861" spans="25:25">
      <c r="Y1861"/>
    </row>
    <row r="1862" spans="25:25">
      <c r="Y1862"/>
    </row>
    <row r="1863" spans="25:25">
      <c r="Y1863"/>
    </row>
    <row r="1864" spans="25:25">
      <c r="Y1864"/>
    </row>
    <row r="1865" spans="25:25">
      <c r="Y1865"/>
    </row>
    <row r="1866" spans="25:25">
      <c r="Y1866"/>
    </row>
    <row r="1867" spans="25:25">
      <c r="Y1867"/>
    </row>
    <row r="1868" spans="25:25">
      <c r="Y1868"/>
    </row>
    <row r="1869" spans="25:25">
      <c r="Y1869"/>
    </row>
    <row r="1870" spans="25:25">
      <c r="Y1870"/>
    </row>
    <row r="1871" spans="25:25">
      <c r="Y1871"/>
    </row>
    <row r="1872" spans="25:25">
      <c r="Y1872"/>
    </row>
    <row r="1873" spans="25:25">
      <c r="Y1873"/>
    </row>
    <row r="1874" spans="25:25">
      <c r="Y1874"/>
    </row>
    <row r="1875" spans="25:25">
      <c r="Y1875"/>
    </row>
    <row r="1876" spans="25:25">
      <c r="Y1876"/>
    </row>
    <row r="1877" spans="25:25">
      <c r="Y1877"/>
    </row>
    <row r="1878" spans="25:25">
      <c r="Y1878"/>
    </row>
    <row r="1879" spans="25:25">
      <c r="Y1879"/>
    </row>
    <row r="1880" spans="25:25">
      <c r="Y1880"/>
    </row>
    <row r="1881" spans="25:25">
      <c r="Y1881"/>
    </row>
    <row r="1882" spans="25:25">
      <c r="Y1882"/>
    </row>
    <row r="1883" spans="25:25">
      <c r="Y1883"/>
    </row>
    <row r="1884" spans="25:25">
      <c r="Y1884"/>
    </row>
    <row r="1885" spans="25:25">
      <c r="Y1885"/>
    </row>
    <row r="1886" spans="25:25">
      <c r="Y1886"/>
    </row>
    <row r="1887" spans="25:25">
      <c r="Y1887"/>
    </row>
    <row r="1888" spans="25:25">
      <c r="Y1888"/>
    </row>
    <row r="1889" spans="25:25">
      <c r="Y1889"/>
    </row>
    <row r="1890" spans="25:25">
      <c r="Y1890"/>
    </row>
    <row r="1891" spans="25:25">
      <c r="Y1891"/>
    </row>
    <row r="1892" spans="25:25">
      <c r="Y1892"/>
    </row>
    <row r="1893" spans="25:25">
      <c r="Y1893"/>
    </row>
    <row r="1894" spans="25:25">
      <c r="Y1894"/>
    </row>
    <row r="1895" spans="25:25">
      <c r="Y1895"/>
    </row>
    <row r="1896" spans="25:25">
      <c r="Y1896"/>
    </row>
    <row r="1897" spans="25:25">
      <c r="Y1897"/>
    </row>
    <row r="1898" spans="25:25">
      <c r="Y1898"/>
    </row>
    <row r="1899" spans="25:25">
      <c r="Y1899"/>
    </row>
    <row r="1900" spans="25:25">
      <c r="Y1900"/>
    </row>
    <row r="1901" spans="25:25">
      <c r="Y1901"/>
    </row>
    <row r="1902" spans="25:25">
      <c r="Y1902"/>
    </row>
    <row r="1903" spans="25:25">
      <c r="Y1903"/>
    </row>
    <row r="1904" spans="25:25">
      <c r="Y1904"/>
    </row>
    <row r="1905" spans="25:25">
      <c r="Y1905"/>
    </row>
    <row r="1906" spans="25:25">
      <c r="Y1906"/>
    </row>
    <row r="1907" spans="25:25">
      <c r="Y1907"/>
    </row>
    <row r="1908" spans="25:25">
      <c r="Y1908"/>
    </row>
    <row r="1909" spans="25:25">
      <c r="Y1909"/>
    </row>
    <row r="1910" spans="25:25">
      <c r="Y1910"/>
    </row>
    <row r="1911" spans="25:25">
      <c r="Y1911"/>
    </row>
    <row r="1912" spans="25:25">
      <c r="Y1912"/>
    </row>
    <row r="1913" spans="25:25">
      <c r="Y1913"/>
    </row>
    <row r="1914" spans="25:25">
      <c r="Y1914"/>
    </row>
    <row r="1915" spans="25:25">
      <c r="Y1915"/>
    </row>
    <row r="1916" spans="25:25">
      <c r="Y1916"/>
    </row>
    <row r="1917" spans="25:25">
      <c r="Y1917"/>
    </row>
    <row r="1918" spans="25:25">
      <c r="Y1918"/>
    </row>
    <row r="1919" spans="25:25">
      <c r="Y1919"/>
    </row>
    <row r="1920" spans="25:25">
      <c r="Y1920"/>
    </row>
    <row r="1921" spans="25:25">
      <c r="Y1921"/>
    </row>
    <row r="1922" spans="25:25">
      <c r="Y1922"/>
    </row>
    <row r="1923" spans="25:25">
      <c r="Y1923"/>
    </row>
    <row r="1924" spans="25:25">
      <c r="Y1924"/>
    </row>
    <row r="1925" spans="25:25">
      <c r="Y1925"/>
    </row>
    <row r="1926" spans="25:25">
      <c r="Y1926"/>
    </row>
    <row r="1927" spans="25:25">
      <c r="Y1927"/>
    </row>
    <row r="1928" spans="25:25">
      <c r="Y1928"/>
    </row>
    <row r="1929" spans="25:25">
      <c r="Y1929"/>
    </row>
    <row r="1930" spans="25:25">
      <c r="Y1930"/>
    </row>
    <row r="1931" spans="25:25">
      <c r="Y1931"/>
    </row>
    <row r="1932" spans="25:25">
      <c r="Y1932"/>
    </row>
    <row r="1933" spans="25:25">
      <c r="Y1933"/>
    </row>
    <row r="1934" spans="25:25">
      <c r="Y1934"/>
    </row>
    <row r="1935" spans="25:25">
      <c r="Y1935"/>
    </row>
    <row r="1936" spans="25:25">
      <c r="Y1936"/>
    </row>
    <row r="1937" spans="25:25">
      <c r="Y1937"/>
    </row>
    <row r="1938" spans="25:25">
      <c r="Y1938"/>
    </row>
    <row r="1939" spans="25:25">
      <c r="Y1939"/>
    </row>
    <row r="1940" spans="25:25">
      <c r="Y1940"/>
    </row>
    <row r="1941" spans="25:25">
      <c r="Y1941"/>
    </row>
    <row r="1942" spans="25:25">
      <c r="Y1942"/>
    </row>
    <row r="1943" spans="25:25">
      <c r="Y1943"/>
    </row>
    <row r="1944" spans="25:25">
      <c r="Y1944"/>
    </row>
    <row r="1945" spans="25:25">
      <c r="Y1945"/>
    </row>
    <row r="1946" spans="25:25">
      <c r="Y1946"/>
    </row>
    <row r="1947" spans="25:25">
      <c r="Y1947"/>
    </row>
    <row r="1948" spans="25:25">
      <c r="Y1948"/>
    </row>
    <row r="1949" spans="25:25">
      <c r="Y1949"/>
    </row>
    <row r="1950" spans="25:25">
      <c r="Y1950"/>
    </row>
    <row r="1951" spans="25:25">
      <c r="Y1951"/>
    </row>
    <row r="1952" spans="25:25">
      <c r="Y1952"/>
    </row>
    <row r="1953" spans="25:25">
      <c r="Y1953"/>
    </row>
    <row r="1954" spans="25:25">
      <c r="Y1954"/>
    </row>
    <row r="1955" spans="25:25">
      <c r="Y1955"/>
    </row>
    <row r="1956" spans="25:25">
      <c r="Y1956"/>
    </row>
    <row r="1957" spans="25:25">
      <c r="Y1957"/>
    </row>
    <row r="1958" spans="25:25">
      <c r="Y1958"/>
    </row>
    <row r="1959" spans="25:25">
      <c r="Y1959"/>
    </row>
    <row r="1960" spans="25:25">
      <c r="Y1960"/>
    </row>
    <row r="1961" spans="25:25">
      <c r="Y1961"/>
    </row>
    <row r="1962" spans="25:25">
      <c r="Y1962"/>
    </row>
    <row r="1963" spans="25:25">
      <c r="Y1963"/>
    </row>
    <row r="1964" spans="25:25">
      <c r="Y1964"/>
    </row>
    <row r="1965" spans="25:25">
      <c r="Y1965"/>
    </row>
    <row r="1966" spans="25:25">
      <c r="Y1966"/>
    </row>
    <row r="1967" spans="25:25">
      <c r="Y1967"/>
    </row>
    <row r="1968" spans="25:25">
      <c r="Y1968"/>
    </row>
    <row r="1969" spans="25:25">
      <c r="Y1969"/>
    </row>
    <row r="1970" spans="25:25">
      <c r="Y1970"/>
    </row>
    <row r="1971" spans="25:25">
      <c r="Y1971"/>
    </row>
    <row r="1972" spans="25:25">
      <c r="Y1972"/>
    </row>
    <row r="1973" spans="25:25">
      <c r="Y1973"/>
    </row>
    <row r="1974" spans="25:25">
      <c r="Y1974"/>
    </row>
    <row r="1975" spans="25:25">
      <c r="Y1975"/>
    </row>
    <row r="1976" spans="25:25">
      <c r="Y1976"/>
    </row>
    <row r="1977" spans="25:25">
      <c r="Y1977"/>
    </row>
    <row r="1978" spans="25:25">
      <c r="Y1978"/>
    </row>
    <row r="1979" spans="25:25">
      <c r="Y1979"/>
    </row>
    <row r="1980" spans="25:25">
      <c r="Y1980"/>
    </row>
    <row r="1981" spans="25:25">
      <c r="Y1981"/>
    </row>
    <row r="1982" spans="25:25">
      <c r="Y1982"/>
    </row>
    <row r="1983" spans="25:25">
      <c r="Y1983"/>
    </row>
    <row r="1984" spans="25:25">
      <c r="Y1984"/>
    </row>
    <row r="1985" spans="25:25">
      <c r="Y1985"/>
    </row>
    <row r="1986" spans="25:25">
      <c r="Y1986"/>
    </row>
    <row r="1987" spans="25:25">
      <c r="Y1987"/>
    </row>
    <row r="1988" spans="25:25">
      <c r="Y1988"/>
    </row>
    <row r="1989" spans="25:25">
      <c r="Y1989"/>
    </row>
    <row r="1990" spans="25:25">
      <c r="Y1990"/>
    </row>
    <row r="1991" spans="25:25">
      <c r="Y1991"/>
    </row>
    <row r="1992" spans="25:25">
      <c r="Y1992"/>
    </row>
    <row r="1993" spans="25:25">
      <c r="Y1993"/>
    </row>
    <row r="1994" spans="25:25">
      <c r="Y1994"/>
    </row>
    <row r="1995" spans="25:25">
      <c r="Y1995"/>
    </row>
    <row r="1996" spans="25:25">
      <c r="Y1996"/>
    </row>
    <row r="1997" spans="25:25">
      <c r="Y1997"/>
    </row>
    <row r="1998" spans="25:25">
      <c r="Y1998"/>
    </row>
    <row r="1999" spans="25:25">
      <c r="Y1999"/>
    </row>
    <row r="2000" spans="25:25">
      <c r="Y2000"/>
    </row>
    <row r="2001" spans="25:25">
      <c r="Y2001"/>
    </row>
    <row r="2002" spans="25:25">
      <c r="Y2002"/>
    </row>
    <row r="2003" spans="25:25">
      <c r="Y2003"/>
    </row>
    <row r="2004" spans="25:25">
      <c r="Y2004"/>
    </row>
    <row r="2005" spans="25:25">
      <c r="Y2005"/>
    </row>
    <row r="2006" spans="25:25">
      <c r="Y2006"/>
    </row>
    <row r="2007" spans="25:25">
      <c r="Y2007"/>
    </row>
    <row r="2008" spans="25:25">
      <c r="Y2008"/>
    </row>
    <row r="2009" spans="25:25">
      <c r="Y2009"/>
    </row>
    <row r="2010" spans="25:25">
      <c r="Y2010"/>
    </row>
    <row r="2011" spans="25:25">
      <c r="Y2011"/>
    </row>
    <row r="2012" spans="25:25">
      <c r="Y2012"/>
    </row>
    <row r="2013" spans="25:25">
      <c r="Y2013"/>
    </row>
    <row r="2014" spans="25:25">
      <c r="Y2014"/>
    </row>
    <row r="2015" spans="25:25">
      <c r="Y2015"/>
    </row>
    <row r="2016" spans="25:25">
      <c r="Y2016"/>
    </row>
    <row r="2017" spans="25:25">
      <c r="Y2017"/>
    </row>
    <row r="2018" spans="25:25">
      <c r="Y2018"/>
    </row>
    <row r="2019" spans="25:25">
      <c r="Y2019"/>
    </row>
    <row r="2020" spans="25:25">
      <c r="Y2020"/>
    </row>
    <row r="2021" spans="25:25">
      <c r="Y2021"/>
    </row>
    <row r="2022" spans="25:25">
      <c r="Y2022"/>
    </row>
    <row r="2023" spans="25:25">
      <c r="Y2023"/>
    </row>
    <row r="2024" spans="25:25">
      <c r="Y2024"/>
    </row>
    <row r="2025" spans="25:25">
      <c r="Y2025"/>
    </row>
    <row r="2026" spans="25:25">
      <c r="Y2026"/>
    </row>
    <row r="2027" spans="25:25">
      <c r="Y2027"/>
    </row>
    <row r="2028" spans="25:25">
      <c r="Y2028"/>
    </row>
    <row r="2029" spans="25:25">
      <c r="Y2029"/>
    </row>
    <row r="2030" spans="25:25">
      <c r="Y2030"/>
    </row>
    <row r="2031" spans="25:25">
      <c r="Y2031"/>
    </row>
    <row r="2032" spans="25:25">
      <c r="Y2032"/>
    </row>
    <row r="2033" spans="25:25">
      <c r="Y2033"/>
    </row>
    <row r="2034" spans="25:25">
      <c r="Y2034"/>
    </row>
    <row r="2035" spans="25:25">
      <c r="Y2035"/>
    </row>
    <row r="2036" spans="25:25">
      <c r="Y2036"/>
    </row>
    <row r="2037" spans="25:25">
      <c r="Y2037"/>
    </row>
    <row r="2038" spans="25:25">
      <c r="Y2038"/>
    </row>
    <row r="2039" spans="25:25">
      <c r="Y2039"/>
    </row>
    <row r="2040" spans="25:25">
      <c r="Y2040"/>
    </row>
    <row r="2041" spans="25:25">
      <c r="Y2041"/>
    </row>
    <row r="2042" spans="25:25">
      <c r="Y2042"/>
    </row>
    <row r="2043" spans="25:25">
      <c r="Y2043"/>
    </row>
    <row r="2044" spans="25:25">
      <c r="Y2044"/>
    </row>
    <row r="2045" spans="25:25">
      <c r="Y2045"/>
    </row>
    <row r="2046" spans="25:25">
      <c r="Y2046"/>
    </row>
    <row r="2047" spans="25:25">
      <c r="Y2047"/>
    </row>
    <row r="2048" spans="25:25">
      <c r="Y2048"/>
    </row>
    <row r="2049" spans="25:25">
      <c r="Y2049"/>
    </row>
    <row r="2050" spans="25:25">
      <c r="Y2050"/>
    </row>
    <row r="2051" spans="25:25">
      <c r="Y2051"/>
    </row>
    <row r="2052" spans="25:25">
      <c r="Y2052"/>
    </row>
    <row r="2053" spans="25:25">
      <c r="Y2053"/>
    </row>
    <row r="2054" spans="25:25">
      <c r="Y2054"/>
    </row>
    <row r="2055" spans="25:25">
      <c r="Y2055"/>
    </row>
    <row r="2056" spans="25:25">
      <c r="Y2056"/>
    </row>
    <row r="2057" spans="25:25">
      <c r="Y2057"/>
    </row>
    <row r="2058" spans="25:25">
      <c r="Y2058"/>
    </row>
    <row r="2059" spans="25:25">
      <c r="Y2059"/>
    </row>
    <row r="2060" spans="25:25">
      <c r="Y2060"/>
    </row>
    <row r="2061" spans="25:25">
      <c r="Y2061"/>
    </row>
    <row r="2062" spans="25:25">
      <c r="Y2062"/>
    </row>
    <row r="2063" spans="25:25">
      <c r="Y2063"/>
    </row>
    <row r="2064" spans="25:25">
      <c r="Y2064"/>
    </row>
    <row r="2065" spans="25:25">
      <c r="Y2065"/>
    </row>
    <row r="2066" spans="25:25">
      <c r="Y2066"/>
    </row>
    <row r="2067" spans="25:25">
      <c r="Y2067"/>
    </row>
    <row r="2068" spans="25:25">
      <c r="Y2068"/>
    </row>
    <row r="2069" spans="25:25">
      <c r="Y2069"/>
    </row>
    <row r="2070" spans="25:25">
      <c r="Y2070"/>
    </row>
    <row r="2071" spans="25:25">
      <c r="Y2071"/>
    </row>
    <row r="2072" spans="25:25">
      <c r="Y2072"/>
    </row>
    <row r="2073" spans="25:25">
      <c r="Y2073"/>
    </row>
    <row r="2074" spans="25:25">
      <c r="Y2074"/>
    </row>
    <row r="2075" spans="25:25">
      <c r="Y2075"/>
    </row>
    <row r="2076" spans="25:25">
      <c r="Y2076"/>
    </row>
    <row r="2077" spans="25:25">
      <c r="Y2077"/>
    </row>
    <row r="2078" spans="25:25">
      <c r="Y2078"/>
    </row>
    <row r="2079" spans="25:25">
      <c r="Y2079"/>
    </row>
    <row r="2080" spans="25:25">
      <c r="Y2080"/>
    </row>
    <row r="2081" spans="25:25">
      <c r="Y2081"/>
    </row>
    <row r="2082" spans="25:25">
      <c r="Y2082"/>
    </row>
    <row r="2083" spans="25:25">
      <c r="Y2083"/>
    </row>
    <row r="2084" spans="25:25">
      <c r="Y2084"/>
    </row>
    <row r="2085" spans="25:25">
      <c r="Y2085"/>
    </row>
    <row r="2086" spans="25:25">
      <c r="Y2086"/>
    </row>
    <row r="2087" spans="25:25">
      <c r="Y2087"/>
    </row>
    <row r="2088" spans="25:25">
      <c r="Y2088"/>
    </row>
    <row r="2089" spans="25:25">
      <c r="Y2089"/>
    </row>
    <row r="2090" spans="25:25">
      <c r="Y2090"/>
    </row>
    <row r="2091" spans="25:25">
      <c r="Y2091"/>
    </row>
    <row r="2092" spans="25:25">
      <c r="Y2092"/>
    </row>
    <row r="2093" spans="25:25">
      <c r="Y2093"/>
    </row>
    <row r="2094" spans="25:25">
      <c r="Y2094"/>
    </row>
    <row r="2095" spans="25:25">
      <c r="Y2095"/>
    </row>
    <row r="2096" spans="25:25">
      <c r="Y2096"/>
    </row>
    <row r="2097" spans="25:25">
      <c r="Y2097"/>
    </row>
    <row r="2098" spans="25:25">
      <c r="Y2098"/>
    </row>
    <row r="2099" spans="25:25">
      <c r="Y2099"/>
    </row>
    <row r="2100" spans="25:25">
      <c r="Y2100"/>
    </row>
    <row r="2101" spans="25:25">
      <c r="Y2101"/>
    </row>
    <row r="2102" spans="25:25">
      <c r="Y2102"/>
    </row>
    <row r="2103" spans="25:25">
      <c r="Y2103"/>
    </row>
    <row r="2104" spans="25:25">
      <c r="Y2104"/>
    </row>
    <row r="2105" spans="25:25">
      <c r="Y2105"/>
    </row>
    <row r="2106" spans="25:25">
      <c r="Y2106"/>
    </row>
    <row r="2107" spans="25:25">
      <c r="Y2107"/>
    </row>
    <row r="2108" spans="25:25">
      <c r="Y2108"/>
    </row>
    <row r="2109" spans="25:25">
      <c r="Y2109"/>
    </row>
    <row r="2110" spans="25:25">
      <c r="Y2110"/>
    </row>
    <row r="2111" spans="25:25">
      <c r="Y2111"/>
    </row>
    <row r="2112" spans="25:25">
      <c r="Y2112"/>
    </row>
    <row r="2113" spans="25:25">
      <c r="Y2113"/>
    </row>
    <row r="2114" spans="25:25">
      <c r="Y2114"/>
    </row>
    <row r="2115" spans="25:25">
      <c r="Y2115"/>
    </row>
    <row r="2116" spans="25:25">
      <c r="Y2116"/>
    </row>
    <row r="2117" spans="25:25">
      <c r="Y2117"/>
    </row>
    <row r="2118" spans="25:25">
      <c r="Y2118"/>
    </row>
    <row r="2119" spans="25:25">
      <c r="Y2119"/>
    </row>
    <row r="2120" spans="25:25">
      <c r="Y2120"/>
    </row>
    <row r="2121" spans="25:25">
      <c r="Y2121"/>
    </row>
    <row r="2122" spans="25:25">
      <c r="Y2122"/>
    </row>
    <row r="2123" spans="25:25">
      <c r="Y2123"/>
    </row>
    <row r="2124" spans="25:25">
      <c r="Y2124"/>
    </row>
    <row r="2125" spans="25:25">
      <c r="Y2125"/>
    </row>
    <row r="2126" spans="25:25">
      <c r="Y2126"/>
    </row>
    <row r="2127" spans="25:25">
      <c r="Y2127"/>
    </row>
    <row r="2128" spans="25:25">
      <c r="Y2128"/>
    </row>
    <row r="2129" spans="25:25">
      <c r="Y2129"/>
    </row>
    <row r="2130" spans="25:25">
      <c r="Y2130"/>
    </row>
    <row r="2131" spans="25:25">
      <c r="Y2131"/>
    </row>
    <row r="2132" spans="25:25">
      <c r="Y2132"/>
    </row>
    <row r="2133" spans="25:25">
      <c r="Y2133"/>
    </row>
    <row r="2134" spans="25:25">
      <c r="Y2134"/>
    </row>
    <row r="2135" spans="25:25">
      <c r="Y2135"/>
    </row>
    <row r="2136" spans="25:25">
      <c r="Y2136"/>
    </row>
    <row r="2137" spans="25:25">
      <c r="Y2137"/>
    </row>
    <row r="2138" spans="25:25">
      <c r="Y2138"/>
    </row>
    <row r="2139" spans="25:25">
      <c r="Y2139"/>
    </row>
    <row r="2140" spans="25:25">
      <c r="Y2140"/>
    </row>
    <row r="2141" spans="25:25">
      <c r="Y2141"/>
    </row>
    <row r="2142" spans="25:25">
      <c r="Y2142"/>
    </row>
    <row r="2143" spans="25:25">
      <c r="Y2143"/>
    </row>
    <row r="2144" spans="25:25">
      <c r="Y2144"/>
    </row>
    <row r="2145" spans="25:25">
      <c r="Y2145"/>
    </row>
    <row r="2146" spans="25:25">
      <c r="Y2146"/>
    </row>
    <row r="2147" spans="25:25">
      <c r="Y2147"/>
    </row>
    <row r="2148" spans="25:25">
      <c r="Y2148"/>
    </row>
    <row r="2149" spans="25:25">
      <c r="Y2149"/>
    </row>
    <row r="2150" spans="25:25">
      <c r="Y2150"/>
    </row>
    <row r="2151" spans="25:25">
      <c r="Y2151"/>
    </row>
    <row r="2152" spans="25:25">
      <c r="Y2152"/>
    </row>
    <row r="2153" spans="25:25">
      <c r="Y2153"/>
    </row>
    <row r="2154" spans="25:25">
      <c r="Y2154"/>
    </row>
    <row r="2155" spans="25:25">
      <c r="Y2155"/>
    </row>
    <row r="2156" spans="25:25">
      <c r="Y2156"/>
    </row>
    <row r="2157" spans="25:25">
      <c r="Y2157"/>
    </row>
    <row r="2158" spans="25:25">
      <c r="Y2158"/>
    </row>
    <row r="2159" spans="25:25">
      <c r="Y2159"/>
    </row>
  </sheetData>
  <sheetProtection formatCells="0" formatColumns="0" formatRows="0" insertRows="0" deleteRows="0" sort="0" autoFilter="0" pivotTables="0"/>
  <mergeCells count="13">
    <mergeCell ref="R42:R46"/>
    <mergeCell ref="R47:R51"/>
    <mergeCell ref="R52:R56"/>
    <mergeCell ref="R57:R61"/>
    <mergeCell ref="F19:F23"/>
    <mergeCell ref="F24:F28"/>
    <mergeCell ref="F29:F33"/>
    <mergeCell ref="F34:F38"/>
    <mergeCell ref="R17:R21"/>
    <mergeCell ref="R22:R26"/>
    <mergeCell ref="R27:R31"/>
    <mergeCell ref="R32:R36"/>
    <mergeCell ref="R37:R41"/>
  </mergeCells>
  <conditionalFormatting sqref="F45:F54">
    <cfRule type="duplicateValues" dxfId="23" priority="1"/>
  </conditionalFormatting>
  <conditionalFormatting sqref="H7:H12">
    <cfRule type="containsText" dxfId="22" priority="3" operator="containsText" text="✔">
      <formula>NOT(ISERROR(SEARCH("✔",H7)))</formula>
    </cfRule>
    <cfRule type="containsText" dxfId="21" priority="4" operator="containsText" text="Exceeded">
      <formula>NOT(ISERROR(SEARCH("Exceeded",H7)))</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FB5C-8643-46E4-9CD0-9F8E96EB4D33}">
  <sheetPr codeName="Sheet6">
    <tabColor rgb="FFCCCCFF"/>
  </sheetPr>
  <dimension ref="A1:M72"/>
  <sheetViews>
    <sheetView zoomScale="90" zoomScaleNormal="90" workbookViewId="0">
      <pane ySplit="17" topLeftCell="A18" activePane="bottomLeft" state="frozen"/>
      <selection pane="bottomLeft" activeCell="B21" sqref="B21"/>
    </sheetView>
  </sheetViews>
  <sheetFormatPr defaultRowHeight="14.4" outlineLevelRow="1" outlineLevelCol="1"/>
  <cols>
    <col min="1" max="1" width="19" customWidth="1"/>
    <col min="2" max="2" width="19.44140625" bestFit="1" customWidth="1"/>
    <col min="3" max="3" width="11.44140625" bestFit="1" customWidth="1"/>
    <col min="4" max="4" width="44.5546875" hidden="1" customWidth="1" outlineLevel="1"/>
    <col min="5" max="5" width="38.5546875" customWidth="1" collapsed="1"/>
    <col min="6" max="7" width="18.6640625" customWidth="1"/>
    <col min="8" max="12" width="21.5546875" customWidth="1"/>
    <col min="13" max="13" width="40.109375" style="25" customWidth="1"/>
  </cols>
  <sheetData>
    <row r="1" spans="1:13" ht="21.6" thickBot="1">
      <c r="A1" s="139" t="s">
        <v>230</v>
      </c>
      <c r="B1" s="139"/>
      <c r="C1" s="139"/>
      <c r="D1" s="139"/>
      <c r="E1" s="139"/>
      <c r="F1" s="139"/>
      <c r="G1" s="139"/>
      <c r="H1" s="139"/>
      <c r="I1" s="139"/>
      <c r="J1" s="139"/>
      <c r="K1" s="139"/>
      <c r="L1" s="139"/>
      <c r="M1" s="139"/>
    </row>
    <row r="2" spans="1:13" ht="15" thickBot="1">
      <c r="C2" s="17"/>
      <c r="D2" s="17"/>
      <c r="G2" s="838" t="s">
        <v>2</v>
      </c>
      <c r="H2" s="834">
        <f t="shared" ref="H2:L2" si="0">SUM(H18:H52)</f>
        <v>45</v>
      </c>
      <c r="I2" s="835">
        <f t="shared" si="0"/>
        <v>5148744</v>
      </c>
      <c r="J2" s="836">
        <f t="shared" si="0"/>
        <v>35525</v>
      </c>
      <c r="K2" s="837">
        <f t="shared" si="0"/>
        <v>2591066.2800000003</v>
      </c>
      <c r="L2" s="814">
        <f t="shared" si="0"/>
        <v>7775335.2800000003</v>
      </c>
      <c r="M2"/>
    </row>
    <row r="3" spans="1:13" hidden="1" outlineLevel="1">
      <c r="C3" s="17"/>
      <c r="D3" s="17"/>
      <c r="G3" s="815" t="s">
        <v>3</v>
      </c>
      <c r="H3" s="817">
        <f>SUMIFS(H$18:H$72,$F$18:$F$72,"Baseline")</f>
        <v>39</v>
      </c>
      <c r="I3" s="818">
        <f t="shared" ref="I3:K3" si="1">SUMIFS(I$18:I$72,$F$18:$F$72,"Baseline")</f>
        <v>4369922</v>
      </c>
      <c r="J3" s="819">
        <f t="shared" si="1"/>
        <v>23683</v>
      </c>
      <c r="K3" s="820">
        <f t="shared" si="1"/>
        <v>1191066.28</v>
      </c>
      <c r="L3" s="831">
        <f t="shared" ref="L3" si="2">SUM(L19:L53)</f>
        <v>3615511</v>
      </c>
      <c r="M3"/>
    </row>
    <row r="4" spans="1:13" hidden="1" outlineLevel="1">
      <c r="C4" s="17"/>
      <c r="D4" s="17"/>
      <c r="G4" s="816" t="s">
        <v>4</v>
      </c>
      <c r="H4" s="821">
        <f>SUMIFS(H$18:H$72,$F$18:$F$72,"Supplemental")</f>
        <v>6</v>
      </c>
      <c r="I4" s="822">
        <f t="shared" ref="I4:K4" si="3">SUMIFS(I$18:I$72,$F$18:$F$72,"Supplemental")</f>
        <v>778822</v>
      </c>
      <c r="J4" s="823">
        <f t="shared" si="3"/>
        <v>11842</v>
      </c>
      <c r="K4" s="824">
        <f t="shared" si="3"/>
        <v>400000</v>
      </c>
      <c r="L4" s="832">
        <f t="shared" ref="L4" si="4">SUM(L20:L54)</f>
        <v>3315407</v>
      </c>
      <c r="M4"/>
    </row>
    <row r="5" spans="1:13" hidden="1" outlineLevel="1">
      <c r="C5" s="17"/>
      <c r="D5" s="17"/>
      <c r="G5" s="815" t="s">
        <v>93</v>
      </c>
      <c r="H5" s="817">
        <f>SUMIFS(H$18:H$72,$F$18:$F$72,"Baseline Capital")</f>
        <v>0</v>
      </c>
      <c r="I5" s="818">
        <f t="shared" ref="I5:K5" si="5">SUMIFS(I$18:I$72,$F$18:$F$72,"Baseline Capital")</f>
        <v>0</v>
      </c>
      <c r="J5" s="819">
        <f t="shared" si="5"/>
        <v>0</v>
      </c>
      <c r="K5" s="820">
        <f t="shared" si="5"/>
        <v>500000</v>
      </c>
      <c r="L5" s="814">
        <f t="shared" ref="L5" si="6">SUM(L21:L55)</f>
        <v>2190664</v>
      </c>
      <c r="M5"/>
    </row>
    <row r="6" spans="1:13" hidden="1" outlineLevel="1">
      <c r="C6" s="17"/>
      <c r="D6" s="17"/>
      <c r="G6" s="816" t="s">
        <v>94</v>
      </c>
      <c r="H6" s="821">
        <f>SUMIFS(H$18:H$72,$F$18:$F$72,"Supplemental Capital")</f>
        <v>0</v>
      </c>
      <c r="I6" s="822">
        <f t="shared" ref="I6:K6" si="7">SUMIFS(I$18:I$72,$F$18:$F$72,"Supplemental Capital")</f>
        <v>0</v>
      </c>
      <c r="J6" s="823">
        <f t="shared" si="7"/>
        <v>0</v>
      </c>
      <c r="K6" s="824">
        <f t="shared" si="7"/>
        <v>500000</v>
      </c>
      <c r="L6" s="814">
        <f t="shared" ref="L6" si="8">SUM(L22:L56)</f>
        <v>1690664</v>
      </c>
      <c r="M6"/>
    </row>
    <row r="7" spans="1:13" hidden="1" outlineLevel="1">
      <c r="C7" s="17"/>
      <c r="D7" s="17"/>
      <c r="G7" s="825" t="s">
        <v>5</v>
      </c>
      <c r="H7" s="817">
        <f>SUMIFS(H$18:H$72,$G$18:$G$72,"Recurring")</f>
        <v>36</v>
      </c>
      <c r="I7" s="818">
        <f t="shared" ref="I7:K7" si="9">SUMIFS(I$18:I$72,$G$18:$G$72,"Recurring")</f>
        <v>4069818</v>
      </c>
      <c r="J7" s="819">
        <f t="shared" si="9"/>
        <v>23683</v>
      </c>
      <c r="K7" s="820">
        <f t="shared" si="9"/>
        <v>2591066.2800000003</v>
      </c>
      <c r="L7" s="831">
        <f t="shared" ref="L7" si="10">SUM(L23:L57)</f>
        <v>1190664</v>
      </c>
      <c r="M7"/>
    </row>
    <row r="8" spans="1:13" ht="15" hidden="1" outlineLevel="1" thickBot="1">
      <c r="C8" s="17"/>
      <c r="D8" s="17"/>
      <c r="G8" s="826" t="s">
        <v>6</v>
      </c>
      <c r="H8" s="827">
        <f>SUMIFS(H$18:H$72,$G$18:$G$72,"One-Time")</f>
        <v>9</v>
      </c>
      <c r="I8" s="828">
        <f t="shared" ref="I8:K8" si="11">SUMIFS(I$18:I$72,$G$18:$G$72,"One-Time")</f>
        <v>1078926</v>
      </c>
      <c r="J8" s="829">
        <f t="shared" si="11"/>
        <v>11842</v>
      </c>
      <c r="K8" s="830">
        <f t="shared" si="11"/>
        <v>0</v>
      </c>
      <c r="L8" s="833">
        <f t="shared" ref="L8" si="12">SUM(L24:L58)</f>
        <v>890664</v>
      </c>
      <c r="M8"/>
    </row>
    <row r="9" spans="1:13" ht="15" collapsed="1" thickBot="1">
      <c r="C9" s="17"/>
      <c r="D9" s="17"/>
      <c r="G9" s="839" t="s">
        <v>7</v>
      </c>
      <c r="H9" s="840">
        <f>SUBTOTAL(9,H18:H52)</f>
        <v>45</v>
      </c>
      <c r="I9" s="841">
        <f t="shared" ref="I9:K9" si="13">SUBTOTAL(9,I18:I52)</f>
        <v>5148744</v>
      </c>
      <c r="J9" s="842">
        <f t="shared" si="13"/>
        <v>35525</v>
      </c>
      <c r="K9" s="843">
        <f t="shared" si="13"/>
        <v>2591066.2800000003</v>
      </c>
      <c r="L9" s="413">
        <f>SUBTOTAL(9,L18:L52)</f>
        <v>7775335.2800000003</v>
      </c>
      <c r="M9"/>
    </row>
    <row r="10" spans="1:13" hidden="1" outlineLevel="1">
      <c r="C10" s="17"/>
      <c r="D10" s="17"/>
      <c r="G10" s="815" t="s">
        <v>95</v>
      </c>
      <c r="H10" s="817" cm="1">
        <f t="array" aca="1" ref="H10" ca="1">SUMPRODUCT(($F$18:$F$72="Baseline")*(SUBTOTAL(9,OFFSET(H18,ROW($F$18:$F$72)-MIN(ROW($F$18:$F$72)),0))))</f>
        <v>39</v>
      </c>
      <c r="I10" s="818" cm="1">
        <f t="array" aca="1" ref="I10" ca="1">SUMPRODUCT(($F$18:$F$72="Baseline")*(SUBTOTAL(9,OFFSET(I18,ROW($F$18:$F$72)-MIN(ROW($F$18:$F$72)),0))))</f>
        <v>4369922</v>
      </c>
      <c r="J10" s="819" cm="1">
        <f t="array" aca="1" ref="J10" ca="1">SUMPRODUCT(($F$18:$F$72="Baseline")*(SUBTOTAL(9,OFFSET(J18,ROW($F$18:$F$72)-MIN(ROW($F$18:$F$72)),0))))</f>
        <v>23683</v>
      </c>
      <c r="K10" s="820" cm="1">
        <f t="array" aca="1" ref="K10" ca="1">SUMPRODUCT(($F$18:$F$72="Baseline")*(SUBTOTAL(9,OFFSET(K18,ROW($F$18:$F$72)-MIN(ROW($F$18:$F$72)),0))))</f>
        <v>1191066.28</v>
      </c>
      <c r="L10" s="831">
        <f t="shared" ref="L10:L15" si="14">SUBTOTAL(9,L19:L53)</f>
        <v>3615511</v>
      </c>
      <c r="M10"/>
    </row>
    <row r="11" spans="1:13" hidden="1" outlineLevel="1">
      <c r="C11" s="17"/>
      <c r="D11" s="17"/>
      <c r="G11" s="816" t="s">
        <v>96</v>
      </c>
      <c r="H11" s="821" cm="1">
        <f t="array" aca="1" ref="H11" ca="1">SUMPRODUCT(($F$18:$F$72="Baseline Supplemental")*(SUBTOTAL(9,OFFSET(H19,ROW($F$18:$F$72)-MIN(ROW($F$18:$F$72)),0))))</f>
        <v>0</v>
      </c>
      <c r="I11" s="822" cm="1">
        <f t="array" aca="1" ref="I11" ca="1">SUMPRODUCT(($F$18:$F$72="Baseline Supplemental")*(SUBTOTAL(9,OFFSET(I19,ROW($F$18:$F$72)-MIN(ROW($F$18:$F$72)),0))))</f>
        <v>0</v>
      </c>
      <c r="J11" s="823" cm="1">
        <f t="array" aca="1" ref="J11" ca="1">SUMPRODUCT(($F$18:$F$72="Baseline Supplemental")*(SUBTOTAL(9,OFFSET(J19,ROW($F$18:$F$72)-MIN(ROW($F$18:$F$72)),0))))</f>
        <v>0</v>
      </c>
      <c r="K11" s="824" cm="1">
        <f t="array" aca="1" ref="K11" ca="1">SUMPRODUCT(($F$18:$F$72="Baseline Supplemental")*(SUBTOTAL(9,OFFSET(K19,ROW($F$18:$F$72)-MIN(ROW($F$18:$F$72)),0))))</f>
        <v>0</v>
      </c>
      <c r="L11" s="832">
        <f t="shared" si="14"/>
        <v>3315407</v>
      </c>
      <c r="M11"/>
    </row>
    <row r="12" spans="1:13" hidden="1" outlineLevel="1">
      <c r="C12" s="17"/>
      <c r="D12" s="17"/>
      <c r="G12" s="815" t="s">
        <v>97</v>
      </c>
      <c r="H12" s="817" cm="1">
        <f t="array" aca="1" ref="H12" ca="1">SUMPRODUCT(($F$18:$F$72="Baseline Capital")*(SUBTOTAL(9,OFFSET(H20,ROW($F$18:$F$72)-MIN(ROW($F$18:$F$72)),0))))</f>
        <v>0</v>
      </c>
      <c r="I12" s="818" cm="1">
        <f t="array" aca="1" ref="I12" ca="1">SUMPRODUCT(($F$18:$F$72="Baseline Capital")*(SUBTOTAL(9,OFFSET(I20,ROW($F$18:$F$72)-MIN(ROW($F$18:$F$72)),0))))</f>
        <v>0</v>
      </c>
      <c r="J12" s="819" cm="1">
        <f t="array" aca="1" ref="J12" ca="1">SUMPRODUCT(($F$18:$F$72="Baseline Capital")*(SUBTOTAL(9,OFFSET(J20,ROW($F$18:$F$72)-MIN(ROW($F$18:$F$72)),0))))</f>
        <v>0</v>
      </c>
      <c r="K12" s="820" cm="1">
        <f t="array" aca="1" ref="K12" ca="1">SUMPRODUCT(($F$18:$F$72="Baseline Capital")*(SUBTOTAL(9,OFFSET(K20,ROW($F$18:$F$72)-MIN(ROW($F$18:$F$72)),0))))</f>
        <v>300000</v>
      </c>
      <c r="L12" s="814">
        <f t="shared" si="14"/>
        <v>2190664</v>
      </c>
      <c r="M12"/>
    </row>
    <row r="13" spans="1:13" hidden="1" outlineLevel="1">
      <c r="C13" s="17"/>
      <c r="D13" s="17"/>
      <c r="G13" s="816" t="s">
        <v>98</v>
      </c>
      <c r="H13" s="821" cm="1">
        <f t="array" aca="1" ref="H13" ca="1">SUMPRODUCT(($F$18:$F$72="Supplemental Capital")*(SUBTOTAL(9,OFFSET(H21,ROW($F$18:$F$72)-MIN(ROW($F$18:$F$72)),0))))</f>
        <v>6</v>
      </c>
      <c r="I13" s="822" cm="1">
        <f t="array" aca="1" ref="I13" ca="1">SUMPRODUCT(($F$18:$F$72="Supplemental Capital")*(SUBTOTAL(9,OFFSET(I21,ROW($F$18:$F$72)-MIN(ROW($F$18:$F$72)),0))))</f>
        <v>778822</v>
      </c>
      <c r="J13" s="823" cm="1">
        <f t="array" aca="1" ref="J13" ca="1">SUMPRODUCT(($F$18:$F$72="Supplemental Capital")*(SUBTOTAL(9,OFFSET(J21,ROW($F$18:$F$72)-MIN(ROW($F$18:$F$72)),0))))</f>
        <v>0</v>
      </c>
      <c r="K13" s="824" cm="1">
        <f t="array" aca="1" ref="K13" ca="1">SUMPRODUCT(($F$18:$F$72="Supplemental Capital")*(SUBTOTAL(9,OFFSET(K21,ROW($F$18:$F$72)-MIN(ROW($F$18:$F$72)),0))))</f>
        <v>0</v>
      </c>
      <c r="L13" s="814">
        <f t="shared" si="14"/>
        <v>1690664</v>
      </c>
      <c r="M13"/>
    </row>
    <row r="14" spans="1:13" hidden="1" outlineLevel="1">
      <c r="C14" s="17"/>
      <c r="D14" s="17"/>
      <c r="G14" s="825" t="s">
        <v>99</v>
      </c>
      <c r="H14" s="817" cm="1">
        <f t="array" aca="1" ref="H14" ca="1">SUMPRODUCT(($G$18:$G$72="Recurring")*(SUBTOTAL(9,OFFSET(H22,ROW($G$18:$G$72)-MIN(ROW($G$18:$G$72)),0))))</f>
        <v>6</v>
      </c>
      <c r="I14" s="818" cm="1">
        <f t="array" aca="1" ref="I14" ca="1">SUMPRODUCT(($G$18:$G$72="Recurring")*(SUBTOTAL(9,OFFSET(I22,ROW($G$18:$G$72)-MIN(ROW($G$18:$G$72)),0))))</f>
        <v>778822</v>
      </c>
      <c r="J14" s="819" cm="1">
        <f t="array" aca="1" ref="J14" ca="1">SUMPRODUCT(($G$18:$G$72="Recurring")*(SUBTOTAL(9,OFFSET(J22,ROW($G$18:$G$72)-MIN(ROW($G$18:$G$72)),0))))</f>
        <v>11842</v>
      </c>
      <c r="K14" s="820" cm="1">
        <f t="array" aca="1" ref="K14" ca="1">SUMPRODUCT(($G$18:$G$72="Recurring")*(SUBTOTAL(9,OFFSET(K22,ROW($G$18:$G$72)-MIN(ROW($G$18:$G$72)),0))))</f>
        <v>600000</v>
      </c>
      <c r="L14" s="831">
        <f t="shared" si="14"/>
        <v>1190664</v>
      </c>
      <c r="M14"/>
    </row>
    <row r="15" spans="1:13" ht="15" hidden="1" outlineLevel="1" thickBot="1">
      <c r="C15" s="17"/>
      <c r="D15" s="17"/>
      <c r="G15" s="826" t="s">
        <v>100</v>
      </c>
      <c r="H15" s="827" cm="1">
        <f t="array" aca="1" ref="H15" ca="1">SUMPRODUCT(($G$18:$G$72="One-Time")*(SUBTOTAL(9,OFFSET(H23,ROW($G$18:$G$72)-MIN(ROW($G$18:$G$72)),0))))</f>
        <v>0</v>
      </c>
      <c r="I15" s="828" cm="1">
        <f t="array" aca="1" ref="I15" ca="1">SUMPRODUCT(($G$18:$G$72="One-Time")*(SUBTOTAL(9,OFFSET(I23,ROW($G$18:$G$72)-MIN(ROW($G$18:$G$72)),0))))</f>
        <v>0</v>
      </c>
      <c r="J15" s="829" cm="1">
        <f t="array" aca="1" ref="J15" ca="1">SUMPRODUCT(($G$18:$G$72="One-Time")*(SUBTOTAL(9,OFFSET(J23,ROW($G$18:$G$72)-MIN(ROW($G$18:$G$72)),0))))</f>
        <v>0</v>
      </c>
      <c r="K15" s="830" cm="1">
        <f t="array" aca="1" ref="K15" ca="1">SUMPRODUCT(($G$18:$G$72="One-Time")*(SUBTOTAL(9,OFFSET(K23,ROW($G$18:$G$72)-MIN(ROW($G$18:$G$72)),0))))</f>
        <v>100000</v>
      </c>
      <c r="L15" s="833">
        <f t="shared" si="14"/>
        <v>890664</v>
      </c>
      <c r="M15"/>
    </row>
    <row r="16" spans="1:13" ht="15" collapsed="1" thickBot="1">
      <c r="C16" s="17"/>
      <c r="D16" s="17"/>
      <c r="G16" s="844"/>
      <c r="H16" s="845"/>
      <c r="I16" s="846"/>
      <c r="J16" s="846"/>
      <c r="K16" s="846"/>
      <c r="L16" s="847"/>
      <c r="M16"/>
    </row>
    <row r="17" spans="1:13" ht="29.4" thickBot="1">
      <c r="A17" s="167" t="s">
        <v>231</v>
      </c>
      <c r="B17" s="778" t="s">
        <v>232</v>
      </c>
      <c r="C17" s="167" t="s">
        <v>20</v>
      </c>
      <c r="D17" s="207" t="s">
        <v>21</v>
      </c>
      <c r="E17" s="778" t="s">
        <v>233</v>
      </c>
      <c r="F17" s="433" t="s">
        <v>234</v>
      </c>
      <c r="G17" s="332" t="s">
        <v>235</v>
      </c>
      <c r="H17" s="409" t="s">
        <v>236</v>
      </c>
      <c r="I17" s="423" t="s">
        <v>237</v>
      </c>
      <c r="J17" s="167" t="s">
        <v>238</v>
      </c>
      <c r="K17" s="410" t="s">
        <v>239</v>
      </c>
      <c r="L17" s="332" t="s">
        <v>240</v>
      </c>
      <c r="M17" s="325" t="s">
        <v>241</v>
      </c>
    </row>
    <row r="18" spans="1:13" ht="30" customHeight="1" thickTop="1">
      <c r="A18" s="798" cm="1">
        <f t="array" ref="A18">IF(OR($E18="",$E18="-"),
"-",
_xlfn.XLOOKUP($E18,
_xlfn.VSTACK(
'FTE, Salary-Wage, &amp; Benefits'!$U$15:$U$1000,
'Overtime &amp; Other Personnel'!$P$15:$P$150,
'Non-Personnel Operating'!$X$19:$X$3650),
_xlfn.VSTACK(
'FTE, Salary-Wage, &amp; Benefits'!$A$15:$A$1000,
'Overtime &amp; Other Personnel'!$A$15:$A$150,
'Non-Personnel Operating'!$A$19:$A$3650),
"-",0,1))</f>
        <v>29</v>
      </c>
      <c r="B18" s="799" t="str">
        <f>IF(OR($E18="",$E18="-"),
"-",
A18&amp;"-"&amp;C18&amp;"-"&amp;"S"&amp;
IF(ROW(A18)&lt;10,"00"&amp;ROW(A18),
IF(ROW(A18)&lt;100,"0"&amp;ROW(A18),
ROW(A18))))</f>
        <v>29-1000-S018</v>
      </c>
      <c r="C18" s="800" cm="1">
        <f t="array" ref="C18">IF(OR($E18="",$E18="-"),
"-",
_xlfn.XLOOKUP($E18,
_xlfn.VSTACK(
'FTE, Salary-Wage, &amp; Benefits'!$U$15:$U$1000,
'Overtime &amp; Other Personnel'!$P$15:$P$150,
'Non-Personnel Operating'!$X$19:$X$3650),
_xlfn.VSTACK(
'FTE, Salary-Wage, &amp; Benefits'!$D$15:$D$1000,
'Overtime &amp; Other Personnel'!$D$15:$D$150,
'Non-Personnel Operating'!$D$19:$D$3650),
"-",0,1))</f>
        <v>1000</v>
      </c>
      <c r="D18" s="303" t="str">
        <f t="shared" ref="D18" si="15">IFERROR(VLOOKUP(C18,Fund.Metadata,4,FALSE),"-")</f>
        <v>1000 - General Fund</v>
      </c>
      <c r="E18" s="799" t="str" cm="1">
        <f t="array" ref="E18:E27">SUBSTITUTE(
     _xlfn._xlws.SORT(
          _xlfn.UNIQUE(
               _xlfn.VSTACK(
                    'FTE, Salary-Wage, &amp; Benefits'!$U$15:$U$1000,
                    'Overtime &amp; Other Personnel'!$P$15:$P$150,
                    'Non-Personnel Operating'!$X$19:$X$3650),
          FALSE,FALSE)
     ),
 "","-")</f>
        <v>Baseline - Fund 1000</v>
      </c>
      <c r="F18" s="811" t="str" cm="1">
        <f t="array" ref="F18">IF(OR($E18="",$E18="-"),
"-",
_xlfn.XLOOKUP($E18,
_xlfn.VSTACK(
'FTE, Salary-Wage, &amp; Benefits'!$U$15:$U$1000,
'Overtime &amp; Other Personnel'!$P$15:$P$150,
'Non-Personnel Operating'!$X$19:$X$3650),
_xlfn.VSTACK(
'FTE, Salary-Wage, &amp; Benefits'!$L$15:$L$1000,
'Overtime &amp; Other Personnel'!$N$15:$N$150,
'Non-Personnel Operating'!$O$19:$O$3650),
"-",0,1))</f>
        <v>Baseline</v>
      </c>
      <c r="G18" s="808" t="str" cm="1">
        <f t="array" ref="G18">IF(OR($E18="",$E18="-"),
"-",
_xlfn.XLOOKUP($E18,
_xlfn.VSTACK(
'FTE, Salary-Wage, &amp; Benefits'!$U$15:$U$1000,
'Overtime &amp; Other Personnel'!$P$15:$P$150,
'Non-Personnel Operating'!$X$19:$X$3650),
_xlfn.VSTACK(
'FTE, Salary-Wage, &amp; Benefits'!$M$15:$M$1000,
'Overtime &amp; Other Personnel'!$O$15:$O$150,
'Non-Personnel Operating'!$P$19:$P$3650),
"-",0,1))</f>
        <v>Recurring</v>
      </c>
      <c r="H18" s="801">
        <f>SUMIFS('FTE, Salary-Wage, &amp; Benefits'!$X$15:$X$1000,'FTE, Salary-Wage, &amp; Benefits'!$U$15:$U$1000,$E18)</f>
        <v>26</v>
      </c>
      <c r="I18" s="802">
        <f>SUMIFS('FTE, Salary-Wage, &amp; Benefits'!$AI$15:$AI$1000,'FTE, Salary-Wage, &amp; Benefits'!$U$15:$U$1000,$E18)</f>
        <v>3016491</v>
      </c>
      <c r="J18" s="803">
        <f>SUMIFS('Overtime &amp; Other Personnel'!$Y$15:$Y$150,'Overtime &amp; Other Personnel'!$P$15:$P$150,$E18)</f>
        <v>23683</v>
      </c>
      <c r="K18" s="804">
        <f>SUMIFS('Non-Personnel Operating'!$Z$19:$Z$3650,'Non-Personnel Operating'!$X$19:$X$3650,$E18)</f>
        <v>1119650.28</v>
      </c>
      <c r="L18" s="805">
        <f>SUM(I18:K18)</f>
        <v>4159824.2800000003</v>
      </c>
      <c r="M18" s="806"/>
    </row>
    <row r="19" spans="1:13" ht="30" customHeight="1">
      <c r="A19" s="789" cm="1">
        <f t="array" ref="A19">IF(OR($E19="",$E19="-"),
"-",
_xlfn.XLOOKUP($E19,
_xlfn.VSTACK(
'FTE, Salary-Wage, &amp; Benefits'!$U$15:$U$1000,
'Overtime &amp; Other Personnel'!$P$15:$P$150,
'Non-Personnel Operating'!$X$19:$X$3650),
_xlfn.VSTACK(
'FTE, Salary-Wage, &amp; Benefits'!$A$15:$A$1000,
'Overtime &amp; Other Personnel'!$A$15:$A$150,
'Non-Personnel Operating'!$A$19:$A$3650),
"-",0,1))</f>
        <v>29</v>
      </c>
      <c r="B19" s="790" t="str">
        <f t="shared" ref="B19:B72" si="16">IF(OR($E19="",$E19="-"),
"-",
A19&amp;"-"&amp;C19&amp;"-"&amp;"S"&amp;
IF(ROW(A19)&lt;10,"00"&amp;ROW(A19),
IF(ROW(A19)&lt;100,"0"&amp;ROW(A19),
ROW(A19))))</f>
        <v>29-2107-S019</v>
      </c>
      <c r="C19" s="791" cm="1">
        <f t="array" ref="C19">IF(OR($E19="",$E19="-"),
"-",
_xlfn.XLOOKUP($E19,
_xlfn.VSTACK(
'FTE, Salary-Wage, &amp; Benefits'!$U$15:$U$1000,
'Overtime &amp; Other Personnel'!$P$15:$P$150,
'Non-Personnel Operating'!$X$19:$X$3650),
_xlfn.VSTACK(
'FTE, Salary-Wage, &amp; Benefits'!$D$15:$D$1000,
'Overtime &amp; Other Personnel'!$D$15:$D$150,
'Non-Personnel Operating'!$D$19:$D$3650),
"-",0,1))</f>
        <v>2107</v>
      </c>
      <c r="D19" s="807" t="str">
        <f t="shared" ref="D19" si="17">IFERROR(VLOOKUP(C19,Fund.Metadata,4,FALSE),"-")</f>
        <v>2107 - Office of Grants Management Grants Fund</v>
      </c>
      <c r="E19" s="790" t="str">
        <v>Baseline - Fund 2107</v>
      </c>
      <c r="F19" s="812" t="str" cm="1">
        <f t="array" ref="F19">IF(OR($E19="",$E19="-"),
"-",
_xlfn.XLOOKUP($E19,
_xlfn.VSTACK(
'FTE, Salary-Wage, &amp; Benefits'!$U$15:$U$1000,
'Overtime &amp; Other Personnel'!$P$15:$P$150,
'Non-Personnel Operating'!$X$19:$X$3650),
_xlfn.VSTACK(
'FTE, Salary-Wage, &amp; Benefits'!$L$15:$L$1000,
'Overtime &amp; Other Personnel'!$N$15:$N$150,
'Non-Personnel Operating'!$O$19:$O$3650),
"-",0,1))</f>
        <v>Baseline</v>
      </c>
      <c r="G19" s="809" t="str" cm="1">
        <f t="array" ref="G19">IF(OR($E19="",$E19="-"),
"-",
_xlfn.XLOOKUP($E19,
_xlfn.VSTACK(
'FTE, Salary-Wage, &amp; Benefits'!$U$15:$U$1000,
'Overtime &amp; Other Personnel'!$P$15:$P$150,
'Non-Personnel Operating'!$X$19:$X$3650),
_xlfn.VSTACK(
'FTE, Salary-Wage, &amp; Benefits'!$M$15:$M$1000,
'Overtime &amp; Other Personnel'!$O$15:$O$150,
'Non-Personnel Operating'!$P$19:$P$3650),
"-",0,1))</f>
        <v>One-Time</v>
      </c>
      <c r="H19" s="792">
        <f>SUMIFS('FTE, Salary-Wage, &amp; Benefits'!$X$15:$X$1000,'FTE, Salary-Wage, &amp; Benefits'!$U$15:$U$1000,$E19)</f>
        <v>3</v>
      </c>
      <c r="I19" s="793">
        <f>SUMIFS('FTE, Salary-Wage, &amp; Benefits'!$AI$15:$AI$1000,'FTE, Salary-Wage, &amp; Benefits'!$U$15:$U$1000,$E19)</f>
        <v>300104</v>
      </c>
      <c r="J19" s="794">
        <f>SUMIFS('Overtime &amp; Other Personnel'!$Y$15:$Y$150,'Overtime &amp; Other Personnel'!$P$15:$P$150,$E19)</f>
        <v>0</v>
      </c>
      <c r="K19" s="795">
        <f>SUMIFS('Non-Personnel Operating'!$Z$19:$Z$3650,'Non-Personnel Operating'!$X$19:$X$3650,$E19)</f>
        <v>0</v>
      </c>
      <c r="L19" s="796">
        <f t="shared" ref="L19:L72" si="18">SUM(I19:K19)</f>
        <v>300104</v>
      </c>
      <c r="M19" s="797"/>
    </row>
    <row r="20" spans="1:13" ht="30" customHeight="1">
      <c r="A20" s="779" cm="1">
        <f t="array" ref="A20">IF(OR($E20="",$E20="-"),
"-",
_xlfn.XLOOKUP($E20,
_xlfn.VSTACK(
'FTE, Salary-Wage, &amp; Benefits'!$U$15:$U$1000,
'Overtime &amp; Other Personnel'!$P$15:$P$150,
'Non-Personnel Operating'!$X$19:$X$3650),
_xlfn.VSTACK(
'FTE, Salary-Wage, &amp; Benefits'!$A$15:$A$1000,
'Overtime &amp; Other Personnel'!$A$15:$A$150,
'Non-Personnel Operating'!$A$19:$A$3650),
"-",0,1))</f>
        <v>29</v>
      </c>
      <c r="B20" s="780" t="str">
        <f t="shared" si="16"/>
        <v>29-3217-S020</v>
      </c>
      <c r="C20" s="781" cm="1">
        <f t="array" ref="C20">IF(OR($E20="",$E20="-"),
"-",
_xlfn.XLOOKUP($E20,
_xlfn.VSTACK(
'FTE, Salary-Wage, &amp; Benefits'!$U$15:$U$1000,
'Overtime &amp; Other Personnel'!$P$15:$P$150,
'Non-Personnel Operating'!$X$19:$X$3650),
_xlfn.VSTACK(
'FTE, Salary-Wage, &amp; Benefits'!$D$15:$D$1000,
'Overtime &amp; Other Personnel'!$D$15:$D$150,
'Non-Personnel Operating'!$D$19:$D$3650),
"-",0,1))</f>
        <v>3217</v>
      </c>
      <c r="D20" s="782" t="str">
        <f t="shared" ref="D20" si="19">IFERROR(VLOOKUP(C20,Fund.Metadata,4,FALSE),"-")</f>
        <v>3217 - Non-Compliance Fees</v>
      </c>
      <c r="E20" s="780" t="str">
        <v>Baseline - Fund 3217</v>
      </c>
      <c r="F20" s="813" t="str" cm="1">
        <f t="array" ref="F20">IF(OR($E20="",$E20="-"),
"-",
_xlfn.XLOOKUP($E20,
_xlfn.VSTACK(
'FTE, Salary-Wage, &amp; Benefits'!$U$15:$U$1000,
'Overtime &amp; Other Personnel'!$P$15:$P$150,
'Non-Personnel Operating'!$X$19:$X$3650),
_xlfn.VSTACK(
'FTE, Salary-Wage, &amp; Benefits'!$L$15:$L$1000,
'Overtime &amp; Other Personnel'!$N$15:$N$150,
'Non-Personnel Operating'!$O$19:$O$3650),
"-",0,1))</f>
        <v>Baseline</v>
      </c>
      <c r="G20" s="810" t="str" cm="1">
        <f t="array" ref="G20">IF(OR($E20="",$E20="-"),
"-",
_xlfn.XLOOKUP($E20,
_xlfn.VSTACK(
'FTE, Salary-Wage, &amp; Benefits'!$U$15:$U$1000,
'Overtime &amp; Other Personnel'!$P$15:$P$150,
'Non-Personnel Operating'!$X$19:$X$3650),
_xlfn.VSTACK(
'FTE, Salary-Wage, &amp; Benefits'!$M$15:$M$1000,
'Overtime &amp; Other Personnel'!$O$15:$O$150,
'Non-Personnel Operating'!$P$19:$P$3650),
"-",0,1))</f>
        <v>Recurring</v>
      </c>
      <c r="H20" s="783">
        <f>SUMIFS('FTE, Salary-Wage, &amp; Benefits'!$X$15:$X$1000,'FTE, Salary-Wage, &amp; Benefits'!$U$15:$U$1000,$E20)</f>
        <v>10</v>
      </c>
      <c r="I20" s="784">
        <f>SUMIFS('FTE, Salary-Wage, &amp; Benefits'!$AI$15:$AI$1000,'FTE, Salary-Wage, &amp; Benefits'!$U$15:$U$1000,$E20)</f>
        <v>1053327</v>
      </c>
      <c r="J20" s="785">
        <f>SUMIFS('Overtime &amp; Other Personnel'!$Y$15:$Y$150,'Overtime &amp; Other Personnel'!$P$15:$P$150,$E20)</f>
        <v>0</v>
      </c>
      <c r="K20" s="786">
        <f>SUMIFS('Non-Personnel Operating'!$Z$19:$Z$3650,'Non-Personnel Operating'!$X$19:$X$3650,$E20)</f>
        <v>71416</v>
      </c>
      <c r="L20" s="787">
        <f t="shared" si="18"/>
        <v>1124743</v>
      </c>
      <c r="M20" s="788"/>
    </row>
    <row r="21" spans="1:13" ht="30" customHeight="1">
      <c r="A21" s="789" cm="1">
        <f t="array" ref="A21">IF(OR($E21="",$E21="-"),
"-",
_xlfn.XLOOKUP($E21,
_xlfn.VSTACK(
'FTE, Salary-Wage, &amp; Benefits'!$U$15:$U$1000,
'Overtime &amp; Other Personnel'!$P$15:$P$150,
'Non-Personnel Operating'!$X$19:$X$3650),
_xlfn.VSTACK(
'FTE, Salary-Wage, &amp; Benefits'!$A$15:$A$1000,
'Overtime &amp; Other Personnel'!$A$15:$A$150,
'Non-Personnel Operating'!$A$19:$A$3650),
"-",0,1))</f>
        <v>29</v>
      </c>
      <c r="B21" s="790" t="str">
        <f t="shared" si="16"/>
        <v>29-4533-S021</v>
      </c>
      <c r="C21" s="791" cm="1">
        <f t="array" ref="C21">IF(OR($E21="",$E21="-"),
"-",
_xlfn.XLOOKUP($E21,
_xlfn.VSTACK(
'FTE, Salary-Wage, &amp; Benefits'!$U$15:$U$1000,
'Overtime &amp; Other Personnel'!$P$15:$P$150,
'Non-Personnel Operating'!$X$19:$X$3650),
_xlfn.VSTACK(
'FTE, Salary-Wage, &amp; Benefits'!$D$15:$D$1000,
'Overtime &amp; Other Personnel'!$D$15:$D$150,
'Non-Personnel Operating'!$D$19:$D$3650),
"-",0,1))</f>
        <v>4533</v>
      </c>
      <c r="D21" s="807" t="str">
        <f t="shared" ref="D21" si="20">IFERROR(VLOOKUP(C21,Fund.Metadata,4,FALSE),"-")</f>
        <v>4533 - City of Detroit Capital Projects</v>
      </c>
      <c r="E21" s="790" t="str">
        <v>Capital Test Baseline</v>
      </c>
      <c r="F21" s="812" t="str" cm="1">
        <f t="array" ref="F21">IF(OR($E21="",$E21="-"),
"-",
_xlfn.XLOOKUP($E21,
_xlfn.VSTACK(
'FTE, Salary-Wage, &amp; Benefits'!$U$15:$U$1000,
'Overtime &amp; Other Personnel'!$P$15:$P$150,
'Non-Personnel Operating'!$X$19:$X$3650),
_xlfn.VSTACK(
'FTE, Salary-Wage, &amp; Benefits'!$L$15:$L$1000,
'Overtime &amp; Other Personnel'!$N$15:$N$150,
'Non-Personnel Operating'!$O$19:$O$3650),
"-",0,1))</f>
        <v>Baseline Capital</v>
      </c>
      <c r="G21" s="809" t="str" cm="1">
        <f t="array" ref="G21">IF(OR($E21="",$E21="-"),
"-",
_xlfn.XLOOKUP($E21,
_xlfn.VSTACK(
'FTE, Salary-Wage, &amp; Benefits'!$U$15:$U$1000,
'Overtime &amp; Other Personnel'!$P$15:$P$150,
'Non-Personnel Operating'!$X$19:$X$3650),
_xlfn.VSTACK(
'FTE, Salary-Wage, &amp; Benefits'!$M$15:$M$1000,
'Overtime &amp; Other Personnel'!$O$15:$O$150,
'Non-Personnel Operating'!$P$19:$P$3650),
"-",0,1))</f>
        <v>Recurring</v>
      </c>
      <c r="H21" s="792">
        <f>SUMIFS('FTE, Salary-Wage, &amp; Benefits'!$X$15:$X$1000,'FTE, Salary-Wage, &amp; Benefits'!$U$15:$U$1000,$E21)</f>
        <v>0</v>
      </c>
      <c r="I21" s="793">
        <f>SUMIFS('FTE, Salary-Wage, &amp; Benefits'!$AI$15:$AI$1000,'FTE, Salary-Wage, &amp; Benefits'!$U$15:$U$1000,$E21)</f>
        <v>0</v>
      </c>
      <c r="J21" s="794">
        <f>SUMIFS('Overtime &amp; Other Personnel'!$Y$15:$Y$150,'Overtime &amp; Other Personnel'!$P$15:$P$150,$E21)</f>
        <v>0</v>
      </c>
      <c r="K21" s="795">
        <f>SUMIFS('Non-Personnel Operating'!$Z$19:$Z$3650,'Non-Personnel Operating'!$X$19:$X$3650,$E21)</f>
        <v>500000</v>
      </c>
      <c r="L21" s="796">
        <f t="shared" si="18"/>
        <v>500000</v>
      </c>
      <c r="M21" s="797"/>
    </row>
    <row r="22" spans="1:13" ht="30" customHeight="1">
      <c r="A22" s="779" cm="1">
        <f t="array" ref="A22">IF(OR($E22="",$E22="-"),
"-",
_xlfn.XLOOKUP($E22,
_xlfn.VSTACK(
'FTE, Salary-Wage, &amp; Benefits'!$U$15:$U$1000,
'Overtime &amp; Other Personnel'!$P$15:$P$150,
'Non-Personnel Operating'!$X$19:$X$3650),
_xlfn.VSTACK(
'FTE, Salary-Wage, &amp; Benefits'!$A$15:$A$1000,
'Overtime &amp; Other Personnel'!$A$15:$A$150,
'Non-Personnel Operating'!$A$19:$A$3650),
"-",0,1))</f>
        <v>29</v>
      </c>
      <c r="B22" s="780" t="str">
        <f t="shared" si="16"/>
        <v>29-4533-S022</v>
      </c>
      <c r="C22" s="781" cm="1">
        <f t="array" ref="C22">IF(OR($E22="",$E22="-"),
"-",
_xlfn.XLOOKUP($E22,
_xlfn.VSTACK(
'FTE, Salary-Wage, &amp; Benefits'!$U$15:$U$1000,
'Overtime &amp; Other Personnel'!$P$15:$P$150,
'Non-Personnel Operating'!$X$19:$X$3650),
_xlfn.VSTACK(
'FTE, Salary-Wage, &amp; Benefits'!$D$15:$D$1000,
'Overtime &amp; Other Personnel'!$D$15:$D$150,
'Non-Personnel Operating'!$D$19:$D$3650),
"-",0,1))</f>
        <v>4533</v>
      </c>
      <c r="D22" s="782" t="str">
        <f t="shared" ref="D22" si="21">IFERROR(VLOOKUP(C22,Fund.Metadata,4,FALSE),"-")</f>
        <v>4533 - City of Detroit Capital Projects</v>
      </c>
      <c r="E22" s="780" t="str">
        <v>Capital Test Supplemental</v>
      </c>
      <c r="F22" s="813" t="str" cm="1">
        <f t="array" ref="F22">IF(OR($E22="",$E22="-"),
"-",
_xlfn.XLOOKUP($E22,
_xlfn.VSTACK(
'FTE, Salary-Wage, &amp; Benefits'!$U$15:$U$1000,
'Overtime &amp; Other Personnel'!$P$15:$P$150,
'Non-Personnel Operating'!$X$19:$X$3650),
_xlfn.VSTACK(
'FTE, Salary-Wage, &amp; Benefits'!$L$15:$L$1000,
'Overtime &amp; Other Personnel'!$N$15:$N$150,
'Non-Personnel Operating'!$O$19:$O$3650),
"-",0,1))</f>
        <v>Supplemental Capital</v>
      </c>
      <c r="G22" s="810" t="str" cm="1">
        <f t="array" ref="G22">IF(OR($E22="",$E22="-"),
"-",
_xlfn.XLOOKUP($E22,
_xlfn.VSTACK(
'FTE, Salary-Wage, &amp; Benefits'!$U$15:$U$1000,
'Overtime &amp; Other Personnel'!$P$15:$P$150,
'Non-Personnel Operating'!$X$19:$X$3650),
_xlfn.VSTACK(
'FTE, Salary-Wage, &amp; Benefits'!$M$15:$M$1000,
'Overtime &amp; Other Personnel'!$O$15:$O$150,
'Non-Personnel Operating'!$P$19:$P$3650),
"-",0,1))</f>
        <v>Recurring</v>
      </c>
      <c r="H22" s="783">
        <f>SUMIFS('FTE, Salary-Wage, &amp; Benefits'!$X$15:$X$1000,'FTE, Salary-Wage, &amp; Benefits'!$U$15:$U$1000,$E22)</f>
        <v>0</v>
      </c>
      <c r="I22" s="784">
        <f>SUMIFS('FTE, Salary-Wage, &amp; Benefits'!$AI$15:$AI$1000,'FTE, Salary-Wage, &amp; Benefits'!$U$15:$U$1000,$E22)</f>
        <v>0</v>
      </c>
      <c r="J22" s="785">
        <f>SUMIFS('Overtime &amp; Other Personnel'!$Y$15:$Y$150,'Overtime &amp; Other Personnel'!$P$15:$P$150,$E22)</f>
        <v>0</v>
      </c>
      <c r="K22" s="786">
        <f>SUMIFS('Non-Personnel Operating'!$Z$19:$Z$3650,'Non-Personnel Operating'!$X$19:$X$3650,$E22)</f>
        <v>500000</v>
      </c>
      <c r="L22" s="787">
        <f t="shared" si="18"/>
        <v>500000</v>
      </c>
      <c r="M22" s="788"/>
    </row>
    <row r="23" spans="1:13" ht="30" customHeight="1">
      <c r="A23" s="789" cm="1">
        <f t="array" ref="A23">IF(OR($E23="",$E23="-"),
"-",
_xlfn.XLOOKUP($E23,
_xlfn.VSTACK(
'FTE, Salary-Wage, &amp; Benefits'!$U$15:$U$1000,
'Overtime &amp; Other Personnel'!$P$15:$P$150,
'Non-Personnel Operating'!$X$19:$X$3650),
_xlfn.VSTACK(
'FTE, Salary-Wage, &amp; Benefits'!$A$15:$A$1000,
'Overtime &amp; Other Personnel'!$A$15:$A$150,
'Non-Personnel Operating'!$A$19:$A$3650),
"-",0,1))</f>
        <v>29</v>
      </c>
      <c r="B23" s="790" t="str">
        <f t="shared" si="16"/>
        <v>29-1000-S023</v>
      </c>
      <c r="C23" s="791" cm="1">
        <f t="array" ref="C23">IF(OR($E23="",$E23="-"),
"-",
_xlfn.XLOOKUP($E23,
_xlfn.VSTACK(
'FTE, Salary-Wage, &amp; Benefits'!$U$15:$U$1000,
'Overtime &amp; Other Personnel'!$P$15:$P$150,
'Non-Personnel Operating'!$X$19:$X$3650),
_xlfn.VSTACK(
'FTE, Salary-Wage, &amp; Benefits'!$D$15:$D$1000,
'Overtime &amp; Other Personnel'!$D$15:$D$150,
'Non-Personnel Operating'!$D$19:$D$3650),
"-",0,1))</f>
        <v>1000</v>
      </c>
      <c r="D23" s="807" t="str">
        <f t="shared" ref="D23" si="22">IFERROR(VLOOKUP(C23,Fund.Metadata,4,FALSE),"-")</f>
        <v>1000 - General Fund</v>
      </c>
      <c r="E23" s="790" t="str">
        <v>Homegrown Detroit (Funded via PY surplus)</v>
      </c>
      <c r="F23" s="812" t="str" cm="1">
        <f t="array" ref="F23">IF(OR($E23="",$E23="-"),
"-",
_xlfn.XLOOKUP($E23,
_xlfn.VSTACK(
'FTE, Salary-Wage, &amp; Benefits'!$U$15:$U$1000,
'Overtime &amp; Other Personnel'!$P$15:$P$150,
'Non-Personnel Operating'!$X$19:$X$3650),
_xlfn.VSTACK(
'FTE, Salary-Wage, &amp; Benefits'!$L$15:$L$1000,
'Overtime &amp; Other Personnel'!$N$15:$N$150,
'Non-Personnel Operating'!$O$19:$O$3650),
"-",0,1))</f>
        <v>Supplemental</v>
      </c>
      <c r="G23" s="809" t="str" cm="1">
        <f t="array" ref="G23">IF(OR($E23="",$E23="-"),
"-",
_xlfn.XLOOKUP($E23,
_xlfn.VSTACK(
'FTE, Salary-Wage, &amp; Benefits'!$U$15:$U$1000,
'Overtime &amp; Other Personnel'!$P$15:$P$150,
'Non-Personnel Operating'!$X$19:$X$3650),
_xlfn.VSTACK(
'FTE, Salary-Wage, &amp; Benefits'!$M$15:$M$1000,
'Overtime &amp; Other Personnel'!$O$15:$O$150,
'Non-Personnel Operating'!$P$19:$P$3650),
"-",0,1))</f>
        <v>Recurring</v>
      </c>
      <c r="H23" s="792">
        <f>SUMIFS('FTE, Salary-Wage, &amp; Benefits'!$X$15:$X$1000,'FTE, Salary-Wage, &amp; Benefits'!$U$15:$U$1000,$E23)</f>
        <v>0</v>
      </c>
      <c r="I23" s="793">
        <f>SUMIFS('FTE, Salary-Wage, &amp; Benefits'!$AI$15:$AI$1000,'FTE, Salary-Wage, &amp; Benefits'!$U$15:$U$1000,$E23)</f>
        <v>0</v>
      </c>
      <c r="J23" s="794">
        <f>SUMIFS('Overtime &amp; Other Personnel'!$Y$15:$Y$150,'Overtime &amp; Other Personnel'!$P$15:$P$150,$E23)</f>
        <v>0</v>
      </c>
      <c r="K23" s="795">
        <f>SUMIFS('Non-Personnel Operating'!$Z$19:$Z$3650,'Non-Personnel Operating'!$X$19:$X$3650,$E23)</f>
        <v>300000</v>
      </c>
      <c r="L23" s="796">
        <f t="shared" si="18"/>
        <v>300000</v>
      </c>
      <c r="M23" s="797"/>
    </row>
    <row r="24" spans="1:13" ht="30" customHeight="1">
      <c r="A24" s="779" cm="1">
        <f t="array" ref="A24">IF(OR($E24="",$E24="-"),
"-",
_xlfn.XLOOKUP($E24,
_xlfn.VSTACK(
'FTE, Salary-Wage, &amp; Benefits'!$U$15:$U$1000,
'Overtime &amp; Other Personnel'!$P$15:$P$150,
'Non-Personnel Operating'!$X$19:$X$3650),
_xlfn.VSTACK(
'FTE, Salary-Wage, &amp; Benefits'!$A$15:$A$1000,
'Overtime &amp; Other Personnel'!$A$15:$A$150,
'Non-Personnel Operating'!$A$19:$A$3650),
"-",0,1))</f>
        <v>29</v>
      </c>
      <c r="B24" s="780" t="str">
        <f t="shared" si="16"/>
        <v>29-1000-S024</v>
      </c>
      <c r="C24" s="781" cm="1">
        <f t="array" ref="C24">IF(OR($E24="",$E24="-"),
"-",
_xlfn.XLOOKUP($E24,
_xlfn.VSTACK(
'FTE, Salary-Wage, &amp; Benefits'!$U$15:$U$1000,
'Overtime &amp; Other Personnel'!$P$15:$P$150,
'Non-Personnel Operating'!$X$19:$X$3650),
_xlfn.VSTACK(
'FTE, Salary-Wage, &amp; Benefits'!$D$15:$D$1000,
'Overtime &amp; Other Personnel'!$D$15:$D$150,
'Non-Personnel Operating'!$D$19:$D$3650),
"-",0,1))</f>
        <v>1000</v>
      </c>
      <c r="D24" s="782" t="str">
        <f t="shared" ref="D24" si="23">IFERROR(VLOOKUP(C24,Fund.Metadata,4,FALSE),"-")</f>
        <v>1000 - General Fund</v>
      </c>
      <c r="E24" s="780" t="str">
        <v>Office of Disability Affairs (Restoration)</v>
      </c>
      <c r="F24" s="813" t="str" cm="1">
        <f t="array" ref="F24">IF(OR($E24="",$E24="-"),
"-",
_xlfn.XLOOKUP($E24,
_xlfn.VSTACK(
'FTE, Salary-Wage, &amp; Benefits'!$U$15:$U$1000,
'Overtime &amp; Other Personnel'!$P$15:$P$150,
'Non-Personnel Operating'!$X$19:$X$3650),
_xlfn.VSTACK(
'FTE, Salary-Wage, &amp; Benefits'!$L$15:$L$1000,
'Overtime &amp; Other Personnel'!$N$15:$N$150,
'Non-Personnel Operating'!$O$19:$O$3650),
"-",0,1))</f>
        <v>Supplemental</v>
      </c>
      <c r="G24" s="810" t="str" cm="1">
        <f t="array" ref="G24">IF(OR($E24="",$E24="-"),
"-",
_xlfn.XLOOKUP($E24,
_xlfn.VSTACK(
'FTE, Salary-Wage, &amp; Benefits'!$U$15:$U$1000,
'Overtime &amp; Other Personnel'!$P$15:$P$150,
'Non-Personnel Operating'!$X$19:$X$3650),
_xlfn.VSTACK(
'FTE, Salary-Wage, &amp; Benefits'!$M$15:$M$1000,
'Overtime &amp; Other Personnel'!$O$15:$O$150,
'Non-Personnel Operating'!$P$19:$P$3650),
"-",0,1))</f>
        <v>Recurring</v>
      </c>
      <c r="H24" s="783">
        <f>SUMIFS('FTE, Salary-Wage, &amp; Benefits'!$X$15:$X$1000,'FTE, Salary-Wage, &amp; Benefits'!$U$15:$U$1000,$E24)</f>
        <v>0</v>
      </c>
      <c r="I24" s="784">
        <f>SUMIFS('FTE, Salary-Wage, &amp; Benefits'!$AI$15:$AI$1000,'FTE, Salary-Wage, &amp; Benefits'!$U$15:$U$1000,$E24)</f>
        <v>0</v>
      </c>
      <c r="J24" s="785">
        <f>SUMIFS('Overtime &amp; Other Personnel'!$Y$15:$Y$150,'Overtime &amp; Other Personnel'!$P$15:$P$150,$E24)</f>
        <v>0</v>
      </c>
      <c r="K24" s="786">
        <f>SUMIFS('Non-Personnel Operating'!$Z$19:$Z$3650,'Non-Personnel Operating'!$X$19:$X$3650,$E24)</f>
        <v>100000</v>
      </c>
      <c r="L24" s="787">
        <f t="shared" si="18"/>
        <v>100000</v>
      </c>
      <c r="M24" s="788"/>
    </row>
    <row r="25" spans="1:13" ht="30" customHeight="1">
      <c r="A25" s="789" cm="1">
        <f t="array" ref="A25">IF(OR($E25="",$E25="-"),
"-",
_xlfn.XLOOKUP($E25,
_xlfn.VSTACK(
'FTE, Salary-Wage, &amp; Benefits'!$U$15:$U$1000,
'Overtime &amp; Other Personnel'!$P$15:$P$150,
'Non-Personnel Operating'!$X$19:$X$3650),
_xlfn.VSTACK(
'FTE, Salary-Wage, &amp; Benefits'!$A$15:$A$1000,
'Overtime &amp; Other Personnel'!$A$15:$A$150,
'Non-Personnel Operating'!$A$19:$A$3650),
"-",0,1))</f>
        <v>29</v>
      </c>
      <c r="B25" s="790" t="str">
        <f t="shared" si="16"/>
        <v>29-1000-S025</v>
      </c>
      <c r="C25" s="791" cm="1">
        <f t="array" ref="C25">IF(OR($E25="",$E25="-"),
"-",
_xlfn.XLOOKUP($E25,
_xlfn.VSTACK(
'FTE, Salary-Wage, &amp; Benefits'!$U$15:$U$1000,
'Overtime &amp; Other Personnel'!$P$15:$P$150,
'Non-Personnel Operating'!$X$19:$X$3650),
_xlfn.VSTACK(
'FTE, Salary-Wage, &amp; Benefits'!$D$15:$D$1000,
'Overtime &amp; Other Personnel'!$D$15:$D$150,
'Non-Personnel Operating'!$D$19:$D$3650),
"-",0,1))</f>
        <v>1000</v>
      </c>
      <c r="D25" s="807" t="str">
        <f t="shared" ref="D25" si="24">IFERROR(VLOOKUP(C25,Fund.Metadata,4,FALSE),"-")</f>
        <v>1000 - General Fund</v>
      </c>
      <c r="E25" s="790" t="str">
        <v>Supplemental FTE Test</v>
      </c>
      <c r="F25" s="812" t="str" cm="1">
        <f t="array" ref="F25">IF(OR($E25="",$E25="-"),
"-",
_xlfn.XLOOKUP($E25,
_xlfn.VSTACK(
'FTE, Salary-Wage, &amp; Benefits'!$U$15:$U$1000,
'Overtime &amp; Other Personnel'!$P$15:$P$150,
'Non-Personnel Operating'!$X$19:$X$3650),
_xlfn.VSTACK(
'FTE, Salary-Wage, &amp; Benefits'!$L$15:$L$1000,
'Overtime &amp; Other Personnel'!$N$15:$N$150,
'Non-Personnel Operating'!$O$19:$O$3650),
"-",0,1))</f>
        <v>Supplemental</v>
      </c>
      <c r="G25" s="809" t="str" cm="1">
        <f t="array" ref="G25">IF(OR($E25="",$E25="-"),
"-",
_xlfn.XLOOKUP($E25,
_xlfn.VSTACK(
'FTE, Salary-Wage, &amp; Benefits'!$U$15:$U$1000,
'Overtime &amp; Other Personnel'!$P$15:$P$150,
'Non-Personnel Operating'!$X$19:$X$3650),
_xlfn.VSTACK(
'FTE, Salary-Wage, &amp; Benefits'!$M$15:$M$1000,
'Overtime &amp; Other Personnel'!$O$15:$O$150,
'Non-Personnel Operating'!$P$19:$P$3650),
"-",0,1))</f>
        <v>One-Time</v>
      </c>
      <c r="H25" s="792">
        <f>SUMIFS('FTE, Salary-Wage, &amp; Benefits'!$X$15:$X$1000,'FTE, Salary-Wage, &amp; Benefits'!$U$15:$U$1000,$E25)</f>
        <v>6</v>
      </c>
      <c r="I25" s="793">
        <f>SUMIFS('FTE, Salary-Wage, &amp; Benefits'!$AI$15:$AI$1000,'FTE, Salary-Wage, &amp; Benefits'!$U$15:$U$1000,$E25)</f>
        <v>778822</v>
      </c>
      <c r="J25" s="794">
        <f>SUMIFS('Overtime &amp; Other Personnel'!$Y$15:$Y$150,'Overtime &amp; Other Personnel'!$P$15:$P$150,$E25)</f>
        <v>0</v>
      </c>
      <c r="K25" s="795">
        <f>SUMIFS('Non-Personnel Operating'!$Z$19:$Z$3650,'Non-Personnel Operating'!$X$19:$X$3650,$E25)</f>
        <v>0</v>
      </c>
      <c r="L25" s="796">
        <f t="shared" si="18"/>
        <v>778822</v>
      </c>
      <c r="M25" s="797"/>
    </row>
    <row r="26" spans="1:13" ht="30" customHeight="1">
      <c r="A26" s="779" cm="1">
        <f t="array" ref="A26">IF(OR($E26="",$E26="-"),
"-",
_xlfn.XLOOKUP($E26,
_xlfn.VSTACK(
'FTE, Salary-Wage, &amp; Benefits'!$U$15:$U$1000,
'Overtime &amp; Other Personnel'!$P$15:$P$150,
'Non-Personnel Operating'!$X$19:$X$3650),
_xlfn.VSTACK(
'FTE, Salary-Wage, &amp; Benefits'!$A$15:$A$1000,
'Overtime &amp; Other Personnel'!$A$15:$A$150,
'Non-Personnel Operating'!$A$19:$A$3650),
"-",0,1))</f>
        <v>29</v>
      </c>
      <c r="B26" s="780" t="str">
        <f t="shared" si="16"/>
        <v>29-2107-S026</v>
      </c>
      <c r="C26" s="781" cm="1">
        <f t="array" ref="C26">IF(OR($E26="",$E26="-"),
"-",
_xlfn.XLOOKUP($E26,
_xlfn.VSTACK(
'FTE, Salary-Wage, &amp; Benefits'!$U$15:$U$1000,
'Overtime &amp; Other Personnel'!$P$15:$P$150,
'Non-Personnel Operating'!$X$19:$X$3650),
_xlfn.VSTACK(
'FTE, Salary-Wage, &amp; Benefits'!$D$15:$D$1000,
'Overtime &amp; Other Personnel'!$D$15:$D$150,
'Non-Personnel Operating'!$D$19:$D$3650),
"-",0,1))</f>
        <v>2107</v>
      </c>
      <c r="D26" s="782" t="str">
        <f t="shared" ref="D26" si="25">IFERROR(VLOOKUP(C26,Fund.Metadata,4,FALSE),"-")</f>
        <v>2107 - Office of Grants Management Grants Fund</v>
      </c>
      <c r="E26" s="780" t="str">
        <v>Supplemental OT Test</v>
      </c>
      <c r="F26" s="813" t="str" cm="1">
        <f t="array" ref="F26">IF(OR($E26="",$E26="-"),
"-",
_xlfn.XLOOKUP($E26,
_xlfn.VSTACK(
'FTE, Salary-Wage, &amp; Benefits'!$U$15:$U$1000,
'Overtime &amp; Other Personnel'!$P$15:$P$150,
'Non-Personnel Operating'!$X$19:$X$3650),
_xlfn.VSTACK(
'FTE, Salary-Wage, &amp; Benefits'!$L$15:$L$1000,
'Overtime &amp; Other Personnel'!$N$15:$N$150,
'Non-Personnel Operating'!$O$19:$O$3650),
"-",0,1))</f>
        <v>Supplemental</v>
      </c>
      <c r="G26" s="810" t="str" cm="1">
        <f t="array" ref="G26">IF(OR($E26="",$E26="-"),
"-",
_xlfn.XLOOKUP($E26,
_xlfn.VSTACK(
'FTE, Salary-Wage, &amp; Benefits'!$U$15:$U$1000,
'Overtime &amp; Other Personnel'!$P$15:$P$150,
'Non-Personnel Operating'!$X$19:$X$3650),
_xlfn.VSTACK(
'FTE, Salary-Wage, &amp; Benefits'!$M$15:$M$1000,
'Overtime &amp; Other Personnel'!$O$15:$O$150,
'Non-Personnel Operating'!$P$19:$P$3650),
"-",0,1))</f>
        <v>One-Time</v>
      </c>
      <c r="H26" s="783">
        <f>SUMIFS('FTE, Salary-Wage, &amp; Benefits'!$X$15:$X$1000,'FTE, Salary-Wage, &amp; Benefits'!$U$15:$U$1000,$E26)</f>
        <v>0</v>
      </c>
      <c r="I26" s="784">
        <f>SUMIFS('FTE, Salary-Wage, &amp; Benefits'!$AI$15:$AI$1000,'FTE, Salary-Wage, &amp; Benefits'!$U$15:$U$1000,$E26)</f>
        <v>0</v>
      </c>
      <c r="J26" s="785">
        <f>SUMIFS('Overtime &amp; Other Personnel'!$Y$15:$Y$150,'Overtime &amp; Other Personnel'!$P$15:$P$150,$E26)</f>
        <v>11842</v>
      </c>
      <c r="K26" s="786">
        <f>SUMIFS('Non-Personnel Operating'!$Z$19:$Z$3650,'Non-Personnel Operating'!$X$19:$X$3650,$E26)</f>
        <v>0</v>
      </c>
      <c r="L26" s="787">
        <f t="shared" si="18"/>
        <v>11842</v>
      </c>
      <c r="M26" s="788"/>
    </row>
    <row r="27" spans="1:13" ht="30" customHeight="1">
      <c r="A27" s="789" t="str" cm="1">
        <f t="array" ref="A27">IF(OR($E27="",$E27="-"),
"-",
_xlfn.XLOOKUP($E27,
_xlfn.VSTACK(
'FTE, Salary-Wage, &amp; Benefits'!$U$15:$U$1000,
'Overtime &amp; Other Personnel'!$P$15:$P$150,
'Non-Personnel Operating'!$X$19:$X$3650),
_xlfn.VSTACK(
'FTE, Salary-Wage, &amp; Benefits'!$A$15:$A$1000,
'Overtime &amp; Other Personnel'!$A$15:$A$150,
'Non-Personnel Operating'!$A$19:$A$3650),
"-",0,1))</f>
        <v>-</v>
      </c>
      <c r="B27" s="790" t="str">
        <f t="shared" si="16"/>
        <v>-</v>
      </c>
      <c r="C27" s="791" t="str" cm="1">
        <f t="array" ref="C27">IF(OR($E27="",$E27="-"),
"-",
_xlfn.XLOOKUP($E27,
_xlfn.VSTACK(
'FTE, Salary-Wage, &amp; Benefits'!$U$15:$U$1000,
'Overtime &amp; Other Personnel'!$P$15:$P$150,
'Non-Personnel Operating'!$X$19:$X$3650),
_xlfn.VSTACK(
'FTE, Salary-Wage, &amp; Benefits'!$D$15:$D$1000,
'Overtime &amp; Other Personnel'!$D$15:$D$150,
'Non-Personnel Operating'!$D$19:$D$3650),
"-",0,1))</f>
        <v>-</v>
      </c>
      <c r="D27" s="807" t="str">
        <f t="shared" ref="D27" si="26">IFERROR(VLOOKUP(C27,Fund.Metadata,4,FALSE),"-")</f>
        <v>-</v>
      </c>
      <c r="E27" s="790" t="str">
        <v/>
      </c>
      <c r="F27" s="812" t="str" cm="1">
        <f t="array" ref="F27">IF(OR($E27="",$E27="-"),
"-",
_xlfn.XLOOKUP($E27,
_xlfn.VSTACK(
'FTE, Salary-Wage, &amp; Benefits'!$U$15:$U$1000,
'Overtime &amp; Other Personnel'!$P$15:$P$150,
'Non-Personnel Operating'!$X$19:$X$3650),
_xlfn.VSTACK(
'FTE, Salary-Wage, &amp; Benefits'!$L$15:$L$1000,
'Overtime &amp; Other Personnel'!$N$15:$N$150,
'Non-Personnel Operating'!$O$19:$O$3650),
"-",0,1))</f>
        <v>-</v>
      </c>
      <c r="G27" s="809" t="str" cm="1">
        <f t="array" ref="G27">IF(OR($E27="",$E27="-"),
"-",
_xlfn.XLOOKUP($E27,
_xlfn.VSTACK(
'FTE, Salary-Wage, &amp; Benefits'!$U$15:$U$1000,
'Overtime &amp; Other Personnel'!$P$15:$P$150,
'Non-Personnel Operating'!$X$19:$X$3650),
_xlfn.VSTACK(
'FTE, Salary-Wage, &amp; Benefits'!$M$15:$M$1000,
'Overtime &amp; Other Personnel'!$O$15:$O$150,
'Non-Personnel Operating'!$P$19:$P$3650),
"-",0,1))</f>
        <v>-</v>
      </c>
      <c r="H27" s="792">
        <f>SUMIFS('FTE, Salary-Wage, &amp; Benefits'!$X$15:$X$1000,'FTE, Salary-Wage, &amp; Benefits'!$U$15:$U$1000,$E27)</f>
        <v>0</v>
      </c>
      <c r="I27" s="793">
        <f>SUMIFS('FTE, Salary-Wage, &amp; Benefits'!$AI$15:$AI$1000,'FTE, Salary-Wage, &amp; Benefits'!$U$15:$U$1000,$E27)</f>
        <v>0</v>
      </c>
      <c r="J27" s="794">
        <f>SUMIFS('Overtime &amp; Other Personnel'!$Y$15:$Y$150,'Overtime &amp; Other Personnel'!$P$15:$P$150,$E27)</f>
        <v>0</v>
      </c>
      <c r="K27" s="795">
        <f>SUMIFS('Non-Personnel Operating'!$Z$19:$Z$3650,'Non-Personnel Operating'!$X$19:$X$3650,$E27)</f>
        <v>0</v>
      </c>
      <c r="L27" s="796">
        <f t="shared" si="18"/>
        <v>0</v>
      </c>
      <c r="M27" s="797"/>
    </row>
    <row r="28" spans="1:13" ht="30" customHeight="1">
      <c r="A28" s="779" t="str" cm="1">
        <f t="array" ref="A28">IF(OR($E28="",$E28="-"),
"-",
_xlfn.XLOOKUP($E28,
_xlfn.VSTACK(
'FTE, Salary-Wage, &amp; Benefits'!$U$15:$U$1000,
'Overtime &amp; Other Personnel'!$P$15:$P$150,
'Non-Personnel Operating'!$X$19:$X$3650),
_xlfn.VSTACK(
'FTE, Salary-Wage, &amp; Benefits'!$A$15:$A$1000,
'Overtime &amp; Other Personnel'!$A$15:$A$150,
'Non-Personnel Operating'!$A$19:$A$3650),
"-",0,1))</f>
        <v>-</v>
      </c>
      <c r="B28" s="780" t="str">
        <f t="shared" si="16"/>
        <v>-</v>
      </c>
      <c r="C28" s="781" t="str" cm="1">
        <f t="array" ref="C28">IF(OR($E28="",$E28="-"),
"-",
_xlfn.XLOOKUP($E28,
_xlfn.VSTACK(
'FTE, Salary-Wage, &amp; Benefits'!$U$15:$U$1000,
'Overtime &amp; Other Personnel'!$P$15:$P$150,
'Non-Personnel Operating'!$X$19:$X$3650),
_xlfn.VSTACK(
'FTE, Salary-Wage, &amp; Benefits'!$D$15:$D$1000,
'Overtime &amp; Other Personnel'!$D$15:$D$150,
'Non-Personnel Operating'!$D$19:$D$3650),
"-",0,1))</f>
        <v>-</v>
      </c>
      <c r="D28" s="782" t="str">
        <f t="shared" ref="D28" si="27">IFERROR(VLOOKUP(C28,Fund.Metadata,4,FALSE),"-")</f>
        <v>-</v>
      </c>
      <c r="E28" s="780"/>
      <c r="F28" s="813" t="str" cm="1">
        <f t="array" ref="F28">IF(OR($E28="",$E28="-"),
"-",
_xlfn.XLOOKUP($E28,
_xlfn.VSTACK(
'FTE, Salary-Wage, &amp; Benefits'!$U$15:$U$1000,
'Overtime &amp; Other Personnel'!$P$15:$P$150,
'Non-Personnel Operating'!$X$19:$X$3650),
_xlfn.VSTACK(
'FTE, Salary-Wage, &amp; Benefits'!$L$15:$L$1000,
'Overtime &amp; Other Personnel'!$N$15:$N$150,
'Non-Personnel Operating'!$O$19:$O$3650),
"-",0,1))</f>
        <v>-</v>
      </c>
      <c r="G28" s="810" t="str" cm="1">
        <f t="array" ref="G28">IF(OR($E28="",$E28="-"),
"-",
_xlfn.XLOOKUP($E28,
_xlfn.VSTACK(
'FTE, Salary-Wage, &amp; Benefits'!$U$15:$U$1000,
'Overtime &amp; Other Personnel'!$P$15:$P$150,
'Non-Personnel Operating'!$X$19:$X$3650),
_xlfn.VSTACK(
'FTE, Salary-Wage, &amp; Benefits'!$M$15:$M$1000,
'Overtime &amp; Other Personnel'!$O$15:$O$150,
'Non-Personnel Operating'!$P$19:$P$3650),
"-",0,1))</f>
        <v>-</v>
      </c>
      <c r="H28" s="783">
        <f>SUMIFS('FTE, Salary-Wage, &amp; Benefits'!$X$15:$X$1000,'FTE, Salary-Wage, &amp; Benefits'!$U$15:$U$1000,$E28)</f>
        <v>0</v>
      </c>
      <c r="I28" s="784">
        <f>SUMIFS('FTE, Salary-Wage, &amp; Benefits'!$AI$15:$AI$1000,'FTE, Salary-Wage, &amp; Benefits'!$U$15:$U$1000,$E28)</f>
        <v>0</v>
      </c>
      <c r="J28" s="785">
        <f>SUMIFS('Overtime &amp; Other Personnel'!$Y$15:$Y$150,'Overtime &amp; Other Personnel'!$P$15:$P$150,$E28)</f>
        <v>0</v>
      </c>
      <c r="K28" s="786">
        <f>SUMIFS('Non-Personnel Operating'!$Z$19:$Z$3650,'Non-Personnel Operating'!$X$19:$X$3650,$E28)</f>
        <v>0</v>
      </c>
      <c r="L28" s="787">
        <f t="shared" si="18"/>
        <v>0</v>
      </c>
      <c r="M28" s="788"/>
    </row>
    <row r="29" spans="1:13" ht="30" customHeight="1">
      <c r="A29" s="789" t="str" cm="1">
        <f t="array" ref="A29">IF(OR($E29="",$E29="-"),
"-",
_xlfn.XLOOKUP($E29,
_xlfn.VSTACK(
'FTE, Salary-Wage, &amp; Benefits'!$U$15:$U$1000,
'Overtime &amp; Other Personnel'!$P$15:$P$150,
'Non-Personnel Operating'!$X$19:$X$3650),
_xlfn.VSTACK(
'FTE, Salary-Wage, &amp; Benefits'!$A$15:$A$1000,
'Overtime &amp; Other Personnel'!$A$15:$A$150,
'Non-Personnel Operating'!$A$19:$A$3650),
"-",0,1))</f>
        <v>-</v>
      </c>
      <c r="B29" s="790" t="str">
        <f t="shared" si="16"/>
        <v>-</v>
      </c>
      <c r="C29" s="791" t="str" cm="1">
        <f t="array" ref="C29">IF(OR($E29="",$E29="-"),
"-",
_xlfn.XLOOKUP($E29,
_xlfn.VSTACK(
'FTE, Salary-Wage, &amp; Benefits'!$U$15:$U$1000,
'Overtime &amp; Other Personnel'!$P$15:$P$150,
'Non-Personnel Operating'!$X$19:$X$3650),
_xlfn.VSTACK(
'FTE, Salary-Wage, &amp; Benefits'!$D$15:$D$1000,
'Overtime &amp; Other Personnel'!$D$15:$D$150,
'Non-Personnel Operating'!$D$19:$D$3650),
"-",0,1))</f>
        <v>-</v>
      </c>
      <c r="D29" s="807" t="str">
        <f t="shared" ref="D29" si="28">IFERROR(VLOOKUP(C29,Fund.Metadata,4,FALSE),"-")</f>
        <v>-</v>
      </c>
      <c r="E29" s="790"/>
      <c r="F29" s="812" t="str" cm="1">
        <f t="array" ref="F29">IF(OR($E29="",$E29="-"),
"-",
_xlfn.XLOOKUP($E29,
_xlfn.VSTACK(
'FTE, Salary-Wage, &amp; Benefits'!$U$15:$U$1000,
'Overtime &amp; Other Personnel'!$P$15:$P$150,
'Non-Personnel Operating'!$X$19:$X$3650),
_xlfn.VSTACK(
'FTE, Salary-Wage, &amp; Benefits'!$L$15:$L$1000,
'Overtime &amp; Other Personnel'!$N$15:$N$150,
'Non-Personnel Operating'!$O$19:$O$3650),
"-",0,1))</f>
        <v>-</v>
      </c>
      <c r="G29" s="809" t="str" cm="1">
        <f t="array" ref="G29">IF(OR($E29="",$E29="-"),
"-",
_xlfn.XLOOKUP($E29,
_xlfn.VSTACK(
'FTE, Salary-Wage, &amp; Benefits'!$U$15:$U$1000,
'Overtime &amp; Other Personnel'!$P$15:$P$150,
'Non-Personnel Operating'!$X$19:$X$3650),
_xlfn.VSTACK(
'FTE, Salary-Wage, &amp; Benefits'!$M$15:$M$1000,
'Overtime &amp; Other Personnel'!$O$15:$O$150,
'Non-Personnel Operating'!$P$19:$P$3650),
"-",0,1))</f>
        <v>-</v>
      </c>
      <c r="H29" s="792">
        <f>SUMIFS('FTE, Salary-Wage, &amp; Benefits'!$X$15:$X$1000,'FTE, Salary-Wage, &amp; Benefits'!$U$15:$U$1000,$E29)</f>
        <v>0</v>
      </c>
      <c r="I29" s="793">
        <f>SUMIFS('FTE, Salary-Wage, &amp; Benefits'!$AI$15:$AI$1000,'FTE, Salary-Wage, &amp; Benefits'!$U$15:$U$1000,$E29)</f>
        <v>0</v>
      </c>
      <c r="J29" s="794">
        <f>SUMIFS('Overtime &amp; Other Personnel'!$Y$15:$Y$150,'Overtime &amp; Other Personnel'!$P$15:$P$150,$E29)</f>
        <v>0</v>
      </c>
      <c r="K29" s="795">
        <f>SUMIFS('Non-Personnel Operating'!$Z$19:$Z$3650,'Non-Personnel Operating'!$X$19:$X$3650,$E29)</f>
        <v>0</v>
      </c>
      <c r="L29" s="796">
        <f t="shared" si="18"/>
        <v>0</v>
      </c>
      <c r="M29" s="797"/>
    </row>
    <row r="30" spans="1:13" ht="30" customHeight="1">
      <c r="A30" s="779" t="str" cm="1">
        <f t="array" ref="A30">IF(OR($E30="",$E30="-"),
"-",
_xlfn.XLOOKUP($E30,
_xlfn.VSTACK(
'FTE, Salary-Wage, &amp; Benefits'!$U$15:$U$1000,
'Overtime &amp; Other Personnel'!$P$15:$P$150,
'Non-Personnel Operating'!$X$19:$X$3650),
_xlfn.VSTACK(
'FTE, Salary-Wage, &amp; Benefits'!$A$15:$A$1000,
'Overtime &amp; Other Personnel'!$A$15:$A$150,
'Non-Personnel Operating'!$A$19:$A$3650),
"-",0,1))</f>
        <v>-</v>
      </c>
      <c r="B30" s="780" t="str">
        <f t="shared" si="16"/>
        <v>-</v>
      </c>
      <c r="C30" s="781" t="str" cm="1">
        <f t="array" ref="C30">IF(OR($E30="",$E30="-"),
"-",
_xlfn.XLOOKUP($E30,
_xlfn.VSTACK(
'FTE, Salary-Wage, &amp; Benefits'!$U$15:$U$1000,
'Overtime &amp; Other Personnel'!$P$15:$P$150,
'Non-Personnel Operating'!$X$19:$X$3650),
_xlfn.VSTACK(
'FTE, Salary-Wage, &amp; Benefits'!$D$15:$D$1000,
'Overtime &amp; Other Personnel'!$D$15:$D$150,
'Non-Personnel Operating'!$D$19:$D$3650),
"-",0,1))</f>
        <v>-</v>
      </c>
      <c r="D30" s="782" t="str">
        <f t="shared" ref="D30" si="29">IFERROR(VLOOKUP(C30,Fund.Metadata,4,FALSE),"-")</f>
        <v>-</v>
      </c>
      <c r="E30" s="780"/>
      <c r="F30" s="813" t="str" cm="1">
        <f t="array" ref="F30">IF(OR($E30="",$E30="-"),
"-",
_xlfn.XLOOKUP($E30,
_xlfn.VSTACK(
'FTE, Salary-Wage, &amp; Benefits'!$U$15:$U$1000,
'Overtime &amp; Other Personnel'!$P$15:$P$150,
'Non-Personnel Operating'!$X$19:$X$3650),
_xlfn.VSTACK(
'FTE, Salary-Wage, &amp; Benefits'!$L$15:$L$1000,
'Overtime &amp; Other Personnel'!$N$15:$N$150,
'Non-Personnel Operating'!$O$19:$O$3650),
"-",0,1))</f>
        <v>-</v>
      </c>
      <c r="G30" s="810" t="str" cm="1">
        <f t="array" ref="G30">IF(OR($E30="",$E30="-"),
"-",
_xlfn.XLOOKUP($E30,
_xlfn.VSTACK(
'FTE, Salary-Wage, &amp; Benefits'!$U$15:$U$1000,
'Overtime &amp; Other Personnel'!$P$15:$P$150,
'Non-Personnel Operating'!$X$19:$X$3650),
_xlfn.VSTACK(
'FTE, Salary-Wage, &amp; Benefits'!$M$15:$M$1000,
'Overtime &amp; Other Personnel'!$O$15:$O$150,
'Non-Personnel Operating'!$P$19:$P$3650),
"-",0,1))</f>
        <v>-</v>
      </c>
      <c r="H30" s="783">
        <f>SUMIFS('FTE, Salary-Wage, &amp; Benefits'!$X$15:$X$1000,'FTE, Salary-Wage, &amp; Benefits'!$U$15:$U$1000,$E30)</f>
        <v>0</v>
      </c>
      <c r="I30" s="784">
        <f>SUMIFS('FTE, Salary-Wage, &amp; Benefits'!$AI$15:$AI$1000,'FTE, Salary-Wage, &amp; Benefits'!$U$15:$U$1000,$E30)</f>
        <v>0</v>
      </c>
      <c r="J30" s="785">
        <f>SUMIFS('Overtime &amp; Other Personnel'!$Y$15:$Y$150,'Overtime &amp; Other Personnel'!$P$15:$P$150,$E30)</f>
        <v>0</v>
      </c>
      <c r="K30" s="786">
        <f>SUMIFS('Non-Personnel Operating'!$Z$19:$Z$3650,'Non-Personnel Operating'!$X$19:$X$3650,$E30)</f>
        <v>0</v>
      </c>
      <c r="L30" s="787">
        <f t="shared" si="18"/>
        <v>0</v>
      </c>
      <c r="M30" s="788"/>
    </row>
    <row r="31" spans="1:13" ht="30" customHeight="1">
      <c r="A31" s="789" t="str" cm="1">
        <f t="array" ref="A31">IF(OR($E31="",$E31="-"),
"-",
_xlfn.XLOOKUP($E31,
_xlfn.VSTACK(
'FTE, Salary-Wage, &amp; Benefits'!$U$15:$U$1000,
'Overtime &amp; Other Personnel'!$P$15:$P$150,
'Non-Personnel Operating'!$X$19:$X$3650),
_xlfn.VSTACK(
'FTE, Salary-Wage, &amp; Benefits'!$A$15:$A$1000,
'Overtime &amp; Other Personnel'!$A$15:$A$150,
'Non-Personnel Operating'!$A$19:$A$3650),
"-",0,1))</f>
        <v>-</v>
      </c>
      <c r="B31" s="790" t="str">
        <f t="shared" si="16"/>
        <v>-</v>
      </c>
      <c r="C31" s="791" t="str" cm="1">
        <f t="array" ref="C31">IF(OR($E31="",$E31="-"),
"-",
_xlfn.XLOOKUP($E31,
_xlfn.VSTACK(
'FTE, Salary-Wage, &amp; Benefits'!$U$15:$U$1000,
'Overtime &amp; Other Personnel'!$P$15:$P$150,
'Non-Personnel Operating'!$X$19:$X$3650),
_xlfn.VSTACK(
'FTE, Salary-Wage, &amp; Benefits'!$D$15:$D$1000,
'Overtime &amp; Other Personnel'!$D$15:$D$150,
'Non-Personnel Operating'!$D$19:$D$3650),
"-",0,1))</f>
        <v>-</v>
      </c>
      <c r="D31" s="807" t="str">
        <f t="shared" ref="D31" si="30">IFERROR(VLOOKUP(C31,Fund.Metadata,4,FALSE),"-")</f>
        <v>-</v>
      </c>
      <c r="E31" s="790"/>
      <c r="F31" s="812" t="str" cm="1">
        <f t="array" ref="F31">IF(OR($E31="",$E31="-"),
"-",
_xlfn.XLOOKUP($E31,
_xlfn.VSTACK(
'FTE, Salary-Wage, &amp; Benefits'!$U$15:$U$1000,
'Overtime &amp; Other Personnel'!$P$15:$P$150,
'Non-Personnel Operating'!$X$19:$X$3650),
_xlfn.VSTACK(
'FTE, Salary-Wage, &amp; Benefits'!$L$15:$L$1000,
'Overtime &amp; Other Personnel'!$N$15:$N$150,
'Non-Personnel Operating'!$O$19:$O$3650),
"-",0,1))</f>
        <v>-</v>
      </c>
      <c r="G31" s="809" t="str" cm="1">
        <f t="array" ref="G31">IF(OR($E31="",$E31="-"),
"-",
_xlfn.XLOOKUP($E31,
_xlfn.VSTACK(
'FTE, Salary-Wage, &amp; Benefits'!$U$15:$U$1000,
'Overtime &amp; Other Personnel'!$P$15:$P$150,
'Non-Personnel Operating'!$X$19:$X$3650),
_xlfn.VSTACK(
'FTE, Salary-Wage, &amp; Benefits'!$M$15:$M$1000,
'Overtime &amp; Other Personnel'!$O$15:$O$150,
'Non-Personnel Operating'!$P$19:$P$3650),
"-",0,1))</f>
        <v>-</v>
      </c>
      <c r="H31" s="792">
        <f>SUMIFS('FTE, Salary-Wage, &amp; Benefits'!$X$15:$X$1000,'FTE, Salary-Wage, &amp; Benefits'!$U$15:$U$1000,$E31)</f>
        <v>0</v>
      </c>
      <c r="I31" s="793">
        <f>SUMIFS('FTE, Salary-Wage, &amp; Benefits'!$AI$15:$AI$1000,'FTE, Salary-Wage, &amp; Benefits'!$U$15:$U$1000,$E31)</f>
        <v>0</v>
      </c>
      <c r="J31" s="794">
        <f>SUMIFS('Overtime &amp; Other Personnel'!$Y$15:$Y$150,'Overtime &amp; Other Personnel'!$P$15:$P$150,$E31)</f>
        <v>0</v>
      </c>
      <c r="K31" s="795">
        <f>SUMIFS('Non-Personnel Operating'!$Z$19:$Z$3650,'Non-Personnel Operating'!$X$19:$X$3650,$E31)</f>
        <v>0</v>
      </c>
      <c r="L31" s="796">
        <f t="shared" si="18"/>
        <v>0</v>
      </c>
      <c r="M31" s="797"/>
    </row>
    <row r="32" spans="1:13" ht="30" customHeight="1">
      <c r="A32" s="779" t="str" cm="1">
        <f t="array" ref="A32">IF(OR($E32="",$E32="-"),
"-",
_xlfn.XLOOKUP($E32,
_xlfn.VSTACK(
'FTE, Salary-Wage, &amp; Benefits'!$U$15:$U$1000,
'Overtime &amp; Other Personnel'!$P$15:$P$150,
'Non-Personnel Operating'!$X$19:$X$3650),
_xlfn.VSTACK(
'FTE, Salary-Wage, &amp; Benefits'!$A$15:$A$1000,
'Overtime &amp; Other Personnel'!$A$15:$A$150,
'Non-Personnel Operating'!$A$19:$A$3650),
"-",0,1))</f>
        <v>-</v>
      </c>
      <c r="B32" s="780" t="str">
        <f t="shared" si="16"/>
        <v>-</v>
      </c>
      <c r="C32" s="781" t="str" cm="1">
        <f t="array" ref="C32">IF(OR($E32="",$E32="-"),
"-",
_xlfn.XLOOKUP($E32,
_xlfn.VSTACK(
'FTE, Salary-Wage, &amp; Benefits'!$U$15:$U$1000,
'Overtime &amp; Other Personnel'!$P$15:$P$150,
'Non-Personnel Operating'!$X$19:$X$3650),
_xlfn.VSTACK(
'FTE, Salary-Wage, &amp; Benefits'!$D$15:$D$1000,
'Overtime &amp; Other Personnel'!$D$15:$D$150,
'Non-Personnel Operating'!$D$19:$D$3650),
"-",0,1))</f>
        <v>-</v>
      </c>
      <c r="D32" s="782" t="str">
        <f t="shared" ref="D32" si="31">IFERROR(VLOOKUP(C32,Fund.Metadata,4,FALSE),"-")</f>
        <v>-</v>
      </c>
      <c r="E32" s="780"/>
      <c r="F32" s="813" t="str" cm="1">
        <f t="array" ref="F32">IF(OR($E32="",$E32="-"),
"-",
_xlfn.XLOOKUP($E32,
_xlfn.VSTACK(
'FTE, Salary-Wage, &amp; Benefits'!$U$15:$U$1000,
'Overtime &amp; Other Personnel'!$P$15:$P$150,
'Non-Personnel Operating'!$X$19:$X$3650),
_xlfn.VSTACK(
'FTE, Salary-Wage, &amp; Benefits'!$L$15:$L$1000,
'Overtime &amp; Other Personnel'!$N$15:$N$150,
'Non-Personnel Operating'!$O$19:$O$3650),
"-",0,1))</f>
        <v>-</v>
      </c>
      <c r="G32" s="810" t="str" cm="1">
        <f t="array" ref="G32">IF(OR($E32="",$E32="-"),
"-",
_xlfn.XLOOKUP($E32,
_xlfn.VSTACK(
'FTE, Salary-Wage, &amp; Benefits'!$U$15:$U$1000,
'Overtime &amp; Other Personnel'!$P$15:$P$150,
'Non-Personnel Operating'!$X$19:$X$3650),
_xlfn.VSTACK(
'FTE, Salary-Wage, &amp; Benefits'!$M$15:$M$1000,
'Overtime &amp; Other Personnel'!$O$15:$O$150,
'Non-Personnel Operating'!$P$19:$P$3650),
"-",0,1))</f>
        <v>-</v>
      </c>
      <c r="H32" s="783">
        <f>SUMIFS('FTE, Salary-Wage, &amp; Benefits'!$X$15:$X$1000,'FTE, Salary-Wage, &amp; Benefits'!$U$15:$U$1000,$E32)</f>
        <v>0</v>
      </c>
      <c r="I32" s="784">
        <f>SUMIFS('FTE, Salary-Wage, &amp; Benefits'!$AI$15:$AI$1000,'FTE, Salary-Wage, &amp; Benefits'!$U$15:$U$1000,$E32)</f>
        <v>0</v>
      </c>
      <c r="J32" s="785">
        <f>SUMIFS('Overtime &amp; Other Personnel'!$Y$15:$Y$150,'Overtime &amp; Other Personnel'!$P$15:$P$150,$E32)</f>
        <v>0</v>
      </c>
      <c r="K32" s="786">
        <f>SUMIFS('Non-Personnel Operating'!$Z$19:$Z$3650,'Non-Personnel Operating'!$X$19:$X$3650,$E32)</f>
        <v>0</v>
      </c>
      <c r="L32" s="787">
        <f t="shared" si="18"/>
        <v>0</v>
      </c>
      <c r="M32" s="788"/>
    </row>
    <row r="33" spans="1:13" ht="30" customHeight="1">
      <c r="A33" s="789" t="str" cm="1">
        <f t="array" ref="A33">IF(OR($E33="",$E33="-"),
"-",
_xlfn.XLOOKUP($E33,
_xlfn.VSTACK(
'FTE, Salary-Wage, &amp; Benefits'!$U$15:$U$1000,
'Overtime &amp; Other Personnel'!$P$15:$P$150,
'Non-Personnel Operating'!$X$19:$X$3650),
_xlfn.VSTACK(
'FTE, Salary-Wage, &amp; Benefits'!$A$15:$A$1000,
'Overtime &amp; Other Personnel'!$A$15:$A$150,
'Non-Personnel Operating'!$A$19:$A$3650),
"-",0,1))</f>
        <v>-</v>
      </c>
      <c r="B33" s="790" t="str">
        <f t="shared" si="16"/>
        <v>-</v>
      </c>
      <c r="C33" s="791" t="str" cm="1">
        <f t="array" ref="C33">IF(OR($E33="",$E33="-"),
"-",
_xlfn.XLOOKUP($E33,
_xlfn.VSTACK(
'FTE, Salary-Wage, &amp; Benefits'!$U$15:$U$1000,
'Overtime &amp; Other Personnel'!$P$15:$P$150,
'Non-Personnel Operating'!$X$19:$X$3650),
_xlfn.VSTACK(
'FTE, Salary-Wage, &amp; Benefits'!$D$15:$D$1000,
'Overtime &amp; Other Personnel'!$D$15:$D$150,
'Non-Personnel Operating'!$D$19:$D$3650),
"-",0,1))</f>
        <v>-</v>
      </c>
      <c r="D33" s="807" t="str">
        <f t="shared" ref="D33" si="32">IFERROR(VLOOKUP(C33,Fund.Metadata,4,FALSE),"-")</f>
        <v>-</v>
      </c>
      <c r="E33" s="790"/>
      <c r="F33" s="812" t="str" cm="1">
        <f t="array" ref="F33">IF(OR($E33="",$E33="-"),
"-",
_xlfn.XLOOKUP($E33,
_xlfn.VSTACK(
'FTE, Salary-Wage, &amp; Benefits'!$U$15:$U$1000,
'Overtime &amp; Other Personnel'!$P$15:$P$150,
'Non-Personnel Operating'!$X$19:$X$3650),
_xlfn.VSTACK(
'FTE, Salary-Wage, &amp; Benefits'!$L$15:$L$1000,
'Overtime &amp; Other Personnel'!$N$15:$N$150,
'Non-Personnel Operating'!$O$19:$O$3650),
"-",0,1))</f>
        <v>-</v>
      </c>
      <c r="G33" s="809" t="str" cm="1">
        <f t="array" ref="G33">IF(OR($E33="",$E33="-"),
"-",
_xlfn.XLOOKUP($E33,
_xlfn.VSTACK(
'FTE, Salary-Wage, &amp; Benefits'!$U$15:$U$1000,
'Overtime &amp; Other Personnel'!$P$15:$P$150,
'Non-Personnel Operating'!$X$19:$X$3650),
_xlfn.VSTACK(
'FTE, Salary-Wage, &amp; Benefits'!$M$15:$M$1000,
'Overtime &amp; Other Personnel'!$O$15:$O$150,
'Non-Personnel Operating'!$P$19:$P$3650),
"-",0,1))</f>
        <v>-</v>
      </c>
      <c r="H33" s="792">
        <f>SUMIFS('FTE, Salary-Wage, &amp; Benefits'!$X$15:$X$1000,'FTE, Salary-Wage, &amp; Benefits'!$U$15:$U$1000,$E33)</f>
        <v>0</v>
      </c>
      <c r="I33" s="793">
        <f>SUMIFS('FTE, Salary-Wage, &amp; Benefits'!$AI$15:$AI$1000,'FTE, Salary-Wage, &amp; Benefits'!$U$15:$U$1000,$E33)</f>
        <v>0</v>
      </c>
      <c r="J33" s="794">
        <f>SUMIFS('Overtime &amp; Other Personnel'!$Y$15:$Y$150,'Overtime &amp; Other Personnel'!$P$15:$P$150,$E33)</f>
        <v>0</v>
      </c>
      <c r="K33" s="795">
        <f>SUMIFS('Non-Personnel Operating'!$Z$19:$Z$3650,'Non-Personnel Operating'!$X$19:$X$3650,$E33)</f>
        <v>0</v>
      </c>
      <c r="L33" s="796">
        <f t="shared" si="18"/>
        <v>0</v>
      </c>
      <c r="M33" s="797"/>
    </row>
    <row r="34" spans="1:13" ht="30" customHeight="1">
      <c r="A34" s="779" t="str" cm="1">
        <f t="array" ref="A34">IF(OR($E34="",$E34="-"),
"-",
_xlfn.XLOOKUP($E34,
_xlfn.VSTACK(
'FTE, Salary-Wage, &amp; Benefits'!$U$15:$U$1000,
'Overtime &amp; Other Personnel'!$P$15:$P$150,
'Non-Personnel Operating'!$X$19:$X$3650),
_xlfn.VSTACK(
'FTE, Salary-Wage, &amp; Benefits'!$A$15:$A$1000,
'Overtime &amp; Other Personnel'!$A$15:$A$150,
'Non-Personnel Operating'!$A$19:$A$3650),
"-",0,1))</f>
        <v>-</v>
      </c>
      <c r="B34" s="780" t="str">
        <f t="shared" si="16"/>
        <v>-</v>
      </c>
      <c r="C34" s="781" t="str" cm="1">
        <f t="array" ref="C34">IF(OR($E34="",$E34="-"),
"-",
_xlfn.XLOOKUP($E34,
_xlfn.VSTACK(
'FTE, Salary-Wage, &amp; Benefits'!$U$15:$U$1000,
'Overtime &amp; Other Personnel'!$P$15:$P$150,
'Non-Personnel Operating'!$X$19:$X$3650),
_xlfn.VSTACK(
'FTE, Salary-Wage, &amp; Benefits'!$D$15:$D$1000,
'Overtime &amp; Other Personnel'!$D$15:$D$150,
'Non-Personnel Operating'!$D$19:$D$3650),
"-",0,1))</f>
        <v>-</v>
      </c>
      <c r="D34" s="782" t="str">
        <f t="shared" ref="D34" si="33">IFERROR(VLOOKUP(C34,Fund.Metadata,4,FALSE),"-")</f>
        <v>-</v>
      </c>
      <c r="E34" s="780"/>
      <c r="F34" s="813" t="str" cm="1">
        <f t="array" ref="F34">IF(OR($E34="",$E34="-"),
"-",
_xlfn.XLOOKUP($E34,
_xlfn.VSTACK(
'FTE, Salary-Wage, &amp; Benefits'!$U$15:$U$1000,
'Overtime &amp; Other Personnel'!$P$15:$P$150,
'Non-Personnel Operating'!$X$19:$X$3650),
_xlfn.VSTACK(
'FTE, Salary-Wage, &amp; Benefits'!$L$15:$L$1000,
'Overtime &amp; Other Personnel'!$N$15:$N$150,
'Non-Personnel Operating'!$O$19:$O$3650),
"-",0,1))</f>
        <v>-</v>
      </c>
      <c r="G34" s="810" t="str" cm="1">
        <f t="array" ref="G34">IF(OR($E34="",$E34="-"),
"-",
_xlfn.XLOOKUP($E34,
_xlfn.VSTACK(
'FTE, Salary-Wage, &amp; Benefits'!$U$15:$U$1000,
'Overtime &amp; Other Personnel'!$P$15:$P$150,
'Non-Personnel Operating'!$X$19:$X$3650),
_xlfn.VSTACK(
'FTE, Salary-Wage, &amp; Benefits'!$M$15:$M$1000,
'Overtime &amp; Other Personnel'!$O$15:$O$150,
'Non-Personnel Operating'!$P$19:$P$3650),
"-",0,1))</f>
        <v>-</v>
      </c>
      <c r="H34" s="783">
        <f>SUMIFS('FTE, Salary-Wage, &amp; Benefits'!$X$15:$X$1000,'FTE, Salary-Wage, &amp; Benefits'!$U$15:$U$1000,$E34)</f>
        <v>0</v>
      </c>
      <c r="I34" s="784">
        <f>SUMIFS('FTE, Salary-Wage, &amp; Benefits'!$AI$15:$AI$1000,'FTE, Salary-Wage, &amp; Benefits'!$U$15:$U$1000,$E34)</f>
        <v>0</v>
      </c>
      <c r="J34" s="785">
        <f>SUMIFS('Overtime &amp; Other Personnel'!$Y$15:$Y$150,'Overtime &amp; Other Personnel'!$P$15:$P$150,$E34)</f>
        <v>0</v>
      </c>
      <c r="K34" s="786">
        <f>SUMIFS('Non-Personnel Operating'!$Z$19:$Z$3650,'Non-Personnel Operating'!$X$19:$X$3650,$E34)</f>
        <v>0</v>
      </c>
      <c r="L34" s="787">
        <f t="shared" si="18"/>
        <v>0</v>
      </c>
      <c r="M34" s="788"/>
    </row>
    <row r="35" spans="1:13" ht="30" customHeight="1">
      <c r="A35" s="789" t="str" cm="1">
        <f t="array" ref="A35">IF(OR($E35="",$E35="-"),
"-",
_xlfn.XLOOKUP($E35,
_xlfn.VSTACK(
'FTE, Salary-Wage, &amp; Benefits'!$U$15:$U$1000,
'Overtime &amp; Other Personnel'!$P$15:$P$150,
'Non-Personnel Operating'!$X$19:$X$3650),
_xlfn.VSTACK(
'FTE, Salary-Wage, &amp; Benefits'!$A$15:$A$1000,
'Overtime &amp; Other Personnel'!$A$15:$A$150,
'Non-Personnel Operating'!$A$19:$A$3650),
"-",0,1))</f>
        <v>-</v>
      </c>
      <c r="B35" s="790" t="str">
        <f t="shared" si="16"/>
        <v>-</v>
      </c>
      <c r="C35" s="791" t="str" cm="1">
        <f t="array" ref="C35">IF(OR($E35="",$E35="-"),
"-",
_xlfn.XLOOKUP($E35,
_xlfn.VSTACK(
'FTE, Salary-Wage, &amp; Benefits'!$U$15:$U$1000,
'Overtime &amp; Other Personnel'!$P$15:$P$150,
'Non-Personnel Operating'!$X$19:$X$3650),
_xlfn.VSTACK(
'FTE, Salary-Wage, &amp; Benefits'!$D$15:$D$1000,
'Overtime &amp; Other Personnel'!$D$15:$D$150,
'Non-Personnel Operating'!$D$19:$D$3650),
"-",0,1))</f>
        <v>-</v>
      </c>
      <c r="D35" s="807" t="str">
        <f t="shared" ref="D35" si="34">IFERROR(VLOOKUP(C35,Fund.Metadata,4,FALSE),"-")</f>
        <v>-</v>
      </c>
      <c r="E35" s="790"/>
      <c r="F35" s="812" t="str" cm="1">
        <f t="array" ref="F35">IF(OR($E35="",$E35="-"),
"-",
_xlfn.XLOOKUP($E35,
_xlfn.VSTACK(
'FTE, Salary-Wage, &amp; Benefits'!$U$15:$U$1000,
'Overtime &amp; Other Personnel'!$P$15:$P$150,
'Non-Personnel Operating'!$X$19:$X$3650),
_xlfn.VSTACK(
'FTE, Salary-Wage, &amp; Benefits'!$L$15:$L$1000,
'Overtime &amp; Other Personnel'!$N$15:$N$150,
'Non-Personnel Operating'!$O$19:$O$3650),
"-",0,1))</f>
        <v>-</v>
      </c>
      <c r="G35" s="809" t="str" cm="1">
        <f t="array" ref="G35">IF(OR($E35="",$E35="-"),
"-",
_xlfn.XLOOKUP($E35,
_xlfn.VSTACK(
'FTE, Salary-Wage, &amp; Benefits'!$U$15:$U$1000,
'Overtime &amp; Other Personnel'!$P$15:$P$150,
'Non-Personnel Operating'!$X$19:$X$3650),
_xlfn.VSTACK(
'FTE, Salary-Wage, &amp; Benefits'!$M$15:$M$1000,
'Overtime &amp; Other Personnel'!$O$15:$O$150,
'Non-Personnel Operating'!$P$19:$P$3650),
"-",0,1))</f>
        <v>-</v>
      </c>
      <c r="H35" s="792">
        <f>SUMIFS('FTE, Salary-Wage, &amp; Benefits'!$X$15:$X$1000,'FTE, Salary-Wage, &amp; Benefits'!$U$15:$U$1000,$E35)</f>
        <v>0</v>
      </c>
      <c r="I35" s="793">
        <f>SUMIFS('FTE, Salary-Wage, &amp; Benefits'!$AI$15:$AI$1000,'FTE, Salary-Wage, &amp; Benefits'!$U$15:$U$1000,$E35)</f>
        <v>0</v>
      </c>
      <c r="J35" s="794">
        <f>SUMIFS('Overtime &amp; Other Personnel'!$Y$15:$Y$150,'Overtime &amp; Other Personnel'!$P$15:$P$150,$E35)</f>
        <v>0</v>
      </c>
      <c r="K35" s="795">
        <f>SUMIFS('Non-Personnel Operating'!$Z$19:$Z$3650,'Non-Personnel Operating'!$X$19:$X$3650,$E35)</f>
        <v>0</v>
      </c>
      <c r="L35" s="796">
        <f t="shared" si="18"/>
        <v>0</v>
      </c>
      <c r="M35" s="797"/>
    </row>
    <row r="36" spans="1:13" ht="30" customHeight="1">
      <c r="A36" s="779" t="str" cm="1">
        <f t="array" ref="A36">IF(OR($E36="",$E36="-"),
"-",
_xlfn.XLOOKUP($E36,
_xlfn.VSTACK(
'FTE, Salary-Wage, &amp; Benefits'!$U$15:$U$1000,
'Overtime &amp; Other Personnel'!$P$15:$P$150,
'Non-Personnel Operating'!$X$19:$X$3650),
_xlfn.VSTACK(
'FTE, Salary-Wage, &amp; Benefits'!$A$15:$A$1000,
'Overtime &amp; Other Personnel'!$A$15:$A$150,
'Non-Personnel Operating'!$A$19:$A$3650),
"-",0,1))</f>
        <v>-</v>
      </c>
      <c r="B36" s="780" t="str">
        <f t="shared" si="16"/>
        <v>-</v>
      </c>
      <c r="C36" s="781" t="str" cm="1">
        <f t="array" ref="C36">IF(OR($E36="",$E36="-"),
"-",
_xlfn.XLOOKUP($E36,
_xlfn.VSTACK(
'FTE, Salary-Wage, &amp; Benefits'!$U$15:$U$1000,
'Overtime &amp; Other Personnel'!$P$15:$P$150,
'Non-Personnel Operating'!$X$19:$X$3650),
_xlfn.VSTACK(
'FTE, Salary-Wage, &amp; Benefits'!$D$15:$D$1000,
'Overtime &amp; Other Personnel'!$D$15:$D$150,
'Non-Personnel Operating'!$D$19:$D$3650),
"-",0,1))</f>
        <v>-</v>
      </c>
      <c r="D36" s="782" t="str">
        <f t="shared" ref="D36" si="35">IFERROR(VLOOKUP(C36,Fund.Metadata,4,FALSE),"-")</f>
        <v>-</v>
      </c>
      <c r="E36" s="780"/>
      <c r="F36" s="813" t="str" cm="1">
        <f t="array" ref="F36">IF(OR($E36="",$E36="-"),
"-",
_xlfn.XLOOKUP($E36,
_xlfn.VSTACK(
'FTE, Salary-Wage, &amp; Benefits'!$U$15:$U$1000,
'Overtime &amp; Other Personnel'!$P$15:$P$150,
'Non-Personnel Operating'!$X$19:$X$3650),
_xlfn.VSTACK(
'FTE, Salary-Wage, &amp; Benefits'!$L$15:$L$1000,
'Overtime &amp; Other Personnel'!$N$15:$N$150,
'Non-Personnel Operating'!$O$19:$O$3650),
"-",0,1))</f>
        <v>-</v>
      </c>
      <c r="G36" s="810" t="str" cm="1">
        <f t="array" ref="G36">IF(OR($E36="",$E36="-"),
"-",
_xlfn.XLOOKUP($E36,
_xlfn.VSTACK(
'FTE, Salary-Wage, &amp; Benefits'!$U$15:$U$1000,
'Overtime &amp; Other Personnel'!$P$15:$P$150,
'Non-Personnel Operating'!$X$19:$X$3650),
_xlfn.VSTACK(
'FTE, Salary-Wage, &amp; Benefits'!$M$15:$M$1000,
'Overtime &amp; Other Personnel'!$O$15:$O$150,
'Non-Personnel Operating'!$P$19:$P$3650),
"-",0,1))</f>
        <v>-</v>
      </c>
      <c r="H36" s="783">
        <f>SUMIFS('FTE, Salary-Wage, &amp; Benefits'!$X$15:$X$1000,'FTE, Salary-Wage, &amp; Benefits'!$U$15:$U$1000,$E36)</f>
        <v>0</v>
      </c>
      <c r="I36" s="784">
        <f>SUMIFS('FTE, Salary-Wage, &amp; Benefits'!$AI$15:$AI$1000,'FTE, Salary-Wage, &amp; Benefits'!$U$15:$U$1000,$E36)</f>
        <v>0</v>
      </c>
      <c r="J36" s="785">
        <f>SUMIFS('Overtime &amp; Other Personnel'!$Y$15:$Y$150,'Overtime &amp; Other Personnel'!$P$15:$P$150,$E36)</f>
        <v>0</v>
      </c>
      <c r="K36" s="786">
        <f>SUMIFS('Non-Personnel Operating'!$Z$19:$Z$3650,'Non-Personnel Operating'!$X$19:$X$3650,$E36)</f>
        <v>0</v>
      </c>
      <c r="L36" s="787">
        <f t="shared" si="18"/>
        <v>0</v>
      </c>
      <c r="M36" s="788"/>
    </row>
    <row r="37" spans="1:13" ht="30" customHeight="1">
      <c r="A37" s="789" t="str" cm="1">
        <f t="array" ref="A37">IF(OR($E37="",$E37="-"),
"-",
_xlfn.XLOOKUP($E37,
_xlfn.VSTACK(
'FTE, Salary-Wage, &amp; Benefits'!$U$15:$U$1000,
'Overtime &amp; Other Personnel'!$P$15:$P$150,
'Non-Personnel Operating'!$X$19:$X$3650),
_xlfn.VSTACK(
'FTE, Salary-Wage, &amp; Benefits'!$A$15:$A$1000,
'Overtime &amp; Other Personnel'!$A$15:$A$150,
'Non-Personnel Operating'!$A$19:$A$3650),
"-",0,1))</f>
        <v>-</v>
      </c>
      <c r="B37" s="790" t="str">
        <f t="shared" si="16"/>
        <v>-</v>
      </c>
      <c r="C37" s="791" t="str" cm="1">
        <f t="array" ref="C37">IF(OR($E37="",$E37="-"),
"-",
_xlfn.XLOOKUP($E37,
_xlfn.VSTACK(
'FTE, Salary-Wage, &amp; Benefits'!$U$15:$U$1000,
'Overtime &amp; Other Personnel'!$P$15:$P$150,
'Non-Personnel Operating'!$X$19:$X$3650),
_xlfn.VSTACK(
'FTE, Salary-Wage, &amp; Benefits'!$D$15:$D$1000,
'Overtime &amp; Other Personnel'!$D$15:$D$150,
'Non-Personnel Operating'!$D$19:$D$3650),
"-",0,1))</f>
        <v>-</v>
      </c>
      <c r="D37" s="807" t="str">
        <f t="shared" ref="D37" si="36">IFERROR(VLOOKUP(C37,Fund.Metadata,4,FALSE),"-")</f>
        <v>-</v>
      </c>
      <c r="E37" s="790"/>
      <c r="F37" s="812" t="str" cm="1">
        <f t="array" ref="F37">IF(OR($E37="",$E37="-"),
"-",
_xlfn.XLOOKUP($E37,
_xlfn.VSTACK(
'FTE, Salary-Wage, &amp; Benefits'!$U$15:$U$1000,
'Overtime &amp; Other Personnel'!$P$15:$P$150,
'Non-Personnel Operating'!$X$19:$X$3650),
_xlfn.VSTACK(
'FTE, Salary-Wage, &amp; Benefits'!$L$15:$L$1000,
'Overtime &amp; Other Personnel'!$N$15:$N$150,
'Non-Personnel Operating'!$O$19:$O$3650),
"-",0,1))</f>
        <v>-</v>
      </c>
      <c r="G37" s="809" t="str" cm="1">
        <f t="array" ref="G37">IF(OR($E37="",$E37="-"),
"-",
_xlfn.XLOOKUP($E37,
_xlfn.VSTACK(
'FTE, Salary-Wage, &amp; Benefits'!$U$15:$U$1000,
'Overtime &amp; Other Personnel'!$P$15:$P$150,
'Non-Personnel Operating'!$X$19:$X$3650),
_xlfn.VSTACK(
'FTE, Salary-Wage, &amp; Benefits'!$M$15:$M$1000,
'Overtime &amp; Other Personnel'!$O$15:$O$150,
'Non-Personnel Operating'!$P$19:$P$3650),
"-",0,1))</f>
        <v>-</v>
      </c>
      <c r="H37" s="792">
        <f>SUMIFS('FTE, Salary-Wage, &amp; Benefits'!$X$15:$X$1000,'FTE, Salary-Wage, &amp; Benefits'!$U$15:$U$1000,$E37)</f>
        <v>0</v>
      </c>
      <c r="I37" s="793">
        <f>SUMIFS('FTE, Salary-Wage, &amp; Benefits'!$AI$15:$AI$1000,'FTE, Salary-Wage, &amp; Benefits'!$U$15:$U$1000,$E37)</f>
        <v>0</v>
      </c>
      <c r="J37" s="794">
        <f>SUMIFS('Overtime &amp; Other Personnel'!$Y$15:$Y$150,'Overtime &amp; Other Personnel'!$P$15:$P$150,$E37)</f>
        <v>0</v>
      </c>
      <c r="K37" s="795">
        <f>SUMIFS('Non-Personnel Operating'!$Z$19:$Z$3650,'Non-Personnel Operating'!$X$19:$X$3650,$E37)</f>
        <v>0</v>
      </c>
      <c r="L37" s="796">
        <f t="shared" si="18"/>
        <v>0</v>
      </c>
      <c r="M37" s="797"/>
    </row>
    <row r="38" spans="1:13" ht="30" customHeight="1">
      <c r="A38" s="779" t="str" cm="1">
        <f t="array" ref="A38">IF(OR($E38="",$E38="-"),
"-",
_xlfn.XLOOKUP($E38,
_xlfn.VSTACK(
'FTE, Salary-Wage, &amp; Benefits'!$U$15:$U$1000,
'Overtime &amp; Other Personnel'!$P$15:$P$150,
'Non-Personnel Operating'!$X$19:$X$3650),
_xlfn.VSTACK(
'FTE, Salary-Wage, &amp; Benefits'!$A$15:$A$1000,
'Overtime &amp; Other Personnel'!$A$15:$A$150,
'Non-Personnel Operating'!$A$19:$A$3650),
"-",0,1))</f>
        <v>-</v>
      </c>
      <c r="B38" s="780" t="str">
        <f t="shared" si="16"/>
        <v>-</v>
      </c>
      <c r="C38" s="781" t="str" cm="1">
        <f t="array" ref="C38">IF(OR($E38="",$E38="-"),
"-",
_xlfn.XLOOKUP($E38,
_xlfn.VSTACK(
'FTE, Salary-Wage, &amp; Benefits'!$U$15:$U$1000,
'Overtime &amp; Other Personnel'!$P$15:$P$150,
'Non-Personnel Operating'!$X$19:$X$3650),
_xlfn.VSTACK(
'FTE, Salary-Wage, &amp; Benefits'!$D$15:$D$1000,
'Overtime &amp; Other Personnel'!$D$15:$D$150,
'Non-Personnel Operating'!$D$19:$D$3650),
"-",0,1))</f>
        <v>-</v>
      </c>
      <c r="D38" s="782" t="str">
        <f t="shared" ref="D38" si="37">IFERROR(VLOOKUP(C38,Fund.Metadata,4,FALSE),"-")</f>
        <v>-</v>
      </c>
      <c r="E38" s="780"/>
      <c r="F38" s="813" t="str" cm="1">
        <f t="array" ref="F38">IF(OR($E38="",$E38="-"),
"-",
_xlfn.XLOOKUP($E38,
_xlfn.VSTACK(
'FTE, Salary-Wage, &amp; Benefits'!$U$15:$U$1000,
'Overtime &amp; Other Personnel'!$P$15:$P$150,
'Non-Personnel Operating'!$X$19:$X$3650),
_xlfn.VSTACK(
'FTE, Salary-Wage, &amp; Benefits'!$L$15:$L$1000,
'Overtime &amp; Other Personnel'!$N$15:$N$150,
'Non-Personnel Operating'!$O$19:$O$3650),
"-",0,1))</f>
        <v>-</v>
      </c>
      <c r="G38" s="810" t="str" cm="1">
        <f t="array" ref="G38">IF(OR($E38="",$E38="-"),
"-",
_xlfn.XLOOKUP($E38,
_xlfn.VSTACK(
'FTE, Salary-Wage, &amp; Benefits'!$U$15:$U$1000,
'Overtime &amp; Other Personnel'!$P$15:$P$150,
'Non-Personnel Operating'!$X$19:$X$3650),
_xlfn.VSTACK(
'FTE, Salary-Wage, &amp; Benefits'!$M$15:$M$1000,
'Overtime &amp; Other Personnel'!$O$15:$O$150,
'Non-Personnel Operating'!$P$19:$P$3650),
"-",0,1))</f>
        <v>-</v>
      </c>
      <c r="H38" s="783">
        <f>SUMIFS('FTE, Salary-Wage, &amp; Benefits'!$X$15:$X$1000,'FTE, Salary-Wage, &amp; Benefits'!$U$15:$U$1000,$E38)</f>
        <v>0</v>
      </c>
      <c r="I38" s="784">
        <f>SUMIFS('FTE, Salary-Wage, &amp; Benefits'!$AI$15:$AI$1000,'FTE, Salary-Wage, &amp; Benefits'!$U$15:$U$1000,$E38)</f>
        <v>0</v>
      </c>
      <c r="J38" s="785">
        <f>SUMIFS('Overtime &amp; Other Personnel'!$Y$15:$Y$150,'Overtime &amp; Other Personnel'!$P$15:$P$150,$E38)</f>
        <v>0</v>
      </c>
      <c r="K38" s="786">
        <f>SUMIFS('Non-Personnel Operating'!$Z$19:$Z$3650,'Non-Personnel Operating'!$X$19:$X$3650,$E38)</f>
        <v>0</v>
      </c>
      <c r="L38" s="787">
        <f t="shared" si="18"/>
        <v>0</v>
      </c>
      <c r="M38" s="788"/>
    </row>
    <row r="39" spans="1:13" ht="30" customHeight="1">
      <c r="A39" s="789" t="str" cm="1">
        <f t="array" ref="A39">IF(OR($E39="",$E39="-"),
"-",
_xlfn.XLOOKUP($E39,
_xlfn.VSTACK(
'FTE, Salary-Wage, &amp; Benefits'!$U$15:$U$1000,
'Overtime &amp; Other Personnel'!$P$15:$P$150,
'Non-Personnel Operating'!$X$19:$X$3650),
_xlfn.VSTACK(
'FTE, Salary-Wage, &amp; Benefits'!$A$15:$A$1000,
'Overtime &amp; Other Personnel'!$A$15:$A$150,
'Non-Personnel Operating'!$A$19:$A$3650),
"-",0,1))</f>
        <v>-</v>
      </c>
      <c r="B39" s="790" t="str">
        <f t="shared" si="16"/>
        <v>-</v>
      </c>
      <c r="C39" s="791" t="str" cm="1">
        <f t="array" ref="C39">IF(OR($E39="",$E39="-"),
"-",
_xlfn.XLOOKUP($E39,
_xlfn.VSTACK(
'FTE, Salary-Wage, &amp; Benefits'!$U$15:$U$1000,
'Overtime &amp; Other Personnel'!$P$15:$P$150,
'Non-Personnel Operating'!$X$19:$X$3650),
_xlfn.VSTACK(
'FTE, Salary-Wage, &amp; Benefits'!$D$15:$D$1000,
'Overtime &amp; Other Personnel'!$D$15:$D$150,
'Non-Personnel Operating'!$D$19:$D$3650),
"-",0,1))</f>
        <v>-</v>
      </c>
      <c r="D39" s="807" t="str">
        <f t="shared" ref="D39" si="38">IFERROR(VLOOKUP(C39,Fund.Metadata,4,FALSE),"-")</f>
        <v>-</v>
      </c>
      <c r="E39" s="790"/>
      <c r="F39" s="812" t="str" cm="1">
        <f t="array" ref="F39">IF(OR($E39="",$E39="-"),
"-",
_xlfn.XLOOKUP($E39,
_xlfn.VSTACK(
'FTE, Salary-Wage, &amp; Benefits'!$U$15:$U$1000,
'Overtime &amp; Other Personnel'!$P$15:$P$150,
'Non-Personnel Operating'!$X$19:$X$3650),
_xlfn.VSTACK(
'FTE, Salary-Wage, &amp; Benefits'!$L$15:$L$1000,
'Overtime &amp; Other Personnel'!$N$15:$N$150,
'Non-Personnel Operating'!$O$19:$O$3650),
"-",0,1))</f>
        <v>-</v>
      </c>
      <c r="G39" s="809" t="str" cm="1">
        <f t="array" ref="G39">IF(OR($E39="",$E39="-"),
"-",
_xlfn.XLOOKUP($E39,
_xlfn.VSTACK(
'FTE, Salary-Wage, &amp; Benefits'!$U$15:$U$1000,
'Overtime &amp; Other Personnel'!$P$15:$P$150,
'Non-Personnel Operating'!$X$19:$X$3650),
_xlfn.VSTACK(
'FTE, Salary-Wage, &amp; Benefits'!$M$15:$M$1000,
'Overtime &amp; Other Personnel'!$O$15:$O$150,
'Non-Personnel Operating'!$P$19:$P$3650),
"-",0,1))</f>
        <v>-</v>
      </c>
      <c r="H39" s="792">
        <f>SUMIFS('FTE, Salary-Wage, &amp; Benefits'!$X$15:$X$1000,'FTE, Salary-Wage, &amp; Benefits'!$U$15:$U$1000,$E39)</f>
        <v>0</v>
      </c>
      <c r="I39" s="793">
        <f>SUMIFS('FTE, Salary-Wage, &amp; Benefits'!$AI$15:$AI$1000,'FTE, Salary-Wage, &amp; Benefits'!$U$15:$U$1000,$E39)</f>
        <v>0</v>
      </c>
      <c r="J39" s="794">
        <f>SUMIFS('Overtime &amp; Other Personnel'!$Y$15:$Y$150,'Overtime &amp; Other Personnel'!$P$15:$P$150,$E39)</f>
        <v>0</v>
      </c>
      <c r="K39" s="795">
        <f>SUMIFS('Non-Personnel Operating'!$Z$19:$Z$3650,'Non-Personnel Operating'!$X$19:$X$3650,$E39)</f>
        <v>0</v>
      </c>
      <c r="L39" s="796">
        <f t="shared" si="18"/>
        <v>0</v>
      </c>
      <c r="M39" s="797"/>
    </row>
    <row r="40" spans="1:13" ht="30" customHeight="1">
      <c r="A40" s="779" t="str" cm="1">
        <f t="array" ref="A40">IF(OR($E40="",$E40="-"),
"-",
_xlfn.XLOOKUP($E40,
_xlfn.VSTACK(
'FTE, Salary-Wage, &amp; Benefits'!$U$15:$U$1000,
'Overtime &amp; Other Personnel'!$P$15:$P$150,
'Non-Personnel Operating'!$X$19:$X$3650),
_xlfn.VSTACK(
'FTE, Salary-Wage, &amp; Benefits'!$A$15:$A$1000,
'Overtime &amp; Other Personnel'!$A$15:$A$150,
'Non-Personnel Operating'!$A$19:$A$3650),
"-",0,1))</f>
        <v>-</v>
      </c>
      <c r="B40" s="780" t="str">
        <f t="shared" si="16"/>
        <v>-</v>
      </c>
      <c r="C40" s="781" t="str" cm="1">
        <f t="array" ref="C40">IF(OR($E40="",$E40="-"),
"-",
_xlfn.XLOOKUP($E40,
_xlfn.VSTACK(
'FTE, Salary-Wage, &amp; Benefits'!$U$15:$U$1000,
'Overtime &amp; Other Personnel'!$P$15:$P$150,
'Non-Personnel Operating'!$X$19:$X$3650),
_xlfn.VSTACK(
'FTE, Salary-Wage, &amp; Benefits'!$D$15:$D$1000,
'Overtime &amp; Other Personnel'!$D$15:$D$150,
'Non-Personnel Operating'!$D$19:$D$3650),
"-",0,1))</f>
        <v>-</v>
      </c>
      <c r="D40" s="782" t="str">
        <f t="shared" ref="D40" si="39">IFERROR(VLOOKUP(C40,Fund.Metadata,4,FALSE),"-")</f>
        <v>-</v>
      </c>
      <c r="E40" s="780"/>
      <c r="F40" s="813" t="str" cm="1">
        <f t="array" ref="F40">IF(OR($E40="",$E40="-"),
"-",
_xlfn.XLOOKUP($E40,
_xlfn.VSTACK(
'FTE, Salary-Wage, &amp; Benefits'!$U$15:$U$1000,
'Overtime &amp; Other Personnel'!$P$15:$P$150,
'Non-Personnel Operating'!$X$19:$X$3650),
_xlfn.VSTACK(
'FTE, Salary-Wage, &amp; Benefits'!$L$15:$L$1000,
'Overtime &amp; Other Personnel'!$N$15:$N$150,
'Non-Personnel Operating'!$O$19:$O$3650),
"-",0,1))</f>
        <v>-</v>
      </c>
      <c r="G40" s="810" t="str" cm="1">
        <f t="array" ref="G40">IF(OR($E40="",$E40="-"),
"-",
_xlfn.XLOOKUP($E40,
_xlfn.VSTACK(
'FTE, Salary-Wage, &amp; Benefits'!$U$15:$U$1000,
'Overtime &amp; Other Personnel'!$P$15:$P$150,
'Non-Personnel Operating'!$X$19:$X$3650),
_xlfn.VSTACK(
'FTE, Salary-Wage, &amp; Benefits'!$M$15:$M$1000,
'Overtime &amp; Other Personnel'!$O$15:$O$150,
'Non-Personnel Operating'!$P$19:$P$3650),
"-",0,1))</f>
        <v>-</v>
      </c>
      <c r="H40" s="783">
        <f>SUMIFS('FTE, Salary-Wage, &amp; Benefits'!$X$15:$X$1000,'FTE, Salary-Wage, &amp; Benefits'!$U$15:$U$1000,$E40)</f>
        <v>0</v>
      </c>
      <c r="I40" s="784">
        <f>SUMIFS('FTE, Salary-Wage, &amp; Benefits'!$AI$15:$AI$1000,'FTE, Salary-Wage, &amp; Benefits'!$U$15:$U$1000,$E40)</f>
        <v>0</v>
      </c>
      <c r="J40" s="785">
        <f>SUMIFS('Overtime &amp; Other Personnel'!$Y$15:$Y$150,'Overtime &amp; Other Personnel'!$P$15:$P$150,$E40)</f>
        <v>0</v>
      </c>
      <c r="K40" s="786">
        <f>SUMIFS('Non-Personnel Operating'!$Z$19:$Z$3650,'Non-Personnel Operating'!$X$19:$X$3650,$E40)</f>
        <v>0</v>
      </c>
      <c r="L40" s="787">
        <f t="shared" si="18"/>
        <v>0</v>
      </c>
      <c r="M40" s="788"/>
    </row>
    <row r="41" spans="1:13" ht="30" customHeight="1">
      <c r="A41" s="789" t="str" cm="1">
        <f t="array" ref="A41">IF(OR($E41="",$E41="-"),
"-",
_xlfn.XLOOKUP($E41,
_xlfn.VSTACK(
'FTE, Salary-Wage, &amp; Benefits'!$U$15:$U$1000,
'Overtime &amp; Other Personnel'!$P$15:$P$150,
'Non-Personnel Operating'!$X$19:$X$3650),
_xlfn.VSTACK(
'FTE, Salary-Wage, &amp; Benefits'!$A$15:$A$1000,
'Overtime &amp; Other Personnel'!$A$15:$A$150,
'Non-Personnel Operating'!$A$19:$A$3650),
"-",0,1))</f>
        <v>-</v>
      </c>
      <c r="B41" s="790" t="str">
        <f t="shared" si="16"/>
        <v>-</v>
      </c>
      <c r="C41" s="791" t="str" cm="1">
        <f t="array" ref="C41">IF(OR($E41="",$E41="-"),
"-",
_xlfn.XLOOKUP($E41,
_xlfn.VSTACK(
'FTE, Salary-Wage, &amp; Benefits'!$U$15:$U$1000,
'Overtime &amp; Other Personnel'!$P$15:$P$150,
'Non-Personnel Operating'!$X$19:$X$3650),
_xlfn.VSTACK(
'FTE, Salary-Wage, &amp; Benefits'!$D$15:$D$1000,
'Overtime &amp; Other Personnel'!$D$15:$D$150,
'Non-Personnel Operating'!$D$19:$D$3650),
"-",0,1))</f>
        <v>-</v>
      </c>
      <c r="D41" s="807" t="str">
        <f t="shared" ref="D41" si="40">IFERROR(VLOOKUP(C41,Fund.Metadata,4,FALSE),"-")</f>
        <v>-</v>
      </c>
      <c r="E41" s="790"/>
      <c r="F41" s="812" t="str" cm="1">
        <f t="array" ref="F41">IF(OR($E41="",$E41="-"),
"-",
_xlfn.XLOOKUP($E41,
_xlfn.VSTACK(
'FTE, Salary-Wage, &amp; Benefits'!$U$15:$U$1000,
'Overtime &amp; Other Personnel'!$P$15:$P$150,
'Non-Personnel Operating'!$X$19:$X$3650),
_xlfn.VSTACK(
'FTE, Salary-Wage, &amp; Benefits'!$L$15:$L$1000,
'Overtime &amp; Other Personnel'!$N$15:$N$150,
'Non-Personnel Operating'!$O$19:$O$3650),
"-",0,1))</f>
        <v>-</v>
      </c>
      <c r="G41" s="809" t="str" cm="1">
        <f t="array" ref="G41">IF(OR($E41="",$E41="-"),
"-",
_xlfn.XLOOKUP($E41,
_xlfn.VSTACK(
'FTE, Salary-Wage, &amp; Benefits'!$U$15:$U$1000,
'Overtime &amp; Other Personnel'!$P$15:$P$150,
'Non-Personnel Operating'!$X$19:$X$3650),
_xlfn.VSTACK(
'FTE, Salary-Wage, &amp; Benefits'!$M$15:$M$1000,
'Overtime &amp; Other Personnel'!$O$15:$O$150,
'Non-Personnel Operating'!$P$19:$P$3650),
"-",0,1))</f>
        <v>-</v>
      </c>
      <c r="H41" s="792">
        <f>SUMIFS('FTE, Salary-Wage, &amp; Benefits'!$X$15:$X$1000,'FTE, Salary-Wage, &amp; Benefits'!$U$15:$U$1000,$E41)</f>
        <v>0</v>
      </c>
      <c r="I41" s="793">
        <f>SUMIFS('FTE, Salary-Wage, &amp; Benefits'!$AI$15:$AI$1000,'FTE, Salary-Wage, &amp; Benefits'!$U$15:$U$1000,$E41)</f>
        <v>0</v>
      </c>
      <c r="J41" s="794">
        <f>SUMIFS('Overtime &amp; Other Personnel'!$Y$15:$Y$150,'Overtime &amp; Other Personnel'!$P$15:$P$150,$E41)</f>
        <v>0</v>
      </c>
      <c r="K41" s="795">
        <f>SUMIFS('Non-Personnel Operating'!$Z$19:$Z$3650,'Non-Personnel Operating'!$X$19:$X$3650,$E41)</f>
        <v>0</v>
      </c>
      <c r="L41" s="796">
        <f t="shared" si="18"/>
        <v>0</v>
      </c>
      <c r="M41" s="797"/>
    </row>
    <row r="42" spans="1:13" ht="30" customHeight="1">
      <c r="A42" s="779" t="str" cm="1">
        <f t="array" ref="A42">IF(OR($E42="",$E42="-"),
"-",
_xlfn.XLOOKUP($E42,
_xlfn.VSTACK(
'FTE, Salary-Wage, &amp; Benefits'!$U$15:$U$1000,
'Overtime &amp; Other Personnel'!$P$15:$P$150,
'Non-Personnel Operating'!$X$19:$X$3650),
_xlfn.VSTACK(
'FTE, Salary-Wage, &amp; Benefits'!$A$15:$A$1000,
'Overtime &amp; Other Personnel'!$A$15:$A$150,
'Non-Personnel Operating'!$A$19:$A$3650),
"-",0,1))</f>
        <v>-</v>
      </c>
      <c r="B42" s="780" t="str">
        <f t="shared" si="16"/>
        <v>-</v>
      </c>
      <c r="C42" s="781" t="str" cm="1">
        <f t="array" ref="C42">IF(OR($E42="",$E42="-"),
"-",
_xlfn.XLOOKUP($E42,
_xlfn.VSTACK(
'FTE, Salary-Wage, &amp; Benefits'!$U$15:$U$1000,
'Overtime &amp; Other Personnel'!$P$15:$P$150,
'Non-Personnel Operating'!$X$19:$X$3650),
_xlfn.VSTACK(
'FTE, Salary-Wage, &amp; Benefits'!$D$15:$D$1000,
'Overtime &amp; Other Personnel'!$D$15:$D$150,
'Non-Personnel Operating'!$D$19:$D$3650),
"-",0,1))</f>
        <v>-</v>
      </c>
      <c r="D42" s="782" t="str">
        <f t="shared" ref="D42" si="41">IFERROR(VLOOKUP(C42,Fund.Metadata,4,FALSE),"-")</f>
        <v>-</v>
      </c>
      <c r="E42" s="780"/>
      <c r="F42" s="813" t="str" cm="1">
        <f t="array" ref="F42">IF(OR($E42="",$E42="-"),
"-",
_xlfn.XLOOKUP($E42,
_xlfn.VSTACK(
'FTE, Salary-Wage, &amp; Benefits'!$U$15:$U$1000,
'Overtime &amp; Other Personnel'!$P$15:$P$150,
'Non-Personnel Operating'!$X$19:$X$3650),
_xlfn.VSTACK(
'FTE, Salary-Wage, &amp; Benefits'!$L$15:$L$1000,
'Overtime &amp; Other Personnel'!$N$15:$N$150,
'Non-Personnel Operating'!$O$19:$O$3650),
"-",0,1))</f>
        <v>-</v>
      </c>
      <c r="G42" s="810" t="str" cm="1">
        <f t="array" ref="G42">IF(OR($E42="",$E42="-"),
"-",
_xlfn.XLOOKUP($E42,
_xlfn.VSTACK(
'FTE, Salary-Wage, &amp; Benefits'!$U$15:$U$1000,
'Overtime &amp; Other Personnel'!$P$15:$P$150,
'Non-Personnel Operating'!$X$19:$X$3650),
_xlfn.VSTACK(
'FTE, Salary-Wage, &amp; Benefits'!$M$15:$M$1000,
'Overtime &amp; Other Personnel'!$O$15:$O$150,
'Non-Personnel Operating'!$P$19:$P$3650),
"-",0,1))</f>
        <v>-</v>
      </c>
      <c r="H42" s="783">
        <f>SUMIFS('FTE, Salary-Wage, &amp; Benefits'!$X$15:$X$1000,'FTE, Salary-Wage, &amp; Benefits'!$U$15:$U$1000,$E42)</f>
        <v>0</v>
      </c>
      <c r="I42" s="784">
        <f>SUMIFS('FTE, Salary-Wage, &amp; Benefits'!$AI$15:$AI$1000,'FTE, Salary-Wage, &amp; Benefits'!$U$15:$U$1000,$E42)</f>
        <v>0</v>
      </c>
      <c r="J42" s="785">
        <f>SUMIFS('Overtime &amp; Other Personnel'!$Y$15:$Y$150,'Overtime &amp; Other Personnel'!$P$15:$P$150,$E42)</f>
        <v>0</v>
      </c>
      <c r="K42" s="786">
        <f>SUMIFS('Non-Personnel Operating'!$Z$19:$Z$3650,'Non-Personnel Operating'!$X$19:$X$3650,$E42)</f>
        <v>0</v>
      </c>
      <c r="L42" s="787">
        <f t="shared" si="18"/>
        <v>0</v>
      </c>
      <c r="M42" s="788"/>
    </row>
    <row r="43" spans="1:13" ht="30" customHeight="1">
      <c r="A43" s="789" t="str" cm="1">
        <f t="array" ref="A43">IF(OR($E43="",$E43="-"),
"-",
_xlfn.XLOOKUP($E43,
_xlfn.VSTACK(
'FTE, Salary-Wage, &amp; Benefits'!$U$15:$U$1000,
'Overtime &amp; Other Personnel'!$P$15:$P$150,
'Non-Personnel Operating'!$X$19:$X$3650),
_xlfn.VSTACK(
'FTE, Salary-Wage, &amp; Benefits'!$A$15:$A$1000,
'Overtime &amp; Other Personnel'!$A$15:$A$150,
'Non-Personnel Operating'!$A$19:$A$3650),
"-",0,1))</f>
        <v>-</v>
      </c>
      <c r="B43" s="790" t="str">
        <f t="shared" si="16"/>
        <v>-</v>
      </c>
      <c r="C43" s="791" t="str" cm="1">
        <f t="array" ref="C43">IF(OR($E43="",$E43="-"),
"-",
_xlfn.XLOOKUP($E43,
_xlfn.VSTACK(
'FTE, Salary-Wage, &amp; Benefits'!$U$15:$U$1000,
'Overtime &amp; Other Personnel'!$P$15:$P$150,
'Non-Personnel Operating'!$X$19:$X$3650),
_xlfn.VSTACK(
'FTE, Salary-Wage, &amp; Benefits'!$D$15:$D$1000,
'Overtime &amp; Other Personnel'!$D$15:$D$150,
'Non-Personnel Operating'!$D$19:$D$3650),
"-",0,1))</f>
        <v>-</v>
      </c>
      <c r="D43" s="807" t="str">
        <f t="shared" ref="D43" si="42">IFERROR(VLOOKUP(C43,Fund.Metadata,4,FALSE),"-")</f>
        <v>-</v>
      </c>
      <c r="E43" s="790"/>
      <c r="F43" s="812" t="str" cm="1">
        <f t="array" ref="F43">IF(OR($E43="",$E43="-"),
"-",
_xlfn.XLOOKUP($E43,
_xlfn.VSTACK(
'FTE, Salary-Wage, &amp; Benefits'!$U$15:$U$1000,
'Overtime &amp; Other Personnel'!$P$15:$P$150,
'Non-Personnel Operating'!$X$19:$X$3650),
_xlfn.VSTACK(
'FTE, Salary-Wage, &amp; Benefits'!$L$15:$L$1000,
'Overtime &amp; Other Personnel'!$N$15:$N$150,
'Non-Personnel Operating'!$O$19:$O$3650),
"-",0,1))</f>
        <v>-</v>
      </c>
      <c r="G43" s="809" t="str" cm="1">
        <f t="array" ref="G43">IF(OR($E43="",$E43="-"),
"-",
_xlfn.XLOOKUP($E43,
_xlfn.VSTACK(
'FTE, Salary-Wage, &amp; Benefits'!$U$15:$U$1000,
'Overtime &amp; Other Personnel'!$P$15:$P$150,
'Non-Personnel Operating'!$X$19:$X$3650),
_xlfn.VSTACK(
'FTE, Salary-Wage, &amp; Benefits'!$M$15:$M$1000,
'Overtime &amp; Other Personnel'!$O$15:$O$150,
'Non-Personnel Operating'!$P$19:$P$3650),
"-",0,1))</f>
        <v>-</v>
      </c>
      <c r="H43" s="792">
        <f>SUMIFS('FTE, Salary-Wage, &amp; Benefits'!$X$15:$X$1000,'FTE, Salary-Wage, &amp; Benefits'!$U$15:$U$1000,$E43)</f>
        <v>0</v>
      </c>
      <c r="I43" s="793">
        <f>SUMIFS('FTE, Salary-Wage, &amp; Benefits'!$AI$15:$AI$1000,'FTE, Salary-Wage, &amp; Benefits'!$U$15:$U$1000,$E43)</f>
        <v>0</v>
      </c>
      <c r="J43" s="794">
        <f>SUMIFS('Overtime &amp; Other Personnel'!$Y$15:$Y$150,'Overtime &amp; Other Personnel'!$P$15:$P$150,$E43)</f>
        <v>0</v>
      </c>
      <c r="K43" s="795">
        <f>SUMIFS('Non-Personnel Operating'!$Z$19:$Z$3650,'Non-Personnel Operating'!$X$19:$X$3650,$E43)</f>
        <v>0</v>
      </c>
      <c r="L43" s="796">
        <f t="shared" si="18"/>
        <v>0</v>
      </c>
      <c r="M43" s="797"/>
    </row>
    <row r="44" spans="1:13" ht="30" customHeight="1">
      <c r="A44" s="779" t="str" cm="1">
        <f t="array" ref="A44">IF(OR($E44="",$E44="-"),
"-",
_xlfn.XLOOKUP($E44,
_xlfn.VSTACK(
'FTE, Salary-Wage, &amp; Benefits'!$U$15:$U$1000,
'Overtime &amp; Other Personnel'!$P$15:$P$150,
'Non-Personnel Operating'!$X$19:$X$3650),
_xlfn.VSTACK(
'FTE, Salary-Wage, &amp; Benefits'!$A$15:$A$1000,
'Overtime &amp; Other Personnel'!$A$15:$A$150,
'Non-Personnel Operating'!$A$19:$A$3650),
"-",0,1))</f>
        <v>-</v>
      </c>
      <c r="B44" s="780" t="str">
        <f t="shared" si="16"/>
        <v>-</v>
      </c>
      <c r="C44" s="781" t="str" cm="1">
        <f t="array" ref="C44">IF(OR($E44="",$E44="-"),
"-",
_xlfn.XLOOKUP($E44,
_xlfn.VSTACK(
'FTE, Salary-Wage, &amp; Benefits'!$U$15:$U$1000,
'Overtime &amp; Other Personnel'!$P$15:$P$150,
'Non-Personnel Operating'!$X$19:$X$3650),
_xlfn.VSTACK(
'FTE, Salary-Wage, &amp; Benefits'!$D$15:$D$1000,
'Overtime &amp; Other Personnel'!$D$15:$D$150,
'Non-Personnel Operating'!$D$19:$D$3650),
"-",0,1))</f>
        <v>-</v>
      </c>
      <c r="D44" s="782" t="str">
        <f t="shared" ref="D44" si="43">IFERROR(VLOOKUP(C44,Fund.Metadata,4,FALSE),"-")</f>
        <v>-</v>
      </c>
      <c r="E44" s="780"/>
      <c r="F44" s="813" t="str" cm="1">
        <f t="array" ref="F44">IF(OR($E44="",$E44="-"),
"-",
_xlfn.XLOOKUP($E44,
_xlfn.VSTACK(
'FTE, Salary-Wage, &amp; Benefits'!$U$15:$U$1000,
'Overtime &amp; Other Personnel'!$P$15:$P$150,
'Non-Personnel Operating'!$X$19:$X$3650),
_xlfn.VSTACK(
'FTE, Salary-Wage, &amp; Benefits'!$L$15:$L$1000,
'Overtime &amp; Other Personnel'!$N$15:$N$150,
'Non-Personnel Operating'!$O$19:$O$3650),
"-",0,1))</f>
        <v>-</v>
      </c>
      <c r="G44" s="810" t="str" cm="1">
        <f t="array" ref="G44">IF(OR($E44="",$E44="-"),
"-",
_xlfn.XLOOKUP($E44,
_xlfn.VSTACK(
'FTE, Salary-Wage, &amp; Benefits'!$U$15:$U$1000,
'Overtime &amp; Other Personnel'!$P$15:$P$150,
'Non-Personnel Operating'!$X$19:$X$3650),
_xlfn.VSTACK(
'FTE, Salary-Wage, &amp; Benefits'!$M$15:$M$1000,
'Overtime &amp; Other Personnel'!$O$15:$O$150,
'Non-Personnel Operating'!$P$19:$P$3650),
"-",0,1))</f>
        <v>-</v>
      </c>
      <c r="H44" s="783">
        <f>SUMIFS('FTE, Salary-Wage, &amp; Benefits'!$X$15:$X$1000,'FTE, Salary-Wage, &amp; Benefits'!$U$15:$U$1000,$E44)</f>
        <v>0</v>
      </c>
      <c r="I44" s="784">
        <f>SUMIFS('FTE, Salary-Wage, &amp; Benefits'!$AI$15:$AI$1000,'FTE, Salary-Wage, &amp; Benefits'!$U$15:$U$1000,$E44)</f>
        <v>0</v>
      </c>
      <c r="J44" s="785">
        <f>SUMIFS('Overtime &amp; Other Personnel'!$Y$15:$Y$150,'Overtime &amp; Other Personnel'!$P$15:$P$150,$E44)</f>
        <v>0</v>
      </c>
      <c r="K44" s="786">
        <f>SUMIFS('Non-Personnel Operating'!$Z$19:$Z$3650,'Non-Personnel Operating'!$X$19:$X$3650,$E44)</f>
        <v>0</v>
      </c>
      <c r="L44" s="787">
        <f t="shared" si="18"/>
        <v>0</v>
      </c>
      <c r="M44" s="788"/>
    </row>
    <row r="45" spans="1:13" ht="30" customHeight="1">
      <c r="A45" s="789" t="str" cm="1">
        <f t="array" ref="A45">IF(OR($E45="",$E45="-"),
"-",
_xlfn.XLOOKUP($E45,
_xlfn.VSTACK(
'FTE, Salary-Wage, &amp; Benefits'!$U$15:$U$1000,
'Overtime &amp; Other Personnel'!$P$15:$P$150,
'Non-Personnel Operating'!$X$19:$X$3650),
_xlfn.VSTACK(
'FTE, Salary-Wage, &amp; Benefits'!$A$15:$A$1000,
'Overtime &amp; Other Personnel'!$A$15:$A$150,
'Non-Personnel Operating'!$A$19:$A$3650),
"-",0,1))</f>
        <v>-</v>
      </c>
      <c r="B45" s="790" t="str">
        <f t="shared" si="16"/>
        <v>-</v>
      </c>
      <c r="C45" s="791" t="str" cm="1">
        <f t="array" ref="C45">IF(OR($E45="",$E45="-"),
"-",
_xlfn.XLOOKUP($E45,
_xlfn.VSTACK(
'FTE, Salary-Wage, &amp; Benefits'!$U$15:$U$1000,
'Overtime &amp; Other Personnel'!$P$15:$P$150,
'Non-Personnel Operating'!$X$19:$X$3650),
_xlfn.VSTACK(
'FTE, Salary-Wage, &amp; Benefits'!$D$15:$D$1000,
'Overtime &amp; Other Personnel'!$D$15:$D$150,
'Non-Personnel Operating'!$D$19:$D$3650),
"-",0,1))</f>
        <v>-</v>
      </c>
      <c r="D45" s="807" t="str">
        <f t="shared" ref="D45" si="44">IFERROR(VLOOKUP(C45,Fund.Metadata,4,FALSE),"-")</f>
        <v>-</v>
      </c>
      <c r="E45" s="790"/>
      <c r="F45" s="812" t="str" cm="1">
        <f t="array" ref="F45">IF(OR($E45="",$E45="-"),
"-",
_xlfn.XLOOKUP($E45,
_xlfn.VSTACK(
'FTE, Salary-Wage, &amp; Benefits'!$U$15:$U$1000,
'Overtime &amp; Other Personnel'!$P$15:$P$150,
'Non-Personnel Operating'!$X$19:$X$3650),
_xlfn.VSTACK(
'FTE, Salary-Wage, &amp; Benefits'!$L$15:$L$1000,
'Overtime &amp; Other Personnel'!$N$15:$N$150,
'Non-Personnel Operating'!$O$19:$O$3650),
"-",0,1))</f>
        <v>-</v>
      </c>
      <c r="G45" s="809" t="str" cm="1">
        <f t="array" ref="G45">IF(OR($E45="",$E45="-"),
"-",
_xlfn.XLOOKUP($E45,
_xlfn.VSTACK(
'FTE, Salary-Wage, &amp; Benefits'!$U$15:$U$1000,
'Overtime &amp; Other Personnel'!$P$15:$P$150,
'Non-Personnel Operating'!$X$19:$X$3650),
_xlfn.VSTACK(
'FTE, Salary-Wage, &amp; Benefits'!$M$15:$M$1000,
'Overtime &amp; Other Personnel'!$O$15:$O$150,
'Non-Personnel Operating'!$P$19:$P$3650),
"-",0,1))</f>
        <v>-</v>
      </c>
      <c r="H45" s="792">
        <f>SUMIFS('FTE, Salary-Wage, &amp; Benefits'!$X$15:$X$1000,'FTE, Salary-Wage, &amp; Benefits'!$U$15:$U$1000,$E45)</f>
        <v>0</v>
      </c>
      <c r="I45" s="793">
        <f>SUMIFS('FTE, Salary-Wage, &amp; Benefits'!$AI$15:$AI$1000,'FTE, Salary-Wage, &amp; Benefits'!$U$15:$U$1000,$E45)</f>
        <v>0</v>
      </c>
      <c r="J45" s="794">
        <f>SUMIFS('Overtime &amp; Other Personnel'!$Y$15:$Y$150,'Overtime &amp; Other Personnel'!$P$15:$P$150,$E45)</f>
        <v>0</v>
      </c>
      <c r="K45" s="795">
        <f>SUMIFS('Non-Personnel Operating'!$Z$19:$Z$3650,'Non-Personnel Operating'!$X$19:$X$3650,$E45)</f>
        <v>0</v>
      </c>
      <c r="L45" s="796">
        <f t="shared" si="18"/>
        <v>0</v>
      </c>
      <c r="M45" s="797"/>
    </row>
    <row r="46" spans="1:13" ht="30" customHeight="1">
      <c r="A46" s="779" t="str" cm="1">
        <f t="array" ref="A46">IF(OR($E46="",$E46="-"),
"-",
_xlfn.XLOOKUP($E46,
_xlfn.VSTACK(
'FTE, Salary-Wage, &amp; Benefits'!$U$15:$U$1000,
'Overtime &amp; Other Personnel'!$P$15:$P$150,
'Non-Personnel Operating'!$X$19:$X$3650),
_xlfn.VSTACK(
'FTE, Salary-Wage, &amp; Benefits'!$A$15:$A$1000,
'Overtime &amp; Other Personnel'!$A$15:$A$150,
'Non-Personnel Operating'!$A$19:$A$3650),
"-",0,1))</f>
        <v>-</v>
      </c>
      <c r="B46" s="780" t="str">
        <f t="shared" si="16"/>
        <v>-</v>
      </c>
      <c r="C46" s="781" t="str" cm="1">
        <f t="array" ref="C46">IF(OR($E46="",$E46="-"),
"-",
_xlfn.XLOOKUP($E46,
_xlfn.VSTACK(
'FTE, Salary-Wage, &amp; Benefits'!$U$15:$U$1000,
'Overtime &amp; Other Personnel'!$P$15:$P$150,
'Non-Personnel Operating'!$X$19:$X$3650),
_xlfn.VSTACK(
'FTE, Salary-Wage, &amp; Benefits'!$D$15:$D$1000,
'Overtime &amp; Other Personnel'!$D$15:$D$150,
'Non-Personnel Operating'!$D$19:$D$3650),
"-",0,1))</f>
        <v>-</v>
      </c>
      <c r="D46" s="782" t="str">
        <f t="shared" ref="D46" si="45">IFERROR(VLOOKUP(C46,Fund.Metadata,4,FALSE),"-")</f>
        <v>-</v>
      </c>
      <c r="E46" s="780"/>
      <c r="F46" s="813" t="str" cm="1">
        <f t="array" ref="F46">IF(OR($E46="",$E46="-"),
"-",
_xlfn.XLOOKUP($E46,
_xlfn.VSTACK(
'FTE, Salary-Wage, &amp; Benefits'!$U$15:$U$1000,
'Overtime &amp; Other Personnel'!$P$15:$P$150,
'Non-Personnel Operating'!$X$19:$X$3650),
_xlfn.VSTACK(
'FTE, Salary-Wage, &amp; Benefits'!$L$15:$L$1000,
'Overtime &amp; Other Personnel'!$N$15:$N$150,
'Non-Personnel Operating'!$O$19:$O$3650),
"-",0,1))</f>
        <v>-</v>
      </c>
      <c r="G46" s="810" t="str" cm="1">
        <f t="array" ref="G46">IF(OR($E46="",$E46="-"),
"-",
_xlfn.XLOOKUP($E46,
_xlfn.VSTACK(
'FTE, Salary-Wage, &amp; Benefits'!$U$15:$U$1000,
'Overtime &amp; Other Personnel'!$P$15:$P$150,
'Non-Personnel Operating'!$X$19:$X$3650),
_xlfn.VSTACK(
'FTE, Salary-Wage, &amp; Benefits'!$M$15:$M$1000,
'Overtime &amp; Other Personnel'!$O$15:$O$150,
'Non-Personnel Operating'!$P$19:$P$3650),
"-",0,1))</f>
        <v>-</v>
      </c>
      <c r="H46" s="783">
        <f>SUMIFS('FTE, Salary-Wage, &amp; Benefits'!$X$15:$X$1000,'FTE, Salary-Wage, &amp; Benefits'!$U$15:$U$1000,$E46)</f>
        <v>0</v>
      </c>
      <c r="I46" s="784">
        <f>SUMIFS('FTE, Salary-Wage, &amp; Benefits'!$AI$15:$AI$1000,'FTE, Salary-Wage, &amp; Benefits'!$U$15:$U$1000,$E46)</f>
        <v>0</v>
      </c>
      <c r="J46" s="785">
        <f>SUMIFS('Overtime &amp; Other Personnel'!$Y$15:$Y$150,'Overtime &amp; Other Personnel'!$P$15:$P$150,$E46)</f>
        <v>0</v>
      </c>
      <c r="K46" s="786">
        <f>SUMIFS('Non-Personnel Operating'!$Z$19:$Z$3650,'Non-Personnel Operating'!$X$19:$X$3650,$E46)</f>
        <v>0</v>
      </c>
      <c r="L46" s="787">
        <f t="shared" si="18"/>
        <v>0</v>
      </c>
      <c r="M46" s="788"/>
    </row>
    <row r="47" spans="1:13" ht="30" customHeight="1">
      <c r="A47" s="789" t="str" cm="1">
        <f t="array" ref="A47">IF(OR($E47="",$E47="-"),
"-",
_xlfn.XLOOKUP($E47,
_xlfn.VSTACK(
'FTE, Salary-Wage, &amp; Benefits'!$U$15:$U$1000,
'Overtime &amp; Other Personnel'!$P$15:$P$150,
'Non-Personnel Operating'!$X$19:$X$3650),
_xlfn.VSTACK(
'FTE, Salary-Wage, &amp; Benefits'!$A$15:$A$1000,
'Overtime &amp; Other Personnel'!$A$15:$A$150,
'Non-Personnel Operating'!$A$19:$A$3650),
"-",0,1))</f>
        <v>-</v>
      </c>
      <c r="B47" s="790" t="str">
        <f t="shared" si="16"/>
        <v>-</v>
      </c>
      <c r="C47" s="791" t="str" cm="1">
        <f t="array" ref="C47">IF(OR($E47="",$E47="-"),
"-",
_xlfn.XLOOKUP($E47,
_xlfn.VSTACK(
'FTE, Salary-Wage, &amp; Benefits'!$U$15:$U$1000,
'Overtime &amp; Other Personnel'!$P$15:$P$150,
'Non-Personnel Operating'!$X$19:$X$3650),
_xlfn.VSTACK(
'FTE, Salary-Wage, &amp; Benefits'!$D$15:$D$1000,
'Overtime &amp; Other Personnel'!$D$15:$D$150,
'Non-Personnel Operating'!$D$19:$D$3650),
"-",0,1))</f>
        <v>-</v>
      </c>
      <c r="D47" s="807" t="str">
        <f t="shared" ref="D47" si="46">IFERROR(VLOOKUP(C47,Fund.Metadata,4,FALSE),"-")</f>
        <v>-</v>
      </c>
      <c r="E47" s="790"/>
      <c r="F47" s="812" t="str" cm="1">
        <f t="array" ref="F47">IF(OR($E47="",$E47="-"),
"-",
_xlfn.XLOOKUP($E47,
_xlfn.VSTACK(
'FTE, Salary-Wage, &amp; Benefits'!$U$15:$U$1000,
'Overtime &amp; Other Personnel'!$P$15:$P$150,
'Non-Personnel Operating'!$X$19:$X$3650),
_xlfn.VSTACK(
'FTE, Salary-Wage, &amp; Benefits'!$L$15:$L$1000,
'Overtime &amp; Other Personnel'!$N$15:$N$150,
'Non-Personnel Operating'!$O$19:$O$3650),
"-",0,1))</f>
        <v>-</v>
      </c>
      <c r="G47" s="809" t="str" cm="1">
        <f t="array" ref="G47">IF(OR($E47="",$E47="-"),
"-",
_xlfn.XLOOKUP($E47,
_xlfn.VSTACK(
'FTE, Salary-Wage, &amp; Benefits'!$U$15:$U$1000,
'Overtime &amp; Other Personnel'!$P$15:$P$150,
'Non-Personnel Operating'!$X$19:$X$3650),
_xlfn.VSTACK(
'FTE, Salary-Wage, &amp; Benefits'!$M$15:$M$1000,
'Overtime &amp; Other Personnel'!$O$15:$O$150,
'Non-Personnel Operating'!$P$19:$P$3650),
"-",0,1))</f>
        <v>-</v>
      </c>
      <c r="H47" s="792">
        <f>SUMIFS('FTE, Salary-Wage, &amp; Benefits'!$X$15:$X$1000,'FTE, Salary-Wage, &amp; Benefits'!$U$15:$U$1000,$E47)</f>
        <v>0</v>
      </c>
      <c r="I47" s="793">
        <f>SUMIFS('FTE, Salary-Wage, &amp; Benefits'!$AI$15:$AI$1000,'FTE, Salary-Wage, &amp; Benefits'!$U$15:$U$1000,$E47)</f>
        <v>0</v>
      </c>
      <c r="J47" s="794">
        <f>SUMIFS('Overtime &amp; Other Personnel'!$Y$15:$Y$150,'Overtime &amp; Other Personnel'!$P$15:$P$150,$E47)</f>
        <v>0</v>
      </c>
      <c r="K47" s="795">
        <f>SUMIFS('Non-Personnel Operating'!$Z$19:$Z$3650,'Non-Personnel Operating'!$X$19:$X$3650,$E47)</f>
        <v>0</v>
      </c>
      <c r="L47" s="796">
        <f t="shared" si="18"/>
        <v>0</v>
      </c>
      <c r="M47" s="797"/>
    </row>
    <row r="48" spans="1:13" ht="30" customHeight="1">
      <c r="A48" s="779" t="str" cm="1">
        <f t="array" ref="A48">IF(OR($E48="",$E48="-"),
"-",
_xlfn.XLOOKUP($E48,
_xlfn.VSTACK(
'FTE, Salary-Wage, &amp; Benefits'!$U$15:$U$1000,
'Overtime &amp; Other Personnel'!$P$15:$P$150,
'Non-Personnel Operating'!$X$19:$X$3650),
_xlfn.VSTACK(
'FTE, Salary-Wage, &amp; Benefits'!$A$15:$A$1000,
'Overtime &amp; Other Personnel'!$A$15:$A$150,
'Non-Personnel Operating'!$A$19:$A$3650),
"-",0,1))</f>
        <v>-</v>
      </c>
      <c r="B48" s="780" t="str">
        <f t="shared" si="16"/>
        <v>-</v>
      </c>
      <c r="C48" s="781" t="str" cm="1">
        <f t="array" ref="C48">IF(OR($E48="",$E48="-"),
"-",
_xlfn.XLOOKUP($E48,
_xlfn.VSTACK(
'FTE, Salary-Wage, &amp; Benefits'!$U$15:$U$1000,
'Overtime &amp; Other Personnel'!$P$15:$P$150,
'Non-Personnel Operating'!$X$19:$X$3650),
_xlfn.VSTACK(
'FTE, Salary-Wage, &amp; Benefits'!$D$15:$D$1000,
'Overtime &amp; Other Personnel'!$D$15:$D$150,
'Non-Personnel Operating'!$D$19:$D$3650),
"-",0,1))</f>
        <v>-</v>
      </c>
      <c r="D48" s="782" t="str">
        <f t="shared" ref="D48" si="47">IFERROR(VLOOKUP(C48,Fund.Metadata,4,FALSE),"-")</f>
        <v>-</v>
      </c>
      <c r="E48" s="780"/>
      <c r="F48" s="813" t="str" cm="1">
        <f t="array" ref="F48">IF(OR($E48="",$E48="-"),
"-",
_xlfn.XLOOKUP($E48,
_xlfn.VSTACK(
'FTE, Salary-Wage, &amp; Benefits'!$U$15:$U$1000,
'Overtime &amp; Other Personnel'!$P$15:$P$150,
'Non-Personnel Operating'!$X$19:$X$3650),
_xlfn.VSTACK(
'FTE, Salary-Wage, &amp; Benefits'!$L$15:$L$1000,
'Overtime &amp; Other Personnel'!$N$15:$N$150,
'Non-Personnel Operating'!$O$19:$O$3650),
"-",0,1))</f>
        <v>-</v>
      </c>
      <c r="G48" s="810" t="str" cm="1">
        <f t="array" ref="G48">IF(OR($E48="",$E48="-"),
"-",
_xlfn.XLOOKUP($E48,
_xlfn.VSTACK(
'FTE, Salary-Wage, &amp; Benefits'!$U$15:$U$1000,
'Overtime &amp; Other Personnel'!$P$15:$P$150,
'Non-Personnel Operating'!$X$19:$X$3650),
_xlfn.VSTACK(
'FTE, Salary-Wage, &amp; Benefits'!$M$15:$M$1000,
'Overtime &amp; Other Personnel'!$O$15:$O$150,
'Non-Personnel Operating'!$P$19:$P$3650),
"-",0,1))</f>
        <v>-</v>
      </c>
      <c r="H48" s="783">
        <f>SUMIFS('FTE, Salary-Wage, &amp; Benefits'!$X$15:$X$1000,'FTE, Salary-Wage, &amp; Benefits'!$U$15:$U$1000,$E48)</f>
        <v>0</v>
      </c>
      <c r="I48" s="784">
        <f>SUMIFS('FTE, Salary-Wage, &amp; Benefits'!$AI$15:$AI$1000,'FTE, Salary-Wage, &amp; Benefits'!$U$15:$U$1000,$E48)</f>
        <v>0</v>
      </c>
      <c r="J48" s="785">
        <f>SUMIFS('Overtime &amp; Other Personnel'!$Y$15:$Y$150,'Overtime &amp; Other Personnel'!$P$15:$P$150,$E48)</f>
        <v>0</v>
      </c>
      <c r="K48" s="786">
        <f>SUMIFS('Non-Personnel Operating'!$Z$19:$Z$3650,'Non-Personnel Operating'!$X$19:$X$3650,$E48)</f>
        <v>0</v>
      </c>
      <c r="L48" s="787">
        <f t="shared" si="18"/>
        <v>0</v>
      </c>
      <c r="M48" s="788"/>
    </row>
    <row r="49" spans="1:13" ht="30" customHeight="1">
      <c r="A49" s="789" t="str" cm="1">
        <f t="array" ref="A49">IF(OR($E49="",$E49="-"),
"-",
_xlfn.XLOOKUP($E49,
_xlfn.VSTACK(
'FTE, Salary-Wage, &amp; Benefits'!$U$15:$U$1000,
'Overtime &amp; Other Personnel'!$P$15:$P$150,
'Non-Personnel Operating'!$X$19:$X$3650),
_xlfn.VSTACK(
'FTE, Salary-Wage, &amp; Benefits'!$A$15:$A$1000,
'Overtime &amp; Other Personnel'!$A$15:$A$150,
'Non-Personnel Operating'!$A$19:$A$3650),
"-",0,1))</f>
        <v>-</v>
      </c>
      <c r="B49" s="790" t="str">
        <f t="shared" si="16"/>
        <v>-</v>
      </c>
      <c r="C49" s="791" t="str" cm="1">
        <f t="array" ref="C49">IF(OR($E49="",$E49="-"),
"-",
_xlfn.XLOOKUP($E49,
_xlfn.VSTACK(
'FTE, Salary-Wage, &amp; Benefits'!$U$15:$U$1000,
'Overtime &amp; Other Personnel'!$P$15:$P$150,
'Non-Personnel Operating'!$X$19:$X$3650),
_xlfn.VSTACK(
'FTE, Salary-Wage, &amp; Benefits'!$D$15:$D$1000,
'Overtime &amp; Other Personnel'!$D$15:$D$150,
'Non-Personnel Operating'!$D$19:$D$3650),
"-",0,1))</f>
        <v>-</v>
      </c>
      <c r="D49" s="807" t="str">
        <f t="shared" ref="D49" si="48">IFERROR(VLOOKUP(C49,Fund.Metadata,4,FALSE),"-")</f>
        <v>-</v>
      </c>
      <c r="E49" s="790"/>
      <c r="F49" s="812" t="str" cm="1">
        <f t="array" ref="F49">IF(OR($E49="",$E49="-"),
"-",
_xlfn.XLOOKUP($E49,
_xlfn.VSTACK(
'FTE, Salary-Wage, &amp; Benefits'!$U$15:$U$1000,
'Overtime &amp; Other Personnel'!$P$15:$P$150,
'Non-Personnel Operating'!$X$19:$X$3650),
_xlfn.VSTACK(
'FTE, Salary-Wage, &amp; Benefits'!$L$15:$L$1000,
'Overtime &amp; Other Personnel'!$N$15:$N$150,
'Non-Personnel Operating'!$O$19:$O$3650),
"-",0,1))</f>
        <v>-</v>
      </c>
      <c r="G49" s="809" t="str" cm="1">
        <f t="array" ref="G49">IF(OR($E49="",$E49="-"),
"-",
_xlfn.XLOOKUP($E49,
_xlfn.VSTACK(
'FTE, Salary-Wage, &amp; Benefits'!$U$15:$U$1000,
'Overtime &amp; Other Personnel'!$P$15:$P$150,
'Non-Personnel Operating'!$X$19:$X$3650),
_xlfn.VSTACK(
'FTE, Salary-Wage, &amp; Benefits'!$M$15:$M$1000,
'Overtime &amp; Other Personnel'!$O$15:$O$150,
'Non-Personnel Operating'!$P$19:$P$3650),
"-",0,1))</f>
        <v>-</v>
      </c>
      <c r="H49" s="792">
        <f>SUMIFS('FTE, Salary-Wage, &amp; Benefits'!$X$15:$X$1000,'FTE, Salary-Wage, &amp; Benefits'!$U$15:$U$1000,$E49)</f>
        <v>0</v>
      </c>
      <c r="I49" s="793">
        <f>SUMIFS('FTE, Salary-Wage, &amp; Benefits'!$AI$15:$AI$1000,'FTE, Salary-Wage, &amp; Benefits'!$U$15:$U$1000,$E49)</f>
        <v>0</v>
      </c>
      <c r="J49" s="794">
        <f>SUMIFS('Overtime &amp; Other Personnel'!$Y$15:$Y$150,'Overtime &amp; Other Personnel'!$P$15:$P$150,$E49)</f>
        <v>0</v>
      </c>
      <c r="K49" s="795">
        <f>SUMIFS('Non-Personnel Operating'!$Z$19:$Z$3650,'Non-Personnel Operating'!$X$19:$X$3650,$E49)</f>
        <v>0</v>
      </c>
      <c r="L49" s="796">
        <f t="shared" si="18"/>
        <v>0</v>
      </c>
      <c r="M49" s="797"/>
    </row>
    <row r="50" spans="1:13" ht="30" customHeight="1">
      <c r="A50" s="779" t="str" cm="1">
        <f t="array" ref="A50">IF(OR($E50="",$E50="-"),
"-",
_xlfn.XLOOKUP($E50,
_xlfn.VSTACK(
'FTE, Salary-Wage, &amp; Benefits'!$U$15:$U$1000,
'Overtime &amp; Other Personnel'!$P$15:$P$150,
'Non-Personnel Operating'!$X$19:$X$3650),
_xlfn.VSTACK(
'FTE, Salary-Wage, &amp; Benefits'!$A$15:$A$1000,
'Overtime &amp; Other Personnel'!$A$15:$A$150,
'Non-Personnel Operating'!$A$19:$A$3650),
"-",0,1))</f>
        <v>-</v>
      </c>
      <c r="B50" s="780" t="str">
        <f t="shared" si="16"/>
        <v>-</v>
      </c>
      <c r="C50" s="781" t="str" cm="1">
        <f t="array" ref="C50">IF(OR($E50="",$E50="-"),
"-",
_xlfn.XLOOKUP($E50,
_xlfn.VSTACK(
'FTE, Salary-Wage, &amp; Benefits'!$U$15:$U$1000,
'Overtime &amp; Other Personnel'!$P$15:$P$150,
'Non-Personnel Operating'!$X$19:$X$3650),
_xlfn.VSTACK(
'FTE, Salary-Wage, &amp; Benefits'!$D$15:$D$1000,
'Overtime &amp; Other Personnel'!$D$15:$D$150,
'Non-Personnel Operating'!$D$19:$D$3650),
"-",0,1))</f>
        <v>-</v>
      </c>
      <c r="D50" s="782" t="str">
        <f t="shared" ref="D50" si="49">IFERROR(VLOOKUP(C50,Fund.Metadata,4,FALSE),"-")</f>
        <v>-</v>
      </c>
      <c r="E50" s="780"/>
      <c r="F50" s="813" t="str" cm="1">
        <f t="array" ref="F50">IF(OR($E50="",$E50="-"),
"-",
_xlfn.XLOOKUP($E50,
_xlfn.VSTACK(
'FTE, Salary-Wage, &amp; Benefits'!$U$15:$U$1000,
'Overtime &amp; Other Personnel'!$P$15:$P$150,
'Non-Personnel Operating'!$X$19:$X$3650),
_xlfn.VSTACK(
'FTE, Salary-Wage, &amp; Benefits'!$L$15:$L$1000,
'Overtime &amp; Other Personnel'!$N$15:$N$150,
'Non-Personnel Operating'!$O$19:$O$3650),
"-",0,1))</f>
        <v>-</v>
      </c>
      <c r="G50" s="810" t="str" cm="1">
        <f t="array" ref="G50">IF(OR($E50="",$E50="-"),
"-",
_xlfn.XLOOKUP($E50,
_xlfn.VSTACK(
'FTE, Salary-Wage, &amp; Benefits'!$U$15:$U$1000,
'Overtime &amp; Other Personnel'!$P$15:$P$150,
'Non-Personnel Operating'!$X$19:$X$3650),
_xlfn.VSTACK(
'FTE, Salary-Wage, &amp; Benefits'!$M$15:$M$1000,
'Overtime &amp; Other Personnel'!$O$15:$O$150,
'Non-Personnel Operating'!$P$19:$P$3650),
"-",0,1))</f>
        <v>-</v>
      </c>
      <c r="H50" s="783">
        <f>SUMIFS('FTE, Salary-Wage, &amp; Benefits'!$X$15:$X$1000,'FTE, Salary-Wage, &amp; Benefits'!$U$15:$U$1000,$E50)</f>
        <v>0</v>
      </c>
      <c r="I50" s="784">
        <f>SUMIFS('FTE, Salary-Wage, &amp; Benefits'!$AI$15:$AI$1000,'FTE, Salary-Wage, &amp; Benefits'!$U$15:$U$1000,$E50)</f>
        <v>0</v>
      </c>
      <c r="J50" s="785">
        <f>SUMIFS('Overtime &amp; Other Personnel'!$Y$15:$Y$150,'Overtime &amp; Other Personnel'!$P$15:$P$150,$E50)</f>
        <v>0</v>
      </c>
      <c r="K50" s="786">
        <f>SUMIFS('Non-Personnel Operating'!$Z$19:$Z$3650,'Non-Personnel Operating'!$X$19:$X$3650,$E50)</f>
        <v>0</v>
      </c>
      <c r="L50" s="787">
        <f t="shared" si="18"/>
        <v>0</v>
      </c>
      <c r="M50" s="788"/>
    </row>
    <row r="51" spans="1:13" ht="30" customHeight="1">
      <c r="A51" s="789" t="str" cm="1">
        <f t="array" ref="A51">IF(OR($E51="",$E51="-"),
"-",
_xlfn.XLOOKUP($E51,
_xlfn.VSTACK(
'FTE, Salary-Wage, &amp; Benefits'!$U$15:$U$1000,
'Overtime &amp; Other Personnel'!$P$15:$P$150,
'Non-Personnel Operating'!$X$19:$X$3650),
_xlfn.VSTACK(
'FTE, Salary-Wage, &amp; Benefits'!$A$15:$A$1000,
'Overtime &amp; Other Personnel'!$A$15:$A$150,
'Non-Personnel Operating'!$A$19:$A$3650),
"-",0,1))</f>
        <v>-</v>
      </c>
      <c r="B51" s="790" t="str">
        <f t="shared" si="16"/>
        <v>-</v>
      </c>
      <c r="C51" s="791" t="str" cm="1">
        <f t="array" ref="C51">IF(OR($E51="",$E51="-"),
"-",
_xlfn.XLOOKUP($E51,
_xlfn.VSTACK(
'FTE, Salary-Wage, &amp; Benefits'!$U$15:$U$1000,
'Overtime &amp; Other Personnel'!$P$15:$P$150,
'Non-Personnel Operating'!$X$19:$X$3650),
_xlfn.VSTACK(
'FTE, Salary-Wage, &amp; Benefits'!$D$15:$D$1000,
'Overtime &amp; Other Personnel'!$D$15:$D$150,
'Non-Personnel Operating'!$D$19:$D$3650),
"-",0,1))</f>
        <v>-</v>
      </c>
      <c r="D51" s="807" t="str">
        <f t="shared" ref="D51" si="50">IFERROR(VLOOKUP(C51,Fund.Metadata,4,FALSE),"-")</f>
        <v>-</v>
      </c>
      <c r="E51" s="790"/>
      <c r="F51" s="812" t="str" cm="1">
        <f t="array" ref="F51">IF(OR($E51="",$E51="-"),
"-",
_xlfn.XLOOKUP($E51,
_xlfn.VSTACK(
'FTE, Salary-Wage, &amp; Benefits'!$U$15:$U$1000,
'Overtime &amp; Other Personnel'!$P$15:$P$150,
'Non-Personnel Operating'!$X$19:$X$3650),
_xlfn.VSTACK(
'FTE, Salary-Wage, &amp; Benefits'!$L$15:$L$1000,
'Overtime &amp; Other Personnel'!$N$15:$N$150,
'Non-Personnel Operating'!$O$19:$O$3650),
"-",0,1))</f>
        <v>-</v>
      </c>
      <c r="G51" s="809" t="str" cm="1">
        <f t="array" ref="G51">IF(OR($E51="",$E51="-"),
"-",
_xlfn.XLOOKUP($E51,
_xlfn.VSTACK(
'FTE, Salary-Wage, &amp; Benefits'!$U$15:$U$1000,
'Overtime &amp; Other Personnel'!$P$15:$P$150,
'Non-Personnel Operating'!$X$19:$X$3650),
_xlfn.VSTACK(
'FTE, Salary-Wage, &amp; Benefits'!$M$15:$M$1000,
'Overtime &amp; Other Personnel'!$O$15:$O$150,
'Non-Personnel Operating'!$P$19:$P$3650),
"-",0,1))</f>
        <v>-</v>
      </c>
      <c r="H51" s="792">
        <f>SUMIFS('FTE, Salary-Wage, &amp; Benefits'!$X$15:$X$1000,'FTE, Salary-Wage, &amp; Benefits'!$U$15:$U$1000,$E51)</f>
        <v>0</v>
      </c>
      <c r="I51" s="793">
        <f>SUMIFS('FTE, Salary-Wage, &amp; Benefits'!$AI$15:$AI$1000,'FTE, Salary-Wage, &amp; Benefits'!$U$15:$U$1000,$E51)</f>
        <v>0</v>
      </c>
      <c r="J51" s="794">
        <f>SUMIFS('Overtime &amp; Other Personnel'!$Y$15:$Y$150,'Overtime &amp; Other Personnel'!$P$15:$P$150,$E51)</f>
        <v>0</v>
      </c>
      <c r="K51" s="795">
        <f>SUMIFS('Non-Personnel Operating'!$Z$19:$Z$3650,'Non-Personnel Operating'!$X$19:$X$3650,$E51)</f>
        <v>0</v>
      </c>
      <c r="L51" s="796">
        <f t="shared" si="18"/>
        <v>0</v>
      </c>
      <c r="M51" s="797"/>
    </row>
    <row r="52" spans="1:13" ht="30" customHeight="1">
      <c r="A52" s="779" t="str" cm="1">
        <f t="array" ref="A52">IF(OR($E52="",$E52="-"),
"-",
_xlfn.XLOOKUP($E52,
_xlfn.VSTACK(
'FTE, Salary-Wage, &amp; Benefits'!$U$15:$U$1000,
'Overtime &amp; Other Personnel'!$P$15:$P$150,
'Non-Personnel Operating'!$X$19:$X$3650),
_xlfn.VSTACK(
'FTE, Salary-Wage, &amp; Benefits'!$A$15:$A$1000,
'Overtime &amp; Other Personnel'!$A$15:$A$150,
'Non-Personnel Operating'!$A$19:$A$3650),
"-",0,1))</f>
        <v>-</v>
      </c>
      <c r="B52" s="780" t="str">
        <f t="shared" si="16"/>
        <v>-</v>
      </c>
      <c r="C52" s="781" t="str" cm="1">
        <f t="array" ref="C52">IF(OR($E52="",$E52="-"),
"-",
_xlfn.XLOOKUP($E52,
_xlfn.VSTACK(
'FTE, Salary-Wage, &amp; Benefits'!$U$15:$U$1000,
'Overtime &amp; Other Personnel'!$P$15:$P$150,
'Non-Personnel Operating'!$X$19:$X$3650),
_xlfn.VSTACK(
'FTE, Salary-Wage, &amp; Benefits'!$D$15:$D$1000,
'Overtime &amp; Other Personnel'!$D$15:$D$150,
'Non-Personnel Operating'!$D$19:$D$3650),
"-",0,1))</f>
        <v>-</v>
      </c>
      <c r="D52" s="782" t="str">
        <f t="shared" ref="D52" si="51">IFERROR(VLOOKUP(C52,Fund.Metadata,4,FALSE),"-")</f>
        <v>-</v>
      </c>
      <c r="E52" s="780"/>
      <c r="F52" s="813" t="str" cm="1">
        <f t="array" ref="F52">IF(OR($E52="",$E52="-"),
"-",
_xlfn.XLOOKUP($E52,
_xlfn.VSTACK(
'FTE, Salary-Wage, &amp; Benefits'!$U$15:$U$1000,
'Overtime &amp; Other Personnel'!$P$15:$P$150,
'Non-Personnel Operating'!$X$19:$X$3650),
_xlfn.VSTACK(
'FTE, Salary-Wage, &amp; Benefits'!$L$15:$L$1000,
'Overtime &amp; Other Personnel'!$N$15:$N$150,
'Non-Personnel Operating'!$O$19:$O$3650),
"-",0,1))</f>
        <v>-</v>
      </c>
      <c r="G52" s="810" t="str" cm="1">
        <f t="array" ref="G52">IF(OR($E52="",$E52="-"),
"-",
_xlfn.XLOOKUP($E52,
_xlfn.VSTACK(
'FTE, Salary-Wage, &amp; Benefits'!$U$15:$U$1000,
'Overtime &amp; Other Personnel'!$P$15:$P$150,
'Non-Personnel Operating'!$X$19:$X$3650),
_xlfn.VSTACK(
'FTE, Salary-Wage, &amp; Benefits'!$M$15:$M$1000,
'Overtime &amp; Other Personnel'!$O$15:$O$150,
'Non-Personnel Operating'!$P$19:$P$3650),
"-",0,1))</f>
        <v>-</v>
      </c>
      <c r="H52" s="783">
        <f>SUMIFS('FTE, Salary-Wage, &amp; Benefits'!$X$15:$X$1000,'FTE, Salary-Wage, &amp; Benefits'!$U$15:$U$1000,$E52)</f>
        <v>0</v>
      </c>
      <c r="I52" s="784">
        <f>SUMIFS('FTE, Salary-Wage, &amp; Benefits'!$AI$15:$AI$1000,'FTE, Salary-Wage, &amp; Benefits'!$U$15:$U$1000,$E52)</f>
        <v>0</v>
      </c>
      <c r="J52" s="785">
        <f>SUMIFS('Overtime &amp; Other Personnel'!$Y$15:$Y$150,'Overtime &amp; Other Personnel'!$P$15:$P$150,$E52)</f>
        <v>0</v>
      </c>
      <c r="K52" s="786">
        <f>SUMIFS('Non-Personnel Operating'!$Z$19:$Z$3650,'Non-Personnel Operating'!$X$19:$X$3650,$E52)</f>
        <v>0</v>
      </c>
      <c r="L52" s="787">
        <f t="shared" si="18"/>
        <v>0</v>
      </c>
      <c r="M52" s="788"/>
    </row>
    <row r="53" spans="1:13" ht="30" customHeight="1">
      <c r="A53" s="789" t="str" cm="1">
        <f t="array" ref="A53">IF(OR($E53="",$E53="-"),
"-",
_xlfn.XLOOKUP($E53,
_xlfn.VSTACK(
'FTE, Salary-Wage, &amp; Benefits'!$U$15:$U$1000,
'Overtime &amp; Other Personnel'!$P$15:$P$150,
'Non-Personnel Operating'!$X$19:$X$3650),
_xlfn.VSTACK(
'FTE, Salary-Wage, &amp; Benefits'!$A$15:$A$1000,
'Overtime &amp; Other Personnel'!$A$15:$A$150,
'Non-Personnel Operating'!$A$19:$A$3650),
"-",0,1))</f>
        <v>-</v>
      </c>
      <c r="B53" s="790" t="str">
        <f t="shared" si="16"/>
        <v>-</v>
      </c>
      <c r="C53" s="791" t="str" cm="1">
        <f t="array" ref="C53">IF(OR($E53="",$E53="-"),
"-",
_xlfn.XLOOKUP($E53,
_xlfn.VSTACK(
'FTE, Salary-Wage, &amp; Benefits'!$U$15:$U$1000,
'Overtime &amp; Other Personnel'!$P$15:$P$150,
'Non-Personnel Operating'!$X$19:$X$3650),
_xlfn.VSTACK(
'FTE, Salary-Wage, &amp; Benefits'!$D$15:$D$1000,
'Overtime &amp; Other Personnel'!$D$15:$D$150,
'Non-Personnel Operating'!$D$19:$D$3650),
"-",0,1))</f>
        <v>-</v>
      </c>
      <c r="D53" s="807" t="str">
        <f t="shared" ref="D53" si="52">IFERROR(VLOOKUP(C53,Fund.Metadata,4,FALSE),"-")</f>
        <v>-</v>
      </c>
      <c r="E53" s="790"/>
      <c r="F53" s="812" t="str" cm="1">
        <f t="array" ref="F53">IF(OR($E53="",$E53="-"),
"-",
_xlfn.XLOOKUP($E53,
_xlfn.VSTACK(
'FTE, Salary-Wage, &amp; Benefits'!$U$15:$U$1000,
'Overtime &amp; Other Personnel'!$P$15:$P$150,
'Non-Personnel Operating'!$X$19:$X$3650),
_xlfn.VSTACK(
'FTE, Salary-Wage, &amp; Benefits'!$L$15:$L$1000,
'Overtime &amp; Other Personnel'!$N$15:$N$150,
'Non-Personnel Operating'!$O$19:$O$3650),
"-",0,1))</f>
        <v>-</v>
      </c>
      <c r="G53" s="809" t="str" cm="1">
        <f t="array" ref="G53">IF(OR($E53="",$E53="-"),
"-",
_xlfn.XLOOKUP($E53,
_xlfn.VSTACK(
'FTE, Salary-Wage, &amp; Benefits'!$U$15:$U$1000,
'Overtime &amp; Other Personnel'!$P$15:$P$150,
'Non-Personnel Operating'!$X$19:$X$3650),
_xlfn.VSTACK(
'FTE, Salary-Wage, &amp; Benefits'!$M$15:$M$1000,
'Overtime &amp; Other Personnel'!$O$15:$O$150,
'Non-Personnel Operating'!$P$19:$P$3650),
"-",0,1))</f>
        <v>-</v>
      </c>
      <c r="H53" s="792">
        <f>SUMIFS('FTE, Salary-Wage, &amp; Benefits'!$X$15:$X$1000,'FTE, Salary-Wage, &amp; Benefits'!$U$15:$U$1000,$E53)</f>
        <v>0</v>
      </c>
      <c r="I53" s="793">
        <f>SUMIFS('FTE, Salary-Wage, &amp; Benefits'!$AI$15:$AI$1000,'FTE, Salary-Wage, &amp; Benefits'!$U$15:$U$1000,$E53)</f>
        <v>0</v>
      </c>
      <c r="J53" s="794">
        <f>SUMIFS('Overtime &amp; Other Personnel'!$Y$15:$Y$150,'Overtime &amp; Other Personnel'!$P$15:$P$150,$E53)</f>
        <v>0</v>
      </c>
      <c r="K53" s="795">
        <f>SUMIFS('Non-Personnel Operating'!$Z$19:$Z$3650,'Non-Personnel Operating'!$X$19:$X$3650,$E53)</f>
        <v>0</v>
      </c>
      <c r="L53" s="796">
        <f t="shared" si="18"/>
        <v>0</v>
      </c>
      <c r="M53" s="797"/>
    </row>
    <row r="54" spans="1:13" ht="30" customHeight="1">
      <c r="A54" s="779" t="str" cm="1">
        <f t="array" ref="A54">IF(OR($E54="",$E54="-"),
"-",
_xlfn.XLOOKUP($E54,
_xlfn.VSTACK(
'FTE, Salary-Wage, &amp; Benefits'!$U$15:$U$1000,
'Overtime &amp; Other Personnel'!$P$15:$P$150,
'Non-Personnel Operating'!$X$19:$X$3650),
_xlfn.VSTACK(
'FTE, Salary-Wage, &amp; Benefits'!$A$15:$A$1000,
'Overtime &amp; Other Personnel'!$A$15:$A$150,
'Non-Personnel Operating'!$A$19:$A$3650),
"-",0,1))</f>
        <v>-</v>
      </c>
      <c r="B54" s="780" t="str">
        <f t="shared" si="16"/>
        <v>-</v>
      </c>
      <c r="C54" s="781" t="str" cm="1">
        <f t="array" ref="C54">IF(OR($E54="",$E54="-"),
"-",
_xlfn.XLOOKUP($E54,
_xlfn.VSTACK(
'FTE, Salary-Wage, &amp; Benefits'!$U$15:$U$1000,
'Overtime &amp; Other Personnel'!$P$15:$P$150,
'Non-Personnel Operating'!$X$19:$X$3650),
_xlfn.VSTACK(
'FTE, Salary-Wage, &amp; Benefits'!$D$15:$D$1000,
'Overtime &amp; Other Personnel'!$D$15:$D$150,
'Non-Personnel Operating'!$D$19:$D$3650),
"-",0,1))</f>
        <v>-</v>
      </c>
      <c r="D54" s="782" t="str">
        <f t="shared" ref="D54" si="53">IFERROR(VLOOKUP(C54,Fund.Metadata,4,FALSE),"-")</f>
        <v>-</v>
      </c>
      <c r="E54" s="780"/>
      <c r="F54" s="813" t="str" cm="1">
        <f t="array" ref="F54">IF(OR($E54="",$E54="-"),
"-",
_xlfn.XLOOKUP($E54,
_xlfn.VSTACK(
'FTE, Salary-Wage, &amp; Benefits'!$U$15:$U$1000,
'Overtime &amp; Other Personnel'!$P$15:$P$150,
'Non-Personnel Operating'!$X$19:$X$3650),
_xlfn.VSTACK(
'FTE, Salary-Wage, &amp; Benefits'!$L$15:$L$1000,
'Overtime &amp; Other Personnel'!$N$15:$N$150,
'Non-Personnel Operating'!$O$19:$O$3650),
"-",0,1))</f>
        <v>-</v>
      </c>
      <c r="G54" s="810" t="str" cm="1">
        <f t="array" ref="G54">IF(OR($E54="",$E54="-"),
"-",
_xlfn.XLOOKUP($E54,
_xlfn.VSTACK(
'FTE, Salary-Wage, &amp; Benefits'!$U$15:$U$1000,
'Overtime &amp; Other Personnel'!$P$15:$P$150,
'Non-Personnel Operating'!$X$19:$X$3650),
_xlfn.VSTACK(
'FTE, Salary-Wage, &amp; Benefits'!$M$15:$M$1000,
'Overtime &amp; Other Personnel'!$O$15:$O$150,
'Non-Personnel Operating'!$P$19:$P$3650),
"-",0,1))</f>
        <v>-</v>
      </c>
      <c r="H54" s="783">
        <f>SUMIFS('FTE, Salary-Wage, &amp; Benefits'!$X$15:$X$1000,'FTE, Salary-Wage, &amp; Benefits'!$U$15:$U$1000,$E54)</f>
        <v>0</v>
      </c>
      <c r="I54" s="784">
        <f>SUMIFS('FTE, Salary-Wage, &amp; Benefits'!$AI$15:$AI$1000,'FTE, Salary-Wage, &amp; Benefits'!$U$15:$U$1000,$E54)</f>
        <v>0</v>
      </c>
      <c r="J54" s="785">
        <f>SUMIFS('Overtime &amp; Other Personnel'!$Y$15:$Y$150,'Overtime &amp; Other Personnel'!$P$15:$P$150,$E54)</f>
        <v>0</v>
      </c>
      <c r="K54" s="786">
        <f>SUMIFS('Non-Personnel Operating'!$Z$19:$Z$3650,'Non-Personnel Operating'!$X$19:$X$3650,$E54)</f>
        <v>0</v>
      </c>
      <c r="L54" s="787">
        <f t="shared" si="18"/>
        <v>0</v>
      </c>
      <c r="M54" s="788"/>
    </row>
    <row r="55" spans="1:13" ht="30" customHeight="1">
      <c r="A55" s="789" t="str" cm="1">
        <f t="array" ref="A55">IF(OR($E55="",$E55="-"),
"-",
_xlfn.XLOOKUP($E55,
_xlfn.VSTACK(
'FTE, Salary-Wage, &amp; Benefits'!$U$15:$U$1000,
'Overtime &amp; Other Personnel'!$P$15:$P$150,
'Non-Personnel Operating'!$X$19:$X$3650),
_xlfn.VSTACK(
'FTE, Salary-Wage, &amp; Benefits'!$A$15:$A$1000,
'Overtime &amp; Other Personnel'!$A$15:$A$150,
'Non-Personnel Operating'!$A$19:$A$3650),
"-",0,1))</f>
        <v>-</v>
      </c>
      <c r="B55" s="790" t="str">
        <f t="shared" si="16"/>
        <v>-</v>
      </c>
      <c r="C55" s="791" t="str" cm="1">
        <f t="array" ref="C55">IF(OR($E55="",$E55="-"),
"-",
_xlfn.XLOOKUP($E55,
_xlfn.VSTACK(
'FTE, Salary-Wage, &amp; Benefits'!$U$15:$U$1000,
'Overtime &amp; Other Personnel'!$P$15:$P$150,
'Non-Personnel Operating'!$X$19:$X$3650),
_xlfn.VSTACK(
'FTE, Salary-Wage, &amp; Benefits'!$D$15:$D$1000,
'Overtime &amp; Other Personnel'!$D$15:$D$150,
'Non-Personnel Operating'!$D$19:$D$3650),
"-",0,1))</f>
        <v>-</v>
      </c>
      <c r="D55" s="807" t="str">
        <f t="shared" ref="D55" si="54">IFERROR(VLOOKUP(C55,Fund.Metadata,4,FALSE),"-")</f>
        <v>-</v>
      </c>
      <c r="E55" s="790"/>
      <c r="F55" s="812" t="str" cm="1">
        <f t="array" ref="F55">IF(OR($E55="",$E55="-"),
"-",
_xlfn.XLOOKUP($E55,
_xlfn.VSTACK(
'FTE, Salary-Wage, &amp; Benefits'!$U$15:$U$1000,
'Overtime &amp; Other Personnel'!$P$15:$P$150,
'Non-Personnel Operating'!$X$19:$X$3650),
_xlfn.VSTACK(
'FTE, Salary-Wage, &amp; Benefits'!$L$15:$L$1000,
'Overtime &amp; Other Personnel'!$N$15:$N$150,
'Non-Personnel Operating'!$O$19:$O$3650),
"-",0,1))</f>
        <v>-</v>
      </c>
      <c r="G55" s="809" t="str" cm="1">
        <f t="array" ref="G55">IF(OR($E55="",$E55="-"),
"-",
_xlfn.XLOOKUP($E55,
_xlfn.VSTACK(
'FTE, Salary-Wage, &amp; Benefits'!$U$15:$U$1000,
'Overtime &amp; Other Personnel'!$P$15:$P$150,
'Non-Personnel Operating'!$X$19:$X$3650),
_xlfn.VSTACK(
'FTE, Salary-Wage, &amp; Benefits'!$M$15:$M$1000,
'Overtime &amp; Other Personnel'!$O$15:$O$150,
'Non-Personnel Operating'!$P$19:$P$3650),
"-",0,1))</f>
        <v>-</v>
      </c>
      <c r="H55" s="792">
        <f>SUMIFS('FTE, Salary-Wage, &amp; Benefits'!$X$15:$X$1000,'FTE, Salary-Wage, &amp; Benefits'!$U$15:$U$1000,$E55)</f>
        <v>0</v>
      </c>
      <c r="I55" s="793">
        <f>SUMIFS('FTE, Salary-Wage, &amp; Benefits'!$AI$15:$AI$1000,'FTE, Salary-Wage, &amp; Benefits'!$U$15:$U$1000,$E55)</f>
        <v>0</v>
      </c>
      <c r="J55" s="794">
        <f>SUMIFS('Overtime &amp; Other Personnel'!$Y$15:$Y$150,'Overtime &amp; Other Personnel'!$P$15:$P$150,$E55)</f>
        <v>0</v>
      </c>
      <c r="K55" s="795">
        <f>SUMIFS('Non-Personnel Operating'!$Z$19:$Z$3650,'Non-Personnel Operating'!$X$19:$X$3650,$E55)</f>
        <v>0</v>
      </c>
      <c r="L55" s="796">
        <f t="shared" si="18"/>
        <v>0</v>
      </c>
      <c r="M55" s="797"/>
    </row>
    <row r="56" spans="1:13" ht="30" customHeight="1">
      <c r="A56" s="779" t="str" cm="1">
        <f t="array" ref="A56">IF(OR($E56="",$E56="-"),
"-",
_xlfn.XLOOKUP($E56,
_xlfn.VSTACK(
'FTE, Salary-Wage, &amp; Benefits'!$U$15:$U$1000,
'Overtime &amp; Other Personnel'!$P$15:$P$150,
'Non-Personnel Operating'!$X$19:$X$3650),
_xlfn.VSTACK(
'FTE, Salary-Wage, &amp; Benefits'!$A$15:$A$1000,
'Overtime &amp; Other Personnel'!$A$15:$A$150,
'Non-Personnel Operating'!$A$19:$A$3650),
"-",0,1))</f>
        <v>-</v>
      </c>
      <c r="B56" s="780" t="str">
        <f t="shared" si="16"/>
        <v>-</v>
      </c>
      <c r="C56" s="781" t="str" cm="1">
        <f t="array" ref="C56">IF(OR($E56="",$E56="-"),
"-",
_xlfn.XLOOKUP($E56,
_xlfn.VSTACK(
'FTE, Salary-Wage, &amp; Benefits'!$U$15:$U$1000,
'Overtime &amp; Other Personnel'!$P$15:$P$150,
'Non-Personnel Operating'!$X$19:$X$3650),
_xlfn.VSTACK(
'FTE, Salary-Wage, &amp; Benefits'!$D$15:$D$1000,
'Overtime &amp; Other Personnel'!$D$15:$D$150,
'Non-Personnel Operating'!$D$19:$D$3650),
"-",0,1))</f>
        <v>-</v>
      </c>
      <c r="D56" s="782" t="str">
        <f t="shared" ref="D56" si="55">IFERROR(VLOOKUP(C56,Fund.Metadata,4,FALSE),"-")</f>
        <v>-</v>
      </c>
      <c r="E56" s="780"/>
      <c r="F56" s="813" t="str" cm="1">
        <f t="array" ref="F56">IF(OR($E56="",$E56="-"),
"-",
_xlfn.XLOOKUP($E56,
_xlfn.VSTACK(
'FTE, Salary-Wage, &amp; Benefits'!$U$15:$U$1000,
'Overtime &amp; Other Personnel'!$P$15:$P$150,
'Non-Personnel Operating'!$X$19:$X$3650),
_xlfn.VSTACK(
'FTE, Salary-Wage, &amp; Benefits'!$L$15:$L$1000,
'Overtime &amp; Other Personnel'!$N$15:$N$150,
'Non-Personnel Operating'!$O$19:$O$3650),
"-",0,1))</f>
        <v>-</v>
      </c>
      <c r="G56" s="810" t="str" cm="1">
        <f t="array" ref="G56">IF(OR($E56="",$E56="-"),
"-",
_xlfn.XLOOKUP($E56,
_xlfn.VSTACK(
'FTE, Salary-Wage, &amp; Benefits'!$U$15:$U$1000,
'Overtime &amp; Other Personnel'!$P$15:$P$150,
'Non-Personnel Operating'!$X$19:$X$3650),
_xlfn.VSTACK(
'FTE, Salary-Wage, &amp; Benefits'!$M$15:$M$1000,
'Overtime &amp; Other Personnel'!$O$15:$O$150,
'Non-Personnel Operating'!$P$19:$P$3650),
"-",0,1))</f>
        <v>-</v>
      </c>
      <c r="H56" s="783">
        <f>SUMIFS('FTE, Salary-Wage, &amp; Benefits'!$X$15:$X$1000,'FTE, Salary-Wage, &amp; Benefits'!$U$15:$U$1000,$E56)</f>
        <v>0</v>
      </c>
      <c r="I56" s="784">
        <f>SUMIFS('FTE, Salary-Wage, &amp; Benefits'!$AI$15:$AI$1000,'FTE, Salary-Wage, &amp; Benefits'!$U$15:$U$1000,$E56)</f>
        <v>0</v>
      </c>
      <c r="J56" s="785">
        <f>SUMIFS('Overtime &amp; Other Personnel'!$Y$15:$Y$150,'Overtime &amp; Other Personnel'!$P$15:$P$150,$E56)</f>
        <v>0</v>
      </c>
      <c r="K56" s="786">
        <f>SUMIFS('Non-Personnel Operating'!$Z$19:$Z$3650,'Non-Personnel Operating'!$X$19:$X$3650,$E56)</f>
        <v>0</v>
      </c>
      <c r="L56" s="787">
        <f t="shared" si="18"/>
        <v>0</v>
      </c>
      <c r="M56" s="788"/>
    </row>
    <row r="57" spans="1:13" ht="30" customHeight="1">
      <c r="A57" s="789" t="str" cm="1">
        <f t="array" ref="A57">IF(OR($E57="",$E57="-"),
"-",
_xlfn.XLOOKUP($E57,
_xlfn.VSTACK(
'FTE, Salary-Wage, &amp; Benefits'!$U$15:$U$1000,
'Overtime &amp; Other Personnel'!$P$15:$P$150,
'Non-Personnel Operating'!$X$19:$X$3650),
_xlfn.VSTACK(
'FTE, Salary-Wage, &amp; Benefits'!$A$15:$A$1000,
'Overtime &amp; Other Personnel'!$A$15:$A$150,
'Non-Personnel Operating'!$A$19:$A$3650),
"-",0,1))</f>
        <v>-</v>
      </c>
      <c r="B57" s="790" t="str">
        <f t="shared" si="16"/>
        <v>-</v>
      </c>
      <c r="C57" s="791" t="str" cm="1">
        <f t="array" ref="C57">IF(OR($E57="",$E57="-"),
"-",
_xlfn.XLOOKUP($E57,
_xlfn.VSTACK(
'FTE, Salary-Wage, &amp; Benefits'!$U$15:$U$1000,
'Overtime &amp; Other Personnel'!$P$15:$P$150,
'Non-Personnel Operating'!$X$19:$X$3650),
_xlfn.VSTACK(
'FTE, Salary-Wage, &amp; Benefits'!$D$15:$D$1000,
'Overtime &amp; Other Personnel'!$D$15:$D$150,
'Non-Personnel Operating'!$D$19:$D$3650),
"-",0,1))</f>
        <v>-</v>
      </c>
      <c r="D57" s="807" t="str">
        <f t="shared" ref="D57" si="56">IFERROR(VLOOKUP(C57,Fund.Metadata,4,FALSE),"-")</f>
        <v>-</v>
      </c>
      <c r="E57" s="790"/>
      <c r="F57" s="812" t="str" cm="1">
        <f t="array" ref="F57">IF(OR($E57="",$E57="-"),
"-",
_xlfn.XLOOKUP($E57,
_xlfn.VSTACK(
'FTE, Salary-Wage, &amp; Benefits'!$U$15:$U$1000,
'Overtime &amp; Other Personnel'!$P$15:$P$150,
'Non-Personnel Operating'!$X$19:$X$3650),
_xlfn.VSTACK(
'FTE, Salary-Wage, &amp; Benefits'!$L$15:$L$1000,
'Overtime &amp; Other Personnel'!$N$15:$N$150,
'Non-Personnel Operating'!$O$19:$O$3650),
"-",0,1))</f>
        <v>-</v>
      </c>
      <c r="G57" s="809" t="str" cm="1">
        <f t="array" ref="G57">IF(OR($E57="",$E57="-"),
"-",
_xlfn.XLOOKUP($E57,
_xlfn.VSTACK(
'FTE, Salary-Wage, &amp; Benefits'!$U$15:$U$1000,
'Overtime &amp; Other Personnel'!$P$15:$P$150,
'Non-Personnel Operating'!$X$19:$X$3650),
_xlfn.VSTACK(
'FTE, Salary-Wage, &amp; Benefits'!$M$15:$M$1000,
'Overtime &amp; Other Personnel'!$O$15:$O$150,
'Non-Personnel Operating'!$P$19:$P$3650),
"-",0,1))</f>
        <v>-</v>
      </c>
      <c r="H57" s="792">
        <f>SUMIFS('FTE, Salary-Wage, &amp; Benefits'!$X$15:$X$1000,'FTE, Salary-Wage, &amp; Benefits'!$U$15:$U$1000,$E57)</f>
        <v>0</v>
      </c>
      <c r="I57" s="793">
        <f>SUMIFS('FTE, Salary-Wage, &amp; Benefits'!$AI$15:$AI$1000,'FTE, Salary-Wage, &amp; Benefits'!$U$15:$U$1000,$E57)</f>
        <v>0</v>
      </c>
      <c r="J57" s="794">
        <f>SUMIFS('Overtime &amp; Other Personnel'!$Y$15:$Y$150,'Overtime &amp; Other Personnel'!$P$15:$P$150,$E57)</f>
        <v>0</v>
      </c>
      <c r="K57" s="795">
        <f>SUMIFS('Non-Personnel Operating'!$Z$19:$Z$3650,'Non-Personnel Operating'!$X$19:$X$3650,$E57)</f>
        <v>0</v>
      </c>
      <c r="L57" s="796">
        <f t="shared" si="18"/>
        <v>0</v>
      </c>
      <c r="M57" s="797"/>
    </row>
    <row r="58" spans="1:13" ht="30" customHeight="1">
      <c r="A58" s="779" t="str" cm="1">
        <f t="array" ref="A58">IF(OR($E58="",$E58="-"),
"-",
_xlfn.XLOOKUP($E58,
_xlfn.VSTACK(
'FTE, Salary-Wage, &amp; Benefits'!$U$15:$U$1000,
'Overtime &amp; Other Personnel'!$P$15:$P$150,
'Non-Personnel Operating'!$X$19:$X$3650),
_xlfn.VSTACK(
'FTE, Salary-Wage, &amp; Benefits'!$A$15:$A$1000,
'Overtime &amp; Other Personnel'!$A$15:$A$150,
'Non-Personnel Operating'!$A$19:$A$3650),
"-",0,1))</f>
        <v>-</v>
      </c>
      <c r="B58" s="780" t="str">
        <f t="shared" si="16"/>
        <v>-</v>
      </c>
      <c r="C58" s="781" t="str" cm="1">
        <f t="array" ref="C58">IF(OR($E58="",$E58="-"),
"-",
_xlfn.XLOOKUP($E58,
_xlfn.VSTACK(
'FTE, Salary-Wage, &amp; Benefits'!$U$15:$U$1000,
'Overtime &amp; Other Personnel'!$P$15:$P$150,
'Non-Personnel Operating'!$X$19:$X$3650),
_xlfn.VSTACK(
'FTE, Salary-Wage, &amp; Benefits'!$D$15:$D$1000,
'Overtime &amp; Other Personnel'!$D$15:$D$150,
'Non-Personnel Operating'!$D$19:$D$3650),
"-",0,1))</f>
        <v>-</v>
      </c>
      <c r="D58" s="782" t="str">
        <f t="shared" ref="D58" si="57">IFERROR(VLOOKUP(C58,Fund.Metadata,4,FALSE),"-")</f>
        <v>-</v>
      </c>
      <c r="E58" s="780"/>
      <c r="F58" s="813" t="str" cm="1">
        <f t="array" ref="F58">IF(OR($E58="",$E58="-"),
"-",
_xlfn.XLOOKUP($E58,
_xlfn.VSTACK(
'FTE, Salary-Wage, &amp; Benefits'!$U$15:$U$1000,
'Overtime &amp; Other Personnel'!$P$15:$P$150,
'Non-Personnel Operating'!$X$19:$X$3650),
_xlfn.VSTACK(
'FTE, Salary-Wage, &amp; Benefits'!$L$15:$L$1000,
'Overtime &amp; Other Personnel'!$N$15:$N$150,
'Non-Personnel Operating'!$O$19:$O$3650),
"-",0,1))</f>
        <v>-</v>
      </c>
      <c r="G58" s="810" t="str" cm="1">
        <f t="array" ref="G58">IF(OR($E58="",$E58="-"),
"-",
_xlfn.XLOOKUP($E58,
_xlfn.VSTACK(
'FTE, Salary-Wage, &amp; Benefits'!$U$15:$U$1000,
'Overtime &amp; Other Personnel'!$P$15:$P$150,
'Non-Personnel Operating'!$X$19:$X$3650),
_xlfn.VSTACK(
'FTE, Salary-Wage, &amp; Benefits'!$M$15:$M$1000,
'Overtime &amp; Other Personnel'!$O$15:$O$150,
'Non-Personnel Operating'!$P$19:$P$3650),
"-",0,1))</f>
        <v>-</v>
      </c>
      <c r="H58" s="783">
        <f>SUMIFS('FTE, Salary-Wage, &amp; Benefits'!$X$15:$X$1000,'FTE, Salary-Wage, &amp; Benefits'!$U$15:$U$1000,$E58)</f>
        <v>0</v>
      </c>
      <c r="I58" s="784">
        <f>SUMIFS('FTE, Salary-Wage, &amp; Benefits'!$AI$15:$AI$1000,'FTE, Salary-Wage, &amp; Benefits'!$U$15:$U$1000,$E58)</f>
        <v>0</v>
      </c>
      <c r="J58" s="785">
        <f>SUMIFS('Overtime &amp; Other Personnel'!$Y$15:$Y$150,'Overtime &amp; Other Personnel'!$P$15:$P$150,$E58)</f>
        <v>0</v>
      </c>
      <c r="K58" s="786">
        <f>SUMIFS('Non-Personnel Operating'!$Z$19:$Z$3650,'Non-Personnel Operating'!$X$19:$X$3650,$E58)</f>
        <v>0</v>
      </c>
      <c r="L58" s="787">
        <f t="shared" si="18"/>
        <v>0</v>
      </c>
      <c r="M58" s="788"/>
    </row>
    <row r="59" spans="1:13" ht="30" customHeight="1">
      <c r="A59" s="789" t="str" cm="1">
        <f t="array" ref="A59">IF(OR($E59="",$E59="-"),
"-",
_xlfn.XLOOKUP($E59,
_xlfn.VSTACK(
'FTE, Salary-Wage, &amp; Benefits'!$U$15:$U$1000,
'Overtime &amp; Other Personnel'!$P$15:$P$150,
'Non-Personnel Operating'!$X$19:$X$3650),
_xlfn.VSTACK(
'FTE, Salary-Wage, &amp; Benefits'!$A$15:$A$1000,
'Overtime &amp; Other Personnel'!$A$15:$A$150,
'Non-Personnel Operating'!$A$19:$A$3650),
"-",0,1))</f>
        <v>-</v>
      </c>
      <c r="B59" s="790" t="str">
        <f t="shared" si="16"/>
        <v>-</v>
      </c>
      <c r="C59" s="791" t="str" cm="1">
        <f t="array" ref="C59">IF(OR($E59="",$E59="-"),
"-",
_xlfn.XLOOKUP($E59,
_xlfn.VSTACK(
'FTE, Salary-Wage, &amp; Benefits'!$U$15:$U$1000,
'Overtime &amp; Other Personnel'!$P$15:$P$150,
'Non-Personnel Operating'!$X$19:$X$3650),
_xlfn.VSTACK(
'FTE, Salary-Wage, &amp; Benefits'!$D$15:$D$1000,
'Overtime &amp; Other Personnel'!$D$15:$D$150,
'Non-Personnel Operating'!$D$19:$D$3650),
"-",0,1))</f>
        <v>-</v>
      </c>
      <c r="D59" s="807" t="str">
        <f t="shared" ref="D59" si="58">IFERROR(VLOOKUP(C59,Fund.Metadata,4,FALSE),"-")</f>
        <v>-</v>
      </c>
      <c r="E59" s="790"/>
      <c r="F59" s="812" t="str" cm="1">
        <f t="array" ref="F59">IF(OR($E59="",$E59="-"),
"-",
_xlfn.XLOOKUP($E59,
_xlfn.VSTACK(
'FTE, Salary-Wage, &amp; Benefits'!$U$15:$U$1000,
'Overtime &amp; Other Personnel'!$P$15:$P$150,
'Non-Personnel Operating'!$X$19:$X$3650),
_xlfn.VSTACK(
'FTE, Salary-Wage, &amp; Benefits'!$L$15:$L$1000,
'Overtime &amp; Other Personnel'!$N$15:$N$150,
'Non-Personnel Operating'!$O$19:$O$3650),
"-",0,1))</f>
        <v>-</v>
      </c>
      <c r="G59" s="809" t="str" cm="1">
        <f t="array" ref="G59">IF(OR($E59="",$E59="-"),
"-",
_xlfn.XLOOKUP($E59,
_xlfn.VSTACK(
'FTE, Salary-Wage, &amp; Benefits'!$U$15:$U$1000,
'Overtime &amp; Other Personnel'!$P$15:$P$150,
'Non-Personnel Operating'!$X$19:$X$3650),
_xlfn.VSTACK(
'FTE, Salary-Wage, &amp; Benefits'!$M$15:$M$1000,
'Overtime &amp; Other Personnel'!$O$15:$O$150,
'Non-Personnel Operating'!$P$19:$P$3650),
"-",0,1))</f>
        <v>-</v>
      </c>
      <c r="H59" s="792">
        <f>SUMIFS('FTE, Salary-Wage, &amp; Benefits'!$X$15:$X$1000,'FTE, Salary-Wage, &amp; Benefits'!$U$15:$U$1000,$E59)</f>
        <v>0</v>
      </c>
      <c r="I59" s="793">
        <f>SUMIFS('FTE, Salary-Wage, &amp; Benefits'!$AI$15:$AI$1000,'FTE, Salary-Wage, &amp; Benefits'!$U$15:$U$1000,$E59)</f>
        <v>0</v>
      </c>
      <c r="J59" s="794">
        <f>SUMIFS('Overtime &amp; Other Personnel'!$Y$15:$Y$150,'Overtime &amp; Other Personnel'!$P$15:$P$150,$E59)</f>
        <v>0</v>
      </c>
      <c r="K59" s="795">
        <f>SUMIFS('Non-Personnel Operating'!$Z$19:$Z$3650,'Non-Personnel Operating'!$X$19:$X$3650,$E59)</f>
        <v>0</v>
      </c>
      <c r="L59" s="796">
        <f t="shared" si="18"/>
        <v>0</v>
      </c>
      <c r="M59" s="797"/>
    </row>
    <row r="60" spans="1:13" ht="30" customHeight="1">
      <c r="A60" s="779" t="str" cm="1">
        <f t="array" ref="A60">IF(OR($E60="",$E60="-"),
"-",
_xlfn.XLOOKUP($E60,
_xlfn.VSTACK(
'FTE, Salary-Wage, &amp; Benefits'!$U$15:$U$1000,
'Overtime &amp; Other Personnel'!$P$15:$P$150,
'Non-Personnel Operating'!$X$19:$X$3650),
_xlfn.VSTACK(
'FTE, Salary-Wage, &amp; Benefits'!$A$15:$A$1000,
'Overtime &amp; Other Personnel'!$A$15:$A$150,
'Non-Personnel Operating'!$A$19:$A$3650),
"-",0,1))</f>
        <v>-</v>
      </c>
      <c r="B60" s="780" t="str">
        <f t="shared" si="16"/>
        <v>-</v>
      </c>
      <c r="C60" s="781" t="str" cm="1">
        <f t="array" ref="C60">IF(OR($E60="",$E60="-"),
"-",
_xlfn.XLOOKUP($E60,
_xlfn.VSTACK(
'FTE, Salary-Wage, &amp; Benefits'!$U$15:$U$1000,
'Overtime &amp; Other Personnel'!$P$15:$P$150,
'Non-Personnel Operating'!$X$19:$X$3650),
_xlfn.VSTACK(
'FTE, Salary-Wage, &amp; Benefits'!$D$15:$D$1000,
'Overtime &amp; Other Personnel'!$D$15:$D$150,
'Non-Personnel Operating'!$D$19:$D$3650),
"-",0,1))</f>
        <v>-</v>
      </c>
      <c r="D60" s="782" t="str">
        <f t="shared" ref="D60" si="59">IFERROR(VLOOKUP(C60,Fund.Metadata,4,FALSE),"-")</f>
        <v>-</v>
      </c>
      <c r="E60" s="780"/>
      <c r="F60" s="813" t="str" cm="1">
        <f t="array" ref="F60">IF(OR($E60="",$E60="-"),
"-",
_xlfn.XLOOKUP($E60,
_xlfn.VSTACK(
'FTE, Salary-Wage, &amp; Benefits'!$U$15:$U$1000,
'Overtime &amp; Other Personnel'!$P$15:$P$150,
'Non-Personnel Operating'!$X$19:$X$3650),
_xlfn.VSTACK(
'FTE, Salary-Wage, &amp; Benefits'!$L$15:$L$1000,
'Overtime &amp; Other Personnel'!$N$15:$N$150,
'Non-Personnel Operating'!$O$19:$O$3650),
"-",0,1))</f>
        <v>-</v>
      </c>
      <c r="G60" s="810" t="str" cm="1">
        <f t="array" ref="G60">IF(OR($E60="",$E60="-"),
"-",
_xlfn.XLOOKUP($E60,
_xlfn.VSTACK(
'FTE, Salary-Wage, &amp; Benefits'!$U$15:$U$1000,
'Overtime &amp; Other Personnel'!$P$15:$P$150,
'Non-Personnel Operating'!$X$19:$X$3650),
_xlfn.VSTACK(
'FTE, Salary-Wage, &amp; Benefits'!$M$15:$M$1000,
'Overtime &amp; Other Personnel'!$O$15:$O$150,
'Non-Personnel Operating'!$P$19:$P$3650),
"-",0,1))</f>
        <v>-</v>
      </c>
      <c r="H60" s="783">
        <f>SUMIFS('FTE, Salary-Wage, &amp; Benefits'!$X$15:$X$1000,'FTE, Salary-Wage, &amp; Benefits'!$U$15:$U$1000,$E60)</f>
        <v>0</v>
      </c>
      <c r="I60" s="784">
        <f>SUMIFS('FTE, Salary-Wage, &amp; Benefits'!$AI$15:$AI$1000,'FTE, Salary-Wage, &amp; Benefits'!$U$15:$U$1000,$E60)</f>
        <v>0</v>
      </c>
      <c r="J60" s="785">
        <f>SUMIFS('Overtime &amp; Other Personnel'!$Y$15:$Y$150,'Overtime &amp; Other Personnel'!$P$15:$P$150,$E60)</f>
        <v>0</v>
      </c>
      <c r="K60" s="786">
        <f>SUMIFS('Non-Personnel Operating'!$Z$19:$Z$3650,'Non-Personnel Operating'!$X$19:$X$3650,$E60)</f>
        <v>0</v>
      </c>
      <c r="L60" s="787">
        <f t="shared" si="18"/>
        <v>0</v>
      </c>
      <c r="M60" s="788"/>
    </row>
    <row r="61" spans="1:13" ht="30" customHeight="1">
      <c r="A61" s="789" t="str" cm="1">
        <f t="array" ref="A61">IF(OR($E61="",$E61="-"),
"-",
_xlfn.XLOOKUP($E61,
_xlfn.VSTACK(
'FTE, Salary-Wage, &amp; Benefits'!$U$15:$U$1000,
'Overtime &amp; Other Personnel'!$P$15:$P$150,
'Non-Personnel Operating'!$X$19:$X$3650),
_xlfn.VSTACK(
'FTE, Salary-Wage, &amp; Benefits'!$A$15:$A$1000,
'Overtime &amp; Other Personnel'!$A$15:$A$150,
'Non-Personnel Operating'!$A$19:$A$3650),
"-",0,1))</f>
        <v>-</v>
      </c>
      <c r="B61" s="790" t="str">
        <f t="shared" si="16"/>
        <v>-</v>
      </c>
      <c r="C61" s="791" t="str" cm="1">
        <f t="array" ref="C61">IF(OR($E61="",$E61="-"),
"-",
_xlfn.XLOOKUP($E61,
_xlfn.VSTACK(
'FTE, Salary-Wage, &amp; Benefits'!$U$15:$U$1000,
'Overtime &amp; Other Personnel'!$P$15:$P$150,
'Non-Personnel Operating'!$X$19:$X$3650),
_xlfn.VSTACK(
'FTE, Salary-Wage, &amp; Benefits'!$D$15:$D$1000,
'Overtime &amp; Other Personnel'!$D$15:$D$150,
'Non-Personnel Operating'!$D$19:$D$3650),
"-",0,1))</f>
        <v>-</v>
      </c>
      <c r="D61" s="807" t="str">
        <f t="shared" ref="D61" si="60">IFERROR(VLOOKUP(C61,Fund.Metadata,4,FALSE),"-")</f>
        <v>-</v>
      </c>
      <c r="E61" s="790"/>
      <c r="F61" s="812" t="str" cm="1">
        <f t="array" ref="F61">IF(OR($E61="",$E61="-"),
"-",
_xlfn.XLOOKUP($E61,
_xlfn.VSTACK(
'FTE, Salary-Wage, &amp; Benefits'!$U$15:$U$1000,
'Overtime &amp; Other Personnel'!$P$15:$P$150,
'Non-Personnel Operating'!$X$19:$X$3650),
_xlfn.VSTACK(
'FTE, Salary-Wage, &amp; Benefits'!$L$15:$L$1000,
'Overtime &amp; Other Personnel'!$N$15:$N$150,
'Non-Personnel Operating'!$O$19:$O$3650),
"-",0,1))</f>
        <v>-</v>
      </c>
      <c r="G61" s="809" t="str" cm="1">
        <f t="array" ref="G61">IF(OR($E61="",$E61="-"),
"-",
_xlfn.XLOOKUP($E61,
_xlfn.VSTACK(
'FTE, Salary-Wage, &amp; Benefits'!$U$15:$U$1000,
'Overtime &amp; Other Personnel'!$P$15:$P$150,
'Non-Personnel Operating'!$X$19:$X$3650),
_xlfn.VSTACK(
'FTE, Salary-Wage, &amp; Benefits'!$M$15:$M$1000,
'Overtime &amp; Other Personnel'!$O$15:$O$150,
'Non-Personnel Operating'!$P$19:$P$3650),
"-",0,1))</f>
        <v>-</v>
      </c>
      <c r="H61" s="792">
        <f>SUMIFS('FTE, Salary-Wage, &amp; Benefits'!$X$15:$X$1000,'FTE, Salary-Wage, &amp; Benefits'!$U$15:$U$1000,$E61)</f>
        <v>0</v>
      </c>
      <c r="I61" s="793">
        <f>SUMIFS('FTE, Salary-Wage, &amp; Benefits'!$AI$15:$AI$1000,'FTE, Salary-Wage, &amp; Benefits'!$U$15:$U$1000,$E61)</f>
        <v>0</v>
      </c>
      <c r="J61" s="794">
        <f>SUMIFS('Overtime &amp; Other Personnel'!$Y$15:$Y$150,'Overtime &amp; Other Personnel'!$P$15:$P$150,$E61)</f>
        <v>0</v>
      </c>
      <c r="K61" s="795">
        <f>SUMIFS('Non-Personnel Operating'!$Z$19:$Z$3650,'Non-Personnel Operating'!$X$19:$X$3650,$E61)</f>
        <v>0</v>
      </c>
      <c r="L61" s="796">
        <f t="shared" si="18"/>
        <v>0</v>
      </c>
      <c r="M61" s="797"/>
    </row>
    <row r="62" spans="1:13" ht="30" customHeight="1">
      <c r="A62" s="779" t="str" cm="1">
        <f t="array" ref="A62">IF(OR($E62="",$E62="-"),
"-",
_xlfn.XLOOKUP($E62,
_xlfn.VSTACK(
'FTE, Salary-Wage, &amp; Benefits'!$U$15:$U$1000,
'Overtime &amp; Other Personnel'!$P$15:$P$150,
'Non-Personnel Operating'!$X$19:$X$3650),
_xlfn.VSTACK(
'FTE, Salary-Wage, &amp; Benefits'!$A$15:$A$1000,
'Overtime &amp; Other Personnel'!$A$15:$A$150,
'Non-Personnel Operating'!$A$19:$A$3650),
"-",0,1))</f>
        <v>-</v>
      </c>
      <c r="B62" s="780" t="str">
        <f t="shared" si="16"/>
        <v>-</v>
      </c>
      <c r="C62" s="781" t="str" cm="1">
        <f t="array" ref="C62">IF(OR($E62="",$E62="-"),
"-",
_xlfn.XLOOKUP($E62,
_xlfn.VSTACK(
'FTE, Salary-Wage, &amp; Benefits'!$U$15:$U$1000,
'Overtime &amp; Other Personnel'!$P$15:$P$150,
'Non-Personnel Operating'!$X$19:$X$3650),
_xlfn.VSTACK(
'FTE, Salary-Wage, &amp; Benefits'!$D$15:$D$1000,
'Overtime &amp; Other Personnel'!$D$15:$D$150,
'Non-Personnel Operating'!$D$19:$D$3650),
"-",0,1))</f>
        <v>-</v>
      </c>
      <c r="D62" s="782" t="str">
        <f t="shared" ref="D62" si="61">IFERROR(VLOOKUP(C62,Fund.Metadata,4,FALSE),"-")</f>
        <v>-</v>
      </c>
      <c r="E62" s="780"/>
      <c r="F62" s="813" t="str" cm="1">
        <f t="array" ref="F62">IF(OR($E62="",$E62="-"),
"-",
_xlfn.XLOOKUP($E62,
_xlfn.VSTACK(
'FTE, Salary-Wage, &amp; Benefits'!$U$15:$U$1000,
'Overtime &amp; Other Personnel'!$P$15:$P$150,
'Non-Personnel Operating'!$X$19:$X$3650),
_xlfn.VSTACK(
'FTE, Salary-Wage, &amp; Benefits'!$L$15:$L$1000,
'Overtime &amp; Other Personnel'!$N$15:$N$150,
'Non-Personnel Operating'!$O$19:$O$3650),
"-",0,1))</f>
        <v>-</v>
      </c>
      <c r="G62" s="810" t="str" cm="1">
        <f t="array" ref="G62">IF(OR($E62="",$E62="-"),
"-",
_xlfn.XLOOKUP($E62,
_xlfn.VSTACK(
'FTE, Salary-Wage, &amp; Benefits'!$U$15:$U$1000,
'Overtime &amp; Other Personnel'!$P$15:$P$150,
'Non-Personnel Operating'!$X$19:$X$3650),
_xlfn.VSTACK(
'FTE, Salary-Wage, &amp; Benefits'!$M$15:$M$1000,
'Overtime &amp; Other Personnel'!$O$15:$O$150,
'Non-Personnel Operating'!$P$19:$P$3650),
"-",0,1))</f>
        <v>-</v>
      </c>
      <c r="H62" s="783">
        <f>SUMIFS('FTE, Salary-Wage, &amp; Benefits'!$X$15:$X$1000,'FTE, Salary-Wage, &amp; Benefits'!$U$15:$U$1000,$E62)</f>
        <v>0</v>
      </c>
      <c r="I62" s="784">
        <f>SUMIFS('FTE, Salary-Wage, &amp; Benefits'!$AI$15:$AI$1000,'FTE, Salary-Wage, &amp; Benefits'!$U$15:$U$1000,$E62)</f>
        <v>0</v>
      </c>
      <c r="J62" s="785">
        <f>SUMIFS('Overtime &amp; Other Personnel'!$Y$15:$Y$150,'Overtime &amp; Other Personnel'!$P$15:$P$150,$E62)</f>
        <v>0</v>
      </c>
      <c r="K62" s="786">
        <f>SUMIFS('Non-Personnel Operating'!$Z$19:$Z$3650,'Non-Personnel Operating'!$X$19:$X$3650,$E62)</f>
        <v>0</v>
      </c>
      <c r="L62" s="787">
        <f t="shared" si="18"/>
        <v>0</v>
      </c>
      <c r="M62" s="788"/>
    </row>
    <row r="63" spans="1:13" ht="30" customHeight="1">
      <c r="A63" s="789" t="str" cm="1">
        <f t="array" ref="A63">IF(OR($E63="",$E63="-"),
"-",
_xlfn.XLOOKUP($E63,
_xlfn.VSTACK(
'FTE, Salary-Wage, &amp; Benefits'!$U$15:$U$1000,
'Overtime &amp; Other Personnel'!$P$15:$P$150,
'Non-Personnel Operating'!$X$19:$X$3650),
_xlfn.VSTACK(
'FTE, Salary-Wage, &amp; Benefits'!$A$15:$A$1000,
'Overtime &amp; Other Personnel'!$A$15:$A$150,
'Non-Personnel Operating'!$A$19:$A$3650),
"-",0,1))</f>
        <v>-</v>
      </c>
      <c r="B63" s="790" t="str">
        <f t="shared" si="16"/>
        <v>-</v>
      </c>
      <c r="C63" s="791" t="str" cm="1">
        <f t="array" ref="C63">IF(OR($E63="",$E63="-"),
"-",
_xlfn.XLOOKUP($E63,
_xlfn.VSTACK(
'FTE, Salary-Wage, &amp; Benefits'!$U$15:$U$1000,
'Overtime &amp; Other Personnel'!$P$15:$P$150,
'Non-Personnel Operating'!$X$19:$X$3650),
_xlfn.VSTACK(
'FTE, Salary-Wage, &amp; Benefits'!$D$15:$D$1000,
'Overtime &amp; Other Personnel'!$D$15:$D$150,
'Non-Personnel Operating'!$D$19:$D$3650),
"-",0,1))</f>
        <v>-</v>
      </c>
      <c r="D63" s="807" t="str">
        <f t="shared" ref="D63" si="62">IFERROR(VLOOKUP(C63,Fund.Metadata,4,FALSE),"-")</f>
        <v>-</v>
      </c>
      <c r="E63" s="790"/>
      <c r="F63" s="812" t="str" cm="1">
        <f t="array" ref="F63">IF(OR($E63="",$E63="-"),
"-",
_xlfn.XLOOKUP($E63,
_xlfn.VSTACK(
'FTE, Salary-Wage, &amp; Benefits'!$U$15:$U$1000,
'Overtime &amp; Other Personnel'!$P$15:$P$150,
'Non-Personnel Operating'!$X$19:$X$3650),
_xlfn.VSTACK(
'FTE, Salary-Wage, &amp; Benefits'!$L$15:$L$1000,
'Overtime &amp; Other Personnel'!$N$15:$N$150,
'Non-Personnel Operating'!$O$19:$O$3650),
"-",0,1))</f>
        <v>-</v>
      </c>
      <c r="G63" s="809" t="str" cm="1">
        <f t="array" ref="G63">IF(OR($E63="",$E63="-"),
"-",
_xlfn.XLOOKUP($E63,
_xlfn.VSTACK(
'FTE, Salary-Wage, &amp; Benefits'!$U$15:$U$1000,
'Overtime &amp; Other Personnel'!$P$15:$P$150,
'Non-Personnel Operating'!$X$19:$X$3650),
_xlfn.VSTACK(
'FTE, Salary-Wage, &amp; Benefits'!$M$15:$M$1000,
'Overtime &amp; Other Personnel'!$O$15:$O$150,
'Non-Personnel Operating'!$P$19:$P$3650),
"-",0,1))</f>
        <v>-</v>
      </c>
      <c r="H63" s="792">
        <f>SUMIFS('FTE, Salary-Wage, &amp; Benefits'!$X$15:$X$1000,'FTE, Salary-Wage, &amp; Benefits'!$U$15:$U$1000,$E63)</f>
        <v>0</v>
      </c>
      <c r="I63" s="793">
        <f>SUMIFS('FTE, Salary-Wage, &amp; Benefits'!$AI$15:$AI$1000,'FTE, Salary-Wage, &amp; Benefits'!$U$15:$U$1000,$E63)</f>
        <v>0</v>
      </c>
      <c r="J63" s="794">
        <f>SUMIFS('Overtime &amp; Other Personnel'!$Y$15:$Y$150,'Overtime &amp; Other Personnel'!$P$15:$P$150,$E63)</f>
        <v>0</v>
      </c>
      <c r="K63" s="795">
        <f>SUMIFS('Non-Personnel Operating'!$Z$19:$Z$3650,'Non-Personnel Operating'!$X$19:$X$3650,$E63)</f>
        <v>0</v>
      </c>
      <c r="L63" s="796">
        <f t="shared" si="18"/>
        <v>0</v>
      </c>
      <c r="M63" s="797"/>
    </row>
    <row r="64" spans="1:13" ht="30" customHeight="1">
      <c r="A64" s="779" t="str" cm="1">
        <f t="array" ref="A64">IF(OR($E64="",$E64="-"),
"-",
_xlfn.XLOOKUP($E64,
_xlfn.VSTACK(
'FTE, Salary-Wage, &amp; Benefits'!$U$15:$U$1000,
'Overtime &amp; Other Personnel'!$P$15:$P$150,
'Non-Personnel Operating'!$X$19:$X$3650),
_xlfn.VSTACK(
'FTE, Salary-Wage, &amp; Benefits'!$A$15:$A$1000,
'Overtime &amp; Other Personnel'!$A$15:$A$150,
'Non-Personnel Operating'!$A$19:$A$3650),
"-",0,1))</f>
        <v>-</v>
      </c>
      <c r="B64" s="780" t="str">
        <f t="shared" si="16"/>
        <v>-</v>
      </c>
      <c r="C64" s="781" t="str" cm="1">
        <f t="array" ref="C64">IF(OR($E64="",$E64="-"),
"-",
_xlfn.XLOOKUP($E64,
_xlfn.VSTACK(
'FTE, Salary-Wage, &amp; Benefits'!$U$15:$U$1000,
'Overtime &amp; Other Personnel'!$P$15:$P$150,
'Non-Personnel Operating'!$X$19:$X$3650),
_xlfn.VSTACK(
'FTE, Salary-Wage, &amp; Benefits'!$D$15:$D$1000,
'Overtime &amp; Other Personnel'!$D$15:$D$150,
'Non-Personnel Operating'!$D$19:$D$3650),
"-",0,1))</f>
        <v>-</v>
      </c>
      <c r="D64" s="782" t="str">
        <f t="shared" ref="D64" si="63">IFERROR(VLOOKUP(C64,Fund.Metadata,4,FALSE),"-")</f>
        <v>-</v>
      </c>
      <c r="E64" s="780"/>
      <c r="F64" s="813" t="str" cm="1">
        <f t="array" ref="F64">IF(OR($E64="",$E64="-"),
"-",
_xlfn.XLOOKUP($E64,
_xlfn.VSTACK(
'FTE, Salary-Wage, &amp; Benefits'!$U$15:$U$1000,
'Overtime &amp; Other Personnel'!$P$15:$P$150,
'Non-Personnel Operating'!$X$19:$X$3650),
_xlfn.VSTACK(
'FTE, Salary-Wage, &amp; Benefits'!$L$15:$L$1000,
'Overtime &amp; Other Personnel'!$N$15:$N$150,
'Non-Personnel Operating'!$O$19:$O$3650),
"-",0,1))</f>
        <v>-</v>
      </c>
      <c r="G64" s="810" t="str" cm="1">
        <f t="array" ref="G64">IF(OR($E64="",$E64="-"),
"-",
_xlfn.XLOOKUP($E64,
_xlfn.VSTACK(
'FTE, Salary-Wage, &amp; Benefits'!$U$15:$U$1000,
'Overtime &amp; Other Personnel'!$P$15:$P$150,
'Non-Personnel Operating'!$X$19:$X$3650),
_xlfn.VSTACK(
'FTE, Salary-Wage, &amp; Benefits'!$M$15:$M$1000,
'Overtime &amp; Other Personnel'!$O$15:$O$150,
'Non-Personnel Operating'!$P$19:$P$3650),
"-",0,1))</f>
        <v>-</v>
      </c>
      <c r="H64" s="783">
        <f>SUMIFS('FTE, Salary-Wage, &amp; Benefits'!$X$15:$X$1000,'FTE, Salary-Wage, &amp; Benefits'!$U$15:$U$1000,$E64)</f>
        <v>0</v>
      </c>
      <c r="I64" s="784">
        <f>SUMIFS('FTE, Salary-Wage, &amp; Benefits'!$AI$15:$AI$1000,'FTE, Salary-Wage, &amp; Benefits'!$U$15:$U$1000,$E64)</f>
        <v>0</v>
      </c>
      <c r="J64" s="785">
        <f>SUMIFS('Overtime &amp; Other Personnel'!$Y$15:$Y$150,'Overtime &amp; Other Personnel'!$P$15:$P$150,$E64)</f>
        <v>0</v>
      </c>
      <c r="K64" s="786">
        <f>SUMIFS('Non-Personnel Operating'!$Z$19:$Z$3650,'Non-Personnel Operating'!$X$19:$X$3650,$E64)</f>
        <v>0</v>
      </c>
      <c r="L64" s="787">
        <f t="shared" si="18"/>
        <v>0</v>
      </c>
      <c r="M64" s="788"/>
    </row>
    <row r="65" spans="1:13" ht="30" customHeight="1">
      <c r="A65" s="789" t="str" cm="1">
        <f t="array" ref="A65">IF(OR($E65="",$E65="-"),
"-",
_xlfn.XLOOKUP($E65,
_xlfn.VSTACK(
'FTE, Salary-Wage, &amp; Benefits'!$U$15:$U$1000,
'Overtime &amp; Other Personnel'!$P$15:$P$150,
'Non-Personnel Operating'!$X$19:$X$3650),
_xlfn.VSTACK(
'FTE, Salary-Wage, &amp; Benefits'!$A$15:$A$1000,
'Overtime &amp; Other Personnel'!$A$15:$A$150,
'Non-Personnel Operating'!$A$19:$A$3650),
"-",0,1))</f>
        <v>-</v>
      </c>
      <c r="B65" s="790" t="str">
        <f t="shared" si="16"/>
        <v>-</v>
      </c>
      <c r="C65" s="791" t="str" cm="1">
        <f t="array" ref="C65">IF(OR($E65="",$E65="-"),
"-",
_xlfn.XLOOKUP($E65,
_xlfn.VSTACK(
'FTE, Salary-Wage, &amp; Benefits'!$U$15:$U$1000,
'Overtime &amp; Other Personnel'!$P$15:$P$150,
'Non-Personnel Operating'!$X$19:$X$3650),
_xlfn.VSTACK(
'FTE, Salary-Wage, &amp; Benefits'!$D$15:$D$1000,
'Overtime &amp; Other Personnel'!$D$15:$D$150,
'Non-Personnel Operating'!$D$19:$D$3650),
"-",0,1))</f>
        <v>-</v>
      </c>
      <c r="D65" s="807" t="str">
        <f t="shared" ref="D65" si="64">IFERROR(VLOOKUP(C65,Fund.Metadata,4,FALSE),"-")</f>
        <v>-</v>
      </c>
      <c r="E65" s="790"/>
      <c r="F65" s="812" t="str" cm="1">
        <f t="array" ref="F65">IF(OR($E65="",$E65="-"),
"-",
_xlfn.XLOOKUP($E65,
_xlfn.VSTACK(
'FTE, Salary-Wage, &amp; Benefits'!$U$15:$U$1000,
'Overtime &amp; Other Personnel'!$P$15:$P$150,
'Non-Personnel Operating'!$X$19:$X$3650),
_xlfn.VSTACK(
'FTE, Salary-Wage, &amp; Benefits'!$L$15:$L$1000,
'Overtime &amp; Other Personnel'!$N$15:$N$150,
'Non-Personnel Operating'!$O$19:$O$3650),
"-",0,1))</f>
        <v>-</v>
      </c>
      <c r="G65" s="809" t="str" cm="1">
        <f t="array" ref="G65">IF(OR($E65="",$E65="-"),
"-",
_xlfn.XLOOKUP($E65,
_xlfn.VSTACK(
'FTE, Salary-Wage, &amp; Benefits'!$U$15:$U$1000,
'Overtime &amp; Other Personnel'!$P$15:$P$150,
'Non-Personnel Operating'!$X$19:$X$3650),
_xlfn.VSTACK(
'FTE, Salary-Wage, &amp; Benefits'!$M$15:$M$1000,
'Overtime &amp; Other Personnel'!$O$15:$O$150,
'Non-Personnel Operating'!$P$19:$P$3650),
"-",0,1))</f>
        <v>-</v>
      </c>
      <c r="H65" s="792">
        <f>SUMIFS('FTE, Salary-Wage, &amp; Benefits'!$X$15:$X$1000,'FTE, Salary-Wage, &amp; Benefits'!$U$15:$U$1000,$E65)</f>
        <v>0</v>
      </c>
      <c r="I65" s="793">
        <f>SUMIFS('FTE, Salary-Wage, &amp; Benefits'!$AI$15:$AI$1000,'FTE, Salary-Wage, &amp; Benefits'!$U$15:$U$1000,$E65)</f>
        <v>0</v>
      </c>
      <c r="J65" s="794">
        <f>SUMIFS('Overtime &amp; Other Personnel'!$Y$15:$Y$150,'Overtime &amp; Other Personnel'!$P$15:$P$150,$E65)</f>
        <v>0</v>
      </c>
      <c r="K65" s="795">
        <f>SUMIFS('Non-Personnel Operating'!$Z$19:$Z$3650,'Non-Personnel Operating'!$X$19:$X$3650,$E65)</f>
        <v>0</v>
      </c>
      <c r="L65" s="796">
        <f t="shared" si="18"/>
        <v>0</v>
      </c>
      <c r="M65" s="797"/>
    </row>
    <row r="66" spans="1:13" ht="30" customHeight="1">
      <c r="A66" s="779" t="str" cm="1">
        <f t="array" ref="A66">IF(OR($E66="",$E66="-"),
"-",
_xlfn.XLOOKUP($E66,
_xlfn.VSTACK(
'FTE, Salary-Wage, &amp; Benefits'!$U$15:$U$1000,
'Overtime &amp; Other Personnel'!$P$15:$P$150,
'Non-Personnel Operating'!$X$19:$X$3650),
_xlfn.VSTACK(
'FTE, Salary-Wage, &amp; Benefits'!$A$15:$A$1000,
'Overtime &amp; Other Personnel'!$A$15:$A$150,
'Non-Personnel Operating'!$A$19:$A$3650),
"-",0,1))</f>
        <v>-</v>
      </c>
      <c r="B66" s="780" t="str">
        <f t="shared" si="16"/>
        <v>-</v>
      </c>
      <c r="C66" s="781" t="str" cm="1">
        <f t="array" ref="C66">IF(OR($E66="",$E66="-"),
"-",
_xlfn.XLOOKUP($E66,
_xlfn.VSTACK(
'FTE, Salary-Wage, &amp; Benefits'!$U$15:$U$1000,
'Overtime &amp; Other Personnel'!$P$15:$P$150,
'Non-Personnel Operating'!$X$19:$X$3650),
_xlfn.VSTACK(
'FTE, Salary-Wage, &amp; Benefits'!$D$15:$D$1000,
'Overtime &amp; Other Personnel'!$D$15:$D$150,
'Non-Personnel Operating'!$D$19:$D$3650),
"-",0,1))</f>
        <v>-</v>
      </c>
      <c r="D66" s="782" t="str">
        <f t="shared" ref="D66" si="65">IFERROR(VLOOKUP(C66,Fund.Metadata,4,FALSE),"-")</f>
        <v>-</v>
      </c>
      <c r="E66" s="780"/>
      <c r="F66" s="813" t="str" cm="1">
        <f t="array" ref="F66">IF(OR($E66="",$E66="-"),
"-",
_xlfn.XLOOKUP($E66,
_xlfn.VSTACK(
'FTE, Salary-Wage, &amp; Benefits'!$U$15:$U$1000,
'Overtime &amp; Other Personnel'!$P$15:$P$150,
'Non-Personnel Operating'!$X$19:$X$3650),
_xlfn.VSTACK(
'FTE, Salary-Wage, &amp; Benefits'!$L$15:$L$1000,
'Overtime &amp; Other Personnel'!$N$15:$N$150,
'Non-Personnel Operating'!$O$19:$O$3650),
"-",0,1))</f>
        <v>-</v>
      </c>
      <c r="G66" s="810" t="str" cm="1">
        <f t="array" ref="G66">IF(OR($E66="",$E66="-"),
"-",
_xlfn.XLOOKUP($E66,
_xlfn.VSTACK(
'FTE, Salary-Wage, &amp; Benefits'!$U$15:$U$1000,
'Overtime &amp; Other Personnel'!$P$15:$P$150,
'Non-Personnel Operating'!$X$19:$X$3650),
_xlfn.VSTACK(
'FTE, Salary-Wage, &amp; Benefits'!$M$15:$M$1000,
'Overtime &amp; Other Personnel'!$O$15:$O$150,
'Non-Personnel Operating'!$P$19:$P$3650),
"-",0,1))</f>
        <v>-</v>
      </c>
      <c r="H66" s="783">
        <f>SUMIFS('FTE, Salary-Wage, &amp; Benefits'!$X$15:$X$1000,'FTE, Salary-Wage, &amp; Benefits'!$U$15:$U$1000,$E66)</f>
        <v>0</v>
      </c>
      <c r="I66" s="784">
        <f>SUMIFS('FTE, Salary-Wage, &amp; Benefits'!$AI$15:$AI$1000,'FTE, Salary-Wage, &amp; Benefits'!$U$15:$U$1000,$E66)</f>
        <v>0</v>
      </c>
      <c r="J66" s="785">
        <f>SUMIFS('Overtime &amp; Other Personnel'!$Y$15:$Y$150,'Overtime &amp; Other Personnel'!$P$15:$P$150,$E66)</f>
        <v>0</v>
      </c>
      <c r="K66" s="786">
        <f>SUMIFS('Non-Personnel Operating'!$Z$19:$Z$3650,'Non-Personnel Operating'!$X$19:$X$3650,$E66)</f>
        <v>0</v>
      </c>
      <c r="L66" s="787">
        <f t="shared" si="18"/>
        <v>0</v>
      </c>
      <c r="M66" s="788"/>
    </row>
    <row r="67" spans="1:13" ht="30" customHeight="1">
      <c r="A67" s="789" t="str" cm="1">
        <f t="array" ref="A67">IF(OR($E67="",$E67="-"),
"-",
_xlfn.XLOOKUP($E67,
_xlfn.VSTACK(
'FTE, Salary-Wage, &amp; Benefits'!$U$15:$U$1000,
'Overtime &amp; Other Personnel'!$P$15:$P$150,
'Non-Personnel Operating'!$X$19:$X$3650),
_xlfn.VSTACK(
'FTE, Salary-Wage, &amp; Benefits'!$A$15:$A$1000,
'Overtime &amp; Other Personnel'!$A$15:$A$150,
'Non-Personnel Operating'!$A$19:$A$3650),
"-",0,1))</f>
        <v>-</v>
      </c>
      <c r="B67" s="790" t="str">
        <f t="shared" si="16"/>
        <v>-</v>
      </c>
      <c r="C67" s="791" t="str" cm="1">
        <f t="array" ref="C67">IF(OR($E67="",$E67="-"),
"-",
_xlfn.XLOOKUP($E67,
_xlfn.VSTACK(
'FTE, Salary-Wage, &amp; Benefits'!$U$15:$U$1000,
'Overtime &amp; Other Personnel'!$P$15:$P$150,
'Non-Personnel Operating'!$X$19:$X$3650),
_xlfn.VSTACK(
'FTE, Salary-Wage, &amp; Benefits'!$D$15:$D$1000,
'Overtime &amp; Other Personnel'!$D$15:$D$150,
'Non-Personnel Operating'!$D$19:$D$3650),
"-",0,1))</f>
        <v>-</v>
      </c>
      <c r="D67" s="807" t="str">
        <f t="shared" ref="D67" si="66">IFERROR(VLOOKUP(C67,Fund.Metadata,4,FALSE),"-")</f>
        <v>-</v>
      </c>
      <c r="E67" s="790"/>
      <c r="F67" s="812" t="str" cm="1">
        <f t="array" ref="F67">IF(OR($E67="",$E67="-"),
"-",
_xlfn.XLOOKUP($E67,
_xlfn.VSTACK(
'FTE, Salary-Wage, &amp; Benefits'!$U$15:$U$1000,
'Overtime &amp; Other Personnel'!$P$15:$P$150,
'Non-Personnel Operating'!$X$19:$X$3650),
_xlfn.VSTACK(
'FTE, Salary-Wage, &amp; Benefits'!$L$15:$L$1000,
'Overtime &amp; Other Personnel'!$N$15:$N$150,
'Non-Personnel Operating'!$O$19:$O$3650),
"-",0,1))</f>
        <v>-</v>
      </c>
      <c r="G67" s="809" t="str" cm="1">
        <f t="array" ref="G67">IF(OR($E67="",$E67="-"),
"-",
_xlfn.XLOOKUP($E67,
_xlfn.VSTACK(
'FTE, Salary-Wage, &amp; Benefits'!$U$15:$U$1000,
'Overtime &amp; Other Personnel'!$P$15:$P$150,
'Non-Personnel Operating'!$X$19:$X$3650),
_xlfn.VSTACK(
'FTE, Salary-Wage, &amp; Benefits'!$M$15:$M$1000,
'Overtime &amp; Other Personnel'!$O$15:$O$150,
'Non-Personnel Operating'!$P$19:$P$3650),
"-",0,1))</f>
        <v>-</v>
      </c>
      <c r="H67" s="792">
        <f>SUMIFS('FTE, Salary-Wage, &amp; Benefits'!$X$15:$X$1000,'FTE, Salary-Wage, &amp; Benefits'!$U$15:$U$1000,$E67)</f>
        <v>0</v>
      </c>
      <c r="I67" s="793">
        <f>SUMIFS('FTE, Salary-Wage, &amp; Benefits'!$AI$15:$AI$1000,'FTE, Salary-Wage, &amp; Benefits'!$U$15:$U$1000,$E67)</f>
        <v>0</v>
      </c>
      <c r="J67" s="794">
        <f>SUMIFS('Overtime &amp; Other Personnel'!$Y$15:$Y$150,'Overtime &amp; Other Personnel'!$P$15:$P$150,$E67)</f>
        <v>0</v>
      </c>
      <c r="K67" s="795">
        <f>SUMIFS('Non-Personnel Operating'!$Z$19:$Z$3650,'Non-Personnel Operating'!$X$19:$X$3650,$E67)</f>
        <v>0</v>
      </c>
      <c r="L67" s="796">
        <f t="shared" si="18"/>
        <v>0</v>
      </c>
      <c r="M67" s="797"/>
    </row>
    <row r="68" spans="1:13" ht="30" customHeight="1">
      <c r="A68" s="779" t="str" cm="1">
        <f t="array" ref="A68">IF(OR($E68="",$E68="-"),
"-",
_xlfn.XLOOKUP($E68,
_xlfn.VSTACK(
'FTE, Salary-Wage, &amp; Benefits'!$U$15:$U$1000,
'Overtime &amp; Other Personnel'!$P$15:$P$150,
'Non-Personnel Operating'!$X$19:$X$3650),
_xlfn.VSTACK(
'FTE, Salary-Wage, &amp; Benefits'!$A$15:$A$1000,
'Overtime &amp; Other Personnel'!$A$15:$A$150,
'Non-Personnel Operating'!$A$19:$A$3650),
"-",0,1))</f>
        <v>-</v>
      </c>
      <c r="B68" s="780" t="str">
        <f t="shared" si="16"/>
        <v>-</v>
      </c>
      <c r="C68" s="781" t="str" cm="1">
        <f t="array" ref="C68">IF(OR($E68="",$E68="-"),
"-",
_xlfn.XLOOKUP($E68,
_xlfn.VSTACK(
'FTE, Salary-Wage, &amp; Benefits'!$U$15:$U$1000,
'Overtime &amp; Other Personnel'!$P$15:$P$150,
'Non-Personnel Operating'!$X$19:$X$3650),
_xlfn.VSTACK(
'FTE, Salary-Wage, &amp; Benefits'!$D$15:$D$1000,
'Overtime &amp; Other Personnel'!$D$15:$D$150,
'Non-Personnel Operating'!$D$19:$D$3650),
"-",0,1))</f>
        <v>-</v>
      </c>
      <c r="D68" s="782" t="str">
        <f t="shared" ref="D68" si="67">IFERROR(VLOOKUP(C68,Fund.Metadata,4,FALSE),"-")</f>
        <v>-</v>
      </c>
      <c r="E68" s="780"/>
      <c r="F68" s="813" t="str" cm="1">
        <f t="array" ref="F68">IF(OR($E68="",$E68="-"),
"-",
_xlfn.XLOOKUP($E68,
_xlfn.VSTACK(
'FTE, Salary-Wage, &amp; Benefits'!$U$15:$U$1000,
'Overtime &amp; Other Personnel'!$P$15:$P$150,
'Non-Personnel Operating'!$X$19:$X$3650),
_xlfn.VSTACK(
'FTE, Salary-Wage, &amp; Benefits'!$L$15:$L$1000,
'Overtime &amp; Other Personnel'!$N$15:$N$150,
'Non-Personnel Operating'!$O$19:$O$3650),
"-",0,1))</f>
        <v>-</v>
      </c>
      <c r="G68" s="810" t="str" cm="1">
        <f t="array" ref="G68">IF(OR($E68="",$E68="-"),
"-",
_xlfn.XLOOKUP($E68,
_xlfn.VSTACK(
'FTE, Salary-Wage, &amp; Benefits'!$U$15:$U$1000,
'Overtime &amp; Other Personnel'!$P$15:$P$150,
'Non-Personnel Operating'!$X$19:$X$3650),
_xlfn.VSTACK(
'FTE, Salary-Wage, &amp; Benefits'!$M$15:$M$1000,
'Overtime &amp; Other Personnel'!$O$15:$O$150,
'Non-Personnel Operating'!$P$19:$P$3650),
"-",0,1))</f>
        <v>-</v>
      </c>
      <c r="H68" s="783">
        <f>SUMIFS('FTE, Salary-Wage, &amp; Benefits'!$X$15:$X$1000,'FTE, Salary-Wage, &amp; Benefits'!$U$15:$U$1000,$E68)</f>
        <v>0</v>
      </c>
      <c r="I68" s="784">
        <f>SUMIFS('FTE, Salary-Wage, &amp; Benefits'!$AI$15:$AI$1000,'FTE, Salary-Wage, &amp; Benefits'!$U$15:$U$1000,$E68)</f>
        <v>0</v>
      </c>
      <c r="J68" s="785">
        <f>SUMIFS('Overtime &amp; Other Personnel'!$Y$15:$Y$150,'Overtime &amp; Other Personnel'!$P$15:$P$150,$E68)</f>
        <v>0</v>
      </c>
      <c r="K68" s="786">
        <f>SUMIFS('Non-Personnel Operating'!$Z$19:$Z$3650,'Non-Personnel Operating'!$X$19:$X$3650,$E68)</f>
        <v>0</v>
      </c>
      <c r="L68" s="787">
        <f t="shared" si="18"/>
        <v>0</v>
      </c>
      <c r="M68" s="788"/>
    </row>
    <row r="69" spans="1:13" ht="30" customHeight="1">
      <c r="A69" s="789" t="str" cm="1">
        <f t="array" ref="A69">IF(OR($E69="",$E69="-"),
"-",
_xlfn.XLOOKUP($E69,
_xlfn.VSTACK(
'FTE, Salary-Wage, &amp; Benefits'!$U$15:$U$1000,
'Overtime &amp; Other Personnel'!$P$15:$P$150,
'Non-Personnel Operating'!$X$19:$X$3650),
_xlfn.VSTACK(
'FTE, Salary-Wage, &amp; Benefits'!$A$15:$A$1000,
'Overtime &amp; Other Personnel'!$A$15:$A$150,
'Non-Personnel Operating'!$A$19:$A$3650),
"-",0,1))</f>
        <v>-</v>
      </c>
      <c r="B69" s="790" t="str">
        <f t="shared" si="16"/>
        <v>-</v>
      </c>
      <c r="C69" s="791" t="str" cm="1">
        <f t="array" ref="C69">IF(OR($E69="",$E69="-"),
"-",
_xlfn.XLOOKUP($E69,
_xlfn.VSTACK(
'FTE, Salary-Wage, &amp; Benefits'!$U$15:$U$1000,
'Overtime &amp; Other Personnel'!$P$15:$P$150,
'Non-Personnel Operating'!$X$19:$X$3650),
_xlfn.VSTACK(
'FTE, Salary-Wage, &amp; Benefits'!$D$15:$D$1000,
'Overtime &amp; Other Personnel'!$D$15:$D$150,
'Non-Personnel Operating'!$D$19:$D$3650),
"-",0,1))</f>
        <v>-</v>
      </c>
      <c r="D69" s="807" t="str">
        <f t="shared" ref="D69" si="68">IFERROR(VLOOKUP(C69,Fund.Metadata,4,FALSE),"-")</f>
        <v>-</v>
      </c>
      <c r="E69" s="790"/>
      <c r="F69" s="812" t="str" cm="1">
        <f t="array" ref="F69">IF(OR($E69="",$E69="-"),
"-",
_xlfn.XLOOKUP($E69,
_xlfn.VSTACK(
'FTE, Salary-Wage, &amp; Benefits'!$U$15:$U$1000,
'Overtime &amp; Other Personnel'!$P$15:$P$150,
'Non-Personnel Operating'!$X$19:$X$3650),
_xlfn.VSTACK(
'FTE, Salary-Wage, &amp; Benefits'!$L$15:$L$1000,
'Overtime &amp; Other Personnel'!$N$15:$N$150,
'Non-Personnel Operating'!$O$19:$O$3650),
"-",0,1))</f>
        <v>-</v>
      </c>
      <c r="G69" s="809" t="str" cm="1">
        <f t="array" ref="G69">IF(OR($E69="",$E69="-"),
"-",
_xlfn.XLOOKUP($E69,
_xlfn.VSTACK(
'FTE, Salary-Wage, &amp; Benefits'!$U$15:$U$1000,
'Overtime &amp; Other Personnel'!$P$15:$P$150,
'Non-Personnel Operating'!$X$19:$X$3650),
_xlfn.VSTACK(
'FTE, Salary-Wage, &amp; Benefits'!$M$15:$M$1000,
'Overtime &amp; Other Personnel'!$O$15:$O$150,
'Non-Personnel Operating'!$P$19:$P$3650),
"-",0,1))</f>
        <v>-</v>
      </c>
      <c r="H69" s="792">
        <f>SUMIFS('FTE, Salary-Wage, &amp; Benefits'!$X$15:$X$1000,'FTE, Salary-Wage, &amp; Benefits'!$U$15:$U$1000,$E69)</f>
        <v>0</v>
      </c>
      <c r="I69" s="793">
        <f>SUMIFS('FTE, Salary-Wage, &amp; Benefits'!$AI$15:$AI$1000,'FTE, Salary-Wage, &amp; Benefits'!$U$15:$U$1000,$E69)</f>
        <v>0</v>
      </c>
      <c r="J69" s="794">
        <f>SUMIFS('Overtime &amp; Other Personnel'!$Y$15:$Y$150,'Overtime &amp; Other Personnel'!$P$15:$P$150,$E69)</f>
        <v>0</v>
      </c>
      <c r="K69" s="795">
        <f>SUMIFS('Non-Personnel Operating'!$Z$19:$Z$3650,'Non-Personnel Operating'!$X$19:$X$3650,$E69)</f>
        <v>0</v>
      </c>
      <c r="L69" s="796">
        <f t="shared" si="18"/>
        <v>0</v>
      </c>
      <c r="M69" s="797"/>
    </row>
    <row r="70" spans="1:13" ht="30" customHeight="1">
      <c r="A70" s="779" t="str" cm="1">
        <f t="array" ref="A70">IF(OR($E70="",$E70="-"),
"-",
_xlfn.XLOOKUP($E70,
_xlfn.VSTACK(
'FTE, Salary-Wage, &amp; Benefits'!$U$15:$U$1000,
'Overtime &amp; Other Personnel'!$P$15:$P$150,
'Non-Personnel Operating'!$X$19:$X$3650),
_xlfn.VSTACK(
'FTE, Salary-Wage, &amp; Benefits'!$A$15:$A$1000,
'Overtime &amp; Other Personnel'!$A$15:$A$150,
'Non-Personnel Operating'!$A$19:$A$3650),
"-",0,1))</f>
        <v>-</v>
      </c>
      <c r="B70" s="780" t="str">
        <f t="shared" si="16"/>
        <v>-</v>
      </c>
      <c r="C70" s="781" t="str" cm="1">
        <f t="array" ref="C70">IF(OR($E70="",$E70="-"),
"-",
_xlfn.XLOOKUP($E70,
_xlfn.VSTACK(
'FTE, Salary-Wage, &amp; Benefits'!$U$15:$U$1000,
'Overtime &amp; Other Personnel'!$P$15:$P$150,
'Non-Personnel Operating'!$X$19:$X$3650),
_xlfn.VSTACK(
'FTE, Salary-Wage, &amp; Benefits'!$D$15:$D$1000,
'Overtime &amp; Other Personnel'!$D$15:$D$150,
'Non-Personnel Operating'!$D$19:$D$3650),
"-",0,1))</f>
        <v>-</v>
      </c>
      <c r="D70" s="782" t="str">
        <f t="shared" ref="D70" si="69">IFERROR(VLOOKUP(C70,Fund.Metadata,4,FALSE),"-")</f>
        <v>-</v>
      </c>
      <c r="E70" s="780"/>
      <c r="F70" s="813" t="str" cm="1">
        <f t="array" ref="F70">IF(OR($E70="",$E70="-"),
"-",
_xlfn.XLOOKUP($E70,
_xlfn.VSTACK(
'FTE, Salary-Wage, &amp; Benefits'!$U$15:$U$1000,
'Overtime &amp; Other Personnel'!$P$15:$P$150,
'Non-Personnel Operating'!$X$19:$X$3650),
_xlfn.VSTACK(
'FTE, Salary-Wage, &amp; Benefits'!$L$15:$L$1000,
'Overtime &amp; Other Personnel'!$N$15:$N$150,
'Non-Personnel Operating'!$O$19:$O$3650),
"-",0,1))</f>
        <v>-</v>
      </c>
      <c r="G70" s="810" t="str" cm="1">
        <f t="array" ref="G70">IF(OR($E70="",$E70="-"),
"-",
_xlfn.XLOOKUP($E70,
_xlfn.VSTACK(
'FTE, Salary-Wage, &amp; Benefits'!$U$15:$U$1000,
'Overtime &amp; Other Personnel'!$P$15:$P$150,
'Non-Personnel Operating'!$X$19:$X$3650),
_xlfn.VSTACK(
'FTE, Salary-Wage, &amp; Benefits'!$M$15:$M$1000,
'Overtime &amp; Other Personnel'!$O$15:$O$150,
'Non-Personnel Operating'!$P$19:$P$3650),
"-",0,1))</f>
        <v>-</v>
      </c>
      <c r="H70" s="783">
        <f>SUMIFS('FTE, Salary-Wage, &amp; Benefits'!$X$15:$X$1000,'FTE, Salary-Wage, &amp; Benefits'!$U$15:$U$1000,$E70)</f>
        <v>0</v>
      </c>
      <c r="I70" s="784">
        <f>SUMIFS('FTE, Salary-Wage, &amp; Benefits'!$AI$15:$AI$1000,'FTE, Salary-Wage, &amp; Benefits'!$U$15:$U$1000,$E70)</f>
        <v>0</v>
      </c>
      <c r="J70" s="785">
        <f>SUMIFS('Overtime &amp; Other Personnel'!$Y$15:$Y$150,'Overtime &amp; Other Personnel'!$P$15:$P$150,$E70)</f>
        <v>0</v>
      </c>
      <c r="K70" s="786">
        <f>SUMIFS('Non-Personnel Operating'!$Z$19:$Z$3650,'Non-Personnel Operating'!$X$19:$X$3650,$E70)</f>
        <v>0</v>
      </c>
      <c r="L70" s="787">
        <f t="shared" si="18"/>
        <v>0</v>
      </c>
      <c r="M70" s="788"/>
    </row>
    <row r="71" spans="1:13" ht="30" customHeight="1">
      <c r="A71" s="789" t="str" cm="1">
        <f t="array" ref="A71">IF(OR($E71="",$E71="-"),
"-",
_xlfn.XLOOKUP($E71,
_xlfn.VSTACK(
'FTE, Salary-Wage, &amp; Benefits'!$U$15:$U$1000,
'Overtime &amp; Other Personnel'!$P$15:$P$150,
'Non-Personnel Operating'!$X$19:$X$3650),
_xlfn.VSTACK(
'FTE, Salary-Wage, &amp; Benefits'!$A$15:$A$1000,
'Overtime &amp; Other Personnel'!$A$15:$A$150,
'Non-Personnel Operating'!$A$19:$A$3650),
"-",0,1))</f>
        <v>-</v>
      </c>
      <c r="B71" s="790" t="str">
        <f t="shared" si="16"/>
        <v>-</v>
      </c>
      <c r="C71" s="791" t="str" cm="1">
        <f t="array" ref="C71">IF(OR($E71="",$E71="-"),
"-",
_xlfn.XLOOKUP($E71,
_xlfn.VSTACK(
'FTE, Salary-Wage, &amp; Benefits'!$U$15:$U$1000,
'Overtime &amp; Other Personnel'!$P$15:$P$150,
'Non-Personnel Operating'!$X$19:$X$3650),
_xlfn.VSTACK(
'FTE, Salary-Wage, &amp; Benefits'!$D$15:$D$1000,
'Overtime &amp; Other Personnel'!$D$15:$D$150,
'Non-Personnel Operating'!$D$19:$D$3650),
"-",0,1))</f>
        <v>-</v>
      </c>
      <c r="D71" s="807" t="str">
        <f t="shared" ref="D71" si="70">IFERROR(VLOOKUP(C71,Fund.Metadata,4,FALSE),"-")</f>
        <v>-</v>
      </c>
      <c r="E71" s="790"/>
      <c r="F71" s="812" t="str" cm="1">
        <f t="array" ref="F71">IF(OR($E71="",$E71="-"),
"-",
_xlfn.XLOOKUP($E71,
_xlfn.VSTACK(
'FTE, Salary-Wage, &amp; Benefits'!$U$15:$U$1000,
'Overtime &amp; Other Personnel'!$P$15:$P$150,
'Non-Personnel Operating'!$X$19:$X$3650),
_xlfn.VSTACK(
'FTE, Salary-Wage, &amp; Benefits'!$L$15:$L$1000,
'Overtime &amp; Other Personnel'!$N$15:$N$150,
'Non-Personnel Operating'!$O$19:$O$3650),
"-",0,1))</f>
        <v>-</v>
      </c>
      <c r="G71" s="809" t="str" cm="1">
        <f t="array" ref="G71">IF(OR($E71="",$E71="-"),
"-",
_xlfn.XLOOKUP($E71,
_xlfn.VSTACK(
'FTE, Salary-Wage, &amp; Benefits'!$U$15:$U$1000,
'Overtime &amp; Other Personnel'!$P$15:$P$150,
'Non-Personnel Operating'!$X$19:$X$3650),
_xlfn.VSTACK(
'FTE, Salary-Wage, &amp; Benefits'!$M$15:$M$1000,
'Overtime &amp; Other Personnel'!$O$15:$O$150,
'Non-Personnel Operating'!$P$19:$P$3650),
"-",0,1))</f>
        <v>-</v>
      </c>
      <c r="H71" s="792">
        <f>SUMIFS('FTE, Salary-Wage, &amp; Benefits'!$X$15:$X$1000,'FTE, Salary-Wage, &amp; Benefits'!$U$15:$U$1000,$E71)</f>
        <v>0</v>
      </c>
      <c r="I71" s="793">
        <f>SUMIFS('FTE, Salary-Wage, &amp; Benefits'!$AI$15:$AI$1000,'FTE, Salary-Wage, &amp; Benefits'!$U$15:$U$1000,$E71)</f>
        <v>0</v>
      </c>
      <c r="J71" s="794">
        <f>SUMIFS('Overtime &amp; Other Personnel'!$Y$15:$Y$150,'Overtime &amp; Other Personnel'!$P$15:$P$150,$E71)</f>
        <v>0</v>
      </c>
      <c r="K71" s="795">
        <f>SUMIFS('Non-Personnel Operating'!$Z$19:$Z$3650,'Non-Personnel Operating'!$X$19:$X$3650,$E71)</f>
        <v>0</v>
      </c>
      <c r="L71" s="796">
        <f t="shared" si="18"/>
        <v>0</v>
      </c>
      <c r="M71" s="797"/>
    </row>
    <row r="72" spans="1:13" ht="30" customHeight="1">
      <c r="A72" s="779" t="str" cm="1">
        <f t="array" ref="A72">IF(OR($E72="",$E72="-"),
"-",
_xlfn.XLOOKUP($E72,
_xlfn.VSTACK(
'FTE, Salary-Wage, &amp; Benefits'!$U$15:$U$1000,
'Overtime &amp; Other Personnel'!$P$15:$P$150,
'Non-Personnel Operating'!$X$19:$X$3650),
_xlfn.VSTACK(
'FTE, Salary-Wage, &amp; Benefits'!$A$15:$A$1000,
'Overtime &amp; Other Personnel'!$A$15:$A$150,
'Non-Personnel Operating'!$A$19:$A$3650),
"-",0,1))</f>
        <v>-</v>
      </c>
      <c r="B72" s="780" t="str">
        <f t="shared" si="16"/>
        <v>-</v>
      </c>
      <c r="C72" s="781" t="str" cm="1">
        <f t="array" ref="C72">IF(OR($E72="",$E72="-"),
"-",
_xlfn.XLOOKUP($E72,
_xlfn.VSTACK(
'FTE, Salary-Wage, &amp; Benefits'!$U$15:$U$1000,
'Overtime &amp; Other Personnel'!$P$15:$P$150,
'Non-Personnel Operating'!$X$19:$X$3650),
_xlfn.VSTACK(
'FTE, Salary-Wage, &amp; Benefits'!$D$15:$D$1000,
'Overtime &amp; Other Personnel'!$D$15:$D$150,
'Non-Personnel Operating'!$D$19:$D$3650),
"-",0,1))</f>
        <v>-</v>
      </c>
      <c r="D72" s="782" t="str">
        <f t="shared" ref="D72" si="71">IFERROR(VLOOKUP(C72,Fund.Metadata,4,FALSE),"-")</f>
        <v>-</v>
      </c>
      <c r="E72" s="780"/>
      <c r="F72" s="813" t="str" cm="1">
        <f t="array" ref="F72">IF(OR($E72="",$E72="-"),
"-",
_xlfn.XLOOKUP($E72,
_xlfn.VSTACK(
'FTE, Salary-Wage, &amp; Benefits'!$U$15:$U$1000,
'Overtime &amp; Other Personnel'!$P$15:$P$150,
'Non-Personnel Operating'!$X$19:$X$3650),
_xlfn.VSTACK(
'FTE, Salary-Wage, &amp; Benefits'!$L$15:$L$1000,
'Overtime &amp; Other Personnel'!$N$15:$N$150,
'Non-Personnel Operating'!$O$19:$O$3650),
"-",0,1))</f>
        <v>-</v>
      </c>
      <c r="G72" s="810" t="str" cm="1">
        <f t="array" ref="G72">IF(OR($E72="",$E72="-"),
"-",
_xlfn.XLOOKUP($E72,
_xlfn.VSTACK(
'FTE, Salary-Wage, &amp; Benefits'!$U$15:$U$1000,
'Overtime &amp; Other Personnel'!$P$15:$P$150,
'Non-Personnel Operating'!$X$19:$X$3650),
_xlfn.VSTACK(
'FTE, Salary-Wage, &amp; Benefits'!$M$15:$M$1000,
'Overtime &amp; Other Personnel'!$O$15:$O$150,
'Non-Personnel Operating'!$P$19:$P$3650),
"-",0,1))</f>
        <v>-</v>
      </c>
      <c r="H72" s="783">
        <f>SUMIFS('FTE, Salary-Wage, &amp; Benefits'!$X$15:$X$1000,'FTE, Salary-Wage, &amp; Benefits'!$U$15:$U$1000,$E72)</f>
        <v>0</v>
      </c>
      <c r="I72" s="784">
        <f>SUMIFS('FTE, Salary-Wage, &amp; Benefits'!$AI$15:$AI$1000,'FTE, Salary-Wage, &amp; Benefits'!$U$15:$U$1000,$E72)</f>
        <v>0</v>
      </c>
      <c r="J72" s="785">
        <f>SUMIFS('Overtime &amp; Other Personnel'!$Y$15:$Y$150,'Overtime &amp; Other Personnel'!$P$15:$P$150,$E72)</f>
        <v>0</v>
      </c>
      <c r="K72" s="786">
        <f>SUMIFS('Non-Personnel Operating'!$Z$19:$Z$3650,'Non-Personnel Operating'!$X$19:$X$3650,$E72)</f>
        <v>0</v>
      </c>
      <c r="L72" s="787">
        <f t="shared" si="18"/>
        <v>0</v>
      </c>
      <c r="M72" s="788"/>
    </row>
  </sheetData>
  <sheetProtection formatColumns="0" formatRows="0" insertRows="0" deleteRows="0" sort="0" autoFilter="0" pivotTables="0"/>
  <autoFilter ref="A17:M72" xr:uid="{F4D77A48-3CB0-43B0-82A2-F1A35E4E26B7}"/>
  <conditionalFormatting sqref="F18:F72">
    <cfRule type="containsText" dxfId="20" priority="1" operator="containsText" text="Baseline">
      <formula>NOT(ISERROR(SEARCH("Baseline",F18)))</formula>
    </cfRule>
    <cfRule type="containsText" dxfId="19" priority="2" operator="containsText" text="Supplemental">
      <formula>NOT(ISERROR(SEARCH("Supplemental",F18)))</formula>
    </cfRule>
  </conditionalFormatting>
  <conditionalFormatting sqref="G18:G72">
    <cfRule type="containsText" dxfId="18" priority="3" operator="containsText" text="Recurring">
      <formula>NOT(ISERROR(SEARCH("Recurring",G18)))</formula>
    </cfRule>
    <cfRule type="containsText" dxfId="17" priority="4" operator="containsText" text="One-Time">
      <formula>NOT(ISERROR(SEARCH("One-Time",G18)))</formula>
    </cfRule>
  </conditionalFormatting>
  <pageMargins left="0.7" right="0.7" top="0.75" bottom="0.75" header="0.3" footer="0.3"/>
  <pageSetup orientation="portrait"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33DE-B13D-47F6-9E53-F58D62CB7D7D}">
  <sheetPr codeName="Sheet7">
    <tabColor rgb="FF9FD5B3"/>
  </sheetPr>
  <dimension ref="A1"/>
  <sheetViews>
    <sheetView workbookViewId="0">
      <selection activeCell="R27" sqref="R27"/>
    </sheetView>
  </sheetViews>
  <sheetFormatPr defaultRowHeight="14.4"/>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04D93-7CFF-4F9D-8928-4B1DB598F156}">
  <sheetPr codeName="Sheet8">
    <tabColor rgb="FFDA9694"/>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50" style="25" customWidth="1"/>
  </cols>
  <sheetData>
    <row r="1" spans="1:12" ht="21" hidden="1" outlineLevel="1">
      <c r="A1" s="137"/>
      <c r="B1" s="137"/>
      <c r="C1" s="137"/>
      <c r="D1" s="137"/>
      <c r="E1" s="137" t="s">
        <v>242</v>
      </c>
      <c r="F1" s="137"/>
      <c r="G1" s="137"/>
      <c r="H1" s="137"/>
      <c r="I1" s="137"/>
      <c r="J1" s="137"/>
      <c r="K1" s="137"/>
      <c r="L1" s="137"/>
    </row>
    <row r="2" spans="1:12" ht="21" hidden="1" outlineLevel="1">
      <c r="A2" s="184"/>
      <c r="B2" s="137"/>
      <c r="C2" s="137"/>
      <c r="D2" s="137"/>
      <c r="E2" s="184" t="s">
        <v>243</v>
      </c>
      <c r="F2" s="137"/>
      <c r="G2" s="137"/>
      <c r="H2" s="137"/>
      <c r="I2" s="137"/>
      <c r="J2" s="137"/>
      <c r="K2" s="137"/>
      <c r="L2" s="137"/>
    </row>
    <row r="3" spans="1:12" ht="21.6" collapsed="1" thickBot="1">
      <c r="A3" s="139" t="s">
        <v>244</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433" t="s">
        <v>231</v>
      </c>
      <c r="B6" s="165" t="s">
        <v>232</v>
      </c>
      <c r="C6" s="167" t="s">
        <v>20</v>
      </c>
      <c r="D6" s="207" t="s">
        <v>21</v>
      </c>
      <c r="E6" s="165" t="s">
        <v>245</v>
      </c>
      <c r="F6" s="332" t="s">
        <v>29</v>
      </c>
      <c r="G6" s="409" t="s">
        <v>236</v>
      </c>
      <c r="H6" s="423" t="s">
        <v>237</v>
      </c>
      <c r="I6" s="167" t="s">
        <v>238</v>
      </c>
      <c r="J6" s="410" t="s">
        <v>239</v>
      </c>
      <c r="K6" s="332" t="s">
        <v>246</v>
      </c>
      <c r="L6" s="325" t="s">
        <v>241</v>
      </c>
    </row>
    <row r="7" spans="1:12" ht="37.5" customHeight="1" thickTop="1">
      <c r="A7" s="434" t="e" cm="1">
        <f t="array" ref="A7">IF(OR($E7="",$E7="-"),
"-",
_xlfn.XLOOKUP($E7,
_xlfn.VSTACK(#REF!,#REF!,#REF!),
_xlfn.VSTACK(#REF!,#REF!,#REF!),
"-",0,1))</f>
        <v>#REF!</v>
      </c>
      <c r="B7" s="430" t="e">
        <f>IF(OR($E7="",$E7="-"),
"-",
A7&amp;"-"&amp;C7&amp;"-"&amp;"R"&amp;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576" t="s">
        <v>247</v>
      </c>
    </row>
    <row r="8" spans="1:12" ht="37.5" customHeight="1">
      <c r="A8" s="435" t="str" cm="1">
        <f t="array" ref="A8">IF(OR($E8="",$E8="-"),
"-",
_xlfn.XLOOKUP($E8,
_xlfn.VSTACK(#REF!,#REF!,#REF!),
_xlfn.VSTACK(#REF!,#REF!,#REF!),
"-",0,1))</f>
        <v>-</v>
      </c>
      <c r="B8" s="431" t="str">
        <f t="shared" ref="B8:B61" si="3">IF(OR($E8="",$E8="-"),
"-",
A8&amp;"-"&amp;C8&amp;"-"&amp;"R"&amp;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61" si="4">SUM(H8:J8)</f>
        <v>#REF!</v>
      </c>
      <c r="L8" s="577"/>
    </row>
    <row r="9" spans="1:12" ht="37.5" customHeight="1">
      <c r="A9" s="434"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row>
    <row r="10" spans="1:12" ht="37.5" customHeight="1">
      <c r="A10" s="435"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row>
    <row r="11" spans="1:12" ht="37.5" customHeight="1">
      <c r="A11" s="434"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row>
    <row r="12" spans="1:12" ht="37.5" customHeight="1">
      <c r="A12" s="435"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77"/>
    </row>
    <row r="13" spans="1:12" ht="37.5" customHeight="1">
      <c r="A13" s="434"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76"/>
    </row>
    <row r="14" spans="1:12" ht="37.5" customHeight="1">
      <c r="A14" s="435"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row>
    <row r="15" spans="1:12" ht="37.5" customHeight="1">
      <c r="A15" s="434"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row>
    <row r="16" spans="1:12" ht="37.5" customHeight="1">
      <c r="A16" s="435"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row>
    <row r="17" spans="1:12" ht="37.5" customHeight="1">
      <c r="A17" s="434"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row>
    <row r="18" spans="1:12" ht="37.5" customHeight="1">
      <c r="A18" s="435"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row>
    <row r="19" spans="1:12" ht="37.5" customHeight="1">
      <c r="A19" s="434"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435"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434"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435"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434"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435"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434"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435"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434"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435"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434"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si="4"/>
        <v>#REF!</v>
      </c>
      <c r="L29" s="576"/>
    </row>
    <row r="30" spans="1:12" ht="37.5" customHeight="1">
      <c r="A30" s="435"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4"/>
        <v>#REF!</v>
      </c>
      <c r="L30" s="577"/>
    </row>
    <row r="31" spans="1:12" ht="37.5" customHeight="1">
      <c r="A31" s="434"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4"/>
        <v>#REF!</v>
      </c>
      <c r="L31" s="576"/>
    </row>
    <row r="32" spans="1:12" ht="37.5" customHeight="1">
      <c r="A32" s="435"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4"/>
        <v>#REF!</v>
      </c>
      <c r="L32" s="577"/>
    </row>
    <row r="33" spans="1:12" ht="37.5" customHeight="1">
      <c r="A33" s="434"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4"/>
        <v>#REF!</v>
      </c>
      <c r="L33" s="576"/>
    </row>
    <row r="34" spans="1:12" ht="37.5" customHeight="1">
      <c r="A34" s="435"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4"/>
        <v>#REF!</v>
      </c>
      <c r="L34" s="577"/>
    </row>
    <row r="35" spans="1:12" ht="37.5" customHeight="1">
      <c r="A35" s="434"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4"/>
        <v>#REF!</v>
      </c>
      <c r="L35" s="576"/>
    </row>
    <row r="36" spans="1:12" ht="37.5" customHeight="1">
      <c r="A36" s="435"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4"/>
        <v>#REF!</v>
      </c>
      <c r="L36" s="577"/>
    </row>
    <row r="37" spans="1:12" ht="37.5" customHeight="1">
      <c r="A37" s="434"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4"/>
        <v>#REF!</v>
      </c>
      <c r="L37" s="576"/>
    </row>
    <row r="38" spans="1:12" ht="37.5" customHeight="1">
      <c r="A38" s="435"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4"/>
        <v>#REF!</v>
      </c>
      <c r="L38" s="577"/>
    </row>
    <row r="39" spans="1:12" ht="37.5" customHeight="1">
      <c r="A39" s="434"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4"/>
        <v>#REF!</v>
      </c>
      <c r="L39" s="576"/>
    </row>
    <row r="40" spans="1:12" ht="37.5" customHeight="1">
      <c r="A40" s="435"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4"/>
        <v>#REF!</v>
      </c>
      <c r="L40" s="577"/>
    </row>
    <row r="41" spans="1:12" ht="37.5" customHeight="1">
      <c r="A41" s="434"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4"/>
        <v>#REF!</v>
      </c>
      <c r="L41" s="576"/>
    </row>
    <row r="42" spans="1:12" ht="37.5" customHeight="1">
      <c r="A42" s="435"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4"/>
        <v>#REF!</v>
      </c>
      <c r="L42" s="577"/>
    </row>
    <row r="43" spans="1:12" ht="37.5" customHeight="1">
      <c r="A43" s="434"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4"/>
        <v>#REF!</v>
      </c>
      <c r="L43" s="576"/>
    </row>
    <row r="44" spans="1:12" ht="37.5" customHeight="1">
      <c r="A44" s="435"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4"/>
        <v>#REF!</v>
      </c>
      <c r="L44" s="577"/>
    </row>
    <row r="45" spans="1:12" ht="37.5" customHeight="1">
      <c r="A45" s="434"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4"/>
        <v>#REF!</v>
      </c>
      <c r="L45" s="576"/>
    </row>
    <row r="46" spans="1:12" ht="37.5" customHeight="1">
      <c r="A46" s="435"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4"/>
        <v>#REF!</v>
      </c>
      <c r="L46" s="577"/>
    </row>
    <row r="47" spans="1:12" ht="37.5" customHeight="1">
      <c r="A47" s="434"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4"/>
        <v>#REF!</v>
      </c>
      <c r="L47" s="576"/>
    </row>
    <row r="48" spans="1:12" ht="37.5" customHeight="1">
      <c r="A48" s="435"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4"/>
        <v>#REF!</v>
      </c>
      <c r="L48" s="577"/>
    </row>
    <row r="49" spans="1:12" ht="37.5" customHeight="1">
      <c r="A49" s="434"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4"/>
        <v>#REF!</v>
      </c>
      <c r="L49" s="576"/>
    </row>
    <row r="50" spans="1:12" ht="37.5" customHeight="1">
      <c r="A50" s="435"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4"/>
        <v>#REF!</v>
      </c>
      <c r="L50" s="577"/>
    </row>
    <row r="51" spans="1:12" ht="37.5" customHeight="1">
      <c r="A51" s="434"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4"/>
        <v>#REF!</v>
      </c>
      <c r="L51" s="576"/>
    </row>
    <row r="52" spans="1:12" ht="37.5" customHeight="1">
      <c r="A52" s="435"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4"/>
        <v>#REF!</v>
      </c>
      <c r="L52" s="577"/>
    </row>
    <row r="53" spans="1:12" ht="37.5" customHeight="1">
      <c r="A53" s="434"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4"/>
        <v>#REF!</v>
      </c>
      <c r="L53" s="576"/>
    </row>
    <row r="54" spans="1:12" ht="37.5" customHeight="1">
      <c r="A54" s="435"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4"/>
        <v>#REF!</v>
      </c>
      <c r="L54" s="577"/>
    </row>
    <row r="55" spans="1:12" ht="37.5" customHeight="1">
      <c r="A55" s="434"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4"/>
        <v>#REF!</v>
      </c>
      <c r="L55" s="576"/>
    </row>
    <row r="56" spans="1:12" ht="37.5" customHeight="1">
      <c r="A56" s="435"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4"/>
        <v>#REF!</v>
      </c>
      <c r="L56" s="577"/>
    </row>
    <row r="57" spans="1:12" ht="37.5" customHeight="1">
      <c r="A57" s="434"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4"/>
        <v>#REF!</v>
      </c>
      <c r="L57" s="576"/>
    </row>
    <row r="58" spans="1:12" ht="37.5" customHeight="1">
      <c r="A58" s="435"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4"/>
        <v>#REF!</v>
      </c>
      <c r="L58" s="577"/>
    </row>
    <row r="59" spans="1:12" ht="37.5" customHeight="1">
      <c r="A59" s="434"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4"/>
        <v>#REF!</v>
      </c>
      <c r="L59" s="576"/>
    </row>
    <row r="60" spans="1:12" ht="37.5" customHeight="1">
      <c r="A60" s="435"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4"/>
        <v>#REF!</v>
      </c>
      <c r="L60" s="577"/>
    </row>
    <row r="61" spans="1:12" ht="37.5" customHeight="1">
      <c r="A61" s="436"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4"/>
        <v>#REF!</v>
      </c>
      <c r="L61" s="578"/>
    </row>
  </sheetData>
  <sheetProtection formatCells="0" formatColumns="0" formatRows="0" insertRows="0" deleteRows="0" sort="0" autoFilter="0" pivotTables="0"/>
  <autoFilter ref="A6:L61" xr:uid="{F4D77A48-3CB0-43B0-82A2-F1A35E4E26B7}"/>
  <conditionalFormatting sqref="F7:F61">
    <cfRule type="containsText" dxfId="16" priority="1" operator="containsText" text="Recurring">
      <formula>NOT(ISERROR(SEARCH("Recurring",F7)))</formula>
    </cfRule>
    <cfRule type="containsText" dxfId="15" priority="2" operator="containsText" text="One-Time">
      <formula>NOT(ISERROR(SEARCH("One-Time",F7)))</formula>
    </cfRule>
  </conditionalFormatting>
  <pageMargins left="0.7" right="0.7" top="0.75" bottom="0.75" header="0.3" footer="0.3"/>
  <pageSetup orientation="portrait"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77A48-3CB0-43B0-82A2-F1A35E4E26B7}">
  <sheetPr codeName="Sheet9">
    <tabColor theme="4" tint="0.59999389629810485"/>
    <pageSetUpPr fitToPage="1"/>
  </sheetPr>
  <dimension ref="A1:L61"/>
  <sheetViews>
    <sheetView topLeftCell="A3" workbookViewId="0"/>
  </sheetViews>
  <sheetFormatPr defaultRowHeight="14.4" outlineLevelRow="1" outlineLevelCol="1"/>
  <cols>
    <col min="1" max="1" width="19" customWidth="1"/>
    <col min="2" max="2" width="19.44140625" bestFit="1" customWidth="1"/>
    <col min="3" max="3" width="11.44140625" bestFit="1" customWidth="1"/>
    <col min="4" max="4" width="33.44140625" customWidth="1" outlineLevel="1"/>
    <col min="5" max="5" width="38.5546875" customWidth="1"/>
    <col min="6" max="6" width="15.5546875" bestFit="1" customWidth="1"/>
    <col min="7" max="11" width="21.5546875" customWidth="1"/>
    <col min="12" max="12" width="74.44140625" style="25" customWidth="1"/>
  </cols>
  <sheetData>
    <row r="1" spans="1:12" ht="21" hidden="1" outlineLevel="1">
      <c r="A1" s="137"/>
      <c r="B1" s="137"/>
      <c r="C1" s="137"/>
      <c r="D1" s="137"/>
      <c r="E1" s="137" t="s">
        <v>242</v>
      </c>
      <c r="F1" s="137"/>
      <c r="G1" s="137"/>
      <c r="H1" s="137"/>
      <c r="I1" s="137"/>
      <c r="J1" s="137"/>
      <c r="K1" s="137"/>
      <c r="L1" s="137"/>
    </row>
    <row r="2" spans="1:12" ht="21" hidden="1" outlineLevel="1">
      <c r="A2" s="184"/>
      <c r="B2" s="137"/>
      <c r="C2" s="137"/>
      <c r="D2" s="137"/>
      <c r="E2" s="184" t="s">
        <v>243</v>
      </c>
      <c r="F2" s="137"/>
      <c r="G2" s="137"/>
      <c r="H2" s="137"/>
      <c r="I2" s="137"/>
      <c r="J2" s="137"/>
      <c r="K2" s="137"/>
      <c r="L2" s="137"/>
    </row>
    <row r="3" spans="1:12" ht="21.6" collapsed="1" thickBot="1">
      <c r="A3" s="139" t="s">
        <v>248</v>
      </c>
      <c r="B3" s="139"/>
      <c r="C3" s="139"/>
      <c r="D3" s="139"/>
      <c r="E3" s="139"/>
      <c r="F3" s="139"/>
      <c r="G3" s="139"/>
      <c r="H3" s="139"/>
      <c r="I3" s="139"/>
      <c r="J3" s="139"/>
      <c r="K3" s="139"/>
      <c r="L3" s="139"/>
    </row>
    <row r="4" spans="1:12">
      <c r="C4" s="17"/>
      <c r="D4" s="17"/>
      <c r="F4" s="439" t="s">
        <v>2</v>
      </c>
      <c r="G4" s="411" t="e">
        <f t="shared" ref="G4:K4" si="0">SUM(G7:G41)</f>
        <v>#REF!</v>
      </c>
      <c r="H4" s="421" t="e">
        <f t="shared" si="0"/>
        <v>#REF!</v>
      </c>
      <c r="I4" s="426" t="e">
        <f t="shared" si="0"/>
        <v>#REF!</v>
      </c>
      <c r="J4" s="412" t="e">
        <f t="shared" si="0"/>
        <v>#REF!</v>
      </c>
      <c r="K4" s="413" t="e">
        <f t="shared" si="0"/>
        <v>#REF!</v>
      </c>
      <c r="L4"/>
    </row>
    <row r="5" spans="1:12" ht="15" thickBot="1">
      <c r="C5" s="17"/>
      <c r="D5" s="17"/>
      <c r="F5" s="440" t="s">
        <v>7</v>
      </c>
      <c r="G5" s="414" t="e">
        <f t="shared" ref="G5:K5" si="1">SUBTOTAL(9,G7:G41)</f>
        <v>#REF!</v>
      </c>
      <c r="H5" s="422" t="e">
        <f t="shared" si="1"/>
        <v>#REF!</v>
      </c>
      <c r="I5" s="427" t="e">
        <f t="shared" si="1"/>
        <v>#REF!</v>
      </c>
      <c r="J5" s="415" t="e">
        <f t="shared" si="1"/>
        <v>#REF!</v>
      </c>
      <c r="K5" s="416" t="e">
        <f t="shared" si="1"/>
        <v>#REF!</v>
      </c>
      <c r="L5"/>
    </row>
    <row r="6" spans="1:12" ht="43.8" thickBot="1">
      <c r="A6" s="164" t="s">
        <v>231</v>
      </c>
      <c r="B6" s="165" t="s">
        <v>232</v>
      </c>
      <c r="C6" s="167" t="s">
        <v>20</v>
      </c>
      <c r="D6" s="207" t="s">
        <v>21</v>
      </c>
      <c r="E6" s="165" t="s">
        <v>233</v>
      </c>
      <c r="F6" s="332" t="s">
        <v>29</v>
      </c>
      <c r="G6" s="409" t="s">
        <v>236</v>
      </c>
      <c r="H6" s="423" t="s">
        <v>237</v>
      </c>
      <c r="I6" s="167" t="s">
        <v>238</v>
      </c>
      <c r="J6" s="410" t="s">
        <v>239</v>
      </c>
      <c r="K6" s="332" t="s">
        <v>246</v>
      </c>
      <c r="L6" s="325" t="s">
        <v>241</v>
      </c>
    </row>
    <row r="7" spans="1:12" ht="37.5" customHeight="1" thickTop="1">
      <c r="A7" s="571" t="e" cm="1">
        <f t="array" ref="A7">IF(OR($E7="",$E7="-"),
"-",
_xlfn.XLOOKUP($E7,
_xlfn.VSTACK(#REF!,#REF!,#REF!),
_xlfn.VSTACK(#REF!,#REF!,#REF!),
"-",0,1))</f>
        <v>#REF!</v>
      </c>
      <c r="B7" s="430" t="e">
        <f>IF(OR($E7="",$E7="-"),
"-",
A7&amp;"-"&amp;C7&amp;"-"&amp;"S"&amp;
IF(ROW(A7)&lt;10,"00"&amp;ROW(A7),
IF(ROW(A7)&lt;100,"0"&amp;ROW(A7),
ROW(A7))))</f>
        <v>#REF!</v>
      </c>
      <c r="C7" s="437" t="e" cm="1">
        <f t="array" ref="C7">IF(OR($E7="",$E7="-"),
"-",
_xlfn.XLOOKUP($E7,
_xlfn.VSTACK(#REF!,#REF!,#REF!),
_xlfn.VSTACK(#REF!,#REF!,#REF!),
"-",0,1))</f>
        <v>#REF!</v>
      </c>
      <c r="D7" s="358" t="str">
        <f t="shared" ref="D7:D61" si="2">IFERROR(VLOOKUP(C7,Fund.Metadata,4,FALSE),"-")</f>
        <v>-</v>
      </c>
      <c r="E7" s="430" t="e" cm="1">
        <f t="array" ref="E7">SUBSTITUTE(
_xlfn._xlws.SORT(_xlfn.UNIQUE(
_xlfn.VSTACK(#REF!,#REF!,#REF!),
FALSE,FALSE)),
"","-")</f>
        <v>#REF!</v>
      </c>
      <c r="F7" s="359" t="e" cm="1">
        <f t="array" ref="F7">IF(OR($E7="",$E7="-"),
"-",
_xlfn.XLOOKUP($E7,
_xlfn.VSTACK(#REF!,#REF!,#REF!),
_xlfn.VSTACK(#REF!,#REF!,#REF!),
"-",0,1))</f>
        <v>#REF!</v>
      </c>
      <c r="G7" s="399" t="e">
        <f>SUMIFS(#REF!,#REF!,$E7)</f>
        <v>#REF!</v>
      </c>
      <c r="H7" s="424" t="e">
        <f>SUMIFS(#REF!,#REF!,$E7)</f>
        <v>#REF!</v>
      </c>
      <c r="I7" s="428" t="e">
        <f>SUMIFS(#REF!,#REF!,$E7)</f>
        <v>#REF!</v>
      </c>
      <c r="J7" s="400" t="e">
        <f>SUMIFS(#REF!,#REF!,$E7)</f>
        <v>#REF!</v>
      </c>
      <c r="K7" s="401" t="e">
        <f>SUM(H7:J7)</f>
        <v>#REF!</v>
      </c>
      <c r="L7" s="34" t="s">
        <v>249</v>
      </c>
    </row>
    <row r="8" spans="1:12" ht="37.5" customHeight="1">
      <c r="A8" s="572" t="str" cm="1">
        <f t="array" ref="A8">IF(OR($E8="",$E8="-"),
"-",
_xlfn.XLOOKUP($E8,
_xlfn.VSTACK(#REF!,#REF!,#REF!),
_xlfn.VSTACK(#REF!,#REF!,#REF!),
"-",0,1))</f>
        <v>-</v>
      </c>
      <c r="B8" s="431" t="str">
        <f t="shared" ref="B8:B61" si="3">IF(OR($E8="",$E8="-"),
"-",
A8&amp;"-"&amp;C8&amp;"-"&amp;"S"&amp;
IF(ROW(A8)&lt;10,"00"&amp;ROW(A8),
IF(ROW(A8)&lt;100,"0"&amp;ROW(A8),
ROW(A8))))</f>
        <v>-</v>
      </c>
      <c r="C8" s="438" t="str" cm="1">
        <f t="array" ref="C8">IF(OR($E8="",$E8="-"),
"-",
_xlfn.XLOOKUP($E8,
_xlfn.VSTACK(#REF!,#REF!,#REF!),
_xlfn.VSTACK(#REF!,#REF!,#REF!),
"-",0,1))</f>
        <v>-</v>
      </c>
      <c r="D8" s="358" t="str">
        <f t="shared" si="2"/>
        <v>-</v>
      </c>
      <c r="E8" s="431"/>
      <c r="F8" s="417" t="str" cm="1">
        <f t="array" ref="F8">IF(OR($E8="",$E8="-"),
"-",
_xlfn.XLOOKUP($E8,
_xlfn.VSTACK(#REF!,#REF!,#REF!),
_xlfn.VSTACK(#REF!,#REF!,#REF!),
"-",0,1))</f>
        <v>-</v>
      </c>
      <c r="G8" s="418" t="e">
        <f>SUMIFS(#REF!,#REF!,$E8)</f>
        <v>#REF!</v>
      </c>
      <c r="H8" s="425" t="e">
        <f>SUMIFS(#REF!,#REF!,$E8)</f>
        <v>#REF!</v>
      </c>
      <c r="I8" s="429" t="e">
        <f>SUMIFS(#REF!,#REF!,$E8)</f>
        <v>#REF!</v>
      </c>
      <c r="J8" s="419" t="e">
        <f>SUMIFS(#REF!,#REF!,$E8)</f>
        <v>#REF!</v>
      </c>
      <c r="K8" s="420" t="e">
        <f t="shared" ref="K8:K28" si="4">SUM(H8:J8)</f>
        <v>#REF!</v>
      </c>
      <c r="L8" s="577" t="s">
        <v>250</v>
      </c>
    </row>
    <row r="9" spans="1:12" ht="37.5" customHeight="1">
      <c r="A9" s="571" t="str" cm="1">
        <f t="array" ref="A9">IF(OR($E9="",$E9="-"),
"-",
_xlfn.XLOOKUP($E9,
_xlfn.VSTACK(#REF!,#REF!,#REF!),
_xlfn.VSTACK(#REF!,#REF!,#REF!),
"-",0,1))</f>
        <v>-</v>
      </c>
      <c r="B9" s="430" t="str">
        <f t="shared" si="3"/>
        <v>-</v>
      </c>
      <c r="C9" s="437" t="str" cm="1">
        <f t="array" ref="C9">IF(OR($E9="",$E9="-"),
"-",
_xlfn.XLOOKUP($E9,
_xlfn.VSTACK(#REF!,#REF!,#REF!),
_xlfn.VSTACK(#REF!,#REF!,#REF!),
"-",0,1))</f>
        <v>-</v>
      </c>
      <c r="D9" s="358" t="str">
        <f t="shared" si="2"/>
        <v>-</v>
      </c>
      <c r="E9" s="430"/>
      <c r="F9" s="359" t="str" cm="1">
        <f t="array" ref="F9">IF(OR($E9="",$E9="-"),
"-",
_xlfn.XLOOKUP($E9,
_xlfn.VSTACK(#REF!,#REF!,#REF!),
_xlfn.VSTACK(#REF!,#REF!,#REF!),
"-",0,1))</f>
        <v>-</v>
      </c>
      <c r="G9" s="399" t="e">
        <f>SUMIFS(#REF!,#REF!,$E9)</f>
        <v>#REF!</v>
      </c>
      <c r="H9" s="424" t="e">
        <f>SUMIFS(#REF!,#REF!,$E9)</f>
        <v>#REF!</v>
      </c>
      <c r="I9" s="428" t="e">
        <f>SUMIFS(#REF!,#REF!,$E9)</f>
        <v>#REF!</v>
      </c>
      <c r="J9" s="400" t="e">
        <f>SUMIFS(#REF!,#REF!,$E9)</f>
        <v>#REF!</v>
      </c>
      <c r="K9" s="401" t="e">
        <f t="shared" si="4"/>
        <v>#REF!</v>
      </c>
      <c r="L9" s="576" t="s">
        <v>251</v>
      </c>
    </row>
    <row r="10" spans="1:12" ht="37.5" customHeight="1">
      <c r="A10" s="572" t="str" cm="1">
        <f t="array" ref="A10">IF(OR($E10="",$E10="-"),
"-",
_xlfn.XLOOKUP($E10,
_xlfn.VSTACK(#REF!,#REF!,#REF!),
_xlfn.VSTACK(#REF!,#REF!,#REF!),
"-",0,1))</f>
        <v>-</v>
      </c>
      <c r="B10" s="431" t="str">
        <f t="shared" si="3"/>
        <v>-</v>
      </c>
      <c r="C10" s="438" t="str" cm="1">
        <f t="array" ref="C10">IF(OR($E10="",$E10="-"),
"-",
_xlfn.XLOOKUP($E10,
_xlfn.VSTACK(#REF!,#REF!,#REF!),
_xlfn.VSTACK(#REF!,#REF!,#REF!),
"-",0,1))</f>
        <v>-</v>
      </c>
      <c r="D10" s="358" t="str">
        <f t="shared" si="2"/>
        <v>-</v>
      </c>
      <c r="E10" s="431"/>
      <c r="F10" s="417" t="str" cm="1">
        <f t="array" ref="F10">IF(OR($E10="",$E10="-"),
"-",
_xlfn.XLOOKUP($E10,
_xlfn.VSTACK(#REF!,#REF!,#REF!),
_xlfn.VSTACK(#REF!,#REF!,#REF!),
"-",0,1))</f>
        <v>-</v>
      </c>
      <c r="G10" s="418" t="e">
        <f>SUMIFS(#REF!,#REF!,$E10)</f>
        <v>#REF!</v>
      </c>
      <c r="H10" s="425" t="e">
        <f>SUMIFS(#REF!,#REF!,$E10)</f>
        <v>#REF!</v>
      </c>
      <c r="I10" s="429" t="e">
        <f>SUMIFS(#REF!,#REF!,$E10)</f>
        <v>#REF!</v>
      </c>
      <c r="J10" s="419" t="e">
        <f>SUMIFS(#REF!,#REF!,$E10)</f>
        <v>#REF!</v>
      </c>
      <c r="K10" s="420" t="e">
        <f t="shared" si="4"/>
        <v>#REF!</v>
      </c>
      <c r="L10" s="577" t="s">
        <v>252</v>
      </c>
    </row>
    <row r="11" spans="1:12" ht="37.5" customHeight="1">
      <c r="A11" s="571" t="str" cm="1">
        <f t="array" ref="A11">IF(OR($E11="",$E11="-"),
"-",
_xlfn.XLOOKUP($E11,
_xlfn.VSTACK(#REF!,#REF!,#REF!),
_xlfn.VSTACK(#REF!,#REF!,#REF!),
"-",0,1))</f>
        <v>-</v>
      </c>
      <c r="B11" s="430" t="str">
        <f t="shared" si="3"/>
        <v>-</v>
      </c>
      <c r="C11" s="437" t="str" cm="1">
        <f t="array" ref="C11">IF(OR($E11="",$E11="-"),
"-",
_xlfn.XLOOKUP($E11,
_xlfn.VSTACK(#REF!,#REF!,#REF!),
_xlfn.VSTACK(#REF!,#REF!,#REF!),
"-",0,1))</f>
        <v>-</v>
      </c>
      <c r="D11" s="358" t="str">
        <f t="shared" si="2"/>
        <v>-</v>
      </c>
      <c r="E11" s="430"/>
      <c r="F11" s="359" t="str" cm="1">
        <f t="array" ref="F11">IF(OR($E11="",$E11="-"),
"-",
_xlfn.XLOOKUP($E11,
_xlfn.VSTACK(#REF!,#REF!,#REF!),
_xlfn.VSTACK(#REF!,#REF!,#REF!),
"-",0,1))</f>
        <v>-</v>
      </c>
      <c r="G11" s="399" t="e">
        <f>SUMIFS(#REF!,#REF!,$E11)</f>
        <v>#REF!</v>
      </c>
      <c r="H11" s="424" t="e">
        <f>SUMIFS(#REF!,#REF!,$E11)</f>
        <v>#REF!</v>
      </c>
      <c r="I11" s="428" t="e">
        <f>SUMIFS(#REF!,#REF!,$E11)</f>
        <v>#REF!</v>
      </c>
      <c r="J11" s="400" t="e">
        <f>SUMIFS(#REF!,#REF!,$E11)</f>
        <v>#REF!</v>
      </c>
      <c r="K11" s="401" t="e">
        <f t="shared" si="4"/>
        <v>#REF!</v>
      </c>
      <c r="L11" s="576" t="s">
        <v>253</v>
      </c>
    </row>
    <row r="12" spans="1:12" ht="37.5" customHeight="1">
      <c r="A12" s="572" t="str" cm="1">
        <f t="array" ref="A12">IF(OR($E12="",$E12="-"),
"-",
_xlfn.XLOOKUP($E12,
_xlfn.VSTACK(#REF!,#REF!,#REF!),
_xlfn.VSTACK(#REF!,#REF!,#REF!),
"-",0,1))</f>
        <v>-</v>
      </c>
      <c r="B12" s="431" t="str">
        <f t="shared" si="3"/>
        <v>-</v>
      </c>
      <c r="C12" s="438" t="str" cm="1">
        <f t="array" ref="C12">IF(OR($E12="",$E12="-"),
"-",
_xlfn.XLOOKUP($E12,
_xlfn.VSTACK(#REF!,#REF!,#REF!),
_xlfn.VSTACK(#REF!,#REF!,#REF!),
"-",0,1))</f>
        <v>-</v>
      </c>
      <c r="D12" s="358" t="str">
        <f t="shared" si="2"/>
        <v>-</v>
      </c>
      <c r="E12" s="431"/>
      <c r="F12" s="417" t="str" cm="1">
        <f t="array" ref="F12">IF(OR($E12="",$E12="-"),
"-",
_xlfn.XLOOKUP($E12,
_xlfn.VSTACK(#REF!,#REF!,#REF!),
_xlfn.VSTACK(#REF!,#REF!,#REF!),
"-",0,1))</f>
        <v>-</v>
      </c>
      <c r="G12" s="418" t="e">
        <f>SUMIFS(#REF!,#REF!,$E12)</f>
        <v>#REF!</v>
      </c>
      <c r="H12" s="425" t="e">
        <f>SUMIFS(#REF!,#REF!,$E12)</f>
        <v>#REF!</v>
      </c>
      <c r="I12" s="429" t="e">
        <f>SUMIFS(#REF!,#REF!,$E12)</f>
        <v>#REF!</v>
      </c>
      <c r="J12" s="419" t="e">
        <f>SUMIFS(#REF!,#REF!,$E12)</f>
        <v>#REF!</v>
      </c>
      <c r="K12" s="420" t="e">
        <f t="shared" si="4"/>
        <v>#REF!</v>
      </c>
      <c r="L12" s="580" t="s">
        <v>254</v>
      </c>
    </row>
    <row r="13" spans="1:12" ht="37.5" customHeight="1">
      <c r="A13" s="571" t="str" cm="1">
        <f t="array" ref="A13">IF(OR($E13="",$E13="-"),
"-",
_xlfn.XLOOKUP($E13,
_xlfn.VSTACK(#REF!,#REF!,#REF!),
_xlfn.VSTACK(#REF!,#REF!,#REF!),
"-",0,1))</f>
        <v>-</v>
      </c>
      <c r="B13" s="430" t="str">
        <f t="shared" si="3"/>
        <v>-</v>
      </c>
      <c r="C13" s="437" t="str" cm="1">
        <f t="array" ref="C13">IF(OR($E13="",$E13="-"),
"-",
_xlfn.XLOOKUP($E13,
_xlfn.VSTACK(#REF!,#REF!,#REF!),
_xlfn.VSTACK(#REF!,#REF!,#REF!),
"-",0,1))</f>
        <v>-</v>
      </c>
      <c r="D13" s="358" t="str">
        <f t="shared" si="2"/>
        <v>-</v>
      </c>
      <c r="E13" s="430"/>
      <c r="F13" s="359" t="str" cm="1">
        <f t="array" ref="F13">IF(OR($E13="",$E13="-"),
"-",
_xlfn.XLOOKUP($E13,
_xlfn.VSTACK(#REF!,#REF!,#REF!),
_xlfn.VSTACK(#REF!,#REF!,#REF!),
"-",0,1))</f>
        <v>-</v>
      </c>
      <c r="G13" s="399" t="e">
        <f>SUMIFS(#REF!,#REF!,$E13)</f>
        <v>#REF!</v>
      </c>
      <c r="H13" s="424" t="e">
        <f>SUMIFS(#REF!,#REF!,$E13)</f>
        <v>#REF!</v>
      </c>
      <c r="I13" s="428" t="e">
        <f>SUMIFS(#REF!,#REF!,$E13)</f>
        <v>#REF!</v>
      </c>
      <c r="J13" s="400" t="e">
        <f>SUMIFS(#REF!,#REF!,$E13)</f>
        <v>#REF!</v>
      </c>
      <c r="K13" s="401" t="e">
        <f t="shared" si="4"/>
        <v>#REF!</v>
      </c>
      <c r="L13" s="581" t="s">
        <v>255</v>
      </c>
    </row>
    <row r="14" spans="1:12" ht="37.5" customHeight="1">
      <c r="A14" s="572" t="str" cm="1">
        <f t="array" ref="A14">IF(OR($E14="",$E14="-"),
"-",
_xlfn.XLOOKUP($E14,
_xlfn.VSTACK(#REF!,#REF!,#REF!),
_xlfn.VSTACK(#REF!,#REF!,#REF!),
"-",0,1))</f>
        <v>-</v>
      </c>
      <c r="B14" s="431" t="str">
        <f t="shared" si="3"/>
        <v>-</v>
      </c>
      <c r="C14" s="438" t="str" cm="1">
        <f t="array" ref="C14">IF(OR($E14="",$E14="-"),
"-",
_xlfn.XLOOKUP($E14,
_xlfn.VSTACK(#REF!,#REF!,#REF!),
_xlfn.VSTACK(#REF!,#REF!,#REF!),
"-",0,1))</f>
        <v>-</v>
      </c>
      <c r="D14" s="358" t="str">
        <f t="shared" si="2"/>
        <v>-</v>
      </c>
      <c r="E14" s="431"/>
      <c r="F14" s="417" t="str" cm="1">
        <f t="array" ref="F14">IF(OR($E14="",$E14="-"),
"-",
_xlfn.XLOOKUP($E14,
_xlfn.VSTACK(#REF!,#REF!,#REF!),
_xlfn.VSTACK(#REF!,#REF!,#REF!),
"-",0,1))</f>
        <v>-</v>
      </c>
      <c r="G14" s="418" t="e">
        <f>SUMIFS(#REF!,#REF!,$E14)</f>
        <v>#REF!</v>
      </c>
      <c r="H14" s="425" t="e">
        <f>SUMIFS(#REF!,#REF!,$E14)</f>
        <v>#REF!</v>
      </c>
      <c r="I14" s="429" t="e">
        <f>SUMIFS(#REF!,#REF!,$E14)</f>
        <v>#REF!</v>
      </c>
      <c r="J14" s="419" t="e">
        <f>SUMIFS(#REF!,#REF!,$E14)</f>
        <v>#REF!</v>
      </c>
      <c r="K14" s="420" t="e">
        <f t="shared" si="4"/>
        <v>#REF!</v>
      </c>
      <c r="L14" s="577" t="s">
        <v>256</v>
      </c>
    </row>
    <row r="15" spans="1:12" ht="37.5" customHeight="1">
      <c r="A15" s="571" t="str" cm="1">
        <f t="array" ref="A15">IF(OR($E15="",$E15="-"),
"-",
_xlfn.XLOOKUP($E15,
_xlfn.VSTACK(#REF!,#REF!,#REF!),
_xlfn.VSTACK(#REF!,#REF!,#REF!),
"-",0,1))</f>
        <v>-</v>
      </c>
      <c r="B15" s="430" t="str">
        <f t="shared" si="3"/>
        <v>-</v>
      </c>
      <c r="C15" s="437" t="str" cm="1">
        <f t="array" ref="C15">IF(OR($E15="",$E15="-"),
"-",
_xlfn.XLOOKUP($E15,
_xlfn.VSTACK(#REF!,#REF!,#REF!),
_xlfn.VSTACK(#REF!,#REF!,#REF!),
"-",0,1))</f>
        <v>-</v>
      </c>
      <c r="D15" s="358" t="str">
        <f t="shared" si="2"/>
        <v>-</v>
      </c>
      <c r="E15" s="430"/>
      <c r="F15" s="359" t="str" cm="1">
        <f t="array" ref="F15">IF(OR($E15="",$E15="-"),
"-",
_xlfn.XLOOKUP($E15,
_xlfn.VSTACK(#REF!,#REF!,#REF!),
_xlfn.VSTACK(#REF!,#REF!,#REF!),
"-",0,1))</f>
        <v>-</v>
      </c>
      <c r="G15" s="399" t="e">
        <f>SUMIFS(#REF!,#REF!,$E15)</f>
        <v>#REF!</v>
      </c>
      <c r="H15" s="424" t="e">
        <f>SUMIFS(#REF!,#REF!,$E15)</f>
        <v>#REF!</v>
      </c>
      <c r="I15" s="428" t="e">
        <f>SUMIFS(#REF!,#REF!,$E15)</f>
        <v>#REF!</v>
      </c>
      <c r="J15" s="400" t="e">
        <f>SUMIFS(#REF!,#REF!,$E15)</f>
        <v>#REF!</v>
      </c>
      <c r="K15" s="401" t="e">
        <f t="shared" si="4"/>
        <v>#REF!</v>
      </c>
      <c r="L15" s="576" t="s">
        <v>257</v>
      </c>
    </row>
    <row r="16" spans="1:12" ht="37.5" customHeight="1">
      <c r="A16" s="572" t="str" cm="1">
        <f t="array" ref="A16">IF(OR($E16="",$E16="-"),
"-",
_xlfn.XLOOKUP($E16,
_xlfn.VSTACK(#REF!,#REF!,#REF!),
_xlfn.VSTACK(#REF!,#REF!,#REF!),
"-",0,1))</f>
        <v>-</v>
      </c>
      <c r="B16" s="431" t="str">
        <f t="shared" si="3"/>
        <v>-</v>
      </c>
      <c r="C16" s="438" t="str" cm="1">
        <f t="array" ref="C16">IF(OR($E16="",$E16="-"),
"-",
_xlfn.XLOOKUP($E16,
_xlfn.VSTACK(#REF!,#REF!,#REF!),
_xlfn.VSTACK(#REF!,#REF!,#REF!),
"-",0,1))</f>
        <v>-</v>
      </c>
      <c r="D16" s="358" t="str">
        <f t="shared" si="2"/>
        <v>-</v>
      </c>
      <c r="E16" s="431"/>
      <c r="F16" s="417" t="str" cm="1">
        <f t="array" ref="F16">IF(OR($E16="",$E16="-"),
"-",
_xlfn.XLOOKUP($E16,
_xlfn.VSTACK(#REF!,#REF!,#REF!),
_xlfn.VSTACK(#REF!,#REF!,#REF!),
"-",0,1))</f>
        <v>-</v>
      </c>
      <c r="G16" s="418" t="e">
        <f>SUMIFS(#REF!,#REF!,$E16)</f>
        <v>#REF!</v>
      </c>
      <c r="H16" s="425" t="e">
        <f>SUMIFS(#REF!,#REF!,$E16)</f>
        <v>#REF!</v>
      </c>
      <c r="I16" s="429" t="e">
        <f>SUMIFS(#REF!,#REF!,$E16)</f>
        <v>#REF!</v>
      </c>
      <c r="J16" s="419" t="e">
        <f>SUMIFS(#REF!,#REF!,$E16)</f>
        <v>#REF!</v>
      </c>
      <c r="K16" s="420" t="e">
        <f t="shared" si="4"/>
        <v>#REF!</v>
      </c>
      <c r="L16" s="577" t="s">
        <v>258</v>
      </c>
    </row>
    <row r="17" spans="1:12" ht="37.5" customHeight="1">
      <c r="A17" s="571" t="str" cm="1">
        <f t="array" ref="A17">IF(OR($E17="",$E17="-"),
"-",
_xlfn.XLOOKUP($E17,
_xlfn.VSTACK(#REF!,#REF!,#REF!),
_xlfn.VSTACK(#REF!,#REF!,#REF!),
"-",0,1))</f>
        <v>-</v>
      </c>
      <c r="B17" s="430" t="str">
        <f t="shared" si="3"/>
        <v>-</v>
      </c>
      <c r="C17" s="437" t="str" cm="1">
        <f t="array" ref="C17">IF(OR($E17="",$E17="-"),
"-",
_xlfn.XLOOKUP($E17,
_xlfn.VSTACK(#REF!,#REF!,#REF!),
_xlfn.VSTACK(#REF!,#REF!,#REF!),
"-",0,1))</f>
        <v>-</v>
      </c>
      <c r="D17" s="358" t="str">
        <f t="shared" si="2"/>
        <v>-</v>
      </c>
      <c r="E17" s="430"/>
      <c r="F17" s="359" t="str" cm="1">
        <f t="array" ref="F17">IF(OR($E17="",$E17="-"),
"-",
_xlfn.XLOOKUP($E17,
_xlfn.VSTACK(#REF!,#REF!,#REF!),
_xlfn.VSTACK(#REF!,#REF!,#REF!),
"-",0,1))</f>
        <v>-</v>
      </c>
      <c r="G17" s="399" t="e">
        <f>SUMIFS(#REF!,#REF!,$E17)</f>
        <v>#REF!</v>
      </c>
      <c r="H17" s="424" t="e">
        <f>SUMIFS(#REF!,#REF!,$E17)</f>
        <v>#REF!</v>
      </c>
      <c r="I17" s="428" t="e">
        <f>SUMIFS(#REF!,#REF!,$E17)</f>
        <v>#REF!</v>
      </c>
      <c r="J17" s="400" t="e">
        <f>SUMIFS(#REF!,#REF!,$E17)</f>
        <v>#REF!</v>
      </c>
      <c r="K17" s="401" t="e">
        <f t="shared" si="4"/>
        <v>#REF!</v>
      </c>
      <c r="L17" s="576" t="s">
        <v>259</v>
      </c>
    </row>
    <row r="18" spans="1:12" ht="37.5" customHeight="1">
      <c r="A18" s="572" t="str" cm="1">
        <f t="array" ref="A18">IF(OR($E18="",$E18="-"),
"-",
_xlfn.XLOOKUP($E18,
_xlfn.VSTACK(#REF!,#REF!,#REF!),
_xlfn.VSTACK(#REF!,#REF!,#REF!),
"-",0,1))</f>
        <v>-</v>
      </c>
      <c r="B18" s="431" t="str">
        <f t="shared" si="3"/>
        <v>-</v>
      </c>
      <c r="C18" s="438" t="str" cm="1">
        <f t="array" ref="C18">IF(OR($E18="",$E18="-"),
"-",
_xlfn.XLOOKUP($E18,
_xlfn.VSTACK(#REF!,#REF!,#REF!),
_xlfn.VSTACK(#REF!,#REF!,#REF!),
"-",0,1))</f>
        <v>-</v>
      </c>
      <c r="D18" s="358" t="str">
        <f t="shared" si="2"/>
        <v>-</v>
      </c>
      <c r="E18" s="431"/>
      <c r="F18" s="417" t="str" cm="1">
        <f t="array" ref="F18">IF(OR($E18="",$E18="-"),
"-",
_xlfn.XLOOKUP($E18,
_xlfn.VSTACK(#REF!,#REF!,#REF!),
_xlfn.VSTACK(#REF!,#REF!,#REF!),
"-",0,1))</f>
        <v>-</v>
      </c>
      <c r="G18" s="418" t="e">
        <f>SUMIFS(#REF!,#REF!,$E18)</f>
        <v>#REF!</v>
      </c>
      <c r="H18" s="425" t="e">
        <f>SUMIFS(#REF!,#REF!,$E18)</f>
        <v>#REF!</v>
      </c>
      <c r="I18" s="429" t="e">
        <f>SUMIFS(#REF!,#REF!,$E18)</f>
        <v>#REF!</v>
      </c>
      <c r="J18" s="419" t="e">
        <f>SUMIFS(#REF!,#REF!,$E18)</f>
        <v>#REF!</v>
      </c>
      <c r="K18" s="420" t="e">
        <f t="shared" si="4"/>
        <v>#REF!</v>
      </c>
      <c r="L18" s="577" t="s">
        <v>260</v>
      </c>
    </row>
    <row r="19" spans="1:12" ht="37.5" customHeight="1">
      <c r="A19" s="571" t="str" cm="1">
        <f t="array" ref="A19">IF(OR($E19="",$E19="-"),
"-",
_xlfn.XLOOKUP($E19,
_xlfn.VSTACK(#REF!,#REF!,#REF!),
_xlfn.VSTACK(#REF!,#REF!,#REF!),
"-",0,1))</f>
        <v>-</v>
      </c>
      <c r="B19" s="430" t="str">
        <f t="shared" si="3"/>
        <v>-</v>
      </c>
      <c r="C19" s="437" t="str" cm="1">
        <f t="array" ref="C19">IF(OR($E19="",$E19="-"),
"-",
_xlfn.XLOOKUP($E19,
_xlfn.VSTACK(#REF!,#REF!,#REF!),
_xlfn.VSTACK(#REF!,#REF!,#REF!),
"-",0,1))</f>
        <v>-</v>
      </c>
      <c r="D19" s="358" t="str">
        <f t="shared" si="2"/>
        <v>-</v>
      </c>
      <c r="E19" s="430"/>
      <c r="F19" s="359" t="str" cm="1">
        <f t="array" ref="F19">IF(OR($E19="",$E19="-"),
"-",
_xlfn.XLOOKUP($E19,
_xlfn.VSTACK(#REF!,#REF!,#REF!),
_xlfn.VSTACK(#REF!,#REF!,#REF!),
"-",0,1))</f>
        <v>-</v>
      </c>
      <c r="G19" s="399" t="e">
        <f>SUMIFS(#REF!,#REF!,$E19)</f>
        <v>#REF!</v>
      </c>
      <c r="H19" s="424" t="e">
        <f>SUMIFS(#REF!,#REF!,$E19)</f>
        <v>#REF!</v>
      </c>
      <c r="I19" s="428" t="e">
        <f>SUMIFS(#REF!,#REF!,$E19)</f>
        <v>#REF!</v>
      </c>
      <c r="J19" s="400" t="e">
        <f>SUMIFS(#REF!,#REF!,$E19)</f>
        <v>#REF!</v>
      </c>
      <c r="K19" s="401" t="e">
        <f t="shared" si="4"/>
        <v>#REF!</v>
      </c>
      <c r="L19" s="576"/>
    </row>
    <row r="20" spans="1:12" ht="37.5" customHeight="1">
      <c r="A20" s="572" t="str" cm="1">
        <f t="array" ref="A20">IF(OR($E20="",$E20="-"),
"-",
_xlfn.XLOOKUP($E20,
_xlfn.VSTACK(#REF!,#REF!,#REF!),
_xlfn.VSTACK(#REF!,#REF!,#REF!),
"-",0,1))</f>
        <v>-</v>
      </c>
      <c r="B20" s="431" t="str">
        <f t="shared" si="3"/>
        <v>-</v>
      </c>
      <c r="C20" s="438" t="str" cm="1">
        <f t="array" ref="C20">IF(OR($E20="",$E20="-"),
"-",
_xlfn.XLOOKUP($E20,
_xlfn.VSTACK(#REF!,#REF!,#REF!),
_xlfn.VSTACK(#REF!,#REF!,#REF!),
"-",0,1))</f>
        <v>-</v>
      </c>
      <c r="D20" s="358" t="str">
        <f t="shared" si="2"/>
        <v>-</v>
      </c>
      <c r="E20" s="431"/>
      <c r="F20" s="417" t="str" cm="1">
        <f t="array" ref="F20">IF(OR($E20="",$E20="-"),
"-",
_xlfn.XLOOKUP($E20,
_xlfn.VSTACK(#REF!,#REF!,#REF!),
_xlfn.VSTACK(#REF!,#REF!,#REF!),
"-",0,1))</f>
        <v>-</v>
      </c>
      <c r="G20" s="418" t="e">
        <f>SUMIFS(#REF!,#REF!,$E20)</f>
        <v>#REF!</v>
      </c>
      <c r="H20" s="425" t="e">
        <f>SUMIFS(#REF!,#REF!,$E20)</f>
        <v>#REF!</v>
      </c>
      <c r="I20" s="429" t="e">
        <f>SUMIFS(#REF!,#REF!,$E20)</f>
        <v>#REF!</v>
      </c>
      <c r="J20" s="419" t="e">
        <f>SUMIFS(#REF!,#REF!,$E20)</f>
        <v>#REF!</v>
      </c>
      <c r="K20" s="420" t="e">
        <f t="shared" si="4"/>
        <v>#REF!</v>
      </c>
      <c r="L20" s="577"/>
    </row>
    <row r="21" spans="1:12" ht="37.5" customHeight="1">
      <c r="A21" s="571" t="str" cm="1">
        <f t="array" ref="A21">IF(OR($E21="",$E21="-"),
"-",
_xlfn.XLOOKUP($E21,
_xlfn.VSTACK(#REF!,#REF!,#REF!),
_xlfn.VSTACK(#REF!,#REF!,#REF!),
"-",0,1))</f>
        <v>-</v>
      </c>
      <c r="B21" s="430" t="str">
        <f t="shared" si="3"/>
        <v>-</v>
      </c>
      <c r="C21" s="437" t="str" cm="1">
        <f t="array" ref="C21">IF(OR($E21="",$E21="-"),
"-",
_xlfn.XLOOKUP($E21,
_xlfn.VSTACK(#REF!,#REF!,#REF!),
_xlfn.VSTACK(#REF!,#REF!,#REF!),
"-",0,1))</f>
        <v>-</v>
      </c>
      <c r="D21" s="358" t="str">
        <f t="shared" si="2"/>
        <v>-</v>
      </c>
      <c r="E21" s="430"/>
      <c r="F21" s="359" t="str" cm="1">
        <f t="array" ref="F21">IF(OR($E21="",$E21="-"),
"-",
_xlfn.XLOOKUP($E21,
_xlfn.VSTACK(#REF!,#REF!,#REF!),
_xlfn.VSTACK(#REF!,#REF!,#REF!),
"-",0,1))</f>
        <v>-</v>
      </c>
      <c r="G21" s="399" t="e">
        <f>SUMIFS(#REF!,#REF!,$E21)</f>
        <v>#REF!</v>
      </c>
      <c r="H21" s="424" t="e">
        <f>SUMIFS(#REF!,#REF!,$E21)</f>
        <v>#REF!</v>
      </c>
      <c r="I21" s="428" t="e">
        <f>SUMIFS(#REF!,#REF!,$E21)</f>
        <v>#REF!</v>
      </c>
      <c r="J21" s="400" t="e">
        <f>SUMIFS(#REF!,#REF!,$E21)</f>
        <v>#REF!</v>
      </c>
      <c r="K21" s="401" t="e">
        <f t="shared" si="4"/>
        <v>#REF!</v>
      </c>
      <c r="L21" s="576"/>
    </row>
    <row r="22" spans="1:12" ht="37.5" customHeight="1">
      <c r="A22" s="572" t="str" cm="1">
        <f t="array" ref="A22">IF(OR($E22="",$E22="-"),
"-",
_xlfn.XLOOKUP($E22,
_xlfn.VSTACK(#REF!,#REF!,#REF!),
_xlfn.VSTACK(#REF!,#REF!,#REF!),
"-",0,1))</f>
        <v>-</v>
      </c>
      <c r="B22" s="431" t="str">
        <f t="shared" si="3"/>
        <v>-</v>
      </c>
      <c r="C22" s="438" t="str" cm="1">
        <f t="array" ref="C22">IF(OR($E22="",$E22="-"),
"-",
_xlfn.XLOOKUP($E22,
_xlfn.VSTACK(#REF!,#REF!,#REF!),
_xlfn.VSTACK(#REF!,#REF!,#REF!),
"-",0,1))</f>
        <v>-</v>
      </c>
      <c r="D22" s="358" t="str">
        <f t="shared" si="2"/>
        <v>-</v>
      </c>
      <c r="E22" s="431"/>
      <c r="F22" s="417" t="str" cm="1">
        <f t="array" ref="F22">IF(OR($E22="",$E22="-"),
"-",
_xlfn.XLOOKUP($E22,
_xlfn.VSTACK(#REF!,#REF!,#REF!),
_xlfn.VSTACK(#REF!,#REF!,#REF!),
"-",0,1))</f>
        <v>-</v>
      </c>
      <c r="G22" s="418" t="e">
        <f>SUMIFS(#REF!,#REF!,$E22)</f>
        <v>#REF!</v>
      </c>
      <c r="H22" s="425" t="e">
        <f>SUMIFS(#REF!,#REF!,$E22)</f>
        <v>#REF!</v>
      </c>
      <c r="I22" s="429" t="e">
        <f>SUMIFS(#REF!,#REF!,$E22)</f>
        <v>#REF!</v>
      </c>
      <c r="J22" s="419" t="e">
        <f>SUMIFS(#REF!,#REF!,$E22)</f>
        <v>#REF!</v>
      </c>
      <c r="K22" s="420" t="e">
        <f t="shared" si="4"/>
        <v>#REF!</v>
      </c>
      <c r="L22" s="577"/>
    </row>
    <row r="23" spans="1:12" ht="37.5" customHeight="1">
      <c r="A23" s="571" t="str" cm="1">
        <f t="array" ref="A23">IF(OR($E23="",$E23="-"),
"-",
_xlfn.XLOOKUP($E23,
_xlfn.VSTACK(#REF!,#REF!,#REF!),
_xlfn.VSTACK(#REF!,#REF!,#REF!),
"-",0,1))</f>
        <v>-</v>
      </c>
      <c r="B23" s="430" t="str">
        <f t="shared" si="3"/>
        <v>-</v>
      </c>
      <c r="C23" s="437" t="str" cm="1">
        <f t="array" ref="C23">IF(OR($E23="",$E23="-"),
"-",
_xlfn.XLOOKUP($E23,
_xlfn.VSTACK(#REF!,#REF!,#REF!),
_xlfn.VSTACK(#REF!,#REF!,#REF!),
"-",0,1))</f>
        <v>-</v>
      </c>
      <c r="D23" s="358" t="str">
        <f t="shared" si="2"/>
        <v>-</v>
      </c>
      <c r="E23" s="430"/>
      <c r="F23" s="359" t="str" cm="1">
        <f t="array" ref="F23">IF(OR($E23="",$E23="-"),
"-",
_xlfn.XLOOKUP($E23,
_xlfn.VSTACK(#REF!,#REF!,#REF!),
_xlfn.VSTACK(#REF!,#REF!,#REF!),
"-",0,1))</f>
        <v>-</v>
      </c>
      <c r="G23" s="399" t="e">
        <f>SUMIFS(#REF!,#REF!,$E23)</f>
        <v>#REF!</v>
      </c>
      <c r="H23" s="424" t="e">
        <f>SUMIFS(#REF!,#REF!,$E23)</f>
        <v>#REF!</v>
      </c>
      <c r="I23" s="428" t="e">
        <f>SUMIFS(#REF!,#REF!,$E23)</f>
        <v>#REF!</v>
      </c>
      <c r="J23" s="400" t="e">
        <f>SUMIFS(#REF!,#REF!,$E23)</f>
        <v>#REF!</v>
      </c>
      <c r="K23" s="401" t="e">
        <f t="shared" si="4"/>
        <v>#REF!</v>
      </c>
      <c r="L23" s="576"/>
    </row>
    <row r="24" spans="1:12" ht="37.5" customHeight="1">
      <c r="A24" s="572" t="str" cm="1">
        <f t="array" ref="A24">IF(OR($E24="",$E24="-"),
"-",
_xlfn.XLOOKUP($E24,
_xlfn.VSTACK(#REF!,#REF!,#REF!),
_xlfn.VSTACK(#REF!,#REF!,#REF!),
"-",0,1))</f>
        <v>-</v>
      </c>
      <c r="B24" s="431" t="str">
        <f t="shared" si="3"/>
        <v>-</v>
      </c>
      <c r="C24" s="438" t="str" cm="1">
        <f t="array" ref="C24">IF(OR($E24="",$E24="-"),
"-",
_xlfn.XLOOKUP($E24,
_xlfn.VSTACK(#REF!,#REF!,#REF!),
_xlfn.VSTACK(#REF!,#REF!,#REF!),
"-",0,1))</f>
        <v>-</v>
      </c>
      <c r="D24" s="358" t="str">
        <f t="shared" si="2"/>
        <v>-</v>
      </c>
      <c r="E24" s="431"/>
      <c r="F24" s="417" t="str" cm="1">
        <f t="array" ref="F24">IF(OR($E24="",$E24="-"),
"-",
_xlfn.XLOOKUP($E24,
_xlfn.VSTACK(#REF!,#REF!,#REF!),
_xlfn.VSTACK(#REF!,#REF!,#REF!),
"-",0,1))</f>
        <v>-</v>
      </c>
      <c r="G24" s="418" t="e">
        <f>SUMIFS(#REF!,#REF!,$E24)</f>
        <v>#REF!</v>
      </c>
      <c r="H24" s="425" t="e">
        <f>SUMIFS(#REF!,#REF!,$E24)</f>
        <v>#REF!</v>
      </c>
      <c r="I24" s="429" t="e">
        <f>SUMIFS(#REF!,#REF!,$E24)</f>
        <v>#REF!</v>
      </c>
      <c r="J24" s="419" t="e">
        <f>SUMIFS(#REF!,#REF!,$E24)</f>
        <v>#REF!</v>
      </c>
      <c r="K24" s="420" t="e">
        <f t="shared" si="4"/>
        <v>#REF!</v>
      </c>
      <c r="L24" s="577"/>
    </row>
    <row r="25" spans="1:12" ht="37.5" customHeight="1">
      <c r="A25" s="571" t="str" cm="1">
        <f t="array" ref="A25">IF(OR($E25="",$E25="-"),
"-",
_xlfn.XLOOKUP($E25,
_xlfn.VSTACK(#REF!,#REF!,#REF!),
_xlfn.VSTACK(#REF!,#REF!,#REF!),
"-",0,1))</f>
        <v>-</v>
      </c>
      <c r="B25" s="430" t="str">
        <f t="shared" si="3"/>
        <v>-</v>
      </c>
      <c r="C25" s="437" t="str" cm="1">
        <f t="array" ref="C25">IF(OR($E25="",$E25="-"),
"-",
_xlfn.XLOOKUP($E25,
_xlfn.VSTACK(#REF!,#REF!,#REF!),
_xlfn.VSTACK(#REF!,#REF!,#REF!),
"-",0,1))</f>
        <v>-</v>
      </c>
      <c r="D25" s="358" t="str">
        <f t="shared" si="2"/>
        <v>-</v>
      </c>
      <c r="E25" s="430"/>
      <c r="F25" s="359" t="str" cm="1">
        <f t="array" ref="F25">IF(OR($E25="",$E25="-"),
"-",
_xlfn.XLOOKUP($E25,
_xlfn.VSTACK(#REF!,#REF!,#REF!),
_xlfn.VSTACK(#REF!,#REF!,#REF!),
"-",0,1))</f>
        <v>-</v>
      </c>
      <c r="G25" s="399" t="e">
        <f>SUMIFS(#REF!,#REF!,$E25)</f>
        <v>#REF!</v>
      </c>
      <c r="H25" s="424" t="e">
        <f>SUMIFS(#REF!,#REF!,$E25)</f>
        <v>#REF!</v>
      </c>
      <c r="I25" s="428" t="e">
        <f>SUMIFS(#REF!,#REF!,$E25)</f>
        <v>#REF!</v>
      </c>
      <c r="J25" s="400" t="e">
        <f>SUMIFS(#REF!,#REF!,$E25)</f>
        <v>#REF!</v>
      </c>
      <c r="K25" s="401" t="e">
        <f t="shared" si="4"/>
        <v>#REF!</v>
      </c>
      <c r="L25" s="576"/>
    </row>
    <row r="26" spans="1:12" ht="37.5" customHeight="1">
      <c r="A26" s="572" t="str" cm="1">
        <f t="array" ref="A26">IF(OR($E26="",$E26="-"),
"-",
_xlfn.XLOOKUP($E26,
_xlfn.VSTACK(#REF!,#REF!,#REF!),
_xlfn.VSTACK(#REF!,#REF!,#REF!),
"-",0,1))</f>
        <v>-</v>
      </c>
      <c r="B26" s="431" t="str">
        <f t="shared" si="3"/>
        <v>-</v>
      </c>
      <c r="C26" s="438" t="str" cm="1">
        <f t="array" ref="C26">IF(OR($E26="",$E26="-"),
"-",
_xlfn.XLOOKUP($E26,
_xlfn.VSTACK(#REF!,#REF!,#REF!),
_xlfn.VSTACK(#REF!,#REF!,#REF!),
"-",0,1))</f>
        <v>-</v>
      </c>
      <c r="D26" s="358" t="str">
        <f t="shared" si="2"/>
        <v>-</v>
      </c>
      <c r="E26" s="431"/>
      <c r="F26" s="417" t="str" cm="1">
        <f t="array" ref="F26">IF(OR($E26="",$E26="-"),
"-",
_xlfn.XLOOKUP($E26,
_xlfn.VSTACK(#REF!,#REF!,#REF!),
_xlfn.VSTACK(#REF!,#REF!,#REF!),
"-",0,1))</f>
        <v>-</v>
      </c>
      <c r="G26" s="418" t="e">
        <f>SUMIFS(#REF!,#REF!,$E26)</f>
        <v>#REF!</v>
      </c>
      <c r="H26" s="425" t="e">
        <f>SUMIFS(#REF!,#REF!,$E26)</f>
        <v>#REF!</v>
      </c>
      <c r="I26" s="429" t="e">
        <f>SUMIFS(#REF!,#REF!,$E26)</f>
        <v>#REF!</v>
      </c>
      <c r="J26" s="419" t="e">
        <f>SUMIFS(#REF!,#REF!,$E26)</f>
        <v>#REF!</v>
      </c>
      <c r="K26" s="420" t="e">
        <f t="shared" si="4"/>
        <v>#REF!</v>
      </c>
      <c r="L26" s="577"/>
    </row>
    <row r="27" spans="1:12" ht="37.5" customHeight="1">
      <c r="A27" s="571" t="str" cm="1">
        <f t="array" ref="A27">IF(OR($E27="",$E27="-"),
"-",
_xlfn.XLOOKUP($E27,
_xlfn.VSTACK(#REF!,#REF!,#REF!),
_xlfn.VSTACK(#REF!,#REF!,#REF!),
"-",0,1))</f>
        <v>-</v>
      </c>
      <c r="B27" s="430" t="str">
        <f t="shared" si="3"/>
        <v>-</v>
      </c>
      <c r="C27" s="437" t="str" cm="1">
        <f t="array" ref="C27">IF(OR($E27="",$E27="-"),
"-",
_xlfn.XLOOKUP($E27,
_xlfn.VSTACK(#REF!,#REF!,#REF!),
_xlfn.VSTACK(#REF!,#REF!,#REF!),
"-",0,1))</f>
        <v>-</v>
      </c>
      <c r="D27" s="358" t="str">
        <f t="shared" si="2"/>
        <v>-</v>
      </c>
      <c r="E27" s="430"/>
      <c r="F27" s="359" t="str" cm="1">
        <f t="array" ref="F27">IF(OR($E27="",$E27="-"),
"-",
_xlfn.XLOOKUP($E27,
_xlfn.VSTACK(#REF!,#REF!,#REF!),
_xlfn.VSTACK(#REF!,#REF!,#REF!),
"-",0,1))</f>
        <v>-</v>
      </c>
      <c r="G27" s="399" t="e">
        <f>SUMIFS(#REF!,#REF!,$E27)</f>
        <v>#REF!</v>
      </c>
      <c r="H27" s="424" t="e">
        <f>SUMIFS(#REF!,#REF!,$E27)</f>
        <v>#REF!</v>
      </c>
      <c r="I27" s="428" t="e">
        <f>SUMIFS(#REF!,#REF!,$E27)</f>
        <v>#REF!</v>
      </c>
      <c r="J27" s="400" t="e">
        <f>SUMIFS(#REF!,#REF!,$E27)</f>
        <v>#REF!</v>
      </c>
      <c r="K27" s="401" t="e">
        <f t="shared" si="4"/>
        <v>#REF!</v>
      </c>
      <c r="L27" s="576"/>
    </row>
    <row r="28" spans="1:12" ht="37.5" customHeight="1">
      <c r="A28" s="572" t="str" cm="1">
        <f t="array" ref="A28">IF(OR($E28="",$E28="-"),
"-",
_xlfn.XLOOKUP($E28,
_xlfn.VSTACK(#REF!,#REF!,#REF!),
_xlfn.VSTACK(#REF!,#REF!,#REF!),
"-",0,1))</f>
        <v>-</v>
      </c>
      <c r="B28" s="431" t="str">
        <f t="shared" si="3"/>
        <v>-</v>
      </c>
      <c r="C28" s="438" t="str" cm="1">
        <f t="array" ref="C28">IF(OR($E28="",$E28="-"),
"-",
_xlfn.XLOOKUP($E28,
_xlfn.VSTACK(#REF!,#REF!,#REF!),
_xlfn.VSTACK(#REF!,#REF!,#REF!),
"-",0,1))</f>
        <v>-</v>
      </c>
      <c r="D28" s="358" t="str">
        <f t="shared" si="2"/>
        <v>-</v>
      </c>
      <c r="E28" s="431"/>
      <c r="F28" s="417" t="str" cm="1">
        <f t="array" ref="F28">IF(OR($E28="",$E28="-"),
"-",
_xlfn.XLOOKUP($E28,
_xlfn.VSTACK(#REF!,#REF!,#REF!),
_xlfn.VSTACK(#REF!,#REF!,#REF!),
"-",0,1))</f>
        <v>-</v>
      </c>
      <c r="G28" s="418" t="e">
        <f>SUMIFS(#REF!,#REF!,$E28)</f>
        <v>#REF!</v>
      </c>
      <c r="H28" s="425" t="e">
        <f>SUMIFS(#REF!,#REF!,$E28)</f>
        <v>#REF!</v>
      </c>
      <c r="I28" s="429" t="e">
        <f>SUMIFS(#REF!,#REF!,$E28)</f>
        <v>#REF!</v>
      </c>
      <c r="J28" s="419" t="e">
        <f>SUMIFS(#REF!,#REF!,$E28)</f>
        <v>#REF!</v>
      </c>
      <c r="K28" s="420" t="e">
        <f t="shared" si="4"/>
        <v>#REF!</v>
      </c>
      <c r="L28" s="577"/>
    </row>
    <row r="29" spans="1:12" ht="37.5" customHeight="1">
      <c r="A29" s="571" t="str" cm="1">
        <f t="array" ref="A29">IF(OR($E29="",$E29="-"),
"-",
_xlfn.XLOOKUP($E29,
_xlfn.VSTACK(#REF!,#REF!,#REF!),
_xlfn.VSTACK(#REF!,#REF!,#REF!),
"-",0,1))</f>
        <v>-</v>
      </c>
      <c r="B29" s="430" t="str">
        <f t="shared" si="3"/>
        <v>-</v>
      </c>
      <c r="C29" s="437" t="str" cm="1">
        <f t="array" ref="C29">IF(OR($E29="",$E29="-"),
"-",
_xlfn.XLOOKUP($E29,
_xlfn.VSTACK(#REF!,#REF!,#REF!),
_xlfn.VSTACK(#REF!,#REF!,#REF!),
"-",0,1))</f>
        <v>-</v>
      </c>
      <c r="D29" s="358" t="str">
        <f t="shared" si="2"/>
        <v>-</v>
      </c>
      <c r="E29" s="430"/>
      <c r="F29" s="359" t="str" cm="1">
        <f t="array" ref="F29">IF(OR($E29="",$E29="-"),
"-",
_xlfn.XLOOKUP($E29,
_xlfn.VSTACK(#REF!,#REF!,#REF!),
_xlfn.VSTACK(#REF!,#REF!,#REF!),
"-",0,1))</f>
        <v>-</v>
      </c>
      <c r="G29" s="399" t="e">
        <f>SUMIFS(#REF!,#REF!,$E29)</f>
        <v>#REF!</v>
      </c>
      <c r="H29" s="424" t="e">
        <f>SUMIFS(#REF!,#REF!,$E29)</f>
        <v>#REF!</v>
      </c>
      <c r="I29" s="428" t="e">
        <f>SUMIFS(#REF!,#REF!,$E29)</f>
        <v>#REF!</v>
      </c>
      <c r="J29" s="400" t="e">
        <f>SUMIFS(#REF!,#REF!,$E29)</f>
        <v>#REF!</v>
      </c>
      <c r="K29" s="401" t="e">
        <f t="shared" ref="K29:K61" si="5">SUM(H29:J29)</f>
        <v>#REF!</v>
      </c>
      <c r="L29" s="576"/>
    </row>
    <row r="30" spans="1:12" ht="37.5" customHeight="1">
      <c r="A30" s="572" t="str" cm="1">
        <f t="array" ref="A30">IF(OR($E30="",$E30="-"),
"-",
_xlfn.XLOOKUP($E30,
_xlfn.VSTACK(#REF!,#REF!,#REF!),
_xlfn.VSTACK(#REF!,#REF!,#REF!),
"-",0,1))</f>
        <v>-</v>
      </c>
      <c r="B30" s="431" t="str">
        <f t="shared" si="3"/>
        <v>-</v>
      </c>
      <c r="C30" s="438" t="str" cm="1">
        <f t="array" ref="C30">IF(OR($E30="",$E30="-"),
"-",
_xlfn.XLOOKUP($E30,
_xlfn.VSTACK(#REF!,#REF!,#REF!),
_xlfn.VSTACK(#REF!,#REF!,#REF!),
"-",0,1))</f>
        <v>-</v>
      </c>
      <c r="D30" s="358" t="str">
        <f t="shared" si="2"/>
        <v>-</v>
      </c>
      <c r="E30" s="431"/>
      <c r="F30" s="417" t="str" cm="1">
        <f t="array" ref="F30">IF(OR($E30="",$E30="-"),
"-",
_xlfn.XLOOKUP($E30,
_xlfn.VSTACK(#REF!,#REF!,#REF!),
_xlfn.VSTACK(#REF!,#REF!,#REF!),
"-",0,1))</f>
        <v>-</v>
      </c>
      <c r="G30" s="418" t="e">
        <f>SUMIFS(#REF!,#REF!,$E30)</f>
        <v>#REF!</v>
      </c>
      <c r="H30" s="425" t="e">
        <f>SUMIFS(#REF!,#REF!,$E30)</f>
        <v>#REF!</v>
      </c>
      <c r="I30" s="429" t="e">
        <f>SUMIFS(#REF!,#REF!,$E30)</f>
        <v>#REF!</v>
      </c>
      <c r="J30" s="419" t="e">
        <f>SUMIFS(#REF!,#REF!,$E30)</f>
        <v>#REF!</v>
      </c>
      <c r="K30" s="420" t="e">
        <f t="shared" si="5"/>
        <v>#REF!</v>
      </c>
      <c r="L30" s="577"/>
    </row>
    <row r="31" spans="1:12" ht="37.5" customHeight="1">
      <c r="A31" s="571" t="str" cm="1">
        <f t="array" ref="A31">IF(OR($E31="",$E31="-"),
"-",
_xlfn.XLOOKUP($E31,
_xlfn.VSTACK(#REF!,#REF!,#REF!),
_xlfn.VSTACK(#REF!,#REF!,#REF!),
"-",0,1))</f>
        <v>-</v>
      </c>
      <c r="B31" s="430" t="str">
        <f t="shared" si="3"/>
        <v>-</v>
      </c>
      <c r="C31" s="437" t="str" cm="1">
        <f t="array" ref="C31">IF(OR($E31="",$E31="-"),
"-",
_xlfn.XLOOKUP($E31,
_xlfn.VSTACK(#REF!,#REF!,#REF!),
_xlfn.VSTACK(#REF!,#REF!,#REF!),
"-",0,1))</f>
        <v>-</v>
      </c>
      <c r="D31" s="358" t="str">
        <f t="shared" si="2"/>
        <v>-</v>
      </c>
      <c r="E31" s="430"/>
      <c r="F31" s="359" t="str" cm="1">
        <f t="array" ref="F31">IF(OR($E31="",$E31="-"),
"-",
_xlfn.XLOOKUP($E31,
_xlfn.VSTACK(#REF!,#REF!,#REF!),
_xlfn.VSTACK(#REF!,#REF!,#REF!),
"-",0,1))</f>
        <v>-</v>
      </c>
      <c r="G31" s="399" t="e">
        <f>SUMIFS(#REF!,#REF!,$E31)</f>
        <v>#REF!</v>
      </c>
      <c r="H31" s="424" t="e">
        <f>SUMIFS(#REF!,#REF!,$E31)</f>
        <v>#REF!</v>
      </c>
      <c r="I31" s="428" t="e">
        <f>SUMIFS(#REF!,#REF!,$E31)</f>
        <v>#REF!</v>
      </c>
      <c r="J31" s="400" t="e">
        <f>SUMIFS(#REF!,#REF!,$E31)</f>
        <v>#REF!</v>
      </c>
      <c r="K31" s="401" t="e">
        <f t="shared" si="5"/>
        <v>#REF!</v>
      </c>
      <c r="L31" s="576"/>
    </row>
    <row r="32" spans="1:12" ht="37.5" customHeight="1">
      <c r="A32" s="572" t="str" cm="1">
        <f t="array" ref="A32">IF(OR($E32="",$E32="-"),
"-",
_xlfn.XLOOKUP($E32,
_xlfn.VSTACK(#REF!,#REF!,#REF!),
_xlfn.VSTACK(#REF!,#REF!,#REF!),
"-",0,1))</f>
        <v>-</v>
      </c>
      <c r="B32" s="431" t="str">
        <f t="shared" si="3"/>
        <v>-</v>
      </c>
      <c r="C32" s="438" t="str" cm="1">
        <f t="array" ref="C32">IF(OR($E32="",$E32="-"),
"-",
_xlfn.XLOOKUP($E32,
_xlfn.VSTACK(#REF!,#REF!,#REF!),
_xlfn.VSTACK(#REF!,#REF!,#REF!),
"-",0,1))</f>
        <v>-</v>
      </c>
      <c r="D32" s="358" t="str">
        <f t="shared" si="2"/>
        <v>-</v>
      </c>
      <c r="E32" s="431"/>
      <c r="F32" s="417" t="str" cm="1">
        <f t="array" ref="F32">IF(OR($E32="",$E32="-"),
"-",
_xlfn.XLOOKUP($E32,
_xlfn.VSTACK(#REF!,#REF!,#REF!),
_xlfn.VSTACK(#REF!,#REF!,#REF!),
"-",0,1))</f>
        <v>-</v>
      </c>
      <c r="G32" s="418" t="e">
        <f>SUMIFS(#REF!,#REF!,$E32)</f>
        <v>#REF!</v>
      </c>
      <c r="H32" s="425" t="e">
        <f>SUMIFS(#REF!,#REF!,$E32)</f>
        <v>#REF!</v>
      </c>
      <c r="I32" s="429" t="e">
        <f>SUMIFS(#REF!,#REF!,$E32)</f>
        <v>#REF!</v>
      </c>
      <c r="J32" s="419" t="e">
        <f>SUMIFS(#REF!,#REF!,$E32)</f>
        <v>#REF!</v>
      </c>
      <c r="K32" s="420" t="e">
        <f t="shared" si="5"/>
        <v>#REF!</v>
      </c>
      <c r="L32" s="577"/>
    </row>
    <row r="33" spans="1:12" ht="37.5" customHeight="1">
      <c r="A33" s="571" t="str" cm="1">
        <f t="array" ref="A33">IF(OR($E33="",$E33="-"),
"-",
_xlfn.XLOOKUP($E33,
_xlfn.VSTACK(#REF!,#REF!,#REF!),
_xlfn.VSTACK(#REF!,#REF!,#REF!),
"-",0,1))</f>
        <v>-</v>
      </c>
      <c r="B33" s="430" t="str">
        <f t="shared" si="3"/>
        <v>-</v>
      </c>
      <c r="C33" s="437" t="str" cm="1">
        <f t="array" ref="C33">IF(OR($E33="",$E33="-"),
"-",
_xlfn.XLOOKUP($E33,
_xlfn.VSTACK(#REF!,#REF!,#REF!),
_xlfn.VSTACK(#REF!,#REF!,#REF!),
"-",0,1))</f>
        <v>-</v>
      </c>
      <c r="D33" s="358" t="str">
        <f t="shared" si="2"/>
        <v>-</v>
      </c>
      <c r="E33" s="430"/>
      <c r="F33" s="359" t="str" cm="1">
        <f t="array" ref="F33">IF(OR($E33="",$E33="-"),
"-",
_xlfn.XLOOKUP($E33,
_xlfn.VSTACK(#REF!,#REF!,#REF!),
_xlfn.VSTACK(#REF!,#REF!,#REF!),
"-",0,1))</f>
        <v>-</v>
      </c>
      <c r="G33" s="399" t="e">
        <f>SUMIFS(#REF!,#REF!,$E33)</f>
        <v>#REF!</v>
      </c>
      <c r="H33" s="424" t="e">
        <f>SUMIFS(#REF!,#REF!,$E33)</f>
        <v>#REF!</v>
      </c>
      <c r="I33" s="428" t="e">
        <f>SUMIFS(#REF!,#REF!,$E33)</f>
        <v>#REF!</v>
      </c>
      <c r="J33" s="400" t="e">
        <f>SUMIFS(#REF!,#REF!,$E33)</f>
        <v>#REF!</v>
      </c>
      <c r="K33" s="401" t="e">
        <f t="shared" si="5"/>
        <v>#REF!</v>
      </c>
      <c r="L33" s="576"/>
    </row>
    <row r="34" spans="1:12" ht="37.5" customHeight="1">
      <c r="A34" s="572" t="str" cm="1">
        <f t="array" ref="A34">IF(OR($E34="",$E34="-"),
"-",
_xlfn.XLOOKUP($E34,
_xlfn.VSTACK(#REF!,#REF!,#REF!),
_xlfn.VSTACK(#REF!,#REF!,#REF!),
"-",0,1))</f>
        <v>-</v>
      </c>
      <c r="B34" s="431" t="str">
        <f t="shared" si="3"/>
        <v>-</v>
      </c>
      <c r="C34" s="438" t="str" cm="1">
        <f t="array" ref="C34">IF(OR($E34="",$E34="-"),
"-",
_xlfn.XLOOKUP($E34,
_xlfn.VSTACK(#REF!,#REF!,#REF!),
_xlfn.VSTACK(#REF!,#REF!,#REF!),
"-",0,1))</f>
        <v>-</v>
      </c>
      <c r="D34" s="358" t="str">
        <f t="shared" si="2"/>
        <v>-</v>
      </c>
      <c r="E34" s="431"/>
      <c r="F34" s="417" t="str" cm="1">
        <f t="array" ref="F34">IF(OR($E34="",$E34="-"),
"-",
_xlfn.XLOOKUP($E34,
_xlfn.VSTACK(#REF!,#REF!,#REF!),
_xlfn.VSTACK(#REF!,#REF!,#REF!),
"-",0,1))</f>
        <v>-</v>
      </c>
      <c r="G34" s="418" t="e">
        <f>SUMIFS(#REF!,#REF!,$E34)</f>
        <v>#REF!</v>
      </c>
      <c r="H34" s="425" t="e">
        <f>SUMIFS(#REF!,#REF!,$E34)</f>
        <v>#REF!</v>
      </c>
      <c r="I34" s="429" t="e">
        <f>SUMIFS(#REF!,#REF!,$E34)</f>
        <v>#REF!</v>
      </c>
      <c r="J34" s="419" t="e">
        <f>SUMIFS(#REF!,#REF!,$E34)</f>
        <v>#REF!</v>
      </c>
      <c r="K34" s="420" t="e">
        <f t="shared" si="5"/>
        <v>#REF!</v>
      </c>
      <c r="L34" s="577"/>
    </row>
    <row r="35" spans="1:12" ht="37.5" customHeight="1">
      <c r="A35" s="571" t="str" cm="1">
        <f t="array" ref="A35">IF(OR($E35="",$E35="-"),
"-",
_xlfn.XLOOKUP($E35,
_xlfn.VSTACK(#REF!,#REF!,#REF!),
_xlfn.VSTACK(#REF!,#REF!,#REF!),
"-",0,1))</f>
        <v>-</v>
      </c>
      <c r="B35" s="430" t="str">
        <f t="shared" si="3"/>
        <v>-</v>
      </c>
      <c r="C35" s="437" t="str" cm="1">
        <f t="array" ref="C35">IF(OR($E35="",$E35="-"),
"-",
_xlfn.XLOOKUP($E35,
_xlfn.VSTACK(#REF!,#REF!,#REF!),
_xlfn.VSTACK(#REF!,#REF!,#REF!),
"-",0,1))</f>
        <v>-</v>
      </c>
      <c r="D35" s="358" t="str">
        <f t="shared" si="2"/>
        <v>-</v>
      </c>
      <c r="E35" s="430"/>
      <c r="F35" s="359" t="str" cm="1">
        <f t="array" ref="F35">IF(OR($E35="",$E35="-"),
"-",
_xlfn.XLOOKUP($E35,
_xlfn.VSTACK(#REF!,#REF!,#REF!),
_xlfn.VSTACK(#REF!,#REF!,#REF!),
"-",0,1))</f>
        <v>-</v>
      </c>
      <c r="G35" s="399" t="e">
        <f>SUMIFS(#REF!,#REF!,$E35)</f>
        <v>#REF!</v>
      </c>
      <c r="H35" s="424" t="e">
        <f>SUMIFS(#REF!,#REF!,$E35)</f>
        <v>#REF!</v>
      </c>
      <c r="I35" s="428" t="e">
        <f>SUMIFS(#REF!,#REF!,$E35)</f>
        <v>#REF!</v>
      </c>
      <c r="J35" s="400" t="e">
        <f>SUMIFS(#REF!,#REF!,$E35)</f>
        <v>#REF!</v>
      </c>
      <c r="K35" s="401" t="e">
        <f t="shared" si="5"/>
        <v>#REF!</v>
      </c>
      <c r="L35" s="576"/>
    </row>
    <row r="36" spans="1:12" ht="37.5" customHeight="1">
      <c r="A36" s="572" t="str" cm="1">
        <f t="array" ref="A36">IF(OR($E36="",$E36="-"),
"-",
_xlfn.XLOOKUP($E36,
_xlfn.VSTACK(#REF!,#REF!,#REF!),
_xlfn.VSTACK(#REF!,#REF!,#REF!),
"-",0,1))</f>
        <v>-</v>
      </c>
      <c r="B36" s="431" t="str">
        <f t="shared" si="3"/>
        <v>-</v>
      </c>
      <c r="C36" s="438" t="str" cm="1">
        <f t="array" ref="C36">IF(OR($E36="",$E36="-"),
"-",
_xlfn.XLOOKUP($E36,
_xlfn.VSTACK(#REF!,#REF!,#REF!),
_xlfn.VSTACK(#REF!,#REF!,#REF!),
"-",0,1))</f>
        <v>-</v>
      </c>
      <c r="D36" s="358" t="str">
        <f t="shared" si="2"/>
        <v>-</v>
      </c>
      <c r="E36" s="431"/>
      <c r="F36" s="417" t="str" cm="1">
        <f t="array" ref="F36">IF(OR($E36="",$E36="-"),
"-",
_xlfn.XLOOKUP($E36,
_xlfn.VSTACK(#REF!,#REF!,#REF!),
_xlfn.VSTACK(#REF!,#REF!,#REF!),
"-",0,1))</f>
        <v>-</v>
      </c>
      <c r="G36" s="418" t="e">
        <f>SUMIFS(#REF!,#REF!,$E36)</f>
        <v>#REF!</v>
      </c>
      <c r="H36" s="425" t="e">
        <f>SUMIFS(#REF!,#REF!,$E36)</f>
        <v>#REF!</v>
      </c>
      <c r="I36" s="429" t="e">
        <f>SUMIFS(#REF!,#REF!,$E36)</f>
        <v>#REF!</v>
      </c>
      <c r="J36" s="419" t="e">
        <f>SUMIFS(#REF!,#REF!,$E36)</f>
        <v>#REF!</v>
      </c>
      <c r="K36" s="420" t="e">
        <f t="shared" si="5"/>
        <v>#REF!</v>
      </c>
      <c r="L36" s="577"/>
    </row>
    <row r="37" spans="1:12" ht="37.5" customHeight="1">
      <c r="A37" s="571" t="str" cm="1">
        <f t="array" ref="A37">IF(OR($E37="",$E37="-"),
"-",
_xlfn.XLOOKUP($E37,
_xlfn.VSTACK(#REF!,#REF!,#REF!),
_xlfn.VSTACK(#REF!,#REF!,#REF!),
"-",0,1))</f>
        <v>-</v>
      </c>
      <c r="B37" s="430" t="str">
        <f t="shared" si="3"/>
        <v>-</v>
      </c>
      <c r="C37" s="437" t="str" cm="1">
        <f t="array" ref="C37">IF(OR($E37="",$E37="-"),
"-",
_xlfn.XLOOKUP($E37,
_xlfn.VSTACK(#REF!,#REF!,#REF!),
_xlfn.VSTACK(#REF!,#REF!,#REF!),
"-",0,1))</f>
        <v>-</v>
      </c>
      <c r="D37" s="358" t="str">
        <f t="shared" si="2"/>
        <v>-</v>
      </c>
      <c r="E37" s="430"/>
      <c r="F37" s="359" t="str" cm="1">
        <f t="array" ref="F37">IF(OR($E37="",$E37="-"),
"-",
_xlfn.XLOOKUP($E37,
_xlfn.VSTACK(#REF!,#REF!,#REF!),
_xlfn.VSTACK(#REF!,#REF!,#REF!),
"-",0,1))</f>
        <v>-</v>
      </c>
      <c r="G37" s="399" t="e">
        <f>SUMIFS(#REF!,#REF!,$E37)</f>
        <v>#REF!</v>
      </c>
      <c r="H37" s="424" t="e">
        <f>SUMIFS(#REF!,#REF!,$E37)</f>
        <v>#REF!</v>
      </c>
      <c r="I37" s="428" t="e">
        <f>SUMIFS(#REF!,#REF!,$E37)</f>
        <v>#REF!</v>
      </c>
      <c r="J37" s="400" t="e">
        <f>SUMIFS(#REF!,#REF!,$E37)</f>
        <v>#REF!</v>
      </c>
      <c r="K37" s="401" t="e">
        <f t="shared" si="5"/>
        <v>#REF!</v>
      </c>
      <c r="L37" s="576"/>
    </row>
    <row r="38" spans="1:12" ht="37.5" customHeight="1">
      <c r="A38" s="572" t="str" cm="1">
        <f t="array" ref="A38">IF(OR($E38="",$E38="-"),
"-",
_xlfn.XLOOKUP($E38,
_xlfn.VSTACK(#REF!,#REF!,#REF!),
_xlfn.VSTACK(#REF!,#REF!,#REF!),
"-",0,1))</f>
        <v>-</v>
      </c>
      <c r="B38" s="431" t="str">
        <f t="shared" si="3"/>
        <v>-</v>
      </c>
      <c r="C38" s="438" t="str" cm="1">
        <f t="array" ref="C38">IF(OR($E38="",$E38="-"),
"-",
_xlfn.XLOOKUP($E38,
_xlfn.VSTACK(#REF!,#REF!,#REF!),
_xlfn.VSTACK(#REF!,#REF!,#REF!),
"-",0,1))</f>
        <v>-</v>
      </c>
      <c r="D38" s="358" t="str">
        <f t="shared" si="2"/>
        <v>-</v>
      </c>
      <c r="E38" s="431"/>
      <c r="F38" s="417" t="str" cm="1">
        <f t="array" ref="F38">IF(OR($E38="",$E38="-"),
"-",
_xlfn.XLOOKUP($E38,
_xlfn.VSTACK(#REF!,#REF!,#REF!),
_xlfn.VSTACK(#REF!,#REF!,#REF!),
"-",0,1))</f>
        <v>-</v>
      </c>
      <c r="G38" s="418" t="e">
        <f>SUMIFS(#REF!,#REF!,$E38)</f>
        <v>#REF!</v>
      </c>
      <c r="H38" s="425" t="e">
        <f>SUMIFS(#REF!,#REF!,$E38)</f>
        <v>#REF!</v>
      </c>
      <c r="I38" s="429" t="e">
        <f>SUMIFS(#REF!,#REF!,$E38)</f>
        <v>#REF!</v>
      </c>
      <c r="J38" s="419" t="e">
        <f>SUMIFS(#REF!,#REF!,$E38)</f>
        <v>#REF!</v>
      </c>
      <c r="K38" s="420" t="e">
        <f t="shared" si="5"/>
        <v>#REF!</v>
      </c>
      <c r="L38" s="577"/>
    </row>
    <row r="39" spans="1:12" ht="37.5" customHeight="1">
      <c r="A39" s="571" t="str" cm="1">
        <f t="array" ref="A39">IF(OR($E39="",$E39="-"),
"-",
_xlfn.XLOOKUP($E39,
_xlfn.VSTACK(#REF!,#REF!,#REF!),
_xlfn.VSTACK(#REF!,#REF!,#REF!),
"-",0,1))</f>
        <v>-</v>
      </c>
      <c r="B39" s="430" t="str">
        <f t="shared" si="3"/>
        <v>-</v>
      </c>
      <c r="C39" s="437" t="str" cm="1">
        <f t="array" ref="C39">IF(OR($E39="",$E39="-"),
"-",
_xlfn.XLOOKUP($E39,
_xlfn.VSTACK(#REF!,#REF!,#REF!),
_xlfn.VSTACK(#REF!,#REF!,#REF!),
"-",0,1))</f>
        <v>-</v>
      </c>
      <c r="D39" s="358" t="str">
        <f t="shared" si="2"/>
        <v>-</v>
      </c>
      <c r="E39" s="430"/>
      <c r="F39" s="359" t="str" cm="1">
        <f t="array" ref="F39">IF(OR($E39="",$E39="-"),
"-",
_xlfn.XLOOKUP($E39,
_xlfn.VSTACK(#REF!,#REF!,#REF!),
_xlfn.VSTACK(#REF!,#REF!,#REF!),
"-",0,1))</f>
        <v>-</v>
      </c>
      <c r="G39" s="399" t="e">
        <f>SUMIFS(#REF!,#REF!,$E39)</f>
        <v>#REF!</v>
      </c>
      <c r="H39" s="424" t="e">
        <f>SUMIFS(#REF!,#REF!,$E39)</f>
        <v>#REF!</v>
      </c>
      <c r="I39" s="428" t="e">
        <f>SUMIFS(#REF!,#REF!,$E39)</f>
        <v>#REF!</v>
      </c>
      <c r="J39" s="400" t="e">
        <f>SUMIFS(#REF!,#REF!,$E39)</f>
        <v>#REF!</v>
      </c>
      <c r="K39" s="401" t="e">
        <f t="shared" si="5"/>
        <v>#REF!</v>
      </c>
      <c r="L39" s="576"/>
    </row>
    <row r="40" spans="1:12" ht="37.5" customHeight="1">
      <c r="A40" s="572" t="str" cm="1">
        <f t="array" ref="A40">IF(OR($E40="",$E40="-"),
"-",
_xlfn.XLOOKUP($E40,
_xlfn.VSTACK(#REF!,#REF!,#REF!),
_xlfn.VSTACK(#REF!,#REF!,#REF!),
"-",0,1))</f>
        <v>-</v>
      </c>
      <c r="B40" s="431" t="str">
        <f t="shared" si="3"/>
        <v>-</v>
      </c>
      <c r="C40" s="438" t="str" cm="1">
        <f t="array" ref="C40">IF(OR($E40="",$E40="-"),
"-",
_xlfn.XLOOKUP($E40,
_xlfn.VSTACK(#REF!,#REF!,#REF!),
_xlfn.VSTACK(#REF!,#REF!,#REF!),
"-",0,1))</f>
        <v>-</v>
      </c>
      <c r="D40" s="358" t="str">
        <f t="shared" si="2"/>
        <v>-</v>
      </c>
      <c r="E40" s="431"/>
      <c r="F40" s="417" t="str" cm="1">
        <f t="array" ref="F40">IF(OR($E40="",$E40="-"),
"-",
_xlfn.XLOOKUP($E40,
_xlfn.VSTACK(#REF!,#REF!,#REF!),
_xlfn.VSTACK(#REF!,#REF!,#REF!),
"-",0,1))</f>
        <v>-</v>
      </c>
      <c r="G40" s="418" t="e">
        <f>SUMIFS(#REF!,#REF!,$E40)</f>
        <v>#REF!</v>
      </c>
      <c r="H40" s="425" t="e">
        <f>SUMIFS(#REF!,#REF!,$E40)</f>
        <v>#REF!</v>
      </c>
      <c r="I40" s="429" t="e">
        <f>SUMIFS(#REF!,#REF!,$E40)</f>
        <v>#REF!</v>
      </c>
      <c r="J40" s="419" t="e">
        <f>SUMIFS(#REF!,#REF!,$E40)</f>
        <v>#REF!</v>
      </c>
      <c r="K40" s="420" t="e">
        <f t="shared" si="5"/>
        <v>#REF!</v>
      </c>
      <c r="L40" s="577"/>
    </row>
    <row r="41" spans="1:12" ht="37.5" customHeight="1">
      <c r="A41" s="571" t="str" cm="1">
        <f t="array" ref="A41">IF(OR($E41="",$E41="-"),
"-",
_xlfn.XLOOKUP($E41,
_xlfn.VSTACK(#REF!,#REF!,#REF!),
_xlfn.VSTACK(#REF!,#REF!,#REF!),
"-",0,1))</f>
        <v>-</v>
      </c>
      <c r="B41" s="430" t="str">
        <f t="shared" si="3"/>
        <v>-</v>
      </c>
      <c r="C41" s="437" t="str" cm="1">
        <f t="array" ref="C41">IF(OR($E41="",$E41="-"),
"-",
_xlfn.XLOOKUP($E41,
_xlfn.VSTACK(#REF!,#REF!,#REF!),
_xlfn.VSTACK(#REF!,#REF!,#REF!),
"-",0,1))</f>
        <v>-</v>
      </c>
      <c r="D41" s="358" t="str">
        <f t="shared" si="2"/>
        <v>-</v>
      </c>
      <c r="E41" s="430"/>
      <c r="F41" s="359" t="str" cm="1">
        <f t="array" ref="F41">IF(OR($E41="",$E41="-"),
"-",
_xlfn.XLOOKUP($E41,
_xlfn.VSTACK(#REF!,#REF!,#REF!),
_xlfn.VSTACK(#REF!,#REF!,#REF!),
"-",0,1))</f>
        <v>-</v>
      </c>
      <c r="G41" s="399" t="e">
        <f>SUMIFS(#REF!,#REF!,$E41)</f>
        <v>#REF!</v>
      </c>
      <c r="H41" s="424" t="e">
        <f>SUMIFS(#REF!,#REF!,$E41)</f>
        <v>#REF!</v>
      </c>
      <c r="I41" s="428" t="e">
        <f>SUMIFS(#REF!,#REF!,$E41)</f>
        <v>#REF!</v>
      </c>
      <c r="J41" s="400" t="e">
        <f>SUMIFS(#REF!,#REF!,$E41)</f>
        <v>#REF!</v>
      </c>
      <c r="K41" s="401" t="e">
        <f t="shared" si="5"/>
        <v>#REF!</v>
      </c>
      <c r="L41" s="576"/>
    </row>
    <row r="42" spans="1:12" ht="37.5" customHeight="1">
      <c r="A42" s="572" t="str" cm="1">
        <f t="array" ref="A42">IF(OR($E42="",$E42="-"),
"-",
_xlfn.XLOOKUP($E42,
_xlfn.VSTACK(#REF!,#REF!,#REF!),
_xlfn.VSTACK(#REF!,#REF!,#REF!),
"-",0,1))</f>
        <v>-</v>
      </c>
      <c r="B42" s="431" t="str">
        <f t="shared" si="3"/>
        <v>-</v>
      </c>
      <c r="C42" s="438" t="str" cm="1">
        <f t="array" ref="C42">IF(OR($E42="",$E42="-"),
"-",
_xlfn.XLOOKUP($E42,
_xlfn.VSTACK(#REF!,#REF!,#REF!),
_xlfn.VSTACK(#REF!,#REF!,#REF!),
"-",0,1))</f>
        <v>-</v>
      </c>
      <c r="D42" s="358" t="str">
        <f t="shared" si="2"/>
        <v>-</v>
      </c>
      <c r="E42" s="431"/>
      <c r="F42" s="417" t="str" cm="1">
        <f t="array" ref="F42">IF(OR($E42="",$E42="-"),
"-",
_xlfn.XLOOKUP($E42,
_xlfn.VSTACK(#REF!,#REF!,#REF!),
_xlfn.VSTACK(#REF!,#REF!,#REF!),
"-",0,1))</f>
        <v>-</v>
      </c>
      <c r="G42" s="418" t="e">
        <f>SUMIFS(#REF!,#REF!,$E42)</f>
        <v>#REF!</v>
      </c>
      <c r="H42" s="425" t="e">
        <f>SUMIFS(#REF!,#REF!,$E42)</f>
        <v>#REF!</v>
      </c>
      <c r="I42" s="429" t="e">
        <f>SUMIFS(#REF!,#REF!,$E42)</f>
        <v>#REF!</v>
      </c>
      <c r="J42" s="419" t="e">
        <f>SUMIFS(#REF!,#REF!,$E42)</f>
        <v>#REF!</v>
      </c>
      <c r="K42" s="420" t="e">
        <f t="shared" si="5"/>
        <v>#REF!</v>
      </c>
      <c r="L42" s="577"/>
    </row>
    <row r="43" spans="1:12" ht="37.5" customHeight="1">
      <c r="A43" s="571" t="str" cm="1">
        <f t="array" ref="A43">IF(OR($E43="",$E43="-"),
"-",
_xlfn.XLOOKUP($E43,
_xlfn.VSTACK(#REF!,#REF!,#REF!),
_xlfn.VSTACK(#REF!,#REF!,#REF!),
"-",0,1))</f>
        <v>-</v>
      </c>
      <c r="B43" s="430" t="str">
        <f t="shared" si="3"/>
        <v>-</v>
      </c>
      <c r="C43" s="437" t="str" cm="1">
        <f t="array" ref="C43">IF(OR($E43="",$E43="-"),
"-",
_xlfn.XLOOKUP($E43,
_xlfn.VSTACK(#REF!,#REF!,#REF!),
_xlfn.VSTACK(#REF!,#REF!,#REF!),
"-",0,1))</f>
        <v>-</v>
      </c>
      <c r="D43" s="358" t="str">
        <f t="shared" si="2"/>
        <v>-</v>
      </c>
      <c r="E43" s="430"/>
      <c r="F43" s="359" t="str" cm="1">
        <f t="array" ref="F43">IF(OR($E43="",$E43="-"),
"-",
_xlfn.XLOOKUP($E43,
_xlfn.VSTACK(#REF!,#REF!,#REF!),
_xlfn.VSTACK(#REF!,#REF!,#REF!),
"-",0,1))</f>
        <v>-</v>
      </c>
      <c r="G43" s="399" t="e">
        <f>SUMIFS(#REF!,#REF!,$E43)</f>
        <v>#REF!</v>
      </c>
      <c r="H43" s="424" t="e">
        <f>SUMIFS(#REF!,#REF!,$E43)</f>
        <v>#REF!</v>
      </c>
      <c r="I43" s="428" t="e">
        <f>SUMIFS(#REF!,#REF!,$E43)</f>
        <v>#REF!</v>
      </c>
      <c r="J43" s="400" t="e">
        <f>SUMIFS(#REF!,#REF!,$E43)</f>
        <v>#REF!</v>
      </c>
      <c r="K43" s="401" t="e">
        <f t="shared" si="5"/>
        <v>#REF!</v>
      </c>
      <c r="L43" s="576"/>
    </row>
    <row r="44" spans="1:12" ht="37.5" customHeight="1">
      <c r="A44" s="572" t="str" cm="1">
        <f t="array" ref="A44">IF(OR($E44="",$E44="-"),
"-",
_xlfn.XLOOKUP($E44,
_xlfn.VSTACK(#REF!,#REF!,#REF!),
_xlfn.VSTACK(#REF!,#REF!,#REF!),
"-",0,1))</f>
        <v>-</v>
      </c>
      <c r="B44" s="431" t="str">
        <f t="shared" si="3"/>
        <v>-</v>
      </c>
      <c r="C44" s="438" t="str" cm="1">
        <f t="array" ref="C44">IF(OR($E44="",$E44="-"),
"-",
_xlfn.XLOOKUP($E44,
_xlfn.VSTACK(#REF!,#REF!,#REF!),
_xlfn.VSTACK(#REF!,#REF!,#REF!),
"-",0,1))</f>
        <v>-</v>
      </c>
      <c r="D44" s="358" t="str">
        <f t="shared" si="2"/>
        <v>-</v>
      </c>
      <c r="E44" s="431"/>
      <c r="F44" s="417" t="str" cm="1">
        <f t="array" ref="F44">IF(OR($E44="",$E44="-"),
"-",
_xlfn.XLOOKUP($E44,
_xlfn.VSTACK(#REF!,#REF!,#REF!),
_xlfn.VSTACK(#REF!,#REF!,#REF!),
"-",0,1))</f>
        <v>-</v>
      </c>
      <c r="G44" s="418" t="e">
        <f>SUMIFS(#REF!,#REF!,$E44)</f>
        <v>#REF!</v>
      </c>
      <c r="H44" s="425" t="e">
        <f>SUMIFS(#REF!,#REF!,$E44)</f>
        <v>#REF!</v>
      </c>
      <c r="I44" s="429" t="e">
        <f>SUMIFS(#REF!,#REF!,$E44)</f>
        <v>#REF!</v>
      </c>
      <c r="J44" s="419" t="e">
        <f>SUMIFS(#REF!,#REF!,$E44)</f>
        <v>#REF!</v>
      </c>
      <c r="K44" s="420" t="e">
        <f t="shared" si="5"/>
        <v>#REF!</v>
      </c>
      <c r="L44" s="577"/>
    </row>
    <row r="45" spans="1:12" ht="37.5" customHeight="1">
      <c r="A45" s="571" t="str" cm="1">
        <f t="array" ref="A45">IF(OR($E45="",$E45="-"),
"-",
_xlfn.XLOOKUP($E45,
_xlfn.VSTACK(#REF!,#REF!,#REF!),
_xlfn.VSTACK(#REF!,#REF!,#REF!),
"-",0,1))</f>
        <v>-</v>
      </c>
      <c r="B45" s="430" t="str">
        <f t="shared" si="3"/>
        <v>-</v>
      </c>
      <c r="C45" s="437" t="str" cm="1">
        <f t="array" ref="C45">IF(OR($E45="",$E45="-"),
"-",
_xlfn.XLOOKUP($E45,
_xlfn.VSTACK(#REF!,#REF!,#REF!),
_xlfn.VSTACK(#REF!,#REF!,#REF!),
"-",0,1))</f>
        <v>-</v>
      </c>
      <c r="D45" s="358" t="str">
        <f t="shared" si="2"/>
        <v>-</v>
      </c>
      <c r="E45" s="430"/>
      <c r="F45" s="359" t="str" cm="1">
        <f t="array" ref="F45">IF(OR($E45="",$E45="-"),
"-",
_xlfn.XLOOKUP($E45,
_xlfn.VSTACK(#REF!,#REF!,#REF!),
_xlfn.VSTACK(#REF!,#REF!,#REF!),
"-",0,1))</f>
        <v>-</v>
      </c>
      <c r="G45" s="399" t="e">
        <f>SUMIFS(#REF!,#REF!,$E45)</f>
        <v>#REF!</v>
      </c>
      <c r="H45" s="424" t="e">
        <f>SUMIFS(#REF!,#REF!,$E45)</f>
        <v>#REF!</v>
      </c>
      <c r="I45" s="428" t="e">
        <f>SUMIFS(#REF!,#REF!,$E45)</f>
        <v>#REF!</v>
      </c>
      <c r="J45" s="400" t="e">
        <f>SUMIFS(#REF!,#REF!,$E45)</f>
        <v>#REF!</v>
      </c>
      <c r="K45" s="401" t="e">
        <f t="shared" si="5"/>
        <v>#REF!</v>
      </c>
      <c r="L45" s="576"/>
    </row>
    <row r="46" spans="1:12" ht="37.5" customHeight="1">
      <c r="A46" s="572" t="str" cm="1">
        <f t="array" ref="A46">IF(OR($E46="",$E46="-"),
"-",
_xlfn.XLOOKUP($E46,
_xlfn.VSTACK(#REF!,#REF!,#REF!),
_xlfn.VSTACK(#REF!,#REF!,#REF!),
"-",0,1))</f>
        <v>-</v>
      </c>
      <c r="B46" s="431" t="str">
        <f t="shared" si="3"/>
        <v>-</v>
      </c>
      <c r="C46" s="438" t="str" cm="1">
        <f t="array" ref="C46">IF(OR($E46="",$E46="-"),
"-",
_xlfn.XLOOKUP($E46,
_xlfn.VSTACK(#REF!,#REF!,#REF!),
_xlfn.VSTACK(#REF!,#REF!,#REF!),
"-",0,1))</f>
        <v>-</v>
      </c>
      <c r="D46" s="358" t="str">
        <f t="shared" si="2"/>
        <v>-</v>
      </c>
      <c r="E46" s="431"/>
      <c r="F46" s="417" t="str" cm="1">
        <f t="array" ref="F46">IF(OR($E46="",$E46="-"),
"-",
_xlfn.XLOOKUP($E46,
_xlfn.VSTACK(#REF!,#REF!,#REF!),
_xlfn.VSTACK(#REF!,#REF!,#REF!),
"-",0,1))</f>
        <v>-</v>
      </c>
      <c r="G46" s="418" t="e">
        <f>SUMIFS(#REF!,#REF!,$E46)</f>
        <v>#REF!</v>
      </c>
      <c r="H46" s="425" t="e">
        <f>SUMIFS(#REF!,#REF!,$E46)</f>
        <v>#REF!</v>
      </c>
      <c r="I46" s="429" t="e">
        <f>SUMIFS(#REF!,#REF!,$E46)</f>
        <v>#REF!</v>
      </c>
      <c r="J46" s="419" t="e">
        <f>SUMIFS(#REF!,#REF!,$E46)</f>
        <v>#REF!</v>
      </c>
      <c r="K46" s="420" t="e">
        <f t="shared" si="5"/>
        <v>#REF!</v>
      </c>
      <c r="L46" s="577"/>
    </row>
    <row r="47" spans="1:12" ht="37.5" customHeight="1">
      <c r="A47" s="571" t="str" cm="1">
        <f t="array" ref="A47">IF(OR($E47="",$E47="-"),
"-",
_xlfn.XLOOKUP($E47,
_xlfn.VSTACK(#REF!,#REF!,#REF!),
_xlfn.VSTACK(#REF!,#REF!,#REF!),
"-",0,1))</f>
        <v>-</v>
      </c>
      <c r="B47" s="430" t="str">
        <f t="shared" si="3"/>
        <v>-</v>
      </c>
      <c r="C47" s="437" t="str" cm="1">
        <f t="array" ref="C47">IF(OR($E47="",$E47="-"),
"-",
_xlfn.XLOOKUP($E47,
_xlfn.VSTACK(#REF!,#REF!,#REF!),
_xlfn.VSTACK(#REF!,#REF!,#REF!),
"-",0,1))</f>
        <v>-</v>
      </c>
      <c r="D47" s="358" t="str">
        <f t="shared" si="2"/>
        <v>-</v>
      </c>
      <c r="E47" s="430"/>
      <c r="F47" s="359" t="str" cm="1">
        <f t="array" ref="F47">IF(OR($E47="",$E47="-"),
"-",
_xlfn.XLOOKUP($E47,
_xlfn.VSTACK(#REF!,#REF!,#REF!),
_xlfn.VSTACK(#REF!,#REF!,#REF!),
"-",0,1))</f>
        <v>-</v>
      </c>
      <c r="G47" s="399" t="e">
        <f>SUMIFS(#REF!,#REF!,$E47)</f>
        <v>#REF!</v>
      </c>
      <c r="H47" s="424" t="e">
        <f>SUMIFS(#REF!,#REF!,$E47)</f>
        <v>#REF!</v>
      </c>
      <c r="I47" s="428" t="e">
        <f>SUMIFS(#REF!,#REF!,$E47)</f>
        <v>#REF!</v>
      </c>
      <c r="J47" s="400" t="e">
        <f>SUMIFS(#REF!,#REF!,$E47)</f>
        <v>#REF!</v>
      </c>
      <c r="K47" s="401" t="e">
        <f t="shared" si="5"/>
        <v>#REF!</v>
      </c>
      <c r="L47" s="576"/>
    </row>
    <row r="48" spans="1:12" ht="37.5" customHeight="1">
      <c r="A48" s="572" t="str" cm="1">
        <f t="array" ref="A48">IF(OR($E48="",$E48="-"),
"-",
_xlfn.XLOOKUP($E48,
_xlfn.VSTACK(#REF!,#REF!,#REF!),
_xlfn.VSTACK(#REF!,#REF!,#REF!),
"-",0,1))</f>
        <v>-</v>
      </c>
      <c r="B48" s="431" t="str">
        <f t="shared" si="3"/>
        <v>-</v>
      </c>
      <c r="C48" s="438" t="str" cm="1">
        <f t="array" ref="C48">IF(OR($E48="",$E48="-"),
"-",
_xlfn.XLOOKUP($E48,
_xlfn.VSTACK(#REF!,#REF!,#REF!),
_xlfn.VSTACK(#REF!,#REF!,#REF!),
"-",0,1))</f>
        <v>-</v>
      </c>
      <c r="D48" s="358" t="str">
        <f t="shared" si="2"/>
        <v>-</v>
      </c>
      <c r="E48" s="431"/>
      <c r="F48" s="417" t="str" cm="1">
        <f t="array" ref="F48">IF(OR($E48="",$E48="-"),
"-",
_xlfn.XLOOKUP($E48,
_xlfn.VSTACK(#REF!,#REF!,#REF!),
_xlfn.VSTACK(#REF!,#REF!,#REF!),
"-",0,1))</f>
        <v>-</v>
      </c>
      <c r="G48" s="418" t="e">
        <f>SUMIFS(#REF!,#REF!,$E48)</f>
        <v>#REF!</v>
      </c>
      <c r="H48" s="425" t="e">
        <f>SUMIFS(#REF!,#REF!,$E48)</f>
        <v>#REF!</v>
      </c>
      <c r="I48" s="429" t="e">
        <f>SUMIFS(#REF!,#REF!,$E48)</f>
        <v>#REF!</v>
      </c>
      <c r="J48" s="419" t="e">
        <f>SUMIFS(#REF!,#REF!,$E48)</f>
        <v>#REF!</v>
      </c>
      <c r="K48" s="420" t="e">
        <f t="shared" si="5"/>
        <v>#REF!</v>
      </c>
      <c r="L48" s="577"/>
    </row>
    <row r="49" spans="1:12" ht="37.5" customHeight="1">
      <c r="A49" s="571" t="str" cm="1">
        <f t="array" ref="A49">IF(OR($E49="",$E49="-"),
"-",
_xlfn.XLOOKUP($E49,
_xlfn.VSTACK(#REF!,#REF!,#REF!),
_xlfn.VSTACK(#REF!,#REF!,#REF!),
"-",0,1))</f>
        <v>-</v>
      </c>
      <c r="B49" s="430" t="str">
        <f t="shared" si="3"/>
        <v>-</v>
      </c>
      <c r="C49" s="437" t="str" cm="1">
        <f t="array" ref="C49">IF(OR($E49="",$E49="-"),
"-",
_xlfn.XLOOKUP($E49,
_xlfn.VSTACK(#REF!,#REF!,#REF!),
_xlfn.VSTACK(#REF!,#REF!,#REF!),
"-",0,1))</f>
        <v>-</v>
      </c>
      <c r="D49" s="358" t="str">
        <f t="shared" si="2"/>
        <v>-</v>
      </c>
      <c r="E49" s="430"/>
      <c r="F49" s="359" t="str" cm="1">
        <f t="array" ref="F49">IF(OR($E49="",$E49="-"),
"-",
_xlfn.XLOOKUP($E49,
_xlfn.VSTACK(#REF!,#REF!,#REF!),
_xlfn.VSTACK(#REF!,#REF!,#REF!),
"-",0,1))</f>
        <v>-</v>
      </c>
      <c r="G49" s="399" t="e">
        <f>SUMIFS(#REF!,#REF!,$E49)</f>
        <v>#REF!</v>
      </c>
      <c r="H49" s="424" t="e">
        <f>SUMIFS(#REF!,#REF!,$E49)</f>
        <v>#REF!</v>
      </c>
      <c r="I49" s="428" t="e">
        <f>SUMIFS(#REF!,#REF!,$E49)</f>
        <v>#REF!</v>
      </c>
      <c r="J49" s="400" t="e">
        <f>SUMIFS(#REF!,#REF!,$E49)</f>
        <v>#REF!</v>
      </c>
      <c r="K49" s="401" t="e">
        <f t="shared" si="5"/>
        <v>#REF!</v>
      </c>
      <c r="L49" s="576"/>
    </row>
    <row r="50" spans="1:12" ht="37.5" customHeight="1">
      <c r="A50" s="572" t="str" cm="1">
        <f t="array" ref="A50">IF(OR($E50="",$E50="-"),
"-",
_xlfn.XLOOKUP($E50,
_xlfn.VSTACK(#REF!,#REF!,#REF!),
_xlfn.VSTACK(#REF!,#REF!,#REF!),
"-",0,1))</f>
        <v>-</v>
      </c>
      <c r="B50" s="431" t="str">
        <f t="shared" si="3"/>
        <v>-</v>
      </c>
      <c r="C50" s="438" t="str" cm="1">
        <f t="array" ref="C50">IF(OR($E50="",$E50="-"),
"-",
_xlfn.XLOOKUP($E50,
_xlfn.VSTACK(#REF!,#REF!,#REF!),
_xlfn.VSTACK(#REF!,#REF!,#REF!),
"-",0,1))</f>
        <v>-</v>
      </c>
      <c r="D50" s="358" t="str">
        <f t="shared" si="2"/>
        <v>-</v>
      </c>
      <c r="E50" s="431"/>
      <c r="F50" s="417" t="str" cm="1">
        <f t="array" ref="F50">IF(OR($E50="",$E50="-"),
"-",
_xlfn.XLOOKUP($E50,
_xlfn.VSTACK(#REF!,#REF!,#REF!),
_xlfn.VSTACK(#REF!,#REF!,#REF!),
"-",0,1))</f>
        <v>-</v>
      </c>
      <c r="G50" s="418" t="e">
        <f>SUMIFS(#REF!,#REF!,$E50)</f>
        <v>#REF!</v>
      </c>
      <c r="H50" s="425" t="e">
        <f>SUMIFS(#REF!,#REF!,$E50)</f>
        <v>#REF!</v>
      </c>
      <c r="I50" s="429" t="e">
        <f>SUMIFS(#REF!,#REF!,$E50)</f>
        <v>#REF!</v>
      </c>
      <c r="J50" s="419" t="e">
        <f>SUMIFS(#REF!,#REF!,$E50)</f>
        <v>#REF!</v>
      </c>
      <c r="K50" s="420" t="e">
        <f t="shared" si="5"/>
        <v>#REF!</v>
      </c>
      <c r="L50" s="577"/>
    </row>
    <row r="51" spans="1:12" ht="37.5" customHeight="1">
      <c r="A51" s="571" t="str" cm="1">
        <f t="array" ref="A51">IF(OR($E51="",$E51="-"),
"-",
_xlfn.XLOOKUP($E51,
_xlfn.VSTACK(#REF!,#REF!,#REF!),
_xlfn.VSTACK(#REF!,#REF!,#REF!),
"-",0,1))</f>
        <v>-</v>
      </c>
      <c r="B51" s="430" t="str">
        <f t="shared" si="3"/>
        <v>-</v>
      </c>
      <c r="C51" s="437" t="str" cm="1">
        <f t="array" ref="C51">IF(OR($E51="",$E51="-"),
"-",
_xlfn.XLOOKUP($E51,
_xlfn.VSTACK(#REF!,#REF!,#REF!),
_xlfn.VSTACK(#REF!,#REF!,#REF!),
"-",0,1))</f>
        <v>-</v>
      </c>
      <c r="D51" s="358" t="str">
        <f t="shared" si="2"/>
        <v>-</v>
      </c>
      <c r="E51" s="430"/>
      <c r="F51" s="359" t="str" cm="1">
        <f t="array" ref="F51">IF(OR($E51="",$E51="-"),
"-",
_xlfn.XLOOKUP($E51,
_xlfn.VSTACK(#REF!,#REF!,#REF!),
_xlfn.VSTACK(#REF!,#REF!,#REF!),
"-",0,1))</f>
        <v>-</v>
      </c>
      <c r="G51" s="399" t="e">
        <f>SUMIFS(#REF!,#REF!,$E51)</f>
        <v>#REF!</v>
      </c>
      <c r="H51" s="424" t="e">
        <f>SUMIFS(#REF!,#REF!,$E51)</f>
        <v>#REF!</v>
      </c>
      <c r="I51" s="428" t="e">
        <f>SUMIFS(#REF!,#REF!,$E51)</f>
        <v>#REF!</v>
      </c>
      <c r="J51" s="400" t="e">
        <f>SUMIFS(#REF!,#REF!,$E51)</f>
        <v>#REF!</v>
      </c>
      <c r="K51" s="401" t="e">
        <f t="shared" si="5"/>
        <v>#REF!</v>
      </c>
      <c r="L51" s="576"/>
    </row>
    <row r="52" spans="1:12" ht="37.5" customHeight="1">
      <c r="A52" s="572" t="str" cm="1">
        <f t="array" ref="A52">IF(OR($E52="",$E52="-"),
"-",
_xlfn.XLOOKUP($E52,
_xlfn.VSTACK(#REF!,#REF!,#REF!),
_xlfn.VSTACK(#REF!,#REF!,#REF!),
"-",0,1))</f>
        <v>-</v>
      </c>
      <c r="B52" s="431" t="str">
        <f t="shared" si="3"/>
        <v>-</v>
      </c>
      <c r="C52" s="438" t="str" cm="1">
        <f t="array" ref="C52">IF(OR($E52="",$E52="-"),
"-",
_xlfn.XLOOKUP($E52,
_xlfn.VSTACK(#REF!,#REF!,#REF!),
_xlfn.VSTACK(#REF!,#REF!,#REF!),
"-",0,1))</f>
        <v>-</v>
      </c>
      <c r="D52" s="358" t="str">
        <f t="shared" si="2"/>
        <v>-</v>
      </c>
      <c r="E52" s="431"/>
      <c r="F52" s="417" t="str" cm="1">
        <f t="array" ref="F52">IF(OR($E52="",$E52="-"),
"-",
_xlfn.XLOOKUP($E52,
_xlfn.VSTACK(#REF!,#REF!,#REF!),
_xlfn.VSTACK(#REF!,#REF!,#REF!),
"-",0,1))</f>
        <v>-</v>
      </c>
      <c r="G52" s="418" t="e">
        <f>SUMIFS(#REF!,#REF!,$E52)</f>
        <v>#REF!</v>
      </c>
      <c r="H52" s="425" t="e">
        <f>SUMIFS(#REF!,#REF!,$E52)</f>
        <v>#REF!</v>
      </c>
      <c r="I52" s="429" t="e">
        <f>SUMIFS(#REF!,#REF!,$E52)</f>
        <v>#REF!</v>
      </c>
      <c r="J52" s="419" t="e">
        <f>SUMIFS(#REF!,#REF!,$E52)</f>
        <v>#REF!</v>
      </c>
      <c r="K52" s="420" t="e">
        <f t="shared" si="5"/>
        <v>#REF!</v>
      </c>
      <c r="L52" s="577"/>
    </row>
    <row r="53" spans="1:12" ht="37.5" customHeight="1">
      <c r="A53" s="571" t="str" cm="1">
        <f t="array" ref="A53">IF(OR($E53="",$E53="-"),
"-",
_xlfn.XLOOKUP($E53,
_xlfn.VSTACK(#REF!,#REF!,#REF!),
_xlfn.VSTACK(#REF!,#REF!,#REF!),
"-",0,1))</f>
        <v>-</v>
      </c>
      <c r="B53" s="430" t="str">
        <f t="shared" si="3"/>
        <v>-</v>
      </c>
      <c r="C53" s="437" t="str" cm="1">
        <f t="array" ref="C53">IF(OR($E53="",$E53="-"),
"-",
_xlfn.XLOOKUP($E53,
_xlfn.VSTACK(#REF!,#REF!,#REF!),
_xlfn.VSTACK(#REF!,#REF!,#REF!),
"-",0,1))</f>
        <v>-</v>
      </c>
      <c r="D53" s="358" t="str">
        <f t="shared" si="2"/>
        <v>-</v>
      </c>
      <c r="E53" s="430"/>
      <c r="F53" s="359" t="str" cm="1">
        <f t="array" ref="F53">IF(OR($E53="",$E53="-"),
"-",
_xlfn.XLOOKUP($E53,
_xlfn.VSTACK(#REF!,#REF!,#REF!),
_xlfn.VSTACK(#REF!,#REF!,#REF!),
"-",0,1))</f>
        <v>-</v>
      </c>
      <c r="G53" s="399" t="e">
        <f>SUMIFS(#REF!,#REF!,$E53)</f>
        <v>#REF!</v>
      </c>
      <c r="H53" s="424" t="e">
        <f>SUMIFS(#REF!,#REF!,$E53)</f>
        <v>#REF!</v>
      </c>
      <c r="I53" s="428" t="e">
        <f>SUMIFS(#REF!,#REF!,$E53)</f>
        <v>#REF!</v>
      </c>
      <c r="J53" s="400" t="e">
        <f>SUMIFS(#REF!,#REF!,$E53)</f>
        <v>#REF!</v>
      </c>
      <c r="K53" s="401" t="e">
        <f t="shared" si="5"/>
        <v>#REF!</v>
      </c>
      <c r="L53" s="576"/>
    </row>
    <row r="54" spans="1:12" ht="37.5" customHeight="1">
      <c r="A54" s="572" t="str" cm="1">
        <f t="array" ref="A54">IF(OR($E54="",$E54="-"),
"-",
_xlfn.XLOOKUP($E54,
_xlfn.VSTACK(#REF!,#REF!,#REF!),
_xlfn.VSTACK(#REF!,#REF!,#REF!),
"-",0,1))</f>
        <v>-</v>
      </c>
      <c r="B54" s="431" t="str">
        <f t="shared" si="3"/>
        <v>-</v>
      </c>
      <c r="C54" s="438" t="str" cm="1">
        <f t="array" ref="C54">IF(OR($E54="",$E54="-"),
"-",
_xlfn.XLOOKUP($E54,
_xlfn.VSTACK(#REF!,#REF!,#REF!),
_xlfn.VSTACK(#REF!,#REF!,#REF!),
"-",0,1))</f>
        <v>-</v>
      </c>
      <c r="D54" s="358" t="str">
        <f t="shared" si="2"/>
        <v>-</v>
      </c>
      <c r="E54" s="431"/>
      <c r="F54" s="417" t="str" cm="1">
        <f t="array" ref="F54">IF(OR($E54="",$E54="-"),
"-",
_xlfn.XLOOKUP($E54,
_xlfn.VSTACK(#REF!,#REF!,#REF!),
_xlfn.VSTACK(#REF!,#REF!,#REF!),
"-",0,1))</f>
        <v>-</v>
      </c>
      <c r="G54" s="418" t="e">
        <f>SUMIFS(#REF!,#REF!,$E54)</f>
        <v>#REF!</v>
      </c>
      <c r="H54" s="425" t="e">
        <f>SUMIFS(#REF!,#REF!,$E54)</f>
        <v>#REF!</v>
      </c>
      <c r="I54" s="429" t="e">
        <f>SUMIFS(#REF!,#REF!,$E54)</f>
        <v>#REF!</v>
      </c>
      <c r="J54" s="419" t="e">
        <f>SUMIFS(#REF!,#REF!,$E54)</f>
        <v>#REF!</v>
      </c>
      <c r="K54" s="420" t="e">
        <f t="shared" si="5"/>
        <v>#REF!</v>
      </c>
      <c r="L54" s="577"/>
    </row>
    <row r="55" spans="1:12" ht="37.5" customHeight="1">
      <c r="A55" s="571" t="str" cm="1">
        <f t="array" ref="A55">IF(OR($E55="",$E55="-"),
"-",
_xlfn.XLOOKUP($E55,
_xlfn.VSTACK(#REF!,#REF!,#REF!),
_xlfn.VSTACK(#REF!,#REF!,#REF!),
"-",0,1))</f>
        <v>-</v>
      </c>
      <c r="B55" s="430" t="str">
        <f t="shared" si="3"/>
        <v>-</v>
      </c>
      <c r="C55" s="437" t="str" cm="1">
        <f t="array" ref="C55">IF(OR($E55="",$E55="-"),
"-",
_xlfn.XLOOKUP($E55,
_xlfn.VSTACK(#REF!,#REF!,#REF!),
_xlfn.VSTACK(#REF!,#REF!,#REF!),
"-",0,1))</f>
        <v>-</v>
      </c>
      <c r="D55" s="358" t="str">
        <f t="shared" si="2"/>
        <v>-</v>
      </c>
      <c r="E55" s="430"/>
      <c r="F55" s="359" t="str" cm="1">
        <f t="array" ref="F55">IF(OR($E55="",$E55="-"),
"-",
_xlfn.XLOOKUP($E55,
_xlfn.VSTACK(#REF!,#REF!,#REF!),
_xlfn.VSTACK(#REF!,#REF!,#REF!),
"-",0,1))</f>
        <v>-</v>
      </c>
      <c r="G55" s="399" t="e">
        <f>SUMIFS(#REF!,#REF!,$E55)</f>
        <v>#REF!</v>
      </c>
      <c r="H55" s="424" t="e">
        <f>SUMIFS(#REF!,#REF!,$E55)</f>
        <v>#REF!</v>
      </c>
      <c r="I55" s="428" t="e">
        <f>SUMIFS(#REF!,#REF!,$E55)</f>
        <v>#REF!</v>
      </c>
      <c r="J55" s="400" t="e">
        <f>SUMIFS(#REF!,#REF!,$E55)</f>
        <v>#REF!</v>
      </c>
      <c r="K55" s="401" t="e">
        <f t="shared" si="5"/>
        <v>#REF!</v>
      </c>
      <c r="L55" s="576"/>
    </row>
    <row r="56" spans="1:12" ht="37.5" customHeight="1">
      <c r="A56" s="572" t="str" cm="1">
        <f t="array" ref="A56">IF(OR($E56="",$E56="-"),
"-",
_xlfn.XLOOKUP($E56,
_xlfn.VSTACK(#REF!,#REF!,#REF!),
_xlfn.VSTACK(#REF!,#REF!,#REF!),
"-",0,1))</f>
        <v>-</v>
      </c>
      <c r="B56" s="431" t="str">
        <f t="shared" si="3"/>
        <v>-</v>
      </c>
      <c r="C56" s="438" t="str" cm="1">
        <f t="array" ref="C56">IF(OR($E56="",$E56="-"),
"-",
_xlfn.XLOOKUP($E56,
_xlfn.VSTACK(#REF!,#REF!,#REF!),
_xlfn.VSTACK(#REF!,#REF!,#REF!),
"-",0,1))</f>
        <v>-</v>
      </c>
      <c r="D56" s="358" t="str">
        <f t="shared" si="2"/>
        <v>-</v>
      </c>
      <c r="E56" s="431"/>
      <c r="F56" s="417" t="str" cm="1">
        <f t="array" ref="F56">IF(OR($E56="",$E56="-"),
"-",
_xlfn.XLOOKUP($E56,
_xlfn.VSTACK(#REF!,#REF!,#REF!),
_xlfn.VSTACK(#REF!,#REF!,#REF!),
"-",0,1))</f>
        <v>-</v>
      </c>
      <c r="G56" s="418" t="e">
        <f>SUMIFS(#REF!,#REF!,$E56)</f>
        <v>#REF!</v>
      </c>
      <c r="H56" s="425" t="e">
        <f>SUMIFS(#REF!,#REF!,$E56)</f>
        <v>#REF!</v>
      </c>
      <c r="I56" s="429" t="e">
        <f>SUMIFS(#REF!,#REF!,$E56)</f>
        <v>#REF!</v>
      </c>
      <c r="J56" s="419" t="e">
        <f>SUMIFS(#REF!,#REF!,$E56)</f>
        <v>#REF!</v>
      </c>
      <c r="K56" s="420" t="e">
        <f t="shared" si="5"/>
        <v>#REF!</v>
      </c>
      <c r="L56" s="577"/>
    </row>
    <row r="57" spans="1:12" ht="37.5" customHeight="1">
      <c r="A57" s="571" t="str" cm="1">
        <f t="array" ref="A57">IF(OR($E57="",$E57="-"),
"-",
_xlfn.XLOOKUP($E57,
_xlfn.VSTACK(#REF!,#REF!,#REF!),
_xlfn.VSTACK(#REF!,#REF!,#REF!),
"-",0,1))</f>
        <v>-</v>
      </c>
      <c r="B57" s="430" t="str">
        <f t="shared" si="3"/>
        <v>-</v>
      </c>
      <c r="C57" s="437" t="str" cm="1">
        <f t="array" ref="C57">IF(OR($E57="",$E57="-"),
"-",
_xlfn.XLOOKUP($E57,
_xlfn.VSTACK(#REF!,#REF!,#REF!),
_xlfn.VSTACK(#REF!,#REF!,#REF!),
"-",0,1))</f>
        <v>-</v>
      </c>
      <c r="D57" s="358" t="str">
        <f t="shared" si="2"/>
        <v>-</v>
      </c>
      <c r="E57" s="430"/>
      <c r="F57" s="359" t="str" cm="1">
        <f t="array" ref="F57">IF(OR($E57="",$E57="-"),
"-",
_xlfn.XLOOKUP($E57,
_xlfn.VSTACK(#REF!,#REF!,#REF!),
_xlfn.VSTACK(#REF!,#REF!,#REF!),
"-",0,1))</f>
        <v>-</v>
      </c>
      <c r="G57" s="399" t="e">
        <f>SUMIFS(#REF!,#REF!,$E57)</f>
        <v>#REF!</v>
      </c>
      <c r="H57" s="424" t="e">
        <f>SUMIFS(#REF!,#REF!,$E57)</f>
        <v>#REF!</v>
      </c>
      <c r="I57" s="428" t="e">
        <f>SUMIFS(#REF!,#REF!,$E57)</f>
        <v>#REF!</v>
      </c>
      <c r="J57" s="400" t="e">
        <f>SUMIFS(#REF!,#REF!,$E57)</f>
        <v>#REF!</v>
      </c>
      <c r="K57" s="401" t="e">
        <f t="shared" si="5"/>
        <v>#REF!</v>
      </c>
      <c r="L57" s="576"/>
    </row>
    <row r="58" spans="1:12" ht="37.5" customHeight="1">
      <c r="A58" s="572" t="str" cm="1">
        <f t="array" ref="A58">IF(OR($E58="",$E58="-"),
"-",
_xlfn.XLOOKUP($E58,
_xlfn.VSTACK(#REF!,#REF!,#REF!),
_xlfn.VSTACK(#REF!,#REF!,#REF!),
"-",0,1))</f>
        <v>-</v>
      </c>
      <c r="B58" s="431" t="str">
        <f t="shared" si="3"/>
        <v>-</v>
      </c>
      <c r="C58" s="438" t="str" cm="1">
        <f t="array" ref="C58">IF(OR($E58="",$E58="-"),
"-",
_xlfn.XLOOKUP($E58,
_xlfn.VSTACK(#REF!,#REF!,#REF!),
_xlfn.VSTACK(#REF!,#REF!,#REF!),
"-",0,1))</f>
        <v>-</v>
      </c>
      <c r="D58" s="358" t="str">
        <f t="shared" si="2"/>
        <v>-</v>
      </c>
      <c r="E58" s="431"/>
      <c r="F58" s="417" t="str" cm="1">
        <f t="array" ref="F58">IF(OR($E58="",$E58="-"),
"-",
_xlfn.XLOOKUP($E58,
_xlfn.VSTACK(#REF!,#REF!,#REF!),
_xlfn.VSTACK(#REF!,#REF!,#REF!),
"-",0,1))</f>
        <v>-</v>
      </c>
      <c r="G58" s="418" t="e">
        <f>SUMIFS(#REF!,#REF!,$E58)</f>
        <v>#REF!</v>
      </c>
      <c r="H58" s="425" t="e">
        <f>SUMIFS(#REF!,#REF!,$E58)</f>
        <v>#REF!</v>
      </c>
      <c r="I58" s="429" t="e">
        <f>SUMIFS(#REF!,#REF!,$E58)</f>
        <v>#REF!</v>
      </c>
      <c r="J58" s="419" t="e">
        <f>SUMIFS(#REF!,#REF!,$E58)</f>
        <v>#REF!</v>
      </c>
      <c r="K58" s="420" t="e">
        <f t="shared" si="5"/>
        <v>#REF!</v>
      </c>
      <c r="L58" s="577"/>
    </row>
    <row r="59" spans="1:12" ht="37.5" customHeight="1">
      <c r="A59" s="571" t="str" cm="1">
        <f t="array" ref="A59">IF(OR($E59="",$E59="-"),
"-",
_xlfn.XLOOKUP($E59,
_xlfn.VSTACK(#REF!,#REF!,#REF!),
_xlfn.VSTACK(#REF!,#REF!,#REF!),
"-",0,1))</f>
        <v>-</v>
      </c>
      <c r="B59" s="430" t="str">
        <f t="shared" si="3"/>
        <v>-</v>
      </c>
      <c r="C59" s="437" t="str" cm="1">
        <f t="array" ref="C59">IF(OR($E59="",$E59="-"),
"-",
_xlfn.XLOOKUP($E59,
_xlfn.VSTACK(#REF!,#REF!,#REF!),
_xlfn.VSTACK(#REF!,#REF!,#REF!),
"-",0,1))</f>
        <v>-</v>
      </c>
      <c r="D59" s="358" t="str">
        <f t="shared" si="2"/>
        <v>-</v>
      </c>
      <c r="E59" s="430"/>
      <c r="F59" s="359" t="str" cm="1">
        <f t="array" ref="F59">IF(OR($E59="",$E59="-"),
"-",
_xlfn.XLOOKUP($E59,
_xlfn.VSTACK(#REF!,#REF!,#REF!),
_xlfn.VSTACK(#REF!,#REF!,#REF!),
"-",0,1))</f>
        <v>-</v>
      </c>
      <c r="G59" s="399" t="e">
        <f>SUMIFS(#REF!,#REF!,$E59)</f>
        <v>#REF!</v>
      </c>
      <c r="H59" s="424" t="e">
        <f>SUMIFS(#REF!,#REF!,$E59)</f>
        <v>#REF!</v>
      </c>
      <c r="I59" s="428" t="e">
        <f>SUMIFS(#REF!,#REF!,$E59)</f>
        <v>#REF!</v>
      </c>
      <c r="J59" s="400" t="e">
        <f>SUMIFS(#REF!,#REF!,$E59)</f>
        <v>#REF!</v>
      </c>
      <c r="K59" s="401" t="e">
        <f t="shared" si="5"/>
        <v>#REF!</v>
      </c>
      <c r="L59" s="576"/>
    </row>
    <row r="60" spans="1:12" ht="37.5" customHeight="1">
      <c r="A60" s="572" t="str" cm="1">
        <f t="array" ref="A60">IF(OR($E60="",$E60="-"),
"-",
_xlfn.XLOOKUP($E60,
_xlfn.VSTACK(#REF!,#REF!,#REF!),
_xlfn.VSTACK(#REF!,#REF!,#REF!),
"-",0,1))</f>
        <v>-</v>
      </c>
      <c r="B60" s="431" t="str">
        <f t="shared" si="3"/>
        <v>-</v>
      </c>
      <c r="C60" s="438" t="str" cm="1">
        <f t="array" ref="C60">IF(OR($E60="",$E60="-"),
"-",
_xlfn.XLOOKUP($E60,
_xlfn.VSTACK(#REF!,#REF!,#REF!),
_xlfn.VSTACK(#REF!,#REF!,#REF!),
"-",0,1))</f>
        <v>-</v>
      </c>
      <c r="D60" s="358" t="str">
        <f t="shared" si="2"/>
        <v>-</v>
      </c>
      <c r="E60" s="431"/>
      <c r="F60" s="417" t="str" cm="1">
        <f t="array" ref="F60">IF(OR($E60="",$E60="-"),
"-",
_xlfn.XLOOKUP($E60,
_xlfn.VSTACK(#REF!,#REF!,#REF!),
_xlfn.VSTACK(#REF!,#REF!,#REF!),
"-",0,1))</f>
        <v>-</v>
      </c>
      <c r="G60" s="418" t="e">
        <f>SUMIFS(#REF!,#REF!,$E60)</f>
        <v>#REF!</v>
      </c>
      <c r="H60" s="425" t="e">
        <f>SUMIFS(#REF!,#REF!,$E60)</f>
        <v>#REF!</v>
      </c>
      <c r="I60" s="429" t="e">
        <f>SUMIFS(#REF!,#REF!,$E60)</f>
        <v>#REF!</v>
      </c>
      <c r="J60" s="419" t="e">
        <f>SUMIFS(#REF!,#REF!,$E60)</f>
        <v>#REF!</v>
      </c>
      <c r="K60" s="420" t="e">
        <f t="shared" si="5"/>
        <v>#REF!</v>
      </c>
      <c r="L60" s="577"/>
    </row>
    <row r="61" spans="1:12" ht="37.5" customHeight="1">
      <c r="A61" s="571" t="str" cm="1">
        <f t="array" ref="A61">IF(OR($E61="",$E61="-"),
"-",
_xlfn.XLOOKUP($E61,
_xlfn.VSTACK(#REF!,#REF!,#REF!),
_xlfn.VSTACK(#REF!,#REF!,#REF!),
"-",0,1))</f>
        <v>-</v>
      </c>
      <c r="B61" s="432" t="str">
        <f t="shared" si="3"/>
        <v>-</v>
      </c>
      <c r="C61" s="437" t="str" cm="1">
        <f t="array" ref="C61">IF(OR($E61="",$E61="-"),
"-",
_xlfn.XLOOKUP($E61,
_xlfn.VSTACK(#REF!,#REF!,#REF!),
_xlfn.VSTACK(#REF!,#REF!,#REF!),
"-",0,1))</f>
        <v>-</v>
      </c>
      <c r="D61" s="358" t="str">
        <f t="shared" si="2"/>
        <v>-</v>
      </c>
      <c r="E61" s="432"/>
      <c r="F61" s="359" t="str" cm="1">
        <f t="array" ref="F61">IF(OR($E61="",$E61="-"),
"-",
_xlfn.XLOOKUP($E61,
_xlfn.VSTACK(#REF!,#REF!,#REF!),
_xlfn.VSTACK(#REF!,#REF!,#REF!),
"-",0,1))</f>
        <v>-</v>
      </c>
      <c r="G61" s="399" t="e">
        <f>SUMIFS(#REF!,#REF!,$E61)</f>
        <v>#REF!</v>
      </c>
      <c r="H61" s="424" t="e">
        <f>SUMIFS(#REF!,#REF!,$E61)</f>
        <v>#REF!</v>
      </c>
      <c r="I61" s="428" t="e">
        <f>SUMIFS(#REF!,#REF!,$E61)</f>
        <v>#REF!</v>
      </c>
      <c r="J61" s="400" t="e">
        <f>SUMIFS(#REF!,#REF!,$E61)</f>
        <v>#REF!</v>
      </c>
      <c r="K61" s="420" t="e">
        <f t="shared" si="5"/>
        <v>#REF!</v>
      </c>
      <c r="L61" s="578"/>
    </row>
  </sheetData>
  <sheetProtection formatCells="0" formatColumns="0" formatRows="0" insertRows="0" deleteRows="0" sort="0" autoFilter="0" pivotTables="0"/>
  <autoFilter ref="A6:L61" xr:uid="{F4D77A48-3CB0-43B0-82A2-F1A35E4E26B7}"/>
  <conditionalFormatting sqref="F7:F61">
    <cfRule type="containsText" dxfId="14" priority="1" operator="containsText" text="Recurring">
      <formula>NOT(ISERROR(SEARCH("Recurring",F7)))</formula>
    </cfRule>
    <cfRule type="containsText" dxfId="13" priority="2" operator="containsText" text="One-Time">
      <formula>NOT(ISERROR(SEARCH("One-Time",F7)))</formula>
    </cfRule>
  </conditionalFormatting>
  <pageMargins left="0.7" right="0.7" top="0.75" bottom="0.75" header="0.3" footer="0.3"/>
  <pageSetup scale="12" orientation="landscape"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4C82-DFDC-4FAC-9BE9-4544C0816C95}">
  <sheetPr codeName="Sheet10">
    <tabColor rgb="FF9FD5B3"/>
  </sheetPr>
  <dimension ref="B1:F55"/>
  <sheetViews>
    <sheetView workbookViewId="0"/>
  </sheetViews>
  <sheetFormatPr defaultRowHeight="14.4"/>
  <cols>
    <col min="2" max="2" width="61.5546875" style="62" customWidth="1"/>
    <col min="3" max="4" width="15.44140625" style="62" customWidth="1"/>
    <col min="5" max="5" width="39.44140625" style="62" customWidth="1"/>
  </cols>
  <sheetData>
    <row r="1" spans="2:6">
      <c r="B1" s="247" t="s">
        <v>261</v>
      </c>
      <c r="C1" s="62" t="s">
        <v>262</v>
      </c>
    </row>
    <row r="2" spans="2:6" ht="15" thickBot="1"/>
    <row r="3" spans="2:6" ht="18.600000000000001" thickBot="1">
      <c r="B3" s="280" t="s">
        <v>263</v>
      </c>
      <c r="C3" s="281"/>
      <c r="D3" s="281"/>
      <c r="E3" s="282"/>
    </row>
    <row r="4" spans="2:6" ht="15" thickBot="1"/>
    <row r="5" spans="2:6" ht="16.2" thickBot="1">
      <c r="B5" s="67" t="s">
        <v>264</v>
      </c>
      <c r="C5" s="63" t="s">
        <v>195</v>
      </c>
      <c r="D5" s="63" t="s">
        <v>199</v>
      </c>
      <c r="E5" s="68" t="s">
        <v>265</v>
      </c>
      <c r="F5" t="s">
        <v>266</v>
      </c>
    </row>
    <row r="6" spans="2:6" ht="15.6">
      <c r="B6" s="268" t="s">
        <v>267</v>
      </c>
      <c r="C6" s="269"/>
      <c r="D6" s="270"/>
      <c r="E6" s="271"/>
      <c r="F6" s="341" t="s">
        <v>268</v>
      </c>
    </row>
    <row r="7" spans="2:6" ht="16.2" thickBot="1">
      <c r="B7" s="272" t="s">
        <v>269</v>
      </c>
      <c r="C7" s="273"/>
      <c r="D7" s="274"/>
      <c r="E7" s="275"/>
    </row>
    <row r="8" spans="2:6" ht="15.6">
      <c r="B8" s="309" t="str">
        <f>'Dept Summary'!B7</f>
        <v>FY24 Adopted Budget</v>
      </c>
      <c r="C8" s="310">
        <f>'Dept Summary'!C7</f>
        <v>4432310</v>
      </c>
      <c r="D8" s="311"/>
      <c r="E8" s="312"/>
    </row>
    <row r="9" spans="2:6" ht="15.6">
      <c r="B9" s="73" t="str">
        <f>'Dept Summary'!B8</f>
        <v>One-Time Expenditures (-)</v>
      </c>
      <c r="C9" s="71">
        <f>'Dept Summary'!C8</f>
        <v>-350000</v>
      </c>
      <c r="D9" s="70"/>
      <c r="E9" s="65"/>
    </row>
    <row r="10" spans="2:6" ht="15.6">
      <c r="B10" s="73" t="str">
        <f>'Dept Summary'!B12</f>
        <v>Known FY25 Supplemental Needs (+/-)</v>
      </c>
      <c r="C10" s="71">
        <f>'Dept Summary'!C12</f>
        <v>0</v>
      </c>
      <c r="D10" s="70"/>
      <c r="E10" s="65"/>
    </row>
    <row r="11" spans="2:6" ht="15.6">
      <c r="B11" s="584" t="s">
        <v>206</v>
      </c>
      <c r="C11" s="585">
        <f>SUM(C8:C10)</f>
        <v>4082310</v>
      </c>
      <c r="D11" s="586">
        <f>SUM(D8:D10)</f>
        <v>0</v>
      </c>
      <c r="E11" s="587"/>
    </row>
    <row r="12" spans="2:6" ht="16.2" thickBot="1">
      <c r="B12" s="243" t="s">
        <v>270</v>
      </c>
      <c r="C12" s="244">
        <f>'Dept Summary'!C14</f>
        <v>-82904</v>
      </c>
      <c r="D12" s="245">
        <f>ROUND(D11*-2%,0)</f>
        <v>0</v>
      </c>
      <c r="E12" s="246"/>
    </row>
    <row r="13" spans="2:6" ht="16.8" thickTop="1" thickBot="1">
      <c r="B13" s="588" t="s">
        <v>209</v>
      </c>
      <c r="C13" s="589">
        <f>SUM(C11:C12)</f>
        <v>3999406</v>
      </c>
      <c r="D13" s="590">
        <f>SUM(D11:D12)</f>
        <v>0</v>
      </c>
      <c r="E13" s="591"/>
    </row>
    <row r="14" spans="2:6" ht="15" thickBot="1">
      <c r="B14"/>
      <c r="C14"/>
      <c r="D14"/>
      <c r="E14"/>
    </row>
    <row r="15" spans="2:6" ht="16.2" thickBot="1">
      <c r="B15" s="67" t="s">
        <v>271</v>
      </c>
      <c r="C15" s="63" t="s">
        <v>195</v>
      </c>
      <c r="D15" s="63" t="s">
        <v>199</v>
      </c>
      <c r="E15" s="68" t="s">
        <v>265</v>
      </c>
    </row>
    <row r="16" spans="2:6" ht="15.6">
      <c r="B16" s="235" t="s">
        <v>272</v>
      </c>
      <c r="C16" s="72">
        <f>SUMIFS('FTE, Salary-Wage, &amp; Benefits'!$AI:$AI,'FTE, Salary-Wage, &amp; Benefits'!$D:$D,5002)
+SUMIFS('Overtime &amp; Other Personnel'!$Y:$Y,'Overtime &amp; Other Personnel'!$D:$D,5002)
+SUMIFS('Non-Personnel Operating'!$Z:$Z,'Non-Personnel Operating'!$D:$D,5002)</f>
        <v>0</v>
      </c>
      <c r="D16" s="70">
        <f>SUMIFS('FTE, Salary-Wage, &amp; Benefits'!$X:$X,'FTE, Salary-Wage, &amp; Benefits'!$D:$D,5002)</f>
        <v>0</v>
      </c>
      <c r="E16" s="66"/>
    </row>
    <row r="17" spans="2:5" ht="15.6">
      <c r="B17" s="73" t="s">
        <v>273</v>
      </c>
      <c r="C17" s="71" t="e">
        <f>+SUMIFS(#REF!,#REF!,5002)
+SUMIFS(#REF!,#REF!,5002)
+SUMIFS(#REF!,#REF!,5002)</f>
        <v>#REF!</v>
      </c>
      <c r="D17" s="70" t="e">
        <f>SUMIFS(#REF!,'FTE, Salary-Wage, &amp; Benefits'!$D:$D,5002)</f>
        <v>#REF!</v>
      </c>
      <c r="E17" s="65"/>
    </row>
    <row r="18" spans="2:5" ht="16.2" thickBot="1">
      <c r="B18" s="243" t="s">
        <v>274</v>
      </c>
      <c r="C18" s="244" t="e">
        <f>SUMIFS(#REF!,#REF!,5002)
+SUMIFS(#REF!,#REF!,5002)
+SUMIFS(#REF!,#REF!,5002)</f>
        <v>#REF!</v>
      </c>
      <c r="D18" s="245" t="e">
        <f>SUMIFS(#REF!,#REF!,5002)</f>
        <v>#REF!</v>
      </c>
      <c r="E18" s="592"/>
    </row>
    <row r="19" spans="2:5" ht="16.8" thickTop="1" thickBot="1">
      <c r="B19" s="588" t="s">
        <v>275</v>
      </c>
      <c r="C19" s="589" t="e">
        <f>SUM(C16:C18)</f>
        <v>#REF!</v>
      </c>
      <c r="D19" s="590" t="e">
        <f>SUM(D16:D18)</f>
        <v>#REF!</v>
      </c>
      <c r="E19" s="591"/>
    </row>
    <row r="20" spans="2:5" ht="15.6">
      <c r="B20" s="64"/>
      <c r="C20" s="64"/>
      <c r="D20" s="64"/>
      <c r="E20" s="64"/>
    </row>
    <row r="21" spans="2:5" ht="15.6">
      <c r="B21" s="64"/>
      <c r="C21" s="64"/>
      <c r="D21" s="64"/>
      <c r="E21" s="64"/>
    </row>
    <row r="22" spans="2:5" ht="15.6">
      <c r="C22"/>
      <c r="D22" s="64"/>
      <c r="E22" s="64"/>
    </row>
    <row r="23" spans="2:5" ht="15.6">
      <c r="B23" s="240" t="s">
        <v>276</v>
      </c>
      <c r="C23"/>
      <c r="D23" s="64"/>
      <c r="E23" s="64"/>
    </row>
    <row r="24" spans="2:5" ht="15.6">
      <c r="B24" s="240" t="s">
        <v>277</v>
      </c>
      <c r="C24" s="64"/>
      <c r="D24" s="64"/>
      <c r="E24" s="64"/>
    </row>
    <row r="25" spans="2:5" ht="15.6">
      <c r="B25" s="64"/>
      <c r="C25" s="64"/>
      <c r="D25" s="64"/>
      <c r="E25" s="64"/>
    </row>
    <row r="26" spans="2:5" ht="15.6">
      <c r="B26" s="64"/>
      <c r="C26" s="64"/>
      <c r="D26" s="64"/>
      <c r="E26" s="64"/>
    </row>
    <row r="27" spans="2:5" ht="15.6">
      <c r="D27" s="64"/>
      <c r="E27" s="64"/>
    </row>
    <row r="28" spans="2:5" ht="15.6">
      <c r="D28" s="64"/>
      <c r="E28" s="64"/>
    </row>
    <row r="29" spans="2:5" ht="15.6">
      <c r="D29" s="64"/>
      <c r="E29" s="64"/>
    </row>
    <row r="50" spans="2:3" ht="15.6">
      <c r="B50" s="241"/>
      <c r="C50" s="64"/>
    </row>
    <row r="51" spans="2:3" ht="15.6">
      <c r="B51" s="241"/>
      <c r="C51" s="64"/>
    </row>
    <row r="52" spans="2:3" ht="15.6">
      <c r="B52" s="241"/>
      <c r="C52" s="64"/>
    </row>
    <row r="53" spans="2:3" ht="15.6">
      <c r="B53" s="241"/>
    </row>
    <row r="54" spans="2:3">
      <c r="B54" s="242"/>
    </row>
    <row r="55" spans="2:3">
      <c r="B55" s="242"/>
    </row>
  </sheetData>
  <pageMargins left="0.7" right="0.7" top="0.75" bottom="0.75" header="0.3" footer="0.3"/>
  <pageSetup orientation="portrait"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6278CC29-4D53-4FF8-BE4D-332F82F27786}">
          <x14:formula1>
            <xm:f>Dept.Meta!$E$5:$E$38</xm:f>
          </x14:formula1>
          <xm:sqref>C1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C3CA3-0A45-4587-9190-572FD8E6980F}">
  <sheetPr codeName="Sheet11">
    <tabColor rgb="FF9FD5B3"/>
  </sheetPr>
  <dimension ref="B1:G34"/>
  <sheetViews>
    <sheetView workbookViewId="0"/>
  </sheetViews>
  <sheetFormatPr defaultRowHeight="14.4"/>
  <cols>
    <col min="2" max="2" width="40.44140625" style="62" customWidth="1"/>
    <col min="3" max="4" width="15.44140625" style="62" customWidth="1"/>
    <col min="5" max="5" width="47.5546875" style="62" bestFit="1" customWidth="1"/>
    <col min="6" max="6" width="2.5546875" customWidth="1"/>
  </cols>
  <sheetData>
    <row r="1" spans="2:7" ht="15" thickBot="1"/>
    <row r="2" spans="2:7" s="33" customFormat="1" ht="18.600000000000001" thickBot="1">
      <c r="B2" s="280" t="s">
        <v>273</v>
      </c>
      <c r="C2" s="283"/>
      <c r="D2" s="283"/>
      <c r="E2" s="327"/>
      <c r="G2" s="33" t="s">
        <v>278</v>
      </c>
    </row>
    <row r="3" spans="2:7" ht="15" thickBot="1"/>
    <row r="4" spans="2:7" ht="16.2" thickBot="1">
      <c r="B4" s="67" t="s">
        <v>279</v>
      </c>
      <c r="C4" s="63" t="s">
        <v>195</v>
      </c>
      <c r="D4" s="63" t="s">
        <v>199</v>
      </c>
      <c r="E4" s="68" t="s">
        <v>265</v>
      </c>
      <c r="G4" s="33" t="s">
        <v>280</v>
      </c>
    </row>
    <row r="5" spans="2:7" ht="15.6">
      <c r="B5" s="322" t="s">
        <v>281</v>
      </c>
      <c r="C5" s="71">
        <f>'BDH Baseline Target'!C11</f>
        <v>4082310</v>
      </c>
      <c r="D5" s="70">
        <f>'BDH Baseline Target'!$D$11</f>
        <v>0</v>
      </c>
      <c r="E5" s="65"/>
    </row>
    <row r="6" spans="2:7" ht="16.2" thickBot="1">
      <c r="B6" s="323" t="s">
        <v>282</v>
      </c>
      <c r="C6" s="326">
        <f>'BDH Baseline Target'!C12</f>
        <v>-82904</v>
      </c>
      <c r="D6" s="69">
        <f>'BDH Baseline Target'!$D$12</f>
        <v>0</v>
      </c>
      <c r="E6" s="66"/>
      <c r="G6" s="33" t="s">
        <v>283</v>
      </c>
    </row>
    <row r="7" spans="2:7" ht="16.2" thickBot="1">
      <c r="B7" s="279" t="s">
        <v>284</v>
      </c>
      <c r="C7" s="258">
        <f>SUM(C5:C6)</f>
        <v>3999406</v>
      </c>
      <c r="D7" s="259">
        <f>SUM(D5:D6)</f>
        <v>0</v>
      </c>
      <c r="E7" s="260"/>
    </row>
    <row r="8" spans="2:7" ht="10.35" customHeight="1" thickBot="1">
      <c r="B8" s="255"/>
      <c r="C8" s="256"/>
      <c r="D8" s="257"/>
      <c r="E8" s="255"/>
    </row>
    <row r="9" spans="2:7" ht="16.2" thickBot="1">
      <c r="B9" s="248" t="s">
        <v>273</v>
      </c>
      <c r="C9" s="249" t="s">
        <v>285</v>
      </c>
      <c r="D9" s="250" t="s">
        <v>199</v>
      </c>
      <c r="E9" s="251" t="s">
        <v>241</v>
      </c>
    </row>
    <row r="10" spans="2:7" ht="15.6">
      <c r="B10" s="252" t="s">
        <v>286</v>
      </c>
      <c r="C10" s="74">
        <v>-79069</v>
      </c>
      <c r="D10" s="253"/>
      <c r="E10" s="254" t="s">
        <v>287</v>
      </c>
      <c r="G10" s="33" t="s">
        <v>288</v>
      </c>
    </row>
    <row r="11" spans="2:7" ht="15.6">
      <c r="B11" s="252"/>
      <c r="C11" s="74"/>
      <c r="D11" s="253"/>
      <c r="E11" s="254"/>
      <c r="G11" t="s">
        <v>289</v>
      </c>
    </row>
    <row r="12" spans="2:7" ht="15.6">
      <c r="B12" s="252"/>
      <c r="C12" s="74"/>
      <c r="D12" s="253"/>
      <c r="E12" s="254"/>
    </row>
    <row r="13" spans="2:7" ht="15.6">
      <c r="B13" s="252"/>
      <c r="C13" s="74"/>
      <c r="D13" s="253"/>
      <c r="E13" s="254"/>
      <c r="G13" s="33" t="s">
        <v>290</v>
      </c>
    </row>
    <row r="14" spans="2:7" ht="15.6">
      <c r="B14" s="252"/>
      <c r="C14" s="74"/>
      <c r="D14" s="253"/>
      <c r="E14" s="254"/>
    </row>
    <row r="15" spans="2:7" ht="15.6">
      <c r="B15" s="73"/>
      <c r="C15" s="72"/>
      <c r="D15" s="70"/>
      <c r="E15" s="65"/>
    </row>
    <row r="16" spans="2:7" ht="16.2" thickBot="1">
      <c r="B16" s="235"/>
      <c r="C16" s="75"/>
      <c r="D16" s="69"/>
      <c r="E16" s="66"/>
    </row>
    <row r="17" spans="2:7" ht="16.2" thickBot="1">
      <c r="B17" s="236" t="s">
        <v>291</v>
      </c>
      <c r="C17" s="237">
        <f xml:space="preserve"> SUM(C10:C16)</f>
        <v>-79069</v>
      </c>
      <c r="D17" s="238">
        <f>SUM(D10:D16)</f>
        <v>0</v>
      </c>
      <c r="E17" s="239"/>
      <c r="G17" s="33" t="s">
        <v>283</v>
      </c>
    </row>
    <row r="18" spans="2:7" ht="15.6">
      <c r="B18" s="64"/>
      <c r="C18" s="64"/>
      <c r="D18" s="64"/>
      <c r="E18" s="64"/>
    </row>
    <row r="19" spans="2:7" ht="15.6">
      <c r="B19" s="240"/>
      <c r="C19" s="64"/>
      <c r="D19" s="64"/>
      <c r="E19" s="64"/>
    </row>
    <row r="20" spans="2:7" ht="15.6">
      <c r="C20" s="64"/>
      <c r="D20" s="64"/>
      <c r="E20" s="64"/>
    </row>
    <row r="21" spans="2:7" ht="15.6">
      <c r="B21" s="240"/>
      <c r="C21" s="64"/>
      <c r="D21" s="64"/>
      <c r="E21" s="64"/>
    </row>
    <row r="22" spans="2:7" ht="15.6">
      <c r="B22" s="64"/>
      <c r="C22" s="64"/>
      <c r="D22" s="64"/>
      <c r="E22" s="64"/>
    </row>
    <row r="23" spans="2:7" ht="15.6">
      <c r="B23" s="64"/>
      <c r="C23" s="64"/>
      <c r="D23" s="64"/>
      <c r="E23" s="64"/>
    </row>
    <row r="24" spans="2:7" ht="15.6">
      <c r="B24" s="64"/>
      <c r="C24" s="64"/>
      <c r="D24" s="64"/>
      <c r="E24" s="64"/>
    </row>
    <row r="25" spans="2:7" ht="15.6">
      <c r="B25" s="64"/>
      <c r="C25" s="64"/>
      <c r="D25" s="64"/>
      <c r="E25" s="64"/>
    </row>
    <row r="26" spans="2:7" ht="15.6">
      <c r="B26" s="64"/>
      <c r="C26" s="64"/>
      <c r="D26" s="64"/>
      <c r="E26" s="64"/>
    </row>
    <row r="27" spans="2:7" ht="15.6">
      <c r="B27" s="64"/>
      <c r="C27" s="64"/>
      <c r="D27" s="64"/>
      <c r="E27" s="64"/>
    </row>
    <row r="28" spans="2:7" ht="15.6">
      <c r="B28" s="64"/>
      <c r="C28" s="64"/>
      <c r="D28" s="64"/>
      <c r="E28" s="64"/>
    </row>
    <row r="29" spans="2:7" ht="15.6">
      <c r="B29" s="64"/>
      <c r="C29" s="64"/>
      <c r="D29" s="64"/>
      <c r="E29" s="64"/>
    </row>
    <row r="30" spans="2:7" ht="15.6">
      <c r="B30" s="64"/>
      <c r="C30" s="64"/>
      <c r="D30" s="64"/>
      <c r="E30" s="64"/>
    </row>
    <row r="31" spans="2:7" ht="15.6">
      <c r="B31" s="64"/>
      <c r="C31" s="64"/>
      <c r="D31" s="64"/>
      <c r="E31" s="64"/>
    </row>
    <row r="32" spans="2:7" ht="15.6">
      <c r="B32" s="64"/>
      <c r="C32" s="64"/>
      <c r="D32" s="64"/>
      <c r="E32" s="64"/>
    </row>
    <row r="33" spans="2:5" ht="15.6">
      <c r="B33" s="64"/>
      <c r="C33" s="64"/>
      <c r="D33" s="64"/>
      <c r="E33" s="64"/>
    </row>
    <row r="34" spans="2:5" ht="15.6">
      <c r="B34" s="64"/>
      <c r="C34" s="64"/>
      <c r="D34" s="64"/>
      <c r="E34" s="64"/>
    </row>
  </sheetData>
  <pageMargins left="0.7" right="0.7" top="0.75" bottom="0.75" header="0.3" footer="0.3"/>
  <pageSetup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9EF8-C12D-4538-A653-48161F290EF8}">
  <sheetPr codeName="Sheet12">
    <tabColor rgb="FF9FD5B3"/>
  </sheetPr>
  <dimension ref="B1:K41"/>
  <sheetViews>
    <sheetView topLeftCell="A4" workbookViewId="0">
      <selection activeCell="B5" sqref="B5"/>
    </sheetView>
  </sheetViews>
  <sheetFormatPr defaultRowHeight="14.4"/>
  <cols>
    <col min="2" max="2" width="55.5546875" style="62" customWidth="1"/>
    <col min="3" max="3" width="14.5546875" style="62" customWidth="1"/>
    <col min="4" max="4" width="12.5546875" style="62" customWidth="1"/>
    <col min="5" max="5" width="15.33203125" customWidth="1"/>
    <col min="6" max="6" width="15.44140625" customWidth="1"/>
    <col min="7" max="7" width="14.5546875" customWidth="1"/>
    <col min="8" max="8" width="13.5546875" customWidth="1"/>
  </cols>
  <sheetData>
    <row r="1" spans="2:11" ht="15" thickBot="1"/>
    <row r="2" spans="2:11" ht="36.6" thickBot="1">
      <c r="B2" s="402" t="s">
        <v>292</v>
      </c>
      <c r="C2" s="281"/>
      <c r="D2" s="281"/>
      <c r="E2" s="284"/>
      <c r="F2" s="284"/>
      <c r="G2" s="284"/>
      <c r="H2" s="285"/>
    </row>
    <row r="3" spans="2:11" ht="15" thickBot="1"/>
    <row r="4" spans="2:11" s="261" customFormat="1" ht="77.849999999999994" customHeight="1" thickBot="1">
      <c r="B4" s="67" t="s">
        <v>38</v>
      </c>
      <c r="C4" s="263" t="s">
        <v>293</v>
      </c>
      <c r="D4" s="264" t="s">
        <v>294</v>
      </c>
      <c r="E4" s="263" t="s">
        <v>295</v>
      </c>
      <c r="F4" s="264" t="s">
        <v>296</v>
      </c>
      <c r="G4" s="263" t="s">
        <v>297</v>
      </c>
      <c r="H4" s="264" t="s">
        <v>298</v>
      </c>
    </row>
    <row r="5" spans="2:11" ht="15.6">
      <c r="B5" s="579" t="e" cm="1">
        <f t="array" ref="B5">_xlfn._xlws.SORT(
_xlfn.UNIQUE('Drop-Downs'!#REF!,FALSE,FALSE))</f>
        <v>#REF!</v>
      </c>
      <c r="C5" s="266" t="e">
        <f>SUMIFS('FTE, Salary-Wage, &amp; Benefits'!$AI:$AI,'FTE, Salary-Wage, &amp; Benefits'!$V:$V,$B5)
+SUMIFS('Overtime &amp; Other Personnel'!$Y:$Y,'Overtime &amp; Other Personnel'!$Q:$Q,$B5)
+SUMIFS('Non-Personnel Operating'!$Z:$Z,'Non-Personnel Operating'!$Y:$Y,$B5)
+SUMIFS(#REF!,#REF!,$B5)
+SUMIFS(#REF!,#REF!,$B5)
+SUMIFS(#REF!,#REF!,$B5)</f>
        <v>#REF!</v>
      </c>
      <c r="D5" s="594" t="e">
        <f>SUMIFS('FTE, Salary-Wage, &amp; Benefits'!$X:$X,'FTE, Salary-Wage, &amp; Benefits'!$V:$V,$B5)
+SUMIFS(#REF!,#REF!,$B5)</f>
        <v>#REF!</v>
      </c>
      <c r="E5" s="266" t="e">
        <f>SUMIFS(#REF!,#REF!,$B5)
+SUMIFS(#REF!,#REF!,$B5)
+SUMIFS(#REF!,#REF!,$B5)</f>
        <v>#REF!</v>
      </c>
      <c r="F5" s="594" t="e">
        <f>SUMIFS(#REF!,#REF!,$B5)</f>
        <v>#REF!</v>
      </c>
      <c r="G5" s="266" t="e">
        <f>C5+E5</f>
        <v>#REF!</v>
      </c>
      <c r="H5" s="595" t="e">
        <f t="shared" ref="H5:H21" si="0">D5+F5</f>
        <v>#REF!</v>
      </c>
      <c r="K5" s="261"/>
    </row>
    <row r="6" spans="2:11" ht="15.6">
      <c r="B6" s="442"/>
      <c r="C6" s="266" t="e">
        <f>SUMIFS('FTE, Salary-Wage, &amp; Benefits'!$AI:$AI,'FTE, Salary-Wage, &amp; Benefits'!$V:$V,$B6)
+SUMIFS('Overtime &amp; Other Personnel'!$Y:$Y,'Overtime &amp; Other Personnel'!$Q:$Q,$B6)
+SUMIFS('Non-Personnel Operating'!$Z:$Z,'Non-Personnel Operating'!$Y:$Y,$B6)
+SUMIFS(#REF!,#REF!,$B6)
+SUMIFS(#REF!,#REF!,$B6)
+SUMIFS(#REF!,#REF!,$B6)</f>
        <v>#REF!</v>
      </c>
      <c r="D6" s="594" t="e">
        <f>SUMIFS('FTE, Salary-Wage, &amp; Benefits'!$X:$X,'FTE, Salary-Wage, &amp; Benefits'!$V:$V,$B6)
+SUMIFS(#REF!,#REF!,$B6)</f>
        <v>#REF!</v>
      </c>
      <c r="E6" s="266" t="e">
        <f>SUMIFS(#REF!,#REF!,$B6)
+SUMIFS(#REF!,#REF!,$B6)
+SUMIFS(#REF!,#REF!,$B6)</f>
        <v>#REF!</v>
      </c>
      <c r="F6" s="594" t="e">
        <f>SUMIFS(#REF!,#REF!,$B6)</f>
        <v>#REF!</v>
      </c>
      <c r="G6" s="267" t="e">
        <f t="shared" ref="G6:G21" si="1">C6+E6</f>
        <v>#REF!</v>
      </c>
      <c r="H6" s="595" t="e">
        <f t="shared" si="0"/>
        <v>#REF!</v>
      </c>
      <c r="K6" s="261"/>
    </row>
    <row r="7" spans="2:11" ht="15.6">
      <c r="B7" s="442"/>
      <c r="C7" s="266" t="e">
        <f>SUMIFS('FTE, Salary-Wage, &amp; Benefits'!$AI:$AI,'FTE, Salary-Wage, &amp; Benefits'!$V:$V,$B7)
+SUMIFS('Overtime &amp; Other Personnel'!$Y:$Y,'Overtime &amp; Other Personnel'!$Q:$Q,$B7)
+SUMIFS('Non-Personnel Operating'!$Z:$Z,'Non-Personnel Operating'!$Y:$Y,$B7)
+SUMIFS(#REF!,#REF!,$B7)
+SUMIFS(#REF!,#REF!,$B7)
+SUMIFS(#REF!,#REF!,$B7)</f>
        <v>#REF!</v>
      </c>
      <c r="D7" s="594" t="e">
        <f>SUMIFS('FTE, Salary-Wage, &amp; Benefits'!$X:$X,'FTE, Salary-Wage, &amp; Benefits'!$V:$V,$B7)
+SUMIFS(#REF!,#REF!,$B7)</f>
        <v>#REF!</v>
      </c>
      <c r="E7" s="266" t="e">
        <f>SUMIFS(#REF!,#REF!,$B7)
+SUMIFS(#REF!,#REF!,$B7)
+SUMIFS(#REF!,#REF!,$B7)</f>
        <v>#REF!</v>
      </c>
      <c r="F7" s="594" t="e">
        <f>SUMIFS(#REF!,#REF!,$B7)</f>
        <v>#REF!</v>
      </c>
      <c r="G7" s="267" t="e">
        <f t="shared" si="1"/>
        <v>#REF!</v>
      </c>
      <c r="H7" s="595" t="e">
        <f t="shared" si="0"/>
        <v>#REF!</v>
      </c>
      <c r="K7" s="261"/>
    </row>
    <row r="8" spans="2:11" ht="15.6">
      <c r="B8" s="442"/>
      <c r="C8" s="266" t="e">
        <f>SUMIFS('FTE, Salary-Wage, &amp; Benefits'!$AI:$AI,'FTE, Salary-Wage, &amp; Benefits'!$V:$V,$B8)
+SUMIFS('Overtime &amp; Other Personnel'!$Y:$Y,'Overtime &amp; Other Personnel'!$Q:$Q,$B8)
+SUMIFS('Non-Personnel Operating'!$Z:$Z,'Non-Personnel Operating'!$Y:$Y,$B8)
+SUMIFS(#REF!,#REF!,$B8)
+SUMIFS(#REF!,#REF!,$B8)
+SUMIFS(#REF!,#REF!,$B8)</f>
        <v>#REF!</v>
      </c>
      <c r="D8" s="594" t="e">
        <f>SUMIFS('FTE, Salary-Wage, &amp; Benefits'!$X:$X,'FTE, Salary-Wage, &amp; Benefits'!$V:$V,$B8)
+SUMIFS(#REF!,#REF!,$B8)</f>
        <v>#REF!</v>
      </c>
      <c r="E8" s="266" t="e">
        <f>SUMIFS(#REF!,#REF!,$B8)
+SUMIFS(#REF!,#REF!,$B8)
+SUMIFS(#REF!,#REF!,$B8)</f>
        <v>#REF!</v>
      </c>
      <c r="F8" s="594" t="e">
        <f>SUMIFS(#REF!,#REF!,$B8)</f>
        <v>#REF!</v>
      </c>
      <c r="G8" s="267" t="e">
        <f t="shared" si="1"/>
        <v>#REF!</v>
      </c>
      <c r="H8" s="595" t="e">
        <f t="shared" si="0"/>
        <v>#REF!</v>
      </c>
      <c r="K8" s="261"/>
    </row>
    <row r="9" spans="2:11" ht="15.6">
      <c r="B9" s="442"/>
      <c r="C9" s="266" t="e">
        <f>SUMIFS('FTE, Salary-Wage, &amp; Benefits'!$AI:$AI,'FTE, Salary-Wage, &amp; Benefits'!$V:$V,$B9)
+SUMIFS('Overtime &amp; Other Personnel'!$Y:$Y,'Overtime &amp; Other Personnel'!$Q:$Q,$B9)
+SUMIFS('Non-Personnel Operating'!$Z:$Z,'Non-Personnel Operating'!$Y:$Y,$B9)
+SUMIFS(#REF!,#REF!,$B9)
+SUMIFS(#REF!,#REF!,$B9)
+SUMIFS(#REF!,#REF!,$B9)</f>
        <v>#REF!</v>
      </c>
      <c r="D9" s="594" t="e">
        <f>SUMIFS('FTE, Salary-Wage, &amp; Benefits'!$X:$X,'FTE, Salary-Wage, &amp; Benefits'!$V:$V,$B9)
+SUMIFS(#REF!,#REF!,$B9)</f>
        <v>#REF!</v>
      </c>
      <c r="E9" s="266" t="e">
        <f>SUMIFS(#REF!,#REF!,$B9)
+SUMIFS(#REF!,#REF!,$B9)
+SUMIFS(#REF!,#REF!,$B9)</f>
        <v>#REF!</v>
      </c>
      <c r="F9" s="594" t="e">
        <f>SUMIFS(#REF!,#REF!,$B9)</f>
        <v>#REF!</v>
      </c>
      <c r="G9" s="267" t="e">
        <f t="shared" si="1"/>
        <v>#REF!</v>
      </c>
      <c r="H9" s="595" t="e">
        <f t="shared" si="0"/>
        <v>#REF!</v>
      </c>
      <c r="K9" s="261"/>
    </row>
    <row r="10" spans="2:11" ht="15.6">
      <c r="B10" s="442"/>
      <c r="C10" s="266" t="e">
        <f>SUMIFS('FTE, Salary-Wage, &amp; Benefits'!$AI:$AI,'FTE, Salary-Wage, &amp; Benefits'!$V:$V,$B10)
+SUMIFS('Overtime &amp; Other Personnel'!$Y:$Y,'Overtime &amp; Other Personnel'!$Q:$Q,$B10)
+SUMIFS('Non-Personnel Operating'!$Z:$Z,'Non-Personnel Operating'!$Y:$Y,$B10)
+SUMIFS(#REF!,#REF!,$B10)
+SUMIFS(#REF!,#REF!,$B10)
+SUMIFS(#REF!,#REF!,$B10)</f>
        <v>#REF!</v>
      </c>
      <c r="D10" s="594" t="e">
        <f>SUMIFS('FTE, Salary-Wage, &amp; Benefits'!$X:$X,'FTE, Salary-Wage, &amp; Benefits'!$V:$V,$B10)
+SUMIFS(#REF!,#REF!,$B10)</f>
        <v>#REF!</v>
      </c>
      <c r="E10" s="266" t="e">
        <f>SUMIFS(#REF!,#REF!,$B10)
+SUMIFS(#REF!,#REF!,$B10)
+SUMIFS(#REF!,#REF!,$B10)</f>
        <v>#REF!</v>
      </c>
      <c r="F10" s="594" t="e">
        <f>SUMIFS(#REF!,#REF!,$B10)</f>
        <v>#REF!</v>
      </c>
      <c r="G10" s="267" t="e">
        <f t="shared" si="1"/>
        <v>#REF!</v>
      </c>
      <c r="H10" s="595" t="e">
        <f t="shared" si="0"/>
        <v>#REF!</v>
      </c>
      <c r="K10" s="261"/>
    </row>
    <row r="11" spans="2:11" ht="15.6">
      <c r="B11" s="442"/>
      <c r="C11" s="266" t="e">
        <f>SUMIFS('FTE, Salary-Wage, &amp; Benefits'!$AI:$AI,'FTE, Salary-Wage, &amp; Benefits'!$V:$V,$B11)
+SUMIFS('Overtime &amp; Other Personnel'!$Y:$Y,'Overtime &amp; Other Personnel'!$Q:$Q,$B11)
+SUMIFS('Non-Personnel Operating'!$Z:$Z,'Non-Personnel Operating'!$Y:$Y,$B11)
+SUMIFS(#REF!,#REF!,$B11)
+SUMIFS(#REF!,#REF!,$B11)
+SUMIFS(#REF!,#REF!,$B11)</f>
        <v>#REF!</v>
      </c>
      <c r="D11" s="594" t="e">
        <f>SUMIFS('FTE, Salary-Wage, &amp; Benefits'!$X:$X,'FTE, Salary-Wage, &amp; Benefits'!$V:$V,$B11)
+SUMIFS(#REF!,#REF!,$B11)</f>
        <v>#REF!</v>
      </c>
      <c r="E11" s="266" t="e">
        <f>SUMIFS(#REF!,#REF!,$B11)
+SUMIFS(#REF!,#REF!,$B11)
+SUMIFS(#REF!,#REF!,$B11)</f>
        <v>#REF!</v>
      </c>
      <c r="F11" s="594" t="e">
        <f>SUMIFS(#REF!,#REF!,$B11)</f>
        <v>#REF!</v>
      </c>
      <c r="G11" s="267" t="e">
        <f t="shared" si="1"/>
        <v>#REF!</v>
      </c>
      <c r="H11" s="595" t="e">
        <f t="shared" si="0"/>
        <v>#REF!</v>
      </c>
      <c r="K11" s="261"/>
    </row>
    <row r="12" spans="2:11" ht="15.6">
      <c r="B12" s="442"/>
      <c r="C12" s="266" t="e">
        <f>SUMIFS('FTE, Salary-Wage, &amp; Benefits'!$AI:$AI,'FTE, Salary-Wage, &amp; Benefits'!$V:$V,$B12)
+SUMIFS('Overtime &amp; Other Personnel'!$Y:$Y,'Overtime &amp; Other Personnel'!$Q:$Q,$B12)
+SUMIFS('Non-Personnel Operating'!$Z:$Z,'Non-Personnel Operating'!$Y:$Y,$B12)
+SUMIFS(#REF!,#REF!,$B12)
+SUMIFS(#REF!,#REF!,$B12)
+SUMIFS(#REF!,#REF!,$B12)</f>
        <v>#REF!</v>
      </c>
      <c r="D12" s="594" t="e">
        <f>SUMIFS('FTE, Salary-Wage, &amp; Benefits'!$X:$X,'FTE, Salary-Wage, &amp; Benefits'!$V:$V,$B12)
+SUMIFS(#REF!,#REF!,$B12)</f>
        <v>#REF!</v>
      </c>
      <c r="E12" s="266" t="e">
        <f>SUMIFS(#REF!,#REF!,$B12)
+SUMIFS(#REF!,#REF!,$B12)
+SUMIFS(#REF!,#REF!,$B12)</f>
        <v>#REF!</v>
      </c>
      <c r="F12" s="594" t="e">
        <f>SUMIFS(#REF!,#REF!,$B12)</f>
        <v>#REF!</v>
      </c>
      <c r="G12" s="267" t="e">
        <f t="shared" si="1"/>
        <v>#REF!</v>
      </c>
      <c r="H12" s="595" t="e">
        <f t="shared" si="0"/>
        <v>#REF!</v>
      </c>
      <c r="K12" s="261"/>
    </row>
    <row r="13" spans="2:11" ht="15.6">
      <c r="B13" s="442"/>
      <c r="C13" s="266" t="e">
        <f>SUMIFS('FTE, Salary-Wage, &amp; Benefits'!$AI:$AI,'FTE, Salary-Wage, &amp; Benefits'!$V:$V,$B13)
+SUMIFS('Overtime &amp; Other Personnel'!$Y:$Y,'Overtime &amp; Other Personnel'!$Q:$Q,$B13)
+SUMIFS('Non-Personnel Operating'!$Z:$Z,'Non-Personnel Operating'!$Y:$Y,$B13)
+SUMIFS(#REF!,#REF!,$B13)
+SUMIFS(#REF!,#REF!,$B13)
+SUMIFS(#REF!,#REF!,$B13)</f>
        <v>#REF!</v>
      </c>
      <c r="D13" s="594" t="e">
        <f>SUMIFS('FTE, Salary-Wage, &amp; Benefits'!$X:$X,'FTE, Salary-Wage, &amp; Benefits'!$V:$V,$B13)
+SUMIFS(#REF!,#REF!,$B13)</f>
        <v>#REF!</v>
      </c>
      <c r="E13" s="266" t="e">
        <f>SUMIFS(#REF!,#REF!,$B13)
+SUMIFS(#REF!,#REF!,$B13)
+SUMIFS(#REF!,#REF!,$B13)</f>
        <v>#REF!</v>
      </c>
      <c r="F13" s="594" t="e">
        <f>SUMIFS(#REF!,#REF!,$B13)</f>
        <v>#REF!</v>
      </c>
      <c r="G13" s="267" t="e">
        <f t="shared" si="1"/>
        <v>#REF!</v>
      </c>
      <c r="H13" s="595" t="e">
        <f t="shared" si="0"/>
        <v>#REF!</v>
      </c>
      <c r="K13" s="261"/>
    </row>
    <row r="14" spans="2:11" ht="15.6">
      <c r="B14" s="442"/>
      <c r="C14" s="266" t="e">
        <f>SUMIFS('FTE, Salary-Wage, &amp; Benefits'!$AI:$AI,'FTE, Salary-Wage, &amp; Benefits'!$V:$V,$B14)
+SUMIFS('Overtime &amp; Other Personnel'!$Y:$Y,'Overtime &amp; Other Personnel'!$Q:$Q,$B14)
+SUMIFS('Non-Personnel Operating'!$Z:$Z,'Non-Personnel Operating'!$Y:$Y,$B14)
+SUMIFS(#REF!,#REF!,$B14)
+SUMIFS(#REF!,#REF!,$B14)
+SUMIFS(#REF!,#REF!,$B14)</f>
        <v>#REF!</v>
      </c>
      <c r="D14" s="594" t="e">
        <f>SUMIFS('FTE, Salary-Wage, &amp; Benefits'!$X:$X,'FTE, Salary-Wage, &amp; Benefits'!$V:$V,$B14)
+SUMIFS(#REF!,#REF!,$B14)</f>
        <v>#REF!</v>
      </c>
      <c r="E14" s="266" t="e">
        <f>SUMIFS(#REF!,#REF!,$B14)
+SUMIFS(#REF!,#REF!,$B14)
+SUMIFS(#REF!,#REF!,$B14)</f>
        <v>#REF!</v>
      </c>
      <c r="F14" s="594" t="e">
        <f>SUMIFS(#REF!,#REF!,$B14)</f>
        <v>#REF!</v>
      </c>
      <c r="G14" s="267" t="e">
        <f t="shared" si="1"/>
        <v>#REF!</v>
      </c>
      <c r="H14" s="595" t="e">
        <f t="shared" si="0"/>
        <v>#REF!</v>
      </c>
      <c r="K14" s="261"/>
    </row>
    <row r="15" spans="2:11" ht="15.6">
      <c r="B15" s="442"/>
      <c r="C15" s="266" t="e">
        <f>SUMIFS('FTE, Salary-Wage, &amp; Benefits'!$AI:$AI,'FTE, Salary-Wage, &amp; Benefits'!$V:$V,$B15)
+SUMIFS('Overtime &amp; Other Personnel'!$Y:$Y,'Overtime &amp; Other Personnel'!$Q:$Q,$B15)
+SUMIFS('Non-Personnel Operating'!$Z:$Z,'Non-Personnel Operating'!$Y:$Y,$B15)
+SUMIFS(#REF!,#REF!,$B15)
+SUMIFS(#REF!,#REF!,$B15)
+SUMIFS(#REF!,#REF!,$B15)</f>
        <v>#REF!</v>
      </c>
      <c r="D15" s="594" t="e">
        <f>SUMIFS('FTE, Salary-Wage, &amp; Benefits'!$X:$X,'FTE, Salary-Wage, &amp; Benefits'!$V:$V,$B15)
+SUMIFS(#REF!,#REF!,$B15)</f>
        <v>#REF!</v>
      </c>
      <c r="E15" s="266" t="e">
        <f>SUMIFS(#REF!,#REF!,$B15)
+SUMIFS(#REF!,#REF!,$B15)
+SUMIFS(#REF!,#REF!,$B15)</f>
        <v>#REF!</v>
      </c>
      <c r="F15" s="594" t="e">
        <f>SUMIFS(#REF!,#REF!,$B15)</f>
        <v>#REF!</v>
      </c>
      <c r="G15" s="267" t="e">
        <f t="shared" si="1"/>
        <v>#REF!</v>
      </c>
      <c r="H15" s="595" t="e">
        <f t="shared" si="0"/>
        <v>#REF!</v>
      </c>
      <c r="K15" s="261"/>
    </row>
    <row r="16" spans="2:11" ht="15.6">
      <c r="B16" s="442"/>
      <c r="C16" s="266" t="e">
        <f>SUMIFS('FTE, Salary-Wage, &amp; Benefits'!$AI:$AI,'FTE, Salary-Wage, &amp; Benefits'!$V:$V,$B16)
+SUMIFS('Overtime &amp; Other Personnel'!$Y:$Y,'Overtime &amp; Other Personnel'!$Q:$Q,$B16)
+SUMIFS('Non-Personnel Operating'!$Z:$Z,'Non-Personnel Operating'!$Y:$Y,$B16)
+SUMIFS(#REF!,#REF!,$B16)
+SUMIFS(#REF!,#REF!,$B16)
+SUMIFS(#REF!,#REF!,$B16)</f>
        <v>#REF!</v>
      </c>
      <c r="D16" s="594" t="e">
        <f>SUMIFS('FTE, Salary-Wage, &amp; Benefits'!$X:$X,'FTE, Salary-Wage, &amp; Benefits'!$V:$V,$B16)
+SUMIFS(#REF!,#REF!,$B16)</f>
        <v>#REF!</v>
      </c>
      <c r="E16" s="266" t="e">
        <f>SUMIFS(#REF!,#REF!,$B16)
+SUMIFS(#REF!,#REF!,$B16)
+SUMIFS(#REF!,#REF!,$B16)</f>
        <v>#REF!</v>
      </c>
      <c r="F16" s="594" t="e">
        <f>SUMIFS(#REF!,#REF!,$B16)</f>
        <v>#REF!</v>
      </c>
      <c r="G16" s="267" t="e">
        <f t="shared" si="1"/>
        <v>#REF!</v>
      </c>
      <c r="H16" s="595" t="e">
        <f t="shared" si="0"/>
        <v>#REF!</v>
      </c>
      <c r="K16" s="261"/>
    </row>
    <row r="17" spans="2:11" ht="15.6">
      <c r="B17" s="442"/>
      <c r="C17" s="266" t="e">
        <f>SUMIFS('FTE, Salary-Wage, &amp; Benefits'!$AI:$AI,'FTE, Salary-Wage, &amp; Benefits'!$V:$V,$B17)
+SUMIFS('Overtime &amp; Other Personnel'!$Y:$Y,'Overtime &amp; Other Personnel'!$Q:$Q,$B17)
+SUMIFS('Non-Personnel Operating'!$Z:$Z,'Non-Personnel Operating'!$Y:$Y,$B17)
+SUMIFS(#REF!,#REF!,$B17)
+SUMIFS(#REF!,#REF!,$B17)
+SUMIFS(#REF!,#REF!,$B17)</f>
        <v>#REF!</v>
      </c>
      <c r="D17" s="594" t="e">
        <f>SUMIFS('FTE, Salary-Wage, &amp; Benefits'!$X:$X,'FTE, Salary-Wage, &amp; Benefits'!$V:$V,$B17)
+SUMIFS(#REF!,#REF!,$B17)</f>
        <v>#REF!</v>
      </c>
      <c r="E17" s="266" t="e">
        <f>SUMIFS(#REF!,#REF!,$B17)
+SUMIFS(#REF!,#REF!,$B17)
+SUMIFS(#REF!,#REF!,$B17)</f>
        <v>#REF!</v>
      </c>
      <c r="F17" s="594" t="e">
        <f>SUMIFS(#REF!,#REF!,$B17)</f>
        <v>#REF!</v>
      </c>
      <c r="G17" s="267" t="e">
        <f t="shared" si="1"/>
        <v>#REF!</v>
      </c>
      <c r="H17" s="595" t="e">
        <f t="shared" si="0"/>
        <v>#REF!</v>
      </c>
      <c r="K17" s="261"/>
    </row>
    <row r="18" spans="2:11" ht="15.6">
      <c r="B18" s="442"/>
      <c r="C18" s="266" t="e">
        <f>SUMIFS('FTE, Salary-Wage, &amp; Benefits'!$AI:$AI,'FTE, Salary-Wage, &amp; Benefits'!$V:$V,$B18)
+SUMIFS('Overtime &amp; Other Personnel'!$Y:$Y,'Overtime &amp; Other Personnel'!$Q:$Q,$B18)
+SUMIFS('Non-Personnel Operating'!$Z:$Z,'Non-Personnel Operating'!$Y:$Y,$B18)
+SUMIFS(#REF!,#REF!,$B18)
+SUMIFS(#REF!,#REF!,$B18)
+SUMIFS(#REF!,#REF!,$B18)</f>
        <v>#REF!</v>
      </c>
      <c r="D18" s="594" t="e">
        <f>SUMIFS('FTE, Salary-Wage, &amp; Benefits'!$X:$X,'FTE, Salary-Wage, &amp; Benefits'!$V:$V,$B18)
+SUMIFS(#REF!,#REF!,$B18)</f>
        <v>#REF!</v>
      </c>
      <c r="E18" s="266" t="e">
        <f>SUMIFS(#REF!,#REF!,$B18)
+SUMIFS(#REF!,#REF!,$B18)
+SUMIFS(#REF!,#REF!,$B18)</f>
        <v>#REF!</v>
      </c>
      <c r="F18" s="594" t="e">
        <f>SUMIFS(#REF!,#REF!,$B18)</f>
        <v>#REF!</v>
      </c>
      <c r="G18" s="267" t="e">
        <f t="shared" si="1"/>
        <v>#REF!</v>
      </c>
      <c r="H18" s="595" t="e">
        <f t="shared" si="0"/>
        <v>#REF!</v>
      </c>
      <c r="K18" s="261"/>
    </row>
    <row r="19" spans="2:11" ht="15.6">
      <c r="B19" s="442"/>
      <c r="C19" s="266" t="e">
        <f>SUMIFS('FTE, Salary-Wage, &amp; Benefits'!$AI:$AI,'FTE, Salary-Wage, &amp; Benefits'!$V:$V,$B19)
+SUMIFS('Overtime &amp; Other Personnel'!$Y:$Y,'Overtime &amp; Other Personnel'!$Q:$Q,$B19)
+SUMIFS('Non-Personnel Operating'!$Z:$Z,'Non-Personnel Operating'!$Y:$Y,$B19)
+SUMIFS(#REF!,#REF!,$B19)
+SUMIFS(#REF!,#REF!,$B19)
+SUMIFS(#REF!,#REF!,$B19)</f>
        <v>#REF!</v>
      </c>
      <c r="D19" s="594" t="e">
        <f>SUMIFS('FTE, Salary-Wage, &amp; Benefits'!$X:$X,'FTE, Salary-Wage, &amp; Benefits'!$V:$V,$B19)
+SUMIFS(#REF!,#REF!,$B19)</f>
        <v>#REF!</v>
      </c>
      <c r="E19" s="266" t="e">
        <f>SUMIFS(#REF!,#REF!,$B19)
+SUMIFS(#REF!,#REF!,$B19)
+SUMIFS(#REF!,#REF!,$B19)</f>
        <v>#REF!</v>
      </c>
      <c r="F19" s="594" t="e">
        <f>SUMIFS(#REF!,#REF!,$B19)</f>
        <v>#REF!</v>
      </c>
      <c r="G19" s="267" t="e">
        <f t="shared" si="1"/>
        <v>#REF!</v>
      </c>
      <c r="H19" s="595" t="e">
        <f t="shared" si="0"/>
        <v>#REF!</v>
      </c>
      <c r="K19" s="261"/>
    </row>
    <row r="20" spans="2:11" ht="15.6" hidden="1">
      <c r="B20" s="442"/>
      <c r="C20" s="266" t="e">
        <f>SUMIFS('FTE, Salary-Wage, &amp; Benefits'!$AI:$AI,'FTE, Salary-Wage, &amp; Benefits'!$V:$V,$B20)
+SUMIFS('Overtime &amp; Other Personnel'!$Y:$Y,'Overtime &amp; Other Personnel'!$Q:$Q,$B20)
+SUMIFS('Non-Personnel Operating'!$Z:$Z,'Non-Personnel Operating'!$Y:$Y,$B20)
+SUMIFS(#REF!,#REF!,$B20)
+SUMIFS(#REF!,#REF!,$B20)
+SUMIFS(#REF!,#REF!,$B20)</f>
        <v>#REF!</v>
      </c>
      <c r="D20" s="594" t="e">
        <f>SUMIFS('FTE, Salary-Wage, &amp; Benefits'!$X:$X,'FTE, Salary-Wage, &amp; Benefits'!$V:$V,$B20)
+SUMIFS(#REF!,#REF!,$B20)</f>
        <v>#REF!</v>
      </c>
      <c r="E20" s="266" t="e">
        <f>SUMIFS(#REF!,#REF!,$B20)
+SUMIFS(#REF!,#REF!,$B20)
+SUMIFS(#REF!,#REF!,$B20)</f>
        <v>#REF!</v>
      </c>
      <c r="F20" s="594" t="e">
        <f>SUMIFS(#REF!,#REF!,$B20)</f>
        <v>#REF!</v>
      </c>
      <c r="G20" s="267" t="e">
        <f t="shared" si="1"/>
        <v>#REF!</v>
      </c>
      <c r="H20" s="595" t="e">
        <f t="shared" si="0"/>
        <v>#REF!</v>
      </c>
      <c r="K20" s="261"/>
    </row>
    <row r="21" spans="2:11" ht="16.2" thickBot="1">
      <c r="B21" s="73"/>
      <c r="C21" s="266" t="e">
        <f>SUMIFS('FTE, Salary-Wage, &amp; Benefits'!$AI:$AI,'FTE, Salary-Wage, &amp; Benefits'!$V:$V,$B21)
+SUMIFS('Overtime &amp; Other Personnel'!$Y:$Y,'Overtime &amp; Other Personnel'!$Q:$Q,$B21)
+SUMIFS('Non-Personnel Operating'!$Z:$Z,'Non-Personnel Operating'!$Y:$Y,$B21)
+SUMIFS(#REF!,#REF!,$B21)
+SUMIFS(#REF!,#REF!,$B21)
+SUMIFS(#REF!,#REF!,$B21)</f>
        <v>#REF!</v>
      </c>
      <c r="D21" s="594" t="e">
        <f>SUMIFS('FTE, Salary-Wage, &amp; Benefits'!$X:$X,'FTE, Salary-Wage, &amp; Benefits'!$V:$V,$B21)
+SUMIFS(#REF!,#REF!,$B21)</f>
        <v>#REF!</v>
      </c>
      <c r="E21" s="266" t="e">
        <f>SUMIFS(#REF!,#REF!,$B21)
+SUMIFS(#REF!,#REF!,$B21)
+SUMIFS(#REF!,#REF!,$B21)</f>
        <v>#REF!</v>
      </c>
      <c r="F21" s="594" t="e">
        <f>SUMIFS(#REF!,#REF!,$B21)</f>
        <v>#REF!</v>
      </c>
      <c r="G21" s="267" t="e">
        <f t="shared" si="1"/>
        <v>#REF!</v>
      </c>
      <c r="H21" s="595" t="e">
        <f t="shared" si="0"/>
        <v>#REF!</v>
      </c>
      <c r="K21" s="261"/>
    </row>
    <row r="22" spans="2:11" ht="16.2" thickBot="1">
      <c r="B22" s="236" t="s">
        <v>195</v>
      </c>
      <c r="C22" s="265" t="e">
        <f t="shared" ref="C22:H22" si="2">SUM(C5:C21)</f>
        <v>#REF!</v>
      </c>
      <c r="D22" s="262" t="e">
        <f t="shared" si="2"/>
        <v>#REF!</v>
      </c>
      <c r="E22" s="265" t="e">
        <f t="shared" si="2"/>
        <v>#REF!</v>
      </c>
      <c r="F22" s="262" t="e">
        <f t="shared" si="2"/>
        <v>#REF!</v>
      </c>
      <c r="G22" s="265" t="e">
        <f t="shared" si="2"/>
        <v>#REF!</v>
      </c>
      <c r="H22" s="262" t="e">
        <f t="shared" si="2"/>
        <v>#REF!</v>
      </c>
      <c r="K22" s="261"/>
    </row>
    <row r="23" spans="2:11" ht="15.6">
      <c r="B23" s="64"/>
      <c r="C23" s="64"/>
      <c r="D23" s="64"/>
      <c r="K23" s="261"/>
    </row>
    <row r="24" spans="2:11" ht="15.6">
      <c r="B24" s="64"/>
      <c r="C24" s="64"/>
      <c r="D24" s="64"/>
      <c r="G24" s="573"/>
      <c r="K24" s="261"/>
    </row>
    <row r="25" spans="2:11" ht="15.6">
      <c r="B25" s="240" t="s">
        <v>299</v>
      </c>
      <c r="C25" s="64"/>
      <c r="D25" s="64"/>
      <c r="G25" s="573"/>
      <c r="K25" s="261"/>
    </row>
    <row r="26" spans="2:11" ht="15.6">
      <c r="B26" s="240" t="s">
        <v>300</v>
      </c>
      <c r="C26" s="64"/>
      <c r="D26" s="64"/>
      <c r="K26" s="261"/>
    </row>
    <row r="27" spans="2:11" ht="15.6">
      <c r="B27" s="64"/>
      <c r="C27" s="64"/>
      <c r="D27" s="64"/>
      <c r="K27" s="261"/>
    </row>
    <row r="28" spans="2:11" ht="15.6">
      <c r="B28" s="64"/>
      <c r="C28" s="64"/>
      <c r="D28" s="64"/>
    </row>
    <row r="29" spans="2:11" ht="15.6">
      <c r="B29" s="64"/>
      <c r="C29" s="64"/>
      <c r="D29" s="64"/>
    </row>
    <row r="30" spans="2:11" ht="15.6">
      <c r="B30" s="64"/>
      <c r="C30" s="64"/>
      <c r="D30" s="64"/>
    </row>
    <row r="31" spans="2:11" ht="15.6">
      <c r="B31" s="64"/>
      <c r="C31" s="64"/>
      <c r="D31" s="64"/>
    </row>
    <row r="32" spans="2:11"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row r="41" spans="2:4" ht="15.6">
      <c r="B41" s="64"/>
      <c r="C41" s="64"/>
      <c r="D41" s="64"/>
    </row>
  </sheetData>
  <sortState xmlns:xlrd2="http://schemas.microsoft.com/office/spreadsheetml/2017/richdata2" ref="K5:K24">
    <sortCondition ref="K5:K24"/>
  </sortState>
  <pageMargins left="0.7" right="0.7" top="0.75" bottom="0.75" header="0.3" footer="0.3"/>
  <pageSetup orientation="portrait"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9965-246B-41F0-8F66-5E1E5B57BD45}">
  <sheetPr codeName="Sheet13">
    <tabColor rgb="FF9FD5B3"/>
  </sheetPr>
  <dimension ref="B1:G38"/>
  <sheetViews>
    <sheetView workbookViewId="0"/>
  </sheetViews>
  <sheetFormatPr defaultRowHeight="14.4"/>
  <cols>
    <col min="2" max="2" width="65.33203125" style="62" customWidth="1"/>
    <col min="3" max="3" width="12.44140625" style="62" customWidth="1"/>
    <col min="4" max="4" width="43.33203125" style="62" bestFit="1" customWidth="1"/>
    <col min="5" max="5" width="15.44140625" style="62" customWidth="1"/>
    <col min="6" max="6" width="10.5546875" style="62" customWidth="1"/>
    <col min="7" max="7" width="34.5546875" style="62" customWidth="1"/>
  </cols>
  <sheetData>
    <row r="1" spans="2:7" ht="15" thickBot="1"/>
    <row r="2" spans="2:7" ht="18.600000000000001" thickBot="1">
      <c r="B2" s="280" t="s">
        <v>301</v>
      </c>
      <c r="C2" s="283"/>
      <c r="D2" s="283"/>
      <c r="E2" s="281"/>
      <c r="F2" s="281"/>
      <c r="G2" s="282"/>
    </row>
    <row r="3" spans="2:7" ht="15" thickBot="1"/>
    <row r="4" spans="2:7" ht="16.2" thickBot="1">
      <c r="B4" s="67" t="s">
        <v>37</v>
      </c>
      <c r="C4" s="404" t="s">
        <v>20</v>
      </c>
      <c r="D4" s="286" t="s">
        <v>302</v>
      </c>
      <c r="E4" s="277" t="s">
        <v>195</v>
      </c>
      <c r="F4" s="276" t="s">
        <v>199</v>
      </c>
      <c r="G4" s="239" t="s">
        <v>303</v>
      </c>
    </row>
    <row r="5" spans="2:7" ht="15.6">
      <c r="B5" s="442" t="e" cm="1">
        <f t="array" ref="B5">_xlfn._xlws.SORT(_xlfn.UNIQUE(
_xlfn.VSTACK(#REF!,#REF!,#REF!),
FALSE,FALSE))</f>
        <v>#REF!</v>
      </c>
      <c r="C5" s="403" t="e" cm="1">
        <f t="array" ref="C5">_xlfn.XLOOKUP($B5,
_xlfn.VSTACK(#REF!,#REF!,#REF!),
_xlfn.VSTACK(#REF!,#REF!,#REF!),
"-",0,1)</f>
        <v>#REF!</v>
      </c>
      <c r="D5" s="455" t="e" cm="1">
        <f t="array" ref="D5">_xlfn.XLOOKUP($B5,
_xlfn.VSTACK(#REF!,#REF!,#REF!),
_xlfn.VSTACK(#REF!,#REF!,#REF!),
"-",0,1)</f>
        <v>#REF!</v>
      </c>
      <c r="E5" s="72" t="e">
        <f>SUMIF(#REF!,$B5,#REF!)
+SUMIF(#REF!,$B5,#REF!)
+SUMIF(#REF!,$B5,#REF!)</f>
        <v>#REF!</v>
      </c>
      <c r="F5" s="253" t="e">
        <f>SUMIFS(#REF!,#REF!,$B5)</f>
        <v>#REF!</v>
      </c>
      <c r="G5" s="254"/>
    </row>
    <row r="6" spans="2:7" ht="15.6">
      <c r="B6" s="73"/>
      <c r="C6" s="403" t="e" cm="1">
        <f t="array" ref="C6">_xlfn.XLOOKUP($B6,
_xlfn.VSTACK(#REF!,#REF!,#REF!),
_xlfn.VSTACK(#REF!,#REF!,#REF!),
"-",0,1)</f>
        <v>#REF!</v>
      </c>
      <c r="D6" s="455" t="e" cm="1">
        <f t="array" ref="D6">_xlfn.XLOOKUP($B6,
_xlfn.VSTACK(#REF!,#REF!,#REF!),
_xlfn.VSTACK(#REF!,#REF!,#REF!),
"-",0,1)</f>
        <v>#REF!</v>
      </c>
      <c r="E6" s="72" t="e">
        <f>SUMIF(#REF!,$B6,#REF!)
+SUMIF(#REF!,$B6,#REF!)
+SUMIF(#REF!,$B6,#REF!)</f>
        <v>#REF!</v>
      </c>
      <c r="F6" s="253" t="e">
        <f>SUMIFS(#REF!,#REF!,$B6)</f>
        <v>#REF!</v>
      </c>
      <c r="G6" s="65"/>
    </row>
    <row r="7" spans="2:7" ht="15.6">
      <c r="B7" s="73"/>
      <c r="C7" s="403" t="e" cm="1">
        <f t="array" ref="C7">_xlfn.XLOOKUP($B7,
_xlfn.VSTACK(#REF!,#REF!,#REF!),
_xlfn.VSTACK(#REF!,#REF!,#REF!),
"-",0,1)</f>
        <v>#REF!</v>
      </c>
      <c r="D7" s="455" t="e" cm="1">
        <f t="array" ref="D7">_xlfn.XLOOKUP($B7,
_xlfn.VSTACK(#REF!,#REF!,#REF!),
_xlfn.VSTACK(#REF!,#REF!,#REF!),
"-",0,1)</f>
        <v>#REF!</v>
      </c>
      <c r="E7" s="72" t="e">
        <f>SUMIF(#REF!,$B7,#REF!)
+SUMIF(#REF!,$B7,#REF!)
+SUMIF(#REF!,$B7,#REF!)</f>
        <v>#REF!</v>
      </c>
      <c r="F7" s="253" t="e">
        <f>SUMIFS(#REF!,#REF!,$B7)</f>
        <v>#REF!</v>
      </c>
      <c r="G7" s="65"/>
    </row>
    <row r="8" spans="2:7" ht="15.6">
      <c r="B8" s="73"/>
      <c r="C8" s="403" t="e" cm="1">
        <f t="array" ref="C8">_xlfn.XLOOKUP($B8,
_xlfn.VSTACK(#REF!,#REF!,#REF!),
_xlfn.VSTACK(#REF!,#REF!,#REF!),
"-",0,1)</f>
        <v>#REF!</v>
      </c>
      <c r="D8" s="455" t="e" cm="1">
        <f t="array" ref="D8">_xlfn.XLOOKUP($B8,
_xlfn.VSTACK(#REF!,#REF!,#REF!),
_xlfn.VSTACK(#REF!,#REF!,#REF!),
"-",0,1)</f>
        <v>#REF!</v>
      </c>
      <c r="E8" s="72" t="e">
        <f>SUMIF(#REF!,$B8,#REF!)
+SUMIF(#REF!,$B8,#REF!)
+SUMIF(#REF!,$B8,#REF!)</f>
        <v>#REF!</v>
      </c>
      <c r="F8" s="253" t="e">
        <f>SUMIFS(#REF!,#REF!,$B8)</f>
        <v>#REF!</v>
      </c>
      <c r="G8" s="65"/>
    </row>
    <row r="9" spans="2:7" ht="15.6">
      <c r="B9" s="73"/>
      <c r="C9" s="403" t="e" cm="1">
        <f t="array" ref="C9">_xlfn.XLOOKUP($B9,
_xlfn.VSTACK(#REF!,#REF!,#REF!),
_xlfn.VSTACK(#REF!,#REF!,#REF!),
"-",0,1)</f>
        <v>#REF!</v>
      </c>
      <c r="D9" s="455" t="e" cm="1">
        <f t="array" ref="D9">_xlfn.XLOOKUP($B9,
_xlfn.VSTACK(#REF!,#REF!,#REF!),
_xlfn.VSTACK(#REF!,#REF!,#REF!),
"-",0,1)</f>
        <v>#REF!</v>
      </c>
      <c r="E9" s="72" t="e">
        <f>SUMIF(#REF!,$B9,#REF!)
+SUMIF(#REF!,$B9,#REF!)
+SUMIF(#REF!,$B9,#REF!)</f>
        <v>#REF!</v>
      </c>
      <c r="F9" s="253" t="e">
        <f>SUMIFS(#REF!,#REF!,$B9)</f>
        <v>#REF!</v>
      </c>
      <c r="G9" s="65"/>
    </row>
    <row r="10" spans="2:7" ht="15.6">
      <c r="B10" s="73"/>
      <c r="C10" s="403" t="e" cm="1">
        <f t="array" ref="C10">_xlfn.XLOOKUP($B10,
_xlfn.VSTACK(#REF!,#REF!,#REF!),
_xlfn.VSTACK(#REF!,#REF!,#REF!),
"-",0,1)</f>
        <v>#REF!</v>
      </c>
      <c r="D10" s="455" t="e" cm="1">
        <f t="array" ref="D10">_xlfn.XLOOKUP($B10,
_xlfn.VSTACK(#REF!,#REF!,#REF!),
_xlfn.VSTACK(#REF!,#REF!,#REF!),
"-",0,1)</f>
        <v>#REF!</v>
      </c>
      <c r="E10" s="72" t="e">
        <f>SUMIF(#REF!,$B10,#REF!)
+SUMIF(#REF!,$B10,#REF!)
+SUMIF(#REF!,$B10,#REF!)</f>
        <v>#REF!</v>
      </c>
      <c r="F10" s="253" t="e">
        <f>SUMIFS(#REF!,#REF!,$B10)</f>
        <v>#REF!</v>
      </c>
      <c r="G10" s="65"/>
    </row>
    <row r="11" spans="2:7" ht="15.6">
      <c r="B11" s="73"/>
      <c r="C11" s="403" t="e" cm="1">
        <f t="array" ref="C11">_xlfn.XLOOKUP($B11,
_xlfn.VSTACK(#REF!,#REF!,#REF!),
_xlfn.VSTACK(#REF!,#REF!,#REF!),
"-",0,1)</f>
        <v>#REF!</v>
      </c>
      <c r="D11" s="455" t="e" cm="1">
        <f t="array" ref="D11">_xlfn.XLOOKUP($B11,
_xlfn.VSTACK(#REF!,#REF!,#REF!),
_xlfn.VSTACK(#REF!,#REF!,#REF!),
"-",0,1)</f>
        <v>#REF!</v>
      </c>
      <c r="E11" s="72" t="e">
        <f>SUMIF(#REF!,$B11,#REF!)
+SUMIF(#REF!,$B11,#REF!)
+SUMIF(#REF!,$B11,#REF!)</f>
        <v>#REF!</v>
      </c>
      <c r="F11" s="253" t="e">
        <f>SUMIFS(#REF!,#REF!,$B11)</f>
        <v>#REF!</v>
      </c>
      <c r="G11" s="65"/>
    </row>
    <row r="12" spans="2:7" ht="15.6">
      <c r="B12" s="73"/>
      <c r="C12" s="403" t="e" cm="1">
        <f t="array" ref="C12">_xlfn.XLOOKUP($B12,
_xlfn.VSTACK(#REF!,#REF!,#REF!),
_xlfn.VSTACK(#REF!,#REF!,#REF!),
"-",0,1)</f>
        <v>#REF!</v>
      </c>
      <c r="D12" s="455" t="e" cm="1">
        <f t="array" ref="D12">_xlfn.XLOOKUP($B12,
_xlfn.VSTACK(#REF!,#REF!,#REF!),
_xlfn.VSTACK(#REF!,#REF!,#REF!),
"-",0,1)</f>
        <v>#REF!</v>
      </c>
      <c r="E12" s="72" t="e">
        <f>SUMIF(#REF!,$B12,#REF!)
+SUMIF(#REF!,$B12,#REF!)
+SUMIF(#REF!,$B12,#REF!)</f>
        <v>#REF!</v>
      </c>
      <c r="F12" s="253" t="e">
        <f>SUMIFS(#REF!,#REF!,$B12)</f>
        <v>#REF!</v>
      </c>
      <c r="G12" s="65"/>
    </row>
    <row r="13" spans="2:7" ht="15.6">
      <c r="B13" s="73"/>
      <c r="C13" s="403" t="e" cm="1">
        <f t="array" ref="C13">_xlfn.XLOOKUP($B13,
_xlfn.VSTACK(#REF!,#REF!,#REF!),
_xlfn.VSTACK(#REF!,#REF!,#REF!),
"-",0,1)</f>
        <v>#REF!</v>
      </c>
      <c r="D13" s="455" t="e" cm="1">
        <f t="array" ref="D13">_xlfn.XLOOKUP($B13,
_xlfn.VSTACK(#REF!,#REF!,#REF!),
_xlfn.VSTACK(#REF!,#REF!,#REF!),
"-",0,1)</f>
        <v>#REF!</v>
      </c>
      <c r="E13" s="72" t="e">
        <f>SUMIF(#REF!,$B13,#REF!)
+SUMIF(#REF!,$B13,#REF!)
+SUMIF(#REF!,$B13,#REF!)</f>
        <v>#REF!</v>
      </c>
      <c r="F13" s="253" t="e">
        <f>SUMIFS(#REF!,#REF!,$B13)</f>
        <v>#REF!</v>
      </c>
      <c r="G13" s="65"/>
    </row>
    <row r="14" spans="2:7" ht="15.6">
      <c r="B14" s="73"/>
      <c r="C14" s="403" t="e" cm="1">
        <f t="array" ref="C14">_xlfn.XLOOKUP($B14,
_xlfn.VSTACK(#REF!,#REF!,#REF!),
_xlfn.VSTACK(#REF!,#REF!,#REF!),
"-",0,1)</f>
        <v>#REF!</v>
      </c>
      <c r="D14" s="455" t="e" cm="1">
        <f t="array" ref="D14">_xlfn.XLOOKUP($B14,
_xlfn.VSTACK(#REF!,#REF!,#REF!),
_xlfn.VSTACK(#REF!,#REF!,#REF!),
"-",0,1)</f>
        <v>#REF!</v>
      </c>
      <c r="E14" s="72" t="e">
        <f>SUMIF(#REF!,$B14,#REF!)
+SUMIF(#REF!,$B14,#REF!)
+SUMIF(#REF!,$B14,#REF!)</f>
        <v>#REF!</v>
      </c>
      <c r="F14" s="253" t="e">
        <f>SUMIFS(#REF!,#REF!,$B14)</f>
        <v>#REF!</v>
      </c>
      <c r="G14" s="65"/>
    </row>
    <row r="15" spans="2:7" ht="15.6">
      <c r="B15" s="73"/>
      <c r="C15" s="403" t="e" cm="1">
        <f t="array" ref="C15">_xlfn.XLOOKUP($B15,
_xlfn.VSTACK(#REF!,#REF!,#REF!),
_xlfn.VSTACK(#REF!,#REF!,#REF!),
"-",0,1)</f>
        <v>#REF!</v>
      </c>
      <c r="D15" s="455" t="e" cm="1">
        <f t="array" ref="D15">_xlfn.XLOOKUP($B15,
_xlfn.VSTACK(#REF!,#REF!,#REF!),
_xlfn.VSTACK(#REF!,#REF!,#REF!),
"-",0,1)</f>
        <v>#REF!</v>
      </c>
      <c r="E15" s="72" t="e">
        <f>SUMIF(#REF!,$B15,#REF!)
+SUMIF(#REF!,$B15,#REF!)
+SUMIF(#REF!,$B15,#REF!)</f>
        <v>#REF!</v>
      </c>
      <c r="F15" s="253" t="e">
        <f>SUMIFS(#REF!,#REF!,$B15)</f>
        <v>#REF!</v>
      </c>
      <c r="G15" s="65"/>
    </row>
    <row r="16" spans="2:7" ht="15.6">
      <c r="B16" s="73"/>
      <c r="C16" s="403" t="e" cm="1">
        <f t="array" ref="C16">_xlfn.XLOOKUP($B16,
_xlfn.VSTACK(#REF!,#REF!,#REF!),
_xlfn.VSTACK(#REF!,#REF!,#REF!),
"-",0,1)</f>
        <v>#REF!</v>
      </c>
      <c r="D16" s="455" t="e" cm="1">
        <f t="array" ref="D16">_xlfn.XLOOKUP($B16,
_xlfn.VSTACK(#REF!,#REF!,#REF!),
_xlfn.VSTACK(#REF!,#REF!,#REF!),
"-",0,1)</f>
        <v>#REF!</v>
      </c>
      <c r="E16" s="72" t="e">
        <f>SUMIF(#REF!,$B16,#REF!)
+SUMIF(#REF!,$B16,#REF!)
+SUMIF(#REF!,$B16,#REF!)</f>
        <v>#REF!</v>
      </c>
      <c r="F16" s="253" t="e">
        <f>SUMIFS(#REF!,#REF!,$B16)</f>
        <v>#REF!</v>
      </c>
      <c r="G16" s="65"/>
    </row>
    <row r="17" spans="2:7" ht="15.6">
      <c r="B17" s="73"/>
      <c r="C17" s="403" t="e" cm="1">
        <f t="array" ref="C17">_xlfn.XLOOKUP($B17,
_xlfn.VSTACK(#REF!,#REF!,#REF!),
_xlfn.VSTACK(#REF!,#REF!,#REF!),
"-",0,1)</f>
        <v>#REF!</v>
      </c>
      <c r="D17" s="455" t="e" cm="1">
        <f t="array" ref="D17">_xlfn.XLOOKUP($B17,
_xlfn.VSTACK(#REF!,#REF!,#REF!),
_xlfn.VSTACK(#REF!,#REF!,#REF!),
"-",0,1)</f>
        <v>#REF!</v>
      </c>
      <c r="E17" s="72" t="e">
        <f>SUMIF(#REF!,$B17,#REF!)
+SUMIF(#REF!,$B17,#REF!)
+SUMIF(#REF!,$B17,#REF!)</f>
        <v>#REF!</v>
      </c>
      <c r="F17" s="253" t="e">
        <f>SUMIFS(#REF!,#REF!,$B17)</f>
        <v>#REF!</v>
      </c>
      <c r="G17" s="65"/>
    </row>
    <row r="18" spans="2:7" ht="15.6">
      <c r="B18" s="73"/>
      <c r="C18" s="403" t="e" cm="1">
        <f t="array" ref="C18">_xlfn.XLOOKUP($B18,
_xlfn.VSTACK(#REF!,#REF!,#REF!),
_xlfn.VSTACK(#REF!,#REF!,#REF!),
"-",0,1)</f>
        <v>#REF!</v>
      </c>
      <c r="D18" s="455" t="e" cm="1">
        <f t="array" ref="D18">_xlfn.XLOOKUP($B18,
_xlfn.VSTACK(#REF!,#REF!,#REF!),
_xlfn.VSTACK(#REF!,#REF!,#REF!),
"-",0,1)</f>
        <v>#REF!</v>
      </c>
      <c r="E18" s="72" t="e">
        <f>SUMIF(#REF!,$B18,#REF!)
+SUMIF(#REF!,$B18,#REF!)
+SUMIF(#REF!,$B18,#REF!)</f>
        <v>#REF!</v>
      </c>
      <c r="F18" s="253" t="e">
        <f>SUMIFS(#REF!,#REF!,$B18)</f>
        <v>#REF!</v>
      </c>
      <c r="G18" s="65"/>
    </row>
    <row r="19" spans="2:7" ht="16.2" thickBot="1">
      <c r="B19" s="235"/>
      <c r="C19" s="403" t="e" cm="1">
        <f t="array" ref="C19">_xlfn.XLOOKUP($B19,
_xlfn.VSTACK(#REF!,#REF!,#REF!),
_xlfn.VSTACK(#REF!,#REF!,#REF!),
"-",0,1)</f>
        <v>#REF!</v>
      </c>
      <c r="D19" s="455" t="e" cm="1">
        <f t="array" ref="D19">_xlfn.XLOOKUP($B19,
_xlfn.VSTACK(#REF!,#REF!,#REF!),
_xlfn.VSTACK(#REF!,#REF!,#REF!),
"-",0,1)</f>
        <v>#REF!</v>
      </c>
      <c r="E19" s="72" t="e">
        <f>SUMIF(#REF!,$B19,#REF!)
+SUMIF(#REF!,$B19,#REF!)
+SUMIF(#REF!,$B19,#REF!)</f>
        <v>#REF!</v>
      </c>
      <c r="F19" s="253" t="e">
        <f>SUMIFS(#REF!,#REF!,$B19)</f>
        <v>#REF!</v>
      </c>
      <c r="G19" s="65"/>
    </row>
    <row r="20" spans="2:7" ht="16.2" thickBot="1">
      <c r="B20" s="278" t="s">
        <v>304</v>
      </c>
      <c r="C20" s="405"/>
      <c r="D20" s="287"/>
      <c r="E20" s="237" t="e">
        <f>SUM(E5:E19)</f>
        <v>#REF!</v>
      </c>
      <c r="F20" s="238" t="e">
        <f>SUM(F5:F19)</f>
        <v>#REF!</v>
      </c>
      <c r="G20" s="239"/>
    </row>
    <row r="21" spans="2:7">
      <c r="B21"/>
      <c r="C21"/>
      <c r="D21"/>
      <c r="E21"/>
      <c r="F21"/>
      <c r="G21"/>
    </row>
    <row r="22" spans="2:7" ht="15.6">
      <c r="B22" s="64"/>
      <c r="C22" s="64"/>
      <c r="D22" s="64"/>
      <c r="E22" s="64"/>
      <c r="F22" s="64"/>
      <c r="G22" s="64"/>
    </row>
    <row r="23" spans="2:7" ht="15.6">
      <c r="B23" s="240" t="s">
        <v>305</v>
      </c>
      <c r="C23" s="240"/>
      <c r="D23" s="240"/>
      <c r="E23" s="64"/>
      <c r="F23" s="64"/>
      <c r="G23" s="64"/>
    </row>
    <row r="24" spans="2:7" ht="15.6">
      <c r="B24" s="240" t="s">
        <v>306</v>
      </c>
      <c r="C24" s="240"/>
      <c r="D24" s="240"/>
      <c r="E24" s="64"/>
      <c r="F24" s="64"/>
      <c r="G24" s="64"/>
    </row>
    <row r="25" spans="2:7" ht="15.6">
      <c r="B25" s="240" t="s">
        <v>307</v>
      </c>
      <c r="C25" s="240"/>
      <c r="D25" s="240"/>
      <c r="E25" s="64"/>
      <c r="F25" s="64"/>
      <c r="G25" s="64"/>
    </row>
    <row r="26" spans="2:7" ht="15.6">
      <c r="B26" s="240" t="s">
        <v>308</v>
      </c>
      <c r="C26" s="240"/>
      <c r="D26" s="240"/>
      <c r="E26" s="64"/>
      <c r="F26" s="64"/>
      <c r="G26" s="64"/>
    </row>
    <row r="27" spans="2:7" ht="15.6">
      <c r="B27" s="64"/>
      <c r="C27" s="64"/>
      <c r="D27" s="64"/>
      <c r="E27" s="64"/>
      <c r="F27" s="64"/>
      <c r="G27" s="64"/>
    </row>
    <row r="28" spans="2:7" ht="15.6">
      <c r="B28" s="64"/>
      <c r="C28" s="64"/>
      <c r="D28" s="64"/>
      <c r="E28" s="64"/>
      <c r="F28" s="64"/>
      <c r="G28" s="64"/>
    </row>
    <row r="29" spans="2:7" ht="15.6">
      <c r="B29" s="64"/>
      <c r="C29" s="64"/>
      <c r="D29" s="64"/>
      <c r="E29" s="64"/>
      <c r="F29" s="64"/>
      <c r="G29" s="64"/>
    </row>
    <row r="30" spans="2:7" ht="15.6">
      <c r="B30" s="64"/>
      <c r="C30" s="64"/>
      <c r="D30" s="64"/>
      <c r="E30" s="64"/>
      <c r="F30" s="64"/>
      <c r="G30" s="64"/>
    </row>
    <row r="31" spans="2:7" ht="15.6">
      <c r="B31" s="64"/>
      <c r="C31" s="64"/>
      <c r="D31" s="64"/>
      <c r="E31" s="64"/>
      <c r="F31" s="64"/>
      <c r="G31" s="64"/>
    </row>
    <row r="32" spans="2:7" ht="15.6">
      <c r="B32" s="64"/>
      <c r="C32" s="64"/>
      <c r="D32" s="64"/>
      <c r="E32" s="64"/>
      <c r="F32" s="64"/>
      <c r="G32" s="64"/>
    </row>
    <row r="33" spans="2:7" ht="15.6">
      <c r="B33" s="64"/>
      <c r="C33" s="64"/>
      <c r="D33" s="64"/>
      <c r="E33" s="64"/>
      <c r="F33" s="64"/>
      <c r="G33" s="64"/>
    </row>
    <row r="34" spans="2:7" ht="15.6">
      <c r="B34" s="64"/>
      <c r="C34" s="64"/>
      <c r="D34" s="64"/>
      <c r="E34" s="64"/>
      <c r="F34" s="64"/>
      <c r="G34" s="64"/>
    </row>
    <row r="35" spans="2:7" ht="15.6">
      <c r="B35" s="64"/>
      <c r="C35" s="64"/>
      <c r="D35" s="64"/>
      <c r="E35" s="64"/>
      <c r="F35" s="64"/>
      <c r="G35" s="64"/>
    </row>
    <row r="36" spans="2:7" ht="16.2" thickBot="1">
      <c r="B36" s="64"/>
      <c r="C36" s="64"/>
      <c r="D36" s="64"/>
      <c r="E36" s="64"/>
      <c r="F36" s="64"/>
      <c r="G36" s="64"/>
    </row>
    <row r="37" spans="2:7" ht="15.6">
      <c r="B37" s="64"/>
      <c r="C37" s="64"/>
      <c r="D37" s="64"/>
      <c r="E37" s="64"/>
      <c r="F37" s="64"/>
      <c r="G37" s="64"/>
    </row>
    <row r="38" spans="2:7" ht="15.6">
      <c r="B38" s="64"/>
      <c r="C38" s="64"/>
      <c r="D38" s="64"/>
      <c r="E38" s="64"/>
      <c r="F38" s="64"/>
      <c r="G38" s="6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AB740-5509-4728-A7CE-8E261DE2035B}">
  <sheetPr codeName="Sheet14">
    <tabColor rgb="FF9FD5B3"/>
  </sheetPr>
  <dimension ref="B1:E47"/>
  <sheetViews>
    <sheetView workbookViewId="0"/>
  </sheetViews>
  <sheetFormatPr defaultRowHeight="14.4"/>
  <cols>
    <col min="2" max="2" width="42.5546875" style="62" customWidth="1"/>
    <col min="3" max="4" width="15.44140625" style="62" customWidth="1"/>
    <col min="5" max="5" width="59.5546875" style="62" customWidth="1"/>
  </cols>
  <sheetData>
    <row r="1" spans="2:5" ht="15" thickBot="1"/>
    <row r="2" spans="2:5" ht="18.600000000000001" thickBot="1">
      <c r="B2" s="280" t="s">
        <v>309</v>
      </c>
      <c r="C2" s="281"/>
      <c r="D2" s="281"/>
      <c r="E2" s="282"/>
    </row>
    <row r="3" spans="2:5" ht="15" thickBot="1"/>
    <row r="4" spans="2:5" ht="31.2">
      <c r="B4" s="67" t="s">
        <v>310</v>
      </c>
      <c r="C4" s="63" t="s">
        <v>311</v>
      </c>
      <c r="D4" s="288" t="s">
        <v>312</v>
      </c>
      <c r="E4" s="289" t="s">
        <v>313</v>
      </c>
    </row>
    <row r="5" spans="2:5" ht="15.6">
      <c r="B5" s="322"/>
      <c r="C5" s="72" t="e">
        <f>SUMIF(#REF!,$B5,#REF!)
+SUMIF(#REF!,$B5,#REF!)
+SUMIF(#REF!,$B5,#REF!)</f>
        <v>#REF!</v>
      </c>
      <c r="D5" s="290"/>
      <c r="E5" s="291"/>
    </row>
    <row r="6" spans="2:5" ht="15.6">
      <c r="B6" s="73"/>
      <c r="C6" s="72" t="e">
        <f>SUMIF(#REF!,$B6,#REF!)
+SUMIF(#REF!,$B6,#REF!)
+SUMIF(#REF!,$B6,#REF!)</f>
        <v>#REF!</v>
      </c>
      <c r="D6" s="292"/>
      <c r="E6" s="293"/>
    </row>
    <row r="7" spans="2:5" ht="15.6">
      <c r="B7" s="73"/>
      <c r="C7" s="72" t="e">
        <f>SUMIF(#REF!,$B7,#REF!)
+SUMIF(#REF!,$B7,#REF!)
+SUMIF(#REF!,$B7,#REF!)</f>
        <v>#REF!</v>
      </c>
      <c r="D7" s="292"/>
      <c r="E7" s="293"/>
    </row>
    <row r="8" spans="2:5" ht="15.6">
      <c r="B8" s="73"/>
      <c r="C8" s="72" t="e">
        <f>SUMIF(#REF!,$B8,#REF!)
+SUMIF(#REF!,$B8,#REF!)
+SUMIF(#REF!,$B8,#REF!)</f>
        <v>#REF!</v>
      </c>
      <c r="D8" s="292"/>
      <c r="E8" s="293"/>
    </row>
    <row r="9" spans="2:5" ht="15.6">
      <c r="B9" s="73"/>
      <c r="C9" s="72" t="e">
        <f>SUMIF(#REF!,$B9,#REF!)
+SUMIF(#REF!,$B9,#REF!)
+SUMIF(#REF!,$B9,#REF!)</f>
        <v>#REF!</v>
      </c>
      <c r="D9" s="292"/>
      <c r="E9" s="293"/>
    </row>
    <row r="10" spans="2:5" ht="15.6">
      <c r="B10" s="73"/>
      <c r="C10" s="72" t="e">
        <f>SUMIF(#REF!,$B10,#REF!)
+SUMIF(#REF!,$B10,#REF!)
+SUMIF(#REF!,$B10,#REF!)</f>
        <v>#REF!</v>
      </c>
      <c r="D10" s="292"/>
      <c r="E10" s="293"/>
    </row>
    <row r="11" spans="2:5" ht="15.6">
      <c r="B11" s="73"/>
      <c r="C11" s="72" t="e">
        <f>SUMIF(#REF!,$B11,#REF!)
+SUMIF(#REF!,$B11,#REF!)
+SUMIF(#REF!,$B11,#REF!)</f>
        <v>#REF!</v>
      </c>
      <c r="D11" s="292"/>
      <c r="E11" s="293"/>
    </row>
    <row r="12" spans="2:5" ht="15.6">
      <c r="B12" s="73"/>
      <c r="C12" s="72" t="e">
        <f>SUMIF(#REF!,$B12,#REF!)
+SUMIF(#REF!,$B12,#REF!)
+SUMIF(#REF!,$B12,#REF!)</f>
        <v>#REF!</v>
      </c>
      <c r="D12" s="292"/>
      <c r="E12" s="293"/>
    </row>
    <row r="13" spans="2:5" ht="15.6">
      <c r="B13" s="73"/>
      <c r="C13" s="72" t="e">
        <f>SUMIF(#REF!,$B13,#REF!)
+SUMIF(#REF!,$B13,#REF!)
+SUMIF(#REF!,$B13,#REF!)</f>
        <v>#REF!</v>
      </c>
      <c r="D13" s="292"/>
      <c r="E13" s="293"/>
    </row>
    <row r="14" spans="2:5" ht="15.6">
      <c r="B14" s="73"/>
      <c r="C14" s="72" t="e">
        <f>SUMIF(#REF!,$B14,#REF!)
+SUMIF(#REF!,$B14,#REF!)
+SUMIF(#REF!,$B14,#REF!)</f>
        <v>#REF!</v>
      </c>
      <c r="D14" s="292"/>
      <c r="E14" s="293"/>
    </row>
    <row r="15" spans="2:5" ht="15.6">
      <c r="B15" s="73"/>
      <c r="C15" s="72" t="e">
        <f>SUMIF(#REF!,$B15,#REF!)
+SUMIF(#REF!,$B15,#REF!)
+SUMIF(#REF!,$B15,#REF!)</f>
        <v>#REF!</v>
      </c>
      <c r="D15" s="292"/>
      <c r="E15" s="293"/>
    </row>
    <row r="16" spans="2:5" ht="15.6">
      <c r="B16" s="73"/>
      <c r="C16" s="72" t="e">
        <f>SUMIF(#REF!,$B16,#REF!)
+SUMIF(#REF!,$B16,#REF!)
+SUMIF(#REF!,$B16,#REF!)</f>
        <v>#REF!</v>
      </c>
      <c r="D16" s="292"/>
      <c r="E16" s="293"/>
    </row>
    <row r="17" spans="2:5" ht="15.6">
      <c r="B17" s="73"/>
      <c r="C17" s="72" t="e">
        <f>SUMIF(#REF!,$B17,#REF!)
+SUMIF(#REF!,$B17,#REF!)
+SUMIF(#REF!,$B17,#REF!)</f>
        <v>#REF!</v>
      </c>
      <c r="D17" s="292"/>
      <c r="E17" s="293"/>
    </row>
    <row r="18" spans="2:5" ht="15.6">
      <c r="B18" s="73"/>
      <c r="C18" s="72" t="e">
        <f>SUMIF(#REF!,$B18,#REF!)
+SUMIF(#REF!,$B18,#REF!)
+SUMIF(#REF!,$B18,#REF!)</f>
        <v>#REF!</v>
      </c>
      <c r="D18" s="292"/>
      <c r="E18" s="293"/>
    </row>
    <row r="19" spans="2:5" ht="15.6">
      <c r="B19" s="73"/>
      <c r="C19" s="72" t="e">
        <f>SUMIF(#REF!,$B19,#REF!)
+SUMIF(#REF!,$B19,#REF!)
+SUMIF(#REF!,$B19,#REF!)</f>
        <v>#REF!</v>
      </c>
      <c r="D19" s="292"/>
      <c r="E19" s="293"/>
    </row>
    <row r="20" spans="2:5" ht="15.6">
      <c r="B20" s="73"/>
      <c r="C20" s="72" t="e">
        <f>SUMIF(#REF!,$B20,#REF!)
+SUMIF(#REF!,$B20,#REF!)
+SUMIF(#REF!,$B20,#REF!)</f>
        <v>#REF!</v>
      </c>
      <c r="D20" s="292"/>
      <c r="E20" s="293"/>
    </row>
    <row r="21" spans="2:5" ht="15.6">
      <c r="B21" s="73"/>
      <c r="C21" s="72" t="e">
        <f>SUMIF(#REF!,$B21,#REF!)
+SUMIF(#REF!,$B21,#REF!)
+SUMIF(#REF!,$B21,#REF!)</f>
        <v>#REF!</v>
      </c>
      <c r="D21" s="292"/>
      <c r="E21" s="293"/>
    </row>
    <row r="22" spans="2:5" ht="15.6">
      <c r="B22" s="73"/>
      <c r="C22" s="72" t="e">
        <f>SUMIF(#REF!,$B22,#REF!)
+SUMIF(#REF!,$B22,#REF!)
+SUMIF(#REF!,$B22,#REF!)</f>
        <v>#REF!</v>
      </c>
      <c r="D22" s="292"/>
      <c r="E22" s="293"/>
    </row>
    <row r="23" spans="2:5" ht="15.6">
      <c r="B23" s="73"/>
      <c r="C23" s="72" t="e">
        <f>SUMIF(#REF!,$B23,#REF!)
+SUMIF(#REF!,$B23,#REF!)
+SUMIF(#REF!,$B23,#REF!)</f>
        <v>#REF!</v>
      </c>
      <c r="D23" s="292"/>
      <c r="E23" s="293"/>
    </row>
    <row r="24" spans="2:5" ht="15.6">
      <c r="B24" s="73"/>
      <c r="C24" s="72" t="e">
        <f>SUMIF(#REF!,$B24,#REF!)
+SUMIF(#REF!,$B24,#REF!)
+SUMIF(#REF!,$B24,#REF!)</f>
        <v>#REF!</v>
      </c>
      <c r="D24" s="292"/>
      <c r="E24" s="293"/>
    </row>
    <row r="25" spans="2:5" ht="15.6">
      <c r="B25" s="73"/>
      <c r="C25" s="72" t="e">
        <f>SUMIF(#REF!,$B25,#REF!)
+SUMIF(#REF!,$B25,#REF!)
+SUMIF(#REF!,$B25,#REF!)</f>
        <v>#REF!</v>
      </c>
      <c r="D25" s="292"/>
      <c r="E25" s="293"/>
    </row>
    <row r="26" spans="2:5" ht="15.6">
      <c r="B26" s="73"/>
      <c r="C26" s="72" t="e">
        <f>SUMIF(#REF!,$B26,#REF!)
+SUMIF(#REF!,$B26,#REF!)
+SUMIF(#REF!,$B26,#REF!)</f>
        <v>#REF!</v>
      </c>
      <c r="D26" s="292"/>
      <c r="E26" s="293"/>
    </row>
    <row r="27" spans="2:5" ht="15.6">
      <c r="B27" s="73"/>
      <c r="C27" s="72" t="e">
        <f>SUMIF(#REF!,$B27,#REF!)
+SUMIF(#REF!,$B27,#REF!)
+SUMIF(#REF!,$B27,#REF!)</f>
        <v>#REF!</v>
      </c>
      <c r="D27" s="292"/>
      <c r="E27" s="294"/>
    </row>
    <row r="28" spans="2:5" ht="15.6">
      <c r="B28" s="73"/>
      <c r="C28" s="72" t="e">
        <f>SUMIF(#REF!,$B28,#REF!)
+SUMIF(#REF!,$B28,#REF!)
+SUMIF(#REF!,$B28,#REF!)</f>
        <v>#REF!</v>
      </c>
      <c r="D28" s="292"/>
      <c r="E28" s="294"/>
    </row>
    <row r="29" spans="2:5" ht="16.8" thickTop="1" thickBot="1">
      <c r="B29" s="295" t="s">
        <v>314</v>
      </c>
      <c r="C29" s="296" t="e">
        <f>SUM(C5:C28)</f>
        <v>#REF!</v>
      </c>
      <c r="D29" s="297">
        <f>SUM(D5:D28)</f>
        <v>0</v>
      </c>
      <c r="E29" s="298"/>
    </row>
    <row r="30" spans="2:5" ht="15.6">
      <c r="B30" s="64"/>
      <c r="C30" s="64"/>
      <c r="D30" s="64"/>
      <c r="E30" s="64"/>
    </row>
    <row r="31" spans="2:5" ht="15.6">
      <c r="B31" s="64"/>
      <c r="C31" s="64"/>
      <c r="D31" s="64"/>
      <c r="E31" s="64"/>
    </row>
    <row r="32" spans="2:5" ht="15.6">
      <c r="B32" s="240" t="s">
        <v>315</v>
      </c>
      <c r="C32" s="64"/>
      <c r="D32" s="64"/>
      <c r="E32" s="64"/>
    </row>
    <row r="33" spans="2:5" ht="15.6">
      <c r="B33" s="64"/>
      <c r="C33" s="64"/>
      <c r="D33" s="64"/>
      <c r="E33" s="64"/>
    </row>
    <row r="34" spans="2:5" ht="15.6">
      <c r="B34" s="64"/>
      <c r="C34" s="64"/>
      <c r="D34" s="64"/>
      <c r="E34" s="64"/>
    </row>
    <row r="35" spans="2:5" ht="15.6">
      <c r="B35" s="64"/>
      <c r="C35" s="64"/>
      <c r="D35" s="64"/>
      <c r="E35" s="64"/>
    </row>
    <row r="36" spans="2:5" ht="15.6">
      <c r="B36" s="64"/>
      <c r="C36" s="64"/>
      <c r="D36" s="64"/>
      <c r="E36" s="64"/>
    </row>
    <row r="37" spans="2:5" ht="15.6">
      <c r="B37" s="64"/>
      <c r="C37" s="64"/>
      <c r="D37" s="64"/>
      <c r="E37" s="64"/>
    </row>
    <row r="38" spans="2:5" ht="15.6">
      <c r="B38" s="64"/>
      <c r="C38" s="64"/>
      <c r="D38" s="64"/>
      <c r="E38" s="64"/>
    </row>
    <row r="39" spans="2:5" ht="15.6">
      <c r="B39" s="64"/>
      <c r="C39" s="64"/>
      <c r="D39" s="64"/>
      <c r="E39" s="64"/>
    </row>
    <row r="40" spans="2:5" ht="15.6">
      <c r="B40" s="64"/>
      <c r="C40" s="64"/>
      <c r="D40" s="64"/>
      <c r="E40" s="64"/>
    </row>
    <row r="41" spans="2:5" ht="15.6">
      <c r="B41" s="64"/>
      <c r="C41" s="64"/>
      <c r="D41" s="64"/>
      <c r="E41" s="64"/>
    </row>
    <row r="42" spans="2:5" ht="15.6">
      <c r="B42" s="64"/>
      <c r="C42" s="64"/>
      <c r="D42" s="64"/>
      <c r="E42" s="64"/>
    </row>
    <row r="43" spans="2:5" ht="15.6">
      <c r="B43" s="64"/>
      <c r="C43" s="64"/>
      <c r="D43" s="64"/>
      <c r="E43" s="64"/>
    </row>
    <row r="44" spans="2:5" ht="15.6">
      <c r="B44" s="64"/>
      <c r="C44" s="64"/>
      <c r="D44" s="64"/>
      <c r="E44" s="64"/>
    </row>
    <row r="45" spans="2:5" ht="15.6">
      <c r="B45" s="64"/>
      <c r="C45" s="64"/>
      <c r="D45" s="64"/>
      <c r="E45" s="64"/>
    </row>
    <row r="46" spans="2:5" ht="15.6">
      <c r="B46" s="64"/>
      <c r="C46" s="64"/>
      <c r="D46" s="64"/>
      <c r="E46" s="64"/>
    </row>
    <row r="47" spans="2:5" ht="15.6">
      <c r="B47" s="64"/>
      <c r="C47" s="64"/>
      <c r="D47" s="64"/>
      <c r="E47" s="6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B82C-EFE0-4638-B99E-78AABC09EBD6}">
  <sheetPr codeName="Sheet15">
    <tabColor rgb="FF9FD5B3"/>
  </sheetPr>
  <dimension ref="B1:D40"/>
  <sheetViews>
    <sheetView workbookViewId="0"/>
  </sheetViews>
  <sheetFormatPr defaultRowHeight="14.4"/>
  <cols>
    <col min="2" max="2" width="50.5546875" style="62" customWidth="1"/>
    <col min="3" max="3" width="24.5546875" style="62" customWidth="1"/>
    <col min="4" max="4" width="64.5546875" style="62" customWidth="1"/>
  </cols>
  <sheetData>
    <row r="1" spans="2:4" ht="15" thickBot="1"/>
    <row r="2" spans="2:4" ht="18.600000000000001" thickBot="1">
      <c r="B2" s="280" t="s">
        <v>316</v>
      </c>
      <c r="C2" s="281"/>
      <c r="D2" s="282"/>
    </row>
    <row r="3" spans="2:4" ht="15" thickBot="1"/>
    <row r="4" spans="2:4" ht="16.2" thickBot="1">
      <c r="B4" s="67" t="s">
        <v>317</v>
      </c>
      <c r="C4" s="63" t="s">
        <v>318</v>
      </c>
      <c r="D4" s="68" t="s">
        <v>319</v>
      </c>
    </row>
    <row r="5" spans="2:4" ht="15.6">
      <c r="B5" s="593" t="s">
        <v>320</v>
      </c>
      <c r="C5" s="72">
        <v>182000</v>
      </c>
      <c r="D5" s="65" t="s">
        <v>321</v>
      </c>
    </row>
    <row r="6" spans="2:4" ht="15.6">
      <c r="B6" s="593" t="s">
        <v>320</v>
      </c>
      <c r="C6" s="72">
        <v>21000</v>
      </c>
      <c r="D6" s="65" t="s">
        <v>322</v>
      </c>
    </row>
    <row r="7" spans="2:4" ht="15.6">
      <c r="B7" s="73" t="s">
        <v>323</v>
      </c>
      <c r="C7" s="72">
        <v>79000</v>
      </c>
      <c r="D7" s="65" t="s">
        <v>324</v>
      </c>
    </row>
    <row r="8" spans="2:4" ht="15.6">
      <c r="B8" s="73" t="s">
        <v>323</v>
      </c>
      <c r="C8" s="72">
        <v>105000</v>
      </c>
      <c r="D8" s="65" t="s">
        <v>325</v>
      </c>
    </row>
    <row r="9" spans="2:4" ht="15.6">
      <c r="B9" s="73" t="s">
        <v>323</v>
      </c>
      <c r="C9" s="72">
        <v>0</v>
      </c>
      <c r="D9" s="65"/>
    </row>
    <row r="10" spans="2:4" ht="15.6">
      <c r="B10" s="73" t="s">
        <v>323</v>
      </c>
      <c r="C10" s="72">
        <v>24000</v>
      </c>
      <c r="D10" s="65" t="s">
        <v>326</v>
      </c>
    </row>
    <row r="11" spans="2:4" ht="15.6">
      <c r="B11" s="73" t="s">
        <v>323</v>
      </c>
      <c r="C11" s="72">
        <v>0</v>
      </c>
      <c r="D11" s="65"/>
    </row>
    <row r="12" spans="2:4" ht="15.6">
      <c r="B12" s="73" t="s">
        <v>327</v>
      </c>
      <c r="C12" s="72">
        <v>0</v>
      </c>
      <c r="D12" s="65"/>
    </row>
    <row r="13" spans="2:4" ht="15.6" hidden="1">
      <c r="B13" s="73"/>
      <c r="C13" s="72"/>
      <c r="D13" s="65"/>
    </row>
    <row r="14" spans="2:4" ht="15.6" hidden="1">
      <c r="B14" s="73"/>
      <c r="C14" s="72"/>
      <c r="D14" s="65"/>
    </row>
    <row r="15" spans="2:4" ht="15.6" hidden="1">
      <c r="B15" s="73"/>
      <c r="C15" s="72"/>
      <c r="D15" s="65"/>
    </row>
    <row r="16" spans="2:4" ht="15.6" hidden="1">
      <c r="B16" s="73"/>
      <c r="C16" s="72"/>
      <c r="D16" s="65"/>
    </row>
    <row r="17" spans="2:4" ht="16.2" thickBot="1">
      <c r="B17" s="235"/>
      <c r="C17" s="75"/>
      <c r="D17" s="66"/>
    </row>
    <row r="18" spans="2:4" ht="16.2" thickBot="1">
      <c r="B18" s="236" t="s">
        <v>328</v>
      </c>
      <c r="C18" s="237">
        <f>SUM(C5:C17)</f>
        <v>411000</v>
      </c>
      <c r="D18" s="239"/>
    </row>
    <row r="19" spans="2:4" ht="16.2" thickBot="1">
      <c r="B19" s="64"/>
      <c r="C19" s="64"/>
      <c r="D19" s="64"/>
    </row>
    <row r="20" spans="2:4" ht="31.8" thickBot="1">
      <c r="B20" s="67" t="s">
        <v>329</v>
      </c>
      <c r="C20" s="63" t="s">
        <v>330</v>
      </c>
      <c r="D20" s="68" t="s">
        <v>331</v>
      </c>
    </row>
    <row r="21" spans="2:4" ht="15.6">
      <c r="B21" s="73" t="e" cm="1">
        <f t="array" ref="B21">_xlfn._xlws.SORT(_xlfn.UNIQUE(#REF!,
FALSE,FALSE))</f>
        <v>#REF!</v>
      </c>
      <c r="C21" s="72" t="e">
        <f>SUMIF(#REF!,'BDH Revenue'!$B21,#REF!)</f>
        <v>#REF!</v>
      </c>
      <c r="D21" s="65" t="s">
        <v>332</v>
      </c>
    </row>
    <row r="22" spans="2:4" ht="15.6">
      <c r="B22" s="73"/>
      <c r="C22" s="72" t="e">
        <f>SUMIF(#REF!,'BDH Revenue'!$B22,#REF!)</f>
        <v>#REF!</v>
      </c>
      <c r="D22" s="65" t="s">
        <v>333</v>
      </c>
    </row>
    <row r="23" spans="2:4" ht="15.6" hidden="1">
      <c r="B23" s="73"/>
      <c r="C23" s="72" t="e">
        <f>SUMIF(#REF!,'BDH Revenue'!$B23,#REF!)</f>
        <v>#REF!</v>
      </c>
      <c r="D23" s="65"/>
    </row>
    <row r="24" spans="2:4" ht="16.2" thickBot="1">
      <c r="B24" s="235"/>
      <c r="C24" s="72" t="e">
        <f>SUMIF(#REF!,'BDH Revenue'!$B24,#REF!)</f>
        <v>#REF!</v>
      </c>
      <c r="D24" s="66"/>
    </row>
    <row r="25" spans="2:4" ht="16.2" thickBot="1">
      <c r="B25" s="236" t="s">
        <v>304</v>
      </c>
      <c r="C25" s="237" t="e">
        <f>SUM(C21:C24)</f>
        <v>#REF!</v>
      </c>
      <c r="D25" s="239"/>
    </row>
    <row r="26" spans="2:4" ht="15" thickBot="1">
      <c r="B26"/>
      <c r="C26"/>
      <c r="D26"/>
    </row>
    <row r="27" spans="2:4" ht="16.2" thickBot="1">
      <c r="B27" s="236" t="s">
        <v>334</v>
      </c>
      <c r="C27" s="237" t="e">
        <f>C18+C25</f>
        <v>#REF!</v>
      </c>
      <c r="D27" s="239"/>
    </row>
    <row r="28" spans="2:4" ht="15.6">
      <c r="C28" s="64"/>
      <c r="D28" s="64"/>
    </row>
    <row r="29" spans="2:4" ht="15.6">
      <c r="C29" s="64"/>
      <c r="D29" s="64"/>
    </row>
    <row r="30" spans="2:4" ht="15.6">
      <c r="B30" s="240" t="s">
        <v>335</v>
      </c>
      <c r="C30" s="64"/>
      <c r="D30" s="64"/>
    </row>
    <row r="31" spans="2:4" ht="15.6">
      <c r="B31" s="240" t="s">
        <v>336</v>
      </c>
      <c r="C31" s="64"/>
      <c r="D31" s="64"/>
    </row>
    <row r="32" spans="2:4" ht="15.6">
      <c r="B32" s="64"/>
      <c r="C32" s="64"/>
      <c r="D32" s="64"/>
    </row>
    <row r="33" spans="2:4" ht="15.6">
      <c r="B33" s="64"/>
      <c r="C33" s="64"/>
      <c r="D33" s="64"/>
    </row>
    <row r="34" spans="2:4" ht="15.6">
      <c r="B34" s="64"/>
      <c r="C34" s="64"/>
      <c r="D34" s="64"/>
    </row>
    <row r="35" spans="2:4" ht="15.6">
      <c r="B35" s="64"/>
      <c r="C35" s="64"/>
      <c r="D35" s="64"/>
    </row>
    <row r="36" spans="2:4" ht="15.6">
      <c r="B36" s="64"/>
      <c r="C36" s="64"/>
      <c r="D36" s="64"/>
    </row>
    <row r="37" spans="2:4" ht="15.6">
      <c r="B37" s="64"/>
      <c r="C37" s="64"/>
      <c r="D37" s="64"/>
    </row>
    <row r="38" spans="2:4" ht="15.6">
      <c r="B38" s="64"/>
      <c r="C38" s="64"/>
      <c r="D38" s="64"/>
    </row>
    <row r="39" spans="2:4" ht="15.6">
      <c r="B39" s="64"/>
      <c r="C39" s="64"/>
      <c r="D39" s="64"/>
    </row>
    <row r="40" spans="2:4" ht="15.6">
      <c r="B40" s="64"/>
      <c r="C40" s="64"/>
      <c r="D40" s="6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649F3-531F-43AE-8E02-F47401DBF086}">
  <sheetPr codeName="Sheet16">
    <tabColor rgb="FFFFC000"/>
  </sheetPr>
  <dimension ref="B1:BN22"/>
  <sheetViews>
    <sheetView topLeftCell="A3" workbookViewId="0">
      <selection activeCell="AE34" sqref="AE34"/>
    </sheetView>
  </sheetViews>
  <sheetFormatPr defaultRowHeight="14.4"/>
  <cols>
    <col min="1" max="1" width="3.44140625" customWidth="1"/>
    <col min="2" max="2" width="33" bestFit="1" customWidth="1"/>
    <col min="24" max="24" width="25.5546875" bestFit="1" customWidth="1"/>
    <col min="25" max="25" width="7.44140625" bestFit="1" customWidth="1"/>
    <col min="27" max="27" width="7.5546875" bestFit="1" customWidth="1"/>
    <col min="28" max="28" width="39" bestFit="1" customWidth="1"/>
    <col min="29" max="29" width="7" bestFit="1" customWidth="1"/>
    <col min="30" max="30" width="6.5546875" bestFit="1" customWidth="1"/>
    <col min="31" max="31" width="18.5546875" bestFit="1" customWidth="1"/>
    <col min="34" max="34" width="26" bestFit="1" customWidth="1"/>
    <col min="35" max="47" width="8.6640625" customWidth="1"/>
    <col min="49" max="49" width="8.6640625" customWidth="1"/>
    <col min="51" max="51" width="8.6640625" customWidth="1"/>
    <col min="53" max="53" width="8.6640625" customWidth="1"/>
    <col min="55" max="55" width="8.6640625" customWidth="1"/>
    <col min="57" max="57" width="8.6640625" customWidth="1"/>
    <col min="59" max="59" width="8.6640625" customWidth="1"/>
    <col min="61" max="61" width="8.6640625" customWidth="1"/>
    <col min="63" max="63" width="8.6640625" customWidth="1"/>
    <col min="65" max="66" width="10.6640625" customWidth="1"/>
  </cols>
  <sheetData>
    <row r="1" spans="2:66" ht="15" thickBot="1"/>
    <row r="2" spans="2:66" ht="21.6" thickBot="1">
      <c r="B2" s="18" t="s">
        <v>337</v>
      </c>
      <c r="C2" s="19"/>
      <c r="D2" s="19"/>
      <c r="E2" s="19"/>
      <c r="F2" s="19"/>
      <c r="G2" s="19"/>
      <c r="H2" s="19"/>
      <c r="I2" s="19"/>
      <c r="J2" s="19"/>
      <c r="K2" s="19"/>
      <c r="L2" s="19"/>
      <c r="M2" s="19"/>
      <c r="N2" s="19"/>
      <c r="O2" s="19"/>
      <c r="P2" s="19"/>
      <c r="Q2" s="19"/>
      <c r="R2" s="19"/>
      <c r="S2" s="19"/>
      <c r="T2" s="19"/>
      <c r="U2" s="19"/>
      <c r="V2" s="20"/>
    </row>
    <row r="3" spans="2:66" ht="18.75" customHeight="1">
      <c r="B3" s="865" t="s">
        <v>338</v>
      </c>
      <c r="C3" s="867" t="s">
        <v>339</v>
      </c>
      <c r="D3" s="868"/>
      <c r="E3" s="867" t="s">
        <v>340</v>
      </c>
      <c r="F3" s="868"/>
      <c r="G3" s="867" t="s">
        <v>341</v>
      </c>
      <c r="H3" s="868"/>
      <c r="I3" s="867" t="s">
        <v>342</v>
      </c>
      <c r="J3" s="868"/>
      <c r="K3" s="867" t="s">
        <v>343</v>
      </c>
      <c r="L3" s="868"/>
      <c r="M3" s="867" t="s">
        <v>344</v>
      </c>
      <c r="N3" s="868"/>
      <c r="O3" s="867" t="s">
        <v>345</v>
      </c>
      <c r="P3" s="868"/>
      <c r="Q3" s="867" t="s">
        <v>346</v>
      </c>
      <c r="R3" s="868"/>
      <c r="S3" s="867" t="s">
        <v>347</v>
      </c>
      <c r="T3" s="868"/>
      <c r="U3" s="867" t="s">
        <v>348</v>
      </c>
      <c r="V3" s="868"/>
    </row>
    <row r="4" spans="2:66" ht="30" customHeight="1" thickBot="1">
      <c r="B4" s="866"/>
      <c r="C4" s="869"/>
      <c r="D4" s="870"/>
      <c r="E4" s="871" t="s">
        <v>349</v>
      </c>
      <c r="F4" s="872"/>
      <c r="G4" s="871" t="s">
        <v>350</v>
      </c>
      <c r="H4" s="872"/>
      <c r="I4" s="871" t="s">
        <v>351</v>
      </c>
      <c r="J4" s="872"/>
      <c r="K4" s="869"/>
      <c r="L4" s="870"/>
      <c r="M4" s="869"/>
      <c r="N4" s="870"/>
      <c r="O4" s="869"/>
      <c r="P4" s="870"/>
      <c r="Q4" s="869"/>
      <c r="R4" s="870"/>
      <c r="S4" s="869"/>
      <c r="T4" s="870"/>
      <c r="U4" s="869"/>
      <c r="V4" s="870"/>
    </row>
    <row r="5" spans="2:66" ht="15" thickBot="1">
      <c r="B5" s="21" t="s">
        <v>352</v>
      </c>
      <c r="C5" s="22" t="s">
        <v>84</v>
      </c>
      <c r="D5" s="39" t="s">
        <v>353</v>
      </c>
      <c r="E5" s="22" t="s">
        <v>84</v>
      </c>
      <c r="F5" s="308" t="s">
        <v>353</v>
      </c>
      <c r="G5" s="22" t="s">
        <v>84</v>
      </c>
      <c r="H5" s="39" t="s">
        <v>353</v>
      </c>
      <c r="I5" s="22" t="s">
        <v>84</v>
      </c>
      <c r="J5" s="39" t="s">
        <v>353</v>
      </c>
      <c r="K5" s="22" t="s">
        <v>84</v>
      </c>
      <c r="L5" s="39" t="s">
        <v>353</v>
      </c>
      <c r="M5" s="22" t="s">
        <v>84</v>
      </c>
      <c r="N5" s="39" t="s">
        <v>353</v>
      </c>
      <c r="O5" s="22" t="s">
        <v>84</v>
      </c>
      <c r="P5" s="39" t="s">
        <v>353</v>
      </c>
      <c r="Q5" s="22" t="s">
        <v>84</v>
      </c>
      <c r="R5" s="39" t="s">
        <v>353</v>
      </c>
      <c r="S5" s="22" t="s">
        <v>84</v>
      </c>
      <c r="T5" s="39" t="s">
        <v>353</v>
      </c>
      <c r="U5" s="22" t="s">
        <v>84</v>
      </c>
      <c r="V5" s="39" t="s">
        <v>353</v>
      </c>
      <c r="X5" s="77" t="s">
        <v>354</v>
      </c>
      <c r="Y5" s="80"/>
      <c r="AA5" s="77" t="s">
        <v>355</v>
      </c>
      <c r="AB5" s="209"/>
      <c r="AC5" s="209"/>
      <c r="AD5" s="78"/>
      <c r="AE5" s="79"/>
      <c r="AH5" s="15" t="s">
        <v>36</v>
      </c>
      <c r="AI5" s="643" t="s">
        <v>195</v>
      </c>
      <c r="AJ5" s="647" t="s">
        <v>356</v>
      </c>
      <c r="AK5" s="644" t="s">
        <v>357</v>
      </c>
      <c r="AL5" s="645"/>
      <c r="AM5" s="644" t="s">
        <v>358</v>
      </c>
      <c r="AN5" s="646"/>
      <c r="AO5" s="644" t="s">
        <v>359</v>
      </c>
      <c r="AP5" s="645"/>
      <c r="AQ5" s="644" t="s">
        <v>360</v>
      </c>
      <c r="AR5" s="646"/>
      <c r="AS5" s="644" t="s">
        <v>361</v>
      </c>
      <c r="AT5" s="645"/>
      <c r="AU5" s="644" t="s">
        <v>362</v>
      </c>
      <c r="AV5" s="646"/>
      <c r="AW5" s="644" t="s">
        <v>363</v>
      </c>
      <c r="AX5" s="645"/>
      <c r="AY5" s="644" t="s">
        <v>364</v>
      </c>
      <c r="AZ5" s="646"/>
      <c r="BA5" s="644" t="s">
        <v>365</v>
      </c>
      <c r="BB5" s="645"/>
      <c r="BC5" s="644" t="s">
        <v>366</v>
      </c>
      <c r="BD5" s="646"/>
      <c r="BE5" s="644" t="s">
        <v>367</v>
      </c>
      <c r="BF5" s="645"/>
      <c r="BG5" s="644" t="s">
        <v>368</v>
      </c>
      <c r="BH5" s="646"/>
      <c r="BI5" s="644" t="s">
        <v>369</v>
      </c>
      <c r="BJ5" s="645"/>
      <c r="BK5" s="644" t="s">
        <v>370</v>
      </c>
      <c r="BL5" s="646"/>
      <c r="BM5" s="644" t="s">
        <v>371</v>
      </c>
      <c r="BN5" s="646"/>
    </row>
    <row r="6" spans="2:66">
      <c r="B6" s="23" t="s">
        <v>357</v>
      </c>
      <c r="C6" s="41">
        <v>603125</v>
      </c>
      <c r="D6" s="46">
        <v>4.0099999999999997E-2</v>
      </c>
      <c r="E6" s="41">
        <v>603125</v>
      </c>
      <c r="F6" s="46">
        <v>0</v>
      </c>
      <c r="G6" s="41">
        <v>603100</v>
      </c>
      <c r="H6" s="46">
        <v>0</v>
      </c>
      <c r="I6" s="41">
        <v>603100</v>
      </c>
      <c r="J6" s="46">
        <v>0.1673</v>
      </c>
      <c r="K6" s="41">
        <v>603126</v>
      </c>
      <c r="L6" s="46">
        <v>0.1255</v>
      </c>
      <c r="M6" s="41">
        <v>603127</v>
      </c>
      <c r="N6" s="46">
        <v>0.1255</v>
      </c>
      <c r="O6" s="41">
        <v>603125</v>
      </c>
      <c r="P6" s="46">
        <v>4.4999999999999998E-2</v>
      </c>
      <c r="Q6" s="41">
        <v>603125</v>
      </c>
      <c r="R6" s="46">
        <v>4.3900000000000002E-2</v>
      </c>
      <c r="S6" s="41">
        <v>603125</v>
      </c>
      <c r="T6" s="46">
        <v>4.0099999999999997E-2</v>
      </c>
      <c r="U6" s="41">
        <v>603125</v>
      </c>
      <c r="V6" s="46">
        <v>4.8300000000000003E-2</v>
      </c>
      <c r="X6" s="24" t="s">
        <v>339</v>
      </c>
      <c r="Y6" s="46">
        <f>Fringe.General.City</f>
        <v>0.31780000000000003</v>
      </c>
      <c r="AA6" s="210">
        <v>601300</v>
      </c>
      <c r="AB6" s="211" t="str">
        <f t="shared" ref="AB6:AB16" si="0">VLOOKUP(AA6,Object.Metadata,3,FALSE)</f>
        <v>Salar-Overtime-Gen City</v>
      </c>
      <c r="AC6" s="328">
        <v>603300</v>
      </c>
      <c r="AD6" s="212">
        <f>FICA.Standard</f>
        <v>7.6499999999999999E-2</v>
      </c>
      <c r="AE6" s="213" t="s">
        <v>372</v>
      </c>
      <c r="AH6" s="637" t="s">
        <v>339</v>
      </c>
      <c r="AI6" s="636">
        <f>AL6+AN6+AP6+AR6+AT6+AV6+AX6+AZ6+BB6+BD6+BF6+BH6+BJ6+BL6+BN6</f>
        <v>0.31780000000000003</v>
      </c>
      <c r="AJ6" s="635">
        <v>601100</v>
      </c>
      <c r="AK6" s="635">
        <f>$C6</f>
        <v>603125</v>
      </c>
      <c r="AL6" s="636">
        <f>$D6</f>
        <v>4.0099999999999997E-2</v>
      </c>
      <c r="AM6" s="633">
        <f>$C7</f>
        <v>603200</v>
      </c>
      <c r="AN6" s="634">
        <f>$D7</f>
        <v>0.12570000000000001</v>
      </c>
      <c r="AO6" s="635">
        <f>$C8</f>
        <v>603300</v>
      </c>
      <c r="AP6" s="636">
        <f>$D8</f>
        <v>7.6499999999999999E-2</v>
      </c>
      <c r="AQ6" s="633">
        <f>$C9</f>
        <v>603400</v>
      </c>
      <c r="AR6" s="634">
        <f>$D9</f>
        <v>8.3000000000000001E-3</v>
      </c>
      <c r="AS6" s="635">
        <f>$C10</f>
        <v>603405</v>
      </c>
      <c r="AT6" s="636">
        <f>$D10</f>
        <v>1.55E-2</v>
      </c>
      <c r="AU6" s="633">
        <f>$C11</f>
        <v>603900</v>
      </c>
      <c r="AV6" s="634">
        <f>$D11</f>
        <v>5.1999999999999998E-3</v>
      </c>
      <c r="AW6" s="635">
        <f>$C12</f>
        <v>604100</v>
      </c>
      <c r="AX6" s="636">
        <f>$D12</f>
        <v>1.34E-2</v>
      </c>
      <c r="AY6" s="633">
        <f>$C13</f>
        <v>605100</v>
      </c>
      <c r="AZ6" s="634">
        <f>$D13</f>
        <v>3.5000000000000001E-3</v>
      </c>
      <c r="BA6" s="635">
        <f>$C14</f>
        <v>605205</v>
      </c>
      <c r="BB6" s="636">
        <f>$D14</f>
        <v>1E-3</v>
      </c>
      <c r="BC6" s="633">
        <f>$C15</f>
        <v>605500</v>
      </c>
      <c r="BD6" s="634">
        <f>$D15</f>
        <v>3.5999999999999999E-3</v>
      </c>
      <c r="BE6" s="635">
        <f>$C16</f>
        <v>605620</v>
      </c>
      <c r="BF6" s="636">
        <f>$D16</f>
        <v>5.0000000000000001E-3</v>
      </c>
      <c r="BG6" s="633">
        <f>$C17</f>
        <v>605700</v>
      </c>
      <c r="BH6" s="634">
        <f>$D17</f>
        <v>0.02</v>
      </c>
      <c r="BI6" s="635">
        <f>$C18</f>
        <v>603405</v>
      </c>
      <c r="BJ6" s="636">
        <f>$D18</f>
        <v>0</v>
      </c>
      <c r="BK6" s="633">
        <f>$C19</f>
        <v>604200</v>
      </c>
      <c r="BL6" s="634">
        <f>$D19</f>
        <v>0</v>
      </c>
      <c r="BM6" s="651" t="s">
        <v>373</v>
      </c>
      <c r="BN6" s="636">
        <f>$D20</f>
        <v>0</v>
      </c>
    </row>
    <row r="7" spans="2:66">
      <c r="B7" s="40" t="s">
        <v>358</v>
      </c>
      <c r="C7" s="42">
        <v>603200</v>
      </c>
      <c r="D7" s="47">
        <v>0.12570000000000001</v>
      </c>
      <c r="E7" s="42">
        <v>603200</v>
      </c>
      <c r="F7" s="47">
        <v>0</v>
      </c>
      <c r="G7" s="42">
        <v>603200</v>
      </c>
      <c r="H7" s="47">
        <v>0.17599999999999999</v>
      </c>
      <c r="I7" s="42">
        <v>603200</v>
      </c>
      <c r="J7" s="47">
        <v>0.14050000000000001</v>
      </c>
      <c r="K7" s="42">
        <v>603205</v>
      </c>
      <c r="L7" s="47">
        <v>0.13869999999999999</v>
      </c>
      <c r="M7" s="42">
        <v>603210</v>
      </c>
      <c r="N7" s="47">
        <v>0.15479999999999999</v>
      </c>
      <c r="O7" s="42">
        <v>603200</v>
      </c>
      <c r="P7" s="47">
        <v>0.19020000000000001</v>
      </c>
      <c r="Q7" s="42">
        <v>603200</v>
      </c>
      <c r="R7" s="47">
        <v>0.1694</v>
      </c>
      <c r="S7" s="42">
        <v>603200</v>
      </c>
      <c r="T7" s="47">
        <v>0.16389999999999999</v>
      </c>
      <c r="U7" s="42">
        <v>603200</v>
      </c>
      <c r="V7" s="47">
        <v>0.14990000000000001</v>
      </c>
      <c r="X7" s="40" t="s">
        <v>374</v>
      </c>
      <c r="Y7" s="47">
        <f>Fringe.FICA</f>
        <v>7.6499999999999999E-2</v>
      </c>
      <c r="AA7" s="226">
        <v>601400</v>
      </c>
      <c r="AB7" s="227" t="str">
        <f t="shared" si="0"/>
        <v>Salar-Shift Prem-Gen City</v>
      </c>
      <c r="AC7" s="329">
        <v>603300</v>
      </c>
      <c r="AD7" s="228">
        <f>FICA.Standard</f>
        <v>7.6499999999999999E-2</v>
      </c>
      <c r="AE7" s="229" t="s">
        <v>372</v>
      </c>
      <c r="AH7" s="637" t="s">
        <v>374</v>
      </c>
      <c r="AI7" s="636">
        <f t="shared" ref="AI7:AI15" si="1">AL7+AN7+AP7+AR7+AT7+AV7+AX7+AZ7+BB7+BD7+BF7+BH7+BJ7+BL7+BN7</f>
        <v>7.6499999999999999E-2</v>
      </c>
      <c r="AJ7" s="635">
        <v>601115</v>
      </c>
      <c r="AK7" s="635">
        <f>$E6</f>
        <v>603125</v>
      </c>
      <c r="AL7" s="636">
        <f>$F6</f>
        <v>0</v>
      </c>
      <c r="AM7" s="633">
        <f>$E7</f>
        <v>603200</v>
      </c>
      <c r="AN7" s="634">
        <f>$F7</f>
        <v>0</v>
      </c>
      <c r="AO7" s="635">
        <f>$E8</f>
        <v>603315</v>
      </c>
      <c r="AP7" s="636">
        <f>$F8</f>
        <v>7.6499999999999999E-2</v>
      </c>
      <c r="AQ7" s="633">
        <f>$E9</f>
        <v>603400</v>
      </c>
      <c r="AR7" s="634">
        <f>$F9</f>
        <v>0</v>
      </c>
      <c r="AS7" s="635">
        <f>$E10</f>
        <v>603405</v>
      </c>
      <c r="AT7" s="636">
        <f>$F10</f>
        <v>0</v>
      </c>
      <c r="AU7" s="633">
        <f>$E11</f>
        <v>603900</v>
      </c>
      <c r="AV7" s="634">
        <f>$F11</f>
        <v>0</v>
      </c>
      <c r="AW7" s="635">
        <f>$E12</f>
        <v>604100</v>
      </c>
      <c r="AX7" s="636">
        <f>$F12</f>
        <v>0</v>
      </c>
      <c r="AY7" s="633">
        <f>$E13</f>
        <v>605100</v>
      </c>
      <c r="AZ7" s="634">
        <f>$F13</f>
        <v>0</v>
      </c>
      <c r="BA7" s="635">
        <f>$E14</f>
        <v>605205</v>
      </c>
      <c r="BB7" s="636">
        <f>$F14</f>
        <v>0</v>
      </c>
      <c r="BC7" s="633">
        <f>$E15</f>
        <v>605500</v>
      </c>
      <c r="BD7" s="634">
        <f>$F15</f>
        <v>0</v>
      </c>
      <c r="BE7" s="635">
        <f>$E16</f>
        <v>605620</v>
      </c>
      <c r="BF7" s="636">
        <f>$F16</f>
        <v>0</v>
      </c>
      <c r="BG7" s="633">
        <f>$E17</f>
        <v>605700</v>
      </c>
      <c r="BH7" s="634">
        <f>$F17</f>
        <v>0</v>
      </c>
      <c r="BI7" s="635">
        <f>$E18</f>
        <v>603405</v>
      </c>
      <c r="BJ7" s="636">
        <f>$F18</f>
        <v>0</v>
      </c>
      <c r="BK7" s="633">
        <f>$E19</f>
        <v>604200</v>
      </c>
      <c r="BL7" s="634">
        <f>$F19</f>
        <v>0</v>
      </c>
      <c r="BM7" s="651" t="s">
        <v>373</v>
      </c>
      <c r="BN7" s="636">
        <f>$F20</f>
        <v>0</v>
      </c>
    </row>
    <row r="8" spans="2:66">
      <c r="B8" s="38" t="s">
        <v>359</v>
      </c>
      <c r="C8" s="43">
        <v>603300</v>
      </c>
      <c r="D8" s="48">
        <v>7.6499999999999999E-2</v>
      </c>
      <c r="E8" s="43">
        <v>603315</v>
      </c>
      <c r="F8" s="48">
        <v>7.6499999999999999E-2</v>
      </c>
      <c r="G8" s="43">
        <v>603300</v>
      </c>
      <c r="H8" s="48">
        <v>0</v>
      </c>
      <c r="I8" s="43">
        <v>603300</v>
      </c>
      <c r="J8" s="48">
        <v>7.6499999999999999E-2</v>
      </c>
      <c r="K8" s="43">
        <v>603305</v>
      </c>
      <c r="L8" s="48">
        <v>2.0000000000000001E-4</v>
      </c>
      <c r="M8" s="43">
        <v>603310</v>
      </c>
      <c r="N8" s="48">
        <v>7.4000000000000003E-3</v>
      </c>
      <c r="O8" s="43">
        <v>603300</v>
      </c>
      <c r="P8" s="48">
        <v>7.6499999999999999E-2</v>
      </c>
      <c r="Q8" s="43">
        <v>603300</v>
      </c>
      <c r="R8" s="48">
        <v>7.6499999999999999E-2</v>
      </c>
      <c r="S8" s="43">
        <v>603300</v>
      </c>
      <c r="T8" s="48">
        <v>7.6499999999999999E-2</v>
      </c>
      <c r="U8" s="43">
        <v>603300</v>
      </c>
      <c r="V8" s="48">
        <v>7.6499999999999999E-2</v>
      </c>
      <c r="X8" s="38" t="s">
        <v>341</v>
      </c>
      <c r="Y8" s="48">
        <f>Fringe.Judges</f>
        <v>0.20390000000000003</v>
      </c>
      <c r="AA8" s="230">
        <v>601500</v>
      </c>
      <c r="AB8" s="231" t="str">
        <f t="shared" si="0"/>
        <v>Salaries-Holiday Premium</v>
      </c>
      <c r="AC8" s="330">
        <v>603300</v>
      </c>
      <c r="AD8" s="232">
        <f>FICA.Standard</f>
        <v>7.6499999999999999E-2</v>
      </c>
      <c r="AE8" s="233" t="s">
        <v>372</v>
      </c>
      <c r="AH8" s="637" t="s">
        <v>341</v>
      </c>
      <c r="AI8" s="636">
        <f t="shared" si="1"/>
        <v>0.20390000000000003</v>
      </c>
      <c r="AJ8" s="635">
        <v>601100</v>
      </c>
      <c r="AK8" s="635">
        <f>$G6</f>
        <v>603100</v>
      </c>
      <c r="AL8" s="636">
        <f>$H6</f>
        <v>0</v>
      </c>
      <c r="AM8" s="633">
        <f>$G7</f>
        <v>603200</v>
      </c>
      <c r="AN8" s="634">
        <f>$H7</f>
        <v>0.17599999999999999</v>
      </c>
      <c r="AO8" s="635">
        <f>$G8</f>
        <v>603300</v>
      </c>
      <c r="AP8" s="636">
        <f>$H8</f>
        <v>0</v>
      </c>
      <c r="AQ8" s="633">
        <f>$G9</f>
        <v>603400</v>
      </c>
      <c r="AR8" s="634">
        <f>$H9</f>
        <v>0</v>
      </c>
      <c r="AS8" s="635">
        <f>$G10</f>
        <v>603405</v>
      </c>
      <c r="AT8" s="636">
        <f>$H10</f>
        <v>0</v>
      </c>
      <c r="AU8" s="633">
        <f>$G11</f>
        <v>603900</v>
      </c>
      <c r="AV8" s="634">
        <f>$H11</f>
        <v>1.1999999999999999E-3</v>
      </c>
      <c r="AW8" s="635">
        <f>$G12</f>
        <v>604100</v>
      </c>
      <c r="AX8" s="636">
        <f>$H12</f>
        <v>6.7000000000000002E-3</v>
      </c>
      <c r="AY8" s="633">
        <f>$G13</f>
        <v>605100</v>
      </c>
      <c r="AZ8" s="634">
        <f>$H13</f>
        <v>6.9999999999999999E-4</v>
      </c>
      <c r="BA8" s="635">
        <f>$G14</f>
        <v>605205</v>
      </c>
      <c r="BB8" s="636">
        <f>$H14</f>
        <v>1E-3</v>
      </c>
      <c r="BC8" s="633">
        <f>$G15</f>
        <v>605500</v>
      </c>
      <c r="BD8" s="634">
        <f>$H15</f>
        <v>0</v>
      </c>
      <c r="BE8" s="635">
        <f>$G16</f>
        <v>605620</v>
      </c>
      <c r="BF8" s="636">
        <f>$H16</f>
        <v>5.0000000000000001E-3</v>
      </c>
      <c r="BG8" s="633">
        <f>$G17</f>
        <v>605700</v>
      </c>
      <c r="BH8" s="634">
        <f>$H17</f>
        <v>0</v>
      </c>
      <c r="BI8" s="635">
        <f>$G18</f>
        <v>603405</v>
      </c>
      <c r="BJ8" s="636">
        <f>$H18</f>
        <v>0</v>
      </c>
      <c r="BK8" s="633">
        <f>$G19</f>
        <v>604200</v>
      </c>
      <c r="BL8" s="634">
        <f>$H19</f>
        <v>1.3299999999999999E-2</v>
      </c>
      <c r="BM8" s="651" t="s">
        <v>373</v>
      </c>
      <c r="BN8" s="636">
        <f>$H20</f>
        <v>0</v>
      </c>
    </row>
    <row r="9" spans="2:66" ht="15" thickBot="1">
      <c r="B9" s="40" t="s">
        <v>360</v>
      </c>
      <c r="C9" s="42">
        <v>603400</v>
      </c>
      <c r="D9" s="47">
        <v>8.3000000000000001E-3</v>
      </c>
      <c r="E9" s="42">
        <v>603400</v>
      </c>
      <c r="F9" s="47">
        <v>0</v>
      </c>
      <c r="G9" s="42">
        <v>603400</v>
      </c>
      <c r="H9" s="47">
        <v>0</v>
      </c>
      <c r="I9" s="42">
        <v>603400</v>
      </c>
      <c r="J9" s="47">
        <v>0</v>
      </c>
      <c r="K9" s="42">
        <v>603400</v>
      </c>
      <c r="L9" s="47">
        <v>0</v>
      </c>
      <c r="M9" s="42">
        <v>603400</v>
      </c>
      <c r="N9" s="47">
        <v>0</v>
      </c>
      <c r="O9" s="42">
        <v>603400</v>
      </c>
      <c r="P9" s="47">
        <v>3.3999999999999998E-3</v>
      </c>
      <c r="Q9" s="42">
        <v>603400</v>
      </c>
      <c r="R9" s="47">
        <v>2.5000000000000001E-3</v>
      </c>
      <c r="S9" s="42">
        <v>603400</v>
      </c>
      <c r="T9" s="47">
        <v>1.9E-3</v>
      </c>
      <c r="U9" s="42">
        <v>603400</v>
      </c>
      <c r="V9" s="47">
        <v>2.0999999999999999E-3</v>
      </c>
      <c r="X9" s="40" t="s">
        <v>342</v>
      </c>
      <c r="Y9" s="47">
        <f>Fringe.36D</f>
        <v>0.40910000000000007</v>
      </c>
      <c r="AA9" s="218">
        <v>602300</v>
      </c>
      <c r="AB9" s="219" t="str">
        <f t="shared" si="0"/>
        <v>Wages-Overtime-Gen City</v>
      </c>
      <c r="AC9" s="331">
        <v>603300</v>
      </c>
      <c r="AD9" s="220">
        <f>FICA.Standard</f>
        <v>7.6499999999999999E-2</v>
      </c>
      <c r="AE9" s="221" t="s">
        <v>372</v>
      </c>
      <c r="AH9" s="637" t="s">
        <v>342</v>
      </c>
      <c r="AI9" s="636">
        <f t="shared" si="1"/>
        <v>0.40910000000000007</v>
      </c>
      <c r="AJ9" s="635">
        <v>601100</v>
      </c>
      <c r="AK9" s="635">
        <f>$I6</f>
        <v>603100</v>
      </c>
      <c r="AL9" s="636">
        <f>$J6</f>
        <v>0.1673</v>
      </c>
      <c r="AM9" s="633">
        <f>$I7</f>
        <v>603200</v>
      </c>
      <c r="AN9" s="634">
        <f>$J7</f>
        <v>0.14050000000000001</v>
      </c>
      <c r="AO9" s="635">
        <f>$I8</f>
        <v>603300</v>
      </c>
      <c r="AP9" s="636">
        <f>$J8</f>
        <v>7.6499999999999999E-2</v>
      </c>
      <c r="AQ9" s="633">
        <f>$I9</f>
        <v>603400</v>
      </c>
      <c r="AR9" s="634">
        <f>$J9</f>
        <v>0</v>
      </c>
      <c r="AS9" s="635">
        <f>$I10</f>
        <v>603405</v>
      </c>
      <c r="AT9" s="636">
        <f>$J10</f>
        <v>0</v>
      </c>
      <c r="AU9" s="633">
        <f>$I11</f>
        <v>603900</v>
      </c>
      <c r="AV9" s="634">
        <f>$J11</f>
        <v>2.5000000000000001E-3</v>
      </c>
      <c r="AW9" s="635">
        <f>$I12</f>
        <v>604100</v>
      </c>
      <c r="AX9" s="636">
        <f>$J12</f>
        <v>0</v>
      </c>
      <c r="AY9" s="633">
        <f>$I13</f>
        <v>605100</v>
      </c>
      <c r="AZ9" s="634">
        <f>$J13</f>
        <v>1.24E-2</v>
      </c>
      <c r="BA9" s="635">
        <f>$I14</f>
        <v>605205</v>
      </c>
      <c r="BB9" s="636">
        <f>$J14</f>
        <v>1E-3</v>
      </c>
      <c r="BC9" s="633">
        <f>$I15</f>
        <v>605500</v>
      </c>
      <c r="BD9" s="634">
        <f>$J15</f>
        <v>1.5E-3</v>
      </c>
      <c r="BE9" s="635">
        <f>$I16</f>
        <v>605620</v>
      </c>
      <c r="BF9" s="636">
        <f>$J16</f>
        <v>5.0000000000000001E-3</v>
      </c>
      <c r="BG9" s="633">
        <f>$I17</f>
        <v>605700</v>
      </c>
      <c r="BH9" s="634">
        <f>$J17</f>
        <v>0</v>
      </c>
      <c r="BI9" s="635">
        <f>$I18</f>
        <v>603405</v>
      </c>
      <c r="BJ9" s="636">
        <f>$J18</f>
        <v>0</v>
      </c>
      <c r="BK9" s="633">
        <f>$I19</f>
        <v>604200</v>
      </c>
      <c r="BL9" s="634">
        <f>$J19</f>
        <v>2.3999999999999998E-3</v>
      </c>
      <c r="BM9" s="651" t="s">
        <v>373</v>
      </c>
      <c r="BN9" s="636">
        <f>$J20</f>
        <v>0</v>
      </c>
    </row>
    <row r="10" spans="2:66">
      <c r="B10" s="38" t="s">
        <v>375</v>
      </c>
      <c r="C10" s="43">
        <v>603405</v>
      </c>
      <c r="D10" s="48">
        <v>1.55E-2</v>
      </c>
      <c r="E10" s="43">
        <v>603405</v>
      </c>
      <c r="F10" s="48">
        <v>0</v>
      </c>
      <c r="G10" s="43">
        <v>603405</v>
      </c>
      <c r="H10" s="48">
        <v>0</v>
      </c>
      <c r="I10" s="43">
        <v>603405</v>
      </c>
      <c r="J10" s="48">
        <v>0</v>
      </c>
      <c r="K10" s="43">
        <v>603405</v>
      </c>
      <c r="L10" s="48">
        <v>0</v>
      </c>
      <c r="M10" s="43">
        <v>603405</v>
      </c>
      <c r="N10" s="48">
        <v>0</v>
      </c>
      <c r="O10" s="43">
        <v>603405</v>
      </c>
      <c r="P10" s="48">
        <v>4.5600000000000002E-2</v>
      </c>
      <c r="Q10" s="43">
        <v>603405</v>
      </c>
      <c r="R10" s="48">
        <v>2.2599999999999999E-2</v>
      </c>
      <c r="S10" s="43">
        <v>603405</v>
      </c>
      <c r="T10" s="48">
        <v>2.5999999999999999E-3</v>
      </c>
      <c r="U10" s="43">
        <v>603405</v>
      </c>
      <c r="V10" s="48">
        <v>8.9999999999999998E-4</v>
      </c>
      <c r="X10" s="38" t="s">
        <v>376</v>
      </c>
      <c r="Y10" s="48">
        <f>Fringe.Police</f>
        <v>0.30249999999999999</v>
      </c>
      <c r="AA10" s="210">
        <v>601305</v>
      </c>
      <c r="AB10" s="211" t="str">
        <f t="shared" si="0"/>
        <v>Salaries-Overtime-Police Unif</v>
      </c>
      <c r="AC10" s="211">
        <v>603305</v>
      </c>
      <c r="AD10" s="212">
        <f>FICA.Police</f>
        <v>2.0000000000000001E-4</v>
      </c>
      <c r="AE10" s="213" t="s">
        <v>377</v>
      </c>
      <c r="AH10" s="637" t="s">
        <v>376</v>
      </c>
      <c r="AI10" s="636">
        <f t="shared" si="1"/>
        <v>0.30249999999999999</v>
      </c>
      <c r="AJ10" s="635">
        <v>601105</v>
      </c>
      <c r="AK10" s="635">
        <f>$K6</f>
        <v>603126</v>
      </c>
      <c r="AL10" s="636">
        <f>$L6</f>
        <v>0.1255</v>
      </c>
      <c r="AM10" s="633">
        <f>$K7</f>
        <v>603205</v>
      </c>
      <c r="AN10" s="634">
        <f>$L7</f>
        <v>0.13869999999999999</v>
      </c>
      <c r="AO10" s="635">
        <f>$K8</f>
        <v>603305</v>
      </c>
      <c r="AP10" s="636">
        <f>$L8</f>
        <v>2.0000000000000001E-4</v>
      </c>
      <c r="AQ10" s="633">
        <f>$K9</f>
        <v>603400</v>
      </c>
      <c r="AR10" s="634">
        <f>$L9</f>
        <v>0</v>
      </c>
      <c r="AS10" s="635">
        <f>$K10</f>
        <v>603405</v>
      </c>
      <c r="AT10" s="636">
        <f>$L10</f>
        <v>0</v>
      </c>
      <c r="AU10" s="633">
        <f>$K11</f>
        <v>603905</v>
      </c>
      <c r="AV10" s="634">
        <f>$L11</f>
        <v>0</v>
      </c>
      <c r="AW10" s="635">
        <f>$K12</f>
        <v>604105</v>
      </c>
      <c r="AX10" s="636">
        <f>$L12</f>
        <v>4.4999999999999997E-3</v>
      </c>
      <c r="AY10" s="633">
        <f>$K13</f>
        <v>605105</v>
      </c>
      <c r="AZ10" s="634">
        <f>$L13</f>
        <v>3.5000000000000001E-3</v>
      </c>
      <c r="BA10" s="635">
        <f>$K14</f>
        <v>605215</v>
      </c>
      <c r="BB10" s="636">
        <f>$L14</f>
        <v>1E-3</v>
      </c>
      <c r="BC10" s="633">
        <f>$K15</f>
        <v>605500</v>
      </c>
      <c r="BD10" s="634">
        <f>$L15</f>
        <v>0</v>
      </c>
      <c r="BE10" s="635">
        <f>$K16</f>
        <v>605625</v>
      </c>
      <c r="BF10" s="636">
        <f>$L16</f>
        <v>5.0000000000000001E-3</v>
      </c>
      <c r="BG10" s="633">
        <f>$K17</f>
        <v>605705</v>
      </c>
      <c r="BH10" s="634">
        <f>$L17</f>
        <v>0</v>
      </c>
      <c r="BI10" s="635">
        <f>$K18</f>
        <v>603410</v>
      </c>
      <c r="BJ10" s="636">
        <f>$L18</f>
        <v>0</v>
      </c>
      <c r="BK10" s="633">
        <f>$K19</f>
        <v>604205</v>
      </c>
      <c r="BL10" s="634">
        <f>$L19</f>
        <v>2.41E-2</v>
      </c>
      <c r="BM10" s="651" t="s">
        <v>373</v>
      </c>
      <c r="BN10" s="636">
        <f>$L20</f>
        <v>0</v>
      </c>
    </row>
    <row r="11" spans="2:66">
      <c r="B11" s="40" t="s">
        <v>378</v>
      </c>
      <c r="C11" s="42">
        <v>603900</v>
      </c>
      <c r="D11" s="47">
        <v>5.1999999999999998E-3</v>
      </c>
      <c r="E11" s="42">
        <v>603900</v>
      </c>
      <c r="F11" s="47">
        <v>0</v>
      </c>
      <c r="G11" s="42">
        <v>603900</v>
      </c>
      <c r="H11" s="47">
        <v>1.1999999999999999E-3</v>
      </c>
      <c r="I11" s="42">
        <v>603900</v>
      </c>
      <c r="J11" s="47">
        <v>2.5000000000000001E-3</v>
      </c>
      <c r="K11" s="42">
        <v>603905</v>
      </c>
      <c r="L11" s="47">
        <v>0</v>
      </c>
      <c r="M11" s="42">
        <v>603910</v>
      </c>
      <c r="N11" s="47">
        <v>1E-3</v>
      </c>
      <c r="O11" s="42">
        <v>603900</v>
      </c>
      <c r="P11" s="47">
        <v>8.9999999999999998E-4</v>
      </c>
      <c r="Q11" s="42">
        <v>603900</v>
      </c>
      <c r="R11" s="47">
        <v>5.9999999999999995E-4</v>
      </c>
      <c r="S11" s="42">
        <v>603900</v>
      </c>
      <c r="T11" s="47">
        <v>4.0000000000000001E-3</v>
      </c>
      <c r="U11" s="42">
        <v>603900</v>
      </c>
      <c r="V11" s="47">
        <v>0</v>
      </c>
      <c r="X11" s="40" t="s">
        <v>379</v>
      </c>
      <c r="Y11" s="47">
        <f>Fringe.Fire</f>
        <v>0.31280000000000002</v>
      </c>
      <c r="AA11" s="226">
        <v>601405</v>
      </c>
      <c r="AB11" s="227" t="str">
        <f t="shared" si="0"/>
        <v>Salaries-Shift Prem-Pol Unif</v>
      </c>
      <c r="AC11" s="227">
        <v>603305</v>
      </c>
      <c r="AD11" s="228">
        <f>FICA.Police</f>
        <v>2.0000000000000001E-4</v>
      </c>
      <c r="AE11" s="229" t="s">
        <v>377</v>
      </c>
      <c r="AH11" s="637" t="s">
        <v>379</v>
      </c>
      <c r="AI11" s="636">
        <f t="shared" si="1"/>
        <v>0.31280000000000002</v>
      </c>
      <c r="AJ11" s="635">
        <v>601110</v>
      </c>
      <c r="AK11" s="635">
        <f>$M6</f>
        <v>603127</v>
      </c>
      <c r="AL11" s="636">
        <f>$N6</f>
        <v>0.1255</v>
      </c>
      <c r="AM11" s="633">
        <f>$M7</f>
        <v>603210</v>
      </c>
      <c r="AN11" s="634">
        <f>$N7</f>
        <v>0.15479999999999999</v>
      </c>
      <c r="AO11" s="635">
        <f>$M8</f>
        <v>603310</v>
      </c>
      <c r="AP11" s="636">
        <f>$N8</f>
        <v>7.4000000000000003E-3</v>
      </c>
      <c r="AQ11" s="633">
        <f>$M9</f>
        <v>603400</v>
      </c>
      <c r="AR11" s="634">
        <f>$N9</f>
        <v>0</v>
      </c>
      <c r="AS11" s="635">
        <f>$M10</f>
        <v>603405</v>
      </c>
      <c r="AT11" s="636">
        <f>$N10</f>
        <v>0</v>
      </c>
      <c r="AU11" s="633">
        <f>$M11</f>
        <v>603910</v>
      </c>
      <c r="AV11" s="634">
        <f>$N11</f>
        <v>1E-3</v>
      </c>
      <c r="AW11" s="635">
        <f>$M12</f>
        <v>604110</v>
      </c>
      <c r="AX11" s="636">
        <f>$N12</f>
        <v>7.0000000000000001E-3</v>
      </c>
      <c r="AY11" s="633">
        <f>$M13</f>
        <v>605110</v>
      </c>
      <c r="AZ11" s="634">
        <f>$N13</f>
        <v>0</v>
      </c>
      <c r="BA11" s="635">
        <f>$M14</f>
        <v>605220</v>
      </c>
      <c r="BB11" s="636">
        <f>$N14</f>
        <v>1E-3</v>
      </c>
      <c r="BC11" s="633">
        <f>$M15</f>
        <v>605500</v>
      </c>
      <c r="BD11" s="634">
        <f>$N15</f>
        <v>0</v>
      </c>
      <c r="BE11" s="635">
        <f>$M16</f>
        <v>605630</v>
      </c>
      <c r="BF11" s="636">
        <f>$N16</f>
        <v>5.0000000000000001E-3</v>
      </c>
      <c r="BG11" s="633">
        <f>$M17</f>
        <v>605710</v>
      </c>
      <c r="BH11" s="634">
        <f>$N17</f>
        <v>0.01</v>
      </c>
      <c r="BI11" s="635">
        <f>$M18</f>
        <v>603415</v>
      </c>
      <c r="BJ11" s="636">
        <f>$N18</f>
        <v>1.1000000000000001E-3</v>
      </c>
      <c r="BK11" s="633">
        <f>$M19</f>
        <v>604200</v>
      </c>
      <c r="BL11" s="634">
        <f>$N19</f>
        <v>0</v>
      </c>
      <c r="BM11" s="651" t="s">
        <v>373</v>
      </c>
      <c r="BN11" s="636">
        <f>$N20</f>
        <v>0</v>
      </c>
    </row>
    <row r="12" spans="2:66">
      <c r="B12" s="38" t="s">
        <v>380</v>
      </c>
      <c r="C12" s="43">
        <v>604100</v>
      </c>
      <c r="D12" s="48">
        <v>1.34E-2</v>
      </c>
      <c r="E12" s="43">
        <v>604100</v>
      </c>
      <c r="F12" s="48">
        <v>0</v>
      </c>
      <c r="G12" s="43">
        <v>604100</v>
      </c>
      <c r="H12" s="48">
        <v>6.7000000000000002E-3</v>
      </c>
      <c r="I12" s="43">
        <v>604100</v>
      </c>
      <c r="J12" s="48">
        <v>0</v>
      </c>
      <c r="K12" s="43">
        <v>604105</v>
      </c>
      <c r="L12" s="48">
        <v>4.4999999999999997E-3</v>
      </c>
      <c r="M12" s="43">
        <v>604110</v>
      </c>
      <c r="N12" s="48">
        <v>7.0000000000000001E-3</v>
      </c>
      <c r="O12" s="43">
        <v>604100</v>
      </c>
      <c r="P12" s="48">
        <v>8.9999999999999998E-4</v>
      </c>
      <c r="Q12" s="43">
        <v>604100</v>
      </c>
      <c r="R12" s="48">
        <v>4.3E-3</v>
      </c>
      <c r="S12" s="43">
        <v>604100</v>
      </c>
      <c r="T12" s="48">
        <v>1.1000000000000001E-3</v>
      </c>
      <c r="U12" s="43">
        <v>604100</v>
      </c>
      <c r="V12" s="48">
        <v>7.0000000000000001E-3</v>
      </c>
      <c r="X12" s="38" t="s">
        <v>345</v>
      </c>
      <c r="Y12" s="48">
        <f>Fringe.DDoT</f>
        <v>0.41839999999999999</v>
      </c>
      <c r="AA12" s="230">
        <v>601505</v>
      </c>
      <c r="AB12" s="231" t="str">
        <f t="shared" si="0"/>
        <v>Salaries-Holiday Prem-Pol Uni</v>
      </c>
      <c r="AC12" s="231">
        <v>603305</v>
      </c>
      <c r="AD12" s="232">
        <f>FICA.Police</f>
        <v>2.0000000000000001E-4</v>
      </c>
      <c r="AE12" s="233" t="s">
        <v>377</v>
      </c>
      <c r="AH12" s="637" t="s">
        <v>345</v>
      </c>
      <c r="AI12" s="636">
        <f t="shared" si="1"/>
        <v>0.41839999999999999</v>
      </c>
      <c r="AJ12" s="635">
        <v>601100</v>
      </c>
      <c r="AK12" s="635">
        <f>$O6</f>
        <v>603125</v>
      </c>
      <c r="AL12" s="636">
        <f>$P6</f>
        <v>4.4999999999999998E-2</v>
      </c>
      <c r="AM12" s="633">
        <f>$O7</f>
        <v>603200</v>
      </c>
      <c r="AN12" s="634">
        <f>$P7</f>
        <v>0.19020000000000001</v>
      </c>
      <c r="AO12" s="635">
        <f>$O8</f>
        <v>603300</v>
      </c>
      <c r="AP12" s="636">
        <f>$P8</f>
        <v>7.6499999999999999E-2</v>
      </c>
      <c r="AQ12" s="633">
        <f>$O9</f>
        <v>603400</v>
      </c>
      <c r="AR12" s="634">
        <f>$P9</f>
        <v>3.3999999999999998E-3</v>
      </c>
      <c r="AS12" s="635">
        <f>$O10</f>
        <v>603405</v>
      </c>
      <c r="AT12" s="636">
        <f>$P10</f>
        <v>4.5600000000000002E-2</v>
      </c>
      <c r="AU12" s="633">
        <f>$O11</f>
        <v>603900</v>
      </c>
      <c r="AV12" s="634">
        <f>$P11</f>
        <v>8.9999999999999998E-4</v>
      </c>
      <c r="AW12" s="635">
        <f>$O12</f>
        <v>604100</v>
      </c>
      <c r="AX12" s="636">
        <f>$P12</f>
        <v>8.9999999999999998E-4</v>
      </c>
      <c r="AY12" s="633">
        <f>$O13</f>
        <v>605100</v>
      </c>
      <c r="AZ12" s="634">
        <f>$P13</f>
        <v>6.9999999999999999E-4</v>
      </c>
      <c r="BA12" s="635">
        <f>$O14</f>
        <v>605205</v>
      </c>
      <c r="BB12" s="636">
        <f>$P14</f>
        <v>1E-3</v>
      </c>
      <c r="BC12" s="633">
        <f>$O15</f>
        <v>605500</v>
      </c>
      <c r="BD12" s="634">
        <f>$P15</f>
        <v>1.0800000000000001E-2</v>
      </c>
      <c r="BE12" s="635">
        <f>$O16</f>
        <v>605620</v>
      </c>
      <c r="BF12" s="636">
        <f>$P16</f>
        <v>5.0000000000000001E-3</v>
      </c>
      <c r="BG12" s="633">
        <f>$O17</f>
        <v>605700</v>
      </c>
      <c r="BH12" s="634">
        <f>$P17</f>
        <v>0.02</v>
      </c>
      <c r="BI12" s="635">
        <f>$O18</f>
        <v>603405</v>
      </c>
      <c r="BJ12" s="636">
        <f>$P18</f>
        <v>0</v>
      </c>
      <c r="BK12" s="633">
        <f>$O19</f>
        <v>604200</v>
      </c>
      <c r="BL12" s="634">
        <f>$P19</f>
        <v>0</v>
      </c>
      <c r="BM12" s="635">
        <f>$O20</f>
        <v>605520</v>
      </c>
      <c r="BN12" s="636">
        <f>$P20</f>
        <v>1.84E-2</v>
      </c>
    </row>
    <row r="13" spans="2:66" ht="15" thickBot="1">
      <c r="B13" s="40" t="s">
        <v>364</v>
      </c>
      <c r="C13" s="42">
        <v>605100</v>
      </c>
      <c r="D13" s="47">
        <v>3.5000000000000001E-3</v>
      </c>
      <c r="E13" s="42">
        <v>605100</v>
      </c>
      <c r="F13" s="47">
        <v>0</v>
      </c>
      <c r="G13" s="42">
        <v>605100</v>
      </c>
      <c r="H13" s="47">
        <v>6.9999999999999999E-4</v>
      </c>
      <c r="I13" s="42">
        <v>605100</v>
      </c>
      <c r="J13" s="47">
        <v>1.24E-2</v>
      </c>
      <c r="K13" s="42">
        <v>605105</v>
      </c>
      <c r="L13" s="47">
        <v>3.5000000000000001E-3</v>
      </c>
      <c r="M13" s="42">
        <v>605110</v>
      </c>
      <c r="N13" s="47">
        <v>0</v>
      </c>
      <c r="O13" s="42">
        <v>605100</v>
      </c>
      <c r="P13" s="47">
        <v>6.9999999999999999E-4</v>
      </c>
      <c r="Q13" s="42">
        <v>605100</v>
      </c>
      <c r="R13" s="47">
        <v>5.0000000000000001E-4</v>
      </c>
      <c r="S13" s="42">
        <v>605100</v>
      </c>
      <c r="T13" s="47">
        <v>5.0000000000000001E-4</v>
      </c>
      <c r="U13" s="42">
        <v>605100</v>
      </c>
      <c r="V13" s="47">
        <v>6.9999999999999999E-4</v>
      </c>
      <c r="X13" s="40" t="s">
        <v>346</v>
      </c>
      <c r="Y13" s="47">
        <f>Fringe.DWSD</f>
        <v>0.34860000000000008</v>
      </c>
      <c r="AA13" s="214">
        <v>604910</v>
      </c>
      <c r="AB13" s="215" t="str">
        <f t="shared" si="0"/>
        <v>Other Special Premium – Police Uniform</v>
      </c>
      <c r="AC13" s="215">
        <v>603305</v>
      </c>
      <c r="AD13" s="216">
        <f>FICA.Police</f>
        <v>2.0000000000000001E-4</v>
      </c>
      <c r="AE13" s="217" t="s">
        <v>377</v>
      </c>
      <c r="AH13" s="637" t="s">
        <v>346</v>
      </c>
      <c r="AI13" s="636">
        <f t="shared" si="1"/>
        <v>0.34860000000000008</v>
      </c>
      <c r="AJ13" s="635">
        <v>601100</v>
      </c>
      <c r="AK13" s="635">
        <f>$Q6</f>
        <v>603125</v>
      </c>
      <c r="AL13" s="636">
        <f>$R6</f>
        <v>4.3900000000000002E-2</v>
      </c>
      <c r="AM13" s="633">
        <f>$Q7</f>
        <v>603200</v>
      </c>
      <c r="AN13" s="634">
        <f>$R7</f>
        <v>0.1694</v>
      </c>
      <c r="AO13" s="635">
        <f>$Q8</f>
        <v>603300</v>
      </c>
      <c r="AP13" s="636">
        <f>$R8</f>
        <v>7.6499999999999999E-2</v>
      </c>
      <c r="AQ13" s="633">
        <f>$Q9</f>
        <v>603400</v>
      </c>
      <c r="AR13" s="634">
        <f>$R9</f>
        <v>2.5000000000000001E-3</v>
      </c>
      <c r="AS13" s="635">
        <f>$Q10</f>
        <v>603405</v>
      </c>
      <c r="AT13" s="636">
        <f>$R10</f>
        <v>2.2599999999999999E-2</v>
      </c>
      <c r="AU13" s="633">
        <f>$Q11</f>
        <v>603900</v>
      </c>
      <c r="AV13" s="634">
        <f>$R11</f>
        <v>5.9999999999999995E-4</v>
      </c>
      <c r="AW13" s="635">
        <f>$Q12</f>
        <v>604100</v>
      </c>
      <c r="AX13" s="636">
        <f>$R12</f>
        <v>4.3E-3</v>
      </c>
      <c r="AY13" s="633">
        <f>$Q13</f>
        <v>605100</v>
      </c>
      <c r="AZ13" s="634">
        <f>$R13</f>
        <v>5.0000000000000001E-4</v>
      </c>
      <c r="BA13" s="635">
        <f>$Q14</f>
        <v>605205</v>
      </c>
      <c r="BB13" s="636">
        <f>$R14</f>
        <v>1E-3</v>
      </c>
      <c r="BC13" s="633">
        <f>$Q15</f>
        <v>605500</v>
      </c>
      <c r="BD13" s="634">
        <f>$R15</f>
        <v>2.3E-3</v>
      </c>
      <c r="BE13" s="635">
        <f>$Q16</f>
        <v>605620</v>
      </c>
      <c r="BF13" s="636">
        <f>$R16</f>
        <v>5.0000000000000001E-3</v>
      </c>
      <c r="BG13" s="633">
        <f>$Q17</f>
        <v>605700</v>
      </c>
      <c r="BH13" s="634">
        <f>$R17</f>
        <v>0.02</v>
      </c>
      <c r="BI13" s="635">
        <f>$Q18</f>
        <v>603405</v>
      </c>
      <c r="BJ13" s="636">
        <f>$R18</f>
        <v>0</v>
      </c>
      <c r="BK13" s="633">
        <f>$Q19</f>
        <v>604200</v>
      </c>
      <c r="BL13" s="634">
        <f>$R19</f>
        <v>0</v>
      </c>
      <c r="BM13" s="651" t="s">
        <v>373</v>
      </c>
      <c r="BN13" s="636">
        <f>$R20</f>
        <v>0</v>
      </c>
    </row>
    <row r="14" spans="2:66">
      <c r="B14" s="38" t="s">
        <v>365</v>
      </c>
      <c r="C14" s="43">
        <v>605205</v>
      </c>
      <c r="D14" s="48">
        <v>1E-3</v>
      </c>
      <c r="E14" s="43">
        <v>605205</v>
      </c>
      <c r="F14" s="48">
        <v>0</v>
      </c>
      <c r="G14" s="43">
        <v>605205</v>
      </c>
      <c r="H14" s="48">
        <v>1E-3</v>
      </c>
      <c r="I14" s="43">
        <v>605205</v>
      </c>
      <c r="J14" s="48">
        <v>1E-3</v>
      </c>
      <c r="K14" s="43">
        <v>605215</v>
      </c>
      <c r="L14" s="48">
        <v>1E-3</v>
      </c>
      <c r="M14" s="43">
        <v>605220</v>
      </c>
      <c r="N14" s="48">
        <v>1E-3</v>
      </c>
      <c r="O14" s="43">
        <v>605205</v>
      </c>
      <c r="P14" s="48">
        <v>1E-3</v>
      </c>
      <c r="Q14" s="43">
        <v>605205</v>
      </c>
      <c r="R14" s="48">
        <v>1E-3</v>
      </c>
      <c r="S14" s="43">
        <v>605205</v>
      </c>
      <c r="T14" s="48">
        <v>1E-3</v>
      </c>
      <c r="U14" s="43">
        <v>605205</v>
      </c>
      <c r="V14" s="48">
        <v>1E-3</v>
      </c>
      <c r="X14" s="38" t="s">
        <v>347</v>
      </c>
      <c r="Y14" s="48">
        <f>Fringe.BSEED</f>
        <v>0.31819999999999998</v>
      </c>
      <c r="AA14" s="222">
        <v>601310</v>
      </c>
      <c r="AB14" s="223" t="str">
        <f t="shared" si="0"/>
        <v>Salaries-Overtime-Fire Unif</v>
      </c>
      <c r="AC14" s="223">
        <v>603310</v>
      </c>
      <c r="AD14" s="224">
        <f>FICA.Fire</f>
        <v>7.4000000000000003E-3</v>
      </c>
      <c r="AE14" s="225" t="s">
        <v>381</v>
      </c>
      <c r="AH14" s="637" t="s">
        <v>347</v>
      </c>
      <c r="AI14" s="636">
        <f t="shared" si="1"/>
        <v>0.31819999999999998</v>
      </c>
      <c r="AJ14" s="635">
        <v>601100</v>
      </c>
      <c r="AK14" s="635">
        <f>$S6</f>
        <v>603125</v>
      </c>
      <c r="AL14" s="636">
        <f>$T6</f>
        <v>4.0099999999999997E-2</v>
      </c>
      <c r="AM14" s="633">
        <f>$S7</f>
        <v>603200</v>
      </c>
      <c r="AN14" s="634">
        <f>$T7</f>
        <v>0.16389999999999999</v>
      </c>
      <c r="AO14" s="635">
        <f>$S8</f>
        <v>603300</v>
      </c>
      <c r="AP14" s="636">
        <f>$T8</f>
        <v>7.6499999999999999E-2</v>
      </c>
      <c r="AQ14" s="633">
        <f>$S9</f>
        <v>603400</v>
      </c>
      <c r="AR14" s="634">
        <f>$T9</f>
        <v>1.9E-3</v>
      </c>
      <c r="AS14" s="635">
        <f>$S10</f>
        <v>603405</v>
      </c>
      <c r="AT14" s="636">
        <f>$T10</f>
        <v>2.5999999999999999E-3</v>
      </c>
      <c r="AU14" s="633">
        <f>$S11</f>
        <v>603900</v>
      </c>
      <c r="AV14" s="634">
        <f>$T11</f>
        <v>4.0000000000000001E-3</v>
      </c>
      <c r="AW14" s="635">
        <f>$S12</f>
        <v>604100</v>
      </c>
      <c r="AX14" s="636">
        <f>$T12</f>
        <v>1.1000000000000001E-3</v>
      </c>
      <c r="AY14" s="633">
        <f>$S13</f>
        <v>605100</v>
      </c>
      <c r="AZ14" s="634">
        <f>$T13</f>
        <v>5.0000000000000001E-4</v>
      </c>
      <c r="BA14" s="635">
        <f>$S14</f>
        <v>605205</v>
      </c>
      <c r="BB14" s="636">
        <f>$T14</f>
        <v>1E-3</v>
      </c>
      <c r="BC14" s="633">
        <f>$S15</f>
        <v>605500</v>
      </c>
      <c r="BD14" s="634">
        <f>$T15</f>
        <v>1.6000000000000001E-3</v>
      </c>
      <c r="BE14" s="635">
        <f>$S16</f>
        <v>605620</v>
      </c>
      <c r="BF14" s="636">
        <f>$T16</f>
        <v>5.0000000000000001E-3</v>
      </c>
      <c r="BG14" s="633">
        <f>$S17</f>
        <v>605700</v>
      </c>
      <c r="BH14" s="634">
        <f>$T17</f>
        <v>0.02</v>
      </c>
      <c r="BI14" s="635">
        <f>$S18</f>
        <v>603405</v>
      </c>
      <c r="BJ14" s="636">
        <f>$T18</f>
        <v>0</v>
      </c>
      <c r="BK14" s="633">
        <f>$S19</f>
        <v>604200</v>
      </c>
      <c r="BL14" s="634">
        <f>$T19</f>
        <v>0</v>
      </c>
      <c r="BM14" s="651" t="s">
        <v>373</v>
      </c>
      <c r="BN14" s="636">
        <f>$T20</f>
        <v>0</v>
      </c>
    </row>
    <row r="15" spans="2:66" ht="15" thickBot="1">
      <c r="B15" s="40" t="s">
        <v>366</v>
      </c>
      <c r="C15" s="42">
        <v>605500</v>
      </c>
      <c r="D15" s="47">
        <v>3.5999999999999999E-3</v>
      </c>
      <c r="E15" s="42">
        <v>605500</v>
      </c>
      <c r="F15" s="47">
        <v>0</v>
      </c>
      <c r="G15" s="42">
        <v>605500</v>
      </c>
      <c r="H15" s="47">
        <v>0</v>
      </c>
      <c r="I15" s="42">
        <v>605500</v>
      </c>
      <c r="J15" s="47">
        <v>1.5E-3</v>
      </c>
      <c r="K15" s="42">
        <v>605500</v>
      </c>
      <c r="L15" s="47">
        <v>0</v>
      </c>
      <c r="M15" s="42">
        <v>605500</v>
      </c>
      <c r="N15" s="47">
        <v>0</v>
      </c>
      <c r="O15" s="42">
        <v>605500</v>
      </c>
      <c r="P15" s="47">
        <v>1.0800000000000001E-2</v>
      </c>
      <c r="Q15" s="42">
        <v>605500</v>
      </c>
      <c r="R15" s="47">
        <v>2.3E-3</v>
      </c>
      <c r="S15" s="42">
        <v>605500</v>
      </c>
      <c r="T15" s="47">
        <v>1.6000000000000001E-3</v>
      </c>
      <c r="U15" s="42">
        <v>605500</v>
      </c>
      <c r="V15" s="47">
        <v>0</v>
      </c>
      <c r="X15" s="55" t="s">
        <v>348</v>
      </c>
      <c r="Y15" s="56">
        <f>Fringe.Library</f>
        <v>0.31140000000000001</v>
      </c>
      <c r="AA15" s="230">
        <v>601410</v>
      </c>
      <c r="AB15" s="231" t="str">
        <f t="shared" si="0"/>
        <v>Salaries-Shift Prem-Fire Unif</v>
      </c>
      <c r="AC15" s="231">
        <v>603310</v>
      </c>
      <c r="AD15" s="232">
        <f>FICA.Fire</f>
        <v>7.4000000000000003E-3</v>
      </c>
      <c r="AE15" s="233" t="s">
        <v>381</v>
      </c>
      <c r="AH15" s="638" t="s">
        <v>348</v>
      </c>
      <c r="AI15" s="639">
        <f t="shared" si="1"/>
        <v>0.31140000000000001</v>
      </c>
      <c r="AJ15" s="640">
        <v>601100</v>
      </c>
      <c r="AK15" s="640">
        <f>$U6</f>
        <v>603125</v>
      </c>
      <c r="AL15" s="639">
        <f>$V6</f>
        <v>4.8300000000000003E-2</v>
      </c>
      <c r="AM15" s="641">
        <f>$U7</f>
        <v>603200</v>
      </c>
      <c r="AN15" s="642">
        <f>$V7</f>
        <v>0.14990000000000001</v>
      </c>
      <c r="AO15" s="640">
        <f>$U8</f>
        <v>603300</v>
      </c>
      <c r="AP15" s="639">
        <f>$V8</f>
        <v>7.6499999999999999E-2</v>
      </c>
      <c r="AQ15" s="641">
        <f>$U9</f>
        <v>603400</v>
      </c>
      <c r="AR15" s="642">
        <f>$V9</f>
        <v>2.0999999999999999E-3</v>
      </c>
      <c r="AS15" s="640">
        <f>$U10</f>
        <v>603405</v>
      </c>
      <c r="AT15" s="639">
        <f>$V10</f>
        <v>8.9999999999999998E-4</v>
      </c>
      <c r="AU15" s="641">
        <f>$U11</f>
        <v>603900</v>
      </c>
      <c r="AV15" s="642">
        <f>$V11</f>
        <v>0</v>
      </c>
      <c r="AW15" s="640">
        <f>$U12</f>
        <v>604100</v>
      </c>
      <c r="AX15" s="639">
        <f>$V12</f>
        <v>7.0000000000000001E-3</v>
      </c>
      <c r="AY15" s="641">
        <f>$U13</f>
        <v>605100</v>
      </c>
      <c r="AZ15" s="642">
        <f>$V13</f>
        <v>6.9999999999999999E-4</v>
      </c>
      <c r="BA15" s="640">
        <f>$U14</f>
        <v>605205</v>
      </c>
      <c r="BB15" s="639">
        <f>$V14</f>
        <v>1E-3</v>
      </c>
      <c r="BC15" s="641">
        <f>$U15</f>
        <v>605500</v>
      </c>
      <c r="BD15" s="642">
        <f>$V15</f>
        <v>0</v>
      </c>
      <c r="BE15" s="640">
        <f>$U16</f>
        <v>605620</v>
      </c>
      <c r="BF15" s="639">
        <f>$V16</f>
        <v>5.0000000000000001E-3</v>
      </c>
      <c r="BG15" s="641">
        <f>$U17</f>
        <v>605700</v>
      </c>
      <c r="BH15" s="642">
        <f>$V17</f>
        <v>0.02</v>
      </c>
      <c r="BI15" s="640">
        <f>$U18</f>
        <v>603405</v>
      </c>
      <c r="BJ15" s="639">
        <f>$V18</f>
        <v>0</v>
      </c>
      <c r="BK15" s="641">
        <f>$U19</f>
        <v>604200</v>
      </c>
      <c r="BL15" s="642">
        <f>$V19</f>
        <v>0</v>
      </c>
      <c r="BM15" s="652" t="s">
        <v>373</v>
      </c>
      <c r="BN15" s="639">
        <f>$V20</f>
        <v>0</v>
      </c>
    </row>
    <row r="16" spans="2:66" ht="15" thickBot="1">
      <c r="B16" s="38" t="s">
        <v>367</v>
      </c>
      <c r="C16" s="43">
        <v>605620</v>
      </c>
      <c r="D16" s="48">
        <v>5.0000000000000001E-3</v>
      </c>
      <c r="E16" s="43">
        <v>605620</v>
      </c>
      <c r="F16" s="48">
        <v>0</v>
      </c>
      <c r="G16" s="43">
        <v>605620</v>
      </c>
      <c r="H16" s="48">
        <v>5.0000000000000001E-3</v>
      </c>
      <c r="I16" s="43">
        <v>605620</v>
      </c>
      <c r="J16" s="48">
        <v>5.0000000000000001E-3</v>
      </c>
      <c r="K16" s="43">
        <v>605625</v>
      </c>
      <c r="L16" s="48">
        <v>5.0000000000000001E-3</v>
      </c>
      <c r="M16" s="43">
        <v>605630</v>
      </c>
      <c r="N16" s="48">
        <v>5.0000000000000001E-3</v>
      </c>
      <c r="O16" s="43">
        <v>605620</v>
      </c>
      <c r="P16" s="48">
        <v>5.0000000000000001E-3</v>
      </c>
      <c r="Q16" s="43">
        <v>605620</v>
      </c>
      <c r="R16" s="48">
        <v>5.0000000000000001E-3</v>
      </c>
      <c r="S16" s="43">
        <v>605620</v>
      </c>
      <c r="T16" s="48">
        <v>5.0000000000000001E-3</v>
      </c>
      <c r="U16" s="43">
        <v>605620</v>
      </c>
      <c r="V16" s="48">
        <v>5.0000000000000001E-3</v>
      </c>
      <c r="AA16" s="218">
        <v>601510</v>
      </c>
      <c r="AB16" s="219" t="str">
        <f t="shared" si="0"/>
        <v>Salaries – Holiday Premium – Fire Uniform</v>
      </c>
      <c r="AC16" s="219">
        <v>603310</v>
      </c>
      <c r="AD16" s="220">
        <f>FICA.Fire</f>
        <v>7.4000000000000003E-3</v>
      </c>
      <c r="AE16" s="221" t="s">
        <v>381</v>
      </c>
    </row>
    <row r="17" spans="2:22" ht="15" thickBot="1">
      <c r="B17" s="40" t="s">
        <v>382</v>
      </c>
      <c r="C17" s="42">
        <v>605700</v>
      </c>
      <c r="D17" s="47">
        <v>0.02</v>
      </c>
      <c r="E17" s="42">
        <v>605700</v>
      </c>
      <c r="F17" s="47">
        <v>0</v>
      </c>
      <c r="G17" s="42">
        <v>605700</v>
      </c>
      <c r="H17" s="47">
        <v>0</v>
      </c>
      <c r="I17" s="42">
        <v>605700</v>
      </c>
      <c r="J17" s="47">
        <v>0</v>
      </c>
      <c r="K17" s="42">
        <v>605705</v>
      </c>
      <c r="L17" s="47">
        <v>0</v>
      </c>
      <c r="M17" s="42">
        <v>605710</v>
      </c>
      <c r="N17" s="47">
        <v>0.01</v>
      </c>
      <c r="O17" s="42">
        <v>605700</v>
      </c>
      <c r="P17" s="47">
        <v>0.02</v>
      </c>
      <c r="Q17" s="42">
        <v>605700</v>
      </c>
      <c r="R17" s="47">
        <v>0.02</v>
      </c>
      <c r="S17" s="42">
        <v>605700</v>
      </c>
      <c r="T17" s="47">
        <v>0.02</v>
      </c>
      <c r="U17" s="42">
        <v>605700</v>
      </c>
      <c r="V17" s="47">
        <v>0.02</v>
      </c>
    </row>
    <row r="18" spans="2:22">
      <c r="B18" s="24" t="s">
        <v>383</v>
      </c>
      <c r="C18" s="41">
        <v>603405</v>
      </c>
      <c r="D18" s="46">
        <v>0</v>
      </c>
      <c r="E18" s="41">
        <v>603405</v>
      </c>
      <c r="F18" s="46">
        <v>0</v>
      </c>
      <c r="G18" s="41">
        <v>603405</v>
      </c>
      <c r="H18" s="46">
        <v>0</v>
      </c>
      <c r="I18" s="41">
        <v>603405</v>
      </c>
      <c r="J18" s="46">
        <v>0</v>
      </c>
      <c r="K18" s="41">
        <v>603410</v>
      </c>
      <c r="L18" s="46">
        <v>0</v>
      </c>
      <c r="M18" s="41">
        <v>603415</v>
      </c>
      <c r="N18" s="46">
        <v>1.1000000000000001E-3</v>
      </c>
      <c r="O18" s="41">
        <v>603405</v>
      </c>
      <c r="P18" s="46">
        <v>0</v>
      </c>
      <c r="Q18" s="41">
        <v>603405</v>
      </c>
      <c r="R18" s="46">
        <v>0</v>
      </c>
      <c r="S18" s="41">
        <v>603405</v>
      </c>
      <c r="T18" s="46">
        <v>0</v>
      </c>
      <c r="U18" s="41">
        <v>603405</v>
      </c>
      <c r="V18" s="46">
        <v>0</v>
      </c>
    </row>
    <row r="19" spans="2:22">
      <c r="B19" s="40" t="s">
        <v>370</v>
      </c>
      <c r="C19" s="42">
        <v>604200</v>
      </c>
      <c r="D19" s="47">
        <v>0</v>
      </c>
      <c r="E19" s="42">
        <v>604200</v>
      </c>
      <c r="F19" s="47">
        <v>0</v>
      </c>
      <c r="G19" s="42">
        <v>604200</v>
      </c>
      <c r="H19" s="47">
        <v>1.3299999999999999E-2</v>
      </c>
      <c r="I19" s="42">
        <v>604200</v>
      </c>
      <c r="J19" s="47">
        <v>2.3999999999999998E-3</v>
      </c>
      <c r="K19" s="42">
        <v>604205</v>
      </c>
      <c r="L19" s="47">
        <v>2.41E-2</v>
      </c>
      <c r="M19" s="42">
        <v>604200</v>
      </c>
      <c r="N19" s="47">
        <v>0</v>
      </c>
      <c r="O19" s="42">
        <v>604200</v>
      </c>
      <c r="P19" s="47">
        <v>0</v>
      </c>
      <c r="Q19" s="42">
        <v>604200</v>
      </c>
      <c r="R19" s="47">
        <v>0</v>
      </c>
      <c r="S19" s="42">
        <v>604200</v>
      </c>
      <c r="T19" s="47">
        <v>0</v>
      </c>
      <c r="U19" s="42">
        <v>604200</v>
      </c>
      <c r="V19" s="47">
        <v>0</v>
      </c>
    </row>
    <row r="20" spans="2:22" ht="15" thickBot="1">
      <c r="B20" s="37" t="s">
        <v>371</v>
      </c>
      <c r="C20" s="44" t="s">
        <v>384</v>
      </c>
      <c r="D20" s="49">
        <v>0</v>
      </c>
      <c r="E20" s="44" t="s">
        <v>384</v>
      </c>
      <c r="F20" s="49">
        <v>0</v>
      </c>
      <c r="G20" s="44" t="s">
        <v>384</v>
      </c>
      <c r="H20" s="49">
        <v>0</v>
      </c>
      <c r="I20" s="44" t="s">
        <v>384</v>
      </c>
      <c r="J20" s="49">
        <v>0</v>
      </c>
      <c r="K20" s="44" t="s">
        <v>384</v>
      </c>
      <c r="L20" s="49">
        <v>0</v>
      </c>
      <c r="M20" s="44" t="s">
        <v>384</v>
      </c>
      <c r="N20" s="49">
        <v>0</v>
      </c>
      <c r="O20" s="44">
        <v>605520</v>
      </c>
      <c r="P20" s="49">
        <v>1.84E-2</v>
      </c>
      <c r="Q20" s="44" t="s">
        <v>384</v>
      </c>
      <c r="R20" s="49">
        <v>0</v>
      </c>
      <c r="S20" s="44" t="s">
        <v>384</v>
      </c>
      <c r="T20" s="49">
        <v>0</v>
      </c>
      <c r="U20" s="44" t="s">
        <v>384</v>
      </c>
      <c r="V20" s="49">
        <v>0</v>
      </c>
    </row>
    <row r="21" spans="2:22" ht="15.6" thickTop="1" thickBot="1">
      <c r="B21" s="36" t="s">
        <v>195</v>
      </c>
      <c r="C21" s="45"/>
      <c r="D21" s="50">
        <f>SUM(D6:D20)</f>
        <v>0.31780000000000003</v>
      </c>
      <c r="E21" s="45"/>
      <c r="F21" s="50">
        <f>SUM(F6:F20)</f>
        <v>7.6499999999999999E-2</v>
      </c>
      <c r="G21" s="45"/>
      <c r="H21" s="50">
        <f>SUM(H6:H20)</f>
        <v>0.20390000000000003</v>
      </c>
      <c r="I21" s="45"/>
      <c r="J21" s="50">
        <f>SUM(J6:J20)</f>
        <v>0.40910000000000007</v>
      </c>
      <c r="K21" s="45"/>
      <c r="L21" s="50">
        <f>SUM(L6:L20)</f>
        <v>0.30249999999999999</v>
      </c>
      <c r="M21" s="45"/>
      <c r="N21" s="50">
        <f>SUM(N6:N20)</f>
        <v>0.31280000000000002</v>
      </c>
      <c r="O21" s="45"/>
      <c r="P21" s="50">
        <f>SUM(P6:P20)</f>
        <v>0.41839999999999999</v>
      </c>
      <c r="Q21" s="45"/>
      <c r="R21" s="50">
        <f>SUM(R6:R20)</f>
        <v>0.34860000000000008</v>
      </c>
      <c r="S21" s="45"/>
      <c r="T21" s="50">
        <f>SUM(T6:T20)</f>
        <v>0.31819999999999998</v>
      </c>
      <c r="U21" s="45"/>
      <c r="V21" s="50">
        <f>SUM(V6:V20)</f>
        <v>0.31140000000000001</v>
      </c>
    </row>
    <row r="22" spans="2:22">
      <c r="B22" t="s">
        <v>385</v>
      </c>
    </row>
  </sheetData>
  <sortState xmlns:xlrd2="http://schemas.microsoft.com/office/spreadsheetml/2017/richdata2" ref="AJ18:AJ3691">
    <sortCondition ref="AJ18:AJ3691"/>
  </sortState>
  <mergeCells count="14">
    <mergeCell ref="U3:V4"/>
    <mergeCell ref="G4:H4"/>
    <mergeCell ref="I4:J4"/>
    <mergeCell ref="I3:J3"/>
    <mergeCell ref="O3:P4"/>
    <mergeCell ref="Q3:R4"/>
    <mergeCell ref="B3:B4"/>
    <mergeCell ref="C3:D4"/>
    <mergeCell ref="G3:H3"/>
    <mergeCell ref="S3:T4"/>
    <mergeCell ref="E3:F3"/>
    <mergeCell ref="E4:F4"/>
    <mergeCell ref="K3:L4"/>
    <mergeCell ref="M3:N4"/>
  </mergeCells>
  <pageMargins left="0.7" right="0.7" top="0.75" bottom="0.75" header="0.3" footer="0.3"/>
  <pageSetup orientation="portrait"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0F0B0-DA4D-4227-AFA3-C71298067A49}">
  <sheetPr codeName="Sheet17">
    <tabColor rgb="FFFFC000"/>
  </sheetPr>
  <dimension ref="A1:U2720"/>
  <sheetViews>
    <sheetView zoomScale="80" zoomScaleNormal="80" workbookViewId="0">
      <pane ySplit="2" topLeftCell="A3" activePane="bottomLeft" state="frozen"/>
      <selection activeCell="AE34" sqref="AE34"/>
      <selection pane="bottomLeft" activeCell="AE34" sqref="AE34"/>
    </sheetView>
  </sheetViews>
  <sheetFormatPr defaultRowHeight="14.4"/>
  <cols>
    <col min="1" max="1" width="13.44140625" style="9" bestFit="1" customWidth="1"/>
    <col min="2" max="2" width="52.44140625" bestFit="1" customWidth="1"/>
    <col min="3" max="3" width="23.5546875" style="9" bestFit="1" customWidth="1"/>
    <col min="4" max="4" width="48.44140625" customWidth="1"/>
    <col min="5" max="5" width="25.5546875" bestFit="1" customWidth="1"/>
    <col min="6" max="6" width="30.44140625" bestFit="1" customWidth="1"/>
    <col min="7" max="7" width="19.44140625" bestFit="1" customWidth="1"/>
    <col min="8" max="8" width="27.6640625" bestFit="1" customWidth="1"/>
    <col min="9" max="9" width="15.44140625" bestFit="1" customWidth="1"/>
    <col min="10" max="10" width="22.5546875" bestFit="1" customWidth="1"/>
    <col min="11" max="11" width="23.44140625" bestFit="1" customWidth="1"/>
    <col min="12" max="13" width="9.5546875" bestFit="1" customWidth="1"/>
    <col min="14" max="14" width="30.44140625" bestFit="1" customWidth="1"/>
    <col min="15" max="15" width="12" bestFit="1" customWidth="1"/>
    <col min="18" max="19" width="11.33203125" bestFit="1" customWidth="1"/>
    <col min="20" max="21" width="9" bestFit="1" customWidth="1"/>
  </cols>
  <sheetData>
    <row r="1" spans="1:21" s="7" customFormat="1" ht="10.199999999999999">
      <c r="A1" s="516">
        <v>1</v>
      </c>
      <c r="B1" s="517">
        <f>A1+1</f>
        <v>2</v>
      </c>
      <c r="C1" s="8">
        <f t="shared" ref="C1:E1" si="0">B1+1</f>
        <v>3</v>
      </c>
      <c r="D1" s="8">
        <f t="shared" si="0"/>
        <v>4</v>
      </c>
      <c r="E1" s="8">
        <f t="shared" si="0"/>
        <v>5</v>
      </c>
      <c r="F1" s="509">
        <f>E1+1</f>
        <v>6</v>
      </c>
      <c r="G1" s="510">
        <f>F1+1</f>
        <v>7</v>
      </c>
      <c r="H1" s="8">
        <f t="shared" ref="H1:K1" si="1">G1+1</f>
        <v>8</v>
      </c>
      <c r="I1" s="8">
        <f t="shared" si="1"/>
        <v>9</v>
      </c>
      <c r="J1" s="509">
        <f t="shared" si="1"/>
        <v>10</v>
      </c>
      <c r="K1" s="510">
        <f t="shared" si="1"/>
        <v>11</v>
      </c>
    </row>
    <row r="2" spans="1:21" ht="15" thickBot="1">
      <c r="A2" s="466" t="s">
        <v>30</v>
      </c>
      <c r="B2" s="479" t="s">
        <v>386</v>
      </c>
      <c r="C2" s="511" t="s">
        <v>387</v>
      </c>
      <c r="D2" s="467" t="s">
        <v>388</v>
      </c>
      <c r="E2" s="468" t="s">
        <v>389</v>
      </c>
      <c r="F2" s="475" t="s">
        <v>35</v>
      </c>
      <c r="G2" s="468" t="s">
        <v>390</v>
      </c>
      <c r="H2" s="632" t="s">
        <v>391</v>
      </c>
      <c r="I2" s="507" t="s">
        <v>392</v>
      </c>
      <c r="J2" s="466" t="s">
        <v>393</v>
      </c>
      <c r="K2" s="468" t="s">
        <v>394</v>
      </c>
      <c r="N2" s="462" t="s">
        <v>395</v>
      </c>
      <c r="O2" s="463" t="s">
        <v>396</v>
      </c>
    </row>
    <row r="3" spans="1:21" ht="15" thickTop="1">
      <c r="A3" s="480" t="s">
        <v>397</v>
      </c>
      <c r="B3" s="481" t="s">
        <v>398</v>
      </c>
      <c r="C3" s="512">
        <v>9700</v>
      </c>
      <c r="D3" s="469" t="s">
        <v>399</v>
      </c>
      <c r="E3" s="470">
        <v>3.5000000000000003E-2</v>
      </c>
      <c r="F3" s="476" t="s">
        <v>400</v>
      </c>
      <c r="G3" s="477">
        <f t="shared" ref="G3:G66" si="2">_xlfn.XLOOKUP(F3,$N$3:$N$18,$O$3:$O$18,"not found",0,1)</f>
        <v>0.02</v>
      </c>
      <c r="H3" s="631" t="s">
        <v>339</v>
      </c>
      <c r="I3" s="508">
        <f t="shared" ref="I3:I66" si="3">VLOOKUP(H3,Fringe.Rates,2,FALSE)</f>
        <v>0.31780000000000003</v>
      </c>
      <c r="J3" s="484">
        <v>102640</v>
      </c>
      <c r="K3" s="485">
        <v>102640</v>
      </c>
      <c r="L3" s="573"/>
      <c r="M3" s="574"/>
      <c r="N3" s="456" t="s">
        <v>401</v>
      </c>
      <c r="O3" s="457">
        <v>0.02</v>
      </c>
      <c r="R3" s="618"/>
      <c r="S3" s="618"/>
      <c r="T3" s="618"/>
      <c r="U3" s="618"/>
    </row>
    <row r="4" spans="1:21">
      <c r="A4" s="482" t="s">
        <v>402</v>
      </c>
      <c r="B4" s="483" t="s">
        <v>403</v>
      </c>
      <c r="C4" s="513">
        <v>9700</v>
      </c>
      <c r="D4" s="472" t="s">
        <v>399</v>
      </c>
      <c r="E4" s="473">
        <v>3.5000000000000003E-2</v>
      </c>
      <c r="F4" s="476" t="s">
        <v>400</v>
      </c>
      <c r="G4" s="477">
        <f t="shared" si="2"/>
        <v>0.02</v>
      </c>
      <c r="H4" s="631" t="s">
        <v>339</v>
      </c>
      <c r="I4" s="508">
        <f t="shared" si="3"/>
        <v>0.31780000000000003</v>
      </c>
      <c r="J4" s="486">
        <v>102640</v>
      </c>
      <c r="K4" s="487">
        <v>102640</v>
      </c>
      <c r="L4" s="573"/>
      <c r="M4" s="574"/>
      <c r="N4" s="456" t="s">
        <v>400</v>
      </c>
      <c r="O4" s="457">
        <v>0.02</v>
      </c>
      <c r="R4" s="618"/>
      <c r="S4" s="618"/>
      <c r="T4" s="618"/>
      <c r="U4" s="618"/>
    </row>
    <row r="5" spans="1:21">
      <c r="A5" s="482" t="s">
        <v>404</v>
      </c>
      <c r="B5" s="483" t="s">
        <v>405</v>
      </c>
      <c r="C5" s="513">
        <v>9700</v>
      </c>
      <c r="D5" s="472" t="s">
        <v>399</v>
      </c>
      <c r="E5" s="473">
        <v>3.5000000000000003E-2</v>
      </c>
      <c r="F5" s="476" t="s">
        <v>400</v>
      </c>
      <c r="G5" s="477">
        <f t="shared" si="2"/>
        <v>0.02</v>
      </c>
      <c r="H5" s="631" t="s">
        <v>339</v>
      </c>
      <c r="I5" s="508">
        <f t="shared" si="3"/>
        <v>0.31780000000000003</v>
      </c>
      <c r="J5" s="486">
        <v>107872</v>
      </c>
      <c r="K5" s="487">
        <v>107872</v>
      </c>
      <c r="L5" s="573"/>
      <c r="M5" s="574"/>
      <c r="N5" s="456" t="s">
        <v>406</v>
      </c>
      <c r="O5" s="457">
        <v>0.06</v>
      </c>
      <c r="R5" s="618"/>
      <c r="S5" s="618"/>
      <c r="T5" s="618"/>
      <c r="U5" s="618"/>
    </row>
    <row r="6" spans="1:21">
      <c r="A6" s="482" t="s">
        <v>407</v>
      </c>
      <c r="B6" s="483" t="s">
        <v>408</v>
      </c>
      <c r="C6" s="513">
        <v>9700</v>
      </c>
      <c r="D6" s="472" t="s">
        <v>399</v>
      </c>
      <c r="E6" s="473">
        <v>3.5000000000000003E-2</v>
      </c>
      <c r="F6" s="476" t="s">
        <v>400</v>
      </c>
      <c r="G6" s="477">
        <f t="shared" si="2"/>
        <v>0.02</v>
      </c>
      <c r="H6" s="631" t="s">
        <v>339</v>
      </c>
      <c r="I6" s="508">
        <f t="shared" si="3"/>
        <v>0.31780000000000003</v>
      </c>
      <c r="J6" s="486">
        <v>216978</v>
      </c>
      <c r="K6" s="487">
        <v>216978</v>
      </c>
      <c r="L6" s="573"/>
      <c r="M6" s="574"/>
      <c r="N6" s="456" t="s">
        <v>409</v>
      </c>
      <c r="O6" s="458">
        <v>0.06</v>
      </c>
      <c r="R6" s="618"/>
      <c r="S6" s="618"/>
      <c r="T6" s="618"/>
      <c r="U6" s="618"/>
    </row>
    <row r="7" spans="1:21">
      <c r="A7" s="482" t="s">
        <v>410</v>
      </c>
      <c r="B7" s="483" t="s">
        <v>411</v>
      </c>
      <c r="C7" s="513">
        <v>9130</v>
      </c>
      <c r="D7" s="472" t="s">
        <v>412</v>
      </c>
      <c r="E7" s="473">
        <v>0.02</v>
      </c>
      <c r="F7" s="476" t="s">
        <v>400</v>
      </c>
      <c r="G7" s="477">
        <f t="shared" si="2"/>
        <v>0.02</v>
      </c>
      <c r="H7" s="631" t="s">
        <v>339</v>
      </c>
      <c r="I7" s="508">
        <f t="shared" si="3"/>
        <v>0.31780000000000003</v>
      </c>
      <c r="J7" s="486">
        <v>133019</v>
      </c>
      <c r="K7" s="487">
        <v>189222</v>
      </c>
      <c r="L7" s="573"/>
      <c r="M7" s="574"/>
      <c r="N7" s="456" t="s">
        <v>413</v>
      </c>
      <c r="O7" s="457">
        <v>0.01</v>
      </c>
      <c r="R7" s="618"/>
      <c r="S7" s="618"/>
      <c r="T7" s="618"/>
      <c r="U7" s="618"/>
    </row>
    <row r="8" spans="1:21">
      <c r="A8" s="482" t="s">
        <v>414</v>
      </c>
      <c r="B8" s="483" t="s">
        <v>415</v>
      </c>
      <c r="C8" s="513">
        <v>9030</v>
      </c>
      <c r="D8" s="472" t="s">
        <v>416</v>
      </c>
      <c r="E8" s="473">
        <v>0.02</v>
      </c>
      <c r="F8" s="476" t="s">
        <v>400</v>
      </c>
      <c r="G8" s="477">
        <f t="shared" si="2"/>
        <v>0.02</v>
      </c>
      <c r="H8" s="631" t="s">
        <v>339</v>
      </c>
      <c r="I8" s="508">
        <f t="shared" si="3"/>
        <v>0.31780000000000003</v>
      </c>
      <c r="J8" s="486">
        <v>84604</v>
      </c>
      <c r="K8" s="487">
        <v>129167</v>
      </c>
      <c r="L8" s="573"/>
      <c r="M8" s="574"/>
      <c r="N8" s="456" t="s">
        <v>417</v>
      </c>
      <c r="O8" s="457">
        <v>0</v>
      </c>
      <c r="R8" s="618"/>
      <c r="S8" s="618"/>
      <c r="T8" s="618"/>
      <c r="U8" s="618"/>
    </row>
    <row r="9" spans="1:21">
      <c r="A9" s="482" t="s">
        <v>418</v>
      </c>
      <c r="B9" s="483" t="s">
        <v>419</v>
      </c>
      <c r="C9" s="513">
        <v>9030</v>
      </c>
      <c r="D9" s="472" t="s">
        <v>416</v>
      </c>
      <c r="E9" s="473">
        <v>0.02</v>
      </c>
      <c r="F9" s="476" t="s">
        <v>400</v>
      </c>
      <c r="G9" s="477">
        <f t="shared" si="2"/>
        <v>0.02</v>
      </c>
      <c r="H9" s="631" t="s">
        <v>339</v>
      </c>
      <c r="I9" s="508">
        <f t="shared" si="3"/>
        <v>0.31780000000000003</v>
      </c>
      <c r="J9" s="486">
        <v>100299</v>
      </c>
      <c r="K9" s="487">
        <v>126323</v>
      </c>
      <c r="L9" s="573"/>
      <c r="M9" s="574"/>
      <c r="N9" s="456" t="s">
        <v>420</v>
      </c>
      <c r="O9" s="457">
        <v>0</v>
      </c>
      <c r="R9" s="618"/>
      <c r="S9" s="618"/>
      <c r="T9" s="618"/>
      <c r="U9" s="618"/>
    </row>
    <row r="10" spans="1:21">
      <c r="A10" s="482" t="s">
        <v>421</v>
      </c>
      <c r="B10" s="483" t="s">
        <v>422</v>
      </c>
      <c r="C10" s="513">
        <v>9020</v>
      </c>
      <c r="D10" s="472" t="s">
        <v>423</v>
      </c>
      <c r="E10" s="473">
        <v>0.02</v>
      </c>
      <c r="F10" s="476" t="s">
        <v>400</v>
      </c>
      <c r="G10" s="477">
        <f t="shared" si="2"/>
        <v>0.02</v>
      </c>
      <c r="H10" s="631" t="s">
        <v>339</v>
      </c>
      <c r="I10" s="508">
        <f t="shared" si="3"/>
        <v>0.31780000000000003</v>
      </c>
      <c r="J10" s="486">
        <v>148803</v>
      </c>
      <c r="K10" s="487">
        <v>223314</v>
      </c>
      <c r="L10" s="573"/>
      <c r="M10" s="574"/>
      <c r="N10" s="456" t="s">
        <v>424</v>
      </c>
      <c r="O10" s="457">
        <v>7.0000000000000007E-2</v>
      </c>
      <c r="R10" s="618"/>
      <c r="S10" s="618"/>
      <c r="T10" s="618"/>
      <c r="U10" s="618"/>
    </row>
    <row r="11" spans="1:21">
      <c r="A11" s="482" t="s">
        <v>425</v>
      </c>
      <c r="B11" s="483" t="s">
        <v>426</v>
      </c>
      <c r="C11" s="513">
        <v>9030</v>
      </c>
      <c r="D11" s="472" t="s">
        <v>416</v>
      </c>
      <c r="E11" s="473">
        <v>0.02</v>
      </c>
      <c r="F11" s="476" t="s">
        <v>400</v>
      </c>
      <c r="G11" s="477">
        <f t="shared" si="2"/>
        <v>0.02</v>
      </c>
      <c r="H11" s="631" t="s">
        <v>339</v>
      </c>
      <c r="I11" s="508">
        <f t="shared" si="3"/>
        <v>0.31780000000000003</v>
      </c>
      <c r="J11" s="486">
        <v>84604</v>
      </c>
      <c r="K11" s="487">
        <v>141234</v>
      </c>
      <c r="L11" s="573"/>
      <c r="M11" s="574"/>
      <c r="N11" s="456" t="s">
        <v>427</v>
      </c>
      <c r="O11" s="458">
        <v>7.0000000000000007E-2</v>
      </c>
      <c r="R11" s="618"/>
      <c r="S11" s="618"/>
      <c r="T11" s="618"/>
      <c r="U11" s="618"/>
    </row>
    <row r="12" spans="1:21">
      <c r="A12" s="482" t="s">
        <v>428</v>
      </c>
      <c r="B12" s="483" t="s">
        <v>429</v>
      </c>
      <c r="C12" s="513">
        <v>9130</v>
      </c>
      <c r="D12" s="472" t="s">
        <v>412</v>
      </c>
      <c r="E12" s="473">
        <v>0.02</v>
      </c>
      <c r="F12" s="476" t="s">
        <v>400</v>
      </c>
      <c r="G12" s="477">
        <f t="shared" si="2"/>
        <v>0.02</v>
      </c>
      <c r="H12" s="631" t="s">
        <v>339</v>
      </c>
      <c r="I12" s="508">
        <f t="shared" si="3"/>
        <v>0.31780000000000003</v>
      </c>
      <c r="J12" s="486">
        <v>154876</v>
      </c>
      <c r="K12" s="487">
        <v>222939</v>
      </c>
      <c r="L12" s="573"/>
      <c r="M12" s="574"/>
      <c r="N12" s="456" t="s">
        <v>430</v>
      </c>
      <c r="O12" s="457">
        <v>0.05</v>
      </c>
      <c r="R12" s="618"/>
      <c r="S12" s="618"/>
      <c r="T12" s="618"/>
      <c r="U12" s="618"/>
    </row>
    <row r="13" spans="1:21">
      <c r="A13" s="482" t="s">
        <v>431</v>
      </c>
      <c r="B13" s="483" t="s">
        <v>432</v>
      </c>
      <c r="C13" s="513">
        <v>9002</v>
      </c>
      <c r="D13" s="472" t="s">
        <v>433</v>
      </c>
      <c r="E13" s="473">
        <v>0.02</v>
      </c>
      <c r="F13" s="476" t="s">
        <v>400</v>
      </c>
      <c r="G13" s="477">
        <f t="shared" si="2"/>
        <v>0.02</v>
      </c>
      <c r="H13" s="631" t="s">
        <v>339</v>
      </c>
      <c r="I13" s="508">
        <f t="shared" si="3"/>
        <v>0.31780000000000003</v>
      </c>
      <c r="J13" s="486">
        <v>110418</v>
      </c>
      <c r="K13" s="487">
        <v>168535</v>
      </c>
      <c r="L13" s="573"/>
      <c r="M13" s="574"/>
      <c r="N13" s="456" t="s">
        <v>434</v>
      </c>
      <c r="O13" s="457">
        <v>7.6100000000000001E-2</v>
      </c>
      <c r="R13" s="618"/>
      <c r="S13" s="618"/>
      <c r="T13" s="618"/>
      <c r="U13" s="618"/>
    </row>
    <row r="14" spans="1:21">
      <c r="A14" s="482" t="s">
        <v>435</v>
      </c>
      <c r="B14" s="483" t="s">
        <v>436</v>
      </c>
      <c r="C14" s="513">
        <v>9020</v>
      </c>
      <c r="D14" s="472" t="s">
        <v>423</v>
      </c>
      <c r="E14" s="473">
        <v>0.02</v>
      </c>
      <c r="F14" s="476" t="s">
        <v>400</v>
      </c>
      <c r="G14" s="477">
        <f t="shared" si="2"/>
        <v>0.02</v>
      </c>
      <c r="H14" s="631" t="s">
        <v>339</v>
      </c>
      <c r="I14" s="508">
        <f t="shared" si="3"/>
        <v>0.31780000000000003</v>
      </c>
      <c r="J14" s="486">
        <v>107542</v>
      </c>
      <c r="K14" s="487">
        <v>176360</v>
      </c>
      <c r="L14" s="573"/>
      <c r="M14" s="574"/>
      <c r="N14" s="456" t="s">
        <v>437</v>
      </c>
      <c r="O14" s="458">
        <v>0.02</v>
      </c>
      <c r="R14" s="618"/>
      <c r="S14" s="618"/>
      <c r="T14" s="618"/>
      <c r="U14" s="618"/>
    </row>
    <row r="15" spans="1:21">
      <c r="A15" s="482" t="s">
        <v>438</v>
      </c>
      <c r="B15" s="483" t="s">
        <v>439</v>
      </c>
      <c r="C15" s="513">
        <v>9020</v>
      </c>
      <c r="D15" s="472" t="s">
        <v>423</v>
      </c>
      <c r="E15" s="473">
        <v>0.02</v>
      </c>
      <c r="F15" s="476" t="s">
        <v>400</v>
      </c>
      <c r="G15" s="477">
        <f t="shared" si="2"/>
        <v>0.02</v>
      </c>
      <c r="H15" s="631" t="s">
        <v>339</v>
      </c>
      <c r="I15" s="508">
        <f t="shared" si="3"/>
        <v>0.31780000000000003</v>
      </c>
      <c r="J15" s="486">
        <v>84604</v>
      </c>
      <c r="K15" s="487">
        <v>141234</v>
      </c>
      <c r="L15" s="573"/>
      <c r="M15" s="574"/>
      <c r="N15" s="460" t="s">
        <v>440</v>
      </c>
      <c r="O15" s="461">
        <v>0.04</v>
      </c>
      <c r="R15" s="618"/>
      <c r="S15" s="618"/>
      <c r="T15" s="618"/>
      <c r="U15" s="618"/>
    </row>
    <row r="16" spans="1:21">
      <c r="A16" s="482" t="s">
        <v>441</v>
      </c>
      <c r="B16" s="483" t="s">
        <v>442</v>
      </c>
      <c r="C16" s="513">
        <v>9020</v>
      </c>
      <c r="D16" s="472" t="s">
        <v>423</v>
      </c>
      <c r="E16" s="473">
        <v>0.02</v>
      </c>
      <c r="F16" s="476" t="s">
        <v>400</v>
      </c>
      <c r="G16" s="477">
        <f t="shared" si="2"/>
        <v>0.02</v>
      </c>
      <c r="H16" s="631" t="s">
        <v>339</v>
      </c>
      <c r="I16" s="508">
        <f t="shared" si="3"/>
        <v>0.31780000000000003</v>
      </c>
      <c r="J16" s="486">
        <v>107542</v>
      </c>
      <c r="K16" s="487">
        <v>176360</v>
      </c>
      <c r="L16" s="573"/>
      <c r="M16" s="574"/>
      <c r="N16" s="456" t="s">
        <v>443</v>
      </c>
      <c r="O16" s="457">
        <v>0.1</v>
      </c>
      <c r="R16" s="618"/>
      <c r="S16" s="618"/>
      <c r="T16" s="618"/>
      <c r="U16" s="618"/>
    </row>
    <row r="17" spans="1:21">
      <c r="A17" s="482" t="s">
        <v>444</v>
      </c>
      <c r="B17" s="483" t="s">
        <v>445</v>
      </c>
      <c r="C17" s="513">
        <v>9020</v>
      </c>
      <c r="D17" s="472" t="s">
        <v>423</v>
      </c>
      <c r="E17" s="473">
        <v>0.02</v>
      </c>
      <c r="F17" s="476" t="s">
        <v>400</v>
      </c>
      <c r="G17" s="477">
        <f t="shared" si="2"/>
        <v>0.02</v>
      </c>
      <c r="H17" s="631" t="s">
        <v>339</v>
      </c>
      <c r="I17" s="508">
        <f t="shared" si="3"/>
        <v>0.31780000000000003</v>
      </c>
      <c r="J17" s="486">
        <v>107542</v>
      </c>
      <c r="K17" s="487">
        <v>176360</v>
      </c>
      <c r="L17" s="573"/>
      <c r="M17" s="574"/>
      <c r="N17" s="456" t="s">
        <v>446</v>
      </c>
      <c r="O17" s="458">
        <v>0.1</v>
      </c>
      <c r="R17" s="618"/>
      <c r="S17" s="618"/>
      <c r="T17" s="618"/>
      <c r="U17" s="618"/>
    </row>
    <row r="18" spans="1:21">
      <c r="A18" s="482" t="s">
        <v>447</v>
      </c>
      <c r="B18" s="483" t="s">
        <v>448</v>
      </c>
      <c r="C18" s="513">
        <v>9020</v>
      </c>
      <c r="D18" s="472" t="s">
        <v>423</v>
      </c>
      <c r="E18" s="473">
        <v>0.02</v>
      </c>
      <c r="F18" s="476" t="s">
        <v>400</v>
      </c>
      <c r="G18" s="477">
        <f t="shared" si="2"/>
        <v>0.02</v>
      </c>
      <c r="H18" s="631" t="s">
        <v>339</v>
      </c>
      <c r="I18" s="508">
        <f t="shared" si="3"/>
        <v>0.31780000000000003</v>
      </c>
      <c r="J18" s="486">
        <v>84604</v>
      </c>
      <c r="K18" s="487">
        <v>141234</v>
      </c>
      <c r="L18" s="573"/>
      <c r="M18" s="574"/>
      <c r="N18" s="459" t="s">
        <v>449</v>
      </c>
      <c r="O18" s="464">
        <v>0</v>
      </c>
      <c r="R18" s="618"/>
      <c r="S18" s="618"/>
      <c r="T18" s="618"/>
      <c r="U18" s="618"/>
    </row>
    <row r="19" spans="1:21">
      <c r="A19" s="482" t="s">
        <v>450</v>
      </c>
      <c r="B19" s="483" t="s">
        <v>451</v>
      </c>
      <c r="C19" s="513">
        <v>9020</v>
      </c>
      <c r="D19" s="472" t="s">
        <v>423</v>
      </c>
      <c r="E19" s="473">
        <v>0.02</v>
      </c>
      <c r="F19" s="476" t="s">
        <v>400</v>
      </c>
      <c r="G19" s="477">
        <f t="shared" si="2"/>
        <v>0.02</v>
      </c>
      <c r="H19" s="631" t="s">
        <v>339</v>
      </c>
      <c r="I19" s="508">
        <f t="shared" si="3"/>
        <v>0.31780000000000003</v>
      </c>
      <c r="J19" s="486">
        <v>107542</v>
      </c>
      <c r="K19" s="487">
        <v>176360</v>
      </c>
      <c r="L19" s="573"/>
      <c r="M19" s="574"/>
      <c r="R19" s="618"/>
      <c r="S19" s="618"/>
      <c r="T19" s="618"/>
      <c r="U19" s="618"/>
    </row>
    <row r="20" spans="1:21">
      <c r="A20" s="482" t="s">
        <v>452</v>
      </c>
      <c r="B20" s="483" t="s">
        <v>453</v>
      </c>
      <c r="C20" s="513">
        <v>9020</v>
      </c>
      <c r="D20" s="472" t="s">
        <v>423</v>
      </c>
      <c r="E20" s="473">
        <v>0.02</v>
      </c>
      <c r="F20" s="476" t="s">
        <v>400</v>
      </c>
      <c r="G20" s="477">
        <f t="shared" si="2"/>
        <v>0.02</v>
      </c>
      <c r="H20" s="631" t="s">
        <v>339</v>
      </c>
      <c r="I20" s="508">
        <f t="shared" si="3"/>
        <v>0.31780000000000003</v>
      </c>
      <c r="J20" s="486">
        <v>84604</v>
      </c>
      <c r="K20" s="487">
        <v>141234</v>
      </c>
      <c r="L20" s="573"/>
      <c r="M20" s="574"/>
      <c r="R20" s="618"/>
      <c r="S20" s="618"/>
      <c r="T20" s="618"/>
      <c r="U20" s="618"/>
    </row>
    <row r="21" spans="1:21">
      <c r="A21" s="482" t="s">
        <v>454</v>
      </c>
      <c r="B21" s="483" t="s">
        <v>455</v>
      </c>
      <c r="C21" s="513">
        <v>9020</v>
      </c>
      <c r="D21" s="472" t="s">
        <v>423</v>
      </c>
      <c r="E21" s="473">
        <v>0.02</v>
      </c>
      <c r="F21" s="476" t="s">
        <v>400</v>
      </c>
      <c r="G21" s="477">
        <f t="shared" si="2"/>
        <v>0.02</v>
      </c>
      <c r="H21" s="631" t="s">
        <v>339</v>
      </c>
      <c r="I21" s="508">
        <f t="shared" si="3"/>
        <v>0.31780000000000003</v>
      </c>
      <c r="J21" s="486">
        <v>73734</v>
      </c>
      <c r="K21" s="487">
        <v>121042</v>
      </c>
      <c r="L21" s="573"/>
      <c r="M21" s="574"/>
      <c r="R21" s="618"/>
      <c r="S21" s="618"/>
      <c r="T21" s="618"/>
      <c r="U21" s="618"/>
    </row>
    <row r="22" spans="1:21">
      <c r="A22" s="482" t="s">
        <v>456</v>
      </c>
      <c r="B22" s="483" t="s">
        <v>457</v>
      </c>
      <c r="C22" s="513">
        <v>9022</v>
      </c>
      <c r="D22" s="472" t="s">
        <v>458</v>
      </c>
      <c r="E22" s="473">
        <v>0.02</v>
      </c>
      <c r="F22" s="476" t="s">
        <v>400</v>
      </c>
      <c r="G22" s="477">
        <f t="shared" si="2"/>
        <v>0.02</v>
      </c>
      <c r="H22" s="631" t="s">
        <v>339</v>
      </c>
      <c r="I22" s="508">
        <f t="shared" si="3"/>
        <v>0.31780000000000003</v>
      </c>
      <c r="J22" s="486">
        <v>107542</v>
      </c>
      <c r="K22" s="487">
        <v>176360</v>
      </c>
      <c r="L22" s="573"/>
      <c r="M22" s="574"/>
      <c r="R22" s="618"/>
      <c r="S22" s="618"/>
      <c r="T22" s="618"/>
      <c r="U22" s="618"/>
    </row>
    <row r="23" spans="1:21">
      <c r="A23" s="482" t="s">
        <v>459</v>
      </c>
      <c r="B23" s="483" t="s">
        <v>460</v>
      </c>
      <c r="C23" s="513">
        <v>9131</v>
      </c>
      <c r="D23" s="472" t="s">
        <v>461</v>
      </c>
      <c r="E23" s="473">
        <v>0.02</v>
      </c>
      <c r="F23" s="476" t="s">
        <v>400</v>
      </c>
      <c r="G23" s="477">
        <f t="shared" si="2"/>
        <v>0.02</v>
      </c>
      <c r="H23" s="631" t="s">
        <v>339</v>
      </c>
      <c r="I23" s="508">
        <f t="shared" si="3"/>
        <v>0.31780000000000003</v>
      </c>
      <c r="J23" s="486">
        <v>80317</v>
      </c>
      <c r="K23" s="487">
        <v>96752</v>
      </c>
      <c r="L23" s="573"/>
      <c r="M23" s="574"/>
      <c r="R23" s="618"/>
      <c r="S23" s="618"/>
      <c r="T23" s="618"/>
      <c r="U23" s="618"/>
    </row>
    <row r="24" spans="1:21">
      <c r="A24" s="482" t="s">
        <v>462</v>
      </c>
      <c r="B24" s="483" t="s">
        <v>463</v>
      </c>
      <c r="C24" s="513">
        <v>9130</v>
      </c>
      <c r="D24" s="472" t="s">
        <v>412</v>
      </c>
      <c r="E24" s="473">
        <v>0.02</v>
      </c>
      <c r="F24" s="476" t="s">
        <v>400</v>
      </c>
      <c r="G24" s="477">
        <f t="shared" si="2"/>
        <v>0.02</v>
      </c>
      <c r="H24" s="631" t="s">
        <v>339</v>
      </c>
      <c r="I24" s="508">
        <f t="shared" si="3"/>
        <v>0.31780000000000003</v>
      </c>
      <c r="J24" s="486">
        <v>154876</v>
      </c>
      <c r="K24" s="487">
        <v>222939</v>
      </c>
      <c r="L24" s="573"/>
      <c r="M24" s="574"/>
      <c r="R24" s="618"/>
      <c r="S24" s="618"/>
      <c r="T24" s="618"/>
      <c r="U24" s="618"/>
    </row>
    <row r="25" spans="1:21">
      <c r="A25" s="482" t="s">
        <v>464</v>
      </c>
      <c r="B25" s="483" t="s">
        <v>465</v>
      </c>
      <c r="C25" s="513">
        <v>9020</v>
      </c>
      <c r="D25" s="472" t="s">
        <v>423</v>
      </c>
      <c r="E25" s="473">
        <v>0.02</v>
      </c>
      <c r="F25" s="476" t="s">
        <v>400</v>
      </c>
      <c r="G25" s="477">
        <f t="shared" si="2"/>
        <v>0.02</v>
      </c>
      <c r="H25" s="631" t="s">
        <v>339</v>
      </c>
      <c r="I25" s="508">
        <f t="shared" si="3"/>
        <v>0.31780000000000003</v>
      </c>
      <c r="J25" s="486">
        <v>107542</v>
      </c>
      <c r="K25" s="487">
        <v>176360</v>
      </c>
      <c r="L25" s="573"/>
      <c r="M25" s="574"/>
      <c r="R25" s="618"/>
      <c r="S25" s="618"/>
      <c r="T25" s="618"/>
      <c r="U25" s="618"/>
    </row>
    <row r="26" spans="1:21">
      <c r="A26" s="482" t="s">
        <v>466</v>
      </c>
      <c r="B26" s="483" t="s">
        <v>467</v>
      </c>
      <c r="C26" s="513">
        <v>9020</v>
      </c>
      <c r="D26" s="472" t="s">
        <v>423</v>
      </c>
      <c r="E26" s="473">
        <v>0.02</v>
      </c>
      <c r="F26" s="476" t="s">
        <v>400</v>
      </c>
      <c r="G26" s="477">
        <f t="shared" si="2"/>
        <v>0.02</v>
      </c>
      <c r="H26" s="631" t="s">
        <v>339</v>
      </c>
      <c r="I26" s="508">
        <f t="shared" si="3"/>
        <v>0.31780000000000003</v>
      </c>
      <c r="J26" s="486">
        <v>84604</v>
      </c>
      <c r="K26" s="487">
        <v>141234</v>
      </c>
      <c r="L26" s="573"/>
      <c r="M26" s="574"/>
      <c r="R26" s="618"/>
      <c r="S26" s="618"/>
      <c r="T26" s="618"/>
      <c r="U26" s="618"/>
    </row>
    <row r="27" spans="1:21">
      <c r="A27" s="482" t="s">
        <v>468</v>
      </c>
      <c r="B27" s="483" t="s">
        <v>469</v>
      </c>
      <c r="C27" s="513">
        <v>9020</v>
      </c>
      <c r="D27" s="472" t="s">
        <v>423</v>
      </c>
      <c r="E27" s="473">
        <v>0.02</v>
      </c>
      <c r="F27" s="476" t="s">
        <v>400</v>
      </c>
      <c r="G27" s="477">
        <f t="shared" si="2"/>
        <v>0.02</v>
      </c>
      <c r="H27" s="631" t="s">
        <v>339</v>
      </c>
      <c r="I27" s="508">
        <f t="shared" si="3"/>
        <v>0.31780000000000003</v>
      </c>
      <c r="J27" s="486">
        <v>84604</v>
      </c>
      <c r="K27" s="487">
        <v>141234</v>
      </c>
      <c r="L27" s="573"/>
      <c r="M27" s="574"/>
      <c r="R27" s="618"/>
      <c r="S27" s="618"/>
      <c r="T27" s="618"/>
      <c r="U27" s="618"/>
    </row>
    <row r="28" spans="1:21">
      <c r="A28" s="482" t="s">
        <v>470</v>
      </c>
      <c r="B28" s="483" t="s">
        <v>471</v>
      </c>
      <c r="C28" s="513">
        <v>9146</v>
      </c>
      <c r="D28" s="472" t="s">
        <v>472</v>
      </c>
      <c r="E28" s="473">
        <v>0.02</v>
      </c>
      <c r="F28" s="478" t="s">
        <v>424</v>
      </c>
      <c r="G28" s="477">
        <f t="shared" si="2"/>
        <v>7.0000000000000007E-2</v>
      </c>
      <c r="H28" s="631" t="s">
        <v>379</v>
      </c>
      <c r="I28" s="508">
        <f t="shared" si="3"/>
        <v>0.31280000000000002</v>
      </c>
      <c r="J28" s="486">
        <v>107519</v>
      </c>
      <c r="K28" s="487">
        <v>176289</v>
      </c>
      <c r="L28" s="573"/>
      <c r="M28" s="574"/>
      <c r="R28" s="618"/>
      <c r="S28" s="618"/>
      <c r="T28" s="618"/>
      <c r="U28" s="618"/>
    </row>
    <row r="29" spans="1:21">
      <c r="A29" s="482" t="s">
        <v>473</v>
      </c>
      <c r="B29" s="483" t="s">
        <v>474</v>
      </c>
      <c r="C29" s="513">
        <v>9030</v>
      </c>
      <c r="D29" s="472" t="s">
        <v>416</v>
      </c>
      <c r="E29" s="473">
        <v>0.02</v>
      </c>
      <c r="F29" s="476" t="s">
        <v>400</v>
      </c>
      <c r="G29" s="477">
        <f t="shared" si="2"/>
        <v>0.02</v>
      </c>
      <c r="H29" s="631" t="s">
        <v>339</v>
      </c>
      <c r="I29" s="508">
        <f t="shared" si="3"/>
        <v>0.31780000000000003</v>
      </c>
      <c r="J29" s="486">
        <v>106641</v>
      </c>
      <c r="K29" s="487">
        <v>149297</v>
      </c>
      <c r="L29" s="573"/>
      <c r="M29" s="574"/>
      <c r="R29" s="618"/>
      <c r="S29" s="618"/>
      <c r="T29" s="618"/>
      <c r="U29" s="618"/>
    </row>
    <row r="30" spans="1:21">
      <c r="A30" s="482" t="s">
        <v>475</v>
      </c>
      <c r="B30" s="483" t="s">
        <v>476</v>
      </c>
      <c r="C30" s="513">
        <v>9022</v>
      </c>
      <c r="D30" s="472" t="s">
        <v>458</v>
      </c>
      <c r="E30" s="473">
        <v>0.02</v>
      </c>
      <c r="F30" s="476" t="s">
        <v>400</v>
      </c>
      <c r="G30" s="477">
        <f t="shared" si="2"/>
        <v>0.02</v>
      </c>
      <c r="H30" s="631" t="s">
        <v>339</v>
      </c>
      <c r="I30" s="508">
        <f t="shared" si="3"/>
        <v>0.31780000000000003</v>
      </c>
      <c r="J30" s="486">
        <v>200729</v>
      </c>
      <c r="K30" s="487">
        <v>276029</v>
      </c>
      <c r="L30" s="573"/>
      <c r="M30" s="574"/>
      <c r="R30" s="618"/>
      <c r="S30" s="618"/>
      <c r="T30" s="618"/>
      <c r="U30" s="618"/>
    </row>
    <row r="31" spans="1:21">
      <c r="A31" s="482" t="s">
        <v>477</v>
      </c>
      <c r="B31" s="483" t="s">
        <v>478</v>
      </c>
      <c r="C31" s="513">
        <v>9130</v>
      </c>
      <c r="D31" s="472" t="s">
        <v>412</v>
      </c>
      <c r="E31" s="473">
        <v>0.02</v>
      </c>
      <c r="F31" s="476" t="s">
        <v>400</v>
      </c>
      <c r="G31" s="477">
        <f t="shared" si="2"/>
        <v>0.02</v>
      </c>
      <c r="H31" s="631" t="s">
        <v>339</v>
      </c>
      <c r="I31" s="508">
        <f t="shared" si="3"/>
        <v>0.31780000000000003</v>
      </c>
      <c r="J31" s="486">
        <v>133019</v>
      </c>
      <c r="K31" s="487">
        <v>189222</v>
      </c>
      <c r="L31" s="573"/>
      <c r="M31" s="574"/>
      <c r="R31" s="618"/>
      <c r="S31" s="618"/>
      <c r="T31" s="618"/>
      <c r="U31" s="618"/>
    </row>
    <row r="32" spans="1:21">
      <c r="A32" s="482" t="s">
        <v>479</v>
      </c>
      <c r="B32" s="483" t="s">
        <v>480</v>
      </c>
      <c r="C32" s="513">
        <v>9146</v>
      </c>
      <c r="D32" s="472" t="s">
        <v>472</v>
      </c>
      <c r="E32" s="473">
        <v>0.02</v>
      </c>
      <c r="F32" s="478" t="s">
        <v>424</v>
      </c>
      <c r="G32" s="477">
        <f t="shared" si="2"/>
        <v>7.0000000000000007E-2</v>
      </c>
      <c r="H32" s="631" t="s">
        <v>379</v>
      </c>
      <c r="I32" s="508">
        <f t="shared" si="3"/>
        <v>0.31280000000000002</v>
      </c>
      <c r="J32" s="486">
        <v>92980</v>
      </c>
      <c r="K32" s="487">
        <v>141996</v>
      </c>
      <c r="L32" s="573"/>
      <c r="M32" s="574"/>
      <c r="R32" s="618"/>
      <c r="S32" s="618"/>
      <c r="T32" s="618"/>
      <c r="U32" s="618"/>
    </row>
    <row r="33" spans="1:21">
      <c r="A33" s="482" t="s">
        <v>481</v>
      </c>
      <c r="B33" s="483" t="s">
        <v>482</v>
      </c>
      <c r="C33" s="513">
        <v>9020</v>
      </c>
      <c r="D33" s="472" t="s">
        <v>423</v>
      </c>
      <c r="E33" s="473">
        <v>0.02</v>
      </c>
      <c r="F33" s="476" t="s">
        <v>400</v>
      </c>
      <c r="G33" s="477">
        <f t="shared" si="2"/>
        <v>0.02</v>
      </c>
      <c r="H33" s="631" t="s">
        <v>339</v>
      </c>
      <c r="I33" s="508">
        <f t="shared" si="3"/>
        <v>0.31780000000000003</v>
      </c>
      <c r="J33" s="486">
        <v>107542</v>
      </c>
      <c r="K33" s="487">
        <v>176360</v>
      </c>
      <c r="L33" s="573"/>
      <c r="M33" s="574"/>
      <c r="R33" s="618"/>
      <c r="S33" s="618"/>
      <c r="T33" s="618"/>
      <c r="U33" s="618"/>
    </row>
    <row r="34" spans="1:21">
      <c r="A34" s="482" t="s">
        <v>483</v>
      </c>
      <c r="B34" s="483" t="s">
        <v>484</v>
      </c>
      <c r="C34" s="513">
        <v>9020</v>
      </c>
      <c r="D34" s="472" t="s">
        <v>423</v>
      </c>
      <c r="E34" s="473">
        <v>0.02</v>
      </c>
      <c r="F34" s="476" t="s">
        <v>400</v>
      </c>
      <c r="G34" s="477">
        <f t="shared" si="2"/>
        <v>0.02</v>
      </c>
      <c r="H34" s="631" t="s">
        <v>339</v>
      </c>
      <c r="I34" s="508">
        <f t="shared" si="3"/>
        <v>0.31780000000000003</v>
      </c>
      <c r="J34" s="486">
        <v>84604</v>
      </c>
      <c r="K34" s="487">
        <v>141234</v>
      </c>
      <c r="L34" s="573"/>
      <c r="M34" s="574"/>
      <c r="R34" s="618"/>
      <c r="S34" s="618"/>
      <c r="T34" s="618"/>
      <c r="U34" s="618"/>
    </row>
    <row r="35" spans="1:21">
      <c r="A35" s="482" t="s">
        <v>485</v>
      </c>
      <c r="B35" s="483" t="s">
        <v>486</v>
      </c>
      <c r="C35" s="513">
        <v>9020</v>
      </c>
      <c r="D35" s="472" t="s">
        <v>423</v>
      </c>
      <c r="E35" s="473">
        <v>0.02</v>
      </c>
      <c r="F35" s="476" t="s">
        <v>400</v>
      </c>
      <c r="G35" s="477">
        <f t="shared" si="2"/>
        <v>0.02</v>
      </c>
      <c r="H35" s="631" t="s">
        <v>339</v>
      </c>
      <c r="I35" s="508">
        <f t="shared" si="3"/>
        <v>0.31780000000000003</v>
      </c>
      <c r="J35" s="486">
        <v>107542</v>
      </c>
      <c r="K35" s="487">
        <v>176360</v>
      </c>
      <c r="L35" s="573"/>
      <c r="M35" s="574"/>
      <c r="R35" s="618"/>
      <c r="S35" s="618"/>
      <c r="T35" s="618"/>
      <c r="U35" s="618"/>
    </row>
    <row r="36" spans="1:21">
      <c r="A36" s="482" t="s">
        <v>487</v>
      </c>
      <c r="B36" s="483" t="s">
        <v>488</v>
      </c>
      <c r="C36" s="513">
        <v>9030</v>
      </c>
      <c r="D36" s="472" t="s">
        <v>416</v>
      </c>
      <c r="E36" s="473">
        <v>0.02</v>
      </c>
      <c r="F36" s="476" t="s">
        <v>400</v>
      </c>
      <c r="G36" s="477">
        <f t="shared" si="2"/>
        <v>0.02</v>
      </c>
      <c r="H36" s="631" t="s">
        <v>339</v>
      </c>
      <c r="I36" s="508">
        <f t="shared" si="3"/>
        <v>0.31780000000000003</v>
      </c>
      <c r="J36" s="486">
        <v>130007</v>
      </c>
      <c r="K36" s="487">
        <v>179477</v>
      </c>
      <c r="L36" s="573"/>
      <c r="M36" s="574"/>
      <c r="R36" s="618"/>
      <c r="S36" s="618"/>
      <c r="T36" s="618"/>
      <c r="U36" s="618"/>
    </row>
    <row r="37" spans="1:21">
      <c r="A37" s="482" t="s">
        <v>489</v>
      </c>
      <c r="B37" s="483" t="s">
        <v>490</v>
      </c>
      <c r="C37" s="513">
        <v>9020</v>
      </c>
      <c r="D37" s="472" t="s">
        <v>423</v>
      </c>
      <c r="E37" s="473">
        <v>0.02</v>
      </c>
      <c r="F37" s="476" t="s">
        <v>400</v>
      </c>
      <c r="G37" s="477">
        <f t="shared" si="2"/>
        <v>0.02</v>
      </c>
      <c r="H37" s="631" t="s">
        <v>339</v>
      </c>
      <c r="I37" s="508">
        <f t="shared" si="3"/>
        <v>0.31780000000000003</v>
      </c>
      <c r="J37" s="486">
        <v>107542</v>
      </c>
      <c r="K37" s="487">
        <v>176360</v>
      </c>
      <c r="L37" s="573"/>
      <c r="M37" s="574"/>
      <c r="R37" s="618"/>
      <c r="S37" s="618"/>
      <c r="T37" s="618"/>
      <c r="U37" s="618"/>
    </row>
    <row r="38" spans="1:21">
      <c r="A38" s="482" t="s">
        <v>491</v>
      </c>
      <c r="B38" s="483" t="s">
        <v>492</v>
      </c>
      <c r="C38" s="513">
        <v>9020</v>
      </c>
      <c r="D38" s="472" t="s">
        <v>423</v>
      </c>
      <c r="E38" s="473">
        <v>0.02</v>
      </c>
      <c r="F38" s="476" t="s">
        <v>400</v>
      </c>
      <c r="G38" s="477">
        <f t="shared" si="2"/>
        <v>0.02</v>
      </c>
      <c r="H38" s="631" t="s">
        <v>339</v>
      </c>
      <c r="I38" s="508">
        <f t="shared" si="3"/>
        <v>0.31780000000000003</v>
      </c>
      <c r="J38" s="486">
        <v>84604</v>
      </c>
      <c r="K38" s="487">
        <v>155336</v>
      </c>
      <c r="L38" s="573"/>
      <c r="M38" s="574"/>
      <c r="R38" s="618"/>
      <c r="S38" s="618"/>
      <c r="T38" s="618"/>
      <c r="U38" s="618"/>
    </row>
    <row r="39" spans="1:21">
      <c r="A39" s="471" t="s">
        <v>493</v>
      </c>
      <c r="B39" s="483" t="s">
        <v>494</v>
      </c>
      <c r="C39" s="513">
        <v>9140</v>
      </c>
      <c r="D39" s="472" t="s">
        <v>495</v>
      </c>
      <c r="E39" s="474">
        <v>0</v>
      </c>
      <c r="F39" s="476" t="s">
        <v>400</v>
      </c>
      <c r="G39" s="477">
        <f t="shared" si="2"/>
        <v>0.02</v>
      </c>
      <c r="H39" s="631" t="s">
        <v>339</v>
      </c>
      <c r="I39" s="508">
        <f t="shared" si="3"/>
        <v>0.31780000000000003</v>
      </c>
      <c r="J39" s="486">
        <v>4630</v>
      </c>
      <c r="K39" s="487">
        <v>4630</v>
      </c>
      <c r="L39" s="573"/>
      <c r="M39" s="574"/>
      <c r="R39" s="618"/>
      <c r="S39" s="618"/>
      <c r="T39" s="618"/>
      <c r="U39" s="618"/>
    </row>
    <row r="40" spans="1:21">
      <c r="A40" s="471" t="s">
        <v>496</v>
      </c>
      <c r="B40" s="483" t="s">
        <v>497</v>
      </c>
      <c r="C40" s="513">
        <v>9140</v>
      </c>
      <c r="D40" s="472" t="s">
        <v>495</v>
      </c>
      <c r="E40" s="474">
        <v>0</v>
      </c>
      <c r="F40" s="476" t="s">
        <v>400</v>
      </c>
      <c r="G40" s="477">
        <f t="shared" si="2"/>
        <v>0.02</v>
      </c>
      <c r="H40" s="631" t="s">
        <v>339</v>
      </c>
      <c r="I40" s="508">
        <f t="shared" si="3"/>
        <v>0.31780000000000003</v>
      </c>
      <c r="J40" s="486">
        <v>6877</v>
      </c>
      <c r="K40" s="487">
        <v>6877</v>
      </c>
      <c r="L40" s="573"/>
      <c r="M40" s="574"/>
      <c r="R40" s="618"/>
      <c r="S40" s="618"/>
      <c r="T40" s="618"/>
      <c r="U40" s="618"/>
    </row>
    <row r="41" spans="1:21">
      <c r="A41" s="482" t="s">
        <v>498</v>
      </c>
      <c r="B41" s="483" t="s">
        <v>499</v>
      </c>
      <c r="C41" s="513">
        <v>9030</v>
      </c>
      <c r="D41" s="472" t="s">
        <v>416</v>
      </c>
      <c r="E41" s="473">
        <v>0.02</v>
      </c>
      <c r="F41" s="476" t="s">
        <v>400</v>
      </c>
      <c r="G41" s="477">
        <f t="shared" si="2"/>
        <v>0.02</v>
      </c>
      <c r="H41" s="631" t="s">
        <v>339</v>
      </c>
      <c r="I41" s="508">
        <f t="shared" si="3"/>
        <v>0.31780000000000003</v>
      </c>
      <c r="J41" s="486">
        <v>85688</v>
      </c>
      <c r="K41" s="487">
        <v>117926</v>
      </c>
      <c r="L41" s="573"/>
      <c r="M41" s="574"/>
      <c r="R41" s="618"/>
      <c r="S41" s="618"/>
      <c r="T41" s="618"/>
      <c r="U41" s="618"/>
    </row>
    <row r="42" spans="1:21">
      <c r="A42" s="482" t="s">
        <v>500</v>
      </c>
      <c r="B42" s="483" t="s">
        <v>501</v>
      </c>
      <c r="C42" s="513">
        <v>9030</v>
      </c>
      <c r="D42" s="472" t="s">
        <v>416</v>
      </c>
      <c r="E42" s="473">
        <v>0.02</v>
      </c>
      <c r="F42" s="476" t="s">
        <v>400</v>
      </c>
      <c r="G42" s="477">
        <f t="shared" si="2"/>
        <v>0.02</v>
      </c>
      <c r="H42" s="631" t="s">
        <v>339</v>
      </c>
      <c r="I42" s="508">
        <f t="shared" si="3"/>
        <v>0.31780000000000003</v>
      </c>
      <c r="J42" s="486">
        <v>107532</v>
      </c>
      <c r="K42" s="487">
        <v>176352</v>
      </c>
      <c r="L42" s="573"/>
      <c r="M42" s="574"/>
      <c r="R42" s="618"/>
      <c r="S42" s="618"/>
      <c r="T42" s="618"/>
      <c r="U42" s="618"/>
    </row>
    <row r="43" spans="1:21">
      <c r="A43" s="482" t="s">
        <v>502</v>
      </c>
      <c r="B43" s="483" t="s">
        <v>503</v>
      </c>
      <c r="C43" s="513">
        <v>9145</v>
      </c>
      <c r="D43" s="472" t="s">
        <v>504</v>
      </c>
      <c r="E43" s="473">
        <v>0.04</v>
      </c>
      <c r="F43" s="476" t="s">
        <v>400</v>
      </c>
      <c r="G43" s="477">
        <f t="shared" si="2"/>
        <v>0.02</v>
      </c>
      <c r="H43" s="631" t="s">
        <v>376</v>
      </c>
      <c r="I43" s="508">
        <f t="shared" si="3"/>
        <v>0.30249999999999999</v>
      </c>
      <c r="J43" s="486">
        <v>102837</v>
      </c>
      <c r="K43" s="487">
        <v>167405</v>
      </c>
      <c r="L43" s="573"/>
      <c r="M43" s="574"/>
      <c r="R43" s="618"/>
      <c r="S43" s="618"/>
      <c r="T43" s="618"/>
      <c r="U43" s="618"/>
    </row>
    <row r="44" spans="1:21">
      <c r="A44" s="482" t="s">
        <v>505</v>
      </c>
      <c r="B44" s="483" t="s">
        <v>506</v>
      </c>
      <c r="C44" s="513">
        <v>9030</v>
      </c>
      <c r="D44" s="472" t="s">
        <v>416</v>
      </c>
      <c r="E44" s="473">
        <v>0.02</v>
      </c>
      <c r="F44" s="476" t="s">
        <v>400</v>
      </c>
      <c r="G44" s="477">
        <f t="shared" si="2"/>
        <v>0.02</v>
      </c>
      <c r="H44" s="631" t="s">
        <v>339</v>
      </c>
      <c r="I44" s="508">
        <f t="shared" si="3"/>
        <v>0.31780000000000003</v>
      </c>
      <c r="J44" s="486">
        <v>84604</v>
      </c>
      <c r="K44" s="487">
        <v>129167</v>
      </c>
      <c r="L44" s="573"/>
      <c r="M44" s="574"/>
      <c r="R44" s="618"/>
      <c r="S44" s="618"/>
      <c r="T44" s="618"/>
      <c r="U44" s="618"/>
    </row>
    <row r="45" spans="1:21">
      <c r="A45" s="482" t="s">
        <v>507</v>
      </c>
      <c r="B45" s="483" t="s">
        <v>508</v>
      </c>
      <c r="C45" s="513">
        <v>9030</v>
      </c>
      <c r="D45" s="472" t="s">
        <v>416</v>
      </c>
      <c r="E45" s="473">
        <v>0.02</v>
      </c>
      <c r="F45" s="476" t="s">
        <v>400</v>
      </c>
      <c r="G45" s="477">
        <f t="shared" si="2"/>
        <v>0.02</v>
      </c>
      <c r="H45" s="631" t="s">
        <v>339</v>
      </c>
      <c r="I45" s="508">
        <f t="shared" si="3"/>
        <v>0.31780000000000003</v>
      </c>
      <c r="J45" s="486">
        <v>84604</v>
      </c>
      <c r="K45" s="487">
        <v>141234</v>
      </c>
      <c r="L45" s="573"/>
      <c r="M45" s="574"/>
      <c r="R45" s="618"/>
      <c r="S45" s="618"/>
      <c r="T45" s="618"/>
      <c r="U45" s="618"/>
    </row>
    <row r="46" spans="1:21">
      <c r="A46" s="482" t="s">
        <v>509</v>
      </c>
      <c r="B46" s="483" t="s">
        <v>510</v>
      </c>
      <c r="C46" s="513">
        <v>9020</v>
      </c>
      <c r="D46" s="472" t="s">
        <v>423</v>
      </c>
      <c r="E46" s="473">
        <v>0.02</v>
      </c>
      <c r="F46" s="476" t="s">
        <v>400</v>
      </c>
      <c r="G46" s="477">
        <f t="shared" si="2"/>
        <v>0.02</v>
      </c>
      <c r="H46" s="631" t="s">
        <v>339</v>
      </c>
      <c r="I46" s="508">
        <f t="shared" si="3"/>
        <v>0.31780000000000003</v>
      </c>
      <c r="J46" s="486">
        <v>84604</v>
      </c>
      <c r="K46" s="487">
        <v>129167</v>
      </c>
      <c r="L46" s="573"/>
      <c r="M46" s="574"/>
      <c r="R46" s="618"/>
      <c r="S46" s="618"/>
      <c r="T46" s="618"/>
      <c r="U46" s="618"/>
    </row>
    <row r="47" spans="1:21">
      <c r="A47" s="482" t="s">
        <v>511</v>
      </c>
      <c r="B47" s="483" t="s">
        <v>512</v>
      </c>
      <c r="C47" s="513">
        <v>9131</v>
      </c>
      <c r="D47" s="472" t="s">
        <v>461</v>
      </c>
      <c r="E47" s="473">
        <v>0.02</v>
      </c>
      <c r="F47" s="476" t="s">
        <v>400</v>
      </c>
      <c r="G47" s="477">
        <f t="shared" si="2"/>
        <v>0.02</v>
      </c>
      <c r="H47" s="631" t="s">
        <v>339</v>
      </c>
      <c r="I47" s="508">
        <f t="shared" si="3"/>
        <v>0.31780000000000003</v>
      </c>
      <c r="J47" s="486">
        <v>116312</v>
      </c>
      <c r="K47" s="487">
        <v>169389</v>
      </c>
      <c r="L47" s="573"/>
      <c r="M47" s="574"/>
      <c r="R47" s="618"/>
      <c r="S47" s="618"/>
      <c r="T47" s="618"/>
      <c r="U47" s="618"/>
    </row>
    <row r="48" spans="1:21">
      <c r="A48" s="482" t="s">
        <v>513</v>
      </c>
      <c r="B48" s="483" t="s">
        <v>514</v>
      </c>
      <c r="C48" s="513">
        <v>9131</v>
      </c>
      <c r="D48" s="472" t="s">
        <v>461</v>
      </c>
      <c r="E48" s="473">
        <v>0.02</v>
      </c>
      <c r="F48" s="476" t="s">
        <v>400</v>
      </c>
      <c r="G48" s="477">
        <f t="shared" si="2"/>
        <v>0.02</v>
      </c>
      <c r="H48" s="631" t="s">
        <v>339</v>
      </c>
      <c r="I48" s="508">
        <f t="shared" si="3"/>
        <v>0.31780000000000003</v>
      </c>
      <c r="J48" s="486">
        <v>73554</v>
      </c>
      <c r="K48" s="487">
        <v>100714</v>
      </c>
      <c r="L48" s="573"/>
      <c r="M48" s="574"/>
      <c r="R48" s="618"/>
      <c r="S48" s="618"/>
      <c r="T48" s="618"/>
      <c r="U48" s="618"/>
    </row>
    <row r="49" spans="1:21">
      <c r="A49" s="482" t="s">
        <v>515</v>
      </c>
      <c r="B49" s="483" t="s">
        <v>516</v>
      </c>
      <c r="C49" s="513">
        <v>9020</v>
      </c>
      <c r="D49" s="472" t="s">
        <v>423</v>
      </c>
      <c r="E49" s="473">
        <v>0.02</v>
      </c>
      <c r="F49" s="476" t="s">
        <v>400</v>
      </c>
      <c r="G49" s="477">
        <f t="shared" si="2"/>
        <v>0.02</v>
      </c>
      <c r="H49" s="631" t="s">
        <v>339</v>
      </c>
      <c r="I49" s="508">
        <f t="shared" si="3"/>
        <v>0.31780000000000003</v>
      </c>
      <c r="J49" s="486">
        <v>84604</v>
      </c>
      <c r="K49" s="487">
        <v>141234</v>
      </c>
      <c r="L49" s="573"/>
      <c r="M49" s="574"/>
      <c r="R49" s="618"/>
      <c r="S49" s="618"/>
      <c r="T49" s="618"/>
      <c r="U49" s="618"/>
    </row>
    <row r="50" spans="1:21">
      <c r="A50" s="482" t="s">
        <v>66</v>
      </c>
      <c r="B50" s="483" t="s">
        <v>517</v>
      </c>
      <c r="C50" s="513">
        <v>9020</v>
      </c>
      <c r="D50" s="472" t="s">
        <v>423</v>
      </c>
      <c r="E50" s="473">
        <v>0.02</v>
      </c>
      <c r="F50" s="476" t="s">
        <v>400</v>
      </c>
      <c r="G50" s="477">
        <f t="shared" si="2"/>
        <v>0.02</v>
      </c>
      <c r="H50" s="631" t="s">
        <v>339</v>
      </c>
      <c r="I50" s="508">
        <f t="shared" si="3"/>
        <v>0.31780000000000003</v>
      </c>
      <c r="J50" s="486">
        <v>107542</v>
      </c>
      <c r="K50" s="487">
        <v>176360</v>
      </c>
      <c r="L50" s="573"/>
      <c r="M50" s="574"/>
      <c r="R50" s="618"/>
      <c r="S50" s="618"/>
      <c r="T50" s="618"/>
      <c r="U50" s="618"/>
    </row>
    <row r="51" spans="1:21">
      <c r="A51" s="482" t="s">
        <v>518</v>
      </c>
      <c r="B51" s="483" t="s">
        <v>519</v>
      </c>
      <c r="C51" s="513">
        <v>9030</v>
      </c>
      <c r="D51" s="472" t="s">
        <v>416</v>
      </c>
      <c r="E51" s="473">
        <v>0.02</v>
      </c>
      <c r="F51" s="476" t="s">
        <v>400</v>
      </c>
      <c r="G51" s="477">
        <f t="shared" si="2"/>
        <v>0.02</v>
      </c>
      <c r="H51" s="631" t="s">
        <v>339</v>
      </c>
      <c r="I51" s="508">
        <f t="shared" si="3"/>
        <v>0.31780000000000003</v>
      </c>
      <c r="J51" s="486">
        <v>68542</v>
      </c>
      <c r="K51" s="487">
        <v>102698</v>
      </c>
      <c r="L51" s="573"/>
      <c r="M51" s="574"/>
      <c r="R51" s="618"/>
      <c r="S51" s="618"/>
      <c r="T51" s="618"/>
      <c r="U51" s="618"/>
    </row>
    <row r="52" spans="1:21">
      <c r="A52" s="482" t="s">
        <v>520</v>
      </c>
      <c r="B52" s="483" t="s">
        <v>521</v>
      </c>
      <c r="C52" s="513">
        <v>9030</v>
      </c>
      <c r="D52" s="472" t="s">
        <v>416</v>
      </c>
      <c r="E52" s="473">
        <v>0.02</v>
      </c>
      <c r="F52" s="476" t="s">
        <v>400</v>
      </c>
      <c r="G52" s="477">
        <f t="shared" si="2"/>
        <v>0.02</v>
      </c>
      <c r="H52" s="631" t="s">
        <v>339</v>
      </c>
      <c r="I52" s="508">
        <f t="shared" si="3"/>
        <v>0.31780000000000003</v>
      </c>
      <c r="J52" s="486">
        <v>68542</v>
      </c>
      <c r="K52" s="487">
        <v>102698</v>
      </c>
      <c r="L52" s="573"/>
      <c r="M52" s="574"/>
      <c r="R52" s="618"/>
      <c r="S52" s="618"/>
      <c r="T52" s="618"/>
      <c r="U52" s="618"/>
    </row>
    <row r="53" spans="1:21">
      <c r="A53" s="482" t="s">
        <v>522</v>
      </c>
      <c r="B53" s="483" t="s">
        <v>523</v>
      </c>
      <c r="C53" s="513">
        <v>9020</v>
      </c>
      <c r="D53" s="472" t="s">
        <v>423</v>
      </c>
      <c r="E53" s="473">
        <v>0.02</v>
      </c>
      <c r="F53" s="476" t="s">
        <v>400</v>
      </c>
      <c r="G53" s="477">
        <f t="shared" si="2"/>
        <v>0.02</v>
      </c>
      <c r="H53" s="631" t="s">
        <v>339</v>
      </c>
      <c r="I53" s="508">
        <f t="shared" si="3"/>
        <v>0.31780000000000003</v>
      </c>
      <c r="J53" s="486">
        <v>107542</v>
      </c>
      <c r="K53" s="487">
        <v>176360</v>
      </c>
      <c r="L53" s="573"/>
      <c r="M53" s="574"/>
      <c r="R53" s="618"/>
      <c r="S53" s="618"/>
      <c r="T53" s="618"/>
      <c r="U53" s="618"/>
    </row>
    <row r="54" spans="1:21">
      <c r="A54" s="482" t="s">
        <v>524</v>
      </c>
      <c r="B54" s="483" t="s">
        <v>525</v>
      </c>
      <c r="C54" s="513">
        <v>9030</v>
      </c>
      <c r="D54" s="472" t="s">
        <v>416</v>
      </c>
      <c r="E54" s="473">
        <v>0.02</v>
      </c>
      <c r="F54" s="476" t="s">
        <v>400</v>
      </c>
      <c r="G54" s="477">
        <f t="shared" si="2"/>
        <v>0.02</v>
      </c>
      <c r="H54" s="631" t="s">
        <v>339</v>
      </c>
      <c r="I54" s="508">
        <f t="shared" si="3"/>
        <v>0.31780000000000003</v>
      </c>
      <c r="J54" s="486">
        <v>84604</v>
      </c>
      <c r="K54" s="487">
        <v>141234</v>
      </c>
      <c r="L54" s="573"/>
      <c r="M54" s="574"/>
      <c r="R54" s="618"/>
      <c r="S54" s="618"/>
      <c r="T54" s="618"/>
      <c r="U54" s="618"/>
    </row>
    <row r="55" spans="1:21">
      <c r="A55" s="482" t="s">
        <v>526</v>
      </c>
      <c r="B55" s="483" t="s">
        <v>527</v>
      </c>
      <c r="C55" s="513">
        <v>9130</v>
      </c>
      <c r="D55" s="472" t="s">
        <v>412</v>
      </c>
      <c r="E55" s="473">
        <v>0.02</v>
      </c>
      <c r="F55" s="476" t="s">
        <v>400</v>
      </c>
      <c r="G55" s="477">
        <f t="shared" si="2"/>
        <v>0.02</v>
      </c>
      <c r="H55" s="631" t="s">
        <v>339</v>
      </c>
      <c r="I55" s="508">
        <f t="shared" si="3"/>
        <v>0.31780000000000003</v>
      </c>
      <c r="J55" s="486">
        <v>154876</v>
      </c>
      <c r="K55" s="487">
        <v>222939</v>
      </c>
      <c r="L55" s="573"/>
      <c r="M55" s="574"/>
      <c r="R55" s="618"/>
      <c r="S55" s="618"/>
      <c r="T55" s="618"/>
      <c r="U55" s="618"/>
    </row>
    <row r="56" spans="1:21">
      <c r="A56" s="482" t="s">
        <v>528</v>
      </c>
      <c r="B56" s="483" t="s">
        <v>529</v>
      </c>
      <c r="C56" s="513">
        <v>9130</v>
      </c>
      <c r="D56" s="472" t="s">
        <v>412</v>
      </c>
      <c r="E56" s="473">
        <v>0.02</v>
      </c>
      <c r="F56" s="476" t="s">
        <v>400</v>
      </c>
      <c r="G56" s="477">
        <f t="shared" si="2"/>
        <v>0.02</v>
      </c>
      <c r="H56" s="631" t="s">
        <v>339</v>
      </c>
      <c r="I56" s="508">
        <f t="shared" si="3"/>
        <v>0.31780000000000003</v>
      </c>
      <c r="J56" s="486">
        <v>90695</v>
      </c>
      <c r="K56" s="487">
        <v>141051</v>
      </c>
      <c r="L56" s="573"/>
      <c r="M56" s="574"/>
      <c r="R56" s="618"/>
      <c r="S56" s="618"/>
      <c r="T56" s="618"/>
      <c r="U56" s="618"/>
    </row>
    <row r="57" spans="1:21">
      <c r="A57" s="482" t="s">
        <v>530</v>
      </c>
      <c r="B57" s="483" t="s">
        <v>531</v>
      </c>
      <c r="C57" s="513">
        <v>9145</v>
      </c>
      <c r="D57" s="472" t="s">
        <v>504</v>
      </c>
      <c r="E57" s="473">
        <v>0.04</v>
      </c>
      <c r="F57" s="476" t="s">
        <v>400</v>
      </c>
      <c r="G57" s="477">
        <f t="shared" si="2"/>
        <v>0.02</v>
      </c>
      <c r="H57" s="631" t="s">
        <v>376</v>
      </c>
      <c r="I57" s="508">
        <f t="shared" si="3"/>
        <v>0.30249999999999999</v>
      </c>
      <c r="J57" s="486">
        <v>179755</v>
      </c>
      <c r="K57" s="487">
        <v>287914</v>
      </c>
      <c r="L57" s="573"/>
      <c r="M57" s="574"/>
      <c r="R57" s="618"/>
      <c r="S57" s="618"/>
      <c r="T57" s="618"/>
      <c r="U57" s="618"/>
    </row>
    <row r="58" spans="1:21">
      <c r="A58" s="482" t="s">
        <v>532</v>
      </c>
      <c r="B58" s="483" t="s">
        <v>533</v>
      </c>
      <c r="C58" s="513">
        <v>9145</v>
      </c>
      <c r="D58" s="472" t="s">
        <v>504</v>
      </c>
      <c r="E58" s="473">
        <v>0.04</v>
      </c>
      <c r="F58" s="476" t="s">
        <v>400</v>
      </c>
      <c r="G58" s="477">
        <f t="shared" si="2"/>
        <v>0.02</v>
      </c>
      <c r="H58" s="631" t="s">
        <v>339</v>
      </c>
      <c r="I58" s="508">
        <f t="shared" si="3"/>
        <v>0.31780000000000003</v>
      </c>
      <c r="J58" s="486">
        <v>106882</v>
      </c>
      <c r="K58" s="487">
        <v>168033</v>
      </c>
      <c r="L58" s="573"/>
      <c r="M58" s="574"/>
      <c r="R58" s="618"/>
      <c r="S58" s="618"/>
      <c r="T58" s="618"/>
      <c r="U58" s="618"/>
    </row>
    <row r="59" spans="1:21">
      <c r="A59" s="471" t="s">
        <v>534</v>
      </c>
      <c r="B59" s="483" t="s">
        <v>535</v>
      </c>
      <c r="C59" s="513">
        <v>9140</v>
      </c>
      <c r="D59" s="472" t="s">
        <v>495</v>
      </c>
      <c r="E59" s="474">
        <v>0</v>
      </c>
      <c r="F59" s="476" t="s">
        <v>400</v>
      </c>
      <c r="G59" s="477">
        <f t="shared" si="2"/>
        <v>0.02</v>
      </c>
      <c r="H59" s="631" t="s">
        <v>339</v>
      </c>
      <c r="I59" s="508">
        <f t="shared" si="3"/>
        <v>0.31780000000000003</v>
      </c>
      <c r="J59" s="486">
        <v>11140</v>
      </c>
      <c r="K59" s="487">
        <v>11140</v>
      </c>
      <c r="L59" s="573"/>
      <c r="M59" s="574"/>
      <c r="R59" s="618"/>
      <c r="S59" s="618"/>
      <c r="T59" s="618"/>
      <c r="U59" s="618"/>
    </row>
    <row r="60" spans="1:21">
      <c r="A60" s="482" t="s">
        <v>536</v>
      </c>
      <c r="B60" s="483" t="s">
        <v>537</v>
      </c>
      <c r="C60" s="513">
        <v>9145</v>
      </c>
      <c r="D60" s="472" t="s">
        <v>504</v>
      </c>
      <c r="E60" s="473">
        <v>0.04</v>
      </c>
      <c r="F60" s="476" t="s">
        <v>400</v>
      </c>
      <c r="G60" s="477">
        <f t="shared" si="2"/>
        <v>0.02</v>
      </c>
      <c r="H60" s="631" t="s">
        <v>339</v>
      </c>
      <c r="I60" s="508">
        <f t="shared" si="3"/>
        <v>0.31780000000000003</v>
      </c>
      <c r="J60" s="486">
        <v>106882</v>
      </c>
      <c r="K60" s="487">
        <v>168033</v>
      </c>
      <c r="L60" s="573"/>
      <c r="M60" s="574"/>
      <c r="R60" s="618"/>
      <c r="S60" s="618"/>
      <c r="T60" s="618"/>
      <c r="U60" s="618"/>
    </row>
    <row r="61" spans="1:21">
      <c r="A61" s="471" t="s">
        <v>538</v>
      </c>
      <c r="B61" s="483" t="s">
        <v>539</v>
      </c>
      <c r="C61" s="513">
        <v>9140</v>
      </c>
      <c r="D61" s="472" t="s">
        <v>495</v>
      </c>
      <c r="E61" s="474">
        <v>0</v>
      </c>
      <c r="F61" s="476" t="s">
        <v>400</v>
      </c>
      <c r="G61" s="477">
        <f t="shared" si="2"/>
        <v>0.02</v>
      </c>
      <c r="H61" s="631" t="s">
        <v>339</v>
      </c>
      <c r="I61" s="508">
        <f t="shared" si="3"/>
        <v>0.31780000000000003</v>
      </c>
      <c r="J61" s="486">
        <v>11140</v>
      </c>
      <c r="K61" s="487">
        <v>11140</v>
      </c>
      <c r="L61" s="573"/>
      <c r="M61" s="574"/>
      <c r="R61" s="618"/>
      <c r="S61" s="618"/>
      <c r="T61" s="618"/>
      <c r="U61" s="618"/>
    </row>
    <row r="62" spans="1:21">
      <c r="A62" s="482" t="s">
        <v>540</v>
      </c>
      <c r="B62" s="483" t="s">
        <v>541</v>
      </c>
      <c r="C62" s="513">
        <v>9030</v>
      </c>
      <c r="D62" s="472" t="s">
        <v>416</v>
      </c>
      <c r="E62" s="473">
        <v>0.02</v>
      </c>
      <c r="F62" s="476" t="s">
        <v>400</v>
      </c>
      <c r="G62" s="477">
        <f t="shared" si="2"/>
        <v>0.02</v>
      </c>
      <c r="H62" s="631" t="s">
        <v>339</v>
      </c>
      <c r="I62" s="508">
        <f t="shared" si="3"/>
        <v>0.31780000000000003</v>
      </c>
      <c r="J62" s="486">
        <v>84604</v>
      </c>
      <c r="K62" s="487">
        <v>129167</v>
      </c>
      <c r="L62" s="573"/>
      <c r="M62" s="574"/>
      <c r="R62" s="618"/>
      <c r="S62" s="618"/>
      <c r="T62" s="618"/>
      <c r="U62" s="618"/>
    </row>
    <row r="63" spans="1:21">
      <c r="A63" s="482" t="s">
        <v>542</v>
      </c>
      <c r="B63" s="483" t="s">
        <v>543</v>
      </c>
      <c r="C63" s="513">
        <v>9030</v>
      </c>
      <c r="D63" s="472" t="s">
        <v>416</v>
      </c>
      <c r="E63" s="473">
        <v>0.02</v>
      </c>
      <c r="F63" s="476" t="s">
        <v>400</v>
      </c>
      <c r="G63" s="477">
        <f t="shared" si="2"/>
        <v>0.02</v>
      </c>
      <c r="H63" s="631" t="s">
        <v>339</v>
      </c>
      <c r="I63" s="508">
        <f t="shared" si="3"/>
        <v>0.31780000000000003</v>
      </c>
      <c r="J63" s="486">
        <v>84511</v>
      </c>
      <c r="K63" s="487">
        <v>129187</v>
      </c>
      <c r="L63" s="573"/>
      <c r="M63" s="574"/>
      <c r="R63" s="618"/>
      <c r="S63" s="618"/>
      <c r="T63" s="618"/>
      <c r="U63" s="618"/>
    </row>
    <row r="64" spans="1:21">
      <c r="A64" s="482" t="s">
        <v>544</v>
      </c>
      <c r="B64" s="483" t="s">
        <v>545</v>
      </c>
      <c r="C64" s="513">
        <v>9030</v>
      </c>
      <c r="D64" s="472" t="s">
        <v>416</v>
      </c>
      <c r="E64" s="473">
        <v>0.02</v>
      </c>
      <c r="F64" s="476" t="s">
        <v>400</v>
      </c>
      <c r="G64" s="477">
        <f t="shared" si="2"/>
        <v>0.02</v>
      </c>
      <c r="H64" s="631" t="s">
        <v>339</v>
      </c>
      <c r="I64" s="508">
        <f t="shared" si="3"/>
        <v>0.31780000000000003</v>
      </c>
      <c r="J64" s="486">
        <v>84511</v>
      </c>
      <c r="K64" s="487">
        <v>129187</v>
      </c>
      <c r="L64" s="573"/>
      <c r="M64" s="574"/>
      <c r="R64" s="618"/>
      <c r="S64" s="618"/>
      <c r="T64" s="618"/>
      <c r="U64" s="618"/>
    </row>
    <row r="65" spans="1:21">
      <c r="A65" s="482" t="s">
        <v>546</v>
      </c>
      <c r="B65" s="483" t="s">
        <v>547</v>
      </c>
      <c r="C65" s="513">
        <v>9030</v>
      </c>
      <c r="D65" s="472" t="s">
        <v>416</v>
      </c>
      <c r="E65" s="473">
        <v>0.02</v>
      </c>
      <c r="F65" s="476" t="s">
        <v>400</v>
      </c>
      <c r="G65" s="477">
        <f t="shared" si="2"/>
        <v>0.02</v>
      </c>
      <c r="H65" s="631" t="s">
        <v>339</v>
      </c>
      <c r="I65" s="508">
        <f t="shared" si="3"/>
        <v>0.31780000000000003</v>
      </c>
      <c r="J65" s="486">
        <v>84604</v>
      </c>
      <c r="K65" s="487">
        <v>129167</v>
      </c>
      <c r="L65" s="573"/>
      <c r="M65" s="574"/>
      <c r="R65" s="618"/>
      <c r="S65" s="618"/>
      <c r="T65" s="618"/>
      <c r="U65" s="618"/>
    </row>
    <row r="66" spans="1:21">
      <c r="A66" s="482" t="s">
        <v>548</v>
      </c>
      <c r="B66" s="483" t="s">
        <v>549</v>
      </c>
      <c r="C66" s="513">
        <v>9000</v>
      </c>
      <c r="D66" s="472" t="s">
        <v>550</v>
      </c>
      <c r="E66" s="473">
        <v>0.02</v>
      </c>
      <c r="F66" s="476" t="s">
        <v>400</v>
      </c>
      <c r="G66" s="477">
        <f t="shared" si="2"/>
        <v>0.02</v>
      </c>
      <c r="H66" s="631" t="s">
        <v>339</v>
      </c>
      <c r="I66" s="508">
        <f t="shared" si="3"/>
        <v>0.31780000000000003</v>
      </c>
      <c r="J66" s="486">
        <v>114951</v>
      </c>
      <c r="K66" s="487">
        <v>150859</v>
      </c>
      <c r="L66" s="573"/>
      <c r="M66" s="574"/>
      <c r="R66" s="618"/>
      <c r="S66" s="618"/>
      <c r="T66" s="618"/>
      <c r="U66" s="618"/>
    </row>
    <row r="67" spans="1:21">
      <c r="A67" s="482" t="s">
        <v>551</v>
      </c>
      <c r="B67" s="483" t="s">
        <v>552</v>
      </c>
      <c r="C67" s="513">
        <v>9020</v>
      </c>
      <c r="D67" s="472" t="s">
        <v>423</v>
      </c>
      <c r="E67" s="473">
        <v>0.02</v>
      </c>
      <c r="F67" s="476" t="s">
        <v>400</v>
      </c>
      <c r="G67" s="477">
        <f t="shared" ref="G67:G130" si="4">_xlfn.XLOOKUP(F67,$N$3:$N$18,$O$3:$O$18,"not found",0,1)</f>
        <v>0.02</v>
      </c>
      <c r="H67" s="631" t="s">
        <v>339</v>
      </c>
      <c r="I67" s="508">
        <f t="shared" ref="I67:I130" si="5">VLOOKUP(H67,Fringe.Rates,2,FALSE)</f>
        <v>0.31780000000000003</v>
      </c>
      <c r="J67" s="486">
        <v>84604</v>
      </c>
      <c r="K67" s="487">
        <v>141234</v>
      </c>
      <c r="L67" s="573"/>
      <c r="M67" s="574"/>
      <c r="R67" s="618"/>
      <c r="S67" s="618"/>
      <c r="T67" s="618"/>
      <c r="U67" s="618"/>
    </row>
    <row r="68" spans="1:21">
      <c r="A68" s="482" t="s">
        <v>553</v>
      </c>
      <c r="B68" s="483" t="s">
        <v>554</v>
      </c>
      <c r="C68" s="513">
        <v>9030</v>
      </c>
      <c r="D68" s="472" t="s">
        <v>416</v>
      </c>
      <c r="E68" s="473">
        <v>0.02</v>
      </c>
      <c r="F68" s="476" t="s">
        <v>400</v>
      </c>
      <c r="G68" s="477">
        <f t="shared" si="4"/>
        <v>0.02</v>
      </c>
      <c r="H68" s="631" t="s">
        <v>339</v>
      </c>
      <c r="I68" s="508">
        <f t="shared" si="5"/>
        <v>0.31780000000000003</v>
      </c>
      <c r="J68" s="486">
        <v>84604</v>
      </c>
      <c r="K68" s="487">
        <v>141234</v>
      </c>
      <c r="L68" s="573"/>
      <c r="M68" s="574"/>
      <c r="R68" s="618"/>
      <c r="S68" s="618"/>
      <c r="T68" s="618"/>
      <c r="U68" s="618"/>
    </row>
    <row r="69" spans="1:21">
      <c r="A69" s="482" t="s">
        <v>555</v>
      </c>
      <c r="B69" s="483" t="s">
        <v>556</v>
      </c>
      <c r="C69" s="513">
        <v>9000</v>
      </c>
      <c r="D69" s="472" t="s">
        <v>550</v>
      </c>
      <c r="E69" s="473">
        <v>0.02</v>
      </c>
      <c r="F69" s="476" t="s">
        <v>400</v>
      </c>
      <c r="G69" s="477">
        <f t="shared" si="4"/>
        <v>0.02</v>
      </c>
      <c r="H69" s="631" t="s">
        <v>339</v>
      </c>
      <c r="I69" s="508">
        <f t="shared" si="5"/>
        <v>0.31780000000000003</v>
      </c>
      <c r="J69" s="486">
        <v>149682</v>
      </c>
      <c r="K69" s="487">
        <v>174860</v>
      </c>
      <c r="L69" s="573"/>
      <c r="M69" s="574"/>
      <c r="R69" s="618"/>
      <c r="S69" s="618"/>
      <c r="T69" s="618"/>
      <c r="U69" s="618"/>
    </row>
    <row r="70" spans="1:21">
      <c r="A70" s="482" t="s">
        <v>557</v>
      </c>
      <c r="B70" s="483" t="s">
        <v>558</v>
      </c>
      <c r="C70" s="513">
        <v>9000</v>
      </c>
      <c r="D70" s="472" t="s">
        <v>550</v>
      </c>
      <c r="E70" s="473">
        <v>0.02</v>
      </c>
      <c r="F70" s="476" t="s">
        <v>400</v>
      </c>
      <c r="G70" s="477">
        <f t="shared" si="4"/>
        <v>0.02</v>
      </c>
      <c r="H70" s="631" t="s">
        <v>339</v>
      </c>
      <c r="I70" s="508">
        <f t="shared" si="5"/>
        <v>0.31780000000000003</v>
      </c>
      <c r="J70" s="486">
        <v>99855</v>
      </c>
      <c r="K70" s="487">
        <v>149783</v>
      </c>
      <c r="L70" s="573"/>
      <c r="M70" s="574"/>
      <c r="R70" s="618"/>
      <c r="S70" s="618"/>
      <c r="T70" s="618"/>
      <c r="U70" s="618"/>
    </row>
    <row r="71" spans="1:21">
      <c r="A71" s="482" t="s">
        <v>559</v>
      </c>
      <c r="B71" s="483" t="s">
        <v>560</v>
      </c>
      <c r="C71" s="513">
        <v>9145</v>
      </c>
      <c r="D71" s="472" t="s">
        <v>504</v>
      </c>
      <c r="E71" s="473">
        <v>0.04</v>
      </c>
      <c r="F71" s="476" t="s">
        <v>400</v>
      </c>
      <c r="G71" s="477">
        <f t="shared" si="4"/>
        <v>0.02</v>
      </c>
      <c r="H71" s="631" t="s">
        <v>339</v>
      </c>
      <c r="I71" s="508">
        <f t="shared" si="5"/>
        <v>0.31780000000000003</v>
      </c>
      <c r="J71" s="486">
        <v>104884</v>
      </c>
      <c r="K71" s="487">
        <v>170741</v>
      </c>
      <c r="L71" s="573"/>
      <c r="M71" s="574"/>
      <c r="R71" s="618"/>
      <c r="S71" s="618"/>
      <c r="T71" s="618"/>
      <c r="U71" s="618"/>
    </row>
    <row r="72" spans="1:21">
      <c r="A72" s="482" t="s">
        <v>561</v>
      </c>
      <c r="B72" s="483" t="s">
        <v>562</v>
      </c>
      <c r="C72" s="513">
        <v>9145</v>
      </c>
      <c r="D72" s="472" t="s">
        <v>504</v>
      </c>
      <c r="E72" s="473">
        <v>0.04</v>
      </c>
      <c r="F72" s="476" t="s">
        <v>400</v>
      </c>
      <c r="G72" s="477">
        <f t="shared" si="4"/>
        <v>0.02</v>
      </c>
      <c r="H72" s="631" t="s">
        <v>339</v>
      </c>
      <c r="I72" s="508">
        <f t="shared" si="5"/>
        <v>0.31780000000000003</v>
      </c>
      <c r="J72" s="486">
        <v>108996</v>
      </c>
      <c r="K72" s="487">
        <v>171395</v>
      </c>
      <c r="L72" s="573"/>
      <c r="M72" s="574"/>
      <c r="R72" s="618"/>
      <c r="S72" s="618"/>
      <c r="T72" s="618"/>
      <c r="U72" s="618"/>
    </row>
    <row r="73" spans="1:21">
      <c r="A73" s="482" t="s">
        <v>563</v>
      </c>
      <c r="B73" s="483" t="s">
        <v>564</v>
      </c>
      <c r="C73" s="513">
        <v>9145</v>
      </c>
      <c r="D73" s="472" t="s">
        <v>504</v>
      </c>
      <c r="E73" s="473">
        <v>0.04</v>
      </c>
      <c r="F73" s="476" t="s">
        <v>400</v>
      </c>
      <c r="G73" s="477">
        <f t="shared" si="4"/>
        <v>0.02</v>
      </c>
      <c r="H73" s="631" t="s">
        <v>339</v>
      </c>
      <c r="I73" s="508">
        <f t="shared" si="5"/>
        <v>0.31780000000000003</v>
      </c>
      <c r="J73" s="486">
        <v>108996</v>
      </c>
      <c r="K73" s="487">
        <v>171395</v>
      </c>
      <c r="L73" s="573"/>
      <c r="M73" s="574"/>
      <c r="R73" s="618"/>
      <c r="S73" s="618"/>
      <c r="T73" s="618"/>
      <c r="U73" s="618"/>
    </row>
    <row r="74" spans="1:21">
      <c r="A74" s="482" t="s">
        <v>565</v>
      </c>
      <c r="B74" s="483" t="s">
        <v>566</v>
      </c>
      <c r="C74" s="513">
        <v>9002</v>
      </c>
      <c r="D74" s="472" t="s">
        <v>433</v>
      </c>
      <c r="E74" s="473">
        <v>0.02</v>
      </c>
      <c r="F74" s="476" t="s">
        <v>400</v>
      </c>
      <c r="G74" s="477">
        <f t="shared" si="4"/>
        <v>0.02</v>
      </c>
      <c r="H74" s="631" t="s">
        <v>339</v>
      </c>
      <c r="I74" s="508">
        <f t="shared" si="5"/>
        <v>0.31780000000000003</v>
      </c>
      <c r="J74" s="486">
        <v>76935</v>
      </c>
      <c r="K74" s="487">
        <v>107476</v>
      </c>
      <c r="L74" s="573"/>
      <c r="M74" s="574"/>
      <c r="R74" s="618"/>
      <c r="S74" s="618"/>
      <c r="T74" s="618"/>
      <c r="U74" s="618"/>
    </row>
    <row r="75" spans="1:21">
      <c r="A75" s="482" t="s">
        <v>567</v>
      </c>
      <c r="B75" s="483" t="s">
        <v>568</v>
      </c>
      <c r="C75" s="513">
        <v>9000</v>
      </c>
      <c r="D75" s="472" t="s">
        <v>550</v>
      </c>
      <c r="E75" s="473">
        <v>0.02</v>
      </c>
      <c r="F75" s="476" t="s">
        <v>400</v>
      </c>
      <c r="G75" s="477">
        <f t="shared" si="4"/>
        <v>0.02</v>
      </c>
      <c r="H75" s="631" t="s">
        <v>339</v>
      </c>
      <c r="I75" s="508">
        <f t="shared" si="5"/>
        <v>0.31780000000000003</v>
      </c>
      <c r="J75" s="486">
        <v>76935</v>
      </c>
      <c r="K75" s="487">
        <v>107476</v>
      </c>
      <c r="L75" s="573"/>
      <c r="M75" s="574"/>
      <c r="R75" s="618"/>
      <c r="S75" s="618"/>
      <c r="T75" s="618"/>
      <c r="U75" s="618"/>
    </row>
    <row r="76" spans="1:21">
      <c r="A76" s="482" t="s">
        <v>569</v>
      </c>
      <c r="B76" s="483" t="s">
        <v>570</v>
      </c>
      <c r="C76" s="513">
        <v>9000</v>
      </c>
      <c r="D76" s="472" t="s">
        <v>550</v>
      </c>
      <c r="E76" s="473">
        <v>0.02</v>
      </c>
      <c r="F76" s="476" t="s">
        <v>400</v>
      </c>
      <c r="G76" s="477">
        <f t="shared" si="4"/>
        <v>0.02</v>
      </c>
      <c r="H76" s="631" t="s">
        <v>339</v>
      </c>
      <c r="I76" s="508">
        <f t="shared" si="5"/>
        <v>0.31780000000000003</v>
      </c>
      <c r="J76" s="486">
        <v>76935</v>
      </c>
      <c r="K76" s="487">
        <v>107476</v>
      </c>
      <c r="L76" s="573"/>
      <c r="M76" s="574"/>
      <c r="R76" s="618"/>
      <c r="S76" s="618"/>
      <c r="T76" s="618"/>
      <c r="U76" s="618"/>
    </row>
    <row r="77" spans="1:21">
      <c r="A77" s="482" t="s">
        <v>571</v>
      </c>
      <c r="B77" s="483" t="s">
        <v>572</v>
      </c>
      <c r="C77" s="513">
        <v>9002</v>
      </c>
      <c r="D77" s="472" t="s">
        <v>433</v>
      </c>
      <c r="E77" s="473">
        <v>0.02</v>
      </c>
      <c r="F77" s="476" t="s">
        <v>400</v>
      </c>
      <c r="G77" s="477">
        <f t="shared" si="4"/>
        <v>0.02</v>
      </c>
      <c r="H77" s="631" t="s">
        <v>339</v>
      </c>
      <c r="I77" s="508">
        <f t="shared" si="5"/>
        <v>0.31780000000000003</v>
      </c>
      <c r="J77" s="486">
        <v>76935</v>
      </c>
      <c r="K77" s="487">
        <v>107476</v>
      </c>
      <c r="L77" s="573"/>
      <c r="M77" s="574"/>
      <c r="R77" s="618"/>
      <c r="S77" s="618"/>
      <c r="T77" s="618"/>
      <c r="U77" s="618"/>
    </row>
    <row r="78" spans="1:21">
      <c r="A78" s="482" t="s">
        <v>573</v>
      </c>
      <c r="B78" s="483" t="s">
        <v>574</v>
      </c>
      <c r="C78" s="513">
        <v>9002</v>
      </c>
      <c r="D78" s="472" t="s">
        <v>433</v>
      </c>
      <c r="E78" s="473">
        <v>0.02</v>
      </c>
      <c r="F78" s="476" t="s">
        <v>400</v>
      </c>
      <c r="G78" s="477">
        <f t="shared" si="4"/>
        <v>0.02</v>
      </c>
      <c r="H78" s="631" t="s">
        <v>339</v>
      </c>
      <c r="I78" s="508">
        <f t="shared" si="5"/>
        <v>0.31780000000000003</v>
      </c>
      <c r="J78" s="486">
        <v>76935</v>
      </c>
      <c r="K78" s="487">
        <v>107476</v>
      </c>
      <c r="L78" s="573"/>
      <c r="M78" s="574"/>
      <c r="R78" s="618"/>
      <c r="S78" s="618"/>
      <c r="T78" s="618"/>
      <c r="U78" s="618"/>
    </row>
    <row r="79" spans="1:21">
      <c r="A79" s="482" t="s">
        <v>76</v>
      </c>
      <c r="B79" s="483" t="s">
        <v>575</v>
      </c>
      <c r="C79" s="513">
        <v>9000</v>
      </c>
      <c r="D79" s="472" t="s">
        <v>550</v>
      </c>
      <c r="E79" s="473">
        <v>0.02</v>
      </c>
      <c r="F79" s="476" t="s">
        <v>400</v>
      </c>
      <c r="G79" s="477">
        <f t="shared" si="4"/>
        <v>0.02</v>
      </c>
      <c r="H79" s="631" t="s">
        <v>339</v>
      </c>
      <c r="I79" s="508">
        <f t="shared" si="5"/>
        <v>0.31780000000000003</v>
      </c>
      <c r="J79" s="486">
        <v>76935</v>
      </c>
      <c r="K79" s="487">
        <v>107476</v>
      </c>
      <c r="L79" s="573"/>
      <c r="M79" s="574"/>
      <c r="R79" s="618"/>
      <c r="S79" s="618"/>
      <c r="T79" s="618"/>
      <c r="U79" s="618"/>
    </row>
    <row r="80" spans="1:21">
      <c r="A80" s="482" t="s">
        <v>576</v>
      </c>
      <c r="B80" s="483" t="s">
        <v>577</v>
      </c>
      <c r="C80" s="513">
        <v>9000</v>
      </c>
      <c r="D80" s="472" t="s">
        <v>550</v>
      </c>
      <c r="E80" s="473">
        <v>0.02</v>
      </c>
      <c r="F80" s="476" t="s">
        <v>400</v>
      </c>
      <c r="G80" s="477">
        <f t="shared" si="4"/>
        <v>0.02</v>
      </c>
      <c r="H80" s="631" t="s">
        <v>339</v>
      </c>
      <c r="I80" s="508">
        <f t="shared" si="5"/>
        <v>0.31780000000000003</v>
      </c>
      <c r="J80" s="486">
        <v>76935</v>
      </c>
      <c r="K80" s="487">
        <v>107476</v>
      </c>
      <c r="L80" s="573"/>
      <c r="M80" s="574"/>
      <c r="R80" s="618"/>
      <c r="S80" s="618"/>
      <c r="T80" s="618"/>
      <c r="U80" s="618"/>
    </row>
    <row r="81" spans="1:21">
      <c r="A81" s="482" t="s">
        <v>578</v>
      </c>
      <c r="B81" s="483" t="s">
        <v>579</v>
      </c>
      <c r="C81" s="513">
        <v>9000</v>
      </c>
      <c r="D81" s="472" t="s">
        <v>550</v>
      </c>
      <c r="E81" s="473">
        <v>0.02</v>
      </c>
      <c r="F81" s="476" t="s">
        <v>400</v>
      </c>
      <c r="G81" s="477">
        <f t="shared" si="4"/>
        <v>0.02</v>
      </c>
      <c r="H81" s="631" t="s">
        <v>339</v>
      </c>
      <c r="I81" s="508">
        <f t="shared" si="5"/>
        <v>0.31780000000000003</v>
      </c>
      <c r="J81" s="486">
        <v>76935</v>
      </c>
      <c r="K81" s="487">
        <v>107476</v>
      </c>
      <c r="L81" s="573"/>
      <c r="M81" s="574"/>
      <c r="R81" s="618"/>
      <c r="S81" s="618"/>
      <c r="T81" s="618"/>
      <c r="U81" s="618"/>
    </row>
    <row r="82" spans="1:21">
      <c r="A82" s="482" t="s">
        <v>580</v>
      </c>
      <c r="B82" s="483" t="s">
        <v>581</v>
      </c>
      <c r="C82" s="513">
        <v>9002</v>
      </c>
      <c r="D82" s="472" t="s">
        <v>433</v>
      </c>
      <c r="E82" s="473">
        <v>0.02</v>
      </c>
      <c r="F82" s="476" t="s">
        <v>400</v>
      </c>
      <c r="G82" s="477">
        <f t="shared" si="4"/>
        <v>0.02</v>
      </c>
      <c r="H82" s="631" t="s">
        <v>339</v>
      </c>
      <c r="I82" s="508">
        <f t="shared" si="5"/>
        <v>0.31780000000000003</v>
      </c>
      <c r="J82" s="486">
        <v>76935</v>
      </c>
      <c r="K82" s="487">
        <v>107476</v>
      </c>
      <c r="L82" s="573"/>
      <c r="M82" s="574"/>
      <c r="R82" s="618"/>
      <c r="S82" s="618"/>
      <c r="T82" s="618"/>
      <c r="U82" s="618"/>
    </row>
    <row r="83" spans="1:21">
      <c r="A83" s="482" t="s">
        <v>582</v>
      </c>
      <c r="B83" s="483" t="s">
        <v>583</v>
      </c>
      <c r="C83" s="513">
        <v>9000</v>
      </c>
      <c r="D83" s="472" t="s">
        <v>550</v>
      </c>
      <c r="E83" s="473">
        <v>0.02</v>
      </c>
      <c r="F83" s="476" t="s">
        <v>400</v>
      </c>
      <c r="G83" s="477">
        <f t="shared" si="4"/>
        <v>0.02</v>
      </c>
      <c r="H83" s="631" t="s">
        <v>339</v>
      </c>
      <c r="I83" s="508">
        <f t="shared" si="5"/>
        <v>0.31780000000000003</v>
      </c>
      <c r="J83" s="486">
        <v>76935</v>
      </c>
      <c r="K83" s="487">
        <v>107476</v>
      </c>
      <c r="L83" s="573"/>
      <c r="M83" s="574"/>
      <c r="R83" s="618"/>
      <c r="S83" s="618"/>
      <c r="T83" s="618"/>
      <c r="U83" s="618"/>
    </row>
    <row r="84" spans="1:21">
      <c r="A84" s="482" t="s">
        <v>584</v>
      </c>
      <c r="B84" s="483" t="s">
        <v>585</v>
      </c>
      <c r="C84" s="513">
        <v>9002</v>
      </c>
      <c r="D84" s="472" t="s">
        <v>433</v>
      </c>
      <c r="E84" s="473">
        <v>0.02</v>
      </c>
      <c r="F84" s="476" t="s">
        <v>400</v>
      </c>
      <c r="G84" s="477">
        <f t="shared" si="4"/>
        <v>0.02</v>
      </c>
      <c r="H84" s="631" t="s">
        <v>339</v>
      </c>
      <c r="I84" s="508">
        <f t="shared" si="5"/>
        <v>0.31780000000000003</v>
      </c>
      <c r="J84" s="486">
        <v>76935</v>
      </c>
      <c r="K84" s="487">
        <v>107476</v>
      </c>
      <c r="L84" s="573"/>
      <c r="M84" s="574"/>
      <c r="R84" s="618"/>
      <c r="S84" s="618"/>
      <c r="T84" s="618"/>
      <c r="U84" s="618"/>
    </row>
    <row r="85" spans="1:21">
      <c r="A85" s="482" t="s">
        <v>586</v>
      </c>
      <c r="B85" s="483" t="s">
        <v>587</v>
      </c>
      <c r="C85" s="513">
        <v>9000</v>
      </c>
      <c r="D85" s="472" t="s">
        <v>550</v>
      </c>
      <c r="E85" s="473">
        <v>0.02</v>
      </c>
      <c r="F85" s="476" t="s">
        <v>400</v>
      </c>
      <c r="G85" s="477">
        <f t="shared" si="4"/>
        <v>0.02</v>
      </c>
      <c r="H85" s="631" t="s">
        <v>339</v>
      </c>
      <c r="I85" s="508">
        <f t="shared" si="5"/>
        <v>0.31780000000000003</v>
      </c>
      <c r="J85" s="486">
        <v>76935</v>
      </c>
      <c r="K85" s="487">
        <v>107476</v>
      </c>
      <c r="L85" s="573"/>
      <c r="M85" s="574"/>
      <c r="R85" s="618"/>
      <c r="S85" s="618"/>
      <c r="T85" s="618"/>
      <c r="U85" s="618"/>
    </row>
    <row r="86" spans="1:21">
      <c r="A86" s="482" t="s">
        <v>588</v>
      </c>
      <c r="B86" s="483" t="s">
        <v>589</v>
      </c>
      <c r="C86" s="513">
        <v>9000</v>
      </c>
      <c r="D86" s="472" t="s">
        <v>550</v>
      </c>
      <c r="E86" s="473">
        <v>0.02</v>
      </c>
      <c r="F86" s="476" t="s">
        <v>400</v>
      </c>
      <c r="G86" s="477">
        <f t="shared" si="4"/>
        <v>0.02</v>
      </c>
      <c r="H86" s="631" t="s">
        <v>339</v>
      </c>
      <c r="I86" s="508">
        <f t="shared" si="5"/>
        <v>0.31780000000000003</v>
      </c>
      <c r="J86" s="486">
        <v>76935</v>
      </c>
      <c r="K86" s="487">
        <v>107476</v>
      </c>
      <c r="L86" s="573"/>
      <c r="M86" s="574"/>
      <c r="R86" s="618"/>
      <c r="S86" s="618"/>
      <c r="T86" s="618"/>
      <c r="U86" s="618"/>
    </row>
    <row r="87" spans="1:21">
      <c r="A87" s="482" t="s">
        <v>590</v>
      </c>
      <c r="B87" s="483" t="s">
        <v>591</v>
      </c>
      <c r="C87" s="513">
        <v>9000</v>
      </c>
      <c r="D87" s="472" t="s">
        <v>550</v>
      </c>
      <c r="E87" s="473">
        <v>0.02</v>
      </c>
      <c r="F87" s="476" t="s">
        <v>400</v>
      </c>
      <c r="G87" s="477">
        <f t="shared" si="4"/>
        <v>0.02</v>
      </c>
      <c r="H87" s="631" t="s">
        <v>339</v>
      </c>
      <c r="I87" s="508">
        <f t="shared" si="5"/>
        <v>0.31780000000000003</v>
      </c>
      <c r="J87" s="486">
        <v>76935</v>
      </c>
      <c r="K87" s="487">
        <v>107476</v>
      </c>
      <c r="L87" s="573"/>
      <c r="M87" s="574"/>
      <c r="R87" s="618"/>
      <c r="S87" s="618"/>
      <c r="T87" s="618"/>
      <c r="U87" s="618"/>
    </row>
    <row r="88" spans="1:21">
      <c r="A88" s="482" t="s">
        <v>592</v>
      </c>
      <c r="B88" s="483" t="s">
        <v>593</v>
      </c>
      <c r="C88" s="513">
        <v>9000</v>
      </c>
      <c r="D88" s="472" t="s">
        <v>550</v>
      </c>
      <c r="E88" s="473">
        <v>0.02</v>
      </c>
      <c r="F88" s="476" t="s">
        <v>400</v>
      </c>
      <c r="G88" s="477">
        <f t="shared" si="4"/>
        <v>0.02</v>
      </c>
      <c r="H88" s="631" t="s">
        <v>339</v>
      </c>
      <c r="I88" s="508">
        <f t="shared" si="5"/>
        <v>0.31780000000000003</v>
      </c>
      <c r="J88" s="486">
        <v>76935</v>
      </c>
      <c r="K88" s="487">
        <v>107476</v>
      </c>
      <c r="L88" s="573"/>
      <c r="M88" s="574"/>
      <c r="R88" s="618"/>
      <c r="S88" s="618"/>
      <c r="T88" s="618"/>
      <c r="U88" s="618"/>
    </row>
    <row r="89" spans="1:21">
      <c r="A89" s="482" t="s">
        <v>594</v>
      </c>
      <c r="B89" s="483" t="s">
        <v>595</v>
      </c>
      <c r="C89" s="513">
        <v>9002</v>
      </c>
      <c r="D89" s="472" t="s">
        <v>433</v>
      </c>
      <c r="E89" s="473">
        <v>0.02</v>
      </c>
      <c r="F89" s="476" t="s">
        <v>400</v>
      </c>
      <c r="G89" s="477">
        <f t="shared" si="4"/>
        <v>0.02</v>
      </c>
      <c r="H89" s="631" t="s">
        <v>339</v>
      </c>
      <c r="I89" s="508">
        <f t="shared" si="5"/>
        <v>0.31780000000000003</v>
      </c>
      <c r="J89" s="486">
        <v>76935</v>
      </c>
      <c r="K89" s="487">
        <v>107476</v>
      </c>
      <c r="L89" s="573"/>
      <c r="M89" s="574"/>
      <c r="R89" s="618"/>
      <c r="S89" s="618"/>
      <c r="T89" s="618"/>
      <c r="U89" s="618"/>
    </row>
    <row r="90" spans="1:21">
      <c r="A90" s="482" t="s">
        <v>596</v>
      </c>
      <c r="B90" s="483" t="s">
        <v>597</v>
      </c>
      <c r="C90" s="513">
        <v>9000</v>
      </c>
      <c r="D90" s="472" t="s">
        <v>550</v>
      </c>
      <c r="E90" s="473">
        <v>0.02</v>
      </c>
      <c r="F90" s="476" t="s">
        <v>400</v>
      </c>
      <c r="G90" s="477">
        <f t="shared" si="4"/>
        <v>0.02</v>
      </c>
      <c r="H90" s="631" t="s">
        <v>339</v>
      </c>
      <c r="I90" s="508">
        <f t="shared" si="5"/>
        <v>0.31780000000000003</v>
      </c>
      <c r="J90" s="486">
        <v>66562</v>
      </c>
      <c r="K90" s="487">
        <v>93138</v>
      </c>
      <c r="L90" s="573"/>
      <c r="M90" s="574"/>
      <c r="R90" s="618"/>
      <c r="S90" s="618"/>
      <c r="T90" s="618"/>
      <c r="U90" s="618"/>
    </row>
    <row r="91" spans="1:21">
      <c r="A91" s="482" t="s">
        <v>598</v>
      </c>
      <c r="B91" s="483" t="s">
        <v>599</v>
      </c>
      <c r="C91" s="513">
        <v>9000</v>
      </c>
      <c r="D91" s="472" t="s">
        <v>550</v>
      </c>
      <c r="E91" s="473">
        <v>0.02</v>
      </c>
      <c r="F91" s="476" t="s">
        <v>400</v>
      </c>
      <c r="G91" s="477">
        <f t="shared" si="4"/>
        <v>0.02</v>
      </c>
      <c r="H91" s="631" t="s">
        <v>339</v>
      </c>
      <c r="I91" s="508">
        <f t="shared" si="5"/>
        <v>0.31780000000000003</v>
      </c>
      <c r="J91" s="486">
        <v>66560</v>
      </c>
      <c r="K91" s="487">
        <v>93136</v>
      </c>
      <c r="L91" s="573"/>
      <c r="M91" s="574"/>
      <c r="R91" s="618"/>
      <c r="S91" s="618"/>
      <c r="T91" s="618"/>
      <c r="U91" s="618"/>
    </row>
    <row r="92" spans="1:21">
      <c r="A92" s="482" t="s">
        <v>600</v>
      </c>
      <c r="B92" s="483" t="s">
        <v>601</v>
      </c>
      <c r="C92" s="513">
        <v>9000</v>
      </c>
      <c r="D92" s="472" t="s">
        <v>550</v>
      </c>
      <c r="E92" s="473">
        <v>0.02</v>
      </c>
      <c r="F92" s="476" t="s">
        <v>400</v>
      </c>
      <c r="G92" s="477">
        <f t="shared" si="4"/>
        <v>0.02</v>
      </c>
      <c r="H92" s="631" t="s">
        <v>339</v>
      </c>
      <c r="I92" s="508">
        <f t="shared" si="5"/>
        <v>0.31780000000000003</v>
      </c>
      <c r="J92" s="486">
        <v>66562</v>
      </c>
      <c r="K92" s="487">
        <v>93138</v>
      </c>
      <c r="L92" s="573"/>
      <c r="M92" s="574"/>
      <c r="R92" s="618"/>
      <c r="S92" s="618"/>
      <c r="T92" s="618"/>
      <c r="U92" s="618"/>
    </row>
    <row r="93" spans="1:21">
      <c r="A93" s="482" t="s">
        <v>602</v>
      </c>
      <c r="B93" s="483" t="s">
        <v>603</v>
      </c>
      <c r="C93" s="513">
        <v>9000</v>
      </c>
      <c r="D93" s="472" t="s">
        <v>550</v>
      </c>
      <c r="E93" s="473">
        <v>0.02</v>
      </c>
      <c r="F93" s="476" t="s">
        <v>400</v>
      </c>
      <c r="G93" s="477">
        <f t="shared" si="4"/>
        <v>0.02</v>
      </c>
      <c r="H93" s="631" t="s">
        <v>339</v>
      </c>
      <c r="I93" s="508">
        <f t="shared" si="5"/>
        <v>0.31780000000000003</v>
      </c>
      <c r="J93" s="486">
        <v>66560</v>
      </c>
      <c r="K93" s="487">
        <v>93136</v>
      </c>
      <c r="L93" s="573"/>
      <c r="M93" s="574"/>
      <c r="R93" s="618"/>
      <c r="S93" s="618"/>
      <c r="T93" s="618"/>
      <c r="U93" s="618"/>
    </row>
    <row r="94" spans="1:21">
      <c r="A94" s="482" t="s">
        <v>604</v>
      </c>
      <c r="B94" s="483" t="s">
        <v>605</v>
      </c>
      <c r="C94" s="513">
        <v>9000</v>
      </c>
      <c r="D94" s="472" t="s">
        <v>550</v>
      </c>
      <c r="E94" s="473">
        <v>0.02</v>
      </c>
      <c r="F94" s="476" t="s">
        <v>400</v>
      </c>
      <c r="G94" s="477">
        <f t="shared" si="4"/>
        <v>0.02</v>
      </c>
      <c r="H94" s="631" t="s">
        <v>339</v>
      </c>
      <c r="I94" s="508">
        <f t="shared" si="5"/>
        <v>0.31780000000000003</v>
      </c>
      <c r="J94" s="486">
        <v>66562</v>
      </c>
      <c r="K94" s="487">
        <v>93138</v>
      </c>
      <c r="L94" s="573"/>
      <c r="M94" s="574"/>
      <c r="R94" s="618"/>
      <c r="S94" s="618"/>
      <c r="T94" s="618"/>
      <c r="U94" s="618"/>
    </row>
    <row r="95" spans="1:21">
      <c r="A95" s="482" t="s">
        <v>606</v>
      </c>
      <c r="B95" s="483" t="s">
        <v>607</v>
      </c>
      <c r="C95" s="513">
        <v>9000</v>
      </c>
      <c r="D95" s="472" t="s">
        <v>550</v>
      </c>
      <c r="E95" s="473">
        <v>0.02</v>
      </c>
      <c r="F95" s="476" t="s">
        <v>400</v>
      </c>
      <c r="G95" s="477">
        <f t="shared" si="4"/>
        <v>0.02</v>
      </c>
      <c r="H95" s="631" t="s">
        <v>339</v>
      </c>
      <c r="I95" s="508">
        <f t="shared" si="5"/>
        <v>0.31780000000000003</v>
      </c>
      <c r="J95" s="486">
        <v>66562</v>
      </c>
      <c r="K95" s="487">
        <v>93138</v>
      </c>
      <c r="L95" s="573"/>
      <c r="M95" s="574"/>
      <c r="R95" s="618"/>
      <c r="S95" s="618"/>
      <c r="T95" s="618"/>
      <c r="U95" s="618"/>
    </row>
    <row r="96" spans="1:21">
      <c r="A96" s="482" t="s">
        <v>608</v>
      </c>
      <c r="B96" s="483" t="s">
        <v>609</v>
      </c>
      <c r="C96" s="513">
        <v>9000</v>
      </c>
      <c r="D96" s="472" t="s">
        <v>550</v>
      </c>
      <c r="E96" s="473">
        <v>0.02</v>
      </c>
      <c r="F96" s="476" t="s">
        <v>400</v>
      </c>
      <c r="G96" s="477">
        <f t="shared" si="4"/>
        <v>0.02</v>
      </c>
      <c r="H96" s="631" t="s">
        <v>339</v>
      </c>
      <c r="I96" s="508">
        <f t="shared" si="5"/>
        <v>0.31780000000000003</v>
      </c>
      <c r="J96" s="486">
        <v>66562</v>
      </c>
      <c r="K96" s="487">
        <v>93138</v>
      </c>
      <c r="L96" s="573"/>
      <c r="M96" s="574"/>
      <c r="R96" s="618"/>
      <c r="S96" s="618"/>
      <c r="T96" s="618"/>
      <c r="U96" s="618"/>
    </row>
    <row r="97" spans="1:21">
      <c r="A97" s="482" t="s">
        <v>610</v>
      </c>
      <c r="B97" s="483" t="s">
        <v>611</v>
      </c>
      <c r="C97" s="513">
        <v>9000</v>
      </c>
      <c r="D97" s="472" t="s">
        <v>550</v>
      </c>
      <c r="E97" s="473">
        <v>0.02</v>
      </c>
      <c r="F97" s="476" t="s">
        <v>400</v>
      </c>
      <c r="G97" s="477">
        <f t="shared" si="4"/>
        <v>0.02</v>
      </c>
      <c r="H97" s="631" t="s">
        <v>339</v>
      </c>
      <c r="I97" s="508">
        <f t="shared" si="5"/>
        <v>0.31780000000000003</v>
      </c>
      <c r="J97" s="486">
        <v>66562</v>
      </c>
      <c r="K97" s="487">
        <v>93138</v>
      </c>
      <c r="L97" s="573"/>
      <c r="M97" s="574"/>
      <c r="R97" s="618"/>
      <c r="S97" s="618"/>
      <c r="T97" s="618"/>
      <c r="U97" s="618"/>
    </row>
    <row r="98" spans="1:21">
      <c r="A98" s="482" t="s">
        <v>612</v>
      </c>
      <c r="B98" s="483" t="s">
        <v>613</v>
      </c>
      <c r="C98" s="513">
        <v>9000</v>
      </c>
      <c r="D98" s="472" t="s">
        <v>550</v>
      </c>
      <c r="E98" s="473">
        <v>0.02</v>
      </c>
      <c r="F98" s="476" t="s">
        <v>400</v>
      </c>
      <c r="G98" s="477">
        <f t="shared" si="4"/>
        <v>0.02</v>
      </c>
      <c r="H98" s="631" t="s">
        <v>339</v>
      </c>
      <c r="I98" s="508">
        <f t="shared" si="5"/>
        <v>0.31780000000000003</v>
      </c>
      <c r="J98" s="486">
        <v>66562</v>
      </c>
      <c r="K98" s="487">
        <v>93138</v>
      </c>
      <c r="L98" s="573"/>
      <c r="M98" s="574"/>
      <c r="R98" s="618"/>
      <c r="S98" s="618"/>
      <c r="T98" s="618"/>
      <c r="U98" s="618"/>
    </row>
    <row r="99" spans="1:21">
      <c r="A99" s="482" t="s">
        <v>614</v>
      </c>
      <c r="B99" s="483" t="s">
        <v>615</v>
      </c>
      <c r="C99" s="513">
        <v>9000</v>
      </c>
      <c r="D99" s="472" t="s">
        <v>550</v>
      </c>
      <c r="E99" s="473">
        <v>0.02</v>
      </c>
      <c r="F99" s="476" t="s">
        <v>400</v>
      </c>
      <c r="G99" s="477">
        <f t="shared" si="4"/>
        <v>0.02</v>
      </c>
      <c r="H99" s="631" t="s">
        <v>339</v>
      </c>
      <c r="I99" s="508">
        <f t="shared" si="5"/>
        <v>0.31780000000000003</v>
      </c>
      <c r="J99" s="486">
        <v>66562</v>
      </c>
      <c r="K99" s="487">
        <v>93138</v>
      </c>
      <c r="L99" s="573"/>
      <c r="M99" s="574"/>
      <c r="R99" s="618"/>
      <c r="S99" s="618"/>
      <c r="T99" s="618"/>
      <c r="U99" s="618"/>
    </row>
    <row r="100" spans="1:21">
      <c r="A100" s="482" t="s">
        <v>68</v>
      </c>
      <c r="B100" s="483" t="s">
        <v>616</v>
      </c>
      <c r="C100" s="513">
        <v>9000</v>
      </c>
      <c r="D100" s="472" t="s">
        <v>550</v>
      </c>
      <c r="E100" s="473">
        <v>0.02</v>
      </c>
      <c r="F100" s="476" t="s">
        <v>400</v>
      </c>
      <c r="G100" s="477">
        <f t="shared" si="4"/>
        <v>0.02</v>
      </c>
      <c r="H100" s="631" t="s">
        <v>339</v>
      </c>
      <c r="I100" s="508">
        <f t="shared" si="5"/>
        <v>0.31780000000000003</v>
      </c>
      <c r="J100" s="486">
        <v>66560</v>
      </c>
      <c r="K100" s="487">
        <v>93136</v>
      </c>
      <c r="L100" s="573"/>
      <c r="M100" s="574"/>
      <c r="R100" s="618"/>
      <c r="S100" s="618"/>
      <c r="T100" s="618"/>
      <c r="U100" s="618"/>
    </row>
    <row r="101" spans="1:21">
      <c r="A101" s="482" t="s">
        <v>617</v>
      </c>
      <c r="B101" s="483" t="s">
        <v>618</v>
      </c>
      <c r="C101" s="513">
        <v>9000</v>
      </c>
      <c r="D101" s="472" t="s">
        <v>550</v>
      </c>
      <c r="E101" s="473">
        <v>0.02</v>
      </c>
      <c r="F101" s="476" t="s">
        <v>400</v>
      </c>
      <c r="G101" s="477">
        <f t="shared" si="4"/>
        <v>0.02</v>
      </c>
      <c r="H101" s="631" t="s">
        <v>339</v>
      </c>
      <c r="I101" s="508">
        <f t="shared" si="5"/>
        <v>0.31780000000000003</v>
      </c>
      <c r="J101" s="486">
        <v>66562</v>
      </c>
      <c r="K101" s="487">
        <v>93138</v>
      </c>
      <c r="L101" s="573"/>
      <c r="M101" s="574"/>
      <c r="R101" s="618"/>
      <c r="S101" s="618"/>
      <c r="T101" s="618"/>
      <c r="U101" s="618"/>
    </row>
    <row r="102" spans="1:21">
      <c r="A102" s="482" t="s">
        <v>619</v>
      </c>
      <c r="B102" s="483" t="s">
        <v>620</v>
      </c>
      <c r="C102" s="513">
        <v>9000</v>
      </c>
      <c r="D102" s="472" t="s">
        <v>550</v>
      </c>
      <c r="E102" s="473">
        <v>0.02</v>
      </c>
      <c r="F102" s="476" t="s">
        <v>400</v>
      </c>
      <c r="G102" s="477">
        <f t="shared" si="4"/>
        <v>0.02</v>
      </c>
      <c r="H102" s="631" t="s">
        <v>339</v>
      </c>
      <c r="I102" s="508">
        <f t="shared" si="5"/>
        <v>0.31780000000000003</v>
      </c>
      <c r="J102" s="486">
        <v>66562</v>
      </c>
      <c r="K102" s="487">
        <v>93138</v>
      </c>
      <c r="L102" s="573"/>
      <c r="M102" s="574"/>
      <c r="R102" s="618"/>
      <c r="S102" s="618"/>
      <c r="T102" s="618"/>
      <c r="U102" s="618"/>
    </row>
    <row r="103" spans="1:21">
      <c r="A103" s="482" t="s">
        <v>621</v>
      </c>
      <c r="B103" s="483" t="s">
        <v>622</v>
      </c>
      <c r="C103" s="513">
        <v>9000</v>
      </c>
      <c r="D103" s="472" t="s">
        <v>550</v>
      </c>
      <c r="E103" s="473">
        <v>0.02</v>
      </c>
      <c r="F103" s="476" t="s">
        <v>400</v>
      </c>
      <c r="G103" s="477">
        <f t="shared" si="4"/>
        <v>0.02</v>
      </c>
      <c r="H103" s="631" t="s">
        <v>339</v>
      </c>
      <c r="I103" s="508">
        <f t="shared" si="5"/>
        <v>0.31780000000000003</v>
      </c>
      <c r="J103" s="486">
        <v>66562</v>
      </c>
      <c r="K103" s="487">
        <v>93138</v>
      </c>
      <c r="L103" s="573"/>
      <c r="M103" s="574"/>
      <c r="R103" s="618"/>
      <c r="S103" s="618"/>
      <c r="T103" s="618"/>
      <c r="U103" s="618"/>
    </row>
    <row r="104" spans="1:21">
      <c r="A104" s="482" t="s">
        <v>623</v>
      </c>
      <c r="B104" s="483" t="s">
        <v>624</v>
      </c>
      <c r="C104" s="513">
        <v>9000</v>
      </c>
      <c r="D104" s="472" t="s">
        <v>550</v>
      </c>
      <c r="E104" s="473">
        <v>0.02</v>
      </c>
      <c r="F104" s="476" t="s">
        <v>400</v>
      </c>
      <c r="G104" s="477">
        <f t="shared" si="4"/>
        <v>0.02</v>
      </c>
      <c r="H104" s="631" t="s">
        <v>339</v>
      </c>
      <c r="I104" s="508">
        <f t="shared" si="5"/>
        <v>0.31780000000000003</v>
      </c>
      <c r="J104" s="486">
        <v>66562</v>
      </c>
      <c r="K104" s="487">
        <v>93138</v>
      </c>
      <c r="L104" s="573"/>
      <c r="M104" s="574"/>
      <c r="R104" s="618"/>
      <c r="S104" s="618"/>
      <c r="T104" s="618"/>
      <c r="U104" s="618"/>
    </row>
    <row r="105" spans="1:21">
      <c r="A105" s="482" t="s">
        <v>625</v>
      </c>
      <c r="B105" s="483" t="s">
        <v>626</v>
      </c>
      <c r="C105" s="513">
        <v>9000</v>
      </c>
      <c r="D105" s="472" t="s">
        <v>550</v>
      </c>
      <c r="E105" s="473">
        <v>0.02</v>
      </c>
      <c r="F105" s="476" t="s">
        <v>400</v>
      </c>
      <c r="G105" s="477">
        <f t="shared" si="4"/>
        <v>0.02</v>
      </c>
      <c r="H105" s="631" t="s">
        <v>339</v>
      </c>
      <c r="I105" s="508">
        <f t="shared" si="5"/>
        <v>0.31780000000000003</v>
      </c>
      <c r="J105" s="486">
        <v>66562</v>
      </c>
      <c r="K105" s="487">
        <v>93138</v>
      </c>
      <c r="L105" s="573"/>
      <c r="M105" s="574"/>
      <c r="R105" s="618"/>
      <c r="S105" s="618"/>
      <c r="T105" s="618"/>
      <c r="U105" s="618"/>
    </row>
    <row r="106" spans="1:21">
      <c r="A106" s="482" t="s">
        <v>627</v>
      </c>
      <c r="B106" s="483" t="s">
        <v>628</v>
      </c>
      <c r="C106" s="513">
        <v>9000</v>
      </c>
      <c r="D106" s="472" t="s">
        <v>550</v>
      </c>
      <c r="E106" s="473">
        <v>0.02</v>
      </c>
      <c r="F106" s="476" t="s">
        <v>400</v>
      </c>
      <c r="G106" s="477">
        <f t="shared" si="4"/>
        <v>0.02</v>
      </c>
      <c r="H106" s="631" t="s">
        <v>339</v>
      </c>
      <c r="I106" s="508">
        <f t="shared" si="5"/>
        <v>0.31780000000000003</v>
      </c>
      <c r="J106" s="486">
        <v>66562</v>
      </c>
      <c r="K106" s="487">
        <v>93138</v>
      </c>
      <c r="L106" s="573"/>
      <c r="M106" s="574"/>
      <c r="R106" s="618"/>
      <c r="S106" s="618"/>
      <c r="T106" s="618"/>
      <c r="U106" s="618"/>
    </row>
    <row r="107" spans="1:21">
      <c r="A107" s="482" t="s">
        <v>629</v>
      </c>
      <c r="B107" s="483" t="s">
        <v>630</v>
      </c>
      <c r="C107" s="513">
        <v>9000</v>
      </c>
      <c r="D107" s="472" t="s">
        <v>550</v>
      </c>
      <c r="E107" s="473">
        <v>0.02</v>
      </c>
      <c r="F107" s="476" t="s">
        <v>400</v>
      </c>
      <c r="G107" s="477">
        <f t="shared" si="4"/>
        <v>0.02</v>
      </c>
      <c r="H107" s="631" t="s">
        <v>339</v>
      </c>
      <c r="I107" s="508">
        <f t="shared" si="5"/>
        <v>0.31780000000000003</v>
      </c>
      <c r="J107" s="486">
        <v>66562</v>
      </c>
      <c r="K107" s="487">
        <v>93138</v>
      </c>
      <c r="L107" s="573"/>
      <c r="M107" s="574"/>
      <c r="R107" s="618"/>
      <c r="S107" s="618"/>
      <c r="T107" s="618"/>
      <c r="U107" s="618"/>
    </row>
    <row r="108" spans="1:21">
      <c r="A108" s="482" t="s">
        <v>631</v>
      </c>
      <c r="B108" s="483" t="s">
        <v>632</v>
      </c>
      <c r="C108" s="513">
        <v>9000</v>
      </c>
      <c r="D108" s="472" t="s">
        <v>550</v>
      </c>
      <c r="E108" s="473">
        <v>0.02</v>
      </c>
      <c r="F108" s="476" t="s">
        <v>400</v>
      </c>
      <c r="G108" s="477">
        <f t="shared" si="4"/>
        <v>0.02</v>
      </c>
      <c r="H108" s="631" t="s">
        <v>339</v>
      </c>
      <c r="I108" s="508">
        <f t="shared" si="5"/>
        <v>0.31780000000000003</v>
      </c>
      <c r="J108" s="486">
        <v>66562</v>
      </c>
      <c r="K108" s="487">
        <v>93138</v>
      </c>
      <c r="L108" s="573"/>
      <c r="M108" s="574"/>
      <c r="R108" s="618"/>
      <c r="S108" s="618"/>
      <c r="T108" s="618"/>
      <c r="U108" s="618"/>
    </row>
    <row r="109" spans="1:21">
      <c r="A109" s="482" t="s">
        <v>633</v>
      </c>
      <c r="B109" s="483" t="s">
        <v>634</v>
      </c>
      <c r="C109" s="513">
        <v>9000</v>
      </c>
      <c r="D109" s="472" t="s">
        <v>550</v>
      </c>
      <c r="E109" s="473">
        <v>0.02</v>
      </c>
      <c r="F109" s="476" t="s">
        <v>400</v>
      </c>
      <c r="G109" s="477">
        <f t="shared" si="4"/>
        <v>0.02</v>
      </c>
      <c r="H109" s="631" t="s">
        <v>339</v>
      </c>
      <c r="I109" s="508">
        <f t="shared" si="5"/>
        <v>0.31780000000000003</v>
      </c>
      <c r="J109" s="486">
        <v>66562</v>
      </c>
      <c r="K109" s="487">
        <v>93138</v>
      </c>
      <c r="L109" s="573"/>
      <c r="M109" s="574"/>
      <c r="R109" s="618"/>
      <c r="S109" s="618"/>
      <c r="T109" s="618"/>
      <c r="U109" s="618"/>
    </row>
    <row r="110" spans="1:21">
      <c r="A110" s="482" t="s">
        <v>635</v>
      </c>
      <c r="B110" s="483" t="s">
        <v>636</v>
      </c>
      <c r="C110" s="513">
        <v>9000</v>
      </c>
      <c r="D110" s="472" t="s">
        <v>550</v>
      </c>
      <c r="E110" s="473">
        <v>0.02</v>
      </c>
      <c r="F110" s="476" t="s">
        <v>400</v>
      </c>
      <c r="G110" s="477">
        <f t="shared" si="4"/>
        <v>0.02</v>
      </c>
      <c r="H110" s="631" t="s">
        <v>339</v>
      </c>
      <c r="I110" s="508">
        <f t="shared" si="5"/>
        <v>0.31780000000000003</v>
      </c>
      <c r="J110" s="486">
        <v>66562</v>
      </c>
      <c r="K110" s="487">
        <v>93138</v>
      </c>
      <c r="L110" s="573"/>
      <c r="M110" s="574"/>
      <c r="R110" s="618"/>
      <c r="S110" s="618"/>
      <c r="T110" s="618"/>
      <c r="U110" s="618"/>
    </row>
    <row r="111" spans="1:21">
      <c r="A111" s="482" t="s">
        <v>637</v>
      </c>
      <c r="B111" s="483" t="s">
        <v>638</v>
      </c>
      <c r="C111" s="513">
        <v>9000</v>
      </c>
      <c r="D111" s="472" t="s">
        <v>550</v>
      </c>
      <c r="E111" s="473">
        <v>0.02</v>
      </c>
      <c r="F111" s="476" t="s">
        <v>400</v>
      </c>
      <c r="G111" s="477">
        <f t="shared" si="4"/>
        <v>0.02</v>
      </c>
      <c r="H111" s="631" t="s">
        <v>339</v>
      </c>
      <c r="I111" s="508">
        <f t="shared" si="5"/>
        <v>0.31780000000000003</v>
      </c>
      <c r="J111" s="486">
        <v>66562</v>
      </c>
      <c r="K111" s="487">
        <v>93138</v>
      </c>
      <c r="L111" s="573"/>
      <c r="M111" s="574"/>
      <c r="R111" s="618"/>
      <c r="S111" s="618"/>
      <c r="T111" s="618"/>
      <c r="U111" s="618"/>
    </row>
    <row r="112" spans="1:21">
      <c r="A112" s="482" t="s">
        <v>639</v>
      </c>
      <c r="B112" s="483" t="s">
        <v>640</v>
      </c>
      <c r="C112" s="513">
        <v>9000</v>
      </c>
      <c r="D112" s="472" t="s">
        <v>550</v>
      </c>
      <c r="E112" s="473">
        <v>0.02</v>
      </c>
      <c r="F112" s="476" t="s">
        <v>400</v>
      </c>
      <c r="G112" s="477">
        <f t="shared" si="4"/>
        <v>0.02</v>
      </c>
      <c r="H112" s="631" t="s">
        <v>339</v>
      </c>
      <c r="I112" s="508">
        <f t="shared" si="5"/>
        <v>0.31780000000000003</v>
      </c>
      <c r="J112" s="486">
        <v>66562</v>
      </c>
      <c r="K112" s="487">
        <v>93138</v>
      </c>
      <c r="L112" s="573"/>
      <c r="M112" s="574"/>
      <c r="R112" s="618"/>
      <c r="S112" s="618"/>
      <c r="T112" s="618"/>
      <c r="U112" s="618"/>
    </row>
    <row r="113" spans="1:21">
      <c r="A113" s="482" t="s">
        <v>641</v>
      </c>
      <c r="B113" s="483" t="s">
        <v>642</v>
      </c>
      <c r="C113" s="513">
        <v>9000</v>
      </c>
      <c r="D113" s="472" t="s">
        <v>550</v>
      </c>
      <c r="E113" s="473">
        <v>0.02</v>
      </c>
      <c r="F113" s="476" t="s">
        <v>400</v>
      </c>
      <c r="G113" s="477">
        <f t="shared" si="4"/>
        <v>0.02</v>
      </c>
      <c r="H113" s="631" t="s">
        <v>339</v>
      </c>
      <c r="I113" s="508">
        <f t="shared" si="5"/>
        <v>0.31780000000000003</v>
      </c>
      <c r="J113" s="486">
        <v>66562</v>
      </c>
      <c r="K113" s="487">
        <v>93138</v>
      </c>
      <c r="L113" s="573"/>
      <c r="M113" s="574"/>
      <c r="R113" s="618"/>
      <c r="S113" s="618"/>
      <c r="T113" s="618"/>
      <c r="U113" s="618"/>
    </row>
    <row r="114" spans="1:21">
      <c r="A114" s="482" t="s">
        <v>643</v>
      </c>
      <c r="B114" s="483" t="s">
        <v>644</v>
      </c>
      <c r="C114" s="513">
        <v>9000</v>
      </c>
      <c r="D114" s="472" t="s">
        <v>550</v>
      </c>
      <c r="E114" s="473">
        <v>0.02</v>
      </c>
      <c r="F114" s="476" t="s">
        <v>400</v>
      </c>
      <c r="G114" s="477">
        <f t="shared" si="4"/>
        <v>0.02</v>
      </c>
      <c r="H114" s="631" t="s">
        <v>339</v>
      </c>
      <c r="I114" s="508">
        <f t="shared" si="5"/>
        <v>0.31780000000000003</v>
      </c>
      <c r="J114" s="486">
        <v>66562</v>
      </c>
      <c r="K114" s="487">
        <v>93138</v>
      </c>
      <c r="L114" s="573"/>
      <c r="M114" s="574"/>
      <c r="R114" s="618"/>
      <c r="S114" s="618"/>
      <c r="T114" s="618"/>
      <c r="U114" s="618"/>
    </row>
    <row r="115" spans="1:21">
      <c r="A115" s="482" t="s">
        <v>645</v>
      </c>
      <c r="B115" s="483" t="s">
        <v>646</v>
      </c>
      <c r="C115" s="513">
        <v>9000</v>
      </c>
      <c r="D115" s="472" t="s">
        <v>550</v>
      </c>
      <c r="E115" s="473">
        <v>0.02</v>
      </c>
      <c r="F115" s="476" t="s">
        <v>400</v>
      </c>
      <c r="G115" s="477">
        <f t="shared" si="4"/>
        <v>0.02</v>
      </c>
      <c r="H115" s="631" t="s">
        <v>339</v>
      </c>
      <c r="I115" s="508">
        <f t="shared" si="5"/>
        <v>0.31780000000000003</v>
      </c>
      <c r="J115" s="486">
        <v>84972</v>
      </c>
      <c r="K115" s="487">
        <v>127458</v>
      </c>
      <c r="L115" s="573"/>
      <c r="M115" s="574"/>
      <c r="R115" s="618"/>
      <c r="S115" s="618"/>
      <c r="T115" s="618"/>
      <c r="U115" s="618"/>
    </row>
    <row r="116" spans="1:21">
      <c r="A116" s="482" t="s">
        <v>647</v>
      </c>
      <c r="B116" s="483" t="s">
        <v>648</v>
      </c>
      <c r="C116" s="513">
        <v>9000</v>
      </c>
      <c r="D116" s="472" t="s">
        <v>550</v>
      </c>
      <c r="E116" s="473">
        <v>0.02</v>
      </c>
      <c r="F116" s="476" t="s">
        <v>400</v>
      </c>
      <c r="G116" s="477">
        <f t="shared" si="4"/>
        <v>0.02</v>
      </c>
      <c r="H116" s="631" t="s">
        <v>339</v>
      </c>
      <c r="I116" s="508">
        <f t="shared" si="5"/>
        <v>0.31780000000000003</v>
      </c>
      <c r="J116" s="486">
        <v>61083</v>
      </c>
      <c r="K116" s="487">
        <v>85562</v>
      </c>
      <c r="L116" s="573"/>
      <c r="M116" s="574"/>
      <c r="R116" s="618"/>
      <c r="S116" s="618"/>
      <c r="T116" s="618"/>
      <c r="U116" s="618"/>
    </row>
    <row r="117" spans="1:21">
      <c r="A117" s="482" t="s">
        <v>649</v>
      </c>
      <c r="B117" s="483" t="s">
        <v>650</v>
      </c>
      <c r="C117" s="513">
        <v>9000</v>
      </c>
      <c r="D117" s="472" t="s">
        <v>550</v>
      </c>
      <c r="E117" s="473">
        <v>0.02</v>
      </c>
      <c r="F117" s="476" t="s">
        <v>400</v>
      </c>
      <c r="G117" s="477">
        <f t="shared" si="4"/>
        <v>0.02</v>
      </c>
      <c r="H117" s="631" t="s">
        <v>339</v>
      </c>
      <c r="I117" s="508">
        <f t="shared" si="5"/>
        <v>0.31780000000000003</v>
      </c>
      <c r="J117" s="486">
        <v>61083</v>
      </c>
      <c r="K117" s="487">
        <v>85562</v>
      </c>
      <c r="L117" s="573"/>
      <c r="M117" s="574"/>
      <c r="R117" s="618"/>
      <c r="S117" s="618"/>
      <c r="T117" s="618"/>
      <c r="U117" s="618"/>
    </row>
    <row r="118" spans="1:21">
      <c r="A118" s="482" t="s">
        <v>651</v>
      </c>
      <c r="B118" s="483" t="s">
        <v>652</v>
      </c>
      <c r="C118" s="513">
        <v>9000</v>
      </c>
      <c r="D118" s="472" t="s">
        <v>550</v>
      </c>
      <c r="E118" s="473">
        <v>0.02</v>
      </c>
      <c r="F118" s="476" t="s">
        <v>400</v>
      </c>
      <c r="G118" s="477">
        <f t="shared" si="4"/>
        <v>0.02</v>
      </c>
      <c r="H118" s="631" t="s">
        <v>339</v>
      </c>
      <c r="I118" s="508">
        <f t="shared" si="5"/>
        <v>0.31780000000000003</v>
      </c>
      <c r="J118" s="486">
        <v>61083</v>
      </c>
      <c r="K118" s="487">
        <v>85562</v>
      </c>
      <c r="L118" s="573"/>
      <c r="M118" s="574"/>
      <c r="R118" s="618"/>
      <c r="S118" s="618"/>
      <c r="T118" s="618"/>
      <c r="U118" s="618"/>
    </row>
    <row r="119" spans="1:21">
      <c r="A119" s="482" t="s">
        <v>653</v>
      </c>
      <c r="B119" s="483" t="s">
        <v>654</v>
      </c>
      <c r="C119" s="513">
        <v>9000</v>
      </c>
      <c r="D119" s="472" t="s">
        <v>550</v>
      </c>
      <c r="E119" s="473">
        <v>0.02</v>
      </c>
      <c r="F119" s="476" t="s">
        <v>400</v>
      </c>
      <c r="G119" s="477">
        <f t="shared" si="4"/>
        <v>0.02</v>
      </c>
      <c r="H119" s="631" t="s">
        <v>339</v>
      </c>
      <c r="I119" s="508">
        <f t="shared" si="5"/>
        <v>0.31780000000000003</v>
      </c>
      <c r="J119" s="486">
        <v>61083</v>
      </c>
      <c r="K119" s="487">
        <v>85562</v>
      </c>
      <c r="L119" s="573"/>
      <c r="M119" s="574"/>
      <c r="R119" s="618"/>
      <c r="S119" s="618"/>
      <c r="T119" s="618"/>
      <c r="U119" s="618"/>
    </row>
    <row r="120" spans="1:21">
      <c r="A120" s="482" t="s">
        <v>655</v>
      </c>
      <c r="B120" s="483" t="s">
        <v>656</v>
      </c>
      <c r="C120" s="513">
        <v>9000</v>
      </c>
      <c r="D120" s="472" t="s">
        <v>550</v>
      </c>
      <c r="E120" s="473">
        <v>0.02</v>
      </c>
      <c r="F120" s="476" t="s">
        <v>400</v>
      </c>
      <c r="G120" s="477">
        <f t="shared" si="4"/>
        <v>0.02</v>
      </c>
      <c r="H120" s="631" t="s">
        <v>339</v>
      </c>
      <c r="I120" s="508">
        <f t="shared" si="5"/>
        <v>0.31780000000000003</v>
      </c>
      <c r="J120" s="486">
        <v>61083</v>
      </c>
      <c r="K120" s="487">
        <v>85562</v>
      </c>
      <c r="L120" s="573"/>
      <c r="M120" s="574"/>
      <c r="R120" s="618"/>
      <c r="S120" s="618"/>
      <c r="T120" s="618"/>
      <c r="U120" s="618"/>
    </row>
    <row r="121" spans="1:21">
      <c r="A121" s="482" t="s">
        <v>657</v>
      </c>
      <c r="B121" s="483" t="s">
        <v>658</v>
      </c>
      <c r="C121" s="513">
        <v>9000</v>
      </c>
      <c r="D121" s="472" t="s">
        <v>550</v>
      </c>
      <c r="E121" s="473">
        <v>0.02</v>
      </c>
      <c r="F121" s="476" t="s">
        <v>400</v>
      </c>
      <c r="G121" s="477">
        <f t="shared" si="4"/>
        <v>0.02</v>
      </c>
      <c r="H121" s="631" t="s">
        <v>339</v>
      </c>
      <c r="I121" s="508">
        <f t="shared" si="5"/>
        <v>0.31780000000000003</v>
      </c>
      <c r="J121" s="486">
        <v>71106</v>
      </c>
      <c r="K121" s="487">
        <v>99666</v>
      </c>
      <c r="L121" s="573"/>
      <c r="M121" s="574"/>
      <c r="R121" s="618"/>
      <c r="S121" s="618"/>
      <c r="T121" s="618"/>
      <c r="U121" s="618"/>
    </row>
    <row r="122" spans="1:21">
      <c r="A122" s="482" t="s">
        <v>659</v>
      </c>
      <c r="B122" s="483" t="s">
        <v>660</v>
      </c>
      <c r="C122" s="513">
        <v>9001</v>
      </c>
      <c r="D122" s="472" t="s">
        <v>661</v>
      </c>
      <c r="E122" s="473">
        <v>0.02</v>
      </c>
      <c r="F122" s="476" t="s">
        <v>400</v>
      </c>
      <c r="G122" s="477">
        <f t="shared" si="4"/>
        <v>0.02</v>
      </c>
      <c r="H122" s="631" t="s">
        <v>339</v>
      </c>
      <c r="I122" s="508">
        <f t="shared" si="5"/>
        <v>0.31780000000000003</v>
      </c>
      <c r="J122" s="486">
        <v>61083</v>
      </c>
      <c r="K122" s="487">
        <v>85562</v>
      </c>
      <c r="L122" s="573"/>
      <c r="M122" s="574"/>
      <c r="R122" s="618"/>
      <c r="S122" s="618"/>
      <c r="T122" s="618"/>
      <c r="U122" s="618"/>
    </row>
    <row r="123" spans="1:21">
      <c r="A123" s="482" t="s">
        <v>662</v>
      </c>
      <c r="B123" s="483" t="s">
        <v>663</v>
      </c>
      <c r="C123" s="513">
        <v>9000</v>
      </c>
      <c r="D123" s="472" t="s">
        <v>550</v>
      </c>
      <c r="E123" s="473">
        <v>0.02</v>
      </c>
      <c r="F123" s="476" t="s">
        <v>400</v>
      </c>
      <c r="G123" s="477">
        <f t="shared" si="4"/>
        <v>0.02</v>
      </c>
      <c r="H123" s="631" t="s">
        <v>339</v>
      </c>
      <c r="I123" s="508">
        <f t="shared" si="5"/>
        <v>0.31780000000000003</v>
      </c>
      <c r="J123" s="486">
        <v>61083</v>
      </c>
      <c r="K123" s="487">
        <v>85562</v>
      </c>
      <c r="L123" s="573"/>
      <c r="M123" s="574"/>
      <c r="R123" s="618"/>
      <c r="S123" s="618"/>
      <c r="T123" s="618"/>
      <c r="U123" s="618"/>
    </row>
    <row r="124" spans="1:21">
      <c r="A124" s="482" t="s">
        <v>664</v>
      </c>
      <c r="B124" s="483" t="s">
        <v>665</v>
      </c>
      <c r="C124" s="513">
        <v>9000</v>
      </c>
      <c r="D124" s="472" t="s">
        <v>550</v>
      </c>
      <c r="E124" s="473">
        <v>0.02</v>
      </c>
      <c r="F124" s="476" t="s">
        <v>400</v>
      </c>
      <c r="G124" s="477">
        <f t="shared" si="4"/>
        <v>0.02</v>
      </c>
      <c r="H124" s="631" t="s">
        <v>339</v>
      </c>
      <c r="I124" s="508">
        <f t="shared" si="5"/>
        <v>0.31780000000000003</v>
      </c>
      <c r="J124" s="486">
        <v>61083</v>
      </c>
      <c r="K124" s="487">
        <v>85562</v>
      </c>
      <c r="L124" s="573"/>
      <c r="M124" s="574"/>
      <c r="R124" s="618"/>
      <c r="S124" s="618"/>
      <c r="T124" s="618"/>
      <c r="U124" s="618"/>
    </row>
    <row r="125" spans="1:21">
      <c r="A125" s="482" t="s">
        <v>666</v>
      </c>
      <c r="B125" s="483" t="s">
        <v>667</v>
      </c>
      <c r="C125" s="513">
        <v>9000</v>
      </c>
      <c r="D125" s="472" t="s">
        <v>550</v>
      </c>
      <c r="E125" s="473">
        <v>0.02</v>
      </c>
      <c r="F125" s="476" t="s">
        <v>400</v>
      </c>
      <c r="G125" s="477">
        <f t="shared" si="4"/>
        <v>0.02</v>
      </c>
      <c r="H125" s="631" t="s">
        <v>339</v>
      </c>
      <c r="I125" s="508">
        <f t="shared" si="5"/>
        <v>0.31780000000000003</v>
      </c>
      <c r="J125" s="486">
        <v>61083</v>
      </c>
      <c r="K125" s="487">
        <v>85562</v>
      </c>
      <c r="L125" s="573"/>
      <c r="M125" s="574"/>
      <c r="R125" s="618"/>
      <c r="S125" s="618"/>
      <c r="T125" s="618"/>
      <c r="U125" s="618"/>
    </row>
    <row r="126" spans="1:21">
      <c r="A126" s="482" t="s">
        <v>668</v>
      </c>
      <c r="B126" s="483" t="s">
        <v>669</v>
      </c>
      <c r="C126" s="513">
        <v>9000</v>
      </c>
      <c r="D126" s="472" t="s">
        <v>550</v>
      </c>
      <c r="E126" s="473">
        <v>0.02</v>
      </c>
      <c r="F126" s="476" t="s">
        <v>400</v>
      </c>
      <c r="G126" s="477">
        <f t="shared" si="4"/>
        <v>0.02</v>
      </c>
      <c r="H126" s="631" t="s">
        <v>339</v>
      </c>
      <c r="I126" s="508">
        <f t="shared" si="5"/>
        <v>0.31780000000000003</v>
      </c>
      <c r="J126" s="486">
        <v>61083</v>
      </c>
      <c r="K126" s="487">
        <v>85562</v>
      </c>
      <c r="L126" s="573"/>
      <c r="M126" s="574"/>
      <c r="R126" s="618"/>
      <c r="S126" s="618"/>
      <c r="T126" s="618"/>
      <c r="U126" s="618"/>
    </row>
    <row r="127" spans="1:21">
      <c r="A127" s="482" t="s">
        <v>670</v>
      </c>
      <c r="B127" s="483" t="s">
        <v>671</v>
      </c>
      <c r="C127" s="513">
        <v>9000</v>
      </c>
      <c r="D127" s="472" t="s">
        <v>550</v>
      </c>
      <c r="E127" s="473">
        <v>0.02</v>
      </c>
      <c r="F127" s="476" t="s">
        <v>400</v>
      </c>
      <c r="G127" s="477">
        <f t="shared" si="4"/>
        <v>0.02</v>
      </c>
      <c r="H127" s="631" t="s">
        <v>339</v>
      </c>
      <c r="I127" s="508">
        <f t="shared" si="5"/>
        <v>0.31780000000000003</v>
      </c>
      <c r="J127" s="486">
        <v>61083</v>
      </c>
      <c r="K127" s="487">
        <v>85562</v>
      </c>
      <c r="L127" s="573"/>
      <c r="M127" s="574"/>
      <c r="R127" s="618"/>
      <c r="S127" s="618"/>
      <c r="T127" s="618"/>
      <c r="U127" s="618"/>
    </row>
    <row r="128" spans="1:21">
      <c r="A128" s="482" t="s">
        <v>672</v>
      </c>
      <c r="B128" s="483" t="s">
        <v>673</v>
      </c>
      <c r="C128" s="513">
        <v>9000</v>
      </c>
      <c r="D128" s="472" t="s">
        <v>550</v>
      </c>
      <c r="E128" s="473">
        <v>0.02</v>
      </c>
      <c r="F128" s="476" t="s">
        <v>400</v>
      </c>
      <c r="G128" s="477">
        <f t="shared" si="4"/>
        <v>0.02</v>
      </c>
      <c r="H128" s="631" t="s">
        <v>339</v>
      </c>
      <c r="I128" s="508">
        <f t="shared" si="5"/>
        <v>0.31780000000000003</v>
      </c>
      <c r="J128" s="486">
        <v>77977</v>
      </c>
      <c r="K128" s="487">
        <v>116964</v>
      </c>
      <c r="L128" s="573"/>
      <c r="M128" s="574"/>
      <c r="R128" s="618"/>
      <c r="S128" s="618"/>
      <c r="T128" s="618"/>
      <c r="U128" s="618"/>
    </row>
    <row r="129" spans="1:21">
      <c r="A129" s="482" t="s">
        <v>674</v>
      </c>
      <c r="B129" s="483" t="s">
        <v>675</v>
      </c>
      <c r="C129" s="513">
        <v>9000</v>
      </c>
      <c r="D129" s="472" t="s">
        <v>550</v>
      </c>
      <c r="E129" s="473">
        <v>0.02</v>
      </c>
      <c r="F129" s="476" t="s">
        <v>400</v>
      </c>
      <c r="G129" s="477">
        <f t="shared" si="4"/>
        <v>0.02</v>
      </c>
      <c r="H129" s="631" t="s">
        <v>339</v>
      </c>
      <c r="I129" s="508">
        <f t="shared" si="5"/>
        <v>0.31780000000000003</v>
      </c>
      <c r="J129" s="486">
        <v>81559</v>
      </c>
      <c r="K129" s="487">
        <v>122339</v>
      </c>
      <c r="L129" s="573"/>
      <c r="M129" s="574"/>
      <c r="R129" s="618"/>
      <c r="S129" s="618"/>
      <c r="T129" s="618"/>
      <c r="U129" s="618"/>
    </row>
    <row r="130" spans="1:21">
      <c r="A130" s="482" t="s">
        <v>676</v>
      </c>
      <c r="B130" s="483" t="s">
        <v>677</v>
      </c>
      <c r="C130" s="513">
        <v>9000</v>
      </c>
      <c r="D130" s="472" t="s">
        <v>550</v>
      </c>
      <c r="E130" s="473">
        <v>0.02</v>
      </c>
      <c r="F130" s="476" t="s">
        <v>400</v>
      </c>
      <c r="G130" s="477">
        <f t="shared" si="4"/>
        <v>0.02</v>
      </c>
      <c r="H130" s="631" t="s">
        <v>339</v>
      </c>
      <c r="I130" s="508">
        <f t="shared" si="5"/>
        <v>0.31780000000000003</v>
      </c>
      <c r="J130" s="486">
        <v>61083</v>
      </c>
      <c r="K130" s="487">
        <v>85562</v>
      </c>
      <c r="L130" s="573"/>
      <c r="M130" s="574"/>
      <c r="R130" s="618"/>
      <c r="S130" s="618"/>
      <c r="T130" s="618"/>
      <c r="U130" s="618"/>
    </row>
    <row r="131" spans="1:21">
      <c r="A131" s="482" t="s">
        <v>678</v>
      </c>
      <c r="B131" s="483" t="s">
        <v>679</v>
      </c>
      <c r="C131" s="513">
        <v>9000</v>
      </c>
      <c r="D131" s="472" t="s">
        <v>550</v>
      </c>
      <c r="E131" s="473">
        <v>0.02</v>
      </c>
      <c r="F131" s="476" t="s">
        <v>400</v>
      </c>
      <c r="G131" s="477">
        <f t="shared" ref="G131:G194" si="6">_xlfn.XLOOKUP(F131,$N$3:$N$18,$O$3:$O$18,"not found",0,1)</f>
        <v>0.02</v>
      </c>
      <c r="H131" s="631" t="s">
        <v>339</v>
      </c>
      <c r="I131" s="508">
        <f t="shared" ref="I131:I194" si="7">VLOOKUP(H131,Fringe.Rates,2,FALSE)</f>
        <v>0.31780000000000003</v>
      </c>
      <c r="J131" s="486">
        <v>61083</v>
      </c>
      <c r="K131" s="487">
        <v>85562</v>
      </c>
      <c r="L131" s="573"/>
      <c r="M131" s="574"/>
      <c r="R131" s="618"/>
      <c r="S131" s="618"/>
      <c r="T131" s="618"/>
      <c r="U131" s="618"/>
    </row>
    <row r="132" spans="1:21">
      <c r="A132" s="482" t="s">
        <v>680</v>
      </c>
      <c r="B132" s="483" t="s">
        <v>681</v>
      </c>
      <c r="C132" s="513">
        <v>9000</v>
      </c>
      <c r="D132" s="472" t="s">
        <v>550</v>
      </c>
      <c r="E132" s="473">
        <v>0.02</v>
      </c>
      <c r="F132" s="476" t="s">
        <v>400</v>
      </c>
      <c r="G132" s="477">
        <f t="shared" si="6"/>
        <v>0.02</v>
      </c>
      <c r="H132" s="631" t="s">
        <v>339</v>
      </c>
      <c r="I132" s="508">
        <f t="shared" si="7"/>
        <v>0.31780000000000003</v>
      </c>
      <c r="J132" s="486">
        <v>61083</v>
      </c>
      <c r="K132" s="487">
        <v>85562</v>
      </c>
      <c r="L132" s="573"/>
      <c r="M132" s="574"/>
      <c r="R132" s="618"/>
      <c r="S132" s="618"/>
      <c r="T132" s="618"/>
      <c r="U132" s="618"/>
    </row>
    <row r="133" spans="1:21">
      <c r="A133" s="482" t="s">
        <v>682</v>
      </c>
      <c r="B133" s="483" t="s">
        <v>683</v>
      </c>
      <c r="C133" s="513">
        <v>9000</v>
      </c>
      <c r="D133" s="472" t="s">
        <v>550</v>
      </c>
      <c r="E133" s="473">
        <v>0.02</v>
      </c>
      <c r="F133" s="476" t="s">
        <v>400</v>
      </c>
      <c r="G133" s="477">
        <f t="shared" si="6"/>
        <v>0.02</v>
      </c>
      <c r="H133" s="631" t="s">
        <v>339</v>
      </c>
      <c r="I133" s="508">
        <f t="shared" si="7"/>
        <v>0.31780000000000003</v>
      </c>
      <c r="J133" s="486">
        <v>61083</v>
      </c>
      <c r="K133" s="487">
        <v>85562</v>
      </c>
      <c r="L133" s="573"/>
      <c r="M133" s="574"/>
      <c r="R133" s="618"/>
      <c r="S133" s="618"/>
      <c r="T133" s="618"/>
      <c r="U133" s="618"/>
    </row>
    <row r="134" spans="1:21">
      <c r="A134" s="482" t="s">
        <v>684</v>
      </c>
      <c r="B134" s="483" t="s">
        <v>685</v>
      </c>
      <c r="C134" s="513">
        <v>9000</v>
      </c>
      <c r="D134" s="472" t="s">
        <v>550</v>
      </c>
      <c r="E134" s="473">
        <v>0.02</v>
      </c>
      <c r="F134" s="476" t="s">
        <v>400</v>
      </c>
      <c r="G134" s="477">
        <f t="shared" si="6"/>
        <v>0.02</v>
      </c>
      <c r="H134" s="631" t="s">
        <v>339</v>
      </c>
      <c r="I134" s="508">
        <f t="shared" si="7"/>
        <v>0.31780000000000003</v>
      </c>
      <c r="J134" s="486">
        <v>61083</v>
      </c>
      <c r="K134" s="487">
        <v>85562</v>
      </c>
      <c r="L134" s="573"/>
      <c r="M134" s="574"/>
      <c r="R134" s="618"/>
      <c r="S134" s="618"/>
      <c r="T134" s="618"/>
      <c r="U134" s="618"/>
    </row>
    <row r="135" spans="1:21">
      <c r="A135" s="482" t="s">
        <v>686</v>
      </c>
      <c r="B135" s="483" t="s">
        <v>687</v>
      </c>
      <c r="C135" s="513">
        <v>9000</v>
      </c>
      <c r="D135" s="472" t="s">
        <v>550</v>
      </c>
      <c r="E135" s="473">
        <v>0.02</v>
      </c>
      <c r="F135" s="476" t="s">
        <v>400</v>
      </c>
      <c r="G135" s="477">
        <f t="shared" si="6"/>
        <v>0.02</v>
      </c>
      <c r="H135" s="631" t="s">
        <v>339</v>
      </c>
      <c r="I135" s="508">
        <f t="shared" si="7"/>
        <v>0.31780000000000003</v>
      </c>
      <c r="J135" s="486">
        <v>61083</v>
      </c>
      <c r="K135" s="487">
        <v>85562</v>
      </c>
      <c r="L135" s="573"/>
      <c r="M135" s="574"/>
      <c r="R135" s="618"/>
      <c r="S135" s="618"/>
      <c r="T135" s="618"/>
      <c r="U135" s="618"/>
    </row>
    <row r="136" spans="1:21">
      <c r="A136" s="482" t="s">
        <v>688</v>
      </c>
      <c r="B136" s="483" t="s">
        <v>689</v>
      </c>
      <c r="C136" s="513">
        <v>9000</v>
      </c>
      <c r="D136" s="472" t="s">
        <v>550</v>
      </c>
      <c r="E136" s="473">
        <v>0.02</v>
      </c>
      <c r="F136" s="476" t="s">
        <v>400</v>
      </c>
      <c r="G136" s="477">
        <f t="shared" si="6"/>
        <v>0.02</v>
      </c>
      <c r="H136" s="631" t="s">
        <v>339</v>
      </c>
      <c r="I136" s="508">
        <f t="shared" si="7"/>
        <v>0.31780000000000003</v>
      </c>
      <c r="J136" s="486">
        <v>61083</v>
      </c>
      <c r="K136" s="487">
        <v>85562</v>
      </c>
      <c r="L136" s="573"/>
      <c r="M136" s="574"/>
      <c r="R136" s="618"/>
      <c r="S136" s="618"/>
      <c r="T136" s="618"/>
      <c r="U136" s="618"/>
    </row>
    <row r="137" spans="1:21">
      <c r="A137" s="482" t="s">
        <v>690</v>
      </c>
      <c r="B137" s="483" t="s">
        <v>691</v>
      </c>
      <c r="C137" s="513">
        <v>9000</v>
      </c>
      <c r="D137" s="472" t="s">
        <v>550</v>
      </c>
      <c r="E137" s="473">
        <v>0.02</v>
      </c>
      <c r="F137" s="476" t="s">
        <v>400</v>
      </c>
      <c r="G137" s="477">
        <f t="shared" si="6"/>
        <v>0.02</v>
      </c>
      <c r="H137" s="631" t="s">
        <v>339</v>
      </c>
      <c r="I137" s="508">
        <f t="shared" si="7"/>
        <v>0.31780000000000003</v>
      </c>
      <c r="J137" s="486">
        <v>61083</v>
      </c>
      <c r="K137" s="487">
        <v>85562</v>
      </c>
      <c r="L137" s="573"/>
      <c r="M137" s="574"/>
      <c r="R137" s="618"/>
      <c r="S137" s="618"/>
      <c r="T137" s="618"/>
      <c r="U137" s="618"/>
    </row>
    <row r="138" spans="1:21">
      <c r="A138" s="482" t="s">
        <v>692</v>
      </c>
      <c r="B138" s="483" t="s">
        <v>693</v>
      </c>
      <c r="C138" s="513">
        <v>9000</v>
      </c>
      <c r="D138" s="472" t="s">
        <v>550</v>
      </c>
      <c r="E138" s="473">
        <v>0.02</v>
      </c>
      <c r="F138" s="476" t="s">
        <v>400</v>
      </c>
      <c r="G138" s="477">
        <f t="shared" si="6"/>
        <v>0.02</v>
      </c>
      <c r="H138" s="631" t="s">
        <v>339</v>
      </c>
      <c r="I138" s="508">
        <f t="shared" si="7"/>
        <v>0.31780000000000003</v>
      </c>
      <c r="J138" s="486">
        <v>61083</v>
      </c>
      <c r="K138" s="487">
        <v>85562</v>
      </c>
      <c r="L138" s="573"/>
      <c r="M138" s="574"/>
      <c r="R138" s="618"/>
      <c r="S138" s="618"/>
      <c r="T138" s="618"/>
      <c r="U138" s="618"/>
    </row>
    <row r="139" spans="1:21">
      <c r="A139" s="482" t="s">
        <v>694</v>
      </c>
      <c r="B139" s="483" t="s">
        <v>695</v>
      </c>
      <c r="C139" s="513">
        <v>9000</v>
      </c>
      <c r="D139" s="472" t="s">
        <v>550</v>
      </c>
      <c r="E139" s="473">
        <v>0.02</v>
      </c>
      <c r="F139" s="476" t="s">
        <v>400</v>
      </c>
      <c r="G139" s="477">
        <f t="shared" si="6"/>
        <v>0.02</v>
      </c>
      <c r="H139" s="631" t="s">
        <v>339</v>
      </c>
      <c r="I139" s="508">
        <f t="shared" si="7"/>
        <v>0.31780000000000003</v>
      </c>
      <c r="J139" s="486">
        <v>61083</v>
      </c>
      <c r="K139" s="487">
        <v>85562</v>
      </c>
      <c r="L139" s="573"/>
      <c r="M139" s="574"/>
      <c r="R139" s="618"/>
      <c r="S139" s="618"/>
      <c r="T139" s="618"/>
      <c r="U139" s="618"/>
    </row>
    <row r="140" spans="1:21">
      <c r="A140" s="482" t="s">
        <v>696</v>
      </c>
      <c r="B140" s="483" t="s">
        <v>697</v>
      </c>
      <c r="C140" s="513">
        <v>9000</v>
      </c>
      <c r="D140" s="472" t="s">
        <v>550</v>
      </c>
      <c r="E140" s="473">
        <v>0.02</v>
      </c>
      <c r="F140" s="476" t="s">
        <v>400</v>
      </c>
      <c r="G140" s="477">
        <f t="shared" si="6"/>
        <v>0.02</v>
      </c>
      <c r="H140" s="631" t="s">
        <v>339</v>
      </c>
      <c r="I140" s="508">
        <f t="shared" si="7"/>
        <v>0.31780000000000003</v>
      </c>
      <c r="J140" s="486">
        <v>61083</v>
      </c>
      <c r="K140" s="487">
        <v>85562</v>
      </c>
      <c r="L140" s="573"/>
      <c r="M140" s="574"/>
      <c r="R140" s="618"/>
      <c r="S140" s="618"/>
      <c r="T140" s="618"/>
      <c r="U140" s="618"/>
    </row>
    <row r="141" spans="1:21">
      <c r="A141" s="482" t="s">
        <v>698</v>
      </c>
      <c r="B141" s="483" t="s">
        <v>699</v>
      </c>
      <c r="C141" s="513">
        <v>9000</v>
      </c>
      <c r="D141" s="472" t="s">
        <v>550</v>
      </c>
      <c r="E141" s="473">
        <v>0.02</v>
      </c>
      <c r="F141" s="476" t="s">
        <v>400</v>
      </c>
      <c r="G141" s="477">
        <f t="shared" si="6"/>
        <v>0.02</v>
      </c>
      <c r="H141" s="631" t="s">
        <v>339</v>
      </c>
      <c r="I141" s="508">
        <f t="shared" si="7"/>
        <v>0.31780000000000003</v>
      </c>
      <c r="J141" s="486">
        <v>61083</v>
      </c>
      <c r="K141" s="487">
        <v>85562</v>
      </c>
      <c r="L141" s="573"/>
      <c r="M141" s="574"/>
      <c r="R141" s="618"/>
      <c r="S141" s="618"/>
      <c r="T141" s="618"/>
      <c r="U141" s="618"/>
    </row>
    <row r="142" spans="1:21">
      <c r="A142" s="482" t="s">
        <v>700</v>
      </c>
      <c r="B142" s="483" t="s">
        <v>701</v>
      </c>
      <c r="C142" s="513">
        <v>9000</v>
      </c>
      <c r="D142" s="472" t="s">
        <v>550</v>
      </c>
      <c r="E142" s="473">
        <v>0.02</v>
      </c>
      <c r="F142" s="476" t="s">
        <v>400</v>
      </c>
      <c r="G142" s="477">
        <f t="shared" si="6"/>
        <v>0.02</v>
      </c>
      <c r="H142" s="631" t="s">
        <v>339</v>
      </c>
      <c r="I142" s="508">
        <f t="shared" si="7"/>
        <v>0.31780000000000003</v>
      </c>
      <c r="J142" s="486">
        <v>61083</v>
      </c>
      <c r="K142" s="487">
        <v>85562</v>
      </c>
      <c r="L142" s="573"/>
      <c r="M142" s="574"/>
      <c r="R142" s="618"/>
      <c r="S142" s="618"/>
      <c r="T142" s="618"/>
      <c r="U142" s="618"/>
    </row>
    <row r="143" spans="1:21">
      <c r="A143" s="482" t="s">
        <v>702</v>
      </c>
      <c r="B143" s="483" t="s">
        <v>703</v>
      </c>
      <c r="C143" s="513">
        <v>9000</v>
      </c>
      <c r="D143" s="472" t="s">
        <v>550</v>
      </c>
      <c r="E143" s="473">
        <v>0.02</v>
      </c>
      <c r="F143" s="476" t="s">
        <v>400</v>
      </c>
      <c r="G143" s="477">
        <f t="shared" si="6"/>
        <v>0.02</v>
      </c>
      <c r="H143" s="631" t="s">
        <v>339</v>
      </c>
      <c r="I143" s="508">
        <f t="shared" si="7"/>
        <v>0.31780000000000003</v>
      </c>
      <c r="J143" s="486">
        <v>61083</v>
      </c>
      <c r="K143" s="487">
        <v>85562</v>
      </c>
      <c r="L143" s="573"/>
      <c r="M143" s="574"/>
      <c r="R143" s="618"/>
      <c r="S143" s="618"/>
      <c r="T143" s="618"/>
      <c r="U143" s="618"/>
    </row>
    <row r="144" spans="1:21">
      <c r="A144" s="482" t="s">
        <v>704</v>
      </c>
      <c r="B144" s="483" t="s">
        <v>705</v>
      </c>
      <c r="C144" s="513">
        <v>9000</v>
      </c>
      <c r="D144" s="472" t="s">
        <v>550</v>
      </c>
      <c r="E144" s="473">
        <v>0.02</v>
      </c>
      <c r="F144" s="476" t="s">
        <v>400</v>
      </c>
      <c r="G144" s="477">
        <f t="shared" si="6"/>
        <v>0.02</v>
      </c>
      <c r="H144" s="631" t="s">
        <v>339</v>
      </c>
      <c r="I144" s="508">
        <f t="shared" si="7"/>
        <v>0.31780000000000003</v>
      </c>
      <c r="J144" s="486">
        <v>61083</v>
      </c>
      <c r="K144" s="487">
        <v>85562</v>
      </c>
      <c r="L144" s="573"/>
      <c r="M144" s="574"/>
      <c r="R144" s="618"/>
      <c r="S144" s="618"/>
      <c r="T144" s="618"/>
      <c r="U144" s="618"/>
    </row>
    <row r="145" spans="1:21">
      <c r="A145" s="482" t="s">
        <v>706</v>
      </c>
      <c r="B145" s="483" t="s">
        <v>707</v>
      </c>
      <c r="C145" s="513">
        <v>9000</v>
      </c>
      <c r="D145" s="472" t="s">
        <v>550</v>
      </c>
      <c r="E145" s="473">
        <v>0.02</v>
      </c>
      <c r="F145" s="476" t="s">
        <v>400</v>
      </c>
      <c r="G145" s="477">
        <f t="shared" si="6"/>
        <v>0.02</v>
      </c>
      <c r="H145" s="631" t="s">
        <v>339</v>
      </c>
      <c r="I145" s="508">
        <f t="shared" si="7"/>
        <v>0.31780000000000003</v>
      </c>
      <c r="J145" s="486">
        <v>61083</v>
      </c>
      <c r="K145" s="487">
        <v>85562</v>
      </c>
      <c r="L145" s="573"/>
      <c r="M145" s="574"/>
      <c r="R145" s="618"/>
      <c r="S145" s="618"/>
      <c r="T145" s="618"/>
      <c r="U145" s="618"/>
    </row>
    <row r="146" spans="1:21">
      <c r="A146" s="482" t="s">
        <v>708</v>
      </c>
      <c r="B146" s="483" t="s">
        <v>709</v>
      </c>
      <c r="C146" s="513">
        <v>9020</v>
      </c>
      <c r="D146" s="472" t="s">
        <v>423</v>
      </c>
      <c r="E146" s="473">
        <v>0.02</v>
      </c>
      <c r="F146" s="476" t="s">
        <v>400</v>
      </c>
      <c r="G146" s="477">
        <f t="shared" si="6"/>
        <v>0.02</v>
      </c>
      <c r="H146" s="631" t="s">
        <v>339</v>
      </c>
      <c r="I146" s="508">
        <f t="shared" si="7"/>
        <v>0.31780000000000003</v>
      </c>
      <c r="J146" s="486">
        <v>76935</v>
      </c>
      <c r="K146" s="487">
        <v>107475</v>
      </c>
      <c r="L146" s="573"/>
      <c r="M146" s="574"/>
      <c r="R146" s="618"/>
      <c r="S146" s="618"/>
      <c r="T146" s="618"/>
      <c r="U146" s="618"/>
    </row>
    <row r="147" spans="1:21">
      <c r="A147" s="482" t="s">
        <v>710</v>
      </c>
      <c r="B147" s="483" t="s">
        <v>711</v>
      </c>
      <c r="C147" s="513">
        <v>9002</v>
      </c>
      <c r="D147" s="472" t="s">
        <v>433</v>
      </c>
      <c r="E147" s="473">
        <v>0.02</v>
      </c>
      <c r="F147" s="476" t="s">
        <v>400</v>
      </c>
      <c r="G147" s="477">
        <f t="shared" si="6"/>
        <v>0.02</v>
      </c>
      <c r="H147" s="631" t="s">
        <v>339</v>
      </c>
      <c r="I147" s="508">
        <f t="shared" si="7"/>
        <v>0.31780000000000003</v>
      </c>
      <c r="J147" s="486">
        <v>83581</v>
      </c>
      <c r="K147" s="487">
        <v>83581</v>
      </c>
      <c r="L147" s="573"/>
      <c r="M147" s="574"/>
      <c r="R147" s="618"/>
      <c r="S147" s="618"/>
      <c r="T147" s="618"/>
      <c r="U147" s="618"/>
    </row>
    <row r="148" spans="1:21">
      <c r="A148" s="482" t="s">
        <v>712</v>
      </c>
      <c r="B148" s="483" t="s">
        <v>713</v>
      </c>
      <c r="C148" s="513">
        <v>9002</v>
      </c>
      <c r="D148" s="472" t="s">
        <v>433</v>
      </c>
      <c r="E148" s="473">
        <v>0.02</v>
      </c>
      <c r="F148" s="476" t="s">
        <v>400</v>
      </c>
      <c r="G148" s="477">
        <f t="shared" si="6"/>
        <v>0.02</v>
      </c>
      <c r="H148" s="631" t="s">
        <v>339</v>
      </c>
      <c r="I148" s="508">
        <f t="shared" si="7"/>
        <v>0.31780000000000003</v>
      </c>
      <c r="J148" s="486">
        <v>83581</v>
      </c>
      <c r="K148" s="487">
        <v>83581</v>
      </c>
      <c r="L148" s="573"/>
      <c r="M148" s="574"/>
      <c r="R148" s="618"/>
      <c r="S148" s="618"/>
      <c r="T148" s="618"/>
      <c r="U148" s="618"/>
    </row>
    <row r="149" spans="1:21">
      <c r="A149" s="482" t="s">
        <v>714</v>
      </c>
      <c r="B149" s="483" t="s">
        <v>715</v>
      </c>
      <c r="C149" s="513">
        <v>9000</v>
      </c>
      <c r="D149" s="472" t="s">
        <v>550</v>
      </c>
      <c r="E149" s="473">
        <v>0.02</v>
      </c>
      <c r="F149" s="476" t="s">
        <v>400</v>
      </c>
      <c r="G149" s="477">
        <f t="shared" si="6"/>
        <v>0.02</v>
      </c>
      <c r="H149" s="631" t="s">
        <v>339</v>
      </c>
      <c r="I149" s="508">
        <f t="shared" si="7"/>
        <v>0.31780000000000003</v>
      </c>
      <c r="J149" s="486">
        <v>81256</v>
      </c>
      <c r="K149" s="487">
        <v>121781</v>
      </c>
      <c r="L149" s="573"/>
      <c r="M149" s="574"/>
      <c r="R149" s="618"/>
      <c r="S149" s="618"/>
      <c r="T149" s="618"/>
      <c r="U149" s="618"/>
    </row>
    <row r="150" spans="1:21">
      <c r="A150" s="482" t="s">
        <v>716</v>
      </c>
      <c r="B150" s="483" t="s">
        <v>717</v>
      </c>
      <c r="C150" s="513">
        <v>9000</v>
      </c>
      <c r="D150" s="472" t="s">
        <v>550</v>
      </c>
      <c r="E150" s="473">
        <v>0.02</v>
      </c>
      <c r="F150" s="476" t="s">
        <v>400</v>
      </c>
      <c r="G150" s="477">
        <f t="shared" si="6"/>
        <v>0.02</v>
      </c>
      <c r="H150" s="631" t="s">
        <v>339</v>
      </c>
      <c r="I150" s="508">
        <f t="shared" si="7"/>
        <v>0.31780000000000003</v>
      </c>
      <c r="J150" s="486">
        <v>81256</v>
      </c>
      <c r="K150" s="487">
        <v>121781</v>
      </c>
      <c r="L150" s="573"/>
      <c r="M150" s="574"/>
      <c r="R150" s="618"/>
      <c r="S150" s="618"/>
      <c r="T150" s="618"/>
      <c r="U150" s="618"/>
    </row>
    <row r="151" spans="1:21">
      <c r="A151" s="482" t="s">
        <v>718</v>
      </c>
      <c r="B151" s="483" t="s">
        <v>719</v>
      </c>
      <c r="C151" s="513">
        <v>9002</v>
      </c>
      <c r="D151" s="472" t="s">
        <v>433</v>
      </c>
      <c r="E151" s="473">
        <v>0.02</v>
      </c>
      <c r="F151" s="476" t="s">
        <v>400</v>
      </c>
      <c r="G151" s="477">
        <f t="shared" si="6"/>
        <v>0.02</v>
      </c>
      <c r="H151" s="631" t="s">
        <v>339</v>
      </c>
      <c r="I151" s="508">
        <f t="shared" si="7"/>
        <v>0.31780000000000003</v>
      </c>
      <c r="J151" s="486">
        <v>83581</v>
      </c>
      <c r="K151" s="487">
        <v>83581</v>
      </c>
      <c r="L151" s="573"/>
      <c r="M151" s="574"/>
      <c r="R151" s="618"/>
      <c r="S151" s="618"/>
      <c r="T151" s="618"/>
      <c r="U151" s="618"/>
    </row>
    <row r="152" spans="1:21">
      <c r="A152" s="482" t="s">
        <v>720</v>
      </c>
      <c r="B152" s="483" t="s">
        <v>721</v>
      </c>
      <c r="C152" s="513">
        <v>9000</v>
      </c>
      <c r="D152" s="472" t="s">
        <v>550</v>
      </c>
      <c r="E152" s="473">
        <v>0.02</v>
      </c>
      <c r="F152" s="476" t="s">
        <v>400</v>
      </c>
      <c r="G152" s="477">
        <f t="shared" si="6"/>
        <v>0.02</v>
      </c>
      <c r="H152" s="631" t="s">
        <v>339</v>
      </c>
      <c r="I152" s="508">
        <f t="shared" si="7"/>
        <v>0.31780000000000003</v>
      </c>
      <c r="J152" s="486">
        <v>81256</v>
      </c>
      <c r="K152" s="487">
        <v>121781</v>
      </c>
      <c r="L152" s="573"/>
      <c r="M152" s="574"/>
      <c r="R152" s="618"/>
      <c r="S152" s="618"/>
      <c r="T152" s="618"/>
      <c r="U152" s="618"/>
    </row>
    <row r="153" spans="1:21">
      <c r="A153" s="482" t="s">
        <v>722</v>
      </c>
      <c r="B153" s="483" t="s">
        <v>723</v>
      </c>
      <c r="C153" s="513">
        <v>9000</v>
      </c>
      <c r="D153" s="472" t="s">
        <v>550</v>
      </c>
      <c r="E153" s="473">
        <v>0.02</v>
      </c>
      <c r="F153" s="476" t="s">
        <v>400</v>
      </c>
      <c r="G153" s="477">
        <f t="shared" si="6"/>
        <v>0.02</v>
      </c>
      <c r="H153" s="631" t="s">
        <v>339</v>
      </c>
      <c r="I153" s="508">
        <f t="shared" si="7"/>
        <v>0.31780000000000003</v>
      </c>
      <c r="J153" s="486">
        <v>77868</v>
      </c>
      <c r="K153" s="487">
        <v>77868</v>
      </c>
      <c r="L153" s="573"/>
      <c r="M153" s="574"/>
      <c r="R153" s="618"/>
      <c r="S153" s="618"/>
      <c r="T153" s="618"/>
      <c r="U153" s="618"/>
    </row>
    <row r="154" spans="1:21">
      <c r="A154" s="482" t="s">
        <v>724</v>
      </c>
      <c r="B154" s="483" t="s">
        <v>725</v>
      </c>
      <c r="C154" s="513">
        <v>9000</v>
      </c>
      <c r="D154" s="472" t="s">
        <v>550</v>
      </c>
      <c r="E154" s="473">
        <v>0.02</v>
      </c>
      <c r="F154" s="476" t="s">
        <v>400</v>
      </c>
      <c r="G154" s="477">
        <f t="shared" si="6"/>
        <v>0.02</v>
      </c>
      <c r="H154" s="631" t="s">
        <v>339</v>
      </c>
      <c r="I154" s="508">
        <f t="shared" si="7"/>
        <v>0.31780000000000003</v>
      </c>
      <c r="J154" s="486">
        <v>69359</v>
      </c>
      <c r="K154" s="487">
        <v>77868</v>
      </c>
      <c r="L154" s="573"/>
      <c r="M154" s="574"/>
      <c r="R154" s="618"/>
      <c r="S154" s="618"/>
      <c r="T154" s="618"/>
      <c r="U154" s="618"/>
    </row>
    <row r="155" spans="1:21">
      <c r="A155" s="482" t="s">
        <v>726</v>
      </c>
      <c r="B155" s="483" t="s">
        <v>727</v>
      </c>
      <c r="C155" s="513">
        <v>9000</v>
      </c>
      <c r="D155" s="472" t="s">
        <v>550</v>
      </c>
      <c r="E155" s="473">
        <v>0.02</v>
      </c>
      <c r="F155" s="476" t="s">
        <v>400</v>
      </c>
      <c r="G155" s="477">
        <f t="shared" si="6"/>
        <v>0.02</v>
      </c>
      <c r="H155" s="631" t="s">
        <v>339</v>
      </c>
      <c r="I155" s="508">
        <f t="shared" si="7"/>
        <v>0.31780000000000003</v>
      </c>
      <c r="J155" s="486">
        <v>87077</v>
      </c>
      <c r="K155" s="487">
        <v>87077</v>
      </c>
      <c r="L155" s="573"/>
      <c r="M155" s="574"/>
      <c r="R155" s="618"/>
      <c r="S155" s="618"/>
      <c r="T155" s="618"/>
      <c r="U155" s="618"/>
    </row>
    <row r="156" spans="1:21">
      <c r="A156" s="482" t="s">
        <v>728</v>
      </c>
      <c r="B156" s="483" t="s">
        <v>729</v>
      </c>
      <c r="C156" s="513">
        <v>9002</v>
      </c>
      <c r="D156" s="472" t="s">
        <v>433</v>
      </c>
      <c r="E156" s="473">
        <v>0.02</v>
      </c>
      <c r="F156" s="476" t="s">
        <v>400</v>
      </c>
      <c r="G156" s="477">
        <f t="shared" si="6"/>
        <v>0.02</v>
      </c>
      <c r="H156" s="631" t="s">
        <v>339</v>
      </c>
      <c r="I156" s="508">
        <f t="shared" si="7"/>
        <v>0.31780000000000003</v>
      </c>
      <c r="J156" s="486">
        <v>83581</v>
      </c>
      <c r="K156" s="487">
        <v>83581</v>
      </c>
      <c r="L156" s="573"/>
      <c r="M156" s="574"/>
      <c r="R156" s="618"/>
      <c r="S156" s="618"/>
      <c r="T156" s="618"/>
      <c r="U156" s="618"/>
    </row>
    <row r="157" spans="1:21">
      <c r="A157" s="471" t="s">
        <v>730</v>
      </c>
      <c r="B157" s="483" t="s">
        <v>731</v>
      </c>
      <c r="C157" s="513">
        <v>9130</v>
      </c>
      <c r="D157" s="472" t="s">
        <v>412</v>
      </c>
      <c r="E157" s="473">
        <v>0.02</v>
      </c>
      <c r="F157" s="476" t="s">
        <v>400</v>
      </c>
      <c r="G157" s="477">
        <f t="shared" si="6"/>
        <v>0.02</v>
      </c>
      <c r="H157" s="631" t="s">
        <v>339</v>
      </c>
      <c r="I157" s="508">
        <f t="shared" si="7"/>
        <v>0.31780000000000003</v>
      </c>
      <c r="J157" s="486">
        <v>32620</v>
      </c>
      <c r="K157" s="487">
        <v>34971</v>
      </c>
      <c r="L157" s="573"/>
      <c r="M157" s="574"/>
      <c r="R157" s="618"/>
      <c r="S157" s="618"/>
      <c r="T157" s="618"/>
      <c r="U157" s="618"/>
    </row>
    <row r="158" spans="1:21">
      <c r="A158" s="471" t="s">
        <v>732</v>
      </c>
      <c r="B158" s="483" t="s">
        <v>733</v>
      </c>
      <c r="C158" s="513">
        <v>9130</v>
      </c>
      <c r="D158" s="472" t="s">
        <v>412</v>
      </c>
      <c r="E158" s="473">
        <v>0.02</v>
      </c>
      <c r="F158" s="476" t="s">
        <v>400</v>
      </c>
      <c r="G158" s="477">
        <f t="shared" si="6"/>
        <v>0.02</v>
      </c>
      <c r="H158" s="631" t="s">
        <v>339</v>
      </c>
      <c r="I158" s="508">
        <f t="shared" si="7"/>
        <v>0.31780000000000003</v>
      </c>
      <c r="J158" s="486">
        <v>32620</v>
      </c>
      <c r="K158" s="487">
        <v>53739</v>
      </c>
      <c r="L158" s="573"/>
      <c r="M158" s="574"/>
      <c r="R158" s="618"/>
      <c r="S158" s="618"/>
      <c r="T158" s="618"/>
      <c r="U158" s="618"/>
    </row>
    <row r="159" spans="1:21">
      <c r="A159" s="471" t="s">
        <v>734</v>
      </c>
      <c r="B159" s="483" t="s">
        <v>735</v>
      </c>
      <c r="C159" s="513">
        <v>9130</v>
      </c>
      <c r="D159" s="472" t="s">
        <v>412</v>
      </c>
      <c r="E159" s="473">
        <v>0.02</v>
      </c>
      <c r="F159" s="476" t="s">
        <v>400</v>
      </c>
      <c r="G159" s="477">
        <f t="shared" si="6"/>
        <v>0.02</v>
      </c>
      <c r="H159" s="631" t="s">
        <v>339</v>
      </c>
      <c r="I159" s="508">
        <f t="shared" si="7"/>
        <v>0.31780000000000003</v>
      </c>
      <c r="J159" s="486">
        <v>32620</v>
      </c>
      <c r="K159" s="487">
        <v>44879</v>
      </c>
      <c r="L159" s="573"/>
      <c r="M159" s="574"/>
      <c r="R159" s="618"/>
      <c r="S159" s="618"/>
      <c r="T159" s="618"/>
      <c r="U159" s="618"/>
    </row>
    <row r="160" spans="1:21">
      <c r="A160" s="471" t="s">
        <v>736</v>
      </c>
      <c r="B160" s="483" t="s">
        <v>737</v>
      </c>
      <c r="C160" s="513">
        <v>9130</v>
      </c>
      <c r="D160" s="472" t="s">
        <v>412</v>
      </c>
      <c r="E160" s="473">
        <v>0.02</v>
      </c>
      <c r="F160" s="476" t="s">
        <v>400</v>
      </c>
      <c r="G160" s="477">
        <f t="shared" si="6"/>
        <v>0.02</v>
      </c>
      <c r="H160" s="631" t="s">
        <v>339</v>
      </c>
      <c r="I160" s="508">
        <f t="shared" si="7"/>
        <v>0.31780000000000003</v>
      </c>
      <c r="J160" s="486">
        <v>32620</v>
      </c>
      <c r="K160" s="487">
        <v>49891</v>
      </c>
      <c r="L160" s="573"/>
      <c r="M160" s="574"/>
      <c r="R160" s="618"/>
      <c r="S160" s="618"/>
      <c r="T160" s="618"/>
      <c r="U160" s="618"/>
    </row>
    <row r="161" spans="1:21">
      <c r="A161" s="471" t="s">
        <v>738</v>
      </c>
      <c r="B161" s="483" t="s">
        <v>739</v>
      </c>
      <c r="C161" s="513">
        <v>9130</v>
      </c>
      <c r="D161" s="472" t="s">
        <v>412</v>
      </c>
      <c r="E161" s="473">
        <v>0.02</v>
      </c>
      <c r="F161" s="476" t="s">
        <v>400</v>
      </c>
      <c r="G161" s="477">
        <f t="shared" si="6"/>
        <v>0.02</v>
      </c>
      <c r="H161" s="631" t="s">
        <v>339</v>
      </c>
      <c r="I161" s="508">
        <f t="shared" si="7"/>
        <v>0.31780000000000003</v>
      </c>
      <c r="J161" s="486">
        <v>32620</v>
      </c>
      <c r="K161" s="487">
        <v>52108</v>
      </c>
      <c r="L161" s="573"/>
      <c r="M161" s="574"/>
      <c r="R161" s="618"/>
      <c r="S161" s="618"/>
      <c r="T161" s="618"/>
      <c r="U161" s="618"/>
    </row>
    <row r="162" spans="1:21">
      <c r="A162" s="482" t="s">
        <v>740</v>
      </c>
      <c r="B162" s="483" t="s">
        <v>741</v>
      </c>
      <c r="C162" s="513">
        <v>9130</v>
      </c>
      <c r="D162" s="472" t="s">
        <v>412</v>
      </c>
      <c r="E162" s="473">
        <v>0.02</v>
      </c>
      <c r="F162" s="476" t="s">
        <v>400</v>
      </c>
      <c r="G162" s="477">
        <f t="shared" si="6"/>
        <v>0.02</v>
      </c>
      <c r="H162" s="631" t="s">
        <v>339</v>
      </c>
      <c r="I162" s="508">
        <f t="shared" si="7"/>
        <v>0.31780000000000003</v>
      </c>
      <c r="J162" s="486">
        <v>49192</v>
      </c>
      <c r="K162" s="487">
        <v>67726</v>
      </c>
      <c r="L162" s="573"/>
      <c r="M162" s="574"/>
      <c r="R162" s="618"/>
      <c r="S162" s="618"/>
      <c r="T162" s="618"/>
      <c r="U162" s="618"/>
    </row>
    <row r="163" spans="1:21">
      <c r="A163" s="471" t="s">
        <v>742</v>
      </c>
      <c r="B163" s="483" t="s">
        <v>743</v>
      </c>
      <c r="C163" s="513">
        <v>9130</v>
      </c>
      <c r="D163" s="472" t="s">
        <v>412</v>
      </c>
      <c r="E163" s="473">
        <v>0.02</v>
      </c>
      <c r="F163" s="476" t="s">
        <v>400</v>
      </c>
      <c r="G163" s="477">
        <f t="shared" si="6"/>
        <v>0.02</v>
      </c>
      <c r="H163" s="631" t="s">
        <v>339</v>
      </c>
      <c r="I163" s="508">
        <f t="shared" si="7"/>
        <v>0.31780000000000003</v>
      </c>
      <c r="J163" s="486">
        <v>32620</v>
      </c>
      <c r="K163" s="487">
        <v>52108</v>
      </c>
      <c r="L163" s="573"/>
      <c r="M163" s="574"/>
      <c r="R163" s="618"/>
      <c r="S163" s="618"/>
      <c r="T163" s="618"/>
      <c r="U163" s="618"/>
    </row>
    <row r="164" spans="1:21">
      <c r="A164" s="471" t="s">
        <v>744</v>
      </c>
      <c r="B164" s="483" t="s">
        <v>745</v>
      </c>
      <c r="C164" s="513">
        <v>9130</v>
      </c>
      <c r="D164" s="472" t="s">
        <v>412</v>
      </c>
      <c r="E164" s="473">
        <v>0.02</v>
      </c>
      <c r="F164" s="476" t="s">
        <v>400</v>
      </c>
      <c r="G164" s="477">
        <f t="shared" si="6"/>
        <v>0.02</v>
      </c>
      <c r="H164" s="631" t="s">
        <v>339</v>
      </c>
      <c r="I164" s="508">
        <f t="shared" si="7"/>
        <v>0.31780000000000003</v>
      </c>
      <c r="J164" s="486">
        <v>32620</v>
      </c>
      <c r="K164" s="487">
        <v>70525</v>
      </c>
      <c r="L164" s="573"/>
      <c r="M164" s="574"/>
      <c r="R164" s="618"/>
      <c r="S164" s="618"/>
      <c r="T164" s="618"/>
      <c r="U164" s="618"/>
    </row>
    <row r="165" spans="1:21">
      <c r="A165" s="471" t="s">
        <v>746</v>
      </c>
      <c r="B165" s="483" t="s">
        <v>747</v>
      </c>
      <c r="C165" s="513">
        <v>9130</v>
      </c>
      <c r="D165" s="472" t="s">
        <v>412</v>
      </c>
      <c r="E165" s="473">
        <v>0.02</v>
      </c>
      <c r="F165" s="476" t="s">
        <v>400</v>
      </c>
      <c r="G165" s="477">
        <f t="shared" si="6"/>
        <v>0.02</v>
      </c>
      <c r="H165" s="631" t="s">
        <v>339</v>
      </c>
      <c r="I165" s="508">
        <f t="shared" si="7"/>
        <v>0.31780000000000003</v>
      </c>
      <c r="J165" s="486">
        <v>32620</v>
      </c>
      <c r="K165" s="487">
        <v>70525</v>
      </c>
      <c r="L165" s="573"/>
      <c r="M165" s="574"/>
      <c r="R165" s="618"/>
      <c r="S165" s="618"/>
      <c r="T165" s="618"/>
      <c r="U165" s="618"/>
    </row>
    <row r="166" spans="1:21">
      <c r="A166" s="471" t="s">
        <v>748</v>
      </c>
      <c r="B166" s="483" t="s">
        <v>749</v>
      </c>
      <c r="C166" s="513">
        <v>9130</v>
      </c>
      <c r="D166" s="472" t="s">
        <v>412</v>
      </c>
      <c r="E166" s="473">
        <v>0.02</v>
      </c>
      <c r="F166" s="476" t="s">
        <v>400</v>
      </c>
      <c r="G166" s="477">
        <f t="shared" si="6"/>
        <v>0.02</v>
      </c>
      <c r="H166" s="631" t="s">
        <v>339</v>
      </c>
      <c r="I166" s="508">
        <f t="shared" si="7"/>
        <v>0.31780000000000003</v>
      </c>
      <c r="J166" s="486">
        <v>32620</v>
      </c>
      <c r="K166" s="487">
        <v>53739</v>
      </c>
      <c r="L166" s="573"/>
      <c r="M166" s="574"/>
      <c r="R166" s="618"/>
      <c r="S166" s="618"/>
      <c r="T166" s="618"/>
      <c r="U166" s="618"/>
    </row>
    <row r="167" spans="1:21">
      <c r="A167" s="482" t="s">
        <v>750</v>
      </c>
      <c r="B167" s="483" t="s">
        <v>751</v>
      </c>
      <c r="C167" s="513">
        <v>9130</v>
      </c>
      <c r="D167" s="472" t="s">
        <v>412</v>
      </c>
      <c r="E167" s="473">
        <v>0.02</v>
      </c>
      <c r="F167" s="476" t="s">
        <v>400</v>
      </c>
      <c r="G167" s="477">
        <f t="shared" si="6"/>
        <v>0.02</v>
      </c>
      <c r="H167" s="631" t="s">
        <v>339</v>
      </c>
      <c r="I167" s="508">
        <f t="shared" si="7"/>
        <v>0.31780000000000003</v>
      </c>
      <c r="J167" s="486">
        <v>44762</v>
      </c>
      <c r="K167" s="487">
        <v>70525</v>
      </c>
      <c r="L167" s="573"/>
      <c r="M167" s="574"/>
      <c r="R167" s="618"/>
      <c r="S167" s="618"/>
      <c r="T167" s="618"/>
      <c r="U167" s="618"/>
    </row>
    <row r="168" spans="1:21">
      <c r="A168" s="482" t="s">
        <v>752</v>
      </c>
      <c r="B168" s="483" t="s">
        <v>753</v>
      </c>
      <c r="C168" s="513">
        <v>9130</v>
      </c>
      <c r="D168" s="472" t="s">
        <v>412</v>
      </c>
      <c r="E168" s="473">
        <v>0.02</v>
      </c>
      <c r="F168" s="476" t="s">
        <v>400</v>
      </c>
      <c r="G168" s="477">
        <f t="shared" si="6"/>
        <v>0.02</v>
      </c>
      <c r="H168" s="631" t="s">
        <v>339</v>
      </c>
      <c r="I168" s="508">
        <f t="shared" si="7"/>
        <v>0.31780000000000003</v>
      </c>
      <c r="J168" s="486">
        <v>42834</v>
      </c>
      <c r="K168" s="487">
        <v>128311</v>
      </c>
      <c r="L168" s="573"/>
      <c r="M168" s="574"/>
      <c r="R168" s="618"/>
      <c r="S168" s="618"/>
      <c r="T168" s="618"/>
      <c r="U168" s="618"/>
    </row>
    <row r="169" spans="1:21">
      <c r="A169" s="482" t="s">
        <v>754</v>
      </c>
      <c r="B169" s="483" t="s">
        <v>755</v>
      </c>
      <c r="C169" s="513">
        <v>9130</v>
      </c>
      <c r="D169" s="472" t="s">
        <v>412</v>
      </c>
      <c r="E169" s="473">
        <v>0.02</v>
      </c>
      <c r="F169" s="476" t="s">
        <v>400</v>
      </c>
      <c r="G169" s="477">
        <f t="shared" si="6"/>
        <v>0.02</v>
      </c>
      <c r="H169" s="631" t="s">
        <v>339</v>
      </c>
      <c r="I169" s="508">
        <f t="shared" si="7"/>
        <v>0.31780000000000003</v>
      </c>
      <c r="J169" s="486">
        <v>38819</v>
      </c>
      <c r="K169" s="487">
        <v>57703</v>
      </c>
      <c r="L169" s="573"/>
      <c r="M169" s="574"/>
      <c r="R169" s="618"/>
      <c r="S169" s="618"/>
      <c r="T169" s="618"/>
      <c r="U169" s="618"/>
    </row>
    <row r="170" spans="1:21">
      <c r="A170" s="471" t="s">
        <v>756</v>
      </c>
      <c r="B170" s="483" t="s">
        <v>757</v>
      </c>
      <c r="C170" s="513">
        <v>9130</v>
      </c>
      <c r="D170" s="472" t="s">
        <v>412</v>
      </c>
      <c r="E170" s="473">
        <v>0.02</v>
      </c>
      <c r="F170" s="476" t="s">
        <v>400</v>
      </c>
      <c r="G170" s="477">
        <f t="shared" si="6"/>
        <v>0.02</v>
      </c>
      <c r="H170" s="631" t="s">
        <v>339</v>
      </c>
      <c r="I170" s="508">
        <f t="shared" si="7"/>
        <v>0.31780000000000003</v>
      </c>
      <c r="J170" s="486">
        <v>32620</v>
      </c>
      <c r="K170" s="487">
        <v>54787</v>
      </c>
      <c r="L170" s="573"/>
      <c r="M170" s="574"/>
      <c r="R170" s="618"/>
      <c r="S170" s="618"/>
      <c r="T170" s="618"/>
      <c r="U170" s="618"/>
    </row>
    <row r="171" spans="1:21">
      <c r="A171" s="482" t="s">
        <v>758</v>
      </c>
      <c r="B171" s="483" t="s">
        <v>759</v>
      </c>
      <c r="C171" s="513">
        <v>9130</v>
      </c>
      <c r="D171" s="472" t="s">
        <v>412</v>
      </c>
      <c r="E171" s="473">
        <v>0.02</v>
      </c>
      <c r="F171" s="476" t="s">
        <v>400</v>
      </c>
      <c r="G171" s="477">
        <f t="shared" si="6"/>
        <v>0.02</v>
      </c>
      <c r="H171" s="631" t="s">
        <v>339</v>
      </c>
      <c r="I171" s="508">
        <f t="shared" si="7"/>
        <v>0.31780000000000003</v>
      </c>
      <c r="J171" s="486">
        <v>79434</v>
      </c>
      <c r="K171" s="487">
        <v>176266</v>
      </c>
      <c r="L171" s="573"/>
      <c r="M171" s="574"/>
      <c r="R171" s="618"/>
      <c r="S171" s="618"/>
      <c r="T171" s="618"/>
      <c r="U171" s="618"/>
    </row>
    <row r="172" spans="1:21">
      <c r="A172" s="482" t="s">
        <v>760</v>
      </c>
      <c r="B172" s="483" t="s">
        <v>761</v>
      </c>
      <c r="C172" s="513">
        <v>9130</v>
      </c>
      <c r="D172" s="472" t="s">
        <v>412</v>
      </c>
      <c r="E172" s="473">
        <v>0.02</v>
      </c>
      <c r="F172" s="476" t="s">
        <v>400</v>
      </c>
      <c r="G172" s="477">
        <f t="shared" si="6"/>
        <v>0.02</v>
      </c>
      <c r="H172" s="631" t="s">
        <v>339</v>
      </c>
      <c r="I172" s="508">
        <f t="shared" si="7"/>
        <v>0.31780000000000003</v>
      </c>
      <c r="J172" s="486">
        <v>79434</v>
      </c>
      <c r="K172" s="487">
        <v>141005</v>
      </c>
      <c r="L172" s="573"/>
      <c r="M172" s="574"/>
      <c r="R172" s="618"/>
      <c r="S172" s="618"/>
      <c r="T172" s="618"/>
      <c r="U172" s="618"/>
    </row>
    <row r="173" spans="1:21">
      <c r="A173" s="482" t="s">
        <v>762</v>
      </c>
      <c r="B173" s="483" t="s">
        <v>763</v>
      </c>
      <c r="C173" s="513">
        <v>9130</v>
      </c>
      <c r="D173" s="472" t="s">
        <v>412</v>
      </c>
      <c r="E173" s="473">
        <v>0.02</v>
      </c>
      <c r="F173" s="476" t="s">
        <v>400</v>
      </c>
      <c r="G173" s="477">
        <f t="shared" si="6"/>
        <v>0.02</v>
      </c>
      <c r="H173" s="631" t="s">
        <v>339</v>
      </c>
      <c r="I173" s="508">
        <f t="shared" si="7"/>
        <v>0.31780000000000003</v>
      </c>
      <c r="J173" s="486">
        <v>75070</v>
      </c>
      <c r="K173" s="487">
        <v>103279</v>
      </c>
      <c r="L173" s="573"/>
      <c r="M173" s="574"/>
      <c r="R173" s="618"/>
      <c r="S173" s="618"/>
      <c r="T173" s="618"/>
      <c r="U173" s="618"/>
    </row>
    <row r="174" spans="1:21">
      <c r="A174" s="482" t="s">
        <v>764</v>
      </c>
      <c r="B174" s="483" t="s">
        <v>765</v>
      </c>
      <c r="C174" s="513">
        <v>9130</v>
      </c>
      <c r="D174" s="472" t="s">
        <v>412</v>
      </c>
      <c r="E174" s="473">
        <v>0.02</v>
      </c>
      <c r="F174" s="476" t="s">
        <v>400</v>
      </c>
      <c r="G174" s="477">
        <f t="shared" si="6"/>
        <v>0.02</v>
      </c>
      <c r="H174" s="631" t="s">
        <v>339</v>
      </c>
      <c r="I174" s="508">
        <f t="shared" si="7"/>
        <v>0.31780000000000003</v>
      </c>
      <c r="J174" s="486">
        <v>114049</v>
      </c>
      <c r="K174" s="487">
        <v>176266</v>
      </c>
      <c r="L174" s="573"/>
      <c r="M174" s="574"/>
      <c r="R174" s="618"/>
      <c r="S174" s="618"/>
      <c r="T174" s="618"/>
      <c r="U174" s="618"/>
    </row>
    <row r="175" spans="1:21">
      <c r="A175" s="482" t="s">
        <v>766</v>
      </c>
      <c r="B175" s="483" t="s">
        <v>767</v>
      </c>
      <c r="C175" s="513">
        <v>9130</v>
      </c>
      <c r="D175" s="472" t="s">
        <v>412</v>
      </c>
      <c r="E175" s="473">
        <v>0.02</v>
      </c>
      <c r="F175" s="476" t="s">
        <v>400</v>
      </c>
      <c r="G175" s="477">
        <f t="shared" si="6"/>
        <v>0.02</v>
      </c>
      <c r="H175" s="631" t="s">
        <v>339</v>
      </c>
      <c r="I175" s="508">
        <f t="shared" si="7"/>
        <v>0.31780000000000003</v>
      </c>
      <c r="J175" s="486">
        <v>78100</v>
      </c>
      <c r="K175" s="487">
        <v>93721</v>
      </c>
      <c r="L175" s="573"/>
      <c r="M175" s="574"/>
      <c r="R175" s="618"/>
      <c r="S175" s="618"/>
      <c r="T175" s="618"/>
      <c r="U175" s="618"/>
    </row>
    <row r="176" spans="1:21">
      <c r="A176" s="482" t="s">
        <v>768</v>
      </c>
      <c r="B176" s="483" t="s">
        <v>769</v>
      </c>
      <c r="C176" s="513">
        <v>9130</v>
      </c>
      <c r="D176" s="472" t="s">
        <v>412</v>
      </c>
      <c r="E176" s="473">
        <v>0.02</v>
      </c>
      <c r="F176" s="476" t="s">
        <v>400</v>
      </c>
      <c r="G176" s="477">
        <f t="shared" si="6"/>
        <v>0.02</v>
      </c>
      <c r="H176" s="631" t="s">
        <v>339</v>
      </c>
      <c r="I176" s="508">
        <f t="shared" si="7"/>
        <v>0.31780000000000003</v>
      </c>
      <c r="J176" s="486">
        <v>40916</v>
      </c>
      <c r="K176" s="487">
        <v>56538</v>
      </c>
      <c r="L176" s="573"/>
      <c r="M176" s="574"/>
      <c r="R176" s="618"/>
      <c r="S176" s="618"/>
      <c r="T176" s="618"/>
      <c r="U176" s="618"/>
    </row>
    <row r="177" spans="1:21">
      <c r="A177" s="482" t="s">
        <v>770</v>
      </c>
      <c r="B177" s="483" t="s">
        <v>771</v>
      </c>
      <c r="C177" s="513">
        <v>9130</v>
      </c>
      <c r="D177" s="472" t="s">
        <v>412</v>
      </c>
      <c r="E177" s="473">
        <v>0.02</v>
      </c>
      <c r="F177" s="476" t="s">
        <v>400</v>
      </c>
      <c r="G177" s="477">
        <f t="shared" si="6"/>
        <v>0.02</v>
      </c>
      <c r="H177" s="631" t="s">
        <v>339</v>
      </c>
      <c r="I177" s="508">
        <f t="shared" si="7"/>
        <v>0.31780000000000003</v>
      </c>
      <c r="J177" s="486">
        <v>68194</v>
      </c>
      <c r="K177" s="487">
        <v>89291</v>
      </c>
      <c r="L177" s="573"/>
      <c r="M177" s="574"/>
      <c r="R177" s="618"/>
      <c r="S177" s="618"/>
      <c r="T177" s="618"/>
      <c r="U177" s="618"/>
    </row>
    <row r="178" spans="1:21">
      <c r="A178" s="482" t="s">
        <v>772</v>
      </c>
      <c r="B178" s="483" t="s">
        <v>773</v>
      </c>
      <c r="C178" s="513">
        <v>9130</v>
      </c>
      <c r="D178" s="472" t="s">
        <v>412</v>
      </c>
      <c r="E178" s="473">
        <v>0.02</v>
      </c>
      <c r="F178" s="476" t="s">
        <v>400</v>
      </c>
      <c r="G178" s="477">
        <f t="shared" si="6"/>
        <v>0.02</v>
      </c>
      <c r="H178" s="631" t="s">
        <v>339</v>
      </c>
      <c r="I178" s="508">
        <f t="shared" si="7"/>
        <v>0.31780000000000003</v>
      </c>
      <c r="J178" s="486">
        <v>45928</v>
      </c>
      <c r="K178" s="487">
        <v>69126</v>
      </c>
      <c r="L178" s="573"/>
      <c r="M178" s="574"/>
      <c r="R178" s="618"/>
      <c r="S178" s="618"/>
      <c r="T178" s="618"/>
      <c r="U178" s="618"/>
    </row>
    <row r="179" spans="1:21">
      <c r="A179" s="482" t="s">
        <v>774</v>
      </c>
      <c r="B179" s="483" t="s">
        <v>775</v>
      </c>
      <c r="C179" s="513">
        <v>9130</v>
      </c>
      <c r="D179" s="472" t="s">
        <v>412</v>
      </c>
      <c r="E179" s="473">
        <v>0.02</v>
      </c>
      <c r="F179" s="476" t="s">
        <v>400</v>
      </c>
      <c r="G179" s="477">
        <f t="shared" si="6"/>
        <v>0.02</v>
      </c>
      <c r="H179" s="631" t="s">
        <v>339</v>
      </c>
      <c r="I179" s="508">
        <f t="shared" si="7"/>
        <v>0.31780000000000003</v>
      </c>
      <c r="J179" s="486">
        <v>61199</v>
      </c>
      <c r="K179" s="487">
        <v>80898</v>
      </c>
      <c r="L179" s="573"/>
      <c r="M179" s="574"/>
      <c r="R179" s="618"/>
      <c r="S179" s="618"/>
      <c r="T179" s="618"/>
      <c r="U179" s="618"/>
    </row>
    <row r="180" spans="1:21">
      <c r="A180" s="471" t="s">
        <v>776</v>
      </c>
      <c r="B180" s="483" t="s">
        <v>777</v>
      </c>
      <c r="C180" s="513">
        <v>9130</v>
      </c>
      <c r="D180" s="472" t="s">
        <v>412</v>
      </c>
      <c r="E180" s="473">
        <v>0.02</v>
      </c>
      <c r="F180" s="476" t="s">
        <v>400</v>
      </c>
      <c r="G180" s="477">
        <f t="shared" si="6"/>
        <v>0.02</v>
      </c>
      <c r="H180" s="631" t="s">
        <v>339</v>
      </c>
      <c r="I180" s="508">
        <f t="shared" si="7"/>
        <v>0.31780000000000003</v>
      </c>
      <c r="J180" s="486">
        <v>32620</v>
      </c>
      <c r="K180" s="487">
        <v>98733</v>
      </c>
      <c r="L180" s="573"/>
      <c r="M180" s="574"/>
      <c r="R180" s="618"/>
      <c r="S180" s="618"/>
      <c r="T180" s="618"/>
      <c r="U180" s="618"/>
    </row>
    <row r="181" spans="1:21">
      <c r="A181" s="482" t="s">
        <v>778</v>
      </c>
      <c r="B181" s="483" t="s">
        <v>779</v>
      </c>
      <c r="C181" s="513">
        <v>9130</v>
      </c>
      <c r="D181" s="472" t="s">
        <v>412</v>
      </c>
      <c r="E181" s="473">
        <v>0.02</v>
      </c>
      <c r="F181" s="476" t="s">
        <v>400</v>
      </c>
      <c r="G181" s="477">
        <f t="shared" si="6"/>
        <v>0.02</v>
      </c>
      <c r="H181" s="631" t="s">
        <v>339</v>
      </c>
      <c r="I181" s="508">
        <f t="shared" si="7"/>
        <v>0.31780000000000003</v>
      </c>
      <c r="J181" s="486">
        <v>68077</v>
      </c>
      <c r="K181" s="487">
        <v>103279</v>
      </c>
      <c r="L181" s="573"/>
      <c r="M181" s="574"/>
      <c r="R181" s="618"/>
      <c r="S181" s="618"/>
      <c r="T181" s="618"/>
      <c r="U181" s="618"/>
    </row>
    <row r="182" spans="1:21">
      <c r="A182" s="482" t="s">
        <v>780</v>
      </c>
      <c r="B182" s="483" t="s">
        <v>781</v>
      </c>
      <c r="C182" s="513">
        <v>9130</v>
      </c>
      <c r="D182" s="472" t="s">
        <v>412</v>
      </c>
      <c r="E182" s="473">
        <v>0.02</v>
      </c>
      <c r="F182" s="476" t="s">
        <v>400</v>
      </c>
      <c r="G182" s="477">
        <f t="shared" si="6"/>
        <v>0.02</v>
      </c>
      <c r="H182" s="631" t="s">
        <v>339</v>
      </c>
      <c r="I182" s="508">
        <f t="shared" si="7"/>
        <v>0.31780000000000003</v>
      </c>
      <c r="J182" s="486">
        <v>42834</v>
      </c>
      <c r="K182" s="487">
        <v>128311</v>
      </c>
      <c r="L182" s="573"/>
      <c r="M182" s="574"/>
      <c r="R182" s="618"/>
      <c r="S182" s="618"/>
      <c r="T182" s="618"/>
      <c r="U182" s="618"/>
    </row>
    <row r="183" spans="1:21">
      <c r="A183" s="482" t="s">
        <v>782</v>
      </c>
      <c r="B183" s="483" t="s">
        <v>783</v>
      </c>
      <c r="C183" s="513">
        <v>9130</v>
      </c>
      <c r="D183" s="472" t="s">
        <v>412</v>
      </c>
      <c r="E183" s="473">
        <v>0.02</v>
      </c>
      <c r="F183" s="476" t="s">
        <v>400</v>
      </c>
      <c r="G183" s="477">
        <f t="shared" si="6"/>
        <v>0.02</v>
      </c>
      <c r="H183" s="631" t="s">
        <v>339</v>
      </c>
      <c r="I183" s="508">
        <f t="shared" si="7"/>
        <v>0.31780000000000003</v>
      </c>
      <c r="J183" s="486">
        <v>45695</v>
      </c>
      <c r="K183" s="487">
        <v>64346</v>
      </c>
      <c r="L183" s="573"/>
      <c r="M183" s="574"/>
      <c r="R183" s="618"/>
      <c r="S183" s="618"/>
      <c r="T183" s="618"/>
      <c r="U183" s="618"/>
    </row>
    <row r="184" spans="1:21">
      <c r="A184" s="482" t="s">
        <v>784</v>
      </c>
      <c r="B184" s="483" t="s">
        <v>785</v>
      </c>
      <c r="C184" s="513">
        <v>9130</v>
      </c>
      <c r="D184" s="472" t="s">
        <v>412</v>
      </c>
      <c r="E184" s="473">
        <v>0.02</v>
      </c>
      <c r="F184" s="476" t="s">
        <v>400</v>
      </c>
      <c r="G184" s="477">
        <f t="shared" si="6"/>
        <v>0.02</v>
      </c>
      <c r="H184" s="631" t="s">
        <v>339</v>
      </c>
      <c r="I184" s="508">
        <f t="shared" si="7"/>
        <v>0.31780000000000003</v>
      </c>
      <c r="J184" s="486">
        <v>89634</v>
      </c>
      <c r="K184" s="487">
        <v>141005</v>
      </c>
      <c r="L184" s="573"/>
      <c r="M184" s="574"/>
      <c r="R184" s="618"/>
      <c r="S184" s="618"/>
      <c r="T184" s="618"/>
      <c r="U184" s="618"/>
    </row>
    <row r="185" spans="1:21">
      <c r="A185" s="482" t="s">
        <v>786</v>
      </c>
      <c r="B185" s="483" t="s">
        <v>787</v>
      </c>
      <c r="C185" s="513">
        <v>9130</v>
      </c>
      <c r="D185" s="472" t="s">
        <v>412</v>
      </c>
      <c r="E185" s="473">
        <v>0.02</v>
      </c>
      <c r="F185" s="476" t="s">
        <v>400</v>
      </c>
      <c r="G185" s="477">
        <f t="shared" si="6"/>
        <v>0.02</v>
      </c>
      <c r="H185" s="631" t="s">
        <v>339</v>
      </c>
      <c r="I185" s="508">
        <f t="shared" si="7"/>
        <v>0.31780000000000003</v>
      </c>
      <c r="J185" s="486">
        <v>49192</v>
      </c>
      <c r="K185" s="487">
        <v>84047</v>
      </c>
      <c r="L185" s="573"/>
      <c r="M185" s="574"/>
      <c r="R185" s="618"/>
      <c r="S185" s="618"/>
      <c r="T185" s="618"/>
      <c r="U185" s="618"/>
    </row>
    <row r="186" spans="1:21">
      <c r="A186" s="471" t="s">
        <v>788</v>
      </c>
      <c r="B186" s="483" t="s">
        <v>789</v>
      </c>
      <c r="C186" s="513">
        <v>9130</v>
      </c>
      <c r="D186" s="472" t="s">
        <v>412</v>
      </c>
      <c r="E186" s="473">
        <v>0.02</v>
      </c>
      <c r="F186" s="476" t="s">
        <v>400</v>
      </c>
      <c r="G186" s="477">
        <f t="shared" si="6"/>
        <v>0.02</v>
      </c>
      <c r="H186" s="631" t="s">
        <v>339</v>
      </c>
      <c r="I186" s="508">
        <f t="shared" si="7"/>
        <v>0.31780000000000003</v>
      </c>
      <c r="J186" s="486">
        <v>32620</v>
      </c>
      <c r="K186" s="487">
        <v>70525</v>
      </c>
      <c r="L186" s="573"/>
      <c r="M186" s="574"/>
      <c r="R186" s="618"/>
      <c r="S186" s="618"/>
      <c r="T186" s="618"/>
      <c r="U186" s="618"/>
    </row>
    <row r="187" spans="1:21">
      <c r="A187" s="471" t="s">
        <v>790</v>
      </c>
      <c r="B187" s="483" t="s">
        <v>791</v>
      </c>
      <c r="C187" s="513">
        <v>9130</v>
      </c>
      <c r="D187" s="472" t="s">
        <v>412</v>
      </c>
      <c r="E187" s="473">
        <v>0.02</v>
      </c>
      <c r="F187" s="476" t="s">
        <v>400</v>
      </c>
      <c r="G187" s="477">
        <f t="shared" si="6"/>
        <v>0.02</v>
      </c>
      <c r="H187" s="631" t="s">
        <v>339</v>
      </c>
      <c r="I187" s="508">
        <f t="shared" si="7"/>
        <v>0.31780000000000003</v>
      </c>
      <c r="J187" s="486">
        <v>32620</v>
      </c>
      <c r="K187" s="487">
        <v>63647</v>
      </c>
      <c r="L187" s="573"/>
      <c r="M187" s="574"/>
      <c r="R187" s="618"/>
      <c r="S187" s="618"/>
      <c r="T187" s="618"/>
      <c r="U187" s="618"/>
    </row>
    <row r="188" spans="1:21">
      <c r="A188" s="482" t="s">
        <v>792</v>
      </c>
      <c r="B188" s="483" t="s">
        <v>793</v>
      </c>
      <c r="C188" s="513">
        <v>9130</v>
      </c>
      <c r="D188" s="472" t="s">
        <v>412</v>
      </c>
      <c r="E188" s="473">
        <v>0.02</v>
      </c>
      <c r="F188" s="476" t="s">
        <v>400</v>
      </c>
      <c r="G188" s="477">
        <f t="shared" si="6"/>
        <v>0.02</v>
      </c>
      <c r="H188" s="631" t="s">
        <v>339</v>
      </c>
      <c r="I188" s="508">
        <f t="shared" si="7"/>
        <v>0.31780000000000003</v>
      </c>
      <c r="J188" s="486">
        <v>47094</v>
      </c>
      <c r="K188" s="487">
        <v>65979</v>
      </c>
      <c r="L188" s="573"/>
      <c r="M188" s="574"/>
      <c r="R188" s="618"/>
      <c r="S188" s="618"/>
      <c r="T188" s="618"/>
      <c r="U188" s="618"/>
    </row>
    <row r="189" spans="1:21">
      <c r="A189" s="482" t="s">
        <v>794</v>
      </c>
      <c r="B189" s="483" t="s">
        <v>795</v>
      </c>
      <c r="C189" s="513">
        <v>9130</v>
      </c>
      <c r="D189" s="472" t="s">
        <v>412</v>
      </c>
      <c r="E189" s="473">
        <v>0.02</v>
      </c>
      <c r="F189" s="476" t="s">
        <v>400</v>
      </c>
      <c r="G189" s="477">
        <f t="shared" si="6"/>
        <v>0.02</v>
      </c>
      <c r="H189" s="631" t="s">
        <v>339</v>
      </c>
      <c r="I189" s="508">
        <f t="shared" si="7"/>
        <v>0.31780000000000003</v>
      </c>
      <c r="J189" s="486">
        <v>81693</v>
      </c>
      <c r="K189" s="487">
        <v>141143</v>
      </c>
      <c r="L189" s="573"/>
      <c r="M189" s="574"/>
      <c r="R189" s="618"/>
      <c r="S189" s="618"/>
      <c r="T189" s="618"/>
      <c r="U189" s="618"/>
    </row>
    <row r="190" spans="1:21">
      <c r="A190" s="482" t="s">
        <v>796</v>
      </c>
      <c r="B190" s="483" t="s">
        <v>797</v>
      </c>
      <c r="C190" s="513">
        <v>9130</v>
      </c>
      <c r="D190" s="472" t="s">
        <v>412</v>
      </c>
      <c r="E190" s="473">
        <v>0.02</v>
      </c>
      <c r="F190" s="476" t="s">
        <v>400</v>
      </c>
      <c r="G190" s="477">
        <f t="shared" si="6"/>
        <v>0.02</v>
      </c>
      <c r="H190" s="631" t="s">
        <v>339</v>
      </c>
      <c r="I190" s="508">
        <f t="shared" si="7"/>
        <v>0.31780000000000003</v>
      </c>
      <c r="J190" s="486">
        <v>106665</v>
      </c>
      <c r="K190" s="487">
        <v>150604</v>
      </c>
      <c r="L190" s="573"/>
      <c r="M190" s="574"/>
      <c r="R190" s="618"/>
      <c r="S190" s="618"/>
      <c r="T190" s="618"/>
      <c r="U190" s="618"/>
    </row>
    <row r="191" spans="1:21">
      <c r="A191" s="482" t="s">
        <v>798</v>
      </c>
      <c r="B191" s="483" t="s">
        <v>799</v>
      </c>
      <c r="C191" s="513">
        <v>9130</v>
      </c>
      <c r="D191" s="472" t="s">
        <v>412</v>
      </c>
      <c r="E191" s="473">
        <v>0.02</v>
      </c>
      <c r="F191" s="476" t="s">
        <v>400</v>
      </c>
      <c r="G191" s="477">
        <f t="shared" si="6"/>
        <v>0.02</v>
      </c>
      <c r="H191" s="631" t="s">
        <v>374</v>
      </c>
      <c r="I191" s="508">
        <f t="shared" si="7"/>
        <v>7.6499999999999999E-2</v>
      </c>
      <c r="J191" s="486">
        <v>108603</v>
      </c>
      <c r="K191" s="487">
        <v>180121</v>
      </c>
      <c r="L191" s="573"/>
      <c r="M191" s="574"/>
      <c r="R191" s="618"/>
      <c r="S191" s="618"/>
      <c r="T191" s="618"/>
      <c r="U191" s="618"/>
    </row>
    <row r="192" spans="1:21">
      <c r="A192" s="482" t="s">
        <v>800</v>
      </c>
      <c r="B192" s="483" t="s">
        <v>801</v>
      </c>
      <c r="C192" s="513">
        <v>9130</v>
      </c>
      <c r="D192" s="472" t="s">
        <v>412</v>
      </c>
      <c r="E192" s="473">
        <v>0.02</v>
      </c>
      <c r="F192" s="476" t="s">
        <v>400</v>
      </c>
      <c r="G192" s="477">
        <f t="shared" si="6"/>
        <v>0.02</v>
      </c>
      <c r="H192" s="631" t="s">
        <v>339</v>
      </c>
      <c r="I192" s="508">
        <f t="shared" si="7"/>
        <v>0.31780000000000003</v>
      </c>
      <c r="J192" s="486">
        <v>99512</v>
      </c>
      <c r="K192" s="487">
        <v>167867</v>
      </c>
      <c r="L192" s="573"/>
      <c r="M192" s="574"/>
      <c r="R192" s="618"/>
      <c r="S192" s="618"/>
      <c r="T192" s="618"/>
      <c r="U192" s="618"/>
    </row>
    <row r="193" spans="1:21">
      <c r="A193" s="482" t="s">
        <v>802</v>
      </c>
      <c r="B193" s="483" t="s">
        <v>801</v>
      </c>
      <c r="C193" s="513">
        <v>9130</v>
      </c>
      <c r="D193" s="472" t="s">
        <v>412</v>
      </c>
      <c r="E193" s="473">
        <v>0.02</v>
      </c>
      <c r="F193" s="476" t="s">
        <v>400</v>
      </c>
      <c r="G193" s="477">
        <f t="shared" si="6"/>
        <v>0.02</v>
      </c>
      <c r="H193" s="631" t="s">
        <v>374</v>
      </c>
      <c r="I193" s="508">
        <f t="shared" si="7"/>
        <v>7.6499999999999999E-2</v>
      </c>
      <c r="J193" s="486">
        <v>99512</v>
      </c>
      <c r="K193" s="487">
        <v>167867</v>
      </c>
      <c r="L193" s="573"/>
      <c r="M193" s="574"/>
      <c r="R193" s="618"/>
      <c r="S193" s="618"/>
      <c r="T193" s="618"/>
      <c r="U193" s="618"/>
    </row>
    <row r="194" spans="1:21">
      <c r="A194" s="482" t="s">
        <v>803</v>
      </c>
      <c r="B194" s="483" t="s">
        <v>804</v>
      </c>
      <c r="C194" s="513">
        <v>9130</v>
      </c>
      <c r="D194" s="472" t="s">
        <v>412</v>
      </c>
      <c r="E194" s="473">
        <v>0.02</v>
      </c>
      <c r="F194" s="476" t="s">
        <v>400</v>
      </c>
      <c r="G194" s="477">
        <f t="shared" si="6"/>
        <v>0.02</v>
      </c>
      <c r="H194" s="631" t="s">
        <v>339</v>
      </c>
      <c r="I194" s="508">
        <f t="shared" si="7"/>
        <v>0.31780000000000003</v>
      </c>
      <c r="J194" s="486">
        <v>48186</v>
      </c>
      <c r="K194" s="487">
        <v>147050</v>
      </c>
      <c r="L194" s="573"/>
      <c r="M194" s="574"/>
      <c r="R194" s="618"/>
      <c r="S194" s="618"/>
      <c r="T194" s="618"/>
      <c r="U194" s="618"/>
    </row>
    <row r="195" spans="1:21">
      <c r="A195" s="482" t="s">
        <v>805</v>
      </c>
      <c r="B195" s="483" t="s">
        <v>806</v>
      </c>
      <c r="C195" s="513">
        <v>9130</v>
      </c>
      <c r="D195" s="472" t="s">
        <v>412</v>
      </c>
      <c r="E195" s="473">
        <v>0.02</v>
      </c>
      <c r="F195" s="476" t="s">
        <v>400</v>
      </c>
      <c r="G195" s="477">
        <f t="shared" ref="G195:G258" si="8">_xlfn.XLOOKUP(F195,$N$3:$N$18,$O$3:$O$18,"not found",0,1)</f>
        <v>0.02</v>
      </c>
      <c r="H195" s="631" t="s">
        <v>339</v>
      </c>
      <c r="I195" s="508">
        <f t="shared" ref="I195:I258" si="9">VLOOKUP(H195,Fringe.Rates,2,FALSE)</f>
        <v>0.31780000000000003</v>
      </c>
      <c r="J195" s="486">
        <v>56865</v>
      </c>
      <c r="K195" s="487">
        <v>147050</v>
      </c>
      <c r="L195" s="573"/>
      <c r="M195" s="574"/>
      <c r="R195" s="618"/>
      <c r="S195" s="618"/>
      <c r="T195" s="618"/>
      <c r="U195" s="618"/>
    </row>
    <row r="196" spans="1:21">
      <c r="A196" s="482" t="s">
        <v>807</v>
      </c>
      <c r="B196" s="483" t="s">
        <v>808</v>
      </c>
      <c r="C196" s="513">
        <v>9130</v>
      </c>
      <c r="D196" s="472" t="s">
        <v>412</v>
      </c>
      <c r="E196" s="473">
        <v>0.02</v>
      </c>
      <c r="F196" s="476" t="s">
        <v>400</v>
      </c>
      <c r="G196" s="477">
        <f t="shared" si="8"/>
        <v>0.02</v>
      </c>
      <c r="H196" s="631" t="s">
        <v>339</v>
      </c>
      <c r="I196" s="508">
        <f t="shared" si="9"/>
        <v>0.31780000000000003</v>
      </c>
      <c r="J196" s="486">
        <v>39810</v>
      </c>
      <c r="K196" s="487">
        <v>147050</v>
      </c>
      <c r="L196" s="573"/>
      <c r="M196" s="574"/>
      <c r="R196" s="618"/>
      <c r="S196" s="618"/>
      <c r="T196" s="618"/>
      <c r="U196" s="618"/>
    </row>
    <row r="197" spans="1:21">
      <c r="A197" s="482" t="s">
        <v>809</v>
      </c>
      <c r="B197" s="483" t="s">
        <v>810</v>
      </c>
      <c r="C197" s="513">
        <v>9130</v>
      </c>
      <c r="D197" s="472" t="s">
        <v>412</v>
      </c>
      <c r="E197" s="473">
        <v>0.02</v>
      </c>
      <c r="F197" s="476" t="s">
        <v>400</v>
      </c>
      <c r="G197" s="477">
        <f t="shared" si="8"/>
        <v>0.02</v>
      </c>
      <c r="H197" s="631" t="s">
        <v>339</v>
      </c>
      <c r="I197" s="508">
        <f t="shared" si="9"/>
        <v>0.31780000000000003</v>
      </c>
      <c r="J197" s="486">
        <v>40373</v>
      </c>
      <c r="K197" s="487">
        <v>56506</v>
      </c>
      <c r="L197" s="573"/>
      <c r="M197" s="574"/>
      <c r="R197" s="618"/>
      <c r="S197" s="618"/>
      <c r="T197" s="618"/>
      <c r="U197" s="618"/>
    </row>
    <row r="198" spans="1:21">
      <c r="A198" s="482" t="s">
        <v>811</v>
      </c>
      <c r="B198" s="483" t="s">
        <v>812</v>
      </c>
      <c r="C198" s="513">
        <v>9130</v>
      </c>
      <c r="D198" s="472" t="s">
        <v>412</v>
      </c>
      <c r="E198" s="473">
        <v>0.02</v>
      </c>
      <c r="F198" s="476" t="s">
        <v>400</v>
      </c>
      <c r="G198" s="477">
        <f t="shared" si="8"/>
        <v>0.02</v>
      </c>
      <c r="H198" s="631" t="s">
        <v>339</v>
      </c>
      <c r="I198" s="508">
        <f t="shared" si="9"/>
        <v>0.31780000000000003</v>
      </c>
      <c r="J198" s="486">
        <v>57380</v>
      </c>
      <c r="K198" s="487">
        <v>77010</v>
      </c>
      <c r="L198" s="573"/>
      <c r="M198" s="574"/>
      <c r="R198" s="618"/>
      <c r="S198" s="618"/>
      <c r="T198" s="618"/>
      <c r="U198" s="618"/>
    </row>
    <row r="199" spans="1:21">
      <c r="A199" s="482" t="s">
        <v>813</v>
      </c>
      <c r="B199" s="483" t="s">
        <v>814</v>
      </c>
      <c r="C199" s="513">
        <v>9130</v>
      </c>
      <c r="D199" s="472" t="s">
        <v>412</v>
      </c>
      <c r="E199" s="473">
        <v>0.02</v>
      </c>
      <c r="F199" s="476" t="s">
        <v>400</v>
      </c>
      <c r="G199" s="477">
        <f t="shared" si="8"/>
        <v>0.02</v>
      </c>
      <c r="H199" s="631" t="s">
        <v>339</v>
      </c>
      <c r="I199" s="508">
        <f t="shared" si="9"/>
        <v>0.31780000000000003</v>
      </c>
      <c r="J199" s="486">
        <v>72713</v>
      </c>
      <c r="K199" s="487">
        <v>93721</v>
      </c>
      <c r="L199" s="573"/>
      <c r="M199" s="574"/>
      <c r="R199" s="618"/>
      <c r="S199" s="618"/>
      <c r="T199" s="618"/>
      <c r="U199" s="618"/>
    </row>
    <row r="200" spans="1:21">
      <c r="A200" s="482" t="s">
        <v>815</v>
      </c>
      <c r="B200" s="483" t="s">
        <v>816</v>
      </c>
      <c r="C200" s="513">
        <v>9130</v>
      </c>
      <c r="D200" s="472" t="s">
        <v>412</v>
      </c>
      <c r="E200" s="473">
        <v>0.02</v>
      </c>
      <c r="F200" s="476" t="s">
        <v>400</v>
      </c>
      <c r="G200" s="477">
        <f t="shared" si="8"/>
        <v>0.02</v>
      </c>
      <c r="H200" s="631" t="s">
        <v>339</v>
      </c>
      <c r="I200" s="508">
        <f t="shared" si="9"/>
        <v>0.31780000000000003</v>
      </c>
      <c r="J200" s="486">
        <v>79556</v>
      </c>
      <c r="K200" s="487">
        <v>104340</v>
      </c>
      <c r="L200" s="573"/>
      <c r="M200" s="574"/>
      <c r="R200" s="618"/>
      <c r="S200" s="618"/>
      <c r="T200" s="618"/>
      <c r="U200" s="618"/>
    </row>
    <row r="201" spans="1:21">
      <c r="A201" s="482" t="s">
        <v>817</v>
      </c>
      <c r="B201" s="483" t="s">
        <v>818</v>
      </c>
      <c r="C201" s="513">
        <v>9130</v>
      </c>
      <c r="D201" s="472" t="s">
        <v>412</v>
      </c>
      <c r="E201" s="473">
        <v>0.02</v>
      </c>
      <c r="F201" s="476" t="s">
        <v>400</v>
      </c>
      <c r="G201" s="477">
        <f t="shared" si="8"/>
        <v>0.02</v>
      </c>
      <c r="H201" s="631" t="s">
        <v>339</v>
      </c>
      <c r="I201" s="508">
        <f t="shared" si="9"/>
        <v>0.31780000000000003</v>
      </c>
      <c r="J201" s="486">
        <v>89195</v>
      </c>
      <c r="K201" s="487">
        <v>116981</v>
      </c>
      <c r="L201" s="573"/>
      <c r="M201" s="574"/>
      <c r="R201" s="618"/>
      <c r="S201" s="618"/>
      <c r="T201" s="618"/>
      <c r="U201" s="618"/>
    </row>
    <row r="202" spans="1:21">
      <c r="A202" s="482" t="s">
        <v>819</v>
      </c>
      <c r="B202" s="483" t="s">
        <v>820</v>
      </c>
      <c r="C202" s="513">
        <v>9130</v>
      </c>
      <c r="D202" s="472" t="s">
        <v>412</v>
      </c>
      <c r="E202" s="473">
        <v>0.02</v>
      </c>
      <c r="F202" s="476" t="s">
        <v>400</v>
      </c>
      <c r="G202" s="477">
        <f t="shared" si="8"/>
        <v>0.02</v>
      </c>
      <c r="H202" s="631" t="s">
        <v>339</v>
      </c>
      <c r="I202" s="508">
        <f t="shared" si="9"/>
        <v>0.31780000000000003</v>
      </c>
      <c r="J202" s="486">
        <v>51693</v>
      </c>
      <c r="K202" s="487">
        <v>90308</v>
      </c>
      <c r="L202" s="573"/>
      <c r="M202" s="574"/>
      <c r="R202" s="618"/>
      <c r="S202" s="618"/>
      <c r="T202" s="618"/>
      <c r="U202" s="618"/>
    </row>
    <row r="203" spans="1:21">
      <c r="A203" s="482" t="s">
        <v>821</v>
      </c>
      <c r="B203" s="483" t="s">
        <v>820</v>
      </c>
      <c r="C203" s="513">
        <v>9130</v>
      </c>
      <c r="D203" s="472" t="s">
        <v>412</v>
      </c>
      <c r="E203" s="473">
        <v>0.02</v>
      </c>
      <c r="F203" s="476" t="s">
        <v>400</v>
      </c>
      <c r="G203" s="477">
        <f t="shared" si="8"/>
        <v>0.02</v>
      </c>
      <c r="H203" s="631" t="s">
        <v>339</v>
      </c>
      <c r="I203" s="508">
        <f t="shared" si="9"/>
        <v>0.31780000000000003</v>
      </c>
      <c r="J203" s="486">
        <v>79572</v>
      </c>
      <c r="K203" s="487">
        <v>116980</v>
      </c>
      <c r="L203" s="573"/>
      <c r="M203" s="574"/>
      <c r="R203" s="618"/>
      <c r="S203" s="618"/>
      <c r="T203" s="618"/>
      <c r="U203" s="618"/>
    </row>
    <row r="204" spans="1:21">
      <c r="A204" s="482" t="s">
        <v>822</v>
      </c>
      <c r="B204" s="483" t="s">
        <v>823</v>
      </c>
      <c r="C204" s="513">
        <v>9130</v>
      </c>
      <c r="D204" s="472" t="s">
        <v>412</v>
      </c>
      <c r="E204" s="473">
        <v>0.02</v>
      </c>
      <c r="F204" s="476" t="s">
        <v>400</v>
      </c>
      <c r="G204" s="477">
        <f t="shared" si="8"/>
        <v>0.02</v>
      </c>
      <c r="H204" s="631" t="s">
        <v>339</v>
      </c>
      <c r="I204" s="508">
        <f t="shared" si="9"/>
        <v>0.31780000000000003</v>
      </c>
      <c r="J204" s="486">
        <v>93719</v>
      </c>
      <c r="K204" s="487">
        <v>147050</v>
      </c>
      <c r="L204" s="573"/>
      <c r="M204" s="574"/>
      <c r="R204" s="618"/>
      <c r="S204" s="618"/>
      <c r="T204" s="618"/>
      <c r="U204" s="618"/>
    </row>
    <row r="205" spans="1:21">
      <c r="A205" s="471" t="s">
        <v>824</v>
      </c>
      <c r="B205" s="483" t="s">
        <v>825</v>
      </c>
      <c r="C205" s="513">
        <v>9130</v>
      </c>
      <c r="D205" s="472" t="s">
        <v>412</v>
      </c>
      <c r="E205" s="473">
        <v>0.02</v>
      </c>
      <c r="F205" s="476" t="s">
        <v>400</v>
      </c>
      <c r="G205" s="477">
        <f t="shared" si="8"/>
        <v>0.02</v>
      </c>
      <c r="H205" s="631" t="s">
        <v>339</v>
      </c>
      <c r="I205" s="508">
        <f t="shared" si="9"/>
        <v>0.31780000000000003</v>
      </c>
      <c r="J205" s="486">
        <v>32620</v>
      </c>
      <c r="K205" s="487">
        <v>51063</v>
      </c>
      <c r="L205" s="573"/>
      <c r="M205" s="574"/>
      <c r="R205" s="618"/>
      <c r="S205" s="618"/>
      <c r="T205" s="618"/>
      <c r="U205" s="618"/>
    </row>
    <row r="206" spans="1:21">
      <c r="A206" s="482" t="s">
        <v>826</v>
      </c>
      <c r="B206" s="483" t="s">
        <v>825</v>
      </c>
      <c r="C206" s="513">
        <v>9130</v>
      </c>
      <c r="D206" s="472" t="s">
        <v>412</v>
      </c>
      <c r="E206" s="473">
        <v>0.02</v>
      </c>
      <c r="F206" s="476" t="s">
        <v>400</v>
      </c>
      <c r="G206" s="477">
        <f t="shared" si="8"/>
        <v>0.02</v>
      </c>
      <c r="H206" s="631" t="s">
        <v>339</v>
      </c>
      <c r="I206" s="508">
        <f t="shared" si="9"/>
        <v>0.31780000000000003</v>
      </c>
      <c r="J206" s="486">
        <v>43444</v>
      </c>
      <c r="K206" s="487">
        <v>66530</v>
      </c>
      <c r="L206" s="573"/>
      <c r="M206" s="574"/>
      <c r="R206" s="618"/>
      <c r="S206" s="618"/>
      <c r="T206" s="618"/>
      <c r="U206" s="618"/>
    </row>
    <row r="207" spans="1:21">
      <c r="A207" s="482" t="s">
        <v>827</v>
      </c>
      <c r="B207" s="483" t="s">
        <v>825</v>
      </c>
      <c r="C207" s="513">
        <v>9130</v>
      </c>
      <c r="D207" s="472" t="s">
        <v>412</v>
      </c>
      <c r="E207" s="473">
        <v>0.02</v>
      </c>
      <c r="F207" s="476" t="s">
        <v>400</v>
      </c>
      <c r="G207" s="477">
        <f t="shared" si="8"/>
        <v>0.02</v>
      </c>
      <c r="H207" s="631" t="s">
        <v>339</v>
      </c>
      <c r="I207" s="508">
        <f t="shared" si="9"/>
        <v>0.31780000000000003</v>
      </c>
      <c r="J207" s="486">
        <v>60957</v>
      </c>
      <c r="K207" s="487">
        <v>93936</v>
      </c>
      <c r="L207" s="573"/>
      <c r="M207" s="574"/>
      <c r="R207" s="618"/>
      <c r="S207" s="618"/>
      <c r="T207" s="618"/>
      <c r="U207" s="618"/>
    </row>
    <row r="208" spans="1:21">
      <c r="A208" s="482" t="s">
        <v>828</v>
      </c>
      <c r="B208" s="483" t="s">
        <v>825</v>
      </c>
      <c r="C208" s="513">
        <v>9130</v>
      </c>
      <c r="D208" s="472" t="s">
        <v>412</v>
      </c>
      <c r="E208" s="473">
        <v>0.02</v>
      </c>
      <c r="F208" s="476" t="s">
        <v>400</v>
      </c>
      <c r="G208" s="477">
        <f t="shared" si="8"/>
        <v>0.02</v>
      </c>
      <c r="H208" s="631" t="s">
        <v>339</v>
      </c>
      <c r="I208" s="508">
        <f t="shared" si="9"/>
        <v>0.31780000000000003</v>
      </c>
      <c r="J208" s="486">
        <v>64710</v>
      </c>
      <c r="K208" s="487">
        <v>98259</v>
      </c>
      <c r="L208" s="573"/>
      <c r="M208" s="574"/>
      <c r="R208" s="618"/>
      <c r="S208" s="618"/>
      <c r="T208" s="618"/>
      <c r="U208" s="618"/>
    </row>
    <row r="209" spans="1:21">
      <c r="A209" s="482" t="s">
        <v>829</v>
      </c>
      <c r="B209" s="483" t="s">
        <v>830</v>
      </c>
      <c r="C209" s="513">
        <v>9002</v>
      </c>
      <c r="D209" s="472" t="s">
        <v>433</v>
      </c>
      <c r="E209" s="473">
        <v>0.02</v>
      </c>
      <c r="F209" s="476" t="s">
        <v>400</v>
      </c>
      <c r="G209" s="477">
        <f t="shared" si="8"/>
        <v>0.02</v>
      </c>
      <c r="H209" s="631" t="s">
        <v>339</v>
      </c>
      <c r="I209" s="508">
        <f t="shared" si="9"/>
        <v>0.31780000000000003</v>
      </c>
      <c r="J209" s="486">
        <v>84247</v>
      </c>
      <c r="K209" s="487">
        <v>126370</v>
      </c>
      <c r="L209" s="573"/>
      <c r="M209" s="574"/>
      <c r="R209" s="618"/>
      <c r="S209" s="618"/>
      <c r="T209" s="618"/>
      <c r="U209" s="618"/>
    </row>
    <row r="210" spans="1:21">
      <c r="A210" s="482" t="s">
        <v>831</v>
      </c>
      <c r="B210" s="483" t="s">
        <v>832</v>
      </c>
      <c r="C210" s="513">
        <v>9130</v>
      </c>
      <c r="D210" s="472" t="s">
        <v>412</v>
      </c>
      <c r="E210" s="473">
        <v>0.02</v>
      </c>
      <c r="F210" s="476" t="s">
        <v>400</v>
      </c>
      <c r="G210" s="477">
        <f t="shared" si="8"/>
        <v>0.02</v>
      </c>
      <c r="H210" s="631" t="s">
        <v>339</v>
      </c>
      <c r="I210" s="508">
        <f t="shared" si="9"/>
        <v>0.31780000000000003</v>
      </c>
      <c r="J210" s="486">
        <v>114049</v>
      </c>
      <c r="K210" s="487">
        <v>176266</v>
      </c>
      <c r="L210" s="573"/>
      <c r="M210" s="574"/>
      <c r="R210" s="618"/>
      <c r="S210" s="618"/>
      <c r="T210" s="618"/>
      <c r="U210" s="618"/>
    </row>
    <row r="211" spans="1:21">
      <c r="A211" s="471" t="s">
        <v>833</v>
      </c>
      <c r="B211" s="483" t="s">
        <v>834</v>
      </c>
      <c r="C211" s="513">
        <v>9130</v>
      </c>
      <c r="D211" s="472" t="s">
        <v>412</v>
      </c>
      <c r="E211" s="473">
        <v>0.02</v>
      </c>
      <c r="F211" s="476" t="s">
        <v>400</v>
      </c>
      <c r="G211" s="477">
        <f t="shared" si="8"/>
        <v>0.02</v>
      </c>
      <c r="H211" s="631" t="s">
        <v>339</v>
      </c>
      <c r="I211" s="508">
        <f t="shared" si="9"/>
        <v>0.31780000000000003</v>
      </c>
      <c r="J211" s="486">
        <v>32620</v>
      </c>
      <c r="K211" s="487">
        <v>52108</v>
      </c>
      <c r="L211" s="573"/>
      <c r="M211" s="574"/>
      <c r="R211" s="618"/>
      <c r="S211" s="618"/>
      <c r="T211" s="618"/>
      <c r="U211" s="618"/>
    </row>
    <row r="212" spans="1:21">
      <c r="A212" s="471" t="s">
        <v>835</v>
      </c>
      <c r="B212" s="483" t="s">
        <v>836</v>
      </c>
      <c r="C212" s="513">
        <v>9130</v>
      </c>
      <c r="D212" s="472" t="s">
        <v>412</v>
      </c>
      <c r="E212" s="473">
        <v>0.02</v>
      </c>
      <c r="F212" s="476" t="s">
        <v>400</v>
      </c>
      <c r="G212" s="477">
        <f t="shared" si="8"/>
        <v>0.02</v>
      </c>
      <c r="H212" s="631" t="s">
        <v>339</v>
      </c>
      <c r="I212" s="508">
        <f t="shared" si="9"/>
        <v>0.31780000000000003</v>
      </c>
      <c r="J212" s="486">
        <v>32620</v>
      </c>
      <c r="K212" s="487">
        <v>36371</v>
      </c>
      <c r="L212" s="573"/>
      <c r="M212" s="574"/>
      <c r="R212" s="618"/>
      <c r="S212" s="618"/>
      <c r="T212" s="618"/>
      <c r="U212" s="618"/>
    </row>
    <row r="213" spans="1:21">
      <c r="A213" s="471" t="s">
        <v>837</v>
      </c>
      <c r="B213" s="483" t="s">
        <v>838</v>
      </c>
      <c r="C213" s="513">
        <v>9130</v>
      </c>
      <c r="D213" s="472" t="s">
        <v>412</v>
      </c>
      <c r="E213" s="473">
        <v>0.02</v>
      </c>
      <c r="F213" s="476" t="s">
        <v>400</v>
      </c>
      <c r="G213" s="477">
        <f t="shared" si="8"/>
        <v>0.02</v>
      </c>
      <c r="H213" s="631" t="s">
        <v>339</v>
      </c>
      <c r="I213" s="508">
        <f t="shared" si="9"/>
        <v>0.31780000000000003</v>
      </c>
      <c r="J213" s="486">
        <v>32620</v>
      </c>
      <c r="K213" s="487">
        <v>45114</v>
      </c>
      <c r="L213" s="573"/>
      <c r="M213" s="574"/>
      <c r="R213" s="618"/>
      <c r="S213" s="618"/>
      <c r="T213" s="618"/>
      <c r="U213" s="618"/>
    </row>
    <row r="214" spans="1:21">
      <c r="A214" s="471" t="s">
        <v>839</v>
      </c>
      <c r="B214" s="483" t="s">
        <v>840</v>
      </c>
      <c r="C214" s="513">
        <v>9130</v>
      </c>
      <c r="D214" s="472" t="s">
        <v>412</v>
      </c>
      <c r="E214" s="473">
        <v>0.02</v>
      </c>
      <c r="F214" s="476" t="s">
        <v>400</v>
      </c>
      <c r="G214" s="477">
        <f t="shared" si="8"/>
        <v>0.02</v>
      </c>
      <c r="H214" s="631" t="s">
        <v>339</v>
      </c>
      <c r="I214" s="508">
        <f t="shared" si="9"/>
        <v>0.31780000000000003</v>
      </c>
      <c r="J214" s="486">
        <v>32620</v>
      </c>
      <c r="K214" s="487">
        <v>53739</v>
      </c>
      <c r="L214" s="573"/>
      <c r="M214" s="574"/>
      <c r="R214" s="618"/>
      <c r="S214" s="618"/>
      <c r="T214" s="618"/>
      <c r="U214" s="618"/>
    </row>
    <row r="215" spans="1:21">
      <c r="A215" s="482" t="s">
        <v>841</v>
      </c>
      <c r="B215" s="483" t="s">
        <v>842</v>
      </c>
      <c r="C215" s="513">
        <v>9130</v>
      </c>
      <c r="D215" s="472" t="s">
        <v>412</v>
      </c>
      <c r="E215" s="473">
        <v>0.02</v>
      </c>
      <c r="F215" s="476" t="s">
        <v>400</v>
      </c>
      <c r="G215" s="477">
        <f t="shared" si="8"/>
        <v>0.02</v>
      </c>
      <c r="H215" s="631" t="s">
        <v>339</v>
      </c>
      <c r="I215" s="508">
        <f t="shared" si="9"/>
        <v>0.31780000000000003</v>
      </c>
      <c r="J215" s="486">
        <v>45695</v>
      </c>
      <c r="K215" s="487">
        <v>70292</v>
      </c>
      <c r="L215" s="573"/>
      <c r="M215" s="574"/>
      <c r="R215" s="618"/>
      <c r="S215" s="618"/>
      <c r="T215" s="618"/>
      <c r="U215" s="618"/>
    </row>
    <row r="216" spans="1:21">
      <c r="A216" s="482" t="s">
        <v>843</v>
      </c>
      <c r="B216" s="483" t="s">
        <v>844</v>
      </c>
      <c r="C216" s="513">
        <v>9130</v>
      </c>
      <c r="D216" s="472" t="s">
        <v>412</v>
      </c>
      <c r="E216" s="473">
        <v>0.02</v>
      </c>
      <c r="F216" s="476" t="s">
        <v>400</v>
      </c>
      <c r="G216" s="477">
        <f t="shared" si="8"/>
        <v>0.02</v>
      </c>
      <c r="H216" s="631" t="s">
        <v>339</v>
      </c>
      <c r="I216" s="508">
        <f t="shared" si="9"/>
        <v>0.31780000000000003</v>
      </c>
      <c r="J216" s="486">
        <v>64113</v>
      </c>
      <c r="K216" s="487">
        <v>98733</v>
      </c>
      <c r="L216" s="573"/>
      <c r="M216" s="574"/>
      <c r="R216" s="618"/>
      <c r="S216" s="618"/>
      <c r="T216" s="618"/>
      <c r="U216" s="618"/>
    </row>
    <row r="217" spans="1:21">
      <c r="A217" s="482" t="s">
        <v>845</v>
      </c>
      <c r="B217" s="483" t="s">
        <v>846</v>
      </c>
      <c r="C217" s="513">
        <v>9130</v>
      </c>
      <c r="D217" s="472" t="s">
        <v>412</v>
      </c>
      <c r="E217" s="473">
        <v>0.02</v>
      </c>
      <c r="F217" s="476" t="s">
        <v>400</v>
      </c>
      <c r="G217" s="477">
        <f t="shared" si="8"/>
        <v>0.02</v>
      </c>
      <c r="H217" s="631" t="s">
        <v>339</v>
      </c>
      <c r="I217" s="508">
        <f t="shared" si="9"/>
        <v>0.31780000000000003</v>
      </c>
      <c r="J217" s="486">
        <v>89634</v>
      </c>
      <c r="K217" s="487">
        <v>141005</v>
      </c>
      <c r="L217" s="573"/>
      <c r="M217" s="574"/>
      <c r="R217" s="618"/>
      <c r="S217" s="618"/>
      <c r="T217" s="618"/>
      <c r="U217" s="618"/>
    </row>
    <row r="218" spans="1:21">
      <c r="A218" s="482" t="s">
        <v>847</v>
      </c>
      <c r="B218" s="483" t="s">
        <v>848</v>
      </c>
      <c r="C218" s="513">
        <v>9130</v>
      </c>
      <c r="D218" s="472" t="s">
        <v>412</v>
      </c>
      <c r="E218" s="473">
        <v>0.02</v>
      </c>
      <c r="F218" s="476" t="s">
        <v>400</v>
      </c>
      <c r="G218" s="477">
        <f t="shared" si="8"/>
        <v>0.02</v>
      </c>
      <c r="H218" s="631" t="s">
        <v>339</v>
      </c>
      <c r="I218" s="508">
        <f t="shared" si="9"/>
        <v>0.31780000000000003</v>
      </c>
      <c r="J218" s="486">
        <v>102250</v>
      </c>
      <c r="K218" s="487">
        <v>153375</v>
      </c>
      <c r="L218" s="573"/>
      <c r="M218" s="574"/>
      <c r="R218" s="618"/>
      <c r="S218" s="618"/>
      <c r="T218" s="618"/>
      <c r="U218" s="618"/>
    </row>
    <row r="219" spans="1:21">
      <c r="A219" s="471" t="s">
        <v>849</v>
      </c>
      <c r="B219" s="483" t="s">
        <v>850</v>
      </c>
      <c r="C219" s="513">
        <v>9130</v>
      </c>
      <c r="D219" s="472" t="s">
        <v>412</v>
      </c>
      <c r="E219" s="473">
        <v>0.02</v>
      </c>
      <c r="F219" s="476" t="s">
        <v>400</v>
      </c>
      <c r="G219" s="477">
        <f t="shared" si="8"/>
        <v>0.02</v>
      </c>
      <c r="H219" s="631" t="s">
        <v>339</v>
      </c>
      <c r="I219" s="508">
        <f t="shared" si="9"/>
        <v>0.31780000000000003</v>
      </c>
      <c r="J219" s="486">
        <v>32620</v>
      </c>
      <c r="K219" s="487">
        <v>53506</v>
      </c>
      <c r="L219" s="573"/>
      <c r="M219" s="574"/>
      <c r="R219" s="618"/>
      <c r="S219" s="618"/>
      <c r="T219" s="618"/>
      <c r="U219" s="618"/>
    </row>
    <row r="220" spans="1:21">
      <c r="A220" s="471" t="s">
        <v>851</v>
      </c>
      <c r="B220" s="483" t="s">
        <v>852</v>
      </c>
      <c r="C220" s="513">
        <v>9130</v>
      </c>
      <c r="D220" s="472" t="s">
        <v>412</v>
      </c>
      <c r="E220" s="473">
        <v>0.02</v>
      </c>
      <c r="F220" s="476" t="s">
        <v>400</v>
      </c>
      <c r="G220" s="477">
        <f t="shared" si="8"/>
        <v>0.02</v>
      </c>
      <c r="H220" s="631" t="s">
        <v>339</v>
      </c>
      <c r="I220" s="508">
        <f t="shared" si="9"/>
        <v>0.31780000000000003</v>
      </c>
      <c r="J220" s="486">
        <v>32620</v>
      </c>
      <c r="K220" s="487">
        <v>53506</v>
      </c>
      <c r="L220" s="573"/>
      <c r="M220" s="574"/>
      <c r="R220" s="618"/>
      <c r="S220" s="618"/>
      <c r="T220" s="618"/>
      <c r="U220" s="618"/>
    </row>
    <row r="221" spans="1:21">
      <c r="A221" s="482" t="s">
        <v>853</v>
      </c>
      <c r="B221" s="483" t="s">
        <v>854</v>
      </c>
      <c r="C221" s="513">
        <v>9130</v>
      </c>
      <c r="D221" s="472" t="s">
        <v>412</v>
      </c>
      <c r="E221" s="473">
        <v>0.02</v>
      </c>
      <c r="F221" s="476" t="s">
        <v>400</v>
      </c>
      <c r="G221" s="477">
        <f t="shared" si="8"/>
        <v>0.02</v>
      </c>
      <c r="H221" s="631" t="s">
        <v>339</v>
      </c>
      <c r="I221" s="508">
        <f t="shared" si="9"/>
        <v>0.31780000000000003</v>
      </c>
      <c r="J221" s="486">
        <v>45695</v>
      </c>
      <c r="K221" s="487">
        <v>70292</v>
      </c>
      <c r="L221" s="573"/>
      <c r="M221" s="574"/>
      <c r="R221" s="618"/>
      <c r="S221" s="618"/>
      <c r="T221" s="618"/>
      <c r="U221" s="618"/>
    </row>
    <row r="222" spans="1:21">
      <c r="A222" s="482" t="s">
        <v>855</v>
      </c>
      <c r="B222" s="483" t="s">
        <v>856</v>
      </c>
      <c r="C222" s="513">
        <v>9130</v>
      </c>
      <c r="D222" s="472" t="s">
        <v>412</v>
      </c>
      <c r="E222" s="473">
        <v>0.02</v>
      </c>
      <c r="F222" s="476" t="s">
        <v>400</v>
      </c>
      <c r="G222" s="477">
        <f t="shared" si="8"/>
        <v>0.02</v>
      </c>
      <c r="H222" s="631" t="s">
        <v>339</v>
      </c>
      <c r="I222" s="508">
        <f t="shared" si="9"/>
        <v>0.31780000000000003</v>
      </c>
      <c r="J222" s="486">
        <v>47443</v>
      </c>
      <c r="K222" s="487">
        <v>65629</v>
      </c>
      <c r="L222" s="573"/>
      <c r="M222" s="574"/>
      <c r="R222" s="618"/>
      <c r="S222" s="618"/>
      <c r="T222" s="618"/>
      <c r="U222" s="618"/>
    </row>
    <row r="223" spans="1:21">
      <c r="A223" s="482" t="s">
        <v>857</v>
      </c>
      <c r="B223" s="483" t="s">
        <v>858</v>
      </c>
      <c r="C223" s="513">
        <v>9130</v>
      </c>
      <c r="D223" s="472" t="s">
        <v>412</v>
      </c>
      <c r="E223" s="473">
        <v>0.02</v>
      </c>
      <c r="F223" s="476" t="s">
        <v>400</v>
      </c>
      <c r="G223" s="477">
        <f t="shared" si="8"/>
        <v>0.02</v>
      </c>
      <c r="H223" s="631" t="s">
        <v>339</v>
      </c>
      <c r="I223" s="508">
        <f t="shared" si="9"/>
        <v>0.31780000000000003</v>
      </c>
      <c r="J223" s="486">
        <v>64112</v>
      </c>
      <c r="K223" s="487">
        <v>98731</v>
      </c>
      <c r="L223" s="573"/>
      <c r="M223" s="574"/>
      <c r="R223" s="618"/>
      <c r="S223" s="618"/>
      <c r="T223" s="618"/>
      <c r="U223" s="618"/>
    </row>
    <row r="224" spans="1:21">
      <c r="A224" s="482" t="s">
        <v>859</v>
      </c>
      <c r="B224" s="483" t="s">
        <v>860</v>
      </c>
      <c r="C224" s="513">
        <v>9130</v>
      </c>
      <c r="D224" s="472" t="s">
        <v>412</v>
      </c>
      <c r="E224" s="473">
        <v>0.02</v>
      </c>
      <c r="F224" s="476" t="s">
        <v>400</v>
      </c>
      <c r="G224" s="477">
        <f t="shared" si="8"/>
        <v>0.02</v>
      </c>
      <c r="H224" s="631" t="s">
        <v>339</v>
      </c>
      <c r="I224" s="508">
        <f t="shared" si="9"/>
        <v>0.31780000000000003</v>
      </c>
      <c r="J224" s="486">
        <v>72389</v>
      </c>
      <c r="K224" s="487">
        <v>97335</v>
      </c>
      <c r="L224" s="573"/>
      <c r="M224" s="574"/>
      <c r="R224" s="618"/>
      <c r="S224" s="618"/>
      <c r="T224" s="618"/>
      <c r="U224" s="618"/>
    </row>
    <row r="225" spans="1:21">
      <c r="A225" s="482" t="s">
        <v>861</v>
      </c>
      <c r="B225" s="483" t="s">
        <v>862</v>
      </c>
      <c r="C225" s="513">
        <v>9130</v>
      </c>
      <c r="D225" s="472" t="s">
        <v>412</v>
      </c>
      <c r="E225" s="473">
        <v>0.02</v>
      </c>
      <c r="F225" s="476" t="s">
        <v>400</v>
      </c>
      <c r="G225" s="477">
        <f t="shared" si="8"/>
        <v>0.02</v>
      </c>
      <c r="H225" s="631" t="s">
        <v>339</v>
      </c>
      <c r="I225" s="508">
        <f t="shared" si="9"/>
        <v>0.31780000000000003</v>
      </c>
      <c r="J225" s="486">
        <v>66910</v>
      </c>
      <c r="K225" s="487">
        <v>90808</v>
      </c>
      <c r="L225" s="573"/>
      <c r="M225" s="574"/>
      <c r="R225" s="618"/>
      <c r="S225" s="618"/>
      <c r="T225" s="618"/>
      <c r="U225" s="618"/>
    </row>
    <row r="226" spans="1:21">
      <c r="A226" s="482" t="s">
        <v>863</v>
      </c>
      <c r="B226" s="483" t="s">
        <v>864</v>
      </c>
      <c r="C226" s="513">
        <v>9130</v>
      </c>
      <c r="D226" s="472" t="s">
        <v>412</v>
      </c>
      <c r="E226" s="473">
        <v>0.02</v>
      </c>
      <c r="F226" s="476" t="s">
        <v>400</v>
      </c>
      <c r="G226" s="477">
        <f t="shared" si="8"/>
        <v>0.02</v>
      </c>
      <c r="H226" s="631" t="s">
        <v>339</v>
      </c>
      <c r="I226" s="508">
        <f t="shared" si="9"/>
        <v>0.31780000000000003</v>
      </c>
      <c r="J226" s="486">
        <v>53854</v>
      </c>
      <c r="K226" s="487">
        <v>76121</v>
      </c>
      <c r="L226" s="573"/>
      <c r="M226" s="574"/>
      <c r="R226" s="618"/>
      <c r="S226" s="618"/>
      <c r="T226" s="618"/>
      <c r="U226" s="618"/>
    </row>
    <row r="227" spans="1:21">
      <c r="A227" s="471" t="s">
        <v>865</v>
      </c>
      <c r="B227" s="483" t="s">
        <v>866</v>
      </c>
      <c r="C227" s="513">
        <v>9130</v>
      </c>
      <c r="D227" s="472" t="s">
        <v>412</v>
      </c>
      <c r="E227" s="473">
        <v>0.02</v>
      </c>
      <c r="F227" s="476" t="s">
        <v>400</v>
      </c>
      <c r="G227" s="477">
        <f t="shared" si="8"/>
        <v>0.02</v>
      </c>
      <c r="H227" s="631" t="s">
        <v>339</v>
      </c>
      <c r="I227" s="508">
        <f t="shared" si="9"/>
        <v>0.31780000000000003</v>
      </c>
      <c r="J227" s="486">
        <v>38003</v>
      </c>
      <c r="K227" s="487">
        <v>57703</v>
      </c>
      <c r="L227" s="573"/>
      <c r="M227" s="574"/>
      <c r="R227" s="618"/>
      <c r="S227" s="618"/>
      <c r="T227" s="618"/>
      <c r="U227" s="618"/>
    </row>
    <row r="228" spans="1:21">
      <c r="A228" s="471" t="s">
        <v>867</v>
      </c>
      <c r="B228" s="483" t="s">
        <v>868</v>
      </c>
      <c r="C228" s="513">
        <v>9130</v>
      </c>
      <c r="D228" s="472" t="s">
        <v>412</v>
      </c>
      <c r="E228" s="473">
        <v>0.02</v>
      </c>
      <c r="F228" s="476" t="s">
        <v>400</v>
      </c>
      <c r="G228" s="477">
        <f t="shared" si="8"/>
        <v>0.02</v>
      </c>
      <c r="H228" s="631" t="s">
        <v>339</v>
      </c>
      <c r="I228" s="508">
        <f t="shared" si="9"/>
        <v>0.31780000000000003</v>
      </c>
      <c r="J228" s="486">
        <v>32620</v>
      </c>
      <c r="K228" s="487">
        <v>52108</v>
      </c>
      <c r="L228" s="573"/>
      <c r="M228" s="574"/>
      <c r="R228" s="618"/>
      <c r="S228" s="618"/>
      <c r="T228" s="618"/>
      <c r="U228" s="618"/>
    </row>
    <row r="229" spans="1:21">
      <c r="A229" s="482" t="s">
        <v>869</v>
      </c>
      <c r="B229" s="483" t="s">
        <v>870</v>
      </c>
      <c r="C229" s="513">
        <v>9130</v>
      </c>
      <c r="D229" s="472" t="s">
        <v>412</v>
      </c>
      <c r="E229" s="473">
        <v>0.02</v>
      </c>
      <c r="F229" s="476" t="s">
        <v>400</v>
      </c>
      <c r="G229" s="477">
        <f t="shared" si="8"/>
        <v>0.02</v>
      </c>
      <c r="H229" s="631" t="s">
        <v>339</v>
      </c>
      <c r="I229" s="508">
        <f t="shared" si="9"/>
        <v>0.31780000000000003</v>
      </c>
      <c r="J229" s="486">
        <v>39052</v>
      </c>
      <c r="K229" s="487">
        <v>58051</v>
      </c>
      <c r="L229" s="573"/>
      <c r="M229" s="574"/>
      <c r="R229" s="618"/>
      <c r="S229" s="618"/>
      <c r="T229" s="618"/>
      <c r="U229" s="618"/>
    </row>
    <row r="230" spans="1:21">
      <c r="A230" s="482" t="s">
        <v>871</v>
      </c>
      <c r="B230" s="483" t="s">
        <v>872</v>
      </c>
      <c r="C230" s="513">
        <v>9130</v>
      </c>
      <c r="D230" s="472" t="s">
        <v>412</v>
      </c>
      <c r="E230" s="473">
        <v>0.02</v>
      </c>
      <c r="F230" s="476" t="s">
        <v>400</v>
      </c>
      <c r="G230" s="477">
        <f t="shared" si="8"/>
        <v>0.02</v>
      </c>
      <c r="H230" s="631" t="s">
        <v>339</v>
      </c>
      <c r="I230" s="508">
        <f t="shared" si="9"/>
        <v>0.31780000000000003</v>
      </c>
      <c r="J230" s="486">
        <v>47560</v>
      </c>
      <c r="K230" s="487">
        <v>84047</v>
      </c>
      <c r="L230" s="573"/>
      <c r="M230" s="574"/>
      <c r="R230" s="618"/>
      <c r="S230" s="618"/>
      <c r="T230" s="618"/>
      <c r="U230" s="618"/>
    </row>
    <row r="231" spans="1:21">
      <c r="A231" s="482" t="s">
        <v>873</v>
      </c>
      <c r="B231" s="483" t="s">
        <v>874</v>
      </c>
      <c r="C231" s="513">
        <v>9130</v>
      </c>
      <c r="D231" s="472" t="s">
        <v>412</v>
      </c>
      <c r="E231" s="473">
        <v>0.02</v>
      </c>
      <c r="F231" s="476" t="s">
        <v>400</v>
      </c>
      <c r="G231" s="477">
        <f t="shared" si="8"/>
        <v>0.02</v>
      </c>
      <c r="H231" s="631" t="s">
        <v>339</v>
      </c>
      <c r="I231" s="508">
        <f t="shared" si="9"/>
        <v>0.31780000000000003</v>
      </c>
      <c r="J231" s="486">
        <v>56187</v>
      </c>
      <c r="K231" s="487">
        <v>90224</v>
      </c>
      <c r="L231" s="573"/>
      <c r="M231" s="574"/>
      <c r="R231" s="618"/>
      <c r="S231" s="618"/>
      <c r="T231" s="618"/>
      <c r="U231" s="618"/>
    </row>
    <row r="232" spans="1:21">
      <c r="A232" s="482" t="s">
        <v>875</v>
      </c>
      <c r="B232" s="483" t="s">
        <v>876</v>
      </c>
      <c r="C232" s="513">
        <v>9130</v>
      </c>
      <c r="D232" s="472" t="s">
        <v>412</v>
      </c>
      <c r="E232" s="473">
        <v>0.02</v>
      </c>
      <c r="F232" s="476" t="s">
        <v>400</v>
      </c>
      <c r="G232" s="477">
        <f t="shared" si="8"/>
        <v>0.02</v>
      </c>
      <c r="H232" s="631" t="s">
        <v>339</v>
      </c>
      <c r="I232" s="508">
        <f t="shared" si="9"/>
        <v>0.31780000000000003</v>
      </c>
      <c r="J232" s="486">
        <v>44762</v>
      </c>
      <c r="K232" s="487">
        <v>70525</v>
      </c>
      <c r="L232" s="573"/>
      <c r="M232" s="574"/>
      <c r="R232" s="618"/>
      <c r="S232" s="618"/>
      <c r="T232" s="618"/>
      <c r="U232" s="618"/>
    </row>
    <row r="233" spans="1:21">
      <c r="A233" s="482" t="s">
        <v>877</v>
      </c>
      <c r="B233" s="483" t="s">
        <v>878</v>
      </c>
      <c r="C233" s="513">
        <v>9000</v>
      </c>
      <c r="D233" s="472" t="s">
        <v>550</v>
      </c>
      <c r="E233" s="473">
        <v>0.02</v>
      </c>
      <c r="F233" s="476" t="s">
        <v>400</v>
      </c>
      <c r="G233" s="477">
        <f t="shared" si="8"/>
        <v>0.02</v>
      </c>
      <c r="H233" s="631" t="s">
        <v>339</v>
      </c>
      <c r="I233" s="508">
        <f t="shared" si="9"/>
        <v>0.31780000000000003</v>
      </c>
      <c r="J233" s="486">
        <v>60034</v>
      </c>
      <c r="K233" s="487">
        <v>71106</v>
      </c>
      <c r="L233" s="573"/>
      <c r="M233" s="574"/>
      <c r="R233" s="618"/>
      <c r="S233" s="618"/>
      <c r="T233" s="618"/>
      <c r="U233" s="618"/>
    </row>
    <row r="234" spans="1:21">
      <c r="A234" s="482" t="s">
        <v>879</v>
      </c>
      <c r="B234" s="483" t="s">
        <v>880</v>
      </c>
      <c r="C234" s="513">
        <v>9130</v>
      </c>
      <c r="D234" s="472" t="s">
        <v>412</v>
      </c>
      <c r="E234" s="473">
        <v>0.02</v>
      </c>
      <c r="F234" s="476" t="s">
        <v>400</v>
      </c>
      <c r="G234" s="477">
        <f t="shared" si="8"/>
        <v>0.02</v>
      </c>
      <c r="H234" s="631" t="s">
        <v>339</v>
      </c>
      <c r="I234" s="508">
        <f t="shared" si="9"/>
        <v>0.31780000000000003</v>
      </c>
      <c r="J234" s="486">
        <v>79434</v>
      </c>
      <c r="K234" s="487">
        <v>176266</v>
      </c>
      <c r="L234" s="573"/>
      <c r="M234" s="574"/>
      <c r="R234" s="618"/>
      <c r="S234" s="618"/>
      <c r="T234" s="618"/>
      <c r="U234" s="618"/>
    </row>
    <row r="235" spans="1:21">
      <c r="A235" s="482" t="s">
        <v>881</v>
      </c>
      <c r="B235" s="483" t="s">
        <v>882</v>
      </c>
      <c r="C235" s="513">
        <v>9030</v>
      </c>
      <c r="D235" s="472" t="s">
        <v>416</v>
      </c>
      <c r="E235" s="473">
        <v>0.02</v>
      </c>
      <c r="F235" s="476" t="s">
        <v>400</v>
      </c>
      <c r="G235" s="477">
        <f t="shared" si="8"/>
        <v>0.02</v>
      </c>
      <c r="H235" s="631" t="s">
        <v>339</v>
      </c>
      <c r="I235" s="508">
        <f t="shared" si="9"/>
        <v>0.31780000000000003</v>
      </c>
      <c r="J235" s="486">
        <v>76936</v>
      </c>
      <c r="K235" s="487">
        <v>107476</v>
      </c>
      <c r="L235" s="573"/>
      <c r="M235" s="574"/>
      <c r="R235" s="618"/>
      <c r="S235" s="618"/>
      <c r="T235" s="618"/>
      <c r="U235" s="618"/>
    </row>
    <row r="236" spans="1:21">
      <c r="A236" s="482" t="s">
        <v>883</v>
      </c>
      <c r="B236" s="483" t="s">
        <v>884</v>
      </c>
      <c r="C236" s="513">
        <v>9030</v>
      </c>
      <c r="D236" s="472" t="s">
        <v>416</v>
      </c>
      <c r="E236" s="473">
        <v>0.02</v>
      </c>
      <c r="F236" s="476" t="s">
        <v>400</v>
      </c>
      <c r="G236" s="477">
        <f t="shared" si="8"/>
        <v>0.02</v>
      </c>
      <c r="H236" s="631" t="s">
        <v>339</v>
      </c>
      <c r="I236" s="508">
        <f t="shared" si="9"/>
        <v>0.31780000000000003</v>
      </c>
      <c r="J236" s="486">
        <v>76936</v>
      </c>
      <c r="K236" s="487">
        <v>107476</v>
      </c>
      <c r="L236" s="573"/>
      <c r="M236" s="574"/>
      <c r="R236" s="618"/>
      <c r="S236" s="618"/>
      <c r="T236" s="618"/>
      <c r="U236" s="618"/>
    </row>
    <row r="237" spans="1:21">
      <c r="A237" s="482" t="s">
        <v>885</v>
      </c>
      <c r="B237" s="483" t="s">
        <v>886</v>
      </c>
      <c r="C237" s="513">
        <v>9000</v>
      </c>
      <c r="D237" s="472" t="s">
        <v>550</v>
      </c>
      <c r="E237" s="473">
        <v>0.02</v>
      </c>
      <c r="F237" s="476" t="s">
        <v>400</v>
      </c>
      <c r="G237" s="477">
        <f t="shared" si="8"/>
        <v>0.02</v>
      </c>
      <c r="H237" s="631" t="s">
        <v>339</v>
      </c>
      <c r="I237" s="508">
        <f t="shared" si="9"/>
        <v>0.31780000000000003</v>
      </c>
      <c r="J237" s="486">
        <v>100669</v>
      </c>
      <c r="K237" s="487">
        <v>151004</v>
      </c>
      <c r="L237" s="573"/>
      <c r="M237" s="574"/>
      <c r="R237" s="618"/>
      <c r="S237" s="618"/>
      <c r="T237" s="618"/>
      <c r="U237" s="618"/>
    </row>
    <row r="238" spans="1:21">
      <c r="A238" s="482" t="s">
        <v>887</v>
      </c>
      <c r="B238" s="483" t="s">
        <v>888</v>
      </c>
      <c r="C238" s="513">
        <v>9030</v>
      </c>
      <c r="D238" s="472" t="s">
        <v>416</v>
      </c>
      <c r="E238" s="473">
        <v>0.02</v>
      </c>
      <c r="F238" s="476" t="s">
        <v>400</v>
      </c>
      <c r="G238" s="477">
        <f t="shared" si="8"/>
        <v>0.02</v>
      </c>
      <c r="H238" s="631" t="s">
        <v>339</v>
      </c>
      <c r="I238" s="508">
        <f t="shared" si="9"/>
        <v>0.31780000000000003</v>
      </c>
      <c r="J238" s="486">
        <v>76935</v>
      </c>
      <c r="K238" s="487">
        <v>107475</v>
      </c>
      <c r="L238" s="573"/>
      <c r="M238" s="574"/>
      <c r="R238" s="618"/>
      <c r="S238" s="618"/>
      <c r="T238" s="618"/>
      <c r="U238" s="618"/>
    </row>
    <row r="239" spans="1:21">
      <c r="A239" s="482" t="s">
        <v>889</v>
      </c>
      <c r="B239" s="483" t="s">
        <v>890</v>
      </c>
      <c r="C239" s="513">
        <v>9130</v>
      </c>
      <c r="D239" s="472" t="s">
        <v>412</v>
      </c>
      <c r="E239" s="473">
        <v>0.02</v>
      </c>
      <c r="F239" s="476" t="s">
        <v>400</v>
      </c>
      <c r="G239" s="477">
        <f t="shared" si="8"/>
        <v>0.02</v>
      </c>
      <c r="H239" s="631" t="s">
        <v>339</v>
      </c>
      <c r="I239" s="508">
        <f t="shared" si="9"/>
        <v>0.31780000000000003</v>
      </c>
      <c r="J239" s="486">
        <v>55602</v>
      </c>
      <c r="K239" s="487">
        <v>77051</v>
      </c>
      <c r="L239" s="573"/>
      <c r="M239" s="574"/>
      <c r="R239" s="618"/>
      <c r="S239" s="618"/>
      <c r="T239" s="618"/>
      <c r="U239" s="618"/>
    </row>
    <row r="240" spans="1:21">
      <c r="A240" s="482" t="s">
        <v>891</v>
      </c>
      <c r="B240" s="483" t="s">
        <v>892</v>
      </c>
      <c r="C240" s="513">
        <v>9030</v>
      </c>
      <c r="D240" s="472" t="s">
        <v>416</v>
      </c>
      <c r="E240" s="473">
        <v>0.02</v>
      </c>
      <c r="F240" s="476" t="s">
        <v>400</v>
      </c>
      <c r="G240" s="477">
        <f t="shared" si="8"/>
        <v>0.02</v>
      </c>
      <c r="H240" s="631" t="s">
        <v>339</v>
      </c>
      <c r="I240" s="508">
        <f t="shared" si="9"/>
        <v>0.31780000000000003</v>
      </c>
      <c r="J240" s="486">
        <v>58235</v>
      </c>
      <c r="K240" s="487">
        <v>116469</v>
      </c>
      <c r="L240" s="573"/>
      <c r="M240" s="574"/>
      <c r="R240" s="618"/>
      <c r="S240" s="618"/>
      <c r="T240" s="618"/>
      <c r="U240" s="618"/>
    </row>
    <row r="241" spans="1:21">
      <c r="A241" s="482" t="s">
        <v>893</v>
      </c>
      <c r="B241" s="483" t="s">
        <v>894</v>
      </c>
      <c r="C241" s="513">
        <v>9060</v>
      </c>
      <c r="D241" s="472" t="s">
        <v>895</v>
      </c>
      <c r="E241" s="473">
        <v>0</v>
      </c>
      <c r="F241" s="476" t="s">
        <v>400</v>
      </c>
      <c r="G241" s="477">
        <f t="shared" si="8"/>
        <v>0.02</v>
      </c>
      <c r="H241" s="631" t="s">
        <v>339</v>
      </c>
      <c r="I241" s="508">
        <f t="shared" si="9"/>
        <v>0.31780000000000003</v>
      </c>
      <c r="J241" s="486">
        <v>50549</v>
      </c>
      <c r="K241" s="487">
        <v>101310</v>
      </c>
      <c r="L241" s="573"/>
      <c r="M241" s="574"/>
      <c r="R241" s="618"/>
      <c r="S241" s="618"/>
      <c r="T241" s="618"/>
      <c r="U241" s="618"/>
    </row>
    <row r="242" spans="1:21">
      <c r="A242" s="482" t="s">
        <v>896</v>
      </c>
      <c r="B242" s="483" t="s">
        <v>897</v>
      </c>
      <c r="C242" s="513">
        <v>9130</v>
      </c>
      <c r="D242" s="472" t="s">
        <v>412</v>
      </c>
      <c r="E242" s="473">
        <v>0.02</v>
      </c>
      <c r="F242" s="476" t="s">
        <v>400</v>
      </c>
      <c r="G242" s="477">
        <f t="shared" si="8"/>
        <v>0.02</v>
      </c>
      <c r="H242" s="631" t="s">
        <v>339</v>
      </c>
      <c r="I242" s="508">
        <f t="shared" si="9"/>
        <v>0.31780000000000003</v>
      </c>
      <c r="J242" s="486">
        <v>79150</v>
      </c>
      <c r="K242" s="487">
        <v>105725</v>
      </c>
      <c r="L242" s="573"/>
      <c r="M242" s="574"/>
      <c r="R242" s="618"/>
      <c r="S242" s="618"/>
      <c r="T242" s="618"/>
      <c r="U242" s="618"/>
    </row>
    <row r="243" spans="1:21">
      <c r="A243" s="482" t="s">
        <v>898</v>
      </c>
      <c r="B243" s="483" t="s">
        <v>899</v>
      </c>
      <c r="C243" s="513">
        <v>9130</v>
      </c>
      <c r="D243" s="472" t="s">
        <v>412</v>
      </c>
      <c r="E243" s="473">
        <v>0.02</v>
      </c>
      <c r="F243" s="476" t="s">
        <v>400</v>
      </c>
      <c r="G243" s="477">
        <f t="shared" si="8"/>
        <v>0.02</v>
      </c>
      <c r="H243" s="631" t="s">
        <v>339</v>
      </c>
      <c r="I243" s="508">
        <f t="shared" si="9"/>
        <v>0.31780000000000003</v>
      </c>
      <c r="J243" s="486">
        <v>55604</v>
      </c>
      <c r="K243" s="487">
        <v>77052</v>
      </c>
      <c r="L243" s="573"/>
      <c r="M243" s="574"/>
      <c r="R243" s="618"/>
      <c r="S243" s="618"/>
      <c r="T243" s="618"/>
      <c r="U243" s="618"/>
    </row>
    <row r="244" spans="1:21">
      <c r="A244" s="482" t="s">
        <v>900</v>
      </c>
      <c r="B244" s="483" t="s">
        <v>901</v>
      </c>
      <c r="C244" s="513">
        <v>9030</v>
      </c>
      <c r="D244" s="472" t="s">
        <v>416</v>
      </c>
      <c r="E244" s="473">
        <v>0.02</v>
      </c>
      <c r="F244" s="476" t="s">
        <v>400</v>
      </c>
      <c r="G244" s="477">
        <f t="shared" si="8"/>
        <v>0.02</v>
      </c>
      <c r="H244" s="631" t="s">
        <v>339</v>
      </c>
      <c r="I244" s="508">
        <f t="shared" si="9"/>
        <v>0.31780000000000003</v>
      </c>
      <c r="J244" s="486">
        <v>79934</v>
      </c>
      <c r="K244" s="487">
        <v>111714</v>
      </c>
      <c r="L244" s="573"/>
      <c r="M244" s="574"/>
      <c r="R244" s="618"/>
      <c r="S244" s="618"/>
      <c r="T244" s="618"/>
      <c r="U244" s="618"/>
    </row>
    <row r="245" spans="1:21">
      <c r="A245" s="482" t="s">
        <v>902</v>
      </c>
      <c r="B245" s="483" t="s">
        <v>903</v>
      </c>
      <c r="C245" s="513">
        <v>9145</v>
      </c>
      <c r="D245" s="472" t="s">
        <v>504</v>
      </c>
      <c r="E245" s="473">
        <v>0.04</v>
      </c>
      <c r="F245" s="476" t="s">
        <v>400</v>
      </c>
      <c r="G245" s="477">
        <f t="shared" si="8"/>
        <v>0.02</v>
      </c>
      <c r="H245" s="631" t="s">
        <v>339</v>
      </c>
      <c r="I245" s="508">
        <f t="shared" si="9"/>
        <v>0.31780000000000003</v>
      </c>
      <c r="J245" s="486">
        <v>83746</v>
      </c>
      <c r="K245" s="487">
        <v>131840</v>
      </c>
      <c r="L245" s="573"/>
      <c r="M245" s="574"/>
      <c r="R245" s="618"/>
      <c r="S245" s="618"/>
      <c r="T245" s="618"/>
      <c r="U245" s="618"/>
    </row>
    <row r="246" spans="1:21">
      <c r="A246" s="482" t="s">
        <v>904</v>
      </c>
      <c r="B246" s="483" t="s">
        <v>905</v>
      </c>
      <c r="C246" s="513">
        <v>9145</v>
      </c>
      <c r="D246" s="472" t="s">
        <v>504</v>
      </c>
      <c r="E246" s="473">
        <v>0.04</v>
      </c>
      <c r="F246" s="476" t="s">
        <v>400</v>
      </c>
      <c r="G246" s="477">
        <f t="shared" si="8"/>
        <v>0.02</v>
      </c>
      <c r="H246" s="631" t="s">
        <v>339</v>
      </c>
      <c r="I246" s="508">
        <f t="shared" si="9"/>
        <v>0.31780000000000003</v>
      </c>
      <c r="J246" s="486">
        <v>97190</v>
      </c>
      <c r="K246" s="487">
        <v>162104</v>
      </c>
      <c r="L246" s="573"/>
      <c r="M246" s="574"/>
      <c r="R246" s="618"/>
      <c r="S246" s="618"/>
      <c r="T246" s="618"/>
      <c r="U246" s="618"/>
    </row>
    <row r="247" spans="1:21">
      <c r="A247" s="482" t="s">
        <v>906</v>
      </c>
      <c r="B247" s="483" t="s">
        <v>907</v>
      </c>
      <c r="C247" s="513">
        <v>9145</v>
      </c>
      <c r="D247" s="472" t="s">
        <v>504</v>
      </c>
      <c r="E247" s="473">
        <v>0.04</v>
      </c>
      <c r="F247" s="476" t="s">
        <v>400</v>
      </c>
      <c r="G247" s="477">
        <f t="shared" si="8"/>
        <v>0.02</v>
      </c>
      <c r="H247" s="631" t="s">
        <v>339</v>
      </c>
      <c r="I247" s="508">
        <f t="shared" si="9"/>
        <v>0.31780000000000003</v>
      </c>
      <c r="J247" s="486">
        <v>99147</v>
      </c>
      <c r="K247" s="487">
        <v>165332</v>
      </c>
      <c r="L247" s="573"/>
      <c r="M247" s="574"/>
      <c r="R247" s="618"/>
      <c r="S247" s="618"/>
      <c r="T247" s="618"/>
      <c r="U247" s="618"/>
    </row>
    <row r="248" spans="1:21">
      <c r="A248" s="482" t="s">
        <v>908</v>
      </c>
      <c r="B248" s="483" t="s">
        <v>909</v>
      </c>
      <c r="C248" s="513">
        <v>9030</v>
      </c>
      <c r="D248" s="472" t="s">
        <v>416</v>
      </c>
      <c r="E248" s="473">
        <v>0.02</v>
      </c>
      <c r="F248" s="476" t="s">
        <v>400</v>
      </c>
      <c r="G248" s="477">
        <f t="shared" si="8"/>
        <v>0.02</v>
      </c>
      <c r="H248" s="631" t="s">
        <v>339</v>
      </c>
      <c r="I248" s="508">
        <f t="shared" si="9"/>
        <v>0.31780000000000003</v>
      </c>
      <c r="J248" s="486">
        <v>72328</v>
      </c>
      <c r="K248" s="487">
        <v>117540</v>
      </c>
      <c r="L248" s="573"/>
      <c r="M248" s="574"/>
      <c r="R248" s="618"/>
      <c r="S248" s="618"/>
      <c r="T248" s="618"/>
      <c r="U248" s="618"/>
    </row>
    <row r="249" spans="1:21">
      <c r="A249" s="482" t="s">
        <v>910</v>
      </c>
      <c r="B249" s="483" t="s">
        <v>911</v>
      </c>
      <c r="C249" s="513">
        <v>9030</v>
      </c>
      <c r="D249" s="472" t="s">
        <v>416</v>
      </c>
      <c r="E249" s="473">
        <v>0.02</v>
      </c>
      <c r="F249" s="476" t="s">
        <v>400</v>
      </c>
      <c r="G249" s="477">
        <f t="shared" si="8"/>
        <v>0.02</v>
      </c>
      <c r="H249" s="631" t="s">
        <v>339</v>
      </c>
      <c r="I249" s="508">
        <f t="shared" si="9"/>
        <v>0.31780000000000003</v>
      </c>
      <c r="J249" s="486">
        <v>82136</v>
      </c>
      <c r="K249" s="487">
        <v>129326</v>
      </c>
      <c r="L249" s="573"/>
      <c r="M249" s="574"/>
      <c r="R249" s="618"/>
      <c r="S249" s="618"/>
      <c r="T249" s="618"/>
      <c r="U249" s="618"/>
    </row>
    <row r="250" spans="1:21">
      <c r="A250" s="482" t="s">
        <v>912</v>
      </c>
      <c r="B250" s="483" t="s">
        <v>913</v>
      </c>
      <c r="C250" s="513">
        <v>9030</v>
      </c>
      <c r="D250" s="472" t="s">
        <v>416</v>
      </c>
      <c r="E250" s="473">
        <v>0.02</v>
      </c>
      <c r="F250" s="476" t="s">
        <v>400</v>
      </c>
      <c r="G250" s="477">
        <f t="shared" si="8"/>
        <v>0.02</v>
      </c>
      <c r="H250" s="631" t="s">
        <v>339</v>
      </c>
      <c r="I250" s="508">
        <f t="shared" si="9"/>
        <v>0.31780000000000003</v>
      </c>
      <c r="J250" s="486">
        <v>84550</v>
      </c>
      <c r="K250" s="487">
        <v>141222</v>
      </c>
      <c r="L250" s="573"/>
      <c r="M250" s="574"/>
      <c r="R250" s="618"/>
      <c r="S250" s="618"/>
      <c r="T250" s="618"/>
      <c r="U250" s="618"/>
    </row>
    <row r="251" spans="1:21">
      <c r="A251" s="482" t="s">
        <v>914</v>
      </c>
      <c r="B251" s="483" t="s">
        <v>915</v>
      </c>
      <c r="C251" s="513">
        <v>9001</v>
      </c>
      <c r="D251" s="472" t="s">
        <v>661</v>
      </c>
      <c r="E251" s="473">
        <v>0.02</v>
      </c>
      <c r="F251" s="476" t="s">
        <v>400</v>
      </c>
      <c r="G251" s="477">
        <f t="shared" si="8"/>
        <v>0.02</v>
      </c>
      <c r="H251" s="631" t="s">
        <v>339</v>
      </c>
      <c r="I251" s="508">
        <f t="shared" si="9"/>
        <v>0.31780000000000003</v>
      </c>
      <c r="J251" s="486">
        <v>44813</v>
      </c>
      <c r="K251" s="487">
        <v>56817</v>
      </c>
      <c r="L251" s="573"/>
      <c r="M251" s="574"/>
      <c r="R251" s="618"/>
      <c r="S251" s="618"/>
      <c r="T251" s="618"/>
      <c r="U251" s="618"/>
    </row>
    <row r="252" spans="1:21">
      <c r="A252" s="482" t="s">
        <v>916</v>
      </c>
      <c r="B252" s="483" t="s">
        <v>917</v>
      </c>
      <c r="C252" s="513">
        <v>9001</v>
      </c>
      <c r="D252" s="472" t="s">
        <v>661</v>
      </c>
      <c r="E252" s="473">
        <v>0.02</v>
      </c>
      <c r="F252" s="476" t="s">
        <v>400</v>
      </c>
      <c r="G252" s="477">
        <f t="shared" si="8"/>
        <v>0.02</v>
      </c>
      <c r="H252" s="631" t="s">
        <v>339</v>
      </c>
      <c r="I252" s="508">
        <f t="shared" si="9"/>
        <v>0.31780000000000003</v>
      </c>
      <c r="J252" s="486">
        <v>40101</v>
      </c>
      <c r="K252" s="487">
        <v>53390</v>
      </c>
      <c r="L252" s="573"/>
      <c r="M252" s="574"/>
      <c r="R252" s="618"/>
      <c r="S252" s="618"/>
      <c r="T252" s="618"/>
      <c r="U252" s="618"/>
    </row>
    <row r="253" spans="1:21">
      <c r="A253" s="471" t="s">
        <v>918</v>
      </c>
      <c r="B253" s="483" t="s">
        <v>919</v>
      </c>
      <c r="C253" s="513">
        <v>1130</v>
      </c>
      <c r="D253" s="472" t="s">
        <v>920</v>
      </c>
      <c r="E253" s="473">
        <v>0.02</v>
      </c>
      <c r="F253" s="478" t="s">
        <v>401</v>
      </c>
      <c r="G253" s="477">
        <f t="shared" si="8"/>
        <v>0.02</v>
      </c>
      <c r="H253" s="631" t="s">
        <v>339</v>
      </c>
      <c r="I253" s="508">
        <f t="shared" si="9"/>
        <v>0.31780000000000003</v>
      </c>
      <c r="J253" s="486">
        <v>34156</v>
      </c>
      <c r="K253" s="487">
        <v>39751</v>
      </c>
      <c r="L253" s="573"/>
      <c r="M253" s="574"/>
      <c r="R253" s="618"/>
      <c r="S253" s="618"/>
      <c r="T253" s="618"/>
      <c r="U253" s="618"/>
    </row>
    <row r="254" spans="1:21">
      <c r="A254" s="471" t="s">
        <v>921</v>
      </c>
      <c r="B254" s="483" t="s">
        <v>922</v>
      </c>
      <c r="C254" s="513">
        <v>9000</v>
      </c>
      <c r="D254" s="472" t="s">
        <v>550</v>
      </c>
      <c r="E254" s="473">
        <v>0.02</v>
      </c>
      <c r="F254" s="476" t="s">
        <v>400</v>
      </c>
      <c r="G254" s="477">
        <f t="shared" si="8"/>
        <v>0.02</v>
      </c>
      <c r="H254" s="631" t="s">
        <v>339</v>
      </c>
      <c r="I254" s="508">
        <f t="shared" si="9"/>
        <v>0.31780000000000003</v>
      </c>
      <c r="J254" s="486">
        <v>37535</v>
      </c>
      <c r="K254" s="487">
        <v>48844</v>
      </c>
      <c r="L254" s="573"/>
      <c r="M254" s="574"/>
      <c r="R254" s="618"/>
      <c r="S254" s="618"/>
      <c r="T254" s="618"/>
      <c r="U254" s="618"/>
    </row>
    <row r="255" spans="1:21">
      <c r="A255" s="471" t="s">
        <v>923</v>
      </c>
      <c r="B255" s="483" t="s">
        <v>924</v>
      </c>
      <c r="C255" s="513">
        <v>1140</v>
      </c>
      <c r="D255" s="472" t="s">
        <v>925</v>
      </c>
      <c r="E255" s="473">
        <v>0.02</v>
      </c>
      <c r="F255" s="478" t="s">
        <v>401</v>
      </c>
      <c r="G255" s="477">
        <f t="shared" si="8"/>
        <v>0.02</v>
      </c>
      <c r="H255" s="631" t="s">
        <v>339</v>
      </c>
      <c r="I255" s="508">
        <f t="shared" si="9"/>
        <v>0.31780000000000003</v>
      </c>
      <c r="J255" s="486">
        <v>32620</v>
      </c>
      <c r="K255" s="487">
        <v>32620</v>
      </c>
      <c r="L255" s="573"/>
      <c r="M255" s="574"/>
      <c r="R255" s="618"/>
      <c r="S255" s="618"/>
      <c r="T255" s="618"/>
      <c r="U255" s="618"/>
    </row>
    <row r="256" spans="1:21">
      <c r="A256" s="471" t="s">
        <v>926</v>
      </c>
      <c r="B256" s="483" t="s">
        <v>927</v>
      </c>
      <c r="C256" s="513">
        <v>1140</v>
      </c>
      <c r="D256" s="472" t="s">
        <v>925</v>
      </c>
      <c r="E256" s="473">
        <v>0.02</v>
      </c>
      <c r="F256" s="478" t="s">
        <v>401</v>
      </c>
      <c r="G256" s="477">
        <f t="shared" si="8"/>
        <v>0.02</v>
      </c>
      <c r="H256" s="631" t="s">
        <v>339</v>
      </c>
      <c r="I256" s="508">
        <f t="shared" si="9"/>
        <v>0.31780000000000003</v>
      </c>
      <c r="J256" s="486">
        <v>32620</v>
      </c>
      <c r="K256" s="487">
        <v>32620</v>
      </c>
      <c r="L256" s="573"/>
      <c r="M256" s="574"/>
      <c r="R256" s="618"/>
      <c r="S256" s="618"/>
      <c r="T256" s="618"/>
      <c r="U256" s="618"/>
    </row>
    <row r="257" spans="1:21">
      <c r="A257" s="471" t="s">
        <v>928</v>
      </c>
      <c r="B257" s="483" t="s">
        <v>929</v>
      </c>
      <c r="C257" s="513">
        <v>9001</v>
      </c>
      <c r="D257" s="472" t="s">
        <v>661</v>
      </c>
      <c r="E257" s="473">
        <v>0.02</v>
      </c>
      <c r="F257" s="476" t="s">
        <v>400</v>
      </c>
      <c r="G257" s="477">
        <f t="shared" si="8"/>
        <v>0.02</v>
      </c>
      <c r="H257" s="631" t="s">
        <v>339</v>
      </c>
      <c r="I257" s="508">
        <f t="shared" si="9"/>
        <v>0.31780000000000003</v>
      </c>
      <c r="J257" s="486">
        <v>33807</v>
      </c>
      <c r="K257" s="487">
        <v>39635</v>
      </c>
      <c r="L257" s="573"/>
      <c r="M257" s="574"/>
      <c r="R257" s="618"/>
      <c r="S257" s="618"/>
      <c r="T257" s="618"/>
      <c r="U257" s="618"/>
    </row>
    <row r="258" spans="1:21">
      <c r="A258" s="482" t="s">
        <v>930</v>
      </c>
      <c r="B258" s="483" t="s">
        <v>931</v>
      </c>
      <c r="C258" s="513">
        <v>6600</v>
      </c>
      <c r="D258" s="472" t="s">
        <v>932</v>
      </c>
      <c r="E258" s="473">
        <v>0.02</v>
      </c>
      <c r="F258" s="478" t="s">
        <v>401</v>
      </c>
      <c r="G258" s="477">
        <f t="shared" si="8"/>
        <v>0.02</v>
      </c>
      <c r="H258" s="631" t="s">
        <v>339</v>
      </c>
      <c r="I258" s="508">
        <f t="shared" si="9"/>
        <v>0.31780000000000003</v>
      </c>
      <c r="J258" s="486">
        <v>42015</v>
      </c>
      <c r="K258" s="487">
        <v>53270</v>
      </c>
      <c r="L258" s="573"/>
      <c r="M258" s="574"/>
      <c r="R258" s="618"/>
      <c r="S258" s="618"/>
      <c r="T258" s="618"/>
      <c r="U258" s="618"/>
    </row>
    <row r="259" spans="1:21">
      <c r="A259" s="482" t="s">
        <v>933</v>
      </c>
      <c r="B259" s="483" t="s">
        <v>934</v>
      </c>
      <c r="C259" s="513">
        <v>9000</v>
      </c>
      <c r="D259" s="472" t="s">
        <v>550</v>
      </c>
      <c r="E259" s="473">
        <v>0.02</v>
      </c>
      <c r="F259" s="476" t="s">
        <v>400</v>
      </c>
      <c r="G259" s="477">
        <f t="shared" ref="G259:G322" si="10">_xlfn.XLOOKUP(F259,$N$3:$N$18,$O$3:$O$18,"not found",0,1)</f>
        <v>0.02</v>
      </c>
      <c r="H259" s="631" t="s">
        <v>339</v>
      </c>
      <c r="I259" s="508">
        <f t="shared" ref="I259:I322" si="11">VLOOKUP(H259,Fringe.Rates,2,FALSE)</f>
        <v>0.31780000000000003</v>
      </c>
      <c r="J259" s="486">
        <v>42665</v>
      </c>
      <c r="K259" s="487">
        <v>46047</v>
      </c>
      <c r="L259" s="573"/>
      <c r="M259" s="574"/>
      <c r="R259" s="618"/>
      <c r="S259" s="618"/>
      <c r="T259" s="618"/>
      <c r="U259" s="618"/>
    </row>
    <row r="260" spans="1:21">
      <c r="A260" s="471" t="s">
        <v>935</v>
      </c>
      <c r="B260" s="483" t="s">
        <v>936</v>
      </c>
      <c r="C260" s="513">
        <v>1260</v>
      </c>
      <c r="D260" s="472" t="s">
        <v>937</v>
      </c>
      <c r="E260" s="474">
        <v>0.02</v>
      </c>
      <c r="F260" s="478" t="s">
        <v>401</v>
      </c>
      <c r="G260" s="477">
        <f t="shared" si="10"/>
        <v>0.02</v>
      </c>
      <c r="H260" s="631" t="s">
        <v>339</v>
      </c>
      <c r="I260" s="508">
        <f t="shared" si="11"/>
        <v>0.31780000000000003</v>
      </c>
      <c r="J260" s="486">
        <v>32620</v>
      </c>
      <c r="K260" s="487">
        <v>32873</v>
      </c>
      <c r="L260" s="573"/>
      <c r="M260" s="574"/>
      <c r="R260" s="618"/>
      <c r="S260" s="618"/>
      <c r="T260" s="618"/>
      <c r="U260" s="618"/>
    </row>
    <row r="261" spans="1:21">
      <c r="A261" s="471" t="s">
        <v>938</v>
      </c>
      <c r="B261" s="483" t="s">
        <v>939</v>
      </c>
      <c r="C261" s="513">
        <v>1140</v>
      </c>
      <c r="D261" s="472" t="s">
        <v>925</v>
      </c>
      <c r="E261" s="474">
        <v>0.02</v>
      </c>
      <c r="F261" s="478" t="s">
        <v>401</v>
      </c>
      <c r="G261" s="477">
        <f t="shared" si="10"/>
        <v>0.02</v>
      </c>
      <c r="H261" s="631" t="s">
        <v>339</v>
      </c>
      <c r="I261" s="508">
        <f t="shared" si="11"/>
        <v>0.31780000000000003</v>
      </c>
      <c r="J261" s="486">
        <v>32620</v>
      </c>
      <c r="K261" s="487">
        <v>34156</v>
      </c>
      <c r="L261" s="573"/>
      <c r="M261" s="574"/>
      <c r="R261" s="618"/>
      <c r="S261" s="618"/>
      <c r="T261" s="618"/>
      <c r="U261" s="618"/>
    </row>
    <row r="262" spans="1:21">
      <c r="A262" s="471" t="s">
        <v>940</v>
      </c>
      <c r="B262" s="483" t="s">
        <v>941</v>
      </c>
      <c r="C262" s="513">
        <v>1555</v>
      </c>
      <c r="D262" s="472" t="s">
        <v>942</v>
      </c>
      <c r="E262" s="474">
        <v>0.02</v>
      </c>
      <c r="F262" s="478" t="s">
        <v>401</v>
      </c>
      <c r="G262" s="477">
        <f t="shared" si="10"/>
        <v>0.02</v>
      </c>
      <c r="H262" s="631" t="s">
        <v>339</v>
      </c>
      <c r="I262" s="508">
        <f t="shared" si="11"/>
        <v>0.31780000000000003</v>
      </c>
      <c r="J262" s="486">
        <v>32620</v>
      </c>
      <c r="K262" s="487">
        <v>36021</v>
      </c>
      <c r="L262" s="573"/>
      <c r="M262" s="574"/>
      <c r="R262" s="618"/>
      <c r="S262" s="618"/>
      <c r="T262" s="618"/>
      <c r="U262" s="618"/>
    </row>
    <row r="263" spans="1:21">
      <c r="A263" s="471" t="s">
        <v>943</v>
      </c>
      <c r="B263" s="483" t="s">
        <v>944</v>
      </c>
      <c r="C263" s="513">
        <v>3900</v>
      </c>
      <c r="D263" s="472" t="s">
        <v>945</v>
      </c>
      <c r="E263" s="473">
        <v>0.02</v>
      </c>
      <c r="F263" s="478" t="s">
        <v>401</v>
      </c>
      <c r="G263" s="477">
        <f t="shared" si="10"/>
        <v>0.02</v>
      </c>
      <c r="H263" s="631" t="s">
        <v>339</v>
      </c>
      <c r="I263" s="508">
        <f t="shared" si="11"/>
        <v>0.31780000000000003</v>
      </c>
      <c r="J263" s="486">
        <v>35041</v>
      </c>
      <c r="K263" s="487">
        <v>40072</v>
      </c>
      <c r="L263" s="573"/>
      <c r="M263" s="574"/>
      <c r="R263" s="618"/>
      <c r="S263" s="618"/>
      <c r="T263" s="618"/>
      <c r="U263" s="618"/>
    </row>
    <row r="264" spans="1:21">
      <c r="A264" s="471" t="s">
        <v>946</v>
      </c>
      <c r="B264" s="483" t="s">
        <v>947</v>
      </c>
      <c r="C264" s="513">
        <v>9003</v>
      </c>
      <c r="D264" s="472" t="s">
        <v>948</v>
      </c>
      <c r="E264" s="473">
        <v>0.02</v>
      </c>
      <c r="F264" s="476" t="s">
        <v>400</v>
      </c>
      <c r="G264" s="477">
        <f t="shared" si="10"/>
        <v>0.02</v>
      </c>
      <c r="H264" s="631" t="s">
        <v>339</v>
      </c>
      <c r="I264" s="508">
        <f t="shared" si="11"/>
        <v>0.31780000000000003</v>
      </c>
      <c r="J264" s="486">
        <v>32620</v>
      </c>
      <c r="K264" s="487">
        <v>36020</v>
      </c>
      <c r="L264" s="573"/>
      <c r="M264" s="574"/>
      <c r="R264" s="618"/>
      <c r="S264" s="618"/>
      <c r="T264" s="618"/>
      <c r="U264" s="618"/>
    </row>
    <row r="265" spans="1:21">
      <c r="A265" s="482" t="s">
        <v>949</v>
      </c>
      <c r="B265" s="483" t="s">
        <v>950</v>
      </c>
      <c r="C265" s="513">
        <v>6600</v>
      </c>
      <c r="D265" s="472" t="s">
        <v>932</v>
      </c>
      <c r="E265" s="473">
        <v>0.02</v>
      </c>
      <c r="F265" s="478" t="s">
        <v>401</v>
      </c>
      <c r="G265" s="477">
        <f t="shared" si="10"/>
        <v>0.02</v>
      </c>
      <c r="H265" s="631" t="s">
        <v>339</v>
      </c>
      <c r="I265" s="508">
        <f t="shared" si="11"/>
        <v>0.31780000000000003</v>
      </c>
      <c r="J265" s="486">
        <v>42015</v>
      </c>
      <c r="K265" s="487">
        <v>53270</v>
      </c>
      <c r="L265" s="573"/>
      <c r="M265" s="574"/>
      <c r="R265" s="618"/>
      <c r="S265" s="618"/>
      <c r="T265" s="618"/>
      <c r="U265" s="618"/>
    </row>
    <row r="266" spans="1:21">
      <c r="A266" s="482" t="s">
        <v>951</v>
      </c>
      <c r="B266" s="483" t="s">
        <v>952</v>
      </c>
      <c r="C266" s="513">
        <v>9000</v>
      </c>
      <c r="D266" s="472" t="s">
        <v>550</v>
      </c>
      <c r="E266" s="473">
        <v>0.02</v>
      </c>
      <c r="F266" s="476" t="s">
        <v>400</v>
      </c>
      <c r="G266" s="477">
        <f t="shared" si="10"/>
        <v>0.02</v>
      </c>
      <c r="H266" s="631" t="s">
        <v>339</v>
      </c>
      <c r="I266" s="508">
        <f t="shared" si="11"/>
        <v>0.31780000000000003</v>
      </c>
      <c r="J266" s="486">
        <v>40800</v>
      </c>
      <c r="K266" s="487">
        <v>51990</v>
      </c>
      <c r="L266" s="573"/>
      <c r="M266" s="574"/>
      <c r="R266" s="618"/>
      <c r="S266" s="618"/>
      <c r="T266" s="618"/>
      <c r="U266" s="618"/>
    </row>
    <row r="267" spans="1:21">
      <c r="A267" s="482" t="s">
        <v>953</v>
      </c>
      <c r="B267" s="483" t="s">
        <v>954</v>
      </c>
      <c r="C267" s="513">
        <v>9000</v>
      </c>
      <c r="D267" s="472" t="s">
        <v>550</v>
      </c>
      <c r="E267" s="473">
        <v>0.02</v>
      </c>
      <c r="F267" s="476" t="s">
        <v>400</v>
      </c>
      <c r="G267" s="477">
        <f t="shared" si="10"/>
        <v>0.02</v>
      </c>
      <c r="H267" s="631" t="s">
        <v>339</v>
      </c>
      <c r="I267" s="508">
        <f t="shared" si="11"/>
        <v>0.31780000000000003</v>
      </c>
      <c r="J267" s="486">
        <v>55253</v>
      </c>
      <c r="K267" s="487">
        <v>58286</v>
      </c>
      <c r="L267" s="573"/>
      <c r="M267" s="574"/>
      <c r="R267" s="618"/>
      <c r="S267" s="618"/>
      <c r="T267" s="618"/>
      <c r="U267" s="618"/>
    </row>
    <row r="268" spans="1:21">
      <c r="A268" s="482" t="s">
        <v>955</v>
      </c>
      <c r="B268" s="483" t="s">
        <v>956</v>
      </c>
      <c r="C268" s="513">
        <v>9000</v>
      </c>
      <c r="D268" s="472" t="s">
        <v>550</v>
      </c>
      <c r="E268" s="473">
        <v>0.02</v>
      </c>
      <c r="F268" s="476" t="s">
        <v>400</v>
      </c>
      <c r="G268" s="477">
        <f t="shared" si="10"/>
        <v>0.02</v>
      </c>
      <c r="H268" s="631" t="s">
        <v>339</v>
      </c>
      <c r="I268" s="508">
        <f t="shared" si="11"/>
        <v>0.31780000000000003</v>
      </c>
      <c r="J268" s="486">
        <v>45231</v>
      </c>
      <c r="K268" s="487">
        <v>52573</v>
      </c>
      <c r="L268" s="573"/>
      <c r="M268" s="574"/>
      <c r="R268" s="618"/>
      <c r="S268" s="618"/>
      <c r="T268" s="618"/>
      <c r="U268" s="618"/>
    </row>
    <row r="269" spans="1:21">
      <c r="A269" s="482" t="s">
        <v>957</v>
      </c>
      <c r="B269" s="483" t="s">
        <v>958</v>
      </c>
      <c r="C269" s="513">
        <v>4200</v>
      </c>
      <c r="D269" s="472" t="s">
        <v>959</v>
      </c>
      <c r="E269" s="473">
        <v>0.02</v>
      </c>
      <c r="F269" s="478" t="s">
        <v>401</v>
      </c>
      <c r="G269" s="477">
        <f t="shared" si="10"/>
        <v>0.02</v>
      </c>
      <c r="H269" s="631" t="s">
        <v>339</v>
      </c>
      <c r="I269" s="508">
        <f t="shared" si="11"/>
        <v>0.31780000000000003</v>
      </c>
      <c r="J269" s="486">
        <v>48032</v>
      </c>
      <c r="K269" s="487">
        <v>51990</v>
      </c>
      <c r="L269" s="573"/>
      <c r="M269" s="574"/>
      <c r="R269" s="618"/>
      <c r="S269" s="618"/>
      <c r="T269" s="618"/>
      <c r="U269" s="618"/>
    </row>
    <row r="270" spans="1:21">
      <c r="A270" s="482" t="s">
        <v>960</v>
      </c>
      <c r="B270" s="483" t="s">
        <v>961</v>
      </c>
      <c r="C270" s="513">
        <v>9000</v>
      </c>
      <c r="D270" s="472" t="s">
        <v>550</v>
      </c>
      <c r="E270" s="473">
        <v>0.02</v>
      </c>
      <c r="F270" s="476" t="s">
        <v>400</v>
      </c>
      <c r="G270" s="477">
        <f t="shared" si="10"/>
        <v>0.02</v>
      </c>
      <c r="H270" s="631" t="s">
        <v>339</v>
      </c>
      <c r="I270" s="508">
        <f t="shared" si="11"/>
        <v>0.31780000000000003</v>
      </c>
      <c r="J270" s="486">
        <v>51058</v>
      </c>
      <c r="K270" s="487">
        <v>58169</v>
      </c>
      <c r="L270" s="573"/>
      <c r="M270" s="574"/>
      <c r="R270" s="618"/>
      <c r="S270" s="618"/>
      <c r="T270" s="618"/>
      <c r="U270" s="618"/>
    </row>
    <row r="271" spans="1:21">
      <c r="A271" s="482" t="s">
        <v>962</v>
      </c>
      <c r="B271" s="483" t="s">
        <v>963</v>
      </c>
      <c r="C271" s="513">
        <v>9002</v>
      </c>
      <c r="D271" s="472" t="s">
        <v>433</v>
      </c>
      <c r="E271" s="473">
        <v>0.02</v>
      </c>
      <c r="F271" s="476" t="s">
        <v>400</v>
      </c>
      <c r="G271" s="477">
        <f t="shared" si="10"/>
        <v>0.02</v>
      </c>
      <c r="H271" s="631" t="s">
        <v>339</v>
      </c>
      <c r="I271" s="508">
        <f t="shared" si="11"/>
        <v>0.31780000000000003</v>
      </c>
      <c r="J271" s="486">
        <v>82414</v>
      </c>
      <c r="K271" s="487">
        <v>90340</v>
      </c>
      <c r="L271" s="573"/>
      <c r="M271" s="574"/>
      <c r="R271" s="618"/>
      <c r="S271" s="618"/>
      <c r="T271" s="618"/>
      <c r="U271" s="618"/>
    </row>
    <row r="272" spans="1:21">
      <c r="A272" s="482" t="s">
        <v>964</v>
      </c>
      <c r="B272" s="483" t="s">
        <v>965</v>
      </c>
      <c r="C272" s="513">
        <v>9146</v>
      </c>
      <c r="D272" s="472" t="s">
        <v>472</v>
      </c>
      <c r="E272" s="473">
        <v>0.02</v>
      </c>
      <c r="F272" s="476" t="s">
        <v>400</v>
      </c>
      <c r="G272" s="477">
        <f t="shared" si="10"/>
        <v>0.02</v>
      </c>
      <c r="H272" s="631" t="s">
        <v>339</v>
      </c>
      <c r="I272" s="508">
        <f t="shared" si="11"/>
        <v>0.31780000000000003</v>
      </c>
      <c r="J272" s="486">
        <v>68357</v>
      </c>
      <c r="K272" s="487">
        <v>141067</v>
      </c>
      <c r="L272" s="573"/>
      <c r="M272" s="574"/>
      <c r="R272" s="618"/>
      <c r="S272" s="618"/>
      <c r="T272" s="618"/>
      <c r="U272" s="618"/>
    </row>
    <row r="273" spans="1:21">
      <c r="A273" s="482" t="s">
        <v>966</v>
      </c>
      <c r="B273" s="483" t="s">
        <v>967</v>
      </c>
      <c r="C273" s="513">
        <v>9001</v>
      </c>
      <c r="D273" s="472" t="s">
        <v>661</v>
      </c>
      <c r="E273" s="473">
        <v>0.02</v>
      </c>
      <c r="F273" s="476" t="s">
        <v>400</v>
      </c>
      <c r="G273" s="477">
        <f t="shared" si="10"/>
        <v>0.02</v>
      </c>
      <c r="H273" s="631" t="s">
        <v>339</v>
      </c>
      <c r="I273" s="508">
        <f t="shared" si="11"/>
        <v>0.31780000000000003</v>
      </c>
      <c r="J273" s="486">
        <v>55638</v>
      </c>
      <c r="K273" s="487">
        <v>60849</v>
      </c>
      <c r="L273" s="573"/>
      <c r="M273" s="574"/>
      <c r="R273" s="618"/>
      <c r="S273" s="618"/>
      <c r="T273" s="618"/>
      <c r="U273" s="618"/>
    </row>
    <row r="274" spans="1:21">
      <c r="A274" s="482" t="s">
        <v>968</v>
      </c>
      <c r="B274" s="483" t="s">
        <v>969</v>
      </c>
      <c r="C274" s="513">
        <v>9130</v>
      </c>
      <c r="D274" s="472" t="s">
        <v>412</v>
      </c>
      <c r="E274" s="473">
        <v>0.02</v>
      </c>
      <c r="F274" s="476" t="s">
        <v>400</v>
      </c>
      <c r="G274" s="477">
        <f t="shared" si="10"/>
        <v>0.02</v>
      </c>
      <c r="H274" s="631" t="s">
        <v>339</v>
      </c>
      <c r="I274" s="508">
        <f t="shared" si="11"/>
        <v>0.31780000000000003</v>
      </c>
      <c r="J274" s="486">
        <v>79388</v>
      </c>
      <c r="K274" s="487">
        <v>176244</v>
      </c>
      <c r="L274" s="573"/>
      <c r="M274" s="574"/>
      <c r="R274" s="618"/>
      <c r="S274" s="618"/>
      <c r="T274" s="618"/>
      <c r="U274" s="618"/>
    </row>
    <row r="275" spans="1:21">
      <c r="A275" s="482" t="s">
        <v>970</v>
      </c>
      <c r="B275" s="483" t="s">
        <v>971</v>
      </c>
      <c r="C275" s="513">
        <v>9000</v>
      </c>
      <c r="D275" s="472" t="s">
        <v>550</v>
      </c>
      <c r="E275" s="473">
        <v>0.02</v>
      </c>
      <c r="F275" s="476" t="s">
        <v>400</v>
      </c>
      <c r="G275" s="477">
        <f t="shared" si="10"/>
        <v>0.02</v>
      </c>
      <c r="H275" s="631" t="s">
        <v>339</v>
      </c>
      <c r="I275" s="508">
        <f t="shared" si="11"/>
        <v>0.31780000000000003</v>
      </c>
      <c r="J275" s="486">
        <v>63531</v>
      </c>
      <c r="K275" s="487">
        <v>66095</v>
      </c>
      <c r="L275" s="573"/>
      <c r="M275" s="574"/>
      <c r="R275" s="618"/>
      <c r="S275" s="618"/>
      <c r="T275" s="618"/>
      <c r="U275" s="618"/>
    </row>
    <row r="276" spans="1:21">
      <c r="A276" s="482" t="s">
        <v>972</v>
      </c>
      <c r="B276" s="483" t="s">
        <v>973</v>
      </c>
      <c r="C276" s="513">
        <v>9000</v>
      </c>
      <c r="D276" s="472" t="s">
        <v>550</v>
      </c>
      <c r="E276" s="473">
        <v>0.02</v>
      </c>
      <c r="F276" s="476" t="s">
        <v>400</v>
      </c>
      <c r="G276" s="477">
        <f t="shared" si="10"/>
        <v>0.02</v>
      </c>
      <c r="H276" s="631" t="s">
        <v>339</v>
      </c>
      <c r="I276" s="508">
        <f t="shared" si="11"/>
        <v>0.31780000000000003</v>
      </c>
      <c r="J276" s="486">
        <v>67726</v>
      </c>
      <c r="K276" s="487">
        <v>69940</v>
      </c>
      <c r="L276" s="573"/>
      <c r="M276" s="574"/>
      <c r="R276" s="618"/>
      <c r="S276" s="618"/>
      <c r="T276" s="618"/>
      <c r="U276" s="618"/>
    </row>
    <row r="277" spans="1:21">
      <c r="A277" s="482" t="s">
        <v>974</v>
      </c>
      <c r="B277" s="483" t="s">
        <v>975</v>
      </c>
      <c r="C277" s="513">
        <v>9000</v>
      </c>
      <c r="D277" s="472" t="s">
        <v>550</v>
      </c>
      <c r="E277" s="473">
        <v>0.02</v>
      </c>
      <c r="F277" s="476" t="s">
        <v>400</v>
      </c>
      <c r="G277" s="477">
        <f t="shared" si="10"/>
        <v>0.02</v>
      </c>
      <c r="H277" s="631" t="s">
        <v>339</v>
      </c>
      <c r="I277" s="508">
        <f t="shared" si="11"/>
        <v>0.31780000000000003</v>
      </c>
      <c r="J277" s="486">
        <v>67726</v>
      </c>
      <c r="K277" s="487">
        <v>69940</v>
      </c>
      <c r="L277" s="573"/>
      <c r="M277" s="574"/>
      <c r="R277" s="618"/>
      <c r="S277" s="618"/>
      <c r="T277" s="618"/>
      <c r="U277" s="618"/>
    </row>
    <row r="278" spans="1:21">
      <c r="A278" s="482" t="s">
        <v>976</v>
      </c>
      <c r="B278" s="483" t="s">
        <v>977</v>
      </c>
      <c r="C278" s="513">
        <v>9000</v>
      </c>
      <c r="D278" s="472" t="s">
        <v>550</v>
      </c>
      <c r="E278" s="473">
        <v>0.02</v>
      </c>
      <c r="F278" s="476" t="s">
        <v>400</v>
      </c>
      <c r="G278" s="477">
        <f t="shared" si="10"/>
        <v>0.02</v>
      </c>
      <c r="H278" s="631" t="s">
        <v>339</v>
      </c>
      <c r="I278" s="508">
        <f t="shared" si="11"/>
        <v>0.31780000000000003</v>
      </c>
      <c r="J278" s="486">
        <v>61083</v>
      </c>
      <c r="K278" s="487">
        <v>85562</v>
      </c>
      <c r="L278" s="573"/>
      <c r="M278" s="574"/>
      <c r="R278" s="618"/>
      <c r="S278" s="618"/>
      <c r="T278" s="618"/>
      <c r="U278" s="618"/>
    </row>
    <row r="279" spans="1:21">
      <c r="A279" s="482" t="s">
        <v>978</v>
      </c>
      <c r="B279" s="483" t="s">
        <v>979</v>
      </c>
      <c r="C279" s="513">
        <v>9000</v>
      </c>
      <c r="D279" s="472" t="s">
        <v>550</v>
      </c>
      <c r="E279" s="473">
        <v>0.02</v>
      </c>
      <c r="F279" s="476" t="s">
        <v>400</v>
      </c>
      <c r="G279" s="477">
        <f t="shared" si="10"/>
        <v>0.02</v>
      </c>
      <c r="H279" s="631" t="s">
        <v>339</v>
      </c>
      <c r="I279" s="508">
        <f t="shared" si="11"/>
        <v>0.31780000000000003</v>
      </c>
      <c r="J279" s="486">
        <v>67726</v>
      </c>
      <c r="K279" s="487">
        <v>69940</v>
      </c>
      <c r="L279" s="573"/>
      <c r="M279" s="574"/>
      <c r="R279" s="618"/>
      <c r="S279" s="618"/>
      <c r="T279" s="618"/>
      <c r="U279" s="618"/>
    </row>
    <row r="280" spans="1:21">
      <c r="A280" s="482" t="s">
        <v>980</v>
      </c>
      <c r="B280" s="483" t="s">
        <v>981</v>
      </c>
      <c r="C280" s="513">
        <v>9000</v>
      </c>
      <c r="D280" s="472" t="s">
        <v>550</v>
      </c>
      <c r="E280" s="473">
        <v>0.02</v>
      </c>
      <c r="F280" s="476" t="s">
        <v>400</v>
      </c>
      <c r="G280" s="477">
        <f t="shared" si="10"/>
        <v>0.02</v>
      </c>
      <c r="H280" s="631" t="s">
        <v>339</v>
      </c>
      <c r="I280" s="508">
        <f t="shared" si="11"/>
        <v>0.31780000000000003</v>
      </c>
      <c r="J280" s="486">
        <v>69940</v>
      </c>
      <c r="K280" s="487">
        <v>69940</v>
      </c>
      <c r="L280" s="573"/>
      <c r="M280" s="574"/>
      <c r="R280" s="618"/>
      <c r="S280" s="618"/>
      <c r="T280" s="618"/>
      <c r="U280" s="618"/>
    </row>
    <row r="281" spans="1:21">
      <c r="A281" s="482" t="s">
        <v>982</v>
      </c>
      <c r="B281" s="483" t="s">
        <v>983</v>
      </c>
      <c r="C281" s="513">
        <v>9000</v>
      </c>
      <c r="D281" s="472" t="s">
        <v>550</v>
      </c>
      <c r="E281" s="473">
        <v>0.02</v>
      </c>
      <c r="F281" s="476" t="s">
        <v>400</v>
      </c>
      <c r="G281" s="477">
        <f t="shared" si="10"/>
        <v>0.02</v>
      </c>
      <c r="H281" s="631" t="s">
        <v>339</v>
      </c>
      <c r="I281" s="508">
        <f t="shared" si="11"/>
        <v>0.31780000000000003</v>
      </c>
      <c r="J281" s="486">
        <v>74721</v>
      </c>
      <c r="K281" s="487">
        <v>77868</v>
      </c>
      <c r="L281" s="573"/>
      <c r="M281" s="574"/>
      <c r="R281" s="618"/>
      <c r="S281" s="618"/>
      <c r="T281" s="618"/>
      <c r="U281" s="618"/>
    </row>
    <row r="282" spans="1:21">
      <c r="A282" s="482" t="s">
        <v>984</v>
      </c>
      <c r="B282" s="483" t="s">
        <v>985</v>
      </c>
      <c r="C282" s="513">
        <v>9000</v>
      </c>
      <c r="D282" s="472" t="s">
        <v>550</v>
      </c>
      <c r="E282" s="473">
        <v>0.02</v>
      </c>
      <c r="F282" s="476" t="s">
        <v>400</v>
      </c>
      <c r="G282" s="477">
        <f t="shared" si="10"/>
        <v>0.02</v>
      </c>
      <c r="H282" s="631" t="s">
        <v>339</v>
      </c>
      <c r="I282" s="508">
        <f t="shared" si="11"/>
        <v>0.31780000000000003</v>
      </c>
      <c r="J282" s="486">
        <v>67726</v>
      </c>
      <c r="K282" s="487">
        <v>69940</v>
      </c>
      <c r="L282" s="573"/>
      <c r="M282" s="574"/>
      <c r="R282" s="618"/>
      <c r="S282" s="618"/>
      <c r="T282" s="618"/>
      <c r="U282" s="618"/>
    </row>
    <row r="283" spans="1:21">
      <c r="A283" s="482" t="s">
        <v>986</v>
      </c>
      <c r="B283" s="483" t="s">
        <v>987</v>
      </c>
      <c r="C283" s="513">
        <v>9000</v>
      </c>
      <c r="D283" s="472" t="s">
        <v>550</v>
      </c>
      <c r="E283" s="473">
        <v>0.02</v>
      </c>
      <c r="F283" s="476" t="s">
        <v>400</v>
      </c>
      <c r="G283" s="477">
        <f t="shared" si="10"/>
        <v>0.02</v>
      </c>
      <c r="H283" s="631" t="s">
        <v>339</v>
      </c>
      <c r="I283" s="508">
        <f t="shared" si="11"/>
        <v>0.31780000000000003</v>
      </c>
      <c r="J283" s="486">
        <v>44813</v>
      </c>
      <c r="K283" s="487">
        <v>56817</v>
      </c>
      <c r="L283" s="573"/>
      <c r="M283" s="574"/>
      <c r="R283" s="618"/>
      <c r="S283" s="618"/>
      <c r="T283" s="618"/>
      <c r="U283" s="618"/>
    </row>
    <row r="284" spans="1:21">
      <c r="A284" s="482" t="s">
        <v>988</v>
      </c>
      <c r="B284" s="483" t="s">
        <v>989</v>
      </c>
      <c r="C284" s="513">
        <v>9000</v>
      </c>
      <c r="D284" s="472" t="s">
        <v>550</v>
      </c>
      <c r="E284" s="473">
        <v>0.02</v>
      </c>
      <c r="F284" s="476" t="s">
        <v>400</v>
      </c>
      <c r="G284" s="477">
        <f t="shared" si="10"/>
        <v>0.02</v>
      </c>
      <c r="H284" s="631" t="s">
        <v>339</v>
      </c>
      <c r="I284" s="508">
        <f t="shared" si="11"/>
        <v>0.31780000000000003</v>
      </c>
      <c r="J284" s="486">
        <v>51523</v>
      </c>
      <c r="K284" s="487">
        <v>72041</v>
      </c>
      <c r="L284" s="573"/>
      <c r="M284" s="574"/>
      <c r="R284" s="618"/>
      <c r="S284" s="618"/>
      <c r="T284" s="618"/>
      <c r="U284" s="618"/>
    </row>
    <row r="285" spans="1:21">
      <c r="A285" s="482" t="s">
        <v>990</v>
      </c>
      <c r="B285" s="483" t="s">
        <v>991</v>
      </c>
      <c r="C285" s="513">
        <v>9000</v>
      </c>
      <c r="D285" s="472" t="s">
        <v>550</v>
      </c>
      <c r="E285" s="473">
        <v>0.02</v>
      </c>
      <c r="F285" s="476" t="s">
        <v>400</v>
      </c>
      <c r="G285" s="477">
        <f t="shared" si="10"/>
        <v>0.02</v>
      </c>
      <c r="H285" s="631" t="s">
        <v>339</v>
      </c>
      <c r="I285" s="508">
        <f t="shared" si="11"/>
        <v>0.31780000000000003</v>
      </c>
      <c r="J285" s="486">
        <v>69709</v>
      </c>
      <c r="K285" s="487">
        <v>71923</v>
      </c>
      <c r="L285" s="573"/>
      <c r="M285" s="574"/>
      <c r="R285" s="618"/>
      <c r="S285" s="618"/>
      <c r="T285" s="618"/>
      <c r="U285" s="618"/>
    </row>
    <row r="286" spans="1:21">
      <c r="A286" s="482" t="s">
        <v>992</v>
      </c>
      <c r="B286" s="483" t="s">
        <v>993</v>
      </c>
      <c r="C286" s="513">
        <v>9001</v>
      </c>
      <c r="D286" s="472" t="s">
        <v>661</v>
      </c>
      <c r="E286" s="473">
        <v>0.02</v>
      </c>
      <c r="F286" s="476" t="s">
        <v>400</v>
      </c>
      <c r="G286" s="477">
        <f t="shared" si="10"/>
        <v>0.02</v>
      </c>
      <c r="H286" s="631" t="s">
        <v>339</v>
      </c>
      <c r="I286" s="508">
        <f t="shared" si="11"/>
        <v>0.31780000000000003</v>
      </c>
      <c r="J286" s="486">
        <v>49076</v>
      </c>
      <c r="K286" s="487">
        <v>53854</v>
      </c>
      <c r="L286" s="573"/>
      <c r="M286" s="574"/>
      <c r="R286" s="618"/>
      <c r="S286" s="618"/>
      <c r="T286" s="618"/>
      <c r="U286" s="618"/>
    </row>
    <row r="287" spans="1:21">
      <c r="A287" s="482" t="s">
        <v>994</v>
      </c>
      <c r="B287" s="483" t="s">
        <v>995</v>
      </c>
      <c r="C287" s="513">
        <v>9000</v>
      </c>
      <c r="D287" s="472" t="s">
        <v>550</v>
      </c>
      <c r="E287" s="473">
        <v>0.02</v>
      </c>
      <c r="F287" s="476" t="s">
        <v>400</v>
      </c>
      <c r="G287" s="477">
        <f t="shared" si="10"/>
        <v>0.02</v>
      </c>
      <c r="H287" s="631" t="s">
        <v>339</v>
      </c>
      <c r="I287" s="508">
        <f t="shared" si="11"/>
        <v>0.31780000000000003</v>
      </c>
      <c r="J287" s="486">
        <v>60034</v>
      </c>
      <c r="K287" s="487">
        <v>68077</v>
      </c>
      <c r="L287" s="573"/>
      <c r="M287" s="574"/>
      <c r="R287" s="618"/>
      <c r="S287" s="618"/>
      <c r="T287" s="618"/>
      <c r="U287" s="618"/>
    </row>
    <row r="288" spans="1:21">
      <c r="A288" s="482" t="s">
        <v>996</v>
      </c>
      <c r="B288" s="483" t="s">
        <v>997</v>
      </c>
      <c r="C288" s="513">
        <v>9000</v>
      </c>
      <c r="D288" s="472" t="s">
        <v>550</v>
      </c>
      <c r="E288" s="473">
        <v>0.02</v>
      </c>
      <c r="F288" s="476" t="s">
        <v>400</v>
      </c>
      <c r="G288" s="477">
        <f t="shared" si="10"/>
        <v>0.02</v>
      </c>
      <c r="H288" s="631" t="s">
        <v>339</v>
      </c>
      <c r="I288" s="508">
        <f t="shared" si="11"/>
        <v>0.31780000000000003</v>
      </c>
      <c r="J288" s="486">
        <v>50708</v>
      </c>
      <c r="K288" s="487">
        <v>61199</v>
      </c>
      <c r="L288" s="573"/>
      <c r="M288" s="574"/>
      <c r="R288" s="618"/>
      <c r="S288" s="618"/>
      <c r="T288" s="618"/>
      <c r="U288" s="618"/>
    </row>
    <row r="289" spans="1:21">
      <c r="A289" s="471" t="s">
        <v>998</v>
      </c>
      <c r="B289" s="483" t="s">
        <v>999</v>
      </c>
      <c r="C289" s="513">
        <v>9003</v>
      </c>
      <c r="D289" s="472" t="s">
        <v>948</v>
      </c>
      <c r="E289" s="473">
        <v>0.02</v>
      </c>
      <c r="F289" s="476" t="s">
        <v>400</v>
      </c>
      <c r="G289" s="477">
        <f t="shared" si="10"/>
        <v>0.02</v>
      </c>
      <c r="H289" s="631" t="s">
        <v>339</v>
      </c>
      <c r="I289" s="508">
        <f t="shared" si="11"/>
        <v>0.31780000000000003</v>
      </c>
      <c r="J289" s="486">
        <v>32620</v>
      </c>
      <c r="K289" s="487">
        <v>36020</v>
      </c>
      <c r="L289" s="573"/>
      <c r="M289" s="574"/>
      <c r="R289" s="618"/>
      <c r="S289" s="618"/>
      <c r="T289" s="618"/>
      <c r="U289" s="618"/>
    </row>
    <row r="290" spans="1:21">
      <c r="A290" s="482" t="s">
        <v>1000</v>
      </c>
      <c r="B290" s="483" t="s">
        <v>1001</v>
      </c>
      <c r="C290" s="513">
        <v>9003</v>
      </c>
      <c r="D290" s="472" t="s">
        <v>948</v>
      </c>
      <c r="E290" s="473">
        <v>0.02</v>
      </c>
      <c r="F290" s="476" t="s">
        <v>400</v>
      </c>
      <c r="G290" s="477">
        <f t="shared" si="10"/>
        <v>0.02</v>
      </c>
      <c r="H290" s="631" t="s">
        <v>339</v>
      </c>
      <c r="I290" s="508">
        <f t="shared" si="11"/>
        <v>0.31780000000000003</v>
      </c>
      <c r="J290" s="486">
        <v>38819</v>
      </c>
      <c r="K290" s="487">
        <v>41850</v>
      </c>
      <c r="L290" s="573"/>
      <c r="M290" s="574"/>
      <c r="R290" s="618"/>
      <c r="S290" s="618"/>
      <c r="T290" s="618"/>
      <c r="U290" s="618"/>
    </row>
    <row r="291" spans="1:21">
      <c r="A291" s="482" t="s">
        <v>1002</v>
      </c>
      <c r="B291" s="483" t="s">
        <v>1003</v>
      </c>
      <c r="C291" s="513">
        <v>9000</v>
      </c>
      <c r="D291" s="472" t="s">
        <v>550</v>
      </c>
      <c r="E291" s="473">
        <v>0.02</v>
      </c>
      <c r="F291" s="476" t="s">
        <v>400</v>
      </c>
      <c r="G291" s="477">
        <f t="shared" si="10"/>
        <v>0.02</v>
      </c>
      <c r="H291" s="631" t="s">
        <v>339</v>
      </c>
      <c r="I291" s="508">
        <f t="shared" si="11"/>
        <v>0.31780000000000003</v>
      </c>
      <c r="J291" s="486">
        <v>61083</v>
      </c>
      <c r="K291" s="487">
        <v>73438</v>
      </c>
      <c r="L291" s="573"/>
      <c r="M291" s="574"/>
      <c r="R291" s="618"/>
      <c r="S291" s="618"/>
      <c r="T291" s="618"/>
      <c r="U291" s="618"/>
    </row>
    <row r="292" spans="1:21">
      <c r="A292" s="471" t="s">
        <v>1004</v>
      </c>
      <c r="B292" s="483" t="s">
        <v>1005</v>
      </c>
      <c r="C292" s="513">
        <v>9000</v>
      </c>
      <c r="D292" s="472" t="s">
        <v>550</v>
      </c>
      <c r="E292" s="473">
        <v>0.02</v>
      </c>
      <c r="F292" s="476" t="s">
        <v>400</v>
      </c>
      <c r="G292" s="477">
        <f t="shared" si="10"/>
        <v>0.02</v>
      </c>
      <c r="H292" s="631" t="s">
        <v>339</v>
      </c>
      <c r="I292" s="508">
        <f t="shared" si="11"/>
        <v>0.31780000000000003</v>
      </c>
      <c r="J292" s="486">
        <v>35088</v>
      </c>
      <c r="K292" s="487">
        <v>45461</v>
      </c>
      <c r="L292" s="573"/>
      <c r="M292" s="574"/>
      <c r="R292" s="618"/>
      <c r="S292" s="618"/>
      <c r="T292" s="618"/>
      <c r="U292" s="618"/>
    </row>
    <row r="293" spans="1:21">
      <c r="A293" s="482" t="s">
        <v>1006</v>
      </c>
      <c r="B293" s="483" t="s">
        <v>1007</v>
      </c>
      <c r="C293" s="513">
        <v>9001</v>
      </c>
      <c r="D293" s="472" t="s">
        <v>661</v>
      </c>
      <c r="E293" s="473">
        <v>0.02</v>
      </c>
      <c r="F293" s="476" t="s">
        <v>400</v>
      </c>
      <c r="G293" s="477">
        <f t="shared" si="10"/>
        <v>0.02</v>
      </c>
      <c r="H293" s="631" t="s">
        <v>339</v>
      </c>
      <c r="I293" s="508">
        <f t="shared" si="11"/>
        <v>0.31780000000000003</v>
      </c>
      <c r="J293" s="486">
        <v>49774</v>
      </c>
      <c r="K293" s="487">
        <v>54205</v>
      </c>
      <c r="L293" s="573"/>
      <c r="M293" s="574"/>
      <c r="R293" s="618"/>
      <c r="S293" s="618"/>
      <c r="T293" s="618"/>
      <c r="U293" s="618"/>
    </row>
    <row r="294" spans="1:21">
      <c r="A294" s="482" t="s">
        <v>1008</v>
      </c>
      <c r="B294" s="483" t="s">
        <v>1009</v>
      </c>
      <c r="C294" s="513">
        <v>9000</v>
      </c>
      <c r="D294" s="472" t="s">
        <v>550</v>
      </c>
      <c r="E294" s="473">
        <v>0.02</v>
      </c>
      <c r="F294" s="476" t="s">
        <v>400</v>
      </c>
      <c r="G294" s="477">
        <f t="shared" si="10"/>
        <v>0.02</v>
      </c>
      <c r="H294" s="631" t="s">
        <v>339</v>
      </c>
      <c r="I294" s="508">
        <f t="shared" si="11"/>
        <v>0.31780000000000003</v>
      </c>
      <c r="J294" s="486">
        <v>49777</v>
      </c>
      <c r="K294" s="487">
        <v>54206</v>
      </c>
      <c r="L294" s="573"/>
      <c r="M294" s="574"/>
      <c r="R294" s="618"/>
      <c r="S294" s="618"/>
      <c r="T294" s="618"/>
      <c r="U294" s="618"/>
    </row>
    <row r="295" spans="1:21">
      <c r="A295" s="482" t="s">
        <v>1010</v>
      </c>
      <c r="B295" s="483" t="s">
        <v>1011</v>
      </c>
      <c r="C295" s="513">
        <v>9000</v>
      </c>
      <c r="D295" s="472" t="s">
        <v>550</v>
      </c>
      <c r="E295" s="473">
        <v>0.02</v>
      </c>
      <c r="F295" s="476" t="s">
        <v>400</v>
      </c>
      <c r="G295" s="477">
        <f t="shared" si="10"/>
        <v>0.02</v>
      </c>
      <c r="H295" s="631" t="s">
        <v>339</v>
      </c>
      <c r="I295" s="508">
        <f t="shared" si="11"/>
        <v>0.31780000000000003</v>
      </c>
      <c r="J295" s="486">
        <v>49777</v>
      </c>
      <c r="K295" s="487">
        <v>54206</v>
      </c>
      <c r="L295" s="573"/>
      <c r="M295" s="574"/>
      <c r="R295" s="618"/>
      <c r="S295" s="618"/>
      <c r="T295" s="618"/>
      <c r="U295" s="618"/>
    </row>
    <row r="296" spans="1:21">
      <c r="A296" s="482" t="s">
        <v>1012</v>
      </c>
      <c r="B296" s="483" t="s">
        <v>1013</v>
      </c>
      <c r="C296" s="514" t="s">
        <v>1014</v>
      </c>
      <c r="D296" s="472" t="s">
        <v>1015</v>
      </c>
      <c r="E296" s="473">
        <v>0.02</v>
      </c>
      <c r="F296" s="478" t="s">
        <v>401</v>
      </c>
      <c r="G296" s="477">
        <f t="shared" si="10"/>
        <v>0.02</v>
      </c>
      <c r="H296" s="631" t="s">
        <v>339</v>
      </c>
      <c r="I296" s="508">
        <f t="shared" si="11"/>
        <v>0.31780000000000003</v>
      </c>
      <c r="J296" s="486">
        <v>56261</v>
      </c>
      <c r="K296" s="487">
        <v>60551</v>
      </c>
      <c r="L296" s="573"/>
      <c r="M296" s="574"/>
      <c r="R296" s="618"/>
      <c r="S296" s="618"/>
      <c r="T296" s="618"/>
      <c r="U296" s="618"/>
    </row>
    <row r="297" spans="1:21">
      <c r="A297" s="482" t="s">
        <v>1016</v>
      </c>
      <c r="B297" s="483" t="s">
        <v>1017</v>
      </c>
      <c r="C297" s="514" t="s">
        <v>1014</v>
      </c>
      <c r="D297" s="472" t="s">
        <v>1015</v>
      </c>
      <c r="E297" s="473">
        <v>0.02</v>
      </c>
      <c r="F297" s="478" t="s">
        <v>401</v>
      </c>
      <c r="G297" s="477">
        <f t="shared" si="10"/>
        <v>0.02</v>
      </c>
      <c r="H297" s="631" t="s">
        <v>339</v>
      </c>
      <c r="I297" s="508">
        <f t="shared" si="11"/>
        <v>0.31780000000000003</v>
      </c>
      <c r="J297" s="486">
        <v>56261</v>
      </c>
      <c r="K297" s="487">
        <v>60551</v>
      </c>
      <c r="L297" s="573"/>
      <c r="M297" s="574"/>
      <c r="R297" s="618"/>
      <c r="S297" s="618"/>
      <c r="T297" s="618"/>
      <c r="U297" s="618"/>
    </row>
    <row r="298" spans="1:21">
      <c r="A298" s="482" t="s">
        <v>1018</v>
      </c>
      <c r="B298" s="483" t="s">
        <v>1019</v>
      </c>
      <c r="C298" s="514" t="s">
        <v>1014</v>
      </c>
      <c r="D298" s="472" t="s">
        <v>1015</v>
      </c>
      <c r="E298" s="473">
        <v>0.02</v>
      </c>
      <c r="F298" s="478" t="s">
        <v>401</v>
      </c>
      <c r="G298" s="477">
        <f t="shared" si="10"/>
        <v>0.02</v>
      </c>
      <c r="H298" s="631" t="s">
        <v>339</v>
      </c>
      <c r="I298" s="508">
        <f t="shared" si="11"/>
        <v>0.31780000000000003</v>
      </c>
      <c r="J298" s="486">
        <v>56261</v>
      </c>
      <c r="K298" s="487">
        <v>60551</v>
      </c>
      <c r="L298" s="573"/>
      <c r="M298" s="574"/>
      <c r="R298" s="618"/>
      <c r="S298" s="618"/>
      <c r="T298" s="618"/>
      <c r="U298" s="618"/>
    </row>
    <row r="299" spans="1:21">
      <c r="A299" s="482" t="s">
        <v>1020</v>
      </c>
      <c r="B299" s="483" t="s">
        <v>1021</v>
      </c>
      <c r="C299" s="513">
        <v>9003</v>
      </c>
      <c r="D299" s="472" t="s">
        <v>948</v>
      </c>
      <c r="E299" s="473">
        <v>0.02</v>
      </c>
      <c r="F299" s="476" t="s">
        <v>400</v>
      </c>
      <c r="G299" s="477">
        <f t="shared" si="10"/>
        <v>0.02</v>
      </c>
      <c r="H299" s="631" t="s">
        <v>339</v>
      </c>
      <c r="I299" s="508">
        <f t="shared" si="11"/>
        <v>0.31780000000000003</v>
      </c>
      <c r="J299" s="486">
        <v>58869</v>
      </c>
      <c r="K299" s="487">
        <v>63413</v>
      </c>
      <c r="L299" s="573"/>
      <c r="M299" s="574"/>
      <c r="R299" s="618"/>
      <c r="S299" s="618"/>
      <c r="T299" s="618"/>
      <c r="U299" s="618"/>
    </row>
    <row r="300" spans="1:21">
      <c r="A300" s="482" t="s">
        <v>1022</v>
      </c>
      <c r="B300" s="483" t="s">
        <v>1023</v>
      </c>
      <c r="C300" s="514" t="s">
        <v>1014</v>
      </c>
      <c r="D300" s="472" t="s">
        <v>1015</v>
      </c>
      <c r="E300" s="473">
        <v>0.02</v>
      </c>
      <c r="F300" s="478" t="s">
        <v>401</v>
      </c>
      <c r="G300" s="477">
        <f t="shared" si="10"/>
        <v>0.02</v>
      </c>
      <c r="H300" s="631" t="s">
        <v>339</v>
      </c>
      <c r="I300" s="508">
        <f t="shared" si="11"/>
        <v>0.31780000000000003</v>
      </c>
      <c r="J300" s="486">
        <v>56261</v>
      </c>
      <c r="K300" s="487">
        <v>60551</v>
      </c>
      <c r="L300" s="573"/>
      <c r="M300" s="574"/>
      <c r="R300" s="618"/>
      <c r="S300" s="618"/>
      <c r="T300" s="618"/>
      <c r="U300" s="618"/>
    </row>
    <row r="301" spans="1:21">
      <c r="A301" s="482" t="s">
        <v>1024</v>
      </c>
      <c r="B301" s="483" t="s">
        <v>1025</v>
      </c>
      <c r="C301" s="514" t="s">
        <v>1014</v>
      </c>
      <c r="D301" s="472" t="s">
        <v>1015</v>
      </c>
      <c r="E301" s="473">
        <v>0.02</v>
      </c>
      <c r="F301" s="478" t="s">
        <v>401</v>
      </c>
      <c r="G301" s="477">
        <f t="shared" si="10"/>
        <v>0.02</v>
      </c>
      <c r="H301" s="631" t="s">
        <v>339</v>
      </c>
      <c r="I301" s="508">
        <f t="shared" si="11"/>
        <v>0.31780000000000003</v>
      </c>
      <c r="J301" s="486">
        <v>56261</v>
      </c>
      <c r="K301" s="487">
        <v>60551</v>
      </c>
      <c r="L301" s="573"/>
      <c r="M301" s="574"/>
      <c r="R301" s="618"/>
      <c r="S301" s="618"/>
      <c r="T301" s="618"/>
      <c r="U301" s="618"/>
    </row>
    <row r="302" spans="1:21">
      <c r="A302" s="482" t="s">
        <v>1026</v>
      </c>
      <c r="B302" s="483" t="s">
        <v>1027</v>
      </c>
      <c r="C302" s="513">
        <v>9000</v>
      </c>
      <c r="D302" s="472" t="s">
        <v>550</v>
      </c>
      <c r="E302" s="473">
        <v>0.02</v>
      </c>
      <c r="F302" s="476" t="s">
        <v>400</v>
      </c>
      <c r="G302" s="477">
        <f t="shared" si="10"/>
        <v>0.02</v>
      </c>
      <c r="H302" s="631" t="s">
        <v>339</v>
      </c>
      <c r="I302" s="508">
        <f t="shared" si="11"/>
        <v>0.31780000000000003</v>
      </c>
      <c r="J302" s="486">
        <v>58869</v>
      </c>
      <c r="K302" s="487">
        <v>63413</v>
      </c>
      <c r="L302" s="573"/>
      <c r="M302" s="574"/>
      <c r="R302" s="618"/>
      <c r="S302" s="618"/>
      <c r="T302" s="618"/>
      <c r="U302" s="618"/>
    </row>
    <row r="303" spans="1:21">
      <c r="A303" s="482" t="s">
        <v>1028</v>
      </c>
      <c r="B303" s="483" t="s">
        <v>1029</v>
      </c>
      <c r="C303" s="514" t="s">
        <v>1014</v>
      </c>
      <c r="D303" s="472" t="s">
        <v>1015</v>
      </c>
      <c r="E303" s="473">
        <v>0.02</v>
      </c>
      <c r="F303" s="478" t="s">
        <v>401</v>
      </c>
      <c r="G303" s="477">
        <f t="shared" si="10"/>
        <v>0.02</v>
      </c>
      <c r="H303" s="631" t="s">
        <v>339</v>
      </c>
      <c r="I303" s="508">
        <f t="shared" si="11"/>
        <v>0.31780000000000003</v>
      </c>
      <c r="J303" s="486">
        <v>56261</v>
      </c>
      <c r="K303" s="487">
        <v>60551</v>
      </c>
      <c r="L303" s="573"/>
      <c r="M303" s="574"/>
      <c r="R303" s="618"/>
      <c r="S303" s="618"/>
      <c r="T303" s="618"/>
      <c r="U303" s="618"/>
    </row>
    <row r="304" spans="1:21">
      <c r="A304" s="482" t="s">
        <v>1030</v>
      </c>
      <c r="B304" s="483" t="s">
        <v>1031</v>
      </c>
      <c r="C304" s="514" t="s">
        <v>1014</v>
      </c>
      <c r="D304" s="472" t="s">
        <v>1015</v>
      </c>
      <c r="E304" s="473">
        <v>0.02</v>
      </c>
      <c r="F304" s="478" t="s">
        <v>401</v>
      </c>
      <c r="G304" s="477">
        <f t="shared" si="10"/>
        <v>0.02</v>
      </c>
      <c r="H304" s="631" t="s">
        <v>339</v>
      </c>
      <c r="I304" s="508">
        <f t="shared" si="11"/>
        <v>0.31780000000000003</v>
      </c>
      <c r="J304" s="486">
        <v>56261</v>
      </c>
      <c r="K304" s="487">
        <v>60551</v>
      </c>
      <c r="L304" s="573"/>
      <c r="M304" s="574"/>
      <c r="R304" s="618"/>
      <c r="S304" s="618"/>
      <c r="T304" s="618"/>
      <c r="U304" s="618"/>
    </row>
    <row r="305" spans="1:21">
      <c r="A305" s="482" t="s">
        <v>1032</v>
      </c>
      <c r="B305" s="483" t="s">
        <v>1033</v>
      </c>
      <c r="C305" s="514" t="s">
        <v>1014</v>
      </c>
      <c r="D305" s="472" t="s">
        <v>1015</v>
      </c>
      <c r="E305" s="473">
        <v>0.02</v>
      </c>
      <c r="F305" s="478" t="s">
        <v>401</v>
      </c>
      <c r="G305" s="477">
        <f t="shared" si="10"/>
        <v>0.02</v>
      </c>
      <c r="H305" s="631" t="s">
        <v>339</v>
      </c>
      <c r="I305" s="508">
        <f t="shared" si="11"/>
        <v>0.31780000000000003</v>
      </c>
      <c r="J305" s="486">
        <v>56261</v>
      </c>
      <c r="K305" s="487">
        <v>60551</v>
      </c>
      <c r="L305" s="573"/>
      <c r="M305" s="574"/>
      <c r="R305" s="618"/>
      <c r="S305" s="618"/>
      <c r="T305" s="618"/>
      <c r="U305" s="618"/>
    </row>
    <row r="306" spans="1:21">
      <c r="A306" s="482" t="s">
        <v>1034</v>
      </c>
      <c r="B306" s="483" t="s">
        <v>1035</v>
      </c>
      <c r="C306" s="513">
        <v>9000</v>
      </c>
      <c r="D306" s="472" t="s">
        <v>550</v>
      </c>
      <c r="E306" s="473">
        <v>0.02</v>
      </c>
      <c r="F306" s="476" t="s">
        <v>400</v>
      </c>
      <c r="G306" s="477">
        <f t="shared" si="10"/>
        <v>0.02</v>
      </c>
      <c r="H306" s="631" t="s">
        <v>339</v>
      </c>
      <c r="I306" s="508">
        <f t="shared" si="11"/>
        <v>0.31780000000000003</v>
      </c>
      <c r="J306" s="486">
        <v>67726</v>
      </c>
      <c r="K306" s="487">
        <v>69940</v>
      </c>
      <c r="L306" s="573"/>
      <c r="M306" s="574"/>
      <c r="R306" s="618"/>
      <c r="S306" s="618"/>
      <c r="T306" s="618"/>
      <c r="U306" s="618"/>
    </row>
    <row r="307" spans="1:21">
      <c r="A307" s="482" t="s">
        <v>1036</v>
      </c>
      <c r="B307" s="483" t="s">
        <v>1037</v>
      </c>
      <c r="C307" s="513">
        <v>9000</v>
      </c>
      <c r="D307" s="472" t="s">
        <v>550</v>
      </c>
      <c r="E307" s="473">
        <v>0.02</v>
      </c>
      <c r="F307" s="476" t="s">
        <v>400</v>
      </c>
      <c r="G307" s="477">
        <f t="shared" si="10"/>
        <v>0.02</v>
      </c>
      <c r="H307" s="631" t="s">
        <v>339</v>
      </c>
      <c r="I307" s="508">
        <f t="shared" si="11"/>
        <v>0.31780000000000003</v>
      </c>
      <c r="J307" s="486">
        <v>46395</v>
      </c>
      <c r="K307" s="487">
        <v>57234</v>
      </c>
      <c r="L307" s="573"/>
      <c r="M307" s="574"/>
      <c r="R307" s="618"/>
      <c r="S307" s="618"/>
      <c r="T307" s="618"/>
      <c r="U307" s="618"/>
    </row>
    <row r="308" spans="1:21">
      <c r="A308" s="471" t="s">
        <v>1038</v>
      </c>
      <c r="B308" s="483" t="s">
        <v>1039</v>
      </c>
      <c r="C308" s="513">
        <v>1140</v>
      </c>
      <c r="D308" s="472" t="s">
        <v>925</v>
      </c>
      <c r="E308" s="473">
        <v>0.02</v>
      </c>
      <c r="F308" s="478" t="s">
        <v>401</v>
      </c>
      <c r="G308" s="477">
        <f t="shared" si="10"/>
        <v>0.02</v>
      </c>
      <c r="H308" s="631" t="s">
        <v>339</v>
      </c>
      <c r="I308" s="508">
        <f t="shared" si="11"/>
        <v>0.31780000000000003</v>
      </c>
      <c r="J308" s="486">
        <v>32620</v>
      </c>
      <c r="K308" s="487">
        <v>32620</v>
      </c>
      <c r="L308" s="573"/>
      <c r="M308" s="574"/>
      <c r="R308" s="618"/>
      <c r="S308" s="618"/>
      <c r="T308" s="618"/>
      <c r="U308" s="618"/>
    </row>
    <row r="309" spans="1:21">
      <c r="A309" s="471" t="s">
        <v>1040</v>
      </c>
      <c r="B309" s="483" t="s">
        <v>1041</v>
      </c>
      <c r="C309" s="513">
        <v>1210</v>
      </c>
      <c r="D309" s="472" t="s">
        <v>1042</v>
      </c>
      <c r="E309" s="474">
        <v>0.02</v>
      </c>
      <c r="F309" s="478" t="s">
        <v>401</v>
      </c>
      <c r="G309" s="477">
        <f t="shared" si="10"/>
        <v>0.02</v>
      </c>
      <c r="H309" s="631" t="s">
        <v>339</v>
      </c>
      <c r="I309" s="508">
        <f t="shared" si="11"/>
        <v>0.31780000000000003</v>
      </c>
      <c r="J309" s="486">
        <v>32620</v>
      </c>
      <c r="K309" s="487">
        <v>32874</v>
      </c>
      <c r="L309" s="573"/>
      <c r="M309" s="574"/>
      <c r="R309" s="618"/>
      <c r="S309" s="618"/>
      <c r="T309" s="618"/>
      <c r="U309" s="618"/>
    </row>
    <row r="310" spans="1:21">
      <c r="A310" s="471" t="s">
        <v>1043</v>
      </c>
      <c r="B310" s="483" t="s">
        <v>1044</v>
      </c>
      <c r="C310" s="513">
        <v>1210</v>
      </c>
      <c r="D310" s="472" t="s">
        <v>1042</v>
      </c>
      <c r="E310" s="474">
        <v>0.02</v>
      </c>
      <c r="F310" s="478" t="s">
        <v>401</v>
      </c>
      <c r="G310" s="477">
        <f t="shared" si="10"/>
        <v>0.02</v>
      </c>
      <c r="H310" s="631" t="s">
        <v>339</v>
      </c>
      <c r="I310" s="508">
        <f t="shared" si="11"/>
        <v>0.31780000000000003</v>
      </c>
      <c r="J310" s="486">
        <v>32620</v>
      </c>
      <c r="K310" s="487">
        <v>36021</v>
      </c>
      <c r="L310" s="573"/>
      <c r="M310" s="574"/>
      <c r="R310" s="618"/>
      <c r="S310" s="618"/>
      <c r="T310" s="618"/>
      <c r="U310" s="618"/>
    </row>
    <row r="311" spans="1:21">
      <c r="A311" s="471" t="s">
        <v>1045</v>
      </c>
      <c r="B311" s="483" t="s">
        <v>1046</v>
      </c>
      <c r="C311" s="513">
        <v>9001</v>
      </c>
      <c r="D311" s="472" t="s">
        <v>661</v>
      </c>
      <c r="E311" s="473">
        <v>0.02</v>
      </c>
      <c r="F311" s="476" t="s">
        <v>400</v>
      </c>
      <c r="G311" s="477">
        <f t="shared" si="10"/>
        <v>0.02</v>
      </c>
      <c r="H311" s="631" t="s">
        <v>339</v>
      </c>
      <c r="I311" s="508">
        <f t="shared" si="11"/>
        <v>0.31780000000000003</v>
      </c>
      <c r="J311" s="486">
        <v>32620</v>
      </c>
      <c r="K311" s="487">
        <v>42665</v>
      </c>
      <c r="L311" s="573"/>
      <c r="M311" s="574"/>
      <c r="R311" s="618"/>
      <c r="S311" s="618"/>
      <c r="T311" s="618"/>
      <c r="U311" s="618"/>
    </row>
    <row r="312" spans="1:21">
      <c r="A312" s="482" t="s">
        <v>1047</v>
      </c>
      <c r="B312" s="483" t="s">
        <v>1048</v>
      </c>
      <c r="C312" s="513">
        <v>9000</v>
      </c>
      <c r="D312" s="472" t="s">
        <v>550</v>
      </c>
      <c r="E312" s="473">
        <v>0.02</v>
      </c>
      <c r="F312" s="476" t="s">
        <v>400</v>
      </c>
      <c r="G312" s="477">
        <f t="shared" si="10"/>
        <v>0.02</v>
      </c>
      <c r="H312" s="631" t="s">
        <v>339</v>
      </c>
      <c r="I312" s="508">
        <f t="shared" si="11"/>
        <v>0.31780000000000003</v>
      </c>
      <c r="J312" s="486">
        <v>38701</v>
      </c>
      <c r="K312" s="487">
        <v>41849</v>
      </c>
      <c r="L312" s="573"/>
      <c r="M312" s="574"/>
      <c r="R312" s="618"/>
      <c r="S312" s="618"/>
      <c r="T312" s="618"/>
      <c r="U312" s="618"/>
    </row>
    <row r="313" spans="1:21">
      <c r="A313" s="482" t="s">
        <v>1049</v>
      </c>
      <c r="B313" s="483" t="s">
        <v>1050</v>
      </c>
      <c r="C313" s="513">
        <v>1640</v>
      </c>
      <c r="D313" s="472" t="s">
        <v>1051</v>
      </c>
      <c r="E313" s="473">
        <v>0.02</v>
      </c>
      <c r="F313" s="478" t="s">
        <v>401</v>
      </c>
      <c r="G313" s="477">
        <f t="shared" si="10"/>
        <v>0.02</v>
      </c>
      <c r="H313" s="631" t="s">
        <v>339</v>
      </c>
      <c r="I313" s="508">
        <f t="shared" si="11"/>
        <v>0.31780000000000003</v>
      </c>
      <c r="J313" s="486">
        <v>39927</v>
      </c>
      <c r="K313" s="487">
        <v>59720</v>
      </c>
      <c r="L313" s="573"/>
      <c r="M313" s="574"/>
      <c r="R313" s="618"/>
      <c r="S313" s="618"/>
      <c r="T313" s="618"/>
      <c r="U313" s="618"/>
    </row>
    <row r="314" spans="1:21">
      <c r="A314" s="482" t="s">
        <v>1052</v>
      </c>
      <c r="B314" s="483" t="s">
        <v>1053</v>
      </c>
      <c r="C314" s="513">
        <v>1065</v>
      </c>
      <c r="D314" s="472" t="s">
        <v>1054</v>
      </c>
      <c r="E314" s="473">
        <v>0.02</v>
      </c>
      <c r="F314" s="478" t="s">
        <v>401</v>
      </c>
      <c r="G314" s="477">
        <f t="shared" si="10"/>
        <v>0.02</v>
      </c>
      <c r="H314" s="631" t="s">
        <v>339</v>
      </c>
      <c r="I314" s="508">
        <f t="shared" si="11"/>
        <v>0.31780000000000003</v>
      </c>
      <c r="J314" s="486">
        <v>53020</v>
      </c>
      <c r="K314" s="487">
        <v>64982</v>
      </c>
      <c r="L314" s="573"/>
      <c r="M314" s="574"/>
      <c r="R314" s="618"/>
      <c r="S314" s="618"/>
      <c r="T314" s="618"/>
      <c r="U314" s="618"/>
    </row>
    <row r="315" spans="1:21">
      <c r="A315" s="482" t="s">
        <v>1055</v>
      </c>
      <c r="B315" s="483" t="s">
        <v>1056</v>
      </c>
      <c r="C315" s="513">
        <v>1065</v>
      </c>
      <c r="D315" s="472" t="s">
        <v>1054</v>
      </c>
      <c r="E315" s="473">
        <v>0.02</v>
      </c>
      <c r="F315" s="478" t="s">
        <v>401</v>
      </c>
      <c r="G315" s="477">
        <f t="shared" si="10"/>
        <v>0.02</v>
      </c>
      <c r="H315" s="631" t="s">
        <v>339</v>
      </c>
      <c r="I315" s="508">
        <f t="shared" si="11"/>
        <v>0.31780000000000003</v>
      </c>
      <c r="J315" s="486">
        <v>53020</v>
      </c>
      <c r="K315" s="487">
        <v>62574</v>
      </c>
      <c r="L315" s="573"/>
      <c r="M315" s="574"/>
      <c r="R315" s="618"/>
      <c r="S315" s="618"/>
      <c r="T315" s="618"/>
      <c r="U315" s="618"/>
    </row>
    <row r="316" spans="1:21">
      <c r="A316" s="482" t="s">
        <v>1057</v>
      </c>
      <c r="B316" s="483" t="s">
        <v>1058</v>
      </c>
      <c r="C316" s="513">
        <v>9000</v>
      </c>
      <c r="D316" s="472" t="s">
        <v>550</v>
      </c>
      <c r="E316" s="473">
        <v>0.02</v>
      </c>
      <c r="F316" s="476" t="s">
        <v>400</v>
      </c>
      <c r="G316" s="477">
        <f t="shared" si="10"/>
        <v>0.02</v>
      </c>
      <c r="H316" s="631" t="s">
        <v>339</v>
      </c>
      <c r="I316" s="508">
        <f t="shared" si="11"/>
        <v>0.31780000000000003</v>
      </c>
      <c r="J316" s="486">
        <v>41499</v>
      </c>
      <c r="K316" s="487">
        <v>46978</v>
      </c>
      <c r="L316" s="573"/>
      <c r="M316" s="574"/>
      <c r="R316" s="618"/>
      <c r="S316" s="618"/>
      <c r="T316" s="618"/>
      <c r="U316" s="618"/>
    </row>
    <row r="317" spans="1:21">
      <c r="A317" s="482" t="s">
        <v>1059</v>
      </c>
      <c r="B317" s="483" t="s">
        <v>1060</v>
      </c>
      <c r="C317" s="513">
        <v>9000</v>
      </c>
      <c r="D317" s="472" t="s">
        <v>550</v>
      </c>
      <c r="E317" s="473">
        <v>0.02</v>
      </c>
      <c r="F317" s="476" t="s">
        <v>400</v>
      </c>
      <c r="G317" s="477">
        <f t="shared" si="10"/>
        <v>0.02</v>
      </c>
      <c r="H317" s="631" t="s">
        <v>339</v>
      </c>
      <c r="I317" s="508">
        <f t="shared" si="11"/>
        <v>0.31780000000000003</v>
      </c>
      <c r="J317" s="486">
        <v>63882</v>
      </c>
      <c r="K317" s="487">
        <v>73439</v>
      </c>
      <c r="L317" s="573"/>
      <c r="M317" s="574"/>
      <c r="R317" s="618"/>
      <c r="S317" s="618"/>
      <c r="T317" s="618"/>
      <c r="U317" s="618"/>
    </row>
    <row r="318" spans="1:21">
      <c r="A318" s="482" t="s">
        <v>1061</v>
      </c>
      <c r="B318" s="483" t="s">
        <v>1062</v>
      </c>
      <c r="C318" s="513">
        <v>9000</v>
      </c>
      <c r="D318" s="472" t="s">
        <v>550</v>
      </c>
      <c r="E318" s="473">
        <v>0.02</v>
      </c>
      <c r="F318" s="476" t="s">
        <v>400</v>
      </c>
      <c r="G318" s="477">
        <f t="shared" si="10"/>
        <v>0.02</v>
      </c>
      <c r="H318" s="631" t="s">
        <v>339</v>
      </c>
      <c r="I318" s="508">
        <f t="shared" si="11"/>
        <v>0.31780000000000003</v>
      </c>
      <c r="J318" s="486">
        <v>56538</v>
      </c>
      <c r="K318" s="487">
        <v>60734</v>
      </c>
      <c r="L318" s="573"/>
      <c r="M318" s="574"/>
      <c r="R318" s="618"/>
      <c r="S318" s="618"/>
      <c r="T318" s="618"/>
      <c r="U318" s="618"/>
    </row>
    <row r="319" spans="1:21">
      <c r="A319" s="471" t="s">
        <v>1063</v>
      </c>
      <c r="B319" s="483" t="s">
        <v>1064</v>
      </c>
      <c r="C319" s="513">
        <v>1410</v>
      </c>
      <c r="D319" s="472" t="s">
        <v>1065</v>
      </c>
      <c r="E319" s="474">
        <v>0.02</v>
      </c>
      <c r="F319" s="478" t="s">
        <v>401</v>
      </c>
      <c r="G319" s="477">
        <f t="shared" si="10"/>
        <v>0.02</v>
      </c>
      <c r="H319" s="631" t="s">
        <v>339</v>
      </c>
      <c r="I319" s="508">
        <f t="shared" si="11"/>
        <v>0.31780000000000003</v>
      </c>
      <c r="J319" s="486">
        <v>32620</v>
      </c>
      <c r="K319" s="487">
        <v>38756</v>
      </c>
      <c r="L319" s="573"/>
      <c r="M319" s="574"/>
      <c r="R319" s="618"/>
      <c r="S319" s="618"/>
      <c r="T319" s="618"/>
      <c r="U319" s="618"/>
    </row>
    <row r="320" spans="1:21">
      <c r="A320" s="471" t="s">
        <v>1066</v>
      </c>
      <c r="B320" s="483" t="s">
        <v>1067</v>
      </c>
      <c r="C320" s="513">
        <v>1025</v>
      </c>
      <c r="D320" s="472" t="s">
        <v>1068</v>
      </c>
      <c r="E320" s="473">
        <v>0.02</v>
      </c>
      <c r="F320" s="478" t="s">
        <v>401</v>
      </c>
      <c r="G320" s="477">
        <f t="shared" si="10"/>
        <v>0.02</v>
      </c>
      <c r="H320" s="631" t="s">
        <v>339</v>
      </c>
      <c r="I320" s="508">
        <f t="shared" si="11"/>
        <v>0.31780000000000003</v>
      </c>
      <c r="J320" s="486">
        <v>33909</v>
      </c>
      <c r="K320" s="487">
        <v>40797</v>
      </c>
      <c r="L320" s="573"/>
      <c r="M320" s="574"/>
      <c r="R320" s="618"/>
      <c r="S320" s="618"/>
      <c r="T320" s="618"/>
      <c r="U320" s="618"/>
    </row>
    <row r="321" spans="1:21">
      <c r="A321" s="471" t="s">
        <v>1069</v>
      </c>
      <c r="B321" s="483" t="s">
        <v>1070</v>
      </c>
      <c r="C321" s="513">
        <v>9003</v>
      </c>
      <c r="D321" s="472" t="s">
        <v>948</v>
      </c>
      <c r="E321" s="473">
        <v>0.02</v>
      </c>
      <c r="F321" s="476" t="s">
        <v>400</v>
      </c>
      <c r="G321" s="477">
        <f t="shared" si="10"/>
        <v>0.02</v>
      </c>
      <c r="H321" s="631" t="s">
        <v>339</v>
      </c>
      <c r="I321" s="508">
        <f t="shared" si="11"/>
        <v>0.31780000000000003</v>
      </c>
      <c r="J321" s="486">
        <v>32620</v>
      </c>
      <c r="K321" s="487">
        <v>32620</v>
      </c>
      <c r="L321" s="573"/>
      <c r="M321" s="574"/>
      <c r="R321" s="618"/>
      <c r="S321" s="618"/>
      <c r="T321" s="618"/>
      <c r="U321" s="618"/>
    </row>
    <row r="322" spans="1:21">
      <c r="A322" s="471" t="s">
        <v>1071</v>
      </c>
      <c r="B322" s="483" t="s">
        <v>1072</v>
      </c>
      <c r="C322" s="513">
        <v>9003</v>
      </c>
      <c r="D322" s="472" t="s">
        <v>948</v>
      </c>
      <c r="E322" s="473">
        <v>0.02</v>
      </c>
      <c r="F322" s="476" t="s">
        <v>400</v>
      </c>
      <c r="G322" s="477">
        <f t="shared" si="10"/>
        <v>0.02</v>
      </c>
      <c r="H322" s="631" t="s">
        <v>339</v>
      </c>
      <c r="I322" s="508">
        <f t="shared" si="11"/>
        <v>0.31780000000000003</v>
      </c>
      <c r="J322" s="486">
        <v>32620</v>
      </c>
      <c r="K322" s="487">
        <v>32873</v>
      </c>
      <c r="L322" s="573"/>
      <c r="M322" s="574"/>
      <c r="R322" s="618"/>
      <c r="S322" s="618"/>
      <c r="T322" s="618"/>
      <c r="U322" s="618"/>
    </row>
    <row r="323" spans="1:21">
      <c r="A323" s="471" t="s">
        <v>1073</v>
      </c>
      <c r="B323" s="483" t="s">
        <v>1074</v>
      </c>
      <c r="C323" s="513">
        <v>9003</v>
      </c>
      <c r="D323" s="472" t="s">
        <v>948</v>
      </c>
      <c r="E323" s="473">
        <v>0.02</v>
      </c>
      <c r="F323" s="476" t="s">
        <v>400</v>
      </c>
      <c r="G323" s="477">
        <f t="shared" ref="G323:G386" si="12">_xlfn.XLOOKUP(F323,$N$3:$N$18,$O$3:$O$18,"not found",0,1)</f>
        <v>0.02</v>
      </c>
      <c r="H323" s="631" t="s">
        <v>339</v>
      </c>
      <c r="I323" s="508">
        <f t="shared" ref="I323:I386" si="13">VLOOKUP(H323,Fringe.Rates,2,FALSE)</f>
        <v>0.31780000000000003</v>
      </c>
      <c r="J323" s="486">
        <v>32620</v>
      </c>
      <c r="K323" s="487">
        <v>36020</v>
      </c>
      <c r="L323" s="573"/>
      <c r="M323" s="574"/>
      <c r="R323" s="618"/>
      <c r="S323" s="618"/>
      <c r="T323" s="618"/>
      <c r="U323" s="618"/>
    </row>
    <row r="324" spans="1:21">
      <c r="A324" s="471" t="s">
        <v>1075</v>
      </c>
      <c r="B324" s="483" t="s">
        <v>1076</v>
      </c>
      <c r="C324" s="513">
        <v>1370</v>
      </c>
      <c r="D324" s="472" t="s">
        <v>1077</v>
      </c>
      <c r="E324" s="473">
        <v>0.02</v>
      </c>
      <c r="F324" s="478" t="s">
        <v>401</v>
      </c>
      <c r="G324" s="477">
        <f t="shared" si="12"/>
        <v>0.02</v>
      </c>
      <c r="H324" s="631" t="s">
        <v>339</v>
      </c>
      <c r="I324" s="508">
        <f t="shared" si="13"/>
        <v>0.31780000000000003</v>
      </c>
      <c r="J324" s="486">
        <v>32620</v>
      </c>
      <c r="K324" s="487">
        <v>32620</v>
      </c>
      <c r="L324" s="573"/>
      <c r="M324" s="574"/>
      <c r="R324" s="618"/>
      <c r="S324" s="618"/>
      <c r="T324" s="618"/>
      <c r="U324" s="618"/>
    </row>
    <row r="325" spans="1:21">
      <c r="A325" s="482" t="s">
        <v>1078</v>
      </c>
      <c r="B325" s="483" t="s">
        <v>1079</v>
      </c>
      <c r="C325" s="513">
        <v>1555</v>
      </c>
      <c r="D325" s="472" t="s">
        <v>942</v>
      </c>
      <c r="E325" s="473">
        <v>0.02</v>
      </c>
      <c r="F325" s="478" t="s">
        <v>401</v>
      </c>
      <c r="G325" s="477">
        <f t="shared" si="12"/>
        <v>0.02</v>
      </c>
      <c r="H325" s="631" t="s">
        <v>339</v>
      </c>
      <c r="I325" s="508">
        <f t="shared" si="13"/>
        <v>0.31780000000000003</v>
      </c>
      <c r="J325" s="486">
        <v>46922</v>
      </c>
      <c r="K325" s="487">
        <v>60892</v>
      </c>
      <c r="L325" s="573"/>
      <c r="M325" s="574"/>
      <c r="R325" s="618"/>
      <c r="S325" s="618"/>
      <c r="T325" s="618"/>
      <c r="U325" s="618"/>
    </row>
    <row r="326" spans="1:21">
      <c r="A326" s="482" t="s">
        <v>1080</v>
      </c>
      <c r="B326" s="483" t="s">
        <v>1081</v>
      </c>
      <c r="C326" s="513">
        <v>9001</v>
      </c>
      <c r="D326" s="472" t="s">
        <v>661</v>
      </c>
      <c r="E326" s="473">
        <v>0.02</v>
      </c>
      <c r="F326" s="476" t="s">
        <v>400</v>
      </c>
      <c r="G326" s="477">
        <f t="shared" si="12"/>
        <v>0.02</v>
      </c>
      <c r="H326" s="631" t="s">
        <v>339</v>
      </c>
      <c r="I326" s="508">
        <f t="shared" si="13"/>
        <v>0.31780000000000003</v>
      </c>
      <c r="J326" s="486">
        <v>53321</v>
      </c>
      <c r="K326" s="487">
        <v>69423</v>
      </c>
      <c r="L326" s="573"/>
      <c r="M326" s="574"/>
      <c r="R326" s="618"/>
      <c r="S326" s="618"/>
      <c r="T326" s="618"/>
      <c r="U326" s="618"/>
    </row>
    <row r="327" spans="1:21">
      <c r="A327" s="482" t="s">
        <v>1082</v>
      </c>
      <c r="B327" s="483" t="s">
        <v>1083</v>
      </c>
      <c r="C327" s="513">
        <v>9000</v>
      </c>
      <c r="D327" s="472" t="s">
        <v>550</v>
      </c>
      <c r="E327" s="473">
        <v>0.02</v>
      </c>
      <c r="F327" s="476" t="s">
        <v>400</v>
      </c>
      <c r="G327" s="477">
        <f t="shared" si="12"/>
        <v>0.02</v>
      </c>
      <c r="H327" s="631" t="s">
        <v>339</v>
      </c>
      <c r="I327" s="508">
        <f t="shared" si="13"/>
        <v>0.31780000000000003</v>
      </c>
      <c r="J327" s="486">
        <v>45928</v>
      </c>
      <c r="K327" s="487">
        <v>53039</v>
      </c>
      <c r="L327" s="573"/>
      <c r="M327" s="574"/>
      <c r="R327" s="618"/>
      <c r="S327" s="618"/>
      <c r="T327" s="618"/>
      <c r="U327" s="618"/>
    </row>
    <row r="328" spans="1:21">
      <c r="A328" s="471" t="s">
        <v>1084</v>
      </c>
      <c r="B328" s="483" t="s">
        <v>1085</v>
      </c>
      <c r="C328" s="513">
        <v>9000</v>
      </c>
      <c r="D328" s="472" t="s">
        <v>550</v>
      </c>
      <c r="E328" s="473">
        <v>0.02</v>
      </c>
      <c r="F328" s="476" t="s">
        <v>400</v>
      </c>
      <c r="G328" s="477">
        <f t="shared" si="12"/>
        <v>0.02</v>
      </c>
      <c r="H328" s="631" t="s">
        <v>339</v>
      </c>
      <c r="I328" s="508">
        <f t="shared" si="13"/>
        <v>0.31780000000000003</v>
      </c>
      <c r="J328" s="486">
        <v>37535</v>
      </c>
      <c r="K328" s="487">
        <v>48844</v>
      </c>
      <c r="L328" s="573"/>
      <c r="M328" s="574"/>
      <c r="R328" s="618"/>
      <c r="S328" s="618"/>
      <c r="T328" s="618"/>
      <c r="U328" s="618"/>
    </row>
    <row r="329" spans="1:21">
      <c r="A329" s="471" t="s">
        <v>1086</v>
      </c>
      <c r="B329" s="483" t="s">
        <v>1087</v>
      </c>
      <c r="C329" s="513">
        <v>9000</v>
      </c>
      <c r="D329" s="472" t="s">
        <v>550</v>
      </c>
      <c r="E329" s="473">
        <v>0.02</v>
      </c>
      <c r="F329" s="476" t="s">
        <v>400</v>
      </c>
      <c r="G329" s="477">
        <f t="shared" si="12"/>
        <v>0.02</v>
      </c>
      <c r="H329" s="631" t="s">
        <v>339</v>
      </c>
      <c r="I329" s="508">
        <f t="shared" si="13"/>
        <v>0.31780000000000003</v>
      </c>
      <c r="J329" s="486">
        <v>36720</v>
      </c>
      <c r="K329" s="487">
        <v>39635</v>
      </c>
      <c r="L329" s="573"/>
      <c r="M329" s="574"/>
      <c r="R329" s="618"/>
      <c r="S329" s="618"/>
      <c r="T329" s="618"/>
      <c r="U329" s="618"/>
    </row>
    <row r="330" spans="1:21">
      <c r="A330" s="482" t="s">
        <v>1088</v>
      </c>
      <c r="B330" s="483" t="s">
        <v>1089</v>
      </c>
      <c r="C330" s="513">
        <v>9000</v>
      </c>
      <c r="D330" s="472" t="s">
        <v>550</v>
      </c>
      <c r="E330" s="473">
        <v>0.02</v>
      </c>
      <c r="F330" s="476" t="s">
        <v>400</v>
      </c>
      <c r="G330" s="477">
        <f t="shared" si="12"/>
        <v>0.02</v>
      </c>
      <c r="H330" s="631" t="s">
        <v>339</v>
      </c>
      <c r="I330" s="508">
        <f t="shared" si="13"/>
        <v>0.31780000000000003</v>
      </c>
      <c r="J330" s="486">
        <v>40744</v>
      </c>
      <c r="K330" s="487">
        <v>44180</v>
      </c>
      <c r="L330" s="573"/>
      <c r="M330" s="574"/>
      <c r="R330" s="618"/>
      <c r="S330" s="618"/>
      <c r="T330" s="618"/>
      <c r="U330" s="618"/>
    </row>
    <row r="331" spans="1:21">
      <c r="A331" s="471" t="s">
        <v>1090</v>
      </c>
      <c r="B331" s="483" t="s">
        <v>1091</v>
      </c>
      <c r="C331" s="513">
        <v>9070</v>
      </c>
      <c r="D331" s="472" t="s">
        <v>1092</v>
      </c>
      <c r="E331" s="473">
        <v>0.02</v>
      </c>
      <c r="F331" s="476" t="s">
        <v>400</v>
      </c>
      <c r="G331" s="477">
        <f t="shared" si="12"/>
        <v>0.02</v>
      </c>
      <c r="H331" s="631" t="s">
        <v>339</v>
      </c>
      <c r="I331" s="508">
        <f t="shared" si="13"/>
        <v>0.31780000000000003</v>
      </c>
      <c r="J331" s="486">
        <v>35790</v>
      </c>
      <c r="K331" s="487">
        <v>45231</v>
      </c>
      <c r="L331" s="573"/>
      <c r="M331" s="574"/>
      <c r="R331" s="618"/>
      <c r="S331" s="618"/>
      <c r="T331" s="618"/>
      <c r="U331" s="618"/>
    </row>
    <row r="332" spans="1:21">
      <c r="A332" s="482" t="s">
        <v>1093</v>
      </c>
      <c r="B332" s="483" t="s">
        <v>1094</v>
      </c>
      <c r="C332" s="513">
        <v>9070</v>
      </c>
      <c r="D332" s="472" t="s">
        <v>1092</v>
      </c>
      <c r="E332" s="473">
        <v>0.02</v>
      </c>
      <c r="F332" s="476" t="s">
        <v>400</v>
      </c>
      <c r="G332" s="477">
        <f t="shared" si="12"/>
        <v>0.02</v>
      </c>
      <c r="H332" s="631" t="s">
        <v>339</v>
      </c>
      <c r="I332" s="508">
        <f t="shared" si="13"/>
        <v>0.31780000000000003</v>
      </c>
      <c r="J332" s="486">
        <v>38236</v>
      </c>
      <c r="K332" s="487">
        <v>48959</v>
      </c>
      <c r="L332" s="573"/>
      <c r="M332" s="574"/>
      <c r="R332" s="618"/>
      <c r="S332" s="618"/>
      <c r="T332" s="618"/>
      <c r="U332" s="618"/>
    </row>
    <row r="333" spans="1:21">
      <c r="A333" s="482" t="s">
        <v>1095</v>
      </c>
      <c r="B333" s="483" t="s">
        <v>1096</v>
      </c>
      <c r="C333" s="513">
        <v>9070</v>
      </c>
      <c r="D333" s="472" t="s">
        <v>1092</v>
      </c>
      <c r="E333" s="473">
        <v>0.02</v>
      </c>
      <c r="F333" s="476" t="s">
        <v>400</v>
      </c>
      <c r="G333" s="477">
        <f t="shared" si="12"/>
        <v>0.02</v>
      </c>
      <c r="H333" s="631" t="s">
        <v>339</v>
      </c>
      <c r="I333" s="508">
        <f t="shared" si="13"/>
        <v>0.31780000000000003</v>
      </c>
      <c r="J333" s="486">
        <v>41967</v>
      </c>
      <c r="K333" s="487">
        <v>53972</v>
      </c>
      <c r="L333" s="573"/>
      <c r="M333" s="574"/>
      <c r="R333" s="618"/>
      <c r="S333" s="618"/>
      <c r="T333" s="618"/>
      <c r="U333" s="618"/>
    </row>
    <row r="334" spans="1:21">
      <c r="A334" s="482" t="s">
        <v>1097</v>
      </c>
      <c r="B334" s="483" t="s">
        <v>1098</v>
      </c>
      <c r="C334" s="513">
        <v>9000</v>
      </c>
      <c r="D334" s="472" t="s">
        <v>550</v>
      </c>
      <c r="E334" s="473">
        <v>0.02</v>
      </c>
      <c r="F334" s="476" t="s">
        <v>400</v>
      </c>
      <c r="G334" s="477">
        <f t="shared" si="12"/>
        <v>0.02</v>
      </c>
      <c r="H334" s="631" t="s">
        <v>339</v>
      </c>
      <c r="I334" s="508">
        <f t="shared" si="13"/>
        <v>0.31780000000000003</v>
      </c>
      <c r="J334" s="486">
        <v>58751</v>
      </c>
      <c r="K334" s="487">
        <v>65163</v>
      </c>
      <c r="L334" s="573"/>
      <c r="M334" s="574"/>
      <c r="R334" s="618"/>
      <c r="S334" s="618"/>
      <c r="T334" s="618"/>
      <c r="U334" s="618"/>
    </row>
    <row r="335" spans="1:21">
      <c r="A335" s="482" t="s">
        <v>1099</v>
      </c>
      <c r="B335" s="483" t="s">
        <v>1100</v>
      </c>
      <c r="C335" s="513">
        <v>9070</v>
      </c>
      <c r="D335" s="472" t="s">
        <v>1092</v>
      </c>
      <c r="E335" s="473">
        <v>0.02</v>
      </c>
      <c r="F335" s="476" t="s">
        <v>400</v>
      </c>
      <c r="G335" s="477">
        <f t="shared" si="12"/>
        <v>0.02</v>
      </c>
      <c r="H335" s="631" t="s">
        <v>339</v>
      </c>
      <c r="I335" s="508">
        <f t="shared" si="13"/>
        <v>0.31780000000000003</v>
      </c>
      <c r="J335" s="486">
        <v>46392</v>
      </c>
      <c r="K335" s="487">
        <v>57232</v>
      </c>
      <c r="L335" s="573"/>
      <c r="M335" s="574"/>
      <c r="R335" s="618"/>
      <c r="S335" s="618"/>
      <c r="T335" s="618"/>
      <c r="U335" s="618"/>
    </row>
    <row r="336" spans="1:21">
      <c r="A336" s="482" t="s">
        <v>1101</v>
      </c>
      <c r="B336" s="483" t="s">
        <v>1102</v>
      </c>
      <c r="C336" s="513">
        <v>9030</v>
      </c>
      <c r="D336" s="472" t="s">
        <v>416</v>
      </c>
      <c r="E336" s="473">
        <v>0.02</v>
      </c>
      <c r="F336" s="476" t="s">
        <v>400</v>
      </c>
      <c r="G336" s="477">
        <f t="shared" si="12"/>
        <v>0.02</v>
      </c>
      <c r="H336" s="631" t="s">
        <v>339</v>
      </c>
      <c r="I336" s="508">
        <f t="shared" si="13"/>
        <v>0.31780000000000003</v>
      </c>
      <c r="J336" s="486">
        <v>60284</v>
      </c>
      <c r="K336" s="487">
        <v>80909</v>
      </c>
      <c r="L336" s="573"/>
      <c r="M336" s="574"/>
      <c r="R336" s="618"/>
      <c r="S336" s="618"/>
      <c r="T336" s="618"/>
      <c r="U336" s="618"/>
    </row>
    <row r="337" spans="1:21">
      <c r="A337" s="482" t="s">
        <v>69</v>
      </c>
      <c r="B337" s="483" t="s">
        <v>1100</v>
      </c>
      <c r="C337" s="513">
        <v>9070</v>
      </c>
      <c r="D337" s="472" t="s">
        <v>1092</v>
      </c>
      <c r="E337" s="473">
        <v>0.02</v>
      </c>
      <c r="F337" s="476" t="s">
        <v>400</v>
      </c>
      <c r="G337" s="477">
        <f t="shared" si="12"/>
        <v>0.02</v>
      </c>
      <c r="H337" s="631" t="s">
        <v>339</v>
      </c>
      <c r="I337" s="508">
        <f t="shared" si="13"/>
        <v>0.31780000000000003</v>
      </c>
      <c r="J337" s="486">
        <v>46392</v>
      </c>
      <c r="K337" s="487">
        <v>57232</v>
      </c>
      <c r="L337" s="573"/>
      <c r="M337" s="574"/>
      <c r="R337" s="618"/>
      <c r="S337" s="618"/>
      <c r="T337" s="618"/>
      <c r="U337" s="618"/>
    </row>
    <row r="338" spans="1:21">
      <c r="A338" s="482" t="s">
        <v>1103</v>
      </c>
      <c r="B338" s="483" t="s">
        <v>1102</v>
      </c>
      <c r="C338" s="513">
        <v>9030</v>
      </c>
      <c r="D338" s="472" t="s">
        <v>416</v>
      </c>
      <c r="E338" s="473">
        <v>0.02</v>
      </c>
      <c r="F338" s="476" t="s">
        <v>400</v>
      </c>
      <c r="G338" s="477">
        <f t="shared" si="12"/>
        <v>0.02</v>
      </c>
      <c r="H338" s="631" t="s">
        <v>339</v>
      </c>
      <c r="I338" s="508">
        <f t="shared" si="13"/>
        <v>0.31780000000000003</v>
      </c>
      <c r="J338" s="486">
        <v>60284</v>
      </c>
      <c r="K338" s="487">
        <v>80909</v>
      </c>
      <c r="L338" s="573"/>
      <c r="M338" s="574"/>
      <c r="R338" s="618"/>
      <c r="S338" s="618"/>
      <c r="T338" s="618"/>
      <c r="U338" s="618"/>
    </row>
    <row r="339" spans="1:21">
      <c r="A339" s="482" t="s">
        <v>1104</v>
      </c>
      <c r="B339" s="483" t="s">
        <v>1105</v>
      </c>
      <c r="C339" s="513">
        <v>9000</v>
      </c>
      <c r="D339" s="472" t="s">
        <v>550</v>
      </c>
      <c r="E339" s="473">
        <v>0.02</v>
      </c>
      <c r="F339" s="476" t="s">
        <v>400</v>
      </c>
      <c r="G339" s="477">
        <f t="shared" si="12"/>
        <v>0.02</v>
      </c>
      <c r="H339" s="631" t="s">
        <v>339</v>
      </c>
      <c r="I339" s="508">
        <f t="shared" si="13"/>
        <v>0.31780000000000003</v>
      </c>
      <c r="J339" s="486">
        <v>45231</v>
      </c>
      <c r="K339" s="487">
        <v>48259</v>
      </c>
      <c r="L339" s="573"/>
      <c r="M339" s="574"/>
      <c r="R339" s="618"/>
      <c r="S339" s="618"/>
      <c r="T339" s="618"/>
      <c r="U339" s="618"/>
    </row>
    <row r="340" spans="1:21">
      <c r="A340" s="482" t="s">
        <v>1106</v>
      </c>
      <c r="B340" s="483" t="s">
        <v>1107</v>
      </c>
      <c r="C340" s="513">
        <v>9000</v>
      </c>
      <c r="D340" s="472" t="s">
        <v>550</v>
      </c>
      <c r="E340" s="473">
        <v>0.02</v>
      </c>
      <c r="F340" s="476" t="s">
        <v>400</v>
      </c>
      <c r="G340" s="477">
        <f t="shared" si="12"/>
        <v>0.02</v>
      </c>
      <c r="H340" s="631" t="s">
        <v>339</v>
      </c>
      <c r="I340" s="508">
        <f t="shared" si="13"/>
        <v>0.31780000000000003</v>
      </c>
      <c r="J340" s="486">
        <v>53506</v>
      </c>
      <c r="K340" s="487">
        <v>68543</v>
      </c>
      <c r="L340" s="573"/>
      <c r="M340" s="574"/>
      <c r="R340" s="618"/>
      <c r="S340" s="618"/>
      <c r="T340" s="618"/>
      <c r="U340" s="618"/>
    </row>
    <row r="341" spans="1:21">
      <c r="A341" s="482" t="s">
        <v>1108</v>
      </c>
      <c r="B341" s="483" t="s">
        <v>1109</v>
      </c>
      <c r="C341" s="513">
        <v>9000</v>
      </c>
      <c r="D341" s="472" t="s">
        <v>550</v>
      </c>
      <c r="E341" s="473">
        <v>0.02</v>
      </c>
      <c r="F341" s="476" t="s">
        <v>400</v>
      </c>
      <c r="G341" s="477">
        <f t="shared" si="12"/>
        <v>0.02</v>
      </c>
      <c r="H341" s="631" t="s">
        <v>339</v>
      </c>
      <c r="I341" s="508">
        <f t="shared" si="13"/>
        <v>0.31780000000000003</v>
      </c>
      <c r="J341" s="486">
        <v>75653</v>
      </c>
      <c r="K341" s="487">
        <v>83464</v>
      </c>
      <c r="L341" s="573"/>
      <c r="M341" s="574"/>
      <c r="R341" s="618"/>
      <c r="S341" s="618"/>
      <c r="T341" s="618"/>
      <c r="U341" s="618"/>
    </row>
    <row r="342" spans="1:21">
      <c r="A342" s="482" t="s">
        <v>1110</v>
      </c>
      <c r="B342" s="483" t="s">
        <v>1111</v>
      </c>
      <c r="C342" s="513">
        <v>9000</v>
      </c>
      <c r="D342" s="472" t="s">
        <v>550</v>
      </c>
      <c r="E342" s="473">
        <v>0.02</v>
      </c>
      <c r="F342" s="476" t="s">
        <v>400</v>
      </c>
      <c r="G342" s="477">
        <f t="shared" si="12"/>
        <v>0.02</v>
      </c>
      <c r="H342" s="631" t="s">
        <v>339</v>
      </c>
      <c r="I342" s="508">
        <f t="shared" si="13"/>
        <v>0.31780000000000003</v>
      </c>
      <c r="J342" s="486">
        <v>87193</v>
      </c>
      <c r="K342" s="487">
        <v>93605</v>
      </c>
      <c r="L342" s="573"/>
      <c r="M342" s="574"/>
      <c r="R342" s="618"/>
      <c r="S342" s="618"/>
      <c r="T342" s="618"/>
      <c r="U342" s="618"/>
    </row>
    <row r="343" spans="1:21">
      <c r="A343" s="471" t="s">
        <v>1112</v>
      </c>
      <c r="B343" s="483" t="s">
        <v>1113</v>
      </c>
      <c r="C343" s="513">
        <v>8000</v>
      </c>
      <c r="D343" s="472" t="s">
        <v>1114</v>
      </c>
      <c r="E343" s="473">
        <v>0.02</v>
      </c>
      <c r="F343" s="478" t="s">
        <v>401</v>
      </c>
      <c r="G343" s="477">
        <f t="shared" si="12"/>
        <v>0.02</v>
      </c>
      <c r="H343" s="631" t="s">
        <v>339</v>
      </c>
      <c r="I343" s="508">
        <f t="shared" si="13"/>
        <v>0.31780000000000003</v>
      </c>
      <c r="J343" s="486">
        <v>32620</v>
      </c>
      <c r="K343" s="487">
        <v>38333</v>
      </c>
      <c r="L343" s="573"/>
      <c r="M343" s="574"/>
      <c r="R343" s="618"/>
      <c r="S343" s="618"/>
      <c r="T343" s="618"/>
      <c r="U343" s="618"/>
    </row>
    <row r="344" spans="1:21">
      <c r="A344" s="471" t="s">
        <v>1115</v>
      </c>
      <c r="B344" s="483" t="s">
        <v>1116</v>
      </c>
      <c r="C344" s="513">
        <v>8000</v>
      </c>
      <c r="D344" s="472" t="s">
        <v>1114</v>
      </c>
      <c r="E344" s="473">
        <v>0.02</v>
      </c>
      <c r="F344" s="478" t="s">
        <v>401</v>
      </c>
      <c r="G344" s="477">
        <f t="shared" si="12"/>
        <v>0.02</v>
      </c>
      <c r="H344" s="631" t="s">
        <v>339</v>
      </c>
      <c r="I344" s="508">
        <f t="shared" si="13"/>
        <v>0.31780000000000003</v>
      </c>
      <c r="J344" s="486">
        <v>32620</v>
      </c>
      <c r="K344" s="487">
        <v>38333</v>
      </c>
      <c r="L344" s="573"/>
      <c r="M344" s="574"/>
      <c r="R344" s="618"/>
      <c r="S344" s="618"/>
      <c r="T344" s="618"/>
      <c r="U344" s="618"/>
    </row>
    <row r="345" spans="1:21">
      <c r="A345" s="482" t="s">
        <v>1117</v>
      </c>
      <c r="B345" s="483" t="s">
        <v>1118</v>
      </c>
      <c r="C345" s="513">
        <v>8000</v>
      </c>
      <c r="D345" s="472" t="s">
        <v>1114</v>
      </c>
      <c r="E345" s="473">
        <v>0.02</v>
      </c>
      <c r="F345" s="478" t="s">
        <v>401</v>
      </c>
      <c r="G345" s="477">
        <f t="shared" si="12"/>
        <v>0.02</v>
      </c>
      <c r="H345" s="631" t="s">
        <v>339</v>
      </c>
      <c r="I345" s="508">
        <f t="shared" si="13"/>
        <v>0.31780000000000003</v>
      </c>
      <c r="J345" s="486">
        <v>42053</v>
      </c>
      <c r="K345" s="487">
        <v>48923</v>
      </c>
      <c r="L345" s="573"/>
      <c r="M345" s="574"/>
      <c r="R345" s="618"/>
      <c r="S345" s="618"/>
      <c r="T345" s="618"/>
      <c r="U345" s="618"/>
    </row>
    <row r="346" spans="1:21">
      <c r="A346" s="471" t="s">
        <v>1119</v>
      </c>
      <c r="B346" s="483" t="s">
        <v>1120</v>
      </c>
      <c r="C346" s="513">
        <v>1630</v>
      </c>
      <c r="D346" s="472" t="s">
        <v>1121</v>
      </c>
      <c r="E346" s="474">
        <v>0.02</v>
      </c>
      <c r="F346" s="478" t="s">
        <v>401</v>
      </c>
      <c r="G346" s="477">
        <f t="shared" si="12"/>
        <v>0.02</v>
      </c>
      <c r="H346" s="631" t="s">
        <v>339</v>
      </c>
      <c r="I346" s="508">
        <f t="shared" si="13"/>
        <v>0.31780000000000003</v>
      </c>
      <c r="J346" s="486">
        <v>32620</v>
      </c>
      <c r="K346" s="487">
        <v>36746</v>
      </c>
      <c r="L346" s="573"/>
      <c r="M346" s="574"/>
      <c r="R346" s="618"/>
      <c r="S346" s="618"/>
      <c r="T346" s="618"/>
      <c r="U346" s="618"/>
    </row>
    <row r="347" spans="1:21">
      <c r="A347" s="471" t="s">
        <v>1122</v>
      </c>
      <c r="B347" s="483" t="s">
        <v>1123</v>
      </c>
      <c r="C347" s="513">
        <v>1290</v>
      </c>
      <c r="D347" s="472" t="s">
        <v>1124</v>
      </c>
      <c r="E347" s="474">
        <v>0.02</v>
      </c>
      <c r="F347" s="478" t="s">
        <v>401</v>
      </c>
      <c r="G347" s="477">
        <f t="shared" si="12"/>
        <v>0.02</v>
      </c>
      <c r="H347" s="631" t="s">
        <v>339</v>
      </c>
      <c r="I347" s="508">
        <f t="shared" si="13"/>
        <v>0.31780000000000003</v>
      </c>
      <c r="J347" s="486">
        <v>32620</v>
      </c>
      <c r="K347" s="487">
        <v>34272</v>
      </c>
      <c r="L347" s="573"/>
      <c r="M347" s="574"/>
      <c r="R347" s="618"/>
      <c r="S347" s="618"/>
      <c r="T347" s="618"/>
      <c r="U347" s="618"/>
    </row>
    <row r="348" spans="1:21">
      <c r="A348" s="471" t="s">
        <v>1125</v>
      </c>
      <c r="B348" s="483" t="s">
        <v>1126</v>
      </c>
      <c r="C348" s="513">
        <v>1140</v>
      </c>
      <c r="D348" s="472" t="s">
        <v>925</v>
      </c>
      <c r="E348" s="474">
        <v>0.02</v>
      </c>
      <c r="F348" s="478" t="s">
        <v>401</v>
      </c>
      <c r="G348" s="477">
        <f t="shared" si="12"/>
        <v>0.02</v>
      </c>
      <c r="H348" s="631" t="s">
        <v>339</v>
      </c>
      <c r="I348" s="508">
        <f t="shared" si="13"/>
        <v>0.31780000000000003</v>
      </c>
      <c r="J348" s="486">
        <v>32620</v>
      </c>
      <c r="K348" s="487">
        <v>36020</v>
      </c>
      <c r="L348" s="573"/>
      <c r="M348" s="574"/>
      <c r="R348" s="618"/>
      <c r="S348" s="618"/>
      <c r="T348" s="618"/>
      <c r="U348" s="618"/>
    </row>
    <row r="349" spans="1:21">
      <c r="A349" s="482" t="s">
        <v>1127</v>
      </c>
      <c r="B349" s="483" t="s">
        <v>1128</v>
      </c>
      <c r="C349" s="513">
        <v>6600</v>
      </c>
      <c r="D349" s="472" t="s">
        <v>932</v>
      </c>
      <c r="E349" s="473">
        <v>0.02</v>
      </c>
      <c r="F349" s="478" t="s">
        <v>401</v>
      </c>
      <c r="G349" s="477">
        <f t="shared" si="12"/>
        <v>0.02</v>
      </c>
      <c r="H349" s="631" t="s">
        <v>339</v>
      </c>
      <c r="I349" s="508">
        <f t="shared" si="13"/>
        <v>0.31780000000000003</v>
      </c>
      <c r="J349" s="486">
        <v>42015</v>
      </c>
      <c r="K349" s="487">
        <v>53270</v>
      </c>
      <c r="L349" s="573"/>
      <c r="M349" s="574"/>
      <c r="R349" s="618"/>
      <c r="S349" s="618"/>
      <c r="T349" s="618"/>
      <c r="U349" s="618"/>
    </row>
    <row r="350" spans="1:21">
      <c r="A350" s="482" t="s">
        <v>1129</v>
      </c>
      <c r="B350" s="483" t="s">
        <v>1130</v>
      </c>
      <c r="C350" s="513">
        <v>9003</v>
      </c>
      <c r="D350" s="472" t="s">
        <v>948</v>
      </c>
      <c r="E350" s="473">
        <v>0.02</v>
      </c>
      <c r="F350" s="476" t="s">
        <v>400</v>
      </c>
      <c r="G350" s="477">
        <f t="shared" si="12"/>
        <v>0.02</v>
      </c>
      <c r="H350" s="631" t="s">
        <v>339</v>
      </c>
      <c r="I350" s="508">
        <f t="shared" si="13"/>
        <v>0.31780000000000003</v>
      </c>
      <c r="J350" s="486">
        <v>38819</v>
      </c>
      <c r="K350" s="487">
        <v>41849</v>
      </c>
      <c r="L350" s="573"/>
      <c r="M350" s="574"/>
      <c r="R350" s="618"/>
      <c r="S350" s="618"/>
      <c r="T350" s="618"/>
      <c r="U350" s="618"/>
    </row>
    <row r="351" spans="1:21">
      <c r="A351" s="471" t="s">
        <v>1131</v>
      </c>
      <c r="B351" s="483" t="s">
        <v>1132</v>
      </c>
      <c r="C351" s="513">
        <v>1490</v>
      </c>
      <c r="D351" s="472" t="s">
        <v>1133</v>
      </c>
      <c r="E351" s="473">
        <v>0.02</v>
      </c>
      <c r="F351" s="478" t="s">
        <v>401</v>
      </c>
      <c r="G351" s="477">
        <f t="shared" si="12"/>
        <v>0.02</v>
      </c>
      <c r="H351" s="631" t="s">
        <v>339</v>
      </c>
      <c r="I351" s="508">
        <f t="shared" si="13"/>
        <v>0.31780000000000003</v>
      </c>
      <c r="J351" s="486">
        <v>34156</v>
      </c>
      <c r="K351" s="487">
        <v>40566</v>
      </c>
      <c r="L351" s="573"/>
      <c r="M351" s="574"/>
      <c r="R351" s="618"/>
      <c r="S351" s="618"/>
      <c r="T351" s="618"/>
      <c r="U351" s="618"/>
    </row>
    <row r="352" spans="1:21">
      <c r="A352" s="482" t="s">
        <v>1134</v>
      </c>
      <c r="B352" s="483" t="s">
        <v>1135</v>
      </c>
      <c r="C352" s="513">
        <v>9000</v>
      </c>
      <c r="D352" s="472" t="s">
        <v>550</v>
      </c>
      <c r="E352" s="473">
        <v>0.02</v>
      </c>
      <c r="F352" s="476" t="s">
        <v>400</v>
      </c>
      <c r="G352" s="477">
        <f t="shared" si="12"/>
        <v>0.02</v>
      </c>
      <c r="H352" s="631" t="s">
        <v>339</v>
      </c>
      <c r="I352" s="508">
        <f t="shared" si="13"/>
        <v>0.31780000000000003</v>
      </c>
      <c r="J352" s="486">
        <v>50591</v>
      </c>
      <c r="K352" s="487">
        <v>55720</v>
      </c>
      <c r="L352" s="573"/>
      <c r="M352" s="574"/>
      <c r="R352" s="618"/>
      <c r="S352" s="618"/>
      <c r="T352" s="618"/>
      <c r="U352" s="618"/>
    </row>
    <row r="353" spans="1:21">
      <c r="A353" s="482" t="s">
        <v>1136</v>
      </c>
      <c r="B353" s="483" t="s">
        <v>1137</v>
      </c>
      <c r="C353" s="513">
        <v>9000</v>
      </c>
      <c r="D353" s="472" t="s">
        <v>550</v>
      </c>
      <c r="E353" s="473">
        <v>0.02</v>
      </c>
      <c r="F353" s="476" t="s">
        <v>400</v>
      </c>
      <c r="G353" s="477">
        <f t="shared" si="12"/>
        <v>0.02</v>
      </c>
      <c r="H353" s="631" t="s">
        <v>339</v>
      </c>
      <c r="I353" s="508">
        <f t="shared" si="13"/>
        <v>0.31780000000000003</v>
      </c>
      <c r="J353" s="486">
        <v>53972</v>
      </c>
      <c r="K353" s="487">
        <v>63413</v>
      </c>
      <c r="L353" s="573"/>
      <c r="M353" s="574"/>
      <c r="R353" s="618"/>
      <c r="S353" s="618"/>
      <c r="T353" s="618"/>
      <c r="U353" s="618"/>
    </row>
    <row r="354" spans="1:21">
      <c r="A354" s="471" t="s">
        <v>1138</v>
      </c>
      <c r="B354" s="483" t="s">
        <v>1139</v>
      </c>
      <c r="C354" s="513">
        <v>9001</v>
      </c>
      <c r="D354" s="472" t="s">
        <v>661</v>
      </c>
      <c r="E354" s="473">
        <v>0.02</v>
      </c>
      <c r="F354" s="476" t="s">
        <v>400</v>
      </c>
      <c r="G354" s="477">
        <f t="shared" si="12"/>
        <v>0.02</v>
      </c>
      <c r="H354" s="631" t="s">
        <v>339</v>
      </c>
      <c r="I354" s="508">
        <f t="shared" si="13"/>
        <v>0.31780000000000003</v>
      </c>
      <c r="J354" s="486">
        <v>32620</v>
      </c>
      <c r="K354" s="487">
        <v>32620</v>
      </c>
      <c r="L354" s="573"/>
      <c r="M354" s="574"/>
      <c r="R354" s="618"/>
      <c r="S354" s="618"/>
      <c r="T354" s="618"/>
      <c r="U354" s="618"/>
    </row>
    <row r="355" spans="1:21">
      <c r="A355" s="471" t="s">
        <v>1140</v>
      </c>
      <c r="B355" s="483" t="s">
        <v>1141</v>
      </c>
      <c r="C355" s="513">
        <v>7100</v>
      </c>
      <c r="D355" s="472" t="s">
        <v>1142</v>
      </c>
      <c r="E355" s="474">
        <v>0.02</v>
      </c>
      <c r="F355" s="478" t="s">
        <v>401</v>
      </c>
      <c r="G355" s="477">
        <f t="shared" si="12"/>
        <v>0.02</v>
      </c>
      <c r="H355" s="631" t="s">
        <v>339</v>
      </c>
      <c r="I355" s="508">
        <f t="shared" si="13"/>
        <v>0.31780000000000003</v>
      </c>
      <c r="J355" s="486">
        <v>32620</v>
      </c>
      <c r="K355" s="487">
        <v>37086</v>
      </c>
      <c r="L355" s="573"/>
      <c r="M355" s="574"/>
      <c r="R355" s="618"/>
      <c r="S355" s="618"/>
      <c r="T355" s="618"/>
      <c r="U355" s="618"/>
    </row>
    <row r="356" spans="1:21">
      <c r="A356" s="482" t="s">
        <v>1143</v>
      </c>
      <c r="B356" s="483" t="s">
        <v>1144</v>
      </c>
      <c r="C356" s="513">
        <v>9001</v>
      </c>
      <c r="D356" s="472" t="s">
        <v>661</v>
      </c>
      <c r="E356" s="473">
        <v>0.02</v>
      </c>
      <c r="F356" s="476" t="s">
        <v>400</v>
      </c>
      <c r="G356" s="477">
        <f t="shared" si="12"/>
        <v>0.02</v>
      </c>
      <c r="H356" s="631" t="s">
        <v>339</v>
      </c>
      <c r="I356" s="508">
        <f t="shared" si="13"/>
        <v>0.31780000000000003</v>
      </c>
      <c r="J356" s="486">
        <v>44879</v>
      </c>
      <c r="K356" s="487">
        <v>48494</v>
      </c>
      <c r="L356" s="573"/>
      <c r="M356" s="574"/>
      <c r="R356" s="618"/>
      <c r="S356" s="618"/>
      <c r="T356" s="618"/>
      <c r="U356" s="618"/>
    </row>
    <row r="357" spans="1:21">
      <c r="A357" s="482" t="s">
        <v>1145</v>
      </c>
      <c r="B357" s="483" t="s">
        <v>1146</v>
      </c>
      <c r="C357" s="513">
        <v>9000</v>
      </c>
      <c r="D357" s="472" t="s">
        <v>550</v>
      </c>
      <c r="E357" s="473">
        <v>0.02</v>
      </c>
      <c r="F357" s="476" t="s">
        <v>400</v>
      </c>
      <c r="G357" s="477">
        <f t="shared" si="12"/>
        <v>0.02</v>
      </c>
      <c r="H357" s="631" t="s">
        <v>339</v>
      </c>
      <c r="I357" s="508">
        <f t="shared" si="13"/>
        <v>0.31780000000000003</v>
      </c>
      <c r="J357" s="486">
        <v>44180</v>
      </c>
      <c r="K357" s="487">
        <v>47560</v>
      </c>
      <c r="L357" s="573"/>
      <c r="M357" s="574"/>
      <c r="R357" s="618"/>
      <c r="S357" s="618"/>
      <c r="T357" s="618"/>
      <c r="U357" s="618"/>
    </row>
    <row r="358" spans="1:21">
      <c r="A358" s="471" t="s">
        <v>1147</v>
      </c>
      <c r="B358" s="483" t="s">
        <v>1148</v>
      </c>
      <c r="C358" s="513">
        <v>6600</v>
      </c>
      <c r="D358" s="472" t="s">
        <v>932</v>
      </c>
      <c r="E358" s="473">
        <v>0.02</v>
      </c>
      <c r="F358" s="478" t="s">
        <v>401</v>
      </c>
      <c r="G358" s="477">
        <f t="shared" si="12"/>
        <v>0.02</v>
      </c>
      <c r="H358" s="631" t="s">
        <v>339</v>
      </c>
      <c r="I358" s="508">
        <f t="shared" si="13"/>
        <v>0.31780000000000003</v>
      </c>
      <c r="J358" s="486">
        <v>38057</v>
      </c>
      <c r="K358" s="487">
        <v>41027</v>
      </c>
      <c r="L358" s="573"/>
      <c r="M358" s="574"/>
      <c r="R358" s="618"/>
      <c r="S358" s="618"/>
      <c r="T358" s="618"/>
      <c r="U358" s="618"/>
    </row>
    <row r="359" spans="1:21">
      <c r="A359" s="471" t="s">
        <v>1149</v>
      </c>
      <c r="B359" s="483" t="s">
        <v>1150</v>
      </c>
      <c r="C359" s="513">
        <v>1190</v>
      </c>
      <c r="D359" s="472" t="s">
        <v>1151</v>
      </c>
      <c r="E359" s="473">
        <v>0.02</v>
      </c>
      <c r="F359" s="478" t="s">
        <v>401</v>
      </c>
      <c r="G359" s="477">
        <f t="shared" si="12"/>
        <v>0.02</v>
      </c>
      <c r="H359" s="631" t="s">
        <v>339</v>
      </c>
      <c r="I359" s="508">
        <f t="shared" si="13"/>
        <v>0.31780000000000003</v>
      </c>
      <c r="J359" s="486">
        <v>34272</v>
      </c>
      <c r="K359" s="487">
        <v>39867</v>
      </c>
      <c r="L359" s="573"/>
      <c r="M359" s="574"/>
      <c r="R359" s="618"/>
      <c r="S359" s="618"/>
      <c r="T359" s="618"/>
      <c r="U359" s="618"/>
    </row>
    <row r="360" spans="1:21">
      <c r="A360" s="471" t="s">
        <v>1152</v>
      </c>
      <c r="B360" s="483" t="s">
        <v>1153</v>
      </c>
      <c r="C360" s="513">
        <v>1140</v>
      </c>
      <c r="D360" s="472" t="s">
        <v>925</v>
      </c>
      <c r="E360" s="474">
        <v>0.02</v>
      </c>
      <c r="F360" s="478" t="s">
        <v>401</v>
      </c>
      <c r="G360" s="477">
        <f t="shared" si="12"/>
        <v>0.02</v>
      </c>
      <c r="H360" s="631" t="s">
        <v>339</v>
      </c>
      <c r="I360" s="508">
        <f t="shared" si="13"/>
        <v>0.31780000000000003</v>
      </c>
      <c r="J360" s="486">
        <v>32620</v>
      </c>
      <c r="K360" s="487">
        <v>33324</v>
      </c>
      <c r="L360" s="573"/>
      <c r="M360" s="574"/>
      <c r="R360" s="618"/>
      <c r="S360" s="618"/>
      <c r="T360" s="618"/>
      <c r="U360" s="618"/>
    </row>
    <row r="361" spans="1:21">
      <c r="A361" s="482" t="s">
        <v>1154</v>
      </c>
      <c r="B361" s="483" t="s">
        <v>1155</v>
      </c>
      <c r="C361" s="513">
        <v>9000</v>
      </c>
      <c r="D361" s="472" t="s">
        <v>550</v>
      </c>
      <c r="E361" s="473">
        <v>0.02</v>
      </c>
      <c r="F361" s="476" t="s">
        <v>400</v>
      </c>
      <c r="G361" s="477">
        <f t="shared" si="12"/>
        <v>0.02</v>
      </c>
      <c r="H361" s="631" t="s">
        <v>339</v>
      </c>
      <c r="I361" s="508">
        <f t="shared" si="13"/>
        <v>0.31780000000000003</v>
      </c>
      <c r="J361" s="486">
        <v>46162</v>
      </c>
      <c r="K361" s="487">
        <v>50010</v>
      </c>
      <c r="L361" s="573"/>
      <c r="M361" s="574"/>
      <c r="R361" s="618"/>
      <c r="S361" s="618"/>
      <c r="T361" s="618"/>
      <c r="U361" s="618"/>
    </row>
    <row r="362" spans="1:21">
      <c r="A362" s="482" t="s">
        <v>1156</v>
      </c>
      <c r="B362" s="483" t="s">
        <v>1157</v>
      </c>
      <c r="C362" s="513">
        <v>9000</v>
      </c>
      <c r="D362" s="472" t="s">
        <v>550</v>
      </c>
      <c r="E362" s="473">
        <v>0.02</v>
      </c>
      <c r="F362" s="476" t="s">
        <v>400</v>
      </c>
      <c r="G362" s="477">
        <f t="shared" si="12"/>
        <v>0.02</v>
      </c>
      <c r="H362" s="631" t="s">
        <v>339</v>
      </c>
      <c r="I362" s="508">
        <f t="shared" si="13"/>
        <v>0.31780000000000003</v>
      </c>
      <c r="J362" s="486">
        <v>50942</v>
      </c>
      <c r="K362" s="487">
        <v>55253</v>
      </c>
      <c r="L362" s="573"/>
      <c r="M362" s="574"/>
      <c r="R362" s="618"/>
      <c r="S362" s="618"/>
      <c r="T362" s="618"/>
      <c r="U362" s="618"/>
    </row>
    <row r="363" spans="1:21">
      <c r="A363" s="482" t="s">
        <v>1158</v>
      </c>
      <c r="B363" s="483" t="s">
        <v>1159</v>
      </c>
      <c r="C363" s="513">
        <v>1140</v>
      </c>
      <c r="D363" s="472" t="s">
        <v>925</v>
      </c>
      <c r="E363" s="473">
        <v>0.02</v>
      </c>
      <c r="F363" s="478" t="s">
        <v>401</v>
      </c>
      <c r="G363" s="477">
        <f t="shared" si="12"/>
        <v>0.02</v>
      </c>
      <c r="H363" s="631" t="s">
        <v>339</v>
      </c>
      <c r="I363" s="508">
        <f t="shared" si="13"/>
        <v>0.31780000000000003</v>
      </c>
      <c r="J363" s="486">
        <v>38934</v>
      </c>
      <c r="K363" s="487">
        <v>44996</v>
      </c>
      <c r="L363" s="573"/>
      <c r="M363" s="574"/>
      <c r="R363" s="618"/>
      <c r="S363" s="618"/>
      <c r="T363" s="618"/>
      <c r="U363" s="618"/>
    </row>
    <row r="364" spans="1:21">
      <c r="A364" s="482" t="s">
        <v>1160</v>
      </c>
      <c r="B364" s="483" t="s">
        <v>1161</v>
      </c>
      <c r="C364" s="513">
        <v>9000</v>
      </c>
      <c r="D364" s="472" t="s">
        <v>550</v>
      </c>
      <c r="E364" s="473">
        <v>0.02</v>
      </c>
      <c r="F364" s="476" t="s">
        <v>400</v>
      </c>
      <c r="G364" s="477">
        <f t="shared" si="12"/>
        <v>0.02</v>
      </c>
      <c r="H364" s="631" t="s">
        <v>339</v>
      </c>
      <c r="I364" s="508">
        <f t="shared" si="13"/>
        <v>0.31780000000000003</v>
      </c>
      <c r="J364" s="486">
        <v>74721</v>
      </c>
      <c r="K364" s="487">
        <v>77868</v>
      </c>
      <c r="L364" s="573"/>
      <c r="M364" s="574"/>
      <c r="R364" s="618"/>
      <c r="S364" s="618"/>
      <c r="T364" s="618"/>
      <c r="U364" s="618"/>
    </row>
    <row r="365" spans="1:21">
      <c r="A365" s="482" t="s">
        <v>1162</v>
      </c>
      <c r="B365" s="483" t="s">
        <v>1163</v>
      </c>
      <c r="C365" s="513">
        <v>9000</v>
      </c>
      <c r="D365" s="472" t="s">
        <v>550</v>
      </c>
      <c r="E365" s="473">
        <v>0.02</v>
      </c>
      <c r="F365" s="476" t="s">
        <v>400</v>
      </c>
      <c r="G365" s="477">
        <f t="shared" si="12"/>
        <v>0.02</v>
      </c>
      <c r="H365" s="631" t="s">
        <v>339</v>
      </c>
      <c r="I365" s="508">
        <f t="shared" si="13"/>
        <v>0.31780000000000003</v>
      </c>
      <c r="J365" s="486">
        <v>66562</v>
      </c>
      <c r="K365" s="487">
        <v>93138</v>
      </c>
      <c r="L365" s="573"/>
      <c r="M365" s="574"/>
      <c r="R365" s="618"/>
      <c r="S365" s="618"/>
      <c r="T365" s="618"/>
      <c r="U365" s="618"/>
    </row>
    <row r="366" spans="1:21">
      <c r="A366" s="482" t="s">
        <v>1164</v>
      </c>
      <c r="B366" s="483" t="s">
        <v>1165</v>
      </c>
      <c r="C366" s="513">
        <v>9000</v>
      </c>
      <c r="D366" s="472" t="s">
        <v>550</v>
      </c>
      <c r="E366" s="473">
        <v>0.02</v>
      </c>
      <c r="F366" s="476" t="s">
        <v>400</v>
      </c>
      <c r="G366" s="477">
        <f t="shared" si="12"/>
        <v>0.02</v>
      </c>
      <c r="H366" s="631" t="s">
        <v>339</v>
      </c>
      <c r="I366" s="508">
        <f t="shared" si="13"/>
        <v>0.31780000000000003</v>
      </c>
      <c r="J366" s="486">
        <v>61083</v>
      </c>
      <c r="K366" s="487">
        <v>85562</v>
      </c>
      <c r="L366" s="573"/>
      <c r="M366" s="574"/>
      <c r="R366" s="618"/>
      <c r="S366" s="618"/>
      <c r="T366" s="618"/>
      <c r="U366" s="618"/>
    </row>
    <row r="367" spans="1:21">
      <c r="A367" s="482" t="s">
        <v>1166</v>
      </c>
      <c r="B367" s="483" t="s">
        <v>1167</v>
      </c>
      <c r="C367" s="513">
        <v>9000</v>
      </c>
      <c r="D367" s="472" t="s">
        <v>550</v>
      </c>
      <c r="E367" s="473">
        <v>0.02</v>
      </c>
      <c r="F367" s="476" t="s">
        <v>400</v>
      </c>
      <c r="G367" s="477">
        <f t="shared" si="12"/>
        <v>0.02</v>
      </c>
      <c r="H367" s="631" t="s">
        <v>339</v>
      </c>
      <c r="I367" s="508">
        <f t="shared" si="13"/>
        <v>0.31780000000000003</v>
      </c>
      <c r="J367" s="486">
        <v>66562</v>
      </c>
      <c r="K367" s="487">
        <v>93138</v>
      </c>
      <c r="L367" s="573"/>
      <c r="M367" s="574"/>
      <c r="R367" s="618"/>
      <c r="S367" s="618"/>
      <c r="T367" s="618"/>
      <c r="U367" s="618"/>
    </row>
    <row r="368" spans="1:21">
      <c r="A368" s="471" t="s">
        <v>1168</v>
      </c>
      <c r="B368" s="483" t="s">
        <v>1169</v>
      </c>
      <c r="C368" s="513">
        <v>7100</v>
      </c>
      <c r="D368" s="472" t="s">
        <v>1142</v>
      </c>
      <c r="E368" s="474">
        <v>0.02</v>
      </c>
      <c r="F368" s="478" t="s">
        <v>401</v>
      </c>
      <c r="G368" s="477">
        <f t="shared" si="12"/>
        <v>0.02</v>
      </c>
      <c r="H368" s="631" t="s">
        <v>339</v>
      </c>
      <c r="I368" s="508">
        <f t="shared" si="13"/>
        <v>0.31780000000000003</v>
      </c>
      <c r="J368" s="486">
        <v>32620</v>
      </c>
      <c r="K368" s="487">
        <v>37535</v>
      </c>
      <c r="L368" s="573"/>
      <c r="M368" s="574"/>
      <c r="R368" s="618"/>
      <c r="S368" s="618"/>
      <c r="T368" s="618"/>
      <c r="U368" s="618"/>
    </row>
    <row r="369" spans="1:21">
      <c r="A369" s="471" t="s">
        <v>1170</v>
      </c>
      <c r="B369" s="483" t="s">
        <v>1171</v>
      </c>
      <c r="C369" s="513">
        <v>9003</v>
      </c>
      <c r="D369" s="472" t="s">
        <v>948</v>
      </c>
      <c r="E369" s="473">
        <v>0.02</v>
      </c>
      <c r="F369" s="476" t="s">
        <v>400</v>
      </c>
      <c r="G369" s="477">
        <f t="shared" si="12"/>
        <v>0.02</v>
      </c>
      <c r="H369" s="631" t="s">
        <v>339</v>
      </c>
      <c r="I369" s="508">
        <f t="shared" si="13"/>
        <v>0.31780000000000003</v>
      </c>
      <c r="J369" s="486">
        <v>32620</v>
      </c>
      <c r="K369" s="487">
        <v>39052</v>
      </c>
      <c r="L369" s="573"/>
      <c r="M369" s="574"/>
      <c r="R369" s="618"/>
      <c r="S369" s="618"/>
      <c r="T369" s="618"/>
      <c r="U369" s="618"/>
    </row>
    <row r="370" spans="1:21">
      <c r="A370" s="482" t="s">
        <v>1172</v>
      </c>
      <c r="B370" s="483" t="s">
        <v>1173</v>
      </c>
      <c r="C370" s="513">
        <v>7100</v>
      </c>
      <c r="D370" s="472" t="s">
        <v>1142</v>
      </c>
      <c r="E370" s="473">
        <v>0.02</v>
      </c>
      <c r="F370" s="478" t="s">
        <v>401</v>
      </c>
      <c r="G370" s="477">
        <f t="shared" si="12"/>
        <v>0.02</v>
      </c>
      <c r="H370" s="631" t="s">
        <v>339</v>
      </c>
      <c r="I370" s="508">
        <f t="shared" si="13"/>
        <v>0.31780000000000003</v>
      </c>
      <c r="J370" s="486">
        <v>39104</v>
      </c>
      <c r="K370" s="487">
        <v>43920</v>
      </c>
      <c r="L370" s="573"/>
      <c r="M370" s="574"/>
      <c r="R370" s="618"/>
      <c r="S370" s="618"/>
      <c r="T370" s="618"/>
      <c r="U370" s="618"/>
    </row>
    <row r="371" spans="1:21">
      <c r="A371" s="482" t="s">
        <v>1174</v>
      </c>
      <c r="B371" s="483" t="s">
        <v>1175</v>
      </c>
      <c r="C371" s="514" t="s">
        <v>1014</v>
      </c>
      <c r="D371" s="472" t="s">
        <v>1015</v>
      </c>
      <c r="E371" s="473">
        <v>0.02</v>
      </c>
      <c r="F371" s="478" t="s">
        <v>401</v>
      </c>
      <c r="G371" s="477">
        <f t="shared" si="12"/>
        <v>0.02</v>
      </c>
      <c r="H371" s="631" t="s">
        <v>339</v>
      </c>
      <c r="I371" s="508">
        <f t="shared" si="13"/>
        <v>0.31780000000000003</v>
      </c>
      <c r="J371" s="486">
        <v>56261</v>
      </c>
      <c r="K371" s="487">
        <v>60551</v>
      </c>
      <c r="L371" s="573"/>
      <c r="M371" s="574"/>
      <c r="R371" s="618"/>
      <c r="S371" s="618"/>
      <c r="T371" s="618"/>
      <c r="U371" s="618"/>
    </row>
    <row r="372" spans="1:21">
      <c r="A372" s="482" t="s">
        <v>1176</v>
      </c>
      <c r="B372" s="483" t="s">
        <v>1177</v>
      </c>
      <c r="C372" s="514" t="s">
        <v>1014</v>
      </c>
      <c r="D372" s="472" t="s">
        <v>1015</v>
      </c>
      <c r="E372" s="473">
        <v>0.02</v>
      </c>
      <c r="F372" s="478" t="s">
        <v>401</v>
      </c>
      <c r="G372" s="477">
        <f t="shared" si="12"/>
        <v>0.02</v>
      </c>
      <c r="H372" s="631" t="s">
        <v>339</v>
      </c>
      <c r="I372" s="508">
        <f t="shared" si="13"/>
        <v>0.31780000000000003</v>
      </c>
      <c r="J372" s="486">
        <v>56261</v>
      </c>
      <c r="K372" s="487">
        <v>60551</v>
      </c>
      <c r="L372" s="573"/>
      <c r="M372" s="574"/>
      <c r="R372" s="618"/>
      <c r="S372" s="618"/>
      <c r="T372" s="618"/>
      <c r="U372" s="618"/>
    </row>
    <row r="373" spans="1:21">
      <c r="A373" s="482" t="s">
        <v>1178</v>
      </c>
      <c r="B373" s="483" t="s">
        <v>1179</v>
      </c>
      <c r="C373" s="513">
        <v>9001</v>
      </c>
      <c r="D373" s="472" t="s">
        <v>661</v>
      </c>
      <c r="E373" s="473">
        <v>0.02</v>
      </c>
      <c r="F373" s="476" t="s">
        <v>400</v>
      </c>
      <c r="G373" s="477">
        <f t="shared" si="12"/>
        <v>0.02</v>
      </c>
      <c r="H373" s="631" t="s">
        <v>339</v>
      </c>
      <c r="I373" s="508">
        <f t="shared" si="13"/>
        <v>0.31780000000000003</v>
      </c>
      <c r="J373" s="486">
        <v>63771</v>
      </c>
      <c r="K373" s="487">
        <v>65904</v>
      </c>
      <c r="L373" s="573"/>
      <c r="M373" s="574"/>
      <c r="R373" s="618"/>
      <c r="S373" s="618"/>
      <c r="T373" s="618"/>
      <c r="U373" s="618"/>
    </row>
    <row r="374" spans="1:21">
      <c r="A374" s="482" t="s">
        <v>1180</v>
      </c>
      <c r="B374" s="483" t="s">
        <v>1181</v>
      </c>
      <c r="C374" s="514" t="s">
        <v>1014</v>
      </c>
      <c r="D374" s="472" t="s">
        <v>1015</v>
      </c>
      <c r="E374" s="473">
        <v>0.02</v>
      </c>
      <c r="F374" s="478" t="s">
        <v>401</v>
      </c>
      <c r="G374" s="477">
        <f t="shared" si="12"/>
        <v>0.02</v>
      </c>
      <c r="H374" s="631" t="s">
        <v>339</v>
      </c>
      <c r="I374" s="508">
        <f t="shared" si="13"/>
        <v>0.31780000000000003</v>
      </c>
      <c r="J374" s="486">
        <v>60843</v>
      </c>
      <c r="K374" s="487">
        <v>69827</v>
      </c>
      <c r="L374" s="573"/>
      <c r="M374" s="574"/>
      <c r="R374" s="618"/>
      <c r="S374" s="618"/>
      <c r="T374" s="618"/>
      <c r="U374" s="618"/>
    </row>
    <row r="375" spans="1:21">
      <c r="A375" s="482" t="s">
        <v>1182</v>
      </c>
      <c r="B375" s="483" t="s">
        <v>1183</v>
      </c>
      <c r="C375" s="513">
        <v>9000</v>
      </c>
      <c r="D375" s="472" t="s">
        <v>550</v>
      </c>
      <c r="E375" s="473">
        <v>0.02</v>
      </c>
      <c r="F375" s="476" t="s">
        <v>400</v>
      </c>
      <c r="G375" s="477">
        <f t="shared" si="12"/>
        <v>0.02</v>
      </c>
      <c r="H375" s="631" t="s">
        <v>339</v>
      </c>
      <c r="I375" s="508">
        <f t="shared" si="13"/>
        <v>0.31780000000000003</v>
      </c>
      <c r="J375" s="486">
        <v>80200</v>
      </c>
      <c r="K375" s="487">
        <v>90808</v>
      </c>
      <c r="L375" s="573"/>
      <c r="M375" s="574"/>
      <c r="R375" s="618"/>
      <c r="S375" s="618"/>
      <c r="T375" s="618"/>
      <c r="U375" s="618"/>
    </row>
    <row r="376" spans="1:21">
      <c r="A376" s="482" t="s">
        <v>1184</v>
      </c>
      <c r="B376" s="483" t="s">
        <v>1185</v>
      </c>
      <c r="C376" s="513">
        <v>9001</v>
      </c>
      <c r="D376" s="472" t="s">
        <v>661</v>
      </c>
      <c r="E376" s="473">
        <v>0.02</v>
      </c>
      <c r="F376" s="476" t="s">
        <v>400</v>
      </c>
      <c r="G376" s="477">
        <f t="shared" si="12"/>
        <v>0.02</v>
      </c>
      <c r="H376" s="631" t="s">
        <v>339</v>
      </c>
      <c r="I376" s="508">
        <f t="shared" si="13"/>
        <v>0.31780000000000003</v>
      </c>
      <c r="J376" s="486">
        <v>45962</v>
      </c>
      <c r="K376" s="487">
        <v>54173</v>
      </c>
      <c r="L376" s="573"/>
      <c r="M376" s="574"/>
      <c r="R376" s="618"/>
      <c r="S376" s="618"/>
      <c r="T376" s="618"/>
      <c r="U376" s="618"/>
    </row>
    <row r="377" spans="1:21">
      <c r="A377" s="482" t="s">
        <v>1186</v>
      </c>
      <c r="B377" s="483" t="s">
        <v>1187</v>
      </c>
      <c r="C377" s="513">
        <v>9001</v>
      </c>
      <c r="D377" s="472" t="s">
        <v>661</v>
      </c>
      <c r="E377" s="473">
        <v>0.02</v>
      </c>
      <c r="F377" s="476" t="s">
        <v>400</v>
      </c>
      <c r="G377" s="477">
        <f t="shared" si="12"/>
        <v>0.02</v>
      </c>
      <c r="H377" s="631" t="s">
        <v>339</v>
      </c>
      <c r="I377" s="508">
        <f t="shared" si="13"/>
        <v>0.31780000000000003</v>
      </c>
      <c r="J377" s="486">
        <v>41500</v>
      </c>
      <c r="K377" s="487">
        <v>46978</v>
      </c>
      <c r="L377" s="573"/>
      <c r="M377" s="574"/>
      <c r="R377" s="618"/>
      <c r="S377" s="618"/>
      <c r="T377" s="618"/>
      <c r="U377" s="618"/>
    </row>
    <row r="378" spans="1:21">
      <c r="A378" s="482" t="s">
        <v>1188</v>
      </c>
      <c r="B378" s="483" t="s">
        <v>1189</v>
      </c>
      <c r="C378" s="513">
        <v>9000</v>
      </c>
      <c r="D378" s="472" t="s">
        <v>550</v>
      </c>
      <c r="E378" s="473">
        <v>0.02</v>
      </c>
      <c r="F378" s="476" t="s">
        <v>400</v>
      </c>
      <c r="G378" s="477">
        <f t="shared" si="12"/>
        <v>0.02</v>
      </c>
      <c r="H378" s="631" t="s">
        <v>339</v>
      </c>
      <c r="I378" s="508">
        <f t="shared" si="13"/>
        <v>0.31780000000000003</v>
      </c>
      <c r="J378" s="486">
        <v>74488</v>
      </c>
      <c r="K378" s="487">
        <v>82298</v>
      </c>
      <c r="L378" s="573"/>
      <c r="M378" s="574"/>
      <c r="R378" s="618"/>
      <c r="S378" s="618"/>
      <c r="T378" s="618"/>
      <c r="U378" s="618"/>
    </row>
    <row r="379" spans="1:21">
      <c r="A379" s="482" t="s">
        <v>1190</v>
      </c>
      <c r="B379" s="483" t="s">
        <v>1191</v>
      </c>
      <c r="C379" s="513">
        <v>9000</v>
      </c>
      <c r="D379" s="472" t="s">
        <v>550</v>
      </c>
      <c r="E379" s="473">
        <v>0.02</v>
      </c>
      <c r="F379" s="476" t="s">
        <v>400</v>
      </c>
      <c r="G379" s="477">
        <f t="shared" si="12"/>
        <v>0.02</v>
      </c>
      <c r="H379" s="631" t="s">
        <v>339</v>
      </c>
      <c r="I379" s="508">
        <f t="shared" si="13"/>
        <v>0.31780000000000003</v>
      </c>
      <c r="J379" s="486">
        <v>47094</v>
      </c>
      <c r="K379" s="487">
        <v>65980</v>
      </c>
      <c r="L379" s="573"/>
      <c r="M379" s="574"/>
      <c r="R379" s="618"/>
      <c r="S379" s="618"/>
      <c r="T379" s="618"/>
      <c r="U379" s="618"/>
    </row>
    <row r="380" spans="1:21">
      <c r="A380" s="482" t="s">
        <v>1192</v>
      </c>
      <c r="B380" s="483" t="s">
        <v>1193</v>
      </c>
      <c r="C380" s="513">
        <v>9000</v>
      </c>
      <c r="D380" s="472" t="s">
        <v>550</v>
      </c>
      <c r="E380" s="473">
        <v>0.02</v>
      </c>
      <c r="F380" s="476" t="s">
        <v>400</v>
      </c>
      <c r="G380" s="477">
        <f t="shared" si="12"/>
        <v>0.02</v>
      </c>
      <c r="H380" s="631" t="s">
        <v>339</v>
      </c>
      <c r="I380" s="508">
        <f t="shared" si="13"/>
        <v>0.31780000000000003</v>
      </c>
      <c r="J380" s="486">
        <v>56187</v>
      </c>
      <c r="K380" s="487">
        <v>78451</v>
      </c>
      <c r="L380" s="573"/>
      <c r="M380" s="574"/>
      <c r="R380" s="618"/>
      <c r="S380" s="618"/>
      <c r="T380" s="618"/>
      <c r="U380" s="618"/>
    </row>
    <row r="381" spans="1:21">
      <c r="A381" s="482" t="s">
        <v>1194</v>
      </c>
      <c r="B381" s="483" t="s">
        <v>1195</v>
      </c>
      <c r="C381" s="513">
        <v>9001</v>
      </c>
      <c r="D381" s="472" t="s">
        <v>661</v>
      </c>
      <c r="E381" s="473">
        <v>0.02</v>
      </c>
      <c r="F381" s="476" t="s">
        <v>400</v>
      </c>
      <c r="G381" s="477">
        <f t="shared" si="12"/>
        <v>0.02</v>
      </c>
      <c r="H381" s="631" t="s">
        <v>339</v>
      </c>
      <c r="I381" s="508">
        <f t="shared" si="13"/>
        <v>0.31780000000000003</v>
      </c>
      <c r="J381" s="486">
        <v>47093</v>
      </c>
      <c r="K381" s="487">
        <v>65979</v>
      </c>
      <c r="L381" s="573"/>
      <c r="M381" s="574"/>
      <c r="R381" s="618"/>
      <c r="S381" s="618"/>
      <c r="T381" s="618"/>
      <c r="U381" s="618"/>
    </row>
    <row r="382" spans="1:21">
      <c r="A382" s="482" t="s">
        <v>1196</v>
      </c>
      <c r="B382" s="483" t="s">
        <v>1197</v>
      </c>
      <c r="C382" s="513">
        <v>9000</v>
      </c>
      <c r="D382" s="472" t="s">
        <v>550</v>
      </c>
      <c r="E382" s="473">
        <v>0.02</v>
      </c>
      <c r="F382" s="476" t="s">
        <v>400</v>
      </c>
      <c r="G382" s="477">
        <f t="shared" si="12"/>
        <v>0.02</v>
      </c>
      <c r="H382" s="631" t="s">
        <v>339</v>
      </c>
      <c r="I382" s="508">
        <f t="shared" si="13"/>
        <v>0.31780000000000003</v>
      </c>
      <c r="J382" s="486">
        <v>47094</v>
      </c>
      <c r="K382" s="487">
        <v>65980</v>
      </c>
      <c r="L382" s="573"/>
      <c r="M382" s="574"/>
      <c r="R382" s="618"/>
      <c r="S382" s="618"/>
      <c r="T382" s="618"/>
      <c r="U382" s="618"/>
    </row>
    <row r="383" spans="1:21">
      <c r="A383" s="482" t="s">
        <v>1198</v>
      </c>
      <c r="B383" s="483" t="s">
        <v>1199</v>
      </c>
      <c r="C383" s="513">
        <v>9000</v>
      </c>
      <c r="D383" s="472" t="s">
        <v>550</v>
      </c>
      <c r="E383" s="473">
        <v>0.02</v>
      </c>
      <c r="F383" s="476" t="s">
        <v>400</v>
      </c>
      <c r="G383" s="477">
        <f t="shared" si="12"/>
        <v>0.02</v>
      </c>
      <c r="H383" s="631" t="s">
        <v>339</v>
      </c>
      <c r="I383" s="508">
        <f t="shared" si="13"/>
        <v>0.31780000000000003</v>
      </c>
      <c r="J383" s="486">
        <v>56187</v>
      </c>
      <c r="K383" s="487">
        <v>78451</v>
      </c>
      <c r="L383" s="573"/>
      <c r="M383" s="574"/>
      <c r="R383" s="618"/>
      <c r="S383" s="618"/>
      <c r="T383" s="618"/>
      <c r="U383" s="618"/>
    </row>
    <row r="384" spans="1:21">
      <c r="A384" s="471" t="s">
        <v>1200</v>
      </c>
      <c r="B384" s="483" t="s">
        <v>1201</v>
      </c>
      <c r="C384" s="513">
        <v>7100</v>
      </c>
      <c r="D384" s="472" t="s">
        <v>1142</v>
      </c>
      <c r="E384" s="474">
        <v>0.02</v>
      </c>
      <c r="F384" s="478" t="s">
        <v>401</v>
      </c>
      <c r="G384" s="477">
        <f t="shared" si="12"/>
        <v>0.02</v>
      </c>
      <c r="H384" s="631" t="s">
        <v>339</v>
      </c>
      <c r="I384" s="508">
        <f t="shared" si="13"/>
        <v>0.31780000000000003</v>
      </c>
      <c r="J384" s="486">
        <v>32620</v>
      </c>
      <c r="K384" s="487">
        <v>43920</v>
      </c>
      <c r="L384" s="573"/>
      <c r="M384" s="574"/>
      <c r="R384" s="618"/>
      <c r="S384" s="618"/>
      <c r="T384" s="618"/>
      <c r="U384" s="618"/>
    </row>
    <row r="385" spans="1:21">
      <c r="A385" s="482" t="s">
        <v>1202</v>
      </c>
      <c r="B385" s="483" t="s">
        <v>1203</v>
      </c>
      <c r="C385" s="513">
        <v>7100</v>
      </c>
      <c r="D385" s="472" t="s">
        <v>1142</v>
      </c>
      <c r="E385" s="473">
        <v>0.02</v>
      </c>
      <c r="F385" s="478" t="s">
        <v>401</v>
      </c>
      <c r="G385" s="477">
        <f t="shared" si="12"/>
        <v>0.02</v>
      </c>
      <c r="H385" s="631" t="s">
        <v>339</v>
      </c>
      <c r="I385" s="508">
        <f t="shared" si="13"/>
        <v>0.31780000000000003</v>
      </c>
      <c r="J385" s="486">
        <v>44033</v>
      </c>
      <c r="K385" s="487">
        <v>61623</v>
      </c>
      <c r="L385" s="573"/>
      <c r="M385" s="574"/>
      <c r="R385" s="618"/>
      <c r="S385" s="618"/>
      <c r="T385" s="618"/>
      <c r="U385" s="618"/>
    </row>
    <row r="386" spans="1:21">
      <c r="A386" s="482" t="s">
        <v>1204</v>
      </c>
      <c r="B386" s="483" t="s">
        <v>1205</v>
      </c>
      <c r="C386" s="513">
        <v>9000</v>
      </c>
      <c r="D386" s="472" t="s">
        <v>550</v>
      </c>
      <c r="E386" s="473">
        <v>0.02</v>
      </c>
      <c r="F386" s="476" t="s">
        <v>400</v>
      </c>
      <c r="G386" s="477">
        <f t="shared" si="12"/>
        <v>0.02</v>
      </c>
      <c r="H386" s="631" t="s">
        <v>339</v>
      </c>
      <c r="I386" s="508">
        <f t="shared" si="13"/>
        <v>0.31780000000000003</v>
      </c>
      <c r="J386" s="486">
        <v>93710</v>
      </c>
      <c r="K386" s="487">
        <v>122906</v>
      </c>
      <c r="L386" s="573"/>
      <c r="M386" s="574"/>
      <c r="R386" s="618"/>
      <c r="S386" s="618"/>
      <c r="T386" s="618"/>
      <c r="U386" s="618"/>
    </row>
    <row r="387" spans="1:21">
      <c r="A387" s="482" t="s">
        <v>1206</v>
      </c>
      <c r="B387" s="483" t="s">
        <v>1207</v>
      </c>
      <c r="C387" s="513">
        <v>9000</v>
      </c>
      <c r="D387" s="472" t="s">
        <v>550</v>
      </c>
      <c r="E387" s="473">
        <v>0.02</v>
      </c>
      <c r="F387" s="476" t="s">
        <v>400</v>
      </c>
      <c r="G387" s="477">
        <f t="shared" ref="G387:G450" si="14">_xlfn.XLOOKUP(F387,$N$3:$N$18,$O$3:$O$18,"not found",0,1)</f>
        <v>0.02</v>
      </c>
      <c r="H387" s="631" t="s">
        <v>339</v>
      </c>
      <c r="I387" s="508">
        <f t="shared" ref="I387:I450" si="15">VLOOKUP(H387,Fringe.Rates,2,FALSE)</f>
        <v>0.31780000000000003</v>
      </c>
      <c r="J387" s="486">
        <v>61083</v>
      </c>
      <c r="K387" s="487">
        <v>85562</v>
      </c>
      <c r="L387" s="573"/>
      <c r="M387" s="574"/>
      <c r="R387" s="618"/>
      <c r="S387" s="618"/>
      <c r="T387" s="618"/>
      <c r="U387" s="618"/>
    </row>
    <row r="388" spans="1:21">
      <c r="A388" s="482" t="s">
        <v>1208</v>
      </c>
      <c r="B388" s="483" t="s">
        <v>1209</v>
      </c>
      <c r="C388" s="514" t="s">
        <v>1014</v>
      </c>
      <c r="D388" s="472" t="s">
        <v>1015</v>
      </c>
      <c r="E388" s="473">
        <v>0.02</v>
      </c>
      <c r="F388" s="478" t="s">
        <v>401</v>
      </c>
      <c r="G388" s="477">
        <f t="shared" si="14"/>
        <v>0.02</v>
      </c>
      <c r="H388" s="631" t="s">
        <v>339</v>
      </c>
      <c r="I388" s="508">
        <f t="shared" si="15"/>
        <v>0.31780000000000003</v>
      </c>
      <c r="J388" s="486">
        <v>56261</v>
      </c>
      <c r="K388" s="487">
        <v>60551</v>
      </c>
      <c r="L388" s="573"/>
      <c r="M388" s="574"/>
      <c r="R388" s="618"/>
      <c r="S388" s="618"/>
      <c r="T388" s="618"/>
      <c r="U388" s="618"/>
    </row>
    <row r="389" spans="1:21">
      <c r="A389" s="482" t="s">
        <v>1210</v>
      </c>
      <c r="B389" s="483" t="s">
        <v>1211</v>
      </c>
      <c r="C389" s="514" t="s">
        <v>1014</v>
      </c>
      <c r="D389" s="472" t="s">
        <v>1015</v>
      </c>
      <c r="E389" s="473">
        <v>0.02</v>
      </c>
      <c r="F389" s="478" t="s">
        <v>401</v>
      </c>
      <c r="G389" s="477">
        <f t="shared" si="14"/>
        <v>0.02</v>
      </c>
      <c r="H389" s="631" t="s">
        <v>339</v>
      </c>
      <c r="I389" s="508">
        <f t="shared" si="15"/>
        <v>0.31780000000000003</v>
      </c>
      <c r="J389" s="486">
        <v>50836</v>
      </c>
      <c r="K389" s="487">
        <v>71419</v>
      </c>
      <c r="L389" s="573"/>
      <c r="M389" s="574"/>
      <c r="R389" s="618"/>
      <c r="S389" s="618"/>
      <c r="T389" s="618"/>
      <c r="U389" s="618"/>
    </row>
    <row r="390" spans="1:21">
      <c r="A390" s="471" t="s">
        <v>1212</v>
      </c>
      <c r="B390" s="483" t="s">
        <v>1213</v>
      </c>
      <c r="C390" s="513">
        <v>7100</v>
      </c>
      <c r="D390" s="472" t="s">
        <v>1142</v>
      </c>
      <c r="E390" s="474">
        <v>0.02</v>
      </c>
      <c r="F390" s="478" t="s">
        <v>401</v>
      </c>
      <c r="G390" s="477">
        <f t="shared" si="14"/>
        <v>0.02</v>
      </c>
      <c r="H390" s="631" t="s">
        <v>339</v>
      </c>
      <c r="I390" s="508">
        <f t="shared" si="15"/>
        <v>0.31780000000000003</v>
      </c>
      <c r="J390" s="486">
        <v>32620</v>
      </c>
      <c r="K390" s="487">
        <v>37535</v>
      </c>
      <c r="L390" s="573"/>
      <c r="M390" s="574"/>
      <c r="R390" s="618"/>
      <c r="S390" s="618"/>
      <c r="T390" s="618"/>
      <c r="U390" s="618"/>
    </row>
    <row r="391" spans="1:21">
      <c r="A391" s="482" t="s">
        <v>1214</v>
      </c>
      <c r="B391" s="483" t="s">
        <v>1215</v>
      </c>
      <c r="C391" s="513">
        <v>7100</v>
      </c>
      <c r="D391" s="472" t="s">
        <v>1142</v>
      </c>
      <c r="E391" s="473">
        <v>0.02</v>
      </c>
      <c r="F391" s="478" t="s">
        <v>401</v>
      </c>
      <c r="G391" s="477">
        <f t="shared" si="14"/>
        <v>0.02</v>
      </c>
      <c r="H391" s="631" t="s">
        <v>339</v>
      </c>
      <c r="I391" s="508">
        <f t="shared" si="15"/>
        <v>0.31780000000000003</v>
      </c>
      <c r="J391" s="486">
        <v>39104</v>
      </c>
      <c r="K391" s="487">
        <v>43920</v>
      </c>
      <c r="L391" s="573"/>
      <c r="M391" s="574"/>
      <c r="R391" s="618"/>
      <c r="S391" s="618"/>
      <c r="T391" s="618"/>
      <c r="U391" s="618"/>
    </row>
    <row r="392" spans="1:21">
      <c r="A392" s="482" t="s">
        <v>1216</v>
      </c>
      <c r="B392" s="483" t="s">
        <v>1217</v>
      </c>
      <c r="C392" s="513">
        <v>7100</v>
      </c>
      <c r="D392" s="472" t="s">
        <v>1142</v>
      </c>
      <c r="E392" s="473">
        <v>0.02</v>
      </c>
      <c r="F392" s="478" t="s">
        <v>401</v>
      </c>
      <c r="G392" s="477">
        <f t="shared" si="14"/>
        <v>0.02</v>
      </c>
      <c r="H392" s="631" t="s">
        <v>339</v>
      </c>
      <c r="I392" s="508">
        <f t="shared" si="15"/>
        <v>0.31780000000000003</v>
      </c>
      <c r="J392" s="486">
        <v>39104</v>
      </c>
      <c r="K392" s="487">
        <v>43920</v>
      </c>
      <c r="L392" s="573"/>
      <c r="M392" s="574"/>
      <c r="R392" s="618"/>
      <c r="S392" s="618"/>
      <c r="T392" s="618"/>
      <c r="U392" s="618"/>
    </row>
    <row r="393" spans="1:21">
      <c r="A393" s="482" t="s">
        <v>1218</v>
      </c>
      <c r="B393" s="483" t="s">
        <v>1219</v>
      </c>
      <c r="C393" s="514" t="s">
        <v>1014</v>
      </c>
      <c r="D393" s="472" t="s">
        <v>1015</v>
      </c>
      <c r="E393" s="473">
        <v>0.02</v>
      </c>
      <c r="F393" s="478" t="s">
        <v>401</v>
      </c>
      <c r="G393" s="477">
        <f t="shared" si="14"/>
        <v>0.02</v>
      </c>
      <c r="H393" s="631" t="s">
        <v>339</v>
      </c>
      <c r="I393" s="508">
        <f t="shared" si="15"/>
        <v>0.31780000000000003</v>
      </c>
      <c r="J393" s="486">
        <v>56261</v>
      </c>
      <c r="K393" s="487">
        <v>60551</v>
      </c>
      <c r="L393" s="573"/>
      <c r="M393" s="574"/>
      <c r="R393" s="618"/>
      <c r="S393" s="618"/>
      <c r="T393" s="618"/>
      <c r="U393" s="618"/>
    </row>
    <row r="394" spans="1:21">
      <c r="A394" s="482" t="s">
        <v>1220</v>
      </c>
      <c r="B394" s="483" t="s">
        <v>1221</v>
      </c>
      <c r="C394" s="513">
        <v>9000</v>
      </c>
      <c r="D394" s="472" t="s">
        <v>550</v>
      </c>
      <c r="E394" s="473">
        <v>0.02</v>
      </c>
      <c r="F394" s="476" t="s">
        <v>400</v>
      </c>
      <c r="G394" s="477">
        <f t="shared" si="14"/>
        <v>0.02</v>
      </c>
      <c r="H394" s="631" t="s">
        <v>339</v>
      </c>
      <c r="I394" s="508">
        <f t="shared" si="15"/>
        <v>0.31780000000000003</v>
      </c>
      <c r="J394" s="486">
        <v>63413</v>
      </c>
      <c r="K394" s="487">
        <v>84978</v>
      </c>
      <c r="L394" s="573"/>
      <c r="M394" s="574"/>
      <c r="R394" s="618"/>
      <c r="S394" s="618"/>
      <c r="T394" s="618"/>
      <c r="U394" s="618"/>
    </row>
    <row r="395" spans="1:21">
      <c r="A395" s="482" t="s">
        <v>1222</v>
      </c>
      <c r="B395" s="483" t="s">
        <v>1223</v>
      </c>
      <c r="C395" s="513">
        <v>7800</v>
      </c>
      <c r="D395" s="472" t="s">
        <v>1224</v>
      </c>
      <c r="E395" s="473">
        <v>0.02</v>
      </c>
      <c r="F395" s="478" t="s">
        <v>401</v>
      </c>
      <c r="G395" s="477">
        <f t="shared" si="14"/>
        <v>0.02</v>
      </c>
      <c r="H395" s="631" t="s">
        <v>339</v>
      </c>
      <c r="I395" s="508">
        <f t="shared" si="15"/>
        <v>0.31780000000000003</v>
      </c>
      <c r="J395" s="486">
        <v>47769</v>
      </c>
      <c r="K395" s="487">
        <v>51923</v>
      </c>
      <c r="L395" s="573"/>
      <c r="M395" s="574"/>
      <c r="R395" s="618"/>
      <c r="S395" s="618"/>
      <c r="T395" s="618"/>
      <c r="U395" s="618"/>
    </row>
    <row r="396" spans="1:21">
      <c r="A396" s="482" t="s">
        <v>1225</v>
      </c>
      <c r="B396" s="483" t="s">
        <v>1226</v>
      </c>
      <c r="C396" s="513">
        <v>7800</v>
      </c>
      <c r="D396" s="472" t="s">
        <v>1224</v>
      </c>
      <c r="E396" s="473">
        <v>0.02</v>
      </c>
      <c r="F396" s="478" t="s">
        <v>401</v>
      </c>
      <c r="G396" s="477">
        <f t="shared" si="14"/>
        <v>0.02</v>
      </c>
      <c r="H396" s="631" t="s">
        <v>339</v>
      </c>
      <c r="I396" s="508">
        <f t="shared" si="15"/>
        <v>0.31780000000000003</v>
      </c>
      <c r="J396" s="486">
        <v>52796</v>
      </c>
      <c r="K396" s="487">
        <v>61104</v>
      </c>
      <c r="L396" s="573"/>
      <c r="M396" s="574"/>
      <c r="R396" s="618"/>
      <c r="S396" s="618"/>
      <c r="T396" s="618"/>
      <c r="U396" s="618"/>
    </row>
    <row r="397" spans="1:21">
      <c r="A397" s="471" t="s">
        <v>1227</v>
      </c>
      <c r="B397" s="483" t="s">
        <v>1228</v>
      </c>
      <c r="C397" s="513">
        <v>7800</v>
      </c>
      <c r="D397" s="472" t="s">
        <v>1224</v>
      </c>
      <c r="E397" s="474">
        <v>0.02</v>
      </c>
      <c r="F397" s="478" t="s">
        <v>401</v>
      </c>
      <c r="G397" s="477">
        <f t="shared" si="14"/>
        <v>0.02</v>
      </c>
      <c r="H397" s="631" t="s">
        <v>339</v>
      </c>
      <c r="I397" s="508">
        <f t="shared" si="15"/>
        <v>0.31780000000000003</v>
      </c>
      <c r="J397" s="486">
        <v>31824</v>
      </c>
      <c r="K397" s="487">
        <v>43073</v>
      </c>
      <c r="L397" s="573"/>
      <c r="M397" s="574"/>
      <c r="R397" s="618"/>
      <c r="S397" s="618"/>
      <c r="T397" s="618"/>
      <c r="U397" s="618"/>
    </row>
    <row r="398" spans="1:21">
      <c r="A398" s="482" t="s">
        <v>1229</v>
      </c>
      <c r="B398" s="483" t="s">
        <v>1230</v>
      </c>
      <c r="C398" s="513">
        <v>4210</v>
      </c>
      <c r="D398" s="472" t="s">
        <v>1231</v>
      </c>
      <c r="E398" s="473">
        <v>0.02</v>
      </c>
      <c r="F398" s="478" t="s">
        <v>401</v>
      </c>
      <c r="G398" s="477">
        <f t="shared" si="14"/>
        <v>0.02</v>
      </c>
      <c r="H398" s="631" t="s">
        <v>339</v>
      </c>
      <c r="I398" s="508">
        <f t="shared" si="15"/>
        <v>0.31780000000000003</v>
      </c>
      <c r="J398" s="486">
        <v>45713</v>
      </c>
      <c r="K398" s="487">
        <v>48947</v>
      </c>
      <c r="L398" s="573"/>
      <c r="M398" s="574"/>
      <c r="R398" s="618"/>
      <c r="S398" s="618"/>
      <c r="T398" s="618"/>
      <c r="U398" s="618"/>
    </row>
    <row r="399" spans="1:21">
      <c r="A399" s="471" t="s">
        <v>1232</v>
      </c>
      <c r="B399" s="483" t="s">
        <v>1233</v>
      </c>
      <c r="C399" s="513">
        <v>1080</v>
      </c>
      <c r="D399" s="472" t="s">
        <v>1234</v>
      </c>
      <c r="E399" s="474">
        <v>0.02</v>
      </c>
      <c r="F399" s="478" t="s">
        <v>401</v>
      </c>
      <c r="G399" s="477">
        <f t="shared" si="14"/>
        <v>0.02</v>
      </c>
      <c r="H399" s="631" t="s">
        <v>339</v>
      </c>
      <c r="I399" s="508">
        <f t="shared" si="15"/>
        <v>0.31780000000000003</v>
      </c>
      <c r="J399" s="486">
        <v>32620</v>
      </c>
      <c r="K399" s="487">
        <v>34364</v>
      </c>
      <c r="L399" s="573"/>
      <c r="M399" s="574"/>
      <c r="R399" s="618"/>
      <c r="S399" s="618"/>
      <c r="T399" s="618"/>
      <c r="U399" s="618"/>
    </row>
    <row r="400" spans="1:21">
      <c r="A400" s="471" t="s">
        <v>1235</v>
      </c>
      <c r="B400" s="483" t="s">
        <v>1236</v>
      </c>
      <c r="C400" s="513">
        <v>1140</v>
      </c>
      <c r="D400" s="472" t="s">
        <v>925</v>
      </c>
      <c r="E400" s="473">
        <v>0.02</v>
      </c>
      <c r="F400" s="478" t="s">
        <v>401</v>
      </c>
      <c r="G400" s="477">
        <f t="shared" si="14"/>
        <v>0.02</v>
      </c>
      <c r="H400" s="631" t="s">
        <v>339</v>
      </c>
      <c r="I400" s="508">
        <f t="shared" si="15"/>
        <v>0.31780000000000003</v>
      </c>
      <c r="J400" s="486">
        <v>35402</v>
      </c>
      <c r="K400" s="487">
        <v>35633</v>
      </c>
      <c r="L400" s="573"/>
      <c r="M400" s="574"/>
      <c r="R400" s="618"/>
      <c r="S400" s="618"/>
      <c r="T400" s="618"/>
      <c r="U400" s="618"/>
    </row>
    <row r="401" spans="1:21">
      <c r="A401" s="471" t="s">
        <v>1237</v>
      </c>
      <c r="B401" s="483" t="s">
        <v>1238</v>
      </c>
      <c r="C401" s="513">
        <v>1390</v>
      </c>
      <c r="D401" s="472" t="s">
        <v>1239</v>
      </c>
      <c r="E401" s="474">
        <v>0.02</v>
      </c>
      <c r="F401" s="478" t="s">
        <v>401</v>
      </c>
      <c r="G401" s="477">
        <f t="shared" si="14"/>
        <v>0.02</v>
      </c>
      <c r="H401" s="631" t="s">
        <v>339</v>
      </c>
      <c r="I401" s="508">
        <f t="shared" si="15"/>
        <v>0.31780000000000003</v>
      </c>
      <c r="J401" s="486">
        <v>32620</v>
      </c>
      <c r="K401" s="487">
        <v>36118</v>
      </c>
      <c r="L401" s="573"/>
      <c r="M401" s="574"/>
      <c r="R401" s="618"/>
      <c r="S401" s="618"/>
      <c r="T401" s="618"/>
      <c r="U401" s="618"/>
    </row>
    <row r="402" spans="1:21">
      <c r="A402" s="482" t="s">
        <v>1240</v>
      </c>
      <c r="B402" s="483" t="s">
        <v>1241</v>
      </c>
      <c r="C402" s="513">
        <v>9000</v>
      </c>
      <c r="D402" s="472" t="s">
        <v>550</v>
      </c>
      <c r="E402" s="473">
        <v>0.02</v>
      </c>
      <c r="F402" s="476" t="s">
        <v>400</v>
      </c>
      <c r="G402" s="477">
        <f t="shared" si="14"/>
        <v>0.02</v>
      </c>
      <c r="H402" s="631" t="s">
        <v>339</v>
      </c>
      <c r="I402" s="508">
        <f t="shared" si="15"/>
        <v>0.31780000000000003</v>
      </c>
      <c r="J402" s="486">
        <v>67726</v>
      </c>
      <c r="K402" s="487">
        <v>69940</v>
      </c>
      <c r="L402" s="573"/>
      <c r="M402" s="574"/>
      <c r="R402" s="618"/>
      <c r="S402" s="618"/>
      <c r="T402" s="618"/>
      <c r="U402" s="618"/>
    </row>
    <row r="403" spans="1:21">
      <c r="A403" s="471" t="s">
        <v>1242</v>
      </c>
      <c r="B403" s="483" t="s">
        <v>1243</v>
      </c>
      <c r="C403" s="513">
        <v>1620</v>
      </c>
      <c r="D403" s="472" t="s">
        <v>1244</v>
      </c>
      <c r="E403" s="473">
        <v>0.02</v>
      </c>
      <c r="F403" s="478" t="s">
        <v>401</v>
      </c>
      <c r="G403" s="477">
        <f t="shared" si="14"/>
        <v>0.02</v>
      </c>
      <c r="H403" s="631" t="s">
        <v>339</v>
      </c>
      <c r="I403" s="508">
        <f t="shared" si="15"/>
        <v>0.31780000000000003</v>
      </c>
      <c r="J403" s="486">
        <v>34652</v>
      </c>
      <c r="K403" s="487">
        <v>39656</v>
      </c>
      <c r="L403" s="573"/>
      <c r="M403" s="574"/>
      <c r="R403" s="618"/>
      <c r="S403" s="618"/>
      <c r="T403" s="618"/>
      <c r="U403" s="618"/>
    </row>
    <row r="404" spans="1:21">
      <c r="A404" s="471" t="s">
        <v>1245</v>
      </c>
      <c r="B404" s="483" t="s">
        <v>1246</v>
      </c>
      <c r="C404" s="513">
        <v>1260</v>
      </c>
      <c r="D404" s="472" t="s">
        <v>937</v>
      </c>
      <c r="E404" s="474">
        <v>0.02</v>
      </c>
      <c r="F404" s="478" t="s">
        <v>401</v>
      </c>
      <c r="G404" s="477">
        <f t="shared" si="14"/>
        <v>0.02</v>
      </c>
      <c r="H404" s="631" t="s">
        <v>339</v>
      </c>
      <c r="I404" s="508">
        <f t="shared" si="15"/>
        <v>0.31780000000000003</v>
      </c>
      <c r="J404" s="486">
        <v>32620</v>
      </c>
      <c r="K404" s="487">
        <v>38819</v>
      </c>
      <c r="L404" s="573"/>
      <c r="M404" s="574"/>
      <c r="R404" s="618"/>
      <c r="S404" s="618"/>
      <c r="T404" s="618"/>
      <c r="U404" s="618"/>
    </row>
    <row r="405" spans="1:21">
      <c r="A405" s="482" t="s">
        <v>1247</v>
      </c>
      <c r="B405" s="483" t="s">
        <v>1248</v>
      </c>
      <c r="C405" s="513">
        <v>4210</v>
      </c>
      <c r="D405" s="472" t="s">
        <v>1231</v>
      </c>
      <c r="E405" s="473">
        <v>0.02</v>
      </c>
      <c r="F405" s="478" t="s">
        <v>401</v>
      </c>
      <c r="G405" s="477">
        <f t="shared" si="14"/>
        <v>0.02</v>
      </c>
      <c r="H405" s="631" t="s">
        <v>339</v>
      </c>
      <c r="I405" s="508">
        <f t="shared" si="15"/>
        <v>0.31780000000000003</v>
      </c>
      <c r="J405" s="486">
        <v>38180</v>
      </c>
      <c r="K405" s="487">
        <v>40247</v>
      </c>
      <c r="L405" s="573"/>
      <c r="M405" s="574"/>
      <c r="R405" s="618"/>
      <c r="S405" s="618"/>
      <c r="T405" s="618"/>
      <c r="U405" s="618"/>
    </row>
    <row r="406" spans="1:21">
      <c r="A406" s="482" t="s">
        <v>1249</v>
      </c>
      <c r="B406" s="483" t="s">
        <v>1250</v>
      </c>
      <c r="C406" s="513">
        <v>9000</v>
      </c>
      <c r="D406" s="472" t="s">
        <v>550</v>
      </c>
      <c r="E406" s="473">
        <v>0.02</v>
      </c>
      <c r="F406" s="476" t="s">
        <v>400</v>
      </c>
      <c r="G406" s="477">
        <f t="shared" si="14"/>
        <v>0.02</v>
      </c>
      <c r="H406" s="631" t="s">
        <v>339</v>
      </c>
      <c r="I406" s="508">
        <f t="shared" si="15"/>
        <v>0.31780000000000003</v>
      </c>
      <c r="J406" s="486">
        <v>47443</v>
      </c>
      <c r="K406" s="487">
        <v>47443</v>
      </c>
      <c r="L406" s="573"/>
      <c r="M406" s="574"/>
      <c r="R406" s="618"/>
      <c r="S406" s="618"/>
      <c r="T406" s="618"/>
      <c r="U406" s="618"/>
    </row>
    <row r="407" spans="1:21">
      <c r="A407" s="482" t="s">
        <v>1251</v>
      </c>
      <c r="B407" s="483" t="s">
        <v>1252</v>
      </c>
      <c r="C407" s="513">
        <v>3900</v>
      </c>
      <c r="D407" s="472" t="s">
        <v>945</v>
      </c>
      <c r="E407" s="473">
        <v>0.02</v>
      </c>
      <c r="F407" s="478" t="s">
        <v>401</v>
      </c>
      <c r="G407" s="477">
        <f t="shared" si="14"/>
        <v>0.02</v>
      </c>
      <c r="H407" s="631" t="s">
        <v>339</v>
      </c>
      <c r="I407" s="508">
        <f t="shared" si="15"/>
        <v>0.31780000000000003</v>
      </c>
      <c r="J407" s="486">
        <v>46245</v>
      </c>
      <c r="K407" s="487">
        <v>51204</v>
      </c>
      <c r="L407" s="573"/>
      <c r="M407" s="574"/>
      <c r="R407" s="618"/>
      <c r="S407" s="618"/>
      <c r="T407" s="618"/>
      <c r="U407" s="618"/>
    </row>
    <row r="408" spans="1:21">
      <c r="A408" s="471" t="s">
        <v>1253</v>
      </c>
      <c r="B408" s="483" t="s">
        <v>1254</v>
      </c>
      <c r="C408" s="513">
        <v>1190</v>
      </c>
      <c r="D408" s="472" t="s">
        <v>1151</v>
      </c>
      <c r="E408" s="474">
        <v>0.02</v>
      </c>
      <c r="F408" s="478" t="s">
        <v>401</v>
      </c>
      <c r="G408" s="477">
        <f t="shared" si="14"/>
        <v>0.02</v>
      </c>
      <c r="H408" s="631" t="s">
        <v>339</v>
      </c>
      <c r="I408" s="508">
        <f t="shared" si="15"/>
        <v>0.31780000000000003</v>
      </c>
      <c r="J408" s="486">
        <v>32620</v>
      </c>
      <c r="K408" s="487">
        <v>36603</v>
      </c>
      <c r="L408" s="573"/>
      <c r="M408" s="574"/>
      <c r="R408" s="618"/>
      <c r="S408" s="618"/>
      <c r="T408" s="618"/>
      <c r="U408" s="618"/>
    </row>
    <row r="409" spans="1:21">
      <c r="A409" s="471" t="s">
        <v>1255</v>
      </c>
      <c r="B409" s="483" t="s">
        <v>1256</v>
      </c>
      <c r="C409" s="513">
        <v>1070</v>
      </c>
      <c r="D409" s="472" t="s">
        <v>1257</v>
      </c>
      <c r="E409" s="473">
        <v>0.02</v>
      </c>
      <c r="F409" s="478" t="s">
        <v>401</v>
      </c>
      <c r="G409" s="477">
        <f t="shared" si="14"/>
        <v>0.02</v>
      </c>
      <c r="H409" s="631" t="s">
        <v>339</v>
      </c>
      <c r="I409" s="508">
        <f t="shared" si="15"/>
        <v>0.31780000000000003</v>
      </c>
      <c r="J409" s="486">
        <v>37522</v>
      </c>
      <c r="K409" s="487">
        <v>48941</v>
      </c>
      <c r="L409" s="573"/>
      <c r="M409" s="574"/>
      <c r="R409" s="618"/>
      <c r="S409" s="618"/>
      <c r="T409" s="618"/>
      <c r="U409" s="618"/>
    </row>
    <row r="410" spans="1:21">
      <c r="A410" s="482" t="s">
        <v>1258</v>
      </c>
      <c r="B410" s="483" t="s">
        <v>1259</v>
      </c>
      <c r="C410" s="513">
        <v>9000</v>
      </c>
      <c r="D410" s="472" t="s">
        <v>550</v>
      </c>
      <c r="E410" s="473">
        <v>0.02</v>
      </c>
      <c r="F410" s="476" t="s">
        <v>400</v>
      </c>
      <c r="G410" s="477">
        <f t="shared" si="14"/>
        <v>0.02</v>
      </c>
      <c r="H410" s="631" t="s">
        <v>339</v>
      </c>
      <c r="I410" s="508">
        <f t="shared" si="15"/>
        <v>0.31780000000000003</v>
      </c>
      <c r="J410" s="486">
        <v>51523</v>
      </c>
      <c r="K410" s="487">
        <v>72041</v>
      </c>
      <c r="L410" s="573"/>
      <c r="M410" s="574"/>
      <c r="R410" s="618"/>
      <c r="S410" s="618"/>
      <c r="T410" s="618"/>
      <c r="U410" s="618"/>
    </row>
    <row r="411" spans="1:21">
      <c r="A411" s="482" t="s">
        <v>1260</v>
      </c>
      <c r="B411" s="483" t="s">
        <v>1261</v>
      </c>
      <c r="C411" s="513">
        <v>9000</v>
      </c>
      <c r="D411" s="472" t="s">
        <v>550</v>
      </c>
      <c r="E411" s="473">
        <v>0.02</v>
      </c>
      <c r="F411" s="476" t="s">
        <v>400</v>
      </c>
      <c r="G411" s="477">
        <f t="shared" si="14"/>
        <v>0.02</v>
      </c>
      <c r="H411" s="631" t="s">
        <v>339</v>
      </c>
      <c r="I411" s="508">
        <f t="shared" si="15"/>
        <v>0.31780000000000003</v>
      </c>
      <c r="J411" s="486">
        <v>66560</v>
      </c>
      <c r="K411" s="487">
        <v>93136</v>
      </c>
      <c r="L411" s="573"/>
      <c r="M411" s="574"/>
      <c r="R411" s="618"/>
      <c r="S411" s="618"/>
      <c r="T411" s="618"/>
      <c r="U411" s="618"/>
    </row>
    <row r="412" spans="1:21">
      <c r="A412" s="482" t="s">
        <v>1262</v>
      </c>
      <c r="B412" s="483" t="s">
        <v>1263</v>
      </c>
      <c r="C412" s="513">
        <v>9000</v>
      </c>
      <c r="D412" s="472" t="s">
        <v>550</v>
      </c>
      <c r="E412" s="473">
        <v>0.02</v>
      </c>
      <c r="F412" s="476" t="s">
        <v>400</v>
      </c>
      <c r="G412" s="477">
        <f t="shared" si="14"/>
        <v>0.02</v>
      </c>
      <c r="H412" s="631" t="s">
        <v>339</v>
      </c>
      <c r="I412" s="508">
        <f t="shared" si="15"/>
        <v>0.31780000000000003</v>
      </c>
      <c r="J412" s="486">
        <v>56187</v>
      </c>
      <c r="K412" s="487">
        <v>78451</v>
      </c>
      <c r="L412" s="573"/>
      <c r="M412" s="574"/>
      <c r="R412" s="618"/>
      <c r="S412" s="618"/>
      <c r="T412" s="618"/>
      <c r="U412" s="618"/>
    </row>
    <row r="413" spans="1:21">
      <c r="A413" s="482" t="s">
        <v>1264</v>
      </c>
      <c r="B413" s="483" t="s">
        <v>1265</v>
      </c>
      <c r="C413" s="513">
        <v>9000</v>
      </c>
      <c r="D413" s="472" t="s">
        <v>550</v>
      </c>
      <c r="E413" s="473">
        <v>0.02</v>
      </c>
      <c r="F413" s="476" t="s">
        <v>400</v>
      </c>
      <c r="G413" s="477">
        <f t="shared" si="14"/>
        <v>0.02</v>
      </c>
      <c r="H413" s="631" t="s">
        <v>339</v>
      </c>
      <c r="I413" s="508">
        <f t="shared" si="15"/>
        <v>0.31780000000000003</v>
      </c>
      <c r="J413" s="486">
        <v>66562</v>
      </c>
      <c r="K413" s="487">
        <v>93138</v>
      </c>
      <c r="L413" s="573"/>
      <c r="M413" s="574"/>
      <c r="R413" s="618"/>
      <c r="S413" s="618"/>
      <c r="T413" s="618"/>
      <c r="U413" s="618"/>
    </row>
    <row r="414" spans="1:21">
      <c r="A414" s="471" t="s">
        <v>1266</v>
      </c>
      <c r="B414" s="483" t="s">
        <v>1267</v>
      </c>
      <c r="C414" s="513">
        <v>9001</v>
      </c>
      <c r="D414" s="472" t="s">
        <v>661</v>
      </c>
      <c r="E414" s="473">
        <v>0.02</v>
      </c>
      <c r="F414" s="476" t="s">
        <v>400</v>
      </c>
      <c r="G414" s="477">
        <f t="shared" si="14"/>
        <v>0.02</v>
      </c>
      <c r="H414" s="631" t="s">
        <v>339</v>
      </c>
      <c r="I414" s="508">
        <f t="shared" si="15"/>
        <v>0.31780000000000003</v>
      </c>
      <c r="J414" s="486">
        <v>32620</v>
      </c>
      <c r="K414" s="487">
        <v>39052</v>
      </c>
      <c r="L414" s="573"/>
      <c r="M414" s="574"/>
      <c r="R414" s="618"/>
      <c r="S414" s="618"/>
      <c r="T414" s="618"/>
      <c r="U414" s="618"/>
    </row>
    <row r="415" spans="1:21">
      <c r="A415" s="482" t="s">
        <v>1268</v>
      </c>
      <c r="B415" s="483" t="s">
        <v>1269</v>
      </c>
      <c r="C415" s="513">
        <v>9000</v>
      </c>
      <c r="D415" s="472" t="s">
        <v>550</v>
      </c>
      <c r="E415" s="473">
        <v>0.02</v>
      </c>
      <c r="F415" s="476" t="s">
        <v>400</v>
      </c>
      <c r="G415" s="477">
        <f t="shared" si="14"/>
        <v>0.02</v>
      </c>
      <c r="H415" s="631" t="s">
        <v>339</v>
      </c>
      <c r="I415" s="508">
        <f t="shared" si="15"/>
        <v>0.31780000000000003</v>
      </c>
      <c r="J415" s="486">
        <v>40684</v>
      </c>
      <c r="K415" s="487">
        <v>45695</v>
      </c>
      <c r="L415" s="573"/>
      <c r="M415" s="574"/>
      <c r="R415" s="618"/>
      <c r="S415" s="618"/>
      <c r="T415" s="618"/>
      <c r="U415" s="618"/>
    </row>
    <row r="416" spans="1:21">
      <c r="A416" s="482" t="s">
        <v>1270</v>
      </c>
      <c r="B416" s="483" t="s">
        <v>1271</v>
      </c>
      <c r="C416" s="513">
        <v>9001</v>
      </c>
      <c r="D416" s="472" t="s">
        <v>661</v>
      </c>
      <c r="E416" s="473">
        <v>0.02</v>
      </c>
      <c r="F416" s="476" t="s">
        <v>400</v>
      </c>
      <c r="G416" s="477">
        <f t="shared" si="14"/>
        <v>0.02</v>
      </c>
      <c r="H416" s="631" t="s">
        <v>339</v>
      </c>
      <c r="I416" s="508">
        <f t="shared" si="15"/>
        <v>0.31780000000000003</v>
      </c>
      <c r="J416" s="486">
        <v>49776</v>
      </c>
      <c r="K416" s="487">
        <v>54205</v>
      </c>
      <c r="L416" s="573"/>
      <c r="M416" s="574"/>
      <c r="R416" s="618"/>
      <c r="S416" s="618"/>
      <c r="T416" s="618"/>
      <c r="U416" s="618"/>
    </row>
    <row r="417" spans="1:21">
      <c r="A417" s="482" t="s">
        <v>1272</v>
      </c>
      <c r="B417" s="483" t="s">
        <v>1273</v>
      </c>
      <c r="C417" s="513">
        <v>9000</v>
      </c>
      <c r="D417" s="472" t="s">
        <v>550</v>
      </c>
      <c r="E417" s="473">
        <v>0.02</v>
      </c>
      <c r="F417" s="476" t="s">
        <v>400</v>
      </c>
      <c r="G417" s="477">
        <f t="shared" si="14"/>
        <v>0.02</v>
      </c>
      <c r="H417" s="631" t="s">
        <v>339</v>
      </c>
      <c r="I417" s="508">
        <f t="shared" si="15"/>
        <v>0.31780000000000003</v>
      </c>
      <c r="J417" s="486">
        <v>58869</v>
      </c>
      <c r="K417" s="487">
        <v>63413</v>
      </c>
      <c r="L417" s="573"/>
      <c r="M417" s="574"/>
      <c r="R417" s="618"/>
      <c r="S417" s="618"/>
      <c r="T417" s="618"/>
      <c r="U417" s="618"/>
    </row>
    <row r="418" spans="1:21">
      <c r="A418" s="482" t="s">
        <v>1274</v>
      </c>
      <c r="B418" s="483" t="s">
        <v>1275</v>
      </c>
      <c r="C418" s="513">
        <v>9000</v>
      </c>
      <c r="D418" s="472" t="s">
        <v>550</v>
      </c>
      <c r="E418" s="473">
        <v>0.02</v>
      </c>
      <c r="F418" s="476" t="s">
        <v>400</v>
      </c>
      <c r="G418" s="477">
        <f t="shared" si="14"/>
        <v>0.02</v>
      </c>
      <c r="H418" s="631" t="s">
        <v>339</v>
      </c>
      <c r="I418" s="508">
        <f t="shared" si="15"/>
        <v>0.31780000000000003</v>
      </c>
      <c r="J418" s="486">
        <v>61532</v>
      </c>
      <c r="K418" s="487">
        <v>67824</v>
      </c>
      <c r="L418" s="573"/>
      <c r="M418" s="574"/>
      <c r="R418" s="618"/>
      <c r="S418" s="618"/>
      <c r="T418" s="618"/>
      <c r="U418" s="618"/>
    </row>
    <row r="419" spans="1:21">
      <c r="A419" s="482" t="s">
        <v>1276</v>
      </c>
      <c r="B419" s="483" t="s">
        <v>1277</v>
      </c>
      <c r="C419" s="513">
        <v>1630</v>
      </c>
      <c r="D419" s="472" t="s">
        <v>1121</v>
      </c>
      <c r="E419" s="473">
        <v>0.02</v>
      </c>
      <c r="F419" s="478" t="s">
        <v>401</v>
      </c>
      <c r="G419" s="477">
        <f t="shared" si="14"/>
        <v>0.02</v>
      </c>
      <c r="H419" s="631" t="s">
        <v>339</v>
      </c>
      <c r="I419" s="508">
        <f t="shared" si="15"/>
        <v>0.31780000000000003</v>
      </c>
      <c r="J419" s="486">
        <v>45121</v>
      </c>
      <c r="K419" s="487">
        <v>49254</v>
      </c>
      <c r="L419" s="573"/>
      <c r="M419" s="574"/>
      <c r="R419" s="618"/>
      <c r="S419" s="618"/>
      <c r="T419" s="618"/>
      <c r="U419" s="618"/>
    </row>
    <row r="420" spans="1:21">
      <c r="A420" s="482" t="s">
        <v>1278</v>
      </c>
      <c r="B420" s="483" t="s">
        <v>1279</v>
      </c>
      <c r="C420" s="513">
        <v>9000</v>
      </c>
      <c r="D420" s="472" t="s">
        <v>550</v>
      </c>
      <c r="E420" s="473">
        <v>0.02</v>
      </c>
      <c r="F420" s="476" t="s">
        <v>400</v>
      </c>
      <c r="G420" s="477">
        <f t="shared" si="14"/>
        <v>0.02</v>
      </c>
      <c r="H420" s="631" t="s">
        <v>339</v>
      </c>
      <c r="I420" s="508">
        <f t="shared" si="15"/>
        <v>0.31780000000000003</v>
      </c>
      <c r="J420" s="486">
        <v>52340</v>
      </c>
      <c r="K420" s="487">
        <v>56302</v>
      </c>
      <c r="L420" s="573"/>
      <c r="M420" s="574"/>
      <c r="R420" s="618"/>
      <c r="S420" s="618"/>
      <c r="T420" s="618"/>
      <c r="U420" s="618"/>
    </row>
    <row r="421" spans="1:21">
      <c r="A421" s="482" t="s">
        <v>1280</v>
      </c>
      <c r="B421" s="483" t="s">
        <v>1281</v>
      </c>
      <c r="C421" s="513">
        <v>9000</v>
      </c>
      <c r="D421" s="472" t="s">
        <v>550</v>
      </c>
      <c r="E421" s="473">
        <v>0.02</v>
      </c>
      <c r="F421" s="476" t="s">
        <v>400</v>
      </c>
      <c r="G421" s="477">
        <f t="shared" si="14"/>
        <v>0.02</v>
      </c>
      <c r="H421" s="631" t="s">
        <v>339</v>
      </c>
      <c r="I421" s="508">
        <f t="shared" si="15"/>
        <v>0.31780000000000003</v>
      </c>
      <c r="J421" s="486">
        <v>49776</v>
      </c>
      <c r="K421" s="487">
        <v>54205</v>
      </c>
      <c r="L421" s="573"/>
      <c r="M421" s="574"/>
      <c r="R421" s="618"/>
      <c r="S421" s="618"/>
      <c r="T421" s="618"/>
      <c r="U421" s="618"/>
    </row>
    <row r="422" spans="1:21">
      <c r="A422" s="482" t="s">
        <v>1282</v>
      </c>
      <c r="B422" s="483" t="s">
        <v>1283</v>
      </c>
      <c r="C422" s="513">
        <v>9000</v>
      </c>
      <c r="D422" s="472" t="s">
        <v>550</v>
      </c>
      <c r="E422" s="473">
        <v>0.02</v>
      </c>
      <c r="F422" s="476" t="s">
        <v>400</v>
      </c>
      <c r="G422" s="477">
        <f t="shared" si="14"/>
        <v>0.02</v>
      </c>
      <c r="H422" s="631" t="s">
        <v>339</v>
      </c>
      <c r="I422" s="508">
        <f t="shared" si="15"/>
        <v>0.31780000000000003</v>
      </c>
      <c r="J422" s="486">
        <v>76469</v>
      </c>
      <c r="K422" s="487">
        <v>94887</v>
      </c>
      <c r="L422" s="573"/>
      <c r="M422" s="574"/>
      <c r="R422" s="618"/>
      <c r="S422" s="618"/>
      <c r="T422" s="618"/>
      <c r="U422" s="618"/>
    </row>
    <row r="423" spans="1:21">
      <c r="A423" s="482" t="s">
        <v>1284</v>
      </c>
      <c r="B423" s="483" t="s">
        <v>1285</v>
      </c>
      <c r="C423" s="513">
        <v>7650</v>
      </c>
      <c r="D423" s="472" t="s">
        <v>1224</v>
      </c>
      <c r="E423" s="473">
        <v>0.02</v>
      </c>
      <c r="F423" s="478" t="s">
        <v>401</v>
      </c>
      <c r="G423" s="477">
        <f t="shared" si="14"/>
        <v>0.02</v>
      </c>
      <c r="H423" s="631" t="s">
        <v>339</v>
      </c>
      <c r="I423" s="508">
        <f t="shared" si="15"/>
        <v>0.31780000000000003</v>
      </c>
      <c r="J423" s="486">
        <v>47611</v>
      </c>
      <c r="K423" s="487">
        <v>52884</v>
      </c>
      <c r="L423" s="573"/>
      <c r="M423" s="574"/>
      <c r="R423" s="618"/>
      <c r="S423" s="618"/>
      <c r="T423" s="618"/>
      <c r="U423" s="618"/>
    </row>
    <row r="424" spans="1:21">
      <c r="A424" s="482" t="s">
        <v>1286</v>
      </c>
      <c r="B424" s="483" t="s">
        <v>1287</v>
      </c>
      <c r="C424" s="513">
        <v>9001</v>
      </c>
      <c r="D424" s="472" t="s">
        <v>661</v>
      </c>
      <c r="E424" s="473">
        <v>0.02</v>
      </c>
      <c r="F424" s="476" t="s">
        <v>400</v>
      </c>
      <c r="G424" s="477">
        <f t="shared" si="14"/>
        <v>0.02</v>
      </c>
      <c r="H424" s="631" t="s">
        <v>339</v>
      </c>
      <c r="I424" s="508">
        <f t="shared" si="15"/>
        <v>0.31780000000000003</v>
      </c>
      <c r="J424" s="486">
        <v>38934</v>
      </c>
      <c r="K424" s="487">
        <v>43598</v>
      </c>
      <c r="L424" s="573"/>
      <c r="M424" s="574"/>
      <c r="R424" s="618"/>
      <c r="S424" s="618"/>
      <c r="T424" s="618"/>
      <c r="U424" s="618"/>
    </row>
    <row r="425" spans="1:21">
      <c r="A425" s="482" t="s">
        <v>1288</v>
      </c>
      <c r="B425" s="483" t="s">
        <v>1289</v>
      </c>
      <c r="C425" s="513">
        <v>9001</v>
      </c>
      <c r="D425" s="472" t="s">
        <v>661</v>
      </c>
      <c r="E425" s="473">
        <v>0.02</v>
      </c>
      <c r="F425" s="476" t="s">
        <v>400</v>
      </c>
      <c r="G425" s="477">
        <f t="shared" si="14"/>
        <v>0.02</v>
      </c>
      <c r="H425" s="631" t="s">
        <v>339</v>
      </c>
      <c r="I425" s="508">
        <f t="shared" si="15"/>
        <v>0.31780000000000003</v>
      </c>
      <c r="J425" s="486">
        <v>54013</v>
      </c>
      <c r="K425" s="487">
        <v>70138</v>
      </c>
      <c r="L425" s="573"/>
      <c r="M425" s="574"/>
      <c r="R425" s="618"/>
      <c r="S425" s="618"/>
      <c r="T425" s="618"/>
      <c r="U425" s="618"/>
    </row>
    <row r="426" spans="1:21">
      <c r="A426" s="482" t="s">
        <v>1290</v>
      </c>
      <c r="B426" s="483" t="s">
        <v>1291</v>
      </c>
      <c r="C426" s="513">
        <v>9001</v>
      </c>
      <c r="D426" s="472" t="s">
        <v>661</v>
      </c>
      <c r="E426" s="473">
        <v>0.02</v>
      </c>
      <c r="F426" s="476" t="s">
        <v>400</v>
      </c>
      <c r="G426" s="477">
        <f t="shared" si="14"/>
        <v>0.02</v>
      </c>
      <c r="H426" s="631" t="s">
        <v>339</v>
      </c>
      <c r="I426" s="508">
        <f t="shared" si="15"/>
        <v>0.31780000000000003</v>
      </c>
      <c r="J426" s="486">
        <v>68305</v>
      </c>
      <c r="K426" s="487">
        <v>89105</v>
      </c>
      <c r="L426" s="573"/>
      <c r="M426" s="574"/>
      <c r="R426" s="618"/>
      <c r="S426" s="618"/>
      <c r="T426" s="618"/>
      <c r="U426" s="618"/>
    </row>
    <row r="427" spans="1:21">
      <c r="A427" s="482" t="s">
        <v>1292</v>
      </c>
      <c r="B427" s="483" t="s">
        <v>1293</v>
      </c>
      <c r="C427" s="513">
        <v>9000</v>
      </c>
      <c r="D427" s="472" t="s">
        <v>550</v>
      </c>
      <c r="E427" s="473">
        <v>0.02</v>
      </c>
      <c r="F427" s="476" t="s">
        <v>400</v>
      </c>
      <c r="G427" s="477">
        <f t="shared" si="14"/>
        <v>0.02</v>
      </c>
      <c r="H427" s="631" t="s">
        <v>339</v>
      </c>
      <c r="I427" s="508">
        <f t="shared" si="15"/>
        <v>0.31780000000000003</v>
      </c>
      <c r="J427" s="486">
        <v>54087</v>
      </c>
      <c r="K427" s="487">
        <v>73203</v>
      </c>
      <c r="L427" s="573"/>
      <c r="M427" s="574"/>
      <c r="R427" s="618"/>
      <c r="S427" s="618"/>
      <c r="T427" s="618"/>
      <c r="U427" s="618"/>
    </row>
    <row r="428" spans="1:21">
      <c r="A428" s="482" t="s">
        <v>1294</v>
      </c>
      <c r="B428" s="483" t="s">
        <v>1295</v>
      </c>
      <c r="C428" s="513">
        <v>9001</v>
      </c>
      <c r="D428" s="472" t="s">
        <v>661</v>
      </c>
      <c r="E428" s="473">
        <v>0.02</v>
      </c>
      <c r="F428" s="476" t="s">
        <v>400</v>
      </c>
      <c r="G428" s="477">
        <f t="shared" si="14"/>
        <v>0.02</v>
      </c>
      <c r="H428" s="631" t="s">
        <v>339</v>
      </c>
      <c r="I428" s="508">
        <f t="shared" si="15"/>
        <v>0.31780000000000003</v>
      </c>
      <c r="J428" s="486">
        <v>33886</v>
      </c>
      <c r="K428" s="487">
        <v>47441</v>
      </c>
      <c r="L428" s="573"/>
      <c r="M428" s="574"/>
      <c r="R428" s="618"/>
      <c r="S428" s="618"/>
      <c r="T428" s="618"/>
      <c r="U428" s="618"/>
    </row>
    <row r="429" spans="1:21">
      <c r="A429" s="471" t="s">
        <v>1296</v>
      </c>
      <c r="B429" s="483" t="s">
        <v>1297</v>
      </c>
      <c r="C429" s="513">
        <v>9000</v>
      </c>
      <c r="D429" s="472" t="s">
        <v>550</v>
      </c>
      <c r="E429" s="473">
        <v>0.02</v>
      </c>
      <c r="F429" s="476" t="s">
        <v>400</v>
      </c>
      <c r="G429" s="477">
        <f t="shared" si="14"/>
        <v>0.02</v>
      </c>
      <c r="H429" s="631" t="s">
        <v>339</v>
      </c>
      <c r="I429" s="508">
        <f t="shared" si="15"/>
        <v>0.31780000000000003</v>
      </c>
      <c r="J429" s="486">
        <v>37535</v>
      </c>
      <c r="K429" s="487">
        <v>48844</v>
      </c>
      <c r="L429" s="573"/>
      <c r="M429" s="574"/>
      <c r="R429" s="618"/>
      <c r="S429" s="618"/>
      <c r="T429" s="618"/>
      <c r="U429" s="618"/>
    </row>
    <row r="430" spans="1:21">
      <c r="A430" s="482" t="s">
        <v>1298</v>
      </c>
      <c r="B430" s="483" t="s">
        <v>1299</v>
      </c>
      <c r="C430" s="513">
        <v>1130</v>
      </c>
      <c r="D430" s="472" t="s">
        <v>920</v>
      </c>
      <c r="E430" s="473">
        <v>0.02</v>
      </c>
      <c r="F430" s="478" t="s">
        <v>401</v>
      </c>
      <c r="G430" s="477">
        <f t="shared" si="14"/>
        <v>0.02</v>
      </c>
      <c r="H430" s="631" t="s">
        <v>339</v>
      </c>
      <c r="I430" s="508">
        <f t="shared" si="15"/>
        <v>0.31780000000000003</v>
      </c>
      <c r="J430" s="486">
        <v>32620</v>
      </c>
      <c r="K430" s="487">
        <v>38934</v>
      </c>
      <c r="L430" s="573"/>
      <c r="M430" s="574"/>
      <c r="R430" s="618"/>
      <c r="S430" s="618"/>
      <c r="T430" s="618"/>
      <c r="U430" s="618"/>
    </row>
    <row r="431" spans="1:21">
      <c r="A431" s="471" t="s">
        <v>1300</v>
      </c>
      <c r="B431" s="483" t="s">
        <v>1301</v>
      </c>
      <c r="C431" s="513">
        <v>9000</v>
      </c>
      <c r="D431" s="472" t="s">
        <v>550</v>
      </c>
      <c r="E431" s="473">
        <v>0.02</v>
      </c>
      <c r="F431" s="476" t="s">
        <v>400</v>
      </c>
      <c r="G431" s="477">
        <f t="shared" si="14"/>
        <v>0.02</v>
      </c>
      <c r="H431" s="631" t="s">
        <v>339</v>
      </c>
      <c r="I431" s="508">
        <f t="shared" si="15"/>
        <v>0.31780000000000003</v>
      </c>
      <c r="J431" s="486">
        <v>37535</v>
      </c>
      <c r="K431" s="487">
        <v>48844</v>
      </c>
      <c r="L431" s="573"/>
      <c r="M431" s="574"/>
      <c r="R431" s="618"/>
      <c r="S431" s="618"/>
      <c r="T431" s="618"/>
      <c r="U431" s="618"/>
    </row>
    <row r="432" spans="1:21">
      <c r="A432" s="482" t="s">
        <v>1302</v>
      </c>
      <c r="B432" s="483" t="s">
        <v>1303</v>
      </c>
      <c r="C432" s="513">
        <v>9000</v>
      </c>
      <c r="D432" s="472" t="s">
        <v>550</v>
      </c>
      <c r="E432" s="473">
        <v>0.02</v>
      </c>
      <c r="F432" s="476" t="s">
        <v>400</v>
      </c>
      <c r="G432" s="477">
        <f t="shared" si="14"/>
        <v>0.02</v>
      </c>
      <c r="H432" s="631" t="s">
        <v>339</v>
      </c>
      <c r="I432" s="508">
        <f t="shared" si="15"/>
        <v>0.31780000000000003</v>
      </c>
      <c r="J432" s="486">
        <v>39462</v>
      </c>
      <c r="K432" s="487">
        <v>51299</v>
      </c>
      <c r="L432" s="573"/>
      <c r="M432" s="574"/>
      <c r="R432" s="618"/>
      <c r="S432" s="618"/>
      <c r="T432" s="618"/>
      <c r="U432" s="618"/>
    </row>
    <row r="433" spans="1:21">
      <c r="A433" s="482" t="s">
        <v>1304</v>
      </c>
      <c r="B433" s="483" t="s">
        <v>1305</v>
      </c>
      <c r="C433" s="513">
        <v>1130</v>
      </c>
      <c r="D433" s="472" t="s">
        <v>920</v>
      </c>
      <c r="E433" s="473">
        <v>0.02</v>
      </c>
      <c r="F433" s="478" t="s">
        <v>401</v>
      </c>
      <c r="G433" s="477">
        <f t="shared" si="14"/>
        <v>0.02</v>
      </c>
      <c r="H433" s="631" t="s">
        <v>339</v>
      </c>
      <c r="I433" s="508">
        <f t="shared" si="15"/>
        <v>0.31780000000000003</v>
      </c>
      <c r="J433" s="486">
        <v>32934</v>
      </c>
      <c r="K433" s="487">
        <v>42134</v>
      </c>
      <c r="L433" s="573"/>
      <c r="M433" s="574"/>
      <c r="R433" s="618"/>
      <c r="S433" s="618"/>
      <c r="T433" s="618"/>
      <c r="U433" s="618"/>
    </row>
    <row r="434" spans="1:21">
      <c r="A434" s="482" t="s">
        <v>1306</v>
      </c>
      <c r="B434" s="483" t="s">
        <v>1307</v>
      </c>
      <c r="C434" s="513">
        <v>9000</v>
      </c>
      <c r="D434" s="472" t="s">
        <v>550</v>
      </c>
      <c r="E434" s="473">
        <v>0.02</v>
      </c>
      <c r="F434" s="476" t="s">
        <v>400</v>
      </c>
      <c r="G434" s="477">
        <f t="shared" si="14"/>
        <v>0.02</v>
      </c>
      <c r="H434" s="631" t="s">
        <v>339</v>
      </c>
      <c r="I434" s="508">
        <f t="shared" si="15"/>
        <v>0.31780000000000003</v>
      </c>
      <c r="J434" s="486">
        <v>39751</v>
      </c>
      <c r="K434" s="487">
        <v>55720</v>
      </c>
      <c r="L434" s="573"/>
      <c r="M434" s="574"/>
      <c r="R434" s="618"/>
      <c r="S434" s="618"/>
      <c r="T434" s="618"/>
      <c r="U434" s="618"/>
    </row>
    <row r="435" spans="1:21">
      <c r="A435" s="482" t="s">
        <v>1308</v>
      </c>
      <c r="B435" s="483" t="s">
        <v>1309</v>
      </c>
      <c r="C435" s="513">
        <v>9000</v>
      </c>
      <c r="D435" s="472" t="s">
        <v>550</v>
      </c>
      <c r="E435" s="473">
        <v>0.02</v>
      </c>
      <c r="F435" s="476" t="s">
        <v>400</v>
      </c>
      <c r="G435" s="477">
        <f t="shared" si="14"/>
        <v>0.02</v>
      </c>
      <c r="H435" s="631" t="s">
        <v>339</v>
      </c>
      <c r="I435" s="508">
        <f t="shared" si="15"/>
        <v>0.31780000000000003</v>
      </c>
      <c r="J435" s="486">
        <v>39458</v>
      </c>
      <c r="K435" s="487">
        <v>44576</v>
      </c>
      <c r="L435" s="573"/>
      <c r="M435" s="574"/>
      <c r="R435" s="618"/>
      <c r="S435" s="618"/>
      <c r="T435" s="618"/>
      <c r="U435" s="618"/>
    </row>
    <row r="436" spans="1:21">
      <c r="A436" s="482" t="s">
        <v>1310</v>
      </c>
      <c r="B436" s="483" t="s">
        <v>1311</v>
      </c>
      <c r="C436" s="513">
        <v>9000</v>
      </c>
      <c r="D436" s="472" t="s">
        <v>550</v>
      </c>
      <c r="E436" s="473">
        <v>0.02</v>
      </c>
      <c r="F436" s="476" t="s">
        <v>400</v>
      </c>
      <c r="G436" s="477">
        <f t="shared" si="14"/>
        <v>0.02</v>
      </c>
      <c r="H436" s="631" t="s">
        <v>339</v>
      </c>
      <c r="I436" s="508">
        <f t="shared" si="15"/>
        <v>0.31780000000000003</v>
      </c>
      <c r="J436" s="486">
        <v>42336</v>
      </c>
      <c r="K436" s="487">
        <v>55027</v>
      </c>
      <c r="L436" s="573"/>
      <c r="M436" s="574"/>
      <c r="R436" s="618"/>
      <c r="S436" s="618"/>
      <c r="T436" s="618"/>
      <c r="U436" s="618"/>
    </row>
    <row r="437" spans="1:21">
      <c r="A437" s="482" t="s">
        <v>1312</v>
      </c>
      <c r="B437" s="483" t="s">
        <v>1313</v>
      </c>
      <c r="C437" s="513">
        <v>9000</v>
      </c>
      <c r="D437" s="472" t="s">
        <v>550</v>
      </c>
      <c r="E437" s="473">
        <v>0.02</v>
      </c>
      <c r="F437" s="476" t="s">
        <v>400</v>
      </c>
      <c r="G437" s="477">
        <f t="shared" si="14"/>
        <v>0.02</v>
      </c>
      <c r="H437" s="631" t="s">
        <v>339</v>
      </c>
      <c r="I437" s="508">
        <f t="shared" si="15"/>
        <v>0.31780000000000003</v>
      </c>
      <c r="J437" s="486">
        <v>39751</v>
      </c>
      <c r="K437" s="487">
        <v>55720</v>
      </c>
      <c r="L437" s="573"/>
      <c r="M437" s="574"/>
      <c r="R437" s="618"/>
      <c r="S437" s="618"/>
      <c r="T437" s="618"/>
      <c r="U437" s="618"/>
    </row>
    <row r="438" spans="1:21">
      <c r="A438" s="482" t="s">
        <v>1314</v>
      </c>
      <c r="B438" s="483" t="s">
        <v>1315</v>
      </c>
      <c r="C438" s="514" t="s">
        <v>1014</v>
      </c>
      <c r="D438" s="472" t="s">
        <v>1015</v>
      </c>
      <c r="E438" s="473">
        <v>0.02</v>
      </c>
      <c r="F438" s="478" t="s">
        <v>401</v>
      </c>
      <c r="G438" s="477">
        <f t="shared" si="14"/>
        <v>0.02</v>
      </c>
      <c r="H438" s="631" t="s">
        <v>339</v>
      </c>
      <c r="I438" s="508">
        <f t="shared" si="15"/>
        <v>0.31780000000000003</v>
      </c>
      <c r="J438" s="486">
        <v>48335</v>
      </c>
      <c r="K438" s="487">
        <v>67439</v>
      </c>
      <c r="L438" s="573"/>
      <c r="M438" s="574"/>
      <c r="R438" s="618"/>
      <c r="S438" s="618"/>
      <c r="T438" s="618"/>
      <c r="U438" s="618"/>
    </row>
    <row r="439" spans="1:21">
      <c r="A439" s="482" t="s">
        <v>1316</v>
      </c>
      <c r="B439" s="483" t="s">
        <v>1317</v>
      </c>
      <c r="C439" s="513">
        <v>9000</v>
      </c>
      <c r="D439" s="472" t="s">
        <v>550</v>
      </c>
      <c r="E439" s="473">
        <v>0.02</v>
      </c>
      <c r="F439" s="476" t="s">
        <v>400</v>
      </c>
      <c r="G439" s="477">
        <f t="shared" si="14"/>
        <v>0.02</v>
      </c>
      <c r="H439" s="631" t="s">
        <v>339</v>
      </c>
      <c r="I439" s="508">
        <f t="shared" si="15"/>
        <v>0.31780000000000003</v>
      </c>
      <c r="J439" s="486">
        <v>42656</v>
      </c>
      <c r="K439" s="487">
        <v>55453</v>
      </c>
      <c r="L439" s="573"/>
      <c r="M439" s="574"/>
      <c r="R439" s="618"/>
      <c r="S439" s="618"/>
      <c r="T439" s="618"/>
      <c r="U439" s="618"/>
    </row>
    <row r="440" spans="1:21">
      <c r="A440" s="482" t="s">
        <v>1318</v>
      </c>
      <c r="B440" s="483" t="s">
        <v>1319</v>
      </c>
      <c r="C440" s="513">
        <v>9000</v>
      </c>
      <c r="D440" s="472" t="s">
        <v>550</v>
      </c>
      <c r="E440" s="473">
        <v>0.02</v>
      </c>
      <c r="F440" s="476" t="s">
        <v>400</v>
      </c>
      <c r="G440" s="477">
        <f t="shared" si="14"/>
        <v>0.02</v>
      </c>
      <c r="H440" s="631" t="s">
        <v>339</v>
      </c>
      <c r="I440" s="508">
        <f t="shared" si="15"/>
        <v>0.31780000000000003</v>
      </c>
      <c r="J440" s="486">
        <v>45856</v>
      </c>
      <c r="K440" s="487">
        <v>59612</v>
      </c>
      <c r="L440" s="573"/>
      <c r="M440" s="574"/>
      <c r="R440" s="618"/>
      <c r="S440" s="618"/>
      <c r="T440" s="618"/>
      <c r="U440" s="618"/>
    </row>
    <row r="441" spans="1:21">
      <c r="A441" s="482" t="s">
        <v>1320</v>
      </c>
      <c r="B441" s="483" t="s">
        <v>1321</v>
      </c>
      <c r="C441" s="513">
        <v>1800</v>
      </c>
      <c r="D441" s="472" t="s">
        <v>1322</v>
      </c>
      <c r="E441" s="473">
        <v>0.02</v>
      </c>
      <c r="F441" s="478" t="s">
        <v>401</v>
      </c>
      <c r="G441" s="477">
        <f t="shared" si="14"/>
        <v>0.02</v>
      </c>
      <c r="H441" s="631" t="s">
        <v>339</v>
      </c>
      <c r="I441" s="508">
        <f t="shared" si="15"/>
        <v>0.31780000000000003</v>
      </c>
      <c r="J441" s="486">
        <v>84897</v>
      </c>
      <c r="K441" s="487">
        <v>118856</v>
      </c>
      <c r="L441" s="573"/>
      <c r="M441" s="574"/>
      <c r="R441" s="618"/>
      <c r="S441" s="618"/>
      <c r="T441" s="618"/>
      <c r="U441" s="618"/>
    </row>
    <row r="442" spans="1:21">
      <c r="A442" s="482" t="s">
        <v>1323</v>
      </c>
      <c r="B442" s="483" t="s">
        <v>1324</v>
      </c>
      <c r="C442" s="513">
        <v>1800</v>
      </c>
      <c r="D442" s="472" t="s">
        <v>1322</v>
      </c>
      <c r="E442" s="473">
        <v>0.02</v>
      </c>
      <c r="F442" s="478" t="s">
        <v>401</v>
      </c>
      <c r="G442" s="477">
        <f t="shared" si="14"/>
        <v>0.02</v>
      </c>
      <c r="H442" s="631" t="s">
        <v>339</v>
      </c>
      <c r="I442" s="508">
        <f t="shared" si="15"/>
        <v>0.31780000000000003</v>
      </c>
      <c r="J442" s="486">
        <v>53643</v>
      </c>
      <c r="K442" s="487">
        <v>107512</v>
      </c>
      <c r="L442" s="573"/>
      <c r="M442" s="574"/>
      <c r="R442" s="618"/>
      <c r="S442" s="618"/>
      <c r="T442" s="618"/>
      <c r="U442" s="618"/>
    </row>
    <row r="443" spans="1:21">
      <c r="A443" s="482" t="s">
        <v>1325</v>
      </c>
      <c r="B443" s="483" t="s">
        <v>1326</v>
      </c>
      <c r="C443" s="513">
        <v>1800</v>
      </c>
      <c r="D443" s="472" t="s">
        <v>1322</v>
      </c>
      <c r="E443" s="473">
        <v>0.02</v>
      </c>
      <c r="F443" s="478" t="s">
        <v>401</v>
      </c>
      <c r="G443" s="477">
        <f t="shared" si="14"/>
        <v>0.02</v>
      </c>
      <c r="H443" s="631" t="s">
        <v>339</v>
      </c>
      <c r="I443" s="508">
        <f t="shared" si="15"/>
        <v>0.31780000000000003</v>
      </c>
      <c r="J443" s="486">
        <v>107925</v>
      </c>
      <c r="K443" s="487">
        <v>151116</v>
      </c>
      <c r="L443" s="573"/>
      <c r="M443" s="574"/>
      <c r="R443" s="618"/>
      <c r="S443" s="618"/>
      <c r="T443" s="618"/>
      <c r="U443" s="618"/>
    </row>
    <row r="444" spans="1:21">
      <c r="A444" s="482" t="s">
        <v>1327</v>
      </c>
      <c r="B444" s="483" t="s">
        <v>1328</v>
      </c>
      <c r="C444" s="513">
        <v>9000</v>
      </c>
      <c r="D444" s="472" t="s">
        <v>550</v>
      </c>
      <c r="E444" s="473">
        <v>0.02</v>
      </c>
      <c r="F444" s="476" t="s">
        <v>400</v>
      </c>
      <c r="G444" s="477">
        <f t="shared" si="14"/>
        <v>0.02</v>
      </c>
      <c r="H444" s="631" t="s">
        <v>339</v>
      </c>
      <c r="I444" s="508">
        <f t="shared" si="15"/>
        <v>0.31780000000000003</v>
      </c>
      <c r="J444" s="486">
        <v>114974</v>
      </c>
      <c r="K444" s="487">
        <v>166751</v>
      </c>
      <c r="L444" s="573"/>
      <c r="M444" s="574"/>
      <c r="R444" s="618"/>
      <c r="S444" s="618"/>
      <c r="T444" s="618"/>
      <c r="U444" s="618"/>
    </row>
    <row r="445" spans="1:21">
      <c r="A445" s="482" t="s">
        <v>1329</v>
      </c>
      <c r="B445" s="483" t="s">
        <v>1330</v>
      </c>
      <c r="C445" s="513">
        <v>9000</v>
      </c>
      <c r="D445" s="472" t="s">
        <v>550</v>
      </c>
      <c r="E445" s="473">
        <v>0.02</v>
      </c>
      <c r="F445" s="476" t="s">
        <v>400</v>
      </c>
      <c r="G445" s="477">
        <f t="shared" si="14"/>
        <v>0.02</v>
      </c>
      <c r="H445" s="631" t="s">
        <v>339</v>
      </c>
      <c r="I445" s="508">
        <f t="shared" si="15"/>
        <v>0.31780000000000003</v>
      </c>
      <c r="J445" s="486">
        <v>87880</v>
      </c>
      <c r="K445" s="487">
        <v>128311</v>
      </c>
      <c r="L445" s="573"/>
      <c r="M445" s="574"/>
      <c r="R445" s="618"/>
      <c r="S445" s="618"/>
      <c r="T445" s="618"/>
      <c r="U445" s="618"/>
    </row>
    <row r="446" spans="1:21">
      <c r="A446" s="482" t="s">
        <v>1331</v>
      </c>
      <c r="B446" s="483" t="s">
        <v>1332</v>
      </c>
      <c r="C446" s="513">
        <v>9000</v>
      </c>
      <c r="D446" s="472" t="s">
        <v>550</v>
      </c>
      <c r="E446" s="473">
        <v>0.02</v>
      </c>
      <c r="F446" s="476" t="s">
        <v>400</v>
      </c>
      <c r="G446" s="477">
        <f t="shared" si="14"/>
        <v>0.02</v>
      </c>
      <c r="H446" s="631" t="s">
        <v>339</v>
      </c>
      <c r="I446" s="508">
        <f t="shared" si="15"/>
        <v>0.31780000000000003</v>
      </c>
      <c r="J446" s="486">
        <v>114974</v>
      </c>
      <c r="K446" s="487">
        <v>166751</v>
      </c>
      <c r="L446" s="573"/>
      <c r="M446" s="574"/>
      <c r="R446" s="618"/>
      <c r="S446" s="618"/>
      <c r="T446" s="618"/>
      <c r="U446" s="618"/>
    </row>
    <row r="447" spans="1:21">
      <c r="A447" s="482" t="s">
        <v>1333</v>
      </c>
      <c r="B447" s="483" t="s">
        <v>1334</v>
      </c>
      <c r="C447" s="513">
        <v>9002</v>
      </c>
      <c r="D447" s="472" t="s">
        <v>433</v>
      </c>
      <c r="E447" s="473">
        <v>0.02</v>
      </c>
      <c r="F447" s="476" t="s">
        <v>400</v>
      </c>
      <c r="G447" s="477">
        <f t="shared" si="14"/>
        <v>0.02</v>
      </c>
      <c r="H447" s="631" t="s">
        <v>339</v>
      </c>
      <c r="I447" s="508">
        <f t="shared" si="15"/>
        <v>0.31780000000000003</v>
      </c>
      <c r="J447" s="486">
        <v>99257</v>
      </c>
      <c r="K447" s="487">
        <v>134475</v>
      </c>
      <c r="L447" s="573"/>
      <c r="M447" s="574"/>
      <c r="R447" s="618"/>
      <c r="S447" s="618"/>
      <c r="T447" s="618"/>
      <c r="U447" s="618"/>
    </row>
    <row r="448" spans="1:21">
      <c r="A448" s="482" t="s">
        <v>1335</v>
      </c>
      <c r="B448" s="483" t="s">
        <v>1336</v>
      </c>
      <c r="C448" s="513">
        <v>9002</v>
      </c>
      <c r="D448" s="472" t="s">
        <v>433</v>
      </c>
      <c r="E448" s="473">
        <v>0.02</v>
      </c>
      <c r="F448" s="476" t="s">
        <v>400</v>
      </c>
      <c r="G448" s="477">
        <f t="shared" si="14"/>
        <v>0.02</v>
      </c>
      <c r="H448" s="631" t="s">
        <v>339</v>
      </c>
      <c r="I448" s="508">
        <f t="shared" si="15"/>
        <v>0.31780000000000003</v>
      </c>
      <c r="J448" s="486">
        <v>53906</v>
      </c>
      <c r="K448" s="487">
        <v>108038</v>
      </c>
      <c r="L448" s="573"/>
      <c r="M448" s="574"/>
      <c r="R448" s="618"/>
      <c r="S448" s="618"/>
      <c r="T448" s="618"/>
      <c r="U448" s="618"/>
    </row>
    <row r="449" spans="1:21">
      <c r="A449" s="482" t="s">
        <v>1337</v>
      </c>
      <c r="B449" s="483" t="s">
        <v>1338</v>
      </c>
      <c r="C449" s="513">
        <v>9002</v>
      </c>
      <c r="D449" s="472" t="s">
        <v>433</v>
      </c>
      <c r="E449" s="473">
        <v>0.02</v>
      </c>
      <c r="F449" s="476" t="s">
        <v>400</v>
      </c>
      <c r="G449" s="477">
        <f t="shared" si="14"/>
        <v>0.02</v>
      </c>
      <c r="H449" s="631" t="s">
        <v>339</v>
      </c>
      <c r="I449" s="508">
        <f t="shared" si="15"/>
        <v>0.31780000000000003</v>
      </c>
      <c r="J449" s="486">
        <v>108454</v>
      </c>
      <c r="K449" s="487">
        <v>151857</v>
      </c>
      <c r="L449" s="573"/>
      <c r="M449" s="574"/>
      <c r="R449" s="618"/>
      <c r="S449" s="618"/>
      <c r="T449" s="618"/>
      <c r="U449" s="618"/>
    </row>
    <row r="450" spans="1:21">
      <c r="A450" s="482" t="s">
        <v>1339</v>
      </c>
      <c r="B450" s="483" t="s">
        <v>1340</v>
      </c>
      <c r="C450" s="513">
        <v>9003</v>
      </c>
      <c r="D450" s="472" t="s">
        <v>948</v>
      </c>
      <c r="E450" s="473">
        <v>0.02</v>
      </c>
      <c r="F450" s="476" t="s">
        <v>400</v>
      </c>
      <c r="G450" s="477">
        <f t="shared" si="14"/>
        <v>0.02</v>
      </c>
      <c r="H450" s="631" t="s">
        <v>339</v>
      </c>
      <c r="I450" s="508">
        <f t="shared" si="15"/>
        <v>0.31780000000000003</v>
      </c>
      <c r="J450" s="486">
        <v>81482</v>
      </c>
      <c r="K450" s="487">
        <v>106544</v>
      </c>
      <c r="L450" s="573"/>
      <c r="M450" s="574"/>
      <c r="R450" s="618"/>
      <c r="S450" s="618"/>
      <c r="T450" s="618"/>
      <c r="U450" s="618"/>
    </row>
    <row r="451" spans="1:21">
      <c r="A451" s="482" t="s">
        <v>1341</v>
      </c>
      <c r="B451" s="483" t="s">
        <v>1342</v>
      </c>
      <c r="C451" s="513">
        <v>9002</v>
      </c>
      <c r="D451" s="472" t="s">
        <v>433</v>
      </c>
      <c r="E451" s="473">
        <v>0.02</v>
      </c>
      <c r="F451" s="476" t="s">
        <v>400</v>
      </c>
      <c r="G451" s="477">
        <f t="shared" ref="G451:G514" si="16">_xlfn.XLOOKUP(F451,$N$3:$N$18,$O$3:$O$18,"not found",0,1)</f>
        <v>0.02</v>
      </c>
      <c r="H451" s="631" t="s">
        <v>339</v>
      </c>
      <c r="I451" s="508">
        <f t="shared" ref="I451:I514" si="17">VLOOKUP(H451,Fringe.Rates,2,FALSE)</f>
        <v>0.31780000000000003</v>
      </c>
      <c r="J451" s="486">
        <v>85313</v>
      </c>
      <c r="K451" s="487">
        <v>119438</v>
      </c>
      <c r="L451" s="573"/>
      <c r="M451" s="574"/>
      <c r="R451" s="618"/>
      <c r="S451" s="618"/>
      <c r="T451" s="618"/>
      <c r="U451" s="618"/>
    </row>
    <row r="452" spans="1:21">
      <c r="A452" s="482" t="s">
        <v>1343</v>
      </c>
      <c r="B452" s="483" t="s">
        <v>1344</v>
      </c>
      <c r="C452" s="513">
        <v>9030</v>
      </c>
      <c r="D452" s="472" t="s">
        <v>416</v>
      </c>
      <c r="E452" s="473">
        <v>0.02</v>
      </c>
      <c r="F452" s="476" t="s">
        <v>400</v>
      </c>
      <c r="G452" s="477">
        <f t="shared" si="16"/>
        <v>0.02</v>
      </c>
      <c r="H452" s="631" t="s">
        <v>339</v>
      </c>
      <c r="I452" s="508">
        <f t="shared" si="17"/>
        <v>0.31780000000000003</v>
      </c>
      <c r="J452" s="486">
        <v>82802</v>
      </c>
      <c r="K452" s="487">
        <v>124757</v>
      </c>
      <c r="L452" s="573"/>
      <c r="M452" s="574"/>
      <c r="R452" s="618"/>
      <c r="S452" s="618"/>
      <c r="T452" s="618"/>
      <c r="U452" s="618"/>
    </row>
    <row r="453" spans="1:21">
      <c r="A453" s="482" t="s">
        <v>1345</v>
      </c>
      <c r="B453" s="483" t="s">
        <v>1346</v>
      </c>
      <c r="C453" s="513">
        <v>1850</v>
      </c>
      <c r="D453" s="472" t="s">
        <v>1347</v>
      </c>
      <c r="E453" s="473">
        <v>0.02</v>
      </c>
      <c r="F453" s="478" t="s">
        <v>401</v>
      </c>
      <c r="G453" s="477">
        <f t="shared" si="16"/>
        <v>0.02</v>
      </c>
      <c r="H453" s="631" t="s">
        <v>339</v>
      </c>
      <c r="I453" s="508">
        <f t="shared" si="17"/>
        <v>0.31780000000000003</v>
      </c>
      <c r="J453" s="486">
        <v>58038</v>
      </c>
      <c r="K453" s="487">
        <v>78336</v>
      </c>
      <c r="L453" s="573"/>
      <c r="M453" s="574"/>
      <c r="R453" s="618"/>
      <c r="S453" s="618"/>
      <c r="T453" s="618"/>
      <c r="U453" s="618"/>
    </row>
    <row r="454" spans="1:21">
      <c r="A454" s="482" t="s">
        <v>1348</v>
      </c>
      <c r="B454" s="483" t="s">
        <v>1349</v>
      </c>
      <c r="C454" s="513">
        <v>1220</v>
      </c>
      <c r="D454" s="472" t="s">
        <v>1350</v>
      </c>
      <c r="E454" s="473">
        <v>0.02</v>
      </c>
      <c r="F454" s="478" t="s">
        <v>401</v>
      </c>
      <c r="G454" s="477">
        <f t="shared" si="16"/>
        <v>0.02</v>
      </c>
      <c r="H454" s="631" t="s">
        <v>339</v>
      </c>
      <c r="I454" s="508">
        <f t="shared" si="17"/>
        <v>0.31780000000000003</v>
      </c>
      <c r="J454" s="486">
        <v>46391</v>
      </c>
      <c r="K454" s="487">
        <v>57231</v>
      </c>
      <c r="L454" s="573"/>
      <c r="M454" s="574"/>
      <c r="R454" s="618"/>
      <c r="S454" s="618"/>
      <c r="T454" s="618"/>
      <c r="U454" s="618"/>
    </row>
    <row r="455" spans="1:21">
      <c r="A455" s="471" t="s">
        <v>1351</v>
      </c>
      <c r="B455" s="483" t="s">
        <v>1352</v>
      </c>
      <c r="C455" s="513">
        <v>1140</v>
      </c>
      <c r="D455" s="472" t="s">
        <v>925</v>
      </c>
      <c r="E455" s="473">
        <v>0.02</v>
      </c>
      <c r="F455" s="478" t="s">
        <v>401</v>
      </c>
      <c r="G455" s="477">
        <f t="shared" si="16"/>
        <v>0.02</v>
      </c>
      <c r="H455" s="631" t="s">
        <v>339</v>
      </c>
      <c r="I455" s="508">
        <f t="shared" si="17"/>
        <v>0.31780000000000003</v>
      </c>
      <c r="J455" s="486">
        <v>35670</v>
      </c>
      <c r="K455" s="487">
        <v>39867</v>
      </c>
      <c r="L455" s="573"/>
      <c r="M455" s="574"/>
      <c r="R455" s="618"/>
      <c r="S455" s="618"/>
      <c r="T455" s="618"/>
      <c r="U455" s="618"/>
    </row>
    <row r="456" spans="1:21">
      <c r="A456" s="471" t="s">
        <v>1353</v>
      </c>
      <c r="B456" s="483" t="s">
        <v>1354</v>
      </c>
      <c r="C456" s="513">
        <v>1140</v>
      </c>
      <c r="D456" s="472" t="s">
        <v>925</v>
      </c>
      <c r="E456" s="474">
        <v>0.02</v>
      </c>
      <c r="F456" s="478" t="s">
        <v>401</v>
      </c>
      <c r="G456" s="477">
        <f t="shared" si="16"/>
        <v>0.02</v>
      </c>
      <c r="H456" s="631" t="s">
        <v>339</v>
      </c>
      <c r="I456" s="508">
        <f t="shared" si="17"/>
        <v>0.31780000000000003</v>
      </c>
      <c r="J456" s="486">
        <v>32620</v>
      </c>
      <c r="K456" s="487">
        <v>32641</v>
      </c>
      <c r="L456" s="573"/>
      <c r="M456" s="574"/>
      <c r="R456" s="618"/>
      <c r="S456" s="618"/>
      <c r="T456" s="618"/>
      <c r="U456" s="618"/>
    </row>
    <row r="457" spans="1:21">
      <c r="A457" s="471" t="s">
        <v>1355</v>
      </c>
      <c r="B457" s="483" t="s">
        <v>1356</v>
      </c>
      <c r="C457" s="513">
        <v>1140</v>
      </c>
      <c r="D457" s="472" t="s">
        <v>925</v>
      </c>
      <c r="E457" s="474">
        <v>0.02</v>
      </c>
      <c r="F457" s="478" t="s">
        <v>401</v>
      </c>
      <c r="G457" s="477">
        <f t="shared" si="16"/>
        <v>0.02</v>
      </c>
      <c r="H457" s="631" t="s">
        <v>339</v>
      </c>
      <c r="I457" s="508">
        <f t="shared" si="17"/>
        <v>0.31780000000000003</v>
      </c>
      <c r="J457" s="486">
        <v>32620</v>
      </c>
      <c r="K457" s="487">
        <v>36603</v>
      </c>
      <c r="L457" s="573"/>
      <c r="M457" s="574"/>
      <c r="R457" s="618"/>
      <c r="S457" s="618"/>
      <c r="T457" s="618"/>
      <c r="U457" s="618"/>
    </row>
    <row r="458" spans="1:21">
      <c r="A458" s="482" t="s">
        <v>1357</v>
      </c>
      <c r="B458" s="483" t="s">
        <v>1358</v>
      </c>
      <c r="C458" s="513">
        <v>9000</v>
      </c>
      <c r="D458" s="472" t="s">
        <v>550</v>
      </c>
      <c r="E458" s="473">
        <v>0.02</v>
      </c>
      <c r="F458" s="476" t="s">
        <v>400</v>
      </c>
      <c r="G458" s="477">
        <f t="shared" si="16"/>
        <v>0.02</v>
      </c>
      <c r="H458" s="631" t="s">
        <v>339</v>
      </c>
      <c r="I458" s="508">
        <f t="shared" si="17"/>
        <v>0.31780000000000003</v>
      </c>
      <c r="J458" s="486">
        <v>40566</v>
      </c>
      <c r="K458" s="487">
        <v>41616</v>
      </c>
      <c r="L458" s="573"/>
      <c r="M458" s="574"/>
      <c r="R458" s="618"/>
      <c r="S458" s="618"/>
      <c r="T458" s="618"/>
      <c r="U458" s="618"/>
    </row>
    <row r="459" spans="1:21">
      <c r="A459" s="471" t="s">
        <v>1359</v>
      </c>
      <c r="B459" s="483" t="s">
        <v>1360</v>
      </c>
      <c r="C459" s="513">
        <v>9000</v>
      </c>
      <c r="D459" s="472" t="s">
        <v>550</v>
      </c>
      <c r="E459" s="473">
        <v>0.02</v>
      </c>
      <c r="F459" s="476" t="s">
        <v>400</v>
      </c>
      <c r="G459" s="477">
        <f t="shared" si="16"/>
        <v>0.02</v>
      </c>
      <c r="H459" s="631" t="s">
        <v>339</v>
      </c>
      <c r="I459" s="508">
        <f t="shared" si="17"/>
        <v>0.31780000000000003</v>
      </c>
      <c r="J459" s="486">
        <v>37536</v>
      </c>
      <c r="K459" s="487">
        <v>47560</v>
      </c>
      <c r="L459" s="573"/>
      <c r="M459" s="574"/>
      <c r="R459" s="618"/>
      <c r="S459" s="618"/>
      <c r="T459" s="618"/>
      <c r="U459" s="618"/>
    </row>
    <row r="460" spans="1:21">
      <c r="A460" s="482" t="s">
        <v>1361</v>
      </c>
      <c r="B460" s="483" t="s">
        <v>1362</v>
      </c>
      <c r="C460" s="514" t="s">
        <v>1014</v>
      </c>
      <c r="D460" s="472" t="s">
        <v>1015</v>
      </c>
      <c r="E460" s="473">
        <v>0.02</v>
      </c>
      <c r="F460" s="478" t="s">
        <v>401</v>
      </c>
      <c r="G460" s="477">
        <f t="shared" si="16"/>
        <v>0.02</v>
      </c>
      <c r="H460" s="631" t="s">
        <v>339</v>
      </c>
      <c r="I460" s="508">
        <f t="shared" si="17"/>
        <v>0.31780000000000003</v>
      </c>
      <c r="J460" s="486">
        <v>48561</v>
      </c>
      <c r="K460" s="487">
        <v>50722</v>
      </c>
      <c r="L460" s="573"/>
      <c r="M460" s="574"/>
      <c r="R460" s="618"/>
      <c r="S460" s="618"/>
      <c r="T460" s="618"/>
      <c r="U460" s="618"/>
    </row>
    <row r="461" spans="1:21">
      <c r="A461" s="482" t="s">
        <v>1363</v>
      </c>
      <c r="B461" s="483" t="s">
        <v>1364</v>
      </c>
      <c r="C461" s="513">
        <v>9000</v>
      </c>
      <c r="D461" s="472" t="s">
        <v>550</v>
      </c>
      <c r="E461" s="473">
        <v>0.02</v>
      </c>
      <c r="F461" s="476" t="s">
        <v>400</v>
      </c>
      <c r="G461" s="477">
        <f t="shared" si="16"/>
        <v>0.02</v>
      </c>
      <c r="H461" s="631" t="s">
        <v>339</v>
      </c>
      <c r="I461" s="508">
        <f t="shared" si="17"/>
        <v>0.31780000000000003</v>
      </c>
      <c r="J461" s="486">
        <v>49891</v>
      </c>
      <c r="K461" s="487">
        <v>60384</v>
      </c>
      <c r="L461" s="573"/>
      <c r="M461" s="574"/>
      <c r="R461" s="618"/>
      <c r="S461" s="618"/>
      <c r="T461" s="618"/>
      <c r="U461" s="618"/>
    </row>
    <row r="462" spans="1:21">
      <c r="A462" s="482" t="s">
        <v>1365</v>
      </c>
      <c r="B462" s="483" t="s">
        <v>1366</v>
      </c>
      <c r="C462" s="513">
        <v>9000</v>
      </c>
      <c r="D462" s="472" t="s">
        <v>550</v>
      </c>
      <c r="E462" s="473">
        <v>0.02</v>
      </c>
      <c r="F462" s="476" t="s">
        <v>400</v>
      </c>
      <c r="G462" s="477">
        <f t="shared" si="16"/>
        <v>0.02</v>
      </c>
      <c r="H462" s="631" t="s">
        <v>339</v>
      </c>
      <c r="I462" s="508">
        <f t="shared" si="17"/>
        <v>0.31780000000000003</v>
      </c>
      <c r="J462" s="486">
        <v>70874</v>
      </c>
      <c r="K462" s="487">
        <v>73555</v>
      </c>
      <c r="L462" s="573"/>
      <c r="M462" s="574"/>
      <c r="R462" s="618"/>
      <c r="S462" s="618"/>
      <c r="T462" s="618"/>
      <c r="U462" s="618"/>
    </row>
    <row r="463" spans="1:21">
      <c r="A463" s="471" t="s">
        <v>1367</v>
      </c>
      <c r="B463" s="483" t="s">
        <v>1368</v>
      </c>
      <c r="C463" s="513">
        <v>1080</v>
      </c>
      <c r="D463" s="472" t="s">
        <v>1234</v>
      </c>
      <c r="E463" s="473">
        <v>0.02</v>
      </c>
      <c r="F463" s="478" t="s">
        <v>401</v>
      </c>
      <c r="G463" s="477">
        <f t="shared" si="16"/>
        <v>0.02</v>
      </c>
      <c r="H463" s="631" t="s">
        <v>339</v>
      </c>
      <c r="I463" s="508">
        <f t="shared" si="17"/>
        <v>0.31780000000000003</v>
      </c>
      <c r="J463" s="486">
        <v>33807</v>
      </c>
      <c r="K463" s="487">
        <v>37886</v>
      </c>
      <c r="L463" s="573"/>
      <c r="M463" s="574"/>
      <c r="R463" s="618"/>
      <c r="S463" s="618"/>
      <c r="T463" s="618"/>
      <c r="U463" s="618"/>
    </row>
    <row r="464" spans="1:21">
      <c r="A464" s="482" t="s">
        <v>1369</v>
      </c>
      <c r="B464" s="483" t="s">
        <v>1370</v>
      </c>
      <c r="C464" s="513">
        <v>9001</v>
      </c>
      <c r="D464" s="472" t="s">
        <v>661</v>
      </c>
      <c r="E464" s="473">
        <v>0.02</v>
      </c>
      <c r="F464" s="476" t="s">
        <v>400</v>
      </c>
      <c r="G464" s="477">
        <f t="shared" si="16"/>
        <v>0.02</v>
      </c>
      <c r="H464" s="631" t="s">
        <v>339</v>
      </c>
      <c r="I464" s="508">
        <f t="shared" si="17"/>
        <v>0.31780000000000003</v>
      </c>
      <c r="J464" s="486">
        <v>48447</v>
      </c>
      <c r="K464" s="487">
        <v>56067</v>
      </c>
      <c r="L464" s="573"/>
      <c r="M464" s="574"/>
      <c r="R464" s="618"/>
      <c r="S464" s="618"/>
      <c r="T464" s="618"/>
      <c r="U464" s="618"/>
    </row>
    <row r="465" spans="1:21">
      <c r="A465" s="471" t="s">
        <v>1371</v>
      </c>
      <c r="B465" s="483" t="s">
        <v>1372</v>
      </c>
      <c r="C465" s="513">
        <v>8240</v>
      </c>
      <c r="D465" s="472" t="s">
        <v>1373</v>
      </c>
      <c r="E465" s="473">
        <v>0.02</v>
      </c>
      <c r="F465" s="478" t="s">
        <v>401</v>
      </c>
      <c r="G465" s="477">
        <f t="shared" si="16"/>
        <v>0.02</v>
      </c>
      <c r="H465" s="631" t="s">
        <v>339</v>
      </c>
      <c r="I465" s="508">
        <f t="shared" si="17"/>
        <v>0.31780000000000003</v>
      </c>
      <c r="J465" s="486">
        <v>34458</v>
      </c>
      <c r="K465" s="487">
        <v>40686</v>
      </c>
      <c r="L465" s="573"/>
      <c r="M465" s="574"/>
      <c r="R465" s="618"/>
      <c r="S465" s="618"/>
      <c r="T465" s="618"/>
      <c r="U465" s="618"/>
    </row>
    <row r="466" spans="1:21">
      <c r="A466" s="482" t="s">
        <v>1374</v>
      </c>
      <c r="B466" s="483" t="s">
        <v>1375</v>
      </c>
      <c r="C466" s="513">
        <v>9000</v>
      </c>
      <c r="D466" s="472" t="s">
        <v>550</v>
      </c>
      <c r="E466" s="473">
        <v>0.02</v>
      </c>
      <c r="F466" s="476" t="s">
        <v>400</v>
      </c>
      <c r="G466" s="477">
        <f t="shared" si="16"/>
        <v>0.02</v>
      </c>
      <c r="H466" s="631" t="s">
        <v>339</v>
      </c>
      <c r="I466" s="508">
        <f t="shared" si="17"/>
        <v>0.31780000000000003</v>
      </c>
      <c r="J466" s="486">
        <v>45928</v>
      </c>
      <c r="K466" s="487">
        <v>52314</v>
      </c>
      <c r="L466" s="573"/>
      <c r="M466" s="574"/>
      <c r="R466" s="618"/>
      <c r="S466" s="618"/>
      <c r="T466" s="618"/>
      <c r="U466" s="618"/>
    </row>
    <row r="467" spans="1:21">
      <c r="A467" s="482" t="s">
        <v>1376</v>
      </c>
      <c r="B467" s="483" t="s">
        <v>1377</v>
      </c>
      <c r="C467" s="513">
        <v>9001</v>
      </c>
      <c r="D467" s="472" t="s">
        <v>661</v>
      </c>
      <c r="E467" s="473">
        <v>0.02</v>
      </c>
      <c r="F467" s="476" t="s">
        <v>400</v>
      </c>
      <c r="G467" s="477">
        <f t="shared" si="16"/>
        <v>0.02</v>
      </c>
      <c r="H467" s="631" t="s">
        <v>339</v>
      </c>
      <c r="I467" s="508">
        <f t="shared" si="17"/>
        <v>0.31780000000000003</v>
      </c>
      <c r="J467" s="486">
        <v>38819</v>
      </c>
      <c r="K467" s="487">
        <v>39867</v>
      </c>
      <c r="L467" s="573"/>
      <c r="M467" s="574"/>
      <c r="R467" s="618"/>
      <c r="S467" s="618"/>
      <c r="T467" s="618"/>
      <c r="U467" s="618"/>
    </row>
    <row r="468" spans="1:21">
      <c r="A468" s="482" t="s">
        <v>1378</v>
      </c>
      <c r="B468" s="483" t="s">
        <v>1379</v>
      </c>
      <c r="C468" s="513">
        <v>9000</v>
      </c>
      <c r="D468" s="472" t="s">
        <v>550</v>
      </c>
      <c r="E468" s="473">
        <v>0.02</v>
      </c>
      <c r="F468" s="476" t="s">
        <v>400</v>
      </c>
      <c r="G468" s="477">
        <f t="shared" si="16"/>
        <v>0.02</v>
      </c>
      <c r="H468" s="631" t="s">
        <v>339</v>
      </c>
      <c r="I468" s="508">
        <f t="shared" si="17"/>
        <v>0.31780000000000003</v>
      </c>
      <c r="J468" s="486">
        <v>56538</v>
      </c>
      <c r="K468" s="487">
        <v>69008</v>
      </c>
      <c r="L468" s="573"/>
      <c r="M468" s="574"/>
      <c r="R468" s="618"/>
      <c r="S468" s="618"/>
      <c r="T468" s="618"/>
      <c r="U468" s="618"/>
    </row>
    <row r="469" spans="1:21">
      <c r="A469" s="471" t="s">
        <v>1380</v>
      </c>
      <c r="B469" s="483" t="s">
        <v>1381</v>
      </c>
      <c r="C469" s="513">
        <v>9001</v>
      </c>
      <c r="D469" s="472" t="s">
        <v>661</v>
      </c>
      <c r="E469" s="473">
        <v>0.02</v>
      </c>
      <c r="F469" s="476" t="s">
        <v>400</v>
      </c>
      <c r="G469" s="477">
        <f t="shared" si="16"/>
        <v>0.02</v>
      </c>
      <c r="H469" s="631" t="s">
        <v>339</v>
      </c>
      <c r="I469" s="508">
        <f t="shared" si="17"/>
        <v>0.31780000000000003</v>
      </c>
      <c r="J469" s="486">
        <v>37302</v>
      </c>
      <c r="K469" s="487">
        <v>40566</v>
      </c>
      <c r="L469" s="573"/>
      <c r="M469" s="574"/>
      <c r="R469" s="618"/>
      <c r="S469" s="618"/>
      <c r="T469" s="618"/>
      <c r="U469" s="618"/>
    </row>
    <row r="470" spans="1:21">
      <c r="A470" s="482" t="s">
        <v>1382</v>
      </c>
      <c r="B470" s="483" t="s">
        <v>1383</v>
      </c>
      <c r="C470" s="513">
        <v>9000</v>
      </c>
      <c r="D470" s="472" t="s">
        <v>550</v>
      </c>
      <c r="E470" s="473">
        <v>0.02</v>
      </c>
      <c r="F470" s="476" t="s">
        <v>400</v>
      </c>
      <c r="G470" s="477">
        <f t="shared" si="16"/>
        <v>0.02</v>
      </c>
      <c r="H470" s="631" t="s">
        <v>339</v>
      </c>
      <c r="I470" s="508">
        <f t="shared" si="17"/>
        <v>0.31780000000000003</v>
      </c>
      <c r="J470" s="486">
        <v>44180</v>
      </c>
      <c r="K470" s="487">
        <v>47560</v>
      </c>
      <c r="L470" s="573"/>
      <c r="M470" s="574"/>
      <c r="R470" s="618"/>
      <c r="S470" s="618"/>
      <c r="T470" s="618"/>
      <c r="U470" s="618"/>
    </row>
    <row r="471" spans="1:21">
      <c r="A471" s="471" t="s">
        <v>1384</v>
      </c>
      <c r="B471" s="483" t="s">
        <v>1385</v>
      </c>
      <c r="C471" s="513">
        <v>9001</v>
      </c>
      <c r="D471" s="472" t="s">
        <v>661</v>
      </c>
      <c r="E471" s="473">
        <v>0.02</v>
      </c>
      <c r="F471" s="476" t="s">
        <v>400</v>
      </c>
      <c r="G471" s="477">
        <f t="shared" si="16"/>
        <v>0.02</v>
      </c>
      <c r="H471" s="631" t="s">
        <v>339</v>
      </c>
      <c r="I471" s="508">
        <f t="shared" si="17"/>
        <v>0.31780000000000003</v>
      </c>
      <c r="J471" s="486">
        <v>36720</v>
      </c>
      <c r="K471" s="487">
        <v>38469</v>
      </c>
      <c r="L471" s="573"/>
      <c r="M471" s="574"/>
      <c r="R471" s="618"/>
      <c r="S471" s="618"/>
      <c r="T471" s="618"/>
      <c r="U471" s="618"/>
    </row>
    <row r="472" spans="1:21">
      <c r="A472" s="471" t="s">
        <v>1386</v>
      </c>
      <c r="B472" s="483" t="s">
        <v>1387</v>
      </c>
      <c r="C472" s="513">
        <v>9000</v>
      </c>
      <c r="D472" s="472" t="s">
        <v>550</v>
      </c>
      <c r="E472" s="473">
        <v>0.02</v>
      </c>
      <c r="F472" s="476" t="s">
        <v>400</v>
      </c>
      <c r="G472" s="477">
        <f t="shared" si="16"/>
        <v>0.02</v>
      </c>
      <c r="H472" s="631" t="s">
        <v>339</v>
      </c>
      <c r="I472" s="508">
        <f t="shared" si="17"/>
        <v>0.31780000000000003</v>
      </c>
      <c r="J472" s="486">
        <v>35088</v>
      </c>
      <c r="K472" s="487">
        <v>45461</v>
      </c>
      <c r="L472" s="573"/>
      <c r="M472" s="574"/>
      <c r="R472" s="618"/>
      <c r="S472" s="618"/>
      <c r="T472" s="618"/>
      <c r="U472" s="618"/>
    </row>
    <row r="473" spans="1:21">
      <c r="A473" s="482" t="s">
        <v>1388</v>
      </c>
      <c r="B473" s="483" t="s">
        <v>1389</v>
      </c>
      <c r="C473" s="513">
        <v>7650</v>
      </c>
      <c r="D473" s="472" t="s">
        <v>1224</v>
      </c>
      <c r="E473" s="473">
        <v>0.02</v>
      </c>
      <c r="F473" s="478" t="s">
        <v>401</v>
      </c>
      <c r="G473" s="477">
        <f t="shared" si="16"/>
        <v>0.02</v>
      </c>
      <c r="H473" s="631" t="s">
        <v>339</v>
      </c>
      <c r="I473" s="508">
        <f t="shared" si="17"/>
        <v>0.31780000000000003</v>
      </c>
      <c r="J473" s="486">
        <v>42075</v>
      </c>
      <c r="K473" s="487">
        <v>60083</v>
      </c>
      <c r="L473" s="573"/>
      <c r="M473" s="574"/>
      <c r="R473" s="618"/>
      <c r="S473" s="618"/>
      <c r="T473" s="618"/>
      <c r="U473" s="618"/>
    </row>
    <row r="474" spans="1:21">
      <c r="A474" s="471" t="s">
        <v>1390</v>
      </c>
      <c r="B474" s="483" t="s">
        <v>1391</v>
      </c>
      <c r="C474" s="513">
        <v>7100</v>
      </c>
      <c r="D474" s="472" t="s">
        <v>1142</v>
      </c>
      <c r="E474" s="474">
        <v>0.02</v>
      </c>
      <c r="F474" s="478" t="s">
        <v>401</v>
      </c>
      <c r="G474" s="477">
        <f t="shared" si="16"/>
        <v>0.02</v>
      </c>
      <c r="H474" s="631" t="s">
        <v>339</v>
      </c>
      <c r="I474" s="508">
        <f t="shared" si="17"/>
        <v>0.31780000000000003</v>
      </c>
      <c r="J474" s="486">
        <v>32620</v>
      </c>
      <c r="K474" s="487">
        <v>37535</v>
      </c>
      <c r="L474" s="573"/>
      <c r="M474" s="574"/>
      <c r="R474" s="618"/>
      <c r="S474" s="618"/>
      <c r="T474" s="618"/>
      <c r="U474" s="618"/>
    </row>
    <row r="475" spans="1:21">
      <c r="A475" s="482" t="s">
        <v>1392</v>
      </c>
      <c r="B475" s="483" t="s">
        <v>1393</v>
      </c>
      <c r="C475" s="513">
        <v>9000</v>
      </c>
      <c r="D475" s="472" t="s">
        <v>550</v>
      </c>
      <c r="E475" s="473">
        <v>0.02</v>
      </c>
      <c r="F475" s="476" t="s">
        <v>400</v>
      </c>
      <c r="G475" s="477">
        <f t="shared" si="16"/>
        <v>0.02</v>
      </c>
      <c r="H475" s="631" t="s">
        <v>339</v>
      </c>
      <c r="I475" s="508">
        <f t="shared" si="17"/>
        <v>0.31780000000000003</v>
      </c>
      <c r="J475" s="486">
        <v>67726</v>
      </c>
      <c r="K475" s="487">
        <v>69940</v>
      </c>
      <c r="L475" s="573"/>
      <c r="M475" s="574"/>
      <c r="R475" s="618"/>
      <c r="S475" s="618"/>
      <c r="T475" s="618"/>
      <c r="U475" s="618"/>
    </row>
    <row r="476" spans="1:21">
      <c r="A476" s="482" t="s">
        <v>1394</v>
      </c>
      <c r="B476" s="483" t="s">
        <v>1395</v>
      </c>
      <c r="C476" s="513">
        <v>9000</v>
      </c>
      <c r="D476" s="472" t="s">
        <v>550</v>
      </c>
      <c r="E476" s="473">
        <v>0.02</v>
      </c>
      <c r="F476" s="476" t="s">
        <v>400</v>
      </c>
      <c r="G476" s="477">
        <f t="shared" si="16"/>
        <v>0.02</v>
      </c>
      <c r="H476" s="631" t="s">
        <v>339</v>
      </c>
      <c r="I476" s="508">
        <f t="shared" si="17"/>
        <v>0.31780000000000003</v>
      </c>
      <c r="J476" s="486">
        <v>70874</v>
      </c>
      <c r="K476" s="487">
        <v>73555</v>
      </c>
      <c r="L476" s="573"/>
      <c r="M476" s="574"/>
      <c r="R476" s="618"/>
      <c r="S476" s="618"/>
      <c r="T476" s="618"/>
      <c r="U476" s="618"/>
    </row>
    <row r="477" spans="1:21">
      <c r="A477" s="482" t="s">
        <v>1396</v>
      </c>
      <c r="B477" s="483" t="s">
        <v>1397</v>
      </c>
      <c r="C477" s="513">
        <v>7100</v>
      </c>
      <c r="D477" s="472" t="s">
        <v>1142</v>
      </c>
      <c r="E477" s="473">
        <v>0.02</v>
      </c>
      <c r="F477" s="478" t="s">
        <v>401</v>
      </c>
      <c r="G477" s="477">
        <f t="shared" si="16"/>
        <v>0.02</v>
      </c>
      <c r="H477" s="631" t="s">
        <v>339</v>
      </c>
      <c r="I477" s="508">
        <f t="shared" si="17"/>
        <v>0.31780000000000003</v>
      </c>
      <c r="J477" s="486">
        <v>39104</v>
      </c>
      <c r="K477" s="487">
        <v>43920</v>
      </c>
      <c r="L477" s="573"/>
      <c r="M477" s="574"/>
      <c r="R477" s="618"/>
      <c r="S477" s="618"/>
      <c r="T477" s="618"/>
      <c r="U477" s="618"/>
    </row>
    <row r="478" spans="1:21">
      <c r="A478" s="482" t="s">
        <v>1398</v>
      </c>
      <c r="B478" s="483" t="s">
        <v>1399</v>
      </c>
      <c r="C478" s="513">
        <v>7100</v>
      </c>
      <c r="D478" s="472" t="s">
        <v>1142</v>
      </c>
      <c r="E478" s="473">
        <v>0.02</v>
      </c>
      <c r="F478" s="478" t="s">
        <v>401</v>
      </c>
      <c r="G478" s="477">
        <f t="shared" si="16"/>
        <v>0.02</v>
      </c>
      <c r="H478" s="631" t="s">
        <v>339</v>
      </c>
      <c r="I478" s="508">
        <f t="shared" si="17"/>
        <v>0.31780000000000003</v>
      </c>
      <c r="J478" s="486">
        <v>47843</v>
      </c>
      <c r="K478" s="487">
        <v>52101</v>
      </c>
      <c r="L478" s="573"/>
      <c r="M478" s="574"/>
      <c r="R478" s="618"/>
      <c r="S478" s="618"/>
      <c r="T478" s="618"/>
      <c r="U478" s="618"/>
    </row>
    <row r="479" spans="1:21">
      <c r="A479" s="482" t="s">
        <v>1400</v>
      </c>
      <c r="B479" s="483" t="s">
        <v>1401</v>
      </c>
      <c r="C479" s="514" t="s">
        <v>1014</v>
      </c>
      <c r="D479" s="472" t="s">
        <v>1015</v>
      </c>
      <c r="E479" s="473">
        <v>0.02</v>
      </c>
      <c r="F479" s="478" t="s">
        <v>401</v>
      </c>
      <c r="G479" s="477">
        <f t="shared" si="16"/>
        <v>0.02</v>
      </c>
      <c r="H479" s="631" t="s">
        <v>339</v>
      </c>
      <c r="I479" s="508">
        <f t="shared" si="17"/>
        <v>0.31780000000000003</v>
      </c>
      <c r="J479" s="486">
        <v>56261</v>
      </c>
      <c r="K479" s="487">
        <v>60551</v>
      </c>
      <c r="L479" s="573"/>
      <c r="M479" s="574"/>
      <c r="R479" s="618"/>
      <c r="S479" s="618"/>
      <c r="T479" s="618"/>
      <c r="U479" s="618"/>
    </row>
    <row r="480" spans="1:21">
      <c r="A480" s="482" t="s">
        <v>1402</v>
      </c>
      <c r="B480" s="483" t="s">
        <v>1403</v>
      </c>
      <c r="C480" s="513">
        <v>9000</v>
      </c>
      <c r="D480" s="472" t="s">
        <v>550</v>
      </c>
      <c r="E480" s="473">
        <v>0.02</v>
      </c>
      <c r="F480" s="476" t="s">
        <v>400</v>
      </c>
      <c r="G480" s="477">
        <f t="shared" si="16"/>
        <v>0.02</v>
      </c>
      <c r="H480" s="631" t="s">
        <v>339</v>
      </c>
      <c r="I480" s="508">
        <f t="shared" si="17"/>
        <v>0.31780000000000003</v>
      </c>
      <c r="J480" s="486">
        <v>67726</v>
      </c>
      <c r="K480" s="487">
        <v>69940</v>
      </c>
      <c r="L480" s="573"/>
      <c r="M480" s="574"/>
      <c r="R480" s="618"/>
      <c r="S480" s="618"/>
      <c r="T480" s="618"/>
      <c r="U480" s="618"/>
    </row>
    <row r="481" spans="1:21">
      <c r="A481" s="482" t="s">
        <v>1404</v>
      </c>
      <c r="B481" s="483" t="s">
        <v>1405</v>
      </c>
      <c r="C481" s="513">
        <v>9000</v>
      </c>
      <c r="D481" s="472" t="s">
        <v>550</v>
      </c>
      <c r="E481" s="473">
        <v>0.02</v>
      </c>
      <c r="F481" s="476" t="s">
        <v>400</v>
      </c>
      <c r="G481" s="477">
        <f t="shared" si="16"/>
        <v>0.02</v>
      </c>
      <c r="H481" s="631" t="s">
        <v>339</v>
      </c>
      <c r="I481" s="508">
        <f t="shared" si="17"/>
        <v>0.31780000000000003</v>
      </c>
      <c r="J481" s="486">
        <v>69825</v>
      </c>
      <c r="K481" s="487">
        <v>71923</v>
      </c>
      <c r="L481" s="573"/>
      <c r="M481" s="574"/>
      <c r="R481" s="618"/>
      <c r="S481" s="618"/>
      <c r="T481" s="618"/>
      <c r="U481" s="618"/>
    </row>
    <row r="482" spans="1:21">
      <c r="A482" s="471" t="s">
        <v>1406</v>
      </c>
      <c r="B482" s="483" t="s">
        <v>1407</v>
      </c>
      <c r="C482" s="513">
        <v>9000</v>
      </c>
      <c r="D482" s="472" t="s">
        <v>550</v>
      </c>
      <c r="E482" s="473">
        <v>0.02</v>
      </c>
      <c r="F482" s="476" t="s">
        <v>400</v>
      </c>
      <c r="G482" s="477">
        <f t="shared" si="16"/>
        <v>0.02</v>
      </c>
      <c r="H482" s="631" t="s">
        <v>339</v>
      </c>
      <c r="I482" s="508">
        <f t="shared" si="17"/>
        <v>0.31780000000000003</v>
      </c>
      <c r="J482" s="486">
        <v>36603</v>
      </c>
      <c r="K482" s="487">
        <v>51174</v>
      </c>
      <c r="L482" s="573"/>
      <c r="M482" s="574"/>
      <c r="R482" s="618"/>
      <c r="S482" s="618"/>
      <c r="T482" s="618"/>
      <c r="U482" s="618"/>
    </row>
    <row r="483" spans="1:21">
      <c r="A483" s="482" t="s">
        <v>1408</v>
      </c>
      <c r="B483" s="483" t="s">
        <v>1409</v>
      </c>
      <c r="C483" s="513">
        <v>9001</v>
      </c>
      <c r="D483" s="472" t="s">
        <v>661</v>
      </c>
      <c r="E483" s="473">
        <v>0.02</v>
      </c>
      <c r="F483" s="476" t="s">
        <v>400</v>
      </c>
      <c r="G483" s="477">
        <f t="shared" si="16"/>
        <v>0.02</v>
      </c>
      <c r="H483" s="631" t="s">
        <v>339</v>
      </c>
      <c r="I483" s="508">
        <f t="shared" si="17"/>
        <v>0.31780000000000003</v>
      </c>
      <c r="J483" s="486">
        <v>47093</v>
      </c>
      <c r="K483" s="487">
        <v>65979</v>
      </c>
      <c r="L483" s="573"/>
      <c r="M483" s="574"/>
      <c r="R483" s="618"/>
      <c r="S483" s="618"/>
      <c r="T483" s="618"/>
      <c r="U483" s="618"/>
    </row>
    <row r="484" spans="1:21">
      <c r="A484" s="482" t="s">
        <v>1410</v>
      </c>
      <c r="B484" s="483" t="s">
        <v>1411</v>
      </c>
      <c r="C484" s="513">
        <v>9000</v>
      </c>
      <c r="D484" s="472" t="s">
        <v>550</v>
      </c>
      <c r="E484" s="473">
        <v>0.02</v>
      </c>
      <c r="F484" s="476" t="s">
        <v>400</v>
      </c>
      <c r="G484" s="477">
        <f t="shared" si="16"/>
        <v>0.02</v>
      </c>
      <c r="H484" s="631" t="s">
        <v>339</v>
      </c>
      <c r="I484" s="508">
        <f t="shared" si="17"/>
        <v>0.31780000000000003</v>
      </c>
      <c r="J484" s="486">
        <v>49776</v>
      </c>
      <c r="K484" s="487">
        <v>54205</v>
      </c>
      <c r="L484" s="573"/>
      <c r="M484" s="574"/>
      <c r="R484" s="618"/>
      <c r="S484" s="618"/>
      <c r="T484" s="618"/>
      <c r="U484" s="618"/>
    </row>
    <row r="485" spans="1:21">
      <c r="A485" s="482" t="s">
        <v>1412</v>
      </c>
      <c r="B485" s="483" t="s">
        <v>1413</v>
      </c>
      <c r="C485" s="513">
        <v>9000</v>
      </c>
      <c r="D485" s="472" t="s">
        <v>550</v>
      </c>
      <c r="E485" s="473">
        <v>0.02</v>
      </c>
      <c r="F485" s="476" t="s">
        <v>400</v>
      </c>
      <c r="G485" s="477">
        <f t="shared" si="16"/>
        <v>0.02</v>
      </c>
      <c r="H485" s="631" t="s">
        <v>339</v>
      </c>
      <c r="I485" s="508">
        <f t="shared" si="17"/>
        <v>0.31780000000000003</v>
      </c>
      <c r="J485" s="486">
        <v>40684</v>
      </c>
      <c r="K485" s="487">
        <v>45695</v>
      </c>
      <c r="L485" s="573"/>
      <c r="M485" s="574"/>
      <c r="R485" s="618"/>
      <c r="S485" s="618"/>
      <c r="T485" s="618"/>
      <c r="U485" s="618"/>
    </row>
    <row r="486" spans="1:21">
      <c r="A486" s="482" t="s">
        <v>1414</v>
      </c>
      <c r="B486" s="483" t="s">
        <v>1415</v>
      </c>
      <c r="C486" s="513">
        <v>9001</v>
      </c>
      <c r="D486" s="472" t="s">
        <v>661</v>
      </c>
      <c r="E486" s="473">
        <v>0.02</v>
      </c>
      <c r="F486" s="476" t="s">
        <v>400</v>
      </c>
      <c r="G486" s="477">
        <f t="shared" si="16"/>
        <v>0.02</v>
      </c>
      <c r="H486" s="631" t="s">
        <v>339</v>
      </c>
      <c r="I486" s="508">
        <f t="shared" si="17"/>
        <v>0.31780000000000003</v>
      </c>
      <c r="J486" s="486">
        <v>56187</v>
      </c>
      <c r="K486" s="487">
        <v>78451</v>
      </c>
      <c r="L486" s="573"/>
      <c r="M486" s="574"/>
      <c r="R486" s="618"/>
      <c r="S486" s="618"/>
      <c r="T486" s="618"/>
      <c r="U486" s="618"/>
    </row>
    <row r="487" spans="1:21">
      <c r="A487" s="482" t="s">
        <v>1416</v>
      </c>
      <c r="B487" s="483" t="s">
        <v>1417</v>
      </c>
      <c r="C487" s="513">
        <v>9000</v>
      </c>
      <c r="D487" s="472" t="s">
        <v>550</v>
      </c>
      <c r="E487" s="473">
        <v>0.02</v>
      </c>
      <c r="F487" s="476" t="s">
        <v>400</v>
      </c>
      <c r="G487" s="477">
        <f t="shared" si="16"/>
        <v>0.02</v>
      </c>
      <c r="H487" s="631" t="s">
        <v>339</v>
      </c>
      <c r="I487" s="508">
        <f t="shared" si="17"/>
        <v>0.31780000000000003</v>
      </c>
      <c r="J487" s="486">
        <v>67726</v>
      </c>
      <c r="K487" s="487">
        <v>69940</v>
      </c>
      <c r="L487" s="573"/>
      <c r="M487" s="574"/>
      <c r="R487" s="618"/>
      <c r="S487" s="618"/>
      <c r="T487" s="618"/>
      <c r="U487" s="618"/>
    </row>
    <row r="488" spans="1:21">
      <c r="A488" s="482" t="s">
        <v>1418</v>
      </c>
      <c r="B488" s="483" t="s">
        <v>1419</v>
      </c>
      <c r="C488" s="513">
        <v>9000</v>
      </c>
      <c r="D488" s="472" t="s">
        <v>550</v>
      </c>
      <c r="E488" s="473">
        <v>0.02</v>
      </c>
      <c r="F488" s="476" t="s">
        <v>400</v>
      </c>
      <c r="G488" s="477">
        <f t="shared" si="16"/>
        <v>0.02</v>
      </c>
      <c r="H488" s="631" t="s">
        <v>339</v>
      </c>
      <c r="I488" s="508">
        <f t="shared" si="17"/>
        <v>0.31780000000000003</v>
      </c>
      <c r="J488" s="486">
        <v>58869</v>
      </c>
      <c r="K488" s="487">
        <v>63413</v>
      </c>
      <c r="L488" s="573"/>
      <c r="M488" s="574"/>
      <c r="R488" s="618"/>
      <c r="S488" s="618"/>
      <c r="T488" s="618"/>
      <c r="U488" s="618"/>
    </row>
    <row r="489" spans="1:21">
      <c r="A489" s="471" t="s">
        <v>1420</v>
      </c>
      <c r="B489" s="483" t="s">
        <v>1421</v>
      </c>
      <c r="C489" s="513">
        <v>9000</v>
      </c>
      <c r="D489" s="472" t="s">
        <v>550</v>
      </c>
      <c r="E489" s="473">
        <v>0.02</v>
      </c>
      <c r="F489" s="476" t="s">
        <v>400</v>
      </c>
      <c r="G489" s="477">
        <f t="shared" si="16"/>
        <v>0.02</v>
      </c>
      <c r="H489" s="631" t="s">
        <v>339</v>
      </c>
      <c r="I489" s="508">
        <f t="shared" si="17"/>
        <v>0.31780000000000003</v>
      </c>
      <c r="J489" s="486">
        <v>35905</v>
      </c>
      <c r="K489" s="487">
        <v>45114</v>
      </c>
      <c r="L489" s="573"/>
      <c r="M489" s="574"/>
      <c r="R489" s="618"/>
      <c r="S489" s="618"/>
      <c r="T489" s="618"/>
      <c r="U489" s="618"/>
    </row>
    <row r="490" spans="1:21">
      <c r="A490" s="482" t="s">
        <v>1422</v>
      </c>
      <c r="B490" s="483" t="s">
        <v>1423</v>
      </c>
      <c r="C490" s="513">
        <v>9000</v>
      </c>
      <c r="D490" s="472" t="s">
        <v>550</v>
      </c>
      <c r="E490" s="473">
        <v>0.02</v>
      </c>
      <c r="F490" s="476" t="s">
        <v>400</v>
      </c>
      <c r="G490" s="477">
        <f t="shared" si="16"/>
        <v>0.02</v>
      </c>
      <c r="H490" s="631" t="s">
        <v>339</v>
      </c>
      <c r="I490" s="508">
        <f t="shared" si="17"/>
        <v>0.31780000000000003</v>
      </c>
      <c r="J490" s="486">
        <v>70058</v>
      </c>
      <c r="K490" s="487">
        <v>97801</v>
      </c>
      <c r="L490" s="573"/>
      <c r="M490" s="574"/>
      <c r="R490" s="618"/>
      <c r="S490" s="618"/>
      <c r="T490" s="618"/>
      <c r="U490" s="618"/>
    </row>
    <row r="491" spans="1:21">
      <c r="A491" s="482" t="s">
        <v>1424</v>
      </c>
      <c r="B491" s="483" t="s">
        <v>1425</v>
      </c>
      <c r="C491" s="513">
        <v>9000</v>
      </c>
      <c r="D491" s="472" t="s">
        <v>550</v>
      </c>
      <c r="E491" s="473">
        <v>0.02</v>
      </c>
      <c r="F491" s="476" t="s">
        <v>400</v>
      </c>
      <c r="G491" s="477">
        <f t="shared" si="16"/>
        <v>0.02</v>
      </c>
      <c r="H491" s="631" t="s">
        <v>339</v>
      </c>
      <c r="I491" s="508">
        <f t="shared" si="17"/>
        <v>0.31780000000000003</v>
      </c>
      <c r="J491" s="486">
        <v>49776</v>
      </c>
      <c r="K491" s="487">
        <v>54205</v>
      </c>
      <c r="L491" s="573"/>
      <c r="M491" s="574"/>
      <c r="R491" s="618"/>
      <c r="S491" s="618"/>
      <c r="T491" s="618"/>
      <c r="U491" s="618"/>
    </row>
    <row r="492" spans="1:21">
      <c r="A492" s="482" t="s">
        <v>1426</v>
      </c>
      <c r="B492" s="483" t="s">
        <v>1427</v>
      </c>
      <c r="C492" s="514" t="s">
        <v>1014</v>
      </c>
      <c r="D492" s="472" t="s">
        <v>1015</v>
      </c>
      <c r="E492" s="473">
        <v>0.02</v>
      </c>
      <c r="F492" s="478" t="s">
        <v>401</v>
      </c>
      <c r="G492" s="477">
        <f t="shared" si="16"/>
        <v>0.02</v>
      </c>
      <c r="H492" s="631" t="s">
        <v>339</v>
      </c>
      <c r="I492" s="508">
        <f t="shared" si="17"/>
        <v>0.31780000000000003</v>
      </c>
      <c r="J492" s="486">
        <v>56261</v>
      </c>
      <c r="K492" s="487">
        <v>60551</v>
      </c>
      <c r="L492" s="573"/>
      <c r="M492" s="574"/>
      <c r="R492" s="618"/>
      <c r="S492" s="618"/>
      <c r="T492" s="618"/>
      <c r="U492" s="618"/>
    </row>
    <row r="493" spans="1:21">
      <c r="A493" s="482" t="s">
        <v>1428</v>
      </c>
      <c r="B493" s="483" t="s">
        <v>1427</v>
      </c>
      <c r="C493" s="514" t="s">
        <v>1014</v>
      </c>
      <c r="D493" s="472" t="s">
        <v>1015</v>
      </c>
      <c r="E493" s="473">
        <v>0.02</v>
      </c>
      <c r="F493" s="478" t="s">
        <v>401</v>
      </c>
      <c r="G493" s="477">
        <f t="shared" si="16"/>
        <v>0.02</v>
      </c>
      <c r="H493" s="631" t="s">
        <v>339</v>
      </c>
      <c r="I493" s="508">
        <f t="shared" si="17"/>
        <v>0.31780000000000003</v>
      </c>
      <c r="J493" s="486">
        <v>56261</v>
      </c>
      <c r="K493" s="487">
        <v>60551</v>
      </c>
      <c r="L493" s="573"/>
      <c r="M493" s="574"/>
      <c r="R493" s="618"/>
      <c r="S493" s="618"/>
      <c r="T493" s="618"/>
      <c r="U493" s="618"/>
    </row>
    <row r="494" spans="1:21">
      <c r="A494" s="482" t="s">
        <v>1429</v>
      </c>
      <c r="B494" s="483" t="s">
        <v>1427</v>
      </c>
      <c r="C494" s="514" t="s">
        <v>1014</v>
      </c>
      <c r="D494" s="472" t="s">
        <v>1015</v>
      </c>
      <c r="E494" s="473">
        <v>0.02</v>
      </c>
      <c r="F494" s="478" t="s">
        <v>401</v>
      </c>
      <c r="G494" s="477">
        <f t="shared" si="16"/>
        <v>0.02</v>
      </c>
      <c r="H494" s="631" t="s">
        <v>339</v>
      </c>
      <c r="I494" s="508">
        <f t="shared" si="17"/>
        <v>0.31780000000000003</v>
      </c>
      <c r="J494" s="486">
        <v>56261</v>
      </c>
      <c r="K494" s="487">
        <v>60551</v>
      </c>
      <c r="L494" s="573"/>
      <c r="M494" s="574"/>
      <c r="R494" s="618"/>
      <c r="S494" s="618"/>
      <c r="T494" s="618"/>
      <c r="U494" s="618"/>
    </row>
    <row r="495" spans="1:21">
      <c r="A495" s="482" t="s">
        <v>1430</v>
      </c>
      <c r="B495" s="483" t="s">
        <v>1431</v>
      </c>
      <c r="C495" s="513">
        <v>9000</v>
      </c>
      <c r="D495" s="472" t="s">
        <v>550</v>
      </c>
      <c r="E495" s="473">
        <v>0.02</v>
      </c>
      <c r="F495" s="476" t="s">
        <v>400</v>
      </c>
      <c r="G495" s="477">
        <f t="shared" si="16"/>
        <v>0.02</v>
      </c>
      <c r="H495" s="631" t="s">
        <v>339</v>
      </c>
      <c r="I495" s="508">
        <f t="shared" si="17"/>
        <v>0.31780000000000003</v>
      </c>
      <c r="J495" s="486">
        <v>67726</v>
      </c>
      <c r="K495" s="487">
        <v>69940</v>
      </c>
      <c r="L495" s="573"/>
      <c r="M495" s="574"/>
      <c r="R495" s="618"/>
      <c r="S495" s="618"/>
      <c r="T495" s="618"/>
      <c r="U495" s="618"/>
    </row>
    <row r="496" spans="1:21">
      <c r="A496" s="482" t="s">
        <v>1432</v>
      </c>
      <c r="B496" s="483" t="s">
        <v>1433</v>
      </c>
      <c r="C496" s="513">
        <v>9000</v>
      </c>
      <c r="D496" s="472" t="s">
        <v>550</v>
      </c>
      <c r="E496" s="473">
        <v>0.02</v>
      </c>
      <c r="F496" s="476" t="s">
        <v>400</v>
      </c>
      <c r="G496" s="477">
        <f t="shared" si="16"/>
        <v>0.02</v>
      </c>
      <c r="H496" s="631" t="s">
        <v>339</v>
      </c>
      <c r="I496" s="508">
        <f t="shared" si="17"/>
        <v>0.31780000000000003</v>
      </c>
      <c r="J496" s="486">
        <v>70874</v>
      </c>
      <c r="K496" s="487">
        <v>73555</v>
      </c>
      <c r="L496" s="573"/>
      <c r="M496" s="574"/>
      <c r="R496" s="618"/>
      <c r="S496" s="618"/>
      <c r="T496" s="618"/>
      <c r="U496" s="618"/>
    </row>
    <row r="497" spans="1:21">
      <c r="A497" s="482" t="s">
        <v>1434</v>
      </c>
      <c r="B497" s="483" t="s">
        <v>1435</v>
      </c>
      <c r="C497" s="513">
        <v>9000</v>
      </c>
      <c r="D497" s="472" t="s">
        <v>550</v>
      </c>
      <c r="E497" s="473">
        <v>0.02</v>
      </c>
      <c r="F497" s="476" t="s">
        <v>400</v>
      </c>
      <c r="G497" s="477">
        <f t="shared" si="16"/>
        <v>0.02</v>
      </c>
      <c r="H497" s="631" t="s">
        <v>339</v>
      </c>
      <c r="I497" s="508">
        <f t="shared" si="17"/>
        <v>0.31780000000000003</v>
      </c>
      <c r="J497" s="486">
        <v>86380</v>
      </c>
      <c r="K497" s="487">
        <v>120931</v>
      </c>
      <c r="L497" s="573"/>
      <c r="M497" s="574"/>
      <c r="R497" s="618"/>
      <c r="S497" s="618"/>
      <c r="T497" s="618"/>
      <c r="U497" s="618"/>
    </row>
    <row r="498" spans="1:21">
      <c r="A498" s="482" t="s">
        <v>1436</v>
      </c>
      <c r="B498" s="483" t="s">
        <v>1437</v>
      </c>
      <c r="C498" s="513">
        <v>9000</v>
      </c>
      <c r="D498" s="472" t="s">
        <v>550</v>
      </c>
      <c r="E498" s="473">
        <v>0.02</v>
      </c>
      <c r="F498" s="476" t="s">
        <v>400</v>
      </c>
      <c r="G498" s="477">
        <f t="shared" si="16"/>
        <v>0.02</v>
      </c>
      <c r="H498" s="631" t="s">
        <v>339</v>
      </c>
      <c r="I498" s="508">
        <f t="shared" si="17"/>
        <v>0.31780000000000003</v>
      </c>
      <c r="J498" s="486">
        <v>76396</v>
      </c>
      <c r="K498" s="487">
        <v>94881</v>
      </c>
      <c r="L498" s="573"/>
      <c r="M498" s="574"/>
      <c r="R498" s="618"/>
      <c r="S498" s="618"/>
      <c r="T498" s="618"/>
      <c r="U498" s="618"/>
    </row>
    <row r="499" spans="1:21">
      <c r="A499" s="482" t="s">
        <v>1438</v>
      </c>
      <c r="B499" s="483" t="s">
        <v>1439</v>
      </c>
      <c r="C499" s="513">
        <v>9000</v>
      </c>
      <c r="D499" s="472" t="s">
        <v>550</v>
      </c>
      <c r="E499" s="473">
        <v>0.02</v>
      </c>
      <c r="F499" s="476" t="s">
        <v>400</v>
      </c>
      <c r="G499" s="477">
        <f t="shared" si="16"/>
        <v>0.02</v>
      </c>
      <c r="H499" s="631" t="s">
        <v>339</v>
      </c>
      <c r="I499" s="508">
        <f t="shared" si="17"/>
        <v>0.31780000000000003</v>
      </c>
      <c r="J499" s="486">
        <v>83583</v>
      </c>
      <c r="K499" s="487">
        <v>109623</v>
      </c>
      <c r="L499" s="573"/>
      <c r="M499" s="574"/>
      <c r="R499" s="618"/>
      <c r="S499" s="618"/>
      <c r="T499" s="618"/>
      <c r="U499" s="618"/>
    </row>
    <row r="500" spans="1:21">
      <c r="A500" s="482" t="s">
        <v>1440</v>
      </c>
      <c r="B500" s="483" t="s">
        <v>1441</v>
      </c>
      <c r="C500" s="513">
        <v>9000</v>
      </c>
      <c r="D500" s="472" t="s">
        <v>550</v>
      </c>
      <c r="E500" s="473">
        <v>0.02</v>
      </c>
      <c r="F500" s="476" t="s">
        <v>400</v>
      </c>
      <c r="G500" s="477">
        <f t="shared" si="16"/>
        <v>0.02</v>
      </c>
      <c r="H500" s="631" t="s">
        <v>339</v>
      </c>
      <c r="I500" s="508">
        <f t="shared" si="17"/>
        <v>0.31780000000000003</v>
      </c>
      <c r="J500" s="486">
        <v>83583</v>
      </c>
      <c r="K500" s="487">
        <v>109623</v>
      </c>
      <c r="L500" s="573"/>
      <c r="M500" s="574"/>
      <c r="R500" s="618"/>
      <c r="S500" s="618"/>
      <c r="T500" s="618"/>
      <c r="U500" s="618"/>
    </row>
    <row r="501" spans="1:21">
      <c r="A501" s="482" t="s">
        <v>1442</v>
      </c>
      <c r="B501" s="483" t="s">
        <v>1443</v>
      </c>
      <c r="C501" s="513">
        <v>9000</v>
      </c>
      <c r="D501" s="472" t="s">
        <v>550</v>
      </c>
      <c r="E501" s="473">
        <v>0.02</v>
      </c>
      <c r="F501" s="476" t="s">
        <v>400</v>
      </c>
      <c r="G501" s="477">
        <f t="shared" si="16"/>
        <v>0.02</v>
      </c>
      <c r="H501" s="631" t="s">
        <v>339</v>
      </c>
      <c r="I501" s="508">
        <f t="shared" si="17"/>
        <v>0.31780000000000003</v>
      </c>
      <c r="J501" s="486">
        <v>105063</v>
      </c>
      <c r="K501" s="487">
        <v>137796</v>
      </c>
      <c r="L501" s="573"/>
      <c r="M501" s="574"/>
      <c r="R501" s="618"/>
      <c r="S501" s="618"/>
      <c r="T501" s="618"/>
      <c r="U501" s="618"/>
    </row>
    <row r="502" spans="1:21">
      <c r="A502" s="482" t="s">
        <v>1444</v>
      </c>
      <c r="B502" s="483" t="s">
        <v>1445</v>
      </c>
      <c r="C502" s="513">
        <v>9000</v>
      </c>
      <c r="D502" s="472" t="s">
        <v>550</v>
      </c>
      <c r="E502" s="473">
        <v>0.02</v>
      </c>
      <c r="F502" s="476" t="s">
        <v>400</v>
      </c>
      <c r="G502" s="477">
        <f t="shared" si="16"/>
        <v>0.02</v>
      </c>
      <c r="H502" s="631" t="s">
        <v>339</v>
      </c>
      <c r="I502" s="508">
        <f t="shared" si="17"/>
        <v>0.31780000000000003</v>
      </c>
      <c r="J502" s="486">
        <v>117794</v>
      </c>
      <c r="K502" s="487">
        <v>154491</v>
      </c>
      <c r="L502" s="573"/>
      <c r="M502" s="574"/>
      <c r="R502" s="618"/>
      <c r="S502" s="618"/>
      <c r="T502" s="618"/>
      <c r="U502" s="618"/>
    </row>
    <row r="503" spans="1:21">
      <c r="A503" s="482" t="s">
        <v>1446</v>
      </c>
      <c r="B503" s="483" t="s">
        <v>1447</v>
      </c>
      <c r="C503" s="513">
        <v>9000</v>
      </c>
      <c r="D503" s="472" t="s">
        <v>550</v>
      </c>
      <c r="E503" s="473">
        <v>0.02</v>
      </c>
      <c r="F503" s="476" t="s">
        <v>400</v>
      </c>
      <c r="G503" s="477">
        <f t="shared" si="16"/>
        <v>0.02</v>
      </c>
      <c r="H503" s="631" t="s">
        <v>339</v>
      </c>
      <c r="I503" s="508">
        <f t="shared" si="17"/>
        <v>0.31780000000000003</v>
      </c>
      <c r="J503" s="486">
        <v>68305</v>
      </c>
      <c r="K503" s="487">
        <v>89105</v>
      </c>
      <c r="L503" s="573"/>
      <c r="M503" s="574"/>
      <c r="R503" s="618"/>
      <c r="S503" s="618"/>
      <c r="T503" s="618"/>
      <c r="U503" s="618"/>
    </row>
    <row r="504" spans="1:21">
      <c r="A504" s="482" t="s">
        <v>1448</v>
      </c>
      <c r="B504" s="483" t="s">
        <v>1449</v>
      </c>
      <c r="C504" s="513">
        <v>9000</v>
      </c>
      <c r="D504" s="472" t="s">
        <v>550</v>
      </c>
      <c r="E504" s="473">
        <v>0.02</v>
      </c>
      <c r="F504" s="476" t="s">
        <v>400</v>
      </c>
      <c r="G504" s="477">
        <f t="shared" si="16"/>
        <v>0.02</v>
      </c>
      <c r="H504" s="631" t="s">
        <v>339</v>
      </c>
      <c r="I504" s="508">
        <f t="shared" si="17"/>
        <v>0.31780000000000003</v>
      </c>
      <c r="J504" s="486">
        <v>50608</v>
      </c>
      <c r="K504" s="487">
        <v>59368</v>
      </c>
      <c r="L504" s="573"/>
      <c r="M504" s="574"/>
      <c r="R504" s="618"/>
      <c r="S504" s="618"/>
      <c r="T504" s="618"/>
      <c r="U504" s="618"/>
    </row>
    <row r="505" spans="1:21">
      <c r="A505" s="482" t="s">
        <v>1450</v>
      </c>
      <c r="B505" s="483" t="s">
        <v>1451</v>
      </c>
      <c r="C505" s="513">
        <v>9000</v>
      </c>
      <c r="D505" s="472" t="s">
        <v>550</v>
      </c>
      <c r="E505" s="473">
        <v>0.02</v>
      </c>
      <c r="F505" s="476" t="s">
        <v>400</v>
      </c>
      <c r="G505" s="477">
        <f t="shared" si="16"/>
        <v>0.02</v>
      </c>
      <c r="H505" s="631" t="s">
        <v>339</v>
      </c>
      <c r="I505" s="508">
        <f t="shared" si="17"/>
        <v>0.31780000000000003</v>
      </c>
      <c r="J505" s="486">
        <v>93710</v>
      </c>
      <c r="K505" s="487">
        <v>122906</v>
      </c>
      <c r="L505" s="573"/>
      <c r="M505" s="574"/>
      <c r="R505" s="618"/>
      <c r="S505" s="618"/>
      <c r="T505" s="618"/>
      <c r="U505" s="618"/>
    </row>
    <row r="506" spans="1:21">
      <c r="A506" s="482" t="s">
        <v>1452</v>
      </c>
      <c r="B506" s="483" t="s">
        <v>1453</v>
      </c>
      <c r="C506" s="513">
        <v>9000</v>
      </c>
      <c r="D506" s="472" t="s">
        <v>550</v>
      </c>
      <c r="E506" s="473">
        <v>0.02</v>
      </c>
      <c r="F506" s="476" t="s">
        <v>400</v>
      </c>
      <c r="G506" s="477">
        <f t="shared" si="16"/>
        <v>0.02</v>
      </c>
      <c r="H506" s="631" t="s">
        <v>339</v>
      </c>
      <c r="I506" s="508">
        <f t="shared" si="17"/>
        <v>0.31780000000000003</v>
      </c>
      <c r="J506" s="486">
        <v>50608</v>
      </c>
      <c r="K506" s="487">
        <v>59368</v>
      </c>
      <c r="L506" s="573"/>
      <c r="M506" s="574"/>
      <c r="R506" s="618"/>
      <c r="S506" s="618"/>
      <c r="T506" s="618"/>
      <c r="U506" s="618"/>
    </row>
    <row r="507" spans="1:21">
      <c r="A507" s="482" t="s">
        <v>1454</v>
      </c>
      <c r="B507" s="483" t="s">
        <v>1455</v>
      </c>
      <c r="C507" s="513">
        <v>9000</v>
      </c>
      <c r="D507" s="472" t="s">
        <v>550</v>
      </c>
      <c r="E507" s="473">
        <v>0.02</v>
      </c>
      <c r="F507" s="476" t="s">
        <v>400</v>
      </c>
      <c r="G507" s="477">
        <f t="shared" si="16"/>
        <v>0.02</v>
      </c>
      <c r="H507" s="631" t="s">
        <v>339</v>
      </c>
      <c r="I507" s="508">
        <f t="shared" si="17"/>
        <v>0.31780000000000003</v>
      </c>
      <c r="J507" s="486">
        <v>60284</v>
      </c>
      <c r="K507" s="487">
        <v>80909</v>
      </c>
      <c r="L507" s="573"/>
      <c r="M507" s="574"/>
      <c r="R507" s="618"/>
      <c r="S507" s="618"/>
      <c r="T507" s="618"/>
      <c r="U507" s="618"/>
    </row>
    <row r="508" spans="1:21">
      <c r="A508" s="482" t="s">
        <v>1456</v>
      </c>
      <c r="B508" s="483" t="s">
        <v>1457</v>
      </c>
      <c r="C508" s="513">
        <v>9000</v>
      </c>
      <c r="D508" s="472" t="s">
        <v>550</v>
      </c>
      <c r="E508" s="473">
        <v>0.02</v>
      </c>
      <c r="F508" s="476" t="s">
        <v>400</v>
      </c>
      <c r="G508" s="477">
        <f t="shared" si="16"/>
        <v>0.02</v>
      </c>
      <c r="H508" s="631" t="s">
        <v>339</v>
      </c>
      <c r="I508" s="508">
        <f t="shared" si="17"/>
        <v>0.31780000000000003</v>
      </c>
      <c r="J508" s="486">
        <v>93710</v>
      </c>
      <c r="K508" s="487">
        <v>122906</v>
      </c>
      <c r="L508" s="573"/>
      <c r="M508" s="574"/>
      <c r="R508" s="618"/>
      <c r="S508" s="618"/>
      <c r="T508" s="618"/>
      <c r="U508" s="618"/>
    </row>
    <row r="509" spans="1:21">
      <c r="A509" s="482" t="s">
        <v>1458</v>
      </c>
      <c r="B509" s="483" t="s">
        <v>1459</v>
      </c>
      <c r="C509" s="513">
        <v>9020</v>
      </c>
      <c r="D509" s="472" t="s">
        <v>423</v>
      </c>
      <c r="E509" s="473">
        <v>0.02</v>
      </c>
      <c r="F509" s="476" t="s">
        <v>400</v>
      </c>
      <c r="G509" s="477">
        <f t="shared" si="16"/>
        <v>0.02</v>
      </c>
      <c r="H509" s="631" t="s">
        <v>339</v>
      </c>
      <c r="I509" s="508">
        <f t="shared" si="17"/>
        <v>0.31780000000000003</v>
      </c>
      <c r="J509" s="486">
        <v>110418</v>
      </c>
      <c r="K509" s="487">
        <v>168535</v>
      </c>
      <c r="L509" s="573"/>
      <c r="M509" s="574"/>
      <c r="R509" s="618"/>
      <c r="S509" s="618"/>
      <c r="T509" s="618"/>
      <c r="U509" s="618"/>
    </row>
    <row r="510" spans="1:21">
      <c r="A510" s="482" t="s">
        <v>1460</v>
      </c>
      <c r="B510" s="483" t="s">
        <v>1461</v>
      </c>
      <c r="C510" s="513">
        <v>9000</v>
      </c>
      <c r="D510" s="472" t="s">
        <v>550</v>
      </c>
      <c r="E510" s="473">
        <v>0.02</v>
      </c>
      <c r="F510" s="476" t="s">
        <v>400</v>
      </c>
      <c r="G510" s="477">
        <f t="shared" si="16"/>
        <v>0.02</v>
      </c>
      <c r="H510" s="631" t="s">
        <v>339</v>
      </c>
      <c r="I510" s="508">
        <f t="shared" si="17"/>
        <v>0.31780000000000003</v>
      </c>
      <c r="J510" s="486">
        <v>110418</v>
      </c>
      <c r="K510" s="487">
        <v>168535</v>
      </c>
      <c r="L510" s="573"/>
      <c r="M510" s="574"/>
      <c r="R510" s="618"/>
      <c r="S510" s="618"/>
      <c r="T510" s="618"/>
      <c r="U510" s="618"/>
    </row>
    <row r="511" spans="1:21">
      <c r="A511" s="482" t="s">
        <v>1462</v>
      </c>
      <c r="B511" s="483" t="s">
        <v>1463</v>
      </c>
      <c r="C511" s="513">
        <v>9000</v>
      </c>
      <c r="D511" s="472" t="s">
        <v>550</v>
      </c>
      <c r="E511" s="473">
        <v>0.02</v>
      </c>
      <c r="F511" s="476" t="s">
        <v>400</v>
      </c>
      <c r="G511" s="477">
        <f t="shared" si="16"/>
        <v>0.02</v>
      </c>
      <c r="H511" s="631" t="s">
        <v>339</v>
      </c>
      <c r="I511" s="508">
        <f t="shared" si="17"/>
        <v>0.31780000000000003</v>
      </c>
      <c r="J511" s="486">
        <v>61083</v>
      </c>
      <c r="K511" s="487">
        <v>85562</v>
      </c>
      <c r="L511" s="573"/>
      <c r="M511" s="574"/>
      <c r="R511" s="618"/>
      <c r="S511" s="618"/>
      <c r="T511" s="618"/>
      <c r="U511" s="618"/>
    </row>
    <row r="512" spans="1:21">
      <c r="A512" s="482" t="s">
        <v>1464</v>
      </c>
      <c r="B512" s="483" t="s">
        <v>1465</v>
      </c>
      <c r="C512" s="513">
        <v>9000</v>
      </c>
      <c r="D512" s="472" t="s">
        <v>550</v>
      </c>
      <c r="E512" s="473">
        <v>0.02</v>
      </c>
      <c r="F512" s="476" t="s">
        <v>400</v>
      </c>
      <c r="G512" s="477">
        <f t="shared" si="16"/>
        <v>0.02</v>
      </c>
      <c r="H512" s="631" t="s">
        <v>339</v>
      </c>
      <c r="I512" s="508">
        <f t="shared" si="17"/>
        <v>0.31780000000000003</v>
      </c>
      <c r="J512" s="486">
        <v>50608</v>
      </c>
      <c r="K512" s="487">
        <v>59368</v>
      </c>
      <c r="L512" s="573"/>
      <c r="M512" s="574"/>
      <c r="R512" s="618"/>
      <c r="S512" s="618"/>
      <c r="T512" s="618"/>
      <c r="U512" s="618"/>
    </row>
    <row r="513" spans="1:21">
      <c r="A513" s="482" t="s">
        <v>52</v>
      </c>
      <c r="B513" s="483" t="s">
        <v>1466</v>
      </c>
      <c r="C513" s="513">
        <v>9000</v>
      </c>
      <c r="D513" s="472" t="s">
        <v>550</v>
      </c>
      <c r="E513" s="473">
        <v>0.02</v>
      </c>
      <c r="F513" s="476" t="s">
        <v>400</v>
      </c>
      <c r="G513" s="477">
        <f t="shared" si="16"/>
        <v>0.02</v>
      </c>
      <c r="H513" s="631" t="s">
        <v>339</v>
      </c>
      <c r="I513" s="508">
        <f t="shared" si="17"/>
        <v>0.31780000000000003</v>
      </c>
      <c r="J513" s="486">
        <v>76394</v>
      </c>
      <c r="K513" s="487">
        <v>94881</v>
      </c>
      <c r="L513" s="573"/>
      <c r="M513" s="574"/>
      <c r="R513" s="618"/>
      <c r="S513" s="618"/>
      <c r="T513" s="618"/>
      <c r="U513" s="618"/>
    </row>
    <row r="514" spans="1:21">
      <c r="A514" s="482" t="s">
        <v>1467</v>
      </c>
      <c r="B514" s="483" t="s">
        <v>1468</v>
      </c>
      <c r="C514" s="513">
        <v>9030</v>
      </c>
      <c r="D514" s="472" t="s">
        <v>416</v>
      </c>
      <c r="E514" s="473">
        <v>0.02</v>
      </c>
      <c r="F514" s="476" t="s">
        <v>400</v>
      </c>
      <c r="G514" s="477">
        <f t="shared" si="16"/>
        <v>0.02</v>
      </c>
      <c r="H514" s="631" t="s">
        <v>339</v>
      </c>
      <c r="I514" s="508">
        <f t="shared" si="17"/>
        <v>0.31780000000000003</v>
      </c>
      <c r="J514" s="486">
        <v>110418</v>
      </c>
      <c r="K514" s="487">
        <v>168535</v>
      </c>
      <c r="L514" s="573"/>
      <c r="M514" s="574"/>
      <c r="R514" s="618"/>
      <c r="S514" s="618"/>
      <c r="T514" s="618"/>
      <c r="U514" s="618"/>
    </row>
    <row r="515" spans="1:21">
      <c r="A515" s="482" t="s">
        <v>1469</v>
      </c>
      <c r="B515" s="483" t="s">
        <v>1470</v>
      </c>
      <c r="C515" s="513">
        <v>9030</v>
      </c>
      <c r="D515" s="472" t="s">
        <v>416</v>
      </c>
      <c r="E515" s="473">
        <v>0.02</v>
      </c>
      <c r="F515" s="476" t="s">
        <v>400</v>
      </c>
      <c r="G515" s="477">
        <f t="shared" ref="G515:G578" si="18">_xlfn.XLOOKUP(F515,$N$3:$N$18,$O$3:$O$18,"not found",0,1)</f>
        <v>0.02</v>
      </c>
      <c r="H515" s="631" t="s">
        <v>339</v>
      </c>
      <c r="I515" s="508">
        <f t="shared" ref="I515:I578" si="19">VLOOKUP(H515,Fringe.Rates,2,FALSE)</f>
        <v>0.31780000000000003</v>
      </c>
      <c r="J515" s="486">
        <v>110418</v>
      </c>
      <c r="K515" s="487">
        <v>168535</v>
      </c>
      <c r="L515" s="573"/>
      <c r="M515" s="574"/>
      <c r="R515" s="618"/>
      <c r="S515" s="618"/>
      <c r="T515" s="618"/>
      <c r="U515" s="618"/>
    </row>
    <row r="516" spans="1:21">
      <c r="A516" s="482" t="s">
        <v>1471</v>
      </c>
      <c r="B516" s="483" t="s">
        <v>1472</v>
      </c>
      <c r="C516" s="513">
        <v>9030</v>
      </c>
      <c r="D516" s="472" t="s">
        <v>416</v>
      </c>
      <c r="E516" s="473">
        <v>0.02</v>
      </c>
      <c r="F516" s="476" t="s">
        <v>400</v>
      </c>
      <c r="G516" s="477">
        <f t="shared" si="18"/>
        <v>0.02</v>
      </c>
      <c r="H516" s="631" t="s">
        <v>339</v>
      </c>
      <c r="I516" s="508">
        <f t="shared" si="19"/>
        <v>0.31780000000000003</v>
      </c>
      <c r="J516" s="486">
        <v>154876</v>
      </c>
      <c r="K516" s="487">
        <v>222939</v>
      </c>
      <c r="L516" s="573"/>
      <c r="M516" s="574"/>
      <c r="R516" s="618"/>
      <c r="S516" s="618"/>
      <c r="T516" s="618"/>
      <c r="U516" s="618"/>
    </row>
    <row r="517" spans="1:21">
      <c r="A517" s="482" t="s">
        <v>1473</v>
      </c>
      <c r="B517" s="483" t="s">
        <v>1474</v>
      </c>
      <c r="C517" s="513">
        <v>9000</v>
      </c>
      <c r="D517" s="472" t="s">
        <v>550</v>
      </c>
      <c r="E517" s="473">
        <v>0.02</v>
      </c>
      <c r="F517" s="476" t="s">
        <v>400</v>
      </c>
      <c r="G517" s="477">
        <f t="shared" si="18"/>
        <v>0.02</v>
      </c>
      <c r="H517" s="631" t="s">
        <v>339</v>
      </c>
      <c r="I517" s="508">
        <f t="shared" si="19"/>
        <v>0.31780000000000003</v>
      </c>
      <c r="J517" s="486">
        <v>70874</v>
      </c>
      <c r="K517" s="487">
        <v>73555</v>
      </c>
      <c r="L517" s="573"/>
      <c r="M517" s="574"/>
      <c r="R517" s="618"/>
      <c r="S517" s="618"/>
      <c r="T517" s="618"/>
      <c r="U517" s="618"/>
    </row>
    <row r="518" spans="1:21">
      <c r="A518" s="482" t="s">
        <v>1475</v>
      </c>
      <c r="B518" s="483" t="s">
        <v>1476</v>
      </c>
      <c r="C518" s="513">
        <v>9000</v>
      </c>
      <c r="D518" s="472" t="s">
        <v>550</v>
      </c>
      <c r="E518" s="473">
        <v>0.02</v>
      </c>
      <c r="F518" s="476" t="s">
        <v>400</v>
      </c>
      <c r="G518" s="477">
        <f t="shared" si="18"/>
        <v>0.02</v>
      </c>
      <c r="H518" s="631" t="s">
        <v>339</v>
      </c>
      <c r="I518" s="508">
        <f t="shared" si="19"/>
        <v>0.31780000000000003</v>
      </c>
      <c r="J518" s="486">
        <v>84033</v>
      </c>
      <c r="K518" s="487">
        <v>97470</v>
      </c>
      <c r="L518" s="573"/>
      <c r="M518" s="574"/>
      <c r="R518" s="618"/>
      <c r="S518" s="618"/>
      <c r="T518" s="618"/>
      <c r="U518" s="618"/>
    </row>
    <row r="519" spans="1:21">
      <c r="A519" s="482" t="s">
        <v>1477</v>
      </c>
      <c r="B519" s="483" t="s">
        <v>1478</v>
      </c>
      <c r="C519" s="513">
        <v>9000</v>
      </c>
      <c r="D519" s="472" t="s">
        <v>550</v>
      </c>
      <c r="E519" s="473">
        <v>0.02</v>
      </c>
      <c r="F519" s="476" t="s">
        <v>400</v>
      </c>
      <c r="G519" s="477">
        <f t="shared" si="18"/>
        <v>0.02</v>
      </c>
      <c r="H519" s="631" t="s">
        <v>339</v>
      </c>
      <c r="I519" s="508">
        <f t="shared" si="19"/>
        <v>0.31780000000000003</v>
      </c>
      <c r="J519" s="486">
        <v>82181</v>
      </c>
      <c r="K519" s="487">
        <v>96519</v>
      </c>
      <c r="L519" s="573"/>
      <c r="M519" s="574"/>
      <c r="R519" s="618"/>
      <c r="S519" s="618"/>
      <c r="T519" s="618"/>
      <c r="U519" s="618"/>
    </row>
    <row r="520" spans="1:21">
      <c r="A520" s="482" t="s">
        <v>1479</v>
      </c>
      <c r="B520" s="483" t="s">
        <v>1480</v>
      </c>
      <c r="C520" s="513">
        <v>9000</v>
      </c>
      <c r="D520" s="472" t="s">
        <v>550</v>
      </c>
      <c r="E520" s="473">
        <v>0.02</v>
      </c>
      <c r="F520" s="476" t="s">
        <v>400</v>
      </c>
      <c r="G520" s="477">
        <f t="shared" si="18"/>
        <v>0.02</v>
      </c>
      <c r="H520" s="631" t="s">
        <v>339</v>
      </c>
      <c r="I520" s="508">
        <f t="shared" si="19"/>
        <v>0.31780000000000003</v>
      </c>
      <c r="J520" s="486">
        <v>82181</v>
      </c>
      <c r="K520" s="487">
        <v>96519</v>
      </c>
      <c r="L520" s="573"/>
      <c r="M520" s="574"/>
      <c r="R520" s="618"/>
      <c r="S520" s="618"/>
      <c r="T520" s="618"/>
      <c r="U520" s="618"/>
    </row>
    <row r="521" spans="1:21">
      <c r="A521" s="482" t="s">
        <v>1481</v>
      </c>
      <c r="B521" s="483" t="s">
        <v>1482</v>
      </c>
      <c r="C521" s="513">
        <v>9000</v>
      </c>
      <c r="D521" s="472" t="s">
        <v>550</v>
      </c>
      <c r="E521" s="473">
        <v>0.02</v>
      </c>
      <c r="F521" s="476" t="s">
        <v>400</v>
      </c>
      <c r="G521" s="477">
        <f t="shared" si="18"/>
        <v>0.02</v>
      </c>
      <c r="H521" s="631" t="s">
        <v>339</v>
      </c>
      <c r="I521" s="508">
        <f t="shared" si="19"/>
        <v>0.31780000000000003</v>
      </c>
      <c r="J521" s="486">
        <v>83583</v>
      </c>
      <c r="K521" s="487">
        <v>109623</v>
      </c>
      <c r="L521" s="573"/>
      <c r="M521" s="574"/>
      <c r="R521" s="618"/>
      <c r="S521" s="618"/>
      <c r="T521" s="618"/>
      <c r="U521" s="618"/>
    </row>
    <row r="522" spans="1:21">
      <c r="A522" s="482" t="s">
        <v>1483</v>
      </c>
      <c r="B522" s="483" t="s">
        <v>1484</v>
      </c>
      <c r="C522" s="513">
        <v>9000</v>
      </c>
      <c r="D522" s="472" t="s">
        <v>550</v>
      </c>
      <c r="E522" s="473">
        <v>0.02</v>
      </c>
      <c r="F522" s="476" t="s">
        <v>400</v>
      </c>
      <c r="G522" s="477">
        <f t="shared" si="18"/>
        <v>0.02</v>
      </c>
      <c r="H522" s="631" t="s">
        <v>339</v>
      </c>
      <c r="I522" s="508">
        <f t="shared" si="19"/>
        <v>0.31780000000000003</v>
      </c>
      <c r="J522" s="486">
        <v>76394</v>
      </c>
      <c r="K522" s="487">
        <v>94881</v>
      </c>
      <c r="L522" s="573"/>
      <c r="M522" s="574"/>
      <c r="R522" s="618"/>
      <c r="S522" s="618"/>
      <c r="T522" s="618"/>
      <c r="U522" s="618"/>
    </row>
    <row r="523" spans="1:21">
      <c r="A523" s="482" t="s">
        <v>1485</v>
      </c>
      <c r="B523" s="483" t="s">
        <v>1486</v>
      </c>
      <c r="C523" s="513">
        <v>9000</v>
      </c>
      <c r="D523" s="472" t="s">
        <v>550</v>
      </c>
      <c r="E523" s="473">
        <v>0.02</v>
      </c>
      <c r="F523" s="476" t="s">
        <v>400</v>
      </c>
      <c r="G523" s="477">
        <f t="shared" si="18"/>
        <v>0.02</v>
      </c>
      <c r="H523" s="631" t="s">
        <v>339</v>
      </c>
      <c r="I523" s="508">
        <f t="shared" si="19"/>
        <v>0.31780000000000003</v>
      </c>
      <c r="J523" s="486">
        <v>83583</v>
      </c>
      <c r="K523" s="487">
        <v>109623</v>
      </c>
      <c r="L523" s="573"/>
      <c r="M523" s="574"/>
      <c r="R523" s="618"/>
      <c r="S523" s="618"/>
      <c r="T523" s="618"/>
      <c r="U523" s="618"/>
    </row>
    <row r="524" spans="1:21">
      <c r="A524" s="482" t="s">
        <v>1487</v>
      </c>
      <c r="B524" s="483" t="s">
        <v>1488</v>
      </c>
      <c r="C524" s="513">
        <v>9000</v>
      </c>
      <c r="D524" s="472" t="s">
        <v>550</v>
      </c>
      <c r="E524" s="473">
        <v>0.02</v>
      </c>
      <c r="F524" s="476" t="s">
        <v>400</v>
      </c>
      <c r="G524" s="477">
        <f t="shared" si="18"/>
        <v>0.02</v>
      </c>
      <c r="H524" s="631" t="s">
        <v>339</v>
      </c>
      <c r="I524" s="508">
        <f t="shared" si="19"/>
        <v>0.31780000000000003</v>
      </c>
      <c r="J524" s="486">
        <v>83583</v>
      </c>
      <c r="K524" s="487">
        <v>109623</v>
      </c>
      <c r="L524" s="573"/>
      <c r="M524" s="574"/>
      <c r="R524" s="618"/>
      <c r="S524" s="618"/>
      <c r="T524" s="618"/>
      <c r="U524" s="618"/>
    </row>
    <row r="525" spans="1:21">
      <c r="A525" s="482" t="s">
        <v>1489</v>
      </c>
      <c r="B525" s="483" t="s">
        <v>1490</v>
      </c>
      <c r="C525" s="513">
        <v>9000</v>
      </c>
      <c r="D525" s="472" t="s">
        <v>550</v>
      </c>
      <c r="E525" s="473">
        <v>0.02</v>
      </c>
      <c r="F525" s="476" t="s">
        <v>400</v>
      </c>
      <c r="G525" s="477">
        <f t="shared" si="18"/>
        <v>0.02</v>
      </c>
      <c r="H525" s="631" t="s">
        <v>339</v>
      </c>
      <c r="I525" s="508">
        <f t="shared" si="19"/>
        <v>0.31780000000000003</v>
      </c>
      <c r="J525" s="486">
        <v>60284</v>
      </c>
      <c r="K525" s="487">
        <v>80909</v>
      </c>
      <c r="L525" s="573"/>
      <c r="M525" s="574"/>
      <c r="R525" s="618"/>
      <c r="S525" s="618"/>
      <c r="T525" s="618"/>
      <c r="U525" s="618"/>
    </row>
    <row r="526" spans="1:21">
      <c r="A526" s="482" t="s">
        <v>1491</v>
      </c>
      <c r="B526" s="483" t="s">
        <v>1492</v>
      </c>
      <c r="C526" s="513">
        <v>9000</v>
      </c>
      <c r="D526" s="472" t="s">
        <v>550</v>
      </c>
      <c r="E526" s="473">
        <v>0.02</v>
      </c>
      <c r="F526" s="476" t="s">
        <v>400</v>
      </c>
      <c r="G526" s="477">
        <f t="shared" si="18"/>
        <v>0.02</v>
      </c>
      <c r="H526" s="631" t="s">
        <v>339</v>
      </c>
      <c r="I526" s="508">
        <f t="shared" si="19"/>
        <v>0.31780000000000003</v>
      </c>
      <c r="J526" s="486">
        <v>76394</v>
      </c>
      <c r="K526" s="487">
        <v>94881</v>
      </c>
      <c r="L526" s="573"/>
      <c r="M526" s="574"/>
      <c r="R526" s="618"/>
      <c r="S526" s="618"/>
      <c r="T526" s="618"/>
      <c r="U526" s="618"/>
    </row>
    <row r="527" spans="1:21">
      <c r="A527" s="482" t="s">
        <v>1493</v>
      </c>
      <c r="B527" s="483" t="s">
        <v>1494</v>
      </c>
      <c r="C527" s="513">
        <v>9000</v>
      </c>
      <c r="D527" s="472" t="s">
        <v>550</v>
      </c>
      <c r="E527" s="473">
        <v>0.02</v>
      </c>
      <c r="F527" s="476" t="s">
        <v>400</v>
      </c>
      <c r="G527" s="477">
        <f t="shared" si="18"/>
        <v>0.02</v>
      </c>
      <c r="H527" s="631" t="s">
        <v>339</v>
      </c>
      <c r="I527" s="508">
        <f t="shared" si="19"/>
        <v>0.31780000000000003</v>
      </c>
      <c r="J527" s="486">
        <v>93710</v>
      </c>
      <c r="K527" s="487">
        <v>122906</v>
      </c>
      <c r="L527" s="573"/>
      <c r="M527" s="574"/>
      <c r="R527" s="618"/>
      <c r="S527" s="618"/>
      <c r="T527" s="618"/>
      <c r="U527" s="618"/>
    </row>
    <row r="528" spans="1:21">
      <c r="A528" s="482" t="s">
        <v>1495</v>
      </c>
      <c r="B528" s="483" t="s">
        <v>1496</v>
      </c>
      <c r="C528" s="513">
        <v>9000</v>
      </c>
      <c r="D528" s="472" t="s">
        <v>550</v>
      </c>
      <c r="E528" s="473">
        <v>0.02</v>
      </c>
      <c r="F528" s="476" t="s">
        <v>400</v>
      </c>
      <c r="G528" s="477">
        <f t="shared" si="18"/>
        <v>0.02</v>
      </c>
      <c r="H528" s="631" t="s">
        <v>339</v>
      </c>
      <c r="I528" s="508">
        <f t="shared" si="19"/>
        <v>0.31780000000000003</v>
      </c>
      <c r="J528" s="486">
        <v>105063</v>
      </c>
      <c r="K528" s="487">
        <v>137796</v>
      </c>
      <c r="L528" s="573"/>
      <c r="M528" s="574"/>
      <c r="R528" s="618"/>
      <c r="S528" s="618"/>
      <c r="T528" s="618"/>
      <c r="U528" s="618"/>
    </row>
    <row r="529" spans="1:21">
      <c r="A529" s="482" t="s">
        <v>1497</v>
      </c>
      <c r="B529" s="483" t="s">
        <v>1498</v>
      </c>
      <c r="C529" s="513">
        <v>9000</v>
      </c>
      <c r="D529" s="472" t="s">
        <v>550</v>
      </c>
      <c r="E529" s="473">
        <v>0.02</v>
      </c>
      <c r="F529" s="476" t="s">
        <v>400</v>
      </c>
      <c r="G529" s="477">
        <f t="shared" si="18"/>
        <v>0.02</v>
      </c>
      <c r="H529" s="631" t="s">
        <v>339</v>
      </c>
      <c r="I529" s="508">
        <f t="shared" si="19"/>
        <v>0.31780000000000003</v>
      </c>
      <c r="J529" s="486">
        <v>105063</v>
      </c>
      <c r="K529" s="487">
        <v>137796</v>
      </c>
      <c r="L529" s="573"/>
      <c r="M529" s="574"/>
      <c r="R529" s="618"/>
      <c r="S529" s="618"/>
      <c r="T529" s="618"/>
      <c r="U529" s="618"/>
    </row>
    <row r="530" spans="1:21">
      <c r="A530" s="482" t="s">
        <v>1499</v>
      </c>
      <c r="B530" s="483" t="s">
        <v>1500</v>
      </c>
      <c r="C530" s="513">
        <v>9001</v>
      </c>
      <c r="D530" s="472" t="s">
        <v>661</v>
      </c>
      <c r="E530" s="473">
        <v>0.02</v>
      </c>
      <c r="F530" s="476" t="s">
        <v>400</v>
      </c>
      <c r="G530" s="477">
        <f t="shared" si="18"/>
        <v>0.02</v>
      </c>
      <c r="H530" s="631" t="s">
        <v>339</v>
      </c>
      <c r="I530" s="508">
        <f t="shared" si="19"/>
        <v>0.31780000000000003</v>
      </c>
      <c r="J530" s="486">
        <v>76394</v>
      </c>
      <c r="K530" s="487">
        <v>94881</v>
      </c>
      <c r="L530" s="573"/>
      <c r="M530" s="574"/>
      <c r="R530" s="618"/>
      <c r="S530" s="618"/>
      <c r="T530" s="618"/>
      <c r="U530" s="618"/>
    </row>
    <row r="531" spans="1:21">
      <c r="A531" s="482" t="s">
        <v>1501</v>
      </c>
      <c r="B531" s="483" t="s">
        <v>1502</v>
      </c>
      <c r="C531" s="513">
        <v>9000</v>
      </c>
      <c r="D531" s="472" t="s">
        <v>550</v>
      </c>
      <c r="E531" s="473">
        <v>0.02</v>
      </c>
      <c r="F531" s="476" t="s">
        <v>400</v>
      </c>
      <c r="G531" s="477">
        <f t="shared" si="18"/>
        <v>0.02</v>
      </c>
      <c r="H531" s="631" t="s">
        <v>339</v>
      </c>
      <c r="I531" s="508">
        <f t="shared" si="19"/>
        <v>0.31780000000000003</v>
      </c>
      <c r="J531" s="486">
        <v>93710</v>
      </c>
      <c r="K531" s="487">
        <v>122906</v>
      </c>
      <c r="L531" s="573"/>
      <c r="M531" s="574"/>
      <c r="R531" s="618"/>
      <c r="S531" s="618"/>
      <c r="T531" s="618"/>
      <c r="U531" s="618"/>
    </row>
    <row r="532" spans="1:21">
      <c r="A532" s="482" t="s">
        <v>1503</v>
      </c>
      <c r="B532" s="483" t="s">
        <v>1504</v>
      </c>
      <c r="C532" s="513">
        <v>9000</v>
      </c>
      <c r="D532" s="472" t="s">
        <v>550</v>
      </c>
      <c r="E532" s="473">
        <v>0.02</v>
      </c>
      <c r="F532" s="476" t="s">
        <v>400</v>
      </c>
      <c r="G532" s="477">
        <f t="shared" si="18"/>
        <v>0.02</v>
      </c>
      <c r="H532" s="631" t="s">
        <v>339</v>
      </c>
      <c r="I532" s="508">
        <f t="shared" si="19"/>
        <v>0.31780000000000003</v>
      </c>
      <c r="J532" s="486">
        <v>105063</v>
      </c>
      <c r="K532" s="487">
        <v>137796</v>
      </c>
      <c r="L532" s="573"/>
      <c r="M532" s="574"/>
      <c r="R532" s="618"/>
      <c r="S532" s="618"/>
      <c r="T532" s="618"/>
      <c r="U532" s="618"/>
    </row>
    <row r="533" spans="1:21">
      <c r="A533" s="482" t="s">
        <v>1505</v>
      </c>
      <c r="B533" s="483" t="s">
        <v>1506</v>
      </c>
      <c r="C533" s="513">
        <v>9000</v>
      </c>
      <c r="D533" s="472" t="s">
        <v>550</v>
      </c>
      <c r="E533" s="473">
        <v>0.02</v>
      </c>
      <c r="F533" s="476" t="s">
        <v>400</v>
      </c>
      <c r="G533" s="477">
        <f t="shared" si="18"/>
        <v>0.02</v>
      </c>
      <c r="H533" s="631" t="s">
        <v>339</v>
      </c>
      <c r="I533" s="508">
        <f t="shared" si="19"/>
        <v>0.31780000000000003</v>
      </c>
      <c r="J533" s="486">
        <v>105063</v>
      </c>
      <c r="K533" s="487">
        <v>137796</v>
      </c>
      <c r="L533" s="573"/>
      <c r="M533" s="574"/>
      <c r="R533" s="618"/>
      <c r="S533" s="618"/>
      <c r="T533" s="618"/>
      <c r="U533" s="618"/>
    </row>
    <row r="534" spans="1:21">
      <c r="A534" s="482" t="s">
        <v>1507</v>
      </c>
      <c r="B534" s="483" t="s">
        <v>1508</v>
      </c>
      <c r="C534" s="513">
        <v>9000</v>
      </c>
      <c r="D534" s="472" t="s">
        <v>550</v>
      </c>
      <c r="E534" s="473">
        <v>0.02</v>
      </c>
      <c r="F534" s="476" t="s">
        <v>400</v>
      </c>
      <c r="G534" s="477">
        <f t="shared" si="18"/>
        <v>0.02</v>
      </c>
      <c r="H534" s="631" t="s">
        <v>339</v>
      </c>
      <c r="I534" s="508">
        <f t="shared" si="19"/>
        <v>0.31780000000000003</v>
      </c>
      <c r="J534" s="486">
        <v>117794</v>
      </c>
      <c r="K534" s="487">
        <v>154491</v>
      </c>
      <c r="L534" s="573"/>
      <c r="M534" s="574"/>
      <c r="R534" s="618"/>
      <c r="S534" s="618"/>
      <c r="T534" s="618"/>
      <c r="U534" s="618"/>
    </row>
    <row r="535" spans="1:21">
      <c r="A535" s="482" t="s">
        <v>1509</v>
      </c>
      <c r="B535" s="483" t="s">
        <v>1510</v>
      </c>
      <c r="C535" s="513">
        <v>9001</v>
      </c>
      <c r="D535" s="472" t="s">
        <v>661</v>
      </c>
      <c r="E535" s="473">
        <v>0.02</v>
      </c>
      <c r="F535" s="476" t="s">
        <v>400</v>
      </c>
      <c r="G535" s="477">
        <f t="shared" si="18"/>
        <v>0.02</v>
      </c>
      <c r="H535" s="631" t="s">
        <v>339</v>
      </c>
      <c r="I535" s="508">
        <f t="shared" si="19"/>
        <v>0.31780000000000003</v>
      </c>
      <c r="J535" s="486">
        <v>50608</v>
      </c>
      <c r="K535" s="487">
        <v>59368</v>
      </c>
      <c r="L535" s="573"/>
      <c r="M535" s="574"/>
      <c r="R535" s="618"/>
      <c r="S535" s="618"/>
      <c r="T535" s="618"/>
      <c r="U535" s="618"/>
    </row>
    <row r="536" spans="1:21">
      <c r="A536" s="482" t="s">
        <v>1511</v>
      </c>
      <c r="B536" s="483" t="s">
        <v>1512</v>
      </c>
      <c r="C536" s="513">
        <v>9000</v>
      </c>
      <c r="D536" s="472" t="s">
        <v>550</v>
      </c>
      <c r="E536" s="473">
        <v>0.02</v>
      </c>
      <c r="F536" s="476" t="s">
        <v>400</v>
      </c>
      <c r="G536" s="477">
        <f t="shared" si="18"/>
        <v>0.02</v>
      </c>
      <c r="H536" s="631" t="s">
        <v>339</v>
      </c>
      <c r="I536" s="508">
        <f t="shared" si="19"/>
        <v>0.31780000000000003</v>
      </c>
      <c r="J536" s="486">
        <v>83583</v>
      </c>
      <c r="K536" s="487">
        <v>109623</v>
      </c>
      <c r="L536" s="573"/>
      <c r="M536" s="574"/>
      <c r="R536" s="618"/>
      <c r="S536" s="618"/>
      <c r="T536" s="618"/>
      <c r="U536" s="618"/>
    </row>
    <row r="537" spans="1:21">
      <c r="A537" s="482" t="s">
        <v>1513</v>
      </c>
      <c r="B537" s="483" t="s">
        <v>1514</v>
      </c>
      <c r="C537" s="513">
        <v>9000</v>
      </c>
      <c r="D537" s="472" t="s">
        <v>550</v>
      </c>
      <c r="E537" s="473">
        <v>0.02</v>
      </c>
      <c r="F537" s="476" t="s">
        <v>400</v>
      </c>
      <c r="G537" s="477">
        <f t="shared" si="18"/>
        <v>0.02</v>
      </c>
      <c r="H537" s="631" t="s">
        <v>339</v>
      </c>
      <c r="I537" s="508">
        <f t="shared" si="19"/>
        <v>0.31780000000000003</v>
      </c>
      <c r="J537" s="486">
        <v>93710</v>
      </c>
      <c r="K537" s="487">
        <v>122906</v>
      </c>
      <c r="L537" s="573"/>
      <c r="M537" s="574"/>
      <c r="R537" s="618"/>
      <c r="S537" s="618"/>
      <c r="T537" s="618"/>
      <c r="U537" s="618"/>
    </row>
    <row r="538" spans="1:21">
      <c r="A538" s="482" t="s">
        <v>1515</v>
      </c>
      <c r="B538" s="483" t="s">
        <v>1516</v>
      </c>
      <c r="C538" s="513">
        <v>9000</v>
      </c>
      <c r="D538" s="472" t="s">
        <v>550</v>
      </c>
      <c r="E538" s="473">
        <v>0.02</v>
      </c>
      <c r="F538" s="476" t="s">
        <v>400</v>
      </c>
      <c r="G538" s="477">
        <f t="shared" si="18"/>
        <v>0.02</v>
      </c>
      <c r="H538" s="631" t="s">
        <v>339</v>
      </c>
      <c r="I538" s="508">
        <f t="shared" si="19"/>
        <v>0.31780000000000003</v>
      </c>
      <c r="J538" s="486">
        <v>93710</v>
      </c>
      <c r="K538" s="487">
        <v>122906</v>
      </c>
      <c r="L538" s="573"/>
      <c r="M538" s="574"/>
      <c r="R538" s="618"/>
      <c r="S538" s="618"/>
      <c r="T538" s="618"/>
      <c r="U538" s="618"/>
    </row>
    <row r="539" spans="1:21">
      <c r="A539" s="482" t="s">
        <v>1517</v>
      </c>
      <c r="B539" s="483" t="s">
        <v>1518</v>
      </c>
      <c r="C539" s="513">
        <v>9000</v>
      </c>
      <c r="D539" s="472" t="s">
        <v>550</v>
      </c>
      <c r="E539" s="473">
        <v>0.02</v>
      </c>
      <c r="F539" s="476" t="s">
        <v>400</v>
      </c>
      <c r="G539" s="477">
        <f t="shared" si="18"/>
        <v>0.02</v>
      </c>
      <c r="H539" s="631" t="s">
        <v>339</v>
      </c>
      <c r="I539" s="508">
        <f t="shared" si="19"/>
        <v>0.31780000000000003</v>
      </c>
      <c r="J539" s="486">
        <v>105063</v>
      </c>
      <c r="K539" s="487">
        <v>137796</v>
      </c>
      <c r="L539" s="573"/>
      <c r="M539" s="574"/>
      <c r="R539" s="618"/>
      <c r="S539" s="618"/>
      <c r="T539" s="618"/>
      <c r="U539" s="618"/>
    </row>
    <row r="540" spans="1:21">
      <c r="A540" s="482" t="s">
        <v>1519</v>
      </c>
      <c r="B540" s="483" t="s">
        <v>1520</v>
      </c>
      <c r="C540" s="513">
        <v>9000</v>
      </c>
      <c r="D540" s="472" t="s">
        <v>550</v>
      </c>
      <c r="E540" s="473">
        <v>0.02</v>
      </c>
      <c r="F540" s="476" t="s">
        <v>400</v>
      </c>
      <c r="G540" s="477">
        <f t="shared" si="18"/>
        <v>0.02</v>
      </c>
      <c r="H540" s="631" t="s">
        <v>339</v>
      </c>
      <c r="I540" s="508">
        <f t="shared" si="19"/>
        <v>0.31780000000000003</v>
      </c>
      <c r="J540" s="486">
        <v>117794</v>
      </c>
      <c r="K540" s="487">
        <v>154491</v>
      </c>
      <c r="L540" s="573"/>
      <c r="M540" s="574"/>
      <c r="R540" s="618"/>
      <c r="S540" s="618"/>
      <c r="T540" s="618"/>
      <c r="U540" s="618"/>
    </row>
    <row r="541" spans="1:21">
      <c r="A541" s="482" t="s">
        <v>1521</v>
      </c>
      <c r="B541" s="483" t="s">
        <v>1522</v>
      </c>
      <c r="C541" s="513">
        <v>9000</v>
      </c>
      <c r="D541" s="472" t="s">
        <v>550</v>
      </c>
      <c r="E541" s="473">
        <v>0.02</v>
      </c>
      <c r="F541" s="476" t="s">
        <v>400</v>
      </c>
      <c r="G541" s="477">
        <f t="shared" si="18"/>
        <v>0.02</v>
      </c>
      <c r="H541" s="631" t="s">
        <v>339</v>
      </c>
      <c r="I541" s="508">
        <f t="shared" si="19"/>
        <v>0.31780000000000003</v>
      </c>
      <c r="J541" s="486">
        <v>105063</v>
      </c>
      <c r="K541" s="487">
        <v>137796</v>
      </c>
      <c r="L541" s="573"/>
      <c r="M541" s="574"/>
      <c r="R541" s="618"/>
      <c r="S541" s="618"/>
      <c r="T541" s="618"/>
      <c r="U541" s="618"/>
    </row>
    <row r="542" spans="1:21">
      <c r="A542" s="482" t="s">
        <v>1523</v>
      </c>
      <c r="B542" s="483" t="s">
        <v>1524</v>
      </c>
      <c r="C542" s="513">
        <v>9000</v>
      </c>
      <c r="D542" s="472" t="s">
        <v>550</v>
      </c>
      <c r="E542" s="473">
        <v>0.02</v>
      </c>
      <c r="F542" s="476" t="s">
        <v>400</v>
      </c>
      <c r="G542" s="477">
        <f t="shared" si="18"/>
        <v>0.02</v>
      </c>
      <c r="H542" s="631" t="s">
        <v>339</v>
      </c>
      <c r="I542" s="508">
        <f t="shared" si="19"/>
        <v>0.31780000000000003</v>
      </c>
      <c r="J542" s="486">
        <v>117794</v>
      </c>
      <c r="K542" s="487">
        <v>154491</v>
      </c>
      <c r="L542" s="573"/>
      <c r="M542" s="574"/>
      <c r="R542" s="618"/>
      <c r="S542" s="618"/>
      <c r="T542" s="618"/>
      <c r="U542" s="618"/>
    </row>
    <row r="543" spans="1:21">
      <c r="A543" s="482" t="s">
        <v>1525</v>
      </c>
      <c r="B543" s="483" t="s">
        <v>1526</v>
      </c>
      <c r="C543" s="513">
        <v>9000</v>
      </c>
      <c r="D543" s="472" t="s">
        <v>550</v>
      </c>
      <c r="E543" s="473">
        <v>0.02</v>
      </c>
      <c r="F543" s="476" t="s">
        <v>400</v>
      </c>
      <c r="G543" s="477">
        <f t="shared" si="18"/>
        <v>0.02</v>
      </c>
      <c r="H543" s="631" t="s">
        <v>339</v>
      </c>
      <c r="I543" s="508">
        <f t="shared" si="19"/>
        <v>0.31780000000000003</v>
      </c>
      <c r="J543" s="486">
        <v>50608</v>
      </c>
      <c r="K543" s="487">
        <v>59368</v>
      </c>
      <c r="L543" s="573"/>
      <c r="M543" s="574"/>
      <c r="R543" s="618"/>
      <c r="S543" s="618"/>
      <c r="T543" s="618"/>
      <c r="U543" s="618"/>
    </row>
    <row r="544" spans="1:21">
      <c r="A544" s="482" t="s">
        <v>1527</v>
      </c>
      <c r="B544" s="483" t="s">
        <v>1528</v>
      </c>
      <c r="C544" s="513">
        <v>7100</v>
      </c>
      <c r="D544" s="472" t="s">
        <v>1142</v>
      </c>
      <c r="E544" s="473">
        <v>0.02</v>
      </c>
      <c r="F544" s="478" t="s">
        <v>401</v>
      </c>
      <c r="G544" s="477">
        <f t="shared" si="18"/>
        <v>0.02</v>
      </c>
      <c r="H544" s="631" t="s">
        <v>339</v>
      </c>
      <c r="I544" s="508">
        <f t="shared" si="19"/>
        <v>0.31780000000000003</v>
      </c>
      <c r="J544" s="486">
        <v>57943</v>
      </c>
      <c r="K544" s="487">
        <v>77767</v>
      </c>
      <c r="L544" s="573"/>
      <c r="M544" s="574"/>
      <c r="R544" s="618"/>
      <c r="S544" s="618"/>
      <c r="T544" s="618"/>
      <c r="U544" s="618"/>
    </row>
    <row r="545" spans="1:21">
      <c r="A545" s="482" t="s">
        <v>1529</v>
      </c>
      <c r="B545" s="483" t="s">
        <v>1530</v>
      </c>
      <c r="C545" s="513">
        <v>9000</v>
      </c>
      <c r="D545" s="472" t="s">
        <v>550</v>
      </c>
      <c r="E545" s="473">
        <v>0.02</v>
      </c>
      <c r="F545" s="476" t="s">
        <v>400</v>
      </c>
      <c r="G545" s="477">
        <f t="shared" si="18"/>
        <v>0.02</v>
      </c>
      <c r="H545" s="631" t="s">
        <v>339</v>
      </c>
      <c r="I545" s="508">
        <f t="shared" si="19"/>
        <v>0.31780000000000003</v>
      </c>
      <c r="J545" s="486">
        <v>76394</v>
      </c>
      <c r="K545" s="487">
        <v>94881</v>
      </c>
      <c r="L545" s="573"/>
      <c r="M545" s="574"/>
      <c r="R545" s="618"/>
      <c r="S545" s="618"/>
      <c r="T545" s="618"/>
      <c r="U545" s="618"/>
    </row>
    <row r="546" spans="1:21">
      <c r="A546" s="482" t="s">
        <v>1531</v>
      </c>
      <c r="B546" s="483" t="s">
        <v>1532</v>
      </c>
      <c r="C546" s="513">
        <v>9000</v>
      </c>
      <c r="D546" s="472" t="s">
        <v>550</v>
      </c>
      <c r="E546" s="473">
        <v>0.02</v>
      </c>
      <c r="F546" s="476" t="s">
        <v>400</v>
      </c>
      <c r="G546" s="477">
        <f t="shared" si="18"/>
        <v>0.02</v>
      </c>
      <c r="H546" s="631" t="s">
        <v>339</v>
      </c>
      <c r="I546" s="508">
        <f t="shared" si="19"/>
        <v>0.31780000000000003</v>
      </c>
      <c r="J546" s="486">
        <v>117794</v>
      </c>
      <c r="K546" s="487">
        <v>154491</v>
      </c>
      <c r="L546" s="573"/>
      <c r="M546" s="574"/>
      <c r="R546" s="618"/>
      <c r="S546" s="618"/>
      <c r="T546" s="618"/>
      <c r="U546" s="618"/>
    </row>
    <row r="547" spans="1:21">
      <c r="A547" s="482" t="s">
        <v>1533</v>
      </c>
      <c r="B547" s="483" t="s">
        <v>1534</v>
      </c>
      <c r="C547" s="513">
        <v>9000</v>
      </c>
      <c r="D547" s="472" t="s">
        <v>550</v>
      </c>
      <c r="E547" s="473">
        <v>0.02</v>
      </c>
      <c r="F547" s="476" t="s">
        <v>400</v>
      </c>
      <c r="G547" s="477">
        <f t="shared" si="18"/>
        <v>0.02</v>
      </c>
      <c r="H547" s="631" t="s">
        <v>339</v>
      </c>
      <c r="I547" s="508">
        <f t="shared" si="19"/>
        <v>0.31780000000000003</v>
      </c>
      <c r="J547" s="486">
        <v>108311</v>
      </c>
      <c r="K547" s="487">
        <v>130041</v>
      </c>
      <c r="L547" s="573"/>
      <c r="M547" s="574"/>
      <c r="R547" s="618"/>
      <c r="S547" s="618"/>
      <c r="T547" s="618"/>
      <c r="U547" s="618"/>
    </row>
    <row r="548" spans="1:21">
      <c r="A548" s="482" t="s">
        <v>1535</v>
      </c>
      <c r="B548" s="483" t="s">
        <v>1534</v>
      </c>
      <c r="C548" s="513">
        <v>9000</v>
      </c>
      <c r="D548" s="472" t="s">
        <v>550</v>
      </c>
      <c r="E548" s="473">
        <v>0.02</v>
      </c>
      <c r="F548" s="476" t="s">
        <v>400</v>
      </c>
      <c r="G548" s="477">
        <f t="shared" si="18"/>
        <v>0.02</v>
      </c>
      <c r="H548" s="631" t="s">
        <v>339</v>
      </c>
      <c r="I548" s="508">
        <f t="shared" si="19"/>
        <v>0.31780000000000003</v>
      </c>
      <c r="J548" s="486">
        <v>116761</v>
      </c>
      <c r="K548" s="487">
        <v>140186</v>
      </c>
      <c r="L548" s="573"/>
      <c r="M548" s="574"/>
      <c r="R548" s="618"/>
      <c r="S548" s="618"/>
      <c r="T548" s="618"/>
      <c r="U548" s="618"/>
    </row>
    <row r="549" spans="1:21">
      <c r="A549" s="482" t="s">
        <v>1536</v>
      </c>
      <c r="B549" s="483" t="s">
        <v>1537</v>
      </c>
      <c r="C549" s="513">
        <v>9000</v>
      </c>
      <c r="D549" s="472" t="s">
        <v>550</v>
      </c>
      <c r="E549" s="473">
        <v>0.02</v>
      </c>
      <c r="F549" s="476" t="s">
        <v>400</v>
      </c>
      <c r="G549" s="477">
        <f t="shared" si="18"/>
        <v>0.02</v>
      </c>
      <c r="H549" s="631" t="s">
        <v>339</v>
      </c>
      <c r="I549" s="508">
        <f t="shared" si="19"/>
        <v>0.31780000000000003</v>
      </c>
      <c r="J549" s="486">
        <v>116761</v>
      </c>
      <c r="K549" s="487">
        <v>140186</v>
      </c>
      <c r="L549" s="573"/>
      <c r="M549" s="574"/>
      <c r="R549" s="618"/>
      <c r="S549" s="618"/>
      <c r="T549" s="618"/>
      <c r="U549" s="618"/>
    </row>
    <row r="550" spans="1:21">
      <c r="A550" s="482" t="s">
        <v>1538</v>
      </c>
      <c r="B550" s="483" t="s">
        <v>1537</v>
      </c>
      <c r="C550" s="513">
        <v>9000</v>
      </c>
      <c r="D550" s="472" t="s">
        <v>550</v>
      </c>
      <c r="E550" s="473">
        <v>0.02</v>
      </c>
      <c r="F550" s="476" t="s">
        <v>400</v>
      </c>
      <c r="G550" s="477">
        <f t="shared" si="18"/>
        <v>0.02</v>
      </c>
      <c r="H550" s="631" t="s">
        <v>339</v>
      </c>
      <c r="I550" s="508">
        <f t="shared" si="19"/>
        <v>0.31780000000000003</v>
      </c>
      <c r="J550" s="486">
        <v>125870</v>
      </c>
      <c r="K550" s="487">
        <v>151124</v>
      </c>
      <c r="L550" s="573"/>
      <c r="M550" s="574"/>
      <c r="R550" s="618"/>
      <c r="S550" s="618"/>
      <c r="T550" s="618"/>
      <c r="U550" s="618"/>
    </row>
    <row r="551" spans="1:21">
      <c r="A551" s="482" t="s">
        <v>1539</v>
      </c>
      <c r="B551" s="483" t="s">
        <v>1540</v>
      </c>
      <c r="C551" s="513">
        <v>9000</v>
      </c>
      <c r="D551" s="472" t="s">
        <v>550</v>
      </c>
      <c r="E551" s="473">
        <v>0.02</v>
      </c>
      <c r="F551" s="476" t="s">
        <v>400</v>
      </c>
      <c r="G551" s="477">
        <f t="shared" si="18"/>
        <v>0.02</v>
      </c>
      <c r="H551" s="631" t="s">
        <v>339</v>
      </c>
      <c r="I551" s="508">
        <f t="shared" si="19"/>
        <v>0.31780000000000003</v>
      </c>
      <c r="J551" s="486">
        <v>108311</v>
      </c>
      <c r="K551" s="487">
        <v>130041</v>
      </c>
      <c r="L551" s="573"/>
      <c r="M551" s="574"/>
      <c r="R551" s="618"/>
      <c r="S551" s="618"/>
      <c r="T551" s="618"/>
      <c r="U551" s="618"/>
    </row>
    <row r="552" spans="1:21">
      <c r="A552" s="482" t="s">
        <v>1541</v>
      </c>
      <c r="B552" s="483" t="s">
        <v>1540</v>
      </c>
      <c r="C552" s="513">
        <v>9000</v>
      </c>
      <c r="D552" s="472" t="s">
        <v>550</v>
      </c>
      <c r="E552" s="473">
        <v>0.02</v>
      </c>
      <c r="F552" s="476" t="s">
        <v>400</v>
      </c>
      <c r="G552" s="477">
        <f t="shared" si="18"/>
        <v>0.02</v>
      </c>
      <c r="H552" s="631" t="s">
        <v>339</v>
      </c>
      <c r="I552" s="508">
        <f t="shared" si="19"/>
        <v>0.31780000000000003</v>
      </c>
      <c r="J552" s="486">
        <v>116761</v>
      </c>
      <c r="K552" s="487">
        <v>140186</v>
      </c>
      <c r="L552" s="573"/>
      <c r="M552" s="574"/>
      <c r="R552" s="618"/>
      <c r="S552" s="618"/>
      <c r="T552" s="618"/>
      <c r="U552" s="618"/>
    </row>
    <row r="553" spans="1:21">
      <c r="A553" s="482" t="s">
        <v>1542</v>
      </c>
      <c r="B553" s="483" t="s">
        <v>1543</v>
      </c>
      <c r="C553" s="513">
        <v>9000</v>
      </c>
      <c r="D553" s="472" t="s">
        <v>550</v>
      </c>
      <c r="E553" s="473">
        <v>0.02</v>
      </c>
      <c r="F553" s="476" t="s">
        <v>400</v>
      </c>
      <c r="G553" s="477">
        <f t="shared" si="18"/>
        <v>0.02</v>
      </c>
      <c r="H553" s="631" t="s">
        <v>339</v>
      </c>
      <c r="I553" s="508">
        <f t="shared" si="19"/>
        <v>0.31780000000000003</v>
      </c>
      <c r="J553" s="486">
        <v>116761</v>
      </c>
      <c r="K553" s="487">
        <v>140186</v>
      </c>
      <c r="L553" s="573"/>
      <c r="M553" s="574"/>
      <c r="R553" s="618"/>
      <c r="S553" s="618"/>
      <c r="T553" s="618"/>
      <c r="U553" s="618"/>
    </row>
    <row r="554" spans="1:21">
      <c r="A554" s="482" t="s">
        <v>1544</v>
      </c>
      <c r="B554" s="483" t="s">
        <v>1543</v>
      </c>
      <c r="C554" s="513">
        <v>9000</v>
      </c>
      <c r="D554" s="472" t="s">
        <v>550</v>
      </c>
      <c r="E554" s="473">
        <v>0.02</v>
      </c>
      <c r="F554" s="476" t="s">
        <v>400</v>
      </c>
      <c r="G554" s="477">
        <f t="shared" si="18"/>
        <v>0.02</v>
      </c>
      <c r="H554" s="631" t="s">
        <v>339</v>
      </c>
      <c r="I554" s="508">
        <f t="shared" si="19"/>
        <v>0.31780000000000003</v>
      </c>
      <c r="J554" s="486">
        <v>125870</v>
      </c>
      <c r="K554" s="487">
        <v>151124</v>
      </c>
      <c r="L554" s="573"/>
      <c r="M554" s="574"/>
      <c r="R554" s="618"/>
      <c r="S554" s="618"/>
      <c r="T554" s="618"/>
      <c r="U554" s="618"/>
    </row>
    <row r="555" spans="1:21">
      <c r="A555" s="482" t="s">
        <v>1545</v>
      </c>
      <c r="B555" s="483" t="s">
        <v>1546</v>
      </c>
      <c r="C555" s="513">
        <v>9020</v>
      </c>
      <c r="D555" s="472" t="s">
        <v>423</v>
      </c>
      <c r="E555" s="473">
        <v>0.02</v>
      </c>
      <c r="F555" s="476" t="s">
        <v>400</v>
      </c>
      <c r="G555" s="477">
        <f t="shared" si="18"/>
        <v>0.02</v>
      </c>
      <c r="H555" s="631" t="s">
        <v>339</v>
      </c>
      <c r="I555" s="508">
        <f t="shared" si="19"/>
        <v>0.31780000000000003</v>
      </c>
      <c r="J555" s="486">
        <v>133019</v>
      </c>
      <c r="K555" s="487">
        <v>189222</v>
      </c>
      <c r="L555" s="573"/>
      <c r="M555" s="574"/>
      <c r="R555" s="618"/>
      <c r="S555" s="618"/>
      <c r="T555" s="618"/>
      <c r="U555" s="618"/>
    </row>
    <row r="556" spans="1:21">
      <c r="A556" s="482" t="s">
        <v>1547</v>
      </c>
      <c r="B556" s="483" t="s">
        <v>1548</v>
      </c>
      <c r="C556" s="513">
        <v>9020</v>
      </c>
      <c r="D556" s="472" t="s">
        <v>423</v>
      </c>
      <c r="E556" s="473">
        <v>0.02</v>
      </c>
      <c r="F556" s="476" t="s">
        <v>400</v>
      </c>
      <c r="G556" s="477">
        <f t="shared" si="18"/>
        <v>0.02</v>
      </c>
      <c r="H556" s="631" t="s">
        <v>339</v>
      </c>
      <c r="I556" s="508">
        <f t="shared" si="19"/>
        <v>0.31780000000000003</v>
      </c>
      <c r="J556" s="486">
        <v>168786</v>
      </c>
      <c r="K556" s="487">
        <v>223668</v>
      </c>
      <c r="L556" s="573"/>
      <c r="M556" s="574"/>
      <c r="R556" s="618"/>
      <c r="S556" s="618"/>
      <c r="T556" s="618"/>
      <c r="U556" s="618"/>
    </row>
    <row r="557" spans="1:21">
      <c r="A557" s="482" t="s">
        <v>1549</v>
      </c>
      <c r="B557" s="483" t="s">
        <v>1550</v>
      </c>
      <c r="C557" s="513">
        <v>9020</v>
      </c>
      <c r="D557" s="472" t="s">
        <v>423</v>
      </c>
      <c r="E557" s="473">
        <v>0.02</v>
      </c>
      <c r="F557" s="476" t="s">
        <v>400</v>
      </c>
      <c r="G557" s="477">
        <f t="shared" si="18"/>
        <v>0.02</v>
      </c>
      <c r="H557" s="631" t="s">
        <v>339</v>
      </c>
      <c r="I557" s="508">
        <f t="shared" si="19"/>
        <v>0.31780000000000003</v>
      </c>
      <c r="J557" s="486">
        <v>149600</v>
      </c>
      <c r="K557" s="487">
        <v>198935</v>
      </c>
      <c r="L557" s="573"/>
      <c r="M557" s="574"/>
      <c r="R557" s="618"/>
      <c r="S557" s="618"/>
      <c r="T557" s="618"/>
      <c r="U557" s="618"/>
    </row>
    <row r="558" spans="1:21">
      <c r="A558" s="482" t="s">
        <v>1551</v>
      </c>
      <c r="B558" s="483" t="s">
        <v>1552</v>
      </c>
      <c r="C558" s="513">
        <v>9020</v>
      </c>
      <c r="D558" s="472" t="s">
        <v>423</v>
      </c>
      <c r="E558" s="473">
        <v>0.02</v>
      </c>
      <c r="F558" s="476" t="s">
        <v>400</v>
      </c>
      <c r="G558" s="477">
        <f t="shared" si="18"/>
        <v>0.02</v>
      </c>
      <c r="H558" s="631" t="s">
        <v>339</v>
      </c>
      <c r="I558" s="508">
        <f t="shared" si="19"/>
        <v>0.31780000000000003</v>
      </c>
      <c r="J558" s="486">
        <v>149600</v>
      </c>
      <c r="K558" s="487">
        <v>198935</v>
      </c>
      <c r="L558" s="573"/>
      <c r="M558" s="574"/>
      <c r="R558" s="618"/>
      <c r="S558" s="618"/>
      <c r="T558" s="618"/>
      <c r="U558" s="618"/>
    </row>
    <row r="559" spans="1:21">
      <c r="A559" s="482" t="s">
        <v>1553</v>
      </c>
      <c r="B559" s="483" t="s">
        <v>1554</v>
      </c>
      <c r="C559" s="513">
        <v>9020</v>
      </c>
      <c r="D559" s="472" t="s">
        <v>423</v>
      </c>
      <c r="E559" s="473">
        <v>0.02</v>
      </c>
      <c r="F559" s="476" t="s">
        <v>400</v>
      </c>
      <c r="G559" s="477">
        <f t="shared" si="18"/>
        <v>0.02</v>
      </c>
      <c r="H559" s="631" t="s">
        <v>339</v>
      </c>
      <c r="I559" s="508">
        <f t="shared" si="19"/>
        <v>0.31780000000000003</v>
      </c>
      <c r="J559" s="486">
        <v>133946</v>
      </c>
      <c r="K559" s="487">
        <v>174204</v>
      </c>
      <c r="L559" s="573"/>
      <c r="M559" s="574"/>
      <c r="R559" s="618"/>
      <c r="S559" s="618"/>
      <c r="T559" s="618"/>
      <c r="U559" s="618"/>
    </row>
    <row r="560" spans="1:21">
      <c r="A560" s="482" t="s">
        <v>1555</v>
      </c>
      <c r="B560" s="483" t="s">
        <v>1556</v>
      </c>
      <c r="C560" s="513">
        <v>9030</v>
      </c>
      <c r="D560" s="472" t="s">
        <v>416</v>
      </c>
      <c r="E560" s="473">
        <v>0.02</v>
      </c>
      <c r="F560" s="476" t="s">
        <v>400</v>
      </c>
      <c r="G560" s="477">
        <f t="shared" si="18"/>
        <v>0.02</v>
      </c>
      <c r="H560" s="631" t="s">
        <v>339</v>
      </c>
      <c r="I560" s="508">
        <f t="shared" si="19"/>
        <v>0.31780000000000003</v>
      </c>
      <c r="J560" s="486">
        <v>110418</v>
      </c>
      <c r="K560" s="487">
        <v>168535</v>
      </c>
      <c r="L560" s="573"/>
      <c r="M560" s="574"/>
      <c r="R560" s="618"/>
      <c r="S560" s="618"/>
      <c r="T560" s="618"/>
      <c r="U560" s="618"/>
    </row>
    <row r="561" spans="1:21">
      <c r="A561" s="482" t="s">
        <v>1557</v>
      </c>
      <c r="B561" s="483" t="s">
        <v>1558</v>
      </c>
      <c r="C561" s="513">
        <v>9000</v>
      </c>
      <c r="D561" s="472" t="s">
        <v>550</v>
      </c>
      <c r="E561" s="473">
        <v>0.02</v>
      </c>
      <c r="F561" s="476" t="s">
        <v>400</v>
      </c>
      <c r="G561" s="477">
        <f t="shared" si="18"/>
        <v>0.02</v>
      </c>
      <c r="H561" s="631" t="s">
        <v>339</v>
      </c>
      <c r="I561" s="508">
        <f t="shared" si="19"/>
        <v>0.31780000000000003</v>
      </c>
      <c r="J561" s="486">
        <v>108311</v>
      </c>
      <c r="K561" s="487">
        <v>130041</v>
      </c>
      <c r="L561" s="573"/>
      <c r="M561" s="574"/>
      <c r="R561" s="618"/>
      <c r="S561" s="618"/>
      <c r="T561" s="618"/>
      <c r="U561" s="618"/>
    </row>
    <row r="562" spans="1:21">
      <c r="A562" s="482" t="s">
        <v>1559</v>
      </c>
      <c r="B562" s="483" t="s">
        <v>1560</v>
      </c>
      <c r="C562" s="513">
        <v>9020</v>
      </c>
      <c r="D562" s="472" t="s">
        <v>423</v>
      </c>
      <c r="E562" s="473">
        <v>0.02</v>
      </c>
      <c r="F562" s="476" t="s">
        <v>400</v>
      </c>
      <c r="G562" s="477">
        <f t="shared" si="18"/>
        <v>0.02</v>
      </c>
      <c r="H562" s="631" t="s">
        <v>374</v>
      </c>
      <c r="I562" s="508">
        <f t="shared" si="19"/>
        <v>7.6499999999999999E-2</v>
      </c>
      <c r="J562" s="486">
        <v>154876</v>
      </c>
      <c r="K562" s="487">
        <v>222939</v>
      </c>
      <c r="L562" s="573"/>
      <c r="M562" s="574"/>
      <c r="R562" s="618"/>
      <c r="S562" s="618"/>
      <c r="T562" s="618"/>
      <c r="U562" s="618"/>
    </row>
    <row r="563" spans="1:21">
      <c r="A563" s="482" t="s">
        <v>1561</v>
      </c>
      <c r="B563" s="483" t="s">
        <v>1562</v>
      </c>
      <c r="C563" s="513">
        <v>9020</v>
      </c>
      <c r="D563" s="472" t="s">
        <v>423</v>
      </c>
      <c r="E563" s="473">
        <v>0.02</v>
      </c>
      <c r="F563" s="476" t="s">
        <v>400</v>
      </c>
      <c r="G563" s="477">
        <f t="shared" si="18"/>
        <v>0.02</v>
      </c>
      <c r="H563" s="631" t="s">
        <v>339</v>
      </c>
      <c r="I563" s="508">
        <f t="shared" si="19"/>
        <v>0.31780000000000003</v>
      </c>
      <c r="J563" s="486">
        <v>133019</v>
      </c>
      <c r="K563" s="487">
        <v>189222</v>
      </c>
      <c r="L563" s="573"/>
      <c r="M563" s="574"/>
      <c r="R563" s="618"/>
      <c r="S563" s="618"/>
      <c r="T563" s="618"/>
      <c r="U563" s="618"/>
    </row>
    <row r="564" spans="1:21">
      <c r="A564" s="482" t="s">
        <v>1563</v>
      </c>
      <c r="B564" s="483" t="s">
        <v>1564</v>
      </c>
      <c r="C564" s="513">
        <v>9030</v>
      </c>
      <c r="D564" s="472" t="s">
        <v>416</v>
      </c>
      <c r="E564" s="473">
        <v>0.02</v>
      </c>
      <c r="F564" s="476" t="s">
        <v>400</v>
      </c>
      <c r="G564" s="477">
        <f t="shared" si="18"/>
        <v>0.02</v>
      </c>
      <c r="H564" s="631" t="s">
        <v>339</v>
      </c>
      <c r="I564" s="508">
        <f t="shared" si="19"/>
        <v>0.31780000000000003</v>
      </c>
      <c r="J564" s="486">
        <v>110418</v>
      </c>
      <c r="K564" s="487">
        <v>168535</v>
      </c>
      <c r="L564" s="573"/>
      <c r="M564" s="574"/>
      <c r="R564" s="618"/>
      <c r="S564" s="618"/>
      <c r="T564" s="618"/>
      <c r="U564" s="618"/>
    </row>
    <row r="565" spans="1:21">
      <c r="A565" s="482" t="s">
        <v>1565</v>
      </c>
      <c r="B565" s="483" t="s">
        <v>1566</v>
      </c>
      <c r="C565" s="513">
        <v>9020</v>
      </c>
      <c r="D565" s="472" t="s">
        <v>423</v>
      </c>
      <c r="E565" s="473">
        <v>0.02</v>
      </c>
      <c r="F565" s="476" t="s">
        <v>400</v>
      </c>
      <c r="G565" s="477">
        <f t="shared" si="18"/>
        <v>0.02</v>
      </c>
      <c r="H565" s="631" t="s">
        <v>339</v>
      </c>
      <c r="I565" s="508">
        <f t="shared" si="19"/>
        <v>0.31780000000000003</v>
      </c>
      <c r="J565" s="486">
        <v>133019</v>
      </c>
      <c r="K565" s="487">
        <v>189222</v>
      </c>
      <c r="L565" s="573"/>
      <c r="M565" s="574"/>
      <c r="R565" s="618"/>
      <c r="S565" s="618"/>
      <c r="T565" s="618"/>
      <c r="U565" s="618"/>
    </row>
    <row r="566" spans="1:21">
      <c r="A566" s="482" t="s">
        <v>1567</v>
      </c>
      <c r="B566" s="483" t="s">
        <v>1568</v>
      </c>
      <c r="C566" s="513">
        <v>9030</v>
      </c>
      <c r="D566" s="472" t="s">
        <v>416</v>
      </c>
      <c r="E566" s="473">
        <v>0.02</v>
      </c>
      <c r="F566" s="476" t="s">
        <v>400</v>
      </c>
      <c r="G566" s="477">
        <f t="shared" si="18"/>
        <v>0.02</v>
      </c>
      <c r="H566" s="631" t="s">
        <v>339</v>
      </c>
      <c r="I566" s="508">
        <f t="shared" si="19"/>
        <v>0.31780000000000003</v>
      </c>
      <c r="J566" s="486">
        <v>110418</v>
      </c>
      <c r="K566" s="487">
        <v>168535</v>
      </c>
      <c r="L566" s="573"/>
      <c r="M566" s="574"/>
      <c r="R566" s="618"/>
      <c r="S566" s="618"/>
      <c r="T566" s="618"/>
      <c r="U566" s="618"/>
    </row>
    <row r="567" spans="1:21">
      <c r="A567" s="482" t="s">
        <v>1569</v>
      </c>
      <c r="B567" s="483" t="s">
        <v>1570</v>
      </c>
      <c r="C567" s="513">
        <v>9020</v>
      </c>
      <c r="D567" s="472" t="s">
        <v>423</v>
      </c>
      <c r="E567" s="473">
        <v>0.02</v>
      </c>
      <c r="F567" s="476" t="s">
        <v>400</v>
      </c>
      <c r="G567" s="477">
        <f t="shared" si="18"/>
        <v>0.02</v>
      </c>
      <c r="H567" s="631" t="s">
        <v>339</v>
      </c>
      <c r="I567" s="508">
        <f t="shared" si="19"/>
        <v>0.31780000000000003</v>
      </c>
      <c r="J567" s="486">
        <v>133019</v>
      </c>
      <c r="K567" s="487">
        <v>189222</v>
      </c>
      <c r="L567" s="573"/>
      <c r="M567" s="574"/>
      <c r="R567" s="618"/>
      <c r="S567" s="618"/>
      <c r="T567" s="618"/>
      <c r="U567" s="618"/>
    </row>
    <row r="568" spans="1:21">
      <c r="A568" s="482" t="s">
        <v>1571</v>
      </c>
      <c r="B568" s="483" t="s">
        <v>1572</v>
      </c>
      <c r="C568" s="513">
        <v>9030</v>
      </c>
      <c r="D568" s="472" t="s">
        <v>416</v>
      </c>
      <c r="E568" s="473">
        <v>0.02</v>
      </c>
      <c r="F568" s="476" t="s">
        <v>400</v>
      </c>
      <c r="G568" s="477">
        <f t="shared" si="18"/>
        <v>0.02</v>
      </c>
      <c r="H568" s="631" t="s">
        <v>339</v>
      </c>
      <c r="I568" s="508">
        <f t="shared" si="19"/>
        <v>0.31780000000000003</v>
      </c>
      <c r="J568" s="486">
        <v>110418</v>
      </c>
      <c r="K568" s="487">
        <v>168535</v>
      </c>
      <c r="L568" s="573"/>
      <c r="M568" s="574"/>
      <c r="R568" s="618"/>
      <c r="S568" s="618"/>
      <c r="T568" s="618"/>
      <c r="U568" s="618"/>
    </row>
    <row r="569" spans="1:21">
      <c r="A569" s="482" t="s">
        <v>1573</v>
      </c>
      <c r="B569" s="483" t="s">
        <v>1574</v>
      </c>
      <c r="C569" s="513">
        <v>9030</v>
      </c>
      <c r="D569" s="472" t="s">
        <v>416</v>
      </c>
      <c r="E569" s="473">
        <v>0.02</v>
      </c>
      <c r="F569" s="476" t="s">
        <v>400</v>
      </c>
      <c r="G569" s="477">
        <f t="shared" si="18"/>
        <v>0.02</v>
      </c>
      <c r="H569" s="631" t="s">
        <v>339</v>
      </c>
      <c r="I569" s="508">
        <f t="shared" si="19"/>
        <v>0.31780000000000003</v>
      </c>
      <c r="J569" s="486">
        <v>110418</v>
      </c>
      <c r="K569" s="487">
        <v>168535</v>
      </c>
      <c r="L569" s="573"/>
      <c r="M569" s="574"/>
      <c r="R569" s="618"/>
      <c r="S569" s="618"/>
      <c r="T569" s="618"/>
      <c r="U569" s="618"/>
    </row>
    <row r="570" spans="1:21">
      <c r="A570" s="471" t="s">
        <v>1575</v>
      </c>
      <c r="B570" s="483" t="s">
        <v>1576</v>
      </c>
      <c r="C570" s="513">
        <v>9020</v>
      </c>
      <c r="D570" s="472" t="s">
        <v>423</v>
      </c>
      <c r="E570" s="473">
        <v>0.02</v>
      </c>
      <c r="F570" s="476" t="s">
        <v>400</v>
      </c>
      <c r="G570" s="477">
        <f t="shared" si="18"/>
        <v>0.02</v>
      </c>
      <c r="H570" s="631" t="s">
        <v>339</v>
      </c>
      <c r="I570" s="508">
        <f t="shared" si="19"/>
        <v>0.31780000000000003</v>
      </c>
      <c r="J570" s="486">
        <v>32620</v>
      </c>
      <c r="K570" s="487">
        <v>298761</v>
      </c>
      <c r="L570" s="573"/>
      <c r="M570" s="574"/>
      <c r="R570" s="618"/>
      <c r="S570" s="618"/>
      <c r="T570" s="618"/>
      <c r="U570" s="618"/>
    </row>
    <row r="571" spans="1:21">
      <c r="A571" s="482" t="s">
        <v>1577</v>
      </c>
      <c r="B571" s="483" t="s">
        <v>1578</v>
      </c>
      <c r="C571" s="513">
        <v>9020</v>
      </c>
      <c r="D571" s="472" t="s">
        <v>423</v>
      </c>
      <c r="E571" s="473">
        <v>0.02</v>
      </c>
      <c r="F571" s="476" t="s">
        <v>400</v>
      </c>
      <c r="G571" s="477">
        <f t="shared" si="18"/>
        <v>0.02</v>
      </c>
      <c r="H571" s="631" t="s">
        <v>339</v>
      </c>
      <c r="I571" s="508">
        <f t="shared" si="19"/>
        <v>0.31780000000000003</v>
      </c>
      <c r="J571" s="486">
        <v>133019</v>
      </c>
      <c r="K571" s="487">
        <v>189222</v>
      </c>
      <c r="L571" s="573"/>
      <c r="M571" s="574"/>
      <c r="R571" s="618"/>
      <c r="S571" s="618"/>
      <c r="T571" s="618"/>
      <c r="U571" s="618"/>
    </row>
    <row r="572" spans="1:21">
      <c r="A572" s="482" t="s">
        <v>1579</v>
      </c>
      <c r="B572" s="483" t="s">
        <v>1580</v>
      </c>
      <c r="C572" s="513">
        <v>9020</v>
      </c>
      <c r="D572" s="472" t="s">
        <v>423</v>
      </c>
      <c r="E572" s="473">
        <v>0.02</v>
      </c>
      <c r="F572" s="476" t="s">
        <v>400</v>
      </c>
      <c r="G572" s="477">
        <f t="shared" si="18"/>
        <v>0.02</v>
      </c>
      <c r="H572" s="631" t="s">
        <v>339</v>
      </c>
      <c r="I572" s="508">
        <f t="shared" si="19"/>
        <v>0.31780000000000003</v>
      </c>
      <c r="J572" s="486">
        <v>110418</v>
      </c>
      <c r="K572" s="487">
        <v>168535</v>
      </c>
      <c r="L572" s="573"/>
      <c r="M572" s="574"/>
      <c r="R572" s="618"/>
      <c r="S572" s="618"/>
      <c r="T572" s="618"/>
      <c r="U572" s="618"/>
    </row>
    <row r="573" spans="1:21">
      <c r="A573" s="482" t="s">
        <v>1581</v>
      </c>
      <c r="B573" s="483" t="s">
        <v>1582</v>
      </c>
      <c r="C573" s="513">
        <v>9020</v>
      </c>
      <c r="D573" s="472" t="s">
        <v>423</v>
      </c>
      <c r="E573" s="473">
        <v>0.02</v>
      </c>
      <c r="F573" s="476" t="s">
        <v>400</v>
      </c>
      <c r="G573" s="477">
        <f t="shared" si="18"/>
        <v>0.02</v>
      </c>
      <c r="H573" s="631" t="s">
        <v>339</v>
      </c>
      <c r="I573" s="508">
        <f t="shared" si="19"/>
        <v>0.31780000000000003</v>
      </c>
      <c r="J573" s="486">
        <v>133019</v>
      </c>
      <c r="K573" s="487">
        <v>189222</v>
      </c>
      <c r="L573" s="573"/>
      <c r="M573" s="574"/>
      <c r="R573" s="618"/>
      <c r="S573" s="618"/>
      <c r="T573" s="618"/>
      <c r="U573" s="618"/>
    </row>
    <row r="574" spans="1:21">
      <c r="A574" s="482" t="s">
        <v>1583</v>
      </c>
      <c r="B574" s="483" t="s">
        <v>1584</v>
      </c>
      <c r="C574" s="513">
        <v>9030</v>
      </c>
      <c r="D574" s="472" t="s">
        <v>416</v>
      </c>
      <c r="E574" s="473">
        <v>0.02</v>
      </c>
      <c r="F574" s="476" t="s">
        <v>400</v>
      </c>
      <c r="G574" s="477">
        <f t="shared" si="18"/>
        <v>0.02</v>
      </c>
      <c r="H574" s="631" t="s">
        <v>339</v>
      </c>
      <c r="I574" s="508">
        <f t="shared" si="19"/>
        <v>0.31780000000000003</v>
      </c>
      <c r="J574" s="486">
        <v>110418</v>
      </c>
      <c r="K574" s="487">
        <v>168535</v>
      </c>
      <c r="L574" s="573"/>
      <c r="M574" s="574"/>
      <c r="R574" s="618"/>
      <c r="S574" s="618"/>
      <c r="T574" s="618"/>
      <c r="U574" s="618"/>
    </row>
    <row r="575" spans="1:21">
      <c r="A575" s="482" t="s">
        <v>1585</v>
      </c>
      <c r="B575" s="483" t="s">
        <v>1586</v>
      </c>
      <c r="C575" s="513">
        <v>9030</v>
      </c>
      <c r="D575" s="472" t="s">
        <v>416</v>
      </c>
      <c r="E575" s="473">
        <v>0.02</v>
      </c>
      <c r="F575" s="476" t="s">
        <v>400</v>
      </c>
      <c r="G575" s="477">
        <f t="shared" si="18"/>
        <v>0.02</v>
      </c>
      <c r="H575" s="631" t="s">
        <v>339</v>
      </c>
      <c r="I575" s="508">
        <f t="shared" si="19"/>
        <v>0.31780000000000003</v>
      </c>
      <c r="J575" s="486">
        <v>110418</v>
      </c>
      <c r="K575" s="487">
        <v>168535</v>
      </c>
      <c r="L575" s="573"/>
      <c r="M575" s="574"/>
      <c r="R575" s="618"/>
      <c r="S575" s="618"/>
      <c r="T575" s="618"/>
      <c r="U575" s="618"/>
    </row>
    <row r="576" spans="1:21">
      <c r="A576" s="482" t="s">
        <v>1587</v>
      </c>
      <c r="B576" s="483" t="s">
        <v>1588</v>
      </c>
      <c r="C576" s="513">
        <v>9002</v>
      </c>
      <c r="D576" s="472" t="s">
        <v>433</v>
      </c>
      <c r="E576" s="473">
        <v>0.02</v>
      </c>
      <c r="F576" s="476" t="s">
        <v>400</v>
      </c>
      <c r="G576" s="477">
        <f t="shared" si="18"/>
        <v>0.02</v>
      </c>
      <c r="H576" s="631" t="s">
        <v>339</v>
      </c>
      <c r="I576" s="508">
        <f t="shared" si="19"/>
        <v>0.31780000000000003</v>
      </c>
      <c r="J576" s="486">
        <v>110418</v>
      </c>
      <c r="K576" s="487">
        <v>168535</v>
      </c>
      <c r="L576" s="573"/>
      <c r="M576" s="574"/>
      <c r="R576" s="618"/>
      <c r="S576" s="618"/>
      <c r="T576" s="618"/>
      <c r="U576" s="618"/>
    </row>
    <row r="577" spans="1:21">
      <c r="A577" s="482" t="s">
        <v>1589</v>
      </c>
      <c r="B577" s="483" t="s">
        <v>1590</v>
      </c>
      <c r="C577" s="513">
        <v>9030</v>
      </c>
      <c r="D577" s="472" t="s">
        <v>416</v>
      </c>
      <c r="E577" s="473">
        <v>0.02</v>
      </c>
      <c r="F577" s="476" t="s">
        <v>400</v>
      </c>
      <c r="G577" s="477">
        <f t="shared" si="18"/>
        <v>0.02</v>
      </c>
      <c r="H577" s="631" t="s">
        <v>339</v>
      </c>
      <c r="I577" s="508">
        <f t="shared" si="19"/>
        <v>0.31780000000000003</v>
      </c>
      <c r="J577" s="486">
        <v>110418</v>
      </c>
      <c r="K577" s="487">
        <v>168535</v>
      </c>
      <c r="L577" s="573"/>
      <c r="M577" s="574"/>
      <c r="R577" s="618"/>
      <c r="S577" s="618"/>
      <c r="T577" s="618"/>
      <c r="U577" s="618"/>
    </row>
    <row r="578" spans="1:21">
      <c r="A578" s="482" t="s">
        <v>1591</v>
      </c>
      <c r="B578" s="483" t="s">
        <v>1592</v>
      </c>
      <c r="C578" s="513">
        <v>9000</v>
      </c>
      <c r="D578" s="472" t="s">
        <v>550</v>
      </c>
      <c r="E578" s="473">
        <v>0.02</v>
      </c>
      <c r="F578" s="476" t="s">
        <v>400</v>
      </c>
      <c r="G578" s="477">
        <f t="shared" si="18"/>
        <v>0.02</v>
      </c>
      <c r="H578" s="631" t="s">
        <v>339</v>
      </c>
      <c r="I578" s="508">
        <f t="shared" si="19"/>
        <v>0.31780000000000003</v>
      </c>
      <c r="J578" s="486">
        <v>108311</v>
      </c>
      <c r="K578" s="487">
        <v>130041</v>
      </c>
      <c r="L578" s="573"/>
      <c r="M578" s="574"/>
      <c r="R578" s="618"/>
      <c r="S578" s="618"/>
      <c r="T578" s="618"/>
      <c r="U578" s="618"/>
    </row>
    <row r="579" spans="1:21">
      <c r="A579" s="482" t="s">
        <v>1593</v>
      </c>
      <c r="B579" s="483" t="s">
        <v>1594</v>
      </c>
      <c r="C579" s="513">
        <v>9000</v>
      </c>
      <c r="D579" s="472" t="s">
        <v>550</v>
      </c>
      <c r="E579" s="473">
        <v>0.02</v>
      </c>
      <c r="F579" s="476" t="s">
        <v>400</v>
      </c>
      <c r="G579" s="477">
        <f t="shared" ref="G579:G642" si="20">_xlfn.XLOOKUP(F579,$N$3:$N$18,$O$3:$O$18,"not found",0,1)</f>
        <v>0.02</v>
      </c>
      <c r="H579" s="631" t="s">
        <v>339</v>
      </c>
      <c r="I579" s="508">
        <f t="shared" ref="I579:I642" si="21">VLOOKUP(H579,Fringe.Rates,2,FALSE)</f>
        <v>0.31780000000000003</v>
      </c>
      <c r="J579" s="486">
        <v>116761</v>
      </c>
      <c r="K579" s="487">
        <v>140186</v>
      </c>
      <c r="L579" s="573"/>
      <c r="M579" s="574"/>
      <c r="R579" s="618"/>
      <c r="S579" s="618"/>
      <c r="T579" s="618"/>
      <c r="U579" s="618"/>
    </row>
    <row r="580" spans="1:21">
      <c r="A580" s="482" t="s">
        <v>1595</v>
      </c>
      <c r="B580" s="483" t="s">
        <v>1594</v>
      </c>
      <c r="C580" s="513">
        <v>9000</v>
      </c>
      <c r="D580" s="472" t="s">
        <v>550</v>
      </c>
      <c r="E580" s="473">
        <v>0.02</v>
      </c>
      <c r="F580" s="476" t="s">
        <v>400</v>
      </c>
      <c r="G580" s="477">
        <f t="shared" si="20"/>
        <v>0.02</v>
      </c>
      <c r="H580" s="631" t="s">
        <v>339</v>
      </c>
      <c r="I580" s="508">
        <f t="shared" si="21"/>
        <v>0.31780000000000003</v>
      </c>
      <c r="J580" s="486">
        <v>125870</v>
      </c>
      <c r="K580" s="487">
        <v>151124</v>
      </c>
      <c r="L580" s="573"/>
      <c r="M580" s="574"/>
      <c r="R580" s="618"/>
      <c r="S580" s="618"/>
      <c r="T580" s="618"/>
      <c r="U580" s="618"/>
    </row>
    <row r="581" spans="1:21">
      <c r="A581" s="482" t="s">
        <v>1596</v>
      </c>
      <c r="B581" s="483" t="s">
        <v>1597</v>
      </c>
      <c r="C581" s="513">
        <v>9000</v>
      </c>
      <c r="D581" s="472" t="s">
        <v>550</v>
      </c>
      <c r="E581" s="473">
        <v>0.02</v>
      </c>
      <c r="F581" s="476" t="s">
        <v>400</v>
      </c>
      <c r="G581" s="477">
        <f t="shared" si="20"/>
        <v>0.02</v>
      </c>
      <c r="H581" s="631" t="s">
        <v>339</v>
      </c>
      <c r="I581" s="508">
        <f t="shared" si="21"/>
        <v>0.31780000000000003</v>
      </c>
      <c r="J581" s="486">
        <v>72478</v>
      </c>
      <c r="K581" s="487">
        <v>100168</v>
      </c>
      <c r="L581" s="573"/>
      <c r="M581" s="574"/>
      <c r="R581" s="618"/>
      <c r="S581" s="618"/>
      <c r="T581" s="618"/>
      <c r="U581" s="618"/>
    </row>
    <row r="582" spans="1:21">
      <c r="A582" s="482" t="s">
        <v>1598</v>
      </c>
      <c r="B582" s="483" t="s">
        <v>1599</v>
      </c>
      <c r="C582" s="513">
        <v>9000</v>
      </c>
      <c r="D582" s="472" t="s">
        <v>550</v>
      </c>
      <c r="E582" s="473">
        <v>0.02</v>
      </c>
      <c r="F582" s="476" t="s">
        <v>400</v>
      </c>
      <c r="G582" s="477">
        <f t="shared" si="20"/>
        <v>0.02</v>
      </c>
      <c r="H582" s="631" t="s">
        <v>339</v>
      </c>
      <c r="I582" s="508">
        <f t="shared" si="21"/>
        <v>0.31780000000000003</v>
      </c>
      <c r="J582" s="486">
        <v>83247</v>
      </c>
      <c r="K582" s="487">
        <v>110349</v>
      </c>
      <c r="L582" s="573"/>
      <c r="M582" s="574"/>
      <c r="R582" s="618"/>
      <c r="S582" s="618"/>
      <c r="T582" s="618"/>
      <c r="U582" s="618"/>
    </row>
    <row r="583" spans="1:21">
      <c r="A583" s="482" t="s">
        <v>1600</v>
      </c>
      <c r="B583" s="483" t="s">
        <v>1601</v>
      </c>
      <c r="C583" s="513">
        <v>9000</v>
      </c>
      <c r="D583" s="472" t="s">
        <v>550</v>
      </c>
      <c r="E583" s="473">
        <v>0.02</v>
      </c>
      <c r="F583" s="476" t="s">
        <v>400</v>
      </c>
      <c r="G583" s="477">
        <f t="shared" si="20"/>
        <v>0.02</v>
      </c>
      <c r="H583" s="631" t="s">
        <v>339</v>
      </c>
      <c r="I583" s="508">
        <f t="shared" si="21"/>
        <v>0.31780000000000003</v>
      </c>
      <c r="J583" s="486">
        <v>108311</v>
      </c>
      <c r="K583" s="487">
        <v>130041</v>
      </c>
      <c r="L583" s="573"/>
      <c r="M583" s="574"/>
      <c r="R583" s="618"/>
      <c r="S583" s="618"/>
      <c r="T583" s="618"/>
      <c r="U583" s="618"/>
    </row>
    <row r="584" spans="1:21">
      <c r="A584" s="482" t="s">
        <v>1602</v>
      </c>
      <c r="B584" s="483" t="s">
        <v>1603</v>
      </c>
      <c r="C584" s="513">
        <v>9000</v>
      </c>
      <c r="D584" s="472" t="s">
        <v>550</v>
      </c>
      <c r="E584" s="473">
        <v>0.02</v>
      </c>
      <c r="F584" s="476" t="s">
        <v>400</v>
      </c>
      <c r="G584" s="477">
        <f t="shared" si="20"/>
        <v>0.02</v>
      </c>
      <c r="H584" s="631" t="s">
        <v>339</v>
      </c>
      <c r="I584" s="508">
        <f t="shared" si="21"/>
        <v>0.31780000000000003</v>
      </c>
      <c r="J584" s="486">
        <v>93786</v>
      </c>
      <c r="K584" s="487">
        <v>114434</v>
      </c>
      <c r="L584" s="573"/>
      <c r="M584" s="574"/>
      <c r="R584" s="618"/>
      <c r="S584" s="618"/>
      <c r="T584" s="618"/>
      <c r="U584" s="618"/>
    </row>
    <row r="585" spans="1:21">
      <c r="A585" s="482" t="s">
        <v>1604</v>
      </c>
      <c r="B585" s="483" t="s">
        <v>1605</v>
      </c>
      <c r="C585" s="513">
        <v>9000</v>
      </c>
      <c r="D585" s="472" t="s">
        <v>550</v>
      </c>
      <c r="E585" s="473">
        <v>0.02</v>
      </c>
      <c r="F585" s="476" t="s">
        <v>400</v>
      </c>
      <c r="G585" s="477">
        <f t="shared" si="20"/>
        <v>0.02</v>
      </c>
      <c r="H585" s="631" t="s">
        <v>339</v>
      </c>
      <c r="I585" s="508">
        <f t="shared" si="21"/>
        <v>0.31780000000000003</v>
      </c>
      <c r="J585" s="486">
        <v>108311</v>
      </c>
      <c r="K585" s="487">
        <v>130041</v>
      </c>
      <c r="L585" s="573"/>
      <c r="M585" s="574"/>
      <c r="R585" s="618"/>
      <c r="S585" s="618"/>
      <c r="T585" s="618"/>
      <c r="U585" s="618"/>
    </row>
    <row r="586" spans="1:21">
      <c r="A586" s="482" t="s">
        <v>1606</v>
      </c>
      <c r="B586" s="483" t="s">
        <v>1607</v>
      </c>
      <c r="C586" s="513">
        <v>9000</v>
      </c>
      <c r="D586" s="472" t="s">
        <v>550</v>
      </c>
      <c r="E586" s="473">
        <v>0.02</v>
      </c>
      <c r="F586" s="476" t="s">
        <v>400</v>
      </c>
      <c r="G586" s="477">
        <f t="shared" si="20"/>
        <v>0.02</v>
      </c>
      <c r="H586" s="631" t="s">
        <v>339</v>
      </c>
      <c r="I586" s="508">
        <f t="shared" si="21"/>
        <v>0.31780000000000003</v>
      </c>
      <c r="J586" s="486">
        <v>125870</v>
      </c>
      <c r="K586" s="487">
        <v>151124</v>
      </c>
      <c r="L586" s="573"/>
      <c r="M586" s="574"/>
      <c r="R586" s="618"/>
      <c r="S586" s="618"/>
      <c r="T586" s="618"/>
      <c r="U586" s="618"/>
    </row>
    <row r="587" spans="1:21">
      <c r="A587" s="482" t="s">
        <v>1608</v>
      </c>
      <c r="B587" s="483" t="s">
        <v>1609</v>
      </c>
      <c r="C587" s="513">
        <v>9000</v>
      </c>
      <c r="D587" s="472" t="s">
        <v>550</v>
      </c>
      <c r="E587" s="473">
        <v>0.02</v>
      </c>
      <c r="F587" s="476" t="s">
        <v>400</v>
      </c>
      <c r="G587" s="477">
        <f t="shared" si="20"/>
        <v>0.02</v>
      </c>
      <c r="H587" s="631" t="s">
        <v>339</v>
      </c>
      <c r="I587" s="508">
        <f t="shared" si="21"/>
        <v>0.31780000000000003</v>
      </c>
      <c r="J587" s="486">
        <v>135691</v>
      </c>
      <c r="K587" s="487">
        <v>162912</v>
      </c>
      <c r="L587" s="573"/>
      <c r="M587" s="574"/>
      <c r="R587" s="618"/>
      <c r="S587" s="618"/>
      <c r="T587" s="618"/>
      <c r="U587" s="618"/>
    </row>
    <row r="588" spans="1:21">
      <c r="A588" s="482" t="s">
        <v>1610</v>
      </c>
      <c r="B588" s="483" t="s">
        <v>1611</v>
      </c>
      <c r="C588" s="513">
        <v>9000</v>
      </c>
      <c r="D588" s="472" t="s">
        <v>550</v>
      </c>
      <c r="E588" s="473">
        <v>0.02</v>
      </c>
      <c r="F588" s="476" t="s">
        <v>400</v>
      </c>
      <c r="G588" s="477">
        <f t="shared" si="20"/>
        <v>0.02</v>
      </c>
      <c r="H588" s="631" t="s">
        <v>339</v>
      </c>
      <c r="I588" s="508">
        <f t="shared" si="21"/>
        <v>0.31780000000000003</v>
      </c>
      <c r="J588" s="486">
        <v>67726</v>
      </c>
      <c r="K588" s="487">
        <v>69940</v>
      </c>
      <c r="L588" s="573"/>
      <c r="M588" s="574"/>
      <c r="R588" s="618"/>
      <c r="S588" s="618"/>
      <c r="T588" s="618"/>
      <c r="U588" s="618"/>
    </row>
    <row r="589" spans="1:21">
      <c r="A589" s="471" t="s">
        <v>1612</v>
      </c>
      <c r="B589" s="483" t="s">
        <v>1613</v>
      </c>
      <c r="C589" s="513">
        <v>9000</v>
      </c>
      <c r="D589" s="472" t="s">
        <v>550</v>
      </c>
      <c r="E589" s="473">
        <v>0.02</v>
      </c>
      <c r="F589" s="476" t="s">
        <v>400</v>
      </c>
      <c r="G589" s="477">
        <f t="shared" si="20"/>
        <v>0.02</v>
      </c>
      <c r="H589" s="631" t="s">
        <v>339</v>
      </c>
      <c r="I589" s="508">
        <f t="shared" si="21"/>
        <v>0.31780000000000003</v>
      </c>
      <c r="J589" s="486">
        <v>36020</v>
      </c>
      <c r="K589" s="487">
        <v>39867</v>
      </c>
      <c r="L589" s="573"/>
      <c r="M589" s="574"/>
      <c r="R589" s="618"/>
      <c r="S589" s="618"/>
      <c r="T589" s="618"/>
      <c r="U589" s="618"/>
    </row>
    <row r="590" spans="1:21">
      <c r="A590" s="482" t="s">
        <v>1614</v>
      </c>
      <c r="B590" s="483" t="s">
        <v>1615</v>
      </c>
      <c r="C590" s="514" t="s">
        <v>1014</v>
      </c>
      <c r="D590" s="472" t="s">
        <v>1015</v>
      </c>
      <c r="E590" s="473">
        <v>0.02</v>
      </c>
      <c r="F590" s="478" t="s">
        <v>401</v>
      </c>
      <c r="G590" s="477">
        <f t="shared" si="20"/>
        <v>0.02</v>
      </c>
      <c r="H590" s="631" t="s">
        <v>339</v>
      </c>
      <c r="I590" s="508">
        <f t="shared" si="21"/>
        <v>0.31780000000000003</v>
      </c>
      <c r="J590" s="486">
        <v>56261</v>
      </c>
      <c r="K590" s="487">
        <v>60551</v>
      </c>
      <c r="L590" s="573"/>
      <c r="M590" s="574"/>
      <c r="R590" s="618"/>
      <c r="S590" s="618"/>
      <c r="T590" s="618"/>
      <c r="U590" s="618"/>
    </row>
    <row r="591" spans="1:21">
      <c r="A591" s="482" t="s">
        <v>1616</v>
      </c>
      <c r="B591" s="483" t="s">
        <v>1617</v>
      </c>
      <c r="C591" s="513">
        <v>9000</v>
      </c>
      <c r="D591" s="472" t="s">
        <v>550</v>
      </c>
      <c r="E591" s="473">
        <v>0.02</v>
      </c>
      <c r="F591" s="476" t="s">
        <v>400</v>
      </c>
      <c r="G591" s="477">
        <f t="shared" si="20"/>
        <v>0.02</v>
      </c>
      <c r="H591" s="631" t="s">
        <v>339</v>
      </c>
      <c r="I591" s="508">
        <f t="shared" si="21"/>
        <v>0.31780000000000003</v>
      </c>
      <c r="J591" s="486">
        <v>76396</v>
      </c>
      <c r="K591" s="487">
        <v>94881</v>
      </c>
      <c r="L591" s="573"/>
      <c r="M591" s="574"/>
      <c r="R591" s="618"/>
      <c r="S591" s="618"/>
      <c r="T591" s="618"/>
      <c r="U591" s="618"/>
    </row>
    <row r="592" spans="1:21">
      <c r="A592" s="482" t="s">
        <v>1618</v>
      </c>
      <c r="B592" s="483" t="s">
        <v>1619</v>
      </c>
      <c r="C592" s="513">
        <v>9000</v>
      </c>
      <c r="D592" s="472" t="s">
        <v>550</v>
      </c>
      <c r="E592" s="473">
        <v>0.02</v>
      </c>
      <c r="F592" s="476" t="s">
        <v>400</v>
      </c>
      <c r="G592" s="477">
        <f t="shared" si="20"/>
        <v>0.02</v>
      </c>
      <c r="H592" s="631" t="s">
        <v>339</v>
      </c>
      <c r="I592" s="508">
        <f t="shared" si="21"/>
        <v>0.31780000000000003</v>
      </c>
      <c r="J592" s="486">
        <v>60285</v>
      </c>
      <c r="K592" s="487">
        <v>80910</v>
      </c>
      <c r="L592" s="573"/>
      <c r="M592" s="574"/>
      <c r="R592" s="618"/>
      <c r="S592" s="618"/>
      <c r="T592" s="618"/>
      <c r="U592" s="618"/>
    </row>
    <row r="593" spans="1:21">
      <c r="A593" s="482" t="s">
        <v>1620</v>
      </c>
      <c r="B593" s="483" t="s">
        <v>1621</v>
      </c>
      <c r="C593" s="513">
        <v>9000</v>
      </c>
      <c r="D593" s="472" t="s">
        <v>550</v>
      </c>
      <c r="E593" s="473">
        <v>0.02</v>
      </c>
      <c r="F593" s="476" t="s">
        <v>400</v>
      </c>
      <c r="G593" s="477">
        <f t="shared" si="20"/>
        <v>0.02</v>
      </c>
      <c r="H593" s="631" t="s">
        <v>339</v>
      </c>
      <c r="I593" s="508">
        <f t="shared" si="21"/>
        <v>0.31780000000000003</v>
      </c>
      <c r="J593" s="486">
        <v>76396</v>
      </c>
      <c r="K593" s="487">
        <v>94881</v>
      </c>
      <c r="L593" s="573"/>
      <c r="M593" s="574"/>
      <c r="R593" s="618"/>
      <c r="S593" s="618"/>
      <c r="T593" s="618"/>
      <c r="U593" s="618"/>
    </row>
    <row r="594" spans="1:21">
      <c r="A594" s="471" t="s">
        <v>1622</v>
      </c>
      <c r="B594" s="483" t="s">
        <v>1623</v>
      </c>
      <c r="C594" s="513">
        <v>9000</v>
      </c>
      <c r="D594" s="472" t="s">
        <v>550</v>
      </c>
      <c r="E594" s="473">
        <v>0.02</v>
      </c>
      <c r="F594" s="476" t="s">
        <v>400</v>
      </c>
      <c r="G594" s="477">
        <f t="shared" si="20"/>
        <v>0.02</v>
      </c>
      <c r="H594" s="631" t="s">
        <v>339</v>
      </c>
      <c r="I594" s="508">
        <f t="shared" si="21"/>
        <v>0.31780000000000003</v>
      </c>
      <c r="J594" s="486">
        <v>36020</v>
      </c>
      <c r="K594" s="487">
        <v>39867</v>
      </c>
      <c r="L594" s="573"/>
      <c r="M594" s="574"/>
      <c r="R594" s="618"/>
      <c r="S594" s="618"/>
      <c r="T594" s="618"/>
      <c r="U594" s="618"/>
    </row>
    <row r="595" spans="1:21">
      <c r="A595" s="482" t="s">
        <v>1624</v>
      </c>
      <c r="B595" s="483" t="s">
        <v>1625</v>
      </c>
      <c r="C595" s="513">
        <v>9000</v>
      </c>
      <c r="D595" s="472" t="s">
        <v>550</v>
      </c>
      <c r="E595" s="473">
        <v>0.02</v>
      </c>
      <c r="F595" s="476" t="s">
        <v>400</v>
      </c>
      <c r="G595" s="477">
        <f t="shared" si="20"/>
        <v>0.02</v>
      </c>
      <c r="H595" s="631" t="s">
        <v>339</v>
      </c>
      <c r="I595" s="508">
        <f t="shared" si="21"/>
        <v>0.31780000000000003</v>
      </c>
      <c r="J595" s="486">
        <v>116761</v>
      </c>
      <c r="K595" s="487">
        <v>140186</v>
      </c>
      <c r="L595" s="573"/>
      <c r="M595" s="574"/>
      <c r="R595" s="618"/>
      <c r="S595" s="618"/>
      <c r="T595" s="618"/>
      <c r="U595" s="618"/>
    </row>
    <row r="596" spans="1:21">
      <c r="A596" s="482" t="s">
        <v>1626</v>
      </c>
      <c r="B596" s="483" t="s">
        <v>1625</v>
      </c>
      <c r="C596" s="513">
        <v>9000</v>
      </c>
      <c r="D596" s="472" t="s">
        <v>550</v>
      </c>
      <c r="E596" s="473">
        <v>0.02</v>
      </c>
      <c r="F596" s="476" t="s">
        <v>400</v>
      </c>
      <c r="G596" s="477">
        <f t="shared" si="20"/>
        <v>0.02</v>
      </c>
      <c r="H596" s="631" t="s">
        <v>339</v>
      </c>
      <c r="I596" s="508">
        <f t="shared" si="21"/>
        <v>0.31780000000000003</v>
      </c>
      <c r="J596" s="486">
        <v>125870</v>
      </c>
      <c r="K596" s="487">
        <v>151124</v>
      </c>
      <c r="L596" s="573"/>
      <c r="M596" s="574"/>
      <c r="R596" s="618"/>
      <c r="S596" s="618"/>
      <c r="T596" s="618"/>
      <c r="U596" s="618"/>
    </row>
    <row r="597" spans="1:21">
      <c r="A597" s="482" t="s">
        <v>1627</v>
      </c>
      <c r="B597" s="483" t="s">
        <v>1628</v>
      </c>
      <c r="C597" s="513">
        <v>9000</v>
      </c>
      <c r="D597" s="472" t="s">
        <v>550</v>
      </c>
      <c r="E597" s="473">
        <v>0.02</v>
      </c>
      <c r="F597" s="476" t="s">
        <v>400</v>
      </c>
      <c r="G597" s="477">
        <f t="shared" si="20"/>
        <v>0.02</v>
      </c>
      <c r="H597" s="631" t="s">
        <v>339</v>
      </c>
      <c r="I597" s="508">
        <f t="shared" si="21"/>
        <v>0.31780000000000003</v>
      </c>
      <c r="J597" s="486">
        <v>49776</v>
      </c>
      <c r="K597" s="487">
        <v>54205</v>
      </c>
      <c r="L597" s="573"/>
      <c r="M597" s="574"/>
      <c r="R597" s="618"/>
      <c r="S597" s="618"/>
      <c r="T597" s="618"/>
      <c r="U597" s="618"/>
    </row>
    <row r="598" spans="1:21">
      <c r="A598" s="482" t="s">
        <v>1629</v>
      </c>
      <c r="B598" s="483" t="s">
        <v>1630</v>
      </c>
      <c r="C598" s="513">
        <v>9000</v>
      </c>
      <c r="D598" s="472" t="s">
        <v>550</v>
      </c>
      <c r="E598" s="473">
        <v>0.02</v>
      </c>
      <c r="F598" s="476" t="s">
        <v>400</v>
      </c>
      <c r="G598" s="477">
        <f t="shared" si="20"/>
        <v>0.02</v>
      </c>
      <c r="H598" s="631" t="s">
        <v>339</v>
      </c>
      <c r="I598" s="508">
        <f t="shared" si="21"/>
        <v>0.31780000000000003</v>
      </c>
      <c r="J598" s="486">
        <v>108311</v>
      </c>
      <c r="K598" s="487">
        <v>130041</v>
      </c>
      <c r="L598" s="573"/>
      <c r="M598" s="574"/>
      <c r="R598" s="618"/>
      <c r="S598" s="618"/>
      <c r="T598" s="618"/>
      <c r="U598" s="618"/>
    </row>
    <row r="599" spans="1:21">
      <c r="A599" s="482" t="s">
        <v>1631</v>
      </c>
      <c r="B599" s="483" t="s">
        <v>1632</v>
      </c>
      <c r="C599" s="513">
        <v>9000</v>
      </c>
      <c r="D599" s="472" t="s">
        <v>550</v>
      </c>
      <c r="E599" s="473">
        <v>0.02</v>
      </c>
      <c r="F599" s="476" t="s">
        <v>400</v>
      </c>
      <c r="G599" s="477">
        <f t="shared" si="20"/>
        <v>0.02</v>
      </c>
      <c r="H599" s="631" t="s">
        <v>339</v>
      </c>
      <c r="I599" s="508">
        <f t="shared" si="21"/>
        <v>0.31780000000000003</v>
      </c>
      <c r="J599" s="486">
        <v>116761</v>
      </c>
      <c r="K599" s="487">
        <v>140186</v>
      </c>
      <c r="L599" s="573"/>
      <c r="M599" s="574"/>
      <c r="R599" s="618"/>
      <c r="S599" s="618"/>
      <c r="T599" s="618"/>
      <c r="U599" s="618"/>
    </row>
    <row r="600" spans="1:21">
      <c r="A600" s="482" t="s">
        <v>1633</v>
      </c>
      <c r="B600" s="483" t="s">
        <v>1634</v>
      </c>
      <c r="C600" s="513">
        <v>9000</v>
      </c>
      <c r="D600" s="472" t="s">
        <v>550</v>
      </c>
      <c r="E600" s="473">
        <v>0.02</v>
      </c>
      <c r="F600" s="476" t="s">
        <v>400</v>
      </c>
      <c r="G600" s="477">
        <f t="shared" si="20"/>
        <v>0.02</v>
      </c>
      <c r="H600" s="631" t="s">
        <v>339</v>
      </c>
      <c r="I600" s="508">
        <f t="shared" si="21"/>
        <v>0.31780000000000003</v>
      </c>
      <c r="J600" s="486">
        <v>50608</v>
      </c>
      <c r="K600" s="487">
        <v>59368</v>
      </c>
      <c r="L600" s="573"/>
      <c r="M600" s="574"/>
      <c r="R600" s="618"/>
      <c r="S600" s="618"/>
      <c r="T600" s="618"/>
      <c r="U600" s="618"/>
    </row>
    <row r="601" spans="1:21">
      <c r="A601" s="482" t="s">
        <v>1635</v>
      </c>
      <c r="B601" s="483" t="s">
        <v>1636</v>
      </c>
      <c r="C601" s="513">
        <v>9000</v>
      </c>
      <c r="D601" s="472" t="s">
        <v>550</v>
      </c>
      <c r="E601" s="473">
        <v>0.02</v>
      </c>
      <c r="F601" s="476" t="s">
        <v>400</v>
      </c>
      <c r="G601" s="477">
        <f t="shared" si="20"/>
        <v>0.02</v>
      </c>
      <c r="H601" s="631" t="s">
        <v>339</v>
      </c>
      <c r="I601" s="508">
        <f t="shared" si="21"/>
        <v>0.31780000000000003</v>
      </c>
      <c r="J601" s="486">
        <v>93710</v>
      </c>
      <c r="K601" s="487">
        <v>122906</v>
      </c>
      <c r="L601" s="573"/>
      <c r="M601" s="574"/>
      <c r="R601" s="618"/>
      <c r="S601" s="618"/>
      <c r="T601" s="618"/>
      <c r="U601" s="618"/>
    </row>
    <row r="602" spans="1:21">
      <c r="A602" s="482" t="s">
        <v>1637</v>
      </c>
      <c r="B602" s="483" t="s">
        <v>1534</v>
      </c>
      <c r="C602" s="513">
        <v>9000</v>
      </c>
      <c r="D602" s="472" t="s">
        <v>550</v>
      </c>
      <c r="E602" s="473">
        <v>0.02</v>
      </c>
      <c r="F602" s="476" t="s">
        <v>400</v>
      </c>
      <c r="G602" s="477">
        <f t="shared" si="20"/>
        <v>0.02</v>
      </c>
      <c r="H602" s="631" t="s">
        <v>339</v>
      </c>
      <c r="I602" s="508">
        <f t="shared" si="21"/>
        <v>0.31780000000000003</v>
      </c>
      <c r="J602" s="486">
        <v>108311</v>
      </c>
      <c r="K602" s="487">
        <v>130041</v>
      </c>
      <c r="L602" s="573"/>
      <c r="M602" s="574"/>
      <c r="R602" s="618"/>
      <c r="S602" s="618"/>
      <c r="T602" s="618"/>
      <c r="U602" s="618"/>
    </row>
    <row r="603" spans="1:21">
      <c r="A603" s="482" t="s">
        <v>1638</v>
      </c>
      <c r="B603" s="483" t="s">
        <v>1534</v>
      </c>
      <c r="C603" s="513">
        <v>9000</v>
      </c>
      <c r="D603" s="472" t="s">
        <v>550</v>
      </c>
      <c r="E603" s="473">
        <v>0.02</v>
      </c>
      <c r="F603" s="476" t="s">
        <v>400</v>
      </c>
      <c r="G603" s="477">
        <f t="shared" si="20"/>
        <v>0.02</v>
      </c>
      <c r="H603" s="631" t="s">
        <v>339</v>
      </c>
      <c r="I603" s="508">
        <f t="shared" si="21"/>
        <v>0.31780000000000003</v>
      </c>
      <c r="J603" s="486">
        <v>116761</v>
      </c>
      <c r="K603" s="487">
        <v>140186</v>
      </c>
      <c r="L603" s="573"/>
      <c r="M603" s="574"/>
      <c r="R603" s="618"/>
      <c r="S603" s="618"/>
      <c r="T603" s="618"/>
      <c r="U603" s="618"/>
    </row>
    <row r="604" spans="1:21">
      <c r="A604" s="482" t="s">
        <v>1639</v>
      </c>
      <c r="B604" s="483" t="s">
        <v>1640</v>
      </c>
      <c r="C604" s="513">
        <v>9000</v>
      </c>
      <c r="D604" s="472" t="s">
        <v>550</v>
      </c>
      <c r="E604" s="473">
        <v>0.02</v>
      </c>
      <c r="F604" s="476" t="s">
        <v>400</v>
      </c>
      <c r="G604" s="477">
        <f t="shared" si="20"/>
        <v>0.02</v>
      </c>
      <c r="H604" s="631" t="s">
        <v>339</v>
      </c>
      <c r="I604" s="508">
        <f t="shared" si="21"/>
        <v>0.31780000000000003</v>
      </c>
      <c r="J604" s="486">
        <v>116761</v>
      </c>
      <c r="K604" s="487">
        <v>140186</v>
      </c>
      <c r="L604" s="573"/>
      <c r="M604" s="574"/>
      <c r="R604" s="618"/>
      <c r="S604" s="618"/>
      <c r="T604" s="618"/>
      <c r="U604" s="618"/>
    </row>
    <row r="605" spans="1:21">
      <c r="A605" s="482" t="s">
        <v>1641</v>
      </c>
      <c r="B605" s="483" t="s">
        <v>1640</v>
      </c>
      <c r="C605" s="513">
        <v>9000</v>
      </c>
      <c r="D605" s="472" t="s">
        <v>550</v>
      </c>
      <c r="E605" s="473">
        <v>0.02</v>
      </c>
      <c r="F605" s="476" t="s">
        <v>400</v>
      </c>
      <c r="G605" s="477">
        <f t="shared" si="20"/>
        <v>0.02</v>
      </c>
      <c r="H605" s="631" t="s">
        <v>339</v>
      </c>
      <c r="I605" s="508">
        <f t="shared" si="21"/>
        <v>0.31780000000000003</v>
      </c>
      <c r="J605" s="486">
        <v>125870</v>
      </c>
      <c r="K605" s="487">
        <v>151124</v>
      </c>
      <c r="L605" s="573"/>
      <c r="M605" s="574"/>
      <c r="R605" s="618"/>
      <c r="S605" s="618"/>
      <c r="T605" s="618"/>
      <c r="U605" s="618"/>
    </row>
    <row r="606" spans="1:21">
      <c r="A606" s="482" t="s">
        <v>1642</v>
      </c>
      <c r="B606" s="483" t="s">
        <v>1643</v>
      </c>
      <c r="C606" s="513">
        <v>9000</v>
      </c>
      <c r="D606" s="472" t="s">
        <v>550</v>
      </c>
      <c r="E606" s="473">
        <v>0.02</v>
      </c>
      <c r="F606" s="476" t="s">
        <v>400</v>
      </c>
      <c r="G606" s="477">
        <f t="shared" si="20"/>
        <v>0.02</v>
      </c>
      <c r="H606" s="631" t="s">
        <v>339</v>
      </c>
      <c r="I606" s="508">
        <f t="shared" si="21"/>
        <v>0.31780000000000003</v>
      </c>
      <c r="J606" s="486">
        <v>108311</v>
      </c>
      <c r="K606" s="487">
        <v>130041</v>
      </c>
      <c r="L606" s="573"/>
      <c r="M606" s="574"/>
      <c r="R606" s="618"/>
      <c r="S606" s="618"/>
      <c r="T606" s="618"/>
      <c r="U606" s="618"/>
    </row>
    <row r="607" spans="1:21">
      <c r="A607" s="482" t="s">
        <v>1644</v>
      </c>
      <c r="B607" s="483" t="s">
        <v>1643</v>
      </c>
      <c r="C607" s="513">
        <v>9000</v>
      </c>
      <c r="D607" s="472" t="s">
        <v>550</v>
      </c>
      <c r="E607" s="473">
        <v>0.02</v>
      </c>
      <c r="F607" s="476" t="s">
        <v>400</v>
      </c>
      <c r="G607" s="477">
        <f t="shared" si="20"/>
        <v>0.02</v>
      </c>
      <c r="H607" s="631" t="s">
        <v>339</v>
      </c>
      <c r="I607" s="508">
        <f t="shared" si="21"/>
        <v>0.31780000000000003</v>
      </c>
      <c r="J607" s="486">
        <v>116761</v>
      </c>
      <c r="K607" s="487">
        <v>140186</v>
      </c>
      <c r="L607" s="573"/>
      <c r="M607" s="574"/>
      <c r="R607" s="618"/>
      <c r="S607" s="618"/>
      <c r="T607" s="618"/>
      <c r="U607" s="618"/>
    </row>
    <row r="608" spans="1:21">
      <c r="A608" s="482" t="s">
        <v>1645</v>
      </c>
      <c r="B608" s="483" t="s">
        <v>1646</v>
      </c>
      <c r="C608" s="513">
        <v>9000</v>
      </c>
      <c r="D608" s="472" t="s">
        <v>550</v>
      </c>
      <c r="E608" s="473">
        <v>0.02</v>
      </c>
      <c r="F608" s="476" t="s">
        <v>400</v>
      </c>
      <c r="G608" s="477">
        <f t="shared" si="20"/>
        <v>0.02</v>
      </c>
      <c r="H608" s="631" t="s">
        <v>339</v>
      </c>
      <c r="I608" s="508">
        <f t="shared" si="21"/>
        <v>0.31780000000000003</v>
      </c>
      <c r="J608" s="486">
        <v>116761</v>
      </c>
      <c r="K608" s="487">
        <v>140186</v>
      </c>
      <c r="L608" s="573"/>
      <c r="M608" s="574"/>
      <c r="R608" s="618"/>
      <c r="S608" s="618"/>
      <c r="T608" s="618"/>
      <c r="U608" s="618"/>
    </row>
    <row r="609" spans="1:21">
      <c r="A609" s="482" t="s">
        <v>1647</v>
      </c>
      <c r="B609" s="483" t="s">
        <v>1646</v>
      </c>
      <c r="C609" s="513">
        <v>9000</v>
      </c>
      <c r="D609" s="472" t="s">
        <v>550</v>
      </c>
      <c r="E609" s="473">
        <v>0.02</v>
      </c>
      <c r="F609" s="476" t="s">
        <v>400</v>
      </c>
      <c r="G609" s="477">
        <f t="shared" si="20"/>
        <v>0.02</v>
      </c>
      <c r="H609" s="631" t="s">
        <v>339</v>
      </c>
      <c r="I609" s="508">
        <f t="shared" si="21"/>
        <v>0.31780000000000003</v>
      </c>
      <c r="J609" s="486">
        <v>125870</v>
      </c>
      <c r="K609" s="487">
        <v>151124</v>
      </c>
      <c r="L609" s="573"/>
      <c r="M609" s="574"/>
      <c r="R609" s="618"/>
      <c r="S609" s="618"/>
      <c r="T609" s="618"/>
      <c r="U609" s="618"/>
    </row>
    <row r="610" spans="1:21">
      <c r="A610" s="482" t="s">
        <v>1648</v>
      </c>
      <c r="B610" s="483" t="s">
        <v>1649</v>
      </c>
      <c r="C610" s="513">
        <v>9020</v>
      </c>
      <c r="D610" s="472" t="s">
        <v>423</v>
      </c>
      <c r="E610" s="473">
        <v>0.02</v>
      </c>
      <c r="F610" s="476" t="s">
        <v>400</v>
      </c>
      <c r="G610" s="477">
        <f t="shared" si="20"/>
        <v>0.02</v>
      </c>
      <c r="H610" s="631" t="s">
        <v>339</v>
      </c>
      <c r="I610" s="508">
        <f t="shared" si="21"/>
        <v>0.31780000000000003</v>
      </c>
      <c r="J610" s="486">
        <v>154876</v>
      </c>
      <c r="K610" s="487">
        <v>222939</v>
      </c>
      <c r="L610" s="573"/>
      <c r="M610" s="574"/>
      <c r="R610" s="618"/>
      <c r="S610" s="618"/>
      <c r="T610" s="618"/>
      <c r="U610" s="618"/>
    </row>
    <row r="611" spans="1:21">
      <c r="A611" s="482" t="s">
        <v>1650</v>
      </c>
      <c r="B611" s="483" t="s">
        <v>1651</v>
      </c>
      <c r="C611" s="513">
        <v>9020</v>
      </c>
      <c r="D611" s="472" t="s">
        <v>423</v>
      </c>
      <c r="E611" s="473">
        <v>0.02</v>
      </c>
      <c r="F611" s="476" t="s">
        <v>400</v>
      </c>
      <c r="G611" s="477">
        <f t="shared" si="20"/>
        <v>0.02</v>
      </c>
      <c r="H611" s="631" t="s">
        <v>339</v>
      </c>
      <c r="I611" s="508">
        <f t="shared" si="21"/>
        <v>0.31780000000000003</v>
      </c>
      <c r="J611" s="486">
        <v>110418</v>
      </c>
      <c r="K611" s="487">
        <v>168535</v>
      </c>
      <c r="L611" s="573"/>
      <c r="M611" s="574"/>
      <c r="R611" s="618"/>
      <c r="S611" s="618"/>
      <c r="T611" s="618"/>
      <c r="U611" s="618"/>
    </row>
    <row r="612" spans="1:21">
      <c r="A612" s="482" t="s">
        <v>1652</v>
      </c>
      <c r="B612" s="483" t="s">
        <v>1653</v>
      </c>
      <c r="C612" s="513">
        <v>9030</v>
      </c>
      <c r="D612" s="472" t="s">
        <v>416</v>
      </c>
      <c r="E612" s="473">
        <v>0.02</v>
      </c>
      <c r="F612" s="476" t="s">
        <v>400</v>
      </c>
      <c r="G612" s="477">
        <f t="shared" si="20"/>
        <v>0.02</v>
      </c>
      <c r="H612" s="631" t="s">
        <v>339</v>
      </c>
      <c r="I612" s="508">
        <f t="shared" si="21"/>
        <v>0.31780000000000003</v>
      </c>
      <c r="J612" s="486">
        <v>110418</v>
      </c>
      <c r="K612" s="487">
        <v>168535</v>
      </c>
      <c r="L612" s="573"/>
      <c r="M612" s="574"/>
      <c r="R612" s="618"/>
      <c r="S612" s="618"/>
      <c r="T612" s="618"/>
      <c r="U612" s="618"/>
    </row>
    <row r="613" spans="1:21">
      <c r="A613" s="482" t="s">
        <v>1654</v>
      </c>
      <c r="B613" s="483" t="s">
        <v>1655</v>
      </c>
      <c r="C613" s="513">
        <v>9030</v>
      </c>
      <c r="D613" s="472" t="s">
        <v>416</v>
      </c>
      <c r="E613" s="473">
        <v>0.02</v>
      </c>
      <c r="F613" s="476" t="s">
        <v>400</v>
      </c>
      <c r="G613" s="477">
        <f t="shared" si="20"/>
        <v>0.02</v>
      </c>
      <c r="H613" s="631" t="s">
        <v>339</v>
      </c>
      <c r="I613" s="508">
        <f t="shared" si="21"/>
        <v>0.31780000000000003</v>
      </c>
      <c r="J613" s="486">
        <v>110418</v>
      </c>
      <c r="K613" s="487">
        <v>168535</v>
      </c>
      <c r="L613" s="573"/>
      <c r="M613" s="574"/>
      <c r="R613" s="618"/>
      <c r="S613" s="618"/>
      <c r="T613" s="618"/>
      <c r="U613" s="618"/>
    </row>
    <row r="614" spans="1:21">
      <c r="A614" s="482" t="s">
        <v>1656</v>
      </c>
      <c r="B614" s="483" t="s">
        <v>1657</v>
      </c>
      <c r="C614" s="513">
        <v>9020</v>
      </c>
      <c r="D614" s="472" t="s">
        <v>423</v>
      </c>
      <c r="E614" s="473">
        <v>0.02</v>
      </c>
      <c r="F614" s="476" t="s">
        <v>400</v>
      </c>
      <c r="G614" s="477">
        <f t="shared" si="20"/>
        <v>0.02</v>
      </c>
      <c r="H614" s="631" t="s">
        <v>339</v>
      </c>
      <c r="I614" s="508">
        <f t="shared" si="21"/>
        <v>0.31780000000000003</v>
      </c>
      <c r="J614" s="486">
        <v>110418</v>
      </c>
      <c r="K614" s="487">
        <v>168535</v>
      </c>
      <c r="L614" s="573"/>
      <c r="M614" s="574"/>
      <c r="R614" s="618"/>
      <c r="S614" s="618"/>
      <c r="T614" s="618"/>
      <c r="U614" s="618"/>
    </row>
    <row r="615" spans="1:21">
      <c r="A615" s="482" t="s">
        <v>1658</v>
      </c>
      <c r="B615" s="483" t="s">
        <v>1659</v>
      </c>
      <c r="C615" s="513">
        <v>9030</v>
      </c>
      <c r="D615" s="472" t="s">
        <v>416</v>
      </c>
      <c r="E615" s="473">
        <v>0.02</v>
      </c>
      <c r="F615" s="476" t="s">
        <v>400</v>
      </c>
      <c r="G615" s="477">
        <f t="shared" si="20"/>
        <v>0.02</v>
      </c>
      <c r="H615" s="631" t="s">
        <v>339</v>
      </c>
      <c r="I615" s="508">
        <f t="shared" si="21"/>
        <v>0.31780000000000003</v>
      </c>
      <c r="J615" s="486">
        <v>110418</v>
      </c>
      <c r="K615" s="487">
        <v>168535</v>
      </c>
      <c r="L615" s="573"/>
      <c r="M615" s="574"/>
      <c r="R615" s="618"/>
      <c r="S615" s="618"/>
      <c r="T615" s="618"/>
      <c r="U615" s="618"/>
    </row>
    <row r="616" spans="1:21">
      <c r="A616" s="482" t="s">
        <v>70</v>
      </c>
      <c r="B616" s="483" t="s">
        <v>1660</v>
      </c>
      <c r="C616" s="513">
        <v>9030</v>
      </c>
      <c r="D616" s="472" t="s">
        <v>416</v>
      </c>
      <c r="E616" s="473">
        <v>0.02</v>
      </c>
      <c r="F616" s="476" t="s">
        <v>400</v>
      </c>
      <c r="G616" s="477">
        <f t="shared" si="20"/>
        <v>0.02</v>
      </c>
      <c r="H616" s="631" t="s">
        <v>339</v>
      </c>
      <c r="I616" s="508">
        <f t="shared" si="21"/>
        <v>0.31780000000000003</v>
      </c>
      <c r="J616" s="486">
        <v>110418</v>
      </c>
      <c r="K616" s="487">
        <v>168535</v>
      </c>
      <c r="L616" s="573"/>
      <c r="M616" s="574"/>
      <c r="R616" s="618"/>
      <c r="S616" s="618"/>
      <c r="T616" s="618"/>
      <c r="U616" s="618"/>
    </row>
    <row r="617" spans="1:21">
      <c r="A617" s="482" t="s">
        <v>1661</v>
      </c>
      <c r="B617" s="483" t="s">
        <v>1662</v>
      </c>
      <c r="C617" s="513">
        <v>9030</v>
      </c>
      <c r="D617" s="472" t="s">
        <v>416</v>
      </c>
      <c r="E617" s="473">
        <v>0.02</v>
      </c>
      <c r="F617" s="476" t="s">
        <v>400</v>
      </c>
      <c r="G617" s="477">
        <f t="shared" si="20"/>
        <v>0.02</v>
      </c>
      <c r="H617" s="631" t="s">
        <v>339</v>
      </c>
      <c r="I617" s="508">
        <f t="shared" si="21"/>
        <v>0.31780000000000003</v>
      </c>
      <c r="J617" s="486">
        <v>110418</v>
      </c>
      <c r="K617" s="487">
        <v>168535</v>
      </c>
      <c r="L617" s="573"/>
      <c r="M617" s="574"/>
      <c r="R617" s="618"/>
      <c r="S617" s="618"/>
      <c r="T617" s="618"/>
      <c r="U617" s="618"/>
    </row>
    <row r="618" spans="1:21">
      <c r="A618" s="482" t="s">
        <v>1663</v>
      </c>
      <c r="B618" s="483" t="s">
        <v>1664</v>
      </c>
      <c r="C618" s="513">
        <v>9030</v>
      </c>
      <c r="D618" s="472" t="s">
        <v>416</v>
      </c>
      <c r="E618" s="473">
        <v>0.02</v>
      </c>
      <c r="F618" s="476" t="s">
        <v>400</v>
      </c>
      <c r="G618" s="477">
        <f t="shared" si="20"/>
        <v>0.02</v>
      </c>
      <c r="H618" s="631" t="s">
        <v>339</v>
      </c>
      <c r="I618" s="508">
        <f t="shared" si="21"/>
        <v>0.31780000000000003</v>
      </c>
      <c r="J618" s="486">
        <v>110418</v>
      </c>
      <c r="K618" s="487">
        <v>168535</v>
      </c>
      <c r="L618" s="573"/>
      <c r="M618" s="574"/>
      <c r="R618" s="618"/>
      <c r="S618" s="618"/>
      <c r="T618" s="618"/>
      <c r="U618" s="618"/>
    </row>
    <row r="619" spans="1:21">
      <c r="A619" s="482" t="s">
        <v>1665</v>
      </c>
      <c r="B619" s="483" t="s">
        <v>1666</v>
      </c>
      <c r="C619" s="513">
        <v>9030</v>
      </c>
      <c r="D619" s="472" t="s">
        <v>416</v>
      </c>
      <c r="E619" s="473">
        <v>0.02</v>
      </c>
      <c r="F619" s="476" t="s">
        <v>400</v>
      </c>
      <c r="G619" s="477">
        <f t="shared" si="20"/>
        <v>0.02</v>
      </c>
      <c r="H619" s="631" t="s">
        <v>339</v>
      </c>
      <c r="I619" s="508">
        <f t="shared" si="21"/>
        <v>0.31780000000000003</v>
      </c>
      <c r="J619" s="486">
        <v>138143</v>
      </c>
      <c r="K619" s="487">
        <v>207215</v>
      </c>
      <c r="L619" s="573"/>
      <c r="M619" s="574"/>
      <c r="R619" s="618"/>
      <c r="S619" s="618"/>
      <c r="T619" s="618"/>
      <c r="U619" s="618"/>
    </row>
    <row r="620" spans="1:21">
      <c r="A620" s="482" t="s">
        <v>1667</v>
      </c>
      <c r="B620" s="483" t="s">
        <v>1668</v>
      </c>
      <c r="C620" s="513">
        <v>9000</v>
      </c>
      <c r="D620" s="472" t="s">
        <v>550</v>
      </c>
      <c r="E620" s="473">
        <v>0.02</v>
      </c>
      <c r="F620" s="476" t="s">
        <v>400</v>
      </c>
      <c r="G620" s="477">
        <f t="shared" si="20"/>
        <v>0.02</v>
      </c>
      <c r="H620" s="631" t="s">
        <v>339</v>
      </c>
      <c r="I620" s="508">
        <f t="shared" si="21"/>
        <v>0.31780000000000003</v>
      </c>
      <c r="J620" s="486">
        <v>83583</v>
      </c>
      <c r="K620" s="487">
        <v>109623</v>
      </c>
      <c r="L620" s="573"/>
      <c r="M620" s="574"/>
      <c r="R620" s="618"/>
      <c r="S620" s="618"/>
      <c r="T620" s="618"/>
      <c r="U620" s="618"/>
    </row>
    <row r="621" spans="1:21">
      <c r="A621" s="482" t="s">
        <v>1669</v>
      </c>
      <c r="B621" s="483" t="s">
        <v>1670</v>
      </c>
      <c r="C621" s="513">
        <v>9000</v>
      </c>
      <c r="D621" s="472" t="s">
        <v>550</v>
      </c>
      <c r="E621" s="473">
        <v>0.02</v>
      </c>
      <c r="F621" s="476" t="s">
        <v>400</v>
      </c>
      <c r="G621" s="477">
        <f t="shared" si="20"/>
        <v>0.02</v>
      </c>
      <c r="H621" s="631" t="s">
        <v>339</v>
      </c>
      <c r="I621" s="508">
        <f t="shared" si="21"/>
        <v>0.31780000000000003</v>
      </c>
      <c r="J621" s="486">
        <v>93719</v>
      </c>
      <c r="K621" s="487">
        <v>122912</v>
      </c>
      <c r="L621" s="573"/>
      <c r="M621" s="574"/>
      <c r="R621" s="618"/>
      <c r="S621" s="618"/>
      <c r="T621" s="618"/>
      <c r="U621" s="618"/>
    </row>
    <row r="622" spans="1:21">
      <c r="A622" s="482" t="s">
        <v>1671</v>
      </c>
      <c r="B622" s="483" t="s">
        <v>1672</v>
      </c>
      <c r="C622" s="513">
        <v>9000</v>
      </c>
      <c r="D622" s="472" t="s">
        <v>550</v>
      </c>
      <c r="E622" s="473">
        <v>0.02</v>
      </c>
      <c r="F622" s="476" t="s">
        <v>400</v>
      </c>
      <c r="G622" s="477">
        <f t="shared" si="20"/>
        <v>0.02</v>
      </c>
      <c r="H622" s="631" t="s">
        <v>339</v>
      </c>
      <c r="I622" s="508">
        <f t="shared" si="21"/>
        <v>0.31780000000000003</v>
      </c>
      <c r="J622" s="486">
        <v>50608</v>
      </c>
      <c r="K622" s="487">
        <v>59368</v>
      </c>
      <c r="L622" s="573"/>
      <c r="M622" s="574"/>
      <c r="R622" s="618"/>
      <c r="S622" s="618"/>
      <c r="T622" s="618"/>
      <c r="U622" s="618"/>
    </row>
    <row r="623" spans="1:21">
      <c r="A623" s="482" t="s">
        <v>1673</v>
      </c>
      <c r="B623" s="483" t="s">
        <v>1674</v>
      </c>
      <c r="C623" s="513">
        <v>9000</v>
      </c>
      <c r="D623" s="472" t="s">
        <v>550</v>
      </c>
      <c r="E623" s="473">
        <v>0.02</v>
      </c>
      <c r="F623" s="476" t="s">
        <v>400</v>
      </c>
      <c r="G623" s="477">
        <f t="shared" si="20"/>
        <v>0.02</v>
      </c>
      <c r="H623" s="631" t="s">
        <v>339</v>
      </c>
      <c r="I623" s="508">
        <f t="shared" si="21"/>
        <v>0.31780000000000003</v>
      </c>
      <c r="J623" s="486">
        <v>93710</v>
      </c>
      <c r="K623" s="487">
        <v>122906</v>
      </c>
      <c r="L623" s="573"/>
      <c r="M623" s="574"/>
      <c r="R623" s="618"/>
      <c r="S623" s="618"/>
      <c r="T623" s="618"/>
      <c r="U623" s="618"/>
    </row>
    <row r="624" spans="1:21">
      <c r="A624" s="482" t="s">
        <v>1675</v>
      </c>
      <c r="B624" s="483" t="s">
        <v>1676</v>
      </c>
      <c r="C624" s="513">
        <v>9000</v>
      </c>
      <c r="D624" s="472" t="s">
        <v>550</v>
      </c>
      <c r="E624" s="473">
        <v>0.02</v>
      </c>
      <c r="F624" s="476" t="s">
        <v>400</v>
      </c>
      <c r="G624" s="477">
        <f t="shared" si="20"/>
        <v>0.02</v>
      </c>
      <c r="H624" s="631" t="s">
        <v>339</v>
      </c>
      <c r="I624" s="508">
        <f t="shared" si="21"/>
        <v>0.31780000000000003</v>
      </c>
      <c r="J624" s="486">
        <v>105063</v>
      </c>
      <c r="K624" s="487">
        <v>137796</v>
      </c>
      <c r="L624" s="573"/>
      <c r="M624" s="574"/>
      <c r="R624" s="618"/>
      <c r="S624" s="618"/>
      <c r="T624" s="618"/>
      <c r="U624" s="618"/>
    </row>
    <row r="625" spans="1:21">
      <c r="A625" s="482" t="s">
        <v>1677</v>
      </c>
      <c r="B625" s="483" t="s">
        <v>1678</v>
      </c>
      <c r="C625" s="513">
        <v>9000</v>
      </c>
      <c r="D625" s="472" t="s">
        <v>550</v>
      </c>
      <c r="E625" s="473">
        <v>0.02</v>
      </c>
      <c r="F625" s="476" t="s">
        <v>400</v>
      </c>
      <c r="G625" s="477">
        <f t="shared" si="20"/>
        <v>0.02</v>
      </c>
      <c r="H625" s="631" t="s">
        <v>339</v>
      </c>
      <c r="I625" s="508">
        <f t="shared" si="21"/>
        <v>0.31780000000000003</v>
      </c>
      <c r="J625" s="486">
        <v>50608</v>
      </c>
      <c r="K625" s="487">
        <v>59368</v>
      </c>
      <c r="L625" s="573"/>
      <c r="M625" s="574"/>
      <c r="R625" s="618"/>
      <c r="S625" s="618"/>
      <c r="T625" s="618"/>
      <c r="U625" s="618"/>
    </row>
    <row r="626" spans="1:21">
      <c r="A626" s="482" t="s">
        <v>1679</v>
      </c>
      <c r="B626" s="483" t="s">
        <v>1680</v>
      </c>
      <c r="C626" s="513">
        <v>9000</v>
      </c>
      <c r="D626" s="472" t="s">
        <v>550</v>
      </c>
      <c r="E626" s="473">
        <v>0.02</v>
      </c>
      <c r="F626" s="476" t="s">
        <v>400</v>
      </c>
      <c r="G626" s="477">
        <f t="shared" si="20"/>
        <v>0.02</v>
      </c>
      <c r="H626" s="631" t="s">
        <v>339</v>
      </c>
      <c r="I626" s="508">
        <f t="shared" si="21"/>
        <v>0.31780000000000003</v>
      </c>
      <c r="J626" s="486">
        <v>93710</v>
      </c>
      <c r="K626" s="487">
        <v>122906</v>
      </c>
      <c r="L626" s="573"/>
      <c r="M626" s="574"/>
      <c r="R626" s="618"/>
      <c r="S626" s="618"/>
      <c r="T626" s="618"/>
      <c r="U626" s="618"/>
    </row>
    <row r="627" spans="1:21">
      <c r="A627" s="482" t="s">
        <v>1681</v>
      </c>
      <c r="B627" s="483" t="s">
        <v>1682</v>
      </c>
      <c r="C627" s="513">
        <v>9000</v>
      </c>
      <c r="D627" s="472" t="s">
        <v>550</v>
      </c>
      <c r="E627" s="473">
        <v>0.02</v>
      </c>
      <c r="F627" s="476" t="s">
        <v>400</v>
      </c>
      <c r="G627" s="477">
        <f t="shared" si="20"/>
        <v>0.02</v>
      </c>
      <c r="H627" s="631" t="s">
        <v>339</v>
      </c>
      <c r="I627" s="508">
        <f t="shared" si="21"/>
        <v>0.31780000000000003</v>
      </c>
      <c r="J627" s="486">
        <v>83583</v>
      </c>
      <c r="K627" s="487">
        <v>109623</v>
      </c>
      <c r="L627" s="573"/>
      <c r="M627" s="574"/>
      <c r="R627" s="618"/>
      <c r="S627" s="618"/>
      <c r="T627" s="618"/>
      <c r="U627" s="618"/>
    </row>
    <row r="628" spans="1:21">
      <c r="A628" s="471" t="s">
        <v>1683</v>
      </c>
      <c r="B628" s="483" t="s">
        <v>1684</v>
      </c>
      <c r="C628" s="513">
        <v>3300</v>
      </c>
      <c r="D628" s="472" t="s">
        <v>1685</v>
      </c>
      <c r="E628" s="474">
        <v>0</v>
      </c>
      <c r="F628" s="478" t="s">
        <v>401</v>
      </c>
      <c r="G628" s="477">
        <f t="shared" si="20"/>
        <v>0.02</v>
      </c>
      <c r="H628" s="631" t="s">
        <v>339</v>
      </c>
      <c r="I628" s="508">
        <f t="shared" si="21"/>
        <v>0.31780000000000003</v>
      </c>
      <c r="J628" s="486">
        <v>31300</v>
      </c>
      <c r="K628" s="487">
        <v>41200</v>
      </c>
      <c r="L628" s="573"/>
      <c r="M628" s="574"/>
      <c r="R628" s="618"/>
      <c r="S628" s="618"/>
      <c r="T628" s="618"/>
      <c r="U628" s="618"/>
    </row>
    <row r="629" spans="1:21">
      <c r="A629" s="482" t="s">
        <v>1686</v>
      </c>
      <c r="B629" s="483" t="s">
        <v>1687</v>
      </c>
      <c r="C629" s="513">
        <v>9000</v>
      </c>
      <c r="D629" s="472" t="s">
        <v>550</v>
      </c>
      <c r="E629" s="473">
        <v>0.02</v>
      </c>
      <c r="F629" s="476" t="s">
        <v>400</v>
      </c>
      <c r="G629" s="477">
        <f t="shared" si="20"/>
        <v>0.02</v>
      </c>
      <c r="H629" s="631" t="s">
        <v>339</v>
      </c>
      <c r="I629" s="508">
        <f t="shared" si="21"/>
        <v>0.31780000000000003</v>
      </c>
      <c r="J629" s="486">
        <v>40100</v>
      </c>
      <c r="K629" s="487">
        <v>42431</v>
      </c>
      <c r="L629" s="573"/>
      <c r="M629" s="574"/>
      <c r="R629" s="618"/>
      <c r="S629" s="618"/>
      <c r="T629" s="618"/>
      <c r="U629" s="618"/>
    </row>
    <row r="630" spans="1:21">
      <c r="A630" s="482" t="s">
        <v>1688</v>
      </c>
      <c r="B630" s="483" t="s">
        <v>1689</v>
      </c>
      <c r="C630" s="513">
        <v>3401</v>
      </c>
      <c r="D630" s="472" t="s">
        <v>1690</v>
      </c>
      <c r="E630" s="473">
        <v>0.02</v>
      </c>
      <c r="F630" s="478" t="s">
        <v>401</v>
      </c>
      <c r="G630" s="477">
        <f t="shared" si="20"/>
        <v>0.02</v>
      </c>
      <c r="H630" s="631" t="s">
        <v>339</v>
      </c>
      <c r="I630" s="508">
        <f t="shared" si="21"/>
        <v>0.31780000000000003</v>
      </c>
      <c r="J630" s="486">
        <v>69360</v>
      </c>
      <c r="K630" s="487">
        <v>91800</v>
      </c>
      <c r="L630" s="573"/>
      <c r="M630" s="574"/>
      <c r="R630" s="618"/>
      <c r="S630" s="618"/>
      <c r="T630" s="618"/>
      <c r="U630" s="618"/>
    </row>
    <row r="631" spans="1:21">
      <c r="A631" s="482" t="s">
        <v>1691</v>
      </c>
      <c r="B631" s="483" t="s">
        <v>1692</v>
      </c>
      <c r="C631" s="513">
        <v>9000</v>
      </c>
      <c r="D631" s="472" t="s">
        <v>550</v>
      </c>
      <c r="E631" s="473">
        <v>0.02</v>
      </c>
      <c r="F631" s="476" t="s">
        <v>400</v>
      </c>
      <c r="G631" s="477">
        <f t="shared" si="20"/>
        <v>0.02</v>
      </c>
      <c r="H631" s="631" t="s">
        <v>339</v>
      </c>
      <c r="I631" s="508">
        <f t="shared" si="21"/>
        <v>0.31780000000000003</v>
      </c>
      <c r="J631" s="486">
        <v>70874</v>
      </c>
      <c r="K631" s="487">
        <v>73555</v>
      </c>
      <c r="L631" s="573"/>
      <c r="M631" s="574"/>
      <c r="R631" s="618"/>
      <c r="S631" s="618"/>
      <c r="T631" s="618"/>
      <c r="U631" s="618"/>
    </row>
    <row r="632" spans="1:21">
      <c r="A632" s="482" t="s">
        <v>1693</v>
      </c>
      <c r="B632" s="483" t="s">
        <v>1694</v>
      </c>
      <c r="C632" s="513">
        <v>9000</v>
      </c>
      <c r="D632" s="472" t="s">
        <v>550</v>
      </c>
      <c r="E632" s="473">
        <v>0.02</v>
      </c>
      <c r="F632" s="476" t="s">
        <v>400</v>
      </c>
      <c r="G632" s="477">
        <f t="shared" si="20"/>
        <v>0.02</v>
      </c>
      <c r="H632" s="631" t="s">
        <v>339</v>
      </c>
      <c r="I632" s="508">
        <f t="shared" si="21"/>
        <v>0.31780000000000003</v>
      </c>
      <c r="J632" s="486">
        <v>70874</v>
      </c>
      <c r="K632" s="487">
        <v>73555</v>
      </c>
      <c r="L632" s="573"/>
      <c r="M632" s="574"/>
      <c r="R632" s="618"/>
      <c r="S632" s="618"/>
      <c r="T632" s="618"/>
      <c r="U632" s="618"/>
    </row>
    <row r="633" spans="1:21">
      <c r="A633" s="482" t="s">
        <v>1695</v>
      </c>
      <c r="B633" s="483" t="s">
        <v>1696</v>
      </c>
      <c r="C633" s="513">
        <v>3401</v>
      </c>
      <c r="D633" s="472" t="s">
        <v>1690</v>
      </c>
      <c r="E633" s="473">
        <v>0.02</v>
      </c>
      <c r="F633" s="478" t="s">
        <v>401</v>
      </c>
      <c r="G633" s="477">
        <f t="shared" si="20"/>
        <v>0.02</v>
      </c>
      <c r="H633" s="631" t="s">
        <v>339</v>
      </c>
      <c r="I633" s="508">
        <f t="shared" si="21"/>
        <v>0.31780000000000003</v>
      </c>
      <c r="J633" s="486">
        <v>51000</v>
      </c>
      <c r="K633" s="487">
        <v>71400</v>
      </c>
      <c r="L633" s="573"/>
      <c r="M633" s="574"/>
      <c r="R633" s="618"/>
      <c r="S633" s="618"/>
      <c r="T633" s="618"/>
      <c r="U633" s="618"/>
    </row>
    <row r="634" spans="1:21">
      <c r="A634" s="482" t="s">
        <v>1697</v>
      </c>
      <c r="B634" s="483" t="s">
        <v>1698</v>
      </c>
      <c r="C634" s="513">
        <v>3401</v>
      </c>
      <c r="D634" s="472" t="s">
        <v>1690</v>
      </c>
      <c r="E634" s="473">
        <v>0.02</v>
      </c>
      <c r="F634" s="478" t="s">
        <v>401</v>
      </c>
      <c r="G634" s="477">
        <f t="shared" si="20"/>
        <v>0.02</v>
      </c>
      <c r="H634" s="631" t="s">
        <v>339</v>
      </c>
      <c r="I634" s="508">
        <f t="shared" si="21"/>
        <v>0.31780000000000003</v>
      </c>
      <c r="J634" s="486">
        <v>51000</v>
      </c>
      <c r="K634" s="487">
        <v>71400</v>
      </c>
      <c r="L634" s="573"/>
      <c r="M634" s="574"/>
      <c r="R634" s="618"/>
      <c r="S634" s="618"/>
      <c r="T634" s="618"/>
      <c r="U634" s="618"/>
    </row>
    <row r="635" spans="1:21">
      <c r="A635" s="482" t="s">
        <v>1699</v>
      </c>
      <c r="B635" s="483" t="s">
        <v>1700</v>
      </c>
      <c r="C635" s="513">
        <v>3401</v>
      </c>
      <c r="D635" s="472" t="s">
        <v>1690</v>
      </c>
      <c r="E635" s="473">
        <v>0.02</v>
      </c>
      <c r="F635" s="478" t="s">
        <v>401</v>
      </c>
      <c r="G635" s="477">
        <f t="shared" si="20"/>
        <v>0.02</v>
      </c>
      <c r="H635" s="631" t="s">
        <v>339</v>
      </c>
      <c r="I635" s="508">
        <f t="shared" si="21"/>
        <v>0.31780000000000003</v>
      </c>
      <c r="J635" s="486">
        <v>61200</v>
      </c>
      <c r="K635" s="487">
        <v>81600</v>
      </c>
      <c r="L635" s="573"/>
      <c r="M635" s="574"/>
      <c r="R635" s="618"/>
      <c r="S635" s="618"/>
      <c r="T635" s="618"/>
      <c r="U635" s="618"/>
    </row>
    <row r="636" spans="1:21">
      <c r="A636" s="482" t="s">
        <v>1701</v>
      </c>
      <c r="B636" s="483" t="s">
        <v>1702</v>
      </c>
      <c r="C636" s="513">
        <v>3300</v>
      </c>
      <c r="D636" s="472" t="s">
        <v>1685</v>
      </c>
      <c r="E636" s="473">
        <v>0</v>
      </c>
      <c r="F636" s="478" t="s">
        <v>401</v>
      </c>
      <c r="G636" s="477">
        <f t="shared" si="20"/>
        <v>0.02</v>
      </c>
      <c r="H636" s="631" t="s">
        <v>339</v>
      </c>
      <c r="I636" s="508">
        <f t="shared" si="21"/>
        <v>0.31780000000000003</v>
      </c>
      <c r="J636" s="486">
        <v>43900</v>
      </c>
      <c r="K636" s="487">
        <v>53400</v>
      </c>
      <c r="L636" s="573"/>
      <c r="M636" s="574"/>
      <c r="R636" s="618"/>
      <c r="S636" s="618"/>
      <c r="T636" s="618"/>
      <c r="U636" s="618"/>
    </row>
    <row r="637" spans="1:21">
      <c r="A637" s="482" t="s">
        <v>1703</v>
      </c>
      <c r="B637" s="483" t="s">
        <v>1704</v>
      </c>
      <c r="C637" s="513">
        <v>9000</v>
      </c>
      <c r="D637" s="472" t="s">
        <v>550</v>
      </c>
      <c r="E637" s="473">
        <v>0.02</v>
      </c>
      <c r="F637" s="476" t="s">
        <v>400</v>
      </c>
      <c r="G637" s="477">
        <f t="shared" si="20"/>
        <v>0.02</v>
      </c>
      <c r="H637" s="631" t="s">
        <v>339</v>
      </c>
      <c r="I637" s="508">
        <f t="shared" si="21"/>
        <v>0.31780000000000003</v>
      </c>
      <c r="J637" s="486">
        <v>79448</v>
      </c>
      <c r="K637" s="487">
        <v>107281</v>
      </c>
      <c r="L637" s="573"/>
      <c r="M637" s="574"/>
      <c r="R637" s="618"/>
      <c r="S637" s="618"/>
      <c r="T637" s="618"/>
      <c r="U637" s="618"/>
    </row>
    <row r="638" spans="1:21">
      <c r="A638" s="482" t="s">
        <v>1705</v>
      </c>
      <c r="B638" s="483" t="s">
        <v>1706</v>
      </c>
      <c r="C638" s="513">
        <v>9000</v>
      </c>
      <c r="D638" s="472" t="s">
        <v>550</v>
      </c>
      <c r="E638" s="473">
        <v>0.02</v>
      </c>
      <c r="F638" s="476" t="s">
        <v>400</v>
      </c>
      <c r="G638" s="477">
        <f t="shared" si="20"/>
        <v>0.02</v>
      </c>
      <c r="H638" s="631" t="s">
        <v>339</v>
      </c>
      <c r="I638" s="508">
        <f t="shared" si="21"/>
        <v>0.31780000000000003</v>
      </c>
      <c r="J638" s="486">
        <v>75395</v>
      </c>
      <c r="K638" s="487">
        <v>101736</v>
      </c>
      <c r="L638" s="573"/>
      <c r="M638" s="574"/>
      <c r="R638" s="618"/>
      <c r="S638" s="618"/>
      <c r="T638" s="618"/>
      <c r="U638" s="618"/>
    </row>
    <row r="639" spans="1:21">
      <c r="A639" s="482" t="s">
        <v>1707</v>
      </c>
      <c r="B639" s="483" t="s">
        <v>1708</v>
      </c>
      <c r="C639" s="513">
        <v>9000</v>
      </c>
      <c r="D639" s="472" t="s">
        <v>550</v>
      </c>
      <c r="E639" s="473">
        <v>0.02</v>
      </c>
      <c r="F639" s="476" t="s">
        <v>400</v>
      </c>
      <c r="G639" s="477">
        <f t="shared" si="20"/>
        <v>0.02</v>
      </c>
      <c r="H639" s="631" t="s">
        <v>339</v>
      </c>
      <c r="I639" s="508">
        <f t="shared" si="21"/>
        <v>0.31780000000000003</v>
      </c>
      <c r="J639" s="486">
        <v>79448</v>
      </c>
      <c r="K639" s="487">
        <v>107281</v>
      </c>
      <c r="L639" s="573"/>
      <c r="M639" s="574"/>
      <c r="R639" s="618"/>
      <c r="S639" s="618"/>
      <c r="T639" s="618"/>
      <c r="U639" s="618"/>
    </row>
    <row r="640" spans="1:21">
      <c r="A640" s="482" t="s">
        <v>1709</v>
      </c>
      <c r="B640" s="483" t="s">
        <v>1710</v>
      </c>
      <c r="C640" s="513">
        <v>9000</v>
      </c>
      <c r="D640" s="472" t="s">
        <v>550</v>
      </c>
      <c r="E640" s="473">
        <v>0.02</v>
      </c>
      <c r="F640" s="476" t="s">
        <v>400</v>
      </c>
      <c r="G640" s="477">
        <f t="shared" si="20"/>
        <v>0.02</v>
      </c>
      <c r="H640" s="631" t="s">
        <v>339</v>
      </c>
      <c r="I640" s="508">
        <f t="shared" si="21"/>
        <v>0.31780000000000003</v>
      </c>
      <c r="J640" s="486">
        <v>79448</v>
      </c>
      <c r="K640" s="487">
        <v>107281</v>
      </c>
      <c r="L640" s="573"/>
      <c r="M640" s="574"/>
      <c r="R640" s="618"/>
      <c r="S640" s="618"/>
      <c r="T640" s="618"/>
      <c r="U640" s="618"/>
    </row>
    <row r="641" spans="1:21">
      <c r="A641" s="482" t="s">
        <v>1711</v>
      </c>
      <c r="B641" s="483" t="s">
        <v>1712</v>
      </c>
      <c r="C641" s="513">
        <v>9000</v>
      </c>
      <c r="D641" s="472" t="s">
        <v>550</v>
      </c>
      <c r="E641" s="473">
        <v>0.02</v>
      </c>
      <c r="F641" s="476" t="s">
        <v>400</v>
      </c>
      <c r="G641" s="477">
        <f t="shared" si="20"/>
        <v>0.02</v>
      </c>
      <c r="H641" s="631" t="s">
        <v>339</v>
      </c>
      <c r="I641" s="508">
        <f t="shared" si="21"/>
        <v>0.31780000000000003</v>
      </c>
      <c r="J641" s="486">
        <v>82181</v>
      </c>
      <c r="K641" s="487">
        <v>96519</v>
      </c>
      <c r="L641" s="573"/>
      <c r="M641" s="574"/>
      <c r="R641" s="618"/>
      <c r="S641" s="618"/>
      <c r="T641" s="618"/>
      <c r="U641" s="618"/>
    </row>
    <row r="642" spans="1:21">
      <c r="A642" s="482" t="s">
        <v>1713</v>
      </c>
      <c r="B642" s="483" t="s">
        <v>1714</v>
      </c>
      <c r="C642" s="513">
        <v>9002</v>
      </c>
      <c r="D642" s="472" t="s">
        <v>433</v>
      </c>
      <c r="E642" s="473">
        <v>0.02</v>
      </c>
      <c r="F642" s="476" t="s">
        <v>400</v>
      </c>
      <c r="G642" s="477">
        <f t="shared" si="20"/>
        <v>0.02</v>
      </c>
      <c r="H642" s="631" t="s">
        <v>339</v>
      </c>
      <c r="I642" s="508">
        <f t="shared" si="21"/>
        <v>0.31780000000000003</v>
      </c>
      <c r="J642" s="486">
        <v>95977</v>
      </c>
      <c r="K642" s="487">
        <v>134368</v>
      </c>
      <c r="L642" s="573"/>
      <c r="M642" s="574"/>
      <c r="R642" s="618"/>
      <c r="S642" s="618"/>
      <c r="T642" s="618"/>
      <c r="U642" s="618"/>
    </row>
    <row r="643" spans="1:21">
      <c r="A643" s="482" t="s">
        <v>1715</v>
      </c>
      <c r="B643" s="483" t="s">
        <v>1716</v>
      </c>
      <c r="C643" s="513">
        <v>9000</v>
      </c>
      <c r="D643" s="472" t="s">
        <v>550</v>
      </c>
      <c r="E643" s="473">
        <v>0.02</v>
      </c>
      <c r="F643" s="476" t="s">
        <v>400</v>
      </c>
      <c r="G643" s="477">
        <f t="shared" ref="G643:G707" si="22">_xlfn.XLOOKUP(F643,$N$3:$N$18,$O$3:$O$18,"not found",0,1)</f>
        <v>0.02</v>
      </c>
      <c r="H643" s="631" t="s">
        <v>339</v>
      </c>
      <c r="I643" s="508">
        <f t="shared" ref="I643:I707" si="23">VLOOKUP(H643,Fringe.Rates,2,FALSE)</f>
        <v>0.31780000000000003</v>
      </c>
      <c r="J643" s="486">
        <v>80081</v>
      </c>
      <c r="K643" s="487">
        <v>111003</v>
      </c>
      <c r="L643" s="573"/>
      <c r="M643" s="574"/>
      <c r="R643" s="618"/>
      <c r="S643" s="618"/>
      <c r="T643" s="618"/>
      <c r="U643" s="618"/>
    </row>
    <row r="644" spans="1:21">
      <c r="A644" s="482" t="s">
        <v>1717</v>
      </c>
      <c r="B644" s="483" t="s">
        <v>1718</v>
      </c>
      <c r="C644" s="513">
        <v>9000</v>
      </c>
      <c r="D644" s="472" t="s">
        <v>550</v>
      </c>
      <c r="E644" s="473">
        <v>0.02</v>
      </c>
      <c r="F644" s="476" t="s">
        <v>400</v>
      </c>
      <c r="G644" s="477">
        <f t="shared" si="22"/>
        <v>0.02</v>
      </c>
      <c r="H644" s="631" t="s">
        <v>339</v>
      </c>
      <c r="I644" s="508">
        <f t="shared" si="23"/>
        <v>0.31780000000000003</v>
      </c>
      <c r="J644" s="486">
        <v>60284</v>
      </c>
      <c r="K644" s="487">
        <v>80909</v>
      </c>
      <c r="L644" s="573"/>
      <c r="M644" s="574"/>
      <c r="R644" s="618"/>
      <c r="S644" s="618"/>
      <c r="T644" s="618"/>
      <c r="U644" s="618"/>
    </row>
    <row r="645" spans="1:21">
      <c r="A645" s="482" t="s">
        <v>1719</v>
      </c>
      <c r="B645" s="483" t="s">
        <v>1720</v>
      </c>
      <c r="C645" s="513">
        <v>7100</v>
      </c>
      <c r="D645" s="472" t="s">
        <v>1142</v>
      </c>
      <c r="E645" s="473">
        <v>0.02</v>
      </c>
      <c r="F645" s="478" t="s">
        <v>401</v>
      </c>
      <c r="G645" s="477">
        <f t="shared" si="22"/>
        <v>0.02</v>
      </c>
      <c r="H645" s="631" t="s">
        <v>339</v>
      </c>
      <c r="I645" s="508">
        <f t="shared" si="23"/>
        <v>0.31780000000000003</v>
      </c>
      <c r="J645" s="486">
        <v>48642</v>
      </c>
      <c r="K645" s="487">
        <v>57061</v>
      </c>
      <c r="L645" s="573"/>
      <c r="M645" s="574"/>
      <c r="R645" s="618"/>
      <c r="S645" s="618"/>
      <c r="T645" s="618"/>
      <c r="U645" s="618"/>
    </row>
    <row r="646" spans="1:21">
      <c r="A646" s="482" t="s">
        <v>1721</v>
      </c>
      <c r="B646" s="483" t="s">
        <v>1722</v>
      </c>
      <c r="C646" s="513">
        <v>7100</v>
      </c>
      <c r="D646" s="472" t="s">
        <v>1142</v>
      </c>
      <c r="E646" s="473">
        <v>0.02</v>
      </c>
      <c r="F646" s="478" t="s">
        <v>401</v>
      </c>
      <c r="G646" s="477">
        <f t="shared" si="22"/>
        <v>0.02</v>
      </c>
      <c r="H646" s="631" t="s">
        <v>339</v>
      </c>
      <c r="I646" s="508">
        <f t="shared" si="23"/>
        <v>0.31780000000000003</v>
      </c>
      <c r="J646" s="486">
        <v>57943</v>
      </c>
      <c r="K646" s="487">
        <v>77767</v>
      </c>
      <c r="L646" s="573"/>
      <c r="M646" s="574"/>
      <c r="R646" s="618"/>
      <c r="S646" s="618"/>
      <c r="T646" s="618"/>
      <c r="U646" s="618"/>
    </row>
    <row r="647" spans="1:21">
      <c r="A647" s="482" t="s">
        <v>1723</v>
      </c>
      <c r="B647" s="483" t="s">
        <v>1724</v>
      </c>
      <c r="C647" s="513">
        <v>7100</v>
      </c>
      <c r="D647" s="472" t="s">
        <v>1142</v>
      </c>
      <c r="E647" s="473">
        <v>0.02</v>
      </c>
      <c r="F647" s="478" t="s">
        <v>401</v>
      </c>
      <c r="G647" s="477">
        <f t="shared" si="22"/>
        <v>0.02</v>
      </c>
      <c r="H647" s="631" t="s">
        <v>339</v>
      </c>
      <c r="I647" s="508">
        <f t="shared" si="23"/>
        <v>0.31780000000000003</v>
      </c>
      <c r="J647" s="486">
        <v>73427</v>
      </c>
      <c r="K647" s="487">
        <v>91196</v>
      </c>
      <c r="L647" s="573"/>
      <c r="M647" s="574"/>
      <c r="R647" s="618"/>
      <c r="S647" s="618"/>
      <c r="T647" s="618"/>
      <c r="U647" s="618"/>
    </row>
    <row r="648" spans="1:21">
      <c r="A648" s="482" t="s">
        <v>1725</v>
      </c>
      <c r="B648" s="483" t="s">
        <v>1439</v>
      </c>
      <c r="C648" s="514" t="s">
        <v>1014</v>
      </c>
      <c r="D648" s="472" t="s">
        <v>1015</v>
      </c>
      <c r="E648" s="473">
        <v>0.02</v>
      </c>
      <c r="F648" s="478" t="s">
        <v>401</v>
      </c>
      <c r="G648" s="477">
        <f t="shared" si="22"/>
        <v>0.02</v>
      </c>
      <c r="H648" s="631" t="s">
        <v>339</v>
      </c>
      <c r="I648" s="508">
        <f t="shared" si="23"/>
        <v>0.31780000000000003</v>
      </c>
      <c r="J648" s="486">
        <v>83175</v>
      </c>
      <c r="K648" s="487">
        <v>109090</v>
      </c>
      <c r="L648" s="573"/>
      <c r="M648" s="574"/>
      <c r="R648" s="618"/>
      <c r="S648" s="618"/>
      <c r="T648" s="618"/>
      <c r="U648" s="618"/>
    </row>
    <row r="649" spans="1:21">
      <c r="A649" s="482" t="s">
        <v>1726</v>
      </c>
      <c r="B649" s="483" t="s">
        <v>1439</v>
      </c>
      <c r="C649" s="513">
        <v>9001</v>
      </c>
      <c r="D649" s="472" t="s">
        <v>661</v>
      </c>
      <c r="E649" s="473">
        <v>0.02</v>
      </c>
      <c r="F649" s="476" t="s">
        <v>400</v>
      </c>
      <c r="G649" s="477">
        <f t="shared" si="22"/>
        <v>0.02</v>
      </c>
      <c r="H649" s="631" t="s">
        <v>339</v>
      </c>
      <c r="I649" s="508">
        <f t="shared" si="23"/>
        <v>0.31780000000000003</v>
      </c>
      <c r="J649" s="486">
        <v>83583</v>
      </c>
      <c r="K649" s="487">
        <v>109623</v>
      </c>
      <c r="L649" s="573"/>
      <c r="M649" s="574"/>
      <c r="R649" s="618"/>
      <c r="S649" s="618"/>
      <c r="T649" s="618"/>
      <c r="U649" s="618"/>
    </row>
    <row r="650" spans="1:21">
      <c r="A650" s="482" t="s">
        <v>1727</v>
      </c>
      <c r="B650" s="483" t="s">
        <v>1439</v>
      </c>
      <c r="C650" s="513">
        <v>9000</v>
      </c>
      <c r="D650" s="472" t="s">
        <v>550</v>
      </c>
      <c r="E650" s="473">
        <v>0.02</v>
      </c>
      <c r="F650" s="476" t="s">
        <v>400</v>
      </c>
      <c r="G650" s="477">
        <f t="shared" si="22"/>
        <v>0.02</v>
      </c>
      <c r="H650" s="631" t="s">
        <v>339</v>
      </c>
      <c r="I650" s="508">
        <f t="shared" si="23"/>
        <v>0.31780000000000003</v>
      </c>
      <c r="J650" s="486">
        <v>83583</v>
      </c>
      <c r="K650" s="487">
        <v>109623</v>
      </c>
      <c r="L650" s="573"/>
      <c r="M650" s="574"/>
      <c r="R650" s="618"/>
      <c r="S650" s="618"/>
      <c r="T650" s="618"/>
      <c r="U650" s="618"/>
    </row>
    <row r="651" spans="1:21">
      <c r="A651" s="482" t="s">
        <v>1728</v>
      </c>
      <c r="B651" s="483" t="s">
        <v>1729</v>
      </c>
      <c r="C651" s="513">
        <v>9000</v>
      </c>
      <c r="D651" s="472" t="s">
        <v>550</v>
      </c>
      <c r="E651" s="473">
        <v>0.02</v>
      </c>
      <c r="F651" s="476" t="s">
        <v>400</v>
      </c>
      <c r="G651" s="477">
        <f t="shared" si="22"/>
        <v>0.02</v>
      </c>
      <c r="H651" s="631" t="s">
        <v>339</v>
      </c>
      <c r="I651" s="508">
        <f t="shared" si="23"/>
        <v>0.31780000000000003</v>
      </c>
      <c r="J651" s="486">
        <v>93710</v>
      </c>
      <c r="K651" s="487">
        <v>122906</v>
      </c>
      <c r="L651" s="573"/>
      <c r="M651" s="574"/>
      <c r="R651" s="618"/>
      <c r="S651" s="618"/>
      <c r="T651" s="618"/>
      <c r="U651" s="618"/>
    </row>
    <row r="652" spans="1:21">
      <c r="A652" s="482" t="s">
        <v>1730</v>
      </c>
      <c r="B652" s="483" t="s">
        <v>1731</v>
      </c>
      <c r="C652" s="513">
        <v>1565</v>
      </c>
      <c r="D652" s="472" t="s">
        <v>1732</v>
      </c>
      <c r="E652" s="473">
        <v>0.02</v>
      </c>
      <c r="F652" s="478" t="s">
        <v>401</v>
      </c>
      <c r="G652" s="477">
        <f t="shared" si="22"/>
        <v>0.02</v>
      </c>
      <c r="H652" s="631" t="s">
        <v>339</v>
      </c>
      <c r="I652" s="508">
        <f t="shared" si="23"/>
        <v>0.31780000000000003</v>
      </c>
      <c r="J652" s="486">
        <v>49615</v>
      </c>
      <c r="K652" s="487">
        <v>58203</v>
      </c>
      <c r="L652" s="573"/>
      <c r="M652" s="574"/>
      <c r="R652" s="618"/>
      <c r="S652" s="618"/>
      <c r="T652" s="618"/>
      <c r="U652" s="618"/>
    </row>
    <row r="653" spans="1:21">
      <c r="A653" s="482" t="s">
        <v>1733</v>
      </c>
      <c r="B653" s="483" t="s">
        <v>1734</v>
      </c>
      <c r="C653" s="513">
        <v>1565</v>
      </c>
      <c r="D653" s="472" t="s">
        <v>1732</v>
      </c>
      <c r="E653" s="473">
        <v>0.02</v>
      </c>
      <c r="F653" s="478" t="s">
        <v>401</v>
      </c>
      <c r="G653" s="477">
        <f t="shared" si="22"/>
        <v>0.02</v>
      </c>
      <c r="H653" s="631" t="s">
        <v>339</v>
      </c>
      <c r="I653" s="508">
        <f t="shared" si="23"/>
        <v>0.31780000000000003</v>
      </c>
      <c r="J653" s="486">
        <v>52953</v>
      </c>
      <c r="K653" s="487">
        <v>68762</v>
      </c>
      <c r="L653" s="573"/>
      <c r="M653" s="574"/>
      <c r="R653" s="618"/>
      <c r="S653" s="618"/>
      <c r="T653" s="618"/>
      <c r="U653" s="618"/>
    </row>
    <row r="654" spans="1:21">
      <c r="A654" s="482" t="s">
        <v>1735</v>
      </c>
      <c r="B654" s="483" t="s">
        <v>1736</v>
      </c>
      <c r="C654" s="513">
        <v>1565</v>
      </c>
      <c r="D654" s="472" t="s">
        <v>1732</v>
      </c>
      <c r="E654" s="473">
        <v>0.02</v>
      </c>
      <c r="F654" s="478" t="s">
        <v>401</v>
      </c>
      <c r="G654" s="477">
        <f t="shared" si="22"/>
        <v>0.02</v>
      </c>
      <c r="H654" s="631" t="s">
        <v>339</v>
      </c>
      <c r="I654" s="508">
        <f t="shared" si="23"/>
        <v>0.31780000000000003</v>
      </c>
      <c r="J654" s="486">
        <v>60284</v>
      </c>
      <c r="K654" s="487">
        <v>80909</v>
      </c>
      <c r="L654" s="573"/>
      <c r="M654" s="574"/>
      <c r="R654" s="618"/>
      <c r="S654" s="618"/>
      <c r="T654" s="618"/>
      <c r="U654" s="618"/>
    </row>
    <row r="655" spans="1:21">
      <c r="A655" s="482" t="s">
        <v>1737</v>
      </c>
      <c r="B655" s="483" t="s">
        <v>1738</v>
      </c>
      <c r="C655" s="513">
        <v>9000</v>
      </c>
      <c r="D655" s="472" t="s">
        <v>550</v>
      </c>
      <c r="E655" s="473">
        <v>0.02</v>
      </c>
      <c r="F655" s="476" t="s">
        <v>400</v>
      </c>
      <c r="G655" s="477">
        <f t="shared" si="22"/>
        <v>0.02</v>
      </c>
      <c r="H655" s="631" t="s">
        <v>339</v>
      </c>
      <c r="I655" s="508">
        <f t="shared" si="23"/>
        <v>0.31780000000000003</v>
      </c>
      <c r="J655" s="486">
        <v>60284</v>
      </c>
      <c r="K655" s="487">
        <v>80909</v>
      </c>
      <c r="L655" s="573"/>
      <c r="M655" s="574"/>
      <c r="R655" s="618"/>
      <c r="S655" s="618"/>
      <c r="T655" s="618"/>
      <c r="U655" s="618"/>
    </row>
    <row r="656" spans="1:21">
      <c r="A656" s="482" t="s">
        <v>1739</v>
      </c>
      <c r="B656" s="483" t="s">
        <v>1740</v>
      </c>
      <c r="C656" s="513">
        <v>9000</v>
      </c>
      <c r="D656" s="472" t="s">
        <v>550</v>
      </c>
      <c r="E656" s="473">
        <v>0.02</v>
      </c>
      <c r="F656" s="476" t="s">
        <v>400</v>
      </c>
      <c r="G656" s="477">
        <f t="shared" si="22"/>
        <v>0.02</v>
      </c>
      <c r="H656" s="631" t="s">
        <v>339</v>
      </c>
      <c r="I656" s="508">
        <f t="shared" si="23"/>
        <v>0.31780000000000003</v>
      </c>
      <c r="J656" s="486">
        <v>76394</v>
      </c>
      <c r="K656" s="487">
        <v>94881</v>
      </c>
      <c r="L656" s="573"/>
      <c r="M656" s="574"/>
      <c r="R656" s="618"/>
      <c r="S656" s="618"/>
      <c r="T656" s="618"/>
      <c r="U656" s="618"/>
    </row>
    <row r="657" spans="1:21">
      <c r="A657" s="482" t="s">
        <v>1741</v>
      </c>
      <c r="B657" s="483" t="s">
        <v>1742</v>
      </c>
      <c r="C657" s="513">
        <v>9000</v>
      </c>
      <c r="D657" s="472" t="s">
        <v>550</v>
      </c>
      <c r="E657" s="473">
        <v>0.02</v>
      </c>
      <c r="F657" s="476" t="s">
        <v>400</v>
      </c>
      <c r="G657" s="477">
        <f t="shared" si="22"/>
        <v>0.02</v>
      </c>
      <c r="H657" s="631" t="s">
        <v>339</v>
      </c>
      <c r="I657" s="508">
        <f t="shared" si="23"/>
        <v>0.31780000000000003</v>
      </c>
      <c r="J657" s="486">
        <v>76394</v>
      </c>
      <c r="K657" s="487">
        <v>94881</v>
      </c>
      <c r="L657" s="573"/>
      <c r="M657" s="574"/>
      <c r="R657" s="618"/>
      <c r="S657" s="618"/>
      <c r="T657" s="618"/>
      <c r="U657" s="618"/>
    </row>
    <row r="658" spans="1:21">
      <c r="A658" s="482" t="s">
        <v>1743</v>
      </c>
      <c r="B658" s="483" t="s">
        <v>1744</v>
      </c>
      <c r="C658" s="513">
        <v>9000</v>
      </c>
      <c r="D658" s="472" t="s">
        <v>550</v>
      </c>
      <c r="E658" s="473">
        <v>0.02</v>
      </c>
      <c r="F658" s="476" t="s">
        <v>400</v>
      </c>
      <c r="G658" s="477">
        <f t="shared" si="22"/>
        <v>0.02</v>
      </c>
      <c r="H658" s="631" t="s">
        <v>339</v>
      </c>
      <c r="I658" s="508">
        <f t="shared" si="23"/>
        <v>0.31780000000000003</v>
      </c>
      <c r="J658" s="486">
        <v>76394</v>
      </c>
      <c r="K658" s="487">
        <v>94881</v>
      </c>
      <c r="L658" s="573"/>
      <c r="M658" s="574"/>
      <c r="R658" s="618"/>
      <c r="S658" s="618"/>
      <c r="T658" s="618"/>
      <c r="U658" s="618"/>
    </row>
    <row r="659" spans="1:21">
      <c r="A659" s="482" t="s">
        <v>1745</v>
      </c>
      <c r="B659" s="483" t="s">
        <v>1746</v>
      </c>
      <c r="C659" s="513">
        <v>9000</v>
      </c>
      <c r="D659" s="472" t="s">
        <v>550</v>
      </c>
      <c r="E659" s="473">
        <v>0.02</v>
      </c>
      <c r="F659" s="476" t="s">
        <v>400</v>
      </c>
      <c r="G659" s="477">
        <f t="shared" si="22"/>
        <v>0.02</v>
      </c>
      <c r="H659" s="631" t="s">
        <v>339</v>
      </c>
      <c r="I659" s="508">
        <f t="shared" si="23"/>
        <v>0.31780000000000003</v>
      </c>
      <c r="J659" s="486">
        <v>93710</v>
      </c>
      <c r="K659" s="487">
        <v>122906</v>
      </c>
      <c r="L659" s="573"/>
      <c r="M659" s="574"/>
      <c r="R659" s="618"/>
      <c r="S659" s="618"/>
      <c r="T659" s="618"/>
      <c r="U659" s="618"/>
    </row>
    <row r="660" spans="1:21">
      <c r="A660" s="482" t="s">
        <v>1747</v>
      </c>
      <c r="B660" s="483" t="s">
        <v>1748</v>
      </c>
      <c r="C660" s="513">
        <v>9000</v>
      </c>
      <c r="D660" s="472" t="s">
        <v>550</v>
      </c>
      <c r="E660" s="473">
        <v>0.02</v>
      </c>
      <c r="F660" s="476" t="s">
        <v>400</v>
      </c>
      <c r="G660" s="477">
        <f t="shared" si="22"/>
        <v>0.02</v>
      </c>
      <c r="H660" s="631" t="s">
        <v>339</v>
      </c>
      <c r="I660" s="508">
        <f t="shared" si="23"/>
        <v>0.31780000000000003</v>
      </c>
      <c r="J660" s="486">
        <v>83583</v>
      </c>
      <c r="K660" s="487">
        <v>109623</v>
      </c>
      <c r="L660" s="573"/>
      <c r="M660" s="574"/>
      <c r="R660" s="618"/>
      <c r="S660" s="618"/>
      <c r="T660" s="618"/>
      <c r="U660" s="618"/>
    </row>
    <row r="661" spans="1:21">
      <c r="A661" s="482" t="s">
        <v>1749</v>
      </c>
      <c r="B661" s="483" t="s">
        <v>1750</v>
      </c>
      <c r="C661" s="513">
        <v>9000</v>
      </c>
      <c r="D661" s="472" t="s">
        <v>550</v>
      </c>
      <c r="E661" s="473">
        <v>0.02</v>
      </c>
      <c r="F661" s="476" t="s">
        <v>400</v>
      </c>
      <c r="G661" s="477">
        <f t="shared" si="22"/>
        <v>0.02</v>
      </c>
      <c r="H661" s="631" t="s">
        <v>339</v>
      </c>
      <c r="I661" s="508">
        <f t="shared" si="23"/>
        <v>0.31780000000000003</v>
      </c>
      <c r="J661" s="486">
        <v>60284</v>
      </c>
      <c r="K661" s="487">
        <v>80909</v>
      </c>
      <c r="L661" s="573"/>
      <c r="M661" s="574"/>
      <c r="R661" s="618"/>
      <c r="S661" s="618"/>
      <c r="T661" s="618"/>
      <c r="U661" s="618"/>
    </row>
    <row r="662" spans="1:21">
      <c r="A662" s="482" t="s">
        <v>56</v>
      </c>
      <c r="B662" s="483" t="s">
        <v>1751</v>
      </c>
      <c r="C662" s="513">
        <v>9000</v>
      </c>
      <c r="D662" s="472" t="s">
        <v>550</v>
      </c>
      <c r="E662" s="473">
        <v>0.02</v>
      </c>
      <c r="F662" s="476" t="s">
        <v>400</v>
      </c>
      <c r="G662" s="477">
        <f t="shared" si="22"/>
        <v>0.02</v>
      </c>
      <c r="H662" s="631" t="s">
        <v>339</v>
      </c>
      <c r="I662" s="508">
        <f t="shared" si="23"/>
        <v>0.31780000000000003</v>
      </c>
      <c r="J662" s="486">
        <v>93710</v>
      </c>
      <c r="K662" s="487">
        <v>122906</v>
      </c>
      <c r="L662" s="573"/>
      <c r="M662" s="574"/>
      <c r="R662" s="618"/>
      <c r="S662" s="618"/>
      <c r="T662" s="618"/>
      <c r="U662" s="618"/>
    </row>
    <row r="663" spans="1:21">
      <c r="A663" s="482" t="s">
        <v>1752</v>
      </c>
      <c r="B663" s="483" t="s">
        <v>1753</v>
      </c>
      <c r="C663" s="513">
        <v>9000</v>
      </c>
      <c r="D663" s="472" t="s">
        <v>550</v>
      </c>
      <c r="E663" s="473">
        <v>0.02</v>
      </c>
      <c r="F663" s="476" t="s">
        <v>400</v>
      </c>
      <c r="G663" s="477">
        <f t="shared" si="22"/>
        <v>0.02</v>
      </c>
      <c r="H663" s="631" t="s">
        <v>339</v>
      </c>
      <c r="I663" s="508">
        <f t="shared" si="23"/>
        <v>0.31780000000000003</v>
      </c>
      <c r="J663" s="486">
        <v>76394</v>
      </c>
      <c r="K663" s="487">
        <v>94881</v>
      </c>
      <c r="L663" s="573"/>
      <c r="M663" s="574"/>
      <c r="R663" s="618"/>
      <c r="S663" s="618"/>
      <c r="T663" s="618"/>
      <c r="U663" s="618"/>
    </row>
    <row r="664" spans="1:21">
      <c r="A664" s="482" t="s">
        <v>1754</v>
      </c>
      <c r="B664" s="483" t="s">
        <v>1755</v>
      </c>
      <c r="C664" s="513">
        <v>9000</v>
      </c>
      <c r="D664" s="472" t="s">
        <v>550</v>
      </c>
      <c r="E664" s="473">
        <v>0.02</v>
      </c>
      <c r="F664" s="476" t="s">
        <v>400</v>
      </c>
      <c r="G664" s="477">
        <f t="shared" si="22"/>
        <v>0.02</v>
      </c>
      <c r="H664" s="631" t="s">
        <v>339</v>
      </c>
      <c r="I664" s="508">
        <f t="shared" si="23"/>
        <v>0.31780000000000003</v>
      </c>
      <c r="J664" s="486">
        <v>50451</v>
      </c>
      <c r="K664" s="487">
        <v>78439</v>
      </c>
      <c r="L664" s="573"/>
      <c r="M664" s="574"/>
      <c r="R664" s="618"/>
      <c r="S664" s="618"/>
      <c r="T664" s="618"/>
      <c r="U664" s="618"/>
    </row>
    <row r="665" spans="1:21">
      <c r="A665" s="482" t="s">
        <v>1756</v>
      </c>
      <c r="B665" s="483" t="s">
        <v>1757</v>
      </c>
      <c r="C665" s="513">
        <v>9001</v>
      </c>
      <c r="D665" s="472" t="s">
        <v>661</v>
      </c>
      <c r="E665" s="473">
        <v>0.02</v>
      </c>
      <c r="F665" s="476" t="s">
        <v>400</v>
      </c>
      <c r="G665" s="477">
        <f t="shared" si="22"/>
        <v>0.02</v>
      </c>
      <c r="H665" s="631" t="s">
        <v>339</v>
      </c>
      <c r="I665" s="508">
        <f t="shared" si="23"/>
        <v>0.31780000000000003</v>
      </c>
      <c r="J665" s="486">
        <v>50608</v>
      </c>
      <c r="K665" s="487">
        <v>59368</v>
      </c>
      <c r="L665" s="573"/>
      <c r="M665" s="574"/>
      <c r="R665" s="618"/>
      <c r="S665" s="618"/>
      <c r="T665" s="618"/>
      <c r="U665" s="618"/>
    </row>
    <row r="666" spans="1:21">
      <c r="A666" s="482" t="s">
        <v>1758</v>
      </c>
      <c r="B666" s="483" t="s">
        <v>1759</v>
      </c>
      <c r="C666" s="513">
        <v>9000</v>
      </c>
      <c r="D666" s="472" t="s">
        <v>550</v>
      </c>
      <c r="E666" s="473">
        <v>0.02</v>
      </c>
      <c r="F666" s="476" t="s">
        <v>400</v>
      </c>
      <c r="G666" s="477">
        <f t="shared" si="22"/>
        <v>0.02</v>
      </c>
      <c r="H666" s="631" t="s">
        <v>339</v>
      </c>
      <c r="I666" s="508">
        <f t="shared" si="23"/>
        <v>0.31780000000000003</v>
      </c>
      <c r="J666" s="486">
        <v>60284</v>
      </c>
      <c r="K666" s="487">
        <v>80909</v>
      </c>
      <c r="L666" s="573"/>
      <c r="M666" s="574"/>
      <c r="R666" s="618"/>
      <c r="S666" s="618"/>
      <c r="T666" s="618"/>
      <c r="U666" s="618"/>
    </row>
    <row r="667" spans="1:21">
      <c r="A667" s="482" t="s">
        <v>1760</v>
      </c>
      <c r="B667" s="483" t="s">
        <v>1761</v>
      </c>
      <c r="C667" s="513">
        <v>9000</v>
      </c>
      <c r="D667" s="472" t="s">
        <v>550</v>
      </c>
      <c r="E667" s="473">
        <v>0.02</v>
      </c>
      <c r="F667" s="476" t="s">
        <v>400</v>
      </c>
      <c r="G667" s="477">
        <f t="shared" si="22"/>
        <v>0.02</v>
      </c>
      <c r="H667" s="631" t="s">
        <v>339</v>
      </c>
      <c r="I667" s="508">
        <f t="shared" si="23"/>
        <v>0.31780000000000003</v>
      </c>
      <c r="J667" s="486">
        <v>76394</v>
      </c>
      <c r="K667" s="487">
        <v>94881</v>
      </c>
      <c r="L667" s="573"/>
      <c r="M667" s="574"/>
      <c r="R667" s="618"/>
      <c r="S667" s="618"/>
      <c r="T667" s="618"/>
      <c r="U667" s="618"/>
    </row>
    <row r="668" spans="1:21">
      <c r="A668" s="482" t="s">
        <v>1762</v>
      </c>
      <c r="B668" s="483" t="s">
        <v>1763</v>
      </c>
      <c r="C668" s="513">
        <v>9000</v>
      </c>
      <c r="D668" s="472" t="s">
        <v>550</v>
      </c>
      <c r="E668" s="473">
        <v>0.02</v>
      </c>
      <c r="F668" s="476" t="s">
        <v>400</v>
      </c>
      <c r="G668" s="477">
        <f t="shared" si="22"/>
        <v>0.02</v>
      </c>
      <c r="H668" s="631" t="s">
        <v>339</v>
      </c>
      <c r="I668" s="508">
        <f t="shared" si="23"/>
        <v>0.31780000000000003</v>
      </c>
      <c r="J668" s="486">
        <v>83583</v>
      </c>
      <c r="K668" s="487">
        <v>109623</v>
      </c>
      <c r="L668" s="573"/>
      <c r="M668" s="574"/>
      <c r="R668" s="618"/>
      <c r="S668" s="618"/>
      <c r="T668" s="618"/>
      <c r="U668" s="618"/>
    </row>
    <row r="669" spans="1:21">
      <c r="A669" s="482" t="s">
        <v>1764</v>
      </c>
      <c r="B669" s="483" t="s">
        <v>1765</v>
      </c>
      <c r="C669" s="513">
        <v>9000</v>
      </c>
      <c r="D669" s="472" t="s">
        <v>550</v>
      </c>
      <c r="E669" s="473">
        <v>0.02</v>
      </c>
      <c r="F669" s="476" t="s">
        <v>400</v>
      </c>
      <c r="G669" s="477">
        <f t="shared" si="22"/>
        <v>0.02</v>
      </c>
      <c r="H669" s="631" t="s">
        <v>339</v>
      </c>
      <c r="I669" s="508">
        <f t="shared" si="23"/>
        <v>0.31780000000000003</v>
      </c>
      <c r="J669" s="486">
        <v>50608</v>
      </c>
      <c r="K669" s="487">
        <v>59368</v>
      </c>
      <c r="L669" s="573"/>
      <c r="M669" s="574"/>
      <c r="R669" s="618"/>
      <c r="S669" s="618"/>
      <c r="T669" s="618"/>
      <c r="U669" s="618"/>
    </row>
    <row r="670" spans="1:21">
      <c r="A670" s="482" t="s">
        <v>1766</v>
      </c>
      <c r="B670" s="483" t="s">
        <v>1767</v>
      </c>
      <c r="C670" s="513">
        <v>9000</v>
      </c>
      <c r="D670" s="472" t="s">
        <v>550</v>
      </c>
      <c r="E670" s="473">
        <v>0.02</v>
      </c>
      <c r="F670" s="476" t="s">
        <v>400</v>
      </c>
      <c r="G670" s="477">
        <f t="shared" si="22"/>
        <v>0.02</v>
      </c>
      <c r="H670" s="631" t="s">
        <v>339</v>
      </c>
      <c r="I670" s="508">
        <f t="shared" si="23"/>
        <v>0.31780000000000003</v>
      </c>
      <c r="J670" s="486">
        <v>60284</v>
      </c>
      <c r="K670" s="487">
        <v>80909</v>
      </c>
      <c r="L670" s="573"/>
      <c r="M670" s="574"/>
      <c r="R670" s="618"/>
      <c r="S670" s="618"/>
      <c r="T670" s="618"/>
      <c r="U670" s="618"/>
    </row>
    <row r="671" spans="1:21">
      <c r="A671" s="482" t="s">
        <v>1768</v>
      </c>
      <c r="B671" s="483" t="s">
        <v>1769</v>
      </c>
      <c r="C671" s="513">
        <v>9000</v>
      </c>
      <c r="D671" s="472" t="s">
        <v>550</v>
      </c>
      <c r="E671" s="473">
        <v>0.02</v>
      </c>
      <c r="F671" s="476" t="s">
        <v>400</v>
      </c>
      <c r="G671" s="477">
        <f t="shared" si="22"/>
        <v>0.02</v>
      </c>
      <c r="H671" s="631" t="s">
        <v>339</v>
      </c>
      <c r="I671" s="508">
        <f t="shared" si="23"/>
        <v>0.31780000000000003</v>
      </c>
      <c r="J671" s="486">
        <v>76394</v>
      </c>
      <c r="K671" s="487">
        <v>94881</v>
      </c>
      <c r="L671" s="573"/>
      <c r="M671" s="574"/>
      <c r="R671" s="618"/>
      <c r="S671" s="618"/>
      <c r="T671" s="618"/>
      <c r="U671" s="618"/>
    </row>
    <row r="672" spans="1:21">
      <c r="A672" s="482" t="s">
        <v>1770</v>
      </c>
      <c r="B672" s="483" t="s">
        <v>1771</v>
      </c>
      <c r="C672" s="513">
        <v>9001</v>
      </c>
      <c r="D672" s="472" t="s">
        <v>661</v>
      </c>
      <c r="E672" s="473">
        <v>0.02</v>
      </c>
      <c r="F672" s="476" t="s">
        <v>400</v>
      </c>
      <c r="G672" s="477">
        <f t="shared" si="22"/>
        <v>0.02</v>
      </c>
      <c r="H672" s="631" t="s">
        <v>339</v>
      </c>
      <c r="I672" s="508">
        <f t="shared" si="23"/>
        <v>0.31780000000000003</v>
      </c>
      <c r="J672" s="486">
        <v>50608</v>
      </c>
      <c r="K672" s="487">
        <v>59368</v>
      </c>
      <c r="L672" s="573"/>
      <c r="M672" s="574"/>
      <c r="R672" s="618"/>
      <c r="S672" s="618"/>
      <c r="T672" s="618"/>
      <c r="U672" s="618"/>
    </row>
    <row r="673" spans="1:21">
      <c r="A673" s="482" t="s">
        <v>1772</v>
      </c>
      <c r="B673" s="483" t="s">
        <v>1773</v>
      </c>
      <c r="C673" s="513">
        <v>9000</v>
      </c>
      <c r="D673" s="472" t="s">
        <v>550</v>
      </c>
      <c r="E673" s="473">
        <v>0.02</v>
      </c>
      <c r="F673" s="476" t="s">
        <v>400</v>
      </c>
      <c r="G673" s="477">
        <f t="shared" si="22"/>
        <v>0.02</v>
      </c>
      <c r="H673" s="650" t="s">
        <v>339</v>
      </c>
      <c r="I673" s="508">
        <f t="shared" ref="I673" si="24">VLOOKUP(H673,Fringe.Rates,2,FALSE)</f>
        <v>0.31780000000000003</v>
      </c>
      <c r="J673" s="486">
        <v>59102</v>
      </c>
      <c r="K673" s="487">
        <v>79323</v>
      </c>
      <c r="L673" s="573"/>
      <c r="M673" s="574"/>
      <c r="R673" s="618"/>
      <c r="S673" s="618"/>
      <c r="T673" s="618"/>
      <c r="U673" s="618"/>
    </row>
    <row r="674" spans="1:21">
      <c r="A674" s="482" t="s">
        <v>1774</v>
      </c>
      <c r="B674" s="483" t="s">
        <v>1775</v>
      </c>
      <c r="C674" s="513">
        <v>9000</v>
      </c>
      <c r="D674" s="472" t="s">
        <v>550</v>
      </c>
      <c r="E674" s="473">
        <v>0.02</v>
      </c>
      <c r="F674" s="476" t="s">
        <v>400</v>
      </c>
      <c r="G674" s="477">
        <f t="shared" si="22"/>
        <v>0.02</v>
      </c>
      <c r="H674" s="631" t="s">
        <v>339</v>
      </c>
      <c r="I674" s="508">
        <f t="shared" si="23"/>
        <v>0.31780000000000003</v>
      </c>
      <c r="J674" s="486">
        <v>93710</v>
      </c>
      <c r="K674" s="487">
        <v>122906</v>
      </c>
      <c r="L674" s="573"/>
      <c r="M674" s="574"/>
      <c r="R674" s="618"/>
      <c r="S674" s="618"/>
      <c r="T674" s="618"/>
      <c r="U674" s="618"/>
    </row>
    <row r="675" spans="1:21">
      <c r="A675" s="482" t="s">
        <v>1776</v>
      </c>
      <c r="B675" s="483" t="s">
        <v>1777</v>
      </c>
      <c r="C675" s="513">
        <v>9000</v>
      </c>
      <c r="D675" s="472" t="s">
        <v>550</v>
      </c>
      <c r="E675" s="473">
        <v>0.02</v>
      </c>
      <c r="F675" s="476" t="s">
        <v>400</v>
      </c>
      <c r="G675" s="477">
        <f t="shared" si="22"/>
        <v>0.02</v>
      </c>
      <c r="H675" s="631" t="s">
        <v>339</v>
      </c>
      <c r="I675" s="508">
        <f t="shared" si="23"/>
        <v>0.31780000000000003</v>
      </c>
      <c r="J675" s="486">
        <v>83583</v>
      </c>
      <c r="K675" s="487">
        <v>109623</v>
      </c>
      <c r="L675" s="573"/>
      <c r="M675" s="574"/>
      <c r="R675" s="618"/>
      <c r="S675" s="618"/>
      <c r="T675" s="618"/>
      <c r="U675" s="618"/>
    </row>
    <row r="676" spans="1:21">
      <c r="A676" s="482" t="s">
        <v>1778</v>
      </c>
      <c r="B676" s="483" t="s">
        <v>1779</v>
      </c>
      <c r="C676" s="513">
        <v>9000</v>
      </c>
      <c r="D676" s="472" t="s">
        <v>550</v>
      </c>
      <c r="E676" s="473">
        <v>0.02</v>
      </c>
      <c r="F676" s="476" t="s">
        <v>400</v>
      </c>
      <c r="G676" s="477">
        <f t="shared" si="22"/>
        <v>0.02</v>
      </c>
      <c r="H676" s="631" t="s">
        <v>339</v>
      </c>
      <c r="I676" s="508">
        <f t="shared" si="23"/>
        <v>0.31780000000000003</v>
      </c>
      <c r="J676" s="486">
        <v>83583</v>
      </c>
      <c r="K676" s="487">
        <v>109623</v>
      </c>
      <c r="L676" s="573"/>
      <c r="M676" s="574"/>
      <c r="R676" s="618"/>
      <c r="S676" s="618"/>
      <c r="T676" s="618"/>
      <c r="U676" s="618"/>
    </row>
    <row r="677" spans="1:21">
      <c r="A677" s="482" t="s">
        <v>1780</v>
      </c>
      <c r="B677" s="483" t="s">
        <v>1781</v>
      </c>
      <c r="C677" s="513">
        <v>9000</v>
      </c>
      <c r="D677" s="472" t="s">
        <v>550</v>
      </c>
      <c r="E677" s="473">
        <v>0.02</v>
      </c>
      <c r="F677" s="476" t="s">
        <v>400</v>
      </c>
      <c r="G677" s="477">
        <f t="shared" si="22"/>
        <v>0.02</v>
      </c>
      <c r="H677" s="631" t="s">
        <v>339</v>
      </c>
      <c r="I677" s="508">
        <f t="shared" si="23"/>
        <v>0.31780000000000003</v>
      </c>
      <c r="J677" s="486">
        <v>83583</v>
      </c>
      <c r="K677" s="487">
        <v>109623</v>
      </c>
      <c r="L677" s="573"/>
      <c r="M677" s="574"/>
      <c r="R677" s="618"/>
      <c r="S677" s="618"/>
      <c r="T677" s="618"/>
      <c r="U677" s="618"/>
    </row>
    <row r="678" spans="1:21">
      <c r="A678" s="482" t="s">
        <v>1782</v>
      </c>
      <c r="B678" s="483" t="s">
        <v>1783</v>
      </c>
      <c r="C678" s="513">
        <v>9000</v>
      </c>
      <c r="D678" s="472" t="s">
        <v>550</v>
      </c>
      <c r="E678" s="473">
        <v>0.02</v>
      </c>
      <c r="F678" s="476" t="s">
        <v>400</v>
      </c>
      <c r="G678" s="477">
        <f t="shared" si="22"/>
        <v>0.02</v>
      </c>
      <c r="H678" s="631" t="s">
        <v>339</v>
      </c>
      <c r="I678" s="508">
        <f t="shared" si="23"/>
        <v>0.31780000000000003</v>
      </c>
      <c r="J678" s="486">
        <v>50608</v>
      </c>
      <c r="K678" s="487">
        <v>59368</v>
      </c>
      <c r="L678" s="573"/>
      <c r="M678" s="574"/>
      <c r="R678" s="618"/>
      <c r="S678" s="618"/>
      <c r="T678" s="618"/>
      <c r="U678" s="618"/>
    </row>
    <row r="679" spans="1:21">
      <c r="A679" s="482" t="s">
        <v>1784</v>
      </c>
      <c r="B679" s="483" t="s">
        <v>1785</v>
      </c>
      <c r="C679" s="513">
        <v>9000</v>
      </c>
      <c r="D679" s="472" t="s">
        <v>550</v>
      </c>
      <c r="E679" s="473">
        <v>0.02</v>
      </c>
      <c r="F679" s="476" t="s">
        <v>400</v>
      </c>
      <c r="G679" s="477">
        <f t="shared" si="22"/>
        <v>0.02</v>
      </c>
      <c r="H679" s="631" t="s">
        <v>339</v>
      </c>
      <c r="I679" s="508">
        <f t="shared" si="23"/>
        <v>0.31780000000000003</v>
      </c>
      <c r="J679" s="486">
        <v>105063</v>
      </c>
      <c r="K679" s="487">
        <v>137796</v>
      </c>
      <c r="L679" s="573"/>
      <c r="M679" s="574"/>
      <c r="R679" s="618"/>
      <c r="S679" s="618"/>
      <c r="T679" s="618"/>
      <c r="U679" s="618"/>
    </row>
    <row r="680" spans="1:21">
      <c r="A680" s="482" t="s">
        <v>1786</v>
      </c>
      <c r="B680" s="483" t="s">
        <v>1787</v>
      </c>
      <c r="C680" s="513">
        <v>9000</v>
      </c>
      <c r="D680" s="472" t="s">
        <v>550</v>
      </c>
      <c r="E680" s="473">
        <v>0.02</v>
      </c>
      <c r="F680" s="476" t="s">
        <v>400</v>
      </c>
      <c r="G680" s="477">
        <f t="shared" si="22"/>
        <v>0.02</v>
      </c>
      <c r="H680" s="631" t="s">
        <v>339</v>
      </c>
      <c r="I680" s="508">
        <f t="shared" si="23"/>
        <v>0.31780000000000003</v>
      </c>
      <c r="J680" s="486">
        <v>76394</v>
      </c>
      <c r="K680" s="487">
        <v>94881</v>
      </c>
      <c r="L680" s="573"/>
      <c r="M680" s="574"/>
      <c r="R680" s="618"/>
      <c r="S680" s="618"/>
      <c r="T680" s="618"/>
      <c r="U680" s="618"/>
    </row>
    <row r="681" spans="1:21">
      <c r="A681" s="482" t="s">
        <v>1788</v>
      </c>
      <c r="B681" s="483" t="s">
        <v>1789</v>
      </c>
      <c r="C681" s="513">
        <v>9001</v>
      </c>
      <c r="D681" s="472" t="s">
        <v>661</v>
      </c>
      <c r="E681" s="473">
        <v>0.02</v>
      </c>
      <c r="F681" s="476" t="s">
        <v>400</v>
      </c>
      <c r="G681" s="477">
        <f t="shared" si="22"/>
        <v>0.02</v>
      </c>
      <c r="H681" s="631" t="s">
        <v>339</v>
      </c>
      <c r="I681" s="508">
        <f t="shared" si="23"/>
        <v>0.31780000000000003</v>
      </c>
      <c r="J681" s="486">
        <v>50608</v>
      </c>
      <c r="K681" s="487">
        <v>59368</v>
      </c>
      <c r="L681" s="573"/>
      <c r="M681" s="574"/>
      <c r="R681" s="618"/>
      <c r="S681" s="618"/>
      <c r="T681" s="618"/>
      <c r="U681" s="618"/>
    </row>
    <row r="682" spans="1:21">
      <c r="A682" s="482" t="s">
        <v>1790</v>
      </c>
      <c r="B682" s="483" t="s">
        <v>1791</v>
      </c>
      <c r="C682" s="513">
        <v>9000</v>
      </c>
      <c r="D682" s="472" t="s">
        <v>550</v>
      </c>
      <c r="E682" s="473">
        <v>0.02</v>
      </c>
      <c r="F682" s="476" t="s">
        <v>400</v>
      </c>
      <c r="G682" s="477">
        <f t="shared" si="22"/>
        <v>0.02</v>
      </c>
      <c r="H682" s="631" t="s">
        <v>339</v>
      </c>
      <c r="I682" s="508">
        <f t="shared" si="23"/>
        <v>0.31780000000000003</v>
      </c>
      <c r="J682" s="486">
        <v>93710</v>
      </c>
      <c r="K682" s="487">
        <v>122906</v>
      </c>
      <c r="L682" s="573"/>
      <c r="M682" s="574"/>
      <c r="R682" s="618"/>
      <c r="S682" s="618"/>
      <c r="T682" s="618"/>
      <c r="U682" s="618"/>
    </row>
    <row r="683" spans="1:21">
      <c r="A683" s="482" t="s">
        <v>1792</v>
      </c>
      <c r="B683" s="483" t="s">
        <v>1793</v>
      </c>
      <c r="C683" s="513">
        <v>9002</v>
      </c>
      <c r="D683" s="472" t="s">
        <v>433</v>
      </c>
      <c r="E683" s="473">
        <v>0.02</v>
      </c>
      <c r="F683" s="476" t="s">
        <v>400</v>
      </c>
      <c r="G683" s="477">
        <f t="shared" si="22"/>
        <v>0.02</v>
      </c>
      <c r="H683" s="631" t="s">
        <v>339</v>
      </c>
      <c r="I683" s="508">
        <f t="shared" si="23"/>
        <v>0.31780000000000003</v>
      </c>
      <c r="J683" s="486">
        <v>105063</v>
      </c>
      <c r="K683" s="487">
        <v>137796</v>
      </c>
      <c r="L683" s="573"/>
      <c r="M683" s="574"/>
      <c r="R683" s="618"/>
      <c r="S683" s="618"/>
      <c r="T683" s="618"/>
      <c r="U683" s="618"/>
    </row>
    <row r="684" spans="1:21">
      <c r="A684" s="482" t="s">
        <v>1794</v>
      </c>
      <c r="B684" s="483" t="s">
        <v>1795</v>
      </c>
      <c r="C684" s="513">
        <v>9001</v>
      </c>
      <c r="D684" s="472" t="s">
        <v>661</v>
      </c>
      <c r="E684" s="473">
        <v>0.02</v>
      </c>
      <c r="F684" s="476" t="s">
        <v>400</v>
      </c>
      <c r="G684" s="477">
        <f t="shared" si="22"/>
        <v>0.02</v>
      </c>
      <c r="H684" s="631" t="s">
        <v>339</v>
      </c>
      <c r="I684" s="508">
        <f t="shared" si="23"/>
        <v>0.31780000000000003</v>
      </c>
      <c r="J684" s="486">
        <v>50608</v>
      </c>
      <c r="K684" s="487">
        <v>59368</v>
      </c>
      <c r="L684" s="573"/>
      <c r="M684" s="574"/>
      <c r="R684" s="618"/>
      <c r="S684" s="618"/>
      <c r="T684" s="618"/>
      <c r="U684" s="618"/>
    </row>
    <row r="685" spans="1:21">
      <c r="A685" s="482" t="s">
        <v>1796</v>
      </c>
      <c r="B685" s="483" t="s">
        <v>1797</v>
      </c>
      <c r="C685" s="513">
        <v>9000</v>
      </c>
      <c r="D685" s="472" t="s">
        <v>550</v>
      </c>
      <c r="E685" s="473">
        <v>0.02</v>
      </c>
      <c r="F685" s="476" t="s">
        <v>400</v>
      </c>
      <c r="G685" s="477">
        <f t="shared" si="22"/>
        <v>0.02</v>
      </c>
      <c r="H685" s="631" t="s">
        <v>339</v>
      </c>
      <c r="I685" s="508">
        <f t="shared" si="23"/>
        <v>0.31780000000000003</v>
      </c>
      <c r="J685" s="486">
        <v>83583</v>
      </c>
      <c r="K685" s="487">
        <v>109623</v>
      </c>
      <c r="L685" s="573"/>
      <c r="M685" s="574"/>
      <c r="R685" s="618"/>
      <c r="S685" s="618"/>
      <c r="T685" s="618"/>
      <c r="U685" s="618"/>
    </row>
    <row r="686" spans="1:21">
      <c r="A686" s="482" t="s">
        <v>1798</v>
      </c>
      <c r="B686" s="483" t="s">
        <v>1799</v>
      </c>
      <c r="C686" s="513">
        <v>9001</v>
      </c>
      <c r="D686" s="472" t="s">
        <v>661</v>
      </c>
      <c r="E686" s="473">
        <v>0.02</v>
      </c>
      <c r="F686" s="476" t="s">
        <v>400</v>
      </c>
      <c r="G686" s="477">
        <f t="shared" si="22"/>
        <v>0.02</v>
      </c>
      <c r="H686" s="631" t="s">
        <v>339</v>
      </c>
      <c r="I686" s="508">
        <f t="shared" si="23"/>
        <v>0.31780000000000003</v>
      </c>
      <c r="J686" s="486">
        <v>50608</v>
      </c>
      <c r="K686" s="487">
        <v>59368</v>
      </c>
      <c r="L686" s="573"/>
      <c r="M686" s="574"/>
      <c r="R686" s="618"/>
      <c r="S686" s="618"/>
      <c r="T686" s="618"/>
      <c r="U686" s="618"/>
    </row>
    <row r="687" spans="1:21">
      <c r="A687" s="482" t="s">
        <v>1800</v>
      </c>
      <c r="B687" s="483" t="s">
        <v>1801</v>
      </c>
      <c r="C687" s="513">
        <v>9000</v>
      </c>
      <c r="D687" s="472" t="s">
        <v>550</v>
      </c>
      <c r="E687" s="473">
        <v>0.02</v>
      </c>
      <c r="F687" s="476" t="s">
        <v>400</v>
      </c>
      <c r="G687" s="477">
        <f t="shared" si="22"/>
        <v>0.02</v>
      </c>
      <c r="H687" s="631" t="s">
        <v>339</v>
      </c>
      <c r="I687" s="508">
        <f t="shared" si="23"/>
        <v>0.31780000000000003</v>
      </c>
      <c r="J687" s="486">
        <v>76394</v>
      </c>
      <c r="K687" s="487">
        <v>94881</v>
      </c>
      <c r="L687" s="573"/>
      <c r="M687" s="574"/>
      <c r="R687" s="618"/>
      <c r="S687" s="618"/>
      <c r="T687" s="618"/>
      <c r="U687" s="618"/>
    </row>
    <row r="688" spans="1:21">
      <c r="A688" s="482" t="s">
        <v>1802</v>
      </c>
      <c r="B688" s="483" t="s">
        <v>1803</v>
      </c>
      <c r="C688" s="513">
        <v>9000</v>
      </c>
      <c r="D688" s="472" t="s">
        <v>550</v>
      </c>
      <c r="E688" s="473">
        <v>0.02</v>
      </c>
      <c r="F688" s="476" t="s">
        <v>400</v>
      </c>
      <c r="G688" s="477">
        <f t="shared" si="22"/>
        <v>0.02</v>
      </c>
      <c r="H688" s="631" t="s">
        <v>339</v>
      </c>
      <c r="I688" s="508">
        <f t="shared" si="23"/>
        <v>0.31780000000000003</v>
      </c>
      <c r="J688" s="486">
        <v>83583</v>
      </c>
      <c r="K688" s="487">
        <v>109623</v>
      </c>
      <c r="L688" s="573"/>
      <c r="M688" s="574"/>
      <c r="R688" s="618"/>
      <c r="S688" s="618"/>
      <c r="T688" s="618"/>
      <c r="U688" s="618"/>
    </row>
    <row r="689" spans="1:21">
      <c r="A689" s="482" t="s">
        <v>1804</v>
      </c>
      <c r="B689" s="483" t="s">
        <v>1805</v>
      </c>
      <c r="C689" s="513">
        <v>9001</v>
      </c>
      <c r="D689" s="472" t="s">
        <v>661</v>
      </c>
      <c r="E689" s="473">
        <v>0.02</v>
      </c>
      <c r="F689" s="476" t="s">
        <v>400</v>
      </c>
      <c r="G689" s="477">
        <f t="shared" si="22"/>
        <v>0.02</v>
      </c>
      <c r="H689" s="631" t="s">
        <v>339</v>
      </c>
      <c r="I689" s="508">
        <f t="shared" si="23"/>
        <v>0.31780000000000003</v>
      </c>
      <c r="J689" s="486">
        <v>50608</v>
      </c>
      <c r="K689" s="487">
        <v>59368</v>
      </c>
      <c r="L689" s="573"/>
      <c r="M689" s="574"/>
      <c r="R689" s="618"/>
      <c r="S689" s="618"/>
      <c r="T689" s="618"/>
      <c r="U689" s="618"/>
    </row>
    <row r="690" spans="1:21">
      <c r="A690" s="482" t="s">
        <v>1806</v>
      </c>
      <c r="B690" s="483" t="s">
        <v>1807</v>
      </c>
      <c r="C690" s="513">
        <v>9000</v>
      </c>
      <c r="D690" s="472" t="s">
        <v>550</v>
      </c>
      <c r="E690" s="473">
        <v>0.02</v>
      </c>
      <c r="F690" s="476" t="s">
        <v>400</v>
      </c>
      <c r="G690" s="477">
        <f t="shared" si="22"/>
        <v>0.02</v>
      </c>
      <c r="H690" s="631" t="s">
        <v>339</v>
      </c>
      <c r="I690" s="508">
        <f t="shared" si="23"/>
        <v>0.31780000000000003</v>
      </c>
      <c r="J690" s="486">
        <v>60284</v>
      </c>
      <c r="K690" s="487">
        <v>80909</v>
      </c>
      <c r="L690" s="573"/>
      <c r="M690" s="574"/>
      <c r="R690" s="618"/>
      <c r="S690" s="618"/>
      <c r="T690" s="618"/>
      <c r="U690" s="618"/>
    </row>
    <row r="691" spans="1:21">
      <c r="A691" s="482" t="s">
        <v>1808</v>
      </c>
      <c r="B691" s="483" t="s">
        <v>1809</v>
      </c>
      <c r="C691" s="513">
        <v>9000</v>
      </c>
      <c r="D691" s="472" t="s">
        <v>550</v>
      </c>
      <c r="E691" s="473">
        <v>0.02</v>
      </c>
      <c r="F691" s="476" t="s">
        <v>400</v>
      </c>
      <c r="G691" s="477">
        <f t="shared" si="22"/>
        <v>0.02</v>
      </c>
      <c r="H691" s="631" t="s">
        <v>339</v>
      </c>
      <c r="I691" s="508">
        <f t="shared" si="23"/>
        <v>0.31780000000000003</v>
      </c>
      <c r="J691" s="486">
        <v>83583</v>
      </c>
      <c r="K691" s="487">
        <v>109623</v>
      </c>
      <c r="L691" s="573"/>
      <c r="M691" s="574"/>
      <c r="R691" s="618"/>
      <c r="S691" s="618"/>
      <c r="T691" s="618"/>
      <c r="U691" s="618"/>
    </row>
    <row r="692" spans="1:21">
      <c r="A692" s="482" t="s">
        <v>1810</v>
      </c>
      <c r="B692" s="483" t="s">
        <v>1811</v>
      </c>
      <c r="C692" s="513">
        <v>9000</v>
      </c>
      <c r="D692" s="472" t="s">
        <v>550</v>
      </c>
      <c r="E692" s="473">
        <v>0.02</v>
      </c>
      <c r="F692" s="476" t="s">
        <v>400</v>
      </c>
      <c r="G692" s="477">
        <f t="shared" si="22"/>
        <v>0.02</v>
      </c>
      <c r="H692" s="631" t="s">
        <v>339</v>
      </c>
      <c r="I692" s="508">
        <f t="shared" si="23"/>
        <v>0.31780000000000003</v>
      </c>
      <c r="J692" s="486">
        <v>83583</v>
      </c>
      <c r="K692" s="487">
        <v>109623</v>
      </c>
      <c r="L692" s="573"/>
      <c r="M692" s="574"/>
      <c r="R692" s="618"/>
      <c r="S692" s="618"/>
      <c r="T692" s="618"/>
      <c r="U692" s="618"/>
    </row>
    <row r="693" spans="1:21">
      <c r="A693" s="482" t="s">
        <v>1812</v>
      </c>
      <c r="B693" s="483" t="s">
        <v>1813</v>
      </c>
      <c r="C693" s="513">
        <v>9000</v>
      </c>
      <c r="D693" s="472" t="s">
        <v>550</v>
      </c>
      <c r="E693" s="473">
        <v>0.02</v>
      </c>
      <c r="F693" s="476" t="s">
        <v>400</v>
      </c>
      <c r="G693" s="477">
        <f t="shared" si="22"/>
        <v>0.02</v>
      </c>
      <c r="H693" s="631" t="s">
        <v>339</v>
      </c>
      <c r="I693" s="508">
        <f t="shared" si="23"/>
        <v>0.31780000000000003</v>
      </c>
      <c r="J693" s="486">
        <v>105063</v>
      </c>
      <c r="K693" s="487">
        <v>137796</v>
      </c>
      <c r="L693" s="573"/>
      <c r="M693" s="574"/>
      <c r="R693" s="618"/>
      <c r="S693" s="618"/>
      <c r="T693" s="618"/>
      <c r="U693" s="618"/>
    </row>
    <row r="694" spans="1:21">
      <c r="A694" s="482" t="s">
        <v>1814</v>
      </c>
      <c r="B694" s="483" t="s">
        <v>1815</v>
      </c>
      <c r="C694" s="513">
        <v>9001</v>
      </c>
      <c r="D694" s="472" t="s">
        <v>661</v>
      </c>
      <c r="E694" s="473">
        <v>0.02</v>
      </c>
      <c r="F694" s="476" t="s">
        <v>400</v>
      </c>
      <c r="G694" s="477">
        <f t="shared" si="22"/>
        <v>0.02</v>
      </c>
      <c r="H694" s="631" t="s">
        <v>339</v>
      </c>
      <c r="I694" s="508">
        <f t="shared" si="23"/>
        <v>0.31780000000000003</v>
      </c>
      <c r="J694" s="486">
        <v>50608</v>
      </c>
      <c r="K694" s="487">
        <v>59368</v>
      </c>
      <c r="L694" s="573"/>
      <c r="M694" s="574"/>
      <c r="R694" s="618"/>
      <c r="S694" s="618"/>
      <c r="T694" s="618"/>
      <c r="U694" s="618"/>
    </row>
    <row r="695" spans="1:21">
      <c r="A695" s="482" t="s">
        <v>1816</v>
      </c>
      <c r="B695" s="483" t="s">
        <v>1817</v>
      </c>
      <c r="C695" s="513">
        <v>9000</v>
      </c>
      <c r="D695" s="472" t="s">
        <v>550</v>
      </c>
      <c r="E695" s="473">
        <v>0.02</v>
      </c>
      <c r="F695" s="476" t="s">
        <v>400</v>
      </c>
      <c r="G695" s="477">
        <f t="shared" si="22"/>
        <v>0.02</v>
      </c>
      <c r="H695" s="631" t="s">
        <v>339</v>
      </c>
      <c r="I695" s="508">
        <f t="shared" si="23"/>
        <v>0.31780000000000003</v>
      </c>
      <c r="J695" s="486">
        <v>76394</v>
      </c>
      <c r="K695" s="487">
        <v>94881</v>
      </c>
      <c r="L695" s="573"/>
      <c r="M695" s="574"/>
      <c r="R695" s="618"/>
      <c r="S695" s="618"/>
      <c r="T695" s="618"/>
      <c r="U695" s="618"/>
    </row>
    <row r="696" spans="1:21">
      <c r="A696" s="482" t="s">
        <v>1818</v>
      </c>
      <c r="B696" s="483" t="s">
        <v>1819</v>
      </c>
      <c r="C696" s="513">
        <v>9000</v>
      </c>
      <c r="D696" s="472" t="s">
        <v>550</v>
      </c>
      <c r="E696" s="473">
        <v>0.02</v>
      </c>
      <c r="F696" s="476" t="s">
        <v>400</v>
      </c>
      <c r="G696" s="477">
        <f t="shared" si="22"/>
        <v>0.02</v>
      </c>
      <c r="H696" s="631" t="s">
        <v>339</v>
      </c>
      <c r="I696" s="508">
        <f t="shared" si="23"/>
        <v>0.31780000000000003</v>
      </c>
      <c r="J696" s="486">
        <v>83583</v>
      </c>
      <c r="K696" s="487">
        <v>109623</v>
      </c>
      <c r="L696" s="573"/>
      <c r="M696" s="574"/>
      <c r="R696" s="618"/>
      <c r="S696" s="618"/>
      <c r="T696" s="618"/>
      <c r="U696" s="618"/>
    </row>
    <row r="697" spans="1:21">
      <c r="A697" s="482" t="s">
        <v>1820</v>
      </c>
      <c r="B697" s="483" t="s">
        <v>1821</v>
      </c>
      <c r="C697" s="513">
        <v>9001</v>
      </c>
      <c r="D697" s="472" t="s">
        <v>661</v>
      </c>
      <c r="E697" s="473">
        <v>0.02</v>
      </c>
      <c r="F697" s="476" t="s">
        <v>400</v>
      </c>
      <c r="G697" s="477">
        <f t="shared" si="22"/>
        <v>0.02</v>
      </c>
      <c r="H697" s="631" t="s">
        <v>339</v>
      </c>
      <c r="I697" s="508">
        <f t="shared" si="23"/>
        <v>0.31780000000000003</v>
      </c>
      <c r="J697" s="486">
        <v>50608</v>
      </c>
      <c r="K697" s="487">
        <v>59368</v>
      </c>
      <c r="L697" s="573"/>
      <c r="M697" s="574"/>
      <c r="R697" s="618"/>
      <c r="S697" s="618"/>
      <c r="T697" s="618"/>
      <c r="U697" s="618"/>
    </row>
    <row r="698" spans="1:21">
      <c r="A698" s="482" t="s">
        <v>1822</v>
      </c>
      <c r="B698" s="483" t="s">
        <v>1823</v>
      </c>
      <c r="C698" s="513">
        <v>9000</v>
      </c>
      <c r="D698" s="472" t="s">
        <v>550</v>
      </c>
      <c r="E698" s="473">
        <v>0.02</v>
      </c>
      <c r="F698" s="476" t="s">
        <v>400</v>
      </c>
      <c r="G698" s="477">
        <f t="shared" si="22"/>
        <v>0.02</v>
      </c>
      <c r="H698" s="631" t="s">
        <v>339</v>
      </c>
      <c r="I698" s="508">
        <f t="shared" si="23"/>
        <v>0.31780000000000003</v>
      </c>
      <c r="J698" s="486">
        <v>83583</v>
      </c>
      <c r="K698" s="487">
        <v>109623</v>
      </c>
      <c r="L698" s="573"/>
      <c r="M698" s="574"/>
      <c r="R698" s="618"/>
      <c r="S698" s="618"/>
      <c r="T698" s="618"/>
      <c r="U698" s="618"/>
    </row>
    <row r="699" spans="1:21">
      <c r="A699" s="482" t="s">
        <v>1824</v>
      </c>
      <c r="B699" s="483" t="s">
        <v>1825</v>
      </c>
      <c r="C699" s="513">
        <v>9001</v>
      </c>
      <c r="D699" s="472" t="s">
        <v>661</v>
      </c>
      <c r="E699" s="473">
        <v>0.02</v>
      </c>
      <c r="F699" s="476" t="s">
        <v>400</v>
      </c>
      <c r="G699" s="477">
        <f t="shared" si="22"/>
        <v>0.02</v>
      </c>
      <c r="H699" s="631" t="s">
        <v>339</v>
      </c>
      <c r="I699" s="508">
        <f t="shared" si="23"/>
        <v>0.31780000000000003</v>
      </c>
      <c r="J699" s="486">
        <v>50608</v>
      </c>
      <c r="K699" s="487">
        <v>59368</v>
      </c>
      <c r="L699" s="573"/>
      <c r="M699" s="574"/>
      <c r="R699" s="618"/>
      <c r="S699" s="618"/>
      <c r="T699" s="618"/>
      <c r="U699" s="618"/>
    </row>
    <row r="700" spans="1:21">
      <c r="A700" s="482" t="s">
        <v>1826</v>
      </c>
      <c r="B700" s="483" t="s">
        <v>1827</v>
      </c>
      <c r="C700" s="513">
        <v>9000</v>
      </c>
      <c r="D700" s="472" t="s">
        <v>550</v>
      </c>
      <c r="E700" s="473">
        <v>0.02</v>
      </c>
      <c r="F700" s="476" t="s">
        <v>400</v>
      </c>
      <c r="G700" s="477">
        <f t="shared" si="22"/>
        <v>0.02</v>
      </c>
      <c r="H700" s="631" t="s">
        <v>339</v>
      </c>
      <c r="I700" s="508">
        <f t="shared" si="23"/>
        <v>0.31780000000000003</v>
      </c>
      <c r="J700" s="486">
        <v>117794</v>
      </c>
      <c r="K700" s="487">
        <v>154491</v>
      </c>
      <c r="L700" s="573"/>
      <c r="M700" s="574"/>
      <c r="R700" s="618"/>
      <c r="S700" s="618"/>
      <c r="T700" s="618"/>
      <c r="U700" s="618"/>
    </row>
    <row r="701" spans="1:21">
      <c r="A701" s="482" t="s">
        <v>1828</v>
      </c>
      <c r="B701" s="483" t="s">
        <v>1829</v>
      </c>
      <c r="C701" s="513">
        <v>9000</v>
      </c>
      <c r="D701" s="472" t="s">
        <v>550</v>
      </c>
      <c r="E701" s="473">
        <v>0.02</v>
      </c>
      <c r="F701" s="476" t="s">
        <v>400</v>
      </c>
      <c r="G701" s="477">
        <f t="shared" si="22"/>
        <v>0.02</v>
      </c>
      <c r="H701" s="631" t="s">
        <v>339</v>
      </c>
      <c r="I701" s="508">
        <f t="shared" si="23"/>
        <v>0.31780000000000003</v>
      </c>
      <c r="J701" s="486">
        <v>83583</v>
      </c>
      <c r="K701" s="487">
        <v>109623</v>
      </c>
      <c r="L701" s="573"/>
      <c r="M701" s="574"/>
      <c r="R701" s="618"/>
      <c r="S701" s="618"/>
      <c r="T701" s="618"/>
      <c r="U701" s="618"/>
    </row>
    <row r="702" spans="1:21">
      <c r="A702" s="482" t="s">
        <v>1830</v>
      </c>
      <c r="B702" s="483" t="s">
        <v>1831</v>
      </c>
      <c r="C702" s="513">
        <v>9000</v>
      </c>
      <c r="D702" s="472" t="s">
        <v>550</v>
      </c>
      <c r="E702" s="473">
        <v>0.02</v>
      </c>
      <c r="F702" s="476" t="s">
        <v>400</v>
      </c>
      <c r="G702" s="477">
        <f t="shared" si="22"/>
        <v>0.02</v>
      </c>
      <c r="H702" s="631" t="s">
        <v>339</v>
      </c>
      <c r="I702" s="508">
        <f t="shared" si="23"/>
        <v>0.31780000000000003</v>
      </c>
      <c r="J702" s="486">
        <v>83583</v>
      </c>
      <c r="K702" s="487">
        <v>109623</v>
      </c>
      <c r="L702" s="573"/>
      <c r="M702" s="574"/>
      <c r="R702" s="618"/>
      <c r="S702" s="618"/>
      <c r="T702" s="618"/>
      <c r="U702" s="618"/>
    </row>
    <row r="703" spans="1:21">
      <c r="A703" s="482" t="s">
        <v>1832</v>
      </c>
      <c r="B703" s="483" t="s">
        <v>1833</v>
      </c>
      <c r="C703" s="513">
        <v>9001</v>
      </c>
      <c r="D703" s="472" t="s">
        <v>661</v>
      </c>
      <c r="E703" s="473">
        <v>0.02</v>
      </c>
      <c r="F703" s="476" t="s">
        <v>400</v>
      </c>
      <c r="G703" s="477">
        <f t="shared" si="22"/>
        <v>0.02</v>
      </c>
      <c r="H703" s="631" t="s">
        <v>339</v>
      </c>
      <c r="I703" s="508">
        <f t="shared" si="23"/>
        <v>0.31780000000000003</v>
      </c>
      <c r="J703" s="486">
        <v>50608</v>
      </c>
      <c r="K703" s="487">
        <v>59368</v>
      </c>
      <c r="L703" s="573"/>
      <c r="M703" s="574"/>
      <c r="R703" s="618"/>
      <c r="S703" s="618"/>
      <c r="T703" s="618"/>
      <c r="U703" s="618"/>
    </row>
    <row r="704" spans="1:21">
      <c r="A704" s="482" t="s">
        <v>1834</v>
      </c>
      <c r="B704" s="483" t="s">
        <v>1835</v>
      </c>
      <c r="C704" s="513">
        <v>9000</v>
      </c>
      <c r="D704" s="472" t="s">
        <v>550</v>
      </c>
      <c r="E704" s="473">
        <v>0.02</v>
      </c>
      <c r="F704" s="476" t="s">
        <v>400</v>
      </c>
      <c r="G704" s="477">
        <f t="shared" si="22"/>
        <v>0.02</v>
      </c>
      <c r="H704" s="631" t="s">
        <v>339</v>
      </c>
      <c r="I704" s="508">
        <f t="shared" si="23"/>
        <v>0.31780000000000003</v>
      </c>
      <c r="J704" s="486">
        <v>60284</v>
      </c>
      <c r="K704" s="487">
        <v>80909</v>
      </c>
      <c r="L704" s="573"/>
      <c r="M704" s="574"/>
      <c r="R704" s="618"/>
      <c r="S704" s="618"/>
      <c r="T704" s="618"/>
      <c r="U704" s="618"/>
    </row>
    <row r="705" spans="1:21">
      <c r="A705" s="482" t="s">
        <v>1836</v>
      </c>
      <c r="B705" s="483" t="s">
        <v>1837</v>
      </c>
      <c r="C705" s="513">
        <v>9000</v>
      </c>
      <c r="D705" s="472" t="s">
        <v>550</v>
      </c>
      <c r="E705" s="473">
        <v>0.02</v>
      </c>
      <c r="F705" s="476" t="s">
        <v>400</v>
      </c>
      <c r="G705" s="477">
        <f t="shared" si="22"/>
        <v>0.02</v>
      </c>
      <c r="H705" s="631" t="s">
        <v>339</v>
      </c>
      <c r="I705" s="508">
        <f t="shared" si="23"/>
        <v>0.31780000000000003</v>
      </c>
      <c r="J705" s="486">
        <v>76394</v>
      </c>
      <c r="K705" s="487">
        <v>94881</v>
      </c>
      <c r="L705" s="573"/>
      <c r="M705" s="574"/>
      <c r="R705" s="618"/>
      <c r="S705" s="618"/>
      <c r="T705" s="618"/>
      <c r="U705" s="618"/>
    </row>
    <row r="706" spans="1:21">
      <c r="A706" s="482" t="s">
        <v>1838</v>
      </c>
      <c r="B706" s="483" t="s">
        <v>1839</v>
      </c>
      <c r="C706" s="513">
        <v>9000</v>
      </c>
      <c r="D706" s="472" t="s">
        <v>550</v>
      </c>
      <c r="E706" s="473">
        <v>0.02</v>
      </c>
      <c r="F706" s="476" t="s">
        <v>400</v>
      </c>
      <c r="G706" s="477">
        <f t="shared" si="22"/>
        <v>0.02</v>
      </c>
      <c r="H706" s="631" t="s">
        <v>339</v>
      </c>
      <c r="I706" s="508">
        <f t="shared" si="23"/>
        <v>0.31780000000000003</v>
      </c>
      <c r="J706" s="486">
        <v>83583</v>
      </c>
      <c r="K706" s="487">
        <v>109623</v>
      </c>
      <c r="L706" s="573"/>
      <c r="M706" s="574"/>
      <c r="R706" s="618"/>
      <c r="S706" s="618"/>
      <c r="T706" s="618"/>
      <c r="U706" s="618"/>
    </row>
    <row r="707" spans="1:21">
      <c r="A707" s="482" t="s">
        <v>1840</v>
      </c>
      <c r="B707" s="483" t="s">
        <v>1841</v>
      </c>
      <c r="C707" s="513">
        <v>9000</v>
      </c>
      <c r="D707" s="472" t="s">
        <v>550</v>
      </c>
      <c r="E707" s="473">
        <v>0.02</v>
      </c>
      <c r="F707" s="476" t="s">
        <v>400</v>
      </c>
      <c r="G707" s="477">
        <f t="shared" si="22"/>
        <v>0.02</v>
      </c>
      <c r="H707" s="631" t="s">
        <v>339</v>
      </c>
      <c r="I707" s="508">
        <f t="shared" si="23"/>
        <v>0.31780000000000003</v>
      </c>
      <c r="J707" s="486">
        <v>117794</v>
      </c>
      <c r="K707" s="487">
        <v>154491</v>
      </c>
      <c r="L707" s="573"/>
      <c r="M707" s="574"/>
      <c r="R707" s="618"/>
      <c r="S707" s="618"/>
      <c r="T707" s="618"/>
      <c r="U707" s="618"/>
    </row>
    <row r="708" spans="1:21">
      <c r="A708" s="482" t="s">
        <v>1842</v>
      </c>
      <c r="B708" s="483" t="s">
        <v>1843</v>
      </c>
      <c r="C708" s="513">
        <v>7100</v>
      </c>
      <c r="D708" s="472" t="s">
        <v>1142</v>
      </c>
      <c r="E708" s="473">
        <v>0.02</v>
      </c>
      <c r="F708" s="478" t="s">
        <v>401</v>
      </c>
      <c r="G708" s="477">
        <f t="shared" ref="G708:G771" si="25">_xlfn.XLOOKUP(F708,$N$3:$N$18,$O$3:$O$18,"not found",0,1)</f>
        <v>0.02</v>
      </c>
      <c r="H708" s="631" t="s">
        <v>339</v>
      </c>
      <c r="I708" s="508">
        <f t="shared" ref="I708:I771" si="26">VLOOKUP(H708,Fringe.Rates,2,FALSE)</f>
        <v>0.31780000000000003</v>
      </c>
      <c r="J708" s="486">
        <v>48642</v>
      </c>
      <c r="K708" s="487">
        <v>57061</v>
      </c>
      <c r="L708" s="573"/>
      <c r="M708" s="574"/>
      <c r="R708" s="618"/>
      <c r="S708" s="618"/>
      <c r="T708" s="618"/>
      <c r="U708" s="618"/>
    </row>
    <row r="709" spans="1:21">
      <c r="A709" s="482" t="s">
        <v>1844</v>
      </c>
      <c r="B709" s="483" t="s">
        <v>1845</v>
      </c>
      <c r="C709" s="513">
        <v>7100</v>
      </c>
      <c r="D709" s="472" t="s">
        <v>1142</v>
      </c>
      <c r="E709" s="473">
        <v>0.02</v>
      </c>
      <c r="F709" s="478" t="s">
        <v>401</v>
      </c>
      <c r="G709" s="477">
        <f t="shared" si="25"/>
        <v>0.02</v>
      </c>
      <c r="H709" s="631" t="s">
        <v>339</v>
      </c>
      <c r="I709" s="508">
        <f t="shared" si="26"/>
        <v>0.31780000000000003</v>
      </c>
      <c r="J709" s="486">
        <v>57943</v>
      </c>
      <c r="K709" s="487">
        <v>77767</v>
      </c>
      <c r="L709" s="573"/>
      <c r="M709" s="574"/>
      <c r="R709" s="618"/>
      <c r="S709" s="618"/>
      <c r="T709" s="618"/>
      <c r="U709" s="618"/>
    </row>
    <row r="710" spans="1:21">
      <c r="A710" s="482" t="s">
        <v>1846</v>
      </c>
      <c r="B710" s="483" t="s">
        <v>1484</v>
      </c>
      <c r="C710" s="513">
        <v>9000</v>
      </c>
      <c r="D710" s="472" t="s">
        <v>550</v>
      </c>
      <c r="E710" s="473">
        <v>0.02</v>
      </c>
      <c r="F710" s="476" t="s">
        <v>400</v>
      </c>
      <c r="G710" s="477">
        <f t="shared" si="25"/>
        <v>0.02</v>
      </c>
      <c r="H710" s="631" t="s">
        <v>339</v>
      </c>
      <c r="I710" s="508">
        <f t="shared" si="26"/>
        <v>0.31780000000000003</v>
      </c>
      <c r="J710" s="486">
        <v>76394</v>
      </c>
      <c r="K710" s="487">
        <v>94881</v>
      </c>
      <c r="L710" s="573"/>
      <c r="M710" s="574"/>
      <c r="R710" s="618"/>
      <c r="S710" s="618"/>
      <c r="T710" s="618"/>
      <c r="U710" s="618"/>
    </row>
    <row r="711" spans="1:21">
      <c r="A711" s="482" t="s">
        <v>1847</v>
      </c>
      <c r="B711" s="483" t="s">
        <v>1848</v>
      </c>
      <c r="C711" s="513">
        <v>9001</v>
      </c>
      <c r="D711" s="472" t="s">
        <v>661</v>
      </c>
      <c r="E711" s="473">
        <v>0.02</v>
      </c>
      <c r="F711" s="476" t="s">
        <v>400</v>
      </c>
      <c r="G711" s="477">
        <f t="shared" si="25"/>
        <v>0.02</v>
      </c>
      <c r="H711" s="631" t="s">
        <v>339</v>
      </c>
      <c r="I711" s="508">
        <f t="shared" si="26"/>
        <v>0.31780000000000003</v>
      </c>
      <c r="J711" s="486">
        <v>60284</v>
      </c>
      <c r="K711" s="487">
        <v>80909</v>
      </c>
      <c r="L711" s="573"/>
      <c r="M711" s="574"/>
      <c r="R711" s="618"/>
      <c r="S711" s="618"/>
      <c r="T711" s="618"/>
      <c r="U711" s="618"/>
    </row>
    <row r="712" spans="1:21">
      <c r="A712" s="482" t="s">
        <v>1849</v>
      </c>
      <c r="B712" s="483" t="s">
        <v>1848</v>
      </c>
      <c r="C712" s="513">
        <v>7100</v>
      </c>
      <c r="D712" s="472" t="s">
        <v>1142</v>
      </c>
      <c r="E712" s="473">
        <v>0.02</v>
      </c>
      <c r="F712" s="478" t="s">
        <v>401</v>
      </c>
      <c r="G712" s="477">
        <f t="shared" si="25"/>
        <v>0.02</v>
      </c>
      <c r="H712" s="631" t="s">
        <v>339</v>
      </c>
      <c r="I712" s="508">
        <f t="shared" si="26"/>
        <v>0.31780000000000003</v>
      </c>
      <c r="J712" s="486">
        <v>57943</v>
      </c>
      <c r="K712" s="487">
        <v>77767</v>
      </c>
      <c r="L712" s="573"/>
      <c r="M712" s="574"/>
      <c r="R712" s="618"/>
      <c r="S712" s="618"/>
      <c r="T712" s="618"/>
      <c r="U712" s="618"/>
    </row>
    <row r="713" spans="1:21">
      <c r="A713" s="482" t="s">
        <v>1850</v>
      </c>
      <c r="B713" s="483" t="s">
        <v>1851</v>
      </c>
      <c r="C713" s="514" t="s">
        <v>1014</v>
      </c>
      <c r="D713" s="472" t="s">
        <v>1015</v>
      </c>
      <c r="E713" s="473">
        <v>0.02</v>
      </c>
      <c r="F713" s="478" t="s">
        <v>401</v>
      </c>
      <c r="G713" s="477">
        <f t="shared" si="25"/>
        <v>0.02</v>
      </c>
      <c r="H713" s="631" t="s">
        <v>339</v>
      </c>
      <c r="I713" s="508">
        <f t="shared" si="26"/>
        <v>0.31780000000000003</v>
      </c>
      <c r="J713" s="486">
        <v>76022</v>
      </c>
      <c r="K713" s="487">
        <v>94418</v>
      </c>
      <c r="L713" s="573"/>
      <c r="M713" s="574"/>
      <c r="R713" s="618"/>
      <c r="S713" s="618"/>
      <c r="T713" s="618"/>
      <c r="U713" s="618"/>
    </row>
    <row r="714" spans="1:21">
      <c r="A714" s="482" t="s">
        <v>1852</v>
      </c>
      <c r="B714" s="483" t="s">
        <v>1853</v>
      </c>
      <c r="C714" s="513">
        <v>9000</v>
      </c>
      <c r="D714" s="472" t="s">
        <v>550</v>
      </c>
      <c r="E714" s="473">
        <v>0.02</v>
      </c>
      <c r="F714" s="476" t="s">
        <v>400</v>
      </c>
      <c r="G714" s="477">
        <f t="shared" si="25"/>
        <v>0.02</v>
      </c>
      <c r="H714" s="631" t="s">
        <v>339</v>
      </c>
      <c r="I714" s="508">
        <f t="shared" si="26"/>
        <v>0.31780000000000003</v>
      </c>
      <c r="J714" s="486">
        <v>83583</v>
      </c>
      <c r="K714" s="487">
        <v>109623</v>
      </c>
      <c r="L714" s="573"/>
      <c r="M714" s="574"/>
      <c r="R714" s="618"/>
      <c r="S714" s="618"/>
      <c r="T714" s="618"/>
      <c r="U714" s="618"/>
    </row>
    <row r="715" spans="1:21">
      <c r="A715" s="482" t="s">
        <v>1854</v>
      </c>
      <c r="B715" s="483" t="s">
        <v>1494</v>
      </c>
      <c r="C715" s="513">
        <v>9000</v>
      </c>
      <c r="D715" s="472" t="s">
        <v>550</v>
      </c>
      <c r="E715" s="473">
        <v>0.02</v>
      </c>
      <c r="F715" s="476" t="s">
        <v>400</v>
      </c>
      <c r="G715" s="477">
        <f t="shared" si="25"/>
        <v>0.02</v>
      </c>
      <c r="H715" s="631" t="s">
        <v>339</v>
      </c>
      <c r="I715" s="508">
        <f t="shared" si="26"/>
        <v>0.31780000000000003</v>
      </c>
      <c r="J715" s="486">
        <v>93710</v>
      </c>
      <c r="K715" s="487">
        <v>122906</v>
      </c>
      <c r="L715" s="573"/>
      <c r="M715" s="574"/>
      <c r="R715" s="618"/>
      <c r="S715" s="618"/>
      <c r="T715" s="618"/>
      <c r="U715" s="618"/>
    </row>
    <row r="716" spans="1:21">
      <c r="A716" s="482" t="s">
        <v>1855</v>
      </c>
      <c r="B716" s="483" t="s">
        <v>1856</v>
      </c>
      <c r="C716" s="513">
        <v>9000</v>
      </c>
      <c r="D716" s="472" t="s">
        <v>550</v>
      </c>
      <c r="E716" s="473">
        <v>0.02</v>
      </c>
      <c r="F716" s="476" t="s">
        <v>400</v>
      </c>
      <c r="G716" s="477">
        <f t="shared" si="25"/>
        <v>0.02</v>
      </c>
      <c r="H716" s="631" t="s">
        <v>339</v>
      </c>
      <c r="I716" s="508">
        <f t="shared" si="26"/>
        <v>0.31780000000000003</v>
      </c>
      <c r="J716" s="486">
        <v>83583</v>
      </c>
      <c r="K716" s="487">
        <v>109623</v>
      </c>
      <c r="L716" s="573"/>
      <c r="M716" s="574"/>
      <c r="R716" s="618"/>
      <c r="S716" s="618"/>
      <c r="T716" s="618"/>
      <c r="U716" s="618"/>
    </row>
    <row r="717" spans="1:21">
      <c r="A717" s="482" t="s">
        <v>1857</v>
      </c>
      <c r="B717" s="483" t="s">
        <v>1858</v>
      </c>
      <c r="C717" s="513">
        <v>9000</v>
      </c>
      <c r="D717" s="472" t="s">
        <v>550</v>
      </c>
      <c r="E717" s="473">
        <v>0.02</v>
      </c>
      <c r="F717" s="476" t="s">
        <v>400</v>
      </c>
      <c r="G717" s="477">
        <f t="shared" si="25"/>
        <v>0.02</v>
      </c>
      <c r="H717" s="631" t="s">
        <v>339</v>
      </c>
      <c r="I717" s="508">
        <f t="shared" si="26"/>
        <v>0.31780000000000003</v>
      </c>
      <c r="J717" s="486">
        <v>93710</v>
      </c>
      <c r="K717" s="487">
        <v>122906</v>
      </c>
      <c r="L717" s="573"/>
      <c r="M717" s="574"/>
      <c r="R717" s="618"/>
      <c r="S717" s="618"/>
      <c r="T717" s="618"/>
      <c r="U717" s="618"/>
    </row>
    <row r="718" spans="1:21">
      <c r="A718" s="482" t="s">
        <v>1859</v>
      </c>
      <c r="B718" s="483" t="s">
        <v>1851</v>
      </c>
      <c r="C718" s="513">
        <v>9000</v>
      </c>
      <c r="D718" s="472" t="s">
        <v>550</v>
      </c>
      <c r="E718" s="473">
        <v>0.02</v>
      </c>
      <c r="F718" s="476" t="s">
        <v>400</v>
      </c>
      <c r="G718" s="477">
        <f t="shared" si="25"/>
        <v>0.02</v>
      </c>
      <c r="H718" s="631" t="s">
        <v>339</v>
      </c>
      <c r="I718" s="508">
        <f t="shared" si="26"/>
        <v>0.31780000000000003</v>
      </c>
      <c r="J718" s="486">
        <v>76394</v>
      </c>
      <c r="K718" s="487">
        <v>94881</v>
      </c>
      <c r="L718" s="573"/>
      <c r="M718" s="574"/>
      <c r="R718" s="618"/>
      <c r="S718" s="618"/>
      <c r="T718" s="618"/>
      <c r="U718" s="618"/>
    </row>
    <row r="719" spans="1:21">
      <c r="A719" s="482" t="s">
        <v>1860</v>
      </c>
      <c r="B719" s="483" t="s">
        <v>1851</v>
      </c>
      <c r="C719" s="513">
        <v>9000</v>
      </c>
      <c r="D719" s="472" t="s">
        <v>550</v>
      </c>
      <c r="E719" s="473">
        <v>0.02</v>
      </c>
      <c r="F719" s="476" t="s">
        <v>400</v>
      </c>
      <c r="G719" s="477">
        <f t="shared" si="25"/>
        <v>0.02</v>
      </c>
      <c r="H719" s="631" t="s">
        <v>339</v>
      </c>
      <c r="I719" s="508">
        <f t="shared" si="26"/>
        <v>0.31780000000000003</v>
      </c>
      <c r="J719" s="486">
        <v>76394</v>
      </c>
      <c r="K719" s="487">
        <v>94881</v>
      </c>
      <c r="L719" s="573"/>
      <c r="M719" s="574"/>
      <c r="R719" s="618"/>
      <c r="S719" s="618"/>
      <c r="T719" s="618"/>
      <c r="U719" s="618"/>
    </row>
    <row r="720" spans="1:21">
      <c r="A720" s="482" t="s">
        <v>1861</v>
      </c>
      <c r="B720" s="483" t="s">
        <v>1862</v>
      </c>
      <c r="C720" s="513">
        <v>9000</v>
      </c>
      <c r="D720" s="472" t="s">
        <v>550</v>
      </c>
      <c r="E720" s="473">
        <v>0.02</v>
      </c>
      <c r="F720" s="476" t="s">
        <v>400</v>
      </c>
      <c r="G720" s="477">
        <f t="shared" si="25"/>
        <v>0.02</v>
      </c>
      <c r="H720" s="631" t="s">
        <v>339</v>
      </c>
      <c r="I720" s="508">
        <f t="shared" si="26"/>
        <v>0.31780000000000003</v>
      </c>
      <c r="J720" s="486">
        <v>117794</v>
      </c>
      <c r="K720" s="487">
        <v>154491</v>
      </c>
      <c r="L720" s="573"/>
      <c r="M720" s="574"/>
      <c r="R720" s="618"/>
      <c r="S720" s="618"/>
      <c r="T720" s="618"/>
      <c r="U720" s="618"/>
    </row>
    <row r="721" spans="1:21">
      <c r="A721" s="482" t="s">
        <v>1863</v>
      </c>
      <c r="B721" s="483" t="s">
        <v>1864</v>
      </c>
      <c r="C721" s="513">
        <v>9000</v>
      </c>
      <c r="D721" s="472" t="s">
        <v>550</v>
      </c>
      <c r="E721" s="473">
        <v>0.02</v>
      </c>
      <c r="F721" s="476" t="s">
        <v>400</v>
      </c>
      <c r="G721" s="477">
        <f t="shared" si="25"/>
        <v>0.02</v>
      </c>
      <c r="H721" s="631" t="s">
        <v>339</v>
      </c>
      <c r="I721" s="508">
        <f t="shared" si="26"/>
        <v>0.31780000000000003</v>
      </c>
      <c r="J721" s="486">
        <v>117794</v>
      </c>
      <c r="K721" s="487">
        <v>154491</v>
      </c>
      <c r="L721" s="573"/>
      <c r="M721" s="574"/>
      <c r="R721" s="618"/>
      <c r="S721" s="618"/>
      <c r="T721" s="618"/>
      <c r="U721" s="618"/>
    </row>
    <row r="722" spans="1:21">
      <c r="A722" s="482" t="s">
        <v>1865</v>
      </c>
      <c r="B722" s="483" t="s">
        <v>1866</v>
      </c>
      <c r="C722" s="513">
        <v>7100</v>
      </c>
      <c r="D722" s="472" t="s">
        <v>1142</v>
      </c>
      <c r="E722" s="473">
        <v>0.02</v>
      </c>
      <c r="F722" s="478" t="s">
        <v>401</v>
      </c>
      <c r="G722" s="477">
        <f t="shared" si="25"/>
        <v>0.02</v>
      </c>
      <c r="H722" s="631" t="s">
        <v>339</v>
      </c>
      <c r="I722" s="508">
        <f t="shared" si="26"/>
        <v>0.31780000000000003</v>
      </c>
      <c r="J722" s="486">
        <v>57943</v>
      </c>
      <c r="K722" s="487">
        <v>77767</v>
      </c>
      <c r="L722" s="573"/>
      <c r="M722" s="574"/>
      <c r="R722" s="618"/>
      <c r="S722" s="618"/>
      <c r="T722" s="618"/>
      <c r="U722" s="618"/>
    </row>
    <row r="723" spans="1:21">
      <c r="A723" s="482" t="s">
        <v>1867</v>
      </c>
      <c r="B723" s="483" t="s">
        <v>1868</v>
      </c>
      <c r="C723" s="514" t="s">
        <v>1014</v>
      </c>
      <c r="D723" s="472" t="s">
        <v>1015</v>
      </c>
      <c r="E723" s="473">
        <v>0.02</v>
      </c>
      <c r="F723" s="478" t="s">
        <v>401</v>
      </c>
      <c r="G723" s="477">
        <f t="shared" si="25"/>
        <v>0.02</v>
      </c>
      <c r="H723" s="631" t="s">
        <v>339</v>
      </c>
      <c r="I723" s="508">
        <f t="shared" si="26"/>
        <v>0.31780000000000003</v>
      </c>
      <c r="J723" s="486">
        <v>76022</v>
      </c>
      <c r="K723" s="487">
        <v>94418</v>
      </c>
      <c r="L723" s="573"/>
      <c r="M723" s="574"/>
      <c r="R723" s="618"/>
      <c r="S723" s="618"/>
      <c r="T723" s="618"/>
      <c r="U723" s="618"/>
    </row>
    <row r="724" spans="1:21">
      <c r="A724" s="482" t="s">
        <v>1869</v>
      </c>
      <c r="B724" s="483" t="s">
        <v>1870</v>
      </c>
      <c r="C724" s="513">
        <v>9000</v>
      </c>
      <c r="D724" s="472" t="s">
        <v>550</v>
      </c>
      <c r="E724" s="473">
        <v>0.02</v>
      </c>
      <c r="F724" s="476" t="s">
        <v>400</v>
      </c>
      <c r="G724" s="477">
        <f t="shared" si="25"/>
        <v>0.02</v>
      </c>
      <c r="H724" s="631" t="s">
        <v>339</v>
      </c>
      <c r="I724" s="508">
        <f t="shared" si="26"/>
        <v>0.31780000000000003</v>
      </c>
      <c r="J724" s="486">
        <v>83583</v>
      </c>
      <c r="K724" s="487">
        <v>109623</v>
      </c>
      <c r="L724" s="573"/>
      <c r="M724" s="574"/>
      <c r="R724" s="618"/>
      <c r="S724" s="618"/>
      <c r="T724" s="618"/>
      <c r="U724" s="618"/>
    </row>
    <row r="725" spans="1:21">
      <c r="A725" s="482" t="s">
        <v>1871</v>
      </c>
      <c r="B725" s="483" t="s">
        <v>1872</v>
      </c>
      <c r="C725" s="513">
        <v>9001</v>
      </c>
      <c r="D725" s="472" t="s">
        <v>661</v>
      </c>
      <c r="E725" s="473">
        <v>0.02</v>
      </c>
      <c r="F725" s="476" t="s">
        <v>400</v>
      </c>
      <c r="G725" s="477">
        <f t="shared" si="25"/>
        <v>0.02</v>
      </c>
      <c r="H725" s="631" t="s">
        <v>339</v>
      </c>
      <c r="I725" s="508">
        <f t="shared" si="26"/>
        <v>0.31780000000000003</v>
      </c>
      <c r="J725" s="486">
        <v>50608</v>
      </c>
      <c r="K725" s="487">
        <v>59368</v>
      </c>
      <c r="L725" s="573"/>
      <c r="M725" s="574"/>
      <c r="R725" s="618"/>
      <c r="S725" s="618"/>
      <c r="T725" s="618"/>
      <c r="U725" s="618"/>
    </row>
    <row r="726" spans="1:21">
      <c r="A726" s="482" t="s">
        <v>1873</v>
      </c>
      <c r="B726" s="483" t="s">
        <v>1874</v>
      </c>
      <c r="C726" s="513">
        <v>9000</v>
      </c>
      <c r="D726" s="472" t="s">
        <v>550</v>
      </c>
      <c r="E726" s="473">
        <v>0.02</v>
      </c>
      <c r="F726" s="476" t="s">
        <v>400</v>
      </c>
      <c r="G726" s="477">
        <f t="shared" si="25"/>
        <v>0.02</v>
      </c>
      <c r="H726" s="631" t="s">
        <v>339</v>
      </c>
      <c r="I726" s="508">
        <f t="shared" si="26"/>
        <v>0.31780000000000003</v>
      </c>
      <c r="J726" s="486">
        <v>60284</v>
      </c>
      <c r="K726" s="487">
        <v>80909</v>
      </c>
      <c r="L726" s="573"/>
      <c r="M726" s="574"/>
      <c r="R726" s="618"/>
      <c r="S726" s="618"/>
      <c r="T726" s="618"/>
      <c r="U726" s="618"/>
    </row>
    <row r="727" spans="1:21">
      <c r="A727" s="482" t="s">
        <v>1875</v>
      </c>
      <c r="B727" s="483" t="s">
        <v>1500</v>
      </c>
      <c r="C727" s="513">
        <v>9000</v>
      </c>
      <c r="D727" s="472" t="s">
        <v>550</v>
      </c>
      <c r="E727" s="473">
        <v>0.02</v>
      </c>
      <c r="F727" s="476" t="s">
        <v>400</v>
      </c>
      <c r="G727" s="477">
        <f t="shared" si="25"/>
        <v>0.02</v>
      </c>
      <c r="H727" s="631" t="s">
        <v>339</v>
      </c>
      <c r="I727" s="508">
        <f t="shared" si="26"/>
        <v>0.31780000000000003</v>
      </c>
      <c r="J727" s="486">
        <v>76394</v>
      </c>
      <c r="K727" s="487">
        <v>94881</v>
      </c>
      <c r="L727" s="573"/>
      <c r="M727" s="574"/>
      <c r="R727" s="618"/>
      <c r="S727" s="618"/>
      <c r="T727" s="618"/>
      <c r="U727" s="618"/>
    </row>
    <row r="728" spans="1:21">
      <c r="A728" s="482" t="s">
        <v>1876</v>
      </c>
      <c r="B728" s="483" t="s">
        <v>1829</v>
      </c>
      <c r="C728" s="513">
        <v>9000</v>
      </c>
      <c r="D728" s="472" t="s">
        <v>550</v>
      </c>
      <c r="E728" s="473">
        <v>0.02</v>
      </c>
      <c r="F728" s="476" t="s">
        <v>400</v>
      </c>
      <c r="G728" s="477">
        <f t="shared" si="25"/>
        <v>0.02</v>
      </c>
      <c r="H728" s="631" t="s">
        <v>339</v>
      </c>
      <c r="I728" s="508">
        <f t="shared" si="26"/>
        <v>0.31780000000000003</v>
      </c>
      <c r="J728" s="486">
        <v>83583</v>
      </c>
      <c r="K728" s="487">
        <v>109623</v>
      </c>
      <c r="L728" s="573"/>
      <c r="M728" s="574"/>
      <c r="R728" s="618"/>
      <c r="S728" s="618"/>
      <c r="T728" s="618"/>
      <c r="U728" s="618"/>
    </row>
    <row r="729" spans="1:21">
      <c r="A729" s="482" t="s">
        <v>1877</v>
      </c>
      <c r="B729" s="483" t="s">
        <v>1878</v>
      </c>
      <c r="C729" s="513">
        <v>9000</v>
      </c>
      <c r="D729" s="472" t="s">
        <v>550</v>
      </c>
      <c r="E729" s="473">
        <v>0.02</v>
      </c>
      <c r="F729" s="476" t="s">
        <v>400</v>
      </c>
      <c r="G729" s="477">
        <f t="shared" si="25"/>
        <v>0.02</v>
      </c>
      <c r="H729" s="631" t="s">
        <v>339</v>
      </c>
      <c r="I729" s="508">
        <f t="shared" si="26"/>
        <v>0.31780000000000003</v>
      </c>
      <c r="J729" s="486">
        <v>76394</v>
      </c>
      <c r="K729" s="487">
        <v>94881</v>
      </c>
      <c r="L729" s="573"/>
      <c r="M729" s="574"/>
      <c r="R729" s="618"/>
      <c r="S729" s="618"/>
      <c r="T729" s="618"/>
      <c r="U729" s="618"/>
    </row>
    <row r="730" spans="1:21">
      <c r="A730" s="482" t="s">
        <v>1879</v>
      </c>
      <c r="B730" s="483" t="s">
        <v>1880</v>
      </c>
      <c r="C730" s="513">
        <v>9000</v>
      </c>
      <c r="D730" s="472" t="s">
        <v>550</v>
      </c>
      <c r="E730" s="473">
        <v>0.02</v>
      </c>
      <c r="F730" s="476" t="s">
        <v>400</v>
      </c>
      <c r="G730" s="477">
        <f t="shared" si="25"/>
        <v>0.02</v>
      </c>
      <c r="H730" s="631" t="s">
        <v>339</v>
      </c>
      <c r="I730" s="508">
        <f t="shared" si="26"/>
        <v>0.31780000000000003</v>
      </c>
      <c r="J730" s="486">
        <v>93710</v>
      </c>
      <c r="K730" s="487">
        <v>122906</v>
      </c>
      <c r="L730" s="573"/>
      <c r="M730" s="574"/>
      <c r="R730" s="618"/>
      <c r="S730" s="618"/>
      <c r="T730" s="618"/>
      <c r="U730" s="618"/>
    </row>
    <row r="731" spans="1:21">
      <c r="A731" s="482" t="s">
        <v>1881</v>
      </c>
      <c r="B731" s="483" t="s">
        <v>1508</v>
      </c>
      <c r="C731" s="513">
        <v>9000</v>
      </c>
      <c r="D731" s="472" t="s">
        <v>550</v>
      </c>
      <c r="E731" s="473">
        <v>0.02</v>
      </c>
      <c r="F731" s="476" t="s">
        <v>400</v>
      </c>
      <c r="G731" s="477">
        <f t="shared" si="25"/>
        <v>0.02</v>
      </c>
      <c r="H731" s="631" t="s">
        <v>339</v>
      </c>
      <c r="I731" s="508">
        <f t="shared" si="26"/>
        <v>0.31780000000000003</v>
      </c>
      <c r="J731" s="486">
        <v>117794</v>
      </c>
      <c r="K731" s="487">
        <v>154491</v>
      </c>
      <c r="L731" s="573"/>
      <c r="M731" s="574"/>
      <c r="R731" s="618"/>
      <c r="S731" s="618"/>
      <c r="T731" s="618"/>
      <c r="U731" s="618"/>
    </row>
    <row r="732" spans="1:21">
      <c r="A732" s="482" t="s">
        <v>1882</v>
      </c>
      <c r="B732" s="483" t="s">
        <v>1883</v>
      </c>
      <c r="C732" s="513">
        <v>9000</v>
      </c>
      <c r="D732" s="472" t="s">
        <v>550</v>
      </c>
      <c r="E732" s="473">
        <v>0.02</v>
      </c>
      <c r="F732" s="476" t="s">
        <v>400</v>
      </c>
      <c r="G732" s="477">
        <f t="shared" si="25"/>
        <v>0.02</v>
      </c>
      <c r="H732" s="631" t="s">
        <v>339</v>
      </c>
      <c r="I732" s="508">
        <f t="shared" si="26"/>
        <v>0.31780000000000003</v>
      </c>
      <c r="J732" s="486">
        <v>83583</v>
      </c>
      <c r="K732" s="487">
        <v>109623</v>
      </c>
      <c r="L732" s="573"/>
      <c r="M732" s="574"/>
      <c r="R732" s="618"/>
      <c r="S732" s="618"/>
      <c r="T732" s="618"/>
      <c r="U732" s="618"/>
    </row>
    <row r="733" spans="1:21">
      <c r="A733" s="482" t="s">
        <v>1884</v>
      </c>
      <c r="B733" s="483" t="s">
        <v>1885</v>
      </c>
      <c r="C733" s="514" t="s">
        <v>1014</v>
      </c>
      <c r="D733" s="472" t="s">
        <v>1015</v>
      </c>
      <c r="E733" s="473">
        <v>0.02</v>
      </c>
      <c r="F733" s="478" t="s">
        <v>401</v>
      </c>
      <c r="G733" s="477">
        <f t="shared" si="25"/>
        <v>0.02</v>
      </c>
      <c r="H733" s="631" t="s">
        <v>339</v>
      </c>
      <c r="I733" s="508">
        <f t="shared" si="26"/>
        <v>0.31780000000000003</v>
      </c>
      <c r="J733" s="486">
        <v>76022</v>
      </c>
      <c r="K733" s="487">
        <v>94418</v>
      </c>
      <c r="L733" s="573"/>
      <c r="M733" s="574"/>
      <c r="R733" s="618"/>
      <c r="S733" s="618"/>
      <c r="T733" s="618"/>
      <c r="U733" s="618"/>
    </row>
    <row r="734" spans="1:21">
      <c r="A734" s="482" t="s">
        <v>1886</v>
      </c>
      <c r="B734" s="483" t="s">
        <v>1887</v>
      </c>
      <c r="C734" s="513">
        <v>9000</v>
      </c>
      <c r="D734" s="472" t="s">
        <v>550</v>
      </c>
      <c r="E734" s="473">
        <v>0.02</v>
      </c>
      <c r="F734" s="476" t="s">
        <v>400</v>
      </c>
      <c r="G734" s="477">
        <f t="shared" si="25"/>
        <v>0.02</v>
      </c>
      <c r="H734" s="631" t="s">
        <v>339</v>
      </c>
      <c r="I734" s="508">
        <f t="shared" si="26"/>
        <v>0.31780000000000003</v>
      </c>
      <c r="J734" s="486">
        <v>83583</v>
      </c>
      <c r="K734" s="487">
        <v>109623</v>
      </c>
      <c r="L734" s="573"/>
      <c r="M734" s="574"/>
      <c r="R734" s="618"/>
      <c r="S734" s="618"/>
      <c r="T734" s="618"/>
      <c r="U734" s="618"/>
    </row>
    <row r="735" spans="1:21">
      <c r="A735" s="482" t="s">
        <v>1888</v>
      </c>
      <c r="B735" s="483" t="s">
        <v>1889</v>
      </c>
      <c r="C735" s="513">
        <v>7100</v>
      </c>
      <c r="D735" s="472" t="s">
        <v>1142</v>
      </c>
      <c r="E735" s="473">
        <v>0.02</v>
      </c>
      <c r="F735" s="478" t="s">
        <v>401</v>
      </c>
      <c r="G735" s="477">
        <f t="shared" si="25"/>
        <v>0.02</v>
      </c>
      <c r="H735" s="631" t="s">
        <v>339</v>
      </c>
      <c r="I735" s="508">
        <f t="shared" si="26"/>
        <v>0.31780000000000003</v>
      </c>
      <c r="J735" s="486">
        <v>57943</v>
      </c>
      <c r="K735" s="487">
        <v>77767</v>
      </c>
      <c r="L735" s="573"/>
      <c r="M735" s="574"/>
      <c r="R735" s="618"/>
      <c r="S735" s="618"/>
      <c r="T735" s="618"/>
      <c r="U735" s="618"/>
    </row>
    <row r="736" spans="1:21">
      <c r="A736" s="482" t="s">
        <v>1890</v>
      </c>
      <c r="B736" s="483" t="s">
        <v>1891</v>
      </c>
      <c r="C736" s="514" t="s">
        <v>1014</v>
      </c>
      <c r="D736" s="472" t="s">
        <v>1015</v>
      </c>
      <c r="E736" s="473">
        <v>0.02</v>
      </c>
      <c r="F736" s="478" t="s">
        <v>401</v>
      </c>
      <c r="G736" s="477">
        <f t="shared" si="25"/>
        <v>0.02</v>
      </c>
      <c r="H736" s="631" t="s">
        <v>339</v>
      </c>
      <c r="I736" s="508">
        <f t="shared" si="26"/>
        <v>0.31780000000000003</v>
      </c>
      <c r="J736" s="486">
        <v>76022</v>
      </c>
      <c r="K736" s="487">
        <v>94418</v>
      </c>
      <c r="L736" s="573"/>
      <c r="M736" s="574"/>
      <c r="R736" s="618"/>
      <c r="S736" s="618"/>
      <c r="T736" s="618"/>
      <c r="U736" s="618"/>
    </row>
    <row r="737" spans="1:21">
      <c r="A737" s="482" t="s">
        <v>1892</v>
      </c>
      <c r="B737" s="483" t="s">
        <v>1893</v>
      </c>
      <c r="C737" s="513">
        <v>9000</v>
      </c>
      <c r="D737" s="472" t="s">
        <v>550</v>
      </c>
      <c r="E737" s="473">
        <v>0.02</v>
      </c>
      <c r="F737" s="476" t="s">
        <v>400</v>
      </c>
      <c r="G737" s="477">
        <f t="shared" si="25"/>
        <v>0.02</v>
      </c>
      <c r="H737" s="631" t="s">
        <v>339</v>
      </c>
      <c r="I737" s="508">
        <f t="shared" si="26"/>
        <v>0.31780000000000003</v>
      </c>
      <c r="J737" s="486">
        <v>93710</v>
      </c>
      <c r="K737" s="487">
        <v>122906</v>
      </c>
      <c r="L737" s="573"/>
      <c r="M737" s="574"/>
      <c r="R737" s="618"/>
      <c r="S737" s="618"/>
      <c r="T737" s="618"/>
      <c r="U737" s="618"/>
    </row>
    <row r="738" spans="1:21">
      <c r="A738" s="482" t="s">
        <v>1894</v>
      </c>
      <c r="B738" s="483" t="s">
        <v>1895</v>
      </c>
      <c r="C738" s="513">
        <v>9000</v>
      </c>
      <c r="D738" s="472" t="s">
        <v>550</v>
      </c>
      <c r="E738" s="473">
        <v>0.02</v>
      </c>
      <c r="F738" s="476" t="s">
        <v>400</v>
      </c>
      <c r="G738" s="477">
        <f t="shared" si="25"/>
        <v>0.02</v>
      </c>
      <c r="H738" s="631" t="s">
        <v>339</v>
      </c>
      <c r="I738" s="508">
        <f t="shared" si="26"/>
        <v>0.31780000000000003</v>
      </c>
      <c r="J738" s="486">
        <v>83583</v>
      </c>
      <c r="K738" s="487">
        <v>109623</v>
      </c>
      <c r="L738" s="573"/>
      <c r="M738" s="574"/>
      <c r="R738" s="618"/>
      <c r="S738" s="618"/>
      <c r="T738" s="618"/>
      <c r="U738" s="618"/>
    </row>
    <row r="739" spans="1:21">
      <c r="A739" s="482" t="s">
        <v>1896</v>
      </c>
      <c r="B739" s="483" t="s">
        <v>1528</v>
      </c>
      <c r="C739" s="513">
        <v>9001</v>
      </c>
      <c r="D739" s="472" t="s">
        <v>661</v>
      </c>
      <c r="E739" s="473">
        <v>0.02</v>
      </c>
      <c r="F739" s="476" t="s">
        <v>400</v>
      </c>
      <c r="G739" s="477">
        <f t="shared" si="25"/>
        <v>0.02</v>
      </c>
      <c r="H739" s="631" t="s">
        <v>339</v>
      </c>
      <c r="I739" s="508">
        <f t="shared" si="26"/>
        <v>0.31780000000000003</v>
      </c>
      <c r="J739" s="486">
        <v>60284</v>
      </c>
      <c r="K739" s="487">
        <v>80909</v>
      </c>
      <c r="L739" s="573"/>
      <c r="M739" s="574"/>
      <c r="R739" s="618"/>
      <c r="S739" s="618"/>
      <c r="T739" s="618"/>
      <c r="U739" s="618"/>
    </row>
    <row r="740" spans="1:21">
      <c r="A740" s="482" t="s">
        <v>1897</v>
      </c>
      <c r="B740" s="483" t="s">
        <v>1898</v>
      </c>
      <c r="C740" s="513">
        <v>9030</v>
      </c>
      <c r="D740" s="472" t="s">
        <v>416</v>
      </c>
      <c r="E740" s="473">
        <v>0.02</v>
      </c>
      <c r="F740" s="476" t="s">
        <v>400</v>
      </c>
      <c r="G740" s="477">
        <f t="shared" si="25"/>
        <v>0.02</v>
      </c>
      <c r="H740" s="631" t="s">
        <v>339</v>
      </c>
      <c r="I740" s="508">
        <f t="shared" si="26"/>
        <v>0.31780000000000003</v>
      </c>
      <c r="J740" s="486">
        <v>110418</v>
      </c>
      <c r="K740" s="487">
        <v>168535</v>
      </c>
      <c r="L740" s="573"/>
      <c r="M740" s="574"/>
      <c r="R740" s="618"/>
      <c r="S740" s="618"/>
      <c r="T740" s="618"/>
      <c r="U740" s="618"/>
    </row>
    <row r="741" spans="1:21">
      <c r="A741" s="482" t="s">
        <v>1899</v>
      </c>
      <c r="B741" s="483" t="s">
        <v>1900</v>
      </c>
      <c r="C741" s="513">
        <v>9001</v>
      </c>
      <c r="D741" s="472" t="s">
        <v>661</v>
      </c>
      <c r="E741" s="473">
        <v>0.02</v>
      </c>
      <c r="F741" s="476" t="s">
        <v>400</v>
      </c>
      <c r="G741" s="477">
        <f t="shared" si="25"/>
        <v>0.02</v>
      </c>
      <c r="H741" s="631" t="s">
        <v>339</v>
      </c>
      <c r="I741" s="508">
        <f t="shared" si="26"/>
        <v>0.31780000000000003</v>
      </c>
      <c r="J741" s="486">
        <v>50608</v>
      </c>
      <c r="K741" s="487">
        <v>59368</v>
      </c>
      <c r="L741" s="573"/>
      <c r="M741" s="574"/>
      <c r="R741" s="618"/>
      <c r="S741" s="618"/>
      <c r="T741" s="618"/>
      <c r="U741" s="618"/>
    </row>
    <row r="742" spans="1:21">
      <c r="A742" s="482" t="s">
        <v>1901</v>
      </c>
      <c r="B742" s="483" t="s">
        <v>1902</v>
      </c>
      <c r="C742" s="513">
        <v>9000</v>
      </c>
      <c r="D742" s="472" t="s">
        <v>550</v>
      </c>
      <c r="E742" s="473">
        <v>0.02</v>
      </c>
      <c r="F742" s="476" t="s">
        <v>400</v>
      </c>
      <c r="G742" s="477">
        <f t="shared" si="25"/>
        <v>0.02</v>
      </c>
      <c r="H742" s="631" t="s">
        <v>339</v>
      </c>
      <c r="I742" s="508">
        <f t="shared" si="26"/>
        <v>0.31780000000000003</v>
      </c>
      <c r="J742" s="486">
        <v>60284</v>
      </c>
      <c r="K742" s="487">
        <v>80909</v>
      </c>
      <c r="L742" s="573"/>
      <c r="M742" s="574"/>
      <c r="R742" s="618"/>
      <c r="S742" s="618"/>
      <c r="T742" s="618"/>
      <c r="U742" s="618"/>
    </row>
    <row r="743" spans="1:21">
      <c r="A743" s="482" t="s">
        <v>1903</v>
      </c>
      <c r="B743" s="483" t="s">
        <v>1904</v>
      </c>
      <c r="C743" s="513">
        <v>9000</v>
      </c>
      <c r="D743" s="472" t="s">
        <v>550</v>
      </c>
      <c r="E743" s="473">
        <v>0.02</v>
      </c>
      <c r="F743" s="476" t="s">
        <v>400</v>
      </c>
      <c r="G743" s="477">
        <f t="shared" si="25"/>
        <v>0.02</v>
      </c>
      <c r="H743" s="631" t="s">
        <v>339</v>
      </c>
      <c r="I743" s="508">
        <f t="shared" si="26"/>
        <v>0.31780000000000003</v>
      </c>
      <c r="J743" s="486">
        <v>76394</v>
      </c>
      <c r="K743" s="487">
        <v>94881</v>
      </c>
      <c r="L743" s="573"/>
      <c r="M743" s="574"/>
      <c r="R743" s="618"/>
      <c r="S743" s="618"/>
      <c r="T743" s="618"/>
      <c r="U743" s="618"/>
    </row>
    <row r="744" spans="1:21">
      <c r="A744" s="482" t="s">
        <v>1905</v>
      </c>
      <c r="B744" s="483" t="s">
        <v>1906</v>
      </c>
      <c r="C744" s="513">
        <v>9000</v>
      </c>
      <c r="D744" s="472" t="s">
        <v>550</v>
      </c>
      <c r="E744" s="473">
        <v>0.02</v>
      </c>
      <c r="F744" s="476" t="s">
        <v>400</v>
      </c>
      <c r="G744" s="477">
        <f t="shared" si="25"/>
        <v>0.02</v>
      </c>
      <c r="H744" s="631" t="s">
        <v>339</v>
      </c>
      <c r="I744" s="508">
        <f t="shared" si="26"/>
        <v>0.31780000000000003</v>
      </c>
      <c r="J744" s="486">
        <v>93710</v>
      </c>
      <c r="K744" s="487">
        <v>122906</v>
      </c>
      <c r="L744" s="573"/>
      <c r="M744" s="574"/>
      <c r="R744" s="618"/>
      <c r="S744" s="618"/>
      <c r="T744" s="618"/>
      <c r="U744" s="618"/>
    </row>
    <row r="745" spans="1:21">
      <c r="A745" s="482" t="s">
        <v>1907</v>
      </c>
      <c r="B745" s="483" t="s">
        <v>1908</v>
      </c>
      <c r="C745" s="513">
        <v>9000</v>
      </c>
      <c r="D745" s="472" t="s">
        <v>550</v>
      </c>
      <c r="E745" s="473">
        <v>0.02</v>
      </c>
      <c r="F745" s="476" t="s">
        <v>400</v>
      </c>
      <c r="G745" s="477">
        <f t="shared" si="25"/>
        <v>0.02</v>
      </c>
      <c r="H745" s="631" t="s">
        <v>339</v>
      </c>
      <c r="I745" s="508">
        <f t="shared" si="26"/>
        <v>0.31780000000000003</v>
      </c>
      <c r="J745" s="486">
        <v>60284</v>
      </c>
      <c r="K745" s="487">
        <v>80909</v>
      </c>
      <c r="L745" s="573"/>
      <c r="M745" s="574"/>
      <c r="R745" s="618"/>
      <c r="S745" s="618"/>
      <c r="T745" s="618"/>
      <c r="U745" s="618"/>
    </row>
    <row r="746" spans="1:21">
      <c r="A746" s="482" t="s">
        <v>1909</v>
      </c>
      <c r="B746" s="483" t="s">
        <v>1910</v>
      </c>
      <c r="C746" s="513">
        <v>9000</v>
      </c>
      <c r="D746" s="472" t="s">
        <v>550</v>
      </c>
      <c r="E746" s="473">
        <v>0.02</v>
      </c>
      <c r="F746" s="476" t="s">
        <v>400</v>
      </c>
      <c r="G746" s="477">
        <f t="shared" si="25"/>
        <v>0.02</v>
      </c>
      <c r="H746" s="631" t="s">
        <v>339</v>
      </c>
      <c r="I746" s="508">
        <f t="shared" si="26"/>
        <v>0.31780000000000003</v>
      </c>
      <c r="J746" s="486">
        <v>83583</v>
      </c>
      <c r="K746" s="487">
        <v>109623</v>
      </c>
      <c r="L746" s="573"/>
      <c r="M746" s="574"/>
      <c r="R746" s="618"/>
      <c r="S746" s="618"/>
      <c r="T746" s="618"/>
      <c r="U746" s="618"/>
    </row>
    <row r="747" spans="1:21">
      <c r="A747" s="482" t="s">
        <v>1911</v>
      </c>
      <c r="B747" s="483" t="s">
        <v>1912</v>
      </c>
      <c r="C747" s="513">
        <v>9000</v>
      </c>
      <c r="D747" s="472" t="s">
        <v>550</v>
      </c>
      <c r="E747" s="473">
        <v>0.02</v>
      </c>
      <c r="F747" s="476" t="s">
        <v>400</v>
      </c>
      <c r="G747" s="477">
        <f t="shared" si="25"/>
        <v>0.02</v>
      </c>
      <c r="H747" s="631" t="s">
        <v>339</v>
      </c>
      <c r="I747" s="508">
        <f t="shared" si="26"/>
        <v>0.31780000000000003</v>
      </c>
      <c r="J747" s="486">
        <v>93710</v>
      </c>
      <c r="K747" s="487">
        <v>122906</v>
      </c>
      <c r="L747" s="573"/>
      <c r="M747" s="574"/>
      <c r="R747" s="618"/>
      <c r="S747" s="618"/>
      <c r="T747" s="618"/>
      <c r="U747" s="618"/>
    </row>
    <row r="748" spans="1:21">
      <c r="A748" s="482" t="s">
        <v>1913</v>
      </c>
      <c r="B748" s="483" t="s">
        <v>1632</v>
      </c>
      <c r="C748" s="513">
        <v>9000</v>
      </c>
      <c r="D748" s="472" t="s">
        <v>550</v>
      </c>
      <c r="E748" s="473">
        <v>0.02</v>
      </c>
      <c r="F748" s="476" t="s">
        <v>400</v>
      </c>
      <c r="G748" s="477">
        <f t="shared" si="25"/>
        <v>0.02</v>
      </c>
      <c r="H748" s="631" t="s">
        <v>339</v>
      </c>
      <c r="I748" s="508">
        <f t="shared" si="26"/>
        <v>0.31780000000000003</v>
      </c>
      <c r="J748" s="486">
        <v>135691</v>
      </c>
      <c r="K748" s="487">
        <v>162912</v>
      </c>
      <c r="L748" s="573"/>
      <c r="M748" s="574"/>
      <c r="R748" s="618"/>
      <c r="S748" s="618"/>
      <c r="T748" s="618"/>
      <c r="U748" s="618"/>
    </row>
    <row r="749" spans="1:21">
      <c r="A749" s="482" t="s">
        <v>1914</v>
      </c>
      <c r="B749" s="483" t="s">
        <v>1915</v>
      </c>
      <c r="C749" s="513">
        <v>9000</v>
      </c>
      <c r="D749" s="472" t="s">
        <v>550</v>
      </c>
      <c r="E749" s="473">
        <v>0.02</v>
      </c>
      <c r="F749" s="476" t="s">
        <v>400</v>
      </c>
      <c r="G749" s="477">
        <f t="shared" si="25"/>
        <v>0.02</v>
      </c>
      <c r="H749" s="631" t="s">
        <v>339</v>
      </c>
      <c r="I749" s="508">
        <f t="shared" si="26"/>
        <v>0.31780000000000003</v>
      </c>
      <c r="J749" s="486">
        <v>60284</v>
      </c>
      <c r="K749" s="487">
        <v>80909</v>
      </c>
      <c r="L749" s="573"/>
      <c r="M749" s="574"/>
      <c r="R749" s="618"/>
      <c r="S749" s="618"/>
      <c r="T749" s="618"/>
      <c r="U749" s="618"/>
    </row>
    <row r="750" spans="1:21">
      <c r="A750" s="482" t="s">
        <v>1916</v>
      </c>
      <c r="B750" s="483" t="s">
        <v>1917</v>
      </c>
      <c r="C750" s="513">
        <v>9000</v>
      </c>
      <c r="D750" s="472" t="s">
        <v>550</v>
      </c>
      <c r="E750" s="473">
        <v>0.02</v>
      </c>
      <c r="F750" s="476" t="s">
        <v>400</v>
      </c>
      <c r="G750" s="477">
        <f t="shared" si="25"/>
        <v>0.02</v>
      </c>
      <c r="H750" s="631" t="s">
        <v>339</v>
      </c>
      <c r="I750" s="508">
        <f t="shared" si="26"/>
        <v>0.31780000000000003</v>
      </c>
      <c r="J750" s="486">
        <v>76394</v>
      </c>
      <c r="K750" s="487">
        <v>94881</v>
      </c>
      <c r="L750" s="573"/>
      <c r="M750" s="574"/>
      <c r="R750" s="618"/>
      <c r="S750" s="618"/>
      <c r="T750" s="618"/>
      <c r="U750" s="618"/>
    </row>
    <row r="751" spans="1:21">
      <c r="A751" s="482" t="s">
        <v>1918</v>
      </c>
      <c r="B751" s="483" t="s">
        <v>1919</v>
      </c>
      <c r="C751" s="513">
        <v>9000</v>
      </c>
      <c r="D751" s="472" t="s">
        <v>550</v>
      </c>
      <c r="E751" s="473">
        <v>0.02</v>
      </c>
      <c r="F751" s="476" t="s">
        <v>400</v>
      </c>
      <c r="G751" s="477">
        <f t="shared" si="25"/>
        <v>0.02</v>
      </c>
      <c r="H751" s="631" t="s">
        <v>339</v>
      </c>
      <c r="I751" s="508">
        <f t="shared" si="26"/>
        <v>0.31780000000000003</v>
      </c>
      <c r="J751" s="486">
        <v>60284</v>
      </c>
      <c r="K751" s="487">
        <v>80909</v>
      </c>
      <c r="L751" s="573"/>
      <c r="M751" s="574"/>
      <c r="R751" s="618"/>
      <c r="S751" s="618"/>
      <c r="T751" s="618"/>
      <c r="U751" s="618"/>
    </row>
    <row r="752" spans="1:21">
      <c r="A752" s="482" t="s">
        <v>1920</v>
      </c>
      <c r="B752" s="483" t="s">
        <v>1921</v>
      </c>
      <c r="C752" s="513">
        <v>9000</v>
      </c>
      <c r="D752" s="472" t="s">
        <v>550</v>
      </c>
      <c r="E752" s="473">
        <v>0.02</v>
      </c>
      <c r="F752" s="476" t="s">
        <v>400</v>
      </c>
      <c r="G752" s="477">
        <f t="shared" si="25"/>
        <v>0.02</v>
      </c>
      <c r="H752" s="631" t="s">
        <v>339</v>
      </c>
      <c r="I752" s="508">
        <f t="shared" si="26"/>
        <v>0.31780000000000003</v>
      </c>
      <c r="J752" s="486">
        <v>68305</v>
      </c>
      <c r="K752" s="487">
        <v>89105</v>
      </c>
      <c r="L752" s="573"/>
      <c r="M752" s="574"/>
      <c r="R752" s="618"/>
      <c r="S752" s="618"/>
      <c r="T752" s="618"/>
      <c r="U752" s="618"/>
    </row>
    <row r="753" spans="1:21">
      <c r="A753" s="482" t="s">
        <v>1922</v>
      </c>
      <c r="B753" s="483" t="s">
        <v>1923</v>
      </c>
      <c r="C753" s="513">
        <v>9000</v>
      </c>
      <c r="D753" s="472" t="s">
        <v>550</v>
      </c>
      <c r="E753" s="473">
        <v>0.02</v>
      </c>
      <c r="F753" s="476" t="s">
        <v>400</v>
      </c>
      <c r="G753" s="477">
        <f t="shared" si="25"/>
        <v>0.02</v>
      </c>
      <c r="H753" s="631" t="s">
        <v>339</v>
      </c>
      <c r="I753" s="508">
        <f t="shared" si="26"/>
        <v>0.31780000000000003</v>
      </c>
      <c r="J753" s="486">
        <v>50608</v>
      </c>
      <c r="K753" s="487">
        <v>59368</v>
      </c>
      <c r="L753" s="573"/>
      <c r="M753" s="574"/>
      <c r="R753" s="618"/>
      <c r="S753" s="618"/>
      <c r="T753" s="618"/>
      <c r="U753" s="618"/>
    </row>
    <row r="754" spans="1:21">
      <c r="A754" s="482" t="s">
        <v>1924</v>
      </c>
      <c r="B754" s="483" t="s">
        <v>1923</v>
      </c>
      <c r="C754" s="513">
        <v>9000</v>
      </c>
      <c r="D754" s="472" t="s">
        <v>550</v>
      </c>
      <c r="E754" s="473">
        <v>0.02</v>
      </c>
      <c r="F754" s="476" t="s">
        <v>400</v>
      </c>
      <c r="G754" s="477">
        <f t="shared" si="25"/>
        <v>0.02</v>
      </c>
      <c r="H754" s="631" t="s">
        <v>339</v>
      </c>
      <c r="I754" s="508">
        <f t="shared" si="26"/>
        <v>0.31780000000000003</v>
      </c>
      <c r="J754" s="486">
        <v>60284</v>
      </c>
      <c r="K754" s="487">
        <v>80909</v>
      </c>
      <c r="L754" s="573"/>
      <c r="M754" s="574"/>
      <c r="R754" s="618"/>
      <c r="S754" s="618"/>
      <c r="T754" s="618"/>
      <c r="U754" s="618"/>
    </row>
    <row r="755" spans="1:21">
      <c r="A755" s="482" t="s">
        <v>1925</v>
      </c>
      <c r="B755" s="483" t="s">
        <v>1923</v>
      </c>
      <c r="C755" s="513">
        <v>9000</v>
      </c>
      <c r="D755" s="472" t="s">
        <v>550</v>
      </c>
      <c r="E755" s="473">
        <v>0.02</v>
      </c>
      <c r="F755" s="476" t="s">
        <v>400</v>
      </c>
      <c r="G755" s="477">
        <f t="shared" si="25"/>
        <v>0.02</v>
      </c>
      <c r="H755" s="631" t="s">
        <v>339</v>
      </c>
      <c r="I755" s="508">
        <f t="shared" si="26"/>
        <v>0.31780000000000003</v>
      </c>
      <c r="J755" s="486">
        <v>83583</v>
      </c>
      <c r="K755" s="487">
        <v>109623</v>
      </c>
      <c r="L755" s="573"/>
      <c r="M755" s="574"/>
      <c r="R755" s="618"/>
      <c r="S755" s="618"/>
      <c r="T755" s="618"/>
      <c r="U755" s="618"/>
    </row>
    <row r="756" spans="1:21">
      <c r="A756" s="482" t="s">
        <v>1926</v>
      </c>
      <c r="B756" s="483" t="s">
        <v>1923</v>
      </c>
      <c r="C756" s="513">
        <v>9000</v>
      </c>
      <c r="D756" s="472" t="s">
        <v>550</v>
      </c>
      <c r="E756" s="473">
        <v>0.02</v>
      </c>
      <c r="F756" s="476" t="s">
        <v>400</v>
      </c>
      <c r="G756" s="477">
        <f t="shared" si="25"/>
        <v>0.02</v>
      </c>
      <c r="H756" s="631" t="s">
        <v>339</v>
      </c>
      <c r="I756" s="508">
        <f t="shared" si="26"/>
        <v>0.31780000000000003</v>
      </c>
      <c r="J756" s="486">
        <v>93710</v>
      </c>
      <c r="K756" s="487">
        <v>122906</v>
      </c>
      <c r="L756" s="573"/>
      <c r="M756" s="574"/>
      <c r="R756" s="618"/>
      <c r="S756" s="618"/>
      <c r="T756" s="618"/>
      <c r="U756" s="618"/>
    </row>
    <row r="757" spans="1:21">
      <c r="A757" s="482" t="s">
        <v>1927</v>
      </c>
      <c r="B757" s="483" t="s">
        <v>1928</v>
      </c>
      <c r="C757" s="513">
        <v>9001</v>
      </c>
      <c r="D757" s="472" t="s">
        <v>661</v>
      </c>
      <c r="E757" s="473">
        <v>0.02</v>
      </c>
      <c r="F757" s="476" t="s">
        <v>400</v>
      </c>
      <c r="G757" s="477">
        <f t="shared" si="25"/>
        <v>0.02</v>
      </c>
      <c r="H757" s="631" t="s">
        <v>339</v>
      </c>
      <c r="I757" s="508">
        <f t="shared" si="26"/>
        <v>0.31780000000000003</v>
      </c>
      <c r="J757" s="486">
        <v>50608</v>
      </c>
      <c r="K757" s="487">
        <v>59368</v>
      </c>
      <c r="L757" s="573"/>
      <c r="M757" s="574"/>
      <c r="R757" s="618"/>
      <c r="S757" s="618"/>
      <c r="T757" s="618"/>
      <c r="U757" s="618"/>
    </row>
    <row r="758" spans="1:21">
      <c r="A758" s="482" t="s">
        <v>1929</v>
      </c>
      <c r="B758" s="483" t="s">
        <v>1930</v>
      </c>
      <c r="C758" s="513">
        <v>9000</v>
      </c>
      <c r="D758" s="472" t="s">
        <v>550</v>
      </c>
      <c r="E758" s="473">
        <v>0.02</v>
      </c>
      <c r="F758" s="476" t="s">
        <v>400</v>
      </c>
      <c r="G758" s="477">
        <f t="shared" si="25"/>
        <v>0.02</v>
      </c>
      <c r="H758" s="631" t="s">
        <v>339</v>
      </c>
      <c r="I758" s="508">
        <f t="shared" si="26"/>
        <v>0.31780000000000003</v>
      </c>
      <c r="J758" s="486">
        <v>60284</v>
      </c>
      <c r="K758" s="487">
        <v>80909</v>
      </c>
      <c r="L758" s="573"/>
      <c r="M758" s="574"/>
      <c r="R758" s="618"/>
      <c r="S758" s="618"/>
      <c r="T758" s="618"/>
      <c r="U758" s="618"/>
    </row>
    <row r="759" spans="1:21">
      <c r="A759" s="482" t="s">
        <v>1931</v>
      </c>
      <c r="B759" s="483" t="s">
        <v>1932</v>
      </c>
      <c r="C759" s="513">
        <v>9000</v>
      </c>
      <c r="D759" s="472" t="s">
        <v>550</v>
      </c>
      <c r="E759" s="473">
        <v>0.02</v>
      </c>
      <c r="F759" s="476" t="s">
        <v>400</v>
      </c>
      <c r="G759" s="477">
        <f t="shared" si="25"/>
        <v>0.02</v>
      </c>
      <c r="H759" s="631" t="s">
        <v>339</v>
      </c>
      <c r="I759" s="508">
        <f t="shared" si="26"/>
        <v>0.31780000000000003</v>
      </c>
      <c r="J759" s="486">
        <v>76394</v>
      </c>
      <c r="K759" s="487">
        <v>94881</v>
      </c>
      <c r="L759" s="573"/>
      <c r="M759" s="574"/>
      <c r="R759" s="618"/>
      <c r="S759" s="618"/>
      <c r="T759" s="618"/>
      <c r="U759" s="618"/>
    </row>
    <row r="760" spans="1:21">
      <c r="A760" s="482" t="s">
        <v>1933</v>
      </c>
      <c r="B760" s="483" t="s">
        <v>1934</v>
      </c>
      <c r="C760" s="513">
        <v>9000</v>
      </c>
      <c r="D760" s="472" t="s">
        <v>550</v>
      </c>
      <c r="E760" s="473">
        <v>0.02</v>
      </c>
      <c r="F760" s="476" t="s">
        <v>400</v>
      </c>
      <c r="G760" s="477">
        <f t="shared" si="25"/>
        <v>0.02</v>
      </c>
      <c r="H760" s="631" t="s">
        <v>339</v>
      </c>
      <c r="I760" s="508">
        <f t="shared" si="26"/>
        <v>0.31780000000000003</v>
      </c>
      <c r="J760" s="486">
        <v>93710</v>
      </c>
      <c r="K760" s="487">
        <v>122906</v>
      </c>
      <c r="L760" s="573"/>
      <c r="M760" s="574"/>
      <c r="R760" s="618"/>
      <c r="S760" s="618"/>
      <c r="T760" s="618"/>
      <c r="U760" s="618"/>
    </row>
    <row r="761" spans="1:21">
      <c r="A761" s="482" t="s">
        <v>1935</v>
      </c>
      <c r="B761" s="483" t="s">
        <v>1936</v>
      </c>
      <c r="C761" s="513">
        <v>9002</v>
      </c>
      <c r="D761" s="472" t="s">
        <v>433</v>
      </c>
      <c r="E761" s="473">
        <v>0.02</v>
      </c>
      <c r="F761" s="476" t="s">
        <v>400</v>
      </c>
      <c r="G761" s="477">
        <f t="shared" si="25"/>
        <v>0.02</v>
      </c>
      <c r="H761" s="631" t="s">
        <v>339</v>
      </c>
      <c r="I761" s="508">
        <f t="shared" si="26"/>
        <v>0.31780000000000003</v>
      </c>
      <c r="J761" s="486">
        <v>105063</v>
      </c>
      <c r="K761" s="487">
        <v>137796</v>
      </c>
      <c r="L761" s="573"/>
      <c r="M761" s="574"/>
      <c r="R761" s="618"/>
      <c r="S761" s="618"/>
      <c r="T761" s="618"/>
      <c r="U761" s="618"/>
    </row>
    <row r="762" spans="1:21">
      <c r="A762" s="482" t="s">
        <v>1937</v>
      </c>
      <c r="B762" s="483" t="s">
        <v>1938</v>
      </c>
      <c r="C762" s="513">
        <v>9000</v>
      </c>
      <c r="D762" s="472" t="s">
        <v>550</v>
      </c>
      <c r="E762" s="473">
        <v>0.02</v>
      </c>
      <c r="F762" s="476" t="s">
        <v>400</v>
      </c>
      <c r="G762" s="477">
        <f t="shared" si="25"/>
        <v>0.02</v>
      </c>
      <c r="H762" s="631" t="s">
        <v>339</v>
      </c>
      <c r="I762" s="508">
        <f t="shared" si="26"/>
        <v>0.31780000000000003</v>
      </c>
      <c r="J762" s="486">
        <v>60284</v>
      </c>
      <c r="K762" s="487">
        <v>80909</v>
      </c>
      <c r="L762" s="573"/>
      <c r="M762" s="574"/>
      <c r="R762" s="618"/>
      <c r="S762" s="618"/>
      <c r="T762" s="618"/>
      <c r="U762" s="618"/>
    </row>
    <row r="763" spans="1:21">
      <c r="A763" s="482" t="s">
        <v>1939</v>
      </c>
      <c r="B763" s="483" t="s">
        <v>1940</v>
      </c>
      <c r="C763" s="513">
        <v>9000</v>
      </c>
      <c r="D763" s="472" t="s">
        <v>550</v>
      </c>
      <c r="E763" s="473">
        <v>0.02</v>
      </c>
      <c r="F763" s="476" t="s">
        <v>400</v>
      </c>
      <c r="G763" s="477">
        <f t="shared" si="25"/>
        <v>0.02</v>
      </c>
      <c r="H763" s="631" t="s">
        <v>339</v>
      </c>
      <c r="I763" s="508">
        <f t="shared" si="26"/>
        <v>0.31780000000000003</v>
      </c>
      <c r="J763" s="486">
        <v>76394</v>
      </c>
      <c r="K763" s="487">
        <v>94881</v>
      </c>
      <c r="L763" s="573"/>
      <c r="M763" s="574"/>
      <c r="R763" s="618"/>
      <c r="S763" s="618"/>
      <c r="T763" s="618"/>
      <c r="U763" s="618"/>
    </row>
    <row r="764" spans="1:21">
      <c r="A764" s="482" t="s">
        <v>1941</v>
      </c>
      <c r="B764" s="483" t="s">
        <v>1942</v>
      </c>
      <c r="C764" s="513">
        <v>9000</v>
      </c>
      <c r="D764" s="472" t="s">
        <v>550</v>
      </c>
      <c r="E764" s="473">
        <v>0.02</v>
      </c>
      <c r="F764" s="476" t="s">
        <v>400</v>
      </c>
      <c r="G764" s="477">
        <f t="shared" si="25"/>
        <v>0.02</v>
      </c>
      <c r="H764" s="631" t="s">
        <v>339</v>
      </c>
      <c r="I764" s="508">
        <f t="shared" si="26"/>
        <v>0.31780000000000003</v>
      </c>
      <c r="J764" s="486">
        <v>83583</v>
      </c>
      <c r="K764" s="487">
        <v>109623</v>
      </c>
      <c r="L764" s="573"/>
      <c r="M764" s="574"/>
      <c r="R764" s="618"/>
      <c r="S764" s="618"/>
      <c r="T764" s="618"/>
      <c r="U764" s="618"/>
    </row>
    <row r="765" spans="1:21">
      <c r="A765" s="482" t="s">
        <v>1943</v>
      </c>
      <c r="B765" s="483" t="s">
        <v>1944</v>
      </c>
      <c r="C765" s="513">
        <v>9000</v>
      </c>
      <c r="D765" s="472" t="s">
        <v>550</v>
      </c>
      <c r="E765" s="473">
        <v>0.02</v>
      </c>
      <c r="F765" s="476" t="s">
        <v>400</v>
      </c>
      <c r="G765" s="477">
        <f t="shared" si="25"/>
        <v>0.02</v>
      </c>
      <c r="H765" s="631" t="s">
        <v>339</v>
      </c>
      <c r="I765" s="508">
        <f t="shared" si="26"/>
        <v>0.31780000000000003</v>
      </c>
      <c r="J765" s="486">
        <v>60284</v>
      </c>
      <c r="K765" s="487">
        <v>80909</v>
      </c>
      <c r="L765" s="573"/>
      <c r="M765" s="574"/>
      <c r="R765" s="618"/>
      <c r="S765" s="618"/>
      <c r="T765" s="618"/>
      <c r="U765" s="618"/>
    </row>
    <row r="766" spans="1:21">
      <c r="A766" s="482" t="s">
        <v>1945</v>
      </c>
      <c r="B766" s="483" t="s">
        <v>1946</v>
      </c>
      <c r="C766" s="513">
        <v>9000</v>
      </c>
      <c r="D766" s="472" t="s">
        <v>550</v>
      </c>
      <c r="E766" s="473">
        <v>0.02</v>
      </c>
      <c r="F766" s="476" t="s">
        <v>400</v>
      </c>
      <c r="G766" s="477">
        <f t="shared" si="25"/>
        <v>0.02</v>
      </c>
      <c r="H766" s="631" t="s">
        <v>339</v>
      </c>
      <c r="I766" s="508">
        <f t="shared" si="26"/>
        <v>0.31780000000000003</v>
      </c>
      <c r="J766" s="486">
        <v>76394</v>
      </c>
      <c r="K766" s="487">
        <v>94881</v>
      </c>
      <c r="L766" s="573"/>
      <c r="M766" s="574"/>
      <c r="R766" s="618"/>
      <c r="S766" s="618"/>
      <c r="T766" s="618"/>
      <c r="U766" s="618"/>
    </row>
    <row r="767" spans="1:21">
      <c r="A767" s="482" t="s">
        <v>1947</v>
      </c>
      <c r="B767" s="483" t="s">
        <v>1948</v>
      </c>
      <c r="C767" s="513">
        <v>9000</v>
      </c>
      <c r="D767" s="472" t="s">
        <v>550</v>
      </c>
      <c r="E767" s="473">
        <v>0.02</v>
      </c>
      <c r="F767" s="476" t="s">
        <v>400</v>
      </c>
      <c r="G767" s="477">
        <f t="shared" si="25"/>
        <v>0.02</v>
      </c>
      <c r="H767" s="631" t="s">
        <v>339</v>
      </c>
      <c r="I767" s="508">
        <f t="shared" si="26"/>
        <v>0.31780000000000003</v>
      </c>
      <c r="J767" s="486">
        <v>83583</v>
      </c>
      <c r="K767" s="487">
        <v>109623</v>
      </c>
      <c r="L767" s="573"/>
      <c r="M767" s="574"/>
      <c r="R767" s="618"/>
      <c r="S767" s="618"/>
      <c r="T767" s="618"/>
      <c r="U767" s="618"/>
    </row>
    <row r="768" spans="1:21">
      <c r="A768" s="482" t="s">
        <v>1949</v>
      </c>
      <c r="B768" s="483" t="s">
        <v>1950</v>
      </c>
      <c r="C768" s="513">
        <v>9000</v>
      </c>
      <c r="D768" s="472" t="s">
        <v>550</v>
      </c>
      <c r="E768" s="473">
        <v>0.02</v>
      </c>
      <c r="F768" s="476" t="s">
        <v>400</v>
      </c>
      <c r="G768" s="477">
        <f t="shared" si="25"/>
        <v>0.02</v>
      </c>
      <c r="H768" s="631" t="s">
        <v>339</v>
      </c>
      <c r="I768" s="508">
        <f t="shared" si="26"/>
        <v>0.31780000000000003</v>
      </c>
      <c r="J768" s="486">
        <v>54013</v>
      </c>
      <c r="K768" s="487">
        <v>70138</v>
      </c>
      <c r="L768" s="573"/>
      <c r="M768" s="574"/>
      <c r="R768" s="618"/>
      <c r="S768" s="618"/>
      <c r="T768" s="618"/>
      <c r="U768" s="618"/>
    </row>
    <row r="769" spans="1:21">
      <c r="A769" s="482" t="s">
        <v>1951</v>
      </c>
      <c r="B769" s="483" t="s">
        <v>1950</v>
      </c>
      <c r="C769" s="513">
        <v>9000</v>
      </c>
      <c r="D769" s="472" t="s">
        <v>550</v>
      </c>
      <c r="E769" s="473">
        <v>0.02</v>
      </c>
      <c r="F769" s="476" t="s">
        <v>400</v>
      </c>
      <c r="G769" s="477">
        <f t="shared" si="25"/>
        <v>0.02</v>
      </c>
      <c r="H769" s="631" t="s">
        <v>339</v>
      </c>
      <c r="I769" s="508">
        <f t="shared" si="26"/>
        <v>0.31780000000000003</v>
      </c>
      <c r="J769" s="486">
        <v>60284</v>
      </c>
      <c r="K769" s="487">
        <v>80909</v>
      </c>
      <c r="L769" s="573"/>
      <c r="M769" s="574"/>
      <c r="R769" s="618"/>
      <c r="S769" s="618"/>
      <c r="T769" s="618"/>
      <c r="U769" s="618"/>
    </row>
    <row r="770" spans="1:21">
      <c r="A770" s="482" t="s">
        <v>1952</v>
      </c>
      <c r="B770" s="483" t="s">
        <v>1953</v>
      </c>
      <c r="C770" s="513">
        <v>9000</v>
      </c>
      <c r="D770" s="472" t="s">
        <v>550</v>
      </c>
      <c r="E770" s="473">
        <v>0.02</v>
      </c>
      <c r="F770" s="476" t="s">
        <v>400</v>
      </c>
      <c r="G770" s="477">
        <f t="shared" si="25"/>
        <v>0.02</v>
      </c>
      <c r="H770" s="631" t="s">
        <v>339</v>
      </c>
      <c r="I770" s="508">
        <f t="shared" si="26"/>
        <v>0.31780000000000003</v>
      </c>
      <c r="J770" s="486">
        <v>93710</v>
      </c>
      <c r="K770" s="487">
        <v>122906</v>
      </c>
      <c r="L770" s="573"/>
      <c r="M770" s="574"/>
      <c r="R770" s="618"/>
      <c r="S770" s="618"/>
      <c r="T770" s="618"/>
      <c r="U770" s="618"/>
    </row>
    <row r="771" spans="1:21">
      <c r="A771" s="471" t="s">
        <v>1954</v>
      </c>
      <c r="B771" s="483" t="s">
        <v>1955</v>
      </c>
      <c r="C771" s="513">
        <v>3300</v>
      </c>
      <c r="D771" s="472" t="s">
        <v>1685</v>
      </c>
      <c r="E771" s="474">
        <v>0</v>
      </c>
      <c r="F771" s="478" t="s">
        <v>401</v>
      </c>
      <c r="G771" s="477">
        <f t="shared" si="25"/>
        <v>0.02</v>
      </c>
      <c r="H771" s="631" t="s">
        <v>339</v>
      </c>
      <c r="I771" s="508">
        <f t="shared" si="26"/>
        <v>0.31780000000000003</v>
      </c>
      <c r="J771" s="486">
        <v>31300</v>
      </c>
      <c r="K771" s="487">
        <v>41200</v>
      </c>
      <c r="L771" s="573"/>
      <c r="M771" s="574"/>
      <c r="R771" s="618"/>
      <c r="S771" s="618"/>
      <c r="T771" s="618"/>
      <c r="U771" s="618"/>
    </row>
    <row r="772" spans="1:21">
      <c r="A772" s="482" t="s">
        <v>1956</v>
      </c>
      <c r="B772" s="483" t="s">
        <v>1957</v>
      </c>
      <c r="C772" s="513">
        <v>7100</v>
      </c>
      <c r="D772" s="472" t="s">
        <v>1142</v>
      </c>
      <c r="E772" s="473">
        <v>0.02</v>
      </c>
      <c r="F772" s="478" t="s">
        <v>401</v>
      </c>
      <c r="G772" s="477">
        <f t="shared" ref="G772:G835" si="27">_xlfn.XLOOKUP(F772,$N$3:$N$18,$O$3:$O$18,"not found",0,1)</f>
        <v>0.02</v>
      </c>
      <c r="H772" s="631" t="s">
        <v>339</v>
      </c>
      <c r="I772" s="508">
        <f t="shared" ref="I772:I835" si="28">VLOOKUP(H772,Fringe.Rates,2,FALSE)</f>
        <v>0.31780000000000003</v>
      </c>
      <c r="J772" s="486">
        <v>48642</v>
      </c>
      <c r="K772" s="487">
        <v>57061</v>
      </c>
      <c r="L772" s="573"/>
      <c r="M772" s="574"/>
      <c r="R772" s="618"/>
      <c r="S772" s="618"/>
      <c r="T772" s="618"/>
      <c r="U772" s="618"/>
    </row>
    <row r="773" spans="1:21">
      <c r="A773" s="482" t="s">
        <v>1958</v>
      </c>
      <c r="B773" s="483" t="s">
        <v>1959</v>
      </c>
      <c r="C773" s="513">
        <v>7100</v>
      </c>
      <c r="D773" s="472" t="s">
        <v>1142</v>
      </c>
      <c r="E773" s="473">
        <v>0.02</v>
      </c>
      <c r="F773" s="478" t="s">
        <v>401</v>
      </c>
      <c r="G773" s="477">
        <f t="shared" si="27"/>
        <v>0.02</v>
      </c>
      <c r="H773" s="631" t="s">
        <v>339</v>
      </c>
      <c r="I773" s="508">
        <f t="shared" si="28"/>
        <v>0.31780000000000003</v>
      </c>
      <c r="J773" s="486">
        <v>57943</v>
      </c>
      <c r="K773" s="487">
        <v>77767</v>
      </c>
      <c r="L773" s="573"/>
      <c r="M773" s="574"/>
      <c r="R773" s="618"/>
      <c r="S773" s="618"/>
      <c r="T773" s="618"/>
      <c r="U773" s="618"/>
    </row>
    <row r="774" spans="1:21">
      <c r="A774" s="482" t="s">
        <v>1960</v>
      </c>
      <c r="B774" s="483" t="s">
        <v>1961</v>
      </c>
      <c r="C774" s="513">
        <v>7100</v>
      </c>
      <c r="D774" s="472" t="s">
        <v>1142</v>
      </c>
      <c r="E774" s="473">
        <v>0.02</v>
      </c>
      <c r="F774" s="478" t="s">
        <v>401</v>
      </c>
      <c r="G774" s="477">
        <f t="shared" si="27"/>
        <v>0.02</v>
      </c>
      <c r="H774" s="631" t="s">
        <v>339</v>
      </c>
      <c r="I774" s="508">
        <f t="shared" si="28"/>
        <v>0.31780000000000003</v>
      </c>
      <c r="J774" s="486">
        <v>73427</v>
      </c>
      <c r="K774" s="487">
        <v>91196</v>
      </c>
      <c r="L774" s="573"/>
      <c r="M774" s="574"/>
      <c r="R774" s="618"/>
      <c r="S774" s="618"/>
      <c r="T774" s="618"/>
      <c r="U774" s="618"/>
    </row>
    <row r="775" spans="1:21">
      <c r="A775" s="482" t="s">
        <v>1962</v>
      </c>
      <c r="B775" s="483" t="s">
        <v>1963</v>
      </c>
      <c r="C775" s="514" t="s">
        <v>1014</v>
      </c>
      <c r="D775" s="472" t="s">
        <v>1015</v>
      </c>
      <c r="E775" s="473">
        <v>0.02</v>
      </c>
      <c r="F775" s="478" t="s">
        <v>401</v>
      </c>
      <c r="G775" s="477">
        <f t="shared" si="27"/>
        <v>0.02</v>
      </c>
      <c r="H775" s="631" t="s">
        <v>339</v>
      </c>
      <c r="I775" s="508">
        <f t="shared" si="28"/>
        <v>0.31780000000000003</v>
      </c>
      <c r="J775" s="486">
        <v>83175</v>
      </c>
      <c r="K775" s="487">
        <v>109090</v>
      </c>
      <c r="L775" s="573"/>
      <c r="M775" s="574"/>
      <c r="R775" s="618"/>
      <c r="S775" s="618"/>
      <c r="T775" s="618"/>
      <c r="U775" s="618"/>
    </row>
    <row r="776" spans="1:21">
      <c r="A776" s="482" t="s">
        <v>1964</v>
      </c>
      <c r="B776" s="483" t="s">
        <v>1965</v>
      </c>
      <c r="C776" s="513">
        <v>7100</v>
      </c>
      <c r="D776" s="472" t="s">
        <v>1142</v>
      </c>
      <c r="E776" s="473">
        <v>0.02</v>
      </c>
      <c r="F776" s="478" t="s">
        <v>401</v>
      </c>
      <c r="G776" s="477">
        <f t="shared" si="27"/>
        <v>0.02</v>
      </c>
      <c r="H776" s="631" t="s">
        <v>339</v>
      </c>
      <c r="I776" s="508">
        <f t="shared" si="28"/>
        <v>0.31780000000000003</v>
      </c>
      <c r="J776" s="486">
        <v>48642</v>
      </c>
      <c r="K776" s="487">
        <v>57061</v>
      </c>
      <c r="L776" s="573"/>
      <c r="M776" s="574"/>
      <c r="R776" s="618"/>
      <c r="S776" s="618"/>
      <c r="T776" s="618"/>
      <c r="U776" s="618"/>
    </row>
    <row r="777" spans="1:21">
      <c r="A777" s="482" t="s">
        <v>1966</v>
      </c>
      <c r="B777" s="483" t="s">
        <v>1967</v>
      </c>
      <c r="C777" s="513">
        <v>7100</v>
      </c>
      <c r="D777" s="472" t="s">
        <v>1142</v>
      </c>
      <c r="E777" s="473">
        <v>0.02</v>
      </c>
      <c r="F777" s="478" t="s">
        <v>401</v>
      </c>
      <c r="G777" s="477">
        <f t="shared" si="27"/>
        <v>0.02</v>
      </c>
      <c r="H777" s="631" t="s">
        <v>339</v>
      </c>
      <c r="I777" s="508">
        <f t="shared" si="28"/>
        <v>0.31780000000000003</v>
      </c>
      <c r="J777" s="486">
        <v>57943</v>
      </c>
      <c r="K777" s="487">
        <v>77767</v>
      </c>
      <c r="L777" s="573"/>
      <c r="M777" s="574"/>
      <c r="R777" s="618"/>
      <c r="S777" s="618"/>
      <c r="T777" s="618"/>
      <c r="U777" s="618"/>
    </row>
    <row r="778" spans="1:21">
      <c r="A778" s="482" t="s">
        <v>1968</v>
      </c>
      <c r="B778" s="483" t="s">
        <v>1969</v>
      </c>
      <c r="C778" s="513">
        <v>7100</v>
      </c>
      <c r="D778" s="472" t="s">
        <v>1142</v>
      </c>
      <c r="E778" s="473">
        <v>0.02</v>
      </c>
      <c r="F778" s="478" t="s">
        <v>401</v>
      </c>
      <c r="G778" s="477">
        <f t="shared" si="27"/>
        <v>0.02</v>
      </c>
      <c r="H778" s="631" t="s">
        <v>339</v>
      </c>
      <c r="I778" s="508">
        <f t="shared" si="28"/>
        <v>0.31780000000000003</v>
      </c>
      <c r="J778" s="486">
        <v>57943</v>
      </c>
      <c r="K778" s="487">
        <v>77767</v>
      </c>
      <c r="L778" s="573"/>
      <c r="M778" s="574"/>
      <c r="R778" s="618"/>
      <c r="S778" s="618"/>
      <c r="T778" s="618"/>
      <c r="U778" s="618"/>
    </row>
    <row r="779" spans="1:21">
      <c r="A779" s="482" t="s">
        <v>1970</v>
      </c>
      <c r="B779" s="483" t="s">
        <v>1971</v>
      </c>
      <c r="C779" s="513">
        <v>7100</v>
      </c>
      <c r="D779" s="472" t="s">
        <v>1142</v>
      </c>
      <c r="E779" s="473">
        <v>0.02</v>
      </c>
      <c r="F779" s="478" t="s">
        <v>401</v>
      </c>
      <c r="G779" s="477">
        <f t="shared" si="27"/>
        <v>0.02</v>
      </c>
      <c r="H779" s="631" t="s">
        <v>339</v>
      </c>
      <c r="I779" s="508">
        <f t="shared" si="28"/>
        <v>0.31780000000000003</v>
      </c>
      <c r="J779" s="486">
        <v>57943</v>
      </c>
      <c r="K779" s="487">
        <v>77767</v>
      </c>
      <c r="L779" s="573"/>
      <c r="M779" s="574"/>
      <c r="R779" s="618"/>
      <c r="S779" s="618"/>
      <c r="T779" s="618"/>
      <c r="U779" s="618"/>
    </row>
    <row r="780" spans="1:21">
      <c r="A780" s="482" t="s">
        <v>1972</v>
      </c>
      <c r="B780" s="483" t="s">
        <v>1973</v>
      </c>
      <c r="C780" s="513">
        <v>7100</v>
      </c>
      <c r="D780" s="472" t="s">
        <v>1142</v>
      </c>
      <c r="E780" s="473">
        <v>0.02</v>
      </c>
      <c r="F780" s="478" t="s">
        <v>401</v>
      </c>
      <c r="G780" s="477">
        <f t="shared" si="27"/>
        <v>0.02</v>
      </c>
      <c r="H780" s="631" t="s">
        <v>339</v>
      </c>
      <c r="I780" s="508">
        <f t="shared" si="28"/>
        <v>0.31780000000000003</v>
      </c>
      <c r="J780" s="486">
        <v>57943</v>
      </c>
      <c r="K780" s="487">
        <v>77767</v>
      </c>
      <c r="L780" s="573"/>
      <c r="M780" s="574"/>
      <c r="R780" s="618"/>
      <c r="S780" s="618"/>
      <c r="T780" s="618"/>
      <c r="U780" s="618"/>
    </row>
    <row r="781" spans="1:21">
      <c r="A781" s="482" t="s">
        <v>1974</v>
      </c>
      <c r="B781" s="483" t="s">
        <v>1975</v>
      </c>
      <c r="C781" s="513">
        <v>7100</v>
      </c>
      <c r="D781" s="472" t="s">
        <v>1142</v>
      </c>
      <c r="E781" s="473">
        <v>0.02</v>
      </c>
      <c r="F781" s="478" t="s">
        <v>401</v>
      </c>
      <c r="G781" s="477">
        <f t="shared" si="27"/>
        <v>0.02</v>
      </c>
      <c r="H781" s="631" t="s">
        <v>339</v>
      </c>
      <c r="I781" s="508">
        <f t="shared" si="28"/>
        <v>0.31780000000000003</v>
      </c>
      <c r="J781" s="486">
        <v>57943</v>
      </c>
      <c r="K781" s="487">
        <v>77767</v>
      </c>
      <c r="L781" s="573"/>
      <c r="M781" s="574"/>
      <c r="R781" s="618"/>
      <c r="S781" s="618"/>
      <c r="T781" s="618"/>
      <c r="U781" s="618"/>
    </row>
    <row r="782" spans="1:21">
      <c r="A782" s="482" t="s">
        <v>1976</v>
      </c>
      <c r="B782" s="483" t="s">
        <v>1977</v>
      </c>
      <c r="C782" s="513">
        <v>9000</v>
      </c>
      <c r="D782" s="472" t="s">
        <v>550</v>
      </c>
      <c r="E782" s="473">
        <v>0.02</v>
      </c>
      <c r="F782" s="476" t="s">
        <v>400</v>
      </c>
      <c r="G782" s="477">
        <f t="shared" si="27"/>
        <v>0.02</v>
      </c>
      <c r="H782" s="631" t="s">
        <v>339</v>
      </c>
      <c r="I782" s="508">
        <f t="shared" si="28"/>
        <v>0.31780000000000003</v>
      </c>
      <c r="J782" s="486">
        <v>83583</v>
      </c>
      <c r="K782" s="487">
        <v>109623</v>
      </c>
      <c r="L782" s="573"/>
      <c r="M782" s="574"/>
      <c r="R782" s="618"/>
      <c r="S782" s="618"/>
      <c r="T782" s="618"/>
      <c r="U782" s="618"/>
    </row>
    <row r="783" spans="1:21">
      <c r="A783" s="482" t="s">
        <v>1978</v>
      </c>
      <c r="B783" s="483" t="s">
        <v>1979</v>
      </c>
      <c r="C783" s="513">
        <v>9000</v>
      </c>
      <c r="D783" s="472" t="s">
        <v>550</v>
      </c>
      <c r="E783" s="473">
        <v>0.02</v>
      </c>
      <c r="F783" s="476" t="s">
        <v>400</v>
      </c>
      <c r="G783" s="477">
        <f t="shared" si="27"/>
        <v>0.02</v>
      </c>
      <c r="H783" s="631" t="s">
        <v>339</v>
      </c>
      <c r="I783" s="508">
        <f t="shared" si="28"/>
        <v>0.31780000000000003</v>
      </c>
      <c r="J783" s="486">
        <v>93710</v>
      </c>
      <c r="K783" s="487">
        <v>122906</v>
      </c>
      <c r="L783" s="573"/>
      <c r="M783" s="574"/>
      <c r="R783" s="618"/>
      <c r="S783" s="618"/>
      <c r="T783" s="618"/>
      <c r="U783" s="618"/>
    </row>
    <row r="784" spans="1:21">
      <c r="A784" s="482" t="s">
        <v>1980</v>
      </c>
      <c r="B784" s="483" t="s">
        <v>1981</v>
      </c>
      <c r="C784" s="513">
        <v>9000</v>
      </c>
      <c r="D784" s="472" t="s">
        <v>550</v>
      </c>
      <c r="E784" s="473">
        <v>0.02</v>
      </c>
      <c r="F784" s="476" t="s">
        <v>400</v>
      </c>
      <c r="G784" s="477">
        <f t="shared" si="27"/>
        <v>0.02</v>
      </c>
      <c r="H784" s="631" t="s">
        <v>339</v>
      </c>
      <c r="I784" s="508">
        <f t="shared" si="28"/>
        <v>0.31780000000000003</v>
      </c>
      <c r="J784" s="486">
        <v>83583</v>
      </c>
      <c r="K784" s="487">
        <v>109623</v>
      </c>
      <c r="L784" s="573"/>
      <c r="M784" s="574"/>
      <c r="R784" s="618"/>
      <c r="S784" s="618"/>
      <c r="T784" s="618"/>
      <c r="U784" s="618"/>
    </row>
    <row r="785" spans="1:21">
      <c r="A785" s="482" t="s">
        <v>1982</v>
      </c>
      <c r="B785" s="483" t="s">
        <v>1983</v>
      </c>
      <c r="C785" s="513">
        <v>9000</v>
      </c>
      <c r="D785" s="472" t="s">
        <v>550</v>
      </c>
      <c r="E785" s="473">
        <v>0.02</v>
      </c>
      <c r="F785" s="476" t="s">
        <v>400</v>
      </c>
      <c r="G785" s="477">
        <f t="shared" si="27"/>
        <v>0.02</v>
      </c>
      <c r="H785" s="631" t="s">
        <v>339</v>
      </c>
      <c r="I785" s="508">
        <f t="shared" si="28"/>
        <v>0.31780000000000003</v>
      </c>
      <c r="J785" s="486">
        <v>83583</v>
      </c>
      <c r="K785" s="487">
        <v>109623</v>
      </c>
      <c r="L785" s="573"/>
      <c r="M785" s="574"/>
      <c r="R785" s="618"/>
      <c r="S785" s="618"/>
      <c r="T785" s="618"/>
      <c r="U785" s="618"/>
    </row>
    <row r="786" spans="1:21">
      <c r="A786" s="482" t="s">
        <v>1984</v>
      </c>
      <c r="B786" s="483" t="s">
        <v>1985</v>
      </c>
      <c r="C786" s="513">
        <v>9000</v>
      </c>
      <c r="D786" s="472" t="s">
        <v>550</v>
      </c>
      <c r="E786" s="473">
        <v>0.02</v>
      </c>
      <c r="F786" s="476" t="s">
        <v>400</v>
      </c>
      <c r="G786" s="477">
        <f t="shared" si="27"/>
        <v>0.02</v>
      </c>
      <c r="H786" s="631" t="s">
        <v>339</v>
      </c>
      <c r="I786" s="508">
        <f t="shared" si="28"/>
        <v>0.31780000000000003</v>
      </c>
      <c r="J786" s="486">
        <v>83583</v>
      </c>
      <c r="K786" s="487">
        <v>109623</v>
      </c>
      <c r="L786" s="573"/>
      <c r="M786" s="574"/>
      <c r="R786" s="618"/>
      <c r="S786" s="618"/>
      <c r="T786" s="618"/>
      <c r="U786" s="618"/>
    </row>
    <row r="787" spans="1:21">
      <c r="A787" s="482" t="s">
        <v>1986</v>
      </c>
      <c r="B787" s="483" t="s">
        <v>1987</v>
      </c>
      <c r="C787" s="513">
        <v>9000</v>
      </c>
      <c r="D787" s="472" t="s">
        <v>550</v>
      </c>
      <c r="E787" s="473">
        <v>0.02</v>
      </c>
      <c r="F787" s="476" t="s">
        <v>400</v>
      </c>
      <c r="G787" s="477">
        <f t="shared" si="27"/>
        <v>0.02</v>
      </c>
      <c r="H787" s="631" t="s">
        <v>339</v>
      </c>
      <c r="I787" s="508">
        <f t="shared" si="28"/>
        <v>0.31780000000000003</v>
      </c>
      <c r="J787" s="486">
        <v>93710</v>
      </c>
      <c r="K787" s="487">
        <v>122906</v>
      </c>
      <c r="L787" s="573"/>
      <c r="M787" s="574"/>
      <c r="R787" s="618"/>
      <c r="S787" s="618"/>
      <c r="T787" s="618"/>
      <c r="U787" s="618"/>
    </row>
    <row r="788" spans="1:21">
      <c r="A788" s="482" t="s">
        <v>1988</v>
      </c>
      <c r="B788" s="483" t="s">
        <v>1989</v>
      </c>
      <c r="C788" s="513">
        <v>9000</v>
      </c>
      <c r="D788" s="472" t="s">
        <v>550</v>
      </c>
      <c r="E788" s="473">
        <v>0.02</v>
      </c>
      <c r="F788" s="476" t="s">
        <v>400</v>
      </c>
      <c r="G788" s="477">
        <f t="shared" si="27"/>
        <v>0.02</v>
      </c>
      <c r="H788" s="631" t="s">
        <v>339</v>
      </c>
      <c r="I788" s="508">
        <f t="shared" si="28"/>
        <v>0.31780000000000003</v>
      </c>
      <c r="J788" s="486">
        <v>93710</v>
      </c>
      <c r="K788" s="487">
        <v>122906</v>
      </c>
      <c r="L788" s="573"/>
      <c r="M788" s="574"/>
      <c r="R788" s="618"/>
      <c r="S788" s="618"/>
      <c r="T788" s="618"/>
      <c r="U788" s="618"/>
    </row>
    <row r="789" spans="1:21">
      <c r="A789" s="482" t="s">
        <v>1990</v>
      </c>
      <c r="B789" s="483" t="s">
        <v>1991</v>
      </c>
      <c r="C789" s="513">
        <v>9000</v>
      </c>
      <c r="D789" s="472" t="s">
        <v>550</v>
      </c>
      <c r="E789" s="473">
        <v>0.02</v>
      </c>
      <c r="F789" s="476" t="s">
        <v>400</v>
      </c>
      <c r="G789" s="477">
        <f t="shared" si="27"/>
        <v>0.02</v>
      </c>
      <c r="H789" s="631" t="s">
        <v>339</v>
      </c>
      <c r="I789" s="508">
        <f t="shared" si="28"/>
        <v>0.31780000000000003</v>
      </c>
      <c r="J789" s="486">
        <v>93710</v>
      </c>
      <c r="K789" s="487">
        <v>122906</v>
      </c>
      <c r="L789" s="573"/>
      <c r="M789" s="574"/>
      <c r="R789" s="618"/>
      <c r="S789" s="618"/>
      <c r="T789" s="618"/>
      <c r="U789" s="618"/>
    </row>
    <row r="790" spans="1:21">
      <c r="A790" s="482" t="s">
        <v>1992</v>
      </c>
      <c r="B790" s="483" t="s">
        <v>1991</v>
      </c>
      <c r="C790" s="513">
        <v>9000</v>
      </c>
      <c r="D790" s="472" t="s">
        <v>550</v>
      </c>
      <c r="E790" s="473">
        <v>0.02</v>
      </c>
      <c r="F790" s="476" t="s">
        <v>400</v>
      </c>
      <c r="G790" s="477">
        <f t="shared" si="27"/>
        <v>0.02</v>
      </c>
      <c r="H790" s="631" t="s">
        <v>339</v>
      </c>
      <c r="I790" s="508">
        <f t="shared" si="28"/>
        <v>0.31780000000000003</v>
      </c>
      <c r="J790" s="486">
        <v>93710</v>
      </c>
      <c r="K790" s="487">
        <v>122906</v>
      </c>
      <c r="L790" s="573"/>
      <c r="M790" s="574"/>
      <c r="R790" s="618"/>
      <c r="S790" s="618"/>
      <c r="T790" s="618"/>
      <c r="U790" s="618"/>
    </row>
    <row r="791" spans="1:21">
      <c r="A791" s="482" t="s">
        <v>1993</v>
      </c>
      <c r="B791" s="483" t="s">
        <v>1994</v>
      </c>
      <c r="C791" s="513">
        <v>9000</v>
      </c>
      <c r="D791" s="472" t="s">
        <v>550</v>
      </c>
      <c r="E791" s="473">
        <v>0.02</v>
      </c>
      <c r="F791" s="476" t="s">
        <v>400</v>
      </c>
      <c r="G791" s="477">
        <f t="shared" si="27"/>
        <v>0.02</v>
      </c>
      <c r="H791" s="631" t="s">
        <v>339</v>
      </c>
      <c r="I791" s="508">
        <f t="shared" si="28"/>
        <v>0.31780000000000003</v>
      </c>
      <c r="J791" s="486">
        <v>93710</v>
      </c>
      <c r="K791" s="487">
        <v>122906</v>
      </c>
      <c r="L791" s="573"/>
      <c r="M791" s="574"/>
      <c r="R791" s="618"/>
      <c r="S791" s="618"/>
      <c r="T791" s="618"/>
      <c r="U791" s="618"/>
    </row>
    <row r="792" spans="1:21">
      <c r="A792" s="482" t="s">
        <v>1995</v>
      </c>
      <c r="B792" s="483" t="s">
        <v>1996</v>
      </c>
      <c r="C792" s="514" t="s">
        <v>1014</v>
      </c>
      <c r="D792" s="472" t="s">
        <v>1015</v>
      </c>
      <c r="E792" s="473">
        <v>0.02</v>
      </c>
      <c r="F792" s="478" t="s">
        <v>401</v>
      </c>
      <c r="G792" s="477">
        <f t="shared" si="27"/>
        <v>0.02</v>
      </c>
      <c r="H792" s="631" t="s">
        <v>339</v>
      </c>
      <c r="I792" s="508">
        <f t="shared" si="28"/>
        <v>0.31780000000000003</v>
      </c>
      <c r="J792" s="486">
        <v>83175</v>
      </c>
      <c r="K792" s="487">
        <v>109090</v>
      </c>
      <c r="L792" s="573"/>
      <c r="M792" s="574"/>
      <c r="R792" s="618"/>
      <c r="S792" s="618"/>
      <c r="T792" s="618"/>
      <c r="U792" s="618"/>
    </row>
    <row r="793" spans="1:21">
      <c r="A793" s="482" t="s">
        <v>1997</v>
      </c>
      <c r="B793" s="483" t="s">
        <v>1998</v>
      </c>
      <c r="C793" s="514" t="s">
        <v>1014</v>
      </c>
      <c r="D793" s="472" t="s">
        <v>1015</v>
      </c>
      <c r="E793" s="473">
        <v>0.02</v>
      </c>
      <c r="F793" s="478" t="s">
        <v>401</v>
      </c>
      <c r="G793" s="477">
        <f t="shared" si="27"/>
        <v>0.02</v>
      </c>
      <c r="H793" s="631" t="s">
        <v>339</v>
      </c>
      <c r="I793" s="508">
        <f t="shared" si="28"/>
        <v>0.31780000000000003</v>
      </c>
      <c r="J793" s="486">
        <v>83175</v>
      </c>
      <c r="K793" s="487">
        <v>109090</v>
      </c>
      <c r="L793" s="573"/>
      <c r="M793" s="574"/>
      <c r="R793" s="618"/>
      <c r="S793" s="618"/>
      <c r="T793" s="618"/>
      <c r="U793" s="618"/>
    </row>
    <row r="794" spans="1:21">
      <c r="A794" s="482" t="s">
        <v>1999</v>
      </c>
      <c r="B794" s="483" t="s">
        <v>2000</v>
      </c>
      <c r="C794" s="513">
        <v>9000</v>
      </c>
      <c r="D794" s="472" t="s">
        <v>550</v>
      </c>
      <c r="E794" s="473">
        <v>0.02</v>
      </c>
      <c r="F794" s="476" t="s">
        <v>400</v>
      </c>
      <c r="G794" s="477">
        <f t="shared" si="27"/>
        <v>0.02</v>
      </c>
      <c r="H794" s="631" t="s">
        <v>339</v>
      </c>
      <c r="I794" s="508">
        <f t="shared" si="28"/>
        <v>0.31780000000000003</v>
      </c>
      <c r="J794" s="486">
        <v>105063</v>
      </c>
      <c r="K794" s="487">
        <v>137796</v>
      </c>
      <c r="L794" s="573"/>
      <c r="M794" s="574"/>
      <c r="R794" s="618"/>
      <c r="S794" s="618"/>
      <c r="T794" s="618"/>
      <c r="U794" s="618"/>
    </row>
    <row r="795" spans="1:21">
      <c r="A795" s="482" t="s">
        <v>2001</v>
      </c>
      <c r="B795" s="483" t="s">
        <v>2002</v>
      </c>
      <c r="C795" s="513">
        <v>9000</v>
      </c>
      <c r="D795" s="472" t="s">
        <v>550</v>
      </c>
      <c r="E795" s="473">
        <v>0.02</v>
      </c>
      <c r="F795" s="476" t="s">
        <v>400</v>
      </c>
      <c r="G795" s="477">
        <f t="shared" si="27"/>
        <v>0.02</v>
      </c>
      <c r="H795" s="631" t="s">
        <v>339</v>
      </c>
      <c r="I795" s="508">
        <f t="shared" si="28"/>
        <v>0.31780000000000003</v>
      </c>
      <c r="J795" s="486">
        <v>117794</v>
      </c>
      <c r="K795" s="487">
        <v>154491</v>
      </c>
      <c r="L795" s="573"/>
      <c r="M795" s="574"/>
      <c r="R795" s="618"/>
      <c r="S795" s="618"/>
      <c r="T795" s="618"/>
      <c r="U795" s="618"/>
    </row>
    <row r="796" spans="1:21">
      <c r="A796" s="482" t="s">
        <v>2003</v>
      </c>
      <c r="B796" s="483" t="s">
        <v>2004</v>
      </c>
      <c r="C796" s="513">
        <v>9000</v>
      </c>
      <c r="D796" s="472" t="s">
        <v>550</v>
      </c>
      <c r="E796" s="473">
        <v>0.02</v>
      </c>
      <c r="F796" s="476" t="s">
        <v>400</v>
      </c>
      <c r="G796" s="477">
        <f t="shared" si="27"/>
        <v>0.02</v>
      </c>
      <c r="H796" s="631" t="s">
        <v>339</v>
      </c>
      <c r="I796" s="508">
        <f t="shared" si="28"/>
        <v>0.31780000000000003</v>
      </c>
      <c r="J796" s="486">
        <v>117794</v>
      </c>
      <c r="K796" s="487">
        <v>154491</v>
      </c>
      <c r="L796" s="573"/>
      <c r="M796" s="574"/>
      <c r="R796" s="618"/>
      <c r="S796" s="618"/>
      <c r="T796" s="618"/>
      <c r="U796" s="618"/>
    </row>
    <row r="797" spans="1:21">
      <c r="A797" s="482" t="s">
        <v>2005</v>
      </c>
      <c r="B797" s="483" t="s">
        <v>2006</v>
      </c>
      <c r="C797" s="513">
        <v>7100</v>
      </c>
      <c r="D797" s="472" t="s">
        <v>1142</v>
      </c>
      <c r="E797" s="473">
        <v>0.02</v>
      </c>
      <c r="F797" s="478" t="s">
        <v>401</v>
      </c>
      <c r="G797" s="477">
        <f t="shared" si="27"/>
        <v>0.02</v>
      </c>
      <c r="H797" s="631" t="s">
        <v>339</v>
      </c>
      <c r="I797" s="508">
        <f t="shared" si="28"/>
        <v>0.31780000000000003</v>
      </c>
      <c r="J797" s="486">
        <v>57943</v>
      </c>
      <c r="K797" s="487">
        <v>77767</v>
      </c>
      <c r="L797" s="573"/>
      <c r="M797" s="574"/>
      <c r="R797" s="618"/>
      <c r="S797" s="618"/>
      <c r="T797" s="618"/>
      <c r="U797" s="618"/>
    </row>
    <row r="798" spans="1:21">
      <c r="A798" s="482" t="s">
        <v>2007</v>
      </c>
      <c r="B798" s="483" t="s">
        <v>2008</v>
      </c>
      <c r="C798" s="513">
        <v>7100</v>
      </c>
      <c r="D798" s="472" t="s">
        <v>1142</v>
      </c>
      <c r="E798" s="473">
        <v>0.02</v>
      </c>
      <c r="F798" s="478" t="s">
        <v>401</v>
      </c>
      <c r="G798" s="477">
        <f t="shared" si="27"/>
        <v>0.02</v>
      </c>
      <c r="H798" s="631" t="s">
        <v>339</v>
      </c>
      <c r="I798" s="508">
        <f t="shared" si="28"/>
        <v>0.31780000000000003</v>
      </c>
      <c r="J798" s="486">
        <v>57943</v>
      </c>
      <c r="K798" s="487">
        <v>77767</v>
      </c>
      <c r="L798" s="573"/>
      <c r="M798" s="574"/>
      <c r="R798" s="618"/>
      <c r="S798" s="618"/>
      <c r="T798" s="618"/>
      <c r="U798" s="618"/>
    </row>
    <row r="799" spans="1:21">
      <c r="A799" s="482" t="s">
        <v>2009</v>
      </c>
      <c r="B799" s="483" t="s">
        <v>2010</v>
      </c>
      <c r="C799" s="513">
        <v>7100</v>
      </c>
      <c r="D799" s="472" t="s">
        <v>1142</v>
      </c>
      <c r="E799" s="473">
        <v>0.02</v>
      </c>
      <c r="F799" s="478" t="s">
        <v>401</v>
      </c>
      <c r="G799" s="477">
        <f t="shared" si="27"/>
        <v>0.02</v>
      </c>
      <c r="H799" s="631" t="s">
        <v>339</v>
      </c>
      <c r="I799" s="508">
        <f t="shared" si="28"/>
        <v>0.31780000000000003</v>
      </c>
      <c r="J799" s="486">
        <v>73427</v>
      </c>
      <c r="K799" s="487">
        <v>91196</v>
      </c>
      <c r="L799" s="573"/>
      <c r="M799" s="574"/>
      <c r="R799" s="618"/>
      <c r="S799" s="618"/>
      <c r="T799" s="618"/>
      <c r="U799" s="618"/>
    </row>
    <row r="800" spans="1:21">
      <c r="A800" s="482" t="s">
        <v>2011</v>
      </c>
      <c r="B800" s="483" t="s">
        <v>2012</v>
      </c>
      <c r="C800" s="513">
        <v>7100</v>
      </c>
      <c r="D800" s="472" t="s">
        <v>1142</v>
      </c>
      <c r="E800" s="473">
        <v>0.02</v>
      </c>
      <c r="F800" s="478" t="s">
        <v>401</v>
      </c>
      <c r="G800" s="477">
        <f t="shared" si="27"/>
        <v>0.02</v>
      </c>
      <c r="H800" s="631" t="s">
        <v>339</v>
      </c>
      <c r="I800" s="508">
        <f t="shared" si="28"/>
        <v>0.31780000000000003</v>
      </c>
      <c r="J800" s="486">
        <v>73427</v>
      </c>
      <c r="K800" s="487">
        <v>91196</v>
      </c>
      <c r="L800" s="573"/>
      <c r="M800" s="574"/>
      <c r="R800" s="618"/>
      <c r="S800" s="618"/>
      <c r="T800" s="618"/>
      <c r="U800" s="618"/>
    </row>
    <row r="801" spans="1:21">
      <c r="A801" s="482" t="s">
        <v>2013</v>
      </c>
      <c r="B801" s="483" t="s">
        <v>2014</v>
      </c>
      <c r="C801" s="513">
        <v>7100</v>
      </c>
      <c r="D801" s="472" t="s">
        <v>1142</v>
      </c>
      <c r="E801" s="473">
        <v>0.02</v>
      </c>
      <c r="F801" s="478" t="s">
        <v>401</v>
      </c>
      <c r="G801" s="477">
        <f t="shared" si="27"/>
        <v>0.02</v>
      </c>
      <c r="H801" s="631" t="s">
        <v>339</v>
      </c>
      <c r="I801" s="508">
        <f t="shared" si="28"/>
        <v>0.31780000000000003</v>
      </c>
      <c r="J801" s="486">
        <v>73427</v>
      </c>
      <c r="K801" s="487">
        <v>91196</v>
      </c>
      <c r="L801" s="573"/>
      <c r="M801" s="574"/>
      <c r="R801" s="618"/>
      <c r="S801" s="618"/>
      <c r="T801" s="618"/>
      <c r="U801" s="618"/>
    </row>
    <row r="802" spans="1:21">
      <c r="A802" s="482" t="s">
        <v>2015</v>
      </c>
      <c r="B802" s="483" t="s">
        <v>2016</v>
      </c>
      <c r="C802" s="513">
        <v>7100</v>
      </c>
      <c r="D802" s="472" t="s">
        <v>1142</v>
      </c>
      <c r="E802" s="473">
        <v>0.02</v>
      </c>
      <c r="F802" s="478" t="s">
        <v>401</v>
      </c>
      <c r="G802" s="477">
        <f t="shared" si="27"/>
        <v>0.02</v>
      </c>
      <c r="H802" s="631" t="s">
        <v>339</v>
      </c>
      <c r="I802" s="508">
        <f t="shared" si="28"/>
        <v>0.31780000000000003</v>
      </c>
      <c r="J802" s="486">
        <v>73427</v>
      </c>
      <c r="K802" s="487">
        <v>91196</v>
      </c>
      <c r="L802" s="573"/>
      <c r="M802" s="574"/>
      <c r="R802" s="618"/>
      <c r="S802" s="618"/>
      <c r="T802" s="618"/>
      <c r="U802" s="618"/>
    </row>
    <row r="803" spans="1:21">
      <c r="A803" s="482" t="s">
        <v>2017</v>
      </c>
      <c r="B803" s="483" t="s">
        <v>2018</v>
      </c>
      <c r="C803" s="513">
        <v>7100</v>
      </c>
      <c r="D803" s="472" t="s">
        <v>1142</v>
      </c>
      <c r="E803" s="473">
        <v>0.02</v>
      </c>
      <c r="F803" s="478" t="s">
        <v>401</v>
      </c>
      <c r="G803" s="477">
        <f t="shared" si="27"/>
        <v>0.02</v>
      </c>
      <c r="H803" s="631" t="s">
        <v>339</v>
      </c>
      <c r="I803" s="508">
        <f t="shared" si="28"/>
        <v>0.31780000000000003</v>
      </c>
      <c r="J803" s="486">
        <v>73427</v>
      </c>
      <c r="K803" s="487">
        <v>91196</v>
      </c>
      <c r="L803" s="573"/>
      <c r="M803" s="574"/>
      <c r="R803" s="618"/>
      <c r="S803" s="618"/>
      <c r="T803" s="618"/>
      <c r="U803" s="618"/>
    </row>
    <row r="804" spans="1:21">
      <c r="A804" s="482" t="s">
        <v>2019</v>
      </c>
      <c r="B804" s="483" t="s">
        <v>2020</v>
      </c>
      <c r="C804" s="514" t="s">
        <v>1014</v>
      </c>
      <c r="D804" s="472" t="s">
        <v>1015</v>
      </c>
      <c r="E804" s="473">
        <v>0.02</v>
      </c>
      <c r="F804" s="478" t="s">
        <v>401</v>
      </c>
      <c r="G804" s="477">
        <f t="shared" si="27"/>
        <v>0.02</v>
      </c>
      <c r="H804" s="631" t="s">
        <v>339</v>
      </c>
      <c r="I804" s="508">
        <f t="shared" si="28"/>
        <v>0.31780000000000003</v>
      </c>
      <c r="J804" s="486">
        <v>83175</v>
      </c>
      <c r="K804" s="487">
        <v>109090</v>
      </c>
      <c r="L804" s="573"/>
      <c r="M804" s="574"/>
      <c r="R804" s="618"/>
      <c r="S804" s="618"/>
      <c r="T804" s="618"/>
      <c r="U804" s="618"/>
    </row>
    <row r="805" spans="1:21">
      <c r="A805" s="482" t="s">
        <v>2021</v>
      </c>
      <c r="B805" s="483" t="s">
        <v>2022</v>
      </c>
      <c r="C805" s="513">
        <v>9000</v>
      </c>
      <c r="D805" s="472" t="s">
        <v>550</v>
      </c>
      <c r="E805" s="473">
        <v>0.02</v>
      </c>
      <c r="F805" s="476" t="s">
        <v>400</v>
      </c>
      <c r="G805" s="477">
        <f t="shared" si="27"/>
        <v>0.02</v>
      </c>
      <c r="H805" s="631" t="s">
        <v>339</v>
      </c>
      <c r="I805" s="508">
        <f t="shared" si="28"/>
        <v>0.31780000000000003</v>
      </c>
      <c r="J805" s="486">
        <v>93710</v>
      </c>
      <c r="K805" s="487">
        <v>122906</v>
      </c>
      <c r="L805" s="573"/>
      <c r="M805" s="574"/>
      <c r="R805" s="618"/>
      <c r="S805" s="618"/>
      <c r="T805" s="618"/>
      <c r="U805" s="618"/>
    </row>
    <row r="806" spans="1:21">
      <c r="A806" s="482" t="s">
        <v>2023</v>
      </c>
      <c r="B806" s="483" t="s">
        <v>2024</v>
      </c>
      <c r="C806" s="513">
        <v>7100</v>
      </c>
      <c r="D806" s="472" t="s">
        <v>1142</v>
      </c>
      <c r="E806" s="473">
        <v>0.02</v>
      </c>
      <c r="F806" s="478" t="s">
        <v>401</v>
      </c>
      <c r="G806" s="477">
        <f t="shared" si="27"/>
        <v>0.02</v>
      </c>
      <c r="H806" s="631" t="s">
        <v>339</v>
      </c>
      <c r="I806" s="508">
        <f t="shared" si="28"/>
        <v>0.31780000000000003</v>
      </c>
      <c r="J806" s="486">
        <v>48642</v>
      </c>
      <c r="K806" s="487">
        <v>57061</v>
      </c>
      <c r="L806" s="573"/>
      <c r="M806" s="574"/>
      <c r="R806" s="618"/>
      <c r="S806" s="618"/>
      <c r="T806" s="618"/>
      <c r="U806" s="618"/>
    </row>
    <row r="807" spans="1:21">
      <c r="A807" s="482" t="s">
        <v>2025</v>
      </c>
      <c r="B807" s="483" t="s">
        <v>2026</v>
      </c>
      <c r="C807" s="513">
        <v>7100</v>
      </c>
      <c r="D807" s="472" t="s">
        <v>1142</v>
      </c>
      <c r="E807" s="473">
        <v>0.02</v>
      </c>
      <c r="F807" s="478" t="s">
        <v>401</v>
      </c>
      <c r="G807" s="477">
        <f t="shared" si="27"/>
        <v>0.02</v>
      </c>
      <c r="H807" s="631" t="s">
        <v>339</v>
      </c>
      <c r="I807" s="508">
        <f t="shared" si="28"/>
        <v>0.31780000000000003</v>
      </c>
      <c r="J807" s="486">
        <v>57943</v>
      </c>
      <c r="K807" s="487">
        <v>77767</v>
      </c>
      <c r="L807" s="573"/>
      <c r="M807" s="574"/>
      <c r="R807" s="618"/>
      <c r="S807" s="618"/>
      <c r="T807" s="618"/>
      <c r="U807" s="618"/>
    </row>
    <row r="808" spans="1:21">
      <c r="A808" s="482" t="s">
        <v>2027</v>
      </c>
      <c r="B808" s="483" t="s">
        <v>2028</v>
      </c>
      <c r="C808" s="513">
        <v>7100</v>
      </c>
      <c r="D808" s="472" t="s">
        <v>1142</v>
      </c>
      <c r="E808" s="473">
        <v>0.02</v>
      </c>
      <c r="F808" s="478" t="s">
        <v>401</v>
      </c>
      <c r="G808" s="477">
        <f t="shared" si="27"/>
        <v>0.02</v>
      </c>
      <c r="H808" s="631" t="s">
        <v>339</v>
      </c>
      <c r="I808" s="508">
        <f t="shared" si="28"/>
        <v>0.31780000000000003</v>
      </c>
      <c r="J808" s="486">
        <v>73427</v>
      </c>
      <c r="K808" s="487">
        <v>91196</v>
      </c>
      <c r="L808" s="573"/>
      <c r="M808" s="574"/>
      <c r="R808" s="618"/>
      <c r="S808" s="618"/>
      <c r="T808" s="618"/>
      <c r="U808" s="618"/>
    </row>
    <row r="809" spans="1:21">
      <c r="A809" s="482" t="s">
        <v>2029</v>
      </c>
      <c r="B809" s="483" t="s">
        <v>2030</v>
      </c>
      <c r="C809" s="513">
        <v>7100</v>
      </c>
      <c r="D809" s="472" t="s">
        <v>1142</v>
      </c>
      <c r="E809" s="473">
        <v>0.02</v>
      </c>
      <c r="F809" s="478" t="s">
        <v>401</v>
      </c>
      <c r="G809" s="477">
        <f t="shared" si="27"/>
        <v>0.02</v>
      </c>
      <c r="H809" s="631" t="s">
        <v>339</v>
      </c>
      <c r="I809" s="508">
        <f t="shared" si="28"/>
        <v>0.31780000000000003</v>
      </c>
      <c r="J809" s="486">
        <v>48642</v>
      </c>
      <c r="K809" s="487">
        <v>57061</v>
      </c>
      <c r="L809" s="573"/>
      <c r="M809" s="574"/>
      <c r="R809" s="618"/>
      <c r="S809" s="618"/>
      <c r="T809" s="618"/>
      <c r="U809" s="618"/>
    </row>
    <row r="810" spans="1:21">
      <c r="A810" s="482" t="s">
        <v>2031</v>
      </c>
      <c r="B810" s="483" t="s">
        <v>2032</v>
      </c>
      <c r="C810" s="513">
        <v>7100</v>
      </c>
      <c r="D810" s="472" t="s">
        <v>1142</v>
      </c>
      <c r="E810" s="473">
        <v>0.02</v>
      </c>
      <c r="F810" s="478" t="s">
        <v>401</v>
      </c>
      <c r="G810" s="477">
        <f t="shared" si="27"/>
        <v>0.02</v>
      </c>
      <c r="H810" s="631" t="s">
        <v>339</v>
      </c>
      <c r="I810" s="508">
        <f t="shared" si="28"/>
        <v>0.31780000000000003</v>
      </c>
      <c r="J810" s="486">
        <v>57943</v>
      </c>
      <c r="K810" s="487">
        <v>77767</v>
      </c>
      <c r="L810" s="573"/>
      <c r="M810" s="574"/>
      <c r="R810" s="618"/>
      <c r="S810" s="618"/>
      <c r="T810" s="618"/>
      <c r="U810" s="618"/>
    </row>
    <row r="811" spans="1:21">
      <c r="A811" s="482" t="s">
        <v>2033</v>
      </c>
      <c r="B811" s="483" t="s">
        <v>2034</v>
      </c>
      <c r="C811" s="513">
        <v>7100</v>
      </c>
      <c r="D811" s="472" t="s">
        <v>1142</v>
      </c>
      <c r="E811" s="473">
        <v>0.02</v>
      </c>
      <c r="F811" s="478" t="s">
        <v>401</v>
      </c>
      <c r="G811" s="477">
        <f t="shared" si="27"/>
        <v>0.02</v>
      </c>
      <c r="H811" s="631" t="s">
        <v>339</v>
      </c>
      <c r="I811" s="508">
        <f t="shared" si="28"/>
        <v>0.31780000000000003</v>
      </c>
      <c r="J811" s="486">
        <v>73427</v>
      </c>
      <c r="K811" s="487">
        <v>91196</v>
      </c>
      <c r="L811" s="573"/>
      <c r="M811" s="574"/>
      <c r="R811" s="618"/>
      <c r="S811" s="618"/>
      <c r="T811" s="618"/>
      <c r="U811" s="618"/>
    </row>
    <row r="812" spans="1:21">
      <c r="A812" s="482" t="s">
        <v>2035</v>
      </c>
      <c r="B812" s="483" t="s">
        <v>2036</v>
      </c>
      <c r="C812" s="514" t="s">
        <v>1014</v>
      </c>
      <c r="D812" s="472" t="s">
        <v>1015</v>
      </c>
      <c r="E812" s="473">
        <v>0.02</v>
      </c>
      <c r="F812" s="478" t="s">
        <v>401</v>
      </c>
      <c r="G812" s="477">
        <f t="shared" si="27"/>
        <v>0.02</v>
      </c>
      <c r="H812" s="631" t="s">
        <v>339</v>
      </c>
      <c r="I812" s="508">
        <f t="shared" si="28"/>
        <v>0.31780000000000003</v>
      </c>
      <c r="J812" s="486">
        <v>83175</v>
      </c>
      <c r="K812" s="487">
        <v>109090</v>
      </c>
      <c r="L812" s="573"/>
      <c r="M812" s="574"/>
      <c r="R812" s="618"/>
      <c r="S812" s="618"/>
      <c r="T812" s="618"/>
      <c r="U812" s="618"/>
    </row>
    <row r="813" spans="1:21">
      <c r="A813" s="482" t="s">
        <v>2037</v>
      </c>
      <c r="B813" s="483" t="s">
        <v>2030</v>
      </c>
      <c r="C813" s="513">
        <v>9001</v>
      </c>
      <c r="D813" s="472" t="s">
        <v>661</v>
      </c>
      <c r="E813" s="473">
        <v>0.02</v>
      </c>
      <c r="F813" s="476" t="s">
        <v>400</v>
      </c>
      <c r="G813" s="477">
        <f t="shared" si="27"/>
        <v>0.02</v>
      </c>
      <c r="H813" s="631" t="s">
        <v>339</v>
      </c>
      <c r="I813" s="508">
        <f t="shared" si="28"/>
        <v>0.31780000000000003</v>
      </c>
      <c r="J813" s="486">
        <v>50608</v>
      </c>
      <c r="K813" s="487">
        <v>59368</v>
      </c>
      <c r="L813" s="573"/>
      <c r="M813" s="574"/>
      <c r="R813" s="618"/>
      <c r="S813" s="618"/>
      <c r="T813" s="618"/>
      <c r="U813" s="618"/>
    </row>
    <row r="814" spans="1:21">
      <c r="A814" s="482" t="s">
        <v>2038</v>
      </c>
      <c r="B814" s="483" t="s">
        <v>2039</v>
      </c>
      <c r="C814" s="513">
        <v>7100</v>
      </c>
      <c r="D814" s="472" t="s">
        <v>1142</v>
      </c>
      <c r="E814" s="473">
        <v>0.02</v>
      </c>
      <c r="F814" s="478" t="s">
        <v>401</v>
      </c>
      <c r="G814" s="477">
        <f t="shared" si="27"/>
        <v>0.02</v>
      </c>
      <c r="H814" s="631" t="s">
        <v>339</v>
      </c>
      <c r="I814" s="508">
        <f t="shared" si="28"/>
        <v>0.31780000000000003</v>
      </c>
      <c r="J814" s="486">
        <v>48642</v>
      </c>
      <c r="K814" s="487">
        <v>57061</v>
      </c>
      <c r="L814" s="573"/>
      <c r="M814" s="574"/>
      <c r="R814" s="618"/>
      <c r="S814" s="618"/>
      <c r="T814" s="618"/>
      <c r="U814" s="618"/>
    </row>
    <row r="815" spans="1:21">
      <c r="A815" s="482" t="s">
        <v>2040</v>
      </c>
      <c r="B815" s="483" t="s">
        <v>2041</v>
      </c>
      <c r="C815" s="513">
        <v>7100</v>
      </c>
      <c r="D815" s="472" t="s">
        <v>1142</v>
      </c>
      <c r="E815" s="473">
        <v>0.02</v>
      </c>
      <c r="F815" s="478" t="s">
        <v>401</v>
      </c>
      <c r="G815" s="477">
        <f t="shared" si="27"/>
        <v>0.02</v>
      </c>
      <c r="H815" s="631" t="s">
        <v>339</v>
      </c>
      <c r="I815" s="508">
        <f t="shared" si="28"/>
        <v>0.31780000000000003</v>
      </c>
      <c r="J815" s="486">
        <v>57943</v>
      </c>
      <c r="K815" s="487">
        <v>77767</v>
      </c>
      <c r="L815" s="573"/>
      <c r="M815" s="574"/>
      <c r="R815" s="618"/>
      <c r="S815" s="618"/>
      <c r="T815" s="618"/>
      <c r="U815" s="618"/>
    </row>
    <row r="816" spans="1:21">
      <c r="A816" s="482" t="s">
        <v>2042</v>
      </c>
      <c r="B816" s="483" t="s">
        <v>2043</v>
      </c>
      <c r="C816" s="513">
        <v>7100</v>
      </c>
      <c r="D816" s="472" t="s">
        <v>1142</v>
      </c>
      <c r="E816" s="473">
        <v>0.02</v>
      </c>
      <c r="F816" s="478" t="s">
        <v>401</v>
      </c>
      <c r="G816" s="477">
        <f t="shared" si="27"/>
        <v>0.02</v>
      </c>
      <c r="H816" s="631" t="s">
        <v>339</v>
      </c>
      <c r="I816" s="508">
        <f t="shared" si="28"/>
        <v>0.31780000000000003</v>
      </c>
      <c r="J816" s="486">
        <v>73427</v>
      </c>
      <c r="K816" s="487">
        <v>91196</v>
      </c>
      <c r="L816" s="573"/>
      <c r="M816" s="574"/>
      <c r="R816" s="618"/>
      <c r="S816" s="618"/>
      <c r="T816" s="618"/>
      <c r="U816" s="618"/>
    </row>
    <row r="817" spans="1:21">
      <c r="A817" s="482" t="s">
        <v>2044</v>
      </c>
      <c r="B817" s="483" t="s">
        <v>2045</v>
      </c>
      <c r="C817" s="514" t="s">
        <v>1014</v>
      </c>
      <c r="D817" s="472" t="s">
        <v>1015</v>
      </c>
      <c r="E817" s="473">
        <v>0.02</v>
      </c>
      <c r="F817" s="478" t="s">
        <v>401</v>
      </c>
      <c r="G817" s="477">
        <f t="shared" si="27"/>
        <v>0.02</v>
      </c>
      <c r="H817" s="631" t="s">
        <v>339</v>
      </c>
      <c r="I817" s="508">
        <f t="shared" si="28"/>
        <v>0.31780000000000003</v>
      </c>
      <c r="J817" s="486">
        <v>83175</v>
      </c>
      <c r="K817" s="487">
        <v>109090</v>
      </c>
      <c r="L817" s="573"/>
      <c r="M817" s="574"/>
      <c r="R817" s="618"/>
      <c r="S817" s="618"/>
      <c r="T817" s="618"/>
      <c r="U817" s="618"/>
    </row>
    <row r="818" spans="1:21">
      <c r="A818" s="482" t="s">
        <v>2046</v>
      </c>
      <c r="B818" s="483" t="s">
        <v>2047</v>
      </c>
      <c r="C818" s="514" t="s">
        <v>1014</v>
      </c>
      <c r="D818" s="472" t="s">
        <v>1015</v>
      </c>
      <c r="E818" s="473">
        <v>0.02</v>
      </c>
      <c r="F818" s="478" t="s">
        <v>401</v>
      </c>
      <c r="G818" s="477">
        <f t="shared" si="27"/>
        <v>0.02</v>
      </c>
      <c r="H818" s="631" t="s">
        <v>339</v>
      </c>
      <c r="I818" s="508">
        <f t="shared" si="28"/>
        <v>0.31780000000000003</v>
      </c>
      <c r="J818" s="486">
        <v>83175</v>
      </c>
      <c r="K818" s="487">
        <v>109090</v>
      </c>
      <c r="L818" s="573"/>
      <c r="M818" s="574"/>
      <c r="R818" s="618"/>
      <c r="S818" s="618"/>
      <c r="T818" s="618"/>
      <c r="U818" s="618"/>
    </row>
    <row r="819" spans="1:21">
      <c r="A819" s="482" t="s">
        <v>2048</v>
      </c>
      <c r="B819" s="483" t="s">
        <v>2049</v>
      </c>
      <c r="C819" s="513">
        <v>9000</v>
      </c>
      <c r="D819" s="472" t="s">
        <v>550</v>
      </c>
      <c r="E819" s="473">
        <v>0.02</v>
      </c>
      <c r="F819" s="476" t="s">
        <v>400</v>
      </c>
      <c r="G819" s="477">
        <f t="shared" si="27"/>
        <v>0.02</v>
      </c>
      <c r="H819" s="631" t="s">
        <v>339</v>
      </c>
      <c r="I819" s="508">
        <f t="shared" si="28"/>
        <v>0.31780000000000003</v>
      </c>
      <c r="J819" s="486">
        <v>83583</v>
      </c>
      <c r="K819" s="487">
        <v>109623</v>
      </c>
      <c r="L819" s="573"/>
      <c r="M819" s="574"/>
      <c r="R819" s="618"/>
      <c r="S819" s="618"/>
      <c r="T819" s="618"/>
      <c r="U819" s="618"/>
    </row>
    <row r="820" spans="1:21">
      <c r="A820" s="482" t="s">
        <v>2050</v>
      </c>
      <c r="B820" s="483" t="s">
        <v>2051</v>
      </c>
      <c r="C820" s="513">
        <v>9000</v>
      </c>
      <c r="D820" s="472" t="s">
        <v>550</v>
      </c>
      <c r="E820" s="473">
        <v>0.02</v>
      </c>
      <c r="F820" s="476" t="s">
        <v>400</v>
      </c>
      <c r="G820" s="477">
        <f t="shared" si="27"/>
        <v>0.02</v>
      </c>
      <c r="H820" s="631" t="s">
        <v>339</v>
      </c>
      <c r="I820" s="508">
        <f t="shared" si="28"/>
        <v>0.31780000000000003</v>
      </c>
      <c r="J820" s="486">
        <v>93710</v>
      </c>
      <c r="K820" s="487">
        <v>122906</v>
      </c>
      <c r="L820" s="573"/>
      <c r="M820" s="574"/>
      <c r="R820" s="618"/>
      <c r="S820" s="618"/>
      <c r="T820" s="618"/>
      <c r="U820" s="618"/>
    </row>
    <row r="821" spans="1:21">
      <c r="A821" s="482" t="s">
        <v>2052</v>
      </c>
      <c r="B821" s="483" t="s">
        <v>2053</v>
      </c>
      <c r="C821" s="513">
        <v>9000</v>
      </c>
      <c r="D821" s="472" t="s">
        <v>550</v>
      </c>
      <c r="E821" s="473">
        <v>0.02</v>
      </c>
      <c r="F821" s="476" t="s">
        <v>400</v>
      </c>
      <c r="G821" s="477">
        <f t="shared" si="27"/>
        <v>0.02</v>
      </c>
      <c r="H821" s="631" t="s">
        <v>339</v>
      </c>
      <c r="I821" s="508">
        <f t="shared" si="28"/>
        <v>0.31780000000000003</v>
      </c>
      <c r="J821" s="486">
        <v>93710</v>
      </c>
      <c r="K821" s="487">
        <v>122906</v>
      </c>
      <c r="L821" s="573"/>
      <c r="M821" s="574"/>
      <c r="R821" s="618"/>
      <c r="S821" s="618"/>
      <c r="T821" s="618"/>
      <c r="U821" s="618"/>
    </row>
    <row r="822" spans="1:21">
      <c r="A822" s="482" t="s">
        <v>2054</v>
      </c>
      <c r="B822" s="483" t="s">
        <v>2055</v>
      </c>
      <c r="C822" s="514" t="s">
        <v>1014</v>
      </c>
      <c r="D822" s="472" t="s">
        <v>1015</v>
      </c>
      <c r="E822" s="473">
        <v>0.02</v>
      </c>
      <c r="F822" s="478" t="s">
        <v>401</v>
      </c>
      <c r="G822" s="477">
        <f t="shared" si="27"/>
        <v>0.02</v>
      </c>
      <c r="H822" s="631" t="s">
        <v>339</v>
      </c>
      <c r="I822" s="508">
        <f t="shared" si="28"/>
        <v>0.31780000000000003</v>
      </c>
      <c r="J822" s="486">
        <v>83175</v>
      </c>
      <c r="K822" s="487">
        <v>109090</v>
      </c>
      <c r="L822" s="573"/>
      <c r="M822" s="574"/>
      <c r="R822" s="618"/>
      <c r="S822" s="618"/>
      <c r="T822" s="618"/>
      <c r="U822" s="618"/>
    </row>
    <row r="823" spans="1:21">
      <c r="A823" s="482" t="s">
        <v>2056</v>
      </c>
      <c r="B823" s="483" t="s">
        <v>2057</v>
      </c>
      <c r="C823" s="513">
        <v>9000</v>
      </c>
      <c r="D823" s="472" t="s">
        <v>550</v>
      </c>
      <c r="E823" s="473">
        <v>0.02</v>
      </c>
      <c r="F823" s="476" t="s">
        <v>400</v>
      </c>
      <c r="G823" s="477">
        <f t="shared" si="27"/>
        <v>0.02</v>
      </c>
      <c r="H823" s="631" t="s">
        <v>339</v>
      </c>
      <c r="I823" s="508">
        <f t="shared" si="28"/>
        <v>0.31780000000000003</v>
      </c>
      <c r="J823" s="486">
        <v>93710</v>
      </c>
      <c r="K823" s="487">
        <v>122906</v>
      </c>
      <c r="L823" s="573"/>
      <c r="M823" s="574"/>
      <c r="R823" s="618"/>
      <c r="S823" s="618"/>
      <c r="T823" s="618"/>
      <c r="U823" s="618"/>
    </row>
    <row r="824" spans="1:21">
      <c r="A824" s="482" t="s">
        <v>2058</v>
      </c>
      <c r="B824" s="483" t="s">
        <v>2059</v>
      </c>
      <c r="C824" s="513">
        <v>9000</v>
      </c>
      <c r="D824" s="472" t="s">
        <v>550</v>
      </c>
      <c r="E824" s="473">
        <v>0.02</v>
      </c>
      <c r="F824" s="476" t="s">
        <v>400</v>
      </c>
      <c r="G824" s="477">
        <f t="shared" si="27"/>
        <v>0.02</v>
      </c>
      <c r="H824" s="631" t="s">
        <v>339</v>
      </c>
      <c r="I824" s="508">
        <f t="shared" si="28"/>
        <v>0.31780000000000003</v>
      </c>
      <c r="J824" s="486">
        <v>105063</v>
      </c>
      <c r="K824" s="487">
        <v>137796</v>
      </c>
      <c r="L824" s="573"/>
      <c r="M824" s="574"/>
      <c r="R824" s="618"/>
      <c r="S824" s="618"/>
      <c r="T824" s="618"/>
      <c r="U824" s="618"/>
    </row>
    <row r="825" spans="1:21">
      <c r="A825" s="482" t="s">
        <v>2060</v>
      </c>
      <c r="B825" s="483" t="s">
        <v>2061</v>
      </c>
      <c r="C825" s="513">
        <v>9002</v>
      </c>
      <c r="D825" s="472" t="s">
        <v>433</v>
      </c>
      <c r="E825" s="473">
        <v>0.02</v>
      </c>
      <c r="F825" s="476" t="s">
        <v>400</v>
      </c>
      <c r="G825" s="477">
        <f t="shared" si="27"/>
        <v>0.02</v>
      </c>
      <c r="H825" s="631" t="s">
        <v>339</v>
      </c>
      <c r="I825" s="508">
        <f t="shared" si="28"/>
        <v>0.31780000000000003</v>
      </c>
      <c r="J825" s="486">
        <v>117794</v>
      </c>
      <c r="K825" s="487">
        <v>154491</v>
      </c>
      <c r="L825" s="573"/>
      <c r="M825" s="574"/>
      <c r="R825" s="618"/>
      <c r="S825" s="618"/>
      <c r="T825" s="618"/>
      <c r="U825" s="618"/>
    </row>
    <row r="826" spans="1:21">
      <c r="A826" s="482" t="s">
        <v>2062</v>
      </c>
      <c r="B826" s="483" t="s">
        <v>2063</v>
      </c>
      <c r="C826" s="513">
        <v>9000</v>
      </c>
      <c r="D826" s="472" t="s">
        <v>550</v>
      </c>
      <c r="E826" s="473">
        <v>0.02</v>
      </c>
      <c r="F826" s="476" t="s">
        <v>400</v>
      </c>
      <c r="G826" s="477">
        <f t="shared" si="27"/>
        <v>0.02</v>
      </c>
      <c r="H826" s="631" t="s">
        <v>339</v>
      </c>
      <c r="I826" s="508">
        <f t="shared" si="28"/>
        <v>0.31780000000000003</v>
      </c>
      <c r="J826" s="486">
        <v>117794</v>
      </c>
      <c r="K826" s="487">
        <v>154491</v>
      </c>
      <c r="L826" s="573"/>
      <c r="M826" s="574"/>
      <c r="R826" s="618"/>
      <c r="S826" s="618"/>
      <c r="T826" s="618"/>
      <c r="U826" s="618"/>
    </row>
    <row r="827" spans="1:21">
      <c r="A827" s="482" t="s">
        <v>2064</v>
      </c>
      <c r="B827" s="483" t="s">
        <v>2065</v>
      </c>
      <c r="C827" s="513">
        <v>9000</v>
      </c>
      <c r="D827" s="472" t="s">
        <v>550</v>
      </c>
      <c r="E827" s="473">
        <v>0.02</v>
      </c>
      <c r="F827" s="476" t="s">
        <v>400</v>
      </c>
      <c r="G827" s="477">
        <f t="shared" si="27"/>
        <v>0.02</v>
      </c>
      <c r="H827" s="631" t="s">
        <v>339</v>
      </c>
      <c r="I827" s="508">
        <f t="shared" si="28"/>
        <v>0.31780000000000003</v>
      </c>
      <c r="J827" s="486">
        <v>93710</v>
      </c>
      <c r="K827" s="487">
        <v>122906</v>
      </c>
      <c r="L827" s="573"/>
      <c r="M827" s="574"/>
      <c r="R827" s="618"/>
      <c r="S827" s="618"/>
      <c r="T827" s="618"/>
      <c r="U827" s="618"/>
    </row>
    <row r="828" spans="1:21">
      <c r="A828" s="482" t="s">
        <v>2066</v>
      </c>
      <c r="B828" s="483" t="s">
        <v>2067</v>
      </c>
      <c r="C828" s="513">
        <v>9000</v>
      </c>
      <c r="D828" s="472" t="s">
        <v>550</v>
      </c>
      <c r="E828" s="473">
        <v>0.02</v>
      </c>
      <c r="F828" s="476" t="s">
        <v>400</v>
      </c>
      <c r="G828" s="477">
        <f t="shared" si="27"/>
        <v>0.02</v>
      </c>
      <c r="H828" s="631" t="s">
        <v>339</v>
      </c>
      <c r="I828" s="508">
        <f t="shared" si="28"/>
        <v>0.31780000000000003</v>
      </c>
      <c r="J828" s="486">
        <v>117794</v>
      </c>
      <c r="K828" s="487">
        <v>154491</v>
      </c>
      <c r="L828" s="573"/>
      <c r="M828" s="574"/>
      <c r="R828" s="618"/>
      <c r="S828" s="618"/>
      <c r="T828" s="618"/>
      <c r="U828" s="618"/>
    </row>
    <row r="829" spans="1:21">
      <c r="A829" s="482" t="s">
        <v>2068</v>
      </c>
      <c r="B829" s="483" t="s">
        <v>2069</v>
      </c>
      <c r="C829" s="513">
        <v>9000</v>
      </c>
      <c r="D829" s="472" t="s">
        <v>550</v>
      </c>
      <c r="E829" s="473">
        <v>0.02</v>
      </c>
      <c r="F829" s="476" t="s">
        <v>400</v>
      </c>
      <c r="G829" s="477">
        <f t="shared" si="27"/>
        <v>0.02</v>
      </c>
      <c r="H829" s="631" t="s">
        <v>339</v>
      </c>
      <c r="I829" s="508">
        <f t="shared" si="28"/>
        <v>0.31780000000000003</v>
      </c>
      <c r="J829" s="486">
        <v>105063</v>
      </c>
      <c r="K829" s="487">
        <v>137796</v>
      </c>
      <c r="L829" s="573"/>
      <c r="M829" s="574"/>
      <c r="R829" s="618"/>
      <c r="S829" s="618"/>
      <c r="T829" s="618"/>
      <c r="U829" s="618"/>
    </row>
    <row r="830" spans="1:21">
      <c r="A830" s="482" t="s">
        <v>2070</v>
      </c>
      <c r="B830" s="483" t="s">
        <v>2071</v>
      </c>
      <c r="C830" s="513">
        <v>7100</v>
      </c>
      <c r="D830" s="472" t="s">
        <v>1142</v>
      </c>
      <c r="E830" s="473">
        <v>0.02</v>
      </c>
      <c r="F830" s="478" t="s">
        <v>401</v>
      </c>
      <c r="G830" s="477">
        <f t="shared" si="27"/>
        <v>0.02</v>
      </c>
      <c r="H830" s="631" t="s">
        <v>339</v>
      </c>
      <c r="I830" s="508">
        <f t="shared" si="28"/>
        <v>0.31780000000000003</v>
      </c>
      <c r="J830" s="486">
        <v>44589</v>
      </c>
      <c r="K830" s="487">
        <v>55009</v>
      </c>
      <c r="L830" s="573"/>
      <c r="M830" s="574"/>
      <c r="R830" s="618"/>
      <c r="S830" s="618"/>
      <c r="T830" s="618"/>
      <c r="U830" s="618"/>
    </row>
    <row r="831" spans="1:21">
      <c r="A831" s="482" t="s">
        <v>2072</v>
      </c>
      <c r="B831" s="483" t="s">
        <v>2073</v>
      </c>
      <c r="C831" s="513">
        <v>7100</v>
      </c>
      <c r="D831" s="472" t="s">
        <v>1142</v>
      </c>
      <c r="E831" s="473">
        <v>0.02</v>
      </c>
      <c r="F831" s="478" t="s">
        <v>401</v>
      </c>
      <c r="G831" s="477">
        <f t="shared" si="27"/>
        <v>0.02</v>
      </c>
      <c r="H831" s="631" t="s">
        <v>339</v>
      </c>
      <c r="I831" s="508">
        <f t="shared" si="28"/>
        <v>0.31780000000000003</v>
      </c>
      <c r="J831" s="486">
        <v>48642</v>
      </c>
      <c r="K831" s="487">
        <v>57061</v>
      </c>
      <c r="L831" s="573"/>
      <c r="M831" s="574"/>
      <c r="R831" s="618"/>
      <c r="S831" s="618"/>
      <c r="T831" s="618"/>
      <c r="U831" s="618"/>
    </row>
    <row r="832" spans="1:21">
      <c r="A832" s="482" t="s">
        <v>2074</v>
      </c>
      <c r="B832" s="483" t="s">
        <v>2075</v>
      </c>
      <c r="C832" s="513">
        <v>7100</v>
      </c>
      <c r="D832" s="472" t="s">
        <v>1142</v>
      </c>
      <c r="E832" s="473">
        <v>0.02</v>
      </c>
      <c r="F832" s="478" t="s">
        <v>401</v>
      </c>
      <c r="G832" s="477">
        <f t="shared" si="27"/>
        <v>0.02</v>
      </c>
      <c r="H832" s="631" t="s">
        <v>339</v>
      </c>
      <c r="I832" s="508">
        <f t="shared" si="28"/>
        <v>0.31780000000000003</v>
      </c>
      <c r="J832" s="486">
        <v>57943</v>
      </c>
      <c r="K832" s="487">
        <v>77767</v>
      </c>
      <c r="L832" s="573"/>
      <c r="M832" s="574"/>
      <c r="R832" s="618"/>
      <c r="S832" s="618"/>
      <c r="T832" s="618"/>
      <c r="U832" s="618"/>
    </row>
    <row r="833" spans="1:21">
      <c r="A833" s="482" t="s">
        <v>2076</v>
      </c>
      <c r="B833" s="483" t="s">
        <v>2077</v>
      </c>
      <c r="C833" s="514" t="s">
        <v>1014</v>
      </c>
      <c r="D833" s="472" t="s">
        <v>1015</v>
      </c>
      <c r="E833" s="473">
        <v>0.02</v>
      </c>
      <c r="F833" s="478" t="s">
        <v>401</v>
      </c>
      <c r="G833" s="477">
        <f t="shared" si="27"/>
        <v>0.02</v>
      </c>
      <c r="H833" s="631" t="s">
        <v>339</v>
      </c>
      <c r="I833" s="508">
        <f t="shared" si="28"/>
        <v>0.31780000000000003</v>
      </c>
      <c r="J833" s="486">
        <v>76022</v>
      </c>
      <c r="K833" s="487">
        <v>94418</v>
      </c>
      <c r="L833" s="573"/>
      <c r="M833" s="574"/>
      <c r="R833" s="618"/>
      <c r="S833" s="618"/>
      <c r="T833" s="618"/>
      <c r="U833" s="618"/>
    </row>
    <row r="834" spans="1:21">
      <c r="A834" s="482" t="s">
        <v>2078</v>
      </c>
      <c r="B834" s="483" t="s">
        <v>2079</v>
      </c>
      <c r="C834" s="513">
        <v>9000</v>
      </c>
      <c r="D834" s="472" t="s">
        <v>550</v>
      </c>
      <c r="E834" s="473">
        <v>0.02</v>
      </c>
      <c r="F834" s="476" t="s">
        <v>400</v>
      </c>
      <c r="G834" s="477">
        <f t="shared" si="27"/>
        <v>0.02</v>
      </c>
      <c r="H834" s="631" t="s">
        <v>339</v>
      </c>
      <c r="I834" s="508">
        <f t="shared" si="28"/>
        <v>0.31780000000000003</v>
      </c>
      <c r="J834" s="486">
        <v>83583</v>
      </c>
      <c r="K834" s="487">
        <v>109623</v>
      </c>
      <c r="L834" s="573"/>
      <c r="M834" s="574"/>
      <c r="R834" s="618"/>
      <c r="S834" s="618"/>
      <c r="T834" s="618"/>
      <c r="U834" s="618"/>
    </row>
    <row r="835" spans="1:21">
      <c r="A835" s="482" t="s">
        <v>2080</v>
      </c>
      <c r="B835" s="483" t="s">
        <v>2081</v>
      </c>
      <c r="C835" s="513">
        <v>9000</v>
      </c>
      <c r="D835" s="472" t="s">
        <v>550</v>
      </c>
      <c r="E835" s="473">
        <v>0.02</v>
      </c>
      <c r="F835" s="476" t="s">
        <v>400</v>
      </c>
      <c r="G835" s="477">
        <f t="shared" si="27"/>
        <v>0.02</v>
      </c>
      <c r="H835" s="631" t="s">
        <v>339</v>
      </c>
      <c r="I835" s="508">
        <f t="shared" si="28"/>
        <v>0.31780000000000003</v>
      </c>
      <c r="J835" s="486">
        <v>93710</v>
      </c>
      <c r="K835" s="487">
        <v>122906</v>
      </c>
      <c r="L835" s="573"/>
      <c r="M835" s="574"/>
      <c r="R835" s="618"/>
      <c r="S835" s="618"/>
      <c r="T835" s="618"/>
      <c r="U835" s="618"/>
    </row>
    <row r="836" spans="1:21">
      <c r="A836" s="482" t="s">
        <v>2082</v>
      </c>
      <c r="B836" s="483" t="s">
        <v>2083</v>
      </c>
      <c r="C836" s="513">
        <v>9000</v>
      </c>
      <c r="D836" s="472" t="s">
        <v>550</v>
      </c>
      <c r="E836" s="473">
        <v>0.02</v>
      </c>
      <c r="F836" s="476" t="s">
        <v>400</v>
      </c>
      <c r="G836" s="477">
        <f t="shared" ref="G836:G899" si="29">_xlfn.XLOOKUP(F836,$N$3:$N$18,$O$3:$O$18,"not found",0,1)</f>
        <v>0.02</v>
      </c>
      <c r="H836" s="631" t="s">
        <v>339</v>
      </c>
      <c r="I836" s="508">
        <f t="shared" ref="I836:I899" si="30">VLOOKUP(H836,Fringe.Rates,2,FALSE)</f>
        <v>0.31780000000000003</v>
      </c>
      <c r="J836" s="486">
        <v>54013</v>
      </c>
      <c r="K836" s="487">
        <v>70138</v>
      </c>
      <c r="L836" s="573"/>
      <c r="M836" s="574"/>
      <c r="R836" s="618"/>
      <c r="S836" s="618"/>
      <c r="T836" s="618"/>
      <c r="U836" s="618"/>
    </row>
    <row r="837" spans="1:21">
      <c r="A837" s="482" t="s">
        <v>2084</v>
      </c>
      <c r="B837" s="483" t="s">
        <v>2085</v>
      </c>
      <c r="C837" s="513">
        <v>9000</v>
      </c>
      <c r="D837" s="472" t="s">
        <v>550</v>
      </c>
      <c r="E837" s="473">
        <v>0.02</v>
      </c>
      <c r="F837" s="476" t="s">
        <v>400</v>
      </c>
      <c r="G837" s="477">
        <f t="shared" si="29"/>
        <v>0.02</v>
      </c>
      <c r="H837" s="631" t="s">
        <v>339</v>
      </c>
      <c r="I837" s="508">
        <f t="shared" si="30"/>
        <v>0.31780000000000003</v>
      </c>
      <c r="J837" s="486">
        <v>60284</v>
      </c>
      <c r="K837" s="487">
        <v>80909</v>
      </c>
      <c r="L837" s="573"/>
      <c r="M837" s="574"/>
      <c r="R837" s="618"/>
      <c r="S837" s="618"/>
      <c r="T837" s="618"/>
      <c r="U837" s="618"/>
    </row>
    <row r="838" spans="1:21">
      <c r="A838" s="482" t="s">
        <v>2086</v>
      </c>
      <c r="B838" s="483" t="s">
        <v>2087</v>
      </c>
      <c r="C838" s="513">
        <v>9000</v>
      </c>
      <c r="D838" s="472" t="s">
        <v>550</v>
      </c>
      <c r="E838" s="473">
        <v>0.02</v>
      </c>
      <c r="F838" s="476" t="s">
        <v>400</v>
      </c>
      <c r="G838" s="477">
        <f t="shared" si="29"/>
        <v>0.02</v>
      </c>
      <c r="H838" s="631" t="s">
        <v>339</v>
      </c>
      <c r="I838" s="508">
        <f t="shared" si="30"/>
        <v>0.31780000000000003</v>
      </c>
      <c r="J838" s="486">
        <v>105063</v>
      </c>
      <c r="K838" s="487">
        <v>137796</v>
      </c>
      <c r="L838" s="573"/>
      <c r="M838" s="574"/>
      <c r="R838" s="618"/>
      <c r="S838" s="618"/>
      <c r="T838" s="618"/>
      <c r="U838" s="618"/>
    </row>
    <row r="839" spans="1:21">
      <c r="A839" s="482" t="s">
        <v>2088</v>
      </c>
      <c r="B839" s="483" t="s">
        <v>2089</v>
      </c>
      <c r="C839" s="513">
        <v>9000</v>
      </c>
      <c r="D839" s="472" t="s">
        <v>550</v>
      </c>
      <c r="E839" s="473">
        <v>0.02</v>
      </c>
      <c r="F839" s="476" t="s">
        <v>400</v>
      </c>
      <c r="G839" s="477">
        <f t="shared" si="29"/>
        <v>0.02</v>
      </c>
      <c r="H839" s="631" t="s">
        <v>339</v>
      </c>
      <c r="I839" s="508">
        <f t="shared" si="30"/>
        <v>0.31780000000000003</v>
      </c>
      <c r="J839" s="486">
        <v>117794</v>
      </c>
      <c r="K839" s="487">
        <v>154491</v>
      </c>
      <c r="L839" s="573"/>
      <c r="M839" s="574"/>
      <c r="R839" s="618"/>
      <c r="S839" s="618"/>
      <c r="T839" s="618"/>
      <c r="U839" s="618"/>
    </row>
    <row r="840" spans="1:21">
      <c r="A840" s="482" t="s">
        <v>2090</v>
      </c>
      <c r="B840" s="483" t="s">
        <v>2091</v>
      </c>
      <c r="C840" s="513">
        <v>7100</v>
      </c>
      <c r="D840" s="472" t="s">
        <v>1142</v>
      </c>
      <c r="E840" s="473">
        <v>0.02</v>
      </c>
      <c r="F840" s="478" t="s">
        <v>401</v>
      </c>
      <c r="G840" s="477">
        <f t="shared" si="29"/>
        <v>0.02</v>
      </c>
      <c r="H840" s="631" t="s">
        <v>339</v>
      </c>
      <c r="I840" s="508">
        <f t="shared" si="30"/>
        <v>0.31780000000000003</v>
      </c>
      <c r="J840" s="486">
        <v>57943</v>
      </c>
      <c r="K840" s="487">
        <v>77767</v>
      </c>
      <c r="L840" s="573"/>
      <c r="M840" s="574"/>
      <c r="R840" s="618"/>
      <c r="S840" s="618"/>
      <c r="T840" s="618"/>
      <c r="U840" s="618"/>
    </row>
    <row r="841" spans="1:21">
      <c r="A841" s="482" t="s">
        <v>2092</v>
      </c>
      <c r="B841" s="483" t="s">
        <v>2093</v>
      </c>
      <c r="C841" s="513">
        <v>7100</v>
      </c>
      <c r="D841" s="472" t="s">
        <v>1142</v>
      </c>
      <c r="E841" s="473">
        <v>0.02</v>
      </c>
      <c r="F841" s="478" t="s">
        <v>401</v>
      </c>
      <c r="G841" s="477">
        <f t="shared" si="29"/>
        <v>0.02</v>
      </c>
      <c r="H841" s="631" t="s">
        <v>339</v>
      </c>
      <c r="I841" s="508">
        <f t="shared" si="30"/>
        <v>0.31780000000000003</v>
      </c>
      <c r="J841" s="486">
        <v>73427</v>
      </c>
      <c r="K841" s="487">
        <v>91196</v>
      </c>
      <c r="L841" s="573"/>
      <c r="M841" s="574"/>
      <c r="R841" s="618"/>
      <c r="S841" s="618"/>
      <c r="T841" s="618"/>
      <c r="U841" s="618"/>
    </row>
    <row r="842" spans="1:21">
      <c r="A842" s="482" t="s">
        <v>2094</v>
      </c>
      <c r="B842" s="483" t="s">
        <v>2095</v>
      </c>
      <c r="C842" s="513">
        <v>9000</v>
      </c>
      <c r="D842" s="472" t="s">
        <v>550</v>
      </c>
      <c r="E842" s="473">
        <v>0.02</v>
      </c>
      <c r="F842" s="476" t="s">
        <v>400</v>
      </c>
      <c r="G842" s="477">
        <f t="shared" si="29"/>
        <v>0.02</v>
      </c>
      <c r="H842" s="631" t="s">
        <v>339</v>
      </c>
      <c r="I842" s="508">
        <f t="shared" si="30"/>
        <v>0.31780000000000003</v>
      </c>
      <c r="J842" s="486">
        <v>83583</v>
      </c>
      <c r="K842" s="487">
        <v>109623</v>
      </c>
      <c r="L842" s="573"/>
      <c r="M842" s="574"/>
      <c r="R842" s="618"/>
      <c r="S842" s="618"/>
      <c r="T842" s="618"/>
      <c r="U842" s="618"/>
    </row>
    <row r="843" spans="1:21">
      <c r="A843" s="482" t="s">
        <v>2096</v>
      </c>
      <c r="B843" s="483" t="s">
        <v>2097</v>
      </c>
      <c r="C843" s="513">
        <v>9000</v>
      </c>
      <c r="D843" s="472" t="s">
        <v>550</v>
      </c>
      <c r="E843" s="473">
        <v>0.02</v>
      </c>
      <c r="F843" s="476" t="s">
        <v>400</v>
      </c>
      <c r="G843" s="477">
        <f t="shared" si="29"/>
        <v>0.02</v>
      </c>
      <c r="H843" s="631" t="s">
        <v>339</v>
      </c>
      <c r="I843" s="508">
        <f t="shared" si="30"/>
        <v>0.31780000000000003</v>
      </c>
      <c r="J843" s="486">
        <v>93710</v>
      </c>
      <c r="K843" s="487">
        <v>122906</v>
      </c>
      <c r="L843" s="573"/>
      <c r="M843" s="574"/>
      <c r="R843" s="618"/>
      <c r="S843" s="618"/>
      <c r="T843" s="618"/>
      <c r="U843" s="618"/>
    </row>
    <row r="844" spans="1:21">
      <c r="A844" s="482" t="s">
        <v>2098</v>
      </c>
      <c r="B844" s="483" t="s">
        <v>2099</v>
      </c>
      <c r="C844" s="513">
        <v>9000</v>
      </c>
      <c r="D844" s="472" t="s">
        <v>550</v>
      </c>
      <c r="E844" s="473">
        <v>0.02</v>
      </c>
      <c r="F844" s="476" t="s">
        <v>400</v>
      </c>
      <c r="G844" s="477">
        <f t="shared" si="29"/>
        <v>0.02</v>
      </c>
      <c r="H844" s="631" t="s">
        <v>339</v>
      </c>
      <c r="I844" s="508">
        <f t="shared" si="30"/>
        <v>0.31780000000000003</v>
      </c>
      <c r="J844" s="486">
        <v>117794</v>
      </c>
      <c r="K844" s="487">
        <v>154491</v>
      </c>
      <c r="L844" s="573"/>
      <c r="M844" s="574"/>
      <c r="R844" s="618"/>
      <c r="S844" s="618"/>
      <c r="T844" s="618"/>
      <c r="U844" s="618"/>
    </row>
    <row r="845" spans="1:21">
      <c r="A845" s="482" t="s">
        <v>2100</v>
      </c>
      <c r="B845" s="483" t="s">
        <v>2101</v>
      </c>
      <c r="C845" s="513">
        <v>9001</v>
      </c>
      <c r="D845" s="472" t="s">
        <v>661</v>
      </c>
      <c r="E845" s="473">
        <v>0.02</v>
      </c>
      <c r="F845" s="476" t="s">
        <v>400</v>
      </c>
      <c r="G845" s="477">
        <f t="shared" si="29"/>
        <v>0.02</v>
      </c>
      <c r="H845" s="631" t="s">
        <v>339</v>
      </c>
      <c r="I845" s="508">
        <f t="shared" si="30"/>
        <v>0.31780000000000003</v>
      </c>
      <c r="J845" s="486">
        <v>50608</v>
      </c>
      <c r="K845" s="487">
        <v>59368</v>
      </c>
      <c r="L845" s="573"/>
      <c r="M845" s="574"/>
      <c r="R845" s="618"/>
      <c r="S845" s="618"/>
      <c r="T845" s="618"/>
      <c r="U845" s="618"/>
    </row>
    <row r="846" spans="1:21">
      <c r="A846" s="482" t="s">
        <v>2102</v>
      </c>
      <c r="B846" s="483" t="s">
        <v>2103</v>
      </c>
      <c r="C846" s="513">
        <v>9001</v>
      </c>
      <c r="D846" s="472" t="s">
        <v>661</v>
      </c>
      <c r="E846" s="473">
        <v>0.02</v>
      </c>
      <c r="F846" s="476" t="s">
        <v>400</v>
      </c>
      <c r="G846" s="477">
        <f t="shared" si="29"/>
        <v>0.02</v>
      </c>
      <c r="H846" s="631" t="s">
        <v>339</v>
      </c>
      <c r="I846" s="508">
        <f t="shared" si="30"/>
        <v>0.31780000000000003</v>
      </c>
      <c r="J846" s="486">
        <v>50608</v>
      </c>
      <c r="K846" s="487">
        <v>59368</v>
      </c>
      <c r="L846" s="573"/>
      <c r="M846" s="574"/>
      <c r="R846" s="618"/>
      <c r="S846" s="618"/>
      <c r="T846" s="618"/>
      <c r="U846" s="618"/>
    </row>
    <row r="847" spans="1:21">
      <c r="A847" s="482" t="s">
        <v>2104</v>
      </c>
      <c r="B847" s="483" t="s">
        <v>2105</v>
      </c>
      <c r="C847" s="513">
        <v>9001</v>
      </c>
      <c r="D847" s="472" t="s">
        <v>661</v>
      </c>
      <c r="E847" s="473">
        <v>0.02</v>
      </c>
      <c r="F847" s="476" t="s">
        <v>400</v>
      </c>
      <c r="G847" s="477">
        <f t="shared" si="29"/>
        <v>0.02</v>
      </c>
      <c r="H847" s="631" t="s">
        <v>339</v>
      </c>
      <c r="I847" s="508">
        <f t="shared" si="30"/>
        <v>0.31780000000000003</v>
      </c>
      <c r="J847" s="486">
        <v>60284</v>
      </c>
      <c r="K847" s="487">
        <v>80909</v>
      </c>
      <c r="L847" s="573"/>
      <c r="M847" s="574"/>
      <c r="R847" s="618"/>
      <c r="S847" s="618"/>
      <c r="T847" s="618"/>
      <c r="U847" s="618"/>
    </row>
    <row r="848" spans="1:21">
      <c r="A848" s="482" t="s">
        <v>2106</v>
      </c>
      <c r="B848" s="483" t="s">
        <v>2107</v>
      </c>
      <c r="C848" s="513">
        <v>9001</v>
      </c>
      <c r="D848" s="472" t="s">
        <v>661</v>
      </c>
      <c r="E848" s="473">
        <v>0.02</v>
      </c>
      <c r="F848" s="476" t="s">
        <v>400</v>
      </c>
      <c r="G848" s="477">
        <f t="shared" si="29"/>
        <v>0.02</v>
      </c>
      <c r="H848" s="631" t="s">
        <v>339</v>
      </c>
      <c r="I848" s="508">
        <f t="shared" si="30"/>
        <v>0.31780000000000003</v>
      </c>
      <c r="J848" s="486">
        <v>76394</v>
      </c>
      <c r="K848" s="487">
        <v>94881</v>
      </c>
      <c r="L848" s="573"/>
      <c r="M848" s="574"/>
      <c r="R848" s="618"/>
      <c r="S848" s="618"/>
      <c r="T848" s="618"/>
      <c r="U848" s="618"/>
    </row>
    <row r="849" spans="1:21">
      <c r="A849" s="482" t="s">
        <v>2108</v>
      </c>
      <c r="B849" s="483" t="s">
        <v>2109</v>
      </c>
      <c r="C849" s="513">
        <v>9000</v>
      </c>
      <c r="D849" s="472" t="s">
        <v>550</v>
      </c>
      <c r="E849" s="473">
        <v>0.02</v>
      </c>
      <c r="F849" s="476" t="s">
        <v>400</v>
      </c>
      <c r="G849" s="477">
        <f t="shared" si="29"/>
        <v>0.02</v>
      </c>
      <c r="H849" s="631" t="s">
        <v>339</v>
      </c>
      <c r="I849" s="508">
        <f t="shared" si="30"/>
        <v>0.31780000000000003</v>
      </c>
      <c r="J849" s="486">
        <v>83583</v>
      </c>
      <c r="K849" s="487">
        <v>109623</v>
      </c>
      <c r="L849" s="573"/>
      <c r="M849" s="574"/>
      <c r="R849" s="618"/>
      <c r="S849" s="618"/>
      <c r="T849" s="618"/>
      <c r="U849" s="618"/>
    </row>
    <row r="850" spans="1:21">
      <c r="A850" s="482" t="s">
        <v>2110</v>
      </c>
      <c r="B850" s="483" t="s">
        <v>2111</v>
      </c>
      <c r="C850" s="513">
        <v>9001</v>
      </c>
      <c r="D850" s="472" t="s">
        <v>661</v>
      </c>
      <c r="E850" s="473">
        <v>0.02</v>
      </c>
      <c r="F850" s="476" t="s">
        <v>400</v>
      </c>
      <c r="G850" s="477">
        <f t="shared" si="29"/>
        <v>0.02</v>
      </c>
      <c r="H850" s="631" t="s">
        <v>339</v>
      </c>
      <c r="I850" s="508">
        <f t="shared" si="30"/>
        <v>0.31780000000000003</v>
      </c>
      <c r="J850" s="486">
        <v>60284</v>
      </c>
      <c r="K850" s="487">
        <v>80909</v>
      </c>
      <c r="L850" s="573"/>
      <c r="M850" s="574"/>
      <c r="R850" s="618"/>
      <c r="S850" s="618"/>
      <c r="T850" s="618"/>
      <c r="U850" s="618"/>
    </row>
    <row r="851" spans="1:21">
      <c r="A851" s="482" t="s">
        <v>2112</v>
      </c>
      <c r="B851" s="483" t="s">
        <v>2113</v>
      </c>
      <c r="C851" s="513">
        <v>9001</v>
      </c>
      <c r="D851" s="472" t="s">
        <v>661</v>
      </c>
      <c r="E851" s="473">
        <v>0.02</v>
      </c>
      <c r="F851" s="476" t="s">
        <v>400</v>
      </c>
      <c r="G851" s="477">
        <f t="shared" si="29"/>
        <v>0.02</v>
      </c>
      <c r="H851" s="631" t="s">
        <v>339</v>
      </c>
      <c r="I851" s="508">
        <f t="shared" si="30"/>
        <v>0.31780000000000003</v>
      </c>
      <c r="J851" s="486">
        <v>76394</v>
      </c>
      <c r="K851" s="487">
        <v>94881</v>
      </c>
      <c r="L851" s="573"/>
      <c r="M851" s="574"/>
      <c r="R851" s="618"/>
      <c r="S851" s="618"/>
      <c r="T851" s="618"/>
      <c r="U851" s="618"/>
    </row>
    <row r="852" spans="1:21">
      <c r="A852" s="482" t="s">
        <v>2114</v>
      </c>
      <c r="B852" s="483" t="s">
        <v>2115</v>
      </c>
      <c r="C852" s="513">
        <v>9000</v>
      </c>
      <c r="D852" s="472" t="s">
        <v>550</v>
      </c>
      <c r="E852" s="473">
        <v>0.02</v>
      </c>
      <c r="F852" s="476" t="s">
        <v>400</v>
      </c>
      <c r="G852" s="477">
        <f t="shared" si="29"/>
        <v>0.02</v>
      </c>
      <c r="H852" s="631" t="s">
        <v>339</v>
      </c>
      <c r="I852" s="508">
        <f t="shared" si="30"/>
        <v>0.31780000000000003</v>
      </c>
      <c r="J852" s="486">
        <v>83583</v>
      </c>
      <c r="K852" s="487">
        <v>109623</v>
      </c>
      <c r="L852" s="573"/>
      <c r="M852" s="574"/>
      <c r="R852" s="618"/>
      <c r="S852" s="618"/>
      <c r="T852" s="618"/>
      <c r="U852" s="618"/>
    </row>
    <row r="853" spans="1:21">
      <c r="A853" s="482" t="s">
        <v>2116</v>
      </c>
      <c r="B853" s="483" t="s">
        <v>2117</v>
      </c>
      <c r="C853" s="513">
        <v>9000</v>
      </c>
      <c r="D853" s="472" t="s">
        <v>550</v>
      </c>
      <c r="E853" s="473">
        <v>0.02</v>
      </c>
      <c r="F853" s="476" t="s">
        <v>400</v>
      </c>
      <c r="G853" s="477">
        <f t="shared" si="29"/>
        <v>0.02</v>
      </c>
      <c r="H853" s="631" t="s">
        <v>339</v>
      </c>
      <c r="I853" s="508">
        <f t="shared" si="30"/>
        <v>0.31780000000000003</v>
      </c>
      <c r="J853" s="486">
        <v>83583</v>
      </c>
      <c r="K853" s="487">
        <v>109623</v>
      </c>
      <c r="L853" s="573"/>
      <c r="M853" s="574"/>
      <c r="R853" s="618"/>
      <c r="S853" s="618"/>
      <c r="T853" s="618"/>
      <c r="U853" s="618"/>
    </row>
    <row r="854" spans="1:21">
      <c r="A854" s="482" t="s">
        <v>2118</v>
      </c>
      <c r="B854" s="483" t="s">
        <v>2119</v>
      </c>
      <c r="C854" s="513">
        <v>9001</v>
      </c>
      <c r="D854" s="472" t="s">
        <v>661</v>
      </c>
      <c r="E854" s="473">
        <v>0.02</v>
      </c>
      <c r="F854" s="476" t="s">
        <v>400</v>
      </c>
      <c r="G854" s="477">
        <f t="shared" si="29"/>
        <v>0.02</v>
      </c>
      <c r="H854" s="631" t="s">
        <v>339</v>
      </c>
      <c r="I854" s="508">
        <f t="shared" si="30"/>
        <v>0.31780000000000003</v>
      </c>
      <c r="J854" s="486">
        <v>50608</v>
      </c>
      <c r="K854" s="487">
        <v>59368</v>
      </c>
      <c r="L854" s="573"/>
      <c r="M854" s="574"/>
      <c r="R854" s="618"/>
      <c r="S854" s="618"/>
      <c r="T854" s="618"/>
      <c r="U854" s="618"/>
    </row>
    <row r="855" spans="1:21">
      <c r="A855" s="482" t="s">
        <v>2120</v>
      </c>
      <c r="B855" s="483" t="s">
        <v>2121</v>
      </c>
      <c r="C855" s="513">
        <v>9000</v>
      </c>
      <c r="D855" s="472" t="s">
        <v>550</v>
      </c>
      <c r="E855" s="473">
        <v>0.02</v>
      </c>
      <c r="F855" s="476" t="s">
        <v>400</v>
      </c>
      <c r="G855" s="477">
        <f t="shared" si="29"/>
        <v>0.02</v>
      </c>
      <c r="H855" s="631" t="s">
        <v>339</v>
      </c>
      <c r="I855" s="508">
        <f t="shared" si="30"/>
        <v>0.31780000000000003</v>
      </c>
      <c r="J855" s="486">
        <v>83583</v>
      </c>
      <c r="K855" s="487">
        <v>109623</v>
      </c>
      <c r="L855" s="573"/>
      <c r="M855" s="574"/>
      <c r="R855" s="618"/>
      <c r="S855" s="618"/>
      <c r="T855" s="618"/>
      <c r="U855" s="618"/>
    </row>
    <row r="856" spans="1:21">
      <c r="A856" s="482" t="s">
        <v>2122</v>
      </c>
      <c r="B856" s="483" t="s">
        <v>2123</v>
      </c>
      <c r="C856" s="513">
        <v>9000</v>
      </c>
      <c r="D856" s="472" t="s">
        <v>550</v>
      </c>
      <c r="E856" s="473">
        <v>0.02</v>
      </c>
      <c r="F856" s="476" t="s">
        <v>400</v>
      </c>
      <c r="G856" s="477">
        <f t="shared" si="29"/>
        <v>0.02</v>
      </c>
      <c r="H856" s="631" t="s">
        <v>339</v>
      </c>
      <c r="I856" s="508">
        <f t="shared" si="30"/>
        <v>0.31780000000000003</v>
      </c>
      <c r="J856" s="486">
        <v>93710</v>
      </c>
      <c r="K856" s="487">
        <v>122906</v>
      </c>
      <c r="L856" s="573"/>
      <c r="M856" s="574"/>
      <c r="R856" s="618"/>
      <c r="S856" s="618"/>
      <c r="T856" s="618"/>
      <c r="U856" s="618"/>
    </row>
    <row r="857" spans="1:21">
      <c r="A857" s="482" t="s">
        <v>2124</v>
      </c>
      <c r="B857" s="483" t="s">
        <v>2125</v>
      </c>
      <c r="C857" s="513">
        <v>9001</v>
      </c>
      <c r="D857" s="472" t="s">
        <v>661</v>
      </c>
      <c r="E857" s="473">
        <v>0.02</v>
      </c>
      <c r="F857" s="476" t="s">
        <v>400</v>
      </c>
      <c r="G857" s="477">
        <f t="shared" si="29"/>
        <v>0.02</v>
      </c>
      <c r="H857" s="631" t="s">
        <v>339</v>
      </c>
      <c r="I857" s="508">
        <f t="shared" si="30"/>
        <v>0.31780000000000003</v>
      </c>
      <c r="J857" s="486">
        <v>60284</v>
      </c>
      <c r="K857" s="487">
        <v>80909</v>
      </c>
      <c r="L857" s="573"/>
      <c r="M857" s="574"/>
      <c r="R857" s="618"/>
      <c r="S857" s="618"/>
      <c r="T857" s="618"/>
      <c r="U857" s="618"/>
    </row>
    <row r="858" spans="1:21">
      <c r="A858" s="482" t="s">
        <v>2126</v>
      </c>
      <c r="B858" s="483" t="s">
        <v>2127</v>
      </c>
      <c r="C858" s="513">
        <v>9001</v>
      </c>
      <c r="D858" s="472" t="s">
        <v>661</v>
      </c>
      <c r="E858" s="473">
        <v>0.02</v>
      </c>
      <c r="F858" s="476" t="s">
        <v>400</v>
      </c>
      <c r="G858" s="477">
        <f t="shared" si="29"/>
        <v>0.02</v>
      </c>
      <c r="H858" s="631" t="s">
        <v>339</v>
      </c>
      <c r="I858" s="508">
        <f t="shared" si="30"/>
        <v>0.31780000000000003</v>
      </c>
      <c r="J858" s="486">
        <v>76394</v>
      </c>
      <c r="K858" s="487">
        <v>94881</v>
      </c>
      <c r="L858" s="573"/>
      <c r="M858" s="574"/>
      <c r="R858" s="618"/>
      <c r="S858" s="618"/>
      <c r="T858" s="618"/>
      <c r="U858" s="618"/>
    </row>
    <row r="859" spans="1:21">
      <c r="A859" s="482" t="s">
        <v>2128</v>
      </c>
      <c r="B859" s="483" t="s">
        <v>2129</v>
      </c>
      <c r="C859" s="513">
        <v>9000</v>
      </c>
      <c r="D859" s="472" t="s">
        <v>550</v>
      </c>
      <c r="E859" s="473">
        <v>0.02</v>
      </c>
      <c r="F859" s="476" t="s">
        <v>400</v>
      </c>
      <c r="G859" s="477">
        <f t="shared" si="29"/>
        <v>0.02</v>
      </c>
      <c r="H859" s="631" t="s">
        <v>339</v>
      </c>
      <c r="I859" s="508">
        <f t="shared" si="30"/>
        <v>0.31780000000000003</v>
      </c>
      <c r="J859" s="486">
        <v>83583</v>
      </c>
      <c r="K859" s="487">
        <v>109623</v>
      </c>
      <c r="L859" s="573"/>
      <c r="M859" s="574"/>
      <c r="R859" s="618"/>
      <c r="S859" s="618"/>
      <c r="T859" s="618"/>
      <c r="U859" s="618"/>
    </row>
    <row r="860" spans="1:21">
      <c r="A860" s="482" t="s">
        <v>2130</v>
      </c>
      <c r="B860" s="483" t="s">
        <v>2131</v>
      </c>
      <c r="C860" s="513">
        <v>9000</v>
      </c>
      <c r="D860" s="472" t="s">
        <v>550</v>
      </c>
      <c r="E860" s="473">
        <v>0.02</v>
      </c>
      <c r="F860" s="476" t="s">
        <v>400</v>
      </c>
      <c r="G860" s="477">
        <f t="shared" si="29"/>
        <v>0.02</v>
      </c>
      <c r="H860" s="631" t="s">
        <v>339</v>
      </c>
      <c r="I860" s="508">
        <f t="shared" si="30"/>
        <v>0.31780000000000003</v>
      </c>
      <c r="J860" s="486">
        <v>83583</v>
      </c>
      <c r="K860" s="487">
        <v>109623</v>
      </c>
      <c r="L860" s="573"/>
      <c r="M860" s="574"/>
      <c r="R860" s="618"/>
      <c r="S860" s="618"/>
      <c r="T860" s="618"/>
      <c r="U860" s="618"/>
    </row>
    <row r="861" spans="1:21">
      <c r="A861" s="482" t="s">
        <v>2132</v>
      </c>
      <c r="B861" s="483" t="s">
        <v>2133</v>
      </c>
      <c r="C861" s="513">
        <v>9000</v>
      </c>
      <c r="D861" s="472" t="s">
        <v>550</v>
      </c>
      <c r="E861" s="473">
        <v>0.02</v>
      </c>
      <c r="F861" s="476" t="s">
        <v>400</v>
      </c>
      <c r="G861" s="477">
        <f t="shared" si="29"/>
        <v>0.02</v>
      </c>
      <c r="H861" s="631" t="s">
        <v>339</v>
      </c>
      <c r="I861" s="508">
        <f t="shared" si="30"/>
        <v>0.31780000000000003</v>
      </c>
      <c r="J861" s="486">
        <v>117794</v>
      </c>
      <c r="K861" s="487">
        <v>154491</v>
      </c>
      <c r="L861" s="573"/>
      <c r="M861" s="574"/>
      <c r="R861" s="618"/>
      <c r="S861" s="618"/>
      <c r="T861" s="618"/>
      <c r="U861" s="618"/>
    </row>
    <row r="862" spans="1:21">
      <c r="A862" s="482" t="s">
        <v>2134</v>
      </c>
      <c r="B862" s="483" t="s">
        <v>2135</v>
      </c>
      <c r="C862" s="513">
        <v>9001</v>
      </c>
      <c r="D862" s="472" t="s">
        <v>661</v>
      </c>
      <c r="E862" s="473">
        <v>0.02</v>
      </c>
      <c r="F862" s="476" t="s">
        <v>400</v>
      </c>
      <c r="G862" s="477">
        <f t="shared" si="29"/>
        <v>0.02</v>
      </c>
      <c r="H862" s="631" t="s">
        <v>339</v>
      </c>
      <c r="I862" s="508">
        <f t="shared" si="30"/>
        <v>0.31780000000000003</v>
      </c>
      <c r="J862" s="486">
        <v>50608</v>
      </c>
      <c r="K862" s="487">
        <v>59368</v>
      </c>
      <c r="L862" s="573"/>
      <c r="M862" s="574"/>
      <c r="R862" s="618"/>
      <c r="S862" s="618"/>
      <c r="T862" s="618"/>
      <c r="U862" s="618"/>
    </row>
    <row r="863" spans="1:21">
      <c r="A863" s="482" t="s">
        <v>2136</v>
      </c>
      <c r="B863" s="483" t="s">
        <v>2137</v>
      </c>
      <c r="C863" s="513">
        <v>9000</v>
      </c>
      <c r="D863" s="472" t="s">
        <v>550</v>
      </c>
      <c r="E863" s="473">
        <v>0.02</v>
      </c>
      <c r="F863" s="476" t="s">
        <v>400</v>
      </c>
      <c r="G863" s="477">
        <f t="shared" si="29"/>
        <v>0.02</v>
      </c>
      <c r="H863" s="631" t="s">
        <v>339</v>
      </c>
      <c r="I863" s="508">
        <f t="shared" si="30"/>
        <v>0.31780000000000003</v>
      </c>
      <c r="J863" s="486">
        <v>105063</v>
      </c>
      <c r="K863" s="487">
        <v>137796</v>
      </c>
      <c r="L863" s="573"/>
      <c r="M863" s="574"/>
      <c r="R863" s="618"/>
      <c r="S863" s="618"/>
      <c r="T863" s="618"/>
      <c r="U863" s="618"/>
    </row>
    <row r="864" spans="1:21">
      <c r="A864" s="482" t="s">
        <v>2138</v>
      </c>
      <c r="B864" s="483" t="s">
        <v>2139</v>
      </c>
      <c r="C864" s="513">
        <v>9000</v>
      </c>
      <c r="D864" s="472" t="s">
        <v>550</v>
      </c>
      <c r="E864" s="473">
        <v>0.02</v>
      </c>
      <c r="F864" s="476" t="s">
        <v>400</v>
      </c>
      <c r="G864" s="477">
        <f t="shared" si="29"/>
        <v>0.02</v>
      </c>
      <c r="H864" s="631" t="s">
        <v>339</v>
      </c>
      <c r="I864" s="508">
        <f t="shared" si="30"/>
        <v>0.31780000000000003</v>
      </c>
      <c r="J864" s="486">
        <v>117794</v>
      </c>
      <c r="K864" s="487">
        <v>154491</v>
      </c>
      <c r="L864" s="573"/>
      <c r="M864" s="574"/>
      <c r="R864" s="618"/>
      <c r="S864" s="618"/>
      <c r="T864" s="618"/>
      <c r="U864" s="618"/>
    </row>
    <row r="865" spans="1:21">
      <c r="A865" s="482" t="s">
        <v>2140</v>
      </c>
      <c r="B865" s="483" t="s">
        <v>2141</v>
      </c>
      <c r="C865" s="513">
        <v>9001</v>
      </c>
      <c r="D865" s="472" t="s">
        <v>661</v>
      </c>
      <c r="E865" s="473">
        <v>0.02</v>
      </c>
      <c r="F865" s="476" t="s">
        <v>400</v>
      </c>
      <c r="G865" s="477">
        <f t="shared" si="29"/>
        <v>0.02</v>
      </c>
      <c r="H865" s="631" t="s">
        <v>339</v>
      </c>
      <c r="I865" s="508">
        <f t="shared" si="30"/>
        <v>0.31780000000000003</v>
      </c>
      <c r="J865" s="486">
        <v>60284</v>
      </c>
      <c r="K865" s="487">
        <v>80909</v>
      </c>
      <c r="L865" s="573"/>
      <c r="M865" s="574"/>
      <c r="R865" s="618"/>
      <c r="S865" s="618"/>
      <c r="T865" s="618"/>
      <c r="U865" s="618"/>
    </row>
    <row r="866" spans="1:21">
      <c r="A866" s="482" t="s">
        <v>2142</v>
      </c>
      <c r="B866" s="483" t="s">
        <v>2143</v>
      </c>
      <c r="C866" s="513">
        <v>9001</v>
      </c>
      <c r="D866" s="472" t="s">
        <v>661</v>
      </c>
      <c r="E866" s="473">
        <v>0.02</v>
      </c>
      <c r="F866" s="476" t="s">
        <v>400</v>
      </c>
      <c r="G866" s="477">
        <f t="shared" si="29"/>
        <v>0.02</v>
      </c>
      <c r="H866" s="631" t="s">
        <v>339</v>
      </c>
      <c r="I866" s="508">
        <f t="shared" si="30"/>
        <v>0.31780000000000003</v>
      </c>
      <c r="J866" s="486">
        <v>76394</v>
      </c>
      <c r="K866" s="487">
        <v>94881</v>
      </c>
      <c r="L866" s="573"/>
      <c r="M866" s="574"/>
      <c r="R866" s="618"/>
      <c r="S866" s="618"/>
      <c r="T866" s="618"/>
      <c r="U866" s="618"/>
    </row>
    <row r="867" spans="1:21">
      <c r="A867" s="482" t="s">
        <v>2144</v>
      </c>
      <c r="B867" s="483" t="s">
        <v>2145</v>
      </c>
      <c r="C867" s="513">
        <v>9000</v>
      </c>
      <c r="D867" s="472" t="s">
        <v>550</v>
      </c>
      <c r="E867" s="473">
        <v>0.02</v>
      </c>
      <c r="F867" s="476" t="s">
        <v>400</v>
      </c>
      <c r="G867" s="477">
        <f t="shared" si="29"/>
        <v>0.02</v>
      </c>
      <c r="H867" s="631" t="s">
        <v>339</v>
      </c>
      <c r="I867" s="508">
        <f t="shared" si="30"/>
        <v>0.31780000000000003</v>
      </c>
      <c r="J867" s="486">
        <v>83583</v>
      </c>
      <c r="K867" s="487">
        <v>109623</v>
      </c>
      <c r="L867" s="573"/>
      <c r="M867" s="574"/>
      <c r="R867" s="618"/>
      <c r="S867" s="618"/>
      <c r="T867" s="618"/>
      <c r="U867" s="618"/>
    </row>
    <row r="868" spans="1:21">
      <c r="A868" s="482" t="s">
        <v>2146</v>
      </c>
      <c r="B868" s="483" t="s">
        <v>2147</v>
      </c>
      <c r="C868" s="513">
        <v>9000</v>
      </c>
      <c r="D868" s="472" t="s">
        <v>550</v>
      </c>
      <c r="E868" s="473">
        <v>0.02</v>
      </c>
      <c r="F868" s="476" t="s">
        <v>400</v>
      </c>
      <c r="G868" s="477">
        <f t="shared" si="29"/>
        <v>0.02</v>
      </c>
      <c r="H868" s="631" t="s">
        <v>339</v>
      </c>
      <c r="I868" s="508">
        <f t="shared" si="30"/>
        <v>0.31780000000000003</v>
      </c>
      <c r="J868" s="486">
        <v>83583</v>
      </c>
      <c r="K868" s="487">
        <v>109623</v>
      </c>
      <c r="L868" s="573"/>
      <c r="M868" s="574"/>
      <c r="R868" s="618"/>
      <c r="S868" s="618"/>
      <c r="T868" s="618"/>
      <c r="U868" s="618"/>
    </row>
    <row r="869" spans="1:21">
      <c r="A869" s="482" t="s">
        <v>2148</v>
      </c>
      <c r="B869" s="483" t="s">
        <v>2149</v>
      </c>
      <c r="C869" s="513">
        <v>9001</v>
      </c>
      <c r="D869" s="472" t="s">
        <v>661</v>
      </c>
      <c r="E869" s="473">
        <v>0.02</v>
      </c>
      <c r="F869" s="476" t="s">
        <v>400</v>
      </c>
      <c r="G869" s="477">
        <f t="shared" si="29"/>
        <v>0.02</v>
      </c>
      <c r="H869" s="631" t="s">
        <v>339</v>
      </c>
      <c r="I869" s="508">
        <f t="shared" si="30"/>
        <v>0.31780000000000003</v>
      </c>
      <c r="J869" s="486">
        <v>50608</v>
      </c>
      <c r="K869" s="487">
        <v>59368</v>
      </c>
      <c r="L869" s="573"/>
      <c r="M869" s="574"/>
      <c r="R869" s="618"/>
      <c r="S869" s="618"/>
      <c r="T869" s="618"/>
      <c r="U869" s="618"/>
    </row>
    <row r="870" spans="1:21">
      <c r="A870" s="482" t="s">
        <v>2150</v>
      </c>
      <c r="B870" s="483" t="s">
        <v>2151</v>
      </c>
      <c r="C870" s="513">
        <v>9001</v>
      </c>
      <c r="D870" s="472" t="s">
        <v>661</v>
      </c>
      <c r="E870" s="473">
        <v>0.02</v>
      </c>
      <c r="F870" s="476" t="s">
        <v>400</v>
      </c>
      <c r="G870" s="477">
        <f t="shared" si="29"/>
        <v>0.02</v>
      </c>
      <c r="H870" s="631" t="s">
        <v>339</v>
      </c>
      <c r="I870" s="508">
        <f t="shared" si="30"/>
        <v>0.31780000000000003</v>
      </c>
      <c r="J870" s="486">
        <v>60284</v>
      </c>
      <c r="K870" s="487">
        <v>80909</v>
      </c>
      <c r="L870" s="573"/>
      <c r="M870" s="574"/>
      <c r="R870" s="618"/>
      <c r="S870" s="618"/>
      <c r="T870" s="618"/>
      <c r="U870" s="618"/>
    </row>
    <row r="871" spans="1:21">
      <c r="A871" s="482" t="s">
        <v>2152</v>
      </c>
      <c r="B871" s="483" t="s">
        <v>2153</v>
      </c>
      <c r="C871" s="513">
        <v>9001</v>
      </c>
      <c r="D871" s="472" t="s">
        <v>661</v>
      </c>
      <c r="E871" s="473">
        <v>0.02</v>
      </c>
      <c r="F871" s="476" t="s">
        <v>400</v>
      </c>
      <c r="G871" s="477">
        <f t="shared" si="29"/>
        <v>0.02</v>
      </c>
      <c r="H871" s="631" t="s">
        <v>339</v>
      </c>
      <c r="I871" s="508">
        <f t="shared" si="30"/>
        <v>0.31780000000000003</v>
      </c>
      <c r="J871" s="486">
        <v>76394</v>
      </c>
      <c r="K871" s="487">
        <v>94881</v>
      </c>
      <c r="L871" s="573"/>
      <c r="M871" s="574"/>
      <c r="R871" s="618"/>
      <c r="S871" s="618"/>
      <c r="T871" s="618"/>
      <c r="U871" s="618"/>
    </row>
    <row r="872" spans="1:21">
      <c r="A872" s="482" t="s">
        <v>2154</v>
      </c>
      <c r="B872" s="483" t="s">
        <v>2155</v>
      </c>
      <c r="C872" s="513">
        <v>9000</v>
      </c>
      <c r="D872" s="472" t="s">
        <v>550</v>
      </c>
      <c r="E872" s="473">
        <v>0.02</v>
      </c>
      <c r="F872" s="476" t="s">
        <v>400</v>
      </c>
      <c r="G872" s="477">
        <f t="shared" si="29"/>
        <v>0.02</v>
      </c>
      <c r="H872" s="631" t="s">
        <v>339</v>
      </c>
      <c r="I872" s="508">
        <f t="shared" si="30"/>
        <v>0.31780000000000003</v>
      </c>
      <c r="J872" s="486">
        <v>83583</v>
      </c>
      <c r="K872" s="487">
        <v>109623</v>
      </c>
      <c r="L872" s="573"/>
      <c r="M872" s="574"/>
      <c r="R872" s="618"/>
      <c r="S872" s="618"/>
      <c r="T872" s="618"/>
      <c r="U872" s="618"/>
    </row>
    <row r="873" spans="1:21">
      <c r="A873" s="482" t="s">
        <v>2156</v>
      </c>
      <c r="B873" s="483" t="s">
        <v>2157</v>
      </c>
      <c r="C873" s="513">
        <v>9000</v>
      </c>
      <c r="D873" s="472" t="s">
        <v>550</v>
      </c>
      <c r="E873" s="473">
        <v>0.02</v>
      </c>
      <c r="F873" s="476" t="s">
        <v>400</v>
      </c>
      <c r="G873" s="477">
        <f t="shared" si="29"/>
        <v>0.02</v>
      </c>
      <c r="H873" s="631" t="s">
        <v>339</v>
      </c>
      <c r="I873" s="508">
        <f t="shared" si="30"/>
        <v>0.31780000000000003</v>
      </c>
      <c r="J873" s="486">
        <v>83583</v>
      </c>
      <c r="K873" s="487">
        <v>109623</v>
      </c>
      <c r="L873" s="573"/>
      <c r="M873" s="574"/>
      <c r="R873" s="618"/>
      <c r="S873" s="618"/>
      <c r="T873" s="618"/>
      <c r="U873" s="618"/>
    </row>
    <row r="874" spans="1:21">
      <c r="A874" s="482" t="s">
        <v>2158</v>
      </c>
      <c r="B874" s="483" t="s">
        <v>2159</v>
      </c>
      <c r="C874" s="513">
        <v>9030</v>
      </c>
      <c r="D874" s="472" t="s">
        <v>416</v>
      </c>
      <c r="E874" s="473">
        <v>0.02</v>
      </c>
      <c r="F874" s="476" t="s">
        <v>400</v>
      </c>
      <c r="G874" s="477">
        <f t="shared" si="29"/>
        <v>0.02</v>
      </c>
      <c r="H874" s="631" t="s">
        <v>339</v>
      </c>
      <c r="I874" s="508">
        <f t="shared" si="30"/>
        <v>0.31780000000000003</v>
      </c>
      <c r="J874" s="486">
        <v>157974</v>
      </c>
      <c r="K874" s="487">
        <v>227399</v>
      </c>
      <c r="L874" s="573"/>
      <c r="M874" s="574"/>
      <c r="R874" s="618"/>
      <c r="S874" s="618"/>
      <c r="T874" s="618"/>
      <c r="U874" s="618"/>
    </row>
    <row r="875" spans="1:21">
      <c r="A875" s="482" t="s">
        <v>2160</v>
      </c>
      <c r="B875" s="483" t="s">
        <v>2161</v>
      </c>
      <c r="C875" s="513">
        <v>9030</v>
      </c>
      <c r="D875" s="472" t="s">
        <v>416</v>
      </c>
      <c r="E875" s="473">
        <v>0.02</v>
      </c>
      <c r="F875" s="476" t="s">
        <v>400</v>
      </c>
      <c r="G875" s="477">
        <f t="shared" si="29"/>
        <v>0.02</v>
      </c>
      <c r="H875" s="631" t="s">
        <v>339</v>
      </c>
      <c r="I875" s="508">
        <f t="shared" si="30"/>
        <v>0.31780000000000003</v>
      </c>
      <c r="J875" s="486">
        <v>238962</v>
      </c>
      <c r="K875" s="487">
        <v>291416</v>
      </c>
      <c r="L875" s="573"/>
      <c r="M875" s="574"/>
      <c r="R875" s="618"/>
      <c r="S875" s="618"/>
      <c r="T875" s="618"/>
      <c r="U875" s="618"/>
    </row>
    <row r="876" spans="1:21">
      <c r="A876" s="482" t="s">
        <v>2162</v>
      </c>
      <c r="B876" s="483" t="s">
        <v>2163</v>
      </c>
      <c r="C876" s="513">
        <v>9020</v>
      </c>
      <c r="D876" s="472" t="s">
        <v>423</v>
      </c>
      <c r="E876" s="473">
        <v>0.02</v>
      </c>
      <c r="F876" s="476" t="s">
        <v>400</v>
      </c>
      <c r="G876" s="477">
        <f t="shared" si="29"/>
        <v>0.02</v>
      </c>
      <c r="H876" s="631" t="s">
        <v>339</v>
      </c>
      <c r="I876" s="508">
        <f t="shared" si="30"/>
        <v>0.31780000000000003</v>
      </c>
      <c r="J876" s="486">
        <v>154876</v>
      </c>
      <c r="K876" s="487">
        <v>222939</v>
      </c>
      <c r="L876" s="573"/>
      <c r="M876" s="574"/>
      <c r="R876" s="618"/>
      <c r="S876" s="618"/>
      <c r="T876" s="618"/>
      <c r="U876" s="618"/>
    </row>
    <row r="877" spans="1:21">
      <c r="A877" s="482" t="s">
        <v>2164</v>
      </c>
      <c r="B877" s="483" t="s">
        <v>2165</v>
      </c>
      <c r="C877" s="513">
        <v>9001</v>
      </c>
      <c r="D877" s="472" t="s">
        <v>661</v>
      </c>
      <c r="E877" s="473">
        <v>0.02</v>
      </c>
      <c r="F877" s="476" t="s">
        <v>400</v>
      </c>
      <c r="G877" s="477">
        <f t="shared" si="29"/>
        <v>0.02</v>
      </c>
      <c r="H877" s="631" t="s">
        <v>339</v>
      </c>
      <c r="I877" s="508">
        <f t="shared" si="30"/>
        <v>0.31780000000000003</v>
      </c>
      <c r="J877" s="486">
        <v>50608</v>
      </c>
      <c r="K877" s="487">
        <v>59368</v>
      </c>
      <c r="L877" s="573"/>
      <c r="M877" s="574"/>
      <c r="R877" s="618"/>
      <c r="S877" s="618"/>
      <c r="T877" s="618"/>
      <c r="U877" s="618"/>
    </row>
    <row r="878" spans="1:21">
      <c r="A878" s="482" t="s">
        <v>2166</v>
      </c>
      <c r="B878" s="483" t="s">
        <v>2167</v>
      </c>
      <c r="C878" s="513">
        <v>9001</v>
      </c>
      <c r="D878" s="472" t="s">
        <v>661</v>
      </c>
      <c r="E878" s="473">
        <v>0.02</v>
      </c>
      <c r="F878" s="476" t="s">
        <v>400</v>
      </c>
      <c r="G878" s="477">
        <f t="shared" si="29"/>
        <v>0.02</v>
      </c>
      <c r="H878" s="631" t="s">
        <v>339</v>
      </c>
      <c r="I878" s="508">
        <f t="shared" si="30"/>
        <v>0.31780000000000003</v>
      </c>
      <c r="J878" s="486">
        <v>60284</v>
      </c>
      <c r="K878" s="487">
        <v>80909</v>
      </c>
      <c r="L878" s="573"/>
      <c r="M878" s="574"/>
      <c r="R878" s="618"/>
      <c r="S878" s="618"/>
      <c r="T878" s="618"/>
      <c r="U878" s="618"/>
    </row>
    <row r="879" spans="1:21">
      <c r="A879" s="482" t="s">
        <v>2168</v>
      </c>
      <c r="B879" s="483" t="s">
        <v>2169</v>
      </c>
      <c r="C879" s="513">
        <v>9001</v>
      </c>
      <c r="D879" s="472" t="s">
        <v>661</v>
      </c>
      <c r="E879" s="473">
        <v>0.02</v>
      </c>
      <c r="F879" s="476" t="s">
        <v>400</v>
      </c>
      <c r="G879" s="477">
        <f t="shared" si="29"/>
        <v>0.02</v>
      </c>
      <c r="H879" s="631" t="s">
        <v>339</v>
      </c>
      <c r="I879" s="508">
        <f t="shared" si="30"/>
        <v>0.31780000000000003</v>
      </c>
      <c r="J879" s="486">
        <v>76394</v>
      </c>
      <c r="K879" s="487">
        <v>94881</v>
      </c>
      <c r="L879" s="573"/>
      <c r="M879" s="574"/>
      <c r="R879" s="618"/>
      <c r="S879" s="618"/>
      <c r="T879" s="618"/>
      <c r="U879" s="618"/>
    </row>
    <row r="880" spans="1:21">
      <c r="A880" s="482" t="s">
        <v>2170</v>
      </c>
      <c r="B880" s="483" t="s">
        <v>2171</v>
      </c>
      <c r="C880" s="513">
        <v>9000</v>
      </c>
      <c r="D880" s="472" t="s">
        <v>550</v>
      </c>
      <c r="E880" s="473">
        <v>0.02</v>
      </c>
      <c r="F880" s="476" t="s">
        <v>400</v>
      </c>
      <c r="G880" s="477">
        <f t="shared" si="29"/>
        <v>0.02</v>
      </c>
      <c r="H880" s="631" t="s">
        <v>339</v>
      </c>
      <c r="I880" s="508">
        <f t="shared" si="30"/>
        <v>0.31780000000000003</v>
      </c>
      <c r="J880" s="486">
        <v>83583</v>
      </c>
      <c r="K880" s="487">
        <v>109623</v>
      </c>
      <c r="L880" s="573"/>
      <c r="M880" s="574"/>
      <c r="R880" s="618"/>
      <c r="S880" s="618"/>
      <c r="T880" s="618"/>
      <c r="U880" s="618"/>
    </row>
    <row r="881" spans="1:21">
      <c r="A881" s="482" t="s">
        <v>2172</v>
      </c>
      <c r="B881" s="483" t="s">
        <v>2173</v>
      </c>
      <c r="C881" s="513">
        <v>9000</v>
      </c>
      <c r="D881" s="472" t="s">
        <v>550</v>
      </c>
      <c r="E881" s="473">
        <v>0.02</v>
      </c>
      <c r="F881" s="476" t="s">
        <v>400</v>
      </c>
      <c r="G881" s="477">
        <f t="shared" si="29"/>
        <v>0.02</v>
      </c>
      <c r="H881" s="631" t="s">
        <v>339</v>
      </c>
      <c r="I881" s="508">
        <f t="shared" si="30"/>
        <v>0.31780000000000003</v>
      </c>
      <c r="J881" s="486">
        <v>83583</v>
      </c>
      <c r="K881" s="487">
        <v>109623</v>
      </c>
      <c r="L881" s="573"/>
      <c r="M881" s="574"/>
      <c r="R881" s="618"/>
      <c r="S881" s="618"/>
      <c r="T881" s="618"/>
      <c r="U881" s="618"/>
    </row>
    <row r="882" spans="1:21">
      <c r="A882" s="482" t="s">
        <v>2174</v>
      </c>
      <c r="B882" s="483" t="s">
        <v>2175</v>
      </c>
      <c r="C882" s="513">
        <v>9000</v>
      </c>
      <c r="D882" s="472" t="s">
        <v>550</v>
      </c>
      <c r="E882" s="473">
        <v>0.02</v>
      </c>
      <c r="F882" s="476" t="s">
        <v>400</v>
      </c>
      <c r="G882" s="477">
        <f t="shared" si="29"/>
        <v>0.02</v>
      </c>
      <c r="H882" s="631" t="s">
        <v>339</v>
      </c>
      <c r="I882" s="508">
        <f t="shared" si="30"/>
        <v>0.31780000000000003</v>
      </c>
      <c r="J882" s="486">
        <v>93710</v>
      </c>
      <c r="K882" s="487">
        <v>122906</v>
      </c>
      <c r="L882" s="573"/>
      <c r="M882" s="574"/>
      <c r="R882" s="618"/>
      <c r="S882" s="618"/>
      <c r="T882" s="618"/>
      <c r="U882" s="618"/>
    </row>
    <row r="883" spans="1:21">
      <c r="A883" s="482" t="s">
        <v>2176</v>
      </c>
      <c r="B883" s="483" t="s">
        <v>2177</v>
      </c>
      <c r="C883" s="513">
        <v>9000</v>
      </c>
      <c r="D883" s="472" t="s">
        <v>550</v>
      </c>
      <c r="E883" s="473">
        <v>0.02</v>
      </c>
      <c r="F883" s="476" t="s">
        <v>400</v>
      </c>
      <c r="G883" s="477">
        <f t="shared" si="29"/>
        <v>0.02</v>
      </c>
      <c r="H883" s="631" t="s">
        <v>339</v>
      </c>
      <c r="I883" s="508">
        <f t="shared" si="30"/>
        <v>0.31780000000000003</v>
      </c>
      <c r="J883" s="486">
        <v>117794</v>
      </c>
      <c r="K883" s="487">
        <v>154491</v>
      </c>
      <c r="L883" s="573"/>
      <c r="M883" s="574"/>
      <c r="R883" s="618"/>
      <c r="S883" s="618"/>
      <c r="T883" s="618"/>
      <c r="U883" s="618"/>
    </row>
    <row r="884" spans="1:21">
      <c r="A884" s="482" t="s">
        <v>2178</v>
      </c>
      <c r="B884" s="483" t="s">
        <v>2179</v>
      </c>
      <c r="C884" s="513">
        <v>9001</v>
      </c>
      <c r="D884" s="472" t="s">
        <v>661</v>
      </c>
      <c r="E884" s="473">
        <v>0.02</v>
      </c>
      <c r="F884" s="476" t="s">
        <v>400</v>
      </c>
      <c r="G884" s="477">
        <f t="shared" si="29"/>
        <v>0.02</v>
      </c>
      <c r="H884" s="631" t="s">
        <v>339</v>
      </c>
      <c r="I884" s="508">
        <f t="shared" si="30"/>
        <v>0.31780000000000003</v>
      </c>
      <c r="J884" s="486">
        <v>50608</v>
      </c>
      <c r="K884" s="487">
        <v>59368</v>
      </c>
      <c r="L884" s="573"/>
      <c r="M884" s="574"/>
      <c r="R884" s="618"/>
      <c r="S884" s="618"/>
      <c r="T884" s="618"/>
      <c r="U884" s="618"/>
    </row>
    <row r="885" spans="1:21">
      <c r="A885" s="482" t="s">
        <v>2180</v>
      </c>
      <c r="B885" s="483" t="s">
        <v>2181</v>
      </c>
      <c r="C885" s="513">
        <v>9001</v>
      </c>
      <c r="D885" s="472" t="s">
        <v>661</v>
      </c>
      <c r="E885" s="473">
        <v>0.02</v>
      </c>
      <c r="F885" s="476" t="s">
        <v>400</v>
      </c>
      <c r="G885" s="477">
        <f t="shared" si="29"/>
        <v>0.02</v>
      </c>
      <c r="H885" s="631" t="s">
        <v>339</v>
      </c>
      <c r="I885" s="508">
        <f t="shared" si="30"/>
        <v>0.31780000000000003</v>
      </c>
      <c r="J885" s="486">
        <v>60284</v>
      </c>
      <c r="K885" s="487">
        <v>80909</v>
      </c>
      <c r="L885" s="573"/>
      <c r="M885" s="574"/>
      <c r="R885" s="618"/>
      <c r="S885" s="618"/>
      <c r="T885" s="618"/>
      <c r="U885" s="618"/>
    </row>
    <row r="886" spans="1:21">
      <c r="A886" s="482" t="s">
        <v>2182</v>
      </c>
      <c r="B886" s="483" t="s">
        <v>2183</v>
      </c>
      <c r="C886" s="513">
        <v>9001</v>
      </c>
      <c r="D886" s="472" t="s">
        <v>661</v>
      </c>
      <c r="E886" s="473">
        <v>0.02</v>
      </c>
      <c r="F886" s="476" t="s">
        <v>400</v>
      </c>
      <c r="G886" s="477">
        <f t="shared" si="29"/>
        <v>0.02</v>
      </c>
      <c r="H886" s="631" t="s">
        <v>339</v>
      </c>
      <c r="I886" s="508">
        <f t="shared" si="30"/>
        <v>0.31780000000000003</v>
      </c>
      <c r="J886" s="486">
        <v>60284</v>
      </c>
      <c r="K886" s="487">
        <v>80909</v>
      </c>
      <c r="L886" s="573"/>
      <c r="M886" s="574"/>
      <c r="R886" s="618"/>
      <c r="S886" s="618"/>
      <c r="T886" s="618"/>
      <c r="U886" s="618"/>
    </row>
    <row r="887" spans="1:21">
      <c r="A887" s="482" t="s">
        <v>2184</v>
      </c>
      <c r="B887" s="483" t="s">
        <v>2185</v>
      </c>
      <c r="C887" s="513">
        <v>9001</v>
      </c>
      <c r="D887" s="472" t="s">
        <v>661</v>
      </c>
      <c r="E887" s="473">
        <v>0.02</v>
      </c>
      <c r="F887" s="476" t="s">
        <v>400</v>
      </c>
      <c r="G887" s="477">
        <f t="shared" si="29"/>
        <v>0.02</v>
      </c>
      <c r="H887" s="631" t="s">
        <v>339</v>
      </c>
      <c r="I887" s="508">
        <f t="shared" si="30"/>
        <v>0.31780000000000003</v>
      </c>
      <c r="J887" s="486">
        <v>76394</v>
      </c>
      <c r="K887" s="487">
        <v>94881</v>
      </c>
      <c r="L887" s="573"/>
      <c r="M887" s="574"/>
      <c r="R887" s="618"/>
      <c r="S887" s="618"/>
      <c r="T887" s="618"/>
      <c r="U887" s="618"/>
    </row>
    <row r="888" spans="1:21">
      <c r="A888" s="482" t="s">
        <v>2186</v>
      </c>
      <c r="B888" s="483" t="s">
        <v>2187</v>
      </c>
      <c r="C888" s="513">
        <v>9000</v>
      </c>
      <c r="D888" s="472" t="s">
        <v>550</v>
      </c>
      <c r="E888" s="473">
        <v>0.02</v>
      </c>
      <c r="F888" s="476" t="s">
        <v>400</v>
      </c>
      <c r="G888" s="477">
        <f t="shared" si="29"/>
        <v>0.02</v>
      </c>
      <c r="H888" s="631" t="s">
        <v>339</v>
      </c>
      <c r="I888" s="508">
        <f t="shared" si="30"/>
        <v>0.31780000000000003</v>
      </c>
      <c r="J888" s="486">
        <v>83583</v>
      </c>
      <c r="K888" s="487">
        <v>109623</v>
      </c>
      <c r="L888" s="573"/>
      <c r="M888" s="574"/>
      <c r="R888" s="618"/>
      <c r="S888" s="618"/>
      <c r="T888" s="618"/>
      <c r="U888" s="618"/>
    </row>
    <row r="889" spans="1:21">
      <c r="A889" s="482" t="s">
        <v>2188</v>
      </c>
      <c r="B889" s="483" t="s">
        <v>2189</v>
      </c>
      <c r="C889" s="513">
        <v>9000</v>
      </c>
      <c r="D889" s="472" t="s">
        <v>550</v>
      </c>
      <c r="E889" s="473">
        <v>0.02</v>
      </c>
      <c r="F889" s="476" t="s">
        <v>400</v>
      </c>
      <c r="G889" s="477">
        <f t="shared" si="29"/>
        <v>0.02</v>
      </c>
      <c r="H889" s="631" t="s">
        <v>339</v>
      </c>
      <c r="I889" s="508">
        <f t="shared" si="30"/>
        <v>0.31780000000000003</v>
      </c>
      <c r="J889" s="486">
        <v>83583</v>
      </c>
      <c r="K889" s="487">
        <v>109623</v>
      </c>
      <c r="L889" s="573"/>
      <c r="M889" s="574"/>
      <c r="R889" s="618"/>
      <c r="S889" s="618"/>
      <c r="T889" s="618"/>
      <c r="U889" s="618"/>
    </row>
    <row r="890" spans="1:21">
      <c r="A890" s="482" t="s">
        <v>2190</v>
      </c>
      <c r="B890" s="483" t="s">
        <v>2191</v>
      </c>
      <c r="C890" s="513">
        <v>9000</v>
      </c>
      <c r="D890" s="472" t="s">
        <v>550</v>
      </c>
      <c r="E890" s="473">
        <v>0.02</v>
      </c>
      <c r="F890" s="476" t="s">
        <v>400</v>
      </c>
      <c r="G890" s="477">
        <f t="shared" si="29"/>
        <v>0.02</v>
      </c>
      <c r="H890" s="631" t="s">
        <v>339</v>
      </c>
      <c r="I890" s="508">
        <f t="shared" si="30"/>
        <v>0.31780000000000003</v>
      </c>
      <c r="J890" s="486">
        <v>105063</v>
      </c>
      <c r="K890" s="487">
        <v>137796</v>
      </c>
      <c r="L890" s="573"/>
      <c r="M890" s="574"/>
      <c r="R890" s="618"/>
      <c r="S890" s="618"/>
      <c r="T890" s="618"/>
      <c r="U890" s="618"/>
    </row>
    <row r="891" spans="1:21">
      <c r="A891" s="482" t="s">
        <v>2192</v>
      </c>
      <c r="B891" s="483" t="s">
        <v>2193</v>
      </c>
      <c r="C891" s="513">
        <v>9000</v>
      </c>
      <c r="D891" s="472" t="s">
        <v>550</v>
      </c>
      <c r="E891" s="473">
        <v>0.02</v>
      </c>
      <c r="F891" s="476" t="s">
        <v>400</v>
      </c>
      <c r="G891" s="477">
        <f t="shared" si="29"/>
        <v>0.02</v>
      </c>
      <c r="H891" s="631" t="s">
        <v>339</v>
      </c>
      <c r="I891" s="508">
        <f t="shared" si="30"/>
        <v>0.31780000000000003</v>
      </c>
      <c r="J891" s="486">
        <v>105063</v>
      </c>
      <c r="K891" s="487">
        <v>137796</v>
      </c>
      <c r="L891" s="573"/>
      <c r="M891" s="574"/>
      <c r="R891" s="618"/>
      <c r="S891" s="618"/>
      <c r="T891" s="618"/>
      <c r="U891" s="618"/>
    </row>
    <row r="892" spans="1:21">
      <c r="A892" s="482" t="s">
        <v>2194</v>
      </c>
      <c r="B892" s="483" t="s">
        <v>2195</v>
      </c>
      <c r="C892" s="513">
        <v>9001</v>
      </c>
      <c r="D892" s="472" t="s">
        <v>661</v>
      </c>
      <c r="E892" s="473">
        <v>0.02</v>
      </c>
      <c r="F892" s="476" t="s">
        <v>400</v>
      </c>
      <c r="G892" s="477">
        <f t="shared" si="29"/>
        <v>0.02</v>
      </c>
      <c r="H892" s="631" t="s">
        <v>339</v>
      </c>
      <c r="I892" s="508">
        <f t="shared" si="30"/>
        <v>0.31780000000000003</v>
      </c>
      <c r="J892" s="486">
        <v>50608</v>
      </c>
      <c r="K892" s="487">
        <v>59368</v>
      </c>
      <c r="L892" s="573"/>
      <c r="M892" s="574"/>
      <c r="R892" s="618"/>
      <c r="S892" s="618"/>
      <c r="T892" s="618"/>
      <c r="U892" s="618"/>
    </row>
    <row r="893" spans="1:21">
      <c r="A893" s="482" t="s">
        <v>2196</v>
      </c>
      <c r="B893" s="483" t="s">
        <v>2197</v>
      </c>
      <c r="C893" s="513">
        <v>9001</v>
      </c>
      <c r="D893" s="472" t="s">
        <v>661</v>
      </c>
      <c r="E893" s="473">
        <v>0.02</v>
      </c>
      <c r="F893" s="476" t="s">
        <v>400</v>
      </c>
      <c r="G893" s="477">
        <f t="shared" si="29"/>
        <v>0.02</v>
      </c>
      <c r="H893" s="631" t="s">
        <v>339</v>
      </c>
      <c r="I893" s="508">
        <f t="shared" si="30"/>
        <v>0.31780000000000003</v>
      </c>
      <c r="J893" s="486">
        <v>60284</v>
      </c>
      <c r="K893" s="487">
        <v>80909</v>
      </c>
      <c r="L893" s="573"/>
      <c r="M893" s="574"/>
      <c r="R893" s="618"/>
      <c r="S893" s="618"/>
      <c r="T893" s="618"/>
      <c r="U893" s="618"/>
    </row>
    <row r="894" spans="1:21">
      <c r="A894" s="482" t="s">
        <v>2198</v>
      </c>
      <c r="B894" s="483" t="s">
        <v>2199</v>
      </c>
      <c r="C894" s="513">
        <v>9001</v>
      </c>
      <c r="D894" s="472" t="s">
        <v>661</v>
      </c>
      <c r="E894" s="473">
        <v>0.02</v>
      </c>
      <c r="F894" s="476" t="s">
        <v>400</v>
      </c>
      <c r="G894" s="477">
        <f t="shared" si="29"/>
        <v>0.02</v>
      </c>
      <c r="H894" s="631" t="s">
        <v>339</v>
      </c>
      <c r="I894" s="508">
        <f t="shared" si="30"/>
        <v>0.31780000000000003</v>
      </c>
      <c r="J894" s="486">
        <v>76394</v>
      </c>
      <c r="K894" s="487">
        <v>94881</v>
      </c>
      <c r="L894" s="573"/>
      <c r="M894" s="574"/>
      <c r="R894" s="618"/>
      <c r="S894" s="618"/>
      <c r="T894" s="618"/>
      <c r="U894" s="618"/>
    </row>
    <row r="895" spans="1:21">
      <c r="A895" s="482" t="s">
        <v>2200</v>
      </c>
      <c r="B895" s="483" t="s">
        <v>2201</v>
      </c>
      <c r="C895" s="513">
        <v>9001</v>
      </c>
      <c r="D895" s="472" t="s">
        <v>661</v>
      </c>
      <c r="E895" s="473">
        <v>0.02</v>
      </c>
      <c r="F895" s="476" t="s">
        <v>400</v>
      </c>
      <c r="G895" s="477">
        <f t="shared" si="29"/>
        <v>0.02</v>
      </c>
      <c r="H895" s="631" t="s">
        <v>339</v>
      </c>
      <c r="I895" s="508">
        <f t="shared" si="30"/>
        <v>0.31780000000000003</v>
      </c>
      <c r="J895" s="486">
        <v>60284</v>
      </c>
      <c r="K895" s="487">
        <v>80909</v>
      </c>
      <c r="L895" s="573"/>
      <c r="M895" s="574"/>
      <c r="R895" s="618"/>
      <c r="S895" s="618"/>
      <c r="T895" s="618"/>
      <c r="U895" s="618"/>
    </row>
    <row r="896" spans="1:21">
      <c r="A896" s="482" t="s">
        <v>2202</v>
      </c>
      <c r="B896" s="483" t="s">
        <v>2203</v>
      </c>
      <c r="C896" s="513">
        <v>9001</v>
      </c>
      <c r="D896" s="472" t="s">
        <v>661</v>
      </c>
      <c r="E896" s="473">
        <v>0.02</v>
      </c>
      <c r="F896" s="476" t="s">
        <v>400</v>
      </c>
      <c r="G896" s="477">
        <f t="shared" si="29"/>
        <v>0.02</v>
      </c>
      <c r="H896" s="631" t="s">
        <v>339</v>
      </c>
      <c r="I896" s="508">
        <f t="shared" si="30"/>
        <v>0.31780000000000003</v>
      </c>
      <c r="J896" s="486">
        <v>60284</v>
      </c>
      <c r="K896" s="487">
        <v>80909</v>
      </c>
      <c r="L896" s="573"/>
      <c r="M896" s="574"/>
      <c r="R896" s="618"/>
      <c r="S896" s="618"/>
      <c r="T896" s="618"/>
      <c r="U896" s="618"/>
    </row>
    <row r="897" spans="1:21">
      <c r="A897" s="482" t="s">
        <v>2204</v>
      </c>
      <c r="B897" s="483" t="s">
        <v>2205</v>
      </c>
      <c r="C897" s="513">
        <v>9001</v>
      </c>
      <c r="D897" s="472" t="s">
        <v>661</v>
      </c>
      <c r="E897" s="473">
        <v>0.02</v>
      </c>
      <c r="F897" s="476" t="s">
        <v>400</v>
      </c>
      <c r="G897" s="477">
        <f t="shared" si="29"/>
        <v>0.02</v>
      </c>
      <c r="H897" s="631" t="s">
        <v>339</v>
      </c>
      <c r="I897" s="508">
        <f t="shared" si="30"/>
        <v>0.31780000000000003</v>
      </c>
      <c r="J897" s="486">
        <v>76394</v>
      </c>
      <c r="K897" s="487">
        <v>94881</v>
      </c>
      <c r="L897" s="573"/>
      <c r="M897" s="574"/>
      <c r="R897" s="618"/>
      <c r="S897" s="618"/>
      <c r="T897" s="618"/>
      <c r="U897" s="618"/>
    </row>
    <row r="898" spans="1:21">
      <c r="A898" s="482" t="s">
        <v>2206</v>
      </c>
      <c r="B898" s="483" t="s">
        <v>2207</v>
      </c>
      <c r="C898" s="513">
        <v>9000</v>
      </c>
      <c r="D898" s="472" t="s">
        <v>550</v>
      </c>
      <c r="E898" s="473">
        <v>0.02</v>
      </c>
      <c r="F898" s="476" t="s">
        <v>400</v>
      </c>
      <c r="G898" s="477">
        <f t="shared" si="29"/>
        <v>0.02</v>
      </c>
      <c r="H898" s="631" t="s">
        <v>339</v>
      </c>
      <c r="I898" s="508">
        <f t="shared" si="30"/>
        <v>0.31780000000000003</v>
      </c>
      <c r="J898" s="486">
        <v>83583</v>
      </c>
      <c r="K898" s="487">
        <v>109623</v>
      </c>
      <c r="L898" s="573"/>
      <c r="M898" s="574"/>
      <c r="R898" s="618"/>
      <c r="S898" s="618"/>
      <c r="T898" s="618"/>
      <c r="U898" s="618"/>
    </row>
    <row r="899" spans="1:21">
      <c r="A899" s="482" t="s">
        <v>2208</v>
      </c>
      <c r="B899" s="483" t="s">
        <v>2209</v>
      </c>
      <c r="C899" s="513">
        <v>9001</v>
      </c>
      <c r="D899" s="472" t="s">
        <v>661</v>
      </c>
      <c r="E899" s="473">
        <v>0.02</v>
      </c>
      <c r="F899" s="476" t="s">
        <v>400</v>
      </c>
      <c r="G899" s="477">
        <f t="shared" si="29"/>
        <v>0.02</v>
      </c>
      <c r="H899" s="631" t="s">
        <v>339</v>
      </c>
      <c r="I899" s="508">
        <f t="shared" si="30"/>
        <v>0.31780000000000003</v>
      </c>
      <c r="J899" s="486">
        <v>50608</v>
      </c>
      <c r="K899" s="487">
        <v>59368</v>
      </c>
      <c r="L899" s="573"/>
      <c r="M899" s="574"/>
      <c r="R899" s="618"/>
      <c r="S899" s="618"/>
      <c r="T899" s="618"/>
      <c r="U899" s="618"/>
    </row>
    <row r="900" spans="1:21">
      <c r="A900" s="482" t="s">
        <v>2210</v>
      </c>
      <c r="B900" s="483" t="s">
        <v>2211</v>
      </c>
      <c r="C900" s="513">
        <v>9001</v>
      </c>
      <c r="D900" s="472" t="s">
        <v>661</v>
      </c>
      <c r="E900" s="473">
        <v>0.02</v>
      </c>
      <c r="F900" s="476" t="s">
        <v>400</v>
      </c>
      <c r="G900" s="477">
        <f t="shared" ref="G900:G963" si="31">_xlfn.XLOOKUP(F900,$N$3:$N$18,$O$3:$O$18,"not found",0,1)</f>
        <v>0.02</v>
      </c>
      <c r="H900" s="631" t="s">
        <v>339</v>
      </c>
      <c r="I900" s="508">
        <f t="shared" ref="I900:I963" si="32">VLOOKUP(H900,Fringe.Rates,2,FALSE)</f>
        <v>0.31780000000000003</v>
      </c>
      <c r="J900" s="486">
        <v>60284</v>
      </c>
      <c r="K900" s="487">
        <v>80909</v>
      </c>
      <c r="L900" s="573"/>
      <c r="M900" s="574"/>
      <c r="R900" s="618"/>
      <c r="S900" s="618"/>
      <c r="T900" s="618"/>
      <c r="U900" s="618"/>
    </row>
    <row r="901" spans="1:21">
      <c r="A901" s="482" t="s">
        <v>2212</v>
      </c>
      <c r="B901" s="483" t="s">
        <v>2213</v>
      </c>
      <c r="C901" s="513">
        <v>9001</v>
      </c>
      <c r="D901" s="472" t="s">
        <v>661</v>
      </c>
      <c r="E901" s="473">
        <v>0.02</v>
      </c>
      <c r="F901" s="476" t="s">
        <v>400</v>
      </c>
      <c r="G901" s="477">
        <f t="shared" si="31"/>
        <v>0.02</v>
      </c>
      <c r="H901" s="631" t="s">
        <v>339</v>
      </c>
      <c r="I901" s="508">
        <f t="shared" si="32"/>
        <v>0.31780000000000003</v>
      </c>
      <c r="J901" s="486">
        <v>76394</v>
      </c>
      <c r="K901" s="487">
        <v>94881</v>
      </c>
      <c r="L901" s="573"/>
      <c r="M901" s="574"/>
      <c r="R901" s="618"/>
      <c r="S901" s="618"/>
      <c r="T901" s="618"/>
      <c r="U901" s="618"/>
    </row>
    <row r="902" spans="1:21">
      <c r="A902" s="482" t="s">
        <v>2214</v>
      </c>
      <c r="B902" s="483" t="s">
        <v>2215</v>
      </c>
      <c r="C902" s="513">
        <v>9000</v>
      </c>
      <c r="D902" s="472" t="s">
        <v>550</v>
      </c>
      <c r="E902" s="473">
        <v>0.02</v>
      </c>
      <c r="F902" s="476" t="s">
        <v>400</v>
      </c>
      <c r="G902" s="477">
        <f t="shared" si="31"/>
        <v>0.02</v>
      </c>
      <c r="H902" s="631" t="s">
        <v>339</v>
      </c>
      <c r="I902" s="508">
        <f t="shared" si="32"/>
        <v>0.31780000000000003</v>
      </c>
      <c r="J902" s="486">
        <v>83583</v>
      </c>
      <c r="K902" s="487">
        <v>109623</v>
      </c>
      <c r="L902" s="573"/>
      <c r="M902" s="574"/>
      <c r="R902" s="618"/>
      <c r="S902" s="618"/>
      <c r="T902" s="618"/>
      <c r="U902" s="618"/>
    </row>
    <row r="903" spans="1:21">
      <c r="A903" s="482" t="s">
        <v>2216</v>
      </c>
      <c r="B903" s="483" t="s">
        <v>2217</v>
      </c>
      <c r="C903" s="513">
        <v>9000</v>
      </c>
      <c r="D903" s="472" t="s">
        <v>550</v>
      </c>
      <c r="E903" s="473">
        <v>0.02</v>
      </c>
      <c r="F903" s="476" t="s">
        <v>400</v>
      </c>
      <c r="G903" s="477">
        <f t="shared" si="31"/>
        <v>0.02</v>
      </c>
      <c r="H903" s="631" t="s">
        <v>339</v>
      </c>
      <c r="I903" s="508">
        <f t="shared" si="32"/>
        <v>0.31780000000000003</v>
      </c>
      <c r="J903" s="486">
        <v>83583</v>
      </c>
      <c r="K903" s="487">
        <v>109623</v>
      </c>
      <c r="L903" s="573"/>
      <c r="M903" s="574"/>
      <c r="R903" s="618"/>
      <c r="S903" s="618"/>
      <c r="T903" s="618"/>
      <c r="U903" s="618"/>
    </row>
    <row r="904" spans="1:21">
      <c r="A904" s="482" t="s">
        <v>2218</v>
      </c>
      <c r="B904" s="483" t="s">
        <v>2219</v>
      </c>
      <c r="C904" s="513">
        <v>9000</v>
      </c>
      <c r="D904" s="472" t="s">
        <v>550</v>
      </c>
      <c r="E904" s="473">
        <v>0.02</v>
      </c>
      <c r="F904" s="476" t="s">
        <v>400</v>
      </c>
      <c r="G904" s="477">
        <f t="shared" si="31"/>
        <v>0.02</v>
      </c>
      <c r="H904" s="631" t="s">
        <v>339</v>
      </c>
      <c r="I904" s="508">
        <f t="shared" si="32"/>
        <v>0.31780000000000003</v>
      </c>
      <c r="J904" s="486">
        <v>93710</v>
      </c>
      <c r="K904" s="487">
        <v>122906</v>
      </c>
      <c r="L904" s="573"/>
      <c r="M904" s="574"/>
      <c r="R904" s="618"/>
      <c r="S904" s="618"/>
      <c r="T904" s="618"/>
      <c r="U904" s="618"/>
    </row>
    <row r="905" spans="1:21">
      <c r="A905" s="482" t="s">
        <v>2220</v>
      </c>
      <c r="B905" s="483" t="s">
        <v>2221</v>
      </c>
      <c r="C905" s="513">
        <v>9001</v>
      </c>
      <c r="D905" s="472" t="s">
        <v>661</v>
      </c>
      <c r="E905" s="473">
        <v>0.02</v>
      </c>
      <c r="F905" s="476" t="s">
        <v>400</v>
      </c>
      <c r="G905" s="477">
        <f t="shared" si="31"/>
        <v>0.02</v>
      </c>
      <c r="H905" s="631" t="s">
        <v>339</v>
      </c>
      <c r="I905" s="508">
        <f t="shared" si="32"/>
        <v>0.31780000000000003</v>
      </c>
      <c r="J905" s="486">
        <v>50608</v>
      </c>
      <c r="K905" s="487">
        <v>59368</v>
      </c>
      <c r="L905" s="573"/>
      <c r="M905" s="574"/>
      <c r="R905" s="618"/>
      <c r="S905" s="618"/>
      <c r="T905" s="618"/>
      <c r="U905" s="618"/>
    </row>
    <row r="906" spans="1:21">
      <c r="A906" s="482" t="s">
        <v>2222</v>
      </c>
      <c r="B906" s="483" t="s">
        <v>2223</v>
      </c>
      <c r="C906" s="513">
        <v>9001</v>
      </c>
      <c r="D906" s="472" t="s">
        <v>661</v>
      </c>
      <c r="E906" s="473">
        <v>0.02</v>
      </c>
      <c r="F906" s="476" t="s">
        <v>400</v>
      </c>
      <c r="G906" s="477">
        <f t="shared" si="31"/>
        <v>0.02</v>
      </c>
      <c r="H906" s="631" t="s">
        <v>339</v>
      </c>
      <c r="I906" s="508">
        <f t="shared" si="32"/>
        <v>0.31780000000000003</v>
      </c>
      <c r="J906" s="486">
        <v>60284</v>
      </c>
      <c r="K906" s="487">
        <v>80909</v>
      </c>
      <c r="L906" s="573"/>
      <c r="M906" s="574"/>
      <c r="R906" s="618"/>
      <c r="S906" s="618"/>
      <c r="T906" s="618"/>
      <c r="U906" s="618"/>
    </row>
    <row r="907" spans="1:21">
      <c r="A907" s="482" t="s">
        <v>2224</v>
      </c>
      <c r="B907" s="483" t="s">
        <v>2225</v>
      </c>
      <c r="C907" s="513">
        <v>9001</v>
      </c>
      <c r="D907" s="472" t="s">
        <v>661</v>
      </c>
      <c r="E907" s="473">
        <v>0.02</v>
      </c>
      <c r="F907" s="476" t="s">
        <v>400</v>
      </c>
      <c r="G907" s="477">
        <f t="shared" si="31"/>
        <v>0.02</v>
      </c>
      <c r="H907" s="631" t="s">
        <v>339</v>
      </c>
      <c r="I907" s="508">
        <f t="shared" si="32"/>
        <v>0.31780000000000003</v>
      </c>
      <c r="J907" s="486">
        <v>76394</v>
      </c>
      <c r="K907" s="487">
        <v>94881</v>
      </c>
      <c r="L907" s="573"/>
      <c r="M907" s="574"/>
      <c r="R907" s="618"/>
      <c r="S907" s="618"/>
      <c r="T907" s="618"/>
      <c r="U907" s="618"/>
    </row>
    <row r="908" spans="1:21">
      <c r="A908" s="482" t="s">
        <v>2226</v>
      </c>
      <c r="B908" s="483" t="s">
        <v>2227</v>
      </c>
      <c r="C908" s="513">
        <v>9000</v>
      </c>
      <c r="D908" s="472" t="s">
        <v>550</v>
      </c>
      <c r="E908" s="473">
        <v>0.02</v>
      </c>
      <c r="F908" s="476" t="s">
        <v>400</v>
      </c>
      <c r="G908" s="477">
        <f t="shared" si="31"/>
        <v>0.02</v>
      </c>
      <c r="H908" s="631" t="s">
        <v>339</v>
      </c>
      <c r="I908" s="508">
        <f t="shared" si="32"/>
        <v>0.31780000000000003</v>
      </c>
      <c r="J908" s="486">
        <v>83583</v>
      </c>
      <c r="K908" s="487">
        <v>109623</v>
      </c>
      <c r="L908" s="573"/>
      <c r="M908" s="574"/>
      <c r="R908" s="618"/>
      <c r="S908" s="618"/>
      <c r="T908" s="618"/>
      <c r="U908" s="618"/>
    </row>
    <row r="909" spans="1:21">
      <c r="A909" s="482" t="s">
        <v>2228</v>
      </c>
      <c r="B909" s="483" t="s">
        <v>2229</v>
      </c>
      <c r="C909" s="513">
        <v>9000</v>
      </c>
      <c r="D909" s="472" t="s">
        <v>550</v>
      </c>
      <c r="E909" s="473">
        <v>0.02</v>
      </c>
      <c r="F909" s="476" t="s">
        <v>400</v>
      </c>
      <c r="G909" s="477">
        <f t="shared" si="31"/>
        <v>0.02</v>
      </c>
      <c r="H909" s="631" t="s">
        <v>339</v>
      </c>
      <c r="I909" s="508">
        <f t="shared" si="32"/>
        <v>0.31780000000000003</v>
      </c>
      <c r="J909" s="486">
        <v>83583</v>
      </c>
      <c r="K909" s="487">
        <v>109623</v>
      </c>
      <c r="L909" s="573"/>
      <c r="M909" s="574"/>
      <c r="R909" s="618"/>
      <c r="S909" s="618"/>
      <c r="T909" s="618"/>
      <c r="U909" s="618"/>
    </row>
    <row r="910" spans="1:21">
      <c r="A910" s="482" t="s">
        <v>2230</v>
      </c>
      <c r="B910" s="483" t="s">
        <v>2231</v>
      </c>
      <c r="C910" s="513">
        <v>9001</v>
      </c>
      <c r="D910" s="472" t="s">
        <v>661</v>
      </c>
      <c r="E910" s="473">
        <v>0.02</v>
      </c>
      <c r="F910" s="476" t="s">
        <v>400</v>
      </c>
      <c r="G910" s="477">
        <f t="shared" si="31"/>
        <v>0.02</v>
      </c>
      <c r="H910" s="631" t="s">
        <v>339</v>
      </c>
      <c r="I910" s="508">
        <f t="shared" si="32"/>
        <v>0.31780000000000003</v>
      </c>
      <c r="J910" s="486">
        <v>50608</v>
      </c>
      <c r="K910" s="487">
        <v>59368</v>
      </c>
      <c r="L910" s="573"/>
      <c r="M910" s="574"/>
      <c r="R910" s="618"/>
      <c r="S910" s="618"/>
      <c r="T910" s="618"/>
      <c r="U910" s="618"/>
    </row>
    <row r="911" spans="1:21">
      <c r="A911" s="482" t="s">
        <v>2232</v>
      </c>
      <c r="B911" s="483" t="s">
        <v>2233</v>
      </c>
      <c r="C911" s="513">
        <v>9001</v>
      </c>
      <c r="D911" s="472" t="s">
        <v>661</v>
      </c>
      <c r="E911" s="473">
        <v>0.02</v>
      </c>
      <c r="F911" s="476" t="s">
        <v>400</v>
      </c>
      <c r="G911" s="477">
        <f t="shared" si="31"/>
        <v>0.02</v>
      </c>
      <c r="H911" s="631" t="s">
        <v>339</v>
      </c>
      <c r="I911" s="508">
        <f t="shared" si="32"/>
        <v>0.31780000000000003</v>
      </c>
      <c r="J911" s="486">
        <v>60284</v>
      </c>
      <c r="K911" s="487">
        <v>80909</v>
      </c>
      <c r="L911" s="573"/>
      <c r="M911" s="574"/>
      <c r="R911" s="618"/>
      <c r="S911" s="618"/>
      <c r="T911" s="618"/>
      <c r="U911" s="618"/>
    </row>
    <row r="912" spans="1:21">
      <c r="A912" s="482" t="s">
        <v>2234</v>
      </c>
      <c r="B912" s="483" t="s">
        <v>2235</v>
      </c>
      <c r="C912" s="513">
        <v>9001</v>
      </c>
      <c r="D912" s="472" t="s">
        <v>661</v>
      </c>
      <c r="E912" s="473">
        <v>0.02</v>
      </c>
      <c r="F912" s="476" t="s">
        <v>400</v>
      </c>
      <c r="G912" s="477">
        <f t="shared" si="31"/>
        <v>0.02</v>
      </c>
      <c r="H912" s="631" t="s">
        <v>339</v>
      </c>
      <c r="I912" s="508">
        <f t="shared" si="32"/>
        <v>0.31780000000000003</v>
      </c>
      <c r="J912" s="486">
        <v>76394</v>
      </c>
      <c r="K912" s="487">
        <v>94881</v>
      </c>
      <c r="L912" s="573"/>
      <c r="M912" s="574"/>
      <c r="R912" s="618"/>
      <c r="S912" s="618"/>
      <c r="T912" s="618"/>
      <c r="U912" s="618"/>
    </row>
    <row r="913" spans="1:21">
      <c r="A913" s="482" t="s">
        <v>2236</v>
      </c>
      <c r="B913" s="483" t="s">
        <v>2237</v>
      </c>
      <c r="C913" s="513">
        <v>9000</v>
      </c>
      <c r="D913" s="472" t="s">
        <v>550</v>
      </c>
      <c r="E913" s="473">
        <v>0.02</v>
      </c>
      <c r="F913" s="476" t="s">
        <v>400</v>
      </c>
      <c r="G913" s="477">
        <f t="shared" si="31"/>
        <v>0.02</v>
      </c>
      <c r="H913" s="631" t="s">
        <v>339</v>
      </c>
      <c r="I913" s="508">
        <f t="shared" si="32"/>
        <v>0.31780000000000003</v>
      </c>
      <c r="J913" s="486">
        <v>83583</v>
      </c>
      <c r="K913" s="487">
        <v>109623</v>
      </c>
      <c r="L913" s="573"/>
      <c r="M913" s="574"/>
      <c r="R913" s="618"/>
      <c r="S913" s="618"/>
      <c r="T913" s="618"/>
      <c r="U913" s="618"/>
    </row>
    <row r="914" spans="1:21">
      <c r="A914" s="482" t="s">
        <v>2238</v>
      </c>
      <c r="B914" s="483" t="s">
        <v>2239</v>
      </c>
      <c r="C914" s="513">
        <v>9000</v>
      </c>
      <c r="D914" s="472" t="s">
        <v>550</v>
      </c>
      <c r="E914" s="473">
        <v>0.02</v>
      </c>
      <c r="F914" s="476" t="s">
        <v>400</v>
      </c>
      <c r="G914" s="477">
        <f t="shared" si="31"/>
        <v>0.02</v>
      </c>
      <c r="H914" s="631" t="s">
        <v>339</v>
      </c>
      <c r="I914" s="508">
        <f t="shared" si="32"/>
        <v>0.31780000000000003</v>
      </c>
      <c r="J914" s="486">
        <v>83583</v>
      </c>
      <c r="K914" s="487">
        <v>109623</v>
      </c>
      <c r="L914" s="573"/>
      <c r="M914" s="574"/>
      <c r="R914" s="618"/>
      <c r="S914" s="618"/>
      <c r="T914" s="618"/>
      <c r="U914" s="618"/>
    </row>
    <row r="915" spans="1:21">
      <c r="A915" s="482" t="s">
        <v>2240</v>
      </c>
      <c r="B915" s="483" t="s">
        <v>2241</v>
      </c>
      <c r="C915" s="513">
        <v>9001</v>
      </c>
      <c r="D915" s="472" t="s">
        <v>661</v>
      </c>
      <c r="E915" s="473">
        <v>0.02</v>
      </c>
      <c r="F915" s="476" t="s">
        <v>400</v>
      </c>
      <c r="G915" s="477">
        <f t="shared" si="31"/>
        <v>0.02</v>
      </c>
      <c r="H915" s="631" t="s">
        <v>339</v>
      </c>
      <c r="I915" s="508">
        <f t="shared" si="32"/>
        <v>0.31780000000000003</v>
      </c>
      <c r="J915" s="486">
        <v>50608</v>
      </c>
      <c r="K915" s="487">
        <v>59368</v>
      </c>
      <c r="L915" s="573"/>
      <c r="M915" s="574"/>
      <c r="R915" s="618"/>
      <c r="S915" s="618"/>
      <c r="T915" s="618"/>
      <c r="U915" s="618"/>
    </row>
    <row r="916" spans="1:21">
      <c r="A916" s="482" t="s">
        <v>2242</v>
      </c>
      <c r="B916" s="483" t="s">
        <v>2243</v>
      </c>
      <c r="C916" s="513">
        <v>9001</v>
      </c>
      <c r="D916" s="472" t="s">
        <v>661</v>
      </c>
      <c r="E916" s="473">
        <v>0.02</v>
      </c>
      <c r="F916" s="476" t="s">
        <v>400</v>
      </c>
      <c r="G916" s="477">
        <f t="shared" si="31"/>
        <v>0.02</v>
      </c>
      <c r="H916" s="631" t="s">
        <v>339</v>
      </c>
      <c r="I916" s="508">
        <f t="shared" si="32"/>
        <v>0.31780000000000003</v>
      </c>
      <c r="J916" s="486">
        <v>60284</v>
      </c>
      <c r="K916" s="487">
        <v>80909</v>
      </c>
      <c r="L916" s="573"/>
      <c r="M916" s="574"/>
      <c r="R916" s="618"/>
      <c r="S916" s="618"/>
      <c r="T916" s="618"/>
      <c r="U916" s="618"/>
    </row>
    <row r="917" spans="1:21">
      <c r="A917" s="482" t="s">
        <v>2244</v>
      </c>
      <c r="B917" s="483" t="s">
        <v>2245</v>
      </c>
      <c r="C917" s="513">
        <v>9001</v>
      </c>
      <c r="D917" s="472" t="s">
        <v>661</v>
      </c>
      <c r="E917" s="473">
        <v>0.02</v>
      </c>
      <c r="F917" s="476" t="s">
        <v>400</v>
      </c>
      <c r="G917" s="477">
        <f t="shared" si="31"/>
        <v>0.02</v>
      </c>
      <c r="H917" s="631" t="s">
        <v>339</v>
      </c>
      <c r="I917" s="508">
        <f t="shared" si="32"/>
        <v>0.31780000000000003</v>
      </c>
      <c r="J917" s="486">
        <v>76394</v>
      </c>
      <c r="K917" s="487">
        <v>94881</v>
      </c>
      <c r="L917" s="573"/>
      <c r="M917" s="574"/>
      <c r="R917" s="618"/>
      <c r="S917" s="618"/>
      <c r="T917" s="618"/>
      <c r="U917" s="618"/>
    </row>
    <row r="918" spans="1:21">
      <c r="A918" s="482" t="s">
        <v>2246</v>
      </c>
      <c r="B918" s="483" t="s">
        <v>2247</v>
      </c>
      <c r="C918" s="513">
        <v>9000</v>
      </c>
      <c r="D918" s="472" t="s">
        <v>550</v>
      </c>
      <c r="E918" s="473">
        <v>0.02</v>
      </c>
      <c r="F918" s="476" t="s">
        <v>400</v>
      </c>
      <c r="G918" s="477">
        <f t="shared" si="31"/>
        <v>0.02</v>
      </c>
      <c r="H918" s="631" t="s">
        <v>339</v>
      </c>
      <c r="I918" s="508">
        <f t="shared" si="32"/>
        <v>0.31780000000000003</v>
      </c>
      <c r="J918" s="486">
        <v>83583</v>
      </c>
      <c r="K918" s="487">
        <v>109623</v>
      </c>
      <c r="L918" s="573"/>
      <c r="M918" s="574"/>
      <c r="R918" s="618"/>
      <c r="S918" s="618"/>
      <c r="T918" s="618"/>
      <c r="U918" s="618"/>
    </row>
    <row r="919" spans="1:21">
      <c r="A919" s="482" t="s">
        <v>2248</v>
      </c>
      <c r="B919" s="483" t="s">
        <v>2249</v>
      </c>
      <c r="C919" s="513">
        <v>9000</v>
      </c>
      <c r="D919" s="472" t="s">
        <v>550</v>
      </c>
      <c r="E919" s="473">
        <v>0.02</v>
      </c>
      <c r="F919" s="476" t="s">
        <v>400</v>
      </c>
      <c r="G919" s="477">
        <f t="shared" si="31"/>
        <v>0.02</v>
      </c>
      <c r="H919" s="631" t="s">
        <v>339</v>
      </c>
      <c r="I919" s="508">
        <f t="shared" si="32"/>
        <v>0.31780000000000003</v>
      </c>
      <c r="J919" s="486">
        <v>83583</v>
      </c>
      <c r="K919" s="487">
        <v>109623</v>
      </c>
      <c r="L919" s="573"/>
      <c r="M919" s="574"/>
      <c r="R919" s="618"/>
      <c r="S919" s="618"/>
      <c r="T919" s="618"/>
      <c r="U919" s="618"/>
    </row>
    <row r="920" spans="1:21">
      <c r="A920" s="482" t="s">
        <v>2250</v>
      </c>
      <c r="B920" s="483" t="s">
        <v>2251</v>
      </c>
      <c r="C920" s="513">
        <v>9000</v>
      </c>
      <c r="D920" s="472" t="s">
        <v>550</v>
      </c>
      <c r="E920" s="473">
        <v>0.02</v>
      </c>
      <c r="F920" s="476" t="s">
        <v>400</v>
      </c>
      <c r="G920" s="477">
        <f t="shared" si="31"/>
        <v>0.02</v>
      </c>
      <c r="H920" s="631" t="s">
        <v>339</v>
      </c>
      <c r="I920" s="508">
        <f t="shared" si="32"/>
        <v>0.31780000000000003</v>
      </c>
      <c r="J920" s="486">
        <v>105063</v>
      </c>
      <c r="K920" s="487">
        <v>137796</v>
      </c>
      <c r="L920" s="573"/>
      <c r="M920" s="574"/>
      <c r="R920" s="618"/>
      <c r="S920" s="618"/>
      <c r="T920" s="618"/>
      <c r="U920" s="618"/>
    </row>
    <row r="921" spans="1:21">
      <c r="A921" s="482" t="s">
        <v>2252</v>
      </c>
      <c r="B921" s="483" t="s">
        <v>2253</v>
      </c>
      <c r="C921" s="513">
        <v>9000</v>
      </c>
      <c r="D921" s="472" t="s">
        <v>550</v>
      </c>
      <c r="E921" s="473">
        <v>0.02</v>
      </c>
      <c r="F921" s="476" t="s">
        <v>400</v>
      </c>
      <c r="G921" s="477">
        <f t="shared" si="31"/>
        <v>0.02</v>
      </c>
      <c r="H921" s="631" t="s">
        <v>339</v>
      </c>
      <c r="I921" s="508">
        <f t="shared" si="32"/>
        <v>0.31780000000000003</v>
      </c>
      <c r="J921" s="486">
        <v>76394</v>
      </c>
      <c r="K921" s="487">
        <v>94881</v>
      </c>
      <c r="L921" s="573"/>
      <c r="M921" s="574"/>
      <c r="R921" s="618"/>
      <c r="S921" s="618"/>
      <c r="T921" s="618"/>
      <c r="U921" s="618"/>
    </row>
    <row r="922" spans="1:21">
      <c r="A922" s="482" t="s">
        <v>2254</v>
      </c>
      <c r="B922" s="483" t="s">
        <v>2255</v>
      </c>
      <c r="C922" s="513">
        <v>9001</v>
      </c>
      <c r="D922" s="472" t="s">
        <v>661</v>
      </c>
      <c r="E922" s="473">
        <v>0.02</v>
      </c>
      <c r="F922" s="476" t="s">
        <v>400</v>
      </c>
      <c r="G922" s="477">
        <f t="shared" si="31"/>
        <v>0.02</v>
      </c>
      <c r="H922" s="631" t="s">
        <v>339</v>
      </c>
      <c r="I922" s="508">
        <f t="shared" si="32"/>
        <v>0.31780000000000003</v>
      </c>
      <c r="J922" s="486">
        <v>42015</v>
      </c>
      <c r="K922" s="487">
        <v>53271</v>
      </c>
      <c r="L922" s="573"/>
      <c r="M922" s="574"/>
      <c r="R922" s="618"/>
      <c r="S922" s="618"/>
      <c r="T922" s="618"/>
      <c r="U922" s="618"/>
    </row>
    <row r="923" spans="1:21">
      <c r="A923" s="482" t="s">
        <v>2256</v>
      </c>
      <c r="B923" s="483" t="s">
        <v>2257</v>
      </c>
      <c r="C923" s="513">
        <v>9001</v>
      </c>
      <c r="D923" s="472" t="s">
        <v>661</v>
      </c>
      <c r="E923" s="473">
        <v>0.02</v>
      </c>
      <c r="F923" s="476" t="s">
        <v>400</v>
      </c>
      <c r="G923" s="477">
        <f t="shared" si="31"/>
        <v>0.02</v>
      </c>
      <c r="H923" s="631" t="s">
        <v>339</v>
      </c>
      <c r="I923" s="508">
        <f t="shared" si="32"/>
        <v>0.31780000000000003</v>
      </c>
      <c r="J923" s="486">
        <v>46392</v>
      </c>
      <c r="K923" s="487">
        <v>57232</v>
      </c>
      <c r="L923" s="573"/>
      <c r="M923" s="574"/>
      <c r="R923" s="618"/>
      <c r="S923" s="618"/>
      <c r="T923" s="618"/>
      <c r="U923" s="618"/>
    </row>
    <row r="924" spans="1:21">
      <c r="A924" s="482" t="s">
        <v>2258</v>
      </c>
      <c r="B924" s="483" t="s">
        <v>2255</v>
      </c>
      <c r="C924" s="513">
        <v>1220</v>
      </c>
      <c r="D924" s="472" t="s">
        <v>1350</v>
      </c>
      <c r="E924" s="473">
        <v>0.02</v>
      </c>
      <c r="F924" s="478" t="s">
        <v>401</v>
      </c>
      <c r="G924" s="477">
        <f t="shared" si="31"/>
        <v>0.02</v>
      </c>
      <c r="H924" s="631" t="s">
        <v>339</v>
      </c>
      <c r="I924" s="508">
        <f t="shared" si="32"/>
        <v>0.31780000000000003</v>
      </c>
      <c r="J924" s="486">
        <v>43695</v>
      </c>
      <c r="K924" s="487">
        <v>54335</v>
      </c>
      <c r="L924" s="573"/>
      <c r="M924" s="574"/>
      <c r="R924" s="618"/>
      <c r="S924" s="618"/>
      <c r="T924" s="618"/>
      <c r="U924" s="618"/>
    </row>
    <row r="925" spans="1:21">
      <c r="A925" s="482" t="s">
        <v>2259</v>
      </c>
      <c r="B925" s="483" t="s">
        <v>2257</v>
      </c>
      <c r="C925" s="513">
        <v>1220</v>
      </c>
      <c r="D925" s="472" t="s">
        <v>1350</v>
      </c>
      <c r="E925" s="473">
        <v>0.02</v>
      </c>
      <c r="F925" s="478" t="s">
        <v>401</v>
      </c>
      <c r="G925" s="477">
        <f t="shared" si="31"/>
        <v>0.02</v>
      </c>
      <c r="H925" s="631" t="s">
        <v>339</v>
      </c>
      <c r="I925" s="508">
        <f t="shared" si="32"/>
        <v>0.31780000000000003</v>
      </c>
      <c r="J925" s="486">
        <v>47320</v>
      </c>
      <c r="K925" s="487">
        <v>58376</v>
      </c>
      <c r="L925" s="573"/>
      <c r="M925" s="574"/>
      <c r="R925" s="618"/>
      <c r="S925" s="618"/>
      <c r="T925" s="618"/>
      <c r="U925" s="618"/>
    </row>
    <row r="926" spans="1:21">
      <c r="A926" s="482" t="s">
        <v>2260</v>
      </c>
      <c r="B926" s="483" t="s">
        <v>2261</v>
      </c>
      <c r="C926" s="513">
        <v>9000</v>
      </c>
      <c r="D926" s="472" t="s">
        <v>550</v>
      </c>
      <c r="E926" s="473">
        <v>0.02</v>
      </c>
      <c r="F926" s="476" t="s">
        <v>400</v>
      </c>
      <c r="G926" s="477">
        <f t="shared" si="31"/>
        <v>0.02</v>
      </c>
      <c r="H926" s="631" t="s">
        <v>339</v>
      </c>
      <c r="I926" s="508">
        <f t="shared" si="32"/>
        <v>0.31780000000000003</v>
      </c>
      <c r="J926" s="486">
        <v>60284</v>
      </c>
      <c r="K926" s="487">
        <v>80909</v>
      </c>
      <c r="L926" s="573"/>
      <c r="M926" s="574"/>
      <c r="R926" s="618"/>
      <c r="S926" s="618"/>
      <c r="T926" s="618"/>
      <c r="U926" s="618"/>
    </row>
    <row r="927" spans="1:21">
      <c r="A927" s="482" t="s">
        <v>2262</v>
      </c>
      <c r="B927" s="483" t="s">
        <v>2263</v>
      </c>
      <c r="C927" s="513">
        <v>9030</v>
      </c>
      <c r="D927" s="472" t="s">
        <v>416</v>
      </c>
      <c r="E927" s="473">
        <v>0.02</v>
      </c>
      <c r="F927" s="476" t="s">
        <v>400</v>
      </c>
      <c r="G927" s="477">
        <f t="shared" si="31"/>
        <v>0.02</v>
      </c>
      <c r="H927" s="631" t="s">
        <v>339</v>
      </c>
      <c r="I927" s="508">
        <f t="shared" si="32"/>
        <v>0.31780000000000003</v>
      </c>
      <c r="J927" s="486">
        <v>110418</v>
      </c>
      <c r="K927" s="487">
        <v>168535</v>
      </c>
      <c r="L927" s="573"/>
      <c r="M927" s="574"/>
      <c r="R927" s="618"/>
      <c r="S927" s="618"/>
      <c r="T927" s="618"/>
      <c r="U927" s="618"/>
    </row>
    <row r="928" spans="1:21">
      <c r="A928" s="482" t="s">
        <v>2264</v>
      </c>
      <c r="B928" s="483" t="s">
        <v>2265</v>
      </c>
      <c r="C928" s="513">
        <v>9000</v>
      </c>
      <c r="D928" s="472" t="s">
        <v>550</v>
      </c>
      <c r="E928" s="473">
        <v>0.02</v>
      </c>
      <c r="F928" s="476" t="s">
        <v>400</v>
      </c>
      <c r="G928" s="477">
        <f t="shared" si="31"/>
        <v>0.02</v>
      </c>
      <c r="H928" s="631" t="s">
        <v>339</v>
      </c>
      <c r="I928" s="508">
        <f t="shared" si="32"/>
        <v>0.31780000000000003</v>
      </c>
      <c r="J928" s="486">
        <v>83583</v>
      </c>
      <c r="K928" s="487">
        <v>109623</v>
      </c>
      <c r="L928" s="573"/>
      <c r="M928" s="574"/>
      <c r="R928" s="618"/>
      <c r="S928" s="618"/>
      <c r="T928" s="618"/>
      <c r="U928" s="618"/>
    </row>
    <row r="929" spans="1:21">
      <c r="A929" s="482" t="s">
        <v>2266</v>
      </c>
      <c r="B929" s="483" t="s">
        <v>2267</v>
      </c>
      <c r="C929" s="513">
        <v>9000</v>
      </c>
      <c r="D929" s="472" t="s">
        <v>550</v>
      </c>
      <c r="E929" s="473">
        <v>0.02</v>
      </c>
      <c r="F929" s="476" t="s">
        <v>400</v>
      </c>
      <c r="G929" s="477">
        <f t="shared" si="31"/>
        <v>0.02</v>
      </c>
      <c r="H929" s="631" t="s">
        <v>339</v>
      </c>
      <c r="I929" s="508">
        <f t="shared" si="32"/>
        <v>0.31780000000000003</v>
      </c>
      <c r="J929" s="486">
        <v>83583</v>
      </c>
      <c r="K929" s="487">
        <v>109623</v>
      </c>
      <c r="L929" s="573"/>
      <c r="M929" s="574"/>
      <c r="R929" s="618"/>
      <c r="S929" s="618"/>
      <c r="T929" s="618"/>
      <c r="U929" s="618"/>
    </row>
    <row r="930" spans="1:21">
      <c r="A930" s="482" t="s">
        <v>2268</v>
      </c>
      <c r="B930" s="483" t="s">
        <v>2269</v>
      </c>
      <c r="C930" s="513">
        <v>9001</v>
      </c>
      <c r="D930" s="472" t="s">
        <v>661</v>
      </c>
      <c r="E930" s="473">
        <v>0.02</v>
      </c>
      <c r="F930" s="476" t="s">
        <v>400</v>
      </c>
      <c r="G930" s="477">
        <f t="shared" si="31"/>
        <v>0.02</v>
      </c>
      <c r="H930" s="631" t="s">
        <v>339</v>
      </c>
      <c r="I930" s="508">
        <f t="shared" si="32"/>
        <v>0.31780000000000003</v>
      </c>
      <c r="J930" s="486">
        <v>42015</v>
      </c>
      <c r="K930" s="487">
        <v>53271</v>
      </c>
      <c r="L930" s="573"/>
      <c r="M930" s="574"/>
      <c r="R930" s="618"/>
      <c r="S930" s="618"/>
      <c r="T930" s="618"/>
      <c r="U930" s="618"/>
    </row>
    <row r="931" spans="1:21">
      <c r="A931" s="482" t="s">
        <v>2270</v>
      </c>
      <c r="B931" s="483" t="s">
        <v>2271</v>
      </c>
      <c r="C931" s="513">
        <v>9001</v>
      </c>
      <c r="D931" s="472" t="s">
        <v>661</v>
      </c>
      <c r="E931" s="473">
        <v>0.02</v>
      </c>
      <c r="F931" s="476" t="s">
        <v>400</v>
      </c>
      <c r="G931" s="477">
        <f t="shared" si="31"/>
        <v>0.02</v>
      </c>
      <c r="H931" s="631" t="s">
        <v>339</v>
      </c>
      <c r="I931" s="508">
        <f t="shared" si="32"/>
        <v>0.31780000000000003</v>
      </c>
      <c r="J931" s="486">
        <v>60284</v>
      </c>
      <c r="K931" s="487">
        <v>80909</v>
      </c>
      <c r="L931" s="573"/>
      <c r="M931" s="574"/>
      <c r="R931" s="618"/>
      <c r="S931" s="618"/>
      <c r="T931" s="618"/>
      <c r="U931" s="618"/>
    </row>
    <row r="932" spans="1:21">
      <c r="A932" s="482" t="s">
        <v>2272</v>
      </c>
      <c r="B932" s="483" t="s">
        <v>2273</v>
      </c>
      <c r="C932" s="513">
        <v>9000</v>
      </c>
      <c r="D932" s="472" t="s">
        <v>550</v>
      </c>
      <c r="E932" s="473">
        <v>0.02</v>
      </c>
      <c r="F932" s="476" t="s">
        <v>400</v>
      </c>
      <c r="G932" s="477">
        <f t="shared" si="31"/>
        <v>0.02</v>
      </c>
      <c r="H932" s="631" t="s">
        <v>339</v>
      </c>
      <c r="I932" s="508">
        <f t="shared" si="32"/>
        <v>0.31780000000000003</v>
      </c>
      <c r="J932" s="486">
        <v>54013</v>
      </c>
      <c r="K932" s="487">
        <v>70138</v>
      </c>
      <c r="L932" s="573"/>
      <c r="M932" s="574"/>
      <c r="R932" s="618"/>
      <c r="S932" s="618"/>
      <c r="T932" s="618"/>
      <c r="U932" s="618"/>
    </row>
    <row r="933" spans="1:21">
      <c r="A933" s="482" t="s">
        <v>2274</v>
      </c>
      <c r="B933" s="483" t="s">
        <v>2275</v>
      </c>
      <c r="C933" s="513">
        <v>9000</v>
      </c>
      <c r="D933" s="472" t="s">
        <v>550</v>
      </c>
      <c r="E933" s="473">
        <v>0.02</v>
      </c>
      <c r="F933" s="476" t="s">
        <v>400</v>
      </c>
      <c r="G933" s="477">
        <f t="shared" si="31"/>
        <v>0.02</v>
      </c>
      <c r="H933" s="631" t="s">
        <v>339</v>
      </c>
      <c r="I933" s="508">
        <f t="shared" si="32"/>
        <v>0.31780000000000003</v>
      </c>
      <c r="J933" s="486">
        <v>83583</v>
      </c>
      <c r="K933" s="487">
        <v>109623</v>
      </c>
      <c r="L933" s="573"/>
      <c r="M933" s="574"/>
      <c r="R933" s="618"/>
      <c r="S933" s="618"/>
      <c r="T933" s="618"/>
      <c r="U933" s="618"/>
    </row>
    <row r="934" spans="1:21">
      <c r="A934" s="482" t="s">
        <v>2276</v>
      </c>
      <c r="B934" s="483" t="s">
        <v>2277</v>
      </c>
      <c r="C934" s="513">
        <v>9000</v>
      </c>
      <c r="D934" s="472" t="s">
        <v>550</v>
      </c>
      <c r="E934" s="473">
        <v>0.02</v>
      </c>
      <c r="F934" s="476" t="s">
        <v>400</v>
      </c>
      <c r="G934" s="477">
        <f t="shared" si="31"/>
        <v>0.02</v>
      </c>
      <c r="H934" s="631" t="s">
        <v>339</v>
      </c>
      <c r="I934" s="508">
        <f t="shared" si="32"/>
        <v>0.31780000000000003</v>
      </c>
      <c r="J934" s="486">
        <v>83583</v>
      </c>
      <c r="K934" s="487">
        <v>109623</v>
      </c>
      <c r="L934" s="573"/>
      <c r="M934" s="574"/>
      <c r="R934" s="618"/>
      <c r="S934" s="618"/>
      <c r="T934" s="618"/>
      <c r="U934" s="618"/>
    </row>
    <row r="935" spans="1:21">
      <c r="A935" s="482" t="s">
        <v>2278</v>
      </c>
      <c r="B935" s="483" t="s">
        <v>2279</v>
      </c>
      <c r="C935" s="513">
        <v>9000</v>
      </c>
      <c r="D935" s="472" t="s">
        <v>550</v>
      </c>
      <c r="E935" s="473">
        <v>0.02</v>
      </c>
      <c r="F935" s="476" t="s">
        <v>400</v>
      </c>
      <c r="G935" s="477">
        <f t="shared" si="31"/>
        <v>0.02</v>
      </c>
      <c r="H935" s="631" t="s">
        <v>339</v>
      </c>
      <c r="I935" s="508">
        <f t="shared" si="32"/>
        <v>0.31780000000000003</v>
      </c>
      <c r="J935" s="486">
        <v>83583</v>
      </c>
      <c r="K935" s="487">
        <v>109623</v>
      </c>
      <c r="L935" s="573"/>
      <c r="M935" s="574"/>
      <c r="R935" s="618"/>
      <c r="S935" s="618"/>
      <c r="T935" s="618"/>
      <c r="U935" s="618"/>
    </row>
    <row r="936" spans="1:21">
      <c r="A936" s="482" t="s">
        <v>2280</v>
      </c>
      <c r="B936" s="483" t="s">
        <v>2279</v>
      </c>
      <c r="C936" s="513">
        <v>9000</v>
      </c>
      <c r="D936" s="472" t="s">
        <v>550</v>
      </c>
      <c r="E936" s="473">
        <v>0.02</v>
      </c>
      <c r="F936" s="476" t="s">
        <v>400</v>
      </c>
      <c r="G936" s="477">
        <f t="shared" si="31"/>
        <v>0.02</v>
      </c>
      <c r="H936" s="631" t="s">
        <v>339</v>
      </c>
      <c r="I936" s="508">
        <f t="shared" si="32"/>
        <v>0.31780000000000003</v>
      </c>
      <c r="J936" s="486">
        <v>93710</v>
      </c>
      <c r="K936" s="487">
        <v>122906</v>
      </c>
      <c r="L936" s="573"/>
      <c r="M936" s="574"/>
      <c r="R936" s="618"/>
      <c r="S936" s="618"/>
      <c r="T936" s="618"/>
      <c r="U936" s="618"/>
    </row>
    <row r="937" spans="1:21">
      <c r="A937" s="482" t="s">
        <v>2281</v>
      </c>
      <c r="B937" s="483" t="s">
        <v>2282</v>
      </c>
      <c r="C937" s="513">
        <v>3401</v>
      </c>
      <c r="D937" s="472" t="s">
        <v>1690</v>
      </c>
      <c r="E937" s="473">
        <v>0.02</v>
      </c>
      <c r="F937" s="478" t="s">
        <v>401</v>
      </c>
      <c r="G937" s="477">
        <f t="shared" si="31"/>
        <v>0.02</v>
      </c>
      <c r="H937" s="631" t="s">
        <v>339</v>
      </c>
      <c r="I937" s="508">
        <f t="shared" si="32"/>
        <v>0.31780000000000003</v>
      </c>
      <c r="J937" s="486">
        <v>51000</v>
      </c>
      <c r="K937" s="487">
        <v>71400</v>
      </c>
      <c r="L937" s="573"/>
      <c r="M937" s="574"/>
      <c r="R937" s="618"/>
      <c r="S937" s="618"/>
      <c r="T937" s="618"/>
      <c r="U937" s="618"/>
    </row>
    <row r="938" spans="1:21">
      <c r="A938" s="482" t="s">
        <v>2283</v>
      </c>
      <c r="B938" s="483" t="s">
        <v>2284</v>
      </c>
      <c r="C938" s="513">
        <v>3300</v>
      </c>
      <c r="D938" s="472" t="s">
        <v>1685</v>
      </c>
      <c r="E938" s="473">
        <v>0</v>
      </c>
      <c r="F938" s="478" t="s">
        <v>401</v>
      </c>
      <c r="G938" s="477">
        <f t="shared" si="31"/>
        <v>0.02</v>
      </c>
      <c r="H938" s="631" t="s">
        <v>339</v>
      </c>
      <c r="I938" s="508">
        <f t="shared" si="32"/>
        <v>0.31780000000000003</v>
      </c>
      <c r="J938" s="486">
        <v>37800</v>
      </c>
      <c r="K938" s="487">
        <v>50800</v>
      </c>
      <c r="L938" s="573"/>
      <c r="M938" s="574"/>
      <c r="R938" s="618"/>
      <c r="S938" s="618"/>
      <c r="T938" s="618"/>
      <c r="U938" s="618"/>
    </row>
    <row r="939" spans="1:21">
      <c r="A939" s="482" t="s">
        <v>2285</v>
      </c>
      <c r="B939" s="483" t="s">
        <v>2286</v>
      </c>
      <c r="C939" s="513">
        <v>3300</v>
      </c>
      <c r="D939" s="472" t="s">
        <v>1685</v>
      </c>
      <c r="E939" s="473">
        <v>0</v>
      </c>
      <c r="F939" s="478" t="s">
        <v>401</v>
      </c>
      <c r="G939" s="477">
        <f t="shared" si="31"/>
        <v>0.02</v>
      </c>
      <c r="H939" s="631" t="s">
        <v>339</v>
      </c>
      <c r="I939" s="508">
        <f t="shared" si="32"/>
        <v>0.31780000000000003</v>
      </c>
      <c r="J939" s="486">
        <v>37800</v>
      </c>
      <c r="K939" s="487">
        <v>50800</v>
      </c>
      <c r="L939" s="573"/>
      <c r="M939" s="574"/>
      <c r="R939" s="618"/>
      <c r="S939" s="618"/>
      <c r="T939" s="618"/>
      <c r="U939" s="618"/>
    </row>
    <row r="940" spans="1:21">
      <c r="A940" s="482" t="s">
        <v>2287</v>
      </c>
      <c r="B940" s="483" t="s">
        <v>2288</v>
      </c>
      <c r="C940" s="513">
        <v>3300</v>
      </c>
      <c r="D940" s="472" t="s">
        <v>1685</v>
      </c>
      <c r="E940" s="473">
        <v>0</v>
      </c>
      <c r="F940" s="478" t="s">
        <v>401</v>
      </c>
      <c r="G940" s="477">
        <f t="shared" si="31"/>
        <v>0.02</v>
      </c>
      <c r="H940" s="631" t="s">
        <v>339</v>
      </c>
      <c r="I940" s="508">
        <f t="shared" si="32"/>
        <v>0.31780000000000003</v>
      </c>
      <c r="J940" s="486">
        <v>43900</v>
      </c>
      <c r="K940" s="487">
        <v>53400</v>
      </c>
      <c r="L940" s="573"/>
      <c r="M940" s="574"/>
      <c r="R940" s="618"/>
      <c r="S940" s="618"/>
      <c r="T940" s="618"/>
      <c r="U940" s="618"/>
    </row>
    <row r="941" spans="1:21">
      <c r="A941" s="482" t="s">
        <v>2289</v>
      </c>
      <c r="B941" s="483" t="s">
        <v>2290</v>
      </c>
      <c r="C941" s="513">
        <v>3300</v>
      </c>
      <c r="D941" s="472" t="s">
        <v>1685</v>
      </c>
      <c r="E941" s="473">
        <v>0</v>
      </c>
      <c r="F941" s="478" t="s">
        <v>401</v>
      </c>
      <c r="G941" s="477">
        <f t="shared" si="31"/>
        <v>0.02</v>
      </c>
      <c r="H941" s="631" t="s">
        <v>339</v>
      </c>
      <c r="I941" s="508">
        <f t="shared" si="32"/>
        <v>0.31780000000000003</v>
      </c>
      <c r="J941" s="486">
        <v>41200</v>
      </c>
      <c r="K941" s="487">
        <v>53400</v>
      </c>
      <c r="L941" s="573"/>
      <c r="M941" s="574"/>
      <c r="R941" s="618"/>
      <c r="S941" s="618"/>
      <c r="T941" s="618"/>
      <c r="U941" s="618"/>
    </row>
    <row r="942" spans="1:21">
      <c r="A942" s="482" t="s">
        <v>2291</v>
      </c>
      <c r="B942" s="483" t="s">
        <v>2292</v>
      </c>
      <c r="C942" s="513">
        <v>3300</v>
      </c>
      <c r="D942" s="472" t="s">
        <v>1685</v>
      </c>
      <c r="E942" s="473">
        <v>0</v>
      </c>
      <c r="F942" s="478" t="s">
        <v>401</v>
      </c>
      <c r="G942" s="477">
        <f t="shared" si="31"/>
        <v>0.02</v>
      </c>
      <c r="H942" s="631" t="s">
        <v>339</v>
      </c>
      <c r="I942" s="508">
        <f t="shared" si="32"/>
        <v>0.31780000000000003</v>
      </c>
      <c r="J942" s="486">
        <v>41200</v>
      </c>
      <c r="K942" s="487">
        <v>53400</v>
      </c>
      <c r="L942" s="573"/>
      <c r="M942" s="574"/>
      <c r="R942" s="618"/>
      <c r="S942" s="618"/>
      <c r="T942" s="618"/>
      <c r="U942" s="618"/>
    </row>
    <row r="943" spans="1:21">
      <c r="A943" s="482" t="s">
        <v>2293</v>
      </c>
      <c r="B943" s="483" t="s">
        <v>2294</v>
      </c>
      <c r="C943" s="513">
        <v>9000</v>
      </c>
      <c r="D943" s="472" t="s">
        <v>550</v>
      </c>
      <c r="E943" s="473">
        <v>0.02</v>
      </c>
      <c r="F943" s="476" t="s">
        <v>400</v>
      </c>
      <c r="G943" s="477">
        <f t="shared" si="31"/>
        <v>0.02</v>
      </c>
      <c r="H943" s="631" t="s">
        <v>339</v>
      </c>
      <c r="I943" s="508">
        <f t="shared" si="32"/>
        <v>0.31780000000000003</v>
      </c>
      <c r="J943" s="486">
        <v>74488</v>
      </c>
      <c r="K943" s="487">
        <v>86610</v>
      </c>
      <c r="L943" s="573"/>
      <c r="M943" s="574"/>
      <c r="R943" s="618"/>
      <c r="S943" s="618"/>
      <c r="T943" s="618"/>
      <c r="U943" s="618"/>
    </row>
    <row r="944" spans="1:21">
      <c r="A944" s="482" t="s">
        <v>2295</v>
      </c>
      <c r="B944" s="483" t="s">
        <v>2296</v>
      </c>
      <c r="C944" s="513">
        <v>9000</v>
      </c>
      <c r="D944" s="472" t="s">
        <v>550</v>
      </c>
      <c r="E944" s="473">
        <v>0.02</v>
      </c>
      <c r="F944" s="476" t="s">
        <v>400</v>
      </c>
      <c r="G944" s="477">
        <f t="shared" si="31"/>
        <v>0.02</v>
      </c>
      <c r="H944" s="631" t="s">
        <v>339</v>
      </c>
      <c r="I944" s="508">
        <f t="shared" si="32"/>
        <v>0.31780000000000003</v>
      </c>
      <c r="J944" s="486">
        <v>74488</v>
      </c>
      <c r="K944" s="487">
        <v>86610</v>
      </c>
      <c r="L944" s="573"/>
      <c r="M944" s="574"/>
      <c r="R944" s="618"/>
      <c r="S944" s="618"/>
      <c r="T944" s="618"/>
      <c r="U944" s="618"/>
    </row>
    <row r="945" spans="1:21">
      <c r="A945" s="482" t="s">
        <v>2297</v>
      </c>
      <c r="B945" s="483" t="s">
        <v>2298</v>
      </c>
      <c r="C945" s="513">
        <v>9000</v>
      </c>
      <c r="D945" s="472" t="s">
        <v>550</v>
      </c>
      <c r="E945" s="473">
        <v>0.02</v>
      </c>
      <c r="F945" s="476" t="s">
        <v>400</v>
      </c>
      <c r="G945" s="477">
        <f t="shared" si="31"/>
        <v>0.02</v>
      </c>
      <c r="H945" s="631" t="s">
        <v>339</v>
      </c>
      <c r="I945" s="508">
        <f t="shared" si="32"/>
        <v>0.31780000000000003</v>
      </c>
      <c r="J945" s="486">
        <v>74488</v>
      </c>
      <c r="K945" s="487">
        <v>86610</v>
      </c>
      <c r="L945" s="573"/>
      <c r="M945" s="574"/>
      <c r="R945" s="618"/>
      <c r="S945" s="618"/>
      <c r="T945" s="618"/>
      <c r="U945" s="618"/>
    </row>
    <row r="946" spans="1:21">
      <c r="A946" s="482" t="s">
        <v>2299</v>
      </c>
      <c r="B946" s="483" t="s">
        <v>2300</v>
      </c>
      <c r="C946" s="513">
        <v>9000</v>
      </c>
      <c r="D946" s="472" t="s">
        <v>550</v>
      </c>
      <c r="E946" s="473">
        <v>0.02</v>
      </c>
      <c r="F946" s="476" t="s">
        <v>400</v>
      </c>
      <c r="G946" s="477">
        <f t="shared" si="31"/>
        <v>0.02</v>
      </c>
      <c r="H946" s="631" t="s">
        <v>339</v>
      </c>
      <c r="I946" s="508">
        <f t="shared" si="32"/>
        <v>0.31780000000000003</v>
      </c>
      <c r="J946" s="486">
        <v>82181</v>
      </c>
      <c r="K946" s="487">
        <v>96519</v>
      </c>
      <c r="L946" s="573"/>
      <c r="M946" s="574"/>
      <c r="R946" s="618"/>
      <c r="S946" s="618"/>
      <c r="T946" s="618"/>
      <c r="U946" s="618"/>
    </row>
    <row r="947" spans="1:21">
      <c r="A947" s="482" t="s">
        <v>2301</v>
      </c>
      <c r="B947" s="483" t="s">
        <v>2302</v>
      </c>
      <c r="C947" s="513">
        <v>9001</v>
      </c>
      <c r="D947" s="472" t="s">
        <v>661</v>
      </c>
      <c r="E947" s="473">
        <v>0.02</v>
      </c>
      <c r="F947" s="476" t="s">
        <v>400</v>
      </c>
      <c r="G947" s="477">
        <f t="shared" si="31"/>
        <v>0.02</v>
      </c>
      <c r="H947" s="631" t="s">
        <v>339</v>
      </c>
      <c r="I947" s="508">
        <f t="shared" si="32"/>
        <v>0.31780000000000003</v>
      </c>
      <c r="J947" s="486">
        <v>42081</v>
      </c>
      <c r="K947" s="487">
        <v>53274</v>
      </c>
      <c r="L947" s="573"/>
      <c r="M947" s="574"/>
      <c r="R947" s="618"/>
      <c r="S947" s="618"/>
      <c r="T947" s="618"/>
      <c r="U947" s="618"/>
    </row>
    <row r="948" spans="1:21">
      <c r="A948" s="482" t="s">
        <v>2303</v>
      </c>
      <c r="B948" s="483" t="s">
        <v>2304</v>
      </c>
      <c r="C948" s="513">
        <v>9001</v>
      </c>
      <c r="D948" s="472" t="s">
        <v>661</v>
      </c>
      <c r="E948" s="473">
        <v>0.02</v>
      </c>
      <c r="F948" s="476" t="s">
        <v>400</v>
      </c>
      <c r="G948" s="477">
        <f t="shared" si="31"/>
        <v>0.02</v>
      </c>
      <c r="H948" s="631" t="s">
        <v>339</v>
      </c>
      <c r="I948" s="508">
        <f t="shared" si="32"/>
        <v>0.31780000000000003</v>
      </c>
      <c r="J948" s="486">
        <v>46395</v>
      </c>
      <c r="K948" s="487">
        <v>57234</v>
      </c>
      <c r="L948" s="573"/>
      <c r="M948" s="574"/>
      <c r="R948" s="618"/>
      <c r="S948" s="618"/>
      <c r="T948" s="618"/>
      <c r="U948" s="618"/>
    </row>
    <row r="949" spans="1:21">
      <c r="A949" s="471" t="s">
        <v>2305</v>
      </c>
      <c r="B949" s="483" t="s">
        <v>2306</v>
      </c>
      <c r="C949" s="513">
        <v>3300</v>
      </c>
      <c r="D949" s="472" t="s">
        <v>1685</v>
      </c>
      <c r="E949" s="474">
        <v>0</v>
      </c>
      <c r="F949" s="478" t="s">
        <v>401</v>
      </c>
      <c r="G949" s="477">
        <f t="shared" si="31"/>
        <v>0.02</v>
      </c>
      <c r="H949" s="631" t="s">
        <v>339</v>
      </c>
      <c r="I949" s="508">
        <f t="shared" si="32"/>
        <v>0.31780000000000003</v>
      </c>
      <c r="J949" s="486">
        <v>31300</v>
      </c>
      <c r="K949" s="487">
        <v>41200</v>
      </c>
      <c r="L949" s="573"/>
      <c r="M949" s="574"/>
      <c r="R949" s="618"/>
      <c r="S949" s="618"/>
      <c r="T949" s="618"/>
      <c r="U949" s="618"/>
    </row>
    <row r="950" spans="1:21">
      <c r="A950" s="482" t="s">
        <v>2307</v>
      </c>
      <c r="B950" s="483" t="s">
        <v>2308</v>
      </c>
      <c r="C950" s="513">
        <v>3300</v>
      </c>
      <c r="D950" s="472" t="s">
        <v>1685</v>
      </c>
      <c r="E950" s="473">
        <v>0</v>
      </c>
      <c r="F950" s="478" t="s">
        <v>401</v>
      </c>
      <c r="G950" s="477">
        <f t="shared" si="31"/>
        <v>0.02</v>
      </c>
      <c r="H950" s="631" t="s">
        <v>339</v>
      </c>
      <c r="I950" s="508">
        <f t="shared" si="32"/>
        <v>0.31780000000000003</v>
      </c>
      <c r="J950" s="486">
        <v>37800</v>
      </c>
      <c r="K950" s="487">
        <v>50800</v>
      </c>
      <c r="L950" s="573"/>
      <c r="M950" s="574"/>
      <c r="R950" s="618"/>
      <c r="S950" s="618"/>
      <c r="T950" s="618"/>
      <c r="U950" s="618"/>
    </row>
    <row r="951" spans="1:21">
      <c r="A951" s="482" t="s">
        <v>2309</v>
      </c>
      <c r="B951" s="483" t="s">
        <v>2310</v>
      </c>
      <c r="C951" s="513">
        <v>3401</v>
      </c>
      <c r="D951" s="472" t="s">
        <v>1690</v>
      </c>
      <c r="E951" s="473">
        <v>0.02</v>
      </c>
      <c r="F951" s="478" t="s">
        <v>401</v>
      </c>
      <c r="G951" s="477">
        <f t="shared" si="31"/>
        <v>0.02</v>
      </c>
      <c r="H951" s="631" t="s">
        <v>339</v>
      </c>
      <c r="I951" s="508">
        <f t="shared" si="32"/>
        <v>0.31780000000000003</v>
      </c>
      <c r="J951" s="486">
        <v>51000</v>
      </c>
      <c r="K951" s="487">
        <v>71400</v>
      </c>
      <c r="L951" s="573"/>
      <c r="M951" s="574"/>
      <c r="R951" s="618"/>
      <c r="S951" s="618"/>
      <c r="T951" s="618"/>
      <c r="U951" s="618"/>
    </row>
    <row r="952" spans="1:21">
      <c r="A952" s="482" t="s">
        <v>2311</v>
      </c>
      <c r="B952" s="483" t="s">
        <v>2312</v>
      </c>
      <c r="C952" s="513">
        <v>3300</v>
      </c>
      <c r="D952" s="472" t="s">
        <v>1685</v>
      </c>
      <c r="E952" s="473">
        <v>0</v>
      </c>
      <c r="F952" s="478" t="s">
        <v>401</v>
      </c>
      <c r="G952" s="477">
        <f t="shared" si="31"/>
        <v>0.02</v>
      </c>
      <c r="H952" s="631" t="s">
        <v>339</v>
      </c>
      <c r="I952" s="508">
        <f t="shared" si="32"/>
        <v>0.31780000000000003</v>
      </c>
      <c r="J952" s="486">
        <v>37800</v>
      </c>
      <c r="K952" s="487">
        <v>50800</v>
      </c>
      <c r="L952" s="573"/>
      <c r="M952" s="574"/>
      <c r="R952" s="618"/>
      <c r="S952" s="618"/>
      <c r="T952" s="618"/>
      <c r="U952" s="618"/>
    </row>
    <row r="953" spans="1:21">
      <c r="A953" s="482" t="s">
        <v>2313</v>
      </c>
      <c r="B953" s="483" t="s">
        <v>2314</v>
      </c>
      <c r="C953" s="513">
        <v>3300</v>
      </c>
      <c r="D953" s="472" t="s">
        <v>1685</v>
      </c>
      <c r="E953" s="473">
        <v>0</v>
      </c>
      <c r="F953" s="478" t="s">
        <v>401</v>
      </c>
      <c r="G953" s="477">
        <f t="shared" si="31"/>
        <v>0.02</v>
      </c>
      <c r="H953" s="631" t="s">
        <v>339</v>
      </c>
      <c r="I953" s="508">
        <f t="shared" si="32"/>
        <v>0.31780000000000003</v>
      </c>
      <c r="J953" s="486">
        <v>43900</v>
      </c>
      <c r="K953" s="487">
        <v>53400</v>
      </c>
      <c r="L953" s="573"/>
      <c r="M953" s="574"/>
      <c r="R953" s="618"/>
      <c r="S953" s="618"/>
      <c r="T953" s="618"/>
      <c r="U953" s="618"/>
    </row>
    <row r="954" spans="1:21">
      <c r="A954" s="482" t="s">
        <v>2315</v>
      </c>
      <c r="B954" s="483" t="s">
        <v>2316</v>
      </c>
      <c r="C954" s="513">
        <v>3300</v>
      </c>
      <c r="D954" s="472" t="s">
        <v>1685</v>
      </c>
      <c r="E954" s="473">
        <v>0</v>
      </c>
      <c r="F954" s="478" t="s">
        <v>401</v>
      </c>
      <c r="G954" s="477">
        <f t="shared" si="31"/>
        <v>0.02</v>
      </c>
      <c r="H954" s="631" t="s">
        <v>339</v>
      </c>
      <c r="I954" s="508">
        <f t="shared" si="32"/>
        <v>0.31780000000000003</v>
      </c>
      <c r="J954" s="486">
        <v>43900</v>
      </c>
      <c r="K954" s="487">
        <v>53400</v>
      </c>
      <c r="L954" s="573"/>
      <c r="M954" s="574"/>
      <c r="R954" s="618"/>
      <c r="S954" s="618"/>
      <c r="T954" s="618"/>
      <c r="U954" s="618"/>
    </row>
    <row r="955" spans="1:21">
      <c r="A955" s="482" t="s">
        <v>2317</v>
      </c>
      <c r="B955" s="483" t="s">
        <v>2318</v>
      </c>
      <c r="C955" s="513">
        <v>3300</v>
      </c>
      <c r="D955" s="472" t="s">
        <v>1685</v>
      </c>
      <c r="E955" s="473">
        <v>0</v>
      </c>
      <c r="F955" s="478" t="s">
        <v>401</v>
      </c>
      <c r="G955" s="477">
        <f t="shared" si="31"/>
        <v>0.02</v>
      </c>
      <c r="H955" s="631" t="s">
        <v>339</v>
      </c>
      <c r="I955" s="508">
        <f t="shared" si="32"/>
        <v>0.31780000000000003</v>
      </c>
      <c r="J955" s="486">
        <v>43900</v>
      </c>
      <c r="K955" s="487">
        <v>53400</v>
      </c>
      <c r="L955" s="573"/>
      <c r="M955" s="574"/>
      <c r="R955" s="618"/>
      <c r="S955" s="618"/>
      <c r="T955" s="618"/>
      <c r="U955" s="618"/>
    </row>
    <row r="956" spans="1:21">
      <c r="A956" s="482" t="s">
        <v>2319</v>
      </c>
      <c r="B956" s="483" t="s">
        <v>2320</v>
      </c>
      <c r="C956" s="513">
        <v>9000</v>
      </c>
      <c r="D956" s="472" t="s">
        <v>550</v>
      </c>
      <c r="E956" s="473">
        <v>0.02</v>
      </c>
      <c r="F956" s="476" t="s">
        <v>400</v>
      </c>
      <c r="G956" s="477">
        <f t="shared" si="31"/>
        <v>0.02</v>
      </c>
      <c r="H956" s="631" t="s">
        <v>339</v>
      </c>
      <c r="I956" s="508">
        <f t="shared" si="32"/>
        <v>0.31780000000000003</v>
      </c>
      <c r="J956" s="486">
        <v>74488</v>
      </c>
      <c r="K956" s="487">
        <v>86610</v>
      </c>
      <c r="L956" s="573"/>
      <c r="M956" s="574"/>
      <c r="R956" s="618"/>
      <c r="S956" s="618"/>
      <c r="T956" s="618"/>
      <c r="U956" s="618"/>
    </row>
    <row r="957" spans="1:21">
      <c r="A957" s="482" t="s">
        <v>2321</v>
      </c>
      <c r="B957" s="483" t="s">
        <v>2322</v>
      </c>
      <c r="C957" s="513">
        <v>9000</v>
      </c>
      <c r="D957" s="472" t="s">
        <v>550</v>
      </c>
      <c r="E957" s="473">
        <v>0.02</v>
      </c>
      <c r="F957" s="476" t="s">
        <v>400</v>
      </c>
      <c r="G957" s="477">
        <f t="shared" si="31"/>
        <v>0.02</v>
      </c>
      <c r="H957" s="631" t="s">
        <v>339</v>
      </c>
      <c r="I957" s="508">
        <f t="shared" si="32"/>
        <v>0.31780000000000003</v>
      </c>
      <c r="J957" s="486">
        <v>74488</v>
      </c>
      <c r="K957" s="487">
        <v>86610</v>
      </c>
      <c r="L957" s="573"/>
      <c r="M957" s="574"/>
      <c r="R957" s="618"/>
      <c r="S957" s="618"/>
      <c r="T957" s="618"/>
      <c r="U957" s="618"/>
    </row>
    <row r="958" spans="1:21">
      <c r="A958" s="482" t="s">
        <v>2323</v>
      </c>
      <c r="B958" s="483" t="s">
        <v>2324</v>
      </c>
      <c r="C958" s="513">
        <v>9003</v>
      </c>
      <c r="D958" s="472" t="s">
        <v>948</v>
      </c>
      <c r="E958" s="473">
        <v>0.02</v>
      </c>
      <c r="F958" s="476" t="s">
        <v>400</v>
      </c>
      <c r="G958" s="477">
        <f t="shared" si="31"/>
        <v>0.02</v>
      </c>
      <c r="H958" s="631" t="s">
        <v>339</v>
      </c>
      <c r="I958" s="508">
        <f t="shared" si="32"/>
        <v>0.31780000000000003</v>
      </c>
      <c r="J958" s="486">
        <v>41265</v>
      </c>
      <c r="K958" s="487">
        <v>46861</v>
      </c>
      <c r="L958" s="573"/>
      <c r="M958" s="574"/>
      <c r="R958" s="618"/>
      <c r="S958" s="618"/>
      <c r="T958" s="618"/>
      <c r="U958" s="618"/>
    </row>
    <row r="959" spans="1:21">
      <c r="A959" s="482" t="s">
        <v>2325</v>
      </c>
      <c r="B959" s="483" t="s">
        <v>2326</v>
      </c>
      <c r="C959" s="513">
        <v>9003</v>
      </c>
      <c r="D959" s="472" t="s">
        <v>948</v>
      </c>
      <c r="E959" s="473">
        <v>0.02</v>
      </c>
      <c r="F959" s="476" t="s">
        <v>400</v>
      </c>
      <c r="G959" s="477">
        <f t="shared" si="31"/>
        <v>0.02</v>
      </c>
      <c r="H959" s="631" t="s">
        <v>339</v>
      </c>
      <c r="I959" s="508">
        <f t="shared" si="32"/>
        <v>0.31780000000000003</v>
      </c>
      <c r="J959" s="486">
        <v>45462</v>
      </c>
      <c r="K959" s="487">
        <v>51408</v>
      </c>
      <c r="L959" s="573"/>
      <c r="M959" s="574"/>
      <c r="R959" s="618"/>
      <c r="S959" s="618"/>
      <c r="T959" s="618"/>
      <c r="U959" s="618"/>
    </row>
    <row r="960" spans="1:21">
      <c r="A960" s="482" t="s">
        <v>2327</v>
      </c>
      <c r="B960" s="483" t="s">
        <v>2328</v>
      </c>
      <c r="C960" s="513">
        <v>3300</v>
      </c>
      <c r="D960" s="472" t="s">
        <v>1685</v>
      </c>
      <c r="E960" s="473">
        <v>0</v>
      </c>
      <c r="F960" s="478" t="s">
        <v>401</v>
      </c>
      <c r="G960" s="477">
        <f t="shared" si="31"/>
        <v>0.02</v>
      </c>
      <c r="H960" s="631" t="s">
        <v>339</v>
      </c>
      <c r="I960" s="508">
        <f t="shared" si="32"/>
        <v>0.31780000000000003</v>
      </c>
      <c r="J960" s="486">
        <v>37800</v>
      </c>
      <c r="K960" s="487">
        <v>50800</v>
      </c>
      <c r="L960" s="573"/>
      <c r="M960" s="574"/>
      <c r="R960" s="618"/>
      <c r="S960" s="618"/>
      <c r="T960" s="618"/>
      <c r="U960" s="618"/>
    </row>
    <row r="961" spans="1:21">
      <c r="A961" s="482" t="s">
        <v>2329</v>
      </c>
      <c r="B961" s="483" t="s">
        <v>2330</v>
      </c>
      <c r="C961" s="513">
        <v>3300</v>
      </c>
      <c r="D961" s="472" t="s">
        <v>1685</v>
      </c>
      <c r="E961" s="473">
        <v>0</v>
      </c>
      <c r="F961" s="478" t="s">
        <v>401</v>
      </c>
      <c r="G961" s="477">
        <f t="shared" si="31"/>
        <v>0.02</v>
      </c>
      <c r="H961" s="631" t="s">
        <v>339</v>
      </c>
      <c r="I961" s="508">
        <f t="shared" si="32"/>
        <v>0.31780000000000003</v>
      </c>
      <c r="J961" s="486">
        <v>43900</v>
      </c>
      <c r="K961" s="487">
        <v>53400</v>
      </c>
      <c r="L961" s="573"/>
      <c r="M961" s="574"/>
      <c r="R961" s="618"/>
      <c r="S961" s="618"/>
      <c r="T961" s="618"/>
      <c r="U961" s="618"/>
    </row>
    <row r="962" spans="1:21">
      <c r="A962" s="482" t="s">
        <v>2331</v>
      </c>
      <c r="B962" s="483" t="s">
        <v>2332</v>
      </c>
      <c r="C962" s="513">
        <v>9003</v>
      </c>
      <c r="D962" s="472" t="s">
        <v>948</v>
      </c>
      <c r="E962" s="473">
        <v>0.02</v>
      </c>
      <c r="F962" s="476" t="s">
        <v>400</v>
      </c>
      <c r="G962" s="477">
        <f t="shared" si="31"/>
        <v>0.02</v>
      </c>
      <c r="H962" s="631" t="s">
        <v>339</v>
      </c>
      <c r="I962" s="508">
        <f t="shared" si="32"/>
        <v>0.31780000000000003</v>
      </c>
      <c r="J962" s="486">
        <v>69709</v>
      </c>
      <c r="K962" s="487">
        <v>74138</v>
      </c>
      <c r="L962" s="573"/>
      <c r="M962" s="574"/>
      <c r="R962" s="618"/>
      <c r="S962" s="618"/>
      <c r="T962" s="618"/>
      <c r="U962" s="618"/>
    </row>
    <row r="963" spans="1:21">
      <c r="A963" s="482" t="s">
        <v>2333</v>
      </c>
      <c r="B963" s="483" t="s">
        <v>1751</v>
      </c>
      <c r="C963" s="513">
        <v>9000</v>
      </c>
      <c r="D963" s="472" t="s">
        <v>550</v>
      </c>
      <c r="E963" s="473">
        <v>0.02</v>
      </c>
      <c r="F963" s="476" t="s">
        <v>400</v>
      </c>
      <c r="G963" s="477">
        <f t="shared" si="31"/>
        <v>0.02</v>
      </c>
      <c r="H963" s="631" t="s">
        <v>339</v>
      </c>
      <c r="I963" s="508">
        <f t="shared" si="32"/>
        <v>0.31780000000000003</v>
      </c>
      <c r="J963" s="486">
        <v>93710</v>
      </c>
      <c r="K963" s="487">
        <v>122906</v>
      </c>
      <c r="L963" s="573"/>
      <c r="M963" s="574"/>
      <c r="R963" s="618"/>
      <c r="S963" s="618"/>
      <c r="T963" s="618"/>
      <c r="U963" s="618"/>
    </row>
    <row r="964" spans="1:21">
      <c r="A964" s="482" t="s">
        <v>2334</v>
      </c>
      <c r="B964" s="483" t="s">
        <v>2335</v>
      </c>
      <c r="C964" s="513">
        <v>9000</v>
      </c>
      <c r="D964" s="472" t="s">
        <v>550</v>
      </c>
      <c r="E964" s="473">
        <v>0.02</v>
      </c>
      <c r="F964" s="476" t="s">
        <v>400</v>
      </c>
      <c r="G964" s="477">
        <f t="shared" ref="G964:G1027" si="33">_xlfn.XLOOKUP(F964,$N$3:$N$18,$O$3:$O$18,"not found",0,1)</f>
        <v>0.02</v>
      </c>
      <c r="H964" s="631" t="s">
        <v>339</v>
      </c>
      <c r="I964" s="508">
        <f t="shared" ref="I964:I1027" si="34">VLOOKUP(H964,Fringe.Rates,2,FALSE)</f>
        <v>0.31780000000000003</v>
      </c>
      <c r="J964" s="486">
        <v>101815</v>
      </c>
      <c r="K964" s="487">
        <v>118519</v>
      </c>
      <c r="L964" s="573"/>
      <c r="M964" s="574"/>
      <c r="R964" s="618"/>
      <c r="S964" s="618"/>
      <c r="T964" s="618"/>
      <c r="U964" s="618"/>
    </row>
    <row r="965" spans="1:21">
      <c r="A965" s="482" t="s">
        <v>2336</v>
      </c>
      <c r="B965" s="483" t="s">
        <v>2337</v>
      </c>
      <c r="C965" s="513">
        <v>9000</v>
      </c>
      <c r="D965" s="472" t="s">
        <v>550</v>
      </c>
      <c r="E965" s="473">
        <v>0.02</v>
      </c>
      <c r="F965" s="476" t="s">
        <v>400</v>
      </c>
      <c r="G965" s="477">
        <f t="shared" si="33"/>
        <v>0.02</v>
      </c>
      <c r="H965" s="631" t="s">
        <v>339</v>
      </c>
      <c r="I965" s="508">
        <f t="shared" si="34"/>
        <v>0.31780000000000003</v>
      </c>
      <c r="J965" s="486">
        <v>108311</v>
      </c>
      <c r="K965" s="487">
        <v>130041</v>
      </c>
      <c r="L965" s="573"/>
      <c r="M965" s="574"/>
      <c r="R965" s="618"/>
      <c r="S965" s="618"/>
      <c r="T965" s="618"/>
      <c r="U965" s="618"/>
    </row>
    <row r="966" spans="1:21">
      <c r="A966" s="482" t="s">
        <v>2338</v>
      </c>
      <c r="B966" s="483" t="s">
        <v>2339</v>
      </c>
      <c r="C966" s="513">
        <v>9000</v>
      </c>
      <c r="D966" s="472" t="s">
        <v>550</v>
      </c>
      <c r="E966" s="473">
        <v>0.02</v>
      </c>
      <c r="F966" s="476" t="s">
        <v>400</v>
      </c>
      <c r="G966" s="477">
        <f t="shared" si="33"/>
        <v>0.02</v>
      </c>
      <c r="H966" s="631" t="s">
        <v>339</v>
      </c>
      <c r="I966" s="508">
        <f t="shared" si="34"/>
        <v>0.31780000000000003</v>
      </c>
      <c r="J966" s="486">
        <v>101815</v>
      </c>
      <c r="K966" s="487">
        <v>118519</v>
      </c>
      <c r="L966" s="573"/>
      <c r="M966" s="574"/>
      <c r="R966" s="618"/>
      <c r="S966" s="618"/>
      <c r="T966" s="618"/>
      <c r="U966" s="618"/>
    </row>
    <row r="967" spans="1:21">
      <c r="A967" s="482" t="s">
        <v>2340</v>
      </c>
      <c r="B967" s="483" t="s">
        <v>2339</v>
      </c>
      <c r="C967" s="513">
        <v>9000</v>
      </c>
      <c r="D967" s="472" t="s">
        <v>550</v>
      </c>
      <c r="E967" s="473">
        <v>0.02</v>
      </c>
      <c r="F967" s="476" t="s">
        <v>400</v>
      </c>
      <c r="G967" s="477">
        <f t="shared" si="33"/>
        <v>0.02</v>
      </c>
      <c r="H967" s="631" t="s">
        <v>339</v>
      </c>
      <c r="I967" s="508">
        <f t="shared" si="34"/>
        <v>0.31780000000000003</v>
      </c>
      <c r="J967" s="486">
        <v>108311</v>
      </c>
      <c r="K967" s="487">
        <v>130041</v>
      </c>
      <c r="L967" s="573"/>
      <c r="M967" s="574"/>
      <c r="R967" s="618"/>
      <c r="S967" s="618"/>
      <c r="T967" s="618"/>
      <c r="U967" s="618"/>
    </row>
    <row r="968" spans="1:21">
      <c r="A968" s="482" t="s">
        <v>2341</v>
      </c>
      <c r="B968" s="483" t="s">
        <v>2342</v>
      </c>
      <c r="C968" s="513">
        <v>9000</v>
      </c>
      <c r="D968" s="472" t="s">
        <v>550</v>
      </c>
      <c r="E968" s="473">
        <v>0.02</v>
      </c>
      <c r="F968" s="476" t="s">
        <v>400</v>
      </c>
      <c r="G968" s="477">
        <f t="shared" si="33"/>
        <v>0.02</v>
      </c>
      <c r="H968" s="631" t="s">
        <v>339</v>
      </c>
      <c r="I968" s="508">
        <f t="shared" si="34"/>
        <v>0.31780000000000003</v>
      </c>
      <c r="J968" s="486">
        <v>101815</v>
      </c>
      <c r="K968" s="487">
        <v>118519</v>
      </c>
      <c r="L968" s="573"/>
      <c r="M968" s="574"/>
      <c r="R968" s="618"/>
      <c r="S968" s="618"/>
      <c r="T968" s="618"/>
      <c r="U968" s="618"/>
    </row>
    <row r="969" spans="1:21">
      <c r="A969" s="482" t="s">
        <v>2343</v>
      </c>
      <c r="B969" s="483" t="s">
        <v>2344</v>
      </c>
      <c r="C969" s="513">
        <v>9000</v>
      </c>
      <c r="D969" s="472" t="s">
        <v>550</v>
      </c>
      <c r="E969" s="473">
        <v>0.02</v>
      </c>
      <c r="F969" s="476" t="s">
        <v>400</v>
      </c>
      <c r="G969" s="477">
        <f t="shared" si="33"/>
        <v>0.02</v>
      </c>
      <c r="H969" s="631" t="s">
        <v>339</v>
      </c>
      <c r="I969" s="508">
        <f t="shared" si="34"/>
        <v>0.31780000000000003</v>
      </c>
      <c r="J969" s="486">
        <v>108311</v>
      </c>
      <c r="K969" s="487">
        <v>130041</v>
      </c>
      <c r="L969" s="573"/>
      <c r="M969" s="574"/>
      <c r="R969" s="618"/>
      <c r="S969" s="618"/>
      <c r="T969" s="618"/>
      <c r="U969" s="618"/>
    </row>
    <row r="970" spans="1:21">
      <c r="A970" s="482" t="s">
        <v>2345</v>
      </c>
      <c r="B970" s="483" t="s">
        <v>2346</v>
      </c>
      <c r="C970" s="513">
        <v>9000</v>
      </c>
      <c r="D970" s="472" t="s">
        <v>550</v>
      </c>
      <c r="E970" s="473">
        <v>0.02</v>
      </c>
      <c r="F970" s="476" t="s">
        <v>400</v>
      </c>
      <c r="G970" s="477">
        <f t="shared" si="33"/>
        <v>0.02</v>
      </c>
      <c r="H970" s="631" t="s">
        <v>339</v>
      </c>
      <c r="I970" s="508">
        <f t="shared" si="34"/>
        <v>0.31780000000000003</v>
      </c>
      <c r="J970" s="486">
        <v>101815</v>
      </c>
      <c r="K970" s="487">
        <v>118519</v>
      </c>
      <c r="L970" s="573"/>
      <c r="M970" s="574"/>
      <c r="R970" s="618"/>
      <c r="S970" s="618"/>
      <c r="T970" s="618"/>
      <c r="U970" s="618"/>
    </row>
    <row r="971" spans="1:21">
      <c r="A971" s="482" t="s">
        <v>2347</v>
      </c>
      <c r="B971" s="483" t="s">
        <v>2346</v>
      </c>
      <c r="C971" s="513">
        <v>9000</v>
      </c>
      <c r="D971" s="472" t="s">
        <v>550</v>
      </c>
      <c r="E971" s="473">
        <v>0.02</v>
      </c>
      <c r="F971" s="476" t="s">
        <v>400</v>
      </c>
      <c r="G971" s="477">
        <f t="shared" si="33"/>
        <v>0.02</v>
      </c>
      <c r="H971" s="631" t="s">
        <v>339</v>
      </c>
      <c r="I971" s="508">
        <f t="shared" si="34"/>
        <v>0.31780000000000003</v>
      </c>
      <c r="J971" s="486">
        <v>108311</v>
      </c>
      <c r="K971" s="487">
        <v>130041</v>
      </c>
      <c r="L971" s="573"/>
      <c r="M971" s="574"/>
      <c r="R971" s="618"/>
      <c r="S971" s="618"/>
      <c r="T971" s="618"/>
      <c r="U971" s="618"/>
    </row>
    <row r="972" spans="1:21">
      <c r="A972" s="482" t="s">
        <v>2348</v>
      </c>
      <c r="B972" s="483" t="s">
        <v>1885</v>
      </c>
      <c r="C972" s="513">
        <v>9000</v>
      </c>
      <c r="D972" s="472" t="s">
        <v>550</v>
      </c>
      <c r="E972" s="473">
        <v>0.02</v>
      </c>
      <c r="F972" s="476" t="s">
        <v>400</v>
      </c>
      <c r="G972" s="477">
        <f t="shared" si="33"/>
        <v>0.02</v>
      </c>
      <c r="H972" s="631" t="s">
        <v>339</v>
      </c>
      <c r="I972" s="508">
        <f t="shared" si="34"/>
        <v>0.31780000000000003</v>
      </c>
      <c r="J972" s="486">
        <v>76394</v>
      </c>
      <c r="K972" s="487">
        <v>94881</v>
      </c>
      <c r="L972" s="573"/>
      <c r="M972" s="574"/>
      <c r="R972" s="618"/>
      <c r="S972" s="618"/>
      <c r="T972" s="618"/>
      <c r="U972" s="618"/>
    </row>
    <row r="973" spans="1:21">
      <c r="A973" s="482" t="s">
        <v>2349</v>
      </c>
      <c r="B973" s="483" t="s">
        <v>1537</v>
      </c>
      <c r="C973" s="513">
        <v>9000</v>
      </c>
      <c r="D973" s="472" t="s">
        <v>550</v>
      </c>
      <c r="E973" s="473">
        <v>0.02</v>
      </c>
      <c r="F973" s="476" t="s">
        <v>400</v>
      </c>
      <c r="G973" s="477">
        <f t="shared" si="33"/>
        <v>0.02</v>
      </c>
      <c r="H973" s="631" t="s">
        <v>339</v>
      </c>
      <c r="I973" s="508">
        <f t="shared" si="34"/>
        <v>0.31780000000000003</v>
      </c>
      <c r="J973" s="486">
        <v>83247</v>
      </c>
      <c r="K973" s="487">
        <v>110349</v>
      </c>
      <c r="L973" s="573"/>
      <c r="M973" s="574"/>
      <c r="R973" s="618"/>
      <c r="S973" s="618"/>
      <c r="T973" s="618"/>
      <c r="U973" s="618"/>
    </row>
    <row r="974" spans="1:21">
      <c r="A974" s="482" t="s">
        <v>2350</v>
      </c>
      <c r="B974" s="483" t="s">
        <v>2351</v>
      </c>
      <c r="C974" s="513">
        <v>9000</v>
      </c>
      <c r="D974" s="472" t="s">
        <v>550</v>
      </c>
      <c r="E974" s="473">
        <v>0.02</v>
      </c>
      <c r="F974" s="476" t="s">
        <v>400</v>
      </c>
      <c r="G974" s="477">
        <f t="shared" si="33"/>
        <v>0.02</v>
      </c>
      <c r="H974" s="631" t="s">
        <v>339</v>
      </c>
      <c r="I974" s="508">
        <f t="shared" si="34"/>
        <v>0.31780000000000003</v>
      </c>
      <c r="J974" s="486">
        <v>83247</v>
      </c>
      <c r="K974" s="487">
        <v>110349</v>
      </c>
      <c r="L974" s="573"/>
      <c r="M974" s="574"/>
      <c r="R974" s="618"/>
      <c r="S974" s="618"/>
      <c r="T974" s="618"/>
      <c r="U974" s="618"/>
    </row>
    <row r="975" spans="1:21">
      <c r="A975" s="482" t="s">
        <v>2352</v>
      </c>
      <c r="B975" s="483" t="s">
        <v>1543</v>
      </c>
      <c r="C975" s="513">
        <v>9000</v>
      </c>
      <c r="D975" s="472" t="s">
        <v>550</v>
      </c>
      <c r="E975" s="473">
        <v>0.02</v>
      </c>
      <c r="F975" s="476" t="s">
        <v>400</v>
      </c>
      <c r="G975" s="477">
        <f t="shared" si="33"/>
        <v>0.02</v>
      </c>
      <c r="H975" s="631" t="s">
        <v>339</v>
      </c>
      <c r="I975" s="508">
        <f t="shared" si="34"/>
        <v>0.31780000000000003</v>
      </c>
      <c r="J975" s="486">
        <v>101815</v>
      </c>
      <c r="K975" s="487">
        <v>118519</v>
      </c>
      <c r="L975" s="573"/>
      <c r="M975" s="574"/>
      <c r="R975" s="618"/>
      <c r="S975" s="618"/>
      <c r="T975" s="618"/>
      <c r="U975" s="618"/>
    </row>
    <row r="976" spans="1:21">
      <c r="A976" s="482" t="s">
        <v>2353</v>
      </c>
      <c r="B976" s="483" t="s">
        <v>1594</v>
      </c>
      <c r="C976" s="513">
        <v>9000</v>
      </c>
      <c r="D976" s="472" t="s">
        <v>550</v>
      </c>
      <c r="E976" s="473">
        <v>0.02</v>
      </c>
      <c r="F976" s="476" t="s">
        <v>400</v>
      </c>
      <c r="G976" s="477">
        <f t="shared" si="33"/>
        <v>0.02</v>
      </c>
      <c r="H976" s="631" t="s">
        <v>339</v>
      </c>
      <c r="I976" s="508">
        <f t="shared" si="34"/>
        <v>0.31780000000000003</v>
      </c>
      <c r="J976" s="486">
        <v>83247</v>
      </c>
      <c r="K976" s="487">
        <v>110349</v>
      </c>
      <c r="L976" s="573"/>
      <c r="M976" s="574"/>
      <c r="R976" s="618"/>
      <c r="S976" s="618"/>
      <c r="T976" s="618"/>
      <c r="U976" s="618"/>
    </row>
    <row r="977" spans="1:21">
      <c r="A977" s="482" t="s">
        <v>2354</v>
      </c>
      <c r="B977" s="483" t="s">
        <v>1594</v>
      </c>
      <c r="C977" s="513">
        <v>9000</v>
      </c>
      <c r="D977" s="472" t="s">
        <v>550</v>
      </c>
      <c r="E977" s="473">
        <v>0.02</v>
      </c>
      <c r="F977" s="476" t="s">
        <v>400</v>
      </c>
      <c r="G977" s="477">
        <f t="shared" si="33"/>
        <v>0.02</v>
      </c>
      <c r="H977" s="631" t="s">
        <v>339</v>
      </c>
      <c r="I977" s="508">
        <f t="shared" si="34"/>
        <v>0.31780000000000003</v>
      </c>
      <c r="J977" s="486">
        <v>108311</v>
      </c>
      <c r="K977" s="487">
        <v>130041</v>
      </c>
      <c r="L977" s="573"/>
      <c r="M977" s="574"/>
      <c r="R977" s="618"/>
      <c r="S977" s="618"/>
      <c r="T977" s="618"/>
      <c r="U977" s="618"/>
    </row>
    <row r="978" spans="1:21">
      <c r="A978" s="482" t="s">
        <v>2355</v>
      </c>
      <c r="B978" s="483" t="s">
        <v>1592</v>
      </c>
      <c r="C978" s="513">
        <v>9000</v>
      </c>
      <c r="D978" s="472" t="s">
        <v>550</v>
      </c>
      <c r="E978" s="473">
        <v>0.02</v>
      </c>
      <c r="F978" s="476" t="s">
        <v>400</v>
      </c>
      <c r="G978" s="477">
        <f t="shared" si="33"/>
        <v>0.02</v>
      </c>
      <c r="H978" s="631" t="s">
        <v>339</v>
      </c>
      <c r="I978" s="508">
        <f t="shared" si="34"/>
        <v>0.31780000000000003</v>
      </c>
      <c r="J978" s="486">
        <v>116761</v>
      </c>
      <c r="K978" s="487">
        <v>140186</v>
      </c>
      <c r="L978" s="573"/>
      <c r="M978" s="574"/>
      <c r="R978" s="618"/>
      <c r="S978" s="618"/>
      <c r="T978" s="618"/>
      <c r="U978" s="618"/>
    </row>
    <row r="979" spans="1:21">
      <c r="A979" s="482" t="s">
        <v>2356</v>
      </c>
      <c r="B979" s="483" t="s">
        <v>1594</v>
      </c>
      <c r="C979" s="513">
        <v>9000</v>
      </c>
      <c r="D979" s="472" t="s">
        <v>550</v>
      </c>
      <c r="E979" s="473">
        <v>0.02</v>
      </c>
      <c r="F979" s="476" t="s">
        <v>400</v>
      </c>
      <c r="G979" s="477">
        <f t="shared" si="33"/>
        <v>0.02</v>
      </c>
      <c r="H979" s="631" t="s">
        <v>339</v>
      </c>
      <c r="I979" s="508">
        <f t="shared" si="34"/>
        <v>0.31780000000000003</v>
      </c>
      <c r="J979" s="486">
        <v>101815</v>
      </c>
      <c r="K979" s="487">
        <v>118519</v>
      </c>
      <c r="L979" s="573"/>
      <c r="M979" s="574"/>
      <c r="R979" s="618"/>
      <c r="S979" s="618"/>
      <c r="T979" s="618"/>
      <c r="U979" s="618"/>
    </row>
    <row r="980" spans="1:21">
      <c r="A980" s="482" t="s">
        <v>2357</v>
      </c>
      <c r="B980" s="483" t="s">
        <v>2358</v>
      </c>
      <c r="C980" s="513">
        <v>9000</v>
      </c>
      <c r="D980" s="472" t="s">
        <v>550</v>
      </c>
      <c r="E980" s="473">
        <v>0.02</v>
      </c>
      <c r="F980" s="476" t="s">
        <v>400</v>
      </c>
      <c r="G980" s="477">
        <f t="shared" si="33"/>
        <v>0.02</v>
      </c>
      <c r="H980" s="631" t="s">
        <v>339</v>
      </c>
      <c r="I980" s="508">
        <f t="shared" si="34"/>
        <v>0.31780000000000003</v>
      </c>
      <c r="J980" s="486">
        <v>83247</v>
      </c>
      <c r="K980" s="487">
        <v>110349</v>
      </c>
      <c r="L980" s="573"/>
      <c r="M980" s="574"/>
      <c r="R980" s="618"/>
      <c r="S980" s="618"/>
      <c r="T980" s="618"/>
      <c r="U980" s="618"/>
    </row>
    <row r="981" spans="1:21">
      <c r="A981" s="482" t="s">
        <v>2359</v>
      </c>
      <c r="B981" s="483" t="s">
        <v>2360</v>
      </c>
      <c r="C981" s="513">
        <v>9000</v>
      </c>
      <c r="D981" s="472" t="s">
        <v>550</v>
      </c>
      <c r="E981" s="473">
        <v>0.02</v>
      </c>
      <c r="F981" s="476" t="s">
        <v>400</v>
      </c>
      <c r="G981" s="477">
        <f t="shared" si="33"/>
        <v>0.02</v>
      </c>
      <c r="H981" s="631" t="s">
        <v>339</v>
      </c>
      <c r="I981" s="508">
        <f t="shared" si="34"/>
        <v>0.31780000000000003</v>
      </c>
      <c r="J981" s="486">
        <v>101815</v>
      </c>
      <c r="K981" s="487">
        <v>118519</v>
      </c>
      <c r="L981" s="573"/>
      <c r="M981" s="574"/>
      <c r="R981" s="618"/>
      <c r="S981" s="618"/>
      <c r="T981" s="618"/>
      <c r="U981" s="618"/>
    </row>
    <row r="982" spans="1:21">
      <c r="A982" s="482" t="s">
        <v>2361</v>
      </c>
      <c r="B982" s="483" t="s">
        <v>2362</v>
      </c>
      <c r="C982" s="513">
        <v>9000</v>
      </c>
      <c r="D982" s="472" t="s">
        <v>550</v>
      </c>
      <c r="E982" s="473">
        <v>0.02</v>
      </c>
      <c r="F982" s="476" t="s">
        <v>400</v>
      </c>
      <c r="G982" s="477">
        <f t="shared" si="33"/>
        <v>0.02</v>
      </c>
      <c r="H982" s="631" t="s">
        <v>339</v>
      </c>
      <c r="I982" s="508">
        <f t="shared" si="34"/>
        <v>0.31780000000000003</v>
      </c>
      <c r="J982" s="486">
        <v>116761</v>
      </c>
      <c r="K982" s="487">
        <v>140186</v>
      </c>
      <c r="L982" s="573"/>
      <c r="M982" s="574"/>
      <c r="R982" s="618"/>
      <c r="S982" s="618"/>
      <c r="T982" s="618"/>
      <c r="U982" s="618"/>
    </row>
    <row r="983" spans="1:21">
      <c r="A983" s="482" t="s">
        <v>2363</v>
      </c>
      <c r="B983" s="483" t="s">
        <v>2364</v>
      </c>
      <c r="C983" s="513">
        <v>9000</v>
      </c>
      <c r="D983" s="472" t="s">
        <v>550</v>
      </c>
      <c r="E983" s="473">
        <v>0.02</v>
      </c>
      <c r="F983" s="476" t="s">
        <v>400</v>
      </c>
      <c r="G983" s="477">
        <f t="shared" si="33"/>
        <v>0.02</v>
      </c>
      <c r="H983" s="631" t="s">
        <v>339</v>
      </c>
      <c r="I983" s="508">
        <f t="shared" si="34"/>
        <v>0.31780000000000003</v>
      </c>
      <c r="J983" s="486">
        <v>83247</v>
      </c>
      <c r="K983" s="487">
        <v>110349</v>
      </c>
      <c r="L983" s="573"/>
      <c r="M983" s="574"/>
      <c r="R983" s="618"/>
      <c r="S983" s="618"/>
      <c r="T983" s="618"/>
      <c r="U983" s="618"/>
    </row>
    <row r="984" spans="1:21">
      <c r="A984" s="482" t="s">
        <v>2365</v>
      </c>
      <c r="B984" s="483" t="s">
        <v>2364</v>
      </c>
      <c r="C984" s="513">
        <v>9000</v>
      </c>
      <c r="D984" s="472" t="s">
        <v>550</v>
      </c>
      <c r="E984" s="473">
        <v>0.02</v>
      </c>
      <c r="F984" s="476" t="s">
        <v>400</v>
      </c>
      <c r="G984" s="477">
        <f t="shared" si="33"/>
        <v>0.02</v>
      </c>
      <c r="H984" s="631" t="s">
        <v>339</v>
      </c>
      <c r="I984" s="508">
        <f t="shared" si="34"/>
        <v>0.31780000000000003</v>
      </c>
      <c r="J984" s="486">
        <v>101815</v>
      </c>
      <c r="K984" s="487">
        <v>118519</v>
      </c>
      <c r="L984" s="573"/>
      <c r="M984" s="574"/>
      <c r="R984" s="618"/>
      <c r="S984" s="618"/>
      <c r="T984" s="618"/>
      <c r="U984" s="618"/>
    </row>
    <row r="985" spans="1:21">
      <c r="A985" s="482" t="s">
        <v>2366</v>
      </c>
      <c r="B985" s="483" t="s">
        <v>2364</v>
      </c>
      <c r="C985" s="513">
        <v>9000</v>
      </c>
      <c r="D985" s="472" t="s">
        <v>550</v>
      </c>
      <c r="E985" s="473">
        <v>0.02</v>
      </c>
      <c r="F985" s="476" t="s">
        <v>400</v>
      </c>
      <c r="G985" s="477">
        <f t="shared" si="33"/>
        <v>0.02</v>
      </c>
      <c r="H985" s="631" t="s">
        <v>339</v>
      </c>
      <c r="I985" s="508">
        <f t="shared" si="34"/>
        <v>0.31780000000000003</v>
      </c>
      <c r="J985" s="486">
        <v>108311</v>
      </c>
      <c r="K985" s="487">
        <v>130041</v>
      </c>
      <c r="L985" s="573"/>
      <c r="M985" s="574"/>
      <c r="R985" s="618"/>
      <c r="S985" s="618"/>
      <c r="T985" s="618"/>
      <c r="U985" s="618"/>
    </row>
    <row r="986" spans="1:21">
      <c r="A986" s="482" t="s">
        <v>2367</v>
      </c>
      <c r="B986" s="483" t="s">
        <v>2364</v>
      </c>
      <c r="C986" s="513">
        <v>9000</v>
      </c>
      <c r="D986" s="472" t="s">
        <v>550</v>
      </c>
      <c r="E986" s="473">
        <v>0.02</v>
      </c>
      <c r="F986" s="476" t="s">
        <v>400</v>
      </c>
      <c r="G986" s="477">
        <f t="shared" si="33"/>
        <v>0.02</v>
      </c>
      <c r="H986" s="631" t="s">
        <v>339</v>
      </c>
      <c r="I986" s="508">
        <f t="shared" si="34"/>
        <v>0.31780000000000003</v>
      </c>
      <c r="J986" s="486">
        <v>83247</v>
      </c>
      <c r="K986" s="487">
        <v>110349</v>
      </c>
      <c r="L986" s="573"/>
      <c r="M986" s="574"/>
      <c r="R986" s="618"/>
      <c r="S986" s="618"/>
      <c r="T986" s="618"/>
      <c r="U986" s="618"/>
    </row>
    <row r="987" spans="1:21">
      <c r="A987" s="482" t="s">
        <v>2368</v>
      </c>
      <c r="B987" s="483" t="s">
        <v>1625</v>
      </c>
      <c r="C987" s="513">
        <v>9000</v>
      </c>
      <c r="D987" s="472" t="s">
        <v>550</v>
      </c>
      <c r="E987" s="473">
        <v>0.02</v>
      </c>
      <c r="F987" s="476" t="s">
        <v>400</v>
      </c>
      <c r="G987" s="477">
        <f t="shared" si="33"/>
        <v>0.02</v>
      </c>
      <c r="H987" s="631" t="s">
        <v>339</v>
      </c>
      <c r="I987" s="508">
        <f t="shared" si="34"/>
        <v>0.31780000000000003</v>
      </c>
      <c r="J987" s="486">
        <v>83247</v>
      </c>
      <c r="K987" s="487">
        <v>110349</v>
      </c>
      <c r="L987" s="573"/>
      <c r="M987" s="574"/>
      <c r="R987" s="618"/>
      <c r="S987" s="618"/>
      <c r="T987" s="618"/>
      <c r="U987" s="618"/>
    </row>
    <row r="988" spans="1:21">
      <c r="A988" s="482" t="s">
        <v>2369</v>
      </c>
      <c r="B988" s="483" t="s">
        <v>1625</v>
      </c>
      <c r="C988" s="513">
        <v>9000</v>
      </c>
      <c r="D988" s="472" t="s">
        <v>550</v>
      </c>
      <c r="E988" s="473">
        <v>0.02</v>
      </c>
      <c r="F988" s="476" t="s">
        <v>400</v>
      </c>
      <c r="G988" s="477">
        <f t="shared" si="33"/>
        <v>0.02</v>
      </c>
      <c r="H988" s="631" t="s">
        <v>339</v>
      </c>
      <c r="I988" s="508">
        <f t="shared" si="34"/>
        <v>0.31780000000000003</v>
      </c>
      <c r="J988" s="486">
        <v>101815</v>
      </c>
      <c r="K988" s="487">
        <v>118519</v>
      </c>
      <c r="L988" s="573"/>
      <c r="M988" s="574"/>
      <c r="R988" s="618"/>
      <c r="S988" s="618"/>
      <c r="T988" s="618"/>
      <c r="U988" s="618"/>
    </row>
    <row r="989" spans="1:21">
      <c r="A989" s="482" t="s">
        <v>2370</v>
      </c>
      <c r="B989" s="483" t="s">
        <v>1625</v>
      </c>
      <c r="C989" s="513">
        <v>9000</v>
      </c>
      <c r="D989" s="472" t="s">
        <v>550</v>
      </c>
      <c r="E989" s="473">
        <v>0.02</v>
      </c>
      <c r="F989" s="476" t="s">
        <v>400</v>
      </c>
      <c r="G989" s="477">
        <f t="shared" si="33"/>
        <v>0.02</v>
      </c>
      <c r="H989" s="631" t="s">
        <v>339</v>
      </c>
      <c r="I989" s="508">
        <f t="shared" si="34"/>
        <v>0.31780000000000003</v>
      </c>
      <c r="J989" s="486">
        <v>108311</v>
      </c>
      <c r="K989" s="487">
        <v>130041</v>
      </c>
      <c r="L989" s="573"/>
      <c r="M989" s="574"/>
      <c r="R989" s="618"/>
      <c r="S989" s="618"/>
      <c r="T989" s="618"/>
      <c r="U989" s="618"/>
    </row>
    <row r="990" spans="1:21">
      <c r="A990" s="482" t="s">
        <v>2371</v>
      </c>
      <c r="B990" s="483" t="s">
        <v>1534</v>
      </c>
      <c r="C990" s="513">
        <v>9000</v>
      </c>
      <c r="D990" s="472" t="s">
        <v>550</v>
      </c>
      <c r="E990" s="473">
        <v>0.02</v>
      </c>
      <c r="F990" s="476" t="s">
        <v>400</v>
      </c>
      <c r="G990" s="477">
        <f t="shared" si="33"/>
        <v>0.02</v>
      </c>
      <c r="H990" s="631" t="s">
        <v>339</v>
      </c>
      <c r="I990" s="508">
        <f t="shared" si="34"/>
        <v>0.31780000000000003</v>
      </c>
      <c r="J990" s="486">
        <v>116761</v>
      </c>
      <c r="K990" s="487">
        <v>140186</v>
      </c>
      <c r="L990" s="573"/>
      <c r="M990" s="574"/>
      <c r="R990" s="618"/>
      <c r="S990" s="618"/>
      <c r="T990" s="618"/>
      <c r="U990" s="618"/>
    </row>
    <row r="991" spans="1:21">
      <c r="A991" s="482" t="s">
        <v>2372</v>
      </c>
      <c r="B991" s="483" t="s">
        <v>2373</v>
      </c>
      <c r="C991" s="513">
        <v>9002</v>
      </c>
      <c r="D991" s="472" t="s">
        <v>433</v>
      </c>
      <c r="E991" s="473">
        <v>0.02</v>
      </c>
      <c r="F991" s="476" t="s">
        <v>400</v>
      </c>
      <c r="G991" s="477">
        <f t="shared" si="33"/>
        <v>0.02</v>
      </c>
      <c r="H991" s="631" t="s">
        <v>339</v>
      </c>
      <c r="I991" s="508">
        <f t="shared" si="34"/>
        <v>0.31780000000000003</v>
      </c>
      <c r="J991" s="486">
        <v>125870</v>
      </c>
      <c r="K991" s="487">
        <v>151124</v>
      </c>
      <c r="L991" s="573"/>
      <c r="M991" s="574"/>
      <c r="R991" s="618"/>
      <c r="S991" s="618"/>
      <c r="T991" s="618"/>
      <c r="U991" s="618"/>
    </row>
    <row r="992" spans="1:21">
      <c r="A992" s="482" t="s">
        <v>2374</v>
      </c>
      <c r="B992" s="483" t="s">
        <v>2375</v>
      </c>
      <c r="C992" s="513">
        <v>9002</v>
      </c>
      <c r="D992" s="472" t="s">
        <v>433</v>
      </c>
      <c r="E992" s="473">
        <v>0.02</v>
      </c>
      <c r="F992" s="476" t="s">
        <v>400</v>
      </c>
      <c r="G992" s="477">
        <f t="shared" si="33"/>
        <v>0.02</v>
      </c>
      <c r="H992" s="631" t="s">
        <v>339</v>
      </c>
      <c r="I992" s="508">
        <f t="shared" si="34"/>
        <v>0.31780000000000003</v>
      </c>
      <c r="J992" s="486">
        <v>125870</v>
      </c>
      <c r="K992" s="487">
        <v>151124</v>
      </c>
      <c r="L992" s="573"/>
      <c r="M992" s="574"/>
      <c r="R992" s="618"/>
      <c r="S992" s="618"/>
      <c r="T992" s="618"/>
      <c r="U992" s="618"/>
    </row>
    <row r="993" spans="1:21">
      <c r="A993" s="482" t="s">
        <v>2376</v>
      </c>
      <c r="B993" s="483" t="s">
        <v>1632</v>
      </c>
      <c r="C993" s="513">
        <v>9000</v>
      </c>
      <c r="D993" s="472" t="s">
        <v>550</v>
      </c>
      <c r="E993" s="473">
        <v>0.02</v>
      </c>
      <c r="F993" s="476" t="s">
        <v>400</v>
      </c>
      <c r="G993" s="477">
        <f t="shared" si="33"/>
        <v>0.02</v>
      </c>
      <c r="H993" s="631" t="s">
        <v>339</v>
      </c>
      <c r="I993" s="508">
        <f t="shared" si="34"/>
        <v>0.31780000000000003</v>
      </c>
      <c r="J993" s="486">
        <v>83247</v>
      </c>
      <c r="K993" s="487">
        <v>110349</v>
      </c>
      <c r="L993" s="573"/>
      <c r="M993" s="574"/>
      <c r="R993" s="618"/>
      <c r="S993" s="618"/>
      <c r="T993" s="618"/>
      <c r="U993" s="618"/>
    </row>
    <row r="994" spans="1:21">
      <c r="A994" s="482" t="s">
        <v>2377</v>
      </c>
      <c r="B994" s="483" t="s">
        <v>1632</v>
      </c>
      <c r="C994" s="513">
        <v>9000</v>
      </c>
      <c r="D994" s="472" t="s">
        <v>550</v>
      </c>
      <c r="E994" s="473">
        <v>0.02</v>
      </c>
      <c r="F994" s="476" t="s">
        <v>400</v>
      </c>
      <c r="G994" s="477">
        <f t="shared" si="33"/>
        <v>0.02</v>
      </c>
      <c r="H994" s="631" t="s">
        <v>339</v>
      </c>
      <c r="I994" s="508">
        <f t="shared" si="34"/>
        <v>0.31780000000000003</v>
      </c>
      <c r="J994" s="486">
        <v>108311</v>
      </c>
      <c r="K994" s="487">
        <v>130041</v>
      </c>
      <c r="L994" s="573"/>
      <c r="M994" s="574"/>
      <c r="R994" s="618"/>
      <c r="S994" s="618"/>
      <c r="T994" s="618"/>
      <c r="U994" s="618"/>
    </row>
    <row r="995" spans="1:21">
      <c r="A995" s="482" t="s">
        <v>2378</v>
      </c>
      <c r="B995" s="483" t="s">
        <v>1630</v>
      </c>
      <c r="C995" s="513">
        <v>9000</v>
      </c>
      <c r="D995" s="472" t="s">
        <v>550</v>
      </c>
      <c r="E995" s="473">
        <v>0.02</v>
      </c>
      <c r="F995" s="476" t="s">
        <v>400</v>
      </c>
      <c r="G995" s="477">
        <f t="shared" si="33"/>
        <v>0.02</v>
      </c>
      <c r="H995" s="631" t="s">
        <v>339</v>
      </c>
      <c r="I995" s="508">
        <f t="shared" si="34"/>
        <v>0.31780000000000003</v>
      </c>
      <c r="J995" s="486">
        <v>116761</v>
      </c>
      <c r="K995" s="487">
        <v>140186</v>
      </c>
      <c r="L995" s="573"/>
      <c r="M995" s="574"/>
      <c r="R995" s="618"/>
      <c r="S995" s="618"/>
      <c r="T995" s="618"/>
      <c r="U995" s="618"/>
    </row>
    <row r="996" spans="1:21">
      <c r="A996" s="482" t="s">
        <v>2379</v>
      </c>
      <c r="B996" s="483" t="s">
        <v>1632</v>
      </c>
      <c r="C996" s="513">
        <v>9000</v>
      </c>
      <c r="D996" s="472" t="s">
        <v>550</v>
      </c>
      <c r="E996" s="473">
        <v>0.02</v>
      </c>
      <c r="F996" s="476" t="s">
        <v>400</v>
      </c>
      <c r="G996" s="477">
        <f t="shared" si="33"/>
        <v>0.02</v>
      </c>
      <c r="H996" s="631" t="s">
        <v>339</v>
      </c>
      <c r="I996" s="508">
        <f t="shared" si="34"/>
        <v>0.31780000000000003</v>
      </c>
      <c r="J996" s="486">
        <v>101815</v>
      </c>
      <c r="K996" s="487">
        <v>118519</v>
      </c>
      <c r="L996" s="573"/>
      <c r="M996" s="574"/>
      <c r="R996" s="618"/>
      <c r="S996" s="618"/>
      <c r="T996" s="618"/>
      <c r="U996" s="618"/>
    </row>
    <row r="997" spans="1:21">
      <c r="A997" s="471" t="s">
        <v>2380</v>
      </c>
      <c r="B997" s="483" t="s">
        <v>2381</v>
      </c>
      <c r="C997" s="513">
        <v>7100</v>
      </c>
      <c r="D997" s="472" t="s">
        <v>1142</v>
      </c>
      <c r="E997" s="473">
        <v>0.02</v>
      </c>
      <c r="F997" s="478" t="s">
        <v>401</v>
      </c>
      <c r="G997" s="477">
        <f t="shared" si="33"/>
        <v>0.02</v>
      </c>
      <c r="H997" s="631" t="s">
        <v>339</v>
      </c>
      <c r="I997" s="508">
        <f t="shared" si="34"/>
        <v>0.31780000000000003</v>
      </c>
      <c r="J997" s="486">
        <v>34813</v>
      </c>
      <c r="K997" s="487">
        <v>48208</v>
      </c>
      <c r="L997" s="573"/>
      <c r="M997" s="574"/>
      <c r="R997" s="618"/>
      <c r="S997" s="618"/>
      <c r="T997" s="618"/>
      <c r="U997" s="618"/>
    </row>
    <row r="998" spans="1:21">
      <c r="A998" s="482" t="s">
        <v>2382</v>
      </c>
      <c r="B998" s="483" t="s">
        <v>2383</v>
      </c>
      <c r="C998" s="513">
        <v>7100</v>
      </c>
      <c r="D998" s="472" t="s">
        <v>1142</v>
      </c>
      <c r="E998" s="473">
        <v>0.02</v>
      </c>
      <c r="F998" s="478" t="s">
        <v>401</v>
      </c>
      <c r="G998" s="477">
        <f t="shared" si="33"/>
        <v>0.02</v>
      </c>
      <c r="H998" s="631" t="s">
        <v>339</v>
      </c>
      <c r="I998" s="508">
        <f t="shared" si="34"/>
        <v>0.31780000000000003</v>
      </c>
      <c r="J998" s="486">
        <v>40022</v>
      </c>
      <c r="K998" s="487">
        <v>61799</v>
      </c>
      <c r="L998" s="573"/>
      <c r="M998" s="574"/>
      <c r="R998" s="618"/>
      <c r="S998" s="618"/>
      <c r="T998" s="618"/>
      <c r="U998" s="618"/>
    </row>
    <row r="999" spans="1:21">
      <c r="A999" s="482" t="s">
        <v>2384</v>
      </c>
      <c r="B999" s="483" t="s">
        <v>2385</v>
      </c>
      <c r="C999" s="514" t="s">
        <v>1014</v>
      </c>
      <c r="D999" s="472" t="s">
        <v>1015</v>
      </c>
      <c r="E999" s="473">
        <v>0.02</v>
      </c>
      <c r="F999" s="478" t="s">
        <v>401</v>
      </c>
      <c r="G999" s="477">
        <f t="shared" si="33"/>
        <v>0.02</v>
      </c>
      <c r="H999" s="631" t="s">
        <v>339</v>
      </c>
      <c r="I999" s="508">
        <f t="shared" si="34"/>
        <v>0.31780000000000003</v>
      </c>
      <c r="J999" s="486">
        <v>50205</v>
      </c>
      <c r="K999" s="487">
        <v>78057</v>
      </c>
      <c r="L999" s="573"/>
      <c r="M999" s="574"/>
      <c r="R999" s="618"/>
      <c r="S999" s="618"/>
      <c r="T999" s="618"/>
      <c r="U999" s="618"/>
    </row>
    <row r="1000" spans="1:21">
      <c r="A1000" s="482" t="s">
        <v>2386</v>
      </c>
      <c r="B1000" s="483" t="s">
        <v>2387</v>
      </c>
      <c r="C1000" s="514" t="s">
        <v>1014</v>
      </c>
      <c r="D1000" s="472" t="s">
        <v>1015</v>
      </c>
      <c r="E1000" s="473">
        <v>0.02</v>
      </c>
      <c r="F1000" s="478" t="s">
        <v>401</v>
      </c>
      <c r="G1000" s="477">
        <f t="shared" si="33"/>
        <v>0.02</v>
      </c>
      <c r="H1000" s="631" t="s">
        <v>339</v>
      </c>
      <c r="I1000" s="508">
        <f t="shared" si="34"/>
        <v>0.31780000000000003</v>
      </c>
      <c r="J1000" s="486">
        <v>61036</v>
      </c>
      <c r="K1000" s="487">
        <v>89551</v>
      </c>
      <c r="L1000" s="573"/>
      <c r="M1000" s="574"/>
      <c r="R1000" s="618"/>
      <c r="S1000" s="618"/>
      <c r="T1000" s="618"/>
      <c r="U1000" s="618"/>
    </row>
    <row r="1001" spans="1:21">
      <c r="A1001" s="482" t="s">
        <v>2388</v>
      </c>
      <c r="B1001" s="483" t="s">
        <v>2383</v>
      </c>
      <c r="C1001" s="513">
        <v>9001</v>
      </c>
      <c r="D1001" s="472" t="s">
        <v>661</v>
      </c>
      <c r="E1001" s="473">
        <v>0.02</v>
      </c>
      <c r="F1001" s="476" t="s">
        <v>400</v>
      </c>
      <c r="G1001" s="477">
        <f t="shared" si="33"/>
        <v>0.02</v>
      </c>
      <c r="H1001" s="631" t="s">
        <v>339</v>
      </c>
      <c r="I1001" s="508">
        <f t="shared" si="34"/>
        <v>0.31780000000000003</v>
      </c>
      <c r="J1001" s="486">
        <v>41639</v>
      </c>
      <c r="K1001" s="487">
        <v>64295</v>
      </c>
      <c r="L1001" s="573"/>
      <c r="M1001" s="574"/>
      <c r="R1001" s="618"/>
      <c r="S1001" s="618"/>
      <c r="T1001" s="618"/>
      <c r="U1001" s="618"/>
    </row>
    <row r="1002" spans="1:21">
      <c r="A1002" s="482" t="s">
        <v>2389</v>
      </c>
      <c r="B1002" s="483" t="s">
        <v>2390</v>
      </c>
      <c r="C1002" s="513">
        <v>9000</v>
      </c>
      <c r="D1002" s="472" t="s">
        <v>550</v>
      </c>
      <c r="E1002" s="473">
        <v>0.02</v>
      </c>
      <c r="F1002" s="476" t="s">
        <v>400</v>
      </c>
      <c r="G1002" s="477">
        <f t="shared" si="33"/>
        <v>0.02</v>
      </c>
      <c r="H1002" s="631" t="s">
        <v>339</v>
      </c>
      <c r="I1002" s="508">
        <f t="shared" si="34"/>
        <v>0.31780000000000003</v>
      </c>
      <c r="J1002" s="486">
        <v>83247</v>
      </c>
      <c r="K1002" s="487">
        <v>110349</v>
      </c>
      <c r="L1002" s="573"/>
      <c r="M1002" s="574"/>
      <c r="R1002" s="618"/>
      <c r="S1002" s="618"/>
      <c r="T1002" s="618"/>
      <c r="U1002" s="618"/>
    </row>
    <row r="1003" spans="1:21">
      <c r="A1003" s="482" t="s">
        <v>2391</v>
      </c>
      <c r="B1003" s="483" t="s">
        <v>2392</v>
      </c>
      <c r="C1003" s="513">
        <v>9000</v>
      </c>
      <c r="D1003" s="472" t="s">
        <v>550</v>
      </c>
      <c r="E1003" s="473">
        <v>0.02</v>
      </c>
      <c r="F1003" s="476" t="s">
        <v>400</v>
      </c>
      <c r="G1003" s="477">
        <f t="shared" si="33"/>
        <v>0.02</v>
      </c>
      <c r="H1003" s="631" t="s">
        <v>339</v>
      </c>
      <c r="I1003" s="508">
        <f t="shared" si="34"/>
        <v>0.31780000000000003</v>
      </c>
      <c r="J1003" s="486">
        <v>108311</v>
      </c>
      <c r="K1003" s="487">
        <v>130041</v>
      </c>
      <c r="L1003" s="573"/>
      <c r="M1003" s="574"/>
      <c r="R1003" s="618"/>
      <c r="S1003" s="618"/>
      <c r="T1003" s="618"/>
      <c r="U1003" s="618"/>
    </row>
    <row r="1004" spans="1:21">
      <c r="A1004" s="482" t="s">
        <v>2393</v>
      </c>
      <c r="B1004" s="483" t="s">
        <v>2394</v>
      </c>
      <c r="C1004" s="513">
        <v>9002</v>
      </c>
      <c r="D1004" s="472" t="s">
        <v>433</v>
      </c>
      <c r="E1004" s="473">
        <v>0.02</v>
      </c>
      <c r="F1004" s="476" t="s">
        <v>400</v>
      </c>
      <c r="G1004" s="477">
        <f t="shared" si="33"/>
        <v>0.02</v>
      </c>
      <c r="H1004" s="631" t="s">
        <v>339</v>
      </c>
      <c r="I1004" s="508">
        <f t="shared" si="34"/>
        <v>0.31780000000000003</v>
      </c>
      <c r="J1004" s="486">
        <v>135691</v>
      </c>
      <c r="K1004" s="487">
        <v>162912</v>
      </c>
      <c r="L1004" s="573"/>
      <c r="M1004" s="574"/>
      <c r="R1004" s="618"/>
      <c r="S1004" s="618"/>
      <c r="T1004" s="618"/>
      <c r="U1004" s="618"/>
    </row>
    <row r="1005" spans="1:21">
      <c r="A1005" s="482" t="s">
        <v>2395</v>
      </c>
      <c r="B1005" s="483" t="s">
        <v>1640</v>
      </c>
      <c r="C1005" s="513">
        <v>9000</v>
      </c>
      <c r="D1005" s="472" t="s">
        <v>550</v>
      </c>
      <c r="E1005" s="473">
        <v>0.02</v>
      </c>
      <c r="F1005" s="476" t="s">
        <v>400</v>
      </c>
      <c r="G1005" s="477">
        <f t="shared" si="33"/>
        <v>0.02</v>
      </c>
      <c r="H1005" s="631" t="s">
        <v>339</v>
      </c>
      <c r="I1005" s="508">
        <f t="shared" si="34"/>
        <v>0.31780000000000003</v>
      </c>
      <c r="J1005" s="486">
        <v>101815</v>
      </c>
      <c r="K1005" s="487">
        <v>118519</v>
      </c>
      <c r="L1005" s="573"/>
      <c r="M1005" s="574"/>
      <c r="R1005" s="618"/>
      <c r="S1005" s="618"/>
      <c r="T1005" s="618"/>
      <c r="U1005" s="618"/>
    </row>
    <row r="1006" spans="1:21">
      <c r="A1006" s="482" t="s">
        <v>2396</v>
      </c>
      <c r="B1006" s="483" t="s">
        <v>2397</v>
      </c>
      <c r="C1006" s="513">
        <v>9000</v>
      </c>
      <c r="D1006" s="472" t="s">
        <v>550</v>
      </c>
      <c r="E1006" s="473">
        <v>0.02</v>
      </c>
      <c r="F1006" s="476" t="s">
        <v>400</v>
      </c>
      <c r="G1006" s="477">
        <f t="shared" si="33"/>
        <v>0.02</v>
      </c>
      <c r="H1006" s="631" t="s">
        <v>339</v>
      </c>
      <c r="I1006" s="508">
        <f t="shared" si="34"/>
        <v>0.31780000000000003</v>
      </c>
      <c r="J1006" s="486">
        <v>108311</v>
      </c>
      <c r="K1006" s="487">
        <v>130041</v>
      </c>
      <c r="L1006" s="573"/>
      <c r="M1006" s="574"/>
      <c r="R1006" s="618"/>
      <c r="S1006" s="618"/>
      <c r="T1006" s="618"/>
      <c r="U1006" s="618"/>
    </row>
    <row r="1007" spans="1:21">
      <c r="A1007" s="482" t="s">
        <v>2398</v>
      </c>
      <c r="B1007" s="483" t="s">
        <v>2399</v>
      </c>
      <c r="C1007" s="513">
        <v>9000</v>
      </c>
      <c r="D1007" s="472" t="s">
        <v>550</v>
      </c>
      <c r="E1007" s="473">
        <v>0.02</v>
      </c>
      <c r="F1007" s="476" t="s">
        <v>400</v>
      </c>
      <c r="G1007" s="477">
        <f t="shared" si="33"/>
        <v>0.02</v>
      </c>
      <c r="H1007" s="631" t="s">
        <v>339</v>
      </c>
      <c r="I1007" s="508">
        <f t="shared" si="34"/>
        <v>0.31780000000000003</v>
      </c>
      <c r="J1007" s="486">
        <v>108311</v>
      </c>
      <c r="K1007" s="487">
        <v>130041</v>
      </c>
      <c r="L1007" s="573"/>
      <c r="M1007" s="574"/>
      <c r="R1007" s="618"/>
      <c r="S1007" s="618"/>
      <c r="T1007" s="618"/>
      <c r="U1007" s="618"/>
    </row>
    <row r="1008" spans="1:21">
      <c r="A1008" s="482" t="s">
        <v>2400</v>
      </c>
      <c r="B1008" s="483" t="s">
        <v>2401</v>
      </c>
      <c r="C1008" s="513">
        <v>9000</v>
      </c>
      <c r="D1008" s="472" t="s">
        <v>550</v>
      </c>
      <c r="E1008" s="473">
        <v>0.02</v>
      </c>
      <c r="F1008" s="476" t="s">
        <v>400</v>
      </c>
      <c r="G1008" s="477">
        <f t="shared" si="33"/>
        <v>0.02</v>
      </c>
      <c r="H1008" s="631" t="s">
        <v>339</v>
      </c>
      <c r="I1008" s="508">
        <f t="shared" si="34"/>
        <v>0.31780000000000003</v>
      </c>
      <c r="J1008" s="486">
        <v>83247</v>
      </c>
      <c r="K1008" s="487">
        <v>110349</v>
      </c>
      <c r="L1008" s="573"/>
      <c r="M1008" s="574"/>
      <c r="R1008" s="618"/>
      <c r="S1008" s="618"/>
      <c r="T1008" s="618"/>
      <c r="U1008" s="618"/>
    </row>
    <row r="1009" spans="1:21">
      <c r="A1009" s="482" t="s">
        <v>2402</v>
      </c>
      <c r="B1009" s="483" t="s">
        <v>2403</v>
      </c>
      <c r="C1009" s="513">
        <v>9000</v>
      </c>
      <c r="D1009" s="472" t="s">
        <v>550</v>
      </c>
      <c r="E1009" s="473">
        <v>0.02</v>
      </c>
      <c r="F1009" s="476" t="s">
        <v>400</v>
      </c>
      <c r="G1009" s="477">
        <f t="shared" si="33"/>
        <v>0.02</v>
      </c>
      <c r="H1009" s="631" t="s">
        <v>339</v>
      </c>
      <c r="I1009" s="508">
        <f t="shared" si="34"/>
        <v>0.31780000000000003</v>
      </c>
      <c r="J1009" s="486">
        <v>101815</v>
      </c>
      <c r="K1009" s="487">
        <v>118519</v>
      </c>
      <c r="L1009" s="573"/>
      <c r="M1009" s="574"/>
      <c r="R1009" s="618"/>
      <c r="S1009" s="618"/>
      <c r="T1009" s="618"/>
      <c r="U1009" s="618"/>
    </row>
    <row r="1010" spans="1:21">
      <c r="A1010" s="482" t="s">
        <v>2404</v>
      </c>
      <c r="B1010" s="483" t="s">
        <v>2405</v>
      </c>
      <c r="C1010" s="513">
        <v>3300</v>
      </c>
      <c r="D1010" s="472" t="s">
        <v>1685</v>
      </c>
      <c r="E1010" s="473">
        <v>0</v>
      </c>
      <c r="F1010" s="478" t="s">
        <v>401</v>
      </c>
      <c r="G1010" s="477">
        <f t="shared" si="33"/>
        <v>0.02</v>
      </c>
      <c r="H1010" s="631" t="s">
        <v>339</v>
      </c>
      <c r="I1010" s="508">
        <f t="shared" si="34"/>
        <v>0.31780000000000003</v>
      </c>
      <c r="J1010" s="486">
        <v>37800</v>
      </c>
      <c r="K1010" s="487">
        <v>50800</v>
      </c>
      <c r="L1010" s="573"/>
      <c r="M1010" s="574"/>
      <c r="R1010" s="618"/>
      <c r="S1010" s="618"/>
      <c r="T1010" s="618"/>
      <c r="U1010" s="618"/>
    </row>
    <row r="1011" spans="1:21">
      <c r="A1011" s="482" t="s">
        <v>2406</v>
      </c>
      <c r="B1011" s="483" t="s">
        <v>2407</v>
      </c>
      <c r="C1011" s="513">
        <v>3300</v>
      </c>
      <c r="D1011" s="472" t="s">
        <v>1685</v>
      </c>
      <c r="E1011" s="473">
        <v>0</v>
      </c>
      <c r="F1011" s="478" t="s">
        <v>401</v>
      </c>
      <c r="G1011" s="477">
        <f t="shared" si="33"/>
        <v>0.02</v>
      </c>
      <c r="H1011" s="631" t="s">
        <v>339</v>
      </c>
      <c r="I1011" s="508">
        <f t="shared" si="34"/>
        <v>0.31780000000000003</v>
      </c>
      <c r="J1011" s="486">
        <v>37800</v>
      </c>
      <c r="K1011" s="487">
        <v>50800</v>
      </c>
      <c r="L1011" s="573"/>
      <c r="M1011" s="574"/>
      <c r="R1011" s="618"/>
      <c r="S1011" s="618"/>
      <c r="T1011" s="618"/>
      <c r="U1011" s="618"/>
    </row>
    <row r="1012" spans="1:21">
      <c r="A1012" s="482" t="s">
        <v>2408</v>
      </c>
      <c r="B1012" s="483" t="s">
        <v>2409</v>
      </c>
      <c r="C1012" s="513">
        <v>3300</v>
      </c>
      <c r="D1012" s="472" t="s">
        <v>1685</v>
      </c>
      <c r="E1012" s="473">
        <v>0</v>
      </c>
      <c r="F1012" s="478" t="s">
        <v>401</v>
      </c>
      <c r="G1012" s="477">
        <f t="shared" si="33"/>
        <v>0.02</v>
      </c>
      <c r="H1012" s="631" t="s">
        <v>339</v>
      </c>
      <c r="I1012" s="508">
        <f t="shared" si="34"/>
        <v>0.31780000000000003</v>
      </c>
      <c r="J1012" s="486">
        <v>43900</v>
      </c>
      <c r="K1012" s="487">
        <v>53400</v>
      </c>
      <c r="L1012" s="573"/>
      <c r="M1012" s="574"/>
      <c r="R1012" s="618"/>
      <c r="S1012" s="618"/>
      <c r="T1012" s="618"/>
      <c r="U1012" s="618"/>
    </row>
    <row r="1013" spans="1:21">
      <c r="A1013" s="482" t="s">
        <v>2410</v>
      </c>
      <c r="B1013" s="483" t="s">
        <v>2411</v>
      </c>
      <c r="C1013" s="513">
        <v>9000</v>
      </c>
      <c r="D1013" s="472" t="s">
        <v>550</v>
      </c>
      <c r="E1013" s="473">
        <v>0.02</v>
      </c>
      <c r="F1013" s="476" t="s">
        <v>400</v>
      </c>
      <c r="G1013" s="477">
        <f t="shared" si="33"/>
        <v>0.02</v>
      </c>
      <c r="H1013" s="631" t="s">
        <v>339</v>
      </c>
      <c r="I1013" s="508">
        <f t="shared" si="34"/>
        <v>0.31780000000000003</v>
      </c>
      <c r="J1013" s="486">
        <v>74488</v>
      </c>
      <c r="K1013" s="487">
        <v>86610</v>
      </c>
      <c r="L1013" s="573"/>
      <c r="M1013" s="574"/>
      <c r="R1013" s="618"/>
      <c r="S1013" s="618"/>
      <c r="T1013" s="618"/>
      <c r="U1013" s="618"/>
    </row>
    <row r="1014" spans="1:21">
      <c r="A1014" s="471" t="s">
        <v>2412</v>
      </c>
      <c r="B1014" s="483" t="s">
        <v>2413</v>
      </c>
      <c r="C1014" s="513">
        <v>3300</v>
      </c>
      <c r="D1014" s="472" t="s">
        <v>1685</v>
      </c>
      <c r="E1014" s="474">
        <v>0</v>
      </c>
      <c r="F1014" s="478" t="s">
        <v>401</v>
      </c>
      <c r="G1014" s="477">
        <f t="shared" si="33"/>
        <v>0.02</v>
      </c>
      <c r="H1014" s="631" t="s">
        <v>339</v>
      </c>
      <c r="I1014" s="508">
        <f t="shared" si="34"/>
        <v>0.31780000000000003</v>
      </c>
      <c r="J1014" s="486">
        <v>31300</v>
      </c>
      <c r="K1014" s="487">
        <v>41200</v>
      </c>
      <c r="L1014" s="573"/>
      <c r="M1014" s="574"/>
      <c r="R1014" s="618"/>
      <c r="S1014" s="618"/>
      <c r="T1014" s="618"/>
      <c r="U1014" s="618"/>
    </row>
    <row r="1015" spans="1:21">
      <c r="A1015" s="482" t="s">
        <v>2414</v>
      </c>
      <c r="B1015" s="483" t="s">
        <v>2415</v>
      </c>
      <c r="C1015" s="513">
        <v>3300</v>
      </c>
      <c r="D1015" s="472" t="s">
        <v>1685</v>
      </c>
      <c r="E1015" s="473">
        <v>0</v>
      </c>
      <c r="F1015" s="478" t="s">
        <v>401</v>
      </c>
      <c r="G1015" s="477">
        <f t="shared" si="33"/>
        <v>0.02</v>
      </c>
      <c r="H1015" s="631" t="s">
        <v>339</v>
      </c>
      <c r="I1015" s="508">
        <f t="shared" si="34"/>
        <v>0.31780000000000003</v>
      </c>
      <c r="J1015" s="486">
        <v>37800</v>
      </c>
      <c r="K1015" s="487">
        <v>50800</v>
      </c>
      <c r="L1015" s="573"/>
      <c r="M1015" s="574"/>
      <c r="R1015" s="618"/>
      <c r="S1015" s="618"/>
      <c r="T1015" s="618"/>
      <c r="U1015" s="618"/>
    </row>
    <row r="1016" spans="1:21">
      <c r="A1016" s="482" t="s">
        <v>2416</v>
      </c>
      <c r="B1016" s="483" t="s">
        <v>2417</v>
      </c>
      <c r="C1016" s="513">
        <v>3300</v>
      </c>
      <c r="D1016" s="472" t="s">
        <v>1685</v>
      </c>
      <c r="E1016" s="473">
        <v>0</v>
      </c>
      <c r="F1016" s="478" t="s">
        <v>401</v>
      </c>
      <c r="G1016" s="477">
        <f t="shared" si="33"/>
        <v>0.02</v>
      </c>
      <c r="H1016" s="631" t="s">
        <v>339</v>
      </c>
      <c r="I1016" s="508">
        <f t="shared" si="34"/>
        <v>0.31780000000000003</v>
      </c>
      <c r="J1016" s="486">
        <v>43900</v>
      </c>
      <c r="K1016" s="487">
        <v>53400</v>
      </c>
      <c r="L1016" s="573"/>
      <c r="M1016" s="574"/>
      <c r="R1016" s="618"/>
      <c r="S1016" s="618"/>
      <c r="T1016" s="618"/>
      <c r="U1016" s="618"/>
    </row>
    <row r="1017" spans="1:21">
      <c r="A1017" s="482" t="s">
        <v>2418</v>
      </c>
      <c r="B1017" s="483" t="s">
        <v>2419</v>
      </c>
      <c r="C1017" s="513">
        <v>3401</v>
      </c>
      <c r="D1017" s="472" t="s">
        <v>1690</v>
      </c>
      <c r="E1017" s="473">
        <v>0.02</v>
      </c>
      <c r="F1017" s="478" t="s">
        <v>401</v>
      </c>
      <c r="G1017" s="477">
        <f t="shared" si="33"/>
        <v>0.02</v>
      </c>
      <c r="H1017" s="631" t="s">
        <v>339</v>
      </c>
      <c r="I1017" s="508">
        <f t="shared" si="34"/>
        <v>0.31780000000000003</v>
      </c>
      <c r="J1017" s="486">
        <v>69360</v>
      </c>
      <c r="K1017" s="487">
        <v>91800</v>
      </c>
      <c r="L1017" s="573"/>
      <c r="M1017" s="574"/>
      <c r="R1017" s="618"/>
      <c r="S1017" s="618"/>
      <c r="T1017" s="618"/>
      <c r="U1017" s="618"/>
    </row>
    <row r="1018" spans="1:21">
      <c r="A1018" s="482" t="s">
        <v>2420</v>
      </c>
      <c r="B1018" s="483" t="s">
        <v>2421</v>
      </c>
      <c r="C1018" s="513">
        <v>9000</v>
      </c>
      <c r="D1018" s="472" t="s">
        <v>550</v>
      </c>
      <c r="E1018" s="473">
        <v>0.02</v>
      </c>
      <c r="F1018" s="476" t="s">
        <v>400</v>
      </c>
      <c r="G1018" s="477">
        <f t="shared" si="33"/>
        <v>0.02</v>
      </c>
      <c r="H1018" s="631" t="s">
        <v>339</v>
      </c>
      <c r="I1018" s="508">
        <f t="shared" si="34"/>
        <v>0.31780000000000003</v>
      </c>
      <c r="J1018" s="486">
        <v>74488</v>
      </c>
      <c r="K1018" s="487">
        <v>86610</v>
      </c>
      <c r="L1018" s="573"/>
      <c r="M1018" s="574"/>
      <c r="R1018" s="618"/>
      <c r="S1018" s="618"/>
      <c r="T1018" s="618"/>
      <c r="U1018" s="618"/>
    </row>
    <row r="1019" spans="1:21">
      <c r="A1019" s="482" t="s">
        <v>2422</v>
      </c>
      <c r="B1019" s="483" t="s">
        <v>2423</v>
      </c>
      <c r="C1019" s="513">
        <v>9000</v>
      </c>
      <c r="D1019" s="472" t="s">
        <v>550</v>
      </c>
      <c r="E1019" s="473">
        <v>0.02</v>
      </c>
      <c r="F1019" s="476" t="s">
        <v>400</v>
      </c>
      <c r="G1019" s="477">
        <f t="shared" si="33"/>
        <v>0.02</v>
      </c>
      <c r="H1019" s="631" t="s">
        <v>339</v>
      </c>
      <c r="I1019" s="508">
        <f t="shared" si="34"/>
        <v>0.31780000000000003</v>
      </c>
      <c r="J1019" s="486">
        <v>39400</v>
      </c>
      <c r="K1019" s="487">
        <v>46978</v>
      </c>
      <c r="L1019" s="573"/>
      <c r="M1019" s="574"/>
      <c r="R1019" s="618"/>
      <c r="S1019" s="618"/>
      <c r="T1019" s="618"/>
      <c r="U1019" s="618"/>
    </row>
    <row r="1020" spans="1:21">
      <c r="A1020" s="482" t="s">
        <v>2424</v>
      </c>
      <c r="B1020" s="483" t="s">
        <v>2425</v>
      </c>
      <c r="C1020" s="513">
        <v>9000</v>
      </c>
      <c r="D1020" s="472" t="s">
        <v>550</v>
      </c>
      <c r="E1020" s="473">
        <v>0.02</v>
      </c>
      <c r="F1020" s="476" t="s">
        <v>400</v>
      </c>
      <c r="G1020" s="477">
        <f t="shared" si="33"/>
        <v>0.02</v>
      </c>
      <c r="H1020" s="631" t="s">
        <v>339</v>
      </c>
      <c r="I1020" s="508">
        <f t="shared" si="34"/>
        <v>0.31780000000000003</v>
      </c>
      <c r="J1020" s="486">
        <v>48726</v>
      </c>
      <c r="K1020" s="487">
        <v>54438</v>
      </c>
      <c r="L1020" s="573"/>
      <c r="M1020" s="574"/>
      <c r="R1020" s="618"/>
      <c r="S1020" s="618"/>
      <c r="T1020" s="618"/>
      <c r="U1020" s="618"/>
    </row>
    <row r="1021" spans="1:21">
      <c r="A1021" s="482" t="s">
        <v>2426</v>
      </c>
      <c r="B1021" s="483" t="s">
        <v>2427</v>
      </c>
      <c r="C1021" s="513">
        <v>9000</v>
      </c>
      <c r="D1021" s="472" t="s">
        <v>550</v>
      </c>
      <c r="E1021" s="473">
        <v>0.02</v>
      </c>
      <c r="F1021" s="476" t="s">
        <v>400</v>
      </c>
      <c r="G1021" s="477">
        <f t="shared" si="33"/>
        <v>0.02</v>
      </c>
      <c r="H1021" s="631" t="s">
        <v>339</v>
      </c>
      <c r="I1021" s="508">
        <f t="shared" si="34"/>
        <v>0.31780000000000003</v>
      </c>
      <c r="J1021" s="486">
        <v>52457</v>
      </c>
      <c r="K1021" s="487">
        <v>59567</v>
      </c>
      <c r="L1021" s="573"/>
      <c r="M1021" s="574"/>
      <c r="R1021" s="618"/>
      <c r="S1021" s="618"/>
      <c r="T1021" s="618"/>
      <c r="U1021" s="618"/>
    </row>
    <row r="1022" spans="1:21">
      <c r="A1022" s="482" t="s">
        <v>2428</v>
      </c>
      <c r="B1022" s="483" t="s">
        <v>2429</v>
      </c>
      <c r="C1022" s="513">
        <v>9000</v>
      </c>
      <c r="D1022" s="472" t="s">
        <v>550</v>
      </c>
      <c r="E1022" s="473">
        <v>0.02</v>
      </c>
      <c r="F1022" s="476" t="s">
        <v>400</v>
      </c>
      <c r="G1022" s="477">
        <f t="shared" si="33"/>
        <v>0.02</v>
      </c>
      <c r="H1022" s="631" t="s">
        <v>339</v>
      </c>
      <c r="I1022" s="508">
        <f t="shared" si="34"/>
        <v>0.31780000000000003</v>
      </c>
      <c r="J1022" s="486">
        <v>58869</v>
      </c>
      <c r="K1022" s="487">
        <v>68077</v>
      </c>
      <c r="L1022" s="573"/>
      <c r="M1022" s="574"/>
      <c r="R1022" s="618"/>
      <c r="S1022" s="618"/>
      <c r="T1022" s="618"/>
      <c r="U1022" s="618"/>
    </row>
    <row r="1023" spans="1:21">
      <c r="A1023" s="482" t="s">
        <v>2430</v>
      </c>
      <c r="B1023" s="483" t="s">
        <v>2431</v>
      </c>
      <c r="C1023" s="513">
        <v>9000</v>
      </c>
      <c r="D1023" s="472" t="s">
        <v>550</v>
      </c>
      <c r="E1023" s="473">
        <v>0.02</v>
      </c>
      <c r="F1023" s="476" t="s">
        <v>400</v>
      </c>
      <c r="G1023" s="477">
        <f t="shared" si="33"/>
        <v>0.02</v>
      </c>
      <c r="H1023" s="631" t="s">
        <v>339</v>
      </c>
      <c r="I1023" s="508">
        <f t="shared" si="34"/>
        <v>0.31780000000000003</v>
      </c>
      <c r="J1023" s="486">
        <v>64930</v>
      </c>
      <c r="K1023" s="487">
        <v>74604</v>
      </c>
      <c r="L1023" s="573"/>
      <c r="M1023" s="574"/>
      <c r="R1023" s="618"/>
      <c r="S1023" s="618"/>
      <c r="T1023" s="618"/>
      <c r="U1023" s="618"/>
    </row>
    <row r="1024" spans="1:21">
      <c r="A1024" s="482" t="s">
        <v>2432</v>
      </c>
      <c r="B1024" s="483" t="s">
        <v>2433</v>
      </c>
      <c r="C1024" s="513">
        <v>9002</v>
      </c>
      <c r="D1024" s="472" t="s">
        <v>433</v>
      </c>
      <c r="E1024" s="473">
        <v>0.02</v>
      </c>
      <c r="F1024" s="476" t="s">
        <v>400</v>
      </c>
      <c r="G1024" s="477">
        <f t="shared" si="33"/>
        <v>0.02</v>
      </c>
      <c r="H1024" s="631" t="s">
        <v>339</v>
      </c>
      <c r="I1024" s="508">
        <f t="shared" si="34"/>
        <v>0.31780000000000003</v>
      </c>
      <c r="J1024" s="486">
        <v>112400</v>
      </c>
      <c r="K1024" s="487">
        <v>157402</v>
      </c>
      <c r="L1024" s="573"/>
      <c r="M1024" s="574"/>
      <c r="R1024" s="618"/>
      <c r="S1024" s="618"/>
      <c r="T1024" s="618"/>
      <c r="U1024" s="618"/>
    </row>
    <row r="1025" spans="1:21">
      <c r="A1025" s="482" t="s">
        <v>2434</v>
      </c>
      <c r="B1025" s="483" t="s">
        <v>2435</v>
      </c>
      <c r="C1025" s="513">
        <v>9000</v>
      </c>
      <c r="D1025" s="472" t="s">
        <v>550</v>
      </c>
      <c r="E1025" s="473">
        <v>0.02</v>
      </c>
      <c r="F1025" s="476" t="s">
        <v>400</v>
      </c>
      <c r="G1025" s="477">
        <f t="shared" si="33"/>
        <v>0.02</v>
      </c>
      <c r="H1025" s="631" t="s">
        <v>339</v>
      </c>
      <c r="I1025" s="508">
        <f t="shared" si="34"/>
        <v>0.31780000000000003</v>
      </c>
      <c r="J1025" s="486">
        <v>70170</v>
      </c>
      <c r="K1025" s="487">
        <v>81581</v>
      </c>
      <c r="L1025" s="573"/>
      <c r="M1025" s="574"/>
      <c r="R1025" s="618"/>
      <c r="S1025" s="618"/>
      <c r="T1025" s="618"/>
      <c r="U1025" s="618"/>
    </row>
    <row r="1026" spans="1:21">
      <c r="A1026" s="471" t="s">
        <v>2436</v>
      </c>
      <c r="B1026" s="483" t="s">
        <v>2437</v>
      </c>
      <c r="C1026" s="513">
        <v>3300</v>
      </c>
      <c r="D1026" s="472" t="s">
        <v>1685</v>
      </c>
      <c r="E1026" s="474">
        <v>0</v>
      </c>
      <c r="F1026" s="478" t="s">
        <v>401</v>
      </c>
      <c r="G1026" s="477">
        <f t="shared" si="33"/>
        <v>0.02</v>
      </c>
      <c r="H1026" s="631" t="s">
        <v>339</v>
      </c>
      <c r="I1026" s="508">
        <f t="shared" si="34"/>
        <v>0.31780000000000003</v>
      </c>
      <c r="J1026" s="486">
        <v>31300</v>
      </c>
      <c r="K1026" s="487">
        <v>41200</v>
      </c>
      <c r="L1026" s="573"/>
      <c r="M1026" s="574"/>
      <c r="R1026" s="618"/>
      <c r="S1026" s="618"/>
      <c r="T1026" s="618"/>
      <c r="U1026" s="618"/>
    </row>
    <row r="1027" spans="1:21">
      <c r="A1027" s="482" t="s">
        <v>2438</v>
      </c>
      <c r="B1027" s="483" t="s">
        <v>2439</v>
      </c>
      <c r="C1027" s="513">
        <v>3300</v>
      </c>
      <c r="D1027" s="472" t="s">
        <v>1685</v>
      </c>
      <c r="E1027" s="473">
        <v>0</v>
      </c>
      <c r="F1027" s="478" t="s">
        <v>401</v>
      </c>
      <c r="G1027" s="477">
        <f t="shared" si="33"/>
        <v>0.02</v>
      </c>
      <c r="H1027" s="631" t="s">
        <v>339</v>
      </c>
      <c r="I1027" s="508">
        <f t="shared" si="34"/>
        <v>0.31780000000000003</v>
      </c>
      <c r="J1027" s="486">
        <v>37800</v>
      </c>
      <c r="K1027" s="487">
        <v>50800</v>
      </c>
      <c r="L1027" s="573"/>
      <c r="M1027" s="574"/>
      <c r="R1027" s="618"/>
      <c r="S1027" s="618"/>
      <c r="T1027" s="618"/>
      <c r="U1027" s="618"/>
    </row>
    <row r="1028" spans="1:21">
      <c r="A1028" s="482" t="s">
        <v>2440</v>
      </c>
      <c r="B1028" s="483" t="s">
        <v>2441</v>
      </c>
      <c r="C1028" s="513">
        <v>3300</v>
      </c>
      <c r="D1028" s="472" t="s">
        <v>1685</v>
      </c>
      <c r="E1028" s="473">
        <v>0</v>
      </c>
      <c r="F1028" s="478" t="s">
        <v>401</v>
      </c>
      <c r="G1028" s="477">
        <f t="shared" ref="G1028:G1091" si="35">_xlfn.XLOOKUP(F1028,$N$3:$N$18,$O$3:$O$18,"not found",0,1)</f>
        <v>0.02</v>
      </c>
      <c r="H1028" s="631" t="s">
        <v>339</v>
      </c>
      <c r="I1028" s="508">
        <f t="shared" ref="I1028:I1091" si="36">VLOOKUP(H1028,Fringe.Rates,2,FALSE)</f>
        <v>0.31780000000000003</v>
      </c>
      <c r="J1028" s="486">
        <v>42600</v>
      </c>
      <c r="K1028" s="487">
        <v>50800</v>
      </c>
      <c r="L1028" s="573"/>
      <c r="M1028" s="574"/>
      <c r="R1028" s="618"/>
      <c r="S1028" s="618"/>
      <c r="T1028" s="618"/>
      <c r="U1028" s="618"/>
    </row>
    <row r="1029" spans="1:21">
      <c r="A1029" s="482" t="s">
        <v>2442</v>
      </c>
      <c r="B1029" s="483" t="s">
        <v>2443</v>
      </c>
      <c r="C1029" s="513">
        <v>3401</v>
      </c>
      <c r="D1029" s="472" t="s">
        <v>1690</v>
      </c>
      <c r="E1029" s="473">
        <v>0.02</v>
      </c>
      <c r="F1029" s="478" t="s">
        <v>401</v>
      </c>
      <c r="G1029" s="477">
        <f t="shared" si="35"/>
        <v>0.02</v>
      </c>
      <c r="H1029" s="631" t="s">
        <v>339</v>
      </c>
      <c r="I1029" s="508">
        <f t="shared" si="36"/>
        <v>0.31780000000000003</v>
      </c>
      <c r="J1029" s="486">
        <v>44688</v>
      </c>
      <c r="K1029" s="487">
        <v>63750</v>
      </c>
      <c r="L1029" s="573"/>
      <c r="M1029" s="574"/>
      <c r="R1029" s="618"/>
      <c r="S1029" s="618"/>
      <c r="T1029" s="618"/>
      <c r="U1029" s="618"/>
    </row>
    <row r="1030" spans="1:21">
      <c r="A1030" s="482" t="s">
        <v>2444</v>
      </c>
      <c r="B1030" s="483" t="s">
        <v>2445</v>
      </c>
      <c r="C1030" s="513">
        <v>3401</v>
      </c>
      <c r="D1030" s="472" t="s">
        <v>1690</v>
      </c>
      <c r="E1030" s="473">
        <v>0.02</v>
      </c>
      <c r="F1030" s="478" t="s">
        <v>401</v>
      </c>
      <c r="G1030" s="477">
        <f t="shared" si="35"/>
        <v>0.02</v>
      </c>
      <c r="H1030" s="631" t="s">
        <v>339</v>
      </c>
      <c r="I1030" s="508">
        <f t="shared" si="36"/>
        <v>0.31780000000000003</v>
      </c>
      <c r="J1030" s="486">
        <v>51000</v>
      </c>
      <c r="K1030" s="487">
        <v>71400</v>
      </c>
      <c r="L1030" s="573"/>
      <c r="M1030" s="574"/>
      <c r="R1030" s="618"/>
      <c r="S1030" s="618"/>
      <c r="T1030" s="618"/>
      <c r="U1030" s="618"/>
    </row>
    <row r="1031" spans="1:21">
      <c r="A1031" s="482" t="s">
        <v>2446</v>
      </c>
      <c r="B1031" s="483" t="s">
        <v>2447</v>
      </c>
      <c r="C1031" s="513">
        <v>3401</v>
      </c>
      <c r="D1031" s="472" t="s">
        <v>1690</v>
      </c>
      <c r="E1031" s="473">
        <v>0.02</v>
      </c>
      <c r="F1031" s="478" t="s">
        <v>401</v>
      </c>
      <c r="G1031" s="477">
        <f t="shared" si="35"/>
        <v>0.02</v>
      </c>
      <c r="H1031" s="631" t="s">
        <v>339</v>
      </c>
      <c r="I1031" s="508">
        <f t="shared" si="36"/>
        <v>0.31780000000000003</v>
      </c>
      <c r="J1031" s="486">
        <v>61200</v>
      </c>
      <c r="K1031" s="487">
        <v>81600</v>
      </c>
      <c r="L1031" s="573"/>
      <c r="M1031" s="574"/>
      <c r="R1031" s="618"/>
      <c r="S1031" s="618"/>
      <c r="T1031" s="618"/>
      <c r="U1031" s="618"/>
    </row>
    <row r="1032" spans="1:21">
      <c r="A1032" s="482" t="s">
        <v>2448</v>
      </c>
      <c r="B1032" s="483" t="s">
        <v>2449</v>
      </c>
      <c r="C1032" s="513">
        <v>9000</v>
      </c>
      <c r="D1032" s="472" t="s">
        <v>550</v>
      </c>
      <c r="E1032" s="473">
        <v>0.02</v>
      </c>
      <c r="F1032" s="476" t="s">
        <v>400</v>
      </c>
      <c r="G1032" s="477">
        <f t="shared" si="35"/>
        <v>0.02</v>
      </c>
      <c r="H1032" s="631" t="s">
        <v>339</v>
      </c>
      <c r="I1032" s="508">
        <f t="shared" si="36"/>
        <v>0.31780000000000003</v>
      </c>
      <c r="J1032" s="486">
        <v>72623</v>
      </c>
      <c r="K1032" s="487">
        <v>99530</v>
      </c>
      <c r="L1032" s="573"/>
      <c r="M1032" s="574"/>
      <c r="R1032" s="618"/>
      <c r="S1032" s="618"/>
      <c r="T1032" s="618"/>
      <c r="U1032" s="618"/>
    </row>
    <row r="1033" spans="1:21">
      <c r="A1033" s="482" t="s">
        <v>2450</v>
      </c>
      <c r="B1033" s="483" t="s">
        <v>2451</v>
      </c>
      <c r="C1033" s="513">
        <v>9000</v>
      </c>
      <c r="D1033" s="472" t="s">
        <v>550</v>
      </c>
      <c r="E1033" s="473">
        <v>0.02</v>
      </c>
      <c r="F1033" s="476" t="s">
        <v>400</v>
      </c>
      <c r="G1033" s="477">
        <f t="shared" si="35"/>
        <v>0.02</v>
      </c>
      <c r="H1033" s="631" t="s">
        <v>339</v>
      </c>
      <c r="I1033" s="508">
        <f t="shared" si="36"/>
        <v>0.31780000000000003</v>
      </c>
      <c r="J1033" s="486">
        <v>94902</v>
      </c>
      <c r="K1033" s="487">
        <v>126056</v>
      </c>
      <c r="L1033" s="573"/>
      <c r="M1033" s="574"/>
      <c r="R1033" s="618"/>
      <c r="S1033" s="618"/>
      <c r="T1033" s="618"/>
      <c r="U1033" s="618"/>
    </row>
    <row r="1034" spans="1:21">
      <c r="A1034" s="482" t="s">
        <v>2452</v>
      </c>
      <c r="B1034" s="483" t="s">
        <v>2453</v>
      </c>
      <c r="C1034" s="513">
        <v>9001</v>
      </c>
      <c r="D1034" s="472" t="s">
        <v>661</v>
      </c>
      <c r="E1034" s="473">
        <v>0.02</v>
      </c>
      <c r="F1034" s="476" t="s">
        <v>400</v>
      </c>
      <c r="G1034" s="477">
        <f t="shared" si="35"/>
        <v>0.02</v>
      </c>
      <c r="H1034" s="631" t="s">
        <v>339</v>
      </c>
      <c r="I1034" s="508">
        <f t="shared" si="36"/>
        <v>0.31780000000000003</v>
      </c>
      <c r="J1034" s="486">
        <v>59217</v>
      </c>
      <c r="K1034" s="487">
        <v>60734</v>
      </c>
      <c r="L1034" s="573"/>
      <c r="M1034" s="574"/>
      <c r="R1034" s="618"/>
      <c r="S1034" s="618"/>
      <c r="T1034" s="618"/>
      <c r="U1034" s="618"/>
    </row>
    <row r="1035" spans="1:21">
      <c r="A1035" s="482" t="s">
        <v>2454</v>
      </c>
      <c r="B1035" s="483" t="s">
        <v>2455</v>
      </c>
      <c r="C1035" s="513">
        <v>9001</v>
      </c>
      <c r="D1035" s="472" t="s">
        <v>661</v>
      </c>
      <c r="E1035" s="473">
        <v>0.02</v>
      </c>
      <c r="F1035" s="476" t="s">
        <v>400</v>
      </c>
      <c r="G1035" s="477">
        <f t="shared" si="35"/>
        <v>0.02</v>
      </c>
      <c r="H1035" s="631" t="s">
        <v>339</v>
      </c>
      <c r="I1035" s="508">
        <f t="shared" si="36"/>
        <v>0.31780000000000003</v>
      </c>
      <c r="J1035" s="486">
        <v>68542</v>
      </c>
      <c r="K1035" s="487">
        <v>70292</v>
      </c>
      <c r="L1035" s="573"/>
      <c r="M1035" s="574"/>
      <c r="R1035" s="618"/>
      <c r="S1035" s="618"/>
      <c r="T1035" s="618"/>
      <c r="U1035" s="618"/>
    </row>
    <row r="1036" spans="1:21">
      <c r="A1036" s="482" t="s">
        <v>2456</v>
      </c>
      <c r="B1036" s="483" t="s">
        <v>2457</v>
      </c>
      <c r="C1036" s="513">
        <v>9000</v>
      </c>
      <c r="D1036" s="472" t="s">
        <v>550</v>
      </c>
      <c r="E1036" s="473">
        <v>0.02</v>
      </c>
      <c r="F1036" s="476" t="s">
        <v>400</v>
      </c>
      <c r="G1036" s="477">
        <f t="shared" si="35"/>
        <v>0.02</v>
      </c>
      <c r="H1036" s="631" t="s">
        <v>339</v>
      </c>
      <c r="I1036" s="508">
        <f t="shared" si="36"/>
        <v>0.31780000000000003</v>
      </c>
      <c r="J1036" s="486">
        <v>74488</v>
      </c>
      <c r="K1036" s="487">
        <v>86610</v>
      </c>
      <c r="L1036" s="573"/>
      <c r="M1036" s="574"/>
      <c r="R1036" s="618"/>
      <c r="S1036" s="618"/>
      <c r="T1036" s="618"/>
      <c r="U1036" s="618"/>
    </row>
    <row r="1037" spans="1:21">
      <c r="A1037" s="482" t="s">
        <v>2458</v>
      </c>
      <c r="B1037" s="483" t="s">
        <v>2459</v>
      </c>
      <c r="C1037" s="513">
        <v>9001</v>
      </c>
      <c r="D1037" s="472" t="s">
        <v>661</v>
      </c>
      <c r="E1037" s="473">
        <v>0.02</v>
      </c>
      <c r="F1037" s="476" t="s">
        <v>400</v>
      </c>
      <c r="G1037" s="477">
        <f t="shared" si="35"/>
        <v>0.02</v>
      </c>
      <c r="H1037" s="631" t="s">
        <v>339</v>
      </c>
      <c r="I1037" s="508">
        <f t="shared" si="36"/>
        <v>0.31780000000000003</v>
      </c>
      <c r="J1037" s="486">
        <v>58402</v>
      </c>
      <c r="K1037" s="487">
        <v>62015</v>
      </c>
      <c r="L1037" s="573"/>
      <c r="M1037" s="574"/>
      <c r="R1037" s="618"/>
      <c r="S1037" s="618"/>
      <c r="T1037" s="618"/>
      <c r="U1037" s="618"/>
    </row>
    <row r="1038" spans="1:21">
      <c r="A1038" s="482" t="s">
        <v>2460</v>
      </c>
      <c r="B1038" s="483" t="s">
        <v>2461</v>
      </c>
      <c r="C1038" s="513">
        <v>9000</v>
      </c>
      <c r="D1038" s="472" t="s">
        <v>550</v>
      </c>
      <c r="E1038" s="473">
        <v>0.02</v>
      </c>
      <c r="F1038" s="476" t="s">
        <v>400</v>
      </c>
      <c r="G1038" s="477">
        <f t="shared" si="35"/>
        <v>0.02</v>
      </c>
      <c r="H1038" s="631" t="s">
        <v>339</v>
      </c>
      <c r="I1038" s="508">
        <f t="shared" si="36"/>
        <v>0.31780000000000003</v>
      </c>
      <c r="J1038" s="486">
        <v>74488</v>
      </c>
      <c r="K1038" s="487">
        <v>86610</v>
      </c>
      <c r="L1038" s="573"/>
      <c r="M1038" s="574"/>
      <c r="R1038" s="618"/>
      <c r="S1038" s="618"/>
      <c r="T1038" s="618"/>
      <c r="U1038" s="618"/>
    </row>
    <row r="1039" spans="1:21">
      <c r="A1039" s="471" t="s">
        <v>2462</v>
      </c>
      <c r="B1039" s="483" t="s">
        <v>2463</v>
      </c>
      <c r="C1039" s="513">
        <v>9000</v>
      </c>
      <c r="D1039" s="472" t="s">
        <v>550</v>
      </c>
      <c r="E1039" s="473">
        <v>0.02</v>
      </c>
      <c r="F1039" s="476" t="s">
        <v>400</v>
      </c>
      <c r="G1039" s="477">
        <f t="shared" si="35"/>
        <v>0.02</v>
      </c>
      <c r="H1039" s="631" t="s">
        <v>339</v>
      </c>
      <c r="I1039" s="508">
        <f t="shared" si="36"/>
        <v>0.31780000000000003</v>
      </c>
      <c r="J1039" s="486">
        <v>37420</v>
      </c>
      <c r="K1039" s="487">
        <v>46978</v>
      </c>
      <c r="L1039" s="573"/>
      <c r="M1039" s="574"/>
      <c r="R1039" s="618"/>
      <c r="S1039" s="618"/>
      <c r="T1039" s="618"/>
      <c r="U1039" s="618"/>
    </row>
    <row r="1040" spans="1:21">
      <c r="A1040" s="482" t="s">
        <v>2464</v>
      </c>
      <c r="B1040" s="483" t="s">
        <v>2465</v>
      </c>
      <c r="C1040" s="513">
        <v>9000</v>
      </c>
      <c r="D1040" s="472" t="s">
        <v>550</v>
      </c>
      <c r="E1040" s="473">
        <v>0.02</v>
      </c>
      <c r="F1040" s="476" t="s">
        <v>400</v>
      </c>
      <c r="G1040" s="477">
        <f t="shared" si="35"/>
        <v>0.02</v>
      </c>
      <c r="H1040" s="631" t="s">
        <v>339</v>
      </c>
      <c r="I1040" s="508">
        <f t="shared" si="36"/>
        <v>0.31780000000000003</v>
      </c>
      <c r="J1040" s="486">
        <v>46627</v>
      </c>
      <c r="K1040" s="487">
        <v>52573</v>
      </c>
      <c r="L1040" s="573"/>
      <c r="M1040" s="574"/>
      <c r="R1040" s="618"/>
      <c r="S1040" s="618"/>
      <c r="T1040" s="618"/>
      <c r="U1040" s="618"/>
    </row>
    <row r="1041" spans="1:21">
      <c r="A1041" s="482" t="s">
        <v>2466</v>
      </c>
      <c r="B1041" s="483" t="s">
        <v>2467</v>
      </c>
      <c r="C1041" s="513">
        <v>9000</v>
      </c>
      <c r="D1041" s="472" t="s">
        <v>550</v>
      </c>
      <c r="E1041" s="473">
        <v>0.02</v>
      </c>
      <c r="F1041" s="476" t="s">
        <v>400</v>
      </c>
      <c r="G1041" s="477">
        <f t="shared" si="35"/>
        <v>0.02</v>
      </c>
      <c r="H1041" s="631" t="s">
        <v>339</v>
      </c>
      <c r="I1041" s="508">
        <f t="shared" si="36"/>
        <v>0.31780000000000003</v>
      </c>
      <c r="J1041" s="486">
        <v>83583</v>
      </c>
      <c r="K1041" s="487">
        <v>109623</v>
      </c>
      <c r="L1041" s="573"/>
      <c r="M1041" s="574"/>
      <c r="R1041" s="618"/>
      <c r="S1041" s="618"/>
      <c r="T1041" s="618"/>
      <c r="U1041" s="618"/>
    </row>
    <row r="1042" spans="1:21">
      <c r="A1042" s="471" t="s">
        <v>2468</v>
      </c>
      <c r="B1042" s="483" t="s">
        <v>2469</v>
      </c>
      <c r="C1042" s="513">
        <v>1450</v>
      </c>
      <c r="D1042" s="472" t="s">
        <v>2470</v>
      </c>
      <c r="E1042" s="474">
        <v>0.02</v>
      </c>
      <c r="F1042" s="478" t="s">
        <v>401</v>
      </c>
      <c r="G1042" s="477">
        <f t="shared" si="35"/>
        <v>0.02</v>
      </c>
      <c r="H1042" s="631" t="s">
        <v>339</v>
      </c>
      <c r="I1042" s="508">
        <f t="shared" si="36"/>
        <v>0.31780000000000003</v>
      </c>
      <c r="J1042" s="486">
        <v>31824</v>
      </c>
      <c r="K1042" s="487">
        <v>33339</v>
      </c>
      <c r="L1042" s="573"/>
      <c r="M1042" s="574"/>
      <c r="R1042" s="618"/>
      <c r="S1042" s="618"/>
      <c r="T1042" s="618"/>
      <c r="U1042" s="618"/>
    </row>
    <row r="1043" spans="1:21">
      <c r="A1043" s="482" t="s">
        <v>2471</v>
      </c>
      <c r="B1043" s="483" t="s">
        <v>2472</v>
      </c>
      <c r="C1043" s="513">
        <v>9000</v>
      </c>
      <c r="D1043" s="472" t="s">
        <v>550</v>
      </c>
      <c r="E1043" s="473">
        <v>0.02</v>
      </c>
      <c r="F1043" s="476" t="s">
        <v>400</v>
      </c>
      <c r="G1043" s="477">
        <f t="shared" si="35"/>
        <v>0.02</v>
      </c>
      <c r="H1043" s="631" t="s">
        <v>339</v>
      </c>
      <c r="I1043" s="508">
        <f t="shared" si="36"/>
        <v>0.31780000000000003</v>
      </c>
      <c r="J1043" s="486">
        <v>83583</v>
      </c>
      <c r="K1043" s="487">
        <v>109623</v>
      </c>
      <c r="L1043" s="573"/>
      <c r="M1043" s="574"/>
      <c r="R1043" s="618"/>
      <c r="S1043" s="618"/>
      <c r="T1043" s="618"/>
      <c r="U1043" s="618"/>
    </row>
    <row r="1044" spans="1:21">
      <c r="A1044" s="471" t="s">
        <v>2473</v>
      </c>
      <c r="B1044" s="483" t="s">
        <v>2474</v>
      </c>
      <c r="C1044" s="513">
        <v>1450</v>
      </c>
      <c r="D1044" s="472" t="s">
        <v>2470</v>
      </c>
      <c r="E1044" s="473">
        <v>0.02</v>
      </c>
      <c r="F1044" s="478" t="s">
        <v>401</v>
      </c>
      <c r="G1044" s="477">
        <f t="shared" si="35"/>
        <v>0.02</v>
      </c>
      <c r="H1044" s="631" t="s">
        <v>339</v>
      </c>
      <c r="I1044" s="508">
        <f t="shared" si="36"/>
        <v>0.31780000000000003</v>
      </c>
      <c r="J1044" s="486">
        <v>34172</v>
      </c>
      <c r="K1044" s="487">
        <v>39200</v>
      </c>
      <c r="L1044" s="573"/>
      <c r="M1044" s="574"/>
      <c r="R1044" s="618"/>
      <c r="S1044" s="618"/>
      <c r="T1044" s="618"/>
      <c r="U1044" s="618"/>
    </row>
    <row r="1045" spans="1:21">
      <c r="A1045" s="482" t="s">
        <v>2475</v>
      </c>
      <c r="B1045" s="483" t="s">
        <v>2476</v>
      </c>
      <c r="C1045" s="513">
        <v>1140</v>
      </c>
      <c r="D1045" s="472" t="s">
        <v>925</v>
      </c>
      <c r="E1045" s="473">
        <v>0.02</v>
      </c>
      <c r="F1045" s="478" t="s">
        <v>401</v>
      </c>
      <c r="G1045" s="477">
        <f t="shared" si="35"/>
        <v>0.02</v>
      </c>
      <c r="H1045" s="631" t="s">
        <v>339</v>
      </c>
      <c r="I1045" s="508">
        <f t="shared" si="36"/>
        <v>0.31780000000000003</v>
      </c>
      <c r="J1045" s="486">
        <v>41967</v>
      </c>
      <c r="K1045" s="487">
        <v>45231</v>
      </c>
      <c r="L1045" s="573"/>
      <c r="M1045" s="574"/>
      <c r="R1045" s="618"/>
      <c r="S1045" s="618"/>
      <c r="T1045" s="618"/>
      <c r="U1045" s="618"/>
    </row>
    <row r="1046" spans="1:21">
      <c r="A1046" s="482" t="s">
        <v>2477</v>
      </c>
      <c r="B1046" s="483" t="s">
        <v>2478</v>
      </c>
      <c r="C1046" s="513">
        <v>9000</v>
      </c>
      <c r="D1046" s="472" t="s">
        <v>550</v>
      </c>
      <c r="E1046" s="473">
        <v>0.02</v>
      </c>
      <c r="F1046" s="476" t="s">
        <v>400</v>
      </c>
      <c r="G1046" s="477">
        <f t="shared" si="35"/>
        <v>0.02</v>
      </c>
      <c r="H1046" s="631" t="s">
        <v>339</v>
      </c>
      <c r="I1046" s="508">
        <f t="shared" si="36"/>
        <v>0.31780000000000003</v>
      </c>
      <c r="J1046" s="486">
        <v>40684</v>
      </c>
      <c r="K1046" s="487">
        <v>44414</v>
      </c>
      <c r="L1046" s="573"/>
      <c r="M1046" s="574"/>
      <c r="R1046" s="618"/>
      <c r="S1046" s="618"/>
      <c r="T1046" s="618"/>
      <c r="U1046" s="618"/>
    </row>
    <row r="1047" spans="1:21">
      <c r="A1047" s="482" t="s">
        <v>2479</v>
      </c>
      <c r="B1047" s="483" t="s">
        <v>2480</v>
      </c>
      <c r="C1047" s="513">
        <v>9000</v>
      </c>
      <c r="D1047" s="472" t="s">
        <v>550</v>
      </c>
      <c r="E1047" s="473">
        <v>0.02</v>
      </c>
      <c r="F1047" s="476" t="s">
        <v>400</v>
      </c>
      <c r="G1047" s="477">
        <f t="shared" si="35"/>
        <v>0.02</v>
      </c>
      <c r="H1047" s="631" t="s">
        <v>339</v>
      </c>
      <c r="I1047" s="508">
        <f t="shared" si="36"/>
        <v>0.31780000000000003</v>
      </c>
      <c r="J1047" s="486">
        <v>42431</v>
      </c>
      <c r="K1047" s="487">
        <v>44879</v>
      </c>
      <c r="L1047" s="573"/>
      <c r="M1047" s="574"/>
      <c r="R1047" s="618"/>
      <c r="S1047" s="618"/>
      <c r="T1047" s="618"/>
      <c r="U1047" s="618"/>
    </row>
    <row r="1048" spans="1:21">
      <c r="A1048" s="482" t="s">
        <v>2481</v>
      </c>
      <c r="B1048" s="483" t="s">
        <v>2482</v>
      </c>
      <c r="C1048" s="513">
        <v>1450</v>
      </c>
      <c r="D1048" s="472" t="s">
        <v>2470</v>
      </c>
      <c r="E1048" s="473">
        <v>0.02</v>
      </c>
      <c r="F1048" s="478" t="s">
        <v>401</v>
      </c>
      <c r="G1048" s="477">
        <f t="shared" si="35"/>
        <v>0.02</v>
      </c>
      <c r="H1048" s="631" t="s">
        <v>339</v>
      </c>
      <c r="I1048" s="508">
        <f t="shared" si="36"/>
        <v>0.31780000000000003</v>
      </c>
      <c r="J1048" s="486">
        <v>40801</v>
      </c>
      <c r="K1048" s="487">
        <v>44763</v>
      </c>
      <c r="L1048" s="573"/>
      <c r="M1048" s="574"/>
      <c r="R1048" s="618"/>
      <c r="S1048" s="618"/>
      <c r="T1048" s="618"/>
      <c r="U1048" s="618"/>
    </row>
    <row r="1049" spans="1:21">
      <c r="A1049" s="482" t="s">
        <v>2483</v>
      </c>
      <c r="B1049" s="483" t="s">
        <v>2484</v>
      </c>
      <c r="C1049" s="513">
        <v>9000</v>
      </c>
      <c r="D1049" s="472" t="s">
        <v>550</v>
      </c>
      <c r="E1049" s="473">
        <v>0.02</v>
      </c>
      <c r="F1049" s="476" t="s">
        <v>400</v>
      </c>
      <c r="G1049" s="477">
        <f t="shared" si="35"/>
        <v>0.02</v>
      </c>
      <c r="H1049" s="631" t="s">
        <v>339</v>
      </c>
      <c r="I1049" s="508">
        <f t="shared" si="36"/>
        <v>0.31780000000000003</v>
      </c>
      <c r="J1049" s="486">
        <v>47895</v>
      </c>
      <c r="K1049" s="487">
        <v>67051</v>
      </c>
      <c r="L1049" s="573"/>
      <c r="M1049" s="574"/>
      <c r="R1049" s="618"/>
      <c r="S1049" s="618"/>
      <c r="T1049" s="618"/>
      <c r="U1049" s="618"/>
    </row>
    <row r="1050" spans="1:21">
      <c r="A1050" s="482" t="s">
        <v>2485</v>
      </c>
      <c r="B1050" s="483" t="s">
        <v>2486</v>
      </c>
      <c r="C1050" s="513">
        <v>9000</v>
      </c>
      <c r="D1050" s="472" t="s">
        <v>550</v>
      </c>
      <c r="E1050" s="473">
        <v>0.02</v>
      </c>
      <c r="F1050" s="476" t="s">
        <v>400</v>
      </c>
      <c r="G1050" s="477">
        <f t="shared" si="35"/>
        <v>0.02</v>
      </c>
      <c r="H1050" s="631" t="s">
        <v>339</v>
      </c>
      <c r="I1050" s="508">
        <f t="shared" si="36"/>
        <v>0.31780000000000003</v>
      </c>
      <c r="J1050" s="486">
        <v>47560</v>
      </c>
      <c r="K1050" s="487">
        <v>51058</v>
      </c>
      <c r="L1050" s="573"/>
      <c r="M1050" s="574"/>
      <c r="R1050" s="618"/>
      <c r="S1050" s="618"/>
      <c r="T1050" s="618"/>
      <c r="U1050" s="618"/>
    </row>
    <row r="1051" spans="1:21">
      <c r="A1051" s="482" t="s">
        <v>2487</v>
      </c>
      <c r="B1051" s="483" t="s">
        <v>2488</v>
      </c>
      <c r="C1051" s="513">
        <v>9000</v>
      </c>
      <c r="D1051" s="472" t="s">
        <v>550</v>
      </c>
      <c r="E1051" s="473">
        <v>0.02</v>
      </c>
      <c r="F1051" s="476" t="s">
        <v>400</v>
      </c>
      <c r="G1051" s="477">
        <f t="shared" si="35"/>
        <v>0.02</v>
      </c>
      <c r="H1051" s="631" t="s">
        <v>339</v>
      </c>
      <c r="I1051" s="508">
        <f t="shared" si="36"/>
        <v>0.31780000000000003</v>
      </c>
      <c r="J1051" s="486">
        <v>47093</v>
      </c>
      <c r="K1051" s="487">
        <v>65979</v>
      </c>
      <c r="L1051" s="573"/>
      <c r="M1051" s="574"/>
      <c r="R1051" s="618"/>
      <c r="S1051" s="618"/>
      <c r="T1051" s="618"/>
      <c r="U1051" s="618"/>
    </row>
    <row r="1052" spans="1:21">
      <c r="A1052" s="482" t="s">
        <v>2489</v>
      </c>
      <c r="B1052" s="483" t="s">
        <v>2490</v>
      </c>
      <c r="C1052" s="513">
        <v>9000</v>
      </c>
      <c r="D1052" s="472" t="s">
        <v>550</v>
      </c>
      <c r="E1052" s="473">
        <v>0.02</v>
      </c>
      <c r="F1052" s="476" t="s">
        <v>400</v>
      </c>
      <c r="G1052" s="477">
        <f t="shared" si="35"/>
        <v>0.02</v>
      </c>
      <c r="H1052" s="631" t="s">
        <v>339</v>
      </c>
      <c r="I1052" s="508">
        <f t="shared" si="36"/>
        <v>0.31780000000000003</v>
      </c>
      <c r="J1052" s="486">
        <v>47094</v>
      </c>
      <c r="K1052" s="487">
        <v>65980</v>
      </c>
      <c r="L1052" s="573"/>
      <c r="M1052" s="574"/>
      <c r="R1052" s="618"/>
      <c r="S1052" s="618"/>
      <c r="T1052" s="618"/>
      <c r="U1052" s="618"/>
    </row>
    <row r="1053" spans="1:21">
      <c r="A1053" s="482" t="s">
        <v>2491</v>
      </c>
      <c r="B1053" s="483" t="s">
        <v>2492</v>
      </c>
      <c r="C1053" s="513">
        <v>9000</v>
      </c>
      <c r="D1053" s="472" t="s">
        <v>550</v>
      </c>
      <c r="E1053" s="473">
        <v>0.02</v>
      </c>
      <c r="F1053" s="476" t="s">
        <v>400</v>
      </c>
      <c r="G1053" s="477">
        <f t="shared" si="35"/>
        <v>0.02</v>
      </c>
      <c r="H1053" s="631" t="s">
        <v>339</v>
      </c>
      <c r="I1053" s="508">
        <f t="shared" si="36"/>
        <v>0.31780000000000003</v>
      </c>
      <c r="J1053" s="486">
        <v>60284</v>
      </c>
      <c r="K1053" s="487">
        <v>80909</v>
      </c>
      <c r="L1053" s="573"/>
      <c r="M1053" s="574"/>
      <c r="R1053" s="618"/>
      <c r="S1053" s="618"/>
      <c r="T1053" s="618"/>
      <c r="U1053" s="618"/>
    </row>
    <row r="1054" spans="1:21">
      <c r="A1054" s="482" t="s">
        <v>2493</v>
      </c>
      <c r="B1054" s="483" t="s">
        <v>2494</v>
      </c>
      <c r="C1054" s="513">
        <v>9000</v>
      </c>
      <c r="D1054" s="472" t="s">
        <v>550</v>
      </c>
      <c r="E1054" s="473">
        <v>0.02</v>
      </c>
      <c r="F1054" s="476" t="s">
        <v>400</v>
      </c>
      <c r="G1054" s="477">
        <f t="shared" si="35"/>
        <v>0.02</v>
      </c>
      <c r="H1054" s="631" t="s">
        <v>339</v>
      </c>
      <c r="I1054" s="508">
        <f t="shared" si="36"/>
        <v>0.31780000000000003</v>
      </c>
      <c r="J1054" s="486">
        <v>83583</v>
      </c>
      <c r="K1054" s="487">
        <v>109623</v>
      </c>
      <c r="L1054" s="573"/>
      <c r="M1054" s="574"/>
      <c r="R1054" s="618"/>
      <c r="S1054" s="618"/>
      <c r="T1054" s="618"/>
      <c r="U1054" s="618"/>
    </row>
    <row r="1055" spans="1:21">
      <c r="A1055" s="482" t="s">
        <v>2495</v>
      </c>
      <c r="B1055" s="483" t="s">
        <v>2496</v>
      </c>
      <c r="C1055" s="513">
        <v>9000</v>
      </c>
      <c r="D1055" s="472" t="s">
        <v>550</v>
      </c>
      <c r="E1055" s="473">
        <v>0.02</v>
      </c>
      <c r="F1055" s="476" t="s">
        <v>400</v>
      </c>
      <c r="G1055" s="477">
        <f t="shared" si="35"/>
        <v>0.02</v>
      </c>
      <c r="H1055" s="631" t="s">
        <v>339</v>
      </c>
      <c r="I1055" s="508">
        <f t="shared" si="36"/>
        <v>0.31780000000000003</v>
      </c>
      <c r="J1055" s="486">
        <v>93710</v>
      </c>
      <c r="K1055" s="487">
        <v>122906</v>
      </c>
      <c r="L1055" s="573"/>
      <c r="M1055" s="574"/>
      <c r="R1055" s="618"/>
      <c r="S1055" s="618"/>
      <c r="T1055" s="618"/>
      <c r="U1055" s="618"/>
    </row>
    <row r="1056" spans="1:21">
      <c r="A1056" s="482" t="s">
        <v>2497</v>
      </c>
      <c r="B1056" s="483" t="s">
        <v>2498</v>
      </c>
      <c r="C1056" s="513">
        <v>9000</v>
      </c>
      <c r="D1056" s="472" t="s">
        <v>550</v>
      </c>
      <c r="E1056" s="473">
        <v>0.02</v>
      </c>
      <c r="F1056" s="476" t="s">
        <v>400</v>
      </c>
      <c r="G1056" s="477">
        <f t="shared" si="35"/>
        <v>0.02</v>
      </c>
      <c r="H1056" s="631" t="s">
        <v>339</v>
      </c>
      <c r="I1056" s="508">
        <f t="shared" si="36"/>
        <v>0.31780000000000003</v>
      </c>
      <c r="J1056" s="486">
        <v>117794</v>
      </c>
      <c r="K1056" s="487">
        <v>154491</v>
      </c>
      <c r="L1056" s="573"/>
      <c r="M1056" s="574"/>
      <c r="R1056" s="618"/>
      <c r="S1056" s="618"/>
      <c r="T1056" s="618"/>
      <c r="U1056" s="618"/>
    </row>
    <row r="1057" spans="1:21">
      <c r="A1057" s="482" t="s">
        <v>2499</v>
      </c>
      <c r="B1057" s="483" t="s">
        <v>2500</v>
      </c>
      <c r="C1057" s="513">
        <v>9001</v>
      </c>
      <c r="D1057" s="472" t="s">
        <v>661</v>
      </c>
      <c r="E1057" s="473">
        <v>0.02</v>
      </c>
      <c r="F1057" s="476" t="s">
        <v>400</v>
      </c>
      <c r="G1057" s="477">
        <f t="shared" si="35"/>
        <v>0.02</v>
      </c>
      <c r="H1057" s="631" t="s">
        <v>339</v>
      </c>
      <c r="I1057" s="508">
        <f t="shared" si="36"/>
        <v>0.31780000000000003</v>
      </c>
      <c r="J1057" s="486">
        <v>50608</v>
      </c>
      <c r="K1057" s="487">
        <v>59368</v>
      </c>
      <c r="L1057" s="573"/>
      <c r="M1057" s="574"/>
      <c r="R1057" s="618"/>
      <c r="S1057" s="618"/>
      <c r="T1057" s="618"/>
      <c r="U1057" s="618"/>
    </row>
    <row r="1058" spans="1:21">
      <c r="A1058" s="482" t="s">
        <v>2501</v>
      </c>
      <c r="B1058" s="483" t="s">
        <v>2502</v>
      </c>
      <c r="C1058" s="513">
        <v>9000</v>
      </c>
      <c r="D1058" s="472" t="s">
        <v>550</v>
      </c>
      <c r="E1058" s="473">
        <v>0.02</v>
      </c>
      <c r="F1058" s="476" t="s">
        <v>400</v>
      </c>
      <c r="G1058" s="477">
        <f t="shared" si="35"/>
        <v>0.02</v>
      </c>
      <c r="H1058" s="631" t="s">
        <v>339</v>
      </c>
      <c r="I1058" s="508">
        <f t="shared" si="36"/>
        <v>0.31780000000000003</v>
      </c>
      <c r="J1058" s="486">
        <v>60284</v>
      </c>
      <c r="K1058" s="487">
        <v>80909</v>
      </c>
      <c r="L1058" s="573"/>
      <c r="M1058" s="574"/>
      <c r="R1058" s="618"/>
      <c r="S1058" s="618"/>
      <c r="T1058" s="618"/>
      <c r="U1058" s="618"/>
    </row>
    <row r="1059" spans="1:21">
      <c r="A1059" s="482" t="s">
        <v>2503</v>
      </c>
      <c r="B1059" s="483" t="s">
        <v>2504</v>
      </c>
      <c r="C1059" s="513">
        <v>9000</v>
      </c>
      <c r="D1059" s="472" t="s">
        <v>550</v>
      </c>
      <c r="E1059" s="473">
        <v>0.02</v>
      </c>
      <c r="F1059" s="476" t="s">
        <v>400</v>
      </c>
      <c r="G1059" s="477">
        <f t="shared" si="35"/>
        <v>0.02</v>
      </c>
      <c r="H1059" s="631" t="s">
        <v>339</v>
      </c>
      <c r="I1059" s="508">
        <f t="shared" si="36"/>
        <v>0.31780000000000003</v>
      </c>
      <c r="J1059" s="486">
        <v>76394</v>
      </c>
      <c r="K1059" s="487">
        <v>94881</v>
      </c>
      <c r="L1059" s="573"/>
      <c r="M1059" s="574"/>
      <c r="R1059" s="618"/>
      <c r="S1059" s="618"/>
      <c r="T1059" s="618"/>
      <c r="U1059" s="618"/>
    </row>
    <row r="1060" spans="1:21">
      <c r="A1060" s="482" t="s">
        <v>2505</v>
      </c>
      <c r="B1060" s="483" t="s">
        <v>2506</v>
      </c>
      <c r="C1060" s="513">
        <v>9000</v>
      </c>
      <c r="D1060" s="472" t="s">
        <v>550</v>
      </c>
      <c r="E1060" s="473">
        <v>0.02</v>
      </c>
      <c r="F1060" s="476" t="s">
        <v>400</v>
      </c>
      <c r="G1060" s="477">
        <f t="shared" si="35"/>
        <v>0.02</v>
      </c>
      <c r="H1060" s="631" t="s">
        <v>339</v>
      </c>
      <c r="I1060" s="508">
        <f t="shared" si="36"/>
        <v>0.31780000000000003</v>
      </c>
      <c r="J1060" s="486">
        <v>83583</v>
      </c>
      <c r="K1060" s="487">
        <v>109623</v>
      </c>
      <c r="L1060" s="573"/>
      <c r="M1060" s="574"/>
      <c r="R1060" s="618"/>
      <c r="S1060" s="618"/>
      <c r="T1060" s="618"/>
      <c r="U1060" s="618"/>
    </row>
    <row r="1061" spans="1:21">
      <c r="A1061" s="482" t="s">
        <v>2507</v>
      </c>
      <c r="B1061" s="483" t="s">
        <v>2508</v>
      </c>
      <c r="C1061" s="513">
        <v>9000</v>
      </c>
      <c r="D1061" s="472" t="s">
        <v>550</v>
      </c>
      <c r="E1061" s="473">
        <v>0.02</v>
      </c>
      <c r="F1061" s="476" t="s">
        <v>400</v>
      </c>
      <c r="G1061" s="477">
        <f t="shared" si="35"/>
        <v>0.02</v>
      </c>
      <c r="H1061" s="631" t="s">
        <v>339</v>
      </c>
      <c r="I1061" s="508">
        <f t="shared" si="36"/>
        <v>0.31780000000000003</v>
      </c>
      <c r="J1061" s="486">
        <v>60284</v>
      </c>
      <c r="K1061" s="487">
        <v>80909</v>
      </c>
      <c r="L1061" s="573"/>
      <c r="M1061" s="574"/>
      <c r="R1061" s="618"/>
      <c r="S1061" s="618"/>
      <c r="T1061" s="618"/>
      <c r="U1061" s="618"/>
    </row>
    <row r="1062" spans="1:21">
      <c r="A1062" s="482" t="s">
        <v>2509</v>
      </c>
      <c r="B1062" s="483" t="s">
        <v>2510</v>
      </c>
      <c r="C1062" s="513">
        <v>9000</v>
      </c>
      <c r="D1062" s="472" t="s">
        <v>550</v>
      </c>
      <c r="E1062" s="473">
        <v>0.02</v>
      </c>
      <c r="F1062" s="476" t="s">
        <v>400</v>
      </c>
      <c r="G1062" s="477">
        <f t="shared" si="35"/>
        <v>0.02</v>
      </c>
      <c r="H1062" s="631" t="s">
        <v>339</v>
      </c>
      <c r="I1062" s="508">
        <f t="shared" si="36"/>
        <v>0.31780000000000003</v>
      </c>
      <c r="J1062" s="486">
        <v>60284</v>
      </c>
      <c r="K1062" s="487">
        <v>80909</v>
      </c>
      <c r="L1062" s="573"/>
      <c r="M1062" s="574"/>
      <c r="R1062" s="618"/>
      <c r="S1062" s="618"/>
      <c r="T1062" s="618"/>
      <c r="U1062" s="618"/>
    </row>
    <row r="1063" spans="1:21">
      <c r="A1063" s="482" t="s">
        <v>2511</v>
      </c>
      <c r="B1063" s="483" t="s">
        <v>2512</v>
      </c>
      <c r="C1063" s="513">
        <v>9000</v>
      </c>
      <c r="D1063" s="472" t="s">
        <v>550</v>
      </c>
      <c r="E1063" s="473">
        <v>0.02</v>
      </c>
      <c r="F1063" s="476" t="s">
        <v>400</v>
      </c>
      <c r="G1063" s="477">
        <f t="shared" si="35"/>
        <v>0.02</v>
      </c>
      <c r="H1063" s="631" t="s">
        <v>339</v>
      </c>
      <c r="I1063" s="508">
        <f t="shared" si="36"/>
        <v>0.31780000000000003</v>
      </c>
      <c r="J1063" s="486">
        <v>83583</v>
      </c>
      <c r="K1063" s="487">
        <v>109623</v>
      </c>
      <c r="L1063" s="573"/>
      <c r="M1063" s="574"/>
      <c r="R1063" s="618"/>
      <c r="S1063" s="618"/>
      <c r="T1063" s="618"/>
      <c r="U1063" s="618"/>
    </row>
    <row r="1064" spans="1:21">
      <c r="A1064" s="482" t="s">
        <v>2513</v>
      </c>
      <c r="B1064" s="483" t="s">
        <v>2514</v>
      </c>
      <c r="C1064" s="513">
        <v>7100</v>
      </c>
      <c r="D1064" s="472" t="s">
        <v>1142</v>
      </c>
      <c r="E1064" s="473">
        <v>0.02</v>
      </c>
      <c r="F1064" s="478" t="s">
        <v>401</v>
      </c>
      <c r="G1064" s="477">
        <f t="shared" si="35"/>
        <v>0.02</v>
      </c>
      <c r="H1064" s="631" t="s">
        <v>339</v>
      </c>
      <c r="I1064" s="508">
        <f t="shared" si="36"/>
        <v>0.31780000000000003</v>
      </c>
      <c r="J1064" s="486">
        <v>46947</v>
      </c>
      <c r="K1064" s="487">
        <v>55013</v>
      </c>
      <c r="L1064" s="573"/>
      <c r="M1064" s="574"/>
      <c r="R1064" s="618"/>
      <c r="S1064" s="618"/>
      <c r="T1064" s="618"/>
      <c r="U1064" s="618"/>
    </row>
    <row r="1065" spans="1:21">
      <c r="A1065" s="482" t="s">
        <v>2515</v>
      </c>
      <c r="B1065" s="483" t="s">
        <v>2516</v>
      </c>
      <c r="C1065" s="513">
        <v>9000</v>
      </c>
      <c r="D1065" s="472" t="s">
        <v>550</v>
      </c>
      <c r="E1065" s="473">
        <v>0.02</v>
      </c>
      <c r="F1065" s="476" t="s">
        <v>400</v>
      </c>
      <c r="G1065" s="477">
        <f t="shared" si="35"/>
        <v>0.02</v>
      </c>
      <c r="H1065" s="631" t="s">
        <v>339</v>
      </c>
      <c r="I1065" s="508">
        <f t="shared" si="36"/>
        <v>0.31780000000000003</v>
      </c>
      <c r="J1065" s="486">
        <v>60284</v>
      </c>
      <c r="K1065" s="487">
        <v>80909</v>
      </c>
      <c r="L1065" s="573"/>
      <c r="M1065" s="574"/>
      <c r="R1065" s="618"/>
      <c r="S1065" s="618"/>
      <c r="T1065" s="618"/>
      <c r="U1065" s="618"/>
    </row>
    <row r="1066" spans="1:21">
      <c r="A1066" s="482" t="s">
        <v>2517</v>
      </c>
      <c r="B1066" s="483" t="s">
        <v>2518</v>
      </c>
      <c r="C1066" s="513">
        <v>9000</v>
      </c>
      <c r="D1066" s="472" t="s">
        <v>550</v>
      </c>
      <c r="E1066" s="473">
        <v>0.02</v>
      </c>
      <c r="F1066" s="476" t="s">
        <v>400</v>
      </c>
      <c r="G1066" s="477">
        <f t="shared" si="35"/>
        <v>0.02</v>
      </c>
      <c r="H1066" s="631" t="s">
        <v>339</v>
      </c>
      <c r="I1066" s="508">
        <f t="shared" si="36"/>
        <v>0.31780000000000003</v>
      </c>
      <c r="J1066" s="486">
        <v>76394</v>
      </c>
      <c r="K1066" s="487">
        <v>94881</v>
      </c>
      <c r="L1066" s="573"/>
      <c r="M1066" s="574"/>
      <c r="R1066" s="618"/>
      <c r="S1066" s="618"/>
      <c r="T1066" s="618"/>
      <c r="U1066" s="618"/>
    </row>
    <row r="1067" spans="1:21">
      <c r="A1067" s="482" t="s">
        <v>2519</v>
      </c>
      <c r="B1067" s="483" t="s">
        <v>2520</v>
      </c>
      <c r="C1067" s="513">
        <v>9000</v>
      </c>
      <c r="D1067" s="472" t="s">
        <v>550</v>
      </c>
      <c r="E1067" s="473">
        <v>0.02</v>
      </c>
      <c r="F1067" s="476" t="s">
        <v>400</v>
      </c>
      <c r="G1067" s="477">
        <f t="shared" si="35"/>
        <v>0.02</v>
      </c>
      <c r="H1067" s="631" t="s">
        <v>339</v>
      </c>
      <c r="I1067" s="508">
        <f t="shared" si="36"/>
        <v>0.31780000000000003</v>
      </c>
      <c r="J1067" s="486">
        <v>83583</v>
      </c>
      <c r="K1067" s="487">
        <v>109623</v>
      </c>
      <c r="L1067" s="573"/>
      <c r="M1067" s="574"/>
      <c r="R1067" s="618"/>
      <c r="S1067" s="618"/>
      <c r="T1067" s="618"/>
      <c r="U1067" s="618"/>
    </row>
    <row r="1068" spans="1:21">
      <c r="A1068" s="482" t="s">
        <v>2521</v>
      </c>
      <c r="B1068" s="483" t="s">
        <v>2520</v>
      </c>
      <c r="C1068" s="513">
        <v>9001</v>
      </c>
      <c r="D1068" s="472" t="s">
        <v>661</v>
      </c>
      <c r="E1068" s="473">
        <v>0.02</v>
      </c>
      <c r="F1068" s="476" t="s">
        <v>400</v>
      </c>
      <c r="G1068" s="477">
        <f t="shared" si="35"/>
        <v>0.02</v>
      </c>
      <c r="H1068" s="631" t="s">
        <v>339</v>
      </c>
      <c r="I1068" s="508">
        <f t="shared" si="36"/>
        <v>0.31780000000000003</v>
      </c>
      <c r="J1068" s="486">
        <v>83583</v>
      </c>
      <c r="K1068" s="487">
        <v>109623</v>
      </c>
      <c r="L1068" s="573"/>
      <c r="M1068" s="574"/>
      <c r="R1068" s="618"/>
      <c r="S1068" s="618"/>
      <c r="T1068" s="618"/>
      <c r="U1068" s="618"/>
    </row>
    <row r="1069" spans="1:21">
      <c r="A1069" s="482" t="s">
        <v>2522</v>
      </c>
      <c r="B1069" s="483" t="s">
        <v>2523</v>
      </c>
      <c r="C1069" s="513">
        <v>9003</v>
      </c>
      <c r="D1069" s="472" t="s">
        <v>948</v>
      </c>
      <c r="E1069" s="473">
        <v>0.02</v>
      </c>
      <c r="F1069" s="476" t="s">
        <v>400</v>
      </c>
      <c r="G1069" s="477">
        <f t="shared" si="35"/>
        <v>0.02</v>
      </c>
      <c r="H1069" s="631" t="s">
        <v>339</v>
      </c>
      <c r="I1069" s="508">
        <f t="shared" si="36"/>
        <v>0.31780000000000003</v>
      </c>
      <c r="J1069" s="486">
        <v>40566</v>
      </c>
      <c r="K1069" s="487">
        <v>44530</v>
      </c>
      <c r="L1069" s="573"/>
      <c r="M1069" s="574"/>
      <c r="R1069" s="618"/>
      <c r="S1069" s="618"/>
      <c r="T1069" s="618"/>
      <c r="U1069" s="618"/>
    </row>
    <row r="1070" spans="1:21">
      <c r="A1070" s="482" t="s">
        <v>2524</v>
      </c>
      <c r="B1070" s="483" t="s">
        <v>2525</v>
      </c>
      <c r="C1070" s="513">
        <v>3300</v>
      </c>
      <c r="D1070" s="472" t="s">
        <v>1685</v>
      </c>
      <c r="E1070" s="473">
        <v>0</v>
      </c>
      <c r="F1070" s="478" t="s">
        <v>401</v>
      </c>
      <c r="G1070" s="477">
        <f t="shared" si="35"/>
        <v>0.02</v>
      </c>
      <c r="H1070" s="631" t="s">
        <v>339</v>
      </c>
      <c r="I1070" s="508">
        <f t="shared" si="36"/>
        <v>0.31780000000000003</v>
      </c>
      <c r="J1070" s="486">
        <v>37800</v>
      </c>
      <c r="K1070" s="487">
        <v>50800</v>
      </c>
      <c r="L1070" s="573"/>
      <c r="M1070" s="574"/>
      <c r="R1070" s="618"/>
      <c r="S1070" s="618"/>
      <c r="T1070" s="618"/>
      <c r="U1070" s="618"/>
    </row>
    <row r="1071" spans="1:21">
      <c r="A1071" s="471" t="s">
        <v>2526</v>
      </c>
      <c r="B1071" s="483" t="s">
        <v>2527</v>
      </c>
      <c r="C1071" s="513">
        <v>1140</v>
      </c>
      <c r="D1071" s="472" t="s">
        <v>925</v>
      </c>
      <c r="E1071" s="473">
        <v>0.02</v>
      </c>
      <c r="F1071" s="478" t="s">
        <v>401</v>
      </c>
      <c r="G1071" s="477">
        <f t="shared" si="35"/>
        <v>0.02</v>
      </c>
      <c r="H1071" s="631" t="s">
        <v>339</v>
      </c>
      <c r="I1071" s="508">
        <f t="shared" si="36"/>
        <v>0.31780000000000003</v>
      </c>
      <c r="J1071" s="486">
        <v>33457</v>
      </c>
      <c r="K1071" s="487">
        <v>37187</v>
      </c>
      <c r="L1071" s="573"/>
      <c r="M1071" s="574"/>
      <c r="R1071" s="618"/>
      <c r="S1071" s="618"/>
      <c r="T1071" s="618"/>
      <c r="U1071" s="618"/>
    </row>
    <row r="1072" spans="1:21">
      <c r="A1072" s="471" t="s">
        <v>2528</v>
      </c>
      <c r="B1072" s="483" t="s">
        <v>2529</v>
      </c>
      <c r="C1072" s="513">
        <v>1140</v>
      </c>
      <c r="D1072" s="472" t="s">
        <v>925</v>
      </c>
      <c r="E1072" s="473">
        <v>0.02</v>
      </c>
      <c r="F1072" s="478" t="s">
        <v>401</v>
      </c>
      <c r="G1072" s="477">
        <f t="shared" si="35"/>
        <v>0.02</v>
      </c>
      <c r="H1072" s="631" t="s">
        <v>339</v>
      </c>
      <c r="I1072" s="508">
        <f t="shared" si="36"/>
        <v>0.31780000000000003</v>
      </c>
      <c r="J1072" s="486">
        <v>35670</v>
      </c>
      <c r="K1072" s="487">
        <v>39983</v>
      </c>
      <c r="L1072" s="573"/>
      <c r="M1072" s="574"/>
      <c r="R1072" s="618"/>
      <c r="S1072" s="618"/>
      <c r="T1072" s="618"/>
      <c r="U1072" s="618"/>
    </row>
    <row r="1073" spans="1:21">
      <c r="A1073" s="482" t="s">
        <v>2530</v>
      </c>
      <c r="B1073" s="483" t="s">
        <v>2531</v>
      </c>
      <c r="C1073" s="513">
        <v>1575</v>
      </c>
      <c r="D1073" s="472" t="s">
        <v>2532</v>
      </c>
      <c r="E1073" s="473">
        <v>0.02</v>
      </c>
      <c r="F1073" s="478" t="s">
        <v>401</v>
      </c>
      <c r="G1073" s="477">
        <f t="shared" si="35"/>
        <v>0.02</v>
      </c>
      <c r="H1073" s="631" t="s">
        <v>339</v>
      </c>
      <c r="I1073" s="508">
        <f t="shared" si="36"/>
        <v>0.31780000000000003</v>
      </c>
      <c r="J1073" s="486">
        <v>44180</v>
      </c>
      <c r="K1073" s="487">
        <v>47328</v>
      </c>
      <c r="L1073" s="573"/>
      <c r="M1073" s="574"/>
      <c r="R1073" s="618"/>
      <c r="S1073" s="618"/>
      <c r="T1073" s="618"/>
      <c r="U1073" s="618"/>
    </row>
    <row r="1074" spans="1:21">
      <c r="A1074" s="482" t="s">
        <v>2533</v>
      </c>
      <c r="B1074" s="483" t="s">
        <v>2534</v>
      </c>
      <c r="C1074" s="513">
        <v>1575</v>
      </c>
      <c r="D1074" s="472" t="s">
        <v>2532</v>
      </c>
      <c r="E1074" s="473">
        <v>0.02</v>
      </c>
      <c r="F1074" s="478" t="s">
        <v>401</v>
      </c>
      <c r="G1074" s="477">
        <f t="shared" si="35"/>
        <v>0.02</v>
      </c>
      <c r="H1074" s="631" t="s">
        <v>339</v>
      </c>
      <c r="I1074" s="508">
        <f t="shared" si="36"/>
        <v>0.31780000000000003</v>
      </c>
      <c r="J1074" s="486">
        <v>49076</v>
      </c>
      <c r="K1074" s="487">
        <v>53390</v>
      </c>
      <c r="L1074" s="573"/>
      <c r="M1074" s="574"/>
      <c r="R1074" s="618"/>
      <c r="S1074" s="618"/>
      <c r="T1074" s="618"/>
      <c r="U1074" s="618"/>
    </row>
    <row r="1075" spans="1:21">
      <c r="A1075" s="482" t="s">
        <v>2535</v>
      </c>
      <c r="B1075" s="483" t="s">
        <v>2536</v>
      </c>
      <c r="C1075" s="513">
        <v>9001</v>
      </c>
      <c r="D1075" s="472" t="s">
        <v>661</v>
      </c>
      <c r="E1075" s="473">
        <v>0.02</v>
      </c>
      <c r="F1075" s="476" t="s">
        <v>400</v>
      </c>
      <c r="G1075" s="477">
        <f t="shared" si="35"/>
        <v>0.02</v>
      </c>
      <c r="H1075" s="631" t="s">
        <v>339</v>
      </c>
      <c r="I1075" s="508">
        <f t="shared" si="36"/>
        <v>0.31780000000000003</v>
      </c>
      <c r="J1075" s="486">
        <v>53739</v>
      </c>
      <c r="K1075" s="487">
        <v>56885</v>
      </c>
      <c r="L1075" s="573"/>
      <c r="M1075" s="574"/>
      <c r="R1075" s="618"/>
      <c r="S1075" s="618"/>
      <c r="T1075" s="618"/>
      <c r="U1075" s="618"/>
    </row>
    <row r="1076" spans="1:21">
      <c r="A1076" s="482" t="s">
        <v>2537</v>
      </c>
      <c r="B1076" s="483" t="s">
        <v>2538</v>
      </c>
      <c r="C1076" s="513">
        <v>9001</v>
      </c>
      <c r="D1076" s="472" t="s">
        <v>661</v>
      </c>
      <c r="E1076" s="473">
        <v>0.02</v>
      </c>
      <c r="F1076" s="476" t="s">
        <v>400</v>
      </c>
      <c r="G1076" s="477">
        <f t="shared" si="35"/>
        <v>0.02</v>
      </c>
      <c r="H1076" s="631" t="s">
        <v>339</v>
      </c>
      <c r="I1076" s="508">
        <f t="shared" si="36"/>
        <v>0.31780000000000003</v>
      </c>
      <c r="J1076" s="486">
        <v>53739</v>
      </c>
      <c r="K1076" s="487">
        <v>56885</v>
      </c>
      <c r="L1076" s="573"/>
      <c r="M1076" s="574"/>
      <c r="R1076" s="618"/>
      <c r="S1076" s="618"/>
      <c r="T1076" s="618"/>
      <c r="U1076" s="618"/>
    </row>
    <row r="1077" spans="1:21">
      <c r="A1077" s="482" t="s">
        <v>2539</v>
      </c>
      <c r="B1077" s="483" t="s">
        <v>2540</v>
      </c>
      <c r="C1077" s="513">
        <v>9001</v>
      </c>
      <c r="D1077" s="472" t="s">
        <v>661</v>
      </c>
      <c r="E1077" s="473">
        <v>0.02</v>
      </c>
      <c r="F1077" s="476" t="s">
        <v>400</v>
      </c>
      <c r="G1077" s="477">
        <f t="shared" si="35"/>
        <v>0.02</v>
      </c>
      <c r="H1077" s="631" t="s">
        <v>339</v>
      </c>
      <c r="I1077" s="508">
        <f t="shared" si="36"/>
        <v>0.31780000000000003</v>
      </c>
      <c r="J1077" s="486">
        <v>53739</v>
      </c>
      <c r="K1077" s="487">
        <v>56885</v>
      </c>
      <c r="L1077" s="573"/>
      <c r="M1077" s="574"/>
      <c r="R1077" s="618"/>
      <c r="S1077" s="618"/>
      <c r="T1077" s="618"/>
      <c r="U1077" s="618"/>
    </row>
    <row r="1078" spans="1:21">
      <c r="A1078" s="482" t="s">
        <v>2541</v>
      </c>
      <c r="B1078" s="483" t="s">
        <v>2542</v>
      </c>
      <c r="C1078" s="513">
        <v>9001</v>
      </c>
      <c r="D1078" s="472" t="s">
        <v>661</v>
      </c>
      <c r="E1078" s="473">
        <v>0.02</v>
      </c>
      <c r="F1078" s="476" t="s">
        <v>400</v>
      </c>
      <c r="G1078" s="477">
        <f t="shared" si="35"/>
        <v>0.02</v>
      </c>
      <c r="H1078" s="631" t="s">
        <v>339</v>
      </c>
      <c r="I1078" s="508">
        <f t="shared" si="36"/>
        <v>0.31780000000000003</v>
      </c>
      <c r="J1078" s="486">
        <v>58402</v>
      </c>
      <c r="K1078" s="487">
        <v>61666</v>
      </c>
      <c r="L1078" s="573"/>
      <c r="M1078" s="574"/>
      <c r="R1078" s="618"/>
      <c r="S1078" s="618"/>
      <c r="T1078" s="618"/>
      <c r="U1078" s="618"/>
    </row>
    <row r="1079" spans="1:21">
      <c r="A1079" s="482" t="s">
        <v>2543</v>
      </c>
      <c r="B1079" s="483" t="s">
        <v>2544</v>
      </c>
      <c r="C1079" s="513">
        <v>9001</v>
      </c>
      <c r="D1079" s="472" t="s">
        <v>661</v>
      </c>
      <c r="E1079" s="473">
        <v>0.02</v>
      </c>
      <c r="F1079" s="476" t="s">
        <v>400</v>
      </c>
      <c r="G1079" s="477">
        <f t="shared" si="35"/>
        <v>0.02</v>
      </c>
      <c r="H1079" s="631" t="s">
        <v>339</v>
      </c>
      <c r="I1079" s="508">
        <f t="shared" si="36"/>
        <v>0.31780000000000003</v>
      </c>
      <c r="J1079" s="486">
        <v>58402</v>
      </c>
      <c r="K1079" s="487">
        <v>61666</v>
      </c>
      <c r="L1079" s="573"/>
      <c r="M1079" s="574"/>
      <c r="R1079" s="618"/>
      <c r="S1079" s="618"/>
      <c r="T1079" s="618"/>
      <c r="U1079" s="618"/>
    </row>
    <row r="1080" spans="1:21">
      <c r="A1080" s="482" t="s">
        <v>2545</v>
      </c>
      <c r="B1080" s="483" t="s">
        <v>2546</v>
      </c>
      <c r="C1080" s="513">
        <v>9001</v>
      </c>
      <c r="D1080" s="472" t="s">
        <v>661</v>
      </c>
      <c r="E1080" s="473">
        <v>0.02</v>
      </c>
      <c r="F1080" s="476" t="s">
        <v>400</v>
      </c>
      <c r="G1080" s="477">
        <f t="shared" si="35"/>
        <v>0.02</v>
      </c>
      <c r="H1080" s="631" t="s">
        <v>339</v>
      </c>
      <c r="I1080" s="508">
        <f t="shared" si="36"/>
        <v>0.31780000000000003</v>
      </c>
      <c r="J1080" s="486">
        <v>70174</v>
      </c>
      <c r="K1080" s="487">
        <v>70174</v>
      </c>
      <c r="L1080" s="573"/>
      <c r="M1080" s="574"/>
      <c r="R1080" s="618"/>
      <c r="S1080" s="618"/>
      <c r="T1080" s="618"/>
      <c r="U1080" s="618"/>
    </row>
    <row r="1081" spans="1:21">
      <c r="A1081" s="482" t="s">
        <v>2547</v>
      </c>
      <c r="B1081" s="483" t="s">
        <v>2548</v>
      </c>
      <c r="C1081" s="513">
        <v>9001</v>
      </c>
      <c r="D1081" s="472" t="s">
        <v>661</v>
      </c>
      <c r="E1081" s="473">
        <v>0.02</v>
      </c>
      <c r="F1081" s="476" t="s">
        <v>400</v>
      </c>
      <c r="G1081" s="477">
        <f t="shared" si="35"/>
        <v>0.02</v>
      </c>
      <c r="H1081" s="631" t="s">
        <v>339</v>
      </c>
      <c r="I1081" s="508">
        <f t="shared" si="36"/>
        <v>0.31780000000000003</v>
      </c>
      <c r="J1081" s="486">
        <v>40684</v>
      </c>
      <c r="K1081" s="487">
        <v>42898</v>
      </c>
      <c r="L1081" s="573"/>
      <c r="M1081" s="574"/>
      <c r="R1081" s="618"/>
      <c r="S1081" s="618"/>
      <c r="T1081" s="618"/>
      <c r="U1081" s="618"/>
    </row>
    <row r="1082" spans="1:21">
      <c r="A1082" s="482" t="s">
        <v>2549</v>
      </c>
      <c r="B1082" s="483" t="s">
        <v>2550</v>
      </c>
      <c r="C1082" s="513">
        <v>9001</v>
      </c>
      <c r="D1082" s="472" t="s">
        <v>661</v>
      </c>
      <c r="E1082" s="473">
        <v>0.02</v>
      </c>
      <c r="F1082" s="476" t="s">
        <v>400</v>
      </c>
      <c r="G1082" s="477">
        <f t="shared" si="35"/>
        <v>0.02</v>
      </c>
      <c r="H1082" s="631" t="s">
        <v>339</v>
      </c>
      <c r="I1082" s="508">
        <f t="shared" si="36"/>
        <v>0.31780000000000003</v>
      </c>
      <c r="J1082" s="486">
        <v>49659</v>
      </c>
      <c r="K1082" s="487">
        <v>51058</v>
      </c>
      <c r="L1082" s="573"/>
      <c r="M1082" s="574"/>
      <c r="R1082" s="618"/>
      <c r="S1082" s="618"/>
      <c r="T1082" s="618"/>
      <c r="U1082" s="618"/>
    </row>
    <row r="1083" spans="1:21">
      <c r="A1083" s="482" t="s">
        <v>2551</v>
      </c>
      <c r="B1083" s="483" t="s">
        <v>2552</v>
      </c>
      <c r="C1083" s="513">
        <v>9002</v>
      </c>
      <c r="D1083" s="472" t="s">
        <v>433</v>
      </c>
      <c r="E1083" s="473">
        <v>0.02</v>
      </c>
      <c r="F1083" s="476" t="s">
        <v>400</v>
      </c>
      <c r="G1083" s="477">
        <f t="shared" si="35"/>
        <v>0.02</v>
      </c>
      <c r="H1083" s="631" t="s">
        <v>339</v>
      </c>
      <c r="I1083" s="508">
        <f t="shared" si="36"/>
        <v>0.31780000000000003</v>
      </c>
      <c r="J1083" s="486">
        <v>44000</v>
      </c>
      <c r="K1083" s="487">
        <v>46627</v>
      </c>
      <c r="L1083" s="573"/>
      <c r="M1083" s="574"/>
      <c r="R1083" s="618"/>
      <c r="S1083" s="618"/>
      <c r="T1083" s="618"/>
      <c r="U1083" s="618"/>
    </row>
    <row r="1084" spans="1:21">
      <c r="A1084" s="482" t="s">
        <v>2553</v>
      </c>
      <c r="B1084" s="483" t="s">
        <v>2554</v>
      </c>
      <c r="C1084" s="513">
        <v>1600</v>
      </c>
      <c r="D1084" s="472" t="s">
        <v>2555</v>
      </c>
      <c r="E1084" s="473">
        <v>0.02</v>
      </c>
      <c r="F1084" s="478" t="s">
        <v>401</v>
      </c>
      <c r="G1084" s="477">
        <f t="shared" si="35"/>
        <v>0.02</v>
      </c>
      <c r="H1084" s="631" t="s">
        <v>339</v>
      </c>
      <c r="I1084" s="508">
        <f t="shared" si="36"/>
        <v>0.31780000000000003</v>
      </c>
      <c r="J1084" s="486">
        <v>59990</v>
      </c>
      <c r="K1084" s="487">
        <v>80514</v>
      </c>
      <c r="L1084" s="573"/>
      <c r="M1084" s="574"/>
      <c r="R1084" s="618"/>
      <c r="S1084" s="618"/>
      <c r="T1084" s="618"/>
      <c r="U1084" s="618"/>
    </row>
    <row r="1085" spans="1:21">
      <c r="A1085" s="482" t="s">
        <v>2556</v>
      </c>
      <c r="B1085" s="483" t="s">
        <v>2557</v>
      </c>
      <c r="C1085" s="513">
        <v>1600</v>
      </c>
      <c r="D1085" s="472" t="s">
        <v>2555</v>
      </c>
      <c r="E1085" s="473">
        <v>0.02</v>
      </c>
      <c r="F1085" s="478" t="s">
        <v>401</v>
      </c>
      <c r="G1085" s="477">
        <f t="shared" si="35"/>
        <v>0.02</v>
      </c>
      <c r="H1085" s="631" t="s">
        <v>339</v>
      </c>
      <c r="I1085" s="508">
        <f t="shared" si="36"/>
        <v>0.31780000000000003</v>
      </c>
      <c r="J1085" s="486">
        <v>59990</v>
      </c>
      <c r="K1085" s="487">
        <v>80514</v>
      </c>
      <c r="L1085" s="573"/>
      <c r="M1085" s="574"/>
      <c r="R1085" s="618"/>
      <c r="S1085" s="618"/>
      <c r="T1085" s="618"/>
      <c r="U1085" s="618"/>
    </row>
    <row r="1086" spans="1:21">
      <c r="A1086" s="482" t="s">
        <v>2558</v>
      </c>
      <c r="B1086" s="483" t="s">
        <v>2559</v>
      </c>
      <c r="C1086" s="513">
        <v>9000</v>
      </c>
      <c r="D1086" s="472" t="s">
        <v>550</v>
      </c>
      <c r="E1086" s="473">
        <v>0.02</v>
      </c>
      <c r="F1086" s="476" t="s">
        <v>400</v>
      </c>
      <c r="G1086" s="477">
        <f t="shared" si="35"/>
        <v>0.02</v>
      </c>
      <c r="H1086" s="631" t="s">
        <v>339</v>
      </c>
      <c r="I1086" s="508">
        <f t="shared" si="36"/>
        <v>0.31780000000000003</v>
      </c>
      <c r="J1086" s="486">
        <v>63180</v>
      </c>
      <c r="K1086" s="487">
        <v>81482</v>
      </c>
      <c r="L1086" s="573"/>
      <c r="M1086" s="574"/>
      <c r="R1086" s="618"/>
      <c r="S1086" s="618"/>
      <c r="T1086" s="618"/>
      <c r="U1086" s="618"/>
    </row>
    <row r="1087" spans="1:21">
      <c r="A1087" s="471" t="s">
        <v>2560</v>
      </c>
      <c r="B1087" s="483" t="s">
        <v>2561</v>
      </c>
      <c r="C1087" s="513">
        <v>8240</v>
      </c>
      <c r="D1087" s="472" t="s">
        <v>1373</v>
      </c>
      <c r="E1087" s="473">
        <v>0.02</v>
      </c>
      <c r="F1087" s="478" t="s">
        <v>401</v>
      </c>
      <c r="G1087" s="477">
        <f t="shared" si="35"/>
        <v>0.02</v>
      </c>
      <c r="H1087" s="631" t="s">
        <v>339</v>
      </c>
      <c r="I1087" s="508">
        <f t="shared" si="36"/>
        <v>0.31780000000000003</v>
      </c>
      <c r="J1087" s="486">
        <v>36331</v>
      </c>
      <c r="K1087" s="487">
        <v>42898</v>
      </c>
      <c r="L1087" s="573"/>
      <c r="M1087" s="574"/>
      <c r="R1087" s="618"/>
      <c r="S1087" s="618"/>
      <c r="T1087" s="618"/>
      <c r="U1087" s="618"/>
    </row>
    <row r="1088" spans="1:21">
      <c r="A1088" s="482" t="s">
        <v>2562</v>
      </c>
      <c r="B1088" s="483" t="s">
        <v>2563</v>
      </c>
      <c r="C1088" s="513">
        <v>1565</v>
      </c>
      <c r="D1088" s="472" t="s">
        <v>1732</v>
      </c>
      <c r="E1088" s="473">
        <v>0.02</v>
      </c>
      <c r="F1088" s="478" t="s">
        <v>401</v>
      </c>
      <c r="G1088" s="477">
        <f t="shared" si="35"/>
        <v>0.02</v>
      </c>
      <c r="H1088" s="631" t="s">
        <v>339</v>
      </c>
      <c r="I1088" s="508">
        <f t="shared" si="36"/>
        <v>0.31780000000000003</v>
      </c>
      <c r="J1088" s="486">
        <v>60849</v>
      </c>
      <c r="K1088" s="487">
        <v>60849</v>
      </c>
      <c r="L1088" s="573"/>
      <c r="M1088" s="574"/>
      <c r="R1088" s="618"/>
      <c r="S1088" s="618"/>
      <c r="T1088" s="618"/>
      <c r="U1088" s="618"/>
    </row>
    <row r="1089" spans="1:21">
      <c r="A1089" s="482" t="s">
        <v>2564</v>
      </c>
      <c r="B1089" s="483" t="s">
        <v>2565</v>
      </c>
      <c r="C1089" s="513">
        <v>1600</v>
      </c>
      <c r="D1089" s="472" t="s">
        <v>2555</v>
      </c>
      <c r="E1089" s="473">
        <v>0.02</v>
      </c>
      <c r="F1089" s="478" t="s">
        <v>401</v>
      </c>
      <c r="G1089" s="477">
        <f t="shared" si="35"/>
        <v>0.02</v>
      </c>
      <c r="H1089" s="631" t="s">
        <v>339</v>
      </c>
      <c r="I1089" s="508">
        <f t="shared" si="36"/>
        <v>0.31780000000000003</v>
      </c>
      <c r="J1089" s="486">
        <v>63967</v>
      </c>
      <c r="K1089" s="487">
        <v>63967</v>
      </c>
      <c r="L1089" s="573"/>
      <c r="M1089" s="574"/>
      <c r="R1089" s="618"/>
      <c r="S1089" s="618"/>
      <c r="T1089" s="618"/>
      <c r="U1089" s="618"/>
    </row>
    <row r="1090" spans="1:21">
      <c r="A1090" s="482" t="s">
        <v>2566</v>
      </c>
      <c r="B1090" s="483" t="s">
        <v>2567</v>
      </c>
      <c r="C1090" s="513">
        <v>9000</v>
      </c>
      <c r="D1090" s="472" t="s">
        <v>550</v>
      </c>
      <c r="E1090" s="473">
        <v>0.02</v>
      </c>
      <c r="F1090" s="476" t="s">
        <v>400</v>
      </c>
      <c r="G1090" s="477">
        <f t="shared" si="35"/>
        <v>0.02</v>
      </c>
      <c r="H1090" s="631" t="s">
        <v>339</v>
      </c>
      <c r="I1090" s="508">
        <f t="shared" si="36"/>
        <v>0.31780000000000003</v>
      </c>
      <c r="J1090" s="486">
        <v>76789</v>
      </c>
      <c r="K1090" s="487">
        <v>99825</v>
      </c>
      <c r="L1090" s="573"/>
      <c r="M1090" s="574"/>
      <c r="R1090" s="618"/>
      <c r="S1090" s="618"/>
      <c r="T1090" s="618"/>
      <c r="U1090" s="618"/>
    </row>
    <row r="1091" spans="1:21">
      <c r="A1091" s="482" t="s">
        <v>2568</v>
      </c>
      <c r="B1091" s="483" t="s">
        <v>2569</v>
      </c>
      <c r="C1091" s="513">
        <v>9002</v>
      </c>
      <c r="D1091" s="472" t="s">
        <v>433</v>
      </c>
      <c r="E1091" s="473">
        <v>0.02</v>
      </c>
      <c r="F1091" s="476" t="s">
        <v>400</v>
      </c>
      <c r="G1091" s="477">
        <f t="shared" si="35"/>
        <v>0.02</v>
      </c>
      <c r="H1091" s="631" t="s">
        <v>339</v>
      </c>
      <c r="I1091" s="508">
        <f t="shared" si="36"/>
        <v>0.31780000000000003</v>
      </c>
      <c r="J1091" s="486">
        <v>76394</v>
      </c>
      <c r="K1091" s="487">
        <v>94881</v>
      </c>
      <c r="L1091" s="573"/>
      <c r="M1091" s="574"/>
      <c r="R1091" s="618"/>
      <c r="S1091" s="618"/>
      <c r="T1091" s="618"/>
      <c r="U1091" s="618"/>
    </row>
    <row r="1092" spans="1:21">
      <c r="A1092" s="482" t="s">
        <v>2570</v>
      </c>
      <c r="B1092" s="483" t="s">
        <v>2571</v>
      </c>
      <c r="C1092" s="513">
        <v>9002</v>
      </c>
      <c r="D1092" s="472" t="s">
        <v>433</v>
      </c>
      <c r="E1092" s="473">
        <v>0.02</v>
      </c>
      <c r="F1092" s="476" t="s">
        <v>400</v>
      </c>
      <c r="G1092" s="477">
        <f t="shared" ref="G1092:G1155" si="37">_xlfn.XLOOKUP(F1092,$N$3:$N$18,$O$3:$O$18,"not found",0,1)</f>
        <v>0.02</v>
      </c>
      <c r="H1092" s="631" t="s">
        <v>339</v>
      </c>
      <c r="I1092" s="508">
        <f t="shared" ref="I1092:I1155" si="38">VLOOKUP(H1092,Fringe.Rates,2,FALSE)</f>
        <v>0.31780000000000003</v>
      </c>
      <c r="J1092" s="486">
        <v>84468</v>
      </c>
      <c r="K1092" s="487">
        <v>109808</v>
      </c>
      <c r="L1092" s="573"/>
      <c r="M1092" s="574"/>
      <c r="R1092" s="618"/>
      <c r="S1092" s="618"/>
      <c r="T1092" s="618"/>
      <c r="U1092" s="618"/>
    </row>
    <row r="1093" spans="1:21">
      <c r="A1093" s="471" t="s">
        <v>2572</v>
      </c>
      <c r="B1093" s="483" t="s">
        <v>2573</v>
      </c>
      <c r="C1093" s="513">
        <v>9001</v>
      </c>
      <c r="D1093" s="472" t="s">
        <v>661</v>
      </c>
      <c r="E1093" s="473">
        <v>0.02</v>
      </c>
      <c r="F1093" s="476" t="s">
        <v>400</v>
      </c>
      <c r="G1093" s="477">
        <f t="shared" si="37"/>
        <v>0.02</v>
      </c>
      <c r="H1093" s="631" t="s">
        <v>339</v>
      </c>
      <c r="I1093" s="508">
        <f t="shared" si="38"/>
        <v>0.31780000000000003</v>
      </c>
      <c r="J1093" s="486">
        <v>36720</v>
      </c>
      <c r="K1093" s="487">
        <v>38701</v>
      </c>
      <c r="L1093" s="573"/>
      <c r="M1093" s="574"/>
      <c r="R1093" s="618"/>
      <c r="S1093" s="618"/>
      <c r="T1093" s="618"/>
      <c r="U1093" s="618"/>
    </row>
    <row r="1094" spans="1:21">
      <c r="A1094" s="482" t="s">
        <v>2574</v>
      </c>
      <c r="B1094" s="483" t="s">
        <v>2575</v>
      </c>
      <c r="C1094" s="513">
        <v>1600</v>
      </c>
      <c r="D1094" s="472" t="s">
        <v>2555</v>
      </c>
      <c r="E1094" s="473">
        <v>0.02</v>
      </c>
      <c r="F1094" s="478" t="s">
        <v>401</v>
      </c>
      <c r="G1094" s="477">
        <f t="shared" si="37"/>
        <v>0.02</v>
      </c>
      <c r="H1094" s="631" t="s">
        <v>339</v>
      </c>
      <c r="I1094" s="508">
        <f t="shared" si="38"/>
        <v>0.31780000000000003</v>
      </c>
      <c r="J1094" s="486">
        <v>59990</v>
      </c>
      <c r="K1094" s="487">
        <v>80514</v>
      </c>
      <c r="L1094" s="573"/>
      <c r="M1094" s="574"/>
      <c r="R1094" s="618"/>
      <c r="S1094" s="618"/>
      <c r="T1094" s="618"/>
      <c r="U1094" s="618"/>
    </row>
    <row r="1095" spans="1:21">
      <c r="A1095" s="482" t="s">
        <v>2576</v>
      </c>
      <c r="B1095" s="483" t="s">
        <v>2577</v>
      </c>
      <c r="C1095" s="513">
        <v>1090</v>
      </c>
      <c r="D1095" s="472" t="s">
        <v>2578</v>
      </c>
      <c r="E1095" s="473">
        <v>0.02</v>
      </c>
      <c r="F1095" s="478" t="s">
        <v>401</v>
      </c>
      <c r="G1095" s="477">
        <f t="shared" si="37"/>
        <v>0.02</v>
      </c>
      <c r="H1095" s="631" t="s">
        <v>339</v>
      </c>
      <c r="I1095" s="508">
        <f t="shared" si="38"/>
        <v>0.31780000000000003</v>
      </c>
      <c r="J1095" s="486">
        <v>69671</v>
      </c>
      <c r="K1095" s="487">
        <v>90886</v>
      </c>
      <c r="L1095" s="573"/>
      <c r="M1095" s="574"/>
      <c r="R1095" s="618"/>
      <c r="S1095" s="618"/>
      <c r="T1095" s="618"/>
      <c r="U1095" s="618"/>
    </row>
    <row r="1096" spans="1:21">
      <c r="A1096" s="482" t="s">
        <v>2579</v>
      </c>
      <c r="B1096" s="483" t="s">
        <v>2580</v>
      </c>
      <c r="C1096" s="513">
        <v>9002</v>
      </c>
      <c r="D1096" s="472" t="s">
        <v>433</v>
      </c>
      <c r="E1096" s="473">
        <v>0.02</v>
      </c>
      <c r="F1096" s="476" t="s">
        <v>400</v>
      </c>
      <c r="G1096" s="477">
        <f t="shared" si="37"/>
        <v>0.02</v>
      </c>
      <c r="H1096" s="631" t="s">
        <v>339</v>
      </c>
      <c r="I1096" s="508">
        <f t="shared" si="38"/>
        <v>0.31780000000000003</v>
      </c>
      <c r="J1096" s="486">
        <v>76789</v>
      </c>
      <c r="K1096" s="487">
        <v>99825</v>
      </c>
      <c r="L1096" s="573"/>
      <c r="M1096" s="574"/>
      <c r="R1096" s="618"/>
      <c r="S1096" s="618"/>
      <c r="T1096" s="618"/>
      <c r="U1096" s="618"/>
    </row>
    <row r="1097" spans="1:21">
      <c r="A1097" s="482" t="s">
        <v>2581</v>
      </c>
      <c r="B1097" s="483" t="s">
        <v>2582</v>
      </c>
      <c r="C1097" s="513">
        <v>9002</v>
      </c>
      <c r="D1097" s="472" t="s">
        <v>433</v>
      </c>
      <c r="E1097" s="473">
        <v>0.02</v>
      </c>
      <c r="F1097" s="476" t="s">
        <v>400</v>
      </c>
      <c r="G1097" s="477">
        <f t="shared" si="37"/>
        <v>0.02</v>
      </c>
      <c r="H1097" s="631" t="s">
        <v>339</v>
      </c>
      <c r="I1097" s="508">
        <f t="shared" si="38"/>
        <v>0.31780000000000003</v>
      </c>
      <c r="J1097" s="486">
        <v>84468</v>
      </c>
      <c r="K1097" s="487">
        <v>109808</v>
      </c>
      <c r="L1097" s="573"/>
      <c r="M1097" s="574"/>
      <c r="R1097" s="618"/>
      <c r="S1097" s="618"/>
      <c r="T1097" s="618"/>
      <c r="U1097" s="618"/>
    </row>
    <row r="1098" spans="1:21">
      <c r="A1098" s="482" t="s">
        <v>2583</v>
      </c>
      <c r="B1098" s="483" t="s">
        <v>2584</v>
      </c>
      <c r="C1098" s="513">
        <v>2290</v>
      </c>
      <c r="D1098" s="472" t="s">
        <v>2585</v>
      </c>
      <c r="E1098" s="473">
        <v>0.02</v>
      </c>
      <c r="F1098" s="478" t="s">
        <v>401</v>
      </c>
      <c r="G1098" s="477">
        <f t="shared" si="37"/>
        <v>0.02</v>
      </c>
      <c r="H1098" s="631" t="s">
        <v>339</v>
      </c>
      <c r="I1098" s="508">
        <f t="shared" si="38"/>
        <v>0.31780000000000003</v>
      </c>
      <c r="J1098" s="486">
        <v>59990</v>
      </c>
      <c r="K1098" s="487">
        <v>80514</v>
      </c>
      <c r="L1098" s="573"/>
      <c r="M1098" s="574"/>
      <c r="R1098" s="618"/>
      <c r="S1098" s="618"/>
      <c r="T1098" s="618"/>
      <c r="U1098" s="618"/>
    </row>
    <row r="1099" spans="1:21">
      <c r="A1099" s="482" t="s">
        <v>2586</v>
      </c>
      <c r="B1099" s="483" t="s">
        <v>2587</v>
      </c>
      <c r="C1099" s="513">
        <v>1090</v>
      </c>
      <c r="D1099" s="472" t="s">
        <v>2578</v>
      </c>
      <c r="E1099" s="473">
        <v>0.02</v>
      </c>
      <c r="F1099" s="478" t="s">
        <v>401</v>
      </c>
      <c r="G1099" s="477">
        <f t="shared" si="37"/>
        <v>0.02</v>
      </c>
      <c r="H1099" s="631" t="s">
        <v>339</v>
      </c>
      <c r="I1099" s="508">
        <f t="shared" si="38"/>
        <v>0.31780000000000003</v>
      </c>
      <c r="J1099" s="486">
        <v>69671</v>
      </c>
      <c r="K1099" s="487">
        <v>90886</v>
      </c>
      <c r="L1099" s="573"/>
      <c r="M1099" s="574"/>
      <c r="R1099" s="618"/>
      <c r="S1099" s="618"/>
      <c r="T1099" s="618"/>
      <c r="U1099" s="618"/>
    </row>
    <row r="1100" spans="1:21">
      <c r="A1100" s="482" t="s">
        <v>2588</v>
      </c>
      <c r="B1100" s="483" t="s">
        <v>2589</v>
      </c>
      <c r="C1100" s="513">
        <v>2280</v>
      </c>
      <c r="D1100" s="472" t="s">
        <v>2590</v>
      </c>
      <c r="E1100" s="473">
        <v>0.02</v>
      </c>
      <c r="F1100" s="478" t="s">
        <v>401</v>
      </c>
      <c r="G1100" s="477">
        <f t="shared" si="37"/>
        <v>0.02</v>
      </c>
      <c r="H1100" s="631" t="s">
        <v>339</v>
      </c>
      <c r="I1100" s="508">
        <f t="shared" si="38"/>
        <v>0.31780000000000003</v>
      </c>
      <c r="J1100" s="486">
        <v>59990</v>
      </c>
      <c r="K1100" s="487">
        <v>80514</v>
      </c>
      <c r="L1100" s="573"/>
      <c r="M1100" s="574"/>
      <c r="R1100" s="618"/>
      <c r="S1100" s="618"/>
      <c r="T1100" s="618"/>
      <c r="U1100" s="618"/>
    </row>
    <row r="1101" spans="1:21">
      <c r="A1101" s="482" t="s">
        <v>2591</v>
      </c>
      <c r="B1101" s="483" t="s">
        <v>2592</v>
      </c>
      <c r="C1101" s="513">
        <v>9001</v>
      </c>
      <c r="D1101" s="472" t="s">
        <v>661</v>
      </c>
      <c r="E1101" s="473">
        <v>0.02</v>
      </c>
      <c r="F1101" s="476" t="s">
        <v>400</v>
      </c>
      <c r="G1101" s="477">
        <f t="shared" si="37"/>
        <v>0.02</v>
      </c>
      <c r="H1101" s="631" t="s">
        <v>339</v>
      </c>
      <c r="I1101" s="508">
        <f t="shared" si="38"/>
        <v>0.31780000000000003</v>
      </c>
      <c r="J1101" s="486">
        <v>63065</v>
      </c>
      <c r="K1101" s="487">
        <v>63065</v>
      </c>
      <c r="L1101" s="573"/>
      <c r="M1101" s="574"/>
      <c r="R1101" s="618"/>
      <c r="S1101" s="618"/>
      <c r="T1101" s="618"/>
      <c r="U1101" s="618"/>
    </row>
    <row r="1102" spans="1:21">
      <c r="A1102" s="482" t="s">
        <v>2593</v>
      </c>
      <c r="B1102" s="483" t="s">
        <v>2594</v>
      </c>
      <c r="C1102" s="513">
        <v>9001</v>
      </c>
      <c r="D1102" s="472" t="s">
        <v>661</v>
      </c>
      <c r="E1102" s="473">
        <v>0.02</v>
      </c>
      <c r="F1102" s="476" t="s">
        <v>400</v>
      </c>
      <c r="G1102" s="477">
        <f t="shared" si="37"/>
        <v>0.02</v>
      </c>
      <c r="H1102" s="631" t="s">
        <v>339</v>
      </c>
      <c r="I1102" s="508">
        <f t="shared" si="38"/>
        <v>0.31780000000000003</v>
      </c>
      <c r="J1102" s="486">
        <v>69671</v>
      </c>
      <c r="K1102" s="487">
        <v>90886</v>
      </c>
      <c r="L1102" s="573"/>
      <c r="M1102" s="574"/>
      <c r="R1102" s="618"/>
      <c r="S1102" s="618"/>
      <c r="T1102" s="618"/>
      <c r="U1102" s="618"/>
    </row>
    <row r="1103" spans="1:21">
      <c r="A1103" s="482" t="s">
        <v>2595</v>
      </c>
      <c r="B1103" s="483" t="s">
        <v>2596</v>
      </c>
      <c r="C1103" s="513">
        <v>9002</v>
      </c>
      <c r="D1103" s="472" t="s">
        <v>433</v>
      </c>
      <c r="E1103" s="473">
        <v>0.02</v>
      </c>
      <c r="F1103" s="476" t="s">
        <v>400</v>
      </c>
      <c r="G1103" s="477">
        <f t="shared" si="37"/>
        <v>0.02</v>
      </c>
      <c r="H1103" s="631" t="s">
        <v>339</v>
      </c>
      <c r="I1103" s="508">
        <f t="shared" si="38"/>
        <v>0.31780000000000003</v>
      </c>
      <c r="J1103" s="486">
        <v>79965</v>
      </c>
      <c r="K1103" s="487">
        <v>92206</v>
      </c>
      <c r="L1103" s="573"/>
      <c r="M1103" s="574"/>
      <c r="R1103" s="618"/>
      <c r="S1103" s="618"/>
      <c r="T1103" s="618"/>
      <c r="U1103" s="618"/>
    </row>
    <row r="1104" spans="1:21">
      <c r="A1104" s="482" t="s">
        <v>2597</v>
      </c>
      <c r="B1104" s="483" t="s">
        <v>2598</v>
      </c>
      <c r="C1104" s="513">
        <v>1600</v>
      </c>
      <c r="D1104" s="472" t="s">
        <v>2555</v>
      </c>
      <c r="E1104" s="473">
        <v>0.02</v>
      </c>
      <c r="F1104" s="478" t="s">
        <v>401</v>
      </c>
      <c r="G1104" s="477">
        <f t="shared" si="37"/>
        <v>0.02</v>
      </c>
      <c r="H1104" s="631" t="s">
        <v>339</v>
      </c>
      <c r="I1104" s="508">
        <f t="shared" si="38"/>
        <v>0.31780000000000003</v>
      </c>
      <c r="J1104" s="486">
        <v>59990</v>
      </c>
      <c r="K1104" s="487">
        <v>80514</v>
      </c>
      <c r="L1104" s="573"/>
      <c r="M1104" s="574"/>
      <c r="R1104" s="618"/>
      <c r="S1104" s="618"/>
      <c r="T1104" s="618"/>
      <c r="U1104" s="618"/>
    </row>
    <row r="1105" spans="1:21">
      <c r="A1105" s="482" t="s">
        <v>2599</v>
      </c>
      <c r="B1105" s="483" t="s">
        <v>2600</v>
      </c>
      <c r="C1105" s="513">
        <v>1600</v>
      </c>
      <c r="D1105" s="472" t="s">
        <v>2555</v>
      </c>
      <c r="E1105" s="473">
        <v>0.02</v>
      </c>
      <c r="F1105" s="478" t="s">
        <v>401</v>
      </c>
      <c r="G1105" s="477">
        <f t="shared" si="37"/>
        <v>0.02</v>
      </c>
      <c r="H1105" s="631" t="s">
        <v>339</v>
      </c>
      <c r="I1105" s="508">
        <f t="shared" si="38"/>
        <v>0.31780000000000003</v>
      </c>
      <c r="J1105" s="486">
        <v>59990</v>
      </c>
      <c r="K1105" s="487">
        <v>80514</v>
      </c>
      <c r="L1105" s="573"/>
      <c r="M1105" s="574"/>
      <c r="R1105" s="618"/>
      <c r="S1105" s="618"/>
      <c r="T1105" s="618"/>
      <c r="U1105" s="618"/>
    </row>
    <row r="1106" spans="1:21">
      <c r="A1106" s="482" t="s">
        <v>2601</v>
      </c>
      <c r="B1106" s="483" t="s">
        <v>2602</v>
      </c>
      <c r="C1106" s="513">
        <v>1600</v>
      </c>
      <c r="D1106" s="472" t="s">
        <v>2555</v>
      </c>
      <c r="E1106" s="473">
        <v>0.02</v>
      </c>
      <c r="F1106" s="478" t="s">
        <v>401</v>
      </c>
      <c r="G1106" s="477">
        <f t="shared" si="37"/>
        <v>0.02</v>
      </c>
      <c r="H1106" s="631" t="s">
        <v>339</v>
      </c>
      <c r="I1106" s="508">
        <f t="shared" si="38"/>
        <v>0.31780000000000003</v>
      </c>
      <c r="J1106" s="486">
        <v>59990</v>
      </c>
      <c r="K1106" s="487">
        <v>80514</v>
      </c>
      <c r="L1106" s="573"/>
      <c r="M1106" s="574"/>
      <c r="R1106" s="618"/>
      <c r="S1106" s="618"/>
      <c r="T1106" s="618"/>
      <c r="U1106" s="618"/>
    </row>
    <row r="1107" spans="1:21">
      <c r="A1107" s="482" t="s">
        <v>2603</v>
      </c>
      <c r="B1107" s="483" t="s">
        <v>2604</v>
      </c>
      <c r="C1107" s="513">
        <v>1600</v>
      </c>
      <c r="D1107" s="472" t="s">
        <v>2555</v>
      </c>
      <c r="E1107" s="473">
        <v>0.02</v>
      </c>
      <c r="F1107" s="478" t="s">
        <v>401</v>
      </c>
      <c r="G1107" s="477">
        <f t="shared" si="37"/>
        <v>0.02</v>
      </c>
      <c r="H1107" s="631" t="s">
        <v>339</v>
      </c>
      <c r="I1107" s="508">
        <f t="shared" si="38"/>
        <v>0.31780000000000003</v>
      </c>
      <c r="J1107" s="486">
        <v>59990</v>
      </c>
      <c r="K1107" s="487">
        <v>80514</v>
      </c>
      <c r="L1107" s="573"/>
      <c r="M1107" s="574"/>
      <c r="R1107" s="618"/>
      <c r="S1107" s="618"/>
      <c r="T1107" s="618"/>
      <c r="U1107" s="618"/>
    </row>
    <row r="1108" spans="1:21">
      <c r="A1108" s="482" t="s">
        <v>2605</v>
      </c>
      <c r="B1108" s="483" t="s">
        <v>2606</v>
      </c>
      <c r="C1108" s="513">
        <v>1090</v>
      </c>
      <c r="D1108" s="472" t="s">
        <v>2578</v>
      </c>
      <c r="E1108" s="473">
        <v>0.02</v>
      </c>
      <c r="F1108" s="478" t="s">
        <v>401</v>
      </c>
      <c r="G1108" s="477">
        <f t="shared" si="37"/>
        <v>0.02</v>
      </c>
      <c r="H1108" s="631" t="s">
        <v>339</v>
      </c>
      <c r="I1108" s="508">
        <f t="shared" si="38"/>
        <v>0.31780000000000003</v>
      </c>
      <c r="J1108" s="486">
        <v>69671</v>
      </c>
      <c r="K1108" s="487">
        <v>90886</v>
      </c>
      <c r="L1108" s="573"/>
      <c r="M1108" s="574"/>
      <c r="R1108" s="618"/>
      <c r="S1108" s="618"/>
      <c r="T1108" s="618"/>
      <c r="U1108" s="618"/>
    </row>
    <row r="1109" spans="1:21">
      <c r="A1109" s="482" t="s">
        <v>2607</v>
      </c>
      <c r="B1109" s="483" t="s">
        <v>2608</v>
      </c>
      <c r="C1109" s="513">
        <v>1090</v>
      </c>
      <c r="D1109" s="472" t="s">
        <v>2578</v>
      </c>
      <c r="E1109" s="473">
        <v>0.02</v>
      </c>
      <c r="F1109" s="478" t="s">
        <v>401</v>
      </c>
      <c r="G1109" s="477">
        <f t="shared" si="37"/>
        <v>0.02</v>
      </c>
      <c r="H1109" s="631" t="s">
        <v>339</v>
      </c>
      <c r="I1109" s="508">
        <f t="shared" si="38"/>
        <v>0.31780000000000003</v>
      </c>
      <c r="J1109" s="486">
        <v>69671</v>
      </c>
      <c r="K1109" s="487">
        <v>90886</v>
      </c>
      <c r="L1109" s="573"/>
      <c r="M1109" s="574"/>
      <c r="R1109" s="618"/>
      <c r="S1109" s="618"/>
      <c r="T1109" s="618"/>
      <c r="U1109" s="618"/>
    </row>
    <row r="1110" spans="1:21">
      <c r="A1110" s="482" t="s">
        <v>2609</v>
      </c>
      <c r="B1110" s="483" t="s">
        <v>2610</v>
      </c>
      <c r="C1110" s="513">
        <v>1090</v>
      </c>
      <c r="D1110" s="472" t="s">
        <v>2578</v>
      </c>
      <c r="E1110" s="473">
        <v>0.02</v>
      </c>
      <c r="F1110" s="478" t="s">
        <v>401</v>
      </c>
      <c r="G1110" s="477">
        <f t="shared" si="37"/>
        <v>0.02</v>
      </c>
      <c r="H1110" s="631" t="s">
        <v>339</v>
      </c>
      <c r="I1110" s="508">
        <f t="shared" si="38"/>
        <v>0.31780000000000003</v>
      </c>
      <c r="J1110" s="486">
        <v>69671</v>
      </c>
      <c r="K1110" s="487">
        <v>90886</v>
      </c>
      <c r="L1110" s="573"/>
      <c r="M1110" s="574"/>
      <c r="R1110" s="618"/>
      <c r="S1110" s="618"/>
      <c r="T1110" s="618"/>
      <c r="U1110" s="618"/>
    </row>
    <row r="1111" spans="1:21">
      <c r="A1111" s="482" t="s">
        <v>2611</v>
      </c>
      <c r="B1111" s="483" t="s">
        <v>2612</v>
      </c>
      <c r="C1111" s="513">
        <v>9002</v>
      </c>
      <c r="D1111" s="472" t="s">
        <v>433</v>
      </c>
      <c r="E1111" s="473">
        <v>0.02</v>
      </c>
      <c r="F1111" s="476" t="s">
        <v>400</v>
      </c>
      <c r="G1111" s="477">
        <f t="shared" si="37"/>
        <v>0.02</v>
      </c>
      <c r="H1111" s="631" t="s">
        <v>339</v>
      </c>
      <c r="I1111" s="508">
        <f t="shared" si="38"/>
        <v>0.31780000000000003</v>
      </c>
      <c r="J1111" s="486">
        <v>74721</v>
      </c>
      <c r="K1111" s="487">
        <v>92206</v>
      </c>
      <c r="L1111" s="573"/>
      <c r="M1111" s="574"/>
      <c r="R1111" s="618"/>
      <c r="S1111" s="618"/>
      <c r="T1111" s="618"/>
      <c r="U1111" s="618"/>
    </row>
    <row r="1112" spans="1:21">
      <c r="A1112" s="482" t="s">
        <v>2613</v>
      </c>
      <c r="B1112" s="483" t="s">
        <v>2614</v>
      </c>
      <c r="C1112" s="513">
        <v>9000</v>
      </c>
      <c r="D1112" s="472" t="s">
        <v>550</v>
      </c>
      <c r="E1112" s="473">
        <v>0.02</v>
      </c>
      <c r="F1112" s="476" t="s">
        <v>400</v>
      </c>
      <c r="G1112" s="477">
        <f t="shared" si="37"/>
        <v>0.02</v>
      </c>
      <c r="H1112" s="631" t="s">
        <v>339</v>
      </c>
      <c r="I1112" s="508">
        <f t="shared" si="38"/>
        <v>0.31780000000000003</v>
      </c>
      <c r="J1112" s="486">
        <v>68305</v>
      </c>
      <c r="K1112" s="487">
        <v>89105</v>
      </c>
      <c r="L1112" s="573"/>
      <c r="M1112" s="574"/>
      <c r="R1112" s="618"/>
      <c r="S1112" s="618"/>
      <c r="T1112" s="618"/>
      <c r="U1112" s="618"/>
    </row>
    <row r="1113" spans="1:21">
      <c r="A1113" s="482" t="s">
        <v>2615</v>
      </c>
      <c r="B1113" s="483" t="s">
        <v>2091</v>
      </c>
      <c r="C1113" s="513">
        <v>9001</v>
      </c>
      <c r="D1113" s="472" t="s">
        <v>661</v>
      </c>
      <c r="E1113" s="473">
        <v>0.02</v>
      </c>
      <c r="F1113" s="476" t="s">
        <v>400</v>
      </c>
      <c r="G1113" s="477">
        <f t="shared" si="37"/>
        <v>0.02</v>
      </c>
      <c r="H1113" s="631" t="s">
        <v>339</v>
      </c>
      <c r="I1113" s="508">
        <f t="shared" si="38"/>
        <v>0.31780000000000003</v>
      </c>
      <c r="J1113" s="486">
        <v>60284</v>
      </c>
      <c r="K1113" s="487">
        <v>80909</v>
      </c>
      <c r="L1113" s="573"/>
      <c r="M1113" s="574"/>
      <c r="R1113" s="618"/>
      <c r="S1113" s="618"/>
      <c r="T1113" s="618"/>
      <c r="U1113" s="618"/>
    </row>
    <row r="1114" spans="1:21">
      <c r="A1114" s="482" t="s">
        <v>2616</v>
      </c>
      <c r="B1114" s="483" t="s">
        <v>2617</v>
      </c>
      <c r="C1114" s="513">
        <v>9000</v>
      </c>
      <c r="D1114" s="472" t="s">
        <v>550</v>
      </c>
      <c r="E1114" s="473">
        <v>0.02</v>
      </c>
      <c r="F1114" s="476" t="s">
        <v>400</v>
      </c>
      <c r="G1114" s="477">
        <f t="shared" si="37"/>
        <v>0.02</v>
      </c>
      <c r="H1114" s="631" t="s">
        <v>339</v>
      </c>
      <c r="I1114" s="508">
        <f t="shared" si="38"/>
        <v>0.31780000000000003</v>
      </c>
      <c r="J1114" s="486">
        <v>83583</v>
      </c>
      <c r="K1114" s="487">
        <v>109623</v>
      </c>
      <c r="L1114" s="573"/>
      <c r="M1114" s="574"/>
      <c r="R1114" s="618"/>
      <c r="S1114" s="618"/>
      <c r="T1114" s="618"/>
      <c r="U1114" s="618"/>
    </row>
    <row r="1115" spans="1:21">
      <c r="A1115" s="482" t="s">
        <v>2618</v>
      </c>
      <c r="B1115" s="483" t="s">
        <v>2619</v>
      </c>
      <c r="C1115" s="513">
        <v>9000</v>
      </c>
      <c r="D1115" s="472" t="s">
        <v>550</v>
      </c>
      <c r="E1115" s="473">
        <v>0.02</v>
      </c>
      <c r="F1115" s="476" t="s">
        <v>400</v>
      </c>
      <c r="G1115" s="477">
        <f t="shared" si="37"/>
        <v>0.02</v>
      </c>
      <c r="H1115" s="631" t="s">
        <v>339</v>
      </c>
      <c r="I1115" s="508">
        <f t="shared" si="38"/>
        <v>0.31780000000000003</v>
      </c>
      <c r="J1115" s="486">
        <v>105063</v>
      </c>
      <c r="K1115" s="487">
        <v>137796</v>
      </c>
      <c r="L1115" s="573"/>
      <c r="M1115" s="574"/>
      <c r="R1115" s="618"/>
      <c r="S1115" s="618"/>
      <c r="T1115" s="618"/>
      <c r="U1115" s="618"/>
    </row>
    <row r="1116" spans="1:21">
      <c r="A1116" s="482" t="s">
        <v>2620</v>
      </c>
      <c r="B1116" s="483" t="s">
        <v>2621</v>
      </c>
      <c r="C1116" s="513">
        <v>9000</v>
      </c>
      <c r="D1116" s="472" t="s">
        <v>550</v>
      </c>
      <c r="E1116" s="473">
        <v>0.02</v>
      </c>
      <c r="F1116" s="476" t="s">
        <v>400</v>
      </c>
      <c r="G1116" s="477">
        <f t="shared" si="37"/>
        <v>0.02</v>
      </c>
      <c r="H1116" s="631" t="s">
        <v>339</v>
      </c>
      <c r="I1116" s="508">
        <f t="shared" si="38"/>
        <v>0.31780000000000003</v>
      </c>
      <c r="J1116" s="486">
        <v>93710</v>
      </c>
      <c r="K1116" s="487">
        <v>122906</v>
      </c>
      <c r="L1116" s="573"/>
      <c r="M1116" s="574"/>
      <c r="R1116" s="618"/>
      <c r="S1116" s="618"/>
      <c r="T1116" s="618"/>
      <c r="U1116" s="618"/>
    </row>
    <row r="1117" spans="1:21">
      <c r="A1117" s="482" t="s">
        <v>2622</v>
      </c>
      <c r="B1117" s="483" t="s">
        <v>2181</v>
      </c>
      <c r="C1117" s="513">
        <v>9001</v>
      </c>
      <c r="D1117" s="472" t="s">
        <v>661</v>
      </c>
      <c r="E1117" s="473">
        <v>0.02</v>
      </c>
      <c r="F1117" s="476" t="s">
        <v>400</v>
      </c>
      <c r="G1117" s="477">
        <f t="shared" si="37"/>
        <v>0.02</v>
      </c>
      <c r="H1117" s="631" t="s">
        <v>339</v>
      </c>
      <c r="I1117" s="508">
        <f t="shared" si="38"/>
        <v>0.31780000000000003</v>
      </c>
      <c r="J1117" s="486">
        <v>60284</v>
      </c>
      <c r="K1117" s="487">
        <v>80909</v>
      </c>
      <c r="L1117" s="573"/>
      <c r="M1117" s="574"/>
      <c r="R1117" s="618"/>
      <c r="S1117" s="618"/>
      <c r="T1117" s="618"/>
      <c r="U1117" s="618"/>
    </row>
    <row r="1118" spans="1:21">
      <c r="A1118" s="482" t="s">
        <v>2623</v>
      </c>
      <c r="B1118" s="483" t="s">
        <v>2624</v>
      </c>
      <c r="C1118" s="513">
        <v>9001</v>
      </c>
      <c r="D1118" s="472" t="s">
        <v>661</v>
      </c>
      <c r="E1118" s="473">
        <v>0.02</v>
      </c>
      <c r="F1118" s="476" t="s">
        <v>400</v>
      </c>
      <c r="G1118" s="477">
        <f t="shared" si="37"/>
        <v>0.02</v>
      </c>
      <c r="H1118" s="631" t="s">
        <v>339</v>
      </c>
      <c r="I1118" s="508">
        <f t="shared" si="38"/>
        <v>0.31780000000000003</v>
      </c>
      <c r="J1118" s="486">
        <v>60284</v>
      </c>
      <c r="K1118" s="487">
        <v>80909</v>
      </c>
      <c r="L1118" s="573"/>
      <c r="M1118" s="574"/>
      <c r="R1118" s="618"/>
      <c r="S1118" s="618"/>
      <c r="T1118" s="618"/>
      <c r="U1118" s="618"/>
    </row>
    <row r="1119" spans="1:21">
      <c r="A1119" s="482" t="s">
        <v>2625</v>
      </c>
      <c r="B1119" s="483" t="s">
        <v>2626</v>
      </c>
      <c r="C1119" s="513">
        <v>9000</v>
      </c>
      <c r="D1119" s="472" t="s">
        <v>550</v>
      </c>
      <c r="E1119" s="473">
        <v>0.02</v>
      </c>
      <c r="F1119" s="476" t="s">
        <v>400</v>
      </c>
      <c r="G1119" s="477">
        <f t="shared" si="37"/>
        <v>0.02</v>
      </c>
      <c r="H1119" s="631" t="s">
        <v>339</v>
      </c>
      <c r="I1119" s="508">
        <f t="shared" si="38"/>
        <v>0.31780000000000003</v>
      </c>
      <c r="J1119" s="486">
        <v>93710</v>
      </c>
      <c r="K1119" s="487">
        <v>122906</v>
      </c>
      <c r="L1119" s="573"/>
      <c r="M1119" s="574"/>
      <c r="R1119" s="618"/>
      <c r="S1119" s="618"/>
      <c r="T1119" s="618"/>
      <c r="U1119" s="618"/>
    </row>
    <row r="1120" spans="1:21">
      <c r="A1120" s="482" t="s">
        <v>2627</v>
      </c>
      <c r="B1120" s="483" t="s">
        <v>2255</v>
      </c>
      <c r="C1120" s="513">
        <v>1220</v>
      </c>
      <c r="D1120" s="472" t="s">
        <v>1350</v>
      </c>
      <c r="E1120" s="473">
        <v>0.02</v>
      </c>
      <c r="F1120" s="478" t="s">
        <v>401</v>
      </c>
      <c r="G1120" s="477">
        <f t="shared" si="37"/>
        <v>0.02</v>
      </c>
      <c r="H1120" s="631" t="s">
        <v>339</v>
      </c>
      <c r="I1120" s="508">
        <f t="shared" si="38"/>
        <v>0.31780000000000003</v>
      </c>
      <c r="J1120" s="486">
        <v>43695</v>
      </c>
      <c r="K1120" s="487">
        <v>54335</v>
      </c>
      <c r="L1120" s="573"/>
      <c r="M1120" s="574"/>
      <c r="R1120" s="618"/>
      <c r="S1120" s="618"/>
      <c r="T1120" s="618"/>
      <c r="U1120" s="618"/>
    </row>
    <row r="1121" spans="1:21">
      <c r="A1121" s="482" t="s">
        <v>2628</v>
      </c>
      <c r="B1121" s="483" t="s">
        <v>2257</v>
      </c>
      <c r="C1121" s="513">
        <v>1220</v>
      </c>
      <c r="D1121" s="472" t="s">
        <v>1350</v>
      </c>
      <c r="E1121" s="473">
        <v>0.02</v>
      </c>
      <c r="F1121" s="478" t="s">
        <v>401</v>
      </c>
      <c r="G1121" s="477">
        <f t="shared" si="37"/>
        <v>0.02</v>
      </c>
      <c r="H1121" s="631" t="s">
        <v>339</v>
      </c>
      <c r="I1121" s="508">
        <f t="shared" si="38"/>
        <v>0.31780000000000003</v>
      </c>
      <c r="J1121" s="486">
        <v>46391</v>
      </c>
      <c r="K1121" s="487">
        <v>57231</v>
      </c>
      <c r="L1121" s="573"/>
      <c r="M1121" s="574"/>
      <c r="R1121" s="618"/>
      <c r="S1121" s="618"/>
      <c r="T1121" s="618"/>
      <c r="U1121" s="618"/>
    </row>
    <row r="1122" spans="1:21">
      <c r="A1122" s="482" t="s">
        <v>2629</v>
      </c>
      <c r="B1122" s="483" t="s">
        <v>2630</v>
      </c>
      <c r="C1122" s="513">
        <v>9000</v>
      </c>
      <c r="D1122" s="472" t="s">
        <v>550</v>
      </c>
      <c r="E1122" s="473">
        <v>0.02</v>
      </c>
      <c r="F1122" s="476" t="s">
        <v>400</v>
      </c>
      <c r="G1122" s="477">
        <f t="shared" si="37"/>
        <v>0.02</v>
      </c>
      <c r="H1122" s="631" t="s">
        <v>339</v>
      </c>
      <c r="I1122" s="508">
        <f t="shared" si="38"/>
        <v>0.31780000000000003</v>
      </c>
      <c r="J1122" s="486">
        <v>54013</v>
      </c>
      <c r="K1122" s="487">
        <v>70138</v>
      </c>
      <c r="L1122" s="573"/>
      <c r="M1122" s="574"/>
      <c r="R1122" s="618"/>
      <c r="S1122" s="618"/>
      <c r="T1122" s="618"/>
      <c r="U1122" s="618"/>
    </row>
    <row r="1123" spans="1:21">
      <c r="A1123" s="482" t="s">
        <v>2631</v>
      </c>
      <c r="B1123" s="483" t="s">
        <v>2632</v>
      </c>
      <c r="C1123" s="513">
        <v>9000</v>
      </c>
      <c r="D1123" s="472" t="s">
        <v>550</v>
      </c>
      <c r="E1123" s="473">
        <v>0.02</v>
      </c>
      <c r="F1123" s="476" t="s">
        <v>400</v>
      </c>
      <c r="G1123" s="477">
        <f t="shared" si="37"/>
        <v>0.02</v>
      </c>
      <c r="H1123" s="631" t="s">
        <v>339</v>
      </c>
      <c r="I1123" s="508">
        <f t="shared" si="38"/>
        <v>0.31780000000000003</v>
      </c>
      <c r="J1123" s="486">
        <v>68305</v>
      </c>
      <c r="K1123" s="487">
        <v>89105</v>
      </c>
      <c r="L1123" s="573"/>
      <c r="M1123" s="574"/>
      <c r="R1123" s="618"/>
      <c r="S1123" s="618"/>
      <c r="T1123" s="618"/>
      <c r="U1123" s="618"/>
    </row>
    <row r="1124" spans="1:21">
      <c r="A1124" s="482" t="s">
        <v>2633</v>
      </c>
      <c r="B1124" s="483" t="s">
        <v>2634</v>
      </c>
      <c r="C1124" s="513">
        <v>9020</v>
      </c>
      <c r="D1124" s="472" t="s">
        <v>423</v>
      </c>
      <c r="E1124" s="473">
        <v>0.02</v>
      </c>
      <c r="F1124" s="476" t="s">
        <v>400</v>
      </c>
      <c r="G1124" s="477">
        <f t="shared" si="37"/>
        <v>0.02</v>
      </c>
      <c r="H1124" s="631" t="s">
        <v>339</v>
      </c>
      <c r="I1124" s="508">
        <f t="shared" si="38"/>
        <v>0.31780000000000003</v>
      </c>
      <c r="J1124" s="486">
        <v>170289</v>
      </c>
      <c r="K1124" s="487">
        <v>238390</v>
      </c>
      <c r="L1124" s="573"/>
      <c r="M1124" s="574"/>
      <c r="R1124" s="618"/>
      <c r="S1124" s="618"/>
      <c r="T1124" s="618"/>
      <c r="U1124" s="618"/>
    </row>
    <row r="1125" spans="1:21">
      <c r="A1125" s="482" t="s">
        <v>2635</v>
      </c>
      <c r="B1125" s="483" t="s">
        <v>2636</v>
      </c>
      <c r="C1125" s="513">
        <v>1295</v>
      </c>
      <c r="D1125" s="472" t="s">
        <v>2637</v>
      </c>
      <c r="E1125" s="473">
        <v>0.02</v>
      </c>
      <c r="F1125" s="478" t="s">
        <v>401</v>
      </c>
      <c r="G1125" s="477">
        <f t="shared" si="37"/>
        <v>0.02</v>
      </c>
      <c r="H1125" s="631" t="s">
        <v>339</v>
      </c>
      <c r="I1125" s="508">
        <f t="shared" si="38"/>
        <v>0.31780000000000003</v>
      </c>
      <c r="J1125" s="486">
        <v>43248</v>
      </c>
      <c r="K1125" s="487">
        <v>47212</v>
      </c>
      <c r="L1125" s="573"/>
      <c r="M1125" s="574"/>
      <c r="R1125" s="618"/>
      <c r="S1125" s="618"/>
      <c r="T1125" s="618"/>
      <c r="U1125" s="618"/>
    </row>
    <row r="1126" spans="1:21">
      <c r="A1126" s="482" t="s">
        <v>2638</v>
      </c>
      <c r="B1126" s="483" t="s">
        <v>2639</v>
      </c>
      <c r="C1126" s="513">
        <v>1295</v>
      </c>
      <c r="D1126" s="472" t="s">
        <v>2637</v>
      </c>
      <c r="E1126" s="473">
        <v>0.02</v>
      </c>
      <c r="F1126" s="478" t="s">
        <v>401</v>
      </c>
      <c r="G1126" s="477">
        <f t="shared" si="37"/>
        <v>0.02</v>
      </c>
      <c r="H1126" s="631" t="s">
        <v>339</v>
      </c>
      <c r="I1126" s="508">
        <f t="shared" si="38"/>
        <v>0.31780000000000003</v>
      </c>
      <c r="J1126" s="486">
        <v>45695</v>
      </c>
      <c r="K1126" s="487">
        <v>49659</v>
      </c>
      <c r="L1126" s="573"/>
      <c r="M1126" s="574"/>
      <c r="R1126" s="618"/>
      <c r="S1126" s="618"/>
      <c r="T1126" s="618"/>
      <c r="U1126" s="618"/>
    </row>
    <row r="1127" spans="1:21">
      <c r="A1127" s="482" t="s">
        <v>2640</v>
      </c>
      <c r="B1127" s="483" t="s">
        <v>2641</v>
      </c>
      <c r="C1127" s="513">
        <v>9001</v>
      </c>
      <c r="D1127" s="472" t="s">
        <v>661</v>
      </c>
      <c r="E1127" s="473">
        <v>0.02</v>
      </c>
      <c r="F1127" s="476" t="s">
        <v>400</v>
      </c>
      <c r="G1127" s="477">
        <f t="shared" si="37"/>
        <v>0.02</v>
      </c>
      <c r="H1127" s="631" t="s">
        <v>339</v>
      </c>
      <c r="I1127" s="508">
        <f t="shared" si="38"/>
        <v>0.31780000000000003</v>
      </c>
      <c r="J1127" s="486">
        <v>57703</v>
      </c>
      <c r="K1127" s="487">
        <v>62015</v>
      </c>
      <c r="L1127" s="573"/>
      <c r="M1127" s="574"/>
      <c r="R1127" s="618"/>
      <c r="S1127" s="618"/>
      <c r="T1127" s="618"/>
      <c r="U1127" s="618"/>
    </row>
    <row r="1128" spans="1:21">
      <c r="A1128" s="482" t="s">
        <v>2642</v>
      </c>
      <c r="B1128" s="483" t="s">
        <v>2643</v>
      </c>
      <c r="C1128" s="513">
        <v>1295</v>
      </c>
      <c r="D1128" s="472" t="s">
        <v>2637</v>
      </c>
      <c r="E1128" s="473">
        <v>0.02</v>
      </c>
      <c r="F1128" s="478" t="s">
        <v>401</v>
      </c>
      <c r="G1128" s="477">
        <f t="shared" si="37"/>
        <v>0.02</v>
      </c>
      <c r="H1128" s="631" t="s">
        <v>339</v>
      </c>
      <c r="I1128" s="508">
        <f t="shared" si="38"/>
        <v>0.31780000000000003</v>
      </c>
      <c r="J1128" s="486">
        <v>39751</v>
      </c>
      <c r="K1128" s="487">
        <v>43713</v>
      </c>
      <c r="L1128" s="573"/>
      <c r="M1128" s="574"/>
      <c r="R1128" s="618"/>
      <c r="S1128" s="618"/>
      <c r="T1128" s="618"/>
      <c r="U1128" s="618"/>
    </row>
    <row r="1129" spans="1:21">
      <c r="A1129" s="482" t="s">
        <v>2644</v>
      </c>
      <c r="B1129" s="483" t="s">
        <v>2645</v>
      </c>
      <c r="C1129" s="513">
        <v>1295</v>
      </c>
      <c r="D1129" s="472" t="s">
        <v>2637</v>
      </c>
      <c r="E1129" s="473">
        <v>0.02</v>
      </c>
      <c r="F1129" s="478" t="s">
        <v>401</v>
      </c>
      <c r="G1129" s="477">
        <f t="shared" si="37"/>
        <v>0.02</v>
      </c>
      <c r="H1129" s="631" t="s">
        <v>339</v>
      </c>
      <c r="I1129" s="508">
        <f t="shared" si="38"/>
        <v>0.31780000000000003</v>
      </c>
      <c r="J1129" s="486">
        <v>48143</v>
      </c>
      <c r="K1129" s="487">
        <v>51757</v>
      </c>
      <c r="L1129" s="573"/>
      <c r="M1129" s="574"/>
      <c r="R1129" s="618"/>
      <c r="S1129" s="618"/>
      <c r="T1129" s="618"/>
      <c r="U1129" s="618"/>
    </row>
    <row r="1130" spans="1:21">
      <c r="A1130" s="482" t="s">
        <v>2646</v>
      </c>
      <c r="B1130" s="483" t="s">
        <v>2647</v>
      </c>
      <c r="C1130" s="513">
        <v>1295</v>
      </c>
      <c r="D1130" s="472" t="s">
        <v>2637</v>
      </c>
      <c r="E1130" s="473">
        <v>0.02</v>
      </c>
      <c r="F1130" s="478" t="s">
        <v>401</v>
      </c>
      <c r="G1130" s="477">
        <f t="shared" si="37"/>
        <v>0.02</v>
      </c>
      <c r="H1130" s="631" t="s">
        <v>339</v>
      </c>
      <c r="I1130" s="508">
        <f t="shared" si="38"/>
        <v>0.31780000000000003</v>
      </c>
      <c r="J1130" s="486">
        <v>48844</v>
      </c>
      <c r="K1130" s="487">
        <v>53621</v>
      </c>
      <c r="L1130" s="573"/>
      <c r="M1130" s="574"/>
      <c r="R1130" s="618"/>
      <c r="S1130" s="618"/>
      <c r="T1130" s="618"/>
      <c r="U1130" s="618"/>
    </row>
    <row r="1131" spans="1:21">
      <c r="A1131" s="482" t="s">
        <v>2648</v>
      </c>
      <c r="B1131" s="483" t="s">
        <v>2649</v>
      </c>
      <c r="C1131" s="514" t="s">
        <v>1014</v>
      </c>
      <c r="D1131" s="472" t="s">
        <v>1015</v>
      </c>
      <c r="E1131" s="473">
        <v>0.02</v>
      </c>
      <c r="F1131" s="478" t="s">
        <v>401</v>
      </c>
      <c r="G1131" s="477">
        <f t="shared" si="37"/>
        <v>0.02</v>
      </c>
      <c r="H1131" s="631" t="s">
        <v>339</v>
      </c>
      <c r="I1131" s="508">
        <f t="shared" si="38"/>
        <v>0.31780000000000003</v>
      </c>
      <c r="J1131" s="486">
        <v>55613</v>
      </c>
      <c r="K1131" s="487">
        <v>60275</v>
      </c>
      <c r="L1131" s="573"/>
      <c r="M1131" s="574"/>
      <c r="R1131" s="618"/>
      <c r="S1131" s="618"/>
      <c r="T1131" s="618"/>
      <c r="U1131" s="618"/>
    </row>
    <row r="1132" spans="1:21">
      <c r="A1132" s="482" t="s">
        <v>2650</v>
      </c>
      <c r="B1132" s="483" t="s">
        <v>2651</v>
      </c>
      <c r="C1132" s="513">
        <v>9001</v>
      </c>
      <c r="D1132" s="472" t="s">
        <v>661</v>
      </c>
      <c r="E1132" s="473">
        <v>0.02</v>
      </c>
      <c r="F1132" s="476" t="s">
        <v>400</v>
      </c>
      <c r="G1132" s="477">
        <f t="shared" si="37"/>
        <v>0.02</v>
      </c>
      <c r="H1132" s="631" t="s">
        <v>339</v>
      </c>
      <c r="I1132" s="508">
        <f t="shared" si="38"/>
        <v>0.31780000000000003</v>
      </c>
      <c r="J1132" s="486">
        <v>55253</v>
      </c>
      <c r="K1132" s="487">
        <v>59450</v>
      </c>
      <c r="L1132" s="573"/>
      <c r="M1132" s="574"/>
      <c r="R1132" s="618"/>
      <c r="S1132" s="618"/>
      <c r="T1132" s="618"/>
      <c r="U1132" s="618"/>
    </row>
    <row r="1133" spans="1:21">
      <c r="A1133" s="482" t="s">
        <v>2652</v>
      </c>
      <c r="B1133" s="483" t="s">
        <v>2653</v>
      </c>
      <c r="C1133" s="514" t="s">
        <v>1014</v>
      </c>
      <c r="D1133" s="472" t="s">
        <v>1015</v>
      </c>
      <c r="E1133" s="473">
        <v>0.02</v>
      </c>
      <c r="F1133" s="478" t="s">
        <v>401</v>
      </c>
      <c r="G1133" s="477">
        <f t="shared" si="37"/>
        <v>0.02</v>
      </c>
      <c r="H1133" s="631" t="s">
        <v>339</v>
      </c>
      <c r="I1133" s="508">
        <f t="shared" si="38"/>
        <v>0.31780000000000003</v>
      </c>
      <c r="J1133" s="486">
        <v>55613</v>
      </c>
      <c r="K1133" s="487">
        <v>60275</v>
      </c>
      <c r="L1133" s="573"/>
      <c r="M1133" s="574"/>
      <c r="R1133" s="618"/>
      <c r="S1133" s="618"/>
      <c r="T1133" s="618"/>
      <c r="U1133" s="618"/>
    </row>
    <row r="1134" spans="1:21">
      <c r="A1134" s="482" t="s">
        <v>2654</v>
      </c>
      <c r="B1134" s="483" t="s">
        <v>2655</v>
      </c>
      <c r="C1134" s="513">
        <v>9000</v>
      </c>
      <c r="D1134" s="472" t="s">
        <v>550</v>
      </c>
      <c r="E1134" s="473">
        <v>0.02</v>
      </c>
      <c r="F1134" s="476" t="s">
        <v>400</v>
      </c>
      <c r="G1134" s="477">
        <f t="shared" si="37"/>
        <v>0.02</v>
      </c>
      <c r="H1134" s="631" t="s">
        <v>339</v>
      </c>
      <c r="I1134" s="508">
        <f t="shared" si="38"/>
        <v>0.31780000000000003</v>
      </c>
      <c r="J1134" s="486">
        <v>79223</v>
      </c>
      <c r="K1134" s="487">
        <v>110914</v>
      </c>
      <c r="L1134" s="573"/>
      <c r="M1134" s="574"/>
      <c r="R1134" s="618"/>
      <c r="S1134" s="618"/>
      <c r="T1134" s="618"/>
      <c r="U1134" s="618"/>
    </row>
    <row r="1135" spans="1:21">
      <c r="A1135" s="482" t="s">
        <v>2656</v>
      </c>
      <c r="B1135" s="483" t="s">
        <v>2657</v>
      </c>
      <c r="C1135" s="514" t="s">
        <v>1014</v>
      </c>
      <c r="D1135" s="472" t="s">
        <v>1015</v>
      </c>
      <c r="E1135" s="473">
        <v>0.02</v>
      </c>
      <c r="F1135" s="478" t="s">
        <v>401</v>
      </c>
      <c r="G1135" s="477">
        <f t="shared" si="37"/>
        <v>0.02</v>
      </c>
      <c r="H1135" s="631" t="s">
        <v>339</v>
      </c>
      <c r="I1135" s="508">
        <f t="shared" si="38"/>
        <v>0.31780000000000003</v>
      </c>
      <c r="J1135" s="486">
        <v>60162</v>
      </c>
      <c r="K1135" s="487">
        <v>64027</v>
      </c>
      <c r="L1135" s="573"/>
      <c r="M1135" s="574"/>
      <c r="R1135" s="618"/>
      <c r="S1135" s="618"/>
      <c r="T1135" s="618"/>
      <c r="U1135" s="618"/>
    </row>
    <row r="1136" spans="1:21">
      <c r="A1136" s="482" t="s">
        <v>2658</v>
      </c>
      <c r="B1136" s="483" t="s">
        <v>2659</v>
      </c>
      <c r="C1136" s="513">
        <v>9000</v>
      </c>
      <c r="D1136" s="472" t="s">
        <v>550</v>
      </c>
      <c r="E1136" s="473">
        <v>0.02</v>
      </c>
      <c r="F1136" s="476" t="s">
        <v>400</v>
      </c>
      <c r="G1136" s="477">
        <f t="shared" si="37"/>
        <v>0.02</v>
      </c>
      <c r="H1136" s="631" t="s">
        <v>339</v>
      </c>
      <c r="I1136" s="508">
        <f t="shared" si="38"/>
        <v>0.31780000000000003</v>
      </c>
      <c r="J1136" s="486">
        <v>61764</v>
      </c>
      <c r="K1136" s="487">
        <v>86533</v>
      </c>
      <c r="L1136" s="573"/>
      <c r="M1136" s="574"/>
      <c r="R1136" s="618"/>
      <c r="S1136" s="618"/>
      <c r="T1136" s="618"/>
      <c r="U1136" s="618"/>
    </row>
    <row r="1137" spans="1:21">
      <c r="A1137" s="482" t="s">
        <v>57</v>
      </c>
      <c r="B1137" s="483" t="s">
        <v>2660</v>
      </c>
      <c r="C1137" s="513">
        <v>9000</v>
      </c>
      <c r="D1137" s="472" t="s">
        <v>550</v>
      </c>
      <c r="E1137" s="473">
        <v>0.02</v>
      </c>
      <c r="F1137" s="476" t="s">
        <v>400</v>
      </c>
      <c r="G1137" s="477">
        <f t="shared" si="37"/>
        <v>0.02</v>
      </c>
      <c r="H1137" s="631" t="s">
        <v>339</v>
      </c>
      <c r="I1137" s="508">
        <f t="shared" si="38"/>
        <v>0.31780000000000003</v>
      </c>
      <c r="J1137" s="486">
        <v>61764</v>
      </c>
      <c r="K1137" s="487">
        <v>86533</v>
      </c>
      <c r="L1137" s="573"/>
      <c r="M1137" s="574"/>
      <c r="R1137" s="618"/>
      <c r="S1137" s="618"/>
      <c r="T1137" s="618"/>
      <c r="U1137" s="618"/>
    </row>
    <row r="1138" spans="1:21">
      <c r="A1138" s="482" t="s">
        <v>2661</v>
      </c>
      <c r="B1138" s="483" t="s">
        <v>2662</v>
      </c>
      <c r="C1138" s="514" t="s">
        <v>1014</v>
      </c>
      <c r="D1138" s="472" t="s">
        <v>1015</v>
      </c>
      <c r="E1138" s="473">
        <v>0.02</v>
      </c>
      <c r="F1138" s="478" t="s">
        <v>401</v>
      </c>
      <c r="G1138" s="477">
        <f t="shared" si="37"/>
        <v>0.02</v>
      </c>
      <c r="H1138" s="631" t="s">
        <v>339</v>
      </c>
      <c r="I1138" s="508">
        <f t="shared" si="38"/>
        <v>0.31780000000000003</v>
      </c>
      <c r="J1138" s="486">
        <v>59023</v>
      </c>
      <c r="K1138" s="487">
        <v>62323</v>
      </c>
      <c r="L1138" s="573"/>
      <c r="M1138" s="574"/>
      <c r="R1138" s="618"/>
      <c r="S1138" s="618"/>
      <c r="T1138" s="618"/>
      <c r="U1138" s="618"/>
    </row>
    <row r="1139" spans="1:21">
      <c r="A1139" s="482" t="s">
        <v>2663</v>
      </c>
      <c r="B1139" s="483" t="s">
        <v>2664</v>
      </c>
      <c r="C1139" s="514" t="s">
        <v>1014</v>
      </c>
      <c r="D1139" s="472" t="s">
        <v>1015</v>
      </c>
      <c r="E1139" s="473">
        <v>0.02</v>
      </c>
      <c r="F1139" s="478" t="s">
        <v>401</v>
      </c>
      <c r="G1139" s="477">
        <f t="shared" si="37"/>
        <v>0.02</v>
      </c>
      <c r="H1139" s="631" t="s">
        <v>339</v>
      </c>
      <c r="I1139" s="508">
        <f t="shared" si="38"/>
        <v>0.31780000000000003</v>
      </c>
      <c r="J1139" s="486">
        <v>59023</v>
      </c>
      <c r="K1139" s="487">
        <v>62323</v>
      </c>
      <c r="L1139" s="573"/>
      <c r="M1139" s="574"/>
      <c r="R1139" s="618"/>
      <c r="S1139" s="618"/>
      <c r="T1139" s="618"/>
      <c r="U1139" s="618"/>
    </row>
    <row r="1140" spans="1:21">
      <c r="A1140" s="482" t="s">
        <v>2665</v>
      </c>
      <c r="B1140" s="483" t="s">
        <v>2666</v>
      </c>
      <c r="C1140" s="514" t="s">
        <v>1014</v>
      </c>
      <c r="D1140" s="472" t="s">
        <v>1015</v>
      </c>
      <c r="E1140" s="473">
        <v>0.02</v>
      </c>
      <c r="F1140" s="478" t="s">
        <v>401</v>
      </c>
      <c r="G1140" s="477">
        <f t="shared" si="37"/>
        <v>0.02</v>
      </c>
      <c r="H1140" s="631" t="s">
        <v>339</v>
      </c>
      <c r="I1140" s="508">
        <f t="shared" si="38"/>
        <v>0.31780000000000003</v>
      </c>
      <c r="J1140" s="486">
        <v>59023</v>
      </c>
      <c r="K1140" s="487">
        <v>62323</v>
      </c>
      <c r="L1140" s="573"/>
      <c r="M1140" s="574"/>
      <c r="R1140" s="618"/>
      <c r="S1140" s="618"/>
      <c r="T1140" s="618"/>
      <c r="U1140" s="618"/>
    </row>
    <row r="1141" spans="1:21">
      <c r="A1141" s="482" t="s">
        <v>2667</v>
      </c>
      <c r="B1141" s="483" t="s">
        <v>2668</v>
      </c>
      <c r="C1141" s="514" t="s">
        <v>1014</v>
      </c>
      <c r="D1141" s="472" t="s">
        <v>1015</v>
      </c>
      <c r="E1141" s="473">
        <v>0.02</v>
      </c>
      <c r="F1141" s="478" t="s">
        <v>401</v>
      </c>
      <c r="G1141" s="477">
        <f t="shared" si="37"/>
        <v>0.02</v>
      </c>
      <c r="H1141" s="631" t="s">
        <v>339</v>
      </c>
      <c r="I1141" s="508">
        <f t="shared" si="38"/>
        <v>0.31780000000000003</v>
      </c>
      <c r="J1141" s="486">
        <v>59023</v>
      </c>
      <c r="K1141" s="487">
        <v>62323</v>
      </c>
      <c r="L1141" s="573"/>
      <c r="M1141" s="574"/>
      <c r="R1141" s="618"/>
      <c r="S1141" s="618"/>
      <c r="T1141" s="618"/>
      <c r="U1141" s="618"/>
    </row>
    <row r="1142" spans="1:21">
      <c r="A1142" s="482" t="s">
        <v>2669</v>
      </c>
      <c r="B1142" s="483" t="s">
        <v>2670</v>
      </c>
      <c r="C1142" s="514" t="s">
        <v>1014</v>
      </c>
      <c r="D1142" s="472" t="s">
        <v>1015</v>
      </c>
      <c r="E1142" s="473">
        <v>0.02</v>
      </c>
      <c r="F1142" s="478" t="s">
        <v>401</v>
      </c>
      <c r="G1142" s="477">
        <f t="shared" si="37"/>
        <v>0.02</v>
      </c>
      <c r="H1142" s="631" t="s">
        <v>339</v>
      </c>
      <c r="I1142" s="508">
        <f t="shared" si="38"/>
        <v>0.31780000000000003</v>
      </c>
      <c r="J1142" s="486">
        <v>59023</v>
      </c>
      <c r="K1142" s="487">
        <v>62323</v>
      </c>
      <c r="L1142" s="573"/>
      <c r="M1142" s="574"/>
      <c r="R1142" s="618"/>
      <c r="S1142" s="618"/>
      <c r="T1142" s="618"/>
      <c r="U1142" s="618"/>
    </row>
    <row r="1143" spans="1:21">
      <c r="A1143" s="482" t="s">
        <v>2671</v>
      </c>
      <c r="B1143" s="483" t="s">
        <v>2672</v>
      </c>
      <c r="C1143" s="514" t="s">
        <v>1014</v>
      </c>
      <c r="D1143" s="472" t="s">
        <v>1015</v>
      </c>
      <c r="E1143" s="473">
        <v>0.02</v>
      </c>
      <c r="F1143" s="478" t="s">
        <v>401</v>
      </c>
      <c r="G1143" s="477">
        <f t="shared" si="37"/>
        <v>0.02</v>
      </c>
      <c r="H1143" s="631" t="s">
        <v>339</v>
      </c>
      <c r="I1143" s="508">
        <f t="shared" si="38"/>
        <v>0.31780000000000003</v>
      </c>
      <c r="J1143" s="486">
        <v>59023</v>
      </c>
      <c r="K1143" s="487">
        <v>62323</v>
      </c>
      <c r="L1143" s="573"/>
      <c r="M1143" s="574"/>
      <c r="R1143" s="618"/>
      <c r="S1143" s="618"/>
      <c r="T1143" s="618"/>
      <c r="U1143" s="618"/>
    </row>
    <row r="1144" spans="1:21">
      <c r="A1144" s="482" t="s">
        <v>2673</v>
      </c>
      <c r="B1144" s="483" t="s">
        <v>2674</v>
      </c>
      <c r="C1144" s="513">
        <v>9000</v>
      </c>
      <c r="D1144" s="472" t="s">
        <v>550</v>
      </c>
      <c r="E1144" s="473">
        <v>0.02</v>
      </c>
      <c r="F1144" s="476" t="s">
        <v>400</v>
      </c>
      <c r="G1144" s="477">
        <f t="shared" si="37"/>
        <v>0.02</v>
      </c>
      <c r="H1144" s="631" t="s">
        <v>339</v>
      </c>
      <c r="I1144" s="508">
        <f t="shared" si="38"/>
        <v>0.31780000000000003</v>
      </c>
      <c r="J1144" s="486">
        <v>75590</v>
      </c>
      <c r="K1144" s="487">
        <v>105910</v>
      </c>
      <c r="L1144" s="573"/>
      <c r="M1144" s="574"/>
      <c r="R1144" s="618"/>
      <c r="S1144" s="618"/>
      <c r="T1144" s="618"/>
      <c r="U1144" s="618"/>
    </row>
    <row r="1145" spans="1:21">
      <c r="A1145" s="482" t="s">
        <v>2675</v>
      </c>
      <c r="B1145" s="483" t="s">
        <v>2676</v>
      </c>
      <c r="C1145" s="514" t="s">
        <v>1014</v>
      </c>
      <c r="D1145" s="472" t="s">
        <v>1015</v>
      </c>
      <c r="E1145" s="473">
        <v>0.02</v>
      </c>
      <c r="F1145" s="478" t="s">
        <v>401</v>
      </c>
      <c r="G1145" s="477">
        <f t="shared" si="37"/>
        <v>0.02</v>
      </c>
      <c r="H1145" s="631" t="s">
        <v>339</v>
      </c>
      <c r="I1145" s="508">
        <f t="shared" si="38"/>
        <v>0.31780000000000003</v>
      </c>
      <c r="J1145" s="486">
        <v>59023</v>
      </c>
      <c r="K1145" s="487">
        <v>62323</v>
      </c>
      <c r="L1145" s="573"/>
      <c r="M1145" s="574"/>
      <c r="R1145" s="618"/>
      <c r="S1145" s="618"/>
      <c r="T1145" s="618"/>
      <c r="U1145" s="618"/>
    </row>
    <row r="1146" spans="1:21">
      <c r="A1146" s="482" t="s">
        <v>2677</v>
      </c>
      <c r="B1146" s="483" t="s">
        <v>2678</v>
      </c>
      <c r="C1146" s="513">
        <v>9000</v>
      </c>
      <c r="D1146" s="472" t="s">
        <v>550</v>
      </c>
      <c r="E1146" s="473">
        <v>0.02</v>
      </c>
      <c r="F1146" s="476" t="s">
        <v>400</v>
      </c>
      <c r="G1146" s="477">
        <f t="shared" si="37"/>
        <v>0.02</v>
      </c>
      <c r="H1146" s="631" t="s">
        <v>339</v>
      </c>
      <c r="I1146" s="508">
        <f t="shared" si="38"/>
        <v>0.31780000000000003</v>
      </c>
      <c r="J1146" s="486">
        <v>49651</v>
      </c>
      <c r="K1146" s="487">
        <v>69510</v>
      </c>
      <c r="L1146" s="573"/>
      <c r="M1146" s="574"/>
      <c r="R1146" s="618"/>
      <c r="S1146" s="618"/>
      <c r="T1146" s="618"/>
      <c r="U1146" s="618"/>
    </row>
    <row r="1147" spans="1:21">
      <c r="A1147" s="482" t="s">
        <v>2679</v>
      </c>
      <c r="B1147" s="483" t="s">
        <v>2680</v>
      </c>
      <c r="C1147" s="513">
        <v>9000</v>
      </c>
      <c r="D1147" s="472" t="s">
        <v>550</v>
      </c>
      <c r="E1147" s="473">
        <v>0.02</v>
      </c>
      <c r="F1147" s="476" t="s">
        <v>400</v>
      </c>
      <c r="G1147" s="477">
        <f t="shared" si="37"/>
        <v>0.02</v>
      </c>
      <c r="H1147" s="631" t="s">
        <v>339</v>
      </c>
      <c r="I1147" s="508">
        <f t="shared" si="38"/>
        <v>0.31780000000000003</v>
      </c>
      <c r="J1147" s="486">
        <v>62831</v>
      </c>
      <c r="K1147" s="487">
        <v>66910</v>
      </c>
      <c r="L1147" s="573"/>
      <c r="M1147" s="574"/>
      <c r="R1147" s="618"/>
      <c r="S1147" s="618"/>
      <c r="T1147" s="618"/>
      <c r="U1147" s="618"/>
    </row>
    <row r="1148" spans="1:21">
      <c r="A1148" s="482" t="s">
        <v>2681</v>
      </c>
      <c r="B1148" s="483" t="s">
        <v>2682</v>
      </c>
      <c r="C1148" s="513">
        <v>9000</v>
      </c>
      <c r="D1148" s="472" t="s">
        <v>550</v>
      </c>
      <c r="E1148" s="473">
        <v>0.02</v>
      </c>
      <c r="F1148" s="476" t="s">
        <v>400</v>
      </c>
      <c r="G1148" s="477">
        <f t="shared" si="37"/>
        <v>0.02</v>
      </c>
      <c r="H1148" s="631" t="s">
        <v>339</v>
      </c>
      <c r="I1148" s="508">
        <f t="shared" si="38"/>
        <v>0.31780000000000003</v>
      </c>
      <c r="J1148" s="486">
        <v>53300</v>
      </c>
      <c r="K1148" s="487">
        <v>74619</v>
      </c>
      <c r="L1148" s="573"/>
      <c r="M1148" s="574"/>
      <c r="R1148" s="618"/>
      <c r="S1148" s="618"/>
      <c r="T1148" s="618"/>
      <c r="U1148" s="618"/>
    </row>
    <row r="1149" spans="1:21">
      <c r="A1149" s="482" t="s">
        <v>2683</v>
      </c>
      <c r="B1149" s="483" t="s">
        <v>2684</v>
      </c>
      <c r="C1149" s="513">
        <v>9000</v>
      </c>
      <c r="D1149" s="472" t="s">
        <v>550</v>
      </c>
      <c r="E1149" s="473">
        <v>0.02</v>
      </c>
      <c r="F1149" s="476" t="s">
        <v>400</v>
      </c>
      <c r="G1149" s="477">
        <f t="shared" si="37"/>
        <v>0.02</v>
      </c>
      <c r="H1149" s="631" t="s">
        <v>339</v>
      </c>
      <c r="I1149" s="508">
        <f t="shared" si="38"/>
        <v>0.31780000000000003</v>
      </c>
      <c r="J1149" s="486">
        <v>62831</v>
      </c>
      <c r="K1149" s="487">
        <v>66910</v>
      </c>
      <c r="L1149" s="573"/>
      <c r="M1149" s="574"/>
      <c r="R1149" s="618"/>
      <c r="S1149" s="618"/>
      <c r="T1149" s="618"/>
      <c r="U1149" s="618"/>
    </row>
    <row r="1150" spans="1:21">
      <c r="A1150" s="482" t="s">
        <v>2685</v>
      </c>
      <c r="B1150" s="483" t="s">
        <v>2686</v>
      </c>
      <c r="C1150" s="513">
        <v>9000</v>
      </c>
      <c r="D1150" s="472" t="s">
        <v>550</v>
      </c>
      <c r="E1150" s="473">
        <v>0.02</v>
      </c>
      <c r="F1150" s="476" t="s">
        <v>400</v>
      </c>
      <c r="G1150" s="477">
        <f t="shared" si="37"/>
        <v>0.02</v>
      </c>
      <c r="H1150" s="631" t="s">
        <v>339</v>
      </c>
      <c r="I1150" s="508">
        <f t="shared" si="38"/>
        <v>0.31780000000000003</v>
      </c>
      <c r="J1150" s="486">
        <v>71690</v>
      </c>
      <c r="K1150" s="487">
        <v>74255</v>
      </c>
      <c r="L1150" s="573"/>
      <c r="M1150" s="574"/>
      <c r="R1150" s="618"/>
      <c r="S1150" s="618"/>
      <c r="T1150" s="618"/>
      <c r="U1150" s="618"/>
    </row>
    <row r="1151" spans="1:21">
      <c r="A1151" s="482" t="s">
        <v>2687</v>
      </c>
      <c r="B1151" s="483" t="s">
        <v>2688</v>
      </c>
      <c r="C1151" s="513">
        <v>9000</v>
      </c>
      <c r="D1151" s="472" t="s">
        <v>550</v>
      </c>
      <c r="E1151" s="473">
        <v>0.02</v>
      </c>
      <c r="F1151" s="476" t="s">
        <v>400</v>
      </c>
      <c r="G1151" s="477">
        <f t="shared" si="37"/>
        <v>0.02</v>
      </c>
      <c r="H1151" s="631" t="s">
        <v>339</v>
      </c>
      <c r="I1151" s="508">
        <f t="shared" si="38"/>
        <v>0.31780000000000003</v>
      </c>
      <c r="J1151" s="486">
        <v>116568</v>
      </c>
      <c r="K1151" s="487">
        <v>157364</v>
      </c>
      <c r="L1151" s="573"/>
      <c r="M1151" s="574"/>
      <c r="R1151" s="618"/>
      <c r="S1151" s="618"/>
      <c r="T1151" s="618"/>
      <c r="U1151" s="618"/>
    </row>
    <row r="1152" spans="1:21">
      <c r="A1152" s="482" t="s">
        <v>2689</v>
      </c>
      <c r="B1152" s="483" t="s">
        <v>2690</v>
      </c>
      <c r="C1152" s="513">
        <v>9000</v>
      </c>
      <c r="D1152" s="472" t="s">
        <v>550</v>
      </c>
      <c r="E1152" s="473">
        <v>0.02</v>
      </c>
      <c r="F1152" s="476" t="s">
        <v>400</v>
      </c>
      <c r="G1152" s="477">
        <f t="shared" si="37"/>
        <v>0.02</v>
      </c>
      <c r="H1152" s="631" t="s">
        <v>339</v>
      </c>
      <c r="I1152" s="508">
        <f t="shared" si="38"/>
        <v>0.31780000000000003</v>
      </c>
      <c r="J1152" s="486">
        <v>93254</v>
      </c>
      <c r="K1152" s="487">
        <v>145710</v>
      </c>
      <c r="L1152" s="573"/>
      <c r="M1152" s="574"/>
      <c r="R1152" s="618"/>
      <c r="S1152" s="618"/>
      <c r="T1152" s="618"/>
      <c r="U1152" s="618"/>
    </row>
    <row r="1153" spans="1:21">
      <c r="A1153" s="482" t="s">
        <v>2691</v>
      </c>
      <c r="B1153" s="483" t="s">
        <v>2692</v>
      </c>
      <c r="C1153" s="513">
        <v>9000</v>
      </c>
      <c r="D1153" s="472" t="s">
        <v>550</v>
      </c>
      <c r="E1153" s="473">
        <v>0.02</v>
      </c>
      <c r="F1153" s="476" t="s">
        <v>400</v>
      </c>
      <c r="G1153" s="477">
        <f t="shared" si="37"/>
        <v>0.02</v>
      </c>
      <c r="H1153" s="631" t="s">
        <v>339</v>
      </c>
      <c r="I1153" s="508">
        <f t="shared" si="38"/>
        <v>0.31780000000000003</v>
      </c>
      <c r="J1153" s="486">
        <v>102668</v>
      </c>
      <c r="K1153" s="487">
        <v>143757</v>
      </c>
      <c r="L1153" s="573"/>
      <c r="M1153" s="574"/>
      <c r="R1153" s="618"/>
      <c r="S1153" s="618"/>
      <c r="T1153" s="618"/>
      <c r="U1153" s="618"/>
    </row>
    <row r="1154" spans="1:21">
      <c r="A1154" s="482" t="s">
        <v>2693</v>
      </c>
      <c r="B1154" s="483" t="s">
        <v>2694</v>
      </c>
      <c r="C1154" s="513">
        <v>9002</v>
      </c>
      <c r="D1154" s="472" t="s">
        <v>433</v>
      </c>
      <c r="E1154" s="473">
        <v>0.02</v>
      </c>
      <c r="F1154" s="476" t="s">
        <v>400</v>
      </c>
      <c r="G1154" s="477">
        <f t="shared" si="37"/>
        <v>0.02</v>
      </c>
      <c r="H1154" s="631" t="s">
        <v>339</v>
      </c>
      <c r="I1154" s="508">
        <f t="shared" si="38"/>
        <v>0.31780000000000003</v>
      </c>
      <c r="J1154" s="486">
        <v>93254</v>
      </c>
      <c r="K1154" s="487">
        <v>145709</v>
      </c>
      <c r="L1154" s="573"/>
      <c r="M1154" s="574"/>
      <c r="R1154" s="618"/>
      <c r="S1154" s="618"/>
      <c r="T1154" s="618"/>
      <c r="U1154" s="618"/>
    </row>
    <row r="1155" spans="1:21">
      <c r="A1155" s="482" t="s">
        <v>2695</v>
      </c>
      <c r="B1155" s="483" t="s">
        <v>2696</v>
      </c>
      <c r="C1155" s="513">
        <v>9002</v>
      </c>
      <c r="D1155" s="472" t="s">
        <v>433</v>
      </c>
      <c r="E1155" s="473">
        <v>0.02</v>
      </c>
      <c r="F1155" s="476" t="s">
        <v>400</v>
      </c>
      <c r="G1155" s="477">
        <f t="shared" si="37"/>
        <v>0.02</v>
      </c>
      <c r="H1155" s="631" t="s">
        <v>339</v>
      </c>
      <c r="I1155" s="508">
        <f t="shared" si="38"/>
        <v>0.31780000000000003</v>
      </c>
      <c r="J1155" s="486">
        <v>93254</v>
      </c>
      <c r="K1155" s="487">
        <v>145709</v>
      </c>
      <c r="L1155" s="573"/>
      <c r="M1155" s="574"/>
      <c r="R1155" s="618"/>
      <c r="S1155" s="618"/>
      <c r="T1155" s="618"/>
      <c r="U1155" s="618"/>
    </row>
    <row r="1156" spans="1:21">
      <c r="A1156" s="482" t="s">
        <v>2697</v>
      </c>
      <c r="B1156" s="483" t="s">
        <v>2698</v>
      </c>
      <c r="C1156" s="513">
        <v>9002</v>
      </c>
      <c r="D1156" s="472" t="s">
        <v>433</v>
      </c>
      <c r="E1156" s="473">
        <v>0.02</v>
      </c>
      <c r="F1156" s="476" t="s">
        <v>400</v>
      </c>
      <c r="G1156" s="477">
        <f t="shared" ref="G1156:G1219" si="39">_xlfn.XLOOKUP(F1156,$N$3:$N$18,$O$3:$O$18,"not found",0,1)</f>
        <v>0.02</v>
      </c>
      <c r="H1156" s="631" t="s">
        <v>339</v>
      </c>
      <c r="I1156" s="508">
        <f t="shared" ref="I1156:I1219" si="40">VLOOKUP(H1156,Fringe.Rates,2,FALSE)</f>
        <v>0.31780000000000003</v>
      </c>
      <c r="J1156" s="486">
        <v>93254</v>
      </c>
      <c r="K1156" s="487">
        <v>145709</v>
      </c>
      <c r="L1156" s="573"/>
      <c r="M1156" s="574"/>
      <c r="R1156" s="618"/>
      <c r="S1156" s="618"/>
      <c r="T1156" s="618"/>
      <c r="U1156" s="618"/>
    </row>
    <row r="1157" spans="1:21">
      <c r="A1157" s="482" t="s">
        <v>2699</v>
      </c>
      <c r="B1157" s="483" t="s">
        <v>2700</v>
      </c>
      <c r="C1157" s="513">
        <v>9002</v>
      </c>
      <c r="D1157" s="472" t="s">
        <v>433</v>
      </c>
      <c r="E1157" s="473">
        <v>0.02</v>
      </c>
      <c r="F1157" s="476" t="s">
        <v>400</v>
      </c>
      <c r="G1157" s="477">
        <f t="shared" si="39"/>
        <v>0.02</v>
      </c>
      <c r="H1157" s="631" t="s">
        <v>339</v>
      </c>
      <c r="I1157" s="508">
        <f t="shared" si="40"/>
        <v>0.31780000000000003</v>
      </c>
      <c r="J1157" s="486">
        <v>93254</v>
      </c>
      <c r="K1157" s="487">
        <v>145709</v>
      </c>
      <c r="L1157" s="573"/>
      <c r="M1157" s="574"/>
      <c r="R1157" s="618"/>
      <c r="S1157" s="618"/>
      <c r="T1157" s="618"/>
      <c r="U1157" s="618"/>
    </row>
    <row r="1158" spans="1:21">
      <c r="A1158" s="482" t="s">
        <v>2701</v>
      </c>
      <c r="B1158" s="483" t="s">
        <v>2702</v>
      </c>
      <c r="C1158" s="513">
        <v>9000</v>
      </c>
      <c r="D1158" s="472" t="s">
        <v>550</v>
      </c>
      <c r="E1158" s="473">
        <v>0.02</v>
      </c>
      <c r="F1158" s="476" t="s">
        <v>400</v>
      </c>
      <c r="G1158" s="477">
        <f t="shared" si="39"/>
        <v>0.02</v>
      </c>
      <c r="H1158" s="631" t="s">
        <v>339</v>
      </c>
      <c r="I1158" s="508">
        <f t="shared" si="40"/>
        <v>0.31780000000000003</v>
      </c>
      <c r="J1158" s="486">
        <v>74649</v>
      </c>
      <c r="K1158" s="487">
        <v>104550</v>
      </c>
      <c r="L1158" s="573"/>
      <c r="M1158" s="574"/>
      <c r="R1158" s="618"/>
      <c r="S1158" s="618"/>
      <c r="T1158" s="618"/>
      <c r="U1158" s="618"/>
    </row>
    <row r="1159" spans="1:21">
      <c r="A1159" s="482" t="s">
        <v>2703</v>
      </c>
      <c r="B1159" s="483" t="s">
        <v>2704</v>
      </c>
      <c r="C1159" s="513">
        <v>9000</v>
      </c>
      <c r="D1159" s="472" t="s">
        <v>550</v>
      </c>
      <c r="E1159" s="473">
        <v>0.02</v>
      </c>
      <c r="F1159" s="476" t="s">
        <v>400</v>
      </c>
      <c r="G1159" s="477">
        <f t="shared" si="39"/>
        <v>0.02</v>
      </c>
      <c r="H1159" s="631" t="s">
        <v>339</v>
      </c>
      <c r="I1159" s="508">
        <f t="shared" si="40"/>
        <v>0.31780000000000003</v>
      </c>
      <c r="J1159" s="486">
        <v>75769</v>
      </c>
      <c r="K1159" s="487">
        <v>99084</v>
      </c>
      <c r="L1159" s="573"/>
      <c r="M1159" s="574"/>
      <c r="R1159" s="618"/>
      <c r="S1159" s="618"/>
      <c r="T1159" s="618"/>
      <c r="U1159" s="618"/>
    </row>
    <row r="1160" spans="1:21">
      <c r="A1160" s="482" t="s">
        <v>2705</v>
      </c>
      <c r="B1160" s="483" t="s">
        <v>2706</v>
      </c>
      <c r="C1160" s="513">
        <v>9000</v>
      </c>
      <c r="D1160" s="472" t="s">
        <v>550</v>
      </c>
      <c r="E1160" s="473">
        <v>0.02</v>
      </c>
      <c r="F1160" s="476" t="s">
        <v>400</v>
      </c>
      <c r="G1160" s="477">
        <f t="shared" si="39"/>
        <v>0.02</v>
      </c>
      <c r="H1160" s="631" t="s">
        <v>339</v>
      </c>
      <c r="I1160" s="508">
        <f t="shared" si="40"/>
        <v>0.31780000000000003</v>
      </c>
      <c r="J1160" s="486">
        <v>75769</v>
      </c>
      <c r="K1160" s="487">
        <v>99084</v>
      </c>
      <c r="L1160" s="573"/>
      <c r="M1160" s="574"/>
      <c r="R1160" s="618"/>
      <c r="S1160" s="618"/>
      <c r="T1160" s="618"/>
      <c r="U1160" s="618"/>
    </row>
    <row r="1161" spans="1:21">
      <c r="A1161" s="482" t="s">
        <v>2707</v>
      </c>
      <c r="B1161" s="483" t="s">
        <v>2708</v>
      </c>
      <c r="C1161" s="513">
        <v>9000</v>
      </c>
      <c r="D1161" s="472" t="s">
        <v>550</v>
      </c>
      <c r="E1161" s="473">
        <v>0.02</v>
      </c>
      <c r="F1161" s="476" t="s">
        <v>400</v>
      </c>
      <c r="G1161" s="477">
        <f t="shared" si="39"/>
        <v>0.02</v>
      </c>
      <c r="H1161" s="631" t="s">
        <v>339</v>
      </c>
      <c r="I1161" s="508">
        <f t="shared" si="40"/>
        <v>0.31780000000000003</v>
      </c>
      <c r="J1161" s="486">
        <v>75769</v>
      </c>
      <c r="K1161" s="487">
        <v>99084</v>
      </c>
      <c r="L1161" s="573"/>
      <c r="M1161" s="574"/>
      <c r="R1161" s="618"/>
      <c r="S1161" s="618"/>
      <c r="T1161" s="618"/>
      <c r="U1161" s="618"/>
    </row>
    <row r="1162" spans="1:21">
      <c r="A1162" s="482" t="s">
        <v>2709</v>
      </c>
      <c r="B1162" s="483" t="s">
        <v>2710</v>
      </c>
      <c r="C1162" s="513">
        <v>9000</v>
      </c>
      <c r="D1162" s="472" t="s">
        <v>550</v>
      </c>
      <c r="E1162" s="473">
        <v>0.02</v>
      </c>
      <c r="F1162" s="476" t="s">
        <v>400</v>
      </c>
      <c r="G1162" s="477">
        <f t="shared" si="39"/>
        <v>0.02</v>
      </c>
      <c r="H1162" s="631" t="s">
        <v>339</v>
      </c>
      <c r="I1162" s="508">
        <f t="shared" si="40"/>
        <v>0.31780000000000003</v>
      </c>
      <c r="J1162" s="486">
        <v>75769</v>
      </c>
      <c r="K1162" s="487">
        <v>99084</v>
      </c>
      <c r="L1162" s="573"/>
      <c r="M1162" s="574"/>
      <c r="R1162" s="618"/>
      <c r="S1162" s="618"/>
      <c r="T1162" s="618"/>
      <c r="U1162" s="618"/>
    </row>
    <row r="1163" spans="1:21">
      <c r="A1163" s="482" t="s">
        <v>2711</v>
      </c>
      <c r="B1163" s="483" t="s">
        <v>2712</v>
      </c>
      <c r="C1163" s="513">
        <v>9000</v>
      </c>
      <c r="D1163" s="472" t="s">
        <v>550</v>
      </c>
      <c r="E1163" s="473">
        <v>0.02</v>
      </c>
      <c r="F1163" s="476" t="s">
        <v>400</v>
      </c>
      <c r="G1163" s="477">
        <f t="shared" si="39"/>
        <v>0.02</v>
      </c>
      <c r="H1163" s="631" t="s">
        <v>339</v>
      </c>
      <c r="I1163" s="508">
        <f t="shared" si="40"/>
        <v>0.31780000000000003</v>
      </c>
      <c r="J1163" s="486">
        <v>75769</v>
      </c>
      <c r="K1163" s="487">
        <v>99084</v>
      </c>
      <c r="L1163" s="573"/>
      <c r="M1163" s="574"/>
      <c r="R1163" s="618"/>
      <c r="S1163" s="618"/>
      <c r="T1163" s="618"/>
      <c r="U1163" s="618"/>
    </row>
    <row r="1164" spans="1:21">
      <c r="A1164" s="482" t="s">
        <v>2713</v>
      </c>
      <c r="B1164" s="483" t="s">
        <v>2714</v>
      </c>
      <c r="C1164" s="513">
        <v>9000</v>
      </c>
      <c r="D1164" s="472" t="s">
        <v>550</v>
      </c>
      <c r="E1164" s="473">
        <v>0.02</v>
      </c>
      <c r="F1164" s="476" t="s">
        <v>400</v>
      </c>
      <c r="G1164" s="477">
        <f t="shared" si="39"/>
        <v>0.02</v>
      </c>
      <c r="H1164" s="631" t="s">
        <v>339</v>
      </c>
      <c r="I1164" s="508">
        <f t="shared" si="40"/>
        <v>0.31780000000000003</v>
      </c>
      <c r="J1164" s="486">
        <v>75769</v>
      </c>
      <c r="K1164" s="487">
        <v>99084</v>
      </c>
      <c r="L1164" s="573"/>
      <c r="M1164" s="574"/>
      <c r="R1164" s="618"/>
      <c r="S1164" s="618"/>
      <c r="T1164" s="618"/>
      <c r="U1164" s="618"/>
    </row>
    <row r="1165" spans="1:21">
      <c r="A1165" s="482" t="s">
        <v>2715</v>
      </c>
      <c r="B1165" s="483" t="s">
        <v>2716</v>
      </c>
      <c r="C1165" s="513">
        <v>9000</v>
      </c>
      <c r="D1165" s="472" t="s">
        <v>550</v>
      </c>
      <c r="E1165" s="473">
        <v>0.02</v>
      </c>
      <c r="F1165" s="476" t="s">
        <v>400</v>
      </c>
      <c r="G1165" s="477">
        <f t="shared" si="39"/>
        <v>0.02</v>
      </c>
      <c r="H1165" s="631" t="s">
        <v>339</v>
      </c>
      <c r="I1165" s="508">
        <f t="shared" si="40"/>
        <v>0.31780000000000003</v>
      </c>
      <c r="J1165" s="486">
        <v>75769</v>
      </c>
      <c r="K1165" s="487">
        <v>99084</v>
      </c>
      <c r="L1165" s="573"/>
      <c r="M1165" s="574"/>
      <c r="R1165" s="618"/>
      <c r="S1165" s="618"/>
      <c r="T1165" s="618"/>
      <c r="U1165" s="618"/>
    </row>
    <row r="1166" spans="1:21">
      <c r="A1166" s="482" t="s">
        <v>2717</v>
      </c>
      <c r="B1166" s="483" t="s">
        <v>2718</v>
      </c>
      <c r="C1166" s="513">
        <v>9000</v>
      </c>
      <c r="D1166" s="472" t="s">
        <v>550</v>
      </c>
      <c r="E1166" s="473">
        <v>0.02</v>
      </c>
      <c r="F1166" s="476" t="s">
        <v>400</v>
      </c>
      <c r="G1166" s="477">
        <f t="shared" si="39"/>
        <v>0.02</v>
      </c>
      <c r="H1166" s="631" t="s">
        <v>339</v>
      </c>
      <c r="I1166" s="508">
        <f t="shared" si="40"/>
        <v>0.31780000000000003</v>
      </c>
      <c r="J1166" s="486">
        <v>75769</v>
      </c>
      <c r="K1166" s="487">
        <v>99084</v>
      </c>
      <c r="L1166" s="573"/>
      <c r="M1166" s="574"/>
      <c r="R1166" s="618"/>
      <c r="S1166" s="618"/>
      <c r="T1166" s="618"/>
      <c r="U1166" s="618"/>
    </row>
    <row r="1167" spans="1:21">
      <c r="A1167" s="482" t="s">
        <v>2719</v>
      </c>
      <c r="B1167" s="483" t="s">
        <v>2720</v>
      </c>
      <c r="C1167" s="513">
        <v>9000</v>
      </c>
      <c r="D1167" s="472" t="s">
        <v>550</v>
      </c>
      <c r="E1167" s="473">
        <v>0.02</v>
      </c>
      <c r="F1167" s="476" t="s">
        <v>400</v>
      </c>
      <c r="G1167" s="477">
        <f t="shared" si="39"/>
        <v>0.02</v>
      </c>
      <c r="H1167" s="631" t="s">
        <v>339</v>
      </c>
      <c r="I1167" s="508">
        <f t="shared" si="40"/>
        <v>0.31780000000000003</v>
      </c>
      <c r="J1167" s="486">
        <v>49928</v>
      </c>
      <c r="K1167" s="487">
        <v>75771</v>
      </c>
      <c r="L1167" s="573"/>
      <c r="M1167" s="574"/>
      <c r="R1167" s="618"/>
      <c r="S1167" s="618"/>
      <c r="T1167" s="618"/>
      <c r="U1167" s="618"/>
    </row>
    <row r="1168" spans="1:21">
      <c r="A1168" s="482" t="s">
        <v>2721</v>
      </c>
      <c r="B1168" s="483" t="s">
        <v>2722</v>
      </c>
      <c r="C1168" s="513">
        <v>9000</v>
      </c>
      <c r="D1168" s="472" t="s">
        <v>550</v>
      </c>
      <c r="E1168" s="473">
        <v>0.02</v>
      </c>
      <c r="F1168" s="476" t="s">
        <v>400</v>
      </c>
      <c r="G1168" s="477">
        <f t="shared" si="39"/>
        <v>0.02</v>
      </c>
      <c r="H1168" s="631" t="s">
        <v>339</v>
      </c>
      <c r="I1168" s="508">
        <f t="shared" si="40"/>
        <v>0.31780000000000003</v>
      </c>
      <c r="J1168" s="486">
        <v>49928</v>
      </c>
      <c r="K1168" s="487">
        <v>75771</v>
      </c>
      <c r="L1168" s="573"/>
      <c r="M1168" s="574"/>
      <c r="R1168" s="618"/>
      <c r="S1168" s="618"/>
      <c r="T1168" s="618"/>
      <c r="U1168" s="618"/>
    </row>
    <row r="1169" spans="1:21">
      <c r="A1169" s="482" t="s">
        <v>2723</v>
      </c>
      <c r="B1169" s="483" t="s">
        <v>2724</v>
      </c>
      <c r="C1169" s="513">
        <v>9000</v>
      </c>
      <c r="D1169" s="472" t="s">
        <v>550</v>
      </c>
      <c r="E1169" s="473">
        <v>0.02</v>
      </c>
      <c r="F1169" s="476" t="s">
        <v>400</v>
      </c>
      <c r="G1169" s="477">
        <f t="shared" si="39"/>
        <v>0.02</v>
      </c>
      <c r="H1169" s="631" t="s">
        <v>339</v>
      </c>
      <c r="I1169" s="508">
        <f t="shared" si="40"/>
        <v>0.31780000000000003</v>
      </c>
      <c r="J1169" s="486">
        <v>49928</v>
      </c>
      <c r="K1169" s="487">
        <v>75771</v>
      </c>
      <c r="L1169" s="573"/>
      <c r="M1169" s="574"/>
      <c r="R1169" s="618"/>
      <c r="S1169" s="618"/>
      <c r="T1169" s="618"/>
      <c r="U1169" s="618"/>
    </row>
    <row r="1170" spans="1:21">
      <c r="A1170" s="482" t="s">
        <v>2725</v>
      </c>
      <c r="B1170" s="483" t="s">
        <v>2726</v>
      </c>
      <c r="C1170" s="513">
        <v>9000</v>
      </c>
      <c r="D1170" s="472" t="s">
        <v>550</v>
      </c>
      <c r="E1170" s="473">
        <v>0.02</v>
      </c>
      <c r="F1170" s="476" t="s">
        <v>400</v>
      </c>
      <c r="G1170" s="477">
        <f t="shared" si="39"/>
        <v>0.02</v>
      </c>
      <c r="H1170" s="631" t="s">
        <v>339</v>
      </c>
      <c r="I1170" s="508">
        <f t="shared" si="40"/>
        <v>0.31780000000000003</v>
      </c>
      <c r="J1170" s="486">
        <v>49928</v>
      </c>
      <c r="K1170" s="487">
        <v>75771</v>
      </c>
      <c r="L1170" s="573"/>
      <c r="M1170" s="574"/>
      <c r="R1170" s="618"/>
      <c r="S1170" s="618"/>
      <c r="T1170" s="618"/>
      <c r="U1170" s="618"/>
    </row>
    <row r="1171" spans="1:21">
      <c r="A1171" s="482" t="s">
        <v>2727</v>
      </c>
      <c r="B1171" s="483" t="s">
        <v>2728</v>
      </c>
      <c r="C1171" s="513">
        <v>9000</v>
      </c>
      <c r="D1171" s="472" t="s">
        <v>550</v>
      </c>
      <c r="E1171" s="473">
        <v>0.02</v>
      </c>
      <c r="F1171" s="476" t="s">
        <v>400</v>
      </c>
      <c r="G1171" s="477">
        <f t="shared" si="39"/>
        <v>0.02</v>
      </c>
      <c r="H1171" s="631" t="s">
        <v>339</v>
      </c>
      <c r="I1171" s="508">
        <f t="shared" si="40"/>
        <v>0.31780000000000003</v>
      </c>
      <c r="J1171" s="486">
        <v>49928</v>
      </c>
      <c r="K1171" s="487">
        <v>75771</v>
      </c>
      <c r="L1171" s="573"/>
      <c r="M1171" s="574"/>
      <c r="R1171" s="618"/>
      <c r="S1171" s="618"/>
      <c r="T1171" s="618"/>
      <c r="U1171" s="618"/>
    </row>
    <row r="1172" spans="1:21">
      <c r="A1172" s="482" t="s">
        <v>2729</v>
      </c>
      <c r="B1172" s="483" t="s">
        <v>2730</v>
      </c>
      <c r="C1172" s="513">
        <v>9000</v>
      </c>
      <c r="D1172" s="472" t="s">
        <v>550</v>
      </c>
      <c r="E1172" s="473">
        <v>0.02</v>
      </c>
      <c r="F1172" s="476" t="s">
        <v>400</v>
      </c>
      <c r="G1172" s="477">
        <f t="shared" si="39"/>
        <v>0.02</v>
      </c>
      <c r="H1172" s="631" t="s">
        <v>339</v>
      </c>
      <c r="I1172" s="508">
        <f t="shared" si="40"/>
        <v>0.31780000000000003</v>
      </c>
      <c r="J1172" s="486">
        <v>49928</v>
      </c>
      <c r="K1172" s="487">
        <v>75771</v>
      </c>
      <c r="L1172" s="573"/>
      <c r="M1172" s="574"/>
      <c r="R1172" s="618"/>
      <c r="S1172" s="618"/>
      <c r="T1172" s="618"/>
      <c r="U1172" s="618"/>
    </row>
    <row r="1173" spans="1:21">
      <c r="A1173" s="482" t="s">
        <v>2731</v>
      </c>
      <c r="B1173" s="483" t="s">
        <v>2732</v>
      </c>
      <c r="C1173" s="513">
        <v>9000</v>
      </c>
      <c r="D1173" s="472" t="s">
        <v>550</v>
      </c>
      <c r="E1173" s="473">
        <v>0.02</v>
      </c>
      <c r="F1173" s="476" t="s">
        <v>400</v>
      </c>
      <c r="G1173" s="477">
        <f t="shared" si="39"/>
        <v>0.02</v>
      </c>
      <c r="H1173" s="631" t="s">
        <v>339</v>
      </c>
      <c r="I1173" s="508">
        <f t="shared" si="40"/>
        <v>0.31780000000000003</v>
      </c>
      <c r="J1173" s="486">
        <v>49928</v>
      </c>
      <c r="K1173" s="487">
        <v>75771</v>
      </c>
      <c r="L1173" s="573"/>
      <c r="M1173" s="574"/>
      <c r="R1173" s="618"/>
      <c r="S1173" s="618"/>
      <c r="T1173" s="618"/>
      <c r="U1173" s="618"/>
    </row>
    <row r="1174" spans="1:21">
      <c r="A1174" s="482" t="s">
        <v>2733</v>
      </c>
      <c r="B1174" s="483" t="s">
        <v>2734</v>
      </c>
      <c r="C1174" s="513">
        <v>9000</v>
      </c>
      <c r="D1174" s="472" t="s">
        <v>550</v>
      </c>
      <c r="E1174" s="473">
        <v>0.02</v>
      </c>
      <c r="F1174" s="476" t="s">
        <v>400</v>
      </c>
      <c r="G1174" s="477">
        <f t="shared" si="39"/>
        <v>0.02</v>
      </c>
      <c r="H1174" s="631" t="s">
        <v>339</v>
      </c>
      <c r="I1174" s="508">
        <f t="shared" si="40"/>
        <v>0.31780000000000003</v>
      </c>
      <c r="J1174" s="486">
        <v>49928</v>
      </c>
      <c r="K1174" s="487">
        <v>75771</v>
      </c>
      <c r="L1174" s="573"/>
      <c r="M1174" s="574"/>
      <c r="R1174" s="618"/>
      <c r="S1174" s="618"/>
      <c r="T1174" s="618"/>
      <c r="U1174" s="618"/>
    </row>
    <row r="1175" spans="1:21">
      <c r="A1175" s="482" t="s">
        <v>2735</v>
      </c>
      <c r="B1175" s="483" t="s">
        <v>2736</v>
      </c>
      <c r="C1175" s="513">
        <v>9001</v>
      </c>
      <c r="D1175" s="472" t="s">
        <v>661</v>
      </c>
      <c r="E1175" s="473">
        <v>0.02</v>
      </c>
      <c r="F1175" s="476" t="s">
        <v>400</v>
      </c>
      <c r="G1175" s="477">
        <f t="shared" si="39"/>
        <v>0.02</v>
      </c>
      <c r="H1175" s="631" t="s">
        <v>339</v>
      </c>
      <c r="I1175" s="508">
        <f t="shared" si="40"/>
        <v>0.31780000000000003</v>
      </c>
      <c r="J1175" s="486">
        <v>49928</v>
      </c>
      <c r="K1175" s="487">
        <v>75771</v>
      </c>
      <c r="L1175" s="573"/>
      <c r="M1175" s="574"/>
      <c r="R1175" s="618"/>
      <c r="S1175" s="618"/>
      <c r="T1175" s="618"/>
      <c r="U1175" s="618"/>
    </row>
    <row r="1176" spans="1:21">
      <c r="A1176" s="482" t="s">
        <v>2737</v>
      </c>
      <c r="B1176" s="483" t="s">
        <v>2738</v>
      </c>
      <c r="C1176" s="513">
        <v>9000</v>
      </c>
      <c r="D1176" s="472" t="s">
        <v>550</v>
      </c>
      <c r="E1176" s="473">
        <v>0.02</v>
      </c>
      <c r="F1176" s="476" t="s">
        <v>400</v>
      </c>
      <c r="G1176" s="477">
        <f t="shared" si="39"/>
        <v>0.02</v>
      </c>
      <c r="H1176" s="631" t="s">
        <v>339</v>
      </c>
      <c r="I1176" s="508">
        <f t="shared" si="40"/>
        <v>0.31780000000000003</v>
      </c>
      <c r="J1176" s="486">
        <v>49928</v>
      </c>
      <c r="K1176" s="487">
        <v>75771</v>
      </c>
      <c r="L1176" s="573"/>
      <c r="M1176" s="574"/>
      <c r="R1176" s="618"/>
      <c r="S1176" s="618"/>
      <c r="T1176" s="618"/>
      <c r="U1176" s="618"/>
    </row>
    <row r="1177" spans="1:21">
      <c r="A1177" s="482" t="s">
        <v>2739</v>
      </c>
      <c r="B1177" s="483" t="s">
        <v>2740</v>
      </c>
      <c r="C1177" s="513">
        <v>9001</v>
      </c>
      <c r="D1177" s="472" t="s">
        <v>661</v>
      </c>
      <c r="E1177" s="473">
        <v>0.02</v>
      </c>
      <c r="F1177" s="476" t="s">
        <v>400</v>
      </c>
      <c r="G1177" s="477">
        <f t="shared" si="39"/>
        <v>0.02</v>
      </c>
      <c r="H1177" s="631" t="s">
        <v>339</v>
      </c>
      <c r="I1177" s="508">
        <f t="shared" si="40"/>
        <v>0.31780000000000003</v>
      </c>
      <c r="J1177" s="486">
        <v>65979</v>
      </c>
      <c r="K1177" s="487">
        <v>69474</v>
      </c>
      <c r="L1177" s="573"/>
      <c r="M1177" s="574"/>
      <c r="R1177" s="618"/>
      <c r="S1177" s="618"/>
      <c r="T1177" s="618"/>
      <c r="U1177" s="618"/>
    </row>
    <row r="1178" spans="1:21">
      <c r="A1178" s="482" t="s">
        <v>2741</v>
      </c>
      <c r="B1178" s="483" t="s">
        <v>2742</v>
      </c>
      <c r="C1178" s="513">
        <v>9001</v>
      </c>
      <c r="D1178" s="472" t="s">
        <v>661</v>
      </c>
      <c r="E1178" s="473">
        <v>0.02</v>
      </c>
      <c r="F1178" s="476" t="s">
        <v>400</v>
      </c>
      <c r="G1178" s="477">
        <f t="shared" si="39"/>
        <v>0.02</v>
      </c>
      <c r="H1178" s="631" t="s">
        <v>339</v>
      </c>
      <c r="I1178" s="508">
        <f t="shared" si="40"/>
        <v>0.31780000000000003</v>
      </c>
      <c r="J1178" s="486">
        <v>65979</v>
      </c>
      <c r="K1178" s="487">
        <v>69474</v>
      </c>
      <c r="L1178" s="573"/>
      <c r="M1178" s="574"/>
      <c r="R1178" s="618"/>
      <c r="S1178" s="618"/>
      <c r="T1178" s="618"/>
      <c r="U1178" s="618"/>
    </row>
    <row r="1179" spans="1:21">
      <c r="A1179" s="482" t="s">
        <v>2743</v>
      </c>
      <c r="B1179" s="483" t="s">
        <v>2744</v>
      </c>
      <c r="C1179" s="513">
        <v>9001</v>
      </c>
      <c r="D1179" s="472" t="s">
        <v>661</v>
      </c>
      <c r="E1179" s="473">
        <v>0.02</v>
      </c>
      <c r="F1179" s="476" t="s">
        <v>400</v>
      </c>
      <c r="G1179" s="477">
        <f t="shared" si="39"/>
        <v>0.02</v>
      </c>
      <c r="H1179" s="631" t="s">
        <v>339</v>
      </c>
      <c r="I1179" s="508">
        <f t="shared" si="40"/>
        <v>0.31780000000000003</v>
      </c>
      <c r="J1179" s="486">
        <v>65979</v>
      </c>
      <c r="K1179" s="487">
        <v>69474</v>
      </c>
      <c r="L1179" s="573"/>
      <c r="M1179" s="574"/>
      <c r="R1179" s="618"/>
      <c r="S1179" s="618"/>
      <c r="T1179" s="618"/>
      <c r="U1179" s="618"/>
    </row>
    <row r="1180" spans="1:21">
      <c r="A1180" s="482" t="s">
        <v>2745</v>
      </c>
      <c r="B1180" s="483" t="s">
        <v>2746</v>
      </c>
      <c r="C1180" s="513">
        <v>9001</v>
      </c>
      <c r="D1180" s="472" t="s">
        <v>661</v>
      </c>
      <c r="E1180" s="473">
        <v>0.02</v>
      </c>
      <c r="F1180" s="476" t="s">
        <v>400</v>
      </c>
      <c r="G1180" s="477">
        <f t="shared" si="39"/>
        <v>0.02</v>
      </c>
      <c r="H1180" s="631" t="s">
        <v>339</v>
      </c>
      <c r="I1180" s="508">
        <f t="shared" si="40"/>
        <v>0.31780000000000003</v>
      </c>
      <c r="J1180" s="486">
        <v>78289</v>
      </c>
      <c r="K1180" s="487">
        <v>117433</v>
      </c>
      <c r="L1180" s="573"/>
      <c r="M1180" s="574"/>
      <c r="R1180" s="618"/>
      <c r="S1180" s="618"/>
      <c r="T1180" s="618"/>
      <c r="U1180" s="618"/>
    </row>
    <row r="1181" spans="1:21">
      <c r="A1181" s="482" t="s">
        <v>2747</v>
      </c>
      <c r="B1181" s="483" t="s">
        <v>2748</v>
      </c>
      <c r="C1181" s="513">
        <v>1290</v>
      </c>
      <c r="D1181" s="472" t="s">
        <v>1124</v>
      </c>
      <c r="E1181" s="473">
        <v>0.02</v>
      </c>
      <c r="F1181" s="478" t="s">
        <v>401</v>
      </c>
      <c r="G1181" s="477">
        <f t="shared" si="39"/>
        <v>0.02</v>
      </c>
      <c r="H1181" s="631" t="s">
        <v>339</v>
      </c>
      <c r="I1181" s="508">
        <f t="shared" si="40"/>
        <v>0.31780000000000003</v>
      </c>
      <c r="J1181" s="486">
        <v>52608</v>
      </c>
      <c r="K1181" s="487">
        <v>63652</v>
      </c>
      <c r="L1181" s="573"/>
      <c r="M1181" s="574"/>
      <c r="R1181" s="618"/>
      <c r="S1181" s="618"/>
      <c r="T1181" s="618"/>
      <c r="U1181" s="618"/>
    </row>
    <row r="1182" spans="1:21">
      <c r="A1182" s="471" t="s">
        <v>2749</v>
      </c>
      <c r="B1182" s="483" t="s">
        <v>2750</v>
      </c>
      <c r="C1182" s="513">
        <v>1290</v>
      </c>
      <c r="D1182" s="472" t="s">
        <v>1124</v>
      </c>
      <c r="E1182" s="473">
        <v>0.02</v>
      </c>
      <c r="F1182" s="478" t="s">
        <v>401</v>
      </c>
      <c r="G1182" s="477">
        <f t="shared" si="39"/>
        <v>0.02</v>
      </c>
      <c r="H1182" s="631" t="s">
        <v>339</v>
      </c>
      <c r="I1182" s="508">
        <f t="shared" si="40"/>
        <v>0.31780000000000003</v>
      </c>
      <c r="J1182" s="486">
        <v>34387</v>
      </c>
      <c r="K1182" s="487">
        <v>34387</v>
      </c>
      <c r="L1182" s="573"/>
      <c r="M1182" s="574"/>
      <c r="R1182" s="618"/>
      <c r="S1182" s="618"/>
      <c r="T1182" s="618"/>
      <c r="U1182" s="618"/>
    </row>
    <row r="1183" spans="1:21">
      <c r="A1183" s="471" t="s">
        <v>2751</v>
      </c>
      <c r="B1183" s="483" t="s">
        <v>2752</v>
      </c>
      <c r="C1183" s="513">
        <v>9001</v>
      </c>
      <c r="D1183" s="472" t="s">
        <v>661</v>
      </c>
      <c r="E1183" s="473">
        <v>0.02</v>
      </c>
      <c r="F1183" s="476" t="s">
        <v>400</v>
      </c>
      <c r="G1183" s="477">
        <f t="shared" si="39"/>
        <v>0.02</v>
      </c>
      <c r="H1183" s="631" t="s">
        <v>339</v>
      </c>
      <c r="I1183" s="508">
        <f t="shared" si="40"/>
        <v>0.31780000000000003</v>
      </c>
      <c r="J1183" s="486">
        <v>34147</v>
      </c>
      <c r="K1183" s="487">
        <v>44388</v>
      </c>
      <c r="L1183" s="573"/>
      <c r="M1183" s="574"/>
      <c r="R1183" s="618"/>
      <c r="S1183" s="618"/>
      <c r="T1183" s="618"/>
      <c r="U1183" s="618"/>
    </row>
    <row r="1184" spans="1:21">
      <c r="A1184" s="471" t="s">
        <v>2753</v>
      </c>
      <c r="B1184" s="483" t="s">
        <v>2754</v>
      </c>
      <c r="C1184" s="513">
        <v>3100</v>
      </c>
      <c r="D1184" s="472" t="s">
        <v>2755</v>
      </c>
      <c r="E1184" s="473">
        <v>0.03</v>
      </c>
      <c r="F1184" s="478" t="s">
        <v>434</v>
      </c>
      <c r="G1184" s="477">
        <f t="shared" si="39"/>
        <v>7.6100000000000001E-2</v>
      </c>
      <c r="H1184" s="631" t="s">
        <v>339</v>
      </c>
      <c r="I1184" s="508">
        <f t="shared" si="40"/>
        <v>0.31780000000000003</v>
      </c>
      <c r="J1184" s="486">
        <v>37993</v>
      </c>
      <c r="K1184" s="487">
        <v>51627</v>
      </c>
      <c r="L1184" s="573"/>
      <c r="M1184" s="574"/>
      <c r="R1184" s="618"/>
      <c r="S1184" s="618"/>
      <c r="T1184" s="618"/>
      <c r="U1184" s="618"/>
    </row>
    <row r="1185" spans="1:21">
      <c r="A1185" s="471" t="s">
        <v>2756</v>
      </c>
      <c r="B1185" s="483" t="s">
        <v>2757</v>
      </c>
      <c r="C1185" s="513">
        <v>3100</v>
      </c>
      <c r="D1185" s="472" t="s">
        <v>2755</v>
      </c>
      <c r="E1185" s="473">
        <v>0.03</v>
      </c>
      <c r="F1185" s="478" t="s">
        <v>434</v>
      </c>
      <c r="G1185" s="477">
        <f t="shared" si="39"/>
        <v>7.6100000000000001E-2</v>
      </c>
      <c r="H1185" s="631" t="s">
        <v>339</v>
      </c>
      <c r="I1185" s="508">
        <f t="shared" si="40"/>
        <v>0.31780000000000003</v>
      </c>
      <c r="J1185" s="486">
        <v>38373</v>
      </c>
      <c r="K1185" s="487">
        <v>52144</v>
      </c>
      <c r="L1185" s="573"/>
      <c r="M1185" s="574"/>
      <c r="R1185" s="618"/>
      <c r="S1185" s="618"/>
      <c r="T1185" s="618"/>
      <c r="U1185" s="618"/>
    </row>
    <row r="1186" spans="1:21">
      <c r="A1186" s="482" t="s">
        <v>2758</v>
      </c>
      <c r="B1186" s="483" t="s">
        <v>2759</v>
      </c>
      <c r="C1186" s="513">
        <v>3100</v>
      </c>
      <c r="D1186" s="472" t="s">
        <v>2755</v>
      </c>
      <c r="E1186" s="473">
        <v>0.03</v>
      </c>
      <c r="F1186" s="478" t="s">
        <v>434</v>
      </c>
      <c r="G1186" s="477">
        <f t="shared" si="39"/>
        <v>7.6100000000000001E-2</v>
      </c>
      <c r="H1186" s="631" t="s">
        <v>339</v>
      </c>
      <c r="I1186" s="508">
        <f t="shared" si="40"/>
        <v>0.31780000000000003</v>
      </c>
      <c r="J1186" s="486">
        <v>38759</v>
      </c>
      <c r="K1186" s="487">
        <v>52665</v>
      </c>
      <c r="L1186" s="573"/>
      <c r="M1186" s="574"/>
      <c r="R1186" s="618"/>
      <c r="S1186" s="618"/>
      <c r="T1186" s="618"/>
      <c r="U1186" s="618"/>
    </row>
    <row r="1187" spans="1:21">
      <c r="A1187" s="482" t="s">
        <v>2760</v>
      </c>
      <c r="B1187" s="483" t="s">
        <v>2761</v>
      </c>
      <c r="C1187" s="513">
        <v>3100</v>
      </c>
      <c r="D1187" s="472" t="s">
        <v>2755</v>
      </c>
      <c r="E1187" s="473">
        <v>0.03</v>
      </c>
      <c r="F1187" s="478" t="s">
        <v>434</v>
      </c>
      <c r="G1187" s="477">
        <f t="shared" si="39"/>
        <v>7.6100000000000001E-2</v>
      </c>
      <c r="H1187" s="631" t="s">
        <v>339</v>
      </c>
      <c r="I1187" s="508">
        <f t="shared" si="40"/>
        <v>0.31780000000000003</v>
      </c>
      <c r="J1187" s="486">
        <v>39145</v>
      </c>
      <c r="K1187" s="487">
        <v>53192</v>
      </c>
      <c r="L1187" s="573"/>
      <c r="M1187" s="574"/>
      <c r="R1187" s="618"/>
      <c r="S1187" s="618"/>
      <c r="T1187" s="618"/>
      <c r="U1187" s="618"/>
    </row>
    <row r="1188" spans="1:21">
      <c r="A1188" s="482" t="s">
        <v>2762</v>
      </c>
      <c r="B1188" s="483" t="s">
        <v>2763</v>
      </c>
      <c r="C1188" s="513">
        <v>3100</v>
      </c>
      <c r="D1188" s="472" t="s">
        <v>2755</v>
      </c>
      <c r="E1188" s="473">
        <v>0.03</v>
      </c>
      <c r="F1188" s="478" t="s">
        <v>434</v>
      </c>
      <c r="G1188" s="477">
        <f t="shared" si="39"/>
        <v>7.6100000000000001E-2</v>
      </c>
      <c r="H1188" s="631" t="s">
        <v>339</v>
      </c>
      <c r="I1188" s="508">
        <f t="shared" si="40"/>
        <v>0.31780000000000003</v>
      </c>
      <c r="J1188" s="486">
        <v>59006</v>
      </c>
      <c r="K1188" s="487">
        <v>62940</v>
      </c>
      <c r="L1188" s="573"/>
      <c r="M1188" s="574"/>
      <c r="R1188" s="618"/>
      <c r="S1188" s="618"/>
      <c r="T1188" s="618"/>
      <c r="U1188" s="618"/>
    </row>
    <row r="1189" spans="1:21">
      <c r="A1189" s="482" t="s">
        <v>2764</v>
      </c>
      <c r="B1189" s="483" t="s">
        <v>2765</v>
      </c>
      <c r="C1189" s="513">
        <v>3100</v>
      </c>
      <c r="D1189" s="472" t="s">
        <v>2755</v>
      </c>
      <c r="E1189" s="473">
        <v>0.03</v>
      </c>
      <c r="F1189" s="478" t="s">
        <v>434</v>
      </c>
      <c r="G1189" s="477">
        <f t="shared" si="39"/>
        <v>7.6100000000000001E-2</v>
      </c>
      <c r="H1189" s="631" t="s">
        <v>339</v>
      </c>
      <c r="I1189" s="508">
        <f t="shared" si="40"/>
        <v>0.31780000000000003</v>
      </c>
      <c r="J1189" s="486">
        <v>59597</v>
      </c>
      <c r="K1189" s="487">
        <v>63579</v>
      </c>
      <c r="L1189" s="573"/>
      <c r="M1189" s="574"/>
      <c r="R1189" s="618"/>
      <c r="S1189" s="618"/>
      <c r="T1189" s="618"/>
      <c r="U1189" s="618"/>
    </row>
    <row r="1190" spans="1:21">
      <c r="A1190" s="482" t="s">
        <v>2766</v>
      </c>
      <c r="B1190" s="483" t="s">
        <v>2767</v>
      </c>
      <c r="C1190" s="513">
        <v>3100</v>
      </c>
      <c r="D1190" s="472" t="s">
        <v>2755</v>
      </c>
      <c r="E1190" s="473">
        <v>0.03</v>
      </c>
      <c r="F1190" s="478" t="s">
        <v>434</v>
      </c>
      <c r="G1190" s="477">
        <f t="shared" si="39"/>
        <v>7.6100000000000001E-2</v>
      </c>
      <c r="H1190" s="631" t="s">
        <v>339</v>
      </c>
      <c r="I1190" s="508">
        <f t="shared" si="40"/>
        <v>0.31780000000000003</v>
      </c>
      <c r="J1190" s="486">
        <v>60193</v>
      </c>
      <c r="K1190" s="487">
        <v>64207</v>
      </c>
      <c r="L1190" s="573"/>
      <c r="M1190" s="574"/>
      <c r="R1190" s="618"/>
      <c r="S1190" s="618"/>
      <c r="T1190" s="618"/>
      <c r="U1190" s="618"/>
    </row>
    <row r="1191" spans="1:21">
      <c r="A1191" s="482" t="s">
        <v>2768</v>
      </c>
      <c r="B1191" s="483" t="s">
        <v>2769</v>
      </c>
      <c r="C1191" s="513">
        <v>3100</v>
      </c>
      <c r="D1191" s="472" t="s">
        <v>2755</v>
      </c>
      <c r="E1191" s="473">
        <v>0.03</v>
      </c>
      <c r="F1191" s="478" t="s">
        <v>434</v>
      </c>
      <c r="G1191" s="477">
        <f t="shared" si="39"/>
        <v>7.6100000000000001E-2</v>
      </c>
      <c r="H1191" s="631" t="s">
        <v>339</v>
      </c>
      <c r="I1191" s="508">
        <f t="shared" si="40"/>
        <v>0.31780000000000003</v>
      </c>
      <c r="J1191" s="486">
        <v>60797</v>
      </c>
      <c r="K1191" s="487">
        <v>64850</v>
      </c>
      <c r="L1191" s="573"/>
      <c r="M1191" s="574"/>
      <c r="R1191" s="618"/>
      <c r="S1191" s="618"/>
      <c r="T1191" s="618"/>
      <c r="U1191" s="618"/>
    </row>
    <row r="1192" spans="1:21">
      <c r="A1192" s="482" t="s">
        <v>2770</v>
      </c>
      <c r="B1192" s="483" t="s">
        <v>2771</v>
      </c>
      <c r="C1192" s="513">
        <v>3200</v>
      </c>
      <c r="D1192" s="472" t="s">
        <v>2772</v>
      </c>
      <c r="E1192" s="473">
        <v>0.02</v>
      </c>
      <c r="F1192" s="478" t="s">
        <v>430</v>
      </c>
      <c r="G1192" s="477">
        <f t="shared" si="39"/>
        <v>0.05</v>
      </c>
      <c r="H1192" s="631" t="s">
        <v>339</v>
      </c>
      <c r="I1192" s="508">
        <f t="shared" si="40"/>
        <v>0.31780000000000003</v>
      </c>
      <c r="J1192" s="486">
        <v>61344</v>
      </c>
      <c r="K1192" s="487">
        <v>63097</v>
      </c>
      <c r="L1192" s="573"/>
      <c r="M1192" s="574"/>
      <c r="R1192" s="618"/>
      <c r="S1192" s="618"/>
      <c r="T1192" s="618"/>
      <c r="U1192" s="618"/>
    </row>
    <row r="1193" spans="1:21">
      <c r="A1193" s="482" t="s">
        <v>2773</v>
      </c>
      <c r="B1193" s="483" t="s">
        <v>2774</v>
      </c>
      <c r="C1193" s="513">
        <v>3200</v>
      </c>
      <c r="D1193" s="472" t="s">
        <v>2772</v>
      </c>
      <c r="E1193" s="473">
        <v>0.02</v>
      </c>
      <c r="F1193" s="478" t="s">
        <v>430</v>
      </c>
      <c r="G1193" s="477">
        <f t="shared" si="39"/>
        <v>0.05</v>
      </c>
      <c r="H1193" s="631" t="s">
        <v>339</v>
      </c>
      <c r="I1193" s="508">
        <f t="shared" si="40"/>
        <v>0.31780000000000003</v>
      </c>
      <c r="J1193" s="486">
        <v>72003</v>
      </c>
      <c r="K1193" s="487">
        <v>74261</v>
      </c>
      <c r="L1193" s="573"/>
      <c r="M1193" s="574"/>
      <c r="R1193" s="618"/>
      <c r="S1193" s="618"/>
      <c r="T1193" s="618"/>
      <c r="U1193" s="618"/>
    </row>
    <row r="1194" spans="1:21">
      <c r="A1194" s="482" t="s">
        <v>2775</v>
      </c>
      <c r="B1194" s="483" t="s">
        <v>2776</v>
      </c>
      <c r="C1194" s="513">
        <v>3200</v>
      </c>
      <c r="D1194" s="472" t="s">
        <v>2772</v>
      </c>
      <c r="E1194" s="473">
        <v>0.02</v>
      </c>
      <c r="F1194" s="478" t="s">
        <v>430</v>
      </c>
      <c r="G1194" s="477">
        <f t="shared" si="39"/>
        <v>0.05</v>
      </c>
      <c r="H1194" s="631" t="s">
        <v>339</v>
      </c>
      <c r="I1194" s="508">
        <f t="shared" si="40"/>
        <v>0.31780000000000003</v>
      </c>
      <c r="J1194" s="486">
        <v>61344</v>
      </c>
      <c r="K1194" s="487">
        <v>63097</v>
      </c>
      <c r="L1194" s="573"/>
      <c r="M1194" s="574"/>
      <c r="R1194" s="618"/>
      <c r="S1194" s="618"/>
      <c r="T1194" s="618"/>
      <c r="U1194" s="618"/>
    </row>
    <row r="1195" spans="1:21">
      <c r="A1195" s="482" t="s">
        <v>2777</v>
      </c>
      <c r="B1195" s="483" t="s">
        <v>2778</v>
      </c>
      <c r="C1195" s="513">
        <v>3200</v>
      </c>
      <c r="D1195" s="472" t="s">
        <v>2772</v>
      </c>
      <c r="E1195" s="473">
        <v>0.02</v>
      </c>
      <c r="F1195" s="478" t="s">
        <v>430</v>
      </c>
      <c r="G1195" s="477">
        <f t="shared" si="39"/>
        <v>0.05</v>
      </c>
      <c r="H1195" s="631" t="s">
        <v>339</v>
      </c>
      <c r="I1195" s="508">
        <f t="shared" si="40"/>
        <v>0.31780000000000003</v>
      </c>
      <c r="J1195" s="486">
        <v>72003</v>
      </c>
      <c r="K1195" s="487">
        <v>74261</v>
      </c>
      <c r="L1195" s="573"/>
      <c r="M1195" s="574"/>
      <c r="R1195" s="618"/>
      <c r="S1195" s="618"/>
      <c r="T1195" s="618"/>
      <c r="U1195" s="618"/>
    </row>
    <row r="1196" spans="1:21">
      <c r="A1196" s="482" t="s">
        <v>2779</v>
      </c>
      <c r="B1196" s="483" t="s">
        <v>2780</v>
      </c>
      <c r="C1196" s="513">
        <v>3200</v>
      </c>
      <c r="D1196" s="472" t="s">
        <v>2772</v>
      </c>
      <c r="E1196" s="473">
        <v>0.02</v>
      </c>
      <c r="F1196" s="478" t="s">
        <v>401</v>
      </c>
      <c r="G1196" s="477">
        <f t="shared" si="39"/>
        <v>0.02</v>
      </c>
      <c r="H1196" s="631" t="s">
        <v>339</v>
      </c>
      <c r="I1196" s="508">
        <f t="shared" si="40"/>
        <v>0.31780000000000003</v>
      </c>
      <c r="J1196" s="486">
        <v>67113</v>
      </c>
      <c r="K1196" s="487">
        <v>69996</v>
      </c>
      <c r="L1196" s="573"/>
      <c r="M1196" s="574"/>
      <c r="R1196" s="618"/>
      <c r="S1196" s="618"/>
      <c r="T1196" s="618"/>
      <c r="U1196" s="618"/>
    </row>
    <row r="1197" spans="1:21">
      <c r="A1197" s="482" t="s">
        <v>2781</v>
      </c>
      <c r="B1197" s="483" t="s">
        <v>2782</v>
      </c>
      <c r="C1197" s="513">
        <v>3200</v>
      </c>
      <c r="D1197" s="472" t="s">
        <v>2772</v>
      </c>
      <c r="E1197" s="473">
        <v>0.02</v>
      </c>
      <c r="F1197" s="478" t="s">
        <v>430</v>
      </c>
      <c r="G1197" s="477">
        <f t="shared" si="39"/>
        <v>0.05</v>
      </c>
      <c r="H1197" s="631" t="s">
        <v>339</v>
      </c>
      <c r="I1197" s="508">
        <f t="shared" si="40"/>
        <v>0.31780000000000003</v>
      </c>
      <c r="J1197" s="486">
        <v>80033</v>
      </c>
      <c r="K1197" s="487">
        <v>84046</v>
      </c>
      <c r="L1197" s="573"/>
      <c r="M1197" s="574"/>
      <c r="R1197" s="618"/>
      <c r="S1197" s="618"/>
      <c r="T1197" s="618"/>
      <c r="U1197" s="618"/>
    </row>
    <row r="1198" spans="1:21">
      <c r="A1198" s="482" t="s">
        <v>2783</v>
      </c>
      <c r="B1198" s="483" t="s">
        <v>2784</v>
      </c>
      <c r="C1198" s="513">
        <v>9030</v>
      </c>
      <c r="D1198" s="472" t="s">
        <v>416</v>
      </c>
      <c r="E1198" s="473">
        <v>0.02</v>
      </c>
      <c r="F1198" s="476" t="s">
        <v>400</v>
      </c>
      <c r="G1198" s="477">
        <f t="shared" si="39"/>
        <v>0.02</v>
      </c>
      <c r="H1198" s="631" t="s">
        <v>339</v>
      </c>
      <c r="I1198" s="508">
        <f t="shared" si="40"/>
        <v>0.31780000000000003</v>
      </c>
      <c r="J1198" s="486">
        <v>72788</v>
      </c>
      <c r="K1198" s="487">
        <v>124990</v>
      </c>
      <c r="L1198" s="573"/>
      <c r="M1198" s="574"/>
      <c r="R1198" s="618"/>
      <c r="S1198" s="618"/>
      <c r="T1198" s="618"/>
      <c r="U1198" s="618"/>
    </row>
    <row r="1199" spans="1:21">
      <c r="A1199" s="482" t="s">
        <v>2785</v>
      </c>
      <c r="B1199" s="483" t="s">
        <v>2786</v>
      </c>
      <c r="C1199" s="513">
        <v>9030</v>
      </c>
      <c r="D1199" s="472" t="s">
        <v>416</v>
      </c>
      <c r="E1199" s="473">
        <v>0.02</v>
      </c>
      <c r="F1199" s="476" t="s">
        <v>400</v>
      </c>
      <c r="G1199" s="477">
        <f t="shared" si="39"/>
        <v>0.02</v>
      </c>
      <c r="H1199" s="631" t="s">
        <v>339</v>
      </c>
      <c r="I1199" s="508">
        <f t="shared" si="40"/>
        <v>0.31780000000000003</v>
      </c>
      <c r="J1199" s="486">
        <v>84604</v>
      </c>
      <c r="K1199" s="487">
        <v>141234</v>
      </c>
      <c r="L1199" s="573"/>
      <c r="M1199" s="574"/>
      <c r="R1199" s="618"/>
      <c r="S1199" s="618"/>
      <c r="T1199" s="618"/>
      <c r="U1199" s="618"/>
    </row>
    <row r="1200" spans="1:21">
      <c r="A1200" s="471" t="s">
        <v>2787</v>
      </c>
      <c r="B1200" s="483" t="s">
        <v>2788</v>
      </c>
      <c r="C1200" s="513">
        <v>1140</v>
      </c>
      <c r="D1200" s="472" t="s">
        <v>925</v>
      </c>
      <c r="E1200" s="473">
        <v>0.02</v>
      </c>
      <c r="F1200" s="478" t="s">
        <v>401</v>
      </c>
      <c r="G1200" s="477">
        <f t="shared" si="39"/>
        <v>0.02</v>
      </c>
      <c r="H1200" s="631" t="s">
        <v>339</v>
      </c>
      <c r="I1200" s="508">
        <f t="shared" si="40"/>
        <v>0.31780000000000003</v>
      </c>
      <c r="J1200" s="486">
        <v>36488</v>
      </c>
      <c r="K1200" s="487">
        <v>44762</v>
      </c>
      <c r="L1200" s="573"/>
      <c r="M1200" s="574"/>
      <c r="R1200" s="618"/>
      <c r="S1200" s="618"/>
      <c r="T1200" s="618"/>
      <c r="U1200" s="618"/>
    </row>
    <row r="1201" spans="1:21">
      <c r="A1201" s="471" t="s">
        <v>2789</v>
      </c>
      <c r="B1201" s="483" t="s">
        <v>2790</v>
      </c>
      <c r="C1201" s="513">
        <v>7800</v>
      </c>
      <c r="D1201" s="472" t="s">
        <v>1224</v>
      </c>
      <c r="E1201" s="474">
        <v>0.02</v>
      </c>
      <c r="F1201" s="478" t="s">
        <v>401</v>
      </c>
      <c r="G1201" s="477">
        <f t="shared" si="39"/>
        <v>0.02</v>
      </c>
      <c r="H1201" s="631" t="s">
        <v>339</v>
      </c>
      <c r="I1201" s="508">
        <f t="shared" si="40"/>
        <v>0.31780000000000003</v>
      </c>
      <c r="J1201" s="486">
        <v>31824</v>
      </c>
      <c r="K1201" s="487">
        <v>40007</v>
      </c>
      <c r="L1201" s="573"/>
      <c r="M1201" s="574"/>
      <c r="R1201" s="618"/>
      <c r="S1201" s="618"/>
      <c r="T1201" s="618"/>
      <c r="U1201" s="618"/>
    </row>
    <row r="1202" spans="1:21">
      <c r="A1202" s="482" t="s">
        <v>2791</v>
      </c>
      <c r="B1202" s="483" t="s">
        <v>2792</v>
      </c>
      <c r="C1202" s="513">
        <v>4080</v>
      </c>
      <c r="D1202" s="472" t="s">
        <v>2793</v>
      </c>
      <c r="E1202" s="473">
        <v>0.03</v>
      </c>
      <c r="F1202" s="478" t="s">
        <v>401</v>
      </c>
      <c r="G1202" s="477">
        <f t="shared" si="39"/>
        <v>0.02</v>
      </c>
      <c r="H1202" s="631" t="s">
        <v>339</v>
      </c>
      <c r="I1202" s="508">
        <f t="shared" si="40"/>
        <v>0.31780000000000003</v>
      </c>
      <c r="J1202" s="486">
        <v>45555</v>
      </c>
      <c r="K1202" s="487">
        <v>49439</v>
      </c>
      <c r="L1202" s="573"/>
      <c r="M1202" s="574"/>
      <c r="R1202" s="618"/>
      <c r="S1202" s="618"/>
      <c r="T1202" s="618"/>
      <c r="U1202" s="618"/>
    </row>
    <row r="1203" spans="1:21">
      <c r="A1203" s="482" t="s">
        <v>2794</v>
      </c>
      <c r="B1203" s="483" t="s">
        <v>2795</v>
      </c>
      <c r="C1203" s="513">
        <v>4080</v>
      </c>
      <c r="D1203" s="472" t="s">
        <v>2793</v>
      </c>
      <c r="E1203" s="473">
        <v>0.03</v>
      </c>
      <c r="F1203" s="478" t="s">
        <v>401</v>
      </c>
      <c r="G1203" s="477">
        <f t="shared" si="39"/>
        <v>0.02</v>
      </c>
      <c r="H1203" s="631" t="s">
        <v>339</v>
      </c>
      <c r="I1203" s="508">
        <f t="shared" si="40"/>
        <v>0.31780000000000003</v>
      </c>
      <c r="J1203" s="486">
        <v>47438</v>
      </c>
      <c r="K1203" s="487">
        <v>51440</v>
      </c>
      <c r="L1203" s="573"/>
      <c r="M1203" s="574"/>
      <c r="R1203" s="618"/>
      <c r="S1203" s="618"/>
      <c r="T1203" s="618"/>
      <c r="U1203" s="618"/>
    </row>
    <row r="1204" spans="1:21">
      <c r="A1204" s="471" t="s">
        <v>2796</v>
      </c>
      <c r="B1204" s="483" t="s">
        <v>2797</v>
      </c>
      <c r="C1204" s="513">
        <v>9000</v>
      </c>
      <c r="D1204" s="472" t="s">
        <v>550</v>
      </c>
      <c r="E1204" s="473">
        <v>0.02</v>
      </c>
      <c r="F1204" s="476" t="s">
        <v>400</v>
      </c>
      <c r="G1204" s="477">
        <f t="shared" si="39"/>
        <v>0.02</v>
      </c>
      <c r="H1204" s="631" t="s">
        <v>339</v>
      </c>
      <c r="I1204" s="508">
        <f t="shared" si="40"/>
        <v>0.31780000000000003</v>
      </c>
      <c r="J1204" s="486">
        <v>35789</v>
      </c>
      <c r="K1204" s="487">
        <v>40800</v>
      </c>
      <c r="L1204" s="573"/>
      <c r="M1204" s="574"/>
      <c r="R1204" s="618"/>
      <c r="S1204" s="618"/>
      <c r="T1204" s="618"/>
      <c r="U1204" s="618"/>
    </row>
    <row r="1205" spans="1:21">
      <c r="A1205" s="482" t="s">
        <v>2798</v>
      </c>
      <c r="B1205" s="483" t="s">
        <v>2799</v>
      </c>
      <c r="C1205" s="513">
        <v>9000</v>
      </c>
      <c r="D1205" s="472" t="s">
        <v>550</v>
      </c>
      <c r="E1205" s="473">
        <v>0.02</v>
      </c>
      <c r="F1205" s="476" t="s">
        <v>400</v>
      </c>
      <c r="G1205" s="477">
        <f t="shared" si="39"/>
        <v>0.02</v>
      </c>
      <c r="H1205" s="631" t="s">
        <v>339</v>
      </c>
      <c r="I1205" s="508">
        <f t="shared" si="40"/>
        <v>0.31780000000000003</v>
      </c>
      <c r="J1205" s="486">
        <v>110418</v>
      </c>
      <c r="K1205" s="487">
        <v>168535</v>
      </c>
      <c r="L1205" s="573"/>
      <c r="M1205" s="574"/>
      <c r="R1205" s="618"/>
      <c r="S1205" s="618"/>
      <c r="T1205" s="618"/>
      <c r="U1205" s="618"/>
    </row>
    <row r="1206" spans="1:21">
      <c r="A1206" s="471" t="s">
        <v>2800</v>
      </c>
      <c r="B1206" s="483" t="s">
        <v>2801</v>
      </c>
      <c r="C1206" s="513">
        <v>9000</v>
      </c>
      <c r="D1206" s="472" t="s">
        <v>550</v>
      </c>
      <c r="E1206" s="473">
        <v>0.02</v>
      </c>
      <c r="F1206" s="476" t="s">
        <v>400</v>
      </c>
      <c r="G1206" s="477">
        <f t="shared" si="39"/>
        <v>0.02</v>
      </c>
      <c r="H1206" s="631" t="s">
        <v>339</v>
      </c>
      <c r="I1206" s="508">
        <f t="shared" si="40"/>
        <v>0.31780000000000003</v>
      </c>
      <c r="J1206" s="486">
        <v>36955</v>
      </c>
      <c r="K1206" s="487">
        <v>41616</v>
      </c>
      <c r="L1206" s="573"/>
      <c r="M1206" s="574"/>
      <c r="R1206" s="618"/>
      <c r="S1206" s="618"/>
      <c r="T1206" s="618"/>
      <c r="U1206" s="618"/>
    </row>
    <row r="1207" spans="1:21">
      <c r="A1207" s="471" t="s">
        <v>2802</v>
      </c>
      <c r="B1207" s="483" t="s">
        <v>2803</v>
      </c>
      <c r="C1207" s="513">
        <v>1290</v>
      </c>
      <c r="D1207" s="472" t="s">
        <v>1124</v>
      </c>
      <c r="E1207" s="474">
        <v>0.02</v>
      </c>
      <c r="F1207" s="478" t="s">
        <v>401</v>
      </c>
      <c r="G1207" s="477">
        <f t="shared" si="39"/>
        <v>0.02</v>
      </c>
      <c r="H1207" s="631" t="s">
        <v>339</v>
      </c>
      <c r="I1207" s="508">
        <f t="shared" si="40"/>
        <v>0.31780000000000003</v>
      </c>
      <c r="J1207" s="486">
        <v>32620</v>
      </c>
      <c r="K1207" s="487">
        <v>34854</v>
      </c>
      <c r="L1207" s="573"/>
      <c r="M1207" s="574"/>
      <c r="R1207" s="618"/>
      <c r="S1207" s="618"/>
      <c r="T1207" s="618"/>
      <c r="U1207" s="618"/>
    </row>
    <row r="1208" spans="1:21">
      <c r="A1208" s="482" t="s">
        <v>2804</v>
      </c>
      <c r="B1208" s="483" t="s">
        <v>2805</v>
      </c>
      <c r="C1208" s="513">
        <v>7100</v>
      </c>
      <c r="D1208" s="472" t="s">
        <v>1142</v>
      </c>
      <c r="E1208" s="473">
        <v>0.02</v>
      </c>
      <c r="F1208" s="478" t="s">
        <v>401</v>
      </c>
      <c r="G1208" s="477">
        <f t="shared" si="39"/>
        <v>0.02</v>
      </c>
      <c r="H1208" s="631" t="s">
        <v>339</v>
      </c>
      <c r="I1208" s="508">
        <f t="shared" si="40"/>
        <v>0.31780000000000003</v>
      </c>
      <c r="J1208" s="486">
        <v>43473</v>
      </c>
      <c r="K1208" s="487">
        <v>53556</v>
      </c>
      <c r="L1208" s="573"/>
      <c r="M1208" s="574"/>
      <c r="R1208" s="618"/>
      <c r="S1208" s="618"/>
      <c r="T1208" s="618"/>
      <c r="U1208" s="618"/>
    </row>
    <row r="1209" spans="1:21">
      <c r="A1209" s="482" t="s">
        <v>2806</v>
      </c>
      <c r="B1209" s="483" t="s">
        <v>2807</v>
      </c>
      <c r="C1209" s="514" t="s">
        <v>1014</v>
      </c>
      <c r="D1209" s="472" t="s">
        <v>1015</v>
      </c>
      <c r="E1209" s="473">
        <v>0.02</v>
      </c>
      <c r="F1209" s="478" t="s">
        <v>401</v>
      </c>
      <c r="G1209" s="477">
        <f t="shared" si="39"/>
        <v>0.02</v>
      </c>
      <c r="H1209" s="631" t="s">
        <v>339</v>
      </c>
      <c r="I1209" s="508">
        <f t="shared" si="40"/>
        <v>0.31780000000000003</v>
      </c>
      <c r="J1209" s="486">
        <v>55613</v>
      </c>
      <c r="K1209" s="487">
        <v>57999</v>
      </c>
      <c r="L1209" s="573"/>
      <c r="M1209" s="574"/>
      <c r="R1209" s="618"/>
      <c r="S1209" s="618"/>
      <c r="T1209" s="618"/>
      <c r="U1209" s="618"/>
    </row>
    <row r="1210" spans="1:21">
      <c r="A1210" s="482" t="s">
        <v>2808</v>
      </c>
      <c r="B1210" s="483" t="s">
        <v>2809</v>
      </c>
      <c r="C1210" s="514" t="s">
        <v>1014</v>
      </c>
      <c r="D1210" s="472" t="s">
        <v>1015</v>
      </c>
      <c r="E1210" s="473">
        <v>0.02</v>
      </c>
      <c r="F1210" s="478" t="s">
        <v>401</v>
      </c>
      <c r="G1210" s="477">
        <f t="shared" si="39"/>
        <v>0.02</v>
      </c>
      <c r="H1210" s="631" t="s">
        <v>339</v>
      </c>
      <c r="I1210" s="508">
        <f t="shared" si="40"/>
        <v>0.31780000000000003</v>
      </c>
      <c r="J1210" s="486">
        <v>59365</v>
      </c>
      <c r="K1210" s="487">
        <v>63003</v>
      </c>
      <c r="L1210" s="573"/>
      <c r="M1210" s="574"/>
      <c r="R1210" s="618"/>
      <c r="S1210" s="618"/>
      <c r="T1210" s="618"/>
      <c r="U1210" s="618"/>
    </row>
    <row r="1211" spans="1:21">
      <c r="A1211" s="482" t="s">
        <v>2810</v>
      </c>
      <c r="B1211" s="483" t="s">
        <v>2811</v>
      </c>
      <c r="C1211" s="513">
        <v>9000</v>
      </c>
      <c r="D1211" s="472" t="s">
        <v>550</v>
      </c>
      <c r="E1211" s="473">
        <v>0.02</v>
      </c>
      <c r="F1211" s="476" t="s">
        <v>400</v>
      </c>
      <c r="G1211" s="477">
        <f t="shared" si="39"/>
        <v>0.02</v>
      </c>
      <c r="H1211" s="631" t="s">
        <v>339</v>
      </c>
      <c r="I1211" s="508">
        <f t="shared" si="40"/>
        <v>0.31780000000000003</v>
      </c>
      <c r="J1211" s="486">
        <v>75769</v>
      </c>
      <c r="K1211" s="487">
        <v>78100</v>
      </c>
      <c r="L1211" s="573"/>
      <c r="M1211" s="574"/>
      <c r="R1211" s="618"/>
      <c r="S1211" s="618"/>
      <c r="T1211" s="618"/>
      <c r="U1211" s="618"/>
    </row>
    <row r="1212" spans="1:21">
      <c r="A1212" s="471" t="s">
        <v>2812</v>
      </c>
      <c r="B1212" s="483" t="s">
        <v>2813</v>
      </c>
      <c r="C1212" s="513">
        <v>9000</v>
      </c>
      <c r="D1212" s="472" t="s">
        <v>550</v>
      </c>
      <c r="E1212" s="473">
        <v>0.02</v>
      </c>
      <c r="F1212" s="476" t="s">
        <v>400</v>
      </c>
      <c r="G1212" s="477">
        <f t="shared" si="39"/>
        <v>0.02</v>
      </c>
      <c r="H1212" s="631" t="s">
        <v>339</v>
      </c>
      <c r="I1212" s="508">
        <f t="shared" si="40"/>
        <v>0.31780000000000003</v>
      </c>
      <c r="J1212" s="486">
        <v>36603</v>
      </c>
      <c r="K1212" s="487">
        <v>51174</v>
      </c>
      <c r="L1212" s="573"/>
      <c r="M1212" s="574"/>
      <c r="R1212" s="618"/>
      <c r="S1212" s="618"/>
      <c r="T1212" s="618"/>
      <c r="U1212" s="618"/>
    </row>
    <row r="1213" spans="1:21">
      <c r="A1213" s="471" t="s">
        <v>2814</v>
      </c>
      <c r="B1213" s="483" t="s">
        <v>2815</v>
      </c>
      <c r="C1213" s="513">
        <v>1140</v>
      </c>
      <c r="D1213" s="472" t="s">
        <v>925</v>
      </c>
      <c r="E1213" s="474">
        <v>0.02</v>
      </c>
      <c r="F1213" s="478" t="s">
        <v>401</v>
      </c>
      <c r="G1213" s="477">
        <f t="shared" si="39"/>
        <v>0.02</v>
      </c>
      <c r="H1213" s="631" t="s">
        <v>339</v>
      </c>
      <c r="I1213" s="508">
        <f t="shared" si="40"/>
        <v>0.31780000000000003</v>
      </c>
      <c r="J1213" s="486">
        <v>32620</v>
      </c>
      <c r="K1213" s="487">
        <v>32641</v>
      </c>
      <c r="L1213" s="573"/>
      <c r="M1213" s="574"/>
      <c r="R1213" s="618"/>
      <c r="S1213" s="618"/>
      <c r="T1213" s="618"/>
      <c r="U1213" s="618"/>
    </row>
    <row r="1214" spans="1:21">
      <c r="A1214" s="482" t="s">
        <v>2816</v>
      </c>
      <c r="B1214" s="483" t="s">
        <v>2817</v>
      </c>
      <c r="C1214" s="513">
        <v>9001</v>
      </c>
      <c r="D1214" s="472" t="s">
        <v>661</v>
      </c>
      <c r="E1214" s="473">
        <v>0.02</v>
      </c>
      <c r="F1214" s="476" t="s">
        <v>400</v>
      </c>
      <c r="G1214" s="477">
        <f t="shared" si="39"/>
        <v>0.02</v>
      </c>
      <c r="H1214" s="631" t="s">
        <v>339</v>
      </c>
      <c r="I1214" s="508">
        <f t="shared" si="40"/>
        <v>0.31780000000000003</v>
      </c>
      <c r="J1214" s="486">
        <v>49192</v>
      </c>
      <c r="K1214" s="487">
        <v>52457</v>
      </c>
      <c r="L1214" s="573"/>
      <c r="M1214" s="574"/>
      <c r="R1214" s="618"/>
      <c r="S1214" s="618"/>
      <c r="T1214" s="618"/>
      <c r="U1214" s="618"/>
    </row>
    <row r="1215" spans="1:21">
      <c r="A1215" s="471" t="s">
        <v>2818</v>
      </c>
      <c r="B1215" s="483" t="s">
        <v>2819</v>
      </c>
      <c r="C1215" s="513">
        <v>9001</v>
      </c>
      <c r="D1215" s="472" t="s">
        <v>661</v>
      </c>
      <c r="E1215" s="473">
        <v>0.02</v>
      </c>
      <c r="F1215" s="476" t="s">
        <v>400</v>
      </c>
      <c r="G1215" s="477">
        <f t="shared" si="39"/>
        <v>0.02</v>
      </c>
      <c r="H1215" s="631" t="s">
        <v>339</v>
      </c>
      <c r="I1215" s="508">
        <f t="shared" si="40"/>
        <v>0.31780000000000003</v>
      </c>
      <c r="J1215" s="486">
        <v>32620</v>
      </c>
      <c r="K1215" s="487">
        <v>34387</v>
      </c>
      <c r="L1215" s="573"/>
      <c r="M1215" s="574"/>
      <c r="R1215" s="618"/>
      <c r="S1215" s="618"/>
      <c r="T1215" s="618"/>
      <c r="U1215" s="618"/>
    </row>
    <row r="1216" spans="1:21">
      <c r="A1216" s="482" t="s">
        <v>2820</v>
      </c>
      <c r="B1216" s="483" t="s">
        <v>2821</v>
      </c>
      <c r="C1216" s="513">
        <v>1575</v>
      </c>
      <c r="D1216" s="472" t="s">
        <v>2532</v>
      </c>
      <c r="E1216" s="473">
        <v>0.02</v>
      </c>
      <c r="F1216" s="478" t="s">
        <v>401</v>
      </c>
      <c r="G1216" s="477">
        <f t="shared" si="39"/>
        <v>0.02</v>
      </c>
      <c r="H1216" s="631" t="s">
        <v>339</v>
      </c>
      <c r="I1216" s="508">
        <f t="shared" si="40"/>
        <v>0.31780000000000003</v>
      </c>
      <c r="J1216" s="486">
        <v>38819</v>
      </c>
      <c r="K1216" s="487">
        <v>40218</v>
      </c>
      <c r="L1216" s="573"/>
      <c r="M1216" s="574"/>
      <c r="R1216" s="618"/>
      <c r="S1216" s="618"/>
      <c r="T1216" s="618"/>
      <c r="U1216" s="618"/>
    </row>
    <row r="1217" spans="1:21">
      <c r="A1217" s="482" t="s">
        <v>2822</v>
      </c>
      <c r="B1217" s="483" t="s">
        <v>2823</v>
      </c>
      <c r="C1217" s="513">
        <v>9000</v>
      </c>
      <c r="D1217" s="472" t="s">
        <v>550</v>
      </c>
      <c r="E1217" s="473">
        <v>0.02</v>
      </c>
      <c r="F1217" s="476" t="s">
        <v>400</v>
      </c>
      <c r="G1217" s="477">
        <f t="shared" si="39"/>
        <v>0.02</v>
      </c>
      <c r="H1217" s="631" t="s">
        <v>339</v>
      </c>
      <c r="I1217" s="508">
        <f t="shared" si="40"/>
        <v>0.31780000000000003</v>
      </c>
      <c r="J1217" s="486">
        <v>53739</v>
      </c>
      <c r="K1217" s="487">
        <v>56885</v>
      </c>
      <c r="L1217" s="573"/>
      <c r="M1217" s="574"/>
      <c r="R1217" s="618"/>
      <c r="S1217" s="618"/>
      <c r="T1217" s="618"/>
      <c r="U1217" s="618"/>
    </row>
    <row r="1218" spans="1:21">
      <c r="A1218" s="482" t="s">
        <v>2824</v>
      </c>
      <c r="B1218" s="483" t="s">
        <v>2825</v>
      </c>
      <c r="C1218" s="513">
        <v>9000</v>
      </c>
      <c r="D1218" s="472" t="s">
        <v>550</v>
      </c>
      <c r="E1218" s="473">
        <v>0.02</v>
      </c>
      <c r="F1218" s="476" t="s">
        <v>400</v>
      </c>
      <c r="G1218" s="477">
        <f t="shared" si="39"/>
        <v>0.02</v>
      </c>
      <c r="H1218" s="631" t="s">
        <v>339</v>
      </c>
      <c r="I1218" s="508">
        <f t="shared" si="40"/>
        <v>0.31780000000000003</v>
      </c>
      <c r="J1218" s="486">
        <v>64113</v>
      </c>
      <c r="K1218" s="487">
        <v>69709</v>
      </c>
      <c r="L1218" s="573"/>
      <c r="M1218" s="574"/>
      <c r="R1218" s="618"/>
      <c r="S1218" s="618"/>
      <c r="T1218" s="618"/>
      <c r="U1218" s="618"/>
    </row>
    <row r="1219" spans="1:21">
      <c r="A1219" s="482" t="s">
        <v>2826</v>
      </c>
      <c r="B1219" s="483" t="s">
        <v>2827</v>
      </c>
      <c r="C1219" s="513">
        <v>9000</v>
      </c>
      <c r="D1219" s="472" t="s">
        <v>550</v>
      </c>
      <c r="E1219" s="473">
        <v>0.02</v>
      </c>
      <c r="F1219" s="476" t="s">
        <v>400</v>
      </c>
      <c r="G1219" s="477">
        <f t="shared" si="39"/>
        <v>0.02</v>
      </c>
      <c r="H1219" s="631" t="s">
        <v>339</v>
      </c>
      <c r="I1219" s="508">
        <f t="shared" si="40"/>
        <v>0.31780000000000003</v>
      </c>
      <c r="J1219" s="486">
        <v>59217</v>
      </c>
      <c r="K1219" s="487">
        <v>63882</v>
      </c>
      <c r="L1219" s="573"/>
      <c r="M1219" s="574"/>
      <c r="R1219" s="618"/>
      <c r="S1219" s="618"/>
      <c r="T1219" s="618"/>
      <c r="U1219" s="618"/>
    </row>
    <row r="1220" spans="1:21">
      <c r="A1220" s="482" t="s">
        <v>2828</v>
      </c>
      <c r="B1220" s="483" t="s">
        <v>2829</v>
      </c>
      <c r="C1220" s="513">
        <v>9000</v>
      </c>
      <c r="D1220" s="472" t="s">
        <v>550</v>
      </c>
      <c r="E1220" s="473">
        <v>0.02</v>
      </c>
      <c r="F1220" s="476" t="s">
        <v>400</v>
      </c>
      <c r="G1220" s="477">
        <f t="shared" ref="G1220:G1283" si="41">_xlfn.XLOOKUP(F1220,$N$3:$N$18,$O$3:$O$18,"not found",0,1)</f>
        <v>0.02</v>
      </c>
      <c r="H1220" s="631" t="s">
        <v>339</v>
      </c>
      <c r="I1220" s="508">
        <f t="shared" ref="I1220:I1283" si="42">VLOOKUP(H1220,Fringe.Rates,2,FALSE)</f>
        <v>0.31780000000000003</v>
      </c>
      <c r="J1220" s="486">
        <v>56187</v>
      </c>
      <c r="K1220" s="487">
        <v>78451</v>
      </c>
      <c r="L1220" s="573"/>
      <c r="M1220" s="574"/>
      <c r="R1220" s="618"/>
      <c r="S1220" s="618"/>
      <c r="T1220" s="618"/>
      <c r="U1220" s="618"/>
    </row>
    <row r="1221" spans="1:21">
      <c r="A1221" s="482" t="s">
        <v>2830</v>
      </c>
      <c r="B1221" s="483" t="s">
        <v>2831</v>
      </c>
      <c r="C1221" s="513">
        <v>9000</v>
      </c>
      <c r="D1221" s="472" t="s">
        <v>550</v>
      </c>
      <c r="E1221" s="473">
        <v>0.02</v>
      </c>
      <c r="F1221" s="476" t="s">
        <v>400</v>
      </c>
      <c r="G1221" s="477">
        <f t="shared" si="41"/>
        <v>0.02</v>
      </c>
      <c r="H1221" s="631" t="s">
        <v>339</v>
      </c>
      <c r="I1221" s="508">
        <f t="shared" si="42"/>
        <v>0.31780000000000003</v>
      </c>
      <c r="J1221" s="486">
        <v>44879</v>
      </c>
      <c r="K1221" s="487">
        <v>49776</v>
      </c>
      <c r="L1221" s="573"/>
      <c r="M1221" s="574"/>
      <c r="R1221" s="618"/>
      <c r="S1221" s="618"/>
      <c r="T1221" s="618"/>
      <c r="U1221" s="618"/>
    </row>
    <row r="1222" spans="1:21">
      <c r="A1222" s="482" t="s">
        <v>2832</v>
      </c>
      <c r="B1222" s="483" t="s">
        <v>2833</v>
      </c>
      <c r="C1222" s="513">
        <v>9000</v>
      </c>
      <c r="D1222" s="472" t="s">
        <v>550</v>
      </c>
      <c r="E1222" s="473">
        <v>0.02</v>
      </c>
      <c r="F1222" s="476" t="s">
        <v>400</v>
      </c>
      <c r="G1222" s="477">
        <f t="shared" si="41"/>
        <v>0.02</v>
      </c>
      <c r="H1222" s="631" t="s">
        <v>339</v>
      </c>
      <c r="I1222" s="508">
        <f t="shared" si="42"/>
        <v>0.31780000000000003</v>
      </c>
      <c r="J1222" s="486">
        <v>53155</v>
      </c>
      <c r="K1222" s="487">
        <v>57236</v>
      </c>
      <c r="L1222" s="573"/>
      <c r="M1222" s="574"/>
      <c r="R1222" s="618"/>
      <c r="S1222" s="618"/>
      <c r="T1222" s="618"/>
      <c r="U1222" s="618"/>
    </row>
    <row r="1223" spans="1:21">
      <c r="A1223" s="482" t="s">
        <v>2834</v>
      </c>
      <c r="B1223" s="483" t="s">
        <v>2835</v>
      </c>
      <c r="C1223" s="513">
        <v>9000</v>
      </c>
      <c r="D1223" s="472" t="s">
        <v>550</v>
      </c>
      <c r="E1223" s="473">
        <v>0.02</v>
      </c>
      <c r="F1223" s="476" t="s">
        <v>400</v>
      </c>
      <c r="G1223" s="477">
        <f t="shared" si="41"/>
        <v>0.02</v>
      </c>
      <c r="H1223" s="631" t="s">
        <v>339</v>
      </c>
      <c r="I1223" s="508">
        <f t="shared" si="42"/>
        <v>0.31780000000000003</v>
      </c>
      <c r="J1223" s="486">
        <v>65746</v>
      </c>
      <c r="K1223" s="487">
        <v>70525</v>
      </c>
      <c r="L1223" s="573"/>
      <c r="M1223" s="574"/>
      <c r="R1223" s="618"/>
      <c r="S1223" s="618"/>
      <c r="T1223" s="618"/>
      <c r="U1223" s="618"/>
    </row>
    <row r="1224" spans="1:21">
      <c r="A1224" s="471" t="s">
        <v>2836</v>
      </c>
      <c r="B1224" s="483" t="s">
        <v>2837</v>
      </c>
      <c r="C1224" s="513">
        <v>7800</v>
      </c>
      <c r="D1224" s="472" t="s">
        <v>1224</v>
      </c>
      <c r="E1224" s="474">
        <v>0.02</v>
      </c>
      <c r="F1224" s="478" t="s">
        <v>401</v>
      </c>
      <c r="G1224" s="477">
        <f t="shared" si="41"/>
        <v>0.02</v>
      </c>
      <c r="H1224" s="631" t="s">
        <v>339</v>
      </c>
      <c r="I1224" s="508">
        <f t="shared" si="42"/>
        <v>0.31780000000000003</v>
      </c>
      <c r="J1224" s="486">
        <v>31824</v>
      </c>
      <c r="K1224" s="487">
        <v>38140</v>
      </c>
      <c r="L1224" s="573"/>
      <c r="M1224" s="574"/>
      <c r="R1224" s="618"/>
      <c r="S1224" s="618"/>
      <c r="T1224" s="618"/>
      <c r="U1224" s="618"/>
    </row>
    <row r="1225" spans="1:21">
      <c r="A1225" s="482" t="s">
        <v>2838</v>
      </c>
      <c r="B1225" s="483" t="s">
        <v>2839</v>
      </c>
      <c r="C1225" s="513">
        <v>7800</v>
      </c>
      <c r="D1225" s="472" t="s">
        <v>1224</v>
      </c>
      <c r="E1225" s="473">
        <v>0.02</v>
      </c>
      <c r="F1225" s="478" t="s">
        <v>401</v>
      </c>
      <c r="G1225" s="477">
        <f t="shared" si="41"/>
        <v>0.02</v>
      </c>
      <c r="H1225" s="631" t="s">
        <v>339</v>
      </c>
      <c r="I1225" s="508">
        <f t="shared" si="42"/>
        <v>0.31780000000000003</v>
      </c>
      <c r="J1225" s="486">
        <v>42850</v>
      </c>
      <c r="K1225" s="487">
        <v>54060</v>
      </c>
      <c r="L1225" s="573"/>
      <c r="M1225" s="574"/>
      <c r="R1225" s="618"/>
      <c r="S1225" s="618"/>
      <c r="T1225" s="618"/>
      <c r="U1225" s="618"/>
    </row>
    <row r="1226" spans="1:21">
      <c r="A1226" s="482" t="s">
        <v>2840</v>
      </c>
      <c r="B1226" s="483" t="s">
        <v>2841</v>
      </c>
      <c r="C1226" s="513">
        <v>9000</v>
      </c>
      <c r="D1226" s="472" t="s">
        <v>550</v>
      </c>
      <c r="E1226" s="473">
        <v>0.02</v>
      </c>
      <c r="F1226" s="476" t="s">
        <v>400</v>
      </c>
      <c r="G1226" s="477">
        <f t="shared" si="41"/>
        <v>0.02</v>
      </c>
      <c r="H1226" s="631" t="s">
        <v>339</v>
      </c>
      <c r="I1226" s="508">
        <f t="shared" si="42"/>
        <v>0.31780000000000003</v>
      </c>
      <c r="J1226" s="486">
        <v>51523</v>
      </c>
      <c r="K1226" s="487">
        <v>72041</v>
      </c>
      <c r="L1226" s="573"/>
      <c r="M1226" s="574"/>
      <c r="R1226" s="618"/>
      <c r="S1226" s="618"/>
      <c r="T1226" s="618"/>
      <c r="U1226" s="618"/>
    </row>
    <row r="1227" spans="1:21">
      <c r="A1227" s="482" t="s">
        <v>2842</v>
      </c>
      <c r="B1227" s="483" t="s">
        <v>2843</v>
      </c>
      <c r="C1227" s="513">
        <v>9000</v>
      </c>
      <c r="D1227" s="472" t="s">
        <v>550</v>
      </c>
      <c r="E1227" s="473">
        <v>0.02</v>
      </c>
      <c r="F1227" s="476" t="s">
        <v>400</v>
      </c>
      <c r="G1227" s="477">
        <f t="shared" si="41"/>
        <v>0.02</v>
      </c>
      <c r="H1227" s="631" t="s">
        <v>339</v>
      </c>
      <c r="I1227" s="508">
        <f t="shared" si="42"/>
        <v>0.31780000000000003</v>
      </c>
      <c r="J1227" s="486">
        <v>97172</v>
      </c>
      <c r="K1227" s="487">
        <v>136041</v>
      </c>
      <c r="L1227" s="573"/>
      <c r="M1227" s="574"/>
      <c r="R1227" s="618"/>
      <c r="S1227" s="618"/>
      <c r="T1227" s="618"/>
      <c r="U1227" s="618"/>
    </row>
    <row r="1228" spans="1:21">
      <c r="A1228" s="482" t="s">
        <v>2844</v>
      </c>
      <c r="B1228" s="483" t="s">
        <v>2845</v>
      </c>
      <c r="C1228" s="513">
        <v>9000</v>
      </c>
      <c r="D1228" s="472" t="s">
        <v>550</v>
      </c>
      <c r="E1228" s="473">
        <v>0.02</v>
      </c>
      <c r="F1228" s="476" t="s">
        <v>400</v>
      </c>
      <c r="G1228" s="477">
        <f t="shared" si="41"/>
        <v>0.02</v>
      </c>
      <c r="H1228" s="631" t="s">
        <v>339</v>
      </c>
      <c r="I1228" s="508">
        <f t="shared" si="42"/>
        <v>0.31780000000000003</v>
      </c>
      <c r="J1228" s="486">
        <v>85569</v>
      </c>
      <c r="K1228" s="487">
        <v>119797</v>
      </c>
      <c r="L1228" s="573"/>
      <c r="M1228" s="574"/>
      <c r="R1228" s="618"/>
      <c r="S1228" s="618"/>
      <c r="T1228" s="618"/>
      <c r="U1228" s="618"/>
    </row>
    <row r="1229" spans="1:21">
      <c r="A1229" s="482" t="s">
        <v>2846</v>
      </c>
      <c r="B1229" s="483" t="s">
        <v>2847</v>
      </c>
      <c r="C1229" s="513">
        <v>9000</v>
      </c>
      <c r="D1229" s="472" t="s">
        <v>550</v>
      </c>
      <c r="E1229" s="473">
        <v>0.02</v>
      </c>
      <c r="F1229" s="476" t="s">
        <v>400</v>
      </c>
      <c r="G1229" s="477">
        <f t="shared" si="41"/>
        <v>0.02</v>
      </c>
      <c r="H1229" s="631" t="s">
        <v>339</v>
      </c>
      <c r="I1229" s="508">
        <f t="shared" si="42"/>
        <v>0.31780000000000003</v>
      </c>
      <c r="J1229" s="486">
        <v>46392</v>
      </c>
      <c r="K1229" s="487">
        <v>57233</v>
      </c>
      <c r="L1229" s="573"/>
      <c r="M1229" s="574"/>
      <c r="R1229" s="618"/>
      <c r="S1229" s="618"/>
      <c r="T1229" s="618"/>
      <c r="U1229" s="618"/>
    </row>
    <row r="1230" spans="1:21">
      <c r="A1230" s="482" t="s">
        <v>2848</v>
      </c>
      <c r="B1230" s="483" t="s">
        <v>2849</v>
      </c>
      <c r="C1230" s="513">
        <v>9000</v>
      </c>
      <c r="D1230" s="472" t="s">
        <v>550</v>
      </c>
      <c r="E1230" s="473">
        <v>0.02</v>
      </c>
      <c r="F1230" s="476" t="s">
        <v>400</v>
      </c>
      <c r="G1230" s="477">
        <f t="shared" si="41"/>
        <v>0.02</v>
      </c>
      <c r="H1230" s="631" t="s">
        <v>339</v>
      </c>
      <c r="I1230" s="508">
        <f t="shared" si="42"/>
        <v>0.31780000000000003</v>
      </c>
      <c r="J1230" s="486">
        <v>54014</v>
      </c>
      <c r="K1230" s="487">
        <v>70138</v>
      </c>
      <c r="L1230" s="573"/>
      <c r="M1230" s="574"/>
      <c r="R1230" s="618"/>
      <c r="S1230" s="618"/>
      <c r="T1230" s="618"/>
      <c r="U1230" s="618"/>
    </row>
    <row r="1231" spans="1:21">
      <c r="A1231" s="482" t="s">
        <v>2850</v>
      </c>
      <c r="B1231" s="483" t="s">
        <v>2851</v>
      </c>
      <c r="C1231" s="513">
        <v>9000</v>
      </c>
      <c r="D1231" s="472" t="s">
        <v>550</v>
      </c>
      <c r="E1231" s="473">
        <v>0.02</v>
      </c>
      <c r="F1231" s="476" t="s">
        <v>400</v>
      </c>
      <c r="G1231" s="477">
        <f t="shared" si="41"/>
        <v>0.02</v>
      </c>
      <c r="H1231" s="631" t="s">
        <v>339</v>
      </c>
      <c r="I1231" s="508">
        <f t="shared" si="42"/>
        <v>0.31780000000000003</v>
      </c>
      <c r="J1231" s="486">
        <v>68305</v>
      </c>
      <c r="K1231" s="487">
        <v>89105</v>
      </c>
      <c r="L1231" s="573"/>
      <c r="M1231" s="574"/>
      <c r="R1231" s="618"/>
      <c r="S1231" s="618"/>
      <c r="T1231" s="618"/>
      <c r="U1231" s="618"/>
    </row>
    <row r="1232" spans="1:21">
      <c r="A1232" s="482" t="s">
        <v>2852</v>
      </c>
      <c r="B1232" s="483" t="s">
        <v>2853</v>
      </c>
      <c r="C1232" s="513">
        <v>7600</v>
      </c>
      <c r="D1232" s="472" t="s">
        <v>1224</v>
      </c>
      <c r="E1232" s="473">
        <v>0.02</v>
      </c>
      <c r="F1232" s="478" t="s">
        <v>401</v>
      </c>
      <c r="G1232" s="477">
        <f t="shared" si="41"/>
        <v>0.02</v>
      </c>
      <c r="H1232" s="631" t="s">
        <v>339</v>
      </c>
      <c r="I1232" s="508">
        <f t="shared" si="42"/>
        <v>0.31780000000000003</v>
      </c>
      <c r="J1232" s="486">
        <v>38624</v>
      </c>
      <c r="K1232" s="487">
        <v>49952</v>
      </c>
      <c r="L1232" s="573"/>
      <c r="M1232" s="574"/>
      <c r="R1232" s="618"/>
      <c r="S1232" s="618"/>
      <c r="T1232" s="618"/>
      <c r="U1232" s="618"/>
    </row>
    <row r="1233" spans="1:21">
      <c r="A1233" s="482" t="s">
        <v>2854</v>
      </c>
      <c r="B1233" s="483" t="s">
        <v>2855</v>
      </c>
      <c r="C1233" s="513">
        <v>7500</v>
      </c>
      <c r="D1233" s="472" t="s">
        <v>1224</v>
      </c>
      <c r="E1233" s="473">
        <v>0.02</v>
      </c>
      <c r="F1233" s="478" t="s">
        <v>401</v>
      </c>
      <c r="G1233" s="477">
        <f t="shared" si="41"/>
        <v>0.02</v>
      </c>
      <c r="H1233" s="631" t="s">
        <v>339</v>
      </c>
      <c r="I1233" s="508">
        <f t="shared" si="42"/>
        <v>0.31780000000000003</v>
      </c>
      <c r="J1233" s="486">
        <v>40896</v>
      </c>
      <c r="K1233" s="487">
        <v>54097</v>
      </c>
      <c r="L1233" s="573"/>
      <c r="M1233" s="574"/>
      <c r="R1233" s="618"/>
      <c r="S1233" s="618"/>
      <c r="T1233" s="618"/>
      <c r="U1233" s="618"/>
    </row>
    <row r="1234" spans="1:21">
      <c r="A1234" s="482" t="s">
        <v>2856</v>
      </c>
      <c r="B1234" s="483" t="s">
        <v>2857</v>
      </c>
      <c r="C1234" s="513">
        <v>3900</v>
      </c>
      <c r="D1234" s="472" t="s">
        <v>945</v>
      </c>
      <c r="E1234" s="473">
        <v>0.02</v>
      </c>
      <c r="F1234" s="478" t="s">
        <v>401</v>
      </c>
      <c r="G1234" s="477">
        <f t="shared" si="41"/>
        <v>0.02</v>
      </c>
      <c r="H1234" s="631" t="s">
        <v>339</v>
      </c>
      <c r="I1234" s="508">
        <f t="shared" si="42"/>
        <v>0.31780000000000003</v>
      </c>
      <c r="J1234" s="486">
        <v>52718</v>
      </c>
      <c r="K1234" s="487">
        <v>59186</v>
      </c>
      <c r="L1234" s="573"/>
      <c r="M1234" s="574"/>
      <c r="R1234" s="618"/>
      <c r="S1234" s="618"/>
      <c r="T1234" s="618"/>
      <c r="U1234" s="618"/>
    </row>
    <row r="1235" spans="1:21">
      <c r="A1235" s="482" t="s">
        <v>2858</v>
      </c>
      <c r="B1235" s="483" t="s">
        <v>2859</v>
      </c>
      <c r="C1235" s="513">
        <v>9000</v>
      </c>
      <c r="D1235" s="472" t="s">
        <v>550</v>
      </c>
      <c r="E1235" s="473">
        <v>0.02</v>
      </c>
      <c r="F1235" s="476" t="s">
        <v>400</v>
      </c>
      <c r="G1235" s="477">
        <f t="shared" si="41"/>
        <v>0.02</v>
      </c>
      <c r="H1235" s="631" t="s">
        <v>339</v>
      </c>
      <c r="I1235" s="508">
        <f t="shared" si="42"/>
        <v>0.31780000000000003</v>
      </c>
      <c r="J1235" s="486">
        <v>54905</v>
      </c>
      <c r="K1235" s="487">
        <v>60499</v>
      </c>
      <c r="L1235" s="573"/>
      <c r="M1235" s="574"/>
      <c r="R1235" s="618"/>
      <c r="S1235" s="618"/>
      <c r="T1235" s="618"/>
      <c r="U1235" s="618"/>
    </row>
    <row r="1236" spans="1:21">
      <c r="A1236" s="482" t="s">
        <v>2860</v>
      </c>
      <c r="B1236" s="483" t="s">
        <v>2861</v>
      </c>
      <c r="C1236" s="513">
        <v>9000</v>
      </c>
      <c r="D1236" s="472" t="s">
        <v>550</v>
      </c>
      <c r="E1236" s="473">
        <v>0.02</v>
      </c>
      <c r="F1236" s="476" t="s">
        <v>400</v>
      </c>
      <c r="G1236" s="477">
        <f t="shared" si="41"/>
        <v>0.02</v>
      </c>
      <c r="H1236" s="631" t="s">
        <v>339</v>
      </c>
      <c r="I1236" s="508">
        <f t="shared" si="42"/>
        <v>0.31780000000000003</v>
      </c>
      <c r="J1236" s="486">
        <v>63531</v>
      </c>
      <c r="K1236" s="487">
        <v>67726</v>
      </c>
      <c r="L1236" s="573"/>
      <c r="M1236" s="574"/>
      <c r="R1236" s="618"/>
      <c r="S1236" s="618"/>
      <c r="T1236" s="618"/>
      <c r="U1236" s="618"/>
    </row>
    <row r="1237" spans="1:21">
      <c r="A1237" s="482" t="s">
        <v>2862</v>
      </c>
      <c r="B1237" s="483" t="s">
        <v>2863</v>
      </c>
      <c r="C1237" s="513">
        <v>9000</v>
      </c>
      <c r="D1237" s="472" t="s">
        <v>550</v>
      </c>
      <c r="E1237" s="473">
        <v>0.02</v>
      </c>
      <c r="F1237" s="476" t="s">
        <v>400</v>
      </c>
      <c r="G1237" s="477">
        <f t="shared" si="41"/>
        <v>0.02</v>
      </c>
      <c r="H1237" s="631" t="s">
        <v>339</v>
      </c>
      <c r="I1237" s="508">
        <f t="shared" si="42"/>
        <v>0.31780000000000003</v>
      </c>
      <c r="J1237" s="486">
        <v>38701</v>
      </c>
      <c r="K1237" s="487">
        <v>53854</v>
      </c>
      <c r="L1237" s="573"/>
      <c r="M1237" s="574"/>
      <c r="R1237" s="618"/>
      <c r="S1237" s="618"/>
      <c r="T1237" s="618"/>
      <c r="U1237" s="618"/>
    </row>
    <row r="1238" spans="1:21">
      <c r="A1238" s="482" t="s">
        <v>2864</v>
      </c>
      <c r="B1238" s="483" t="s">
        <v>2865</v>
      </c>
      <c r="C1238" s="513">
        <v>9000</v>
      </c>
      <c r="D1238" s="472" t="s">
        <v>550</v>
      </c>
      <c r="E1238" s="473">
        <v>0.02</v>
      </c>
      <c r="F1238" s="476" t="s">
        <v>400</v>
      </c>
      <c r="G1238" s="477">
        <f t="shared" si="41"/>
        <v>0.02</v>
      </c>
      <c r="H1238" s="631" t="s">
        <v>339</v>
      </c>
      <c r="I1238" s="508">
        <f t="shared" si="42"/>
        <v>0.31780000000000003</v>
      </c>
      <c r="J1238" s="486">
        <v>45695</v>
      </c>
      <c r="K1238" s="487">
        <v>63882</v>
      </c>
      <c r="L1238" s="573"/>
      <c r="M1238" s="574"/>
      <c r="R1238" s="618"/>
      <c r="S1238" s="618"/>
      <c r="T1238" s="618"/>
      <c r="U1238" s="618"/>
    </row>
    <row r="1239" spans="1:21">
      <c r="A1239" s="482" t="s">
        <v>2866</v>
      </c>
      <c r="B1239" s="483" t="s">
        <v>2867</v>
      </c>
      <c r="C1239" s="513">
        <v>9000</v>
      </c>
      <c r="D1239" s="472" t="s">
        <v>550</v>
      </c>
      <c r="E1239" s="473">
        <v>0.02</v>
      </c>
      <c r="F1239" s="476" t="s">
        <v>400</v>
      </c>
      <c r="G1239" s="477">
        <f t="shared" si="41"/>
        <v>0.02</v>
      </c>
      <c r="H1239" s="631" t="s">
        <v>339</v>
      </c>
      <c r="I1239" s="508">
        <f t="shared" si="42"/>
        <v>0.31780000000000003</v>
      </c>
      <c r="J1239" s="486">
        <v>57119</v>
      </c>
      <c r="K1239" s="487">
        <v>85561</v>
      </c>
      <c r="L1239" s="573"/>
      <c r="M1239" s="574"/>
      <c r="R1239" s="618"/>
      <c r="S1239" s="618"/>
      <c r="T1239" s="618"/>
      <c r="U1239" s="618"/>
    </row>
    <row r="1240" spans="1:21">
      <c r="A1240" s="482" t="s">
        <v>2868</v>
      </c>
      <c r="B1240" s="483" t="s">
        <v>2869</v>
      </c>
      <c r="C1240" s="513">
        <v>9000</v>
      </c>
      <c r="D1240" s="472" t="s">
        <v>550</v>
      </c>
      <c r="E1240" s="473">
        <v>0.02</v>
      </c>
      <c r="F1240" s="476" t="s">
        <v>400</v>
      </c>
      <c r="G1240" s="477">
        <f t="shared" si="41"/>
        <v>0.02</v>
      </c>
      <c r="H1240" s="631" t="s">
        <v>339</v>
      </c>
      <c r="I1240" s="508">
        <f t="shared" si="42"/>
        <v>0.31780000000000003</v>
      </c>
      <c r="J1240" s="486">
        <v>38701</v>
      </c>
      <c r="K1240" s="487">
        <v>53854</v>
      </c>
      <c r="L1240" s="573"/>
      <c r="M1240" s="574"/>
      <c r="R1240" s="618"/>
      <c r="S1240" s="618"/>
      <c r="T1240" s="618"/>
      <c r="U1240" s="618"/>
    </row>
    <row r="1241" spans="1:21">
      <c r="A1241" s="482" t="s">
        <v>2870</v>
      </c>
      <c r="B1241" s="483" t="s">
        <v>2871</v>
      </c>
      <c r="C1241" s="513">
        <v>9000</v>
      </c>
      <c r="D1241" s="472" t="s">
        <v>550</v>
      </c>
      <c r="E1241" s="473">
        <v>0.02</v>
      </c>
      <c r="F1241" s="476" t="s">
        <v>400</v>
      </c>
      <c r="G1241" s="477">
        <f t="shared" si="41"/>
        <v>0.02</v>
      </c>
      <c r="H1241" s="631" t="s">
        <v>339</v>
      </c>
      <c r="I1241" s="508">
        <f t="shared" si="42"/>
        <v>0.31780000000000003</v>
      </c>
      <c r="J1241" s="486">
        <v>38701</v>
      </c>
      <c r="K1241" s="487">
        <v>53854</v>
      </c>
      <c r="L1241" s="573"/>
      <c r="M1241" s="574"/>
      <c r="R1241" s="618"/>
      <c r="S1241" s="618"/>
      <c r="T1241" s="618"/>
      <c r="U1241" s="618"/>
    </row>
    <row r="1242" spans="1:21">
      <c r="A1242" s="482" t="s">
        <v>2872</v>
      </c>
      <c r="B1242" s="483" t="s">
        <v>2873</v>
      </c>
      <c r="C1242" s="513">
        <v>9000</v>
      </c>
      <c r="D1242" s="472" t="s">
        <v>550</v>
      </c>
      <c r="E1242" s="473">
        <v>0.02</v>
      </c>
      <c r="F1242" s="476" t="s">
        <v>400</v>
      </c>
      <c r="G1242" s="477">
        <f t="shared" si="41"/>
        <v>0.02</v>
      </c>
      <c r="H1242" s="631" t="s">
        <v>339</v>
      </c>
      <c r="I1242" s="508">
        <f t="shared" si="42"/>
        <v>0.31780000000000003</v>
      </c>
      <c r="J1242" s="486">
        <v>38701</v>
      </c>
      <c r="K1242" s="487">
        <v>53854</v>
      </c>
      <c r="L1242" s="573"/>
      <c r="M1242" s="574"/>
      <c r="R1242" s="618"/>
      <c r="S1242" s="618"/>
      <c r="T1242" s="618"/>
      <c r="U1242" s="618"/>
    </row>
    <row r="1243" spans="1:21">
      <c r="A1243" s="482" t="s">
        <v>2874</v>
      </c>
      <c r="B1243" s="483" t="s">
        <v>2875</v>
      </c>
      <c r="C1243" s="513">
        <v>9000</v>
      </c>
      <c r="D1243" s="472" t="s">
        <v>550</v>
      </c>
      <c r="E1243" s="473">
        <v>0.02</v>
      </c>
      <c r="F1243" s="476" t="s">
        <v>400</v>
      </c>
      <c r="G1243" s="477">
        <f t="shared" si="41"/>
        <v>0.02</v>
      </c>
      <c r="H1243" s="631" t="s">
        <v>339</v>
      </c>
      <c r="I1243" s="508">
        <f t="shared" si="42"/>
        <v>0.31780000000000003</v>
      </c>
      <c r="J1243" s="486">
        <v>45695</v>
      </c>
      <c r="K1243" s="487">
        <v>63882</v>
      </c>
      <c r="L1243" s="573"/>
      <c r="M1243" s="574"/>
      <c r="R1243" s="618"/>
      <c r="S1243" s="618"/>
      <c r="T1243" s="618"/>
      <c r="U1243" s="618"/>
    </row>
    <row r="1244" spans="1:21">
      <c r="A1244" s="482" t="s">
        <v>2876</v>
      </c>
      <c r="B1244" s="483" t="s">
        <v>2877</v>
      </c>
      <c r="C1244" s="513">
        <v>9000</v>
      </c>
      <c r="D1244" s="472" t="s">
        <v>550</v>
      </c>
      <c r="E1244" s="473">
        <v>0.02</v>
      </c>
      <c r="F1244" s="476" t="s">
        <v>400</v>
      </c>
      <c r="G1244" s="477">
        <f t="shared" si="41"/>
        <v>0.02</v>
      </c>
      <c r="H1244" s="631" t="s">
        <v>339</v>
      </c>
      <c r="I1244" s="508">
        <f t="shared" si="42"/>
        <v>0.31780000000000003</v>
      </c>
      <c r="J1244" s="486">
        <v>45695</v>
      </c>
      <c r="K1244" s="487">
        <v>63882</v>
      </c>
      <c r="L1244" s="573"/>
      <c r="M1244" s="574"/>
      <c r="R1244" s="618"/>
      <c r="S1244" s="618"/>
      <c r="T1244" s="618"/>
      <c r="U1244" s="618"/>
    </row>
    <row r="1245" spans="1:21">
      <c r="A1245" s="482" t="s">
        <v>2878</v>
      </c>
      <c r="B1245" s="483" t="s">
        <v>2879</v>
      </c>
      <c r="C1245" s="513">
        <v>9000</v>
      </c>
      <c r="D1245" s="472" t="s">
        <v>550</v>
      </c>
      <c r="E1245" s="473">
        <v>0.02</v>
      </c>
      <c r="F1245" s="476" t="s">
        <v>400</v>
      </c>
      <c r="G1245" s="477">
        <f t="shared" si="41"/>
        <v>0.02</v>
      </c>
      <c r="H1245" s="631" t="s">
        <v>339</v>
      </c>
      <c r="I1245" s="508">
        <f t="shared" si="42"/>
        <v>0.31780000000000003</v>
      </c>
      <c r="J1245" s="486">
        <v>57119</v>
      </c>
      <c r="K1245" s="487">
        <v>85561</v>
      </c>
      <c r="L1245" s="573"/>
      <c r="M1245" s="574"/>
      <c r="R1245" s="618"/>
      <c r="S1245" s="618"/>
      <c r="T1245" s="618"/>
      <c r="U1245" s="618"/>
    </row>
    <row r="1246" spans="1:21">
      <c r="A1246" s="482" t="s">
        <v>2880</v>
      </c>
      <c r="B1246" s="483" t="s">
        <v>2881</v>
      </c>
      <c r="C1246" s="513">
        <v>9000</v>
      </c>
      <c r="D1246" s="472" t="s">
        <v>550</v>
      </c>
      <c r="E1246" s="473">
        <v>0.02</v>
      </c>
      <c r="F1246" s="476" t="s">
        <v>400</v>
      </c>
      <c r="G1246" s="477">
        <f t="shared" si="41"/>
        <v>0.02</v>
      </c>
      <c r="H1246" s="631" t="s">
        <v>339</v>
      </c>
      <c r="I1246" s="508">
        <f t="shared" si="42"/>
        <v>0.31780000000000003</v>
      </c>
      <c r="J1246" s="486">
        <v>57119</v>
      </c>
      <c r="K1246" s="487">
        <v>85561</v>
      </c>
      <c r="L1246" s="573"/>
      <c r="M1246" s="574"/>
      <c r="R1246" s="618"/>
      <c r="S1246" s="618"/>
      <c r="T1246" s="618"/>
      <c r="U1246" s="618"/>
    </row>
    <row r="1247" spans="1:21">
      <c r="A1247" s="482" t="s">
        <v>2882</v>
      </c>
      <c r="B1247" s="483" t="s">
        <v>2883</v>
      </c>
      <c r="C1247" s="513">
        <v>9000</v>
      </c>
      <c r="D1247" s="472" t="s">
        <v>550</v>
      </c>
      <c r="E1247" s="473">
        <v>0.02</v>
      </c>
      <c r="F1247" s="476" t="s">
        <v>400</v>
      </c>
      <c r="G1247" s="477">
        <f t="shared" si="41"/>
        <v>0.02</v>
      </c>
      <c r="H1247" s="631" t="s">
        <v>339</v>
      </c>
      <c r="I1247" s="508">
        <f t="shared" si="42"/>
        <v>0.31780000000000003</v>
      </c>
      <c r="J1247" s="486">
        <v>58869</v>
      </c>
      <c r="K1247" s="487">
        <v>63413</v>
      </c>
      <c r="L1247" s="573"/>
      <c r="M1247" s="574"/>
      <c r="R1247" s="618"/>
      <c r="S1247" s="618"/>
      <c r="T1247" s="618"/>
      <c r="U1247" s="618"/>
    </row>
    <row r="1248" spans="1:21">
      <c r="A1248" s="482" t="s">
        <v>2884</v>
      </c>
      <c r="B1248" s="483" t="s">
        <v>2885</v>
      </c>
      <c r="C1248" s="513">
        <v>9000</v>
      </c>
      <c r="D1248" s="472" t="s">
        <v>550</v>
      </c>
      <c r="E1248" s="473">
        <v>0.02</v>
      </c>
      <c r="F1248" s="476" t="s">
        <v>400</v>
      </c>
      <c r="G1248" s="477">
        <f t="shared" si="41"/>
        <v>0.02</v>
      </c>
      <c r="H1248" s="631" t="s">
        <v>339</v>
      </c>
      <c r="I1248" s="508">
        <f t="shared" si="42"/>
        <v>0.31780000000000003</v>
      </c>
      <c r="J1248" s="486">
        <v>63531</v>
      </c>
      <c r="K1248" s="487">
        <v>66095</v>
      </c>
      <c r="L1248" s="573"/>
      <c r="M1248" s="574"/>
      <c r="R1248" s="618"/>
      <c r="S1248" s="618"/>
      <c r="T1248" s="618"/>
      <c r="U1248" s="618"/>
    </row>
    <row r="1249" spans="1:21">
      <c r="A1249" s="482" t="s">
        <v>2886</v>
      </c>
      <c r="B1249" s="483" t="s">
        <v>2887</v>
      </c>
      <c r="C1249" s="513">
        <v>9000</v>
      </c>
      <c r="D1249" s="472" t="s">
        <v>550</v>
      </c>
      <c r="E1249" s="473">
        <v>0.02</v>
      </c>
      <c r="F1249" s="476" t="s">
        <v>400</v>
      </c>
      <c r="G1249" s="477">
        <f t="shared" si="41"/>
        <v>0.02</v>
      </c>
      <c r="H1249" s="631" t="s">
        <v>339</v>
      </c>
      <c r="I1249" s="508">
        <f t="shared" si="42"/>
        <v>0.31780000000000003</v>
      </c>
      <c r="J1249" s="486">
        <v>51523</v>
      </c>
      <c r="K1249" s="487">
        <v>72041</v>
      </c>
      <c r="L1249" s="573"/>
      <c r="M1249" s="574"/>
      <c r="R1249" s="618"/>
      <c r="S1249" s="618"/>
      <c r="T1249" s="618"/>
      <c r="U1249" s="618"/>
    </row>
    <row r="1250" spans="1:21">
      <c r="A1250" s="482" t="s">
        <v>2888</v>
      </c>
      <c r="B1250" s="483" t="s">
        <v>2889</v>
      </c>
      <c r="C1250" s="513">
        <v>9000</v>
      </c>
      <c r="D1250" s="472" t="s">
        <v>550</v>
      </c>
      <c r="E1250" s="473">
        <v>0.02</v>
      </c>
      <c r="F1250" s="476" t="s">
        <v>400</v>
      </c>
      <c r="G1250" s="477">
        <f t="shared" si="41"/>
        <v>0.02</v>
      </c>
      <c r="H1250" s="631" t="s">
        <v>339</v>
      </c>
      <c r="I1250" s="508">
        <f t="shared" si="42"/>
        <v>0.31780000000000003</v>
      </c>
      <c r="J1250" s="486">
        <v>67726</v>
      </c>
      <c r="K1250" s="487">
        <v>69940</v>
      </c>
      <c r="L1250" s="573"/>
      <c r="M1250" s="574"/>
      <c r="R1250" s="618"/>
      <c r="S1250" s="618"/>
      <c r="T1250" s="618"/>
      <c r="U1250" s="618"/>
    </row>
    <row r="1251" spans="1:21">
      <c r="A1251" s="482" t="s">
        <v>2890</v>
      </c>
      <c r="B1251" s="483" t="s">
        <v>2891</v>
      </c>
      <c r="C1251" s="513">
        <v>9000</v>
      </c>
      <c r="D1251" s="472" t="s">
        <v>550</v>
      </c>
      <c r="E1251" s="473">
        <v>0.02</v>
      </c>
      <c r="F1251" s="476" t="s">
        <v>400</v>
      </c>
      <c r="G1251" s="477">
        <f t="shared" si="41"/>
        <v>0.02</v>
      </c>
      <c r="H1251" s="631" t="s">
        <v>339</v>
      </c>
      <c r="I1251" s="508">
        <f t="shared" si="42"/>
        <v>0.31780000000000003</v>
      </c>
      <c r="J1251" s="486">
        <v>49776</v>
      </c>
      <c r="K1251" s="487">
        <v>52108</v>
      </c>
      <c r="L1251" s="573"/>
      <c r="M1251" s="574"/>
      <c r="R1251" s="618"/>
      <c r="S1251" s="618"/>
      <c r="T1251" s="618"/>
      <c r="U1251" s="618"/>
    </row>
    <row r="1252" spans="1:21">
      <c r="A1252" s="482" t="s">
        <v>2892</v>
      </c>
      <c r="B1252" s="483" t="s">
        <v>2893</v>
      </c>
      <c r="C1252" s="513">
        <v>9000</v>
      </c>
      <c r="D1252" s="472" t="s">
        <v>550</v>
      </c>
      <c r="E1252" s="473">
        <v>0.02</v>
      </c>
      <c r="F1252" s="476" t="s">
        <v>400</v>
      </c>
      <c r="G1252" s="477">
        <f t="shared" si="41"/>
        <v>0.02</v>
      </c>
      <c r="H1252" s="631" t="s">
        <v>339</v>
      </c>
      <c r="I1252" s="508">
        <f t="shared" si="42"/>
        <v>0.31780000000000003</v>
      </c>
      <c r="J1252" s="486">
        <v>67842</v>
      </c>
      <c r="K1252" s="487">
        <v>70058</v>
      </c>
      <c r="L1252" s="573"/>
      <c r="M1252" s="574"/>
      <c r="R1252" s="618"/>
      <c r="S1252" s="618"/>
      <c r="T1252" s="618"/>
      <c r="U1252" s="618"/>
    </row>
    <row r="1253" spans="1:21">
      <c r="A1253" s="471" t="s">
        <v>2894</v>
      </c>
      <c r="B1253" s="483" t="s">
        <v>2895</v>
      </c>
      <c r="C1253" s="513">
        <v>7100</v>
      </c>
      <c r="D1253" s="472" t="s">
        <v>1142</v>
      </c>
      <c r="E1253" s="474">
        <v>0.02</v>
      </c>
      <c r="F1253" s="478" t="s">
        <v>401</v>
      </c>
      <c r="G1253" s="477">
        <f t="shared" si="41"/>
        <v>0.02</v>
      </c>
      <c r="H1253" s="631" t="s">
        <v>339</v>
      </c>
      <c r="I1253" s="508">
        <f t="shared" si="42"/>
        <v>0.31780000000000003</v>
      </c>
      <c r="J1253" s="486">
        <v>32620</v>
      </c>
      <c r="K1253" s="487">
        <v>37534</v>
      </c>
      <c r="L1253" s="573"/>
      <c r="M1253" s="574"/>
      <c r="R1253" s="618"/>
      <c r="S1253" s="618"/>
      <c r="T1253" s="618"/>
      <c r="U1253" s="618"/>
    </row>
    <row r="1254" spans="1:21">
      <c r="A1254" s="482" t="s">
        <v>2896</v>
      </c>
      <c r="B1254" s="483" t="s">
        <v>2897</v>
      </c>
      <c r="C1254" s="513">
        <v>7100</v>
      </c>
      <c r="D1254" s="472" t="s">
        <v>1142</v>
      </c>
      <c r="E1254" s="473">
        <v>0.02</v>
      </c>
      <c r="F1254" s="478" t="s">
        <v>401</v>
      </c>
      <c r="G1254" s="477">
        <f t="shared" si="41"/>
        <v>0.02</v>
      </c>
      <c r="H1254" s="631" t="s">
        <v>339</v>
      </c>
      <c r="I1254" s="508">
        <f t="shared" si="42"/>
        <v>0.31780000000000003</v>
      </c>
      <c r="J1254" s="486">
        <v>44589</v>
      </c>
      <c r="K1254" s="487">
        <v>55009</v>
      </c>
      <c r="L1254" s="573"/>
      <c r="M1254" s="574"/>
      <c r="R1254" s="618"/>
      <c r="S1254" s="618"/>
      <c r="T1254" s="618"/>
      <c r="U1254" s="618"/>
    </row>
    <row r="1255" spans="1:21">
      <c r="A1255" s="471" t="s">
        <v>2898</v>
      </c>
      <c r="B1255" s="483" t="s">
        <v>2899</v>
      </c>
      <c r="C1255" s="513">
        <v>7100</v>
      </c>
      <c r="D1255" s="472" t="s">
        <v>1142</v>
      </c>
      <c r="E1255" s="473">
        <v>0.02</v>
      </c>
      <c r="F1255" s="478" t="s">
        <v>401</v>
      </c>
      <c r="G1255" s="477">
        <f t="shared" si="41"/>
        <v>0.02</v>
      </c>
      <c r="H1255" s="631" t="s">
        <v>339</v>
      </c>
      <c r="I1255" s="508">
        <f t="shared" si="42"/>
        <v>0.31780000000000003</v>
      </c>
      <c r="J1255" s="486">
        <v>36258</v>
      </c>
      <c r="K1255" s="487">
        <v>50761</v>
      </c>
      <c r="L1255" s="573"/>
      <c r="M1255" s="574"/>
      <c r="R1255" s="618"/>
      <c r="S1255" s="618"/>
      <c r="T1255" s="618"/>
      <c r="U1255" s="618"/>
    </row>
    <row r="1256" spans="1:21">
      <c r="A1256" s="482" t="s">
        <v>2900</v>
      </c>
      <c r="B1256" s="483" t="s">
        <v>2901</v>
      </c>
      <c r="C1256" s="513">
        <v>7100</v>
      </c>
      <c r="D1256" s="472" t="s">
        <v>1142</v>
      </c>
      <c r="E1256" s="473">
        <v>0.02</v>
      </c>
      <c r="F1256" s="478" t="s">
        <v>401</v>
      </c>
      <c r="G1256" s="477">
        <f t="shared" si="41"/>
        <v>0.02</v>
      </c>
      <c r="H1256" s="631" t="s">
        <v>339</v>
      </c>
      <c r="I1256" s="508">
        <f t="shared" si="42"/>
        <v>0.31780000000000003</v>
      </c>
      <c r="J1256" s="486">
        <v>40257</v>
      </c>
      <c r="K1256" s="487">
        <v>56360</v>
      </c>
      <c r="L1256" s="573"/>
      <c r="M1256" s="574"/>
      <c r="R1256" s="618"/>
      <c r="S1256" s="618"/>
      <c r="T1256" s="618"/>
      <c r="U1256" s="618"/>
    </row>
    <row r="1257" spans="1:21">
      <c r="A1257" s="482" t="s">
        <v>2902</v>
      </c>
      <c r="B1257" s="483" t="s">
        <v>2903</v>
      </c>
      <c r="C1257" s="513">
        <v>7100</v>
      </c>
      <c r="D1257" s="472" t="s">
        <v>1142</v>
      </c>
      <c r="E1257" s="473">
        <v>0.02</v>
      </c>
      <c r="F1257" s="478" t="s">
        <v>401</v>
      </c>
      <c r="G1257" s="477">
        <f t="shared" si="41"/>
        <v>0.02</v>
      </c>
      <c r="H1257" s="631" t="s">
        <v>339</v>
      </c>
      <c r="I1257" s="508">
        <f t="shared" si="42"/>
        <v>0.31780000000000003</v>
      </c>
      <c r="J1257" s="486">
        <v>40257</v>
      </c>
      <c r="K1257" s="487">
        <v>56360</v>
      </c>
      <c r="L1257" s="573"/>
      <c r="M1257" s="574"/>
      <c r="R1257" s="618"/>
      <c r="S1257" s="618"/>
      <c r="T1257" s="618"/>
      <c r="U1257" s="618"/>
    </row>
    <row r="1258" spans="1:21">
      <c r="A1258" s="482" t="s">
        <v>2904</v>
      </c>
      <c r="B1258" s="483" t="s">
        <v>2905</v>
      </c>
      <c r="C1258" s="513">
        <v>9000</v>
      </c>
      <c r="D1258" s="472" t="s">
        <v>550</v>
      </c>
      <c r="E1258" s="473">
        <v>0.02</v>
      </c>
      <c r="F1258" s="476" t="s">
        <v>400</v>
      </c>
      <c r="G1258" s="477">
        <f t="shared" si="41"/>
        <v>0.02</v>
      </c>
      <c r="H1258" s="631" t="s">
        <v>339</v>
      </c>
      <c r="I1258" s="508">
        <f t="shared" si="42"/>
        <v>0.31780000000000003</v>
      </c>
      <c r="J1258" s="486">
        <v>53390</v>
      </c>
      <c r="K1258" s="487">
        <v>57004</v>
      </c>
      <c r="L1258" s="573"/>
      <c r="M1258" s="574"/>
      <c r="R1258" s="618"/>
      <c r="S1258" s="618"/>
      <c r="T1258" s="618"/>
      <c r="U1258" s="618"/>
    </row>
    <row r="1259" spans="1:21">
      <c r="A1259" s="482" t="s">
        <v>2906</v>
      </c>
      <c r="B1259" s="483" t="s">
        <v>2907</v>
      </c>
      <c r="C1259" s="513">
        <v>9000</v>
      </c>
      <c r="D1259" s="472" t="s">
        <v>550</v>
      </c>
      <c r="E1259" s="473">
        <v>0.02</v>
      </c>
      <c r="F1259" s="476" t="s">
        <v>400</v>
      </c>
      <c r="G1259" s="477">
        <f t="shared" si="41"/>
        <v>0.02</v>
      </c>
      <c r="H1259" s="631" t="s">
        <v>339</v>
      </c>
      <c r="I1259" s="508">
        <f t="shared" si="42"/>
        <v>0.31780000000000003</v>
      </c>
      <c r="J1259" s="486">
        <v>63531</v>
      </c>
      <c r="K1259" s="487">
        <v>66095</v>
      </c>
      <c r="L1259" s="573"/>
      <c r="M1259" s="574"/>
      <c r="R1259" s="618"/>
      <c r="S1259" s="618"/>
      <c r="T1259" s="618"/>
      <c r="U1259" s="618"/>
    </row>
    <row r="1260" spans="1:21">
      <c r="A1260" s="482" t="s">
        <v>2908</v>
      </c>
      <c r="B1260" s="483" t="s">
        <v>2909</v>
      </c>
      <c r="C1260" s="513">
        <v>9000</v>
      </c>
      <c r="D1260" s="472" t="s">
        <v>550</v>
      </c>
      <c r="E1260" s="473">
        <v>0.02</v>
      </c>
      <c r="F1260" s="476" t="s">
        <v>400</v>
      </c>
      <c r="G1260" s="477">
        <f t="shared" si="41"/>
        <v>0.02</v>
      </c>
      <c r="H1260" s="631" t="s">
        <v>339</v>
      </c>
      <c r="I1260" s="508">
        <f t="shared" si="42"/>
        <v>0.31780000000000003</v>
      </c>
      <c r="J1260" s="486">
        <v>67726</v>
      </c>
      <c r="K1260" s="487">
        <v>69940</v>
      </c>
      <c r="L1260" s="573"/>
      <c r="M1260" s="574"/>
      <c r="R1260" s="618"/>
      <c r="S1260" s="618"/>
      <c r="T1260" s="618"/>
      <c r="U1260" s="618"/>
    </row>
    <row r="1261" spans="1:21">
      <c r="A1261" s="482" t="s">
        <v>2910</v>
      </c>
      <c r="B1261" s="483" t="s">
        <v>2911</v>
      </c>
      <c r="C1261" s="513">
        <v>9001</v>
      </c>
      <c r="D1261" s="472" t="s">
        <v>661</v>
      </c>
      <c r="E1261" s="473">
        <v>0.02</v>
      </c>
      <c r="F1261" s="476" t="s">
        <v>400</v>
      </c>
      <c r="G1261" s="477">
        <f t="shared" si="41"/>
        <v>0.02</v>
      </c>
      <c r="H1261" s="631" t="s">
        <v>339</v>
      </c>
      <c r="I1261" s="508">
        <f t="shared" si="42"/>
        <v>0.31780000000000003</v>
      </c>
      <c r="J1261" s="486">
        <v>50608</v>
      </c>
      <c r="K1261" s="487">
        <v>59368</v>
      </c>
      <c r="L1261" s="573"/>
      <c r="M1261" s="574"/>
      <c r="R1261" s="618"/>
      <c r="S1261" s="618"/>
      <c r="T1261" s="618"/>
      <c r="U1261" s="618"/>
    </row>
    <row r="1262" spans="1:21">
      <c r="A1262" s="482" t="s">
        <v>2912</v>
      </c>
      <c r="B1262" s="483" t="s">
        <v>2913</v>
      </c>
      <c r="C1262" s="513">
        <v>9001</v>
      </c>
      <c r="D1262" s="472" t="s">
        <v>661</v>
      </c>
      <c r="E1262" s="473">
        <v>0.02</v>
      </c>
      <c r="F1262" s="476" t="s">
        <v>400</v>
      </c>
      <c r="G1262" s="477">
        <f t="shared" si="41"/>
        <v>0.02</v>
      </c>
      <c r="H1262" s="631" t="s">
        <v>339</v>
      </c>
      <c r="I1262" s="508">
        <f t="shared" si="42"/>
        <v>0.31780000000000003</v>
      </c>
      <c r="J1262" s="486">
        <v>60284</v>
      </c>
      <c r="K1262" s="487">
        <v>80909</v>
      </c>
      <c r="L1262" s="573"/>
      <c r="M1262" s="574"/>
      <c r="R1262" s="618"/>
      <c r="S1262" s="618"/>
      <c r="T1262" s="618"/>
      <c r="U1262" s="618"/>
    </row>
    <row r="1263" spans="1:21">
      <c r="A1263" s="482" t="s">
        <v>2914</v>
      </c>
      <c r="B1263" s="483" t="s">
        <v>2915</v>
      </c>
      <c r="C1263" s="513">
        <v>9000</v>
      </c>
      <c r="D1263" s="472" t="s">
        <v>550</v>
      </c>
      <c r="E1263" s="473">
        <v>0.02</v>
      </c>
      <c r="F1263" s="476" t="s">
        <v>400</v>
      </c>
      <c r="G1263" s="477">
        <f t="shared" si="41"/>
        <v>0.02</v>
      </c>
      <c r="H1263" s="631" t="s">
        <v>339</v>
      </c>
      <c r="I1263" s="508">
        <f t="shared" si="42"/>
        <v>0.31780000000000003</v>
      </c>
      <c r="J1263" s="486">
        <v>76394</v>
      </c>
      <c r="K1263" s="487">
        <v>94881</v>
      </c>
      <c r="L1263" s="573"/>
      <c r="M1263" s="574"/>
      <c r="R1263" s="618"/>
      <c r="S1263" s="618"/>
      <c r="T1263" s="618"/>
      <c r="U1263" s="618"/>
    </row>
    <row r="1264" spans="1:21">
      <c r="A1264" s="482" t="s">
        <v>2916</v>
      </c>
      <c r="B1264" s="483" t="s">
        <v>2917</v>
      </c>
      <c r="C1264" s="513">
        <v>9000</v>
      </c>
      <c r="D1264" s="472" t="s">
        <v>550</v>
      </c>
      <c r="E1264" s="473">
        <v>0.02</v>
      </c>
      <c r="F1264" s="476" t="s">
        <v>400</v>
      </c>
      <c r="G1264" s="477">
        <f t="shared" si="41"/>
        <v>0.02</v>
      </c>
      <c r="H1264" s="631" t="s">
        <v>339</v>
      </c>
      <c r="I1264" s="508">
        <f t="shared" si="42"/>
        <v>0.31780000000000003</v>
      </c>
      <c r="J1264" s="486">
        <v>83583</v>
      </c>
      <c r="K1264" s="487">
        <v>109623</v>
      </c>
      <c r="L1264" s="573"/>
      <c r="M1264" s="574"/>
      <c r="R1264" s="618"/>
      <c r="S1264" s="618"/>
      <c r="T1264" s="618"/>
      <c r="U1264" s="618"/>
    </row>
    <row r="1265" spans="1:21">
      <c r="A1265" s="482" t="s">
        <v>2918</v>
      </c>
      <c r="B1265" s="483" t="s">
        <v>2919</v>
      </c>
      <c r="C1265" s="513">
        <v>9000</v>
      </c>
      <c r="D1265" s="472" t="s">
        <v>550</v>
      </c>
      <c r="E1265" s="473">
        <v>0.02</v>
      </c>
      <c r="F1265" s="476" t="s">
        <v>400</v>
      </c>
      <c r="G1265" s="477">
        <f t="shared" si="41"/>
        <v>0.02</v>
      </c>
      <c r="H1265" s="631" t="s">
        <v>339</v>
      </c>
      <c r="I1265" s="508">
        <f t="shared" si="42"/>
        <v>0.31780000000000003</v>
      </c>
      <c r="J1265" s="486">
        <v>93710</v>
      </c>
      <c r="K1265" s="487">
        <v>122906</v>
      </c>
      <c r="L1265" s="573"/>
      <c r="M1265" s="574"/>
      <c r="R1265" s="618"/>
      <c r="S1265" s="618"/>
      <c r="T1265" s="618"/>
      <c r="U1265" s="618"/>
    </row>
    <row r="1266" spans="1:21">
      <c r="A1266" s="482" t="s">
        <v>2920</v>
      </c>
      <c r="B1266" s="483" t="s">
        <v>2921</v>
      </c>
      <c r="C1266" s="513">
        <v>9000</v>
      </c>
      <c r="D1266" s="472" t="s">
        <v>550</v>
      </c>
      <c r="E1266" s="473">
        <v>0.02</v>
      </c>
      <c r="F1266" s="476" t="s">
        <v>400</v>
      </c>
      <c r="G1266" s="477">
        <f t="shared" si="41"/>
        <v>0.02</v>
      </c>
      <c r="H1266" s="631" t="s">
        <v>339</v>
      </c>
      <c r="I1266" s="508">
        <f t="shared" si="42"/>
        <v>0.31780000000000003</v>
      </c>
      <c r="J1266" s="486">
        <v>105063</v>
      </c>
      <c r="K1266" s="487">
        <v>137796</v>
      </c>
      <c r="L1266" s="573"/>
      <c r="M1266" s="574"/>
      <c r="R1266" s="618"/>
      <c r="S1266" s="618"/>
      <c r="T1266" s="618"/>
      <c r="U1266" s="618"/>
    </row>
    <row r="1267" spans="1:21">
      <c r="A1267" s="482" t="s">
        <v>2922</v>
      </c>
      <c r="B1267" s="483" t="s">
        <v>2923</v>
      </c>
      <c r="C1267" s="513">
        <v>9000</v>
      </c>
      <c r="D1267" s="472" t="s">
        <v>550</v>
      </c>
      <c r="E1267" s="473">
        <v>0.02</v>
      </c>
      <c r="F1267" s="476" t="s">
        <v>400</v>
      </c>
      <c r="G1267" s="477">
        <f t="shared" si="41"/>
        <v>0.02</v>
      </c>
      <c r="H1267" s="631" t="s">
        <v>339</v>
      </c>
      <c r="I1267" s="508">
        <f t="shared" si="42"/>
        <v>0.31780000000000003</v>
      </c>
      <c r="J1267" s="486">
        <v>117794</v>
      </c>
      <c r="K1267" s="487">
        <v>154491</v>
      </c>
      <c r="L1267" s="573"/>
      <c r="M1267" s="574"/>
      <c r="R1267" s="618"/>
      <c r="S1267" s="618"/>
      <c r="T1267" s="618"/>
      <c r="U1267" s="618"/>
    </row>
    <row r="1268" spans="1:21">
      <c r="A1268" s="482" t="s">
        <v>2924</v>
      </c>
      <c r="B1268" s="483" t="s">
        <v>2925</v>
      </c>
      <c r="C1268" s="513">
        <v>9022</v>
      </c>
      <c r="D1268" s="472" t="s">
        <v>458</v>
      </c>
      <c r="E1268" s="473">
        <v>0.02</v>
      </c>
      <c r="F1268" s="476" t="s">
        <v>400</v>
      </c>
      <c r="G1268" s="477">
        <f t="shared" si="41"/>
        <v>0.02</v>
      </c>
      <c r="H1268" s="631" t="s">
        <v>339</v>
      </c>
      <c r="I1268" s="508">
        <f t="shared" si="42"/>
        <v>0.31780000000000003</v>
      </c>
      <c r="J1268" s="486">
        <v>166425</v>
      </c>
      <c r="K1268" s="487">
        <v>268832</v>
      </c>
      <c r="L1268" s="573"/>
      <c r="M1268" s="574"/>
      <c r="R1268" s="618"/>
      <c r="S1268" s="618"/>
      <c r="T1268" s="618"/>
      <c r="U1268" s="618"/>
    </row>
    <row r="1269" spans="1:21">
      <c r="A1269" s="482" t="s">
        <v>2926</v>
      </c>
      <c r="B1269" s="483" t="s">
        <v>2927</v>
      </c>
      <c r="C1269" s="513">
        <v>9020</v>
      </c>
      <c r="D1269" s="472" t="s">
        <v>423</v>
      </c>
      <c r="E1269" s="473">
        <v>0.02</v>
      </c>
      <c r="F1269" s="476" t="s">
        <v>400</v>
      </c>
      <c r="G1269" s="477">
        <f t="shared" si="41"/>
        <v>0.02</v>
      </c>
      <c r="H1269" s="631" t="s">
        <v>339</v>
      </c>
      <c r="I1269" s="508">
        <f t="shared" si="42"/>
        <v>0.31780000000000003</v>
      </c>
      <c r="J1269" s="486">
        <v>133019</v>
      </c>
      <c r="K1269" s="487">
        <v>189222</v>
      </c>
      <c r="L1269" s="573"/>
      <c r="M1269" s="574"/>
      <c r="R1269" s="618"/>
      <c r="S1269" s="618"/>
      <c r="T1269" s="618"/>
      <c r="U1269" s="618"/>
    </row>
    <row r="1270" spans="1:21">
      <c r="A1270" s="482" t="s">
        <v>2928</v>
      </c>
      <c r="B1270" s="483" t="s">
        <v>2929</v>
      </c>
      <c r="C1270" s="513">
        <v>9020</v>
      </c>
      <c r="D1270" s="472" t="s">
        <v>423</v>
      </c>
      <c r="E1270" s="473">
        <v>0.02</v>
      </c>
      <c r="F1270" s="476" t="s">
        <v>400</v>
      </c>
      <c r="G1270" s="477">
        <f t="shared" si="41"/>
        <v>0.02</v>
      </c>
      <c r="H1270" s="631" t="s">
        <v>339</v>
      </c>
      <c r="I1270" s="508">
        <f t="shared" si="42"/>
        <v>0.31780000000000003</v>
      </c>
      <c r="J1270" s="486">
        <v>133019</v>
      </c>
      <c r="K1270" s="487">
        <v>189222</v>
      </c>
      <c r="L1270" s="573"/>
      <c r="M1270" s="574"/>
      <c r="R1270" s="618"/>
      <c r="S1270" s="618"/>
      <c r="T1270" s="618"/>
      <c r="U1270" s="618"/>
    </row>
    <row r="1271" spans="1:21">
      <c r="A1271" s="482" t="s">
        <v>2930</v>
      </c>
      <c r="B1271" s="483" t="s">
        <v>2931</v>
      </c>
      <c r="C1271" s="513">
        <v>9020</v>
      </c>
      <c r="D1271" s="472" t="s">
        <v>423</v>
      </c>
      <c r="E1271" s="473">
        <v>0.02</v>
      </c>
      <c r="F1271" s="476" t="s">
        <v>400</v>
      </c>
      <c r="G1271" s="477">
        <f t="shared" si="41"/>
        <v>0.02</v>
      </c>
      <c r="H1271" s="631" t="s">
        <v>339</v>
      </c>
      <c r="I1271" s="508">
        <f t="shared" si="42"/>
        <v>0.31780000000000003</v>
      </c>
      <c r="J1271" s="486">
        <v>133019</v>
      </c>
      <c r="K1271" s="487">
        <v>189222</v>
      </c>
      <c r="L1271" s="573"/>
      <c r="M1271" s="574"/>
      <c r="R1271" s="618"/>
      <c r="S1271" s="618"/>
      <c r="T1271" s="618"/>
      <c r="U1271" s="618"/>
    </row>
    <row r="1272" spans="1:21">
      <c r="A1272" s="482" t="s">
        <v>2932</v>
      </c>
      <c r="B1272" s="483" t="s">
        <v>2933</v>
      </c>
      <c r="C1272" s="513">
        <v>9020</v>
      </c>
      <c r="D1272" s="472" t="s">
        <v>423</v>
      </c>
      <c r="E1272" s="473">
        <v>0.02</v>
      </c>
      <c r="F1272" s="476" t="s">
        <v>400</v>
      </c>
      <c r="G1272" s="477">
        <f t="shared" si="41"/>
        <v>0.02</v>
      </c>
      <c r="H1272" s="631" t="s">
        <v>339</v>
      </c>
      <c r="I1272" s="508">
        <f t="shared" si="42"/>
        <v>0.31780000000000003</v>
      </c>
      <c r="J1272" s="486">
        <v>133019</v>
      </c>
      <c r="K1272" s="487">
        <v>189222</v>
      </c>
      <c r="L1272" s="573"/>
      <c r="M1272" s="574"/>
      <c r="R1272" s="618"/>
      <c r="S1272" s="618"/>
      <c r="T1272" s="618"/>
      <c r="U1272" s="618"/>
    </row>
    <row r="1273" spans="1:21">
      <c r="A1273" s="482" t="s">
        <v>2934</v>
      </c>
      <c r="B1273" s="483" t="s">
        <v>2935</v>
      </c>
      <c r="C1273" s="513">
        <v>9001</v>
      </c>
      <c r="D1273" s="472" t="s">
        <v>661</v>
      </c>
      <c r="E1273" s="473">
        <v>0.02</v>
      </c>
      <c r="F1273" s="476" t="s">
        <v>400</v>
      </c>
      <c r="G1273" s="477">
        <f t="shared" si="41"/>
        <v>0.02</v>
      </c>
      <c r="H1273" s="631" t="s">
        <v>339</v>
      </c>
      <c r="I1273" s="508">
        <f t="shared" si="42"/>
        <v>0.31780000000000003</v>
      </c>
      <c r="J1273" s="486">
        <v>46392</v>
      </c>
      <c r="K1273" s="487">
        <v>57232</v>
      </c>
      <c r="L1273" s="573"/>
      <c r="M1273" s="574"/>
      <c r="R1273" s="618"/>
      <c r="S1273" s="618"/>
      <c r="T1273" s="618"/>
      <c r="U1273" s="618"/>
    </row>
    <row r="1274" spans="1:21">
      <c r="A1274" s="482" t="s">
        <v>2936</v>
      </c>
      <c r="B1274" s="483" t="s">
        <v>2937</v>
      </c>
      <c r="C1274" s="513">
        <v>9000</v>
      </c>
      <c r="D1274" s="472" t="s">
        <v>550</v>
      </c>
      <c r="E1274" s="473">
        <v>0.02</v>
      </c>
      <c r="F1274" s="476" t="s">
        <v>400</v>
      </c>
      <c r="G1274" s="477">
        <f t="shared" si="41"/>
        <v>0.02</v>
      </c>
      <c r="H1274" s="631" t="s">
        <v>339</v>
      </c>
      <c r="I1274" s="508">
        <f t="shared" si="42"/>
        <v>0.31780000000000003</v>
      </c>
      <c r="J1274" s="486">
        <v>54013</v>
      </c>
      <c r="K1274" s="487">
        <v>70138</v>
      </c>
      <c r="L1274" s="573"/>
      <c r="M1274" s="574"/>
      <c r="R1274" s="618"/>
      <c r="S1274" s="618"/>
      <c r="T1274" s="618"/>
      <c r="U1274" s="618"/>
    </row>
    <row r="1275" spans="1:21">
      <c r="A1275" s="482" t="s">
        <v>2938</v>
      </c>
      <c r="B1275" s="483" t="s">
        <v>2939</v>
      </c>
      <c r="C1275" s="513">
        <v>9000</v>
      </c>
      <c r="D1275" s="472" t="s">
        <v>550</v>
      </c>
      <c r="E1275" s="473">
        <v>0.02</v>
      </c>
      <c r="F1275" s="476" t="s">
        <v>400</v>
      </c>
      <c r="G1275" s="477">
        <f t="shared" si="41"/>
        <v>0.02</v>
      </c>
      <c r="H1275" s="631" t="s">
        <v>339</v>
      </c>
      <c r="I1275" s="508">
        <f t="shared" si="42"/>
        <v>0.31780000000000003</v>
      </c>
      <c r="J1275" s="486">
        <v>68305</v>
      </c>
      <c r="K1275" s="487">
        <v>89105</v>
      </c>
      <c r="L1275" s="573"/>
      <c r="M1275" s="574"/>
      <c r="R1275" s="618"/>
      <c r="S1275" s="618"/>
      <c r="T1275" s="618"/>
      <c r="U1275" s="618"/>
    </row>
    <row r="1276" spans="1:21">
      <c r="A1276" s="482" t="s">
        <v>2940</v>
      </c>
      <c r="B1276" s="483" t="s">
        <v>2941</v>
      </c>
      <c r="C1276" s="513">
        <v>9000</v>
      </c>
      <c r="D1276" s="472" t="s">
        <v>550</v>
      </c>
      <c r="E1276" s="473">
        <v>0.02</v>
      </c>
      <c r="F1276" s="476" t="s">
        <v>400</v>
      </c>
      <c r="G1276" s="477">
        <f t="shared" si="41"/>
        <v>0.02</v>
      </c>
      <c r="H1276" s="631" t="s">
        <v>339</v>
      </c>
      <c r="I1276" s="508">
        <f t="shared" si="42"/>
        <v>0.31780000000000003</v>
      </c>
      <c r="J1276" s="486">
        <v>68305</v>
      </c>
      <c r="K1276" s="487">
        <v>89105</v>
      </c>
      <c r="L1276" s="573"/>
      <c r="M1276" s="574"/>
      <c r="R1276" s="618"/>
      <c r="S1276" s="618"/>
      <c r="T1276" s="618"/>
      <c r="U1276" s="618"/>
    </row>
    <row r="1277" spans="1:21">
      <c r="A1277" s="482" t="s">
        <v>2942</v>
      </c>
      <c r="B1277" s="483" t="s">
        <v>2943</v>
      </c>
      <c r="C1277" s="513">
        <v>9001</v>
      </c>
      <c r="D1277" s="472" t="s">
        <v>661</v>
      </c>
      <c r="E1277" s="473">
        <v>0.02</v>
      </c>
      <c r="F1277" s="476" t="s">
        <v>400</v>
      </c>
      <c r="G1277" s="477">
        <f t="shared" si="41"/>
        <v>0.02</v>
      </c>
      <c r="H1277" s="631" t="s">
        <v>339</v>
      </c>
      <c r="I1277" s="508">
        <f t="shared" si="42"/>
        <v>0.31780000000000003</v>
      </c>
      <c r="J1277" s="486">
        <v>46395</v>
      </c>
      <c r="K1277" s="487">
        <v>57234</v>
      </c>
      <c r="L1277" s="573"/>
      <c r="M1277" s="574"/>
      <c r="R1277" s="618"/>
      <c r="S1277" s="618"/>
      <c r="T1277" s="618"/>
      <c r="U1277" s="618"/>
    </row>
    <row r="1278" spans="1:21">
      <c r="A1278" s="482" t="s">
        <v>2944</v>
      </c>
      <c r="B1278" s="483" t="s">
        <v>2945</v>
      </c>
      <c r="C1278" s="513">
        <v>9000</v>
      </c>
      <c r="D1278" s="472" t="s">
        <v>550</v>
      </c>
      <c r="E1278" s="473">
        <v>0.02</v>
      </c>
      <c r="F1278" s="476" t="s">
        <v>400</v>
      </c>
      <c r="G1278" s="477">
        <f t="shared" si="41"/>
        <v>0.02</v>
      </c>
      <c r="H1278" s="631" t="s">
        <v>339</v>
      </c>
      <c r="I1278" s="508">
        <f t="shared" si="42"/>
        <v>0.31780000000000003</v>
      </c>
      <c r="J1278" s="486">
        <v>105063</v>
      </c>
      <c r="K1278" s="487">
        <v>137796</v>
      </c>
      <c r="L1278" s="573"/>
      <c r="M1278" s="574"/>
      <c r="R1278" s="618"/>
      <c r="S1278" s="618"/>
      <c r="T1278" s="618"/>
      <c r="U1278" s="618"/>
    </row>
    <row r="1279" spans="1:21">
      <c r="A1279" s="482" t="s">
        <v>2946</v>
      </c>
      <c r="B1279" s="483" t="s">
        <v>2947</v>
      </c>
      <c r="C1279" s="513">
        <v>9000</v>
      </c>
      <c r="D1279" s="472" t="s">
        <v>550</v>
      </c>
      <c r="E1279" s="473">
        <v>0.02</v>
      </c>
      <c r="F1279" s="476" t="s">
        <v>400</v>
      </c>
      <c r="G1279" s="477">
        <f t="shared" si="41"/>
        <v>0.02</v>
      </c>
      <c r="H1279" s="631" t="s">
        <v>339</v>
      </c>
      <c r="I1279" s="508">
        <f t="shared" si="42"/>
        <v>0.31780000000000003</v>
      </c>
      <c r="J1279" s="486">
        <v>93710</v>
      </c>
      <c r="K1279" s="487">
        <v>122906</v>
      </c>
      <c r="L1279" s="573"/>
      <c r="M1279" s="574"/>
      <c r="R1279" s="618"/>
      <c r="S1279" s="618"/>
      <c r="T1279" s="618"/>
      <c r="U1279" s="618"/>
    </row>
    <row r="1280" spans="1:21">
      <c r="A1280" s="482" t="s">
        <v>2948</v>
      </c>
      <c r="B1280" s="483" t="s">
        <v>2949</v>
      </c>
      <c r="C1280" s="513">
        <v>9000</v>
      </c>
      <c r="D1280" s="472" t="s">
        <v>550</v>
      </c>
      <c r="E1280" s="473">
        <v>0.02</v>
      </c>
      <c r="F1280" s="476" t="s">
        <v>400</v>
      </c>
      <c r="G1280" s="477">
        <f t="shared" si="41"/>
        <v>0.02</v>
      </c>
      <c r="H1280" s="631" t="s">
        <v>339</v>
      </c>
      <c r="I1280" s="508">
        <f t="shared" si="42"/>
        <v>0.31780000000000003</v>
      </c>
      <c r="J1280" s="486">
        <v>105063</v>
      </c>
      <c r="K1280" s="487">
        <v>137796</v>
      </c>
      <c r="L1280" s="573"/>
      <c r="M1280" s="574"/>
      <c r="R1280" s="618"/>
      <c r="S1280" s="618"/>
      <c r="T1280" s="618"/>
      <c r="U1280" s="618"/>
    </row>
    <row r="1281" spans="1:21">
      <c r="A1281" s="482" t="s">
        <v>2950</v>
      </c>
      <c r="B1281" s="483" t="s">
        <v>2951</v>
      </c>
      <c r="C1281" s="513">
        <v>9000</v>
      </c>
      <c r="D1281" s="472" t="s">
        <v>550</v>
      </c>
      <c r="E1281" s="473">
        <v>0.02</v>
      </c>
      <c r="F1281" s="476" t="s">
        <v>400</v>
      </c>
      <c r="G1281" s="477">
        <f t="shared" si="41"/>
        <v>0.02</v>
      </c>
      <c r="H1281" s="631" t="s">
        <v>339</v>
      </c>
      <c r="I1281" s="508">
        <f t="shared" si="42"/>
        <v>0.31780000000000003</v>
      </c>
      <c r="J1281" s="486">
        <v>117794</v>
      </c>
      <c r="K1281" s="487">
        <v>154491</v>
      </c>
      <c r="L1281" s="573"/>
      <c r="M1281" s="574"/>
      <c r="R1281" s="618"/>
      <c r="S1281" s="618"/>
      <c r="T1281" s="618"/>
      <c r="U1281" s="618"/>
    </row>
    <row r="1282" spans="1:21">
      <c r="A1282" s="482" t="s">
        <v>2952</v>
      </c>
      <c r="B1282" s="483" t="s">
        <v>2953</v>
      </c>
      <c r="C1282" s="513">
        <v>9001</v>
      </c>
      <c r="D1282" s="472" t="s">
        <v>661</v>
      </c>
      <c r="E1282" s="473">
        <v>0.02</v>
      </c>
      <c r="F1282" s="476" t="s">
        <v>400</v>
      </c>
      <c r="G1282" s="477">
        <f t="shared" si="41"/>
        <v>0.02</v>
      </c>
      <c r="H1282" s="631" t="s">
        <v>339</v>
      </c>
      <c r="I1282" s="508">
        <f t="shared" si="42"/>
        <v>0.31780000000000003</v>
      </c>
      <c r="J1282" s="486">
        <v>50608</v>
      </c>
      <c r="K1282" s="487">
        <v>59368</v>
      </c>
      <c r="L1282" s="573"/>
      <c r="M1282" s="574"/>
      <c r="R1282" s="618"/>
      <c r="S1282" s="618"/>
      <c r="T1282" s="618"/>
      <c r="U1282" s="618"/>
    </row>
    <row r="1283" spans="1:21">
      <c r="A1283" s="482" t="s">
        <v>2954</v>
      </c>
      <c r="B1283" s="483" t="s">
        <v>2955</v>
      </c>
      <c r="C1283" s="513">
        <v>9000</v>
      </c>
      <c r="D1283" s="472" t="s">
        <v>550</v>
      </c>
      <c r="E1283" s="473">
        <v>0.02</v>
      </c>
      <c r="F1283" s="476" t="s">
        <v>400</v>
      </c>
      <c r="G1283" s="477">
        <f t="shared" si="41"/>
        <v>0.02</v>
      </c>
      <c r="H1283" s="631" t="s">
        <v>339</v>
      </c>
      <c r="I1283" s="508">
        <f t="shared" si="42"/>
        <v>0.31780000000000003</v>
      </c>
      <c r="J1283" s="486">
        <v>93710</v>
      </c>
      <c r="K1283" s="487">
        <v>122906</v>
      </c>
      <c r="L1283" s="573"/>
      <c r="M1283" s="574"/>
      <c r="R1283" s="618"/>
      <c r="S1283" s="618"/>
      <c r="T1283" s="618"/>
      <c r="U1283" s="618"/>
    </row>
    <row r="1284" spans="1:21">
      <c r="A1284" s="482" t="s">
        <v>2956</v>
      </c>
      <c r="B1284" s="483" t="s">
        <v>2957</v>
      </c>
      <c r="C1284" s="513">
        <v>9000</v>
      </c>
      <c r="D1284" s="472" t="s">
        <v>550</v>
      </c>
      <c r="E1284" s="473">
        <v>0.02</v>
      </c>
      <c r="F1284" s="476" t="s">
        <v>400</v>
      </c>
      <c r="G1284" s="477">
        <f t="shared" ref="G1284:G1347" si="43">_xlfn.XLOOKUP(F1284,$N$3:$N$18,$O$3:$O$18,"not found",0,1)</f>
        <v>0.02</v>
      </c>
      <c r="H1284" s="631" t="s">
        <v>339</v>
      </c>
      <c r="I1284" s="508">
        <f t="shared" ref="I1284:I1347" si="44">VLOOKUP(H1284,Fringe.Rates,2,FALSE)</f>
        <v>0.31780000000000003</v>
      </c>
      <c r="J1284" s="486">
        <v>105063</v>
      </c>
      <c r="K1284" s="487">
        <v>137796</v>
      </c>
      <c r="L1284" s="573"/>
      <c r="M1284" s="574"/>
      <c r="R1284" s="618"/>
      <c r="S1284" s="618"/>
      <c r="T1284" s="618"/>
      <c r="U1284" s="618"/>
    </row>
    <row r="1285" spans="1:21">
      <c r="A1285" s="482" t="s">
        <v>2958</v>
      </c>
      <c r="B1285" s="483" t="s">
        <v>2959</v>
      </c>
      <c r="C1285" s="513">
        <v>9000</v>
      </c>
      <c r="D1285" s="472" t="s">
        <v>550</v>
      </c>
      <c r="E1285" s="473">
        <v>0.02</v>
      </c>
      <c r="F1285" s="476" t="s">
        <v>400</v>
      </c>
      <c r="G1285" s="477">
        <f t="shared" si="43"/>
        <v>0.02</v>
      </c>
      <c r="H1285" s="631" t="s">
        <v>339</v>
      </c>
      <c r="I1285" s="508">
        <f t="shared" si="44"/>
        <v>0.31780000000000003</v>
      </c>
      <c r="J1285" s="486">
        <v>117794</v>
      </c>
      <c r="K1285" s="487">
        <v>154491</v>
      </c>
      <c r="L1285" s="573"/>
      <c r="M1285" s="574"/>
      <c r="R1285" s="618"/>
      <c r="S1285" s="618"/>
      <c r="T1285" s="618"/>
      <c r="U1285" s="618"/>
    </row>
    <row r="1286" spans="1:21">
      <c r="A1286" s="482" t="s">
        <v>2960</v>
      </c>
      <c r="B1286" s="483" t="s">
        <v>2961</v>
      </c>
      <c r="C1286" s="513">
        <v>9000</v>
      </c>
      <c r="D1286" s="472" t="s">
        <v>550</v>
      </c>
      <c r="E1286" s="473">
        <v>0.02</v>
      </c>
      <c r="F1286" s="476" t="s">
        <v>400</v>
      </c>
      <c r="G1286" s="477">
        <f t="shared" si="43"/>
        <v>0.02</v>
      </c>
      <c r="H1286" s="631" t="s">
        <v>339</v>
      </c>
      <c r="I1286" s="508">
        <f t="shared" si="44"/>
        <v>0.31780000000000003</v>
      </c>
      <c r="J1286" s="486">
        <v>93710</v>
      </c>
      <c r="K1286" s="487">
        <v>122906</v>
      </c>
      <c r="L1286" s="573"/>
      <c r="M1286" s="574"/>
      <c r="R1286" s="618"/>
      <c r="S1286" s="618"/>
      <c r="T1286" s="618"/>
      <c r="U1286" s="618"/>
    </row>
    <row r="1287" spans="1:21">
      <c r="A1287" s="482" t="s">
        <v>2962</v>
      </c>
      <c r="B1287" s="483" t="s">
        <v>2963</v>
      </c>
      <c r="C1287" s="513">
        <v>9000</v>
      </c>
      <c r="D1287" s="472" t="s">
        <v>550</v>
      </c>
      <c r="E1287" s="473">
        <v>0.02</v>
      </c>
      <c r="F1287" s="476" t="s">
        <v>400</v>
      </c>
      <c r="G1287" s="477">
        <f t="shared" si="43"/>
        <v>0.02</v>
      </c>
      <c r="H1287" s="631" t="s">
        <v>339</v>
      </c>
      <c r="I1287" s="508">
        <f t="shared" si="44"/>
        <v>0.31780000000000003</v>
      </c>
      <c r="J1287" s="486">
        <v>105063</v>
      </c>
      <c r="K1287" s="487">
        <v>137796</v>
      </c>
      <c r="L1287" s="573"/>
      <c r="M1287" s="574"/>
      <c r="R1287" s="618"/>
      <c r="S1287" s="618"/>
      <c r="T1287" s="618"/>
      <c r="U1287" s="618"/>
    </row>
    <row r="1288" spans="1:21">
      <c r="A1288" s="482" t="s">
        <v>2964</v>
      </c>
      <c r="B1288" s="483" t="s">
        <v>2965</v>
      </c>
      <c r="C1288" s="513">
        <v>9000</v>
      </c>
      <c r="D1288" s="472" t="s">
        <v>550</v>
      </c>
      <c r="E1288" s="473">
        <v>0.02</v>
      </c>
      <c r="F1288" s="476" t="s">
        <v>400</v>
      </c>
      <c r="G1288" s="477">
        <f t="shared" si="43"/>
        <v>0.02</v>
      </c>
      <c r="H1288" s="631" t="s">
        <v>339</v>
      </c>
      <c r="I1288" s="508">
        <f t="shared" si="44"/>
        <v>0.31780000000000003</v>
      </c>
      <c r="J1288" s="486">
        <v>117794</v>
      </c>
      <c r="K1288" s="487">
        <v>154491</v>
      </c>
      <c r="L1288" s="573"/>
      <c r="M1288" s="574"/>
      <c r="R1288" s="618"/>
      <c r="S1288" s="618"/>
      <c r="T1288" s="618"/>
      <c r="U1288" s="618"/>
    </row>
    <row r="1289" spans="1:21">
      <c r="A1289" s="482" t="s">
        <v>2966</v>
      </c>
      <c r="B1289" s="483" t="s">
        <v>2967</v>
      </c>
      <c r="C1289" s="513">
        <v>9000</v>
      </c>
      <c r="D1289" s="472" t="s">
        <v>550</v>
      </c>
      <c r="E1289" s="473">
        <v>0.02</v>
      </c>
      <c r="F1289" s="476" t="s">
        <v>400</v>
      </c>
      <c r="G1289" s="477">
        <f t="shared" si="43"/>
        <v>0.02</v>
      </c>
      <c r="H1289" s="631" t="s">
        <v>339</v>
      </c>
      <c r="I1289" s="508">
        <f t="shared" si="44"/>
        <v>0.31780000000000003</v>
      </c>
      <c r="J1289" s="486">
        <v>93710</v>
      </c>
      <c r="K1289" s="487">
        <v>122906</v>
      </c>
      <c r="L1289" s="573"/>
      <c r="M1289" s="574"/>
      <c r="R1289" s="618"/>
      <c r="S1289" s="618"/>
      <c r="T1289" s="618"/>
      <c r="U1289" s="618"/>
    </row>
    <row r="1290" spans="1:21">
      <c r="A1290" s="482" t="s">
        <v>2968</v>
      </c>
      <c r="B1290" s="483" t="s">
        <v>2969</v>
      </c>
      <c r="C1290" s="513">
        <v>9000</v>
      </c>
      <c r="D1290" s="472" t="s">
        <v>550</v>
      </c>
      <c r="E1290" s="473">
        <v>0.02</v>
      </c>
      <c r="F1290" s="476" t="s">
        <v>400</v>
      </c>
      <c r="G1290" s="477">
        <f t="shared" si="43"/>
        <v>0.02</v>
      </c>
      <c r="H1290" s="631" t="s">
        <v>339</v>
      </c>
      <c r="I1290" s="508">
        <f t="shared" si="44"/>
        <v>0.31780000000000003</v>
      </c>
      <c r="J1290" s="486">
        <v>105063</v>
      </c>
      <c r="K1290" s="487">
        <v>137796</v>
      </c>
      <c r="L1290" s="573"/>
      <c r="M1290" s="574"/>
      <c r="R1290" s="618"/>
      <c r="S1290" s="618"/>
      <c r="T1290" s="618"/>
      <c r="U1290" s="618"/>
    </row>
    <row r="1291" spans="1:21">
      <c r="A1291" s="482" t="s">
        <v>2970</v>
      </c>
      <c r="B1291" s="483" t="s">
        <v>2971</v>
      </c>
      <c r="C1291" s="513">
        <v>9000</v>
      </c>
      <c r="D1291" s="472" t="s">
        <v>550</v>
      </c>
      <c r="E1291" s="473">
        <v>0.02</v>
      </c>
      <c r="F1291" s="476" t="s">
        <v>400</v>
      </c>
      <c r="G1291" s="477">
        <f t="shared" si="43"/>
        <v>0.02</v>
      </c>
      <c r="H1291" s="631" t="s">
        <v>339</v>
      </c>
      <c r="I1291" s="508">
        <f t="shared" si="44"/>
        <v>0.31780000000000003</v>
      </c>
      <c r="J1291" s="486">
        <v>117794</v>
      </c>
      <c r="K1291" s="487">
        <v>154491</v>
      </c>
      <c r="L1291" s="573"/>
      <c r="M1291" s="574"/>
      <c r="R1291" s="618"/>
      <c r="S1291" s="618"/>
      <c r="T1291" s="618"/>
      <c r="U1291" s="618"/>
    </row>
    <row r="1292" spans="1:21">
      <c r="A1292" s="482" t="s">
        <v>2972</v>
      </c>
      <c r="B1292" s="483" t="s">
        <v>2973</v>
      </c>
      <c r="C1292" s="513">
        <v>9000</v>
      </c>
      <c r="D1292" s="472" t="s">
        <v>550</v>
      </c>
      <c r="E1292" s="473">
        <v>0.02</v>
      </c>
      <c r="F1292" s="476" t="s">
        <v>400</v>
      </c>
      <c r="G1292" s="477">
        <f t="shared" si="43"/>
        <v>0.02</v>
      </c>
      <c r="H1292" s="631" t="s">
        <v>339</v>
      </c>
      <c r="I1292" s="508">
        <f t="shared" si="44"/>
        <v>0.31780000000000003</v>
      </c>
      <c r="J1292" s="486">
        <v>50608</v>
      </c>
      <c r="K1292" s="487">
        <v>59368</v>
      </c>
      <c r="L1292" s="573"/>
      <c r="M1292" s="574"/>
      <c r="R1292" s="618"/>
      <c r="S1292" s="618"/>
      <c r="T1292" s="618"/>
      <c r="U1292" s="618"/>
    </row>
    <row r="1293" spans="1:21">
      <c r="A1293" s="482" t="s">
        <v>2974</v>
      </c>
      <c r="B1293" s="483" t="s">
        <v>2975</v>
      </c>
      <c r="C1293" s="513">
        <v>9000</v>
      </c>
      <c r="D1293" s="472" t="s">
        <v>550</v>
      </c>
      <c r="E1293" s="473">
        <v>0.02</v>
      </c>
      <c r="F1293" s="476" t="s">
        <v>400</v>
      </c>
      <c r="G1293" s="477">
        <f t="shared" si="43"/>
        <v>0.02</v>
      </c>
      <c r="H1293" s="631" t="s">
        <v>339</v>
      </c>
      <c r="I1293" s="508">
        <f t="shared" si="44"/>
        <v>0.31780000000000003</v>
      </c>
      <c r="J1293" s="486">
        <v>60284</v>
      </c>
      <c r="K1293" s="487">
        <v>80909</v>
      </c>
      <c r="L1293" s="573"/>
      <c r="M1293" s="574"/>
      <c r="R1293" s="618"/>
      <c r="S1293" s="618"/>
      <c r="T1293" s="618"/>
      <c r="U1293" s="618"/>
    </row>
    <row r="1294" spans="1:21">
      <c r="A1294" s="482" t="s">
        <v>2976</v>
      </c>
      <c r="B1294" s="483" t="s">
        <v>2977</v>
      </c>
      <c r="C1294" s="513">
        <v>1220</v>
      </c>
      <c r="D1294" s="472" t="s">
        <v>1350</v>
      </c>
      <c r="E1294" s="473">
        <v>0.02</v>
      </c>
      <c r="F1294" s="478" t="s">
        <v>401</v>
      </c>
      <c r="G1294" s="477">
        <f t="shared" si="43"/>
        <v>0.02</v>
      </c>
      <c r="H1294" s="631" t="s">
        <v>339</v>
      </c>
      <c r="I1294" s="508">
        <f t="shared" si="44"/>
        <v>0.31780000000000003</v>
      </c>
      <c r="J1294" s="486">
        <v>38302</v>
      </c>
      <c r="K1294" s="487">
        <v>45728</v>
      </c>
      <c r="L1294" s="573"/>
      <c r="M1294" s="574"/>
      <c r="R1294" s="618"/>
      <c r="S1294" s="618"/>
      <c r="T1294" s="618"/>
      <c r="U1294" s="618"/>
    </row>
    <row r="1295" spans="1:21">
      <c r="A1295" s="482" t="s">
        <v>2978</v>
      </c>
      <c r="B1295" s="483" t="s">
        <v>2979</v>
      </c>
      <c r="C1295" s="513">
        <v>1220</v>
      </c>
      <c r="D1295" s="472" t="s">
        <v>1350</v>
      </c>
      <c r="E1295" s="473">
        <v>0.02</v>
      </c>
      <c r="F1295" s="478" t="s">
        <v>401</v>
      </c>
      <c r="G1295" s="477">
        <f t="shared" si="43"/>
        <v>0.02</v>
      </c>
      <c r="H1295" s="631" t="s">
        <v>339</v>
      </c>
      <c r="I1295" s="508">
        <f t="shared" si="44"/>
        <v>0.31780000000000003</v>
      </c>
      <c r="J1295" s="486">
        <v>43695</v>
      </c>
      <c r="K1295" s="487">
        <v>54335</v>
      </c>
      <c r="L1295" s="573"/>
      <c r="M1295" s="574"/>
      <c r="R1295" s="618"/>
      <c r="S1295" s="618"/>
      <c r="T1295" s="618"/>
      <c r="U1295" s="618"/>
    </row>
    <row r="1296" spans="1:21">
      <c r="A1296" s="482" t="s">
        <v>2980</v>
      </c>
      <c r="B1296" s="483" t="s">
        <v>2981</v>
      </c>
      <c r="C1296" s="513">
        <v>1220</v>
      </c>
      <c r="D1296" s="472" t="s">
        <v>1350</v>
      </c>
      <c r="E1296" s="473">
        <v>0.02</v>
      </c>
      <c r="F1296" s="478" t="s">
        <v>401</v>
      </c>
      <c r="G1296" s="477">
        <f t="shared" si="43"/>
        <v>0.02</v>
      </c>
      <c r="H1296" s="631" t="s">
        <v>339</v>
      </c>
      <c r="I1296" s="508">
        <f t="shared" si="44"/>
        <v>0.31780000000000003</v>
      </c>
      <c r="J1296" s="486">
        <v>49615</v>
      </c>
      <c r="K1296" s="487">
        <v>58203</v>
      </c>
      <c r="L1296" s="573"/>
      <c r="M1296" s="574"/>
      <c r="R1296" s="618"/>
      <c r="S1296" s="618"/>
      <c r="T1296" s="618"/>
      <c r="U1296" s="618"/>
    </row>
    <row r="1297" spans="1:21">
      <c r="A1297" s="482" t="s">
        <v>2982</v>
      </c>
      <c r="B1297" s="483" t="s">
        <v>2983</v>
      </c>
      <c r="C1297" s="513">
        <v>9000</v>
      </c>
      <c r="D1297" s="472" t="s">
        <v>550</v>
      </c>
      <c r="E1297" s="473">
        <v>0.02</v>
      </c>
      <c r="F1297" s="476" t="s">
        <v>400</v>
      </c>
      <c r="G1297" s="477">
        <f t="shared" si="43"/>
        <v>0.02</v>
      </c>
      <c r="H1297" s="631" t="s">
        <v>339</v>
      </c>
      <c r="I1297" s="508">
        <f t="shared" si="44"/>
        <v>0.31780000000000003</v>
      </c>
      <c r="J1297" s="486">
        <v>54013</v>
      </c>
      <c r="K1297" s="487">
        <v>70138</v>
      </c>
      <c r="L1297" s="573"/>
      <c r="M1297" s="574"/>
      <c r="R1297" s="618"/>
      <c r="S1297" s="618"/>
      <c r="T1297" s="618"/>
      <c r="U1297" s="618"/>
    </row>
    <row r="1298" spans="1:21">
      <c r="A1298" s="482" t="s">
        <v>2984</v>
      </c>
      <c r="B1298" s="483" t="s">
        <v>2985</v>
      </c>
      <c r="C1298" s="513">
        <v>9000</v>
      </c>
      <c r="D1298" s="472" t="s">
        <v>550</v>
      </c>
      <c r="E1298" s="473">
        <v>0.02</v>
      </c>
      <c r="F1298" s="476" t="s">
        <v>400</v>
      </c>
      <c r="G1298" s="477">
        <f t="shared" si="43"/>
        <v>0.02</v>
      </c>
      <c r="H1298" s="631" t="s">
        <v>339</v>
      </c>
      <c r="I1298" s="508">
        <f t="shared" si="44"/>
        <v>0.31780000000000003</v>
      </c>
      <c r="J1298" s="486">
        <v>60284</v>
      </c>
      <c r="K1298" s="487">
        <v>80909</v>
      </c>
      <c r="L1298" s="573"/>
      <c r="M1298" s="574"/>
      <c r="R1298" s="618"/>
      <c r="S1298" s="618"/>
      <c r="T1298" s="618"/>
      <c r="U1298" s="618"/>
    </row>
    <row r="1299" spans="1:21">
      <c r="A1299" s="482" t="s">
        <v>2986</v>
      </c>
      <c r="B1299" s="483" t="s">
        <v>2987</v>
      </c>
      <c r="C1299" s="513">
        <v>9000</v>
      </c>
      <c r="D1299" s="472" t="s">
        <v>550</v>
      </c>
      <c r="E1299" s="473">
        <v>0.02</v>
      </c>
      <c r="F1299" s="476" t="s">
        <v>400</v>
      </c>
      <c r="G1299" s="477">
        <f t="shared" si="43"/>
        <v>0.02</v>
      </c>
      <c r="H1299" s="631" t="s">
        <v>339</v>
      </c>
      <c r="I1299" s="508">
        <f t="shared" si="44"/>
        <v>0.31780000000000003</v>
      </c>
      <c r="J1299" s="486">
        <v>68305</v>
      </c>
      <c r="K1299" s="487">
        <v>89105</v>
      </c>
      <c r="L1299" s="573"/>
      <c r="M1299" s="574"/>
      <c r="R1299" s="618"/>
      <c r="S1299" s="618"/>
      <c r="T1299" s="618"/>
      <c r="U1299" s="618"/>
    </row>
    <row r="1300" spans="1:21">
      <c r="A1300" s="482" t="s">
        <v>2988</v>
      </c>
      <c r="B1300" s="483" t="s">
        <v>2989</v>
      </c>
      <c r="C1300" s="513">
        <v>9000</v>
      </c>
      <c r="D1300" s="472" t="s">
        <v>550</v>
      </c>
      <c r="E1300" s="473">
        <v>0.02</v>
      </c>
      <c r="F1300" s="476" t="s">
        <v>400</v>
      </c>
      <c r="G1300" s="477">
        <f t="shared" si="43"/>
        <v>0.02</v>
      </c>
      <c r="H1300" s="631" t="s">
        <v>339</v>
      </c>
      <c r="I1300" s="508">
        <f t="shared" si="44"/>
        <v>0.31780000000000003</v>
      </c>
      <c r="J1300" s="486">
        <v>60284</v>
      </c>
      <c r="K1300" s="487">
        <v>80909</v>
      </c>
      <c r="L1300" s="573"/>
      <c r="M1300" s="574"/>
      <c r="R1300" s="618"/>
      <c r="S1300" s="618"/>
      <c r="T1300" s="618"/>
      <c r="U1300" s="618"/>
    </row>
    <row r="1301" spans="1:21">
      <c r="A1301" s="482" t="s">
        <v>2990</v>
      </c>
      <c r="B1301" s="483" t="s">
        <v>2991</v>
      </c>
      <c r="C1301" s="513">
        <v>9000</v>
      </c>
      <c r="D1301" s="472" t="s">
        <v>550</v>
      </c>
      <c r="E1301" s="473">
        <v>0.02</v>
      </c>
      <c r="F1301" s="476" t="s">
        <v>400</v>
      </c>
      <c r="G1301" s="477">
        <f t="shared" si="43"/>
        <v>0.02</v>
      </c>
      <c r="H1301" s="631" t="s">
        <v>339</v>
      </c>
      <c r="I1301" s="508">
        <f t="shared" si="44"/>
        <v>0.31780000000000003</v>
      </c>
      <c r="J1301" s="486">
        <v>68305</v>
      </c>
      <c r="K1301" s="487">
        <v>89105</v>
      </c>
      <c r="L1301" s="573"/>
      <c r="M1301" s="574"/>
      <c r="R1301" s="618"/>
      <c r="S1301" s="618"/>
      <c r="T1301" s="618"/>
      <c r="U1301" s="618"/>
    </row>
    <row r="1302" spans="1:21">
      <c r="A1302" s="482" t="s">
        <v>2992</v>
      </c>
      <c r="B1302" s="483" t="s">
        <v>2993</v>
      </c>
      <c r="C1302" s="513">
        <v>9001</v>
      </c>
      <c r="D1302" s="472" t="s">
        <v>661</v>
      </c>
      <c r="E1302" s="473">
        <v>0.02</v>
      </c>
      <c r="F1302" s="476" t="s">
        <v>400</v>
      </c>
      <c r="G1302" s="477">
        <f t="shared" si="43"/>
        <v>0.02</v>
      </c>
      <c r="H1302" s="631" t="s">
        <v>339</v>
      </c>
      <c r="I1302" s="508">
        <f t="shared" si="44"/>
        <v>0.31780000000000003</v>
      </c>
      <c r="J1302" s="486">
        <v>54013</v>
      </c>
      <c r="K1302" s="487">
        <v>70138</v>
      </c>
      <c r="L1302" s="573"/>
      <c r="M1302" s="574"/>
      <c r="R1302" s="618"/>
      <c r="S1302" s="618"/>
      <c r="T1302" s="618"/>
      <c r="U1302" s="618"/>
    </row>
    <row r="1303" spans="1:21">
      <c r="A1303" s="482" t="s">
        <v>2994</v>
      </c>
      <c r="B1303" s="483" t="s">
        <v>2995</v>
      </c>
      <c r="C1303" s="513">
        <v>9000</v>
      </c>
      <c r="D1303" s="472" t="s">
        <v>550</v>
      </c>
      <c r="E1303" s="473">
        <v>0.02</v>
      </c>
      <c r="F1303" s="476" t="s">
        <v>400</v>
      </c>
      <c r="G1303" s="477">
        <f t="shared" si="43"/>
        <v>0.02</v>
      </c>
      <c r="H1303" s="631" t="s">
        <v>339</v>
      </c>
      <c r="I1303" s="508">
        <f t="shared" si="44"/>
        <v>0.31780000000000003</v>
      </c>
      <c r="J1303" s="486">
        <v>68305</v>
      </c>
      <c r="K1303" s="487">
        <v>89105</v>
      </c>
      <c r="L1303" s="573"/>
      <c r="M1303" s="574"/>
      <c r="R1303" s="618"/>
      <c r="S1303" s="618"/>
      <c r="T1303" s="618"/>
      <c r="U1303" s="618"/>
    </row>
    <row r="1304" spans="1:21">
      <c r="A1304" s="482" t="s">
        <v>2996</v>
      </c>
      <c r="B1304" s="483" t="s">
        <v>2997</v>
      </c>
      <c r="C1304" s="513">
        <v>9000</v>
      </c>
      <c r="D1304" s="472" t="s">
        <v>550</v>
      </c>
      <c r="E1304" s="473">
        <v>0.02</v>
      </c>
      <c r="F1304" s="476" t="s">
        <v>400</v>
      </c>
      <c r="G1304" s="477">
        <f t="shared" si="43"/>
        <v>0.02</v>
      </c>
      <c r="H1304" s="631" t="s">
        <v>339</v>
      </c>
      <c r="I1304" s="508">
        <f t="shared" si="44"/>
        <v>0.31780000000000003</v>
      </c>
      <c r="J1304" s="486">
        <v>76236</v>
      </c>
      <c r="K1304" s="487">
        <v>76236</v>
      </c>
      <c r="L1304" s="573"/>
      <c r="M1304" s="574"/>
      <c r="R1304" s="618"/>
      <c r="S1304" s="618"/>
      <c r="T1304" s="618"/>
      <c r="U1304" s="618"/>
    </row>
    <row r="1305" spans="1:21">
      <c r="A1305" s="482" t="s">
        <v>2998</v>
      </c>
      <c r="B1305" s="483" t="s">
        <v>2999</v>
      </c>
      <c r="C1305" s="513">
        <v>4000</v>
      </c>
      <c r="D1305" s="472" t="s">
        <v>3000</v>
      </c>
      <c r="E1305" s="473">
        <v>0.03</v>
      </c>
      <c r="F1305" s="478" t="s">
        <v>427</v>
      </c>
      <c r="G1305" s="477">
        <f t="shared" si="43"/>
        <v>7.0000000000000007E-2</v>
      </c>
      <c r="H1305" s="631" t="s">
        <v>379</v>
      </c>
      <c r="I1305" s="508">
        <f t="shared" si="44"/>
        <v>0.31280000000000002</v>
      </c>
      <c r="J1305" s="486">
        <v>41789</v>
      </c>
      <c r="K1305" s="487">
        <v>41789</v>
      </c>
      <c r="L1305" s="573"/>
      <c r="M1305" s="574"/>
      <c r="R1305" s="618"/>
      <c r="S1305" s="618"/>
      <c r="T1305" s="618"/>
      <c r="U1305" s="618"/>
    </row>
    <row r="1306" spans="1:21">
      <c r="A1306" s="482" t="s">
        <v>3001</v>
      </c>
      <c r="B1306" s="483" t="s">
        <v>3002</v>
      </c>
      <c r="C1306" s="513">
        <v>4000</v>
      </c>
      <c r="D1306" s="472" t="s">
        <v>3000</v>
      </c>
      <c r="E1306" s="473">
        <v>0.03</v>
      </c>
      <c r="F1306" s="478" t="s">
        <v>427</v>
      </c>
      <c r="G1306" s="477">
        <f t="shared" si="43"/>
        <v>7.0000000000000007E-2</v>
      </c>
      <c r="H1306" s="631" t="s">
        <v>379</v>
      </c>
      <c r="I1306" s="508">
        <f t="shared" si="44"/>
        <v>0.31280000000000002</v>
      </c>
      <c r="J1306" s="486">
        <v>42205</v>
      </c>
      <c r="K1306" s="487">
        <v>42205</v>
      </c>
      <c r="L1306" s="573"/>
      <c r="M1306" s="574"/>
      <c r="R1306" s="618"/>
      <c r="S1306" s="618"/>
      <c r="T1306" s="618"/>
      <c r="U1306" s="618"/>
    </row>
    <row r="1307" spans="1:21">
      <c r="A1307" s="482" t="s">
        <v>3003</v>
      </c>
      <c r="B1307" s="483" t="s">
        <v>3004</v>
      </c>
      <c r="C1307" s="513">
        <v>4000</v>
      </c>
      <c r="D1307" s="472" t="s">
        <v>3000</v>
      </c>
      <c r="E1307" s="473">
        <v>0.03</v>
      </c>
      <c r="F1307" s="478" t="s">
        <v>427</v>
      </c>
      <c r="G1307" s="477">
        <f t="shared" si="43"/>
        <v>7.0000000000000007E-2</v>
      </c>
      <c r="H1307" s="631" t="s">
        <v>379</v>
      </c>
      <c r="I1307" s="508">
        <f t="shared" si="44"/>
        <v>0.31280000000000002</v>
      </c>
      <c r="J1307" s="486">
        <v>42624</v>
      </c>
      <c r="K1307" s="487">
        <v>42624</v>
      </c>
      <c r="L1307" s="573"/>
      <c r="M1307" s="574"/>
      <c r="R1307" s="618"/>
      <c r="S1307" s="618"/>
      <c r="T1307" s="618"/>
      <c r="U1307" s="618"/>
    </row>
    <row r="1308" spans="1:21">
      <c r="A1308" s="482" t="s">
        <v>3005</v>
      </c>
      <c r="B1308" s="483" t="s">
        <v>3006</v>
      </c>
      <c r="C1308" s="513">
        <v>4000</v>
      </c>
      <c r="D1308" s="472" t="s">
        <v>3000</v>
      </c>
      <c r="E1308" s="473">
        <v>0.03</v>
      </c>
      <c r="F1308" s="478" t="s">
        <v>427</v>
      </c>
      <c r="G1308" s="477">
        <f t="shared" si="43"/>
        <v>7.0000000000000007E-2</v>
      </c>
      <c r="H1308" s="631" t="s">
        <v>379</v>
      </c>
      <c r="I1308" s="508">
        <f t="shared" si="44"/>
        <v>0.31280000000000002</v>
      </c>
      <c r="J1308" s="486">
        <v>43461</v>
      </c>
      <c r="K1308" s="487">
        <v>43461</v>
      </c>
      <c r="L1308" s="573"/>
      <c r="M1308" s="574"/>
      <c r="R1308" s="618"/>
      <c r="S1308" s="618"/>
      <c r="T1308" s="618"/>
      <c r="U1308" s="618"/>
    </row>
    <row r="1309" spans="1:21">
      <c r="A1309" s="482" t="s">
        <v>3007</v>
      </c>
      <c r="B1309" s="483" t="s">
        <v>3008</v>
      </c>
      <c r="C1309" s="513">
        <v>4000</v>
      </c>
      <c r="D1309" s="472" t="s">
        <v>3000</v>
      </c>
      <c r="E1309" s="473">
        <v>0.03</v>
      </c>
      <c r="F1309" s="478" t="s">
        <v>427</v>
      </c>
      <c r="G1309" s="477">
        <f t="shared" si="43"/>
        <v>7.0000000000000007E-2</v>
      </c>
      <c r="H1309" s="631" t="s">
        <v>379</v>
      </c>
      <c r="I1309" s="508">
        <f t="shared" si="44"/>
        <v>0.31280000000000002</v>
      </c>
      <c r="J1309" s="486">
        <v>45967</v>
      </c>
      <c r="K1309" s="487">
        <v>45967</v>
      </c>
      <c r="L1309" s="573"/>
      <c r="M1309" s="574"/>
      <c r="R1309" s="618"/>
      <c r="S1309" s="618"/>
      <c r="T1309" s="618"/>
      <c r="U1309" s="618"/>
    </row>
    <row r="1310" spans="1:21">
      <c r="A1310" s="482" t="s">
        <v>3009</v>
      </c>
      <c r="B1310" s="483" t="s">
        <v>3010</v>
      </c>
      <c r="C1310" s="513">
        <v>4000</v>
      </c>
      <c r="D1310" s="472" t="s">
        <v>3000</v>
      </c>
      <c r="E1310" s="473">
        <v>0.03</v>
      </c>
      <c r="F1310" s="478" t="s">
        <v>424</v>
      </c>
      <c r="G1310" s="477">
        <f t="shared" si="43"/>
        <v>7.0000000000000007E-2</v>
      </c>
      <c r="H1310" s="631" t="s">
        <v>379</v>
      </c>
      <c r="I1310" s="508">
        <f t="shared" si="44"/>
        <v>0.31280000000000002</v>
      </c>
      <c r="J1310" s="486">
        <v>42936</v>
      </c>
      <c r="K1310" s="487">
        <v>61605</v>
      </c>
      <c r="L1310" s="573"/>
      <c r="M1310" s="574"/>
      <c r="R1310" s="618"/>
      <c r="S1310" s="618"/>
      <c r="T1310" s="618"/>
      <c r="U1310" s="618"/>
    </row>
    <row r="1311" spans="1:21">
      <c r="A1311" s="482" t="s">
        <v>3011</v>
      </c>
      <c r="B1311" s="483" t="s">
        <v>3012</v>
      </c>
      <c r="C1311" s="513">
        <v>4000</v>
      </c>
      <c r="D1311" s="472" t="s">
        <v>3000</v>
      </c>
      <c r="E1311" s="473">
        <v>0.03</v>
      </c>
      <c r="F1311" s="478" t="s">
        <v>424</v>
      </c>
      <c r="G1311" s="477">
        <f t="shared" si="43"/>
        <v>7.0000000000000007E-2</v>
      </c>
      <c r="H1311" s="631" t="s">
        <v>379</v>
      </c>
      <c r="I1311" s="508">
        <f t="shared" si="44"/>
        <v>0.31280000000000002</v>
      </c>
      <c r="J1311" s="486">
        <v>43365</v>
      </c>
      <c r="K1311" s="487">
        <v>62222</v>
      </c>
      <c r="L1311" s="573"/>
      <c r="M1311" s="574"/>
      <c r="R1311" s="618"/>
      <c r="S1311" s="618"/>
      <c r="T1311" s="618"/>
      <c r="U1311" s="618"/>
    </row>
    <row r="1312" spans="1:21">
      <c r="A1312" s="482" t="s">
        <v>3013</v>
      </c>
      <c r="B1312" s="483" t="s">
        <v>3014</v>
      </c>
      <c r="C1312" s="513">
        <v>4000</v>
      </c>
      <c r="D1312" s="472" t="s">
        <v>3000</v>
      </c>
      <c r="E1312" s="473">
        <v>0.03</v>
      </c>
      <c r="F1312" s="478" t="s">
        <v>424</v>
      </c>
      <c r="G1312" s="477">
        <f t="shared" si="43"/>
        <v>7.0000000000000007E-2</v>
      </c>
      <c r="H1312" s="631" t="s">
        <v>379</v>
      </c>
      <c r="I1312" s="508">
        <f t="shared" si="44"/>
        <v>0.31280000000000002</v>
      </c>
      <c r="J1312" s="486">
        <v>43795</v>
      </c>
      <c r="K1312" s="487">
        <v>62838</v>
      </c>
      <c r="L1312" s="573"/>
      <c r="M1312" s="574"/>
      <c r="R1312" s="618"/>
      <c r="S1312" s="618"/>
      <c r="T1312" s="618"/>
      <c r="U1312" s="618"/>
    </row>
    <row r="1313" spans="1:21">
      <c r="A1313" s="482" t="s">
        <v>3015</v>
      </c>
      <c r="B1313" s="483" t="s">
        <v>3016</v>
      </c>
      <c r="C1313" s="513">
        <v>4000</v>
      </c>
      <c r="D1313" s="472" t="s">
        <v>3000</v>
      </c>
      <c r="E1313" s="473">
        <v>0.03</v>
      </c>
      <c r="F1313" s="478" t="s">
        <v>424</v>
      </c>
      <c r="G1313" s="477">
        <f t="shared" si="43"/>
        <v>7.0000000000000007E-2</v>
      </c>
      <c r="H1313" s="631" t="s">
        <v>379</v>
      </c>
      <c r="I1313" s="508">
        <f t="shared" si="44"/>
        <v>0.31280000000000002</v>
      </c>
      <c r="J1313" s="486">
        <v>44654</v>
      </c>
      <c r="K1313" s="487">
        <v>64069</v>
      </c>
      <c r="L1313" s="573"/>
      <c r="M1313" s="574"/>
      <c r="R1313" s="618"/>
      <c r="S1313" s="618"/>
      <c r="T1313" s="618"/>
      <c r="U1313" s="618"/>
    </row>
    <row r="1314" spans="1:21">
      <c r="A1314" s="482" t="s">
        <v>3017</v>
      </c>
      <c r="B1314" s="483" t="s">
        <v>3018</v>
      </c>
      <c r="C1314" s="513">
        <v>4000</v>
      </c>
      <c r="D1314" s="472" t="s">
        <v>3000</v>
      </c>
      <c r="E1314" s="473">
        <v>0.03</v>
      </c>
      <c r="F1314" s="478" t="s">
        <v>424</v>
      </c>
      <c r="G1314" s="477">
        <f t="shared" si="43"/>
        <v>7.0000000000000007E-2</v>
      </c>
      <c r="H1314" s="631" t="s">
        <v>379</v>
      </c>
      <c r="I1314" s="508">
        <f t="shared" si="44"/>
        <v>0.31280000000000002</v>
      </c>
      <c r="J1314" s="486">
        <v>47231</v>
      </c>
      <c r="K1314" s="487">
        <v>67766</v>
      </c>
      <c r="L1314" s="573"/>
      <c r="M1314" s="574"/>
      <c r="R1314" s="618"/>
      <c r="S1314" s="618"/>
      <c r="T1314" s="618"/>
      <c r="U1314" s="618"/>
    </row>
    <row r="1315" spans="1:21">
      <c r="A1315" s="482" t="s">
        <v>3019</v>
      </c>
      <c r="B1315" s="483" t="s">
        <v>3020</v>
      </c>
      <c r="C1315" s="513">
        <v>4000</v>
      </c>
      <c r="D1315" s="472" t="s">
        <v>3000</v>
      </c>
      <c r="E1315" s="473">
        <v>0.03</v>
      </c>
      <c r="F1315" s="478" t="s">
        <v>424</v>
      </c>
      <c r="G1315" s="477">
        <f t="shared" si="43"/>
        <v>7.0000000000000007E-2</v>
      </c>
      <c r="H1315" s="631" t="s">
        <v>379</v>
      </c>
      <c r="I1315" s="508">
        <f t="shared" si="44"/>
        <v>0.31280000000000002</v>
      </c>
      <c r="J1315" s="486">
        <v>68213</v>
      </c>
      <c r="K1315" s="487">
        <v>68213</v>
      </c>
      <c r="L1315" s="573"/>
      <c r="M1315" s="574"/>
      <c r="R1315" s="618"/>
      <c r="S1315" s="618"/>
      <c r="T1315" s="618"/>
      <c r="U1315" s="618"/>
    </row>
    <row r="1316" spans="1:21">
      <c r="A1316" s="482" t="s">
        <v>3021</v>
      </c>
      <c r="B1316" s="483" t="s">
        <v>3022</v>
      </c>
      <c r="C1316" s="513">
        <v>4000</v>
      </c>
      <c r="D1316" s="472" t="s">
        <v>3000</v>
      </c>
      <c r="E1316" s="473">
        <v>0.03</v>
      </c>
      <c r="F1316" s="478" t="s">
        <v>424</v>
      </c>
      <c r="G1316" s="477">
        <f t="shared" si="43"/>
        <v>7.0000000000000007E-2</v>
      </c>
      <c r="H1316" s="631" t="s">
        <v>379</v>
      </c>
      <c r="I1316" s="508">
        <f t="shared" si="44"/>
        <v>0.31280000000000002</v>
      </c>
      <c r="J1316" s="486">
        <v>68895</v>
      </c>
      <c r="K1316" s="487">
        <v>68895</v>
      </c>
      <c r="L1316" s="573"/>
      <c r="M1316" s="574"/>
      <c r="R1316" s="618"/>
      <c r="S1316" s="618"/>
      <c r="T1316" s="618"/>
      <c r="U1316" s="618"/>
    </row>
    <row r="1317" spans="1:21">
      <c r="A1317" s="482" t="s">
        <v>3023</v>
      </c>
      <c r="B1317" s="483" t="s">
        <v>3024</v>
      </c>
      <c r="C1317" s="513">
        <v>4000</v>
      </c>
      <c r="D1317" s="472" t="s">
        <v>3000</v>
      </c>
      <c r="E1317" s="473">
        <v>0.03</v>
      </c>
      <c r="F1317" s="478" t="s">
        <v>424</v>
      </c>
      <c r="G1317" s="477">
        <f t="shared" si="43"/>
        <v>7.0000000000000007E-2</v>
      </c>
      <c r="H1317" s="631" t="s">
        <v>379</v>
      </c>
      <c r="I1317" s="508">
        <f t="shared" si="44"/>
        <v>0.31280000000000002</v>
      </c>
      <c r="J1317" s="486">
        <v>69577</v>
      </c>
      <c r="K1317" s="487">
        <v>69577</v>
      </c>
      <c r="L1317" s="573"/>
      <c r="M1317" s="574"/>
      <c r="R1317" s="618"/>
      <c r="S1317" s="618"/>
      <c r="T1317" s="618"/>
      <c r="U1317" s="618"/>
    </row>
    <row r="1318" spans="1:21">
      <c r="A1318" s="482" t="s">
        <v>3025</v>
      </c>
      <c r="B1318" s="483" t="s">
        <v>3026</v>
      </c>
      <c r="C1318" s="513">
        <v>4000</v>
      </c>
      <c r="D1318" s="472" t="s">
        <v>3000</v>
      </c>
      <c r="E1318" s="473">
        <v>0.03</v>
      </c>
      <c r="F1318" s="478" t="s">
        <v>424</v>
      </c>
      <c r="G1318" s="477">
        <f t="shared" si="43"/>
        <v>7.0000000000000007E-2</v>
      </c>
      <c r="H1318" s="631" t="s">
        <v>379</v>
      </c>
      <c r="I1318" s="508">
        <f t="shared" si="44"/>
        <v>0.31280000000000002</v>
      </c>
      <c r="J1318" s="486">
        <v>70940</v>
      </c>
      <c r="K1318" s="487">
        <v>70940</v>
      </c>
      <c r="L1318" s="573"/>
      <c r="M1318" s="574"/>
      <c r="R1318" s="618"/>
      <c r="S1318" s="618"/>
      <c r="T1318" s="618"/>
      <c r="U1318" s="618"/>
    </row>
    <row r="1319" spans="1:21">
      <c r="A1319" s="482" t="s">
        <v>3027</v>
      </c>
      <c r="B1319" s="483" t="s">
        <v>3028</v>
      </c>
      <c r="C1319" s="513">
        <v>4000</v>
      </c>
      <c r="D1319" s="472" t="s">
        <v>3000</v>
      </c>
      <c r="E1319" s="473">
        <v>0.03</v>
      </c>
      <c r="F1319" s="478" t="s">
        <v>424</v>
      </c>
      <c r="G1319" s="477">
        <f t="shared" si="43"/>
        <v>7.0000000000000007E-2</v>
      </c>
      <c r="H1319" s="631" t="s">
        <v>379</v>
      </c>
      <c r="I1319" s="508">
        <f t="shared" si="44"/>
        <v>0.31280000000000002</v>
      </c>
      <c r="J1319" s="486">
        <v>75033</v>
      </c>
      <c r="K1319" s="487">
        <v>75033</v>
      </c>
      <c r="L1319" s="573"/>
      <c r="M1319" s="574"/>
      <c r="R1319" s="618"/>
      <c r="S1319" s="618"/>
      <c r="T1319" s="618"/>
      <c r="U1319" s="618"/>
    </row>
    <row r="1320" spans="1:21">
      <c r="A1320" s="482" t="s">
        <v>3029</v>
      </c>
      <c r="B1320" s="483" t="s">
        <v>3030</v>
      </c>
      <c r="C1320" s="513">
        <v>4000</v>
      </c>
      <c r="D1320" s="472" t="s">
        <v>3000</v>
      </c>
      <c r="E1320" s="473">
        <v>0.03</v>
      </c>
      <c r="F1320" s="478" t="s">
        <v>424</v>
      </c>
      <c r="G1320" s="477">
        <f t="shared" si="43"/>
        <v>7.0000000000000007E-2</v>
      </c>
      <c r="H1320" s="631" t="s">
        <v>379</v>
      </c>
      <c r="I1320" s="508">
        <f t="shared" si="44"/>
        <v>0.31280000000000002</v>
      </c>
      <c r="J1320" s="486">
        <v>71625</v>
      </c>
      <c r="K1320" s="487">
        <v>71625</v>
      </c>
      <c r="L1320" s="573"/>
      <c r="M1320" s="574"/>
      <c r="R1320" s="618"/>
      <c r="S1320" s="618"/>
      <c r="T1320" s="618"/>
      <c r="U1320" s="618"/>
    </row>
    <row r="1321" spans="1:21">
      <c r="A1321" s="482" t="s">
        <v>3031</v>
      </c>
      <c r="B1321" s="483" t="s">
        <v>3032</v>
      </c>
      <c r="C1321" s="513">
        <v>4000</v>
      </c>
      <c r="D1321" s="472" t="s">
        <v>3000</v>
      </c>
      <c r="E1321" s="473">
        <v>0.03</v>
      </c>
      <c r="F1321" s="478" t="s">
        <v>401</v>
      </c>
      <c r="G1321" s="477">
        <f t="shared" si="43"/>
        <v>0.02</v>
      </c>
      <c r="H1321" s="631" t="s">
        <v>339</v>
      </c>
      <c r="I1321" s="508">
        <f t="shared" si="44"/>
        <v>0.31780000000000003</v>
      </c>
      <c r="J1321" s="486">
        <v>72342</v>
      </c>
      <c r="K1321" s="487">
        <v>72342</v>
      </c>
      <c r="L1321" s="573"/>
      <c r="M1321" s="574"/>
      <c r="R1321" s="618"/>
      <c r="S1321" s="618"/>
      <c r="T1321" s="618"/>
      <c r="U1321" s="618"/>
    </row>
    <row r="1322" spans="1:21">
      <c r="A1322" s="482" t="s">
        <v>3033</v>
      </c>
      <c r="B1322" s="483" t="s">
        <v>3034</v>
      </c>
      <c r="C1322" s="513">
        <v>4000</v>
      </c>
      <c r="D1322" s="472" t="s">
        <v>3000</v>
      </c>
      <c r="E1322" s="473">
        <v>0.03</v>
      </c>
      <c r="F1322" s="478" t="s">
        <v>401</v>
      </c>
      <c r="G1322" s="477">
        <f t="shared" si="43"/>
        <v>0.02</v>
      </c>
      <c r="H1322" s="631" t="s">
        <v>339</v>
      </c>
      <c r="I1322" s="508">
        <f t="shared" si="44"/>
        <v>0.31780000000000003</v>
      </c>
      <c r="J1322" s="486">
        <v>73058</v>
      </c>
      <c r="K1322" s="487">
        <v>73058</v>
      </c>
      <c r="L1322" s="573"/>
      <c r="M1322" s="574"/>
      <c r="R1322" s="618"/>
      <c r="S1322" s="618"/>
      <c r="T1322" s="618"/>
      <c r="U1322" s="618"/>
    </row>
    <row r="1323" spans="1:21">
      <c r="A1323" s="482" t="s">
        <v>3035</v>
      </c>
      <c r="B1323" s="483" t="s">
        <v>3036</v>
      </c>
      <c r="C1323" s="513">
        <v>4000</v>
      </c>
      <c r="D1323" s="472" t="s">
        <v>3000</v>
      </c>
      <c r="E1323" s="473">
        <v>0.03</v>
      </c>
      <c r="F1323" s="478" t="s">
        <v>401</v>
      </c>
      <c r="G1323" s="477">
        <f t="shared" si="43"/>
        <v>0.02</v>
      </c>
      <c r="H1323" s="631" t="s">
        <v>339</v>
      </c>
      <c r="I1323" s="508">
        <f t="shared" si="44"/>
        <v>0.31780000000000003</v>
      </c>
      <c r="J1323" s="486">
        <v>74491</v>
      </c>
      <c r="K1323" s="487">
        <v>74491</v>
      </c>
      <c r="L1323" s="573"/>
      <c r="M1323" s="574"/>
      <c r="R1323" s="618"/>
      <c r="S1323" s="618"/>
      <c r="T1323" s="618"/>
      <c r="U1323" s="618"/>
    </row>
    <row r="1324" spans="1:21">
      <c r="A1324" s="482" t="s">
        <v>3037</v>
      </c>
      <c r="B1324" s="483" t="s">
        <v>3038</v>
      </c>
      <c r="C1324" s="513">
        <v>4000</v>
      </c>
      <c r="D1324" s="472" t="s">
        <v>3000</v>
      </c>
      <c r="E1324" s="473">
        <v>0.03</v>
      </c>
      <c r="F1324" s="478" t="s">
        <v>401</v>
      </c>
      <c r="G1324" s="477">
        <f t="shared" si="43"/>
        <v>0.02</v>
      </c>
      <c r="H1324" s="631" t="s">
        <v>339</v>
      </c>
      <c r="I1324" s="508">
        <f t="shared" si="44"/>
        <v>0.31780000000000003</v>
      </c>
      <c r="J1324" s="486">
        <v>78789</v>
      </c>
      <c r="K1324" s="487">
        <v>78789</v>
      </c>
      <c r="L1324" s="573"/>
      <c r="M1324" s="574"/>
      <c r="R1324" s="618"/>
      <c r="S1324" s="618"/>
      <c r="T1324" s="618"/>
      <c r="U1324" s="618"/>
    </row>
    <row r="1325" spans="1:21">
      <c r="A1325" s="482" t="s">
        <v>3039</v>
      </c>
      <c r="B1325" s="483" t="s">
        <v>3040</v>
      </c>
      <c r="C1325" s="513">
        <v>4004</v>
      </c>
      <c r="D1325" s="472" t="s">
        <v>3041</v>
      </c>
      <c r="E1325" s="473">
        <v>0.03</v>
      </c>
      <c r="F1325" s="478" t="s">
        <v>424</v>
      </c>
      <c r="G1325" s="477">
        <f t="shared" si="43"/>
        <v>7.0000000000000007E-2</v>
      </c>
      <c r="H1325" s="631" t="s">
        <v>379</v>
      </c>
      <c r="I1325" s="508">
        <f t="shared" si="44"/>
        <v>0.31280000000000002</v>
      </c>
      <c r="J1325" s="486">
        <v>78693</v>
      </c>
      <c r="K1325" s="487">
        <v>78693</v>
      </c>
      <c r="L1325" s="573"/>
      <c r="M1325" s="574"/>
      <c r="R1325" s="618"/>
      <c r="S1325" s="618"/>
      <c r="T1325" s="618"/>
      <c r="U1325" s="618"/>
    </row>
    <row r="1326" spans="1:21">
      <c r="A1326" s="482" t="s">
        <v>3042</v>
      </c>
      <c r="B1326" s="483" t="s">
        <v>3043</v>
      </c>
      <c r="C1326" s="513">
        <v>4004</v>
      </c>
      <c r="D1326" s="472" t="s">
        <v>3041</v>
      </c>
      <c r="E1326" s="473">
        <v>0.03</v>
      </c>
      <c r="F1326" s="478" t="s">
        <v>424</v>
      </c>
      <c r="G1326" s="477">
        <f t="shared" si="43"/>
        <v>7.0000000000000007E-2</v>
      </c>
      <c r="H1326" s="631" t="s">
        <v>379</v>
      </c>
      <c r="I1326" s="508">
        <f t="shared" si="44"/>
        <v>0.31280000000000002</v>
      </c>
      <c r="J1326" s="486">
        <v>79482</v>
      </c>
      <c r="K1326" s="487">
        <v>79482</v>
      </c>
      <c r="L1326" s="573"/>
      <c r="M1326" s="574"/>
      <c r="R1326" s="618"/>
      <c r="S1326" s="618"/>
      <c r="T1326" s="618"/>
      <c r="U1326" s="618"/>
    </row>
    <row r="1327" spans="1:21">
      <c r="A1327" s="482" t="s">
        <v>3044</v>
      </c>
      <c r="B1327" s="483" t="s">
        <v>3045</v>
      </c>
      <c r="C1327" s="513">
        <v>4004</v>
      </c>
      <c r="D1327" s="472" t="s">
        <v>3041</v>
      </c>
      <c r="E1327" s="473">
        <v>0.03</v>
      </c>
      <c r="F1327" s="478" t="s">
        <v>424</v>
      </c>
      <c r="G1327" s="477">
        <f t="shared" si="43"/>
        <v>7.0000000000000007E-2</v>
      </c>
      <c r="H1327" s="631" t="s">
        <v>379</v>
      </c>
      <c r="I1327" s="508">
        <f t="shared" si="44"/>
        <v>0.31280000000000002</v>
      </c>
      <c r="J1327" s="486">
        <v>80268</v>
      </c>
      <c r="K1327" s="487">
        <v>80268</v>
      </c>
      <c r="L1327" s="573"/>
      <c r="M1327" s="574"/>
      <c r="R1327" s="618"/>
      <c r="S1327" s="618"/>
      <c r="T1327" s="618"/>
      <c r="U1327" s="618"/>
    </row>
    <row r="1328" spans="1:21">
      <c r="A1328" s="482" t="s">
        <v>3046</v>
      </c>
      <c r="B1328" s="483" t="s">
        <v>3047</v>
      </c>
      <c r="C1328" s="513">
        <v>4004</v>
      </c>
      <c r="D1328" s="472" t="s">
        <v>3041</v>
      </c>
      <c r="E1328" s="473">
        <v>0.03</v>
      </c>
      <c r="F1328" s="478" t="s">
        <v>424</v>
      </c>
      <c r="G1328" s="477">
        <f t="shared" si="43"/>
        <v>7.0000000000000007E-2</v>
      </c>
      <c r="H1328" s="631" t="s">
        <v>379</v>
      </c>
      <c r="I1328" s="508">
        <f t="shared" si="44"/>
        <v>0.31280000000000002</v>
      </c>
      <c r="J1328" s="486">
        <v>81841</v>
      </c>
      <c r="K1328" s="487">
        <v>81841</v>
      </c>
      <c r="L1328" s="573"/>
      <c r="M1328" s="574"/>
      <c r="R1328" s="618"/>
      <c r="S1328" s="618"/>
      <c r="T1328" s="618"/>
      <c r="U1328" s="618"/>
    </row>
    <row r="1329" spans="1:21">
      <c r="A1329" s="482" t="s">
        <v>3048</v>
      </c>
      <c r="B1329" s="483" t="s">
        <v>3049</v>
      </c>
      <c r="C1329" s="513">
        <v>4004</v>
      </c>
      <c r="D1329" s="472" t="s">
        <v>3041</v>
      </c>
      <c r="E1329" s="473">
        <v>0.03</v>
      </c>
      <c r="F1329" s="478" t="s">
        <v>424</v>
      </c>
      <c r="G1329" s="477">
        <f t="shared" si="43"/>
        <v>7.0000000000000007E-2</v>
      </c>
      <c r="H1329" s="631" t="s">
        <v>379</v>
      </c>
      <c r="I1329" s="508">
        <f t="shared" si="44"/>
        <v>0.31280000000000002</v>
      </c>
      <c r="J1329" s="486">
        <v>86563</v>
      </c>
      <c r="K1329" s="487">
        <v>86563</v>
      </c>
      <c r="L1329" s="573"/>
      <c r="M1329" s="574"/>
      <c r="R1329" s="618"/>
      <c r="S1329" s="618"/>
      <c r="T1329" s="618"/>
      <c r="U1329" s="618"/>
    </row>
    <row r="1330" spans="1:21">
      <c r="A1330" s="482" t="s">
        <v>3050</v>
      </c>
      <c r="B1330" s="483" t="s">
        <v>3051</v>
      </c>
      <c r="C1330" s="513">
        <v>4004</v>
      </c>
      <c r="D1330" s="472" t="s">
        <v>3041</v>
      </c>
      <c r="E1330" s="473">
        <v>0.03</v>
      </c>
      <c r="F1330" s="478" t="s">
        <v>424</v>
      </c>
      <c r="G1330" s="477">
        <f t="shared" si="43"/>
        <v>7.0000000000000007E-2</v>
      </c>
      <c r="H1330" s="631" t="s">
        <v>379</v>
      </c>
      <c r="I1330" s="508">
        <f t="shared" si="44"/>
        <v>0.31280000000000002</v>
      </c>
      <c r="J1330" s="486">
        <v>78693</v>
      </c>
      <c r="K1330" s="487">
        <v>78693</v>
      </c>
      <c r="L1330" s="573"/>
      <c r="M1330" s="574"/>
      <c r="R1330" s="618"/>
      <c r="S1330" s="618"/>
      <c r="T1330" s="618"/>
      <c r="U1330" s="618"/>
    </row>
    <row r="1331" spans="1:21">
      <c r="A1331" s="482" t="s">
        <v>3052</v>
      </c>
      <c r="B1331" s="483" t="s">
        <v>3053</v>
      </c>
      <c r="C1331" s="513">
        <v>4004</v>
      </c>
      <c r="D1331" s="472" t="s">
        <v>3041</v>
      </c>
      <c r="E1331" s="473">
        <v>0.03</v>
      </c>
      <c r="F1331" s="478" t="s">
        <v>424</v>
      </c>
      <c r="G1331" s="477">
        <f t="shared" si="43"/>
        <v>7.0000000000000007E-2</v>
      </c>
      <c r="H1331" s="631" t="s">
        <v>379</v>
      </c>
      <c r="I1331" s="508">
        <f t="shared" si="44"/>
        <v>0.31280000000000002</v>
      </c>
      <c r="J1331" s="486">
        <v>79482</v>
      </c>
      <c r="K1331" s="487">
        <v>79482</v>
      </c>
      <c r="L1331" s="573"/>
      <c r="M1331" s="574"/>
      <c r="R1331" s="618"/>
      <c r="S1331" s="618"/>
      <c r="T1331" s="618"/>
      <c r="U1331" s="618"/>
    </row>
    <row r="1332" spans="1:21">
      <c r="A1332" s="482" t="s">
        <v>3054</v>
      </c>
      <c r="B1332" s="483" t="s">
        <v>3055</v>
      </c>
      <c r="C1332" s="513">
        <v>4004</v>
      </c>
      <c r="D1332" s="472" t="s">
        <v>3041</v>
      </c>
      <c r="E1332" s="473">
        <v>0.03</v>
      </c>
      <c r="F1332" s="478" t="s">
        <v>424</v>
      </c>
      <c r="G1332" s="477">
        <f t="shared" si="43"/>
        <v>7.0000000000000007E-2</v>
      </c>
      <c r="H1332" s="631" t="s">
        <v>379</v>
      </c>
      <c r="I1332" s="508">
        <f t="shared" si="44"/>
        <v>0.31280000000000002</v>
      </c>
      <c r="J1332" s="486">
        <v>80268</v>
      </c>
      <c r="K1332" s="487">
        <v>80268</v>
      </c>
      <c r="L1332" s="573"/>
      <c r="M1332" s="574"/>
      <c r="R1332" s="618"/>
      <c r="S1332" s="618"/>
      <c r="T1332" s="618"/>
      <c r="U1332" s="618"/>
    </row>
    <row r="1333" spans="1:21">
      <c r="A1333" s="482" t="s">
        <v>3056</v>
      </c>
      <c r="B1333" s="483" t="s">
        <v>3057</v>
      </c>
      <c r="C1333" s="513">
        <v>4004</v>
      </c>
      <c r="D1333" s="472" t="s">
        <v>3041</v>
      </c>
      <c r="E1333" s="473">
        <v>0.03</v>
      </c>
      <c r="F1333" s="478" t="s">
        <v>424</v>
      </c>
      <c r="G1333" s="477">
        <f t="shared" si="43"/>
        <v>7.0000000000000007E-2</v>
      </c>
      <c r="H1333" s="631" t="s">
        <v>379</v>
      </c>
      <c r="I1333" s="508">
        <f t="shared" si="44"/>
        <v>0.31280000000000002</v>
      </c>
      <c r="J1333" s="486">
        <v>81841</v>
      </c>
      <c r="K1333" s="487">
        <v>81841</v>
      </c>
      <c r="L1333" s="573"/>
      <c r="M1333" s="574"/>
      <c r="R1333" s="618"/>
      <c r="S1333" s="618"/>
      <c r="T1333" s="618"/>
      <c r="U1333" s="618"/>
    </row>
    <row r="1334" spans="1:21">
      <c r="A1334" s="482" t="s">
        <v>3058</v>
      </c>
      <c r="B1334" s="483" t="s">
        <v>3059</v>
      </c>
      <c r="C1334" s="513">
        <v>4004</v>
      </c>
      <c r="D1334" s="472" t="s">
        <v>3041</v>
      </c>
      <c r="E1334" s="473">
        <v>0.03</v>
      </c>
      <c r="F1334" s="478" t="s">
        <v>424</v>
      </c>
      <c r="G1334" s="477">
        <f t="shared" si="43"/>
        <v>7.0000000000000007E-2</v>
      </c>
      <c r="H1334" s="631" t="s">
        <v>379</v>
      </c>
      <c r="I1334" s="508">
        <f t="shared" si="44"/>
        <v>0.31280000000000002</v>
      </c>
      <c r="J1334" s="486">
        <v>86563</v>
      </c>
      <c r="K1334" s="487">
        <v>86563</v>
      </c>
      <c r="L1334" s="573"/>
      <c r="M1334" s="574"/>
      <c r="R1334" s="618"/>
      <c r="S1334" s="618"/>
      <c r="T1334" s="618"/>
      <c r="U1334" s="618"/>
    </row>
    <row r="1335" spans="1:21">
      <c r="A1335" s="482" t="s">
        <v>3060</v>
      </c>
      <c r="B1335" s="483" t="s">
        <v>3061</v>
      </c>
      <c r="C1335" s="513">
        <v>4004</v>
      </c>
      <c r="D1335" s="472" t="s">
        <v>3041</v>
      </c>
      <c r="E1335" s="473">
        <v>0.03</v>
      </c>
      <c r="F1335" s="478" t="s">
        <v>424</v>
      </c>
      <c r="G1335" s="477">
        <f t="shared" si="43"/>
        <v>7.0000000000000007E-2</v>
      </c>
      <c r="H1335" s="631" t="s">
        <v>379</v>
      </c>
      <c r="I1335" s="508">
        <f t="shared" si="44"/>
        <v>0.31280000000000002</v>
      </c>
      <c r="J1335" s="486">
        <v>87126</v>
      </c>
      <c r="K1335" s="487">
        <v>87126</v>
      </c>
      <c r="L1335" s="573"/>
      <c r="M1335" s="574"/>
      <c r="R1335" s="618"/>
      <c r="S1335" s="618"/>
      <c r="T1335" s="618"/>
      <c r="U1335" s="618"/>
    </row>
    <row r="1336" spans="1:21">
      <c r="A1336" s="482" t="s">
        <v>3062</v>
      </c>
      <c r="B1336" s="483" t="s">
        <v>3063</v>
      </c>
      <c r="C1336" s="513">
        <v>4004</v>
      </c>
      <c r="D1336" s="472" t="s">
        <v>3041</v>
      </c>
      <c r="E1336" s="473">
        <v>0.03</v>
      </c>
      <c r="F1336" s="478" t="s">
        <v>424</v>
      </c>
      <c r="G1336" s="477">
        <f t="shared" si="43"/>
        <v>7.0000000000000007E-2</v>
      </c>
      <c r="H1336" s="631" t="s">
        <v>379</v>
      </c>
      <c r="I1336" s="508">
        <f t="shared" si="44"/>
        <v>0.31280000000000002</v>
      </c>
      <c r="J1336" s="486">
        <v>87996</v>
      </c>
      <c r="K1336" s="487">
        <v>87996</v>
      </c>
      <c r="L1336" s="573"/>
      <c r="M1336" s="574"/>
      <c r="R1336" s="618"/>
      <c r="S1336" s="618"/>
      <c r="T1336" s="618"/>
      <c r="U1336" s="618"/>
    </row>
    <row r="1337" spans="1:21">
      <c r="A1337" s="482" t="s">
        <v>3064</v>
      </c>
      <c r="B1337" s="483" t="s">
        <v>3065</v>
      </c>
      <c r="C1337" s="513">
        <v>4004</v>
      </c>
      <c r="D1337" s="472" t="s">
        <v>3041</v>
      </c>
      <c r="E1337" s="473">
        <v>0.03</v>
      </c>
      <c r="F1337" s="478" t="s">
        <v>424</v>
      </c>
      <c r="G1337" s="477">
        <f t="shared" si="43"/>
        <v>7.0000000000000007E-2</v>
      </c>
      <c r="H1337" s="631" t="s">
        <v>379</v>
      </c>
      <c r="I1337" s="508">
        <f t="shared" si="44"/>
        <v>0.31280000000000002</v>
      </c>
      <c r="J1337" s="486">
        <v>88868</v>
      </c>
      <c r="K1337" s="487">
        <v>88868</v>
      </c>
      <c r="L1337" s="573"/>
      <c r="M1337" s="574"/>
      <c r="R1337" s="618"/>
      <c r="S1337" s="618"/>
      <c r="T1337" s="618"/>
      <c r="U1337" s="618"/>
    </row>
    <row r="1338" spans="1:21">
      <c r="A1338" s="482" t="s">
        <v>3066</v>
      </c>
      <c r="B1338" s="483" t="s">
        <v>3067</v>
      </c>
      <c r="C1338" s="513">
        <v>4004</v>
      </c>
      <c r="D1338" s="472" t="s">
        <v>3041</v>
      </c>
      <c r="E1338" s="473">
        <v>0.03</v>
      </c>
      <c r="F1338" s="478" t="s">
        <v>401</v>
      </c>
      <c r="G1338" s="477">
        <f t="shared" si="43"/>
        <v>0.02</v>
      </c>
      <c r="H1338" s="631" t="s">
        <v>339</v>
      </c>
      <c r="I1338" s="508">
        <f t="shared" si="44"/>
        <v>0.31780000000000003</v>
      </c>
      <c r="J1338" s="486">
        <v>90610</v>
      </c>
      <c r="K1338" s="487">
        <v>90610</v>
      </c>
      <c r="L1338" s="573"/>
      <c r="M1338" s="574"/>
      <c r="R1338" s="618"/>
      <c r="S1338" s="618"/>
      <c r="T1338" s="618"/>
      <c r="U1338" s="618"/>
    </row>
    <row r="1339" spans="1:21">
      <c r="A1339" s="482" t="s">
        <v>3068</v>
      </c>
      <c r="B1339" s="483" t="s">
        <v>3069</v>
      </c>
      <c r="C1339" s="513">
        <v>4004</v>
      </c>
      <c r="D1339" s="472" t="s">
        <v>3041</v>
      </c>
      <c r="E1339" s="473">
        <v>0.03</v>
      </c>
      <c r="F1339" s="478" t="s">
        <v>401</v>
      </c>
      <c r="G1339" s="477">
        <f t="shared" si="43"/>
        <v>0.02</v>
      </c>
      <c r="H1339" s="631" t="s">
        <v>339</v>
      </c>
      <c r="I1339" s="508">
        <f t="shared" si="44"/>
        <v>0.31780000000000003</v>
      </c>
      <c r="J1339" s="486">
        <v>95838</v>
      </c>
      <c r="K1339" s="487">
        <v>95838</v>
      </c>
      <c r="L1339" s="573"/>
      <c r="M1339" s="574"/>
      <c r="R1339" s="618"/>
      <c r="S1339" s="618"/>
      <c r="T1339" s="618"/>
      <c r="U1339" s="618"/>
    </row>
    <row r="1340" spans="1:21">
      <c r="A1340" s="482" t="s">
        <v>3070</v>
      </c>
      <c r="B1340" s="483" t="s">
        <v>3071</v>
      </c>
      <c r="C1340" s="513">
        <v>4004</v>
      </c>
      <c r="D1340" s="472" t="s">
        <v>3041</v>
      </c>
      <c r="E1340" s="473">
        <v>0.03</v>
      </c>
      <c r="F1340" s="478" t="s">
        <v>424</v>
      </c>
      <c r="G1340" s="477">
        <f t="shared" si="43"/>
        <v>7.0000000000000007E-2</v>
      </c>
      <c r="H1340" s="631" t="s">
        <v>379</v>
      </c>
      <c r="I1340" s="508">
        <f t="shared" si="44"/>
        <v>0.31280000000000002</v>
      </c>
      <c r="J1340" s="486">
        <v>97664</v>
      </c>
      <c r="K1340" s="487">
        <v>97664</v>
      </c>
      <c r="L1340" s="573"/>
      <c r="M1340" s="574"/>
      <c r="R1340" s="618"/>
      <c r="S1340" s="618"/>
      <c r="T1340" s="618"/>
      <c r="U1340" s="618"/>
    </row>
    <row r="1341" spans="1:21">
      <c r="A1341" s="482" t="s">
        <v>3072</v>
      </c>
      <c r="B1341" s="483" t="s">
        <v>3073</v>
      </c>
      <c r="C1341" s="513">
        <v>4004</v>
      </c>
      <c r="D1341" s="472" t="s">
        <v>3041</v>
      </c>
      <c r="E1341" s="473">
        <v>0.03</v>
      </c>
      <c r="F1341" s="478" t="s">
        <v>424</v>
      </c>
      <c r="G1341" s="477">
        <f t="shared" si="43"/>
        <v>7.0000000000000007E-2</v>
      </c>
      <c r="H1341" s="631" t="s">
        <v>379</v>
      </c>
      <c r="I1341" s="508">
        <f t="shared" si="44"/>
        <v>0.31280000000000002</v>
      </c>
      <c r="J1341" s="486">
        <v>98639</v>
      </c>
      <c r="K1341" s="487">
        <v>98639</v>
      </c>
      <c r="L1341" s="573"/>
      <c r="M1341" s="574"/>
      <c r="R1341" s="618"/>
      <c r="S1341" s="618"/>
      <c r="T1341" s="618"/>
      <c r="U1341" s="618"/>
    </row>
    <row r="1342" spans="1:21">
      <c r="A1342" s="482" t="s">
        <v>3074</v>
      </c>
      <c r="B1342" s="483" t="s">
        <v>3075</v>
      </c>
      <c r="C1342" s="513">
        <v>4004</v>
      </c>
      <c r="D1342" s="472" t="s">
        <v>3041</v>
      </c>
      <c r="E1342" s="473">
        <v>0.03</v>
      </c>
      <c r="F1342" s="478" t="s">
        <v>424</v>
      </c>
      <c r="G1342" s="477">
        <f t="shared" si="43"/>
        <v>7.0000000000000007E-2</v>
      </c>
      <c r="H1342" s="631" t="s">
        <v>379</v>
      </c>
      <c r="I1342" s="508">
        <f t="shared" si="44"/>
        <v>0.31280000000000002</v>
      </c>
      <c r="J1342" s="486">
        <v>99615</v>
      </c>
      <c r="K1342" s="487">
        <v>99615</v>
      </c>
      <c r="L1342" s="573"/>
      <c r="M1342" s="574"/>
      <c r="R1342" s="618"/>
      <c r="S1342" s="618"/>
      <c r="T1342" s="618"/>
      <c r="U1342" s="618"/>
    </row>
    <row r="1343" spans="1:21">
      <c r="A1343" s="482" t="s">
        <v>3076</v>
      </c>
      <c r="B1343" s="483" t="s">
        <v>3077</v>
      </c>
      <c r="C1343" s="513">
        <v>4004</v>
      </c>
      <c r="D1343" s="472" t="s">
        <v>3041</v>
      </c>
      <c r="E1343" s="473">
        <v>0.03</v>
      </c>
      <c r="F1343" s="478" t="s">
        <v>401</v>
      </c>
      <c r="G1343" s="477">
        <f t="shared" si="43"/>
        <v>0.02</v>
      </c>
      <c r="H1343" s="631" t="s">
        <v>339</v>
      </c>
      <c r="I1343" s="508">
        <f t="shared" si="44"/>
        <v>0.31780000000000003</v>
      </c>
      <c r="J1343" s="486">
        <v>101569</v>
      </c>
      <c r="K1343" s="487">
        <v>101569</v>
      </c>
      <c r="L1343" s="573"/>
      <c r="M1343" s="574"/>
      <c r="R1343" s="618"/>
      <c r="S1343" s="618"/>
      <c r="T1343" s="618"/>
      <c r="U1343" s="618"/>
    </row>
    <row r="1344" spans="1:21">
      <c r="A1344" s="482" t="s">
        <v>3078</v>
      </c>
      <c r="B1344" s="483" t="s">
        <v>3079</v>
      </c>
      <c r="C1344" s="513">
        <v>4004</v>
      </c>
      <c r="D1344" s="472" t="s">
        <v>3041</v>
      </c>
      <c r="E1344" s="473">
        <v>0.03</v>
      </c>
      <c r="F1344" s="478" t="s">
        <v>401</v>
      </c>
      <c r="G1344" s="477">
        <f t="shared" si="43"/>
        <v>0.02</v>
      </c>
      <c r="H1344" s="631" t="s">
        <v>339</v>
      </c>
      <c r="I1344" s="508">
        <f t="shared" si="44"/>
        <v>0.31780000000000003</v>
      </c>
      <c r="J1344" s="486">
        <v>107429</v>
      </c>
      <c r="K1344" s="487">
        <v>107429</v>
      </c>
      <c r="L1344" s="573"/>
      <c r="M1344" s="574"/>
      <c r="R1344" s="618"/>
      <c r="S1344" s="618"/>
      <c r="T1344" s="618"/>
      <c r="U1344" s="618"/>
    </row>
    <row r="1345" spans="1:21">
      <c r="A1345" s="482" t="s">
        <v>3080</v>
      </c>
      <c r="B1345" s="483" t="s">
        <v>3081</v>
      </c>
      <c r="C1345" s="513">
        <v>4008</v>
      </c>
      <c r="D1345" s="472" t="s">
        <v>3082</v>
      </c>
      <c r="E1345" s="473">
        <v>0.03</v>
      </c>
      <c r="F1345" s="478" t="s">
        <v>424</v>
      </c>
      <c r="G1345" s="477">
        <f t="shared" si="43"/>
        <v>7.0000000000000007E-2</v>
      </c>
      <c r="H1345" s="631" t="s">
        <v>379</v>
      </c>
      <c r="I1345" s="508">
        <f t="shared" si="44"/>
        <v>0.31280000000000002</v>
      </c>
      <c r="J1345" s="486">
        <v>115826</v>
      </c>
      <c r="K1345" s="487">
        <v>115826</v>
      </c>
      <c r="L1345" s="573"/>
      <c r="M1345" s="574"/>
      <c r="R1345" s="618"/>
      <c r="S1345" s="618"/>
      <c r="T1345" s="618"/>
      <c r="U1345" s="618"/>
    </row>
    <row r="1346" spans="1:21">
      <c r="A1346" s="482" t="s">
        <v>3083</v>
      </c>
      <c r="B1346" s="483" t="s">
        <v>3084</v>
      </c>
      <c r="C1346" s="513">
        <v>4008</v>
      </c>
      <c r="D1346" s="472" t="s">
        <v>3082</v>
      </c>
      <c r="E1346" s="473">
        <v>0.03</v>
      </c>
      <c r="F1346" s="478" t="s">
        <v>424</v>
      </c>
      <c r="G1346" s="477">
        <f t="shared" si="43"/>
        <v>7.0000000000000007E-2</v>
      </c>
      <c r="H1346" s="631" t="s">
        <v>379</v>
      </c>
      <c r="I1346" s="508">
        <f t="shared" si="44"/>
        <v>0.31280000000000002</v>
      </c>
      <c r="J1346" s="486">
        <v>116984</v>
      </c>
      <c r="K1346" s="487">
        <v>116984</v>
      </c>
      <c r="L1346" s="573"/>
      <c r="M1346" s="574"/>
      <c r="R1346" s="618"/>
      <c r="S1346" s="618"/>
      <c r="T1346" s="618"/>
      <c r="U1346" s="618"/>
    </row>
    <row r="1347" spans="1:21">
      <c r="A1347" s="482" t="s">
        <v>3085</v>
      </c>
      <c r="B1347" s="483" t="s">
        <v>3086</v>
      </c>
      <c r="C1347" s="513">
        <v>4008</v>
      </c>
      <c r="D1347" s="472" t="s">
        <v>3082</v>
      </c>
      <c r="E1347" s="473">
        <v>0.03</v>
      </c>
      <c r="F1347" s="478" t="s">
        <v>401</v>
      </c>
      <c r="G1347" s="477">
        <f t="shared" si="43"/>
        <v>0.02</v>
      </c>
      <c r="H1347" s="631" t="s">
        <v>339</v>
      </c>
      <c r="I1347" s="508">
        <f t="shared" si="44"/>
        <v>0.31780000000000003</v>
      </c>
      <c r="J1347" s="486">
        <v>118143</v>
      </c>
      <c r="K1347" s="487">
        <v>118143</v>
      </c>
      <c r="L1347" s="573"/>
      <c r="M1347" s="574"/>
      <c r="R1347" s="618"/>
      <c r="S1347" s="618"/>
      <c r="T1347" s="618"/>
      <c r="U1347" s="618"/>
    </row>
    <row r="1348" spans="1:21">
      <c r="A1348" s="482" t="s">
        <v>3087</v>
      </c>
      <c r="B1348" s="483" t="s">
        <v>3088</v>
      </c>
      <c r="C1348" s="513">
        <v>4008</v>
      </c>
      <c r="D1348" s="472" t="s">
        <v>3082</v>
      </c>
      <c r="E1348" s="473">
        <v>0.03</v>
      </c>
      <c r="F1348" s="478" t="s">
        <v>424</v>
      </c>
      <c r="G1348" s="477">
        <f t="shared" ref="G1348:G1411" si="45">_xlfn.XLOOKUP(F1348,$N$3:$N$18,$O$3:$O$18,"not found",0,1)</f>
        <v>7.0000000000000007E-2</v>
      </c>
      <c r="H1348" s="631" t="s">
        <v>379</v>
      </c>
      <c r="I1348" s="508">
        <f t="shared" ref="I1348:I1411" si="46">VLOOKUP(H1348,Fringe.Rates,2,FALSE)</f>
        <v>0.31280000000000002</v>
      </c>
      <c r="J1348" s="486">
        <v>129241</v>
      </c>
      <c r="K1348" s="487">
        <v>129241</v>
      </c>
      <c r="L1348" s="573"/>
      <c r="M1348" s="574"/>
      <c r="R1348" s="618"/>
      <c r="S1348" s="618"/>
      <c r="T1348" s="618"/>
      <c r="U1348" s="618"/>
    </row>
    <row r="1349" spans="1:21">
      <c r="A1349" s="482" t="s">
        <v>3089</v>
      </c>
      <c r="B1349" s="483" t="s">
        <v>3090</v>
      </c>
      <c r="C1349" s="513">
        <v>4008</v>
      </c>
      <c r="D1349" s="472" t="s">
        <v>3082</v>
      </c>
      <c r="E1349" s="473">
        <v>0.03</v>
      </c>
      <c r="F1349" s="478" t="s">
        <v>424</v>
      </c>
      <c r="G1349" s="477">
        <f t="shared" si="45"/>
        <v>7.0000000000000007E-2</v>
      </c>
      <c r="H1349" s="631" t="s">
        <v>379</v>
      </c>
      <c r="I1349" s="508">
        <f t="shared" si="46"/>
        <v>0.31280000000000002</v>
      </c>
      <c r="J1349" s="486">
        <v>130533</v>
      </c>
      <c r="K1349" s="487">
        <v>130533</v>
      </c>
      <c r="L1349" s="573"/>
      <c r="M1349" s="574"/>
      <c r="R1349" s="618"/>
      <c r="S1349" s="618"/>
      <c r="T1349" s="618"/>
      <c r="U1349" s="618"/>
    </row>
    <row r="1350" spans="1:21">
      <c r="A1350" s="482" t="s">
        <v>3091</v>
      </c>
      <c r="B1350" s="483" t="s">
        <v>3092</v>
      </c>
      <c r="C1350" s="513">
        <v>4008</v>
      </c>
      <c r="D1350" s="472" t="s">
        <v>3082</v>
      </c>
      <c r="E1350" s="473">
        <v>0.03</v>
      </c>
      <c r="F1350" s="478" t="s">
        <v>401</v>
      </c>
      <c r="G1350" s="477">
        <f t="shared" si="45"/>
        <v>0.02</v>
      </c>
      <c r="H1350" s="631" t="s">
        <v>339</v>
      </c>
      <c r="I1350" s="508">
        <f t="shared" si="46"/>
        <v>0.31780000000000003</v>
      </c>
      <c r="J1350" s="486">
        <v>131827</v>
      </c>
      <c r="K1350" s="487">
        <v>131827</v>
      </c>
      <c r="L1350" s="573"/>
      <c r="M1350" s="574"/>
      <c r="R1350" s="618"/>
      <c r="S1350" s="618"/>
      <c r="T1350" s="618"/>
      <c r="U1350" s="618"/>
    </row>
    <row r="1351" spans="1:21">
      <c r="A1351" s="482" t="s">
        <v>3093</v>
      </c>
      <c r="B1351" s="483" t="s">
        <v>3094</v>
      </c>
      <c r="C1351" s="513">
        <v>4008</v>
      </c>
      <c r="D1351" s="472" t="s">
        <v>3082</v>
      </c>
      <c r="E1351" s="473">
        <v>0.03</v>
      </c>
      <c r="F1351" s="478" t="s">
        <v>401</v>
      </c>
      <c r="G1351" s="477">
        <f t="shared" si="45"/>
        <v>0.02</v>
      </c>
      <c r="H1351" s="631" t="s">
        <v>339</v>
      </c>
      <c r="I1351" s="508">
        <f t="shared" si="46"/>
        <v>0.31780000000000003</v>
      </c>
      <c r="J1351" s="486">
        <v>129241</v>
      </c>
      <c r="K1351" s="487">
        <v>129241</v>
      </c>
      <c r="L1351" s="573"/>
      <c r="M1351" s="574"/>
      <c r="R1351" s="618"/>
      <c r="S1351" s="618"/>
      <c r="T1351" s="618"/>
      <c r="U1351" s="618"/>
    </row>
    <row r="1352" spans="1:21">
      <c r="A1352" s="482" t="s">
        <v>3095</v>
      </c>
      <c r="B1352" s="483" t="s">
        <v>3096</v>
      </c>
      <c r="C1352" s="513">
        <v>4008</v>
      </c>
      <c r="D1352" s="472" t="s">
        <v>3082</v>
      </c>
      <c r="E1352" s="473">
        <v>0.03</v>
      </c>
      <c r="F1352" s="478" t="s">
        <v>401</v>
      </c>
      <c r="G1352" s="477">
        <f t="shared" si="45"/>
        <v>0.02</v>
      </c>
      <c r="H1352" s="631" t="s">
        <v>339</v>
      </c>
      <c r="I1352" s="508">
        <f t="shared" si="46"/>
        <v>0.31780000000000003</v>
      </c>
      <c r="J1352" s="486">
        <v>130533</v>
      </c>
      <c r="K1352" s="487">
        <v>130533</v>
      </c>
      <c r="L1352" s="573"/>
      <c r="M1352" s="574"/>
      <c r="R1352" s="618"/>
      <c r="S1352" s="618"/>
      <c r="T1352" s="618"/>
      <c r="U1352" s="618"/>
    </row>
    <row r="1353" spans="1:21">
      <c r="A1353" s="482" t="s">
        <v>3097</v>
      </c>
      <c r="B1353" s="483" t="s">
        <v>3098</v>
      </c>
      <c r="C1353" s="513">
        <v>4008</v>
      </c>
      <c r="D1353" s="472" t="s">
        <v>3082</v>
      </c>
      <c r="E1353" s="473">
        <v>0.03</v>
      </c>
      <c r="F1353" s="478" t="s">
        <v>401</v>
      </c>
      <c r="G1353" s="477">
        <f t="shared" si="45"/>
        <v>0.02</v>
      </c>
      <c r="H1353" s="631" t="s">
        <v>339</v>
      </c>
      <c r="I1353" s="508">
        <f t="shared" si="46"/>
        <v>0.31780000000000003</v>
      </c>
      <c r="J1353" s="486">
        <v>131827</v>
      </c>
      <c r="K1353" s="487">
        <v>131827</v>
      </c>
      <c r="L1353" s="573"/>
      <c r="M1353" s="574"/>
      <c r="R1353" s="618"/>
      <c r="S1353" s="618"/>
      <c r="T1353" s="618"/>
      <c r="U1353" s="618"/>
    </row>
    <row r="1354" spans="1:21">
      <c r="A1354" s="482" t="s">
        <v>3099</v>
      </c>
      <c r="B1354" s="483" t="s">
        <v>3100</v>
      </c>
      <c r="C1354" s="513">
        <v>4020</v>
      </c>
      <c r="D1354" s="472" t="s">
        <v>3101</v>
      </c>
      <c r="E1354" s="473">
        <v>0.03</v>
      </c>
      <c r="F1354" s="478" t="s">
        <v>401</v>
      </c>
      <c r="G1354" s="477">
        <f t="shared" si="45"/>
        <v>0.02</v>
      </c>
      <c r="H1354" s="631" t="s">
        <v>339</v>
      </c>
      <c r="I1354" s="508">
        <f t="shared" si="46"/>
        <v>0.31780000000000003</v>
      </c>
      <c r="J1354" s="486">
        <v>135047</v>
      </c>
      <c r="K1354" s="487">
        <v>135047</v>
      </c>
      <c r="L1354" s="573"/>
      <c r="M1354" s="574"/>
      <c r="R1354" s="618"/>
      <c r="S1354" s="618"/>
      <c r="T1354" s="618"/>
      <c r="U1354" s="618"/>
    </row>
    <row r="1355" spans="1:21">
      <c r="A1355" s="482" t="s">
        <v>3102</v>
      </c>
      <c r="B1355" s="483" t="s">
        <v>3103</v>
      </c>
      <c r="C1355" s="513">
        <v>4020</v>
      </c>
      <c r="D1355" s="472" t="s">
        <v>3101</v>
      </c>
      <c r="E1355" s="473">
        <v>0.03</v>
      </c>
      <c r="F1355" s="478" t="s">
        <v>401</v>
      </c>
      <c r="G1355" s="477">
        <f t="shared" si="45"/>
        <v>0.02</v>
      </c>
      <c r="H1355" s="631" t="s">
        <v>339</v>
      </c>
      <c r="I1355" s="508">
        <f t="shared" si="46"/>
        <v>0.31780000000000003</v>
      </c>
      <c r="J1355" s="486">
        <v>136398</v>
      </c>
      <c r="K1355" s="487">
        <v>136398</v>
      </c>
      <c r="L1355" s="573"/>
      <c r="M1355" s="574"/>
      <c r="R1355" s="618"/>
      <c r="S1355" s="618"/>
      <c r="T1355" s="618"/>
      <c r="U1355" s="618"/>
    </row>
    <row r="1356" spans="1:21">
      <c r="A1356" s="482" t="s">
        <v>3104</v>
      </c>
      <c r="B1356" s="483" t="s">
        <v>3105</v>
      </c>
      <c r="C1356" s="513">
        <v>4020</v>
      </c>
      <c r="D1356" s="472" t="s">
        <v>3101</v>
      </c>
      <c r="E1356" s="473">
        <v>0.03</v>
      </c>
      <c r="F1356" s="478" t="s">
        <v>401</v>
      </c>
      <c r="G1356" s="477">
        <f t="shared" si="45"/>
        <v>0.02</v>
      </c>
      <c r="H1356" s="631" t="s">
        <v>339</v>
      </c>
      <c r="I1356" s="508">
        <f t="shared" si="46"/>
        <v>0.31780000000000003</v>
      </c>
      <c r="J1356" s="486">
        <v>137748</v>
      </c>
      <c r="K1356" s="487">
        <v>137748</v>
      </c>
      <c r="L1356" s="573"/>
      <c r="M1356" s="574"/>
      <c r="R1356" s="618"/>
      <c r="S1356" s="618"/>
      <c r="T1356" s="618"/>
      <c r="U1356" s="618"/>
    </row>
    <row r="1357" spans="1:21">
      <c r="A1357" s="482" t="s">
        <v>3106</v>
      </c>
      <c r="B1357" s="483" t="s">
        <v>3107</v>
      </c>
      <c r="C1357" s="513">
        <v>4010</v>
      </c>
      <c r="D1357" s="472" t="s">
        <v>3108</v>
      </c>
      <c r="E1357" s="473">
        <v>0.03</v>
      </c>
      <c r="F1357" s="478" t="s">
        <v>424</v>
      </c>
      <c r="G1357" s="477">
        <f t="shared" si="45"/>
        <v>7.0000000000000007E-2</v>
      </c>
      <c r="H1357" s="631" t="s">
        <v>379</v>
      </c>
      <c r="I1357" s="508">
        <f t="shared" si="46"/>
        <v>0.31280000000000002</v>
      </c>
      <c r="J1357" s="486">
        <v>87126</v>
      </c>
      <c r="K1357" s="487">
        <v>87126</v>
      </c>
      <c r="L1357" s="573"/>
      <c r="M1357" s="574"/>
      <c r="R1357" s="618"/>
      <c r="S1357" s="618"/>
      <c r="T1357" s="618"/>
      <c r="U1357" s="618"/>
    </row>
    <row r="1358" spans="1:21">
      <c r="A1358" s="482" t="s">
        <v>3109</v>
      </c>
      <c r="B1358" s="483" t="s">
        <v>3110</v>
      </c>
      <c r="C1358" s="513">
        <v>4010</v>
      </c>
      <c r="D1358" s="472" t="s">
        <v>3108</v>
      </c>
      <c r="E1358" s="473">
        <v>0.03</v>
      </c>
      <c r="F1358" s="478" t="s">
        <v>424</v>
      </c>
      <c r="G1358" s="477">
        <f t="shared" si="45"/>
        <v>7.0000000000000007E-2</v>
      </c>
      <c r="H1358" s="631" t="s">
        <v>379</v>
      </c>
      <c r="I1358" s="508">
        <f t="shared" si="46"/>
        <v>0.31280000000000002</v>
      </c>
      <c r="J1358" s="486">
        <v>87996</v>
      </c>
      <c r="K1358" s="487">
        <v>87996</v>
      </c>
      <c r="L1358" s="573"/>
      <c r="M1358" s="574"/>
      <c r="R1358" s="618"/>
      <c r="S1358" s="618"/>
      <c r="T1358" s="618"/>
      <c r="U1358" s="618"/>
    </row>
    <row r="1359" spans="1:21">
      <c r="A1359" s="482" t="s">
        <v>3111</v>
      </c>
      <c r="B1359" s="483" t="s">
        <v>3112</v>
      </c>
      <c r="C1359" s="513">
        <v>4010</v>
      </c>
      <c r="D1359" s="472" t="s">
        <v>3108</v>
      </c>
      <c r="E1359" s="473">
        <v>0.03</v>
      </c>
      <c r="F1359" s="478" t="s">
        <v>401</v>
      </c>
      <c r="G1359" s="477">
        <f t="shared" si="45"/>
        <v>0.02</v>
      </c>
      <c r="H1359" s="631" t="s">
        <v>339</v>
      </c>
      <c r="I1359" s="508">
        <f t="shared" si="46"/>
        <v>0.31780000000000003</v>
      </c>
      <c r="J1359" s="486">
        <v>88868</v>
      </c>
      <c r="K1359" s="487">
        <v>88868</v>
      </c>
      <c r="L1359" s="573"/>
      <c r="M1359" s="574"/>
      <c r="R1359" s="618"/>
      <c r="S1359" s="618"/>
      <c r="T1359" s="618"/>
      <c r="U1359" s="618"/>
    </row>
    <row r="1360" spans="1:21">
      <c r="A1360" s="482" t="s">
        <v>3113</v>
      </c>
      <c r="B1360" s="483" t="s">
        <v>3114</v>
      </c>
      <c r="C1360" s="513">
        <v>4010</v>
      </c>
      <c r="D1360" s="472" t="s">
        <v>3108</v>
      </c>
      <c r="E1360" s="473">
        <v>0.03</v>
      </c>
      <c r="F1360" s="478" t="s">
        <v>424</v>
      </c>
      <c r="G1360" s="477">
        <f t="shared" si="45"/>
        <v>7.0000000000000007E-2</v>
      </c>
      <c r="H1360" s="631" t="s">
        <v>379</v>
      </c>
      <c r="I1360" s="508">
        <f t="shared" si="46"/>
        <v>0.31280000000000002</v>
      </c>
      <c r="J1360" s="486">
        <v>97664</v>
      </c>
      <c r="K1360" s="487">
        <v>97664</v>
      </c>
      <c r="L1360" s="573"/>
      <c r="M1360" s="574"/>
      <c r="R1360" s="618"/>
      <c r="S1360" s="618"/>
      <c r="T1360" s="618"/>
      <c r="U1360" s="618"/>
    </row>
    <row r="1361" spans="1:21">
      <c r="A1361" s="482" t="s">
        <v>3115</v>
      </c>
      <c r="B1361" s="483" t="s">
        <v>3116</v>
      </c>
      <c r="C1361" s="513">
        <v>4010</v>
      </c>
      <c r="D1361" s="472" t="s">
        <v>3108</v>
      </c>
      <c r="E1361" s="473">
        <v>0.03</v>
      </c>
      <c r="F1361" s="478" t="s">
        <v>424</v>
      </c>
      <c r="G1361" s="477">
        <f t="shared" si="45"/>
        <v>7.0000000000000007E-2</v>
      </c>
      <c r="H1361" s="631" t="s">
        <v>379</v>
      </c>
      <c r="I1361" s="508">
        <f t="shared" si="46"/>
        <v>0.31280000000000002</v>
      </c>
      <c r="J1361" s="486">
        <v>98639</v>
      </c>
      <c r="K1361" s="487">
        <v>98639</v>
      </c>
      <c r="L1361" s="573"/>
      <c r="M1361" s="574"/>
      <c r="R1361" s="618"/>
      <c r="S1361" s="618"/>
      <c r="T1361" s="618"/>
      <c r="U1361" s="618"/>
    </row>
    <row r="1362" spans="1:21">
      <c r="A1362" s="482" t="s">
        <v>3117</v>
      </c>
      <c r="B1362" s="483" t="s">
        <v>3118</v>
      </c>
      <c r="C1362" s="513">
        <v>4010</v>
      </c>
      <c r="D1362" s="472" t="s">
        <v>3108</v>
      </c>
      <c r="E1362" s="473">
        <v>0.03</v>
      </c>
      <c r="F1362" s="478" t="s">
        <v>401</v>
      </c>
      <c r="G1362" s="477">
        <f t="shared" si="45"/>
        <v>0.02</v>
      </c>
      <c r="H1362" s="631" t="s">
        <v>339</v>
      </c>
      <c r="I1362" s="508">
        <f t="shared" si="46"/>
        <v>0.31780000000000003</v>
      </c>
      <c r="J1362" s="486">
        <v>99615</v>
      </c>
      <c r="K1362" s="487">
        <v>99615</v>
      </c>
      <c r="L1362" s="573"/>
      <c r="M1362" s="574"/>
      <c r="R1362" s="618"/>
      <c r="S1362" s="618"/>
      <c r="T1362" s="618"/>
      <c r="U1362" s="618"/>
    </row>
    <row r="1363" spans="1:21">
      <c r="A1363" s="482" t="s">
        <v>3119</v>
      </c>
      <c r="B1363" s="483" t="s">
        <v>3120</v>
      </c>
      <c r="C1363" s="513">
        <v>4015</v>
      </c>
      <c r="D1363" s="472" t="s">
        <v>3121</v>
      </c>
      <c r="E1363" s="473">
        <v>0.03</v>
      </c>
      <c r="F1363" s="478" t="s">
        <v>424</v>
      </c>
      <c r="G1363" s="477">
        <f t="shared" si="45"/>
        <v>7.0000000000000007E-2</v>
      </c>
      <c r="H1363" s="631" t="s">
        <v>379</v>
      </c>
      <c r="I1363" s="508">
        <f t="shared" si="46"/>
        <v>0.31280000000000002</v>
      </c>
      <c r="J1363" s="486">
        <v>129241</v>
      </c>
      <c r="K1363" s="487">
        <v>129241</v>
      </c>
      <c r="L1363" s="573"/>
      <c r="M1363" s="574"/>
      <c r="R1363" s="618"/>
      <c r="S1363" s="618"/>
      <c r="T1363" s="618"/>
      <c r="U1363" s="618"/>
    </row>
    <row r="1364" spans="1:21">
      <c r="A1364" s="482" t="s">
        <v>3122</v>
      </c>
      <c r="B1364" s="483" t="s">
        <v>3123</v>
      </c>
      <c r="C1364" s="513">
        <v>4015</v>
      </c>
      <c r="D1364" s="472" t="s">
        <v>3121</v>
      </c>
      <c r="E1364" s="473">
        <v>0.03</v>
      </c>
      <c r="F1364" s="478" t="s">
        <v>401</v>
      </c>
      <c r="G1364" s="477">
        <f t="shared" si="45"/>
        <v>0.02</v>
      </c>
      <c r="H1364" s="631" t="s">
        <v>339</v>
      </c>
      <c r="I1364" s="508">
        <f t="shared" si="46"/>
        <v>0.31780000000000003</v>
      </c>
      <c r="J1364" s="486">
        <v>130533</v>
      </c>
      <c r="K1364" s="487">
        <v>130533</v>
      </c>
      <c r="L1364" s="573"/>
      <c r="M1364" s="574"/>
      <c r="R1364" s="618"/>
      <c r="S1364" s="618"/>
      <c r="T1364" s="618"/>
      <c r="U1364" s="618"/>
    </row>
    <row r="1365" spans="1:21">
      <c r="A1365" s="482" t="s">
        <v>3124</v>
      </c>
      <c r="B1365" s="483" t="s">
        <v>3125</v>
      </c>
      <c r="C1365" s="513">
        <v>4015</v>
      </c>
      <c r="D1365" s="472" t="s">
        <v>3121</v>
      </c>
      <c r="E1365" s="473">
        <v>0.03</v>
      </c>
      <c r="F1365" s="478" t="s">
        <v>401</v>
      </c>
      <c r="G1365" s="477">
        <f t="shared" si="45"/>
        <v>0.02</v>
      </c>
      <c r="H1365" s="631" t="s">
        <v>339</v>
      </c>
      <c r="I1365" s="508">
        <f t="shared" si="46"/>
        <v>0.31780000000000003</v>
      </c>
      <c r="J1365" s="486">
        <v>131827</v>
      </c>
      <c r="K1365" s="487">
        <v>131827</v>
      </c>
      <c r="L1365" s="573"/>
      <c r="M1365" s="574"/>
      <c r="R1365" s="618"/>
      <c r="S1365" s="618"/>
      <c r="T1365" s="618"/>
      <c r="U1365" s="618"/>
    </row>
    <row r="1366" spans="1:21">
      <c r="A1366" s="482" t="s">
        <v>3126</v>
      </c>
      <c r="B1366" s="483" t="s">
        <v>3127</v>
      </c>
      <c r="C1366" s="513">
        <v>4020</v>
      </c>
      <c r="D1366" s="472" t="s">
        <v>3101</v>
      </c>
      <c r="E1366" s="473">
        <v>0.03</v>
      </c>
      <c r="F1366" s="478" t="s">
        <v>424</v>
      </c>
      <c r="G1366" s="477">
        <f t="shared" si="45"/>
        <v>7.0000000000000007E-2</v>
      </c>
      <c r="H1366" s="631" t="s">
        <v>379</v>
      </c>
      <c r="I1366" s="508">
        <f t="shared" si="46"/>
        <v>0.31280000000000002</v>
      </c>
      <c r="J1366" s="486">
        <v>146698</v>
      </c>
      <c r="K1366" s="487">
        <v>146698</v>
      </c>
      <c r="L1366" s="573"/>
      <c r="M1366" s="574"/>
      <c r="R1366" s="618"/>
      <c r="S1366" s="618"/>
      <c r="T1366" s="618"/>
      <c r="U1366" s="618"/>
    </row>
    <row r="1367" spans="1:21">
      <c r="A1367" s="482" t="s">
        <v>3128</v>
      </c>
      <c r="B1367" s="483" t="s">
        <v>3129</v>
      </c>
      <c r="C1367" s="513">
        <v>4020</v>
      </c>
      <c r="D1367" s="472" t="s">
        <v>3101</v>
      </c>
      <c r="E1367" s="473">
        <v>0.03</v>
      </c>
      <c r="F1367" s="478" t="s">
        <v>401</v>
      </c>
      <c r="G1367" s="477">
        <f t="shared" si="45"/>
        <v>0.02</v>
      </c>
      <c r="H1367" s="631" t="s">
        <v>339</v>
      </c>
      <c r="I1367" s="508">
        <f t="shared" si="46"/>
        <v>0.31780000000000003</v>
      </c>
      <c r="J1367" s="486">
        <v>148164</v>
      </c>
      <c r="K1367" s="487">
        <v>148164</v>
      </c>
      <c r="L1367" s="573"/>
      <c r="M1367" s="574"/>
      <c r="R1367" s="618"/>
      <c r="S1367" s="618"/>
      <c r="T1367" s="618"/>
      <c r="U1367" s="618"/>
    </row>
    <row r="1368" spans="1:21">
      <c r="A1368" s="482" t="s">
        <v>3130</v>
      </c>
      <c r="B1368" s="483" t="s">
        <v>3131</v>
      </c>
      <c r="C1368" s="513">
        <v>4020</v>
      </c>
      <c r="D1368" s="472" t="s">
        <v>3101</v>
      </c>
      <c r="E1368" s="473">
        <v>0.03</v>
      </c>
      <c r="F1368" s="478" t="s">
        <v>401</v>
      </c>
      <c r="G1368" s="477">
        <f t="shared" si="45"/>
        <v>0.02</v>
      </c>
      <c r="H1368" s="631" t="s">
        <v>339</v>
      </c>
      <c r="I1368" s="508">
        <f t="shared" si="46"/>
        <v>0.31780000000000003</v>
      </c>
      <c r="J1368" s="486">
        <v>149632</v>
      </c>
      <c r="K1368" s="487">
        <v>149632</v>
      </c>
      <c r="L1368" s="573"/>
      <c r="M1368" s="574"/>
      <c r="R1368" s="618"/>
      <c r="S1368" s="618"/>
      <c r="T1368" s="618"/>
      <c r="U1368" s="618"/>
    </row>
    <row r="1369" spans="1:21">
      <c r="A1369" s="482" t="s">
        <v>3132</v>
      </c>
      <c r="B1369" s="483" t="s">
        <v>3133</v>
      </c>
      <c r="C1369" s="513">
        <v>4015</v>
      </c>
      <c r="D1369" s="472" t="s">
        <v>3121</v>
      </c>
      <c r="E1369" s="473">
        <v>0.03</v>
      </c>
      <c r="F1369" s="478" t="s">
        <v>401</v>
      </c>
      <c r="G1369" s="477">
        <f t="shared" si="45"/>
        <v>0.02</v>
      </c>
      <c r="H1369" s="631" t="s">
        <v>339</v>
      </c>
      <c r="I1369" s="508">
        <f t="shared" si="46"/>
        <v>0.31780000000000003</v>
      </c>
      <c r="J1369" s="486">
        <v>129241</v>
      </c>
      <c r="K1369" s="487">
        <v>129241</v>
      </c>
      <c r="L1369" s="573"/>
      <c r="M1369" s="574"/>
      <c r="R1369" s="618"/>
      <c r="S1369" s="618"/>
      <c r="T1369" s="618"/>
      <c r="U1369" s="618"/>
    </row>
    <row r="1370" spans="1:21">
      <c r="A1370" s="482" t="s">
        <v>3134</v>
      </c>
      <c r="B1370" s="483" t="s">
        <v>3135</v>
      </c>
      <c r="C1370" s="513">
        <v>4015</v>
      </c>
      <c r="D1370" s="472" t="s">
        <v>3121</v>
      </c>
      <c r="E1370" s="473">
        <v>0.03</v>
      </c>
      <c r="F1370" s="478" t="s">
        <v>424</v>
      </c>
      <c r="G1370" s="477">
        <f t="shared" si="45"/>
        <v>7.0000000000000007E-2</v>
      </c>
      <c r="H1370" s="631" t="s">
        <v>379</v>
      </c>
      <c r="I1370" s="508">
        <f t="shared" si="46"/>
        <v>0.31280000000000002</v>
      </c>
      <c r="J1370" s="486">
        <v>130533</v>
      </c>
      <c r="K1370" s="487">
        <v>130533</v>
      </c>
      <c r="L1370" s="573"/>
      <c r="M1370" s="574"/>
      <c r="R1370" s="618"/>
      <c r="S1370" s="618"/>
      <c r="T1370" s="618"/>
      <c r="U1370" s="618"/>
    </row>
    <row r="1371" spans="1:21">
      <c r="A1371" s="482" t="s">
        <v>3136</v>
      </c>
      <c r="B1371" s="483" t="s">
        <v>3137</v>
      </c>
      <c r="C1371" s="513">
        <v>4015</v>
      </c>
      <c r="D1371" s="472" t="s">
        <v>3121</v>
      </c>
      <c r="E1371" s="473">
        <v>0.03</v>
      </c>
      <c r="F1371" s="478" t="s">
        <v>401</v>
      </c>
      <c r="G1371" s="477">
        <f t="shared" si="45"/>
        <v>0.02</v>
      </c>
      <c r="H1371" s="631" t="s">
        <v>339</v>
      </c>
      <c r="I1371" s="508">
        <f t="shared" si="46"/>
        <v>0.31780000000000003</v>
      </c>
      <c r="J1371" s="486">
        <v>131827</v>
      </c>
      <c r="K1371" s="487">
        <v>131827</v>
      </c>
      <c r="L1371" s="573"/>
      <c r="M1371" s="574"/>
      <c r="R1371" s="618"/>
      <c r="S1371" s="618"/>
      <c r="T1371" s="618"/>
      <c r="U1371" s="618"/>
    </row>
    <row r="1372" spans="1:21">
      <c r="A1372" s="482" t="s">
        <v>3138</v>
      </c>
      <c r="B1372" s="483" t="s">
        <v>3139</v>
      </c>
      <c r="C1372" s="513">
        <v>4015</v>
      </c>
      <c r="D1372" s="472" t="s">
        <v>3121</v>
      </c>
      <c r="E1372" s="473">
        <v>0.03</v>
      </c>
      <c r="F1372" s="478" t="s">
        <v>424</v>
      </c>
      <c r="G1372" s="477">
        <f t="shared" si="45"/>
        <v>7.0000000000000007E-2</v>
      </c>
      <c r="H1372" s="631" t="s">
        <v>379</v>
      </c>
      <c r="I1372" s="508">
        <f t="shared" si="46"/>
        <v>0.31280000000000002</v>
      </c>
      <c r="J1372" s="486">
        <v>129241</v>
      </c>
      <c r="K1372" s="487">
        <v>129241</v>
      </c>
      <c r="L1372" s="573"/>
      <c r="M1372" s="574"/>
      <c r="R1372" s="618"/>
      <c r="S1372" s="618"/>
      <c r="T1372" s="618"/>
      <c r="U1372" s="618"/>
    </row>
    <row r="1373" spans="1:21">
      <c r="A1373" s="482" t="s">
        <v>3140</v>
      </c>
      <c r="B1373" s="483" t="s">
        <v>3141</v>
      </c>
      <c r="C1373" s="513">
        <v>4015</v>
      </c>
      <c r="D1373" s="472" t="s">
        <v>3121</v>
      </c>
      <c r="E1373" s="473">
        <v>0.03</v>
      </c>
      <c r="F1373" s="478" t="s">
        <v>401</v>
      </c>
      <c r="G1373" s="477">
        <f t="shared" si="45"/>
        <v>0.02</v>
      </c>
      <c r="H1373" s="631" t="s">
        <v>339</v>
      </c>
      <c r="I1373" s="508">
        <f t="shared" si="46"/>
        <v>0.31780000000000003</v>
      </c>
      <c r="J1373" s="486">
        <v>130533</v>
      </c>
      <c r="K1373" s="487">
        <v>130533</v>
      </c>
      <c r="L1373" s="573"/>
      <c r="M1373" s="574"/>
      <c r="R1373" s="618"/>
      <c r="S1373" s="618"/>
      <c r="T1373" s="618"/>
      <c r="U1373" s="618"/>
    </row>
    <row r="1374" spans="1:21">
      <c r="A1374" s="482" t="s">
        <v>3142</v>
      </c>
      <c r="B1374" s="483" t="s">
        <v>3143</v>
      </c>
      <c r="C1374" s="513">
        <v>4015</v>
      </c>
      <c r="D1374" s="472" t="s">
        <v>3121</v>
      </c>
      <c r="E1374" s="473">
        <v>0.03</v>
      </c>
      <c r="F1374" s="478" t="s">
        <v>401</v>
      </c>
      <c r="G1374" s="477">
        <f t="shared" si="45"/>
        <v>0.02</v>
      </c>
      <c r="H1374" s="631" t="s">
        <v>339</v>
      </c>
      <c r="I1374" s="508">
        <f t="shared" si="46"/>
        <v>0.31780000000000003</v>
      </c>
      <c r="J1374" s="486">
        <v>131827</v>
      </c>
      <c r="K1374" s="487">
        <v>131827</v>
      </c>
      <c r="L1374" s="573"/>
      <c r="M1374" s="574"/>
      <c r="R1374" s="618"/>
      <c r="S1374" s="618"/>
      <c r="T1374" s="618"/>
      <c r="U1374" s="618"/>
    </row>
    <row r="1375" spans="1:21">
      <c r="A1375" s="482" t="s">
        <v>3144</v>
      </c>
      <c r="B1375" s="483" t="s">
        <v>3145</v>
      </c>
      <c r="C1375" s="513">
        <v>4015</v>
      </c>
      <c r="D1375" s="472" t="s">
        <v>3121</v>
      </c>
      <c r="E1375" s="473">
        <v>0.03</v>
      </c>
      <c r="F1375" s="478" t="s">
        <v>401</v>
      </c>
      <c r="G1375" s="477">
        <f t="shared" si="45"/>
        <v>0.02</v>
      </c>
      <c r="H1375" s="631" t="s">
        <v>339</v>
      </c>
      <c r="I1375" s="508">
        <f t="shared" si="46"/>
        <v>0.31780000000000003</v>
      </c>
      <c r="J1375" s="486">
        <v>129241</v>
      </c>
      <c r="K1375" s="487">
        <v>129241</v>
      </c>
      <c r="L1375" s="573"/>
      <c r="M1375" s="574"/>
      <c r="R1375" s="618"/>
      <c r="S1375" s="618"/>
      <c r="T1375" s="618"/>
      <c r="U1375" s="618"/>
    </row>
    <row r="1376" spans="1:21">
      <c r="A1376" s="482" t="s">
        <v>3146</v>
      </c>
      <c r="B1376" s="483" t="s">
        <v>3147</v>
      </c>
      <c r="C1376" s="513">
        <v>4015</v>
      </c>
      <c r="D1376" s="472" t="s">
        <v>3121</v>
      </c>
      <c r="E1376" s="473">
        <v>0.03</v>
      </c>
      <c r="F1376" s="478" t="s">
        <v>424</v>
      </c>
      <c r="G1376" s="477">
        <f t="shared" si="45"/>
        <v>7.0000000000000007E-2</v>
      </c>
      <c r="H1376" s="631" t="s">
        <v>379</v>
      </c>
      <c r="I1376" s="508">
        <f t="shared" si="46"/>
        <v>0.31280000000000002</v>
      </c>
      <c r="J1376" s="486">
        <v>130533</v>
      </c>
      <c r="K1376" s="487">
        <v>130533</v>
      </c>
      <c r="L1376" s="573"/>
      <c r="M1376" s="574"/>
      <c r="R1376" s="618"/>
      <c r="S1376" s="618"/>
      <c r="T1376" s="618"/>
      <c r="U1376" s="618"/>
    </row>
    <row r="1377" spans="1:21">
      <c r="A1377" s="482" t="s">
        <v>3148</v>
      </c>
      <c r="B1377" s="483" t="s">
        <v>3149</v>
      </c>
      <c r="C1377" s="513">
        <v>4015</v>
      </c>
      <c r="D1377" s="472" t="s">
        <v>3121</v>
      </c>
      <c r="E1377" s="473">
        <v>0.03</v>
      </c>
      <c r="F1377" s="478" t="s">
        <v>401</v>
      </c>
      <c r="G1377" s="477">
        <f t="shared" si="45"/>
        <v>0.02</v>
      </c>
      <c r="H1377" s="631" t="s">
        <v>339</v>
      </c>
      <c r="I1377" s="508">
        <f t="shared" si="46"/>
        <v>0.31780000000000003</v>
      </c>
      <c r="J1377" s="486">
        <v>131827</v>
      </c>
      <c r="K1377" s="487">
        <v>131827</v>
      </c>
      <c r="L1377" s="573"/>
      <c r="M1377" s="574"/>
      <c r="R1377" s="618"/>
      <c r="S1377" s="618"/>
      <c r="T1377" s="618"/>
      <c r="U1377" s="618"/>
    </row>
    <row r="1378" spans="1:21">
      <c r="A1378" s="482" t="s">
        <v>3150</v>
      </c>
      <c r="B1378" s="483" t="s">
        <v>3151</v>
      </c>
      <c r="C1378" s="513">
        <v>4010</v>
      </c>
      <c r="D1378" s="472" t="s">
        <v>3108</v>
      </c>
      <c r="E1378" s="473">
        <v>0.03</v>
      </c>
      <c r="F1378" s="478" t="s">
        <v>424</v>
      </c>
      <c r="G1378" s="477">
        <f t="shared" si="45"/>
        <v>7.0000000000000007E-2</v>
      </c>
      <c r="H1378" s="631" t="s">
        <v>379</v>
      </c>
      <c r="I1378" s="508">
        <f t="shared" si="46"/>
        <v>0.31280000000000002</v>
      </c>
      <c r="J1378" s="486">
        <v>87126</v>
      </c>
      <c r="K1378" s="487">
        <v>87126</v>
      </c>
      <c r="L1378" s="573"/>
      <c r="M1378" s="574"/>
      <c r="R1378" s="618"/>
      <c r="S1378" s="618"/>
      <c r="T1378" s="618"/>
      <c r="U1378" s="618"/>
    </row>
    <row r="1379" spans="1:21">
      <c r="A1379" s="482" t="s">
        <v>3152</v>
      </c>
      <c r="B1379" s="483" t="s">
        <v>3153</v>
      </c>
      <c r="C1379" s="513">
        <v>4010</v>
      </c>
      <c r="D1379" s="472" t="s">
        <v>3108</v>
      </c>
      <c r="E1379" s="473">
        <v>0.03</v>
      </c>
      <c r="F1379" s="478" t="s">
        <v>424</v>
      </c>
      <c r="G1379" s="477">
        <f t="shared" si="45"/>
        <v>7.0000000000000007E-2</v>
      </c>
      <c r="H1379" s="631" t="s">
        <v>379</v>
      </c>
      <c r="I1379" s="508">
        <f t="shared" si="46"/>
        <v>0.31280000000000002</v>
      </c>
      <c r="J1379" s="486">
        <v>87996</v>
      </c>
      <c r="K1379" s="487">
        <v>87996</v>
      </c>
      <c r="L1379" s="573"/>
      <c r="M1379" s="574"/>
      <c r="R1379" s="618"/>
      <c r="S1379" s="618"/>
      <c r="T1379" s="618"/>
      <c r="U1379" s="618"/>
    </row>
    <row r="1380" spans="1:21">
      <c r="A1380" s="482" t="s">
        <v>3154</v>
      </c>
      <c r="B1380" s="483" t="s">
        <v>3155</v>
      </c>
      <c r="C1380" s="513">
        <v>4010</v>
      </c>
      <c r="D1380" s="472" t="s">
        <v>3108</v>
      </c>
      <c r="E1380" s="473">
        <v>0.03</v>
      </c>
      <c r="F1380" s="478" t="s">
        <v>424</v>
      </c>
      <c r="G1380" s="477">
        <f t="shared" si="45"/>
        <v>7.0000000000000007E-2</v>
      </c>
      <c r="H1380" s="631" t="s">
        <v>379</v>
      </c>
      <c r="I1380" s="508">
        <f t="shared" si="46"/>
        <v>0.31280000000000002</v>
      </c>
      <c r="J1380" s="486">
        <v>88868</v>
      </c>
      <c r="K1380" s="487">
        <v>88868</v>
      </c>
      <c r="L1380" s="573"/>
      <c r="M1380" s="574"/>
      <c r="R1380" s="618"/>
      <c r="S1380" s="618"/>
      <c r="T1380" s="618"/>
      <c r="U1380" s="618"/>
    </row>
    <row r="1381" spans="1:21">
      <c r="A1381" s="482" t="s">
        <v>3156</v>
      </c>
      <c r="B1381" s="483" t="s">
        <v>3157</v>
      </c>
      <c r="C1381" s="513">
        <v>4010</v>
      </c>
      <c r="D1381" s="472" t="s">
        <v>3108</v>
      </c>
      <c r="E1381" s="473">
        <v>0.03</v>
      </c>
      <c r="F1381" s="478" t="s">
        <v>424</v>
      </c>
      <c r="G1381" s="477">
        <f t="shared" si="45"/>
        <v>7.0000000000000007E-2</v>
      </c>
      <c r="H1381" s="631" t="s">
        <v>379</v>
      </c>
      <c r="I1381" s="508">
        <f t="shared" si="46"/>
        <v>0.31280000000000002</v>
      </c>
      <c r="J1381" s="486">
        <v>97664</v>
      </c>
      <c r="K1381" s="487">
        <v>97664</v>
      </c>
      <c r="L1381" s="573"/>
      <c r="M1381" s="574"/>
      <c r="R1381" s="618"/>
      <c r="S1381" s="618"/>
      <c r="T1381" s="618"/>
      <c r="U1381" s="618"/>
    </row>
    <row r="1382" spans="1:21">
      <c r="A1382" s="482" t="s">
        <v>3158</v>
      </c>
      <c r="B1382" s="483" t="s">
        <v>3159</v>
      </c>
      <c r="C1382" s="513">
        <v>4010</v>
      </c>
      <c r="D1382" s="472" t="s">
        <v>3108</v>
      </c>
      <c r="E1382" s="473">
        <v>0.03</v>
      </c>
      <c r="F1382" s="478" t="s">
        <v>424</v>
      </c>
      <c r="G1382" s="477">
        <f t="shared" si="45"/>
        <v>7.0000000000000007E-2</v>
      </c>
      <c r="H1382" s="631" t="s">
        <v>379</v>
      </c>
      <c r="I1382" s="508">
        <f t="shared" si="46"/>
        <v>0.31280000000000002</v>
      </c>
      <c r="J1382" s="486">
        <v>98639</v>
      </c>
      <c r="K1382" s="487">
        <v>98639</v>
      </c>
      <c r="L1382" s="573"/>
      <c r="M1382" s="574"/>
      <c r="R1382" s="618"/>
      <c r="S1382" s="618"/>
      <c r="T1382" s="618"/>
      <c r="U1382" s="618"/>
    </row>
    <row r="1383" spans="1:21">
      <c r="A1383" s="482" t="s">
        <v>3160</v>
      </c>
      <c r="B1383" s="483" t="s">
        <v>3161</v>
      </c>
      <c r="C1383" s="513">
        <v>4010</v>
      </c>
      <c r="D1383" s="472" t="s">
        <v>3108</v>
      </c>
      <c r="E1383" s="473">
        <v>0.03</v>
      </c>
      <c r="F1383" s="478" t="s">
        <v>401</v>
      </c>
      <c r="G1383" s="477">
        <f t="shared" si="45"/>
        <v>0.02</v>
      </c>
      <c r="H1383" s="631" t="s">
        <v>339</v>
      </c>
      <c r="I1383" s="508">
        <f t="shared" si="46"/>
        <v>0.31780000000000003</v>
      </c>
      <c r="J1383" s="486">
        <v>99615</v>
      </c>
      <c r="K1383" s="487">
        <v>99615</v>
      </c>
      <c r="L1383" s="573"/>
      <c r="M1383" s="574"/>
      <c r="R1383" s="618"/>
      <c r="S1383" s="618"/>
      <c r="T1383" s="618"/>
      <c r="U1383" s="618"/>
    </row>
    <row r="1384" spans="1:21">
      <c r="A1384" s="482" t="s">
        <v>3162</v>
      </c>
      <c r="B1384" s="483" t="s">
        <v>3163</v>
      </c>
      <c r="C1384" s="513">
        <v>4020</v>
      </c>
      <c r="D1384" s="472" t="s">
        <v>3101</v>
      </c>
      <c r="E1384" s="473">
        <v>0.03</v>
      </c>
      <c r="F1384" s="478" t="s">
        <v>424</v>
      </c>
      <c r="G1384" s="477">
        <f t="shared" si="45"/>
        <v>7.0000000000000007E-2</v>
      </c>
      <c r="H1384" s="631" t="s">
        <v>379</v>
      </c>
      <c r="I1384" s="508">
        <f t="shared" si="46"/>
        <v>0.31280000000000002</v>
      </c>
      <c r="J1384" s="486">
        <v>156381</v>
      </c>
      <c r="K1384" s="487">
        <v>156381</v>
      </c>
      <c r="L1384" s="573"/>
      <c r="M1384" s="574"/>
      <c r="R1384" s="618"/>
      <c r="S1384" s="618"/>
      <c r="T1384" s="618"/>
      <c r="U1384" s="618"/>
    </row>
    <row r="1385" spans="1:21">
      <c r="A1385" s="482" t="s">
        <v>3164</v>
      </c>
      <c r="B1385" s="483" t="s">
        <v>3165</v>
      </c>
      <c r="C1385" s="513">
        <v>4020</v>
      </c>
      <c r="D1385" s="472" t="s">
        <v>3101</v>
      </c>
      <c r="E1385" s="473">
        <v>0.03</v>
      </c>
      <c r="F1385" s="478" t="s">
        <v>401</v>
      </c>
      <c r="G1385" s="477">
        <f t="shared" si="45"/>
        <v>0.02</v>
      </c>
      <c r="H1385" s="631" t="s">
        <v>339</v>
      </c>
      <c r="I1385" s="508">
        <f t="shared" si="46"/>
        <v>0.31780000000000003</v>
      </c>
      <c r="J1385" s="486">
        <v>157944</v>
      </c>
      <c r="K1385" s="487">
        <v>157944</v>
      </c>
      <c r="L1385" s="573"/>
      <c r="M1385" s="574"/>
      <c r="R1385" s="618"/>
      <c r="S1385" s="618"/>
      <c r="T1385" s="618"/>
      <c r="U1385" s="618"/>
    </row>
    <row r="1386" spans="1:21">
      <c r="A1386" s="482" t="s">
        <v>3166</v>
      </c>
      <c r="B1386" s="483" t="s">
        <v>3167</v>
      </c>
      <c r="C1386" s="513">
        <v>4020</v>
      </c>
      <c r="D1386" s="472" t="s">
        <v>3101</v>
      </c>
      <c r="E1386" s="473">
        <v>0.03</v>
      </c>
      <c r="F1386" s="478" t="s">
        <v>401</v>
      </c>
      <c r="G1386" s="477">
        <f t="shared" si="45"/>
        <v>0.02</v>
      </c>
      <c r="H1386" s="631" t="s">
        <v>339</v>
      </c>
      <c r="I1386" s="508">
        <f t="shared" si="46"/>
        <v>0.31780000000000003</v>
      </c>
      <c r="J1386" s="486">
        <v>159509</v>
      </c>
      <c r="K1386" s="487">
        <v>159509</v>
      </c>
      <c r="L1386" s="573"/>
      <c r="M1386" s="574"/>
      <c r="R1386" s="618"/>
      <c r="S1386" s="618"/>
      <c r="T1386" s="618"/>
      <c r="U1386" s="618"/>
    </row>
    <row r="1387" spans="1:21">
      <c r="A1387" s="482" t="s">
        <v>3168</v>
      </c>
      <c r="B1387" s="483" t="s">
        <v>3169</v>
      </c>
      <c r="C1387" s="513">
        <v>4054</v>
      </c>
      <c r="D1387" s="472" t="s">
        <v>3170</v>
      </c>
      <c r="E1387" s="473">
        <v>0.03</v>
      </c>
      <c r="F1387" s="478" t="s">
        <v>424</v>
      </c>
      <c r="G1387" s="477">
        <f t="shared" si="45"/>
        <v>7.0000000000000007E-2</v>
      </c>
      <c r="H1387" s="631" t="s">
        <v>379</v>
      </c>
      <c r="I1387" s="508">
        <f t="shared" si="46"/>
        <v>0.31280000000000002</v>
      </c>
      <c r="J1387" s="486">
        <v>97664</v>
      </c>
      <c r="K1387" s="487">
        <v>97664</v>
      </c>
      <c r="L1387" s="573"/>
      <c r="M1387" s="574"/>
      <c r="R1387" s="618"/>
      <c r="S1387" s="618"/>
      <c r="T1387" s="618"/>
      <c r="U1387" s="618"/>
    </row>
    <row r="1388" spans="1:21">
      <c r="A1388" s="482" t="s">
        <v>3171</v>
      </c>
      <c r="B1388" s="483" t="s">
        <v>3172</v>
      </c>
      <c r="C1388" s="513">
        <v>4054</v>
      </c>
      <c r="D1388" s="472" t="s">
        <v>3170</v>
      </c>
      <c r="E1388" s="473">
        <v>0.03</v>
      </c>
      <c r="F1388" s="478" t="s">
        <v>401</v>
      </c>
      <c r="G1388" s="477">
        <f t="shared" si="45"/>
        <v>0.02</v>
      </c>
      <c r="H1388" s="631" t="s">
        <v>339</v>
      </c>
      <c r="I1388" s="508">
        <f t="shared" si="46"/>
        <v>0.31780000000000003</v>
      </c>
      <c r="J1388" s="486">
        <v>98639</v>
      </c>
      <c r="K1388" s="487">
        <v>98639</v>
      </c>
      <c r="L1388" s="573"/>
      <c r="M1388" s="574"/>
      <c r="R1388" s="618"/>
      <c r="S1388" s="618"/>
      <c r="T1388" s="618"/>
      <c r="U1388" s="618"/>
    </row>
    <row r="1389" spans="1:21">
      <c r="A1389" s="482" t="s">
        <v>3173</v>
      </c>
      <c r="B1389" s="483" t="s">
        <v>3174</v>
      </c>
      <c r="C1389" s="513">
        <v>4054</v>
      </c>
      <c r="D1389" s="472" t="s">
        <v>3170</v>
      </c>
      <c r="E1389" s="473">
        <v>0.03</v>
      </c>
      <c r="F1389" s="478" t="s">
        <v>401</v>
      </c>
      <c r="G1389" s="477">
        <f t="shared" si="45"/>
        <v>0.02</v>
      </c>
      <c r="H1389" s="631" t="s">
        <v>339</v>
      </c>
      <c r="I1389" s="508">
        <f t="shared" si="46"/>
        <v>0.31780000000000003</v>
      </c>
      <c r="J1389" s="486">
        <v>99615</v>
      </c>
      <c r="K1389" s="487">
        <v>99615</v>
      </c>
      <c r="L1389" s="573"/>
      <c r="M1389" s="574"/>
      <c r="R1389" s="618"/>
      <c r="S1389" s="618"/>
      <c r="T1389" s="618"/>
      <c r="U1389" s="618"/>
    </row>
    <row r="1390" spans="1:21">
      <c r="A1390" s="482" t="s">
        <v>3175</v>
      </c>
      <c r="B1390" s="483" t="s">
        <v>3176</v>
      </c>
      <c r="C1390" s="513">
        <v>4054</v>
      </c>
      <c r="D1390" s="472" t="s">
        <v>3170</v>
      </c>
      <c r="E1390" s="473">
        <v>0.03</v>
      </c>
      <c r="F1390" s="478" t="s">
        <v>401</v>
      </c>
      <c r="G1390" s="477">
        <f t="shared" si="45"/>
        <v>0.02</v>
      </c>
      <c r="H1390" s="631" t="s">
        <v>339</v>
      </c>
      <c r="I1390" s="508">
        <f t="shared" si="46"/>
        <v>0.31780000000000003</v>
      </c>
      <c r="J1390" s="486">
        <v>87126</v>
      </c>
      <c r="K1390" s="487">
        <v>87126</v>
      </c>
      <c r="L1390" s="573"/>
      <c r="M1390" s="574"/>
      <c r="R1390" s="618"/>
      <c r="S1390" s="618"/>
      <c r="T1390" s="618"/>
      <c r="U1390" s="618"/>
    </row>
    <row r="1391" spans="1:21">
      <c r="A1391" s="482" t="s">
        <v>3177</v>
      </c>
      <c r="B1391" s="483" t="s">
        <v>3178</v>
      </c>
      <c r="C1391" s="513">
        <v>4054</v>
      </c>
      <c r="D1391" s="472" t="s">
        <v>3170</v>
      </c>
      <c r="E1391" s="473">
        <v>0.03</v>
      </c>
      <c r="F1391" s="478" t="s">
        <v>401</v>
      </c>
      <c r="G1391" s="477">
        <f t="shared" si="45"/>
        <v>0.02</v>
      </c>
      <c r="H1391" s="631" t="s">
        <v>339</v>
      </c>
      <c r="I1391" s="508">
        <f t="shared" si="46"/>
        <v>0.31780000000000003</v>
      </c>
      <c r="J1391" s="486">
        <v>87996</v>
      </c>
      <c r="K1391" s="487">
        <v>87996</v>
      </c>
      <c r="L1391" s="573"/>
      <c r="M1391" s="574"/>
      <c r="R1391" s="618"/>
      <c r="S1391" s="618"/>
      <c r="T1391" s="618"/>
      <c r="U1391" s="618"/>
    </row>
    <row r="1392" spans="1:21">
      <c r="A1392" s="482" t="s">
        <v>3179</v>
      </c>
      <c r="B1392" s="483" t="s">
        <v>3180</v>
      </c>
      <c r="C1392" s="513">
        <v>4054</v>
      </c>
      <c r="D1392" s="472" t="s">
        <v>3170</v>
      </c>
      <c r="E1392" s="473">
        <v>0.03</v>
      </c>
      <c r="F1392" s="478" t="s">
        <v>401</v>
      </c>
      <c r="G1392" s="477">
        <f t="shared" si="45"/>
        <v>0.02</v>
      </c>
      <c r="H1392" s="631" t="s">
        <v>339</v>
      </c>
      <c r="I1392" s="508">
        <f t="shared" si="46"/>
        <v>0.31780000000000003</v>
      </c>
      <c r="J1392" s="486">
        <v>88868</v>
      </c>
      <c r="K1392" s="487">
        <v>88868</v>
      </c>
      <c r="L1392" s="573"/>
      <c r="M1392" s="574"/>
      <c r="R1392" s="618"/>
      <c r="S1392" s="618"/>
      <c r="T1392" s="618"/>
      <c r="U1392" s="618"/>
    </row>
    <row r="1393" spans="1:21">
      <c r="A1393" s="482" t="s">
        <v>3181</v>
      </c>
      <c r="B1393" s="483" t="s">
        <v>3182</v>
      </c>
      <c r="C1393" s="513">
        <v>4054</v>
      </c>
      <c r="D1393" s="472" t="s">
        <v>3170</v>
      </c>
      <c r="E1393" s="473">
        <v>0.03</v>
      </c>
      <c r="F1393" s="478" t="s">
        <v>401</v>
      </c>
      <c r="G1393" s="477">
        <f t="shared" si="45"/>
        <v>0.02</v>
      </c>
      <c r="H1393" s="631" t="s">
        <v>339</v>
      </c>
      <c r="I1393" s="508">
        <f t="shared" si="46"/>
        <v>0.31780000000000003</v>
      </c>
      <c r="J1393" s="486">
        <v>78693</v>
      </c>
      <c r="K1393" s="487">
        <v>78693</v>
      </c>
      <c r="L1393" s="573"/>
      <c r="M1393" s="574"/>
      <c r="R1393" s="618"/>
      <c r="S1393" s="618"/>
      <c r="T1393" s="618"/>
      <c r="U1393" s="618"/>
    </row>
    <row r="1394" spans="1:21">
      <c r="A1394" s="482" t="s">
        <v>3183</v>
      </c>
      <c r="B1394" s="483" t="s">
        <v>3184</v>
      </c>
      <c r="C1394" s="513">
        <v>4054</v>
      </c>
      <c r="D1394" s="472" t="s">
        <v>3170</v>
      </c>
      <c r="E1394" s="473">
        <v>0.03</v>
      </c>
      <c r="F1394" s="478" t="s">
        <v>401</v>
      </c>
      <c r="G1394" s="477">
        <f t="shared" si="45"/>
        <v>0.02</v>
      </c>
      <c r="H1394" s="631" t="s">
        <v>339</v>
      </c>
      <c r="I1394" s="508">
        <f t="shared" si="46"/>
        <v>0.31780000000000003</v>
      </c>
      <c r="J1394" s="486">
        <v>79482</v>
      </c>
      <c r="K1394" s="487">
        <v>79482</v>
      </c>
      <c r="L1394" s="573"/>
      <c r="M1394" s="574"/>
      <c r="R1394" s="618"/>
      <c r="S1394" s="618"/>
      <c r="T1394" s="618"/>
      <c r="U1394" s="618"/>
    </row>
    <row r="1395" spans="1:21">
      <c r="A1395" s="482" t="s">
        <v>3185</v>
      </c>
      <c r="B1395" s="483" t="s">
        <v>3186</v>
      </c>
      <c r="C1395" s="513">
        <v>4054</v>
      </c>
      <c r="D1395" s="472" t="s">
        <v>3170</v>
      </c>
      <c r="E1395" s="473">
        <v>0.03</v>
      </c>
      <c r="F1395" s="478" t="s">
        <v>401</v>
      </c>
      <c r="G1395" s="477">
        <f t="shared" si="45"/>
        <v>0.02</v>
      </c>
      <c r="H1395" s="631" t="s">
        <v>339</v>
      </c>
      <c r="I1395" s="508">
        <f t="shared" si="46"/>
        <v>0.31780000000000003</v>
      </c>
      <c r="J1395" s="486">
        <v>80268</v>
      </c>
      <c r="K1395" s="487">
        <v>80268</v>
      </c>
      <c r="L1395" s="573"/>
      <c r="M1395" s="574"/>
      <c r="R1395" s="618"/>
      <c r="S1395" s="618"/>
      <c r="T1395" s="618"/>
      <c r="U1395" s="618"/>
    </row>
    <row r="1396" spans="1:21">
      <c r="A1396" s="482" t="s">
        <v>3187</v>
      </c>
      <c r="B1396" s="483" t="s">
        <v>3188</v>
      </c>
      <c r="C1396" s="513">
        <v>4058</v>
      </c>
      <c r="D1396" s="472" t="s">
        <v>3189</v>
      </c>
      <c r="E1396" s="473">
        <v>0.03</v>
      </c>
      <c r="F1396" s="478" t="s">
        <v>401</v>
      </c>
      <c r="G1396" s="477">
        <f t="shared" si="45"/>
        <v>0.02</v>
      </c>
      <c r="H1396" s="631" t="s">
        <v>339</v>
      </c>
      <c r="I1396" s="508">
        <f t="shared" si="46"/>
        <v>0.31780000000000003</v>
      </c>
      <c r="J1396" s="486">
        <v>129241</v>
      </c>
      <c r="K1396" s="487">
        <v>129241</v>
      </c>
      <c r="L1396" s="573"/>
      <c r="M1396" s="574"/>
      <c r="R1396" s="618"/>
      <c r="S1396" s="618"/>
      <c r="T1396" s="618"/>
      <c r="U1396" s="618"/>
    </row>
    <row r="1397" spans="1:21">
      <c r="A1397" s="482" t="s">
        <v>3190</v>
      </c>
      <c r="B1397" s="483" t="s">
        <v>3191</v>
      </c>
      <c r="C1397" s="513">
        <v>4058</v>
      </c>
      <c r="D1397" s="472" t="s">
        <v>3189</v>
      </c>
      <c r="E1397" s="473">
        <v>0.03</v>
      </c>
      <c r="F1397" s="478" t="s">
        <v>424</v>
      </c>
      <c r="G1397" s="477">
        <f t="shared" si="45"/>
        <v>7.0000000000000007E-2</v>
      </c>
      <c r="H1397" s="631" t="s">
        <v>379</v>
      </c>
      <c r="I1397" s="508">
        <f t="shared" si="46"/>
        <v>0.31280000000000002</v>
      </c>
      <c r="J1397" s="486">
        <v>130533</v>
      </c>
      <c r="K1397" s="487">
        <v>130533</v>
      </c>
      <c r="L1397" s="573"/>
      <c r="M1397" s="574"/>
      <c r="R1397" s="618"/>
      <c r="S1397" s="618"/>
      <c r="T1397" s="618"/>
      <c r="U1397" s="618"/>
    </row>
    <row r="1398" spans="1:21">
      <c r="A1398" s="482" t="s">
        <v>3192</v>
      </c>
      <c r="B1398" s="483" t="s">
        <v>3193</v>
      </c>
      <c r="C1398" s="513">
        <v>4058</v>
      </c>
      <c r="D1398" s="472" t="s">
        <v>3189</v>
      </c>
      <c r="E1398" s="473">
        <v>0.03</v>
      </c>
      <c r="F1398" s="478" t="s">
        <v>401</v>
      </c>
      <c r="G1398" s="477">
        <f t="shared" si="45"/>
        <v>0.02</v>
      </c>
      <c r="H1398" s="631" t="s">
        <v>339</v>
      </c>
      <c r="I1398" s="508">
        <f t="shared" si="46"/>
        <v>0.31780000000000003</v>
      </c>
      <c r="J1398" s="486">
        <v>131827</v>
      </c>
      <c r="K1398" s="487">
        <v>131827</v>
      </c>
      <c r="L1398" s="573"/>
      <c r="M1398" s="574"/>
      <c r="R1398" s="618"/>
      <c r="S1398" s="618"/>
      <c r="T1398" s="618"/>
      <c r="U1398" s="618"/>
    </row>
    <row r="1399" spans="1:21">
      <c r="A1399" s="482" t="s">
        <v>3194</v>
      </c>
      <c r="B1399" s="483" t="s">
        <v>3195</v>
      </c>
      <c r="C1399" s="513">
        <v>4050</v>
      </c>
      <c r="D1399" s="472" t="s">
        <v>3196</v>
      </c>
      <c r="E1399" s="473">
        <v>0.03</v>
      </c>
      <c r="F1399" s="478" t="s">
        <v>424</v>
      </c>
      <c r="G1399" s="477">
        <f t="shared" si="45"/>
        <v>7.0000000000000007E-2</v>
      </c>
      <c r="H1399" s="631" t="s">
        <v>379</v>
      </c>
      <c r="I1399" s="508">
        <f t="shared" si="46"/>
        <v>0.31280000000000002</v>
      </c>
      <c r="J1399" s="486">
        <v>68213</v>
      </c>
      <c r="K1399" s="487">
        <v>68213</v>
      </c>
      <c r="L1399" s="573"/>
      <c r="M1399" s="574"/>
      <c r="R1399" s="618"/>
      <c r="S1399" s="618"/>
      <c r="T1399" s="618"/>
      <c r="U1399" s="618"/>
    </row>
    <row r="1400" spans="1:21">
      <c r="A1400" s="482" t="s">
        <v>3197</v>
      </c>
      <c r="B1400" s="483" t="s">
        <v>3198</v>
      </c>
      <c r="C1400" s="513">
        <v>4050</v>
      </c>
      <c r="D1400" s="472" t="s">
        <v>3196</v>
      </c>
      <c r="E1400" s="473">
        <v>0.03</v>
      </c>
      <c r="F1400" s="478" t="s">
        <v>401</v>
      </c>
      <c r="G1400" s="477">
        <f t="shared" si="45"/>
        <v>0.02</v>
      </c>
      <c r="H1400" s="631" t="s">
        <v>339</v>
      </c>
      <c r="I1400" s="508">
        <f t="shared" si="46"/>
        <v>0.31780000000000003</v>
      </c>
      <c r="J1400" s="486">
        <v>68895</v>
      </c>
      <c r="K1400" s="487">
        <v>68895</v>
      </c>
      <c r="L1400" s="573"/>
      <c r="M1400" s="574"/>
      <c r="R1400" s="618"/>
      <c r="S1400" s="618"/>
      <c r="T1400" s="618"/>
      <c r="U1400" s="618"/>
    </row>
    <row r="1401" spans="1:21">
      <c r="A1401" s="482" t="s">
        <v>3199</v>
      </c>
      <c r="B1401" s="483" t="s">
        <v>3200</v>
      </c>
      <c r="C1401" s="513">
        <v>4050</v>
      </c>
      <c r="D1401" s="472" t="s">
        <v>3196</v>
      </c>
      <c r="E1401" s="473">
        <v>0.03</v>
      </c>
      <c r="F1401" s="478" t="s">
        <v>401</v>
      </c>
      <c r="G1401" s="477">
        <f t="shared" si="45"/>
        <v>0.02</v>
      </c>
      <c r="H1401" s="631" t="s">
        <v>339</v>
      </c>
      <c r="I1401" s="508">
        <f t="shared" si="46"/>
        <v>0.31780000000000003</v>
      </c>
      <c r="J1401" s="486">
        <v>69577</v>
      </c>
      <c r="K1401" s="487">
        <v>69577</v>
      </c>
      <c r="L1401" s="573"/>
      <c r="M1401" s="574"/>
      <c r="R1401" s="618"/>
      <c r="S1401" s="618"/>
      <c r="T1401" s="618"/>
      <c r="U1401" s="618"/>
    </row>
    <row r="1402" spans="1:21">
      <c r="A1402" s="482" t="s">
        <v>3201</v>
      </c>
      <c r="B1402" s="483" t="s">
        <v>3202</v>
      </c>
      <c r="C1402" s="513">
        <v>4050</v>
      </c>
      <c r="D1402" s="472" t="s">
        <v>3196</v>
      </c>
      <c r="E1402" s="473">
        <v>0.03</v>
      </c>
      <c r="F1402" s="478" t="s">
        <v>401</v>
      </c>
      <c r="G1402" s="477">
        <f t="shared" si="45"/>
        <v>0.02</v>
      </c>
      <c r="H1402" s="631" t="s">
        <v>339</v>
      </c>
      <c r="I1402" s="508">
        <f t="shared" si="46"/>
        <v>0.31780000000000003</v>
      </c>
      <c r="J1402" s="486">
        <v>42936</v>
      </c>
      <c r="K1402" s="487">
        <v>61605</v>
      </c>
      <c r="L1402" s="573"/>
      <c r="M1402" s="574"/>
      <c r="R1402" s="618"/>
      <c r="S1402" s="618"/>
      <c r="T1402" s="618"/>
      <c r="U1402" s="618"/>
    </row>
    <row r="1403" spans="1:21">
      <c r="A1403" s="482" t="s">
        <v>3203</v>
      </c>
      <c r="B1403" s="483" t="s">
        <v>3204</v>
      </c>
      <c r="C1403" s="513">
        <v>4050</v>
      </c>
      <c r="D1403" s="472" t="s">
        <v>3196</v>
      </c>
      <c r="E1403" s="473">
        <v>0.03</v>
      </c>
      <c r="F1403" s="478" t="s">
        <v>401</v>
      </c>
      <c r="G1403" s="477">
        <f t="shared" si="45"/>
        <v>0.02</v>
      </c>
      <c r="H1403" s="631" t="s">
        <v>339</v>
      </c>
      <c r="I1403" s="508">
        <f t="shared" si="46"/>
        <v>0.31780000000000003</v>
      </c>
      <c r="J1403" s="486">
        <v>43365</v>
      </c>
      <c r="K1403" s="487">
        <v>62222</v>
      </c>
      <c r="L1403" s="573"/>
      <c r="M1403" s="574"/>
      <c r="R1403" s="618"/>
      <c r="S1403" s="618"/>
      <c r="T1403" s="618"/>
      <c r="U1403" s="618"/>
    </row>
    <row r="1404" spans="1:21">
      <c r="A1404" s="482" t="s">
        <v>3205</v>
      </c>
      <c r="B1404" s="483" t="s">
        <v>3206</v>
      </c>
      <c r="C1404" s="513">
        <v>4050</v>
      </c>
      <c r="D1404" s="472" t="s">
        <v>3196</v>
      </c>
      <c r="E1404" s="473">
        <v>0.03</v>
      </c>
      <c r="F1404" s="478" t="s">
        <v>401</v>
      </c>
      <c r="G1404" s="477">
        <f t="shared" si="45"/>
        <v>0.02</v>
      </c>
      <c r="H1404" s="631" t="s">
        <v>339</v>
      </c>
      <c r="I1404" s="508">
        <f t="shared" si="46"/>
        <v>0.31780000000000003</v>
      </c>
      <c r="J1404" s="486">
        <v>43795</v>
      </c>
      <c r="K1404" s="487">
        <v>62838</v>
      </c>
      <c r="L1404" s="573"/>
      <c r="M1404" s="574"/>
      <c r="R1404" s="618"/>
      <c r="S1404" s="618"/>
      <c r="T1404" s="618"/>
      <c r="U1404" s="618"/>
    </row>
    <row r="1405" spans="1:21">
      <c r="A1405" s="482" t="s">
        <v>3207</v>
      </c>
      <c r="B1405" s="483" t="s">
        <v>3208</v>
      </c>
      <c r="C1405" s="513">
        <v>4054</v>
      </c>
      <c r="D1405" s="472" t="s">
        <v>3170</v>
      </c>
      <c r="E1405" s="473">
        <v>0.03</v>
      </c>
      <c r="F1405" s="478" t="s">
        <v>424</v>
      </c>
      <c r="G1405" s="477">
        <f t="shared" si="45"/>
        <v>7.0000000000000007E-2</v>
      </c>
      <c r="H1405" s="631" t="s">
        <v>379</v>
      </c>
      <c r="I1405" s="508">
        <f t="shared" si="46"/>
        <v>0.31280000000000002</v>
      </c>
      <c r="J1405" s="486">
        <v>115826</v>
      </c>
      <c r="K1405" s="487">
        <v>115826</v>
      </c>
      <c r="L1405" s="573"/>
      <c r="M1405" s="574"/>
      <c r="R1405" s="618"/>
      <c r="S1405" s="618"/>
      <c r="T1405" s="618"/>
      <c r="U1405" s="618"/>
    </row>
    <row r="1406" spans="1:21">
      <c r="A1406" s="482" t="s">
        <v>3209</v>
      </c>
      <c r="B1406" s="483" t="s">
        <v>3210</v>
      </c>
      <c r="C1406" s="513">
        <v>4054</v>
      </c>
      <c r="D1406" s="472" t="s">
        <v>3170</v>
      </c>
      <c r="E1406" s="473">
        <v>0.03</v>
      </c>
      <c r="F1406" s="478" t="s">
        <v>401</v>
      </c>
      <c r="G1406" s="477">
        <f t="shared" si="45"/>
        <v>0.02</v>
      </c>
      <c r="H1406" s="631" t="s">
        <v>339</v>
      </c>
      <c r="I1406" s="508">
        <f t="shared" si="46"/>
        <v>0.31780000000000003</v>
      </c>
      <c r="J1406" s="486">
        <v>116984</v>
      </c>
      <c r="K1406" s="487">
        <v>116984</v>
      </c>
      <c r="L1406" s="573"/>
      <c r="M1406" s="574"/>
      <c r="R1406" s="618"/>
      <c r="S1406" s="618"/>
      <c r="T1406" s="618"/>
      <c r="U1406" s="618"/>
    </row>
    <row r="1407" spans="1:21">
      <c r="A1407" s="482" t="s">
        <v>3211</v>
      </c>
      <c r="B1407" s="483" t="s">
        <v>3212</v>
      </c>
      <c r="C1407" s="513">
        <v>4054</v>
      </c>
      <c r="D1407" s="472" t="s">
        <v>3170</v>
      </c>
      <c r="E1407" s="473">
        <v>0.03</v>
      </c>
      <c r="F1407" s="478" t="s">
        <v>401</v>
      </c>
      <c r="G1407" s="477">
        <f t="shared" si="45"/>
        <v>0.02</v>
      </c>
      <c r="H1407" s="631" t="s">
        <v>339</v>
      </c>
      <c r="I1407" s="508">
        <f t="shared" si="46"/>
        <v>0.31780000000000003</v>
      </c>
      <c r="J1407" s="486">
        <v>118143</v>
      </c>
      <c r="K1407" s="487">
        <v>118143</v>
      </c>
      <c r="L1407" s="573"/>
      <c r="M1407" s="574"/>
      <c r="R1407" s="618"/>
      <c r="S1407" s="618"/>
      <c r="T1407" s="618"/>
      <c r="U1407" s="618"/>
    </row>
    <row r="1408" spans="1:21">
      <c r="A1408" s="482" t="s">
        <v>3213</v>
      </c>
      <c r="B1408" s="483" t="s">
        <v>3214</v>
      </c>
      <c r="C1408" s="513">
        <v>4010</v>
      </c>
      <c r="D1408" s="472" t="s">
        <v>3108</v>
      </c>
      <c r="E1408" s="473">
        <v>0.03</v>
      </c>
      <c r="F1408" s="478" t="s">
        <v>424</v>
      </c>
      <c r="G1408" s="477">
        <f t="shared" si="45"/>
        <v>7.0000000000000007E-2</v>
      </c>
      <c r="H1408" s="631" t="s">
        <v>379</v>
      </c>
      <c r="I1408" s="508">
        <f t="shared" si="46"/>
        <v>0.31280000000000002</v>
      </c>
      <c r="J1408" s="486">
        <v>87126</v>
      </c>
      <c r="K1408" s="487">
        <v>87126</v>
      </c>
      <c r="L1408" s="573"/>
      <c r="M1408" s="574"/>
      <c r="R1408" s="618"/>
      <c r="S1408" s="618"/>
      <c r="T1408" s="618"/>
      <c r="U1408" s="618"/>
    </row>
    <row r="1409" spans="1:21">
      <c r="A1409" s="482" t="s">
        <v>3215</v>
      </c>
      <c r="B1409" s="483" t="s">
        <v>3216</v>
      </c>
      <c r="C1409" s="513">
        <v>4010</v>
      </c>
      <c r="D1409" s="472" t="s">
        <v>3108</v>
      </c>
      <c r="E1409" s="473">
        <v>0.03</v>
      </c>
      <c r="F1409" s="478" t="s">
        <v>424</v>
      </c>
      <c r="G1409" s="477">
        <f t="shared" si="45"/>
        <v>7.0000000000000007E-2</v>
      </c>
      <c r="H1409" s="631" t="s">
        <v>379</v>
      </c>
      <c r="I1409" s="508">
        <f t="shared" si="46"/>
        <v>0.31280000000000002</v>
      </c>
      <c r="J1409" s="486">
        <v>87996</v>
      </c>
      <c r="K1409" s="487">
        <v>87996</v>
      </c>
      <c r="L1409" s="573"/>
      <c r="M1409" s="574"/>
      <c r="R1409" s="618"/>
      <c r="S1409" s="618"/>
      <c r="T1409" s="618"/>
      <c r="U1409" s="618"/>
    </row>
    <row r="1410" spans="1:21">
      <c r="A1410" s="482" t="s">
        <v>3217</v>
      </c>
      <c r="B1410" s="483" t="s">
        <v>3218</v>
      </c>
      <c r="C1410" s="513">
        <v>4010</v>
      </c>
      <c r="D1410" s="472" t="s">
        <v>3108</v>
      </c>
      <c r="E1410" s="473">
        <v>0.03</v>
      </c>
      <c r="F1410" s="478" t="s">
        <v>424</v>
      </c>
      <c r="G1410" s="477">
        <f t="shared" si="45"/>
        <v>7.0000000000000007E-2</v>
      </c>
      <c r="H1410" s="631" t="s">
        <v>379</v>
      </c>
      <c r="I1410" s="508">
        <f t="shared" si="46"/>
        <v>0.31280000000000002</v>
      </c>
      <c r="J1410" s="486">
        <v>88868</v>
      </c>
      <c r="K1410" s="487">
        <v>88868</v>
      </c>
      <c r="L1410" s="573"/>
      <c r="M1410" s="574"/>
      <c r="R1410" s="618"/>
      <c r="S1410" s="618"/>
      <c r="T1410" s="618"/>
      <c r="U1410" s="618"/>
    </row>
    <row r="1411" spans="1:21">
      <c r="A1411" s="482" t="s">
        <v>3219</v>
      </c>
      <c r="B1411" s="483" t="s">
        <v>3220</v>
      </c>
      <c r="C1411" s="513">
        <v>4010</v>
      </c>
      <c r="D1411" s="472" t="s">
        <v>3108</v>
      </c>
      <c r="E1411" s="473">
        <v>0.03</v>
      </c>
      <c r="F1411" s="478" t="s">
        <v>424</v>
      </c>
      <c r="G1411" s="477">
        <f t="shared" si="45"/>
        <v>7.0000000000000007E-2</v>
      </c>
      <c r="H1411" s="631" t="s">
        <v>379</v>
      </c>
      <c r="I1411" s="508">
        <f t="shared" si="46"/>
        <v>0.31280000000000002</v>
      </c>
      <c r="J1411" s="486">
        <v>97664</v>
      </c>
      <c r="K1411" s="487">
        <v>97664</v>
      </c>
      <c r="L1411" s="573"/>
      <c r="M1411" s="574"/>
      <c r="R1411" s="618"/>
      <c r="S1411" s="618"/>
      <c r="T1411" s="618"/>
      <c r="U1411" s="618"/>
    </row>
    <row r="1412" spans="1:21">
      <c r="A1412" s="482" t="s">
        <v>3221</v>
      </c>
      <c r="B1412" s="483" t="s">
        <v>3222</v>
      </c>
      <c r="C1412" s="513">
        <v>4010</v>
      </c>
      <c r="D1412" s="472" t="s">
        <v>3108</v>
      </c>
      <c r="E1412" s="473">
        <v>0.03</v>
      </c>
      <c r="F1412" s="478" t="s">
        <v>401</v>
      </c>
      <c r="G1412" s="477">
        <f t="shared" ref="G1412:G1475" si="47">_xlfn.XLOOKUP(F1412,$N$3:$N$18,$O$3:$O$18,"not found",0,1)</f>
        <v>0.02</v>
      </c>
      <c r="H1412" s="631" t="s">
        <v>339</v>
      </c>
      <c r="I1412" s="508">
        <f t="shared" ref="I1412:I1475" si="48">VLOOKUP(H1412,Fringe.Rates,2,FALSE)</f>
        <v>0.31780000000000003</v>
      </c>
      <c r="J1412" s="486">
        <v>98639</v>
      </c>
      <c r="K1412" s="487">
        <v>98639</v>
      </c>
      <c r="L1412" s="573"/>
      <c r="M1412" s="574"/>
      <c r="R1412" s="618"/>
      <c r="S1412" s="618"/>
      <c r="T1412" s="618"/>
      <c r="U1412" s="618"/>
    </row>
    <row r="1413" spans="1:21">
      <c r="A1413" s="482" t="s">
        <v>3223</v>
      </c>
      <c r="B1413" s="483" t="s">
        <v>3224</v>
      </c>
      <c r="C1413" s="513">
        <v>4010</v>
      </c>
      <c r="D1413" s="472" t="s">
        <v>3108</v>
      </c>
      <c r="E1413" s="473">
        <v>0.03</v>
      </c>
      <c r="F1413" s="478" t="s">
        <v>401</v>
      </c>
      <c r="G1413" s="477">
        <f t="shared" si="47"/>
        <v>0.02</v>
      </c>
      <c r="H1413" s="631" t="s">
        <v>339</v>
      </c>
      <c r="I1413" s="508">
        <f t="shared" si="48"/>
        <v>0.31780000000000003</v>
      </c>
      <c r="J1413" s="486">
        <v>99615</v>
      </c>
      <c r="K1413" s="487">
        <v>99615</v>
      </c>
      <c r="L1413" s="573"/>
      <c r="M1413" s="574"/>
      <c r="R1413" s="618"/>
      <c r="S1413" s="618"/>
      <c r="T1413" s="618"/>
      <c r="U1413" s="618"/>
    </row>
    <row r="1414" spans="1:21">
      <c r="A1414" s="482" t="s">
        <v>3225</v>
      </c>
      <c r="B1414" s="483" t="s">
        <v>3226</v>
      </c>
      <c r="C1414" s="513">
        <v>4010</v>
      </c>
      <c r="D1414" s="472" t="s">
        <v>3108</v>
      </c>
      <c r="E1414" s="473">
        <v>0.03</v>
      </c>
      <c r="F1414" s="478" t="s">
        <v>424</v>
      </c>
      <c r="G1414" s="477">
        <f t="shared" si="47"/>
        <v>7.0000000000000007E-2</v>
      </c>
      <c r="H1414" s="631" t="s">
        <v>379</v>
      </c>
      <c r="I1414" s="508">
        <f t="shared" si="48"/>
        <v>0.31280000000000002</v>
      </c>
      <c r="J1414" s="486">
        <v>97664</v>
      </c>
      <c r="K1414" s="487">
        <v>97664</v>
      </c>
      <c r="L1414" s="573"/>
      <c r="M1414" s="574"/>
      <c r="R1414" s="618"/>
      <c r="S1414" s="618"/>
      <c r="T1414" s="618"/>
      <c r="U1414" s="618"/>
    </row>
    <row r="1415" spans="1:21">
      <c r="A1415" s="482" t="s">
        <v>3227</v>
      </c>
      <c r="B1415" s="483" t="s">
        <v>3228</v>
      </c>
      <c r="C1415" s="513">
        <v>4010</v>
      </c>
      <c r="D1415" s="472" t="s">
        <v>3108</v>
      </c>
      <c r="E1415" s="473">
        <v>0.03</v>
      </c>
      <c r="F1415" s="478" t="s">
        <v>401</v>
      </c>
      <c r="G1415" s="477">
        <f t="shared" si="47"/>
        <v>0.02</v>
      </c>
      <c r="H1415" s="631" t="s">
        <v>339</v>
      </c>
      <c r="I1415" s="508">
        <f t="shared" si="48"/>
        <v>0.31780000000000003</v>
      </c>
      <c r="J1415" s="486">
        <v>98639</v>
      </c>
      <c r="K1415" s="487">
        <v>98639</v>
      </c>
      <c r="L1415" s="573"/>
      <c r="M1415" s="574"/>
      <c r="R1415" s="618"/>
      <c r="S1415" s="618"/>
      <c r="T1415" s="618"/>
      <c r="U1415" s="618"/>
    </row>
    <row r="1416" spans="1:21">
      <c r="A1416" s="482" t="s">
        <v>3229</v>
      </c>
      <c r="B1416" s="483" t="s">
        <v>3230</v>
      </c>
      <c r="C1416" s="513">
        <v>4010</v>
      </c>
      <c r="D1416" s="472" t="s">
        <v>3108</v>
      </c>
      <c r="E1416" s="473">
        <v>0.03</v>
      </c>
      <c r="F1416" s="478" t="s">
        <v>401</v>
      </c>
      <c r="G1416" s="477">
        <f t="shared" si="47"/>
        <v>0.02</v>
      </c>
      <c r="H1416" s="631" t="s">
        <v>339</v>
      </c>
      <c r="I1416" s="508">
        <f t="shared" si="48"/>
        <v>0.31780000000000003</v>
      </c>
      <c r="J1416" s="486">
        <v>99615</v>
      </c>
      <c r="K1416" s="487">
        <v>99615</v>
      </c>
      <c r="L1416" s="573"/>
      <c r="M1416" s="574"/>
      <c r="R1416" s="618"/>
      <c r="S1416" s="618"/>
      <c r="T1416" s="618"/>
      <c r="U1416" s="618"/>
    </row>
    <row r="1417" spans="1:21">
      <c r="A1417" s="482" t="s">
        <v>3231</v>
      </c>
      <c r="B1417" s="483" t="s">
        <v>3232</v>
      </c>
      <c r="C1417" s="513">
        <v>4010</v>
      </c>
      <c r="D1417" s="472" t="s">
        <v>3108</v>
      </c>
      <c r="E1417" s="473">
        <v>0.03</v>
      </c>
      <c r="F1417" s="478" t="s">
        <v>424</v>
      </c>
      <c r="G1417" s="477">
        <f t="shared" si="47"/>
        <v>7.0000000000000007E-2</v>
      </c>
      <c r="H1417" s="631" t="s">
        <v>379</v>
      </c>
      <c r="I1417" s="508">
        <f t="shared" si="48"/>
        <v>0.31280000000000002</v>
      </c>
      <c r="J1417" s="486">
        <v>97664</v>
      </c>
      <c r="K1417" s="487">
        <v>97664</v>
      </c>
      <c r="L1417" s="573"/>
      <c r="M1417" s="574"/>
      <c r="R1417" s="618"/>
      <c r="S1417" s="618"/>
      <c r="T1417" s="618"/>
      <c r="U1417" s="618"/>
    </row>
    <row r="1418" spans="1:21">
      <c r="A1418" s="482" t="s">
        <v>3233</v>
      </c>
      <c r="B1418" s="483" t="s">
        <v>3234</v>
      </c>
      <c r="C1418" s="513">
        <v>4010</v>
      </c>
      <c r="D1418" s="472" t="s">
        <v>3108</v>
      </c>
      <c r="E1418" s="473">
        <v>0.03</v>
      </c>
      <c r="F1418" s="478" t="s">
        <v>424</v>
      </c>
      <c r="G1418" s="477">
        <f t="shared" si="47"/>
        <v>7.0000000000000007E-2</v>
      </c>
      <c r="H1418" s="631" t="s">
        <v>379</v>
      </c>
      <c r="I1418" s="508">
        <f t="shared" si="48"/>
        <v>0.31280000000000002</v>
      </c>
      <c r="J1418" s="486">
        <v>98639</v>
      </c>
      <c r="K1418" s="487">
        <v>98639</v>
      </c>
      <c r="L1418" s="573"/>
      <c r="M1418" s="574"/>
      <c r="R1418" s="618"/>
      <c r="S1418" s="618"/>
      <c r="T1418" s="618"/>
      <c r="U1418" s="618"/>
    </row>
    <row r="1419" spans="1:21">
      <c r="A1419" s="482" t="s">
        <v>3235</v>
      </c>
      <c r="B1419" s="483" t="s">
        <v>3236</v>
      </c>
      <c r="C1419" s="513">
        <v>4010</v>
      </c>
      <c r="D1419" s="472" t="s">
        <v>3108</v>
      </c>
      <c r="E1419" s="473">
        <v>0.03</v>
      </c>
      <c r="F1419" s="478" t="s">
        <v>401</v>
      </c>
      <c r="G1419" s="477">
        <f t="shared" si="47"/>
        <v>0.02</v>
      </c>
      <c r="H1419" s="631" t="s">
        <v>339</v>
      </c>
      <c r="I1419" s="508">
        <f t="shared" si="48"/>
        <v>0.31780000000000003</v>
      </c>
      <c r="J1419" s="486">
        <v>99615</v>
      </c>
      <c r="K1419" s="487">
        <v>99615</v>
      </c>
      <c r="L1419" s="573"/>
      <c r="M1419" s="574"/>
      <c r="R1419" s="618"/>
      <c r="S1419" s="618"/>
      <c r="T1419" s="618"/>
      <c r="U1419" s="618"/>
    </row>
    <row r="1420" spans="1:21">
      <c r="A1420" s="482" t="s">
        <v>3237</v>
      </c>
      <c r="B1420" s="483" t="s">
        <v>3238</v>
      </c>
      <c r="C1420" s="513">
        <v>4010</v>
      </c>
      <c r="D1420" s="472" t="s">
        <v>3108</v>
      </c>
      <c r="E1420" s="473">
        <v>0.03</v>
      </c>
      <c r="F1420" s="478" t="s">
        <v>424</v>
      </c>
      <c r="G1420" s="477">
        <f t="shared" si="47"/>
        <v>7.0000000000000007E-2</v>
      </c>
      <c r="H1420" s="631" t="s">
        <v>379</v>
      </c>
      <c r="I1420" s="508">
        <f t="shared" si="48"/>
        <v>0.31280000000000002</v>
      </c>
      <c r="J1420" s="486">
        <v>97664</v>
      </c>
      <c r="K1420" s="487">
        <v>97664</v>
      </c>
      <c r="L1420" s="573"/>
      <c r="M1420" s="574"/>
      <c r="R1420" s="618"/>
      <c r="S1420" s="618"/>
      <c r="T1420" s="618"/>
      <c r="U1420" s="618"/>
    </row>
    <row r="1421" spans="1:21">
      <c r="A1421" s="482" t="s">
        <v>3239</v>
      </c>
      <c r="B1421" s="483" t="s">
        <v>3240</v>
      </c>
      <c r="C1421" s="513">
        <v>4010</v>
      </c>
      <c r="D1421" s="472" t="s">
        <v>3108</v>
      </c>
      <c r="E1421" s="473">
        <v>0.03</v>
      </c>
      <c r="F1421" s="478" t="s">
        <v>401</v>
      </c>
      <c r="G1421" s="477">
        <f t="shared" si="47"/>
        <v>0.02</v>
      </c>
      <c r="H1421" s="631" t="s">
        <v>339</v>
      </c>
      <c r="I1421" s="508">
        <f t="shared" si="48"/>
        <v>0.31780000000000003</v>
      </c>
      <c r="J1421" s="486">
        <v>98639</v>
      </c>
      <c r="K1421" s="487">
        <v>98639</v>
      </c>
      <c r="L1421" s="573"/>
      <c r="M1421" s="574"/>
      <c r="R1421" s="618"/>
      <c r="S1421" s="618"/>
      <c r="T1421" s="618"/>
      <c r="U1421" s="618"/>
    </row>
    <row r="1422" spans="1:21">
      <c r="A1422" s="482" t="s">
        <v>3241</v>
      </c>
      <c r="B1422" s="483" t="s">
        <v>3242</v>
      </c>
      <c r="C1422" s="513">
        <v>4010</v>
      </c>
      <c r="D1422" s="472" t="s">
        <v>3108</v>
      </c>
      <c r="E1422" s="473">
        <v>0.03</v>
      </c>
      <c r="F1422" s="478" t="s">
        <v>401</v>
      </c>
      <c r="G1422" s="477">
        <f t="shared" si="47"/>
        <v>0.02</v>
      </c>
      <c r="H1422" s="631" t="s">
        <v>339</v>
      </c>
      <c r="I1422" s="508">
        <f t="shared" si="48"/>
        <v>0.31780000000000003</v>
      </c>
      <c r="J1422" s="486">
        <v>99615</v>
      </c>
      <c r="K1422" s="487">
        <v>99615</v>
      </c>
      <c r="L1422" s="573"/>
      <c r="M1422" s="574"/>
      <c r="R1422" s="618"/>
      <c r="S1422" s="618"/>
      <c r="T1422" s="618"/>
      <c r="U1422" s="618"/>
    </row>
    <row r="1423" spans="1:21">
      <c r="A1423" s="482" t="s">
        <v>3243</v>
      </c>
      <c r="B1423" s="483" t="s">
        <v>3244</v>
      </c>
      <c r="C1423" s="513">
        <v>4010</v>
      </c>
      <c r="D1423" s="472" t="s">
        <v>3108</v>
      </c>
      <c r="E1423" s="473">
        <v>0.03</v>
      </c>
      <c r="F1423" s="478" t="s">
        <v>424</v>
      </c>
      <c r="G1423" s="477">
        <f t="shared" si="47"/>
        <v>7.0000000000000007E-2</v>
      </c>
      <c r="H1423" s="631" t="s">
        <v>379</v>
      </c>
      <c r="I1423" s="508">
        <f t="shared" si="48"/>
        <v>0.31280000000000002</v>
      </c>
      <c r="J1423" s="486">
        <v>87126</v>
      </c>
      <c r="K1423" s="487">
        <v>87126</v>
      </c>
      <c r="L1423" s="573"/>
      <c r="M1423" s="574"/>
      <c r="R1423" s="618"/>
      <c r="S1423" s="618"/>
      <c r="T1423" s="618"/>
      <c r="U1423" s="618"/>
    </row>
    <row r="1424" spans="1:21">
      <c r="A1424" s="482" t="s">
        <v>3245</v>
      </c>
      <c r="B1424" s="483" t="s">
        <v>3246</v>
      </c>
      <c r="C1424" s="513">
        <v>4010</v>
      </c>
      <c r="D1424" s="472" t="s">
        <v>3108</v>
      </c>
      <c r="E1424" s="473">
        <v>0.03</v>
      </c>
      <c r="F1424" s="478" t="s">
        <v>424</v>
      </c>
      <c r="G1424" s="477">
        <f t="shared" si="47"/>
        <v>7.0000000000000007E-2</v>
      </c>
      <c r="H1424" s="631" t="s">
        <v>379</v>
      </c>
      <c r="I1424" s="508">
        <f t="shared" si="48"/>
        <v>0.31280000000000002</v>
      </c>
      <c r="J1424" s="486">
        <v>87996</v>
      </c>
      <c r="K1424" s="487">
        <v>87996</v>
      </c>
      <c r="L1424" s="573"/>
      <c r="M1424" s="574"/>
      <c r="R1424" s="618"/>
      <c r="S1424" s="618"/>
      <c r="T1424" s="618"/>
      <c r="U1424" s="618"/>
    </row>
    <row r="1425" spans="1:21">
      <c r="A1425" s="482" t="s">
        <v>3247</v>
      </c>
      <c r="B1425" s="483" t="s">
        <v>3248</v>
      </c>
      <c r="C1425" s="513">
        <v>4010</v>
      </c>
      <c r="D1425" s="472" t="s">
        <v>3108</v>
      </c>
      <c r="E1425" s="473">
        <v>0.03</v>
      </c>
      <c r="F1425" s="478" t="s">
        <v>401</v>
      </c>
      <c r="G1425" s="477">
        <f t="shared" si="47"/>
        <v>0.02</v>
      </c>
      <c r="H1425" s="631" t="s">
        <v>339</v>
      </c>
      <c r="I1425" s="508">
        <f t="shared" si="48"/>
        <v>0.31780000000000003</v>
      </c>
      <c r="J1425" s="486">
        <v>88868</v>
      </c>
      <c r="K1425" s="487">
        <v>88868</v>
      </c>
      <c r="L1425" s="573"/>
      <c r="M1425" s="574"/>
      <c r="R1425" s="618"/>
      <c r="S1425" s="618"/>
      <c r="T1425" s="618"/>
      <c r="U1425" s="618"/>
    </row>
    <row r="1426" spans="1:21">
      <c r="A1426" s="482" t="s">
        <v>3249</v>
      </c>
      <c r="B1426" s="483" t="s">
        <v>3250</v>
      </c>
      <c r="C1426" s="513">
        <v>4015</v>
      </c>
      <c r="D1426" s="472" t="s">
        <v>3121</v>
      </c>
      <c r="E1426" s="473">
        <v>0.03</v>
      </c>
      <c r="F1426" s="478" t="s">
        <v>424</v>
      </c>
      <c r="G1426" s="477">
        <f t="shared" si="47"/>
        <v>7.0000000000000007E-2</v>
      </c>
      <c r="H1426" s="631" t="s">
        <v>379</v>
      </c>
      <c r="I1426" s="508">
        <f t="shared" si="48"/>
        <v>0.31280000000000002</v>
      </c>
      <c r="J1426" s="486">
        <v>129241</v>
      </c>
      <c r="K1426" s="487">
        <v>129241</v>
      </c>
      <c r="L1426" s="573"/>
      <c r="M1426" s="574"/>
      <c r="R1426" s="618"/>
      <c r="S1426" s="618"/>
      <c r="T1426" s="618"/>
      <c r="U1426" s="618"/>
    </row>
    <row r="1427" spans="1:21">
      <c r="A1427" s="482" t="s">
        <v>3251</v>
      </c>
      <c r="B1427" s="483" t="s">
        <v>3252</v>
      </c>
      <c r="C1427" s="513">
        <v>4015</v>
      </c>
      <c r="D1427" s="472" t="s">
        <v>3121</v>
      </c>
      <c r="E1427" s="473">
        <v>0.03</v>
      </c>
      <c r="F1427" s="478" t="s">
        <v>401</v>
      </c>
      <c r="G1427" s="477">
        <f t="shared" si="47"/>
        <v>0.02</v>
      </c>
      <c r="H1427" s="631" t="s">
        <v>339</v>
      </c>
      <c r="I1427" s="508">
        <f t="shared" si="48"/>
        <v>0.31780000000000003</v>
      </c>
      <c r="J1427" s="486">
        <v>130533</v>
      </c>
      <c r="K1427" s="487">
        <v>130533</v>
      </c>
      <c r="L1427" s="573"/>
      <c r="M1427" s="574"/>
      <c r="R1427" s="618"/>
      <c r="S1427" s="618"/>
      <c r="T1427" s="618"/>
      <c r="U1427" s="618"/>
    </row>
    <row r="1428" spans="1:21">
      <c r="A1428" s="482" t="s">
        <v>3253</v>
      </c>
      <c r="B1428" s="483" t="s">
        <v>3254</v>
      </c>
      <c r="C1428" s="513">
        <v>4015</v>
      </c>
      <c r="D1428" s="472" t="s">
        <v>3121</v>
      </c>
      <c r="E1428" s="473">
        <v>0.03</v>
      </c>
      <c r="F1428" s="478" t="s">
        <v>401</v>
      </c>
      <c r="G1428" s="477">
        <f t="shared" si="47"/>
        <v>0.02</v>
      </c>
      <c r="H1428" s="631" t="s">
        <v>339</v>
      </c>
      <c r="I1428" s="508">
        <f t="shared" si="48"/>
        <v>0.31780000000000003</v>
      </c>
      <c r="J1428" s="486">
        <v>131827</v>
      </c>
      <c r="K1428" s="487">
        <v>131827</v>
      </c>
      <c r="L1428" s="573"/>
      <c r="M1428" s="574"/>
      <c r="R1428" s="618"/>
      <c r="S1428" s="618"/>
      <c r="T1428" s="618"/>
      <c r="U1428" s="618"/>
    </row>
    <row r="1429" spans="1:21">
      <c r="A1429" s="471" t="s">
        <v>3255</v>
      </c>
      <c r="B1429" s="483" t="s">
        <v>3256</v>
      </c>
      <c r="C1429" s="513">
        <v>4070</v>
      </c>
      <c r="D1429" s="472" t="s">
        <v>3257</v>
      </c>
      <c r="E1429" s="473">
        <v>0.02</v>
      </c>
      <c r="F1429" s="478" t="s">
        <v>401</v>
      </c>
      <c r="G1429" s="477">
        <f t="shared" si="47"/>
        <v>0.02</v>
      </c>
      <c r="H1429" s="631" t="s">
        <v>339</v>
      </c>
      <c r="I1429" s="508">
        <f t="shared" si="48"/>
        <v>0.31780000000000003</v>
      </c>
      <c r="J1429" s="486">
        <v>34699</v>
      </c>
      <c r="K1429" s="487">
        <v>34699</v>
      </c>
      <c r="L1429" s="573"/>
      <c r="M1429" s="574"/>
      <c r="R1429" s="618"/>
      <c r="S1429" s="618"/>
      <c r="T1429" s="618"/>
      <c r="U1429" s="618"/>
    </row>
    <row r="1430" spans="1:21">
      <c r="A1430" s="471" t="s">
        <v>3258</v>
      </c>
      <c r="B1430" s="483" t="s">
        <v>3259</v>
      </c>
      <c r="C1430" s="513">
        <v>4070</v>
      </c>
      <c r="D1430" s="472" t="s">
        <v>3257</v>
      </c>
      <c r="E1430" s="473">
        <v>0.02</v>
      </c>
      <c r="F1430" s="478" t="s">
        <v>401</v>
      </c>
      <c r="G1430" s="477">
        <f t="shared" si="47"/>
        <v>0.02</v>
      </c>
      <c r="H1430" s="631" t="s">
        <v>339</v>
      </c>
      <c r="I1430" s="508">
        <f t="shared" si="48"/>
        <v>0.31780000000000003</v>
      </c>
      <c r="J1430" s="486">
        <v>35047</v>
      </c>
      <c r="K1430" s="487">
        <v>35047</v>
      </c>
      <c r="L1430" s="573"/>
      <c r="M1430" s="574"/>
      <c r="R1430" s="618"/>
      <c r="S1430" s="618"/>
      <c r="T1430" s="618"/>
      <c r="U1430" s="618"/>
    </row>
    <row r="1431" spans="1:21">
      <c r="A1431" s="471" t="s">
        <v>3260</v>
      </c>
      <c r="B1431" s="483" t="s">
        <v>3261</v>
      </c>
      <c r="C1431" s="513">
        <v>4070</v>
      </c>
      <c r="D1431" s="472" t="s">
        <v>3257</v>
      </c>
      <c r="E1431" s="473">
        <v>0.02</v>
      </c>
      <c r="F1431" s="478" t="s">
        <v>401</v>
      </c>
      <c r="G1431" s="477">
        <f t="shared" si="47"/>
        <v>0.02</v>
      </c>
      <c r="H1431" s="631" t="s">
        <v>339</v>
      </c>
      <c r="I1431" s="508">
        <f t="shared" si="48"/>
        <v>0.31780000000000003</v>
      </c>
      <c r="J1431" s="486">
        <v>35393</v>
      </c>
      <c r="K1431" s="487">
        <v>35393</v>
      </c>
      <c r="L1431" s="573"/>
      <c r="M1431" s="574"/>
      <c r="R1431" s="618"/>
      <c r="S1431" s="618"/>
      <c r="T1431" s="618"/>
      <c r="U1431" s="618"/>
    </row>
    <row r="1432" spans="1:21">
      <c r="A1432" s="471" t="s">
        <v>3262</v>
      </c>
      <c r="B1432" s="483" t="s">
        <v>3263</v>
      </c>
      <c r="C1432" s="513">
        <v>4070</v>
      </c>
      <c r="D1432" s="472" t="s">
        <v>3257</v>
      </c>
      <c r="E1432" s="473">
        <v>0.02</v>
      </c>
      <c r="F1432" s="478" t="s">
        <v>424</v>
      </c>
      <c r="G1432" s="477">
        <f t="shared" si="47"/>
        <v>7.0000000000000007E-2</v>
      </c>
      <c r="H1432" s="631" t="s">
        <v>379</v>
      </c>
      <c r="I1432" s="508">
        <f t="shared" si="48"/>
        <v>0.31280000000000002</v>
      </c>
      <c r="J1432" s="486">
        <v>36140</v>
      </c>
      <c r="K1432" s="487">
        <v>36140</v>
      </c>
      <c r="L1432" s="573"/>
      <c r="M1432" s="574"/>
      <c r="R1432" s="618"/>
      <c r="S1432" s="618"/>
      <c r="T1432" s="618"/>
      <c r="U1432" s="618"/>
    </row>
    <row r="1433" spans="1:21">
      <c r="A1433" s="471" t="s">
        <v>3264</v>
      </c>
      <c r="B1433" s="483" t="s">
        <v>3265</v>
      </c>
      <c r="C1433" s="513">
        <v>4070</v>
      </c>
      <c r="D1433" s="472" t="s">
        <v>3257</v>
      </c>
      <c r="E1433" s="473">
        <v>0.02</v>
      </c>
      <c r="F1433" s="478" t="s">
        <v>424</v>
      </c>
      <c r="G1433" s="477">
        <f t="shared" si="47"/>
        <v>7.0000000000000007E-2</v>
      </c>
      <c r="H1433" s="631" t="s">
        <v>379</v>
      </c>
      <c r="I1433" s="508">
        <f t="shared" si="48"/>
        <v>0.31280000000000002</v>
      </c>
      <c r="J1433" s="486">
        <v>36502</v>
      </c>
      <c r="K1433" s="487">
        <v>36502</v>
      </c>
      <c r="L1433" s="573"/>
      <c r="M1433" s="574"/>
      <c r="R1433" s="618"/>
      <c r="S1433" s="618"/>
      <c r="T1433" s="618"/>
      <c r="U1433" s="618"/>
    </row>
    <row r="1434" spans="1:21">
      <c r="A1434" s="471" t="s">
        <v>3266</v>
      </c>
      <c r="B1434" s="483" t="s">
        <v>3267</v>
      </c>
      <c r="C1434" s="513">
        <v>4070</v>
      </c>
      <c r="D1434" s="472" t="s">
        <v>3257</v>
      </c>
      <c r="E1434" s="473">
        <v>0.02</v>
      </c>
      <c r="F1434" s="478" t="s">
        <v>401</v>
      </c>
      <c r="G1434" s="477">
        <f t="shared" si="47"/>
        <v>0.02</v>
      </c>
      <c r="H1434" s="631" t="s">
        <v>339</v>
      </c>
      <c r="I1434" s="508">
        <f t="shared" si="48"/>
        <v>0.31780000000000003</v>
      </c>
      <c r="J1434" s="486">
        <v>36863</v>
      </c>
      <c r="K1434" s="487">
        <v>36863</v>
      </c>
      <c r="L1434" s="573"/>
      <c r="M1434" s="574"/>
      <c r="R1434" s="618"/>
      <c r="S1434" s="618"/>
      <c r="T1434" s="618"/>
      <c r="U1434" s="618"/>
    </row>
    <row r="1435" spans="1:21">
      <c r="A1435" s="471" t="s">
        <v>3268</v>
      </c>
      <c r="B1435" s="483" t="s">
        <v>3269</v>
      </c>
      <c r="C1435" s="513">
        <v>4070</v>
      </c>
      <c r="D1435" s="472" t="s">
        <v>3257</v>
      </c>
      <c r="E1435" s="473">
        <v>0.02</v>
      </c>
      <c r="F1435" s="478" t="s">
        <v>401</v>
      </c>
      <c r="G1435" s="477">
        <f t="shared" si="47"/>
        <v>0.02</v>
      </c>
      <c r="H1435" s="631" t="s">
        <v>339</v>
      </c>
      <c r="I1435" s="508">
        <f t="shared" si="48"/>
        <v>0.31780000000000003</v>
      </c>
      <c r="J1435" s="486">
        <v>36863</v>
      </c>
      <c r="K1435" s="487">
        <v>36863</v>
      </c>
      <c r="L1435" s="573"/>
      <c r="M1435" s="574"/>
      <c r="R1435" s="618"/>
      <c r="S1435" s="618"/>
      <c r="T1435" s="618"/>
      <c r="U1435" s="618"/>
    </row>
    <row r="1436" spans="1:21">
      <c r="A1436" s="482" t="s">
        <v>3270</v>
      </c>
      <c r="B1436" s="483" t="s">
        <v>3271</v>
      </c>
      <c r="C1436" s="513">
        <v>4070</v>
      </c>
      <c r="D1436" s="472" t="s">
        <v>3257</v>
      </c>
      <c r="E1436" s="473">
        <v>0.02</v>
      </c>
      <c r="F1436" s="478" t="s">
        <v>401</v>
      </c>
      <c r="G1436" s="477">
        <f t="shared" si="47"/>
        <v>0.02</v>
      </c>
      <c r="H1436" s="631" t="s">
        <v>339</v>
      </c>
      <c r="I1436" s="508">
        <f t="shared" si="48"/>
        <v>0.31780000000000003</v>
      </c>
      <c r="J1436" s="486">
        <v>56266</v>
      </c>
      <c r="K1436" s="487">
        <v>56753</v>
      </c>
      <c r="L1436" s="573"/>
      <c r="M1436" s="574"/>
      <c r="R1436" s="618"/>
      <c r="S1436" s="618"/>
      <c r="T1436" s="618"/>
      <c r="U1436" s="618"/>
    </row>
    <row r="1437" spans="1:21">
      <c r="A1437" s="482" t="s">
        <v>3272</v>
      </c>
      <c r="B1437" s="483" t="s">
        <v>3273</v>
      </c>
      <c r="C1437" s="513">
        <v>4070</v>
      </c>
      <c r="D1437" s="472" t="s">
        <v>3257</v>
      </c>
      <c r="E1437" s="473">
        <v>0.02</v>
      </c>
      <c r="F1437" s="478" t="s">
        <v>401</v>
      </c>
      <c r="G1437" s="477">
        <f t="shared" si="47"/>
        <v>0.02</v>
      </c>
      <c r="H1437" s="631" t="s">
        <v>339</v>
      </c>
      <c r="I1437" s="508">
        <f t="shared" si="48"/>
        <v>0.31780000000000003</v>
      </c>
      <c r="J1437" s="486">
        <v>56824</v>
      </c>
      <c r="K1437" s="487">
        <v>57315</v>
      </c>
      <c r="L1437" s="573"/>
      <c r="M1437" s="574"/>
      <c r="R1437" s="618"/>
      <c r="S1437" s="618"/>
      <c r="T1437" s="618"/>
      <c r="U1437" s="618"/>
    </row>
    <row r="1438" spans="1:21">
      <c r="A1438" s="482" t="s">
        <v>3274</v>
      </c>
      <c r="B1438" s="483" t="s">
        <v>3275</v>
      </c>
      <c r="C1438" s="513">
        <v>4070</v>
      </c>
      <c r="D1438" s="472" t="s">
        <v>3257</v>
      </c>
      <c r="E1438" s="473">
        <v>0.02</v>
      </c>
      <c r="F1438" s="478" t="s">
        <v>424</v>
      </c>
      <c r="G1438" s="477">
        <f t="shared" si="47"/>
        <v>7.0000000000000007E-2</v>
      </c>
      <c r="H1438" s="631" t="s">
        <v>379</v>
      </c>
      <c r="I1438" s="508">
        <f t="shared" si="48"/>
        <v>0.31280000000000002</v>
      </c>
      <c r="J1438" s="486">
        <v>57991</v>
      </c>
      <c r="K1438" s="487">
        <v>58472</v>
      </c>
      <c r="L1438" s="573"/>
      <c r="M1438" s="574"/>
      <c r="R1438" s="618"/>
      <c r="S1438" s="618"/>
      <c r="T1438" s="618"/>
      <c r="U1438" s="618"/>
    </row>
    <row r="1439" spans="1:21">
      <c r="A1439" s="482" t="s">
        <v>3276</v>
      </c>
      <c r="B1439" s="483" t="s">
        <v>3277</v>
      </c>
      <c r="C1439" s="513">
        <v>4070</v>
      </c>
      <c r="D1439" s="472" t="s">
        <v>3257</v>
      </c>
      <c r="E1439" s="473">
        <v>0.02</v>
      </c>
      <c r="F1439" s="478" t="s">
        <v>401</v>
      </c>
      <c r="G1439" s="477">
        <f t="shared" si="47"/>
        <v>0.02</v>
      </c>
      <c r="H1439" s="631" t="s">
        <v>339</v>
      </c>
      <c r="I1439" s="508">
        <f t="shared" si="48"/>
        <v>0.31780000000000003</v>
      </c>
      <c r="J1439" s="486">
        <v>58571</v>
      </c>
      <c r="K1439" s="487">
        <v>59056</v>
      </c>
      <c r="L1439" s="573"/>
      <c r="M1439" s="574"/>
      <c r="R1439" s="618"/>
      <c r="S1439" s="618"/>
      <c r="T1439" s="618"/>
      <c r="U1439" s="618"/>
    </row>
    <row r="1440" spans="1:21">
      <c r="A1440" s="482" t="s">
        <v>3278</v>
      </c>
      <c r="B1440" s="483" t="s">
        <v>3279</v>
      </c>
      <c r="C1440" s="513">
        <v>4070</v>
      </c>
      <c r="D1440" s="472" t="s">
        <v>3257</v>
      </c>
      <c r="E1440" s="473">
        <v>0.02</v>
      </c>
      <c r="F1440" s="478" t="s">
        <v>424</v>
      </c>
      <c r="G1440" s="477">
        <f t="shared" si="47"/>
        <v>7.0000000000000007E-2</v>
      </c>
      <c r="H1440" s="631" t="s">
        <v>379</v>
      </c>
      <c r="I1440" s="508">
        <f t="shared" si="48"/>
        <v>0.31280000000000002</v>
      </c>
      <c r="J1440" s="486">
        <v>59151</v>
      </c>
      <c r="K1440" s="487">
        <v>59640</v>
      </c>
      <c r="L1440" s="573"/>
      <c r="M1440" s="574"/>
      <c r="R1440" s="618"/>
      <c r="S1440" s="618"/>
      <c r="T1440" s="618"/>
      <c r="U1440" s="618"/>
    </row>
    <row r="1441" spans="1:21">
      <c r="A1441" s="482" t="s">
        <v>3280</v>
      </c>
      <c r="B1441" s="483" t="s">
        <v>3281</v>
      </c>
      <c r="C1441" s="513">
        <v>4060</v>
      </c>
      <c r="D1441" s="472" t="s">
        <v>3282</v>
      </c>
      <c r="E1441" s="473">
        <v>0.03</v>
      </c>
      <c r="F1441" s="478" t="s">
        <v>401</v>
      </c>
      <c r="G1441" s="477">
        <f t="shared" si="47"/>
        <v>0.02</v>
      </c>
      <c r="H1441" s="631" t="s">
        <v>339</v>
      </c>
      <c r="I1441" s="508">
        <f t="shared" si="48"/>
        <v>0.31780000000000003</v>
      </c>
      <c r="J1441" s="486">
        <v>60562</v>
      </c>
      <c r="K1441" s="487">
        <v>61755</v>
      </c>
      <c r="L1441" s="573"/>
      <c r="M1441" s="574"/>
      <c r="R1441" s="618"/>
      <c r="S1441" s="618"/>
      <c r="T1441" s="618"/>
      <c r="U1441" s="618"/>
    </row>
    <row r="1442" spans="1:21">
      <c r="A1442" s="482" t="s">
        <v>3283</v>
      </c>
      <c r="B1442" s="483" t="s">
        <v>3284</v>
      </c>
      <c r="C1442" s="513">
        <v>3000</v>
      </c>
      <c r="D1442" s="472" t="s">
        <v>3285</v>
      </c>
      <c r="E1442" s="473">
        <v>0.04</v>
      </c>
      <c r="F1442" s="478" t="s">
        <v>406</v>
      </c>
      <c r="G1442" s="477">
        <f t="shared" si="47"/>
        <v>0.06</v>
      </c>
      <c r="H1442" s="631" t="s">
        <v>376</v>
      </c>
      <c r="I1442" s="508">
        <f t="shared" si="48"/>
        <v>0.30249999999999999</v>
      </c>
      <c r="J1442" s="486">
        <v>80536</v>
      </c>
      <c r="K1442" s="487">
        <v>80536</v>
      </c>
      <c r="L1442" s="573"/>
      <c r="M1442" s="574"/>
      <c r="R1442" s="618"/>
      <c r="S1442" s="618"/>
      <c r="T1442" s="618"/>
      <c r="U1442" s="618"/>
    </row>
    <row r="1443" spans="1:21">
      <c r="A1443" s="482" t="s">
        <v>3286</v>
      </c>
      <c r="B1443" s="483" t="s">
        <v>3287</v>
      </c>
      <c r="C1443" s="513">
        <v>3000</v>
      </c>
      <c r="D1443" s="472" t="s">
        <v>3285</v>
      </c>
      <c r="E1443" s="473">
        <v>0.04</v>
      </c>
      <c r="F1443" s="478" t="s">
        <v>406</v>
      </c>
      <c r="G1443" s="477">
        <f t="shared" si="47"/>
        <v>0.06</v>
      </c>
      <c r="H1443" s="631" t="s">
        <v>376</v>
      </c>
      <c r="I1443" s="508">
        <f t="shared" si="48"/>
        <v>0.30249999999999999</v>
      </c>
      <c r="J1443" s="486">
        <v>58471</v>
      </c>
      <c r="K1443" s="487">
        <v>80536</v>
      </c>
      <c r="L1443" s="573"/>
      <c r="M1443" s="574"/>
      <c r="R1443" s="618"/>
      <c r="S1443" s="618"/>
      <c r="T1443" s="618"/>
      <c r="U1443" s="618"/>
    </row>
    <row r="1444" spans="1:21">
      <c r="A1444" s="482" t="s">
        <v>3288</v>
      </c>
      <c r="B1444" s="483" t="s">
        <v>3289</v>
      </c>
      <c r="C1444" s="513">
        <v>3000</v>
      </c>
      <c r="D1444" s="472" t="s">
        <v>3285</v>
      </c>
      <c r="E1444" s="473">
        <v>0.04</v>
      </c>
      <c r="F1444" s="478" t="s">
        <v>406</v>
      </c>
      <c r="G1444" s="477">
        <f t="shared" si="47"/>
        <v>0.06</v>
      </c>
      <c r="H1444" s="631" t="s">
        <v>376</v>
      </c>
      <c r="I1444" s="508">
        <f t="shared" si="48"/>
        <v>0.30249999999999999</v>
      </c>
      <c r="J1444" s="486">
        <v>83355</v>
      </c>
      <c r="K1444" s="487">
        <v>83355</v>
      </c>
      <c r="L1444" s="573"/>
      <c r="M1444" s="574"/>
      <c r="R1444" s="618"/>
      <c r="S1444" s="618"/>
      <c r="T1444" s="618"/>
      <c r="U1444" s="618"/>
    </row>
    <row r="1445" spans="1:21">
      <c r="A1445" s="482" t="s">
        <v>3290</v>
      </c>
      <c r="B1445" s="483" t="s">
        <v>3291</v>
      </c>
      <c r="C1445" s="513">
        <v>3000</v>
      </c>
      <c r="D1445" s="472" t="s">
        <v>3285</v>
      </c>
      <c r="E1445" s="473">
        <v>0.04</v>
      </c>
      <c r="F1445" s="478" t="s">
        <v>409</v>
      </c>
      <c r="G1445" s="477">
        <f t="shared" si="47"/>
        <v>0.06</v>
      </c>
      <c r="H1445" s="631" t="s">
        <v>376</v>
      </c>
      <c r="I1445" s="508">
        <f t="shared" si="48"/>
        <v>0.30249999999999999</v>
      </c>
      <c r="J1445" s="486">
        <v>57325</v>
      </c>
      <c r="K1445" s="487">
        <v>78957</v>
      </c>
      <c r="L1445" s="573"/>
      <c r="M1445" s="574"/>
      <c r="R1445" s="618"/>
      <c r="S1445" s="618"/>
      <c r="T1445" s="618"/>
      <c r="U1445" s="618"/>
    </row>
    <row r="1446" spans="1:21">
      <c r="A1446" s="482" t="s">
        <v>3292</v>
      </c>
      <c r="B1446" s="483" t="s">
        <v>3293</v>
      </c>
      <c r="C1446" s="513">
        <v>3000</v>
      </c>
      <c r="D1446" s="472" t="s">
        <v>3285</v>
      </c>
      <c r="E1446" s="473">
        <v>0.04</v>
      </c>
      <c r="F1446" s="478" t="s">
        <v>406</v>
      </c>
      <c r="G1446" s="477">
        <f t="shared" si="47"/>
        <v>0.06</v>
      </c>
      <c r="H1446" s="631" t="s">
        <v>376</v>
      </c>
      <c r="I1446" s="508">
        <f t="shared" si="48"/>
        <v>0.30249999999999999</v>
      </c>
      <c r="J1446" s="486">
        <v>81720</v>
      </c>
      <c r="K1446" s="487">
        <v>81720</v>
      </c>
      <c r="L1446" s="573"/>
      <c r="M1446" s="574"/>
      <c r="R1446" s="618"/>
      <c r="S1446" s="618"/>
      <c r="T1446" s="618"/>
      <c r="U1446" s="618"/>
    </row>
    <row r="1447" spans="1:21">
      <c r="A1447" s="482" t="s">
        <v>3294</v>
      </c>
      <c r="B1447" s="483" t="s">
        <v>3295</v>
      </c>
      <c r="C1447" s="513">
        <v>6400</v>
      </c>
      <c r="D1447" s="472" t="s">
        <v>3296</v>
      </c>
      <c r="E1447" s="473">
        <v>0.04</v>
      </c>
      <c r="F1447" s="478" t="s">
        <v>413</v>
      </c>
      <c r="G1447" s="477">
        <f t="shared" si="47"/>
        <v>0.01</v>
      </c>
      <c r="H1447" s="631" t="s">
        <v>376</v>
      </c>
      <c r="I1447" s="508">
        <f t="shared" si="48"/>
        <v>0.30249999999999999</v>
      </c>
      <c r="J1447" s="486">
        <v>94748</v>
      </c>
      <c r="K1447" s="487">
        <v>97907</v>
      </c>
      <c r="L1447" s="573"/>
      <c r="M1447" s="574"/>
      <c r="R1447" s="618"/>
      <c r="S1447" s="618"/>
      <c r="T1447" s="618"/>
      <c r="U1447" s="618"/>
    </row>
    <row r="1448" spans="1:21">
      <c r="A1448" s="482" t="s">
        <v>3297</v>
      </c>
      <c r="B1448" s="483" t="s">
        <v>3298</v>
      </c>
      <c r="C1448" s="513">
        <v>6400</v>
      </c>
      <c r="D1448" s="472" t="s">
        <v>3296</v>
      </c>
      <c r="E1448" s="473">
        <v>0.04</v>
      </c>
      <c r="F1448" s="478" t="s">
        <v>413</v>
      </c>
      <c r="G1448" s="477">
        <f t="shared" si="47"/>
        <v>0.01</v>
      </c>
      <c r="H1448" s="631" t="s">
        <v>376</v>
      </c>
      <c r="I1448" s="508">
        <f t="shared" si="48"/>
        <v>0.30249999999999999</v>
      </c>
      <c r="J1448" s="486">
        <v>85274</v>
      </c>
      <c r="K1448" s="487">
        <v>85274</v>
      </c>
      <c r="L1448" s="573"/>
      <c r="M1448" s="574"/>
      <c r="R1448" s="618"/>
      <c r="S1448" s="618"/>
      <c r="T1448" s="618"/>
      <c r="U1448" s="618"/>
    </row>
    <row r="1449" spans="1:21">
      <c r="A1449" s="482" t="s">
        <v>3299</v>
      </c>
      <c r="B1449" s="483" t="s">
        <v>3300</v>
      </c>
      <c r="C1449" s="513">
        <v>6400</v>
      </c>
      <c r="D1449" s="472" t="s">
        <v>3296</v>
      </c>
      <c r="E1449" s="473">
        <v>0.04</v>
      </c>
      <c r="F1449" s="478" t="s">
        <v>413</v>
      </c>
      <c r="G1449" s="477">
        <f t="shared" si="47"/>
        <v>0.01</v>
      </c>
      <c r="H1449" s="631" t="s">
        <v>376</v>
      </c>
      <c r="I1449" s="508">
        <f t="shared" si="48"/>
        <v>0.30249999999999999</v>
      </c>
      <c r="J1449" s="486">
        <v>94748</v>
      </c>
      <c r="K1449" s="487">
        <v>97907</v>
      </c>
      <c r="L1449" s="573"/>
      <c r="M1449" s="574"/>
      <c r="R1449" s="618"/>
      <c r="S1449" s="618"/>
      <c r="T1449" s="618"/>
      <c r="U1449" s="618"/>
    </row>
    <row r="1450" spans="1:21">
      <c r="A1450" s="482" t="s">
        <v>3301</v>
      </c>
      <c r="B1450" s="483" t="s">
        <v>3302</v>
      </c>
      <c r="C1450" s="513">
        <v>3000</v>
      </c>
      <c r="D1450" s="472" t="s">
        <v>3285</v>
      </c>
      <c r="E1450" s="473">
        <v>0.04</v>
      </c>
      <c r="F1450" s="478" t="s">
        <v>406</v>
      </c>
      <c r="G1450" s="477">
        <f t="shared" si="47"/>
        <v>0.06</v>
      </c>
      <c r="H1450" s="631" t="s">
        <v>376</v>
      </c>
      <c r="I1450" s="508">
        <f t="shared" si="48"/>
        <v>0.30249999999999999</v>
      </c>
      <c r="J1450" s="486">
        <v>80931</v>
      </c>
      <c r="K1450" s="487">
        <v>80931</v>
      </c>
      <c r="L1450" s="573"/>
      <c r="M1450" s="574"/>
      <c r="R1450" s="618"/>
      <c r="S1450" s="618"/>
      <c r="T1450" s="618"/>
      <c r="U1450" s="618"/>
    </row>
    <row r="1451" spans="1:21">
      <c r="A1451" s="482" t="s">
        <v>3303</v>
      </c>
      <c r="B1451" s="483" t="s">
        <v>3304</v>
      </c>
      <c r="C1451" s="513">
        <v>6400</v>
      </c>
      <c r="D1451" s="472" t="s">
        <v>3296</v>
      </c>
      <c r="E1451" s="473">
        <v>0.04</v>
      </c>
      <c r="F1451" s="478" t="s">
        <v>413</v>
      </c>
      <c r="G1451" s="477">
        <f t="shared" si="47"/>
        <v>0.01</v>
      </c>
      <c r="H1451" s="631" t="s">
        <v>376</v>
      </c>
      <c r="I1451" s="508">
        <f t="shared" si="48"/>
        <v>0.30249999999999999</v>
      </c>
      <c r="J1451" s="486">
        <v>96643</v>
      </c>
      <c r="K1451" s="487">
        <v>99864</v>
      </c>
      <c r="L1451" s="573"/>
      <c r="M1451" s="574"/>
      <c r="R1451" s="618"/>
      <c r="S1451" s="618"/>
      <c r="T1451" s="618"/>
      <c r="U1451" s="618"/>
    </row>
    <row r="1452" spans="1:21">
      <c r="A1452" s="482" t="s">
        <v>3305</v>
      </c>
      <c r="B1452" s="483" t="s">
        <v>3306</v>
      </c>
      <c r="C1452" s="513">
        <v>6400</v>
      </c>
      <c r="D1452" s="472" t="s">
        <v>3296</v>
      </c>
      <c r="E1452" s="473">
        <v>0.04</v>
      </c>
      <c r="F1452" s="478" t="s">
        <v>413</v>
      </c>
      <c r="G1452" s="477">
        <f t="shared" si="47"/>
        <v>0.01</v>
      </c>
      <c r="H1452" s="631" t="s">
        <v>376</v>
      </c>
      <c r="I1452" s="508">
        <f t="shared" si="48"/>
        <v>0.30249999999999999</v>
      </c>
      <c r="J1452" s="486">
        <v>86979</v>
      </c>
      <c r="K1452" s="487">
        <v>86979</v>
      </c>
      <c r="L1452" s="573"/>
      <c r="M1452" s="574"/>
      <c r="R1452" s="618"/>
      <c r="S1452" s="618"/>
      <c r="T1452" s="618"/>
      <c r="U1452" s="618"/>
    </row>
    <row r="1453" spans="1:21">
      <c r="A1453" s="482" t="s">
        <v>3307</v>
      </c>
      <c r="B1453" s="483" t="s">
        <v>3308</v>
      </c>
      <c r="C1453" s="513">
        <v>6400</v>
      </c>
      <c r="D1453" s="472" t="s">
        <v>3296</v>
      </c>
      <c r="E1453" s="473">
        <v>0.04</v>
      </c>
      <c r="F1453" s="478" t="s">
        <v>413</v>
      </c>
      <c r="G1453" s="477">
        <f t="shared" si="47"/>
        <v>0.01</v>
      </c>
      <c r="H1453" s="631" t="s">
        <v>376</v>
      </c>
      <c r="I1453" s="508">
        <f t="shared" si="48"/>
        <v>0.30249999999999999</v>
      </c>
      <c r="J1453" s="486">
        <v>106592</v>
      </c>
      <c r="K1453" s="487">
        <v>109750</v>
      </c>
      <c r="L1453" s="573"/>
      <c r="M1453" s="574"/>
      <c r="R1453" s="618"/>
      <c r="S1453" s="618"/>
      <c r="T1453" s="618"/>
      <c r="U1453" s="618"/>
    </row>
    <row r="1454" spans="1:21">
      <c r="A1454" s="482" t="s">
        <v>3309</v>
      </c>
      <c r="B1454" s="483" t="s">
        <v>3310</v>
      </c>
      <c r="C1454" s="513">
        <v>6400</v>
      </c>
      <c r="D1454" s="472" t="s">
        <v>3296</v>
      </c>
      <c r="E1454" s="473">
        <v>0.04</v>
      </c>
      <c r="F1454" s="478" t="s">
        <v>413</v>
      </c>
      <c r="G1454" s="477">
        <f t="shared" si="47"/>
        <v>0.01</v>
      </c>
      <c r="H1454" s="631" t="s">
        <v>376</v>
      </c>
      <c r="I1454" s="508">
        <f t="shared" si="48"/>
        <v>0.30249999999999999</v>
      </c>
      <c r="J1454" s="486">
        <v>96643</v>
      </c>
      <c r="K1454" s="487">
        <v>99864</v>
      </c>
      <c r="L1454" s="573"/>
      <c r="M1454" s="574"/>
      <c r="R1454" s="618"/>
      <c r="S1454" s="618"/>
      <c r="T1454" s="618"/>
      <c r="U1454" s="618"/>
    </row>
    <row r="1455" spans="1:21">
      <c r="A1455" s="482" t="s">
        <v>3311</v>
      </c>
      <c r="B1455" s="483" t="s">
        <v>3312</v>
      </c>
      <c r="C1455" s="513">
        <v>6400</v>
      </c>
      <c r="D1455" s="472" t="s">
        <v>3296</v>
      </c>
      <c r="E1455" s="473">
        <v>0.04</v>
      </c>
      <c r="F1455" s="478" t="s">
        <v>413</v>
      </c>
      <c r="G1455" s="477">
        <f t="shared" si="47"/>
        <v>0.01</v>
      </c>
      <c r="H1455" s="631" t="s">
        <v>376</v>
      </c>
      <c r="I1455" s="508">
        <f t="shared" si="48"/>
        <v>0.30249999999999999</v>
      </c>
      <c r="J1455" s="486">
        <v>108724</v>
      </c>
      <c r="K1455" s="487">
        <v>111945</v>
      </c>
      <c r="L1455" s="573"/>
      <c r="M1455" s="574"/>
      <c r="R1455" s="618"/>
      <c r="S1455" s="618"/>
      <c r="T1455" s="618"/>
      <c r="U1455" s="618"/>
    </row>
    <row r="1456" spans="1:21">
      <c r="A1456" s="482" t="s">
        <v>3313</v>
      </c>
      <c r="B1456" s="483" t="s">
        <v>3314</v>
      </c>
      <c r="C1456" s="513">
        <v>3000</v>
      </c>
      <c r="D1456" s="472" t="s">
        <v>3285</v>
      </c>
      <c r="E1456" s="473">
        <v>0.04</v>
      </c>
      <c r="F1456" s="478" t="s">
        <v>406</v>
      </c>
      <c r="G1456" s="477">
        <f t="shared" si="47"/>
        <v>0.06</v>
      </c>
      <c r="H1456" s="631" t="s">
        <v>376</v>
      </c>
      <c r="I1456" s="508">
        <f t="shared" si="48"/>
        <v>0.30249999999999999</v>
      </c>
      <c r="J1456" s="486">
        <v>81429</v>
      </c>
      <c r="K1456" s="487">
        <v>81429</v>
      </c>
      <c r="L1456" s="573"/>
      <c r="M1456" s="574"/>
      <c r="R1456" s="618"/>
      <c r="S1456" s="618"/>
      <c r="T1456" s="618"/>
      <c r="U1456" s="618"/>
    </row>
    <row r="1457" spans="1:21">
      <c r="A1457" s="482" t="s">
        <v>3315</v>
      </c>
      <c r="B1457" s="483" t="s">
        <v>3314</v>
      </c>
      <c r="C1457" s="513">
        <v>3000</v>
      </c>
      <c r="D1457" s="472" t="s">
        <v>3285</v>
      </c>
      <c r="E1457" s="473">
        <v>0.04</v>
      </c>
      <c r="F1457" s="478" t="s">
        <v>406</v>
      </c>
      <c r="G1457" s="477">
        <f t="shared" si="47"/>
        <v>0.06</v>
      </c>
      <c r="H1457" s="631" t="s">
        <v>376</v>
      </c>
      <c r="I1457" s="508">
        <f t="shared" si="48"/>
        <v>0.30249999999999999</v>
      </c>
      <c r="J1457" s="486">
        <v>83037</v>
      </c>
      <c r="K1457" s="487">
        <v>83037</v>
      </c>
      <c r="L1457" s="573"/>
      <c r="M1457" s="574"/>
      <c r="R1457" s="618"/>
      <c r="S1457" s="618"/>
      <c r="T1457" s="618"/>
      <c r="U1457" s="618"/>
    </row>
    <row r="1458" spans="1:21">
      <c r="A1458" s="482" t="s">
        <v>3316</v>
      </c>
      <c r="B1458" s="483" t="s">
        <v>3317</v>
      </c>
      <c r="C1458" s="513">
        <v>3000</v>
      </c>
      <c r="D1458" s="472" t="s">
        <v>3285</v>
      </c>
      <c r="E1458" s="473">
        <v>0.04</v>
      </c>
      <c r="F1458" s="478" t="s">
        <v>406</v>
      </c>
      <c r="G1458" s="477">
        <f t="shared" si="47"/>
        <v>0.06</v>
      </c>
      <c r="H1458" s="631" t="s">
        <v>376</v>
      </c>
      <c r="I1458" s="508">
        <f t="shared" si="48"/>
        <v>0.30249999999999999</v>
      </c>
      <c r="J1458" s="486">
        <v>82550</v>
      </c>
      <c r="K1458" s="487">
        <v>82550</v>
      </c>
      <c r="L1458" s="573"/>
      <c r="M1458" s="574"/>
      <c r="R1458" s="618"/>
      <c r="S1458" s="618"/>
      <c r="T1458" s="618"/>
      <c r="U1458" s="618"/>
    </row>
    <row r="1459" spans="1:21">
      <c r="A1459" s="482" t="s">
        <v>3318</v>
      </c>
      <c r="B1459" s="483" t="s">
        <v>3319</v>
      </c>
      <c r="C1459" s="513">
        <v>6500</v>
      </c>
      <c r="D1459" s="472" t="s">
        <v>3320</v>
      </c>
      <c r="E1459" s="473">
        <v>0.04</v>
      </c>
      <c r="F1459" s="478" t="s">
        <v>417</v>
      </c>
      <c r="G1459" s="477">
        <f t="shared" si="47"/>
        <v>0</v>
      </c>
      <c r="H1459" s="631" t="s">
        <v>376</v>
      </c>
      <c r="I1459" s="508">
        <f t="shared" si="48"/>
        <v>0.30249999999999999</v>
      </c>
      <c r="J1459" s="486">
        <v>132778</v>
      </c>
      <c r="K1459" s="487">
        <v>132778</v>
      </c>
      <c r="L1459" s="573"/>
      <c r="M1459" s="574"/>
      <c r="R1459" s="618"/>
      <c r="S1459" s="618"/>
      <c r="T1459" s="618"/>
      <c r="U1459" s="618"/>
    </row>
    <row r="1460" spans="1:21">
      <c r="A1460" s="482" t="s">
        <v>3321</v>
      </c>
      <c r="B1460" s="483" t="s">
        <v>3322</v>
      </c>
      <c r="C1460" s="513">
        <v>9145</v>
      </c>
      <c r="D1460" s="472" t="s">
        <v>504</v>
      </c>
      <c r="E1460" s="473">
        <v>0.04</v>
      </c>
      <c r="F1460" s="476" t="s">
        <v>400</v>
      </c>
      <c r="G1460" s="477">
        <f t="shared" si="47"/>
        <v>0.02</v>
      </c>
      <c r="H1460" s="631" t="s">
        <v>339</v>
      </c>
      <c r="I1460" s="508">
        <f t="shared" si="48"/>
        <v>0.31780000000000003</v>
      </c>
      <c r="J1460" s="486">
        <v>80498</v>
      </c>
      <c r="K1460" s="487">
        <v>126719</v>
      </c>
      <c r="L1460" s="573"/>
      <c r="M1460" s="574"/>
      <c r="R1460" s="618"/>
      <c r="S1460" s="618"/>
      <c r="T1460" s="618"/>
      <c r="U1460" s="618"/>
    </row>
    <row r="1461" spans="1:21">
      <c r="A1461" s="482" t="s">
        <v>3323</v>
      </c>
      <c r="B1461" s="483" t="s">
        <v>3324</v>
      </c>
      <c r="C1461" s="513">
        <v>6550</v>
      </c>
      <c r="D1461" s="472" t="s">
        <v>3325</v>
      </c>
      <c r="E1461" s="473">
        <v>0.04</v>
      </c>
      <c r="F1461" s="478" t="s">
        <v>417</v>
      </c>
      <c r="G1461" s="477">
        <f t="shared" si="47"/>
        <v>0</v>
      </c>
      <c r="H1461" s="631" t="s">
        <v>376</v>
      </c>
      <c r="I1461" s="508">
        <f t="shared" si="48"/>
        <v>0.30249999999999999</v>
      </c>
      <c r="J1461" s="486">
        <v>146215</v>
      </c>
      <c r="K1461" s="487">
        <v>146215</v>
      </c>
      <c r="L1461" s="573"/>
      <c r="M1461" s="574"/>
      <c r="R1461" s="618"/>
      <c r="S1461" s="618"/>
      <c r="T1461" s="618"/>
      <c r="U1461" s="618"/>
    </row>
    <row r="1462" spans="1:21">
      <c r="A1462" s="482" t="s">
        <v>3326</v>
      </c>
      <c r="B1462" s="483" t="s">
        <v>3327</v>
      </c>
      <c r="C1462" s="513">
        <v>6550</v>
      </c>
      <c r="D1462" s="472" t="s">
        <v>3325</v>
      </c>
      <c r="E1462" s="473">
        <v>0.04</v>
      </c>
      <c r="F1462" s="478" t="s">
        <v>417</v>
      </c>
      <c r="G1462" s="477">
        <f t="shared" si="47"/>
        <v>0</v>
      </c>
      <c r="H1462" s="631" t="s">
        <v>376</v>
      </c>
      <c r="I1462" s="508">
        <f t="shared" si="48"/>
        <v>0.30249999999999999</v>
      </c>
      <c r="J1462" s="486">
        <v>149140</v>
      </c>
      <c r="K1462" s="487">
        <v>149140</v>
      </c>
      <c r="L1462" s="573"/>
      <c r="M1462" s="574"/>
      <c r="R1462" s="618"/>
      <c r="S1462" s="618"/>
      <c r="T1462" s="618"/>
      <c r="U1462" s="618"/>
    </row>
    <row r="1463" spans="1:21">
      <c r="A1463" s="482" t="s">
        <v>3328</v>
      </c>
      <c r="B1463" s="483" t="s">
        <v>3329</v>
      </c>
      <c r="C1463" s="513">
        <v>6500</v>
      </c>
      <c r="D1463" s="472" t="s">
        <v>3320</v>
      </c>
      <c r="E1463" s="473">
        <v>0.04</v>
      </c>
      <c r="F1463" s="478" t="s">
        <v>417</v>
      </c>
      <c r="G1463" s="477">
        <f t="shared" si="47"/>
        <v>0</v>
      </c>
      <c r="H1463" s="631" t="s">
        <v>376</v>
      </c>
      <c r="I1463" s="508">
        <f t="shared" si="48"/>
        <v>0.30249999999999999</v>
      </c>
      <c r="J1463" s="486">
        <v>135434</v>
      </c>
      <c r="K1463" s="487">
        <v>135434</v>
      </c>
      <c r="L1463" s="573"/>
      <c r="M1463" s="574"/>
      <c r="R1463" s="618"/>
      <c r="S1463" s="618"/>
      <c r="T1463" s="618"/>
      <c r="U1463" s="618"/>
    </row>
    <row r="1464" spans="1:21">
      <c r="A1464" s="482" t="s">
        <v>3330</v>
      </c>
      <c r="B1464" s="483" t="s">
        <v>3331</v>
      </c>
      <c r="C1464" s="513">
        <v>3000</v>
      </c>
      <c r="D1464" s="472" t="s">
        <v>3285</v>
      </c>
      <c r="E1464" s="473">
        <v>0.04</v>
      </c>
      <c r="F1464" s="478" t="s">
        <v>406</v>
      </c>
      <c r="G1464" s="477">
        <f t="shared" si="47"/>
        <v>0.06</v>
      </c>
      <c r="H1464" s="631" t="s">
        <v>376</v>
      </c>
      <c r="I1464" s="508">
        <f t="shared" si="48"/>
        <v>0.30249999999999999</v>
      </c>
      <c r="J1464" s="486">
        <v>80931</v>
      </c>
      <c r="K1464" s="487">
        <v>80931</v>
      </c>
      <c r="L1464" s="573"/>
      <c r="M1464" s="574"/>
      <c r="R1464" s="618"/>
      <c r="S1464" s="618"/>
      <c r="T1464" s="618"/>
      <c r="U1464" s="618"/>
    </row>
    <row r="1465" spans="1:21">
      <c r="A1465" s="482" t="s">
        <v>3332</v>
      </c>
      <c r="B1465" s="483" t="s">
        <v>3333</v>
      </c>
      <c r="C1465" s="513">
        <v>6400</v>
      </c>
      <c r="D1465" s="472" t="s">
        <v>3296</v>
      </c>
      <c r="E1465" s="473">
        <v>0.04</v>
      </c>
      <c r="F1465" s="478" t="s">
        <v>413</v>
      </c>
      <c r="G1465" s="477">
        <f t="shared" si="47"/>
        <v>0.01</v>
      </c>
      <c r="H1465" s="631" t="s">
        <v>376</v>
      </c>
      <c r="I1465" s="508">
        <f t="shared" si="48"/>
        <v>0.30249999999999999</v>
      </c>
      <c r="J1465" s="486">
        <v>97117</v>
      </c>
      <c r="K1465" s="487">
        <v>100354</v>
      </c>
      <c r="L1465" s="573"/>
      <c r="M1465" s="574"/>
      <c r="R1465" s="618"/>
      <c r="S1465" s="618"/>
      <c r="T1465" s="618"/>
      <c r="U1465" s="618"/>
    </row>
    <row r="1466" spans="1:21">
      <c r="A1466" s="482" t="s">
        <v>3334</v>
      </c>
      <c r="B1466" s="483" t="s">
        <v>3335</v>
      </c>
      <c r="C1466" s="513">
        <v>6400</v>
      </c>
      <c r="D1466" s="472" t="s">
        <v>3296</v>
      </c>
      <c r="E1466" s="473">
        <v>0.04</v>
      </c>
      <c r="F1466" s="478" t="s">
        <v>413</v>
      </c>
      <c r="G1466" s="477">
        <f t="shared" si="47"/>
        <v>0.01</v>
      </c>
      <c r="H1466" s="631" t="s">
        <v>376</v>
      </c>
      <c r="I1466" s="508">
        <f t="shared" si="48"/>
        <v>0.30249999999999999</v>
      </c>
      <c r="J1466" s="486">
        <v>99351</v>
      </c>
      <c r="K1466" s="487">
        <v>102361</v>
      </c>
      <c r="L1466" s="573"/>
      <c r="M1466" s="574"/>
      <c r="R1466" s="618"/>
      <c r="S1466" s="618"/>
      <c r="T1466" s="618"/>
      <c r="U1466" s="618"/>
    </row>
    <row r="1467" spans="1:21">
      <c r="A1467" s="482" t="s">
        <v>3336</v>
      </c>
      <c r="B1467" s="483" t="s">
        <v>3337</v>
      </c>
      <c r="C1467" s="513">
        <v>3000</v>
      </c>
      <c r="D1467" s="472" t="s">
        <v>3285</v>
      </c>
      <c r="E1467" s="473">
        <v>0.04</v>
      </c>
      <c r="F1467" s="478" t="s">
        <v>406</v>
      </c>
      <c r="G1467" s="477">
        <f t="shared" si="47"/>
        <v>0.06</v>
      </c>
      <c r="H1467" s="631" t="s">
        <v>376</v>
      </c>
      <c r="I1467" s="508">
        <f t="shared" si="48"/>
        <v>0.30249999999999999</v>
      </c>
      <c r="J1467" s="486">
        <v>82550</v>
      </c>
      <c r="K1467" s="487">
        <v>82550</v>
      </c>
      <c r="L1467" s="573"/>
      <c r="M1467" s="574"/>
      <c r="R1467" s="618"/>
      <c r="S1467" s="618"/>
      <c r="T1467" s="618"/>
      <c r="U1467" s="618"/>
    </row>
    <row r="1468" spans="1:21">
      <c r="A1468" s="482" t="s">
        <v>3338</v>
      </c>
      <c r="B1468" s="483" t="s">
        <v>3339</v>
      </c>
      <c r="C1468" s="513">
        <v>3000</v>
      </c>
      <c r="D1468" s="472" t="s">
        <v>3285</v>
      </c>
      <c r="E1468" s="473">
        <v>0.04</v>
      </c>
      <c r="F1468" s="478" t="s">
        <v>406</v>
      </c>
      <c r="G1468" s="477">
        <f t="shared" si="47"/>
        <v>0.06</v>
      </c>
      <c r="H1468" s="631" t="s">
        <v>376</v>
      </c>
      <c r="I1468" s="508">
        <f t="shared" si="48"/>
        <v>0.30249999999999999</v>
      </c>
      <c r="J1468" s="486">
        <v>83764</v>
      </c>
      <c r="K1468" s="487">
        <v>83764</v>
      </c>
      <c r="L1468" s="573"/>
      <c r="M1468" s="574"/>
      <c r="R1468" s="618"/>
      <c r="S1468" s="618"/>
      <c r="T1468" s="618"/>
      <c r="U1468" s="618"/>
    </row>
    <row r="1469" spans="1:21">
      <c r="A1469" s="482" t="s">
        <v>3340</v>
      </c>
      <c r="B1469" s="483" t="s">
        <v>3341</v>
      </c>
      <c r="C1469" s="513">
        <v>3000</v>
      </c>
      <c r="D1469" s="472" t="s">
        <v>3285</v>
      </c>
      <c r="E1469" s="473">
        <v>0.04</v>
      </c>
      <c r="F1469" s="478" t="s">
        <v>406</v>
      </c>
      <c r="G1469" s="477">
        <f t="shared" si="47"/>
        <v>0.06</v>
      </c>
      <c r="H1469" s="631" t="s">
        <v>376</v>
      </c>
      <c r="I1469" s="508">
        <f t="shared" si="48"/>
        <v>0.30249999999999999</v>
      </c>
      <c r="J1469" s="486">
        <v>85439</v>
      </c>
      <c r="K1469" s="487">
        <v>85439</v>
      </c>
      <c r="L1469" s="573"/>
      <c r="M1469" s="574"/>
      <c r="R1469" s="618"/>
      <c r="S1469" s="618"/>
      <c r="T1469" s="618"/>
      <c r="U1469" s="618"/>
    </row>
    <row r="1470" spans="1:21">
      <c r="A1470" s="482" t="s">
        <v>3342</v>
      </c>
      <c r="B1470" s="483" t="s">
        <v>3343</v>
      </c>
      <c r="C1470" s="513">
        <v>3000</v>
      </c>
      <c r="D1470" s="472" t="s">
        <v>3285</v>
      </c>
      <c r="E1470" s="473">
        <v>0.04</v>
      </c>
      <c r="F1470" s="478" t="s">
        <v>409</v>
      </c>
      <c r="G1470" s="477">
        <f t="shared" si="47"/>
        <v>0.06</v>
      </c>
      <c r="H1470" s="631" t="s">
        <v>376</v>
      </c>
      <c r="I1470" s="508">
        <f t="shared" si="48"/>
        <v>0.30249999999999999</v>
      </c>
      <c r="J1470" s="486">
        <v>48672</v>
      </c>
      <c r="K1470" s="487">
        <v>48672</v>
      </c>
      <c r="L1470" s="573"/>
      <c r="M1470" s="574"/>
      <c r="R1470" s="618"/>
      <c r="S1470" s="618"/>
      <c r="T1470" s="618"/>
      <c r="U1470" s="618"/>
    </row>
    <row r="1471" spans="1:21">
      <c r="A1471" s="482" t="s">
        <v>3344</v>
      </c>
      <c r="B1471" s="483" t="s">
        <v>3345</v>
      </c>
      <c r="C1471" s="513">
        <v>3000</v>
      </c>
      <c r="D1471" s="472" t="s">
        <v>3285</v>
      </c>
      <c r="E1471" s="473">
        <v>0.04</v>
      </c>
      <c r="F1471" s="478" t="s">
        <v>406</v>
      </c>
      <c r="G1471" s="477">
        <f t="shared" si="47"/>
        <v>0.06</v>
      </c>
      <c r="H1471" s="631" t="s">
        <v>376</v>
      </c>
      <c r="I1471" s="508">
        <f t="shared" si="48"/>
        <v>0.30249999999999999</v>
      </c>
      <c r="J1471" s="486">
        <v>71548</v>
      </c>
      <c r="K1471" s="487">
        <v>82905</v>
      </c>
      <c r="L1471" s="573"/>
      <c r="M1471" s="574"/>
      <c r="R1471" s="618"/>
      <c r="S1471" s="618"/>
      <c r="T1471" s="618"/>
      <c r="U1471" s="618"/>
    </row>
    <row r="1472" spans="1:21">
      <c r="A1472" s="482" t="s">
        <v>3346</v>
      </c>
      <c r="B1472" s="483" t="s">
        <v>3347</v>
      </c>
      <c r="C1472" s="513">
        <v>3000</v>
      </c>
      <c r="D1472" s="472" t="s">
        <v>3285</v>
      </c>
      <c r="E1472" s="473">
        <v>0.04</v>
      </c>
      <c r="F1472" s="478" t="s">
        <v>406</v>
      </c>
      <c r="G1472" s="477">
        <f t="shared" si="47"/>
        <v>0.06</v>
      </c>
      <c r="H1472" s="631" t="s">
        <v>376</v>
      </c>
      <c r="I1472" s="508">
        <f t="shared" si="48"/>
        <v>0.30249999999999999</v>
      </c>
      <c r="J1472" s="486">
        <v>72979</v>
      </c>
      <c r="K1472" s="487">
        <v>84562</v>
      </c>
      <c r="L1472" s="573"/>
      <c r="M1472" s="574"/>
      <c r="R1472" s="618"/>
      <c r="S1472" s="618"/>
      <c r="T1472" s="618"/>
      <c r="U1472" s="618"/>
    </row>
    <row r="1473" spans="1:21">
      <c r="A1473" s="482" t="s">
        <v>3348</v>
      </c>
      <c r="B1473" s="483" t="s">
        <v>3349</v>
      </c>
      <c r="C1473" s="513">
        <v>3000</v>
      </c>
      <c r="D1473" s="472" t="s">
        <v>3285</v>
      </c>
      <c r="E1473" s="473">
        <v>0.04</v>
      </c>
      <c r="F1473" s="478" t="s">
        <v>406</v>
      </c>
      <c r="G1473" s="477">
        <f t="shared" si="47"/>
        <v>0.06</v>
      </c>
      <c r="H1473" s="631" t="s">
        <v>376</v>
      </c>
      <c r="I1473" s="508">
        <f t="shared" si="48"/>
        <v>0.30249999999999999</v>
      </c>
      <c r="J1473" s="486">
        <v>84977</v>
      </c>
      <c r="K1473" s="487">
        <v>84977</v>
      </c>
      <c r="L1473" s="573"/>
      <c r="M1473" s="574"/>
      <c r="R1473" s="618"/>
      <c r="S1473" s="618"/>
      <c r="T1473" s="618"/>
      <c r="U1473" s="618"/>
    </row>
    <row r="1474" spans="1:21">
      <c r="A1474" s="482" t="s">
        <v>3350</v>
      </c>
      <c r="B1474" s="483" t="s">
        <v>3351</v>
      </c>
      <c r="C1474" s="513">
        <v>3000</v>
      </c>
      <c r="D1474" s="472" t="s">
        <v>3285</v>
      </c>
      <c r="E1474" s="473">
        <v>0.04</v>
      </c>
      <c r="F1474" s="478" t="s">
        <v>406</v>
      </c>
      <c r="G1474" s="477">
        <f t="shared" si="47"/>
        <v>0.06</v>
      </c>
      <c r="H1474" s="631" t="s">
        <v>376</v>
      </c>
      <c r="I1474" s="508">
        <f t="shared" si="48"/>
        <v>0.30249999999999999</v>
      </c>
      <c r="J1474" s="486">
        <v>86678</v>
      </c>
      <c r="K1474" s="487">
        <v>86678</v>
      </c>
      <c r="L1474" s="573"/>
      <c r="M1474" s="574"/>
      <c r="R1474" s="618"/>
      <c r="S1474" s="618"/>
      <c r="T1474" s="618"/>
      <c r="U1474" s="618"/>
    </row>
    <row r="1475" spans="1:21">
      <c r="A1475" s="482" t="s">
        <v>3352</v>
      </c>
      <c r="B1475" s="483" t="s">
        <v>3353</v>
      </c>
      <c r="C1475" s="513">
        <v>3000</v>
      </c>
      <c r="D1475" s="472" t="s">
        <v>3285</v>
      </c>
      <c r="E1475" s="473">
        <v>0.04</v>
      </c>
      <c r="F1475" s="478" t="s">
        <v>406</v>
      </c>
      <c r="G1475" s="477">
        <f t="shared" si="47"/>
        <v>0.06</v>
      </c>
      <c r="H1475" s="631" t="s">
        <v>376</v>
      </c>
      <c r="I1475" s="508">
        <f t="shared" si="48"/>
        <v>0.30249999999999999</v>
      </c>
      <c r="J1475" s="486">
        <v>58758</v>
      </c>
      <c r="K1475" s="487">
        <v>80931</v>
      </c>
      <c r="L1475" s="573"/>
      <c r="M1475" s="574"/>
      <c r="R1475" s="618"/>
      <c r="S1475" s="618"/>
      <c r="T1475" s="618"/>
      <c r="U1475" s="618"/>
    </row>
    <row r="1476" spans="1:21">
      <c r="A1476" s="482" t="s">
        <v>3354</v>
      </c>
      <c r="B1476" s="483" t="s">
        <v>3355</v>
      </c>
      <c r="C1476" s="513">
        <v>3000</v>
      </c>
      <c r="D1476" s="472" t="s">
        <v>3285</v>
      </c>
      <c r="E1476" s="473">
        <v>0.04</v>
      </c>
      <c r="F1476" s="478" t="s">
        <v>406</v>
      </c>
      <c r="G1476" s="477">
        <f t="shared" ref="G1476:G1539" si="49">_xlfn.XLOOKUP(F1476,$N$3:$N$18,$O$3:$O$18,"not found",0,1)</f>
        <v>0.06</v>
      </c>
      <c r="H1476" s="631" t="s">
        <v>376</v>
      </c>
      <c r="I1476" s="508">
        <f t="shared" ref="I1476:I1539" si="50">VLOOKUP(H1476,Fringe.Rates,2,FALSE)</f>
        <v>0.30249999999999999</v>
      </c>
      <c r="J1476" s="486">
        <v>59933</v>
      </c>
      <c r="K1476" s="487">
        <v>82550</v>
      </c>
      <c r="L1476" s="573"/>
      <c r="M1476" s="574"/>
      <c r="R1476" s="618"/>
      <c r="S1476" s="618"/>
      <c r="T1476" s="618"/>
      <c r="U1476" s="618"/>
    </row>
    <row r="1477" spans="1:21">
      <c r="A1477" s="482" t="s">
        <v>3356</v>
      </c>
      <c r="B1477" s="483" t="s">
        <v>3357</v>
      </c>
      <c r="C1477" s="513">
        <v>3000</v>
      </c>
      <c r="D1477" s="472" t="s">
        <v>3285</v>
      </c>
      <c r="E1477" s="473">
        <v>0.04</v>
      </c>
      <c r="F1477" s="478" t="s">
        <v>406</v>
      </c>
      <c r="G1477" s="477">
        <f t="shared" si="49"/>
        <v>0.06</v>
      </c>
      <c r="H1477" s="631" t="s">
        <v>376</v>
      </c>
      <c r="I1477" s="508">
        <f t="shared" si="50"/>
        <v>0.30249999999999999</v>
      </c>
      <c r="J1477" s="486">
        <v>82955</v>
      </c>
      <c r="K1477" s="487">
        <v>82955</v>
      </c>
      <c r="L1477" s="573"/>
      <c r="M1477" s="574"/>
      <c r="R1477" s="618"/>
      <c r="S1477" s="618"/>
      <c r="T1477" s="618"/>
      <c r="U1477" s="618"/>
    </row>
    <row r="1478" spans="1:21">
      <c r="A1478" s="482" t="s">
        <v>3358</v>
      </c>
      <c r="B1478" s="483" t="s">
        <v>3359</v>
      </c>
      <c r="C1478" s="513">
        <v>3000</v>
      </c>
      <c r="D1478" s="472" t="s">
        <v>3285</v>
      </c>
      <c r="E1478" s="473">
        <v>0.04</v>
      </c>
      <c r="F1478" s="478" t="s">
        <v>406</v>
      </c>
      <c r="G1478" s="477">
        <f t="shared" si="49"/>
        <v>0.06</v>
      </c>
      <c r="H1478" s="631" t="s">
        <v>376</v>
      </c>
      <c r="I1478" s="508">
        <f t="shared" si="50"/>
        <v>0.30249999999999999</v>
      </c>
      <c r="J1478" s="486">
        <v>84613</v>
      </c>
      <c r="K1478" s="487">
        <v>84613</v>
      </c>
      <c r="L1478" s="573"/>
      <c r="M1478" s="574"/>
      <c r="R1478" s="618"/>
      <c r="S1478" s="618"/>
      <c r="T1478" s="618"/>
      <c r="U1478" s="618"/>
    </row>
    <row r="1479" spans="1:21">
      <c r="A1479" s="482" t="s">
        <v>3360</v>
      </c>
      <c r="B1479" s="483" t="s">
        <v>3361</v>
      </c>
      <c r="C1479" s="513">
        <v>3000</v>
      </c>
      <c r="D1479" s="472" t="s">
        <v>3285</v>
      </c>
      <c r="E1479" s="473">
        <v>0.04</v>
      </c>
      <c r="F1479" s="478" t="s">
        <v>406</v>
      </c>
      <c r="G1479" s="477">
        <f t="shared" si="49"/>
        <v>0.06</v>
      </c>
      <c r="H1479" s="631" t="s">
        <v>376</v>
      </c>
      <c r="I1479" s="508">
        <f t="shared" si="50"/>
        <v>0.30249999999999999</v>
      </c>
      <c r="J1479" s="486">
        <v>85806</v>
      </c>
      <c r="K1479" s="487">
        <v>85806</v>
      </c>
      <c r="L1479" s="573"/>
      <c r="M1479" s="574"/>
      <c r="R1479" s="618"/>
      <c r="S1479" s="618"/>
      <c r="T1479" s="618"/>
      <c r="U1479" s="618"/>
    </row>
    <row r="1480" spans="1:21">
      <c r="A1480" s="482" t="s">
        <v>3362</v>
      </c>
      <c r="B1480" s="483" t="s">
        <v>3363</v>
      </c>
      <c r="C1480" s="513">
        <v>3000</v>
      </c>
      <c r="D1480" s="472" t="s">
        <v>3285</v>
      </c>
      <c r="E1480" s="473">
        <v>0.04</v>
      </c>
      <c r="F1480" s="478" t="s">
        <v>406</v>
      </c>
      <c r="G1480" s="477">
        <f t="shared" si="49"/>
        <v>0.06</v>
      </c>
      <c r="H1480" s="631" t="s">
        <v>376</v>
      </c>
      <c r="I1480" s="508">
        <f t="shared" si="50"/>
        <v>0.30249999999999999</v>
      </c>
      <c r="J1480" s="486">
        <v>87522</v>
      </c>
      <c r="K1480" s="487">
        <v>87522</v>
      </c>
      <c r="L1480" s="573"/>
      <c r="M1480" s="574"/>
      <c r="R1480" s="618"/>
      <c r="S1480" s="618"/>
      <c r="T1480" s="618"/>
      <c r="U1480" s="618"/>
    </row>
    <row r="1481" spans="1:21">
      <c r="A1481" s="482" t="s">
        <v>3364</v>
      </c>
      <c r="B1481" s="483" t="s">
        <v>3365</v>
      </c>
      <c r="C1481" s="513">
        <v>3000</v>
      </c>
      <c r="D1481" s="472" t="s">
        <v>3285</v>
      </c>
      <c r="E1481" s="473">
        <v>0.04</v>
      </c>
      <c r="F1481" s="478" t="s">
        <v>406</v>
      </c>
      <c r="G1481" s="477">
        <f t="shared" si="49"/>
        <v>0.06</v>
      </c>
      <c r="H1481" s="631" t="s">
        <v>376</v>
      </c>
      <c r="I1481" s="508">
        <f t="shared" si="50"/>
        <v>0.30249999999999999</v>
      </c>
      <c r="J1481" s="486">
        <v>85500</v>
      </c>
      <c r="K1481" s="487">
        <v>85500</v>
      </c>
      <c r="L1481" s="573"/>
      <c r="M1481" s="574"/>
      <c r="R1481" s="618"/>
      <c r="S1481" s="618"/>
      <c r="T1481" s="618"/>
      <c r="U1481" s="618"/>
    </row>
    <row r="1482" spans="1:21">
      <c r="A1482" s="482" t="s">
        <v>3366</v>
      </c>
      <c r="B1482" s="483" t="s">
        <v>3365</v>
      </c>
      <c r="C1482" s="513">
        <v>3000</v>
      </c>
      <c r="D1482" s="472" t="s">
        <v>3285</v>
      </c>
      <c r="E1482" s="473">
        <v>0.04</v>
      </c>
      <c r="F1482" s="478" t="s">
        <v>406</v>
      </c>
      <c r="G1482" s="477">
        <f t="shared" si="49"/>
        <v>0.06</v>
      </c>
      <c r="H1482" s="631" t="s">
        <v>376</v>
      </c>
      <c r="I1482" s="508">
        <f t="shared" si="50"/>
        <v>0.30249999999999999</v>
      </c>
      <c r="J1482" s="486">
        <v>87188</v>
      </c>
      <c r="K1482" s="487">
        <v>87188</v>
      </c>
      <c r="L1482" s="573"/>
      <c r="M1482" s="574"/>
      <c r="R1482" s="618"/>
      <c r="S1482" s="618"/>
      <c r="T1482" s="618"/>
      <c r="U1482" s="618"/>
    </row>
    <row r="1483" spans="1:21">
      <c r="A1483" s="471" t="s">
        <v>3367</v>
      </c>
      <c r="B1483" s="483" t="s">
        <v>3368</v>
      </c>
      <c r="C1483" s="513">
        <v>1410</v>
      </c>
      <c r="D1483" s="472" t="s">
        <v>1065</v>
      </c>
      <c r="E1483" s="473">
        <v>0.02</v>
      </c>
      <c r="F1483" s="478" t="s">
        <v>401</v>
      </c>
      <c r="G1483" s="477">
        <f t="shared" si="49"/>
        <v>0.02</v>
      </c>
      <c r="H1483" s="631" t="s">
        <v>339</v>
      </c>
      <c r="I1483" s="508">
        <f t="shared" si="50"/>
        <v>0.31780000000000003</v>
      </c>
      <c r="J1483" s="486">
        <v>34125</v>
      </c>
      <c r="K1483" s="487">
        <v>40649</v>
      </c>
      <c r="L1483" s="573"/>
      <c r="M1483" s="574"/>
      <c r="R1483" s="618"/>
      <c r="S1483" s="618"/>
      <c r="T1483" s="618"/>
      <c r="U1483" s="618"/>
    </row>
    <row r="1484" spans="1:21">
      <c r="A1484" s="471" t="s">
        <v>3369</v>
      </c>
      <c r="B1484" s="483" t="s">
        <v>3370</v>
      </c>
      <c r="C1484" s="513">
        <v>1410</v>
      </c>
      <c r="D1484" s="472" t="s">
        <v>1065</v>
      </c>
      <c r="E1484" s="473">
        <v>0.02</v>
      </c>
      <c r="F1484" s="478" t="s">
        <v>401</v>
      </c>
      <c r="G1484" s="477">
        <f t="shared" si="49"/>
        <v>0.02</v>
      </c>
      <c r="H1484" s="631" t="s">
        <v>339</v>
      </c>
      <c r="I1484" s="508">
        <f t="shared" si="50"/>
        <v>0.31780000000000003</v>
      </c>
      <c r="J1484" s="486">
        <v>34125</v>
      </c>
      <c r="K1484" s="487">
        <v>40649</v>
      </c>
      <c r="L1484" s="573"/>
      <c r="M1484" s="574"/>
      <c r="R1484" s="618"/>
      <c r="S1484" s="618"/>
      <c r="T1484" s="618"/>
      <c r="U1484" s="618"/>
    </row>
    <row r="1485" spans="1:21">
      <c r="A1485" s="482" t="s">
        <v>3371</v>
      </c>
      <c r="B1485" s="483" t="s">
        <v>3372</v>
      </c>
      <c r="C1485" s="513">
        <v>1025</v>
      </c>
      <c r="D1485" s="472" t="s">
        <v>1068</v>
      </c>
      <c r="E1485" s="473">
        <v>0.02</v>
      </c>
      <c r="F1485" s="478" t="s">
        <v>401</v>
      </c>
      <c r="G1485" s="477">
        <f t="shared" si="49"/>
        <v>0.02</v>
      </c>
      <c r="H1485" s="631" t="s">
        <v>339</v>
      </c>
      <c r="I1485" s="508">
        <f t="shared" si="50"/>
        <v>0.31780000000000003</v>
      </c>
      <c r="J1485" s="486">
        <v>36123</v>
      </c>
      <c r="K1485" s="487">
        <v>46712</v>
      </c>
      <c r="L1485" s="573"/>
      <c r="M1485" s="574"/>
      <c r="R1485" s="618"/>
      <c r="S1485" s="618"/>
      <c r="T1485" s="618"/>
      <c r="U1485" s="618"/>
    </row>
    <row r="1486" spans="1:21">
      <c r="A1486" s="471" t="s">
        <v>3373</v>
      </c>
      <c r="B1486" s="483" t="s">
        <v>3374</v>
      </c>
      <c r="C1486" s="513">
        <v>1025</v>
      </c>
      <c r="D1486" s="472" t="s">
        <v>1068</v>
      </c>
      <c r="E1486" s="473">
        <v>0.02</v>
      </c>
      <c r="F1486" s="478" t="s">
        <v>401</v>
      </c>
      <c r="G1486" s="477">
        <f t="shared" si="49"/>
        <v>0.02</v>
      </c>
      <c r="H1486" s="631" t="s">
        <v>339</v>
      </c>
      <c r="I1486" s="508">
        <f t="shared" si="50"/>
        <v>0.31780000000000003</v>
      </c>
      <c r="J1486" s="486">
        <v>36123</v>
      </c>
      <c r="K1486" s="487">
        <v>46712</v>
      </c>
      <c r="L1486" s="573"/>
      <c r="M1486" s="574"/>
      <c r="R1486" s="618"/>
      <c r="S1486" s="618"/>
      <c r="T1486" s="618"/>
      <c r="U1486" s="618"/>
    </row>
    <row r="1487" spans="1:21">
      <c r="A1487" s="471" t="s">
        <v>3375</v>
      </c>
      <c r="B1487" s="483" t="s">
        <v>3376</v>
      </c>
      <c r="C1487" s="513">
        <v>8220</v>
      </c>
      <c r="D1487" s="472" t="s">
        <v>3377</v>
      </c>
      <c r="E1487" s="473">
        <v>0.02</v>
      </c>
      <c r="F1487" s="478" t="s">
        <v>401</v>
      </c>
      <c r="G1487" s="477">
        <f t="shared" si="49"/>
        <v>0.02</v>
      </c>
      <c r="H1487" s="631" t="s">
        <v>339</v>
      </c>
      <c r="I1487" s="508">
        <f t="shared" si="50"/>
        <v>0.31780000000000003</v>
      </c>
      <c r="J1487" s="486">
        <v>32620</v>
      </c>
      <c r="K1487" s="487">
        <v>38934</v>
      </c>
      <c r="L1487" s="573"/>
      <c r="M1487" s="574"/>
      <c r="R1487" s="618"/>
      <c r="S1487" s="618"/>
      <c r="T1487" s="618"/>
      <c r="U1487" s="618"/>
    </row>
    <row r="1488" spans="1:21">
      <c r="A1488" s="482" t="s">
        <v>3378</v>
      </c>
      <c r="B1488" s="483" t="s">
        <v>3379</v>
      </c>
      <c r="C1488" s="513">
        <v>9000</v>
      </c>
      <c r="D1488" s="472" t="s">
        <v>550</v>
      </c>
      <c r="E1488" s="473">
        <v>0.02</v>
      </c>
      <c r="F1488" s="476" t="s">
        <v>400</v>
      </c>
      <c r="G1488" s="477">
        <f t="shared" si="49"/>
        <v>0.02</v>
      </c>
      <c r="H1488" s="631" t="s">
        <v>339</v>
      </c>
      <c r="I1488" s="508">
        <f t="shared" si="50"/>
        <v>0.31780000000000003</v>
      </c>
      <c r="J1488" s="486">
        <v>45928</v>
      </c>
      <c r="K1488" s="487">
        <v>45928</v>
      </c>
      <c r="L1488" s="573"/>
      <c r="M1488" s="574"/>
      <c r="R1488" s="618"/>
      <c r="S1488" s="618"/>
      <c r="T1488" s="618"/>
      <c r="U1488" s="618"/>
    </row>
    <row r="1489" spans="1:21">
      <c r="A1489" s="471" t="s">
        <v>3380</v>
      </c>
      <c r="B1489" s="483" t="s">
        <v>3381</v>
      </c>
      <c r="C1489" s="513">
        <v>1410</v>
      </c>
      <c r="D1489" s="472" t="s">
        <v>1065</v>
      </c>
      <c r="E1489" s="473">
        <v>0.02</v>
      </c>
      <c r="F1489" s="478" t="s">
        <v>401</v>
      </c>
      <c r="G1489" s="477">
        <f t="shared" si="49"/>
        <v>0.02</v>
      </c>
      <c r="H1489" s="631" t="s">
        <v>339</v>
      </c>
      <c r="I1489" s="508">
        <f t="shared" si="50"/>
        <v>0.31780000000000003</v>
      </c>
      <c r="J1489" s="486">
        <v>32620</v>
      </c>
      <c r="K1489" s="487">
        <v>32620</v>
      </c>
      <c r="L1489" s="573"/>
      <c r="M1489" s="574"/>
      <c r="R1489" s="618"/>
      <c r="S1489" s="618"/>
      <c r="T1489" s="618"/>
      <c r="U1489" s="618"/>
    </row>
    <row r="1490" spans="1:21">
      <c r="A1490" s="471" t="s">
        <v>3382</v>
      </c>
      <c r="B1490" s="483" t="s">
        <v>3383</v>
      </c>
      <c r="C1490" s="513">
        <v>1140</v>
      </c>
      <c r="D1490" s="472" t="s">
        <v>925</v>
      </c>
      <c r="E1490" s="474">
        <v>0.02</v>
      </c>
      <c r="F1490" s="478" t="s">
        <v>401</v>
      </c>
      <c r="G1490" s="477">
        <f t="shared" si="49"/>
        <v>0.02</v>
      </c>
      <c r="H1490" s="631" t="s">
        <v>339</v>
      </c>
      <c r="I1490" s="508">
        <f t="shared" si="50"/>
        <v>0.31780000000000003</v>
      </c>
      <c r="J1490" s="486">
        <v>32620</v>
      </c>
      <c r="K1490" s="487">
        <v>38119</v>
      </c>
      <c r="L1490" s="573"/>
      <c r="M1490" s="574"/>
      <c r="R1490" s="618"/>
      <c r="S1490" s="618"/>
      <c r="T1490" s="618"/>
      <c r="U1490" s="618"/>
    </row>
    <row r="1491" spans="1:21">
      <c r="A1491" s="471" t="s">
        <v>3384</v>
      </c>
      <c r="B1491" s="483" t="s">
        <v>3385</v>
      </c>
      <c r="C1491" s="513">
        <v>1410</v>
      </c>
      <c r="D1491" s="472" t="s">
        <v>1065</v>
      </c>
      <c r="E1491" s="473">
        <v>0.02</v>
      </c>
      <c r="F1491" s="478" t="s">
        <v>401</v>
      </c>
      <c r="G1491" s="477">
        <f t="shared" si="49"/>
        <v>0.02</v>
      </c>
      <c r="H1491" s="631" t="s">
        <v>339</v>
      </c>
      <c r="I1491" s="508">
        <f t="shared" si="50"/>
        <v>0.31780000000000003</v>
      </c>
      <c r="J1491" s="486">
        <v>34739</v>
      </c>
      <c r="K1491" s="487">
        <v>39868</v>
      </c>
      <c r="L1491" s="573"/>
      <c r="M1491" s="574"/>
      <c r="R1491" s="618"/>
      <c r="S1491" s="618"/>
      <c r="T1491" s="618"/>
      <c r="U1491" s="618"/>
    </row>
    <row r="1492" spans="1:21">
      <c r="A1492" s="471" t="s">
        <v>3386</v>
      </c>
      <c r="B1492" s="483" t="s">
        <v>3387</v>
      </c>
      <c r="C1492" s="513">
        <v>7800</v>
      </c>
      <c r="D1492" s="472" t="s">
        <v>1224</v>
      </c>
      <c r="E1492" s="473">
        <v>0.02</v>
      </c>
      <c r="F1492" s="478" t="s">
        <v>401</v>
      </c>
      <c r="G1492" s="477">
        <f t="shared" si="49"/>
        <v>0.02</v>
      </c>
      <c r="H1492" s="631" t="s">
        <v>339</v>
      </c>
      <c r="I1492" s="508">
        <f t="shared" si="50"/>
        <v>0.31780000000000003</v>
      </c>
      <c r="J1492" s="486">
        <v>36324</v>
      </c>
      <c r="K1492" s="487">
        <v>53040</v>
      </c>
      <c r="L1492" s="573"/>
      <c r="M1492" s="574"/>
      <c r="R1492" s="618"/>
      <c r="S1492" s="618"/>
      <c r="T1492" s="618"/>
      <c r="U1492" s="618"/>
    </row>
    <row r="1493" spans="1:21">
      <c r="A1493" s="471" t="s">
        <v>3388</v>
      </c>
      <c r="B1493" s="483" t="s">
        <v>3389</v>
      </c>
      <c r="C1493" s="513">
        <v>7800</v>
      </c>
      <c r="D1493" s="472" t="s">
        <v>1224</v>
      </c>
      <c r="E1493" s="474">
        <v>0.02</v>
      </c>
      <c r="F1493" s="478" t="s">
        <v>401</v>
      </c>
      <c r="G1493" s="477">
        <f t="shared" si="49"/>
        <v>0.02</v>
      </c>
      <c r="H1493" s="631" t="s">
        <v>339</v>
      </c>
      <c r="I1493" s="508">
        <f t="shared" si="50"/>
        <v>0.31780000000000003</v>
      </c>
      <c r="J1493" s="486">
        <v>31824</v>
      </c>
      <c r="K1493" s="487">
        <v>38140</v>
      </c>
      <c r="L1493" s="573"/>
      <c r="M1493" s="574"/>
      <c r="R1493" s="618"/>
      <c r="S1493" s="618"/>
      <c r="T1493" s="618"/>
      <c r="U1493" s="618"/>
    </row>
    <row r="1494" spans="1:21">
      <c r="A1494" s="482" t="s">
        <v>3390</v>
      </c>
      <c r="B1494" s="483" t="s">
        <v>3391</v>
      </c>
      <c r="C1494" s="513">
        <v>1065</v>
      </c>
      <c r="D1494" s="472" t="s">
        <v>1054</v>
      </c>
      <c r="E1494" s="473">
        <v>0.02</v>
      </c>
      <c r="F1494" s="478" t="s">
        <v>401</v>
      </c>
      <c r="G1494" s="477">
        <f t="shared" si="49"/>
        <v>0.02</v>
      </c>
      <c r="H1494" s="631" t="s">
        <v>339</v>
      </c>
      <c r="I1494" s="508">
        <f t="shared" si="50"/>
        <v>0.31780000000000003</v>
      </c>
      <c r="J1494" s="486">
        <v>43232</v>
      </c>
      <c r="K1494" s="487">
        <v>46610</v>
      </c>
      <c r="L1494" s="573"/>
      <c r="M1494" s="574"/>
      <c r="R1494" s="618"/>
      <c r="S1494" s="618"/>
      <c r="T1494" s="618"/>
      <c r="U1494" s="618"/>
    </row>
    <row r="1495" spans="1:21">
      <c r="A1495" s="482" t="s">
        <v>3392</v>
      </c>
      <c r="B1495" s="483" t="s">
        <v>3393</v>
      </c>
      <c r="C1495" s="513">
        <v>9000</v>
      </c>
      <c r="D1495" s="472" t="s">
        <v>550</v>
      </c>
      <c r="E1495" s="473">
        <v>0.02</v>
      </c>
      <c r="F1495" s="476" t="s">
        <v>400</v>
      </c>
      <c r="G1495" s="477">
        <f t="shared" si="49"/>
        <v>0.02</v>
      </c>
      <c r="H1495" s="631" t="s">
        <v>339</v>
      </c>
      <c r="I1495" s="508">
        <f t="shared" si="50"/>
        <v>0.31780000000000003</v>
      </c>
      <c r="J1495" s="486">
        <v>52573</v>
      </c>
      <c r="K1495" s="487">
        <v>56188</v>
      </c>
      <c r="L1495" s="573"/>
      <c r="M1495" s="574"/>
      <c r="R1495" s="618"/>
      <c r="S1495" s="618"/>
      <c r="T1495" s="618"/>
      <c r="U1495" s="618"/>
    </row>
    <row r="1496" spans="1:21">
      <c r="A1496" s="482" t="s">
        <v>3394</v>
      </c>
      <c r="B1496" s="483" t="s">
        <v>3395</v>
      </c>
      <c r="C1496" s="513">
        <v>9003</v>
      </c>
      <c r="D1496" s="472" t="s">
        <v>948</v>
      </c>
      <c r="E1496" s="473">
        <v>0.02</v>
      </c>
      <c r="F1496" s="476" t="s">
        <v>400</v>
      </c>
      <c r="G1496" s="477">
        <f t="shared" si="49"/>
        <v>0.02</v>
      </c>
      <c r="H1496" s="631" t="s">
        <v>339</v>
      </c>
      <c r="I1496" s="508">
        <f t="shared" si="50"/>
        <v>0.31780000000000003</v>
      </c>
      <c r="J1496" s="486">
        <v>45812</v>
      </c>
      <c r="K1496" s="487">
        <v>64113</v>
      </c>
      <c r="L1496" s="573"/>
      <c r="M1496" s="574"/>
      <c r="R1496" s="618"/>
      <c r="S1496" s="618"/>
      <c r="T1496" s="618"/>
      <c r="U1496" s="618"/>
    </row>
    <row r="1497" spans="1:21">
      <c r="A1497" s="482" t="s">
        <v>3396</v>
      </c>
      <c r="B1497" s="483" t="s">
        <v>3397</v>
      </c>
      <c r="C1497" s="513">
        <v>9003</v>
      </c>
      <c r="D1497" s="472" t="s">
        <v>948</v>
      </c>
      <c r="E1497" s="473">
        <v>0.02</v>
      </c>
      <c r="F1497" s="476" t="s">
        <v>400</v>
      </c>
      <c r="G1497" s="477">
        <f t="shared" si="49"/>
        <v>0.02</v>
      </c>
      <c r="H1497" s="631" t="s">
        <v>339</v>
      </c>
      <c r="I1497" s="508">
        <f t="shared" si="50"/>
        <v>0.31780000000000003</v>
      </c>
      <c r="J1497" s="486">
        <v>54322</v>
      </c>
      <c r="K1497" s="487">
        <v>76003</v>
      </c>
      <c r="L1497" s="573"/>
      <c r="M1497" s="574"/>
      <c r="R1497" s="618"/>
      <c r="S1497" s="618"/>
      <c r="T1497" s="618"/>
      <c r="U1497" s="618"/>
    </row>
    <row r="1498" spans="1:21">
      <c r="A1498" s="482" t="s">
        <v>3398</v>
      </c>
      <c r="B1498" s="483" t="s">
        <v>3399</v>
      </c>
      <c r="C1498" s="513">
        <v>9000</v>
      </c>
      <c r="D1498" s="472" t="s">
        <v>550</v>
      </c>
      <c r="E1498" s="473">
        <v>0.02</v>
      </c>
      <c r="F1498" s="476" t="s">
        <v>400</v>
      </c>
      <c r="G1498" s="477">
        <f t="shared" si="49"/>
        <v>0.02</v>
      </c>
      <c r="H1498" s="631" t="s">
        <v>339</v>
      </c>
      <c r="I1498" s="508">
        <f t="shared" si="50"/>
        <v>0.31780000000000003</v>
      </c>
      <c r="J1498" s="486">
        <v>66562</v>
      </c>
      <c r="K1498" s="487">
        <v>93138</v>
      </c>
      <c r="L1498" s="573"/>
      <c r="M1498" s="574"/>
      <c r="R1498" s="618"/>
      <c r="S1498" s="618"/>
      <c r="T1498" s="618"/>
      <c r="U1498" s="618"/>
    </row>
    <row r="1499" spans="1:21">
      <c r="A1499" s="482" t="s">
        <v>3400</v>
      </c>
      <c r="B1499" s="483" t="s">
        <v>3401</v>
      </c>
      <c r="C1499" s="513">
        <v>9000</v>
      </c>
      <c r="D1499" s="472" t="s">
        <v>550</v>
      </c>
      <c r="E1499" s="473">
        <v>0.02</v>
      </c>
      <c r="F1499" s="476" t="s">
        <v>400</v>
      </c>
      <c r="G1499" s="477">
        <f t="shared" si="49"/>
        <v>0.02</v>
      </c>
      <c r="H1499" s="631" t="s">
        <v>339</v>
      </c>
      <c r="I1499" s="508">
        <f t="shared" si="50"/>
        <v>0.31780000000000003</v>
      </c>
      <c r="J1499" s="486">
        <v>40800</v>
      </c>
      <c r="K1499" s="487">
        <v>44296</v>
      </c>
      <c r="L1499" s="573"/>
      <c r="M1499" s="574"/>
      <c r="R1499" s="618"/>
      <c r="S1499" s="618"/>
      <c r="T1499" s="618"/>
      <c r="U1499" s="618"/>
    </row>
    <row r="1500" spans="1:21">
      <c r="A1500" s="471" t="s">
        <v>3402</v>
      </c>
      <c r="B1500" s="483" t="s">
        <v>3403</v>
      </c>
      <c r="C1500" s="513">
        <v>8000</v>
      </c>
      <c r="D1500" s="472" t="s">
        <v>1114</v>
      </c>
      <c r="E1500" s="473">
        <v>0.02</v>
      </c>
      <c r="F1500" s="478" t="s">
        <v>401</v>
      </c>
      <c r="G1500" s="477">
        <f t="shared" si="49"/>
        <v>0.02</v>
      </c>
      <c r="H1500" s="631" t="s">
        <v>339</v>
      </c>
      <c r="I1500" s="508">
        <f t="shared" si="50"/>
        <v>0.31780000000000003</v>
      </c>
      <c r="J1500" s="486">
        <v>32620</v>
      </c>
      <c r="K1500" s="487">
        <v>32620</v>
      </c>
      <c r="L1500" s="573"/>
      <c r="M1500" s="574"/>
      <c r="R1500" s="618"/>
      <c r="S1500" s="618"/>
      <c r="T1500" s="618"/>
      <c r="U1500" s="618"/>
    </row>
    <row r="1501" spans="1:21">
      <c r="A1501" s="482" t="s">
        <v>3404</v>
      </c>
      <c r="B1501" s="483" t="s">
        <v>3405</v>
      </c>
      <c r="C1501" s="513">
        <v>8000</v>
      </c>
      <c r="D1501" s="472" t="s">
        <v>1114</v>
      </c>
      <c r="E1501" s="473">
        <v>0.02</v>
      </c>
      <c r="F1501" s="478" t="s">
        <v>401</v>
      </c>
      <c r="G1501" s="477">
        <f t="shared" si="49"/>
        <v>0.02</v>
      </c>
      <c r="H1501" s="631" t="s">
        <v>339</v>
      </c>
      <c r="I1501" s="508">
        <f t="shared" si="50"/>
        <v>0.31780000000000003</v>
      </c>
      <c r="J1501" s="486">
        <v>33561</v>
      </c>
      <c r="K1501" s="487">
        <v>46943</v>
      </c>
      <c r="L1501" s="573"/>
      <c r="M1501" s="574"/>
      <c r="R1501" s="618"/>
      <c r="S1501" s="618"/>
      <c r="T1501" s="618"/>
      <c r="U1501" s="618"/>
    </row>
    <row r="1502" spans="1:21">
      <c r="A1502" s="471" t="s">
        <v>3406</v>
      </c>
      <c r="B1502" s="483" t="s">
        <v>3407</v>
      </c>
      <c r="C1502" s="513">
        <v>8180</v>
      </c>
      <c r="D1502" s="472" t="s">
        <v>3408</v>
      </c>
      <c r="E1502" s="473">
        <v>0.02</v>
      </c>
      <c r="F1502" s="478" t="s">
        <v>401</v>
      </c>
      <c r="G1502" s="477">
        <f t="shared" si="49"/>
        <v>0.02</v>
      </c>
      <c r="H1502" s="631" t="s">
        <v>339</v>
      </c>
      <c r="I1502" s="508">
        <f t="shared" si="50"/>
        <v>0.31780000000000003</v>
      </c>
      <c r="J1502" s="486">
        <v>37369</v>
      </c>
      <c r="K1502" s="487">
        <v>45507</v>
      </c>
      <c r="L1502" s="573"/>
      <c r="M1502" s="574"/>
      <c r="R1502" s="618"/>
      <c r="S1502" s="618"/>
      <c r="T1502" s="618"/>
      <c r="U1502" s="618"/>
    </row>
    <row r="1503" spans="1:21">
      <c r="A1503" s="471" t="s">
        <v>3409</v>
      </c>
      <c r="B1503" s="483" t="s">
        <v>3410</v>
      </c>
      <c r="C1503" s="513">
        <v>9000</v>
      </c>
      <c r="D1503" s="472" t="s">
        <v>550</v>
      </c>
      <c r="E1503" s="473">
        <v>0.02</v>
      </c>
      <c r="F1503" s="476" t="s">
        <v>400</v>
      </c>
      <c r="G1503" s="477">
        <f t="shared" si="49"/>
        <v>0.02</v>
      </c>
      <c r="H1503" s="631" t="s">
        <v>339</v>
      </c>
      <c r="I1503" s="508">
        <f t="shared" si="50"/>
        <v>0.31780000000000003</v>
      </c>
      <c r="J1503" s="486">
        <v>36955</v>
      </c>
      <c r="K1503" s="487">
        <v>38586</v>
      </c>
      <c r="L1503" s="573"/>
      <c r="M1503" s="574"/>
      <c r="R1503" s="618"/>
      <c r="S1503" s="618"/>
      <c r="T1503" s="618"/>
      <c r="U1503" s="618"/>
    </row>
    <row r="1504" spans="1:21">
      <c r="A1504" s="482" t="s">
        <v>3411</v>
      </c>
      <c r="B1504" s="483" t="s">
        <v>3412</v>
      </c>
      <c r="C1504" s="513">
        <v>9000</v>
      </c>
      <c r="D1504" s="472" t="s">
        <v>550</v>
      </c>
      <c r="E1504" s="473">
        <v>0.02</v>
      </c>
      <c r="F1504" s="476" t="s">
        <v>400</v>
      </c>
      <c r="G1504" s="477">
        <f t="shared" si="49"/>
        <v>0.02</v>
      </c>
      <c r="H1504" s="631" t="s">
        <v>339</v>
      </c>
      <c r="I1504" s="508">
        <f t="shared" si="50"/>
        <v>0.31780000000000003</v>
      </c>
      <c r="J1504" s="486">
        <v>42015</v>
      </c>
      <c r="K1504" s="487">
        <v>53271</v>
      </c>
      <c r="L1504" s="573"/>
      <c r="M1504" s="574"/>
      <c r="R1504" s="618"/>
      <c r="S1504" s="618"/>
      <c r="T1504" s="618"/>
      <c r="U1504" s="618"/>
    </row>
    <row r="1505" spans="1:21">
      <c r="A1505" s="482" t="s">
        <v>3413</v>
      </c>
      <c r="B1505" s="483" t="s">
        <v>3414</v>
      </c>
      <c r="C1505" s="513">
        <v>9001</v>
      </c>
      <c r="D1505" s="472" t="s">
        <v>661</v>
      </c>
      <c r="E1505" s="473">
        <v>0.02</v>
      </c>
      <c r="F1505" s="476" t="s">
        <v>400</v>
      </c>
      <c r="G1505" s="477">
        <f t="shared" si="49"/>
        <v>0.02</v>
      </c>
      <c r="H1505" s="631" t="s">
        <v>339</v>
      </c>
      <c r="I1505" s="508">
        <f t="shared" si="50"/>
        <v>0.31780000000000003</v>
      </c>
      <c r="J1505" s="486">
        <v>46392</v>
      </c>
      <c r="K1505" s="487">
        <v>57232</v>
      </c>
      <c r="L1505" s="573"/>
      <c r="M1505" s="574"/>
      <c r="R1505" s="618"/>
      <c r="S1505" s="618"/>
      <c r="T1505" s="618"/>
      <c r="U1505" s="618"/>
    </row>
    <row r="1506" spans="1:21">
      <c r="A1506" s="482" t="s">
        <v>3415</v>
      </c>
      <c r="B1506" s="483" t="s">
        <v>3416</v>
      </c>
      <c r="C1506" s="513">
        <v>9001</v>
      </c>
      <c r="D1506" s="472" t="s">
        <v>661</v>
      </c>
      <c r="E1506" s="473">
        <v>0.02</v>
      </c>
      <c r="F1506" s="476" t="s">
        <v>400</v>
      </c>
      <c r="G1506" s="477">
        <f t="shared" si="49"/>
        <v>0.02</v>
      </c>
      <c r="H1506" s="631" t="s">
        <v>339</v>
      </c>
      <c r="I1506" s="508">
        <f t="shared" si="50"/>
        <v>0.31780000000000003</v>
      </c>
      <c r="J1506" s="486">
        <v>46392</v>
      </c>
      <c r="K1506" s="487">
        <v>57232</v>
      </c>
      <c r="L1506" s="573"/>
      <c r="M1506" s="574"/>
      <c r="R1506" s="618"/>
      <c r="S1506" s="618"/>
      <c r="T1506" s="618"/>
      <c r="U1506" s="618"/>
    </row>
    <row r="1507" spans="1:21">
      <c r="A1507" s="482" t="s">
        <v>3417</v>
      </c>
      <c r="B1507" s="483" t="s">
        <v>420</v>
      </c>
      <c r="C1507" s="513">
        <v>3001</v>
      </c>
      <c r="D1507" s="472" t="s">
        <v>3418</v>
      </c>
      <c r="E1507" s="473">
        <v>0.04</v>
      </c>
      <c r="F1507" s="478" t="s">
        <v>420</v>
      </c>
      <c r="G1507" s="477">
        <f t="shared" si="49"/>
        <v>0</v>
      </c>
      <c r="H1507" s="631" t="s">
        <v>376</v>
      </c>
      <c r="I1507" s="508">
        <f t="shared" si="50"/>
        <v>0.30249999999999999</v>
      </c>
      <c r="J1507" s="486">
        <v>60742</v>
      </c>
      <c r="K1507" s="487">
        <v>60742</v>
      </c>
      <c r="L1507" s="573"/>
      <c r="M1507" s="574"/>
      <c r="R1507" s="618"/>
      <c r="S1507" s="618"/>
      <c r="T1507" s="618"/>
      <c r="U1507" s="618"/>
    </row>
    <row r="1508" spans="1:21">
      <c r="A1508" s="482" t="s">
        <v>3419</v>
      </c>
      <c r="B1508" s="483" t="s">
        <v>3420</v>
      </c>
      <c r="C1508" s="513">
        <v>9000</v>
      </c>
      <c r="D1508" s="472" t="s">
        <v>550</v>
      </c>
      <c r="E1508" s="473">
        <v>0.02</v>
      </c>
      <c r="F1508" s="476" t="s">
        <v>400</v>
      </c>
      <c r="G1508" s="477">
        <f t="shared" si="49"/>
        <v>0.02</v>
      </c>
      <c r="H1508" s="631" t="s">
        <v>339</v>
      </c>
      <c r="I1508" s="508">
        <f t="shared" si="50"/>
        <v>0.31780000000000003</v>
      </c>
      <c r="J1508" s="486">
        <v>59450</v>
      </c>
      <c r="K1508" s="487">
        <v>64113</v>
      </c>
      <c r="L1508" s="573"/>
      <c r="M1508" s="574"/>
      <c r="R1508" s="618"/>
      <c r="S1508" s="618"/>
      <c r="T1508" s="618"/>
      <c r="U1508" s="618"/>
    </row>
    <row r="1509" spans="1:21">
      <c r="A1509" s="471" t="s">
        <v>3421</v>
      </c>
      <c r="B1509" s="483" t="s">
        <v>3422</v>
      </c>
      <c r="C1509" s="513">
        <v>8260</v>
      </c>
      <c r="D1509" s="472" t="s">
        <v>3423</v>
      </c>
      <c r="E1509" s="473">
        <v>0.02</v>
      </c>
      <c r="F1509" s="478" t="s">
        <v>401</v>
      </c>
      <c r="G1509" s="477">
        <f t="shared" si="49"/>
        <v>0.02</v>
      </c>
      <c r="H1509" s="631" t="s">
        <v>339</v>
      </c>
      <c r="I1509" s="508">
        <f t="shared" si="50"/>
        <v>0.31780000000000003</v>
      </c>
      <c r="J1509" s="486">
        <v>32620</v>
      </c>
      <c r="K1509" s="487">
        <v>37302</v>
      </c>
      <c r="L1509" s="573"/>
      <c r="M1509" s="574"/>
      <c r="R1509" s="618"/>
      <c r="S1509" s="618"/>
      <c r="T1509" s="618"/>
      <c r="U1509" s="618"/>
    </row>
    <row r="1510" spans="1:21">
      <c r="A1510" s="471" t="s">
        <v>3424</v>
      </c>
      <c r="B1510" s="483" t="s">
        <v>3425</v>
      </c>
      <c r="C1510" s="513">
        <v>8260</v>
      </c>
      <c r="D1510" s="472" t="s">
        <v>3423</v>
      </c>
      <c r="E1510" s="473">
        <v>0.02</v>
      </c>
      <c r="F1510" s="478" t="s">
        <v>401</v>
      </c>
      <c r="G1510" s="477">
        <f t="shared" si="49"/>
        <v>0.02</v>
      </c>
      <c r="H1510" s="631" t="s">
        <v>339</v>
      </c>
      <c r="I1510" s="508">
        <f t="shared" si="50"/>
        <v>0.31780000000000003</v>
      </c>
      <c r="J1510" s="486">
        <v>32620</v>
      </c>
      <c r="K1510" s="487">
        <v>37302</v>
      </c>
      <c r="L1510" s="573"/>
      <c r="M1510" s="574"/>
      <c r="R1510" s="618"/>
      <c r="S1510" s="618"/>
      <c r="T1510" s="618"/>
      <c r="U1510" s="618"/>
    </row>
    <row r="1511" spans="1:21">
      <c r="A1511" s="471" t="s">
        <v>3426</v>
      </c>
      <c r="B1511" s="483" t="s">
        <v>3427</v>
      </c>
      <c r="C1511" s="513">
        <v>1035</v>
      </c>
      <c r="D1511" s="472" t="s">
        <v>3428</v>
      </c>
      <c r="E1511" s="473">
        <v>0.02</v>
      </c>
      <c r="F1511" s="478" t="s">
        <v>401</v>
      </c>
      <c r="G1511" s="477">
        <f t="shared" si="49"/>
        <v>0.02</v>
      </c>
      <c r="H1511" s="631" t="s">
        <v>339</v>
      </c>
      <c r="I1511" s="508">
        <f t="shared" si="50"/>
        <v>0.31780000000000003</v>
      </c>
      <c r="J1511" s="486">
        <v>37988</v>
      </c>
      <c r="K1511" s="487">
        <v>39386</v>
      </c>
      <c r="L1511" s="573"/>
      <c r="M1511" s="574"/>
      <c r="R1511" s="618"/>
      <c r="S1511" s="618"/>
      <c r="T1511" s="618"/>
      <c r="U1511" s="618"/>
    </row>
    <row r="1512" spans="1:21">
      <c r="A1512" s="482" t="s">
        <v>3429</v>
      </c>
      <c r="B1512" s="483" t="s">
        <v>3430</v>
      </c>
      <c r="C1512" s="513">
        <v>9000</v>
      </c>
      <c r="D1512" s="472" t="s">
        <v>550</v>
      </c>
      <c r="E1512" s="473">
        <v>0.02</v>
      </c>
      <c r="F1512" s="476" t="s">
        <v>400</v>
      </c>
      <c r="G1512" s="477">
        <f t="shared" si="49"/>
        <v>0.02</v>
      </c>
      <c r="H1512" s="631" t="s">
        <v>339</v>
      </c>
      <c r="I1512" s="508">
        <f t="shared" si="50"/>
        <v>0.31780000000000003</v>
      </c>
      <c r="J1512" s="486">
        <v>40800</v>
      </c>
      <c r="K1512" s="487">
        <v>44762</v>
      </c>
      <c r="L1512" s="573"/>
      <c r="M1512" s="574"/>
      <c r="R1512" s="618"/>
      <c r="S1512" s="618"/>
      <c r="T1512" s="618"/>
      <c r="U1512" s="618"/>
    </row>
    <row r="1513" spans="1:21">
      <c r="A1513" s="482" t="s">
        <v>3431</v>
      </c>
      <c r="B1513" s="483" t="s">
        <v>3432</v>
      </c>
      <c r="C1513" s="513">
        <v>9000</v>
      </c>
      <c r="D1513" s="472" t="s">
        <v>550</v>
      </c>
      <c r="E1513" s="473">
        <v>0.02</v>
      </c>
      <c r="F1513" s="476" t="s">
        <v>400</v>
      </c>
      <c r="G1513" s="477">
        <f t="shared" si="49"/>
        <v>0.02</v>
      </c>
      <c r="H1513" s="631" t="s">
        <v>339</v>
      </c>
      <c r="I1513" s="508">
        <f t="shared" si="50"/>
        <v>0.31780000000000003</v>
      </c>
      <c r="J1513" s="486">
        <v>48259</v>
      </c>
      <c r="K1513" s="487">
        <v>51990</v>
      </c>
      <c r="L1513" s="573"/>
      <c r="M1513" s="574"/>
      <c r="R1513" s="618"/>
      <c r="S1513" s="618"/>
      <c r="T1513" s="618"/>
      <c r="U1513" s="618"/>
    </row>
    <row r="1514" spans="1:21">
      <c r="A1514" s="471" t="s">
        <v>3433</v>
      </c>
      <c r="B1514" s="483" t="s">
        <v>3434</v>
      </c>
      <c r="C1514" s="513">
        <v>9201</v>
      </c>
      <c r="D1514" s="472" t="s">
        <v>3435</v>
      </c>
      <c r="E1514" s="473">
        <v>0.02</v>
      </c>
      <c r="F1514" s="478" t="s">
        <v>449</v>
      </c>
      <c r="G1514" s="477">
        <f t="shared" si="49"/>
        <v>0</v>
      </c>
      <c r="H1514" s="631" t="s">
        <v>374</v>
      </c>
      <c r="I1514" s="508">
        <f t="shared" si="50"/>
        <v>7.6499999999999999E-2</v>
      </c>
      <c r="J1514" s="486">
        <v>32620</v>
      </c>
      <c r="K1514" s="487">
        <v>40057</v>
      </c>
      <c r="L1514" s="573"/>
      <c r="M1514" s="574"/>
      <c r="R1514" s="618"/>
      <c r="S1514" s="618"/>
      <c r="T1514" s="618"/>
      <c r="U1514" s="618"/>
    </row>
    <row r="1515" spans="1:21">
      <c r="A1515" s="471" t="s">
        <v>3436</v>
      </c>
      <c r="B1515" s="483" t="s">
        <v>3437</v>
      </c>
      <c r="C1515" s="513">
        <v>3002</v>
      </c>
      <c r="D1515" s="472" t="s">
        <v>3438</v>
      </c>
      <c r="E1515" s="474">
        <v>0.02</v>
      </c>
      <c r="F1515" s="478" t="s">
        <v>401</v>
      </c>
      <c r="G1515" s="477">
        <f t="shared" si="49"/>
        <v>0.02</v>
      </c>
      <c r="H1515" s="631" t="s">
        <v>339</v>
      </c>
      <c r="I1515" s="508">
        <f t="shared" si="50"/>
        <v>0.31780000000000003</v>
      </c>
      <c r="J1515" s="486">
        <v>32620</v>
      </c>
      <c r="K1515" s="487">
        <v>40041</v>
      </c>
      <c r="L1515" s="573"/>
      <c r="M1515" s="574"/>
      <c r="R1515" s="618"/>
      <c r="S1515" s="618"/>
      <c r="T1515" s="618"/>
      <c r="U1515" s="618"/>
    </row>
    <row r="1516" spans="1:21">
      <c r="A1516" s="482" t="s">
        <v>3439</v>
      </c>
      <c r="B1516" s="483" t="s">
        <v>3440</v>
      </c>
      <c r="C1516" s="513">
        <v>9000</v>
      </c>
      <c r="D1516" s="472" t="s">
        <v>550</v>
      </c>
      <c r="E1516" s="473">
        <v>0.02</v>
      </c>
      <c r="F1516" s="476" t="s">
        <v>400</v>
      </c>
      <c r="G1516" s="477">
        <f t="shared" si="49"/>
        <v>0.02</v>
      </c>
      <c r="H1516" s="631" t="s">
        <v>339</v>
      </c>
      <c r="I1516" s="508">
        <f t="shared" si="50"/>
        <v>0.31780000000000003</v>
      </c>
      <c r="J1516" s="486">
        <v>62831</v>
      </c>
      <c r="K1516" s="487">
        <v>88125</v>
      </c>
      <c r="L1516" s="573"/>
      <c r="M1516" s="574"/>
      <c r="R1516" s="618"/>
      <c r="S1516" s="618"/>
      <c r="T1516" s="618"/>
      <c r="U1516" s="618"/>
    </row>
    <row r="1517" spans="1:21">
      <c r="A1517" s="482" t="s">
        <v>3441</v>
      </c>
      <c r="B1517" s="483" t="s">
        <v>3442</v>
      </c>
      <c r="C1517" s="513">
        <v>9000</v>
      </c>
      <c r="D1517" s="472" t="s">
        <v>550</v>
      </c>
      <c r="E1517" s="473">
        <v>0.02</v>
      </c>
      <c r="F1517" s="476" t="s">
        <v>400</v>
      </c>
      <c r="G1517" s="477">
        <f t="shared" si="49"/>
        <v>0.02</v>
      </c>
      <c r="H1517" s="631" t="s">
        <v>339</v>
      </c>
      <c r="I1517" s="508">
        <f t="shared" si="50"/>
        <v>0.31780000000000003</v>
      </c>
      <c r="J1517" s="486">
        <v>62831</v>
      </c>
      <c r="K1517" s="487">
        <v>88125</v>
      </c>
      <c r="L1517" s="573"/>
      <c r="M1517" s="574"/>
      <c r="R1517" s="618"/>
      <c r="S1517" s="618"/>
      <c r="T1517" s="618"/>
      <c r="U1517" s="618"/>
    </row>
    <row r="1518" spans="1:21">
      <c r="A1518" s="482" t="s">
        <v>3443</v>
      </c>
      <c r="B1518" s="483" t="s">
        <v>3444</v>
      </c>
      <c r="C1518" s="513">
        <v>9000</v>
      </c>
      <c r="D1518" s="472" t="s">
        <v>550</v>
      </c>
      <c r="E1518" s="473">
        <v>0.02</v>
      </c>
      <c r="F1518" s="476" t="s">
        <v>400</v>
      </c>
      <c r="G1518" s="477">
        <f t="shared" si="49"/>
        <v>0.02</v>
      </c>
      <c r="H1518" s="631" t="s">
        <v>339</v>
      </c>
      <c r="I1518" s="508">
        <f t="shared" si="50"/>
        <v>0.31780000000000003</v>
      </c>
      <c r="J1518" s="486">
        <v>64930</v>
      </c>
      <c r="K1518" s="487">
        <v>90808</v>
      </c>
      <c r="L1518" s="573"/>
      <c r="M1518" s="574"/>
      <c r="R1518" s="618"/>
      <c r="S1518" s="618"/>
      <c r="T1518" s="618"/>
      <c r="U1518" s="618"/>
    </row>
    <row r="1519" spans="1:21">
      <c r="A1519" s="482" t="s">
        <v>3445</v>
      </c>
      <c r="B1519" s="483" t="s">
        <v>3446</v>
      </c>
      <c r="C1519" s="513">
        <v>9000</v>
      </c>
      <c r="D1519" s="472" t="s">
        <v>550</v>
      </c>
      <c r="E1519" s="473">
        <v>0.02</v>
      </c>
      <c r="F1519" s="476" t="s">
        <v>400</v>
      </c>
      <c r="G1519" s="477">
        <f t="shared" si="49"/>
        <v>0.02</v>
      </c>
      <c r="H1519" s="631" t="s">
        <v>339</v>
      </c>
      <c r="I1519" s="508">
        <f t="shared" si="50"/>
        <v>0.31780000000000003</v>
      </c>
      <c r="J1519" s="486">
        <v>51990</v>
      </c>
      <c r="K1519" s="487">
        <v>67028</v>
      </c>
      <c r="L1519" s="573"/>
      <c r="M1519" s="574"/>
      <c r="R1519" s="618"/>
      <c r="S1519" s="618"/>
      <c r="T1519" s="618"/>
      <c r="U1519" s="618"/>
    </row>
    <row r="1520" spans="1:21">
      <c r="A1520" s="482" t="s">
        <v>3447</v>
      </c>
      <c r="B1520" s="483" t="s">
        <v>3448</v>
      </c>
      <c r="C1520" s="513">
        <v>9000</v>
      </c>
      <c r="D1520" s="472" t="s">
        <v>550</v>
      </c>
      <c r="E1520" s="473">
        <v>0.02</v>
      </c>
      <c r="F1520" s="476" t="s">
        <v>400</v>
      </c>
      <c r="G1520" s="477">
        <f t="shared" si="49"/>
        <v>0.02</v>
      </c>
      <c r="H1520" s="631" t="s">
        <v>339</v>
      </c>
      <c r="I1520" s="508">
        <f t="shared" si="50"/>
        <v>0.31780000000000003</v>
      </c>
      <c r="J1520" s="486">
        <v>50608</v>
      </c>
      <c r="K1520" s="487">
        <v>59368</v>
      </c>
      <c r="L1520" s="573"/>
      <c r="M1520" s="574"/>
      <c r="R1520" s="618"/>
      <c r="S1520" s="618"/>
      <c r="T1520" s="618"/>
      <c r="U1520" s="618"/>
    </row>
    <row r="1521" spans="1:21">
      <c r="A1521" s="482" t="s">
        <v>3449</v>
      </c>
      <c r="B1521" s="483" t="s">
        <v>3450</v>
      </c>
      <c r="C1521" s="513">
        <v>9000</v>
      </c>
      <c r="D1521" s="472" t="s">
        <v>550</v>
      </c>
      <c r="E1521" s="473">
        <v>0.02</v>
      </c>
      <c r="F1521" s="476" t="s">
        <v>400</v>
      </c>
      <c r="G1521" s="477">
        <f t="shared" si="49"/>
        <v>0.02</v>
      </c>
      <c r="H1521" s="631" t="s">
        <v>339</v>
      </c>
      <c r="I1521" s="508">
        <f t="shared" si="50"/>
        <v>0.31780000000000003</v>
      </c>
      <c r="J1521" s="486">
        <v>57232</v>
      </c>
      <c r="K1521" s="487">
        <v>80123</v>
      </c>
      <c r="L1521" s="573"/>
      <c r="M1521" s="574"/>
      <c r="R1521" s="618"/>
      <c r="S1521" s="618"/>
      <c r="T1521" s="618"/>
      <c r="U1521" s="618"/>
    </row>
    <row r="1522" spans="1:21">
      <c r="A1522" s="482" t="s">
        <v>3451</v>
      </c>
      <c r="B1522" s="483" t="s">
        <v>3452</v>
      </c>
      <c r="C1522" s="513">
        <v>9000</v>
      </c>
      <c r="D1522" s="472" t="s">
        <v>550</v>
      </c>
      <c r="E1522" s="473">
        <v>0.02</v>
      </c>
      <c r="F1522" s="476" t="s">
        <v>400</v>
      </c>
      <c r="G1522" s="477">
        <f t="shared" si="49"/>
        <v>0.02</v>
      </c>
      <c r="H1522" s="631" t="s">
        <v>339</v>
      </c>
      <c r="I1522" s="508">
        <f t="shared" si="50"/>
        <v>0.31780000000000003</v>
      </c>
      <c r="J1522" s="486">
        <v>74961</v>
      </c>
      <c r="K1522" s="487">
        <v>122412</v>
      </c>
      <c r="L1522" s="573"/>
      <c r="M1522" s="574"/>
      <c r="R1522" s="618"/>
      <c r="S1522" s="618"/>
      <c r="T1522" s="618"/>
      <c r="U1522" s="618"/>
    </row>
    <row r="1523" spans="1:21">
      <c r="A1523" s="482" t="s">
        <v>3453</v>
      </c>
      <c r="B1523" s="483" t="s">
        <v>3454</v>
      </c>
      <c r="C1523" s="513">
        <v>1630</v>
      </c>
      <c r="D1523" s="472" t="s">
        <v>1121</v>
      </c>
      <c r="E1523" s="473">
        <v>0.02</v>
      </c>
      <c r="F1523" s="478" t="s">
        <v>401</v>
      </c>
      <c r="G1523" s="477">
        <f t="shared" si="49"/>
        <v>0.02</v>
      </c>
      <c r="H1523" s="631" t="s">
        <v>339</v>
      </c>
      <c r="I1523" s="508">
        <f t="shared" si="50"/>
        <v>0.31780000000000003</v>
      </c>
      <c r="J1523" s="486">
        <v>40878</v>
      </c>
      <c r="K1523" s="487">
        <v>45774</v>
      </c>
      <c r="L1523" s="573"/>
      <c r="M1523" s="574"/>
      <c r="R1523" s="618"/>
      <c r="S1523" s="618"/>
      <c r="T1523" s="618"/>
      <c r="U1523" s="618"/>
    </row>
    <row r="1524" spans="1:21">
      <c r="A1524" s="482" t="s">
        <v>3455</v>
      </c>
      <c r="B1524" s="483" t="s">
        <v>3456</v>
      </c>
      <c r="C1524" s="513">
        <v>1630</v>
      </c>
      <c r="D1524" s="472" t="s">
        <v>1121</v>
      </c>
      <c r="E1524" s="473">
        <v>0.02</v>
      </c>
      <c r="F1524" s="478" t="s">
        <v>401</v>
      </c>
      <c r="G1524" s="477">
        <f t="shared" si="49"/>
        <v>0.02</v>
      </c>
      <c r="H1524" s="631" t="s">
        <v>339</v>
      </c>
      <c r="I1524" s="508">
        <f t="shared" si="50"/>
        <v>0.31780000000000003</v>
      </c>
      <c r="J1524" s="486">
        <v>43054</v>
      </c>
      <c r="K1524" s="487">
        <v>50125</v>
      </c>
      <c r="L1524" s="573"/>
      <c r="M1524" s="574"/>
      <c r="R1524" s="618"/>
      <c r="S1524" s="618"/>
      <c r="T1524" s="618"/>
      <c r="U1524" s="618"/>
    </row>
    <row r="1525" spans="1:21">
      <c r="A1525" s="482" t="s">
        <v>3457</v>
      </c>
      <c r="B1525" s="483" t="s">
        <v>3458</v>
      </c>
      <c r="C1525" s="513">
        <v>1630</v>
      </c>
      <c r="D1525" s="472" t="s">
        <v>1121</v>
      </c>
      <c r="E1525" s="473">
        <v>0.02</v>
      </c>
      <c r="F1525" s="478" t="s">
        <v>401</v>
      </c>
      <c r="G1525" s="477">
        <f t="shared" si="49"/>
        <v>0.02</v>
      </c>
      <c r="H1525" s="631" t="s">
        <v>339</v>
      </c>
      <c r="I1525" s="508">
        <f t="shared" si="50"/>
        <v>0.31780000000000003</v>
      </c>
      <c r="J1525" s="486">
        <v>44686</v>
      </c>
      <c r="K1525" s="487">
        <v>53931</v>
      </c>
      <c r="L1525" s="573"/>
      <c r="M1525" s="574"/>
      <c r="R1525" s="618"/>
      <c r="S1525" s="618"/>
      <c r="T1525" s="618"/>
      <c r="U1525" s="618"/>
    </row>
    <row r="1526" spans="1:21">
      <c r="A1526" s="482" t="s">
        <v>3459</v>
      </c>
      <c r="B1526" s="483" t="s">
        <v>3460</v>
      </c>
      <c r="C1526" s="513">
        <v>1630</v>
      </c>
      <c r="D1526" s="472" t="s">
        <v>1121</v>
      </c>
      <c r="E1526" s="473">
        <v>0.02</v>
      </c>
      <c r="F1526" s="478" t="s">
        <v>401</v>
      </c>
      <c r="G1526" s="477">
        <f t="shared" si="49"/>
        <v>0.02</v>
      </c>
      <c r="H1526" s="631" t="s">
        <v>339</v>
      </c>
      <c r="I1526" s="508">
        <f t="shared" si="50"/>
        <v>0.31780000000000003</v>
      </c>
      <c r="J1526" s="486">
        <v>46317</v>
      </c>
      <c r="K1526" s="487">
        <v>52517</v>
      </c>
      <c r="L1526" s="573"/>
      <c r="M1526" s="574"/>
      <c r="R1526" s="618"/>
      <c r="S1526" s="618"/>
      <c r="T1526" s="618"/>
      <c r="U1526" s="618"/>
    </row>
    <row r="1527" spans="1:21">
      <c r="A1527" s="482" t="s">
        <v>3461</v>
      </c>
      <c r="B1527" s="483" t="s">
        <v>3462</v>
      </c>
      <c r="C1527" s="513">
        <v>4210</v>
      </c>
      <c r="D1527" s="472" t="s">
        <v>1231</v>
      </c>
      <c r="E1527" s="473">
        <v>0.02</v>
      </c>
      <c r="F1527" s="478" t="s">
        <v>401</v>
      </c>
      <c r="G1527" s="477">
        <f t="shared" si="49"/>
        <v>0.02</v>
      </c>
      <c r="H1527" s="631" t="s">
        <v>339</v>
      </c>
      <c r="I1527" s="508">
        <f t="shared" si="50"/>
        <v>0.31780000000000003</v>
      </c>
      <c r="J1527" s="486">
        <v>45268</v>
      </c>
      <c r="K1527" s="487">
        <v>58724</v>
      </c>
      <c r="L1527" s="573"/>
      <c r="M1527" s="574"/>
      <c r="R1527" s="618"/>
      <c r="S1527" s="618"/>
      <c r="T1527" s="618"/>
      <c r="U1527" s="618"/>
    </row>
    <row r="1528" spans="1:21">
      <c r="A1528" s="482" t="s">
        <v>3463</v>
      </c>
      <c r="B1528" s="483" t="s">
        <v>3464</v>
      </c>
      <c r="C1528" s="513">
        <v>1630</v>
      </c>
      <c r="D1528" s="472" t="s">
        <v>1121</v>
      </c>
      <c r="E1528" s="473">
        <v>0.02</v>
      </c>
      <c r="F1528" s="478" t="s">
        <v>401</v>
      </c>
      <c r="G1528" s="477">
        <f t="shared" si="49"/>
        <v>0.02</v>
      </c>
      <c r="H1528" s="631" t="s">
        <v>339</v>
      </c>
      <c r="I1528" s="508">
        <f t="shared" si="50"/>
        <v>0.31780000000000003</v>
      </c>
      <c r="J1528" s="486">
        <v>38702</v>
      </c>
      <c r="K1528" s="487">
        <v>43815</v>
      </c>
      <c r="L1528" s="573"/>
      <c r="M1528" s="574"/>
      <c r="R1528" s="618"/>
      <c r="S1528" s="618"/>
      <c r="T1528" s="618"/>
      <c r="U1528" s="618"/>
    </row>
    <row r="1529" spans="1:21">
      <c r="A1529" s="482" t="s">
        <v>3465</v>
      </c>
      <c r="B1529" s="483" t="s">
        <v>3466</v>
      </c>
      <c r="C1529" s="513">
        <v>1630</v>
      </c>
      <c r="D1529" s="472" t="s">
        <v>1121</v>
      </c>
      <c r="E1529" s="473">
        <v>0.02</v>
      </c>
      <c r="F1529" s="478" t="s">
        <v>401</v>
      </c>
      <c r="G1529" s="477">
        <f t="shared" si="49"/>
        <v>0.02</v>
      </c>
      <c r="H1529" s="631" t="s">
        <v>339</v>
      </c>
      <c r="I1529" s="508">
        <f t="shared" si="50"/>
        <v>0.31780000000000003</v>
      </c>
      <c r="J1529" s="486">
        <v>46317</v>
      </c>
      <c r="K1529" s="487">
        <v>52517</v>
      </c>
      <c r="L1529" s="573"/>
      <c r="M1529" s="574"/>
      <c r="R1529" s="618"/>
      <c r="S1529" s="618"/>
      <c r="T1529" s="618"/>
      <c r="U1529" s="618"/>
    </row>
    <row r="1530" spans="1:21">
      <c r="A1530" s="482" t="s">
        <v>3467</v>
      </c>
      <c r="B1530" s="483" t="s">
        <v>3468</v>
      </c>
      <c r="C1530" s="513">
        <v>9000</v>
      </c>
      <c r="D1530" s="472" t="s">
        <v>550</v>
      </c>
      <c r="E1530" s="473">
        <v>0.02</v>
      </c>
      <c r="F1530" s="476" t="s">
        <v>400</v>
      </c>
      <c r="G1530" s="477">
        <f t="shared" si="49"/>
        <v>0.02</v>
      </c>
      <c r="H1530" s="631" t="s">
        <v>339</v>
      </c>
      <c r="I1530" s="508">
        <f t="shared" si="50"/>
        <v>0.31780000000000003</v>
      </c>
      <c r="J1530" s="486">
        <v>53854</v>
      </c>
      <c r="K1530" s="487">
        <v>69940</v>
      </c>
      <c r="L1530" s="573"/>
      <c r="M1530" s="574"/>
      <c r="R1530" s="618"/>
      <c r="S1530" s="618"/>
      <c r="T1530" s="618"/>
      <c r="U1530" s="618"/>
    </row>
    <row r="1531" spans="1:21">
      <c r="A1531" s="482" t="s">
        <v>3469</v>
      </c>
      <c r="B1531" s="483" t="s">
        <v>3470</v>
      </c>
      <c r="C1531" s="513">
        <v>9000</v>
      </c>
      <c r="D1531" s="472" t="s">
        <v>550</v>
      </c>
      <c r="E1531" s="473">
        <v>0.02</v>
      </c>
      <c r="F1531" s="476" t="s">
        <v>400</v>
      </c>
      <c r="G1531" s="477">
        <f t="shared" si="49"/>
        <v>0.02</v>
      </c>
      <c r="H1531" s="631" t="s">
        <v>339</v>
      </c>
      <c r="I1531" s="508">
        <f t="shared" si="50"/>
        <v>0.31780000000000003</v>
      </c>
      <c r="J1531" s="486">
        <v>58869</v>
      </c>
      <c r="K1531" s="487">
        <v>63413</v>
      </c>
      <c r="L1531" s="573"/>
      <c r="M1531" s="574"/>
      <c r="R1531" s="618"/>
      <c r="S1531" s="618"/>
      <c r="T1531" s="618"/>
      <c r="U1531" s="618"/>
    </row>
    <row r="1532" spans="1:21">
      <c r="A1532" s="482" t="s">
        <v>3471</v>
      </c>
      <c r="B1532" s="483" t="s">
        <v>3472</v>
      </c>
      <c r="C1532" s="513">
        <v>9000</v>
      </c>
      <c r="D1532" s="472" t="s">
        <v>550</v>
      </c>
      <c r="E1532" s="473">
        <v>0.02</v>
      </c>
      <c r="F1532" s="476" t="s">
        <v>400</v>
      </c>
      <c r="G1532" s="477">
        <f t="shared" si="49"/>
        <v>0.02</v>
      </c>
      <c r="H1532" s="631" t="s">
        <v>339</v>
      </c>
      <c r="I1532" s="508">
        <f t="shared" si="50"/>
        <v>0.31780000000000003</v>
      </c>
      <c r="J1532" s="486">
        <v>73554</v>
      </c>
      <c r="K1532" s="487">
        <v>88241</v>
      </c>
      <c r="L1532" s="573"/>
      <c r="M1532" s="574"/>
      <c r="R1532" s="618"/>
      <c r="S1532" s="618"/>
      <c r="T1532" s="618"/>
      <c r="U1532" s="618"/>
    </row>
    <row r="1533" spans="1:21">
      <c r="A1533" s="482" t="s">
        <v>3473</v>
      </c>
      <c r="B1533" s="483" t="s">
        <v>3474</v>
      </c>
      <c r="C1533" s="513">
        <v>1630</v>
      </c>
      <c r="D1533" s="472" t="s">
        <v>1121</v>
      </c>
      <c r="E1533" s="473">
        <v>0.02</v>
      </c>
      <c r="F1533" s="478" t="s">
        <v>401</v>
      </c>
      <c r="G1533" s="477">
        <f t="shared" si="49"/>
        <v>0.02</v>
      </c>
      <c r="H1533" s="631" t="s">
        <v>339</v>
      </c>
      <c r="I1533" s="508">
        <f t="shared" si="50"/>
        <v>0.31780000000000003</v>
      </c>
      <c r="J1533" s="486">
        <v>44576</v>
      </c>
      <c r="K1533" s="487">
        <v>48166</v>
      </c>
      <c r="L1533" s="573"/>
      <c r="M1533" s="574"/>
      <c r="R1533" s="618"/>
      <c r="S1533" s="618"/>
      <c r="T1533" s="618"/>
      <c r="U1533" s="618"/>
    </row>
    <row r="1534" spans="1:21">
      <c r="A1534" s="482" t="s">
        <v>3475</v>
      </c>
      <c r="B1534" s="483" t="s">
        <v>3476</v>
      </c>
      <c r="C1534" s="513">
        <v>1630</v>
      </c>
      <c r="D1534" s="472" t="s">
        <v>1121</v>
      </c>
      <c r="E1534" s="473">
        <v>0.02</v>
      </c>
      <c r="F1534" s="478" t="s">
        <v>401</v>
      </c>
      <c r="G1534" s="477">
        <f t="shared" si="49"/>
        <v>0.02</v>
      </c>
      <c r="H1534" s="631" t="s">
        <v>339</v>
      </c>
      <c r="I1534" s="508">
        <f t="shared" si="50"/>
        <v>0.31780000000000003</v>
      </c>
      <c r="J1534" s="486">
        <v>40878</v>
      </c>
      <c r="K1534" s="487">
        <v>50940</v>
      </c>
      <c r="L1534" s="573"/>
      <c r="M1534" s="574"/>
      <c r="R1534" s="618"/>
      <c r="S1534" s="618"/>
      <c r="T1534" s="618"/>
      <c r="U1534" s="618"/>
    </row>
    <row r="1535" spans="1:21">
      <c r="A1535" s="482" t="s">
        <v>3477</v>
      </c>
      <c r="B1535" s="483" t="s">
        <v>3478</v>
      </c>
      <c r="C1535" s="513">
        <v>1630</v>
      </c>
      <c r="D1535" s="472" t="s">
        <v>1121</v>
      </c>
      <c r="E1535" s="473">
        <v>0.02</v>
      </c>
      <c r="F1535" s="478" t="s">
        <v>401</v>
      </c>
      <c r="G1535" s="477">
        <f t="shared" si="49"/>
        <v>0.02</v>
      </c>
      <c r="H1535" s="631" t="s">
        <v>339</v>
      </c>
      <c r="I1535" s="508">
        <f t="shared" si="50"/>
        <v>0.31780000000000003</v>
      </c>
      <c r="J1535" s="486">
        <v>41857</v>
      </c>
      <c r="K1535" s="487">
        <v>55019</v>
      </c>
      <c r="L1535" s="573"/>
      <c r="M1535" s="574"/>
      <c r="R1535" s="618"/>
      <c r="S1535" s="618"/>
      <c r="T1535" s="618"/>
      <c r="U1535" s="618"/>
    </row>
    <row r="1536" spans="1:21">
      <c r="A1536" s="471" t="s">
        <v>3479</v>
      </c>
      <c r="B1536" s="483" t="s">
        <v>3480</v>
      </c>
      <c r="C1536" s="513">
        <v>1630</v>
      </c>
      <c r="D1536" s="472" t="s">
        <v>1121</v>
      </c>
      <c r="E1536" s="474">
        <v>0.02</v>
      </c>
      <c r="F1536" s="478" t="s">
        <v>401</v>
      </c>
      <c r="G1536" s="477">
        <f t="shared" si="49"/>
        <v>0.02</v>
      </c>
      <c r="H1536" s="631" t="s">
        <v>339</v>
      </c>
      <c r="I1536" s="508">
        <f t="shared" si="50"/>
        <v>0.31780000000000003</v>
      </c>
      <c r="J1536" s="486">
        <v>32620</v>
      </c>
      <c r="K1536" s="487">
        <v>37332</v>
      </c>
      <c r="L1536" s="573"/>
      <c r="M1536" s="574"/>
      <c r="R1536" s="618"/>
      <c r="S1536" s="618"/>
      <c r="T1536" s="618"/>
      <c r="U1536" s="618"/>
    </row>
    <row r="1537" spans="1:21">
      <c r="A1537" s="471" t="s">
        <v>3481</v>
      </c>
      <c r="B1537" s="483" t="s">
        <v>3482</v>
      </c>
      <c r="C1537" s="513">
        <v>1630</v>
      </c>
      <c r="D1537" s="472" t="s">
        <v>1121</v>
      </c>
      <c r="E1537" s="474">
        <v>0.02</v>
      </c>
      <c r="F1537" s="478" t="s">
        <v>401</v>
      </c>
      <c r="G1537" s="477">
        <f t="shared" si="49"/>
        <v>0.02</v>
      </c>
      <c r="H1537" s="631" t="s">
        <v>339</v>
      </c>
      <c r="I1537" s="508">
        <f t="shared" si="50"/>
        <v>0.31780000000000003</v>
      </c>
      <c r="J1537" s="486">
        <v>32620</v>
      </c>
      <c r="K1537" s="487">
        <v>36201</v>
      </c>
      <c r="L1537" s="573"/>
      <c r="M1537" s="574"/>
      <c r="R1537" s="618"/>
      <c r="S1537" s="618"/>
      <c r="T1537" s="618"/>
      <c r="U1537" s="618"/>
    </row>
    <row r="1538" spans="1:21">
      <c r="A1538" s="471" t="s">
        <v>3483</v>
      </c>
      <c r="B1538" s="483" t="s">
        <v>3484</v>
      </c>
      <c r="C1538" s="513">
        <v>9000</v>
      </c>
      <c r="D1538" s="472" t="s">
        <v>550</v>
      </c>
      <c r="E1538" s="473">
        <v>0.02</v>
      </c>
      <c r="F1538" s="476" t="s">
        <v>400</v>
      </c>
      <c r="G1538" s="477">
        <f t="shared" si="49"/>
        <v>0.02</v>
      </c>
      <c r="H1538" s="631" t="s">
        <v>339</v>
      </c>
      <c r="I1538" s="508">
        <f t="shared" si="50"/>
        <v>0.31780000000000003</v>
      </c>
      <c r="J1538" s="486">
        <v>34739</v>
      </c>
      <c r="K1538" s="487">
        <v>35789</v>
      </c>
      <c r="L1538" s="573"/>
      <c r="M1538" s="574"/>
      <c r="R1538" s="618"/>
      <c r="S1538" s="618"/>
      <c r="T1538" s="618"/>
      <c r="U1538" s="618"/>
    </row>
    <row r="1539" spans="1:21">
      <c r="A1539" s="471" t="s">
        <v>3485</v>
      </c>
      <c r="B1539" s="483" t="s">
        <v>3486</v>
      </c>
      <c r="C1539" s="513">
        <v>1140</v>
      </c>
      <c r="D1539" s="472" t="s">
        <v>925</v>
      </c>
      <c r="E1539" s="473">
        <v>0.02</v>
      </c>
      <c r="F1539" s="478" t="s">
        <v>401</v>
      </c>
      <c r="G1539" s="477">
        <f t="shared" si="49"/>
        <v>0.02</v>
      </c>
      <c r="H1539" s="631" t="s">
        <v>339</v>
      </c>
      <c r="I1539" s="508">
        <f t="shared" si="50"/>
        <v>0.31780000000000003</v>
      </c>
      <c r="J1539" s="486">
        <v>35686</v>
      </c>
      <c r="K1539" s="487">
        <v>38472</v>
      </c>
      <c r="L1539" s="573"/>
      <c r="M1539" s="574"/>
      <c r="R1539" s="618"/>
      <c r="S1539" s="618"/>
      <c r="T1539" s="618"/>
      <c r="U1539" s="618"/>
    </row>
    <row r="1540" spans="1:21">
      <c r="A1540" s="471" t="s">
        <v>3487</v>
      </c>
      <c r="B1540" s="483" t="s">
        <v>3488</v>
      </c>
      <c r="C1540" s="513">
        <v>3900</v>
      </c>
      <c r="D1540" s="472" t="s">
        <v>945</v>
      </c>
      <c r="E1540" s="473">
        <v>0.02</v>
      </c>
      <c r="F1540" s="478" t="s">
        <v>401</v>
      </c>
      <c r="G1540" s="477">
        <f t="shared" ref="G1540:G1603" si="51">_xlfn.XLOOKUP(F1540,$N$3:$N$18,$O$3:$O$18,"not found",0,1)</f>
        <v>0.02</v>
      </c>
      <c r="H1540" s="631" t="s">
        <v>339</v>
      </c>
      <c r="I1540" s="508">
        <f t="shared" ref="I1540:I1603" si="52">VLOOKUP(H1540,Fringe.Rates,2,FALSE)</f>
        <v>0.31780000000000003</v>
      </c>
      <c r="J1540" s="486">
        <v>33943</v>
      </c>
      <c r="K1540" s="487">
        <v>38171</v>
      </c>
      <c r="L1540" s="573"/>
      <c r="M1540" s="574"/>
      <c r="R1540" s="618"/>
      <c r="S1540" s="618"/>
      <c r="T1540" s="618"/>
      <c r="U1540" s="618"/>
    </row>
    <row r="1541" spans="1:21">
      <c r="A1541" s="482" t="s">
        <v>3489</v>
      </c>
      <c r="B1541" s="483" t="s">
        <v>3490</v>
      </c>
      <c r="C1541" s="513">
        <v>1630</v>
      </c>
      <c r="D1541" s="472" t="s">
        <v>1121</v>
      </c>
      <c r="E1541" s="473">
        <v>0.02</v>
      </c>
      <c r="F1541" s="478" t="s">
        <v>401</v>
      </c>
      <c r="G1541" s="477">
        <f t="shared" si="51"/>
        <v>0.02</v>
      </c>
      <c r="H1541" s="631" t="s">
        <v>339</v>
      </c>
      <c r="I1541" s="508">
        <f t="shared" si="52"/>
        <v>0.31780000000000003</v>
      </c>
      <c r="J1541" s="486">
        <v>47840</v>
      </c>
      <c r="K1541" s="487">
        <v>54366</v>
      </c>
      <c r="L1541" s="573"/>
      <c r="M1541" s="574"/>
      <c r="R1541" s="618"/>
      <c r="S1541" s="618"/>
      <c r="T1541" s="618"/>
      <c r="U1541" s="618"/>
    </row>
    <row r="1542" spans="1:21">
      <c r="A1542" s="471" t="s">
        <v>3491</v>
      </c>
      <c r="B1542" s="483" t="s">
        <v>3492</v>
      </c>
      <c r="C1542" s="513">
        <v>1630</v>
      </c>
      <c r="D1542" s="472" t="s">
        <v>1121</v>
      </c>
      <c r="E1542" s="474">
        <v>0.02</v>
      </c>
      <c r="F1542" s="478" t="s">
        <v>401</v>
      </c>
      <c r="G1542" s="477">
        <f t="shared" si="51"/>
        <v>0.02</v>
      </c>
      <c r="H1542" s="631" t="s">
        <v>339</v>
      </c>
      <c r="I1542" s="508">
        <f t="shared" si="52"/>
        <v>0.31780000000000003</v>
      </c>
      <c r="J1542" s="486">
        <v>32620</v>
      </c>
      <c r="K1542" s="487">
        <v>36854</v>
      </c>
      <c r="L1542" s="573"/>
      <c r="M1542" s="574"/>
      <c r="R1542" s="618"/>
      <c r="S1542" s="618"/>
      <c r="T1542" s="618"/>
      <c r="U1542" s="618"/>
    </row>
    <row r="1543" spans="1:21">
      <c r="A1543" s="471" t="s">
        <v>3493</v>
      </c>
      <c r="B1543" s="483" t="s">
        <v>3494</v>
      </c>
      <c r="C1543" s="513">
        <v>1630</v>
      </c>
      <c r="D1543" s="472" t="s">
        <v>1121</v>
      </c>
      <c r="E1543" s="473">
        <v>0.02</v>
      </c>
      <c r="F1543" s="478" t="s">
        <v>401</v>
      </c>
      <c r="G1543" s="477">
        <f t="shared" si="51"/>
        <v>0.02</v>
      </c>
      <c r="H1543" s="631" t="s">
        <v>339</v>
      </c>
      <c r="I1543" s="508">
        <f t="shared" si="52"/>
        <v>0.31780000000000003</v>
      </c>
      <c r="J1543" s="486">
        <v>34570</v>
      </c>
      <c r="K1543" s="487">
        <v>42184</v>
      </c>
      <c r="L1543" s="573"/>
      <c r="M1543" s="574"/>
      <c r="R1543" s="618"/>
      <c r="S1543" s="618"/>
      <c r="T1543" s="618"/>
      <c r="U1543" s="618"/>
    </row>
    <row r="1544" spans="1:21">
      <c r="A1544" s="482" t="s">
        <v>3495</v>
      </c>
      <c r="B1544" s="483" t="s">
        <v>3496</v>
      </c>
      <c r="C1544" s="513">
        <v>4210</v>
      </c>
      <c r="D1544" s="472" t="s">
        <v>1231</v>
      </c>
      <c r="E1544" s="473">
        <v>0.02</v>
      </c>
      <c r="F1544" s="478" t="s">
        <v>401</v>
      </c>
      <c r="G1544" s="477">
        <f t="shared" si="51"/>
        <v>0.02</v>
      </c>
      <c r="H1544" s="631" t="s">
        <v>339</v>
      </c>
      <c r="I1544" s="508">
        <f t="shared" si="52"/>
        <v>0.31780000000000003</v>
      </c>
      <c r="J1544" s="486">
        <v>46049</v>
      </c>
      <c r="K1544" s="487">
        <v>49170</v>
      </c>
      <c r="L1544" s="573"/>
      <c r="M1544" s="574"/>
      <c r="R1544" s="618"/>
      <c r="S1544" s="618"/>
      <c r="T1544" s="618"/>
      <c r="U1544" s="618"/>
    </row>
    <row r="1545" spans="1:21">
      <c r="A1545" s="482" t="s">
        <v>3497</v>
      </c>
      <c r="B1545" s="483" t="s">
        <v>3498</v>
      </c>
      <c r="C1545" s="513">
        <v>9000</v>
      </c>
      <c r="D1545" s="472" t="s">
        <v>550</v>
      </c>
      <c r="E1545" s="473">
        <v>0.02</v>
      </c>
      <c r="F1545" s="476" t="s">
        <v>400</v>
      </c>
      <c r="G1545" s="477">
        <f t="shared" si="51"/>
        <v>0.02</v>
      </c>
      <c r="H1545" s="631" t="s">
        <v>339</v>
      </c>
      <c r="I1545" s="508">
        <f t="shared" si="52"/>
        <v>0.31780000000000003</v>
      </c>
      <c r="J1545" s="486">
        <v>39458</v>
      </c>
      <c r="K1545" s="487">
        <v>44576</v>
      </c>
      <c r="L1545" s="573"/>
      <c r="M1545" s="574"/>
      <c r="R1545" s="618"/>
      <c r="S1545" s="618"/>
      <c r="T1545" s="618"/>
      <c r="U1545" s="618"/>
    </row>
    <row r="1546" spans="1:21">
      <c r="A1546" s="482" t="s">
        <v>3499</v>
      </c>
      <c r="B1546" s="483" t="s">
        <v>3500</v>
      </c>
      <c r="C1546" s="513">
        <v>9000</v>
      </c>
      <c r="D1546" s="472" t="s">
        <v>550</v>
      </c>
      <c r="E1546" s="473">
        <v>0.02</v>
      </c>
      <c r="F1546" s="476" t="s">
        <v>400</v>
      </c>
      <c r="G1546" s="477">
        <f t="shared" si="51"/>
        <v>0.02</v>
      </c>
      <c r="H1546" s="631" t="s">
        <v>339</v>
      </c>
      <c r="I1546" s="508">
        <f t="shared" si="52"/>
        <v>0.31780000000000003</v>
      </c>
      <c r="J1546" s="486">
        <v>42336</v>
      </c>
      <c r="K1546" s="487">
        <v>55027</v>
      </c>
      <c r="L1546" s="573"/>
      <c r="M1546" s="574"/>
      <c r="R1546" s="618"/>
      <c r="S1546" s="618"/>
      <c r="T1546" s="618"/>
      <c r="U1546" s="618"/>
    </row>
    <row r="1547" spans="1:21">
      <c r="A1547" s="471" t="s">
        <v>3501</v>
      </c>
      <c r="B1547" s="483" t="s">
        <v>3502</v>
      </c>
      <c r="C1547" s="513">
        <v>9000</v>
      </c>
      <c r="D1547" s="472" t="s">
        <v>550</v>
      </c>
      <c r="E1547" s="473">
        <v>0.02</v>
      </c>
      <c r="F1547" s="476" t="s">
        <v>400</v>
      </c>
      <c r="G1547" s="477">
        <f t="shared" si="51"/>
        <v>0.02</v>
      </c>
      <c r="H1547" s="631" t="s">
        <v>339</v>
      </c>
      <c r="I1547" s="508">
        <f t="shared" si="52"/>
        <v>0.31780000000000003</v>
      </c>
      <c r="J1547" s="486">
        <v>32620</v>
      </c>
      <c r="K1547" s="487">
        <v>32620</v>
      </c>
      <c r="L1547" s="573"/>
      <c r="M1547" s="574"/>
      <c r="R1547" s="618"/>
      <c r="S1547" s="618"/>
      <c r="T1547" s="618"/>
      <c r="U1547" s="618"/>
    </row>
    <row r="1548" spans="1:21">
      <c r="A1548" s="482" t="s">
        <v>3503</v>
      </c>
      <c r="B1548" s="483" t="s">
        <v>3504</v>
      </c>
      <c r="C1548" s="513">
        <v>1410</v>
      </c>
      <c r="D1548" s="472" t="s">
        <v>1065</v>
      </c>
      <c r="E1548" s="473">
        <v>0.02</v>
      </c>
      <c r="F1548" s="478" t="s">
        <v>401</v>
      </c>
      <c r="G1548" s="477">
        <f t="shared" si="51"/>
        <v>0.02</v>
      </c>
      <c r="H1548" s="631" t="s">
        <v>339</v>
      </c>
      <c r="I1548" s="508">
        <f t="shared" si="52"/>
        <v>0.31780000000000003</v>
      </c>
      <c r="J1548" s="486">
        <v>48407</v>
      </c>
      <c r="K1548" s="487">
        <v>67748</v>
      </c>
      <c r="L1548" s="573"/>
      <c r="M1548" s="574"/>
      <c r="R1548" s="618"/>
      <c r="S1548" s="618"/>
      <c r="T1548" s="618"/>
      <c r="U1548" s="618"/>
    </row>
    <row r="1549" spans="1:21">
      <c r="A1549" s="482" t="s">
        <v>3505</v>
      </c>
      <c r="B1549" s="483" t="s">
        <v>3506</v>
      </c>
      <c r="C1549" s="513">
        <v>1025</v>
      </c>
      <c r="D1549" s="472" t="s">
        <v>1068</v>
      </c>
      <c r="E1549" s="473">
        <v>0.02</v>
      </c>
      <c r="F1549" s="478" t="s">
        <v>401</v>
      </c>
      <c r="G1549" s="477">
        <f t="shared" si="51"/>
        <v>0.02</v>
      </c>
      <c r="H1549" s="631" t="s">
        <v>339</v>
      </c>
      <c r="I1549" s="508">
        <f t="shared" si="52"/>
        <v>0.31780000000000003</v>
      </c>
      <c r="J1549" s="486">
        <v>56248</v>
      </c>
      <c r="K1549" s="487">
        <v>78727</v>
      </c>
      <c r="L1549" s="573"/>
      <c r="M1549" s="574"/>
      <c r="R1549" s="618"/>
      <c r="S1549" s="618"/>
      <c r="T1549" s="618"/>
      <c r="U1549" s="618"/>
    </row>
    <row r="1550" spans="1:21">
      <c r="A1550" s="482" t="s">
        <v>3507</v>
      </c>
      <c r="B1550" s="483" t="s">
        <v>3508</v>
      </c>
      <c r="C1550" s="514" t="s">
        <v>1014</v>
      </c>
      <c r="D1550" s="472" t="s">
        <v>1015</v>
      </c>
      <c r="E1550" s="473">
        <v>0.02</v>
      </c>
      <c r="F1550" s="478" t="s">
        <v>401</v>
      </c>
      <c r="G1550" s="477">
        <f t="shared" si="51"/>
        <v>0.02</v>
      </c>
      <c r="H1550" s="631" t="s">
        <v>339</v>
      </c>
      <c r="I1550" s="508">
        <f t="shared" si="52"/>
        <v>0.31780000000000003</v>
      </c>
      <c r="J1550" s="486">
        <v>58548</v>
      </c>
      <c r="K1550" s="487">
        <v>82008</v>
      </c>
      <c r="L1550" s="573"/>
      <c r="M1550" s="574"/>
      <c r="R1550" s="618"/>
      <c r="S1550" s="618"/>
      <c r="T1550" s="618"/>
      <c r="U1550" s="618"/>
    </row>
    <row r="1551" spans="1:21">
      <c r="A1551" s="482" t="s">
        <v>3509</v>
      </c>
      <c r="B1551" s="483" t="s">
        <v>3510</v>
      </c>
      <c r="C1551" s="513">
        <v>9000</v>
      </c>
      <c r="D1551" s="472" t="s">
        <v>550</v>
      </c>
      <c r="E1551" s="473">
        <v>0.02</v>
      </c>
      <c r="F1551" s="476" t="s">
        <v>400</v>
      </c>
      <c r="G1551" s="477">
        <f t="shared" si="51"/>
        <v>0.02</v>
      </c>
      <c r="H1551" s="631" t="s">
        <v>339</v>
      </c>
      <c r="I1551" s="508">
        <f t="shared" si="52"/>
        <v>0.31780000000000003</v>
      </c>
      <c r="J1551" s="486">
        <v>65972</v>
      </c>
      <c r="K1551" s="487">
        <v>92318</v>
      </c>
      <c r="L1551" s="573"/>
      <c r="M1551" s="574"/>
      <c r="R1551" s="618"/>
      <c r="S1551" s="618"/>
      <c r="T1551" s="618"/>
      <c r="U1551" s="618"/>
    </row>
    <row r="1552" spans="1:21">
      <c r="A1552" s="471" t="s">
        <v>3511</v>
      </c>
      <c r="B1552" s="483" t="s">
        <v>3512</v>
      </c>
      <c r="C1552" s="513">
        <v>1410</v>
      </c>
      <c r="D1552" s="472" t="s">
        <v>1065</v>
      </c>
      <c r="E1552" s="474">
        <v>0.02</v>
      </c>
      <c r="F1552" s="478" t="s">
        <v>401</v>
      </c>
      <c r="G1552" s="477">
        <f t="shared" si="51"/>
        <v>0.02</v>
      </c>
      <c r="H1552" s="631" t="s">
        <v>339</v>
      </c>
      <c r="I1552" s="508">
        <f t="shared" si="52"/>
        <v>0.31780000000000003</v>
      </c>
      <c r="J1552" s="486">
        <v>32620</v>
      </c>
      <c r="K1552" s="487">
        <v>38586</v>
      </c>
      <c r="L1552" s="573"/>
      <c r="M1552" s="574"/>
      <c r="R1552" s="618"/>
      <c r="S1552" s="618"/>
      <c r="T1552" s="618"/>
      <c r="U1552" s="618"/>
    </row>
    <row r="1553" spans="1:21">
      <c r="A1553" s="471" t="s">
        <v>3513</v>
      </c>
      <c r="B1553" s="483" t="s">
        <v>3514</v>
      </c>
      <c r="C1553" s="513">
        <v>1140</v>
      </c>
      <c r="D1553" s="472" t="s">
        <v>925</v>
      </c>
      <c r="E1553" s="474">
        <v>0.02</v>
      </c>
      <c r="F1553" s="478" t="s">
        <v>401</v>
      </c>
      <c r="G1553" s="477">
        <f t="shared" si="51"/>
        <v>0.02</v>
      </c>
      <c r="H1553" s="631" t="s">
        <v>339</v>
      </c>
      <c r="I1553" s="508">
        <f t="shared" si="52"/>
        <v>0.31780000000000003</v>
      </c>
      <c r="J1553" s="486">
        <v>32620</v>
      </c>
      <c r="K1553" s="487">
        <v>38586</v>
      </c>
      <c r="L1553" s="573"/>
      <c r="M1553" s="574"/>
      <c r="R1553" s="618"/>
      <c r="S1553" s="618"/>
      <c r="T1553" s="618"/>
      <c r="U1553" s="618"/>
    </row>
    <row r="1554" spans="1:21">
      <c r="A1554" s="482" t="s">
        <v>3515</v>
      </c>
      <c r="B1554" s="483" t="s">
        <v>3516</v>
      </c>
      <c r="C1554" s="513">
        <v>1140</v>
      </c>
      <c r="D1554" s="472" t="s">
        <v>925</v>
      </c>
      <c r="E1554" s="473">
        <v>0.02</v>
      </c>
      <c r="F1554" s="478" t="s">
        <v>401</v>
      </c>
      <c r="G1554" s="477">
        <f t="shared" si="51"/>
        <v>0.02</v>
      </c>
      <c r="H1554" s="631" t="s">
        <v>339</v>
      </c>
      <c r="I1554" s="508">
        <f t="shared" si="52"/>
        <v>0.31780000000000003</v>
      </c>
      <c r="J1554" s="486">
        <v>40218</v>
      </c>
      <c r="K1554" s="487">
        <v>45231</v>
      </c>
      <c r="L1554" s="573"/>
      <c r="M1554" s="574"/>
      <c r="R1554" s="618"/>
      <c r="S1554" s="618"/>
      <c r="T1554" s="618"/>
      <c r="U1554" s="618"/>
    </row>
    <row r="1555" spans="1:21">
      <c r="A1555" s="482" t="s">
        <v>3517</v>
      </c>
      <c r="B1555" s="483" t="s">
        <v>3518</v>
      </c>
      <c r="C1555" s="513">
        <v>9000</v>
      </c>
      <c r="D1555" s="472" t="s">
        <v>550</v>
      </c>
      <c r="E1555" s="473">
        <v>0.02</v>
      </c>
      <c r="F1555" s="476" t="s">
        <v>400</v>
      </c>
      <c r="G1555" s="477">
        <f t="shared" si="51"/>
        <v>0.02</v>
      </c>
      <c r="H1555" s="631" t="s">
        <v>339</v>
      </c>
      <c r="I1555" s="508">
        <f t="shared" si="52"/>
        <v>0.31780000000000003</v>
      </c>
      <c r="J1555" s="486">
        <v>40218</v>
      </c>
      <c r="K1555" s="487">
        <v>45231</v>
      </c>
      <c r="L1555" s="573"/>
      <c r="M1555" s="574"/>
      <c r="R1555" s="618"/>
      <c r="S1555" s="618"/>
      <c r="T1555" s="618"/>
      <c r="U1555" s="618"/>
    </row>
    <row r="1556" spans="1:21">
      <c r="A1556" s="482" t="s">
        <v>3519</v>
      </c>
      <c r="B1556" s="483" t="s">
        <v>3520</v>
      </c>
      <c r="C1556" s="513">
        <v>1140</v>
      </c>
      <c r="D1556" s="472" t="s">
        <v>925</v>
      </c>
      <c r="E1556" s="473">
        <v>0.02</v>
      </c>
      <c r="F1556" s="478" t="s">
        <v>401</v>
      </c>
      <c r="G1556" s="477">
        <f t="shared" si="51"/>
        <v>0.02</v>
      </c>
      <c r="H1556" s="631" t="s">
        <v>339</v>
      </c>
      <c r="I1556" s="508">
        <f t="shared" si="52"/>
        <v>0.31780000000000003</v>
      </c>
      <c r="J1556" s="486">
        <v>48844</v>
      </c>
      <c r="K1556" s="487">
        <v>53739</v>
      </c>
      <c r="L1556" s="573"/>
      <c r="M1556" s="574"/>
      <c r="R1556" s="618"/>
      <c r="S1556" s="618"/>
      <c r="T1556" s="618"/>
      <c r="U1556" s="618"/>
    </row>
    <row r="1557" spans="1:21">
      <c r="A1557" s="482" t="s">
        <v>3521</v>
      </c>
      <c r="B1557" s="483" t="s">
        <v>3522</v>
      </c>
      <c r="C1557" s="513">
        <v>9003</v>
      </c>
      <c r="D1557" s="472" t="s">
        <v>948</v>
      </c>
      <c r="E1557" s="473">
        <v>0.02</v>
      </c>
      <c r="F1557" s="476" t="s">
        <v>400</v>
      </c>
      <c r="G1557" s="477">
        <f t="shared" si="51"/>
        <v>0.02</v>
      </c>
      <c r="H1557" s="631" t="s">
        <v>339</v>
      </c>
      <c r="I1557" s="508">
        <f t="shared" si="52"/>
        <v>0.31780000000000003</v>
      </c>
      <c r="J1557" s="486">
        <v>48726</v>
      </c>
      <c r="K1557" s="487">
        <v>53621</v>
      </c>
      <c r="L1557" s="573"/>
      <c r="M1557" s="574"/>
      <c r="R1557" s="618"/>
      <c r="S1557" s="618"/>
      <c r="T1557" s="618"/>
      <c r="U1557" s="618"/>
    </row>
    <row r="1558" spans="1:21">
      <c r="A1558" s="482" t="s">
        <v>3523</v>
      </c>
      <c r="B1558" s="483" t="s">
        <v>3524</v>
      </c>
      <c r="C1558" s="513">
        <v>9000</v>
      </c>
      <c r="D1558" s="472" t="s">
        <v>550</v>
      </c>
      <c r="E1558" s="473">
        <v>0.02</v>
      </c>
      <c r="F1558" s="476" t="s">
        <v>400</v>
      </c>
      <c r="G1558" s="477">
        <f t="shared" si="51"/>
        <v>0.02</v>
      </c>
      <c r="H1558" s="631" t="s">
        <v>339</v>
      </c>
      <c r="I1558" s="508">
        <f t="shared" si="52"/>
        <v>0.31780000000000003</v>
      </c>
      <c r="J1558" s="486">
        <v>48726</v>
      </c>
      <c r="K1558" s="487">
        <v>53621</v>
      </c>
      <c r="L1558" s="573"/>
      <c r="M1558" s="574"/>
      <c r="R1558" s="618"/>
      <c r="S1558" s="618"/>
      <c r="T1558" s="618"/>
      <c r="U1558" s="618"/>
    </row>
    <row r="1559" spans="1:21">
      <c r="A1559" s="482" t="s">
        <v>3525</v>
      </c>
      <c r="B1559" s="483" t="s">
        <v>3526</v>
      </c>
      <c r="C1559" s="514" t="s">
        <v>1014</v>
      </c>
      <c r="D1559" s="472" t="s">
        <v>1015</v>
      </c>
      <c r="E1559" s="473">
        <v>0.02</v>
      </c>
      <c r="F1559" s="478" t="s">
        <v>401</v>
      </c>
      <c r="G1559" s="477">
        <f t="shared" si="51"/>
        <v>0.02</v>
      </c>
      <c r="H1559" s="631" t="s">
        <v>339</v>
      </c>
      <c r="I1559" s="508">
        <f t="shared" si="52"/>
        <v>0.31780000000000003</v>
      </c>
      <c r="J1559" s="486">
        <v>56261</v>
      </c>
      <c r="K1559" s="487">
        <v>60551</v>
      </c>
      <c r="L1559" s="573"/>
      <c r="M1559" s="574"/>
      <c r="R1559" s="618"/>
      <c r="S1559" s="618"/>
      <c r="T1559" s="618"/>
      <c r="U1559" s="618"/>
    </row>
    <row r="1560" spans="1:21">
      <c r="A1560" s="482" t="s">
        <v>3527</v>
      </c>
      <c r="B1560" s="483" t="s">
        <v>3528</v>
      </c>
      <c r="C1560" s="513">
        <v>9001</v>
      </c>
      <c r="D1560" s="472" t="s">
        <v>661</v>
      </c>
      <c r="E1560" s="473">
        <v>0.02</v>
      </c>
      <c r="F1560" s="476" t="s">
        <v>400</v>
      </c>
      <c r="G1560" s="477">
        <f t="shared" si="51"/>
        <v>0.02</v>
      </c>
      <c r="H1560" s="631" t="s">
        <v>339</v>
      </c>
      <c r="I1560" s="508">
        <f t="shared" si="52"/>
        <v>0.31780000000000003</v>
      </c>
      <c r="J1560" s="486">
        <v>48726</v>
      </c>
      <c r="K1560" s="487">
        <v>53621</v>
      </c>
      <c r="L1560" s="573"/>
      <c r="M1560" s="574"/>
      <c r="R1560" s="618"/>
      <c r="S1560" s="618"/>
      <c r="T1560" s="618"/>
      <c r="U1560" s="618"/>
    </row>
    <row r="1561" spans="1:21">
      <c r="A1561" s="482" t="s">
        <v>3529</v>
      </c>
      <c r="B1561" s="483" t="s">
        <v>3530</v>
      </c>
      <c r="C1561" s="513">
        <v>9001</v>
      </c>
      <c r="D1561" s="472" t="s">
        <v>661</v>
      </c>
      <c r="E1561" s="473">
        <v>0.02</v>
      </c>
      <c r="F1561" s="476" t="s">
        <v>400</v>
      </c>
      <c r="G1561" s="477">
        <f t="shared" si="51"/>
        <v>0.02</v>
      </c>
      <c r="H1561" s="631" t="s">
        <v>339</v>
      </c>
      <c r="I1561" s="508">
        <f t="shared" si="52"/>
        <v>0.31780000000000003</v>
      </c>
      <c r="J1561" s="486">
        <v>43963</v>
      </c>
      <c r="K1561" s="487">
        <v>61549</v>
      </c>
      <c r="L1561" s="573"/>
      <c r="M1561" s="574"/>
      <c r="R1561" s="618"/>
      <c r="S1561" s="618"/>
      <c r="T1561" s="618"/>
      <c r="U1561" s="618"/>
    </row>
    <row r="1562" spans="1:21">
      <c r="A1562" s="482" t="s">
        <v>3531</v>
      </c>
      <c r="B1562" s="483" t="s">
        <v>3532</v>
      </c>
      <c r="C1562" s="513">
        <v>9001</v>
      </c>
      <c r="D1562" s="472" t="s">
        <v>661</v>
      </c>
      <c r="E1562" s="473">
        <v>0.02</v>
      </c>
      <c r="F1562" s="476" t="s">
        <v>400</v>
      </c>
      <c r="G1562" s="477">
        <f t="shared" si="51"/>
        <v>0.02</v>
      </c>
      <c r="H1562" s="631" t="s">
        <v>339</v>
      </c>
      <c r="I1562" s="508">
        <f t="shared" si="52"/>
        <v>0.31780000000000003</v>
      </c>
      <c r="J1562" s="486">
        <v>49262</v>
      </c>
      <c r="K1562" s="487">
        <v>69011</v>
      </c>
      <c r="L1562" s="573"/>
      <c r="M1562" s="574"/>
      <c r="R1562" s="618"/>
      <c r="S1562" s="618"/>
      <c r="T1562" s="618"/>
      <c r="U1562" s="618"/>
    </row>
    <row r="1563" spans="1:21">
      <c r="A1563" s="482" t="s">
        <v>3533</v>
      </c>
      <c r="B1563" s="483" t="s">
        <v>3534</v>
      </c>
      <c r="C1563" s="513">
        <v>9001</v>
      </c>
      <c r="D1563" s="472" t="s">
        <v>661</v>
      </c>
      <c r="E1563" s="473">
        <v>0.02</v>
      </c>
      <c r="F1563" s="476" t="s">
        <v>400</v>
      </c>
      <c r="G1563" s="477">
        <f t="shared" si="51"/>
        <v>0.02</v>
      </c>
      <c r="H1563" s="631" t="s">
        <v>339</v>
      </c>
      <c r="I1563" s="508">
        <f t="shared" si="52"/>
        <v>0.31780000000000003</v>
      </c>
      <c r="J1563" s="486">
        <v>43963</v>
      </c>
      <c r="K1563" s="487">
        <v>61549</v>
      </c>
      <c r="L1563" s="573"/>
      <c r="M1563" s="574"/>
      <c r="R1563" s="618"/>
      <c r="S1563" s="618"/>
      <c r="T1563" s="618"/>
      <c r="U1563" s="618"/>
    </row>
    <row r="1564" spans="1:21">
      <c r="A1564" s="482" t="s">
        <v>3535</v>
      </c>
      <c r="B1564" s="483" t="s">
        <v>3536</v>
      </c>
      <c r="C1564" s="513">
        <v>9000</v>
      </c>
      <c r="D1564" s="472" t="s">
        <v>550</v>
      </c>
      <c r="E1564" s="473">
        <v>0.02</v>
      </c>
      <c r="F1564" s="476" t="s">
        <v>400</v>
      </c>
      <c r="G1564" s="477">
        <f t="shared" si="51"/>
        <v>0.02</v>
      </c>
      <c r="H1564" s="631" t="s">
        <v>339</v>
      </c>
      <c r="I1564" s="508">
        <f t="shared" si="52"/>
        <v>0.31780000000000003</v>
      </c>
      <c r="J1564" s="486">
        <v>67726</v>
      </c>
      <c r="K1564" s="487">
        <v>69940</v>
      </c>
      <c r="L1564" s="573"/>
      <c r="M1564" s="574"/>
      <c r="R1564" s="618"/>
      <c r="S1564" s="618"/>
      <c r="T1564" s="618"/>
      <c r="U1564" s="618"/>
    </row>
    <row r="1565" spans="1:21">
      <c r="A1565" s="482" t="s">
        <v>3537</v>
      </c>
      <c r="B1565" s="483" t="s">
        <v>3538</v>
      </c>
      <c r="C1565" s="513">
        <v>9000</v>
      </c>
      <c r="D1565" s="472" t="s">
        <v>550</v>
      </c>
      <c r="E1565" s="473">
        <v>0.02</v>
      </c>
      <c r="F1565" s="476" t="s">
        <v>400</v>
      </c>
      <c r="G1565" s="477">
        <f t="shared" si="51"/>
        <v>0.02</v>
      </c>
      <c r="H1565" s="631" t="s">
        <v>339</v>
      </c>
      <c r="I1565" s="508">
        <f t="shared" si="52"/>
        <v>0.31780000000000003</v>
      </c>
      <c r="J1565" s="486">
        <v>74721</v>
      </c>
      <c r="K1565" s="487">
        <v>77868</v>
      </c>
      <c r="L1565" s="573"/>
      <c r="M1565" s="574"/>
      <c r="R1565" s="618"/>
      <c r="S1565" s="618"/>
      <c r="T1565" s="618"/>
      <c r="U1565" s="618"/>
    </row>
    <row r="1566" spans="1:21">
      <c r="A1566" s="482" t="s">
        <v>3539</v>
      </c>
      <c r="B1566" s="483" t="s">
        <v>3540</v>
      </c>
      <c r="C1566" s="513">
        <v>9000</v>
      </c>
      <c r="D1566" s="472" t="s">
        <v>550</v>
      </c>
      <c r="E1566" s="473">
        <v>0.02</v>
      </c>
      <c r="F1566" s="476" t="s">
        <v>400</v>
      </c>
      <c r="G1566" s="477">
        <f t="shared" si="51"/>
        <v>0.02</v>
      </c>
      <c r="H1566" s="631" t="s">
        <v>339</v>
      </c>
      <c r="I1566" s="508">
        <f t="shared" si="52"/>
        <v>0.31780000000000003</v>
      </c>
      <c r="J1566" s="486">
        <v>56538</v>
      </c>
      <c r="K1566" s="487">
        <v>72157</v>
      </c>
      <c r="L1566" s="573"/>
      <c r="M1566" s="574"/>
      <c r="R1566" s="618"/>
      <c r="S1566" s="618"/>
      <c r="T1566" s="618"/>
      <c r="U1566" s="618"/>
    </row>
    <row r="1567" spans="1:21">
      <c r="A1567" s="482" t="s">
        <v>58</v>
      </c>
      <c r="B1567" s="483" t="s">
        <v>3541</v>
      </c>
      <c r="C1567" s="513">
        <v>9000</v>
      </c>
      <c r="D1567" s="472" t="s">
        <v>550</v>
      </c>
      <c r="E1567" s="473">
        <v>0.02</v>
      </c>
      <c r="F1567" s="476" t="s">
        <v>400</v>
      </c>
      <c r="G1567" s="477">
        <f t="shared" si="51"/>
        <v>0.02</v>
      </c>
      <c r="H1567" s="631" t="s">
        <v>339</v>
      </c>
      <c r="I1567" s="508">
        <f t="shared" si="52"/>
        <v>0.31780000000000003</v>
      </c>
      <c r="J1567" s="486">
        <v>56187</v>
      </c>
      <c r="K1567" s="487">
        <v>78451</v>
      </c>
      <c r="L1567" s="573"/>
      <c r="M1567" s="574"/>
      <c r="R1567" s="618"/>
      <c r="S1567" s="618"/>
      <c r="T1567" s="618"/>
      <c r="U1567" s="618"/>
    </row>
    <row r="1568" spans="1:21">
      <c r="A1568" s="471" t="s">
        <v>3542</v>
      </c>
      <c r="B1568" s="483" t="s">
        <v>3543</v>
      </c>
      <c r="C1568" s="513">
        <v>1140</v>
      </c>
      <c r="D1568" s="472" t="s">
        <v>925</v>
      </c>
      <c r="E1568" s="474">
        <v>0.02</v>
      </c>
      <c r="F1568" s="478" t="s">
        <v>401</v>
      </c>
      <c r="G1568" s="477">
        <f t="shared" si="51"/>
        <v>0.02</v>
      </c>
      <c r="H1568" s="631" t="s">
        <v>339</v>
      </c>
      <c r="I1568" s="508">
        <f t="shared" si="52"/>
        <v>0.31780000000000003</v>
      </c>
      <c r="J1568" s="486">
        <v>32620</v>
      </c>
      <c r="K1568" s="487">
        <v>36371</v>
      </c>
      <c r="L1568" s="573"/>
      <c r="M1568" s="574"/>
      <c r="R1568" s="618"/>
      <c r="S1568" s="618"/>
      <c r="T1568" s="618"/>
      <c r="U1568" s="618"/>
    </row>
    <row r="1569" spans="1:21">
      <c r="A1569" s="471" t="s">
        <v>3544</v>
      </c>
      <c r="B1569" s="483" t="s">
        <v>3545</v>
      </c>
      <c r="C1569" s="513">
        <v>1140</v>
      </c>
      <c r="D1569" s="472" t="s">
        <v>925</v>
      </c>
      <c r="E1569" s="474">
        <v>0.02</v>
      </c>
      <c r="F1569" s="478" t="s">
        <v>401</v>
      </c>
      <c r="G1569" s="477">
        <f t="shared" si="51"/>
        <v>0.02</v>
      </c>
      <c r="H1569" s="631" t="s">
        <v>339</v>
      </c>
      <c r="I1569" s="508">
        <f t="shared" si="52"/>
        <v>0.31780000000000003</v>
      </c>
      <c r="J1569" s="486">
        <v>32620</v>
      </c>
      <c r="K1569" s="487">
        <v>36371</v>
      </c>
      <c r="L1569" s="573"/>
      <c r="M1569" s="574"/>
      <c r="R1569" s="618"/>
      <c r="S1569" s="618"/>
      <c r="T1569" s="618"/>
      <c r="U1569" s="618"/>
    </row>
    <row r="1570" spans="1:21">
      <c r="A1570" s="471" t="s">
        <v>3546</v>
      </c>
      <c r="B1570" s="483" t="s">
        <v>3547</v>
      </c>
      <c r="C1570" s="513">
        <v>9000</v>
      </c>
      <c r="D1570" s="472" t="s">
        <v>550</v>
      </c>
      <c r="E1570" s="473">
        <v>0.02</v>
      </c>
      <c r="F1570" s="476" t="s">
        <v>400</v>
      </c>
      <c r="G1570" s="477">
        <f t="shared" si="51"/>
        <v>0.02</v>
      </c>
      <c r="H1570" s="631" t="s">
        <v>339</v>
      </c>
      <c r="I1570" s="508">
        <f t="shared" si="52"/>
        <v>0.31780000000000003</v>
      </c>
      <c r="J1570" s="486">
        <v>37652</v>
      </c>
      <c r="K1570" s="487">
        <v>38934</v>
      </c>
      <c r="L1570" s="573"/>
      <c r="M1570" s="574"/>
      <c r="R1570" s="618"/>
      <c r="S1570" s="618"/>
      <c r="T1570" s="618"/>
      <c r="U1570" s="618"/>
    </row>
    <row r="1571" spans="1:21">
      <c r="A1571" s="482" t="s">
        <v>3548</v>
      </c>
      <c r="B1571" s="483" t="s">
        <v>3549</v>
      </c>
      <c r="C1571" s="513">
        <v>9000</v>
      </c>
      <c r="D1571" s="472" t="s">
        <v>550</v>
      </c>
      <c r="E1571" s="473">
        <v>0.02</v>
      </c>
      <c r="F1571" s="476" t="s">
        <v>400</v>
      </c>
      <c r="G1571" s="477">
        <f t="shared" si="51"/>
        <v>0.02</v>
      </c>
      <c r="H1571" s="631" t="s">
        <v>339</v>
      </c>
      <c r="I1571" s="508">
        <f t="shared" si="52"/>
        <v>0.31780000000000003</v>
      </c>
      <c r="J1571" s="486">
        <v>67726</v>
      </c>
      <c r="K1571" s="487">
        <v>69940</v>
      </c>
      <c r="L1571" s="573"/>
      <c r="M1571" s="574"/>
      <c r="R1571" s="618"/>
      <c r="S1571" s="618"/>
      <c r="T1571" s="618"/>
      <c r="U1571" s="618"/>
    </row>
    <row r="1572" spans="1:21">
      <c r="A1572" s="471" t="s">
        <v>3550</v>
      </c>
      <c r="B1572" s="483" t="s">
        <v>3551</v>
      </c>
      <c r="C1572" s="513">
        <v>1140</v>
      </c>
      <c r="D1572" s="472" t="s">
        <v>925</v>
      </c>
      <c r="E1572" s="474">
        <v>0.02</v>
      </c>
      <c r="F1572" s="478" t="s">
        <v>401</v>
      </c>
      <c r="G1572" s="477">
        <f t="shared" si="51"/>
        <v>0.02</v>
      </c>
      <c r="H1572" s="631" t="s">
        <v>339</v>
      </c>
      <c r="I1572" s="508">
        <f t="shared" si="52"/>
        <v>0.31780000000000003</v>
      </c>
      <c r="J1572" s="486">
        <v>32620</v>
      </c>
      <c r="K1572" s="487">
        <v>32620</v>
      </c>
      <c r="L1572" s="573"/>
      <c r="M1572" s="574"/>
      <c r="R1572" s="618"/>
      <c r="S1572" s="618"/>
      <c r="T1572" s="618"/>
      <c r="U1572" s="618"/>
    </row>
    <row r="1573" spans="1:21">
      <c r="A1573" s="471" t="s">
        <v>3552</v>
      </c>
      <c r="B1573" s="483" t="s">
        <v>3553</v>
      </c>
      <c r="C1573" s="513">
        <v>1490</v>
      </c>
      <c r="D1573" s="472" t="s">
        <v>1133</v>
      </c>
      <c r="E1573" s="474">
        <v>0.02</v>
      </c>
      <c r="F1573" s="478" t="s">
        <v>401</v>
      </c>
      <c r="G1573" s="477">
        <f t="shared" si="51"/>
        <v>0.02</v>
      </c>
      <c r="H1573" s="631" t="s">
        <v>339</v>
      </c>
      <c r="I1573" s="508">
        <f t="shared" si="52"/>
        <v>0.31780000000000003</v>
      </c>
      <c r="J1573" s="486">
        <v>32620</v>
      </c>
      <c r="K1573" s="487">
        <v>32620</v>
      </c>
      <c r="L1573" s="573"/>
      <c r="M1573" s="574"/>
      <c r="R1573" s="618"/>
      <c r="S1573" s="618"/>
      <c r="T1573" s="618"/>
      <c r="U1573" s="618"/>
    </row>
    <row r="1574" spans="1:21">
      <c r="A1574" s="471" t="s">
        <v>3554</v>
      </c>
      <c r="B1574" s="483" t="s">
        <v>3555</v>
      </c>
      <c r="C1574" s="513">
        <v>1140</v>
      </c>
      <c r="D1574" s="472" t="s">
        <v>925</v>
      </c>
      <c r="E1574" s="474">
        <v>0.02</v>
      </c>
      <c r="F1574" s="478" t="s">
        <v>401</v>
      </c>
      <c r="G1574" s="477">
        <f t="shared" si="51"/>
        <v>0.02</v>
      </c>
      <c r="H1574" s="631" t="s">
        <v>339</v>
      </c>
      <c r="I1574" s="508">
        <f t="shared" si="52"/>
        <v>0.31780000000000003</v>
      </c>
      <c r="J1574" s="486">
        <v>32620</v>
      </c>
      <c r="K1574" s="487">
        <v>32620</v>
      </c>
      <c r="L1574" s="573"/>
      <c r="M1574" s="574"/>
      <c r="R1574" s="618"/>
      <c r="S1574" s="618"/>
      <c r="T1574" s="618"/>
      <c r="U1574" s="618"/>
    </row>
    <row r="1575" spans="1:21">
      <c r="A1575" s="471" t="s">
        <v>3556</v>
      </c>
      <c r="B1575" s="483" t="s">
        <v>3557</v>
      </c>
      <c r="C1575" s="513">
        <v>1140</v>
      </c>
      <c r="D1575" s="472" t="s">
        <v>925</v>
      </c>
      <c r="E1575" s="474">
        <v>0.02</v>
      </c>
      <c r="F1575" s="478" t="s">
        <v>401</v>
      </c>
      <c r="G1575" s="477">
        <f t="shared" si="51"/>
        <v>0.02</v>
      </c>
      <c r="H1575" s="631" t="s">
        <v>339</v>
      </c>
      <c r="I1575" s="508">
        <f t="shared" si="52"/>
        <v>0.31780000000000003</v>
      </c>
      <c r="J1575" s="486">
        <v>32620</v>
      </c>
      <c r="K1575" s="487">
        <v>32620</v>
      </c>
      <c r="L1575" s="573"/>
      <c r="M1575" s="574"/>
      <c r="R1575" s="618"/>
      <c r="S1575" s="618"/>
      <c r="T1575" s="618"/>
      <c r="U1575" s="618"/>
    </row>
    <row r="1576" spans="1:21">
      <c r="A1576" s="471" t="s">
        <v>3558</v>
      </c>
      <c r="B1576" s="483" t="s">
        <v>3559</v>
      </c>
      <c r="C1576" s="513">
        <v>1140</v>
      </c>
      <c r="D1576" s="472" t="s">
        <v>925</v>
      </c>
      <c r="E1576" s="474">
        <v>0.02</v>
      </c>
      <c r="F1576" s="478" t="s">
        <v>401</v>
      </c>
      <c r="G1576" s="477">
        <f t="shared" si="51"/>
        <v>0.02</v>
      </c>
      <c r="H1576" s="631" t="s">
        <v>339</v>
      </c>
      <c r="I1576" s="508">
        <f t="shared" si="52"/>
        <v>0.31780000000000003</v>
      </c>
      <c r="J1576" s="486">
        <v>32620</v>
      </c>
      <c r="K1576" s="487">
        <v>32620</v>
      </c>
      <c r="L1576" s="573"/>
      <c r="M1576" s="574"/>
      <c r="R1576" s="618"/>
      <c r="S1576" s="618"/>
      <c r="T1576" s="618"/>
      <c r="U1576" s="618"/>
    </row>
    <row r="1577" spans="1:21">
      <c r="A1577" s="482" t="s">
        <v>3560</v>
      </c>
      <c r="B1577" s="483" t="s">
        <v>3561</v>
      </c>
      <c r="C1577" s="513">
        <v>9000</v>
      </c>
      <c r="D1577" s="472" t="s">
        <v>550</v>
      </c>
      <c r="E1577" s="473">
        <v>0.02</v>
      </c>
      <c r="F1577" s="476" t="s">
        <v>400</v>
      </c>
      <c r="G1577" s="477">
        <f t="shared" si="51"/>
        <v>0.02</v>
      </c>
      <c r="H1577" s="631" t="s">
        <v>339</v>
      </c>
      <c r="I1577" s="508">
        <f t="shared" si="52"/>
        <v>0.31780000000000003</v>
      </c>
      <c r="J1577" s="486">
        <v>41732</v>
      </c>
      <c r="K1577" s="487">
        <v>43015</v>
      </c>
      <c r="L1577" s="573"/>
      <c r="M1577" s="574"/>
      <c r="R1577" s="618"/>
      <c r="S1577" s="618"/>
      <c r="T1577" s="618"/>
      <c r="U1577" s="618"/>
    </row>
    <row r="1578" spans="1:21">
      <c r="A1578" s="471" t="s">
        <v>3562</v>
      </c>
      <c r="B1578" s="483" t="s">
        <v>3563</v>
      </c>
      <c r="C1578" s="513">
        <v>1140</v>
      </c>
      <c r="D1578" s="472" t="s">
        <v>925</v>
      </c>
      <c r="E1578" s="474">
        <v>0.02</v>
      </c>
      <c r="F1578" s="478" t="s">
        <v>401</v>
      </c>
      <c r="G1578" s="477">
        <f t="shared" si="51"/>
        <v>0.02</v>
      </c>
      <c r="H1578" s="631" t="s">
        <v>339</v>
      </c>
      <c r="I1578" s="508">
        <f t="shared" si="52"/>
        <v>0.31780000000000003</v>
      </c>
      <c r="J1578" s="486">
        <v>32620</v>
      </c>
      <c r="K1578" s="487">
        <v>32620</v>
      </c>
      <c r="L1578" s="573"/>
      <c r="M1578" s="574"/>
      <c r="R1578" s="618"/>
      <c r="S1578" s="618"/>
      <c r="T1578" s="618"/>
      <c r="U1578" s="618"/>
    </row>
    <row r="1579" spans="1:21">
      <c r="A1579" s="471" t="s">
        <v>3564</v>
      </c>
      <c r="B1579" s="483" t="s">
        <v>3565</v>
      </c>
      <c r="C1579" s="513">
        <v>1140</v>
      </c>
      <c r="D1579" s="472" t="s">
        <v>925</v>
      </c>
      <c r="E1579" s="474">
        <v>0.02</v>
      </c>
      <c r="F1579" s="478" t="s">
        <v>401</v>
      </c>
      <c r="G1579" s="477">
        <f t="shared" si="51"/>
        <v>0.02</v>
      </c>
      <c r="H1579" s="631" t="s">
        <v>339</v>
      </c>
      <c r="I1579" s="508">
        <f t="shared" si="52"/>
        <v>0.31780000000000003</v>
      </c>
      <c r="J1579" s="486">
        <v>32620</v>
      </c>
      <c r="K1579" s="487">
        <v>36254</v>
      </c>
      <c r="L1579" s="573"/>
      <c r="M1579" s="574"/>
      <c r="R1579" s="618"/>
      <c r="S1579" s="618"/>
      <c r="T1579" s="618"/>
      <c r="U1579" s="618"/>
    </row>
    <row r="1580" spans="1:21">
      <c r="A1580" s="471" t="s">
        <v>3566</v>
      </c>
      <c r="B1580" s="483" t="s">
        <v>3567</v>
      </c>
      <c r="C1580" s="513">
        <v>9000</v>
      </c>
      <c r="D1580" s="472" t="s">
        <v>550</v>
      </c>
      <c r="E1580" s="473">
        <v>0.02</v>
      </c>
      <c r="F1580" s="476" t="s">
        <v>400</v>
      </c>
      <c r="G1580" s="477">
        <f t="shared" si="51"/>
        <v>0.02</v>
      </c>
      <c r="H1580" s="631" t="s">
        <v>339</v>
      </c>
      <c r="I1580" s="508">
        <f t="shared" si="52"/>
        <v>0.31780000000000003</v>
      </c>
      <c r="J1580" s="486">
        <v>37652</v>
      </c>
      <c r="K1580" s="487">
        <v>38934</v>
      </c>
      <c r="L1580" s="573"/>
      <c r="M1580" s="574"/>
      <c r="R1580" s="618"/>
      <c r="S1580" s="618"/>
      <c r="T1580" s="618"/>
      <c r="U1580" s="618"/>
    </row>
    <row r="1581" spans="1:21">
      <c r="A1581" s="482" t="s">
        <v>3568</v>
      </c>
      <c r="B1581" s="483" t="s">
        <v>3569</v>
      </c>
      <c r="C1581" s="513">
        <v>9001</v>
      </c>
      <c r="D1581" s="472" t="s">
        <v>661</v>
      </c>
      <c r="E1581" s="473">
        <v>0.02</v>
      </c>
      <c r="F1581" s="476" t="s">
        <v>400</v>
      </c>
      <c r="G1581" s="477">
        <f t="shared" si="51"/>
        <v>0.02</v>
      </c>
      <c r="H1581" s="631" t="s">
        <v>339</v>
      </c>
      <c r="I1581" s="508">
        <f t="shared" si="52"/>
        <v>0.31780000000000003</v>
      </c>
      <c r="J1581" s="486">
        <v>40566</v>
      </c>
      <c r="K1581" s="487">
        <v>44879</v>
      </c>
      <c r="L1581" s="573"/>
      <c r="M1581" s="574"/>
      <c r="R1581" s="618"/>
      <c r="S1581" s="618"/>
      <c r="T1581" s="618"/>
      <c r="U1581" s="618"/>
    </row>
    <row r="1582" spans="1:21">
      <c r="A1582" s="471" t="s">
        <v>3570</v>
      </c>
      <c r="B1582" s="483" t="s">
        <v>3571</v>
      </c>
      <c r="C1582" s="513">
        <v>1140</v>
      </c>
      <c r="D1582" s="472" t="s">
        <v>925</v>
      </c>
      <c r="E1582" s="473">
        <v>0.02</v>
      </c>
      <c r="F1582" s="478" t="s">
        <v>401</v>
      </c>
      <c r="G1582" s="477">
        <f t="shared" si="51"/>
        <v>0.02</v>
      </c>
      <c r="H1582" s="631" t="s">
        <v>339</v>
      </c>
      <c r="I1582" s="508">
        <f t="shared" si="52"/>
        <v>0.31780000000000003</v>
      </c>
      <c r="J1582" s="486">
        <v>32620</v>
      </c>
      <c r="K1582" s="487">
        <v>32620</v>
      </c>
      <c r="L1582" s="573"/>
      <c r="M1582" s="574"/>
      <c r="R1582" s="618"/>
      <c r="S1582" s="618"/>
      <c r="T1582" s="618"/>
      <c r="U1582" s="618"/>
    </row>
    <row r="1583" spans="1:21">
      <c r="A1583" s="471" t="s">
        <v>3572</v>
      </c>
      <c r="B1583" s="483" t="s">
        <v>3573</v>
      </c>
      <c r="C1583" s="513">
        <v>1140</v>
      </c>
      <c r="D1583" s="472" t="s">
        <v>925</v>
      </c>
      <c r="E1583" s="474">
        <v>0.02</v>
      </c>
      <c r="F1583" s="478" t="s">
        <v>401</v>
      </c>
      <c r="G1583" s="477">
        <f t="shared" si="51"/>
        <v>0.02</v>
      </c>
      <c r="H1583" s="631" t="s">
        <v>339</v>
      </c>
      <c r="I1583" s="508">
        <f t="shared" si="52"/>
        <v>0.31780000000000003</v>
      </c>
      <c r="J1583" s="486">
        <v>32620</v>
      </c>
      <c r="K1583" s="487">
        <v>32620</v>
      </c>
      <c r="L1583" s="573"/>
      <c r="M1583" s="574"/>
      <c r="R1583" s="618"/>
      <c r="S1583" s="618"/>
      <c r="T1583" s="618"/>
      <c r="U1583" s="618"/>
    </row>
    <row r="1584" spans="1:21">
      <c r="A1584" s="471" t="s">
        <v>3574</v>
      </c>
      <c r="B1584" s="483" t="s">
        <v>3575</v>
      </c>
      <c r="C1584" s="513">
        <v>1140</v>
      </c>
      <c r="D1584" s="472" t="s">
        <v>925</v>
      </c>
      <c r="E1584" s="474">
        <v>0.02</v>
      </c>
      <c r="F1584" s="478" t="s">
        <v>401</v>
      </c>
      <c r="G1584" s="477">
        <f t="shared" si="51"/>
        <v>0.02</v>
      </c>
      <c r="H1584" s="631" t="s">
        <v>339</v>
      </c>
      <c r="I1584" s="508">
        <f t="shared" si="52"/>
        <v>0.31780000000000003</v>
      </c>
      <c r="J1584" s="486">
        <v>32620</v>
      </c>
      <c r="K1584" s="487">
        <v>32620</v>
      </c>
      <c r="L1584" s="573"/>
      <c r="M1584" s="574"/>
      <c r="R1584" s="618"/>
      <c r="S1584" s="618"/>
      <c r="T1584" s="618"/>
      <c r="U1584" s="618"/>
    </row>
    <row r="1585" spans="1:21">
      <c r="A1585" s="471" t="s">
        <v>3576</v>
      </c>
      <c r="B1585" s="483" t="s">
        <v>3577</v>
      </c>
      <c r="C1585" s="513">
        <v>1140</v>
      </c>
      <c r="D1585" s="472" t="s">
        <v>925</v>
      </c>
      <c r="E1585" s="473">
        <v>0.02</v>
      </c>
      <c r="F1585" s="478" t="s">
        <v>401</v>
      </c>
      <c r="G1585" s="477">
        <f t="shared" si="51"/>
        <v>0.02</v>
      </c>
      <c r="H1585" s="631" t="s">
        <v>339</v>
      </c>
      <c r="I1585" s="508">
        <f t="shared" si="52"/>
        <v>0.31780000000000003</v>
      </c>
      <c r="J1585" s="486">
        <v>32620</v>
      </c>
      <c r="K1585" s="487">
        <v>32620</v>
      </c>
      <c r="L1585" s="573"/>
      <c r="M1585" s="574"/>
      <c r="R1585" s="618"/>
      <c r="S1585" s="618"/>
      <c r="T1585" s="618"/>
      <c r="U1585" s="618"/>
    </row>
    <row r="1586" spans="1:21">
      <c r="A1586" s="471" t="s">
        <v>3578</v>
      </c>
      <c r="B1586" s="483" t="s">
        <v>3579</v>
      </c>
      <c r="C1586" s="513">
        <v>1140</v>
      </c>
      <c r="D1586" s="472" t="s">
        <v>925</v>
      </c>
      <c r="E1586" s="473">
        <v>0.02</v>
      </c>
      <c r="F1586" s="478" t="s">
        <v>401</v>
      </c>
      <c r="G1586" s="477">
        <f t="shared" si="51"/>
        <v>0.02</v>
      </c>
      <c r="H1586" s="631" t="s">
        <v>339</v>
      </c>
      <c r="I1586" s="508">
        <f t="shared" si="52"/>
        <v>0.31780000000000003</v>
      </c>
      <c r="J1586" s="486">
        <v>32620</v>
      </c>
      <c r="K1586" s="487">
        <v>32620</v>
      </c>
      <c r="L1586" s="573"/>
      <c r="M1586" s="574"/>
      <c r="R1586" s="618"/>
      <c r="S1586" s="618"/>
      <c r="T1586" s="618"/>
      <c r="U1586" s="618"/>
    </row>
    <row r="1587" spans="1:21">
      <c r="A1587" s="471" t="s">
        <v>3580</v>
      </c>
      <c r="B1587" s="483" t="s">
        <v>3581</v>
      </c>
      <c r="C1587" s="513">
        <v>1140</v>
      </c>
      <c r="D1587" s="472" t="s">
        <v>925</v>
      </c>
      <c r="E1587" s="474">
        <v>0.02</v>
      </c>
      <c r="F1587" s="478" t="s">
        <v>401</v>
      </c>
      <c r="G1587" s="477">
        <f t="shared" si="51"/>
        <v>0.02</v>
      </c>
      <c r="H1587" s="631" t="s">
        <v>339</v>
      </c>
      <c r="I1587" s="508">
        <f t="shared" si="52"/>
        <v>0.31780000000000003</v>
      </c>
      <c r="J1587" s="486">
        <v>32620</v>
      </c>
      <c r="K1587" s="487">
        <v>38586</v>
      </c>
      <c r="L1587" s="573"/>
      <c r="M1587" s="574"/>
      <c r="R1587" s="618"/>
      <c r="S1587" s="618"/>
      <c r="T1587" s="618"/>
      <c r="U1587" s="618"/>
    </row>
    <row r="1588" spans="1:21">
      <c r="A1588" s="471" t="s">
        <v>3582</v>
      </c>
      <c r="B1588" s="483" t="s">
        <v>3583</v>
      </c>
      <c r="C1588" s="513">
        <v>7100</v>
      </c>
      <c r="D1588" s="472" t="s">
        <v>1142</v>
      </c>
      <c r="E1588" s="474">
        <v>0.02</v>
      </c>
      <c r="F1588" s="478" t="s">
        <v>401</v>
      </c>
      <c r="G1588" s="477">
        <f t="shared" si="51"/>
        <v>0.02</v>
      </c>
      <c r="H1588" s="631" t="s">
        <v>339</v>
      </c>
      <c r="I1588" s="508">
        <f t="shared" si="52"/>
        <v>0.31780000000000003</v>
      </c>
      <c r="J1588" s="486">
        <v>32620</v>
      </c>
      <c r="K1588" s="487">
        <v>37535</v>
      </c>
      <c r="L1588" s="573"/>
      <c r="M1588" s="574"/>
      <c r="R1588" s="618"/>
      <c r="S1588" s="618"/>
      <c r="T1588" s="618"/>
      <c r="U1588" s="618"/>
    </row>
    <row r="1589" spans="1:21">
      <c r="A1589" s="482" t="s">
        <v>3584</v>
      </c>
      <c r="B1589" s="483" t="s">
        <v>3585</v>
      </c>
      <c r="C1589" s="513">
        <v>9000</v>
      </c>
      <c r="D1589" s="472" t="s">
        <v>550</v>
      </c>
      <c r="E1589" s="473">
        <v>0.02</v>
      </c>
      <c r="F1589" s="476" t="s">
        <v>400</v>
      </c>
      <c r="G1589" s="477">
        <f t="shared" si="51"/>
        <v>0.02</v>
      </c>
      <c r="H1589" s="631" t="s">
        <v>339</v>
      </c>
      <c r="I1589" s="508">
        <f t="shared" si="52"/>
        <v>0.31780000000000003</v>
      </c>
      <c r="J1589" s="486">
        <v>70874</v>
      </c>
      <c r="K1589" s="487">
        <v>73555</v>
      </c>
      <c r="L1589" s="573"/>
      <c r="M1589" s="574"/>
      <c r="R1589" s="618"/>
      <c r="S1589" s="618"/>
      <c r="T1589" s="618"/>
      <c r="U1589" s="618"/>
    </row>
    <row r="1590" spans="1:21">
      <c r="A1590" s="482" t="s">
        <v>3586</v>
      </c>
      <c r="B1590" s="483" t="s">
        <v>3587</v>
      </c>
      <c r="C1590" s="513">
        <v>9000</v>
      </c>
      <c r="D1590" s="472" t="s">
        <v>550</v>
      </c>
      <c r="E1590" s="473">
        <v>0.02</v>
      </c>
      <c r="F1590" s="476" t="s">
        <v>400</v>
      </c>
      <c r="G1590" s="477">
        <f t="shared" si="51"/>
        <v>0.02</v>
      </c>
      <c r="H1590" s="631" t="s">
        <v>339</v>
      </c>
      <c r="I1590" s="508">
        <f t="shared" si="52"/>
        <v>0.31780000000000003</v>
      </c>
      <c r="J1590" s="486">
        <v>70874</v>
      </c>
      <c r="K1590" s="487">
        <v>73555</v>
      </c>
      <c r="L1590" s="573"/>
      <c r="M1590" s="574"/>
      <c r="R1590" s="618"/>
      <c r="S1590" s="618"/>
      <c r="T1590" s="618"/>
      <c r="U1590" s="618"/>
    </row>
    <row r="1591" spans="1:21">
      <c r="A1591" s="482" t="s">
        <v>3588</v>
      </c>
      <c r="B1591" s="483" t="s">
        <v>3589</v>
      </c>
      <c r="C1591" s="513">
        <v>9000</v>
      </c>
      <c r="D1591" s="472" t="s">
        <v>550</v>
      </c>
      <c r="E1591" s="473">
        <v>0.02</v>
      </c>
      <c r="F1591" s="476" t="s">
        <v>400</v>
      </c>
      <c r="G1591" s="477">
        <f t="shared" si="51"/>
        <v>0.02</v>
      </c>
      <c r="H1591" s="631" t="s">
        <v>339</v>
      </c>
      <c r="I1591" s="508">
        <f t="shared" si="52"/>
        <v>0.31780000000000003</v>
      </c>
      <c r="J1591" s="486">
        <v>74721</v>
      </c>
      <c r="K1591" s="487">
        <v>77868</v>
      </c>
      <c r="L1591" s="573"/>
      <c r="M1591" s="574"/>
      <c r="R1591" s="618"/>
      <c r="S1591" s="618"/>
      <c r="T1591" s="618"/>
      <c r="U1591" s="618"/>
    </row>
    <row r="1592" spans="1:21">
      <c r="A1592" s="482" t="s">
        <v>3590</v>
      </c>
      <c r="B1592" s="483" t="s">
        <v>1102</v>
      </c>
      <c r="C1592" s="513">
        <v>9030</v>
      </c>
      <c r="D1592" s="472" t="s">
        <v>416</v>
      </c>
      <c r="E1592" s="473">
        <v>0.02</v>
      </c>
      <c r="F1592" s="476" t="s">
        <v>400</v>
      </c>
      <c r="G1592" s="477">
        <f t="shared" si="51"/>
        <v>0.02</v>
      </c>
      <c r="H1592" s="631" t="s">
        <v>339</v>
      </c>
      <c r="I1592" s="508">
        <f t="shared" si="52"/>
        <v>0.31780000000000003</v>
      </c>
      <c r="J1592" s="486">
        <v>60284</v>
      </c>
      <c r="K1592" s="487">
        <v>80909</v>
      </c>
      <c r="L1592" s="573"/>
      <c r="M1592" s="574"/>
      <c r="R1592" s="618"/>
      <c r="S1592" s="618"/>
      <c r="T1592" s="618"/>
      <c r="U1592" s="618"/>
    </row>
    <row r="1593" spans="1:21">
      <c r="A1593" s="482" t="s">
        <v>3591</v>
      </c>
      <c r="B1593" s="483" t="s">
        <v>3592</v>
      </c>
      <c r="C1593" s="513">
        <v>9030</v>
      </c>
      <c r="D1593" s="472" t="s">
        <v>416</v>
      </c>
      <c r="E1593" s="473">
        <v>0.02</v>
      </c>
      <c r="F1593" s="476" t="s">
        <v>400</v>
      </c>
      <c r="G1593" s="477">
        <f t="shared" si="51"/>
        <v>0.02</v>
      </c>
      <c r="H1593" s="631" t="s">
        <v>339</v>
      </c>
      <c r="I1593" s="508">
        <f t="shared" si="52"/>
        <v>0.31780000000000003</v>
      </c>
      <c r="J1593" s="486">
        <v>68305</v>
      </c>
      <c r="K1593" s="487">
        <v>89105</v>
      </c>
      <c r="L1593" s="573"/>
      <c r="M1593" s="574"/>
      <c r="R1593" s="618"/>
      <c r="S1593" s="618"/>
      <c r="T1593" s="618"/>
      <c r="U1593" s="618"/>
    </row>
    <row r="1594" spans="1:21">
      <c r="A1594" s="482" t="s">
        <v>3593</v>
      </c>
      <c r="B1594" s="483" t="s">
        <v>3594</v>
      </c>
      <c r="C1594" s="513">
        <v>9030</v>
      </c>
      <c r="D1594" s="472" t="s">
        <v>416</v>
      </c>
      <c r="E1594" s="473">
        <v>0.02</v>
      </c>
      <c r="F1594" s="476" t="s">
        <v>400</v>
      </c>
      <c r="G1594" s="477">
        <f t="shared" si="51"/>
        <v>0.02</v>
      </c>
      <c r="H1594" s="631" t="s">
        <v>339</v>
      </c>
      <c r="I1594" s="508">
        <f t="shared" si="52"/>
        <v>0.31780000000000003</v>
      </c>
      <c r="J1594" s="486">
        <v>68305</v>
      </c>
      <c r="K1594" s="487">
        <v>89105</v>
      </c>
      <c r="L1594" s="573"/>
      <c r="M1594" s="574"/>
      <c r="R1594" s="618"/>
      <c r="S1594" s="618"/>
      <c r="T1594" s="618"/>
      <c r="U1594" s="618"/>
    </row>
    <row r="1595" spans="1:21">
      <c r="A1595" s="482" t="s">
        <v>3595</v>
      </c>
      <c r="B1595" s="483" t="s">
        <v>3596</v>
      </c>
      <c r="C1595" s="513">
        <v>1220</v>
      </c>
      <c r="D1595" s="472" t="s">
        <v>1350</v>
      </c>
      <c r="E1595" s="473">
        <v>0.02</v>
      </c>
      <c r="F1595" s="478" t="s">
        <v>401</v>
      </c>
      <c r="G1595" s="477">
        <f t="shared" si="51"/>
        <v>0.02</v>
      </c>
      <c r="H1595" s="631" t="s">
        <v>339</v>
      </c>
      <c r="I1595" s="508">
        <f t="shared" si="52"/>
        <v>0.31780000000000003</v>
      </c>
      <c r="J1595" s="486">
        <v>38302</v>
      </c>
      <c r="K1595" s="487">
        <v>45728</v>
      </c>
      <c r="L1595" s="573"/>
      <c r="M1595" s="574"/>
      <c r="R1595" s="618"/>
      <c r="S1595" s="618"/>
      <c r="T1595" s="618"/>
      <c r="U1595" s="618"/>
    </row>
    <row r="1596" spans="1:21">
      <c r="A1596" s="482" t="s">
        <v>3597</v>
      </c>
      <c r="B1596" s="483" t="s">
        <v>3598</v>
      </c>
      <c r="C1596" s="513">
        <v>1220</v>
      </c>
      <c r="D1596" s="472" t="s">
        <v>1350</v>
      </c>
      <c r="E1596" s="473">
        <v>0.02</v>
      </c>
      <c r="F1596" s="478" t="s">
        <v>401</v>
      </c>
      <c r="G1596" s="477">
        <f t="shared" si="51"/>
        <v>0.02</v>
      </c>
      <c r="H1596" s="631" t="s">
        <v>339</v>
      </c>
      <c r="I1596" s="508">
        <f t="shared" si="52"/>
        <v>0.31780000000000003</v>
      </c>
      <c r="J1596" s="486">
        <v>39068</v>
      </c>
      <c r="K1596" s="487">
        <v>46643</v>
      </c>
      <c r="L1596" s="573"/>
      <c r="M1596" s="574"/>
      <c r="R1596" s="618"/>
      <c r="S1596" s="618"/>
      <c r="T1596" s="618"/>
      <c r="U1596" s="618"/>
    </row>
    <row r="1597" spans="1:21">
      <c r="A1597" s="482" t="s">
        <v>3599</v>
      </c>
      <c r="B1597" s="483" t="s">
        <v>3600</v>
      </c>
      <c r="C1597" s="513">
        <v>1220</v>
      </c>
      <c r="D1597" s="472" t="s">
        <v>1350</v>
      </c>
      <c r="E1597" s="473">
        <v>0.02</v>
      </c>
      <c r="F1597" s="478" t="s">
        <v>401</v>
      </c>
      <c r="G1597" s="477">
        <f t="shared" si="51"/>
        <v>0.02</v>
      </c>
      <c r="H1597" s="631" t="s">
        <v>339</v>
      </c>
      <c r="I1597" s="508">
        <f t="shared" si="52"/>
        <v>0.31780000000000003</v>
      </c>
      <c r="J1597" s="486">
        <v>42015</v>
      </c>
      <c r="K1597" s="487">
        <v>53270</v>
      </c>
      <c r="L1597" s="573"/>
      <c r="M1597" s="574"/>
      <c r="R1597" s="618"/>
      <c r="S1597" s="618"/>
      <c r="T1597" s="618"/>
      <c r="U1597" s="618"/>
    </row>
    <row r="1598" spans="1:21">
      <c r="A1598" s="482" t="s">
        <v>3601</v>
      </c>
      <c r="B1598" s="483" t="s">
        <v>3602</v>
      </c>
      <c r="C1598" s="513">
        <v>7100</v>
      </c>
      <c r="D1598" s="472" t="s">
        <v>1142</v>
      </c>
      <c r="E1598" s="473">
        <v>0.02</v>
      </c>
      <c r="F1598" s="478" t="s">
        <v>401</v>
      </c>
      <c r="G1598" s="477">
        <f t="shared" si="51"/>
        <v>0.02</v>
      </c>
      <c r="H1598" s="631" t="s">
        <v>339</v>
      </c>
      <c r="I1598" s="508">
        <f t="shared" si="52"/>
        <v>0.31780000000000003</v>
      </c>
      <c r="J1598" s="486">
        <v>44589</v>
      </c>
      <c r="K1598" s="487">
        <v>55009</v>
      </c>
      <c r="L1598" s="573"/>
      <c r="M1598" s="574"/>
      <c r="R1598" s="618"/>
      <c r="S1598" s="618"/>
      <c r="T1598" s="618"/>
      <c r="U1598" s="618"/>
    </row>
    <row r="1599" spans="1:21">
      <c r="A1599" s="482" t="s">
        <v>3603</v>
      </c>
      <c r="B1599" s="483" t="s">
        <v>2935</v>
      </c>
      <c r="C1599" s="513">
        <v>9001</v>
      </c>
      <c r="D1599" s="472" t="s">
        <v>661</v>
      </c>
      <c r="E1599" s="473">
        <v>0.02</v>
      </c>
      <c r="F1599" s="476" t="s">
        <v>400</v>
      </c>
      <c r="G1599" s="477">
        <f t="shared" si="51"/>
        <v>0.02</v>
      </c>
      <c r="H1599" s="631" t="s">
        <v>339</v>
      </c>
      <c r="I1599" s="508">
        <f t="shared" si="52"/>
        <v>0.31780000000000003</v>
      </c>
      <c r="J1599" s="486">
        <v>50608</v>
      </c>
      <c r="K1599" s="487">
        <v>59368</v>
      </c>
      <c r="L1599" s="573"/>
      <c r="M1599" s="574"/>
      <c r="R1599" s="618"/>
      <c r="S1599" s="618"/>
      <c r="T1599" s="618"/>
      <c r="U1599" s="618"/>
    </row>
    <row r="1600" spans="1:21">
      <c r="A1600" s="482" t="s">
        <v>3604</v>
      </c>
      <c r="B1600" s="483" t="s">
        <v>3598</v>
      </c>
      <c r="C1600" s="513">
        <v>9001</v>
      </c>
      <c r="D1600" s="472" t="s">
        <v>661</v>
      </c>
      <c r="E1600" s="473">
        <v>0.02</v>
      </c>
      <c r="F1600" s="476" t="s">
        <v>400</v>
      </c>
      <c r="G1600" s="477">
        <f t="shared" si="51"/>
        <v>0.02</v>
      </c>
      <c r="H1600" s="631" t="s">
        <v>339</v>
      </c>
      <c r="I1600" s="508">
        <f t="shared" si="52"/>
        <v>0.31780000000000003</v>
      </c>
      <c r="J1600" s="486">
        <v>39068</v>
      </c>
      <c r="K1600" s="487">
        <v>46643</v>
      </c>
      <c r="L1600" s="573"/>
      <c r="M1600" s="574"/>
      <c r="R1600" s="618"/>
      <c r="S1600" s="618"/>
      <c r="T1600" s="618"/>
      <c r="U1600" s="618"/>
    </row>
    <row r="1601" spans="1:21">
      <c r="A1601" s="482" t="s">
        <v>3605</v>
      </c>
      <c r="B1601" s="483" t="s">
        <v>3600</v>
      </c>
      <c r="C1601" s="513">
        <v>9001</v>
      </c>
      <c r="D1601" s="472" t="s">
        <v>661</v>
      </c>
      <c r="E1601" s="473">
        <v>0.02</v>
      </c>
      <c r="F1601" s="476" t="s">
        <v>400</v>
      </c>
      <c r="G1601" s="477">
        <f t="shared" si="51"/>
        <v>0.02</v>
      </c>
      <c r="H1601" s="631" t="s">
        <v>339</v>
      </c>
      <c r="I1601" s="508">
        <f t="shared" si="52"/>
        <v>0.31780000000000003</v>
      </c>
      <c r="J1601" s="486">
        <v>42015</v>
      </c>
      <c r="K1601" s="487">
        <v>53271</v>
      </c>
      <c r="L1601" s="573"/>
      <c r="M1601" s="574"/>
      <c r="R1601" s="618"/>
      <c r="S1601" s="618"/>
      <c r="T1601" s="618"/>
      <c r="U1601" s="618"/>
    </row>
    <row r="1602" spans="1:21">
      <c r="A1602" s="482" t="s">
        <v>3606</v>
      </c>
      <c r="B1602" s="483" t="s">
        <v>3602</v>
      </c>
      <c r="C1602" s="513">
        <v>1220</v>
      </c>
      <c r="D1602" s="472" t="s">
        <v>1350</v>
      </c>
      <c r="E1602" s="473">
        <v>0.02</v>
      </c>
      <c r="F1602" s="478" t="s">
        <v>401</v>
      </c>
      <c r="G1602" s="477">
        <f t="shared" si="51"/>
        <v>0.02</v>
      </c>
      <c r="H1602" s="631" t="s">
        <v>339</v>
      </c>
      <c r="I1602" s="508">
        <f t="shared" si="52"/>
        <v>0.31780000000000003</v>
      </c>
      <c r="J1602" s="486">
        <v>47320</v>
      </c>
      <c r="K1602" s="487">
        <v>58376</v>
      </c>
      <c r="L1602" s="573"/>
      <c r="M1602" s="574"/>
      <c r="R1602" s="618"/>
      <c r="S1602" s="618"/>
      <c r="T1602" s="618"/>
      <c r="U1602" s="618"/>
    </row>
    <row r="1603" spans="1:21">
      <c r="A1603" s="482" t="s">
        <v>3607</v>
      </c>
      <c r="B1603" s="483" t="s">
        <v>3602</v>
      </c>
      <c r="C1603" s="513">
        <v>9001</v>
      </c>
      <c r="D1603" s="472" t="s">
        <v>661</v>
      </c>
      <c r="E1603" s="473">
        <v>0.02</v>
      </c>
      <c r="F1603" s="476" t="s">
        <v>400</v>
      </c>
      <c r="G1603" s="477">
        <f t="shared" si="51"/>
        <v>0.02</v>
      </c>
      <c r="H1603" s="631" t="s">
        <v>339</v>
      </c>
      <c r="I1603" s="508">
        <f t="shared" si="52"/>
        <v>0.31780000000000003</v>
      </c>
      <c r="J1603" s="486">
        <v>46392</v>
      </c>
      <c r="K1603" s="487">
        <v>57232</v>
      </c>
      <c r="L1603" s="573"/>
      <c r="M1603" s="574"/>
      <c r="R1603" s="618"/>
      <c r="S1603" s="618"/>
      <c r="T1603" s="618"/>
      <c r="U1603" s="618"/>
    </row>
    <row r="1604" spans="1:21">
      <c r="A1604" s="482" t="s">
        <v>3608</v>
      </c>
      <c r="B1604" s="483" t="s">
        <v>3609</v>
      </c>
      <c r="C1604" s="513">
        <v>9000</v>
      </c>
      <c r="D1604" s="472" t="s">
        <v>550</v>
      </c>
      <c r="E1604" s="473">
        <v>0.02</v>
      </c>
      <c r="F1604" s="476" t="s">
        <v>400</v>
      </c>
      <c r="G1604" s="477">
        <f t="shared" ref="G1604:G1667" si="53">_xlfn.XLOOKUP(F1604,$N$3:$N$18,$O$3:$O$18,"not found",0,1)</f>
        <v>0.02</v>
      </c>
      <c r="H1604" s="631" t="s">
        <v>339</v>
      </c>
      <c r="I1604" s="508">
        <f t="shared" ref="I1604:I1667" si="54">VLOOKUP(H1604,Fringe.Rates,2,FALSE)</f>
        <v>0.31780000000000003</v>
      </c>
      <c r="J1604" s="486">
        <v>60284</v>
      </c>
      <c r="K1604" s="487">
        <v>80909</v>
      </c>
      <c r="L1604" s="573"/>
      <c r="M1604" s="574"/>
      <c r="R1604" s="618"/>
      <c r="S1604" s="618"/>
      <c r="T1604" s="618"/>
      <c r="U1604" s="618"/>
    </row>
    <row r="1605" spans="1:21">
      <c r="A1605" s="482" t="s">
        <v>3610</v>
      </c>
      <c r="B1605" s="483" t="s">
        <v>3611</v>
      </c>
      <c r="C1605" s="513">
        <v>9000</v>
      </c>
      <c r="D1605" s="472" t="s">
        <v>550</v>
      </c>
      <c r="E1605" s="473">
        <v>0.02</v>
      </c>
      <c r="F1605" s="476" t="s">
        <v>400</v>
      </c>
      <c r="G1605" s="477">
        <f t="shared" si="53"/>
        <v>0.02</v>
      </c>
      <c r="H1605" s="631" t="s">
        <v>339</v>
      </c>
      <c r="I1605" s="508">
        <f t="shared" si="54"/>
        <v>0.31780000000000003</v>
      </c>
      <c r="J1605" s="486">
        <v>60284</v>
      </c>
      <c r="K1605" s="487">
        <v>80909</v>
      </c>
      <c r="L1605" s="573"/>
      <c r="M1605" s="574"/>
      <c r="R1605" s="618"/>
      <c r="S1605" s="618"/>
      <c r="T1605" s="618"/>
      <c r="U1605" s="618"/>
    </row>
    <row r="1606" spans="1:21">
      <c r="A1606" s="482" t="s">
        <v>3612</v>
      </c>
      <c r="B1606" s="483" t="s">
        <v>3613</v>
      </c>
      <c r="C1606" s="513">
        <v>1220</v>
      </c>
      <c r="D1606" s="472" t="s">
        <v>1350</v>
      </c>
      <c r="E1606" s="473">
        <v>0.02</v>
      </c>
      <c r="F1606" s="478" t="s">
        <v>401</v>
      </c>
      <c r="G1606" s="477">
        <f t="shared" si="53"/>
        <v>0.02</v>
      </c>
      <c r="H1606" s="631" t="s">
        <v>339</v>
      </c>
      <c r="I1606" s="508">
        <f t="shared" si="54"/>
        <v>0.31780000000000003</v>
      </c>
      <c r="J1606" s="486">
        <v>43695</v>
      </c>
      <c r="K1606" s="487">
        <v>54335</v>
      </c>
      <c r="L1606" s="573"/>
      <c r="M1606" s="574"/>
      <c r="R1606" s="618"/>
      <c r="S1606" s="618"/>
      <c r="T1606" s="618"/>
      <c r="U1606" s="618"/>
    </row>
    <row r="1607" spans="1:21">
      <c r="A1607" s="482" t="s">
        <v>3614</v>
      </c>
      <c r="B1607" s="483" t="s">
        <v>3615</v>
      </c>
      <c r="C1607" s="513">
        <v>9001</v>
      </c>
      <c r="D1607" s="472" t="s">
        <v>661</v>
      </c>
      <c r="E1607" s="473">
        <v>0.02</v>
      </c>
      <c r="F1607" s="476" t="s">
        <v>400</v>
      </c>
      <c r="G1607" s="477">
        <f t="shared" si="53"/>
        <v>0.02</v>
      </c>
      <c r="H1607" s="631" t="s">
        <v>339</v>
      </c>
      <c r="I1607" s="508">
        <f t="shared" si="54"/>
        <v>0.31780000000000003</v>
      </c>
      <c r="J1607" s="486">
        <v>50608</v>
      </c>
      <c r="K1607" s="487">
        <v>59368</v>
      </c>
      <c r="L1607" s="573"/>
      <c r="M1607" s="574"/>
      <c r="R1607" s="618"/>
      <c r="S1607" s="618"/>
      <c r="T1607" s="618"/>
      <c r="U1607" s="618"/>
    </row>
    <row r="1608" spans="1:21">
      <c r="A1608" s="482" t="s">
        <v>3616</v>
      </c>
      <c r="B1608" s="483" t="s">
        <v>3615</v>
      </c>
      <c r="C1608" s="513">
        <v>9001</v>
      </c>
      <c r="D1608" s="472" t="s">
        <v>661</v>
      </c>
      <c r="E1608" s="473">
        <v>0.02</v>
      </c>
      <c r="F1608" s="476" t="s">
        <v>400</v>
      </c>
      <c r="G1608" s="477">
        <f t="shared" si="53"/>
        <v>0.02</v>
      </c>
      <c r="H1608" s="631" t="s">
        <v>339</v>
      </c>
      <c r="I1608" s="508">
        <f t="shared" si="54"/>
        <v>0.31780000000000003</v>
      </c>
      <c r="J1608" s="486">
        <v>50608</v>
      </c>
      <c r="K1608" s="487">
        <v>59368</v>
      </c>
      <c r="L1608" s="573"/>
      <c r="M1608" s="574"/>
      <c r="R1608" s="618"/>
      <c r="S1608" s="618"/>
      <c r="T1608" s="618"/>
      <c r="U1608" s="618"/>
    </row>
    <row r="1609" spans="1:21">
      <c r="A1609" s="482" t="s">
        <v>3617</v>
      </c>
      <c r="B1609" s="483" t="s">
        <v>3618</v>
      </c>
      <c r="C1609" s="513">
        <v>7100</v>
      </c>
      <c r="D1609" s="472" t="s">
        <v>1142</v>
      </c>
      <c r="E1609" s="473">
        <v>0.02</v>
      </c>
      <c r="F1609" s="478" t="s">
        <v>401</v>
      </c>
      <c r="G1609" s="477">
        <f t="shared" si="53"/>
        <v>0.02</v>
      </c>
      <c r="H1609" s="631" t="s">
        <v>339</v>
      </c>
      <c r="I1609" s="508">
        <f t="shared" si="54"/>
        <v>0.31780000000000003</v>
      </c>
      <c r="J1609" s="486">
        <v>48642</v>
      </c>
      <c r="K1609" s="487">
        <v>57061</v>
      </c>
      <c r="L1609" s="573"/>
      <c r="M1609" s="574"/>
      <c r="R1609" s="618"/>
      <c r="S1609" s="618"/>
      <c r="T1609" s="618"/>
      <c r="U1609" s="618"/>
    </row>
    <row r="1610" spans="1:21">
      <c r="A1610" s="482" t="s">
        <v>3619</v>
      </c>
      <c r="B1610" s="483" t="s">
        <v>2496</v>
      </c>
      <c r="C1610" s="513">
        <v>9000</v>
      </c>
      <c r="D1610" s="472" t="s">
        <v>550</v>
      </c>
      <c r="E1610" s="473">
        <v>0.02</v>
      </c>
      <c r="F1610" s="476" t="s">
        <v>400</v>
      </c>
      <c r="G1610" s="477">
        <f t="shared" si="53"/>
        <v>0.02</v>
      </c>
      <c r="H1610" s="631" t="s">
        <v>339</v>
      </c>
      <c r="I1610" s="508">
        <f t="shared" si="54"/>
        <v>0.31780000000000003</v>
      </c>
      <c r="J1610" s="486">
        <v>93710</v>
      </c>
      <c r="K1610" s="487">
        <v>122906</v>
      </c>
      <c r="L1610" s="573"/>
      <c r="M1610" s="574"/>
      <c r="R1610" s="618"/>
      <c r="S1610" s="618"/>
      <c r="T1610" s="618"/>
      <c r="U1610" s="618"/>
    </row>
    <row r="1611" spans="1:21">
      <c r="A1611" s="482" t="s">
        <v>3620</v>
      </c>
      <c r="B1611" s="483" t="s">
        <v>3621</v>
      </c>
      <c r="C1611" s="513">
        <v>1370</v>
      </c>
      <c r="D1611" s="472" t="s">
        <v>1077</v>
      </c>
      <c r="E1611" s="473">
        <v>0.02</v>
      </c>
      <c r="F1611" s="478" t="s">
        <v>401</v>
      </c>
      <c r="G1611" s="477">
        <f t="shared" si="53"/>
        <v>0.02</v>
      </c>
      <c r="H1611" s="631" t="s">
        <v>339</v>
      </c>
      <c r="I1611" s="508">
        <f t="shared" si="54"/>
        <v>0.31780000000000003</v>
      </c>
      <c r="J1611" s="486">
        <v>39068</v>
      </c>
      <c r="K1611" s="487">
        <v>46643</v>
      </c>
      <c r="L1611" s="573"/>
      <c r="M1611" s="574"/>
      <c r="R1611" s="618"/>
      <c r="S1611" s="618"/>
      <c r="T1611" s="618"/>
      <c r="U1611" s="618"/>
    </row>
    <row r="1612" spans="1:21">
      <c r="A1612" s="482" t="s">
        <v>3622</v>
      </c>
      <c r="B1612" s="483" t="s">
        <v>3623</v>
      </c>
      <c r="C1612" s="513">
        <v>1220</v>
      </c>
      <c r="D1612" s="472" t="s">
        <v>1350</v>
      </c>
      <c r="E1612" s="473">
        <v>0.02</v>
      </c>
      <c r="F1612" s="478" t="s">
        <v>401</v>
      </c>
      <c r="G1612" s="477">
        <f t="shared" si="53"/>
        <v>0.02</v>
      </c>
      <c r="H1612" s="631" t="s">
        <v>339</v>
      </c>
      <c r="I1612" s="508">
        <f t="shared" si="54"/>
        <v>0.31780000000000003</v>
      </c>
      <c r="J1612" s="486">
        <v>46391</v>
      </c>
      <c r="K1612" s="487">
        <v>57231</v>
      </c>
      <c r="L1612" s="573"/>
      <c r="M1612" s="574"/>
      <c r="R1612" s="618"/>
      <c r="S1612" s="618"/>
      <c r="T1612" s="618"/>
      <c r="U1612" s="618"/>
    </row>
    <row r="1613" spans="1:21">
      <c r="A1613" s="471" t="s">
        <v>3624</v>
      </c>
      <c r="B1613" s="483" t="s">
        <v>3625</v>
      </c>
      <c r="C1613" s="513">
        <v>1220</v>
      </c>
      <c r="D1613" s="472" t="s">
        <v>1350</v>
      </c>
      <c r="E1613" s="473">
        <v>0.02</v>
      </c>
      <c r="F1613" s="478" t="s">
        <v>401</v>
      </c>
      <c r="G1613" s="477">
        <f t="shared" si="53"/>
        <v>0.02</v>
      </c>
      <c r="H1613" s="631" t="s">
        <v>339</v>
      </c>
      <c r="I1613" s="508">
        <f t="shared" si="54"/>
        <v>0.31780000000000003</v>
      </c>
      <c r="J1613" s="486">
        <v>35652</v>
      </c>
      <c r="K1613" s="487">
        <v>44438</v>
      </c>
      <c r="L1613" s="573"/>
      <c r="M1613" s="574"/>
      <c r="R1613" s="618"/>
      <c r="S1613" s="618"/>
      <c r="T1613" s="618"/>
      <c r="U1613" s="618"/>
    </row>
    <row r="1614" spans="1:21">
      <c r="A1614" s="482" t="s">
        <v>3626</v>
      </c>
      <c r="B1614" s="483" t="s">
        <v>3627</v>
      </c>
      <c r="C1614" s="513">
        <v>1220</v>
      </c>
      <c r="D1614" s="472" t="s">
        <v>1350</v>
      </c>
      <c r="E1614" s="473">
        <v>0.02</v>
      </c>
      <c r="F1614" s="478" t="s">
        <v>401</v>
      </c>
      <c r="G1614" s="477">
        <f t="shared" si="53"/>
        <v>0.02</v>
      </c>
      <c r="H1614" s="631" t="s">
        <v>339</v>
      </c>
      <c r="I1614" s="508">
        <f t="shared" si="54"/>
        <v>0.31780000000000003</v>
      </c>
      <c r="J1614" s="486">
        <v>39068</v>
      </c>
      <c r="K1614" s="487">
        <v>46643</v>
      </c>
      <c r="L1614" s="573"/>
      <c r="M1614" s="574"/>
      <c r="R1614" s="618"/>
      <c r="S1614" s="618"/>
      <c r="T1614" s="618"/>
      <c r="U1614" s="618"/>
    </row>
    <row r="1615" spans="1:21">
      <c r="A1615" s="482" t="s">
        <v>3628</v>
      </c>
      <c r="B1615" s="483" t="s">
        <v>3629</v>
      </c>
      <c r="C1615" s="513">
        <v>1220</v>
      </c>
      <c r="D1615" s="472" t="s">
        <v>1350</v>
      </c>
      <c r="E1615" s="473">
        <v>0.02</v>
      </c>
      <c r="F1615" s="478" t="s">
        <v>401</v>
      </c>
      <c r="G1615" s="477">
        <f t="shared" si="53"/>
        <v>0.02</v>
      </c>
      <c r="H1615" s="631" t="s">
        <v>339</v>
      </c>
      <c r="I1615" s="508">
        <f t="shared" si="54"/>
        <v>0.31780000000000003</v>
      </c>
      <c r="J1615" s="486">
        <v>42015</v>
      </c>
      <c r="K1615" s="487">
        <v>53270</v>
      </c>
      <c r="L1615" s="573"/>
      <c r="M1615" s="574"/>
      <c r="R1615" s="618"/>
      <c r="S1615" s="618"/>
      <c r="T1615" s="618"/>
      <c r="U1615" s="618"/>
    </row>
    <row r="1616" spans="1:21">
      <c r="A1616" s="471" t="s">
        <v>3630</v>
      </c>
      <c r="B1616" s="483" t="s">
        <v>3631</v>
      </c>
      <c r="C1616" s="513">
        <v>1220</v>
      </c>
      <c r="D1616" s="472" t="s">
        <v>1350</v>
      </c>
      <c r="E1616" s="473">
        <v>0.02</v>
      </c>
      <c r="F1616" s="478" t="s">
        <v>401</v>
      </c>
      <c r="G1616" s="477">
        <f t="shared" si="53"/>
        <v>0.02</v>
      </c>
      <c r="H1616" s="631" t="s">
        <v>339</v>
      </c>
      <c r="I1616" s="508">
        <f t="shared" si="54"/>
        <v>0.31780000000000003</v>
      </c>
      <c r="J1616" s="486">
        <v>34952</v>
      </c>
      <c r="K1616" s="487">
        <v>43567</v>
      </c>
      <c r="L1616" s="573"/>
      <c r="M1616" s="574"/>
      <c r="R1616" s="618"/>
      <c r="S1616" s="618"/>
      <c r="T1616" s="618"/>
      <c r="U1616" s="618"/>
    </row>
    <row r="1617" spans="1:21">
      <c r="A1617" s="482" t="s">
        <v>3632</v>
      </c>
      <c r="B1617" s="483" t="s">
        <v>3633</v>
      </c>
      <c r="C1617" s="513">
        <v>1220</v>
      </c>
      <c r="D1617" s="472" t="s">
        <v>1350</v>
      </c>
      <c r="E1617" s="473">
        <v>0.02</v>
      </c>
      <c r="F1617" s="478" t="s">
        <v>401</v>
      </c>
      <c r="G1617" s="477">
        <f t="shared" si="53"/>
        <v>0.02</v>
      </c>
      <c r="H1617" s="631" t="s">
        <v>339</v>
      </c>
      <c r="I1617" s="508">
        <f t="shared" si="54"/>
        <v>0.31780000000000003</v>
      </c>
      <c r="J1617" s="486">
        <v>38302</v>
      </c>
      <c r="K1617" s="487">
        <v>45728</v>
      </c>
      <c r="L1617" s="573"/>
      <c r="M1617" s="574"/>
      <c r="R1617" s="618"/>
      <c r="S1617" s="618"/>
      <c r="T1617" s="618"/>
      <c r="U1617" s="618"/>
    </row>
    <row r="1618" spans="1:21">
      <c r="A1618" s="482" t="s">
        <v>3634</v>
      </c>
      <c r="B1618" s="483" t="s">
        <v>3635</v>
      </c>
      <c r="C1618" s="513">
        <v>1220</v>
      </c>
      <c r="D1618" s="472" t="s">
        <v>1350</v>
      </c>
      <c r="E1618" s="473">
        <v>0.02</v>
      </c>
      <c r="F1618" s="478" t="s">
        <v>401</v>
      </c>
      <c r="G1618" s="477">
        <f t="shared" si="53"/>
        <v>0.02</v>
      </c>
      <c r="H1618" s="631" t="s">
        <v>339</v>
      </c>
      <c r="I1618" s="508">
        <f t="shared" si="54"/>
        <v>0.31780000000000003</v>
      </c>
      <c r="J1618" s="486">
        <v>43695</v>
      </c>
      <c r="K1618" s="487">
        <v>54335</v>
      </c>
      <c r="L1618" s="573"/>
      <c r="M1618" s="574"/>
      <c r="R1618" s="618"/>
      <c r="S1618" s="618"/>
      <c r="T1618" s="618"/>
      <c r="U1618" s="618"/>
    </row>
    <row r="1619" spans="1:21">
      <c r="A1619" s="482" t="s">
        <v>3636</v>
      </c>
      <c r="B1619" s="483" t="s">
        <v>3637</v>
      </c>
      <c r="C1619" s="513">
        <v>1220</v>
      </c>
      <c r="D1619" s="472" t="s">
        <v>1350</v>
      </c>
      <c r="E1619" s="473">
        <v>0.02</v>
      </c>
      <c r="F1619" s="478" t="s">
        <v>401</v>
      </c>
      <c r="G1619" s="477">
        <f t="shared" si="53"/>
        <v>0.02</v>
      </c>
      <c r="H1619" s="631" t="s">
        <v>339</v>
      </c>
      <c r="I1619" s="508">
        <f t="shared" si="54"/>
        <v>0.31780000000000003</v>
      </c>
      <c r="J1619" s="486">
        <v>42015</v>
      </c>
      <c r="K1619" s="487">
        <v>53270</v>
      </c>
      <c r="L1619" s="573"/>
      <c r="M1619" s="574"/>
      <c r="R1619" s="618"/>
      <c r="S1619" s="618"/>
      <c r="T1619" s="618"/>
      <c r="U1619" s="618"/>
    </row>
    <row r="1620" spans="1:21">
      <c r="A1620" s="482" t="s">
        <v>3638</v>
      </c>
      <c r="B1620" s="483" t="s">
        <v>3639</v>
      </c>
      <c r="C1620" s="513">
        <v>9000</v>
      </c>
      <c r="D1620" s="472" t="s">
        <v>550</v>
      </c>
      <c r="E1620" s="473">
        <v>0.02</v>
      </c>
      <c r="F1620" s="476" t="s">
        <v>400</v>
      </c>
      <c r="G1620" s="477">
        <f t="shared" si="53"/>
        <v>0.02</v>
      </c>
      <c r="H1620" s="631" t="s">
        <v>339</v>
      </c>
      <c r="I1620" s="508">
        <f t="shared" si="54"/>
        <v>0.31780000000000003</v>
      </c>
      <c r="J1620" s="486">
        <v>54013</v>
      </c>
      <c r="K1620" s="487">
        <v>70138</v>
      </c>
      <c r="L1620" s="573"/>
      <c r="M1620" s="574"/>
      <c r="R1620" s="618"/>
      <c r="S1620" s="618"/>
      <c r="T1620" s="618"/>
      <c r="U1620" s="618"/>
    </row>
    <row r="1621" spans="1:21">
      <c r="A1621" s="471" t="s">
        <v>3640</v>
      </c>
      <c r="B1621" s="483" t="s">
        <v>3641</v>
      </c>
      <c r="C1621" s="513">
        <v>1220</v>
      </c>
      <c r="D1621" s="472" t="s">
        <v>1350</v>
      </c>
      <c r="E1621" s="473">
        <v>0.02</v>
      </c>
      <c r="F1621" s="478" t="s">
        <v>401</v>
      </c>
      <c r="G1621" s="477">
        <f t="shared" si="53"/>
        <v>0.02</v>
      </c>
      <c r="H1621" s="631" t="s">
        <v>339</v>
      </c>
      <c r="I1621" s="508">
        <f t="shared" si="54"/>
        <v>0.31780000000000003</v>
      </c>
      <c r="J1621" s="486">
        <v>33417</v>
      </c>
      <c r="K1621" s="487">
        <v>39158</v>
      </c>
      <c r="L1621" s="573"/>
      <c r="M1621" s="574"/>
      <c r="R1621" s="618"/>
      <c r="S1621" s="618"/>
      <c r="T1621" s="618"/>
      <c r="U1621" s="618"/>
    </row>
    <row r="1622" spans="1:21">
      <c r="A1622" s="471" t="s">
        <v>3642</v>
      </c>
      <c r="B1622" s="483" t="s">
        <v>3643</v>
      </c>
      <c r="C1622" s="513">
        <v>1220</v>
      </c>
      <c r="D1622" s="472" t="s">
        <v>1350</v>
      </c>
      <c r="E1622" s="473">
        <v>0.02</v>
      </c>
      <c r="F1622" s="478" t="s">
        <v>401</v>
      </c>
      <c r="G1622" s="477">
        <f t="shared" si="53"/>
        <v>0.02</v>
      </c>
      <c r="H1622" s="631" t="s">
        <v>339</v>
      </c>
      <c r="I1622" s="508">
        <f t="shared" si="54"/>
        <v>0.31780000000000003</v>
      </c>
      <c r="J1622" s="486">
        <v>35652</v>
      </c>
      <c r="K1622" s="487">
        <v>44438</v>
      </c>
      <c r="L1622" s="573"/>
      <c r="M1622" s="574"/>
      <c r="R1622" s="618"/>
      <c r="S1622" s="618"/>
      <c r="T1622" s="618"/>
      <c r="U1622" s="618"/>
    </row>
    <row r="1623" spans="1:21">
      <c r="A1623" s="482" t="s">
        <v>3644</v>
      </c>
      <c r="B1623" s="483" t="s">
        <v>3645</v>
      </c>
      <c r="C1623" s="513">
        <v>1220</v>
      </c>
      <c r="D1623" s="472" t="s">
        <v>1350</v>
      </c>
      <c r="E1623" s="473">
        <v>0.02</v>
      </c>
      <c r="F1623" s="478" t="s">
        <v>401</v>
      </c>
      <c r="G1623" s="477">
        <f t="shared" si="53"/>
        <v>0.02</v>
      </c>
      <c r="H1623" s="631" t="s">
        <v>339</v>
      </c>
      <c r="I1623" s="508">
        <f t="shared" si="54"/>
        <v>0.31780000000000003</v>
      </c>
      <c r="J1623" s="486">
        <v>39068</v>
      </c>
      <c r="K1623" s="487">
        <v>46643</v>
      </c>
      <c r="L1623" s="573"/>
      <c r="M1623" s="574"/>
      <c r="R1623" s="618"/>
      <c r="S1623" s="618"/>
      <c r="T1623" s="618"/>
      <c r="U1623" s="618"/>
    </row>
    <row r="1624" spans="1:21">
      <c r="A1624" s="482" t="s">
        <v>3646</v>
      </c>
      <c r="B1624" s="483" t="s">
        <v>3647</v>
      </c>
      <c r="C1624" s="513">
        <v>6600</v>
      </c>
      <c r="D1624" s="472" t="s">
        <v>932</v>
      </c>
      <c r="E1624" s="473">
        <v>0.02</v>
      </c>
      <c r="F1624" s="478" t="s">
        <v>401</v>
      </c>
      <c r="G1624" s="477">
        <f t="shared" si="53"/>
        <v>0.02</v>
      </c>
      <c r="H1624" s="631" t="s">
        <v>339</v>
      </c>
      <c r="I1624" s="508">
        <f t="shared" si="54"/>
        <v>0.31780000000000003</v>
      </c>
      <c r="J1624" s="486">
        <v>42015</v>
      </c>
      <c r="K1624" s="487">
        <v>53270</v>
      </c>
      <c r="L1624" s="573"/>
      <c r="M1624" s="574"/>
      <c r="R1624" s="618"/>
      <c r="S1624" s="618"/>
      <c r="T1624" s="618"/>
      <c r="U1624" s="618"/>
    </row>
    <row r="1625" spans="1:21">
      <c r="A1625" s="471" t="s">
        <v>3648</v>
      </c>
      <c r="B1625" s="483" t="s">
        <v>3649</v>
      </c>
      <c r="C1625" s="513">
        <v>1220</v>
      </c>
      <c r="D1625" s="472" t="s">
        <v>1350</v>
      </c>
      <c r="E1625" s="473">
        <v>0.02</v>
      </c>
      <c r="F1625" s="478" t="s">
        <v>401</v>
      </c>
      <c r="G1625" s="477">
        <f t="shared" si="53"/>
        <v>0.02</v>
      </c>
      <c r="H1625" s="631" t="s">
        <v>339</v>
      </c>
      <c r="I1625" s="508">
        <f t="shared" si="54"/>
        <v>0.31780000000000003</v>
      </c>
      <c r="J1625" s="486">
        <v>32761</v>
      </c>
      <c r="K1625" s="487">
        <v>38391</v>
      </c>
      <c r="L1625" s="573"/>
      <c r="M1625" s="574"/>
      <c r="R1625" s="618"/>
      <c r="S1625" s="618"/>
      <c r="T1625" s="618"/>
      <c r="U1625" s="618"/>
    </row>
    <row r="1626" spans="1:21">
      <c r="A1626" s="471" t="s">
        <v>3650</v>
      </c>
      <c r="B1626" s="483" t="s">
        <v>3651</v>
      </c>
      <c r="C1626" s="513">
        <v>1220</v>
      </c>
      <c r="D1626" s="472" t="s">
        <v>1350</v>
      </c>
      <c r="E1626" s="473">
        <v>0.02</v>
      </c>
      <c r="F1626" s="478" t="s">
        <v>401</v>
      </c>
      <c r="G1626" s="477">
        <f t="shared" si="53"/>
        <v>0.02</v>
      </c>
      <c r="H1626" s="631" t="s">
        <v>339</v>
      </c>
      <c r="I1626" s="508">
        <f t="shared" si="54"/>
        <v>0.31780000000000003</v>
      </c>
      <c r="J1626" s="486">
        <v>32761</v>
      </c>
      <c r="K1626" s="487">
        <v>38391</v>
      </c>
      <c r="L1626" s="573"/>
      <c r="M1626" s="574"/>
      <c r="R1626" s="618"/>
      <c r="S1626" s="618"/>
      <c r="T1626" s="618"/>
      <c r="U1626" s="618"/>
    </row>
    <row r="1627" spans="1:21">
      <c r="A1627" s="471" t="s">
        <v>3652</v>
      </c>
      <c r="B1627" s="483" t="s">
        <v>3653</v>
      </c>
      <c r="C1627" s="513">
        <v>1220</v>
      </c>
      <c r="D1627" s="472" t="s">
        <v>1350</v>
      </c>
      <c r="E1627" s="473">
        <v>0.02</v>
      </c>
      <c r="F1627" s="478" t="s">
        <v>401</v>
      </c>
      <c r="G1627" s="477">
        <f t="shared" si="53"/>
        <v>0.02</v>
      </c>
      <c r="H1627" s="631" t="s">
        <v>339</v>
      </c>
      <c r="I1627" s="508">
        <f t="shared" si="54"/>
        <v>0.31780000000000003</v>
      </c>
      <c r="J1627" s="486">
        <v>32761</v>
      </c>
      <c r="K1627" s="487">
        <v>38391</v>
      </c>
      <c r="L1627" s="573"/>
      <c r="M1627" s="574"/>
      <c r="R1627" s="618"/>
      <c r="S1627" s="618"/>
      <c r="T1627" s="618"/>
      <c r="U1627" s="618"/>
    </row>
    <row r="1628" spans="1:21">
      <c r="A1628" s="471" t="s">
        <v>3654</v>
      </c>
      <c r="B1628" s="483" t="s">
        <v>3655</v>
      </c>
      <c r="C1628" s="513">
        <v>1220</v>
      </c>
      <c r="D1628" s="472" t="s">
        <v>1350</v>
      </c>
      <c r="E1628" s="473">
        <v>0.02</v>
      </c>
      <c r="F1628" s="478" t="s">
        <v>401</v>
      </c>
      <c r="G1628" s="477">
        <f t="shared" si="53"/>
        <v>0.02</v>
      </c>
      <c r="H1628" s="631" t="s">
        <v>339</v>
      </c>
      <c r="I1628" s="508">
        <f t="shared" si="54"/>
        <v>0.31780000000000003</v>
      </c>
      <c r="J1628" s="486">
        <v>34952</v>
      </c>
      <c r="K1628" s="487">
        <v>43567</v>
      </c>
      <c r="L1628" s="573"/>
      <c r="M1628" s="574"/>
      <c r="R1628" s="618"/>
      <c r="S1628" s="618"/>
      <c r="T1628" s="618"/>
      <c r="U1628" s="618"/>
    </row>
    <row r="1629" spans="1:21">
      <c r="A1629" s="471" t="s">
        <v>3656</v>
      </c>
      <c r="B1629" s="483" t="s">
        <v>3657</v>
      </c>
      <c r="C1629" s="513">
        <v>1220</v>
      </c>
      <c r="D1629" s="472" t="s">
        <v>1350</v>
      </c>
      <c r="E1629" s="473">
        <v>0.02</v>
      </c>
      <c r="F1629" s="478" t="s">
        <v>401</v>
      </c>
      <c r="G1629" s="477">
        <f t="shared" si="53"/>
        <v>0.02</v>
      </c>
      <c r="H1629" s="631" t="s">
        <v>339</v>
      </c>
      <c r="I1629" s="508">
        <f t="shared" si="54"/>
        <v>0.31780000000000003</v>
      </c>
      <c r="J1629" s="486">
        <v>34952</v>
      </c>
      <c r="K1629" s="487">
        <v>43567</v>
      </c>
      <c r="L1629" s="573"/>
      <c r="M1629" s="574"/>
      <c r="R1629" s="618"/>
      <c r="S1629" s="618"/>
      <c r="T1629" s="618"/>
      <c r="U1629" s="618"/>
    </row>
    <row r="1630" spans="1:21">
      <c r="A1630" s="471" t="s">
        <v>3658</v>
      </c>
      <c r="B1630" s="483" t="s">
        <v>3659</v>
      </c>
      <c r="C1630" s="513">
        <v>1220</v>
      </c>
      <c r="D1630" s="472" t="s">
        <v>1350</v>
      </c>
      <c r="E1630" s="473">
        <v>0.02</v>
      </c>
      <c r="F1630" s="478" t="s">
        <v>401</v>
      </c>
      <c r="G1630" s="477">
        <f t="shared" si="53"/>
        <v>0.02</v>
      </c>
      <c r="H1630" s="631" t="s">
        <v>339</v>
      </c>
      <c r="I1630" s="508">
        <f t="shared" si="54"/>
        <v>0.31780000000000003</v>
      </c>
      <c r="J1630" s="486">
        <v>34952</v>
      </c>
      <c r="K1630" s="487">
        <v>43567</v>
      </c>
      <c r="L1630" s="573"/>
      <c r="M1630" s="574"/>
      <c r="R1630" s="618"/>
      <c r="S1630" s="618"/>
      <c r="T1630" s="618"/>
      <c r="U1630" s="618"/>
    </row>
    <row r="1631" spans="1:21">
      <c r="A1631" s="482" t="s">
        <v>3660</v>
      </c>
      <c r="B1631" s="483" t="s">
        <v>3661</v>
      </c>
      <c r="C1631" s="513">
        <v>9001</v>
      </c>
      <c r="D1631" s="472" t="s">
        <v>661</v>
      </c>
      <c r="E1631" s="473">
        <v>0.02</v>
      </c>
      <c r="F1631" s="476" t="s">
        <v>400</v>
      </c>
      <c r="G1631" s="477">
        <f t="shared" si="53"/>
        <v>0.02</v>
      </c>
      <c r="H1631" s="631" t="s">
        <v>339</v>
      </c>
      <c r="I1631" s="508">
        <f t="shared" si="54"/>
        <v>0.31780000000000003</v>
      </c>
      <c r="J1631" s="486">
        <v>60284</v>
      </c>
      <c r="K1631" s="487">
        <v>80909</v>
      </c>
      <c r="L1631" s="573"/>
      <c r="M1631" s="574"/>
      <c r="R1631" s="618"/>
      <c r="S1631" s="618"/>
      <c r="T1631" s="618"/>
      <c r="U1631" s="618"/>
    </row>
    <row r="1632" spans="1:21">
      <c r="A1632" s="482" t="s">
        <v>3662</v>
      </c>
      <c r="B1632" s="483" t="s">
        <v>3663</v>
      </c>
      <c r="C1632" s="513">
        <v>1220</v>
      </c>
      <c r="D1632" s="472" t="s">
        <v>1350</v>
      </c>
      <c r="E1632" s="473">
        <v>0.02</v>
      </c>
      <c r="F1632" s="478" t="s">
        <v>401</v>
      </c>
      <c r="G1632" s="477">
        <f t="shared" si="53"/>
        <v>0.02</v>
      </c>
      <c r="H1632" s="631" t="s">
        <v>339</v>
      </c>
      <c r="I1632" s="508">
        <f t="shared" si="54"/>
        <v>0.31780000000000003</v>
      </c>
      <c r="J1632" s="486">
        <v>38302</v>
      </c>
      <c r="K1632" s="487">
        <v>45728</v>
      </c>
      <c r="L1632" s="573"/>
      <c r="M1632" s="574"/>
      <c r="R1632" s="618"/>
      <c r="S1632" s="618"/>
      <c r="T1632" s="618"/>
      <c r="U1632" s="618"/>
    </row>
    <row r="1633" spans="1:21">
      <c r="A1633" s="482" t="s">
        <v>3664</v>
      </c>
      <c r="B1633" s="483" t="s">
        <v>3665</v>
      </c>
      <c r="C1633" s="513">
        <v>1220</v>
      </c>
      <c r="D1633" s="472" t="s">
        <v>1350</v>
      </c>
      <c r="E1633" s="473">
        <v>0.02</v>
      </c>
      <c r="F1633" s="478" t="s">
        <v>401</v>
      </c>
      <c r="G1633" s="477">
        <f t="shared" si="53"/>
        <v>0.02</v>
      </c>
      <c r="H1633" s="631" t="s">
        <v>339</v>
      </c>
      <c r="I1633" s="508">
        <f t="shared" si="54"/>
        <v>0.31780000000000003</v>
      </c>
      <c r="J1633" s="486">
        <v>38302</v>
      </c>
      <c r="K1633" s="487">
        <v>45728</v>
      </c>
      <c r="L1633" s="573"/>
      <c r="M1633" s="574"/>
      <c r="R1633" s="618"/>
      <c r="S1633" s="618"/>
      <c r="T1633" s="618"/>
      <c r="U1633" s="618"/>
    </row>
    <row r="1634" spans="1:21">
      <c r="A1634" s="482" t="s">
        <v>3666</v>
      </c>
      <c r="B1634" s="483" t="s">
        <v>3667</v>
      </c>
      <c r="C1634" s="513">
        <v>1220</v>
      </c>
      <c r="D1634" s="472" t="s">
        <v>1350</v>
      </c>
      <c r="E1634" s="473">
        <v>0.02</v>
      </c>
      <c r="F1634" s="478" t="s">
        <v>401</v>
      </c>
      <c r="G1634" s="477">
        <f t="shared" si="53"/>
        <v>0.02</v>
      </c>
      <c r="H1634" s="631" t="s">
        <v>339</v>
      </c>
      <c r="I1634" s="508">
        <f t="shared" si="54"/>
        <v>0.31780000000000003</v>
      </c>
      <c r="J1634" s="486">
        <v>38302</v>
      </c>
      <c r="K1634" s="487">
        <v>45728</v>
      </c>
      <c r="L1634" s="573"/>
      <c r="M1634" s="574"/>
      <c r="R1634" s="618"/>
      <c r="S1634" s="618"/>
      <c r="T1634" s="618"/>
      <c r="U1634" s="618"/>
    </row>
    <row r="1635" spans="1:21">
      <c r="A1635" s="482" t="s">
        <v>3668</v>
      </c>
      <c r="B1635" s="483" t="s">
        <v>3669</v>
      </c>
      <c r="C1635" s="513">
        <v>1220</v>
      </c>
      <c r="D1635" s="472" t="s">
        <v>1350</v>
      </c>
      <c r="E1635" s="473">
        <v>0.02</v>
      </c>
      <c r="F1635" s="478" t="s">
        <v>401</v>
      </c>
      <c r="G1635" s="477">
        <f t="shared" si="53"/>
        <v>0.02</v>
      </c>
      <c r="H1635" s="631" t="s">
        <v>339</v>
      </c>
      <c r="I1635" s="508">
        <f t="shared" si="54"/>
        <v>0.31780000000000003</v>
      </c>
      <c r="J1635" s="486">
        <v>38302</v>
      </c>
      <c r="K1635" s="487">
        <v>45728</v>
      </c>
      <c r="L1635" s="573"/>
      <c r="M1635" s="574"/>
      <c r="R1635" s="618"/>
      <c r="S1635" s="618"/>
      <c r="T1635" s="618"/>
      <c r="U1635" s="618"/>
    </row>
    <row r="1636" spans="1:21">
      <c r="A1636" s="482" t="s">
        <v>3670</v>
      </c>
      <c r="B1636" s="483" t="s">
        <v>3671</v>
      </c>
      <c r="C1636" s="513">
        <v>1220</v>
      </c>
      <c r="D1636" s="472" t="s">
        <v>1350</v>
      </c>
      <c r="E1636" s="473">
        <v>0.02</v>
      </c>
      <c r="F1636" s="478" t="s">
        <v>401</v>
      </c>
      <c r="G1636" s="477">
        <f t="shared" si="53"/>
        <v>0.02</v>
      </c>
      <c r="H1636" s="631" t="s">
        <v>339</v>
      </c>
      <c r="I1636" s="508">
        <f t="shared" si="54"/>
        <v>0.31780000000000003</v>
      </c>
      <c r="J1636" s="486">
        <v>38302</v>
      </c>
      <c r="K1636" s="487">
        <v>45728</v>
      </c>
      <c r="L1636" s="573"/>
      <c r="M1636" s="574"/>
      <c r="R1636" s="618"/>
      <c r="S1636" s="618"/>
      <c r="T1636" s="618"/>
      <c r="U1636" s="618"/>
    </row>
    <row r="1637" spans="1:21">
      <c r="A1637" s="482" t="s">
        <v>3672</v>
      </c>
      <c r="B1637" s="483" t="s">
        <v>3673</v>
      </c>
      <c r="C1637" s="513">
        <v>1220</v>
      </c>
      <c r="D1637" s="472" t="s">
        <v>1350</v>
      </c>
      <c r="E1637" s="473">
        <v>0.02</v>
      </c>
      <c r="F1637" s="478" t="s">
        <v>401</v>
      </c>
      <c r="G1637" s="477">
        <f t="shared" si="53"/>
        <v>0.02</v>
      </c>
      <c r="H1637" s="631" t="s">
        <v>339</v>
      </c>
      <c r="I1637" s="508">
        <f t="shared" si="54"/>
        <v>0.31780000000000003</v>
      </c>
      <c r="J1637" s="486">
        <v>38302</v>
      </c>
      <c r="K1637" s="487">
        <v>45728</v>
      </c>
      <c r="L1637" s="573"/>
      <c r="M1637" s="574"/>
      <c r="R1637" s="618"/>
      <c r="S1637" s="618"/>
      <c r="T1637" s="618"/>
      <c r="U1637" s="618"/>
    </row>
    <row r="1638" spans="1:21">
      <c r="A1638" s="482" t="s">
        <v>3674</v>
      </c>
      <c r="B1638" s="483" t="s">
        <v>3675</v>
      </c>
      <c r="C1638" s="513">
        <v>9001</v>
      </c>
      <c r="D1638" s="472" t="s">
        <v>661</v>
      </c>
      <c r="E1638" s="473">
        <v>0.02</v>
      </c>
      <c r="F1638" s="476" t="s">
        <v>400</v>
      </c>
      <c r="G1638" s="477">
        <f t="shared" si="53"/>
        <v>0.02</v>
      </c>
      <c r="H1638" s="631" t="s">
        <v>339</v>
      </c>
      <c r="I1638" s="508">
        <f t="shared" si="54"/>
        <v>0.31780000000000003</v>
      </c>
      <c r="J1638" s="486">
        <v>60284</v>
      </c>
      <c r="K1638" s="487">
        <v>80909</v>
      </c>
      <c r="L1638" s="573"/>
      <c r="M1638" s="574"/>
      <c r="R1638" s="618"/>
      <c r="S1638" s="618"/>
      <c r="T1638" s="618"/>
      <c r="U1638" s="618"/>
    </row>
    <row r="1639" spans="1:21">
      <c r="A1639" s="482" t="s">
        <v>3676</v>
      </c>
      <c r="B1639" s="483" t="s">
        <v>3677</v>
      </c>
      <c r="C1639" s="513">
        <v>9001</v>
      </c>
      <c r="D1639" s="472" t="s">
        <v>661</v>
      </c>
      <c r="E1639" s="473">
        <v>0.02</v>
      </c>
      <c r="F1639" s="476" t="s">
        <v>400</v>
      </c>
      <c r="G1639" s="477">
        <f t="shared" si="53"/>
        <v>0.02</v>
      </c>
      <c r="H1639" s="631" t="s">
        <v>339</v>
      </c>
      <c r="I1639" s="508">
        <f t="shared" si="54"/>
        <v>0.31780000000000003</v>
      </c>
      <c r="J1639" s="486">
        <v>60284</v>
      </c>
      <c r="K1639" s="487">
        <v>80909</v>
      </c>
      <c r="L1639" s="573"/>
      <c r="M1639" s="574"/>
      <c r="R1639" s="618"/>
      <c r="S1639" s="618"/>
      <c r="T1639" s="618"/>
      <c r="U1639" s="618"/>
    </row>
    <row r="1640" spans="1:21">
      <c r="A1640" s="482" t="s">
        <v>3678</v>
      </c>
      <c r="B1640" s="483" t="s">
        <v>3679</v>
      </c>
      <c r="C1640" s="513">
        <v>9001</v>
      </c>
      <c r="D1640" s="472" t="s">
        <v>661</v>
      </c>
      <c r="E1640" s="473">
        <v>0.02</v>
      </c>
      <c r="F1640" s="476" t="s">
        <v>400</v>
      </c>
      <c r="G1640" s="477">
        <f t="shared" si="53"/>
        <v>0.02</v>
      </c>
      <c r="H1640" s="631" t="s">
        <v>339</v>
      </c>
      <c r="I1640" s="508">
        <f t="shared" si="54"/>
        <v>0.31780000000000003</v>
      </c>
      <c r="J1640" s="486">
        <v>60284</v>
      </c>
      <c r="K1640" s="487">
        <v>80909</v>
      </c>
      <c r="L1640" s="573"/>
      <c r="M1640" s="574"/>
      <c r="R1640" s="618"/>
      <c r="S1640" s="618"/>
      <c r="T1640" s="618"/>
      <c r="U1640" s="618"/>
    </row>
    <row r="1641" spans="1:21">
      <c r="A1641" s="482" t="s">
        <v>3680</v>
      </c>
      <c r="B1641" s="483" t="s">
        <v>3681</v>
      </c>
      <c r="C1641" s="513">
        <v>9001</v>
      </c>
      <c r="D1641" s="472" t="s">
        <v>661</v>
      </c>
      <c r="E1641" s="473">
        <v>0.02</v>
      </c>
      <c r="F1641" s="476" t="s">
        <v>400</v>
      </c>
      <c r="G1641" s="477">
        <f t="shared" si="53"/>
        <v>0.02</v>
      </c>
      <c r="H1641" s="631" t="s">
        <v>339</v>
      </c>
      <c r="I1641" s="508">
        <f t="shared" si="54"/>
        <v>0.31780000000000003</v>
      </c>
      <c r="J1641" s="486">
        <v>54013</v>
      </c>
      <c r="K1641" s="487">
        <v>70138</v>
      </c>
      <c r="L1641" s="573"/>
      <c r="M1641" s="574"/>
      <c r="R1641" s="618"/>
      <c r="S1641" s="618"/>
      <c r="T1641" s="618"/>
      <c r="U1641" s="618"/>
    </row>
    <row r="1642" spans="1:21">
      <c r="A1642" s="482" t="s">
        <v>3682</v>
      </c>
      <c r="B1642" s="483" t="s">
        <v>3683</v>
      </c>
      <c r="C1642" s="513">
        <v>9001</v>
      </c>
      <c r="D1642" s="472" t="s">
        <v>661</v>
      </c>
      <c r="E1642" s="473">
        <v>0.02</v>
      </c>
      <c r="F1642" s="476" t="s">
        <v>400</v>
      </c>
      <c r="G1642" s="477">
        <f t="shared" si="53"/>
        <v>0.02</v>
      </c>
      <c r="H1642" s="631" t="s">
        <v>339</v>
      </c>
      <c r="I1642" s="508">
        <f t="shared" si="54"/>
        <v>0.31780000000000003</v>
      </c>
      <c r="J1642" s="486">
        <v>54013</v>
      </c>
      <c r="K1642" s="487">
        <v>70138</v>
      </c>
      <c r="L1642" s="573"/>
      <c r="M1642" s="574"/>
      <c r="R1642" s="618"/>
      <c r="S1642" s="618"/>
      <c r="T1642" s="618"/>
      <c r="U1642" s="618"/>
    </row>
    <row r="1643" spans="1:21">
      <c r="A1643" s="482" t="s">
        <v>3684</v>
      </c>
      <c r="B1643" s="483" t="s">
        <v>3685</v>
      </c>
      <c r="C1643" s="513">
        <v>6600</v>
      </c>
      <c r="D1643" s="472" t="s">
        <v>932</v>
      </c>
      <c r="E1643" s="473">
        <v>0.02</v>
      </c>
      <c r="F1643" s="478" t="s">
        <v>401</v>
      </c>
      <c r="G1643" s="477">
        <f t="shared" si="53"/>
        <v>0.02</v>
      </c>
      <c r="H1643" s="631" t="s">
        <v>339</v>
      </c>
      <c r="I1643" s="508">
        <f t="shared" si="54"/>
        <v>0.31780000000000003</v>
      </c>
      <c r="J1643" s="486">
        <v>43695</v>
      </c>
      <c r="K1643" s="487">
        <v>54335</v>
      </c>
      <c r="L1643" s="573"/>
      <c r="M1643" s="574"/>
      <c r="R1643" s="618"/>
      <c r="S1643" s="618"/>
      <c r="T1643" s="618"/>
      <c r="U1643" s="618"/>
    </row>
    <row r="1644" spans="1:21">
      <c r="A1644" s="482" t="s">
        <v>3686</v>
      </c>
      <c r="B1644" s="483" t="s">
        <v>3687</v>
      </c>
      <c r="C1644" s="513">
        <v>6600</v>
      </c>
      <c r="D1644" s="472" t="s">
        <v>932</v>
      </c>
      <c r="E1644" s="473">
        <v>0.02</v>
      </c>
      <c r="F1644" s="478" t="s">
        <v>401</v>
      </c>
      <c r="G1644" s="477">
        <f t="shared" si="53"/>
        <v>0.02</v>
      </c>
      <c r="H1644" s="631" t="s">
        <v>339</v>
      </c>
      <c r="I1644" s="508">
        <f t="shared" si="54"/>
        <v>0.31780000000000003</v>
      </c>
      <c r="J1644" s="486">
        <v>43695</v>
      </c>
      <c r="K1644" s="487">
        <v>54335</v>
      </c>
      <c r="L1644" s="573"/>
      <c r="M1644" s="574"/>
      <c r="R1644" s="618"/>
      <c r="S1644" s="618"/>
      <c r="T1644" s="618"/>
      <c r="U1644" s="618"/>
    </row>
    <row r="1645" spans="1:21">
      <c r="A1645" s="482" t="s">
        <v>3688</v>
      </c>
      <c r="B1645" s="483" t="s">
        <v>3689</v>
      </c>
      <c r="C1645" s="513">
        <v>1220</v>
      </c>
      <c r="D1645" s="472" t="s">
        <v>1350</v>
      </c>
      <c r="E1645" s="473">
        <v>0.02</v>
      </c>
      <c r="F1645" s="478" t="s">
        <v>401</v>
      </c>
      <c r="G1645" s="477">
        <f t="shared" si="53"/>
        <v>0.02</v>
      </c>
      <c r="H1645" s="631" t="s">
        <v>339</v>
      </c>
      <c r="I1645" s="508">
        <f t="shared" si="54"/>
        <v>0.31780000000000003</v>
      </c>
      <c r="J1645" s="486">
        <v>38302</v>
      </c>
      <c r="K1645" s="487">
        <v>45728</v>
      </c>
      <c r="L1645" s="573"/>
      <c r="M1645" s="574"/>
      <c r="R1645" s="618"/>
      <c r="S1645" s="618"/>
      <c r="T1645" s="618"/>
      <c r="U1645" s="618"/>
    </row>
    <row r="1646" spans="1:21">
      <c r="A1646" s="482" t="s">
        <v>3690</v>
      </c>
      <c r="B1646" s="483" t="s">
        <v>3691</v>
      </c>
      <c r="C1646" s="513">
        <v>9001</v>
      </c>
      <c r="D1646" s="472" t="s">
        <v>661</v>
      </c>
      <c r="E1646" s="473">
        <v>0.02</v>
      </c>
      <c r="F1646" s="476" t="s">
        <v>400</v>
      </c>
      <c r="G1646" s="477">
        <f t="shared" si="53"/>
        <v>0.02</v>
      </c>
      <c r="H1646" s="631" t="s">
        <v>339</v>
      </c>
      <c r="I1646" s="508">
        <f t="shared" si="54"/>
        <v>0.31780000000000003</v>
      </c>
      <c r="J1646" s="486">
        <v>60284</v>
      </c>
      <c r="K1646" s="487">
        <v>80909</v>
      </c>
      <c r="L1646" s="573"/>
      <c r="M1646" s="574"/>
      <c r="R1646" s="618"/>
      <c r="S1646" s="618"/>
      <c r="T1646" s="618"/>
      <c r="U1646" s="618"/>
    </row>
    <row r="1647" spans="1:21">
      <c r="A1647" s="482" t="s">
        <v>3692</v>
      </c>
      <c r="B1647" s="483" t="s">
        <v>3693</v>
      </c>
      <c r="C1647" s="513">
        <v>6600</v>
      </c>
      <c r="D1647" s="472" t="s">
        <v>932</v>
      </c>
      <c r="E1647" s="473">
        <v>0.02</v>
      </c>
      <c r="F1647" s="478" t="s">
        <v>401</v>
      </c>
      <c r="G1647" s="477">
        <f t="shared" si="53"/>
        <v>0.02</v>
      </c>
      <c r="H1647" s="631" t="s">
        <v>339</v>
      </c>
      <c r="I1647" s="508">
        <f t="shared" si="54"/>
        <v>0.31780000000000003</v>
      </c>
      <c r="J1647" s="486">
        <v>43695</v>
      </c>
      <c r="K1647" s="487">
        <v>54335</v>
      </c>
      <c r="L1647" s="573"/>
      <c r="M1647" s="574"/>
      <c r="R1647" s="618"/>
      <c r="S1647" s="618"/>
      <c r="T1647" s="618"/>
      <c r="U1647" s="618"/>
    </row>
    <row r="1648" spans="1:21">
      <c r="A1648" s="482" t="s">
        <v>3694</v>
      </c>
      <c r="B1648" s="483" t="s">
        <v>3695</v>
      </c>
      <c r="C1648" s="513">
        <v>6600</v>
      </c>
      <c r="D1648" s="472" t="s">
        <v>932</v>
      </c>
      <c r="E1648" s="473">
        <v>0.02</v>
      </c>
      <c r="F1648" s="478" t="s">
        <v>401</v>
      </c>
      <c r="G1648" s="477">
        <f t="shared" si="53"/>
        <v>0.02</v>
      </c>
      <c r="H1648" s="631" t="s">
        <v>339</v>
      </c>
      <c r="I1648" s="508">
        <f t="shared" si="54"/>
        <v>0.31780000000000003</v>
      </c>
      <c r="J1648" s="486">
        <v>43695</v>
      </c>
      <c r="K1648" s="487">
        <v>54335</v>
      </c>
      <c r="L1648" s="573"/>
      <c r="M1648" s="574"/>
      <c r="R1648" s="618"/>
      <c r="S1648" s="618"/>
      <c r="T1648" s="618"/>
      <c r="U1648" s="618"/>
    </row>
    <row r="1649" spans="1:21">
      <c r="A1649" s="482" t="s">
        <v>3696</v>
      </c>
      <c r="B1649" s="483" t="s">
        <v>3697</v>
      </c>
      <c r="C1649" s="513">
        <v>1220</v>
      </c>
      <c r="D1649" s="472" t="s">
        <v>1350</v>
      </c>
      <c r="E1649" s="473">
        <v>0.02</v>
      </c>
      <c r="F1649" s="478" t="s">
        <v>401</v>
      </c>
      <c r="G1649" s="477">
        <f t="shared" si="53"/>
        <v>0.02</v>
      </c>
      <c r="H1649" s="631" t="s">
        <v>339</v>
      </c>
      <c r="I1649" s="508">
        <f t="shared" si="54"/>
        <v>0.31780000000000003</v>
      </c>
      <c r="J1649" s="486">
        <v>38302</v>
      </c>
      <c r="K1649" s="487">
        <v>45728</v>
      </c>
      <c r="L1649" s="573"/>
      <c r="M1649" s="574"/>
      <c r="R1649" s="618"/>
      <c r="S1649" s="618"/>
      <c r="T1649" s="618"/>
      <c r="U1649" s="618"/>
    </row>
    <row r="1650" spans="1:21">
      <c r="A1650" s="482" t="s">
        <v>3698</v>
      </c>
      <c r="B1650" s="483" t="s">
        <v>3699</v>
      </c>
      <c r="C1650" s="513">
        <v>6600</v>
      </c>
      <c r="D1650" s="472" t="s">
        <v>932</v>
      </c>
      <c r="E1650" s="473">
        <v>0.02</v>
      </c>
      <c r="F1650" s="478" t="s">
        <v>401</v>
      </c>
      <c r="G1650" s="477">
        <f t="shared" si="53"/>
        <v>0.02</v>
      </c>
      <c r="H1650" s="631" t="s">
        <v>339</v>
      </c>
      <c r="I1650" s="508">
        <f t="shared" si="54"/>
        <v>0.31780000000000003</v>
      </c>
      <c r="J1650" s="486">
        <v>43695</v>
      </c>
      <c r="K1650" s="487">
        <v>54335</v>
      </c>
      <c r="L1650" s="573"/>
      <c r="M1650" s="574"/>
      <c r="R1650" s="618"/>
      <c r="S1650" s="618"/>
      <c r="T1650" s="618"/>
      <c r="U1650" s="618"/>
    </row>
    <row r="1651" spans="1:21">
      <c r="A1651" s="482" t="s">
        <v>3700</v>
      </c>
      <c r="B1651" s="483" t="s">
        <v>3701</v>
      </c>
      <c r="C1651" s="513">
        <v>6600</v>
      </c>
      <c r="D1651" s="472" t="s">
        <v>932</v>
      </c>
      <c r="E1651" s="473">
        <v>0.02</v>
      </c>
      <c r="F1651" s="478" t="s">
        <v>401</v>
      </c>
      <c r="G1651" s="477">
        <f t="shared" si="53"/>
        <v>0.02</v>
      </c>
      <c r="H1651" s="631" t="s">
        <v>339</v>
      </c>
      <c r="I1651" s="508">
        <f t="shared" si="54"/>
        <v>0.31780000000000003</v>
      </c>
      <c r="J1651" s="486">
        <v>42015</v>
      </c>
      <c r="K1651" s="487">
        <v>53270</v>
      </c>
      <c r="L1651" s="573"/>
      <c r="M1651" s="574"/>
      <c r="R1651" s="618"/>
      <c r="S1651" s="618"/>
      <c r="T1651" s="618"/>
      <c r="U1651" s="618"/>
    </row>
    <row r="1652" spans="1:21">
      <c r="A1652" s="482" t="s">
        <v>3702</v>
      </c>
      <c r="B1652" s="483" t="s">
        <v>3703</v>
      </c>
      <c r="C1652" s="513">
        <v>9000</v>
      </c>
      <c r="D1652" s="472" t="s">
        <v>550</v>
      </c>
      <c r="E1652" s="473">
        <v>0.02</v>
      </c>
      <c r="F1652" s="476" t="s">
        <v>400</v>
      </c>
      <c r="G1652" s="477">
        <f t="shared" si="53"/>
        <v>0.02</v>
      </c>
      <c r="H1652" s="631" t="s">
        <v>339</v>
      </c>
      <c r="I1652" s="508">
        <f t="shared" si="54"/>
        <v>0.31780000000000003</v>
      </c>
      <c r="J1652" s="486">
        <v>47443</v>
      </c>
      <c r="K1652" s="487">
        <v>49891</v>
      </c>
      <c r="L1652" s="573"/>
      <c r="M1652" s="574"/>
      <c r="R1652" s="618"/>
      <c r="S1652" s="618"/>
      <c r="T1652" s="618"/>
      <c r="U1652" s="618"/>
    </row>
    <row r="1653" spans="1:21">
      <c r="A1653" s="471" t="s">
        <v>3704</v>
      </c>
      <c r="B1653" s="483" t="s">
        <v>3705</v>
      </c>
      <c r="C1653" s="513">
        <v>9001</v>
      </c>
      <c r="D1653" s="472" t="s">
        <v>661</v>
      </c>
      <c r="E1653" s="473">
        <v>0.02</v>
      </c>
      <c r="F1653" s="476" t="s">
        <v>400</v>
      </c>
      <c r="G1653" s="477">
        <f t="shared" si="53"/>
        <v>0.02</v>
      </c>
      <c r="H1653" s="631" t="s">
        <v>339</v>
      </c>
      <c r="I1653" s="508">
        <f t="shared" si="54"/>
        <v>0.31780000000000003</v>
      </c>
      <c r="J1653" s="486">
        <v>33417</v>
      </c>
      <c r="K1653" s="487">
        <v>39159</v>
      </c>
      <c r="L1653" s="573"/>
      <c r="M1653" s="574"/>
      <c r="R1653" s="618"/>
      <c r="S1653" s="618"/>
      <c r="T1653" s="618"/>
      <c r="U1653" s="618"/>
    </row>
    <row r="1654" spans="1:21">
      <c r="A1654" s="471" t="s">
        <v>3706</v>
      </c>
      <c r="B1654" s="483" t="s">
        <v>3707</v>
      </c>
      <c r="C1654" s="513">
        <v>9001</v>
      </c>
      <c r="D1654" s="472" t="s">
        <v>661</v>
      </c>
      <c r="E1654" s="473">
        <v>0.02</v>
      </c>
      <c r="F1654" s="476" t="s">
        <v>400</v>
      </c>
      <c r="G1654" s="477">
        <f t="shared" si="53"/>
        <v>0.02</v>
      </c>
      <c r="H1654" s="631" t="s">
        <v>339</v>
      </c>
      <c r="I1654" s="508">
        <f t="shared" si="54"/>
        <v>0.31780000000000003</v>
      </c>
      <c r="J1654" s="486">
        <v>35652</v>
      </c>
      <c r="K1654" s="487">
        <v>44439</v>
      </c>
      <c r="L1654" s="573"/>
      <c r="M1654" s="574"/>
      <c r="R1654" s="618"/>
      <c r="S1654" s="618"/>
      <c r="T1654" s="618"/>
      <c r="U1654" s="618"/>
    </row>
    <row r="1655" spans="1:21">
      <c r="A1655" s="482" t="s">
        <v>3708</v>
      </c>
      <c r="B1655" s="483" t="s">
        <v>3709</v>
      </c>
      <c r="C1655" s="513">
        <v>9001</v>
      </c>
      <c r="D1655" s="472" t="s">
        <v>661</v>
      </c>
      <c r="E1655" s="473">
        <v>0.02</v>
      </c>
      <c r="F1655" s="476" t="s">
        <v>400</v>
      </c>
      <c r="G1655" s="477">
        <f t="shared" si="53"/>
        <v>0.02</v>
      </c>
      <c r="H1655" s="631" t="s">
        <v>339</v>
      </c>
      <c r="I1655" s="508">
        <f t="shared" si="54"/>
        <v>0.31780000000000003</v>
      </c>
      <c r="J1655" s="486">
        <v>39068</v>
      </c>
      <c r="K1655" s="487">
        <v>46643</v>
      </c>
      <c r="L1655" s="573"/>
      <c r="M1655" s="574"/>
      <c r="R1655" s="618"/>
      <c r="S1655" s="618"/>
      <c r="T1655" s="618"/>
      <c r="U1655" s="618"/>
    </row>
    <row r="1656" spans="1:21">
      <c r="A1656" s="482" t="s">
        <v>3710</v>
      </c>
      <c r="B1656" s="483" t="s">
        <v>3711</v>
      </c>
      <c r="C1656" s="513">
        <v>9001</v>
      </c>
      <c r="D1656" s="472" t="s">
        <v>661</v>
      </c>
      <c r="E1656" s="473">
        <v>0.02</v>
      </c>
      <c r="F1656" s="476" t="s">
        <v>400</v>
      </c>
      <c r="G1656" s="477">
        <f t="shared" si="53"/>
        <v>0.02</v>
      </c>
      <c r="H1656" s="631" t="s">
        <v>339</v>
      </c>
      <c r="I1656" s="508">
        <f t="shared" si="54"/>
        <v>0.31780000000000003</v>
      </c>
      <c r="J1656" s="486">
        <v>42015</v>
      </c>
      <c r="K1656" s="487">
        <v>53271</v>
      </c>
      <c r="L1656" s="573"/>
      <c r="M1656" s="574"/>
      <c r="R1656" s="618"/>
      <c r="S1656" s="618"/>
      <c r="T1656" s="618"/>
      <c r="U1656" s="618"/>
    </row>
    <row r="1657" spans="1:21">
      <c r="A1657" s="471" t="s">
        <v>3712</v>
      </c>
      <c r="B1657" s="483" t="s">
        <v>3713</v>
      </c>
      <c r="C1657" s="513">
        <v>9001</v>
      </c>
      <c r="D1657" s="472" t="s">
        <v>661</v>
      </c>
      <c r="E1657" s="473">
        <v>0.02</v>
      </c>
      <c r="F1657" s="476" t="s">
        <v>400</v>
      </c>
      <c r="G1657" s="477">
        <f t="shared" si="53"/>
        <v>0.02</v>
      </c>
      <c r="H1657" s="631" t="s">
        <v>339</v>
      </c>
      <c r="I1657" s="508">
        <f t="shared" si="54"/>
        <v>0.31780000000000003</v>
      </c>
      <c r="J1657" s="486">
        <v>33417</v>
      </c>
      <c r="K1657" s="487">
        <v>39159</v>
      </c>
      <c r="L1657" s="573"/>
      <c r="M1657" s="574"/>
      <c r="R1657" s="618"/>
      <c r="S1657" s="618"/>
      <c r="T1657" s="618"/>
      <c r="U1657" s="618"/>
    </row>
    <row r="1658" spans="1:21">
      <c r="A1658" s="471" t="s">
        <v>3714</v>
      </c>
      <c r="B1658" s="483" t="s">
        <v>3715</v>
      </c>
      <c r="C1658" s="513">
        <v>9001</v>
      </c>
      <c r="D1658" s="472" t="s">
        <v>661</v>
      </c>
      <c r="E1658" s="473">
        <v>0.02</v>
      </c>
      <c r="F1658" s="476" t="s">
        <v>400</v>
      </c>
      <c r="G1658" s="477">
        <f t="shared" si="53"/>
        <v>0.02</v>
      </c>
      <c r="H1658" s="631" t="s">
        <v>339</v>
      </c>
      <c r="I1658" s="508">
        <f t="shared" si="54"/>
        <v>0.31780000000000003</v>
      </c>
      <c r="J1658" s="486">
        <v>35652</v>
      </c>
      <c r="K1658" s="487">
        <v>44439</v>
      </c>
      <c r="L1658" s="573"/>
      <c r="M1658" s="574"/>
      <c r="R1658" s="618"/>
      <c r="S1658" s="618"/>
      <c r="T1658" s="618"/>
      <c r="U1658" s="618"/>
    </row>
    <row r="1659" spans="1:21">
      <c r="A1659" s="482" t="s">
        <v>3716</v>
      </c>
      <c r="B1659" s="483" t="s">
        <v>3717</v>
      </c>
      <c r="C1659" s="513">
        <v>9001</v>
      </c>
      <c r="D1659" s="472" t="s">
        <v>661</v>
      </c>
      <c r="E1659" s="473">
        <v>0.02</v>
      </c>
      <c r="F1659" s="476" t="s">
        <v>400</v>
      </c>
      <c r="G1659" s="477">
        <f t="shared" si="53"/>
        <v>0.02</v>
      </c>
      <c r="H1659" s="631" t="s">
        <v>339</v>
      </c>
      <c r="I1659" s="508">
        <f t="shared" si="54"/>
        <v>0.31780000000000003</v>
      </c>
      <c r="J1659" s="486">
        <v>39068</v>
      </c>
      <c r="K1659" s="487">
        <v>46643</v>
      </c>
      <c r="L1659" s="573"/>
      <c r="M1659" s="574"/>
      <c r="R1659" s="618"/>
      <c r="S1659" s="618"/>
      <c r="T1659" s="618"/>
      <c r="U1659" s="618"/>
    </row>
    <row r="1660" spans="1:21">
      <c r="A1660" s="482" t="s">
        <v>3718</v>
      </c>
      <c r="B1660" s="483" t="s">
        <v>3719</v>
      </c>
      <c r="C1660" s="513">
        <v>9001</v>
      </c>
      <c r="D1660" s="472" t="s">
        <v>661</v>
      </c>
      <c r="E1660" s="473">
        <v>0.02</v>
      </c>
      <c r="F1660" s="476" t="s">
        <v>400</v>
      </c>
      <c r="G1660" s="477">
        <f t="shared" si="53"/>
        <v>0.02</v>
      </c>
      <c r="H1660" s="631" t="s">
        <v>339</v>
      </c>
      <c r="I1660" s="508">
        <f t="shared" si="54"/>
        <v>0.31780000000000003</v>
      </c>
      <c r="J1660" s="486">
        <v>42015</v>
      </c>
      <c r="K1660" s="487">
        <v>53271</v>
      </c>
      <c r="L1660" s="573"/>
      <c r="M1660" s="574"/>
      <c r="R1660" s="618"/>
      <c r="S1660" s="618"/>
      <c r="T1660" s="618"/>
      <c r="U1660" s="618"/>
    </row>
    <row r="1661" spans="1:21">
      <c r="A1661" s="482" t="s">
        <v>80</v>
      </c>
      <c r="B1661" s="483" t="s">
        <v>3720</v>
      </c>
      <c r="C1661" s="513">
        <v>9001</v>
      </c>
      <c r="D1661" s="472" t="s">
        <v>661</v>
      </c>
      <c r="E1661" s="473">
        <v>0.02</v>
      </c>
      <c r="F1661" s="476" t="s">
        <v>400</v>
      </c>
      <c r="G1661" s="477">
        <f t="shared" si="53"/>
        <v>0.02</v>
      </c>
      <c r="H1661" s="631" t="s">
        <v>339</v>
      </c>
      <c r="I1661" s="508">
        <f t="shared" si="54"/>
        <v>0.31780000000000003</v>
      </c>
      <c r="J1661" s="486">
        <v>42015</v>
      </c>
      <c r="K1661" s="487">
        <v>53271</v>
      </c>
      <c r="L1661" s="573"/>
      <c r="M1661" s="574"/>
      <c r="R1661" s="618"/>
      <c r="S1661" s="618"/>
      <c r="T1661" s="618"/>
      <c r="U1661" s="618"/>
    </row>
    <row r="1662" spans="1:21">
      <c r="A1662" s="482" t="s">
        <v>3721</v>
      </c>
      <c r="B1662" s="483" t="s">
        <v>1037</v>
      </c>
      <c r="C1662" s="513">
        <v>9001</v>
      </c>
      <c r="D1662" s="472" t="s">
        <v>661</v>
      </c>
      <c r="E1662" s="473">
        <v>0.02</v>
      </c>
      <c r="F1662" s="476" t="s">
        <v>400</v>
      </c>
      <c r="G1662" s="477">
        <f t="shared" si="53"/>
        <v>0.02</v>
      </c>
      <c r="H1662" s="631" t="s">
        <v>339</v>
      </c>
      <c r="I1662" s="508">
        <f t="shared" si="54"/>
        <v>0.31780000000000003</v>
      </c>
      <c r="J1662" s="486">
        <v>46392</v>
      </c>
      <c r="K1662" s="487">
        <v>57232</v>
      </c>
      <c r="L1662" s="573"/>
      <c r="M1662" s="574"/>
      <c r="R1662" s="618"/>
      <c r="S1662" s="618"/>
      <c r="T1662" s="618"/>
      <c r="U1662" s="618"/>
    </row>
    <row r="1663" spans="1:21">
      <c r="A1663" s="482" t="s">
        <v>3722</v>
      </c>
      <c r="B1663" s="483" t="s">
        <v>3723</v>
      </c>
      <c r="C1663" s="513">
        <v>9001</v>
      </c>
      <c r="D1663" s="472" t="s">
        <v>661</v>
      </c>
      <c r="E1663" s="473">
        <v>0.02</v>
      </c>
      <c r="F1663" s="476" t="s">
        <v>400</v>
      </c>
      <c r="G1663" s="477">
        <f t="shared" si="53"/>
        <v>0.02</v>
      </c>
      <c r="H1663" s="631" t="s">
        <v>339</v>
      </c>
      <c r="I1663" s="508">
        <f t="shared" si="54"/>
        <v>0.31780000000000003</v>
      </c>
      <c r="J1663" s="486">
        <v>60284</v>
      </c>
      <c r="K1663" s="487">
        <v>80909</v>
      </c>
      <c r="L1663" s="573"/>
      <c r="M1663" s="574"/>
      <c r="R1663" s="618"/>
      <c r="S1663" s="618"/>
      <c r="T1663" s="618"/>
      <c r="U1663" s="618"/>
    </row>
    <row r="1664" spans="1:21">
      <c r="A1664" s="482" t="s">
        <v>3724</v>
      </c>
      <c r="B1664" s="483" t="s">
        <v>3720</v>
      </c>
      <c r="C1664" s="514" t="s">
        <v>1014</v>
      </c>
      <c r="D1664" s="472" t="s">
        <v>1015</v>
      </c>
      <c r="E1664" s="473">
        <v>0.02</v>
      </c>
      <c r="F1664" s="478" t="s">
        <v>401</v>
      </c>
      <c r="G1664" s="477">
        <f t="shared" si="53"/>
        <v>0.02</v>
      </c>
      <c r="H1664" s="631" t="s">
        <v>339</v>
      </c>
      <c r="I1664" s="508">
        <f t="shared" si="54"/>
        <v>0.31780000000000003</v>
      </c>
      <c r="J1664" s="486">
        <v>42629</v>
      </c>
      <c r="K1664" s="487">
        <v>53010</v>
      </c>
      <c r="L1664" s="573"/>
      <c r="M1664" s="574"/>
      <c r="R1664" s="618"/>
      <c r="S1664" s="618"/>
      <c r="T1664" s="618"/>
      <c r="U1664" s="618"/>
    </row>
    <row r="1665" spans="1:21">
      <c r="A1665" s="482" t="s">
        <v>3725</v>
      </c>
      <c r="B1665" s="483" t="s">
        <v>1037</v>
      </c>
      <c r="C1665" s="514" t="s">
        <v>1014</v>
      </c>
      <c r="D1665" s="472" t="s">
        <v>1015</v>
      </c>
      <c r="E1665" s="473">
        <v>0.02</v>
      </c>
      <c r="F1665" s="478" t="s">
        <v>401</v>
      </c>
      <c r="G1665" s="477">
        <f t="shared" si="53"/>
        <v>0.02</v>
      </c>
      <c r="H1665" s="631" t="s">
        <v>339</v>
      </c>
      <c r="I1665" s="508">
        <f t="shared" si="54"/>
        <v>0.31780000000000003</v>
      </c>
      <c r="J1665" s="486">
        <v>46165</v>
      </c>
      <c r="K1665" s="487">
        <v>56952</v>
      </c>
      <c r="L1665" s="573"/>
      <c r="M1665" s="574"/>
      <c r="R1665" s="618"/>
      <c r="S1665" s="618"/>
      <c r="T1665" s="618"/>
      <c r="U1665" s="618"/>
    </row>
    <row r="1666" spans="1:21">
      <c r="A1666" s="482" t="s">
        <v>3726</v>
      </c>
      <c r="B1666" s="483" t="s">
        <v>1037</v>
      </c>
      <c r="C1666" s="513">
        <v>1160</v>
      </c>
      <c r="D1666" s="472" t="s">
        <v>3727</v>
      </c>
      <c r="E1666" s="473">
        <v>0.02</v>
      </c>
      <c r="F1666" s="478" t="s">
        <v>401</v>
      </c>
      <c r="G1666" s="477">
        <f t="shared" si="53"/>
        <v>0.02</v>
      </c>
      <c r="H1666" s="631" t="s">
        <v>339</v>
      </c>
      <c r="I1666" s="508">
        <f t="shared" si="54"/>
        <v>0.31780000000000003</v>
      </c>
      <c r="J1666" s="486">
        <v>47320</v>
      </c>
      <c r="K1666" s="487">
        <v>58376</v>
      </c>
      <c r="L1666" s="573"/>
      <c r="M1666" s="574"/>
      <c r="R1666" s="618"/>
      <c r="S1666" s="618"/>
      <c r="T1666" s="618"/>
      <c r="U1666" s="618"/>
    </row>
    <row r="1667" spans="1:21">
      <c r="A1667" s="482" t="s">
        <v>3728</v>
      </c>
      <c r="B1667" s="483" t="s">
        <v>1037</v>
      </c>
      <c r="C1667" s="513">
        <v>6600</v>
      </c>
      <c r="D1667" s="472" t="s">
        <v>932</v>
      </c>
      <c r="E1667" s="473">
        <v>0.02</v>
      </c>
      <c r="F1667" s="478" t="s">
        <v>401</v>
      </c>
      <c r="G1667" s="477">
        <f t="shared" si="53"/>
        <v>0.02</v>
      </c>
      <c r="H1667" s="631" t="s">
        <v>339</v>
      </c>
      <c r="I1667" s="508">
        <f t="shared" si="54"/>
        <v>0.31780000000000003</v>
      </c>
      <c r="J1667" s="486">
        <v>47320</v>
      </c>
      <c r="K1667" s="487">
        <v>58376</v>
      </c>
      <c r="L1667" s="573"/>
      <c r="M1667" s="574"/>
      <c r="R1667" s="618"/>
      <c r="S1667" s="618"/>
      <c r="T1667" s="618"/>
      <c r="U1667" s="618"/>
    </row>
    <row r="1668" spans="1:21">
      <c r="A1668" s="482" t="s">
        <v>3729</v>
      </c>
      <c r="B1668" s="483" t="s">
        <v>1037</v>
      </c>
      <c r="C1668" s="513">
        <v>9001</v>
      </c>
      <c r="D1668" s="472" t="s">
        <v>661</v>
      </c>
      <c r="E1668" s="473">
        <v>0.02</v>
      </c>
      <c r="F1668" s="476" t="s">
        <v>400</v>
      </c>
      <c r="G1668" s="477">
        <f t="shared" ref="G1668:G1731" si="55">_xlfn.XLOOKUP(F1668,$N$3:$N$18,$O$3:$O$18,"not found",0,1)</f>
        <v>0.02</v>
      </c>
      <c r="H1668" s="631" t="s">
        <v>339</v>
      </c>
      <c r="I1668" s="508">
        <f t="shared" ref="I1668:I1731" si="56">VLOOKUP(H1668,Fringe.Rates,2,FALSE)</f>
        <v>0.31780000000000003</v>
      </c>
      <c r="J1668" s="486">
        <v>46392</v>
      </c>
      <c r="K1668" s="487">
        <v>57232</v>
      </c>
      <c r="L1668" s="573"/>
      <c r="M1668" s="574"/>
      <c r="R1668" s="618"/>
      <c r="S1668" s="618"/>
      <c r="T1668" s="618"/>
      <c r="U1668" s="618"/>
    </row>
    <row r="1669" spans="1:21">
      <c r="A1669" s="482" t="s">
        <v>3730</v>
      </c>
      <c r="B1669" s="483" t="s">
        <v>3731</v>
      </c>
      <c r="C1669" s="513">
        <v>9001</v>
      </c>
      <c r="D1669" s="472" t="s">
        <v>661</v>
      </c>
      <c r="E1669" s="473">
        <v>0.02</v>
      </c>
      <c r="F1669" s="476" t="s">
        <v>400</v>
      </c>
      <c r="G1669" s="477">
        <f t="shared" si="55"/>
        <v>0.02</v>
      </c>
      <c r="H1669" s="631" t="s">
        <v>339</v>
      </c>
      <c r="I1669" s="508">
        <f t="shared" si="56"/>
        <v>0.31780000000000003</v>
      </c>
      <c r="J1669" s="486">
        <v>42015</v>
      </c>
      <c r="K1669" s="487">
        <v>53271</v>
      </c>
      <c r="L1669" s="573"/>
      <c r="M1669" s="574"/>
      <c r="R1669" s="618"/>
      <c r="S1669" s="618"/>
      <c r="T1669" s="618"/>
      <c r="U1669" s="618"/>
    </row>
    <row r="1670" spans="1:21">
      <c r="A1670" s="482" t="s">
        <v>3732</v>
      </c>
      <c r="B1670" s="483" t="s">
        <v>3733</v>
      </c>
      <c r="C1670" s="513">
        <v>9001</v>
      </c>
      <c r="D1670" s="472" t="s">
        <v>661</v>
      </c>
      <c r="E1670" s="473">
        <v>0.02</v>
      </c>
      <c r="F1670" s="476" t="s">
        <v>400</v>
      </c>
      <c r="G1670" s="477">
        <f t="shared" si="55"/>
        <v>0.02</v>
      </c>
      <c r="H1670" s="631" t="s">
        <v>339</v>
      </c>
      <c r="I1670" s="508">
        <f t="shared" si="56"/>
        <v>0.31780000000000003</v>
      </c>
      <c r="J1670" s="486">
        <v>39068</v>
      </c>
      <c r="K1670" s="487">
        <v>46643</v>
      </c>
      <c r="L1670" s="573"/>
      <c r="M1670" s="574"/>
      <c r="R1670" s="618"/>
      <c r="S1670" s="618"/>
      <c r="T1670" s="618"/>
      <c r="U1670" s="618"/>
    </row>
    <row r="1671" spans="1:21">
      <c r="A1671" s="482" t="s">
        <v>3734</v>
      </c>
      <c r="B1671" s="483" t="s">
        <v>3735</v>
      </c>
      <c r="C1671" s="513">
        <v>9001</v>
      </c>
      <c r="D1671" s="472" t="s">
        <v>661</v>
      </c>
      <c r="E1671" s="473">
        <v>0.02</v>
      </c>
      <c r="F1671" s="476" t="s">
        <v>400</v>
      </c>
      <c r="G1671" s="477">
        <f t="shared" si="55"/>
        <v>0.02</v>
      </c>
      <c r="H1671" s="631" t="s">
        <v>339</v>
      </c>
      <c r="I1671" s="508">
        <f t="shared" si="56"/>
        <v>0.31780000000000003</v>
      </c>
      <c r="J1671" s="486">
        <v>60284</v>
      </c>
      <c r="K1671" s="487">
        <v>80909</v>
      </c>
      <c r="L1671" s="573"/>
      <c r="M1671" s="574"/>
      <c r="R1671" s="618"/>
      <c r="S1671" s="618"/>
      <c r="T1671" s="618"/>
      <c r="U1671" s="618"/>
    </row>
    <row r="1672" spans="1:21">
      <c r="A1672" s="482" t="s">
        <v>3736</v>
      </c>
      <c r="B1672" s="483" t="s">
        <v>3737</v>
      </c>
      <c r="C1672" s="513">
        <v>9001</v>
      </c>
      <c r="D1672" s="472" t="s">
        <v>661</v>
      </c>
      <c r="E1672" s="473">
        <v>0.02</v>
      </c>
      <c r="F1672" s="476" t="s">
        <v>400</v>
      </c>
      <c r="G1672" s="477">
        <f t="shared" si="55"/>
        <v>0.02</v>
      </c>
      <c r="H1672" s="631" t="s">
        <v>339</v>
      </c>
      <c r="I1672" s="508">
        <f t="shared" si="56"/>
        <v>0.31780000000000003</v>
      </c>
      <c r="J1672" s="486">
        <v>39068</v>
      </c>
      <c r="K1672" s="487">
        <v>46643</v>
      </c>
      <c r="L1672" s="573"/>
      <c r="M1672" s="574"/>
      <c r="R1672" s="618"/>
      <c r="S1672" s="618"/>
      <c r="T1672" s="618"/>
      <c r="U1672" s="618"/>
    </row>
    <row r="1673" spans="1:21">
      <c r="A1673" s="482" t="s">
        <v>3738</v>
      </c>
      <c r="B1673" s="483" t="s">
        <v>3739</v>
      </c>
      <c r="C1673" s="513">
        <v>9001</v>
      </c>
      <c r="D1673" s="472" t="s">
        <v>661</v>
      </c>
      <c r="E1673" s="473">
        <v>0.02</v>
      </c>
      <c r="F1673" s="476" t="s">
        <v>400</v>
      </c>
      <c r="G1673" s="477">
        <f t="shared" si="55"/>
        <v>0.02</v>
      </c>
      <c r="H1673" s="631" t="s">
        <v>339</v>
      </c>
      <c r="I1673" s="508">
        <f t="shared" si="56"/>
        <v>0.31780000000000003</v>
      </c>
      <c r="J1673" s="486">
        <v>39068</v>
      </c>
      <c r="K1673" s="487">
        <v>46643</v>
      </c>
      <c r="L1673" s="573"/>
      <c r="M1673" s="574"/>
      <c r="R1673" s="618"/>
      <c r="S1673" s="618"/>
      <c r="T1673" s="618"/>
      <c r="U1673" s="618"/>
    </row>
    <row r="1674" spans="1:21">
      <c r="A1674" s="482" t="s">
        <v>3740</v>
      </c>
      <c r="B1674" s="483" t="s">
        <v>3741</v>
      </c>
      <c r="C1674" s="513">
        <v>9001</v>
      </c>
      <c r="D1674" s="472" t="s">
        <v>661</v>
      </c>
      <c r="E1674" s="473">
        <v>0.02</v>
      </c>
      <c r="F1674" s="476" t="s">
        <v>400</v>
      </c>
      <c r="G1674" s="477">
        <f t="shared" si="55"/>
        <v>0.02</v>
      </c>
      <c r="H1674" s="631" t="s">
        <v>339</v>
      </c>
      <c r="I1674" s="508">
        <f t="shared" si="56"/>
        <v>0.31780000000000003</v>
      </c>
      <c r="J1674" s="486">
        <v>60284</v>
      </c>
      <c r="K1674" s="487">
        <v>80909</v>
      </c>
      <c r="L1674" s="573"/>
      <c r="M1674" s="574"/>
      <c r="R1674" s="618"/>
      <c r="S1674" s="618"/>
      <c r="T1674" s="618"/>
      <c r="U1674" s="618"/>
    </row>
    <row r="1675" spans="1:21">
      <c r="A1675" s="482" t="s">
        <v>3742</v>
      </c>
      <c r="B1675" s="483" t="s">
        <v>3743</v>
      </c>
      <c r="C1675" s="513">
        <v>9000</v>
      </c>
      <c r="D1675" s="472" t="s">
        <v>550</v>
      </c>
      <c r="E1675" s="473">
        <v>0.02</v>
      </c>
      <c r="F1675" s="476" t="s">
        <v>400</v>
      </c>
      <c r="G1675" s="477">
        <f t="shared" si="55"/>
        <v>0.02</v>
      </c>
      <c r="H1675" s="631" t="s">
        <v>339</v>
      </c>
      <c r="I1675" s="508">
        <f t="shared" si="56"/>
        <v>0.31780000000000003</v>
      </c>
      <c r="J1675" s="486">
        <v>48143</v>
      </c>
      <c r="K1675" s="487">
        <v>51642</v>
      </c>
      <c r="L1675" s="573"/>
      <c r="M1675" s="574"/>
      <c r="R1675" s="618"/>
      <c r="S1675" s="618"/>
      <c r="T1675" s="618"/>
      <c r="U1675" s="618"/>
    </row>
    <row r="1676" spans="1:21">
      <c r="A1676" s="482" t="s">
        <v>3744</v>
      </c>
      <c r="B1676" s="483" t="s">
        <v>3745</v>
      </c>
      <c r="C1676" s="513">
        <v>9000</v>
      </c>
      <c r="D1676" s="472" t="s">
        <v>550</v>
      </c>
      <c r="E1676" s="473">
        <v>0.02</v>
      </c>
      <c r="F1676" s="476" t="s">
        <v>400</v>
      </c>
      <c r="G1676" s="477">
        <f t="shared" si="55"/>
        <v>0.02</v>
      </c>
      <c r="H1676" s="631" t="s">
        <v>339</v>
      </c>
      <c r="I1676" s="508">
        <f t="shared" si="56"/>
        <v>0.31780000000000003</v>
      </c>
      <c r="J1676" s="486">
        <v>41266</v>
      </c>
      <c r="K1676" s="487">
        <v>44180</v>
      </c>
      <c r="L1676" s="573"/>
      <c r="M1676" s="574"/>
      <c r="R1676" s="618"/>
      <c r="S1676" s="618"/>
      <c r="T1676" s="618"/>
      <c r="U1676" s="618"/>
    </row>
    <row r="1677" spans="1:21">
      <c r="A1677" s="482" t="s">
        <v>3746</v>
      </c>
      <c r="B1677" s="483" t="s">
        <v>3747</v>
      </c>
      <c r="C1677" s="513">
        <v>9000</v>
      </c>
      <c r="D1677" s="472" t="s">
        <v>550</v>
      </c>
      <c r="E1677" s="473">
        <v>0.02</v>
      </c>
      <c r="F1677" s="476" t="s">
        <v>400</v>
      </c>
      <c r="G1677" s="477">
        <f t="shared" si="55"/>
        <v>0.02</v>
      </c>
      <c r="H1677" s="631" t="s">
        <v>339</v>
      </c>
      <c r="I1677" s="508">
        <f t="shared" si="56"/>
        <v>0.31780000000000003</v>
      </c>
      <c r="J1677" s="486">
        <v>44414</v>
      </c>
      <c r="K1677" s="487">
        <v>46396</v>
      </c>
      <c r="L1677" s="573"/>
      <c r="M1677" s="574"/>
      <c r="R1677" s="618"/>
      <c r="S1677" s="618"/>
      <c r="T1677" s="618"/>
      <c r="U1677" s="618"/>
    </row>
    <row r="1678" spans="1:21">
      <c r="A1678" s="482" t="s">
        <v>3748</v>
      </c>
      <c r="B1678" s="483" t="s">
        <v>3749</v>
      </c>
      <c r="C1678" s="513">
        <v>9001</v>
      </c>
      <c r="D1678" s="472" t="s">
        <v>661</v>
      </c>
      <c r="E1678" s="473">
        <v>0.02</v>
      </c>
      <c r="F1678" s="476" t="s">
        <v>400</v>
      </c>
      <c r="G1678" s="477">
        <f t="shared" si="55"/>
        <v>0.02</v>
      </c>
      <c r="H1678" s="631" t="s">
        <v>339</v>
      </c>
      <c r="I1678" s="508">
        <f t="shared" si="56"/>
        <v>0.31780000000000003</v>
      </c>
      <c r="J1678" s="486">
        <v>48141</v>
      </c>
      <c r="K1678" s="487">
        <v>51640</v>
      </c>
      <c r="L1678" s="573"/>
      <c r="M1678" s="574"/>
      <c r="R1678" s="618"/>
      <c r="S1678" s="618"/>
      <c r="T1678" s="618"/>
      <c r="U1678" s="618"/>
    </row>
    <row r="1679" spans="1:21">
      <c r="A1679" s="471" t="s">
        <v>3750</v>
      </c>
      <c r="B1679" s="483" t="s">
        <v>3751</v>
      </c>
      <c r="C1679" s="513">
        <v>9000</v>
      </c>
      <c r="D1679" s="472" t="s">
        <v>550</v>
      </c>
      <c r="E1679" s="473">
        <v>0.02</v>
      </c>
      <c r="F1679" s="476" t="s">
        <v>400</v>
      </c>
      <c r="G1679" s="477">
        <f t="shared" si="55"/>
        <v>0.02</v>
      </c>
      <c r="H1679" s="631" t="s">
        <v>339</v>
      </c>
      <c r="I1679" s="508">
        <f t="shared" si="56"/>
        <v>0.31780000000000003</v>
      </c>
      <c r="J1679" s="486">
        <v>32620</v>
      </c>
      <c r="K1679" s="487">
        <v>33456</v>
      </c>
      <c r="L1679" s="573"/>
      <c r="M1679" s="574"/>
      <c r="R1679" s="618"/>
      <c r="S1679" s="618"/>
      <c r="T1679" s="618"/>
      <c r="U1679" s="618"/>
    </row>
    <row r="1680" spans="1:21">
      <c r="A1680" s="471" t="s">
        <v>3752</v>
      </c>
      <c r="B1680" s="483" t="s">
        <v>3753</v>
      </c>
      <c r="C1680" s="513">
        <v>9000</v>
      </c>
      <c r="D1680" s="472" t="s">
        <v>550</v>
      </c>
      <c r="E1680" s="473">
        <v>0.02</v>
      </c>
      <c r="F1680" s="476" t="s">
        <v>400</v>
      </c>
      <c r="G1680" s="477">
        <f t="shared" si="55"/>
        <v>0.02</v>
      </c>
      <c r="H1680" s="631" t="s">
        <v>339</v>
      </c>
      <c r="I1680" s="508">
        <f t="shared" si="56"/>
        <v>0.31780000000000003</v>
      </c>
      <c r="J1680" s="486">
        <v>34272</v>
      </c>
      <c r="K1680" s="487">
        <v>39867</v>
      </c>
      <c r="L1680" s="573"/>
      <c r="M1680" s="574"/>
      <c r="R1680" s="618"/>
      <c r="S1680" s="618"/>
      <c r="T1680" s="618"/>
      <c r="U1680" s="618"/>
    </row>
    <row r="1681" spans="1:21">
      <c r="A1681" s="482" t="s">
        <v>3754</v>
      </c>
      <c r="B1681" s="483" t="s">
        <v>3755</v>
      </c>
      <c r="C1681" s="513">
        <v>9000</v>
      </c>
      <c r="D1681" s="472" t="s">
        <v>550</v>
      </c>
      <c r="E1681" s="473">
        <v>0.02</v>
      </c>
      <c r="F1681" s="476" t="s">
        <v>400</v>
      </c>
      <c r="G1681" s="477">
        <f t="shared" si="55"/>
        <v>0.02</v>
      </c>
      <c r="H1681" s="631" t="s">
        <v>339</v>
      </c>
      <c r="I1681" s="508">
        <f t="shared" si="56"/>
        <v>0.31780000000000003</v>
      </c>
      <c r="J1681" s="486">
        <v>41500</v>
      </c>
      <c r="K1681" s="487">
        <v>46978</v>
      </c>
      <c r="L1681" s="573"/>
      <c r="M1681" s="574"/>
      <c r="R1681" s="618"/>
      <c r="S1681" s="618"/>
      <c r="T1681" s="618"/>
      <c r="U1681" s="618"/>
    </row>
    <row r="1682" spans="1:21">
      <c r="A1682" s="482" t="s">
        <v>3756</v>
      </c>
      <c r="B1682" s="483" t="s">
        <v>3757</v>
      </c>
      <c r="C1682" s="513">
        <v>9000</v>
      </c>
      <c r="D1682" s="472" t="s">
        <v>550</v>
      </c>
      <c r="E1682" s="473">
        <v>0.02</v>
      </c>
      <c r="F1682" s="476" t="s">
        <v>400</v>
      </c>
      <c r="G1682" s="477">
        <f t="shared" si="55"/>
        <v>0.02</v>
      </c>
      <c r="H1682" s="631" t="s">
        <v>339</v>
      </c>
      <c r="I1682" s="508">
        <f t="shared" si="56"/>
        <v>0.31780000000000003</v>
      </c>
      <c r="J1682" s="486">
        <v>48143</v>
      </c>
      <c r="K1682" s="487">
        <v>52806</v>
      </c>
      <c r="L1682" s="573"/>
      <c r="M1682" s="574"/>
      <c r="R1682" s="618"/>
      <c r="S1682" s="618"/>
      <c r="T1682" s="618"/>
      <c r="U1682" s="618"/>
    </row>
    <row r="1683" spans="1:21">
      <c r="A1683" s="482" t="s">
        <v>3758</v>
      </c>
      <c r="B1683" s="483" t="s">
        <v>3759</v>
      </c>
      <c r="C1683" s="513">
        <v>9001</v>
      </c>
      <c r="D1683" s="472" t="s">
        <v>661</v>
      </c>
      <c r="E1683" s="473">
        <v>0.02</v>
      </c>
      <c r="F1683" s="476" t="s">
        <v>400</v>
      </c>
      <c r="G1683" s="477">
        <f t="shared" si="55"/>
        <v>0.02</v>
      </c>
      <c r="H1683" s="631" t="s">
        <v>339</v>
      </c>
      <c r="I1683" s="508">
        <f t="shared" si="56"/>
        <v>0.31780000000000003</v>
      </c>
      <c r="J1683" s="486">
        <v>53972</v>
      </c>
      <c r="K1683" s="487">
        <v>57819</v>
      </c>
      <c r="L1683" s="573"/>
      <c r="M1683" s="574"/>
      <c r="R1683" s="618"/>
      <c r="S1683" s="618"/>
      <c r="T1683" s="618"/>
      <c r="U1683" s="618"/>
    </row>
    <row r="1684" spans="1:21">
      <c r="A1684" s="482" t="s">
        <v>3760</v>
      </c>
      <c r="B1684" s="483" t="s">
        <v>3761</v>
      </c>
      <c r="C1684" s="513">
        <v>4700</v>
      </c>
      <c r="D1684" s="472" t="s">
        <v>3762</v>
      </c>
      <c r="E1684" s="473">
        <v>0.02</v>
      </c>
      <c r="F1684" s="478" t="s">
        <v>401</v>
      </c>
      <c r="G1684" s="477">
        <f t="shared" si="55"/>
        <v>0.02</v>
      </c>
      <c r="H1684" s="631" t="s">
        <v>339</v>
      </c>
      <c r="I1684" s="508">
        <f t="shared" si="56"/>
        <v>0.31780000000000003</v>
      </c>
      <c r="J1684" s="486">
        <v>39891</v>
      </c>
      <c r="K1684" s="487">
        <v>49518</v>
      </c>
      <c r="L1684" s="573"/>
      <c r="M1684" s="574"/>
      <c r="R1684" s="618"/>
      <c r="S1684" s="618"/>
      <c r="T1684" s="618"/>
      <c r="U1684" s="618"/>
    </row>
    <row r="1685" spans="1:21">
      <c r="A1685" s="471" t="s">
        <v>3763</v>
      </c>
      <c r="B1685" s="483" t="s">
        <v>3764</v>
      </c>
      <c r="C1685" s="513">
        <v>1665</v>
      </c>
      <c r="D1685" s="472" t="s">
        <v>3765</v>
      </c>
      <c r="E1685" s="474">
        <v>0.02</v>
      </c>
      <c r="F1685" s="478" t="s">
        <v>401</v>
      </c>
      <c r="G1685" s="477">
        <f t="shared" si="55"/>
        <v>0.02</v>
      </c>
      <c r="H1685" s="631" t="s">
        <v>339</v>
      </c>
      <c r="I1685" s="508">
        <f t="shared" si="56"/>
        <v>0.31780000000000003</v>
      </c>
      <c r="J1685" s="486">
        <v>23373</v>
      </c>
      <c r="K1685" s="487">
        <v>27626</v>
      </c>
      <c r="L1685" s="573"/>
      <c r="M1685" s="574"/>
      <c r="R1685" s="618"/>
      <c r="S1685" s="618"/>
      <c r="T1685" s="618"/>
      <c r="U1685" s="618"/>
    </row>
    <row r="1686" spans="1:21">
      <c r="A1686" s="471" t="s">
        <v>3766</v>
      </c>
      <c r="B1686" s="483" t="s">
        <v>3767</v>
      </c>
      <c r="C1686" s="513">
        <v>1660</v>
      </c>
      <c r="D1686" s="472" t="s">
        <v>3768</v>
      </c>
      <c r="E1686" s="474">
        <v>0.02</v>
      </c>
      <c r="F1686" s="478" t="s">
        <v>401</v>
      </c>
      <c r="G1686" s="477">
        <f t="shared" si="55"/>
        <v>0.02</v>
      </c>
      <c r="H1686" s="631" t="s">
        <v>339</v>
      </c>
      <c r="I1686" s="508">
        <f t="shared" si="56"/>
        <v>0.31780000000000003</v>
      </c>
      <c r="J1686" s="486">
        <v>29922</v>
      </c>
      <c r="K1686" s="487">
        <v>37681</v>
      </c>
      <c r="L1686" s="573"/>
      <c r="M1686" s="574"/>
      <c r="R1686" s="618"/>
      <c r="S1686" s="618"/>
      <c r="T1686" s="618"/>
      <c r="U1686" s="618"/>
    </row>
    <row r="1687" spans="1:21">
      <c r="A1687" s="482" t="s">
        <v>3769</v>
      </c>
      <c r="B1687" s="483" t="s">
        <v>3770</v>
      </c>
      <c r="C1687" s="513">
        <v>4700</v>
      </c>
      <c r="D1687" s="472" t="s">
        <v>3762</v>
      </c>
      <c r="E1687" s="473">
        <v>0.02</v>
      </c>
      <c r="F1687" s="478" t="s">
        <v>401</v>
      </c>
      <c r="G1687" s="477">
        <f t="shared" si="55"/>
        <v>0.02</v>
      </c>
      <c r="H1687" s="631" t="s">
        <v>339</v>
      </c>
      <c r="I1687" s="508">
        <f t="shared" si="56"/>
        <v>0.31780000000000003</v>
      </c>
      <c r="J1687" s="486">
        <v>42677</v>
      </c>
      <c r="K1687" s="487">
        <v>51256</v>
      </c>
      <c r="L1687" s="573"/>
      <c r="M1687" s="574"/>
      <c r="R1687" s="618"/>
      <c r="S1687" s="618"/>
      <c r="T1687" s="618"/>
      <c r="U1687" s="618"/>
    </row>
    <row r="1688" spans="1:21">
      <c r="A1688" s="482" t="s">
        <v>3771</v>
      </c>
      <c r="B1688" s="483" t="s">
        <v>3772</v>
      </c>
      <c r="C1688" s="513">
        <v>4700</v>
      </c>
      <c r="D1688" s="472" t="s">
        <v>3762</v>
      </c>
      <c r="E1688" s="473">
        <v>0.02</v>
      </c>
      <c r="F1688" s="478" t="s">
        <v>401</v>
      </c>
      <c r="G1688" s="477">
        <f t="shared" si="55"/>
        <v>0.02</v>
      </c>
      <c r="H1688" s="631" t="s">
        <v>339</v>
      </c>
      <c r="I1688" s="508">
        <f t="shared" si="56"/>
        <v>0.31780000000000003</v>
      </c>
      <c r="J1688" s="486">
        <v>51606</v>
      </c>
      <c r="K1688" s="487">
        <v>58215</v>
      </c>
      <c r="L1688" s="573"/>
      <c r="M1688" s="574"/>
      <c r="R1688" s="618"/>
      <c r="S1688" s="618"/>
      <c r="T1688" s="618"/>
      <c r="U1688" s="618"/>
    </row>
    <row r="1689" spans="1:21">
      <c r="A1689" s="482" t="s">
        <v>3773</v>
      </c>
      <c r="B1689" s="483" t="s">
        <v>3774</v>
      </c>
      <c r="C1689" s="513">
        <v>4700</v>
      </c>
      <c r="D1689" s="472" t="s">
        <v>3762</v>
      </c>
      <c r="E1689" s="473">
        <v>0.02</v>
      </c>
      <c r="F1689" s="478" t="s">
        <v>401</v>
      </c>
      <c r="G1689" s="477">
        <f t="shared" si="55"/>
        <v>0.02</v>
      </c>
      <c r="H1689" s="631" t="s">
        <v>339</v>
      </c>
      <c r="I1689" s="508">
        <f t="shared" si="56"/>
        <v>0.31780000000000003</v>
      </c>
      <c r="J1689" s="486">
        <v>64701</v>
      </c>
      <c r="K1689" s="487">
        <v>72389</v>
      </c>
      <c r="L1689" s="573"/>
      <c r="M1689" s="574"/>
      <c r="R1689" s="618"/>
      <c r="S1689" s="618"/>
      <c r="T1689" s="618"/>
      <c r="U1689" s="618"/>
    </row>
    <row r="1690" spans="1:21">
      <c r="A1690" s="482" t="s">
        <v>3775</v>
      </c>
      <c r="B1690" s="483" t="s">
        <v>3776</v>
      </c>
      <c r="C1690" s="513">
        <v>4700</v>
      </c>
      <c r="D1690" s="472" t="s">
        <v>3762</v>
      </c>
      <c r="E1690" s="473">
        <v>0.02</v>
      </c>
      <c r="F1690" s="478" t="s">
        <v>401</v>
      </c>
      <c r="G1690" s="477">
        <f t="shared" si="55"/>
        <v>0.02</v>
      </c>
      <c r="H1690" s="631" t="s">
        <v>339</v>
      </c>
      <c r="I1690" s="508">
        <f t="shared" si="56"/>
        <v>0.31780000000000003</v>
      </c>
      <c r="J1690" s="486">
        <v>58562</v>
      </c>
      <c r="K1690" s="487">
        <v>64360</v>
      </c>
      <c r="L1690" s="573"/>
      <c r="M1690" s="574"/>
      <c r="R1690" s="618"/>
      <c r="S1690" s="618"/>
      <c r="T1690" s="618"/>
      <c r="U1690" s="618"/>
    </row>
    <row r="1691" spans="1:21">
      <c r="A1691" s="482" t="s">
        <v>3777</v>
      </c>
      <c r="B1691" s="483" t="s">
        <v>3778</v>
      </c>
      <c r="C1691" s="513">
        <v>4700</v>
      </c>
      <c r="D1691" s="472" t="s">
        <v>3762</v>
      </c>
      <c r="E1691" s="473">
        <v>0.02</v>
      </c>
      <c r="F1691" s="478" t="s">
        <v>401</v>
      </c>
      <c r="G1691" s="477">
        <f t="shared" si="55"/>
        <v>0.02</v>
      </c>
      <c r="H1691" s="631" t="s">
        <v>339</v>
      </c>
      <c r="I1691" s="508">
        <f t="shared" si="56"/>
        <v>0.31780000000000003</v>
      </c>
      <c r="J1691" s="486">
        <v>57403</v>
      </c>
      <c r="K1691" s="487">
        <v>63084</v>
      </c>
      <c r="L1691" s="573"/>
      <c r="M1691" s="574"/>
      <c r="R1691" s="618"/>
      <c r="S1691" s="618"/>
      <c r="T1691" s="618"/>
      <c r="U1691" s="618"/>
    </row>
    <row r="1692" spans="1:21">
      <c r="A1692" s="482" t="s">
        <v>3779</v>
      </c>
      <c r="B1692" s="483" t="s">
        <v>3780</v>
      </c>
      <c r="C1692" s="513">
        <v>4600</v>
      </c>
      <c r="D1692" s="472" t="s">
        <v>3781</v>
      </c>
      <c r="E1692" s="473">
        <v>0.02</v>
      </c>
      <c r="F1692" s="478" t="s">
        <v>401</v>
      </c>
      <c r="G1692" s="477">
        <f t="shared" si="55"/>
        <v>0.02</v>
      </c>
      <c r="H1692" s="631" t="s">
        <v>339</v>
      </c>
      <c r="I1692" s="508">
        <f t="shared" si="56"/>
        <v>0.31780000000000003</v>
      </c>
      <c r="J1692" s="486">
        <v>64708</v>
      </c>
      <c r="K1692" s="487">
        <v>72478</v>
      </c>
      <c r="L1692" s="573"/>
      <c r="M1692" s="574"/>
      <c r="R1692" s="618"/>
      <c r="S1692" s="618"/>
      <c r="T1692" s="618"/>
      <c r="U1692" s="618"/>
    </row>
    <row r="1693" spans="1:21">
      <c r="A1693" s="482" t="s">
        <v>3782</v>
      </c>
      <c r="B1693" s="483" t="s">
        <v>3783</v>
      </c>
      <c r="C1693" s="513">
        <v>4600</v>
      </c>
      <c r="D1693" s="472" t="s">
        <v>3781</v>
      </c>
      <c r="E1693" s="473">
        <v>0.02</v>
      </c>
      <c r="F1693" s="478" t="s">
        <v>401</v>
      </c>
      <c r="G1693" s="477">
        <f t="shared" si="55"/>
        <v>0.02</v>
      </c>
      <c r="H1693" s="631" t="s">
        <v>339</v>
      </c>
      <c r="I1693" s="508">
        <f t="shared" si="56"/>
        <v>0.31780000000000003</v>
      </c>
      <c r="J1693" s="486">
        <v>64708</v>
      </c>
      <c r="K1693" s="487">
        <v>72478</v>
      </c>
      <c r="L1693" s="573"/>
      <c r="M1693" s="574"/>
      <c r="R1693" s="618"/>
      <c r="S1693" s="618"/>
      <c r="T1693" s="618"/>
      <c r="U1693" s="618"/>
    </row>
    <row r="1694" spans="1:21">
      <c r="A1694" s="482" t="s">
        <v>3784</v>
      </c>
      <c r="B1694" s="483" t="s">
        <v>3785</v>
      </c>
      <c r="C1694" s="513">
        <v>4600</v>
      </c>
      <c r="D1694" s="472" t="s">
        <v>3781</v>
      </c>
      <c r="E1694" s="473">
        <v>0.02</v>
      </c>
      <c r="F1694" s="478" t="s">
        <v>401</v>
      </c>
      <c r="G1694" s="477">
        <f t="shared" si="55"/>
        <v>0.02</v>
      </c>
      <c r="H1694" s="631" t="s">
        <v>339</v>
      </c>
      <c r="I1694" s="508">
        <f t="shared" si="56"/>
        <v>0.31780000000000003</v>
      </c>
      <c r="J1694" s="486">
        <v>72710</v>
      </c>
      <c r="K1694" s="487">
        <v>79318</v>
      </c>
      <c r="L1694" s="573"/>
      <c r="M1694" s="574"/>
      <c r="R1694" s="618"/>
      <c r="S1694" s="618"/>
      <c r="T1694" s="618"/>
      <c r="U1694" s="618"/>
    </row>
    <row r="1695" spans="1:21">
      <c r="A1695" s="482" t="s">
        <v>3786</v>
      </c>
      <c r="B1695" s="483" t="s">
        <v>3787</v>
      </c>
      <c r="C1695" s="513">
        <v>9171</v>
      </c>
      <c r="D1695" s="472" t="s">
        <v>3788</v>
      </c>
      <c r="E1695" s="473">
        <v>0.02</v>
      </c>
      <c r="F1695" s="476" t="s">
        <v>400</v>
      </c>
      <c r="G1695" s="477">
        <f t="shared" si="55"/>
        <v>0.02</v>
      </c>
      <c r="H1695" s="631" t="s">
        <v>339</v>
      </c>
      <c r="I1695" s="508">
        <f t="shared" si="56"/>
        <v>0.31780000000000003</v>
      </c>
      <c r="J1695" s="486">
        <v>85045</v>
      </c>
      <c r="K1695" s="487">
        <v>106454</v>
      </c>
      <c r="L1695" s="573"/>
      <c r="M1695" s="574"/>
      <c r="R1695" s="618"/>
      <c r="S1695" s="618"/>
      <c r="T1695" s="618"/>
      <c r="U1695" s="618"/>
    </row>
    <row r="1696" spans="1:21">
      <c r="A1696" s="482" t="s">
        <v>3789</v>
      </c>
      <c r="B1696" s="483" t="s">
        <v>3790</v>
      </c>
      <c r="C1696" s="513">
        <v>9170</v>
      </c>
      <c r="D1696" s="472" t="s">
        <v>3791</v>
      </c>
      <c r="E1696" s="473">
        <v>0.02</v>
      </c>
      <c r="F1696" s="476" t="s">
        <v>400</v>
      </c>
      <c r="G1696" s="477">
        <f t="shared" si="55"/>
        <v>0.02</v>
      </c>
      <c r="H1696" s="631" t="s">
        <v>339</v>
      </c>
      <c r="I1696" s="508">
        <f t="shared" si="56"/>
        <v>0.31780000000000003</v>
      </c>
      <c r="J1696" s="486">
        <v>83271</v>
      </c>
      <c r="K1696" s="487">
        <v>104326</v>
      </c>
      <c r="L1696" s="573"/>
      <c r="M1696" s="574"/>
      <c r="R1696" s="618"/>
      <c r="S1696" s="618"/>
      <c r="T1696" s="618"/>
      <c r="U1696" s="618"/>
    </row>
    <row r="1697" spans="1:21">
      <c r="A1697" s="482" t="s">
        <v>3792</v>
      </c>
      <c r="B1697" s="483" t="s">
        <v>3793</v>
      </c>
      <c r="C1697" s="513">
        <v>9170</v>
      </c>
      <c r="D1697" s="472" t="s">
        <v>3791</v>
      </c>
      <c r="E1697" s="473">
        <v>0.02</v>
      </c>
      <c r="F1697" s="476" t="s">
        <v>400</v>
      </c>
      <c r="G1697" s="477">
        <f t="shared" si="55"/>
        <v>0.02</v>
      </c>
      <c r="H1697" s="631" t="s">
        <v>339</v>
      </c>
      <c r="I1697" s="508">
        <f t="shared" si="56"/>
        <v>0.31780000000000003</v>
      </c>
      <c r="J1697" s="486">
        <v>83271</v>
      </c>
      <c r="K1697" s="487">
        <v>104326</v>
      </c>
      <c r="L1697" s="573"/>
      <c r="M1697" s="574"/>
      <c r="R1697" s="618"/>
      <c r="S1697" s="618"/>
      <c r="T1697" s="618"/>
      <c r="U1697" s="618"/>
    </row>
    <row r="1698" spans="1:21">
      <c r="A1698" s="482" t="s">
        <v>3794</v>
      </c>
      <c r="B1698" s="483" t="s">
        <v>3795</v>
      </c>
      <c r="C1698" s="513">
        <v>9170</v>
      </c>
      <c r="D1698" s="472" t="s">
        <v>3791</v>
      </c>
      <c r="E1698" s="473">
        <v>0.02</v>
      </c>
      <c r="F1698" s="476" t="s">
        <v>400</v>
      </c>
      <c r="G1698" s="477">
        <f t="shared" si="55"/>
        <v>0.02</v>
      </c>
      <c r="H1698" s="631" t="s">
        <v>339</v>
      </c>
      <c r="I1698" s="508">
        <f t="shared" si="56"/>
        <v>0.31780000000000003</v>
      </c>
      <c r="J1698" s="486">
        <v>83271</v>
      </c>
      <c r="K1698" s="487">
        <v>104326</v>
      </c>
      <c r="L1698" s="573"/>
      <c r="M1698" s="574"/>
      <c r="R1698" s="618"/>
      <c r="S1698" s="618"/>
      <c r="T1698" s="618"/>
      <c r="U1698" s="618"/>
    </row>
    <row r="1699" spans="1:21">
      <c r="A1699" s="482" t="s">
        <v>3796</v>
      </c>
      <c r="B1699" s="483" t="s">
        <v>3797</v>
      </c>
      <c r="C1699" s="513">
        <v>9170</v>
      </c>
      <c r="D1699" s="472" t="s">
        <v>3791</v>
      </c>
      <c r="E1699" s="473">
        <v>0.02</v>
      </c>
      <c r="F1699" s="476" t="s">
        <v>400</v>
      </c>
      <c r="G1699" s="477">
        <f t="shared" si="55"/>
        <v>0.02</v>
      </c>
      <c r="H1699" s="631" t="s">
        <v>339</v>
      </c>
      <c r="I1699" s="508">
        <f t="shared" si="56"/>
        <v>0.31780000000000003</v>
      </c>
      <c r="J1699" s="486">
        <v>91901</v>
      </c>
      <c r="K1699" s="487">
        <v>130700</v>
      </c>
      <c r="L1699" s="573"/>
      <c r="M1699" s="574"/>
      <c r="R1699" s="618"/>
      <c r="S1699" s="618"/>
      <c r="T1699" s="618"/>
      <c r="U1699" s="618"/>
    </row>
    <row r="1700" spans="1:21">
      <c r="A1700" s="482" t="s">
        <v>3798</v>
      </c>
      <c r="B1700" s="483" t="s">
        <v>3799</v>
      </c>
      <c r="C1700" s="513">
        <v>9171</v>
      </c>
      <c r="D1700" s="472" t="s">
        <v>3788</v>
      </c>
      <c r="E1700" s="473">
        <v>0.02</v>
      </c>
      <c r="F1700" s="476" t="s">
        <v>400</v>
      </c>
      <c r="G1700" s="477">
        <f t="shared" si="55"/>
        <v>0.02</v>
      </c>
      <c r="H1700" s="631" t="s">
        <v>339</v>
      </c>
      <c r="I1700" s="508">
        <f t="shared" si="56"/>
        <v>0.31780000000000003</v>
      </c>
      <c r="J1700" s="486">
        <v>93760</v>
      </c>
      <c r="K1700" s="487">
        <v>133322</v>
      </c>
      <c r="L1700" s="573"/>
      <c r="M1700" s="574"/>
      <c r="R1700" s="618"/>
      <c r="S1700" s="618"/>
      <c r="T1700" s="618"/>
      <c r="U1700" s="618"/>
    </row>
    <row r="1701" spans="1:21">
      <c r="A1701" s="482" t="s">
        <v>3800</v>
      </c>
      <c r="B1701" s="483" t="s">
        <v>3801</v>
      </c>
      <c r="C1701" s="513">
        <v>9173</v>
      </c>
      <c r="D1701" s="472" t="s">
        <v>3802</v>
      </c>
      <c r="E1701" s="473">
        <v>0.02</v>
      </c>
      <c r="F1701" s="476" t="s">
        <v>400</v>
      </c>
      <c r="G1701" s="477">
        <f t="shared" si="55"/>
        <v>0.02</v>
      </c>
      <c r="H1701" s="631" t="s">
        <v>339</v>
      </c>
      <c r="I1701" s="508">
        <f t="shared" si="56"/>
        <v>0.31780000000000003</v>
      </c>
      <c r="J1701" s="486">
        <v>136457</v>
      </c>
      <c r="K1701" s="487">
        <v>200093</v>
      </c>
      <c r="L1701" s="573"/>
      <c r="M1701" s="574"/>
      <c r="R1701" s="618"/>
      <c r="S1701" s="618"/>
      <c r="T1701" s="618"/>
      <c r="U1701" s="618"/>
    </row>
    <row r="1702" spans="1:21">
      <c r="A1702" s="482" t="s">
        <v>3803</v>
      </c>
      <c r="B1702" s="483" t="s">
        <v>3804</v>
      </c>
      <c r="C1702" s="513">
        <v>9173</v>
      </c>
      <c r="D1702" s="472" t="s">
        <v>3802</v>
      </c>
      <c r="E1702" s="473">
        <v>0.02</v>
      </c>
      <c r="F1702" s="476" t="s">
        <v>400</v>
      </c>
      <c r="G1702" s="477">
        <f t="shared" si="55"/>
        <v>0.02</v>
      </c>
      <c r="H1702" s="631" t="s">
        <v>339</v>
      </c>
      <c r="I1702" s="508">
        <f t="shared" si="56"/>
        <v>0.31780000000000003</v>
      </c>
      <c r="J1702" s="486">
        <v>151497</v>
      </c>
      <c r="K1702" s="487">
        <v>173139</v>
      </c>
      <c r="L1702" s="573"/>
      <c r="M1702" s="574"/>
      <c r="R1702" s="618"/>
      <c r="S1702" s="618"/>
      <c r="T1702" s="618"/>
      <c r="U1702" s="618"/>
    </row>
    <row r="1703" spans="1:21">
      <c r="A1703" s="482" t="s">
        <v>3805</v>
      </c>
      <c r="B1703" s="483" t="s">
        <v>3806</v>
      </c>
      <c r="C1703" s="513">
        <v>9173</v>
      </c>
      <c r="D1703" s="472" t="s">
        <v>3802</v>
      </c>
      <c r="E1703" s="473">
        <v>0.02</v>
      </c>
      <c r="F1703" s="476" t="s">
        <v>400</v>
      </c>
      <c r="G1703" s="477">
        <f t="shared" si="55"/>
        <v>0.02</v>
      </c>
      <c r="H1703" s="631" t="s">
        <v>339</v>
      </c>
      <c r="I1703" s="508">
        <f t="shared" si="56"/>
        <v>0.31780000000000003</v>
      </c>
      <c r="J1703" s="486">
        <v>104487</v>
      </c>
      <c r="K1703" s="487">
        <v>175316</v>
      </c>
      <c r="L1703" s="573"/>
      <c r="M1703" s="574"/>
      <c r="R1703" s="618"/>
      <c r="S1703" s="618"/>
      <c r="T1703" s="618"/>
      <c r="U1703" s="618"/>
    </row>
    <row r="1704" spans="1:21">
      <c r="A1704" s="482" t="s">
        <v>3807</v>
      </c>
      <c r="B1704" s="483" t="s">
        <v>3808</v>
      </c>
      <c r="C1704" s="513">
        <v>9171</v>
      </c>
      <c r="D1704" s="472" t="s">
        <v>3788</v>
      </c>
      <c r="E1704" s="473">
        <v>0.02</v>
      </c>
      <c r="F1704" s="476" t="s">
        <v>400</v>
      </c>
      <c r="G1704" s="477">
        <f t="shared" si="55"/>
        <v>0.02</v>
      </c>
      <c r="H1704" s="631" t="s">
        <v>339</v>
      </c>
      <c r="I1704" s="508">
        <f t="shared" si="56"/>
        <v>0.31780000000000003</v>
      </c>
      <c r="J1704" s="486">
        <v>93760</v>
      </c>
      <c r="K1704" s="487">
        <v>133322</v>
      </c>
      <c r="L1704" s="573"/>
      <c r="M1704" s="574"/>
      <c r="R1704" s="618"/>
      <c r="S1704" s="618"/>
      <c r="T1704" s="618"/>
      <c r="U1704" s="618"/>
    </row>
    <row r="1705" spans="1:21">
      <c r="A1705" s="482" t="s">
        <v>3809</v>
      </c>
      <c r="B1705" s="483" t="s">
        <v>3810</v>
      </c>
      <c r="C1705" s="513">
        <v>9171</v>
      </c>
      <c r="D1705" s="472" t="s">
        <v>3788</v>
      </c>
      <c r="E1705" s="473">
        <v>0.02</v>
      </c>
      <c r="F1705" s="476" t="s">
        <v>400</v>
      </c>
      <c r="G1705" s="477">
        <f t="shared" si="55"/>
        <v>0.02</v>
      </c>
      <c r="H1705" s="631" t="s">
        <v>339</v>
      </c>
      <c r="I1705" s="508">
        <f t="shared" si="56"/>
        <v>0.31780000000000003</v>
      </c>
      <c r="J1705" s="486">
        <v>50861</v>
      </c>
      <c r="K1705" s="487">
        <v>60797</v>
      </c>
      <c r="L1705" s="573"/>
      <c r="M1705" s="574"/>
      <c r="R1705" s="618"/>
      <c r="S1705" s="618"/>
      <c r="T1705" s="618"/>
      <c r="U1705" s="618"/>
    </row>
    <row r="1706" spans="1:21">
      <c r="A1706" s="482" t="s">
        <v>3811</v>
      </c>
      <c r="B1706" s="483" t="s">
        <v>3812</v>
      </c>
      <c r="C1706" s="513">
        <v>9172</v>
      </c>
      <c r="D1706" s="472" t="s">
        <v>3813</v>
      </c>
      <c r="E1706" s="473">
        <v>0.02</v>
      </c>
      <c r="F1706" s="476" t="s">
        <v>400</v>
      </c>
      <c r="G1706" s="477">
        <f t="shared" si="55"/>
        <v>0.02</v>
      </c>
      <c r="H1706" s="631" t="s">
        <v>339</v>
      </c>
      <c r="I1706" s="508">
        <f t="shared" si="56"/>
        <v>0.31780000000000003</v>
      </c>
      <c r="J1706" s="486">
        <v>39625</v>
      </c>
      <c r="K1706" s="487">
        <v>55475</v>
      </c>
      <c r="L1706" s="573"/>
      <c r="M1706" s="574"/>
      <c r="R1706" s="618"/>
      <c r="S1706" s="618"/>
      <c r="T1706" s="618"/>
      <c r="U1706" s="618"/>
    </row>
    <row r="1707" spans="1:21">
      <c r="A1707" s="482" t="s">
        <v>3814</v>
      </c>
      <c r="B1707" s="483" t="s">
        <v>3815</v>
      </c>
      <c r="C1707" s="513">
        <v>9170</v>
      </c>
      <c r="D1707" s="472" t="s">
        <v>3791</v>
      </c>
      <c r="E1707" s="473">
        <v>0.02</v>
      </c>
      <c r="F1707" s="476" t="s">
        <v>400</v>
      </c>
      <c r="G1707" s="477">
        <f t="shared" si="55"/>
        <v>0.02</v>
      </c>
      <c r="H1707" s="631" t="s">
        <v>339</v>
      </c>
      <c r="I1707" s="508">
        <f t="shared" si="56"/>
        <v>0.31780000000000003</v>
      </c>
      <c r="J1707" s="486">
        <v>55239</v>
      </c>
      <c r="K1707" s="487">
        <v>75819</v>
      </c>
      <c r="L1707" s="573"/>
      <c r="M1707" s="574"/>
      <c r="R1707" s="618"/>
      <c r="S1707" s="618"/>
      <c r="T1707" s="618"/>
      <c r="U1707" s="618"/>
    </row>
    <row r="1708" spans="1:21">
      <c r="A1708" s="482" t="s">
        <v>3816</v>
      </c>
      <c r="B1708" s="483" t="s">
        <v>3817</v>
      </c>
      <c r="C1708" s="513">
        <v>9171</v>
      </c>
      <c r="D1708" s="472" t="s">
        <v>3788</v>
      </c>
      <c r="E1708" s="473">
        <v>0.02</v>
      </c>
      <c r="F1708" s="476" t="s">
        <v>400</v>
      </c>
      <c r="G1708" s="477">
        <f t="shared" si="55"/>
        <v>0.02</v>
      </c>
      <c r="H1708" s="631" t="s">
        <v>339</v>
      </c>
      <c r="I1708" s="508">
        <f t="shared" si="56"/>
        <v>0.31780000000000003</v>
      </c>
      <c r="J1708" s="486">
        <v>69669</v>
      </c>
      <c r="K1708" s="487">
        <v>91668</v>
      </c>
      <c r="L1708" s="573"/>
      <c r="M1708" s="574"/>
      <c r="R1708" s="618"/>
      <c r="S1708" s="618"/>
      <c r="T1708" s="618"/>
      <c r="U1708" s="618"/>
    </row>
    <row r="1709" spans="1:21">
      <c r="A1709" s="482" t="s">
        <v>3818</v>
      </c>
      <c r="B1709" s="483" t="s">
        <v>3819</v>
      </c>
      <c r="C1709" s="513">
        <v>9171</v>
      </c>
      <c r="D1709" s="472" t="s">
        <v>3788</v>
      </c>
      <c r="E1709" s="473">
        <v>0.02</v>
      </c>
      <c r="F1709" s="476" t="s">
        <v>400</v>
      </c>
      <c r="G1709" s="477">
        <f t="shared" si="55"/>
        <v>0.02</v>
      </c>
      <c r="H1709" s="631" t="s">
        <v>339</v>
      </c>
      <c r="I1709" s="508">
        <f t="shared" si="56"/>
        <v>0.31780000000000003</v>
      </c>
      <c r="J1709" s="486">
        <v>57722</v>
      </c>
      <c r="K1709" s="487">
        <v>69431</v>
      </c>
      <c r="L1709" s="573"/>
      <c r="M1709" s="574"/>
      <c r="R1709" s="618"/>
      <c r="S1709" s="618"/>
      <c r="T1709" s="618"/>
      <c r="U1709" s="618"/>
    </row>
    <row r="1710" spans="1:21">
      <c r="A1710" s="482" t="s">
        <v>3820</v>
      </c>
      <c r="B1710" s="483" t="s">
        <v>3821</v>
      </c>
      <c r="C1710" s="513">
        <v>9170</v>
      </c>
      <c r="D1710" s="472" t="s">
        <v>3791</v>
      </c>
      <c r="E1710" s="473">
        <v>0.02</v>
      </c>
      <c r="F1710" s="476" t="s">
        <v>400</v>
      </c>
      <c r="G1710" s="477">
        <f t="shared" si="55"/>
        <v>0.02</v>
      </c>
      <c r="H1710" s="631" t="s">
        <v>339</v>
      </c>
      <c r="I1710" s="508">
        <f t="shared" si="56"/>
        <v>0.31780000000000003</v>
      </c>
      <c r="J1710" s="486">
        <v>93760</v>
      </c>
      <c r="K1710" s="487">
        <v>133322</v>
      </c>
      <c r="L1710" s="573"/>
      <c r="M1710" s="574"/>
      <c r="R1710" s="618"/>
      <c r="S1710" s="618"/>
      <c r="T1710" s="618"/>
      <c r="U1710" s="618"/>
    </row>
    <row r="1711" spans="1:21">
      <c r="A1711" s="482" t="s">
        <v>3822</v>
      </c>
      <c r="B1711" s="483" t="s">
        <v>3823</v>
      </c>
      <c r="C1711" s="513">
        <v>9170</v>
      </c>
      <c r="D1711" s="472" t="s">
        <v>3791</v>
      </c>
      <c r="E1711" s="473">
        <v>0.02</v>
      </c>
      <c r="F1711" s="476" t="s">
        <v>400</v>
      </c>
      <c r="G1711" s="477">
        <f t="shared" si="55"/>
        <v>0.02</v>
      </c>
      <c r="H1711" s="631" t="s">
        <v>339</v>
      </c>
      <c r="I1711" s="508">
        <f t="shared" si="56"/>
        <v>0.31780000000000003</v>
      </c>
      <c r="J1711" s="486">
        <v>91901</v>
      </c>
      <c r="K1711" s="487">
        <v>130700</v>
      </c>
      <c r="L1711" s="573"/>
      <c r="M1711" s="574"/>
      <c r="R1711" s="618"/>
      <c r="S1711" s="618"/>
      <c r="T1711" s="618"/>
      <c r="U1711" s="618"/>
    </row>
    <row r="1712" spans="1:21">
      <c r="A1712" s="482" t="s">
        <v>3824</v>
      </c>
      <c r="B1712" s="483" t="s">
        <v>3825</v>
      </c>
      <c r="C1712" s="513">
        <v>9171</v>
      </c>
      <c r="D1712" s="472" t="s">
        <v>3788</v>
      </c>
      <c r="E1712" s="473">
        <v>0.02</v>
      </c>
      <c r="F1712" s="476" t="s">
        <v>400</v>
      </c>
      <c r="G1712" s="477">
        <f t="shared" si="55"/>
        <v>0.02</v>
      </c>
      <c r="H1712" s="631" t="s">
        <v>339</v>
      </c>
      <c r="I1712" s="508">
        <f t="shared" si="56"/>
        <v>0.31780000000000003</v>
      </c>
      <c r="J1712" s="486">
        <v>49797</v>
      </c>
      <c r="K1712" s="487">
        <v>64464</v>
      </c>
      <c r="L1712" s="573"/>
      <c r="M1712" s="574"/>
      <c r="R1712" s="618"/>
      <c r="S1712" s="618"/>
      <c r="T1712" s="618"/>
      <c r="U1712" s="618"/>
    </row>
    <row r="1713" spans="1:21">
      <c r="A1713" s="482" t="s">
        <v>3826</v>
      </c>
      <c r="B1713" s="483" t="s">
        <v>3827</v>
      </c>
      <c r="C1713" s="513">
        <v>9171</v>
      </c>
      <c r="D1713" s="472" t="s">
        <v>3788</v>
      </c>
      <c r="E1713" s="473">
        <v>0.02</v>
      </c>
      <c r="F1713" s="476" t="s">
        <v>400</v>
      </c>
      <c r="G1713" s="477">
        <f t="shared" si="55"/>
        <v>0.02</v>
      </c>
      <c r="H1713" s="631" t="s">
        <v>339</v>
      </c>
      <c r="I1713" s="508">
        <f t="shared" si="56"/>
        <v>0.31780000000000003</v>
      </c>
      <c r="J1713" s="486">
        <v>50861</v>
      </c>
      <c r="K1713" s="487">
        <v>65766</v>
      </c>
      <c r="L1713" s="573"/>
      <c r="M1713" s="574"/>
      <c r="R1713" s="618"/>
      <c r="S1713" s="618"/>
      <c r="T1713" s="618"/>
      <c r="U1713" s="618"/>
    </row>
    <row r="1714" spans="1:21">
      <c r="A1714" s="482" t="s">
        <v>3828</v>
      </c>
      <c r="B1714" s="483" t="s">
        <v>3829</v>
      </c>
      <c r="C1714" s="513">
        <v>9171</v>
      </c>
      <c r="D1714" s="472" t="s">
        <v>3788</v>
      </c>
      <c r="E1714" s="473">
        <v>0.02</v>
      </c>
      <c r="F1714" s="476" t="s">
        <v>400</v>
      </c>
      <c r="G1714" s="477">
        <f t="shared" si="55"/>
        <v>0.02</v>
      </c>
      <c r="H1714" s="631" t="s">
        <v>339</v>
      </c>
      <c r="I1714" s="508">
        <f t="shared" si="56"/>
        <v>0.31780000000000003</v>
      </c>
      <c r="J1714" s="486">
        <v>69669</v>
      </c>
      <c r="K1714" s="487">
        <v>91668</v>
      </c>
      <c r="L1714" s="573"/>
      <c r="M1714" s="574"/>
      <c r="R1714" s="618"/>
      <c r="S1714" s="618"/>
      <c r="T1714" s="618"/>
      <c r="U1714" s="618"/>
    </row>
    <row r="1715" spans="1:21">
      <c r="A1715" s="482" t="s">
        <v>3830</v>
      </c>
      <c r="B1715" s="483" t="s">
        <v>3831</v>
      </c>
      <c r="C1715" s="513">
        <v>1660</v>
      </c>
      <c r="D1715" s="472" t="s">
        <v>3768</v>
      </c>
      <c r="E1715" s="473">
        <v>0.02</v>
      </c>
      <c r="F1715" s="478" t="s">
        <v>401</v>
      </c>
      <c r="G1715" s="477">
        <f t="shared" si="55"/>
        <v>0.02</v>
      </c>
      <c r="H1715" s="631" t="s">
        <v>339</v>
      </c>
      <c r="I1715" s="508">
        <f t="shared" si="56"/>
        <v>0.31780000000000003</v>
      </c>
      <c r="J1715" s="486">
        <v>40583</v>
      </c>
      <c r="K1715" s="487">
        <v>46597</v>
      </c>
      <c r="L1715" s="573"/>
      <c r="M1715" s="574"/>
      <c r="R1715" s="618"/>
      <c r="S1715" s="618"/>
      <c r="T1715" s="618"/>
      <c r="U1715" s="618"/>
    </row>
    <row r="1716" spans="1:21">
      <c r="A1716" s="482" t="s">
        <v>3832</v>
      </c>
      <c r="B1716" s="483" t="s">
        <v>3833</v>
      </c>
      <c r="C1716" s="513">
        <v>9171</v>
      </c>
      <c r="D1716" s="472" t="s">
        <v>3788</v>
      </c>
      <c r="E1716" s="473">
        <v>0.02</v>
      </c>
      <c r="F1716" s="476" t="s">
        <v>400</v>
      </c>
      <c r="G1716" s="477">
        <f t="shared" si="55"/>
        <v>0.02</v>
      </c>
      <c r="H1716" s="631" t="s">
        <v>339</v>
      </c>
      <c r="I1716" s="508">
        <f t="shared" si="56"/>
        <v>0.31780000000000003</v>
      </c>
      <c r="J1716" s="486">
        <v>45540</v>
      </c>
      <c r="K1716" s="487">
        <v>58077</v>
      </c>
      <c r="L1716" s="573"/>
      <c r="M1716" s="574"/>
      <c r="R1716" s="618"/>
      <c r="S1716" s="618"/>
      <c r="T1716" s="618"/>
      <c r="U1716" s="618"/>
    </row>
    <row r="1717" spans="1:21">
      <c r="A1717" s="482" t="s">
        <v>3834</v>
      </c>
      <c r="B1717" s="483" t="s">
        <v>3835</v>
      </c>
      <c r="C1717" s="513">
        <v>9170</v>
      </c>
      <c r="D1717" s="472" t="s">
        <v>3791</v>
      </c>
      <c r="E1717" s="473">
        <v>0.02</v>
      </c>
      <c r="F1717" s="476" t="s">
        <v>400</v>
      </c>
      <c r="G1717" s="477">
        <f t="shared" si="55"/>
        <v>0.02</v>
      </c>
      <c r="H1717" s="631" t="s">
        <v>339</v>
      </c>
      <c r="I1717" s="508">
        <f t="shared" si="56"/>
        <v>0.31780000000000003</v>
      </c>
      <c r="J1717" s="486">
        <v>91901</v>
      </c>
      <c r="K1717" s="487">
        <v>130700</v>
      </c>
      <c r="L1717" s="573"/>
      <c r="M1717" s="574"/>
      <c r="R1717" s="618"/>
      <c r="S1717" s="618"/>
      <c r="T1717" s="618"/>
      <c r="U1717" s="618"/>
    </row>
    <row r="1718" spans="1:21">
      <c r="A1718" s="482" t="s">
        <v>3836</v>
      </c>
      <c r="B1718" s="483" t="s">
        <v>3837</v>
      </c>
      <c r="C1718" s="513">
        <v>9170</v>
      </c>
      <c r="D1718" s="472" t="s">
        <v>3791</v>
      </c>
      <c r="E1718" s="473">
        <v>0.02</v>
      </c>
      <c r="F1718" s="476" t="s">
        <v>400</v>
      </c>
      <c r="G1718" s="477">
        <f t="shared" si="55"/>
        <v>0.02</v>
      </c>
      <c r="H1718" s="631" t="s">
        <v>339</v>
      </c>
      <c r="I1718" s="508">
        <f t="shared" si="56"/>
        <v>0.31780000000000003</v>
      </c>
      <c r="J1718" s="486">
        <v>45067</v>
      </c>
      <c r="K1718" s="487">
        <v>68724</v>
      </c>
      <c r="L1718" s="573"/>
      <c r="M1718" s="574"/>
      <c r="R1718" s="618"/>
      <c r="S1718" s="618"/>
      <c r="T1718" s="618"/>
      <c r="U1718" s="618"/>
    </row>
    <row r="1719" spans="1:21">
      <c r="A1719" s="482" t="s">
        <v>3838</v>
      </c>
      <c r="B1719" s="483" t="s">
        <v>3839</v>
      </c>
      <c r="C1719" s="513">
        <v>9170</v>
      </c>
      <c r="D1719" s="472" t="s">
        <v>3791</v>
      </c>
      <c r="E1719" s="473">
        <v>0.02</v>
      </c>
      <c r="F1719" s="476" t="s">
        <v>400</v>
      </c>
      <c r="G1719" s="477">
        <f t="shared" si="55"/>
        <v>0.02</v>
      </c>
      <c r="H1719" s="631" t="s">
        <v>339</v>
      </c>
      <c r="I1719" s="508">
        <f t="shared" si="56"/>
        <v>0.31780000000000003</v>
      </c>
      <c r="J1719" s="486">
        <v>59023</v>
      </c>
      <c r="K1719" s="487">
        <v>77711</v>
      </c>
      <c r="L1719" s="573"/>
      <c r="M1719" s="574"/>
      <c r="R1719" s="618"/>
      <c r="S1719" s="618"/>
      <c r="T1719" s="618"/>
      <c r="U1719" s="618"/>
    </row>
    <row r="1720" spans="1:21">
      <c r="A1720" s="482" t="s">
        <v>3840</v>
      </c>
      <c r="B1720" s="483" t="s">
        <v>3841</v>
      </c>
      <c r="C1720" s="513">
        <v>9170</v>
      </c>
      <c r="D1720" s="472" t="s">
        <v>3791</v>
      </c>
      <c r="E1720" s="473">
        <v>0.02</v>
      </c>
      <c r="F1720" s="476" t="s">
        <v>400</v>
      </c>
      <c r="G1720" s="477">
        <f t="shared" si="55"/>
        <v>0.02</v>
      </c>
      <c r="H1720" s="631" t="s">
        <v>339</v>
      </c>
      <c r="I1720" s="508">
        <f t="shared" si="56"/>
        <v>0.31780000000000003</v>
      </c>
      <c r="J1720" s="486">
        <v>68249</v>
      </c>
      <c r="K1720" s="487">
        <v>89775</v>
      </c>
      <c r="L1720" s="573"/>
      <c r="M1720" s="574"/>
      <c r="R1720" s="618"/>
      <c r="S1720" s="618"/>
      <c r="T1720" s="618"/>
      <c r="U1720" s="618"/>
    </row>
    <row r="1721" spans="1:21">
      <c r="A1721" s="482" t="s">
        <v>3842</v>
      </c>
      <c r="B1721" s="483" t="s">
        <v>3843</v>
      </c>
      <c r="C1721" s="513">
        <v>9170</v>
      </c>
      <c r="D1721" s="472" t="s">
        <v>3791</v>
      </c>
      <c r="E1721" s="473">
        <v>0.02</v>
      </c>
      <c r="F1721" s="476" t="s">
        <v>400</v>
      </c>
      <c r="G1721" s="477">
        <f t="shared" si="55"/>
        <v>0.02</v>
      </c>
      <c r="H1721" s="631" t="s">
        <v>339</v>
      </c>
      <c r="I1721" s="508">
        <f t="shared" si="56"/>
        <v>0.31780000000000003</v>
      </c>
      <c r="J1721" s="486">
        <v>69669</v>
      </c>
      <c r="K1721" s="487">
        <v>91668</v>
      </c>
      <c r="L1721" s="573"/>
      <c r="M1721" s="574"/>
      <c r="R1721" s="618"/>
      <c r="S1721" s="618"/>
      <c r="T1721" s="618"/>
      <c r="U1721" s="618"/>
    </row>
    <row r="1722" spans="1:21">
      <c r="A1722" s="471" t="s">
        <v>3844</v>
      </c>
      <c r="B1722" s="483" t="s">
        <v>3845</v>
      </c>
      <c r="C1722" s="513">
        <v>1660</v>
      </c>
      <c r="D1722" s="472" t="s">
        <v>3768</v>
      </c>
      <c r="E1722" s="474">
        <v>0.02</v>
      </c>
      <c r="F1722" s="478" t="s">
        <v>401</v>
      </c>
      <c r="G1722" s="477">
        <f t="shared" si="55"/>
        <v>0.02</v>
      </c>
      <c r="H1722" s="631" t="s">
        <v>339</v>
      </c>
      <c r="I1722" s="508">
        <f t="shared" si="56"/>
        <v>0.31780000000000003</v>
      </c>
      <c r="J1722" s="486">
        <v>27271</v>
      </c>
      <c r="K1722" s="487">
        <v>37666</v>
      </c>
      <c r="L1722" s="573"/>
      <c r="M1722" s="574"/>
      <c r="R1722" s="618"/>
      <c r="S1722" s="618"/>
      <c r="T1722" s="618"/>
      <c r="U1722" s="618"/>
    </row>
    <row r="1723" spans="1:21">
      <c r="A1723" s="471" t="s">
        <v>3846</v>
      </c>
      <c r="B1723" s="483" t="s">
        <v>3847</v>
      </c>
      <c r="C1723" s="513">
        <v>1660</v>
      </c>
      <c r="D1723" s="472" t="s">
        <v>3768</v>
      </c>
      <c r="E1723" s="473">
        <v>0.02</v>
      </c>
      <c r="F1723" s="478" t="s">
        <v>401</v>
      </c>
      <c r="G1723" s="477">
        <f t="shared" si="55"/>
        <v>0.02</v>
      </c>
      <c r="H1723" s="631" t="s">
        <v>339</v>
      </c>
      <c r="I1723" s="508">
        <f t="shared" si="56"/>
        <v>0.31780000000000003</v>
      </c>
      <c r="J1723" s="486">
        <v>35679</v>
      </c>
      <c r="K1723" s="487">
        <v>41457</v>
      </c>
      <c r="L1723" s="573"/>
      <c r="M1723" s="574"/>
      <c r="R1723" s="618"/>
      <c r="S1723" s="618"/>
      <c r="T1723" s="618"/>
      <c r="U1723" s="618"/>
    </row>
    <row r="1724" spans="1:21">
      <c r="A1724" s="482" t="s">
        <v>3848</v>
      </c>
      <c r="B1724" s="483" t="s">
        <v>3849</v>
      </c>
      <c r="C1724" s="513">
        <v>9170</v>
      </c>
      <c r="D1724" s="472" t="s">
        <v>3791</v>
      </c>
      <c r="E1724" s="473">
        <v>0.02</v>
      </c>
      <c r="F1724" s="476" t="s">
        <v>400</v>
      </c>
      <c r="G1724" s="477">
        <f t="shared" si="55"/>
        <v>0.02</v>
      </c>
      <c r="H1724" s="631" t="s">
        <v>339</v>
      </c>
      <c r="I1724" s="508">
        <f t="shared" si="56"/>
        <v>0.31780000000000003</v>
      </c>
      <c r="J1724" s="486">
        <v>46485</v>
      </c>
      <c r="K1724" s="487">
        <v>59260</v>
      </c>
      <c r="L1724" s="573"/>
      <c r="M1724" s="574"/>
      <c r="R1724" s="618"/>
      <c r="S1724" s="618"/>
      <c r="T1724" s="618"/>
      <c r="U1724" s="618"/>
    </row>
    <row r="1725" spans="1:21">
      <c r="A1725" s="471" t="s">
        <v>3850</v>
      </c>
      <c r="B1725" s="483" t="s">
        <v>3851</v>
      </c>
      <c r="C1725" s="513">
        <v>1660</v>
      </c>
      <c r="D1725" s="472" t="s">
        <v>3768</v>
      </c>
      <c r="E1725" s="473">
        <v>0.02</v>
      </c>
      <c r="F1725" s="478" t="s">
        <v>401</v>
      </c>
      <c r="G1725" s="477">
        <f t="shared" si="55"/>
        <v>0.02</v>
      </c>
      <c r="H1725" s="631" t="s">
        <v>339</v>
      </c>
      <c r="I1725" s="508">
        <f t="shared" si="56"/>
        <v>0.31780000000000003</v>
      </c>
      <c r="J1725" s="486">
        <v>37965</v>
      </c>
      <c r="K1725" s="487">
        <v>45136</v>
      </c>
      <c r="L1725" s="573"/>
      <c r="M1725" s="574"/>
      <c r="R1725" s="618"/>
      <c r="S1725" s="618"/>
      <c r="T1725" s="618"/>
      <c r="U1725" s="618"/>
    </row>
    <row r="1726" spans="1:21">
      <c r="A1726" s="482" t="s">
        <v>3852</v>
      </c>
      <c r="B1726" s="483" t="s">
        <v>3853</v>
      </c>
      <c r="C1726" s="513">
        <v>9170</v>
      </c>
      <c r="D1726" s="472" t="s">
        <v>3791</v>
      </c>
      <c r="E1726" s="473">
        <v>0.02</v>
      </c>
      <c r="F1726" s="476" t="s">
        <v>400</v>
      </c>
      <c r="G1726" s="477">
        <f t="shared" si="55"/>
        <v>0.02</v>
      </c>
      <c r="H1726" s="631" t="s">
        <v>339</v>
      </c>
      <c r="I1726" s="508">
        <f t="shared" si="56"/>
        <v>0.31780000000000003</v>
      </c>
      <c r="J1726" s="486">
        <v>39625</v>
      </c>
      <c r="K1726" s="487">
        <v>55475</v>
      </c>
      <c r="L1726" s="573"/>
      <c r="M1726" s="574"/>
      <c r="R1726" s="618"/>
      <c r="S1726" s="618"/>
      <c r="T1726" s="618"/>
      <c r="U1726" s="618"/>
    </row>
    <row r="1727" spans="1:21">
      <c r="A1727" s="482" t="s">
        <v>3854</v>
      </c>
      <c r="B1727" s="483" t="s">
        <v>3855</v>
      </c>
      <c r="C1727" s="513">
        <v>9172</v>
      </c>
      <c r="D1727" s="472" t="s">
        <v>3813</v>
      </c>
      <c r="E1727" s="473">
        <v>0.02</v>
      </c>
      <c r="F1727" s="476" t="s">
        <v>400</v>
      </c>
      <c r="G1727" s="477">
        <f t="shared" si="55"/>
        <v>0.02</v>
      </c>
      <c r="H1727" s="631" t="s">
        <v>339</v>
      </c>
      <c r="I1727" s="508">
        <f t="shared" si="56"/>
        <v>0.31780000000000003</v>
      </c>
      <c r="J1727" s="486">
        <v>41991</v>
      </c>
      <c r="K1727" s="487">
        <v>71916</v>
      </c>
      <c r="L1727" s="573"/>
      <c r="M1727" s="574"/>
      <c r="R1727" s="618"/>
      <c r="S1727" s="618"/>
      <c r="T1727" s="618"/>
      <c r="U1727" s="618"/>
    </row>
    <row r="1728" spans="1:21">
      <c r="A1728" s="471" t="s">
        <v>3856</v>
      </c>
      <c r="B1728" s="483" t="s">
        <v>3857</v>
      </c>
      <c r="C1728" s="513">
        <v>1660</v>
      </c>
      <c r="D1728" s="472" t="s">
        <v>3768</v>
      </c>
      <c r="E1728" s="474">
        <v>0.02</v>
      </c>
      <c r="F1728" s="478" t="s">
        <v>401</v>
      </c>
      <c r="G1728" s="477">
        <f t="shared" si="55"/>
        <v>0.02</v>
      </c>
      <c r="H1728" s="631" t="s">
        <v>339</v>
      </c>
      <c r="I1728" s="508">
        <f t="shared" si="56"/>
        <v>0.31780000000000003</v>
      </c>
      <c r="J1728" s="486">
        <v>25487</v>
      </c>
      <c r="K1728" s="487">
        <v>34657</v>
      </c>
      <c r="L1728" s="573"/>
      <c r="M1728" s="574"/>
      <c r="R1728" s="618"/>
      <c r="S1728" s="618"/>
      <c r="T1728" s="618"/>
      <c r="U1728" s="618"/>
    </row>
    <row r="1729" spans="1:21">
      <c r="A1729" s="482" t="s">
        <v>3858</v>
      </c>
      <c r="B1729" s="483" t="s">
        <v>3859</v>
      </c>
      <c r="C1729" s="513">
        <v>9171</v>
      </c>
      <c r="D1729" s="472" t="s">
        <v>3788</v>
      </c>
      <c r="E1729" s="473">
        <v>0.02</v>
      </c>
      <c r="F1729" s="476" t="s">
        <v>400</v>
      </c>
      <c r="G1729" s="477">
        <f t="shared" si="55"/>
        <v>0.02</v>
      </c>
      <c r="H1729" s="631" t="s">
        <v>339</v>
      </c>
      <c r="I1729" s="508">
        <f t="shared" si="56"/>
        <v>0.31780000000000003</v>
      </c>
      <c r="J1729" s="486">
        <v>49797</v>
      </c>
      <c r="K1729" s="487">
        <v>64464</v>
      </c>
      <c r="L1729" s="573"/>
      <c r="M1729" s="574"/>
      <c r="R1729" s="618"/>
      <c r="S1729" s="618"/>
      <c r="T1729" s="618"/>
      <c r="U1729" s="618"/>
    </row>
    <row r="1730" spans="1:21">
      <c r="A1730" s="482" t="s">
        <v>3860</v>
      </c>
      <c r="B1730" s="483" t="s">
        <v>3861</v>
      </c>
      <c r="C1730" s="513">
        <v>9172</v>
      </c>
      <c r="D1730" s="472" t="s">
        <v>3813</v>
      </c>
      <c r="E1730" s="473">
        <v>0.02</v>
      </c>
      <c r="F1730" s="476" t="s">
        <v>400</v>
      </c>
      <c r="G1730" s="477">
        <f t="shared" si="55"/>
        <v>0.02</v>
      </c>
      <c r="H1730" s="631" t="s">
        <v>339</v>
      </c>
      <c r="I1730" s="508">
        <f t="shared" si="56"/>
        <v>0.31780000000000003</v>
      </c>
      <c r="J1730" s="486">
        <v>45302</v>
      </c>
      <c r="K1730" s="487">
        <v>64464</v>
      </c>
      <c r="L1730" s="573"/>
      <c r="M1730" s="574"/>
      <c r="R1730" s="618"/>
      <c r="S1730" s="618"/>
      <c r="T1730" s="618"/>
      <c r="U1730" s="618"/>
    </row>
    <row r="1731" spans="1:21">
      <c r="A1731" s="471" t="s">
        <v>3862</v>
      </c>
      <c r="B1731" s="483" t="s">
        <v>3863</v>
      </c>
      <c r="C1731" s="513">
        <v>1660</v>
      </c>
      <c r="D1731" s="472" t="s">
        <v>3768</v>
      </c>
      <c r="E1731" s="474">
        <v>0.02</v>
      </c>
      <c r="F1731" s="478" t="s">
        <v>401</v>
      </c>
      <c r="G1731" s="477">
        <f t="shared" si="55"/>
        <v>0.02</v>
      </c>
      <c r="H1731" s="631" t="s">
        <v>339</v>
      </c>
      <c r="I1731" s="508">
        <f t="shared" si="56"/>
        <v>0.31780000000000003</v>
      </c>
      <c r="J1731" s="486">
        <v>32468</v>
      </c>
      <c r="K1731" s="487">
        <v>37074</v>
      </c>
      <c r="L1731" s="573"/>
      <c r="M1731" s="574"/>
      <c r="R1731" s="618"/>
      <c r="S1731" s="618"/>
      <c r="T1731" s="618"/>
      <c r="U1731" s="618"/>
    </row>
    <row r="1732" spans="1:21">
      <c r="A1732" s="471" t="s">
        <v>3864</v>
      </c>
      <c r="B1732" s="483" t="s">
        <v>3865</v>
      </c>
      <c r="C1732" s="513">
        <v>1660</v>
      </c>
      <c r="D1732" s="472" t="s">
        <v>3768</v>
      </c>
      <c r="E1732" s="473">
        <v>0.02</v>
      </c>
      <c r="F1732" s="478" t="s">
        <v>401</v>
      </c>
      <c r="G1732" s="477">
        <f t="shared" ref="G1732:G1795" si="57">_xlfn.XLOOKUP(F1732,$N$3:$N$18,$O$3:$O$18,"not found",0,1)</f>
        <v>0.02</v>
      </c>
      <c r="H1732" s="631" t="s">
        <v>339</v>
      </c>
      <c r="I1732" s="508">
        <f t="shared" ref="I1732:I1795" si="58">VLOOKUP(H1732,Fringe.Rates,2,FALSE)</f>
        <v>0.31780000000000003</v>
      </c>
      <c r="J1732" s="486">
        <v>36550</v>
      </c>
      <c r="K1732" s="487">
        <v>42218</v>
      </c>
      <c r="L1732" s="573"/>
      <c r="M1732" s="574"/>
      <c r="R1732" s="618"/>
      <c r="S1732" s="618"/>
      <c r="T1732" s="618"/>
      <c r="U1732" s="618"/>
    </row>
    <row r="1733" spans="1:21">
      <c r="A1733" s="482" t="s">
        <v>3866</v>
      </c>
      <c r="B1733" s="483" t="s">
        <v>3867</v>
      </c>
      <c r="C1733" s="513">
        <v>1660</v>
      </c>
      <c r="D1733" s="472" t="s">
        <v>3768</v>
      </c>
      <c r="E1733" s="473">
        <v>0.02</v>
      </c>
      <c r="F1733" s="478" t="s">
        <v>401</v>
      </c>
      <c r="G1733" s="477">
        <f t="shared" si="57"/>
        <v>0.02</v>
      </c>
      <c r="H1733" s="631" t="s">
        <v>339</v>
      </c>
      <c r="I1733" s="508">
        <f t="shared" si="58"/>
        <v>0.31780000000000003</v>
      </c>
      <c r="J1733" s="486">
        <v>40835</v>
      </c>
      <c r="K1733" s="487">
        <v>47967</v>
      </c>
      <c r="L1733" s="573"/>
      <c r="M1733" s="574"/>
      <c r="R1733" s="618"/>
      <c r="S1733" s="618"/>
      <c r="T1733" s="618"/>
      <c r="U1733" s="618"/>
    </row>
    <row r="1734" spans="1:21">
      <c r="A1734" s="471" t="s">
        <v>3868</v>
      </c>
      <c r="B1734" s="483" t="s">
        <v>3869</v>
      </c>
      <c r="C1734" s="513">
        <v>1660</v>
      </c>
      <c r="D1734" s="472" t="s">
        <v>3768</v>
      </c>
      <c r="E1734" s="473">
        <v>0.02</v>
      </c>
      <c r="F1734" s="478" t="s">
        <v>401</v>
      </c>
      <c r="G1734" s="477">
        <f t="shared" si="57"/>
        <v>0.02</v>
      </c>
      <c r="H1734" s="631" t="s">
        <v>339</v>
      </c>
      <c r="I1734" s="508">
        <f t="shared" si="58"/>
        <v>0.31780000000000003</v>
      </c>
      <c r="J1734" s="486">
        <v>34978</v>
      </c>
      <c r="K1734" s="487">
        <v>40644</v>
      </c>
      <c r="L1734" s="573"/>
      <c r="M1734" s="574"/>
      <c r="R1734" s="618"/>
      <c r="S1734" s="618"/>
      <c r="T1734" s="618"/>
      <c r="U1734" s="618"/>
    </row>
    <row r="1735" spans="1:21">
      <c r="A1735" s="471" t="s">
        <v>3870</v>
      </c>
      <c r="B1735" s="483" t="s">
        <v>3871</v>
      </c>
      <c r="C1735" s="513">
        <v>1660</v>
      </c>
      <c r="D1735" s="472" t="s">
        <v>3768</v>
      </c>
      <c r="E1735" s="473">
        <v>0.02</v>
      </c>
      <c r="F1735" s="478" t="s">
        <v>401</v>
      </c>
      <c r="G1735" s="477">
        <f t="shared" si="57"/>
        <v>0.02</v>
      </c>
      <c r="H1735" s="631" t="s">
        <v>339</v>
      </c>
      <c r="I1735" s="508">
        <f t="shared" si="58"/>
        <v>0.31780000000000003</v>
      </c>
      <c r="J1735" s="486">
        <v>35569</v>
      </c>
      <c r="K1735" s="487">
        <v>40159</v>
      </c>
      <c r="L1735" s="573"/>
      <c r="M1735" s="574"/>
      <c r="R1735" s="618"/>
      <c r="S1735" s="618"/>
      <c r="T1735" s="618"/>
      <c r="U1735" s="618"/>
    </row>
    <row r="1736" spans="1:21">
      <c r="A1736" s="471" t="s">
        <v>3872</v>
      </c>
      <c r="B1736" s="483" t="s">
        <v>3873</v>
      </c>
      <c r="C1736" s="513">
        <v>1660</v>
      </c>
      <c r="D1736" s="472" t="s">
        <v>3768</v>
      </c>
      <c r="E1736" s="473">
        <v>0.02</v>
      </c>
      <c r="F1736" s="478" t="s">
        <v>401</v>
      </c>
      <c r="G1736" s="477">
        <f t="shared" si="57"/>
        <v>0.02</v>
      </c>
      <c r="H1736" s="631" t="s">
        <v>339</v>
      </c>
      <c r="I1736" s="508">
        <f t="shared" si="58"/>
        <v>0.31780000000000003</v>
      </c>
      <c r="J1736" s="486">
        <v>32682</v>
      </c>
      <c r="K1736" s="487">
        <v>40903</v>
      </c>
      <c r="L1736" s="573"/>
      <c r="M1736" s="574"/>
      <c r="R1736" s="618"/>
      <c r="S1736" s="618"/>
      <c r="T1736" s="618"/>
      <c r="U1736" s="618"/>
    </row>
    <row r="1737" spans="1:21">
      <c r="A1737" s="471" t="s">
        <v>3874</v>
      </c>
      <c r="B1737" s="483" t="s">
        <v>3875</v>
      </c>
      <c r="C1737" s="513">
        <v>1660</v>
      </c>
      <c r="D1737" s="472" t="s">
        <v>3768</v>
      </c>
      <c r="E1737" s="474">
        <v>0.02</v>
      </c>
      <c r="F1737" s="478" t="s">
        <v>401</v>
      </c>
      <c r="G1737" s="477">
        <f t="shared" si="57"/>
        <v>0.02</v>
      </c>
      <c r="H1737" s="631" t="s">
        <v>339</v>
      </c>
      <c r="I1737" s="508">
        <f t="shared" si="58"/>
        <v>0.31780000000000003</v>
      </c>
      <c r="J1737" s="486">
        <v>30340</v>
      </c>
      <c r="K1737" s="487">
        <v>38286</v>
      </c>
      <c r="L1737" s="573"/>
      <c r="M1737" s="574"/>
      <c r="R1737" s="618"/>
      <c r="S1737" s="618"/>
      <c r="T1737" s="618"/>
      <c r="U1737" s="618"/>
    </row>
    <row r="1738" spans="1:21">
      <c r="A1738" s="471" t="s">
        <v>3876</v>
      </c>
      <c r="B1738" s="483" t="s">
        <v>3877</v>
      </c>
      <c r="C1738" s="513">
        <v>1660</v>
      </c>
      <c r="D1738" s="472" t="s">
        <v>3768</v>
      </c>
      <c r="E1738" s="473">
        <v>0.02</v>
      </c>
      <c r="F1738" s="478" t="s">
        <v>401</v>
      </c>
      <c r="G1738" s="477">
        <f t="shared" si="57"/>
        <v>0.02</v>
      </c>
      <c r="H1738" s="631" t="s">
        <v>339</v>
      </c>
      <c r="I1738" s="508">
        <f t="shared" si="58"/>
        <v>0.31780000000000003</v>
      </c>
      <c r="J1738" s="486">
        <v>36733</v>
      </c>
      <c r="K1738" s="487">
        <v>41234</v>
      </c>
      <c r="L1738" s="573"/>
      <c r="M1738" s="574"/>
      <c r="R1738" s="618"/>
      <c r="S1738" s="618"/>
      <c r="T1738" s="618"/>
      <c r="U1738" s="618"/>
    </row>
    <row r="1739" spans="1:21">
      <c r="A1739" s="482" t="s">
        <v>3878</v>
      </c>
      <c r="B1739" s="483" t="s">
        <v>3879</v>
      </c>
      <c r="C1739" s="513">
        <v>9170</v>
      </c>
      <c r="D1739" s="472" t="s">
        <v>3791</v>
      </c>
      <c r="E1739" s="473">
        <v>0.02</v>
      </c>
      <c r="F1739" s="476" t="s">
        <v>400</v>
      </c>
      <c r="G1739" s="477">
        <f t="shared" si="57"/>
        <v>0.02</v>
      </c>
      <c r="H1739" s="631" t="s">
        <v>339</v>
      </c>
      <c r="I1739" s="508">
        <f t="shared" si="58"/>
        <v>0.31780000000000003</v>
      </c>
      <c r="J1739" s="486">
        <v>50861</v>
      </c>
      <c r="K1739" s="487">
        <v>65766</v>
      </c>
      <c r="L1739" s="573"/>
      <c r="M1739" s="574"/>
      <c r="R1739" s="618"/>
      <c r="S1739" s="618"/>
      <c r="T1739" s="618"/>
      <c r="U1739" s="618"/>
    </row>
    <row r="1740" spans="1:21">
      <c r="A1740" s="482" t="s">
        <v>3880</v>
      </c>
      <c r="B1740" s="483" t="s">
        <v>3881</v>
      </c>
      <c r="C1740" s="513">
        <v>9171</v>
      </c>
      <c r="D1740" s="472" t="s">
        <v>3788</v>
      </c>
      <c r="E1740" s="473">
        <v>0.02</v>
      </c>
      <c r="F1740" s="476" t="s">
        <v>400</v>
      </c>
      <c r="G1740" s="477">
        <f t="shared" si="57"/>
        <v>0.02</v>
      </c>
      <c r="H1740" s="631" t="s">
        <v>339</v>
      </c>
      <c r="I1740" s="508">
        <f t="shared" si="58"/>
        <v>0.31780000000000003</v>
      </c>
      <c r="J1740" s="486">
        <v>68249</v>
      </c>
      <c r="K1740" s="487">
        <v>89775</v>
      </c>
      <c r="L1740" s="573"/>
      <c r="M1740" s="574"/>
      <c r="R1740" s="618"/>
      <c r="S1740" s="618"/>
      <c r="T1740" s="618"/>
      <c r="U1740" s="618"/>
    </row>
    <row r="1741" spans="1:21">
      <c r="A1741" s="471" t="s">
        <v>3882</v>
      </c>
      <c r="B1741" s="483" t="s">
        <v>3883</v>
      </c>
      <c r="C1741" s="513">
        <v>1660</v>
      </c>
      <c r="D1741" s="472" t="s">
        <v>3768</v>
      </c>
      <c r="E1741" s="473">
        <v>0.02</v>
      </c>
      <c r="F1741" s="478" t="s">
        <v>401</v>
      </c>
      <c r="G1741" s="477">
        <f t="shared" si="57"/>
        <v>0.02</v>
      </c>
      <c r="H1741" s="631" t="s">
        <v>339</v>
      </c>
      <c r="I1741" s="508">
        <f t="shared" si="58"/>
        <v>0.31780000000000003</v>
      </c>
      <c r="J1741" s="486">
        <v>33364</v>
      </c>
      <c r="K1741" s="487">
        <v>41401</v>
      </c>
      <c r="L1741" s="573"/>
      <c r="M1741" s="574"/>
      <c r="R1741" s="618"/>
      <c r="S1741" s="618"/>
      <c r="T1741" s="618"/>
      <c r="U1741" s="618"/>
    </row>
    <row r="1742" spans="1:21">
      <c r="A1742" s="482" t="s">
        <v>3884</v>
      </c>
      <c r="B1742" s="483" t="s">
        <v>3885</v>
      </c>
      <c r="C1742" s="513">
        <v>9171</v>
      </c>
      <c r="D1742" s="472" t="s">
        <v>3788</v>
      </c>
      <c r="E1742" s="473">
        <v>0.02</v>
      </c>
      <c r="F1742" s="476" t="s">
        <v>400</v>
      </c>
      <c r="G1742" s="477">
        <f t="shared" si="57"/>
        <v>0.02</v>
      </c>
      <c r="H1742" s="631" t="s">
        <v>339</v>
      </c>
      <c r="I1742" s="508">
        <f t="shared" si="58"/>
        <v>0.31780000000000003</v>
      </c>
      <c r="J1742" s="486">
        <v>69669</v>
      </c>
      <c r="K1742" s="487">
        <v>91668</v>
      </c>
      <c r="L1742" s="573"/>
      <c r="M1742" s="574"/>
      <c r="R1742" s="618"/>
      <c r="S1742" s="618"/>
      <c r="T1742" s="618"/>
      <c r="U1742" s="618"/>
    </row>
    <row r="1743" spans="1:21">
      <c r="A1743" s="482" t="s">
        <v>3886</v>
      </c>
      <c r="B1743" s="483" t="s">
        <v>3887</v>
      </c>
      <c r="C1743" s="513">
        <v>4700</v>
      </c>
      <c r="D1743" s="472" t="s">
        <v>3762</v>
      </c>
      <c r="E1743" s="473">
        <v>0.02</v>
      </c>
      <c r="F1743" s="478" t="s">
        <v>401</v>
      </c>
      <c r="G1743" s="477">
        <f t="shared" si="57"/>
        <v>0.02</v>
      </c>
      <c r="H1743" s="631" t="s">
        <v>339</v>
      </c>
      <c r="I1743" s="508">
        <f t="shared" si="58"/>
        <v>0.31780000000000003</v>
      </c>
      <c r="J1743" s="486">
        <v>47545</v>
      </c>
      <c r="K1743" s="487">
        <v>52069</v>
      </c>
      <c r="L1743" s="573"/>
      <c r="M1743" s="574"/>
      <c r="R1743" s="618"/>
      <c r="S1743" s="618"/>
      <c r="T1743" s="618"/>
      <c r="U1743" s="618"/>
    </row>
    <row r="1744" spans="1:21">
      <c r="A1744" s="482" t="s">
        <v>3888</v>
      </c>
      <c r="B1744" s="483" t="s">
        <v>3889</v>
      </c>
      <c r="C1744" s="513">
        <v>9171</v>
      </c>
      <c r="D1744" s="472" t="s">
        <v>3788</v>
      </c>
      <c r="E1744" s="473">
        <v>0.02</v>
      </c>
      <c r="F1744" s="476" t="s">
        <v>400</v>
      </c>
      <c r="G1744" s="477">
        <f t="shared" si="57"/>
        <v>0.02</v>
      </c>
      <c r="H1744" s="631" t="s">
        <v>339</v>
      </c>
      <c r="I1744" s="508">
        <f t="shared" si="58"/>
        <v>0.31780000000000003</v>
      </c>
      <c r="J1744" s="486">
        <v>69669</v>
      </c>
      <c r="K1744" s="487">
        <v>91668</v>
      </c>
      <c r="L1744" s="573"/>
      <c r="M1744" s="574"/>
      <c r="R1744" s="618"/>
      <c r="S1744" s="618"/>
      <c r="T1744" s="618"/>
      <c r="U1744" s="618"/>
    </row>
    <row r="1745" spans="1:21">
      <c r="A1745" s="482" t="s">
        <v>3890</v>
      </c>
      <c r="B1745" s="483" t="s">
        <v>3891</v>
      </c>
      <c r="C1745" s="513">
        <v>4700</v>
      </c>
      <c r="D1745" s="472" t="s">
        <v>3762</v>
      </c>
      <c r="E1745" s="473">
        <v>0.02</v>
      </c>
      <c r="F1745" s="478" t="s">
        <v>401</v>
      </c>
      <c r="G1745" s="477">
        <f t="shared" si="57"/>
        <v>0.02</v>
      </c>
      <c r="H1745" s="631" t="s">
        <v>339</v>
      </c>
      <c r="I1745" s="508">
        <f t="shared" si="58"/>
        <v>0.31780000000000003</v>
      </c>
      <c r="J1745" s="486">
        <v>58562</v>
      </c>
      <c r="K1745" s="487">
        <v>64360</v>
      </c>
      <c r="L1745" s="573"/>
      <c r="M1745" s="574"/>
      <c r="R1745" s="618"/>
      <c r="S1745" s="618"/>
      <c r="T1745" s="618"/>
      <c r="U1745" s="618"/>
    </row>
    <row r="1746" spans="1:21">
      <c r="A1746" s="482" t="s">
        <v>3892</v>
      </c>
      <c r="B1746" s="483" t="s">
        <v>3893</v>
      </c>
      <c r="C1746" s="513">
        <v>1660</v>
      </c>
      <c r="D1746" s="472" t="s">
        <v>3768</v>
      </c>
      <c r="E1746" s="473">
        <v>0.02</v>
      </c>
      <c r="F1746" s="478" t="s">
        <v>401</v>
      </c>
      <c r="G1746" s="477">
        <f t="shared" si="57"/>
        <v>0.02</v>
      </c>
      <c r="H1746" s="631" t="s">
        <v>339</v>
      </c>
      <c r="I1746" s="508">
        <f t="shared" si="58"/>
        <v>0.31780000000000003</v>
      </c>
      <c r="J1746" s="486">
        <v>38774</v>
      </c>
      <c r="K1746" s="487">
        <v>46150</v>
      </c>
      <c r="L1746" s="573"/>
      <c r="M1746" s="574"/>
      <c r="R1746" s="618"/>
      <c r="S1746" s="618"/>
      <c r="T1746" s="618"/>
      <c r="U1746" s="618"/>
    </row>
    <row r="1747" spans="1:21">
      <c r="A1747" s="471" t="s">
        <v>3894</v>
      </c>
      <c r="B1747" s="483" t="s">
        <v>3895</v>
      </c>
      <c r="C1747" s="513">
        <v>1660</v>
      </c>
      <c r="D1747" s="472" t="s">
        <v>3768</v>
      </c>
      <c r="E1747" s="473">
        <v>0.02</v>
      </c>
      <c r="F1747" s="478" t="s">
        <v>401</v>
      </c>
      <c r="G1747" s="477">
        <f t="shared" si="57"/>
        <v>0.02</v>
      </c>
      <c r="H1747" s="631" t="s">
        <v>339</v>
      </c>
      <c r="I1747" s="508">
        <f t="shared" si="58"/>
        <v>0.31780000000000003</v>
      </c>
      <c r="J1747" s="486">
        <v>37281</v>
      </c>
      <c r="K1747" s="487">
        <v>43062</v>
      </c>
      <c r="L1747" s="573"/>
      <c r="M1747" s="574"/>
      <c r="R1747" s="618"/>
      <c r="S1747" s="618"/>
      <c r="T1747" s="618"/>
      <c r="U1747" s="618"/>
    </row>
    <row r="1748" spans="1:21">
      <c r="A1748" s="482" t="s">
        <v>3896</v>
      </c>
      <c r="B1748" s="483" t="s">
        <v>3897</v>
      </c>
      <c r="C1748" s="513">
        <v>6010</v>
      </c>
      <c r="D1748" s="472" t="s">
        <v>932</v>
      </c>
      <c r="E1748" s="473">
        <v>0.02</v>
      </c>
      <c r="F1748" s="478" t="s">
        <v>401</v>
      </c>
      <c r="G1748" s="477">
        <f t="shared" si="57"/>
        <v>0.02</v>
      </c>
      <c r="H1748" s="631" t="s">
        <v>339</v>
      </c>
      <c r="I1748" s="508">
        <f t="shared" si="58"/>
        <v>0.31780000000000003</v>
      </c>
      <c r="J1748" s="486">
        <v>60756</v>
      </c>
      <c r="K1748" s="487">
        <v>66499</v>
      </c>
      <c r="L1748" s="573"/>
      <c r="M1748" s="574"/>
      <c r="R1748" s="618"/>
      <c r="S1748" s="618"/>
      <c r="T1748" s="618"/>
      <c r="U1748" s="618"/>
    </row>
    <row r="1749" spans="1:21">
      <c r="A1749" s="482" t="s">
        <v>3898</v>
      </c>
      <c r="B1749" s="483" t="s">
        <v>3899</v>
      </c>
      <c r="C1749" s="513">
        <v>9171</v>
      </c>
      <c r="D1749" s="472" t="s">
        <v>3788</v>
      </c>
      <c r="E1749" s="473">
        <v>0.02</v>
      </c>
      <c r="F1749" s="476" t="s">
        <v>400</v>
      </c>
      <c r="G1749" s="477">
        <f t="shared" si="57"/>
        <v>0.02</v>
      </c>
      <c r="H1749" s="631" t="s">
        <v>339</v>
      </c>
      <c r="I1749" s="508">
        <f t="shared" si="58"/>
        <v>0.31780000000000003</v>
      </c>
      <c r="J1749" s="486">
        <v>57959</v>
      </c>
      <c r="K1749" s="487">
        <v>77593</v>
      </c>
      <c r="L1749" s="573"/>
      <c r="M1749" s="574"/>
      <c r="R1749" s="618"/>
      <c r="S1749" s="618"/>
      <c r="T1749" s="618"/>
      <c r="U1749" s="618"/>
    </row>
    <row r="1750" spans="1:21">
      <c r="A1750" s="482" t="s">
        <v>3900</v>
      </c>
      <c r="B1750" s="483" t="s">
        <v>3901</v>
      </c>
      <c r="C1750" s="513">
        <v>4600</v>
      </c>
      <c r="D1750" s="472" t="s">
        <v>3781</v>
      </c>
      <c r="E1750" s="473">
        <v>0.02</v>
      </c>
      <c r="F1750" s="478" t="s">
        <v>401</v>
      </c>
      <c r="G1750" s="477">
        <f t="shared" si="57"/>
        <v>0.02</v>
      </c>
      <c r="H1750" s="631" t="s">
        <v>339</v>
      </c>
      <c r="I1750" s="508">
        <f t="shared" si="58"/>
        <v>0.31780000000000003</v>
      </c>
      <c r="J1750" s="486">
        <v>58331</v>
      </c>
      <c r="K1750" s="487">
        <v>72478</v>
      </c>
      <c r="L1750" s="573"/>
      <c r="M1750" s="574"/>
      <c r="R1750" s="618"/>
      <c r="S1750" s="618"/>
      <c r="T1750" s="618"/>
      <c r="U1750" s="618"/>
    </row>
    <row r="1751" spans="1:21">
      <c r="A1751" s="482" t="s">
        <v>3902</v>
      </c>
      <c r="B1751" s="483" t="s">
        <v>3903</v>
      </c>
      <c r="C1751" s="513">
        <v>9171</v>
      </c>
      <c r="D1751" s="472" t="s">
        <v>3788</v>
      </c>
      <c r="E1751" s="473">
        <v>0.02</v>
      </c>
      <c r="F1751" s="476" t="s">
        <v>400</v>
      </c>
      <c r="G1751" s="477">
        <f t="shared" si="57"/>
        <v>0.02</v>
      </c>
      <c r="H1751" s="631" t="s">
        <v>339</v>
      </c>
      <c r="I1751" s="508">
        <f t="shared" si="58"/>
        <v>0.31780000000000003</v>
      </c>
      <c r="J1751" s="486">
        <v>69669</v>
      </c>
      <c r="K1751" s="487">
        <v>91077</v>
      </c>
      <c r="L1751" s="573"/>
      <c r="M1751" s="574"/>
      <c r="R1751" s="618"/>
      <c r="S1751" s="618"/>
      <c r="T1751" s="618"/>
      <c r="U1751" s="618"/>
    </row>
    <row r="1752" spans="1:21">
      <c r="A1752" s="482" t="s">
        <v>3904</v>
      </c>
      <c r="B1752" s="483" t="s">
        <v>3905</v>
      </c>
      <c r="C1752" s="513">
        <v>9170</v>
      </c>
      <c r="D1752" s="472" t="s">
        <v>3791</v>
      </c>
      <c r="E1752" s="473">
        <v>0.02</v>
      </c>
      <c r="F1752" s="476" t="s">
        <v>400</v>
      </c>
      <c r="G1752" s="477">
        <f t="shared" si="57"/>
        <v>0.02</v>
      </c>
      <c r="H1752" s="631" t="s">
        <v>339</v>
      </c>
      <c r="I1752" s="508">
        <f t="shared" si="58"/>
        <v>0.31780000000000003</v>
      </c>
      <c r="J1752" s="486">
        <v>69314</v>
      </c>
      <c r="K1752" s="487">
        <v>77593</v>
      </c>
      <c r="L1752" s="573"/>
      <c r="M1752" s="574"/>
      <c r="R1752" s="618"/>
      <c r="S1752" s="618"/>
      <c r="T1752" s="618"/>
      <c r="U1752" s="618"/>
    </row>
    <row r="1753" spans="1:21">
      <c r="A1753" s="482" t="s">
        <v>3906</v>
      </c>
      <c r="B1753" s="483" t="s">
        <v>3907</v>
      </c>
      <c r="C1753" s="513">
        <v>4650</v>
      </c>
      <c r="D1753" s="472" t="s">
        <v>3908</v>
      </c>
      <c r="E1753" s="473">
        <v>0.02</v>
      </c>
      <c r="F1753" s="478" t="s">
        <v>401</v>
      </c>
      <c r="G1753" s="477">
        <f t="shared" si="57"/>
        <v>0.02</v>
      </c>
      <c r="H1753" s="631" t="s">
        <v>339</v>
      </c>
      <c r="I1753" s="508">
        <f t="shared" si="58"/>
        <v>0.31780000000000003</v>
      </c>
      <c r="J1753" s="486">
        <v>46963</v>
      </c>
      <c r="K1753" s="487">
        <v>48635</v>
      </c>
      <c r="L1753" s="573"/>
      <c r="M1753" s="574"/>
      <c r="R1753" s="618"/>
      <c r="S1753" s="618"/>
      <c r="T1753" s="618"/>
      <c r="U1753" s="618"/>
    </row>
    <row r="1754" spans="1:21">
      <c r="A1754" s="482" t="s">
        <v>3909</v>
      </c>
      <c r="B1754" s="483" t="s">
        <v>3910</v>
      </c>
      <c r="C1754" s="513">
        <v>1660</v>
      </c>
      <c r="D1754" s="472" t="s">
        <v>3768</v>
      </c>
      <c r="E1754" s="473">
        <v>0.02</v>
      </c>
      <c r="F1754" s="478" t="s">
        <v>401</v>
      </c>
      <c r="G1754" s="477">
        <f t="shared" si="57"/>
        <v>0.02</v>
      </c>
      <c r="H1754" s="631" t="s">
        <v>339</v>
      </c>
      <c r="I1754" s="508">
        <f t="shared" si="58"/>
        <v>0.31780000000000003</v>
      </c>
      <c r="J1754" s="486">
        <v>40788</v>
      </c>
      <c r="K1754" s="487">
        <v>44331</v>
      </c>
      <c r="L1754" s="573"/>
      <c r="M1754" s="574"/>
      <c r="R1754" s="618"/>
      <c r="S1754" s="618"/>
      <c r="T1754" s="618"/>
      <c r="U1754" s="618"/>
    </row>
    <row r="1755" spans="1:21">
      <c r="A1755" s="482" t="s">
        <v>3911</v>
      </c>
      <c r="B1755" s="483" t="s">
        <v>3912</v>
      </c>
      <c r="C1755" s="513">
        <v>4700</v>
      </c>
      <c r="D1755" s="472" t="s">
        <v>3762</v>
      </c>
      <c r="E1755" s="473">
        <v>0.02</v>
      </c>
      <c r="F1755" s="478" t="s">
        <v>401</v>
      </c>
      <c r="G1755" s="477">
        <f t="shared" si="57"/>
        <v>0.02</v>
      </c>
      <c r="H1755" s="631" t="s">
        <v>339</v>
      </c>
      <c r="I1755" s="508">
        <f t="shared" si="58"/>
        <v>0.31780000000000003</v>
      </c>
      <c r="J1755" s="486">
        <v>57403</v>
      </c>
      <c r="K1755" s="487">
        <v>70971</v>
      </c>
      <c r="L1755" s="573"/>
      <c r="M1755" s="574"/>
      <c r="R1755" s="618"/>
      <c r="S1755" s="618"/>
      <c r="T1755" s="618"/>
      <c r="U1755" s="618"/>
    </row>
    <row r="1756" spans="1:21">
      <c r="A1756" s="482" t="s">
        <v>3913</v>
      </c>
      <c r="B1756" s="483" t="s">
        <v>3914</v>
      </c>
      <c r="C1756" s="513">
        <v>4650</v>
      </c>
      <c r="D1756" s="472" t="s">
        <v>3908</v>
      </c>
      <c r="E1756" s="473">
        <v>0.02</v>
      </c>
      <c r="F1756" s="478" t="s">
        <v>401</v>
      </c>
      <c r="G1756" s="477">
        <f t="shared" si="57"/>
        <v>0.02</v>
      </c>
      <c r="H1756" s="631" t="s">
        <v>339</v>
      </c>
      <c r="I1756" s="508">
        <f t="shared" si="58"/>
        <v>0.31780000000000003</v>
      </c>
      <c r="J1756" s="486">
        <v>66382</v>
      </c>
      <c r="K1756" s="487">
        <v>66382</v>
      </c>
      <c r="L1756" s="573"/>
      <c r="M1756" s="574"/>
      <c r="R1756" s="618"/>
      <c r="S1756" s="618"/>
      <c r="T1756" s="618"/>
      <c r="U1756" s="618"/>
    </row>
    <row r="1757" spans="1:21">
      <c r="A1757" s="471" t="s">
        <v>3915</v>
      </c>
      <c r="B1757" s="483" t="s">
        <v>3916</v>
      </c>
      <c r="C1757" s="513">
        <v>1660</v>
      </c>
      <c r="D1757" s="472" t="s">
        <v>3768</v>
      </c>
      <c r="E1757" s="473">
        <v>0.02</v>
      </c>
      <c r="F1757" s="478" t="s">
        <v>401</v>
      </c>
      <c r="G1757" s="477">
        <f t="shared" si="57"/>
        <v>0.02</v>
      </c>
      <c r="H1757" s="631" t="s">
        <v>339</v>
      </c>
      <c r="I1757" s="508">
        <f t="shared" si="58"/>
        <v>0.31780000000000003</v>
      </c>
      <c r="J1757" s="486">
        <v>37281</v>
      </c>
      <c r="K1757" s="487">
        <v>43062</v>
      </c>
      <c r="L1757" s="573"/>
      <c r="M1757" s="574"/>
      <c r="R1757" s="618"/>
      <c r="S1757" s="618"/>
      <c r="T1757" s="618"/>
      <c r="U1757" s="618"/>
    </row>
    <row r="1758" spans="1:21">
      <c r="A1758" s="471" t="s">
        <v>3917</v>
      </c>
      <c r="B1758" s="483" t="s">
        <v>3918</v>
      </c>
      <c r="C1758" s="513">
        <v>1660</v>
      </c>
      <c r="D1758" s="472" t="s">
        <v>3768</v>
      </c>
      <c r="E1758" s="474">
        <v>0.02</v>
      </c>
      <c r="F1758" s="478" t="s">
        <v>401</v>
      </c>
      <c r="G1758" s="477">
        <f t="shared" si="57"/>
        <v>0.02</v>
      </c>
      <c r="H1758" s="631" t="s">
        <v>339</v>
      </c>
      <c r="I1758" s="508">
        <f t="shared" si="58"/>
        <v>0.31780000000000003</v>
      </c>
      <c r="J1758" s="486">
        <v>31847</v>
      </c>
      <c r="K1758" s="487">
        <v>39711</v>
      </c>
      <c r="L1758" s="573"/>
      <c r="M1758" s="574"/>
      <c r="R1758" s="618"/>
      <c r="S1758" s="618"/>
      <c r="T1758" s="618"/>
      <c r="U1758" s="618"/>
    </row>
    <row r="1759" spans="1:21">
      <c r="A1759" s="471" t="s">
        <v>3919</v>
      </c>
      <c r="B1759" s="483" t="s">
        <v>3920</v>
      </c>
      <c r="C1759" s="513">
        <v>1660</v>
      </c>
      <c r="D1759" s="472" t="s">
        <v>3768</v>
      </c>
      <c r="E1759" s="474">
        <v>0.02</v>
      </c>
      <c r="F1759" s="478" t="s">
        <v>401</v>
      </c>
      <c r="G1759" s="477">
        <f t="shared" si="57"/>
        <v>0.02</v>
      </c>
      <c r="H1759" s="631" t="s">
        <v>339</v>
      </c>
      <c r="I1759" s="508">
        <f t="shared" si="58"/>
        <v>0.31780000000000003</v>
      </c>
      <c r="J1759" s="486">
        <v>32441</v>
      </c>
      <c r="K1759" s="487">
        <v>37884</v>
      </c>
      <c r="L1759" s="573"/>
      <c r="M1759" s="574"/>
      <c r="R1759" s="618"/>
      <c r="S1759" s="618"/>
      <c r="T1759" s="618"/>
      <c r="U1759" s="618"/>
    </row>
    <row r="1760" spans="1:21">
      <c r="A1760" s="482" t="s">
        <v>3921</v>
      </c>
      <c r="B1760" s="483" t="s">
        <v>3922</v>
      </c>
      <c r="C1760" s="513">
        <v>9170</v>
      </c>
      <c r="D1760" s="472" t="s">
        <v>3791</v>
      </c>
      <c r="E1760" s="473">
        <v>0.02</v>
      </c>
      <c r="F1760" s="476" t="s">
        <v>400</v>
      </c>
      <c r="G1760" s="477">
        <f t="shared" si="57"/>
        <v>0.02</v>
      </c>
      <c r="H1760" s="631" t="s">
        <v>339</v>
      </c>
      <c r="I1760" s="508">
        <f t="shared" si="58"/>
        <v>0.31780000000000003</v>
      </c>
      <c r="J1760" s="486">
        <v>50388</v>
      </c>
      <c r="K1760" s="487">
        <v>59260</v>
      </c>
      <c r="L1760" s="573"/>
      <c r="M1760" s="574"/>
      <c r="R1760" s="618"/>
      <c r="S1760" s="618"/>
      <c r="T1760" s="618"/>
      <c r="U1760" s="618"/>
    </row>
    <row r="1761" spans="1:21">
      <c r="A1761" s="471" t="s">
        <v>3923</v>
      </c>
      <c r="B1761" s="483" t="s">
        <v>3924</v>
      </c>
      <c r="C1761" s="513">
        <v>1660</v>
      </c>
      <c r="D1761" s="472" t="s">
        <v>3768</v>
      </c>
      <c r="E1761" s="474">
        <v>0.02</v>
      </c>
      <c r="F1761" s="478" t="s">
        <v>401</v>
      </c>
      <c r="G1761" s="477">
        <f t="shared" si="57"/>
        <v>0.02</v>
      </c>
      <c r="H1761" s="631" t="s">
        <v>339</v>
      </c>
      <c r="I1761" s="508">
        <f t="shared" si="58"/>
        <v>0.31780000000000003</v>
      </c>
      <c r="J1761" s="486">
        <v>30063</v>
      </c>
      <c r="K1761" s="487">
        <v>38052</v>
      </c>
      <c r="L1761" s="573"/>
      <c r="M1761" s="574"/>
      <c r="R1761" s="618"/>
      <c r="S1761" s="618"/>
      <c r="T1761" s="618"/>
      <c r="U1761" s="618"/>
    </row>
    <row r="1762" spans="1:21">
      <c r="A1762" s="482" t="s">
        <v>3925</v>
      </c>
      <c r="B1762" s="483" t="s">
        <v>3926</v>
      </c>
      <c r="C1762" s="513">
        <v>4650</v>
      </c>
      <c r="D1762" s="472" t="s">
        <v>3908</v>
      </c>
      <c r="E1762" s="473">
        <v>0.02</v>
      </c>
      <c r="F1762" s="478" t="s">
        <v>401</v>
      </c>
      <c r="G1762" s="477">
        <f t="shared" si="57"/>
        <v>0.02</v>
      </c>
      <c r="H1762" s="631" t="s">
        <v>339</v>
      </c>
      <c r="I1762" s="508">
        <f t="shared" si="58"/>
        <v>0.31780000000000003</v>
      </c>
      <c r="J1762" s="486">
        <v>44456</v>
      </c>
      <c r="K1762" s="487">
        <v>45292</v>
      </c>
      <c r="L1762" s="573"/>
      <c r="M1762" s="574"/>
      <c r="R1762" s="618"/>
      <c r="S1762" s="618"/>
      <c r="T1762" s="618"/>
      <c r="U1762" s="618"/>
    </row>
    <row r="1763" spans="1:21">
      <c r="A1763" s="482" t="s">
        <v>3927</v>
      </c>
      <c r="B1763" s="483" t="s">
        <v>3928</v>
      </c>
      <c r="C1763" s="513">
        <v>4650</v>
      </c>
      <c r="D1763" s="472" t="s">
        <v>3908</v>
      </c>
      <c r="E1763" s="473">
        <v>0.02</v>
      </c>
      <c r="F1763" s="478" t="s">
        <v>401</v>
      </c>
      <c r="G1763" s="477">
        <f t="shared" si="57"/>
        <v>0.02</v>
      </c>
      <c r="H1763" s="631" t="s">
        <v>339</v>
      </c>
      <c r="I1763" s="508">
        <f t="shared" si="58"/>
        <v>0.31780000000000003</v>
      </c>
      <c r="J1763" s="486">
        <v>70000</v>
      </c>
      <c r="K1763" s="487">
        <v>70000</v>
      </c>
      <c r="L1763" s="573"/>
      <c r="M1763" s="574"/>
      <c r="R1763" s="618"/>
      <c r="S1763" s="618"/>
      <c r="T1763" s="618"/>
      <c r="U1763" s="618"/>
    </row>
    <row r="1764" spans="1:21">
      <c r="A1764" s="482" t="s">
        <v>3929</v>
      </c>
      <c r="B1764" s="483" t="s">
        <v>3930</v>
      </c>
      <c r="C1764" s="513">
        <v>4650</v>
      </c>
      <c r="D1764" s="472" t="s">
        <v>3908</v>
      </c>
      <c r="E1764" s="473">
        <v>0.02</v>
      </c>
      <c r="F1764" s="478" t="s">
        <v>401</v>
      </c>
      <c r="G1764" s="477">
        <f t="shared" si="57"/>
        <v>0.02</v>
      </c>
      <c r="H1764" s="631" t="s">
        <v>339</v>
      </c>
      <c r="I1764" s="508">
        <f t="shared" si="58"/>
        <v>0.31780000000000003</v>
      </c>
      <c r="J1764" s="486">
        <v>66009</v>
      </c>
      <c r="K1764" s="487">
        <v>66009</v>
      </c>
      <c r="L1764" s="573"/>
      <c r="M1764" s="574"/>
      <c r="R1764" s="618"/>
      <c r="S1764" s="618"/>
      <c r="T1764" s="618"/>
      <c r="U1764" s="618"/>
    </row>
    <row r="1765" spans="1:21">
      <c r="A1765" s="482" t="s">
        <v>3931</v>
      </c>
      <c r="B1765" s="483" t="s">
        <v>3932</v>
      </c>
      <c r="C1765" s="513">
        <v>4650</v>
      </c>
      <c r="D1765" s="472" t="s">
        <v>3908</v>
      </c>
      <c r="E1765" s="473">
        <v>0.02</v>
      </c>
      <c r="F1765" s="478" t="s">
        <v>401</v>
      </c>
      <c r="G1765" s="477">
        <f t="shared" si="57"/>
        <v>0.02</v>
      </c>
      <c r="H1765" s="631" t="s">
        <v>339</v>
      </c>
      <c r="I1765" s="508">
        <f t="shared" si="58"/>
        <v>0.31780000000000003</v>
      </c>
      <c r="J1765" s="486">
        <v>64449</v>
      </c>
      <c r="K1765" s="487">
        <v>64449</v>
      </c>
      <c r="L1765" s="573"/>
      <c r="M1765" s="574"/>
      <c r="R1765" s="618"/>
      <c r="S1765" s="618"/>
      <c r="T1765" s="618"/>
      <c r="U1765" s="618"/>
    </row>
    <row r="1766" spans="1:21">
      <c r="A1766" s="482" t="s">
        <v>3933</v>
      </c>
      <c r="B1766" s="483" t="s">
        <v>3934</v>
      </c>
      <c r="C1766" s="513">
        <v>4650</v>
      </c>
      <c r="D1766" s="472" t="s">
        <v>3908</v>
      </c>
      <c r="E1766" s="473">
        <v>0.02</v>
      </c>
      <c r="F1766" s="478" t="s">
        <v>401</v>
      </c>
      <c r="G1766" s="477">
        <f t="shared" si="57"/>
        <v>0.02</v>
      </c>
      <c r="H1766" s="631" t="s">
        <v>339</v>
      </c>
      <c r="I1766" s="508">
        <f t="shared" si="58"/>
        <v>0.31780000000000003</v>
      </c>
      <c r="J1766" s="486">
        <v>73657</v>
      </c>
      <c r="K1766" s="487">
        <v>73657</v>
      </c>
      <c r="L1766" s="573"/>
      <c r="M1766" s="574"/>
      <c r="R1766" s="618"/>
      <c r="S1766" s="618"/>
      <c r="T1766" s="618"/>
      <c r="U1766" s="618"/>
    </row>
    <row r="1767" spans="1:21">
      <c r="A1767" s="482" t="s">
        <v>3935</v>
      </c>
      <c r="B1767" s="483" t="s">
        <v>3936</v>
      </c>
      <c r="C1767" s="513">
        <v>4650</v>
      </c>
      <c r="D1767" s="472" t="s">
        <v>3908</v>
      </c>
      <c r="E1767" s="473">
        <v>0.02</v>
      </c>
      <c r="F1767" s="478" t="s">
        <v>401</v>
      </c>
      <c r="G1767" s="477">
        <f t="shared" si="57"/>
        <v>0.02</v>
      </c>
      <c r="H1767" s="631" t="s">
        <v>339</v>
      </c>
      <c r="I1767" s="508">
        <f t="shared" si="58"/>
        <v>0.31780000000000003</v>
      </c>
      <c r="J1767" s="486">
        <v>66155</v>
      </c>
      <c r="K1767" s="487">
        <v>66155</v>
      </c>
      <c r="L1767" s="573"/>
      <c r="M1767" s="574"/>
      <c r="R1767" s="618"/>
      <c r="S1767" s="618"/>
      <c r="T1767" s="618"/>
      <c r="U1767" s="618"/>
    </row>
    <row r="1768" spans="1:21">
      <c r="A1768" s="482" t="s">
        <v>3937</v>
      </c>
      <c r="B1768" s="483" t="s">
        <v>3938</v>
      </c>
      <c r="C1768" s="513">
        <v>4650</v>
      </c>
      <c r="D1768" s="472" t="s">
        <v>3908</v>
      </c>
      <c r="E1768" s="473">
        <v>0.02</v>
      </c>
      <c r="F1768" s="478" t="s">
        <v>401</v>
      </c>
      <c r="G1768" s="477">
        <f t="shared" si="57"/>
        <v>0.02</v>
      </c>
      <c r="H1768" s="631" t="s">
        <v>339</v>
      </c>
      <c r="I1768" s="508">
        <f t="shared" si="58"/>
        <v>0.31780000000000003</v>
      </c>
      <c r="J1768" s="486">
        <v>59490</v>
      </c>
      <c r="K1768" s="487">
        <v>68979</v>
      </c>
      <c r="L1768" s="573"/>
      <c r="M1768" s="574"/>
      <c r="R1768" s="618"/>
      <c r="S1768" s="618"/>
      <c r="T1768" s="618"/>
      <c r="U1768" s="618"/>
    </row>
    <row r="1769" spans="1:21">
      <c r="A1769" s="482" t="s">
        <v>3939</v>
      </c>
      <c r="B1769" s="483" t="s">
        <v>3940</v>
      </c>
      <c r="C1769" s="513">
        <v>9170</v>
      </c>
      <c r="D1769" s="472" t="s">
        <v>3791</v>
      </c>
      <c r="E1769" s="473">
        <v>0.02</v>
      </c>
      <c r="F1769" s="476" t="s">
        <v>400</v>
      </c>
      <c r="G1769" s="477">
        <f t="shared" si="57"/>
        <v>0.02</v>
      </c>
      <c r="H1769" s="631" t="s">
        <v>339</v>
      </c>
      <c r="I1769" s="508">
        <f t="shared" si="58"/>
        <v>0.31780000000000003</v>
      </c>
      <c r="J1769" s="486">
        <v>91901</v>
      </c>
      <c r="K1769" s="487">
        <v>130700</v>
      </c>
      <c r="L1769" s="573"/>
      <c r="M1769" s="574"/>
      <c r="R1769" s="618"/>
      <c r="S1769" s="618"/>
      <c r="T1769" s="618"/>
      <c r="U1769" s="618"/>
    </row>
    <row r="1770" spans="1:21">
      <c r="A1770" s="482" t="s">
        <v>3941</v>
      </c>
      <c r="B1770" s="483" t="s">
        <v>3942</v>
      </c>
      <c r="C1770" s="513">
        <v>4650</v>
      </c>
      <c r="D1770" s="472" t="s">
        <v>3908</v>
      </c>
      <c r="E1770" s="473">
        <v>0.02</v>
      </c>
      <c r="F1770" s="478" t="s">
        <v>401</v>
      </c>
      <c r="G1770" s="477">
        <f t="shared" si="57"/>
        <v>0.02</v>
      </c>
      <c r="H1770" s="631" t="s">
        <v>339</v>
      </c>
      <c r="I1770" s="508">
        <f t="shared" si="58"/>
        <v>0.31780000000000003</v>
      </c>
      <c r="J1770" s="486">
        <v>66894</v>
      </c>
      <c r="K1770" s="487">
        <v>76571</v>
      </c>
      <c r="L1770" s="573"/>
      <c r="M1770" s="574"/>
      <c r="R1770" s="618"/>
      <c r="S1770" s="618"/>
      <c r="T1770" s="618"/>
      <c r="U1770" s="618"/>
    </row>
    <row r="1771" spans="1:21">
      <c r="A1771" s="482" t="s">
        <v>3943</v>
      </c>
      <c r="B1771" s="483" t="s">
        <v>3944</v>
      </c>
      <c r="C1771" s="513">
        <v>4600</v>
      </c>
      <c r="D1771" s="472" t="s">
        <v>3781</v>
      </c>
      <c r="E1771" s="473">
        <v>0.02</v>
      </c>
      <c r="F1771" s="478" t="s">
        <v>401</v>
      </c>
      <c r="G1771" s="477">
        <f t="shared" si="57"/>
        <v>0.02</v>
      </c>
      <c r="H1771" s="631" t="s">
        <v>339</v>
      </c>
      <c r="I1771" s="508">
        <f t="shared" si="58"/>
        <v>0.31780000000000003</v>
      </c>
      <c r="J1771" s="486">
        <v>64708</v>
      </c>
      <c r="K1771" s="487">
        <v>72478</v>
      </c>
      <c r="L1771" s="573"/>
      <c r="M1771" s="574"/>
      <c r="R1771" s="618"/>
      <c r="S1771" s="618"/>
      <c r="T1771" s="618"/>
      <c r="U1771" s="618"/>
    </row>
    <row r="1772" spans="1:21">
      <c r="A1772" s="482" t="s">
        <v>3945</v>
      </c>
      <c r="B1772" s="483" t="s">
        <v>3946</v>
      </c>
      <c r="C1772" s="513">
        <v>9170</v>
      </c>
      <c r="D1772" s="472" t="s">
        <v>3791</v>
      </c>
      <c r="E1772" s="473">
        <v>0.02</v>
      </c>
      <c r="F1772" s="476" t="s">
        <v>400</v>
      </c>
      <c r="G1772" s="477">
        <f t="shared" si="57"/>
        <v>0.02</v>
      </c>
      <c r="H1772" s="631" t="s">
        <v>339</v>
      </c>
      <c r="I1772" s="508">
        <f t="shared" si="58"/>
        <v>0.31780000000000003</v>
      </c>
      <c r="J1772" s="486">
        <v>67895</v>
      </c>
      <c r="K1772" s="487">
        <v>79605</v>
      </c>
      <c r="L1772" s="573"/>
      <c r="M1772" s="574"/>
      <c r="R1772" s="618"/>
      <c r="S1772" s="618"/>
      <c r="T1772" s="618"/>
      <c r="U1772" s="618"/>
    </row>
    <row r="1773" spans="1:21">
      <c r="A1773" s="482" t="s">
        <v>3947</v>
      </c>
      <c r="B1773" s="483" t="s">
        <v>3948</v>
      </c>
      <c r="C1773" s="513">
        <v>9170</v>
      </c>
      <c r="D1773" s="472" t="s">
        <v>3791</v>
      </c>
      <c r="E1773" s="473">
        <v>0.02</v>
      </c>
      <c r="F1773" s="476" t="s">
        <v>400</v>
      </c>
      <c r="G1773" s="477">
        <f t="shared" si="57"/>
        <v>0.02</v>
      </c>
      <c r="H1773" s="631" t="s">
        <v>339</v>
      </c>
      <c r="I1773" s="508">
        <f t="shared" si="58"/>
        <v>0.31780000000000003</v>
      </c>
      <c r="J1773" s="486">
        <v>68249</v>
      </c>
      <c r="K1773" s="487">
        <v>89185</v>
      </c>
      <c r="L1773" s="573"/>
      <c r="M1773" s="574"/>
      <c r="R1773" s="618"/>
      <c r="S1773" s="618"/>
      <c r="T1773" s="618"/>
      <c r="U1773" s="618"/>
    </row>
    <row r="1774" spans="1:21">
      <c r="A1774" s="471" t="s">
        <v>3949</v>
      </c>
      <c r="B1774" s="483" t="s">
        <v>3950</v>
      </c>
      <c r="C1774" s="513">
        <v>1660</v>
      </c>
      <c r="D1774" s="472" t="s">
        <v>3768</v>
      </c>
      <c r="E1774" s="473">
        <v>0.02</v>
      </c>
      <c r="F1774" s="478" t="s">
        <v>401</v>
      </c>
      <c r="G1774" s="477">
        <f t="shared" si="57"/>
        <v>0.02</v>
      </c>
      <c r="H1774" s="631" t="s">
        <v>339</v>
      </c>
      <c r="I1774" s="508">
        <f t="shared" si="58"/>
        <v>0.31780000000000003</v>
      </c>
      <c r="J1774" s="486">
        <v>35258</v>
      </c>
      <c r="K1774" s="487">
        <v>40883</v>
      </c>
      <c r="L1774" s="573"/>
      <c r="M1774" s="574"/>
      <c r="R1774" s="618"/>
      <c r="S1774" s="618"/>
      <c r="T1774" s="618"/>
      <c r="U1774" s="618"/>
    </row>
    <row r="1775" spans="1:21">
      <c r="A1775" s="471" t="s">
        <v>3951</v>
      </c>
      <c r="B1775" s="483" t="s">
        <v>3952</v>
      </c>
      <c r="C1775" s="513">
        <v>1660</v>
      </c>
      <c r="D1775" s="472" t="s">
        <v>3768</v>
      </c>
      <c r="E1775" s="474">
        <v>0.02</v>
      </c>
      <c r="F1775" s="478" t="s">
        <v>401</v>
      </c>
      <c r="G1775" s="477">
        <f t="shared" si="57"/>
        <v>0.02</v>
      </c>
      <c r="H1775" s="631" t="s">
        <v>339</v>
      </c>
      <c r="I1775" s="508">
        <f t="shared" si="58"/>
        <v>0.31780000000000003</v>
      </c>
      <c r="J1775" s="486">
        <v>26889</v>
      </c>
      <c r="K1775" s="487">
        <v>37318</v>
      </c>
      <c r="L1775" s="573"/>
      <c r="M1775" s="574"/>
      <c r="R1775" s="618"/>
      <c r="S1775" s="618"/>
      <c r="T1775" s="618"/>
      <c r="U1775" s="618"/>
    </row>
    <row r="1776" spans="1:21">
      <c r="A1776" s="482" t="s">
        <v>3953</v>
      </c>
      <c r="B1776" s="483" t="s">
        <v>3954</v>
      </c>
      <c r="C1776" s="513">
        <v>9171</v>
      </c>
      <c r="D1776" s="472" t="s">
        <v>3788</v>
      </c>
      <c r="E1776" s="473">
        <v>0.02</v>
      </c>
      <c r="F1776" s="476" t="s">
        <v>400</v>
      </c>
      <c r="G1776" s="477">
        <f t="shared" si="57"/>
        <v>0.02</v>
      </c>
      <c r="H1776" s="631" t="s">
        <v>339</v>
      </c>
      <c r="I1776" s="508">
        <f t="shared" si="58"/>
        <v>0.31780000000000003</v>
      </c>
      <c r="J1776" s="486">
        <v>54647</v>
      </c>
      <c r="K1776" s="487">
        <v>76056</v>
      </c>
      <c r="L1776" s="573"/>
      <c r="M1776" s="574"/>
      <c r="R1776" s="618"/>
      <c r="S1776" s="618"/>
      <c r="T1776" s="618"/>
      <c r="U1776" s="618"/>
    </row>
    <row r="1777" spans="1:21">
      <c r="A1777" s="471" t="s">
        <v>3955</v>
      </c>
      <c r="B1777" s="483" t="s">
        <v>3956</v>
      </c>
      <c r="C1777" s="513">
        <v>1660</v>
      </c>
      <c r="D1777" s="472" t="s">
        <v>3768</v>
      </c>
      <c r="E1777" s="473">
        <v>0.02</v>
      </c>
      <c r="F1777" s="478" t="s">
        <v>401</v>
      </c>
      <c r="G1777" s="477">
        <f t="shared" si="57"/>
        <v>0.02</v>
      </c>
      <c r="H1777" s="631" t="s">
        <v>339</v>
      </c>
      <c r="I1777" s="508">
        <f t="shared" si="58"/>
        <v>0.31780000000000003</v>
      </c>
      <c r="J1777" s="486">
        <v>35326</v>
      </c>
      <c r="K1777" s="487">
        <v>40636</v>
      </c>
      <c r="L1777" s="573"/>
      <c r="M1777" s="574"/>
      <c r="R1777" s="618"/>
      <c r="S1777" s="618"/>
      <c r="T1777" s="618"/>
      <c r="U1777" s="618"/>
    </row>
    <row r="1778" spans="1:21">
      <c r="A1778" s="482" t="s">
        <v>3957</v>
      </c>
      <c r="B1778" s="483" t="s">
        <v>3958</v>
      </c>
      <c r="C1778" s="513">
        <v>9171</v>
      </c>
      <c r="D1778" s="472" t="s">
        <v>3788</v>
      </c>
      <c r="E1778" s="473">
        <v>0.02</v>
      </c>
      <c r="F1778" s="476" t="s">
        <v>400</v>
      </c>
      <c r="G1778" s="477">
        <f t="shared" si="57"/>
        <v>0.02</v>
      </c>
      <c r="H1778" s="631" t="s">
        <v>339</v>
      </c>
      <c r="I1778" s="508">
        <f t="shared" si="58"/>
        <v>0.31780000000000003</v>
      </c>
      <c r="J1778" s="486">
        <v>56065</v>
      </c>
      <c r="K1778" s="487">
        <v>69669</v>
      </c>
      <c r="L1778" s="573"/>
      <c r="M1778" s="574"/>
      <c r="R1778" s="618"/>
      <c r="S1778" s="618"/>
      <c r="T1778" s="618"/>
      <c r="U1778" s="618"/>
    </row>
    <row r="1779" spans="1:21">
      <c r="A1779" s="482" t="s">
        <v>3959</v>
      </c>
      <c r="B1779" s="483" t="s">
        <v>3960</v>
      </c>
      <c r="C1779" s="513">
        <v>9171</v>
      </c>
      <c r="D1779" s="472" t="s">
        <v>3788</v>
      </c>
      <c r="E1779" s="473">
        <v>0.02</v>
      </c>
      <c r="F1779" s="476" t="s">
        <v>400</v>
      </c>
      <c r="G1779" s="477">
        <f t="shared" si="57"/>
        <v>0.02</v>
      </c>
      <c r="H1779" s="631" t="s">
        <v>339</v>
      </c>
      <c r="I1779" s="508">
        <f t="shared" si="58"/>
        <v>0.31780000000000003</v>
      </c>
      <c r="J1779" s="486">
        <v>69669</v>
      </c>
      <c r="K1779" s="487">
        <v>91668</v>
      </c>
      <c r="L1779" s="573"/>
      <c r="M1779" s="574"/>
      <c r="R1779" s="618"/>
      <c r="S1779" s="618"/>
      <c r="T1779" s="618"/>
      <c r="U1779" s="618"/>
    </row>
    <row r="1780" spans="1:21">
      <c r="A1780" s="482" t="s">
        <v>3961</v>
      </c>
      <c r="B1780" s="483" t="s">
        <v>3962</v>
      </c>
      <c r="C1780" s="513">
        <v>9170</v>
      </c>
      <c r="D1780" s="472" t="s">
        <v>3791</v>
      </c>
      <c r="E1780" s="473">
        <v>0.02</v>
      </c>
      <c r="F1780" s="476" t="s">
        <v>400</v>
      </c>
      <c r="G1780" s="477">
        <f t="shared" si="57"/>
        <v>0.02</v>
      </c>
      <c r="H1780" s="631" t="s">
        <v>339</v>
      </c>
      <c r="I1780" s="508">
        <f t="shared" si="58"/>
        <v>0.31780000000000003</v>
      </c>
      <c r="J1780" s="486">
        <v>57403</v>
      </c>
      <c r="K1780" s="487">
        <v>70971</v>
      </c>
      <c r="L1780" s="573"/>
      <c r="M1780" s="574"/>
      <c r="R1780" s="618"/>
      <c r="S1780" s="618"/>
      <c r="T1780" s="618"/>
      <c r="U1780" s="618"/>
    </row>
    <row r="1781" spans="1:21">
      <c r="A1781" s="482" t="s">
        <v>3963</v>
      </c>
      <c r="B1781" s="483" t="s">
        <v>3964</v>
      </c>
      <c r="C1781" s="513">
        <v>4700</v>
      </c>
      <c r="D1781" s="472" t="s">
        <v>3762</v>
      </c>
      <c r="E1781" s="473">
        <v>0.02</v>
      </c>
      <c r="F1781" s="478" t="s">
        <v>401</v>
      </c>
      <c r="G1781" s="477">
        <f t="shared" si="57"/>
        <v>0.02</v>
      </c>
      <c r="H1781" s="631" t="s">
        <v>339</v>
      </c>
      <c r="I1781" s="508">
        <f t="shared" si="58"/>
        <v>0.31780000000000003</v>
      </c>
      <c r="J1781" s="486">
        <v>57403</v>
      </c>
      <c r="K1781" s="487">
        <v>63084</v>
      </c>
      <c r="L1781" s="573"/>
      <c r="M1781" s="574"/>
      <c r="R1781" s="618"/>
      <c r="S1781" s="618"/>
      <c r="T1781" s="618"/>
      <c r="U1781" s="618"/>
    </row>
    <row r="1782" spans="1:21">
      <c r="A1782" s="482" t="s">
        <v>3965</v>
      </c>
      <c r="B1782" s="483" t="s">
        <v>3966</v>
      </c>
      <c r="C1782" s="513">
        <v>6010</v>
      </c>
      <c r="D1782" s="472" t="s">
        <v>932</v>
      </c>
      <c r="E1782" s="473">
        <v>0.02</v>
      </c>
      <c r="F1782" s="478" t="s">
        <v>401</v>
      </c>
      <c r="G1782" s="477">
        <f t="shared" si="57"/>
        <v>0.02</v>
      </c>
      <c r="H1782" s="631" t="s">
        <v>339</v>
      </c>
      <c r="I1782" s="508">
        <f t="shared" si="58"/>
        <v>0.31780000000000003</v>
      </c>
      <c r="J1782" s="486">
        <v>55234</v>
      </c>
      <c r="K1782" s="487">
        <v>60977</v>
      </c>
      <c r="L1782" s="573"/>
      <c r="M1782" s="574"/>
      <c r="R1782" s="618"/>
      <c r="S1782" s="618"/>
      <c r="T1782" s="618"/>
      <c r="U1782" s="618"/>
    </row>
    <row r="1783" spans="1:21">
      <c r="A1783" s="482" t="s">
        <v>3967</v>
      </c>
      <c r="B1783" s="483" t="s">
        <v>3968</v>
      </c>
      <c r="C1783" s="513">
        <v>6010</v>
      </c>
      <c r="D1783" s="472" t="s">
        <v>932</v>
      </c>
      <c r="E1783" s="473">
        <v>0.02</v>
      </c>
      <c r="F1783" s="478" t="s">
        <v>401</v>
      </c>
      <c r="G1783" s="477">
        <f t="shared" si="57"/>
        <v>0.02</v>
      </c>
      <c r="H1783" s="631" t="s">
        <v>339</v>
      </c>
      <c r="I1783" s="508">
        <f t="shared" si="58"/>
        <v>0.31780000000000003</v>
      </c>
      <c r="J1783" s="486">
        <v>42615</v>
      </c>
      <c r="K1783" s="487">
        <v>46059</v>
      </c>
      <c r="L1783" s="573"/>
      <c r="M1783" s="574"/>
      <c r="R1783" s="618"/>
      <c r="S1783" s="618"/>
      <c r="T1783" s="618"/>
      <c r="U1783" s="618"/>
    </row>
    <row r="1784" spans="1:21">
      <c r="A1784" s="482" t="s">
        <v>3969</v>
      </c>
      <c r="B1784" s="483" t="s">
        <v>3970</v>
      </c>
      <c r="C1784" s="513">
        <v>9170</v>
      </c>
      <c r="D1784" s="472" t="s">
        <v>3791</v>
      </c>
      <c r="E1784" s="473">
        <v>0.02</v>
      </c>
      <c r="F1784" s="476" t="s">
        <v>400</v>
      </c>
      <c r="G1784" s="477">
        <f t="shared" si="57"/>
        <v>0.02</v>
      </c>
      <c r="H1784" s="631" t="s">
        <v>339</v>
      </c>
      <c r="I1784" s="508">
        <f t="shared" si="58"/>
        <v>0.31780000000000003</v>
      </c>
      <c r="J1784" s="486">
        <v>38916</v>
      </c>
      <c r="K1784" s="487">
        <v>54292</v>
      </c>
      <c r="L1784" s="573"/>
      <c r="M1784" s="574"/>
      <c r="R1784" s="618"/>
      <c r="S1784" s="618"/>
      <c r="T1784" s="618"/>
      <c r="U1784" s="618"/>
    </row>
    <row r="1785" spans="1:21">
      <c r="A1785" s="482" t="s">
        <v>3971</v>
      </c>
      <c r="B1785" s="483" t="s">
        <v>3972</v>
      </c>
      <c r="C1785" s="513">
        <v>9170</v>
      </c>
      <c r="D1785" s="472" t="s">
        <v>3791</v>
      </c>
      <c r="E1785" s="473">
        <v>0.02</v>
      </c>
      <c r="F1785" s="476" t="s">
        <v>400</v>
      </c>
      <c r="G1785" s="477">
        <f t="shared" si="57"/>
        <v>0.02</v>
      </c>
      <c r="H1785" s="631" t="s">
        <v>339</v>
      </c>
      <c r="I1785" s="508">
        <f t="shared" si="58"/>
        <v>0.31780000000000003</v>
      </c>
      <c r="J1785" s="486">
        <v>45067</v>
      </c>
      <c r="K1785" s="487">
        <v>68724</v>
      </c>
      <c r="L1785" s="573"/>
      <c r="M1785" s="574"/>
      <c r="R1785" s="618"/>
      <c r="S1785" s="618"/>
      <c r="T1785" s="618"/>
      <c r="U1785" s="618"/>
    </row>
    <row r="1786" spans="1:21">
      <c r="A1786" s="482" t="s">
        <v>3973</v>
      </c>
      <c r="B1786" s="483" t="s">
        <v>3974</v>
      </c>
      <c r="C1786" s="513">
        <v>9171</v>
      </c>
      <c r="D1786" s="472" t="s">
        <v>3788</v>
      </c>
      <c r="E1786" s="473">
        <v>0.02</v>
      </c>
      <c r="F1786" s="476" t="s">
        <v>400</v>
      </c>
      <c r="G1786" s="477">
        <f t="shared" si="57"/>
        <v>0.02</v>
      </c>
      <c r="H1786" s="631" t="s">
        <v>339</v>
      </c>
      <c r="I1786" s="508">
        <f t="shared" si="58"/>
        <v>0.31780000000000003</v>
      </c>
      <c r="J1786" s="486">
        <v>69669</v>
      </c>
      <c r="K1786" s="487">
        <v>91668</v>
      </c>
      <c r="L1786" s="573"/>
      <c r="M1786" s="574"/>
      <c r="R1786" s="618"/>
      <c r="S1786" s="618"/>
      <c r="T1786" s="618"/>
      <c r="U1786" s="618"/>
    </row>
    <row r="1787" spans="1:21">
      <c r="A1787" s="482" t="s">
        <v>3975</v>
      </c>
      <c r="B1787" s="483" t="s">
        <v>3976</v>
      </c>
      <c r="C1787" s="513">
        <v>9170</v>
      </c>
      <c r="D1787" s="472" t="s">
        <v>3791</v>
      </c>
      <c r="E1787" s="473">
        <v>0.02</v>
      </c>
      <c r="F1787" s="476" t="s">
        <v>400</v>
      </c>
      <c r="G1787" s="477">
        <f t="shared" si="57"/>
        <v>0.02</v>
      </c>
      <c r="H1787" s="631" t="s">
        <v>339</v>
      </c>
      <c r="I1787" s="508">
        <f t="shared" si="58"/>
        <v>0.31780000000000003</v>
      </c>
      <c r="J1787" s="486">
        <v>68249</v>
      </c>
      <c r="K1787" s="487">
        <v>89775</v>
      </c>
      <c r="L1787" s="573"/>
      <c r="M1787" s="574"/>
      <c r="R1787" s="618"/>
      <c r="S1787" s="618"/>
      <c r="T1787" s="618"/>
      <c r="U1787" s="618"/>
    </row>
    <row r="1788" spans="1:21">
      <c r="A1788" s="471" t="s">
        <v>3977</v>
      </c>
      <c r="B1788" s="483" t="s">
        <v>3978</v>
      </c>
      <c r="C1788" s="513">
        <v>1660</v>
      </c>
      <c r="D1788" s="472" t="s">
        <v>3768</v>
      </c>
      <c r="E1788" s="474">
        <v>0.02</v>
      </c>
      <c r="F1788" s="478" t="s">
        <v>401</v>
      </c>
      <c r="G1788" s="477">
        <f t="shared" si="57"/>
        <v>0.02</v>
      </c>
      <c r="H1788" s="631" t="s">
        <v>339</v>
      </c>
      <c r="I1788" s="508">
        <f t="shared" si="58"/>
        <v>0.31780000000000003</v>
      </c>
      <c r="J1788" s="486">
        <v>27271</v>
      </c>
      <c r="K1788" s="487">
        <v>37666</v>
      </c>
      <c r="L1788" s="573"/>
      <c r="M1788" s="574"/>
      <c r="R1788" s="618"/>
      <c r="S1788" s="618"/>
      <c r="T1788" s="618"/>
      <c r="U1788" s="618"/>
    </row>
    <row r="1789" spans="1:21">
      <c r="A1789" s="471" t="s">
        <v>3979</v>
      </c>
      <c r="B1789" s="483" t="s">
        <v>3980</v>
      </c>
      <c r="C1789" s="513">
        <v>1660</v>
      </c>
      <c r="D1789" s="472" t="s">
        <v>3768</v>
      </c>
      <c r="E1789" s="473">
        <v>0.02</v>
      </c>
      <c r="F1789" s="478" t="s">
        <v>401</v>
      </c>
      <c r="G1789" s="477">
        <f t="shared" si="57"/>
        <v>0.02</v>
      </c>
      <c r="H1789" s="631" t="s">
        <v>339</v>
      </c>
      <c r="I1789" s="508">
        <f t="shared" si="58"/>
        <v>0.31780000000000003</v>
      </c>
      <c r="J1789" s="486">
        <v>35679</v>
      </c>
      <c r="K1789" s="487">
        <v>41457</v>
      </c>
      <c r="L1789" s="573"/>
      <c r="M1789" s="574"/>
      <c r="R1789" s="618"/>
      <c r="S1789" s="618"/>
      <c r="T1789" s="618"/>
      <c r="U1789" s="618"/>
    </row>
    <row r="1790" spans="1:21">
      <c r="A1790" s="471" t="s">
        <v>3981</v>
      </c>
      <c r="B1790" s="483" t="s">
        <v>3982</v>
      </c>
      <c r="C1790" s="513">
        <v>1660</v>
      </c>
      <c r="D1790" s="472" t="s">
        <v>3768</v>
      </c>
      <c r="E1790" s="473">
        <v>0.02</v>
      </c>
      <c r="F1790" s="478" t="s">
        <v>401</v>
      </c>
      <c r="G1790" s="477">
        <f t="shared" si="57"/>
        <v>0.02</v>
      </c>
      <c r="H1790" s="631" t="s">
        <v>339</v>
      </c>
      <c r="I1790" s="508">
        <f t="shared" si="58"/>
        <v>0.31780000000000003</v>
      </c>
      <c r="J1790" s="486">
        <v>35679</v>
      </c>
      <c r="K1790" s="487">
        <v>41457</v>
      </c>
      <c r="L1790" s="573"/>
      <c r="M1790" s="574"/>
      <c r="R1790" s="618"/>
      <c r="S1790" s="618"/>
      <c r="T1790" s="618"/>
      <c r="U1790" s="618"/>
    </row>
    <row r="1791" spans="1:21">
      <c r="A1791" s="482" t="s">
        <v>3983</v>
      </c>
      <c r="B1791" s="483" t="s">
        <v>3984</v>
      </c>
      <c r="C1791" s="513">
        <v>9000</v>
      </c>
      <c r="D1791" s="472" t="s">
        <v>550</v>
      </c>
      <c r="E1791" s="473">
        <v>0.02</v>
      </c>
      <c r="F1791" s="476" t="s">
        <v>400</v>
      </c>
      <c r="G1791" s="477">
        <f t="shared" si="57"/>
        <v>0.02</v>
      </c>
      <c r="H1791" s="631" t="s">
        <v>339</v>
      </c>
      <c r="I1791" s="508">
        <f t="shared" si="58"/>
        <v>0.31780000000000003</v>
      </c>
      <c r="J1791" s="486">
        <v>58869</v>
      </c>
      <c r="K1791" s="487">
        <v>64463</v>
      </c>
      <c r="L1791" s="573"/>
      <c r="M1791" s="574"/>
      <c r="R1791" s="618"/>
      <c r="S1791" s="618"/>
      <c r="T1791" s="618"/>
      <c r="U1791" s="618"/>
    </row>
    <row r="1792" spans="1:21">
      <c r="A1792" s="482" t="s">
        <v>3985</v>
      </c>
      <c r="B1792" s="483" t="s">
        <v>3986</v>
      </c>
      <c r="C1792" s="513">
        <v>9000</v>
      </c>
      <c r="D1792" s="472" t="s">
        <v>550</v>
      </c>
      <c r="E1792" s="473">
        <v>0.02</v>
      </c>
      <c r="F1792" s="476" t="s">
        <v>400</v>
      </c>
      <c r="G1792" s="477">
        <f t="shared" si="57"/>
        <v>0.02</v>
      </c>
      <c r="H1792" s="631" t="s">
        <v>339</v>
      </c>
      <c r="I1792" s="508">
        <f t="shared" si="58"/>
        <v>0.31780000000000003</v>
      </c>
      <c r="J1792" s="486">
        <v>70874</v>
      </c>
      <c r="K1792" s="487">
        <v>73555</v>
      </c>
      <c r="L1792" s="573"/>
      <c r="M1792" s="574"/>
      <c r="R1792" s="618"/>
      <c r="S1792" s="618"/>
      <c r="T1792" s="618"/>
      <c r="U1792" s="618"/>
    </row>
    <row r="1793" spans="1:21">
      <c r="A1793" s="471" t="s">
        <v>3987</v>
      </c>
      <c r="B1793" s="483" t="s">
        <v>3988</v>
      </c>
      <c r="C1793" s="513">
        <v>1010</v>
      </c>
      <c r="D1793" s="472" t="s">
        <v>3989</v>
      </c>
      <c r="E1793" s="474">
        <v>0.02</v>
      </c>
      <c r="F1793" s="478" t="s">
        <v>401</v>
      </c>
      <c r="G1793" s="477">
        <f t="shared" si="57"/>
        <v>0.02</v>
      </c>
      <c r="H1793" s="631" t="s">
        <v>339</v>
      </c>
      <c r="I1793" s="508">
        <f t="shared" si="58"/>
        <v>0.31780000000000003</v>
      </c>
      <c r="J1793" s="486">
        <v>32620</v>
      </c>
      <c r="K1793" s="487">
        <v>39368</v>
      </c>
      <c r="L1793" s="573"/>
      <c r="M1793" s="574"/>
      <c r="R1793" s="618"/>
      <c r="S1793" s="618"/>
      <c r="T1793" s="618"/>
      <c r="U1793" s="618"/>
    </row>
    <row r="1794" spans="1:21">
      <c r="A1794" s="471" t="s">
        <v>3990</v>
      </c>
      <c r="B1794" s="483" t="s">
        <v>3991</v>
      </c>
      <c r="C1794" s="513">
        <v>1500</v>
      </c>
      <c r="D1794" s="472" t="s">
        <v>3992</v>
      </c>
      <c r="E1794" s="473">
        <v>0.02</v>
      </c>
      <c r="F1794" s="478" t="s">
        <v>401</v>
      </c>
      <c r="G1794" s="477">
        <f t="shared" si="57"/>
        <v>0.02</v>
      </c>
      <c r="H1794" s="631" t="s">
        <v>339</v>
      </c>
      <c r="I1794" s="508">
        <f t="shared" si="58"/>
        <v>0.31780000000000003</v>
      </c>
      <c r="J1794" s="486">
        <v>32620</v>
      </c>
      <c r="K1794" s="487">
        <v>32620</v>
      </c>
      <c r="L1794" s="573"/>
      <c r="M1794" s="574"/>
      <c r="R1794" s="618"/>
      <c r="S1794" s="618"/>
      <c r="T1794" s="618"/>
      <c r="U1794" s="618"/>
    </row>
    <row r="1795" spans="1:21">
      <c r="A1795" s="471" t="s">
        <v>3993</v>
      </c>
      <c r="B1795" s="483" t="s">
        <v>3994</v>
      </c>
      <c r="C1795" s="513">
        <v>1650</v>
      </c>
      <c r="D1795" s="472" t="s">
        <v>3995</v>
      </c>
      <c r="E1795" s="473">
        <v>0.02</v>
      </c>
      <c r="F1795" s="478" t="s">
        <v>401</v>
      </c>
      <c r="G1795" s="477">
        <f t="shared" si="57"/>
        <v>0.02</v>
      </c>
      <c r="H1795" s="631" t="s">
        <v>339</v>
      </c>
      <c r="I1795" s="508">
        <f t="shared" si="58"/>
        <v>0.31780000000000003</v>
      </c>
      <c r="J1795" s="486">
        <v>32620</v>
      </c>
      <c r="K1795" s="487">
        <v>32620</v>
      </c>
      <c r="L1795" s="573"/>
      <c r="M1795" s="574"/>
      <c r="R1795" s="618"/>
      <c r="S1795" s="618"/>
      <c r="T1795" s="618"/>
      <c r="U1795" s="618"/>
    </row>
    <row r="1796" spans="1:21">
      <c r="A1796" s="482" t="s">
        <v>3996</v>
      </c>
      <c r="B1796" s="483" t="s">
        <v>3997</v>
      </c>
      <c r="C1796" s="513">
        <v>1010</v>
      </c>
      <c r="D1796" s="472" t="s">
        <v>3989</v>
      </c>
      <c r="E1796" s="473">
        <v>0.02</v>
      </c>
      <c r="F1796" s="478" t="s">
        <v>401</v>
      </c>
      <c r="G1796" s="477">
        <f t="shared" ref="G1796:G1859" si="59">_xlfn.XLOOKUP(F1796,$N$3:$N$18,$O$3:$O$18,"not found",0,1)</f>
        <v>0.02</v>
      </c>
      <c r="H1796" s="631" t="s">
        <v>339</v>
      </c>
      <c r="I1796" s="508">
        <f t="shared" ref="I1796:I1859" si="60">VLOOKUP(H1796,Fringe.Rates,2,FALSE)</f>
        <v>0.31780000000000003</v>
      </c>
      <c r="J1796" s="486">
        <v>51970</v>
      </c>
      <c r="K1796" s="487">
        <v>59194</v>
      </c>
      <c r="L1796" s="573"/>
      <c r="M1796" s="574"/>
      <c r="R1796" s="618"/>
      <c r="S1796" s="618"/>
      <c r="T1796" s="618"/>
      <c r="U1796" s="618"/>
    </row>
    <row r="1797" spans="1:21">
      <c r="A1797" s="482" t="s">
        <v>3998</v>
      </c>
      <c r="B1797" s="483" t="s">
        <v>3999</v>
      </c>
      <c r="C1797" s="513">
        <v>9000</v>
      </c>
      <c r="D1797" s="472" t="s">
        <v>550</v>
      </c>
      <c r="E1797" s="473">
        <v>0.02</v>
      </c>
      <c r="F1797" s="476" t="s">
        <v>400</v>
      </c>
      <c r="G1797" s="477">
        <f t="shared" si="59"/>
        <v>0.02</v>
      </c>
      <c r="H1797" s="631" t="s">
        <v>339</v>
      </c>
      <c r="I1797" s="508">
        <f t="shared" si="60"/>
        <v>0.31780000000000003</v>
      </c>
      <c r="J1797" s="486">
        <v>53854</v>
      </c>
      <c r="K1797" s="487">
        <v>56421</v>
      </c>
      <c r="L1797" s="573"/>
      <c r="M1797" s="574"/>
      <c r="R1797" s="618"/>
      <c r="S1797" s="618"/>
      <c r="T1797" s="618"/>
      <c r="U1797" s="618"/>
    </row>
    <row r="1798" spans="1:21">
      <c r="A1798" s="482" t="s">
        <v>4000</v>
      </c>
      <c r="B1798" s="483" t="s">
        <v>3999</v>
      </c>
      <c r="C1798" s="513">
        <v>9000</v>
      </c>
      <c r="D1798" s="472" t="s">
        <v>550</v>
      </c>
      <c r="E1798" s="473">
        <v>0.02</v>
      </c>
      <c r="F1798" s="476" t="s">
        <v>400</v>
      </c>
      <c r="G1798" s="477">
        <f t="shared" si="59"/>
        <v>0.02</v>
      </c>
      <c r="H1798" s="631" t="s">
        <v>339</v>
      </c>
      <c r="I1798" s="508">
        <f t="shared" si="60"/>
        <v>0.31780000000000003</v>
      </c>
      <c r="J1798" s="486">
        <v>53854</v>
      </c>
      <c r="K1798" s="487">
        <v>56421</v>
      </c>
      <c r="L1798" s="573"/>
      <c r="M1798" s="574"/>
      <c r="R1798" s="618"/>
      <c r="S1798" s="618"/>
      <c r="T1798" s="618"/>
      <c r="U1798" s="618"/>
    </row>
    <row r="1799" spans="1:21">
      <c r="A1799" s="482" t="s">
        <v>4001</v>
      </c>
      <c r="B1799" s="483" t="s">
        <v>4002</v>
      </c>
      <c r="C1799" s="513">
        <v>9000</v>
      </c>
      <c r="D1799" s="472" t="s">
        <v>550</v>
      </c>
      <c r="E1799" s="473">
        <v>0.02</v>
      </c>
      <c r="F1799" s="476" t="s">
        <v>400</v>
      </c>
      <c r="G1799" s="477">
        <f t="shared" si="59"/>
        <v>0.02</v>
      </c>
      <c r="H1799" s="631" t="s">
        <v>339</v>
      </c>
      <c r="I1799" s="508">
        <f t="shared" si="60"/>
        <v>0.31780000000000003</v>
      </c>
      <c r="J1799" s="486">
        <v>60849</v>
      </c>
      <c r="K1799" s="487">
        <v>64930</v>
      </c>
      <c r="L1799" s="573"/>
      <c r="M1799" s="574"/>
      <c r="R1799" s="618"/>
      <c r="S1799" s="618"/>
      <c r="T1799" s="618"/>
      <c r="U1799" s="618"/>
    </row>
    <row r="1800" spans="1:21">
      <c r="A1800" s="482" t="s">
        <v>4003</v>
      </c>
      <c r="B1800" s="483" t="s">
        <v>4004</v>
      </c>
      <c r="C1800" s="513">
        <v>9000</v>
      </c>
      <c r="D1800" s="472" t="s">
        <v>550</v>
      </c>
      <c r="E1800" s="473">
        <v>0.02</v>
      </c>
      <c r="F1800" s="476" t="s">
        <v>400</v>
      </c>
      <c r="G1800" s="477">
        <f t="shared" si="59"/>
        <v>0.02</v>
      </c>
      <c r="H1800" s="631" t="s">
        <v>339</v>
      </c>
      <c r="I1800" s="508">
        <f t="shared" si="60"/>
        <v>0.31780000000000003</v>
      </c>
      <c r="J1800" s="486">
        <v>51990</v>
      </c>
      <c r="K1800" s="487">
        <v>59217</v>
      </c>
      <c r="L1800" s="573"/>
      <c r="M1800" s="574"/>
      <c r="R1800" s="618"/>
      <c r="S1800" s="618"/>
      <c r="T1800" s="618"/>
      <c r="U1800" s="618"/>
    </row>
    <row r="1801" spans="1:21">
      <c r="A1801" s="482" t="s">
        <v>4005</v>
      </c>
      <c r="B1801" s="483" t="s">
        <v>4006</v>
      </c>
      <c r="C1801" s="513">
        <v>9000</v>
      </c>
      <c r="D1801" s="472" t="s">
        <v>550</v>
      </c>
      <c r="E1801" s="473">
        <v>0.02</v>
      </c>
      <c r="F1801" s="476" t="s">
        <v>400</v>
      </c>
      <c r="G1801" s="477">
        <f t="shared" si="59"/>
        <v>0.02</v>
      </c>
      <c r="H1801" s="631" t="s">
        <v>339</v>
      </c>
      <c r="I1801" s="508">
        <f t="shared" si="60"/>
        <v>0.31780000000000003</v>
      </c>
      <c r="J1801" s="486">
        <v>60849</v>
      </c>
      <c r="K1801" s="487">
        <v>64930</v>
      </c>
      <c r="L1801" s="573"/>
      <c r="M1801" s="574"/>
      <c r="R1801" s="618"/>
      <c r="S1801" s="618"/>
      <c r="T1801" s="618"/>
      <c r="U1801" s="618"/>
    </row>
    <row r="1802" spans="1:21">
      <c r="A1802" s="471" t="s">
        <v>4007</v>
      </c>
      <c r="B1802" s="483" t="s">
        <v>4008</v>
      </c>
      <c r="C1802" s="513">
        <v>1500</v>
      </c>
      <c r="D1802" s="472" t="s">
        <v>3992</v>
      </c>
      <c r="E1802" s="473">
        <v>0.02</v>
      </c>
      <c r="F1802" s="478" t="s">
        <v>401</v>
      </c>
      <c r="G1802" s="477">
        <f t="shared" si="59"/>
        <v>0.02</v>
      </c>
      <c r="H1802" s="631" t="s">
        <v>339</v>
      </c>
      <c r="I1802" s="508">
        <f t="shared" si="60"/>
        <v>0.31780000000000003</v>
      </c>
      <c r="J1802" s="486">
        <v>33807</v>
      </c>
      <c r="K1802" s="487">
        <v>40916</v>
      </c>
      <c r="L1802" s="573"/>
      <c r="M1802" s="574"/>
      <c r="R1802" s="618"/>
      <c r="S1802" s="618"/>
      <c r="T1802" s="618"/>
      <c r="U1802" s="618"/>
    </row>
    <row r="1803" spans="1:21">
      <c r="A1803" s="471" t="s">
        <v>4009</v>
      </c>
      <c r="B1803" s="483" t="s">
        <v>4010</v>
      </c>
      <c r="C1803" s="513">
        <v>1140</v>
      </c>
      <c r="D1803" s="472" t="s">
        <v>925</v>
      </c>
      <c r="E1803" s="473">
        <v>0.02</v>
      </c>
      <c r="F1803" s="478" t="s">
        <v>401</v>
      </c>
      <c r="G1803" s="477">
        <f t="shared" si="59"/>
        <v>0.02</v>
      </c>
      <c r="H1803" s="631" t="s">
        <v>339</v>
      </c>
      <c r="I1803" s="508">
        <f t="shared" si="60"/>
        <v>0.31780000000000003</v>
      </c>
      <c r="J1803" s="486">
        <v>38003</v>
      </c>
      <c r="K1803" s="487">
        <v>44180</v>
      </c>
      <c r="L1803" s="573"/>
      <c r="M1803" s="574"/>
      <c r="R1803" s="618"/>
      <c r="S1803" s="618"/>
      <c r="T1803" s="618"/>
      <c r="U1803" s="618"/>
    </row>
    <row r="1804" spans="1:21">
      <c r="A1804" s="482" t="s">
        <v>4011</v>
      </c>
      <c r="B1804" s="483" t="s">
        <v>4012</v>
      </c>
      <c r="C1804" s="513">
        <v>1010</v>
      </c>
      <c r="D1804" s="472" t="s">
        <v>3989</v>
      </c>
      <c r="E1804" s="473">
        <v>0.02</v>
      </c>
      <c r="F1804" s="478" t="s">
        <v>401</v>
      </c>
      <c r="G1804" s="477">
        <f t="shared" si="59"/>
        <v>0.02</v>
      </c>
      <c r="H1804" s="631" t="s">
        <v>339</v>
      </c>
      <c r="I1804" s="508">
        <f t="shared" si="60"/>
        <v>0.31780000000000003</v>
      </c>
      <c r="J1804" s="486">
        <v>44047</v>
      </c>
      <c r="K1804" s="487">
        <v>46144</v>
      </c>
      <c r="L1804" s="573"/>
      <c r="M1804" s="574"/>
      <c r="R1804" s="618"/>
      <c r="S1804" s="618"/>
      <c r="T1804" s="618"/>
      <c r="U1804" s="618"/>
    </row>
    <row r="1805" spans="1:21">
      <c r="A1805" s="482" t="s">
        <v>4013</v>
      </c>
      <c r="B1805" s="483" t="s">
        <v>4014</v>
      </c>
      <c r="C1805" s="513">
        <v>1010</v>
      </c>
      <c r="D1805" s="472" t="s">
        <v>3989</v>
      </c>
      <c r="E1805" s="473">
        <v>0.02</v>
      </c>
      <c r="F1805" s="478" t="s">
        <v>401</v>
      </c>
      <c r="G1805" s="477">
        <f t="shared" si="59"/>
        <v>0.02</v>
      </c>
      <c r="H1805" s="631" t="s">
        <v>339</v>
      </c>
      <c r="I1805" s="508">
        <f t="shared" si="60"/>
        <v>0.31780000000000003</v>
      </c>
      <c r="J1805" s="486">
        <v>44047</v>
      </c>
      <c r="K1805" s="487">
        <v>52258</v>
      </c>
      <c r="L1805" s="573"/>
      <c r="M1805" s="574"/>
      <c r="R1805" s="618"/>
      <c r="S1805" s="618"/>
      <c r="T1805" s="618"/>
      <c r="U1805" s="618"/>
    </row>
    <row r="1806" spans="1:21">
      <c r="A1806" s="482" t="s">
        <v>4015</v>
      </c>
      <c r="B1806" s="483" t="s">
        <v>4016</v>
      </c>
      <c r="C1806" s="513">
        <v>1010</v>
      </c>
      <c r="D1806" s="472" t="s">
        <v>3989</v>
      </c>
      <c r="E1806" s="473">
        <v>0.02</v>
      </c>
      <c r="F1806" s="478" t="s">
        <v>401</v>
      </c>
      <c r="G1806" s="477">
        <f t="shared" si="59"/>
        <v>0.02</v>
      </c>
      <c r="H1806" s="631" t="s">
        <v>339</v>
      </c>
      <c r="I1806" s="508">
        <f t="shared" si="60"/>
        <v>0.31780000000000003</v>
      </c>
      <c r="J1806" s="486">
        <v>46376</v>
      </c>
      <c r="K1806" s="487">
        <v>54844</v>
      </c>
      <c r="L1806" s="573"/>
      <c r="M1806" s="574"/>
      <c r="R1806" s="618"/>
      <c r="S1806" s="618"/>
      <c r="T1806" s="618"/>
      <c r="U1806" s="618"/>
    </row>
    <row r="1807" spans="1:21">
      <c r="A1807" s="482" t="s">
        <v>4017</v>
      </c>
      <c r="B1807" s="483" t="s">
        <v>4018</v>
      </c>
      <c r="C1807" s="513">
        <v>1010</v>
      </c>
      <c r="D1807" s="472" t="s">
        <v>3989</v>
      </c>
      <c r="E1807" s="473">
        <v>0.02</v>
      </c>
      <c r="F1807" s="478" t="s">
        <v>401</v>
      </c>
      <c r="G1807" s="477">
        <f t="shared" si="59"/>
        <v>0.02</v>
      </c>
      <c r="H1807" s="631" t="s">
        <v>339</v>
      </c>
      <c r="I1807" s="508">
        <f t="shared" si="60"/>
        <v>0.31780000000000003</v>
      </c>
      <c r="J1807" s="486">
        <v>61083</v>
      </c>
      <c r="K1807" s="487">
        <v>85562</v>
      </c>
      <c r="L1807" s="573"/>
      <c r="M1807" s="574"/>
      <c r="R1807" s="618"/>
      <c r="S1807" s="618"/>
      <c r="T1807" s="618"/>
      <c r="U1807" s="618"/>
    </row>
    <row r="1808" spans="1:21">
      <c r="A1808" s="471" t="s">
        <v>4019</v>
      </c>
      <c r="B1808" s="483" t="s">
        <v>4020</v>
      </c>
      <c r="C1808" s="513">
        <v>9001</v>
      </c>
      <c r="D1808" s="472" t="s">
        <v>661</v>
      </c>
      <c r="E1808" s="473">
        <v>0.02</v>
      </c>
      <c r="F1808" s="476" t="s">
        <v>400</v>
      </c>
      <c r="G1808" s="477">
        <f t="shared" si="59"/>
        <v>0.02</v>
      </c>
      <c r="H1808" s="631" t="s">
        <v>339</v>
      </c>
      <c r="I1808" s="508">
        <f t="shared" si="60"/>
        <v>0.31780000000000003</v>
      </c>
      <c r="J1808" s="486">
        <v>32620</v>
      </c>
      <c r="K1808" s="487">
        <v>32620</v>
      </c>
      <c r="L1808" s="573"/>
      <c r="M1808" s="574"/>
      <c r="R1808" s="618"/>
      <c r="S1808" s="618"/>
      <c r="T1808" s="618"/>
      <c r="U1808" s="618"/>
    </row>
    <row r="1809" spans="1:21">
      <c r="A1809" s="471" t="s">
        <v>4021</v>
      </c>
      <c r="B1809" s="483" t="s">
        <v>4022</v>
      </c>
      <c r="C1809" s="513">
        <v>1500</v>
      </c>
      <c r="D1809" s="472" t="s">
        <v>3992</v>
      </c>
      <c r="E1809" s="473">
        <v>0.02</v>
      </c>
      <c r="F1809" s="478" t="s">
        <v>401</v>
      </c>
      <c r="G1809" s="477">
        <f t="shared" si="59"/>
        <v>0.02</v>
      </c>
      <c r="H1809" s="631" t="s">
        <v>339</v>
      </c>
      <c r="I1809" s="508">
        <f t="shared" si="60"/>
        <v>0.31780000000000003</v>
      </c>
      <c r="J1809" s="486">
        <v>32620</v>
      </c>
      <c r="K1809" s="487">
        <v>34272</v>
      </c>
      <c r="L1809" s="573"/>
      <c r="M1809" s="574"/>
      <c r="R1809" s="618"/>
      <c r="S1809" s="618"/>
      <c r="T1809" s="618"/>
      <c r="U1809" s="618"/>
    </row>
    <row r="1810" spans="1:21">
      <c r="A1810" s="471" t="s">
        <v>4023</v>
      </c>
      <c r="B1810" s="483" t="s">
        <v>4024</v>
      </c>
      <c r="C1810" s="513">
        <v>1500</v>
      </c>
      <c r="D1810" s="472" t="s">
        <v>3992</v>
      </c>
      <c r="E1810" s="473">
        <v>0.02</v>
      </c>
      <c r="F1810" s="478" t="s">
        <v>401</v>
      </c>
      <c r="G1810" s="477">
        <f t="shared" si="59"/>
        <v>0.02</v>
      </c>
      <c r="H1810" s="631" t="s">
        <v>339</v>
      </c>
      <c r="I1810" s="508">
        <f t="shared" si="60"/>
        <v>0.31780000000000003</v>
      </c>
      <c r="J1810" s="486">
        <v>35437</v>
      </c>
      <c r="K1810" s="487">
        <v>40916</v>
      </c>
      <c r="L1810" s="573"/>
      <c r="M1810" s="574"/>
      <c r="R1810" s="618"/>
      <c r="S1810" s="618"/>
      <c r="T1810" s="618"/>
      <c r="U1810" s="618"/>
    </row>
    <row r="1811" spans="1:21">
      <c r="A1811" s="471" t="s">
        <v>4025</v>
      </c>
      <c r="B1811" s="483" t="s">
        <v>4026</v>
      </c>
      <c r="C1811" s="513">
        <v>1080</v>
      </c>
      <c r="D1811" s="472" t="s">
        <v>1234</v>
      </c>
      <c r="E1811" s="473">
        <v>0.02</v>
      </c>
      <c r="F1811" s="478" t="s">
        <v>401</v>
      </c>
      <c r="G1811" s="477">
        <f t="shared" si="59"/>
        <v>0.02</v>
      </c>
      <c r="H1811" s="631" t="s">
        <v>339</v>
      </c>
      <c r="I1811" s="508">
        <f t="shared" si="60"/>
        <v>0.31780000000000003</v>
      </c>
      <c r="J1811" s="486">
        <v>36835</v>
      </c>
      <c r="K1811" s="487">
        <v>42898</v>
      </c>
      <c r="L1811" s="573"/>
      <c r="M1811" s="574"/>
      <c r="R1811" s="618"/>
      <c r="S1811" s="618"/>
      <c r="T1811" s="618"/>
      <c r="U1811" s="618"/>
    </row>
    <row r="1812" spans="1:21">
      <c r="A1812" s="482" t="s">
        <v>4027</v>
      </c>
      <c r="B1812" s="483" t="s">
        <v>4028</v>
      </c>
      <c r="C1812" s="513">
        <v>9000</v>
      </c>
      <c r="D1812" s="472" t="s">
        <v>550</v>
      </c>
      <c r="E1812" s="473">
        <v>0.02</v>
      </c>
      <c r="F1812" s="476" t="s">
        <v>400</v>
      </c>
      <c r="G1812" s="477">
        <f t="shared" si="59"/>
        <v>0.02</v>
      </c>
      <c r="H1812" s="631" t="s">
        <v>339</v>
      </c>
      <c r="I1812" s="508">
        <f t="shared" si="60"/>
        <v>0.31780000000000003</v>
      </c>
      <c r="J1812" s="486">
        <v>63531</v>
      </c>
      <c r="K1812" s="487">
        <v>66095</v>
      </c>
      <c r="L1812" s="573"/>
      <c r="M1812" s="574"/>
      <c r="R1812" s="618"/>
      <c r="S1812" s="618"/>
      <c r="T1812" s="618"/>
      <c r="U1812" s="618"/>
    </row>
    <row r="1813" spans="1:21">
      <c r="A1813" s="482" t="s">
        <v>4029</v>
      </c>
      <c r="B1813" s="483" t="s">
        <v>4030</v>
      </c>
      <c r="C1813" s="513">
        <v>9031</v>
      </c>
      <c r="D1813" s="472" t="s">
        <v>4031</v>
      </c>
      <c r="E1813" s="473">
        <v>0</v>
      </c>
      <c r="F1813" s="476" t="s">
        <v>400</v>
      </c>
      <c r="G1813" s="477">
        <f t="shared" si="59"/>
        <v>0.02</v>
      </c>
      <c r="H1813" s="631" t="s">
        <v>339</v>
      </c>
      <c r="I1813" s="508">
        <f t="shared" si="60"/>
        <v>0.31780000000000003</v>
      </c>
      <c r="J1813" s="486">
        <v>175001</v>
      </c>
      <c r="K1813" s="487">
        <v>275007</v>
      </c>
      <c r="L1813" s="573"/>
      <c r="M1813" s="574"/>
      <c r="R1813" s="618"/>
      <c r="S1813" s="618"/>
      <c r="T1813" s="618"/>
      <c r="U1813" s="618"/>
    </row>
    <row r="1814" spans="1:21">
      <c r="A1814" s="482" t="s">
        <v>4032</v>
      </c>
      <c r="B1814" s="483" t="s">
        <v>4033</v>
      </c>
      <c r="C1814" s="513">
        <v>9031</v>
      </c>
      <c r="D1814" s="472" t="s">
        <v>4031</v>
      </c>
      <c r="E1814" s="473">
        <v>0</v>
      </c>
      <c r="F1814" s="476" t="s">
        <v>400</v>
      </c>
      <c r="G1814" s="477">
        <f t="shared" si="59"/>
        <v>0.02</v>
      </c>
      <c r="H1814" s="631" t="s">
        <v>339</v>
      </c>
      <c r="I1814" s="508">
        <f t="shared" si="60"/>
        <v>0.31780000000000003</v>
      </c>
      <c r="J1814" s="486">
        <v>136573</v>
      </c>
      <c r="K1814" s="487">
        <v>204859</v>
      </c>
      <c r="L1814" s="573"/>
      <c r="M1814" s="574"/>
      <c r="R1814" s="618"/>
      <c r="S1814" s="618"/>
      <c r="T1814" s="618"/>
      <c r="U1814" s="618"/>
    </row>
    <row r="1815" spans="1:21">
      <c r="A1815" s="482" t="s">
        <v>4034</v>
      </c>
      <c r="B1815" s="483" t="s">
        <v>4035</v>
      </c>
      <c r="C1815" s="513">
        <v>9031</v>
      </c>
      <c r="D1815" s="472" t="s">
        <v>4031</v>
      </c>
      <c r="E1815" s="473">
        <v>0</v>
      </c>
      <c r="F1815" s="476" t="s">
        <v>400</v>
      </c>
      <c r="G1815" s="477">
        <f t="shared" si="59"/>
        <v>0.02</v>
      </c>
      <c r="H1815" s="631" t="s">
        <v>339</v>
      </c>
      <c r="I1815" s="508">
        <f t="shared" si="60"/>
        <v>0.31780000000000003</v>
      </c>
      <c r="J1815" s="486">
        <v>136573</v>
      </c>
      <c r="K1815" s="487">
        <v>204859</v>
      </c>
      <c r="L1815" s="573"/>
      <c r="M1815" s="574"/>
      <c r="R1815" s="618"/>
      <c r="S1815" s="618"/>
      <c r="T1815" s="618"/>
      <c r="U1815" s="618"/>
    </row>
    <row r="1816" spans="1:21">
      <c r="A1816" s="482" t="s">
        <v>4036</v>
      </c>
      <c r="B1816" s="483" t="s">
        <v>4037</v>
      </c>
      <c r="C1816" s="513">
        <v>9031</v>
      </c>
      <c r="D1816" s="472" t="s">
        <v>4031</v>
      </c>
      <c r="E1816" s="473">
        <v>0</v>
      </c>
      <c r="F1816" s="476" t="s">
        <v>400</v>
      </c>
      <c r="G1816" s="477">
        <f t="shared" si="59"/>
        <v>0.02</v>
      </c>
      <c r="H1816" s="631" t="s">
        <v>339</v>
      </c>
      <c r="I1816" s="508">
        <f t="shared" si="60"/>
        <v>0.31780000000000003</v>
      </c>
      <c r="J1816" s="486">
        <v>120734</v>
      </c>
      <c r="K1816" s="487">
        <v>181106</v>
      </c>
      <c r="L1816" s="573"/>
      <c r="M1816" s="574"/>
      <c r="R1816" s="618"/>
      <c r="S1816" s="618"/>
      <c r="T1816" s="618"/>
      <c r="U1816" s="618"/>
    </row>
    <row r="1817" spans="1:21">
      <c r="A1817" s="482" t="s">
        <v>4038</v>
      </c>
      <c r="B1817" s="483" t="s">
        <v>2925</v>
      </c>
      <c r="C1817" s="513">
        <v>9031</v>
      </c>
      <c r="D1817" s="472" t="s">
        <v>4031</v>
      </c>
      <c r="E1817" s="473">
        <v>0</v>
      </c>
      <c r="F1817" s="476" t="s">
        <v>400</v>
      </c>
      <c r="G1817" s="477">
        <f t="shared" si="59"/>
        <v>0.02</v>
      </c>
      <c r="H1817" s="631" t="s">
        <v>339</v>
      </c>
      <c r="I1817" s="508">
        <f t="shared" si="60"/>
        <v>0.31780000000000003</v>
      </c>
      <c r="J1817" s="486">
        <v>120734</v>
      </c>
      <c r="K1817" s="487">
        <v>181106</v>
      </c>
      <c r="L1817" s="573"/>
      <c r="M1817" s="574"/>
      <c r="R1817" s="618"/>
      <c r="S1817" s="618"/>
      <c r="T1817" s="618"/>
      <c r="U1817" s="618"/>
    </row>
    <row r="1818" spans="1:21">
      <c r="A1818" s="482" t="s">
        <v>4039</v>
      </c>
      <c r="B1818" s="483" t="s">
        <v>4040</v>
      </c>
      <c r="C1818" s="513">
        <v>9031</v>
      </c>
      <c r="D1818" s="472" t="s">
        <v>4031</v>
      </c>
      <c r="E1818" s="473">
        <v>0</v>
      </c>
      <c r="F1818" s="476" t="s">
        <v>400</v>
      </c>
      <c r="G1818" s="477">
        <f t="shared" si="59"/>
        <v>0.02</v>
      </c>
      <c r="H1818" s="631" t="s">
        <v>339</v>
      </c>
      <c r="I1818" s="508">
        <f t="shared" si="60"/>
        <v>0.31780000000000003</v>
      </c>
      <c r="J1818" s="486">
        <v>120734</v>
      </c>
      <c r="K1818" s="487">
        <v>181106</v>
      </c>
      <c r="L1818" s="573"/>
      <c r="M1818" s="574"/>
      <c r="R1818" s="618"/>
      <c r="S1818" s="618"/>
      <c r="T1818" s="618"/>
      <c r="U1818" s="618"/>
    </row>
    <row r="1819" spans="1:21">
      <c r="A1819" s="482" t="s">
        <v>4041</v>
      </c>
      <c r="B1819" s="483" t="s">
        <v>4042</v>
      </c>
      <c r="C1819" s="513">
        <v>9031</v>
      </c>
      <c r="D1819" s="472" t="s">
        <v>4031</v>
      </c>
      <c r="E1819" s="473">
        <v>0</v>
      </c>
      <c r="F1819" s="476" t="s">
        <v>400</v>
      </c>
      <c r="G1819" s="477">
        <f t="shared" si="59"/>
        <v>0.02</v>
      </c>
      <c r="H1819" s="631" t="s">
        <v>339</v>
      </c>
      <c r="I1819" s="508">
        <f t="shared" si="60"/>
        <v>0.31780000000000003</v>
      </c>
      <c r="J1819" s="486">
        <v>120734</v>
      </c>
      <c r="K1819" s="487">
        <v>181106</v>
      </c>
      <c r="L1819" s="573"/>
      <c r="M1819" s="574"/>
      <c r="R1819" s="618"/>
      <c r="S1819" s="618"/>
      <c r="T1819" s="618"/>
      <c r="U1819" s="618"/>
    </row>
    <row r="1820" spans="1:21">
      <c r="A1820" s="482" t="s">
        <v>4043</v>
      </c>
      <c r="B1820" s="483" t="s">
        <v>4044</v>
      </c>
      <c r="C1820" s="513">
        <v>9031</v>
      </c>
      <c r="D1820" s="472" t="s">
        <v>4031</v>
      </c>
      <c r="E1820" s="473">
        <v>0</v>
      </c>
      <c r="F1820" s="476" t="s">
        <v>400</v>
      </c>
      <c r="G1820" s="477">
        <f t="shared" si="59"/>
        <v>0.02</v>
      </c>
      <c r="H1820" s="631" t="s">
        <v>339</v>
      </c>
      <c r="I1820" s="508">
        <f t="shared" si="60"/>
        <v>0.31780000000000003</v>
      </c>
      <c r="J1820" s="486">
        <v>120734</v>
      </c>
      <c r="K1820" s="487">
        <v>181106</v>
      </c>
      <c r="L1820" s="573"/>
      <c r="M1820" s="574"/>
      <c r="R1820" s="618"/>
      <c r="S1820" s="618"/>
      <c r="T1820" s="618"/>
      <c r="U1820" s="618"/>
    </row>
    <row r="1821" spans="1:21">
      <c r="A1821" s="482" t="s">
        <v>4045</v>
      </c>
      <c r="B1821" s="483" t="s">
        <v>4046</v>
      </c>
      <c r="C1821" s="513">
        <v>9031</v>
      </c>
      <c r="D1821" s="472" t="s">
        <v>4031</v>
      </c>
      <c r="E1821" s="473">
        <v>0</v>
      </c>
      <c r="F1821" s="476" t="s">
        <v>400</v>
      </c>
      <c r="G1821" s="477">
        <f t="shared" si="59"/>
        <v>0.02</v>
      </c>
      <c r="H1821" s="631" t="s">
        <v>339</v>
      </c>
      <c r="I1821" s="508">
        <f t="shared" si="60"/>
        <v>0.31780000000000003</v>
      </c>
      <c r="J1821" s="486">
        <v>120734</v>
      </c>
      <c r="K1821" s="487">
        <v>181106</v>
      </c>
      <c r="L1821" s="573"/>
      <c r="M1821" s="574"/>
      <c r="R1821" s="618"/>
      <c r="S1821" s="618"/>
      <c r="T1821" s="618"/>
      <c r="U1821" s="618"/>
    </row>
    <row r="1822" spans="1:21">
      <c r="A1822" s="482" t="s">
        <v>4047</v>
      </c>
      <c r="B1822" s="483" t="s">
        <v>4048</v>
      </c>
      <c r="C1822" s="513">
        <v>9031</v>
      </c>
      <c r="D1822" s="472" t="s">
        <v>4031</v>
      </c>
      <c r="E1822" s="473">
        <v>0</v>
      </c>
      <c r="F1822" s="476" t="s">
        <v>400</v>
      </c>
      <c r="G1822" s="477">
        <f t="shared" si="59"/>
        <v>0.02</v>
      </c>
      <c r="H1822" s="631" t="s">
        <v>339</v>
      </c>
      <c r="I1822" s="508">
        <f t="shared" si="60"/>
        <v>0.31780000000000003</v>
      </c>
      <c r="J1822" s="486">
        <v>94197</v>
      </c>
      <c r="K1822" s="487">
        <v>141294</v>
      </c>
      <c r="L1822" s="573"/>
      <c r="M1822" s="574"/>
      <c r="R1822" s="618"/>
      <c r="S1822" s="618"/>
      <c r="T1822" s="618"/>
      <c r="U1822" s="618"/>
    </row>
    <row r="1823" spans="1:21">
      <c r="A1823" s="482" t="s">
        <v>4049</v>
      </c>
      <c r="B1823" s="483" t="s">
        <v>4050</v>
      </c>
      <c r="C1823" s="513">
        <v>9031</v>
      </c>
      <c r="D1823" s="472" t="s">
        <v>4031</v>
      </c>
      <c r="E1823" s="473">
        <v>0</v>
      </c>
      <c r="F1823" s="476" t="s">
        <v>400</v>
      </c>
      <c r="G1823" s="477">
        <f t="shared" si="59"/>
        <v>0.02</v>
      </c>
      <c r="H1823" s="631" t="s">
        <v>339</v>
      </c>
      <c r="I1823" s="508">
        <f t="shared" si="60"/>
        <v>0.31780000000000003</v>
      </c>
      <c r="J1823" s="486">
        <v>94197</v>
      </c>
      <c r="K1823" s="487">
        <v>141294</v>
      </c>
      <c r="L1823" s="573"/>
      <c r="M1823" s="574"/>
      <c r="R1823" s="618"/>
      <c r="S1823" s="618"/>
      <c r="T1823" s="618"/>
      <c r="U1823" s="618"/>
    </row>
    <row r="1824" spans="1:21">
      <c r="A1824" s="482" t="s">
        <v>4051</v>
      </c>
      <c r="B1824" s="483" t="s">
        <v>4052</v>
      </c>
      <c r="C1824" s="513">
        <v>9031</v>
      </c>
      <c r="D1824" s="472" t="s">
        <v>4031</v>
      </c>
      <c r="E1824" s="473">
        <v>0</v>
      </c>
      <c r="F1824" s="476" t="s">
        <v>400</v>
      </c>
      <c r="G1824" s="477">
        <f t="shared" si="59"/>
        <v>0.02</v>
      </c>
      <c r="H1824" s="631" t="s">
        <v>339</v>
      </c>
      <c r="I1824" s="508">
        <f t="shared" si="60"/>
        <v>0.31780000000000003</v>
      </c>
      <c r="J1824" s="486">
        <v>94197</v>
      </c>
      <c r="K1824" s="487">
        <v>141294</v>
      </c>
      <c r="L1824" s="573"/>
      <c r="M1824" s="574"/>
      <c r="R1824" s="618"/>
      <c r="S1824" s="618"/>
      <c r="T1824" s="618"/>
      <c r="U1824" s="618"/>
    </row>
    <row r="1825" spans="1:21">
      <c r="A1825" s="482" t="s">
        <v>4053</v>
      </c>
      <c r="B1825" s="483" t="s">
        <v>4054</v>
      </c>
      <c r="C1825" s="513">
        <v>9031</v>
      </c>
      <c r="D1825" s="472" t="s">
        <v>4031</v>
      </c>
      <c r="E1825" s="473">
        <v>0</v>
      </c>
      <c r="F1825" s="476" t="s">
        <v>400</v>
      </c>
      <c r="G1825" s="477">
        <f t="shared" si="59"/>
        <v>0.02</v>
      </c>
      <c r="H1825" s="631" t="s">
        <v>339</v>
      </c>
      <c r="I1825" s="508">
        <f t="shared" si="60"/>
        <v>0.31780000000000003</v>
      </c>
      <c r="J1825" s="486">
        <v>85561</v>
      </c>
      <c r="K1825" s="487">
        <v>141295</v>
      </c>
      <c r="L1825" s="573"/>
      <c r="M1825" s="574"/>
      <c r="R1825" s="618"/>
      <c r="S1825" s="618"/>
      <c r="T1825" s="618"/>
      <c r="U1825" s="618"/>
    </row>
    <row r="1826" spans="1:21">
      <c r="A1826" s="482" t="s">
        <v>4055</v>
      </c>
      <c r="B1826" s="483" t="s">
        <v>4056</v>
      </c>
      <c r="C1826" s="513">
        <v>9031</v>
      </c>
      <c r="D1826" s="472" t="s">
        <v>4031</v>
      </c>
      <c r="E1826" s="473">
        <v>0</v>
      </c>
      <c r="F1826" s="476" t="s">
        <v>400</v>
      </c>
      <c r="G1826" s="477">
        <f t="shared" si="59"/>
        <v>0.02</v>
      </c>
      <c r="H1826" s="631" t="s">
        <v>339</v>
      </c>
      <c r="I1826" s="508">
        <f t="shared" si="60"/>
        <v>0.31780000000000003</v>
      </c>
      <c r="J1826" s="486">
        <v>85561</v>
      </c>
      <c r="K1826" s="487">
        <v>141295</v>
      </c>
      <c r="L1826" s="573"/>
      <c r="M1826" s="574"/>
      <c r="R1826" s="618"/>
      <c r="S1826" s="618"/>
      <c r="T1826" s="618"/>
      <c r="U1826" s="618"/>
    </row>
    <row r="1827" spans="1:21">
      <c r="A1827" s="482" t="s">
        <v>4057</v>
      </c>
      <c r="B1827" s="483" t="s">
        <v>4058</v>
      </c>
      <c r="C1827" s="513">
        <v>9031</v>
      </c>
      <c r="D1827" s="472" t="s">
        <v>4031</v>
      </c>
      <c r="E1827" s="473">
        <v>0</v>
      </c>
      <c r="F1827" s="476" t="s">
        <v>400</v>
      </c>
      <c r="G1827" s="477">
        <f t="shared" si="59"/>
        <v>0.02</v>
      </c>
      <c r="H1827" s="631" t="s">
        <v>339</v>
      </c>
      <c r="I1827" s="508">
        <f t="shared" si="60"/>
        <v>0.31780000000000003</v>
      </c>
      <c r="J1827" s="486">
        <v>52924</v>
      </c>
      <c r="K1827" s="487">
        <v>79385</v>
      </c>
      <c r="L1827" s="573"/>
      <c r="M1827" s="574"/>
      <c r="R1827" s="618"/>
      <c r="S1827" s="618"/>
      <c r="T1827" s="618"/>
      <c r="U1827" s="618"/>
    </row>
    <row r="1828" spans="1:21">
      <c r="A1828" s="482" t="s">
        <v>4059</v>
      </c>
      <c r="B1828" s="483" t="s">
        <v>4060</v>
      </c>
      <c r="C1828" s="513">
        <v>9031</v>
      </c>
      <c r="D1828" s="472" t="s">
        <v>4031</v>
      </c>
      <c r="E1828" s="473">
        <v>0</v>
      </c>
      <c r="F1828" s="476" t="s">
        <v>400</v>
      </c>
      <c r="G1828" s="477">
        <f t="shared" si="59"/>
        <v>0.02</v>
      </c>
      <c r="H1828" s="631" t="s">
        <v>339</v>
      </c>
      <c r="I1828" s="508">
        <f t="shared" si="60"/>
        <v>0.31780000000000003</v>
      </c>
      <c r="J1828" s="486">
        <v>85565</v>
      </c>
      <c r="K1828" s="487">
        <v>128346</v>
      </c>
      <c r="L1828" s="573"/>
      <c r="M1828" s="574"/>
      <c r="R1828" s="618"/>
      <c r="S1828" s="618"/>
      <c r="T1828" s="618"/>
      <c r="U1828" s="618"/>
    </row>
    <row r="1829" spans="1:21">
      <c r="A1829" s="482" t="s">
        <v>4061</v>
      </c>
      <c r="B1829" s="483" t="s">
        <v>4062</v>
      </c>
      <c r="C1829" s="513">
        <v>9031</v>
      </c>
      <c r="D1829" s="472" t="s">
        <v>4031</v>
      </c>
      <c r="E1829" s="473">
        <v>0</v>
      </c>
      <c r="F1829" s="476" t="s">
        <v>400</v>
      </c>
      <c r="G1829" s="477">
        <f t="shared" si="59"/>
        <v>0.02</v>
      </c>
      <c r="H1829" s="631" t="s">
        <v>339</v>
      </c>
      <c r="I1829" s="508">
        <f t="shared" si="60"/>
        <v>0.31780000000000003</v>
      </c>
      <c r="J1829" s="486">
        <v>58146</v>
      </c>
      <c r="K1829" s="487">
        <v>87212</v>
      </c>
      <c r="L1829" s="573"/>
      <c r="M1829" s="574"/>
      <c r="R1829" s="618"/>
      <c r="S1829" s="618"/>
      <c r="T1829" s="618"/>
      <c r="U1829" s="618"/>
    </row>
    <row r="1830" spans="1:21">
      <c r="A1830" s="482" t="s">
        <v>4063</v>
      </c>
      <c r="B1830" s="483" t="s">
        <v>4064</v>
      </c>
      <c r="C1830" s="513">
        <v>9031</v>
      </c>
      <c r="D1830" s="472" t="s">
        <v>4031</v>
      </c>
      <c r="E1830" s="473">
        <v>0</v>
      </c>
      <c r="F1830" s="476" t="s">
        <v>400</v>
      </c>
      <c r="G1830" s="477">
        <f t="shared" si="59"/>
        <v>0.02</v>
      </c>
      <c r="H1830" s="631" t="s">
        <v>339</v>
      </c>
      <c r="I1830" s="508">
        <f t="shared" si="60"/>
        <v>0.31780000000000003</v>
      </c>
      <c r="J1830" s="486">
        <v>52924</v>
      </c>
      <c r="K1830" s="487">
        <v>79385</v>
      </c>
      <c r="L1830" s="573"/>
      <c r="M1830" s="574"/>
      <c r="R1830" s="618"/>
      <c r="S1830" s="618"/>
      <c r="T1830" s="618"/>
      <c r="U1830" s="618"/>
    </row>
    <row r="1831" spans="1:21">
      <c r="A1831" s="482" t="s">
        <v>4065</v>
      </c>
      <c r="B1831" s="483" t="s">
        <v>4066</v>
      </c>
      <c r="C1831" s="513">
        <v>9031</v>
      </c>
      <c r="D1831" s="472" t="s">
        <v>4031</v>
      </c>
      <c r="E1831" s="473">
        <v>0</v>
      </c>
      <c r="F1831" s="476" t="s">
        <v>400</v>
      </c>
      <c r="G1831" s="477">
        <f t="shared" si="59"/>
        <v>0.02</v>
      </c>
      <c r="H1831" s="631" t="s">
        <v>339</v>
      </c>
      <c r="I1831" s="508">
        <f t="shared" si="60"/>
        <v>0.31780000000000003</v>
      </c>
      <c r="J1831" s="486">
        <v>52926</v>
      </c>
      <c r="K1831" s="487">
        <v>79385</v>
      </c>
      <c r="L1831" s="573"/>
      <c r="M1831" s="574"/>
      <c r="R1831" s="618"/>
      <c r="S1831" s="618"/>
      <c r="T1831" s="618"/>
      <c r="U1831" s="618"/>
    </row>
    <row r="1832" spans="1:21">
      <c r="A1832" s="482" t="s">
        <v>4067</v>
      </c>
      <c r="B1832" s="483" t="s">
        <v>4068</v>
      </c>
      <c r="C1832" s="513">
        <v>9031</v>
      </c>
      <c r="D1832" s="472" t="s">
        <v>4031</v>
      </c>
      <c r="E1832" s="473">
        <v>0</v>
      </c>
      <c r="F1832" s="476" t="s">
        <v>400</v>
      </c>
      <c r="G1832" s="477">
        <f t="shared" si="59"/>
        <v>0.02</v>
      </c>
      <c r="H1832" s="631" t="s">
        <v>339</v>
      </c>
      <c r="I1832" s="508">
        <f t="shared" si="60"/>
        <v>0.31780000000000003</v>
      </c>
      <c r="J1832" s="486">
        <v>58146</v>
      </c>
      <c r="K1832" s="487">
        <v>87212</v>
      </c>
      <c r="L1832" s="573"/>
      <c r="M1832" s="574"/>
      <c r="R1832" s="618"/>
      <c r="S1832" s="618"/>
      <c r="T1832" s="618"/>
      <c r="U1832" s="618"/>
    </row>
    <row r="1833" spans="1:21">
      <c r="A1833" s="482" t="s">
        <v>4069</v>
      </c>
      <c r="B1833" s="483" t="s">
        <v>1957</v>
      </c>
      <c r="C1833" s="513">
        <v>7101</v>
      </c>
      <c r="D1833" s="472" t="s">
        <v>1142</v>
      </c>
      <c r="E1833" s="473">
        <v>0</v>
      </c>
      <c r="F1833" s="478" t="s">
        <v>401</v>
      </c>
      <c r="G1833" s="477">
        <f t="shared" si="59"/>
        <v>0.02</v>
      </c>
      <c r="H1833" s="631" t="s">
        <v>339</v>
      </c>
      <c r="I1833" s="508">
        <f t="shared" si="60"/>
        <v>0.31780000000000003</v>
      </c>
      <c r="J1833" s="486">
        <v>52926</v>
      </c>
      <c r="K1833" s="487">
        <v>79385</v>
      </c>
      <c r="L1833" s="573"/>
      <c r="M1833" s="574"/>
      <c r="R1833" s="618"/>
      <c r="S1833" s="618"/>
      <c r="T1833" s="618"/>
      <c r="U1833" s="618"/>
    </row>
    <row r="1834" spans="1:21">
      <c r="A1834" s="482" t="s">
        <v>4070</v>
      </c>
      <c r="B1834" s="483" t="s">
        <v>4071</v>
      </c>
      <c r="C1834" s="513">
        <v>9031</v>
      </c>
      <c r="D1834" s="472" t="s">
        <v>4031</v>
      </c>
      <c r="E1834" s="473">
        <v>0</v>
      </c>
      <c r="F1834" s="476" t="s">
        <v>400</v>
      </c>
      <c r="G1834" s="477">
        <f t="shared" si="59"/>
        <v>0.02</v>
      </c>
      <c r="H1834" s="631" t="s">
        <v>339</v>
      </c>
      <c r="I1834" s="508">
        <f t="shared" si="60"/>
        <v>0.31780000000000003</v>
      </c>
      <c r="J1834" s="486">
        <v>52924</v>
      </c>
      <c r="K1834" s="487">
        <v>79385</v>
      </c>
      <c r="L1834" s="573"/>
      <c r="M1834" s="574"/>
      <c r="R1834" s="618"/>
      <c r="S1834" s="618"/>
      <c r="T1834" s="618"/>
      <c r="U1834" s="618"/>
    </row>
    <row r="1835" spans="1:21">
      <c r="A1835" s="482" t="s">
        <v>4072</v>
      </c>
      <c r="B1835" s="483" t="s">
        <v>4073</v>
      </c>
      <c r="C1835" s="513">
        <v>9031</v>
      </c>
      <c r="D1835" s="472" t="s">
        <v>4031</v>
      </c>
      <c r="E1835" s="473">
        <v>0</v>
      </c>
      <c r="F1835" s="476" t="s">
        <v>400</v>
      </c>
      <c r="G1835" s="477">
        <f t="shared" si="59"/>
        <v>0.02</v>
      </c>
      <c r="H1835" s="631" t="s">
        <v>339</v>
      </c>
      <c r="I1835" s="508">
        <f t="shared" si="60"/>
        <v>0.31780000000000003</v>
      </c>
      <c r="J1835" s="486">
        <v>52924</v>
      </c>
      <c r="K1835" s="487">
        <v>95039</v>
      </c>
      <c r="L1835" s="573"/>
      <c r="M1835" s="574"/>
      <c r="R1835" s="618"/>
      <c r="S1835" s="618"/>
      <c r="T1835" s="618"/>
      <c r="U1835" s="618"/>
    </row>
    <row r="1836" spans="1:21">
      <c r="A1836" s="482" t="s">
        <v>4074</v>
      </c>
      <c r="B1836" s="483" t="s">
        <v>4075</v>
      </c>
      <c r="C1836" s="513">
        <v>9031</v>
      </c>
      <c r="D1836" s="472" t="s">
        <v>4031</v>
      </c>
      <c r="E1836" s="473">
        <v>0</v>
      </c>
      <c r="F1836" s="476" t="s">
        <v>400</v>
      </c>
      <c r="G1836" s="477">
        <f t="shared" si="59"/>
        <v>0.02</v>
      </c>
      <c r="H1836" s="631" t="s">
        <v>339</v>
      </c>
      <c r="I1836" s="508">
        <f t="shared" si="60"/>
        <v>0.31780000000000003</v>
      </c>
      <c r="J1836" s="486">
        <v>52924</v>
      </c>
      <c r="K1836" s="487">
        <v>79385</v>
      </c>
      <c r="L1836" s="573"/>
      <c r="M1836" s="574"/>
      <c r="R1836" s="618"/>
      <c r="S1836" s="618"/>
      <c r="T1836" s="618"/>
      <c r="U1836" s="618"/>
    </row>
    <row r="1837" spans="1:21">
      <c r="A1837" s="482" t="s">
        <v>4076</v>
      </c>
      <c r="B1837" s="483" t="s">
        <v>4077</v>
      </c>
      <c r="C1837" s="513">
        <v>9071</v>
      </c>
      <c r="D1837" s="472" t="s">
        <v>4031</v>
      </c>
      <c r="E1837" s="473">
        <v>0</v>
      </c>
      <c r="F1837" s="476" t="s">
        <v>400</v>
      </c>
      <c r="G1837" s="477">
        <f t="shared" si="59"/>
        <v>0.02</v>
      </c>
      <c r="H1837" s="631" t="s">
        <v>339</v>
      </c>
      <c r="I1837" s="508">
        <f t="shared" si="60"/>
        <v>0.31780000000000003</v>
      </c>
      <c r="J1837" s="486">
        <v>58141</v>
      </c>
      <c r="K1837" s="487">
        <v>87212</v>
      </c>
      <c r="L1837" s="573"/>
      <c r="M1837" s="574"/>
      <c r="R1837" s="618"/>
      <c r="S1837" s="618"/>
      <c r="T1837" s="618"/>
      <c r="U1837" s="618"/>
    </row>
    <row r="1838" spans="1:21">
      <c r="A1838" s="482" t="s">
        <v>4078</v>
      </c>
      <c r="B1838" s="483" t="s">
        <v>4079</v>
      </c>
      <c r="C1838" s="513">
        <v>7101</v>
      </c>
      <c r="D1838" s="472" t="s">
        <v>1142</v>
      </c>
      <c r="E1838" s="473">
        <v>0</v>
      </c>
      <c r="F1838" s="478" t="s">
        <v>401</v>
      </c>
      <c r="G1838" s="477">
        <f t="shared" si="59"/>
        <v>0.02</v>
      </c>
      <c r="H1838" s="631" t="s">
        <v>339</v>
      </c>
      <c r="I1838" s="508">
        <f t="shared" si="60"/>
        <v>0.31780000000000003</v>
      </c>
      <c r="J1838" s="486">
        <v>46525</v>
      </c>
      <c r="K1838" s="487">
        <v>58000</v>
      </c>
      <c r="L1838" s="573"/>
      <c r="M1838" s="574"/>
      <c r="R1838" s="618"/>
      <c r="S1838" s="618"/>
      <c r="T1838" s="618"/>
      <c r="U1838" s="618"/>
    </row>
    <row r="1839" spans="1:21">
      <c r="A1839" s="471" t="s">
        <v>4080</v>
      </c>
      <c r="B1839" s="483" t="s">
        <v>4081</v>
      </c>
      <c r="C1839" s="513">
        <v>9031</v>
      </c>
      <c r="D1839" s="472" t="s">
        <v>4031</v>
      </c>
      <c r="E1839" s="473">
        <v>0</v>
      </c>
      <c r="F1839" s="476" t="s">
        <v>400</v>
      </c>
      <c r="G1839" s="477">
        <f t="shared" si="59"/>
        <v>0.02</v>
      </c>
      <c r="H1839" s="631" t="s">
        <v>339</v>
      </c>
      <c r="I1839" s="508">
        <f t="shared" si="60"/>
        <v>0.31780000000000003</v>
      </c>
      <c r="J1839" s="486">
        <v>37185</v>
      </c>
      <c r="K1839" s="487">
        <v>52059</v>
      </c>
      <c r="L1839" s="573"/>
      <c r="M1839" s="574"/>
      <c r="R1839" s="618"/>
      <c r="S1839" s="618"/>
      <c r="T1839" s="618"/>
      <c r="U1839" s="618"/>
    </row>
    <row r="1840" spans="1:21">
      <c r="A1840" s="471" t="s">
        <v>4082</v>
      </c>
      <c r="B1840" s="483" t="s">
        <v>4083</v>
      </c>
      <c r="C1840" s="513">
        <v>1530</v>
      </c>
      <c r="D1840" s="472" t="s">
        <v>4084</v>
      </c>
      <c r="E1840" s="474">
        <v>0</v>
      </c>
      <c r="F1840" s="478" t="s">
        <v>401</v>
      </c>
      <c r="G1840" s="477">
        <f t="shared" si="59"/>
        <v>0.02</v>
      </c>
      <c r="H1840" s="631" t="s">
        <v>339</v>
      </c>
      <c r="I1840" s="508">
        <f t="shared" si="60"/>
        <v>0.31780000000000003</v>
      </c>
      <c r="J1840" s="486">
        <v>31200</v>
      </c>
      <c r="K1840" s="487">
        <v>38088</v>
      </c>
      <c r="L1840" s="573"/>
      <c r="M1840" s="574"/>
      <c r="R1840" s="618"/>
      <c r="S1840" s="618"/>
      <c r="T1840" s="618"/>
      <c r="U1840" s="618"/>
    </row>
    <row r="1841" spans="1:21">
      <c r="A1841" s="471" t="s">
        <v>4085</v>
      </c>
      <c r="B1841" s="483" t="s">
        <v>4086</v>
      </c>
      <c r="C1841" s="513">
        <v>9071</v>
      </c>
      <c r="D1841" s="472" t="s">
        <v>4031</v>
      </c>
      <c r="E1841" s="473">
        <v>0</v>
      </c>
      <c r="F1841" s="476" t="s">
        <v>400</v>
      </c>
      <c r="G1841" s="477">
        <f t="shared" si="59"/>
        <v>0.02</v>
      </c>
      <c r="H1841" s="631" t="s">
        <v>339</v>
      </c>
      <c r="I1841" s="508">
        <f t="shared" si="60"/>
        <v>0.31780000000000003</v>
      </c>
      <c r="J1841" s="486">
        <v>37185</v>
      </c>
      <c r="K1841" s="487">
        <v>52059</v>
      </c>
      <c r="L1841" s="573"/>
      <c r="M1841" s="574"/>
      <c r="R1841" s="618"/>
      <c r="S1841" s="618"/>
      <c r="T1841" s="618"/>
      <c r="U1841" s="618"/>
    </row>
    <row r="1842" spans="1:21">
      <c r="A1842" s="471" t="s">
        <v>4087</v>
      </c>
      <c r="B1842" s="483" t="s">
        <v>4088</v>
      </c>
      <c r="C1842" s="513">
        <v>1530</v>
      </c>
      <c r="D1842" s="472" t="s">
        <v>4084</v>
      </c>
      <c r="E1842" s="473">
        <v>0</v>
      </c>
      <c r="F1842" s="478" t="s">
        <v>401</v>
      </c>
      <c r="G1842" s="477">
        <f t="shared" si="59"/>
        <v>0.02</v>
      </c>
      <c r="H1842" s="631" t="s">
        <v>339</v>
      </c>
      <c r="I1842" s="508">
        <f t="shared" si="60"/>
        <v>0.31780000000000003</v>
      </c>
      <c r="J1842" s="486">
        <v>32412</v>
      </c>
      <c r="K1842" s="487">
        <v>45377</v>
      </c>
      <c r="L1842" s="573"/>
      <c r="M1842" s="574"/>
      <c r="R1842" s="618"/>
      <c r="S1842" s="618"/>
      <c r="T1842" s="618"/>
      <c r="U1842" s="618"/>
    </row>
    <row r="1843" spans="1:21">
      <c r="A1843" s="482" t="s">
        <v>4089</v>
      </c>
      <c r="B1843" s="483" t="s">
        <v>1959</v>
      </c>
      <c r="C1843" s="513">
        <v>7101</v>
      </c>
      <c r="D1843" s="472" t="s">
        <v>1142</v>
      </c>
      <c r="E1843" s="473">
        <v>0</v>
      </c>
      <c r="F1843" s="478" t="s">
        <v>401</v>
      </c>
      <c r="G1843" s="477">
        <f t="shared" si="59"/>
        <v>0.02</v>
      </c>
      <c r="H1843" s="631" t="s">
        <v>339</v>
      </c>
      <c r="I1843" s="508">
        <f t="shared" si="60"/>
        <v>0.31780000000000003</v>
      </c>
      <c r="J1843" s="486">
        <v>58141</v>
      </c>
      <c r="K1843" s="487">
        <v>87212</v>
      </c>
      <c r="L1843" s="573"/>
      <c r="M1843" s="574"/>
      <c r="R1843" s="618"/>
      <c r="S1843" s="618"/>
      <c r="T1843" s="618"/>
      <c r="U1843" s="618"/>
    </row>
    <row r="1844" spans="1:21">
      <c r="A1844" s="482" t="s">
        <v>4090</v>
      </c>
      <c r="B1844" s="483" t="s">
        <v>1961</v>
      </c>
      <c r="C1844" s="513">
        <v>7101</v>
      </c>
      <c r="D1844" s="472" t="s">
        <v>1142</v>
      </c>
      <c r="E1844" s="473">
        <v>0</v>
      </c>
      <c r="F1844" s="478" t="s">
        <v>401</v>
      </c>
      <c r="G1844" s="477">
        <f t="shared" si="59"/>
        <v>0.02</v>
      </c>
      <c r="H1844" s="631" t="s">
        <v>339</v>
      </c>
      <c r="I1844" s="508">
        <f t="shared" si="60"/>
        <v>0.31780000000000003</v>
      </c>
      <c r="J1844" s="486">
        <v>63359</v>
      </c>
      <c r="K1844" s="487">
        <v>104840</v>
      </c>
      <c r="L1844" s="573"/>
      <c r="M1844" s="574"/>
      <c r="R1844" s="618"/>
      <c r="S1844" s="618"/>
      <c r="T1844" s="618"/>
      <c r="U1844" s="618"/>
    </row>
    <row r="1845" spans="1:21">
      <c r="A1845" s="482" t="s">
        <v>4091</v>
      </c>
      <c r="B1845" s="483" t="s">
        <v>4092</v>
      </c>
      <c r="C1845" s="513">
        <v>9031</v>
      </c>
      <c r="D1845" s="472" t="s">
        <v>4031</v>
      </c>
      <c r="E1845" s="473">
        <v>0</v>
      </c>
      <c r="F1845" s="476" t="s">
        <v>400</v>
      </c>
      <c r="G1845" s="477">
        <f t="shared" si="59"/>
        <v>0.02</v>
      </c>
      <c r="H1845" s="631" t="s">
        <v>339</v>
      </c>
      <c r="I1845" s="508">
        <f t="shared" si="60"/>
        <v>0.31780000000000003</v>
      </c>
      <c r="J1845" s="486">
        <v>63359</v>
      </c>
      <c r="K1845" s="487">
        <v>95039</v>
      </c>
      <c r="L1845" s="573"/>
      <c r="M1845" s="574"/>
      <c r="R1845" s="618"/>
      <c r="S1845" s="618"/>
      <c r="T1845" s="618"/>
      <c r="U1845" s="618"/>
    </row>
    <row r="1846" spans="1:21">
      <c r="A1846" s="482" t="s">
        <v>4093</v>
      </c>
      <c r="B1846" s="483" t="s">
        <v>4094</v>
      </c>
      <c r="C1846" s="513">
        <v>9031</v>
      </c>
      <c r="D1846" s="472" t="s">
        <v>4031</v>
      </c>
      <c r="E1846" s="473">
        <v>0</v>
      </c>
      <c r="F1846" s="476" t="s">
        <v>400</v>
      </c>
      <c r="G1846" s="477">
        <f t="shared" si="59"/>
        <v>0.02</v>
      </c>
      <c r="H1846" s="631" t="s">
        <v>339</v>
      </c>
      <c r="I1846" s="508">
        <f t="shared" si="60"/>
        <v>0.31780000000000003</v>
      </c>
      <c r="J1846" s="486">
        <v>77728</v>
      </c>
      <c r="K1846" s="487">
        <v>116592</v>
      </c>
      <c r="L1846" s="573"/>
      <c r="M1846" s="574"/>
      <c r="R1846" s="618"/>
      <c r="S1846" s="618"/>
      <c r="T1846" s="618"/>
      <c r="U1846" s="618"/>
    </row>
    <row r="1847" spans="1:21">
      <c r="A1847" s="482" t="s">
        <v>4095</v>
      </c>
      <c r="B1847" s="483" t="s">
        <v>4096</v>
      </c>
      <c r="C1847" s="513">
        <v>9031</v>
      </c>
      <c r="D1847" s="472" t="s">
        <v>4031</v>
      </c>
      <c r="E1847" s="473">
        <v>0</v>
      </c>
      <c r="F1847" s="476" t="s">
        <v>400</v>
      </c>
      <c r="G1847" s="477">
        <f t="shared" si="59"/>
        <v>0.02</v>
      </c>
      <c r="H1847" s="631" t="s">
        <v>339</v>
      </c>
      <c r="I1847" s="508">
        <f t="shared" si="60"/>
        <v>0.31780000000000003</v>
      </c>
      <c r="J1847" s="486">
        <v>77728</v>
      </c>
      <c r="K1847" s="487">
        <v>119110</v>
      </c>
      <c r="L1847" s="573"/>
      <c r="M1847" s="574"/>
      <c r="R1847" s="618"/>
      <c r="S1847" s="618"/>
      <c r="T1847" s="618"/>
      <c r="U1847" s="618"/>
    </row>
    <row r="1848" spans="1:21">
      <c r="A1848" s="471" t="s">
        <v>4097</v>
      </c>
      <c r="B1848" s="483" t="s">
        <v>4098</v>
      </c>
      <c r="C1848" s="513">
        <v>1530</v>
      </c>
      <c r="D1848" s="472" t="s">
        <v>4084</v>
      </c>
      <c r="E1848" s="473">
        <v>0</v>
      </c>
      <c r="F1848" s="478" t="s">
        <v>401</v>
      </c>
      <c r="G1848" s="477">
        <f t="shared" si="59"/>
        <v>0.02</v>
      </c>
      <c r="H1848" s="631" t="s">
        <v>339</v>
      </c>
      <c r="I1848" s="508">
        <f t="shared" si="60"/>
        <v>0.31780000000000003</v>
      </c>
      <c r="J1848" s="486">
        <v>32412</v>
      </c>
      <c r="K1848" s="487">
        <v>45377</v>
      </c>
      <c r="L1848" s="573"/>
      <c r="M1848" s="574"/>
      <c r="R1848" s="618"/>
      <c r="S1848" s="618"/>
      <c r="T1848" s="618"/>
      <c r="U1848" s="618"/>
    </row>
    <row r="1849" spans="1:21">
      <c r="A1849" s="482" t="s">
        <v>4099</v>
      </c>
      <c r="B1849" s="483" t="s">
        <v>4100</v>
      </c>
      <c r="C1849" s="513">
        <v>1530</v>
      </c>
      <c r="D1849" s="472" t="s">
        <v>4084</v>
      </c>
      <c r="E1849" s="473">
        <v>0</v>
      </c>
      <c r="F1849" s="478" t="s">
        <v>401</v>
      </c>
      <c r="G1849" s="477">
        <f t="shared" si="59"/>
        <v>0.02</v>
      </c>
      <c r="H1849" s="631" t="s">
        <v>339</v>
      </c>
      <c r="I1849" s="508">
        <f t="shared" si="60"/>
        <v>0.31780000000000003</v>
      </c>
      <c r="J1849" s="486">
        <v>41958</v>
      </c>
      <c r="K1849" s="487">
        <v>58741</v>
      </c>
      <c r="L1849" s="573"/>
      <c r="M1849" s="574"/>
      <c r="R1849" s="618"/>
      <c r="S1849" s="618"/>
      <c r="T1849" s="618"/>
      <c r="U1849" s="618"/>
    </row>
    <row r="1850" spans="1:21">
      <c r="A1850" s="482" t="s">
        <v>4101</v>
      </c>
      <c r="B1850" s="483" t="s">
        <v>4102</v>
      </c>
      <c r="C1850" s="513">
        <v>9031</v>
      </c>
      <c r="D1850" s="472" t="s">
        <v>4031</v>
      </c>
      <c r="E1850" s="473">
        <v>0</v>
      </c>
      <c r="F1850" s="476" t="s">
        <v>400</v>
      </c>
      <c r="G1850" s="477">
        <f t="shared" si="59"/>
        <v>0.02</v>
      </c>
      <c r="H1850" s="631" t="s">
        <v>339</v>
      </c>
      <c r="I1850" s="508">
        <f t="shared" si="60"/>
        <v>0.31780000000000003</v>
      </c>
      <c r="J1850" s="486">
        <v>79199</v>
      </c>
      <c r="K1850" s="487">
        <v>95039</v>
      </c>
      <c r="L1850" s="573"/>
      <c r="M1850" s="574"/>
      <c r="R1850" s="618"/>
      <c r="S1850" s="618"/>
      <c r="T1850" s="618"/>
      <c r="U1850" s="618"/>
    </row>
    <row r="1851" spans="1:21">
      <c r="A1851" s="482" t="s">
        <v>4103</v>
      </c>
      <c r="B1851" s="483" t="s">
        <v>4104</v>
      </c>
      <c r="C1851" s="513">
        <v>9031</v>
      </c>
      <c r="D1851" s="472" t="s">
        <v>4031</v>
      </c>
      <c r="E1851" s="473">
        <v>0</v>
      </c>
      <c r="F1851" s="476" t="s">
        <v>400</v>
      </c>
      <c r="G1851" s="477">
        <f t="shared" si="59"/>
        <v>0.02</v>
      </c>
      <c r="H1851" s="631" t="s">
        <v>339</v>
      </c>
      <c r="I1851" s="508">
        <f t="shared" si="60"/>
        <v>0.31780000000000003</v>
      </c>
      <c r="J1851" s="486">
        <v>97160</v>
      </c>
      <c r="K1851" s="487">
        <v>116592</v>
      </c>
      <c r="L1851" s="573"/>
      <c r="M1851" s="574"/>
      <c r="R1851" s="618"/>
      <c r="S1851" s="618"/>
      <c r="T1851" s="618"/>
      <c r="U1851" s="618"/>
    </row>
    <row r="1852" spans="1:21">
      <c r="A1852" s="482" t="s">
        <v>4105</v>
      </c>
      <c r="B1852" s="483" t="s">
        <v>4106</v>
      </c>
      <c r="C1852" s="513">
        <v>9031</v>
      </c>
      <c r="D1852" s="472" t="s">
        <v>4031</v>
      </c>
      <c r="E1852" s="473">
        <v>0</v>
      </c>
      <c r="F1852" s="476" t="s">
        <v>400</v>
      </c>
      <c r="G1852" s="477">
        <f t="shared" si="59"/>
        <v>0.02</v>
      </c>
      <c r="H1852" s="631" t="s">
        <v>339</v>
      </c>
      <c r="I1852" s="508">
        <f t="shared" si="60"/>
        <v>0.31780000000000003</v>
      </c>
      <c r="J1852" s="486">
        <v>63359</v>
      </c>
      <c r="K1852" s="487">
        <v>95039</v>
      </c>
      <c r="L1852" s="573"/>
      <c r="M1852" s="574"/>
      <c r="R1852" s="618"/>
      <c r="S1852" s="618"/>
      <c r="T1852" s="618"/>
      <c r="U1852" s="618"/>
    </row>
    <row r="1853" spans="1:21">
      <c r="A1853" s="482" t="s">
        <v>4107</v>
      </c>
      <c r="B1853" s="483" t="s">
        <v>4108</v>
      </c>
      <c r="C1853" s="513">
        <v>9031</v>
      </c>
      <c r="D1853" s="472" t="s">
        <v>4031</v>
      </c>
      <c r="E1853" s="473">
        <v>0</v>
      </c>
      <c r="F1853" s="476" t="s">
        <v>400</v>
      </c>
      <c r="G1853" s="477">
        <f t="shared" si="59"/>
        <v>0.02</v>
      </c>
      <c r="H1853" s="631" t="s">
        <v>339</v>
      </c>
      <c r="I1853" s="508">
        <f t="shared" si="60"/>
        <v>0.31780000000000003</v>
      </c>
      <c r="J1853" s="486">
        <v>63359</v>
      </c>
      <c r="K1853" s="487">
        <v>95039</v>
      </c>
      <c r="L1853" s="573"/>
      <c r="M1853" s="574"/>
      <c r="R1853" s="618"/>
      <c r="S1853" s="618"/>
      <c r="T1853" s="618"/>
      <c r="U1853" s="618"/>
    </row>
    <row r="1854" spans="1:21">
      <c r="A1854" s="482" t="s">
        <v>4109</v>
      </c>
      <c r="B1854" s="483" t="s">
        <v>4110</v>
      </c>
      <c r="C1854" s="513">
        <v>9031</v>
      </c>
      <c r="D1854" s="472" t="s">
        <v>4031</v>
      </c>
      <c r="E1854" s="473">
        <v>0</v>
      </c>
      <c r="F1854" s="476" t="s">
        <v>400</v>
      </c>
      <c r="G1854" s="477">
        <f t="shared" si="59"/>
        <v>0.02</v>
      </c>
      <c r="H1854" s="631" t="s">
        <v>339</v>
      </c>
      <c r="I1854" s="508">
        <f t="shared" si="60"/>
        <v>0.31780000000000003</v>
      </c>
      <c r="J1854" s="486">
        <v>77728</v>
      </c>
      <c r="K1854" s="487">
        <v>116592</v>
      </c>
      <c r="L1854" s="573"/>
      <c r="M1854" s="574"/>
      <c r="R1854" s="618"/>
      <c r="S1854" s="618"/>
      <c r="T1854" s="618"/>
      <c r="U1854" s="618"/>
    </row>
    <row r="1855" spans="1:21">
      <c r="A1855" s="482" t="s">
        <v>4111</v>
      </c>
      <c r="B1855" s="483" t="s">
        <v>4112</v>
      </c>
      <c r="C1855" s="513">
        <v>9031</v>
      </c>
      <c r="D1855" s="472" t="s">
        <v>4031</v>
      </c>
      <c r="E1855" s="473">
        <v>0</v>
      </c>
      <c r="F1855" s="476" t="s">
        <v>400</v>
      </c>
      <c r="G1855" s="477">
        <f t="shared" si="59"/>
        <v>0.02</v>
      </c>
      <c r="H1855" s="631" t="s">
        <v>339</v>
      </c>
      <c r="I1855" s="508">
        <f t="shared" si="60"/>
        <v>0.31780000000000003</v>
      </c>
      <c r="J1855" s="486">
        <v>63359</v>
      </c>
      <c r="K1855" s="487">
        <v>95039</v>
      </c>
      <c r="L1855" s="573"/>
      <c r="M1855" s="574"/>
      <c r="R1855" s="618"/>
      <c r="S1855" s="618"/>
      <c r="T1855" s="618"/>
      <c r="U1855" s="618"/>
    </row>
    <row r="1856" spans="1:21">
      <c r="A1856" s="482" t="s">
        <v>4113</v>
      </c>
      <c r="B1856" s="483" t="s">
        <v>4114</v>
      </c>
      <c r="C1856" s="513">
        <v>9031</v>
      </c>
      <c r="D1856" s="472" t="s">
        <v>4031</v>
      </c>
      <c r="E1856" s="473">
        <v>0</v>
      </c>
      <c r="F1856" s="476" t="s">
        <v>400</v>
      </c>
      <c r="G1856" s="477">
        <f t="shared" si="59"/>
        <v>0.02</v>
      </c>
      <c r="H1856" s="631" t="s">
        <v>339</v>
      </c>
      <c r="I1856" s="508">
        <f t="shared" si="60"/>
        <v>0.31780000000000003</v>
      </c>
      <c r="J1856" s="486">
        <v>77728</v>
      </c>
      <c r="K1856" s="487">
        <v>116592</v>
      </c>
      <c r="L1856" s="573"/>
      <c r="M1856" s="574"/>
      <c r="R1856" s="618"/>
      <c r="S1856" s="618"/>
      <c r="T1856" s="618"/>
      <c r="U1856" s="618"/>
    </row>
    <row r="1857" spans="1:21">
      <c r="A1857" s="471" t="s">
        <v>4115</v>
      </c>
      <c r="B1857" s="483" t="s">
        <v>4116</v>
      </c>
      <c r="C1857" s="513">
        <v>1530</v>
      </c>
      <c r="D1857" s="472" t="s">
        <v>4084</v>
      </c>
      <c r="E1857" s="473">
        <v>0</v>
      </c>
      <c r="F1857" s="478" t="s">
        <v>401</v>
      </c>
      <c r="G1857" s="477">
        <f t="shared" si="59"/>
        <v>0.02</v>
      </c>
      <c r="H1857" s="631" t="s">
        <v>339</v>
      </c>
      <c r="I1857" s="508">
        <f t="shared" si="60"/>
        <v>0.31780000000000003</v>
      </c>
      <c r="J1857" s="486">
        <v>37185</v>
      </c>
      <c r="K1857" s="487">
        <v>52059</v>
      </c>
      <c r="L1857" s="573"/>
      <c r="M1857" s="574"/>
      <c r="R1857" s="618"/>
      <c r="S1857" s="618"/>
      <c r="T1857" s="618"/>
      <c r="U1857" s="618"/>
    </row>
    <row r="1858" spans="1:21">
      <c r="A1858" s="482" t="s">
        <v>4117</v>
      </c>
      <c r="B1858" s="483" t="s">
        <v>4118</v>
      </c>
      <c r="C1858" s="513">
        <v>1530</v>
      </c>
      <c r="D1858" s="472" t="s">
        <v>4084</v>
      </c>
      <c r="E1858" s="473">
        <v>0</v>
      </c>
      <c r="F1858" s="478" t="s">
        <v>401</v>
      </c>
      <c r="G1858" s="477">
        <f t="shared" si="59"/>
        <v>0.02</v>
      </c>
      <c r="H1858" s="631" t="s">
        <v>339</v>
      </c>
      <c r="I1858" s="508">
        <f t="shared" si="60"/>
        <v>0.31780000000000003</v>
      </c>
      <c r="J1858" s="486">
        <v>41958</v>
      </c>
      <c r="K1858" s="487">
        <v>58741</v>
      </c>
      <c r="L1858" s="573"/>
      <c r="M1858" s="574"/>
      <c r="R1858" s="618"/>
      <c r="S1858" s="618"/>
      <c r="T1858" s="618"/>
      <c r="U1858" s="618"/>
    </row>
    <row r="1859" spans="1:21">
      <c r="A1859" s="482" t="s">
        <v>4119</v>
      </c>
      <c r="B1859" s="483" t="s">
        <v>4120</v>
      </c>
      <c r="C1859" s="513">
        <v>1530</v>
      </c>
      <c r="D1859" s="472" t="s">
        <v>4084</v>
      </c>
      <c r="E1859" s="473">
        <v>0</v>
      </c>
      <c r="F1859" s="478" t="s">
        <v>401</v>
      </c>
      <c r="G1859" s="477">
        <f t="shared" si="59"/>
        <v>0.02</v>
      </c>
      <c r="H1859" s="631" t="s">
        <v>339</v>
      </c>
      <c r="I1859" s="508">
        <f t="shared" si="60"/>
        <v>0.31780000000000003</v>
      </c>
      <c r="J1859" s="486">
        <v>52924</v>
      </c>
      <c r="K1859" s="487">
        <v>75385</v>
      </c>
      <c r="L1859" s="573"/>
      <c r="M1859" s="574"/>
      <c r="R1859" s="618"/>
      <c r="S1859" s="618"/>
      <c r="T1859" s="618"/>
      <c r="U1859" s="618"/>
    </row>
    <row r="1860" spans="1:21">
      <c r="A1860" s="482" t="s">
        <v>4121</v>
      </c>
      <c r="B1860" s="483" t="s">
        <v>4122</v>
      </c>
      <c r="C1860" s="513">
        <v>7101</v>
      </c>
      <c r="D1860" s="472" t="s">
        <v>1142</v>
      </c>
      <c r="E1860" s="473">
        <v>0</v>
      </c>
      <c r="F1860" s="478" t="s">
        <v>401</v>
      </c>
      <c r="G1860" s="477">
        <f t="shared" ref="G1860:G1923" si="61">_xlfn.XLOOKUP(F1860,$N$3:$N$18,$O$3:$O$18,"not found",0,1)</f>
        <v>0.02</v>
      </c>
      <c r="H1860" s="631" t="s">
        <v>339</v>
      </c>
      <c r="I1860" s="508">
        <f t="shared" ref="I1860:I1923" si="62">VLOOKUP(H1860,Fringe.Rates,2,FALSE)</f>
        <v>0.31780000000000003</v>
      </c>
      <c r="J1860" s="486">
        <v>55421</v>
      </c>
      <c r="K1860" s="487">
        <v>74382</v>
      </c>
      <c r="L1860" s="573"/>
      <c r="M1860" s="574"/>
      <c r="R1860" s="618"/>
      <c r="S1860" s="618"/>
      <c r="T1860" s="618"/>
      <c r="U1860" s="618"/>
    </row>
    <row r="1861" spans="1:21">
      <c r="A1861" s="482" t="s">
        <v>4123</v>
      </c>
      <c r="B1861" s="483" t="s">
        <v>4124</v>
      </c>
      <c r="C1861" s="513">
        <v>7101</v>
      </c>
      <c r="D1861" s="472" t="s">
        <v>1142</v>
      </c>
      <c r="E1861" s="473">
        <v>0</v>
      </c>
      <c r="F1861" s="478" t="s">
        <v>401</v>
      </c>
      <c r="G1861" s="477">
        <f t="shared" si="61"/>
        <v>0.02</v>
      </c>
      <c r="H1861" s="631" t="s">
        <v>339</v>
      </c>
      <c r="I1861" s="508">
        <f t="shared" si="62"/>
        <v>0.31780000000000003</v>
      </c>
      <c r="J1861" s="486">
        <v>70231</v>
      </c>
      <c r="K1861" s="487">
        <v>87212</v>
      </c>
      <c r="L1861" s="573"/>
      <c r="M1861" s="574"/>
      <c r="R1861" s="618"/>
      <c r="S1861" s="618"/>
      <c r="T1861" s="618"/>
      <c r="U1861" s="618"/>
    </row>
    <row r="1862" spans="1:21">
      <c r="A1862" s="482" t="s">
        <v>4125</v>
      </c>
      <c r="B1862" s="483" t="s">
        <v>4126</v>
      </c>
      <c r="C1862" s="513">
        <v>9031</v>
      </c>
      <c r="D1862" s="472" t="s">
        <v>4031</v>
      </c>
      <c r="E1862" s="473">
        <v>0</v>
      </c>
      <c r="F1862" s="476" t="s">
        <v>400</v>
      </c>
      <c r="G1862" s="477">
        <f t="shared" si="61"/>
        <v>0.02</v>
      </c>
      <c r="H1862" s="631" t="s">
        <v>339</v>
      </c>
      <c r="I1862" s="508">
        <f t="shared" si="62"/>
        <v>0.31780000000000003</v>
      </c>
      <c r="J1862" s="486">
        <v>58141</v>
      </c>
      <c r="K1862" s="487">
        <v>87212</v>
      </c>
      <c r="L1862" s="573"/>
      <c r="M1862" s="574"/>
      <c r="R1862" s="618"/>
      <c r="S1862" s="618"/>
      <c r="T1862" s="618"/>
      <c r="U1862" s="618"/>
    </row>
    <row r="1863" spans="1:21">
      <c r="A1863" s="482" t="s">
        <v>4127</v>
      </c>
      <c r="B1863" s="483" t="s">
        <v>4128</v>
      </c>
      <c r="C1863" s="513">
        <v>9031</v>
      </c>
      <c r="D1863" s="472" t="s">
        <v>4031</v>
      </c>
      <c r="E1863" s="473">
        <v>0</v>
      </c>
      <c r="F1863" s="476" t="s">
        <v>400</v>
      </c>
      <c r="G1863" s="477">
        <f t="shared" si="61"/>
        <v>0.02</v>
      </c>
      <c r="H1863" s="631" t="s">
        <v>339</v>
      </c>
      <c r="I1863" s="508">
        <f t="shared" si="62"/>
        <v>0.31780000000000003</v>
      </c>
      <c r="J1863" s="486">
        <v>63359</v>
      </c>
      <c r="K1863" s="487">
        <v>95039</v>
      </c>
      <c r="L1863" s="573"/>
      <c r="M1863" s="574"/>
      <c r="R1863" s="618"/>
      <c r="S1863" s="618"/>
      <c r="T1863" s="618"/>
      <c r="U1863" s="618"/>
    </row>
    <row r="1864" spans="1:21">
      <c r="A1864" s="482" t="s">
        <v>4129</v>
      </c>
      <c r="B1864" s="483" t="s">
        <v>4130</v>
      </c>
      <c r="C1864" s="513">
        <v>9031</v>
      </c>
      <c r="D1864" s="472" t="s">
        <v>4031</v>
      </c>
      <c r="E1864" s="473">
        <v>0</v>
      </c>
      <c r="F1864" s="476" t="s">
        <v>400</v>
      </c>
      <c r="G1864" s="477">
        <f t="shared" si="61"/>
        <v>0.02</v>
      </c>
      <c r="H1864" s="631" t="s">
        <v>339</v>
      </c>
      <c r="I1864" s="508">
        <f t="shared" si="62"/>
        <v>0.31780000000000003</v>
      </c>
      <c r="J1864" s="486">
        <v>50924</v>
      </c>
      <c r="K1864" s="487">
        <v>79385</v>
      </c>
      <c r="L1864" s="573"/>
      <c r="M1864" s="574"/>
      <c r="R1864" s="618"/>
      <c r="S1864" s="618"/>
      <c r="T1864" s="618"/>
      <c r="U1864" s="618"/>
    </row>
    <row r="1865" spans="1:21">
      <c r="A1865" s="482" t="s">
        <v>4131</v>
      </c>
      <c r="B1865" s="483" t="s">
        <v>4132</v>
      </c>
      <c r="C1865" s="513">
        <v>9031</v>
      </c>
      <c r="D1865" s="472" t="s">
        <v>4031</v>
      </c>
      <c r="E1865" s="473">
        <v>0</v>
      </c>
      <c r="F1865" s="476" t="s">
        <v>400</v>
      </c>
      <c r="G1865" s="477">
        <f t="shared" si="61"/>
        <v>0.02</v>
      </c>
      <c r="H1865" s="631" t="s">
        <v>339</v>
      </c>
      <c r="I1865" s="508">
        <f t="shared" si="62"/>
        <v>0.31780000000000003</v>
      </c>
      <c r="J1865" s="486">
        <v>58141</v>
      </c>
      <c r="K1865" s="487">
        <v>87212</v>
      </c>
      <c r="L1865" s="573"/>
      <c r="M1865" s="574"/>
      <c r="R1865" s="618"/>
      <c r="S1865" s="618"/>
      <c r="T1865" s="618"/>
      <c r="U1865" s="618"/>
    </row>
    <row r="1866" spans="1:21">
      <c r="A1866" s="482" t="s">
        <v>4133</v>
      </c>
      <c r="B1866" s="483" t="s">
        <v>4134</v>
      </c>
      <c r="C1866" s="513">
        <v>9071</v>
      </c>
      <c r="D1866" s="472" t="s">
        <v>4031</v>
      </c>
      <c r="E1866" s="473">
        <v>0</v>
      </c>
      <c r="F1866" s="476" t="s">
        <v>400</v>
      </c>
      <c r="G1866" s="477">
        <f t="shared" si="61"/>
        <v>0.02</v>
      </c>
      <c r="H1866" s="631" t="s">
        <v>339</v>
      </c>
      <c r="I1866" s="508">
        <f t="shared" si="62"/>
        <v>0.31780000000000003</v>
      </c>
      <c r="J1866" s="486">
        <v>41958</v>
      </c>
      <c r="K1866" s="487">
        <v>58471</v>
      </c>
      <c r="L1866" s="573"/>
      <c r="M1866" s="574"/>
      <c r="R1866" s="618"/>
      <c r="S1866" s="618"/>
      <c r="T1866" s="618"/>
      <c r="U1866" s="618"/>
    </row>
    <row r="1867" spans="1:21">
      <c r="A1867" s="482" t="s">
        <v>4135</v>
      </c>
      <c r="B1867" s="483" t="s">
        <v>4136</v>
      </c>
      <c r="C1867" s="513">
        <v>9071</v>
      </c>
      <c r="D1867" s="472" t="s">
        <v>4031</v>
      </c>
      <c r="E1867" s="473">
        <v>0</v>
      </c>
      <c r="F1867" s="476" t="s">
        <v>400</v>
      </c>
      <c r="G1867" s="477">
        <f t="shared" si="61"/>
        <v>0.02</v>
      </c>
      <c r="H1867" s="631" t="s">
        <v>339</v>
      </c>
      <c r="I1867" s="508">
        <f t="shared" si="62"/>
        <v>0.31780000000000003</v>
      </c>
      <c r="J1867" s="486">
        <v>47934</v>
      </c>
      <c r="K1867" s="487">
        <v>67108</v>
      </c>
      <c r="L1867" s="573"/>
      <c r="M1867" s="574"/>
      <c r="R1867" s="618"/>
      <c r="S1867" s="618"/>
      <c r="T1867" s="618"/>
      <c r="U1867" s="618"/>
    </row>
    <row r="1868" spans="1:21">
      <c r="A1868" s="482" t="s">
        <v>4137</v>
      </c>
      <c r="B1868" s="483" t="s">
        <v>4138</v>
      </c>
      <c r="C1868" s="513">
        <v>9071</v>
      </c>
      <c r="D1868" s="472" t="s">
        <v>4031</v>
      </c>
      <c r="E1868" s="473">
        <v>0</v>
      </c>
      <c r="F1868" s="476" t="s">
        <v>400</v>
      </c>
      <c r="G1868" s="477">
        <f t="shared" si="61"/>
        <v>0.02</v>
      </c>
      <c r="H1868" s="631" t="s">
        <v>339</v>
      </c>
      <c r="I1868" s="508">
        <f t="shared" si="62"/>
        <v>0.31780000000000003</v>
      </c>
      <c r="J1868" s="486">
        <v>63359</v>
      </c>
      <c r="K1868" s="487">
        <v>95039</v>
      </c>
      <c r="L1868" s="573"/>
      <c r="M1868" s="574"/>
      <c r="R1868" s="618"/>
      <c r="S1868" s="618"/>
      <c r="T1868" s="618"/>
      <c r="U1868" s="618"/>
    </row>
    <row r="1869" spans="1:21">
      <c r="A1869" s="471" t="s">
        <v>4139</v>
      </c>
      <c r="B1869" s="483" t="s">
        <v>4140</v>
      </c>
      <c r="C1869" s="513">
        <v>6001</v>
      </c>
      <c r="D1869" s="472" t="s">
        <v>932</v>
      </c>
      <c r="E1869" s="473">
        <v>0</v>
      </c>
      <c r="F1869" s="478" t="s">
        <v>401</v>
      </c>
      <c r="G1869" s="477">
        <f t="shared" si="61"/>
        <v>0.02</v>
      </c>
      <c r="H1869" s="631" t="s">
        <v>339</v>
      </c>
      <c r="I1869" s="508">
        <f t="shared" si="62"/>
        <v>0.31780000000000003</v>
      </c>
      <c r="J1869" s="486">
        <v>32412</v>
      </c>
      <c r="K1869" s="487">
        <v>53982</v>
      </c>
      <c r="L1869" s="573"/>
      <c r="M1869" s="574"/>
      <c r="R1869" s="618"/>
      <c r="S1869" s="618"/>
      <c r="T1869" s="618"/>
      <c r="U1869" s="618"/>
    </row>
    <row r="1870" spans="1:21">
      <c r="A1870" s="482" t="s">
        <v>4141</v>
      </c>
      <c r="B1870" s="483" t="s">
        <v>4142</v>
      </c>
      <c r="C1870" s="513">
        <v>1530</v>
      </c>
      <c r="D1870" s="472" t="s">
        <v>4084</v>
      </c>
      <c r="E1870" s="473">
        <v>0</v>
      </c>
      <c r="F1870" s="478" t="s">
        <v>401</v>
      </c>
      <c r="G1870" s="477">
        <f t="shared" si="61"/>
        <v>0.02</v>
      </c>
      <c r="H1870" s="631" t="s">
        <v>339</v>
      </c>
      <c r="I1870" s="508">
        <f t="shared" si="62"/>
        <v>0.31780000000000003</v>
      </c>
      <c r="J1870" s="486">
        <v>32412</v>
      </c>
      <c r="K1870" s="487">
        <v>45377</v>
      </c>
      <c r="L1870" s="573"/>
      <c r="M1870" s="574"/>
      <c r="R1870" s="618"/>
      <c r="S1870" s="618"/>
      <c r="T1870" s="618"/>
      <c r="U1870" s="618"/>
    </row>
    <row r="1871" spans="1:21">
      <c r="A1871" s="482" t="s">
        <v>4143</v>
      </c>
      <c r="B1871" s="483" t="s">
        <v>4144</v>
      </c>
      <c r="C1871" s="513">
        <v>9071</v>
      </c>
      <c r="D1871" s="472" t="s">
        <v>4031</v>
      </c>
      <c r="E1871" s="473">
        <v>0</v>
      </c>
      <c r="F1871" s="476" t="s">
        <v>400</v>
      </c>
      <c r="G1871" s="477">
        <f t="shared" si="61"/>
        <v>0.02</v>
      </c>
      <c r="H1871" s="631" t="s">
        <v>339</v>
      </c>
      <c r="I1871" s="508">
        <f t="shared" si="62"/>
        <v>0.31780000000000003</v>
      </c>
      <c r="J1871" s="486">
        <v>120734</v>
      </c>
      <c r="K1871" s="487">
        <v>181106</v>
      </c>
      <c r="L1871" s="573"/>
      <c r="M1871" s="574"/>
      <c r="R1871" s="618"/>
      <c r="S1871" s="618"/>
      <c r="T1871" s="618"/>
      <c r="U1871" s="618"/>
    </row>
    <row r="1872" spans="1:21">
      <c r="A1872" s="482" t="s">
        <v>4145</v>
      </c>
      <c r="B1872" s="483" t="s">
        <v>4146</v>
      </c>
      <c r="C1872" s="513">
        <v>9031</v>
      </c>
      <c r="D1872" s="472" t="s">
        <v>4031</v>
      </c>
      <c r="E1872" s="473">
        <v>0</v>
      </c>
      <c r="F1872" s="476" t="s">
        <v>400</v>
      </c>
      <c r="G1872" s="477">
        <f t="shared" si="61"/>
        <v>0.02</v>
      </c>
      <c r="H1872" s="631" t="s">
        <v>339</v>
      </c>
      <c r="I1872" s="508">
        <f t="shared" si="62"/>
        <v>0.31780000000000003</v>
      </c>
      <c r="J1872" s="486">
        <v>101899</v>
      </c>
      <c r="K1872" s="487">
        <v>181106</v>
      </c>
      <c r="L1872" s="573"/>
      <c r="M1872" s="574"/>
      <c r="R1872" s="618"/>
      <c r="S1872" s="618"/>
      <c r="T1872" s="618"/>
      <c r="U1872" s="618"/>
    </row>
    <row r="1873" spans="1:21">
      <c r="A1873" s="482" t="s">
        <v>4147</v>
      </c>
      <c r="B1873" s="483" t="s">
        <v>4148</v>
      </c>
      <c r="C1873" s="513">
        <v>3400</v>
      </c>
      <c r="D1873" s="472" t="s">
        <v>1690</v>
      </c>
      <c r="E1873" s="473">
        <v>0</v>
      </c>
      <c r="F1873" s="478" t="s">
        <v>401</v>
      </c>
      <c r="G1873" s="477">
        <f t="shared" si="61"/>
        <v>0.02</v>
      </c>
      <c r="H1873" s="631" t="s">
        <v>339</v>
      </c>
      <c r="I1873" s="508">
        <f t="shared" si="62"/>
        <v>0.31780000000000003</v>
      </c>
      <c r="J1873" s="486">
        <v>52926</v>
      </c>
      <c r="K1873" s="487">
        <v>79385</v>
      </c>
      <c r="L1873" s="573"/>
      <c r="M1873" s="574"/>
      <c r="R1873" s="618"/>
      <c r="S1873" s="618"/>
      <c r="T1873" s="618"/>
      <c r="U1873" s="618"/>
    </row>
    <row r="1874" spans="1:21">
      <c r="A1874" s="482" t="s">
        <v>4149</v>
      </c>
      <c r="B1874" s="483" t="s">
        <v>4150</v>
      </c>
      <c r="C1874" s="513">
        <v>9031</v>
      </c>
      <c r="D1874" s="472" t="s">
        <v>4031</v>
      </c>
      <c r="E1874" s="473">
        <v>0</v>
      </c>
      <c r="F1874" s="476" t="s">
        <v>400</v>
      </c>
      <c r="G1874" s="477">
        <f t="shared" si="61"/>
        <v>0.02</v>
      </c>
      <c r="H1874" s="631" t="s">
        <v>339</v>
      </c>
      <c r="I1874" s="508">
        <f t="shared" si="62"/>
        <v>0.31780000000000003</v>
      </c>
      <c r="J1874" s="486">
        <v>41964</v>
      </c>
      <c r="K1874" s="487">
        <v>79385</v>
      </c>
      <c r="L1874" s="573"/>
      <c r="M1874" s="574"/>
      <c r="R1874" s="618"/>
      <c r="S1874" s="618"/>
      <c r="T1874" s="618"/>
      <c r="U1874" s="618"/>
    </row>
    <row r="1875" spans="1:21">
      <c r="A1875" s="482" t="s">
        <v>4151</v>
      </c>
      <c r="B1875" s="483" t="s">
        <v>4152</v>
      </c>
      <c r="C1875" s="513">
        <v>9071</v>
      </c>
      <c r="D1875" s="472" t="s">
        <v>4031</v>
      </c>
      <c r="E1875" s="473">
        <v>0</v>
      </c>
      <c r="F1875" s="476" t="s">
        <v>400</v>
      </c>
      <c r="G1875" s="477">
        <f t="shared" si="61"/>
        <v>0.02</v>
      </c>
      <c r="H1875" s="631" t="s">
        <v>339</v>
      </c>
      <c r="I1875" s="508">
        <f t="shared" si="62"/>
        <v>0.31780000000000003</v>
      </c>
      <c r="J1875" s="486">
        <v>55100</v>
      </c>
      <c r="K1875" s="487">
        <v>79385</v>
      </c>
      <c r="L1875" s="573"/>
      <c r="M1875" s="574"/>
      <c r="R1875" s="618"/>
      <c r="S1875" s="618"/>
      <c r="T1875" s="618"/>
      <c r="U1875" s="618"/>
    </row>
    <row r="1876" spans="1:21">
      <c r="A1876" s="482" t="s">
        <v>4153</v>
      </c>
      <c r="B1876" s="483" t="s">
        <v>4154</v>
      </c>
      <c r="C1876" s="513">
        <v>2181</v>
      </c>
      <c r="D1876" s="472" t="s">
        <v>4155</v>
      </c>
      <c r="E1876" s="473">
        <v>0</v>
      </c>
      <c r="F1876" s="478" t="s">
        <v>401</v>
      </c>
      <c r="G1876" s="477">
        <f t="shared" si="61"/>
        <v>0.02</v>
      </c>
      <c r="H1876" s="631" t="s">
        <v>339</v>
      </c>
      <c r="I1876" s="508">
        <f t="shared" si="62"/>
        <v>0.31780000000000003</v>
      </c>
      <c r="J1876" s="486">
        <v>55856</v>
      </c>
      <c r="K1876" s="487">
        <v>67100</v>
      </c>
      <c r="L1876" s="573"/>
      <c r="M1876" s="574"/>
      <c r="R1876" s="618"/>
      <c r="S1876" s="618"/>
      <c r="T1876" s="618"/>
      <c r="U1876" s="618"/>
    </row>
    <row r="1877" spans="1:21">
      <c r="A1877" s="482" t="s">
        <v>4156</v>
      </c>
      <c r="B1877" s="483" t="s">
        <v>4157</v>
      </c>
      <c r="C1877" s="513">
        <v>2200</v>
      </c>
      <c r="D1877" s="472" t="s">
        <v>4158</v>
      </c>
      <c r="E1877" s="473">
        <v>0</v>
      </c>
      <c r="F1877" s="478" t="s">
        <v>401</v>
      </c>
      <c r="G1877" s="477">
        <f t="shared" si="61"/>
        <v>0.02</v>
      </c>
      <c r="H1877" s="631" t="s">
        <v>339</v>
      </c>
      <c r="I1877" s="508">
        <f t="shared" si="62"/>
        <v>0.31780000000000003</v>
      </c>
      <c r="J1877" s="486">
        <v>41958</v>
      </c>
      <c r="K1877" s="487">
        <v>58741</v>
      </c>
      <c r="L1877" s="573"/>
      <c r="M1877" s="574"/>
      <c r="R1877" s="618"/>
      <c r="S1877" s="618"/>
      <c r="T1877" s="618"/>
      <c r="U1877" s="618"/>
    </row>
    <row r="1878" spans="1:21">
      <c r="A1878" s="471" t="s">
        <v>4159</v>
      </c>
      <c r="B1878" s="483" t="s">
        <v>4160</v>
      </c>
      <c r="C1878" s="513">
        <v>1530</v>
      </c>
      <c r="D1878" s="472" t="s">
        <v>4084</v>
      </c>
      <c r="E1878" s="474">
        <v>0</v>
      </c>
      <c r="F1878" s="478" t="s">
        <v>401</v>
      </c>
      <c r="G1878" s="477">
        <f t="shared" si="61"/>
        <v>0.02</v>
      </c>
      <c r="H1878" s="631" t="s">
        <v>339</v>
      </c>
      <c r="I1878" s="508">
        <f t="shared" si="62"/>
        <v>0.31780000000000003</v>
      </c>
      <c r="J1878" s="486">
        <v>31200</v>
      </c>
      <c r="K1878" s="487">
        <v>31200</v>
      </c>
      <c r="L1878" s="573"/>
      <c r="M1878" s="574"/>
      <c r="R1878" s="618"/>
      <c r="S1878" s="618"/>
      <c r="T1878" s="618"/>
      <c r="U1878" s="618"/>
    </row>
    <row r="1879" spans="1:21">
      <c r="A1879" s="471" t="s">
        <v>4161</v>
      </c>
      <c r="B1879" s="483" t="s">
        <v>4162</v>
      </c>
      <c r="C1879" s="513">
        <v>9071</v>
      </c>
      <c r="D1879" s="472" t="s">
        <v>4031</v>
      </c>
      <c r="E1879" s="474">
        <v>0</v>
      </c>
      <c r="F1879" s="476" t="s">
        <v>400</v>
      </c>
      <c r="G1879" s="477">
        <f t="shared" si="61"/>
        <v>0.02</v>
      </c>
      <c r="H1879" s="631" t="s">
        <v>339</v>
      </c>
      <c r="I1879" s="508">
        <f t="shared" si="62"/>
        <v>0.31780000000000003</v>
      </c>
      <c r="J1879" s="486">
        <v>31200</v>
      </c>
      <c r="K1879" s="487">
        <v>32197</v>
      </c>
      <c r="L1879" s="573"/>
      <c r="M1879" s="574"/>
      <c r="R1879" s="618"/>
      <c r="S1879" s="618"/>
      <c r="T1879" s="618"/>
      <c r="U1879" s="618"/>
    </row>
    <row r="1880" spans="1:21">
      <c r="A1880" s="471" t="s">
        <v>4163</v>
      </c>
      <c r="B1880" s="483" t="s">
        <v>4164</v>
      </c>
      <c r="C1880" s="513">
        <v>2181</v>
      </c>
      <c r="D1880" s="472" t="s">
        <v>4155</v>
      </c>
      <c r="E1880" s="473">
        <v>0</v>
      </c>
      <c r="F1880" s="478" t="s">
        <v>401</v>
      </c>
      <c r="G1880" s="477">
        <f t="shared" si="61"/>
        <v>0.02</v>
      </c>
      <c r="H1880" s="631" t="s">
        <v>339</v>
      </c>
      <c r="I1880" s="508">
        <f t="shared" si="62"/>
        <v>0.31780000000000003</v>
      </c>
      <c r="J1880" s="486">
        <v>32412</v>
      </c>
      <c r="K1880" s="487">
        <v>58741</v>
      </c>
      <c r="L1880" s="573"/>
      <c r="M1880" s="574"/>
      <c r="R1880" s="618"/>
      <c r="S1880" s="618"/>
      <c r="T1880" s="618"/>
      <c r="U1880" s="618"/>
    </row>
    <row r="1881" spans="1:21">
      <c r="A1881" s="471" t="s">
        <v>4165</v>
      </c>
      <c r="B1881" s="483" t="s">
        <v>4166</v>
      </c>
      <c r="C1881" s="513">
        <v>1530</v>
      </c>
      <c r="D1881" s="472" t="s">
        <v>4084</v>
      </c>
      <c r="E1881" s="473">
        <v>0</v>
      </c>
      <c r="F1881" s="478" t="s">
        <v>401</v>
      </c>
      <c r="G1881" s="477">
        <f t="shared" si="61"/>
        <v>0.02</v>
      </c>
      <c r="H1881" s="631" t="s">
        <v>339</v>
      </c>
      <c r="I1881" s="508">
        <f t="shared" si="62"/>
        <v>0.31780000000000003</v>
      </c>
      <c r="J1881" s="486">
        <v>35360</v>
      </c>
      <c r="K1881" s="487">
        <v>42806</v>
      </c>
      <c r="L1881" s="573"/>
      <c r="M1881" s="574"/>
      <c r="R1881" s="618"/>
      <c r="S1881" s="618"/>
      <c r="T1881" s="618"/>
      <c r="U1881" s="618"/>
    </row>
    <row r="1882" spans="1:21">
      <c r="A1882" s="471" t="s">
        <v>4167</v>
      </c>
      <c r="B1882" s="483" t="s">
        <v>4168</v>
      </c>
      <c r="C1882" s="513">
        <v>1530</v>
      </c>
      <c r="D1882" s="472" t="s">
        <v>4084</v>
      </c>
      <c r="E1882" s="473">
        <v>0</v>
      </c>
      <c r="F1882" s="478" t="s">
        <v>401</v>
      </c>
      <c r="G1882" s="477">
        <f t="shared" si="61"/>
        <v>0.02</v>
      </c>
      <c r="H1882" s="631" t="s">
        <v>339</v>
      </c>
      <c r="I1882" s="508">
        <f t="shared" si="62"/>
        <v>0.31780000000000003</v>
      </c>
      <c r="J1882" s="486">
        <v>32412</v>
      </c>
      <c r="K1882" s="487">
        <v>45377</v>
      </c>
      <c r="L1882" s="573"/>
      <c r="M1882" s="574"/>
      <c r="R1882" s="618"/>
      <c r="S1882" s="618"/>
      <c r="T1882" s="618"/>
      <c r="U1882" s="618"/>
    </row>
    <row r="1883" spans="1:21">
      <c r="A1883" s="482" t="s">
        <v>4169</v>
      </c>
      <c r="B1883" s="483" t="s">
        <v>4170</v>
      </c>
      <c r="C1883" s="513">
        <v>8900</v>
      </c>
      <c r="D1883" s="472" t="s">
        <v>4171</v>
      </c>
      <c r="E1883" s="473">
        <v>0</v>
      </c>
      <c r="F1883" s="478" t="s">
        <v>401</v>
      </c>
      <c r="G1883" s="477">
        <f t="shared" si="61"/>
        <v>0.02</v>
      </c>
      <c r="H1883" s="631" t="s">
        <v>339</v>
      </c>
      <c r="I1883" s="508">
        <f t="shared" si="62"/>
        <v>0.31780000000000003</v>
      </c>
      <c r="J1883" s="486">
        <v>40102</v>
      </c>
      <c r="K1883" s="487">
        <v>55500</v>
      </c>
      <c r="L1883" s="573"/>
      <c r="M1883" s="574"/>
      <c r="R1883" s="618"/>
      <c r="S1883" s="618"/>
      <c r="T1883" s="618"/>
      <c r="U1883" s="618"/>
    </row>
    <row r="1884" spans="1:21">
      <c r="A1884" s="471" t="s">
        <v>4172</v>
      </c>
      <c r="B1884" s="483" t="s">
        <v>4173</v>
      </c>
      <c r="C1884" s="513">
        <v>1530</v>
      </c>
      <c r="D1884" s="472" t="s">
        <v>4084</v>
      </c>
      <c r="E1884" s="474">
        <v>0</v>
      </c>
      <c r="F1884" s="478" t="s">
        <v>401</v>
      </c>
      <c r="G1884" s="477">
        <f t="shared" si="61"/>
        <v>0.02</v>
      </c>
      <c r="H1884" s="631" t="s">
        <v>339</v>
      </c>
      <c r="I1884" s="508">
        <f t="shared" si="62"/>
        <v>0.31780000000000003</v>
      </c>
      <c r="J1884" s="486">
        <v>31200</v>
      </c>
      <c r="K1884" s="487">
        <v>70000</v>
      </c>
      <c r="L1884" s="573"/>
      <c r="M1884" s="574"/>
      <c r="R1884" s="618"/>
      <c r="S1884" s="618"/>
      <c r="T1884" s="618"/>
      <c r="U1884" s="618"/>
    </row>
    <row r="1885" spans="1:21">
      <c r="A1885" s="471" t="s">
        <v>4174</v>
      </c>
      <c r="B1885" s="483" t="s">
        <v>4173</v>
      </c>
      <c r="C1885" s="513">
        <v>2181</v>
      </c>
      <c r="D1885" s="472" t="s">
        <v>4155</v>
      </c>
      <c r="E1885" s="474">
        <v>0</v>
      </c>
      <c r="F1885" s="478" t="s">
        <v>401</v>
      </c>
      <c r="G1885" s="477">
        <f t="shared" si="61"/>
        <v>0.02</v>
      </c>
      <c r="H1885" s="631" t="s">
        <v>339</v>
      </c>
      <c r="I1885" s="508">
        <f t="shared" si="62"/>
        <v>0.31780000000000003</v>
      </c>
      <c r="J1885" s="486">
        <v>31200</v>
      </c>
      <c r="K1885" s="487">
        <v>70000</v>
      </c>
      <c r="L1885" s="573"/>
      <c r="M1885" s="574"/>
      <c r="R1885" s="618"/>
      <c r="S1885" s="618"/>
      <c r="T1885" s="618"/>
      <c r="U1885" s="618"/>
    </row>
    <row r="1886" spans="1:21">
      <c r="A1886" s="471" t="s">
        <v>4175</v>
      </c>
      <c r="B1886" s="483" t="s">
        <v>4173</v>
      </c>
      <c r="C1886" s="513">
        <v>2200</v>
      </c>
      <c r="D1886" s="472" t="s">
        <v>4158</v>
      </c>
      <c r="E1886" s="474">
        <v>0</v>
      </c>
      <c r="F1886" s="478" t="s">
        <v>401</v>
      </c>
      <c r="G1886" s="477">
        <f t="shared" si="61"/>
        <v>0.02</v>
      </c>
      <c r="H1886" s="631" t="s">
        <v>339</v>
      </c>
      <c r="I1886" s="508">
        <f t="shared" si="62"/>
        <v>0.31780000000000003</v>
      </c>
      <c r="J1886" s="486">
        <v>31200</v>
      </c>
      <c r="K1886" s="487">
        <v>70000</v>
      </c>
      <c r="L1886" s="573"/>
      <c r="M1886" s="574"/>
      <c r="R1886" s="618"/>
      <c r="S1886" s="618"/>
      <c r="T1886" s="618"/>
      <c r="U1886" s="618"/>
    </row>
    <row r="1887" spans="1:21">
      <c r="A1887" s="471" t="s">
        <v>4176</v>
      </c>
      <c r="B1887" s="483" t="s">
        <v>4173</v>
      </c>
      <c r="C1887" s="513">
        <v>3400</v>
      </c>
      <c r="D1887" s="472" t="s">
        <v>1690</v>
      </c>
      <c r="E1887" s="474">
        <v>0</v>
      </c>
      <c r="F1887" s="478" t="s">
        <v>401</v>
      </c>
      <c r="G1887" s="477">
        <f t="shared" si="61"/>
        <v>0.02</v>
      </c>
      <c r="H1887" s="631" t="s">
        <v>339</v>
      </c>
      <c r="I1887" s="508">
        <f t="shared" si="62"/>
        <v>0.31780000000000003</v>
      </c>
      <c r="J1887" s="486">
        <v>31200</v>
      </c>
      <c r="K1887" s="487">
        <v>70000</v>
      </c>
      <c r="L1887" s="573"/>
      <c r="M1887" s="574"/>
      <c r="R1887" s="618"/>
      <c r="S1887" s="618"/>
      <c r="T1887" s="618"/>
      <c r="U1887" s="618"/>
    </row>
    <row r="1888" spans="1:21">
      <c r="A1888" s="471" t="s">
        <v>4177</v>
      </c>
      <c r="B1888" s="483" t="s">
        <v>4173</v>
      </c>
      <c r="C1888" s="513">
        <v>7101</v>
      </c>
      <c r="D1888" s="472" t="s">
        <v>1142</v>
      </c>
      <c r="E1888" s="474">
        <v>0</v>
      </c>
      <c r="F1888" s="478" t="s">
        <v>401</v>
      </c>
      <c r="G1888" s="477">
        <f t="shared" si="61"/>
        <v>0.02</v>
      </c>
      <c r="H1888" s="631" t="s">
        <v>339</v>
      </c>
      <c r="I1888" s="508">
        <f t="shared" si="62"/>
        <v>0.31780000000000003</v>
      </c>
      <c r="J1888" s="486">
        <v>31200</v>
      </c>
      <c r="K1888" s="487">
        <v>70000</v>
      </c>
      <c r="L1888" s="573"/>
      <c r="M1888" s="574"/>
      <c r="R1888" s="618"/>
      <c r="S1888" s="618"/>
      <c r="T1888" s="618"/>
      <c r="U1888" s="618"/>
    </row>
    <row r="1889" spans="1:21">
      <c r="A1889" s="471" t="s">
        <v>4178</v>
      </c>
      <c r="B1889" s="483" t="s">
        <v>4173</v>
      </c>
      <c r="C1889" s="513">
        <v>7300</v>
      </c>
      <c r="D1889" s="472" t="s">
        <v>4179</v>
      </c>
      <c r="E1889" s="474">
        <v>0</v>
      </c>
      <c r="F1889" s="478" t="s">
        <v>401</v>
      </c>
      <c r="G1889" s="477">
        <f t="shared" si="61"/>
        <v>0.02</v>
      </c>
      <c r="H1889" s="631" t="s">
        <v>339</v>
      </c>
      <c r="I1889" s="508">
        <f t="shared" si="62"/>
        <v>0.31780000000000003</v>
      </c>
      <c r="J1889" s="486">
        <v>31200</v>
      </c>
      <c r="K1889" s="487">
        <v>70000</v>
      </c>
      <c r="L1889" s="573"/>
      <c r="M1889" s="574"/>
      <c r="R1889" s="618"/>
      <c r="S1889" s="618"/>
      <c r="T1889" s="618"/>
      <c r="U1889" s="618"/>
    </row>
    <row r="1890" spans="1:21">
      <c r="A1890" s="471" t="s">
        <v>4180</v>
      </c>
      <c r="B1890" s="483" t="s">
        <v>4173</v>
      </c>
      <c r="C1890" s="513">
        <v>8001</v>
      </c>
      <c r="D1890" s="472" t="s">
        <v>4181</v>
      </c>
      <c r="E1890" s="474">
        <v>0</v>
      </c>
      <c r="F1890" s="478" t="s">
        <v>401</v>
      </c>
      <c r="G1890" s="477">
        <f t="shared" si="61"/>
        <v>0.02</v>
      </c>
      <c r="H1890" s="631" t="s">
        <v>339</v>
      </c>
      <c r="I1890" s="508">
        <f t="shared" si="62"/>
        <v>0.31780000000000003</v>
      </c>
      <c r="J1890" s="486">
        <v>31200</v>
      </c>
      <c r="K1890" s="487">
        <v>70000</v>
      </c>
      <c r="L1890" s="573"/>
      <c r="M1890" s="574"/>
      <c r="R1890" s="618"/>
      <c r="S1890" s="618"/>
      <c r="T1890" s="618"/>
      <c r="U1890" s="618"/>
    </row>
    <row r="1891" spans="1:21">
      <c r="A1891" s="471" t="s">
        <v>4182</v>
      </c>
      <c r="B1891" s="483" t="s">
        <v>4173</v>
      </c>
      <c r="C1891" s="513">
        <v>8900</v>
      </c>
      <c r="D1891" s="472" t="s">
        <v>4171</v>
      </c>
      <c r="E1891" s="474">
        <v>0</v>
      </c>
      <c r="F1891" s="478" t="s">
        <v>401</v>
      </c>
      <c r="G1891" s="477">
        <f t="shared" si="61"/>
        <v>0.02</v>
      </c>
      <c r="H1891" s="631" t="s">
        <v>339</v>
      </c>
      <c r="I1891" s="508">
        <f t="shared" si="62"/>
        <v>0.31780000000000003</v>
      </c>
      <c r="J1891" s="486">
        <v>31200</v>
      </c>
      <c r="K1891" s="487">
        <v>70000</v>
      </c>
      <c r="L1891" s="573"/>
      <c r="M1891" s="574"/>
      <c r="R1891" s="618"/>
      <c r="S1891" s="618"/>
      <c r="T1891" s="618"/>
      <c r="U1891" s="618"/>
    </row>
    <row r="1892" spans="1:21">
      <c r="A1892" s="482" t="s">
        <v>4183</v>
      </c>
      <c r="B1892" s="483" t="s">
        <v>4184</v>
      </c>
      <c r="C1892" s="513">
        <v>8900</v>
      </c>
      <c r="D1892" s="472" t="s">
        <v>4171</v>
      </c>
      <c r="E1892" s="473">
        <v>0</v>
      </c>
      <c r="F1892" s="478" t="s">
        <v>401</v>
      </c>
      <c r="G1892" s="477">
        <f t="shared" si="61"/>
        <v>0.02</v>
      </c>
      <c r="H1892" s="631" t="s">
        <v>339</v>
      </c>
      <c r="I1892" s="508">
        <f t="shared" si="62"/>
        <v>0.31780000000000003</v>
      </c>
      <c r="J1892" s="486">
        <v>50000</v>
      </c>
      <c r="K1892" s="487">
        <v>67500</v>
      </c>
      <c r="L1892" s="573"/>
      <c r="M1892" s="574"/>
      <c r="R1892" s="618"/>
      <c r="S1892" s="618"/>
      <c r="T1892" s="618"/>
      <c r="U1892" s="618"/>
    </row>
    <row r="1893" spans="1:21">
      <c r="A1893" s="471" t="s">
        <v>4185</v>
      </c>
      <c r="B1893" s="483" t="s">
        <v>4186</v>
      </c>
      <c r="C1893" s="513">
        <v>1530</v>
      </c>
      <c r="D1893" s="472" t="s">
        <v>4084</v>
      </c>
      <c r="E1893" s="474">
        <v>0</v>
      </c>
      <c r="F1893" s="478" t="s">
        <v>401</v>
      </c>
      <c r="G1893" s="477">
        <f t="shared" si="61"/>
        <v>0.02</v>
      </c>
      <c r="H1893" s="631" t="s">
        <v>339</v>
      </c>
      <c r="I1893" s="508">
        <f t="shared" si="62"/>
        <v>0.31780000000000003</v>
      </c>
      <c r="J1893" s="486">
        <v>31200</v>
      </c>
      <c r="K1893" s="487">
        <v>52059</v>
      </c>
      <c r="L1893" s="573"/>
      <c r="M1893" s="574"/>
      <c r="R1893" s="618"/>
      <c r="S1893" s="618"/>
      <c r="T1893" s="618"/>
      <c r="U1893" s="618"/>
    </row>
    <row r="1894" spans="1:21">
      <c r="A1894" s="482" t="s">
        <v>4187</v>
      </c>
      <c r="B1894" s="483" t="s">
        <v>4188</v>
      </c>
      <c r="C1894" s="513">
        <v>1530</v>
      </c>
      <c r="D1894" s="472" t="s">
        <v>4084</v>
      </c>
      <c r="E1894" s="473">
        <v>0</v>
      </c>
      <c r="F1894" s="478" t="s">
        <v>401</v>
      </c>
      <c r="G1894" s="477">
        <f t="shared" si="61"/>
        <v>0.02</v>
      </c>
      <c r="H1894" s="631" t="s">
        <v>339</v>
      </c>
      <c r="I1894" s="508">
        <f t="shared" si="62"/>
        <v>0.31780000000000003</v>
      </c>
      <c r="J1894" s="486">
        <v>41958</v>
      </c>
      <c r="K1894" s="487">
        <v>58741</v>
      </c>
      <c r="L1894" s="573"/>
      <c r="M1894" s="574"/>
      <c r="R1894" s="618"/>
      <c r="S1894" s="618"/>
      <c r="T1894" s="618"/>
      <c r="U1894" s="618"/>
    </row>
    <row r="1895" spans="1:21">
      <c r="A1895" s="482" t="s">
        <v>4189</v>
      </c>
      <c r="B1895" s="483" t="s">
        <v>4190</v>
      </c>
      <c r="C1895" s="513">
        <v>2181</v>
      </c>
      <c r="D1895" s="472" t="s">
        <v>4155</v>
      </c>
      <c r="E1895" s="473">
        <v>0</v>
      </c>
      <c r="F1895" s="478" t="s">
        <v>401</v>
      </c>
      <c r="G1895" s="477">
        <f t="shared" si="61"/>
        <v>0.02</v>
      </c>
      <c r="H1895" s="631" t="s">
        <v>339</v>
      </c>
      <c r="I1895" s="508">
        <f t="shared" si="62"/>
        <v>0.31780000000000003</v>
      </c>
      <c r="J1895" s="486">
        <v>65200</v>
      </c>
      <c r="K1895" s="487">
        <v>79200</v>
      </c>
      <c r="L1895" s="573"/>
      <c r="M1895" s="574"/>
      <c r="R1895" s="618"/>
      <c r="S1895" s="618"/>
      <c r="T1895" s="618"/>
      <c r="U1895" s="618"/>
    </row>
    <row r="1896" spans="1:21">
      <c r="A1896" s="482" t="s">
        <v>4191</v>
      </c>
      <c r="B1896" s="483" t="s">
        <v>4192</v>
      </c>
      <c r="C1896" s="513">
        <v>2181</v>
      </c>
      <c r="D1896" s="472" t="s">
        <v>4155</v>
      </c>
      <c r="E1896" s="473">
        <v>0</v>
      </c>
      <c r="F1896" s="478" t="s">
        <v>401</v>
      </c>
      <c r="G1896" s="477">
        <f t="shared" si="61"/>
        <v>0.02</v>
      </c>
      <c r="H1896" s="631" t="s">
        <v>339</v>
      </c>
      <c r="I1896" s="508">
        <f t="shared" si="62"/>
        <v>0.31780000000000003</v>
      </c>
      <c r="J1896" s="486">
        <v>78500</v>
      </c>
      <c r="K1896" s="487">
        <v>91988</v>
      </c>
      <c r="L1896" s="573"/>
      <c r="M1896" s="574"/>
      <c r="R1896" s="618"/>
      <c r="S1896" s="618"/>
      <c r="T1896" s="618"/>
      <c r="U1896" s="618"/>
    </row>
    <row r="1897" spans="1:21">
      <c r="A1897" s="482" t="s">
        <v>4193</v>
      </c>
      <c r="B1897" s="483" t="s">
        <v>4194</v>
      </c>
      <c r="C1897" s="513">
        <v>3400</v>
      </c>
      <c r="D1897" s="472" t="s">
        <v>1690</v>
      </c>
      <c r="E1897" s="473">
        <v>0</v>
      </c>
      <c r="F1897" s="478" t="s">
        <v>401</v>
      </c>
      <c r="G1897" s="477">
        <f t="shared" si="61"/>
        <v>0.02</v>
      </c>
      <c r="H1897" s="631" t="s">
        <v>339</v>
      </c>
      <c r="I1897" s="508">
        <f t="shared" si="62"/>
        <v>0.31780000000000003</v>
      </c>
      <c r="J1897" s="486">
        <v>58141</v>
      </c>
      <c r="K1897" s="487">
        <v>87212</v>
      </c>
      <c r="L1897" s="573"/>
      <c r="M1897" s="574"/>
      <c r="R1897" s="618"/>
      <c r="S1897" s="618"/>
      <c r="T1897" s="618"/>
      <c r="U1897" s="618"/>
    </row>
    <row r="1898" spans="1:21">
      <c r="A1898" s="482" t="s">
        <v>4195</v>
      </c>
      <c r="B1898" s="483" t="s">
        <v>4196</v>
      </c>
      <c r="C1898" s="513">
        <v>3400</v>
      </c>
      <c r="D1898" s="472" t="s">
        <v>1690</v>
      </c>
      <c r="E1898" s="473">
        <v>0</v>
      </c>
      <c r="F1898" s="478" t="s">
        <v>401</v>
      </c>
      <c r="G1898" s="477">
        <f t="shared" si="61"/>
        <v>0.02</v>
      </c>
      <c r="H1898" s="631" t="s">
        <v>339</v>
      </c>
      <c r="I1898" s="508">
        <f t="shared" si="62"/>
        <v>0.31780000000000003</v>
      </c>
      <c r="J1898" s="486">
        <v>63359</v>
      </c>
      <c r="K1898" s="487">
        <v>95039</v>
      </c>
      <c r="L1898" s="573"/>
      <c r="M1898" s="574"/>
      <c r="R1898" s="618"/>
      <c r="S1898" s="618"/>
      <c r="T1898" s="618"/>
      <c r="U1898" s="618"/>
    </row>
    <row r="1899" spans="1:21">
      <c r="A1899" s="482" t="s">
        <v>4197</v>
      </c>
      <c r="B1899" s="483" t="s">
        <v>4198</v>
      </c>
      <c r="C1899" s="513">
        <v>3400</v>
      </c>
      <c r="D1899" s="472" t="s">
        <v>1690</v>
      </c>
      <c r="E1899" s="473">
        <v>0</v>
      </c>
      <c r="F1899" s="478" t="s">
        <v>401</v>
      </c>
      <c r="G1899" s="477">
        <f t="shared" si="61"/>
        <v>0.02</v>
      </c>
      <c r="H1899" s="631" t="s">
        <v>339</v>
      </c>
      <c r="I1899" s="508">
        <f t="shared" si="62"/>
        <v>0.31780000000000003</v>
      </c>
      <c r="J1899" s="486">
        <v>69893</v>
      </c>
      <c r="K1899" s="487">
        <v>116592</v>
      </c>
      <c r="L1899" s="573"/>
      <c r="M1899" s="574"/>
      <c r="R1899" s="618"/>
      <c r="S1899" s="618"/>
      <c r="T1899" s="618"/>
      <c r="U1899" s="618"/>
    </row>
    <row r="1900" spans="1:21">
      <c r="A1900" s="471" t="s">
        <v>4199</v>
      </c>
      <c r="B1900" s="483" t="s">
        <v>4200</v>
      </c>
      <c r="C1900" s="513">
        <v>9071</v>
      </c>
      <c r="D1900" s="472" t="s">
        <v>4031</v>
      </c>
      <c r="E1900" s="474">
        <v>0</v>
      </c>
      <c r="F1900" s="476" t="s">
        <v>400</v>
      </c>
      <c r="G1900" s="477">
        <f t="shared" si="61"/>
        <v>0.02</v>
      </c>
      <c r="H1900" s="631" t="s">
        <v>339</v>
      </c>
      <c r="I1900" s="508">
        <f t="shared" si="62"/>
        <v>0.31780000000000003</v>
      </c>
      <c r="J1900" s="486">
        <v>31200</v>
      </c>
      <c r="K1900" s="487">
        <v>52059</v>
      </c>
      <c r="L1900" s="573"/>
      <c r="M1900" s="574"/>
      <c r="R1900" s="618"/>
      <c r="S1900" s="618"/>
      <c r="T1900" s="618"/>
      <c r="U1900" s="618"/>
    </row>
    <row r="1901" spans="1:21">
      <c r="A1901" s="482" t="s">
        <v>4201</v>
      </c>
      <c r="B1901" s="483" t="s">
        <v>4202</v>
      </c>
      <c r="C1901" s="513">
        <v>9071</v>
      </c>
      <c r="D1901" s="472" t="s">
        <v>4031</v>
      </c>
      <c r="E1901" s="473">
        <v>0</v>
      </c>
      <c r="F1901" s="476" t="s">
        <v>400</v>
      </c>
      <c r="G1901" s="477">
        <f t="shared" si="61"/>
        <v>0.02</v>
      </c>
      <c r="H1901" s="631" t="s">
        <v>339</v>
      </c>
      <c r="I1901" s="508">
        <f t="shared" si="62"/>
        <v>0.31780000000000003</v>
      </c>
      <c r="J1901" s="486">
        <v>41958</v>
      </c>
      <c r="K1901" s="487">
        <v>58741</v>
      </c>
      <c r="L1901" s="573"/>
      <c r="M1901" s="574"/>
      <c r="R1901" s="618"/>
      <c r="S1901" s="618"/>
      <c r="T1901" s="618"/>
      <c r="U1901" s="618"/>
    </row>
    <row r="1902" spans="1:21">
      <c r="A1902" s="482" t="s">
        <v>4203</v>
      </c>
      <c r="B1902" s="483" t="s">
        <v>4204</v>
      </c>
      <c r="C1902" s="513">
        <v>2181</v>
      </c>
      <c r="D1902" s="472" t="s">
        <v>4155</v>
      </c>
      <c r="E1902" s="473">
        <v>0</v>
      </c>
      <c r="F1902" s="478" t="s">
        <v>401</v>
      </c>
      <c r="G1902" s="477">
        <f t="shared" si="61"/>
        <v>0.02</v>
      </c>
      <c r="H1902" s="631" t="s">
        <v>339</v>
      </c>
      <c r="I1902" s="508">
        <f t="shared" si="62"/>
        <v>0.31780000000000003</v>
      </c>
      <c r="J1902" s="486">
        <v>39083</v>
      </c>
      <c r="K1902" s="487">
        <v>58000</v>
      </c>
      <c r="L1902" s="573"/>
      <c r="M1902" s="574"/>
      <c r="R1902" s="618"/>
      <c r="S1902" s="618"/>
      <c r="T1902" s="618"/>
      <c r="U1902" s="618"/>
    </row>
    <row r="1903" spans="1:21">
      <c r="A1903" s="482" t="s">
        <v>4205</v>
      </c>
      <c r="B1903" s="483" t="s">
        <v>4206</v>
      </c>
      <c r="C1903" s="513">
        <v>8001</v>
      </c>
      <c r="D1903" s="472" t="s">
        <v>4181</v>
      </c>
      <c r="E1903" s="473">
        <v>0</v>
      </c>
      <c r="F1903" s="478" t="s">
        <v>401</v>
      </c>
      <c r="G1903" s="477">
        <f t="shared" si="61"/>
        <v>0.02</v>
      </c>
      <c r="H1903" s="631" t="s">
        <v>339</v>
      </c>
      <c r="I1903" s="508">
        <f t="shared" si="62"/>
        <v>0.31780000000000003</v>
      </c>
      <c r="J1903" s="486">
        <v>40955</v>
      </c>
      <c r="K1903" s="487">
        <v>60070</v>
      </c>
      <c r="L1903" s="573"/>
      <c r="M1903" s="574"/>
      <c r="R1903" s="618"/>
      <c r="S1903" s="618"/>
      <c r="T1903" s="618"/>
      <c r="U1903" s="618"/>
    </row>
    <row r="1904" spans="1:21">
      <c r="A1904" s="482" t="s">
        <v>4207</v>
      </c>
      <c r="B1904" s="483" t="s">
        <v>4208</v>
      </c>
      <c r="C1904" s="513">
        <v>9031</v>
      </c>
      <c r="D1904" s="472" t="s">
        <v>4031</v>
      </c>
      <c r="E1904" s="473">
        <v>0</v>
      </c>
      <c r="F1904" s="476" t="s">
        <v>400</v>
      </c>
      <c r="G1904" s="477">
        <f t="shared" si="61"/>
        <v>0.02</v>
      </c>
      <c r="H1904" s="631" t="s">
        <v>339</v>
      </c>
      <c r="I1904" s="508">
        <f t="shared" si="62"/>
        <v>0.31780000000000003</v>
      </c>
      <c r="J1904" s="486">
        <v>53359</v>
      </c>
      <c r="K1904" s="487">
        <v>95039</v>
      </c>
      <c r="L1904" s="573"/>
      <c r="M1904" s="574"/>
      <c r="R1904" s="618"/>
      <c r="S1904" s="618"/>
      <c r="T1904" s="618"/>
      <c r="U1904" s="618"/>
    </row>
    <row r="1905" spans="1:21">
      <c r="A1905" s="482" t="s">
        <v>4209</v>
      </c>
      <c r="B1905" s="483" t="s">
        <v>4210</v>
      </c>
      <c r="C1905" s="513">
        <v>9031</v>
      </c>
      <c r="D1905" s="472" t="s">
        <v>4031</v>
      </c>
      <c r="E1905" s="473">
        <v>0</v>
      </c>
      <c r="F1905" s="476" t="s">
        <v>400</v>
      </c>
      <c r="G1905" s="477">
        <f t="shared" si="61"/>
        <v>0.02</v>
      </c>
      <c r="H1905" s="631" t="s">
        <v>339</v>
      </c>
      <c r="I1905" s="508">
        <f t="shared" si="62"/>
        <v>0.31780000000000003</v>
      </c>
      <c r="J1905" s="486">
        <v>97160</v>
      </c>
      <c r="K1905" s="487">
        <v>116592</v>
      </c>
      <c r="L1905" s="573"/>
      <c r="M1905" s="574"/>
      <c r="R1905" s="618"/>
      <c r="S1905" s="618"/>
      <c r="T1905" s="618"/>
      <c r="U1905" s="618"/>
    </row>
    <row r="1906" spans="1:21">
      <c r="A1906" s="482" t="s">
        <v>4211</v>
      </c>
      <c r="B1906" s="483" t="s">
        <v>4212</v>
      </c>
      <c r="C1906" s="513">
        <v>2200</v>
      </c>
      <c r="D1906" s="472" t="s">
        <v>4158</v>
      </c>
      <c r="E1906" s="473">
        <v>0</v>
      </c>
      <c r="F1906" s="478" t="s">
        <v>401</v>
      </c>
      <c r="G1906" s="477">
        <f t="shared" si="61"/>
        <v>0.02</v>
      </c>
      <c r="H1906" s="631" t="s">
        <v>339</v>
      </c>
      <c r="I1906" s="508">
        <f t="shared" si="62"/>
        <v>0.31780000000000003</v>
      </c>
      <c r="J1906" s="486">
        <v>47934</v>
      </c>
      <c r="K1906" s="487">
        <v>67108</v>
      </c>
      <c r="L1906" s="573"/>
      <c r="M1906" s="574"/>
      <c r="R1906" s="618"/>
      <c r="S1906" s="618"/>
      <c r="T1906" s="618"/>
      <c r="U1906" s="618"/>
    </row>
    <row r="1907" spans="1:21">
      <c r="A1907" s="482" t="s">
        <v>4213</v>
      </c>
      <c r="B1907" s="483" t="s">
        <v>4214</v>
      </c>
      <c r="C1907" s="513">
        <v>2181</v>
      </c>
      <c r="D1907" s="472" t="s">
        <v>4155</v>
      </c>
      <c r="E1907" s="473">
        <v>0</v>
      </c>
      <c r="F1907" s="478" t="s">
        <v>401</v>
      </c>
      <c r="G1907" s="477">
        <f t="shared" si="61"/>
        <v>0.02</v>
      </c>
      <c r="H1907" s="631" t="s">
        <v>339</v>
      </c>
      <c r="I1907" s="508">
        <f t="shared" si="62"/>
        <v>0.31780000000000003</v>
      </c>
      <c r="J1907" s="486">
        <v>45576</v>
      </c>
      <c r="K1907" s="487">
        <v>73000</v>
      </c>
      <c r="L1907" s="573"/>
      <c r="M1907" s="574"/>
      <c r="R1907" s="618"/>
      <c r="S1907" s="618"/>
      <c r="T1907" s="618"/>
      <c r="U1907" s="618"/>
    </row>
    <row r="1908" spans="1:21">
      <c r="A1908" s="482" t="s">
        <v>4215</v>
      </c>
      <c r="B1908" s="483" t="s">
        <v>4216</v>
      </c>
      <c r="C1908" s="513">
        <v>1530</v>
      </c>
      <c r="D1908" s="472" t="s">
        <v>4084</v>
      </c>
      <c r="E1908" s="473">
        <v>0</v>
      </c>
      <c r="F1908" s="478" t="s">
        <v>401</v>
      </c>
      <c r="G1908" s="477">
        <f t="shared" si="61"/>
        <v>0.02</v>
      </c>
      <c r="H1908" s="631" t="s">
        <v>339</v>
      </c>
      <c r="I1908" s="508">
        <f t="shared" si="62"/>
        <v>0.31780000000000003</v>
      </c>
      <c r="J1908" s="486">
        <v>38123</v>
      </c>
      <c r="K1908" s="487">
        <v>56650</v>
      </c>
      <c r="L1908" s="573"/>
      <c r="M1908" s="574"/>
      <c r="R1908" s="618"/>
      <c r="S1908" s="618"/>
      <c r="T1908" s="618"/>
      <c r="U1908" s="618"/>
    </row>
    <row r="1909" spans="1:21">
      <c r="A1909" s="482" t="s">
        <v>4217</v>
      </c>
      <c r="B1909" s="483" t="s">
        <v>4218</v>
      </c>
      <c r="C1909" s="513">
        <v>2181</v>
      </c>
      <c r="D1909" s="472" t="s">
        <v>4155</v>
      </c>
      <c r="E1909" s="473">
        <v>0</v>
      </c>
      <c r="F1909" s="478" t="s">
        <v>401</v>
      </c>
      <c r="G1909" s="477">
        <f t="shared" si="61"/>
        <v>0.02</v>
      </c>
      <c r="H1909" s="631" t="s">
        <v>339</v>
      </c>
      <c r="I1909" s="508">
        <f t="shared" si="62"/>
        <v>0.31780000000000003</v>
      </c>
      <c r="J1909" s="486">
        <v>56341</v>
      </c>
      <c r="K1909" s="487">
        <v>58000</v>
      </c>
      <c r="L1909" s="573"/>
      <c r="M1909" s="574"/>
      <c r="R1909" s="618"/>
      <c r="S1909" s="618"/>
      <c r="T1909" s="618"/>
      <c r="U1909" s="618"/>
    </row>
    <row r="1910" spans="1:21">
      <c r="A1910" s="482" t="s">
        <v>4219</v>
      </c>
      <c r="B1910" s="483" t="s">
        <v>4220</v>
      </c>
      <c r="C1910" s="513">
        <v>9071</v>
      </c>
      <c r="D1910" s="472" t="s">
        <v>4031</v>
      </c>
      <c r="E1910" s="473">
        <v>0</v>
      </c>
      <c r="F1910" s="476" t="s">
        <v>400</v>
      </c>
      <c r="G1910" s="477">
        <f t="shared" si="61"/>
        <v>0.02</v>
      </c>
      <c r="H1910" s="631" t="s">
        <v>339</v>
      </c>
      <c r="I1910" s="508">
        <f t="shared" si="62"/>
        <v>0.31780000000000003</v>
      </c>
      <c r="J1910" s="486">
        <v>63359</v>
      </c>
      <c r="K1910" s="487">
        <v>95039</v>
      </c>
      <c r="L1910" s="573"/>
      <c r="M1910" s="574"/>
      <c r="R1910" s="618"/>
      <c r="S1910" s="618"/>
      <c r="T1910" s="618"/>
      <c r="U1910" s="618"/>
    </row>
    <row r="1911" spans="1:21">
      <c r="A1911" s="482" t="s">
        <v>4221</v>
      </c>
      <c r="B1911" s="483" t="s">
        <v>4222</v>
      </c>
      <c r="C1911" s="513">
        <v>9071</v>
      </c>
      <c r="D1911" s="472" t="s">
        <v>4031</v>
      </c>
      <c r="E1911" s="473">
        <v>0</v>
      </c>
      <c r="F1911" s="476" t="s">
        <v>400</v>
      </c>
      <c r="G1911" s="477">
        <f t="shared" si="61"/>
        <v>0.02</v>
      </c>
      <c r="H1911" s="631" t="s">
        <v>339</v>
      </c>
      <c r="I1911" s="508">
        <f t="shared" si="62"/>
        <v>0.31780000000000003</v>
      </c>
      <c r="J1911" s="486">
        <v>58141</v>
      </c>
      <c r="K1911" s="487">
        <v>87212</v>
      </c>
      <c r="L1911" s="573"/>
      <c r="M1911" s="574"/>
      <c r="R1911" s="618"/>
      <c r="S1911" s="618"/>
      <c r="T1911" s="618"/>
      <c r="U1911" s="618"/>
    </row>
    <row r="1912" spans="1:21">
      <c r="A1912" s="482" t="s">
        <v>4223</v>
      </c>
      <c r="B1912" s="483" t="s">
        <v>4224</v>
      </c>
      <c r="C1912" s="513">
        <v>9071</v>
      </c>
      <c r="D1912" s="472" t="s">
        <v>4031</v>
      </c>
      <c r="E1912" s="473">
        <v>0</v>
      </c>
      <c r="F1912" s="476" t="s">
        <v>400</v>
      </c>
      <c r="G1912" s="477">
        <f t="shared" si="61"/>
        <v>0.02</v>
      </c>
      <c r="H1912" s="631" t="s">
        <v>339</v>
      </c>
      <c r="I1912" s="508">
        <f t="shared" si="62"/>
        <v>0.31780000000000003</v>
      </c>
      <c r="J1912" s="486">
        <v>58141</v>
      </c>
      <c r="K1912" s="487">
        <v>87212</v>
      </c>
      <c r="L1912" s="573"/>
      <c r="M1912" s="574"/>
      <c r="R1912" s="618"/>
      <c r="S1912" s="618"/>
      <c r="T1912" s="618"/>
      <c r="U1912" s="618"/>
    </row>
    <row r="1913" spans="1:21">
      <c r="A1913" s="482" t="s">
        <v>4225</v>
      </c>
      <c r="B1913" s="483" t="s">
        <v>4226</v>
      </c>
      <c r="C1913" s="513">
        <v>9071</v>
      </c>
      <c r="D1913" s="472" t="s">
        <v>4031</v>
      </c>
      <c r="E1913" s="473">
        <v>0</v>
      </c>
      <c r="F1913" s="476" t="s">
        <v>400</v>
      </c>
      <c r="G1913" s="477">
        <f t="shared" si="61"/>
        <v>0.02</v>
      </c>
      <c r="H1913" s="631" t="s">
        <v>339</v>
      </c>
      <c r="I1913" s="508">
        <f t="shared" si="62"/>
        <v>0.31780000000000003</v>
      </c>
      <c r="J1913" s="486">
        <v>41958</v>
      </c>
      <c r="K1913" s="487">
        <v>58741</v>
      </c>
      <c r="L1913" s="573"/>
      <c r="M1913" s="574"/>
      <c r="R1913" s="618"/>
      <c r="S1913" s="618"/>
      <c r="T1913" s="618"/>
      <c r="U1913" s="618"/>
    </row>
    <row r="1914" spans="1:21">
      <c r="A1914" s="482" t="s">
        <v>4227</v>
      </c>
      <c r="B1914" s="483" t="s">
        <v>4228</v>
      </c>
      <c r="C1914" s="513">
        <v>9071</v>
      </c>
      <c r="D1914" s="472" t="s">
        <v>4031</v>
      </c>
      <c r="E1914" s="473">
        <v>0</v>
      </c>
      <c r="F1914" s="476" t="s">
        <v>400</v>
      </c>
      <c r="G1914" s="477">
        <f t="shared" si="61"/>
        <v>0.02</v>
      </c>
      <c r="H1914" s="631" t="s">
        <v>339</v>
      </c>
      <c r="I1914" s="508">
        <f t="shared" si="62"/>
        <v>0.31780000000000003</v>
      </c>
      <c r="J1914" s="486">
        <v>41958</v>
      </c>
      <c r="K1914" s="487">
        <v>58741</v>
      </c>
      <c r="L1914" s="573"/>
      <c r="M1914" s="574"/>
      <c r="R1914" s="618"/>
      <c r="S1914" s="618"/>
      <c r="T1914" s="618"/>
      <c r="U1914" s="618"/>
    </row>
    <row r="1915" spans="1:21">
      <c r="A1915" s="471" t="s">
        <v>4229</v>
      </c>
      <c r="B1915" s="483" t="s">
        <v>4230</v>
      </c>
      <c r="C1915" s="513">
        <v>1530</v>
      </c>
      <c r="D1915" s="472" t="s">
        <v>4084</v>
      </c>
      <c r="E1915" s="474">
        <v>0</v>
      </c>
      <c r="F1915" s="478" t="s">
        <v>401</v>
      </c>
      <c r="G1915" s="477">
        <f t="shared" si="61"/>
        <v>0.02</v>
      </c>
      <c r="H1915" s="631" t="s">
        <v>339</v>
      </c>
      <c r="I1915" s="508">
        <f t="shared" si="62"/>
        <v>0.31780000000000003</v>
      </c>
      <c r="J1915" s="486">
        <v>31200</v>
      </c>
      <c r="K1915" s="487">
        <v>38088</v>
      </c>
      <c r="L1915" s="573"/>
      <c r="M1915" s="574"/>
      <c r="R1915" s="618"/>
      <c r="S1915" s="618"/>
      <c r="T1915" s="618"/>
      <c r="U1915" s="618"/>
    </row>
    <row r="1916" spans="1:21">
      <c r="A1916" s="471" t="s">
        <v>4231</v>
      </c>
      <c r="B1916" s="483" t="s">
        <v>4232</v>
      </c>
      <c r="C1916" s="513">
        <v>1140</v>
      </c>
      <c r="D1916" s="472" t="s">
        <v>925</v>
      </c>
      <c r="E1916" s="474">
        <v>0.02</v>
      </c>
      <c r="F1916" s="478" t="s">
        <v>401</v>
      </c>
      <c r="G1916" s="477">
        <f t="shared" si="61"/>
        <v>0.02</v>
      </c>
      <c r="H1916" s="631" t="s">
        <v>339</v>
      </c>
      <c r="I1916" s="508">
        <f t="shared" si="62"/>
        <v>0.31780000000000003</v>
      </c>
      <c r="J1916" s="486">
        <v>32620</v>
      </c>
      <c r="K1916" s="487">
        <v>32620</v>
      </c>
      <c r="L1916" s="573"/>
      <c r="M1916" s="574"/>
      <c r="R1916" s="618"/>
      <c r="S1916" s="618"/>
      <c r="T1916" s="618"/>
      <c r="U1916" s="618"/>
    </row>
    <row r="1917" spans="1:21">
      <c r="A1917" s="482" t="s">
        <v>4233</v>
      </c>
      <c r="B1917" s="483" t="s">
        <v>4234</v>
      </c>
      <c r="C1917" s="513">
        <v>6150</v>
      </c>
      <c r="D1917" s="472" t="s">
        <v>932</v>
      </c>
      <c r="E1917" s="473">
        <v>0.02</v>
      </c>
      <c r="F1917" s="478" t="s">
        <v>401</v>
      </c>
      <c r="G1917" s="477">
        <f t="shared" si="61"/>
        <v>0.02</v>
      </c>
      <c r="H1917" s="631" t="s">
        <v>339</v>
      </c>
      <c r="I1917" s="508">
        <f t="shared" si="62"/>
        <v>0.31780000000000003</v>
      </c>
      <c r="J1917" s="486">
        <v>49076</v>
      </c>
      <c r="K1917" s="487">
        <v>55838</v>
      </c>
      <c r="L1917" s="573"/>
      <c r="M1917" s="574"/>
      <c r="R1917" s="618"/>
      <c r="S1917" s="618"/>
      <c r="T1917" s="618"/>
      <c r="U1917" s="618"/>
    </row>
    <row r="1918" spans="1:21">
      <c r="A1918" s="471" t="s">
        <v>4235</v>
      </c>
      <c r="B1918" s="483" t="s">
        <v>4236</v>
      </c>
      <c r="C1918" s="513">
        <v>1490</v>
      </c>
      <c r="D1918" s="472" t="s">
        <v>1133</v>
      </c>
      <c r="E1918" s="474">
        <v>0.02</v>
      </c>
      <c r="F1918" s="478" t="s">
        <v>401</v>
      </c>
      <c r="G1918" s="477">
        <f t="shared" si="61"/>
        <v>0.02</v>
      </c>
      <c r="H1918" s="631" t="s">
        <v>339</v>
      </c>
      <c r="I1918" s="508">
        <f t="shared" si="62"/>
        <v>0.31780000000000003</v>
      </c>
      <c r="J1918" s="486">
        <v>32620</v>
      </c>
      <c r="K1918" s="487">
        <v>35177</v>
      </c>
      <c r="L1918" s="573"/>
      <c r="M1918" s="574"/>
      <c r="R1918" s="618"/>
      <c r="S1918" s="618"/>
      <c r="T1918" s="618"/>
      <c r="U1918" s="618"/>
    </row>
    <row r="1919" spans="1:21">
      <c r="A1919" s="471" t="s">
        <v>4237</v>
      </c>
      <c r="B1919" s="483" t="s">
        <v>4238</v>
      </c>
      <c r="C1919" s="513">
        <v>1490</v>
      </c>
      <c r="D1919" s="472" t="s">
        <v>1133</v>
      </c>
      <c r="E1919" s="473">
        <v>0.02</v>
      </c>
      <c r="F1919" s="478" t="s">
        <v>401</v>
      </c>
      <c r="G1919" s="477">
        <f t="shared" si="61"/>
        <v>0.02</v>
      </c>
      <c r="H1919" s="631" t="s">
        <v>339</v>
      </c>
      <c r="I1919" s="508">
        <f t="shared" si="62"/>
        <v>0.31780000000000003</v>
      </c>
      <c r="J1919" s="486">
        <v>36381</v>
      </c>
      <c r="K1919" s="487">
        <v>40025</v>
      </c>
      <c r="L1919" s="573"/>
      <c r="M1919" s="574"/>
      <c r="R1919" s="618"/>
      <c r="S1919" s="618"/>
      <c r="T1919" s="618"/>
      <c r="U1919" s="618"/>
    </row>
    <row r="1920" spans="1:21">
      <c r="A1920" s="482" t="s">
        <v>4239</v>
      </c>
      <c r="B1920" s="483" t="s">
        <v>4240</v>
      </c>
      <c r="C1920" s="513">
        <v>1202</v>
      </c>
      <c r="D1920" s="472" t="s">
        <v>4241</v>
      </c>
      <c r="E1920" s="473">
        <v>0.02</v>
      </c>
      <c r="F1920" s="478" t="s">
        <v>401</v>
      </c>
      <c r="G1920" s="477">
        <f t="shared" si="61"/>
        <v>0.02</v>
      </c>
      <c r="H1920" s="631" t="s">
        <v>339</v>
      </c>
      <c r="I1920" s="508">
        <f t="shared" si="62"/>
        <v>0.31780000000000003</v>
      </c>
      <c r="J1920" s="486">
        <v>38795</v>
      </c>
      <c r="K1920" s="487">
        <v>48494</v>
      </c>
      <c r="L1920" s="573"/>
      <c r="M1920" s="574"/>
      <c r="R1920" s="618"/>
      <c r="S1920" s="618"/>
      <c r="T1920" s="618"/>
      <c r="U1920" s="618"/>
    </row>
    <row r="1921" spans="1:21">
      <c r="A1921" s="482" t="s">
        <v>4242</v>
      </c>
      <c r="B1921" s="483" t="s">
        <v>4243</v>
      </c>
      <c r="C1921" s="513">
        <v>1080</v>
      </c>
      <c r="D1921" s="472" t="s">
        <v>1234</v>
      </c>
      <c r="E1921" s="473">
        <v>0.02</v>
      </c>
      <c r="F1921" s="478" t="s">
        <v>401</v>
      </c>
      <c r="G1921" s="477">
        <f t="shared" si="61"/>
        <v>0.02</v>
      </c>
      <c r="H1921" s="631" t="s">
        <v>339</v>
      </c>
      <c r="I1921" s="508">
        <f t="shared" si="62"/>
        <v>0.31780000000000003</v>
      </c>
      <c r="J1921" s="486">
        <v>41788</v>
      </c>
      <c r="K1921" s="487">
        <v>45091</v>
      </c>
      <c r="L1921" s="573"/>
      <c r="M1921" s="574"/>
      <c r="R1921" s="618"/>
      <c r="S1921" s="618"/>
      <c r="T1921" s="618"/>
      <c r="U1921" s="618"/>
    </row>
    <row r="1922" spans="1:21">
      <c r="A1922" s="471" t="s">
        <v>4244</v>
      </c>
      <c r="B1922" s="483" t="s">
        <v>4245</v>
      </c>
      <c r="C1922" s="513">
        <v>6150</v>
      </c>
      <c r="D1922" s="472" t="s">
        <v>932</v>
      </c>
      <c r="E1922" s="473">
        <v>0.02</v>
      </c>
      <c r="F1922" s="478" t="s">
        <v>401</v>
      </c>
      <c r="G1922" s="477">
        <f t="shared" si="61"/>
        <v>0.02</v>
      </c>
      <c r="H1922" s="631" t="s">
        <v>339</v>
      </c>
      <c r="I1922" s="508">
        <f t="shared" si="62"/>
        <v>0.31780000000000003</v>
      </c>
      <c r="J1922" s="486">
        <v>38119</v>
      </c>
      <c r="K1922" s="487">
        <v>47212</v>
      </c>
      <c r="L1922" s="573"/>
      <c r="M1922" s="574"/>
      <c r="R1922" s="618"/>
      <c r="S1922" s="618"/>
      <c r="T1922" s="618"/>
      <c r="U1922" s="618"/>
    </row>
    <row r="1923" spans="1:21">
      <c r="A1923" s="482" t="s">
        <v>4246</v>
      </c>
      <c r="B1923" s="483" t="s">
        <v>4247</v>
      </c>
      <c r="C1923" s="513">
        <v>6150</v>
      </c>
      <c r="D1923" s="472" t="s">
        <v>932</v>
      </c>
      <c r="E1923" s="473">
        <v>0.02</v>
      </c>
      <c r="F1923" s="478" t="s">
        <v>401</v>
      </c>
      <c r="G1923" s="477">
        <f t="shared" si="61"/>
        <v>0.02</v>
      </c>
      <c r="H1923" s="631" t="s">
        <v>339</v>
      </c>
      <c r="I1923" s="508">
        <f t="shared" si="62"/>
        <v>0.31780000000000003</v>
      </c>
      <c r="J1923" s="486">
        <v>43598</v>
      </c>
      <c r="K1923" s="487">
        <v>53156</v>
      </c>
      <c r="L1923" s="573"/>
      <c r="M1923" s="574"/>
      <c r="R1923" s="618"/>
      <c r="S1923" s="618"/>
      <c r="T1923" s="618"/>
      <c r="U1923" s="618"/>
    </row>
    <row r="1924" spans="1:21">
      <c r="A1924" s="482" t="s">
        <v>4248</v>
      </c>
      <c r="B1924" s="483" t="s">
        <v>4249</v>
      </c>
      <c r="C1924" s="513">
        <v>6150</v>
      </c>
      <c r="D1924" s="472" t="s">
        <v>932</v>
      </c>
      <c r="E1924" s="473">
        <v>0.02</v>
      </c>
      <c r="F1924" s="478" t="s">
        <v>401</v>
      </c>
      <c r="G1924" s="477">
        <f t="shared" ref="G1924:G1987" si="63">_xlfn.XLOOKUP(F1924,$N$3:$N$18,$O$3:$O$18,"not found",0,1)</f>
        <v>0.02</v>
      </c>
      <c r="H1924" s="631" t="s">
        <v>339</v>
      </c>
      <c r="I1924" s="508">
        <f t="shared" ref="I1924:I1987" si="64">VLOOKUP(H1924,Fringe.Rates,2,FALSE)</f>
        <v>0.31780000000000003</v>
      </c>
      <c r="J1924" s="486">
        <v>47443</v>
      </c>
      <c r="K1924" s="487">
        <v>57935</v>
      </c>
      <c r="L1924" s="573"/>
      <c r="M1924" s="574"/>
      <c r="R1924" s="618"/>
      <c r="S1924" s="618"/>
      <c r="T1924" s="618"/>
      <c r="U1924" s="618"/>
    </row>
    <row r="1925" spans="1:21">
      <c r="A1925" s="482" t="s">
        <v>4250</v>
      </c>
      <c r="B1925" s="483" t="s">
        <v>4251</v>
      </c>
      <c r="C1925" s="513">
        <v>6150</v>
      </c>
      <c r="D1925" s="472" t="s">
        <v>932</v>
      </c>
      <c r="E1925" s="473">
        <v>0.02</v>
      </c>
      <c r="F1925" s="478" t="s">
        <v>401</v>
      </c>
      <c r="G1925" s="477">
        <f t="shared" si="63"/>
        <v>0.02</v>
      </c>
      <c r="H1925" s="631" t="s">
        <v>339</v>
      </c>
      <c r="I1925" s="508">
        <f t="shared" si="64"/>
        <v>0.31780000000000003</v>
      </c>
      <c r="J1925" s="486">
        <v>55021</v>
      </c>
      <c r="K1925" s="487">
        <v>71690</v>
      </c>
      <c r="L1925" s="573"/>
      <c r="M1925" s="574"/>
      <c r="R1925" s="618"/>
      <c r="S1925" s="618"/>
      <c r="T1925" s="618"/>
      <c r="U1925" s="618"/>
    </row>
    <row r="1926" spans="1:21">
      <c r="A1926" s="482" t="s">
        <v>4252</v>
      </c>
      <c r="B1926" s="483" t="s">
        <v>4253</v>
      </c>
      <c r="C1926" s="513">
        <v>6150</v>
      </c>
      <c r="D1926" s="472" t="s">
        <v>932</v>
      </c>
      <c r="E1926" s="473">
        <v>0.02</v>
      </c>
      <c r="F1926" s="478" t="s">
        <v>401</v>
      </c>
      <c r="G1926" s="477">
        <f t="shared" si="63"/>
        <v>0.02</v>
      </c>
      <c r="H1926" s="631" t="s">
        <v>339</v>
      </c>
      <c r="I1926" s="508">
        <f t="shared" si="64"/>
        <v>0.31780000000000003</v>
      </c>
      <c r="J1926" s="486">
        <v>55021</v>
      </c>
      <c r="K1926" s="487">
        <v>71690</v>
      </c>
      <c r="L1926" s="573"/>
      <c r="M1926" s="574"/>
      <c r="R1926" s="618"/>
      <c r="S1926" s="618"/>
      <c r="T1926" s="618"/>
      <c r="U1926" s="618"/>
    </row>
    <row r="1927" spans="1:21">
      <c r="A1927" s="482" t="s">
        <v>4254</v>
      </c>
      <c r="B1927" s="483" t="s">
        <v>4255</v>
      </c>
      <c r="C1927" s="513">
        <v>9001</v>
      </c>
      <c r="D1927" s="472" t="s">
        <v>661</v>
      </c>
      <c r="E1927" s="473">
        <v>0.02</v>
      </c>
      <c r="F1927" s="476" t="s">
        <v>400</v>
      </c>
      <c r="G1927" s="477">
        <f t="shared" si="63"/>
        <v>0.02</v>
      </c>
      <c r="H1927" s="631" t="s">
        <v>339</v>
      </c>
      <c r="I1927" s="508">
        <f t="shared" si="64"/>
        <v>0.31780000000000003</v>
      </c>
      <c r="J1927" s="486">
        <v>68305</v>
      </c>
      <c r="K1927" s="487">
        <v>89105</v>
      </c>
      <c r="L1927" s="573"/>
      <c r="M1927" s="574"/>
      <c r="R1927" s="618"/>
      <c r="S1927" s="618"/>
      <c r="T1927" s="618"/>
      <c r="U1927" s="618"/>
    </row>
    <row r="1928" spans="1:21">
      <c r="A1928" s="482" t="s">
        <v>4256</v>
      </c>
      <c r="B1928" s="483" t="s">
        <v>4257</v>
      </c>
      <c r="C1928" s="513">
        <v>9001</v>
      </c>
      <c r="D1928" s="472" t="s">
        <v>661</v>
      </c>
      <c r="E1928" s="473">
        <v>0.02</v>
      </c>
      <c r="F1928" s="476" t="s">
        <v>400</v>
      </c>
      <c r="G1928" s="477">
        <f t="shared" si="63"/>
        <v>0.02</v>
      </c>
      <c r="H1928" s="631" t="s">
        <v>339</v>
      </c>
      <c r="I1928" s="508">
        <f t="shared" si="64"/>
        <v>0.31780000000000003</v>
      </c>
      <c r="J1928" s="486">
        <v>81364</v>
      </c>
      <c r="K1928" s="487">
        <v>104796</v>
      </c>
      <c r="L1928" s="573"/>
      <c r="M1928" s="574"/>
      <c r="R1928" s="618"/>
      <c r="S1928" s="618"/>
      <c r="T1928" s="618"/>
      <c r="U1928" s="618"/>
    </row>
    <row r="1929" spans="1:21">
      <c r="A1929" s="482" t="s">
        <v>4258</v>
      </c>
      <c r="B1929" s="483" t="s">
        <v>4259</v>
      </c>
      <c r="C1929" s="513">
        <v>9000</v>
      </c>
      <c r="D1929" s="472" t="s">
        <v>550</v>
      </c>
      <c r="E1929" s="473">
        <v>0.02</v>
      </c>
      <c r="F1929" s="476" t="s">
        <v>400</v>
      </c>
      <c r="G1929" s="477">
        <f t="shared" si="63"/>
        <v>0.02</v>
      </c>
      <c r="H1929" s="631" t="s">
        <v>339</v>
      </c>
      <c r="I1929" s="508">
        <f t="shared" si="64"/>
        <v>0.31780000000000003</v>
      </c>
      <c r="J1929" s="486">
        <v>91527</v>
      </c>
      <c r="K1929" s="487">
        <v>116450</v>
      </c>
      <c r="L1929" s="573"/>
      <c r="M1929" s="574"/>
      <c r="R1929" s="618"/>
      <c r="S1929" s="618"/>
      <c r="T1929" s="618"/>
      <c r="U1929" s="618"/>
    </row>
    <row r="1930" spans="1:21">
      <c r="A1930" s="482" t="s">
        <v>4260</v>
      </c>
      <c r="B1930" s="483" t="s">
        <v>4261</v>
      </c>
      <c r="C1930" s="513">
        <v>6150</v>
      </c>
      <c r="D1930" s="472" t="s">
        <v>932</v>
      </c>
      <c r="E1930" s="473">
        <v>0.02</v>
      </c>
      <c r="F1930" s="478" t="s">
        <v>401</v>
      </c>
      <c r="G1930" s="477">
        <f t="shared" si="63"/>
        <v>0.02</v>
      </c>
      <c r="H1930" s="631" t="s">
        <v>339</v>
      </c>
      <c r="I1930" s="508">
        <f t="shared" si="64"/>
        <v>0.31780000000000003</v>
      </c>
      <c r="J1930" s="486">
        <v>38934</v>
      </c>
      <c r="K1930" s="487">
        <v>43598</v>
      </c>
      <c r="L1930" s="573"/>
      <c r="M1930" s="574"/>
      <c r="R1930" s="618"/>
      <c r="S1930" s="618"/>
      <c r="T1930" s="618"/>
      <c r="U1930" s="618"/>
    </row>
    <row r="1931" spans="1:21">
      <c r="A1931" s="482" t="s">
        <v>4262</v>
      </c>
      <c r="B1931" s="483" t="s">
        <v>4263</v>
      </c>
      <c r="C1931" s="513">
        <v>6150</v>
      </c>
      <c r="D1931" s="472" t="s">
        <v>932</v>
      </c>
      <c r="E1931" s="473">
        <v>0.02</v>
      </c>
      <c r="F1931" s="478" t="s">
        <v>401</v>
      </c>
      <c r="G1931" s="477">
        <f t="shared" si="63"/>
        <v>0.02</v>
      </c>
      <c r="H1931" s="631" t="s">
        <v>339</v>
      </c>
      <c r="I1931" s="508">
        <f t="shared" si="64"/>
        <v>0.31780000000000003</v>
      </c>
      <c r="J1931" s="486">
        <v>43015</v>
      </c>
      <c r="K1931" s="487">
        <v>48143</v>
      </c>
      <c r="L1931" s="573"/>
      <c r="M1931" s="574"/>
      <c r="R1931" s="618"/>
      <c r="S1931" s="618"/>
      <c r="T1931" s="618"/>
      <c r="U1931" s="618"/>
    </row>
    <row r="1932" spans="1:21">
      <c r="A1932" s="482" t="s">
        <v>4264</v>
      </c>
      <c r="B1932" s="483" t="s">
        <v>4265</v>
      </c>
      <c r="C1932" s="513">
        <v>6150</v>
      </c>
      <c r="D1932" s="472" t="s">
        <v>932</v>
      </c>
      <c r="E1932" s="473">
        <v>0.02</v>
      </c>
      <c r="F1932" s="478" t="s">
        <v>401</v>
      </c>
      <c r="G1932" s="477">
        <f t="shared" si="63"/>
        <v>0.02</v>
      </c>
      <c r="H1932" s="631" t="s">
        <v>339</v>
      </c>
      <c r="I1932" s="508">
        <f t="shared" si="64"/>
        <v>0.31780000000000003</v>
      </c>
      <c r="J1932" s="486">
        <v>50475</v>
      </c>
      <c r="K1932" s="487">
        <v>55953</v>
      </c>
      <c r="L1932" s="573"/>
      <c r="M1932" s="574"/>
      <c r="R1932" s="618"/>
      <c r="S1932" s="618"/>
      <c r="T1932" s="618"/>
      <c r="U1932" s="618"/>
    </row>
    <row r="1933" spans="1:21">
      <c r="A1933" s="471" t="s">
        <v>4266</v>
      </c>
      <c r="B1933" s="483" t="s">
        <v>4267</v>
      </c>
      <c r="C1933" s="513">
        <v>1080</v>
      </c>
      <c r="D1933" s="472" t="s">
        <v>1234</v>
      </c>
      <c r="E1933" s="473">
        <v>0.02</v>
      </c>
      <c r="F1933" s="478" t="s">
        <v>401</v>
      </c>
      <c r="G1933" s="477">
        <f t="shared" si="63"/>
        <v>0.02</v>
      </c>
      <c r="H1933" s="631" t="s">
        <v>339</v>
      </c>
      <c r="I1933" s="508">
        <f t="shared" si="64"/>
        <v>0.31780000000000003</v>
      </c>
      <c r="J1933" s="486">
        <v>34318</v>
      </c>
      <c r="K1933" s="487">
        <v>38333</v>
      </c>
      <c r="L1933" s="573"/>
      <c r="M1933" s="574"/>
      <c r="R1933" s="618"/>
      <c r="S1933" s="618"/>
      <c r="T1933" s="618"/>
      <c r="U1933" s="618"/>
    </row>
    <row r="1934" spans="1:21">
      <c r="A1934" s="482" t="s">
        <v>4268</v>
      </c>
      <c r="B1934" s="483" t="s">
        <v>4269</v>
      </c>
      <c r="C1934" s="513">
        <v>1080</v>
      </c>
      <c r="D1934" s="472" t="s">
        <v>1234</v>
      </c>
      <c r="E1934" s="473">
        <v>0.02</v>
      </c>
      <c r="F1934" s="478" t="s">
        <v>401</v>
      </c>
      <c r="G1934" s="477">
        <f t="shared" si="63"/>
        <v>0.02</v>
      </c>
      <c r="H1934" s="631" t="s">
        <v>339</v>
      </c>
      <c r="I1934" s="508">
        <f t="shared" si="64"/>
        <v>0.31780000000000003</v>
      </c>
      <c r="J1934" s="486">
        <v>44341</v>
      </c>
      <c r="K1934" s="487">
        <v>46513</v>
      </c>
      <c r="L1934" s="573"/>
      <c r="M1934" s="574"/>
      <c r="R1934" s="618"/>
      <c r="S1934" s="618"/>
      <c r="T1934" s="618"/>
      <c r="U1934" s="618"/>
    </row>
    <row r="1935" spans="1:21">
      <c r="A1935" s="482" t="s">
        <v>4270</v>
      </c>
      <c r="B1935" s="483" t="s">
        <v>4271</v>
      </c>
      <c r="C1935" s="513">
        <v>6150</v>
      </c>
      <c r="D1935" s="472" t="s">
        <v>932</v>
      </c>
      <c r="E1935" s="473">
        <v>0.02</v>
      </c>
      <c r="F1935" s="478" t="s">
        <v>401</v>
      </c>
      <c r="G1935" s="477">
        <f t="shared" si="63"/>
        <v>0.02</v>
      </c>
      <c r="H1935" s="631" t="s">
        <v>339</v>
      </c>
      <c r="I1935" s="508">
        <f t="shared" si="64"/>
        <v>0.31780000000000003</v>
      </c>
      <c r="J1935" s="486">
        <v>41616</v>
      </c>
      <c r="K1935" s="487">
        <v>46395</v>
      </c>
      <c r="L1935" s="573"/>
      <c r="M1935" s="574"/>
      <c r="R1935" s="618"/>
      <c r="S1935" s="618"/>
      <c r="T1935" s="618"/>
      <c r="U1935" s="618"/>
    </row>
    <row r="1936" spans="1:21">
      <c r="A1936" s="482" t="s">
        <v>4272</v>
      </c>
      <c r="B1936" s="483" t="s">
        <v>4273</v>
      </c>
      <c r="C1936" s="513">
        <v>6150</v>
      </c>
      <c r="D1936" s="472" t="s">
        <v>932</v>
      </c>
      <c r="E1936" s="473">
        <v>0.02</v>
      </c>
      <c r="F1936" s="478" t="s">
        <v>401</v>
      </c>
      <c r="G1936" s="477">
        <f t="shared" si="63"/>
        <v>0.02</v>
      </c>
      <c r="H1936" s="631" t="s">
        <v>339</v>
      </c>
      <c r="I1936" s="508">
        <f t="shared" si="64"/>
        <v>0.31780000000000003</v>
      </c>
      <c r="J1936" s="486">
        <v>48960</v>
      </c>
      <c r="K1936" s="487">
        <v>51757</v>
      </c>
      <c r="L1936" s="573"/>
      <c r="M1936" s="574"/>
      <c r="R1936" s="618"/>
      <c r="S1936" s="618"/>
      <c r="T1936" s="618"/>
      <c r="U1936" s="618"/>
    </row>
    <row r="1937" spans="1:21">
      <c r="A1937" s="482" t="s">
        <v>4274</v>
      </c>
      <c r="B1937" s="483" t="s">
        <v>4275</v>
      </c>
      <c r="C1937" s="513">
        <v>6150</v>
      </c>
      <c r="D1937" s="472" t="s">
        <v>932</v>
      </c>
      <c r="E1937" s="473">
        <v>0.02</v>
      </c>
      <c r="F1937" s="478" t="s">
        <v>401</v>
      </c>
      <c r="G1937" s="477">
        <f t="shared" si="63"/>
        <v>0.02</v>
      </c>
      <c r="H1937" s="631" t="s">
        <v>339</v>
      </c>
      <c r="I1937" s="508">
        <f t="shared" si="64"/>
        <v>0.31780000000000003</v>
      </c>
      <c r="J1937" s="486">
        <v>45231</v>
      </c>
      <c r="K1937" s="487">
        <v>49309</v>
      </c>
      <c r="L1937" s="573"/>
      <c r="M1937" s="574"/>
      <c r="R1937" s="618"/>
      <c r="S1937" s="618"/>
      <c r="T1937" s="618"/>
      <c r="U1937" s="618"/>
    </row>
    <row r="1938" spans="1:21">
      <c r="A1938" s="482" t="s">
        <v>4276</v>
      </c>
      <c r="B1938" s="483" t="s">
        <v>4277</v>
      </c>
      <c r="C1938" s="513">
        <v>6150</v>
      </c>
      <c r="D1938" s="472" t="s">
        <v>932</v>
      </c>
      <c r="E1938" s="473">
        <v>0.02</v>
      </c>
      <c r="F1938" s="478" t="s">
        <v>401</v>
      </c>
      <c r="G1938" s="477">
        <f t="shared" si="63"/>
        <v>0.02</v>
      </c>
      <c r="H1938" s="631" t="s">
        <v>339</v>
      </c>
      <c r="I1938" s="508">
        <f t="shared" si="64"/>
        <v>0.31780000000000003</v>
      </c>
      <c r="J1938" s="486">
        <v>48026</v>
      </c>
      <c r="K1938" s="487">
        <v>53854</v>
      </c>
      <c r="L1938" s="573"/>
      <c r="M1938" s="574"/>
      <c r="R1938" s="618"/>
      <c r="S1938" s="618"/>
      <c r="T1938" s="618"/>
      <c r="U1938" s="618"/>
    </row>
    <row r="1939" spans="1:21">
      <c r="A1939" s="471" t="s">
        <v>4278</v>
      </c>
      <c r="B1939" s="483" t="s">
        <v>4279</v>
      </c>
      <c r="C1939" s="513">
        <v>1140</v>
      </c>
      <c r="D1939" s="472" t="s">
        <v>925</v>
      </c>
      <c r="E1939" s="474">
        <v>0.02</v>
      </c>
      <c r="F1939" s="478" t="s">
        <v>401</v>
      </c>
      <c r="G1939" s="477">
        <f t="shared" si="63"/>
        <v>0.02</v>
      </c>
      <c r="H1939" s="631" t="s">
        <v>339</v>
      </c>
      <c r="I1939" s="508">
        <f t="shared" si="64"/>
        <v>0.31780000000000003</v>
      </c>
      <c r="J1939" s="486">
        <v>32620</v>
      </c>
      <c r="K1939" s="487">
        <v>35287</v>
      </c>
      <c r="L1939" s="573"/>
      <c r="M1939" s="574"/>
      <c r="R1939" s="618"/>
      <c r="S1939" s="618"/>
      <c r="T1939" s="618"/>
      <c r="U1939" s="618"/>
    </row>
    <row r="1940" spans="1:21">
      <c r="A1940" s="482" t="s">
        <v>4280</v>
      </c>
      <c r="B1940" s="483" t="s">
        <v>4281</v>
      </c>
      <c r="C1940" s="513">
        <v>1080</v>
      </c>
      <c r="D1940" s="472" t="s">
        <v>1234</v>
      </c>
      <c r="E1940" s="473">
        <v>0.02</v>
      </c>
      <c r="F1940" s="478" t="s">
        <v>401</v>
      </c>
      <c r="G1940" s="477">
        <f t="shared" si="63"/>
        <v>0.02</v>
      </c>
      <c r="H1940" s="631" t="s">
        <v>339</v>
      </c>
      <c r="I1940" s="508">
        <f t="shared" si="64"/>
        <v>0.31780000000000003</v>
      </c>
      <c r="J1940" s="486">
        <v>41472</v>
      </c>
      <c r="K1940" s="487">
        <v>45046</v>
      </c>
      <c r="L1940" s="573"/>
      <c r="M1940" s="574"/>
      <c r="R1940" s="618"/>
      <c r="S1940" s="618"/>
      <c r="T1940" s="618"/>
      <c r="U1940" s="618"/>
    </row>
    <row r="1941" spans="1:21">
      <c r="A1941" s="482" t="s">
        <v>4282</v>
      </c>
      <c r="B1941" s="483" t="s">
        <v>4283</v>
      </c>
      <c r="C1941" s="513">
        <v>9000</v>
      </c>
      <c r="D1941" s="472" t="s">
        <v>550</v>
      </c>
      <c r="E1941" s="473">
        <v>0.02</v>
      </c>
      <c r="F1941" s="476" t="s">
        <v>400</v>
      </c>
      <c r="G1941" s="477">
        <f t="shared" si="63"/>
        <v>0.02</v>
      </c>
      <c r="H1941" s="631" t="s">
        <v>339</v>
      </c>
      <c r="I1941" s="508">
        <f t="shared" si="64"/>
        <v>0.31780000000000003</v>
      </c>
      <c r="J1941" s="486">
        <v>46047</v>
      </c>
      <c r="K1941" s="487">
        <v>48494</v>
      </c>
      <c r="L1941" s="573"/>
      <c r="M1941" s="574"/>
      <c r="R1941" s="618"/>
      <c r="S1941" s="618"/>
      <c r="T1941" s="618"/>
      <c r="U1941" s="618"/>
    </row>
    <row r="1942" spans="1:21">
      <c r="A1942" s="471" t="s">
        <v>4284</v>
      </c>
      <c r="B1942" s="483" t="s">
        <v>4285</v>
      </c>
      <c r="C1942" s="513">
        <v>1140</v>
      </c>
      <c r="D1942" s="472" t="s">
        <v>925</v>
      </c>
      <c r="E1942" s="473">
        <v>0.02</v>
      </c>
      <c r="F1942" s="478" t="s">
        <v>401</v>
      </c>
      <c r="G1942" s="477">
        <f t="shared" si="63"/>
        <v>0.02</v>
      </c>
      <c r="H1942" s="631" t="s">
        <v>339</v>
      </c>
      <c r="I1942" s="508">
        <f t="shared" si="64"/>
        <v>0.31780000000000003</v>
      </c>
      <c r="J1942" s="486">
        <v>32620</v>
      </c>
      <c r="K1942" s="487">
        <v>32620</v>
      </c>
      <c r="L1942" s="573"/>
      <c r="M1942" s="574"/>
      <c r="R1942" s="618"/>
      <c r="S1942" s="618"/>
      <c r="T1942" s="618"/>
      <c r="U1942" s="618"/>
    </row>
    <row r="1943" spans="1:21">
      <c r="A1943" s="471" t="s">
        <v>4286</v>
      </c>
      <c r="B1943" s="483" t="s">
        <v>4287</v>
      </c>
      <c r="C1943" s="513">
        <v>1140</v>
      </c>
      <c r="D1943" s="472" t="s">
        <v>925</v>
      </c>
      <c r="E1943" s="473">
        <v>0.02</v>
      </c>
      <c r="F1943" s="478" t="s">
        <v>401</v>
      </c>
      <c r="G1943" s="477">
        <f t="shared" si="63"/>
        <v>0.02</v>
      </c>
      <c r="H1943" s="631" t="s">
        <v>339</v>
      </c>
      <c r="I1943" s="508">
        <f t="shared" si="64"/>
        <v>0.31780000000000003</v>
      </c>
      <c r="J1943" s="486">
        <v>32620</v>
      </c>
      <c r="K1943" s="487">
        <v>32620</v>
      </c>
      <c r="L1943" s="573"/>
      <c r="M1943" s="574"/>
      <c r="R1943" s="618"/>
      <c r="S1943" s="618"/>
      <c r="T1943" s="618"/>
      <c r="U1943" s="618"/>
    </row>
    <row r="1944" spans="1:21">
      <c r="A1944" s="471" t="s">
        <v>4288</v>
      </c>
      <c r="B1944" s="483" t="s">
        <v>4289</v>
      </c>
      <c r="C1944" s="513">
        <v>1204</v>
      </c>
      <c r="D1944" s="472" t="s">
        <v>4290</v>
      </c>
      <c r="E1944" s="474">
        <v>0.02</v>
      </c>
      <c r="F1944" s="478" t="s">
        <v>401</v>
      </c>
      <c r="G1944" s="477">
        <f t="shared" si="63"/>
        <v>0.02</v>
      </c>
      <c r="H1944" s="631" t="s">
        <v>339</v>
      </c>
      <c r="I1944" s="508">
        <f t="shared" si="64"/>
        <v>0.31780000000000003</v>
      </c>
      <c r="J1944" s="486">
        <v>32620</v>
      </c>
      <c r="K1944" s="487">
        <v>32620</v>
      </c>
      <c r="L1944" s="573"/>
      <c r="M1944" s="574"/>
      <c r="R1944" s="618"/>
      <c r="S1944" s="618"/>
      <c r="T1944" s="618"/>
      <c r="U1944" s="618"/>
    </row>
    <row r="1945" spans="1:21">
      <c r="A1945" s="471" t="s">
        <v>4291</v>
      </c>
      <c r="B1945" s="483" t="s">
        <v>4292</v>
      </c>
      <c r="C1945" s="513">
        <v>1040</v>
      </c>
      <c r="D1945" s="472" t="s">
        <v>4293</v>
      </c>
      <c r="E1945" s="473">
        <v>0.02</v>
      </c>
      <c r="F1945" s="478" t="s">
        <v>401</v>
      </c>
      <c r="G1945" s="477">
        <f t="shared" si="63"/>
        <v>0.02</v>
      </c>
      <c r="H1945" s="631" t="s">
        <v>339</v>
      </c>
      <c r="I1945" s="508">
        <f t="shared" si="64"/>
        <v>0.31780000000000003</v>
      </c>
      <c r="J1945" s="486">
        <v>32979</v>
      </c>
      <c r="K1945" s="487">
        <v>35190</v>
      </c>
      <c r="L1945" s="573"/>
      <c r="M1945" s="574"/>
      <c r="R1945" s="618"/>
      <c r="S1945" s="618"/>
      <c r="T1945" s="618"/>
      <c r="U1945" s="618"/>
    </row>
    <row r="1946" spans="1:21">
      <c r="A1946" s="471" t="s">
        <v>4294</v>
      </c>
      <c r="B1946" s="483" t="s">
        <v>4295</v>
      </c>
      <c r="C1946" s="513">
        <v>1080</v>
      </c>
      <c r="D1946" s="472" t="s">
        <v>1234</v>
      </c>
      <c r="E1946" s="474">
        <v>0.02</v>
      </c>
      <c r="F1946" s="478" t="s">
        <v>401</v>
      </c>
      <c r="G1946" s="477">
        <f t="shared" si="63"/>
        <v>0.02</v>
      </c>
      <c r="H1946" s="631" t="s">
        <v>339</v>
      </c>
      <c r="I1946" s="508">
        <f t="shared" si="64"/>
        <v>0.31780000000000003</v>
      </c>
      <c r="J1946" s="486">
        <v>32620</v>
      </c>
      <c r="K1946" s="487">
        <v>34505</v>
      </c>
      <c r="L1946" s="573"/>
      <c r="M1946" s="574"/>
      <c r="R1946" s="618"/>
      <c r="S1946" s="618"/>
      <c r="T1946" s="618"/>
      <c r="U1946" s="618"/>
    </row>
    <row r="1947" spans="1:21">
      <c r="A1947" s="471" t="s">
        <v>4296</v>
      </c>
      <c r="B1947" s="483" t="s">
        <v>4297</v>
      </c>
      <c r="C1947" s="513">
        <v>1040</v>
      </c>
      <c r="D1947" s="472" t="s">
        <v>4293</v>
      </c>
      <c r="E1947" s="473">
        <v>0.02</v>
      </c>
      <c r="F1947" s="478" t="s">
        <v>401</v>
      </c>
      <c r="G1947" s="477">
        <f t="shared" si="63"/>
        <v>0.02</v>
      </c>
      <c r="H1947" s="631" t="s">
        <v>339</v>
      </c>
      <c r="I1947" s="508">
        <f t="shared" si="64"/>
        <v>0.31780000000000003</v>
      </c>
      <c r="J1947" s="486">
        <v>35075</v>
      </c>
      <c r="K1947" s="487">
        <v>37872</v>
      </c>
      <c r="L1947" s="573"/>
      <c r="M1947" s="574"/>
      <c r="R1947" s="618"/>
      <c r="S1947" s="618"/>
      <c r="T1947" s="618"/>
      <c r="U1947" s="618"/>
    </row>
    <row r="1948" spans="1:21">
      <c r="A1948" s="482" t="s">
        <v>4298</v>
      </c>
      <c r="B1948" s="483" t="s">
        <v>4299</v>
      </c>
      <c r="C1948" s="513">
        <v>1040</v>
      </c>
      <c r="D1948" s="472" t="s">
        <v>4293</v>
      </c>
      <c r="E1948" s="473">
        <v>0.02</v>
      </c>
      <c r="F1948" s="478" t="s">
        <v>401</v>
      </c>
      <c r="G1948" s="477">
        <f t="shared" si="63"/>
        <v>0.02</v>
      </c>
      <c r="H1948" s="631" t="s">
        <v>339</v>
      </c>
      <c r="I1948" s="508">
        <f t="shared" si="64"/>
        <v>0.31780000000000003</v>
      </c>
      <c r="J1948" s="486">
        <v>38454</v>
      </c>
      <c r="K1948" s="487">
        <v>40551</v>
      </c>
      <c r="L1948" s="573"/>
      <c r="M1948" s="574"/>
      <c r="R1948" s="618"/>
      <c r="S1948" s="618"/>
      <c r="T1948" s="618"/>
      <c r="U1948" s="618"/>
    </row>
    <row r="1949" spans="1:21">
      <c r="A1949" s="471" t="s">
        <v>4300</v>
      </c>
      <c r="B1949" s="483" t="s">
        <v>4301</v>
      </c>
      <c r="C1949" s="513">
        <v>1040</v>
      </c>
      <c r="D1949" s="472" t="s">
        <v>4293</v>
      </c>
      <c r="E1949" s="473">
        <v>0.02</v>
      </c>
      <c r="F1949" s="478" t="s">
        <v>401</v>
      </c>
      <c r="G1949" s="477">
        <f t="shared" si="63"/>
        <v>0.02</v>
      </c>
      <c r="H1949" s="631" t="s">
        <v>339</v>
      </c>
      <c r="I1949" s="508">
        <f t="shared" si="64"/>
        <v>0.31780000000000003</v>
      </c>
      <c r="J1949" s="486">
        <v>37872</v>
      </c>
      <c r="K1949" s="487">
        <v>40085</v>
      </c>
      <c r="L1949" s="573"/>
      <c r="M1949" s="574"/>
      <c r="R1949" s="618"/>
      <c r="S1949" s="618"/>
      <c r="T1949" s="618"/>
      <c r="U1949" s="618"/>
    </row>
    <row r="1950" spans="1:21">
      <c r="A1950" s="482" t="s">
        <v>4302</v>
      </c>
      <c r="B1950" s="483" t="s">
        <v>4303</v>
      </c>
      <c r="C1950" s="513">
        <v>9000</v>
      </c>
      <c r="D1950" s="472" t="s">
        <v>550</v>
      </c>
      <c r="E1950" s="473">
        <v>0.02</v>
      </c>
      <c r="F1950" s="476" t="s">
        <v>400</v>
      </c>
      <c r="G1950" s="477">
        <f t="shared" si="63"/>
        <v>0.02</v>
      </c>
      <c r="H1950" s="631" t="s">
        <v>339</v>
      </c>
      <c r="I1950" s="508">
        <f t="shared" si="64"/>
        <v>0.31780000000000003</v>
      </c>
      <c r="J1950" s="486">
        <v>44879</v>
      </c>
      <c r="K1950" s="487">
        <v>46395</v>
      </c>
      <c r="L1950" s="573"/>
      <c r="M1950" s="574"/>
      <c r="R1950" s="618"/>
      <c r="S1950" s="618"/>
      <c r="T1950" s="618"/>
      <c r="U1950" s="618"/>
    </row>
    <row r="1951" spans="1:21">
      <c r="A1951" s="482" t="s">
        <v>4304</v>
      </c>
      <c r="B1951" s="483" t="s">
        <v>4305</v>
      </c>
      <c r="C1951" s="513">
        <v>1500</v>
      </c>
      <c r="D1951" s="472" t="s">
        <v>3992</v>
      </c>
      <c r="E1951" s="473">
        <v>0.02</v>
      </c>
      <c r="F1951" s="478" t="s">
        <v>449</v>
      </c>
      <c r="G1951" s="477">
        <f t="shared" si="63"/>
        <v>0</v>
      </c>
      <c r="H1951" s="631" t="s">
        <v>374</v>
      </c>
      <c r="I1951" s="508">
        <f t="shared" si="64"/>
        <v>7.6499999999999999E-2</v>
      </c>
      <c r="J1951" s="486">
        <v>38468</v>
      </c>
      <c r="K1951" s="487">
        <v>44647</v>
      </c>
      <c r="L1951" s="573"/>
      <c r="M1951" s="574"/>
      <c r="R1951" s="618"/>
      <c r="S1951" s="618"/>
      <c r="T1951" s="618"/>
      <c r="U1951" s="618"/>
    </row>
    <row r="1952" spans="1:21">
      <c r="A1952" s="482" t="s">
        <v>4306</v>
      </c>
      <c r="B1952" s="483" t="s">
        <v>4307</v>
      </c>
      <c r="C1952" s="513">
        <v>9000</v>
      </c>
      <c r="D1952" s="472" t="s">
        <v>550</v>
      </c>
      <c r="E1952" s="473">
        <v>0.02</v>
      </c>
      <c r="F1952" s="476" t="s">
        <v>400</v>
      </c>
      <c r="G1952" s="477">
        <f t="shared" si="63"/>
        <v>0.02</v>
      </c>
      <c r="H1952" s="631" t="s">
        <v>339</v>
      </c>
      <c r="I1952" s="508">
        <f t="shared" si="64"/>
        <v>0.31780000000000003</v>
      </c>
      <c r="J1952" s="486">
        <v>43713</v>
      </c>
      <c r="K1952" s="487">
        <v>45928</v>
      </c>
      <c r="L1952" s="573"/>
      <c r="M1952" s="574"/>
      <c r="R1952" s="618"/>
      <c r="S1952" s="618"/>
      <c r="T1952" s="618"/>
      <c r="U1952" s="618"/>
    </row>
    <row r="1953" spans="1:21">
      <c r="A1953" s="482" t="s">
        <v>4308</v>
      </c>
      <c r="B1953" s="483" t="s">
        <v>4309</v>
      </c>
      <c r="C1953" s="513">
        <v>9000</v>
      </c>
      <c r="D1953" s="472" t="s">
        <v>550</v>
      </c>
      <c r="E1953" s="473">
        <v>0.02</v>
      </c>
      <c r="F1953" s="476" t="s">
        <v>400</v>
      </c>
      <c r="G1953" s="477">
        <f t="shared" si="63"/>
        <v>0.02</v>
      </c>
      <c r="H1953" s="631" t="s">
        <v>339</v>
      </c>
      <c r="I1953" s="508">
        <f t="shared" si="64"/>
        <v>0.31780000000000003</v>
      </c>
      <c r="J1953" s="486">
        <v>43713</v>
      </c>
      <c r="K1953" s="487">
        <v>45928</v>
      </c>
      <c r="L1953" s="573"/>
      <c r="M1953" s="574"/>
      <c r="R1953" s="618"/>
      <c r="S1953" s="618"/>
      <c r="T1953" s="618"/>
      <c r="U1953" s="618"/>
    </row>
    <row r="1954" spans="1:21">
      <c r="A1954" s="482" t="s">
        <v>4310</v>
      </c>
      <c r="B1954" s="483" t="s">
        <v>4311</v>
      </c>
      <c r="C1954" s="513">
        <v>9000</v>
      </c>
      <c r="D1954" s="472" t="s">
        <v>550</v>
      </c>
      <c r="E1954" s="473">
        <v>0.02</v>
      </c>
      <c r="F1954" s="476" t="s">
        <v>400</v>
      </c>
      <c r="G1954" s="477">
        <f t="shared" si="63"/>
        <v>0.02</v>
      </c>
      <c r="H1954" s="631" t="s">
        <v>339</v>
      </c>
      <c r="I1954" s="508">
        <f t="shared" si="64"/>
        <v>0.31780000000000003</v>
      </c>
      <c r="J1954" s="486">
        <v>49776</v>
      </c>
      <c r="K1954" s="487">
        <v>54205</v>
      </c>
      <c r="L1954" s="573"/>
      <c r="M1954" s="574"/>
      <c r="R1954" s="618"/>
      <c r="S1954" s="618"/>
      <c r="T1954" s="618"/>
      <c r="U1954" s="618"/>
    </row>
    <row r="1955" spans="1:21">
      <c r="A1955" s="482" t="s">
        <v>4312</v>
      </c>
      <c r="B1955" s="483" t="s">
        <v>4313</v>
      </c>
      <c r="C1955" s="513">
        <v>9000</v>
      </c>
      <c r="D1955" s="472" t="s">
        <v>550</v>
      </c>
      <c r="E1955" s="473">
        <v>0.02</v>
      </c>
      <c r="F1955" s="476" t="s">
        <v>400</v>
      </c>
      <c r="G1955" s="477">
        <f t="shared" si="63"/>
        <v>0.02</v>
      </c>
      <c r="H1955" s="631" t="s">
        <v>339</v>
      </c>
      <c r="I1955" s="508">
        <f t="shared" si="64"/>
        <v>0.31780000000000003</v>
      </c>
      <c r="J1955" s="486">
        <v>60034</v>
      </c>
      <c r="K1955" s="487">
        <v>66094</v>
      </c>
      <c r="L1955" s="573"/>
      <c r="M1955" s="574"/>
      <c r="R1955" s="618"/>
      <c r="S1955" s="618"/>
      <c r="T1955" s="618"/>
      <c r="U1955" s="618"/>
    </row>
    <row r="1956" spans="1:21">
      <c r="A1956" s="471" t="s">
        <v>4314</v>
      </c>
      <c r="B1956" s="483" t="s">
        <v>4315</v>
      </c>
      <c r="C1956" s="513">
        <v>8120</v>
      </c>
      <c r="D1956" s="472" t="s">
        <v>4316</v>
      </c>
      <c r="E1956" s="473">
        <v>0.02</v>
      </c>
      <c r="F1956" s="478" t="s">
        <v>401</v>
      </c>
      <c r="G1956" s="477">
        <f t="shared" si="63"/>
        <v>0.02</v>
      </c>
      <c r="H1956" s="631" t="s">
        <v>339</v>
      </c>
      <c r="I1956" s="508">
        <f t="shared" si="64"/>
        <v>0.31780000000000003</v>
      </c>
      <c r="J1956" s="486">
        <v>32620</v>
      </c>
      <c r="K1956" s="487">
        <v>45462</v>
      </c>
      <c r="L1956" s="573"/>
      <c r="M1956" s="574"/>
      <c r="R1956" s="618"/>
      <c r="S1956" s="618"/>
      <c r="T1956" s="618"/>
      <c r="U1956" s="618"/>
    </row>
    <row r="1957" spans="1:21">
      <c r="A1957" s="471" t="s">
        <v>4317</v>
      </c>
      <c r="B1957" s="483" t="s">
        <v>4318</v>
      </c>
      <c r="C1957" s="513">
        <v>8120</v>
      </c>
      <c r="D1957" s="472" t="s">
        <v>4316</v>
      </c>
      <c r="E1957" s="473">
        <v>0.02</v>
      </c>
      <c r="F1957" s="478" t="s">
        <v>401</v>
      </c>
      <c r="G1957" s="477">
        <f t="shared" si="63"/>
        <v>0.02</v>
      </c>
      <c r="H1957" s="631" t="s">
        <v>339</v>
      </c>
      <c r="I1957" s="508">
        <f t="shared" si="64"/>
        <v>0.31780000000000003</v>
      </c>
      <c r="J1957" s="486">
        <v>32620</v>
      </c>
      <c r="K1957" s="487">
        <v>37108</v>
      </c>
      <c r="L1957" s="573"/>
      <c r="M1957" s="574"/>
      <c r="R1957" s="618"/>
      <c r="S1957" s="618"/>
      <c r="T1957" s="618"/>
      <c r="U1957" s="618"/>
    </row>
    <row r="1958" spans="1:21">
      <c r="A1958" s="471" t="s">
        <v>4319</v>
      </c>
      <c r="B1958" s="483" t="s">
        <v>4320</v>
      </c>
      <c r="C1958" s="513">
        <v>8120</v>
      </c>
      <c r="D1958" s="472" t="s">
        <v>4316</v>
      </c>
      <c r="E1958" s="473">
        <v>0.02</v>
      </c>
      <c r="F1958" s="478" t="s">
        <v>401</v>
      </c>
      <c r="G1958" s="477">
        <f t="shared" si="63"/>
        <v>0.02</v>
      </c>
      <c r="H1958" s="631" t="s">
        <v>339</v>
      </c>
      <c r="I1958" s="508">
        <f t="shared" si="64"/>
        <v>0.31780000000000003</v>
      </c>
      <c r="J1958" s="486">
        <v>32620</v>
      </c>
      <c r="K1958" s="487">
        <v>37824</v>
      </c>
      <c r="L1958" s="573"/>
      <c r="M1958" s="574"/>
      <c r="R1958" s="618"/>
      <c r="S1958" s="618"/>
      <c r="T1958" s="618"/>
      <c r="U1958" s="618"/>
    </row>
    <row r="1959" spans="1:21">
      <c r="A1959" s="471" t="s">
        <v>4321</v>
      </c>
      <c r="B1959" s="483" t="s">
        <v>4322</v>
      </c>
      <c r="C1959" s="513">
        <v>3900</v>
      </c>
      <c r="D1959" s="472" t="s">
        <v>945</v>
      </c>
      <c r="E1959" s="473">
        <v>0.02</v>
      </c>
      <c r="F1959" s="478" t="s">
        <v>401</v>
      </c>
      <c r="G1959" s="477">
        <f t="shared" si="63"/>
        <v>0.02</v>
      </c>
      <c r="H1959" s="631" t="s">
        <v>339</v>
      </c>
      <c r="I1959" s="508">
        <f t="shared" si="64"/>
        <v>0.31780000000000003</v>
      </c>
      <c r="J1959" s="486">
        <v>36029</v>
      </c>
      <c r="K1959" s="487">
        <v>36751</v>
      </c>
      <c r="L1959" s="573"/>
      <c r="M1959" s="574"/>
      <c r="R1959" s="618"/>
      <c r="S1959" s="618"/>
      <c r="T1959" s="618"/>
      <c r="U1959" s="618"/>
    </row>
    <row r="1960" spans="1:21">
      <c r="A1960" s="482" t="s">
        <v>4323</v>
      </c>
      <c r="B1960" s="483" t="s">
        <v>4324</v>
      </c>
      <c r="C1960" s="513">
        <v>3900</v>
      </c>
      <c r="D1960" s="472" t="s">
        <v>945</v>
      </c>
      <c r="E1960" s="473">
        <v>0.02</v>
      </c>
      <c r="F1960" s="478" t="s">
        <v>401</v>
      </c>
      <c r="G1960" s="477">
        <f t="shared" si="63"/>
        <v>0.02</v>
      </c>
      <c r="H1960" s="631" t="s">
        <v>339</v>
      </c>
      <c r="I1960" s="508">
        <f t="shared" si="64"/>
        <v>0.31780000000000003</v>
      </c>
      <c r="J1960" s="486">
        <v>38885</v>
      </c>
      <c r="K1960" s="487">
        <v>42576</v>
      </c>
      <c r="L1960" s="573"/>
      <c r="M1960" s="574"/>
      <c r="R1960" s="618"/>
      <c r="S1960" s="618"/>
      <c r="T1960" s="618"/>
      <c r="U1960" s="618"/>
    </row>
    <row r="1961" spans="1:21">
      <c r="A1961" s="482" t="s">
        <v>4325</v>
      </c>
      <c r="B1961" s="483" t="s">
        <v>4326</v>
      </c>
      <c r="C1961" s="513">
        <v>9000</v>
      </c>
      <c r="D1961" s="472" t="s">
        <v>550</v>
      </c>
      <c r="E1961" s="473">
        <v>0.02</v>
      </c>
      <c r="F1961" s="476" t="s">
        <v>400</v>
      </c>
      <c r="G1961" s="477">
        <f t="shared" si="63"/>
        <v>0.02</v>
      </c>
      <c r="H1961" s="631" t="s">
        <v>339</v>
      </c>
      <c r="I1961" s="508">
        <f t="shared" si="64"/>
        <v>0.31780000000000003</v>
      </c>
      <c r="J1961" s="486">
        <v>55487</v>
      </c>
      <c r="K1961" s="487">
        <v>58517</v>
      </c>
      <c r="L1961" s="573"/>
      <c r="M1961" s="574"/>
      <c r="R1961" s="618"/>
      <c r="S1961" s="618"/>
      <c r="T1961" s="618"/>
      <c r="U1961" s="618"/>
    </row>
    <row r="1962" spans="1:21">
      <c r="A1962" s="482" t="s">
        <v>4327</v>
      </c>
      <c r="B1962" s="483" t="s">
        <v>4328</v>
      </c>
      <c r="C1962" s="513">
        <v>9000</v>
      </c>
      <c r="D1962" s="472" t="s">
        <v>550</v>
      </c>
      <c r="E1962" s="473">
        <v>0.02</v>
      </c>
      <c r="F1962" s="476" t="s">
        <v>400</v>
      </c>
      <c r="G1962" s="477">
        <f t="shared" si="63"/>
        <v>0.02</v>
      </c>
      <c r="H1962" s="631" t="s">
        <v>339</v>
      </c>
      <c r="I1962" s="508">
        <f t="shared" si="64"/>
        <v>0.31780000000000003</v>
      </c>
      <c r="J1962" s="486">
        <v>60034</v>
      </c>
      <c r="K1962" s="487">
        <v>65980</v>
      </c>
      <c r="L1962" s="573"/>
      <c r="M1962" s="574"/>
      <c r="R1962" s="618"/>
      <c r="S1962" s="618"/>
      <c r="T1962" s="618"/>
      <c r="U1962" s="618"/>
    </row>
    <row r="1963" spans="1:21">
      <c r="A1963" s="482" t="s">
        <v>4329</v>
      </c>
      <c r="B1963" s="483" t="s">
        <v>4330</v>
      </c>
      <c r="C1963" s="513">
        <v>9000</v>
      </c>
      <c r="D1963" s="472" t="s">
        <v>550</v>
      </c>
      <c r="E1963" s="473">
        <v>0.02</v>
      </c>
      <c r="F1963" s="476" t="s">
        <v>400</v>
      </c>
      <c r="G1963" s="477">
        <f t="shared" si="63"/>
        <v>0.02</v>
      </c>
      <c r="H1963" s="631" t="s">
        <v>339</v>
      </c>
      <c r="I1963" s="508">
        <f t="shared" si="64"/>
        <v>0.31780000000000003</v>
      </c>
      <c r="J1963" s="486">
        <v>65809</v>
      </c>
      <c r="K1963" s="487">
        <v>98768</v>
      </c>
      <c r="L1963" s="573"/>
      <c r="M1963" s="574"/>
      <c r="R1963" s="618"/>
      <c r="S1963" s="618"/>
      <c r="T1963" s="618"/>
      <c r="U1963" s="618"/>
    </row>
    <row r="1964" spans="1:21">
      <c r="A1964" s="471" t="s">
        <v>4331</v>
      </c>
      <c r="B1964" s="483" t="s">
        <v>4332</v>
      </c>
      <c r="C1964" s="513">
        <v>9000</v>
      </c>
      <c r="D1964" s="472" t="s">
        <v>550</v>
      </c>
      <c r="E1964" s="473">
        <v>0.02</v>
      </c>
      <c r="F1964" s="476" t="s">
        <v>400</v>
      </c>
      <c r="G1964" s="477">
        <f t="shared" si="63"/>
        <v>0.02</v>
      </c>
      <c r="H1964" s="631" t="s">
        <v>339</v>
      </c>
      <c r="I1964" s="508">
        <f t="shared" si="64"/>
        <v>0.31780000000000003</v>
      </c>
      <c r="J1964" s="486">
        <v>32620</v>
      </c>
      <c r="K1964" s="487">
        <v>39812</v>
      </c>
      <c r="L1964" s="573"/>
      <c r="M1964" s="574"/>
      <c r="R1964" s="618"/>
      <c r="S1964" s="618"/>
      <c r="T1964" s="618"/>
      <c r="U1964" s="618"/>
    </row>
    <row r="1965" spans="1:21">
      <c r="A1965" s="471" t="s">
        <v>4333</v>
      </c>
      <c r="B1965" s="483" t="s">
        <v>4332</v>
      </c>
      <c r="C1965" s="513">
        <v>9001</v>
      </c>
      <c r="D1965" s="472" t="s">
        <v>661</v>
      </c>
      <c r="E1965" s="473">
        <v>0.02</v>
      </c>
      <c r="F1965" s="476" t="s">
        <v>400</v>
      </c>
      <c r="G1965" s="477">
        <f t="shared" si="63"/>
        <v>0.02</v>
      </c>
      <c r="H1965" s="631" t="s">
        <v>339</v>
      </c>
      <c r="I1965" s="508">
        <f t="shared" si="64"/>
        <v>0.31780000000000003</v>
      </c>
      <c r="J1965" s="486">
        <v>37527</v>
      </c>
      <c r="K1965" s="487">
        <v>41661</v>
      </c>
      <c r="L1965" s="573"/>
      <c r="M1965" s="574"/>
      <c r="R1965" s="618"/>
      <c r="S1965" s="618"/>
      <c r="T1965" s="618"/>
      <c r="U1965" s="618"/>
    </row>
    <row r="1966" spans="1:21">
      <c r="A1966" s="482" t="s">
        <v>4334</v>
      </c>
      <c r="B1966" s="483" t="s">
        <v>4335</v>
      </c>
      <c r="C1966" s="513">
        <v>9001</v>
      </c>
      <c r="D1966" s="472" t="s">
        <v>661</v>
      </c>
      <c r="E1966" s="473">
        <v>0.02</v>
      </c>
      <c r="F1966" s="476" t="s">
        <v>400</v>
      </c>
      <c r="G1966" s="477">
        <f t="shared" si="63"/>
        <v>0.02</v>
      </c>
      <c r="H1966" s="631" t="s">
        <v>339</v>
      </c>
      <c r="I1966" s="508">
        <f t="shared" si="64"/>
        <v>0.31780000000000003</v>
      </c>
      <c r="J1966" s="486">
        <v>38284</v>
      </c>
      <c r="K1966" s="487">
        <v>43083</v>
      </c>
      <c r="L1966" s="573"/>
      <c r="M1966" s="574"/>
      <c r="R1966" s="618"/>
      <c r="S1966" s="618"/>
      <c r="T1966" s="618"/>
      <c r="U1966" s="618"/>
    </row>
    <row r="1967" spans="1:21">
      <c r="A1967" s="482" t="s">
        <v>4336</v>
      </c>
      <c r="B1967" s="483" t="s">
        <v>4337</v>
      </c>
      <c r="C1967" s="513">
        <v>9001</v>
      </c>
      <c r="D1967" s="472" t="s">
        <v>661</v>
      </c>
      <c r="E1967" s="473">
        <v>0.02</v>
      </c>
      <c r="F1967" s="476" t="s">
        <v>400</v>
      </c>
      <c r="G1967" s="477">
        <f t="shared" si="63"/>
        <v>0.02</v>
      </c>
      <c r="H1967" s="631" t="s">
        <v>339</v>
      </c>
      <c r="I1967" s="508">
        <f t="shared" si="64"/>
        <v>0.31780000000000003</v>
      </c>
      <c r="J1967" s="486">
        <v>57401</v>
      </c>
      <c r="K1967" s="487">
        <v>62808</v>
      </c>
      <c r="L1967" s="573"/>
      <c r="M1967" s="574"/>
      <c r="R1967" s="618"/>
      <c r="S1967" s="618"/>
      <c r="T1967" s="618"/>
      <c r="U1967" s="618"/>
    </row>
    <row r="1968" spans="1:21">
      <c r="A1968" s="482" t="s">
        <v>4338</v>
      </c>
      <c r="B1968" s="483" t="s">
        <v>4339</v>
      </c>
      <c r="C1968" s="513">
        <v>2195</v>
      </c>
      <c r="D1968" s="472" t="s">
        <v>4340</v>
      </c>
      <c r="E1968" s="473">
        <v>0</v>
      </c>
      <c r="F1968" s="478" t="s">
        <v>401</v>
      </c>
      <c r="G1968" s="477">
        <f t="shared" si="63"/>
        <v>0.02</v>
      </c>
      <c r="H1968" s="631" t="s">
        <v>339</v>
      </c>
      <c r="I1968" s="508">
        <f t="shared" si="64"/>
        <v>0.31780000000000003</v>
      </c>
      <c r="J1968" s="486">
        <v>46987</v>
      </c>
      <c r="K1968" s="487">
        <v>46987</v>
      </c>
      <c r="L1968" s="573"/>
      <c r="M1968" s="574"/>
      <c r="R1968" s="618"/>
      <c r="S1968" s="618"/>
      <c r="T1968" s="618"/>
      <c r="U1968" s="618"/>
    </row>
    <row r="1969" spans="1:21">
      <c r="A1969" s="471" t="s">
        <v>4341</v>
      </c>
      <c r="B1969" s="483" t="s">
        <v>4342</v>
      </c>
      <c r="C1969" s="514" t="s">
        <v>1014</v>
      </c>
      <c r="D1969" s="472" t="s">
        <v>1015</v>
      </c>
      <c r="E1969" s="473">
        <v>0.02</v>
      </c>
      <c r="F1969" s="478" t="s">
        <v>401</v>
      </c>
      <c r="G1969" s="477">
        <f t="shared" si="63"/>
        <v>0.02</v>
      </c>
      <c r="H1969" s="631" t="s">
        <v>339</v>
      </c>
      <c r="I1969" s="508">
        <f t="shared" si="64"/>
        <v>0.31780000000000003</v>
      </c>
      <c r="J1969" s="486">
        <v>38114</v>
      </c>
      <c r="K1969" s="487">
        <v>45505</v>
      </c>
      <c r="L1969" s="573"/>
      <c r="M1969" s="574"/>
      <c r="R1969" s="618"/>
      <c r="S1969" s="618"/>
      <c r="T1969" s="618"/>
      <c r="U1969" s="618"/>
    </row>
    <row r="1970" spans="1:21">
      <c r="A1970" s="482" t="s">
        <v>4343</v>
      </c>
      <c r="B1970" s="483" t="s">
        <v>3720</v>
      </c>
      <c r="C1970" s="514" t="s">
        <v>1014</v>
      </c>
      <c r="D1970" s="472" t="s">
        <v>1015</v>
      </c>
      <c r="E1970" s="473">
        <v>0.02</v>
      </c>
      <c r="F1970" s="478" t="s">
        <v>401</v>
      </c>
      <c r="G1970" s="477">
        <f t="shared" si="63"/>
        <v>0.02</v>
      </c>
      <c r="H1970" s="631" t="s">
        <v>339</v>
      </c>
      <c r="I1970" s="508">
        <f t="shared" si="64"/>
        <v>0.31780000000000003</v>
      </c>
      <c r="J1970" s="486">
        <v>40988</v>
      </c>
      <c r="K1970" s="487">
        <v>51971</v>
      </c>
      <c r="L1970" s="573"/>
      <c r="M1970" s="574"/>
      <c r="R1970" s="618"/>
      <c r="S1970" s="618"/>
      <c r="T1970" s="618"/>
      <c r="U1970" s="618"/>
    </row>
    <row r="1971" spans="1:21">
      <c r="A1971" s="482" t="s">
        <v>4344</v>
      </c>
      <c r="B1971" s="483" t="s">
        <v>1037</v>
      </c>
      <c r="C1971" s="514" t="s">
        <v>1014</v>
      </c>
      <c r="D1971" s="472" t="s">
        <v>1015</v>
      </c>
      <c r="E1971" s="473">
        <v>0.02</v>
      </c>
      <c r="F1971" s="478" t="s">
        <v>401</v>
      </c>
      <c r="G1971" s="477">
        <f t="shared" si="63"/>
        <v>0.02</v>
      </c>
      <c r="H1971" s="631" t="s">
        <v>339</v>
      </c>
      <c r="I1971" s="508">
        <f t="shared" si="64"/>
        <v>0.31780000000000003</v>
      </c>
      <c r="J1971" s="486">
        <v>45259</v>
      </c>
      <c r="K1971" s="487">
        <v>55837</v>
      </c>
      <c r="L1971" s="573"/>
      <c r="M1971" s="574"/>
      <c r="R1971" s="618"/>
      <c r="S1971" s="618"/>
      <c r="T1971" s="618"/>
      <c r="U1971" s="618"/>
    </row>
    <row r="1972" spans="1:21">
      <c r="A1972" s="482" t="s">
        <v>4345</v>
      </c>
      <c r="B1972" s="483" t="s">
        <v>4346</v>
      </c>
      <c r="C1972" s="513">
        <v>9000</v>
      </c>
      <c r="D1972" s="472" t="s">
        <v>550</v>
      </c>
      <c r="E1972" s="473">
        <v>0.02</v>
      </c>
      <c r="F1972" s="476" t="s">
        <v>400</v>
      </c>
      <c r="G1972" s="477">
        <f t="shared" si="63"/>
        <v>0.02</v>
      </c>
      <c r="H1972" s="631" t="s">
        <v>339</v>
      </c>
      <c r="I1972" s="508">
        <f t="shared" si="64"/>
        <v>0.31780000000000003</v>
      </c>
      <c r="J1972" s="486">
        <v>73330</v>
      </c>
      <c r="K1972" s="487">
        <v>73330</v>
      </c>
      <c r="L1972" s="573"/>
      <c r="M1972" s="574"/>
      <c r="R1972" s="618"/>
      <c r="S1972" s="618"/>
      <c r="T1972" s="618"/>
      <c r="U1972" s="618"/>
    </row>
    <row r="1973" spans="1:21">
      <c r="A1973" s="482" t="s">
        <v>4347</v>
      </c>
      <c r="B1973" s="483" t="s">
        <v>4348</v>
      </c>
      <c r="C1973" s="513">
        <v>9000</v>
      </c>
      <c r="D1973" s="472" t="s">
        <v>550</v>
      </c>
      <c r="E1973" s="473">
        <v>0.02</v>
      </c>
      <c r="F1973" s="476" t="s">
        <v>400</v>
      </c>
      <c r="G1973" s="477">
        <f t="shared" si="63"/>
        <v>0.02</v>
      </c>
      <c r="H1973" s="631" t="s">
        <v>339</v>
      </c>
      <c r="I1973" s="508">
        <f t="shared" si="64"/>
        <v>0.31780000000000003</v>
      </c>
      <c r="J1973" s="486">
        <v>76935</v>
      </c>
      <c r="K1973" s="487">
        <v>107476</v>
      </c>
      <c r="L1973" s="573"/>
      <c r="M1973" s="574"/>
      <c r="R1973" s="618"/>
      <c r="S1973" s="618"/>
      <c r="T1973" s="618"/>
      <c r="U1973" s="618"/>
    </row>
    <row r="1974" spans="1:21">
      <c r="A1974" s="471" t="s">
        <v>4349</v>
      </c>
      <c r="B1974" s="483" t="s">
        <v>4350</v>
      </c>
      <c r="C1974" s="513">
        <v>1140</v>
      </c>
      <c r="D1974" s="472" t="s">
        <v>925</v>
      </c>
      <c r="E1974" s="474">
        <v>0.02</v>
      </c>
      <c r="F1974" s="478" t="s">
        <v>401</v>
      </c>
      <c r="G1974" s="477">
        <f t="shared" si="63"/>
        <v>0.02</v>
      </c>
      <c r="H1974" s="631" t="s">
        <v>339</v>
      </c>
      <c r="I1974" s="508">
        <f t="shared" si="64"/>
        <v>0.31780000000000003</v>
      </c>
      <c r="J1974" s="486">
        <v>32620</v>
      </c>
      <c r="K1974" s="487">
        <v>34939</v>
      </c>
      <c r="L1974" s="573"/>
      <c r="M1974" s="574"/>
      <c r="R1974" s="618"/>
      <c r="S1974" s="618"/>
      <c r="T1974" s="618"/>
      <c r="U1974" s="618"/>
    </row>
    <row r="1975" spans="1:21">
      <c r="A1975" s="482" t="s">
        <v>4351</v>
      </c>
      <c r="B1975" s="483" t="s">
        <v>4352</v>
      </c>
      <c r="C1975" s="513">
        <v>1202</v>
      </c>
      <c r="D1975" s="472" t="s">
        <v>4241</v>
      </c>
      <c r="E1975" s="473">
        <v>0.02</v>
      </c>
      <c r="F1975" s="478" t="s">
        <v>401</v>
      </c>
      <c r="G1975" s="477">
        <f t="shared" si="63"/>
        <v>0.02</v>
      </c>
      <c r="H1975" s="631" t="s">
        <v>339</v>
      </c>
      <c r="I1975" s="508">
        <f t="shared" si="64"/>
        <v>0.31780000000000003</v>
      </c>
      <c r="J1975" s="486">
        <v>39884</v>
      </c>
      <c r="K1975" s="487">
        <v>48842</v>
      </c>
      <c r="L1975" s="573"/>
      <c r="M1975" s="574"/>
      <c r="R1975" s="618"/>
      <c r="S1975" s="618"/>
      <c r="T1975" s="618"/>
      <c r="U1975" s="618"/>
    </row>
    <row r="1976" spans="1:21">
      <c r="A1976" s="482" t="s">
        <v>4353</v>
      </c>
      <c r="B1976" s="483" t="s">
        <v>4354</v>
      </c>
      <c r="C1976" s="513">
        <v>1080</v>
      </c>
      <c r="D1976" s="472" t="s">
        <v>1234</v>
      </c>
      <c r="E1976" s="473">
        <v>0.02</v>
      </c>
      <c r="F1976" s="478" t="s">
        <v>401</v>
      </c>
      <c r="G1976" s="477">
        <f t="shared" si="63"/>
        <v>0.02</v>
      </c>
      <c r="H1976" s="631" t="s">
        <v>339</v>
      </c>
      <c r="I1976" s="508">
        <f t="shared" si="64"/>
        <v>0.31780000000000003</v>
      </c>
      <c r="J1976" s="486">
        <v>43418</v>
      </c>
      <c r="K1976" s="487">
        <v>54210</v>
      </c>
      <c r="L1976" s="573"/>
      <c r="M1976" s="574"/>
      <c r="R1976" s="618"/>
      <c r="S1976" s="618"/>
      <c r="T1976" s="618"/>
      <c r="U1976" s="618"/>
    </row>
    <row r="1977" spans="1:21">
      <c r="A1977" s="482" t="s">
        <v>4355</v>
      </c>
      <c r="B1977" s="483" t="s">
        <v>4356</v>
      </c>
      <c r="C1977" s="513">
        <v>1080</v>
      </c>
      <c r="D1977" s="472" t="s">
        <v>1234</v>
      </c>
      <c r="E1977" s="473">
        <v>0.02</v>
      </c>
      <c r="F1977" s="478" t="s">
        <v>401</v>
      </c>
      <c r="G1977" s="477">
        <f t="shared" si="63"/>
        <v>0.02</v>
      </c>
      <c r="H1977" s="631" t="s">
        <v>339</v>
      </c>
      <c r="I1977" s="508">
        <f t="shared" si="64"/>
        <v>0.31780000000000003</v>
      </c>
      <c r="J1977" s="486">
        <v>48801</v>
      </c>
      <c r="K1977" s="487">
        <v>56563</v>
      </c>
      <c r="L1977" s="573"/>
      <c r="M1977" s="574"/>
      <c r="R1977" s="618"/>
      <c r="S1977" s="618"/>
      <c r="T1977" s="618"/>
      <c r="U1977" s="618"/>
    </row>
    <row r="1978" spans="1:21">
      <c r="A1978" s="482" t="s">
        <v>4357</v>
      </c>
      <c r="B1978" s="483" t="s">
        <v>4358</v>
      </c>
      <c r="C1978" s="513">
        <v>7850</v>
      </c>
      <c r="D1978" s="472" t="s">
        <v>4359</v>
      </c>
      <c r="E1978" s="473">
        <v>0.02</v>
      </c>
      <c r="F1978" s="478" t="s">
        <v>401</v>
      </c>
      <c r="G1978" s="477">
        <f t="shared" si="63"/>
        <v>0.02</v>
      </c>
      <c r="H1978" s="631" t="s">
        <v>339</v>
      </c>
      <c r="I1978" s="508">
        <f t="shared" si="64"/>
        <v>0.31780000000000003</v>
      </c>
      <c r="J1978" s="486">
        <v>49456</v>
      </c>
      <c r="K1978" s="487">
        <v>58826</v>
      </c>
      <c r="L1978" s="573"/>
      <c r="M1978" s="574"/>
      <c r="R1978" s="618"/>
      <c r="S1978" s="618"/>
      <c r="T1978" s="618"/>
      <c r="U1978" s="618"/>
    </row>
    <row r="1979" spans="1:21">
      <c r="A1979" s="482" t="s">
        <v>4360</v>
      </c>
      <c r="B1979" s="483" t="s">
        <v>4361</v>
      </c>
      <c r="C1979" s="513">
        <v>9001</v>
      </c>
      <c r="D1979" s="472" t="s">
        <v>661</v>
      </c>
      <c r="E1979" s="473">
        <v>0.02</v>
      </c>
      <c r="F1979" s="476" t="s">
        <v>400</v>
      </c>
      <c r="G1979" s="477">
        <f t="shared" si="63"/>
        <v>0.02</v>
      </c>
      <c r="H1979" s="631" t="s">
        <v>339</v>
      </c>
      <c r="I1979" s="508">
        <f t="shared" si="64"/>
        <v>0.31780000000000003</v>
      </c>
      <c r="J1979" s="486">
        <v>49891</v>
      </c>
      <c r="K1979" s="487">
        <v>51757</v>
      </c>
      <c r="L1979" s="573"/>
      <c r="M1979" s="574"/>
      <c r="R1979" s="618"/>
      <c r="S1979" s="618"/>
      <c r="T1979" s="618"/>
      <c r="U1979" s="618"/>
    </row>
    <row r="1980" spans="1:21">
      <c r="A1980" s="482" t="s">
        <v>4362</v>
      </c>
      <c r="B1980" s="483" t="s">
        <v>4363</v>
      </c>
      <c r="C1980" s="513">
        <v>9001</v>
      </c>
      <c r="D1980" s="472" t="s">
        <v>661</v>
      </c>
      <c r="E1980" s="473">
        <v>0.02</v>
      </c>
      <c r="F1980" s="476" t="s">
        <v>400</v>
      </c>
      <c r="G1980" s="477">
        <f t="shared" si="63"/>
        <v>0.02</v>
      </c>
      <c r="H1980" s="631" t="s">
        <v>339</v>
      </c>
      <c r="I1980" s="508">
        <f t="shared" si="64"/>
        <v>0.31780000000000003</v>
      </c>
      <c r="J1980" s="486">
        <v>54438</v>
      </c>
      <c r="K1980" s="487">
        <v>65049</v>
      </c>
      <c r="L1980" s="573"/>
      <c r="M1980" s="574"/>
      <c r="R1980" s="618"/>
      <c r="S1980" s="618"/>
      <c r="T1980" s="618"/>
      <c r="U1980" s="618"/>
    </row>
    <row r="1981" spans="1:21">
      <c r="A1981" s="471" t="s">
        <v>4364</v>
      </c>
      <c r="B1981" s="483" t="s">
        <v>4365</v>
      </c>
      <c r="C1981" s="513">
        <v>1140</v>
      </c>
      <c r="D1981" s="472" t="s">
        <v>925</v>
      </c>
      <c r="E1981" s="474">
        <v>0.02</v>
      </c>
      <c r="F1981" s="478" t="s">
        <v>401</v>
      </c>
      <c r="G1981" s="477">
        <f t="shared" si="63"/>
        <v>0.02</v>
      </c>
      <c r="H1981" s="631" t="s">
        <v>339</v>
      </c>
      <c r="I1981" s="508">
        <f t="shared" si="64"/>
        <v>0.31780000000000003</v>
      </c>
      <c r="J1981" s="486">
        <v>32620</v>
      </c>
      <c r="K1981" s="487">
        <v>34640</v>
      </c>
      <c r="L1981" s="573"/>
      <c r="M1981" s="574"/>
      <c r="R1981" s="618"/>
      <c r="S1981" s="618"/>
      <c r="T1981" s="618"/>
      <c r="U1981" s="618"/>
    </row>
    <row r="1982" spans="1:21">
      <c r="A1982" s="471" t="s">
        <v>4366</v>
      </c>
      <c r="B1982" s="483" t="s">
        <v>4367</v>
      </c>
      <c r="C1982" s="513">
        <v>1140</v>
      </c>
      <c r="D1982" s="472" t="s">
        <v>925</v>
      </c>
      <c r="E1982" s="474">
        <v>0.02</v>
      </c>
      <c r="F1982" s="478" t="s">
        <v>401</v>
      </c>
      <c r="G1982" s="477">
        <f t="shared" si="63"/>
        <v>0.02</v>
      </c>
      <c r="H1982" s="631" t="s">
        <v>339</v>
      </c>
      <c r="I1982" s="508">
        <f t="shared" si="64"/>
        <v>0.31780000000000003</v>
      </c>
      <c r="J1982" s="486">
        <v>32620</v>
      </c>
      <c r="K1982" s="487">
        <v>33786</v>
      </c>
      <c r="L1982" s="573"/>
      <c r="M1982" s="574"/>
      <c r="R1982" s="618"/>
      <c r="S1982" s="618"/>
      <c r="T1982" s="618"/>
      <c r="U1982" s="618"/>
    </row>
    <row r="1983" spans="1:21">
      <c r="A1983" s="471" t="s">
        <v>4368</v>
      </c>
      <c r="B1983" s="483" t="s">
        <v>4369</v>
      </c>
      <c r="C1983" s="513">
        <v>1140</v>
      </c>
      <c r="D1983" s="472" t="s">
        <v>925</v>
      </c>
      <c r="E1983" s="474">
        <v>0.02</v>
      </c>
      <c r="F1983" s="478" t="s">
        <v>401</v>
      </c>
      <c r="G1983" s="477">
        <f t="shared" si="63"/>
        <v>0.02</v>
      </c>
      <c r="H1983" s="631" t="s">
        <v>339</v>
      </c>
      <c r="I1983" s="508">
        <f t="shared" si="64"/>
        <v>0.31780000000000003</v>
      </c>
      <c r="J1983" s="486">
        <v>32620</v>
      </c>
      <c r="K1983" s="487">
        <v>36742</v>
      </c>
      <c r="L1983" s="573"/>
      <c r="M1983" s="574"/>
      <c r="R1983" s="618"/>
      <c r="S1983" s="618"/>
      <c r="T1983" s="618"/>
      <c r="U1983" s="618"/>
    </row>
    <row r="1984" spans="1:21">
      <c r="A1984" s="482" t="s">
        <v>4370</v>
      </c>
      <c r="B1984" s="483" t="s">
        <v>4371</v>
      </c>
      <c r="C1984" s="513">
        <v>9001</v>
      </c>
      <c r="D1984" s="472" t="s">
        <v>661</v>
      </c>
      <c r="E1984" s="473">
        <v>0.02</v>
      </c>
      <c r="F1984" s="476" t="s">
        <v>400</v>
      </c>
      <c r="G1984" s="477">
        <f t="shared" si="63"/>
        <v>0.02</v>
      </c>
      <c r="H1984" s="631" t="s">
        <v>339</v>
      </c>
      <c r="I1984" s="508">
        <f t="shared" si="64"/>
        <v>0.31780000000000003</v>
      </c>
      <c r="J1984" s="486">
        <v>45463</v>
      </c>
      <c r="K1984" s="487">
        <v>45463</v>
      </c>
      <c r="L1984" s="573"/>
      <c r="M1984" s="574"/>
      <c r="R1984" s="618"/>
      <c r="S1984" s="618"/>
      <c r="T1984" s="618"/>
      <c r="U1984" s="618"/>
    </row>
    <row r="1985" spans="1:21">
      <c r="A1985" s="482" t="s">
        <v>4372</v>
      </c>
      <c r="B1985" s="483" t="s">
        <v>4373</v>
      </c>
      <c r="C1985" s="513">
        <v>9001</v>
      </c>
      <c r="D1985" s="472" t="s">
        <v>661</v>
      </c>
      <c r="E1985" s="473">
        <v>0.02</v>
      </c>
      <c r="F1985" s="476" t="s">
        <v>400</v>
      </c>
      <c r="G1985" s="477">
        <f t="shared" si="63"/>
        <v>0.02</v>
      </c>
      <c r="H1985" s="631" t="s">
        <v>339</v>
      </c>
      <c r="I1985" s="508">
        <f t="shared" si="64"/>
        <v>0.31780000000000003</v>
      </c>
      <c r="J1985" s="486">
        <v>52457</v>
      </c>
      <c r="K1985" s="487">
        <v>56538</v>
      </c>
      <c r="L1985" s="573"/>
      <c r="M1985" s="574"/>
      <c r="R1985" s="618"/>
      <c r="S1985" s="618"/>
      <c r="T1985" s="618"/>
      <c r="U1985" s="618"/>
    </row>
    <row r="1986" spans="1:21">
      <c r="A1986" s="471" t="s">
        <v>4374</v>
      </c>
      <c r="B1986" s="483" t="s">
        <v>4375</v>
      </c>
      <c r="C1986" s="513">
        <v>1140</v>
      </c>
      <c r="D1986" s="472" t="s">
        <v>925</v>
      </c>
      <c r="E1986" s="474">
        <v>0.02</v>
      </c>
      <c r="F1986" s="478" t="s">
        <v>401</v>
      </c>
      <c r="G1986" s="477">
        <f t="shared" si="63"/>
        <v>0.02</v>
      </c>
      <c r="H1986" s="631" t="s">
        <v>339</v>
      </c>
      <c r="I1986" s="508">
        <f t="shared" si="64"/>
        <v>0.31780000000000003</v>
      </c>
      <c r="J1986" s="486">
        <v>32620</v>
      </c>
      <c r="K1986" s="487">
        <v>35723</v>
      </c>
      <c r="L1986" s="573"/>
      <c r="M1986" s="574"/>
      <c r="R1986" s="618"/>
      <c r="S1986" s="618"/>
      <c r="T1986" s="618"/>
      <c r="U1986" s="618"/>
    </row>
    <row r="1987" spans="1:21">
      <c r="A1987" s="471" t="s">
        <v>4376</v>
      </c>
      <c r="B1987" s="483" t="s">
        <v>4377</v>
      </c>
      <c r="C1987" s="513">
        <v>1140</v>
      </c>
      <c r="D1987" s="472" t="s">
        <v>925</v>
      </c>
      <c r="E1987" s="473">
        <v>0.02</v>
      </c>
      <c r="F1987" s="478" t="s">
        <v>401</v>
      </c>
      <c r="G1987" s="477">
        <f t="shared" si="63"/>
        <v>0.02</v>
      </c>
      <c r="H1987" s="631" t="s">
        <v>339</v>
      </c>
      <c r="I1987" s="508">
        <f t="shared" si="64"/>
        <v>0.31780000000000003</v>
      </c>
      <c r="J1987" s="486">
        <v>34178</v>
      </c>
      <c r="K1987" s="487">
        <v>38080</v>
      </c>
      <c r="L1987" s="573"/>
      <c r="M1987" s="574"/>
      <c r="R1987" s="618"/>
      <c r="S1987" s="618"/>
      <c r="T1987" s="618"/>
      <c r="U1987" s="618"/>
    </row>
    <row r="1988" spans="1:21">
      <c r="A1988" s="482" t="s">
        <v>4378</v>
      </c>
      <c r="B1988" s="483" t="s">
        <v>4379</v>
      </c>
      <c r="C1988" s="513">
        <v>9000</v>
      </c>
      <c r="D1988" s="472" t="s">
        <v>550</v>
      </c>
      <c r="E1988" s="473">
        <v>0.02</v>
      </c>
      <c r="F1988" s="476" t="s">
        <v>400</v>
      </c>
      <c r="G1988" s="477">
        <f t="shared" ref="G1988:G2051" si="65">_xlfn.XLOOKUP(F1988,$N$3:$N$18,$O$3:$O$18,"not found",0,1)</f>
        <v>0.02</v>
      </c>
      <c r="H1988" s="631" t="s">
        <v>339</v>
      </c>
      <c r="I1988" s="508">
        <f t="shared" ref="I1988:I2051" si="66">VLOOKUP(H1988,Fringe.Rates,2,FALSE)</f>
        <v>0.31780000000000003</v>
      </c>
      <c r="J1988" s="486">
        <v>72516</v>
      </c>
      <c r="K1988" s="487">
        <v>101416</v>
      </c>
      <c r="L1988" s="573"/>
      <c r="M1988" s="574"/>
      <c r="R1988" s="618"/>
      <c r="S1988" s="618"/>
      <c r="T1988" s="618"/>
      <c r="U1988" s="618"/>
    </row>
    <row r="1989" spans="1:21">
      <c r="A1989" s="471" t="s">
        <v>4380</v>
      </c>
      <c r="B1989" s="483" t="s">
        <v>4381</v>
      </c>
      <c r="C1989" s="513">
        <v>1140</v>
      </c>
      <c r="D1989" s="472" t="s">
        <v>925</v>
      </c>
      <c r="E1989" s="473">
        <v>0.02</v>
      </c>
      <c r="F1989" s="478" t="s">
        <v>401</v>
      </c>
      <c r="G1989" s="477">
        <f t="shared" si="65"/>
        <v>0.02</v>
      </c>
      <c r="H1989" s="631" t="s">
        <v>339</v>
      </c>
      <c r="I1989" s="508">
        <f t="shared" si="66"/>
        <v>0.31780000000000003</v>
      </c>
      <c r="J1989" s="486">
        <v>32620</v>
      </c>
      <c r="K1989" s="487">
        <v>32620</v>
      </c>
      <c r="L1989" s="573"/>
      <c r="M1989" s="574"/>
      <c r="R1989" s="618"/>
      <c r="S1989" s="618"/>
      <c r="T1989" s="618"/>
      <c r="U1989" s="618"/>
    </row>
    <row r="1990" spans="1:21">
      <c r="A1990" s="471" t="s">
        <v>4382</v>
      </c>
      <c r="B1990" s="483" t="s">
        <v>4383</v>
      </c>
      <c r="C1990" s="513">
        <v>1200</v>
      </c>
      <c r="D1990" s="472" t="s">
        <v>4384</v>
      </c>
      <c r="E1990" s="474">
        <v>0.02</v>
      </c>
      <c r="F1990" s="478" t="s">
        <v>401</v>
      </c>
      <c r="G1990" s="477">
        <f t="shared" si="65"/>
        <v>0.02</v>
      </c>
      <c r="H1990" s="631" t="s">
        <v>339</v>
      </c>
      <c r="I1990" s="508">
        <f t="shared" si="66"/>
        <v>0.31780000000000003</v>
      </c>
      <c r="J1990" s="486">
        <v>32620</v>
      </c>
      <c r="K1990" s="487">
        <v>32620</v>
      </c>
      <c r="L1990" s="573"/>
      <c r="M1990" s="574"/>
      <c r="R1990" s="618"/>
      <c r="S1990" s="618"/>
      <c r="T1990" s="618"/>
      <c r="U1990" s="618"/>
    </row>
    <row r="1991" spans="1:21">
      <c r="A1991" s="482" t="s">
        <v>4385</v>
      </c>
      <c r="B1991" s="483" t="s">
        <v>4386</v>
      </c>
      <c r="C1991" s="513">
        <v>9001</v>
      </c>
      <c r="D1991" s="472" t="s">
        <v>661</v>
      </c>
      <c r="E1991" s="473">
        <v>0.02</v>
      </c>
      <c r="F1991" s="476" t="s">
        <v>400</v>
      </c>
      <c r="G1991" s="477">
        <f t="shared" si="65"/>
        <v>0.02</v>
      </c>
      <c r="H1991" s="631" t="s">
        <v>339</v>
      </c>
      <c r="I1991" s="508">
        <f t="shared" si="66"/>
        <v>0.31780000000000003</v>
      </c>
      <c r="J1991" s="486">
        <v>61083</v>
      </c>
      <c r="K1991" s="487">
        <v>85562</v>
      </c>
      <c r="L1991" s="573"/>
      <c r="M1991" s="574"/>
      <c r="R1991" s="618"/>
      <c r="S1991" s="618"/>
      <c r="T1991" s="618"/>
      <c r="U1991" s="618"/>
    </row>
    <row r="1992" spans="1:21">
      <c r="A1992" s="482" t="s">
        <v>4387</v>
      </c>
      <c r="B1992" s="483" t="s">
        <v>4388</v>
      </c>
      <c r="C1992" s="513">
        <v>9000</v>
      </c>
      <c r="D1992" s="472" t="s">
        <v>550</v>
      </c>
      <c r="E1992" s="473">
        <v>0.02</v>
      </c>
      <c r="F1992" s="476" t="s">
        <v>400</v>
      </c>
      <c r="G1992" s="477">
        <f t="shared" si="65"/>
        <v>0.02</v>
      </c>
      <c r="H1992" s="631" t="s">
        <v>339</v>
      </c>
      <c r="I1992" s="508">
        <f t="shared" si="66"/>
        <v>0.31780000000000003</v>
      </c>
      <c r="J1992" s="486">
        <v>76935</v>
      </c>
      <c r="K1992" s="487">
        <v>110313</v>
      </c>
      <c r="L1992" s="573"/>
      <c r="M1992" s="574"/>
      <c r="R1992" s="618"/>
      <c r="S1992" s="618"/>
      <c r="T1992" s="618"/>
      <c r="U1992" s="618"/>
    </row>
    <row r="1993" spans="1:21">
      <c r="A1993" s="471" t="s">
        <v>4389</v>
      </c>
      <c r="B1993" s="483" t="s">
        <v>4390</v>
      </c>
      <c r="C1993" s="513">
        <v>8000</v>
      </c>
      <c r="D1993" s="472" t="s">
        <v>1114</v>
      </c>
      <c r="E1993" s="473">
        <v>0.02</v>
      </c>
      <c r="F1993" s="478" t="s">
        <v>401</v>
      </c>
      <c r="G1993" s="477">
        <f t="shared" si="65"/>
        <v>0.02</v>
      </c>
      <c r="H1993" s="631" t="s">
        <v>339</v>
      </c>
      <c r="I1993" s="508">
        <f t="shared" si="66"/>
        <v>0.31780000000000003</v>
      </c>
      <c r="J1993" s="486">
        <v>36065</v>
      </c>
      <c r="K1993" s="487">
        <v>42579</v>
      </c>
      <c r="L1993" s="573"/>
      <c r="M1993" s="574"/>
      <c r="R1993" s="618"/>
      <c r="S1993" s="618"/>
      <c r="T1993" s="618"/>
      <c r="U1993" s="618"/>
    </row>
    <row r="1994" spans="1:21">
      <c r="A1994" s="482" t="s">
        <v>4391</v>
      </c>
      <c r="B1994" s="483" t="s">
        <v>4392</v>
      </c>
      <c r="C1994" s="513">
        <v>3900</v>
      </c>
      <c r="D1994" s="472" t="s">
        <v>945</v>
      </c>
      <c r="E1994" s="473">
        <v>0.02</v>
      </c>
      <c r="F1994" s="478" t="s">
        <v>401</v>
      </c>
      <c r="G1994" s="477">
        <f t="shared" si="65"/>
        <v>0.02</v>
      </c>
      <c r="H1994" s="631" t="s">
        <v>339</v>
      </c>
      <c r="I1994" s="508">
        <f t="shared" si="66"/>
        <v>0.31780000000000003</v>
      </c>
      <c r="J1994" s="486">
        <v>47843</v>
      </c>
      <c r="K1994" s="487">
        <v>56563</v>
      </c>
      <c r="L1994" s="573"/>
      <c r="M1994" s="574"/>
      <c r="R1994" s="618"/>
      <c r="S1994" s="618"/>
      <c r="T1994" s="618"/>
      <c r="U1994" s="618"/>
    </row>
    <row r="1995" spans="1:21">
      <c r="A1995" s="482" t="s">
        <v>4393</v>
      </c>
      <c r="B1995" s="483" t="s">
        <v>4394</v>
      </c>
      <c r="C1995" s="513">
        <v>9001</v>
      </c>
      <c r="D1995" s="472" t="s">
        <v>661</v>
      </c>
      <c r="E1995" s="473">
        <v>0.02</v>
      </c>
      <c r="F1995" s="476" t="s">
        <v>400</v>
      </c>
      <c r="G1995" s="477">
        <f t="shared" si="65"/>
        <v>0.02</v>
      </c>
      <c r="H1995" s="631" t="s">
        <v>339</v>
      </c>
      <c r="I1995" s="508">
        <f t="shared" si="66"/>
        <v>0.31780000000000003</v>
      </c>
      <c r="J1995" s="486">
        <v>59625</v>
      </c>
      <c r="K1995" s="487">
        <v>59625</v>
      </c>
      <c r="L1995" s="573"/>
      <c r="M1995" s="574"/>
      <c r="R1995" s="618"/>
      <c r="S1995" s="618"/>
      <c r="T1995" s="618"/>
      <c r="U1995" s="618"/>
    </row>
    <row r="1996" spans="1:21">
      <c r="A1996" s="482" t="s">
        <v>4395</v>
      </c>
      <c r="B1996" s="483" t="s">
        <v>4396</v>
      </c>
      <c r="C1996" s="513">
        <v>9001</v>
      </c>
      <c r="D1996" s="472" t="s">
        <v>661</v>
      </c>
      <c r="E1996" s="473">
        <v>0.02</v>
      </c>
      <c r="F1996" s="476" t="s">
        <v>400</v>
      </c>
      <c r="G1996" s="477">
        <f t="shared" si="65"/>
        <v>0.02</v>
      </c>
      <c r="H1996" s="631" t="s">
        <v>339</v>
      </c>
      <c r="I1996" s="508">
        <f t="shared" si="66"/>
        <v>0.31780000000000003</v>
      </c>
      <c r="J1996" s="486">
        <v>61503</v>
      </c>
      <c r="K1996" s="487">
        <v>61503</v>
      </c>
      <c r="L1996" s="573"/>
      <c r="M1996" s="574"/>
      <c r="R1996" s="618"/>
      <c r="S1996" s="618"/>
      <c r="T1996" s="618"/>
      <c r="U1996" s="618"/>
    </row>
    <row r="1997" spans="1:21">
      <c r="A1997" s="471" t="s">
        <v>4397</v>
      </c>
      <c r="B1997" s="483" t="s">
        <v>4398</v>
      </c>
      <c r="C1997" s="513">
        <v>1140</v>
      </c>
      <c r="D1997" s="472" t="s">
        <v>925</v>
      </c>
      <c r="E1997" s="473">
        <v>0.02</v>
      </c>
      <c r="F1997" s="478" t="s">
        <v>401</v>
      </c>
      <c r="G1997" s="477">
        <f t="shared" si="65"/>
        <v>0.02</v>
      </c>
      <c r="H1997" s="631" t="s">
        <v>339</v>
      </c>
      <c r="I1997" s="508">
        <f t="shared" si="66"/>
        <v>0.31780000000000003</v>
      </c>
      <c r="J1997" s="486">
        <v>33272</v>
      </c>
      <c r="K1997" s="487">
        <v>37751</v>
      </c>
      <c r="L1997" s="573"/>
      <c r="M1997" s="574"/>
      <c r="R1997" s="618"/>
      <c r="S1997" s="618"/>
      <c r="T1997" s="618"/>
      <c r="U1997" s="618"/>
    </row>
    <row r="1998" spans="1:21">
      <c r="A1998" s="471" t="s">
        <v>4399</v>
      </c>
      <c r="B1998" s="483" t="s">
        <v>4400</v>
      </c>
      <c r="C1998" s="513">
        <v>1140</v>
      </c>
      <c r="D1998" s="472" t="s">
        <v>925</v>
      </c>
      <c r="E1998" s="473">
        <v>0.02</v>
      </c>
      <c r="F1998" s="478" t="s">
        <v>401</v>
      </c>
      <c r="G1998" s="477">
        <f t="shared" si="65"/>
        <v>0.02</v>
      </c>
      <c r="H1998" s="631" t="s">
        <v>339</v>
      </c>
      <c r="I1998" s="508">
        <f t="shared" si="66"/>
        <v>0.31780000000000003</v>
      </c>
      <c r="J1998" s="486">
        <v>35633</v>
      </c>
      <c r="K1998" s="487">
        <v>35956</v>
      </c>
      <c r="L1998" s="573"/>
      <c r="M1998" s="574"/>
      <c r="R1998" s="618"/>
      <c r="S1998" s="618"/>
      <c r="T1998" s="618"/>
      <c r="U1998" s="618"/>
    </row>
    <row r="1999" spans="1:21">
      <c r="A1999" s="482" t="s">
        <v>4401</v>
      </c>
      <c r="B1999" s="483" t="s">
        <v>4402</v>
      </c>
      <c r="C1999" s="513">
        <v>2160</v>
      </c>
      <c r="D1999" s="472" t="s">
        <v>4403</v>
      </c>
      <c r="E1999" s="473">
        <v>0.02</v>
      </c>
      <c r="F1999" s="478" t="s">
        <v>401</v>
      </c>
      <c r="G1999" s="477">
        <f t="shared" si="65"/>
        <v>0.02</v>
      </c>
      <c r="H1999" s="631" t="s">
        <v>339</v>
      </c>
      <c r="I1999" s="508">
        <f t="shared" si="66"/>
        <v>0.31780000000000003</v>
      </c>
      <c r="J1999" s="486">
        <v>38283</v>
      </c>
      <c r="K1999" s="487">
        <v>39050</v>
      </c>
      <c r="L1999" s="573"/>
      <c r="M1999" s="574"/>
      <c r="R1999" s="618"/>
      <c r="S1999" s="618"/>
      <c r="T1999" s="618"/>
      <c r="U1999" s="618"/>
    </row>
    <row r="2000" spans="1:21">
      <c r="A2000" s="471" t="s">
        <v>4404</v>
      </c>
      <c r="B2000" s="483" t="s">
        <v>4405</v>
      </c>
      <c r="C2000" s="513">
        <v>1140</v>
      </c>
      <c r="D2000" s="472" t="s">
        <v>925</v>
      </c>
      <c r="E2000" s="473">
        <v>0.02</v>
      </c>
      <c r="F2000" s="478" t="s">
        <v>401</v>
      </c>
      <c r="G2000" s="477">
        <f t="shared" ref="G2000" si="67">_xlfn.XLOOKUP(F2000,$N$3:$N$18,$O$3:$O$18,"not found",0,1)</f>
        <v>0.02</v>
      </c>
      <c r="H2000" s="631" t="s">
        <v>339</v>
      </c>
      <c r="I2000" s="508">
        <f t="shared" ref="I2000" si="68">VLOOKUP(H2000,Fringe.Rates,2,FALSE)</f>
        <v>0.31780000000000003</v>
      </c>
      <c r="J2000" s="486">
        <v>33272</v>
      </c>
      <c r="K2000" s="487">
        <v>37751</v>
      </c>
      <c r="L2000" s="573"/>
      <c r="M2000" s="574"/>
      <c r="R2000" s="618"/>
      <c r="S2000" s="618"/>
      <c r="T2000" s="618"/>
      <c r="U2000" s="618"/>
    </row>
    <row r="2001" spans="1:21">
      <c r="A2001" s="471" t="s">
        <v>4406</v>
      </c>
      <c r="B2001" s="483" t="s">
        <v>4407</v>
      </c>
      <c r="C2001" s="513">
        <v>1140</v>
      </c>
      <c r="D2001" s="472" t="s">
        <v>925</v>
      </c>
      <c r="E2001" s="473">
        <v>0.02</v>
      </c>
      <c r="F2001" s="478" t="s">
        <v>401</v>
      </c>
      <c r="G2001" s="477">
        <f t="shared" si="65"/>
        <v>0.02</v>
      </c>
      <c r="H2001" s="631" t="s">
        <v>339</v>
      </c>
      <c r="I2001" s="508">
        <f t="shared" si="66"/>
        <v>0.31780000000000003</v>
      </c>
      <c r="J2001" s="486">
        <v>35511</v>
      </c>
      <c r="K2001" s="487">
        <v>39884</v>
      </c>
      <c r="L2001" s="573"/>
      <c r="M2001" s="574"/>
      <c r="R2001" s="618"/>
      <c r="S2001" s="618"/>
      <c r="T2001" s="618"/>
      <c r="U2001" s="618"/>
    </row>
    <row r="2002" spans="1:21">
      <c r="A2002" s="471" t="s">
        <v>4408</v>
      </c>
      <c r="B2002" s="483" t="s">
        <v>4409</v>
      </c>
      <c r="C2002" s="513">
        <v>1140</v>
      </c>
      <c r="D2002" s="472" t="s">
        <v>925</v>
      </c>
      <c r="E2002" s="473">
        <v>0.02</v>
      </c>
      <c r="F2002" s="478" t="s">
        <v>401</v>
      </c>
      <c r="G2002" s="477">
        <f t="shared" si="65"/>
        <v>0.02</v>
      </c>
      <c r="H2002" s="631" t="s">
        <v>339</v>
      </c>
      <c r="I2002" s="508">
        <f t="shared" si="66"/>
        <v>0.31780000000000003</v>
      </c>
      <c r="J2002" s="486">
        <v>37751</v>
      </c>
      <c r="K2002" s="487">
        <v>46602</v>
      </c>
      <c r="L2002" s="573"/>
      <c r="M2002" s="574"/>
      <c r="R2002" s="618"/>
      <c r="S2002" s="618"/>
      <c r="T2002" s="618"/>
      <c r="U2002" s="618"/>
    </row>
    <row r="2003" spans="1:21">
      <c r="A2003" s="482" t="s">
        <v>4410</v>
      </c>
      <c r="B2003" s="483" t="s">
        <v>4411</v>
      </c>
      <c r="C2003" s="513">
        <v>1140</v>
      </c>
      <c r="D2003" s="472" t="s">
        <v>925</v>
      </c>
      <c r="E2003" s="473">
        <v>0.02</v>
      </c>
      <c r="F2003" s="478" t="s">
        <v>401</v>
      </c>
      <c r="G2003" s="477">
        <f t="shared" si="65"/>
        <v>0.02</v>
      </c>
      <c r="H2003" s="631" t="s">
        <v>339</v>
      </c>
      <c r="I2003" s="508">
        <f t="shared" si="66"/>
        <v>0.31780000000000003</v>
      </c>
      <c r="J2003" s="486">
        <v>39884</v>
      </c>
      <c r="K2003" s="487">
        <v>48842</v>
      </c>
      <c r="L2003" s="573"/>
      <c r="M2003" s="574"/>
      <c r="R2003" s="618"/>
      <c r="S2003" s="618"/>
      <c r="T2003" s="618"/>
      <c r="U2003" s="618"/>
    </row>
    <row r="2004" spans="1:21">
      <c r="A2004" s="471" t="s">
        <v>4412</v>
      </c>
      <c r="B2004" s="483" t="s">
        <v>4413</v>
      </c>
      <c r="C2004" s="513">
        <v>1490</v>
      </c>
      <c r="D2004" s="472" t="s">
        <v>1133</v>
      </c>
      <c r="E2004" s="474">
        <v>0.02</v>
      </c>
      <c r="F2004" s="478" t="s">
        <v>401</v>
      </c>
      <c r="G2004" s="477">
        <f t="shared" si="65"/>
        <v>0.02</v>
      </c>
      <c r="H2004" s="631" t="s">
        <v>339</v>
      </c>
      <c r="I2004" s="508">
        <f t="shared" si="66"/>
        <v>0.31780000000000003</v>
      </c>
      <c r="J2004" s="486">
        <v>32620</v>
      </c>
      <c r="K2004" s="487">
        <v>35469</v>
      </c>
      <c r="L2004" s="573"/>
      <c r="M2004" s="574"/>
      <c r="R2004" s="618"/>
      <c r="S2004" s="618"/>
      <c r="T2004" s="618"/>
      <c r="U2004" s="618"/>
    </row>
    <row r="2005" spans="1:21">
      <c r="A2005" s="471" t="s">
        <v>4414</v>
      </c>
      <c r="B2005" s="483" t="s">
        <v>4415</v>
      </c>
      <c r="C2005" s="513">
        <v>1202</v>
      </c>
      <c r="D2005" s="472" t="s">
        <v>4241</v>
      </c>
      <c r="E2005" s="473">
        <v>0.02</v>
      </c>
      <c r="F2005" s="478" t="s">
        <v>401</v>
      </c>
      <c r="G2005" s="477">
        <f t="shared" si="65"/>
        <v>0.02</v>
      </c>
      <c r="H2005" s="631" t="s">
        <v>339</v>
      </c>
      <c r="I2005" s="508">
        <f t="shared" si="66"/>
        <v>0.31780000000000003</v>
      </c>
      <c r="J2005" s="486">
        <v>33272</v>
      </c>
      <c r="K2005" s="487">
        <v>37751</v>
      </c>
      <c r="L2005" s="573"/>
      <c r="M2005" s="574"/>
      <c r="R2005" s="618"/>
      <c r="S2005" s="618"/>
      <c r="T2005" s="618"/>
      <c r="U2005" s="618"/>
    </row>
    <row r="2006" spans="1:21">
      <c r="A2006" s="471" t="s">
        <v>4416</v>
      </c>
      <c r="B2006" s="483" t="s">
        <v>4417</v>
      </c>
      <c r="C2006" s="513">
        <v>1202</v>
      </c>
      <c r="D2006" s="472" t="s">
        <v>4241</v>
      </c>
      <c r="E2006" s="473">
        <v>0.02</v>
      </c>
      <c r="F2006" s="478" t="s">
        <v>401</v>
      </c>
      <c r="G2006" s="477">
        <f t="shared" si="65"/>
        <v>0.02</v>
      </c>
      <c r="H2006" s="631" t="s">
        <v>339</v>
      </c>
      <c r="I2006" s="508">
        <f t="shared" si="66"/>
        <v>0.31780000000000003</v>
      </c>
      <c r="J2006" s="486">
        <v>35511</v>
      </c>
      <c r="K2006" s="487">
        <v>39884</v>
      </c>
      <c r="L2006" s="573"/>
      <c r="M2006" s="574"/>
      <c r="R2006" s="618"/>
      <c r="S2006" s="618"/>
      <c r="T2006" s="618"/>
      <c r="U2006" s="618"/>
    </row>
    <row r="2007" spans="1:21">
      <c r="A2007" s="471" t="s">
        <v>4418</v>
      </c>
      <c r="B2007" s="483" t="s">
        <v>4419</v>
      </c>
      <c r="C2007" s="513">
        <v>1015</v>
      </c>
      <c r="D2007" s="472" t="s">
        <v>4420</v>
      </c>
      <c r="E2007" s="473">
        <v>0.02</v>
      </c>
      <c r="F2007" s="478" t="s">
        <v>401</v>
      </c>
      <c r="G2007" s="477">
        <f t="shared" si="65"/>
        <v>0.02</v>
      </c>
      <c r="H2007" s="631" t="s">
        <v>339</v>
      </c>
      <c r="I2007" s="508">
        <f t="shared" si="66"/>
        <v>0.31780000000000003</v>
      </c>
      <c r="J2007" s="486">
        <v>37751</v>
      </c>
      <c r="K2007" s="487">
        <v>46602</v>
      </c>
      <c r="L2007" s="573"/>
      <c r="M2007" s="574"/>
      <c r="R2007" s="618"/>
      <c r="S2007" s="618"/>
      <c r="T2007" s="618"/>
      <c r="U2007" s="618"/>
    </row>
    <row r="2008" spans="1:21">
      <c r="A2008" s="482" t="s">
        <v>4421</v>
      </c>
      <c r="B2008" s="483" t="s">
        <v>4422</v>
      </c>
      <c r="C2008" s="513">
        <v>1390</v>
      </c>
      <c r="D2008" s="472" t="s">
        <v>1239</v>
      </c>
      <c r="E2008" s="473">
        <v>0.02</v>
      </c>
      <c r="F2008" s="478" t="s">
        <v>401</v>
      </c>
      <c r="G2008" s="477">
        <f t="shared" si="65"/>
        <v>0.02</v>
      </c>
      <c r="H2008" s="631" t="s">
        <v>339</v>
      </c>
      <c r="I2008" s="508">
        <f t="shared" si="66"/>
        <v>0.31780000000000003</v>
      </c>
      <c r="J2008" s="486">
        <v>33272</v>
      </c>
      <c r="K2008" s="487">
        <v>37751</v>
      </c>
      <c r="L2008" s="573"/>
      <c r="M2008" s="574"/>
      <c r="R2008" s="618"/>
      <c r="S2008" s="618"/>
      <c r="T2008" s="618"/>
      <c r="U2008" s="618"/>
    </row>
    <row r="2009" spans="1:21">
      <c r="A2009" s="482" t="s">
        <v>4423</v>
      </c>
      <c r="B2009" s="483" t="s">
        <v>4424</v>
      </c>
      <c r="C2009" s="513">
        <v>1390</v>
      </c>
      <c r="D2009" s="472" t="s">
        <v>1239</v>
      </c>
      <c r="E2009" s="473">
        <v>0.02</v>
      </c>
      <c r="F2009" s="478" t="s">
        <v>401</v>
      </c>
      <c r="G2009" s="477">
        <f t="shared" si="65"/>
        <v>0.02</v>
      </c>
      <c r="H2009" s="631" t="s">
        <v>339</v>
      </c>
      <c r="I2009" s="508">
        <f t="shared" si="66"/>
        <v>0.31780000000000003</v>
      </c>
      <c r="J2009" s="486">
        <v>35511</v>
      </c>
      <c r="K2009" s="487">
        <v>39884</v>
      </c>
      <c r="L2009" s="573"/>
      <c r="M2009" s="574"/>
      <c r="R2009" s="618"/>
      <c r="S2009" s="618"/>
      <c r="T2009" s="618"/>
      <c r="U2009" s="618"/>
    </row>
    <row r="2010" spans="1:21">
      <c r="A2010" s="482" t="s">
        <v>4425</v>
      </c>
      <c r="B2010" s="483" t="s">
        <v>4426</v>
      </c>
      <c r="C2010" s="513">
        <v>1035</v>
      </c>
      <c r="D2010" s="472" t="s">
        <v>3428</v>
      </c>
      <c r="E2010" s="473">
        <v>0.02</v>
      </c>
      <c r="F2010" s="478" t="s">
        <v>401</v>
      </c>
      <c r="G2010" s="477">
        <f t="shared" si="65"/>
        <v>0.02</v>
      </c>
      <c r="H2010" s="631" t="s">
        <v>339</v>
      </c>
      <c r="I2010" s="508">
        <f t="shared" si="66"/>
        <v>0.31780000000000003</v>
      </c>
      <c r="J2010" s="486">
        <v>37751</v>
      </c>
      <c r="K2010" s="487">
        <v>46602</v>
      </c>
      <c r="L2010" s="573"/>
      <c r="M2010" s="574"/>
      <c r="R2010" s="618"/>
      <c r="S2010" s="618"/>
      <c r="T2010" s="618"/>
      <c r="U2010" s="618"/>
    </row>
    <row r="2011" spans="1:21">
      <c r="A2011" s="482" t="s">
        <v>4427</v>
      </c>
      <c r="B2011" s="483" t="s">
        <v>4428</v>
      </c>
      <c r="C2011" s="513">
        <v>1140</v>
      </c>
      <c r="D2011" s="472" t="s">
        <v>4429</v>
      </c>
      <c r="E2011" s="473">
        <v>0.02</v>
      </c>
      <c r="F2011" s="478" t="s">
        <v>401</v>
      </c>
      <c r="G2011" s="477">
        <f t="shared" si="65"/>
        <v>0.02</v>
      </c>
      <c r="H2011" s="631" t="s">
        <v>339</v>
      </c>
      <c r="I2011" s="508">
        <f t="shared" si="66"/>
        <v>0.31780000000000003</v>
      </c>
      <c r="J2011" s="486">
        <v>33272</v>
      </c>
      <c r="K2011" s="487">
        <v>37751</v>
      </c>
      <c r="L2011" s="573"/>
      <c r="M2011" s="574"/>
      <c r="R2011" s="618"/>
      <c r="S2011" s="618"/>
      <c r="T2011" s="618"/>
      <c r="U2011" s="618"/>
    </row>
    <row r="2012" spans="1:21">
      <c r="A2012" s="482" t="s">
        <v>4430</v>
      </c>
      <c r="B2012" s="483" t="s">
        <v>4431</v>
      </c>
      <c r="C2012" s="513">
        <v>1202</v>
      </c>
      <c r="D2012" s="472" t="s">
        <v>4241</v>
      </c>
      <c r="E2012" s="473">
        <v>0.02</v>
      </c>
      <c r="F2012" s="478" t="s">
        <v>401</v>
      </c>
      <c r="G2012" s="477">
        <f t="shared" si="65"/>
        <v>0.02</v>
      </c>
      <c r="H2012" s="631" t="s">
        <v>339</v>
      </c>
      <c r="I2012" s="508">
        <f t="shared" si="66"/>
        <v>0.31780000000000003</v>
      </c>
      <c r="J2012" s="486">
        <v>33272</v>
      </c>
      <c r="K2012" s="487">
        <v>37751</v>
      </c>
      <c r="L2012" s="573"/>
      <c r="M2012" s="574"/>
      <c r="R2012" s="618"/>
      <c r="S2012" s="618"/>
      <c r="T2012" s="618"/>
      <c r="U2012" s="618"/>
    </row>
    <row r="2013" spans="1:21">
      <c r="A2013" s="482" t="s">
        <v>4432</v>
      </c>
      <c r="B2013" s="483" t="s">
        <v>4433</v>
      </c>
      <c r="C2013" s="513">
        <v>1390</v>
      </c>
      <c r="D2013" s="472" t="s">
        <v>1239</v>
      </c>
      <c r="E2013" s="473">
        <v>0.02</v>
      </c>
      <c r="F2013" s="478" t="s">
        <v>401</v>
      </c>
      <c r="G2013" s="477">
        <f t="shared" si="65"/>
        <v>0.02</v>
      </c>
      <c r="H2013" s="631" t="s">
        <v>339</v>
      </c>
      <c r="I2013" s="508">
        <f t="shared" si="66"/>
        <v>0.31780000000000003</v>
      </c>
      <c r="J2013" s="486">
        <v>33272</v>
      </c>
      <c r="K2013" s="487">
        <v>37751</v>
      </c>
      <c r="L2013" s="573"/>
      <c r="M2013" s="574"/>
      <c r="R2013" s="618"/>
      <c r="S2013" s="618"/>
      <c r="T2013" s="618"/>
      <c r="U2013" s="618"/>
    </row>
    <row r="2014" spans="1:21">
      <c r="A2014" s="471" t="s">
        <v>4434</v>
      </c>
      <c r="B2014" s="483" t="s">
        <v>4435</v>
      </c>
      <c r="C2014" s="513">
        <v>1620</v>
      </c>
      <c r="D2014" s="472" t="s">
        <v>1244</v>
      </c>
      <c r="E2014" s="474">
        <v>0.02</v>
      </c>
      <c r="F2014" s="478" t="s">
        <v>401</v>
      </c>
      <c r="G2014" s="477">
        <f t="shared" si="65"/>
        <v>0.02</v>
      </c>
      <c r="H2014" s="631" t="s">
        <v>339</v>
      </c>
      <c r="I2014" s="508">
        <f t="shared" si="66"/>
        <v>0.31780000000000003</v>
      </c>
      <c r="J2014" s="486">
        <v>32620</v>
      </c>
      <c r="K2014" s="487">
        <v>36137</v>
      </c>
      <c r="L2014" s="573"/>
      <c r="M2014" s="574"/>
      <c r="R2014" s="618"/>
      <c r="S2014" s="618"/>
      <c r="T2014" s="618"/>
      <c r="U2014" s="618"/>
    </row>
    <row r="2015" spans="1:21">
      <c r="A2015" s="482" t="s">
        <v>4436</v>
      </c>
      <c r="B2015" s="483" t="s">
        <v>4437</v>
      </c>
      <c r="C2015" s="513">
        <v>1620</v>
      </c>
      <c r="D2015" s="472" t="s">
        <v>1244</v>
      </c>
      <c r="E2015" s="473">
        <v>0.02</v>
      </c>
      <c r="F2015" s="478" t="s">
        <v>401</v>
      </c>
      <c r="G2015" s="477">
        <f t="shared" si="65"/>
        <v>0.02</v>
      </c>
      <c r="H2015" s="631" t="s">
        <v>339</v>
      </c>
      <c r="I2015" s="508">
        <f t="shared" si="66"/>
        <v>0.31780000000000003</v>
      </c>
      <c r="J2015" s="486">
        <v>44778</v>
      </c>
      <c r="K2015" s="487">
        <v>45758</v>
      </c>
      <c r="L2015" s="573"/>
      <c r="M2015" s="574"/>
      <c r="R2015" s="618"/>
      <c r="S2015" s="618"/>
      <c r="T2015" s="618"/>
      <c r="U2015" s="618"/>
    </row>
    <row r="2016" spans="1:21">
      <c r="A2016" s="482" t="s">
        <v>4438</v>
      </c>
      <c r="B2016" s="483" t="s">
        <v>4439</v>
      </c>
      <c r="C2016" s="513">
        <v>1620</v>
      </c>
      <c r="D2016" s="472" t="s">
        <v>1244</v>
      </c>
      <c r="E2016" s="473">
        <v>0.02</v>
      </c>
      <c r="F2016" s="478" t="s">
        <v>401</v>
      </c>
      <c r="G2016" s="477">
        <f t="shared" si="65"/>
        <v>0.02</v>
      </c>
      <c r="H2016" s="631" t="s">
        <v>339</v>
      </c>
      <c r="I2016" s="508">
        <f t="shared" si="66"/>
        <v>0.31780000000000003</v>
      </c>
      <c r="J2016" s="486">
        <v>44778</v>
      </c>
      <c r="K2016" s="487">
        <v>45758</v>
      </c>
      <c r="L2016" s="573"/>
      <c r="M2016" s="574"/>
      <c r="R2016" s="618"/>
      <c r="S2016" s="618"/>
      <c r="T2016" s="618"/>
      <c r="U2016" s="618"/>
    </row>
    <row r="2017" spans="1:21">
      <c r="A2017" s="482" t="s">
        <v>4440</v>
      </c>
      <c r="B2017" s="483" t="s">
        <v>4441</v>
      </c>
      <c r="C2017" s="513">
        <v>1620</v>
      </c>
      <c r="D2017" s="472" t="s">
        <v>1244</v>
      </c>
      <c r="E2017" s="473">
        <v>0.02</v>
      </c>
      <c r="F2017" s="478" t="s">
        <v>401</v>
      </c>
      <c r="G2017" s="477">
        <f t="shared" si="65"/>
        <v>0.02</v>
      </c>
      <c r="H2017" s="631" t="s">
        <v>339</v>
      </c>
      <c r="I2017" s="508">
        <f t="shared" si="66"/>
        <v>0.31780000000000003</v>
      </c>
      <c r="J2017" s="486">
        <v>44778</v>
      </c>
      <c r="K2017" s="487">
        <v>45758</v>
      </c>
      <c r="L2017" s="573"/>
      <c r="M2017" s="574"/>
      <c r="R2017" s="618"/>
      <c r="S2017" s="618"/>
      <c r="T2017" s="618"/>
      <c r="U2017" s="618"/>
    </row>
    <row r="2018" spans="1:21">
      <c r="A2018" s="482" t="s">
        <v>4442</v>
      </c>
      <c r="B2018" s="483" t="s">
        <v>4443</v>
      </c>
      <c r="C2018" s="513">
        <v>2010</v>
      </c>
      <c r="D2018" s="472" t="s">
        <v>4444</v>
      </c>
      <c r="E2018" s="473">
        <v>0</v>
      </c>
      <c r="F2018" s="478" t="s">
        <v>401</v>
      </c>
      <c r="G2018" s="477">
        <f t="shared" si="65"/>
        <v>0.02</v>
      </c>
      <c r="H2018" s="631" t="s">
        <v>339</v>
      </c>
      <c r="I2018" s="508">
        <f t="shared" si="66"/>
        <v>0.31780000000000003</v>
      </c>
      <c r="J2018" s="486">
        <v>38013</v>
      </c>
      <c r="K2018" s="487">
        <v>38845</v>
      </c>
      <c r="L2018" s="573"/>
      <c r="M2018" s="574"/>
      <c r="R2018" s="618"/>
      <c r="S2018" s="618"/>
      <c r="T2018" s="618"/>
      <c r="U2018" s="618"/>
    </row>
    <row r="2019" spans="1:21">
      <c r="A2019" s="482" t="s">
        <v>4445</v>
      </c>
      <c r="B2019" s="483" t="s">
        <v>4446</v>
      </c>
      <c r="C2019" s="513">
        <v>2010</v>
      </c>
      <c r="D2019" s="472" t="s">
        <v>4444</v>
      </c>
      <c r="E2019" s="473">
        <v>0</v>
      </c>
      <c r="F2019" s="478" t="s">
        <v>401</v>
      </c>
      <c r="G2019" s="477">
        <f t="shared" si="65"/>
        <v>0.02</v>
      </c>
      <c r="H2019" s="631" t="s">
        <v>339</v>
      </c>
      <c r="I2019" s="508">
        <f t="shared" si="66"/>
        <v>0.31780000000000003</v>
      </c>
      <c r="J2019" s="486">
        <v>38013</v>
      </c>
      <c r="K2019" s="487">
        <v>38845</v>
      </c>
      <c r="L2019" s="573"/>
      <c r="M2019" s="574"/>
      <c r="R2019" s="618"/>
      <c r="S2019" s="618"/>
      <c r="T2019" s="618"/>
      <c r="U2019" s="618"/>
    </row>
    <row r="2020" spans="1:21">
      <c r="A2020" s="482" t="s">
        <v>4447</v>
      </c>
      <c r="B2020" s="483" t="s">
        <v>4448</v>
      </c>
      <c r="C2020" s="513">
        <v>2090</v>
      </c>
      <c r="D2020" s="472" t="s">
        <v>4449</v>
      </c>
      <c r="E2020" s="473">
        <v>0</v>
      </c>
      <c r="F2020" s="478" t="s">
        <v>401</v>
      </c>
      <c r="G2020" s="477">
        <f t="shared" si="65"/>
        <v>0.02</v>
      </c>
      <c r="H2020" s="631" t="s">
        <v>339</v>
      </c>
      <c r="I2020" s="508">
        <f t="shared" si="66"/>
        <v>0.31780000000000003</v>
      </c>
      <c r="J2020" s="486">
        <v>38013</v>
      </c>
      <c r="K2020" s="487">
        <v>38845</v>
      </c>
      <c r="L2020" s="573"/>
      <c r="M2020" s="574"/>
      <c r="R2020" s="618"/>
      <c r="S2020" s="618"/>
      <c r="T2020" s="618"/>
      <c r="U2020" s="618"/>
    </row>
    <row r="2021" spans="1:21">
      <c r="A2021" s="482" t="s">
        <v>4450</v>
      </c>
      <c r="B2021" s="483" t="s">
        <v>4451</v>
      </c>
      <c r="C2021" s="513">
        <v>2120</v>
      </c>
      <c r="D2021" s="472" t="s">
        <v>4452</v>
      </c>
      <c r="E2021" s="473">
        <v>0.02</v>
      </c>
      <c r="F2021" s="478" t="s">
        <v>401</v>
      </c>
      <c r="G2021" s="477">
        <f t="shared" si="65"/>
        <v>0.02</v>
      </c>
      <c r="H2021" s="631" t="s">
        <v>339</v>
      </c>
      <c r="I2021" s="508">
        <f t="shared" si="66"/>
        <v>0.31780000000000003</v>
      </c>
      <c r="J2021" s="486">
        <v>40115</v>
      </c>
      <c r="K2021" s="487">
        <v>41857</v>
      </c>
      <c r="L2021" s="573"/>
      <c r="M2021" s="574"/>
      <c r="R2021" s="618"/>
      <c r="S2021" s="618"/>
      <c r="T2021" s="618"/>
      <c r="U2021" s="618"/>
    </row>
    <row r="2022" spans="1:21">
      <c r="A2022" s="482" t="s">
        <v>4453</v>
      </c>
      <c r="B2022" s="483" t="s">
        <v>4454</v>
      </c>
      <c r="C2022" s="513">
        <v>2150</v>
      </c>
      <c r="D2022" s="472" t="s">
        <v>4455</v>
      </c>
      <c r="E2022" s="473">
        <v>0.02</v>
      </c>
      <c r="F2022" s="478" t="s">
        <v>401</v>
      </c>
      <c r="G2022" s="477">
        <f t="shared" si="65"/>
        <v>0.02</v>
      </c>
      <c r="H2022" s="631" t="s">
        <v>339</v>
      </c>
      <c r="I2022" s="508">
        <f t="shared" si="66"/>
        <v>0.31780000000000003</v>
      </c>
      <c r="J2022" s="486">
        <v>40115</v>
      </c>
      <c r="K2022" s="487">
        <v>41857</v>
      </c>
      <c r="L2022" s="573"/>
      <c r="M2022" s="574"/>
      <c r="R2022" s="618"/>
      <c r="S2022" s="618"/>
      <c r="T2022" s="618"/>
      <c r="U2022" s="618"/>
    </row>
    <row r="2023" spans="1:21">
      <c r="A2023" s="482" t="s">
        <v>4456</v>
      </c>
      <c r="B2023" s="483" t="s">
        <v>4457</v>
      </c>
      <c r="C2023" s="513">
        <v>2180</v>
      </c>
      <c r="D2023" s="472" t="s">
        <v>4155</v>
      </c>
      <c r="E2023" s="473">
        <v>0.02</v>
      </c>
      <c r="F2023" s="478" t="s">
        <v>401</v>
      </c>
      <c r="G2023" s="477">
        <f t="shared" si="65"/>
        <v>0.02</v>
      </c>
      <c r="H2023" s="631" t="s">
        <v>339</v>
      </c>
      <c r="I2023" s="508">
        <f t="shared" si="66"/>
        <v>0.31780000000000003</v>
      </c>
      <c r="J2023" s="486">
        <v>40115</v>
      </c>
      <c r="K2023" s="487">
        <v>41857</v>
      </c>
      <c r="L2023" s="573"/>
      <c r="M2023" s="574"/>
      <c r="R2023" s="618"/>
      <c r="S2023" s="618"/>
      <c r="T2023" s="618"/>
      <c r="U2023" s="618"/>
    </row>
    <row r="2024" spans="1:21">
      <c r="A2024" s="482" t="s">
        <v>4458</v>
      </c>
      <c r="B2024" s="483" t="s">
        <v>4459</v>
      </c>
      <c r="C2024" s="513">
        <v>2000</v>
      </c>
      <c r="D2024" s="472" t="s">
        <v>4460</v>
      </c>
      <c r="E2024" s="473">
        <v>0</v>
      </c>
      <c r="F2024" s="478" t="s">
        <v>401</v>
      </c>
      <c r="G2024" s="477">
        <f t="shared" si="65"/>
        <v>0.02</v>
      </c>
      <c r="H2024" s="631" t="s">
        <v>339</v>
      </c>
      <c r="I2024" s="508">
        <f t="shared" si="66"/>
        <v>0.31780000000000003</v>
      </c>
      <c r="J2024" s="486">
        <v>60506</v>
      </c>
      <c r="K2024" s="487">
        <v>60506</v>
      </c>
      <c r="L2024" s="573"/>
      <c r="M2024" s="574"/>
      <c r="R2024" s="618"/>
      <c r="S2024" s="618"/>
      <c r="T2024" s="618"/>
      <c r="U2024" s="618"/>
    </row>
    <row r="2025" spans="1:21">
      <c r="A2025" s="482" t="s">
        <v>4461</v>
      </c>
      <c r="B2025" s="483" t="s">
        <v>4462</v>
      </c>
      <c r="C2025" s="513">
        <v>2000</v>
      </c>
      <c r="D2025" s="472" t="s">
        <v>4460</v>
      </c>
      <c r="E2025" s="473">
        <v>0</v>
      </c>
      <c r="F2025" s="478" t="s">
        <v>401</v>
      </c>
      <c r="G2025" s="477">
        <f t="shared" si="65"/>
        <v>0.02</v>
      </c>
      <c r="H2025" s="631" t="s">
        <v>339</v>
      </c>
      <c r="I2025" s="508">
        <f t="shared" si="66"/>
        <v>0.31780000000000003</v>
      </c>
      <c r="J2025" s="486">
        <v>61806</v>
      </c>
      <c r="K2025" s="487">
        <v>61806</v>
      </c>
      <c r="L2025" s="573"/>
      <c r="M2025" s="574"/>
      <c r="R2025" s="618"/>
      <c r="S2025" s="618"/>
      <c r="T2025" s="618"/>
      <c r="U2025" s="618"/>
    </row>
    <row r="2026" spans="1:21">
      <c r="A2026" s="482" t="s">
        <v>4463</v>
      </c>
      <c r="B2026" s="483" t="s">
        <v>4464</v>
      </c>
      <c r="C2026" s="513">
        <v>9000</v>
      </c>
      <c r="D2026" s="472" t="s">
        <v>550</v>
      </c>
      <c r="E2026" s="473">
        <v>0.02</v>
      </c>
      <c r="F2026" s="476" t="s">
        <v>400</v>
      </c>
      <c r="G2026" s="477">
        <f t="shared" si="65"/>
        <v>0.02</v>
      </c>
      <c r="H2026" s="631" t="s">
        <v>339</v>
      </c>
      <c r="I2026" s="508">
        <f t="shared" si="66"/>
        <v>0.31780000000000003</v>
      </c>
      <c r="J2026" s="486">
        <v>71923</v>
      </c>
      <c r="K2026" s="487">
        <v>71923</v>
      </c>
      <c r="L2026" s="573"/>
      <c r="M2026" s="574"/>
      <c r="R2026" s="618"/>
      <c r="S2026" s="618"/>
      <c r="T2026" s="618"/>
      <c r="U2026" s="618"/>
    </row>
    <row r="2027" spans="1:21">
      <c r="A2027" s="482" t="s">
        <v>4465</v>
      </c>
      <c r="B2027" s="483" t="s">
        <v>4466</v>
      </c>
      <c r="C2027" s="513">
        <v>9001</v>
      </c>
      <c r="D2027" s="472" t="s">
        <v>661</v>
      </c>
      <c r="E2027" s="473">
        <v>0.02</v>
      </c>
      <c r="F2027" s="476" t="s">
        <v>400</v>
      </c>
      <c r="G2027" s="477">
        <f t="shared" si="65"/>
        <v>0.02</v>
      </c>
      <c r="H2027" s="631" t="s">
        <v>339</v>
      </c>
      <c r="I2027" s="508">
        <f t="shared" si="66"/>
        <v>0.31780000000000003</v>
      </c>
      <c r="J2027" s="486">
        <v>68194</v>
      </c>
      <c r="K2027" s="487">
        <v>68194</v>
      </c>
      <c r="L2027" s="573"/>
      <c r="M2027" s="574"/>
      <c r="R2027" s="618"/>
      <c r="S2027" s="618"/>
      <c r="T2027" s="618"/>
      <c r="U2027" s="618"/>
    </row>
    <row r="2028" spans="1:21">
      <c r="A2028" s="482" t="s">
        <v>4467</v>
      </c>
      <c r="B2028" s="483" t="s">
        <v>4468</v>
      </c>
      <c r="C2028" s="513">
        <v>9001</v>
      </c>
      <c r="D2028" s="472" t="s">
        <v>661</v>
      </c>
      <c r="E2028" s="473">
        <v>0.02</v>
      </c>
      <c r="F2028" s="476" t="s">
        <v>400</v>
      </c>
      <c r="G2028" s="477">
        <f t="shared" si="65"/>
        <v>0.02</v>
      </c>
      <c r="H2028" s="631" t="s">
        <v>339</v>
      </c>
      <c r="I2028" s="508">
        <f t="shared" si="66"/>
        <v>0.31780000000000003</v>
      </c>
      <c r="J2028" s="486">
        <v>66094</v>
      </c>
      <c r="K2028" s="487">
        <v>66094</v>
      </c>
      <c r="L2028" s="573"/>
      <c r="M2028" s="574"/>
      <c r="R2028" s="618"/>
      <c r="S2028" s="618"/>
      <c r="T2028" s="618"/>
      <c r="U2028" s="618"/>
    </row>
    <row r="2029" spans="1:21">
      <c r="A2029" s="482" t="s">
        <v>4469</v>
      </c>
      <c r="B2029" s="483" t="s">
        <v>4470</v>
      </c>
      <c r="C2029" s="513">
        <v>9000</v>
      </c>
      <c r="D2029" s="472" t="s">
        <v>550</v>
      </c>
      <c r="E2029" s="473">
        <v>0.02</v>
      </c>
      <c r="F2029" s="476" t="s">
        <v>400</v>
      </c>
      <c r="G2029" s="477">
        <f t="shared" si="65"/>
        <v>0.02</v>
      </c>
      <c r="H2029" s="631" t="s">
        <v>339</v>
      </c>
      <c r="I2029" s="508">
        <f t="shared" si="66"/>
        <v>0.31780000000000003</v>
      </c>
      <c r="J2029" s="486">
        <v>67726</v>
      </c>
      <c r="K2029" s="487">
        <v>69940</v>
      </c>
      <c r="L2029" s="573"/>
      <c r="M2029" s="574"/>
      <c r="R2029" s="618"/>
      <c r="S2029" s="618"/>
      <c r="T2029" s="618"/>
      <c r="U2029" s="618"/>
    </row>
    <row r="2030" spans="1:21">
      <c r="A2030" s="482" t="s">
        <v>4471</v>
      </c>
      <c r="B2030" s="483" t="s">
        <v>4472</v>
      </c>
      <c r="C2030" s="513">
        <v>9001</v>
      </c>
      <c r="D2030" s="472" t="s">
        <v>661</v>
      </c>
      <c r="E2030" s="473">
        <v>0.02</v>
      </c>
      <c r="F2030" s="476" t="s">
        <v>400</v>
      </c>
      <c r="G2030" s="477">
        <f t="shared" si="65"/>
        <v>0.02</v>
      </c>
      <c r="H2030" s="631" t="s">
        <v>339</v>
      </c>
      <c r="I2030" s="508">
        <f t="shared" si="66"/>
        <v>0.31780000000000003</v>
      </c>
      <c r="J2030" s="486">
        <v>81364</v>
      </c>
      <c r="K2030" s="487">
        <v>104796</v>
      </c>
      <c r="L2030" s="573"/>
      <c r="M2030" s="574"/>
      <c r="R2030" s="618"/>
      <c r="S2030" s="618"/>
      <c r="T2030" s="618"/>
      <c r="U2030" s="618"/>
    </row>
    <row r="2031" spans="1:21">
      <c r="A2031" s="482" t="s">
        <v>4473</v>
      </c>
      <c r="B2031" s="483" t="s">
        <v>4474</v>
      </c>
      <c r="C2031" s="513">
        <v>9001</v>
      </c>
      <c r="D2031" s="472" t="s">
        <v>661</v>
      </c>
      <c r="E2031" s="473">
        <v>0.02</v>
      </c>
      <c r="F2031" s="476" t="s">
        <v>400</v>
      </c>
      <c r="G2031" s="477">
        <f t="shared" si="65"/>
        <v>0.02</v>
      </c>
      <c r="H2031" s="631" t="s">
        <v>339</v>
      </c>
      <c r="I2031" s="508">
        <f t="shared" si="66"/>
        <v>0.31780000000000003</v>
      </c>
      <c r="J2031" s="486">
        <v>68427</v>
      </c>
      <c r="K2031" s="487">
        <v>68427</v>
      </c>
      <c r="L2031" s="573"/>
      <c r="M2031" s="574"/>
      <c r="R2031" s="618"/>
      <c r="S2031" s="618"/>
      <c r="T2031" s="618"/>
      <c r="U2031" s="618"/>
    </row>
    <row r="2032" spans="1:21">
      <c r="A2032" s="482" t="s">
        <v>4475</v>
      </c>
      <c r="B2032" s="483" t="s">
        <v>4476</v>
      </c>
      <c r="C2032" s="513">
        <v>9000</v>
      </c>
      <c r="D2032" s="472" t="s">
        <v>550</v>
      </c>
      <c r="E2032" s="473">
        <v>0.02</v>
      </c>
      <c r="F2032" s="476" t="s">
        <v>400</v>
      </c>
      <c r="G2032" s="477">
        <f t="shared" si="65"/>
        <v>0.02</v>
      </c>
      <c r="H2032" s="631" t="s">
        <v>339</v>
      </c>
      <c r="I2032" s="508">
        <f t="shared" si="66"/>
        <v>0.31780000000000003</v>
      </c>
      <c r="J2032" s="486">
        <v>91527</v>
      </c>
      <c r="K2032" s="487">
        <v>116450</v>
      </c>
      <c r="L2032" s="573"/>
      <c r="M2032" s="574"/>
      <c r="R2032" s="618"/>
      <c r="S2032" s="618"/>
      <c r="T2032" s="618"/>
      <c r="U2032" s="618"/>
    </row>
    <row r="2033" spans="1:21">
      <c r="A2033" s="482" t="s">
        <v>4477</v>
      </c>
      <c r="B2033" s="483" t="s">
        <v>4478</v>
      </c>
      <c r="C2033" s="513">
        <v>9000</v>
      </c>
      <c r="D2033" s="472" t="s">
        <v>550</v>
      </c>
      <c r="E2033" s="473">
        <v>0.02</v>
      </c>
      <c r="F2033" s="476" t="s">
        <v>400</v>
      </c>
      <c r="G2033" s="477">
        <f t="shared" si="65"/>
        <v>0.02</v>
      </c>
      <c r="H2033" s="631" t="s">
        <v>339</v>
      </c>
      <c r="I2033" s="508">
        <f t="shared" si="66"/>
        <v>0.31780000000000003</v>
      </c>
      <c r="J2033" s="486">
        <v>70874</v>
      </c>
      <c r="K2033" s="487">
        <v>70874</v>
      </c>
      <c r="L2033" s="573"/>
      <c r="M2033" s="574"/>
      <c r="R2033" s="618"/>
      <c r="S2033" s="618"/>
      <c r="T2033" s="618"/>
      <c r="U2033" s="618"/>
    </row>
    <row r="2034" spans="1:21">
      <c r="A2034" s="471" t="s">
        <v>4479</v>
      </c>
      <c r="B2034" s="483" t="s">
        <v>4480</v>
      </c>
      <c r="C2034" s="513">
        <v>6000</v>
      </c>
      <c r="D2034" s="472" t="s">
        <v>932</v>
      </c>
      <c r="E2034" s="473">
        <v>0.02</v>
      </c>
      <c r="F2034" s="478" t="s">
        <v>401</v>
      </c>
      <c r="G2034" s="477">
        <f t="shared" si="65"/>
        <v>0.02</v>
      </c>
      <c r="H2034" s="631" t="s">
        <v>339</v>
      </c>
      <c r="I2034" s="508">
        <f t="shared" si="66"/>
        <v>0.31780000000000003</v>
      </c>
      <c r="J2034" s="486">
        <v>33892</v>
      </c>
      <c r="K2034" s="487">
        <v>37880</v>
      </c>
      <c r="L2034" s="573"/>
      <c r="M2034" s="574"/>
      <c r="R2034" s="618"/>
      <c r="S2034" s="618"/>
      <c r="T2034" s="618"/>
      <c r="U2034" s="618"/>
    </row>
    <row r="2035" spans="1:21">
      <c r="A2035" s="482" t="s">
        <v>4481</v>
      </c>
      <c r="B2035" s="483" t="s">
        <v>4482</v>
      </c>
      <c r="C2035" s="513">
        <v>6000</v>
      </c>
      <c r="D2035" s="472" t="s">
        <v>932</v>
      </c>
      <c r="E2035" s="473">
        <v>0.02</v>
      </c>
      <c r="F2035" s="478" t="s">
        <v>401</v>
      </c>
      <c r="G2035" s="477">
        <f t="shared" si="65"/>
        <v>0.02</v>
      </c>
      <c r="H2035" s="631" t="s">
        <v>339</v>
      </c>
      <c r="I2035" s="508">
        <f t="shared" si="66"/>
        <v>0.31780000000000003</v>
      </c>
      <c r="J2035" s="486">
        <v>39888</v>
      </c>
      <c r="K2035" s="487">
        <v>44763</v>
      </c>
      <c r="L2035" s="573"/>
      <c r="M2035" s="574"/>
      <c r="R2035" s="618"/>
      <c r="S2035" s="618"/>
      <c r="T2035" s="618"/>
      <c r="U2035" s="618"/>
    </row>
    <row r="2036" spans="1:21">
      <c r="A2036" s="471" t="s">
        <v>4483</v>
      </c>
      <c r="B2036" s="483" t="s">
        <v>4484</v>
      </c>
      <c r="C2036" s="513">
        <v>6000</v>
      </c>
      <c r="D2036" s="472" t="s">
        <v>932</v>
      </c>
      <c r="E2036" s="473">
        <v>0.02</v>
      </c>
      <c r="F2036" s="478" t="s">
        <v>401</v>
      </c>
      <c r="G2036" s="477">
        <f t="shared" si="65"/>
        <v>0.02</v>
      </c>
      <c r="H2036" s="631" t="s">
        <v>339</v>
      </c>
      <c r="I2036" s="508">
        <f t="shared" si="66"/>
        <v>0.31780000000000003</v>
      </c>
      <c r="J2036" s="486">
        <v>38127</v>
      </c>
      <c r="K2036" s="487">
        <v>38771</v>
      </c>
      <c r="L2036" s="573"/>
      <c r="M2036" s="574"/>
      <c r="R2036" s="618"/>
      <c r="S2036" s="618"/>
      <c r="T2036" s="618"/>
      <c r="U2036" s="618"/>
    </row>
    <row r="2037" spans="1:21">
      <c r="A2037" s="471" t="s">
        <v>4485</v>
      </c>
      <c r="B2037" s="483" t="s">
        <v>4486</v>
      </c>
      <c r="C2037" s="513">
        <v>2020</v>
      </c>
      <c r="D2037" s="472" t="s">
        <v>4487</v>
      </c>
      <c r="E2037" s="473">
        <v>0</v>
      </c>
      <c r="F2037" s="478" t="s">
        <v>401</v>
      </c>
      <c r="G2037" s="477">
        <f t="shared" si="65"/>
        <v>0.02</v>
      </c>
      <c r="H2037" s="631" t="s">
        <v>339</v>
      </c>
      <c r="I2037" s="508">
        <f t="shared" si="66"/>
        <v>0.31780000000000003</v>
      </c>
      <c r="J2037" s="486">
        <v>35050</v>
      </c>
      <c r="K2037" s="487">
        <v>48525</v>
      </c>
      <c r="L2037" s="573"/>
      <c r="M2037" s="574"/>
      <c r="R2037" s="618"/>
      <c r="S2037" s="618"/>
      <c r="T2037" s="618"/>
      <c r="U2037" s="618"/>
    </row>
    <row r="2038" spans="1:21">
      <c r="A2038" s="482" t="s">
        <v>4488</v>
      </c>
      <c r="B2038" s="483" t="s">
        <v>4489</v>
      </c>
      <c r="C2038" s="513">
        <v>1620</v>
      </c>
      <c r="D2038" s="472" t="s">
        <v>1244</v>
      </c>
      <c r="E2038" s="473">
        <v>0.02</v>
      </c>
      <c r="F2038" s="478" t="s">
        <v>401</v>
      </c>
      <c r="G2038" s="477">
        <f t="shared" si="65"/>
        <v>0.02</v>
      </c>
      <c r="H2038" s="631" t="s">
        <v>339</v>
      </c>
      <c r="I2038" s="508">
        <f t="shared" si="66"/>
        <v>0.31780000000000003</v>
      </c>
      <c r="J2038" s="486">
        <v>62940</v>
      </c>
      <c r="K2038" s="487">
        <v>62940</v>
      </c>
      <c r="L2038" s="573"/>
      <c r="M2038" s="574"/>
      <c r="R2038" s="618"/>
      <c r="S2038" s="618"/>
      <c r="T2038" s="618"/>
      <c r="U2038" s="618"/>
    </row>
    <row r="2039" spans="1:21">
      <c r="A2039" s="482" t="s">
        <v>4490</v>
      </c>
      <c r="B2039" s="483" t="s">
        <v>4491</v>
      </c>
      <c r="C2039" s="513">
        <v>2020</v>
      </c>
      <c r="D2039" s="472" t="s">
        <v>4487</v>
      </c>
      <c r="E2039" s="473">
        <v>0</v>
      </c>
      <c r="F2039" s="478" t="s">
        <v>401</v>
      </c>
      <c r="G2039" s="477">
        <f t="shared" si="65"/>
        <v>0.02</v>
      </c>
      <c r="H2039" s="631" t="s">
        <v>339</v>
      </c>
      <c r="I2039" s="508">
        <f t="shared" si="66"/>
        <v>0.31780000000000003</v>
      </c>
      <c r="J2039" s="486">
        <v>55815</v>
      </c>
      <c r="K2039" s="487">
        <v>55815</v>
      </c>
      <c r="L2039" s="573"/>
      <c r="M2039" s="574"/>
      <c r="R2039" s="618"/>
      <c r="S2039" s="618"/>
      <c r="T2039" s="618"/>
      <c r="U2039" s="618"/>
    </row>
    <row r="2040" spans="1:21">
      <c r="A2040" s="482" t="s">
        <v>4492</v>
      </c>
      <c r="B2040" s="483" t="s">
        <v>4493</v>
      </c>
      <c r="C2040" s="513">
        <v>2000</v>
      </c>
      <c r="D2040" s="472" t="s">
        <v>4460</v>
      </c>
      <c r="E2040" s="473">
        <v>0</v>
      </c>
      <c r="F2040" s="478" t="s">
        <v>401</v>
      </c>
      <c r="G2040" s="477">
        <f t="shared" si="65"/>
        <v>0.02</v>
      </c>
      <c r="H2040" s="631" t="s">
        <v>339</v>
      </c>
      <c r="I2040" s="508">
        <f t="shared" si="66"/>
        <v>0.31780000000000003</v>
      </c>
      <c r="J2040" s="486">
        <v>56562</v>
      </c>
      <c r="K2040" s="487">
        <v>56562</v>
      </c>
      <c r="L2040" s="573"/>
      <c r="M2040" s="574"/>
      <c r="R2040" s="618"/>
      <c r="S2040" s="618"/>
      <c r="T2040" s="618"/>
      <c r="U2040" s="618"/>
    </row>
    <row r="2041" spans="1:21">
      <c r="A2041" s="482" t="s">
        <v>4494</v>
      </c>
      <c r="B2041" s="483" t="s">
        <v>4495</v>
      </c>
      <c r="C2041" s="513">
        <v>2100</v>
      </c>
      <c r="D2041" s="472" t="s">
        <v>4496</v>
      </c>
      <c r="E2041" s="473">
        <v>0.02</v>
      </c>
      <c r="F2041" s="478" t="s">
        <v>401</v>
      </c>
      <c r="G2041" s="477">
        <f t="shared" si="65"/>
        <v>0.02</v>
      </c>
      <c r="H2041" s="631" t="s">
        <v>339</v>
      </c>
      <c r="I2041" s="508">
        <f t="shared" si="66"/>
        <v>0.31780000000000003</v>
      </c>
      <c r="J2041" s="486">
        <v>55187</v>
      </c>
      <c r="K2041" s="487">
        <v>56291</v>
      </c>
      <c r="L2041" s="573"/>
      <c r="M2041" s="574"/>
      <c r="R2041" s="618"/>
      <c r="S2041" s="618"/>
      <c r="T2041" s="618"/>
      <c r="U2041" s="618"/>
    </row>
    <row r="2042" spans="1:21">
      <c r="A2042" s="482" t="s">
        <v>4497</v>
      </c>
      <c r="B2042" s="483" t="s">
        <v>4498</v>
      </c>
      <c r="C2042" s="513">
        <v>1620</v>
      </c>
      <c r="D2042" s="472" t="s">
        <v>1244</v>
      </c>
      <c r="E2042" s="473">
        <v>0.02</v>
      </c>
      <c r="F2042" s="478" t="s">
        <v>401</v>
      </c>
      <c r="G2042" s="477">
        <f t="shared" si="65"/>
        <v>0.02</v>
      </c>
      <c r="H2042" s="631" t="s">
        <v>339</v>
      </c>
      <c r="I2042" s="508">
        <f t="shared" si="66"/>
        <v>0.31780000000000003</v>
      </c>
      <c r="J2042" s="486">
        <v>63215</v>
      </c>
      <c r="K2042" s="487">
        <v>63215</v>
      </c>
      <c r="L2042" s="573"/>
      <c r="M2042" s="574"/>
      <c r="R2042" s="618"/>
      <c r="S2042" s="618"/>
      <c r="T2042" s="618"/>
      <c r="U2042" s="618"/>
    </row>
    <row r="2043" spans="1:21">
      <c r="A2043" s="482" t="s">
        <v>4499</v>
      </c>
      <c r="B2043" s="483" t="s">
        <v>4500</v>
      </c>
      <c r="C2043" s="513">
        <v>2100</v>
      </c>
      <c r="D2043" s="472" t="s">
        <v>4496</v>
      </c>
      <c r="E2043" s="473">
        <v>0.02</v>
      </c>
      <c r="F2043" s="478" t="s">
        <v>401</v>
      </c>
      <c r="G2043" s="477">
        <f t="shared" si="65"/>
        <v>0.02</v>
      </c>
      <c r="H2043" s="631" t="s">
        <v>339</v>
      </c>
      <c r="I2043" s="508">
        <f t="shared" si="66"/>
        <v>0.31780000000000003</v>
      </c>
      <c r="J2043" s="486">
        <v>57139</v>
      </c>
      <c r="K2043" s="487">
        <v>58284</v>
      </c>
      <c r="L2043" s="573"/>
      <c r="M2043" s="574"/>
      <c r="R2043" s="618"/>
      <c r="S2043" s="618"/>
      <c r="T2043" s="618"/>
      <c r="U2043" s="618"/>
    </row>
    <row r="2044" spans="1:21">
      <c r="A2044" s="482" t="s">
        <v>4501</v>
      </c>
      <c r="B2044" s="483" t="s">
        <v>4502</v>
      </c>
      <c r="C2044" s="513">
        <v>2010</v>
      </c>
      <c r="D2044" s="472" t="s">
        <v>4444</v>
      </c>
      <c r="E2044" s="473">
        <v>0</v>
      </c>
      <c r="F2044" s="478" t="s">
        <v>401</v>
      </c>
      <c r="G2044" s="477">
        <f t="shared" si="65"/>
        <v>0.02</v>
      </c>
      <c r="H2044" s="631" t="s">
        <v>339</v>
      </c>
      <c r="I2044" s="508">
        <f t="shared" si="66"/>
        <v>0.31780000000000003</v>
      </c>
      <c r="J2044" s="486">
        <v>56008</v>
      </c>
      <c r="K2044" s="487">
        <v>56008</v>
      </c>
      <c r="L2044" s="573"/>
      <c r="M2044" s="574"/>
      <c r="R2044" s="618"/>
      <c r="S2044" s="618"/>
      <c r="T2044" s="618"/>
      <c r="U2044" s="618"/>
    </row>
    <row r="2045" spans="1:21">
      <c r="A2045" s="482" t="s">
        <v>4503</v>
      </c>
      <c r="B2045" s="483" t="s">
        <v>4504</v>
      </c>
      <c r="C2045" s="513">
        <v>2000</v>
      </c>
      <c r="D2045" s="472" t="s">
        <v>4460</v>
      </c>
      <c r="E2045" s="473">
        <v>0</v>
      </c>
      <c r="F2045" s="478" t="s">
        <v>401</v>
      </c>
      <c r="G2045" s="477">
        <f t="shared" si="65"/>
        <v>0.02</v>
      </c>
      <c r="H2045" s="631" t="s">
        <v>339</v>
      </c>
      <c r="I2045" s="508">
        <f t="shared" si="66"/>
        <v>0.31780000000000003</v>
      </c>
      <c r="J2045" s="486">
        <v>56881</v>
      </c>
      <c r="K2045" s="487">
        <v>56881</v>
      </c>
      <c r="L2045" s="573"/>
      <c r="M2045" s="574"/>
      <c r="R2045" s="618"/>
      <c r="S2045" s="618"/>
      <c r="T2045" s="618"/>
      <c r="U2045" s="618"/>
    </row>
    <row r="2046" spans="1:21">
      <c r="A2046" s="471" t="s">
        <v>4505</v>
      </c>
      <c r="B2046" s="483" t="s">
        <v>4506</v>
      </c>
      <c r="C2046" s="513">
        <v>2090</v>
      </c>
      <c r="D2046" s="472" t="s">
        <v>4449</v>
      </c>
      <c r="E2046" s="473">
        <v>0</v>
      </c>
      <c r="F2046" s="478" t="s">
        <v>401</v>
      </c>
      <c r="G2046" s="477">
        <f t="shared" si="65"/>
        <v>0.02</v>
      </c>
      <c r="H2046" s="631" t="s">
        <v>339</v>
      </c>
      <c r="I2046" s="508">
        <f t="shared" si="66"/>
        <v>0.31780000000000003</v>
      </c>
      <c r="J2046" s="486">
        <v>35200</v>
      </c>
      <c r="K2046" s="487">
        <v>48738</v>
      </c>
      <c r="L2046" s="573"/>
      <c r="M2046" s="574"/>
      <c r="R2046" s="618"/>
      <c r="S2046" s="618"/>
      <c r="T2046" s="618"/>
      <c r="U2046" s="618"/>
    </row>
    <row r="2047" spans="1:21">
      <c r="A2047" s="482" t="s">
        <v>4507</v>
      </c>
      <c r="B2047" s="483" t="s">
        <v>4508</v>
      </c>
      <c r="C2047" s="513">
        <v>1620</v>
      </c>
      <c r="D2047" s="472" t="s">
        <v>1244</v>
      </c>
      <c r="E2047" s="473">
        <v>0.02</v>
      </c>
      <c r="F2047" s="478" t="s">
        <v>401</v>
      </c>
      <c r="G2047" s="477">
        <f t="shared" si="65"/>
        <v>0.02</v>
      </c>
      <c r="H2047" s="631" t="s">
        <v>339</v>
      </c>
      <c r="I2047" s="508">
        <f t="shared" si="66"/>
        <v>0.31780000000000003</v>
      </c>
      <c r="J2047" s="486">
        <v>56096</v>
      </c>
      <c r="K2047" s="487">
        <v>56096</v>
      </c>
      <c r="L2047" s="573"/>
      <c r="M2047" s="574"/>
      <c r="R2047" s="618"/>
      <c r="S2047" s="618"/>
      <c r="T2047" s="618"/>
      <c r="U2047" s="618"/>
    </row>
    <row r="2048" spans="1:21">
      <c r="A2048" s="482" t="s">
        <v>4509</v>
      </c>
      <c r="B2048" s="483" t="s">
        <v>4510</v>
      </c>
      <c r="C2048" s="513">
        <v>1620</v>
      </c>
      <c r="D2048" s="472" t="s">
        <v>1244</v>
      </c>
      <c r="E2048" s="473">
        <v>0.02</v>
      </c>
      <c r="F2048" s="478" t="s">
        <v>401</v>
      </c>
      <c r="G2048" s="477">
        <f t="shared" si="65"/>
        <v>0.02</v>
      </c>
      <c r="H2048" s="631" t="s">
        <v>339</v>
      </c>
      <c r="I2048" s="508">
        <f t="shared" si="66"/>
        <v>0.31780000000000003</v>
      </c>
      <c r="J2048" s="486">
        <v>58039</v>
      </c>
      <c r="K2048" s="487">
        <v>58039</v>
      </c>
      <c r="L2048" s="573"/>
      <c r="M2048" s="574"/>
      <c r="R2048" s="618"/>
      <c r="S2048" s="618"/>
      <c r="T2048" s="618"/>
      <c r="U2048" s="618"/>
    </row>
    <row r="2049" spans="1:21">
      <c r="A2049" s="482" t="s">
        <v>4511</v>
      </c>
      <c r="B2049" s="483" t="s">
        <v>4512</v>
      </c>
      <c r="C2049" s="513">
        <v>1620</v>
      </c>
      <c r="D2049" s="472" t="s">
        <v>1244</v>
      </c>
      <c r="E2049" s="473">
        <v>0.02</v>
      </c>
      <c r="F2049" s="478" t="s">
        <v>401</v>
      </c>
      <c r="G2049" s="477">
        <f t="shared" si="65"/>
        <v>0.02</v>
      </c>
      <c r="H2049" s="631" t="s">
        <v>339</v>
      </c>
      <c r="I2049" s="508">
        <f t="shared" si="66"/>
        <v>0.31780000000000003</v>
      </c>
      <c r="J2049" s="486">
        <v>58039</v>
      </c>
      <c r="K2049" s="487">
        <v>58039</v>
      </c>
      <c r="L2049" s="573"/>
      <c r="M2049" s="574"/>
      <c r="R2049" s="618"/>
      <c r="S2049" s="618"/>
      <c r="T2049" s="618"/>
      <c r="U2049" s="618"/>
    </row>
    <row r="2050" spans="1:21">
      <c r="A2050" s="482" t="s">
        <v>4513</v>
      </c>
      <c r="B2050" s="483" t="s">
        <v>4514</v>
      </c>
      <c r="C2050" s="513">
        <v>2090</v>
      </c>
      <c r="D2050" s="472" t="s">
        <v>4449</v>
      </c>
      <c r="E2050" s="473">
        <v>0</v>
      </c>
      <c r="F2050" s="478" t="s">
        <v>401</v>
      </c>
      <c r="G2050" s="477">
        <f t="shared" si="65"/>
        <v>0.02</v>
      </c>
      <c r="H2050" s="631" t="s">
        <v>339</v>
      </c>
      <c r="I2050" s="508">
        <f t="shared" si="66"/>
        <v>0.31780000000000003</v>
      </c>
      <c r="J2050" s="486">
        <v>49910</v>
      </c>
      <c r="K2050" s="487">
        <v>49910</v>
      </c>
      <c r="L2050" s="573"/>
      <c r="M2050" s="574"/>
      <c r="R2050" s="618"/>
      <c r="S2050" s="618"/>
      <c r="T2050" s="618"/>
      <c r="U2050" s="618"/>
    </row>
    <row r="2051" spans="1:21">
      <c r="A2051" s="482" t="s">
        <v>4515</v>
      </c>
      <c r="B2051" s="483" t="s">
        <v>4516</v>
      </c>
      <c r="C2051" s="513">
        <v>2000</v>
      </c>
      <c r="D2051" s="472" t="s">
        <v>4460</v>
      </c>
      <c r="E2051" s="473">
        <v>0</v>
      </c>
      <c r="F2051" s="478" t="s">
        <v>401</v>
      </c>
      <c r="G2051" s="477">
        <f t="shared" si="65"/>
        <v>0.02</v>
      </c>
      <c r="H2051" s="631" t="s">
        <v>339</v>
      </c>
      <c r="I2051" s="508">
        <f t="shared" si="66"/>
        <v>0.31780000000000003</v>
      </c>
      <c r="J2051" s="486">
        <v>50742</v>
      </c>
      <c r="K2051" s="487">
        <v>50742</v>
      </c>
      <c r="L2051" s="573"/>
      <c r="M2051" s="574"/>
      <c r="R2051" s="618"/>
      <c r="S2051" s="618"/>
      <c r="T2051" s="618"/>
      <c r="U2051" s="618"/>
    </row>
    <row r="2052" spans="1:21">
      <c r="A2052" s="471" t="s">
        <v>4517</v>
      </c>
      <c r="B2052" s="483" t="s">
        <v>4518</v>
      </c>
      <c r="C2052" s="513">
        <v>2110</v>
      </c>
      <c r="D2052" s="472" t="s">
        <v>4519</v>
      </c>
      <c r="E2052" s="473">
        <v>0</v>
      </c>
      <c r="F2052" s="478" t="s">
        <v>401</v>
      </c>
      <c r="G2052" s="477">
        <f t="shared" ref="G2052:G2115" si="69">_xlfn.XLOOKUP(F2052,$N$3:$N$18,$O$3:$O$18,"not found",0,1)</f>
        <v>0.02</v>
      </c>
      <c r="H2052" s="631" t="s">
        <v>339</v>
      </c>
      <c r="I2052" s="508">
        <f t="shared" ref="I2052:I2115" si="70">VLOOKUP(H2052,Fringe.Rates,2,FALSE)</f>
        <v>0.31780000000000003</v>
      </c>
      <c r="J2052" s="486">
        <v>36692</v>
      </c>
      <c r="K2052" s="487">
        <v>50785</v>
      </c>
      <c r="L2052" s="573"/>
      <c r="M2052" s="574"/>
      <c r="R2052" s="618"/>
      <c r="S2052" s="618"/>
      <c r="T2052" s="618"/>
      <c r="U2052" s="618"/>
    </row>
    <row r="2053" spans="1:21">
      <c r="A2053" s="482" t="s">
        <v>4520</v>
      </c>
      <c r="B2053" s="483" t="s">
        <v>4521</v>
      </c>
      <c r="C2053" s="513">
        <v>1620</v>
      </c>
      <c r="D2053" s="472" t="s">
        <v>1244</v>
      </c>
      <c r="E2053" s="473">
        <v>0.02</v>
      </c>
      <c r="F2053" s="478" t="s">
        <v>401</v>
      </c>
      <c r="G2053" s="477">
        <f t="shared" si="69"/>
        <v>0.02</v>
      </c>
      <c r="H2053" s="631" t="s">
        <v>339</v>
      </c>
      <c r="I2053" s="508">
        <f t="shared" si="70"/>
        <v>0.31780000000000003</v>
      </c>
      <c r="J2053" s="486">
        <v>66452</v>
      </c>
      <c r="K2053" s="487">
        <v>66452</v>
      </c>
      <c r="L2053" s="573"/>
      <c r="M2053" s="574"/>
      <c r="R2053" s="618"/>
      <c r="S2053" s="618"/>
      <c r="T2053" s="618"/>
      <c r="U2053" s="618"/>
    </row>
    <row r="2054" spans="1:21">
      <c r="A2054" s="482" t="s">
        <v>4522</v>
      </c>
      <c r="B2054" s="483" t="s">
        <v>4523</v>
      </c>
      <c r="C2054" s="513">
        <v>1620</v>
      </c>
      <c r="D2054" s="472" t="s">
        <v>1244</v>
      </c>
      <c r="E2054" s="473">
        <v>0.02</v>
      </c>
      <c r="F2054" s="478" t="s">
        <v>401</v>
      </c>
      <c r="G2054" s="477">
        <f t="shared" si="69"/>
        <v>0.02</v>
      </c>
      <c r="H2054" s="631" t="s">
        <v>339</v>
      </c>
      <c r="I2054" s="508">
        <f t="shared" si="70"/>
        <v>0.31780000000000003</v>
      </c>
      <c r="J2054" s="486">
        <v>69114</v>
      </c>
      <c r="K2054" s="487">
        <v>69114</v>
      </c>
      <c r="L2054" s="573"/>
      <c r="M2054" s="574"/>
      <c r="R2054" s="618"/>
      <c r="S2054" s="618"/>
      <c r="T2054" s="618"/>
      <c r="U2054" s="618"/>
    </row>
    <row r="2055" spans="1:21">
      <c r="A2055" s="471" t="s">
        <v>4524</v>
      </c>
      <c r="B2055" s="483" t="s">
        <v>4525</v>
      </c>
      <c r="C2055" s="513">
        <v>2120</v>
      </c>
      <c r="D2055" s="472" t="s">
        <v>4452</v>
      </c>
      <c r="E2055" s="473">
        <v>0.02</v>
      </c>
      <c r="F2055" s="478" t="s">
        <v>401</v>
      </c>
      <c r="G2055" s="477">
        <f t="shared" si="69"/>
        <v>0.02</v>
      </c>
      <c r="H2055" s="631" t="s">
        <v>339</v>
      </c>
      <c r="I2055" s="508">
        <f t="shared" si="70"/>
        <v>0.31780000000000003</v>
      </c>
      <c r="J2055" s="486">
        <v>37731</v>
      </c>
      <c r="K2055" s="487">
        <v>53237</v>
      </c>
      <c r="L2055" s="573"/>
      <c r="M2055" s="574"/>
      <c r="R2055" s="618"/>
      <c r="S2055" s="618"/>
      <c r="T2055" s="618"/>
      <c r="U2055" s="618"/>
    </row>
    <row r="2056" spans="1:21">
      <c r="A2056" s="482" t="s">
        <v>4526</v>
      </c>
      <c r="B2056" s="483" t="s">
        <v>4527</v>
      </c>
      <c r="C2056" s="513">
        <v>1620</v>
      </c>
      <c r="D2056" s="472" t="s">
        <v>1244</v>
      </c>
      <c r="E2056" s="473">
        <v>0.02</v>
      </c>
      <c r="F2056" s="478" t="s">
        <v>401</v>
      </c>
      <c r="G2056" s="477">
        <f t="shared" si="69"/>
        <v>0.02</v>
      </c>
      <c r="H2056" s="631" t="s">
        <v>339</v>
      </c>
      <c r="I2056" s="508">
        <f t="shared" si="70"/>
        <v>0.31780000000000003</v>
      </c>
      <c r="J2056" s="486">
        <v>65404</v>
      </c>
      <c r="K2056" s="487">
        <v>65404</v>
      </c>
      <c r="L2056" s="573"/>
      <c r="M2056" s="574"/>
      <c r="R2056" s="618"/>
      <c r="S2056" s="618"/>
      <c r="T2056" s="618"/>
      <c r="U2056" s="618"/>
    </row>
    <row r="2057" spans="1:21">
      <c r="A2057" s="482" t="s">
        <v>4528</v>
      </c>
      <c r="B2057" s="483" t="s">
        <v>4529</v>
      </c>
      <c r="C2057" s="513">
        <v>2120</v>
      </c>
      <c r="D2057" s="472" t="s">
        <v>4452</v>
      </c>
      <c r="E2057" s="473">
        <v>0.02</v>
      </c>
      <c r="F2057" s="478" t="s">
        <v>401</v>
      </c>
      <c r="G2057" s="477">
        <f t="shared" si="69"/>
        <v>0.02</v>
      </c>
      <c r="H2057" s="631" t="s">
        <v>339</v>
      </c>
      <c r="I2057" s="508">
        <f t="shared" si="70"/>
        <v>0.31780000000000003</v>
      </c>
      <c r="J2057" s="486">
        <v>60600</v>
      </c>
      <c r="K2057" s="487">
        <v>61813</v>
      </c>
      <c r="L2057" s="573"/>
      <c r="M2057" s="574"/>
      <c r="R2057" s="618"/>
      <c r="S2057" s="618"/>
      <c r="T2057" s="618"/>
      <c r="U2057" s="618"/>
    </row>
    <row r="2058" spans="1:21">
      <c r="A2058" s="482" t="s">
        <v>4530</v>
      </c>
      <c r="B2058" s="483" t="s">
        <v>4531</v>
      </c>
      <c r="C2058" s="513">
        <v>2000</v>
      </c>
      <c r="D2058" s="472" t="s">
        <v>4460</v>
      </c>
      <c r="E2058" s="473">
        <v>0</v>
      </c>
      <c r="F2058" s="478" t="s">
        <v>401</v>
      </c>
      <c r="G2058" s="477">
        <f t="shared" si="69"/>
        <v>0.02</v>
      </c>
      <c r="H2058" s="631" t="s">
        <v>339</v>
      </c>
      <c r="I2058" s="508">
        <f t="shared" si="70"/>
        <v>0.31780000000000003</v>
      </c>
      <c r="J2058" s="486">
        <v>58694</v>
      </c>
      <c r="K2058" s="487">
        <v>58694</v>
      </c>
      <c r="L2058" s="573"/>
      <c r="M2058" s="574"/>
      <c r="R2058" s="618"/>
      <c r="S2058" s="618"/>
      <c r="T2058" s="618"/>
      <c r="U2058" s="618"/>
    </row>
    <row r="2059" spans="1:21">
      <c r="A2059" s="482" t="s">
        <v>4532</v>
      </c>
      <c r="B2059" s="483" t="s">
        <v>4533</v>
      </c>
      <c r="C2059" s="513">
        <v>2060</v>
      </c>
      <c r="D2059" s="472" t="s">
        <v>4534</v>
      </c>
      <c r="E2059" s="473">
        <v>0</v>
      </c>
      <c r="F2059" s="478" t="s">
        <v>401</v>
      </c>
      <c r="G2059" s="477">
        <f t="shared" si="69"/>
        <v>0.02</v>
      </c>
      <c r="H2059" s="631" t="s">
        <v>339</v>
      </c>
      <c r="I2059" s="508">
        <f t="shared" si="70"/>
        <v>0.31780000000000003</v>
      </c>
      <c r="J2059" s="486">
        <v>50635</v>
      </c>
      <c r="K2059" s="487">
        <v>50635</v>
      </c>
      <c r="L2059" s="573"/>
      <c r="M2059" s="574"/>
      <c r="R2059" s="618"/>
      <c r="S2059" s="618"/>
      <c r="T2059" s="618"/>
      <c r="U2059" s="618"/>
    </row>
    <row r="2060" spans="1:21">
      <c r="A2060" s="482" t="s">
        <v>4535</v>
      </c>
      <c r="B2060" s="483" t="s">
        <v>4536</v>
      </c>
      <c r="C2060" s="513">
        <v>9001</v>
      </c>
      <c r="D2060" s="472" t="s">
        <v>661</v>
      </c>
      <c r="E2060" s="473">
        <v>0.02</v>
      </c>
      <c r="F2060" s="476" t="s">
        <v>400</v>
      </c>
      <c r="G2060" s="477">
        <f t="shared" si="69"/>
        <v>0.02</v>
      </c>
      <c r="H2060" s="631" t="s">
        <v>339</v>
      </c>
      <c r="I2060" s="508">
        <f t="shared" si="70"/>
        <v>0.31780000000000003</v>
      </c>
      <c r="J2060" s="486">
        <v>54012</v>
      </c>
      <c r="K2060" s="487">
        <v>54012</v>
      </c>
      <c r="L2060" s="573"/>
      <c r="M2060" s="574"/>
      <c r="R2060" s="618"/>
      <c r="S2060" s="618"/>
      <c r="T2060" s="618"/>
      <c r="U2060" s="618"/>
    </row>
    <row r="2061" spans="1:21">
      <c r="A2061" s="482" t="s">
        <v>4537</v>
      </c>
      <c r="B2061" s="483" t="s">
        <v>4538</v>
      </c>
      <c r="C2061" s="513">
        <v>9001</v>
      </c>
      <c r="D2061" s="472" t="s">
        <v>661</v>
      </c>
      <c r="E2061" s="473">
        <v>0.02</v>
      </c>
      <c r="F2061" s="476" t="s">
        <v>400</v>
      </c>
      <c r="G2061" s="477">
        <f t="shared" si="69"/>
        <v>0.02</v>
      </c>
      <c r="H2061" s="631" t="s">
        <v>339</v>
      </c>
      <c r="I2061" s="508">
        <f t="shared" si="70"/>
        <v>0.31780000000000003</v>
      </c>
      <c r="J2061" s="486">
        <v>55875</v>
      </c>
      <c r="K2061" s="487">
        <v>55875</v>
      </c>
      <c r="L2061" s="573"/>
      <c r="M2061" s="574"/>
      <c r="R2061" s="618"/>
      <c r="S2061" s="618"/>
      <c r="T2061" s="618"/>
      <c r="U2061" s="618"/>
    </row>
    <row r="2062" spans="1:21">
      <c r="A2062" s="471" t="s">
        <v>4539</v>
      </c>
      <c r="B2062" s="483" t="s">
        <v>4540</v>
      </c>
      <c r="C2062" s="513">
        <v>1620</v>
      </c>
      <c r="D2062" s="472" t="s">
        <v>1244</v>
      </c>
      <c r="E2062" s="474">
        <v>0.02</v>
      </c>
      <c r="F2062" s="478" t="s">
        <v>401</v>
      </c>
      <c r="G2062" s="477">
        <f t="shared" si="69"/>
        <v>0.02</v>
      </c>
      <c r="H2062" s="631" t="s">
        <v>339</v>
      </c>
      <c r="I2062" s="508">
        <f t="shared" si="70"/>
        <v>0.31780000000000003</v>
      </c>
      <c r="J2062" s="486">
        <v>32620</v>
      </c>
      <c r="K2062" s="487">
        <v>34818</v>
      </c>
      <c r="L2062" s="573"/>
      <c r="M2062" s="574"/>
      <c r="R2062" s="618"/>
      <c r="S2062" s="618"/>
      <c r="T2062" s="618"/>
      <c r="U2062" s="618"/>
    </row>
    <row r="2063" spans="1:21">
      <c r="A2063" s="471" t="s">
        <v>4541</v>
      </c>
      <c r="B2063" s="483" t="s">
        <v>4542</v>
      </c>
      <c r="C2063" s="513">
        <v>1620</v>
      </c>
      <c r="D2063" s="472" t="s">
        <v>1244</v>
      </c>
      <c r="E2063" s="474">
        <v>0.02</v>
      </c>
      <c r="F2063" s="478" t="s">
        <v>401</v>
      </c>
      <c r="G2063" s="477">
        <f t="shared" si="69"/>
        <v>0.02</v>
      </c>
      <c r="H2063" s="631" t="s">
        <v>339</v>
      </c>
      <c r="I2063" s="508">
        <f t="shared" si="70"/>
        <v>0.31780000000000003</v>
      </c>
      <c r="J2063" s="486">
        <v>32620</v>
      </c>
      <c r="K2063" s="487">
        <v>34818</v>
      </c>
      <c r="L2063" s="573"/>
      <c r="M2063" s="574"/>
      <c r="R2063" s="618"/>
      <c r="S2063" s="618"/>
      <c r="T2063" s="618"/>
      <c r="U2063" s="618"/>
    </row>
    <row r="2064" spans="1:21">
      <c r="A2064" s="471" t="s">
        <v>4543</v>
      </c>
      <c r="B2064" s="483" t="s">
        <v>4544</v>
      </c>
      <c r="C2064" s="513">
        <v>1202</v>
      </c>
      <c r="D2064" s="472" t="s">
        <v>4241</v>
      </c>
      <c r="E2064" s="473">
        <v>0.02</v>
      </c>
      <c r="F2064" s="478" t="s">
        <v>401</v>
      </c>
      <c r="G2064" s="477">
        <f t="shared" si="69"/>
        <v>0.02</v>
      </c>
      <c r="H2064" s="631" t="s">
        <v>339</v>
      </c>
      <c r="I2064" s="508">
        <f t="shared" si="70"/>
        <v>0.31780000000000003</v>
      </c>
      <c r="J2064" s="486">
        <v>32620</v>
      </c>
      <c r="K2064" s="487">
        <v>32620</v>
      </c>
      <c r="L2064" s="573"/>
      <c r="M2064" s="574"/>
      <c r="R2064" s="618"/>
      <c r="S2064" s="618"/>
      <c r="T2064" s="618"/>
      <c r="U2064" s="618"/>
    </row>
    <row r="2065" spans="1:21">
      <c r="A2065" s="471" t="s">
        <v>4545</v>
      </c>
      <c r="B2065" s="483" t="s">
        <v>4546</v>
      </c>
      <c r="C2065" s="513">
        <v>4200</v>
      </c>
      <c r="D2065" s="472" t="s">
        <v>959</v>
      </c>
      <c r="E2065" s="473">
        <v>0.02</v>
      </c>
      <c r="F2065" s="478" t="s">
        <v>401</v>
      </c>
      <c r="G2065" s="477">
        <f t="shared" si="69"/>
        <v>0.02</v>
      </c>
      <c r="H2065" s="631" t="s">
        <v>339</v>
      </c>
      <c r="I2065" s="508">
        <f t="shared" si="70"/>
        <v>0.31780000000000003</v>
      </c>
      <c r="J2065" s="486">
        <v>36999</v>
      </c>
      <c r="K2065" s="487">
        <v>40050</v>
      </c>
      <c r="L2065" s="573"/>
      <c r="M2065" s="574"/>
      <c r="R2065" s="618"/>
      <c r="S2065" s="618"/>
      <c r="T2065" s="618"/>
      <c r="U2065" s="618"/>
    </row>
    <row r="2066" spans="1:21">
      <c r="A2066" s="471" t="s">
        <v>4547</v>
      </c>
      <c r="B2066" s="483" t="s">
        <v>4548</v>
      </c>
      <c r="C2066" s="513">
        <v>1140</v>
      </c>
      <c r="D2066" s="472" t="s">
        <v>925</v>
      </c>
      <c r="E2066" s="473">
        <v>0.02</v>
      </c>
      <c r="F2066" s="478" t="s">
        <v>401</v>
      </c>
      <c r="G2066" s="477">
        <f t="shared" si="69"/>
        <v>0.02</v>
      </c>
      <c r="H2066" s="631" t="s">
        <v>339</v>
      </c>
      <c r="I2066" s="508">
        <f t="shared" si="70"/>
        <v>0.31780000000000003</v>
      </c>
      <c r="J2066" s="486">
        <v>32620</v>
      </c>
      <c r="K2066" s="487">
        <v>32620</v>
      </c>
      <c r="L2066" s="573"/>
      <c r="M2066" s="574"/>
      <c r="R2066" s="618"/>
      <c r="S2066" s="618"/>
      <c r="T2066" s="618"/>
      <c r="U2066" s="618"/>
    </row>
    <row r="2067" spans="1:21">
      <c r="A2067" s="471" t="s">
        <v>4549</v>
      </c>
      <c r="B2067" s="483" t="s">
        <v>4550</v>
      </c>
      <c r="C2067" s="513">
        <v>1025</v>
      </c>
      <c r="D2067" s="472" t="s">
        <v>1068</v>
      </c>
      <c r="E2067" s="474">
        <v>0.02</v>
      </c>
      <c r="F2067" s="478" t="s">
        <v>401</v>
      </c>
      <c r="G2067" s="477">
        <f t="shared" si="69"/>
        <v>0.02</v>
      </c>
      <c r="H2067" s="631" t="s">
        <v>339</v>
      </c>
      <c r="I2067" s="508">
        <f t="shared" si="70"/>
        <v>0.31780000000000003</v>
      </c>
      <c r="J2067" s="486">
        <v>32620</v>
      </c>
      <c r="K2067" s="487">
        <v>32620</v>
      </c>
      <c r="L2067" s="573"/>
      <c r="M2067" s="574"/>
      <c r="R2067" s="618"/>
      <c r="S2067" s="618"/>
      <c r="T2067" s="618"/>
      <c r="U2067" s="618"/>
    </row>
    <row r="2068" spans="1:21">
      <c r="A2068" s="471" t="s">
        <v>4551</v>
      </c>
      <c r="B2068" s="483" t="s">
        <v>4552</v>
      </c>
      <c r="C2068" s="513">
        <v>4210</v>
      </c>
      <c r="D2068" s="472" t="s">
        <v>1231</v>
      </c>
      <c r="E2068" s="473">
        <v>0.02</v>
      </c>
      <c r="F2068" s="478" t="s">
        <v>401</v>
      </c>
      <c r="G2068" s="477">
        <f t="shared" si="69"/>
        <v>0.02</v>
      </c>
      <c r="H2068" s="631" t="s">
        <v>339</v>
      </c>
      <c r="I2068" s="508">
        <f t="shared" si="70"/>
        <v>0.31780000000000003</v>
      </c>
      <c r="J2068" s="486">
        <v>38132</v>
      </c>
      <c r="K2068" s="487">
        <v>57286</v>
      </c>
      <c r="L2068" s="573"/>
      <c r="M2068" s="574"/>
      <c r="R2068" s="618"/>
      <c r="S2068" s="618"/>
      <c r="T2068" s="618"/>
      <c r="U2068" s="618"/>
    </row>
    <row r="2069" spans="1:21">
      <c r="A2069" s="471" t="s">
        <v>4553</v>
      </c>
      <c r="B2069" s="483" t="s">
        <v>4554</v>
      </c>
      <c r="C2069" s="513">
        <v>1202</v>
      </c>
      <c r="D2069" s="472" t="s">
        <v>4241</v>
      </c>
      <c r="E2069" s="474">
        <v>0.02</v>
      </c>
      <c r="F2069" s="478" t="s">
        <v>401</v>
      </c>
      <c r="G2069" s="477">
        <f t="shared" si="69"/>
        <v>0.02</v>
      </c>
      <c r="H2069" s="631" t="s">
        <v>339</v>
      </c>
      <c r="I2069" s="508">
        <f t="shared" si="70"/>
        <v>0.31780000000000003</v>
      </c>
      <c r="J2069" s="486">
        <v>32620</v>
      </c>
      <c r="K2069" s="487">
        <v>34987</v>
      </c>
      <c r="L2069" s="573"/>
      <c r="M2069" s="574"/>
      <c r="R2069" s="618"/>
      <c r="S2069" s="618"/>
      <c r="T2069" s="618"/>
      <c r="U2069" s="618"/>
    </row>
    <row r="2070" spans="1:21">
      <c r="A2070" s="471" t="s">
        <v>4555</v>
      </c>
      <c r="B2070" s="483" t="s">
        <v>4556</v>
      </c>
      <c r="C2070" s="513">
        <v>8430</v>
      </c>
      <c r="D2070" s="472" t="s">
        <v>4557</v>
      </c>
      <c r="E2070" s="473">
        <v>0.02</v>
      </c>
      <c r="F2070" s="478" t="s">
        <v>401</v>
      </c>
      <c r="G2070" s="477">
        <f t="shared" si="69"/>
        <v>0.02</v>
      </c>
      <c r="H2070" s="631" t="s">
        <v>339</v>
      </c>
      <c r="I2070" s="508">
        <f t="shared" si="70"/>
        <v>0.31780000000000003</v>
      </c>
      <c r="J2070" s="486">
        <v>32620</v>
      </c>
      <c r="K2070" s="487">
        <v>37187</v>
      </c>
      <c r="L2070" s="573"/>
      <c r="M2070" s="574"/>
      <c r="R2070" s="618"/>
      <c r="S2070" s="618"/>
      <c r="T2070" s="618"/>
      <c r="U2070" s="618"/>
    </row>
    <row r="2071" spans="1:21">
      <c r="A2071" s="482" t="s">
        <v>4558</v>
      </c>
      <c r="B2071" s="483" t="s">
        <v>4559</v>
      </c>
      <c r="C2071" s="513">
        <v>1410</v>
      </c>
      <c r="D2071" s="472" t="s">
        <v>1065</v>
      </c>
      <c r="E2071" s="473">
        <v>0.02</v>
      </c>
      <c r="F2071" s="478" t="s">
        <v>401</v>
      </c>
      <c r="G2071" s="477">
        <f t="shared" si="69"/>
        <v>0.02</v>
      </c>
      <c r="H2071" s="631" t="s">
        <v>339</v>
      </c>
      <c r="I2071" s="508">
        <f t="shared" si="70"/>
        <v>0.31780000000000003</v>
      </c>
      <c r="J2071" s="486">
        <v>32620</v>
      </c>
      <c r="K2071" s="487">
        <v>32620</v>
      </c>
      <c r="L2071" s="573"/>
      <c r="M2071" s="574"/>
      <c r="R2071" s="618"/>
      <c r="S2071" s="618"/>
      <c r="T2071" s="618"/>
      <c r="U2071" s="618"/>
    </row>
    <row r="2072" spans="1:21">
      <c r="A2072" s="471" t="s">
        <v>4560</v>
      </c>
      <c r="B2072" s="483" t="s">
        <v>4561</v>
      </c>
      <c r="C2072" s="513">
        <v>1080</v>
      </c>
      <c r="D2072" s="472" t="s">
        <v>1234</v>
      </c>
      <c r="E2072" s="474">
        <v>0.02</v>
      </c>
      <c r="F2072" s="478" t="s">
        <v>401</v>
      </c>
      <c r="G2072" s="477">
        <f t="shared" si="69"/>
        <v>0.02</v>
      </c>
      <c r="H2072" s="631" t="s">
        <v>339</v>
      </c>
      <c r="I2072" s="508">
        <f t="shared" si="70"/>
        <v>0.31780000000000003</v>
      </c>
      <c r="J2072" s="486">
        <v>32620</v>
      </c>
      <c r="K2072" s="487">
        <v>32620</v>
      </c>
      <c r="L2072" s="573"/>
      <c r="M2072" s="574"/>
      <c r="R2072" s="618"/>
      <c r="S2072" s="618"/>
      <c r="T2072" s="618"/>
      <c r="U2072" s="618"/>
    </row>
    <row r="2073" spans="1:21">
      <c r="A2073" s="482" t="s">
        <v>4562</v>
      </c>
      <c r="B2073" s="483" t="s">
        <v>4563</v>
      </c>
      <c r="C2073" s="513">
        <v>9001</v>
      </c>
      <c r="D2073" s="472" t="s">
        <v>661</v>
      </c>
      <c r="E2073" s="473">
        <v>0.02</v>
      </c>
      <c r="F2073" s="476" t="s">
        <v>400</v>
      </c>
      <c r="G2073" s="477">
        <f t="shared" si="69"/>
        <v>0.02</v>
      </c>
      <c r="H2073" s="631" t="s">
        <v>339</v>
      </c>
      <c r="I2073" s="508">
        <f t="shared" si="70"/>
        <v>0.31780000000000003</v>
      </c>
      <c r="J2073" s="486">
        <v>39284</v>
      </c>
      <c r="K2073" s="487">
        <v>40801</v>
      </c>
      <c r="L2073" s="573"/>
      <c r="M2073" s="574"/>
      <c r="R2073" s="618"/>
      <c r="S2073" s="618"/>
      <c r="T2073" s="618"/>
      <c r="U2073" s="618"/>
    </row>
    <row r="2074" spans="1:21">
      <c r="A2074" s="471" t="s">
        <v>4564</v>
      </c>
      <c r="B2074" s="483" t="s">
        <v>4565</v>
      </c>
      <c r="C2074" s="513">
        <v>4210</v>
      </c>
      <c r="D2074" s="472" t="s">
        <v>1231</v>
      </c>
      <c r="E2074" s="473">
        <v>0.02</v>
      </c>
      <c r="F2074" s="478" t="s">
        <v>401</v>
      </c>
      <c r="G2074" s="477">
        <f t="shared" si="69"/>
        <v>0.02</v>
      </c>
      <c r="H2074" s="631" t="s">
        <v>339</v>
      </c>
      <c r="I2074" s="508">
        <f t="shared" si="70"/>
        <v>0.31780000000000003</v>
      </c>
      <c r="J2074" s="486">
        <v>36330</v>
      </c>
      <c r="K2074" s="487">
        <v>39159</v>
      </c>
      <c r="L2074" s="573"/>
      <c r="M2074" s="574"/>
      <c r="R2074" s="618"/>
      <c r="S2074" s="618"/>
      <c r="T2074" s="618"/>
      <c r="U2074" s="618"/>
    </row>
    <row r="2075" spans="1:21">
      <c r="A2075" s="482" t="s">
        <v>4566</v>
      </c>
      <c r="B2075" s="483" t="s">
        <v>4567</v>
      </c>
      <c r="C2075" s="513">
        <v>9001</v>
      </c>
      <c r="D2075" s="472" t="s">
        <v>661</v>
      </c>
      <c r="E2075" s="473">
        <v>0.02</v>
      </c>
      <c r="F2075" s="476" t="s">
        <v>400</v>
      </c>
      <c r="G2075" s="477">
        <f t="shared" si="69"/>
        <v>0.02</v>
      </c>
      <c r="H2075" s="631" t="s">
        <v>339</v>
      </c>
      <c r="I2075" s="508">
        <f t="shared" si="70"/>
        <v>0.31780000000000003</v>
      </c>
      <c r="J2075" s="486">
        <v>39052</v>
      </c>
      <c r="K2075" s="487">
        <v>42083</v>
      </c>
      <c r="L2075" s="573"/>
      <c r="M2075" s="574"/>
      <c r="R2075" s="618"/>
      <c r="S2075" s="618"/>
      <c r="T2075" s="618"/>
      <c r="U2075" s="618"/>
    </row>
    <row r="2076" spans="1:21">
      <c r="A2076" s="482" t="s">
        <v>4568</v>
      </c>
      <c r="B2076" s="483" t="s">
        <v>4569</v>
      </c>
      <c r="C2076" s="513">
        <v>9001</v>
      </c>
      <c r="D2076" s="472" t="s">
        <v>661</v>
      </c>
      <c r="E2076" s="473">
        <v>0.02</v>
      </c>
      <c r="F2076" s="476" t="s">
        <v>400</v>
      </c>
      <c r="G2076" s="477">
        <f t="shared" si="69"/>
        <v>0.02</v>
      </c>
      <c r="H2076" s="631" t="s">
        <v>339</v>
      </c>
      <c r="I2076" s="508">
        <f t="shared" si="70"/>
        <v>0.31780000000000003</v>
      </c>
      <c r="J2076" s="486">
        <v>51174</v>
      </c>
      <c r="K2076" s="487">
        <v>51174</v>
      </c>
      <c r="L2076" s="573"/>
      <c r="M2076" s="574"/>
      <c r="R2076" s="618"/>
      <c r="S2076" s="618"/>
      <c r="T2076" s="618"/>
      <c r="U2076" s="618"/>
    </row>
    <row r="2077" spans="1:21">
      <c r="A2077" s="482" t="s">
        <v>4570</v>
      </c>
      <c r="B2077" s="483" t="s">
        <v>4571</v>
      </c>
      <c r="C2077" s="513">
        <v>8310</v>
      </c>
      <c r="D2077" s="472" t="s">
        <v>4572</v>
      </c>
      <c r="E2077" s="473">
        <v>0.02</v>
      </c>
      <c r="F2077" s="478" t="s">
        <v>401</v>
      </c>
      <c r="G2077" s="477">
        <f t="shared" si="69"/>
        <v>0.02</v>
      </c>
      <c r="H2077" s="631" t="s">
        <v>339</v>
      </c>
      <c r="I2077" s="508">
        <f t="shared" si="70"/>
        <v>0.31780000000000003</v>
      </c>
      <c r="J2077" s="486">
        <v>38800</v>
      </c>
      <c r="K2077" s="487">
        <v>45812</v>
      </c>
      <c r="L2077" s="573"/>
      <c r="M2077" s="574"/>
      <c r="R2077" s="618"/>
      <c r="S2077" s="618"/>
      <c r="T2077" s="618"/>
      <c r="U2077" s="618"/>
    </row>
    <row r="2078" spans="1:21">
      <c r="A2078" s="471" t="s">
        <v>4573</v>
      </c>
      <c r="B2078" s="483" t="s">
        <v>4574</v>
      </c>
      <c r="C2078" s="513">
        <v>1620</v>
      </c>
      <c r="D2078" s="472" t="s">
        <v>1244</v>
      </c>
      <c r="E2078" s="474">
        <v>0.02</v>
      </c>
      <c r="F2078" s="478" t="s">
        <v>401</v>
      </c>
      <c r="G2078" s="477">
        <f t="shared" si="69"/>
        <v>0.02</v>
      </c>
      <c r="H2078" s="631" t="s">
        <v>339</v>
      </c>
      <c r="I2078" s="508">
        <f t="shared" si="70"/>
        <v>0.31780000000000003</v>
      </c>
      <c r="J2078" s="486">
        <v>32620</v>
      </c>
      <c r="K2078" s="487">
        <v>38971</v>
      </c>
      <c r="L2078" s="573"/>
      <c r="M2078" s="574"/>
      <c r="R2078" s="618"/>
      <c r="S2078" s="618"/>
      <c r="T2078" s="618"/>
      <c r="U2078" s="618"/>
    </row>
    <row r="2079" spans="1:21">
      <c r="A2079" s="471" t="s">
        <v>4575</v>
      </c>
      <c r="B2079" s="483" t="s">
        <v>4576</v>
      </c>
      <c r="C2079" s="513">
        <v>1140</v>
      </c>
      <c r="D2079" s="472" t="s">
        <v>925</v>
      </c>
      <c r="E2079" s="474">
        <v>0.02</v>
      </c>
      <c r="F2079" s="478" t="s">
        <v>401</v>
      </c>
      <c r="G2079" s="477">
        <f t="shared" si="69"/>
        <v>0.02</v>
      </c>
      <c r="H2079" s="631" t="s">
        <v>339</v>
      </c>
      <c r="I2079" s="508">
        <f t="shared" si="70"/>
        <v>0.31780000000000003</v>
      </c>
      <c r="J2079" s="486">
        <v>32620</v>
      </c>
      <c r="K2079" s="487">
        <v>35195</v>
      </c>
      <c r="L2079" s="573"/>
      <c r="M2079" s="574"/>
      <c r="R2079" s="618"/>
      <c r="S2079" s="618"/>
      <c r="T2079" s="618"/>
      <c r="U2079" s="618"/>
    </row>
    <row r="2080" spans="1:21">
      <c r="A2080" s="471" t="s">
        <v>4577</v>
      </c>
      <c r="B2080" s="483" t="s">
        <v>4578</v>
      </c>
      <c r="C2080" s="513">
        <v>1630</v>
      </c>
      <c r="D2080" s="472" t="s">
        <v>1121</v>
      </c>
      <c r="E2080" s="473">
        <v>0.02</v>
      </c>
      <c r="F2080" s="478" t="s">
        <v>401</v>
      </c>
      <c r="G2080" s="477">
        <f t="shared" si="69"/>
        <v>0.02</v>
      </c>
      <c r="H2080" s="631" t="s">
        <v>339</v>
      </c>
      <c r="I2080" s="508">
        <f t="shared" si="70"/>
        <v>0.31780000000000003</v>
      </c>
      <c r="J2080" s="486">
        <v>34026</v>
      </c>
      <c r="K2080" s="487">
        <v>38267</v>
      </c>
      <c r="L2080" s="573"/>
      <c r="M2080" s="574"/>
      <c r="R2080" s="618"/>
      <c r="S2080" s="618"/>
      <c r="T2080" s="618"/>
      <c r="U2080" s="618"/>
    </row>
    <row r="2081" spans="1:21">
      <c r="A2081" s="471" t="s">
        <v>4579</v>
      </c>
      <c r="B2081" s="483" t="s">
        <v>4580</v>
      </c>
      <c r="C2081" s="513">
        <v>1630</v>
      </c>
      <c r="D2081" s="472" t="s">
        <v>1121</v>
      </c>
      <c r="E2081" s="473">
        <v>0.02</v>
      </c>
      <c r="F2081" s="478" t="s">
        <v>401</v>
      </c>
      <c r="G2081" s="477">
        <f t="shared" si="69"/>
        <v>0.02</v>
      </c>
      <c r="H2081" s="631" t="s">
        <v>339</v>
      </c>
      <c r="I2081" s="508">
        <f t="shared" si="70"/>
        <v>0.31780000000000003</v>
      </c>
      <c r="J2081" s="486">
        <v>35634</v>
      </c>
      <c r="K2081" s="487">
        <v>40091</v>
      </c>
      <c r="L2081" s="573"/>
      <c r="M2081" s="574"/>
      <c r="R2081" s="618"/>
      <c r="S2081" s="618"/>
      <c r="T2081" s="618"/>
      <c r="U2081" s="618"/>
    </row>
    <row r="2082" spans="1:21">
      <c r="A2082" s="482" t="s">
        <v>4581</v>
      </c>
      <c r="B2082" s="483" t="s">
        <v>4582</v>
      </c>
      <c r="C2082" s="513">
        <v>9001</v>
      </c>
      <c r="D2082" s="472" t="s">
        <v>661</v>
      </c>
      <c r="E2082" s="473">
        <v>0.02</v>
      </c>
      <c r="F2082" s="476" t="s">
        <v>400</v>
      </c>
      <c r="G2082" s="477">
        <f t="shared" si="69"/>
        <v>0.02</v>
      </c>
      <c r="H2082" s="631" t="s">
        <v>339</v>
      </c>
      <c r="I2082" s="508">
        <f t="shared" si="70"/>
        <v>0.31780000000000003</v>
      </c>
      <c r="J2082" s="486">
        <v>43015</v>
      </c>
      <c r="K2082" s="487">
        <v>49776</v>
      </c>
      <c r="L2082" s="573"/>
      <c r="M2082" s="574"/>
      <c r="R2082" s="618"/>
      <c r="S2082" s="618"/>
      <c r="T2082" s="618"/>
      <c r="U2082" s="618"/>
    </row>
    <row r="2083" spans="1:21">
      <c r="A2083" s="471" t="s">
        <v>4583</v>
      </c>
      <c r="B2083" s="483" t="s">
        <v>4228</v>
      </c>
      <c r="C2083" s="513">
        <v>9001</v>
      </c>
      <c r="D2083" s="472" t="s">
        <v>661</v>
      </c>
      <c r="E2083" s="473">
        <v>0.02</v>
      </c>
      <c r="F2083" s="476" t="s">
        <v>400</v>
      </c>
      <c r="G2083" s="477">
        <f t="shared" si="69"/>
        <v>0.02</v>
      </c>
      <c r="H2083" s="631" t="s">
        <v>339</v>
      </c>
      <c r="I2083" s="508">
        <f t="shared" si="70"/>
        <v>0.31780000000000003</v>
      </c>
      <c r="J2083" s="486">
        <v>35088</v>
      </c>
      <c r="K2083" s="487">
        <v>45461</v>
      </c>
      <c r="L2083" s="573"/>
      <c r="M2083" s="574"/>
      <c r="R2083" s="618"/>
      <c r="S2083" s="618"/>
      <c r="T2083" s="618"/>
      <c r="U2083" s="618"/>
    </row>
    <row r="2084" spans="1:21">
      <c r="A2084" s="482" t="s">
        <v>4584</v>
      </c>
      <c r="B2084" s="483" t="s">
        <v>4585</v>
      </c>
      <c r="C2084" s="513">
        <v>9001</v>
      </c>
      <c r="D2084" s="472" t="s">
        <v>661</v>
      </c>
      <c r="E2084" s="473">
        <v>0.02</v>
      </c>
      <c r="F2084" s="476" t="s">
        <v>400</v>
      </c>
      <c r="G2084" s="477">
        <f t="shared" si="69"/>
        <v>0.02</v>
      </c>
      <c r="H2084" s="631" t="s">
        <v>339</v>
      </c>
      <c r="I2084" s="508">
        <f t="shared" si="70"/>
        <v>0.31780000000000003</v>
      </c>
      <c r="J2084" s="486">
        <v>39401</v>
      </c>
      <c r="K2084" s="487">
        <v>42316</v>
      </c>
      <c r="L2084" s="573"/>
      <c r="M2084" s="574"/>
      <c r="R2084" s="618"/>
      <c r="S2084" s="618"/>
      <c r="T2084" s="618"/>
      <c r="U2084" s="618"/>
    </row>
    <row r="2085" spans="1:21">
      <c r="A2085" s="482" t="s">
        <v>4586</v>
      </c>
      <c r="B2085" s="483" t="s">
        <v>4587</v>
      </c>
      <c r="C2085" s="513">
        <v>4210</v>
      </c>
      <c r="D2085" s="472" t="s">
        <v>1231</v>
      </c>
      <c r="E2085" s="473">
        <v>0.02</v>
      </c>
      <c r="F2085" s="478" t="s">
        <v>401</v>
      </c>
      <c r="G2085" s="477">
        <f t="shared" si="69"/>
        <v>0.02</v>
      </c>
      <c r="H2085" s="631" t="s">
        <v>339</v>
      </c>
      <c r="I2085" s="508">
        <f t="shared" si="70"/>
        <v>0.31780000000000003</v>
      </c>
      <c r="J2085" s="486">
        <v>38691</v>
      </c>
      <c r="K2085" s="487">
        <v>42592</v>
      </c>
      <c r="L2085" s="573"/>
      <c r="M2085" s="574"/>
      <c r="R2085" s="618"/>
      <c r="S2085" s="618"/>
      <c r="T2085" s="618"/>
      <c r="U2085" s="618"/>
    </row>
    <row r="2086" spans="1:21">
      <c r="A2086" s="482" t="s">
        <v>4588</v>
      </c>
      <c r="B2086" s="483" t="s">
        <v>4589</v>
      </c>
      <c r="C2086" s="513">
        <v>9001</v>
      </c>
      <c r="D2086" s="472" t="s">
        <v>661</v>
      </c>
      <c r="E2086" s="473">
        <v>0.02</v>
      </c>
      <c r="F2086" s="476" t="s">
        <v>400</v>
      </c>
      <c r="G2086" s="477">
        <f t="shared" si="69"/>
        <v>0.02</v>
      </c>
      <c r="H2086" s="631" t="s">
        <v>339</v>
      </c>
      <c r="I2086" s="508">
        <f t="shared" si="70"/>
        <v>0.31780000000000003</v>
      </c>
      <c r="J2086" s="486">
        <v>49776</v>
      </c>
      <c r="K2086" s="487">
        <v>54205</v>
      </c>
      <c r="L2086" s="573"/>
      <c r="M2086" s="574"/>
      <c r="R2086" s="618"/>
      <c r="S2086" s="618"/>
      <c r="T2086" s="618"/>
      <c r="U2086" s="618"/>
    </row>
    <row r="2087" spans="1:21">
      <c r="A2087" s="482" t="s">
        <v>4590</v>
      </c>
      <c r="B2087" s="483" t="s">
        <v>4591</v>
      </c>
      <c r="C2087" s="513">
        <v>9000</v>
      </c>
      <c r="D2087" s="472" t="s">
        <v>550</v>
      </c>
      <c r="E2087" s="473">
        <v>0.02</v>
      </c>
      <c r="F2087" s="476" t="s">
        <v>400</v>
      </c>
      <c r="G2087" s="477">
        <f t="shared" si="69"/>
        <v>0.02</v>
      </c>
      <c r="H2087" s="631" t="s">
        <v>339</v>
      </c>
      <c r="I2087" s="508">
        <f t="shared" si="70"/>
        <v>0.31780000000000003</v>
      </c>
      <c r="J2087" s="486">
        <v>69103</v>
      </c>
      <c r="K2087" s="487">
        <v>96724</v>
      </c>
      <c r="L2087" s="573"/>
      <c r="M2087" s="574"/>
      <c r="R2087" s="618"/>
      <c r="S2087" s="618"/>
      <c r="T2087" s="618"/>
      <c r="U2087" s="618"/>
    </row>
    <row r="2088" spans="1:21">
      <c r="A2088" s="482" t="s">
        <v>4592</v>
      </c>
      <c r="B2088" s="483" t="s">
        <v>4593</v>
      </c>
      <c r="C2088" s="513">
        <v>9000</v>
      </c>
      <c r="D2088" s="472" t="s">
        <v>550</v>
      </c>
      <c r="E2088" s="473">
        <v>0.02</v>
      </c>
      <c r="F2088" s="476" t="s">
        <v>400</v>
      </c>
      <c r="G2088" s="477">
        <f t="shared" si="69"/>
        <v>0.02</v>
      </c>
      <c r="H2088" s="631" t="s">
        <v>339</v>
      </c>
      <c r="I2088" s="508">
        <f t="shared" si="70"/>
        <v>0.31780000000000003</v>
      </c>
      <c r="J2088" s="486">
        <v>43481</v>
      </c>
      <c r="K2088" s="487">
        <v>45114</v>
      </c>
      <c r="L2088" s="573"/>
      <c r="M2088" s="574"/>
      <c r="R2088" s="618"/>
      <c r="S2088" s="618"/>
      <c r="T2088" s="618"/>
      <c r="U2088" s="618"/>
    </row>
    <row r="2089" spans="1:21">
      <c r="A2089" s="482" t="s">
        <v>4594</v>
      </c>
      <c r="B2089" s="483" t="s">
        <v>4595</v>
      </c>
      <c r="C2089" s="513">
        <v>9000</v>
      </c>
      <c r="D2089" s="472" t="s">
        <v>550</v>
      </c>
      <c r="E2089" s="473">
        <v>0.02</v>
      </c>
      <c r="F2089" s="476" t="s">
        <v>400</v>
      </c>
      <c r="G2089" s="477">
        <f t="shared" si="69"/>
        <v>0.02</v>
      </c>
      <c r="H2089" s="631" t="s">
        <v>339</v>
      </c>
      <c r="I2089" s="508">
        <f t="shared" si="70"/>
        <v>0.31780000000000003</v>
      </c>
      <c r="J2089" s="486">
        <v>45231</v>
      </c>
      <c r="K2089" s="487">
        <v>48494</v>
      </c>
      <c r="L2089" s="573"/>
      <c r="M2089" s="574"/>
      <c r="R2089" s="618"/>
      <c r="S2089" s="618"/>
      <c r="T2089" s="618"/>
      <c r="U2089" s="618"/>
    </row>
    <row r="2090" spans="1:21">
      <c r="A2090" s="482" t="s">
        <v>4596</v>
      </c>
      <c r="B2090" s="483" t="s">
        <v>4597</v>
      </c>
      <c r="C2090" s="513">
        <v>9001</v>
      </c>
      <c r="D2090" s="472" t="s">
        <v>661</v>
      </c>
      <c r="E2090" s="473">
        <v>0.02</v>
      </c>
      <c r="F2090" s="476" t="s">
        <v>400</v>
      </c>
      <c r="G2090" s="477">
        <f t="shared" si="69"/>
        <v>0.02</v>
      </c>
      <c r="H2090" s="631" t="s">
        <v>339</v>
      </c>
      <c r="I2090" s="508">
        <f t="shared" si="70"/>
        <v>0.31780000000000003</v>
      </c>
      <c r="J2090" s="486">
        <v>57004</v>
      </c>
      <c r="K2090" s="487">
        <v>61084</v>
      </c>
      <c r="L2090" s="573"/>
      <c r="M2090" s="574"/>
      <c r="R2090" s="618"/>
      <c r="S2090" s="618"/>
      <c r="T2090" s="618"/>
      <c r="U2090" s="618"/>
    </row>
    <row r="2091" spans="1:21">
      <c r="A2091" s="482" t="s">
        <v>4598</v>
      </c>
      <c r="B2091" s="483" t="s">
        <v>4599</v>
      </c>
      <c r="C2091" s="513">
        <v>9001</v>
      </c>
      <c r="D2091" s="472" t="s">
        <v>661</v>
      </c>
      <c r="E2091" s="473">
        <v>0.02</v>
      </c>
      <c r="F2091" s="476" t="s">
        <v>400</v>
      </c>
      <c r="G2091" s="477">
        <f t="shared" si="69"/>
        <v>0.02</v>
      </c>
      <c r="H2091" s="631" t="s">
        <v>339</v>
      </c>
      <c r="I2091" s="508">
        <f t="shared" si="70"/>
        <v>0.31780000000000003</v>
      </c>
      <c r="J2091" s="486">
        <v>50242</v>
      </c>
      <c r="K2091" s="487">
        <v>53856</v>
      </c>
      <c r="L2091" s="573"/>
      <c r="M2091" s="574"/>
      <c r="R2091" s="618"/>
      <c r="S2091" s="618"/>
      <c r="T2091" s="618"/>
      <c r="U2091" s="618"/>
    </row>
    <row r="2092" spans="1:21">
      <c r="A2092" s="482" t="s">
        <v>4600</v>
      </c>
      <c r="B2092" s="483" t="s">
        <v>4601</v>
      </c>
      <c r="C2092" s="513">
        <v>9001</v>
      </c>
      <c r="D2092" s="472" t="s">
        <v>661</v>
      </c>
      <c r="E2092" s="473">
        <v>0.02</v>
      </c>
      <c r="F2092" s="476" t="s">
        <v>400</v>
      </c>
      <c r="G2092" s="477">
        <f t="shared" si="69"/>
        <v>0.02</v>
      </c>
      <c r="H2092" s="631" t="s">
        <v>339</v>
      </c>
      <c r="I2092" s="508">
        <f t="shared" si="70"/>
        <v>0.31780000000000003</v>
      </c>
      <c r="J2092" s="486">
        <v>59217</v>
      </c>
      <c r="K2092" s="487">
        <v>59217</v>
      </c>
      <c r="L2092" s="573"/>
      <c r="M2092" s="574"/>
      <c r="R2092" s="618"/>
      <c r="S2092" s="618"/>
      <c r="T2092" s="618"/>
      <c r="U2092" s="618"/>
    </row>
    <row r="2093" spans="1:21">
      <c r="A2093" s="471" t="s">
        <v>4602</v>
      </c>
      <c r="B2093" s="483" t="s">
        <v>4603</v>
      </c>
      <c r="C2093" s="513">
        <v>9020</v>
      </c>
      <c r="D2093" s="472" t="s">
        <v>423</v>
      </c>
      <c r="E2093" s="473">
        <v>0.02</v>
      </c>
      <c r="F2093" s="476" t="s">
        <v>400</v>
      </c>
      <c r="G2093" s="477">
        <f t="shared" si="69"/>
        <v>0.02</v>
      </c>
      <c r="H2093" s="631" t="s">
        <v>339</v>
      </c>
      <c r="I2093" s="508">
        <f t="shared" si="70"/>
        <v>0.31780000000000003</v>
      </c>
      <c r="J2093" s="486">
        <v>32620</v>
      </c>
      <c r="K2093" s="487">
        <v>298701</v>
      </c>
      <c r="L2093" s="573"/>
      <c r="M2093" s="574"/>
      <c r="R2093" s="618"/>
      <c r="S2093" s="618"/>
      <c r="T2093" s="618"/>
      <c r="U2093" s="618"/>
    </row>
    <row r="2094" spans="1:21">
      <c r="A2094" s="482" t="s">
        <v>4604</v>
      </c>
      <c r="B2094" s="483" t="s">
        <v>4346</v>
      </c>
      <c r="C2094" s="513">
        <v>9001</v>
      </c>
      <c r="D2094" s="472" t="s">
        <v>661</v>
      </c>
      <c r="E2094" s="473">
        <v>0.02</v>
      </c>
      <c r="F2094" s="476" t="s">
        <v>400</v>
      </c>
      <c r="G2094" s="477">
        <f t="shared" si="69"/>
        <v>0.02</v>
      </c>
      <c r="H2094" s="631" t="s">
        <v>339</v>
      </c>
      <c r="I2094" s="508">
        <f t="shared" si="70"/>
        <v>0.31780000000000003</v>
      </c>
      <c r="J2094" s="486">
        <v>64229</v>
      </c>
      <c r="K2094" s="487">
        <v>64229</v>
      </c>
      <c r="L2094" s="573"/>
      <c r="M2094" s="574"/>
      <c r="R2094" s="618"/>
      <c r="S2094" s="618"/>
      <c r="T2094" s="618"/>
      <c r="U2094" s="618"/>
    </row>
    <row r="2095" spans="1:21">
      <c r="A2095" s="482" t="s">
        <v>4605</v>
      </c>
      <c r="B2095" s="483" t="s">
        <v>4606</v>
      </c>
      <c r="C2095" s="513">
        <v>1140</v>
      </c>
      <c r="D2095" s="472" t="s">
        <v>925</v>
      </c>
      <c r="E2095" s="473">
        <v>0.02</v>
      </c>
      <c r="F2095" s="478" t="s">
        <v>401</v>
      </c>
      <c r="G2095" s="477">
        <f t="shared" si="69"/>
        <v>0.02</v>
      </c>
      <c r="H2095" s="631" t="s">
        <v>339</v>
      </c>
      <c r="I2095" s="508">
        <f t="shared" si="70"/>
        <v>0.31780000000000003</v>
      </c>
      <c r="J2095" s="486">
        <v>45187</v>
      </c>
      <c r="K2095" s="487">
        <v>45648</v>
      </c>
      <c r="L2095" s="573"/>
      <c r="M2095" s="574"/>
      <c r="R2095" s="618"/>
      <c r="S2095" s="618"/>
      <c r="T2095" s="618"/>
      <c r="U2095" s="618"/>
    </row>
    <row r="2096" spans="1:21">
      <c r="A2096" s="482" t="s">
        <v>4607</v>
      </c>
      <c r="B2096" s="483" t="s">
        <v>4608</v>
      </c>
      <c r="C2096" s="513">
        <v>9001</v>
      </c>
      <c r="D2096" s="472" t="s">
        <v>661</v>
      </c>
      <c r="E2096" s="473">
        <v>0.02</v>
      </c>
      <c r="F2096" s="476" t="s">
        <v>400</v>
      </c>
      <c r="G2096" s="477">
        <f t="shared" si="69"/>
        <v>0.02</v>
      </c>
      <c r="H2096" s="631" t="s">
        <v>339</v>
      </c>
      <c r="I2096" s="508">
        <f t="shared" si="70"/>
        <v>0.31780000000000003</v>
      </c>
      <c r="J2096" s="486">
        <v>56654</v>
      </c>
      <c r="K2096" s="487">
        <v>58751</v>
      </c>
      <c r="L2096" s="573"/>
      <c r="M2096" s="574"/>
      <c r="R2096" s="618"/>
      <c r="S2096" s="618"/>
      <c r="T2096" s="618"/>
      <c r="U2096" s="618"/>
    </row>
    <row r="2097" spans="1:21">
      <c r="A2097" s="482" t="s">
        <v>4609</v>
      </c>
      <c r="B2097" s="483" t="s">
        <v>4610</v>
      </c>
      <c r="C2097" s="513">
        <v>9001</v>
      </c>
      <c r="D2097" s="472" t="s">
        <v>661</v>
      </c>
      <c r="E2097" s="473">
        <v>0.02</v>
      </c>
      <c r="F2097" s="476" t="s">
        <v>400</v>
      </c>
      <c r="G2097" s="477">
        <f t="shared" si="69"/>
        <v>0.02</v>
      </c>
      <c r="H2097" s="631" t="s">
        <v>339</v>
      </c>
      <c r="I2097" s="508">
        <f t="shared" si="70"/>
        <v>0.31780000000000003</v>
      </c>
      <c r="J2097" s="486">
        <v>67726</v>
      </c>
      <c r="K2097" s="487">
        <v>67726</v>
      </c>
      <c r="L2097" s="573"/>
      <c r="M2097" s="574"/>
      <c r="R2097" s="618"/>
      <c r="S2097" s="618"/>
      <c r="T2097" s="618"/>
      <c r="U2097" s="618"/>
    </row>
    <row r="2098" spans="1:21">
      <c r="A2098" s="482" t="s">
        <v>4611</v>
      </c>
      <c r="B2098" s="483" t="s">
        <v>4612</v>
      </c>
      <c r="C2098" s="513">
        <v>9001</v>
      </c>
      <c r="D2098" s="472" t="s">
        <v>661</v>
      </c>
      <c r="E2098" s="473">
        <v>0.02</v>
      </c>
      <c r="F2098" s="476" t="s">
        <v>400</v>
      </c>
      <c r="G2098" s="477">
        <f t="shared" si="69"/>
        <v>0.02</v>
      </c>
      <c r="H2098" s="631" t="s">
        <v>339</v>
      </c>
      <c r="I2098" s="508">
        <f t="shared" si="70"/>
        <v>0.31780000000000003</v>
      </c>
      <c r="J2098" s="486">
        <v>69474</v>
      </c>
      <c r="K2098" s="487">
        <v>69474</v>
      </c>
      <c r="L2098" s="573"/>
      <c r="M2098" s="574"/>
      <c r="R2098" s="618"/>
      <c r="S2098" s="618"/>
      <c r="T2098" s="618"/>
      <c r="U2098" s="618"/>
    </row>
    <row r="2099" spans="1:21">
      <c r="A2099" s="482" t="s">
        <v>4613</v>
      </c>
      <c r="B2099" s="483" t="s">
        <v>4614</v>
      </c>
      <c r="C2099" s="513">
        <v>9001</v>
      </c>
      <c r="D2099" s="472" t="s">
        <v>661</v>
      </c>
      <c r="E2099" s="473">
        <v>0.02</v>
      </c>
      <c r="F2099" s="476" t="s">
        <v>400</v>
      </c>
      <c r="G2099" s="477">
        <f t="shared" si="69"/>
        <v>0.02</v>
      </c>
      <c r="H2099" s="631" t="s">
        <v>339</v>
      </c>
      <c r="I2099" s="508">
        <f t="shared" si="70"/>
        <v>0.31780000000000003</v>
      </c>
      <c r="J2099" s="486">
        <v>73204</v>
      </c>
      <c r="K2099" s="487">
        <v>79265</v>
      </c>
      <c r="L2099" s="573"/>
      <c r="M2099" s="574"/>
      <c r="R2099" s="618"/>
      <c r="S2099" s="618"/>
      <c r="T2099" s="618"/>
      <c r="U2099" s="618"/>
    </row>
    <row r="2100" spans="1:21">
      <c r="A2100" s="471" t="s">
        <v>4615</v>
      </c>
      <c r="B2100" s="483" t="s">
        <v>4616</v>
      </c>
      <c r="C2100" s="513">
        <v>1390</v>
      </c>
      <c r="D2100" s="472" t="s">
        <v>1239</v>
      </c>
      <c r="E2100" s="473">
        <v>0.02</v>
      </c>
      <c r="F2100" s="478" t="s">
        <v>401</v>
      </c>
      <c r="G2100" s="477">
        <f t="shared" si="69"/>
        <v>0.02</v>
      </c>
      <c r="H2100" s="631" t="s">
        <v>339</v>
      </c>
      <c r="I2100" s="508">
        <f t="shared" si="70"/>
        <v>0.31780000000000003</v>
      </c>
      <c r="J2100" s="486">
        <v>32620</v>
      </c>
      <c r="K2100" s="487">
        <v>32620</v>
      </c>
      <c r="L2100" s="573"/>
      <c r="M2100" s="574"/>
      <c r="R2100" s="618"/>
      <c r="S2100" s="618"/>
      <c r="T2100" s="618"/>
      <c r="U2100" s="618"/>
    </row>
    <row r="2101" spans="1:21">
      <c r="A2101" s="471" t="s">
        <v>4617</v>
      </c>
      <c r="B2101" s="483" t="s">
        <v>4618</v>
      </c>
      <c r="C2101" s="513">
        <v>1620</v>
      </c>
      <c r="D2101" s="472" t="s">
        <v>1244</v>
      </c>
      <c r="E2101" s="473">
        <v>0.02</v>
      </c>
      <c r="F2101" s="478" t="s">
        <v>401</v>
      </c>
      <c r="G2101" s="477">
        <f t="shared" si="69"/>
        <v>0.02</v>
      </c>
      <c r="H2101" s="631" t="s">
        <v>339</v>
      </c>
      <c r="I2101" s="508">
        <f t="shared" si="70"/>
        <v>0.31780000000000003</v>
      </c>
      <c r="J2101" s="486">
        <v>34667</v>
      </c>
      <c r="K2101" s="487">
        <v>39116</v>
      </c>
      <c r="L2101" s="573"/>
      <c r="M2101" s="574"/>
      <c r="R2101" s="618"/>
      <c r="S2101" s="618"/>
      <c r="T2101" s="618"/>
      <c r="U2101" s="618"/>
    </row>
    <row r="2102" spans="1:21">
      <c r="A2102" s="471" t="s">
        <v>4619</v>
      </c>
      <c r="B2102" s="483" t="s">
        <v>4620</v>
      </c>
      <c r="C2102" s="513">
        <v>1140</v>
      </c>
      <c r="D2102" s="472" t="s">
        <v>925</v>
      </c>
      <c r="E2102" s="474">
        <v>0.02</v>
      </c>
      <c r="F2102" s="478" t="s">
        <v>401</v>
      </c>
      <c r="G2102" s="477">
        <f t="shared" si="69"/>
        <v>0.02</v>
      </c>
      <c r="H2102" s="631" t="s">
        <v>339</v>
      </c>
      <c r="I2102" s="508">
        <f t="shared" si="70"/>
        <v>0.31780000000000003</v>
      </c>
      <c r="J2102" s="486">
        <v>32620</v>
      </c>
      <c r="K2102" s="487">
        <v>35748</v>
      </c>
      <c r="L2102" s="573"/>
      <c r="M2102" s="574"/>
      <c r="R2102" s="618"/>
      <c r="S2102" s="618"/>
      <c r="T2102" s="618"/>
      <c r="U2102" s="618"/>
    </row>
    <row r="2103" spans="1:21">
      <c r="A2103" s="482" t="s">
        <v>4621</v>
      </c>
      <c r="B2103" s="483" t="s">
        <v>4622</v>
      </c>
      <c r="C2103" s="513">
        <v>9000</v>
      </c>
      <c r="D2103" s="472" t="s">
        <v>550</v>
      </c>
      <c r="E2103" s="473">
        <v>0.02</v>
      </c>
      <c r="F2103" s="476" t="s">
        <v>400</v>
      </c>
      <c r="G2103" s="477">
        <f t="shared" si="69"/>
        <v>0.02</v>
      </c>
      <c r="H2103" s="631" t="s">
        <v>339</v>
      </c>
      <c r="I2103" s="508">
        <f t="shared" si="70"/>
        <v>0.31780000000000003</v>
      </c>
      <c r="J2103" s="486">
        <v>45462</v>
      </c>
      <c r="K2103" s="487">
        <v>45928</v>
      </c>
      <c r="L2103" s="573"/>
      <c r="M2103" s="574"/>
      <c r="R2103" s="618"/>
      <c r="S2103" s="618"/>
      <c r="T2103" s="618"/>
      <c r="U2103" s="618"/>
    </row>
    <row r="2104" spans="1:21">
      <c r="A2104" s="482" t="s">
        <v>4623</v>
      </c>
      <c r="B2104" s="483" t="s">
        <v>4624</v>
      </c>
      <c r="C2104" s="513">
        <v>9001</v>
      </c>
      <c r="D2104" s="472" t="s">
        <v>661</v>
      </c>
      <c r="E2104" s="473">
        <v>0.02</v>
      </c>
      <c r="F2104" s="476" t="s">
        <v>400</v>
      </c>
      <c r="G2104" s="477">
        <f t="shared" si="69"/>
        <v>0.02</v>
      </c>
      <c r="H2104" s="631" t="s">
        <v>339</v>
      </c>
      <c r="I2104" s="508">
        <f t="shared" si="70"/>
        <v>0.31780000000000003</v>
      </c>
      <c r="J2104" s="486">
        <v>51757</v>
      </c>
      <c r="K2104" s="487">
        <v>53506</v>
      </c>
      <c r="L2104" s="573"/>
      <c r="M2104" s="574"/>
      <c r="R2104" s="618"/>
      <c r="S2104" s="618"/>
      <c r="T2104" s="618"/>
      <c r="U2104" s="618"/>
    </row>
    <row r="2105" spans="1:21">
      <c r="A2105" s="482" t="s">
        <v>4625</v>
      </c>
      <c r="B2105" s="483" t="s">
        <v>4626</v>
      </c>
      <c r="C2105" s="513">
        <v>9000</v>
      </c>
      <c r="D2105" s="472" t="s">
        <v>550</v>
      </c>
      <c r="E2105" s="473">
        <v>0.02</v>
      </c>
      <c r="F2105" s="476" t="s">
        <v>400</v>
      </c>
      <c r="G2105" s="477">
        <f t="shared" si="69"/>
        <v>0.02</v>
      </c>
      <c r="H2105" s="631" t="s">
        <v>339</v>
      </c>
      <c r="I2105" s="508">
        <f t="shared" si="70"/>
        <v>0.31780000000000003</v>
      </c>
      <c r="J2105" s="486">
        <v>56187</v>
      </c>
      <c r="K2105" s="487">
        <v>78451</v>
      </c>
      <c r="L2105" s="573"/>
      <c r="M2105" s="574"/>
      <c r="R2105" s="618"/>
      <c r="S2105" s="618"/>
      <c r="T2105" s="618"/>
      <c r="U2105" s="618"/>
    </row>
    <row r="2106" spans="1:21">
      <c r="A2106" s="482" t="s">
        <v>4627</v>
      </c>
      <c r="B2106" s="483" t="s">
        <v>4628</v>
      </c>
      <c r="C2106" s="513">
        <v>9001</v>
      </c>
      <c r="D2106" s="472" t="s">
        <v>661</v>
      </c>
      <c r="E2106" s="473">
        <v>0.02</v>
      </c>
      <c r="F2106" s="476" t="s">
        <v>400</v>
      </c>
      <c r="G2106" s="477">
        <f t="shared" si="69"/>
        <v>0.02</v>
      </c>
      <c r="H2106" s="631" t="s">
        <v>339</v>
      </c>
      <c r="I2106" s="508">
        <f t="shared" si="70"/>
        <v>0.31780000000000003</v>
      </c>
      <c r="J2106" s="486">
        <v>53854</v>
      </c>
      <c r="K2106" s="487">
        <v>56187</v>
      </c>
      <c r="L2106" s="573"/>
      <c r="M2106" s="574"/>
      <c r="R2106" s="618"/>
      <c r="S2106" s="618"/>
      <c r="T2106" s="618"/>
      <c r="U2106" s="618"/>
    </row>
    <row r="2107" spans="1:21">
      <c r="A2107" s="482" t="s">
        <v>4629</v>
      </c>
      <c r="B2107" s="483" t="s">
        <v>4630</v>
      </c>
      <c r="C2107" s="513">
        <v>9003</v>
      </c>
      <c r="D2107" s="472" t="s">
        <v>948</v>
      </c>
      <c r="E2107" s="473">
        <v>0.02</v>
      </c>
      <c r="F2107" s="476" t="s">
        <v>400</v>
      </c>
      <c r="G2107" s="477">
        <f t="shared" si="69"/>
        <v>0.02</v>
      </c>
      <c r="H2107" s="631" t="s">
        <v>339</v>
      </c>
      <c r="I2107" s="508">
        <f t="shared" si="70"/>
        <v>0.31780000000000003</v>
      </c>
      <c r="J2107" s="486">
        <v>56187</v>
      </c>
      <c r="K2107" s="487">
        <v>78451</v>
      </c>
      <c r="L2107" s="573"/>
      <c r="M2107" s="574"/>
      <c r="R2107" s="618"/>
      <c r="S2107" s="618"/>
      <c r="T2107" s="618"/>
      <c r="U2107" s="618"/>
    </row>
    <row r="2108" spans="1:21">
      <c r="A2108" s="482" t="s">
        <v>4631</v>
      </c>
      <c r="B2108" s="483" t="s">
        <v>4632</v>
      </c>
      <c r="C2108" s="513">
        <v>9000</v>
      </c>
      <c r="D2108" s="472" t="s">
        <v>550</v>
      </c>
      <c r="E2108" s="473">
        <v>0.02</v>
      </c>
      <c r="F2108" s="476" t="s">
        <v>400</v>
      </c>
      <c r="G2108" s="477">
        <f t="shared" si="69"/>
        <v>0.02</v>
      </c>
      <c r="H2108" s="631" t="s">
        <v>339</v>
      </c>
      <c r="I2108" s="508">
        <f t="shared" si="70"/>
        <v>0.31780000000000003</v>
      </c>
      <c r="J2108" s="486">
        <v>62705</v>
      </c>
      <c r="K2108" s="487">
        <v>87766</v>
      </c>
      <c r="L2108" s="573"/>
      <c r="M2108" s="574"/>
      <c r="R2108" s="618"/>
      <c r="S2108" s="618"/>
      <c r="T2108" s="618"/>
      <c r="U2108" s="618"/>
    </row>
    <row r="2109" spans="1:21">
      <c r="A2109" s="482" t="s">
        <v>4633</v>
      </c>
      <c r="B2109" s="483" t="s">
        <v>4634</v>
      </c>
      <c r="C2109" s="513">
        <v>9001</v>
      </c>
      <c r="D2109" s="472" t="s">
        <v>661</v>
      </c>
      <c r="E2109" s="473">
        <v>0.02</v>
      </c>
      <c r="F2109" s="476" t="s">
        <v>400</v>
      </c>
      <c r="G2109" s="477">
        <f t="shared" si="69"/>
        <v>0.02</v>
      </c>
      <c r="H2109" s="631" t="s">
        <v>339</v>
      </c>
      <c r="I2109" s="508">
        <f t="shared" si="70"/>
        <v>0.31780000000000003</v>
      </c>
      <c r="J2109" s="486">
        <v>66445</v>
      </c>
      <c r="K2109" s="487">
        <v>73439</v>
      </c>
      <c r="L2109" s="573"/>
      <c r="M2109" s="574"/>
      <c r="R2109" s="618"/>
      <c r="S2109" s="618"/>
      <c r="T2109" s="618"/>
      <c r="U2109" s="618"/>
    </row>
    <row r="2110" spans="1:21">
      <c r="A2110" s="482" t="s">
        <v>4635</v>
      </c>
      <c r="B2110" s="483" t="s">
        <v>4636</v>
      </c>
      <c r="C2110" s="513">
        <v>9000</v>
      </c>
      <c r="D2110" s="472" t="s">
        <v>550</v>
      </c>
      <c r="E2110" s="473">
        <v>0.02</v>
      </c>
      <c r="F2110" s="476" t="s">
        <v>400</v>
      </c>
      <c r="G2110" s="477">
        <f t="shared" si="69"/>
        <v>0.02</v>
      </c>
      <c r="H2110" s="631" t="s">
        <v>339</v>
      </c>
      <c r="I2110" s="508">
        <f t="shared" si="70"/>
        <v>0.31780000000000003</v>
      </c>
      <c r="J2110" s="486">
        <v>66562</v>
      </c>
      <c r="K2110" s="487">
        <v>93138</v>
      </c>
      <c r="L2110" s="573"/>
      <c r="M2110" s="574"/>
      <c r="R2110" s="618"/>
      <c r="S2110" s="618"/>
      <c r="T2110" s="618"/>
      <c r="U2110" s="618"/>
    </row>
    <row r="2111" spans="1:21">
      <c r="A2111" s="482" t="s">
        <v>4637</v>
      </c>
      <c r="B2111" s="483" t="s">
        <v>4638</v>
      </c>
      <c r="C2111" s="513">
        <v>9001</v>
      </c>
      <c r="D2111" s="472" t="s">
        <v>661</v>
      </c>
      <c r="E2111" s="473">
        <v>0.02</v>
      </c>
      <c r="F2111" s="476" t="s">
        <v>400</v>
      </c>
      <c r="G2111" s="477">
        <f t="shared" si="69"/>
        <v>0.02</v>
      </c>
      <c r="H2111" s="631" t="s">
        <v>339</v>
      </c>
      <c r="I2111" s="508">
        <f t="shared" si="70"/>
        <v>0.31780000000000003</v>
      </c>
      <c r="J2111" s="486">
        <v>63763</v>
      </c>
      <c r="K2111" s="487">
        <v>63763</v>
      </c>
      <c r="L2111" s="573"/>
      <c r="M2111" s="574"/>
      <c r="R2111" s="618"/>
      <c r="S2111" s="618"/>
      <c r="T2111" s="618"/>
      <c r="U2111" s="618"/>
    </row>
    <row r="2112" spans="1:21">
      <c r="A2112" s="471" t="s">
        <v>4639</v>
      </c>
      <c r="B2112" s="483" t="s">
        <v>4640</v>
      </c>
      <c r="C2112" s="513">
        <v>8240</v>
      </c>
      <c r="D2112" s="472" t="s">
        <v>1373</v>
      </c>
      <c r="E2112" s="473">
        <v>0.02</v>
      </c>
      <c r="F2112" s="478" t="s">
        <v>401</v>
      </c>
      <c r="G2112" s="477">
        <f t="shared" si="69"/>
        <v>0.02</v>
      </c>
      <c r="H2112" s="631" t="s">
        <v>339</v>
      </c>
      <c r="I2112" s="508">
        <f t="shared" si="70"/>
        <v>0.31780000000000003</v>
      </c>
      <c r="J2112" s="486">
        <v>32620</v>
      </c>
      <c r="K2112" s="487">
        <v>37065</v>
      </c>
      <c r="L2112" s="573"/>
      <c r="M2112" s="574"/>
      <c r="R2112" s="618"/>
      <c r="S2112" s="618"/>
      <c r="T2112" s="618"/>
      <c r="U2112" s="618"/>
    </row>
    <row r="2113" spans="1:21">
      <c r="A2113" s="471" t="s">
        <v>4641</v>
      </c>
      <c r="B2113" s="483" t="s">
        <v>4642</v>
      </c>
      <c r="C2113" s="513">
        <v>8240</v>
      </c>
      <c r="D2113" s="472" t="s">
        <v>1373</v>
      </c>
      <c r="E2113" s="473">
        <v>0.02</v>
      </c>
      <c r="F2113" s="478" t="s">
        <v>401</v>
      </c>
      <c r="G2113" s="477">
        <f t="shared" si="69"/>
        <v>0.02</v>
      </c>
      <c r="H2113" s="631" t="s">
        <v>339</v>
      </c>
      <c r="I2113" s="508">
        <f t="shared" si="70"/>
        <v>0.31780000000000003</v>
      </c>
      <c r="J2113" s="486">
        <v>34010</v>
      </c>
      <c r="K2113" s="487">
        <v>40155</v>
      </c>
      <c r="L2113" s="573"/>
      <c r="M2113" s="574"/>
      <c r="R2113" s="618"/>
      <c r="S2113" s="618"/>
      <c r="T2113" s="618"/>
      <c r="U2113" s="618"/>
    </row>
    <row r="2114" spans="1:21">
      <c r="A2114" s="482" t="s">
        <v>4643</v>
      </c>
      <c r="B2114" s="483" t="s">
        <v>4644</v>
      </c>
      <c r="C2114" s="513">
        <v>9000</v>
      </c>
      <c r="D2114" s="472" t="s">
        <v>550</v>
      </c>
      <c r="E2114" s="473">
        <v>0.02</v>
      </c>
      <c r="F2114" s="476" t="s">
        <v>400</v>
      </c>
      <c r="G2114" s="477">
        <f t="shared" si="69"/>
        <v>0.02</v>
      </c>
      <c r="H2114" s="631" t="s">
        <v>339</v>
      </c>
      <c r="I2114" s="508">
        <f t="shared" si="70"/>
        <v>0.31780000000000003</v>
      </c>
      <c r="J2114" s="486">
        <v>42665</v>
      </c>
      <c r="K2114" s="487">
        <v>45899</v>
      </c>
      <c r="L2114" s="573"/>
      <c r="M2114" s="574"/>
      <c r="R2114" s="618"/>
      <c r="S2114" s="618"/>
      <c r="T2114" s="618"/>
      <c r="U2114" s="618"/>
    </row>
    <row r="2115" spans="1:21">
      <c r="A2115" s="482" t="s">
        <v>4645</v>
      </c>
      <c r="B2115" s="483" t="s">
        <v>4646</v>
      </c>
      <c r="C2115" s="513">
        <v>9001</v>
      </c>
      <c r="D2115" s="472" t="s">
        <v>661</v>
      </c>
      <c r="E2115" s="473">
        <v>0.02</v>
      </c>
      <c r="F2115" s="476" t="s">
        <v>400</v>
      </c>
      <c r="G2115" s="477">
        <f t="shared" si="69"/>
        <v>0.02</v>
      </c>
      <c r="H2115" s="631" t="s">
        <v>339</v>
      </c>
      <c r="I2115" s="508">
        <f t="shared" si="70"/>
        <v>0.31780000000000003</v>
      </c>
      <c r="J2115" s="486">
        <v>53854</v>
      </c>
      <c r="K2115" s="487">
        <v>59138</v>
      </c>
      <c r="L2115" s="573"/>
      <c r="M2115" s="574"/>
      <c r="R2115" s="618"/>
      <c r="S2115" s="618"/>
      <c r="T2115" s="618"/>
      <c r="U2115" s="618"/>
    </row>
    <row r="2116" spans="1:21">
      <c r="A2116" s="482" t="s">
        <v>4647</v>
      </c>
      <c r="B2116" s="483" t="s">
        <v>4648</v>
      </c>
      <c r="C2116" s="513">
        <v>9001</v>
      </c>
      <c r="D2116" s="472" t="s">
        <v>661</v>
      </c>
      <c r="E2116" s="473">
        <v>0.02</v>
      </c>
      <c r="F2116" s="476" t="s">
        <v>400</v>
      </c>
      <c r="G2116" s="477">
        <f t="shared" ref="G2116:G2179" si="71">_xlfn.XLOOKUP(F2116,$N$3:$N$18,$O$3:$O$18,"not found",0,1)</f>
        <v>0.02</v>
      </c>
      <c r="H2116" s="631" t="s">
        <v>339</v>
      </c>
      <c r="I2116" s="508">
        <f t="shared" ref="I2116:I2179" si="72">VLOOKUP(H2116,Fringe.Rates,2,FALSE)</f>
        <v>0.31780000000000003</v>
      </c>
      <c r="J2116" s="486">
        <v>55253</v>
      </c>
      <c r="K2116" s="487">
        <v>71690</v>
      </c>
      <c r="L2116" s="573"/>
      <c r="M2116" s="574"/>
      <c r="R2116" s="618"/>
      <c r="S2116" s="618"/>
      <c r="T2116" s="618"/>
      <c r="U2116" s="618"/>
    </row>
    <row r="2117" spans="1:21">
      <c r="A2117" s="482" t="s">
        <v>4649</v>
      </c>
      <c r="B2117" s="483" t="s">
        <v>4650</v>
      </c>
      <c r="C2117" s="513">
        <v>9001</v>
      </c>
      <c r="D2117" s="472" t="s">
        <v>661</v>
      </c>
      <c r="E2117" s="473">
        <v>0.02</v>
      </c>
      <c r="F2117" s="476" t="s">
        <v>400</v>
      </c>
      <c r="G2117" s="477">
        <f t="shared" si="71"/>
        <v>0.02</v>
      </c>
      <c r="H2117" s="631" t="s">
        <v>339</v>
      </c>
      <c r="I2117" s="508">
        <f t="shared" si="72"/>
        <v>0.31780000000000003</v>
      </c>
      <c r="J2117" s="486">
        <v>39163</v>
      </c>
      <c r="K2117" s="487">
        <v>40318</v>
      </c>
      <c r="L2117" s="573"/>
      <c r="M2117" s="574"/>
      <c r="R2117" s="618"/>
      <c r="S2117" s="618"/>
      <c r="T2117" s="618"/>
      <c r="U2117" s="618"/>
    </row>
    <row r="2118" spans="1:21">
      <c r="A2118" s="471" t="s">
        <v>4651</v>
      </c>
      <c r="B2118" s="483" t="s">
        <v>4652</v>
      </c>
      <c r="C2118" s="513">
        <v>8260</v>
      </c>
      <c r="D2118" s="472" t="s">
        <v>3423</v>
      </c>
      <c r="E2118" s="473">
        <v>0.02</v>
      </c>
      <c r="F2118" s="478" t="s">
        <v>401</v>
      </c>
      <c r="G2118" s="477">
        <f t="shared" si="71"/>
        <v>0.02</v>
      </c>
      <c r="H2118" s="631" t="s">
        <v>339</v>
      </c>
      <c r="I2118" s="508">
        <f t="shared" si="72"/>
        <v>0.31780000000000003</v>
      </c>
      <c r="J2118" s="486">
        <v>32620</v>
      </c>
      <c r="K2118" s="487">
        <v>37595</v>
      </c>
      <c r="L2118" s="573"/>
      <c r="M2118" s="574"/>
      <c r="R2118" s="618"/>
      <c r="S2118" s="618"/>
      <c r="T2118" s="618"/>
      <c r="U2118" s="618"/>
    </row>
    <row r="2119" spans="1:21">
      <c r="A2119" s="482" t="s">
        <v>4653</v>
      </c>
      <c r="B2119" s="483" t="s">
        <v>4654</v>
      </c>
      <c r="C2119" s="513">
        <v>9001</v>
      </c>
      <c r="D2119" s="472" t="s">
        <v>661</v>
      </c>
      <c r="E2119" s="473">
        <v>0.02</v>
      </c>
      <c r="F2119" s="476" t="s">
        <v>400</v>
      </c>
      <c r="G2119" s="477">
        <f t="shared" si="71"/>
        <v>0.02</v>
      </c>
      <c r="H2119" s="631" t="s">
        <v>339</v>
      </c>
      <c r="I2119" s="508">
        <f t="shared" si="72"/>
        <v>0.31780000000000003</v>
      </c>
      <c r="J2119" s="486">
        <v>43015</v>
      </c>
      <c r="K2119" s="487">
        <v>43015</v>
      </c>
      <c r="L2119" s="573"/>
      <c r="M2119" s="574"/>
      <c r="R2119" s="618"/>
      <c r="S2119" s="618"/>
      <c r="T2119" s="618"/>
      <c r="U2119" s="618"/>
    </row>
    <row r="2120" spans="1:21">
      <c r="A2120" s="482" t="s">
        <v>4655</v>
      </c>
      <c r="B2120" s="483" t="s">
        <v>4656</v>
      </c>
      <c r="C2120" s="513">
        <v>9001</v>
      </c>
      <c r="D2120" s="472" t="s">
        <v>661</v>
      </c>
      <c r="E2120" s="473">
        <v>0.02</v>
      </c>
      <c r="F2120" s="476" t="s">
        <v>400</v>
      </c>
      <c r="G2120" s="477">
        <f t="shared" si="71"/>
        <v>0.02</v>
      </c>
      <c r="H2120" s="631" t="s">
        <v>339</v>
      </c>
      <c r="I2120" s="508">
        <f t="shared" si="72"/>
        <v>0.31780000000000003</v>
      </c>
      <c r="J2120" s="486">
        <v>44064</v>
      </c>
      <c r="K2120" s="487">
        <v>45814</v>
      </c>
      <c r="L2120" s="573"/>
      <c r="M2120" s="574"/>
      <c r="R2120" s="618"/>
      <c r="S2120" s="618"/>
      <c r="T2120" s="618"/>
      <c r="U2120" s="618"/>
    </row>
    <row r="2121" spans="1:21">
      <c r="A2121" s="471" t="s">
        <v>4657</v>
      </c>
      <c r="B2121" s="483" t="s">
        <v>4658</v>
      </c>
      <c r="C2121" s="513">
        <v>1140</v>
      </c>
      <c r="D2121" s="472" t="s">
        <v>925</v>
      </c>
      <c r="E2121" s="474">
        <v>0.02</v>
      </c>
      <c r="F2121" s="478" t="s">
        <v>401</v>
      </c>
      <c r="G2121" s="477">
        <f t="shared" si="71"/>
        <v>0.02</v>
      </c>
      <c r="H2121" s="631" t="s">
        <v>339</v>
      </c>
      <c r="I2121" s="508">
        <f t="shared" si="72"/>
        <v>0.31780000000000003</v>
      </c>
      <c r="J2121" s="486">
        <v>32620</v>
      </c>
      <c r="K2121" s="487">
        <v>35656</v>
      </c>
      <c r="L2121" s="573"/>
      <c r="M2121" s="574"/>
      <c r="R2121" s="618"/>
      <c r="S2121" s="618"/>
      <c r="T2121" s="618"/>
      <c r="U2121" s="618"/>
    </row>
    <row r="2122" spans="1:21">
      <c r="A2122" s="482" t="s">
        <v>4659</v>
      </c>
      <c r="B2122" s="483" t="s">
        <v>4660</v>
      </c>
      <c r="C2122" s="513">
        <v>1140</v>
      </c>
      <c r="D2122" s="472" t="s">
        <v>925</v>
      </c>
      <c r="E2122" s="473">
        <v>0.02</v>
      </c>
      <c r="F2122" s="478" t="s">
        <v>401</v>
      </c>
      <c r="G2122" s="477">
        <f t="shared" si="71"/>
        <v>0.02</v>
      </c>
      <c r="H2122" s="631" t="s">
        <v>339</v>
      </c>
      <c r="I2122" s="508">
        <f t="shared" si="72"/>
        <v>0.31780000000000003</v>
      </c>
      <c r="J2122" s="486">
        <v>38979</v>
      </c>
      <c r="K2122" s="487">
        <v>42972</v>
      </c>
      <c r="L2122" s="573"/>
      <c r="M2122" s="574"/>
      <c r="R2122" s="618"/>
      <c r="S2122" s="618"/>
      <c r="T2122" s="618"/>
      <c r="U2122" s="618"/>
    </row>
    <row r="2123" spans="1:21">
      <c r="A2123" s="471" t="s">
        <v>4661</v>
      </c>
      <c r="B2123" s="483" t="s">
        <v>4662</v>
      </c>
      <c r="C2123" s="513">
        <v>1140</v>
      </c>
      <c r="D2123" s="472" t="s">
        <v>925</v>
      </c>
      <c r="E2123" s="473">
        <v>0.02</v>
      </c>
      <c r="F2123" s="478" t="s">
        <v>401</v>
      </c>
      <c r="G2123" s="477">
        <f t="shared" si="71"/>
        <v>0.02</v>
      </c>
      <c r="H2123" s="631" t="s">
        <v>339</v>
      </c>
      <c r="I2123" s="508">
        <f t="shared" si="72"/>
        <v>0.31780000000000003</v>
      </c>
      <c r="J2123" s="486">
        <v>34801</v>
      </c>
      <c r="K2123" s="487">
        <v>50888</v>
      </c>
      <c r="L2123" s="573"/>
      <c r="M2123" s="574"/>
      <c r="R2123" s="618"/>
      <c r="S2123" s="618"/>
      <c r="T2123" s="618"/>
      <c r="U2123" s="618"/>
    </row>
    <row r="2124" spans="1:21">
      <c r="A2124" s="471" t="s">
        <v>4663</v>
      </c>
      <c r="B2124" s="483" t="s">
        <v>4664</v>
      </c>
      <c r="C2124" s="513">
        <v>1140</v>
      </c>
      <c r="D2124" s="472" t="s">
        <v>925</v>
      </c>
      <c r="E2124" s="474">
        <v>0.02</v>
      </c>
      <c r="F2124" s="478" t="s">
        <v>401</v>
      </c>
      <c r="G2124" s="477">
        <f t="shared" si="71"/>
        <v>0.02</v>
      </c>
      <c r="H2124" s="631" t="s">
        <v>339</v>
      </c>
      <c r="I2124" s="508">
        <f t="shared" si="72"/>
        <v>0.31780000000000003</v>
      </c>
      <c r="J2124" s="486">
        <v>32620</v>
      </c>
      <c r="K2124" s="487">
        <v>36348</v>
      </c>
      <c r="L2124" s="573"/>
      <c r="M2124" s="574"/>
      <c r="R2124" s="618"/>
      <c r="S2124" s="618"/>
      <c r="T2124" s="618"/>
      <c r="U2124" s="618"/>
    </row>
    <row r="2125" spans="1:21">
      <c r="A2125" s="482" t="s">
        <v>4665</v>
      </c>
      <c r="B2125" s="483" t="s">
        <v>4666</v>
      </c>
      <c r="C2125" s="513">
        <v>1490</v>
      </c>
      <c r="D2125" s="472" t="s">
        <v>1133</v>
      </c>
      <c r="E2125" s="473">
        <v>0.02</v>
      </c>
      <c r="F2125" s="478" t="s">
        <v>401</v>
      </c>
      <c r="G2125" s="477">
        <f t="shared" si="71"/>
        <v>0.02</v>
      </c>
      <c r="H2125" s="631" t="s">
        <v>339</v>
      </c>
      <c r="I2125" s="508">
        <f t="shared" si="72"/>
        <v>0.31780000000000003</v>
      </c>
      <c r="J2125" s="486">
        <v>53541</v>
      </c>
      <c r="K2125" s="487">
        <v>53541</v>
      </c>
      <c r="L2125" s="573"/>
      <c r="M2125" s="574"/>
      <c r="R2125" s="618"/>
      <c r="S2125" s="618"/>
      <c r="T2125" s="618"/>
      <c r="U2125" s="618"/>
    </row>
    <row r="2126" spans="1:21">
      <c r="A2126" s="482" t="s">
        <v>4667</v>
      </c>
      <c r="B2126" s="483" t="s">
        <v>4668</v>
      </c>
      <c r="C2126" s="513">
        <v>1140</v>
      </c>
      <c r="D2126" s="472" t="s">
        <v>925</v>
      </c>
      <c r="E2126" s="473">
        <v>0.02</v>
      </c>
      <c r="F2126" s="478" t="s">
        <v>401</v>
      </c>
      <c r="G2126" s="477">
        <f t="shared" si="71"/>
        <v>0.02</v>
      </c>
      <c r="H2126" s="631" t="s">
        <v>339</v>
      </c>
      <c r="I2126" s="508">
        <f t="shared" si="72"/>
        <v>0.31780000000000003</v>
      </c>
      <c r="J2126" s="486">
        <v>55848</v>
      </c>
      <c r="K2126" s="487">
        <v>55848</v>
      </c>
      <c r="L2126" s="573"/>
      <c r="M2126" s="574"/>
      <c r="R2126" s="618"/>
      <c r="S2126" s="618"/>
      <c r="T2126" s="618"/>
      <c r="U2126" s="618"/>
    </row>
    <row r="2127" spans="1:21">
      <c r="A2127" s="471" t="s">
        <v>4669</v>
      </c>
      <c r="B2127" s="483" t="s">
        <v>4670</v>
      </c>
      <c r="C2127" s="513">
        <v>2150</v>
      </c>
      <c r="D2127" s="472" t="s">
        <v>4455</v>
      </c>
      <c r="E2127" s="473">
        <v>0.02</v>
      </c>
      <c r="F2127" s="478" t="s">
        <v>401</v>
      </c>
      <c r="G2127" s="477">
        <f t="shared" si="71"/>
        <v>0.02</v>
      </c>
      <c r="H2127" s="631" t="s">
        <v>339</v>
      </c>
      <c r="I2127" s="508">
        <f t="shared" si="72"/>
        <v>0.31780000000000003</v>
      </c>
      <c r="J2127" s="486">
        <v>36932</v>
      </c>
      <c r="K2127" s="487">
        <v>52196</v>
      </c>
      <c r="L2127" s="573"/>
      <c r="M2127" s="574"/>
      <c r="R2127" s="618"/>
      <c r="S2127" s="618"/>
      <c r="T2127" s="618"/>
      <c r="U2127" s="618"/>
    </row>
    <row r="2128" spans="1:21">
      <c r="A2128" s="471" t="s">
        <v>4671</v>
      </c>
      <c r="B2128" s="483" t="s">
        <v>4672</v>
      </c>
      <c r="C2128" s="513">
        <v>9001</v>
      </c>
      <c r="D2128" s="472" t="s">
        <v>661</v>
      </c>
      <c r="E2128" s="473">
        <v>0.02</v>
      </c>
      <c r="F2128" s="476" t="s">
        <v>400</v>
      </c>
      <c r="G2128" s="477">
        <f t="shared" si="71"/>
        <v>0.02</v>
      </c>
      <c r="H2128" s="631" t="s">
        <v>339</v>
      </c>
      <c r="I2128" s="508">
        <f t="shared" si="72"/>
        <v>0.31780000000000003</v>
      </c>
      <c r="J2128" s="486">
        <v>36903</v>
      </c>
      <c r="K2128" s="487">
        <v>38080</v>
      </c>
      <c r="L2128" s="573"/>
      <c r="M2128" s="574"/>
      <c r="R2128" s="618"/>
      <c r="S2128" s="618"/>
      <c r="T2128" s="618"/>
      <c r="U2128" s="618"/>
    </row>
    <row r="2129" spans="1:21">
      <c r="A2129" s="482" t="s">
        <v>4673</v>
      </c>
      <c r="B2129" s="483" t="s">
        <v>4674</v>
      </c>
      <c r="C2129" s="513">
        <v>2150</v>
      </c>
      <c r="D2129" s="472" t="s">
        <v>4455</v>
      </c>
      <c r="E2129" s="473">
        <v>0.02</v>
      </c>
      <c r="F2129" s="478" t="s">
        <v>401</v>
      </c>
      <c r="G2129" s="477">
        <f t="shared" si="71"/>
        <v>0.02</v>
      </c>
      <c r="H2129" s="631" t="s">
        <v>339</v>
      </c>
      <c r="I2129" s="508">
        <f t="shared" si="72"/>
        <v>0.31780000000000003</v>
      </c>
      <c r="J2129" s="486">
        <v>56829</v>
      </c>
      <c r="K2129" s="487">
        <v>57967</v>
      </c>
      <c r="L2129" s="573"/>
      <c r="M2129" s="574"/>
      <c r="R2129" s="618"/>
      <c r="S2129" s="618"/>
      <c r="T2129" s="618"/>
      <c r="U2129" s="618"/>
    </row>
    <row r="2130" spans="1:21">
      <c r="A2130" s="482" t="s">
        <v>4675</v>
      </c>
      <c r="B2130" s="483" t="s">
        <v>4676</v>
      </c>
      <c r="C2130" s="513">
        <v>2150</v>
      </c>
      <c r="D2130" s="472" t="s">
        <v>4455</v>
      </c>
      <c r="E2130" s="473">
        <v>0.02</v>
      </c>
      <c r="F2130" s="478" t="s">
        <v>401</v>
      </c>
      <c r="G2130" s="477">
        <f t="shared" si="71"/>
        <v>0.02</v>
      </c>
      <c r="H2130" s="631" t="s">
        <v>339</v>
      </c>
      <c r="I2130" s="508">
        <f t="shared" si="72"/>
        <v>0.31780000000000003</v>
      </c>
      <c r="J2130" s="486">
        <v>58692</v>
      </c>
      <c r="K2130" s="487">
        <v>59867</v>
      </c>
      <c r="L2130" s="573"/>
      <c r="M2130" s="574"/>
      <c r="R2130" s="618"/>
      <c r="S2130" s="618"/>
      <c r="T2130" s="618"/>
      <c r="U2130" s="618"/>
    </row>
    <row r="2131" spans="1:21">
      <c r="A2131" s="471" t="s">
        <v>4677</v>
      </c>
      <c r="B2131" s="483" t="s">
        <v>4678</v>
      </c>
      <c r="C2131" s="513">
        <v>2080</v>
      </c>
      <c r="D2131" s="472" t="s">
        <v>4679</v>
      </c>
      <c r="E2131" s="473">
        <v>0</v>
      </c>
      <c r="F2131" s="478" t="s">
        <v>401</v>
      </c>
      <c r="G2131" s="477">
        <f t="shared" si="71"/>
        <v>0.02</v>
      </c>
      <c r="H2131" s="631" t="s">
        <v>339</v>
      </c>
      <c r="I2131" s="508">
        <f t="shared" si="72"/>
        <v>0.31780000000000003</v>
      </c>
      <c r="J2131" s="486">
        <v>34389</v>
      </c>
      <c r="K2131" s="487">
        <v>47607</v>
      </c>
      <c r="L2131" s="573"/>
      <c r="M2131" s="574"/>
      <c r="R2131" s="618"/>
      <c r="S2131" s="618"/>
      <c r="T2131" s="618"/>
      <c r="U2131" s="618"/>
    </row>
    <row r="2132" spans="1:21">
      <c r="A2132" s="482" t="s">
        <v>4680</v>
      </c>
      <c r="B2132" s="483" t="s">
        <v>4681</v>
      </c>
      <c r="C2132" s="513">
        <v>1620</v>
      </c>
      <c r="D2132" s="472" t="s">
        <v>1244</v>
      </c>
      <c r="E2132" s="473">
        <v>0.02</v>
      </c>
      <c r="F2132" s="478" t="s">
        <v>401</v>
      </c>
      <c r="G2132" s="477">
        <f t="shared" si="71"/>
        <v>0.02</v>
      </c>
      <c r="H2132" s="631" t="s">
        <v>339</v>
      </c>
      <c r="I2132" s="508">
        <f t="shared" si="72"/>
        <v>0.31780000000000003</v>
      </c>
      <c r="J2132" s="486">
        <v>62334</v>
      </c>
      <c r="K2132" s="487">
        <v>62334</v>
      </c>
      <c r="L2132" s="573"/>
      <c r="M2132" s="574"/>
      <c r="R2132" s="618"/>
      <c r="S2132" s="618"/>
      <c r="T2132" s="618"/>
      <c r="U2132" s="618"/>
    </row>
    <row r="2133" spans="1:21">
      <c r="A2133" s="482" t="s">
        <v>4682</v>
      </c>
      <c r="B2133" s="483" t="s">
        <v>4683</v>
      </c>
      <c r="C2133" s="513">
        <v>2000</v>
      </c>
      <c r="D2133" s="472" t="s">
        <v>4460</v>
      </c>
      <c r="E2133" s="473">
        <v>0</v>
      </c>
      <c r="F2133" s="478" t="s">
        <v>401</v>
      </c>
      <c r="G2133" s="477">
        <f t="shared" si="71"/>
        <v>0.02</v>
      </c>
      <c r="H2133" s="631" t="s">
        <v>339</v>
      </c>
      <c r="I2133" s="508">
        <f t="shared" si="72"/>
        <v>0.31780000000000003</v>
      </c>
      <c r="J2133" s="486">
        <v>55624</v>
      </c>
      <c r="K2133" s="487">
        <v>55624</v>
      </c>
      <c r="L2133" s="573"/>
      <c r="M2133" s="574"/>
      <c r="R2133" s="618"/>
      <c r="S2133" s="618"/>
      <c r="T2133" s="618"/>
      <c r="U2133" s="618"/>
    </row>
    <row r="2134" spans="1:21">
      <c r="A2134" s="482" t="s">
        <v>4684</v>
      </c>
      <c r="B2134" s="483" t="s">
        <v>4685</v>
      </c>
      <c r="C2134" s="513">
        <v>1200</v>
      </c>
      <c r="D2134" s="472" t="s">
        <v>4384</v>
      </c>
      <c r="E2134" s="473">
        <v>0.02</v>
      </c>
      <c r="F2134" s="478" t="s">
        <v>401</v>
      </c>
      <c r="G2134" s="477">
        <f t="shared" si="71"/>
        <v>0.02</v>
      </c>
      <c r="H2134" s="631" t="s">
        <v>339</v>
      </c>
      <c r="I2134" s="508">
        <f t="shared" si="72"/>
        <v>0.31780000000000003</v>
      </c>
      <c r="J2134" s="486">
        <v>49804</v>
      </c>
      <c r="K2134" s="487">
        <v>49804</v>
      </c>
      <c r="L2134" s="573"/>
      <c r="M2134" s="574"/>
      <c r="R2134" s="618"/>
      <c r="S2134" s="618"/>
      <c r="T2134" s="618"/>
      <c r="U2134" s="618"/>
    </row>
    <row r="2135" spans="1:21">
      <c r="A2135" s="482" t="s">
        <v>4686</v>
      </c>
      <c r="B2135" s="483" t="s">
        <v>4687</v>
      </c>
      <c r="C2135" s="513">
        <v>2050</v>
      </c>
      <c r="D2135" s="472" t="s">
        <v>4688</v>
      </c>
      <c r="E2135" s="473">
        <v>0.02</v>
      </c>
      <c r="F2135" s="478" t="s">
        <v>401</v>
      </c>
      <c r="G2135" s="477">
        <f t="shared" si="71"/>
        <v>0.02</v>
      </c>
      <c r="H2135" s="631" t="s">
        <v>339</v>
      </c>
      <c r="I2135" s="508">
        <f t="shared" si="72"/>
        <v>0.31780000000000003</v>
      </c>
      <c r="J2135" s="486">
        <v>61710</v>
      </c>
      <c r="K2135" s="487">
        <v>62944</v>
      </c>
      <c r="L2135" s="573"/>
      <c r="M2135" s="574"/>
      <c r="R2135" s="618"/>
      <c r="S2135" s="618"/>
      <c r="T2135" s="618"/>
      <c r="U2135" s="618"/>
    </row>
    <row r="2136" spans="1:21">
      <c r="A2136" s="482" t="s">
        <v>4689</v>
      </c>
      <c r="B2136" s="483" t="s">
        <v>4690</v>
      </c>
      <c r="C2136" s="513">
        <v>9001</v>
      </c>
      <c r="D2136" s="472" t="s">
        <v>661</v>
      </c>
      <c r="E2136" s="473">
        <v>0.02</v>
      </c>
      <c r="F2136" s="476" t="s">
        <v>400</v>
      </c>
      <c r="G2136" s="477">
        <f t="shared" si="71"/>
        <v>0.02</v>
      </c>
      <c r="H2136" s="631" t="s">
        <v>339</v>
      </c>
      <c r="I2136" s="508">
        <f t="shared" si="72"/>
        <v>0.31780000000000003</v>
      </c>
      <c r="J2136" s="486">
        <v>63257</v>
      </c>
      <c r="K2136" s="487">
        <v>69234</v>
      </c>
      <c r="L2136" s="573"/>
      <c r="M2136" s="574"/>
      <c r="R2136" s="618"/>
      <c r="S2136" s="618"/>
      <c r="T2136" s="618"/>
      <c r="U2136" s="618"/>
    </row>
    <row r="2137" spans="1:21">
      <c r="A2137" s="482" t="s">
        <v>4691</v>
      </c>
      <c r="B2137" s="483" t="s">
        <v>4692</v>
      </c>
      <c r="C2137" s="513">
        <v>2150</v>
      </c>
      <c r="D2137" s="472" t="s">
        <v>4455</v>
      </c>
      <c r="E2137" s="473">
        <v>0.02</v>
      </c>
      <c r="F2137" s="478" t="s">
        <v>401</v>
      </c>
      <c r="G2137" s="477">
        <f t="shared" si="71"/>
        <v>0.02</v>
      </c>
      <c r="H2137" s="631" t="s">
        <v>339</v>
      </c>
      <c r="I2137" s="508">
        <f t="shared" si="72"/>
        <v>0.31780000000000003</v>
      </c>
      <c r="J2137" s="486">
        <v>47556</v>
      </c>
      <c r="K2137" s="487">
        <v>53939</v>
      </c>
      <c r="L2137" s="573"/>
      <c r="M2137" s="574"/>
      <c r="R2137" s="618"/>
      <c r="S2137" s="618"/>
      <c r="T2137" s="618"/>
      <c r="U2137" s="618"/>
    </row>
    <row r="2138" spans="1:21">
      <c r="A2138" s="482" t="s">
        <v>4693</v>
      </c>
      <c r="B2138" s="483" t="s">
        <v>4694</v>
      </c>
      <c r="C2138" s="513">
        <v>1140</v>
      </c>
      <c r="D2138" s="472" t="s">
        <v>925</v>
      </c>
      <c r="E2138" s="473">
        <v>0.02</v>
      </c>
      <c r="F2138" s="478" t="s">
        <v>401</v>
      </c>
      <c r="G2138" s="477">
        <f t="shared" si="71"/>
        <v>0.02</v>
      </c>
      <c r="H2138" s="631" t="s">
        <v>339</v>
      </c>
      <c r="I2138" s="508">
        <f t="shared" si="72"/>
        <v>0.31780000000000003</v>
      </c>
      <c r="J2138" s="486">
        <v>38534</v>
      </c>
      <c r="K2138" s="487">
        <v>56369</v>
      </c>
      <c r="L2138" s="573"/>
      <c r="M2138" s="574"/>
      <c r="R2138" s="618"/>
      <c r="S2138" s="618"/>
      <c r="T2138" s="618"/>
      <c r="U2138" s="618"/>
    </row>
    <row r="2139" spans="1:21">
      <c r="A2139" s="482" t="s">
        <v>4695</v>
      </c>
      <c r="B2139" s="483" t="s">
        <v>4696</v>
      </c>
      <c r="C2139" s="513">
        <v>1260</v>
      </c>
      <c r="D2139" s="472" t="s">
        <v>937</v>
      </c>
      <c r="E2139" s="473">
        <v>0.02</v>
      </c>
      <c r="F2139" s="478" t="s">
        <v>401</v>
      </c>
      <c r="G2139" s="477">
        <f t="shared" si="71"/>
        <v>0.02</v>
      </c>
      <c r="H2139" s="631" t="s">
        <v>339</v>
      </c>
      <c r="I2139" s="508">
        <f t="shared" si="72"/>
        <v>0.31780000000000003</v>
      </c>
      <c r="J2139" s="486">
        <v>47033</v>
      </c>
      <c r="K2139" s="487">
        <v>48396</v>
      </c>
      <c r="L2139" s="573"/>
      <c r="M2139" s="574"/>
      <c r="R2139" s="618"/>
      <c r="S2139" s="618"/>
      <c r="T2139" s="618"/>
      <c r="U2139" s="618"/>
    </row>
    <row r="2140" spans="1:21">
      <c r="A2140" s="471" t="s">
        <v>4697</v>
      </c>
      <c r="B2140" s="483" t="s">
        <v>4698</v>
      </c>
      <c r="C2140" s="513">
        <v>1140</v>
      </c>
      <c r="D2140" s="472" t="s">
        <v>925</v>
      </c>
      <c r="E2140" s="474">
        <v>0.02</v>
      </c>
      <c r="F2140" s="478" t="s">
        <v>401</v>
      </c>
      <c r="G2140" s="477">
        <f t="shared" si="71"/>
        <v>0.02</v>
      </c>
      <c r="H2140" s="631" t="s">
        <v>339</v>
      </c>
      <c r="I2140" s="508">
        <f t="shared" si="72"/>
        <v>0.31780000000000003</v>
      </c>
      <c r="J2140" s="486">
        <v>32620</v>
      </c>
      <c r="K2140" s="487">
        <v>36625</v>
      </c>
      <c r="L2140" s="573"/>
      <c r="M2140" s="574"/>
      <c r="R2140" s="618"/>
      <c r="S2140" s="618"/>
      <c r="T2140" s="618"/>
      <c r="U2140" s="618"/>
    </row>
    <row r="2141" spans="1:21">
      <c r="A2141" s="482" t="s">
        <v>4699</v>
      </c>
      <c r="B2141" s="483" t="s">
        <v>4700</v>
      </c>
      <c r="C2141" s="513">
        <v>2180</v>
      </c>
      <c r="D2141" s="472" t="s">
        <v>4155</v>
      </c>
      <c r="E2141" s="473">
        <v>0.02</v>
      </c>
      <c r="F2141" s="478" t="s">
        <v>401</v>
      </c>
      <c r="G2141" s="477">
        <f t="shared" si="71"/>
        <v>0.02</v>
      </c>
      <c r="H2141" s="631" t="s">
        <v>339</v>
      </c>
      <c r="I2141" s="508">
        <f t="shared" si="72"/>
        <v>0.31780000000000003</v>
      </c>
      <c r="J2141" s="486">
        <v>41568</v>
      </c>
      <c r="K2141" s="487">
        <v>42400</v>
      </c>
      <c r="L2141" s="573"/>
      <c r="M2141" s="574"/>
      <c r="R2141" s="618"/>
      <c r="S2141" s="618"/>
      <c r="T2141" s="618"/>
      <c r="U2141" s="618"/>
    </row>
    <row r="2142" spans="1:21">
      <c r="A2142" s="482" t="s">
        <v>4701</v>
      </c>
      <c r="B2142" s="483" t="s">
        <v>4702</v>
      </c>
      <c r="C2142" s="513">
        <v>1140</v>
      </c>
      <c r="D2142" s="472" t="s">
        <v>925</v>
      </c>
      <c r="E2142" s="473">
        <v>0.02</v>
      </c>
      <c r="F2142" s="478" t="s">
        <v>401</v>
      </c>
      <c r="G2142" s="477">
        <f t="shared" si="71"/>
        <v>0.02</v>
      </c>
      <c r="H2142" s="631" t="s">
        <v>339</v>
      </c>
      <c r="I2142" s="508">
        <f t="shared" si="72"/>
        <v>0.31780000000000003</v>
      </c>
      <c r="J2142" s="486">
        <v>48441</v>
      </c>
      <c r="K2142" s="487">
        <v>48441</v>
      </c>
      <c r="L2142" s="573"/>
      <c r="M2142" s="574"/>
      <c r="R2142" s="618"/>
      <c r="S2142" s="618"/>
      <c r="T2142" s="618"/>
      <c r="U2142" s="618"/>
    </row>
    <row r="2143" spans="1:21">
      <c r="A2143" s="482" t="s">
        <v>4703</v>
      </c>
      <c r="B2143" s="483" t="s">
        <v>4704</v>
      </c>
      <c r="C2143" s="513">
        <v>1140</v>
      </c>
      <c r="D2143" s="472" t="s">
        <v>925</v>
      </c>
      <c r="E2143" s="473">
        <v>0.02</v>
      </c>
      <c r="F2143" s="478" t="s">
        <v>401</v>
      </c>
      <c r="G2143" s="477">
        <f t="shared" si="71"/>
        <v>0.02</v>
      </c>
      <c r="H2143" s="631" t="s">
        <v>339</v>
      </c>
      <c r="I2143" s="508">
        <f t="shared" si="72"/>
        <v>0.31780000000000003</v>
      </c>
      <c r="J2143" s="486">
        <v>59286</v>
      </c>
      <c r="K2143" s="487">
        <v>59286</v>
      </c>
      <c r="L2143" s="573"/>
      <c r="M2143" s="574"/>
      <c r="R2143" s="618"/>
      <c r="S2143" s="618"/>
      <c r="T2143" s="618"/>
      <c r="U2143" s="618"/>
    </row>
    <row r="2144" spans="1:21">
      <c r="A2144" s="482" t="s">
        <v>4705</v>
      </c>
      <c r="B2144" s="483" t="s">
        <v>4706</v>
      </c>
      <c r="C2144" s="513">
        <v>9001</v>
      </c>
      <c r="D2144" s="472" t="s">
        <v>661</v>
      </c>
      <c r="E2144" s="473">
        <v>0.02</v>
      </c>
      <c r="F2144" s="476" t="s">
        <v>400</v>
      </c>
      <c r="G2144" s="477">
        <f t="shared" si="71"/>
        <v>0.02</v>
      </c>
      <c r="H2144" s="631" t="s">
        <v>339</v>
      </c>
      <c r="I2144" s="508">
        <f t="shared" si="72"/>
        <v>0.31780000000000003</v>
      </c>
      <c r="J2144" s="486">
        <v>48488</v>
      </c>
      <c r="K2144" s="487">
        <v>49017</v>
      </c>
      <c r="L2144" s="573"/>
      <c r="M2144" s="574"/>
      <c r="R2144" s="618"/>
      <c r="S2144" s="618"/>
      <c r="T2144" s="618"/>
      <c r="U2144" s="618"/>
    </row>
    <row r="2145" spans="1:21">
      <c r="A2145" s="482" t="s">
        <v>4707</v>
      </c>
      <c r="B2145" s="483" t="s">
        <v>4708</v>
      </c>
      <c r="C2145" s="513">
        <v>9001</v>
      </c>
      <c r="D2145" s="472" t="s">
        <v>661</v>
      </c>
      <c r="E2145" s="473">
        <v>0.02</v>
      </c>
      <c r="F2145" s="476" t="s">
        <v>400</v>
      </c>
      <c r="G2145" s="477">
        <f t="shared" si="71"/>
        <v>0.02</v>
      </c>
      <c r="H2145" s="631" t="s">
        <v>339</v>
      </c>
      <c r="I2145" s="508">
        <f t="shared" si="72"/>
        <v>0.31780000000000003</v>
      </c>
      <c r="J2145" s="486">
        <v>62365</v>
      </c>
      <c r="K2145" s="487">
        <v>64346</v>
      </c>
      <c r="L2145" s="573"/>
      <c r="M2145" s="574"/>
      <c r="R2145" s="618"/>
      <c r="S2145" s="618"/>
      <c r="T2145" s="618"/>
      <c r="U2145" s="618"/>
    </row>
    <row r="2146" spans="1:21">
      <c r="A2146" s="482" t="s">
        <v>4709</v>
      </c>
      <c r="B2146" s="483" t="s">
        <v>4710</v>
      </c>
      <c r="C2146" s="513">
        <v>9000</v>
      </c>
      <c r="D2146" s="472" t="s">
        <v>550</v>
      </c>
      <c r="E2146" s="473">
        <v>0.02</v>
      </c>
      <c r="F2146" s="476" t="s">
        <v>400</v>
      </c>
      <c r="G2146" s="477">
        <f t="shared" si="71"/>
        <v>0.02</v>
      </c>
      <c r="H2146" s="631" t="s">
        <v>339</v>
      </c>
      <c r="I2146" s="508">
        <f t="shared" si="72"/>
        <v>0.31780000000000003</v>
      </c>
      <c r="J2146" s="486">
        <v>57352</v>
      </c>
      <c r="K2146" s="487">
        <v>61666</v>
      </c>
      <c r="L2146" s="573"/>
      <c r="M2146" s="574"/>
      <c r="R2146" s="618"/>
      <c r="S2146" s="618"/>
      <c r="T2146" s="618"/>
      <c r="U2146" s="618"/>
    </row>
    <row r="2147" spans="1:21">
      <c r="A2147" s="482" t="s">
        <v>4711</v>
      </c>
      <c r="B2147" s="483" t="s">
        <v>4712</v>
      </c>
      <c r="C2147" s="513">
        <v>9000</v>
      </c>
      <c r="D2147" s="472" t="s">
        <v>550</v>
      </c>
      <c r="E2147" s="473">
        <v>0.02</v>
      </c>
      <c r="F2147" s="476" t="s">
        <v>400</v>
      </c>
      <c r="G2147" s="477">
        <f t="shared" si="71"/>
        <v>0.02</v>
      </c>
      <c r="H2147" s="631" t="s">
        <v>339</v>
      </c>
      <c r="I2147" s="508">
        <f t="shared" si="72"/>
        <v>0.31780000000000003</v>
      </c>
      <c r="J2147" s="486">
        <v>81364</v>
      </c>
      <c r="K2147" s="487">
        <v>104796</v>
      </c>
      <c r="L2147" s="573"/>
      <c r="M2147" s="574"/>
      <c r="R2147" s="618"/>
      <c r="S2147" s="618"/>
      <c r="T2147" s="618"/>
      <c r="U2147" s="618"/>
    </row>
    <row r="2148" spans="1:21">
      <c r="A2148" s="482" t="s">
        <v>4713</v>
      </c>
      <c r="B2148" s="483" t="s">
        <v>4714</v>
      </c>
      <c r="C2148" s="513">
        <v>4210</v>
      </c>
      <c r="D2148" s="472" t="s">
        <v>1231</v>
      </c>
      <c r="E2148" s="473">
        <v>0.02</v>
      </c>
      <c r="F2148" s="478" t="s">
        <v>401</v>
      </c>
      <c r="G2148" s="477">
        <f t="shared" si="71"/>
        <v>0.02</v>
      </c>
      <c r="H2148" s="631" t="s">
        <v>339</v>
      </c>
      <c r="I2148" s="508">
        <f t="shared" si="72"/>
        <v>0.31780000000000003</v>
      </c>
      <c r="J2148" s="486">
        <v>55079</v>
      </c>
      <c r="K2148" s="487">
        <v>56975</v>
      </c>
      <c r="L2148" s="573"/>
      <c r="M2148" s="574"/>
      <c r="R2148" s="618"/>
      <c r="S2148" s="618"/>
      <c r="T2148" s="618"/>
      <c r="U2148" s="618"/>
    </row>
    <row r="2149" spans="1:21">
      <c r="A2149" s="482" t="s">
        <v>4715</v>
      </c>
      <c r="B2149" s="483" t="s">
        <v>4716</v>
      </c>
      <c r="C2149" s="513">
        <v>9000</v>
      </c>
      <c r="D2149" s="472" t="s">
        <v>550</v>
      </c>
      <c r="E2149" s="473">
        <v>0.02</v>
      </c>
      <c r="F2149" s="476" t="s">
        <v>400</v>
      </c>
      <c r="G2149" s="477">
        <f t="shared" si="71"/>
        <v>0.02</v>
      </c>
      <c r="H2149" s="631" t="s">
        <v>339</v>
      </c>
      <c r="I2149" s="508">
        <f t="shared" si="72"/>
        <v>0.31780000000000003</v>
      </c>
      <c r="J2149" s="486">
        <v>91527</v>
      </c>
      <c r="K2149" s="487">
        <v>116450</v>
      </c>
      <c r="L2149" s="573"/>
      <c r="M2149" s="574"/>
      <c r="R2149" s="618"/>
      <c r="S2149" s="618"/>
      <c r="T2149" s="618"/>
      <c r="U2149" s="618"/>
    </row>
    <row r="2150" spans="1:21">
      <c r="A2150" s="482" t="s">
        <v>4717</v>
      </c>
      <c r="B2150" s="483" t="s">
        <v>4718</v>
      </c>
      <c r="C2150" s="513">
        <v>9002</v>
      </c>
      <c r="D2150" s="472" t="s">
        <v>433</v>
      </c>
      <c r="E2150" s="473">
        <v>0.02</v>
      </c>
      <c r="F2150" s="476" t="s">
        <v>400</v>
      </c>
      <c r="G2150" s="477">
        <f t="shared" si="71"/>
        <v>0.02</v>
      </c>
      <c r="H2150" s="631" t="s">
        <v>339</v>
      </c>
      <c r="I2150" s="508">
        <f t="shared" si="72"/>
        <v>0.31780000000000003</v>
      </c>
      <c r="J2150" s="486">
        <v>73554</v>
      </c>
      <c r="K2150" s="487">
        <v>88241</v>
      </c>
      <c r="L2150" s="573"/>
      <c r="M2150" s="574"/>
      <c r="R2150" s="618"/>
      <c r="S2150" s="618"/>
      <c r="T2150" s="618"/>
      <c r="U2150" s="618"/>
    </row>
    <row r="2151" spans="1:21">
      <c r="A2151" s="471" t="s">
        <v>4719</v>
      </c>
      <c r="B2151" s="483" t="s">
        <v>4720</v>
      </c>
      <c r="C2151" s="513">
        <v>8000</v>
      </c>
      <c r="D2151" s="472" t="s">
        <v>1114</v>
      </c>
      <c r="E2151" s="473">
        <v>0.02</v>
      </c>
      <c r="F2151" s="478" t="s">
        <v>401</v>
      </c>
      <c r="G2151" s="477">
        <f t="shared" si="71"/>
        <v>0.02</v>
      </c>
      <c r="H2151" s="631" t="s">
        <v>339</v>
      </c>
      <c r="I2151" s="508">
        <f t="shared" si="72"/>
        <v>0.31780000000000003</v>
      </c>
      <c r="J2151" s="486">
        <v>34305</v>
      </c>
      <c r="K2151" s="487">
        <v>40503</v>
      </c>
      <c r="L2151" s="573"/>
      <c r="M2151" s="574"/>
      <c r="R2151" s="618"/>
      <c r="S2151" s="618"/>
      <c r="T2151" s="618"/>
      <c r="U2151" s="618"/>
    </row>
    <row r="2152" spans="1:21">
      <c r="A2152" s="471" t="s">
        <v>4721</v>
      </c>
      <c r="B2152" s="483" t="s">
        <v>4722</v>
      </c>
      <c r="C2152" s="513">
        <v>8000</v>
      </c>
      <c r="D2152" s="472" t="s">
        <v>1114</v>
      </c>
      <c r="E2152" s="473">
        <v>0.02</v>
      </c>
      <c r="F2152" s="478" t="s">
        <v>401</v>
      </c>
      <c r="G2152" s="477">
        <f t="shared" si="71"/>
        <v>0.02</v>
      </c>
      <c r="H2152" s="631" t="s">
        <v>339</v>
      </c>
      <c r="I2152" s="508">
        <f t="shared" si="72"/>
        <v>0.31780000000000003</v>
      </c>
      <c r="J2152" s="486">
        <v>34860</v>
      </c>
      <c r="K2152" s="487">
        <v>41166</v>
      </c>
      <c r="L2152" s="573"/>
      <c r="M2152" s="574"/>
      <c r="R2152" s="618"/>
      <c r="S2152" s="618"/>
      <c r="T2152" s="618"/>
      <c r="U2152" s="618"/>
    </row>
    <row r="2153" spans="1:21">
      <c r="A2153" s="471" t="s">
        <v>4723</v>
      </c>
      <c r="B2153" s="483" t="s">
        <v>4724</v>
      </c>
      <c r="C2153" s="513">
        <v>8000</v>
      </c>
      <c r="D2153" s="472" t="s">
        <v>1114</v>
      </c>
      <c r="E2153" s="473">
        <v>0.02</v>
      </c>
      <c r="F2153" s="478" t="s">
        <v>401</v>
      </c>
      <c r="G2153" s="477">
        <f t="shared" si="71"/>
        <v>0.02</v>
      </c>
      <c r="H2153" s="631" t="s">
        <v>339</v>
      </c>
      <c r="I2153" s="508">
        <f t="shared" si="72"/>
        <v>0.31780000000000003</v>
      </c>
      <c r="J2153" s="486">
        <v>35712</v>
      </c>
      <c r="K2153" s="487">
        <v>42165</v>
      </c>
      <c r="L2153" s="573"/>
      <c r="M2153" s="574"/>
      <c r="R2153" s="618"/>
      <c r="S2153" s="618"/>
      <c r="T2153" s="618"/>
      <c r="U2153" s="618"/>
    </row>
    <row r="2154" spans="1:21">
      <c r="A2154" s="482" t="s">
        <v>4725</v>
      </c>
      <c r="B2154" s="483" t="s">
        <v>4726</v>
      </c>
      <c r="C2154" s="513">
        <v>8000</v>
      </c>
      <c r="D2154" s="472" t="s">
        <v>1114</v>
      </c>
      <c r="E2154" s="473">
        <v>0.02</v>
      </c>
      <c r="F2154" s="478" t="s">
        <v>401</v>
      </c>
      <c r="G2154" s="477">
        <f t="shared" si="71"/>
        <v>0.02</v>
      </c>
      <c r="H2154" s="631" t="s">
        <v>339</v>
      </c>
      <c r="I2154" s="508">
        <f t="shared" si="72"/>
        <v>0.31780000000000003</v>
      </c>
      <c r="J2154" s="486">
        <v>41283</v>
      </c>
      <c r="K2154" s="487">
        <v>48743</v>
      </c>
      <c r="L2154" s="573"/>
      <c r="M2154" s="574"/>
      <c r="R2154" s="618"/>
      <c r="S2154" s="618"/>
      <c r="T2154" s="618"/>
      <c r="U2154" s="618"/>
    </row>
    <row r="2155" spans="1:21">
      <c r="A2155" s="482" t="s">
        <v>4727</v>
      </c>
      <c r="B2155" s="483" t="s">
        <v>4728</v>
      </c>
      <c r="C2155" s="513">
        <v>8000</v>
      </c>
      <c r="D2155" s="472" t="s">
        <v>1114</v>
      </c>
      <c r="E2155" s="473">
        <v>0.02</v>
      </c>
      <c r="F2155" s="478" t="s">
        <v>401</v>
      </c>
      <c r="G2155" s="477">
        <f t="shared" si="71"/>
        <v>0.02</v>
      </c>
      <c r="H2155" s="631" t="s">
        <v>339</v>
      </c>
      <c r="I2155" s="508">
        <f t="shared" si="72"/>
        <v>0.31780000000000003</v>
      </c>
      <c r="J2155" s="486">
        <v>46091</v>
      </c>
      <c r="K2155" s="487">
        <v>54417</v>
      </c>
      <c r="L2155" s="573"/>
      <c r="M2155" s="574"/>
      <c r="R2155" s="618"/>
      <c r="S2155" s="618"/>
      <c r="T2155" s="618"/>
      <c r="U2155" s="618"/>
    </row>
    <row r="2156" spans="1:21">
      <c r="A2156" s="482" t="s">
        <v>4729</v>
      </c>
      <c r="B2156" s="483" t="s">
        <v>4730</v>
      </c>
      <c r="C2156" s="513">
        <v>9001</v>
      </c>
      <c r="D2156" s="472" t="s">
        <v>661</v>
      </c>
      <c r="E2156" s="473">
        <v>0.02</v>
      </c>
      <c r="F2156" s="476" t="s">
        <v>400</v>
      </c>
      <c r="G2156" s="477">
        <f t="shared" si="71"/>
        <v>0.02</v>
      </c>
      <c r="H2156" s="631" t="s">
        <v>339</v>
      </c>
      <c r="I2156" s="508">
        <f t="shared" si="72"/>
        <v>0.31780000000000003</v>
      </c>
      <c r="J2156" s="486">
        <v>51290</v>
      </c>
      <c r="K2156" s="487">
        <v>53039</v>
      </c>
      <c r="L2156" s="573"/>
      <c r="M2156" s="574"/>
      <c r="R2156" s="618"/>
      <c r="S2156" s="618"/>
      <c r="T2156" s="618"/>
      <c r="U2156" s="618"/>
    </row>
    <row r="2157" spans="1:21">
      <c r="A2157" s="482" t="s">
        <v>4731</v>
      </c>
      <c r="B2157" s="483" t="s">
        <v>4732</v>
      </c>
      <c r="C2157" s="513">
        <v>8000</v>
      </c>
      <c r="D2157" s="472" t="s">
        <v>1114</v>
      </c>
      <c r="E2157" s="473">
        <v>0.02</v>
      </c>
      <c r="F2157" s="478" t="s">
        <v>401</v>
      </c>
      <c r="G2157" s="477">
        <f t="shared" si="71"/>
        <v>0.02</v>
      </c>
      <c r="H2157" s="631" t="s">
        <v>339</v>
      </c>
      <c r="I2157" s="508">
        <f t="shared" si="72"/>
        <v>0.31780000000000003</v>
      </c>
      <c r="J2157" s="486">
        <v>42053</v>
      </c>
      <c r="K2157" s="487">
        <v>48347</v>
      </c>
      <c r="L2157" s="573"/>
      <c r="M2157" s="574"/>
      <c r="R2157" s="618"/>
      <c r="S2157" s="618"/>
      <c r="T2157" s="618"/>
      <c r="U2157" s="618"/>
    </row>
    <row r="2158" spans="1:21">
      <c r="A2158" s="471" t="s">
        <v>4733</v>
      </c>
      <c r="B2158" s="483" t="s">
        <v>4734</v>
      </c>
      <c r="C2158" s="513">
        <v>1490</v>
      </c>
      <c r="D2158" s="472" t="s">
        <v>1133</v>
      </c>
      <c r="E2158" s="474">
        <v>0.02</v>
      </c>
      <c r="F2158" s="478" t="s">
        <v>401</v>
      </c>
      <c r="G2158" s="477">
        <f t="shared" si="71"/>
        <v>0.02</v>
      </c>
      <c r="H2158" s="631" t="s">
        <v>339</v>
      </c>
      <c r="I2158" s="508">
        <f t="shared" si="72"/>
        <v>0.31780000000000003</v>
      </c>
      <c r="J2158" s="486">
        <v>32620</v>
      </c>
      <c r="K2158" s="487">
        <v>34512</v>
      </c>
      <c r="L2158" s="573"/>
      <c r="M2158" s="574"/>
      <c r="R2158" s="618"/>
      <c r="S2158" s="618"/>
      <c r="T2158" s="618"/>
      <c r="U2158" s="618"/>
    </row>
    <row r="2159" spans="1:21">
      <c r="A2159" s="471" t="s">
        <v>4735</v>
      </c>
      <c r="B2159" s="483" t="s">
        <v>4736</v>
      </c>
      <c r="C2159" s="513">
        <v>1740</v>
      </c>
      <c r="D2159" s="472" t="s">
        <v>4737</v>
      </c>
      <c r="E2159" s="474">
        <v>2.5000000000000001E-2</v>
      </c>
      <c r="F2159" s="478" t="s">
        <v>4738</v>
      </c>
      <c r="G2159" s="477">
        <f t="shared" si="71"/>
        <v>0.1</v>
      </c>
      <c r="H2159" s="631" t="s">
        <v>339</v>
      </c>
      <c r="I2159" s="508">
        <f t="shared" si="72"/>
        <v>0.31780000000000003</v>
      </c>
      <c r="J2159" s="486">
        <v>32780</v>
      </c>
      <c r="K2159" s="487">
        <v>32780</v>
      </c>
      <c r="L2159" s="573"/>
      <c r="M2159" s="574"/>
      <c r="R2159" s="618"/>
      <c r="S2159" s="618"/>
      <c r="T2159" s="618"/>
      <c r="U2159" s="618"/>
    </row>
    <row r="2160" spans="1:21">
      <c r="A2160" s="471" t="s">
        <v>4739</v>
      </c>
      <c r="B2160" s="483" t="s">
        <v>4740</v>
      </c>
      <c r="C2160" s="513">
        <v>1740</v>
      </c>
      <c r="D2160" s="472" t="s">
        <v>4737</v>
      </c>
      <c r="E2160" s="474">
        <v>2.5000000000000001E-2</v>
      </c>
      <c r="F2160" s="478" t="s">
        <v>4738</v>
      </c>
      <c r="G2160" s="477">
        <f t="shared" si="71"/>
        <v>0.1</v>
      </c>
      <c r="H2160" s="631" t="s">
        <v>339</v>
      </c>
      <c r="I2160" s="508">
        <f t="shared" si="72"/>
        <v>0.31780000000000003</v>
      </c>
      <c r="J2160" s="486">
        <v>32780</v>
      </c>
      <c r="K2160" s="487">
        <v>32780</v>
      </c>
      <c r="L2160" s="573"/>
      <c r="M2160" s="574"/>
      <c r="R2160" s="618"/>
      <c r="S2160" s="618"/>
      <c r="T2160" s="618"/>
      <c r="U2160" s="618"/>
    </row>
    <row r="2161" spans="1:21">
      <c r="A2161" s="482" t="s">
        <v>4741</v>
      </c>
      <c r="B2161" s="483" t="s">
        <v>4742</v>
      </c>
      <c r="C2161" s="513">
        <v>1740</v>
      </c>
      <c r="D2161" s="472" t="s">
        <v>4737</v>
      </c>
      <c r="E2161" s="473">
        <v>2.5000000000000001E-2</v>
      </c>
      <c r="F2161" s="478" t="s">
        <v>4738</v>
      </c>
      <c r="G2161" s="477">
        <f t="shared" si="71"/>
        <v>0.1</v>
      </c>
      <c r="H2161" s="631" t="s">
        <v>339</v>
      </c>
      <c r="I2161" s="508">
        <f t="shared" si="72"/>
        <v>0.31780000000000003</v>
      </c>
      <c r="J2161" s="486">
        <v>50676</v>
      </c>
      <c r="K2161" s="487">
        <v>50676</v>
      </c>
      <c r="L2161" s="573"/>
      <c r="M2161" s="574"/>
      <c r="R2161" s="618"/>
      <c r="S2161" s="618"/>
      <c r="T2161" s="618"/>
      <c r="U2161" s="618"/>
    </row>
    <row r="2162" spans="1:21">
      <c r="A2162" s="471" t="s">
        <v>4743</v>
      </c>
      <c r="B2162" s="483" t="s">
        <v>4744</v>
      </c>
      <c r="C2162" s="513">
        <v>1740</v>
      </c>
      <c r="D2162" s="472" t="s">
        <v>4737</v>
      </c>
      <c r="E2162" s="474">
        <v>2.5000000000000001E-2</v>
      </c>
      <c r="F2162" s="478" t="s">
        <v>4738</v>
      </c>
      <c r="G2162" s="477">
        <f t="shared" si="71"/>
        <v>0.1</v>
      </c>
      <c r="H2162" s="631" t="s">
        <v>339</v>
      </c>
      <c r="I2162" s="508">
        <f t="shared" si="72"/>
        <v>0.31780000000000003</v>
      </c>
      <c r="J2162" s="486">
        <v>32144</v>
      </c>
      <c r="K2162" s="487">
        <v>50173</v>
      </c>
      <c r="L2162" s="573"/>
      <c r="M2162" s="574"/>
      <c r="R2162" s="618"/>
      <c r="S2162" s="618"/>
      <c r="T2162" s="618"/>
      <c r="U2162" s="618"/>
    </row>
    <row r="2163" spans="1:21">
      <c r="A2163" s="471" t="s">
        <v>4745</v>
      </c>
      <c r="B2163" s="483" t="s">
        <v>4746</v>
      </c>
      <c r="C2163" s="513">
        <v>1740</v>
      </c>
      <c r="D2163" s="472" t="s">
        <v>4737</v>
      </c>
      <c r="E2163" s="474">
        <v>2.5000000000000001E-2</v>
      </c>
      <c r="F2163" s="478" t="s">
        <v>4738</v>
      </c>
      <c r="G2163" s="477">
        <f t="shared" si="71"/>
        <v>0.1</v>
      </c>
      <c r="H2163" s="631" t="s">
        <v>339</v>
      </c>
      <c r="I2163" s="508">
        <f t="shared" si="72"/>
        <v>0.31780000000000003</v>
      </c>
      <c r="J2163" s="486">
        <v>32144</v>
      </c>
      <c r="K2163" s="487">
        <v>49677</v>
      </c>
      <c r="L2163" s="573"/>
      <c r="M2163" s="574"/>
      <c r="R2163" s="618"/>
      <c r="S2163" s="618"/>
      <c r="T2163" s="618"/>
      <c r="U2163" s="618"/>
    </row>
    <row r="2164" spans="1:21">
      <c r="A2164" s="471" t="s">
        <v>4747</v>
      </c>
      <c r="B2164" s="483" t="s">
        <v>4748</v>
      </c>
      <c r="C2164" s="513">
        <v>1740</v>
      </c>
      <c r="D2164" s="472" t="s">
        <v>4737</v>
      </c>
      <c r="E2164" s="474">
        <v>2.5000000000000001E-2</v>
      </c>
      <c r="F2164" s="478" t="s">
        <v>4738</v>
      </c>
      <c r="G2164" s="477">
        <f t="shared" si="71"/>
        <v>0.1</v>
      </c>
      <c r="H2164" s="631" t="s">
        <v>339</v>
      </c>
      <c r="I2164" s="508">
        <f t="shared" si="72"/>
        <v>0.31780000000000003</v>
      </c>
      <c r="J2164" s="486">
        <v>32144</v>
      </c>
      <c r="K2164" s="487">
        <v>49184</v>
      </c>
      <c r="L2164" s="573"/>
      <c r="M2164" s="574"/>
      <c r="R2164" s="618"/>
      <c r="S2164" s="618"/>
      <c r="T2164" s="618"/>
      <c r="U2164" s="618"/>
    </row>
    <row r="2165" spans="1:21">
      <c r="A2165" s="471" t="s">
        <v>4749</v>
      </c>
      <c r="B2165" s="483" t="s">
        <v>4750</v>
      </c>
      <c r="C2165" s="513">
        <v>1740</v>
      </c>
      <c r="D2165" s="472" t="s">
        <v>4737</v>
      </c>
      <c r="E2165" s="474">
        <v>2.5000000000000001E-2</v>
      </c>
      <c r="F2165" s="478" t="s">
        <v>4738</v>
      </c>
      <c r="G2165" s="477">
        <f t="shared" si="71"/>
        <v>0.1</v>
      </c>
      <c r="H2165" s="631" t="s">
        <v>339</v>
      </c>
      <c r="I2165" s="508">
        <f t="shared" si="72"/>
        <v>0.31780000000000003</v>
      </c>
      <c r="J2165" s="486">
        <v>32144</v>
      </c>
      <c r="K2165" s="487">
        <v>48698</v>
      </c>
      <c r="L2165" s="573"/>
      <c r="M2165" s="574"/>
      <c r="R2165" s="618"/>
      <c r="S2165" s="618"/>
      <c r="T2165" s="618"/>
      <c r="U2165" s="618"/>
    </row>
    <row r="2166" spans="1:21">
      <c r="A2166" s="471" t="s">
        <v>4751</v>
      </c>
      <c r="B2166" s="483" t="s">
        <v>4752</v>
      </c>
      <c r="C2166" s="513">
        <v>1740</v>
      </c>
      <c r="D2166" s="472" t="s">
        <v>4737</v>
      </c>
      <c r="E2166" s="474">
        <v>2.5000000000000001E-2</v>
      </c>
      <c r="F2166" s="478" t="s">
        <v>4738</v>
      </c>
      <c r="G2166" s="477">
        <f t="shared" si="71"/>
        <v>0.1</v>
      </c>
      <c r="H2166" s="631" t="s">
        <v>339</v>
      </c>
      <c r="I2166" s="508">
        <f t="shared" si="72"/>
        <v>0.31780000000000003</v>
      </c>
      <c r="J2166" s="486">
        <v>32144</v>
      </c>
      <c r="K2166" s="487">
        <v>48215</v>
      </c>
      <c r="L2166" s="573"/>
      <c r="M2166" s="574"/>
      <c r="R2166" s="618"/>
      <c r="S2166" s="618"/>
      <c r="T2166" s="618"/>
      <c r="U2166" s="618"/>
    </row>
    <row r="2167" spans="1:21">
      <c r="A2167" s="471" t="s">
        <v>4753</v>
      </c>
      <c r="B2167" s="483" t="s">
        <v>4754</v>
      </c>
      <c r="C2167" s="513">
        <v>1740</v>
      </c>
      <c r="D2167" s="472" t="s">
        <v>4737</v>
      </c>
      <c r="E2167" s="474">
        <v>2.5000000000000001E-2</v>
      </c>
      <c r="F2167" s="478" t="s">
        <v>4755</v>
      </c>
      <c r="G2167" s="477">
        <f t="shared" si="71"/>
        <v>0.1</v>
      </c>
      <c r="H2167" s="631" t="s">
        <v>339</v>
      </c>
      <c r="I2167" s="508">
        <f t="shared" si="72"/>
        <v>0.31780000000000003</v>
      </c>
      <c r="J2167" s="486">
        <v>32144</v>
      </c>
      <c r="K2167" s="487">
        <v>32144</v>
      </c>
      <c r="L2167" s="573"/>
      <c r="M2167" s="574"/>
      <c r="R2167" s="618"/>
      <c r="S2167" s="618"/>
      <c r="T2167" s="618"/>
      <c r="U2167" s="618"/>
    </row>
    <row r="2168" spans="1:21">
      <c r="A2168" s="471" t="s">
        <v>4756</v>
      </c>
      <c r="B2168" s="483" t="s">
        <v>4757</v>
      </c>
      <c r="C2168" s="513">
        <v>9001</v>
      </c>
      <c r="D2168" s="472" t="s">
        <v>661</v>
      </c>
      <c r="E2168" s="473">
        <v>0.02</v>
      </c>
      <c r="F2168" s="476" t="s">
        <v>400</v>
      </c>
      <c r="G2168" s="477">
        <f t="shared" si="71"/>
        <v>0.02</v>
      </c>
      <c r="H2168" s="631" t="s">
        <v>339</v>
      </c>
      <c r="I2168" s="508">
        <f t="shared" si="72"/>
        <v>0.31780000000000003</v>
      </c>
      <c r="J2168" s="486">
        <v>32620</v>
      </c>
      <c r="K2168" s="487">
        <v>34478</v>
      </c>
      <c r="L2168" s="573"/>
      <c r="M2168" s="574"/>
      <c r="R2168" s="618"/>
      <c r="S2168" s="618"/>
      <c r="T2168" s="618"/>
      <c r="U2168" s="618"/>
    </row>
    <row r="2169" spans="1:21">
      <c r="A2169" s="471" t="s">
        <v>4758</v>
      </c>
      <c r="B2169" s="483" t="s">
        <v>4759</v>
      </c>
      <c r="C2169" s="513">
        <v>1140</v>
      </c>
      <c r="D2169" s="472" t="s">
        <v>925</v>
      </c>
      <c r="E2169" s="474">
        <v>0.02</v>
      </c>
      <c r="F2169" s="478" t="s">
        <v>401</v>
      </c>
      <c r="G2169" s="477">
        <f t="shared" si="71"/>
        <v>0.02</v>
      </c>
      <c r="H2169" s="631" t="s">
        <v>339</v>
      </c>
      <c r="I2169" s="508">
        <f t="shared" si="72"/>
        <v>0.31780000000000003</v>
      </c>
      <c r="J2169" s="486">
        <v>32620</v>
      </c>
      <c r="K2169" s="487">
        <v>46549</v>
      </c>
      <c r="L2169" s="573"/>
      <c r="M2169" s="574"/>
      <c r="R2169" s="618"/>
      <c r="S2169" s="618"/>
      <c r="T2169" s="618"/>
      <c r="U2169" s="618"/>
    </row>
    <row r="2170" spans="1:21">
      <c r="A2170" s="471" t="s">
        <v>4760</v>
      </c>
      <c r="B2170" s="483" t="s">
        <v>4761</v>
      </c>
      <c r="C2170" s="513">
        <v>1140</v>
      </c>
      <c r="D2170" s="472" t="s">
        <v>925</v>
      </c>
      <c r="E2170" s="474">
        <v>0.02</v>
      </c>
      <c r="F2170" s="478" t="s">
        <v>401</v>
      </c>
      <c r="G2170" s="477">
        <f t="shared" si="71"/>
        <v>0.02</v>
      </c>
      <c r="H2170" s="631" t="s">
        <v>339</v>
      </c>
      <c r="I2170" s="508">
        <f t="shared" si="72"/>
        <v>0.31780000000000003</v>
      </c>
      <c r="J2170" s="486">
        <v>32620</v>
      </c>
      <c r="K2170" s="487">
        <v>32620</v>
      </c>
      <c r="L2170" s="573"/>
      <c r="M2170" s="574"/>
      <c r="R2170" s="618"/>
      <c r="S2170" s="618"/>
      <c r="T2170" s="618"/>
      <c r="U2170" s="618"/>
    </row>
    <row r="2171" spans="1:21">
      <c r="A2171" s="482" t="s">
        <v>4762</v>
      </c>
      <c r="B2171" s="483" t="s">
        <v>4763</v>
      </c>
      <c r="C2171" s="513">
        <v>9001</v>
      </c>
      <c r="D2171" s="472" t="s">
        <v>661</v>
      </c>
      <c r="E2171" s="473">
        <v>0.02</v>
      </c>
      <c r="F2171" s="476" t="s">
        <v>400</v>
      </c>
      <c r="G2171" s="477">
        <f t="shared" si="71"/>
        <v>0.02</v>
      </c>
      <c r="H2171" s="631" t="s">
        <v>339</v>
      </c>
      <c r="I2171" s="508">
        <f t="shared" si="72"/>
        <v>0.31780000000000003</v>
      </c>
      <c r="J2171" s="486">
        <v>47679</v>
      </c>
      <c r="K2171" s="487">
        <v>49776</v>
      </c>
      <c r="L2171" s="573"/>
      <c r="M2171" s="574"/>
      <c r="R2171" s="618"/>
      <c r="S2171" s="618"/>
      <c r="T2171" s="618"/>
      <c r="U2171" s="618"/>
    </row>
    <row r="2172" spans="1:21">
      <c r="A2172" s="471" t="s">
        <v>4764</v>
      </c>
      <c r="B2172" s="483" t="s">
        <v>4765</v>
      </c>
      <c r="C2172" s="513">
        <v>1202</v>
      </c>
      <c r="D2172" s="472" t="s">
        <v>4241</v>
      </c>
      <c r="E2172" s="473">
        <v>0.02</v>
      </c>
      <c r="F2172" s="478" t="s">
        <v>401</v>
      </c>
      <c r="G2172" s="477">
        <f t="shared" si="71"/>
        <v>0.02</v>
      </c>
      <c r="H2172" s="631" t="s">
        <v>339</v>
      </c>
      <c r="I2172" s="508">
        <f t="shared" si="72"/>
        <v>0.31780000000000003</v>
      </c>
      <c r="J2172" s="486">
        <v>33876</v>
      </c>
      <c r="K2172" s="487">
        <v>37351</v>
      </c>
      <c r="L2172" s="573"/>
      <c r="M2172" s="574"/>
      <c r="R2172" s="618"/>
      <c r="S2172" s="618"/>
      <c r="T2172" s="618"/>
      <c r="U2172" s="618"/>
    </row>
    <row r="2173" spans="1:21">
      <c r="A2173" s="482" t="s">
        <v>4766</v>
      </c>
      <c r="B2173" s="483" t="s">
        <v>4767</v>
      </c>
      <c r="C2173" s="513">
        <v>1202</v>
      </c>
      <c r="D2173" s="472" t="s">
        <v>4241</v>
      </c>
      <c r="E2173" s="473">
        <v>0.02</v>
      </c>
      <c r="F2173" s="478" t="s">
        <v>401</v>
      </c>
      <c r="G2173" s="477">
        <f t="shared" si="71"/>
        <v>0.02</v>
      </c>
      <c r="H2173" s="631" t="s">
        <v>339</v>
      </c>
      <c r="I2173" s="508">
        <f t="shared" si="72"/>
        <v>0.31780000000000003</v>
      </c>
      <c r="J2173" s="486">
        <v>47536</v>
      </c>
      <c r="K2173" s="487">
        <v>49017</v>
      </c>
      <c r="L2173" s="573"/>
      <c r="M2173" s="574"/>
      <c r="R2173" s="618"/>
      <c r="S2173" s="618"/>
      <c r="T2173" s="618"/>
      <c r="U2173" s="618"/>
    </row>
    <row r="2174" spans="1:21">
      <c r="A2174" s="482" t="s">
        <v>4768</v>
      </c>
      <c r="B2174" s="483" t="s">
        <v>4767</v>
      </c>
      <c r="C2174" s="513">
        <v>1620</v>
      </c>
      <c r="D2174" s="472" t="s">
        <v>1244</v>
      </c>
      <c r="E2174" s="473">
        <v>0.02</v>
      </c>
      <c r="F2174" s="478" t="s">
        <v>401</v>
      </c>
      <c r="G2174" s="477">
        <f t="shared" si="71"/>
        <v>0.02</v>
      </c>
      <c r="H2174" s="631" t="s">
        <v>339</v>
      </c>
      <c r="I2174" s="508">
        <f t="shared" si="72"/>
        <v>0.31780000000000003</v>
      </c>
      <c r="J2174" s="486">
        <v>53820</v>
      </c>
      <c r="K2174" s="487">
        <v>55496</v>
      </c>
      <c r="L2174" s="573"/>
      <c r="M2174" s="574"/>
      <c r="R2174" s="618"/>
      <c r="S2174" s="618"/>
      <c r="T2174" s="618"/>
      <c r="U2174" s="618"/>
    </row>
    <row r="2175" spans="1:21">
      <c r="A2175" s="482" t="s">
        <v>4769</v>
      </c>
      <c r="B2175" s="483" t="s">
        <v>4770</v>
      </c>
      <c r="C2175" s="513">
        <v>1080</v>
      </c>
      <c r="D2175" s="472" t="s">
        <v>1234</v>
      </c>
      <c r="E2175" s="473">
        <v>0.02</v>
      </c>
      <c r="F2175" s="478" t="s">
        <v>401</v>
      </c>
      <c r="G2175" s="477">
        <f t="shared" si="71"/>
        <v>0.02</v>
      </c>
      <c r="H2175" s="631" t="s">
        <v>339</v>
      </c>
      <c r="I2175" s="508">
        <f t="shared" si="72"/>
        <v>0.31780000000000003</v>
      </c>
      <c r="J2175" s="486">
        <v>47587</v>
      </c>
      <c r="K2175" s="487">
        <v>51949</v>
      </c>
      <c r="L2175" s="573"/>
      <c r="M2175" s="574"/>
      <c r="R2175" s="618"/>
      <c r="S2175" s="618"/>
      <c r="T2175" s="618"/>
      <c r="U2175" s="618"/>
    </row>
    <row r="2176" spans="1:21">
      <c r="A2176" s="482" t="s">
        <v>4771</v>
      </c>
      <c r="B2176" s="483" t="s">
        <v>4772</v>
      </c>
      <c r="C2176" s="513">
        <v>3900</v>
      </c>
      <c r="D2176" s="472" t="s">
        <v>945</v>
      </c>
      <c r="E2176" s="473">
        <v>0.02</v>
      </c>
      <c r="F2176" s="478" t="s">
        <v>401</v>
      </c>
      <c r="G2176" s="477">
        <f t="shared" si="71"/>
        <v>0.02</v>
      </c>
      <c r="H2176" s="631" t="s">
        <v>339</v>
      </c>
      <c r="I2176" s="508">
        <f t="shared" si="72"/>
        <v>0.31780000000000003</v>
      </c>
      <c r="J2176" s="486">
        <v>54921</v>
      </c>
      <c r="K2176" s="487">
        <v>66822</v>
      </c>
      <c r="L2176" s="573"/>
      <c r="M2176" s="574"/>
      <c r="R2176" s="618"/>
      <c r="S2176" s="618"/>
      <c r="T2176" s="618"/>
      <c r="U2176" s="618"/>
    </row>
    <row r="2177" spans="1:21">
      <c r="A2177" s="482" t="s">
        <v>4773</v>
      </c>
      <c r="B2177" s="483" t="s">
        <v>4774</v>
      </c>
      <c r="C2177" s="513">
        <v>3900</v>
      </c>
      <c r="D2177" s="472" t="s">
        <v>945</v>
      </c>
      <c r="E2177" s="473">
        <v>0.02</v>
      </c>
      <c r="F2177" s="478" t="s">
        <v>401</v>
      </c>
      <c r="G2177" s="477">
        <f t="shared" si="71"/>
        <v>0.02</v>
      </c>
      <c r="H2177" s="631" t="s">
        <v>339</v>
      </c>
      <c r="I2177" s="508">
        <f t="shared" si="72"/>
        <v>0.31780000000000003</v>
      </c>
      <c r="J2177" s="486">
        <v>53275</v>
      </c>
      <c r="K2177" s="487">
        <v>55909</v>
      </c>
      <c r="L2177" s="573"/>
      <c r="M2177" s="574"/>
      <c r="R2177" s="618"/>
      <c r="S2177" s="618"/>
      <c r="T2177" s="618"/>
      <c r="U2177" s="618"/>
    </row>
    <row r="2178" spans="1:21">
      <c r="A2178" s="482" t="s">
        <v>4775</v>
      </c>
      <c r="B2178" s="483" t="s">
        <v>4776</v>
      </c>
      <c r="C2178" s="513">
        <v>3900</v>
      </c>
      <c r="D2178" s="472" t="s">
        <v>945</v>
      </c>
      <c r="E2178" s="473">
        <v>0.02</v>
      </c>
      <c r="F2178" s="478" t="s">
        <v>401</v>
      </c>
      <c r="G2178" s="477">
        <f t="shared" si="71"/>
        <v>0.02</v>
      </c>
      <c r="H2178" s="631" t="s">
        <v>339</v>
      </c>
      <c r="I2178" s="508">
        <f t="shared" si="72"/>
        <v>0.31780000000000003</v>
      </c>
      <c r="J2178" s="486">
        <v>57119</v>
      </c>
      <c r="K2178" s="487">
        <v>72530</v>
      </c>
      <c r="L2178" s="573"/>
      <c r="M2178" s="574"/>
      <c r="R2178" s="618"/>
      <c r="S2178" s="618"/>
      <c r="T2178" s="618"/>
      <c r="U2178" s="618"/>
    </row>
    <row r="2179" spans="1:21">
      <c r="A2179" s="482" t="s">
        <v>4777</v>
      </c>
      <c r="B2179" s="483" t="s">
        <v>4778</v>
      </c>
      <c r="C2179" s="513">
        <v>1260</v>
      </c>
      <c r="D2179" s="472" t="s">
        <v>937</v>
      </c>
      <c r="E2179" s="473">
        <v>0.02</v>
      </c>
      <c r="F2179" s="478" t="s">
        <v>401</v>
      </c>
      <c r="G2179" s="477">
        <f t="shared" si="71"/>
        <v>0.02</v>
      </c>
      <c r="H2179" s="631" t="s">
        <v>339</v>
      </c>
      <c r="I2179" s="508">
        <f t="shared" si="72"/>
        <v>0.31780000000000003</v>
      </c>
      <c r="J2179" s="486">
        <v>65494</v>
      </c>
      <c r="K2179" s="487">
        <v>70340</v>
      </c>
      <c r="L2179" s="573"/>
      <c r="M2179" s="574"/>
      <c r="R2179" s="618"/>
      <c r="S2179" s="618"/>
      <c r="T2179" s="618"/>
      <c r="U2179" s="618"/>
    </row>
    <row r="2180" spans="1:21">
      <c r="A2180" s="482" t="s">
        <v>4779</v>
      </c>
      <c r="B2180" s="483" t="s">
        <v>4780</v>
      </c>
      <c r="C2180" s="513">
        <v>1202</v>
      </c>
      <c r="D2180" s="472" t="s">
        <v>4241</v>
      </c>
      <c r="E2180" s="473">
        <v>0.02</v>
      </c>
      <c r="F2180" s="478" t="s">
        <v>401</v>
      </c>
      <c r="G2180" s="477">
        <f t="shared" ref="G2180:G2243" si="73">_xlfn.XLOOKUP(F2180,$N$3:$N$18,$O$3:$O$18,"not found",0,1)</f>
        <v>0.02</v>
      </c>
      <c r="H2180" s="631" t="s">
        <v>339</v>
      </c>
      <c r="I2180" s="508">
        <f t="shared" ref="I2180:I2243" si="74">VLOOKUP(H2180,Fringe.Rates,2,FALSE)</f>
        <v>0.31780000000000003</v>
      </c>
      <c r="J2180" s="486">
        <v>72741</v>
      </c>
      <c r="K2180" s="487">
        <v>77588</v>
      </c>
      <c r="L2180" s="573"/>
      <c r="M2180" s="574"/>
      <c r="R2180" s="618"/>
      <c r="S2180" s="618"/>
      <c r="T2180" s="618"/>
      <c r="U2180" s="618"/>
    </row>
    <row r="2181" spans="1:21">
      <c r="A2181" s="482" t="s">
        <v>4781</v>
      </c>
      <c r="B2181" s="483" t="s">
        <v>4782</v>
      </c>
      <c r="C2181" s="513">
        <v>1260</v>
      </c>
      <c r="D2181" s="472" t="s">
        <v>937</v>
      </c>
      <c r="E2181" s="473">
        <v>0.02</v>
      </c>
      <c r="F2181" s="478" t="s">
        <v>401</v>
      </c>
      <c r="G2181" s="477">
        <f t="shared" si="73"/>
        <v>0.02</v>
      </c>
      <c r="H2181" s="631" t="s">
        <v>339</v>
      </c>
      <c r="I2181" s="508">
        <f t="shared" si="74"/>
        <v>0.31780000000000003</v>
      </c>
      <c r="J2181" s="486">
        <v>55838</v>
      </c>
      <c r="K2181" s="487">
        <v>63065</v>
      </c>
      <c r="L2181" s="573"/>
      <c r="M2181" s="574"/>
      <c r="R2181" s="618"/>
      <c r="S2181" s="618"/>
      <c r="T2181" s="618"/>
      <c r="U2181" s="618"/>
    </row>
    <row r="2182" spans="1:21">
      <c r="A2182" s="482" t="s">
        <v>4783</v>
      </c>
      <c r="B2182" s="483" t="s">
        <v>4784</v>
      </c>
      <c r="C2182" s="513">
        <v>1140</v>
      </c>
      <c r="D2182" s="472" t="s">
        <v>925</v>
      </c>
      <c r="E2182" s="473">
        <v>0.02</v>
      </c>
      <c r="F2182" s="478" t="s">
        <v>401</v>
      </c>
      <c r="G2182" s="477">
        <f t="shared" si="73"/>
        <v>0.02</v>
      </c>
      <c r="H2182" s="631" t="s">
        <v>339</v>
      </c>
      <c r="I2182" s="508">
        <f t="shared" si="74"/>
        <v>0.31780000000000003</v>
      </c>
      <c r="J2182" s="486">
        <v>47033</v>
      </c>
      <c r="K2182" s="487">
        <v>47587</v>
      </c>
      <c r="L2182" s="573"/>
      <c r="M2182" s="574"/>
      <c r="R2182" s="618"/>
      <c r="S2182" s="618"/>
      <c r="T2182" s="618"/>
      <c r="U2182" s="618"/>
    </row>
    <row r="2183" spans="1:21">
      <c r="A2183" s="471" t="s">
        <v>4785</v>
      </c>
      <c r="B2183" s="483" t="s">
        <v>4786</v>
      </c>
      <c r="C2183" s="513">
        <v>1140</v>
      </c>
      <c r="D2183" s="472" t="s">
        <v>925</v>
      </c>
      <c r="E2183" s="474">
        <v>0.02</v>
      </c>
      <c r="F2183" s="478" t="s">
        <v>401</v>
      </c>
      <c r="G2183" s="477">
        <f t="shared" si="73"/>
        <v>0.02</v>
      </c>
      <c r="H2183" s="631" t="s">
        <v>339</v>
      </c>
      <c r="I2183" s="508">
        <f t="shared" si="74"/>
        <v>0.31780000000000003</v>
      </c>
      <c r="J2183" s="486">
        <v>32620</v>
      </c>
      <c r="K2183" s="487">
        <v>36742</v>
      </c>
      <c r="L2183" s="573"/>
      <c r="M2183" s="574"/>
      <c r="R2183" s="618"/>
      <c r="S2183" s="618"/>
      <c r="T2183" s="618"/>
      <c r="U2183" s="618"/>
    </row>
    <row r="2184" spans="1:21">
      <c r="A2184" s="482" t="s">
        <v>4787</v>
      </c>
      <c r="B2184" s="483" t="s">
        <v>4788</v>
      </c>
      <c r="C2184" s="513">
        <v>1620</v>
      </c>
      <c r="D2184" s="472" t="s">
        <v>1244</v>
      </c>
      <c r="E2184" s="473">
        <v>0.02</v>
      </c>
      <c r="F2184" s="478" t="s">
        <v>401</v>
      </c>
      <c r="G2184" s="477">
        <f t="shared" si="73"/>
        <v>0.02</v>
      </c>
      <c r="H2184" s="631" t="s">
        <v>339</v>
      </c>
      <c r="I2184" s="508">
        <f t="shared" si="74"/>
        <v>0.31780000000000003</v>
      </c>
      <c r="J2184" s="486">
        <v>52180</v>
      </c>
      <c r="K2184" s="487">
        <v>52180</v>
      </c>
      <c r="L2184" s="573"/>
      <c r="M2184" s="574"/>
      <c r="R2184" s="618"/>
      <c r="S2184" s="618"/>
      <c r="T2184" s="618"/>
      <c r="U2184" s="618"/>
    </row>
    <row r="2185" spans="1:21">
      <c r="A2185" s="482" t="s">
        <v>4789</v>
      </c>
      <c r="B2185" s="483" t="s">
        <v>4790</v>
      </c>
      <c r="C2185" s="513">
        <v>9001</v>
      </c>
      <c r="D2185" s="472" t="s">
        <v>661</v>
      </c>
      <c r="E2185" s="473">
        <v>0.02</v>
      </c>
      <c r="F2185" s="476" t="s">
        <v>400</v>
      </c>
      <c r="G2185" s="477">
        <f t="shared" si="73"/>
        <v>0.02</v>
      </c>
      <c r="H2185" s="631" t="s">
        <v>339</v>
      </c>
      <c r="I2185" s="508">
        <f t="shared" si="74"/>
        <v>0.31780000000000003</v>
      </c>
      <c r="J2185" s="486">
        <v>50610</v>
      </c>
      <c r="K2185" s="487">
        <v>50610</v>
      </c>
      <c r="L2185" s="573"/>
      <c r="M2185" s="574"/>
      <c r="R2185" s="618"/>
      <c r="S2185" s="618"/>
      <c r="T2185" s="618"/>
      <c r="U2185" s="618"/>
    </row>
    <row r="2186" spans="1:21">
      <c r="A2186" s="482" t="s">
        <v>4791</v>
      </c>
      <c r="B2186" s="483" t="s">
        <v>4792</v>
      </c>
      <c r="C2186" s="513">
        <v>1260</v>
      </c>
      <c r="D2186" s="472" t="s">
        <v>937</v>
      </c>
      <c r="E2186" s="473">
        <v>0.02</v>
      </c>
      <c r="F2186" s="478" t="s">
        <v>401</v>
      </c>
      <c r="G2186" s="477">
        <f t="shared" si="73"/>
        <v>0.02</v>
      </c>
      <c r="H2186" s="631" t="s">
        <v>339</v>
      </c>
      <c r="I2186" s="508">
        <f t="shared" si="74"/>
        <v>0.31780000000000003</v>
      </c>
      <c r="J2186" s="486">
        <v>49802</v>
      </c>
      <c r="K2186" s="487">
        <v>49802</v>
      </c>
      <c r="L2186" s="573"/>
      <c r="M2186" s="574"/>
      <c r="R2186" s="618"/>
      <c r="S2186" s="618"/>
      <c r="T2186" s="618"/>
      <c r="U2186" s="618"/>
    </row>
    <row r="2187" spans="1:21">
      <c r="A2187" s="482" t="s">
        <v>4793</v>
      </c>
      <c r="B2187" s="483" t="s">
        <v>4794</v>
      </c>
      <c r="C2187" s="513">
        <v>1620</v>
      </c>
      <c r="D2187" s="472" t="s">
        <v>1244</v>
      </c>
      <c r="E2187" s="473">
        <v>0.02</v>
      </c>
      <c r="F2187" s="478" t="s">
        <v>401</v>
      </c>
      <c r="G2187" s="477">
        <f t="shared" si="73"/>
        <v>0.02</v>
      </c>
      <c r="H2187" s="631" t="s">
        <v>339</v>
      </c>
      <c r="I2187" s="508">
        <f t="shared" si="74"/>
        <v>0.31780000000000003</v>
      </c>
      <c r="J2187" s="486">
        <v>55280</v>
      </c>
      <c r="K2187" s="487">
        <v>55280</v>
      </c>
      <c r="L2187" s="573"/>
      <c r="M2187" s="574"/>
      <c r="R2187" s="618"/>
      <c r="S2187" s="618"/>
      <c r="T2187" s="618"/>
      <c r="U2187" s="618"/>
    </row>
    <row r="2188" spans="1:21">
      <c r="A2188" s="482" t="s">
        <v>4795</v>
      </c>
      <c r="B2188" s="483" t="s">
        <v>4796</v>
      </c>
      <c r="C2188" s="513">
        <v>4200</v>
      </c>
      <c r="D2188" s="472" t="s">
        <v>959</v>
      </c>
      <c r="E2188" s="473">
        <v>0.02</v>
      </c>
      <c r="F2188" s="478" t="s">
        <v>401</v>
      </c>
      <c r="G2188" s="477">
        <f t="shared" si="73"/>
        <v>0.02</v>
      </c>
      <c r="H2188" s="631" t="s">
        <v>339</v>
      </c>
      <c r="I2188" s="508">
        <f t="shared" si="74"/>
        <v>0.31780000000000003</v>
      </c>
      <c r="J2188" s="486">
        <v>57140</v>
      </c>
      <c r="K2188" s="487">
        <v>66822</v>
      </c>
      <c r="L2188" s="573"/>
      <c r="M2188" s="574"/>
      <c r="R2188" s="618"/>
      <c r="S2188" s="618"/>
      <c r="T2188" s="618"/>
      <c r="U2188" s="618"/>
    </row>
    <row r="2189" spans="1:21">
      <c r="A2189" s="471" t="s">
        <v>4797</v>
      </c>
      <c r="B2189" s="483" t="s">
        <v>4798</v>
      </c>
      <c r="C2189" s="513">
        <v>1140</v>
      </c>
      <c r="D2189" s="472" t="s">
        <v>925</v>
      </c>
      <c r="E2189" s="474">
        <v>0.02</v>
      </c>
      <c r="F2189" s="478" t="s">
        <v>401</v>
      </c>
      <c r="G2189" s="477">
        <f t="shared" si="73"/>
        <v>0.02</v>
      </c>
      <c r="H2189" s="631" t="s">
        <v>339</v>
      </c>
      <c r="I2189" s="508">
        <f t="shared" si="74"/>
        <v>0.31780000000000003</v>
      </c>
      <c r="J2189" s="486">
        <v>32620</v>
      </c>
      <c r="K2189" s="487">
        <v>36625</v>
      </c>
      <c r="L2189" s="573"/>
      <c r="M2189" s="574"/>
      <c r="R2189" s="618"/>
      <c r="S2189" s="618"/>
      <c r="T2189" s="618"/>
      <c r="U2189" s="618"/>
    </row>
    <row r="2190" spans="1:21">
      <c r="A2190" s="482" t="s">
        <v>4799</v>
      </c>
      <c r="B2190" s="483" t="s">
        <v>4800</v>
      </c>
      <c r="C2190" s="513">
        <v>4200</v>
      </c>
      <c r="D2190" s="472" t="s">
        <v>959</v>
      </c>
      <c r="E2190" s="473">
        <v>0.02</v>
      </c>
      <c r="F2190" s="478" t="s">
        <v>401</v>
      </c>
      <c r="G2190" s="477">
        <f t="shared" si="73"/>
        <v>0.02</v>
      </c>
      <c r="H2190" s="631" t="s">
        <v>339</v>
      </c>
      <c r="I2190" s="508">
        <f t="shared" si="74"/>
        <v>0.31780000000000003</v>
      </c>
      <c r="J2190" s="486">
        <v>53416</v>
      </c>
      <c r="K2190" s="487">
        <v>57820</v>
      </c>
      <c r="L2190" s="573"/>
      <c r="M2190" s="574"/>
      <c r="R2190" s="618"/>
      <c r="S2190" s="618"/>
      <c r="T2190" s="618"/>
      <c r="U2190" s="618"/>
    </row>
    <row r="2191" spans="1:21">
      <c r="A2191" s="482" t="s">
        <v>4801</v>
      </c>
      <c r="B2191" s="483" t="s">
        <v>4802</v>
      </c>
      <c r="C2191" s="513">
        <v>4210</v>
      </c>
      <c r="D2191" s="472" t="s">
        <v>1231</v>
      </c>
      <c r="E2191" s="473">
        <v>0.02</v>
      </c>
      <c r="F2191" s="478" t="s">
        <v>401</v>
      </c>
      <c r="G2191" s="477">
        <f t="shared" si="73"/>
        <v>0.02</v>
      </c>
      <c r="H2191" s="631" t="s">
        <v>339</v>
      </c>
      <c r="I2191" s="508">
        <f t="shared" si="74"/>
        <v>0.31780000000000003</v>
      </c>
      <c r="J2191" s="486">
        <v>51065</v>
      </c>
      <c r="K2191" s="487">
        <v>51065</v>
      </c>
      <c r="L2191" s="573"/>
      <c r="M2191" s="574"/>
      <c r="R2191" s="618"/>
      <c r="S2191" s="618"/>
      <c r="T2191" s="618"/>
      <c r="U2191" s="618"/>
    </row>
    <row r="2192" spans="1:21">
      <c r="A2192" s="482" t="s">
        <v>4803</v>
      </c>
      <c r="B2192" s="483" t="s">
        <v>4804</v>
      </c>
      <c r="C2192" s="513">
        <v>9000</v>
      </c>
      <c r="D2192" s="472" t="s">
        <v>550</v>
      </c>
      <c r="E2192" s="473">
        <v>0.02</v>
      </c>
      <c r="F2192" s="476" t="s">
        <v>400</v>
      </c>
      <c r="G2192" s="477">
        <f t="shared" si="73"/>
        <v>0.02</v>
      </c>
      <c r="H2192" s="631" t="s">
        <v>339</v>
      </c>
      <c r="I2192" s="508">
        <f t="shared" si="74"/>
        <v>0.31780000000000003</v>
      </c>
      <c r="J2192" s="486">
        <v>82181</v>
      </c>
      <c r="K2192" s="487">
        <v>96519</v>
      </c>
      <c r="L2192" s="573"/>
      <c r="M2192" s="574"/>
      <c r="R2192" s="618"/>
      <c r="S2192" s="618"/>
      <c r="T2192" s="618"/>
      <c r="U2192" s="618"/>
    </row>
    <row r="2193" spans="1:21">
      <c r="A2193" s="482" t="s">
        <v>4805</v>
      </c>
      <c r="B2193" s="483" t="s">
        <v>4806</v>
      </c>
      <c r="C2193" s="513">
        <v>9000</v>
      </c>
      <c r="D2193" s="472" t="s">
        <v>550</v>
      </c>
      <c r="E2193" s="473">
        <v>0.02</v>
      </c>
      <c r="F2193" s="476" t="s">
        <v>400</v>
      </c>
      <c r="G2193" s="477">
        <f t="shared" si="73"/>
        <v>0.02</v>
      </c>
      <c r="H2193" s="631" t="s">
        <v>339</v>
      </c>
      <c r="I2193" s="508">
        <f t="shared" si="74"/>
        <v>0.31780000000000003</v>
      </c>
      <c r="J2193" s="486">
        <v>80317</v>
      </c>
      <c r="K2193" s="487">
        <v>80317</v>
      </c>
      <c r="L2193" s="573"/>
      <c r="M2193" s="574"/>
      <c r="R2193" s="618"/>
      <c r="S2193" s="618"/>
      <c r="T2193" s="618"/>
      <c r="U2193" s="618"/>
    </row>
    <row r="2194" spans="1:21">
      <c r="A2194" s="471" t="s">
        <v>4807</v>
      </c>
      <c r="B2194" s="483" t="s">
        <v>4808</v>
      </c>
      <c r="C2194" s="513">
        <v>2190</v>
      </c>
      <c r="D2194" s="472" t="s">
        <v>4809</v>
      </c>
      <c r="E2194" s="473">
        <v>0.02</v>
      </c>
      <c r="F2194" s="478" t="s">
        <v>401</v>
      </c>
      <c r="G2194" s="477">
        <f t="shared" si="73"/>
        <v>0.02</v>
      </c>
      <c r="H2194" s="631" t="s">
        <v>339</v>
      </c>
      <c r="I2194" s="508">
        <f t="shared" si="74"/>
        <v>0.31780000000000003</v>
      </c>
      <c r="J2194" s="486">
        <v>33983</v>
      </c>
      <c r="K2194" s="487">
        <v>34867</v>
      </c>
      <c r="L2194" s="573"/>
      <c r="M2194" s="574"/>
      <c r="R2194" s="618"/>
      <c r="S2194" s="618"/>
      <c r="T2194" s="618"/>
      <c r="U2194" s="618"/>
    </row>
    <row r="2195" spans="1:21">
      <c r="A2195" s="471" t="s">
        <v>4810</v>
      </c>
      <c r="B2195" s="483" t="s">
        <v>4811</v>
      </c>
      <c r="C2195" s="513">
        <v>8000</v>
      </c>
      <c r="D2195" s="472" t="s">
        <v>1114</v>
      </c>
      <c r="E2195" s="473">
        <v>0.02</v>
      </c>
      <c r="F2195" s="478" t="s">
        <v>401</v>
      </c>
      <c r="G2195" s="477">
        <f t="shared" si="73"/>
        <v>0.02</v>
      </c>
      <c r="H2195" s="631" t="s">
        <v>339</v>
      </c>
      <c r="I2195" s="508">
        <f t="shared" si="74"/>
        <v>0.31780000000000003</v>
      </c>
      <c r="J2195" s="486">
        <v>32620</v>
      </c>
      <c r="K2195" s="487">
        <v>38333</v>
      </c>
      <c r="L2195" s="573"/>
      <c r="M2195" s="574"/>
      <c r="R2195" s="618"/>
      <c r="S2195" s="618"/>
      <c r="T2195" s="618"/>
      <c r="U2195" s="618"/>
    </row>
    <row r="2196" spans="1:21">
      <c r="A2196" s="471" t="s">
        <v>4812</v>
      </c>
      <c r="B2196" s="483" t="s">
        <v>4813</v>
      </c>
      <c r="C2196" s="513">
        <v>8000</v>
      </c>
      <c r="D2196" s="472" t="s">
        <v>1114</v>
      </c>
      <c r="E2196" s="473">
        <v>0.02</v>
      </c>
      <c r="F2196" s="478" t="s">
        <v>401</v>
      </c>
      <c r="G2196" s="477">
        <f t="shared" si="73"/>
        <v>0.02</v>
      </c>
      <c r="H2196" s="631" t="s">
        <v>339</v>
      </c>
      <c r="I2196" s="508">
        <f t="shared" si="74"/>
        <v>0.31780000000000003</v>
      </c>
      <c r="J2196" s="486">
        <v>33446</v>
      </c>
      <c r="K2196" s="487">
        <v>39486</v>
      </c>
      <c r="L2196" s="573"/>
      <c r="M2196" s="574"/>
      <c r="R2196" s="618"/>
      <c r="S2196" s="618"/>
      <c r="T2196" s="618"/>
      <c r="U2196" s="618"/>
    </row>
    <row r="2197" spans="1:21">
      <c r="A2197" s="482" t="s">
        <v>4814</v>
      </c>
      <c r="B2197" s="483" t="s">
        <v>4815</v>
      </c>
      <c r="C2197" s="513">
        <v>2190</v>
      </c>
      <c r="D2197" s="472" t="s">
        <v>4809</v>
      </c>
      <c r="E2197" s="473">
        <v>0.02</v>
      </c>
      <c r="F2197" s="478" t="s">
        <v>401</v>
      </c>
      <c r="G2197" s="477">
        <f t="shared" si="73"/>
        <v>0.02</v>
      </c>
      <c r="H2197" s="631" t="s">
        <v>339</v>
      </c>
      <c r="I2197" s="508">
        <f t="shared" si="74"/>
        <v>0.31780000000000003</v>
      </c>
      <c r="J2197" s="486">
        <v>41702</v>
      </c>
      <c r="K2197" s="487">
        <v>58849</v>
      </c>
      <c r="L2197" s="573"/>
      <c r="M2197" s="574"/>
      <c r="R2197" s="618"/>
      <c r="S2197" s="618"/>
      <c r="T2197" s="618"/>
      <c r="U2197" s="618"/>
    </row>
    <row r="2198" spans="1:21">
      <c r="A2198" s="482" t="s">
        <v>4816</v>
      </c>
      <c r="B2198" s="483" t="s">
        <v>4817</v>
      </c>
      <c r="C2198" s="513">
        <v>2190</v>
      </c>
      <c r="D2198" s="472" t="s">
        <v>4809</v>
      </c>
      <c r="E2198" s="473">
        <v>0.02</v>
      </c>
      <c r="F2198" s="478" t="s">
        <v>401</v>
      </c>
      <c r="G2198" s="477">
        <f t="shared" si="73"/>
        <v>0.02</v>
      </c>
      <c r="H2198" s="631" t="s">
        <v>339</v>
      </c>
      <c r="I2198" s="508">
        <f t="shared" si="74"/>
        <v>0.31780000000000003</v>
      </c>
      <c r="J2198" s="486">
        <v>64150</v>
      </c>
      <c r="K2198" s="487">
        <v>65434</v>
      </c>
      <c r="L2198" s="573"/>
      <c r="M2198" s="574"/>
      <c r="R2198" s="618"/>
      <c r="S2198" s="618"/>
      <c r="T2198" s="618"/>
      <c r="U2198" s="618"/>
    </row>
    <row r="2199" spans="1:21">
      <c r="A2199" s="482" t="s">
        <v>4818</v>
      </c>
      <c r="B2199" s="483" t="s">
        <v>4819</v>
      </c>
      <c r="C2199" s="513">
        <v>2190</v>
      </c>
      <c r="D2199" s="472" t="s">
        <v>4809</v>
      </c>
      <c r="E2199" s="473">
        <v>0.02</v>
      </c>
      <c r="F2199" s="478" t="s">
        <v>401</v>
      </c>
      <c r="G2199" s="477">
        <f t="shared" si="73"/>
        <v>0.02</v>
      </c>
      <c r="H2199" s="631" t="s">
        <v>339</v>
      </c>
      <c r="I2199" s="508">
        <f t="shared" si="74"/>
        <v>0.31780000000000003</v>
      </c>
      <c r="J2199" s="486">
        <v>64770</v>
      </c>
      <c r="K2199" s="487">
        <v>66066</v>
      </c>
      <c r="L2199" s="573"/>
      <c r="M2199" s="574"/>
      <c r="R2199" s="618"/>
      <c r="S2199" s="618"/>
      <c r="T2199" s="618"/>
      <c r="U2199" s="618"/>
    </row>
    <row r="2200" spans="1:21">
      <c r="A2200" s="482" t="s">
        <v>4820</v>
      </c>
      <c r="B2200" s="483" t="s">
        <v>4821</v>
      </c>
      <c r="C2200" s="513">
        <v>2080</v>
      </c>
      <c r="D2200" s="472" t="s">
        <v>4679</v>
      </c>
      <c r="E2200" s="473">
        <v>0</v>
      </c>
      <c r="F2200" s="478" t="s">
        <v>401</v>
      </c>
      <c r="G2200" s="477">
        <f t="shared" si="73"/>
        <v>0.02</v>
      </c>
      <c r="H2200" s="631" t="s">
        <v>339</v>
      </c>
      <c r="I2200" s="508">
        <f t="shared" si="74"/>
        <v>0.31780000000000003</v>
      </c>
      <c r="J2200" s="486">
        <v>64536</v>
      </c>
      <c r="K2200" s="487">
        <v>64536</v>
      </c>
      <c r="L2200" s="573"/>
      <c r="M2200" s="574"/>
      <c r="R2200" s="618"/>
      <c r="S2200" s="618"/>
      <c r="T2200" s="618"/>
      <c r="U2200" s="618"/>
    </row>
    <row r="2201" spans="1:21">
      <c r="A2201" s="482" t="s">
        <v>4822</v>
      </c>
      <c r="B2201" s="483" t="s">
        <v>4823</v>
      </c>
      <c r="C2201" s="513">
        <v>2000</v>
      </c>
      <c r="D2201" s="472" t="s">
        <v>4460</v>
      </c>
      <c r="E2201" s="473">
        <v>0</v>
      </c>
      <c r="F2201" s="478" t="s">
        <v>401</v>
      </c>
      <c r="G2201" s="477">
        <f t="shared" si="73"/>
        <v>0.02</v>
      </c>
      <c r="H2201" s="631" t="s">
        <v>339</v>
      </c>
      <c r="I2201" s="508">
        <f t="shared" si="74"/>
        <v>0.31780000000000003</v>
      </c>
      <c r="J2201" s="486">
        <v>65048</v>
      </c>
      <c r="K2201" s="487">
        <v>65048</v>
      </c>
      <c r="L2201" s="573"/>
      <c r="M2201" s="574"/>
      <c r="R2201" s="618"/>
      <c r="S2201" s="618"/>
      <c r="T2201" s="618"/>
      <c r="U2201" s="618"/>
    </row>
    <row r="2202" spans="1:21">
      <c r="A2202" s="482" t="s">
        <v>4824</v>
      </c>
      <c r="B2202" s="483" t="s">
        <v>4825</v>
      </c>
      <c r="C2202" s="513">
        <v>9000</v>
      </c>
      <c r="D2202" s="472" t="s">
        <v>550</v>
      </c>
      <c r="E2202" s="473">
        <v>0.02</v>
      </c>
      <c r="F2202" s="476" t="s">
        <v>400</v>
      </c>
      <c r="G2202" s="477">
        <f t="shared" si="73"/>
        <v>0.02</v>
      </c>
      <c r="H2202" s="631" t="s">
        <v>339</v>
      </c>
      <c r="I2202" s="508">
        <f t="shared" si="74"/>
        <v>0.31780000000000003</v>
      </c>
      <c r="J2202" s="486">
        <v>74604</v>
      </c>
      <c r="K2202" s="487">
        <v>74604</v>
      </c>
      <c r="L2202" s="573"/>
      <c r="M2202" s="574"/>
      <c r="R2202" s="618"/>
      <c r="S2202" s="618"/>
      <c r="T2202" s="618"/>
      <c r="U2202" s="618"/>
    </row>
    <row r="2203" spans="1:21">
      <c r="A2203" s="482" t="s">
        <v>4826</v>
      </c>
      <c r="B2203" s="483" t="s">
        <v>4827</v>
      </c>
      <c r="C2203" s="513">
        <v>9000</v>
      </c>
      <c r="D2203" s="472" t="s">
        <v>550</v>
      </c>
      <c r="E2203" s="473">
        <v>0.02</v>
      </c>
      <c r="F2203" s="476" t="s">
        <v>400</v>
      </c>
      <c r="G2203" s="477">
        <f t="shared" si="73"/>
        <v>0.02</v>
      </c>
      <c r="H2203" s="631" t="s">
        <v>339</v>
      </c>
      <c r="I2203" s="508">
        <f t="shared" si="74"/>
        <v>0.31780000000000003</v>
      </c>
      <c r="J2203" s="486">
        <v>76818</v>
      </c>
      <c r="K2203" s="487">
        <v>76818</v>
      </c>
      <c r="L2203" s="573"/>
      <c r="M2203" s="574"/>
      <c r="R2203" s="618"/>
      <c r="S2203" s="618"/>
      <c r="T2203" s="618"/>
      <c r="U2203" s="618"/>
    </row>
    <row r="2204" spans="1:21">
      <c r="A2204" s="482" t="s">
        <v>4828</v>
      </c>
      <c r="B2204" s="483" t="s">
        <v>4829</v>
      </c>
      <c r="C2204" s="513">
        <v>2190</v>
      </c>
      <c r="D2204" s="472" t="s">
        <v>4809</v>
      </c>
      <c r="E2204" s="473">
        <v>0.02</v>
      </c>
      <c r="F2204" s="478" t="s">
        <v>401</v>
      </c>
      <c r="G2204" s="477">
        <f t="shared" si="73"/>
        <v>0.02</v>
      </c>
      <c r="H2204" s="631" t="s">
        <v>339</v>
      </c>
      <c r="I2204" s="508">
        <f t="shared" si="74"/>
        <v>0.31780000000000003</v>
      </c>
      <c r="J2204" s="486">
        <v>41702</v>
      </c>
      <c r="K2204" s="487">
        <v>58849</v>
      </c>
      <c r="L2204" s="573"/>
      <c r="M2204" s="574"/>
      <c r="R2204" s="618"/>
      <c r="S2204" s="618"/>
      <c r="T2204" s="618"/>
      <c r="U2204" s="618"/>
    </row>
    <row r="2205" spans="1:21">
      <c r="A2205" s="482" t="s">
        <v>4830</v>
      </c>
      <c r="B2205" s="483" t="s">
        <v>4831</v>
      </c>
      <c r="C2205" s="513">
        <v>2190</v>
      </c>
      <c r="D2205" s="472" t="s">
        <v>4809</v>
      </c>
      <c r="E2205" s="473">
        <v>0.02</v>
      </c>
      <c r="F2205" s="478" t="s">
        <v>401</v>
      </c>
      <c r="G2205" s="477">
        <f t="shared" si="73"/>
        <v>0.02</v>
      </c>
      <c r="H2205" s="631" t="s">
        <v>339</v>
      </c>
      <c r="I2205" s="508">
        <f t="shared" si="74"/>
        <v>0.31780000000000003</v>
      </c>
      <c r="J2205" s="486">
        <v>64150</v>
      </c>
      <c r="K2205" s="487">
        <v>65434</v>
      </c>
      <c r="L2205" s="573"/>
      <c r="M2205" s="574"/>
      <c r="R2205" s="618"/>
      <c r="S2205" s="618"/>
      <c r="T2205" s="618"/>
      <c r="U2205" s="618"/>
    </row>
    <row r="2206" spans="1:21">
      <c r="A2206" s="482" t="s">
        <v>4832</v>
      </c>
      <c r="B2206" s="483" t="s">
        <v>4833</v>
      </c>
      <c r="C2206" s="513">
        <v>2000</v>
      </c>
      <c r="D2206" s="472" t="s">
        <v>4460</v>
      </c>
      <c r="E2206" s="473">
        <v>0</v>
      </c>
      <c r="F2206" s="478" t="s">
        <v>401</v>
      </c>
      <c r="G2206" s="477">
        <f t="shared" si="73"/>
        <v>0.02</v>
      </c>
      <c r="H2206" s="631" t="s">
        <v>339</v>
      </c>
      <c r="I2206" s="508">
        <f t="shared" si="74"/>
        <v>0.31780000000000003</v>
      </c>
      <c r="J2206" s="486">
        <v>65048</v>
      </c>
      <c r="K2206" s="487">
        <v>65048</v>
      </c>
      <c r="L2206" s="573"/>
      <c r="M2206" s="574"/>
      <c r="R2206" s="618"/>
      <c r="S2206" s="618"/>
      <c r="T2206" s="618"/>
      <c r="U2206" s="618"/>
    </row>
    <row r="2207" spans="1:21">
      <c r="A2207" s="482" t="s">
        <v>4834</v>
      </c>
      <c r="B2207" s="483" t="s">
        <v>4835</v>
      </c>
      <c r="C2207" s="513">
        <v>9001</v>
      </c>
      <c r="D2207" s="472" t="s">
        <v>661</v>
      </c>
      <c r="E2207" s="473">
        <v>0.02</v>
      </c>
      <c r="F2207" s="476" t="s">
        <v>400</v>
      </c>
      <c r="G2207" s="477">
        <f t="shared" si="73"/>
        <v>0.02</v>
      </c>
      <c r="H2207" s="631" t="s">
        <v>339</v>
      </c>
      <c r="I2207" s="508">
        <f t="shared" si="74"/>
        <v>0.31780000000000003</v>
      </c>
      <c r="J2207" s="486">
        <v>74604</v>
      </c>
      <c r="K2207" s="487">
        <v>74604</v>
      </c>
      <c r="L2207" s="573"/>
      <c r="M2207" s="574"/>
      <c r="R2207" s="618"/>
      <c r="S2207" s="618"/>
      <c r="T2207" s="618"/>
      <c r="U2207" s="618"/>
    </row>
    <row r="2208" spans="1:21">
      <c r="A2208" s="482" t="s">
        <v>4836</v>
      </c>
      <c r="B2208" s="483" t="s">
        <v>4837</v>
      </c>
      <c r="C2208" s="513">
        <v>2000</v>
      </c>
      <c r="D2208" s="472" t="s">
        <v>4460</v>
      </c>
      <c r="E2208" s="473">
        <v>0</v>
      </c>
      <c r="F2208" s="478" t="s">
        <v>401</v>
      </c>
      <c r="G2208" s="477">
        <f t="shared" si="73"/>
        <v>0.02</v>
      </c>
      <c r="H2208" s="631" t="s">
        <v>339</v>
      </c>
      <c r="I2208" s="508">
        <f t="shared" si="74"/>
        <v>0.31780000000000003</v>
      </c>
      <c r="J2208" s="486">
        <v>60578</v>
      </c>
      <c r="K2208" s="487">
        <v>64780</v>
      </c>
      <c r="L2208" s="573"/>
      <c r="M2208" s="574"/>
      <c r="R2208" s="618"/>
      <c r="S2208" s="618"/>
      <c r="T2208" s="618"/>
      <c r="U2208" s="618"/>
    </row>
    <row r="2209" spans="1:21">
      <c r="A2209" s="482" t="s">
        <v>4838</v>
      </c>
      <c r="B2209" s="483" t="s">
        <v>4839</v>
      </c>
      <c r="C2209" s="513">
        <v>2000</v>
      </c>
      <c r="D2209" s="472" t="s">
        <v>4460</v>
      </c>
      <c r="E2209" s="473">
        <v>0</v>
      </c>
      <c r="F2209" s="478" t="s">
        <v>401</v>
      </c>
      <c r="G2209" s="477">
        <f t="shared" si="73"/>
        <v>0.02</v>
      </c>
      <c r="H2209" s="631" t="s">
        <v>339</v>
      </c>
      <c r="I2209" s="508">
        <f t="shared" si="74"/>
        <v>0.31780000000000003</v>
      </c>
      <c r="J2209" s="486">
        <v>75645</v>
      </c>
      <c r="K2209" s="487">
        <v>78003</v>
      </c>
      <c r="L2209" s="573"/>
      <c r="M2209" s="574"/>
      <c r="R2209" s="618"/>
      <c r="S2209" s="618"/>
      <c r="T2209" s="618"/>
      <c r="U2209" s="618"/>
    </row>
    <row r="2210" spans="1:21">
      <c r="A2210" s="482" t="s">
        <v>4840</v>
      </c>
      <c r="B2210" s="483" t="s">
        <v>4841</v>
      </c>
      <c r="C2210" s="513">
        <v>9000</v>
      </c>
      <c r="D2210" s="472" t="s">
        <v>550</v>
      </c>
      <c r="E2210" s="473">
        <v>0.02</v>
      </c>
      <c r="F2210" s="476" t="s">
        <v>400</v>
      </c>
      <c r="G2210" s="477">
        <f t="shared" si="73"/>
        <v>0.02</v>
      </c>
      <c r="H2210" s="631" t="s">
        <v>339</v>
      </c>
      <c r="I2210" s="508">
        <f t="shared" si="74"/>
        <v>0.31780000000000003</v>
      </c>
      <c r="J2210" s="486">
        <v>66562</v>
      </c>
      <c r="K2210" s="487">
        <v>93138</v>
      </c>
      <c r="L2210" s="573"/>
      <c r="M2210" s="574"/>
      <c r="R2210" s="618"/>
      <c r="S2210" s="618"/>
      <c r="T2210" s="618"/>
      <c r="U2210" s="618"/>
    </row>
    <row r="2211" spans="1:21">
      <c r="A2211" s="482" t="s">
        <v>4842</v>
      </c>
      <c r="B2211" s="483" t="s">
        <v>4843</v>
      </c>
      <c r="C2211" s="513">
        <v>6000</v>
      </c>
      <c r="D2211" s="472" t="s">
        <v>932</v>
      </c>
      <c r="E2211" s="473">
        <v>0.02</v>
      </c>
      <c r="F2211" s="478" t="s">
        <v>401</v>
      </c>
      <c r="G2211" s="477">
        <f t="shared" si="73"/>
        <v>0.02</v>
      </c>
      <c r="H2211" s="631" t="s">
        <v>339</v>
      </c>
      <c r="I2211" s="508">
        <f t="shared" si="74"/>
        <v>0.31780000000000003</v>
      </c>
      <c r="J2211" s="486">
        <v>47565</v>
      </c>
      <c r="K2211" s="487">
        <v>48441</v>
      </c>
      <c r="L2211" s="573"/>
      <c r="M2211" s="574"/>
      <c r="R2211" s="618"/>
      <c r="S2211" s="618"/>
      <c r="T2211" s="618"/>
      <c r="U2211" s="618"/>
    </row>
    <row r="2212" spans="1:21">
      <c r="A2212" s="471" t="s">
        <v>4844</v>
      </c>
      <c r="B2212" s="483" t="s">
        <v>4845</v>
      </c>
      <c r="C2212" s="513">
        <v>1620</v>
      </c>
      <c r="D2212" s="472" t="s">
        <v>1244</v>
      </c>
      <c r="E2212" s="473">
        <v>0.02</v>
      </c>
      <c r="F2212" s="478" t="s">
        <v>401</v>
      </c>
      <c r="G2212" s="477">
        <f t="shared" si="73"/>
        <v>0.02</v>
      </c>
      <c r="H2212" s="631" t="s">
        <v>339</v>
      </c>
      <c r="I2212" s="508">
        <f t="shared" si="74"/>
        <v>0.31780000000000003</v>
      </c>
      <c r="J2212" s="486">
        <v>32785</v>
      </c>
      <c r="K2212" s="487">
        <v>35417</v>
      </c>
      <c r="L2212" s="573"/>
      <c r="M2212" s="574"/>
      <c r="R2212" s="618"/>
      <c r="S2212" s="618"/>
      <c r="T2212" s="618"/>
      <c r="U2212" s="618"/>
    </row>
    <row r="2213" spans="1:21">
      <c r="A2213" s="482" t="s">
        <v>4846</v>
      </c>
      <c r="B2213" s="483" t="s">
        <v>4847</v>
      </c>
      <c r="C2213" s="513">
        <v>1620</v>
      </c>
      <c r="D2213" s="472" t="s">
        <v>1244</v>
      </c>
      <c r="E2213" s="473">
        <v>0.02</v>
      </c>
      <c r="F2213" s="478" t="s">
        <v>401</v>
      </c>
      <c r="G2213" s="477">
        <f t="shared" si="73"/>
        <v>0.02</v>
      </c>
      <c r="H2213" s="631" t="s">
        <v>339</v>
      </c>
      <c r="I2213" s="508">
        <f t="shared" si="74"/>
        <v>0.31780000000000003</v>
      </c>
      <c r="J2213" s="486">
        <v>47114</v>
      </c>
      <c r="K2213" s="487">
        <v>52815</v>
      </c>
      <c r="L2213" s="573"/>
      <c r="M2213" s="574"/>
      <c r="R2213" s="618"/>
      <c r="S2213" s="618"/>
      <c r="T2213" s="618"/>
      <c r="U2213" s="618"/>
    </row>
    <row r="2214" spans="1:21">
      <c r="A2214" s="482" t="s">
        <v>4848</v>
      </c>
      <c r="B2214" s="483" t="s">
        <v>4849</v>
      </c>
      <c r="C2214" s="513">
        <v>4210</v>
      </c>
      <c r="D2214" s="472" t="s">
        <v>1231</v>
      </c>
      <c r="E2214" s="473">
        <v>0.02</v>
      </c>
      <c r="F2214" s="478" t="s">
        <v>401</v>
      </c>
      <c r="G2214" s="477">
        <f t="shared" si="73"/>
        <v>0.02</v>
      </c>
      <c r="H2214" s="631" t="s">
        <v>339</v>
      </c>
      <c r="I2214" s="508">
        <f t="shared" si="74"/>
        <v>0.31780000000000003</v>
      </c>
      <c r="J2214" s="486">
        <v>46049</v>
      </c>
      <c r="K2214" s="487">
        <v>70009</v>
      </c>
      <c r="L2214" s="573"/>
      <c r="M2214" s="574"/>
      <c r="R2214" s="618"/>
      <c r="S2214" s="618"/>
      <c r="T2214" s="618"/>
      <c r="U2214" s="618"/>
    </row>
    <row r="2215" spans="1:21">
      <c r="A2215" s="471" t="s">
        <v>4850</v>
      </c>
      <c r="B2215" s="483" t="s">
        <v>4851</v>
      </c>
      <c r="C2215" s="513">
        <v>2040</v>
      </c>
      <c r="D2215" s="472" t="s">
        <v>4852</v>
      </c>
      <c r="E2215" s="473">
        <v>0</v>
      </c>
      <c r="F2215" s="478" t="s">
        <v>401</v>
      </c>
      <c r="G2215" s="477">
        <f t="shared" si="73"/>
        <v>0.02</v>
      </c>
      <c r="H2215" s="631" t="s">
        <v>339</v>
      </c>
      <c r="I2215" s="508">
        <f t="shared" si="74"/>
        <v>0.31780000000000003</v>
      </c>
      <c r="J2215" s="486">
        <v>37003</v>
      </c>
      <c r="K2215" s="487">
        <v>51230</v>
      </c>
      <c r="L2215" s="573"/>
      <c r="M2215" s="574"/>
      <c r="R2215" s="618"/>
      <c r="S2215" s="618"/>
      <c r="T2215" s="618"/>
      <c r="U2215" s="618"/>
    </row>
    <row r="2216" spans="1:21">
      <c r="A2216" s="482" t="s">
        <v>4853</v>
      </c>
      <c r="B2216" s="483" t="s">
        <v>4854</v>
      </c>
      <c r="C2216" s="513">
        <v>2040</v>
      </c>
      <c r="D2216" s="472" t="s">
        <v>4852</v>
      </c>
      <c r="E2216" s="473">
        <v>0</v>
      </c>
      <c r="F2216" s="478" t="s">
        <v>401</v>
      </c>
      <c r="G2216" s="477">
        <f t="shared" si="73"/>
        <v>0.02</v>
      </c>
      <c r="H2216" s="631" t="s">
        <v>339</v>
      </c>
      <c r="I2216" s="508">
        <f t="shared" si="74"/>
        <v>0.31780000000000003</v>
      </c>
      <c r="J2216" s="486">
        <v>56930</v>
      </c>
      <c r="K2216" s="487">
        <v>56930</v>
      </c>
      <c r="L2216" s="573"/>
      <c r="M2216" s="574"/>
      <c r="R2216" s="618"/>
      <c r="S2216" s="618"/>
      <c r="T2216" s="618"/>
      <c r="U2216" s="618"/>
    </row>
    <row r="2217" spans="1:21">
      <c r="A2217" s="482" t="s">
        <v>4855</v>
      </c>
      <c r="B2217" s="483" t="s">
        <v>4856</v>
      </c>
      <c r="C2217" s="513">
        <v>2040</v>
      </c>
      <c r="D2217" s="472" t="s">
        <v>4852</v>
      </c>
      <c r="E2217" s="473">
        <v>0</v>
      </c>
      <c r="F2217" s="478" t="s">
        <v>401</v>
      </c>
      <c r="G2217" s="477">
        <f t="shared" si="73"/>
        <v>0.02</v>
      </c>
      <c r="H2217" s="631" t="s">
        <v>339</v>
      </c>
      <c r="I2217" s="508">
        <f t="shared" si="74"/>
        <v>0.31780000000000003</v>
      </c>
      <c r="J2217" s="486">
        <v>57990</v>
      </c>
      <c r="K2217" s="487">
        <v>57990</v>
      </c>
      <c r="L2217" s="573"/>
      <c r="M2217" s="574"/>
      <c r="R2217" s="618"/>
      <c r="S2217" s="618"/>
      <c r="T2217" s="618"/>
      <c r="U2217" s="618"/>
    </row>
    <row r="2218" spans="1:21">
      <c r="A2218" s="482" t="s">
        <v>4857</v>
      </c>
      <c r="B2218" s="483" t="s">
        <v>4858</v>
      </c>
      <c r="C2218" s="513">
        <v>9001</v>
      </c>
      <c r="D2218" s="472" t="s">
        <v>661</v>
      </c>
      <c r="E2218" s="473">
        <v>0.02</v>
      </c>
      <c r="F2218" s="476" t="s">
        <v>400</v>
      </c>
      <c r="G2218" s="477">
        <f t="shared" si="73"/>
        <v>0.02</v>
      </c>
      <c r="H2218" s="631" t="s">
        <v>339</v>
      </c>
      <c r="I2218" s="508">
        <f t="shared" si="74"/>
        <v>0.31780000000000003</v>
      </c>
      <c r="J2218" s="486">
        <v>64930</v>
      </c>
      <c r="K2218" s="487">
        <v>64930</v>
      </c>
      <c r="L2218" s="573"/>
      <c r="M2218" s="574"/>
      <c r="R2218" s="618"/>
      <c r="S2218" s="618"/>
      <c r="T2218" s="618"/>
      <c r="U2218" s="618"/>
    </row>
    <row r="2219" spans="1:21">
      <c r="A2219" s="471" t="s">
        <v>4859</v>
      </c>
      <c r="B2219" s="483" t="s">
        <v>4860</v>
      </c>
      <c r="C2219" s="513">
        <v>2040</v>
      </c>
      <c r="D2219" s="472" t="s">
        <v>4852</v>
      </c>
      <c r="E2219" s="474">
        <v>0</v>
      </c>
      <c r="F2219" s="478" t="s">
        <v>401</v>
      </c>
      <c r="G2219" s="477">
        <f t="shared" si="73"/>
        <v>0.02</v>
      </c>
      <c r="H2219" s="631" t="s">
        <v>339</v>
      </c>
      <c r="I2219" s="508">
        <f t="shared" si="74"/>
        <v>0.31780000000000003</v>
      </c>
      <c r="J2219" s="486">
        <v>31200</v>
      </c>
      <c r="K2219" s="487">
        <v>31304</v>
      </c>
      <c r="L2219" s="573"/>
      <c r="M2219" s="574"/>
      <c r="R2219" s="618"/>
      <c r="S2219" s="618"/>
      <c r="T2219" s="618"/>
      <c r="U2219" s="618"/>
    </row>
    <row r="2220" spans="1:21">
      <c r="A2220" s="471" t="s">
        <v>4861</v>
      </c>
      <c r="B2220" s="483" t="s">
        <v>4862</v>
      </c>
      <c r="C2220" s="513">
        <v>2040</v>
      </c>
      <c r="D2220" s="472" t="s">
        <v>4852</v>
      </c>
      <c r="E2220" s="473">
        <v>0</v>
      </c>
      <c r="F2220" s="478" t="s">
        <v>401</v>
      </c>
      <c r="G2220" s="477">
        <f t="shared" si="73"/>
        <v>0.02</v>
      </c>
      <c r="H2220" s="631" t="s">
        <v>339</v>
      </c>
      <c r="I2220" s="508">
        <f t="shared" si="74"/>
        <v>0.31780000000000003</v>
      </c>
      <c r="J2220" s="486">
        <v>36192</v>
      </c>
      <c r="K2220" s="487">
        <v>36608</v>
      </c>
      <c r="L2220" s="573"/>
      <c r="M2220" s="574"/>
      <c r="R2220" s="618"/>
      <c r="S2220" s="618"/>
      <c r="T2220" s="618"/>
      <c r="U2220" s="618"/>
    </row>
    <row r="2221" spans="1:21">
      <c r="A2221" s="482" t="s">
        <v>4863</v>
      </c>
      <c r="B2221" s="483" t="s">
        <v>4864</v>
      </c>
      <c r="C2221" s="513">
        <v>1140</v>
      </c>
      <c r="D2221" s="472" t="s">
        <v>925</v>
      </c>
      <c r="E2221" s="473">
        <v>0.02</v>
      </c>
      <c r="F2221" s="478" t="s">
        <v>401</v>
      </c>
      <c r="G2221" s="477">
        <f t="shared" si="73"/>
        <v>0.02</v>
      </c>
      <c r="H2221" s="631" t="s">
        <v>339</v>
      </c>
      <c r="I2221" s="508">
        <f t="shared" si="74"/>
        <v>0.31780000000000003</v>
      </c>
      <c r="J2221" s="486">
        <v>44518</v>
      </c>
      <c r="K2221" s="487">
        <v>49179</v>
      </c>
      <c r="L2221" s="573"/>
      <c r="M2221" s="574"/>
      <c r="R2221" s="618"/>
      <c r="S2221" s="618"/>
      <c r="T2221" s="618"/>
      <c r="U2221" s="618"/>
    </row>
    <row r="2222" spans="1:21">
      <c r="A2222" s="482" t="s">
        <v>4865</v>
      </c>
      <c r="B2222" s="483" t="s">
        <v>4866</v>
      </c>
      <c r="C2222" s="513">
        <v>2041</v>
      </c>
      <c r="D2222" s="472" t="s">
        <v>4852</v>
      </c>
      <c r="E2222" s="473">
        <v>0.02</v>
      </c>
      <c r="F2222" s="478" t="s">
        <v>401</v>
      </c>
      <c r="G2222" s="477">
        <f t="shared" si="73"/>
        <v>0.02</v>
      </c>
      <c r="H2222" s="631" t="s">
        <v>339</v>
      </c>
      <c r="I2222" s="508">
        <f t="shared" si="74"/>
        <v>0.31780000000000003</v>
      </c>
      <c r="J2222" s="486">
        <v>62337</v>
      </c>
      <c r="K2222" s="487">
        <v>64667</v>
      </c>
      <c r="L2222" s="573"/>
      <c r="M2222" s="574"/>
      <c r="R2222" s="618"/>
      <c r="S2222" s="618"/>
      <c r="T2222" s="618"/>
      <c r="U2222" s="618"/>
    </row>
    <row r="2223" spans="1:21">
      <c r="A2223" s="482" t="s">
        <v>4867</v>
      </c>
      <c r="B2223" s="483" t="s">
        <v>4868</v>
      </c>
      <c r="C2223" s="513">
        <v>2040</v>
      </c>
      <c r="D2223" s="472" t="s">
        <v>4852</v>
      </c>
      <c r="E2223" s="473">
        <v>0</v>
      </c>
      <c r="F2223" s="478" t="s">
        <v>401</v>
      </c>
      <c r="G2223" s="477">
        <f t="shared" si="73"/>
        <v>0.02</v>
      </c>
      <c r="H2223" s="631" t="s">
        <v>339</v>
      </c>
      <c r="I2223" s="508">
        <f t="shared" si="74"/>
        <v>0.31780000000000003</v>
      </c>
      <c r="J2223" s="486">
        <v>59821</v>
      </c>
      <c r="K2223" s="487">
        <v>59821</v>
      </c>
      <c r="L2223" s="573"/>
      <c r="M2223" s="574"/>
      <c r="R2223" s="618"/>
      <c r="S2223" s="618"/>
      <c r="T2223" s="618"/>
      <c r="U2223" s="618"/>
    </row>
    <row r="2224" spans="1:21">
      <c r="A2224" s="482" t="s">
        <v>4869</v>
      </c>
      <c r="B2224" s="483" t="s">
        <v>4870</v>
      </c>
      <c r="C2224" s="513">
        <v>2000</v>
      </c>
      <c r="D2224" s="472" t="s">
        <v>4460</v>
      </c>
      <c r="E2224" s="473">
        <v>0</v>
      </c>
      <c r="F2224" s="478" t="s">
        <v>401</v>
      </c>
      <c r="G2224" s="477">
        <f t="shared" si="73"/>
        <v>0.02</v>
      </c>
      <c r="H2224" s="631" t="s">
        <v>339</v>
      </c>
      <c r="I2224" s="508">
        <f t="shared" si="74"/>
        <v>0.31780000000000003</v>
      </c>
      <c r="J2224" s="486">
        <v>71060</v>
      </c>
      <c r="K2224" s="487">
        <v>71060</v>
      </c>
      <c r="L2224" s="573"/>
      <c r="M2224" s="574"/>
      <c r="R2224" s="618"/>
      <c r="S2224" s="618"/>
      <c r="T2224" s="618"/>
      <c r="U2224" s="618"/>
    </row>
    <row r="2225" spans="1:21">
      <c r="A2225" s="482" t="s">
        <v>4871</v>
      </c>
      <c r="B2225" s="483" t="s">
        <v>4872</v>
      </c>
      <c r="C2225" s="513">
        <v>9000</v>
      </c>
      <c r="D2225" s="472" t="s">
        <v>550</v>
      </c>
      <c r="E2225" s="473">
        <v>0.02</v>
      </c>
      <c r="F2225" s="476" t="s">
        <v>400</v>
      </c>
      <c r="G2225" s="477">
        <f t="shared" si="73"/>
        <v>0.02</v>
      </c>
      <c r="H2225" s="631" t="s">
        <v>339</v>
      </c>
      <c r="I2225" s="508">
        <f t="shared" si="74"/>
        <v>0.31780000000000003</v>
      </c>
      <c r="J2225" s="486">
        <v>61083</v>
      </c>
      <c r="K2225" s="487">
        <v>85562</v>
      </c>
      <c r="L2225" s="573"/>
      <c r="M2225" s="574"/>
      <c r="R2225" s="618"/>
      <c r="S2225" s="618"/>
      <c r="T2225" s="618"/>
      <c r="U2225" s="618"/>
    </row>
    <row r="2226" spans="1:21">
      <c r="A2226" s="482" t="s">
        <v>4873</v>
      </c>
      <c r="B2226" s="483" t="s">
        <v>4874</v>
      </c>
      <c r="C2226" s="513">
        <v>9001</v>
      </c>
      <c r="D2226" s="472" t="s">
        <v>661</v>
      </c>
      <c r="E2226" s="473">
        <v>0.02</v>
      </c>
      <c r="F2226" s="476" t="s">
        <v>400</v>
      </c>
      <c r="G2226" s="477">
        <f t="shared" si="73"/>
        <v>0.02</v>
      </c>
      <c r="H2226" s="631" t="s">
        <v>339</v>
      </c>
      <c r="I2226" s="508">
        <f t="shared" si="74"/>
        <v>0.31780000000000003</v>
      </c>
      <c r="J2226" s="486">
        <v>69359</v>
      </c>
      <c r="K2226" s="487">
        <v>69359</v>
      </c>
      <c r="L2226" s="573"/>
      <c r="M2226" s="574"/>
      <c r="R2226" s="618"/>
      <c r="S2226" s="618"/>
      <c r="T2226" s="618"/>
      <c r="U2226" s="618"/>
    </row>
    <row r="2227" spans="1:21">
      <c r="A2227" s="471" t="s">
        <v>4875</v>
      </c>
      <c r="B2227" s="483" t="s">
        <v>4876</v>
      </c>
      <c r="C2227" s="513">
        <v>1140</v>
      </c>
      <c r="D2227" s="472" t="s">
        <v>925</v>
      </c>
      <c r="E2227" s="473">
        <v>0.02</v>
      </c>
      <c r="F2227" s="478" t="s">
        <v>401</v>
      </c>
      <c r="G2227" s="477">
        <f t="shared" si="73"/>
        <v>0.02</v>
      </c>
      <c r="H2227" s="631" t="s">
        <v>339</v>
      </c>
      <c r="I2227" s="508">
        <f t="shared" si="74"/>
        <v>0.31780000000000003</v>
      </c>
      <c r="J2227" s="486">
        <v>32620</v>
      </c>
      <c r="K2227" s="487">
        <v>32620</v>
      </c>
      <c r="L2227" s="573"/>
      <c r="M2227" s="574"/>
      <c r="R2227" s="618"/>
      <c r="S2227" s="618"/>
      <c r="T2227" s="618"/>
      <c r="U2227" s="618"/>
    </row>
    <row r="2228" spans="1:21">
      <c r="A2228" s="471" t="s">
        <v>4877</v>
      </c>
      <c r="B2228" s="483" t="s">
        <v>4878</v>
      </c>
      <c r="C2228" s="513">
        <v>1140</v>
      </c>
      <c r="D2228" s="472" t="s">
        <v>925</v>
      </c>
      <c r="E2228" s="474">
        <v>0.02</v>
      </c>
      <c r="F2228" s="478" t="s">
        <v>401</v>
      </c>
      <c r="G2228" s="477">
        <f t="shared" si="73"/>
        <v>0.02</v>
      </c>
      <c r="H2228" s="631" t="s">
        <v>339</v>
      </c>
      <c r="I2228" s="508">
        <f t="shared" si="74"/>
        <v>0.31780000000000003</v>
      </c>
      <c r="J2228" s="486">
        <v>32620</v>
      </c>
      <c r="K2228" s="487">
        <v>33690</v>
      </c>
      <c r="L2228" s="573"/>
      <c r="M2228" s="574"/>
      <c r="R2228" s="618"/>
      <c r="S2228" s="618"/>
      <c r="T2228" s="618"/>
      <c r="U2228" s="618"/>
    </row>
    <row r="2229" spans="1:21">
      <c r="A2229" s="482" t="s">
        <v>4879</v>
      </c>
      <c r="B2229" s="483" t="s">
        <v>4880</v>
      </c>
      <c r="C2229" s="513">
        <v>1140</v>
      </c>
      <c r="D2229" s="472" t="s">
        <v>925</v>
      </c>
      <c r="E2229" s="473">
        <v>0.02</v>
      </c>
      <c r="F2229" s="478" t="s">
        <v>401</v>
      </c>
      <c r="G2229" s="477">
        <f t="shared" si="73"/>
        <v>0.02</v>
      </c>
      <c r="H2229" s="631" t="s">
        <v>339</v>
      </c>
      <c r="I2229" s="508">
        <f t="shared" si="74"/>
        <v>0.31780000000000003</v>
      </c>
      <c r="J2229" s="486">
        <v>46179</v>
      </c>
      <c r="K2229" s="487">
        <v>51556</v>
      </c>
      <c r="L2229" s="573"/>
      <c r="M2229" s="574"/>
      <c r="R2229" s="618"/>
      <c r="S2229" s="618"/>
      <c r="T2229" s="618"/>
      <c r="U2229" s="618"/>
    </row>
    <row r="2230" spans="1:21">
      <c r="A2230" s="482" t="s">
        <v>4881</v>
      </c>
      <c r="B2230" s="483" t="s">
        <v>4882</v>
      </c>
      <c r="C2230" s="513">
        <v>9001</v>
      </c>
      <c r="D2230" s="472" t="s">
        <v>661</v>
      </c>
      <c r="E2230" s="473">
        <v>0.02</v>
      </c>
      <c r="F2230" s="476" t="s">
        <v>400</v>
      </c>
      <c r="G2230" s="477">
        <f t="shared" si="73"/>
        <v>0.02</v>
      </c>
      <c r="H2230" s="631" t="s">
        <v>339</v>
      </c>
      <c r="I2230" s="508">
        <f t="shared" si="74"/>
        <v>0.31780000000000003</v>
      </c>
      <c r="J2230" s="486">
        <v>53910</v>
      </c>
      <c r="K2230" s="487">
        <v>53910</v>
      </c>
      <c r="L2230" s="573"/>
      <c r="M2230" s="574"/>
      <c r="R2230" s="618"/>
      <c r="S2230" s="618"/>
      <c r="T2230" s="618"/>
      <c r="U2230" s="618"/>
    </row>
    <row r="2231" spans="1:21">
      <c r="A2231" s="482" t="s">
        <v>4883</v>
      </c>
      <c r="B2231" s="483" t="s">
        <v>4884</v>
      </c>
      <c r="C2231" s="513">
        <v>9001</v>
      </c>
      <c r="D2231" s="472" t="s">
        <v>661</v>
      </c>
      <c r="E2231" s="473">
        <v>0.02</v>
      </c>
      <c r="F2231" s="476" t="s">
        <v>400</v>
      </c>
      <c r="G2231" s="477">
        <f t="shared" si="73"/>
        <v>0.02</v>
      </c>
      <c r="H2231" s="631" t="s">
        <v>339</v>
      </c>
      <c r="I2231" s="508">
        <f t="shared" si="74"/>
        <v>0.31780000000000003</v>
      </c>
      <c r="J2231" s="486">
        <v>60849</v>
      </c>
      <c r="K2231" s="487">
        <v>62832</v>
      </c>
      <c r="L2231" s="573"/>
      <c r="M2231" s="574"/>
      <c r="R2231" s="618"/>
      <c r="S2231" s="618"/>
      <c r="T2231" s="618"/>
      <c r="U2231" s="618"/>
    </row>
    <row r="2232" spans="1:21">
      <c r="A2232" s="471" t="s">
        <v>4885</v>
      </c>
      <c r="B2232" s="483" t="s">
        <v>4886</v>
      </c>
      <c r="C2232" s="513">
        <v>1460</v>
      </c>
      <c r="D2232" s="472" t="s">
        <v>4887</v>
      </c>
      <c r="E2232" s="474">
        <v>0.02</v>
      </c>
      <c r="F2232" s="478" t="s">
        <v>401</v>
      </c>
      <c r="G2232" s="477">
        <f t="shared" si="73"/>
        <v>0.02</v>
      </c>
      <c r="H2232" s="631" t="s">
        <v>339</v>
      </c>
      <c r="I2232" s="508">
        <f t="shared" si="74"/>
        <v>0.31780000000000003</v>
      </c>
      <c r="J2232" s="486">
        <v>32620</v>
      </c>
      <c r="K2232" s="487">
        <v>40138</v>
      </c>
      <c r="L2232" s="573"/>
      <c r="M2232" s="574"/>
      <c r="R2232" s="618"/>
      <c r="S2232" s="618"/>
      <c r="T2232" s="618"/>
      <c r="U2232" s="618"/>
    </row>
    <row r="2233" spans="1:21">
      <c r="A2233" s="471" t="s">
        <v>4888</v>
      </c>
      <c r="B2233" s="483" t="s">
        <v>4889</v>
      </c>
      <c r="C2233" s="513">
        <v>1140</v>
      </c>
      <c r="D2233" s="472" t="s">
        <v>925</v>
      </c>
      <c r="E2233" s="474">
        <v>0.02</v>
      </c>
      <c r="F2233" s="478" t="s">
        <v>401</v>
      </c>
      <c r="G2233" s="477">
        <f t="shared" si="73"/>
        <v>0.02</v>
      </c>
      <c r="H2233" s="631" t="s">
        <v>339</v>
      </c>
      <c r="I2233" s="508">
        <f t="shared" si="74"/>
        <v>0.31780000000000003</v>
      </c>
      <c r="J2233" s="486">
        <v>32620</v>
      </c>
      <c r="K2233" s="487">
        <v>34109</v>
      </c>
      <c r="L2233" s="573"/>
      <c r="M2233" s="574"/>
      <c r="R2233" s="618"/>
      <c r="S2233" s="618"/>
      <c r="T2233" s="618"/>
      <c r="U2233" s="618"/>
    </row>
    <row r="2234" spans="1:21">
      <c r="A2234" s="482" t="s">
        <v>4890</v>
      </c>
      <c r="B2234" s="483" t="s">
        <v>4891</v>
      </c>
      <c r="C2234" s="513">
        <v>1140</v>
      </c>
      <c r="D2234" s="472" t="s">
        <v>925</v>
      </c>
      <c r="E2234" s="473">
        <v>0.02</v>
      </c>
      <c r="F2234" s="478" t="s">
        <v>401</v>
      </c>
      <c r="G2234" s="477">
        <f t="shared" si="73"/>
        <v>0.02</v>
      </c>
      <c r="H2234" s="631" t="s">
        <v>339</v>
      </c>
      <c r="I2234" s="508">
        <f t="shared" si="74"/>
        <v>0.31780000000000003</v>
      </c>
      <c r="J2234" s="486">
        <v>39049</v>
      </c>
      <c r="K2234" s="487">
        <v>43064</v>
      </c>
      <c r="L2234" s="573"/>
      <c r="M2234" s="574"/>
      <c r="R2234" s="618"/>
      <c r="S2234" s="618"/>
      <c r="T2234" s="618"/>
      <c r="U2234" s="618"/>
    </row>
    <row r="2235" spans="1:21">
      <c r="A2235" s="482" t="s">
        <v>4892</v>
      </c>
      <c r="B2235" s="483" t="s">
        <v>4893</v>
      </c>
      <c r="C2235" s="513">
        <v>9001</v>
      </c>
      <c r="D2235" s="472" t="s">
        <v>661</v>
      </c>
      <c r="E2235" s="473">
        <v>0.02</v>
      </c>
      <c r="F2235" s="476" t="s">
        <v>400</v>
      </c>
      <c r="G2235" s="477">
        <f t="shared" si="73"/>
        <v>0.02</v>
      </c>
      <c r="H2235" s="631" t="s">
        <v>339</v>
      </c>
      <c r="I2235" s="508">
        <f t="shared" si="74"/>
        <v>0.31780000000000003</v>
      </c>
      <c r="J2235" s="486">
        <v>48494</v>
      </c>
      <c r="K2235" s="487">
        <v>49544</v>
      </c>
      <c r="L2235" s="573"/>
      <c r="M2235" s="574"/>
      <c r="R2235" s="618"/>
      <c r="S2235" s="618"/>
      <c r="T2235" s="618"/>
      <c r="U2235" s="618"/>
    </row>
    <row r="2236" spans="1:21">
      <c r="A2236" s="482" t="s">
        <v>4894</v>
      </c>
      <c r="B2236" s="483" t="s">
        <v>4895</v>
      </c>
      <c r="C2236" s="513">
        <v>9001</v>
      </c>
      <c r="D2236" s="472" t="s">
        <v>661</v>
      </c>
      <c r="E2236" s="473">
        <v>0.02</v>
      </c>
      <c r="F2236" s="476" t="s">
        <v>400</v>
      </c>
      <c r="G2236" s="477">
        <f t="shared" si="73"/>
        <v>0.02</v>
      </c>
      <c r="H2236" s="631" t="s">
        <v>339</v>
      </c>
      <c r="I2236" s="508">
        <f t="shared" si="74"/>
        <v>0.31780000000000003</v>
      </c>
      <c r="J2236" s="486">
        <v>53390</v>
      </c>
      <c r="K2236" s="487">
        <v>54556</v>
      </c>
      <c r="L2236" s="573"/>
      <c r="M2236" s="574"/>
      <c r="R2236" s="618"/>
      <c r="S2236" s="618"/>
      <c r="T2236" s="618"/>
      <c r="U2236" s="618"/>
    </row>
    <row r="2237" spans="1:21">
      <c r="A2237" s="482" t="s">
        <v>4896</v>
      </c>
      <c r="B2237" s="483" t="s">
        <v>4897</v>
      </c>
      <c r="C2237" s="513">
        <v>9001</v>
      </c>
      <c r="D2237" s="472" t="s">
        <v>661</v>
      </c>
      <c r="E2237" s="473">
        <v>0.02</v>
      </c>
      <c r="F2237" s="476" t="s">
        <v>400</v>
      </c>
      <c r="G2237" s="477">
        <f t="shared" si="73"/>
        <v>0.02</v>
      </c>
      <c r="H2237" s="631" t="s">
        <v>339</v>
      </c>
      <c r="I2237" s="508">
        <f t="shared" si="74"/>
        <v>0.31780000000000003</v>
      </c>
      <c r="J2237" s="486">
        <v>72157</v>
      </c>
      <c r="K2237" s="487">
        <v>72157</v>
      </c>
      <c r="L2237" s="573"/>
      <c r="M2237" s="574"/>
      <c r="R2237" s="618"/>
      <c r="S2237" s="618"/>
      <c r="T2237" s="618"/>
      <c r="U2237" s="618"/>
    </row>
    <row r="2238" spans="1:21">
      <c r="A2238" s="482" t="s">
        <v>4898</v>
      </c>
      <c r="B2238" s="483" t="s">
        <v>4899</v>
      </c>
      <c r="C2238" s="513">
        <v>9002</v>
      </c>
      <c r="D2238" s="472" t="s">
        <v>433</v>
      </c>
      <c r="E2238" s="473">
        <v>0.02</v>
      </c>
      <c r="F2238" s="476" t="s">
        <v>400</v>
      </c>
      <c r="G2238" s="477">
        <f t="shared" si="73"/>
        <v>0.02</v>
      </c>
      <c r="H2238" s="631" t="s">
        <v>339</v>
      </c>
      <c r="I2238" s="508">
        <f t="shared" si="74"/>
        <v>0.31780000000000003</v>
      </c>
      <c r="J2238" s="486">
        <v>78970</v>
      </c>
      <c r="K2238" s="487">
        <v>92785</v>
      </c>
      <c r="L2238" s="573"/>
      <c r="M2238" s="574"/>
      <c r="R2238" s="618"/>
      <c r="S2238" s="618"/>
      <c r="T2238" s="618"/>
      <c r="U2238" s="618"/>
    </row>
    <row r="2239" spans="1:21">
      <c r="A2239" s="482" t="s">
        <v>4900</v>
      </c>
      <c r="B2239" s="483" t="s">
        <v>4901</v>
      </c>
      <c r="C2239" s="513">
        <v>9000</v>
      </c>
      <c r="D2239" s="472" t="s">
        <v>550</v>
      </c>
      <c r="E2239" s="473">
        <v>0.02</v>
      </c>
      <c r="F2239" s="476" t="s">
        <v>400</v>
      </c>
      <c r="G2239" s="477">
        <f t="shared" si="73"/>
        <v>0.02</v>
      </c>
      <c r="H2239" s="631" t="s">
        <v>339</v>
      </c>
      <c r="I2239" s="508">
        <f t="shared" si="74"/>
        <v>0.31780000000000003</v>
      </c>
      <c r="J2239" s="486">
        <v>77402</v>
      </c>
      <c r="K2239" s="487">
        <v>99548</v>
      </c>
      <c r="L2239" s="573"/>
      <c r="M2239" s="574"/>
      <c r="R2239" s="618"/>
      <c r="S2239" s="618"/>
      <c r="T2239" s="618"/>
      <c r="U2239" s="618"/>
    </row>
    <row r="2240" spans="1:21">
      <c r="A2240" s="471" t="s">
        <v>4902</v>
      </c>
      <c r="B2240" s="483" t="s">
        <v>4903</v>
      </c>
      <c r="C2240" s="513">
        <v>6000</v>
      </c>
      <c r="D2240" s="472" t="s">
        <v>932</v>
      </c>
      <c r="E2240" s="473">
        <v>0.02</v>
      </c>
      <c r="F2240" s="478" t="s">
        <v>401</v>
      </c>
      <c r="G2240" s="477">
        <f t="shared" si="73"/>
        <v>0.02</v>
      </c>
      <c r="H2240" s="631" t="s">
        <v>339</v>
      </c>
      <c r="I2240" s="508">
        <f t="shared" si="74"/>
        <v>0.31780000000000003</v>
      </c>
      <c r="J2240" s="486">
        <v>37824</v>
      </c>
      <c r="K2240" s="487">
        <v>55340</v>
      </c>
      <c r="L2240" s="573"/>
      <c r="M2240" s="574"/>
      <c r="R2240" s="618"/>
      <c r="S2240" s="618"/>
      <c r="T2240" s="618"/>
      <c r="U2240" s="618"/>
    </row>
    <row r="2241" spans="1:21">
      <c r="A2241" s="482" t="s">
        <v>4904</v>
      </c>
      <c r="B2241" s="483" t="s">
        <v>4905</v>
      </c>
      <c r="C2241" s="513">
        <v>6000</v>
      </c>
      <c r="D2241" s="472" t="s">
        <v>932</v>
      </c>
      <c r="E2241" s="473">
        <v>0.02</v>
      </c>
      <c r="F2241" s="478" t="s">
        <v>401</v>
      </c>
      <c r="G2241" s="477">
        <f t="shared" si="73"/>
        <v>0.02</v>
      </c>
      <c r="H2241" s="631" t="s">
        <v>339</v>
      </c>
      <c r="I2241" s="508">
        <f t="shared" si="74"/>
        <v>0.31780000000000003</v>
      </c>
      <c r="J2241" s="486">
        <v>38748</v>
      </c>
      <c r="K2241" s="487">
        <v>39486</v>
      </c>
      <c r="L2241" s="573"/>
      <c r="M2241" s="574"/>
      <c r="R2241" s="618"/>
      <c r="S2241" s="618"/>
      <c r="T2241" s="618"/>
      <c r="U2241" s="618"/>
    </row>
    <row r="2242" spans="1:21">
      <c r="A2242" s="482" t="s">
        <v>4906</v>
      </c>
      <c r="B2242" s="483" t="s">
        <v>4907</v>
      </c>
      <c r="C2242" s="513">
        <v>6000</v>
      </c>
      <c r="D2242" s="472" t="s">
        <v>932</v>
      </c>
      <c r="E2242" s="473">
        <v>0.02</v>
      </c>
      <c r="F2242" s="478" t="s">
        <v>401</v>
      </c>
      <c r="G2242" s="477">
        <f t="shared" si="73"/>
        <v>0.02</v>
      </c>
      <c r="H2242" s="631" t="s">
        <v>339</v>
      </c>
      <c r="I2242" s="508">
        <f t="shared" si="74"/>
        <v>0.31780000000000003</v>
      </c>
      <c r="J2242" s="486">
        <v>38748</v>
      </c>
      <c r="K2242" s="487">
        <v>39486</v>
      </c>
      <c r="L2242" s="573"/>
      <c r="M2242" s="574"/>
      <c r="R2242" s="618"/>
      <c r="S2242" s="618"/>
      <c r="T2242" s="618"/>
      <c r="U2242" s="618"/>
    </row>
    <row r="2243" spans="1:21">
      <c r="A2243" s="482" t="s">
        <v>4908</v>
      </c>
      <c r="B2243" s="483" t="s">
        <v>4909</v>
      </c>
      <c r="C2243" s="513">
        <v>6000</v>
      </c>
      <c r="D2243" s="472" t="s">
        <v>932</v>
      </c>
      <c r="E2243" s="473">
        <v>0.02</v>
      </c>
      <c r="F2243" s="478" t="s">
        <v>401</v>
      </c>
      <c r="G2243" s="477">
        <f t="shared" si="73"/>
        <v>0.02</v>
      </c>
      <c r="H2243" s="631" t="s">
        <v>339</v>
      </c>
      <c r="I2243" s="508">
        <f t="shared" si="74"/>
        <v>0.31780000000000003</v>
      </c>
      <c r="J2243" s="486">
        <v>45281</v>
      </c>
      <c r="K2243" s="487">
        <v>46133</v>
      </c>
      <c r="L2243" s="573"/>
      <c r="M2243" s="574"/>
      <c r="R2243" s="618"/>
      <c r="S2243" s="618"/>
      <c r="T2243" s="618"/>
      <c r="U2243" s="618"/>
    </row>
    <row r="2244" spans="1:21">
      <c r="A2244" s="482" t="s">
        <v>4910</v>
      </c>
      <c r="B2244" s="483" t="s">
        <v>4911</v>
      </c>
      <c r="C2244" s="513">
        <v>6000</v>
      </c>
      <c r="D2244" s="472" t="s">
        <v>932</v>
      </c>
      <c r="E2244" s="473">
        <v>0.02</v>
      </c>
      <c r="F2244" s="478" t="s">
        <v>401</v>
      </c>
      <c r="G2244" s="477">
        <f t="shared" ref="G2244:G2307" si="75">_xlfn.XLOOKUP(F2244,$N$3:$N$18,$O$3:$O$18,"not found",0,1)</f>
        <v>0.02</v>
      </c>
      <c r="H2244" s="631" t="s">
        <v>339</v>
      </c>
      <c r="I2244" s="508">
        <f t="shared" ref="I2244:I2307" si="76">VLOOKUP(H2244,Fringe.Rates,2,FALSE)</f>
        <v>0.31780000000000003</v>
      </c>
      <c r="J2244" s="486">
        <v>43801</v>
      </c>
      <c r="K2244" s="487">
        <v>44540</v>
      </c>
      <c r="L2244" s="573"/>
      <c r="M2244" s="574"/>
      <c r="R2244" s="618"/>
      <c r="S2244" s="618"/>
      <c r="T2244" s="618"/>
      <c r="U2244" s="618"/>
    </row>
    <row r="2245" spans="1:21">
      <c r="A2245" s="482" t="s">
        <v>4912</v>
      </c>
      <c r="B2245" s="483" t="s">
        <v>4913</v>
      </c>
      <c r="C2245" s="513">
        <v>6000</v>
      </c>
      <c r="D2245" s="472" t="s">
        <v>932</v>
      </c>
      <c r="E2245" s="473">
        <v>0.02</v>
      </c>
      <c r="F2245" s="478" t="s">
        <v>401</v>
      </c>
      <c r="G2245" s="477">
        <f t="shared" si="75"/>
        <v>0.02</v>
      </c>
      <c r="H2245" s="631" t="s">
        <v>339</v>
      </c>
      <c r="I2245" s="508">
        <f t="shared" si="76"/>
        <v>0.31780000000000003</v>
      </c>
      <c r="J2245" s="486">
        <v>45281</v>
      </c>
      <c r="K2245" s="487">
        <v>46133</v>
      </c>
      <c r="L2245" s="573"/>
      <c r="M2245" s="574"/>
      <c r="R2245" s="618"/>
      <c r="S2245" s="618"/>
      <c r="T2245" s="618"/>
      <c r="U2245" s="618"/>
    </row>
    <row r="2246" spans="1:21">
      <c r="A2246" s="482" t="s">
        <v>4914</v>
      </c>
      <c r="B2246" s="483" t="s">
        <v>4915</v>
      </c>
      <c r="C2246" s="513">
        <v>6000</v>
      </c>
      <c r="D2246" s="472" t="s">
        <v>932</v>
      </c>
      <c r="E2246" s="473">
        <v>0.02</v>
      </c>
      <c r="F2246" s="478" t="s">
        <v>401</v>
      </c>
      <c r="G2246" s="477">
        <f t="shared" si="75"/>
        <v>0.02</v>
      </c>
      <c r="H2246" s="631" t="s">
        <v>339</v>
      </c>
      <c r="I2246" s="508">
        <f t="shared" si="76"/>
        <v>0.31780000000000003</v>
      </c>
      <c r="J2246" s="486">
        <v>46410</v>
      </c>
      <c r="K2246" s="487">
        <v>47263</v>
      </c>
      <c r="L2246" s="573"/>
      <c r="M2246" s="574"/>
      <c r="R2246" s="618"/>
      <c r="S2246" s="618"/>
      <c r="T2246" s="618"/>
      <c r="U2246" s="618"/>
    </row>
    <row r="2247" spans="1:21">
      <c r="A2247" s="482" t="s">
        <v>4916</v>
      </c>
      <c r="B2247" s="483" t="s">
        <v>4917</v>
      </c>
      <c r="C2247" s="513">
        <v>6000</v>
      </c>
      <c r="D2247" s="472" t="s">
        <v>932</v>
      </c>
      <c r="E2247" s="473">
        <v>0.02</v>
      </c>
      <c r="F2247" s="478" t="s">
        <v>401</v>
      </c>
      <c r="G2247" s="477">
        <f t="shared" si="75"/>
        <v>0.02</v>
      </c>
      <c r="H2247" s="631" t="s">
        <v>339</v>
      </c>
      <c r="I2247" s="508">
        <f t="shared" si="76"/>
        <v>0.31780000000000003</v>
      </c>
      <c r="J2247" s="486">
        <v>55999</v>
      </c>
      <c r="K2247" s="487">
        <v>59450</v>
      </c>
      <c r="L2247" s="573"/>
      <c r="M2247" s="574"/>
      <c r="R2247" s="618"/>
      <c r="S2247" s="618"/>
      <c r="T2247" s="618"/>
      <c r="U2247" s="618"/>
    </row>
    <row r="2248" spans="1:21">
      <c r="A2248" s="471" t="s">
        <v>4918</v>
      </c>
      <c r="B2248" s="483" t="s">
        <v>4919</v>
      </c>
      <c r="C2248" s="513">
        <v>6000</v>
      </c>
      <c r="D2248" s="472" t="s">
        <v>932</v>
      </c>
      <c r="E2248" s="473">
        <v>0.02</v>
      </c>
      <c r="F2248" s="478" t="s">
        <v>401</v>
      </c>
      <c r="G2248" s="477">
        <f t="shared" si="75"/>
        <v>0.02</v>
      </c>
      <c r="H2248" s="631" t="s">
        <v>339</v>
      </c>
      <c r="I2248" s="508">
        <f t="shared" si="76"/>
        <v>0.31780000000000003</v>
      </c>
      <c r="J2248" s="486">
        <v>33324</v>
      </c>
      <c r="K2248" s="487">
        <v>38333</v>
      </c>
      <c r="L2248" s="573"/>
      <c r="M2248" s="574"/>
      <c r="R2248" s="618"/>
      <c r="S2248" s="618"/>
      <c r="T2248" s="618"/>
      <c r="U2248" s="618"/>
    </row>
    <row r="2249" spans="1:21">
      <c r="A2249" s="482" t="s">
        <v>4920</v>
      </c>
      <c r="B2249" s="483" t="s">
        <v>4921</v>
      </c>
      <c r="C2249" s="513">
        <v>6000</v>
      </c>
      <c r="D2249" s="472" t="s">
        <v>932</v>
      </c>
      <c r="E2249" s="473">
        <v>0.02</v>
      </c>
      <c r="F2249" s="478" t="s">
        <v>401</v>
      </c>
      <c r="G2249" s="477">
        <f t="shared" si="75"/>
        <v>0.02</v>
      </c>
      <c r="H2249" s="631" t="s">
        <v>339</v>
      </c>
      <c r="I2249" s="508">
        <f t="shared" si="76"/>
        <v>0.31780000000000003</v>
      </c>
      <c r="J2249" s="486">
        <v>43641</v>
      </c>
      <c r="K2249" s="487">
        <v>45348</v>
      </c>
      <c r="L2249" s="573"/>
      <c r="M2249" s="574"/>
      <c r="R2249" s="618"/>
      <c r="S2249" s="618"/>
      <c r="T2249" s="618"/>
      <c r="U2249" s="618"/>
    </row>
    <row r="2250" spans="1:21">
      <c r="A2250" s="482" t="s">
        <v>4922</v>
      </c>
      <c r="B2250" s="483" t="s">
        <v>4923</v>
      </c>
      <c r="C2250" s="513">
        <v>6000</v>
      </c>
      <c r="D2250" s="472" t="s">
        <v>932</v>
      </c>
      <c r="E2250" s="473">
        <v>0.02</v>
      </c>
      <c r="F2250" s="478" t="s">
        <v>401</v>
      </c>
      <c r="G2250" s="477">
        <f t="shared" si="75"/>
        <v>0.02</v>
      </c>
      <c r="H2250" s="631" t="s">
        <v>339</v>
      </c>
      <c r="I2250" s="508">
        <f t="shared" si="76"/>
        <v>0.31780000000000003</v>
      </c>
      <c r="J2250" s="486">
        <v>53126</v>
      </c>
      <c r="K2250" s="487">
        <v>55132</v>
      </c>
      <c r="L2250" s="573"/>
      <c r="M2250" s="574"/>
      <c r="R2250" s="618"/>
      <c r="S2250" s="618"/>
      <c r="T2250" s="618"/>
      <c r="U2250" s="618"/>
    </row>
    <row r="2251" spans="1:21">
      <c r="A2251" s="482" t="s">
        <v>4924</v>
      </c>
      <c r="B2251" s="483" t="s">
        <v>4925</v>
      </c>
      <c r="C2251" s="513">
        <v>6000</v>
      </c>
      <c r="D2251" s="472" t="s">
        <v>932</v>
      </c>
      <c r="E2251" s="473">
        <v>0.02</v>
      </c>
      <c r="F2251" s="478" t="s">
        <v>401</v>
      </c>
      <c r="G2251" s="477">
        <f t="shared" si="75"/>
        <v>0.02</v>
      </c>
      <c r="H2251" s="631" t="s">
        <v>339</v>
      </c>
      <c r="I2251" s="508">
        <f t="shared" si="76"/>
        <v>0.31780000000000003</v>
      </c>
      <c r="J2251" s="486">
        <v>64918</v>
      </c>
      <c r="K2251" s="487">
        <v>67386</v>
      </c>
      <c r="L2251" s="573"/>
      <c r="M2251" s="574"/>
      <c r="R2251" s="618"/>
      <c r="S2251" s="618"/>
      <c r="T2251" s="618"/>
      <c r="U2251" s="618"/>
    </row>
    <row r="2252" spans="1:21">
      <c r="A2252" s="482" t="s">
        <v>4926</v>
      </c>
      <c r="B2252" s="483" t="s">
        <v>4927</v>
      </c>
      <c r="C2252" s="513">
        <v>9001</v>
      </c>
      <c r="D2252" s="472" t="s">
        <v>661</v>
      </c>
      <c r="E2252" s="473">
        <v>0.02</v>
      </c>
      <c r="F2252" s="476" t="s">
        <v>400</v>
      </c>
      <c r="G2252" s="477">
        <f t="shared" si="75"/>
        <v>0.02</v>
      </c>
      <c r="H2252" s="631" t="s">
        <v>339</v>
      </c>
      <c r="I2252" s="508">
        <f t="shared" si="76"/>
        <v>0.31780000000000003</v>
      </c>
      <c r="J2252" s="486">
        <v>70058</v>
      </c>
      <c r="K2252" s="487">
        <v>70058</v>
      </c>
      <c r="L2252" s="573"/>
      <c r="M2252" s="574"/>
      <c r="R2252" s="618"/>
      <c r="S2252" s="618"/>
      <c r="T2252" s="618"/>
      <c r="U2252" s="618"/>
    </row>
    <row r="2253" spans="1:21">
      <c r="A2253" s="482" t="s">
        <v>4928</v>
      </c>
      <c r="B2253" s="483" t="s">
        <v>4929</v>
      </c>
      <c r="C2253" s="513">
        <v>9001</v>
      </c>
      <c r="D2253" s="472" t="s">
        <v>661</v>
      </c>
      <c r="E2253" s="473">
        <v>0.02</v>
      </c>
      <c r="F2253" s="476" t="s">
        <v>400</v>
      </c>
      <c r="G2253" s="477">
        <f t="shared" si="75"/>
        <v>0.02</v>
      </c>
      <c r="H2253" s="631" t="s">
        <v>339</v>
      </c>
      <c r="I2253" s="508">
        <f t="shared" si="76"/>
        <v>0.31780000000000003</v>
      </c>
      <c r="J2253" s="486">
        <v>72623</v>
      </c>
      <c r="K2253" s="487">
        <v>72623</v>
      </c>
      <c r="L2253" s="573"/>
      <c r="M2253" s="574"/>
      <c r="R2253" s="618"/>
      <c r="S2253" s="618"/>
      <c r="T2253" s="618"/>
      <c r="U2253" s="618"/>
    </row>
    <row r="2254" spans="1:21">
      <c r="A2254" s="482" t="s">
        <v>4930</v>
      </c>
      <c r="B2254" s="483" t="s">
        <v>4931</v>
      </c>
      <c r="C2254" s="513">
        <v>6000</v>
      </c>
      <c r="D2254" s="472" t="s">
        <v>932</v>
      </c>
      <c r="E2254" s="473">
        <v>0.02</v>
      </c>
      <c r="F2254" s="478" t="s">
        <v>401</v>
      </c>
      <c r="G2254" s="477">
        <f t="shared" si="75"/>
        <v>0.02</v>
      </c>
      <c r="H2254" s="631" t="s">
        <v>339</v>
      </c>
      <c r="I2254" s="508">
        <f t="shared" si="76"/>
        <v>0.31780000000000003</v>
      </c>
      <c r="J2254" s="486">
        <v>39279</v>
      </c>
      <c r="K2254" s="487">
        <v>39993</v>
      </c>
      <c r="L2254" s="573"/>
      <c r="M2254" s="574"/>
      <c r="R2254" s="618"/>
      <c r="S2254" s="618"/>
      <c r="T2254" s="618"/>
      <c r="U2254" s="618"/>
    </row>
    <row r="2255" spans="1:21">
      <c r="A2255" s="482" t="s">
        <v>4932</v>
      </c>
      <c r="B2255" s="483" t="s">
        <v>4933</v>
      </c>
      <c r="C2255" s="513">
        <v>1620</v>
      </c>
      <c r="D2255" s="472" t="s">
        <v>1244</v>
      </c>
      <c r="E2255" s="473">
        <v>0.02</v>
      </c>
      <c r="F2255" s="478" t="s">
        <v>401</v>
      </c>
      <c r="G2255" s="477">
        <f t="shared" si="75"/>
        <v>0.02</v>
      </c>
      <c r="H2255" s="631" t="s">
        <v>339</v>
      </c>
      <c r="I2255" s="508">
        <f t="shared" si="76"/>
        <v>0.31780000000000003</v>
      </c>
      <c r="J2255" s="486">
        <v>59680</v>
      </c>
      <c r="K2255" s="487">
        <v>59680</v>
      </c>
      <c r="L2255" s="573"/>
      <c r="M2255" s="574"/>
      <c r="R2255" s="618"/>
      <c r="S2255" s="618"/>
      <c r="T2255" s="618"/>
      <c r="U2255" s="618"/>
    </row>
    <row r="2256" spans="1:21">
      <c r="A2256" s="482" t="s">
        <v>4934</v>
      </c>
      <c r="B2256" s="483" t="s">
        <v>4935</v>
      </c>
      <c r="C2256" s="513">
        <v>6000</v>
      </c>
      <c r="D2256" s="472" t="s">
        <v>932</v>
      </c>
      <c r="E2256" s="473">
        <v>0.02</v>
      </c>
      <c r="F2256" s="478" t="s">
        <v>401</v>
      </c>
      <c r="G2256" s="477">
        <f t="shared" si="75"/>
        <v>0.02</v>
      </c>
      <c r="H2256" s="631" t="s">
        <v>339</v>
      </c>
      <c r="I2256" s="508">
        <f t="shared" si="76"/>
        <v>0.31780000000000003</v>
      </c>
      <c r="J2256" s="486">
        <v>43641</v>
      </c>
      <c r="K2256" s="487">
        <v>45348</v>
      </c>
      <c r="L2256" s="573"/>
      <c r="M2256" s="574"/>
      <c r="R2256" s="618"/>
      <c r="S2256" s="618"/>
      <c r="T2256" s="618"/>
      <c r="U2256" s="618"/>
    </row>
    <row r="2257" spans="1:21">
      <c r="A2257" s="482" t="s">
        <v>4936</v>
      </c>
      <c r="B2257" s="483" t="s">
        <v>4937</v>
      </c>
      <c r="C2257" s="513">
        <v>6000</v>
      </c>
      <c r="D2257" s="472" t="s">
        <v>932</v>
      </c>
      <c r="E2257" s="473">
        <v>0.02</v>
      </c>
      <c r="F2257" s="478" t="s">
        <v>401</v>
      </c>
      <c r="G2257" s="477">
        <f t="shared" si="75"/>
        <v>0.02</v>
      </c>
      <c r="H2257" s="631" t="s">
        <v>339</v>
      </c>
      <c r="I2257" s="508">
        <f t="shared" si="76"/>
        <v>0.31780000000000003</v>
      </c>
      <c r="J2257" s="486">
        <v>50564</v>
      </c>
      <c r="K2257" s="487">
        <v>52501</v>
      </c>
      <c r="L2257" s="573"/>
      <c r="M2257" s="574"/>
      <c r="R2257" s="618"/>
      <c r="S2257" s="618"/>
      <c r="T2257" s="618"/>
      <c r="U2257" s="618"/>
    </row>
    <row r="2258" spans="1:21">
      <c r="A2258" s="482" t="s">
        <v>4938</v>
      </c>
      <c r="B2258" s="483" t="s">
        <v>4939</v>
      </c>
      <c r="C2258" s="513">
        <v>6000</v>
      </c>
      <c r="D2258" s="472" t="s">
        <v>932</v>
      </c>
      <c r="E2258" s="473">
        <v>0.02</v>
      </c>
      <c r="F2258" s="478" t="s">
        <v>401</v>
      </c>
      <c r="G2258" s="477">
        <f t="shared" si="75"/>
        <v>0.02</v>
      </c>
      <c r="H2258" s="631" t="s">
        <v>339</v>
      </c>
      <c r="I2258" s="508">
        <f t="shared" si="76"/>
        <v>0.31780000000000003</v>
      </c>
      <c r="J2258" s="486">
        <v>59495</v>
      </c>
      <c r="K2258" s="487">
        <v>61732</v>
      </c>
      <c r="L2258" s="573"/>
      <c r="M2258" s="574"/>
      <c r="R2258" s="618"/>
      <c r="S2258" s="618"/>
      <c r="T2258" s="618"/>
      <c r="U2258" s="618"/>
    </row>
    <row r="2259" spans="1:21">
      <c r="A2259" s="482" t="s">
        <v>4940</v>
      </c>
      <c r="B2259" s="483" t="s">
        <v>4941</v>
      </c>
      <c r="C2259" s="513">
        <v>4210</v>
      </c>
      <c r="D2259" s="472" t="s">
        <v>1231</v>
      </c>
      <c r="E2259" s="473">
        <v>0.02</v>
      </c>
      <c r="F2259" s="478" t="s">
        <v>401</v>
      </c>
      <c r="G2259" s="477">
        <f t="shared" si="75"/>
        <v>0.02</v>
      </c>
      <c r="H2259" s="631" t="s">
        <v>339</v>
      </c>
      <c r="I2259" s="508">
        <f t="shared" si="76"/>
        <v>0.31780000000000003</v>
      </c>
      <c r="J2259" s="486">
        <v>50285</v>
      </c>
      <c r="K2259" s="487">
        <v>52738</v>
      </c>
      <c r="L2259" s="573"/>
      <c r="M2259" s="574"/>
      <c r="R2259" s="618"/>
      <c r="S2259" s="618"/>
      <c r="T2259" s="618"/>
      <c r="U2259" s="618"/>
    </row>
    <row r="2260" spans="1:21">
      <c r="A2260" s="482" t="s">
        <v>4942</v>
      </c>
      <c r="B2260" s="483" t="s">
        <v>4943</v>
      </c>
      <c r="C2260" s="513">
        <v>9001</v>
      </c>
      <c r="D2260" s="472" t="s">
        <v>661</v>
      </c>
      <c r="E2260" s="473">
        <v>0.02</v>
      </c>
      <c r="F2260" s="476" t="s">
        <v>400</v>
      </c>
      <c r="G2260" s="477">
        <f t="shared" si="75"/>
        <v>0.02</v>
      </c>
      <c r="H2260" s="631" t="s">
        <v>339</v>
      </c>
      <c r="I2260" s="508">
        <f t="shared" si="76"/>
        <v>0.31780000000000003</v>
      </c>
      <c r="J2260" s="486">
        <v>60267</v>
      </c>
      <c r="K2260" s="487">
        <v>64229</v>
      </c>
      <c r="L2260" s="573"/>
      <c r="M2260" s="574"/>
      <c r="R2260" s="618"/>
      <c r="S2260" s="618"/>
      <c r="T2260" s="618"/>
      <c r="U2260" s="618"/>
    </row>
    <row r="2261" spans="1:21">
      <c r="A2261" s="482" t="s">
        <v>4944</v>
      </c>
      <c r="B2261" s="483" t="s">
        <v>4945</v>
      </c>
      <c r="C2261" s="513">
        <v>6000</v>
      </c>
      <c r="D2261" s="472" t="s">
        <v>932</v>
      </c>
      <c r="E2261" s="473">
        <v>0.02</v>
      </c>
      <c r="F2261" s="478" t="s">
        <v>401</v>
      </c>
      <c r="G2261" s="477">
        <f t="shared" si="75"/>
        <v>0.02</v>
      </c>
      <c r="H2261" s="631" t="s">
        <v>339</v>
      </c>
      <c r="I2261" s="508">
        <f t="shared" si="76"/>
        <v>0.31780000000000003</v>
      </c>
      <c r="J2261" s="486">
        <v>64918</v>
      </c>
      <c r="K2261" s="487">
        <v>67386</v>
      </c>
      <c r="L2261" s="573"/>
      <c r="M2261" s="574"/>
      <c r="R2261" s="618"/>
      <c r="S2261" s="618"/>
      <c r="T2261" s="618"/>
      <c r="U2261" s="618"/>
    </row>
    <row r="2262" spans="1:21">
      <c r="A2262" s="482" t="s">
        <v>4946</v>
      </c>
      <c r="B2262" s="483" t="s">
        <v>4947</v>
      </c>
      <c r="C2262" s="513">
        <v>1140</v>
      </c>
      <c r="D2262" s="472" t="s">
        <v>925</v>
      </c>
      <c r="E2262" s="473">
        <v>0.02</v>
      </c>
      <c r="F2262" s="478" t="s">
        <v>401</v>
      </c>
      <c r="G2262" s="477">
        <f t="shared" si="75"/>
        <v>0.02</v>
      </c>
      <c r="H2262" s="631" t="s">
        <v>339</v>
      </c>
      <c r="I2262" s="508">
        <f t="shared" si="76"/>
        <v>0.31780000000000003</v>
      </c>
      <c r="J2262" s="486">
        <v>50942</v>
      </c>
      <c r="K2262" s="487">
        <v>52806</v>
      </c>
      <c r="L2262" s="573"/>
      <c r="M2262" s="574"/>
      <c r="R2262" s="618"/>
      <c r="S2262" s="618"/>
      <c r="T2262" s="618"/>
      <c r="U2262" s="618"/>
    </row>
    <row r="2263" spans="1:21">
      <c r="A2263" s="482" t="s">
        <v>4948</v>
      </c>
      <c r="B2263" s="483" t="s">
        <v>4949</v>
      </c>
      <c r="C2263" s="513">
        <v>1140</v>
      </c>
      <c r="D2263" s="472" t="s">
        <v>925</v>
      </c>
      <c r="E2263" s="473">
        <v>0.02</v>
      </c>
      <c r="F2263" s="478" t="s">
        <v>401</v>
      </c>
      <c r="G2263" s="477">
        <f t="shared" si="75"/>
        <v>0.02</v>
      </c>
      <c r="H2263" s="631" t="s">
        <v>339</v>
      </c>
      <c r="I2263" s="508">
        <f t="shared" si="76"/>
        <v>0.31780000000000003</v>
      </c>
      <c r="J2263" s="486">
        <v>47443</v>
      </c>
      <c r="K2263" s="487">
        <v>55487</v>
      </c>
      <c r="L2263" s="573"/>
      <c r="M2263" s="574"/>
      <c r="R2263" s="618"/>
      <c r="S2263" s="618"/>
      <c r="T2263" s="618"/>
      <c r="U2263" s="618"/>
    </row>
    <row r="2264" spans="1:21">
      <c r="A2264" s="482" t="s">
        <v>4950</v>
      </c>
      <c r="B2264" s="483" t="s">
        <v>4951</v>
      </c>
      <c r="C2264" s="513">
        <v>9000</v>
      </c>
      <c r="D2264" s="472" t="s">
        <v>550</v>
      </c>
      <c r="E2264" s="473">
        <v>0.02</v>
      </c>
      <c r="F2264" s="476" t="s">
        <v>400</v>
      </c>
      <c r="G2264" s="477">
        <f t="shared" si="75"/>
        <v>0.02</v>
      </c>
      <c r="H2264" s="631" t="s">
        <v>339</v>
      </c>
      <c r="I2264" s="508">
        <f t="shared" si="76"/>
        <v>0.31780000000000003</v>
      </c>
      <c r="J2264" s="486">
        <v>64579</v>
      </c>
      <c r="K2264" s="487">
        <v>74138</v>
      </c>
      <c r="L2264" s="573"/>
      <c r="M2264" s="574"/>
      <c r="R2264" s="618"/>
      <c r="S2264" s="618"/>
      <c r="T2264" s="618"/>
      <c r="U2264" s="618"/>
    </row>
    <row r="2265" spans="1:21">
      <c r="A2265" s="471" t="s">
        <v>4952</v>
      </c>
      <c r="B2265" s="483" t="s">
        <v>4953</v>
      </c>
      <c r="C2265" s="513">
        <v>1140</v>
      </c>
      <c r="D2265" s="472" t="s">
        <v>925</v>
      </c>
      <c r="E2265" s="474">
        <v>0.02</v>
      </c>
      <c r="F2265" s="478" t="s">
        <v>401</v>
      </c>
      <c r="G2265" s="477">
        <f t="shared" si="75"/>
        <v>0.02</v>
      </c>
      <c r="H2265" s="631" t="s">
        <v>339</v>
      </c>
      <c r="I2265" s="508">
        <f t="shared" si="76"/>
        <v>0.31780000000000003</v>
      </c>
      <c r="J2265" s="486">
        <v>32620</v>
      </c>
      <c r="K2265" s="487">
        <v>34640</v>
      </c>
      <c r="L2265" s="573"/>
      <c r="M2265" s="574"/>
      <c r="R2265" s="618"/>
      <c r="S2265" s="618"/>
      <c r="T2265" s="618"/>
      <c r="U2265" s="618"/>
    </row>
    <row r="2266" spans="1:21">
      <c r="A2266" s="482" t="s">
        <v>4954</v>
      </c>
      <c r="B2266" s="483" t="s">
        <v>4955</v>
      </c>
      <c r="C2266" s="513">
        <v>9000</v>
      </c>
      <c r="D2266" s="472" t="s">
        <v>550</v>
      </c>
      <c r="E2266" s="473">
        <v>0.02</v>
      </c>
      <c r="F2266" s="476" t="s">
        <v>400</v>
      </c>
      <c r="G2266" s="477">
        <f t="shared" si="75"/>
        <v>0.02</v>
      </c>
      <c r="H2266" s="631" t="s">
        <v>339</v>
      </c>
      <c r="I2266" s="508">
        <f t="shared" si="76"/>
        <v>0.31780000000000003</v>
      </c>
      <c r="J2266" s="486">
        <v>44064</v>
      </c>
      <c r="K2266" s="487">
        <v>44180</v>
      </c>
      <c r="L2266" s="573"/>
      <c r="M2266" s="574"/>
      <c r="R2266" s="618"/>
      <c r="S2266" s="618"/>
      <c r="T2266" s="618"/>
      <c r="U2266" s="618"/>
    </row>
    <row r="2267" spans="1:21">
      <c r="A2267" s="471" t="s">
        <v>4956</v>
      </c>
      <c r="B2267" s="483" t="s">
        <v>924</v>
      </c>
      <c r="C2267" s="513">
        <v>9003</v>
      </c>
      <c r="D2267" s="472" t="s">
        <v>948</v>
      </c>
      <c r="E2267" s="473">
        <v>0.02</v>
      </c>
      <c r="F2267" s="476" t="s">
        <v>400</v>
      </c>
      <c r="G2267" s="477">
        <f t="shared" si="75"/>
        <v>0.02</v>
      </c>
      <c r="H2267" s="631" t="s">
        <v>339</v>
      </c>
      <c r="I2267" s="508">
        <f t="shared" si="76"/>
        <v>0.31780000000000003</v>
      </c>
      <c r="J2267" s="486">
        <v>32620</v>
      </c>
      <c r="K2267" s="487">
        <v>32620</v>
      </c>
      <c r="L2267" s="573"/>
      <c r="M2267" s="574"/>
      <c r="R2267" s="618"/>
      <c r="S2267" s="618"/>
      <c r="T2267" s="618"/>
      <c r="U2267" s="618"/>
    </row>
    <row r="2268" spans="1:21">
      <c r="A2268" s="471" t="s">
        <v>4957</v>
      </c>
      <c r="B2268" s="483" t="s">
        <v>927</v>
      </c>
      <c r="C2268" s="513">
        <v>9003</v>
      </c>
      <c r="D2268" s="472" t="s">
        <v>948</v>
      </c>
      <c r="E2268" s="473">
        <v>0.02</v>
      </c>
      <c r="F2268" s="476" t="s">
        <v>400</v>
      </c>
      <c r="G2268" s="477">
        <f t="shared" si="75"/>
        <v>0.02</v>
      </c>
      <c r="H2268" s="631" t="s">
        <v>339</v>
      </c>
      <c r="I2268" s="508">
        <f t="shared" si="76"/>
        <v>0.31780000000000003</v>
      </c>
      <c r="J2268" s="486">
        <v>32620</v>
      </c>
      <c r="K2268" s="487">
        <v>32620</v>
      </c>
      <c r="L2268" s="573"/>
      <c r="M2268" s="574"/>
      <c r="R2268" s="618"/>
      <c r="S2268" s="618"/>
      <c r="T2268" s="618"/>
      <c r="U2268" s="618"/>
    </row>
    <row r="2269" spans="1:21">
      <c r="A2269" s="471" t="s">
        <v>4958</v>
      </c>
      <c r="B2269" s="483" t="s">
        <v>941</v>
      </c>
      <c r="C2269" s="513">
        <v>9001</v>
      </c>
      <c r="D2269" s="472" t="s">
        <v>661</v>
      </c>
      <c r="E2269" s="473">
        <v>0.02</v>
      </c>
      <c r="F2269" s="476" t="s">
        <v>400</v>
      </c>
      <c r="G2269" s="477">
        <f t="shared" si="75"/>
        <v>0.02</v>
      </c>
      <c r="H2269" s="631" t="s">
        <v>339</v>
      </c>
      <c r="I2269" s="508">
        <f t="shared" si="76"/>
        <v>0.31780000000000003</v>
      </c>
      <c r="J2269" s="486">
        <v>32620</v>
      </c>
      <c r="K2269" s="487">
        <v>36020</v>
      </c>
      <c r="L2269" s="573"/>
      <c r="M2269" s="574"/>
      <c r="R2269" s="618"/>
      <c r="S2269" s="618"/>
      <c r="T2269" s="618"/>
      <c r="U2269" s="618"/>
    </row>
    <row r="2270" spans="1:21">
      <c r="A2270" s="471" t="s">
        <v>4959</v>
      </c>
      <c r="B2270" s="483" t="s">
        <v>944</v>
      </c>
      <c r="C2270" s="513">
        <v>9001</v>
      </c>
      <c r="D2270" s="472" t="s">
        <v>661</v>
      </c>
      <c r="E2270" s="473">
        <v>0.02</v>
      </c>
      <c r="F2270" s="476" t="s">
        <v>400</v>
      </c>
      <c r="G2270" s="477">
        <f t="shared" si="75"/>
        <v>0.02</v>
      </c>
      <c r="H2270" s="631" t="s">
        <v>339</v>
      </c>
      <c r="I2270" s="508">
        <f t="shared" si="76"/>
        <v>0.31780000000000003</v>
      </c>
      <c r="J2270" s="486">
        <v>37187</v>
      </c>
      <c r="K2270" s="487">
        <v>39284</v>
      </c>
      <c r="L2270" s="573"/>
      <c r="M2270" s="574"/>
      <c r="R2270" s="618"/>
      <c r="S2270" s="618"/>
      <c r="T2270" s="618"/>
      <c r="U2270" s="618"/>
    </row>
    <row r="2271" spans="1:21">
      <c r="A2271" s="482" t="s">
        <v>4960</v>
      </c>
      <c r="B2271" s="483" t="s">
        <v>950</v>
      </c>
      <c r="C2271" s="513">
        <v>1370</v>
      </c>
      <c r="D2271" s="472" t="s">
        <v>1077</v>
      </c>
      <c r="E2271" s="473">
        <v>0.02</v>
      </c>
      <c r="F2271" s="478" t="s">
        <v>401</v>
      </c>
      <c r="G2271" s="477">
        <f t="shared" si="75"/>
        <v>0.02</v>
      </c>
      <c r="H2271" s="631" t="s">
        <v>339</v>
      </c>
      <c r="I2271" s="508">
        <f t="shared" si="76"/>
        <v>0.31780000000000003</v>
      </c>
      <c r="J2271" s="486">
        <v>38701</v>
      </c>
      <c r="K2271" s="487">
        <v>41732</v>
      </c>
      <c r="L2271" s="573"/>
      <c r="M2271" s="574"/>
      <c r="R2271" s="618"/>
      <c r="S2271" s="618"/>
      <c r="T2271" s="618"/>
      <c r="U2271" s="618"/>
    </row>
    <row r="2272" spans="1:21">
      <c r="A2272" s="482" t="s">
        <v>4961</v>
      </c>
      <c r="B2272" s="483" t="s">
        <v>958</v>
      </c>
      <c r="C2272" s="513">
        <v>9001</v>
      </c>
      <c r="D2272" s="472" t="s">
        <v>661</v>
      </c>
      <c r="E2272" s="473">
        <v>0.02</v>
      </c>
      <c r="F2272" s="476" t="s">
        <v>400</v>
      </c>
      <c r="G2272" s="477">
        <f t="shared" si="75"/>
        <v>0.02</v>
      </c>
      <c r="H2272" s="631" t="s">
        <v>339</v>
      </c>
      <c r="I2272" s="508">
        <f t="shared" si="76"/>
        <v>0.31780000000000003</v>
      </c>
      <c r="J2272" s="486">
        <v>44813</v>
      </c>
      <c r="K2272" s="487">
        <v>56817</v>
      </c>
      <c r="L2272" s="573"/>
      <c r="M2272" s="574"/>
      <c r="R2272" s="618"/>
      <c r="S2272" s="618"/>
      <c r="T2272" s="618"/>
      <c r="U2272" s="618"/>
    </row>
    <row r="2273" spans="1:21">
      <c r="A2273" s="482" t="s">
        <v>4962</v>
      </c>
      <c r="B2273" s="483" t="s">
        <v>967</v>
      </c>
      <c r="C2273" s="514" t="s">
        <v>1014</v>
      </c>
      <c r="D2273" s="472" t="s">
        <v>1015</v>
      </c>
      <c r="E2273" s="473">
        <v>0.02</v>
      </c>
      <c r="F2273" s="478" t="s">
        <v>401</v>
      </c>
      <c r="G2273" s="477">
        <f t="shared" si="75"/>
        <v>0.02</v>
      </c>
      <c r="H2273" s="631" t="s">
        <v>339</v>
      </c>
      <c r="I2273" s="508">
        <f t="shared" si="76"/>
        <v>0.31780000000000003</v>
      </c>
      <c r="J2273" s="486">
        <v>56261</v>
      </c>
      <c r="K2273" s="487">
        <v>60551</v>
      </c>
      <c r="L2273" s="573"/>
      <c r="M2273" s="574"/>
      <c r="R2273" s="618"/>
      <c r="S2273" s="618"/>
      <c r="T2273" s="618"/>
      <c r="U2273" s="618"/>
    </row>
    <row r="2274" spans="1:21">
      <c r="A2274" s="482" t="s">
        <v>4963</v>
      </c>
      <c r="B2274" s="483" t="s">
        <v>4964</v>
      </c>
      <c r="C2274" s="513">
        <v>9000</v>
      </c>
      <c r="D2274" s="472" t="s">
        <v>550</v>
      </c>
      <c r="E2274" s="473">
        <v>0.02</v>
      </c>
      <c r="F2274" s="476" t="s">
        <v>400</v>
      </c>
      <c r="G2274" s="477">
        <f t="shared" si="75"/>
        <v>0.02</v>
      </c>
      <c r="H2274" s="631" t="s">
        <v>339</v>
      </c>
      <c r="I2274" s="508">
        <f t="shared" si="76"/>
        <v>0.31780000000000003</v>
      </c>
      <c r="J2274" s="486">
        <v>67726</v>
      </c>
      <c r="K2274" s="487">
        <v>69940</v>
      </c>
      <c r="L2274" s="573"/>
      <c r="M2274" s="574"/>
      <c r="R2274" s="618"/>
      <c r="S2274" s="618"/>
      <c r="T2274" s="618"/>
      <c r="U2274" s="618"/>
    </row>
    <row r="2275" spans="1:21">
      <c r="A2275" s="482" t="s">
        <v>4965</v>
      </c>
      <c r="B2275" s="483" t="s">
        <v>989</v>
      </c>
      <c r="C2275" s="513">
        <v>9000</v>
      </c>
      <c r="D2275" s="472" t="s">
        <v>550</v>
      </c>
      <c r="E2275" s="473">
        <v>0.02</v>
      </c>
      <c r="F2275" s="476" t="s">
        <v>400</v>
      </c>
      <c r="G2275" s="477">
        <f t="shared" si="75"/>
        <v>0.02</v>
      </c>
      <c r="H2275" s="631" t="s">
        <v>339</v>
      </c>
      <c r="I2275" s="508">
        <f t="shared" si="76"/>
        <v>0.31780000000000003</v>
      </c>
      <c r="J2275" s="486">
        <v>51523</v>
      </c>
      <c r="K2275" s="487">
        <v>72041</v>
      </c>
      <c r="L2275" s="573"/>
      <c r="M2275" s="574"/>
      <c r="R2275" s="618"/>
      <c r="S2275" s="618"/>
      <c r="T2275" s="618"/>
      <c r="U2275" s="618"/>
    </row>
    <row r="2276" spans="1:21">
      <c r="A2276" s="482" t="s">
        <v>4966</v>
      </c>
      <c r="B2276" s="483" t="s">
        <v>4967</v>
      </c>
      <c r="C2276" s="513">
        <v>9000</v>
      </c>
      <c r="D2276" s="472" t="s">
        <v>550</v>
      </c>
      <c r="E2276" s="473">
        <v>0.02</v>
      </c>
      <c r="F2276" s="476" t="s">
        <v>400</v>
      </c>
      <c r="G2276" s="477">
        <f t="shared" si="75"/>
        <v>0.02</v>
      </c>
      <c r="H2276" s="631" t="s">
        <v>339</v>
      </c>
      <c r="I2276" s="508">
        <f t="shared" si="76"/>
        <v>0.31780000000000003</v>
      </c>
      <c r="J2276" s="486">
        <v>70874</v>
      </c>
      <c r="K2276" s="487">
        <v>73555</v>
      </c>
      <c r="L2276" s="573"/>
      <c r="M2276" s="574"/>
      <c r="R2276" s="618"/>
      <c r="S2276" s="618"/>
      <c r="T2276" s="618"/>
      <c r="U2276" s="618"/>
    </row>
    <row r="2277" spans="1:21">
      <c r="A2277" s="482" t="s">
        <v>4968</v>
      </c>
      <c r="B2277" s="483" t="s">
        <v>1007</v>
      </c>
      <c r="C2277" s="513">
        <v>9001</v>
      </c>
      <c r="D2277" s="472" t="s">
        <v>661</v>
      </c>
      <c r="E2277" s="473">
        <v>0.02</v>
      </c>
      <c r="F2277" s="476" t="s">
        <v>400</v>
      </c>
      <c r="G2277" s="477">
        <f t="shared" si="75"/>
        <v>0.02</v>
      </c>
      <c r="H2277" s="631" t="s">
        <v>339</v>
      </c>
      <c r="I2277" s="508">
        <f t="shared" si="76"/>
        <v>0.31780000000000003</v>
      </c>
      <c r="J2277" s="486">
        <v>49774</v>
      </c>
      <c r="K2277" s="487">
        <v>54205</v>
      </c>
      <c r="L2277" s="573"/>
      <c r="M2277" s="574"/>
      <c r="R2277" s="618"/>
      <c r="S2277" s="618"/>
      <c r="T2277" s="618"/>
      <c r="U2277" s="618"/>
    </row>
    <row r="2278" spans="1:21">
      <c r="A2278" s="471" t="s">
        <v>4969</v>
      </c>
      <c r="B2278" s="483" t="s">
        <v>1039</v>
      </c>
      <c r="C2278" s="513">
        <v>9003</v>
      </c>
      <c r="D2278" s="472" t="s">
        <v>948</v>
      </c>
      <c r="E2278" s="473">
        <v>0.02</v>
      </c>
      <c r="F2278" s="476" t="s">
        <v>400</v>
      </c>
      <c r="G2278" s="477">
        <f t="shared" si="75"/>
        <v>0.02</v>
      </c>
      <c r="H2278" s="631" t="s">
        <v>339</v>
      </c>
      <c r="I2278" s="508">
        <f t="shared" si="76"/>
        <v>0.31780000000000003</v>
      </c>
      <c r="J2278" s="486">
        <v>32620</v>
      </c>
      <c r="K2278" s="487">
        <v>32620</v>
      </c>
      <c r="L2278" s="573"/>
      <c r="M2278" s="574"/>
      <c r="R2278" s="618"/>
      <c r="S2278" s="618"/>
      <c r="T2278" s="618"/>
      <c r="U2278" s="618"/>
    </row>
    <row r="2279" spans="1:21">
      <c r="A2279" s="471" t="s">
        <v>4970</v>
      </c>
      <c r="B2279" s="483" t="s">
        <v>1041</v>
      </c>
      <c r="C2279" s="513">
        <v>1620</v>
      </c>
      <c r="D2279" s="472" t="s">
        <v>1244</v>
      </c>
      <c r="E2279" s="473">
        <v>0.02</v>
      </c>
      <c r="F2279" s="478" t="s">
        <v>401</v>
      </c>
      <c r="G2279" s="477">
        <f t="shared" si="75"/>
        <v>0.02</v>
      </c>
      <c r="H2279" s="631" t="s">
        <v>339</v>
      </c>
      <c r="I2279" s="508">
        <f t="shared" si="76"/>
        <v>0.31780000000000003</v>
      </c>
      <c r="J2279" s="486">
        <v>32620</v>
      </c>
      <c r="K2279" s="487">
        <v>32620</v>
      </c>
      <c r="L2279" s="573"/>
      <c r="M2279" s="574"/>
      <c r="R2279" s="618"/>
      <c r="S2279" s="618"/>
      <c r="T2279" s="618"/>
      <c r="U2279" s="618"/>
    </row>
    <row r="2280" spans="1:21">
      <c r="A2280" s="471" t="s">
        <v>4971</v>
      </c>
      <c r="B2280" s="483" t="s">
        <v>1044</v>
      </c>
      <c r="C2280" s="513">
        <v>8120</v>
      </c>
      <c r="D2280" s="472" t="s">
        <v>4316</v>
      </c>
      <c r="E2280" s="473">
        <v>0.02</v>
      </c>
      <c r="F2280" s="478" t="s">
        <v>401</v>
      </c>
      <c r="G2280" s="477">
        <f t="shared" si="75"/>
        <v>0.02</v>
      </c>
      <c r="H2280" s="631" t="s">
        <v>339</v>
      </c>
      <c r="I2280" s="508">
        <f t="shared" si="76"/>
        <v>0.31780000000000003</v>
      </c>
      <c r="J2280" s="486">
        <v>32620</v>
      </c>
      <c r="K2280" s="487">
        <v>35089</v>
      </c>
      <c r="L2280" s="573"/>
      <c r="M2280" s="574"/>
      <c r="R2280" s="618"/>
      <c r="S2280" s="618"/>
      <c r="T2280" s="618"/>
      <c r="U2280" s="618"/>
    </row>
    <row r="2281" spans="1:21">
      <c r="A2281" s="471" t="s">
        <v>4972</v>
      </c>
      <c r="B2281" s="483" t="s">
        <v>1074</v>
      </c>
      <c r="C2281" s="513">
        <v>9000</v>
      </c>
      <c r="D2281" s="472" t="s">
        <v>550</v>
      </c>
      <c r="E2281" s="473">
        <v>0.02</v>
      </c>
      <c r="F2281" s="476" t="s">
        <v>400</v>
      </c>
      <c r="G2281" s="477">
        <f t="shared" si="75"/>
        <v>0.02</v>
      </c>
      <c r="H2281" s="631" t="s">
        <v>339</v>
      </c>
      <c r="I2281" s="508">
        <f t="shared" si="76"/>
        <v>0.31780000000000003</v>
      </c>
      <c r="J2281" s="486">
        <v>32620</v>
      </c>
      <c r="K2281" s="487">
        <v>36020</v>
      </c>
      <c r="L2281" s="573"/>
      <c r="M2281" s="574"/>
      <c r="R2281" s="618"/>
      <c r="S2281" s="618"/>
      <c r="T2281" s="618"/>
      <c r="U2281" s="618"/>
    </row>
    <row r="2282" spans="1:21">
      <c r="A2282" s="482" t="s">
        <v>4973</v>
      </c>
      <c r="B2282" s="483" t="s">
        <v>1096</v>
      </c>
      <c r="C2282" s="513">
        <v>9070</v>
      </c>
      <c r="D2282" s="472" t="s">
        <v>1092</v>
      </c>
      <c r="E2282" s="473">
        <v>0.02</v>
      </c>
      <c r="F2282" s="476" t="s">
        <v>400</v>
      </c>
      <c r="G2282" s="477">
        <f t="shared" si="75"/>
        <v>0.02</v>
      </c>
      <c r="H2282" s="631" t="s">
        <v>339</v>
      </c>
      <c r="I2282" s="508">
        <f t="shared" si="76"/>
        <v>0.31780000000000003</v>
      </c>
      <c r="J2282" s="486">
        <v>41967</v>
      </c>
      <c r="K2282" s="487">
        <v>53972</v>
      </c>
      <c r="L2282" s="573"/>
      <c r="M2282" s="574"/>
      <c r="R2282" s="618"/>
      <c r="S2282" s="618"/>
      <c r="T2282" s="618"/>
      <c r="U2282" s="618"/>
    </row>
    <row r="2283" spans="1:21">
      <c r="A2283" s="471" t="s">
        <v>4974</v>
      </c>
      <c r="B2283" s="483" t="s">
        <v>1120</v>
      </c>
      <c r="C2283" s="513">
        <v>7100</v>
      </c>
      <c r="D2283" s="472" t="s">
        <v>1142</v>
      </c>
      <c r="E2283" s="474">
        <v>0.02</v>
      </c>
      <c r="F2283" s="478" t="s">
        <v>401</v>
      </c>
      <c r="G2283" s="477">
        <f t="shared" si="75"/>
        <v>0.02</v>
      </c>
      <c r="H2283" s="631" t="s">
        <v>339</v>
      </c>
      <c r="I2283" s="508">
        <f t="shared" si="76"/>
        <v>0.31780000000000003</v>
      </c>
      <c r="J2283" s="486">
        <v>32620</v>
      </c>
      <c r="K2283" s="487">
        <v>35518</v>
      </c>
      <c r="L2283" s="573"/>
      <c r="M2283" s="574"/>
      <c r="R2283" s="618"/>
      <c r="S2283" s="618"/>
      <c r="T2283" s="618"/>
      <c r="U2283" s="618"/>
    </row>
    <row r="2284" spans="1:21">
      <c r="A2284" s="482" t="s">
        <v>4975</v>
      </c>
      <c r="B2284" s="483" t="s">
        <v>1123</v>
      </c>
      <c r="C2284" s="513">
        <v>9003</v>
      </c>
      <c r="D2284" s="472" t="s">
        <v>948</v>
      </c>
      <c r="E2284" s="473">
        <v>0.02</v>
      </c>
      <c r="F2284" s="476" t="s">
        <v>400</v>
      </c>
      <c r="G2284" s="477">
        <f t="shared" si="75"/>
        <v>0.02</v>
      </c>
      <c r="H2284" s="631" t="s">
        <v>339</v>
      </c>
      <c r="I2284" s="508">
        <f t="shared" si="76"/>
        <v>0.31780000000000003</v>
      </c>
      <c r="J2284" s="486">
        <v>32620</v>
      </c>
      <c r="K2284" s="487">
        <v>36955</v>
      </c>
      <c r="L2284" s="573"/>
      <c r="M2284" s="574"/>
      <c r="R2284" s="618"/>
      <c r="S2284" s="618"/>
      <c r="T2284" s="618"/>
      <c r="U2284" s="618"/>
    </row>
    <row r="2285" spans="1:21">
      <c r="A2285" s="471" t="s">
        <v>4976</v>
      </c>
      <c r="B2285" s="483" t="s">
        <v>1126</v>
      </c>
      <c r="C2285" s="513">
        <v>9003</v>
      </c>
      <c r="D2285" s="472" t="s">
        <v>948</v>
      </c>
      <c r="E2285" s="473">
        <v>0.02</v>
      </c>
      <c r="F2285" s="476" t="s">
        <v>400</v>
      </c>
      <c r="G2285" s="477">
        <f t="shared" si="75"/>
        <v>0.02</v>
      </c>
      <c r="H2285" s="631" t="s">
        <v>339</v>
      </c>
      <c r="I2285" s="508">
        <f t="shared" si="76"/>
        <v>0.31780000000000003</v>
      </c>
      <c r="J2285" s="486">
        <v>32620</v>
      </c>
      <c r="K2285" s="487">
        <v>36955</v>
      </c>
      <c r="L2285" s="573"/>
      <c r="M2285" s="574"/>
      <c r="R2285" s="618"/>
      <c r="S2285" s="618"/>
      <c r="T2285" s="618"/>
      <c r="U2285" s="618"/>
    </row>
    <row r="2286" spans="1:21">
      <c r="A2286" s="471" t="s">
        <v>4977</v>
      </c>
      <c r="B2286" s="483" t="s">
        <v>1132</v>
      </c>
      <c r="C2286" s="513">
        <v>9000</v>
      </c>
      <c r="D2286" s="472" t="s">
        <v>550</v>
      </c>
      <c r="E2286" s="473">
        <v>0.02</v>
      </c>
      <c r="F2286" s="476" t="s">
        <v>400</v>
      </c>
      <c r="G2286" s="477">
        <f t="shared" si="75"/>
        <v>0.02</v>
      </c>
      <c r="H2286" s="631" t="s">
        <v>339</v>
      </c>
      <c r="I2286" s="508">
        <f t="shared" si="76"/>
        <v>0.31780000000000003</v>
      </c>
      <c r="J2286" s="486">
        <v>34156</v>
      </c>
      <c r="K2286" s="487">
        <v>40566</v>
      </c>
      <c r="L2286" s="573"/>
      <c r="M2286" s="574"/>
      <c r="R2286" s="618"/>
      <c r="S2286" s="618"/>
      <c r="T2286" s="618"/>
      <c r="U2286" s="618"/>
    </row>
    <row r="2287" spans="1:21">
      <c r="A2287" s="471" t="s">
        <v>4978</v>
      </c>
      <c r="B2287" s="483" t="s">
        <v>1150</v>
      </c>
      <c r="C2287" s="513">
        <v>9001</v>
      </c>
      <c r="D2287" s="472" t="s">
        <v>661</v>
      </c>
      <c r="E2287" s="473">
        <v>0.02</v>
      </c>
      <c r="F2287" s="476" t="s">
        <v>400</v>
      </c>
      <c r="G2287" s="477">
        <f t="shared" si="75"/>
        <v>0.02</v>
      </c>
      <c r="H2287" s="631" t="s">
        <v>339</v>
      </c>
      <c r="I2287" s="508">
        <f t="shared" si="76"/>
        <v>0.31780000000000003</v>
      </c>
      <c r="J2287" s="486">
        <v>34272</v>
      </c>
      <c r="K2287" s="487">
        <v>39867</v>
      </c>
      <c r="L2287" s="573"/>
      <c r="M2287" s="574"/>
      <c r="R2287" s="618"/>
      <c r="S2287" s="618"/>
      <c r="T2287" s="618"/>
      <c r="U2287" s="618"/>
    </row>
    <row r="2288" spans="1:21">
      <c r="A2288" s="482" t="s">
        <v>4979</v>
      </c>
      <c r="B2288" s="483" t="s">
        <v>1155</v>
      </c>
      <c r="C2288" s="513">
        <v>9000</v>
      </c>
      <c r="D2288" s="472" t="s">
        <v>550</v>
      </c>
      <c r="E2288" s="473">
        <v>0.02</v>
      </c>
      <c r="F2288" s="476" t="s">
        <v>400</v>
      </c>
      <c r="G2288" s="477">
        <f t="shared" si="75"/>
        <v>0.02</v>
      </c>
      <c r="H2288" s="631" t="s">
        <v>339</v>
      </c>
      <c r="I2288" s="508">
        <f t="shared" si="76"/>
        <v>0.31780000000000003</v>
      </c>
      <c r="J2288" s="486">
        <v>46162</v>
      </c>
      <c r="K2288" s="487">
        <v>50010</v>
      </c>
      <c r="L2288" s="573"/>
      <c r="M2288" s="574"/>
      <c r="R2288" s="618"/>
      <c r="S2288" s="618"/>
      <c r="T2288" s="618"/>
      <c r="U2288" s="618"/>
    </row>
    <row r="2289" spans="1:21">
      <c r="A2289" s="482" t="s">
        <v>4980</v>
      </c>
      <c r="B2289" s="483" t="s">
        <v>4981</v>
      </c>
      <c r="C2289" s="513">
        <v>9001</v>
      </c>
      <c r="D2289" s="472" t="s">
        <v>661</v>
      </c>
      <c r="E2289" s="473">
        <v>0.02</v>
      </c>
      <c r="F2289" s="476" t="s">
        <v>400</v>
      </c>
      <c r="G2289" s="477">
        <f t="shared" si="75"/>
        <v>0.02</v>
      </c>
      <c r="H2289" s="631" t="s">
        <v>339</v>
      </c>
      <c r="I2289" s="508">
        <f t="shared" si="76"/>
        <v>0.31780000000000003</v>
      </c>
      <c r="J2289" s="486">
        <v>47443</v>
      </c>
      <c r="K2289" s="487">
        <v>65629</v>
      </c>
      <c r="L2289" s="573"/>
      <c r="M2289" s="574"/>
      <c r="R2289" s="618"/>
      <c r="S2289" s="618"/>
      <c r="T2289" s="618"/>
      <c r="U2289" s="618"/>
    </row>
    <row r="2290" spans="1:21">
      <c r="A2290" s="482" t="s">
        <v>4982</v>
      </c>
      <c r="B2290" s="483" t="s">
        <v>1173</v>
      </c>
      <c r="C2290" s="513">
        <v>9003</v>
      </c>
      <c r="D2290" s="472" t="s">
        <v>948</v>
      </c>
      <c r="E2290" s="473">
        <v>0.02</v>
      </c>
      <c r="F2290" s="476" t="s">
        <v>400</v>
      </c>
      <c r="G2290" s="477">
        <f t="shared" si="75"/>
        <v>0.02</v>
      </c>
      <c r="H2290" s="631" t="s">
        <v>339</v>
      </c>
      <c r="I2290" s="508">
        <f t="shared" si="76"/>
        <v>0.31780000000000003</v>
      </c>
      <c r="J2290" s="486">
        <v>40684</v>
      </c>
      <c r="K2290" s="487">
        <v>45695</v>
      </c>
      <c r="L2290" s="573"/>
      <c r="M2290" s="574"/>
      <c r="R2290" s="618"/>
      <c r="S2290" s="618"/>
      <c r="T2290" s="618"/>
      <c r="U2290" s="618"/>
    </row>
    <row r="2291" spans="1:21">
      <c r="A2291" s="482" t="s">
        <v>4983</v>
      </c>
      <c r="B2291" s="483" t="s">
        <v>1179</v>
      </c>
      <c r="C2291" s="513">
        <v>9000</v>
      </c>
      <c r="D2291" s="472" t="s">
        <v>550</v>
      </c>
      <c r="E2291" s="473">
        <v>0.02</v>
      </c>
      <c r="F2291" s="476" t="s">
        <v>400</v>
      </c>
      <c r="G2291" s="477">
        <f t="shared" si="75"/>
        <v>0.02</v>
      </c>
      <c r="H2291" s="631" t="s">
        <v>339</v>
      </c>
      <c r="I2291" s="508">
        <f t="shared" si="76"/>
        <v>0.31780000000000003</v>
      </c>
      <c r="J2291" s="486">
        <v>67726</v>
      </c>
      <c r="K2291" s="487">
        <v>69940</v>
      </c>
      <c r="L2291" s="573"/>
      <c r="M2291" s="574"/>
      <c r="R2291" s="618"/>
      <c r="S2291" s="618"/>
      <c r="T2291" s="618"/>
      <c r="U2291" s="618"/>
    </row>
    <row r="2292" spans="1:21">
      <c r="A2292" s="482" t="s">
        <v>4984</v>
      </c>
      <c r="B2292" s="483" t="s">
        <v>4985</v>
      </c>
      <c r="C2292" s="514" t="s">
        <v>4986</v>
      </c>
      <c r="D2292" s="472" t="s">
        <v>4987</v>
      </c>
      <c r="E2292" s="473">
        <v>0</v>
      </c>
      <c r="F2292" s="478" t="s">
        <v>401</v>
      </c>
      <c r="G2292" s="477">
        <f t="shared" si="75"/>
        <v>0.02</v>
      </c>
      <c r="H2292" s="631" t="s">
        <v>339</v>
      </c>
      <c r="I2292" s="508">
        <f t="shared" si="76"/>
        <v>0.31780000000000003</v>
      </c>
      <c r="J2292" s="486">
        <v>49600</v>
      </c>
      <c r="K2292" s="487">
        <v>57000</v>
      </c>
      <c r="L2292" s="573"/>
      <c r="M2292" s="574"/>
      <c r="R2292" s="618"/>
      <c r="S2292" s="618"/>
      <c r="T2292" s="618"/>
      <c r="U2292" s="618"/>
    </row>
    <row r="2293" spans="1:21">
      <c r="A2293" s="482" t="s">
        <v>4988</v>
      </c>
      <c r="B2293" s="483" t="s">
        <v>1185</v>
      </c>
      <c r="C2293" s="513">
        <v>9001</v>
      </c>
      <c r="D2293" s="472" t="s">
        <v>661</v>
      </c>
      <c r="E2293" s="473">
        <v>0.02</v>
      </c>
      <c r="F2293" s="476" t="s">
        <v>400</v>
      </c>
      <c r="G2293" s="477">
        <f t="shared" si="75"/>
        <v>0.02</v>
      </c>
      <c r="H2293" s="631" t="s">
        <v>339</v>
      </c>
      <c r="I2293" s="508">
        <f t="shared" si="76"/>
        <v>0.31780000000000003</v>
      </c>
      <c r="J2293" s="486">
        <v>49041</v>
      </c>
      <c r="K2293" s="487">
        <v>57585</v>
      </c>
      <c r="L2293" s="573"/>
      <c r="M2293" s="574"/>
      <c r="R2293" s="618"/>
      <c r="S2293" s="618"/>
      <c r="T2293" s="618"/>
      <c r="U2293" s="618"/>
    </row>
    <row r="2294" spans="1:21">
      <c r="A2294" s="482" t="s">
        <v>4989</v>
      </c>
      <c r="B2294" s="483" t="s">
        <v>1187</v>
      </c>
      <c r="C2294" s="513">
        <v>9000</v>
      </c>
      <c r="D2294" s="472" t="s">
        <v>550</v>
      </c>
      <c r="E2294" s="473">
        <v>0.02</v>
      </c>
      <c r="F2294" s="476" t="s">
        <v>400</v>
      </c>
      <c r="G2294" s="477">
        <f t="shared" si="75"/>
        <v>0.02</v>
      </c>
      <c r="H2294" s="631" t="s">
        <v>339</v>
      </c>
      <c r="I2294" s="508">
        <f t="shared" si="76"/>
        <v>0.31780000000000003</v>
      </c>
      <c r="J2294" s="486">
        <v>41500</v>
      </c>
      <c r="K2294" s="487">
        <v>46978</v>
      </c>
      <c r="L2294" s="573"/>
      <c r="M2294" s="574"/>
      <c r="R2294" s="618"/>
      <c r="S2294" s="618"/>
      <c r="T2294" s="618"/>
      <c r="U2294" s="618"/>
    </row>
    <row r="2295" spans="1:21">
      <c r="A2295" s="482" t="s">
        <v>4990</v>
      </c>
      <c r="B2295" s="483" t="s">
        <v>1219</v>
      </c>
      <c r="C2295" s="513">
        <v>9000</v>
      </c>
      <c r="D2295" s="472" t="s">
        <v>550</v>
      </c>
      <c r="E2295" s="473">
        <v>0.02</v>
      </c>
      <c r="F2295" s="476" t="s">
        <v>400</v>
      </c>
      <c r="G2295" s="477">
        <f t="shared" si="75"/>
        <v>0.02</v>
      </c>
      <c r="H2295" s="631" t="s">
        <v>339</v>
      </c>
      <c r="I2295" s="508">
        <f t="shared" si="76"/>
        <v>0.31780000000000003</v>
      </c>
      <c r="J2295" s="486">
        <v>58869</v>
      </c>
      <c r="K2295" s="487">
        <v>63413</v>
      </c>
      <c r="L2295" s="573"/>
      <c r="M2295" s="574"/>
      <c r="R2295" s="618"/>
      <c r="S2295" s="618"/>
      <c r="T2295" s="618"/>
      <c r="U2295" s="618"/>
    </row>
    <row r="2296" spans="1:21">
      <c r="A2296" s="471" t="s">
        <v>4991</v>
      </c>
      <c r="B2296" s="483" t="s">
        <v>4992</v>
      </c>
      <c r="C2296" s="513">
        <v>9001</v>
      </c>
      <c r="D2296" s="472" t="s">
        <v>661</v>
      </c>
      <c r="E2296" s="473">
        <v>0.02</v>
      </c>
      <c r="F2296" s="476" t="s">
        <v>400</v>
      </c>
      <c r="G2296" s="477">
        <f t="shared" si="75"/>
        <v>0.02</v>
      </c>
      <c r="H2296" s="631" t="s">
        <v>339</v>
      </c>
      <c r="I2296" s="508">
        <f t="shared" si="76"/>
        <v>0.31780000000000003</v>
      </c>
      <c r="J2296" s="486">
        <v>32620</v>
      </c>
      <c r="K2296" s="487">
        <v>32620</v>
      </c>
      <c r="L2296" s="573"/>
      <c r="M2296" s="574"/>
      <c r="R2296" s="618"/>
      <c r="S2296" s="618"/>
      <c r="T2296" s="618"/>
      <c r="U2296" s="618"/>
    </row>
    <row r="2297" spans="1:21">
      <c r="A2297" s="471" t="s">
        <v>4993</v>
      </c>
      <c r="B2297" s="483" t="s">
        <v>1243</v>
      </c>
      <c r="C2297" s="513">
        <v>7450</v>
      </c>
      <c r="D2297" s="472" t="s">
        <v>1224</v>
      </c>
      <c r="E2297" s="474">
        <v>0.02</v>
      </c>
      <c r="F2297" s="478" t="s">
        <v>401</v>
      </c>
      <c r="G2297" s="477">
        <f t="shared" si="75"/>
        <v>0.02</v>
      </c>
      <c r="H2297" s="631" t="s">
        <v>339</v>
      </c>
      <c r="I2297" s="508">
        <f t="shared" si="76"/>
        <v>0.31780000000000003</v>
      </c>
      <c r="J2297" s="486">
        <v>31824</v>
      </c>
      <c r="K2297" s="487">
        <v>35123</v>
      </c>
      <c r="L2297" s="573"/>
      <c r="M2297" s="574"/>
      <c r="R2297" s="618"/>
      <c r="S2297" s="618"/>
      <c r="T2297" s="618"/>
      <c r="U2297" s="618"/>
    </row>
    <row r="2298" spans="1:21">
      <c r="A2298" s="471" t="s">
        <v>4994</v>
      </c>
      <c r="B2298" s="483" t="s">
        <v>1246</v>
      </c>
      <c r="C2298" s="513">
        <v>3900</v>
      </c>
      <c r="D2298" s="472" t="s">
        <v>945</v>
      </c>
      <c r="E2298" s="474">
        <v>0.02</v>
      </c>
      <c r="F2298" s="478" t="s">
        <v>401</v>
      </c>
      <c r="G2298" s="477">
        <f t="shared" si="75"/>
        <v>0.02</v>
      </c>
      <c r="H2298" s="631" t="s">
        <v>339</v>
      </c>
      <c r="I2298" s="508">
        <f t="shared" si="76"/>
        <v>0.31780000000000003</v>
      </c>
      <c r="J2298" s="486">
        <v>32620</v>
      </c>
      <c r="K2298" s="487">
        <v>36638</v>
      </c>
      <c r="L2298" s="573"/>
      <c r="M2298" s="574"/>
      <c r="R2298" s="618"/>
      <c r="S2298" s="618"/>
      <c r="T2298" s="618"/>
      <c r="U2298" s="618"/>
    </row>
    <row r="2299" spans="1:21">
      <c r="A2299" s="482" t="s">
        <v>4995</v>
      </c>
      <c r="B2299" s="483" t="s">
        <v>1248</v>
      </c>
      <c r="C2299" s="513">
        <v>9000</v>
      </c>
      <c r="D2299" s="472" t="s">
        <v>550</v>
      </c>
      <c r="E2299" s="473">
        <v>0.02</v>
      </c>
      <c r="F2299" s="476" t="s">
        <v>400</v>
      </c>
      <c r="G2299" s="477">
        <f t="shared" si="75"/>
        <v>0.02</v>
      </c>
      <c r="H2299" s="631" t="s">
        <v>339</v>
      </c>
      <c r="I2299" s="508">
        <f t="shared" si="76"/>
        <v>0.31780000000000003</v>
      </c>
      <c r="J2299" s="486">
        <v>42898</v>
      </c>
      <c r="K2299" s="487">
        <v>45231</v>
      </c>
      <c r="L2299" s="573"/>
      <c r="M2299" s="574"/>
      <c r="R2299" s="618"/>
      <c r="S2299" s="618"/>
      <c r="T2299" s="618"/>
      <c r="U2299" s="618"/>
    </row>
    <row r="2300" spans="1:21">
      <c r="A2300" s="482" t="s">
        <v>4996</v>
      </c>
      <c r="B2300" s="483" t="s">
        <v>1252</v>
      </c>
      <c r="C2300" s="513">
        <v>9000</v>
      </c>
      <c r="D2300" s="472" t="s">
        <v>550</v>
      </c>
      <c r="E2300" s="473">
        <v>0.02</v>
      </c>
      <c r="F2300" s="476" t="s">
        <v>400</v>
      </c>
      <c r="G2300" s="477">
        <f t="shared" si="75"/>
        <v>0.02</v>
      </c>
      <c r="H2300" s="631" t="s">
        <v>339</v>
      </c>
      <c r="I2300" s="508">
        <f t="shared" si="76"/>
        <v>0.31780000000000003</v>
      </c>
      <c r="J2300" s="486">
        <v>49776</v>
      </c>
      <c r="K2300" s="487">
        <v>54205</v>
      </c>
      <c r="L2300" s="573"/>
      <c r="M2300" s="574"/>
      <c r="R2300" s="618"/>
      <c r="S2300" s="618"/>
      <c r="T2300" s="618"/>
      <c r="U2300" s="618"/>
    </row>
    <row r="2301" spans="1:21">
      <c r="A2301" s="482" t="s">
        <v>4997</v>
      </c>
      <c r="B2301" s="483" t="s">
        <v>1289</v>
      </c>
      <c r="C2301" s="513">
        <v>9000</v>
      </c>
      <c r="D2301" s="472" t="s">
        <v>550</v>
      </c>
      <c r="E2301" s="473">
        <v>0.02</v>
      </c>
      <c r="F2301" s="476" t="s">
        <v>400</v>
      </c>
      <c r="G2301" s="477">
        <f t="shared" si="75"/>
        <v>0.02</v>
      </c>
      <c r="H2301" s="631" t="s">
        <v>339</v>
      </c>
      <c r="I2301" s="508">
        <f t="shared" si="76"/>
        <v>0.31780000000000003</v>
      </c>
      <c r="J2301" s="486">
        <v>42898</v>
      </c>
      <c r="K2301" s="487">
        <v>46643</v>
      </c>
      <c r="L2301" s="573"/>
      <c r="M2301" s="574"/>
      <c r="R2301" s="618"/>
      <c r="S2301" s="618"/>
      <c r="T2301" s="618"/>
      <c r="U2301" s="618"/>
    </row>
    <row r="2302" spans="1:21">
      <c r="A2302" s="482" t="s">
        <v>4998</v>
      </c>
      <c r="B2302" s="483" t="s">
        <v>1346</v>
      </c>
      <c r="C2302" s="513">
        <v>9001</v>
      </c>
      <c r="D2302" s="472" t="s">
        <v>661</v>
      </c>
      <c r="E2302" s="473">
        <v>0.02</v>
      </c>
      <c r="F2302" s="476" t="s">
        <v>400</v>
      </c>
      <c r="G2302" s="477">
        <f t="shared" si="75"/>
        <v>0.02</v>
      </c>
      <c r="H2302" s="631" t="s">
        <v>339</v>
      </c>
      <c r="I2302" s="508">
        <f t="shared" si="76"/>
        <v>0.31780000000000003</v>
      </c>
      <c r="J2302" s="486">
        <v>38934</v>
      </c>
      <c r="K2302" s="487">
        <v>46395</v>
      </c>
      <c r="L2302" s="573"/>
      <c r="M2302" s="574"/>
      <c r="R2302" s="618"/>
      <c r="S2302" s="618"/>
      <c r="T2302" s="618"/>
      <c r="U2302" s="618"/>
    </row>
    <row r="2303" spans="1:21">
      <c r="A2303" s="482" t="s">
        <v>4999</v>
      </c>
      <c r="B2303" s="483" t="s">
        <v>1362</v>
      </c>
      <c r="C2303" s="513">
        <v>9001</v>
      </c>
      <c r="D2303" s="472" t="s">
        <v>661</v>
      </c>
      <c r="E2303" s="473">
        <v>0.02</v>
      </c>
      <c r="F2303" s="476" t="s">
        <v>400</v>
      </c>
      <c r="G2303" s="477">
        <f t="shared" si="75"/>
        <v>0.02</v>
      </c>
      <c r="H2303" s="631" t="s">
        <v>339</v>
      </c>
      <c r="I2303" s="508">
        <f t="shared" si="76"/>
        <v>0.31780000000000003</v>
      </c>
      <c r="J2303" s="486">
        <v>51757</v>
      </c>
      <c r="K2303" s="487">
        <v>54206</v>
      </c>
      <c r="L2303" s="573"/>
      <c r="M2303" s="574"/>
      <c r="R2303" s="618"/>
      <c r="S2303" s="618"/>
      <c r="T2303" s="618"/>
      <c r="U2303" s="618"/>
    </row>
    <row r="2304" spans="1:21">
      <c r="A2304" s="471" t="s">
        <v>5000</v>
      </c>
      <c r="B2304" s="483" t="s">
        <v>1391</v>
      </c>
      <c r="C2304" s="513">
        <v>9000</v>
      </c>
      <c r="D2304" s="472" t="s">
        <v>550</v>
      </c>
      <c r="E2304" s="473">
        <v>0.02</v>
      </c>
      <c r="F2304" s="476" t="s">
        <v>400</v>
      </c>
      <c r="G2304" s="477">
        <f t="shared" si="75"/>
        <v>0.02</v>
      </c>
      <c r="H2304" s="631" t="s">
        <v>339</v>
      </c>
      <c r="I2304" s="508">
        <f t="shared" si="76"/>
        <v>0.31780000000000003</v>
      </c>
      <c r="J2304" s="486">
        <v>32620</v>
      </c>
      <c r="K2304" s="487">
        <v>39052</v>
      </c>
      <c r="L2304" s="573"/>
      <c r="M2304" s="574"/>
      <c r="R2304" s="618"/>
      <c r="S2304" s="618"/>
      <c r="T2304" s="618"/>
      <c r="U2304" s="618"/>
    </row>
    <row r="2305" spans="1:21">
      <c r="A2305" s="482" t="s">
        <v>5001</v>
      </c>
      <c r="B2305" s="483" t="s">
        <v>5002</v>
      </c>
      <c r="C2305" s="513">
        <v>9000</v>
      </c>
      <c r="D2305" s="472" t="s">
        <v>550</v>
      </c>
      <c r="E2305" s="473">
        <v>0.02</v>
      </c>
      <c r="F2305" s="476" t="s">
        <v>400</v>
      </c>
      <c r="G2305" s="477">
        <f t="shared" si="75"/>
        <v>0.02</v>
      </c>
      <c r="H2305" s="631" t="s">
        <v>339</v>
      </c>
      <c r="I2305" s="508">
        <f t="shared" si="76"/>
        <v>0.31780000000000003</v>
      </c>
      <c r="J2305" s="486">
        <v>40684</v>
      </c>
      <c r="K2305" s="487">
        <v>45695</v>
      </c>
      <c r="L2305" s="573"/>
      <c r="M2305" s="574"/>
      <c r="R2305" s="618"/>
      <c r="S2305" s="618"/>
      <c r="T2305" s="618"/>
      <c r="U2305" s="618"/>
    </row>
    <row r="2306" spans="1:21">
      <c r="A2306" s="482" t="s">
        <v>5003</v>
      </c>
      <c r="B2306" s="483" t="s">
        <v>1413</v>
      </c>
      <c r="C2306" s="513">
        <v>9000</v>
      </c>
      <c r="D2306" s="472" t="s">
        <v>550</v>
      </c>
      <c r="E2306" s="473">
        <v>0.02</v>
      </c>
      <c r="F2306" s="476" t="s">
        <v>400</v>
      </c>
      <c r="G2306" s="477">
        <f t="shared" si="75"/>
        <v>0.02</v>
      </c>
      <c r="H2306" s="631" t="s">
        <v>339</v>
      </c>
      <c r="I2306" s="508">
        <f t="shared" si="76"/>
        <v>0.31780000000000003</v>
      </c>
      <c r="J2306" s="486">
        <v>40684</v>
      </c>
      <c r="K2306" s="487">
        <v>42898</v>
      </c>
      <c r="L2306" s="573"/>
      <c r="M2306" s="574"/>
      <c r="R2306" s="618"/>
      <c r="S2306" s="618"/>
      <c r="T2306" s="618"/>
      <c r="U2306" s="618"/>
    </row>
    <row r="2307" spans="1:21">
      <c r="A2307" s="482" t="s">
        <v>5004</v>
      </c>
      <c r="B2307" s="483" t="s">
        <v>1474</v>
      </c>
      <c r="C2307" s="513">
        <v>9000</v>
      </c>
      <c r="D2307" s="472" t="s">
        <v>550</v>
      </c>
      <c r="E2307" s="473">
        <v>0.02</v>
      </c>
      <c r="F2307" s="476" t="s">
        <v>400</v>
      </c>
      <c r="G2307" s="477">
        <f t="shared" si="75"/>
        <v>0.02</v>
      </c>
      <c r="H2307" s="631" t="s">
        <v>339</v>
      </c>
      <c r="I2307" s="508">
        <f t="shared" si="76"/>
        <v>0.31780000000000003</v>
      </c>
      <c r="J2307" s="486">
        <v>70874</v>
      </c>
      <c r="K2307" s="487">
        <v>73555</v>
      </c>
      <c r="L2307" s="573"/>
      <c r="M2307" s="574"/>
      <c r="R2307" s="618"/>
      <c r="S2307" s="618"/>
      <c r="T2307" s="618"/>
      <c r="U2307" s="618"/>
    </row>
    <row r="2308" spans="1:21">
      <c r="A2308" s="482" t="s">
        <v>5005</v>
      </c>
      <c r="B2308" s="483" t="s">
        <v>1696</v>
      </c>
      <c r="C2308" s="513">
        <v>3401</v>
      </c>
      <c r="D2308" s="472" t="s">
        <v>1690</v>
      </c>
      <c r="E2308" s="473">
        <v>0.02</v>
      </c>
      <c r="F2308" s="478" t="s">
        <v>401</v>
      </c>
      <c r="G2308" s="477">
        <f t="shared" ref="G2308:G2371" si="77">_xlfn.XLOOKUP(F2308,$N$3:$N$18,$O$3:$O$18,"not found",0,1)</f>
        <v>0.02</v>
      </c>
      <c r="H2308" s="631" t="s">
        <v>339</v>
      </c>
      <c r="I2308" s="508">
        <f t="shared" ref="I2308:I2371" si="78">VLOOKUP(H2308,Fringe.Rates,2,FALSE)</f>
        <v>0.31780000000000003</v>
      </c>
      <c r="J2308" s="486">
        <v>51000</v>
      </c>
      <c r="K2308" s="487">
        <v>71400</v>
      </c>
      <c r="L2308" s="573"/>
      <c r="M2308" s="574"/>
      <c r="R2308" s="618"/>
      <c r="S2308" s="618"/>
      <c r="T2308" s="618"/>
      <c r="U2308" s="618"/>
    </row>
    <row r="2309" spans="1:21">
      <c r="A2309" s="482" t="s">
        <v>5006</v>
      </c>
      <c r="B2309" s="483" t="s">
        <v>5007</v>
      </c>
      <c r="C2309" s="513">
        <v>3401</v>
      </c>
      <c r="D2309" s="472" t="s">
        <v>1690</v>
      </c>
      <c r="E2309" s="473">
        <v>0.02</v>
      </c>
      <c r="F2309" s="478" t="s">
        <v>401</v>
      </c>
      <c r="G2309" s="477">
        <f t="shared" si="77"/>
        <v>0.02</v>
      </c>
      <c r="H2309" s="631" t="s">
        <v>339</v>
      </c>
      <c r="I2309" s="508">
        <f t="shared" si="78"/>
        <v>0.31780000000000003</v>
      </c>
      <c r="J2309" s="486">
        <v>69360</v>
      </c>
      <c r="K2309" s="487">
        <v>91800</v>
      </c>
      <c r="L2309" s="573"/>
      <c r="M2309" s="574"/>
      <c r="R2309" s="618"/>
      <c r="S2309" s="618"/>
      <c r="T2309" s="618"/>
      <c r="U2309" s="618"/>
    </row>
    <row r="2310" spans="1:21">
      <c r="A2310" s="482" t="s">
        <v>5008</v>
      </c>
      <c r="B2310" s="483" t="s">
        <v>5009</v>
      </c>
      <c r="C2310" s="513">
        <v>1210</v>
      </c>
      <c r="D2310" s="472" t="s">
        <v>1042</v>
      </c>
      <c r="E2310" s="473">
        <v>0.02</v>
      </c>
      <c r="F2310" s="478" t="s">
        <v>401</v>
      </c>
      <c r="G2310" s="477">
        <f t="shared" si="77"/>
        <v>0.02</v>
      </c>
      <c r="H2310" s="631" t="s">
        <v>339</v>
      </c>
      <c r="I2310" s="508">
        <f t="shared" si="78"/>
        <v>0.31780000000000003</v>
      </c>
      <c r="J2310" s="486">
        <v>32620</v>
      </c>
      <c r="K2310" s="487">
        <v>32874</v>
      </c>
      <c r="L2310" s="573"/>
      <c r="M2310" s="574"/>
      <c r="R2310" s="618"/>
      <c r="S2310" s="618"/>
      <c r="T2310" s="618"/>
      <c r="U2310" s="618"/>
    </row>
    <row r="2311" spans="1:21">
      <c r="A2311" s="482" t="s">
        <v>5010</v>
      </c>
      <c r="B2311" s="483" t="s">
        <v>1044</v>
      </c>
      <c r="C2311" s="513">
        <v>9001</v>
      </c>
      <c r="D2311" s="472" t="s">
        <v>661</v>
      </c>
      <c r="E2311" s="473">
        <v>0.02</v>
      </c>
      <c r="F2311" s="476" t="s">
        <v>400</v>
      </c>
      <c r="G2311" s="477">
        <f t="shared" si="77"/>
        <v>0.02</v>
      </c>
      <c r="H2311" s="631" t="s">
        <v>339</v>
      </c>
      <c r="I2311" s="508">
        <f t="shared" si="78"/>
        <v>0.31780000000000003</v>
      </c>
      <c r="J2311" s="486">
        <v>32620</v>
      </c>
      <c r="K2311" s="487">
        <v>36020</v>
      </c>
      <c r="L2311" s="573"/>
      <c r="M2311" s="574"/>
      <c r="R2311" s="618"/>
      <c r="S2311" s="618"/>
      <c r="T2311" s="618"/>
      <c r="U2311" s="618"/>
    </row>
    <row r="2312" spans="1:21">
      <c r="A2312" s="482" t="s">
        <v>5011</v>
      </c>
      <c r="B2312" s="483" t="s">
        <v>2282</v>
      </c>
      <c r="C2312" s="513">
        <v>3301</v>
      </c>
      <c r="D2312" s="472" t="s">
        <v>1685</v>
      </c>
      <c r="E2312" s="473">
        <v>0</v>
      </c>
      <c r="F2312" s="478" t="s">
        <v>401</v>
      </c>
      <c r="G2312" s="477">
        <f t="shared" si="77"/>
        <v>0.02</v>
      </c>
      <c r="H2312" s="631" t="s">
        <v>339</v>
      </c>
      <c r="I2312" s="508">
        <f t="shared" si="78"/>
        <v>0.31780000000000003</v>
      </c>
      <c r="J2312" s="486">
        <v>42761</v>
      </c>
      <c r="K2312" s="487">
        <v>57575</v>
      </c>
      <c r="L2312" s="573"/>
      <c r="M2312" s="574"/>
      <c r="R2312" s="618"/>
      <c r="S2312" s="618"/>
      <c r="T2312" s="618"/>
      <c r="U2312" s="618"/>
    </row>
    <row r="2313" spans="1:21">
      <c r="A2313" s="482" t="s">
        <v>5012</v>
      </c>
      <c r="B2313" s="483" t="s">
        <v>2310</v>
      </c>
      <c r="C2313" s="513">
        <v>3301</v>
      </c>
      <c r="D2313" s="472" t="s">
        <v>1685</v>
      </c>
      <c r="E2313" s="473">
        <v>0</v>
      </c>
      <c r="F2313" s="478" t="s">
        <v>401</v>
      </c>
      <c r="G2313" s="477">
        <f t="shared" si="77"/>
        <v>0.02</v>
      </c>
      <c r="H2313" s="631" t="s">
        <v>339</v>
      </c>
      <c r="I2313" s="508">
        <f t="shared" si="78"/>
        <v>0.31780000000000003</v>
      </c>
      <c r="J2313" s="486">
        <v>42761</v>
      </c>
      <c r="K2313" s="487">
        <v>57575</v>
      </c>
      <c r="L2313" s="573"/>
      <c r="M2313" s="574"/>
      <c r="R2313" s="618"/>
      <c r="S2313" s="618"/>
      <c r="T2313" s="618"/>
      <c r="U2313" s="618"/>
    </row>
    <row r="2314" spans="1:21">
      <c r="A2314" s="482" t="s">
        <v>5013</v>
      </c>
      <c r="B2314" s="483" t="s">
        <v>5014</v>
      </c>
      <c r="C2314" s="513">
        <v>3401</v>
      </c>
      <c r="D2314" s="472" t="s">
        <v>1690</v>
      </c>
      <c r="E2314" s="473">
        <v>0.02</v>
      </c>
      <c r="F2314" s="478" t="s">
        <v>401</v>
      </c>
      <c r="G2314" s="477">
        <f t="shared" si="77"/>
        <v>0.02</v>
      </c>
      <c r="H2314" s="631" t="s">
        <v>339</v>
      </c>
      <c r="I2314" s="508">
        <f t="shared" si="78"/>
        <v>0.31780000000000003</v>
      </c>
      <c r="J2314" s="486">
        <v>69360</v>
      </c>
      <c r="K2314" s="487">
        <v>91800</v>
      </c>
      <c r="L2314" s="573"/>
      <c r="M2314" s="574"/>
      <c r="R2314" s="618"/>
      <c r="S2314" s="618"/>
      <c r="T2314" s="618"/>
      <c r="U2314" s="618"/>
    </row>
    <row r="2315" spans="1:21">
      <c r="A2315" s="482" t="s">
        <v>5015</v>
      </c>
      <c r="B2315" s="483" t="s">
        <v>2443</v>
      </c>
      <c r="C2315" s="513">
        <v>3301</v>
      </c>
      <c r="D2315" s="472" t="s">
        <v>1685</v>
      </c>
      <c r="E2315" s="473">
        <v>0</v>
      </c>
      <c r="F2315" s="478" t="s">
        <v>401</v>
      </c>
      <c r="G2315" s="477">
        <f t="shared" si="77"/>
        <v>0.02</v>
      </c>
      <c r="H2315" s="631" t="s">
        <v>339</v>
      </c>
      <c r="I2315" s="508">
        <f t="shared" si="78"/>
        <v>0.31780000000000003</v>
      </c>
      <c r="J2315" s="486">
        <v>43812</v>
      </c>
      <c r="K2315" s="487">
        <v>53631</v>
      </c>
      <c r="L2315" s="573"/>
      <c r="M2315" s="574"/>
      <c r="R2315" s="618"/>
      <c r="S2315" s="618"/>
      <c r="T2315" s="618"/>
      <c r="U2315" s="618"/>
    </row>
    <row r="2316" spans="1:21">
      <c r="A2316" s="482" t="s">
        <v>5016</v>
      </c>
      <c r="B2316" s="483" t="s">
        <v>2445</v>
      </c>
      <c r="C2316" s="513">
        <v>3401</v>
      </c>
      <c r="D2316" s="472" t="s">
        <v>1690</v>
      </c>
      <c r="E2316" s="473">
        <v>0.02</v>
      </c>
      <c r="F2316" s="478" t="s">
        <v>401</v>
      </c>
      <c r="G2316" s="477">
        <f t="shared" si="77"/>
        <v>0.02</v>
      </c>
      <c r="H2316" s="631" t="s">
        <v>339</v>
      </c>
      <c r="I2316" s="508">
        <f t="shared" si="78"/>
        <v>0.31780000000000003</v>
      </c>
      <c r="J2316" s="486">
        <v>51000</v>
      </c>
      <c r="K2316" s="487">
        <v>71400</v>
      </c>
      <c r="L2316" s="573"/>
      <c r="M2316" s="574"/>
      <c r="R2316" s="618"/>
      <c r="S2316" s="618"/>
      <c r="T2316" s="618"/>
      <c r="U2316" s="618"/>
    </row>
    <row r="2317" spans="1:21">
      <c r="A2317" s="482" t="s">
        <v>5017</v>
      </c>
      <c r="B2317" s="483" t="s">
        <v>5018</v>
      </c>
      <c r="C2317" s="513">
        <v>3401</v>
      </c>
      <c r="D2317" s="472" t="s">
        <v>1690</v>
      </c>
      <c r="E2317" s="473">
        <v>0.02</v>
      </c>
      <c r="F2317" s="478" t="s">
        <v>401</v>
      </c>
      <c r="G2317" s="477">
        <f t="shared" si="77"/>
        <v>0.02</v>
      </c>
      <c r="H2317" s="631" t="s">
        <v>339</v>
      </c>
      <c r="I2317" s="508">
        <f t="shared" si="78"/>
        <v>0.31780000000000003</v>
      </c>
      <c r="J2317" s="486">
        <v>69360</v>
      </c>
      <c r="K2317" s="487">
        <v>91800</v>
      </c>
      <c r="L2317" s="573"/>
      <c r="M2317" s="574"/>
      <c r="R2317" s="618"/>
      <c r="S2317" s="618"/>
      <c r="T2317" s="618"/>
      <c r="U2317" s="618"/>
    </row>
    <row r="2318" spans="1:21">
      <c r="A2318" s="482" t="s">
        <v>5019</v>
      </c>
      <c r="B2318" s="483" t="s">
        <v>2478</v>
      </c>
      <c r="C2318" s="513">
        <v>9000</v>
      </c>
      <c r="D2318" s="472" t="s">
        <v>550</v>
      </c>
      <c r="E2318" s="473">
        <v>0.02</v>
      </c>
      <c r="F2318" s="476" t="s">
        <v>400</v>
      </c>
      <c r="G2318" s="477">
        <f t="shared" si="77"/>
        <v>0.02</v>
      </c>
      <c r="H2318" s="631" t="s">
        <v>339</v>
      </c>
      <c r="I2318" s="508">
        <f t="shared" si="78"/>
        <v>0.31780000000000003</v>
      </c>
      <c r="J2318" s="486">
        <v>40684</v>
      </c>
      <c r="K2318" s="487">
        <v>44414</v>
      </c>
      <c r="L2318" s="573"/>
      <c r="M2318" s="574"/>
      <c r="R2318" s="618"/>
      <c r="S2318" s="618"/>
      <c r="T2318" s="618"/>
      <c r="U2318" s="618"/>
    </row>
    <row r="2319" spans="1:21">
      <c r="A2319" s="482" t="s">
        <v>5020</v>
      </c>
      <c r="B2319" s="483" t="s">
        <v>2484</v>
      </c>
      <c r="C2319" s="513">
        <v>9000</v>
      </c>
      <c r="D2319" s="472" t="s">
        <v>550</v>
      </c>
      <c r="E2319" s="473">
        <v>0.02</v>
      </c>
      <c r="F2319" s="476" t="s">
        <v>400</v>
      </c>
      <c r="G2319" s="477">
        <f t="shared" si="77"/>
        <v>0.02</v>
      </c>
      <c r="H2319" s="631" t="s">
        <v>339</v>
      </c>
      <c r="I2319" s="508">
        <f t="shared" si="78"/>
        <v>0.31780000000000003</v>
      </c>
      <c r="J2319" s="486">
        <v>47895</v>
      </c>
      <c r="K2319" s="487">
        <v>67051</v>
      </c>
      <c r="L2319" s="573"/>
      <c r="M2319" s="574"/>
      <c r="R2319" s="618"/>
      <c r="S2319" s="618"/>
      <c r="T2319" s="618"/>
      <c r="U2319" s="618"/>
    </row>
    <row r="2320" spans="1:21">
      <c r="A2320" s="482" t="s">
        <v>5021</v>
      </c>
      <c r="B2320" s="483" t="s">
        <v>2587</v>
      </c>
      <c r="C2320" s="513">
        <v>9001</v>
      </c>
      <c r="D2320" s="472" t="s">
        <v>661</v>
      </c>
      <c r="E2320" s="473">
        <v>0.02</v>
      </c>
      <c r="F2320" s="476" t="s">
        <v>400</v>
      </c>
      <c r="G2320" s="477">
        <f t="shared" si="77"/>
        <v>0.02</v>
      </c>
      <c r="H2320" s="631" t="s">
        <v>339</v>
      </c>
      <c r="I2320" s="508">
        <f t="shared" si="78"/>
        <v>0.31780000000000003</v>
      </c>
      <c r="J2320" s="486">
        <v>69671</v>
      </c>
      <c r="K2320" s="487">
        <v>90886</v>
      </c>
      <c r="L2320" s="573"/>
      <c r="M2320" s="574"/>
      <c r="R2320" s="618"/>
      <c r="S2320" s="618"/>
      <c r="T2320" s="618"/>
      <c r="U2320" s="618"/>
    </row>
    <row r="2321" spans="1:21">
      <c r="A2321" s="471" t="s">
        <v>5022</v>
      </c>
      <c r="B2321" s="483" t="s">
        <v>5023</v>
      </c>
      <c r="C2321" s="513">
        <v>9801</v>
      </c>
      <c r="D2321" s="472" t="s">
        <v>5024</v>
      </c>
      <c r="E2321" s="474">
        <v>0</v>
      </c>
      <c r="F2321" s="478" t="s">
        <v>449</v>
      </c>
      <c r="G2321" s="477">
        <f t="shared" si="77"/>
        <v>0</v>
      </c>
      <c r="H2321" s="631" t="s">
        <v>374</v>
      </c>
      <c r="I2321" s="508">
        <f t="shared" si="78"/>
        <v>7.6499999999999999E-2</v>
      </c>
      <c r="J2321" s="486">
        <v>31200</v>
      </c>
      <c r="K2321" s="487">
        <v>31200</v>
      </c>
      <c r="L2321" s="573"/>
      <c r="M2321" s="574"/>
      <c r="R2321" s="618"/>
      <c r="S2321" s="618"/>
      <c r="T2321" s="618"/>
      <c r="U2321" s="618"/>
    </row>
    <row r="2322" spans="1:21">
      <c r="A2322" s="482" t="s">
        <v>5025</v>
      </c>
      <c r="B2322" s="483" t="s">
        <v>2255</v>
      </c>
      <c r="C2322" s="513">
        <v>9001</v>
      </c>
      <c r="D2322" s="472" t="s">
        <v>661</v>
      </c>
      <c r="E2322" s="473">
        <v>0.02</v>
      </c>
      <c r="F2322" s="476" t="s">
        <v>400</v>
      </c>
      <c r="G2322" s="477">
        <f t="shared" si="77"/>
        <v>0.02</v>
      </c>
      <c r="H2322" s="631" t="s">
        <v>339</v>
      </c>
      <c r="I2322" s="508">
        <f t="shared" si="78"/>
        <v>0.31780000000000003</v>
      </c>
      <c r="J2322" s="486">
        <v>42015</v>
      </c>
      <c r="K2322" s="487">
        <v>53271</v>
      </c>
      <c r="L2322" s="573"/>
      <c r="M2322" s="574"/>
      <c r="R2322" s="618"/>
      <c r="S2322" s="618"/>
      <c r="T2322" s="618"/>
      <c r="U2322" s="618"/>
    </row>
    <row r="2323" spans="1:21">
      <c r="A2323" s="482" t="s">
        <v>5026</v>
      </c>
      <c r="B2323" s="483" t="s">
        <v>2257</v>
      </c>
      <c r="C2323" s="513">
        <v>9001</v>
      </c>
      <c r="D2323" s="472" t="s">
        <v>661</v>
      </c>
      <c r="E2323" s="473">
        <v>0.02</v>
      </c>
      <c r="F2323" s="476" t="s">
        <v>400</v>
      </c>
      <c r="G2323" s="477">
        <f t="shared" si="77"/>
        <v>0.02</v>
      </c>
      <c r="H2323" s="631" t="s">
        <v>339</v>
      </c>
      <c r="I2323" s="508">
        <f t="shared" si="78"/>
        <v>0.31780000000000003</v>
      </c>
      <c r="J2323" s="486">
        <v>46392</v>
      </c>
      <c r="K2323" s="487">
        <v>57232</v>
      </c>
      <c r="L2323" s="573"/>
      <c r="M2323" s="574"/>
      <c r="R2323" s="618"/>
      <c r="S2323" s="618"/>
      <c r="T2323" s="618"/>
      <c r="U2323" s="618"/>
    </row>
    <row r="2324" spans="1:21">
      <c r="A2324" s="482" t="s">
        <v>5027</v>
      </c>
      <c r="B2324" s="483" t="s">
        <v>1698</v>
      </c>
      <c r="C2324" s="513">
        <v>3401</v>
      </c>
      <c r="D2324" s="472" t="s">
        <v>1690</v>
      </c>
      <c r="E2324" s="473">
        <v>0.02</v>
      </c>
      <c r="F2324" s="478" t="s">
        <v>401</v>
      </c>
      <c r="G2324" s="477">
        <f t="shared" si="77"/>
        <v>0.02</v>
      </c>
      <c r="H2324" s="631" t="s">
        <v>339</v>
      </c>
      <c r="I2324" s="508">
        <f t="shared" si="78"/>
        <v>0.31780000000000003</v>
      </c>
      <c r="J2324" s="486">
        <v>51000</v>
      </c>
      <c r="K2324" s="487">
        <v>71400</v>
      </c>
      <c r="L2324" s="573"/>
      <c r="M2324" s="574"/>
      <c r="R2324" s="618"/>
      <c r="S2324" s="618"/>
      <c r="T2324" s="618"/>
      <c r="U2324" s="618"/>
    </row>
    <row r="2325" spans="1:21">
      <c r="A2325" s="482" t="s">
        <v>5028</v>
      </c>
      <c r="B2325" s="483" t="s">
        <v>1700</v>
      </c>
      <c r="C2325" s="513">
        <v>3401</v>
      </c>
      <c r="D2325" s="472" t="s">
        <v>1690</v>
      </c>
      <c r="E2325" s="473">
        <v>0.02</v>
      </c>
      <c r="F2325" s="478" t="s">
        <v>401</v>
      </c>
      <c r="G2325" s="477">
        <f t="shared" si="77"/>
        <v>0.02</v>
      </c>
      <c r="H2325" s="631" t="s">
        <v>339</v>
      </c>
      <c r="I2325" s="508">
        <f t="shared" si="78"/>
        <v>0.31780000000000003</v>
      </c>
      <c r="J2325" s="486">
        <v>61200</v>
      </c>
      <c r="K2325" s="487">
        <v>81600</v>
      </c>
      <c r="L2325" s="573"/>
      <c r="M2325" s="574"/>
      <c r="R2325" s="618"/>
      <c r="S2325" s="618"/>
      <c r="T2325" s="618"/>
      <c r="U2325" s="618"/>
    </row>
    <row r="2326" spans="1:21">
      <c r="A2326" s="482" t="s">
        <v>5029</v>
      </c>
      <c r="B2326" s="483" t="s">
        <v>5030</v>
      </c>
      <c r="C2326" s="513">
        <v>3401</v>
      </c>
      <c r="D2326" s="472" t="s">
        <v>1690</v>
      </c>
      <c r="E2326" s="473">
        <v>0.02</v>
      </c>
      <c r="F2326" s="478" t="s">
        <v>401</v>
      </c>
      <c r="G2326" s="477">
        <f t="shared" si="77"/>
        <v>0.02</v>
      </c>
      <c r="H2326" s="631" t="s">
        <v>339</v>
      </c>
      <c r="I2326" s="508">
        <f t="shared" si="78"/>
        <v>0.31780000000000003</v>
      </c>
      <c r="J2326" s="486">
        <v>69360</v>
      </c>
      <c r="K2326" s="487">
        <v>91800</v>
      </c>
      <c r="L2326" s="573"/>
      <c r="M2326" s="574"/>
      <c r="R2326" s="618"/>
      <c r="S2326" s="618"/>
      <c r="T2326" s="618"/>
      <c r="U2326" s="618"/>
    </row>
    <row r="2327" spans="1:21">
      <c r="A2327" s="482" t="s">
        <v>5031</v>
      </c>
      <c r="B2327" s="483" t="s">
        <v>2857</v>
      </c>
      <c r="C2327" s="513">
        <v>9000</v>
      </c>
      <c r="D2327" s="472" t="s">
        <v>550</v>
      </c>
      <c r="E2327" s="473">
        <v>0.02</v>
      </c>
      <c r="F2327" s="476" t="s">
        <v>400</v>
      </c>
      <c r="G2327" s="477">
        <f t="shared" si="77"/>
        <v>0.02</v>
      </c>
      <c r="H2327" s="631" t="s">
        <v>339</v>
      </c>
      <c r="I2327" s="508">
        <f t="shared" si="78"/>
        <v>0.31780000000000003</v>
      </c>
      <c r="J2327" s="486">
        <v>50242</v>
      </c>
      <c r="K2327" s="487">
        <v>51058</v>
      </c>
      <c r="L2327" s="573"/>
      <c r="M2327" s="574"/>
      <c r="R2327" s="618"/>
      <c r="S2327" s="618"/>
      <c r="T2327" s="618"/>
      <c r="U2327" s="618"/>
    </row>
    <row r="2328" spans="1:21">
      <c r="A2328" s="471" t="s">
        <v>5032</v>
      </c>
      <c r="B2328" s="483" t="s">
        <v>5033</v>
      </c>
      <c r="C2328" s="513">
        <v>9000</v>
      </c>
      <c r="D2328" s="472" t="s">
        <v>550</v>
      </c>
      <c r="E2328" s="473">
        <v>0.02</v>
      </c>
      <c r="F2328" s="476" t="s">
        <v>400</v>
      </c>
      <c r="G2328" s="477">
        <f t="shared" si="77"/>
        <v>0.02</v>
      </c>
      <c r="H2328" s="631" t="s">
        <v>339</v>
      </c>
      <c r="I2328" s="508">
        <f t="shared" si="78"/>
        <v>0.31780000000000003</v>
      </c>
      <c r="J2328" s="486">
        <v>32620</v>
      </c>
      <c r="K2328" s="487">
        <v>36955</v>
      </c>
      <c r="L2328" s="573"/>
      <c r="M2328" s="574"/>
      <c r="R2328" s="618"/>
      <c r="S2328" s="618"/>
      <c r="T2328" s="618"/>
      <c r="U2328" s="618"/>
    </row>
    <row r="2329" spans="1:21">
      <c r="A2329" s="482" t="s">
        <v>5034</v>
      </c>
      <c r="B2329" s="483" t="s">
        <v>5035</v>
      </c>
      <c r="C2329" s="513">
        <v>9020</v>
      </c>
      <c r="D2329" s="472" t="s">
        <v>423</v>
      </c>
      <c r="E2329" s="473">
        <v>0.02</v>
      </c>
      <c r="F2329" s="476" t="s">
        <v>400</v>
      </c>
      <c r="G2329" s="477">
        <f t="shared" si="77"/>
        <v>0.02</v>
      </c>
      <c r="H2329" s="631" t="s">
        <v>339</v>
      </c>
      <c r="I2329" s="508">
        <f t="shared" si="78"/>
        <v>0.31780000000000003</v>
      </c>
      <c r="J2329" s="486">
        <v>133043</v>
      </c>
      <c r="K2329" s="487">
        <v>189237</v>
      </c>
      <c r="L2329" s="573"/>
      <c r="M2329" s="574"/>
      <c r="R2329" s="618"/>
      <c r="S2329" s="618"/>
      <c r="T2329" s="618"/>
      <c r="U2329" s="618"/>
    </row>
    <row r="2330" spans="1:21">
      <c r="A2330" s="482" t="s">
        <v>5036</v>
      </c>
      <c r="B2330" s="483" t="s">
        <v>3598</v>
      </c>
      <c r="C2330" s="513">
        <v>9001</v>
      </c>
      <c r="D2330" s="472" t="s">
        <v>661</v>
      </c>
      <c r="E2330" s="473">
        <v>0.02</v>
      </c>
      <c r="F2330" s="476" t="s">
        <v>400</v>
      </c>
      <c r="G2330" s="477">
        <f t="shared" si="77"/>
        <v>0.02</v>
      </c>
      <c r="H2330" s="631" t="s">
        <v>339</v>
      </c>
      <c r="I2330" s="508">
        <f t="shared" si="78"/>
        <v>0.31780000000000003</v>
      </c>
      <c r="J2330" s="486">
        <v>39068</v>
      </c>
      <c r="K2330" s="487">
        <v>46643</v>
      </c>
      <c r="L2330" s="573"/>
      <c r="M2330" s="574"/>
      <c r="R2330" s="618"/>
      <c r="S2330" s="618"/>
      <c r="T2330" s="618"/>
      <c r="U2330" s="618"/>
    </row>
    <row r="2331" spans="1:21">
      <c r="A2331" s="482" t="s">
        <v>5037</v>
      </c>
      <c r="B2331" s="483" t="s">
        <v>3600</v>
      </c>
      <c r="C2331" s="513">
        <v>9001</v>
      </c>
      <c r="D2331" s="472" t="s">
        <v>661</v>
      </c>
      <c r="E2331" s="473">
        <v>0.02</v>
      </c>
      <c r="F2331" s="476" t="s">
        <v>400</v>
      </c>
      <c r="G2331" s="477">
        <f t="shared" si="77"/>
        <v>0.02</v>
      </c>
      <c r="H2331" s="631" t="s">
        <v>339</v>
      </c>
      <c r="I2331" s="508">
        <f t="shared" si="78"/>
        <v>0.31780000000000003</v>
      </c>
      <c r="J2331" s="486">
        <v>42015</v>
      </c>
      <c r="K2331" s="487">
        <v>53271</v>
      </c>
      <c r="L2331" s="573"/>
      <c r="M2331" s="574"/>
      <c r="R2331" s="618"/>
      <c r="S2331" s="618"/>
      <c r="T2331" s="618"/>
      <c r="U2331" s="618"/>
    </row>
    <row r="2332" spans="1:21">
      <c r="A2332" s="482" t="s">
        <v>5038</v>
      </c>
      <c r="B2332" s="483" t="s">
        <v>3602</v>
      </c>
      <c r="C2332" s="513">
        <v>9001</v>
      </c>
      <c r="D2332" s="472" t="s">
        <v>661</v>
      </c>
      <c r="E2332" s="473">
        <v>0.02</v>
      </c>
      <c r="F2332" s="476" t="s">
        <v>400</v>
      </c>
      <c r="G2332" s="477">
        <f t="shared" si="77"/>
        <v>0.02</v>
      </c>
      <c r="H2332" s="631" t="s">
        <v>339</v>
      </c>
      <c r="I2332" s="508">
        <f t="shared" si="78"/>
        <v>0.31780000000000003</v>
      </c>
      <c r="J2332" s="486">
        <v>46392</v>
      </c>
      <c r="K2332" s="487">
        <v>57232</v>
      </c>
      <c r="L2332" s="573"/>
      <c r="M2332" s="574"/>
      <c r="R2332" s="618"/>
      <c r="S2332" s="618"/>
      <c r="T2332" s="618"/>
      <c r="U2332" s="618"/>
    </row>
    <row r="2333" spans="1:21">
      <c r="A2333" s="482" t="s">
        <v>5039</v>
      </c>
      <c r="B2333" s="483" t="s">
        <v>5040</v>
      </c>
      <c r="C2333" s="513">
        <v>9001</v>
      </c>
      <c r="D2333" s="472" t="s">
        <v>661</v>
      </c>
      <c r="E2333" s="473">
        <v>0.02</v>
      </c>
      <c r="F2333" s="476" t="s">
        <v>400</v>
      </c>
      <c r="G2333" s="477">
        <f t="shared" si="77"/>
        <v>0.02</v>
      </c>
      <c r="H2333" s="631" t="s">
        <v>339</v>
      </c>
      <c r="I2333" s="508">
        <f t="shared" si="78"/>
        <v>0.31780000000000003</v>
      </c>
      <c r="J2333" s="486">
        <v>39068</v>
      </c>
      <c r="K2333" s="487">
        <v>46643</v>
      </c>
      <c r="L2333" s="573"/>
      <c r="M2333" s="574"/>
      <c r="R2333" s="618"/>
      <c r="S2333" s="618"/>
      <c r="T2333" s="618"/>
      <c r="U2333" s="618"/>
    </row>
    <row r="2334" spans="1:21">
      <c r="A2334" s="482" t="s">
        <v>5041</v>
      </c>
      <c r="B2334" s="483" t="s">
        <v>5042</v>
      </c>
      <c r="C2334" s="513">
        <v>9001</v>
      </c>
      <c r="D2334" s="472" t="s">
        <v>661</v>
      </c>
      <c r="E2334" s="473">
        <v>0.02</v>
      </c>
      <c r="F2334" s="476" t="s">
        <v>400</v>
      </c>
      <c r="G2334" s="477">
        <f t="shared" si="77"/>
        <v>0.02</v>
      </c>
      <c r="H2334" s="631" t="s">
        <v>339</v>
      </c>
      <c r="I2334" s="508">
        <f t="shared" si="78"/>
        <v>0.31780000000000003</v>
      </c>
      <c r="J2334" s="486">
        <v>42015</v>
      </c>
      <c r="K2334" s="487">
        <v>53271</v>
      </c>
      <c r="L2334" s="573"/>
      <c r="M2334" s="574"/>
      <c r="R2334" s="618"/>
      <c r="S2334" s="618"/>
      <c r="T2334" s="618"/>
      <c r="U2334" s="618"/>
    </row>
    <row r="2335" spans="1:21">
      <c r="A2335" s="482" t="s">
        <v>5043</v>
      </c>
      <c r="B2335" s="483" t="s">
        <v>5044</v>
      </c>
      <c r="C2335" s="513">
        <v>9001</v>
      </c>
      <c r="D2335" s="472" t="s">
        <v>661</v>
      </c>
      <c r="E2335" s="473">
        <v>0.02</v>
      </c>
      <c r="F2335" s="476" t="s">
        <v>400</v>
      </c>
      <c r="G2335" s="477">
        <f t="shared" si="77"/>
        <v>0.02</v>
      </c>
      <c r="H2335" s="631" t="s">
        <v>339</v>
      </c>
      <c r="I2335" s="508">
        <f t="shared" si="78"/>
        <v>0.31780000000000003</v>
      </c>
      <c r="J2335" s="486">
        <v>46392</v>
      </c>
      <c r="K2335" s="487">
        <v>57232</v>
      </c>
      <c r="L2335" s="573"/>
      <c r="M2335" s="574"/>
      <c r="R2335" s="618"/>
      <c r="S2335" s="618"/>
      <c r="T2335" s="618"/>
      <c r="U2335" s="618"/>
    </row>
    <row r="2336" spans="1:21">
      <c r="A2336" s="482" t="s">
        <v>5045</v>
      </c>
      <c r="B2336" s="483" t="s">
        <v>5046</v>
      </c>
      <c r="C2336" s="513">
        <v>9001</v>
      </c>
      <c r="D2336" s="472" t="s">
        <v>661</v>
      </c>
      <c r="E2336" s="473">
        <v>0.02</v>
      </c>
      <c r="F2336" s="476" t="s">
        <v>400</v>
      </c>
      <c r="G2336" s="477">
        <f t="shared" si="77"/>
        <v>0.02</v>
      </c>
      <c r="H2336" s="631" t="s">
        <v>339</v>
      </c>
      <c r="I2336" s="508">
        <f t="shared" si="78"/>
        <v>0.31780000000000003</v>
      </c>
      <c r="J2336" s="486">
        <v>46392</v>
      </c>
      <c r="K2336" s="487">
        <v>57232</v>
      </c>
      <c r="L2336" s="573"/>
      <c r="M2336" s="574"/>
      <c r="R2336" s="618"/>
      <c r="S2336" s="618"/>
      <c r="T2336" s="618"/>
      <c r="U2336" s="618"/>
    </row>
    <row r="2337" spans="1:21">
      <c r="A2337" s="482" t="s">
        <v>5047</v>
      </c>
      <c r="B2337" s="483" t="s">
        <v>5048</v>
      </c>
      <c r="C2337" s="513">
        <v>9001</v>
      </c>
      <c r="D2337" s="472" t="s">
        <v>661</v>
      </c>
      <c r="E2337" s="473">
        <v>0.02</v>
      </c>
      <c r="F2337" s="476" t="s">
        <v>400</v>
      </c>
      <c r="G2337" s="477">
        <f t="shared" si="77"/>
        <v>0.02</v>
      </c>
      <c r="H2337" s="631" t="s">
        <v>339</v>
      </c>
      <c r="I2337" s="508">
        <f t="shared" si="78"/>
        <v>0.31780000000000003</v>
      </c>
      <c r="J2337" s="486">
        <v>46392</v>
      </c>
      <c r="K2337" s="487">
        <v>57232</v>
      </c>
      <c r="L2337" s="573"/>
      <c r="M2337" s="574"/>
      <c r="R2337" s="618"/>
      <c r="S2337" s="618"/>
      <c r="T2337" s="618"/>
      <c r="U2337" s="618"/>
    </row>
    <row r="2338" spans="1:21">
      <c r="A2338" s="482" t="s">
        <v>5049</v>
      </c>
      <c r="B2338" s="483" t="s">
        <v>5050</v>
      </c>
      <c r="C2338" s="513">
        <v>9001</v>
      </c>
      <c r="D2338" s="472" t="s">
        <v>661</v>
      </c>
      <c r="E2338" s="473">
        <v>0.02</v>
      </c>
      <c r="F2338" s="476" t="s">
        <v>400</v>
      </c>
      <c r="G2338" s="477">
        <f t="shared" si="77"/>
        <v>0.02</v>
      </c>
      <c r="H2338" s="631" t="s">
        <v>339</v>
      </c>
      <c r="I2338" s="508">
        <f t="shared" si="78"/>
        <v>0.31780000000000003</v>
      </c>
      <c r="J2338" s="486">
        <v>46392</v>
      </c>
      <c r="K2338" s="487">
        <v>57232</v>
      </c>
      <c r="L2338" s="573"/>
      <c r="M2338" s="574"/>
      <c r="R2338" s="618"/>
      <c r="S2338" s="618"/>
      <c r="T2338" s="618"/>
      <c r="U2338" s="618"/>
    </row>
    <row r="2339" spans="1:21">
      <c r="A2339" s="482" t="s">
        <v>5051</v>
      </c>
      <c r="B2339" s="483" t="s">
        <v>5052</v>
      </c>
      <c r="C2339" s="513">
        <v>9001</v>
      </c>
      <c r="D2339" s="472" t="s">
        <v>661</v>
      </c>
      <c r="E2339" s="473">
        <v>0.02</v>
      </c>
      <c r="F2339" s="476" t="s">
        <v>400</v>
      </c>
      <c r="G2339" s="477">
        <f t="shared" si="77"/>
        <v>0.02</v>
      </c>
      <c r="H2339" s="631" t="s">
        <v>339</v>
      </c>
      <c r="I2339" s="508">
        <f t="shared" si="78"/>
        <v>0.31780000000000003</v>
      </c>
      <c r="J2339" s="486">
        <v>46392</v>
      </c>
      <c r="K2339" s="487">
        <v>57232</v>
      </c>
      <c r="L2339" s="573"/>
      <c r="M2339" s="574"/>
      <c r="R2339" s="618"/>
      <c r="S2339" s="618"/>
      <c r="T2339" s="618"/>
      <c r="U2339" s="618"/>
    </row>
    <row r="2340" spans="1:21">
      <c r="A2340" s="482" t="s">
        <v>5053</v>
      </c>
      <c r="B2340" s="483" t="s">
        <v>5054</v>
      </c>
      <c r="C2340" s="513">
        <v>1220</v>
      </c>
      <c r="D2340" s="472" t="s">
        <v>1350</v>
      </c>
      <c r="E2340" s="473">
        <v>0.02</v>
      </c>
      <c r="F2340" s="478" t="s">
        <v>401</v>
      </c>
      <c r="G2340" s="477">
        <f t="shared" si="77"/>
        <v>0.02</v>
      </c>
      <c r="H2340" s="631" t="s">
        <v>339</v>
      </c>
      <c r="I2340" s="508">
        <f t="shared" si="78"/>
        <v>0.31780000000000003</v>
      </c>
      <c r="J2340" s="486">
        <v>43695</v>
      </c>
      <c r="K2340" s="487">
        <v>54335</v>
      </c>
      <c r="L2340" s="573"/>
      <c r="M2340" s="574"/>
      <c r="R2340" s="618"/>
      <c r="S2340" s="618"/>
      <c r="T2340" s="618"/>
      <c r="U2340" s="618"/>
    </row>
    <row r="2341" spans="1:21">
      <c r="A2341" s="482" t="s">
        <v>5055</v>
      </c>
      <c r="B2341" s="483" t="s">
        <v>2496</v>
      </c>
      <c r="C2341" s="513">
        <v>9000</v>
      </c>
      <c r="D2341" s="472" t="s">
        <v>550</v>
      </c>
      <c r="E2341" s="473">
        <v>0.02</v>
      </c>
      <c r="F2341" s="476" t="s">
        <v>400</v>
      </c>
      <c r="G2341" s="477">
        <f t="shared" si="77"/>
        <v>0.02</v>
      </c>
      <c r="H2341" s="631" t="s">
        <v>339</v>
      </c>
      <c r="I2341" s="508">
        <f t="shared" si="78"/>
        <v>0.31780000000000003</v>
      </c>
      <c r="J2341" s="486">
        <v>93710</v>
      </c>
      <c r="K2341" s="487">
        <v>122906</v>
      </c>
      <c r="L2341" s="573"/>
      <c r="M2341" s="574"/>
      <c r="R2341" s="618"/>
      <c r="S2341" s="618"/>
      <c r="T2341" s="618"/>
      <c r="U2341" s="618"/>
    </row>
    <row r="2342" spans="1:21">
      <c r="A2342" s="482" t="s">
        <v>5056</v>
      </c>
      <c r="B2342" s="483" t="s">
        <v>5057</v>
      </c>
      <c r="C2342" s="513">
        <v>1190</v>
      </c>
      <c r="D2342" s="472" t="s">
        <v>1151</v>
      </c>
      <c r="E2342" s="473">
        <v>0.02</v>
      </c>
      <c r="F2342" s="478" t="s">
        <v>401</v>
      </c>
      <c r="G2342" s="477">
        <f t="shared" si="77"/>
        <v>0.02</v>
      </c>
      <c r="H2342" s="631" t="s">
        <v>339</v>
      </c>
      <c r="I2342" s="508">
        <f t="shared" si="78"/>
        <v>0.31780000000000003</v>
      </c>
      <c r="J2342" s="486">
        <v>32620</v>
      </c>
      <c r="K2342" s="487">
        <v>32874</v>
      </c>
      <c r="L2342" s="573"/>
      <c r="M2342" s="574"/>
      <c r="R2342" s="618"/>
      <c r="S2342" s="618"/>
      <c r="T2342" s="618"/>
      <c r="U2342" s="618"/>
    </row>
    <row r="2343" spans="1:21">
      <c r="A2343" s="471" t="s">
        <v>5058</v>
      </c>
      <c r="B2343" s="483" t="s">
        <v>1044</v>
      </c>
      <c r="C2343" s="513">
        <v>1630</v>
      </c>
      <c r="D2343" s="472" t="s">
        <v>1121</v>
      </c>
      <c r="E2343" s="473">
        <v>0.02</v>
      </c>
      <c r="F2343" s="478" t="s">
        <v>401</v>
      </c>
      <c r="G2343" s="477">
        <f t="shared" si="77"/>
        <v>0.02</v>
      </c>
      <c r="H2343" s="631" t="s">
        <v>339</v>
      </c>
      <c r="I2343" s="508">
        <f t="shared" si="78"/>
        <v>0.31780000000000003</v>
      </c>
      <c r="J2343" s="486">
        <v>36746</v>
      </c>
      <c r="K2343" s="487">
        <v>36746</v>
      </c>
      <c r="L2343" s="573"/>
      <c r="M2343" s="574"/>
      <c r="R2343" s="618"/>
      <c r="S2343" s="618"/>
      <c r="T2343" s="618"/>
      <c r="U2343" s="618"/>
    </row>
    <row r="2344" spans="1:21">
      <c r="A2344" s="471" t="s">
        <v>5059</v>
      </c>
      <c r="B2344" s="483" t="s">
        <v>3389</v>
      </c>
      <c r="C2344" s="513">
        <v>9000</v>
      </c>
      <c r="D2344" s="472" t="s">
        <v>550</v>
      </c>
      <c r="E2344" s="473">
        <v>0.02</v>
      </c>
      <c r="F2344" s="476" t="s">
        <v>400</v>
      </c>
      <c r="G2344" s="477">
        <f t="shared" si="77"/>
        <v>0.02</v>
      </c>
      <c r="H2344" s="631" t="s">
        <v>339</v>
      </c>
      <c r="I2344" s="508">
        <f t="shared" si="78"/>
        <v>0.31780000000000003</v>
      </c>
      <c r="J2344" s="486">
        <v>33807</v>
      </c>
      <c r="K2344" s="487">
        <v>35789</v>
      </c>
      <c r="L2344" s="573"/>
      <c r="M2344" s="574"/>
      <c r="R2344" s="618"/>
      <c r="S2344" s="618"/>
      <c r="T2344" s="618"/>
      <c r="U2344" s="618"/>
    </row>
    <row r="2345" spans="1:21">
      <c r="A2345" s="482" t="s">
        <v>5060</v>
      </c>
      <c r="B2345" s="483" t="s">
        <v>3391</v>
      </c>
      <c r="C2345" s="513">
        <v>9000</v>
      </c>
      <c r="D2345" s="472" t="s">
        <v>550</v>
      </c>
      <c r="E2345" s="473">
        <v>0.02</v>
      </c>
      <c r="F2345" s="476" t="s">
        <v>400</v>
      </c>
      <c r="G2345" s="477">
        <f t="shared" si="77"/>
        <v>0.02</v>
      </c>
      <c r="H2345" s="631" t="s">
        <v>339</v>
      </c>
      <c r="I2345" s="508">
        <f t="shared" si="78"/>
        <v>0.31780000000000003</v>
      </c>
      <c r="J2345" s="486">
        <v>43248</v>
      </c>
      <c r="K2345" s="487">
        <v>46627</v>
      </c>
      <c r="L2345" s="573"/>
      <c r="M2345" s="574"/>
      <c r="R2345" s="618"/>
      <c r="S2345" s="618"/>
      <c r="T2345" s="618"/>
      <c r="U2345" s="618"/>
    </row>
    <row r="2346" spans="1:21">
      <c r="A2346" s="482" t="s">
        <v>5061</v>
      </c>
      <c r="B2346" s="483" t="s">
        <v>5062</v>
      </c>
      <c r="C2346" s="513">
        <v>3401</v>
      </c>
      <c r="D2346" s="472" t="s">
        <v>1690</v>
      </c>
      <c r="E2346" s="473">
        <v>0.02</v>
      </c>
      <c r="F2346" s="478" t="s">
        <v>401</v>
      </c>
      <c r="G2346" s="477">
        <f t="shared" si="77"/>
        <v>0.02</v>
      </c>
      <c r="H2346" s="631" t="s">
        <v>339</v>
      </c>
      <c r="I2346" s="508">
        <f t="shared" si="78"/>
        <v>0.31780000000000003</v>
      </c>
      <c r="J2346" s="486">
        <v>69360</v>
      </c>
      <c r="K2346" s="487">
        <v>91800</v>
      </c>
      <c r="L2346" s="573"/>
      <c r="M2346" s="574"/>
      <c r="R2346" s="618"/>
      <c r="S2346" s="618"/>
      <c r="T2346" s="618"/>
      <c r="U2346" s="618"/>
    </row>
    <row r="2347" spans="1:21">
      <c r="A2347" s="471" t="s">
        <v>5063</v>
      </c>
      <c r="B2347" s="483" t="s">
        <v>5064</v>
      </c>
      <c r="C2347" s="513">
        <v>9801</v>
      </c>
      <c r="D2347" s="472" t="s">
        <v>5024</v>
      </c>
      <c r="E2347" s="474">
        <v>0</v>
      </c>
      <c r="F2347" s="478" t="s">
        <v>449</v>
      </c>
      <c r="G2347" s="477">
        <f t="shared" si="77"/>
        <v>0</v>
      </c>
      <c r="H2347" s="631" t="s">
        <v>374</v>
      </c>
      <c r="I2347" s="508">
        <f t="shared" si="78"/>
        <v>7.6499999999999999E-2</v>
      </c>
      <c r="J2347" s="486">
        <v>31200</v>
      </c>
      <c r="K2347" s="487">
        <v>31200</v>
      </c>
      <c r="L2347" s="573"/>
      <c r="M2347" s="574"/>
      <c r="R2347" s="618"/>
      <c r="S2347" s="618"/>
      <c r="T2347" s="618"/>
      <c r="U2347" s="618"/>
    </row>
    <row r="2348" spans="1:21">
      <c r="A2348" s="471" t="s">
        <v>5065</v>
      </c>
      <c r="B2348" s="483" t="s">
        <v>3512</v>
      </c>
      <c r="C2348" s="513">
        <v>9000</v>
      </c>
      <c r="D2348" s="472" t="s">
        <v>550</v>
      </c>
      <c r="E2348" s="473">
        <v>0.02</v>
      </c>
      <c r="F2348" s="476" t="s">
        <v>400</v>
      </c>
      <c r="G2348" s="477">
        <f t="shared" si="77"/>
        <v>0.02</v>
      </c>
      <c r="H2348" s="631" t="s">
        <v>339</v>
      </c>
      <c r="I2348" s="508">
        <f t="shared" si="78"/>
        <v>0.31780000000000003</v>
      </c>
      <c r="J2348" s="486">
        <v>34624</v>
      </c>
      <c r="K2348" s="487">
        <v>39983</v>
      </c>
      <c r="L2348" s="573"/>
      <c r="M2348" s="574"/>
      <c r="R2348" s="618"/>
      <c r="S2348" s="618"/>
      <c r="T2348" s="618"/>
      <c r="U2348" s="618"/>
    </row>
    <row r="2349" spans="1:21">
      <c r="A2349" s="482" t="s">
        <v>5066</v>
      </c>
      <c r="B2349" s="483" t="s">
        <v>3520</v>
      </c>
      <c r="C2349" s="513">
        <v>9001</v>
      </c>
      <c r="D2349" s="472" t="s">
        <v>661</v>
      </c>
      <c r="E2349" s="473">
        <v>0.02</v>
      </c>
      <c r="F2349" s="476" t="s">
        <v>400</v>
      </c>
      <c r="G2349" s="477">
        <f t="shared" si="77"/>
        <v>0.02</v>
      </c>
      <c r="H2349" s="631" t="s">
        <v>339</v>
      </c>
      <c r="I2349" s="508">
        <f t="shared" si="78"/>
        <v>0.31780000000000003</v>
      </c>
      <c r="J2349" s="486">
        <v>48726</v>
      </c>
      <c r="K2349" s="487">
        <v>53621</v>
      </c>
      <c r="L2349" s="573"/>
      <c r="M2349" s="574"/>
      <c r="R2349" s="618"/>
      <c r="S2349" s="618"/>
      <c r="T2349" s="618"/>
      <c r="U2349" s="618"/>
    </row>
    <row r="2350" spans="1:21">
      <c r="A2350" s="482" t="s">
        <v>5067</v>
      </c>
      <c r="B2350" s="483" t="s">
        <v>3526</v>
      </c>
      <c r="C2350" s="513">
        <v>9003</v>
      </c>
      <c r="D2350" s="472" t="s">
        <v>948</v>
      </c>
      <c r="E2350" s="473">
        <v>0.02</v>
      </c>
      <c r="F2350" s="476" t="s">
        <v>400</v>
      </c>
      <c r="G2350" s="477">
        <f t="shared" si="77"/>
        <v>0.02</v>
      </c>
      <c r="H2350" s="631" t="s">
        <v>339</v>
      </c>
      <c r="I2350" s="508">
        <f t="shared" si="78"/>
        <v>0.31780000000000003</v>
      </c>
      <c r="J2350" s="486">
        <v>58517</v>
      </c>
      <c r="K2350" s="487">
        <v>62831</v>
      </c>
      <c r="L2350" s="573"/>
      <c r="M2350" s="574"/>
      <c r="R2350" s="618"/>
      <c r="S2350" s="618"/>
      <c r="T2350" s="618"/>
      <c r="U2350" s="618"/>
    </row>
    <row r="2351" spans="1:21">
      <c r="A2351" s="482" t="s">
        <v>5068</v>
      </c>
      <c r="B2351" s="483" t="s">
        <v>3561</v>
      </c>
      <c r="C2351" s="513">
        <v>1025</v>
      </c>
      <c r="D2351" s="472" t="s">
        <v>1068</v>
      </c>
      <c r="E2351" s="473">
        <v>0.02</v>
      </c>
      <c r="F2351" s="478" t="s">
        <v>401</v>
      </c>
      <c r="G2351" s="477">
        <f t="shared" si="77"/>
        <v>0.02</v>
      </c>
      <c r="H2351" s="631" t="s">
        <v>339</v>
      </c>
      <c r="I2351" s="508">
        <f t="shared" si="78"/>
        <v>0.31780000000000003</v>
      </c>
      <c r="J2351" s="486">
        <v>38220</v>
      </c>
      <c r="K2351" s="487">
        <v>39503</v>
      </c>
      <c r="L2351" s="573"/>
      <c r="M2351" s="574"/>
      <c r="R2351" s="618"/>
      <c r="S2351" s="618"/>
      <c r="T2351" s="618"/>
      <c r="U2351" s="618"/>
    </row>
    <row r="2352" spans="1:21">
      <c r="A2352" s="471" t="s">
        <v>5069</v>
      </c>
      <c r="B2352" s="483" t="s">
        <v>3573</v>
      </c>
      <c r="C2352" s="513">
        <v>9003</v>
      </c>
      <c r="D2352" s="472" t="s">
        <v>948</v>
      </c>
      <c r="E2352" s="473">
        <v>0.02</v>
      </c>
      <c r="F2352" s="476" t="s">
        <v>400</v>
      </c>
      <c r="G2352" s="477">
        <f t="shared" si="77"/>
        <v>0.02</v>
      </c>
      <c r="H2352" s="631" t="s">
        <v>339</v>
      </c>
      <c r="I2352" s="508">
        <f t="shared" si="78"/>
        <v>0.31780000000000003</v>
      </c>
      <c r="J2352" s="486">
        <v>32620</v>
      </c>
      <c r="K2352" s="487">
        <v>32620</v>
      </c>
      <c r="L2352" s="573"/>
      <c r="M2352" s="574"/>
      <c r="R2352" s="618"/>
      <c r="S2352" s="618"/>
      <c r="T2352" s="618"/>
      <c r="U2352" s="618"/>
    </row>
    <row r="2353" spans="1:21">
      <c r="A2353" s="471" t="s">
        <v>5070</v>
      </c>
      <c r="B2353" s="483" t="s">
        <v>3575</v>
      </c>
      <c r="C2353" s="513">
        <v>9003</v>
      </c>
      <c r="D2353" s="472" t="s">
        <v>948</v>
      </c>
      <c r="E2353" s="473">
        <v>0.02</v>
      </c>
      <c r="F2353" s="476" t="s">
        <v>400</v>
      </c>
      <c r="G2353" s="477">
        <f t="shared" si="77"/>
        <v>0.02</v>
      </c>
      <c r="H2353" s="631" t="s">
        <v>339</v>
      </c>
      <c r="I2353" s="508">
        <f t="shared" si="78"/>
        <v>0.31780000000000003</v>
      </c>
      <c r="J2353" s="486">
        <v>32620</v>
      </c>
      <c r="K2353" s="487">
        <v>32620</v>
      </c>
      <c r="L2353" s="573"/>
      <c r="M2353" s="574"/>
      <c r="R2353" s="618"/>
      <c r="S2353" s="618"/>
      <c r="T2353" s="618"/>
      <c r="U2353" s="618"/>
    </row>
    <row r="2354" spans="1:21">
      <c r="A2354" s="471" t="s">
        <v>5071</v>
      </c>
      <c r="B2354" s="483" t="s">
        <v>3751</v>
      </c>
      <c r="C2354" s="513">
        <v>9000</v>
      </c>
      <c r="D2354" s="472" t="s">
        <v>550</v>
      </c>
      <c r="E2354" s="473">
        <v>0.02</v>
      </c>
      <c r="F2354" s="476" t="s">
        <v>400</v>
      </c>
      <c r="G2354" s="477">
        <f t="shared" si="77"/>
        <v>0.02</v>
      </c>
      <c r="H2354" s="631" t="s">
        <v>339</v>
      </c>
      <c r="I2354" s="508">
        <f t="shared" si="78"/>
        <v>0.31780000000000003</v>
      </c>
      <c r="J2354" s="486">
        <v>32620</v>
      </c>
      <c r="K2354" s="487">
        <v>33456</v>
      </c>
      <c r="L2354" s="573"/>
      <c r="M2354" s="574"/>
      <c r="R2354" s="618"/>
      <c r="S2354" s="618"/>
      <c r="T2354" s="618"/>
      <c r="U2354" s="618"/>
    </row>
    <row r="2355" spans="1:21">
      <c r="A2355" s="471" t="s">
        <v>5072</v>
      </c>
      <c r="B2355" s="483" t="s">
        <v>5073</v>
      </c>
      <c r="C2355" s="513">
        <v>9071</v>
      </c>
      <c r="D2355" s="472" t="s">
        <v>4031</v>
      </c>
      <c r="E2355" s="474">
        <v>0</v>
      </c>
      <c r="F2355" s="476" t="s">
        <v>400</v>
      </c>
      <c r="G2355" s="477">
        <f t="shared" si="77"/>
        <v>0.02</v>
      </c>
      <c r="H2355" s="631" t="s">
        <v>339</v>
      </c>
      <c r="I2355" s="508">
        <f t="shared" si="78"/>
        <v>0.31780000000000003</v>
      </c>
      <c r="J2355" s="486">
        <v>31200</v>
      </c>
      <c r="K2355" s="487">
        <v>32197</v>
      </c>
      <c r="L2355" s="573"/>
      <c r="M2355" s="574"/>
      <c r="R2355" s="618"/>
      <c r="S2355" s="618"/>
      <c r="T2355" s="618"/>
      <c r="U2355" s="618"/>
    </row>
    <row r="2356" spans="1:21">
      <c r="A2356" s="471" t="s">
        <v>5074</v>
      </c>
      <c r="B2356" s="483" t="s">
        <v>5075</v>
      </c>
      <c r="C2356" s="513">
        <v>8001</v>
      </c>
      <c r="D2356" s="472" t="s">
        <v>4181</v>
      </c>
      <c r="E2356" s="474">
        <v>0</v>
      </c>
      <c r="F2356" s="478" t="s">
        <v>401</v>
      </c>
      <c r="G2356" s="477">
        <f t="shared" si="77"/>
        <v>0.02</v>
      </c>
      <c r="H2356" s="631" t="s">
        <v>339</v>
      </c>
      <c r="I2356" s="508">
        <f t="shared" si="78"/>
        <v>0.31780000000000003</v>
      </c>
      <c r="J2356" s="486">
        <v>31200</v>
      </c>
      <c r="K2356" s="487">
        <v>58000</v>
      </c>
      <c r="L2356" s="573"/>
      <c r="M2356" s="574"/>
      <c r="R2356" s="618"/>
      <c r="S2356" s="618"/>
      <c r="T2356" s="618"/>
      <c r="U2356" s="618"/>
    </row>
    <row r="2357" spans="1:21">
      <c r="A2357" s="471" t="s">
        <v>5076</v>
      </c>
      <c r="B2357" s="483" t="s">
        <v>4285</v>
      </c>
      <c r="C2357" s="513">
        <v>9001</v>
      </c>
      <c r="D2357" s="472" t="s">
        <v>661</v>
      </c>
      <c r="E2357" s="473">
        <v>0.02</v>
      </c>
      <c r="F2357" s="476" t="s">
        <v>400</v>
      </c>
      <c r="G2357" s="477">
        <f t="shared" si="77"/>
        <v>0.02</v>
      </c>
      <c r="H2357" s="631" t="s">
        <v>339</v>
      </c>
      <c r="I2357" s="508">
        <f t="shared" si="78"/>
        <v>0.31780000000000003</v>
      </c>
      <c r="J2357" s="486">
        <v>32620</v>
      </c>
      <c r="K2357" s="487">
        <v>32620</v>
      </c>
      <c r="L2357" s="573"/>
      <c r="M2357" s="574"/>
      <c r="R2357" s="618"/>
      <c r="S2357" s="618"/>
      <c r="T2357" s="618"/>
      <c r="U2357" s="618"/>
    </row>
    <row r="2358" spans="1:21">
      <c r="A2358" s="482" t="s">
        <v>5077</v>
      </c>
      <c r="B2358" s="483" t="s">
        <v>3720</v>
      </c>
      <c r="C2358" s="513">
        <v>9001</v>
      </c>
      <c r="D2358" s="472" t="s">
        <v>661</v>
      </c>
      <c r="E2358" s="473">
        <v>0.02</v>
      </c>
      <c r="F2358" s="476" t="s">
        <v>400</v>
      </c>
      <c r="G2358" s="477">
        <f t="shared" si="77"/>
        <v>0.02</v>
      </c>
      <c r="H2358" s="631" t="s">
        <v>339</v>
      </c>
      <c r="I2358" s="508">
        <f t="shared" si="78"/>
        <v>0.31780000000000003</v>
      </c>
      <c r="J2358" s="486">
        <v>40990</v>
      </c>
      <c r="K2358" s="487">
        <v>51971</v>
      </c>
      <c r="L2358" s="573"/>
      <c r="M2358" s="574"/>
      <c r="R2358" s="618"/>
      <c r="S2358" s="618"/>
      <c r="T2358" s="618"/>
      <c r="U2358" s="618"/>
    </row>
    <row r="2359" spans="1:21">
      <c r="A2359" s="482" t="s">
        <v>5078</v>
      </c>
      <c r="B2359" s="483" t="s">
        <v>1037</v>
      </c>
      <c r="C2359" s="513">
        <v>9000</v>
      </c>
      <c r="D2359" s="472" t="s">
        <v>550</v>
      </c>
      <c r="E2359" s="473">
        <v>0.02</v>
      </c>
      <c r="F2359" s="476" t="s">
        <v>400</v>
      </c>
      <c r="G2359" s="477">
        <f t="shared" si="77"/>
        <v>0.02</v>
      </c>
      <c r="H2359" s="631" t="s">
        <v>339</v>
      </c>
      <c r="I2359" s="508">
        <f t="shared" si="78"/>
        <v>0.31780000000000003</v>
      </c>
      <c r="J2359" s="486">
        <v>46392</v>
      </c>
      <c r="K2359" s="487">
        <v>57232</v>
      </c>
      <c r="L2359" s="573"/>
      <c r="M2359" s="574"/>
      <c r="R2359" s="618"/>
      <c r="S2359" s="618"/>
      <c r="T2359" s="618"/>
      <c r="U2359" s="618"/>
    </row>
    <row r="2360" spans="1:21">
      <c r="A2360" s="471" t="s">
        <v>5079</v>
      </c>
      <c r="B2360" s="483" t="s">
        <v>4482</v>
      </c>
      <c r="C2360" s="513">
        <v>6002</v>
      </c>
      <c r="D2360" s="472" t="s">
        <v>932</v>
      </c>
      <c r="E2360" s="473">
        <v>0</v>
      </c>
      <c r="F2360" s="478" t="s">
        <v>401</v>
      </c>
      <c r="G2360" s="477">
        <f t="shared" si="77"/>
        <v>0.02</v>
      </c>
      <c r="H2360" s="631" t="s">
        <v>339</v>
      </c>
      <c r="I2360" s="508">
        <f t="shared" si="78"/>
        <v>0.31780000000000003</v>
      </c>
      <c r="J2360" s="486">
        <v>33131</v>
      </c>
      <c r="K2360" s="487">
        <v>33734</v>
      </c>
      <c r="L2360" s="573"/>
      <c r="M2360" s="574"/>
      <c r="R2360" s="618"/>
      <c r="S2360" s="618"/>
      <c r="T2360" s="618"/>
      <c r="U2360" s="618"/>
    </row>
    <row r="2361" spans="1:21">
      <c r="A2361" s="482" t="s">
        <v>5080</v>
      </c>
      <c r="B2361" s="483" t="s">
        <v>4489</v>
      </c>
      <c r="C2361" s="513">
        <v>2021</v>
      </c>
      <c r="D2361" s="472" t="s">
        <v>4487</v>
      </c>
      <c r="E2361" s="473">
        <v>0.02</v>
      </c>
      <c r="F2361" s="478" t="s">
        <v>401</v>
      </c>
      <c r="G2361" s="477">
        <f t="shared" si="77"/>
        <v>0.02</v>
      </c>
      <c r="H2361" s="631" t="s">
        <v>339</v>
      </c>
      <c r="I2361" s="508">
        <f t="shared" si="78"/>
        <v>0.31780000000000003</v>
      </c>
      <c r="J2361" s="486">
        <v>56918</v>
      </c>
      <c r="K2361" s="487">
        <v>58056</v>
      </c>
      <c r="L2361" s="573"/>
      <c r="M2361" s="574"/>
      <c r="R2361" s="618"/>
      <c r="S2361" s="618"/>
      <c r="T2361" s="618"/>
      <c r="U2361" s="618"/>
    </row>
    <row r="2362" spans="1:21">
      <c r="A2362" s="471" t="s">
        <v>5081</v>
      </c>
      <c r="B2362" s="483" t="s">
        <v>4548</v>
      </c>
      <c r="C2362" s="513">
        <v>8240</v>
      </c>
      <c r="D2362" s="472" t="s">
        <v>1373</v>
      </c>
      <c r="E2362" s="473">
        <v>0.02</v>
      </c>
      <c r="F2362" s="478" t="s">
        <v>401</v>
      </c>
      <c r="G2362" s="477">
        <f t="shared" si="77"/>
        <v>0.02</v>
      </c>
      <c r="H2362" s="631" t="s">
        <v>339</v>
      </c>
      <c r="I2362" s="508">
        <f t="shared" si="78"/>
        <v>0.31780000000000003</v>
      </c>
      <c r="J2362" s="486">
        <v>32620</v>
      </c>
      <c r="K2362" s="487">
        <v>32991</v>
      </c>
      <c r="L2362" s="573"/>
      <c r="M2362" s="574"/>
      <c r="R2362" s="618"/>
      <c r="S2362" s="618"/>
      <c r="T2362" s="618"/>
      <c r="U2362" s="618"/>
    </row>
    <row r="2363" spans="1:21">
      <c r="A2363" s="471" t="s">
        <v>5082</v>
      </c>
      <c r="B2363" s="483" t="s">
        <v>4574</v>
      </c>
      <c r="C2363" s="513">
        <v>8310</v>
      </c>
      <c r="D2363" s="472" t="s">
        <v>4572</v>
      </c>
      <c r="E2363" s="473">
        <v>0.02</v>
      </c>
      <c r="F2363" s="478" t="s">
        <v>401</v>
      </c>
      <c r="G2363" s="477">
        <f t="shared" si="77"/>
        <v>0.02</v>
      </c>
      <c r="H2363" s="631" t="s">
        <v>339</v>
      </c>
      <c r="I2363" s="508">
        <f t="shared" si="78"/>
        <v>0.31780000000000003</v>
      </c>
      <c r="J2363" s="486">
        <v>32620</v>
      </c>
      <c r="K2363" s="487">
        <v>34109</v>
      </c>
      <c r="L2363" s="573"/>
      <c r="M2363" s="574"/>
      <c r="R2363" s="618"/>
      <c r="S2363" s="618"/>
      <c r="T2363" s="618"/>
      <c r="U2363" s="618"/>
    </row>
    <row r="2364" spans="1:21">
      <c r="A2364" s="482" t="s">
        <v>5083</v>
      </c>
      <c r="B2364" s="483" t="s">
        <v>4580</v>
      </c>
      <c r="C2364" s="513">
        <v>8320</v>
      </c>
      <c r="D2364" s="472" t="s">
        <v>5084</v>
      </c>
      <c r="E2364" s="473">
        <v>0.02</v>
      </c>
      <c r="F2364" s="478" t="s">
        <v>401</v>
      </c>
      <c r="G2364" s="477">
        <f t="shared" si="77"/>
        <v>0.02</v>
      </c>
      <c r="H2364" s="631" t="s">
        <v>339</v>
      </c>
      <c r="I2364" s="508">
        <f t="shared" si="78"/>
        <v>0.31780000000000003</v>
      </c>
      <c r="J2364" s="486">
        <v>32620</v>
      </c>
      <c r="K2364" s="487">
        <v>36488</v>
      </c>
      <c r="L2364" s="573"/>
      <c r="M2364" s="574"/>
      <c r="R2364" s="618"/>
      <c r="S2364" s="618"/>
      <c r="T2364" s="618"/>
      <c r="U2364" s="618"/>
    </row>
    <row r="2365" spans="1:21">
      <c r="A2365" s="471" t="s">
        <v>5085</v>
      </c>
      <c r="B2365" s="483" t="s">
        <v>4616</v>
      </c>
      <c r="C2365" s="513">
        <v>8240</v>
      </c>
      <c r="D2365" s="472" t="s">
        <v>1373</v>
      </c>
      <c r="E2365" s="473">
        <v>0.02</v>
      </c>
      <c r="F2365" s="478" t="s">
        <v>401</v>
      </c>
      <c r="G2365" s="477">
        <f t="shared" si="77"/>
        <v>0.02</v>
      </c>
      <c r="H2365" s="631" t="s">
        <v>339</v>
      </c>
      <c r="I2365" s="508">
        <f t="shared" si="78"/>
        <v>0.31780000000000003</v>
      </c>
      <c r="J2365" s="486">
        <v>32620</v>
      </c>
      <c r="K2365" s="487">
        <v>33395</v>
      </c>
      <c r="L2365" s="573"/>
      <c r="M2365" s="574"/>
      <c r="R2365" s="618"/>
      <c r="S2365" s="618"/>
      <c r="T2365" s="618"/>
      <c r="U2365" s="618"/>
    </row>
    <row r="2366" spans="1:21">
      <c r="A2366" s="471" t="s">
        <v>5086</v>
      </c>
      <c r="B2366" s="483" t="s">
        <v>4765</v>
      </c>
      <c r="C2366" s="513">
        <v>9172</v>
      </c>
      <c r="D2366" s="472" t="s">
        <v>3813</v>
      </c>
      <c r="E2366" s="474">
        <v>0.02</v>
      </c>
      <c r="F2366" s="476" t="s">
        <v>400</v>
      </c>
      <c r="G2366" s="477">
        <f t="shared" si="77"/>
        <v>0.02</v>
      </c>
      <c r="H2366" s="631" t="s">
        <v>339</v>
      </c>
      <c r="I2366" s="508">
        <f t="shared" si="78"/>
        <v>0.31780000000000003</v>
      </c>
      <c r="J2366" s="486">
        <v>27046</v>
      </c>
      <c r="K2366" s="487">
        <v>30298</v>
      </c>
      <c r="L2366" s="573"/>
      <c r="M2366" s="574"/>
      <c r="R2366" s="618"/>
      <c r="S2366" s="618"/>
      <c r="T2366" s="618"/>
      <c r="U2366" s="618"/>
    </row>
    <row r="2367" spans="1:21">
      <c r="A2367" s="482" t="s">
        <v>5087</v>
      </c>
      <c r="B2367" s="483" t="s">
        <v>4770</v>
      </c>
      <c r="C2367" s="513">
        <v>4200</v>
      </c>
      <c r="D2367" s="472" t="s">
        <v>959</v>
      </c>
      <c r="E2367" s="473">
        <v>0.02</v>
      </c>
      <c r="F2367" s="478" t="s">
        <v>401</v>
      </c>
      <c r="G2367" s="477">
        <f t="shared" si="77"/>
        <v>0.02</v>
      </c>
      <c r="H2367" s="631" t="s">
        <v>339</v>
      </c>
      <c r="I2367" s="508">
        <f t="shared" si="78"/>
        <v>0.31780000000000003</v>
      </c>
      <c r="J2367" s="486">
        <v>53676</v>
      </c>
      <c r="K2367" s="487">
        <v>58101</v>
      </c>
      <c r="L2367" s="573"/>
      <c r="M2367" s="574"/>
      <c r="R2367" s="618"/>
      <c r="S2367" s="618"/>
      <c r="T2367" s="618"/>
      <c r="U2367" s="618"/>
    </row>
    <row r="2368" spans="1:21">
      <c r="A2368" s="482" t="s">
        <v>5088</v>
      </c>
      <c r="B2368" s="483" t="s">
        <v>4772</v>
      </c>
      <c r="C2368" s="513">
        <v>4200</v>
      </c>
      <c r="D2368" s="472" t="s">
        <v>959</v>
      </c>
      <c r="E2368" s="473">
        <v>0.02</v>
      </c>
      <c r="F2368" s="478" t="s">
        <v>401</v>
      </c>
      <c r="G2368" s="477">
        <f t="shared" si="77"/>
        <v>0.02</v>
      </c>
      <c r="H2368" s="631" t="s">
        <v>339</v>
      </c>
      <c r="I2368" s="508">
        <f t="shared" si="78"/>
        <v>0.31780000000000003</v>
      </c>
      <c r="J2368" s="486">
        <v>57140</v>
      </c>
      <c r="K2368" s="487">
        <v>66822</v>
      </c>
      <c r="L2368" s="573"/>
      <c r="M2368" s="574"/>
      <c r="R2368" s="618"/>
      <c r="S2368" s="618"/>
      <c r="T2368" s="618"/>
      <c r="U2368" s="618"/>
    </row>
    <row r="2369" spans="1:21">
      <c r="A2369" s="482" t="s">
        <v>5089</v>
      </c>
      <c r="B2369" s="483" t="s">
        <v>4774</v>
      </c>
      <c r="C2369" s="513">
        <v>4200</v>
      </c>
      <c r="D2369" s="472" t="s">
        <v>959</v>
      </c>
      <c r="E2369" s="473">
        <v>0.02</v>
      </c>
      <c r="F2369" s="478" t="s">
        <v>401</v>
      </c>
      <c r="G2369" s="477">
        <f t="shared" si="77"/>
        <v>0.02</v>
      </c>
      <c r="H2369" s="631" t="s">
        <v>339</v>
      </c>
      <c r="I2369" s="508">
        <f t="shared" si="78"/>
        <v>0.31780000000000003</v>
      </c>
      <c r="J2369" s="486">
        <v>60546</v>
      </c>
      <c r="K2369" s="487">
        <v>65537</v>
      </c>
      <c r="L2369" s="573"/>
      <c r="M2369" s="574"/>
      <c r="R2369" s="618"/>
      <c r="S2369" s="618"/>
      <c r="T2369" s="618"/>
      <c r="U2369" s="618"/>
    </row>
    <row r="2370" spans="1:21">
      <c r="A2370" s="482" t="s">
        <v>5090</v>
      </c>
      <c r="B2370" s="483" t="s">
        <v>4872</v>
      </c>
      <c r="C2370" s="513">
        <v>9000</v>
      </c>
      <c r="D2370" s="472" t="s">
        <v>550</v>
      </c>
      <c r="E2370" s="473">
        <v>0.02</v>
      </c>
      <c r="F2370" s="476" t="s">
        <v>400</v>
      </c>
      <c r="G2370" s="477">
        <f t="shared" si="77"/>
        <v>0.02</v>
      </c>
      <c r="H2370" s="631" t="s">
        <v>339</v>
      </c>
      <c r="I2370" s="508">
        <f t="shared" si="78"/>
        <v>0.31780000000000003</v>
      </c>
      <c r="J2370" s="486">
        <v>57479</v>
      </c>
      <c r="K2370" s="487">
        <v>80621</v>
      </c>
      <c r="L2370" s="573"/>
      <c r="M2370" s="574"/>
      <c r="R2370" s="618"/>
      <c r="S2370" s="618"/>
      <c r="T2370" s="618"/>
      <c r="U2370" s="618"/>
    </row>
    <row r="2371" spans="1:21">
      <c r="A2371" s="482" t="s">
        <v>5091</v>
      </c>
      <c r="B2371" s="483" t="s">
        <v>4951</v>
      </c>
      <c r="C2371" s="513">
        <v>9000</v>
      </c>
      <c r="D2371" s="472" t="s">
        <v>550</v>
      </c>
      <c r="E2371" s="473">
        <v>0.02</v>
      </c>
      <c r="F2371" s="476" t="s">
        <v>400</v>
      </c>
      <c r="G2371" s="477">
        <f t="shared" si="77"/>
        <v>0.02</v>
      </c>
      <c r="H2371" s="631" t="s">
        <v>339</v>
      </c>
      <c r="I2371" s="508">
        <f t="shared" si="78"/>
        <v>0.31780000000000003</v>
      </c>
      <c r="J2371" s="486">
        <v>60892</v>
      </c>
      <c r="K2371" s="487">
        <v>69850</v>
      </c>
      <c r="L2371" s="573"/>
      <c r="M2371" s="574"/>
      <c r="R2371" s="618"/>
      <c r="S2371" s="618"/>
      <c r="T2371" s="618"/>
      <c r="U2371" s="618"/>
    </row>
    <row r="2372" spans="1:21">
      <c r="A2372" s="482" t="s">
        <v>5092</v>
      </c>
      <c r="B2372" s="483" t="s">
        <v>5018</v>
      </c>
      <c r="C2372" s="513">
        <v>3400</v>
      </c>
      <c r="D2372" s="472" t="s">
        <v>1690</v>
      </c>
      <c r="E2372" s="473">
        <v>0</v>
      </c>
      <c r="F2372" s="478" t="s">
        <v>401</v>
      </c>
      <c r="G2372" s="477">
        <f t="shared" ref="G2372:G2435" si="79">_xlfn.XLOOKUP(F2372,$N$3:$N$18,$O$3:$O$18,"not found",0,1)</f>
        <v>0.02</v>
      </c>
      <c r="H2372" s="631" t="s">
        <v>339</v>
      </c>
      <c r="I2372" s="508">
        <f t="shared" ref="I2372:I2435" si="80">VLOOKUP(H2372,Fringe.Rates,2,FALSE)</f>
        <v>0.31780000000000003</v>
      </c>
      <c r="J2372" s="486">
        <v>79960</v>
      </c>
      <c r="K2372" s="487">
        <v>119940</v>
      </c>
      <c r="L2372" s="573"/>
      <c r="M2372" s="574"/>
      <c r="R2372" s="618"/>
      <c r="S2372" s="618"/>
      <c r="T2372" s="618"/>
      <c r="U2372" s="618"/>
    </row>
    <row r="2373" spans="1:21">
      <c r="A2373" s="482" t="s">
        <v>5093</v>
      </c>
      <c r="B2373" s="483" t="s">
        <v>5094</v>
      </c>
      <c r="C2373" s="513">
        <v>9070</v>
      </c>
      <c r="D2373" s="472" t="s">
        <v>1092</v>
      </c>
      <c r="E2373" s="473">
        <v>0.02</v>
      </c>
      <c r="F2373" s="476" t="s">
        <v>400</v>
      </c>
      <c r="G2373" s="477">
        <f t="shared" si="79"/>
        <v>0.02</v>
      </c>
      <c r="H2373" s="631" t="s">
        <v>339</v>
      </c>
      <c r="I2373" s="508">
        <f t="shared" si="80"/>
        <v>0.31780000000000003</v>
      </c>
      <c r="J2373" s="486">
        <v>43015</v>
      </c>
      <c r="K2373" s="487">
        <v>64464</v>
      </c>
      <c r="L2373" s="573"/>
      <c r="M2373" s="574"/>
      <c r="R2373" s="618"/>
      <c r="S2373" s="618"/>
      <c r="T2373" s="618"/>
      <c r="U2373" s="618"/>
    </row>
    <row r="2374" spans="1:21">
      <c r="A2374" s="482" t="s">
        <v>5095</v>
      </c>
      <c r="B2374" s="483" t="s">
        <v>5096</v>
      </c>
      <c r="C2374" s="513">
        <v>9030</v>
      </c>
      <c r="D2374" s="472" t="s">
        <v>416</v>
      </c>
      <c r="E2374" s="473">
        <v>0.02</v>
      </c>
      <c r="F2374" s="476" t="s">
        <v>400</v>
      </c>
      <c r="G2374" s="477">
        <f t="shared" si="79"/>
        <v>0.02</v>
      </c>
      <c r="H2374" s="631" t="s">
        <v>339</v>
      </c>
      <c r="I2374" s="508">
        <f t="shared" si="80"/>
        <v>0.31780000000000003</v>
      </c>
      <c r="J2374" s="486">
        <v>60267</v>
      </c>
      <c r="K2374" s="487">
        <v>90224</v>
      </c>
      <c r="L2374" s="573"/>
      <c r="M2374" s="574"/>
      <c r="R2374" s="618"/>
      <c r="S2374" s="618"/>
      <c r="T2374" s="618"/>
      <c r="U2374" s="618"/>
    </row>
    <row r="2375" spans="1:21">
      <c r="A2375" s="471" t="s">
        <v>5097</v>
      </c>
      <c r="B2375" s="483" t="s">
        <v>5098</v>
      </c>
      <c r="C2375" s="513">
        <v>9200</v>
      </c>
      <c r="D2375" s="472" t="s">
        <v>5099</v>
      </c>
      <c r="E2375" s="473">
        <v>0.02</v>
      </c>
      <c r="F2375" s="476" t="s">
        <v>400</v>
      </c>
      <c r="G2375" s="477">
        <f t="shared" si="79"/>
        <v>0.02</v>
      </c>
      <c r="H2375" s="631" t="s">
        <v>339</v>
      </c>
      <c r="I2375" s="508">
        <f t="shared" si="80"/>
        <v>0.31780000000000003</v>
      </c>
      <c r="J2375" s="486">
        <v>32620</v>
      </c>
      <c r="K2375" s="487">
        <v>32620</v>
      </c>
      <c r="L2375" s="573"/>
      <c r="M2375" s="574"/>
      <c r="R2375" s="618"/>
      <c r="S2375" s="618"/>
      <c r="T2375" s="618"/>
      <c r="U2375" s="618"/>
    </row>
    <row r="2376" spans="1:21">
      <c r="A2376" s="471" t="s">
        <v>5100</v>
      </c>
      <c r="B2376" s="483" t="s">
        <v>5101</v>
      </c>
      <c r="C2376" s="513">
        <v>1140</v>
      </c>
      <c r="D2376" s="472" t="s">
        <v>925</v>
      </c>
      <c r="E2376" s="474">
        <v>0.02</v>
      </c>
      <c r="F2376" s="478" t="s">
        <v>401</v>
      </c>
      <c r="G2376" s="477">
        <f t="shared" si="79"/>
        <v>0.02</v>
      </c>
      <c r="H2376" s="631" t="s">
        <v>339</v>
      </c>
      <c r="I2376" s="508">
        <f t="shared" si="80"/>
        <v>0.31780000000000003</v>
      </c>
      <c r="J2376" s="486">
        <v>32620</v>
      </c>
      <c r="K2376" s="487">
        <v>32620</v>
      </c>
      <c r="L2376" s="573"/>
      <c r="M2376" s="574"/>
      <c r="R2376" s="618"/>
      <c r="S2376" s="618"/>
      <c r="T2376" s="618"/>
      <c r="U2376" s="618"/>
    </row>
    <row r="2377" spans="1:21">
      <c r="A2377" s="471" t="s">
        <v>5102</v>
      </c>
      <c r="B2377" s="483" t="s">
        <v>5103</v>
      </c>
      <c r="C2377" s="513">
        <v>9200</v>
      </c>
      <c r="D2377" s="472" t="s">
        <v>5099</v>
      </c>
      <c r="E2377" s="473">
        <v>0.02</v>
      </c>
      <c r="F2377" s="476" t="s">
        <v>400</v>
      </c>
      <c r="G2377" s="477">
        <f t="shared" si="79"/>
        <v>0.02</v>
      </c>
      <c r="H2377" s="631" t="s">
        <v>339</v>
      </c>
      <c r="I2377" s="508">
        <f t="shared" si="80"/>
        <v>0.31780000000000003</v>
      </c>
      <c r="J2377" s="486">
        <v>32620</v>
      </c>
      <c r="K2377" s="487">
        <v>32620</v>
      </c>
      <c r="L2377" s="573"/>
      <c r="M2377" s="574"/>
      <c r="R2377" s="618"/>
      <c r="S2377" s="618"/>
      <c r="T2377" s="618"/>
      <c r="U2377" s="618"/>
    </row>
    <row r="2378" spans="1:21">
      <c r="A2378" s="482" t="s">
        <v>5104</v>
      </c>
      <c r="B2378" s="483" t="s">
        <v>958</v>
      </c>
      <c r="C2378" s="513">
        <v>1090</v>
      </c>
      <c r="D2378" s="472" t="s">
        <v>2578</v>
      </c>
      <c r="E2378" s="473">
        <v>0.02</v>
      </c>
      <c r="F2378" s="478" t="s">
        <v>401</v>
      </c>
      <c r="G2378" s="477">
        <f t="shared" si="79"/>
        <v>0.02</v>
      </c>
      <c r="H2378" s="631" t="s">
        <v>339</v>
      </c>
      <c r="I2378" s="508">
        <f t="shared" si="80"/>
        <v>0.31780000000000003</v>
      </c>
      <c r="J2378" s="486">
        <v>45445</v>
      </c>
      <c r="K2378" s="487">
        <v>49058</v>
      </c>
      <c r="L2378" s="573"/>
      <c r="M2378" s="574"/>
      <c r="R2378" s="618"/>
      <c r="S2378" s="618"/>
      <c r="T2378" s="618"/>
      <c r="U2378" s="618"/>
    </row>
    <row r="2379" spans="1:21">
      <c r="A2379" s="482" t="s">
        <v>5105</v>
      </c>
      <c r="B2379" s="483" t="s">
        <v>4964</v>
      </c>
      <c r="C2379" s="513">
        <v>9000</v>
      </c>
      <c r="D2379" s="472" t="s">
        <v>550</v>
      </c>
      <c r="E2379" s="473">
        <v>0.02</v>
      </c>
      <c r="F2379" s="476" t="s">
        <v>400</v>
      </c>
      <c r="G2379" s="477">
        <f t="shared" si="79"/>
        <v>0.02</v>
      </c>
      <c r="H2379" s="631" t="s">
        <v>339</v>
      </c>
      <c r="I2379" s="508">
        <f t="shared" si="80"/>
        <v>0.31780000000000003</v>
      </c>
      <c r="J2379" s="486">
        <v>67726</v>
      </c>
      <c r="K2379" s="487">
        <v>69940</v>
      </c>
      <c r="L2379" s="573"/>
      <c r="M2379" s="574"/>
      <c r="R2379" s="618"/>
      <c r="S2379" s="618"/>
      <c r="T2379" s="618"/>
      <c r="U2379" s="618"/>
    </row>
    <row r="2380" spans="1:21">
      <c r="A2380" s="471" t="s">
        <v>5106</v>
      </c>
      <c r="B2380" s="483" t="s">
        <v>1041</v>
      </c>
      <c r="C2380" s="513">
        <v>9003</v>
      </c>
      <c r="D2380" s="472" t="s">
        <v>948</v>
      </c>
      <c r="E2380" s="473">
        <v>0.02</v>
      </c>
      <c r="F2380" s="476" t="s">
        <v>400</v>
      </c>
      <c r="G2380" s="477">
        <f t="shared" si="79"/>
        <v>0.02</v>
      </c>
      <c r="H2380" s="631" t="s">
        <v>339</v>
      </c>
      <c r="I2380" s="508">
        <f t="shared" si="80"/>
        <v>0.31780000000000003</v>
      </c>
      <c r="J2380" s="486">
        <v>32620</v>
      </c>
      <c r="K2380" s="487">
        <v>32873</v>
      </c>
      <c r="L2380" s="573"/>
      <c r="M2380" s="574"/>
      <c r="R2380" s="618"/>
      <c r="S2380" s="618"/>
      <c r="T2380" s="618"/>
      <c r="U2380" s="618"/>
    </row>
    <row r="2381" spans="1:21">
      <c r="A2381" s="471" t="s">
        <v>5107</v>
      </c>
      <c r="B2381" s="483" t="s">
        <v>1044</v>
      </c>
      <c r="C2381" s="513">
        <v>9003</v>
      </c>
      <c r="D2381" s="472" t="s">
        <v>948</v>
      </c>
      <c r="E2381" s="473">
        <v>0.02</v>
      </c>
      <c r="F2381" s="476" t="s">
        <v>400</v>
      </c>
      <c r="G2381" s="477">
        <f t="shared" si="79"/>
        <v>0.02</v>
      </c>
      <c r="H2381" s="631" t="s">
        <v>339</v>
      </c>
      <c r="I2381" s="508">
        <f t="shared" si="80"/>
        <v>0.31780000000000003</v>
      </c>
      <c r="J2381" s="486">
        <v>32620</v>
      </c>
      <c r="K2381" s="487">
        <v>36021</v>
      </c>
      <c r="L2381" s="573"/>
      <c r="M2381" s="574"/>
      <c r="R2381" s="618"/>
      <c r="S2381" s="618"/>
      <c r="T2381" s="618"/>
      <c r="U2381" s="618"/>
    </row>
    <row r="2382" spans="1:21">
      <c r="A2382" s="482" t="s">
        <v>5108</v>
      </c>
      <c r="B2382" s="483" t="s">
        <v>1094</v>
      </c>
      <c r="C2382" s="513">
        <v>9070</v>
      </c>
      <c r="D2382" s="472" t="s">
        <v>1092</v>
      </c>
      <c r="E2382" s="473">
        <v>0.02</v>
      </c>
      <c r="F2382" s="476" t="s">
        <v>400</v>
      </c>
      <c r="G2382" s="477">
        <f t="shared" si="79"/>
        <v>0.02</v>
      </c>
      <c r="H2382" s="631" t="s">
        <v>339</v>
      </c>
      <c r="I2382" s="508">
        <f t="shared" si="80"/>
        <v>0.31780000000000003</v>
      </c>
      <c r="J2382" s="486">
        <v>38236</v>
      </c>
      <c r="K2382" s="487">
        <v>48959</v>
      </c>
      <c r="L2382" s="573"/>
      <c r="M2382" s="574"/>
      <c r="R2382" s="618"/>
      <c r="S2382" s="618"/>
      <c r="T2382" s="618"/>
      <c r="U2382" s="618"/>
    </row>
    <row r="2383" spans="1:21">
      <c r="A2383" s="482" t="s">
        <v>5109</v>
      </c>
      <c r="B2383" s="483" t="s">
        <v>1128</v>
      </c>
      <c r="C2383" s="513">
        <v>9001</v>
      </c>
      <c r="D2383" s="472" t="s">
        <v>661</v>
      </c>
      <c r="E2383" s="473">
        <v>0.02</v>
      </c>
      <c r="F2383" s="476" t="s">
        <v>400</v>
      </c>
      <c r="G2383" s="477">
        <f t="shared" si="79"/>
        <v>0.02</v>
      </c>
      <c r="H2383" s="631" t="s">
        <v>339</v>
      </c>
      <c r="I2383" s="508">
        <f t="shared" si="80"/>
        <v>0.31780000000000003</v>
      </c>
      <c r="J2383" s="486">
        <v>38819</v>
      </c>
      <c r="K2383" s="487">
        <v>41850</v>
      </c>
      <c r="L2383" s="573"/>
      <c r="M2383" s="574"/>
      <c r="R2383" s="618"/>
      <c r="S2383" s="618"/>
      <c r="T2383" s="618"/>
      <c r="U2383" s="618"/>
    </row>
    <row r="2384" spans="1:21">
      <c r="A2384" s="471" t="s">
        <v>5110</v>
      </c>
      <c r="B2384" s="483" t="s">
        <v>1246</v>
      </c>
      <c r="C2384" s="513">
        <v>7400</v>
      </c>
      <c r="D2384" s="472" t="s">
        <v>1224</v>
      </c>
      <c r="E2384" s="473">
        <v>0.02</v>
      </c>
      <c r="F2384" s="478" t="s">
        <v>401</v>
      </c>
      <c r="G2384" s="477">
        <f t="shared" si="79"/>
        <v>0.02</v>
      </c>
      <c r="H2384" s="631" t="s">
        <v>339</v>
      </c>
      <c r="I2384" s="508">
        <f t="shared" si="80"/>
        <v>0.31780000000000003</v>
      </c>
      <c r="J2384" s="486">
        <v>33339</v>
      </c>
      <c r="K2384" s="487">
        <v>39635</v>
      </c>
      <c r="L2384" s="573"/>
      <c r="M2384" s="574"/>
      <c r="R2384" s="618"/>
      <c r="S2384" s="618"/>
      <c r="T2384" s="618"/>
      <c r="U2384" s="618"/>
    </row>
    <row r="2385" spans="1:21">
      <c r="A2385" s="482" t="s">
        <v>5111</v>
      </c>
      <c r="B2385" s="483" t="s">
        <v>1248</v>
      </c>
      <c r="C2385" s="513">
        <v>3900</v>
      </c>
      <c r="D2385" s="472" t="s">
        <v>945</v>
      </c>
      <c r="E2385" s="473">
        <v>0.02</v>
      </c>
      <c r="F2385" s="478" t="s">
        <v>401</v>
      </c>
      <c r="G2385" s="477">
        <f t="shared" si="79"/>
        <v>0.02</v>
      </c>
      <c r="H2385" s="631" t="s">
        <v>339</v>
      </c>
      <c r="I2385" s="508">
        <f t="shared" si="80"/>
        <v>0.31780000000000003</v>
      </c>
      <c r="J2385" s="486">
        <v>39874</v>
      </c>
      <c r="K2385" s="487">
        <v>43024</v>
      </c>
      <c r="L2385" s="573"/>
      <c r="M2385" s="574"/>
      <c r="R2385" s="618"/>
      <c r="S2385" s="618"/>
      <c r="T2385" s="618"/>
      <c r="U2385" s="618"/>
    </row>
    <row r="2386" spans="1:21">
      <c r="A2386" s="482" t="s">
        <v>5112</v>
      </c>
      <c r="B2386" s="483" t="s">
        <v>1252</v>
      </c>
      <c r="C2386" s="513">
        <v>9000</v>
      </c>
      <c r="D2386" s="472" t="s">
        <v>550</v>
      </c>
      <c r="E2386" s="473">
        <v>0.02</v>
      </c>
      <c r="F2386" s="476" t="s">
        <v>400</v>
      </c>
      <c r="G2386" s="477">
        <f t="shared" si="79"/>
        <v>0.02</v>
      </c>
      <c r="H2386" s="631" t="s">
        <v>339</v>
      </c>
      <c r="I2386" s="508">
        <f t="shared" si="80"/>
        <v>0.31780000000000003</v>
      </c>
      <c r="J2386" s="486">
        <v>49776</v>
      </c>
      <c r="K2386" s="487">
        <v>54205</v>
      </c>
      <c r="L2386" s="573"/>
      <c r="M2386" s="574"/>
      <c r="R2386" s="618"/>
      <c r="S2386" s="618"/>
      <c r="T2386" s="618"/>
      <c r="U2386" s="618"/>
    </row>
    <row r="2387" spans="1:21">
      <c r="A2387" s="482" t="s">
        <v>5113</v>
      </c>
      <c r="B2387" s="483" t="s">
        <v>2482</v>
      </c>
      <c r="C2387" s="513">
        <v>7100</v>
      </c>
      <c r="D2387" s="472" t="s">
        <v>1142</v>
      </c>
      <c r="E2387" s="473">
        <v>0.02</v>
      </c>
      <c r="F2387" s="478" t="s">
        <v>401</v>
      </c>
      <c r="G2387" s="477">
        <f t="shared" si="79"/>
        <v>0.02</v>
      </c>
      <c r="H2387" s="631" t="s">
        <v>339</v>
      </c>
      <c r="I2387" s="508">
        <f t="shared" si="80"/>
        <v>0.31780000000000003</v>
      </c>
      <c r="J2387" s="486">
        <v>39215</v>
      </c>
      <c r="K2387" s="487">
        <v>43136</v>
      </c>
      <c r="L2387" s="573"/>
      <c r="M2387" s="574"/>
      <c r="R2387" s="618"/>
      <c r="S2387" s="618"/>
      <c r="T2387" s="618"/>
      <c r="U2387" s="618"/>
    </row>
    <row r="2388" spans="1:21">
      <c r="A2388" s="471" t="s">
        <v>5114</v>
      </c>
      <c r="B2388" s="483" t="s">
        <v>5115</v>
      </c>
      <c r="C2388" s="513">
        <v>1295</v>
      </c>
      <c r="D2388" s="472" t="s">
        <v>2637</v>
      </c>
      <c r="E2388" s="473">
        <v>0.02</v>
      </c>
      <c r="F2388" s="478" t="s">
        <v>401</v>
      </c>
      <c r="G2388" s="477">
        <f t="shared" si="79"/>
        <v>0.02</v>
      </c>
      <c r="H2388" s="631" t="s">
        <v>339</v>
      </c>
      <c r="I2388" s="508">
        <f t="shared" si="80"/>
        <v>0.31780000000000003</v>
      </c>
      <c r="J2388" s="486">
        <v>37180</v>
      </c>
      <c r="K2388" s="487">
        <v>40964</v>
      </c>
      <c r="L2388" s="573"/>
      <c r="M2388" s="574"/>
      <c r="R2388" s="618"/>
      <c r="S2388" s="618"/>
      <c r="T2388" s="618"/>
      <c r="U2388" s="618"/>
    </row>
    <row r="2389" spans="1:21">
      <c r="A2389" s="482" t="s">
        <v>5116</v>
      </c>
      <c r="B2389" s="483" t="s">
        <v>5117</v>
      </c>
      <c r="C2389" s="513">
        <v>1295</v>
      </c>
      <c r="D2389" s="472" t="s">
        <v>2637</v>
      </c>
      <c r="E2389" s="473">
        <v>0.02</v>
      </c>
      <c r="F2389" s="478" t="s">
        <v>401</v>
      </c>
      <c r="G2389" s="477">
        <f t="shared" si="79"/>
        <v>0.02</v>
      </c>
      <c r="H2389" s="631" t="s">
        <v>339</v>
      </c>
      <c r="I2389" s="508">
        <f t="shared" si="80"/>
        <v>0.31780000000000003</v>
      </c>
      <c r="J2389" s="486">
        <v>41703</v>
      </c>
      <c r="K2389" s="487">
        <v>45234</v>
      </c>
      <c r="L2389" s="573"/>
      <c r="M2389" s="574"/>
      <c r="R2389" s="618"/>
      <c r="S2389" s="618"/>
      <c r="T2389" s="618"/>
      <c r="U2389" s="618"/>
    </row>
    <row r="2390" spans="1:21">
      <c r="A2390" s="482" t="s">
        <v>5118</v>
      </c>
      <c r="B2390" s="483" t="s">
        <v>5119</v>
      </c>
      <c r="C2390" s="513">
        <v>1295</v>
      </c>
      <c r="D2390" s="472" t="s">
        <v>2637</v>
      </c>
      <c r="E2390" s="473">
        <v>0.02</v>
      </c>
      <c r="F2390" s="478" t="s">
        <v>401</v>
      </c>
      <c r="G2390" s="477">
        <f t="shared" si="79"/>
        <v>0.02</v>
      </c>
      <c r="H2390" s="631" t="s">
        <v>339</v>
      </c>
      <c r="I2390" s="508">
        <f t="shared" si="80"/>
        <v>0.31780000000000003</v>
      </c>
      <c r="J2390" s="486">
        <v>42417</v>
      </c>
      <c r="K2390" s="487">
        <v>46780</v>
      </c>
      <c r="L2390" s="573"/>
      <c r="M2390" s="574"/>
      <c r="R2390" s="618"/>
      <c r="S2390" s="618"/>
      <c r="T2390" s="618"/>
      <c r="U2390" s="618"/>
    </row>
    <row r="2391" spans="1:21">
      <c r="A2391" s="471" t="s">
        <v>5120</v>
      </c>
      <c r="B2391" s="483" t="s">
        <v>5121</v>
      </c>
      <c r="C2391" s="513">
        <v>9200</v>
      </c>
      <c r="D2391" s="472" t="s">
        <v>5099</v>
      </c>
      <c r="E2391" s="473">
        <v>0.02</v>
      </c>
      <c r="F2391" s="476" t="s">
        <v>400</v>
      </c>
      <c r="G2391" s="477">
        <f t="shared" si="79"/>
        <v>0.02</v>
      </c>
      <c r="H2391" s="631" t="s">
        <v>339</v>
      </c>
      <c r="I2391" s="508">
        <f t="shared" si="80"/>
        <v>0.31780000000000003</v>
      </c>
      <c r="J2391" s="486">
        <v>32620</v>
      </c>
      <c r="K2391" s="487">
        <v>32620</v>
      </c>
      <c r="L2391" s="573"/>
      <c r="M2391" s="574"/>
      <c r="R2391" s="618"/>
      <c r="S2391" s="618"/>
      <c r="T2391" s="618"/>
      <c r="U2391" s="618"/>
    </row>
    <row r="2392" spans="1:21">
      <c r="A2392" s="471" t="s">
        <v>5122</v>
      </c>
      <c r="B2392" s="483" t="s">
        <v>5123</v>
      </c>
      <c r="C2392" s="513">
        <v>1140</v>
      </c>
      <c r="D2392" s="472" t="s">
        <v>925</v>
      </c>
      <c r="E2392" s="473">
        <v>0.02</v>
      </c>
      <c r="F2392" s="478" t="s">
        <v>401</v>
      </c>
      <c r="G2392" s="477">
        <f t="shared" si="79"/>
        <v>0.02</v>
      </c>
      <c r="H2392" s="631" t="s">
        <v>339</v>
      </c>
      <c r="I2392" s="508">
        <f t="shared" si="80"/>
        <v>0.31780000000000003</v>
      </c>
      <c r="J2392" s="486">
        <v>32620</v>
      </c>
      <c r="K2392" s="487">
        <v>32620</v>
      </c>
      <c r="L2392" s="573"/>
      <c r="M2392" s="574"/>
      <c r="R2392" s="618"/>
      <c r="S2392" s="618"/>
      <c r="T2392" s="618"/>
      <c r="U2392" s="618"/>
    </row>
    <row r="2393" spans="1:21">
      <c r="A2393" s="482" t="s">
        <v>5124</v>
      </c>
      <c r="B2393" s="483" t="s">
        <v>5125</v>
      </c>
      <c r="C2393" s="513">
        <v>1640</v>
      </c>
      <c r="D2393" s="472" t="s">
        <v>1051</v>
      </c>
      <c r="E2393" s="473">
        <v>0.02</v>
      </c>
      <c r="F2393" s="478" t="s">
        <v>401</v>
      </c>
      <c r="G2393" s="477">
        <f t="shared" si="79"/>
        <v>0.02</v>
      </c>
      <c r="H2393" s="631" t="s">
        <v>339</v>
      </c>
      <c r="I2393" s="508">
        <f t="shared" si="80"/>
        <v>0.31780000000000003</v>
      </c>
      <c r="J2393" s="486">
        <v>39927</v>
      </c>
      <c r="K2393" s="487">
        <v>59720</v>
      </c>
      <c r="L2393" s="573"/>
      <c r="M2393" s="574"/>
      <c r="R2393" s="618"/>
      <c r="S2393" s="618"/>
      <c r="T2393" s="618"/>
      <c r="U2393" s="618"/>
    </row>
    <row r="2394" spans="1:21">
      <c r="A2394" s="471" t="s">
        <v>5126</v>
      </c>
      <c r="B2394" s="483" t="s">
        <v>5127</v>
      </c>
      <c r="C2394" s="513">
        <v>1630</v>
      </c>
      <c r="D2394" s="472" t="s">
        <v>1121</v>
      </c>
      <c r="E2394" s="473">
        <v>0.02</v>
      </c>
      <c r="F2394" s="478" t="s">
        <v>401</v>
      </c>
      <c r="G2394" s="477">
        <f t="shared" si="79"/>
        <v>0.02</v>
      </c>
      <c r="H2394" s="631" t="s">
        <v>339</v>
      </c>
      <c r="I2394" s="508">
        <f t="shared" si="80"/>
        <v>0.31780000000000003</v>
      </c>
      <c r="J2394" s="486">
        <v>37332</v>
      </c>
      <c r="K2394" s="487">
        <v>37332</v>
      </c>
      <c r="L2394" s="573"/>
      <c r="M2394" s="574"/>
      <c r="R2394" s="618"/>
      <c r="S2394" s="618"/>
      <c r="T2394" s="618"/>
      <c r="U2394" s="618"/>
    </row>
    <row r="2395" spans="1:21">
      <c r="A2395" s="471" t="s">
        <v>5128</v>
      </c>
      <c r="B2395" s="483" t="s">
        <v>5129</v>
      </c>
      <c r="C2395" s="513">
        <v>1650</v>
      </c>
      <c r="D2395" s="472" t="s">
        <v>3995</v>
      </c>
      <c r="E2395" s="473">
        <v>0.02</v>
      </c>
      <c r="F2395" s="478" t="s">
        <v>449</v>
      </c>
      <c r="G2395" s="477">
        <f t="shared" si="79"/>
        <v>0</v>
      </c>
      <c r="H2395" s="631" t="s">
        <v>374</v>
      </c>
      <c r="I2395" s="508">
        <f t="shared" si="80"/>
        <v>7.6499999999999999E-2</v>
      </c>
      <c r="J2395" s="486">
        <v>32620</v>
      </c>
      <c r="K2395" s="487">
        <v>32620</v>
      </c>
      <c r="L2395" s="573"/>
      <c r="M2395" s="574"/>
      <c r="R2395" s="618"/>
      <c r="S2395" s="618"/>
      <c r="T2395" s="618"/>
      <c r="U2395" s="618"/>
    </row>
    <row r="2396" spans="1:21">
      <c r="A2396" s="471" t="s">
        <v>5130</v>
      </c>
      <c r="B2396" s="483" t="s">
        <v>5131</v>
      </c>
      <c r="C2396" s="513">
        <v>1650</v>
      </c>
      <c r="D2396" s="472" t="s">
        <v>3995</v>
      </c>
      <c r="E2396" s="474">
        <v>0.02</v>
      </c>
      <c r="F2396" s="478" t="s">
        <v>401</v>
      </c>
      <c r="G2396" s="477">
        <f t="shared" si="79"/>
        <v>0.02</v>
      </c>
      <c r="H2396" s="631" t="s">
        <v>339</v>
      </c>
      <c r="I2396" s="508">
        <f t="shared" si="80"/>
        <v>0.31780000000000003</v>
      </c>
      <c r="J2396" s="486">
        <v>32620</v>
      </c>
      <c r="K2396" s="487">
        <v>32620</v>
      </c>
      <c r="L2396" s="573"/>
      <c r="M2396" s="574"/>
      <c r="R2396" s="618"/>
      <c r="S2396" s="618"/>
      <c r="T2396" s="618"/>
      <c r="U2396" s="618"/>
    </row>
    <row r="2397" spans="1:21">
      <c r="A2397" s="471" t="s">
        <v>5132</v>
      </c>
      <c r="B2397" s="483" t="s">
        <v>5133</v>
      </c>
      <c r="C2397" s="513">
        <v>1650</v>
      </c>
      <c r="D2397" s="472" t="s">
        <v>3995</v>
      </c>
      <c r="E2397" s="473">
        <v>0.02</v>
      </c>
      <c r="F2397" s="478" t="s">
        <v>401</v>
      </c>
      <c r="G2397" s="477">
        <f t="shared" si="79"/>
        <v>0.02</v>
      </c>
      <c r="H2397" s="631" t="s">
        <v>339</v>
      </c>
      <c r="I2397" s="508">
        <f t="shared" si="80"/>
        <v>0.31780000000000003</v>
      </c>
      <c r="J2397" s="486">
        <v>32620</v>
      </c>
      <c r="K2397" s="487">
        <v>32620</v>
      </c>
      <c r="L2397" s="573"/>
      <c r="M2397" s="574"/>
      <c r="R2397" s="618"/>
      <c r="S2397" s="618"/>
      <c r="T2397" s="618"/>
      <c r="U2397" s="618"/>
    </row>
    <row r="2398" spans="1:21">
      <c r="A2398" s="471" t="s">
        <v>5134</v>
      </c>
      <c r="B2398" s="483" t="s">
        <v>5135</v>
      </c>
      <c r="C2398" s="513">
        <v>1650</v>
      </c>
      <c r="D2398" s="472" t="s">
        <v>3995</v>
      </c>
      <c r="E2398" s="474">
        <v>0.02</v>
      </c>
      <c r="F2398" s="478" t="s">
        <v>401</v>
      </c>
      <c r="G2398" s="477">
        <f t="shared" si="79"/>
        <v>0.02</v>
      </c>
      <c r="H2398" s="631" t="s">
        <v>339</v>
      </c>
      <c r="I2398" s="508">
        <f t="shared" si="80"/>
        <v>0.31780000000000003</v>
      </c>
      <c r="J2398" s="486">
        <v>32620</v>
      </c>
      <c r="K2398" s="487">
        <v>32620</v>
      </c>
      <c r="L2398" s="573"/>
      <c r="M2398" s="574"/>
      <c r="R2398" s="618"/>
      <c r="S2398" s="618"/>
      <c r="T2398" s="618"/>
      <c r="U2398" s="618"/>
    </row>
    <row r="2399" spans="1:21">
      <c r="A2399" s="471" t="s">
        <v>5136</v>
      </c>
      <c r="B2399" s="483" t="s">
        <v>5137</v>
      </c>
      <c r="C2399" s="513">
        <v>1650</v>
      </c>
      <c r="D2399" s="472" t="s">
        <v>3995</v>
      </c>
      <c r="E2399" s="473">
        <v>0.02</v>
      </c>
      <c r="F2399" s="478" t="s">
        <v>401</v>
      </c>
      <c r="G2399" s="477">
        <f t="shared" si="79"/>
        <v>0.02</v>
      </c>
      <c r="H2399" s="631" t="s">
        <v>339</v>
      </c>
      <c r="I2399" s="508">
        <f t="shared" si="80"/>
        <v>0.31780000000000003</v>
      </c>
      <c r="J2399" s="486">
        <v>32620</v>
      </c>
      <c r="K2399" s="487">
        <v>32620</v>
      </c>
      <c r="L2399" s="573"/>
      <c r="M2399" s="574"/>
      <c r="R2399" s="618"/>
      <c r="S2399" s="618"/>
      <c r="T2399" s="618"/>
      <c r="U2399" s="618"/>
    </row>
    <row r="2400" spans="1:21">
      <c r="A2400" s="471" t="s">
        <v>5138</v>
      </c>
      <c r="B2400" s="483" t="s">
        <v>5139</v>
      </c>
      <c r="C2400" s="513">
        <v>9200</v>
      </c>
      <c r="D2400" s="472" t="s">
        <v>5099</v>
      </c>
      <c r="E2400" s="473">
        <v>0.02</v>
      </c>
      <c r="F2400" s="476" t="s">
        <v>400</v>
      </c>
      <c r="G2400" s="477">
        <f t="shared" si="79"/>
        <v>0.02</v>
      </c>
      <c r="H2400" s="631" t="s">
        <v>339</v>
      </c>
      <c r="I2400" s="508">
        <f t="shared" si="80"/>
        <v>0.31780000000000003</v>
      </c>
      <c r="J2400" s="486">
        <v>32620</v>
      </c>
      <c r="K2400" s="487">
        <v>32620</v>
      </c>
      <c r="L2400" s="573"/>
      <c r="M2400" s="574"/>
      <c r="R2400" s="618"/>
      <c r="S2400" s="618"/>
      <c r="T2400" s="618"/>
      <c r="U2400" s="618"/>
    </row>
    <row r="2401" spans="1:21">
      <c r="A2401" s="471" t="s">
        <v>5140</v>
      </c>
      <c r="B2401" s="483" t="s">
        <v>5141</v>
      </c>
      <c r="C2401" s="513">
        <v>1650</v>
      </c>
      <c r="D2401" s="472" t="s">
        <v>3995</v>
      </c>
      <c r="E2401" s="473">
        <v>0.02</v>
      </c>
      <c r="F2401" s="478" t="s">
        <v>401</v>
      </c>
      <c r="G2401" s="477">
        <f t="shared" si="79"/>
        <v>0.02</v>
      </c>
      <c r="H2401" s="631" t="s">
        <v>339</v>
      </c>
      <c r="I2401" s="508">
        <f t="shared" si="80"/>
        <v>0.31780000000000003</v>
      </c>
      <c r="J2401" s="486">
        <v>32620</v>
      </c>
      <c r="K2401" s="487">
        <v>32620</v>
      </c>
      <c r="L2401" s="573"/>
      <c r="M2401" s="574"/>
      <c r="R2401" s="618"/>
      <c r="S2401" s="618"/>
      <c r="T2401" s="618"/>
      <c r="U2401" s="618"/>
    </row>
    <row r="2402" spans="1:21">
      <c r="A2402" s="471" t="s">
        <v>5142</v>
      </c>
      <c r="B2402" s="483" t="s">
        <v>5143</v>
      </c>
      <c r="C2402" s="513">
        <v>9200</v>
      </c>
      <c r="D2402" s="472" t="s">
        <v>5099</v>
      </c>
      <c r="E2402" s="473">
        <v>0.02</v>
      </c>
      <c r="F2402" s="476" t="s">
        <v>400</v>
      </c>
      <c r="G2402" s="477">
        <f t="shared" si="79"/>
        <v>0.02</v>
      </c>
      <c r="H2402" s="631" t="s">
        <v>339</v>
      </c>
      <c r="I2402" s="508">
        <f t="shared" si="80"/>
        <v>0.31780000000000003</v>
      </c>
      <c r="J2402" s="486">
        <v>32620</v>
      </c>
      <c r="K2402" s="487">
        <v>32620</v>
      </c>
      <c r="L2402" s="573"/>
      <c r="M2402" s="574"/>
      <c r="R2402" s="618"/>
      <c r="S2402" s="618"/>
      <c r="T2402" s="618"/>
      <c r="U2402" s="618"/>
    </row>
    <row r="2403" spans="1:21">
      <c r="A2403" s="471" t="s">
        <v>5144</v>
      </c>
      <c r="B2403" s="483" t="s">
        <v>5145</v>
      </c>
      <c r="C2403" s="513">
        <v>1650</v>
      </c>
      <c r="D2403" s="472" t="s">
        <v>3995</v>
      </c>
      <c r="E2403" s="473">
        <v>0.02</v>
      </c>
      <c r="F2403" s="478" t="s">
        <v>449</v>
      </c>
      <c r="G2403" s="477">
        <f t="shared" si="79"/>
        <v>0</v>
      </c>
      <c r="H2403" s="631" t="s">
        <v>374</v>
      </c>
      <c r="I2403" s="508">
        <f t="shared" si="80"/>
        <v>7.6499999999999999E-2</v>
      </c>
      <c r="J2403" s="486">
        <v>32620</v>
      </c>
      <c r="K2403" s="487">
        <v>32620</v>
      </c>
      <c r="L2403" s="573"/>
      <c r="M2403" s="574"/>
      <c r="R2403" s="618"/>
      <c r="S2403" s="618"/>
      <c r="T2403" s="618"/>
      <c r="U2403" s="618"/>
    </row>
    <row r="2404" spans="1:21">
      <c r="A2404" s="471" t="s">
        <v>5146</v>
      </c>
      <c r="B2404" s="483" t="s">
        <v>5147</v>
      </c>
      <c r="C2404" s="513">
        <v>1650</v>
      </c>
      <c r="D2404" s="472" t="s">
        <v>3995</v>
      </c>
      <c r="E2404" s="473">
        <v>0.02</v>
      </c>
      <c r="F2404" s="478" t="s">
        <v>449</v>
      </c>
      <c r="G2404" s="477">
        <f t="shared" si="79"/>
        <v>0</v>
      </c>
      <c r="H2404" s="631" t="s">
        <v>374</v>
      </c>
      <c r="I2404" s="508">
        <f t="shared" si="80"/>
        <v>7.6499999999999999E-2</v>
      </c>
      <c r="J2404" s="486">
        <v>32620</v>
      </c>
      <c r="K2404" s="487">
        <v>32620</v>
      </c>
      <c r="L2404" s="573"/>
      <c r="M2404" s="574"/>
      <c r="R2404" s="618"/>
      <c r="S2404" s="618"/>
      <c r="T2404" s="618"/>
      <c r="U2404" s="618"/>
    </row>
    <row r="2405" spans="1:21">
      <c r="A2405" s="471" t="s">
        <v>5148</v>
      </c>
      <c r="B2405" s="483" t="s">
        <v>5149</v>
      </c>
      <c r="C2405" s="513">
        <v>1650</v>
      </c>
      <c r="D2405" s="472" t="s">
        <v>3995</v>
      </c>
      <c r="E2405" s="473">
        <v>0.02</v>
      </c>
      <c r="F2405" s="478" t="s">
        <v>401</v>
      </c>
      <c r="G2405" s="477">
        <f t="shared" si="79"/>
        <v>0.02</v>
      </c>
      <c r="H2405" s="631" t="s">
        <v>339</v>
      </c>
      <c r="I2405" s="508">
        <f t="shared" si="80"/>
        <v>0.31780000000000003</v>
      </c>
      <c r="J2405" s="486">
        <v>32620</v>
      </c>
      <c r="K2405" s="487">
        <v>32620</v>
      </c>
      <c r="L2405" s="573"/>
      <c r="M2405" s="574"/>
      <c r="R2405" s="618"/>
      <c r="S2405" s="618"/>
      <c r="T2405" s="618"/>
      <c r="U2405" s="618"/>
    </row>
    <row r="2406" spans="1:21">
      <c r="A2406" s="471" t="s">
        <v>5150</v>
      </c>
      <c r="B2406" s="483" t="s">
        <v>5151</v>
      </c>
      <c r="C2406" s="513">
        <v>1650</v>
      </c>
      <c r="D2406" s="472" t="s">
        <v>3995</v>
      </c>
      <c r="E2406" s="473">
        <v>0.02</v>
      </c>
      <c r="F2406" s="478" t="s">
        <v>449</v>
      </c>
      <c r="G2406" s="477">
        <f t="shared" si="79"/>
        <v>0</v>
      </c>
      <c r="H2406" s="631" t="s">
        <v>374</v>
      </c>
      <c r="I2406" s="508">
        <f t="shared" si="80"/>
        <v>7.6499999999999999E-2</v>
      </c>
      <c r="J2406" s="486">
        <v>35295</v>
      </c>
      <c r="K2406" s="487">
        <v>35295</v>
      </c>
      <c r="L2406" s="573"/>
      <c r="M2406" s="574"/>
      <c r="R2406" s="618"/>
      <c r="S2406" s="618"/>
      <c r="T2406" s="618"/>
      <c r="U2406" s="618"/>
    </row>
    <row r="2407" spans="1:21">
      <c r="A2407" s="471" t="s">
        <v>5152</v>
      </c>
      <c r="B2407" s="483" t="s">
        <v>5153</v>
      </c>
      <c r="C2407" s="513">
        <v>1650</v>
      </c>
      <c r="D2407" s="472" t="s">
        <v>3995</v>
      </c>
      <c r="E2407" s="474">
        <v>0.02</v>
      </c>
      <c r="F2407" s="478" t="s">
        <v>401</v>
      </c>
      <c r="G2407" s="477">
        <f t="shared" si="79"/>
        <v>0.02</v>
      </c>
      <c r="H2407" s="631" t="s">
        <v>339</v>
      </c>
      <c r="I2407" s="508">
        <f t="shared" si="80"/>
        <v>0.31780000000000003</v>
      </c>
      <c r="J2407" s="486">
        <v>32620</v>
      </c>
      <c r="K2407" s="487">
        <v>32620</v>
      </c>
      <c r="L2407" s="573"/>
      <c r="M2407" s="574"/>
      <c r="R2407" s="618"/>
      <c r="S2407" s="618"/>
      <c r="T2407" s="618"/>
      <c r="U2407" s="618"/>
    </row>
    <row r="2408" spans="1:21">
      <c r="A2408" s="471" t="s">
        <v>5154</v>
      </c>
      <c r="B2408" s="483" t="s">
        <v>5155</v>
      </c>
      <c r="C2408" s="513">
        <v>1650</v>
      </c>
      <c r="D2408" s="472" t="s">
        <v>3995</v>
      </c>
      <c r="E2408" s="473">
        <v>0.02</v>
      </c>
      <c r="F2408" s="478" t="s">
        <v>401</v>
      </c>
      <c r="G2408" s="477">
        <f t="shared" si="79"/>
        <v>0.02</v>
      </c>
      <c r="H2408" s="631" t="s">
        <v>339</v>
      </c>
      <c r="I2408" s="508">
        <f t="shared" si="80"/>
        <v>0.31780000000000003</v>
      </c>
      <c r="J2408" s="486">
        <v>32620</v>
      </c>
      <c r="K2408" s="487">
        <v>32620</v>
      </c>
      <c r="L2408" s="573"/>
      <c r="M2408" s="574"/>
      <c r="R2408" s="618"/>
      <c r="S2408" s="618"/>
      <c r="T2408" s="618"/>
      <c r="U2408" s="618"/>
    </row>
    <row r="2409" spans="1:21">
      <c r="A2409" s="471" t="s">
        <v>5156</v>
      </c>
      <c r="B2409" s="483" t="s">
        <v>5157</v>
      </c>
      <c r="C2409" s="513">
        <v>1650</v>
      </c>
      <c r="D2409" s="472" t="s">
        <v>3995</v>
      </c>
      <c r="E2409" s="473">
        <v>0.02</v>
      </c>
      <c r="F2409" s="478" t="s">
        <v>401</v>
      </c>
      <c r="G2409" s="477">
        <f t="shared" si="79"/>
        <v>0.02</v>
      </c>
      <c r="H2409" s="631" t="s">
        <v>339</v>
      </c>
      <c r="I2409" s="508">
        <f t="shared" si="80"/>
        <v>0.31780000000000003</v>
      </c>
      <c r="J2409" s="486">
        <v>32620</v>
      </c>
      <c r="K2409" s="487">
        <v>32620</v>
      </c>
      <c r="L2409" s="573"/>
      <c r="M2409" s="574"/>
      <c r="R2409" s="618"/>
      <c r="S2409" s="618"/>
      <c r="T2409" s="618"/>
      <c r="U2409" s="618"/>
    </row>
    <row r="2410" spans="1:21">
      <c r="A2410" s="471" t="s">
        <v>5158</v>
      </c>
      <c r="B2410" s="483" t="s">
        <v>5159</v>
      </c>
      <c r="C2410" s="513">
        <v>9800</v>
      </c>
      <c r="D2410" s="472" t="s">
        <v>5160</v>
      </c>
      <c r="E2410" s="474">
        <v>0</v>
      </c>
      <c r="F2410" s="478" t="s">
        <v>449</v>
      </c>
      <c r="G2410" s="477">
        <f t="shared" si="79"/>
        <v>0</v>
      </c>
      <c r="H2410" s="631" t="s">
        <v>374</v>
      </c>
      <c r="I2410" s="508">
        <f t="shared" si="80"/>
        <v>7.6499999999999999E-2</v>
      </c>
      <c r="J2410" s="486">
        <v>31200</v>
      </c>
      <c r="K2410" s="487">
        <v>31200</v>
      </c>
      <c r="L2410" s="573"/>
      <c r="M2410" s="574"/>
      <c r="R2410" s="618"/>
      <c r="S2410" s="618"/>
      <c r="T2410" s="618"/>
      <c r="U2410" s="618"/>
    </row>
    <row r="2411" spans="1:21">
      <c r="A2411" s="471" t="s">
        <v>5161</v>
      </c>
      <c r="B2411" s="483" t="s">
        <v>5162</v>
      </c>
      <c r="C2411" s="513">
        <v>9200</v>
      </c>
      <c r="D2411" s="472" t="s">
        <v>5099</v>
      </c>
      <c r="E2411" s="473">
        <v>0.02</v>
      </c>
      <c r="F2411" s="476" t="s">
        <v>400</v>
      </c>
      <c r="G2411" s="477">
        <f t="shared" si="79"/>
        <v>0.02</v>
      </c>
      <c r="H2411" s="631" t="s">
        <v>339</v>
      </c>
      <c r="I2411" s="508">
        <f t="shared" si="80"/>
        <v>0.31780000000000003</v>
      </c>
      <c r="J2411" s="486">
        <v>32620</v>
      </c>
      <c r="K2411" s="487">
        <v>32620</v>
      </c>
      <c r="L2411" s="573"/>
      <c r="M2411" s="574"/>
      <c r="R2411" s="618"/>
      <c r="S2411" s="618"/>
      <c r="T2411" s="618"/>
      <c r="U2411" s="618"/>
    </row>
    <row r="2412" spans="1:21">
      <c r="A2412" s="471" t="s">
        <v>5163</v>
      </c>
      <c r="B2412" s="483" t="s">
        <v>5164</v>
      </c>
      <c r="C2412" s="513">
        <v>1650</v>
      </c>
      <c r="D2412" s="472" t="s">
        <v>3995</v>
      </c>
      <c r="E2412" s="473">
        <v>0.02</v>
      </c>
      <c r="F2412" s="478" t="s">
        <v>401</v>
      </c>
      <c r="G2412" s="477">
        <f t="shared" si="79"/>
        <v>0.02</v>
      </c>
      <c r="H2412" s="631" t="s">
        <v>339</v>
      </c>
      <c r="I2412" s="508">
        <f t="shared" si="80"/>
        <v>0.31780000000000003</v>
      </c>
      <c r="J2412" s="486">
        <v>32620</v>
      </c>
      <c r="K2412" s="487">
        <v>32620</v>
      </c>
      <c r="L2412" s="573"/>
      <c r="M2412" s="574"/>
      <c r="R2412" s="618"/>
      <c r="S2412" s="618"/>
      <c r="T2412" s="618"/>
      <c r="U2412" s="618"/>
    </row>
    <row r="2413" spans="1:21">
      <c r="A2413" s="471" t="s">
        <v>5165</v>
      </c>
      <c r="B2413" s="483" t="s">
        <v>5166</v>
      </c>
      <c r="C2413" s="513">
        <v>1650</v>
      </c>
      <c r="D2413" s="472" t="s">
        <v>3995</v>
      </c>
      <c r="E2413" s="474">
        <v>0.02</v>
      </c>
      <c r="F2413" s="478" t="s">
        <v>401</v>
      </c>
      <c r="G2413" s="477">
        <f t="shared" si="79"/>
        <v>0.02</v>
      </c>
      <c r="H2413" s="631" t="s">
        <v>339</v>
      </c>
      <c r="I2413" s="508">
        <f t="shared" si="80"/>
        <v>0.31780000000000003</v>
      </c>
      <c r="J2413" s="486">
        <v>32620</v>
      </c>
      <c r="K2413" s="487">
        <v>32620</v>
      </c>
      <c r="L2413" s="573"/>
      <c r="M2413" s="574"/>
      <c r="R2413" s="618"/>
      <c r="S2413" s="618"/>
      <c r="T2413" s="618"/>
      <c r="U2413" s="618"/>
    </row>
    <row r="2414" spans="1:21">
      <c r="A2414" s="471" t="s">
        <v>5167</v>
      </c>
      <c r="B2414" s="483" t="s">
        <v>5168</v>
      </c>
      <c r="C2414" s="513">
        <v>1650</v>
      </c>
      <c r="D2414" s="472" t="s">
        <v>3995</v>
      </c>
      <c r="E2414" s="473">
        <v>0.02</v>
      </c>
      <c r="F2414" s="478" t="s">
        <v>449</v>
      </c>
      <c r="G2414" s="477">
        <f t="shared" si="79"/>
        <v>0</v>
      </c>
      <c r="H2414" s="631" t="s">
        <v>374</v>
      </c>
      <c r="I2414" s="508">
        <f t="shared" si="80"/>
        <v>7.6499999999999999E-2</v>
      </c>
      <c r="J2414" s="486">
        <v>32620</v>
      </c>
      <c r="K2414" s="487">
        <v>32620</v>
      </c>
      <c r="L2414" s="573"/>
      <c r="M2414" s="574"/>
      <c r="R2414" s="618"/>
      <c r="S2414" s="618"/>
      <c r="T2414" s="618"/>
      <c r="U2414" s="618"/>
    </row>
    <row r="2415" spans="1:21">
      <c r="A2415" s="471" t="s">
        <v>5169</v>
      </c>
      <c r="B2415" s="483" t="s">
        <v>5170</v>
      </c>
      <c r="C2415" s="513">
        <v>1650</v>
      </c>
      <c r="D2415" s="472" t="s">
        <v>3995</v>
      </c>
      <c r="E2415" s="473">
        <v>0.02</v>
      </c>
      <c r="F2415" s="478" t="s">
        <v>449</v>
      </c>
      <c r="G2415" s="477">
        <f t="shared" si="79"/>
        <v>0</v>
      </c>
      <c r="H2415" s="631" t="s">
        <v>374</v>
      </c>
      <c r="I2415" s="508">
        <f t="shared" si="80"/>
        <v>7.6499999999999999E-2</v>
      </c>
      <c r="J2415" s="486">
        <v>32620</v>
      </c>
      <c r="K2415" s="487">
        <v>32620</v>
      </c>
      <c r="L2415" s="573"/>
      <c r="M2415" s="574"/>
      <c r="R2415" s="618"/>
      <c r="S2415" s="618"/>
      <c r="T2415" s="618"/>
      <c r="U2415" s="618"/>
    </row>
    <row r="2416" spans="1:21">
      <c r="A2416" s="471" t="s">
        <v>5171</v>
      </c>
      <c r="B2416" s="483" t="s">
        <v>5172</v>
      </c>
      <c r="C2416" s="513">
        <v>9200</v>
      </c>
      <c r="D2416" s="472" t="s">
        <v>5099</v>
      </c>
      <c r="E2416" s="473">
        <v>0.02</v>
      </c>
      <c r="F2416" s="476" t="s">
        <v>400</v>
      </c>
      <c r="G2416" s="477">
        <f t="shared" si="79"/>
        <v>0.02</v>
      </c>
      <c r="H2416" s="631" t="s">
        <v>339</v>
      </c>
      <c r="I2416" s="508">
        <f t="shared" si="80"/>
        <v>0.31780000000000003</v>
      </c>
      <c r="J2416" s="486">
        <v>32620</v>
      </c>
      <c r="K2416" s="487">
        <v>32620</v>
      </c>
      <c r="L2416" s="573"/>
      <c r="M2416" s="574"/>
      <c r="R2416" s="618"/>
      <c r="S2416" s="618"/>
      <c r="T2416" s="618"/>
      <c r="U2416" s="618"/>
    </row>
    <row r="2417" spans="1:21">
      <c r="A2417" s="471" t="s">
        <v>5173</v>
      </c>
      <c r="B2417" s="483" t="s">
        <v>5174</v>
      </c>
      <c r="C2417" s="513">
        <v>9200</v>
      </c>
      <c r="D2417" s="472" t="s">
        <v>5099</v>
      </c>
      <c r="E2417" s="473">
        <v>0.02</v>
      </c>
      <c r="F2417" s="476" t="s">
        <v>400</v>
      </c>
      <c r="G2417" s="477">
        <f t="shared" si="79"/>
        <v>0.02</v>
      </c>
      <c r="H2417" s="631" t="s">
        <v>339</v>
      </c>
      <c r="I2417" s="508">
        <f t="shared" si="80"/>
        <v>0.31780000000000003</v>
      </c>
      <c r="J2417" s="486">
        <v>32620</v>
      </c>
      <c r="K2417" s="487">
        <v>32620</v>
      </c>
      <c r="L2417" s="573"/>
      <c r="M2417" s="574"/>
      <c r="R2417" s="618"/>
      <c r="S2417" s="618"/>
      <c r="T2417" s="618"/>
      <c r="U2417" s="618"/>
    </row>
    <row r="2418" spans="1:21">
      <c r="A2418" s="471" t="s">
        <v>5175</v>
      </c>
      <c r="B2418" s="483" t="s">
        <v>5176</v>
      </c>
      <c r="C2418" s="513">
        <v>1650</v>
      </c>
      <c r="D2418" s="472" t="s">
        <v>3995</v>
      </c>
      <c r="E2418" s="473">
        <v>0.02</v>
      </c>
      <c r="F2418" s="478" t="s">
        <v>449</v>
      </c>
      <c r="G2418" s="477">
        <f t="shared" si="79"/>
        <v>0</v>
      </c>
      <c r="H2418" s="631" t="s">
        <v>374</v>
      </c>
      <c r="I2418" s="508">
        <f t="shared" si="80"/>
        <v>7.6499999999999999E-2</v>
      </c>
      <c r="J2418" s="486">
        <v>32620</v>
      </c>
      <c r="K2418" s="487">
        <v>32620</v>
      </c>
      <c r="L2418" s="573"/>
      <c r="M2418" s="574"/>
      <c r="R2418" s="618"/>
      <c r="S2418" s="618"/>
      <c r="T2418" s="618"/>
      <c r="U2418" s="618"/>
    </row>
    <row r="2419" spans="1:21">
      <c r="A2419" s="471" t="s">
        <v>5177</v>
      </c>
      <c r="B2419" s="483" t="s">
        <v>5178</v>
      </c>
      <c r="C2419" s="513">
        <v>1650</v>
      </c>
      <c r="D2419" s="472" t="s">
        <v>3995</v>
      </c>
      <c r="E2419" s="473">
        <v>0.02</v>
      </c>
      <c r="F2419" s="478" t="s">
        <v>449</v>
      </c>
      <c r="G2419" s="477">
        <f t="shared" si="79"/>
        <v>0</v>
      </c>
      <c r="H2419" s="631" t="s">
        <v>374</v>
      </c>
      <c r="I2419" s="508">
        <f t="shared" si="80"/>
        <v>7.6499999999999999E-2</v>
      </c>
      <c r="J2419" s="486">
        <v>32620</v>
      </c>
      <c r="K2419" s="487">
        <v>32620</v>
      </c>
      <c r="L2419" s="573"/>
      <c r="M2419" s="574"/>
      <c r="R2419" s="618"/>
      <c r="S2419" s="618"/>
      <c r="T2419" s="618"/>
      <c r="U2419" s="618"/>
    </row>
    <row r="2420" spans="1:21">
      <c r="A2420" s="471" t="s">
        <v>5179</v>
      </c>
      <c r="B2420" s="483" t="s">
        <v>5180</v>
      </c>
      <c r="C2420" s="513">
        <v>1650</v>
      </c>
      <c r="D2420" s="472" t="s">
        <v>3995</v>
      </c>
      <c r="E2420" s="473">
        <v>0.02</v>
      </c>
      <c r="F2420" s="478" t="s">
        <v>449</v>
      </c>
      <c r="G2420" s="477">
        <f t="shared" si="79"/>
        <v>0</v>
      </c>
      <c r="H2420" s="631" t="s">
        <v>374</v>
      </c>
      <c r="I2420" s="508">
        <f t="shared" si="80"/>
        <v>7.6499999999999999E-2</v>
      </c>
      <c r="J2420" s="486">
        <v>32620</v>
      </c>
      <c r="K2420" s="487">
        <v>32620</v>
      </c>
      <c r="L2420" s="573"/>
      <c r="M2420" s="574"/>
      <c r="R2420" s="618"/>
      <c r="S2420" s="618"/>
      <c r="T2420" s="618"/>
      <c r="U2420" s="618"/>
    </row>
    <row r="2421" spans="1:21">
      <c r="A2421" s="471" t="s">
        <v>5181</v>
      </c>
      <c r="B2421" s="483" t="s">
        <v>5182</v>
      </c>
      <c r="C2421" s="513">
        <v>1650</v>
      </c>
      <c r="D2421" s="472" t="s">
        <v>3995</v>
      </c>
      <c r="E2421" s="474">
        <v>0.02</v>
      </c>
      <c r="F2421" s="478" t="s">
        <v>401</v>
      </c>
      <c r="G2421" s="477">
        <f t="shared" si="79"/>
        <v>0.02</v>
      </c>
      <c r="H2421" s="631" t="s">
        <v>339</v>
      </c>
      <c r="I2421" s="508">
        <f t="shared" si="80"/>
        <v>0.31780000000000003</v>
      </c>
      <c r="J2421" s="486">
        <v>32620</v>
      </c>
      <c r="K2421" s="487">
        <v>32620</v>
      </c>
      <c r="L2421" s="573"/>
      <c r="M2421" s="574"/>
      <c r="R2421" s="618"/>
      <c r="S2421" s="618"/>
      <c r="T2421" s="618"/>
      <c r="U2421" s="618"/>
    </row>
    <row r="2422" spans="1:21">
      <c r="A2422" s="471" t="s">
        <v>5183</v>
      </c>
      <c r="B2422" s="483" t="s">
        <v>5184</v>
      </c>
      <c r="C2422" s="513">
        <v>1650</v>
      </c>
      <c r="D2422" s="472" t="s">
        <v>3995</v>
      </c>
      <c r="E2422" s="473">
        <v>0.02</v>
      </c>
      <c r="F2422" s="478" t="s">
        <v>401</v>
      </c>
      <c r="G2422" s="477">
        <f t="shared" si="79"/>
        <v>0.02</v>
      </c>
      <c r="H2422" s="631" t="s">
        <v>339</v>
      </c>
      <c r="I2422" s="508">
        <f t="shared" si="80"/>
        <v>0.31780000000000003</v>
      </c>
      <c r="J2422" s="486">
        <v>32620</v>
      </c>
      <c r="K2422" s="487">
        <v>32620</v>
      </c>
      <c r="L2422" s="573"/>
      <c r="M2422" s="574"/>
      <c r="R2422" s="618"/>
      <c r="S2422" s="618"/>
      <c r="T2422" s="618"/>
      <c r="U2422" s="618"/>
    </row>
    <row r="2423" spans="1:21">
      <c r="A2423" s="471" t="s">
        <v>5185</v>
      </c>
      <c r="B2423" s="483" t="s">
        <v>5186</v>
      </c>
      <c r="C2423" s="513">
        <v>9200</v>
      </c>
      <c r="D2423" s="472" t="s">
        <v>5099</v>
      </c>
      <c r="E2423" s="473">
        <v>0.02</v>
      </c>
      <c r="F2423" s="476" t="s">
        <v>400</v>
      </c>
      <c r="G2423" s="477">
        <f t="shared" si="79"/>
        <v>0.02</v>
      </c>
      <c r="H2423" s="631" t="s">
        <v>339</v>
      </c>
      <c r="I2423" s="508">
        <f t="shared" si="80"/>
        <v>0.31780000000000003</v>
      </c>
      <c r="J2423" s="486">
        <v>32620</v>
      </c>
      <c r="K2423" s="487">
        <v>32620</v>
      </c>
      <c r="L2423" s="573"/>
      <c r="M2423" s="574"/>
      <c r="R2423" s="618"/>
      <c r="S2423" s="618"/>
      <c r="T2423" s="618"/>
      <c r="U2423" s="618"/>
    </row>
    <row r="2424" spans="1:21">
      <c r="A2424" s="482" t="s">
        <v>5187</v>
      </c>
      <c r="B2424" s="483" t="s">
        <v>5188</v>
      </c>
      <c r="C2424" s="513">
        <v>2195</v>
      </c>
      <c r="D2424" s="472" t="s">
        <v>4340</v>
      </c>
      <c r="E2424" s="473">
        <v>0</v>
      </c>
      <c r="F2424" s="478" t="s">
        <v>401</v>
      </c>
      <c r="G2424" s="477">
        <f t="shared" si="79"/>
        <v>0.02</v>
      </c>
      <c r="H2424" s="631" t="s">
        <v>339</v>
      </c>
      <c r="I2424" s="508">
        <f t="shared" si="80"/>
        <v>0.31780000000000003</v>
      </c>
      <c r="J2424" s="486">
        <v>63502</v>
      </c>
      <c r="K2424" s="487">
        <v>63502</v>
      </c>
      <c r="L2424" s="573"/>
      <c r="M2424" s="574"/>
      <c r="R2424" s="618"/>
      <c r="S2424" s="618"/>
      <c r="T2424" s="618"/>
      <c r="U2424" s="618"/>
    </row>
    <row r="2425" spans="1:21">
      <c r="A2425" s="482" t="s">
        <v>5189</v>
      </c>
      <c r="B2425" s="483" t="s">
        <v>5190</v>
      </c>
      <c r="C2425" s="513">
        <v>2195</v>
      </c>
      <c r="D2425" s="472" t="s">
        <v>4340</v>
      </c>
      <c r="E2425" s="473">
        <v>0</v>
      </c>
      <c r="F2425" s="478" t="s">
        <v>401</v>
      </c>
      <c r="G2425" s="477">
        <f t="shared" si="79"/>
        <v>0.02</v>
      </c>
      <c r="H2425" s="631" t="s">
        <v>339</v>
      </c>
      <c r="I2425" s="508">
        <f t="shared" si="80"/>
        <v>0.31780000000000003</v>
      </c>
      <c r="J2425" s="486">
        <v>99299</v>
      </c>
      <c r="K2425" s="487">
        <v>99299</v>
      </c>
      <c r="L2425" s="573"/>
      <c r="M2425" s="574"/>
      <c r="R2425" s="618"/>
      <c r="S2425" s="618"/>
      <c r="T2425" s="618"/>
      <c r="U2425" s="618"/>
    </row>
    <row r="2426" spans="1:21">
      <c r="A2426" s="482" t="s">
        <v>5191</v>
      </c>
      <c r="B2426" s="483" t="s">
        <v>5190</v>
      </c>
      <c r="C2426" s="513">
        <v>2195</v>
      </c>
      <c r="D2426" s="472" t="s">
        <v>4340</v>
      </c>
      <c r="E2426" s="473">
        <v>0</v>
      </c>
      <c r="F2426" s="478" t="s">
        <v>401</v>
      </c>
      <c r="G2426" s="477">
        <f t="shared" si="79"/>
        <v>0.02</v>
      </c>
      <c r="H2426" s="631" t="s">
        <v>339</v>
      </c>
      <c r="I2426" s="508">
        <f t="shared" si="80"/>
        <v>0.31780000000000003</v>
      </c>
      <c r="J2426" s="486">
        <v>80163</v>
      </c>
      <c r="K2426" s="487">
        <v>80163</v>
      </c>
      <c r="L2426" s="573"/>
      <c r="M2426" s="574"/>
      <c r="R2426" s="618"/>
      <c r="S2426" s="618"/>
      <c r="T2426" s="618"/>
      <c r="U2426" s="618"/>
    </row>
    <row r="2427" spans="1:21">
      <c r="A2427" s="482" t="s">
        <v>5192</v>
      </c>
      <c r="B2427" s="483" t="s">
        <v>5193</v>
      </c>
      <c r="C2427" s="513">
        <v>2195</v>
      </c>
      <c r="D2427" s="472" t="s">
        <v>4340</v>
      </c>
      <c r="E2427" s="473">
        <v>0</v>
      </c>
      <c r="F2427" s="478" t="s">
        <v>401</v>
      </c>
      <c r="G2427" s="477">
        <f t="shared" si="79"/>
        <v>0.02</v>
      </c>
      <c r="H2427" s="631" t="s">
        <v>339</v>
      </c>
      <c r="I2427" s="508">
        <f t="shared" si="80"/>
        <v>0.31780000000000003</v>
      </c>
      <c r="J2427" s="486">
        <v>85613</v>
      </c>
      <c r="K2427" s="487">
        <v>85613</v>
      </c>
      <c r="L2427" s="573"/>
      <c r="M2427" s="574"/>
      <c r="R2427" s="618"/>
      <c r="S2427" s="618"/>
      <c r="T2427" s="618"/>
      <c r="U2427" s="618"/>
    </row>
    <row r="2428" spans="1:21">
      <c r="A2428" s="482" t="s">
        <v>5194</v>
      </c>
      <c r="B2428" s="483" t="s">
        <v>5195</v>
      </c>
      <c r="C2428" s="513">
        <v>2195</v>
      </c>
      <c r="D2428" s="472" t="s">
        <v>4340</v>
      </c>
      <c r="E2428" s="473">
        <v>0</v>
      </c>
      <c r="F2428" s="478" t="s">
        <v>401</v>
      </c>
      <c r="G2428" s="477">
        <f t="shared" si="79"/>
        <v>0.02</v>
      </c>
      <c r="H2428" s="631" t="s">
        <v>339</v>
      </c>
      <c r="I2428" s="508">
        <f t="shared" si="80"/>
        <v>0.31780000000000003</v>
      </c>
      <c r="J2428" s="486">
        <v>62032</v>
      </c>
      <c r="K2428" s="487">
        <v>62032</v>
      </c>
      <c r="L2428" s="573"/>
      <c r="M2428" s="574"/>
      <c r="R2428" s="618"/>
      <c r="S2428" s="618"/>
      <c r="T2428" s="618"/>
      <c r="U2428" s="618"/>
    </row>
    <row r="2429" spans="1:21">
      <c r="A2429" s="482" t="s">
        <v>5196</v>
      </c>
      <c r="B2429" s="483" t="s">
        <v>5190</v>
      </c>
      <c r="C2429" s="513">
        <v>2195</v>
      </c>
      <c r="D2429" s="472" t="s">
        <v>4340</v>
      </c>
      <c r="E2429" s="473">
        <v>0</v>
      </c>
      <c r="F2429" s="478" t="s">
        <v>401</v>
      </c>
      <c r="G2429" s="477">
        <f t="shared" si="79"/>
        <v>0.02</v>
      </c>
      <c r="H2429" s="631" t="s">
        <v>339</v>
      </c>
      <c r="I2429" s="508">
        <f t="shared" si="80"/>
        <v>0.31780000000000003</v>
      </c>
      <c r="J2429" s="486">
        <v>111238</v>
      </c>
      <c r="K2429" s="487">
        <v>111238</v>
      </c>
      <c r="L2429" s="573"/>
      <c r="M2429" s="574"/>
      <c r="R2429" s="618"/>
      <c r="S2429" s="618"/>
      <c r="T2429" s="618"/>
      <c r="U2429" s="618"/>
    </row>
    <row r="2430" spans="1:21">
      <c r="A2430" s="482" t="s">
        <v>5197</v>
      </c>
      <c r="B2430" s="483" t="s">
        <v>5198</v>
      </c>
      <c r="C2430" s="513">
        <v>2195</v>
      </c>
      <c r="D2430" s="472" t="s">
        <v>4340</v>
      </c>
      <c r="E2430" s="473">
        <v>0</v>
      </c>
      <c r="F2430" s="478" t="s">
        <v>401</v>
      </c>
      <c r="G2430" s="477">
        <f t="shared" si="79"/>
        <v>0.02</v>
      </c>
      <c r="H2430" s="631" t="s">
        <v>339</v>
      </c>
      <c r="I2430" s="508">
        <f t="shared" si="80"/>
        <v>0.31780000000000003</v>
      </c>
      <c r="J2430" s="486">
        <v>52083</v>
      </c>
      <c r="K2430" s="487">
        <v>31980</v>
      </c>
      <c r="L2430" s="573"/>
      <c r="M2430" s="574"/>
      <c r="R2430" s="618"/>
      <c r="S2430" s="618"/>
      <c r="T2430" s="618"/>
      <c r="U2430" s="618"/>
    </row>
    <row r="2431" spans="1:21">
      <c r="A2431" s="482" t="s">
        <v>5199</v>
      </c>
      <c r="B2431" s="483" t="s">
        <v>5200</v>
      </c>
      <c r="C2431" s="513">
        <v>2195</v>
      </c>
      <c r="D2431" s="472" t="s">
        <v>4340</v>
      </c>
      <c r="E2431" s="473">
        <v>0</v>
      </c>
      <c r="F2431" s="478" t="s">
        <v>401</v>
      </c>
      <c r="G2431" s="477">
        <f t="shared" si="79"/>
        <v>0.02</v>
      </c>
      <c r="H2431" s="631" t="s">
        <v>339</v>
      </c>
      <c r="I2431" s="508">
        <f t="shared" si="80"/>
        <v>0.31780000000000003</v>
      </c>
      <c r="J2431" s="486">
        <v>44304</v>
      </c>
      <c r="K2431" s="487">
        <v>44304</v>
      </c>
      <c r="L2431" s="573"/>
      <c r="M2431" s="574"/>
      <c r="R2431" s="618"/>
      <c r="S2431" s="618"/>
      <c r="T2431" s="618"/>
      <c r="U2431" s="618"/>
    </row>
    <row r="2432" spans="1:21">
      <c r="A2432" s="482" t="s">
        <v>5201</v>
      </c>
      <c r="B2432" s="483" t="s">
        <v>5202</v>
      </c>
      <c r="C2432" s="513">
        <v>2195</v>
      </c>
      <c r="D2432" s="472" t="s">
        <v>4340</v>
      </c>
      <c r="E2432" s="473">
        <v>0</v>
      </c>
      <c r="F2432" s="478" t="s">
        <v>401</v>
      </c>
      <c r="G2432" s="477">
        <f t="shared" si="79"/>
        <v>0.02</v>
      </c>
      <c r="H2432" s="631" t="s">
        <v>339</v>
      </c>
      <c r="I2432" s="508">
        <f t="shared" si="80"/>
        <v>0.31780000000000003</v>
      </c>
      <c r="J2432" s="486">
        <v>52229</v>
      </c>
      <c r="K2432" s="487">
        <v>52229</v>
      </c>
      <c r="L2432" s="573"/>
      <c r="M2432" s="574"/>
      <c r="R2432" s="618"/>
      <c r="S2432" s="618"/>
      <c r="T2432" s="618"/>
      <c r="U2432" s="618"/>
    </row>
    <row r="2433" spans="1:21">
      <c r="A2433" s="482" t="s">
        <v>5203</v>
      </c>
      <c r="B2433" s="483" t="s">
        <v>5204</v>
      </c>
      <c r="C2433" s="513">
        <v>2195</v>
      </c>
      <c r="D2433" s="472" t="s">
        <v>4340</v>
      </c>
      <c r="E2433" s="473">
        <v>0</v>
      </c>
      <c r="F2433" s="478" t="s">
        <v>401</v>
      </c>
      <c r="G2433" s="477">
        <f t="shared" si="79"/>
        <v>0.02</v>
      </c>
      <c r="H2433" s="631" t="s">
        <v>339</v>
      </c>
      <c r="I2433" s="508">
        <f t="shared" si="80"/>
        <v>0.31780000000000003</v>
      </c>
      <c r="J2433" s="486">
        <v>70013</v>
      </c>
      <c r="K2433" s="487">
        <v>70013</v>
      </c>
      <c r="L2433" s="573"/>
      <c r="M2433" s="574"/>
      <c r="R2433" s="618"/>
      <c r="S2433" s="618"/>
      <c r="T2433" s="618"/>
      <c r="U2433" s="618"/>
    </row>
    <row r="2434" spans="1:21">
      <c r="A2434" s="482" t="s">
        <v>5205</v>
      </c>
      <c r="B2434" s="483" t="s">
        <v>5206</v>
      </c>
      <c r="C2434" s="513">
        <v>2195</v>
      </c>
      <c r="D2434" s="472" t="s">
        <v>4340</v>
      </c>
      <c r="E2434" s="473">
        <v>0</v>
      </c>
      <c r="F2434" s="478" t="s">
        <v>401</v>
      </c>
      <c r="G2434" s="477">
        <f t="shared" si="79"/>
        <v>0.02</v>
      </c>
      <c r="H2434" s="631" t="s">
        <v>339</v>
      </c>
      <c r="I2434" s="508">
        <f t="shared" si="80"/>
        <v>0.31780000000000003</v>
      </c>
      <c r="J2434" s="486">
        <v>85571</v>
      </c>
      <c r="K2434" s="487">
        <v>85571</v>
      </c>
      <c r="L2434" s="573"/>
      <c r="M2434" s="574"/>
      <c r="R2434" s="618"/>
      <c r="S2434" s="618"/>
      <c r="T2434" s="618"/>
      <c r="U2434" s="618"/>
    </row>
    <row r="2435" spans="1:21">
      <c r="A2435" s="482" t="s">
        <v>5207</v>
      </c>
      <c r="B2435" s="483" t="s">
        <v>5208</v>
      </c>
      <c r="C2435" s="513">
        <v>2195</v>
      </c>
      <c r="D2435" s="472" t="s">
        <v>4340</v>
      </c>
      <c r="E2435" s="473">
        <v>0</v>
      </c>
      <c r="F2435" s="478" t="s">
        <v>401</v>
      </c>
      <c r="G2435" s="477">
        <f t="shared" si="79"/>
        <v>0.02</v>
      </c>
      <c r="H2435" s="631" t="s">
        <v>339</v>
      </c>
      <c r="I2435" s="508">
        <f t="shared" si="80"/>
        <v>0.31780000000000003</v>
      </c>
      <c r="J2435" s="486">
        <v>65582</v>
      </c>
      <c r="K2435" s="487">
        <v>65582</v>
      </c>
      <c r="L2435" s="573"/>
      <c r="M2435" s="574"/>
      <c r="R2435" s="618"/>
      <c r="S2435" s="618"/>
      <c r="T2435" s="618"/>
      <c r="U2435" s="618"/>
    </row>
    <row r="2436" spans="1:21">
      <c r="A2436" s="482" t="s">
        <v>5209</v>
      </c>
      <c r="B2436" s="483" t="s">
        <v>5210</v>
      </c>
      <c r="C2436" s="513">
        <v>2195</v>
      </c>
      <c r="D2436" s="472" t="s">
        <v>4340</v>
      </c>
      <c r="E2436" s="473">
        <v>0</v>
      </c>
      <c r="F2436" s="478" t="s">
        <v>401</v>
      </c>
      <c r="G2436" s="477">
        <f t="shared" ref="G2436:G2499" si="81">_xlfn.XLOOKUP(F2436,$N$3:$N$18,$O$3:$O$18,"not found",0,1)</f>
        <v>0.02</v>
      </c>
      <c r="H2436" s="631" t="s">
        <v>339</v>
      </c>
      <c r="I2436" s="508">
        <f t="shared" ref="I2436:I2499" si="82">VLOOKUP(H2436,Fringe.Rates,2,FALSE)</f>
        <v>0.31780000000000003</v>
      </c>
      <c r="J2436" s="486">
        <v>83200</v>
      </c>
      <c r="K2436" s="487">
        <v>83200</v>
      </c>
      <c r="L2436" s="573"/>
      <c r="M2436" s="574"/>
      <c r="R2436" s="618"/>
      <c r="S2436" s="618"/>
      <c r="T2436" s="618"/>
      <c r="U2436" s="618"/>
    </row>
    <row r="2437" spans="1:21">
      <c r="A2437" s="482" t="s">
        <v>5211</v>
      </c>
      <c r="B2437" s="483" t="s">
        <v>5212</v>
      </c>
      <c r="C2437" s="513">
        <v>2195</v>
      </c>
      <c r="D2437" s="472" t="s">
        <v>4340</v>
      </c>
      <c r="E2437" s="473">
        <v>0</v>
      </c>
      <c r="F2437" s="478" t="s">
        <v>401</v>
      </c>
      <c r="G2437" s="477">
        <f t="shared" si="81"/>
        <v>0.02</v>
      </c>
      <c r="H2437" s="631" t="s">
        <v>339</v>
      </c>
      <c r="I2437" s="508">
        <f t="shared" si="82"/>
        <v>0.31780000000000003</v>
      </c>
      <c r="J2437" s="486">
        <v>70512</v>
      </c>
      <c r="K2437" s="487">
        <v>70512</v>
      </c>
      <c r="L2437" s="573"/>
      <c r="M2437" s="574"/>
      <c r="R2437" s="618"/>
      <c r="S2437" s="618"/>
      <c r="T2437" s="618"/>
      <c r="U2437" s="618"/>
    </row>
    <row r="2438" spans="1:21">
      <c r="A2438" s="482" t="s">
        <v>5213</v>
      </c>
      <c r="B2438" s="483" t="s">
        <v>5214</v>
      </c>
      <c r="C2438" s="513">
        <v>2195</v>
      </c>
      <c r="D2438" s="472" t="s">
        <v>4340</v>
      </c>
      <c r="E2438" s="473">
        <v>0</v>
      </c>
      <c r="F2438" s="478" t="s">
        <v>401</v>
      </c>
      <c r="G2438" s="477">
        <f t="shared" si="81"/>
        <v>0.02</v>
      </c>
      <c r="H2438" s="631" t="s">
        <v>339</v>
      </c>
      <c r="I2438" s="508">
        <f t="shared" si="82"/>
        <v>0.31780000000000003</v>
      </c>
      <c r="J2438" s="486">
        <v>73070</v>
      </c>
      <c r="K2438" s="487">
        <v>73070</v>
      </c>
      <c r="L2438" s="573"/>
      <c r="M2438" s="574"/>
      <c r="R2438" s="618"/>
      <c r="S2438" s="618"/>
      <c r="T2438" s="618"/>
      <c r="U2438" s="618"/>
    </row>
    <row r="2439" spans="1:21">
      <c r="A2439" s="482" t="s">
        <v>5215</v>
      </c>
      <c r="B2439" s="483" t="s">
        <v>5216</v>
      </c>
      <c r="C2439" s="513">
        <v>2195</v>
      </c>
      <c r="D2439" s="472" t="s">
        <v>4340</v>
      </c>
      <c r="E2439" s="473">
        <v>0</v>
      </c>
      <c r="F2439" s="478" t="s">
        <v>401</v>
      </c>
      <c r="G2439" s="477">
        <f t="shared" si="81"/>
        <v>0.02</v>
      </c>
      <c r="H2439" s="631" t="s">
        <v>339</v>
      </c>
      <c r="I2439" s="508">
        <f t="shared" si="82"/>
        <v>0.31780000000000003</v>
      </c>
      <c r="J2439" s="486">
        <v>65562</v>
      </c>
      <c r="K2439" s="487">
        <v>65562</v>
      </c>
      <c r="L2439" s="573"/>
      <c r="M2439" s="574"/>
      <c r="R2439" s="618"/>
      <c r="S2439" s="618"/>
      <c r="T2439" s="618"/>
      <c r="U2439" s="618"/>
    </row>
    <row r="2440" spans="1:21">
      <c r="A2440" s="482" t="s">
        <v>5217</v>
      </c>
      <c r="B2440" s="483" t="s">
        <v>5218</v>
      </c>
      <c r="C2440" s="513">
        <v>2195</v>
      </c>
      <c r="D2440" s="472" t="s">
        <v>4340</v>
      </c>
      <c r="E2440" s="473">
        <v>0</v>
      </c>
      <c r="F2440" s="478" t="s">
        <v>401</v>
      </c>
      <c r="G2440" s="477">
        <f t="shared" si="81"/>
        <v>0.02</v>
      </c>
      <c r="H2440" s="631" t="s">
        <v>339</v>
      </c>
      <c r="I2440" s="508">
        <f t="shared" si="82"/>
        <v>0.31780000000000003</v>
      </c>
      <c r="J2440" s="486">
        <v>73174</v>
      </c>
      <c r="K2440" s="487">
        <v>73174</v>
      </c>
      <c r="L2440" s="573"/>
      <c r="M2440" s="574"/>
      <c r="R2440" s="618"/>
      <c r="S2440" s="618"/>
      <c r="T2440" s="618"/>
      <c r="U2440" s="618"/>
    </row>
    <row r="2441" spans="1:21">
      <c r="A2441" s="482" t="s">
        <v>5219</v>
      </c>
      <c r="B2441" s="483" t="s">
        <v>4508</v>
      </c>
      <c r="C2441" s="513">
        <v>2091</v>
      </c>
      <c r="D2441" s="472" t="s">
        <v>4449</v>
      </c>
      <c r="E2441" s="473">
        <v>0.02</v>
      </c>
      <c r="F2441" s="478" t="s">
        <v>401</v>
      </c>
      <c r="G2441" s="477">
        <f t="shared" si="81"/>
        <v>0.02</v>
      </c>
      <c r="H2441" s="631" t="s">
        <v>339</v>
      </c>
      <c r="I2441" s="508">
        <f t="shared" si="82"/>
        <v>0.31780000000000003</v>
      </c>
      <c r="J2441" s="486">
        <v>50707</v>
      </c>
      <c r="K2441" s="487">
        <v>51721</v>
      </c>
      <c r="L2441" s="573"/>
      <c r="M2441" s="574"/>
      <c r="R2441" s="618"/>
      <c r="S2441" s="618"/>
      <c r="T2441" s="618"/>
      <c r="U2441" s="618"/>
    </row>
    <row r="2442" spans="1:21">
      <c r="A2442" s="471" t="s">
        <v>5220</v>
      </c>
      <c r="B2442" s="483" t="s">
        <v>5221</v>
      </c>
      <c r="C2442" s="513">
        <v>9200</v>
      </c>
      <c r="D2442" s="472" t="s">
        <v>5099</v>
      </c>
      <c r="E2442" s="473">
        <v>0.02</v>
      </c>
      <c r="F2442" s="476" t="s">
        <v>400</v>
      </c>
      <c r="G2442" s="477">
        <f t="shared" si="81"/>
        <v>0.02</v>
      </c>
      <c r="H2442" s="631" t="s">
        <v>339</v>
      </c>
      <c r="I2442" s="508">
        <f t="shared" si="82"/>
        <v>0.31780000000000003</v>
      </c>
      <c r="J2442" s="486">
        <v>32620</v>
      </c>
      <c r="K2442" s="487">
        <v>32620</v>
      </c>
      <c r="L2442" s="573"/>
      <c r="M2442" s="574"/>
      <c r="R2442" s="618"/>
      <c r="S2442" s="618"/>
      <c r="T2442" s="618"/>
      <c r="U2442" s="618"/>
    </row>
    <row r="2443" spans="1:21">
      <c r="A2443" s="482" t="s">
        <v>5222</v>
      </c>
      <c r="B2443" s="483" t="s">
        <v>4774</v>
      </c>
      <c r="C2443" s="513">
        <v>9001</v>
      </c>
      <c r="D2443" s="472" t="s">
        <v>661</v>
      </c>
      <c r="E2443" s="473">
        <v>0.02</v>
      </c>
      <c r="F2443" s="476" t="s">
        <v>400</v>
      </c>
      <c r="G2443" s="477">
        <f t="shared" si="81"/>
        <v>0.02</v>
      </c>
      <c r="H2443" s="631" t="s">
        <v>339</v>
      </c>
      <c r="I2443" s="508">
        <f t="shared" si="82"/>
        <v>0.31780000000000003</v>
      </c>
      <c r="J2443" s="486">
        <v>57703</v>
      </c>
      <c r="K2443" s="487">
        <v>59217</v>
      </c>
      <c r="L2443" s="573"/>
      <c r="M2443" s="574"/>
      <c r="R2443" s="618"/>
      <c r="S2443" s="618"/>
      <c r="T2443" s="618"/>
      <c r="U2443" s="618"/>
    </row>
    <row r="2444" spans="1:21">
      <c r="A2444" s="471" t="s">
        <v>5223</v>
      </c>
      <c r="B2444" s="483" t="s">
        <v>5224</v>
      </c>
      <c r="C2444" s="513">
        <v>9200</v>
      </c>
      <c r="D2444" s="472" t="s">
        <v>5099</v>
      </c>
      <c r="E2444" s="473">
        <v>0.02</v>
      </c>
      <c r="F2444" s="476" t="s">
        <v>400</v>
      </c>
      <c r="G2444" s="477">
        <f t="shared" si="81"/>
        <v>0.02</v>
      </c>
      <c r="H2444" s="631" t="s">
        <v>339</v>
      </c>
      <c r="I2444" s="508">
        <f t="shared" si="82"/>
        <v>0.31780000000000003</v>
      </c>
      <c r="J2444" s="486">
        <v>32620</v>
      </c>
      <c r="K2444" s="487">
        <v>32620</v>
      </c>
      <c r="L2444" s="573"/>
      <c r="M2444" s="574"/>
      <c r="R2444" s="618"/>
      <c r="S2444" s="618"/>
      <c r="T2444" s="618"/>
      <c r="U2444" s="618"/>
    </row>
    <row r="2445" spans="1:21">
      <c r="A2445" s="471" t="s">
        <v>5225</v>
      </c>
      <c r="B2445" s="483" t="s">
        <v>5226</v>
      </c>
      <c r="C2445" s="513">
        <v>9200</v>
      </c>
      <c r="D2445" s="472" t="s">
        <v>5099</v>
      </c>
      <c r="E2445" s="473">
        <v>0.02</v>
      </c>
      <c r="F2445" s="476" t="s">
        <v>400</v>
      </c>
      <c r="G2445" s="477">
        <f t="shared" si="81"/>
        <v>0.02</v>
      </c>
      <c r="H2445" s="631" t="s">
        <v>339</v>
      </c>
      <c r="I2445" s="508">
        <f t="shared" si="82"/>
        <v>0.31780000000000003</v>
      </c>
      <c r="J2445" s="486">
        <v>32620</v>
      </c>
      <c r="K2445" s="487">
        <v>32620</v>
      </c>
      <c r="L2445" s="573"/>
      <c r="M2445" s="574"/>
      <c r="R2445" s="618"/>
      <c r="S2445" s="618"/>
      <c r="T2445" s="618"/>
      <c r="U2445" s="618"/>
    </row>
    <row r="2446" spans="1:21">
      <c r="A2446" s="471" t="s">
        <v>5227</v>
      </c>
      <c r="B2446" s="483" t="s">
        <v>5228</v>
      </c>
      <c r="C2446" s="513">
        <v>9200</v>
      </c>
      <c r="D2446" s="472" t="s">
        <v>5099</v>
      </c>
      <c r="E2446" s="473">
        <v>0.02</v>
      </c>
      <c r="F2446" s="476" t="s">
        <v>400</v>
      </c>
      <c r="G2446" s="477">
        <f t="shared" si="81"/>
        <v>0.02</v>
      </c>
      <c r="H2446" s="631" t="s">
        <v>339</v>
      </c>
      <c r="I2446" s="508">
        <f t="shared" si="82"/>
        <v>0.31780000000000003</v>
      </c>
      <c r="J2446" s="486">
        <v>32620</v>
      </c>
      <c r="K2446" s="487">
        <v>32620</v>
      </c>
      <c r="L2446" s="573"/>
      <c r="M2446" s="574"/>
      <c r="R2446" s="618"/>
      <c r="S2446" s="618"/>
      <c r="T2446" s="618"/>
      <c r="U2446" s="618"/>
    </row>
    <row r="2447" spans="1:21">
      <c r="A2447" s="471" t="s">
        <v>5229</v>
      </c>
      <c r="B2447" s="483" t="s">
        <v>5230</v>
      </c>
      <c r="C2447" s="513">
        <v>9200</v>
      </c>
      <c r="D2447" s="472" t="s">
        <v>5099</v>
      </c>
      <c r="E2447" s="473">
        <v>0.02</v>
      </c>
      <c r="F2447" s="476" t="s">
        <v>400</v>
      </c>
      <c r="G2447" s="477">
        <f t="shared" si="81"/>
        <v>0.02</v>
      </c>
      <c r="H2447" s="631" t="s">
        <v>339</v>
      </c>
      <c r="I2447" s="508">
        <f t="shared" si="82"/>
        <v>0.31780000000000003</v>
      </c>
      <c r="J2447" s="486">
        <v>32620</v>
      </c>
      <c r="K2447" s="487">
        <v>32620</v>
      </c>
      <c r="L2447" s="573"/>
      <c r="M2447" s="574"/>
      <c r="R2447" s="618"/>
      <c r="S2447" s="618"/>
      <c r="T2447" s="618"/>
      <c r="U2447" s="618"/>
    </row>
    <row r="2448" spans="1:21">
      <c r="A2448" s="471" t="s">
        <v>5231</v>
      </c>
      <c r="B2448" s="483" t="s">
        <v>5232</v>
      </c>
      <c r="C2448" s="513">
        <v>9200</v>
      </c>
      <c r="D2448" s="472" t="s">
        <v>5099</v>
      </c>
      <c r="E2448" s="473">
        <v>0.02</v>
      </c>
      <c r="F2448" s="476" t="s">
        <v>400</v>
      </c>
      <c r="G2448" s="477">
        <f t="shared" si="81"/>
        <v>0.02</v>
      </c>
      <c r="H2448" s="631" t="s">
        <v>339</v>
      </c>
      <c r="I2448" s="508">
        <f t="shared" si="82"/>
        <v>0.31780000000000003</v>
      </c>
      <c r="J2448" s="486">
        <v>32620</v>
      </c>
      <c r="K2448" s="487">
        <v>32620</v>
      </c>
      <c r="L2448" s="573"/>
      <c r="M2448" s="574"/>
      <c r="R2448" s="618"/>
      <c r="S2448" s="618"/>
      <c r="T2448" s="618"/>
      <c r="U2448" s="618"/>
    </row>
    <row r="2449" spans="1:21">
      <c r="A2449" s="471" t="s">
        <v>5233</v>
      </c>
      <c r="B2449" s="483" t="s">
        <v>5234</v>
      </c>
      <c r="C2449" s="513">
        <v>9200</v>
      </c>
      <c r="D2449" s="472" t="s">
        <v>5099</v>
      </c>
      <c r="E2449" s="473">
        <v>0.02</v>
      </c>
      <c r="F2449" s="476" t="s">
        <v>400</v>
      </c>
      <c r="G2449" s="477">
        <f t="shared" si="81"/>
        <v>0.02</v>
      </c>
      <c r="H2449" s="631" t="s">
        <v>339</v>
      </c>
      <c r="I2449" s="508">
        <f t="shared" si="82"/>
        <v>0.31780000000000003</v>
      </c>
      <c r="J2449" s="486">
        <v>32620</v>
      </c>
      <c r="K2449" s="487">
        <v>32620</v>
      </c>
      <c r="L2449" s="573"/>
      <c r="M2449" s="574"/>
      <c r="R2449" s="618"/>
      <c r="S2449" s="618"/>
      <c r="T2449" s="618"/>
      <c r="U2449" s="618"/>
    </row>
    <row r="2450" spans="1:21">
      <c r="A2450" s="471" t="s">
        <v>5235</v>
      </c>
      <c r="B2450" s="483" t="s">
        <v>5236</v>
      </c>
      <c r="C2450" s="513">
        <v>9200</v>
      </c>
      <c r="D2450" s="472" t="s">
        <v>5099</v>
      </c>
      <c r="E2450" s="473">
        <v>0.02</v>
      </c>
      <c r="F2450" s="476" t="s">
        <v>400</v>
      </c>
      <c r="G2450" s="477">
        <f t="shared" si="81"/>
        <v>0.02</v>
      </c>
      <c r="H2450" s="631" t="s">
        <v>339</v>
      </c>
      <c r="I2450" s="508">
        <f t="shared" si="82"/>
        <v>0.31780000000000003</v>
      </c>
      <c r="J2450" s="486">
        <v>32620</v>
      </c>
      <c r="K2450" s="487">
        <v>32620</v>
      </c>
      <c r="L2450" s="573"/>
      <c r="M2450" s="574"/>
      <c r="R2450" s="618"/>
      <c r="S2450" s="618"/>
      <c r="T2450" s="618"/>
      <c r="U2450" s="618"/>
    </row>
    <row r="2451" spans="1:21">
      <c r="A2451" s="482" t="s">
        <v>5237</v>
      </c>
      <c r="B2451" s="483" t="s">
        <v>1128</v>
      </c>
      <c r="C2451" s="513">
        <v>9001</v>
      </c>
      <c r="D2451" s="472" t="s">
        <v>661</v>
      </c>
      <c r="E2451" s="473">
        <v>0.02</v>
      </c>
      <c r="F2451" s="476" t="s">
        <v>400</v>
      </c>
      <c r="G2451" s="477">
        <f t="shared" si="81"/>
        <v>0.02</v>
      </c>
      <c r="H2451" s="631" t="s">
        <v>339</v>
      </c>
      <c r="I2451" s="508">
        <f t="shared" si="82"/>
        <v>0.31780000000000003</v>
      </c>
      <c r="J2451" s="486">
        <v>38819</v>
      </c>
      <c r="K2451" s="487">
        <v>41850</v>
      </c>
      <c r="L2451" s="573"/>
      <c r="M2451" s="574"/>
      <c r="R2451" s="618"/>
      <c r="S2451" s="618"/>
      <c r="T2451" s="618"/>
      <c r="U2451" s="618"/>
    </row>
    <row r="2452" spans="1:21">
      <c r="A2452" s="471" t="s">
        <v>5238</v>
      </c>
      <c r="B2452" s="483" t="s">
        <v>5239</v>
      </c>
      <c r="C2452" s="513">
        <v>9200</v>
      </c>
      <c r="D2452" s="472" t="s">
        <v>5099</v>
      </c>
      <c r="E2452" s="473">
        <v>0.02</v>
      </c>
      <c r="F2452" s="476" t="s">
        <v>400</v>
      </c>
      <c r="G2452" s="477">
        <f t="shared" si="81"/>
        <v>0.02</v>
      </c>
      <c r="H2452" s="631" t="s">
        <v>339</v>
      </c>
      <c r="I2452" s="508">
        <f t="shared" si="82"/>
        <v>0.31780000000000003</v>
      </c>
      <c r="J2452" s="486">
        <v>32620</v>
      </c>
      <c r="K2452" s="487">
        <v>32620</v>
      </c>
      <c r="L2452" s="573"/>
      <c r="M2452" s="574"/>
      <c r="R2452" s="618"/>
      <c r="S2452" s="618"/>
      <c r="T2452" s="618"/>
      <c r="U2452" s="618"/>
    </row>
    <row r="2453" spans="1:21">
      <c r="A2453" s="471" t="s">
        <v>5240</v>
      </c>
      <c r="B2453" s="483" t="s">
        <v>5241</v>
      </c>
      <c r="C2453" s="513">
        <v>9200</v>
      </c>
      <c r="D2453" s="472" t="s">
        <v>5099</v>
      </c>
      <c r="E2453" s="473">
        <v>0.02</v>
      </c>
      <c r="F2453" s="476" t="s">
        <v>400</v>
      </c>
      <c r="G2453" s="477">
        <f t="shared" si="81"/>
        <v>0.02</v>
      </c>
      <c r="H2453" s="631" t="s">
        <v>339</v>
      </c>
      <c r="I2453" s="508">
        <f t="shared" si="82"/>
        <v>0.31780000000000003</v>
      </c>
      <c r="J2453" s="486">
        <v>32620</v>
      </c>
      <c r="K2453" s="487">
        <v>32620</v>
      </c>
      <c r="L2453" s="573"/>
      <c r="M2453" s="574"/>
      <c r="R2453" s="618"/>
      <c r="S2453" s="618"/>
      <c r="T2453" s="618"/>
      <c r="U2453" s="618"/>
    </row>
    <row r="2454" spans="1:21">
      <c r="A2454" s="471" t="s">
        <v>5242</v>
      </c>
      <c r="B2454" s="483" t="s">
        <v>5243</v>
      </c>
      <c r="C2454" s="513">
        <v>9200</v>
      </c>
      <c r="D2454" s="472" t="s">
        <v>5099</v>
      </c>
      <c r="E2454" s="473">
        <v>0.02</v>
      </c>
      <c r="F2454" s="476" t="s">
        <v>400</v>
      </c>
      <c r="G2454" s="477">
        <f t="shared" si="81"/>
        <v>0.02</v>
      </c>
      <c r="H2454" s="631" t="s">
        <v>339</v>
      </c>
      <c r="I2454" s="508">
        <f t="shared" si="82"/>
        <v>0.31780000000000003</v>
      </c>
      <c r="J2454" s="486">
        <v>32620</v>
      </c>
      <c r="K2454" s="487">
        <v>32620</v>
      </c>
      <c r="L2454" s="573"/>
      <c r="M2454" s="574"/>
      <c r="R2454" s="618"/>
      <c r="S2454" s="618"/>
      <c r="T2454" s="618"/>
      <c r="U2454" s="618"/>
    </row>
    <row r="2455" spans="1:21">
      <c r="A2455" s="471" t="s">
        <v>5244</v>
      </c>
      <c r="B2455" s="483" t="s">
        <v>5245</v>
      </c>
      <c r="C2455" s="513">
        <v>9200</v>
      </c>
      <c r="D2455" s="472" t="s">
        <v>5099</v>
      </c>
      <c r="E2455" s="473">
        <v>0.02</v>
      </c>
      <c r="F2455" s="476" t="s">
        <v>400</v>
      </c>
      <c r="G2455" s="477">
        <f t="shared" si="81"/>
        <v>0.02</v>
      </c>
      <c r="H2455" s="631" t="s">
        <v>339</v>
      </c>
      <c r="I2455" s="508">
        <f t="shared" si="82"/>
        <v>0.31780000000000003</v>
      </c>
      <c r="J2455" s="486">
        <v>32620</v>
      </c>
      <c r="K2455" s="487">
        <v>32620</v>
      </c>
      <c r="L2455" s="573"/>
      <c r="M2455" s="574"/>
      <c r="R2455" s="618"/>
      <c r="S2455" s="618"/>
      <c r="T2455" s="618"/>
      <c r="U2455" s="618"/>
    </row>
    <row r="2456" spans="1:21">
      <c r="A2456" s="471" t="s">
        <v>5246</v>
      </c>
      <c r="B2456" s="483" t="s">
        <v>5247</v>
      </c>
      <c r="C2456" s="513">
        <v>9200</v>
      </c>
      <c r="D2456" s="472" t="s">
        <v>5099</v>
      </c>
      <c r="E2456" s="473">
        <v>0.02</v>
      </c>
      <c r="F2456" s="476" t="s">
        <v>400</v>
      </c>
      <c r="G2456" s="477">
        <f t="shared" si="81"/>
        <v>0.02</v>
      </c>
      <c r="H2456" s="631" t="s">
        <v>374</v>
      </c>
      <c r="I2456" s="508">
        <f t="shared" si="82"/>
        <v>7.6499999999999999E-2</v>
      </c>
      <c r="J2456" s="486">
        <v>32620</v>
      </c>
      <c r="K2456" s="487">
        <v>57185</v>
      </c>
      <c r="L2456" s="573"/>
      <c r="M2456" s="574"/>
      <c r="R2456" s="618"/>
      <c r="S2456" s="618"/>
      <c r="T2456" s="618"/>
      <c r="U2456" s="618"/>
    </row>
    <row r="2457" spans="1:21">
      <c r="A2457" s="471" t="s">
        <v>5248</v>
      </c>
      <c r="B2457" s="483" t="s">
        <v>5249</v>
      </c>
      <c r="C2457" s="513">
        <v>9200</v>
      </c>
      <c r="D2457" s="472" t="s">
        <v>5099</v>
      </c>
      <c r="E2457" s="473">
        <v>0.02</v>
      </c>
      <c r="F2457" s="476" t="s">
        <v>400</v>
      </c>
      <c r="G2457" s="477">
        <f t="shared" si="81"/>
        <v>0.02</v>
      </c>
      <c r="H2457" s="631" t="s">
        <v>374</v>
      </c>
      <c r="I2457" s="508">
        <f t="shared" si="82"/>
        <v>7.6499999999999999E-2</v>
      </c>
      <c r="J2457" s="486">
        <v>32620</v>
      </c>
      <c r="K2457" s="487">
        <v>32620</v>
      </c>
      <c r="L2457" s="573"/>
      <c r="M2457" s="574"/>
      <c r="R2457" s="618"/>
      <c r="S2457" s="618"/>
      <c r="T2457" s="618"/>
      <c r="U2457" s="618"/>
    </row>
    <row r="2458" spans="1:21">
      <c r="A2458" s="482" t="s">
        <v>5250</v>
      </c>
      <c r="B2458" s="483" t="s">
        <v>3516</v>
      </c>
      <c r="C2458" s="513">
        <v>9000</v>
      </c>
      <c r="D2458" s="472" t="s">
        <v>550</v>
      </c>
      <c r="E2458" s="473">
        <v>0.02</v>
      </c>
      <c r="F2458" s="476" t="s">
        <v>400</v>
      </c>
      <c r="G2458" s="477">
        <f t="shared" si="81"/>
        <v>0.02</v>
      </c>
      <c r="H2458" s="631" t="s">
        <v>339</v>
      </c>
      <c r="I2458" s="508">
        <f t="shared" si="82"/>
        <v>0.31780000000000003</v>
      </c>
      <c r="J2458" s="486">
        <v>40218</v>
      </c>
      <c r="K2458" s="487">
        <v>51887</v>
      </c>
      <c r="L2458" s="573"/>
      <c r="M2458" s="574"/>
      <c r="R2458" s="618"/>
      <c r="S2458" s="618"/>
      <c r="T2458" s="618"/>
      <c r="U2458" s="618"/>
    </row>
    <row r="2459" spans="1:21">
      <c r="A2459" s="482" t="s">
        <v>5251</v>
      </c>
      <c r="B2459" s="483" t="s">
        <v>3540</v>
      </c>
      <c r="C2459" s="513">
        <v>9000</v>
      </c>
      <c r="D2459" s="472" t="s">
        <v>550</v>
      </c>
      <c r="E2459" s="473">
        <v>0.02</v>
      </c>
      <c r="F2459" s="476" t="s">
        <v>400</v>
      </c>
      <c r="G2459" s="477">
        <f t="shared" si="81"/>
        <v>0.02</v>
      </c>
      <c r="H2459" s="631" t="s">
        <v>339</v>
      </c>
      <c r="I2459" s="508">
        <f t="shared" si="82"/>
        <v>0.31780000000000003</v>
      </c>
      <c r="J2459" s="486">
        <v>56538</v>
      </c>
      <c r="K2459" s="487">
        <v>72157</v>
      </c>
      <c r="L2459" s="573"/>
      <c r="M2459" s="574"/>
      <c r="R2459" s="618"/>
      <c r="S2459" s="618"/>
      <c r="T2459" s="618"/>
      <c r="U2459" s="618"/>
    </row>
    <row r="2460" spans="1:21">
      <c r="A2460" s="471" t="s">
        <v>5252</v>
      </c>
      <c r="B2460" s="483" t="s">
        <v>5253</v>
      </c>
      <c r="C2460" s="513">
        <v>9200</v>
      </c>
      <c r="D2460" s="472" t="s">
        <v>5099</v>
      </c>
      <c r="E2460" s="473">
        <v>0.02</v>
      </c>
      <c r="F2460" s="476" t="s">
        <v>400</v>
      </c>
      <c r="G2460" s="477">
        <f t="shared" si="81"/>
        <v>0.02</v>
      </c>
      <c r="H2460" s="631" t="s">
        <v>339</v>
      </c>
      <c r="I2460" s="508">
        <f t="shared" si="82"/>
        <v>0.31780000000000003</v>
      </c>
      <c r="J2460" s="486">
        <v>32620</v>
      </c>
      <c r="K2460" s="487">
        <v>32620</v>
      </c>
      <c r="L2460" s="573"/>
      <c r="M2460" s="574"/>
      <c r="R2460" s="618"/>
      <c r="S2460" s="618"/>
      <c r="T2460" s="618"/>
      <c r="U2460" s="618"/>
    </row>
    <row r="2461" spans="1:21">
      <c r="A2461" s="482" t="s">
        <v>5254</v>
      </c>
      <c r="B2461" s="483" t="s">
        <v>4342</v>
      </c>
      <c r="C2461" s="513">
        <v>9000</v>
      </c>
      <c r="D2461" s="472" t="s">
        <v>550</v>
      </c>
      <c r="E2461" s="473">
        <v>0.02</v>
      </c>
      <c r="F2461" s="476" t="s">
        <v>400</v>
      </c>
      <c r="G2461" s="477">
        <f t="shared" si="81"/>
        <v>0.02</v>
      </c>
      <c r="H2461" s="631" t="s">
        <v>339</v>
      </c>
      <c r="I2461" s="508">
        <f t="shared" si="82"/>
        <v>0.31780000000000003</v>
      </c>
      <c r="J2461" s="486">
        <v>39068</v>
      </c>
      <c r="K2461" s="487">
        <v>46644</v>
      </c>
      <c r="L2461" s="573"/>
      <c r="M2461" s="574"/>
      <c r="R2461" s="618"/>
      <c r="S2461" s="618"/>
      <c r="T2461" s="618"/>
      <c r="U2461" s="618"/>
    </row>
    <row r="2462" spans="1:21">
      <c r="A2462" s="482" t="s">
        <v>5255</v>
      </c>
      <c r="B2462" s="483" t="s">
        <v>3720</v>
      </c>
      <c r="C2462" s="513">
        <v>1160</v>
      </c>
      <c r="D2462" s="472" t="s">
        <v>3727</v>
      </c>
      <c r="E2462" s="473">
        <v>0.02</v>
      </c>
      <c r="F2462" s="478" t="s">
        <v>401</v>
      </c>
      <c r="G2462" s="477">
        <f t="shared" si="81"/>
        <v>0.02</v>
      </c>
      <c r="H2462" s="631" t="s">
        <v>339</v>
      </c>
      <c r="I2462" s="508">
        <f t="shared" si="82"/>
        <v>0.31780000000000003</v>
      </c>
      <c r="J2462" s="486">
        <v>42083</v>
      </c>
      <c r="K2462" s="487">
        <v>53275</v>
      </c>
      <c r="L2462" s="573"/>
      <c r="M2462" s="574"/>
      <c r="R2462" s="618"/>
      <c r="S2462" s="618"/>
      <c r="T2462" s="618"/>
      <c r="U2462" s="618"/>
    </row>
    <row r="2463" spans="1:21">
      <c r="A2463" s="482" t="s">
        <v>5256</v>
      </c>
      <c r="B2463" s="483" t="s">
        <v>1037</v>
      </c>
      <c r="C2463" s="513">
        <v>1160</v>
      </c>
      <c r="D2463" s="472" t="s">
        <v>3727</v>
      </c>
      <c r="E2463" s="473">
        <v>0.02</v>
      </c>
      <c r="F2463" s="478" t="s">
        <v>401</v>
      </c>
      <c r="G2463" s="477">
        <f t="shared" si="81"/>
        <v>0.02</v>
      </c>
      <c r="H2463" s="631" t="s">
        <v>339</v>
      </c>
      <c r="I2463" s="508">
        <f t="shared" si="82"/>
        <v>0.31780000000000003</v>
      </c>
      <c r="J2463" s="486">
        <v>46392</v>
      </c>
      <c r="K2463" s="487">
        <v>57233</v>
      </c>
      <c r="L2463" s="573"/>
      <c r="M2463" s="574"/>
      <c r="R2463" s="618"/>
      <c r="S2463" s="618"/>
      <c r="T2463" s="618"/>
      <c r="U2463" s="618"/>
    </row>
    <row r="2464" spans="1:21">
      <c r="A2464" s="471" t="s">
        <v>5257</v>
      </c>
      <c r="B2464" s="483" t="s">
        <v>5258</v>
      </c>
      <c r="C2464" s="513">
        <v>9140</v>
      </c>
      <c r="D2464" s="472" t="s">
        <v>495</v>
      </c>
      <c r="E2464" s="474">
        <v>0</v>
      </c>
      <c r="F2464" s="476" t="s">
        <v>400</v>
      </c>
      <c r="G2464" s="477">
        <f t="shared" si="81"/>
        <v>0.02</v>
      </c>
      <c r="H2464" s="631" t="s">
        <v>339</v>
      </c>
      <c r="I2464" s="508">
        <f t="shared" si="82"/>
        <v>0.31780000000000003</v>
      </c>
      <c r="J2464" s="486">
        <v>1938</v>
      </c>
      <c r="K2464" s="487">
        <v>1938</v>
      </c>
      <c r="L2464" s="573"/>
      <c r="M2464" s="574"/>
      <c r="R2464" s="618"/>
      <c r="S2464" s="618"/>
      <c r="T2464" s="618"/>
      <c r="U2464" s="618"/>
    </row>
    <row r="2465" spans="1:21">
      <c r="A2465" s="471" t="s">
        <v>5259</v>
      </c>
      <c r="B2465" s="483" t="s">
        <v>4400</v>
      </c>
      <c r="C2465" s="513">
        <v>2030</v>
      </c>
      <c r="D2465" s="472" t="s">
        <v>5260</v>
      </c>
      <c r="E2465" s="473">
        <v>0.02</v>
      </c>
      <c r="F2465" s="478" t="s">
        <v>401</v>
      </c>
      <c r="G2465" s="477">
        <f t="shared" si="81"/>
        <v>0.02</v>
      </c>
      <c r="H2465" s="631" t="s">
        <v>339</v>
      </c>
      <c r="I2465" s="508">
        <f t="shared" si="82"/>
        <v>0.31780000000000003</v>
      </c>
      <c r="J2465" s="486">
        <v>34071</v>
      </c>
      <c r="K2465" s="487">
        <v>35047</v>
      </c>
      <c r="L2465" s="573"/>
      <c r="M2465" s="574"/>
      <c r="R2465" s="618"/>
      <c r="S2465" s="618"/>
      <c r="T2465" s="618"/>
      <c r="U2465" s="618"/>
    </row>
    <row r="2466" spans="1:21">
      <c r="A2466" s="471" t="s">
        <v>5261</v>
      </c>
      <c r="B2466" s="483" t="s">
        <v>4435</v>
      </c>
      <c r="C2466" s="513">
        <v>2070</v>
      </c>
      <c r="D2466" s="472" t="s">
        <v>5262</v>
      </c>
      <c r="E2466" s="474">
        <v>0.02</v>
      </c>
      <c r="F2466" s="478" t="s">
        <v>401</v>
      </c>
      <c r="G2466" s="477">
        <f t="shared" si="81"/>
        <v>0.02</v>
      </c>
      <c r="H2466" s="631" t="s">
        <v>339</v>
      </c>
      <c r="I2466" s="508">
        <f t="shared" si="82"/>
        <v>0.31780000000000003</v>
      </c>
      <c r="J2466" s="486">
        <v>32620</v>
      </c>
      <c r="K2466" s="487">
        <v>32695</v>
      </c>
      <c r="L2466" s="573"/>
      <c r="M2466" s="574"/>
      <c r="R2466" s="618"/>
      <c r="S2466" s="618"/>
      <c r="T2466" s="618"/>
      <c r="U2466" s="618"/>
    </row>
    <row r="2467" spans="1:21">
      <c r="A2467" s="482" t="s">
        <v>5263</v>
      </c>
      <c r="B2467" s="483" t="s">
        <v>4439</v>
      </c>
      <c r="C2467" s="513">
        <v>2020</v>
      </c>
      <c r="D2467" s="472" t="s">
        <v>4487</v>
      </c>
      <c r="E2467" s="473">
        <v>0</v>
      </c>
      <c r="F2467" s="478" t="s">
        <v>401</v>
      </c>
      <c r="G2467" s="477">
        <f t="shared" si="81"/>
        <v>0.02</v>
      </c>
      <c r="H2467" s="631" t="s">
        <v>339</v>
      </c>
      <c r="I2467" s="508">
        <f t="shared" si="82"/>
        <v>0.31780000000000003</v>
      </c>
      <c r="J2467" s="486">
        <v>38013</v>
      </c>
      <c r="K2467" s="487">
        <v>38845</v>
      </c>
      <c r="L2467" s="573"/>
      <c r="M2467" s="574"/>
      <c r="R2467" s="618"/>
      <c r="S2467" s="618"/>
      <c r="T2467" s="618"/>
      <c r="U2467" s="618"/>
    </row>
    <row r="2468" spans="1:21">
      <c r="A2468" s="482" t="s">
        <v>5264</v>
      </c>
      <c r="B2468" s="483" t="s">
        <v>4441</v>
      </c>
      <c r="C2468" s="513">
        <v>2180</v>
      </c>
      <c r="D2468" s="472" t="s">
        <v>4155</v>
      </c>
      <c r="E2468" s="473">
        <v>0.02</v>
      </c>
      <c r="F2468" s="478" t="s">
        <v>401</v>
      </c>
      <c r="G2468" s="477">
        <f t="shared" si="81"/>
        <v>0.02</v>
      </c>
      <c r="H2468" s="631" t="s">
        <v>339</v>
      </c>
      <c r="I2468" s="508">
        <f t="shared" si="82"/>
        <v>0.31780000000000003</v>
      </c>
      <c r="J2468" s="486">
        <v>40115</v>
      </c>
      <c r="K2468" s="487">
        <v>41857</v>
      </c>
      <c r="L2468" s="573"/>
      <c r="M2468" s="574"/>
      <c r="R2468" s="618"/>
      <c r="S2468" s="618"/>
      <c r="T2468" s="618"/>
      <c r="U2468" s="618"/>
    </row>
    <row r="2469" spans="1:21">
      <c r="A2469" s="482" t="s">
        <v>5265</v>
      </c>
      <c r="B2469" s="483" t="s">
        <v>4459</v>
      </c>
      <c r="C2469" s="513">
        <v>9000</v>
      </c>
      <c r="D2469" s="472" t="s">
        <v>550</v>
      </c>
      <c r="E2469" s="473">
        <v>0.02</v>
      </c>
      <c r="F2469" s="476" t="s">
        <v>400</v>
      </c>
      <c r="G2469" s="477">
        <f t="shared" si="81"/>
        <v>0.02</v>
      </c>
      <c r="H2469" s="631" t="s">
        <v>339</v>
      </c>
      <c r="I2469" s="508">
        <f t="shared" si="82"/>
        <v>0.31780000000000003</v>
      </c>
      <c r="J2469" s="486">
        <v>67132</v>
      </c>
      <c r="K2469" s="487">
        <v>67132</v>
      </c>
      <c r="L2469" s="573"/>
      <c r="M2469" s="574"/>
      <c r="R2469" s="618"/>
      <c r="S2469" s="618"/>
      <c r="T2469" s="618"/>
      <c r="U2469" s="618"/>
    </row>
    <row r="2470" spans="1:21">
      <c r="A2470" s="482" t="s">
        <v>5266</v>
      </c>
      <c r="B2470" s="483" t="s">
        <v>4462</v>
      </c>
      <c r="C2470" s="513">
        <v>2001</v>
      </c>
      <c r="D2470" s="472" t="s">
        <v>4460</v>
      </c>
      <c r="E2470" s="473">
        <v>0.02</v>
      </c>
      <c r="F2470" s="478" t="s">
        <v>401</v>
      </c>
      <c r="G2470" s="477">
        <f t="shared" si="81"/>
        <v>0.02</v>
      </c>
      <c r="H2470" s="631" t="s">
        <v>339</v>
      </c>
      <c r="I2470" s="508">
        <f t="shared" si="82"/>
        <v>0.31780000000000003</v>
      </c>
      <c r="J2470" s="486">
        <v>65258</v>
      </c>
      <c r="K2470" s="487">
        <v>66564</v>
      </c>
      <c r="L2470" s="573"/>
      <c r="M2470" s="574"/>
      <c r="R2470" s="618"/>
      <c r="S2470" s="618"/>
      <c r="T2470" s="618"/>
      <c r="U2470" s="618"/>
    </row>
    <row r="2471" spans="1:21">
      <c r="A2471" s="482" t="s">
        <v>5267</v>
      </c>
      <c r="B2471" s="483" t="s">
        <v>4489</v>
      </c>
      <c r="C2471" s="513">
        <v>2020</v>
      </c>
      <c r="D2471" s="472" t="s">
        <v>4487</v>
      </c>
      <c r="E2471" s="473">
        <v>0</v>
      </c>
      <c r="F2471" s="478" t="s">
        <v>401</v>
      </c>
      <c r="G2471" s="477">
        <f t="shared" si="81"/>
        <v>0.02</v>
      </c>
      <c r="H2471" s="631" t="s">
        <v>339</v>
      </c>
      <c r="I2471" s="508">
        <f t="shared" si="82"/>
        <v>0.31780000000000003</v>
      </c>
      <c r="J2471" s="486">
        <v>53918</v>
      </c>
      <c r="K2471" s="487">
        <v>53918</v>
      </c>
      <c r="L2471" s="573"/>
      <c r="M2471" s="574"/>
      <c r="R2471" s="618"/>
      <c r="S2471" s="618"/>
      <c r="T2471" s="618"/>
      <c r="U2471" s="618"/>
    </row>
    <row r="2472" spans="1:21">
      <c r="A2472" s="482" t="s">
        <v>5268</v>
      </c>
      <c r="B2472" s="483" t="s">
        <v>4493</v>
      </c>
      <c r="C2472" s="513">
        <v>2021</v>
      </c>
      <c r="D2472" s="472" t="s">
        <v>4487</v>
      </c>
      <c r="E2472" s="473">
        <v>0.02</v>
      </c>
      <c r="F2472" s="478" t="s">
        <v>401</v>
      </c>
      <c r="G2472" s="477">
        <f t="shared" si="81"/>
        <v>0.02</v>
      </c>
      <c r="H2472" s="631" t="s">
        <v>339</v>
      </c>
      <c r="I2472" s="508">
        <f t="shared" si="82"/>
        <v>0.31780000000000003</v>
      </c>
      <c r="J2472" s="486">
        <v>60025</v>
      </c>
      <c r="K2472" s="487">
        <v>61227</v>
      </c>
      <c r="L2472" s="573"/>
      <c r="M2472" s="574"/>
      <c r="R2472" s="618"/>
      <c r="S2472" s="618"/>
      <c r="T2472" s="618"/>
      <c r="U2472" s="618"/>
    </row>
    <row r="2473" spans="1:21">
      <c r="A2473" s="482" t="s">
        <v>5269</v>
      </c>
      <c r="B2473" s="483" t="s">
        <v>4498</v>
      </c>
      <c r="C2473" s="513">
        <v>2010</v>
      </c>
      <c r="D2473" s="472" t="s">
        <v>4444</v>
      </c>
      <c r="E2473" s="473">
        <v>0</v>
      </c>
      <c r="F2473" s="478" t="s">
        <v>401</v>
      </c>
      <c r="G2473" s="477">
        <f t="shared" si="81"/>
        <v>0.02</v>
      </c>
      <c r="H2473" s="631" t="s">
        <v>339</v>
      </c>
      <c r="I2473" s="508">
        <f t="shared" si="82"/>
        <v>0.31780000000000003</v>
      </c>
      <c r="J2473" s="486">
        <v>54153</v>
      </c>
      <c r="K2473" s="487">
        <v>54153</v>
      </c>
      <c r="L2473" s="573"/>
      <c r="M2473" s="574"/>
      <c r="R2473" s="618"/>
      <c r="S2473" s="618"/>
      <c r="T2473" s="618"/>
      <c r="U2473" s="618"/>
    </row>
    <row r="2474" spans="1:21">
      <c r="A2474" s="482" t="s">
        <v>5270</v>
      </c>
      <c r="B2474" s="483" t="s">
        <v>4508</v>
      </c>
      <c r="C2474" s="513">
        <v>2090</v>
      </c>
      <c r="D2474" s="472" t="s">
        <v>4449</v>
      </c>
      <c r="E2474" s="473">
        <v>0</v>
      </c>
      <c r="F2474" s="478" t="s">
        <v>401</v>
      </c>
      <c r="G2474" s="477">
        <f t="shared" si="81"/>
        <v>0.02</v>
      </c>
      <c r="H2474" s="631" t="s">
        <v>339</v>
      </c>
      <c r="I2474" s="508">
        <f t="shared" si="82"/>
        <v>0.31780000000000003</v>
      </c>
      <c r="J2474" s="486">
        <v>48055</v>
      </c>
      <c r="K2474" s="487">
        <v>48055</v>
      </c>
      <c r="L2474" s="573"/>
      <c r="M2474" s="574"/>
      <c r="R2474" s="618"/>
      <c r="S2474" s="618"/>
      <c r="T2474" s="618"/>
      <c r="U2474" s="618"/>
    </row>
    <row r="2475" spans="1:21">
      <c r="A2475" s="482" t="s">
        <v>5271</v>
      </c>
      <c r="B2475" s="483" t="s">
        <v>4510</v>
      </c>
      <c r="C2475" s="513">
        <v>2090</v>
      </c>
      <c r="D2475" s="472" t="s">
        <v>4449</v>
      </c>
      <c r="E2475" s="473">
        <v>0</v>
      </c>
      <c r="F2475" s="478" t="s">
        <v>401</v>
      </c>
      <c r="G2475" s="477">
        <f t="shared" si="81"/>
        <v>0.02</v>
      </c>
      <c r="H2475" s="631" t="s">
        <v>339</v>
      </c>
      <c r="I2475" s="508">
        <f t="shared" si="82"/>
        <v>0.31780000000000003</v>
      </c>
      <c r="J2475" s="486">
        <v>49719</v>
      </c>
      <c r="K2475" s="487">
        <v>49719</v>
      </c>
      <c r="L2475" s="573"/>
      <c r="M2475" s="574"/>
      <c r="R2475" s="618"/>
      <c r="S2475" s="618"/>
      <c r="T2475" s="618"/>
      <c r="U2475" s="618"/>
    </row>
    <row r="2476" spans="1:21">
      <c r="A2476" s="482" t="s">
        <v>5272</v>
      </c>
      <c r="B2476" s="483" t="s">
        <v>4512</v>
      </c>
      <c r="C2476" s="513">
        <v>2090</v>
      </c>
      <c r="D2476" s="472" t="s">
        <v>4449</v>
      </c>
      <c r="E2476" s="473">
        <v>0</v>
      </c>
      <c r="F2476" s="478" t="s">
        <v>401</v>
      </c>
      <c r="G2476" s="477">
        <f t="shared" si="81"/>
        <v>0.02</v>
      </c>
      <c r="H2476" s="631" t="s">
        <v>339</v>
      </c>
      <c r="I2476" s="508">
        <f t="shared" si="82"/>
        <v>0.31780000000000003</v>
      </c>
      <c r="J2476" s="486">
        <v>49719</v>
      </c>
      <c r="K2476" s="487">
        <v>49719</v>
      </c>
      <c r="L2476" s="573"/>
      <c r="M2476" s="574"/>
      <c r="R2476" s="618"/>
      <c r="S2476" s="618"/>
      <c r="T2476" s="618"/>
      <c r="U2476" s="618"/>
    </row>
    <row r="2477" spans="1:21">
      <c r="A2477" s="482" t="s">
        <v>5273</v>
      </c>
      <c r="B2477" s="483" t="s">
        <v>4518</v>
      </c>
      <c r="C2477" s="513">
        <v>2111</v>
      </c>
      <c r="D2477" s="472" t="s">
        <v>4519</v>
      </c>
      <c r="E2477" s="473">
        <v>0.02</v>
      </c>
      <c r="F2477" s="478" t="s">
        <v>401</v>
      </c>
      <c r="G2477" s="477">
        <f t="shared" si="81"/>
        <v>0.02</v>
      </c>
      <c r="H2477" s="631" t="s">
        <v>339</v>
      </c>
      <c r="I2477" s="508">
        <f t="shared" si="82"/>
        <v>0.31780000000000003</v>
      </c>
      <c r="J2477" s="486">
        <v>38939</v>
      </c>
      <c r="K2477" s="487">
        <v>53894</v>
      </c>
      <c r="L2477" s="573"/>
      <c r="M2477" s="574"/>
      <c r="R2477" s="618"/>
      <c r="S2477" s="618"/>
      <c r="T2477" s="618"/>
      <c r="U2477" s="618"/>
    </row>
    <row r="2478" spans="1:21">
      <c r="A2478" s="482" t="s">
        <v>5274</v>
      </c>
      <c r="B2478" s="483" t="s">
        <v>4521</v>
      </c>
      <c r="C2478" s="513">
        <v>2111</v>
      </c>
      <c r="D2478" s="472" t="s">
        <v>4519</v>
      </c>
      <c r="E2478" s="473">
        <v>0.02</v>
      </c>
      <c r="F2478" s="478" t="s">
        <v>401</v>
      </c>
      <c r="G2478" s="477">
        <f t="shared" si="81"/>
        <v>0.02</v>
      </c>
      <c r="H2478" s="631" t="s">
        <v>339</v>
      </c>
      <c r="I2478" s="508">
        <f t="shared" si="82"/>
        <v>0.31780000000000003</v>
      </c>
      <c r="J2478" s="486">
        <v>59557</v>
      </c>
      <c r="K2478" s="487">
        <v>61858</v>
      </c>
      <c r="L2478" s="573"/>
      <c r="M2478" s="574"/>
      <c r="R2478" s="618"/>
      <c r="S2478" s="618"/>
      <c r="T2478" s="618"/>
      <c r="U2478" s="618"/>
    </row>
    <row r="2479" spans="1:21">
      <c r="A2479" s="482" t="s">
        <v>5275</v>
      </c>
      <c r="B2479" s="483" t="s">
        <v>4523</v>
      </c>
      <c r="C2479" s="513">
        <v>2000</v>
      </c>
      <c r="D2479" s="472" t="s">
        <v>4460</v>
      </c>
      <c r="E2479" s="473">
        <v>0</v>
      </c>
      <c r="F2479" s="478" t="s">
        <v>401</v>
      </c>
      <c r="G2479" s="477">
        <f t="shared" si="81"/>
        <v>0.02</v>
      </c>
      <c r="H2479" s="631" t="s">
        <v>339</v>
      </c>
      <c r="I2479" s="508">
        <f t="shared" si="82"/>
        <v>0.31780000000000003</v>
      </c>
      <c r="J2479" s="486">
        <v>59206</v>
      </c>
      <c r="K2479" s="487">
        <v>59206</v>
      </c>
      <c r="L2479" s="573"/>
      <c r="M2479" s="574"/>
      <c r="R2479" s="618"/>
      <c r="S2479" s="618"/>
      <c r="T2479" s="618"/>
      <c r="U2479" s="618"/>
    </row>
    <row r="2480" spans="1:21">
      <c r="A2480" s="482" t="s">
        <v>5276</v>
      </c>
      <c r="B2480" s="483" t="s">
        <v>4527</v>
      </c>
      <c r="C2480" s="513">
        <v>2120</v>
      </c>
      <c r="D2480" s="472" t="s">
        <v>4452</v>
      </c>
      <c r="E2480" s="473">
        <v>0.02</v>
      </c>
      <c r="F2480" s="478" t="s">
        <v>401</v>
      </c>
      <c r="G2480" s="477">
        <f t="shared" si="81"/>
        <v>0.02</v>
      </c>
      <c r="H2480" s="631" t="s">
        <v>339</v>
      </c>
      <c r="I2480" s="508">
        <f t="shared" si="82"/>
        <v>0.31780000000000003</v>
      </c>
      <c r="J2480" s="486">
        <v>58004</v>
      </c>
      <c r="K2480" s="487">
        <v>59165</v>
      </c>
      <c r="L2480" s="573"/>
      <c r="M2480" s="574"/>
      <c r="R2480" s="618"/>
      <c r="S2480" s="618"/>
      <c r="T2480" s="618"/>
      <c r="U2480" s="618"/>
    </row>
    <row r="2481" spans="1:21">
      <c r="A2481" s="471" t="s">
        <v>5277</v>
      </c>
      <c r="B2481" s="483" t="s">
        <v>4548</v>
      </c>
      <c r="C2481" s="513">
        <v>9001</v>
      </c>
      <c r="D2481" s="472" t="s">
        <v>661</v>
      </c>
      <c r="E2481" s="473">
        <v>0.02</v>
      </c>
      <c r="F2481" s="476" t="s">
        <v>400</v>
      </c>
      <c r="G2481" s="477">
        <f t="shared" si="81"/>
        <v>0.02</v>
      </c>
      <c r="H2481" s="631" t="s">
        <v>339</v>
      </c>
      <c r="I2481" s="508">
        <f t="shared" si="82"/>
        <v>0.31780000000000003</v>
      </c>
      <c r="J2481" s="486">
        <v>32620</v>
      </c>
      <c r="K2481" s="487">
        <v>32620</v>
      </c>
      <c r="L2481" s="573"/>
      <c r="M2481" s="574"/>
      <c r="R2481" s="618"/>
      <c r="S2481" s="618"/>
      <c r="T2481" s="618"/>
      <c r="U2481" s="618"/>
    </row>
    <row r="2482" spans="1:21">
      <c r="A2482" s="471" t="s">
        <v>5278</v>
      </c>
      <c r="B2482" s="483" t="s">
        <v>4556</v>
      </c>
      <c r="C2482" s="513">
        <v>9003</v>
      </c>
      <c r="D2482" s="472" t="s">
        <v>948</v>
      </c>
      <c r="E2482" s="473">
        <v>0.02</v>
      </c>
      <c r="F2482" s="476" t="s">
        <v>400</v>
      </c>
      <c r="G2482" s="477">
        <f t="shared" si="81"/>
        <v>0.02</v>
      </c>
      <c r="H2482" s="631" t="s">
        <v>339</v>
      </c>
      <c r="I2482" s="508">
        <f t="shared" si="82"/>
        <v>0.31780000000000003</v>
      </c>
      <c r="J2482" s="486">
        <v>32620</v>
      </c>
      <c r="K2482" s="487">
        <v>36020</v>
      </c>
      <c r="L2482" s="573"/>
      <c r="M2482" s="574"/>
      <c r="R2482" s="618"/>
      <c r="S2482" s="618"/>
      <c r="T2482" s="618"/>
      <c r="U2482" s="618"/>
    </row>
    <row r="2483" spans="1:21">
      <c r="A2483" s="471" t="s">
        <v>5279</v>
      </c>
      <c r="B2483" s="483" t="s">
        <v>5280</v>
      </c>
      <c r="C2483" s="513">
        <v>7450</v>
      </c>
      <c r="D2483" s="472" t="s">
        <v>1224</v>
      </c>
      <c r="E2483" s="474">
        <v>0.02</v>
      </c>
      <c r="F2483" s="478" t="s">
        <v>401</v>
      </c>
      <c r="G2483" s="477">
        <f t="shared" si="81"/>
        <v>0.02</v>
      </c>
      <c r="H2483" s="631" t="s">
        <v>339</v>
      </c>
      <c r="I2483" s="508">
        <f t="shared" si="82"/>
        <v>0.31780000000000003</v>
      </c>
      <c r="J2483" s="486">
        <v>31824</v>
      </c>
      <c r="K2483" s="487">
        <v>33003</v>
      </c>
      <c r="L2483" s="573"/>
      <c r="M2483" s="574"/>
      <c r="R2483" s="618"/>
      <c r="S2483" s="618"/>
      <c r="T2483" s="618"/>
      <c r="U2483" s="618"/>
    </row>
    <row r="2484" spans="1:21">
      <c r="A2484" s="482" t="s">
        <v>5281</v>
      </c>
      <c r="B2484" s="483" t="s">
        <v>4565</v>
      </c>
      <c r="C2484" s="513">
        <v>9001</v>
      </c>
      <c r="D2484" s="472" t="s">
        <v>661</v>
      </c>
      <c r="E2484" s="473">
        <v>0.02</v>
      </c>
      <c r="F2484" s="476" t="s">
        <v>400</v>
      </c>
      <c r="G2484" s="477">
        <f t="shared" si="81"/>
        <v>0.02</v>
      </c>
      <c r="H2484" s="631" t="s">
        <v>339</v>
      </c>
      <c r="I2484" s="508">
        <f t="shared" si="82"/>
        <v>0.31780000000000003</v>
      </c>
      <c r="J2484" s="486">
        <v>42431</v>
      </c>
      <c r="K2484" s="487">
        <v>45695</v>
      </c>
      <c r="L2484" s="573"/>
      <c r="M2484" s="574"/>
      <c r="R2484" s="618"/>
      <c r="S2484" s="618"/>
      <c r="T2484" s="618"/>
      <c r="U2484" s="618"/>
    </row>
    <row r="2485" spans="1:21">
      <c r="A2485" s="471" t="s">
        <v>5282</v>
      </c>
      <c r="B2485" s="483" t="s">
        <v>4574</v>
      </c>
      <c r="C2485" s="513">
        <v>9001</v>
      </c>
      <c r="D2485" s="472" t="s">
        <v>661</v>
      </c>
      <c r="E2485" s="473">
        <v>0.02</v>
      </c>
      <c r="F2485" s="476" t="s">
        <v>400</v>
      </c>
      <c r="G2485" s="477">
        <f t="shared" si="81"/>
        <v>0.02</v>
      </c>
      <c r="H2485" s="631" t="s">
        <v>339</v>
      </c>
      <c r="I2485" s="508">
        <f t="shared" si="82"/>
        <v>0.31780000000000003</v>
      </c>
      <c r="J2485" s="486">
        <v>32620</v>
      </c>
      <c r="K2485" s="487">
        <v>32620</v>
      </c>
      <c r="L2485" s="573"/>
      <c r="M2485" s="574"/>
      <c r="R2485" s="618"/>
      <c r="S2485" s="618"/>
      <c r="T2485" s="618"/>
      <c r="U2485" s="618"/>
    </row>
    <row r="2486" spans="1:21">
      <c r="A2486" s="471" t="s">
        <v>5283</v>
      </c>
      <c r="B2486" s="483" t="s">
        <v>4576</v>
      </c>
      <c r="C2486" s="513">
        <v>8300</v>
      </c>
      <c r="D2486" s="472" t="s">
        <v>5284</v>
      </c>
      <c r="E2486" s="473">
        <v>0.02</v>
      </c>
      <c r="F2486" s="478" t="s">
        <v>401</v>
      </c>
      <c r="G2486" s="477">
        <f t="shared" si="81"/>
        <v>0.02</v>
      </c>
      <c r="H2486" s="631" t="s">
        <v>339</v>
      </c>
      <c r="I2486" s="508">
        <f t="shared" si="82"/>
        <v>0.31780000000000003</v>
      </c>
      <c r="J2486" s="486">
        <v>32620</v>
      </c>
      <c r="K2486" s="487">
        <v>36094</v>
      </c>
      <c r="L2486" s="573"/>
      <c r="M2486" s="574"/>
      <c r="R2486" s="618"/>
      <c r="S2486" s="618"/>
      <c r="T2486" s="618"/>
      <c r="U2486" s="618"/>
    </row>
    <row r="2487" spans="1:21">
      <c r="A2487" s="471" t="s">
        <v>5285</v>
      </c>
      <c r="B2487" s="483" t="s">
        <v>4580</v>
      </c>
      <c r="C2487" s="513">
        <v>7400</v>
      </c>
      <c r="D2487" s="472" t="s">
        <v>1224</v>
      </c>
      <c r="E2487" s="473">
        <v>0.02</v>
      </c>
      <c r="F2487" s="478" t="s">
        <v>401</v>
      </c>
      <c r="G2487" s="477">
        <f t="shared" si="81"/>
        <v>0.02</v>
      </c>
      <c r="H2487" s="631" t="s">
        <v>339</v>
      </c>
      <c r="I2487" s="508">
        <f t="shared" si="82"/>
        <v>0.31780000000000003</v>
      </c>
      <c r="J2487" s="486">
        <v>35905</v>
      </c>
      <c r="K2487" s="487">
        <v>39867</v>
      </c>
      <c r="L2487" s="573"/>
      <c r="M2487" s="574"/>
      <c r="R2487" s="618"/>
      <c r="S2487" s="618"/>
      <c r="T2487" s="618"/>
      <c r="U2487" s="618"/>
    </row>
    <row r="2488" spans="1:21">
      <c r="A2488" s="482" t="s">
        <v>5286</v>
      </c>
      <c r="B2488" s="483" t="s">
        <v>4587</v>
      </c>
      <c r="C2488" s="513">
        <v>9001</v>
      </c>
      <c r="D2488" s="472" t="s">
        <v>661</v>
      </c>
      <c r="E2488" s="473">
        <v>0.02</v>
      </c>
      <c r="F2488" s="476" t="s">
        <v>400</v>
      </c>
      <c r="G2488" s="477">
        <f t="shared" si="81"/>
        <v>0.02</v>
      </c>
      <c r="H2488" s="631" t="s">
        <v>339</v>
      </c>
      <c r="I2488" s="508">
        <f t="shared" si="82"/>
        <v>0.31780000000000003</v>
      </c>
      <c r="J2488" s="486">
        <v>44879</v>
      </c>
      <c r="K2488" s="487">
        <v>49425</v>
      </c>
      <c r="L2488" s="573"/>
      <c r="M2488" s="574"/>
      <c r="R2488" s="618"/>
      <c r="S2488" s="618"/>
      <c r="T2488" s="618"/>
      <c r="U2488" s="618"/>
    </row>
    <row r="2489" spans="1:21">
      <c r="A2489" s="482" t="s">
        <v>5287</v>
      </c>
      <c r="B2489" s="483" t="s">
        <v>4595</v>
      </c>
      <c r="C2489" s="513">
        <v>9000</v>
      </c>
      <c r="D2489" s="472" t="s">
        <v>550</v>
      </c>
      <c r="E2489" s="473">
        <v>0.02</v>
      </c>
      <c r="F2489" s="476" t="s">
        <v>400</v>
      </c>
      <c r="G2489" s="477">
        <f t="shared" si="81"/>
        <v>0.02</v>
      </c>
      <c r="H2489" s="631" t="s">
        <v>339</v>
      </c>
      <c r="I2489" s="508">
        <f t="shared" si="82"/>
        <v>0.31780000000000003</v>
      </c>
      <c r="J2489" s="486">
        <v>45231</v>
      </c>
      <c r="K2489" s="487">
        <v>48494</v>
      </c>
      <c r="L2489" s="573"/>
      <c r="M2489" s="574"/>
      <c r="R2489" s="618"/>
      <c r="S2489" s="618"/>
      <c r="T2489" s="618"/>
      <c r="U2489" s="618"/>
    </row>
    <row r="2490" spans="1:21">
      <c r="A2490" s="482" t="s">
        <v>5288</v>
      </c>
      <c r="B2490" s="483" t="s">
        <v>4599</v>
      </c>
      <c r="C2490" s="513">
        <v>9000</v>
      </c>
      <c r="D2490" s="472" t="s">
        <v>550</v>
      </c>
      <c r="E2490" s="473">
        <v>0.02</v>
      </c>
      <c r="F2490" s="476" t="s">
        <v>400</v>
      </c>
      <c r="G2490" s="477">
        <f t="shared" si="81"/>
        <v>0.02</v>
      </c>
      <c r="H2490" s="631" t="s">
        <v>339</v>
      </c>
      <c r="I2490" s="508">
        <f t="shared" si="82"/>
        <v>0.31780000000000003</v>
      </c>
      <c r="J2490" s="486">
        <v>50242</v>
      </c>
      <c r="K2490" s="487">
        <v>53856</v>
      </c>
      <c r="L2490" s="573"/>
      <c r="M2490" s="574"/>
      <c r="R2490" s="618"/>
      <c r="S2490" s="618"/>
      <c r="T2490" s="618"/>
      <c r="U2490" s="618"/>
    </row>
    <row r="2491" spans="1:21">
      <c r="A2491" s="471" t="s">
        <v>5289</v>
      </c>
      <c r="B2491" s="483" t="s">
        <v>4603</v>
      </c>
      <c r="C2491" s="513">
        <v>9031</v>
      </c>
      <c r="D2491" s="472" t="s">
        <v>4031</v>
      </c>
      <c r="E2491" s="474">
        <v>0</v>
      </c>
      <c r="F2491" s="476" t="s">
        <v>400</v>
      </c>
      <c r="G2491" s="477">
        <f t="shared" si="81"/>
        <v>0.02</v>
      </c>
      <c r="H2491" s="631" t="s">
        <v>339</v>
      </c>
      <c r="I2491" s="508">
        <f t="shared" si="82"/>
        <v>0.31780000000000003</v>
      </c>
      <c r="J2491" s="486">
        <v>31200</v>
      </c>
      <c r="K2491" s="487">
        <v>269222</v>
      </c>
      <c r="L2491" s="573"/>
      <c r="M2491" s="574"/>
      <c r="R2491" s="618"/>
      <c r="S2491" s="618"/>
      <c r="T2491" s="618"/>
      <c r="U2491" s="618"/>
    </row>
    <row r="2492" spans="1:21">
      <c r="A2492" s="482" t="s">
        <v>5290</v>
      </c>
      <c r="B2492" s="483" t="s">
        <v>4612</v>
      </c>
      <c r="C2492" s="513">
        <v>9000</v>
      </c>
      <c r="D2492" s="472" t="s">
        <v>550</v>
      </c>
      <c r="E2492" s="473">
        <v>0.02</v>
      </c>
      <c r="F2492" s="476" t="s">
        <v>400</v>
      </c>
      <c r="G2492" s="477">
        <f t="shared" si="81"/>
        <v>0.02</v>
      </c>
      <c r="H2492" s="631" t="s">
        <v>339</v>
      </c>
      <c r="I2492" s="508">
        <f t="shared" si="82"/>
        <v>0.31780000000000003</v>
      </c>
      <c r="J2492" s="486">
        <v>69474</v>
      </c>
      <c r="K2492" s="487">
        <v>69474</v>
      </c>
      <c r="L2492" s="573"/>
      <c r="M2492" s="574"/>
      <c r="R2492" s="618"/>
      <c r="S2492" s="618"/>
      <c r="T2492" s="618"/>
      <c r="U2492" s="618"/>
    </row>
    <row r="2493" spans="1:21">
      <c r="A2493" s="471" t="s">
        <v>5291</v>
      </c>
      <c r="B2493" s="483" t="s">
        <v>4616</v>
      </c>
      <c r="C2493" s="513">
        <v>9001</v>
      </c>
      <c r="D2493" s="472" t="s">
        <v>661</v>
      </c>
      <c r="E2493" s="473">
        <v>0.02</v>
      </c>
      <c r="F2493" s="476" t="s">
        <v>400</v>
      </c>
      <c r="G2493" s="477">
        <f t="shared" si="81"/>
        <v>0.02</v>
      </c>
      <c r="H2493" s="631" t="s">
        <v>339</v>
      </c>
      <c r="I2493" s="508">
        <f t="shared" si="82"/>
        <v>0.31780000000000003</v>
      </c>
      <c r="J2493" s="486">
        <v>32620</v>
      </c>
      <c r="K2493" s="487">
        <v>32620</v>
      </c>
      <c r="L2493" s="573"/>
      <c r="M2493" s="574"/>
      <c r="R2493" s="618"/>
      <c r="S2493" s="618"/>
      <c r="T2493" s="618"/>
      <c r="U2493" s="618"/>
    </row>
    <row r="2494" spans="1:21">
      <c r="A2494" s="471" t="s">
        <v>5292</v>
      </c>
      <c r="B2494" s="483" t="s">
        <v>4618</v>
      </c>
      <c r="C2494" s="513">
        <v>8240</v>
      </c>
      <c r="D2494" s="472" t="s">
        <v>1373</v>
      </c>
      <c r="E2494" s="473">
        <v>0.02</v>
      </c>
      <c r="F2494" s="478" t="s">
        <v>401</v>
      </c>
      <c r="G2494" s="477">
        <f t="shared" si="81"/>
        <v>0.02</v>
      </c>
      <c r="H2494" s="631" t="s">
        <v>339</v>
      </c>
      <c r="I2494" s="508">
        <f t="shared" si="82"/>
        <v>0.31780000000000003</v>
      </c>
      <c r="J2494" s="486">
        <v>32620</v>
      </c>
      <c r="K2494" s="487">
        <v>34526</v>
      </c>
      <c r="L2494" s="573"/>
      <c r="M2494" s="574"/>
      <c r="R2494" s="618"/>
      <c r="S2494" s="618"/>
      <c r="T2494" s="618"/>
      <c r="U2494" s="618"/>
    </row>
    <row r="2495" spans="1:21">
      <c r="A2495" s="482" t="s">
        <v>5293</v>
      </c>
      <c r="B2495" s="483" t="s">
        <v>5294</v>
      </c>
      <c r="C2495" s="513">
        <v>9001</v>
      </c>
      <c r="D2495" s="472" t="s">
        <v>661</v>
      </c>
      <c r="E2495" s="473">
        <v>0.02</v>
      </c>
      <c r="F2495" s="476" t="s">
        <v>400</v>
      </c>
      <c r="G2495" s="477">
        <f t="shared" si="81"/>
        <v>0.02</v>
      </c>
      <c r="H2495" s="631" t="s">
        <v>339</v>
      </c>
      <c r="I2495" s="508">
        <f t="shared" si="82"/>
        <v>0.31780000000000003</v>
      </c>
      <c r="J2495" s="486">
        <v>47150</v>
      </c>
      <c r="K2495" s="487">
        <v>47443</v>
      </c>
      <c r="L2495" s="573"/>
      <c r="M2495" s="574"/>
      <c r="R2495" s="618"/>
      <c r="S2495" s="618"/>
      <c r="T2495" s="618"/>
      <c r="U2495" s="618"/>
    </row>
    <row r="2496" spans="1:21">
      <c r="A2496" s="482" t="s">
        <v>5295</v>
      </c>
      <c r="B2496" s="483" t="s">
        <v>4681</v>
      </c>
      <c r="C2496" s="513">
        <v>2080</v>
      </c>
      <c r="D2496" s="472" t="s">
        <v>4679</v>
      </c>
      <c r="E2496" s="473">
        <v>0</v>
      </c>
      <c r="F2496" s="478" t="s">
        <v>401</v>
      </c>
      <c r="G2496" s="477">
        <f t="shared" si="81"/>
        <v>0.02</v>
      </c>
      <c r="H2496" s="631" t="s">
        <v>339</v>
      </c>
      <c r="I2496" s="508">
        <f t="shared" si="82"/>
        <v>0.31780000000000003</v>
      </c>
      <c r="J2496" s="486">
        <v>52917</v>
      </c>
      <c r="K2496" s="487">
        <v>52917</v>
      </c>
      <c r="L2496" s="573"/>
      <c r="M2496" s="574"/>
      <c r="R2496" s="618"/>
      <c r="S2496" s="618"/>
      <c r="T2496" s="618"/>
      <c r="U2496" s="618"/>
    </row>
    <row r="2497" spans="1:21">
      <c r="A2497" s="482" t="s">
        <v>5296</v>
      </c>
      <c r="B2497" s="483" t="s">
        <v>4685</v>
      </c>
      <c r="C2497" s="513">
        <v>2020</v>
      </c>
      <c r="D2497" s="472" t="s">
        <v>4487</v>
      </c>
      <c r="E2497" s="473">
        <v>0</v>
      </c>
      <c r="F2497" s="478" t="s">
        <v>401</v>
      </c>
      <c r="G2497" s="477">
        <f t="shared" si="81"/>
        <v>0.02</v>
      </c>
      <c r="H2497" s="631" t="s">
        <v>339</v>
      </c>
      <c r="I2497" s="508">
        <f t="shared" si="82"/>
        <v>0.31780000000000003</v>
      </c>
      <c r="J2497" s="486">
        <v>45177</v>
      </c>
      <c r="K2497" s="487">
        <v>45177</v>
      </c>
      <c r="L2497" s="573"/>
      <c r="M2497" s="574"/>
      <c r="R2497" s="618"/>
      <c r="S2497" s="618"/>
      <c r="T2497" s="618"/>
      <c r="U2497" s="618"/>
    </row>
    <row r="2498" spans="1:21">
      <c r="A2498" s="482" t="s">
        <v>5297</v>
      </c>
      <c r="B2498" s="483" t="s">
        <v>4770</v>
      </c>
      <c r="C2498" s="513">
        <v>3900</v>
      </c>
      <c r="D2498" s="472" t="s">
        <v>945</v>
      </c>
      <c r="E2498" s="473">
        <v>0.02</v>
      </c>
      <c r="F2498" s="478" t="s">
        <v>401</v>
      </c>
      <c r="G2498" s="477">
        <f t="shared" si="81"/>
        <v>0.02</v>
      </c>
      <c r="H2498" s="631" t="s">
        <v>339</v>
      </c>
      <c r="I2498" s="508">
        <f t="shared" si="82"/>
        <v>0.31780000000000003</v>
      </c>
      <c r="J2498" s="486">
        <v>43147</v>
      </c>
      <c r="K2498" s="487">
        <v>48134</v>
      </c>
      <c r="L2498" s="573"/>
      <c r="M2498" s="574"/>
      <c r="R2498" s="618"/>
      <c r="S2498" s="618"/>
      <c r="T2498" s="618"/>
      <c r="U2498" s="618"/>
    </row>
    <row r="2499" spans="1:21">
      <c r="A2499" s="482" t="s">
        <v>5298</v>
      </c>
      <c r="B2499" s="483" t="s">
        <v>4774</v>
      </c>
      <c r="C2499" s="513">
        <v>1620</v>
      </c>
      <c r="D2499" s="472" t="s">
        <v>1244</v>
      </c>
      <c r="E2499" s="473">
        <v>0.02</v>
      </c>
      <c r="F2499" s="478" t="s">
        <v>401</v>
      </c>
      <c r="G2499" s="477">
        <f t="shared" si="81"/>
        <v>0.02</v>
      </c>
      <c r="H2499" s="631" t="s">
        <v>339</v>
      </c>
      <c r="I2499" s="508">
        <f t="shared" si="82"/>
        <v>0.31780000000000003</v>
      </c>
      <c r="J2499" s="486">
        <v>66292</v>
      </c>
      <c r="K2499" s="487">
        <v>68215</v>
      </c>
      <c r="L2499" s="573"/>
      <c r="M2499" s="574"/>
      <c r="R2499" s="618"/>
      <c r="S2499" s="618"/>
      <c r="T2499" s="618"/>
      <c r="U2499" s="618"/>
    </row>
    <row r="2500" spans="1:21">
      <c r="A2500" s="471" t="s">
        <v>5299</v>
      </c>
      <c r="B2500" s="483" t="s">
        <v>4845</v>
      </c>
      <c r="C2500" s="513">
        <v>9001</v>
      </c>
      <c r="D2500" s="472" t="s">
        <v>661</v>
      </c>
      <c r="E2500" s="473">
        <v>0.02</v>
      </c>
      <c r="F2500" s="476" t="s">
        <v>400</v>
      </c>
      <c r="G2500" s="477">
        <f t="shared" ref="G2500:G2563" si="83">_xlfn.XLOOKUP(F2500,$N$3:$N$18,$O$3:$O$18,"not found",0,1)</f>
        <v>0.02</v>
      </c>
      <c r="H2500" s="631" t="s">
        <v>339</v>
      </c>
      <c r="I2500" s="508">
        <f t="shared" ref="I2500:I2563" si="84">VLOOKUP(H2500,Fringe.Rates,2,FALSE)</f>
        <v>0.31780000000000003</v>
      </c>
      <c r="J2500" s="486">
        <v>32620</v>
      </c>
      <c r="K2500" s="487">
        <v>33690</v>
      </c>
      <c r="L2500" s="573"/>
      <c r="M2500" s="574"/>
      <c r="R2500" s="618"/>
      <c r="S2500" s="618"/>
      <c r="T2500" s="618"/>
      <c r="U2500" s="618"/>
    </row>
    <row r="2501" spans="1:21">
      <c r="A2501" s="482" t="s">
        <v>5300</v>
      </c>
      <c r="B2501" s="483" t="s">
        <v>4847</v>
      </c>
      <c r="C2501" s="513">
        <v>9001</v>
      </c>
      <c r="D2501" s="472" t="s">
        <v>661</v>
      </c>
      <c r="E2501" s="473">
        <v>0.02</v>
      </c>
      <c r="F2501" s="476" t="s">
        <v>400</v>
      </c>
      <c r="G2501" s="477">
        <f t="shared" si="83"/>
        <v>0.02</v>
      </c>
      <c r="H2501" s="631" t="s">
        <v>339</v>
      </c>
      <c r="I2501" s="508">
        <f t="shared" si="84"/>
        <v>0.31780000000000003</v>
      </c>
      <c r="J2501" s="486">
        <v>44103</v>
      </c>
      <c r="K2501" s="487">
        <v>49434</v>
      </c>
      <c r="L2501" s="573"/>
      <c r="M2501" s="574"/>
      <c r="R2501" s="618"/>
      <c r="S2501" s="618"/>
      <c r="T2501" s="618"/>
      <c r="U2501" s="618"/>
    </row>
    <row r="2502" spans="1:21">
      <c r="A2502" s="482" t="s">
        <v>5301</v>
      </c>
      <c r="B2502" s="483" t="s">
        <v>4870</v>
      </c>
      <c r="C2502" s="513">
        <v>2001</v>
      </c>
      <c r="D2502" s="472" t="s">
        <v>4460</v>
      </c>
      <c r="E2502" s="473">
        <v>0.02</v>
      </c>
      <c r="F2502" s="478" t="s">
        <v>401</v>
      </c>
      <c r="G2502" s="477">
        <f t="shared" si="83"/>
        <v>0.02</v>
      </c>
      <c r="H2502" s="631" t="s">
        <v>339</v>
      </c>
      <c r="I2502" s="508">
        <f t="shared" si="84"/>
        <v>0.31780000000000003</v>
      </c>
      <c r="J2502" s="486">
        <v>75411</v>
      </c>
      <c r="K2502" s="487">
        <v>76919</v>
      </c>
      <c r="L2502" s="573"/>
      <c r="M2502" s="574"/>
      <c r="R2502" s="618"/>
      <c r="S2502" s="618"/>
      <c r="T2502" s="618"/>
      <c r="U2502" s="618"/>
    </row>
    <row r="2503" spans="1:21">
      <c r="A2503" s="482" t="s">
        <v>5302</v>
      </c>
      <c r="B2503" s="483" t="s">
        <v>4882</v>
      </c>
      <c r="C2503" s="513">
        <v>9001</v>
      </c>
      <c r="D2503" s="472" t="s">
        <v>661</v>
      </c>
      <c r="E2503" s="473">
        <v>0.02</v>
      </c>
      <c r="F2503" s="476" t="s">
        <v>400</v>
      </c>
      <c r="G2503" s="477">
        <f t="shared" si="83"/>
        <v>0.02</v>
      </c>
      <c r="H2503" s="631" t="s">
        <v>339</v>
      </c>
      <c r="I2503" s="508">
        <f t="shared" si="84"/>
        <v>0.31780000000000003</v>
      </c>
      <c r="J2503" s="486">
        <v>53910</v>
      </c>
      <c r="K2503" s="487">
        <v>53910</v>
      </c>
      <c r="L2503" s="573"/>
      <c r="M2503" s="574"/>
      <c r="R2503" s="618"/>
      <c r="S2503" s="618"/>
      <c r="T2503" s="618"/>
      <c r="U2503" s="618"/>
    </row>
    <row r="2504" spans="1:21">
      <c r="A2504" s="482" t="s">
        <v>5303</v>
      </c>
      <c r="B2504" s="483" t="s">
        <v>4884</v>
      </c>
      <c r="C2504" s="513">
        <v>9001</v>
      </c>
      <c r="D2504" s="472" t="s">
        <v>661</v>
      </c>
      <c r="E2504" s="473">
        <v>0.02</v>
      </c>
      <c r="F2504" s="476" t="s">
        <v>400</v>
      </c>
      <c r="G2504" s="477">
        <f t="shared" si="83"/>
        <v>0.02</v>
      </c>
      <c r="H2504" s="631" t="s">
        <v>339</v>
      </c>
      <c r="I2504" s="508">
        <f t="shared" si="84"/>
        <v>0.31780000000000003</v>
      </c>
      <c r="J2504" s="486">
        <v>60849</v>
      </c>
      <c r="K2504" s="487">
        <v>62832</v>
      </c>
      <c r="L2504" s="573"/>
      <c r="M2504" s="574"/>
      <c r="R2504" s="618"/>
      <c r="S2504" s="618"/>
      <c r="T2504" s="618"/>
      <c r="U2504" s="618"/>
    </row>
    <row r="2505" spans="1:21">
      <c r="A2505" s="482" t="s">
        <v>5304</v>
      </c>
      <c r="B2505" s="483" t="s">
        <v>4933</v>
      </c>
      <c r="C2505" s="513">
        <v>2010</v>
      </c>
      <c r="D2505" s="472" t="s">
        <v>4444</v>
      </c>
      <c r="E2505" s="473">
        <v>0</v>
      </c>
      <c r="F2505" s="478" t="s">
        <v>401</v>
      </c>
      <c r="G2505" s="477">
        <f t="shared" si="83"/>
        <v>0.02</v>
      </c>
      <c r="H2505" s="631" t="s">
        <v>339</v>
      </c>
      <c r="I2505" s="508">
        <f t="shared" si="84"/>
        <v>0.31780000000000003</v>
      </c>
      <c r="J2505" s="486">
        <v>51125</v>
      </c>
      <c r="K2505" s="487">
        <v>51125</v>
      </c>
      <c r="L2505" s="573"/>
      <c r="M2505" s="574"/>
      <c r="R2505" s="618"/>
      <c r="S2505" s="618"/>
      <c r="T2505" s="618"/>
      <c r="U2505" s="618"/>
    </row>
    <row r="2506" spans="1:21">
      <c r="A2506" s="482" t="s">
        <v>5305</v>
      </c>
      <c r="B2506" s="483" t="s">
        <v>4941</v>
      </c>
      <c r="C2506" s="513">
        <v>9001</v>
      </c>
      <c r="D2506" s="472" t="s">
        <v>661</v>
      </c>
      <c r="E2506" s="473">
        <v>0.02</v>
      </c>
      <c r="F2506" s="476" t="s">
        <v>400</v>
      </c>
      <c r="G2506" s="477">
        <f t="shared" si="83"/>
        <v>0.02</v>
      </c>
      <c r="H2506" s="631" t="s">
        <v>339</v>
      </c>
      <c r="I2506" s="508">
        <f t="shared" si="84"/>
        <v>0.31780000000000003</v>
      </c>
      <c r="J2506" s="486">
        <v>48818</v>
      </c>
      <c r="K2506" s="487">
        <v>48818</v>
      </c>
      <c r="L2506" s="573"/>
      <c r="M2506" s="574"/>
      <c r="R2506" s="618"/>
      <c r="S2506" s="618"/>
      <c r="T2506" s="618"/>
      <c r="U2506" s="618"/>
    </row>
    <row r="2507" spans="1:21">
      <c r="A2507" s="471" t="s">
        <v>5306</v>
      </c>
      <c r="B2507" s="483" t="s">
        <v>5307</v>
      </c>
      <c r="C2507" s="513">
        <v>9801</v>
      </c>
      <c r="D2507" s="472" t="s">
        <v>5024</v>
      </c>
      <c r="E2507" s="474">
        <v>0</v>
      </c>
      <c r="F2507" s="478" t="s">
        <v>449</v>
      </c>
      <c r="G2507" s="477">
        <f t="shared" si="83"/>
        <v>0</v>
      </c>
      <c r="H2507" s="631" t="s">
        <v>374</v>
      </c>
      <c r="I2507" s="508">
        <f t="shared" si="84"/>
        <v>7.6499999999999999E-2</v>
      </c>
      <c r="J2507" s="486">
        <v>31200</v>
      </c>
      <c r="K2507" s="487">
        <v>35838</v>
      </c>
      <c r="L2507" s="573"/>
      <c r="M2507" s="574"/>
      <c r="R2507" s="618"/>
      <c r="S2507" s="618"/>
      <c r="T2507" s="618"/>
      <c r="U2507" s="618"/>
    </row>
    <row r="2508" spans="1:21">
      <c r="A2508" s="471" t="s">
        <v>5308</v>
      </c>
      <c r="B2508" s="483" t="s">
        <v>5168</v>
      </c>
      <c r="C2508" s="513">
        <v>9200</v>
      </c>
      <c r="D2508" s="472" t="s">
        <v>5099</v>
      </c>
      <c r="E2508" s="473">
        <v>0.02</v>
      </c>
      <c r="F2508" s="476" t="s">
        <v>400</v>
      </c>
      <c r="G2508" s="477">
        <f t="shared" si="83"/>
        <v>0.02</v>
      </c>
      <c r="H2508" s="631" t="s">
        <v>339</v>
      </c>
      <c r="I2508" s="508">
        <f t="shared" si="84"/>
        <v>0.31780000000000003</v>
      </c>
      <c r="J2508" s="486">
        <v>32620</v>
      </c>
      <c r="K2508" s="487">
        <v>32620</v>
      </c>
      <c r="L2508" s="573"/>
      <c r="M2508" s="574"/>
      <c r="R2508" s="618"/>
      <c r="S2508" s="618"/>
      <c r="T2508" s="618"/>
      <c r="U2508" s="618"/>
    </row>
    <row r="2509" spans="1:21">
      <c r="A2509" s="471" t="s">
        <v>5309</v>
      </c>
      <c r="B2509" s="483" t="s">
        <v>5170</v>
      </c>
      <c r="C2509" s="513">
        <v>9200</v>
      </c>
      <c r="D2509" s="472" t="s">
        <v>5099</v>
      </c>
      <c r="E2509" s="473">
        <v>0.02</v>
      </c>
      <c r="F2509" s="476" t="s">
        <v>400</v>
      </c>
      <c r="G2509" s="477">
        <f t="shared" si="83"/>
        <v>0.02</v>
      </c>
      <c r="H2509" s="631" t="s">
        <v>339</v>
      </c>
      <c r="I2509" s="508">
        <f t="shared" si="84"/>
        <v>0.31780000000000003</v>
      </c>
      <c r="J2509" s="486">
        <v>32620</v>
      </c>
      <c r="K2509" s="487">
        <v>32620</v>
      </c>
      <c r="L2509" s="573"/>
      <c r="M2509" s="574"/>
      <c r="R2509" s="618"/>
      <c r="S2509" s="618"/>
      <c r="T2509" s="618"/>
      <c r="U2509" s="618"/>
    </row>
    <row r="2510" spans="1:21">
      <c r="A2510" s="482" t="s">
        <v>5310</v>
      </c>
      <c r="B2510" s="483" t="s">
        <v>5311</v>
      </c>
      <c r="C2510" s="513">
        <v>9701</v>
      </c>
      <c r="D2510" s="472" t="s">
        <v>399</v>
      </c>
      <c r="E2510" s="473">
        <v>0</v>
      </c>
      <c r="F2510" s="476" t="s">
        <v>400</v>
      </c>
      <c r="G2510" s="477">
        <f t="shared" si="83"/>
        <v>0.02</v>
      </c>
      <c r="H2510" s="631" t="s">
        <v>339</v>
      </c>
      <c r="I2510" s="508">
        <f t="shared" si="84"/>
        <v>0.31780000000000003</v>
      </c>
      <c r="J2510" s="486">
        <v>46141</v>
      </c>
      <c r="K2510" s="487">
        <v>46141</v>
      </c>
      <c r="L2510" s="573"/>
      <c r="M2510" s="574"/>
      <c r="R2510" s="618"/>
      <c r="S2510" s="618"/>
      <c r="T2510" s="618"/>
      <c r="U2510" s="618"/>
    </row>
    <row r="2511" spans="1:21">
      <c r="A2511" s="471" t="s">
        <v>5312</v>
      </c>
      <c r="B2511" s="483" t="s">
        <v>5313</v>
      </c>
      <c r="C2511" s="513">
        <v>9300</v>
      </c>
      <c r="D2511" s="472" t="s">
        <v>5314</v>
      </c>
      <c r="E2511" s="474">
        <v>0</v>
      </c>
      <c r="F2511" s="476" t="s">
        <v>400</v>
      </c>
      <c r="G2511" s="477">
        <f t="shared" si="83"/>
        <v>0.02</v>
      </c>
      <c r="H2511" s="631" t="s">
        <v>339</v>
      </c>
      <c r="I2511" s="508">
        <f t="shared" si="84"/>
        <v>0.31780000000000003</v>
      </c>
      <c r="J2511" s="486">
        <v>213</v>
      </c>
      <c r="K2511" s="487">
        <v>213</v>
      </c>
      <c r="L2511" s="573"/>
      <c r="M2511" s="574"/>
      <c r="R2511" s="618"/>
      <c r="S2511" s="618"/>
      <c r="T2511" s="618"/>
      <c r="U2511" s="618"/>
    </row>
    <row r="2512" spans="1:21">
      <c r="A2512" s="482" t="s">
        <v>5315</v>
      </c>
      <c r="B2512" s="483" t="s">
        <v>5316</v>
      </c>
      <c r="C2512" s="513">
        <v>9701</v>
      </c>
      <c r="D2512" s="472" t="s">
        <v>399</v>
      </c>
      <c r="E2512" s="473">
        <v>0</v>
      </c>
      <c r="F2512" s="478" t="s">
        <v>437</v>
      </c>
      <c r="G2512" s="477">
        <f t="shared" si="83"/>
        <v>0.02</v>
      </c>
      <c r="H2512" s="631" t="s">
        <v>341</v>
      </c>
      <c r="I2512" s="508">
        <f t="shared" si="84"/>
        <v>0.20390000000000003</v>
      </c>
      <c r="J2512" s="486">
        <v>45724</v>
      </c>
      <c r="K2512" s="487">
        <v>45724</v>
      </c>
      <c r="L2512" s="573"/>
      <c r="M2512" s="574"/>
      <c r="R2512" s="618"/>
      <c r="S2512" s="618"/>
      <c r="T2512" s="618"/>
      <c r="U2512" s="618"/>
    </row>
    <row r="2513" spans="1:21">
      <c r="A2513" s="482" t="s">
        <v>5317</v>
      </c>
      <c r="B2513" s="483" t="s">
        <v>5318</v>
      </c>
      <c r="C2513" s="513">
        <v>9020</v>
      </c>
      <c r="D2513" s="472" t="s">
        <v>423</v>
      </c>
      <c r="E2513" s="473">
        <v>0.02</v>
      </c>
      <c r="F2513" s="476" t="s">
        <v>400</v>
      </c>
      <c r="G2513" s="477">
        <f t="shared" si="83"/>
        <v>0.02</v>
      </c>
      <c r="H2513" s="631" t="s">
        <v>339</v>
      </c>
      <c r="I2513" s="508">
        <f t="shared" si="84"/>
        <v>0.31780000000000003</v>
      </c>
      <c r="J2513" s="486">
        <v>133019</v>
      </c>
      <c r="K2513" s="487">
        <v>189222</v>
      </c>
      <c r="L2513" s="573"/>
      <c r="M2513" s="574"/>
      <c r="R2513" s="618"/>
      <c r="S2513" s="618"/>
      <c r="T2513" s="618"/>
      <c r="U2513" s="618"/>
    </row>
    <row r="2514" spans="1:21">
      <c r="A2514" s="471" t="s">
        <v>5319</v>
      </c>
      <c r="B2514" s="483" t="s">
        <v>5320</v>
      </c>
      <c r="C2514" s="513">
        <v>9020</v>
      </c>
      <c r="D2514" s="472" t="s">
        <v>423</v>
      </c>
      <c r="E2514" s="473">
        <v>0.02</v>
      </c>
      <c r="F2514" s="476" t="s">
        <v>400</v>
      </c>
      <c r="G2514" s="477">
        <f t="shared" si="83"/>
        <v>0.02</v>
      </c>
      <c r="H2514" s="631" t="s">
        <v>339</v>
      </c>
      <c r="I2514" s="508">
        <f t="shared" si="84"/>
        <v>0.31780000000000003</v>
      </c>
      <c r="J2514" s="486">
        <v>32620</v>
      </c>
      <c r="K2514" s="487">
        <v>298761</v>
      </c>
      <c r="L2514" s="573"/>
      <c r="M2514" s="574"/>
      <c r="R2514" s="618"/>
      <c r="S2514" s="618"/>
      <c r="T2514" s="618"/>
      <c r="U2514" s="618"/>
    </row>
    <row r="2515" spans="1:21">
      <c r="A2515" s="482" t="s">
        <v>5321</v>
      </c>
      <c r="B2515" s="483" t="s">
        <v>5322</v>
      </c>
      <c r="C2515" s="513">
        <v>9020</v>
      </c>
      <c r="D2515" s="472" t="s">
        <v>423</v>
      </c>
      <c r="E2515" s="473">
        <v>0.02</v>
      </c>
      <c r="F2515" s="476" t="s">
        <v>400</v>
      </c>
      <c r="G2515" s="477">
        <f t="shared" si="83"/>
        <v>0.02</v>
      </c>
      <c r="H2515" s="631" t="s">
        <v>339</v>
      </c>
      <c r="I2515" s="508">
        <f t="shared" si="84"/>
        <v>0.31780000000000003</v>
      </c>
      <c r="J2515" s="486">
        <v>133019</v>
      </c>
      <c r="K2515" s="487">
        <v>189222</v>
      </c>
      <c r="L2515" s="573"/>
      <c r="M2515" s="574"/>
      <c r="R2515" s="618"/>
      <c r="S2515" s="618"/>
      <c r="T2515" s="618"/>
      <c r="U2515" s="618"/>
    </row>
    <row r="2516" spans="1:21">
      <c r="A2516" s="482" t="s">
        <v>5323</v>
      </c>
      <c r="B2516" s="483" t="s">
        <v>5324</v>
      </c>
      <c r="C2516" s="513">
        <v>9030</v>
      </c>
      <c r="D2516" s="472" t="s">
        <v>416</v>
      </c>
      <c r="E2516" s="473">
        <v>0.02</v>
      </c>
      <c r="F2516" s="476" t="s">
        <v>400</v>
      </c>
      <c r="G2516" s="477">
        <f t="shared" si="83"/>
        <v>0.02</v>
      </c>
      <c r="H2516" s="631" t="s">
        <v>339</v>
      </c>
      <c r="I2516" s="508">
        <f t="shared" si="84"/>
        <v>0.31780000000000003</v>
      </c>
      <c r="J2516" s="486">
        <v>110418</v>
      </c>
      <c r="K2516" s="487">
        <v>168535</v>
      </c>
      <c r="L2516" s="573"/>
      <c r="M2516" s="574"/>
      <c r="R2516" s="618"/>
      <c r="S2516" s="618"/>
      <c r="T2516" s="618"/>
      <c r="U2516" s="618"/>
    </row>
    <row r="2517" spans="1:21">
      <c r="A2517" s="482" t="s">
        <v>5325</v>
      </c>
      <c r="B2517" s="483" t="s">
        <v>5326</v>
      </c>
      <c r="C2517" s="513">
        <v>9020</v>
      </c>
      <c r="D2517" s="472" t="s">
        <v>423</v>
      </c>
      <c r="E2517" s="473">
        <v>0.02</v>
      </c>
      <c r="F2517" s="476" t="s">
        <v>400</v>
      </c>
      <c r="G2517" s="477">
        <f t="shared" si="83"/>
        <v>0.02</v>
      </c>
      <c r="H2517" s="631" t="s">
        <v>339</v>
      </c>
      <c r="I2517" s="508">
        <f t="shared" si="84"/>
        <v>0.31780000000000003</v>
      </c>
      <c r="J2517" s="486">
        <v>110418</v>
      </c>
      <c r="K2517" s="487">
        <v>168535</v>
      </c>
      <c r="L2517" s="573"/>
      <c r="M2517" s="574"/>
      <c r="R2517" s="618"/>
      <c r="S2517" s="618"/>
      <c r="T2517" s="618"/>
      <c r="U2517" s="618"/>
    </row>
    <row r="2518" spans="1:21">
      <c r="A2518" s="482" t="s">
        <v>5327</v>
      </c>
      <c r="B2518" s="483" t="s">
        <v>5328</v>
      </c>
      <c r="C2518" s="513">
        <v>9300</v>
      </c>
      <c r="D2518" s="472" t="s">
        <v>5314</v>
      </c>
      <c r="E2518" s="473">
        <v>0</v>
      </c>
      <c r="F2518" s="476" t="s">
        <v>400</v>
      </c>
      <c r="G2518" s="477">
        <f t="shared" si="83"/>
        <v>0.02</v>
      </c>
      <c r="H2518" s="631" t="s">
        <v>339</v>
      </c>
      <c r="I2518" s="508">
        <f t="shared" si="84"/>
        <v>0.31780000000000003</v>
      </c>
      <c r="J2518" s="486">
        <v>85000</v>
      </c>
      <c r="K2518" s="487">
        <v>85000</v>
      </c>
      <c r="L2518" s="573"/>
      <c r="M2518" s="574"/>
      <c r="R2518" s="618"/>
      <c r="S2518" s="618"/>
      <c r="T2518" s="618"/>
      <c r="U2518" s="618"/>
    </row>
    <row r="2519" spans="1:21">
      <c r="A2519" s="471" t="s">
        <v>5329</v>
      </c>
      <c r="B2519" s="483" t="s">
        <v>5330</v>
      </c>
      <c r="C2519" s="513">
        <v>9300</v>
      </c>
      <c r="D2519" s="472" t="s">
        <v>5314</v>
      </c>
      <c r="E2519" s="474">
        <v>0</v>
      </c>
      <c r="F2519" s="476" t="s">
        <v>400</v>
      </c>
      <c r="G2519" s="477">
        <f t="shared" si="83"/>
        <v>0.02</v>
      </c>
      <c r="H2519" s="631" t="s">
        <v>339</v>
      </c>
      <c r="I2519" s="508">
        <f t="shared" si="84"/>
        <v>0.31780000000000003</v>
      </c>
      <c r="J2519" s="486">
        <v>20530</v>
      </c>
      <c r="K2519" s="487">
        <v>20800</v>
      </c>
      <c r="L2519" s="573"/>
      <c r="M2519" s="574"/>
      <c r="R2519" s="618"/>
      <c r="S2519" s="618"/>
      <c r="T2519" s="618"/>
      <c r="U2519" s="618"/>
    </row>
    <row r="2520" spans="1:21">
      <c r="A2520" s="471" t="s">
        <v>5331</v>
      </c>
      <c r="B2520" s="483" t="s">
        <v>5332</v>
      </c>
      <c r="C2520" s="513">
        <v>9300</v>
      </c>
      <c r="D2520" s="472" t="s">
        <v>5314</v>
      </c>
      <c r="E2520" s="474">
        <v>0</v>
      </c>
      <c r="F2520" s="476" t="s">
        <v>400</v>
      </c>
      <c r="G2520" s="477">
        <f t="shared" si="83"/>
        <v>0.02</v>
      </c>
      <c r="H2520" s="631" t="s">
        <v>339</v>
      </c>
      <c r="I2520" s="508">
        <f t="shared" si="84"/>
        <v>0.31780000000000003</v>
      </c>
      <c r="J2520" s="486">
        <v>31417</v>
      </c>
      <c r="K2520" s="487">
        <v>31417</v>
      </c>
      <c r="L2520" s="573"/>
      <c r="M2520" s="574"/>
      <c r="R2520" s="618"/>
      <c r="S2520" s="618"/>
      <c r="T2520" s="618"/>
      <c r="U2520" s="618"/>
    </row>
    <row r="2521" spans="1:21">
      <c r="A2521" s="471" t="s">
        <v>5333</v>
      </c>
      <c r="B2521" s="483" t="s">
        <v>5334</v>
      </c>
      <c r="C2521" s="513">
        <v>9300</v>
      </c>
      <c r="D2521" s="472" t="s">
        <v>5314</v>
      </c>
      <c r="E2521" s="474">
        <v>0</v>
      </c>
      <c r="F2521" s="476" t="s">
        <v>400</v>
      </c>
      <c r="G2521" s="477">
        <f t="shared" si="83"/>
        <v>0.02</v>
      </c>
      <c r="H2521" s="631" t="s">
        <v>339</v>
      </c>
      <c r="I2521" s="508">
        <f t="shared" si="84"/>
        <v>0.31780000000000003</v>
      </c>
      <c r="J2521" s="486">
        <v>20530</v>
      </c>
      <c r="K2521" s="487">
        <v>20530</v>
      </c>
      <c r="L2521" s="573"/>
      <c r="M2521" s="574"/>
      <c r="R2521" s="618"/>
      <c r="S2521" s="618"/>
      <c r="T2521" s="618"/>
      <c r="U2521" s="618"/>
    </row>
    <row r="2522" spans="1:21">
      <c r="A2522" s="482" t="s">
        <v>5335</v>
      </c>
      <c r="B2522" s="483" t="s">
        <v>5336</v>
      </c>
      <c r="C2522" s="513">
        <v>9300</v>
      </c>
      <c r="D2522" s="472" t="s">
        <v>5314</v>
      </c>
      <c r="E2522" s="473">
        <v>0</v>
      </c>
      <c r="F2522" s="476" t="s">
        <v>400</v>
      </c>
      <c r="G2522" s="477">
        <f t="shared" si="83"/>
        <v>0.02</v>
      </c>
      <c r="H2522" s="631" t="s">
        <v>339</v>
      </c>
      <c r="I2522" s="508">
        <f t="shared" si="84"/>
        <v>0.31780000000000003</v>
      </c>
      <c r="J2522" s="486">
        <v>47175</v>
      </c>
      <c r="K2522" s="487">
        <v>47175</v>
      </c>
      <c r="L2522" s="573"/>
      <c r="M2522" s="574"/>
      <c r="R2522" s="618"/>
      <c r="S2522" s="618"/>
      <c r="T2522" s="618"/>
      <c r="U2522" s="618"/>
    </row>
    <row r="2523" spans="1:21">
      <c r="A2523" s="471" t="s">
        <v>5337</v>
      </c>
      <c r="B2523" s="483" t="s">
        <v>5338</v>
      </c>
      <c r="C2523" s="513">
        <v>1700</v>
      </c>
      <c r="D2523" s="472" t="s">
        <v>5339</v>
      </c>
      <c r="E2523" s="474">
        <v>0.02</v>
      </c>
      <c r="F2523" s="478" t="s">
        <v>449</v>
      </c>
      <c r="G2523" s="477">
        <f t="shared" si="83"/>
        <v>0</v>
      </c>
      <c r="H2523" s="631" t="s">
        <v>374</v>
      </c>
      <c r="I2523" s="508">
        <f t="shared" si="84"/>
        <v>7.6499999999999999E-2</v>
      </c>
      <c r="J2523" s="486">
        <v>15570</v>
      </c>
      <c r="K2523" s="487">
        <v>15570</v>
      </c>
      <c r="L2523" s="573"/>
      <c r="M2523" s="574"/>
      <c r="R2523" s="618"/>
      <c r="S2523" s="618"/>
      <c r="T2523" s="618"/>
      <c r="U2523" s="618"/>
    </row>
    <row r="2524" spans="1:21">
      <c r="A2524" s="482" t="s">
        <v>5340</v>
      </c>
      <c r="B2524" s="483" t="s">
        <v>5341</v>
      </c>
      <c r="C2524" s="513">
        <v>9301</v>
      </c>
      <c r="D2524" s="472" t="s">
        <v>5342</v>
      </c>
      <c r="E2524" s="473">
        <v>0</v>
      </c>
      <c r="F2524" s="476" t="s">
        <v>400</v>
      </c>
      <c r="G2524" s="477">
        <f t="shared" si="83"/>
        <v>0.02</v>
      </c>
      <c r="H2524" s="631" t="s">
        <v>339</v>
      </c>
      <c r="I2524" s="508">
        <f t="shared" si="84"/>
        <v>0.31780000000000003</v>
      </c>
      <c r="J2524" s="486">
        <v>104000</v>
      </c>
      <c r="K2524" s="487">
        <v>104000</v>
      </c>
      <c r="L2524" s="573"/>
      <c r="M2524" s="574"/>
      <c r="R2524" s="618"/>
      <c r="S2524" s="618"/>
      <c r="T2524" s="618"/>
      <c r="U2524" s="618"/>
    </row>
    <row r="2525" spans="1:21">
      <c r="A2525" s="471" t="s">
        <v>5343</v>
      </c>
      <c r="B2525" s="483" t="s">
        <v>5344</v>
      </c>
      <c r="C2525" s="513">
        <v>9301</v>
      </c>
      <c r="D2525" s="472" t="s">
        <v>5342</v>
      </c>
      <c r="E2525" s="474">
        <v>0</v>
      </c>
      <c r="F2525" s="476" t="s">
        <v>400</v>
      </c>
      <c r="G2525" s="477">
        <f t="shared" si="83"/>
        <v>0.02</v>
      </c>
      <c r="H2525" s="631" t="s">
        <v>339</v>
      </c>
      <c r="I2525" s="508">
        <f t="shared" si="84"/>
        <v>0.31780000000000003</v>
      </c>
      <c r="J2525" s="486">
        <v>10</v>
      </c>
      <c r="K2525" s="487">
        <v>25</v>
      </c>
      <c r="L2525" s="573"/>
      <c r="M2525" s="574"/>
      <c r="R2525" s="618"/>
      <c r="S2525" s="618"/>
      <c r="T2525" s="618"/>
      <c r="U2525" s="618"/>
    </row>
    <row r="2526" spans="1:21">
      <c r="A2526" s="471" t="s">
        <v>5345</v>
      </c>
      <c r="B2526" s="483" t="s">
        <v>5346</v>
      </c>
      <c r="C2526" s="513">
        <v>9301</v>
      </c>
      <c r="D2526" s="472" t="s">
        <v>5342</v>
      </c>
      <c r="E2526" s="474">
        <v>0</v>
      </c>
      <c r="F2526" s="476" t="s">
        <v>400</v>
      </c>
      <c r="G2526" s="477">
        <f t="shared" si="83"/>
        <v>0.02</v>
      </c>
      <c r="H2526" s="631" t="s">
        <v>339</v>
      </c>
      <c r="I2526" s="508">
        <f t="shared" si="84"/>
        <v>0.31780000000000003</v>
      </c>
      <c r="J2526" s="486">
        <v>22</v>
      </c>
      <c r="K2526" s="487">
        <v>50</v>
      </c>
      <c r="L2526" s="573"/>
      <c r="M2526" s="574"/>
      <c r="R2526" s="618"/>
      <c r="S2526" s="618"/>
      <c r="T2526" s="618"/>
      <c r="U2526" s="618"/>
    </row>
    <row r="2527" spans="1:21">
      <c r="A2527" s="471" t="s">
        <v>5347</v>
      </c>
      <c r="B2527" s="483" t="s">
        <v>5348</v>
      </c>
      <c r="C2527" s="513">
        <v>9301</v>
      </c>
      <c r="D2527" s="472" t="s">
        <v>5342</v>
      </c>
      <c r="E2527" s="474">
        <v>0</v>
      </c>
      <c r="F2527" s="476" t="s">
        <v>400</v>
      </c>
      <c r="G2527" s="477">
        <f t="shared" si="83"/>
        <v>0.02</v>
      </c>
      <c r="H2527" s="631" t="s">
        <v>339</v>
      </c>
      <c r="I2527" s="508">
        <f t="shared" si="84"/>
        <v>0.31780000000000003</v>
      </c>
      <c r="J2527" s="486">
        <v>50</v>
      </c>
      <c r="K2527" s="487">
        <v>260</v>
      </c>
      <c r="L2527" s="573"/>
      <c r="M2527" s="574"/>
      <c r="R2527" s="618"/>
      <c r="S2527" s="618"/>
      <c r="T2527" s="618"/>
      <c r="U2527" s="618"/>
    </row>
    <row r="2528" spans="1:21">
      <c r="A2528" s="471" t="s">
        <v>5349</v>
      </c>
      <c r="B2528" s="483" t="s">
        <v>5350</v>
      </c>
      <c r="C2528" s="513">
        <v>9301</v>
      </c>
      <c r="D2528" s="472" t="s">
        <v>5342</v>
      </c>
      <c r="E2528" s="474">
        <v>0</v>
      </c>
      <c r="F2528" s="476" t="s">
        <v>400</v>
      </c>
      <c r="G2528" s="477">
        <f t="shared" si="83"/>
        <v>0.02</v>
      </c>
      <c r="H2528" s="631" t="s">
        <v>339</v>
      </c>
      <c r="I2528" s="508">
        <f t="shared" si="84"/>
        <v>0.31780000000000003</v>
      </c>
      <c r="J2528" s="486">
        <v>1</v>
      </c>
      <c r="K2528" s="487">
        <v>100</v>
      </c>
      <c r="L2528" s="573"/>
      <c r="M2528" s="574"/>
      <c r="R2528" s="618"/>
      <c r="S2528" s="618"/>
      <c r="T2528" s="618"/>
      <c r="U2528" s="618"/>
    </row>
    <row r="2529" spans="1:21">
      <c r="A2529" s="471" t="s">
        <v>5351</v>
      </c>
      <c r="B2529" s="483" t="s">
        <v>5352</v>
      </c>
      <c r="C2529" s="513">
        <v>9301</v>
      </c>
      <c r="D2529" s="472" t="s">
        <v>5342</v>
      </c>
      <c r="E2529" s="474">
        <v>0</v>
      </c>
      <c r="F2529" s="476" t="s">
        <v>400</v>
      </c>
      <c r="G2529" s="477">
        <f t="shared" si="83"/>
        <v>0.02</v>
      </c>
      <c r="H2529" s="631" t="s">
        <v>339</v>
      </c>
      <c r="I2529" s="508">
        <f t="shared" si="84"/>
        <v>0.31780000000000003</v>
      </c>
      <c r="J2529" s="486">
        <v>100</v>
      </c>
      <c r="K2529" s="487">
        <v>175</v>
      </c>
      <c r="L2529" s="573"/>
      <c r="M2529" s="574"/>
      <c r="R2529" s="618"/>
      <c r="S2529" s="618"/>
      <c r="T2529" s="618"/>
      <c r="U2529" s="618"/>
    </row>
    <row r="2530" spans="1:21">
      <c r="A2530" s="471" t="s">
        <v>5353</v>
      </c>
      <c r="B2530" s="483" t="s">
        <v>5354</v>
      </c>
      <c r="C2530" s="513">
        <v>9301</v>
      </c>
      <c r="D2530" s="472" t="s">
        <v>5342</v>
      </c>
      <c r="E2530" s="474">
        <v>0</v>
      </c>
      <c r="F2530" s="476" t="s">
        <v>400</v>
      </c>
      <c r="G2530" s="477">
        <f t="shared" si="83"/>
        <v>0.02</v>
      </c>
      <c r="H2530" s="631" t="s">
        <v>339</v>
      </c>
      <c r="I2530" s="508">
        <f t="shared" si="84"/>
        <v>0.31780000000000003</v>
      </c>
      <c r="J2530" s="486">
        <v>175</v>
      </c>
      <c r="K2530" s="487">
        <v>800</v>
      </c>
      <c r="L2530" s="573"/>
      <c r="M2530" s="574"/>
      <c r="R2530" s="618"/>
      <c r="S2530" s="618"/>
      <c r="T2530" s="618"/>
      <c r="U2530" s="618"/>
    </row>
    <row r="2531" spans="1:21">
      <c r="A2531" s="471" t="s">
        <v>5355</v>
      </c>
      <c r="B2531" s="483" t="s">
        <v>5356</v>
      </c>
      <c r="C2531" s="513">
        <v>9301</v>
      </c>
      <c r="D2531" s="472" t="s">
        <v>5342</v>
      </c>
      <c r="E2531" s="474">
        <v>0</v>
      </c>
      <c r="F2531" s="476" t="s">
        <v>400</v>
      </c>
      <c r="G2531" s="477">
        <f t="shared" si="83"/>
        <v>0.02</v>
      </c>
      <c r="H2531" s="631" t="s">
        <v>339</v>
      </c>
      <c r="I2531" s="508">
        <f t="shared" si="84"/>
        <v>0.31780000000000003</v>
      </c>
      <c r="J2531" s="486">
        <v>1</v>
      </c>
      <c r="K2531" s="487">
        <v>247</v>
      </c>
      <c r="L2531" s="573"/>
      <c r="M2531" s="574"/>
      <c r="R2531" s="618"/>
      <c r="S2531" s="618"/>
      <c r="T2531" s="618"/>
      <c r="U2531" s="618"/>
    </row>
    <row r="2532" spans="1:21">
      <c r="A2532" s="471" t="s">
        <v>5357</v>
      </c>
      <c r="B2532" s="483" t="s">
        <v>5358</v>
      </c>
      <c r="C2532" s="513">
        <v>9301</v>
      </c>
      <c r="D2532" s="472" t="s">
        <v>5342</v>
      </c>
      <c r="E2532" s="474">
        <v>0</v>
      </c>
      <c r="F2532" s="476" t="s">
        <v>400</v>
      </c>
      <c r="G2532" s="477">
        <f t="shared" si="83"/>
        <v>0.02</v>
      </c>
      <c r="H2532" s="631" t="s">
        <v>339</v>
      </c>
      <c r="I2532" s="508">
        <f t="shared" si="84"/>
        <v>0.31780000000000003</v>
      </c>
      <c r="J2532" s="486">
        <v>247</v>
      </c>
      <c r="K2532" s="487">
        <v>750</v>
      </c>
      <c r="L2532" s="573"/>
      <c r="M2532" s="574"/>
      <c r="R2532" s="618"/>
      <c r="S2532" s="618"/>
      <c r="T2532" s="618"/>
      <c r="U2532" s="618"/>
    </row>
    <row r="2533" spans="1:21">
      <c r="A2533" s="471" t="s">
        <v>5359</v>
      </c>
      <c r="B2533" s="483" t="s">
        <v>5360</v>
      </c>
      <c r="C2533" s="513">
        <v>9301</v>
      </c>
      <c r="D2533" s="472" t="s">
        <v>5342</v>
      </c>
      <c r="E2533" s="474">
        <v>0</v>
      </c>
      <c r="F2533" s="476" t="s">
        <v>400</v>
      </c>
      <c r="G2533" s="477">
        <f t="shared" si="83"/>
        <v>0.02</v>
      </c>
      <c r="H2533" s="631" t="s">
        <v>339</v>
      </c>
      <c r="I2533" s="508">
        <f t="shared" si="84"/>
        <v>0.31780000000000003</v>
      </c>
      <c r="J2533" s="486">
        <v>10</v>
      </c>
      <c r="K2533" s="487">
        <v>30</v>
      </c>
      <c r="L2533" s="573"/>
      <c r="M2533" s="574"/>
      <c r="R2533" s="618"/>
      <c r="S2533" s="618"/>
      <c r="T2533" s="618"/>
      <c r="U2533" s="618"/>
    </row>
    <row r="2534" spans="1:21">
      <c r="A2534" s="471" t="s">
        <v>62</v>
      </c>
      <c r="B2534" s="483" t="s">
        <v>5361</v>
      </c>
      <c r="C2534" s="513">
        <v>9801</v>
      </c>
      <c r="D2534" s="472" t="s">
        <v>5024</v>
      </c>
      <c r="E2534" s="474">
        <v>0</v>
      </c>
      <c r="F2534" s="478" t="s">
        <v>449</v>
      </c>
      <c r="G2534" s="477">
        <f t="shared" si="83"/>
        <v>0</v>
      </c>
      <c r="H2534" s="631" t="s">
        <v>374</v>
      </c>
      <c r="I2534" s="508">
        <f t="shared" si="84"/>
        <v>7.6499999999999999E-2</v>
      </c>
      <c r="J2534" s="486">
        <v>31200</v>
      </c>
      <c r="K2534" s="487">
        <v>49982</v>
      </c>
      <c r="L2534" s="573"/>
      <c r="M2534" s="574"/>
      <c r="R2534" s="618"/>
      <c r="S2534" s="618"/>
      <c r="T2534" s="618"/>
      <c r="U2534" s="618"/>
    </row>
    <row r="2535" spans="1:21">
      <c r="A2535" s="482" t="s">
        <v>64</v>
      </c>
      <c r="B2535" s="483" t="s">
        <v>5362</v>
      </c>
      <c r="C2535" s="513">
        <v>9801</v>
      </c>
      <c r="D2535" s="472" t="s">
        <v>5024</v>
      </c>
      <c r="E2535" s="473">
        <v>0</v>
      </c>
      <c r="F2535" s="478" t="s">
        <v>449</v>
      </c>
      <c r="G2535" s="477">
        <f t="shared" si="83"/>
        <v>0</v>
      </c>
      <c r="H2535" s="631" t="s">
        <v>374</v>
      </c>
      <c r="I2535" s="508">
        <f t="shared" si="84"/>
        <v>7.6499999999999999E-2</v>
      </c>
      <c r="J2535" s="486">
        <v>49982</v>
      </c>
      <c r="K2535" s="487">
        <v>99986</v>
      </c>
      <c r="L2535" s="573"/>
      <c r="M2535" s="574"/>
      <c r="R2535" s="618"/>
      <c r="S2535" s="618"/>
      <c r="T2535" s="618"/>
      <c r="U2535" s="618"/>
    </row>
    <row r="2536" spans="1:21">
      <c r="A2536" s="482" t="s">
        <v>5363</v>
      </c>
      <c r="B2536" s="483" t="s">
        <v>5364</v>
      </c>
      <c r="C2536" s="513">
        <v>9801</v>
      </c>
      <c r="D2536" s="472" t="s">
        <v>5024</v>
      </c>
      <c r="E2536" s="473">
        <v>0</v>
      </c>
      <c r="F2536" s="478" t="s">
        <v>449</v>
      </c>
      <c r="G2536" s="477">
        <f t="shared" si="83"/>
        <v>0</v>
      </c>
      <c r="H2536" s="631" t="s">
        <v>374</v>
      </c>
      <c r="I2536" s="508">
        <f t="shared" si="84"/>
        <v>7.6499999999999999E-2</v>
      </c>
      <c r="J2536" s="486">
        <v>99986</v>
      </c>
      <c r="K2536" s="487">
        <v>243984</v>
      </c>
      <c r="L2536" s="573"/>
      <c r="M2536" s="574"/>
      <c r="R2536" s="618"/>
      <c r="S2536" s="618"/>
      <c r="T2536" s="618"/>
      <c r="U2536" s="618"/>
    </row>
    <row r="2537" spans="1:21">
      <c r="A2537" s="471" t="s">
        <v>5365</v>
      </c>
      <c r="B2537" s="483" t="s">
        <v>5366</v>
      </c>
      <c r="C2537" s="513">
        <v>9800</v>
      </c>
      <c r="D2537" s="472" t="s">
        <v>5160</v>
      </c>
      <c r="E2537" s="474">
        <v>0</v>
      </c>
      <c r="F2537" s="478" t="s">
        <v>449</v>
      </c>
      <c r="G2537" s="477">
        <f t="shared" si="83"/>
        <v>0</v>
      </c>
      <c r="H2537" s="631" t="s">
        <v>374</v>
      </c>
      <c r="I2537" s="508">
        <f t="shared" si="84"/>
        <v>7.6499999999999999E-2</v>
      </c>
      <c r="J2537" s="486">
        <v>31200</v>
      </c>
      <c r="K2537" s="487">
        <v>49982</v>
      </c>
      <c r="L2537" s="573"/>
      <c r="M2537" s="574"/>
      <c r="R2537" s="618"/>
      <c r="S2537" s="618"/>
      <c r="T2537" s="618"/>
      <c r="U2537" s="618"/>
    </row>
    <row r="2538" spans="1:21">
      <c r="A2538" s="482" t="s">
        <v>5367</v>
      </c>
      <c r="B2538" s="483" t="s">
        <v>5368</v>
      </c>
      <c r="C2538" s="513">
        <v>9800</v>
      </c>
      <c r="D2538" s="472" t="s">
        <v>5160</v>
      </c>
      <c r="E2538" s="473">
        <v>0</v>
      </c>
      <c r="F2538" s="478" t="s">
        <v>449</v>
      </c>
      <c r="G2538" s="477">
        <f t="shared" si="83"/>
        <v>0</v>
      </c>
      <c r="H2538" s="631" t="s">
        <v>374</v>
      </c>
      <c r="I2538" s="508">
        <f t="shared" si="84"/>
        <v>7.6499999999999999E-2</v>
      </c>
      <c r="J2538" s="486">
        <v>49982</v>
      </c>
      <c r="K2538" s="487">
        <v>99986</v>
      </c>
      <c r="L2538" s="573"/>
      <c r="M2538" s="574"/>
      <c r="R2538" s="618"/>
      <c r="S2538" s="618"/>
      <c r="T2538" s="618"/>
      <c r="U2538" s="618"/>
    </row>
    <row r="2539" spans="1:21">
      <c r="A2539" s="482" t="s">
        <v>5369</v>
      </c>
      <c r="B2539" s="483" t="s">
        <v>5370</v>
      </c>
      <c r="C2539" s="513">
        <v>9800</v>
      </c>
      <c r="D2539" s="472" t="s">
        <v>5160</v>
      </c>
      <c r="E2539" s="473">
        <v>0</v>
      </c>
      <c r="F2539" s="478" t="s">
        <v>449</v>
      </c>
      <c r="G2539" s="477">
        <f t="shared" si="83"/>
        <v>0</v>
      </c>
      <c r="H2539" s="631" t="s">
        <v>374</v>
      </c>
      <c r="I2539" s="508">
        <f t="shared" si="84"/>
        <v>7.6499999999999999E-2</v>
      </c>
      <c r="J2539" s="486">
        <v>99986</v>
      </c>
      <c r="K2539" s="487">
        <v>243984</v>
      </c>
      <c r="L2539" s="573"/>
      <c r="M2539" s="574"/>
      <c r="R2539" s="618"/>
      <c r="S2539" s="618"/>
      <c r="T2539" s="618"/>
      <c r="U2539" s="618"/>
    </row>
    <row r="2540" spans="1:21">
      <c r="A2540" s="482" t="s">
        <v>5371</v>
      </c>
      <c r="B2540" s="483" t="s">
        <v>5372</v>
      </c>
      <c r="C2540" s="513">
        <v>9070</v>
      </c>
      <c r="D2540" s="472" t="s">
        <v>1092</v>
      </c>
      <c r="E2540" s="473">
        <v>0.02</v>
      </c>
      <c r="F2540" s="476" t="s">
        <v>400</v>
      </c>
      <c r="G2540" s="477">
        <f t="shared" si="83"/>
        <v>0.02</v>
      </c>
      <c r="H2540" s="631" t="s">
        <v>339</v>
      </c>
      <c r="I2540" s="508">
        <f t="shared" si="84"/>
        <v>0.31780000000000003</v>
      </c>
      <c r="J2540" s="486">
        <v>43015</v>
      </c>
      <c r="K2540" s="487">
        <v>64464</v>
      </c>
      <c r="L2540" s="573"/>
      <c r="M2540" s="574"/>
      <c r="R2540" s="618"/>
      <c r="S2540" s="618"/>
      <c r="T2540" s="618"/>
      <c r="U2540" s="618"/>
    </row>
    <row r="2541" spans="1:21">
      <c r="A2541" s="482" t="s">
        <v>5373</v>
      </c>
      <c r="B2541" s="483" t="s">
        <v>5374</v>
      </c>
      <c r="C2541" s="513">
        <v>9030</v>
      </c>
      <c r="D2541" s="472" t="s">
        <v>416</v>
      </c>
      <c r="E2541" s="473">
        <v>0.02</v>
      </c>
      <c r="F2541" s="476" t="s">
        <v>400</v>
      </c>
      <c r="G2541" s="477">
        <f t="shared" si="83"/>
        <v>0.02</v>
      </c>
      <c r="H2541" s="631" t="s">
        <v>339</v>
      </c>
      <c r="I2541" s="508">
        <f t="shared" si="84"/>
        <v>0.31780000000000003</v>
      </c>
      <c r="J2541" s="486">
        <v>71340</v>
      </c>
      <c r="K2541" s="487">
        <v>100015</v>
      </c>
      <c r="L2541" s="573"/>
      <c r="M2541" s="574"/>
      <c r="R2541" s="618"/>
      <c r="S2541" s="618"/>
      <c r="T2541" s="618"/>
      <c r="U2541" s="618"/>
    </row>
    <row r="2542" spans="1:21">
      <c r="A2542" s="471" t="s">
        <v>5375</v>
      </c>
      <c r="B2542" s="483" t="s">
        <v>5376</v>
      </c>
      <c r="C2542" s="513">
        <v>9070</v>
      </c>
      <c r="D2542" s="472" t="s">
        <v>1092</v>
      </c>
      <c r="E2542" s="473">
        <v>0.02</v>
      </c>
      <c r="F2542" s="476" t="s">
        <v>400</v>
      </c>
      <c r="G2542" s="477">
        <f t="shared" si="83"/>
        <v>0.02</v>
      </c>
      <c r="H2542" s="631" t="s">
        <v>339</v>
      </c>
      <c r="I2542" s="508">
        <f t="shared" si="84"/>
        <v>0.31780000000000003</v>
      </c>
      <c r="J2542" s="486">
        <v>32620</v>
      </c>
      <c r="K2542" s="487">
        <v>62832</v>
      </c>
      <c r="L2542" s="573"/>
      <c r="M2542" s="574"/>
      <c r="R2542" s="618"/>
      <c r="S2542" s="618"/>
      <c r="T2542" s="618"/>
      <c r="U2542" s="618"/>
    </row>
    <row r="2543" spans="1:21">
      <c r="A2543" s="482" t="s">
        <v>5377</v>
      </c>
      <c r="B2543" s="483" t="s">
        <v>5378</v>
      </c>
      <c r="C2543" s="513">
        <v>9022</v>
      </c>
      <c r="D2543" s="472" t="s">
        <v>458</v>
      </c>
      <c r="E2543" s="473">
        <v>0.02</v>
      </c>
      <c r="F2543" s="476" t="s">
        <v>400</v>
      </c>
      <c r="G2543" s="477">
        <f t="shared" si="83"/>
        <v>0.02</v>
      </c>
      <c r="H2543" s="631" t="s">
        <v>339</v>
      </c>
      <c r="I2543" s="508">
        <f t="shared" si="84"/>
        <v>0.31780000000000003</v>
      </c>
      <c r="J2543" s="486">
        <v>163251</v>
      </c>
      <c r="K2543" s="487">
        <v>244853</v>
      </c>
      <c r="L2543" s="573"/>
      <c r="M2543" s="574"/>
      <c r="R2543" s="618"/>
      <c r="S2543" s="618"/>
      <c r="T2543" s="618"/>
      <c r="U2543" s="618"/>
    </row>
    <row r="2544" spans="1:21">
      <c r="A2544" s="482" t="s">
        <v>5379</v>
      </c>
      <c r="B2544" s="483" t="s">
        <v>5380</v>
      </c>
      <c r="C2544" s="513">
        <v>9000</v>
      </c>
      <c r="D2544" s="472" t="s">
        <v>550</v>
      </c>
      <c r="E2544" s="473">
        <v>0.02</v>
      </c>
      <c r="F2544" s="476" t="s">
        <v>400</v>
      </c>
      <c r="G2544" s="477">
        <f t="shared" si="83"/>
        <v>0.02</v>
      </c>
      <c r="H2544" s="631" t="s">
        <v>339</v>
      </c>
      <c r="I2544" s="508">
        <f t="shared" si="84"/>
        <v>0.31780000000000003</v>
      </c>
      <c r="J2544" s="486">
        <v>80514</v>
      </c>
      <c r="K2544" s="487">
        <v>112719</v>
      </c>
      <c r="L2544" s="573"/>
      <c r="M2544" s="574"/>
      <c r="R2544" s="618"/>
      <c r="S2544" s="618"/>
      <c r="T2544" s="618"/>
      <c r="U2544" s="618"/>
    </row>
    <row r="2545" spans="1:21">
      <c r="A2545" s="482" t="s">
        <v>5381</v>
      </c>
      <c r="B2545" s="483" t="s">
        <v>5382</v>
      </c>
      <c r="C2545" s="513">
        <v>9070</v>
      </c>
      <c r="D2545" s="472" t="s">
        <v>1092</v>
      </c>
      <c r="E2545" s="473">
        <v>0.02</v>
      </c>
      <c r="F2545" s="476" t="s">
        <v>400</v>
      </c>
      <c r="G2545" s="477">
        <f t="shared" si="83"/>
        <v>0.02</v>
      </c>
      <c r="H2545" s="631" t="s">
        <v>339</v>
      </c>
      <c r="I2545" s="508">
        <f t="shared" si="84"/>
        <v>0.31780000000000003</v>
      </c>
      <c r="J2545" s="486">
        <v>43015</v>
      </c>
      <c r="K2545" s="487">
        <v>64464</v>
      </c>
      <c r="L2545" s="573"/>
      <c r="M2545" s="574"/>
      <c r="R2545" s="618"/>
      <c r="S2545" s="618"/>
      <c r="T2545" s="618"/>
      <c r="U2545" s="618"/>
    </row>
    <row r="2546" spans="1:21">
      <c r="A2546" s="482" t="s">
        <v>5383</v>
      </c>
      <c r="B2546" s="483" t="s">
        <v>5384</v>
      </c>
      <c r="C2546" s="513">
        <v>9070</v>
      </c>
      <c r="D2546" s="472" t="s">
        <v>1092</v>
      </c>
      <c r="E2546" s="473">
        <v>0.02</v>
      </c>
      <c r="F2546" s="476" t="s">
        <v>400</v>
      </c>
      <c r="G2546" s="477">
        <f t="shared" si="83"/>
        <v>0.02</v>
      </c>
      <c r="H2546" s="631" t="s">
        <v>339</v>
      </c>
      <c r="I2546" s="508">
        <f t="shared" si="84"/>
        <v>0.31780000000000003</v>
      </c>
      <c r="J2546" s="486">
        <v>53506</v>
      </c>
      <c r="K2546" s="487">
        <v>70991</v>
      </c>
      <c r="L2546" s="573"/>
      <c r="M2546" s="574"/>
      <c r="R2546" s="618"/>
      <c r="S2546" s="618"/>
      <c r="T2546" s="618"/>
      <c r="U2546" s="618"/>
    </row>
    <row r="2547" spans="1:21">
      <c r="A2547" s="482" t="s">
        <v>5385</v>
      </c>
      <c r="B2547" s="483" t="s">
        <v>5386</v>
      </c>
      <c r="C2547" s="513">
        <v>9030</v>
      </c>
      <c r="D2547" s="472" t="s">
        <v>416</v>
      </c>
      <c r="E2547" s="473">
        <v>0.02</v>
      </c>
      <c r="F2547" s="476" t="s">
        <v>400</v>
      </c>
      <c r="G2547" s="477">
        <f t="shared" si="83"/>
        <v>0.02</v>
      </c>
      <c r="H2547" s="631" t="s">
        <v>339</v>
      </c>
      <c r="I2547" s="508">
        <f t="shared" si="84"/>
        <v>0.31780000000000003</v>
      </c>
      <c r="J2547" s="486">
        <v>84604</v>
      </c>
      <c r="K2547" s="487">
        <v>141234</v>
      </c>
      <c r="L2547" s="573"/>
      <c r="M2547" s="574"/>
      <c r="R2547" s="618"/>
      <c r="S2547" s="618"/>
      <c r="T2547" s="618"/>
      <c r="U2547" s="618"/>
    </row>
    <row r="2548" spans="1:21">
      <c r="A2548" s="482" t="s">
        <v>5387</v>
      </c>
      <c r="B2548" s="483" t="s">
        <v>5388</v>
      </c>
      <c r="C2548" s="513">
        <v>9030</v>
      </c>
      <c r="D2548" s="472" t="s">
        <v>416</v>
      </c>
      <c r="E2548" s="473">
        <v>0.02</v>
      </c>
      <c r="F2548" s="476" t="s">
        <v>400</v>
      </c>
      <c r="G2548" s="477">
        <f t="shared" si="83"/>
        <v>0.02</v>
      </c>
      <c r="H2548" s="631" t="s">
        <v>339</v>
      </c>
      <c r="I2548" s="508">
        <f t="shared" si="84"/>
        <v>0.31780000000000003</v>
      </c>
      <c r="J2548" s="486">
        <v>95472</v>
      </c>
      <c r="K2548" s="487">
        <v>131450</v>
      </c>
      <c r="L2548" s="573"/>
      <c r="M2548" s="574"/>
      <c r="R2548" s="618"/>
      <c r="S2548" s="618"/>
      <c r="T2548" s="618"/>
      <c r="U2548" s="618"/>
    </row>
    <row r="2549" spans="1:21">
      <c r="A2549" s="482" t="s">
        <v>5389</v>
      </c>
      <c r="B2549" s="483" t="s">
        <v>5390</v>
      </c>
      <c r="C2549" s="513">
        <v>9030</v>
      </c>
      <c r="D2549" s="472" t="s">
        <v>416</v>
      </c>
      <c r="E2549" s="473">
        <v>0.02</v>
      </c>
      <c r="F2549" s="476" t="s">
        <v>400</v>
      </c>
      <c r="G2549" s="477">
        <f t="shared" si="83"/>
        <v>0.02</v>
      </c>
      <c r="H2549" s="631" t="s">
        <v>339</v>
      </c>
      <c r="I2549" s="508">
        <f t="shared" si="84"/>
        <v>0.31780000000000003</v>
      </c>
      <c r="J2549" s="486">
        <v>95472</v>
      </c>
      <c r="K2549" s="487">
        <v>131450</v>
      </c>
      <c r="L2549" s="573"/>
      <c r="M2549" s="574"/>
      <c r="R2549" s="618"/>
      <c r="S2549" s="618"/>
      <c r="T2549" s="618"/>
      <c r="U2549" s="618"/>
    </row>
    <row r="2550" spans="1:21">
      <c r="A2550" s="482" t="s">
        <v>5391</v>
      </c>
      <c r="B2550" s="483" t="s">
        <v>5392</v>
      </c>
      <c r="C2550" s="513">
        <v>9070</v>
      </c>
      <c r="D2550" s="472" t="s">
        <v>1092</v>
      </c>
      <c r="E2550" s="473">
        <v>0.02</v>
      </c>
      <c r="F2550" s="476" t="s">
        <v>400</v>
      </c>
      <c r="G2550" s="477">
        <f t="shared" si="83"/>
        <v>0.02</v>
      </c>
      <c r="H2550" s="631" t="s">
        <v>339</v>
      </c>
      <c r="I2550" s="508">
        <f t="shared" si="84"/>
        <v>0.31780000000000003</v>
      </c>
      <c r="J2550" s="486">
        <v>67725</v>
      </c>
      <c r="K2550" s="487">
        <v>77633</v>
      </c>
      <c r="L2550" s="573"/>
      <c r="M2550" s="574"/>
      <c r="R2550" s="618"/>
      <c r="S2550" s="618"/>
      <c r="T2550" s="618"/>
      <c r="U2550" s="618"/>
    </row>
    <row r="2551" spans="1:21">
      <c r="A2551" s="482" t="s">
        <v>5393</v>
      </c>
      <c r="B2551" s="483" t="s">
        <v>5394</v>
      </c>
      <c r="C2551" s="513">
        <v>9020</v>
      </c>
      <c r="D2551" s="472" t="s">
        <v>423</v>
      </c>
      <c r="E2551" s="473">
        <v>0.02</v>
      </c>
      <c r="F2551" s="476" t="s">
        <v>400</v>
      </c>
      <c r="G2551" s="477">
        <f t="shared" si="83"/>
        <v>0.02</v>
      </c>
      <c r="H2551" s="631" t="s">
        <v>339</v>
      </c>
      <c r="I2551" s="508">
        <f t="shared" si="84"/>
        <v>0.31780000000000003</v>
      </c>
      <c r="J2551" s="486">
        <v>163228</v>
      </c>
      <c r="K2551" s="487">
        <v>244830</v>
      </c>
      <c r="L2551" s="573"/>
      <c r="M2551" s="574"/>
      <c r="R2551" s="618"/>
      <c r="S2551" s="618"/>
      <c r="T2551" s="618"/>
      <c r="U2551" s="618"/>
    </row>
    <row r="2552" spans="1:21">
      <c r="A2552" s="482" t="s">
        <v>5395</v>
      </c>
      <c r="B2552" s="483" t="s">
        <v>5396</v>
      </c>
      <c r="C2552" s="513">
        <v>9020</v>
      </c>
      <c r="D2552" s="472" t="s">
        <v>423</v>
      </c>
      <c r="E2552" s="473">
        <v>0.02</v>
      </c>
      <c r="F2552" s="476" t="s">
        <v>400</v>
      </c>
      <c r="G2552" s="477">
        <f t="shared" si="83"/>
        <v>0.02</v>
      </c>
      <c r="H2552" s="631" t="s">
        <v>339</v>
      </c>
      <c r="I2552" s="508">
        <f t="shared" si="84"/>
        <v>0.31780000000000003</v>
      </c>
      <c r="J2552" s="486">
        <v>163228</v>
      </c>
      <c r="K2552" s="487">
        <v>244830</v>
      </c>
      <c r="L2552" s="573"/>
      <c r="M2552" s="574"/>
      <c r="R2552" s="618"/>
      <c r="S2552" s="618"/>
      <c r="T2552" s="618"/>
      <c r="U2552" s="618"/>
    </row>
    <row r="2553" spans="1:21">
      <c r="A2553" s="482" t="s">
        <v>5397</v>
      </c>
      <c r="B2553" s="483" t="s">
        <v>5398</v>
      </c>
      <c r="C2553" s="513">
        <v>9030</v>
      </c>
      <c r="D2553" s="472" t="s">
        <v>416</v>
      </c>
      <c r="E2553" s="473">
        <v>0.02</v>
      </c>
      <c r="F2553" s="476" t="s">
        <v>400</v>
      </c>
      <c r="G2553" s="477">
        <f t="shared" si="83"/>
        <v>0.02</v>
      </c>
      <c r="H2553" s="631" t="s">
        <v>339</v>
      </c>
      <c r="I2553" s="508">
        <f t="shared" si="84"/>
        <v>0.31780000000000003</v>
      </c>
      <c r="J2553" s="486">
        <v>110426</v>
      </c>
      <c r="K2553" s="487">
        <v>168536</v>
      </c>
      <c r="L2553" s="573"/>
      <c r="M2553" s="574"/>
      <c r="R2553" s="618"/>
      <c r="S2553" s="618"/>
      <c r="T2553" s="618"/>
      <c r="U2553" s="618"/>
    </row>
    <row r="2554" spans="1:21">
      <c r="A2554" s="482" t="s">
        <v>5399</v>
      </c>
      <c r="B2554" s="483" t="s">
        <v>5400</v>
      </c>
      <c r="C2554" s="513">
        <v>9030</v>
      </c>
      <c r="D2554" s="472" t="s">
        <v>416</v>
      </c>
      <c r="E2554" s="473">
        <v>0.02</v>
      </c>
      <c r="F2554" s="476" t="s">
        <v>400</v>
      </c>
      <c r="G2554" s="477">
        <f t="shared" si="83"/>
        <v>0.02</v>
      </c>
      <c r="H2554" s="631" t="s">
        <v>339</v>
      </c>
      <c r="I2554" s="508">
        <f t="shared" si="84"/>
        <v>0.31780000000000003</v>
      </c>
      <c r="J2554" s="486">
        <v>138143</v>
      </c>
      <c r="K2554" s="487">
        <v>207215</v>
      </c>
      <c r="L2554" s="573"/>
      <c r="M2554" s="574"/>
      <c r="R2554" s="618"/>
      <c r="S2554" s="618"/>
      <c r="T2554" s="618"/>
      <c r="U2554" s="618"/>
    </row>
    <row r="2555" spans="1:21">
      <c r="A2555" s="482" t="s">
        <v>59</v>
      </c>
      <c r="B2555" s="483" t="s">
        <v>5401</v>
      </c>
      <c r="C2555" s="513">
        <v>9030</v>
      </c>
      <c r="D2555" s="472" t="s">
        <v>416</v>
      </c>
      <c r="E2555" s="473">
        <v>0.02</v>
      </c>
      <c r="F2555" s="476" t="s">
        <v>400</v>
      </c>
      <c r="G2555" s="477">
        <f t="shared" si="83"/>
        <v>0.02</v>
      </c>
      <c r="H2555" s="631" t="s">
        <v>339</v>
      </c>
      <c r="I2555" s="508">
        <f t="shared" si="84"/>
        <v>0.31780000000000003</v>
      </c>
      <c r="J2555" s="486">
        <v>119107</v>
      </c>
      <c r="K2555" s="487">
        <v>178607</v>
      </c>
      <c r="L2555" s="573"/>
      <c r="M2555" s="574"/>
      <c r="R2555" s="618"/>
      <c r="S2555" s="618"/>
      <c r="T2555" s="618"/>
      <c r="U2555" s="618"/>
    </row>
    <row r="2556" spans="1:21">
      <c r="A2556" s="482" t="s">
        <v>5402</v>
      </c>
      <c r="B2556" s="483" t="s">
        <v>5403</v>
      </c>
      <c r="C2556" s="513">
        <v>9020</v>
      </c>
      <c r="D2556" s="472" t="s">
        <v>423</v>
      </c>
      <c r="E2556" s="473">
        <v>0.02</v>
      </c>
      <c r="F2556" s="476" t="s">
        <v>400</v>
      </c>
      <c r="G2556" s="477">
        <f t="shared" si="83"/>
        <v>0.02</v>
      </c>
      <c r="H2556" s="631" t="s">
        <v>339</v>
      </c>
      <c r="I2556" s="508">
        <f t="shared" si="84"/>
        <v>0.31780000000000003</v>
      </c>
      <c r="J2556" s="486">
        <v>138143</v>
      </c>
      <c r="K2556" s="487">
        <v>207215</v>
      </c>
      <c r="L2556" s="573"/>
      <c r="M2556" s="574"/>
      <c r="R2556" s="618"/>
      <c r="S2556" s="618"/>
      <c r="T2556" s="618"/>
      <c r="U2556" s="618"/>
    </row>
    <row r="2557" spans="1:21">
      <c r="A2557" s="482" t="s">
        <v>5404</v>
      </c>
      <c r="B2557" s="483" t="s">
        <v>5405</v>
      </c>
      <c r="C2557" s="513">
        <v>9030</v>
      </c>
      <c r="D2557" s="472" t="s">
        <v>416</v>
      </c>
      <c r="E2557" s="473">
        <v>0.02</v>
      </c>
      <c r="F2557" s="476" t="s">
        <v>400</v>
      </c>
      <c r="G2557" s="477">
        <f t="shared" si="83"/>
        <v>0.02</v>
      </c>
      <c r="H2557" s="631" t="s">
        <v>339</v>
      </c>
      <c r="I2557" s="508">
        <f t="shared" si="84"/>
        <v>0.31780000000000003</v>
      </c>
      <c r="J2557" s="486">
        <v>138143</v>
      </c>
      <c r="K2557" s="487">
        <v>207215</v>
      </c>
      <c r="L2557" s="573"/>
      <c r="M2557" s="574"/>
      <c r="R2557" s="618"/>
      <c r="S2557" s="618"/>
      <c r="T2557" s="618"/>
      <c r="U2557" s="618"/>
    </row>
    <row r="2558" spans="1:21">
      <c r="A2558" s="482" t="s">
        <v>5406</v>
      </c>
      <c r="B2558" s="483" t="s">
        <v>5407</v>
      </c>
      <c r="C2558" s="513">
        <v>9070</v>
      </c>
      <c r="D2558" s="472" t="s">
        <v>1092</v>
      </c>
      <c r="E2558" s="473">
        <v>0.02</v>
      </c>
      <c r="F2558" s="476" t="s">
        <v>400</v>
      </c>
      <c r="G2558" s="477">
        <f t="shared" si="83"/>
        <v>0.02</v>
      </c>
      <c r="H2558" s="631" t="s">
        <v>339</v>
      </c>
      <c r="I2558" s="508">
        <f t="shared" si="84"/>
        <v>0.31780000000000003</v>
      </c>
      <c r="J2558" s="486">
        <v>43015</v>
      </c>
      <c r="K2558" s="487">
        <v>64464</v>
      </c>
      <c r="L2558" s="573"/>
      <c r="M2558" s="574"/>
      <c r="R2558" s="618"/>
      <c r="S2558" s="618"/>
      <c r="T2558" s="618"/>
      <c r="U2558" s="618"/>
    </row>
    <row r="2559" spans="1:21">
      <c r="A2559" s="482" t="s">
        <v>5408</v>
      </c>
      <c r="B2559" s="483" t="s">
        <v>5409</v>
      </c>
      <c r="C2559" s="513">
        <v>9070</v>
      </c>
      <c r="D2559" s="472" t="s">
        <v>1092</v>
      </c>
      <c r="E2559" s="473">
        <v>0.02</v>
      </c>
      <c r="F2559" s="476" t="s">
        <v>400</v>
      </c>
      <c r="G2559" s="477">
        <f t="shared" si="83"/>
        <v>0.02</v>
      </c>
      <c r="H2559" s="631" t="s">
        <v>339</v>
      </c>
      <c r="I2559" s="508">
        <f t="shared" si="84"/>
        <v>0.31780000000000003</v>
      </c>
      <c r="J2559" s="486">
        <v>43015</v>
      </c>
      <c r="K2559" s="487">
        <v>64464</v>
      </c>
      <c r="L2559" s="573"/>
      <c r="M2559" s="574"/>
      <c r="R2559" s="618"/>
      <c r="S2559" s="618"/>
      <c r="T2559" s="618"/>
      <c r="U2559" s="618"/>
    </row>
    <row r="2560" spans="1:21">
      <c r="A2560" s="482" t="s">
        <v>5410</v>
      </c>
      <c r="B2560" s="483" t="s">
        <v>5411</v>
      </c>
      <c r="C2560" s="513">
        <v>9020</v>
      </c>
      <c r="D2560" s="472" t="s">
        <v>423</v>
      </c>
      <c r="E2560" s="473">
        <v>0.02</v>
      </c>
      <c r="F2560" s="476" t="s">
        <v>400</v>
      </c>
      <c r="G2560" s="477">
        <f t="shared" si="83"/>
        <v>0.02</v>
      </c>
      <c r="H2560" s="631" t="s">
        <v>339</v>
      </c>
      <c r="I2560" s="508">
        <f t="shared" si="84"/>
        <v>0.31780000000000003</v>
      </c>
      <c r="J2560" s="486">
        <v>107565</v>
      </c>
      <c r="K2560" s="487">
        <v>119520</v>
      </c>
      <c r="L2560" s="573"/>
      <c r="M2560" s="574"/>
      <c r="R2560" s="618"/>
      <c r="S2560" s="618"/>
      <c r="T2560" s="618"/>
      <c r="U2560" s="618"/>
    </row>
    <row r="2561" spans="1:21">
      <c r="A2561" s="482" t="s">
        <v>5412</v>
      </c>
      <c r="B2561" s="483" t="s">
        <v>5413</v>
      </c>
      <c r="C2561" s="513">
        <v>9030</v>
      </c>
      <c r="D2561" s="472" t="s">
        <v>416</v>
      </c>
      <c r="E2561" s="473">
        <v>0.02</v>
      </c>
      <c r="F2561" s="476" t="s">
        <v>400</v>
      </c>
      <c r="G2561" s="477">
        <f t="shared" si="83"/>
        <v>0.02</v>
      </c>
      <c r="H2561" s="631" t="s">
        <v>339</v>
      </c>
      <c r="I2561" s="508">
        <f t="shared" si="84"/>
        <v>0.31780000000000003</v>
      </c>
      <c r="J2561" s="486">
        <v>110417</v>
      </c>
      <c r="K2561" s="487">
        <v>168534</v>
      </c>
      <c r="L2561" s="573"/>
      <c r="M2561" s="574"/>
      <c r="R2561" s="618"/>
      <c r="S2561" s="618"/>
      <c r="T2561" s="618"/>
      <c r="U2561" s="618"/>
    </row>
    <row r="2562" spans="1:21">
      <c r="A2562" s="482" t="s">
        <v>5414</v>
      </c>
      <c r="B2562" s="483" t="s">
        <v>5415</v>
      </c>
      <c r="C2562" s="513">
        <v>9030</v>
      </c>
      <c r="D2562" s="472" t="s">
        <v>416</v>
      </c>
      <c r="E2562" s="473">
        <v>0.02</v>
      </c>
      <c r="F2562" s="476" t="s">
        <v>400</v>
      </c>
      <c r="G2562" s="477">
        <f t="shared" si="83"/>
        <v>0.02</v>
      </c>
      <c r="H2562" s="631" t="s">
        <v>339</v>
      </c>
      <c r="I2562" s="508">
        <f t="shared" si="84"/>
        <v>0.31780000000000003</v>
      </c>
      <c r="J2562" s="486">
        <v>83695</v>
      </c>
      <c r="K2562" s="487">
        <v>113538</v>
      </c>
      <c r="L2562" s="573"/>
      <c r="M2562" s="574"/>
      <c r="R2562" s="618"/>
      <c r="S2562" s="618"/>
      <c r="T2562" s="618"/>
      <c r="U2562" s="618"/>
    </row>
    <row r="2563" spans="1:21">
      <c r="A2563" s="482" t="s">
        <v>5416</v>
      </c>
      <c r="B2563" s="483" t="s">
        <v>5417</v>
      </c>
      <c r="C2563" s="513">
        <v>9020</v>
      </c>
      <c r="D2563" s="472" t="s">
        <v>423</v>
      </c>
      <c r="E2563" s="473">
        <v>0.02</v>
      </c>
      <c r="F2563" s="476" t="s">
        <v>400</v>
      </c>
      <c r="G2563" s="477">
        <f t="shared" si="83"/>
        <v>0.02</v>
      </c>
      <c r="H2563" s="631" t="s">
        <v>339</v>
      </c>
      <c r="I2563" s="508">
        <f t="shared" si="84"/>
        <v>0.31780000000000003</v>
      </c>
      <c r="J2563" s="486">
        <v>84604</v>
      </c>
      <c r="K2563" s="487">
        <v>141234</v>
      </c>
      <c r="L2563" s="573"/>
      <c r="M2563" s="574"/>
      <c r="R2563" s="618"/>
      <c r="S2563" s="618"/>
      <c r="T2563" s="618"/>
      <c r="U2563" s="618"/>
    </row>
    <row r="2564" spans="1:21">
      <c r="A2564" s="482" t="s">
        <v>5418</v>
      </c>
      <c r="B2564" s="483" t="s">
        <v>5419</v>
      </c>
      <c r="C2564" s="513">
        <v>9030</v>
      </c>
      <c r="D2564" s="472" t="s">
        <v>416</v>
      </c>
      <c r="E2564" s="473">
        <v>0.02</v>
      </c>
      <c r="F2564" s="476" t="s">
        <v>400</v>
      </c>
      <c r="G2564" s="477">
        <f t="shared" ref="G2564:G2627" si="85">_xlfn.XLOOKUP(F2564,$N$3:$N$18,$O$3:$O$18,"not found",0,1)</f>
        <v>0.02</v>
      </c>
      <c r="H2564" s="631" t="s">
        <v>339</v>
      </c>
      <c r="I2564" s="508">
        <f t="shared" ref="I2564:I2627" si="86">VLOOKUP(H2564,Fringe.Rates,2,FALSE)</f>
        <v>0.31780000000000003</v>
      </c>
      <c r="J2564" s="486">
        <v>68542</v>
      </c>
      <c r="K2564" s="487">
        <v>102698</v>
      </c>
      <c r="L2564" s="573"/>
      <c r="M2564" s="574"/>
      <c r="R2564" s="618"/>
      <c r="S2564" s="618"/>
      <c r="T2564" s="618"/>
      <c r="U2564" s="618"/>
    </row>
    <row r="2565" spans="1:21">
      <c r="A2565" s="482" t="s">
        <v>5420</v>
      </c>
      <c r="B2565" s="483" t="s">
        <v>5421</v>
      </c>
      <c r="C2565" s="513">
        <v>9070</v>
      </c>
      <c r="D2565" s="472" t="s">
        <v>1092</v>
      </c>
      <c r="E2565" s="473">
        <v>0.02</v>
      </c>
      <c r="F2565" s="476" t="s">
        <v>400</v>
      </c>
      <c r="G2565" s="477">
        <f t="shared" si="85"/>
        <v>0.02</v>
      </c>
      <c r="H2565" s="631" t="s">
        <v>339</v>
      </c>
      <c r="I2565" s="508">
        <f t="shared" si="86"/>
        <v>0.31780000000000003</v>
      </c>
      <c r="J2565" s="486">
        <v>43015</v>
      </c>
      <c r="K2565" s="487">
        <v>64464</v>
      </c>
      <c r="L2565" s="573"/>
      <c r="M2565" s="574"/>
      <c r="R2565" s="618"/>
      <c r="S2565" s="618"/>
      <c r="T2565" s="618"/>
      <c r="U2565" s="618"/>
    </row>
    <row r="2566" spans="1:21">
      <c r="A2566" s="482" t="s">
        <v>5422</v>
      </c>
      <c r="B2566" s="483" t="s">
        <v>5423</v>
      </c>
      <c r="C2566" s="513">
        <v>9070</v>
      </c>
      <c r="D2566" s="472" t="s">
        <v>1092</v>
      </c>
      <c r="E2566" s="473">
        <v>0.02</v>
      </c>
      <c r="F2566" s="476" t="s">
        <v>400</v>
      </c>
      <c r="G2566" s="477">
        <f t="shared" si="85"/>
        <v>0.02</v>
      </c>
      <c r="H2566" s="631" t="s">
        <v>339</v>
      </c>
      <c r="I2566" s="508">
        <f t="shared" si="86"/>
        <v>0.31780000000000003</v>
      </c>
      <c r="J2566" s="486">
        <v>43015</v>
      </c>
      <c r="K2566" s="487">
        <v>64464</v>
      </c>
      <c r="L2566" s="573"/>
      <c r="M2566" s="574"/>
      <c r="R2566" s="618"/>
      <c r="S2566" s="618"/>
      <c r="T2566" s="618"/>
      <c r="U2566" s="618"/>
    </row>
    <row r="2567" spans="1:21">
      <c r="A2567" s="471" t="s">
        <v>5424</v>
      </c>
      <c r="B2567" s="483" t="s">
        <v>5425</v>
      </c>
      <c r="C2567" s="513">
        <v>9000</v>
      </c>
      <c r="D2567" s="472" t="s">
        <v>550</v>
      </c>
      <c r="E2567" s="473">
        <v>0.02</v>
      </c>
      <c r="F2567" s="476" t="s">
        <v>400</v>
      </c>
      <c r="G2567" s="477">
        <f t="shared" si="85"/>
        <v>0.02</v>
      </c>
      <c r="H2567" s="631" t="s">
        <v>339</v>
      </c>
      <c r="I2567" s="508">
        <f t="shared" si="86"/>
        <v>0.31780000000000003</v>
      </c>
      <c r="J2567" s="486">
        <v>32620</v>
      </c>
      <c r="K2567" s="487">
        <v>48844</v>
      </c>
      <c r="L2567" s="573"/>
      <c r="M2567" s="574"/>
      <c r="R2567" s="618"/>
      <c r="S2567" s="618"/>
      <c r="T2567" s="618"/>
      <c r="U2567" s="618"/>
    </row>
    <row r="2568" spans="1:21">
      <c r="A2568" s="471" t="s">
        <v>5426</v>
      </c>
      <c r="B2568" s="483" t="s">
        <v>5427</v>
      </c>
      <c r="C2568" s="513">
        <v>9000</v>
      </c>
      <c r="D2568" s="472" t="s">
        <v>550</v>
      </c>
      <c r="E2568" s="473">
        <v>0.02</v>
      </c>
      <c r="F2568" s="476" t="s">
        <v>400</v>
      </c>
      <c r="G2568" s="477">
        <f t="shared" si="85"/>
        <v>0.02</v>
      </c>
      <c r="H2568" s="631" t="s">
        <v>339</v>
      </c>
      <c r="I2568" s="508">
        <f t="shared" si="86"/>
        <v>0.31780000000000003</v>
      </c>
      <c r="J2568" s="486">
        <v>32620</v>
      </c>
      <c r="K2568" s="487">
        <v>48844</v>
      </c>
      <c r="L2568" s="573"/>
      <c r="M2568" s="574"/>
      <c r="R2568" s="618"/>
      <c r="S2568" s="618"/>
      <c r="T2568" s="618"/>
      <c r="U2568" s="618"/>
    </row>
    <row r="2569" spans="1:21">
      <c r="A2569" s="482" t="s">
        <v>5428</v>
      </c>
      <c r="B2569" s="483" t="s">
        <v>5429</v>
      </c>
      <c r="C2569" s="513">
        <v>9030</v>
      </c>
      <c r="D2569" s="472" t="s">
        <v>416</v>
      </c>
      <c r="E2569" s="473">
        <v>0.02</v>
      </c>
      <c r="F2569" s="476" t="s">
        <v>400</v>
      </c>
      <c r="G2569" s="477">
        <f t="shared" si="85"/>
        <v>0.02</v>
      </c>
      <c r="H2569" s="631" t="s">
        <v>339</v>
      </c>
      <c r="I2569" s="508">
        <f t="shared" si="86"/>
        <v>0.31780000000000003</v>
      </c>
      <c r="J2569" s="486">
        <v>60266</v>
      </c>
      <c r="K2569" s="487">
        <v>90223</v>
      </c>
      <c r="L2569" s="573"/>
      <c r="M2569" s="574"/>
      <c r="R2569" s="618"/>
      <c r="S2569" s="618"/>
      <c r="T2569" s="618"/>
      <c r="U2569" s="618"/>
    </row>
    <row r="2570" spans="1:21">
      <c r="A2570" s="471" t="s">
        <v>5430</v>
      </c>
      <c r="B2570" s="483" t="s">
        <v>5431</v>
      </c>
      <c r="C2570" s="513">
        <v>9001</v>
      </c>
      <c r="D2570" s="472" t="s">
        <v>661</v>
      </c>
      <c r="E2570" s="473">
        <v>0.02</v>
      </c>
      <c r="F2570" s="476" t="s">
        <v>400</v>
      </c>
      <c r="G2570" s="477">
        <f t="shared" si="85"/>
        <v>0.02</v>
      </c>
      <c r="H2570" s="631" t="s">
        <v>339</v>
      </c>
      <c r="I2570" s="508">
        <f t="shared" si="86"/>
        <v>0.31780000000000003</v>
      </c>
      <c r="J2570" s="486">
        <v>32620</v>
      </c>
      <c r="K2570" s="487">
        <v>48844</v>
      </c>
      <c r="L2570" s="573"/>
      <c r="M2570" s="574"/>
      <c r="R2570" s="618"/>
      <c r="S2570" s="618"/>
      <c r="T2570" s="618"/>
      <c r="U2570" s="618"/>
    </row>
    <row r="2571" spans="1:21">
      <c r="A2571" s="471" t="s">
        <v>5432</v>
      </c>
      <c r="B2571" s="483" t="s">
        <v>5433</v>
      </c>
      <c r="C2571" s="513">
        <v>9001</v>
      </c>
      <c r="D2571" s="472" t="s">
        <v>661</v>
      </c>
      <c r="E2571" s="473">
        <v>0.02</v>
      </c>
      <c r="F2571" s="476" t="s">
        <v>400</v>
      </c>
      <c r="G2571" s="477">
        <f t="shared" si="85"/>
        <v>0.02</v>
      </c>
      <c r="H2571" s="631" t="s">
        <v>339</v>
      </c>
      <c r="I2571" s="508">
        <f t="shared" si="86"/>
        <v>0.31780000000000003</v>
      </c>
      <c r="J2571" s="486">
        <v>32620</v>
      </c>
      <c r="K2571" s="487">
        <v>48844</v>
      </c>
      <c r="L2571" s="573"/>
      <c r="M2571" s="574"/>
      <c r="R2571" s="618"/>
      <c r="S2571" s="618"/>
      <c r="T2571" s="618"/>
      <c r="U2571" s="618"/>
    </row>
    <row r="2572" spans="1:21">
      <c r="A2572" s="482" t="s">
        <v>5434</v>
      </c>
      <c r="B2572" s="483" t="s">
        <v>5435</v>
      </c>
      <c r="C2572" s="513">
        <v>9030</v>
      </c>
      <c r="D2572" s="472" t="s">
        <v>416</v>
      </c>
      <c r="E2572" s="473">
        <v>0.02</v>
      </c>
      <c r="F2572" s="476" t="s">
        <v>400</v>
      </c>
      <c r="G2572" s="477">
        <f t="shared" si="85"/>
        <v>0.02</v>
      </c>
      <c r="H2572" s="631" t="s">
        <v>339</v>
      </c>
      <c r="I2572" s="508">
        <f t="shared" si="86"/>
        <v>0.31780000000000003</v>
      </c>
      <c r="J2572" s="486">
        <v>60266</v>
      </c>
      <c r="K2572" s="487">
        <v>90223</v>
      </c>
      <c r="L2572" s="573"/>
      <c r="M2572" s="574"/>
      <c r="R2572" s="618"/>
      <c r="S2572" s="618"/>
      <c r="T2572" s="618"/>
      <c r="U2572" s="618"/>
    </row>
    <row r="2573" spans="1:21">
      <c r="A2573" s="482" t="s">
        <v>5436</v>
      </c>
      <c r="B2573" s="483" t="s">
        <v>5437</v>
      </c>
      <c r="C2573" s="513">
        <v>9070</v>
      </c>
      <c r="D2573" s="472" t="s">
        <v>1092</v>
      </c>
      <c r="E2573" s="473">
        <v>0.02</v>
      </c>
      <c r="F2573" s="476" t="s">
        <v>400</v>
      </c>
      <c r="G2573" s="477">
        <f t="shared" si="85"/>
        <v>0.02</v>
      </c>
      <c r="H2573" s="631" t="s">
        <v>339</v>
      </c>
      <c r="I2573" s="508">
        <f t="shared" si="86"/>
        <v>0.31780000000000003</v>
      </c>
      <c r="J2573" s="486">
        <v>77618</v>
      </c>
      <c r="K2573" s="487">
        <v>85293</v>
      </c>
      <c r="L2573" s="573"/>
      <c r="M2573" s="574"/>
      <c r="R2573" s="618"/>
      <c r="S2573" s="618"/>
      <c r="T2573" s="618"/>
      <c r="U2573" s="618"/>
    </row>
    <row r="2574" spans="1:21">
      <c r="A2574" s="482" t="s">
        <v>5438</v>
      </c>
      <c r="B2574" s="483" t="s">
        <v>5439</v>
      </c>
      <c r="C2574" s="513">
        <v>9070</v>
      </c>
      <c r="D2574" s="472" t="s">
        <v>1092</v>
      </c>
      <c r="E2574" s="473">
        <v>0.02</v>
      </c>
      <c r="F2574" s="476" t="s">
        <v>400</v>
      </c>
      <c r="G2574" s="477">
        <f t="shared" si="85"/>
        <v>0.02</v>
      </c>
      <c r="H2574" s="631" t="s">
        <v>339</v>
      </c>
      <c r="I2574" s="508">
        <f t="shared" si="86"/>
        <v>0.31780000000000003</v>
      </c>
      <c r="J2574" s="486">
        <v>65676</v>
      </c>
      <c r="K2574" s="487">
        <v>73922</v>
      </c>
      <c r="L2574" s="573"/>
      <c r="M2574" s="574"/>
      <c r="R2574" s="618"/>
      <c r="S2574" s="618"/>
      <c r="T2574" s="618"/>
      <c r="U2574" s="618"/>
    </row>
    <row r="2575" spans="1:21">
      <c r="A2575" s="482" t="s">
        <v>5440</v>
      </c>
      <c r="B2575" s="483" t="s">
        <v>5441</v>
      </c>
      <c r="C2575" s="513">
        <v>9070</v>
      </c>
      <c r="D2575" s="472" t="s">
        <v>1092</v>
      </c>
      <c r="E2575" s="473">
        <v>0.02</v>
      </c>
      <c r="F2575" s="476" t="s">
        <v>400</v>
      </c>
      <c r="G2575" s="477">
        <f t="shared" si="85"/>
        <v>0.02</v>
      </c>
      <c r="H2575" s="631" t="s">
        <v>339</v>
      </c>
      <c r="I2575" s="508">
        <f t="shared" si="86"/>
        <v>0.31780000000000003</v>
      </c>
      <c r="J2575" s="486">
        <v>53735</v>
      </c>
      <c r="K2575" s="487">
        <v>62549</v>
      </c>
      <c r="L2575" s="573"/>
      <c r="M2575" s="574"/>
      <c r="R2575" s="618"/>
      <c r="S2575" s="618"/>
      <c r="T2575" s="618"/>
      <c r="U2575" s="618"/>
    </row>
    <row r="2576" spans="1:21">
      <c r="A2576" s="471" t="s">
        <v>5442</v>
      </c>
      <c r="B2576" s="483" t="s">
        <v>5443</v>
      </c>
      <c r="C2576" s="513">
        <v>9070</v>
      </c>
      <c r="D2576" s="472" t="s">
        <v>1092</v>
      </c>
      <c r="E2576" s="473">
        <v>0.02</v>
      </c>
      <c r="F2576" s="476" t="s">
        <v>400</v>
      </c>
      <c r="G2576" s="477">
        <f t="shared" si="85"/>
        <v>0.02</v>
      </c>
      <c r="H2576" s="631" t="s">
        <v>339</v>
      </c>
      <c r="I2576" s="508">
        <f t="shared" si="86"/>
        <v>0.31780000000000003</v>
      </c>
      <c r="J2576" s="486">
        <v>32620</v>
      </c>
      <c r="K2576" s="487">
        <v>51176</v>
      </c>
      <c r="L2576" s="573"/>
      <c r="M2576" s="574"/>
      <c r="R2576" s="618"/>
      <c r="S2576" s="618"/>
      <c r="T2576" s="618"/>
      <c r="U2576" s="618"/>
    </row>
    <row r="2577" spans="1:21">
      <c r="A2577" s="482" t="s">
        <v>5444</v>
      </c>
      <c r="B2577" s="483" t="s">
        <v>5445</v>
      </c>
      <c r="C2577" s="513">
        <v>9000</v>
      </c>
      <c r="D2577" s="472" t="s">
        <v>550</v>
      </c>
      <c r="E2577" s="473">
        <v>0.02</v>
      </c>
      <c r="F2577" s="476" t="s">
        <v>400</v>
      </c>
      <c r="G2577" s="477">
        <f t="shared" si="85"/>
        <v>0.02</v>
      </c>
      <c r="H2577" s="631" t="s">
        <v>339</v>
      </c>
      <c r="I2577" s="508">
        <f t="shared" si="86"/>
        <v>0.31780000000000003</v>
      </c>
      <c r="J2577" s="486">
        <v>63920</v>
      </c>
      <c r="K2577" s="487">
        <v>95882</v>
      </c>
      <c r="L2577" s="573"/>
      <c r="M2577" s="574"/>
      <c r="R2577" s="618"/>
      <c r="S2577" s="618"/>
      <c r="T2577" s="618"/>
      <c r="U2577" s="618"/>
    </row>
    <row r="2578" spans="1:21">
      <c r="A2578" s="482" t="s">
        <v>5446</v>
      </c>
      <c r="B2578" s="483" t="s">
        <v>5447</v>
      </c>
      <c r="C2578" s="513">
        <v>9070</v>
      </c>
      <c r="D2578" s="472" t="s">
        <v>1092</v>
      </c>
      <c r="E2578" s="473">
        <v>0.02</v>
      </c>
      <c r="F2578" s="476" t="s">
        <v>400</v>
      </c>
      <c r="G2578" s="477">
        <f t="shared" si="85"/>
        <v>0.02</v>
      </c>
      <c r="H2578" s="631" t="s">
        <v>339</v>
      </c>
      <c r="I2578" s="508">
        <f t="shared" si="86"/>
        <v>0.31780000000000003</v>
      </c>
      <c r="J2578" s="486">
        <v>65676</v>
      </c>
      <c r="K2578" s="487">
        <v>73922</v>
      </c>
      <c r="L2578" s="573"/>
      <c r="M2578" s="574"/>
      <c r="R2578" s="618"/>
      <c r="S2578" s="618"/>
      <c r="T2578" s="618"/>
      <c r="U2578" s="618"/>
    </row>
    <row r="2579" spans="1:21">
      <c r="A2579" s="482" t="s">
        <v>5448</v>
      </c>
      <c r="B2579" s="483" t="s">
        <v>5449</v>
      </c>
      <c r="C2579" s="513">
        <v>9020</v>
      </c>
      <c r="D2579" s="472" t="s">
        <v>423</v>
      </c>
      <c r="E2579" s="473">
        <v>0.02</v>
      </c>
      <c r="F2579" s="476" t="s">
        <v>400</v>
      </c>
      <c r="G2579" s="477">
        <f t="shared" si="85"/>
        <v>0.02</v>
      </c>
      <c r="H2579" s="631" t="s">
        <v>339</v>
      </c>
      <c r="I2579" s="508">
        <f t="shared" si="86"/>
        <v>0.31780000000000003</v>
      </c>
      <c r="J2579" s="486">
        <v>55476</v>
      </c>
      <c r="K2579" s="487">
        <v>77665</v>
      </c>
      <c r="L2579" s="573"/>
      <c r="M2579" s="574"/>
      <c r="R2579" s="618"/>
      <c r="S2579" s="618"/>
      <c r="T2579" s="618"/>
      <c r="U2579" s="618"/>
    </row>
    <row r="2580" spans="1:21">
      <c r="A2580" s="482" t="s">
        <v>5450</v>
      </c>
      <c r="B2580" s="483" t="s">
        <v>5451</v>
      </c>
      <c r="C2580" s="513">
        <v>9070</v>
      </c>
      <c r="D2580" s="472" t="s">
        <v>1092</v>
      </c>
      <c r="E2580" s="473">
        <v>0.02</v>
      </c>
      <c r="F2580" s="476" t="s">
        <v>400</v>
      </c>
      <c r="G2580" s="477">
        <f t="shared" si="85"/>
        <v>0.02</v>
      </c>
      <c r="H2580" s="631" t="s">
        <v>339</v>
      </c>
      <c r="I2580" s="508">
        <f t="shared" si="86"/>
        <v>0.31780000000000003</v>
      </c>
      <c r="J2580" s="486">
        <v>48879</v>
      </c>
      <c r="K2580" s="487">
        <v>65987</v>
      </c>
      <c r="L2580" s="573"/>
      <c r="M2580" s="574"/>
      <c r="R2580" s="618"/>
      <c r="S2580" s="618"/>
      <c r="T2580" s="618"/>
      <c r="U2580" s="618"/>
    </row>
    <row r="2581" spans="1:21">
      <c r="A2581" s="482" t="s">
        <v>5452</v>
      </c>
      <c r="B2581" s="483" t="s">
        <v>5453</v>
      </c>
      <c r="C2581" s="513">
        <v>9020</v>
      </c>
      <c r="D2581" s="472" t="s">
        <v>423</v>
      </c>
      <c r="E2581" s="473">
        <v>0.02</v>
      </c>
      <c r="F2581" s="476" t="s">
        <v>400</v>
      </c>
      <c r="G2581" s="477">
        <f t="shared" si="85"/>
        <v>0.02</v>
      </c>
      <c r="H2581" s="631" t="s">
        <v>339</v>
      </c>
      <c r="I2581" s="508">
        <f t="shared" si="86"/>
        <v>0.31780000000000003</v>
      </c>
      <c r="J2581" s="486">
        <v>58671</v>
      </c>
      <c r="K2581" s="487">
        <v>88006</v>
      </c>
      <c r="L2581" s="573"/>
      <c r="M2581" s="574"/>
      <c r="R2581" s="618"/>
      <c r="S2581" s="618"/>
      <c r="T2581" s="618"/>
      <c r="U2581" s="618"/>
    </row>
    <row r="2582" spans="1:21">
      <c r="A2582" s="482" t="s">
        <v>5454</v>
      </c>
      <c r="B2582" s="483" t="s">
        <v>5455</v>
      </c>
      <c r="C2582" s="513">
        <v>9020</v>
      </c>
      <c r="D2582" s="472" t="s">
        <v>423</v>
      </c>
      <c r="E2582" s="473">
        <v>0.02</v>
      </c>
      <c r="F2582" s="476" t="s">
        <v>400</v>
      </c>
      <c r="G2582" s="477">
        <f t="shared" si="85"/>
        <v>0.02</v>
      </c>
      <c r="H2582" s="631" t="s">
        <v>339</v>
      </c>
      <c r="I2582" s="508">
        <f t="shared" si="86"/>
        <v>0.31780000000000003</v>
      </c>
      <c r="J2582" s="486">
        <v>50392</v>
      </c>
      <c r="K2582" s="487">
        <v>70546</v>
      </c>
      <c r="L2582" s="573"/>
      <c r="M2582" s="574"/>
      <c r="R2582" s="618"/>
      <c r="S2582" s="618"/>
      <c r="T2582" s="618"/>
      <c r="U2582" s="618"/>
    </row>
    <row r="2583" spans="1:21">
      <c r="A2583" s="482" t="s">
        <v>5456</v>
      </c>
      <c r="B2583" s="483" t="s">
        <v>5457</v>
      </c>
      <c r="C2583" s="513">
        <v>9020</v>
      </c>
      <c r="D2583" s="472" t="s">
        <v>423</v>
      </c>
      <c r="E2583" s="473">
        <v>0.02</v>
      </c>
      <c r="F2583" s="476" t="s">
        <v>400</v>
      </c>
      <c r="G2583" s="477">
        <f t="shared" si="85"/>
        <v>0.02</v>
      </c>
      <c r="H2583" s="631" t="s">
        <v>339</v>
      </c>
      <c r="I2583" s="508">
        <f t="shared" si="86"/>
        <v>0.31780000000000003</v>
      </c>
      <c r="J2583" s="486">
        <v>53165</v>
      </c>
      <c r="K2583" s="487">
        <v>74429</v>
      </c>
      <c r="L2583" s="573"/>
      <c r="M2583" s="574"/>
      <c r="R2583" s="618"/>
      <c r="S2583" s="618"/>
      <c r="T2583" s="618"/>
      <c r="U2583" s="618"/>
    </row>
    <row r="2584" spans="1:21">
      <c r="A2584" s="482" t="s">
        <v>5458</v>
      </c>
      <c r="B2584" s="483" t="s">
        <v>5459</v>
      </c>
      <c r="C2584" s="513">
        <v>9020</v>
      </c>
      <c r="D2584" s="472" t="s">
        <v>423</v>
      </c>
      <c r="E2584" s="473">
        <v>0.02</v>
      </c>
      <c r="F2584" s="476" t="s">
        <v>400</v>
      </c>
      <c r="G2584" s="477">
        <f t="shared" si="85"/>
        <v>0.02</v>
      </c>
      <c r="H2584" s="631" t="s">
        <v>339</v>
      </c>
      <c r="I2584" s="508">
        <f t="shared" si="86"/>
        <v>0.31780000000000003</v>
      </c>
      <c r="J2584" s="486">
        <v>80541</v>
      </c>
      <c r="K2584" s="487">
        <v>167890</v>
      </c>
      <c r="L2584" s="573"/>
      <c r="M2584" s="574"/>
      <c r="R2584" s="618"/>
      <c r="S2584" s="618"/>
      <c r="T2584" s="618"/>
      <c r="U2584" s="618"/>
    </row>
    <row r="2585" spans="1:21">
      <c r="A2585" s="482" t="s">
        <v>5460</v>
      </c>
      <c r="B2585" s="483" t="s">
        <v>5461</v>
      </c>
      <c r="C2585" s="513">
        <v>9002</v>
      </c>
      <c r="D2585" s="472" t="s">
        <v>433</v>
      </c>
      <c r="E2585" s="473">
        <v>0.02</v>
      </c>
      <c r="F2585" s="476" t="s">
        <v>400</v>
      </c>
      <c r="G2585" s="477">
        <f t="shared" si="85"/>
        <v>0.02</v>
      </c>
      <c r="H2585" s="631" t="s">
        <v>339</v>
      </c>
      <c r="I2585" s="508">
        <f t="shared" si="86"/>
        <v>0.31780000000000003</v>
      </c>
      <c r="J2585" s="486">
        <v>68542</v>
      </c>
      <c r="K2585" s="487">
        <v>102698</v>
      </c>
      <c r="L2585" s="573"/>
      <c r="M2585" s="574"/>
      <c r="R2585" s="618"/>
      <c r="S2585" s="618"/>
      <c r="T2585" s="618"/>
      <c r="U2585" s="618"/>
    </row>
    <row r="2586" spans="1:21">
      <c r="A2586" s="482" t="s">
        <v>5462</v>
      </c>
      <c r="B2586" s="483" t="s">
        <v>5463</v>
      </c>
      <c r="C2586" s="513">
        <v>9030</v>
      </c>
      <c r="D2586" s="472" t="s">
        <v>416</v>
      </c>
      <c r="E2586" s="473">
        <v>0.02</v>
      </c>
      <c r="F2586" s="476" t="s">
        <v>400</v>
      </c>
      <c r="G2586" s="477">
        <f t="shared" si="85"/>
        <v>0.02</v>
      </c>
      <c r="H2586" s="631" t="s">
        <v>339</v>
      </c>
      <c r="I2586" s="508">
        <f t="shared" si="86"/>
        <v>0.31780000000000003</v>
      </c>
      <c r="J2586" s="486">
        <v>60267</v>
      </c>
      <c r="K2586" s="487">
        <v>90224</v>
      </c>
      <c r="L2586" s="573"/>
      <c r="M2586" s="574"/>
      <c r="R2586" s="618"/>
      <c r="S2586" s="618"/>
      <c r="T2586" s="618"/>
      <c r="U2586" s="618"/>
    </row>
    <row r="2587" spans="1:21">
      <c r="A2587" s="482" t="s">
        <v>5464</v>
      </c>
      <c r="B2587" s="483" t="s">
        <v>5465</v>
      </c>
      <c r="C2587" s="513">
        <v>9070</v>
      </c>
      <c r="D2587" s="472" t="s">
        <v>1092</v>
      </c>
      <c r="E2587" s="473">
        <v>0.02</v>
      </c>
      <c r="F2587" s="476" t="s">
        <v>400</v>
      </c>
      <c r="G2587" s="477">
        <f t="shared" si="85"/>
        <v>0.02</v>
      </c>
      <c r="H2587" s="631" t="s">
        <v>339</v>
      </c>
      <c r="I2587" s="508">
        <f t="shared" si="86"/>
        <v>0.31780000000000003</v>
      </c>
      <c r="J2587" s="486">
        <v>43015</v>
      </c>
      <c r="K2587" s="487">
        <v>64464</v>
      </c>
      <c r="L2587" s="573"/>
      <c r="M2587" s="574"/>
      <c r="R2587" s="618"/>
      <c r="S2587" s="618"/>
      <c r="T2587" s="618"/>
      <c r="U2587" s="618"/>
    </row>
    <row r="2588" spans="1:21">
      <c r="A2588" s="482" t="s">
        <v>5466</v>
      </c>
      <c r="B2588" s="483" t="s">
        <v>5467</v>
      </c>
      <c r="C2588" s="513">
        <v>9070</v>
      </c>
      <c r="D2588" s="472" t="s">
        <v>1092</v>
      </c>
      <c r="E2588" s="473">
        <v>0.02</v>
      </c>
      <c r="F2588" s="476" t="s">
        <v>400</v>
      </c>
      <c r="G2588" s="477">
        <f t="shared" si="85"/>
        <v>0.02</v>
      </c>
      <c r="H2588" s="631" t="s">
        <v>339</v>
      </c>
      <c r="I2588" s="508">
        <f t="shared" si="86"/>
        <v>0.31780000000000003</v>
      </c>
      <c r="J2588" s="486">
        <v>43015</v>
      </c>
      <c r="K2588" s="487">
        <v>64464</v>
      </c>
      <c r="L2588" s="573"/>
      <c r="M2588" s="574"/>
      <c r="R2588" s="618"/>
      <c r="S2588" s="618"/>
      <c r="T2588" s="618"/>
      <c r="U2588" s="618"/>
    </row>
    <row r="2589" spans="1:21">
      <c r="A2589" s="471" t="s">
        <v>5468</v>
      </c>
      <c r="B2589" s="483" t="s">
        <v>5469</v>
      </c>
      <c r="C2589" s="513">
        <v>9001</v>
      </c>
      <c r="D2589" s="472" t="s">
        <v>661</v>
      </c>
      <c r="E2589" s="473">
        <v>0.02</v>
      </c>
      <c r="F2589" s="476" t="s">
        <v>400</v>
      </c>
      <c r="G2589" s="477">
        <f t="shared" si="85"/>
        <v>0.02</v>
      </c>
      <c r="H2589" s="631" t="s">
        <v>339</v>
      </c>
      <c r="I2589" s="508">
        <f t="shared" si="86"/>
        <v>0.31780000000000003</v>
      </c>
      <c r="J2589" s="486">
        <v>32620</v>
      </c>
      <c r="K2589" s="487">
        <v>48844</v>
      </c>
      <c r="L2589" s="573"/>
      <c r="M2589" s="574"/>
      <c r="R2589" s="618"/>
      <c r="S2589" s="618"/>
      <c r="T2589" s="618"/>
      <c r="U2589" s="618"/>
    </row>
    <row r="2590" spans="1:21">
      <c r="A2590" s="471" t="s">
        <v>5470</v>
      </c>
      <c r="B2590" s="483" t="s">
        <v>5471</v>
      </c>
      <c r="C2590" s="513">
        <v>9001</v>
      </c>
      <c r="D2590" s="472" t="s">
        <v>661</v>
      </c>
      <c r="E2590" s="473">
        <v>0.02</v>
      </c>
      <c r="F2590" s="476" t="s">
        <v>400</v>
      </c>
      <c r="G2590" s="477">
        <f t="shared" si="85"/>
        <v>0.02</v>
      </c>
      <c r="H2590" s="631" t="s">
        <v>339</v>
      </c>
      <c r="I2590" s="508">
        <f t="shared" si="86"/>
        <v>0.31780000000000003</v>
      </c>
      <c r="J2590" s="486">
        <v>32620</v>
      </c>
      <c r="K2590" s="487">
        <v>48844</v>
      </c>
      <c r="L2590" s="573"/>
      <c r="M2590" s="574"/>
      <c r="R2590" s="618"/>
      <c r="S2590" s="618"/>
      <c r="T2590" s="618"/>
      <c r="U2590" s="618"/>
    </row>
    <row r="2591" spans="1:21">
      <c r="A2591" s="471" t="s">
        <v>5472</v>
      </c>
      <c r="B2591" s="483" t="s">
        <v>5473</v>
      </c>
      <c r="C2591" s="513">
        <v>9000</v>
      </c>
      <c r="D2591" s="472" t="s">
        <v>550</v>
      </c>
      <c r="E2591" s="473">
        <v>0.02</v>
      </c>
      <c r="F2591" s="476" t="s">
        <v>400</v>
      </c>
      <c r="G2591" s="477">
        <f t="shared" si="85"/>
        <v>0.02</v>
      </c>
      <c r="H2591" s="631" t="s">
        <v>339</v>
      </c>
      <c r="I2591" s="508">
        <f t="shared" si="86"/>
        <v>0.31780000000000003</v>
      </c>
      <c r="J2591" s="486">
        <v>32620</v>
      </c>
      <c r="K2591" s="487">
        <v>48844</v>
      </c>
      <c r="L2591" s="573"/>
      <c r="M2591" s="574"/>
      <c r="R2591" s="618"/>
      <c r="S2591" s="618"/>
      <c r="T2591" s="618"/>
      <c r="U2591" s="618"/>
    </row>
    <row r="2592" spans="1:21">
      <c r="A2592" s="471" t="s">
        <v>5474</v>
      </c>
      <c r="B2592" s="483" t="s">
        <v>5475</v>
      </c>
      <c r="C2592" s="513">
        <v>9000</v>
      </c>
      <c r="D2592" s="472" t="s">
        <v>550</v>
      </c>
      <c r="E2592" s="473">
        <v>0.02</v>
      </c>
      <c r="F2592" s="476" t="s">
        <v>400</v>
      </c>
      <c r="G2592" s="477">
        <f t="shared" si="85"/>
        <v>0.02</v>
      </c>
      <c r="H2592" s="631" t="s">
        <v>339</v>
      </c>
      <c r="I2592" s="508">
        <f t="shared" si="86"/>
        <v>0.31780000000000003</v>
      </c>
      <c r="J2592" s="486">
        <v>32620</v>
      </c>
      <c r="K2592" s="487">
        <v>48844</v>
      </c>
      <c r="L2592" s="573"/>
      <c r="M2592" s="574"/>
      <c r="R2592" s="618"/>
      <c r="S2592" s="618"/>
      <c r="T2592" s="618"/>
      <c r="U2592" s="618"/>
    </row>
    <row r="2593" spans="1:21">
      <c r="A2593" s="482" t="s">
        <v>5476</v>
      </c>
      <c r="B2593" s="483" t="s">
        <v>5477</v>
      </c>
      <c r="C2593" s="513">
        <v>9070</v>
      </c>
      <c r="D2593" s="472" t="s">
        <v>1092</v>
      </c>
      <c r="E2593" s="473">
        <v>0.02</v>
      </c>
      <c r="F2593" s="476" t="s">
        <v>400</v>
      </c>
      <c r="G2593" s="477">
        <f t="shared" si="85"/>
        <v>0.02</v>
      </c>
      <c r="H2593" s="631" t="s">
        <v>339</v>
      </c>
      <c r="I2593" s="508">
        <f t="shared" si="86"/>
        <v>0.31780000000000003</v>
      </c>
      <c r="J2593" s="486">
        <v>43015</v>
      </c>
      <c r="K2593" s="487">
        <v>64464</v>
      </c>
      <c r="L2593" s="573"/>
      <c r="M2593" s="574"/>
      <c r="R2593" s="618"/>
      <c r="S2593" s="618"/>
      <c r="T2593" s="618"/>
      <c r="U2593" s="618"/>
    </row>
    <row r="2594" spans="1:21">
      <c r="A2594" s="471" t="s">
        <v>5478</v>
      </c>
      <c r="B2594" s="483" t="s">
        <v>5479</v>
      </c>
      <c r="C2594" s="513">
        <v>9001</v>
      </c>
      <c r="D2594" s="472" t="s">
        <v>661</v>
      </c>
      <c r="E2594" s="473">
        <v>0.02</v>
      </c>
      <c r="F2594" s="476" t="s">
        <v>400</v>
      </c>
      <c r="G2594" s="477">
        <f t="shared" si="85"/>
        <v>0.02</v>
      </c>
      <c r="H2594" s="631" t="s">
        <v>339</v>
      </c>
      <c r="I2594" s="508">
        <f t="shared" si="86"/>
        <v>0.31780000000000003</v>
      </c>
      <c r="J2594" s="486">
        <v>32620</v>
      </c>
      <c r="K2594" s="487">
        <v>48844</v>
      </c>
      <c r="L2594" s="573"/>
      <c r="M2594" s="574"/>
      <c r="R2594" s="618"/>
      <c r="S2594" s="618"/>
      <c r="T2594" s="618"/>
      <c r="U2594" s="618"/>
    </row>
    <row r="2595" spans="1:21">
      <c r="A2595" s="482" t="s">
        <v>5480</v>
      </c>
      <c r="B2595" s="483" t="s">
        <v>5481</v>
      </c>
      <c r="C2595" s="513">
        <v>9070</v>
      </c>
      <c r="D2595" s="472" t="s">
        <v>1092</v>
      </c>
      <c r="E2595" s="473">
        <v>0.02</v>
      </c>
      <c r="F2595" s="476" t="s">
        <v>400</v>
      </c>
      <c r="G2595" s="477">
        <f t="shared" si="85"/>
        <v>0.02</v>
      </c>
      <c r="H2595" s="631" t="s">
        <v>339</v>
      </c>
      <c r="I2595" s="508">
        <f t="shared" si="86"/>
        <v>0.31780000000000003</v>
      </c>
      <c r="J2595" s="486">
        <v>43015</v>
      </c>
      <c r="K2595" s="487">
        <v>64464</v>
      </c>
      <c r="L2595" s="573"/>
      <c r="M2595" s="574"/>
      <c r="R2595" s="618"/>
      <c r="S2595" s="618"/>
      <c r="T2595" s="618"/>
      <c r="U2595" s="618"/>
    </row>
    <row r="2596" spans="1:21">
      <c r="A2596" s="482" t="s">
        <v>5482</v>
      </c>
      <c r="B2596" s="483" t="s">
        <v>5483</v>
      </c>
      <c r="C2596" s="513">
        <v>9070</v>
      </c>
      <c r="D2596" s="472" t="s">
        <v>1092</v>
      </c>
      <c r="E2596" s="473">
        <v>0.02</v>
      </c>
      <c r="F2596" s="476" t="s">
        <v>400</v>
      </c>
      <c r="G2596" s="477">
        <f t="shared" si="85"/>
        <v>0.02</v>
      </c>
      <c r="H2596" s="631" t="s">
        <v>339</v>
      </c>
      <c r="I2596" s="508">
        <f t="shared" si="86"/>
        <v>0.31780000000000003</v>
      </c>
      <c r="J2596" s="486">
        <v>43015</v>
      </c>
      <c r="K2596" s="487">
        <v>64464</v>
      </c>
      <c r="L2596" s="573"/>
      <c r="M2596" s="574"/>
      <c r="R2596" s="618"/>
      <c r="S2596" s="618"/>
      <c r="T2596" s="618"/>
      <c r="U2596" s="618"/>
    </row>
    <row r="2597" spans="1:21">
      <c r="A2597" s="482" t="s">
        <v>5484</v>
      </c>
      <c r="B2597" s="483" t="s">
        <v>5485</v>
      </c>
      <c r="C2597" s="513">
        <v>9030</v>
      </c>
      <c r="D2597" s="472" t="s">
        <v>416</v>
      </c>
      <c r="E2597" s="473">
        <v>0.02</v>
      </c>
      <c r="F2597" s="476" t="s">
        <v>400</v>
      </c>
      <c r="G2597" s="477">
        <f t="shared" si="85"/>
        <v>0.02</v>
      </c>
      <c r="H2597" s="631" t="s">
        <v>339</v>
      </c>
      <c r="I2597" s="508">
        <f t="shared" si="86"/>
        <v>0.31780000000000003</v>
      </c>
      <c r="J2597" s="486">
        <v>60267</v>
      </c>
      <c r="K2597" s="487">
        <v>90224</v>
      </c>
      <c r="L2597" s="573"/>
      <c r="M2597" s="574"/>
      <c r="R2597" s="618"/>
      <c r="S2597" s="618"/>
      <c r="T2597" s="618"/>
      <c r="U2597" s="618"/>
    </row>
    <row r="2598" spans="1:21">
      <c r="A2598" s="471" t="s">
        <v>5486</v>
      </c>
      <c r="B2598" s="483" t="s">
        <v>5487</v>
      </c>
      <c r="C2598" s="513">
        <v>9001</v>
      </c>
      <c r="D2598" s="472" t="s">
        <v>661</v>
      </c>
      <c r="E2598" s="473">
        <v>0.02</v>
      </c>
      <c r="F2598" s="476" t="s">
        <v>400</v>
      </c>
      <c r="G2598" s="477">
        <f t="shared" si="85"/>
        <v>0.02</v>
      </c>
      <c r="H2598" s="631" t="s">
        <v>339</v>
      </c>
      <c r="I2598" s="508">
        <f t="shared" si="86"/>
        <v>0.31780000000000003</v>
      </c>
      <c r="J2598" s="486">
        <v>32620</v>
      </c>
      <c r="K2598" s="487">
        <v>48844</v>
      </c>
      <c r="L2598" s="573"/>
      <c r="M2598" s="574"/>
      <c r="R2598" s="618"/>
      <c r="S2598" s="618"/>
      <c r="T2598" s="618"/>
      <c r="U2598" s="618"/>
    </row>
    <row r="2599" spans="1:21">
      <c r="A2599" s="482" t="s">
        <v>5488</v>
      </c>
      <c r="B2599" s="483" t="s">
        <v>5489</v>
      </c>
      <c r="C2599" s="513">
        <v>9070</v>
      </c>
      <c r="D2599" s="472" t="s">
        <v>1092</v>
      </c>
      <c r="E2599" s="473">
        <v>0.02</v>
      </c>
      <c r="F2599" s="476" t="s">
        <v>400</v>
      </c>
      <c r="G2599" s="477">
        <f t="shared" si="85"/>
        <v>0.02</v>
      </c>
      <c r="H2599" s="631" t="s">
        <v>339</v>
      </c>
      <c r="I2599" s="508">
        <f t="shared" si="86"/>
        <v>0.31780000000000003</v>
      </c>
      <c r="J2599" s="486">
        <v>43015</v>
      </c>
      <c r="K2599" s="487">
        <v>64460</v>
      </c>
      <c r="L2599" s="573"/>
      <c r="M2599" s="574"/>
      <c r="R2599" s="618"/>
      <c r="S2599" s="618"/>
      <c r="T2599" s="618"/>
      <c r="U2599" s="618"/>
    </row>
    <row r="2600" spans="1:21">
      <c r="A2600" s="482" t="s">
        <v>5490</v>
      </c>
      <c r="B2600" s="483" t="s">
        <v>5491</v>
      </c>
      <c r="C2600" s="513">
        <v>9070</v>
      </c>
      <c r="D2600" s="472" t="s">
        <v>1092</v>
      </c>
      <c r="E2600" s="473">
        <v>0.02</v>
      </c>
      <c r="F2600" s="476" t="s">
        <v>400</v>
      </c>
      <c r="G2600" s="477">
        <f t="shared" si="85"/>
        <v>0.02</v>
      </c>
      <c r="H2600" s="631" t="s">
        <v>339</v>
      </c>
      <c r="I2600" s="508">
        <f t="shared" si="86"/>
        <v>0.31780000000000003</v>
      </c>
      <c r="J2600" s="486">
        <v>43015</v>
      </c>
      <c r="K2600" s="487">
        <v>64460</v>
      </c>
      <c r="L2600" s="573"/>
      <c r="M2600" s="574"/>
      <c r="R2600" s="618"/>
      <c r="S2600" s="618"/>
      <c r="T2600" s="618"/>
      <c r="U2600" s="618"/>
    </row>
    <row r="2601" spans="1:21">
      <c r="A2601" s="482" t="s">
        <v>5492</v>
      </c>
      <c r="B2601" s="483" t="s">
        <v>5493</v>
      </c>
      <c r="C2601" s="513">
        <v>9020</v>
      </c>
      <c r="D2601" s="472" t="s">
        <v>423</v>
      </c>
      <c r="E2601" s="473">
        <v>0.02</v>
      </c>
      <c r="F2601" s="476" t="s">
        <v>400</v>
      </c>
      <c r="G2601" s="477">
        <f t="shared" si="85"/>
        <v>0.02</v>
      </c>
      <c r="H2601" s="631" t="s">
        <v>339</v>
      </c>
      <c r="I2601" s="508">
        <f t="shared" si="86"/>
        <v>0.31780000000000003</v>
      </c>
      <c r="J2601" s="486">
        <v>200729</v>
      </c>
      <c r="K2601" s="487">
        <v>276029</v>
      </c>
      <c r="L2601" s="573"/>
      <c r="M2601" s="574"/>
      <c r="R2601" s="618"/>
      <c r="S2601" s="618"/>
      <c r="T2601" s="618"/>
      <c r="U2601" s="618"/>
    </row>
    <row r="2602" spans="1:21">
      <c r="A2602" s="482" t="s">
        <v>5494</v>
      </c>
      <c r="B2602" s="483" t="s">
        <v>5495</v>
      </c>
      <c r="C2602" s="513">
        <v>9020</v>
      </c>
      <c r="D2602" s="472" t="s">
        <v>423</v>
      </c>
      <c r="E2602" s="473">
        <v>0.02</v>
      </c>
      <c r="F2602" s="476" t="s">
        <v>400</v>
      </c>
      <c r="G2602" s="477">
        <f t="shared" si="85"/>
        <v>0.02</v>
      </c>
      <c r="H2602" s="631" t="s">
        <v>339</v>
      </c>
      <c r="I2602" s="508">
        <f t="shared" si="86"/>
        <v>0.31780000000000003</v>
      </c>
      <c r="J2602" s="486">
        <v>200729</v>
      </c>
      <c r="K2602" s="487">
        <v>276029</v>
      </c>
      <c r="L2602" s="573"/>
      <c r="M2602" s="574"/>
      <c r="R2602" s="618"/>
      <c r="S2602" s="618"/>
      <c r="T2602" s="618"/>
      <c r="U2602" s="618"/>
    </row>
    <row r="2603" spans="1:21">
      <c r="A2603" s="482" t="s">
        <v>5496</v>
      </c>
      <c r="B2603" s="483" t="s">
        <v>5497</v>
      </c>
      <c r="C2603" s="513">
        <v>9030</v>
      </c>
      <c r="D2603" s="472" t="s">
        <v>416</v>
      </c>
      <c r="E2603" s="473">
        <v>0.02</v>
      </c>
      <c r="F2603" s="476" t="s">
        <v>400</v>
      </c>
      <c r="G2603" s="477">
        <f t="shared" si="85"/>
        <v>0.02</v>
      </c>
      <c r="H2603" s="631" t="s">
        <v>339</v>
      </c>
      <c r="I2603" s="508">
        <f t="shared" si="86"/>
        <v>0.31780000000000003</v>
      </c>
      <c r="J2603" s="486">
        <v>84604</v>
      </c>
      <c r="K2603" s="487">
        <v>129167</v>
      </c>
      <c r="L2603" s="573"/>
      <c r="M2603" s="574"/>
      <c r="R2603" s="618"/>
      <c r="S2603" s="618"/>
      <c r="T2603" s="618"/>
      <c r="U2603" s="618"/>
    </row>
    <row r="2604" spans="1:21">
      <c r="A2604" s="482" t="s">
        <v>5498</v>
      </c>
      <c r="B2604" s="483" t="s">
        <v>5499</v>
      </c>
      <c r="C2604" s="513">
        <v>9030</v>
      </c>
      <c r="D2604" s="472" t="s">
        <v>416</v>
      </c>
      <c r="E2604" s="473">
        <v>0.02</v>
      </c>
      <c r="F2604" s="476" t="s">
        <v>400</v>
      </c>
      <c r="G2604" s="477">
        <f t="shared" si="85"/>
        <v>0.02</v>
      </c>
      <c r="H2604" s="631" t="s">
        <v>339</v>
      </c>
      <c r="I2604" s="508">
        <f t="shared" si="86"/>
        <v>0.31780000000000003</v>
      </c>
      <c r="J2604" s="486">
        <v>60266</v>
      </c>
      <c r="K2604" s="487">
        <v>90223</v>
      </c>
      <c r="L2604" s="573"/>
      <c r="M2604" s="574"/>
      <c r="R2604" s="618"/>
      <c r="S2604" s="618"/>
      <c r="T2604" s="618"/>
      <c r="U2604" s="618"/>
    </row>
    <row r="2605" spans="1:21">
      <c r="A2605" s="471" t="s">
        <v>5500</v>
      </c>
      <c r="B2605" s="483" t="s">
        <v>5501</v>
      </c>
      <c r="C2605" s="513">
        <v>9001</v>
      </c>
      <c r="D2605" s="472" t="s">
        <v>661</v>
      </c>
      <c r="E2605" s="473">
        <v>0.02</v>
      </c>
      <c r="F2605" s="476" t="s">
        <v>400</v>
      </c>
      <c r="G2605" s="477">
        <f t="shared" si="85"/>
        <v>0.02</v>
      </c>
      <c r="H2605" s="631" t="s">
        <v>339</v>
      </c>
      <c r="I2605" s="508">
        <f t="shared" si="86"/>
        <v>0.31780000000000003</v>
      </c>
      <c r="J2605" s="486">
        <v>32620</v>
      </c>
      <c r="K2605" s="487">
        <v>48844</v>
      </c>
      <c r="L2605" s="573"/>
      <c r="M2605" s="574"/>
      <c r="R2605" s="618"/>
      <c r="S2605" s="618"/>
      <c r="T2605" s="618"/>
      <c r="U2605" s="618"/>
    </row>
    <row r="2606" spans="1:21">
      <c r="A2606" s="482" t="s">
        <v>5502</v>
      </c>
      <c r="B2606" s="483" t="s">
        <v>5035</v>
      </c>
      <c r="C2606" s="513">
        <v>9020</v>
      </c>
      <c r="D2606" s="472" t="s">
        <v>423</v>
      </c>
      <c r="E2606" s="473">
        <v>0.02</v>
      </c>
      <c r="F2606" s="476" t="s">
        <v>400</v>
      </c>
      <c r="G2606" s="477">
        <f t="shared" si="85"/>
        <v>0.02</v>
      </c>
      <c r="H2606" s="631" t="s">
        <v>339</v>
      </c>
      <c r="I2606" s="508">
        <f t="shared" si="86"/>
        <v>0.31780000000000003</v>
      </c>
      <c r="J2606" s="486">
        <v>107519</v>
      </c>
      <c r="K2606" s="487">
        <v>176289</v>
      </c>
      <c r="L2606" s="573"/>
      <c r="M2606" s="574"/>
      <c r="R2606" s="618"/>
      <c r="S2606" s="618"/>
      <c r="T2606" s="618"/>
      <c r="U2606" s="618"/>
    </row>
    <row r="2607" spans="1:21">
      <c r="A2607" s="482" t="s">
        <v>5503</v>
      </c>
      <c r="B2607" s="483" t="s">
        <v>5504</v>
      </c>
      <c r="C2607" s="513">
        <v>9023</v>
      </c>
      <c r="D2607" s="472" t="s">
        <v>5505</v>
      </c>
      <c r="E2607" s="473">
        <v>0.02</v>
      </c>
      <c r="F2607" s="476" t="s">
        <v>400</v>
      </c>
      <c r="G2607" s="477">
        <f t="shared" si="85"/>
        <v>0.02</v>
      </c>
      <c r="H2607" s="631" t="s">
        <v>339</v>
      </c>
      <c r="I2607" s="508">
        <f t="shared" si="86"/>
        <v>0.31780000000000003</v>
      </c>
      <c r="J2607" s="486">
        <v>84604</v>
      </c>
      <c r="K2607" s="487">
        <v>129167</v>
      </c>
      <c r="L2607" s="573"/>
      <c r="M2607" s="574"/>
      <c r="R2607" s="618"/>
      <c r="S2607" s="618"/>
      <c r="T2607" s="618"/>
      <c r="U2607" s="618"/>
    </row>
    <row r="2608" spans="1:21">
      <c r="A2608" s="482" t="s">
        <v>5506</v>
      </c>
      <c r="B2608" s="483" t="s">
        <v>5507</v>
      </c>
      <c r="C2608" s="513">
        <v>9024</v>
      </c>
      <c r="D2608" s="472" t="s">
        <v>5508</v>
      </c>
      <c r="E2608" s="473">
        <v>0.02</v>
      </c>
      <c r="F2608" s="476" t="s">
        <v>400</v>
      </c>
      <c r="G2608" s="477">
        <f t="shared" si="85"/>
        <v>0.02</v>
      </c>
      <c r="H2608" s="631" t="s">
        <v>339</v>
      </c>
      <c r="I2608" s="508">
        <f t="shared" si="86"/>
        <v>0.31780000000000003</v>
      </c>
      <c r="J2608" s="486">
        <v>68542</v>
      </c>
      <c r="K2608" s="487">
        <v>102698</v>
      </c>
      <c r="L2608" s="573"/>
      <c r="M2608" s="574"/>
      <c r="R2608" s="618"/>
      <c r="S2608" s="618"/>
      <c r="T2608" s="618"/>
      <c r="U2608" s="618"/>
    </row>
    <row r="2609" spans="1:21">
      <c r="A2609" s="482" t="s">
        <v>5509</v>
      </c>
      <c r="B2609" s="483" t="s">
        <v>5510</v>
      </c>
      <c r="C2609" s="513">
        <v>9025</v>
      </c>
      <c r="D2609" s="472" t="s">
        <v>5511</v>
      </c>
      <c r="E2609" s="473">
        <v>0.02</v>
      </c>
      <c r="F2609" s="476" t="s">
        <v>400</v>
      </c>
      <c r="G2609" s="477">
        <f t="shared" si="85"/>
        <v>0.02</v>
      </c>
      <c r="H2609" s="631" t="s">
        <v>339</v>
      </c>
      <c r="I2609" s="508">
        <f t="shared" si="86"/>
        <v>0.31780000000000003</v>
      </c>
      <c r="J2609" s="486">
        <v>60266</v>
      </c>
      <c r="K2609" s="487">
        <v>90223</v>
      </c>
      <c r="L2609" s="573"/>
      <c r="M2609" s="574"/>
      <c r="R2609" s="618"/>
      <c r="S2609" s="618"/>
      <c r="T2609" s="618"/>
      <c r="U2609" s="618"/>
    </row>
    <row r="2610" spans="1:21">
      <c r="A2610" s="482" t="s">
        <v>5512</v>
      </c>
      <c r="B2610" s="483" t="s">
        <v>5513</v>
      </c>
      <c r="C2610" s="513">
        <v>9024</v>
      </c>
      <c r="D2610" s="472" t="s">
        <v>5508</v>
      </c>
      <c r="E2610" s="473">
        <v>0.02</v>
      </c>
      <c r="F2610" s="476" t="s">
        <v>400</v>
      </c>
      <c r="G2610" s="477">
        <f t="shared" si="85"/>
        <v>0.02</v>
      </c>
      <c r="H2610" s="631" t="s">
        <v>339</v>
      </c>
      <c r="I2610" s="508">
        <f t="shared" si="86"/>
        <v>0.31780000000000003</v>
      </c>
      <c r="J2610" s="486">
        <v>60266</v>
      </c>
      <c r="K2610" s="487">
        <v>90223</v>
      </c>
      <c r="L2610" s="573"/>
      <c r="M2610" s="574"/>
      <c r="R2610" s="618"/>
      <c r="S2610" s="618"/>
      <c r="T2610" s="618"/>
      <c r="U2610" s="618"/>
    </row>
    <row r="2611" spans="1:21">
      <c r="A2611" s="471" t="s">
        <v>5514</v>
      </c>
      <c r="B2611" s="483" t="s">
        <v>5515</v>
      </c>
      <c r="C2611" s="513">
        <v>9020</v>
      </c>
      <c r="D2611" s="472" t="s">
        <v>423</v>
      </c>
      <c r="E2611" s="474">
        <v>0.02</v>
      </c>
      <c r="F2611" s="476" t="s">
        <v>400</v>
      </c>
      <c r="G2611" s="477">
        <f t="shared" si="85"/>
        <v>0.02</v>
      </c>
      <c r="H2611" s="631" t="s">
        <v>339</v>
      </c>
      <c r="I2611" s="508">
        <f t="shared" si="86"/>
        <v>0.31780000000000003</v>
      </c>
      <c r="J2611" s="486">
        <v>5375</v>
      </c>
      <c r="K2611" s="487">
        <v>5375</v>
      </c>
      <c r="L2611" s="573"/>
      <c r="M2611" s="574"/>
      <c r="R2611" s="618"/>
      <c r="S2611" s="618"/>
      <c r="T2611" s="618"/>
      <c r="U2611" s="618"/>
    </row>
    <row r="2612" spans="1:21">
      <c r="A2612" s="482" t="s">
        <v>5516</v>
      </c>
      <c r="B2612" s="483" t="s">
        <v>5517</v>
      </c>
      <c r="C2612" s="513">
        <v>9025</v>
      </c>
      <c r="D2612" s="472" t="s">
        <v>5511</v>
      </c>
      <c r="E2612" s="473">
        <v>0.02</v>
      </c>
      <c r="F2612" s="476" t="s">
        <v>400</v>
      </c>
      <c r="G2612" s="477">
        <f t="shared" si="85"/>
        <v>0.02</v>
      </c>
      <c r="H2612" s="631" t="s">
        <v>339</v>
      </c>
      <c r="I2612" s="508">
        <f t="shared" si="86"/>
        <v>0.31780000000000003</v>
      </c>
      <c r="J2612" s="486">
        <v>43015</v>
      </c>
      <c r="K2612" s="487">
        <v>64460</v>
      </c>
      <c r="L2612" s="573"/>
      <c r="M2612" s="574"/>
      <c r="R2612" s="618"/>
      <c r="S2612" s="618"/>
      <c r="T2612" s="618"/>
      <c r="U2612" s="618"/>
    </row>
    <row r="2613" spans="1:21">
      <c r="A2613" s="482" t="s">
        <v>5518</v>
      </c>
      <c r="B2613" s="483" t="s">
        <v>5519</v>
      </c>
      <c r="C2613" s="513">
        <v>9023</v>
      </c>
      <c r="D2613" s="472" t="s">
        <v>5505</v>
      </c>
      <c r="E2613" s="473">
        <v>0.02</v>
      </c>
      <c r="F2613" s="476" t="s">
        <v>400</v>
      </c>
      <c r="G2613" s="477">
        <f t="shared" si="85"/>
        <v>0.02</v>
      </c>
      <c r="H2613" s="631" t="s">
        <v>339</v>
      </c>
      <c r="I2613" s="508">
        <f t="shared" si="86"/>
        <v>0.31780000000000003</v>
      </c>
      <c r="J2613" s="486">
        <v>84511</v>
      </c>
      <c r="K2613" s="487">
        <v>141051</v>
      </c>
      <c r="L2613" s="573"/>
      <c r="M2613" s="574"/>
      <c r="R2613" s="618"/>
      <c r="S2613" s="618"/>
      <c r="T2613" s="618"/>
      <c r="U2613" s="618"/>
    </row>
    <row r="2614" spans="1:21">
      <c r="A2614" s="471" t="s">
        <v>5520</v>
      </c>
      <c r="B2614" s="483" t="s">
        <v>5521</v>
      </c>
      <c r="C2614" s="513">
        <v>9001</v>
      </c>
      <c r="D2614" s="472" t="s">
        <v>661</v>
      </c>
      <c r="E2614" s="473">
        <v>0.02</v>
      </c>
      <c r="F2614" s="476" t="s">
        <v>400</v>
      </c>
      <c r="G2614" s="477">
        <f t="shared" si="85"/>
        <v>0.02</v>
      </c>
      <c r="H2614" s="631" t="s">
        <v>339</v>
      </c>
      <c r="I2614" s="508">
        <f t="shared" si="86"/>
        <v>0.31780000000000003</v>
      </c>
      <c r="J2614" s="486">
        <v>32620</v>
      </c>
      <c r="K2614" s="487">
        <v>48844</v>
      </c>
      <c r="L2614" s="573"/>
      <c r="M2614" s="574"/>
      <c r="R2614" s="618"/>
      <c r="S2614" s="618"/>
      <c r="T2614" s="618"/>
      <c r="U2614" s="618"/>
    </row>
    <row r="2615" spans="1:21">
      <c r="A2615" s="482" t="s">
        <v>5522</v>
      </c>
      <c r="B2615" s="483" t="s">
        <v>5523</v>
      </c>
      <c r="C2615" s="513">
        <v>9030</v>
      </c>
      <c r="D2615" s="472" t="s">
        <v>416</v>
      </c>
      <c r="E2615" s="473">
        <v>0.02</v>
      </c>
      <c r="F2615" s="476" t="s">
        <v>400</v>
      </c>
      <c r="G2615" s="477">
        <f t="shared" si="85"/>
        <v>0.02</v>
      </c>
      <c r="H2615" s="631" t="s">
        <v>339</v>
      </c>
      <c r="I2615" s="508">
        <f t="shared" si="86"/>
        <v>0.31780000000000003</v>
      </c>
      <c r="J2615" s="486">
        <v>84604</v>
      </c>
      <c r="K2615" s="487">
        <v>129167</v>
      </c>
      <c r="L2615" s="573"/>
      <c r="M2615" s="574"/>
      <c r="R2615" s="618"/>
      <c r="S2615" s="618"/>
      <c r="T2615" s="618"/>
      <c r="U2615" s="618"/>
    </row>
    <row r="2616" spans="1:21">
      <c r="A2616" s="482" t="s">
        <v>5524</v>
      </c>
      <c r="B2616" s="483" t="s">
        <v>5525</v>
      </c>
      <c r="C2616" s="513">
        <v>9030</v>
      </c>
      <c r="D2616" s="472" t="s">
        <v>416</v>
      </c>
      <c r="E2616" s="473">
        <v>0.02</v>
      </c>
      <c r="F2616" s="476" t="s">
        <v>400</v>
      </c>
      <c r="G2616" s="477">
        <f t="shared" si="85"/>
        <v>0.02</v>
      </c>
      <c r="H2616" s="631" t="s">
        <v>339</v>
      </c>
      <c r="I2616" s="508">
        <f t="shared" si="86"/>
        <v>0.31780000000000003</v>
      </c>
      <c r="J2616" s="486">
        <v>60267</v>
      </c>
      <c r="K2616" s="487">
        <v>90224</v>
      </c>
      <c r="L2616" s="573"/>
      <c r="M2616" s="574"/>
      <c r="R2616" s="618"/>
      <c r="S2616" s="618"/>
      <c r="T2616" s="618"/>
      <c r="U2616" s="618"/>
    </row>
    <row r="2617" spans="1:21">
      <c r="A2617" s="482" t="s">
        <v>5526</v>
      </c>
      <c r="B2617" s="483" t="s">
        <v>4033</v>
      </c>
      <c r="C2617" s="513">
        <v>9022</v>
      </c>
      <c r="D2617" s="472" t="s">
        <v>458</v>
      </c>
      <c r="E2617" s="473">
        <v>0.02</v>
      </c>
      <c r="F2617" s="476" t="s">
        <v>400</v>
      </c>
      <c r="G2617" s="477">
        <f t="shared" si="85"/>
        <v>0.02</v>
      </c>
      <c r="H2617" s="631" t="s">
        <v>339</v>
      </c>
      <c r="I2617" s="508">
        <f t="shared" si="86"/>
        <v>0.31780000000000003</v>
      </c>
      <c r="J2617" s="486">
        <v>107542</v>
      </c>
      <c r="K2617" s="487">
        <v>172305</v>
      </c>
      <c r="L2617" s="573"/>
      <c r="M2617" s="574"/>
      <c r="R2617" s="618"/>
      <c r="S2617" s="618"/>
      <c r="T2617" s="618"/>
      <c r="U2617" s="618"/>
    </row>
    <row r="2618" spans="1:21">
      <c r="A2618" s="482" t="s">
        <v>5527</v>
      </c>
      <c r="B2618" s="483" t="s">
        <v>5528</v>
      </c>
      <c r="C2618" s="513">
        <v>9020</v>
      </c>
      <c r="D2618" s="472" t="s">
        <v>423</v>
      </c>
      <c r="E2618" s="473">
        <v>0.02</v>
      </c>
      <c r="F2618" s="476" t="s">
        <v>400</v>
      </c>
      <c r="G2618" s="477">
        <f t="shared" si="85"/>
        <v>0.02</v>
      </c>
      <c r="H2618" s="631" t="s">
        <v>339</v>
      </c>
      <c r="I2618" s="508">
        <f t="shared" si="86"/>
        <v>0.31780000000000003</v>
      </c>
      <c r="J2618" s="486">
        <v>107519</v>
      </c>
      <c r="K2618" s="487">
        <v>176289</v>
      </c>
      <c r="L2618" s="573"/>
      <c r="M2618" s="574"/>
      <c r="R2618" s="618"/>
      <c r="S2618" s="618"/>
      <c r="T2618" s="618"/>
      <c r="U2618" s="618"/>
    </row>
    <row r="2619" spans="1:21">
      <c r="A2619" s="471" t="s">
        <v>5529</v>
      </c>
      <c r="B2619" s="483" t="s">
        <v>5530</v>
      </c>
      <c r="C2619" s="513">
        <v>9020</v>
      </c>
      <c r="D2619" s="472" t="s">
        <v>423</v>
      </c>
      <c r="E2619" s="473">
        <v>0.02</v>
      </c>
      <c r="F2619" s="476" t="s">
        <v>400</v>
      </c>
      <c r="G2619" s="477">
        <f t="shared" si="85"/>
        <v>0.02</v>
      </c>
      <c r="H2619" s="631" t="s">
        <v>339</v>
      </c>
      <c r="I2619" s="508">
        <f t="shared" si="86"/>
        <v>0.31780000000000003</v>
      </c>
      <c r="J2619" s="486">
        <v>32620</v>
      </c>
      <c r="K2619" s="487">
        <v>298761</v>
      </c>
      <c r="L2619" s="573"/>
      <c r="M2619" s="574"/>
      <c r="R2619" s="618"/>
      <c r="S2619" s="618"/>
      <c r="T2619" s="618"/>
      <c r="U2619" s="618"/>
    </row>
    <row r="2620" spans="1:21">
      <c r="A2620" s="471" t="s">
        <v>5531</v>
      </c>
      <c r="B2620" s="483" t="s">
        <v>5532</v>
      </c>
      <c r="C2620" s="513">
        <v>9020</v>
      </c>
      <c r="D2620" s="472" t="s">
        <v>423</v>
      </c>
      <c r="E2620" s="473">
        <v>0.02</v>
      </c>
      <c r="F2620" s="476" t="s">
        <v>400</v>
      </c>
      <c r="G2620" s="477">
        <f t="shared" si="85"/>
        <v>0.02</v>
      </c>
      <c r="H2620" s="631" t="s">
        <v>339</v>
      </c>
      <c r="I2620" s="508">
        <f t="shared" si="86"/>
        <v>0.31780000000000003</v>
      </c>
      <c r="J2620" s="486">
        <v>32620</v>
      </c>
      <c r="K2620" s="487">
        <v>298761</v>
      </c>
      <c r="L2620" s="573"/>
      <c r="M2620" s="574"/>
      <c r="R2620" s="618"/>
      <c r="S2620" s="618"/>
      <c r="T2620" s="618"/>
      <c r="U2620" s="618"/>
    </row>
    <row r="2621" spans="1:21">
      <c r="A2621" s="482" t="s">
        <v>5533</v>
      </c>
      <c r="B2621" s="483" t="s">
        <v>5534</v>
      </c>
      <c r="C2621" s="513">
        <v>9030</v>
      </c>
      <c r="D2621" s="472" t="s">
        <v>416</v>
      </c>
      <c r="E2621" s="473">
        <v>0.02</v>
      </c>
      <c r="F2621" s="476" t="s">
        <v>400</v>
      </c>
      <c r="G2621" s="477">
        <f t="shared" si="85"/>
        <v>0.02</v>
      </c>
      <c r="H2621" s="631" t="s">
        <v>339</v>
      </c>
      <c r="I2621" s="508">
        <f t="shared" si="86"/>
        <v>0.31780000000000003</v>
      </c>
      <c r="J2621" s="486">
        <v>84604</v>
      </c>
      <c r="K2621" s="487">
        <v>141234</v>
      </c>
      <c r="L2621" s="573"/>
      <c r="M2621" s="574"/>
      <c r="R2621" s="618"/>
      <c r="S2621" s="618"/>
      <c r="T2621" s="618"/>
      <c r="U2621" s="618"/>
    </row>
    <row r="2622" spans="1:21">
      <c r="A2622" s="482" t="s">
        <v>5535</v>
      </c>
      <c r="B2622" s="483" t="s">
        <v>5536</v>
      </c>
      <c r="C2622" s="513">
        <v>9030</v>
      </c>
      <c r="D2622" s="472" t="s">
        <v>416</v>
      </c>
      <c r="E2622" s="473">
        <v>0.02</v>
      </c>
      <c r="F2622" s="476" t="s">
        <v>400</v>
      </c>
      <c r="G2622" s="477">
        <f t="shared" si="85"/>
        <v>0.02</v>
      </c>
      <c r="H2622" s="631" t="s">
        <v>339</v>
      </c>
      <c r="I2622" s="508">
        <f t="shared" si="86"/>
        <v>0.31780000000000003</v>
      </c>
      <c r="J2622" s="486">
        <v>122044</v>
      </c>
      <c r="K2622" s="487">
        <v>122044</v>
      </c>
      <c r="L2622" s="573"/>
      <c r="M2622" s="574"/>
      <c r="R2622" s="618"/>
      <c r="S2622" s="618"/>
      <c r="T2622" s="618"/>
      <c r="U2622" s="618"/>
    </row>
    <row r="2623" spans="1:21">
      <c r="A2623" s="482" t="s">
        <v>5537</v>
      </c>
      <c r="B2623" s="483" t="s">
        <v>5538</v>
      </c>
      <c r="C2623" s="513">
        <v>9030</v>
      </c>
      <c r="D2623" s="472" t="s">
        <v>416</v>
      </c>
      <c r="E2623" s="473">
        <v>0.02</v>
      </c>
      <c r="F2623" s="476" t="s">
        <v>400</v>
      </c>
      <c r="G2623" s="477">
        <f t="shared" si="85"/>
        <v>0.02</v>
      </c>
      <c r="H2623" s="631" t="s">
        <v>339</v>
      </c>
      <c r="I2623" s="508">
        <f t="shared" si="86"/>
        <v>0.31780000000000003</v>
      </c>
      <c r="J2623" s="486">
        <v>116568</v>
      </c>
      <c r="K2623" s="487">
        <v>116568</v>
      </c>
      <c r="L2623" s="573"/>
      <c r="M2623" s="574"/>
      <c r="R2623" s="618"/>
      <c r="S2623" s="618"/>
      <c r="T2623" s="618"/>
      <c r="U2623" s="618"/>
    </row>
    <row r="2624" spans="1:21">
      <c r="A2624" s="471" t="s">
        <v>5539</v>
      </c>
      <c r="B2624" s="483" t="s">
        <v>5540</v>
      </c>
      <c r="C2624" s="513">
        <v>9140</v>
      </c>
      <c r="D2624" s="472" t="s">
        <v>495</v>
      </c>
      <c r="E2624" s="474">
        <v>0</v>
      </c>
      <c r="F2624" s="476" t="s">
        <v>400</v>
      </c>
      <c r="G2624" s="477">
        <f t="shared" si="85"/>
        <v>0.02</v>
      </c>
      <c r="H2624" s="631" t="s">
        <v>339</v>
      </c>
      <c r="I2624" s="508">
        <f t="shared" si="86"/>
        <v>0.31780000000000003</v>
      </c>
      <c r="J2624" s="486">
        <v>31200</v>
      </c>
      <c r="K2624" s="487">
        <v>46718</v>
      </c>
      <c r="L2624" s="573"/>
      <c r="M2624" s="574"/>
      <c r="R2624" s="618"/>
      <c r="S2624" s="618"/>
      <c r="T2624" s="618"/>
      <c r="U2624" s="618"/>
    </row>
    <row r="2625" spans="1:21">
      <c r="A2625" s="482" t="s">
        <v>5541</v>
      </c>
      <c r="B2625" s="483" t="s">
        <v>5542</v>
      </c>
      <c r="C2625" s="513">
        <v>9000</v>
      </c>
      <c r="D2625" s="472" t="s">
        <v>550</v>
      </c>
      <c r="E2625" s="473">
        <v>0.02</v>
      </c>
      <c r="F2625" s="476" t="s">
        <v>400</v>
      </c>
      <c r="G2625" s="477">
        <f t="shared" si="85"/>
        <v>0.02</v>
      </c>
      <c r="H2625" s="631" t="s">
        <v>339</v>
      </c>
      <c r="I2625" s="508">
        <f t="shared" si="86"/>
        <v>0.31780000000000003</v>
      </c>
      <c r="J2625" s="486">
        <v>102351</v>
      </c>
      <c r="K2625" s="487">
        <v>102351</v>
      </c>
      <c r="L2625" s="573"/>
      <c r="M2625" s="574"/>
      <c r="R2625" s="618"/>
      <c r="S2625" s="618"/>
      <c r="T2625" s="618"/>
      <c r="U2625" s="618"/>
    </row>
    <row r="2626" spans="1:21">
      <c r="A2626" s="482" t="s">
        <v>5543</v>
      </c>
      <c r="B2626" s="483" t="s">
        <v>5544</v>
      </c>
      <c r="C2626" s="513">
        <v>9000</v>
      </c>
      <c r="D2626" s="472" t="s">
        <v>550</v>
      </c>
      <c r="E2626" s="473">
        <v>0.02</v>
      </c>
      <c r="F2626" s="476" t="s">
        <v>400</v>
      </c>
      <c r="G2626" s="477">
        <f t="shared" si="85"/>
        <v>0.02</v>
      </c>
      <c r="H2626" s="631" t="s">
        <v>339</v>
      </c>
      <c r="I2626" s="508">
        <f t="shared" si="86"/>
        <v>0.31780000000000003</v>
      </c>
      <c r="J2626" s="486">
        <v>69940</v>
      </c>
      <c r="K2626" s="487">
        <v>69940</v>
      </c>
      <c r="L2626" s="573"/>
      <c r="M2626" s="574"/>
      <c r="R2626" s="618"/>
      <c r="S2626" s="618"/>
      <c r="T2626" s="618"/>
      <c r="U2626" s="618"/>
    </row>
    <row r="2627" spans="1:21">
      <c r="A2627" s="471" t="s">
        <v>5545</v>
      </c>
      <c r="B2627" s="483" t="s">
        <v>5546</v>
      </c>
      <c r="C2627" s="513">
        <v>9000</v>
      </c>
      <c r="D2627" s="472" t="s">
        <v>550</v>
      </c>
      <c r="E2627" s="473">
        <v>0.02</v>
      </c>
      <c r="F2627" s="476" t="s">
        <v>400</v>
      </c>
      <c r="G2627" s="477">
        <f t="shared" si="85"/>
        <v>0.02</v>
      </c>
      <c r="H2627" s="631" t="s">
        <v>339</v>
      </c>
      <c r="I2627" s="508">
        <f t="shared" si="86"/>
        <v>0.31780000000000003</v>
      </c>
      <c r="J2627" s="486">
        <v>32620</v>
      </c>
      <c r="K2627" s="487">
        <v>48844</v>
      </c>
      <c r="L2627" s="573"/>
      <c r="M2627" s="574"/>
      <c r="R2627" s="618"/>
      <c r="S2627" s="618"/>
      <c r="T2627" s="618"/>
      <c r="U2627" s="618"/>
    </row>
    <row r="2628" spans="1:21">
      <c r="A2628" s="482" t="s">
        <v>5547</v>
      </c>
      <c r="B2628" s="483" t="s">
        <v>5548</v>
      </c>
      <c r="C2628" s="513">
        <v>9070</v>
      </c>
      <c r="D2628" s="472" t="s">
        <v>1092</v>
      </c>
      <c r="E2628" s="473">
        <v>0.02</v>
      </c>
      <c r="F2628" s="476" t="s">
        <v>400</v>
      </c>
      <c r="G2628" s="477">
        <f t="shared" ref="G2628:G2663" si="87">_xlfn.XLOOKUP(F2628,$N$3:$N$18,$O$3:$O$18,"not found",0,1)</f>
        <v>0.02</v>
      </c>
      <c r="H2628" s="631" t="s">
        <v>339</v>
      </c>
      <c r="I2628" s="508">
        <f t="shared" ref="I2628:I2663" si="88">VLOOKUP(H2628,Fringe.Rates,2,FALSE)</f>
        <v>0.31780000000000003</v>
      </c>
      <c r="J2628" s="486">
        <v>43015</v>
      </c>
      <c r="K2628" s="487">
        <v>64464</v>
      </c>
      <c r="L2628" s="573"/>
      <c r="M2628" s="574"/>
      <c r="R2628" s="618"/>
      <c r="S2628" s="618"/>
      <c r="T2628" s="618"/>
      <c r="U2628" s="618"/>
    </row>
    <row r="2629" spans="1:21">
      <c r="A2629" s="482" t="s">
        <v>5549</v>
      </c>
      <c r="B2629" s="483" t="s">
        <v>5550</v>
      </c>
      <c r="C2629" s="513">
        <v>9024</v>
      </c>
      <c r="D2629" s="472" t="s">
        <v>5508</v>
      </c>
      <c r="E2629" s="473">
        <v>0.02</v>
      </c>
      <c r="F2629" s="476" t="s">
        <v>400</v>
      </c>
      <c r="G2629" s="477">
        <f t="shared" si="87"/>
        <v>0.02</v>
      </c>
      <c r="H2629" s="631" t="s">
        <v>339</v>
      </c>
      <c r="I2629" s="508">
        <f t="shared" si="88"/>
        <v>0.31780000000000003</v>
      </c>
      <c r="J2629" s="486">
        <v>43015</v>
      </c>
      <c r="K2629" s="487">
        <v>64460</v>
      </c>
      <c r="L2629" s="573"/>
      <c r="M2629" s="574"/>
      <c r="R2629" s="618"/>
      <c r="S2629" s="618"/>
      <c r="T2629" s="618"/>
      <c r="U2629" s="618"/>
    </row>
    <row r="2630" spans="1:21">
      <c r="A2630" s="482" t="s">
        <v>5551</v>
      </c>
      <c r="B2630" s="483" t="s">
        <v>5552</v>
      </c>
      <c r="C2630" s="513">
        <v>9070</v>
      </c>
      <c r="D2630" s="472" t="s">
        <v>1092</v>
      </c>
      <c r="E2630" s="473">
        <v>0.02</v>
      </c>
      <c r="F2630" s="476" t="s">
        <v>400</v>
      </c>
      <c r="G2630" s="477">
        <f t="shared" si="87"/>
        <v>0.02</v>
      </c>
      <c r="H2630" s="631" t="s">
        <v>339</v>
      </c>
      <c r="I2630" s="508">
        <f t="shared" si="88"/>
        <v>0.31780000000000003</v>
      </c>
      <c r="J2630" s="486">
        <v>43015</v>
      </c>
      <c r="K2630" s="487">
        <v>64460</v>
      </c>
      <c r="L2630" s="573"/>
      <c r="M2630" s="574"/>
      <c r="R2630" s="618"/>
      <c r="S2630" s="618"/>
      <c r="T2630" s="618"/>
      <c r="U2630" s="618"/>
    </row>
    <row r="2631" spans="1:21">
      <c r="A2631" s="482" t="s">
        <v>5553</v>
      </c>
      <c r="B2631" s="483" t="s">
        <v>5554</v>
      </c>
      <c r="C2631" s="513">
        <v>9020</v>
      </c>
      <c r="D2631" s="472" t="s">
        <v>423</v>
      </c>
      <c r="E2631" s="473">
        <v>0.02</v>
      </c>
      <c r="F2631" s="476" t="s">
        <v>400</v>
      </c>
      <c r="G2631" s="477">
        <f t="shared" si="87"/>
        <v>0.02</v>
      </c>
      <c r="H2631" s="631" t="s">
        <v>339</v>
      </c>
      <c r="I2631" s="508">
        <f t="shared" si="88"/>
        <v>0.31780000000000003</v>
      </c>
      <c r="J2631" s="486">
        <v>107542</v>
      </c>
      <c r="K2631" s="487">
        <v>176360</v>
      </c>
      <c r="L2631" s="573"/>
      <c r="M2631" s="574"/>
      <c r="R2631" s="618"/>
      <c r="S2631" s="618"/>
      <c r="T2631" s="618"/>
      <c r="U2631" s="618"/>
    </row>
    <row r="2632" spans="1:21">
      <c r="A2632" s="482" t="s">
        <v>5555</v>
      </c>
      <c r="B2632" s="483" t="s">
        <v>5556</v>
      </c>
      <c r="C2632" s="513">
        <v>9030</v>
      </c>
      <c r="D2632" s="472" t="s">
        <v>416</v>
      </c>
      <c r="E2632" s="473">
        <v>0.02</v>
      </c>
      <c r="F2632" s="476" t="s">
        <v>400</v>
      </c>
      <c r="G2632" s="477">
        <f t="shared" si="87"/>
        <v>0.02</v>
      </c>
      <c r="H2632" s="631" t="s">
        <v>339</v>
      </c>
      <c r="I2632" s="508">
        <f t="shared" si="88"/>
        <v>0.31780000000000003</v>
      </c>
      <c r="J2632" s="486">
        <v>60267</v>
      </c>
      <c r="K2632" s="487">
        <v>90224</v>
      </c>
      <c r="L2632" s="573"/>
      <c r="M2632" s="574"/>
      <c r="R2632" s="618"/>
      <c r="S2632" s="618"/>
      <c r="T2632" s="618"/>
      <c r="U2632" s="618"/>
    </row>
    <row r="2633" spans="1:21">
      <c r="A2633" s="482" t="s">
        <v>5557</v>
      </c>
      <c r="B2633" s="483" t="s">
        <v>5558</v>
      </c>
      <c r="C2633" s="513">
        <v>9070</v>
      </c>
      <c r="D2633" s="472" t="s">
        <v>1092</v>
      </c>
      <c r="E2633" s="473">
        <v>0.02</v>
      </c>
      <c r="F2633" s="476" t="s">
        <v>400</v>
      </c>
      <c r="G2633" s="477">
        <f t="shared" si="87"/>
        <v>0.02</v>
      </c>
      <c r="H2633" s="631" t="s">
        <v>339</v>
      </c>
      <c r="I2633" s="508">
        <f t="shared" si="88"/>
        <v>0.31780000000000003</v>
      </c>
      <c r="J2633" s="486">
        <v>43015</v>
      </c>
      <c r="K2633" s="487">
        <v>64464</v>
      </c>
      <c r="L2633" s="573"/>
      <c r="M2633" s="574"/>
      <c r="R2633" s="618"/>
      <c r="S2633" s="618"/>
      <c r="T2633" s="618"/>
      <c r="U2633" s="618"/>
    </row>
    <row r="2634" spans="1:21">
      <c r="A2634" s="482" t="s">
        <v>5559</v>
      </c>
      <c r="B2634" s="483" t="s">
        <v>5560</v>
      </c>
      <c r="C2634" s="513">
        <v>9020</v>
      </c>
      <c r="D2634" s="472" t="s">
        <v>423</v>
      </c>
      <c r="E2634" s="473">
        <v>0.02</v>
      </c>
      <c r="F2634" s="476" t="s">
        <v>400</v>
      </c>
      <c r="G2634" s="477">
        <f t="shared" si="87"/>
        <v>0.02</v>
      </c>
      <c r="H2634" s="631" t="s">
        <v>339</v>
      </c>
      <c r="I2634" s="508">
        <f t="shared" si="88"/>
        <v>0.31780000000000003</v>
      </c>
      <c r="J2634" s="486">
        <v>78857</v>
      </c>
      <c r="K2634" s="487">
        <v>124274</v>
      </c>
      <c r="L2634" s="573"/>
      <c r="M2634" s="574"/>
      <c r="R2634" s="618"/>
      <c r="S2634" s="618"/>
      <c r="T2634" s="618"/>
      <c r="U2634" s="618"/>
    </row>
    <row r="2635" spans="1:21">
      <c r="A2635" s="482" t="s">
        <v>5561</v>
      </c>
      <c r="B2635" s="483" t="s">
        <v>5562</v>
      </c>
      <c r="C2635" s="513">
        <v>9030</v>
      </c>
      <c r="D2635" s="472" t="s">
        <v>416</v>
      </c>
      <c r="E2635" s="473">
        <v>0.02</v>
      </c>
      <c r="F2635" s="476" t="s">
        <v>400</v>
      </c>
      <c r="G2635" s="477">
        <f t="shared" si="87"/>
        <v>0.02</v>
      </c>
      <c r="H2635" s="631" t="s">
        <v>339</v>
      </c>
      <c r="I2635" s="508">
        <f t="shared" si="88"/>
        <v>0.31780000000000003</v>
      </c>
      <c r="J2635" s="486">
        <v>61083</v>
      </c>
      <c r="K2635" s="487">
        <v>85562</v>
      </c>
      <c r="L2635" s="573"/>
      <c r="M2635" s="574"/>
      <c r="R2635" s="618"/>
      <c r="S2635" s="618"/>
      <c r="T2635" s="618"/>
      <c r="U2635" s="618"/>
    </row>
    <row r="2636" spans="1:21">
      <c r="A2636" s="482" t="s">
        <v>5563</v>
      </c>
      <c r="B2636" s="483" t="s">
        <v>5564</v>
      </c>
      <c r="C2636" s="513">
        <v>9146</v>
      </c>
      <c r="D2636" s="472" t="s">
        <v>472</v>
      </c>
      <c r="E2636" s="473">
        <v>0.02</v>
      </c>
      <c r="F2636" s="476" t="s">
        <v>400</v>
      </c>
      <c r="G2636" s="477">
        <f t="shared" si="87"/>
        <v>0.02</v>
      </c>
      <c r="H2636" s="631" t="s">
        <v>339</v>
      </c>
      <c r="I2636" s="508">
        <f t="shared" si="88"/>
        <v>0.31780000000000003</v>
      </c>
      <c r="J2636" s="486">
        <v>66562</v>
      </c>
      <c r="K2636" s="487">
        <v>93138</v>
      </c>
      <c r="L2636" s="573"/>
      <c r="M2636" s="574"/>
      <c r="R2636" s="618"/>
      <c r="S2636" s="618"/>
      <c r="T2636" s="618"/>
      <c r="U2636" s="618"/>
    </row>
    <row r="2637" spans="1:21">
      <c r="A2637" s="482" t="s">
        <v>5565</v>
      </c>
      <c r="B2637" s="483" t="s">
        <v>5566</v>
      </c>
      <c r="C2637" s="513">
        <v>9020</v>
      </c>
      <c r="D2637" s="472" t="s">
        <v>423</v>
      </c>
      <c r="E2637" s="473">
        <v>0.02</v>
      </c>
      <c r="F2637" s="476" t="s">
        <v>400</v>
      </c>
      <c r="G2637" s="477">
        <f t="shared" si="87"/>
        <v>0.02</v>
      </c>
      <c r="H2637" s="631" t="s">
        <v>339</v>
      </c>
      <c r="I2637" s="508">
        <f t="shared" si="88"/>
        <v>0.31780000000000003</v>
      </c>
      <c r="J2637" s="486">
        <v>84604</v>
      </c>
      <c r="K2637" s="487">
        <v>141234</v>
      </c>
      <c r="L2637" s="573"/>
      <c r="M2637" s="574"/>
      <c r="R2637" s="618"/>
      <c r="S2637" s="618"/>
      <c r="T2637" s="618"/>
      <c r="U2637" s="618"/>
    </row>
    <row r="2638" spans="1:21">
      <c r="A2638" s="482" t="s">
        <v>5567</v>
      </c>
      <c r="B2638" s="483" t="s">
        <v>5568</v>
      </c>
      <c r="C2638" s="513">
        <v>9020</v>
      </c>
      <c r="D2638" s="472" t="s">
        <v>423</v>
      </c>
      <c r="E2638" s="473">
        <v>0.02</v>
      </c>
      <c r="F2638" s="476" t="s">
        <v>400</v>
      </c>
      <c r="G2638" s="477">
        <f t="shared" si="87"/>
        <v>0.02</v>
      </c>
      <c r="H2638" s="631" t="s">
        <v>339</v>
      </c>
      <c r="I2638" s="508">
        <f t="shared" si="88"/>
        <v>0.31780000000000003</v>
      </c>
      <c r="J2638" s="486">
        <v>60266</v>
      </c>
      <c r="K2638" s="487">
        <v>107358</v>
      </c>
      <c r="L2638" s="573"/>
      <c r="M2638" s="574"/>
      <c r="R2638" s="618"/>
      <c r="S2638" s="618"/>
      <c r="T2638" s="618"/>
      <c r="U2638" s="618"/>
    </row>
    <row r="2639" spans="1:21">
      <c r="A2639" s="482" t="s">
        <v>5569</v>
      </c>
      <c r="B2639" s="483" t="s">
        <v>5570</v>
      </c>
      <c r="C2639" s="513">
        <v>9030</v>
      </c>
      <c r="D2639" s="472" t="s">
        <v>416</v>
      </c>
      <c r="E2639" s="473">
        <v>0.02</v>
      </c>
      <c r="F2639" s="476" t="s">
        <v>400</v>
      </c>
      <c r="G2639" s="477">
        <f t="shared" si="87"/>
        <v>0.02</v>
      </c>
      <c r="H2639" s="631" t="s">
        <v>339</v>
      </c>
      <c r="I2639" s="508">
        <f t="shared" si="88"/>
        <v>0.31780000000000003</v>
      </c>
      <c r="J2639" s="486">
        <v>60267</v>
      </c>
      <c r="K2639" s="487">
        <v>90224</v>
      </c>
      <c r="L2639" s="573"/>
      <c r="M2639" s="574"/>
      <c r="R2639" s="618"/>
      <c r="S2639" s="618"/>
      <c r="T2639" s="618"/>
      <c r="U2639" s="618"/>
    </row>
    <row r="2640" spans="1:21">
      <c r="A2640" s="471" t="s">
        <v>5571</v>
      </c>
      <c r="B2640" s="483" t="s">
        <v>5572</v>
      </c>
      <c r="C2640" s="513">
        <v>9001</v>
      </c>
      <c r="D2640" s="472" t="s">
        <v>661</v>
      </c>
      <c r="E2640" s="473">
        <v>0.02</v>
      </c>
      <c r="F2640" s="476" t="s">
        <v>400</v>
      </c>
      <c r="G2640" s="477">
        <f t="shared" si="87"/>
        <v>0.02</v>
      </c>
      <c r="H2640" s="631" t="s">
        <v>339</v>
      </c>
      <c r="I2640" s="508">
        <f t="shared" si="88"/>
        <v>0.31780000000000003</v>
      </c>
      <c r="J2640" s="486">
        <v>32620</v>
      </c>
      <c r="K2640" s="487">
        <v>48844</v>
      </c>
      <c r="L2640" s="573"/>
      <c r="M2640" s="574"/>
      <c r="R2640" s="618"/>
      <c r="S2640" s="618"/>
      <c r="T2640" s="618"/>
      <c r="U2640" s="618"/>
    </row>
    <row r="2641" spans="1:21">
      <c r="A2641" s="482" t="s">
        <v>5573</v>
      </c>
      <c r="B2641" s="483" t="s">
        <v>5574</v>
      </c>
      <c r="C2641" s="513">
        <v>9030</v>
      </c>
      <c r="D2641" s="472" t="s">
        <v>416</v>
      </c>
      <c r="E2641" s="473">
        <v>0.02</v>
      </c>
      <c r="F2641" s="476" t="s">
        <v>400</v>
      </c>
      <c r="G2641" s="477">
        <f t="shared" si="87"/>
        <v>0.02</v>
      </c>
      <c r="H2641" s="631" t="s">
        <v>339</v>
      </c>
      <c r="I2641" s="508">
        <f t="shared" si="88"/>
        <v>0.31780000000000003</v>
      </c>
      <c r="J2641" s="486">
        <v>60266</v>
      </c>
      <c r="K2641" s="487">
        <v>90223</v>
      </c>
      <c r="L2641" s="573"/>
      <c r="M2641" s="574"/>
      <c r="R2641" s="618"/>
      <c r="S2641" s="618"/>
      <c r="T2641" s="618"/>
      <c r="U2641" s="618"/>
    </row>
    <row r="2642" spans="1:21">
      <c r="A2642" s="482" t="s">
        <v>5575</v>
      </c>
      <c r="B2642" s="483" t="s">
        <v>5576</v>
      </c>
      <c r="C2642" s="513">
        <v>9030</v>
      </c>
      <c r="D2642" s="472" t="s">
        <v>416</v>
      </c>
      <c r="E2642" s="473">
        <v>0.02</v>
      </c>
      <c r="F2642" s="476" t="s">
        <v>400</v>
      </c>
      <c r="G2642" s="477">
        <f t="shared" si="87"/>
        <v>0.02</v>
      </c>
      <c r="H2642" s="631" t="s">
        <v>339</v>
      </c>
      <c r="I2642" s="508">
        <f t="shared" si="88"/>
        <v>0.31780000000000003</v>
      </c>
      <c r="J2642" s="486">
        <v>84604</v>
      </c>
      <c r="K2642" s="487">
        <v>141234</v>
      </c>
      <c r="L2642" s="573"/>
      <c r="M2642" s="574"/>
      <c r="R2642" s="618"/>
      <c r="S2642" s="618"/>
      <c r="T2642" s="618"/>
      <c r="U2642" s="618"/>
    </row>
    <row r="2643" spans="1:21">
      <c r="A2643" s="482" t="s">
        <v>5577</v>
      </c>
      <c r="B2643" s="483" t="s">
        <v>5578</v>
      </c>
      <c r="C2643" s="513">
        <v>9030</v>
      </c>
      <c r="D2643" s="472" t="s">
        <v>416</v>
      </c>
      <c r="E2643" s="473">
        <v>0.02</v>
      </c>
      <c r="F2643" s="476" t="s">
        <v>400</v>
      </c>
      <c r="G2643" s="477">
        <f t="shared" si="87"/>
        <v>0.02</v>
      </c>
      <c r="H2643" s="631" t="s">
        <v>339</v>
      </c>
      <c r="I2643" s="508">
        <f t="shared" si="88"/>
        <v>0.31780000000000003</v>
      </c>
      <c r="J2643" s="486">
        <v>84604</v>
      </c>
      <c r="K2643" s="487">
        <v>141234</v>
      </c>
      <c r="L2643" s="573"/>
      <c r="M2643" s="574"/>
      <c r="R2643" s="618"/>
      <c r="S2643" s="618"/>
      <c r="T2643" s="618"/>
      <c r="U2643" s="618"/>
    </row>
    <row r="2644" spans="1:21">
      <c r="A2644" s="482" t="s">
        <v>5579</v>
      </c>
      <c r="B2644" s="483" t="s">
        <v>5094</v>
      </c>
      <c r="C2644" s="513">
        <v>3510</v>
      </c>
      <c r="D2644" s="472" t="s">
        <v>5580</v>
      </c>
      <c r="E2644" s="473">
        <v>0.02</v>
      </c>
      <c r="F2644" s="478" t="s">
        <v>401</v>
      </c>
      <c r="G2644" s="477">
        <f t="shared" si="87"/>
        <v>0.02</v>
      </c>
      <c r="H2644" s="631" t="s">
        <v>339</v>
      </c>
      <c r="I2644" s="508">
        <f t="shared" si="88"/>
        <v>0.31780000000000003</v>
      </c>
      <c r="J2644" s="486">
        <v>41151</v>
      </c>
      <c r="K2644" s="487">
        <v>61512</v>
      </c>
      <c r="L2644" s="573"/>
      <c r="M2644" s="574"/>
      <c r="R2644" s="618"/>
      <c r="S2644" s="618"/>
      <c r="T2644" s="618"/>
      <c r="U2644" s="618"/>
    </row>
    <row r="2645" spans="1:21">
      <c r="A2645" s="482" t="s">
        <v>5581</v>
      </c>
      <c r="B2645" s="483" t="s">
        <v>5582</v>
      </c>
      <c r="C2645" s="513">
        <v>9020</v>
      </c>
      <c r="D2645" s="472" t="s">
        <v>423</v>
      </c>
      <c r="E2645" s="473">
        <v>0.02</v>
      </c>
      <c r="F2645" s="476" t="s">
        <v>400</v>
      </c>
      <c r="G2645" s="477">
        <f t="shared" si="87"/>
        <v>0.02</v>
      </c>
      <c r="H2645" s="631" t="s">
        <v>339</v>
      </c>
      <c r="I2645" s="508">
        <f t="shared" si="88"/>
        <v>0.31780000000000003</v>
      </c>
      <c r="J2645" s="486">
        <v>88094</v>
      </c>
      <c r="K2645" s="487">
        <v>146876</v>
      </c>
      <c r="L2645" s="573"/>
      <c r="M2645" s="574"/>
      <c r="R2645" s="618"/>
      <c r="S2645" s="618"/>
      <c r="T2645" s="618"/>
      <c r="U2645" s="618"/>
    </row>
    <row r="2646" spans="1:21">
      <c r="A2646" s="482" t="s">
        <v>5583</v>
      </c>
      <c r="B2646" s="483" t="s">
        <v>5096</v>
      </c>
      <c r="C2646" s="513">
        <v>9030</v>
      </c>
      <c r="D2646" s="472" t="s">
        <v>416</v>
      </c>
      <c r="E2646" s="473">
        <v>0.02</v>
      </c>
      <c r="F2646" s="476" t="s">
        <v>400</v>
      </c>
      <c r="G2646" s="477">
        <f t="shared" si="87"/>
        <v>0.02</v>
      </c>
      <c r="H2646" s="631" t="s">
        <v>339</v>
      </c>
      <c r="I2646" s="508">
        <f t="shared" si="88"/>
        <v>0.31780000000000003</v>
      </c>
      <c r="J2646" s="486">
        <v>62831</v>
      </c>
      <c r="K2646" s="487">
        <v>93955</v>
      </c>
      <c r="L2646" s="573"/>
      <c r="M2646" s="574"/>
      <c r="R2646" s="618"/>
      <c r="S2646" s="618"/>
      <c r="T2646" s="618"/>
      <c r="U2646" s="618"/>
    </row>
    <row r="2647" spans="1:21">
      <c r="A2647" s="482" t="s">
        <v>5584</v>
      </c>
      <c r="B2647" s="483" t="s">
        <v>5585</v>
      </c>
      <c r="C2647" s="513">
        <v>9300</v>
      </c>
      <c r="D2647" s="472" t="s">
        <v>5314</v>
      </c>
      <c r="E2647" s="473">
        <v>0</v>
      </c>
      <c r="F2647" s="476" t="s">
        <v>400</v>
      </c>
      <c r="G2647" s="477">
        <f t="shared" si="87"/>
        <v>0.02</v>
      </c>
      <c r="H2647" s="631" t="s">
        <v>339</v>
      </c>
      <c r="I2647" s="508">
        <f t="shared" si="88"/>
        <v>0.31780000000000003</v>
      </c>
      <c r="J2647" s="486">
        <v>51875</v>
      </c>
      <c r="K2647" s="487">
        <v>51875</v>
      </c>
      <c r="L2647" s="573"/>
      <c r="M2647" s="574"/>
      <c r="R2647" s="618"/>
      <c r="S2647" s="618"/>
      <c r="T2647" s="618"/>
      <c r="U2647" s="618"/>
    </row>
    <row r="2648" spans="1:21">
      <c r="A2648" s="482" t="s">
        <v>5586</v>
      </c>
      <c r="B2648" s="483" t="s">
        <v>5587</v>
      </c>
      <c r="C2648" s="513">
        <v>9030</v>
      </c>
      <c r="D2648" s="472" t="s">
        <v>416</v>
      </c>
      <c r="E2648" s="473">
        <v>0.02</v>
      </c>
      <c r="F2648" s="476" t="s">
        <v>400</v>
      </c>
      <c r="G2648" s="477">
        <f t="shared" si="87"/>
        <v>0.02</v>
      </c>
      <c r="H2648" s="631" t="s">
        <v>339</v>
      </c>
      <c r="I2648" s="508">
        <f t="shared" si="88"/>
        <v>0.31780000000000003</v>
      </c>
      <c r="J2648" s="486">
        <v>60267</v>
      </c>
      <c r="K2648" s="487">
        <v>90224</v>
      </c>
      <c r="L2648" s="573"/>
      <c r="M2648" s="574"/>
      <c r="R2648" s="618"/>
      <c r="S2648" s="618"/>
      <c r="T2648" s="618"/>
      <c r="U2648" s="618"/>
    </row>
    <row r="2649" spans="1:21">
      <c r="A2649" s="482" t="s">
        <v>5588</v>
      </c>
      <c r="B2649" s="483" t="s">
        <v>5589</v>
      </c>
      <c r="C2649" s="513">
        <v>9030</v>
      </c>
      <c r="D2649" s="472" t="s">
        <v>416</v>
      </c>
      <c r="E2649" s="473">
        <v>0.02</v>
      </c>
      <c r="F2649" s="476" t="s">
        <v>400</v>
      </c>
      <c r="G2649" s="477">
        <f t="shared" si="87"/>
        <v>0.02</v>
      </c>
      <c r="H2649" s="631" t="s">
        <v>339</v>
      </c>
      <c r="I2649" s="508">
        <f t="shared" si="88"/>
        <v>0.31780000000000003</v>
      </c>
      <c r="J2649" s="486">
        <v>60267</v>
      </c>
      <c r="K2649" s="487">
        <v>90224</v>
      </c>
      <c r="L2649" s="573"/>
      <c r="M2649" s="574"/>
      <c r="R2649" s="618"/>
      <c r="S2649" s="618"/>
      <c r="T2649" s="618"/>
      <c r="U2649" s="618"/>
    </row>
    <row r="2650" spans="1:21">
      <c r="A2650" s="482" t="s">
        <v>5590</v>
      </c>
      <c r="B2650" s="483" t="s">
        <v>5591</v>
      </c>
      <c r="C2650" s="513">
        <v>9030</v>
      </c>
      <c r="D2650" s="472" t="s">
        <v>416</v>
      </c>
      <c r="E2650" s="473">
        <v>0.02</v>
      </c>
      <c r="F2650" s="476" t="s">
        <v>400</v>
      </c>
      <c r="G2650" s="477">
        <f t="shared" si="87"/>
        <v>0.02</v>
      </c>
      <c r="H2650" s="631" t="s">
        <v>339</v>
      </c>
      <c r="I2650" s="508">
        <f t="shared" si="88"/>
        <v>0.31780000000000003</v>
      </c>
      <c r="J2650" s="486">
        <v>60267</v>
      </c>
      <c r="K2650" s="487">
        <v>90224</v>
      </c>
      <c r="L2650" s="573"/>
      <c r="M2650" s="574"/>
      <c r="R2650" s="618"/>
      <c r="S2650" s="618"/>
      <c r="T2650" s="618"/>
      <c r="U2650" s="618"/>
    </row>
    <row r="2651" spans="1:21">
      <c r="A2651" s="482" t="s">
        <v>5592</v>
      </c>
      <c r="B2651" s="483" t="s">
        <v>5593</v>
      </c>
      <c r="C2651" s="513">
        <v>9070</v>
      </c>
      <c r="D2651" s="472" t="s">
        <v>1092</v>
      </c>
      <c r="E2651" s="473">
        <v>0.02</v>
      </c>
      <c r="F2651" s="476" t="s">
        <v>400</v>
      </c>
      <c r="G2651" s="477">
        <f t="shared" si="87"/>
        <v>0.02</v>
      </c>
      <c r="H2651" s="631" t="s">
        <v>339</v>
      </c>
      <c r="I2651" s="508">
        <f t="shared" si="88"/>
        <v>0.31780000000000003</v>
      </c>
      <c r="J2651" s="486">
        <v>48143</v>
      </c>
      <c r="K2651" s="487">
        <v>72272</v>
      </c>
      <c r="L2651" s="573"/>
      <c r="M2651" s="574"/>
      <c r="R2651" s="618"/>
      <c r="S2651" s="618"/>
      <c r="T2651" s="618"/>
      <c r="U2651" s="618"/>
    </row>
    <row r="2652" spans="1:21">
      <c r="A2652" s="482" t="s">
        <v>5594</v>
      </c>
      <c r="B2652" s="483" t="s">
        <v>5595</v>
      </c>
      <c r="C2652" s="513">
        <v>9030</v>
      </c>
      <c r="D2652" s="472" t="s">
        <v>416</v>
      </c>
      <c r="E2652" s="473">
        <v>0.02</v>
      </c>
      <c r="F2652" s="476" t="s">
        <v>400</v>
      </c>
      <c r="G2652" s="477">
        <f t="shared" si="87"/>
        <v>0.02</v>
      </c>
      <c r="H2652" s="631" t="s">
        <v>339</v>
      </c>
      <c r="I2652" s="508">
        <f t="shared" si="88"/>
        <v>0.31780000000000003</v>
      </c>
      <c r="J2652" s="486">
        <v>68542</v>
      </c>
      <c r="K2652" s="487">
        <v>102698</v>
      </c>
      <c r="L2652" s="573"/>
      <c r="M2652" s="574"/>
      <c r="R2652" s="618"/>
      <c r="S2652" s="618"/>
      <c r="T2652" s="618"/>
      <c r="U2652" s="618"/>
    </row>
    <row r="2653" spans="1:21">
      <c r="A2653" s="482" t="s">
        <v>5596</v>
      </c>
      <c r="B2653" s="483" t="s">
        <v>5597</v>
      </c>
      <c r="C2653" s="513">
        <v>9020</v>
      </c>
      <c r="D2653" s="472" t="s">
        <v>423</v>
      </c>
      <c r="E2653" s="473">
        <v>0.02</v>
      </c>
      <c r="F2653" s="476" t="s">
        <v>400</v>
      </c>
      <c r="G2653" s="477">
        <f t="shared" si="87"/>
        <v>0.02</v>
      </c>
      <c r="H2653" s="631" t="s">
        <v>339</v>
      </c>
      <c r="I2653" s="508">
        <f t="shared" si="88"/>
        <v>0.31780000000000003</v>
      </c>
      <c r="J2653" s="486">
        <v>62831</v>
      </c>
      <c r="K2653" s="487">
        <v>73089</v>
      </c>
      <c r="L2653" s="573"/>
      <c r="M2653" s="574"/>
      <c r="R2653" s="618"/>
      <c r="S2653" s="618"/>
      <c r="T2653" s="618"/>
      <c r="U2653" s="618"/>
    </row>
    <row r="2654" spans="1:21">
      <c r="A2654" s="482" t="s">
        <v>5598</v>
      </c>
      <c r="B2654" s="483" t="s">
        <v>5599</v>
      </c>
      <c r="C2654" s="513">
        <v>9030</v>
      </c>
      <c r="D2654" s="472" t="s">
        <v>416</v>
      </c>
      <c r="E2654" s="473">
        <v>0.02</v>
      </c>
      <c r="F2654" s="476" t="s">
        <v>400</v>
      </c>
      <c r="G2654" s="477">
        <f t="shared" si="87"/>
        <v>0.02</v>
      </c>
      <c r="H2654" s="631" t="s">
        <v>339</v>
      </c>
      <c r="I2654" s="508">
        <f t="shared" si="88"/>
        <v>0.31780000000000003</v>
      </c>
      <c r="J2654" s="486">
        <v>74961</v>
      </c>
      <c r="K2654" s="487">
        <v>122411</v>
      </c>
      <c r="L2654" s="573"/>
      <c r="M2654" s="574"/>
      <c r="R2654" s="618"/>
      <c r="S2654" s="618"/>
      <c r="T2654" s="618"/>
      <c r="U2654" s="618"/>
    </row>
    <row r="2655" spans="1:21">
      <c r="A2655" s="482" t="s">
        <v>5600</v>
      </c>
      <c r="B2655" s="483" t="s">
        <v>5601</v>
      </c>
      <c r="C2655" s="513">
        <v>9030</v>
      </c>
      <c r="D2655" s="472" t="s">
        <v>416</v>
      </c>
      <c r="E2655" s="473">
        <v>0.02</v>
      </c>
      <c r="F2655" s="476" t="s">
        <v>400</v>
      </c>
      <c r="G2655" s="477">
        <f t="shared" si="87"/>
        <v>0.02</v>
      </c>
      <c r="H2655" s="631" t="s">
        <v>339</v>
      </c>
      <c r="I2655" s="508">
        <f t="shared" si="88"/>
        <v>0.31780000000000003</v>
      </c>
      <c r="J2655" s="486">
        <v>74961</v>
      </c>
      <c r="K2655" s="487">
        <v>122411</v>
      </c>
      <c r="L2655" s="573"/>
      <c r="M2655" s="574"/>
      <c r="R2655" s="618"/>
      <c r="S2655" s="618"/>
      <c r="T2655" s="618"/>
      <c r="U2655" s="618"/>
    </row>
    <row r="2656" spans="1:21">
      <c r="A2656" s="482" t="s">
        <v>5602</v>
      </c>
      <c r="B2656" s="483" t="s">
        <v>5603</v>
      </c>
      <c r="C2656" s="513">
        <v>3600</v>
      </c>
      <c r="D2656" s="472" t="s">
        <v>5604</v>
      </c>
      <c r="E2656" s="473">
        <v>0.02</v>
      </c>
      <c r="F2656" s="476" t="s">
        <v>440</v>
      </c>
      <c r="G2656" s="477">
        <f t="shared" ref="G2656" si="89">_xlfn.XLOOKUP(F2656,$N$3:$N$18,$O$3:$O$18,"not found",0,1)</f>
        <v>0.04</v>
      </c>
      <c r="H2656" s="631" t="s">
        <v>339</v>
      </c>
      <c r="I2656" s="508">
        <f t="shared" ref="I2656" si="90">VLOOKUP(H2656,Fringe.Rates,2,FALSE)</f>
        <v>0.31780000000000003</v>
      </c>
      <c r="J2656" s="486">
        <v>20000</v>
      </c>
      <c r="K2656" s="487">
        <v>250000</v>
      </c>
      <c r="L2656" s="573"/>
      <c r="M2656" s="574"/>
      <c r="R2656" s="618"/>
      <c r="S2656" s="618"/>
      <c r="T2656" s="618"/>
      <c r="U2656" s="618"/>
    </row>
    <row r="2657" spans="1:21">
      <c r="A2657" s="471" t="s">
        <v>5605</v>
      </c>
      <c r="B2657" s="483" t="s">
        <v>5606</v>
      </c>
      <c r="C2657" s="513">
        <v>9301</v>
      </c>
      <c r="D2657" s="472" t="s">
        <v>5342</v>
      </c>
      <c r="E2657" s="474">
        <v>0</v>
      </c>
      <c r="F2657" s="476" t="s">
        <v>400</v>
      </c>
      <c r="G2657" s="477">
        <f t="shared" si="87"/>
        <v>0.02</v>
      </c>
      <c r="H2657" s="631" t="s">
        <v>339</v>
      </c>
      <c r="I2657" s="508">
        <f t="shared" si="88"/>
        <v>0.31780000000000003</v>
      </c>
      <c r="J2657" s="486">
        <v>10088</v>
      </c>
      <c r="K2657" s="487">
        <v>10088</v>
      </c>
      <c r="L2657" s="573"/>
      <c r="M2657" s="574"/>
      <c r="R2657" s="618"/>
      <c r="S2657" s="618"/>
      <c r="T2657" s="618"/>
      <c r="U2657" s="618"/>
    </row>
    <row r="2658" spans="1:21">
      <c r="A2658" s="471" t="s">
        <v>5607</v>
      </c>
      <c r="B2658" s="483" t="s">
        <v>5608</v>
      </c>
      <c r="C2658" s="513">
        <v>1740</v>
      </c>
      <c r="D2658" s="472" t="s">
        <v>4737</v>
      </c>
      <c r="E2658" s="474">
        <v>2.5000000000000001E-2</v>
      </c>
      <c r="F2658" s="478" t="s">
        <v>4738</v>
      </c>
      <c r="G2658" s="477">
        <f t="shared" si="87"/>
        <v>0.1</v>
      </c>
      <c r="H2658" s="631" t="s">
        <v>339</v>
      </c>
      <c r="I2658" s="508">
        <f t="shared" si="88"/>
        <v>0.31780000000000003</v>
      </c>
      <c r="J2658" s="486">
        <v>32780</v>
      </c>
      <c r="K2658" s="487">
        <v>52703</v>
      </c>
      <c r="L2658" s="573"/>
      <c r="M2658" s="574"/>
      <c r="R2658" s="618"/>
      <c r="S2658" s="618"/>
      <c r="T2658" s="618"/>
      <c r="U2658" s="618"/>
    </row>
    <row r="2659" spans="1:21">
      <c r="A2659" s="471" t="s">
        <v>5609</v>
      </c>
      <c r="B2659" s="483" t="s">
        <v>5610</v>
      </c>
      <c r="C2659" s="513">
        <v>1740</v>
      </c>
      <c r="D2659" s="472" t="s">
        <v>4737</v>
      </c>
      <c r="E2659" s="473">
        <v>2.5000000000000001E-2</v>
      </c>
      <c r="F2659" s="478" t="s">
        <v>4738</v>
      </c>
      <c r="G2659" s="477">
        <f t="shared" si="87"/>
        <v>0.1</v>
      </c>
      <c r="H2659" s="631" t="s">
        <v>339</v>
      </c>
      <c r="I2659" s="508">
        <f t="shared" si="88"/>
        <v>0.31780000000000003</v>
      </c>
      <c r="J2659" s="486">
        <v>38171</v>
      </c>
      <c r="K2659" s="487">
        <v>60177</v>
      </c>
      <c r="L2659" s="573"/>
      <c r="M2659" s="574"/>
      <c r="R2659" s="618"/>
      <c r="S2659" s="618"/>
      <c r="T2659" s="618"/>
      <c r="U2659" s="618"/>
    </row>
    <row r="2660" spans="1:21">
      <c r="A2660" s="482" t="s">
        <v>5611</v>
      </c>
      <c r="B2660" s="483" t="s">
        <v>5612</v>
      </c>
      <c r="C2660" s="513">
        <v>1740</v>
      </c>
      <c r="D2660" s="472" t="s">
        <v>4737</v>
      </c>
      <c r="E2660" s="473">
        <v>2.5000000000000001E-2</v>
      </c>
      <c r="F2660" s="478" t="s">
        <v>4738</v>
      </c>
      <c r="G2660" s="477">
        <f t="shared" si="87"/>
        <v>0.1</v>
      </c>
      <c r="H2660" s="631" t="s">
        <v>339</v>
      </c>
      <c r="I2660" s="508">
        <f t="shared" si="88"/>
        <v>0.31780000000000003</v>
      </c>
      <c r="J2660" s="486">
        <v>40179</v>
      </c>
      <c r="K2660" s="487">
        <v>63345</v>
      </c>
      <c r="L2660" s="573"/>
      <c r="M2660" s="574"/>
      <c r="R2660" s="618"/>
      <c r="S2660" s="618"/>
      <c r="T2660" s="618"/>
      <c r="U2660" s="618"/>
    </row>
    <row r="2661" spans="1:21">
      <c r="A2661" s="482" t="s">
        <v>5613</v>
      </c>
      <c r="B2661" s="483" t="s">
        <v>5614</v>
      </c>
      <c r="C2661" s="513">
        <v>9301</v>
      </c>
      <c r="D2661" s="472" t="s">
        <v>5342</v>
      </c>
      <c r="E2661" s="473">
        <v>0</v>
      </c>
      <c r="F2661" s="476" t="s">
        <v>400</v>
      </c>
      <c r="G2661" s="477">
        <f t="shared" si="87"/>
        <v>0.02</v>
      </c>
      <c r="H2661" s="631" t="s">
        <v>339</v>
      </c>
      <c r="I2661" s="508">
        <f t="shared" si="88"/>
        <v>0.31780000000000003</v>
      </c>
      <c r="J2661" s="486">
        <v>42640</v>
      </c>
      <c r="K2661" s="487">
        <v>42640</v>
      </c>
      <c r="L2661" s="573"/>
      <c r="M2661" s="574"/>
      <c r="R2661" s="618"/>
      <c r="S2661" s="618"/>
      <c r="T2661" s="618"/>
      <c r="U2661" s="618"/>
    </row>
    <row r="2662" spans="1:21">
      <c r="A2662" s="482" t="s">
        <v>5615</v>
      </c>
      <c r="B2662" s="483" t="s">
        <v>5616</v>
      </c>
      <c r="C2662" s="513">
        <v>9301</v>
      </c>
      <c r="D2662" s="472" t="s">
        <v>5342</v>
      </c>
      <c r="E2662" s="473">
        <v>0</v>
      </c>
      <c r="F2662" s="476" t="s">
        <v>400</v>
      </c>
      <c r="G2662" s="477">
        <f t="shared" si="87"/>
        <v>0.02</v>
      </c>
      <c r="H2662" s="631" t="s">
        <v>339</v>
      </c>
      <c r="I2662" s="508">
        <f t="shared" si="88"/>
        <v>0.31780000000000003</v>
      </c>
      <c r="J2662" s="486">
        <v>42640</v>
      </c>
      <c r="K2662" s="487">
        <v>42640</v>
      </c>
      <c r="L2662" s="573"/>
      <c r="M2662" s="574"/>
      <c r="R2662" s="618"/>
      <c r="S2662" s="618"/>
      <c r="T2662" s="618"/>
      <c r="U2662" s="618"/>
    </row>
    <row r="2663" spans="1:21">
      <c r="A2663" s="489" t="s">
        <v>5617</v>
      </c>
      <c r="B2663" s="488" t="s">
        <v>5618</v>
      </c>
      <c r="C2663" s="515">
        <v>9001</v>
      </c>
      <c r="D2663" s="490" t="s">
        <v>661</v>
      </c>
      <c r="E2663" s="498">
        <v>0.02</v>
      </c>
      <c r="F2663" s="476" t="s">
        <v>400</v>
      </c>
      <c r="G2663" s="477">
        <f t="shared" si="87"/>
        <v>0.02</v>
      </c>
      <c r="H2663" s="631" t="s">
        <v>339</v>
      </c>
      <c r="I2663" s="508">
        <f t="shared" si="88"/>
        <v>0.31780000000000003</v>
      </c>
      <c r="J2663" s="491">
        <v>2175</v>
      </c>
      <c r="K2663" s="492">
        <v>2175</v>
      </c>
      <c r="L2663" s="573"/>
      <c r="M2663" s="574"/>
      <c r="R2663" s="618"/>
      <c r="S2663" s="618"/>
      <c r="T2663" s="618"/>
      <c r="U2663" s="618"/>
    </row>
    <row r="2664" spans="1:21">
      <c r="A2664" s="493"/>
      <c r="G2664" s="494"/>
      <c r="H2664" s="630"/>
      <c r="I2664" s="508"/>
      <c r="J2664" s="495"/>
      <c r="K2664" s="495"/>
      <c r="L2664" s="573"/>
      <c r="M2664" s="574"/>
    </row>
    <row r="2665" spans="1:21">
      <c r="A2665" s="493"/>
      <c r="E2665" s="496"/>
      <c r="G2665" s="494"/>
      <c r="H2665" s="630"/>
      <c r="I2665" s="508"/>
      <c r="J2665" s="495"/>
      <c r="K2665" s="495"/>
      <c r="L2665" s="573"/>
      <c r="M2665" s="574"/>
    </row>
    <row r="2666" spans="1:21">
      <c r="A2666" s="493"/>
      <c r="G2666" s="494"/>
      <c r="H2666" s="630"/>
      <c r="I2666" s="508"/>
      <c r="J2666" s="495"/>
      <c r="K2666" s="495"/>
      <c r="L2666" s="573"/>
      <c r="M2666" s="574"/>
    </row>
    <row r="2667" spans="1:21">
      <c r="A2667" s="493"/>
      <c r="G2667" s="494"/>
      <c r="H2667" s="630"/>
      <c r="I2667" s="508"/>
      <c r="J2667" s="495"/>
      <c r="K2667" s="495"/>
      <c r="L2667" s="573"/>
      <c r="M2667" s="574"/>
    </row>
    <row r="2668" spans="1:21">
      <c r="A2668" s="493"/>
      <c r="G2668" s="494"/>
      <c r="H2668" s="630"/>
      <c r="I2668" s="508"/>
      <c r="J2668" s="495"/>
      <c r="K2668" s="495"/>
      <c r="L2668" s="573"/>
      <c r="M2668" s="574"/>
    </row>
    <row r="2669" spans="1:21">
      <c r="A2669" s="493"/>
      <c r="G2669" s="494"/>
      <c r="H2669" s="630"/>
      <c r="I2669" s="508"/>
      <c r="J2669" s="495"/>
      <c r="K2669" s="495"/>
      <c r="L2669" s="573"/>
      <c r="M2669" s="574"/>
    </row>
    <row r="2670" spans="1:21">
      <c r="A2670" s="493"/>
      <c r="G2670" s="494"/>
      <c r="H2670" s="630"/>
      <c r="I2670" s="508"/>
      <c r="J2670" s="495"/>
      <c r="K2670" s="495"/>
      <c r="L2670" s="573"/>
      <c r="M2670" s="574"/>
    </row>
    <row r="2671" spans="1:21">
      <c r="A2671" s="493"/>
      <c r="G2671" s="494"/>
      <c r="H2671" s="630"/>
      <c r="I2671" s="508"/>
      <c r="J2671" s="495"/>
      <c r="K2671" s="495"/>
      <c r="L2671" s="573"/>
      <c r="M2671" s="574"/>
    </row>
    <row r="2672" spans="1:21">
      <c r="A2672" s="493"/>
      <c r="G2672" s="494"/>
      <c r="H2672" s="630"/>
      <c r="I2672" s="508"/>
      <c r="J2672" s="495"/>
      <c r="K2672" s="495"/>
      <c r="L2672" s="573"/>
      <c r="M2672" s="574"/>
    </row>
    <row r="2673" spans="1:13">
      <c r="A2673" s="493"/>
      <c r="G2673" s="494"/>
      <c r="H2673" s="630"/>
      <c r="I2673" s="508"/>
      <c r="J2673" s="495"/>
      <c r="K2673" s="495"/>
      <c r="L2673" s="573"/>
      <c r="M2673" s="574"/>
    </row>
    <row r="2674" spans="1:13">
      <c r="A2674" s="493"/>
      <c r="G2674" s="494"/>
      <c r="H2674" s="630"/>
      <c r="I2674" s="508"/>
      <c r="J2674" s="495"/>
      <c r="K2674" s="495"/>
      <c r="L2674" s="573"/>
      <c r="M2674" s="574"/>
    </row>
    <row r="2675" spans="1:13">
      <c r="A2675" s="493"/>
      <c r="G2675" s="494"/>
      <c r="H2675" s="630"/>
      <c r="I2675" s="508"/>
      <c r="J2675" s="495"/>
      <c r="K2675" s="495"/>
      <c r="L2675" s="573"/>
      <c r="M2675" s="574"/>
    </row>
    <row r="2676" spans="1:13">
      <c r="A2676" s="493"/>
      <c r="G2676" s="494"/>
      <c r="H2676" s="630"/>
      <c r="I2676" s="508"/>
      <c r="J2676" s="495"/>
      <c r="K2676" s="495"/>
      <c r="L2676" s="573"/>
      <c r="M2676" s="574"/>
    </row>
    <row r="2677" spans="1:13">
      <c r="A2677" s="493"/>
      <c r="G2677" s="494"/>
      <c r="H2677" s="630"/>
      <c r="I2677" s="508"/>
      <c r="J2677" s="495"/>
      <c r="K2677" s="495"/>
      <c r="L2677" s="573"/>
      <c r="M2677" s="574"/>
    </row>
    <row r="2678" spans="1:13">
      <c r="A2678" s="493"/>
      <c r="G2678" s="494"/>
      <c r="H2678" s="630"/>
      <c r="I2678" s="508"/>
      <c r="J2678" s="495"/>
      <c r="K2678" s="495"/>
      <c r="L2678" s="573"/>
      <c r="M2678" s="574"/>
    </row>
    <row r="2679" spans="1:13">
      <c r="A2679" s="493"/>
      <c r="G2679" s="494"/>
      <c r="H2679" s="630"/>
      <c r="I2679" s="508"/>
      <c r="J2679" s="495"/>
      <c r="K2679" s="495"/>
      <c r="L2679" s="573"/>
      <c r="M2679" s="574"/>
    </row>
    <row r="2680" spans="1:13">
      <c r="A2680" s="493"/>
      <c r="G2680" s="494"/>
      <c r="H2680" s="630"/>
      <c r="I2680" s="508"/>
      <c r="J2680" s="495"/>
      <c r="K2680" s="495"/>
      <c r="L2680" s="573"/>
      <c r="M2680" s="574"/>
    </row>
    <row r="2681" spans="1:13">
      <c r="A2681" s="493"/>
      <c r="G2681" s="494"/>
      <c r="H2681" s="630"/>
      <c r="I2681" s="508"/>
      <c r="J2681" s="495"/>
      <c r="K2681" s="495"/>
      <c r="L2681" s="573"/>
      <c r="M2681" s="574"/>
    </row>
    <row r="2682" spans="1:13">
      <c r="A2682" s="493"/>
      <c r="G2682" s="494"/>
      <c r="H2682" s="630"/>
      <c r="I2682" s="508"/>
      <c r="J2682" s="495"/>
      <c r="K2682" s="495"/>
      <c r="L2682" s="573"/>
      <c r="M2682" s="574"/>
    </row>
    <row r="2683" spans="1:13">
      <c r="A2683" s="493"/>
      <c r="G2683" s="494"/>
      <c r="H2683" s="630"/>
      <c r="I2683" s="508"/>
      <c r="J2683" s="495"/>
      <c r="K2683" s="495"/>
      <c r="L2683" s="573"/>
      <c r="M2683" s="574"/>
    </row>
    <row r="2684" spans="1:13">
      <c r="A2684" s="493"/>
      <c r="G2684" s="494"/>
      <c r="H2684" s="630"/>
      <c r="I2684" s="508"/>
      <c r="J2684" s="495"/>
      <c r="K2684" s="495"/>
      <c r="L2684" s="573"/>
      <c r="M2684" s="574"/>
    </row>
    <row r="2685" spans="1:13">
      <c r="A2685" s="493"/>
      <c r="G2685" s="494"/>
      <c r="H2685" s="630"/>
      <c r="I2685" s="508"/>
      <c r="J2685" s="495"/>
      <c r="K2685" s="495"/>
      <c r="L2685" s="573"/>
      <c r="M2685" s="574"/>
    </row>
    <row r="2686" spans="1:13">
      <c r="A2686" s="493"/>
      <c r="G2686" s="494"/>
      <c r="H2686" s="630"/>
      <c r="I2686" s="508"/>
      <c r="J2686" s="495"/>
      <c r="K2686" s="495"/>
      <c r="L2686" s="573"/>
      <c r="M2686" s="574"/>
    </row>
    <row r="2687" spans="1:13">
      <c r="A2687" s="493"/>
      <c r="G2687" s="494"/>
      <c r="H2687" s="630"/>
      <c r="I2687" s="508"/>
      <c r="J2687" s="495"/>
      <c r="K2687" s="495"/>
      <c r="L2687" s="573"/>
      <c r="M2687" s="574"/>
    </row>
    <row r="2688" spans="1:13">
      <c r="A2688" s="493"/>
      <c r="G2688" s="494"/>
      <c r="H2688" s="630"/>
      <c r="I2688" s="508"/>
      <c r="J2688" s="495"/>
      <c r="K2688" s="495"/>
      <c r="L2688" s="573"/>
      <c r="M2688" s="574"/>
    </row>
    <row r="2689" spans="1:13">
      <c r="A2689" s="493"/>
      <c r="G2689" s="494"/>
      <c r="H2689" s="630"/>
      <c r="I2689" s="508"/>
      <c r="J2689" s="495"/>
      <c r="K2689" s="495"/>
      <c r="L2689" s="573"/>
      <c r="M2689" s="574"/>
    </row>
    <row r="2690" spans="1:13">
      <c r="A2690" s="493"/>
      <c r="G2690" s="494"/>
      <c r="H2690" s="630"/>
      <c r="I2690" s="508"/>
      <c r="J2690" s="495"/>
      <c r="K2690" s="495"/>
      <c r="L2690" s="573"/>
      <c r="M2690" s="574"/>
    </row>
    <row r="2691" spans="1:13">
      <c r="A2691" s="493"/>
      <c r="G2691" s="494"/>
      <c r="H2691" s="630"/>
      <c r="I2691" s="508"/>
      <c r="J2691" s="495"/>
      <c r="K2691" s="495"/>
      <c r="L2691" s="573"/>
      <c r="M2691" s="574"/>
    </row>
    <row r="2692" spans="1:13">
      <c r="A2692" s="493"/>
      <c r="G2692" s="494"/>
      <c r="H2692" s="630"/>
      <c r="I2692" s="508"/>
      <c r="J2692" s="495"/>
      <c r="K2692" s="495"/>
      <c r="L2692" s="573"/>
      <c r="M2692" s="574"/>
    </row>
    <row r="2693" spans="1:13">
      <c r="A2693" s="493"/>
      <c r="G2693" s="494"/>
      <c r="H2693" s="630"/>
      <c r="I2693" s="508"/>
      <c r="J2693" s="495"/>
      <c r="K2693" s="495"/>
      <c r="L2693" s="573"/>
      <c r="M2693" s="574"/>
    </row>
    <row r="2694" spans="1:13">
      <c r="A2694" s="493"/>
      <c r="G2694" s="494"/>
      <c r="H2694" s="630"/>
      <c r="I2694" s="508"/>
      <c r="J2694" s="495"/>
      <c r="K2694" s="495"/>
      <c r="L2694" s="573"/>
      <c r="M2694" s="574"/>
    </row>
    <row r="2695" spans="1:13">
      <c r="A2695" s="493"/>
      <c r="G2695" s="494"/>
      <c r="H2695" s="630"/>
      <c r="I2695" s="508"/>
      <c r="J2695" s="495"/>
      <c r="K2695" s="495"/>
      <c r="L2695" s="573"/>
      <c r="M2695" s="574"/>
    </row>
    <row r="2696" spans="1:13">
      <c r="A2696" s="493"/>
      <c r="G2696" s="494"/>
      <c r="H2696" s="630"/>
      <c r="I2696" s="508"/>
      <c r="J2696" s="495"/>
      <c r="K2696" s="495"/>
      <c r="L2696" s="573"/>
      <c r="M2696" s="574"/>
    </row>
    <row r="2697" spans="1:13">
      <c r="A2697" s="493"/>
      <c r="G2697" s="494"/>
      <c r="H2697" s="630"/>
      <c r="I2697" s="508"/>
      <c r="J2697" s="495"/>
      <c r="K2697" s="495"/>
      <c r="L2697" s="573"/>
      <c r="M2697" s="574"/>
    </row>
    <row r="2698" spans="1:13">
      <c r="A2698" s="493"/>
      <c r="G2698" s="494"/>
      <c r="H2698" s="630"/>
      <c r="I2698" s="508"/>
      <c r="J2698" s="495"/>
      <c r="K2698" s="495"/>
      <c r="L2698" s="573"/>
      <c r="M2698" s="574"/>
    </row>
    <row r="2699" spans="1:13">
      <c r="A2699" s="493"/>
      <c r="G2699" s="494"/>
      <c r="H2699" s="630"/>
      <c r="I2699" s="508"/>
      <c r="J2699" s="495"/>
      <c r="K2699" s="495"/>
      <c r="L2699" s="573"/>
      <c r="M2699" s="574"/>
    </row>
    <row r="2700" spans="1:13">
      <c r="A2700" s="493"/>
      <c r="G2700" s="494"/>
      <c r="H2700" s="630"/>
      <c r="I2700" s="508"/>
      <c r="J2700" s="495"/>
      <c r="K2700" s="495"/>
      <c r="L2700" s="573"/>
      <c r="M2700" s="574"/>
    </row>
    <row r="2701" spans="1:13">
      <c r="A2701" s="493"/>
      <c r="G2701" s="494"/>
      <c r="H2701" s="630"/>
      <c r="I2701" s="508"/>
      <c r="J2701" s="495"/>
      <c r="K2701" s="495"/>
      <c r="L2701" s="573"/>
      <c r="M2701" s="574"/>
    </row>
    <row r="2702" spans="1:13">
      <c r="A2702" s="493"/>
      <c r="G2702" s="494"/>
      <c r="H2702" s="630"/>
      <c r="I2702" s="508"/>
      <c r="J2702" s="495"/>
      <c r="K2702" s="495"/>
      <c r="L2702" s="573"/>
      <c r="M2702" s="574"/>
    </row>
    <row r="2703" spans="1:13">
      <c r="A2703" s="493"/>
      <c r="G2703" s="494"/>
      <c r="H2703" s="630"/>
      <c r="I2703" s="508"/>
      <c r="J2703" s="495"/>
      <c r="K2703" s="495"/>
      <c r="L2703" s="573"/>
      <c r="M2703" s="574"/>
    </row>
    <row r="2704" spans="1:13">
      <c r="A2704" s="493"/>
      <c r="G2704" s="494"/>
      <c r="H2704" s="630"/>
      <c r="I2704" s="508"/>
      <c r="J2704" s="495"/>
      <c r="K2704" s="495"/>
      <c r="L2704" s="573"/>
      <c r="M2704" s="574"/>
    </row>
    <row r="2705" spans="1:13">
      <c r="A2705" s="493"/>
      <c r="G2705" s="494"/>
      <c r="H2705" s="630"/>
      <c r="I2705" s="508"/>
      <c r="J2705" s="495"/>
      <c r="K2705" s="495"/>
      <c r="L2705" s="573"/>
      <c r="M2705" s="574"/>
    </row>
    <row r="2706" spans="1:13">
      <c r="A2706" s="493"/>
      <c r="G2706" s="494"/>
      <c r="H2706" s="630"/>
      <c r="I2706" s="508"/>
      <c r="J2706" s="495"/>
      <c r="K2706" s="495"/>
      <c r="L2706" s="573"/>
      <c r="M2706" s="574"/>
    </row>
    <row r="2707" spans="1:13">
      <c r="A2707" s="493"/>
      <c r="G2707" s="494"/>
      <c r="H2707" s="630"/>
      <c r="I2707" s="508"/>
      <c r="J2707" s="495"/>
      <c r="K2707" s="495"/>
      <c r="L2707" s="573"/>
      <c r="M2707" s="574"/>
    </row>
    <row r="2708" spans="1:13">
      <c r="A2708" s="493"/>
      <c r="G2708" s="494"/>
      <c r="H2708" s="630"/>
      <c r="I2708" s="508"/>
      <c r="J2708" s="495"/>
      <c r="K2708" s="495"/>
      <c r="L2708" s="573"/>
      <c r="M2708" s="574"/>
    </row>
    <row r="2709" spans="1:13">
      <c r="A2709" s="493"/>
      <c r="G2709" s="494"/>
      <c r="H2709" s="630"/>
      <c r="I2709" s="508"/>
      <c r="J2709" s="495"/>
      <c r="K2709" s="495"/>
      <c r="L2709" s="573"/>
      <c r="M2709" s="574"/>
    </row>
    <row r="2710" spans="1:13">
      <c r="A2710" s="493"/>
      <c r="G2710" s="494"/>
      <c r="H2710" s="630"/>
      <c r="I2710" s="508"/>
      <c r="J2710" s="495"/>
      <c r="K2710" s="495"/>
      <c r="L2710" s="573"/>
      <c r="M2710" s="574"/>
    </row>
    <row r="2711" spans="1:13">
      <c r="A2711" s="493"/>
      <c r="G2711" s="494"/>
      <c r="H2711" s="630"/>
      <c r="I2711" s="508"/>
      <c r="J2711" s="495"/>
      <c r="K2711" s="495"/>
      <c r="L2711" s="573"/>
      <c r="M2711" s="574"/>
    </row>
    <row r="2712" spans="1:13">
      <c r="A2712" s="493"/>
      <c r="G2712" s="494"/>
      <c r="H2712" s="630"/>
      <c r="I2712" s="508"/>
      <c r="J2712" s="495"/>
      <c r="K2712" s="495"/>
      <c r="L2712" s="573"/>
      <c r="M2712" s="574"/>
    </row>
    <row r="2713" spans="1:13">
      <c r="A2713" s="493"/>
      <c r="G2713" s="494"/>
      <c r="H2713" s="630"/>
      <c r="I2713" s="508"/>
      <c r="J2713" s="495"/>
      <c r="K2713" s="495"/>
      <c r="L2713" s="573"/>
      <c r="M2713" s="574"/>
    </row>
    <row r="2714" spans="1:13">
      <c r="A2714" s="493"/>
      <c r="G2714" s="494"/>
      <c r="H2714" s="630"/>
      <c r="I2714" s="508"/>
      <c r="J2714" s="495"/>
      <c r="K2714" s="495"/>
      <c r="L2714" s="573"/>
      <c r="M2714" s="574"/>
    </row>
    <row r="2715" spans="1:13">
      <c r="A2715" s="493"/>
      <c r="G2715" s="494"/>
      <c r="H2715" s="630"/>
      <c r="I2715" s="508"/>
      <c r="J2715" s="495"/>
      <c r="K2715" s="495"/>
      <c r="L2715" s="573"/>
      <c r="M2715" s="574"/>
    </row>
    <row r="2716" spans="1:13">
      <c r="A2716" s="493"/>
      <c r="G2716" s="494"/>
      <c r="H2716" s="630"/>
      <c r="I2716" s="508"/>
      <c r="J2716" s="495"/>
      <c r="K2716" s="495"/>
      <c r="L2716" s="573"/>
      <c r="M2716" s="574"/>
    </row>
    <row r="2717" spans="1:13">
      <c r="A2717" s="493"/>
      <c r="G2717" s="494"/>
      <c r="H2717" s="630"/>
      <c r="I2717" s="508"/>
      <c r="J2717" s="495"/>
      <c r="K2717" s="495"/>
      <c r="L2717" s="573"/>
      <c r="M2717" s="574"/>
    </row>
    <row r="2718" spans="1:13">
      <c r="A2718" s="493"/>
      <c r="G2718" s="494"/>
      <c r="H2718" s="630"/>
      <c r="I2718" s="508"/>
      <c r="J2718" s="495"/>
      <c r="K2718" s="495"/>
      <c r="L2718" s="573"/>
      <c r="M2718" s="574"/>
    </row>
    <row r="2719" spans="1:13">
      <c r="G2719" s="494"/>
      <c r="H2719" s="630"/>
      <c r="I2719" s="508"/>
      <c r="J2719" s="495"/>
      <c r="K2719" s="495"/>
      <c r="L2719" s="573"/>
      <c r="M2719" s="574"/>
    </row>
    <row r="2720" spans="1:13">
      <c r="G2720" s="494"/>
      <c r="H2720" s="630"/>
      <c r="I2720" s="508"/>
      <c r="J2720" s="495"/>
      <c r="K2720" s="495"/>
      <c r="L2720" s="573"/>
      <c r="M2720" s="574"/>
    </row>
  </sheetData>
  <sheetProtection formatCells="0" formatColumns="0" formatRows="0" sort="0" autoFilter="0" pivotTables="0"/>
  <autoFilter ref="A2:K2720" xr:uid="{3E20F0B0-DA4D-4227-AFA3-C71298067A49}"/>
  <sortState xmlns:xlrd2="http://schemas.microsoft.com/office/spreadsheetml/2017/richdata2" ref="A3:K2663">
    <sortCondition ref="F3:F2663"/>
    <sortCondition ref="A3:A2663"/>
  </sortState>
  <conditionalFormatting sqref="T3:U2663">
    <cfRule type="cellIs" dxfId="12" priority="1" operator="notEqual">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4AE5-F04C-40E5-97C5-73C695834799}">
  <sheetPr codeName="Sheet18">
    <tabColor rgb="FFFFFF00"/>
  </sheetPr>
  <dimension ref="A1:G5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5546875" style="1" customWidth="1"/>
    <col min="2" max="2" width="22.5546875" bestFit="1" customWidth="1"/>
    <col min="3" max="3" width="61.44140625" bestFit="1" customWidth="1"/>
    <col min="4" max="4" width="24.5546875" bestFit="1" customWidth="1"/>
    <col min="5" max="5" width="65.5546875" bestFit="1" customWidth="1"/>
    <col min="6" max="6" width="39.44140625" bestFit="1" customWidth="1"/>
    <col min="7" max="7" width="23.5546875" bestFit="1" customWidth="1"/>
  </cols>
  <sheetData>
    <row r="1" spans="1:7" s="7" customFormat="1" ht="10.8" thickBot="1">
      <c r="A1" s="8">
        <v>1</v>
      </c>
      <c r="B1" s="8">
        <f t="shared" ref="B1:G1" si="0">A1+1</f>
        <v>2</v>
      </c>
      <c r="C1" s="8">
        <f t="shared" si="0"/>
        <v>3</v>
      </c>
      <c r="D1" s="8">
        <f t="shared" si="0"/>
        <v>4</v>
      </c>
      <c r="E1" s="8">
        <f t="shared" si="0"/>
        <v>5</v>
      </c>
      <c r="F1" s="8">
        <f t="shared" si="0"/>
        <v>6</v>
      </c>
      <c r="G1" s="8">
        <f t="shared" si="0"/>
        <v>7</v>
      </c>
    </row>
    <row r="2" spans="1:7" ht="21.6" thickBot="1">
      <c r="A2" s="6" t="s">
        <v>5619</v>
      </c>
      <c r="B2" s="6"/>
      <c r="C2" s="6"/>
      <c r="D2" s="6"/>
      <c r="E2" s="6"/>
      <c r="F2" s="6"/>
      <c r="G2" s="6"/>
    </row>
    <row r="3" spans="1:7" ht="15" thickBot="1">
      <c r="A3" s="93" t="s">
        <v>231</v>
      </c>
      <c r="B3" s="94" t="s">
        <v>5620</v>
      </c>
      <c r="C3" s="102" t="s">
        <v>18</v>
      </c>
      <c r="D3" s="103" t="s">
        <v>5621</v>
      </c>
      <c r="E3" s="102" t="s">
        <v>5622</v>
      </c>
      <c r="F3" s="103" t="s">
        <v>5623</v>
      </c>
      <c r="G3" s="84" t="s">
        <v>5624</v>
      </c>
    </row>
    <row r="4" spans="1:7" ht="15" thickTop="1">
      <c r="A4" s="95" t="s">
        <v>5625</v>
      </c>
      <c r="B4" s="96" t="str">
        <f t="shared" ref="B4:B50" si="1">"A"&amp;A4&amp;"000"</f>
        <v>A00000</v>
      </c>
      <c r="C4" s="104" t="s">
        <v>5626</v>
      </c>
      <c r="D4" s="105" t="s">
        <v>5626</v>
      </c>
      <c r="E4" s="104" t="str">
        <f t="shared" ref="E4:E50" si="2">A4&amp;" - "&amp;C4</f>
        <v>00 - Undesignated</v>
      </c>
      <c r="F4" s="105" t="str">
        <f t="shared" ref="F4:F50" si="3">A4&amp;" - "&amp;D4</f>
        <v>00 - Undesignated</v>
      </c>
      <c r="G4" s="85" t="s">
        <v>384</v>
      </c>
    </row>
    <row r="5" spans="1:7">
      <c r="A5" s="97">
        <v>10</v>
      </c>
      <c r="B5" s="98" t="str">
        <f t="shared" si="1"/>
        <v>A10000</v>
      </c>
      <c r="C5" s="106" t="s">
        <v>5627</v>
      </c>
      <c r="D5" s="107" t="s">
        <v>5628</v>
      </c>
      <c r="E5" s="106" t="str">
        <f t="shared" si="2"/>
        <v>10 - Airport Department</v>
      </c>
      <c r="F5" s="107" t="str">
        <f t="shared" si="3"/>
        <v>10 - Airport</v>
      </c>
      <c r="G5" s="86" t="s">
        <v>5629</v>
      </c>
    </row>
    <row r="6" spans="1:7">
      <c r="A6" s="97">
        <v>13</v>
      </c>
      <c r="B6" s="98" t="str">
        <f t="shared" si="1"/>
        <v>A13000</v>
      </c>
      <c r="C6" s="106" t="s">
        <v>5630</v>
      </c>
      <c r="D6" s="107" t="s">
        <v>347</v>
      </c>
      <c r="E6" s="106" t="str">
        <f t="shared" si="2"/>
        <v>13 - Buildings, Safety, Engineering, &amp; Environmental Department</v>
      </c>
      <c r="F6" s="107" t="str">
        <f t="shared" si="3"/>
        <v>13 - BSEED</v>
      </c>
      <c r="G6" s="86" t="s">
        <v>5629</v>
      </c>
    </row>
    <row r="7" spans="1:7">
      <c r="A7" s="99">
        <v>16</v>
      </c>
      <c r="B7" s="98" t="str">
        <f t="shared" si="1"/>
        <v>A16000</v>
      </c>
      <c r="C7" s="106" t="s">
        <v>5631</v>
      </c>
      <c r="D7" s="107" t="s">
        <v>5632</v>
      </c>
      <c r="E7" s="106" t="str">
        <f t="shared" si="2"/>
        <v>16 - Construction &amp; Demolition Department</v>
      </c>
      <c r="F7" s="107" t="str">
        <f t="shared" si="3"/>
        <v>16 - CAD</v>
      </c>
      <c r="G7" s="86" t="s">
        <v>5633</v>
      </c>
    </row>
    <row r="8" spans="1:7">
      <c r="A8" s="97">
        <v>18</v>
      </c>
      <c r="B8" s="98" t="str">
        <f t="shared" si="1"/>
        <v>A18000</v>
      </c>
      <c r="C8" s="106" t="s">
        <v>5634</v>
      </c>
      <c r="D8" s="107" t="s">
        <v>5635</v>
      </c>
      <c r="E8" s="106" t="str">
        <f t="shared" si="2"/>
        <v>18 - Debt Service &amp; Legacy Pension</v>
      </c>
      <c r="F8" s="107" t="str">
        <f t="shared" si="3"/>
        <v>18 - DSLP</v>
      </c>
      <c r="G8" s="86" t="s">
        <v>5633</v>
      </c>
    </row>
    <row r="9" spans="1:7">
      <c r="A9" s="97">
        <v>19</v>
      </c>
      <c r="B9" s="98" t="str">
        <f t="shared" si="1"/>
        <v>A19000</v>
      </c>
      <c r="C9" s="106" t="s">
        <v>5636</v>
      </c>
      <c r="D9" s="107" t="s">
        <v>5637</v>
      </c>
      <c r="E9" s="106" t="str">
        <f t="shared" si="2"/>
        <v>19 - Department of Public Works</v>
      </c>
      <c r="F9" s="107" t="str">
        <f t="shared" si="3"/>
        <v>19 - DPW</v>
      </c>
      <c r="G9" s="86" t="s">
        <v>5633</v>
      </c>
    </row>
    <row r="10" spans="1:7">
      <c r="A10" s="97">
        <v>20</v>
      </c>
      <c r="B10" s="98" t="str">
        <f t="shared" si="1"/>
        <v>A20000</v>
      </c>
      <c r="C10" s="106" t="s">
        <v>5638</v>
      </c>
      <c r="D10" s="107" t="s">
        <v>345</v>
      </c>
      <c r="E10" s="106" t="str">
        <f t="shared" si="2"/>
        <v>20 - Detroit Department of Transportation</v>
      </c>
      <c r="F10" s="107" t="str">
        <f t="shared" si="3"/>
        <v>20 - DDoT</v>
      </c>
      <c r="G10" s="86" t="s">
        <v>5629</v>
      </c>
    </row>
    <row r="11" spans="1:7">
      <c r="A11" s="97">
        <v>23</v>
      </c>
      <c r="B11" s="98" t="str">
        <f t="shared" si="1"/>
        <v>A23000</v>
      </c>
      <c r="C11" s="106" t="s">
        <v>5639</v>
      </c>
      <c r="D11" s="107" t="s">
        <v>5640</v>
      </c>
      <c r="E11" s="106" t="str">
        <f t="shared" si="2"/>
        <v xml:space="preserve">23 - Office of the Chief Financial Officer </v>
      </c>
      <c r="F11" s="107" t="str">
        <f t="shared" si="3"/>
        <v>23 - OCFO</v>
      </c>
      <c r="G11" s="86" t="s">
        <v>5633</v>
      </c>
    </row>
    <row r="12" spans="1:7">
      <c r="A12" s="97">
        <v>24</v>
      </c>
      <c r="B12" s="98" t="str">
        <f t="shared" si="1"/>
        <v>A24000</v>
      </c>
      <c r="C12" s="106" t="s">
        <v>5641</v>
      </c>
      <c r="D12" s="107" t="s">
        <v>5642</v>
      </c>
      <c r="E12" s="106" t="str">
        <f t="shared" si="2"/>
        <v>24 - Detroit Fire Department</v>
      </c>
      <c r="F12" s="107" t="str">
        <f t="shared" si="3"/>
        <v>24 - Fire</v>
      </c>
      <c r="G12" s="86" t="s">
        <v>5633</v>
      </c>
    </row>
    <row r="13" spans="1:7">
      <c r="A13" s="97">
        <v>25</v>
      </c>
      <c r="B13" s="98" t="str">
        <f t="shared" si="1"/>
        <v>A25000</v>
      </c>
      <c r="C13" s="106" t="s">
        <v>5643</v>
      </c>
      <c r="D13" s="107" t="s">
        <v>5644</v>
      </c>
      <c r="E13" s="106" t="str">
        <f t="shared" si="2"/>
        <v>25 - Detroit Health Department</v>
      </c>
      <c r="F13" s="107" t="str">
        <f t="shared" si="3"/>
        <v>25 - Health</v>
      </c>
      <c r="G13" s="86" t="s">
        <v>5633</v>
      </c>
    </row>
    <row r="14" spans="1:7">
      <c r="A14" s="97">
        <v>28</v>
      </c>
      <c r="B14" s="98" t="str">
        <f t="shared" si="1"/>
        <v>A28000</v>
      </c>
      <c r="C14" s="106" t="s">
        <v>5645</v>
      </c>
      <c r="D14" s="107" t="s">
        <v>5646</v>
      </c>
      <c r="E14" s="106" t="str">
        <f t="shared" si="2"/>
        <v>28 - Human Resources Department</v>
      </c>
      <c r="F14" s="107" t="str">
        <f t="shared" si="3"/>
        <v>28 - Human Resources</v>
      </c>
      <c r="G14" s="86" t="s">
        <v>5633</v>
      </c>
    </row>
    <row r="15" spans="1:7">
      <c r="A15" s="97">
        <v>29</v>
      </c>
      <c r="B15" s="98" t="str">
        <f t="shared" si="1"/>
        <v>A29000</v>
      </c>
      <c r="C15" s="106" t="s">
        <v>5647</v>
      </c>
      <c r="D15" s="107" t="s">
        <v>5648</v>
      </c>
      <c r="E15" s="106" t="str">
        <f t="shared" si="2"/>
        <v>29 - Civil Rights, Inclusion, &amp; Opportunity</v>
      </c>
      <c r="F15" s="107" t="str">
        <f t="shared" si="3"/>
        <v>29 - CRIO</v>
      </c>
      <c r="G15" s="86" t="s">
        <v>5633</v>
      </c>
    </row>
    <row r="16" spans="1:7">
      <c r="A16" s="97">
        <v>31</v>
      </c>
      <c r="B16" s="98" t="str">
        <f t="shared" si="1"/>
        <v>A31000</v>
      </c>
      <c r="C16" s="106" t="s">
        <v>5649</v>
      </c>
      <c r="D16" s="107" t="s">
        <v>5650</v>
      </c>
      <c r="E16" s="106" t="str">
        <f t="shared" si="2"/>
        <v>31 - Department of Innovation &amp; Technology</v>
      </c>
      <c r="F16" s="107" t="str">
        <f t="shared" si="3"/>
        <v>31 - DoIT</v>
      </c>
      <c r="G16" s="86" t="s">
        <v>5633</v>
      </c>
    </row>
    <row r="17" spans="1:7">
      <c r="A17" s="97">
        <v>32</v>
      </c>
      <c r="B17" s="98" t="str">
        <f t="shared" si="1"/>
        <v>A32000</v>
      </c>
      <c r="C17" s="106" t="s">
        <v>5651</v>
      </c>
      <c r="D17" s="107" t="s">
        <v>5652</v>
      </c>
      <c r="E17" s="106" t="str">
        <f t="shared" si="2"/>
        <v>32 - Law Department</v>
      </c>
      <c r="F17" s="107" t="str">
        <f t="shared" si="3"/>
        <v>32 - Law</v>
      </c>
      <c r="G17" s="86" t="s">
        <v>5633</v>
      </c>
    </row>
    <row r="18" spans="1:7">
      <c r="A18" s="97">
        <v>33</v>
      </c>
      <c r="B18" s="98" t="str">
        <f t="shared" si="1"/>
        <v>A33000</v>
      </c>
      <c r="C18" s="106" t="s">
        <v>5653</v>
      </c>
      <c r="D18" s="107" t="s">
        <v>408</v>
      </c>
      <c r="E18" s="106" t="str">
        <f t="shared" si="2"/>
        <v>33 - Mayor's Office</v>
      </c>
      <c r="F18" s="107" t="str">
        <f t="shared" si="3"/>
        <v>33 - Mayor</v>
      </c>
      <c r="G18" s="86" t="s">
        <v>5633</v>
      </c>
    </row>
    <row r="19" spans="1:7">
      <c r="A19" s="97">
        <v>34</v>
      </c>
      <c r="B19" s="98" t="str">
        <f t="shared" si="1"/>
        <v>A34000</v>
      </c>
      <c r="C19" s="106" t="s">
        <v>5654</v>
      </c>
      <c r="D19" s="107" t="s">
        <v>5655</v>
      </c>
      <c r="E19" s="106" t="str">
        <f t="shared" si="2"/>
        <v>34 - Municipal Parking Department</v>
      </c>
      <c r="F19" s="107" t="str">
        <f t="shared" si="3"/>
        <v>34 - Parking</v>
      </c>
      <c r="G19" s="86" t="s">
        <v>5633</v>
      </c>
    </row>
    <row r="20" spans="1:7">
      <c r="A20" s="97">
        <v>35</v>
      </c>
      <c r="B20" s="98" t="str">
        <f t="shared" si="1"/>
        <v>A35000</v>
      </c>
      <c r="C20" s="106" t="s">
        <v>5656</v>
      </c>
      <c r="D20" s="107" t="s">
        <v>5657</v>
      </c>
      <c r="E20" s="106" t="str">
        <f t="shared" si="2"/>
        <v>35 - Non-Departmental</v>
      </c>
      <c r="F20" s="107" t="str">
        <f t="shared" si="3"/>
        <v>35 - Non-Dept</v>
      </c>
      <c r="G20" s="86" t="s">
        <v>5656</v>
      </c>
    </row>
    <row r="21" spans="1:7">
      <c r="A21" s="97">
        <v>36</v>
      </c>
      <c r="B21" s="98" t="str">
        <f t="shared" si="1"/>
        <v>A36000</v>
      </c>
      <c r="C21" s="106" t="s">
        <v>5658</v>
      </c>
      <c r="D21" s="107" t="s">
        <v>5659</v>
      </c>
      <c r="E21" s="106" t="str">
        <f t="shared" si="2"/>
        <v>36 - Housing &amp; Revitalization Department</v>
      </c>
      <c r="F21" s="107" t="str">
        <f t="shared" si="3"/>
        <v>36 - Housing</v>
      </c>
      <c r="G21" s="86" t="s">
        <v>5633</v>
      </c>
    </row>
    <row r="22" spans="1:7">
      <c r="A22" s="97">
        <v>37</v>
      </c>
      <c r="B22" s="98" t="str">
        <f t="shared" si="1"/>
        <v>A37000</v>
      </c>
      <c r="C22" s="106" t="s">
        <v>5660</v>
      </c>
      <c r="D22" s="107" t="s">
        <v>5661</v>
      </c>
      <c r="E22" s="106" t="str">
        <f t="shared" si="2"/>
        <v>37 - Detroit Police Department</v>
      </c>
      <c r="F22" s="107" t="str">
        <f t="shared" si="3"/>
        <v>37 - Police</v>
      </c>
      <c r="G22" s="86" t="s">
        <v>5633</v>
      </c>
    </row>
    <row r="23" spans="1:7">
      <c r="A23" s="97">
        <v>38</v>
      </c>
      <c r="B23" s="98" t="str">
        <f t="shared" si="1"/>
        <v>A38000</v>
      </c>
      <c r="C23" s="106" t="s">
        <v>5662</v>
      </c>
      <c r="D23" s="107" t="s">
        <v>5663</v>
      </c>
      <c r="E23" s="106" t="str">
        <f t="shared" si="2"/>
        <v>38 - Public Lighting Department</v>
      </c>
      <c r="F23" s="107" t="str">
        <f t="shared" si="3"/>
        <v>38 - PLD</v>
      </c>
      <c r="G23" s="86" t="s">
        <v>5633</v>
      </c>
    </row>
    <row r="24" spans="1:7">
      <c r="A24" s="97">
        <v>43</v>
      </c>
      <c r="B24" s="98" t="str">
        <f t="shared" si="1"/>
        <v>A43000</v>
      </c>
      <c r="C24" s="106" t="s">
        <v>5664</v>
      </c>
      <c r="D24" s="107" t="s">
        <v>5665</v>
      </c>
      <c r="E24" s="106" t="str">
        <f t="shared" si="2"/>
        <v>43 - Planning &amp; Development Department</v>
      </c>
      <c r="F24" s="107" t="str">
        <f t="shared" si="3"/>
        <v>43 - PDD</v>
      </c>
      <c r="G24" s="86" t="s">
        <v>5633</v>
      </c>
    </row>
    <row r="25" spans="1:7">
      <c r="A25" s="97">
        <v>45</v>
      </c>
      <c r="B25" s="98" t="str">
        <f t="shared" si="1"/>
        <v>A45000</v>
      </c>
      <c r="C25" s="106" t="s">
        <v>5666</v>
      </c>
      <c r="D25" s="107" t="s">
        <v>5667</v>
      </c>
      <c r="E25" s="106" t="str">
        <f t="shared" si="2"/>
        <v>45 - Department of Appeals &amp; Hearings</v>
      </c>
      <c r="F25" s="107" t="str">
        <f t="shared" si="3"/>
        <v>45 - DAH</v>
      </c>
      <c r="G25" s="86" t="s">
        <v>5633</v>
      </c>
    </row>
    <row r="26" spans="1:7">
      <c r="A26" s="97">
        <v>47</v>
      </c>
      <c r="B26" s="98" t="str">
        <f t="shared" si="1"/>
        <v>A47000</v>
      </c>
      <c r="C26" s="106" t="s">
        <v>5668</v>
      </c>
      <c r="D26" s="107" t="s">
        <v>5669</v>
      </c>
      <c r="E26" s="106" t="str">
        <f t="shared" si="2"/>
        <v>47 - General Services Department</v>
      </c>
      <c r="F26" s="107" t="str">
        <f t="shared" si="3"/>
        <v>47 - GSD</v>
      </c>
      <c r="G26" s="86" t="s">
        <v>5633</v>
      </c>
    </row>
    <row r="27" spans="1:7">
      <c r="A27" s="97">
        <v>48</v>
      </c>
      <c r="B27" s="98" t="str">
        <f t="shared" si="1"/>
        <v>A48000</v>
      </c>
      <c r="C27" s="106" t="s">
        <v>5670</v>
      </c>
      <c r="D27" s="107" t="s">
        <v>5671</v>
      </c>
      <c r="E27" s="106" t="str">
        <f t="shared" si="2"/>
        <v>48 - Water Department - Retail</v>
      </c>
      <c r="F27" s="107" t="str">
        <f t="shared" si="3"/>
        <v>48 - Water</v>
      </c>
      <c r="G27" s="86" t="s">
        <v>5629</v>
      </c>
    </row>
    <row r="28" spans="1:7">
      <c r="A28" s="97">
        <v>49</v>
      </c>
      <c r="B28" s="98" t="str">
        <f t="shared" si="1"/>
        <v>A49000</v>
      </c>
      <c r="C28" s="106" t="s">
        <v>5672</v>
      </c>
      <c r="D28" s="107" t="s">
        <v>5673</v>
      </c>
      <c r="E28" s="106" t="str">
        <f t="shared" si="2"/>
        <v>49 - Sewerage Department - Retail</v>
      </c>
      <c r="F28" s="107" t="str">
        <f t="shared" si="3"/>
        <v>49 - Sewer</v>
      </c>
      <c r="G28" s="86" t="s">
        <v>5629</v>
      </c>
    </row>
    <row r="29" spans="1:7">
      <c r="A29" s="97">
        <v>50</v>
      </c>
      <c r="B29" s="98" t="str">
        <f t="shared" si="1"/>
        <v>A50000</v>
      </c>
      <c r="C29" s="106" t="s">
        <v>5674</v>
      </c>
      <c r="D29" s="107" t="s">
        <v>5675</v>
      </c>
      <c r="E29" s="106" t="str">
        <f t="shared" si="2"/>
        <v>50 - Office of the Auditor General</v>
      </c>
      <c r="F29" s="107" t="str">
        <f t="shared" si="3"/>
        <v>50 - OAG</v>
      </c>
      <c r="G29" s="86" t="s">
        <v>5676</v>
      </c>
    </row>
    <row r="30" spans="1:7">
      <c r="A30" s="97">
        <v>51</v>
      </c>
      <c r="B30" s="98" t="str">
        <f t="shared" si="1"/>
        <v>A51000</v>
      </c>
      <c r="C30" s="106" t="s">
        <v>5677</v>
      </c>
      <c r="D30" s="107" t="s">
        <v>5678</v>
      </c>
      <c r="E30" s="106" t="str">
        <f t="shared" si="2"/>
        <v>51 - Board of Zoning Appeals</v>
      </c>
      <c r="F30" s="107" t="str">
        <f t="shared" si="3"/>
        <v>51 - Zoning</v>
      </c>
      <c r="G30" s="86" t="s">
        <v>5676</v>
      </c>
    </row>
    <row r="31" spans="1:7">
      <c r="A31" s="97">
        <v>52</v>
      </c>
      <c r="B31" s="98" t="str">
        <f t="shared" si="1"/>
        <v>A52000</v>
      </c>
      <c r="C31" s="106" t="s">
        <v>5679</v>
      </c>
      <c r="D31" s="107" t="s">
        <v>5680</v>
      </c>
      <c r="E31" s="106" t="str">
        <f t="shared" si="2"/>
        <v>52 - City Council</v>
      </c>
      <c r="F31" s="107" t="str">
        <f t="shared" si="3"/>
        <v>52 - Council</v>
      </c>
      <c r="G31" s="86" t="s">
        <v>5676</v>
      </c>
    </row>
    <row r="32" spans="1:7">
      <c r="A32" s="97">
        <v>53</v>
      </c>
      <c r="B32" s="98" t="str">
        <f t="shared" si="1"/>
        <v>A53000</v>
      </c>
      <c r="C32" s="106" t="s">
        <v>5681</v>
      </c>
      <c r="D32" s="107" t="s">
        <v>5682</v>
      </c>
      <c r="E32" s="106" t="str">
        <f t="shared" si="2"/>
        <v>53 - Ombudsman</v>
      </c>
      <c r="F32" s="107" t="str">
        <f t="shared" si="3"/>
        <v>53 - Ombud</v>
      </c>
      <c r="G32" s="86" t="s">
        <v>5676</v>
      </c>
    </row>
    <row r="33" spans="1:7">
      <c r="A33" s="97">
        <v>54</v>
      </c>
      <c r="B33" s="98" t="str">
        <f t="shared" si="1"/>
        <v>A54000</v>
      </c>
      <c r="C33" s="106" t="s">
        <v>5683</v>
      </c>
      <c r="D33" s="107" t="s">
        <v>5684</v>
      </c>
      <c r="E33" s="106" t="str">
        <f t="shared" si="2"/>
        <v>54 - Office of the Inspector General</v>
      </c>
      <c r="F33" s="107" t="str">
        <f t="shared" si="3"/>
        <v>54 - OIG</v>
      </c>
      <c r="G33" s="86" t="s">
        <v>5676</v>
      </c>
    </row>
    <row r="34" spans="1:7">
      <c r="A34" s="97">
        <v>60</v>
      </c>
      <c r="B34" s="98" t="str">
        <f t="shared" si="1"/>
        <v>A60000</v>
      </c>
      <c r="C34" s="106" t="s">
        <v>5685</v>
      </c>
      <c r="D34" s="107" t="s">
        <v>5686</v>
      </c>
      <c r="E34" s="106" t="str">
        <f t="shared" si="2"/>
        <v>60 - 36th District Court</v>
      </c>
      <c r="F34" s="107" t="str">
        <f t="shared" si="3"/>
        <v>60 - 36D</v>
      </c>
      <c r="G34" s="86" t="s">
        <v>5687</v>
      </c>
    </row>
    <row r="35" spans="1:7">
      <c r="A35" s="97">
        <v>70</v>
      </c>
      <c r="B35" s="98" t="str">
        <f t="shared" si="1"/>
        <v>A70000</v>
      </c>
      <c r="C35" s="106" t="s">
        <v>5688</v>
      </c>
      <c r="D35" s="107" t="s">
        <v>936</v>
      </c>
      <c r="E35" s="106" t="str">
        <f t="shared" si="2"/>
        <v>70 - City Clerk</v>
      </c>
      <c r="F35" s="107" t="str">
        <f t="shared" si="3"/>
        <v>70 - Clerk</v>
      </c>
      <c r="G35" s="86" t="s">
        <v>5676</v>
      </c>
    </row>
    <row r="36" spans="1:7">
      <c r="A36" s="97">
        <v>71</v>
      </c>
      <c r="B36" s="98" t="str">
        <f t="shared" si="1"/>
        <v>A71000</v>
      </c>
      <c r="C36" s="106" t="s">
        <v>5689</v>
      </c>
      <c r="D36" s="107" t="s">
        <v>5690</v>
      </c>
      <c r="E36" s="106" t="str">
        <f t="shared" si="2"/>
        <v>71 - Department of Elections</v>
      </c>
      <c r="F36" s="107" t="str">
        <f t="shared" si="3"/>
        <v>71 - Elections</v>
      </c>
      <c r="G36" s="86" t="s">
        <v>5676</v>
      </c>
    </row>
    <row r="37" spans="1:7">
      <c r="A37" s="97">
        <v>72</v>
      </c>
      <c r="B37" s="98" t="str">
        <f t="shared" si="1"/>
        <v>A72000</v>
      </c>
      <c r="C37" s="106" t="s">
        <v>5691</v>
      </c>
      <c r="D37" s="107" t="s">
        <v>348</v>
      </c>
      <c r="E37" s="106" t="str">
        <f t="shared" si="2"/>
        <v>72 - Detroit Public Library</v>
      </c>
      <c r="F37" s="107" t="str">
        <f t="shared" si="3"/>
        <v>72 - Library</v>
      </c>
      <c r="G37" s="86" t="s">
        <v>5629</v>
      </c>
    </row>
    <row r="38" spans="1:7">
      <c r="A38" s="99">
        <v>73</v>
      </c>
      <c r="B38" s="98" t="str">
        <f t="shared" si="1"/>
        <v>A73000</v>
      </c>
      <c r="C38" s="106" t="s">
        <v>5692</v>
      </c>
      <c r="D38" s="107" t="s">
        <v>5693</v>
      </c>
      <c r="E38" s="106" t="str">
        <f t="shared" si="2"/>
        <v>73 - Strategic Hazard Intervention Espionage Logistics Directorate</v>
      </c>
      <c r="F38" s="107" t="str">
        <f t="shared" si="3"/>
        <v>73 - SHIELD</v>
      </c>
      <c r="G38" s="86" t="s">
        <v>5694</v>
      </c>
    </row>
    <row r="39" spans="1:7">
      <c r="A39" s="100">
        <v>11</v>
      </c>
      <c r="B39" s="101" t="str">
        <f t="shared" si="1"/>
        <v>A11000</v>
      </c>
      <c r="C39" s="108" t="s">
        <v>5695</v>
      </c>
      <c r="D39" s="109" t="s">
        <v>5696</v>
      </c>
      <c r="E39" s="108" t="str">
        <f t="shared" si="2"/>
        <v>11 - Arts Department</v>
      </c>
      <c r="F39" s="109" t="str">
        <f t="shared" si="3"/>
        <v>11 - Arts</v>
      </c>
      <c r="G39" s="87" t="s">
        <v>5697</v>
      </c>
    </row>
    <row r="40" spans="1:7">
      <c r="A40" s="100">
        <v>12</v>
      </c>
      <c r="B40" s="101" t="str">
        <f t="shared" si="1"/>
        <v>A12000</v>
      </c>
      <c r="C40" s="108" t="s">
        <v>5698</v>
      </c>
      <c r="D40" s="109" t="s">
        <v>5699</v>
      </c>
      <c r="E40" s="108" t="str">
        <f t="shared" si="2"/>
        <v>12 - Office of Budget</v>
      </c>
      <c r="F40" s="109" t="str">
        <f t="shared" si="3"/>
        <v>12 - Budget</v>
      </c>
      <c r="G40" s="87" t="s">
        <v>5697</v>
      </c>
    </row>
    <row r="41" spans="1:7">
      <c r="A41" s="100">
        <v>14</v>
      </c>
      <c r="B41" s="101" t="str">
        <f t="shared" si="1"/>
        <v>A14000</v>
      </c>
      <c r="C41" s="108" t="s">
        <v>5700</v>
      </c>
      <c r="D41" s="109" t="s">
        <v>5701</v>
      </c>
      <c r="E41" s="108" t="str">
        <f t="shared" si="2"/>
        <v>14 - Civic Center Department</v>
      </c>
      <c r="F41" s="109" t="str">
        <f t="shared" si="3"/>
        <v>14 - Civic Center</v>
      </c>
      <c r="G41" s="87" t="s">
        <v>5697</v>
      </c>
    </row>
    <row r="42" spans="1:7">
      <c r="A42" s="100">
        <v>21</v>
      </c>
      <c r="B42" s="101" t="str">
        <f t="shared" si="1"/>
        <v>A21000</v>
      </c>
      <c r="C42" s="108" t="s">
        <v>5702</v>
      </c>
      <c r="D42" s="109" t="s">
        <v>5703</v>
      </c>
      <c r="E42" s="108" t="str">
        <f t="shared" si="2"/>
        <v>21 - Detroit's Workforce Development Department</v>
      </c>
      <c r="F42" s="109" t="str">
        <f t="shared" si="3"/>
        <v>21 - DWDD</v>
      </c>
      <c r="G42" s="87" t="s">
        <v>5697</v>
      </c>
    </row>
    <row r="43" spans="1:7">
      <c r="A43" s="100">
        <v>22</v>
      </c>
      <c r="B43" s="101" t="str">
        <f t="shared" si="1"/>
        <v>A22000</v>
      </c>
      <c r="C43" s="108" t="s">
        <v>5704</v>
      </c>
      <c r="D43" s="109" t="s">
        <v>5705</v>
      </c>
      <c r="E43" s="108" t="str">
        <f t="shared" si="2"/>
        <v>22 - Environmental Affairs</v>
      </c>
      <c r="F43" s="109" t="str">
        <f t="shared" si="3"/>
        <v>22 - Environment</v>
      </c>
      <c r="G43" s="87" t="s">
        <v>5697</v>
      </c>
    </row>
    <row r="44" spans="1:7">
      <c r="A44" s="100">
        <v>26</v>
      </c>
      <c r="B44" s="101" t="str">
        <f t="shared" si="1"/>
        <v>A26000</v>
      </c>
      <c r="C44" s="108" t="s">
        <v>5706</v>
      </c>
      <c r="D44" s="109" t="s">
        <v>5707</v>
      </c>
      <c r="E44" s="108" t="str">
        <f t="shared" si="2"/>
        <v>26 - Detroit Historical Society</v>
      </c>
      <c r="F44" s="109" t="str">
        <f t="shared" si="3"/>
        <v>26 - Historical</v>
      </c>
      <c r="G44" s="87" t="s">
        <v>5697</v>
      </c>
    </row>
    <row r="45" spans="1:7">
      <c r="A45" s="100">
        <v>30</v>
      </c>
      <c r="B45" s="101" t="str">
        <f t="shared" si="1"/>
        <v>A30000</v>
      </c>
      <c r="C45" s="108" t="s">
        <v>5708</v>
      </c>
      <c r="D45" s="109" t="s">
        <v>5709</v>
      </c>
      <c r="E45" s="108" t="str">
        <f t="shared" si="2"/>
        <v>30 - Human Services Department</v>
      </c>
      <c r="F45" s="109" t="str">
        <f t="shared" si="3"/>
        <v>30 - HSD</v>
      </c>
      <c r="G45" s="87" t="s">
        <v>5697</v>
      </c>
    </row>
    <row r="46" spans="1:7">
      <c r="A46" s="100">
        <v>39</v>
      </c>
      <c r="B46" s="101" t="str">
        <f t="shared" si="1"/>
        <v>A39000</v>
      </c>
      <c r="C46" s="108" t="s">
        <v>5710</v>
      </c>
      <c r="D46" s="109" t="s">
        <v>5711</v>
      </c>
      <c r="E46" s="108" t="str">
        <f t="shared" si="2"/>
        <v>39 - Recreation Department</v>
      </c>
      <c r="F46" s="109" t="str">
        <f t="shared" si="3"/>
        <v>39 - Recreation</v>
      </c>
      <c r="G46" s="87" t="s">
        <v>5697</v>
      </c>
    </row>
    <row r="47" spans="1:7">
      <c r="A47" s="100">
        <v>41</v>
      </c>
      <c r="B47" s="101" t="str">
        <f t="shared" si="1"/>
        <v>A41000</v>
      </c>
      <c r="C47" s="108" t="s">
        <v>5712</v>
      </c>
      <c r="D47" s="109" t="s">
        <v>5713</v>
      </c>
      <c r="E47" s="108" t="str">
        <f t="shared" si="2"/>
        <v>41 - Water Department</v>
      </c>
      <c r="F47" s="109" t="str">
        <f t="shared" si="3"/>
        <v>41 - H2O</v>
      </c>
      <c r="G47" s="87" t="s">
        <v>5697</v>
      </c>
    </row>
    <row r="48" spans="1:7">
      <c r="A48" s="100">
        <v>42</v>
      </c>
      <c r="B48" s="101" t="str">
        <f t="shared" si="1"/>
        <v>A42000</v>
      </c>
      <c r="C48" s="108" t="s">
        <v>5714</v>
      </c>
      <c r="D48" s="109" t="s">
        <v>5673</v>
      </c>
      <c r="E48" s="108" t="str">
        <f t="shared" si="2"/>
        <v>42 - Sewerage Department</v>
      </c>
      <c r="F48" s="109" t="str">
        <f t="shared" si="3"/>
        <v>42 - Sewer</v>
      </c>
      <c r="G48" s="87" t="s">
        <v>5697</v>
      </c>
    </row>
    <row r="49" spans="1:7">
      <c r="A49" s="100">
        <v>44</v>
      </c>
      <c r="B49" s="101" t="str">
        <f t="shared" si="1"/>
        <v>A44000</v>
      </c>
      <c r="C49" s="108" t="s">
        <v>5715</v>
      </c>
      <c r="D49" s="109" t="s">
        <v>5716</v>
      </c>
      <c r="E49" s="108" t="str">
        <f t="shared" si="2"/>
        <v>44 - Detroit Zoo</v>
      </c>
      <c r="F49" s="109" t="str">
        <f t="shared" si="3"/>
        <v>44 - Zoo</v>
      </c>
      <c r="G49" s="87" t="s">
        <v>5697</v>
      </c>
    </row>
    <row r="50" spans="1:7">
      <c r="A50" s="100">
        <v>46</v>
      </c>
      <c r="B50" s="101" t="str">
        <f t="shared" si="1"/>
        <v>A46000</v>
      </c>
      <c r="C50" s="108" t="s">
        <v>5717</v>
      </c>
      <c r="D50" s="109" t="s">
        <v>5709</v>
      </c>
      <c r="E50" s="108" t="str">
        <f t="shared" si="2"/>
        <v>46 - Homeland Security Department</v>
      </c>
      <c r="F50" s="109" t="str">
        <f t="shared" si="3"/>
        <v>46 - HSD</v>
      </c>
      <c r="G50" s="87" t="s">
        <v>5697</v>
      </c>
    </row>
  </sheetData>
  <autoFilter ref="A3:G37" xr:uid="{96234AE5-F04C-40E5-97C5-73C695834799}"/>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F6640-4484-4908-B232-8D8E9182162B}">
  <sheetPr codeName="Sheet19">
    <tabColor rgb="FFFFFF00"/>
  </sheetPr>
  <dimension ref="A1:H259"/>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8.44140625" bestFit="1" customWidth="1"/>
    <col min="2" max="2" width="20" bestFit="1" customWidth="1"/>
    <col min="3" max="3" width="86.33203125" bestFit="1" customWidth="1"/>
    <col min="4" max="4" width="18.6640625" bestFit="1" customWidth="1"/>
    <col min="5" max="5" width="59.33203125" bestFit="1" customWidth="1"/>
    <col min="6" max="6" width="16.5546875" bestFit="1" customWidth="1"/>
    <col min="7" max="7" width="52.33203125" bestFit="1" customWidth="1"/>
    <col min="8" max="8" width="15.6640625" bestFit="1" customWidth="1"/>
  </cols>
  <sheetData>
    <row r="1" spans="1:8"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8" ht="21.6" thickBot="1">
      <c r="A2" s="619" t="s">
        <v>5640</v>
      </c>
      <c r="B2" s="619"/>
      <c r="C2" s="619"/>
      <c r="D2" s="619"/>
      <c r="E2" s="619"/>
      <c r="F2" s="619"/>
      <c r="G2" s="619"/>
      <c r="H2" s="619"/>
    </row>
    <row r="3" spans="1:8" ht="15" thickBot="1">
      <c r="A3" s="305" t="s">
        <v>231</v>
      </c>
      <c r="B3" s="103" t="s">
        <v>18</v>
      </c>
      <c r="C3" s="5" t="s">
        <v>19</v>
      </c>
      <c r="D3" s="305" t="s">
        <v>23</v>
      </c>
      <c r="E3" s="103" t="s">
        <v>24</v>
      </c>
      <c r="F3" s="305" t="s">
        <v>25</v>
      </c>
      <c r="G3" s="103" t="s">
        <v>26</v>
      </c>
      <c r="H3" s="336" t="s">
        <v>5718</v>
      </c>
    </row>
    <row r="4" spans="1:8" ht="15" thickTop="1">
      <c r="A4" s="653">
        <f>_xlfn.XLOOKUP($F4,'CC.Meta'!$A:$A,'CC.Meta'!$E:$E,"not found",0,1)</f>
        <v>20</v>
      </c>
      <c r="B4" s="654" t="str">
        <f>_xlfn.XLOOKUP($A4,Dept.Meta!$A:$A,Dept.Meta!$F:$F,"not found",0,1)</f>
        <v>20 - DDoT</v>
      </c>
      <c r="C4" s="621" t="s">
        <v>5719</v>
      </c>
      <c r="D4" s="620" t="s">
        <v>5720</v>
      </c>
      <c r="E4" s="654" t="str">
        <f>_xlfn.XLOOKUP($D4,Appr.Meta!$A:$A,Appr.Meta!$C:$C,"not found",0,1)</f>
        <v>DDOT Departmental Operations</v>
      </c>
      <c r="F4" s="620">
        <v>200040</v>
      </c>
      <c r="G4" s="654" t="str">
        <f>_xlfn.XLOOKUP($F4,'CC.Meta'!$A:$A,'CC.Meta'!$C:$C,"not found",0,1)</f>
        <v>DDOT Mobility Innovation</v>
      </c>
      <c r="H4" s="655" t="str">
        <f t="shared" ref="H4:H67" si="1">_xlfn.CONCAT(D4,"-",F4)</f>
        <v>00146-200040</v>
      </c>
    </row>
    <row r="5" spans="1:8">
      <c r="A5" s="656">
        <f>_xlfn.XLOOKUP($F5,'CC.Meta'!$A:$A,'CC.Meta'!$E:$E,"not found",0,1)</f>
        <v>20</v>
      </c>
      <c r="B5" s="657" t="str">
        <f>_xlfn.XLOOKUP($A5,Dept.Meta!$A:$A,Dept.Meta!$F:$F,"not found",0,1)</f>
        <v>20 - DDoT</v>
      </c>
      <c r="C5" s="82" t="s">
        <v>5719</v>
      </c>
      <c r="D5" s="658" t="s">
        <v>5721</v>
      </c>
      <c r="E5" s="657" t="str">
        <f>_xlfn.XLOOKUP($D5,Appr.Meta!$A:$A,Appr.Meta!$C:$C,"not found",0,1)</f>
        <v>DDOT Planning</v>
      </c>
      <c r="F5" s="658">
        <v>200040</v>
      </c>
      <c r="G5" s="657" t="str">
        <f>_xlfn.XLOOKUP($F5,'CC.Meta'!$A:$A,'CC.Meta'!$C:$C,"not found",0,1)</f>
        <v>DDOT Mobility Innovation</v>
      </c>
      <c r="H5" s="659" t="str">
        <f t="shared" si="1"/>
        <v>29201-200040</v>
      </c>
    </row>
    <row r="6" spans="1:8">
      <c r="A6" s="656">
        <f>_xlfn.XLOOKUP($F6,'CC.Meta'!$A:$A,'CC.Meta'!$E:$E,"not found",0,1)</f>
        <v>23</v>
      </c>
      <c r="B6" s="657" t="str">
        <f>_xlfn.XLOOKUP($A6,Dept.Meta!$A:$A,Dept.Meta!$F:$F,"not found",0,1)</f>
        <v>23 - OCFO</v>
      </c>
      <c r="C6" s="82" t="s">
        <v>5722</v>
      </c>
      <c r="D6" s="658" t="s">
        <v>5723</v>
      </c>
      <c r="E6" s="657" t="str">
        <f>_xlfn.XLOOKUP($D6,Appr.Meta!$A:$A,Appr.Meta!$C:$C,"not found",0,1)</f>
        <v>OCFO Office of the Assessor</v>
      </c>
      <c r="F6" s="658">
        <v>230120</v>
      </c>
      <c r="G6" s="657" t="str">
        <f>_xlfn.XLOOKUP($F6,'CC.Meta'!$A:$A,'CC.Meta'!$C:$C,"not found",0,1)</f>
        <v>Valuation &amp; Field Operations</v>
      </c>
      <c r="H6" s="659" t="str">
        <f t="shared" si="1"/>
        <v>00060-230120</v>
      </c>
    </row>
    <row r="7" spans="1:8">
      <c r="A7" s="656">
        <f>_xlfn.XLOOKUP($F7,'CC.Meta'!$A:$A,'CC.Meta'!$E:$E,"not found",0,1)</f>
        <v>23</v>
      </c>
      <c r="B7" s="657" t="str">
        <f>_xlfn.XLOOKUP($A7,Dept.Meta!$A:$A,Dept.Meta!$F:$F,"not found",0,1)</f>
        <v>23 - OCFO</v>
      </c>
      <c r="C7" s="82" t="s">
        <v>5722</v>
      </c>
      <c r="D7" s="658" t="s">
        <v>5723</v>
      </c>
      <c r="E7" s="657" t="str">
        <f>_xlfn.XLOOKUP($D7,Appr.Meta!$A:$A,Appr.Meta!$C:$C,"not found",0,1)</f>
        <v>OCFO Office of the Assessor</v>
      </c>
      <c r="F7" s="658">
        <v>230121</v>
      </c>
      <c r="G7" s="657" t="str">
        <f>_xlfn.XLOOKUP($F7,'CC.Meta'!$A:$A,'CC.Meta'!$C:$C,"not found",0,1)</f>
        <v>CBD &amp; Major Buildings Valuation</v>
      </c>
      <c r="H7" s="659" t="str">
        <f t="shared" si="1"/>
        <v>00060-230121</v>
      </c>
    </row>
    <row r="8" spans="1:8">
      <c r="A8" s="656">
        <f>_xlfn.XLOOKUP($F8,'CC.Meta'!$A:$A,'CC.Meta'!$E:$E,"not found",0,1)</f>
        <v>23</v>
      </c>
      <c r="B8" s="657" t="str">
        <f>_xlfn.XLOOKUP($A8,Dept.Meta!$A:$A,Dept.Meta!$F:$F,"not found",0,1)</f>
        <v>23 - OCFO</v>
      </c>
      <c r="C8" s="82" t="s">
        <v>5722</v>
      </c>
      <c r="D8" s="658" t="s">
        <v>5723</v>
      </c>
      <c r="E8" s="657" t="str">
        <f>_xlfn.XLOOKUP($D8,Appr.Meta!$A:$A,Appr.Meta!$C:$C,"not found",0,1)</f>
        <v>OCFO Office of the Assessor</v>
      </c>
      <c r="F8" s="658">
        <v>230122</v>
      </c>
      <c r="G8" s="657" t="str">
        <f>_xlfn.XLOOKUP($F8,'CC.Meta'!$A:$A,'CC.Meta'!$C:$C,"not found",0,1)</f>
        <v>Special Processing Division</v>
      </c>
      <c r="H8" s="659" t="str">
        <f t="shared" si="1"/>
        <v>00060-230122</v>
      </c>
    </row>
    <row r="9" spans="1:8">
      <c r="A9" s="656">
        <f>_xlfn.XLOOKUP($F9,'CC.Meta'!$A:$A,'CC.Meta'!$E:$E,"not found",0,1)</f>
        <v>23</v>
      </c>
      <c r="B9" s="657" t="str">
        <f>_xlfn.XLOOKUP($A9,Dept.Meta!$A:$A,Dept.Meta!$F:$F,"not found",0,1)</f>
        <v>23 - OCFO</v>
      </c>
      <c r="C9" s="82" t="s">
        <v>5722</v>
      </c>
      <c r="D9" s="658" t="s">
        <v>5723</v>
      </c>
      <c r="E9" s="657" t="str">
        <f>_xlfn.XLOOKUP($D9,Appr.Meta!$A:$A,Appr.Meta!$C:$C,"not found",0,1)</f>
        <v>OCFO Office of the Assessor</v>
      </c>
      <c r="F9" s="658">
        <v>230123</v>
      </c>
      <c r="G9" s="657" t="str">
        <f>_xlfn.XLOOKUP($F9,'CC.Meta'!$A:$A,'CC.Meta'!$C:$C,"not found",0,1)</f>
        <v>GIS/Land Maintenance Division</v>
      </c>
      <c r="H9" s="659" t="str">
        <f t="shared" si="1"/>
        <v>00060-230123</v>
      </c>
    </row>
    <row r="10" spans="1:8">
      <c r="A10" s="656">
        <f>_xlfn.XLOOKUP($F10,'CC.Meta'!$A:$A,'CC.Meta'!$E:$E,"not found",0,1)</f>
        <v>23</v>
      </c>
      <c r="B10" s="657" t="str">
        <f>_xlfn.XLOOKUP($A10,Dept.Meta!$A:$A,Dept.Meta!$F:$F,"not found",0,1)</f>
        <v>23 - OCFO</v>
      </c>
      <c r="C10" s="82" t="s">
        <v>5722</v>
      </c>
      <c r="D10" s="658" t="s">
        <v>5724</v>
      </c>
      <c r="E10" s="657" t="str">
        <f>_xlfn.XLOOKUP($D10,Appr.Meta!$A:$A,Appr.Meta!$C:$C,"not found",0,1)</f>
        <v>Exit Financing</v>
      </c>
      <c r="F10" s="658">
        <v>230120</v>
      </c>
      <c r="G10" s="657" t="str">
        <f>_xlfn.XLOOKUP($F10,'CC.Meta'!$A:$A,'CC.Meta'!$C:$C,"not found",0,1)</f>
        <v>Valuation &amp; Field Operations</v>
      </c>
      <c r="H10" s="659" t="str">
        <f t="shared" si="1"/>
        <v>13824-230120</v>
      </c>
    </row>
    <row r="11" spans="1:8">
      <c r="A11" s="656">
        <f>_xlfn.XLOOKUP($F11,'CC.Meta'!$A:$A,'CC.Meta'!$E:$E,"not found",0,1)</f>
        <v>23</v>
      </c>
      <c r="B11" s="657" t="str">
        <f>_xlfn.XLOOKUP($A11,Dept.Meta!$A:$A,Dept.Meta!$F:$F,"not found",0,1)</f>
        <v>23 - OCFO</v>
      </c>
      <c r="C11" s="82" t="s">
        <v>5722</v>
      </c>
      <c r="D11" s="658" t="s">
        <v>5725</v>
      </c>
      <c r="E11" s="657" t="str">
        <f>_xlfn.XLOOKUP($D11,Appr.Meta!$A:$A,Appr.Meta!$C:$C,"not found",0,1)</f>
        <v>ARPA - City Services &amp; Infrasructure</v>
      </c>
      <c r="F11" s="658">
        <v>230122</v>
      </c>
      <c r="G11" s="657" t="str">
        <f>_xlfn.XLOOKUP($F11,'CC.Meta'!$A:$A,'CC.Meta'!$C:$C,"not found",0,1)</f>
        <v>Special Processing Division</v>
      </c>
      <c r="H11" s="659" t="str">
        <f t="shared" si="1"/>
        <v>22002-230122</v>
      </c>
    </row>
    <row r="12" spans="1:8">
      <c r="A12" s="656">
        <f>_xlfn.XLOOKUP($F12,'CC.Meta'!$A:$A,'CC.Meta'!$E:$E,"not found",0,1)</f>
        <v>23</v>
      </c>
      <c r="B12" s="657" t="str">
        <f>_xlfn.XLOOKUP($A12,Dept.Meta!$A:$A,Dept.Meta!$F:$F,"not found",0,1)</f>
        <v>23 - OCFO</v>
      </c>
      <c r="C12" s="82" t="s">
        <v>5722</v>
      </c>
      <c r="D12" s="658" t="s">
        <v>5725</v>
      </c>
      <c r="E12" s="657" t="str">
        <f>_xlfn.XLOOKUP($D12,Appr.Meta!$A:$A,Appr.Meta!$C:$C,"not found",0,1)</f>
        <v>ARPA - City Services &amp; Infrasructure</v>
      </c>
      <c r="F12" s="658">
        <v>230123</v>
      </c>
      <c r="G12" s="657" t="str">
        <f>_xlfn.XLOOKUP($F12,'CC.Meta'!$A:$A,'CC.Meta'!$C:$C,"not found",0,1)</f>
        <v>GIS/Land Maintenance Division</v>
      </c>
      <c r="H12" s="659" t="str">
        <f t="shared" si="1"/>
        <v>22002-230123</v>
      </c>
    </row>
    <row r="13" spans="1:8">
      <c r="A13" s="656">
        <f>_xlfn.XLOOKUP($F13,'CC.Meta'!$A:$A,'CC.Meta'!$E:$E,"not found",0,1)</f>
        <v>23</v>
      </c>
      <c r="B13" s="657" t="str">
        <f>_xlfn.XLOOKUP($A13,Dept.Meta!$A:$A,Dept.Meta!$F:$F,"not found",0,1)</f>
        <v>23 - OCFO</v>
      </c>
      <c r="C13" s="82" t="s">
        <v>5722</v>
      </c>
      <c r="D13" s="658" t="s">
        <v>5726</v>
      </c>
      <c r="E13" s="657" t="str">
        <f>_xlfn.XLOOKUP($D13,Appr.Meta!$A:$A,Appr.Meta!$C:$C,"not found",0,1)</f>
        <v>ARPA - Employment &amp; Job Creation</v>
      </c>
      <c r="F13" s="658">
        <v>230123</v>
      </c>
      <c r="G13" s="657" t="str">
        <f>_xlfn.XLOOKUP($F13,'CC.Meta'!$A:$A,'CC.Meta'!$C:$C,"not found",0,1)</f>
        <v>GIS/Land Maintenance Division</v>
      </c>
      <c r="H13" s="659" t="str">
        <f t="shared" si="1"/>
        <v>22009-230123</v>
      </c>
    </row>
    <row r="14" spans="1:8">
      <c r="A14" s="656">
        <f>_xlfn.XLOOKUP($F14,'CC.Meta'!$A:$A,'CC.Meta'!$E:$E,"not found",0,1)</f>
        <v>23</v>
      </c>
      <c r="B14" s="657" t="str">
        <f>_xlfn.XLOOKUP($A14,Dept.Meta!$A:$A,Dept.Meta!$F:$F,"not found",0,1)</f>
        <v>23 - OCFO</v>
      </c>
      <c r="C14" s="82" t="s">
        <v>5722</v>
      </c>
      <c r="D14" s="658" t="s">
        <v>5727</v>
      </c>
      <c r="E14" s="657" t="str">
        <f>_xlfn.XLOOKUP($D14,Appr.Meta!$A:$A,Appr.Meta!$C:$C,"not found",0,1)</f>
        <v>Resource Planning</v>
      </c>
      <c r="F14" s="658">
        <v>230121</v>
      </c>
      <c r="G14" s="657" t="str">
        <f>_xlfn.XLOOKUP($F14,'CC.Meta'!$A:$A,'CC.Meta'!$C:$C,"not found",0,1)</f>
        <v>CBD &amp; Major Buildings Valuation</v>
      </c>
      <c r="H14" s="659" t="str">
        <f t="shared" si="1"/>
        <v>29231-230121</v>
      </c>
    </row>
    <row r="15" spans="1:8">
      <c r="A15" s="656">
        <f>_xlfn.XLOOKUP($F15,'CC.Meta'!$A:$A,'CC.Meta'!$E:$E,"not found",0,1)</f>
        <v>23</v>
      </c>
      <c r="B15" s="657" t="str">
        <f>_xlfn.XLOOKUP($A15,Dept.Meta!$A:$A,Dept.Meta!$F:$F,"not found",0,1)</f>
        <v>23 - OCFO</v>
      </c>
      <c r="C15" s="82" t="s">
        <v>5722</v>
      </c>
      <c r="D15" s="658" t="s">
        <v>5727</v>
      </c>
      <c r="E15" s="657" t="str">
        <f>_xlfn.XLOOKUP($D15,Appr.Meta!$A:$A,Appr.Meta!$C:$C,"not found",0,1)</f>
        <v>Resource Planning</v>
      </c>
      <c r="F15" s="658">
        <v>230122</v>
      </c>
      <c r="G15" s="657" t="str">
        <f>_xlfn.XLOOKUP($F15,'CC.Meta'!$A:$A,'CC.Meta'!$C:$C,"not found",0,1)</f>
        <v>Special Processing Division</v>
      </c>
      <c r="H15" s="659" t="str">
        <f t="shared" si="1"/>
        <v>29231-230122</v>
      </c>
    </row>
    <row r="16" spans="1:8">
      <c r="A16" s="656">
        <f>_xlfn.XLOOKUP($F16,'CC.Meta'!$A:$A,'CC.Meta'!$E:$E,"not found",0,1)</f>
        <v>23</v>
      </c>
      <c r="B16" s="657" t="str">
        <f>_xlfn.XLOOKUP($A16,Dept.Meta!$A:$A,Dept.Meta!$F:$F,"not found",0,1)</f>
        <v>23 - OCFO</v>
      </c>
      <c r="C16" s="82" t="s">
        <v>5722</v>
      </c>
      <c r="D16" s="658" t="s">
        <v>5727</v>
      </c>
      <c r="E16" s="657" t="str">
        <f>_xlfn.XLOOKUP($D16,Appr.Meta!$A:$A,Appr.Meta!$C:$C,"not found",0,1)</f>
        <v>Resource Planning</v>
      </c>
      <c r="F16" s="658">
        <v>230123</v>
      </c>
      <c r="G16" s="657" t="str">
        <f>_xlfn.XLOOKUP($F16,'CC.Meta'!$A:$A,'CC.Meta'!$C:$C,"not found",0,1)</f>
        <v>GIS/Land Maintenance Division</v>
      </c>
      <c r="H16" s="659" t="str">
        <f t="shared" si="1"/>
        <v>29231-230123</v>
      </c>
    </row>
    <row r="17" spans="1:8">
      <c r="A17" s="656">
        <f>_xlfn.XLOOKUP($F17,'CC.Meta'!$A:$A,'CC.Meta'!$E:$E,"not found",0,1)</f>
        <v>23</v>
      </c>
      <c r="B17" s="657" t="str">
        <f>_xlfn.XLOOKUP($A17,Dept.Meta!$A:$A,Dept.Meta!$F:$F,"not found",0,1)</f>
        <v>23 - OCFO</v>
      </c>
      <c r="C17" s="82" t="s">
        <v>5722</v>
      </c>
      <c r="D17" s="658" t="s">
        <v>5728</v>
      </c>
      <c r="E17" s="657" t="str">
        <f>_xlfn.XLOOKUP($D17,Appr.Meta!$A:$A,Appr.Meta!$C:$C,"not found",0,1)</f>
        <v>Property Valuation</v>
      </c>
      <c r="F17" s="658">
        <v>230120</v>
      </c>
      <c r="G17" s="657" t="str">
        <f>_xlfn.XLOOKUP($F17,'CC.Meta'!$A:$A,'CC.Meta'!$C:$C,"not found",0,1)</f>
        <v>Valuation &amp; Field Operations</v>
      </c>
      <c r="H17" s="659" t="str">
        <f t="shared" si="1"/>
        <v>29232-230120</v>
      </c>
    </row>
    <row r="18" spans="1:8">
      <c r="A18" s="656">
        <f>_xlfn.XLOOKUP($F18,'CC.Meta'!$A:$A,'CC.Meta'!$E:$E,"not found",0,1)</f>
        <v>23</v>
      </c>
      <c r="B18" s="657" t="str">
        <f>_xlfn.XLOOKUP($A18,Dept.Meta!$A:$A,Dept.Meta!$F:$F,"not found",0,1)</f>
        <v>23 - OCFO</v>
      </c>
      <c r="C18" s="82" t="s">
        <v>5722</v>
      </c>
      <c r="D18" s="658" t="s">
        <v>5728</v>
      </c>
      <c r="E18" s="657" t="str">
        <f>_xlfn.XLOOKUP($D18,Appr.Meta!$A:$A,Appr.Meta!$C:$C,"not found",0,1)</f>
        <v>Property Valuation</v>
      </c>
      <c r="F18" s="658">
        <v>230121</v>
      </c>
      <c r="G18" s="657" t="str">
        <f>_xlfn.XLOOKUP($F18,'CC.Meta'!$A:$A,'CC.Meta'!$C:$C,"not found",0,1)</f>
        <v>CBD &amp; Major Buildings Valuation</v>
      </c>
      <c r="H18" s="659" t="str">
        <f t="shared" si="1"/>
        <v>29232-230121</v>
      </c>
    </row>
    <row r="19" spans="1:8">
      <c r="A19" s="656">
        <f>_xlfn.XLOOKUP($F19,'CC.Meta'!$A:$A,'CC.Meta'!$E:$E,"not found",0,1)</f>
        <v>23</v>
      </c>
      <c r="B19" s="657" t="str">
        <f>_xlfn.XLOOKUP($A19,Dept.Meta!$A:$A,Dept.Meta!$F:$F,"not found",0,1)</f>
        <v>23 - OCFO</v>
      </c>
      <c r="C19" s="82" t="s">
        <v>5722</v>
      </c>
      <c r="D19" s="658" t="s">
        <v>5728</v>
      </c>
      <c r="E19" s="657" t="str">
        <f>_xlfn.XLOOKUP($D19,Appr.Meta!$A:$A,Appr.Meta!$C:$C,"not found",0,1)</f>
        <v>Property Valuation</v>
      </c>
      <c r="F19" s="658">
        <v>230122</v>
      </c>
      <c r="G19" s="657" t="str">
        <f>_xlfn.XLOOKUP($F19,'CC.Meta'!$A:$A,'CC.Meta'!$C:$C,"not found",0,1)</f>
        <v>Special Processing Division</v>
      </c>
      <c r="H19" s="659" t="str">
        <f t="shared" si="1"/>
        <v>29232-230122</v>
      </c>
    </row>
    <row r="20" spans="1:8">
      <c r="A20" s="656">
        <f>_xlfn.XLOOKUP($F20,'CC.Meta'!$A:$A,'CC.Meta'!$E:$E,"not found",0,1)</f>
        <v>23</v>
      </c>
      <c r="B20" s="657" t="str">
        <f>_xlfn.XLOOKUP($A20,Dept.Meta!$A:$A,Dept.Meta!$F:$F,"not found",0,1)</f>
        <v>23 - OCFO</v>
      </c>
      <c r="C20" s="82" t="s">
        <v>5722</v>
      </c>
      <c r="D20" s="658" t="s">
        <v>5728</v>
      </c>
      <c r="E20" s="657" t="str">
        <f>_xlfn.XLOOKUP($D20,Appr.Meta!$A:$A,Appr.Meta!$C:$C,"not found",0,1)</f>
        <v>Property Valuation</v>
      </c>
      <c r="F20" s="658">
        <v>230123</v>
      </c>
      <c r="G20" s="657" t="str">
        <f>_xlfn.XLOOKUP($F20,'CC.Meta'!$A:$A,'CC.Meta'!$C:$C,"not found",0,1)</f>
        <v>GIS/Land Maintenance Division</v>
      </c>
      <c r="H20" s="659" t="str">
        <f t="shared" si="1"/>
        <v>29232-230123</v>
      </c>
    </row>
    <row r="21" spans="1:8">
      <c r="A21" s="656">
        <f>_xlfn.XLOOKUP($F21,'CC.Meta'!$A:$A,'CC.Meta'!$E:$E,"not found",0,1)</f>
        <v>23</v>
      </c>
      <c r="B21" s="657" t="str">
        <f>_xlfn.XLOOKUP($A21,Dept.Meta!$A:$A,Dept.Meta!$F:$F,"not found",0,1)</f>
        <v>23 - OCFO</v>
      </c>
      <c r="C21" s="82" t="s">
        <v>5722</v>
      </c>
      <c r="D21" s="658" t="s">
        <v>5728</v>
      </c>
      <c r="E21" s="657" t="str">
        <f>_xlfn.XLOOKUP($D21,Appr.Meta!$A:$A,Appr.Meta!$C:$C,"not found",0,1)</f>
        <v>Property Valuation</v>
      </c>
      <c r="F21" s="658">
        <v>230124</v>
      </c>
      <c r="G21" s="657" t="str">
        <f>_xlfn.XLOOKUP($F21,'CC.Meta'!$A:$A,'CC.Meta'!$C:$C,"not found",0,1)</f>
        <v>Board of Review</v>
      </c>
      <c r="H21" s="659" t="str">
        <f t="shared" si="1"/>
        <v>29232-230124</v>
      </c>
    </row>
    <row r="22" spans="1:8">
      <c r="A22" s="656">
        <f>_xlfn.XLOOKUP($F22,'CC.Meta'!$A:$A,'CC.Meta'!$E:$E,"not found",0,1)</f>
        <v>23</v>
      </c>
      <c r="B22" s="657" t="str">
        <f>_xlfn.XLOOKUP($A22,Dept.Meta!$A:$A,Dept.Meta!$F:$F,"not found",0,1)</f>
        <v>23 - OCFO</v>
      </c>
      <c r="C22" s="82" t="s">
        <v>5722</v>
      </c>
      <c r="D22" s="658" t="s">
        <v>5729</v>
      </c>
      <c r="E22" s="657" t="str">
        <f>_xlfn.XLOOKUP($D22,Appr.Meta!$A:$A,Appr.Meta!$C:$C,"not found",0,1)</f>
        <v>Revenue Management</v>
      </c>
      <c r="F22" s="658">
        <v>230122</v>
      </c>
      <c r="G22" s="657" t="str">
        <f>_xlfn.XLOOKUP($F22,'CC.Meta'!$A:$A,'CC.Meta'!$C:$C,"not found",0,1)</f>
        <v>Special Processing Division</v>
      </c>
      <c r="H22" s="659" t="str">
        <f t="shared" si="1"/>
        <v>29234-230122</v>
      </c>
    </row>
    <row r="23" spans="1:8">
      <c r="A23" s="656">
        <f>_xlfn.XLOOKUP($F23,'CC.Meta'!$A:$A,'CC.Meta'!$E:$E,"not found",0,1)</f>
        <v>23</v>
      </c>
      <c r="B23" s="657" t="str">
        <f>_xlfn.XLOOKUP($A23,Dept.Meta!$A:$A,Dept.Meta!$F:$F,"not found",0,1)</f>
        <v>23 - OCFO</v>
      </c>
      <c r="C23" s="82" t="s">
        <v>5698</v>
      </c>
      <c r="D23" s="658" t="s">
        <v>5730</v>
      </c>
      <c r="E23" s="657" t="str">
        <f>_xlfn.XLOOKUP($D23,Appr.Meta!$A:$A,Appr.Meta!$C:$C,"not found",0,1)</f>
        <v>OCFO Office of Budget</v>
      </c>
      <c r="F23" s="658">
        <v>230137</v>
      </c>
      <c r="G23" s="657" t="str">
        <f>_xlfn.XLOOKUP($F23,'CC.Meta'!$A:$A,'CC.Meta'!$C:$C,"not found",0,1)</f>
        <v>Office of Budget</v>
      </c>
      <c r="H23" s="659" t="str">
        <f t="shared" si="1"/>
        <v>00059-230137</v>
      </c>
    </row>
    <row r="24" spans="1:8">
      <c r="A24" s="656">
        <f>_xlfn.XLOOKUP($F24,'CC.Meta'!$A:$A,'CC.Meta'!$E:$E,"not found",0,1)</f>
        <v>23</v>
      </c>
      <c r="B24" s="657" t="str">
        <f>_xlfn.XLOOKUP($A24,Dept.Meta!$A:$A,Dept.Meta!$F:$F,"not found",0,1)</f>
        <v>23 - OCFO</v>
      </c>
      <c r="C24" s="82" t="s">
        <v>5698</v>
      </c>
      <c r="D24" s="658" t="s">
        <v>5730</v>
      </c>
      <c r="E24" s="657" t="str">
        <f>_xlfn.XLOOKUP($D24,Appr.Meta!$A:$A,Appr.Meta!$C:$C,"not found",0,1)</f>
        <v>OCFO Office of Budget</v>
      </c>
      <c r="F24" s="658">
        <v>230138</v>
      </c>
      <c r="G24" s="657" t="str">
        <f>_xlfn.XLOOKUP($F24,'CC.Meta'!$A:$A,'CC.Meta'!$C:$C,"not found",0,1)</f>
        <v>ERP Transition &amp; Implementation</v>
      </c>
      <c r="H24" s="659" t="str">
        <f t="shared" si="1"/>
        <v>00059-230138</v>
      </c>
    </row>
    <row r="25" spans="1:8">
      <c r="A25" s="656">
        <f>_xlfn.XLOOKUP($F25,'CC.Meta'!$A:$A,'CC.Meta'!$E:$E,"not found",0,1)</f>
        <v>23</v>
      </c>
      <c r="B25" s="657" t="str">
        <f>_xlfn.XLOOKUP($A25,Dept.Meta!$A:$A,Dept.Meta!$F:$F,"not found",0,1)</f>
        <v>23 - OCFO</v>
      </c>
      <c r="C25" s="82" t="s">
        <v>5698</v>
      </c>
      <c r="D25" s="658" t="s">
        <v>5730</v>
      </c>
      <c r="E25" s="657" t="str">
        <f>_xlfn.XLOOKUP($D25,Appr.Meta!$A:$A,Appr.Meta!$C:$C,"not found",0,1)</f>
        <v>OCFO Office of Budget</v>
      </c>
      <c r="F25" s="658">
        <v>230139</v>
      </c>
      <c r="G25" s="657" t="str">
        <f>_xlfn.XLOOKUP($F25,'CC.Meta'!$A:$A,'CC.Meta'!$C:$C,"not found",0,1)</f>
        <v>Forecasting &amp; Economic Analysis</v>
      </c>
      <c r="H25" s="659" t="str">
        <f t="shared" si="1"/>
        <v>00059-230139</v>
      </c>
    </row>
    <row r="26" spans="1:8">
      <c r="A26" s="656">
        <f>_xlfn.XLOOKUP($F26,'CC.Meta'!$A:$A,'CC.Meta'!$E:$E,"not found",0,1)</f>
        <v>23</v>
      </c>
      <c r="B26" s="657" t="str">
        <f>_xlfn.XLOOKUP($A26,Dept.Meta!$A:$A,Dept.Meta!$F:$F,"not found",0,1)</f>
        <v>23 - OCFO</v>
      </c>
      <c r="C26" s="82" t="s">
        <v>5698</v>
      </c>
      <c r="D26" s="658" t="s">
        <v>5727</v>
      </c>
      <c r="E26" s="657" t="str">
        <f>_xlfn.XLOOKUP($D26,Appr.Meta!$A:$A,Appr.Meta!$C:$C,"not found",0,1)</f>
        <v>Resource Planning</v>
      </c>
      <c r="F26" s="658">
        <v>230137</v>
      </c>
      <c r="G26" s="657" t="str">
        <f>_xlfn.XLOOKUP($F26,'CC.Meta'!$A:$A,'CC.Meta'!$C:$C,"not found",0,1)</f>
        <v>Office of Budget</v>
      </c>
      <c r="H26" s="659" t="str">
        <f t="shared" si="1"/>
        <v>29231-230137</v>
      </c>
    </row>
    <row r="27" spans="1:8">
      <c r="A27" s="656">
        <f>_xlfn.XLOOKUP($F27,'CC.Meta'!$A:$A,'CC.Meta'!$E:$E,"not found",0,1)</f>
        <v>23</v>
      </c>
      <c r="B27" s="657" t="str">
        <f>_xlfn.XLOOKUP($A27,Dept.Meta!$A:$A,Dept.Meta!$F:$F,"not found",0,1)</f>
        <v>23 - OCFO</v>
      </c>
      <c r="C27" s="82" t="s">
        <v>5731</v>
      </c>
      <c r="D27" s="658" t="s">
        <v>5732</v>
      </c>
      <c r="E27" s="657" t="str">
        <f>_xlfn.XLOOKUP($D27,Appr.Meta!$A:$A,Appr.Meta!$C:$C,"not found",0,1)</f>
        <v>OCFO Office of the Chief Financial Officer</v>
      </c>
      <c r="F27" s="658">
        <v>230010</v>
      </c>
      <c r="G27" s="657" t="str">
        <f>_xlfn.XLOOKUP($F27,'CC.Meta'!$A:$A,'CC.Meta'!$C:$C,"not found",0,1)</f>
        <v>OCFO Administration</v>
      </c>
      <c r="H27" s="659" t="str">
        <f t="shared" si="1"/>
        <v>00058-230010</v>
      </c>
    </row>
    <row r="28" spans="1:8">
      <c r="A28" s="656">
        <f>_xlfn.XLOOKUP($F28,'CC.Meta'!$A:$A,'CC.Meta'!$E:$E,"not found",0,1)</f>
        <v>23</v>
      </c>
      <c r="B28" s="657" t="str">
        <f>_xlfn.XLOOKUP($A28,Dept.Meta!$A:$A,Dept.Meta!$F:$F,"not found",0,1)</f>
        <v>23 - OCFO</v>
      </c>
      <c r="C28" s="82" t="s">
        <v>5731</v>
      </c>
      <c r="D28" s="658" t="s">
        <v>5724</v>
      </c>
      <c r="E28" s="657" t="str">
        <f>_xlfn.XLOOKUP($D28,Appr.Meta!$A:$A,Appr.Meta!$C:$C,"not found",0,1)</f>
        <v>Exit Financing</v>
      </c>
      <c r="F28" s="658">
        <v>230010</v>
      </c>
      <c r="G28" s="657" t="str">
        <f>_xlfn.XLOOKUP($F28,'CC.Meta'!$A:$A,'CC.Meta'!$C:$C,"not found",0,1)</f>
        <v>OCFO Administration</v>
      </c>
      <c r="H28" s="659" t="str">
        <f t="shared" si="1"/>
        <v>13824-230010</v>
      </c>
    </row>
    <row r="29" spans="1:8">
      <c r="A29" s="656">
        <f>_xlfn.XLOOKUP($F29,'CC.Meta'!$A:$A,'CC.Meta'!$E:$E,"not found",0,1)</f>
        <v>23</v>
      </c>
      <c r="B29" s="657" t="str">
        <f>_xlfn.XLOOKUP($A29,Dept.Meta!$A:$A,Dept.Meta!$F:$F,"not found",0,1)</f>
        <v>23 - OCFO</v>
      </c>
      <c r="C29" s="82" t="s">
        <v>5731</v>
      </c>
      <c r="D29" s="658" t="s">
        <v>5725</v>
      </c>
      <c r="E29" s="657" t="str">
        <f>_xlfn.XLOOKUP($D29,Appr.Meta!$A:$A,Appr.Meta!$C:$C,"not found",0,1)</f>
        <v>ARPA - City Services &amp; Infrasructure</v>
      </c>
      <c r="F29" s="658">
        <v>230010</v>
      </c>
      <c r="G29" s="657" t="str">
        <f>_xlfn.XLOOKUP($F29,'CC.Meta'!$A:$A,'CC.Meta'!$C:$C,"not found",0,1)</f>
        <v>OCFO Administration</v>
      </c>
      <c r="H29" s="659" t="str">
        <f t="shared" si="1"/>
        <v>22002-230010</v>
      </c>
    </row>
    <row r="30" spans="1:8">
      <c r="A30" s="656">
        <f>_xlfn.XLOOKUP($F30,'CC.Meta'!$A:$A,'CC.Meta'!$E:$E,"not found",0,1)</f>
        <v>23</v>
      </c>
      <c r="B30" s="657" t="str">
        <f>_xlfn.XLOOKUP($A30,Dept.Meta!$A:$A,Dept.Meta!$F:$F,"not found",0,1)</f>
        <v>23 - OCFO</v>
      </c>
      <c r="C30" s="82" t="s">
        <v>5731</v>
      </c>
      <c r="D30" s="658" t="s">
        <v>5733</v>
      </c>
      <c r="E30" s="657" t="str">
        <f>_xlfn.XLOOKUP($D30,Appr.Meta!$A:$A,Appr.Meta!$C:$C,"not found",0,1)</f>
        <v>ARPA - Match Funding</v>
      </c>
      <c r="F30" s="658">
        <v>230010</v>
      </c>
      <c r="G30" s="657" t="str">
        <f>_xlfn.XLOOKUP($F30,'CC.Meta'!$A:$A,'CC.Meta'!$C:$C,"not found",0,1)</f>
        <v>OCFO Administration</v>
      </c>
      <c r="H30" s="659" t="str">
        <f t="shared" si="1"/>
        <v>22004-230010</v>
      </c>
    </row>
    <row r="31" spans="1:8">
      <c r="A31" s="656">
        <f>_xlfn.XLOOKUP($F31,'CC.Meta'!$A:$A,'CC.Meta'!$E:$E,"not found",0,1)</f>
        <v>23</v>
      </c>
      <c r="B31" s="657" t="str">
        <f>_xlfn.XLOOKUP($A31,Dept.Meta!$A:$A,Dept.Meta!$F:$F,"not found",0,1)</f>
        <v>23 - OCFO</v>
      </c>
      <c r="C31" s="82" t="s">
        <v>5731</v>
      </c>
      <c r="D31" s="658" t="s">
        <v>5726</v>
      </c>
      <c r="E31" s="657" t="str">
        <f>_xlfn.XLOOKUP($D31,Appr.Meta!$A:$A,Appr.Meta!$C:$C,"not found",0,1)</f>
        <v>ARPA - Employment &amp; Job Creation</v>
      </c>
      <c r="F31" s="658">
        <v>230010</v>
      </c>
      <c r="G31" s="657" t="str">
        <f>_xlfn.XLOOKUP($F31,'CC.Meta'!$A:$A,'CC.Meta'!$C:$C,"not found",0,1)</f>
        <v>OCFO Administration</v>
      </c>
      <c r="H31" s="659" t="str">
        <f t="shared" si="1"/>
        <v>22009-230010</v>
      </c>
    </row>
    <row r="32" spans="1:8">
      <c r="A32" s="656">
        <f>_xlfn.XLOOKUP($F32,'CC.Meta'!$A:$A,'CC.Meta'!$E:$E,"not found",0,1)</f>
        <v>23</v>
      </c>
      <c r="B32" s="657" t="str">
        <f>_xlfn.XLOOKUP($A32,Dept.Meta!$A:$A,Dept.Meta!$F:$F,"not found",0,1)</f>
        <v>23 - OCFO</v>
      </c>
      <c r="C32" s="82" t="s">
        <v>5731</v>
      </c>
      <c r="D32" s="658" t="s">
        <v>5734</v>
      </c>
      <c r="E32" s="657" t="str">
        <f>_xlfn.XLOOKUP($D32,Appr.Meta!$A:$A,Appr.Meta!$C:$C,"not found",0,1)</f>
        <v>OCFO Administration</v>
      </c>
      <c r="F32" s="658">
        <v>230010</v>
      </c>
      <c r="G32" s="657" t="str">
        <f>_xlfn.XLOOKUP($F32,'CC.Meta'!$A:$A,'CC.Meta'!$C:$C,"not found",0,1)</f>
        <v>OCFO Administration</v>
      </c>
      <c r="H32" s="659" t="str">
        <f t="shared" si="1"/>
        <v>29230-230010</v>
      </c>
    </row>
    <row r="33" spans="1:8">
      <c r="A33" s="656">
        <f>_xlfn.XLOOKUP($F33,'CC.Meta'!$A:$A,'CC.Meta'!$E:$E,"not found",0,1)</f>
        <v>23</v>
      </c>
      <c r="B33" s="657" t="str">
        <f>_xlfn.XLOOKUP($A33,Dept.Meta!$A:$A,Dept.Meta!$F:$F,"not found",0,1)</f>
        <v>23 - OCFO</v>
      </c>
      <c r="C33" s="82" t="s">
        <v>5735</v>
      </c>
      <c r="D33" s="658" t="s">
        <v>5736</v>
      </c>
      <c r="E33" s="657" t="str">
        <f>_xlfn.XLOOKUP($D33,Appr.Meta!$A:$A,Appr.Meta!$C:$C,"not found",0,1)</f>
        <v>OCFO City Income Tax Operations</v>
      </c>
      <c r="F33" s="658">
        <v>230110</v>
      </c>
      <c r="G33" s="657" t="str">
        <f>_xlfn.XLOOKUP($F33,'CC.Meta'!$A:$A,'CC.Meta'!$C:$C,"not found",0,1)</f>
        <v>Income Tax</v>
      </c>
      <c r="H33" s="659" t="str">
        <f t="shared" si="1"/>
        <v>00247-230110</v>
      </c>
    </row>
    <row r="34" spans="1:8">
      <c r="A34" s="656">
        <f>_xlfn.XLOOKUP($F34,'CC.Meta'!$A:$A,'CC.Meta'!$E:$E,"not found",0,1)</f>
        <v>23</v>
      </c>
      <c r="B34" s="657" t="str">
        <f>_xlfn.XLOOKUP($A34,Dept.Meta!$A:$A,Dept.Meta!$F:$F,"not found",0,1)</f>
        <v>23 - OCFO</v>
      </c>
      <c r="C34" s="82" t="s">
        <v>5737</v>
      </c>
      <c r="D34" s="658" t="s">
        <v>5738</v>
      </c>
      <c r="E34" s="657" t="str">
        <f>_xlfn.XLOOKUP($D34,Appr.Meta!$A:$A,Appr.Meta!$C:$C,"not found",0,1)</f>
        <v>OCFO Office of Contracting &amp; Procurement</v>
      </c>
      <c r="F34" s="658">
        <v>230080</v>
      </c>
      <c r="G34" s="657" t="str">
        <f>_xlfn.XLOOKUP($F34,'CC.Meta'!$A:$A,'CC.Meta'!$C:$C,"not found",0,1)</f>
        <v>Procurement</v>
      </c>
      <c r="H34" s="659" t="str">
        <f t="shared" si="1"/>
        <v>00061-230080</v>
      </c>
    </row>
    <row r="35" spans="1:8">
      <c r="A35" s="656">
        <f>_xlfn.XLOOKUP($F35,'CC.Meta'!$A:$A,'CC.Meta'!$E:$E,"not found",0,1)</f>
        <v>23</v>
      </c>
      <c r="B35" s="657" t="str">
        <f>_xlfn.XLOOKUP($A35,Dept.Meta!$A:$A,Dept.Meta!$F:$F,"not found",0,1)</f>
        <v>23 - OCFO</v>
      </c>
      <c r="C35" s="82" t="s">
        <v>5737</v>
      </c>
      <c r="D35" s="658" t="s">
        <v>5738</v>
      </c>
      <c r="E35" s="657" t="str">
        <f>_xlfn.XLOOKUP($D35,Appr.Meta!$A:$A,Appr.Meta!$C:$C,"not found",0,1)</f>
        <v>OCFO Office of Contracting &amp; Procurement</v>
      </c>
      <c r="F35" s="658">
        <v>230081</v>
      </c>
      <c r="G35" s="657" t="str">
        <f>_xlfn.XLOOKUP($F35,'CC.Meta'!$A:$A,'CC.Meta'!$C:$C,"not found",0,1)</f>
        <v>Compliance &amp; Audit Division</v>
      </c>
      <c r="H35" s="659" t="str">
        <f t="shared" si="1"/>
        <v>00061-230081</v>
      </c>
    </row>
    <row r="36" spans="1:8">
      <c r="A36" s="656">
        <f>_xlfn.XLOOKUP($F36,'CC.Meta'!$A:$A,'CC.Meta'!$E:$E,"not found",0,1)</f>
        <v>23</v>
      </c>
      <c r="B36" s="657" t="str">
        <f>_xlfn.XLOOKUP($A36,Dept.Meta!$A:$A,Dept.Meta!$F:$F,"not found",0,1)</f>
        <v>23 - OCFO</v>
      </c>
      <c r="C36" s="82" t="s">
        <v>5737</v>
      </c>
      <c r="D36" s="658" t="s">
        <v>5738</v>
      </c>
      <c r="E36" s="657" t="str">
        <f>_xlfn.XLOOKUP($D36,Appr.Meta!$A:$A,Appr.Meta!$C:$C,"not found",0,1)</f>
        <v>OCFO Office of Contracting &amp; Procurement</v>
      </c>
      <c r="F36" s="658">
        <v>230082</v>
      </c>
      <c r="G36" s="657" t="str">
        <f>_xlfn.XLOOKUP($F36,'CC.Meta'!$A:$A,'CC.Meta'!$C:$C,"not found",0,1)</f>
        <v>Procurement Policies &amp; Procedures</v>
      </c>
      <c r="H36" s="659" t="str">
        <f t="shared" si="1"/>
        <v>00061-230082</v>
      </c>
    </row>
    <row r="37" spans="1:8">
      <c r="A37" s="656">
        <f>_xlfn.XLOOKUP($F37,'CC.Meta'!$A:$A,'CC.Meta'!$E:$E,"not found",0,1)</f>
        <v>23</v>
      </c>
      <c r="B37" s="657" t="str">
        <f>_xlfn.XLOOKUP($A37,Dept.Meta!$A:$A,Dept.Meta!$F:$F,"not found",0,1)</f>
        <v>23 - OCFO</v>
      </c>
      <c r="C37" s="82" t="s">
        <v>5737</v>
      </c>
      <c r="D37" s="658" t="s">
        <v>5724</v>
      </c>
      <c r="E37" s="657" t="str">
        <f>_xlfn.XLOOKUP($D37,Appr.Meta!$A:$A,Appr.Meta!$C:$C,"not found",0,1)</f>
        <v>Exit Financing</v>
      </c>
      <c r="F37" s="658">
        <v>230080</v>
      </c>
      <c r="G37" s="657" t="str">
        <f>_xlfn.XLOOKUP($F37,'CC.Meta'!$A:$A,'CC.Meta'!$C:$C,"not found",0,1)</f>
        <v>Procurement</v>
      </c>
      <c r="H37" s="659" t="str">
        <f t="shared" si="1"/>
        <v>13824-230080</v>
      </c>
    </row>
    <row r="38" spans="1:8">
      <c r="A38" s="656">
        <f>_xlfn.XLOOKUP($F38,'CC.Meta'!$A:$A,'CC.Meta'!$E:$E,"not found",0,1)</f>
        <v>23</v>
      </c>
      <c r="B38" s="657" t="str">
        <f>_xlfn.XLOOKUP($A38,Dept.Meta!$A:$A,Dept.Meta!$F:$F,"not found",0,1)</f>
        <v>23 - OCFO</v>
      </c>
      <c r="C38" s="82" t="s">
        <v>5737</v>
      </c>
      <c r="D38" s="658" t="s">
        <v>5739</v>
      </c>
      <c r="E38" s="657" t="str">
        <f>_xlfn.XLOOKUP($D38,Appr.Meta!$A:$A,Appr.Meta!$C:$C,"not found",0,1)</f>
        <v>Neighborhood Improvement Bonds</v>
      </c>
      <c r="F38" s="658">
        <v>230080</v>
      </c>
      <c r="G38" s="657" t="str">
        <f>_xlfn.XLOOKUP($F38,'CC.Meta'!$A:$A,'CC.Meta'!$C:$C,"not found",0,1)</f>
        <v>Procurement</v>
      </c>
      <c r="H38" s="659" t="str">
        <f t="shared" si="1"/>
        <v>21003-230080</v>
      </c>
    </row>
    <row r="39" spans="1:8">
      <c r="A39" s="656">
        <f>_xlfn.XLOOKUP($F39,'CC.Meta'!$A:$A,'CC.Meta'!$E:$E,"not found",0,1)</f>
        <v>23</v>
      </c>
      <c r="B39" s="657" t="str">
        <f>_xlfn.XLOOKUP($A39,Dept.Meta!$A:$A,Dept.Meta!$F:$F,"not found",0,1)</f>
        <v>23 - OCFO</v>
      </c>
      <c r="C39" s="82" t="s">
        <v>5737</v>
      </c>
      <c r="D39" s="658" t="s">
        <v>5725</v>
      </c>
      <c r="E39" s="657" t="str">
        <f>_xlfn.XLOOKUP($D39,Appr.Meta!$A:$A,Appr.Meta!$C:$C,"not found",0,1)</f>
        <v>ARPA - City Services &amp; Infrasructure</v>
      </c>
      <c r="F39" s="658">
        <v>230080</v>
      </c>
      <c r="G39" s="657" t="str">
        <f>_xlfn.XLOOKUP($F39,'CC.Meta'!$A:$A,'CC.Meta'!$C:$C,"not found",0,1)</f>
        <v>Procurement</v>
      </c>
      <c r="H39" s="659" t="str">
        <f t="shared" si="1"/>
        <v>22002-230080</v>
      </c>
    </row>
    <row r="40" spans="1:8">
      <c r="A40" s="656">
        <f>_xlfn.XLOOKUP($F40,'CC.Meta'!$A:$A,'CC.Meta'!$E:$E,"not found",0,1)</f>
        <v>23</v>
      </c>
      <c r="B40" s="657" t="str">
        <f>_xlfn.XLOOKUP($A40,Dept.Meta!$A:$A,Dept.Meta!$F:$F,"not found",0,1)</f>
        <v>23 - OCFO</v>
      </c>
      <c r="C40" s="82" t="s">
        <v>5737</v>
      </c>
      <c r="D40" s="658" t="s">
        <v>5740</v>
      </c>
      <c r="E40" s="657" t="str">
        <f>_xlfn.XLOOKUP($D40,Appr.Meta!$A:$A,Appr.Meta!$C:$C,"not found",0,1)</f>
        <v>Contracting &amp; Procurement</v>
      </c>
      <c r="F40" s="658">
        <v>230080</v>
      </c>
      <c r="G40" s="657" t="str">
        <f>_xlfn.XLOOKUP($F40,'CC.Meta'!$A:$A,'CC.Meta'!$C:$C,"not found",0,1)</f>
        <v>Procurement</v>
      </c>
      <c r="H40" s="659" t="str">
        <f t="shared" si="1"/>
        <v>29233-230080</v>
      </c>
    </row>
    <row r="41" spans="1:8">
      <c r="A41" s="656">
        <f>_xlfn.XLOOKUP($F41,'CC.Meta'!$A:$A,'CC.Meta'!$E:$E,"not found",0,1)</f>
        <v>23</v>
      </c>
      <c r="B41" s="657" t="str">
        <f>_xlfn.XLOOKUP($A41,Dept.Meta!$A:$A,Dept.Meta!$F:$F,"not found",0,1)</f>
        <v>23 - OCFO</v>
      </c>
      <c r="C41" s="82" t="s">
        <v>5737</v>
      </c>
      <c r="D41" s="658" t="s">
        <v>5740</v>
      </c>
      <c r="E41" s="657" t="str">
        <f>_xlfn.XLOOKUP($D41,Appr.Meta!$A:$A,Appr.Meta!$C:$C,"not found",0,1)</f>
        <v>Contracting &amp; Procurement</v>
      </c>
      <c r="F41" s="658">
        <v>230081</v>
      </c>
      <c r="G41" s="657" t="str">
        <f>_xlfn.XLOOKUP($F41,'CC.Meta'!$A:$A,'CC.Meta'!$C:$C,"not found",0,1)</f>
        <v>Compliance &amp; Audit Division</v>
      </c>
      <c r="H41" s="659" t="str">
        <f t="shared" si="1"/>
        <v>29233-230081</v>
      </c>
    </row>
    <row r="42" spans="1:8">
      <c r="A42" s="656">
        <f>_xlfn.XLOOKUP($F42,'CC.Meta'!$A:$A,'CC.Meta'!$E:$E,"not found",0,1)</f>
        <v>23</v>
      </c>
      <c r="B42" s="657" t="str">
        <f>_xlfn.XLOOKUP($A42,Dept.Meta!$A:$A,Dept.Meta!$F:$F,"not found",0,1)</f>
        <v>23 - OCFO</v>
      </c>
      <c r="C42" s="82" t="s">
        <v>5737</v>
      </c>
      <c r="D42" s="658" t="s">
        <v>5740</v>
      </c>
      <c r="E42" s="657" t="str">
        <f>_xlfn.XLOOKUP($D42,Appr.Meta!$A:$A,Appr.Meta!$C:$C,"not found",0,1)</f>
        <v>Contracting &amp; Procurement</v>
      </c>
      <c r="F42" s="658">
        <v>230082</v>
      </c>
      <c r="G42" s="657" t="str">
        <f>_xlfn.XLOOKUP($F42,'CC.Meta'!$A:$A,'CC.Meta'!$C:$C,"not found",0,1)</f>
        <v>Procurement Policies &amp; Procedures</v>
      </c>
      <c r="H42" s="659" t="str">
        <f t="shared" si="1"/>
        <v>29233-230082</v>
      </c>
    </row>
    <row r="43" spans="1:8">
      <c r="A43" s="656">
        <f>_xlfn.XLOOKUP($F43,'CC.Meta'!$A:$A,'CC.Meta'!$E:$E,"not found",0,1)</f>
        <v>23</v>
      </c>
      <c r="B43" s="657" t="str">
        <f>_xlfn.XLOOKUP($A43,Dept.Meta!$A:$A,Dept.Meta!$F:$F,"not found",0,1)</f>
        <v>23 - OCFO</v>
      </c>
      <c r="C43" s="82" t="s">
        <v>5737</v>
      </c>
      <c r="D43" s="658" t="s">
        <v>5740</v>
      </c>
      <c r="E43" s="657" t="str">
        <f>_xlfn.XLOOKUP($D43,Appr.Meta!$A:$A,Appr.Meta!$C:$C,"not found",0,1)</f>
        <v>Contracting &amp; Procurement</v>
      </c>
      <c r="F43" s="658">
        <v>230083</v>
      </c>
      <c r="G43" s="657" t="str">
        <f>_xlfn.XLOOKUP($F43,'CC.Meta'!$A:$A,'CC.Meta'!$C:$C,"not found",0,1)</f>
        <v>Detroit Procurement Opportunity Administration</v>
      </c>
      <c r="H43" s="659" t="str">
        <f t="shared" si="1"/>
        <v>29233-230083</v>
      </c>
    </row>
    <row r="44" spans="1:8">
      <c r="A44" s="656">
        <f>_xlfn.XLOOKUP($F44,'CC.Meta'!$A:$A,'CC.Meta'!$E:$E,"not found",0,1)</f>
        <v>23</v>
      </c>
      <c r="B44" s="657" t="str">
        <f>_xlfn.XLOOKUP($A44,Dept.Meta!$A:$A,Dept.Meta!$F:$F,"not found",0,1)</f>
        <v>23 - OCFO</v>
      </c>
      <c r="C44" s="82" t="s">
        <v>5737</v>
      </c>
      <c r="D44" s="658" t="s">
        <v>5740</v>
      </c>
      <c r="E44" s="657" t="str">
        <f>_xlfn.XLOOKUP($D44,Appr.Meta!$A:$A,Appr.Meta!$C:$C,"not found",0,1)</f>
        <v>Contracting &amp; Procurement</v>
      </c>
      <c r="F44" s="658">
        <v>230084</v>
      </c>
      <c r="G44" s="657" t="str">
        <f>_xlfn.XLOOKUP($F44,'CC.Meta'!$A:$A,'CC.Meta'!$C:$C,"not found",0,1)</f>
        <v>Detroit Procurement Opportunity Marketing and Outreach</v>
      </c>
      <c r="H44" s="659" t="str">
        <f t="shared" si="1"/>
        <v>29233-230084</v>
      </c>
    </row>
    <row r="45" spans="1:8">
      <c r="A45" s="656">
        <f>_xlfn.XLOOKUP($F45,'CC.Meta'!$A:$A,'CC.Meta'!$E:$E,"not found",0,1)</f>
        <v>23</v>
      </c>
      <c r="B45" s="657" t="str">
        <f>_xlfn.XLOOKUP($A45,Dept.Meta!$A:$A,Dept.Meta!$F:$F,"not found",0,1)</f>
        <v>23 - OCFO</v>
      </c>
      <c r="C45" s="82" t="s">
        <v>5735</v>
      </c>
      <c r="D45" s="658" t="s">
        <v>5741</v>
      </c>
      <c r="E45" s="657" t="str">
        <f>_xlfn.XLOOKUP($D45,Appr.Meta!$A:$A,Appr.Meta!$C:$C,"not found",0,1)</f>
        <v>OCFO Office of the Controller</v>
      </c>
      <c r="F45" s="658">
        <v>230030</v>
      </c>
      <c r="G45" s="657" t="str">
        <f>_xlfn.XLOOKUP($F45,'CC.Meta'!$A:$A,'CC.Meta'!$C:$C,"not found",0,1)</f>
        <v>Accounts Payable</v>
      </c>
      <c r="H45" s="659" t="str">
        <f t="shared" si="1"/>
        <v>00245-230030</v>
      </c>
    </row>
    <row r="46" spans="1:8">
      <c r="A46" s="656">
        <f>_xlfn.XLOOKUP($F46,'CC.Meta'!$A:$A,'CC.Meta'!$E:$E,"not found",0,1)</f>
        <v>23</v>
      </c>
      <c r="B46" s="657" t="str">
        <f>_xlfn.XLOOKUP($A46,Dept.Meta!$A:$A,Dept.Meta!$F:$F,"not found",0,1)</f>
        <v>23 - OCFO</v>
      </c>
      <c r="C46" s="82" t="s">
        <v>5735</v>
      </c>
      <c r="D46" s="658" t="s">
        <v>5741</v>
      </c>
      <c r="E46" s="657" t="str">
        <f>_xlfn.XLOOKUP($D46,Appr.Meta!$A:$A,Appr.Meta!$C:$C,"not found",0,1)</f>
        <v>OCFO Office of the Controller</v>
      </c>
      <c r="F46" s="658">
        <v>230060</v>
      </c>
      <c r="G46" s="657" t="str">
        <f>_xlfn.XLOOKUP($F46,'CC.Meta'!$A:$A,'CC.Meta'!$C:$C,"not found",0,1)</f>
        <v>Payroll Audit</v>
      </c>
      <c r="H46" s="659" t="str">
        <f t="shared" si="1"/>
        <v>00245-230060</v>
      </c>
    </row>
    <row r="47" spans="1:8">
      <c r="A47" s="656">
        <f>_xlfn.XLOOKUP($F47,'CC.Meta'!$A:$A,'CC.Meta'!$E:$E,"not found",0,1)</f>
        <v>23</v>
      </c>
      <c r="B47" s="657" t="str">
        <f>_xlfn.XLOOKUP($A47,Dept.Meta!$A:$A,Dept.Meta!$F:$F,"not found",0,1)</f>
        <v>23 - OCFO</v>
      </c>
      <c r="C47" s="82" t="s">
        <v>5735</v>
      </c>
      <c r="D47" s="658" t="s">
        <v>5741</v>
      </c>
      <c r="E47" s="657" t="str">
        <f>_xlfn.XLOOKUP($D47,Appr.Meta!$A:$A,Appr.Meta!$C:$C,"not found",0,1)</f>
        <v>OCFO Office of the Controller</v>
      </c>
      <c r="F47" s="658">
        <v>230100</v>
      </c>
      <c r="G47" s="657" t="str">
        <f>_xlfn.XLOOKUP($F47,'CC.Meta'!$A:$A,'CC.Meta'!$C:$C,"not found",0,1)</f>
        <v>Risk Management</v>
      </c>
      <c r="H47" s="659" t="str">
        <f t="shared" si="1"/>
        <v>00245-230100</v>
      </c>
    </row>
    <row r="48" spans="1:8">
      <c r="A48" s="656">
        <f>_xlfn.XLOOKUP($F48,'CC.Meta'!$A:$A,'CC.Meta'!$E:$E,"not found",0,1)</f>
        <v>23</v>
      </c>
      <c r="B48" s="657" t="str">
        <f>_xlfn.XLOOKUP($A48,Dept.Meta!$A:$A,Dept.Meta!$F:$F,"not found",0,1)</f>
        <v>23 - OCFO</v>
      </c>
      <c r="C48" s="82" t="s">
        <v>5735</v>
      </c>
      <c r="D48" s="658" t="s">
        <v>5741</v>
      </c>
      <c r="E48" s="657" t="str">
        <f>_xlfn.XLOOKUP($D48,Appr.Meta!$A:$A,Appr.Meta!$C:$C,"not found",0,1)</f>
        <v>OCFO Office of the Controller</v>
      </c>
      <c r="F48" s="658">
        <v>230130</v>
      </c>
      <c r="G48" s="657" t="str">
        <f>_xlfn.XLOOKUP($F48,'CC.Meta'!$A:$A,'CC.Meta'!$C:$C,"not found",0,1)</f>
        <v>General Accounting</v>
      </c>
      <c r="H48" s="659" t="str">
        <f t="shared" si="1"/>
        <v>00245-230130</v>
      </c>
    </row>
    <row r="49" spans="1:8">
      <c r="A49" s="656">
        <f>_xlfn.XLOOKUP($F49,'CC.Meta'!$A:$A,'CC.Meta'!$E:$E,"not found",0,1)</f>
        <v>23</v>
      </c>
      <c r="B49" s="657" t="str">
        <f>_xlfn.XLOOKUP($A49,Dept.Meta!$A:$A,Dept.Meta!$F:$F,"not found",0,1)</f>
        <v>23 - OCFO</v>
      </c>
      <c r="C49" s="82" t="s">
        <v>5735</v>
      </c>
      <c r="D49" s="658" t="s">
        <v>5741</v>
      </c>
      <c r="E49" s="657" t="str">
        <f>_xlfn.XLOOKUP($D49,Appr.Meta!$A:$A,Appr.Meta!$C:$C,"not found",0,1)</f>
        <v>OCFO Office of the Controller</v>
      </c>
      <c r="F49" s="658">
        <v>230131</v>
      </c>
      <c r="G49" s="657" t="str">
        <f>_xlfn.XLOOKUP($F49,'CC.Meta'!$A:$A,'CC.Meta'!$C:$C,"not found",0,1)</f>
        <v>Financial Reporting</v>
      </c>
      <c r="H49" s="659" t="str">
        <f t="shared" si="1"/>
        <v>00245-230131</v>
      </c>
    </row>
    <row r="50" spans="1:8">
      <c r="A50" s="656">
        <f>_xlfn.XLOOKUP($F50,'CC.Meta'!$A:$A,'CC.Meta'!$E:$E,"not found",0,1)</f>
        <v>23</v>
      </c>
      <c r="B50" s="657" t="str">
        <f>_xlfn.XLOOKUP($A50,Dept.Meta!$A:$A,Dept.Meta!$F:$F,"not found",0,1)</f>
        <v>23 - OCFO</v>
      </c>
      <c r="C50" s="82" t="s">
        <v>5735</v>
      </c>
      <c r="D50" s="658" t="s">
        <v>5741</v>
      </c>
      <c r="E50" s="657" t="str">
        <f>_xlfn.XLOOKUP($D50,Appr.Meta!$A:$A,Appr.Meta!$C:$C,"not found",0,1)</f>
        <v>OCFO Office of the Controller</v>
      </c>
      <c r="F50" s="658">
        <v>230133</v>
      </c>
      <c r="G50" s="657" t="str">
        <f>_xlfn.XLOOKUP($F50,'CC.Meta'!$A:$A,'CC.Meta'!$C:$C,"not found",0,1)</f>
        <v>Grant Accounting</v>
      </c>
      <c r="H50" s="659" t="str">
        <f t="shared" si="1"/>
        <v>00245-230133</v>
      </c>
    </row>
    <row r="51" spans="1:8">
      <c r="A51" s="656">
        <f>_xlfn.XLOOKUP($F51,'CC.Meta'!$A:$A,'CC.Meta'!$E:$E,"not found",0,1)</f>
        <v>23</v>
      </c>
      <c r="B51" s="657" t="str">
        <f>_xlfn.XLOOKUP($A51,Dept.Meta!$A:$A,Dept.Meta!$F:$F,"not found",0,1)</f>
        <v>23 - OCFO</v>
      </c>
      <c r="C51" s="82" t="s">
        <v>5735</v>
      </c>
      <c r="D51" s="658" t="s">
        <v>5741</v>
      </c>
      <c r="E51" s="657" t="str">
        <f>_xlfn.XLOOKUP($D51,Appr.Meta!$A:$A,Appr.Meta!$C:$C,"not found",0,1)</f>
        <v>OCFO Office of the Controller</v>
      </c>
      <c r="F51" s="658">
        <v>230136</v>
      </c>
      <c r="G51" s="657" t="str">
        <f>_xlfn.XLOOKUP($F51,'CC.Meta'!$A:$A,'CC.Meta'!$C:$C,"not found",0,1)</f>
        <v>Bank Reconciliation</v>
      </c>
      <c r="H51" s="659" t="str">
        <f t="shared" si="1"/>
        <v>00245-230136</v>
      </c>
    </row>
    <row r="52" spans="1:8">
      <c r="A52" s="656">
        <f>_xlfn.XLOOKUP($F52,'CC.Meta'!$A:$A,'CC.Meta'!$E:$E,"not found",0,1)</f>
        <v>23</v>
      </c>
      <c r="B52" s="657" t="str">
        <f>_xlfn.XLOOKUP($A52,Dept.Meta!$A:$A,Dept.Meta!$F:$F,"not found",0,1)</f>
        <v>23 - OCFO</v>
      </c>
      <c r="C52" s="82" t="s">
        <v>5735</v>
      </c>
      <c r="D52" s="658" t="s">
        <v>5724</v>
      </c>
      <c r="E52" s="657" t="str">
        <f>_xlfn.XLOOKUP($D52,Appr.Meta!$A:$A,Appr.Meta!$C:$C,"not found",0,1)</f>
        <v>Exit Financing</v>
      </c>
      <c r="F52" s="658">
        <v>230060</v>
      </c>
      <c r="G52" s="657" t="str">
        <f>_xlfn.XLOOKUP($F52,'CC.Meta'!$A:$A,'CC.Meta'!$C:$C,"not found",0,1)</f>
        <v>Payroll Audit</v>
      </c>
      <c r="H52" s="659" t="str">
        <f t="shared" si="1"/>
        <v>13824-230060</v>
      </c>
    </row>
    <row r="53" spans="1:8">
      <c r="A53" s="656">
        <f>_xlfn.XLOOKUP($F53,'CC.Meta'!$A:$A,'CC.Meta'!$E:$E,"not found",0,1)</f>
        <v>23</v>
      </c>
      <c r="B53" s="657" t="str">
        <f>_xlfn.XLOOKUP($A53,Dept.Meta!$A:$A,Dept.Meta!$F:$F,"not found",0,1)</f>
        <v>23 - OCFO</v>
      </c>
      <c r="C53" s="82" t="s">
        <v>5735</v>
      </c>
      <c r="D53" s="658" t="s">
        <v>5724</v>
      </c>
      <c r="E53" s="657" t="str">
        <f>_xlfn.XLOOKUP($D53,Appr.Meta!$A:$A,Appr.Meta!$C:$C,"not found",0,1)</f>
        <v>Exit Financing</v>
      </c>
      <c r="F53" s="658">
        <v>230207</v>
      </c>
      <c r="G53" s="657" t="str">
        <f>_xlfn.XLOOKUP($F53,'CC.Meta'!$A:$A,'CC.Meta'!$C:$C,"not found",0,1)</f>
        <v>ERP Division</v>
      </c>
      <c r="H53" s="659" t="str">
        <f t="shared" si="1"/>
        <v>13824-230207</v>
      </c>
    </row>
    <row r="54" spans="1:8">
      <c r="A54" s="656">
        <f>_xlfn.XLOOKUP($F54,'CC.Meta'!$A:$A,'CC.Meta'!$E:$E,"not found",0,1)</f>
        <v>23</v>
      </c>
      <c r="B54" s="657" t="str">
        <f>_xlfn.XLOOKUP($A54,Dept.Meta!$A:$A,Dept.Meta!$F:$F,"not found",0,1)</f>
        <v>23 - OCFO</v>
      </c>
      <c r="C54" s="82" t="s">
        <v>5735</v>
      </c>
      <c r="D54" s="658" t="s">
        <v>5742</v>
      </c>
      <c r="E54" s="657" t="str">
        <f>_xlfn.XLOOKUP($D54,Appr.Meta!$A:$A,Appr.Meta!$C:$C,"not found",0,1)</f>
        <v>OCFO Office of Program &amp; Performance Management</v>
      </c>
      <c r="F54" s="658">
        <v>230206</v>
      </c>
      <c r="G54" s="657" t="str">
        <f>_xlfn.XLOOKUP($F54,'CC.Meta'!$A:$A,'CC.Meta'!$C:$C,"not found",0,1)</f>
        <v>Program &amp; Performance Management</v>
      </c>
      <c r="H54" s="659" t="str">
        <f t="shared" si="1"/>
        <v>14058-230206</v>
      </c>
    </row>
    <row r="55" spans="1:8">
      <c r="A55" s="656">
        <f>_xlfn.XLOOKUP($F55,'CC.Meta'!$A:$A,'CC.Meta'!$E:$E,"not found",0,1)</f>
        <v>23</v>
      </c>
      <c r="B55" s="657" t="str">
        <f>_xlfn.XLOOKUP($A55,Dept.Meta!$A:$A,Dept.Meta!$F:$F,"not found",0,1)</f>
        <v>23 - OCFO</v>
      </c>
      <c r="C55" s="82" t="s">
        <v>5735</v>
      </c>
      <c r="D55" s="658" t="s">
        <v>5742</v>
      </c>
      <c r="E55" s="657" t="str">
        <f>_xlfn.XLOOKUP($D55,Appr.Meta!$A:$A,Appr.Meta!$C:$C,"not found",0,1)</f>
        <v>OCFO Office of Program &amp; Performance Management</v>
      </c>
      <c r="F55" s="658">
        <v>230207</v>
      </c>
      <c r="G55" s="657" t="str">
        <f>_xlfn.XLOOKUP($F55,'CC.Meta'!$A:$A,'CC.Meta'!$C:$C,"not found",0,1)</f>
        <v>ERP Division</v>
      </c>
      <c r="H55" s="659" t="str">
        <f t="shared" si="1"/>
        <v>14058-230207</v>
      </c>
    </row>
    <row r="56" spans="1:8">
      <c r="A56" s="656">
        <f>_xlfn.XLOOKUP($F56,'CC.Meta'!$A:$A,'CC.Meta'!$E:$E,"not found",0,1)</f>
        <v>23</v>
      </c>
      <c r="B56" s="657" t="str">
        <f>_xlfn.XLOOKUP($A56,Dept.Meta!$A:$A,Dept.Meta!$F:$F,"not found",0,1)</f>
        <v>23 - OCFO</v>
      </c>
      <c r="C56" s="82" t="s">
        <v>5735</v>
      </c>
      <c r="D56" s="658" t="s">
        <v>5725</v>
      </c>
      <c r="E56" s="657" t="str">
        <f>_xlfn.XLOOKUP($D56,Appr.Meta!$A:$A,Appr.Meta!$C:$C,"not found",0,1)</f>
        <v>ARPA - City Services &amp; Infrasructure</v>
      </c>
      <c r="F56" s="658">
        <v>230133</v>
      </c>
      <c r="G56" s="657" t="str">
        <f>_xlfn.XLOOKUP($F56,'CC.Meta'!$A:$A,'CC.Meta'!$C:$C,"not found",0,1)</f>
        <v>Grant Accounting</v>
      </c>
      <c r="H56" s="659" t="str">
        <f t="shared" si="1"/>
        <v>22002-230133</v>
      </c>
    </row>
    <row r="57" spans="1:8">
      <c r="A57" s="656">
        <f>_xlfn.XLOOKUP($F57,'CC.Meta'!$A:$A,'CC.Meta'!$E:$E,"not found",0,1)</f>
        <v>23</v>
      </c>
      <c r="B57" s="657" t="str">
        <f>_xlfn.XLOOKUP($A57,Dept.Meta!$A:$A,Dept.Meta!$F:$F,"not found",0,1)</f>
        <v>23 - OCFO</v>
      </c>
      <c r="C57" s="82" t="s">
        <v>5735</v>
      </c>
      <c r="D57" s="658" t="s">
        <v>5734</v>
      </c>
      <c r="E57" s="657" t="str">
        <f>_xlfn.XLOOKUP($D57,Appr.Meta!$A:$A,Appr.Meta!$C:$C,"not found",0,1)</f>
        <v>OCFO Administration</v>
      </c>
      <c r="F57" s="658">
        <v>230207</v>
      </c>
      <c r="G57" s="657" t="str">
        <f>_xlfn.XLOOKUP($F57,'CC.Meta'!$A:$A,'CC.Meta'!$C:$C,"not found",0,1)</f>
        <v>ERP Division</v>
      </c>
      <c r="H57" s="659" t="str">
        <f t="shared" si="1"/>
        <v>29230-230207</v>
      </c>
    </row>
    <row r="58" spans="1:8">
      <c r="A58" s="656">
        <f>_xlfn.XLOOKUP($F58,'CC.Meta'!$A:$A,'CC.Meta'!$E:$E,"not found",0,1)</f>
        <v>23</v>
      </c>
      <c r="B58" s="657" t="str">
        <f>_xlfn.XLOOKUP($A58,Dept.Meta!$A:$A,Dept.Meta!$F:$F,"not found",0,1)</f>
        <v>23 - OCFO</v>
      </c>
      <c r="C58" s="82" t="s">
        <v>5735</v>
      </c>
      <c r="D58" s="658" t="s">
        <v>5728</v>
      </c>
      <c r="E58" s="657" t="str">
        <f>_xlfn.XLOOKUP($D58,Appr.Meta!$A:$A,Appr.Meta!$C:$C,"not found",0,1)</f>
        <v>Property Valuation</v>
      </c>
      <c r="F58" s="658">
        <v>230060</v>
      </c>
      <c r="G58" s="657" t="str">
        <f>_xlfn.XLOOKUP($F58,'CC.Meta'!$A:$A,'CC.Meta'!$C:$C,"not found",0,1)</f>
        <v>Payroll Audit</v>
      </c>
      <c r="H58" s="659" t="str">
        <f t="shared" si="1"/>
        <v>29232-230060</v>
      </c>
    </row>
    <row r="59" spans="1:8">
      <c r="A59" s="656">
        <f>_xlfn.XLOOKUP($F59,'CC.Meta'!$A:$A,'CC.Meta'!$E:$E,"not found",0,1)</f>
        <v>23</v>
      </c>
      <c r="B59" s="657" t="str">
        <f>_xlfn.XLOOKUP($A59,Dept.Meta!$A:$A,Dept.Meta!$F:$F,"not found",0,1)</f>
        <v>23 - OCFO</v>
      </c>
      <c r="C59" s="82" t="s">
        <v>5735</v>
      </c>
      <c r="D59" s="658" t="s">
        <v>5728</v>
      </c>
      <c r="E59" s="657" t="str">
        <f>_xlfn.XLOOKUP($D59,Appr.Meta!$A:$A,Appr.Meta!$C:$C,"not found",0,1)</f>
        <v>Property Valuation</v>
      </c>
      <c r="F59" s="658">
        <v>230130</v>
      </c>
      <c r="G59" s="657" t="str">
        <f>_xlfn.XLOOKUP($F59,'CC.Meta'!$A:$A,'CC.Meta'!$C:$C,"not found",0,1)</f>
        <v>General Accounting</v>
      </c>
      <c r="H59" s="659" t="str">
        <f t="shared" si="1"/>
        <v>29232-230130</v>
      </c>
    </row>
    <row r="60" spans="1:8">
      <c r="A60" s="656">
        <f>_xlfn.XLOOKUP($F60,'CC.Meta'!$A:$A,'CC.Meta'!$E:$E,"not found",0,1)</f>
        <v>23</v>
      </c>
      <c r="B60" s="657" t="str">
        <f>_xlfn.XLOOKUP($A60,Dept.Meta!$A:$A,Dept.Meta!$F:$F,"not found",0,1)</f>
        <v>23 - OCFO</v>
      </c>
      <c r="C60" s="82" t="s">
        <v>5735</v>
      </c>
      <c r="D60" s="658" t="s">
        <v>5743</v>
      </c>
      <c r="E60" s="657" t="str">
        <f>_xlfn.XLOOKUP($D60,Appr.Meta!$A:$A,Appr.Meta!$C:$C,"not found",0,1)</f>
        <v>Accounting Controls</v>
      </c>
      <c r="F60" s="658">
        <v>230030</v>
      </c>
      <c r="G60" s="657" t="str">
        <f>_xlfn.XLOOKUP($F60,'CC.Meta'!$A:$A,'CC.Meta'!$C:$C,"not found",0,1)</f>
        <v>Accounts Payable</v>
      </c>
      <c r="H60" s="659" t="str">
        <f t="shared" si="1"/>
        <v>29235-230030</v>
      </c>
    </row>
    <row r="61" spans="1:8">
      <c r="A61" s="656">
        <f>_xlfn.XLOOKUP($F61,'CC.Meta'!$A:$A,'CC.Meta'!$E:$E,"not found",0,1)</f>
        <v>23</v>
      </c>
      <c r="B61" s="657" t="str">
        <f>_xlfn.XLOOKUP($A61,Dept.Meta!$A:$A,Dept.Meta!$F:$F,"not found",0,1)</f>
        <v>23 - OCFO</v>
      </c>
      <c r="C61" s="82" t="s">
        <v>5735</v>
      </c>
      <c r="D61" s="658" t="s">
        <v>5743</v>
      </c>
      <c r="E61" s="657" t="str">
        <f>_xlfn.XLOOKUP($D61,Appr.Meta!$A:$A,Appr.Meta!$C:$C,"not found",0,1)</f>
        <v>Accounting Controls</v>
      </c>
      <c r="F61" s="658">
        <v>230060</v>
      </c>
      <c r="G61" s="657" t="str">
        <f>_xlfn.XLOOKUP($F61,'CC.Meta'!$A:$A,'CC.Meta'!$C:$C,"not found",0,1)</f>
        <v>Payroll Audit</v>
      </c>
      <c r="H61" s="659" t="str">
        <f t="shared" si="1"/>
        <v>29235-230060</v>
      </c>
    </row>
    <row r="62" spans="1:8">
      <c r="A62" s="656">
        <f>_xlfn.XLOOKUP($F62,'CC.Meta'!$A:$A,'CC.Meta'!$E:$E,"not found",0,1)</f>
        <v>23</v>
      </c>
      <c r="B62" s="657" t="str">
        <f>_xlfn.XLOOKUP($A62,Dept.Meta!$A:$A,Dept.Meta!$F:$F,"not found",0,1)</f>
        <v>23 - OCFO</v>
      </c>
      <c r="C62" s="82" t="s">
        <v>5735</v>
      </c>
      <c r="D62" s="658" t="s">
        <v>5743</v>
      </c>
      <c r="E62" s="657" t="str">
        <f>_xlfn.XLOOKUP($D62,Appr.Meta!$A:$A,Appr.Meta!$C:$C,"not found",0,1)</f>
        <v>Accounting Controls</v>
      </c>
      <c r="F62" s="658">
        <v>230100</v>
      </c>
      <c r="G62" s="657" t="str">
        <f>_xlfn.XLOOKUP($F62,'CC.Meta'!$A:$A,'CC.Meta'!$C:$C,"not found",0,1)</f>
        <v>Risk Management</v>
      </c>
      <c r="H62" s="659" t="str">
        <f t="shared" si="1"/>
        <v>29235-230100</v>
      </c>
    </row>
    <row r="63" spans="1:8">
      <c r="A63" s="656">
        <f>_xlfn.XLOOKUP($F63,'CC.Meta'!$A:$A,'CC.Meta'!$E:$E,"not found",0,1)</f>
        <v>23</v>
      </c>
      <c r="B63" s="657" t="str">
        <f>_xlfn.XLOOKUP($A63,Dept.Meta!$A:$A,Dept.Meta!$F:$F,"not found",0,1)</f>
        <v>23 - OCFO</v>
      </c>
      <c r="C63" s="82" t="s">
        <v>5735</v>
      </c>
      <c r="D63" s="658" t="s">
        <v>5743</v>
      </c>
      <c r="E63" s="657" t="str">
        <f>_xlfn.XLOOKUP($D63,Appr.Meta!$A:$A,Appr.Meta!$C:$C,"not found",0,1)</f>
        <v>Accounting Controls</v>
      </c>
      <c r="F63" s="658">
        <v>230130</v>
      </c>
      <c r="G63" s="657" t="str">
        <f>_xlfn.XLOOKUP($F63,'CC.Meta'!$A:$A,'CC.Meta'!$C:$C,"not found",0,1)</f>
        <v>General Accounting</v>
      </c>
      <c r="H63" s="659" t="str">
        <f t="shared" si="1"/>
        <v>29235-230130</v>
      </c>
    </row>
    <row r="64" spans="1:8">
      <c r="A64" s="656">
        <f>_xlfn.XLOOKUP($F64,'CC.Meta'!$A:$A,'CC.Meta'!$E:$E,"not found",0,1)</f>
        <v>23</v>
      </c>
      <c r="B64" s="657" t="str">
        <f>_xlfn.XLOOKUP($A64,Dept.Meta!$A:$A,Dept.Meta!$F:$F,"not found",0,1)</f>
        <v>23 - OCFO</v>
      </c>
      <c r="C64" s="82" t="s">
        <v>5735</v>
      </c>
      <c r="D64" s="658" t="s">
        <v>5743</v>
      </c>
      <c r="E64" s="657" t="str">
        <f>_xlfn.XLOOKUP($D64,Appr.Meta!$A:$A,Appr.Meta!$C:$C,"not found",0,1)</f>
        <v>Accounting Controls</v>
      </c>
      <c r="F64" s="658">
        <v>230131</v>
      </c>
      <c r="G64" s="657" t="str">
        <f>_xlfn.XLOOKUP($F64,'CC.Meta'!$A:$A,'CC.Meta'!$C:$C,"not found",0,1)</f>
        <v>Financial Reporting</v>
      </c>
      <c r="H64" s="659" t="str">
        <f t="shared" si="1"/>
        <v>29235-230131</v>
      </c>
    </row>
    <row r="65" spans="1:8">
      <c r="A65" s="656">
        <f>_xlfn.XLOOKUP($F65,'CC.Meta'!$A:$A,'CC.Meta'!$E:$E,"not found",0,1)</f>
        <v>23</v>
      </c>
      <c r="B65" s="657" t="str">
        <f>_xlfn.XLOOKUP($A65,Dept.Meta!$A:$A,Dept.Meta!$F:$F,"not found",0,1)</f>
        <v>23 - OCFO</v>
      </c>
      <c r="C65" s="82" t="s">
        <v>5735</v>
      </c>
      <c r="D65" s="658" t="s">
        <v>5743</v>
      </c>
      <c r="E65" s="657" t="str">
        <f>_xlfn.XLOOKUP($D65,Appr.Meta!$A:$A,Appr.Meta!$C:$C,"not found",0,1)</f>
        <v>Accounting Controls</v>
      </c>
      <c r="F65" s="658">
        <v>230133</v>
      </c>
      <c r="G65" s="657" t="str">
        <f>_xlfn.XLOOKUP($F65,'CC.Meta'!$A:$A,'CC.Meta'!$C:$C,"not found",0,1)</f>
        <v>Grant Accounting</v>
      </c>
      <c r="H65" s="659" t="str">
        <f t="shared" si="1"/>
        <v>29235-230133</v>
      </c>
    </row>
    <row r="66" spans="1:8">
      <c r="A66" s="656">
        <f>_xlfn.XLOOKUP($F66,'CC.Meta'!$A:$A,'CC.Meta'!$E:$E,"not found",0,1)</f>
        <v>23</v>
      </c>
      <c r="B66" s="657" t="str">
        <f>_xlfn.XLOOKUP($A66,Dept.Meta!$A:$A,Dept.Meta!$F:$F,"not found",0,1)</f>
        <v>23 - OCFO</v>
      </c>
      <c r="C66" s="82" t="s">
        <v>5735</v>
      </c>
      <c r="D66" s="658" t="s">
        <v>5743</v>
      </c>
      <c r="E66" s="657" t="str">
        <f>_xlfn.XLOOKUP($D66,Appr.Meta!$A:$A,Appr.Meta!$C:$C,"not found",0,1)</f>
        <v>Accounting Controls</v>
      </c>
      <c r="F66" s="658">
        <v>230136</v>
      </c>
      <c r="G66" s="657" t="str">
        <f>_xlfn.XLOOKUP($F66,'CC.Meta'!$A:$A,'CC.Meta'!$C:$C,"not found",0,1)</f>
        <v>Bank Reconciliation</v>
      </c>
      <c r="H66" s="659" t="str">
        <f t="shared" si="1"/>
        <v>29235-230136</v>
      </c>
    </row>
    <row r="67" spans="1:8">
      <c r="A67" s="656">
        <f>_xlfn.XLOOKUP($F67,'CC.Meta'!$A:$A,'CC.Meta'!$E:$E,"not found",0,1)</f>
        <v>23</v>
      </c>
      <c r="B67" s="657" t="str">
        <f>_xlfn.XLOOKUP($A67,Dept.Meta!$A:$A,Dept.Meta!$F:$F,"not found",0,1)</f>
        <v>23 - OCFO</v>
      </c>
      <c r="C67" s="82" t="s">
        <v>5735</v>
      </c>
      <c r="D67" s="658" t="s">
        <v>5743</v>
      </c>
      <c r="E67" s="657" t="str">
        <f>_xlfn.XLOOKUP($D67,Appr.Meta!$A:$A,Appr.Meta!$C:$C,"not found",0,1)</f>
        <v>Accounting Controls</v>
      </c>
      <c r="F67" s="658">
        <v>230206</v>
      </c>
      <c r="G67" s="657" t="str">
        <f>_xlfn.XLOOKUP($F67,'CC.Meta'!$A:$A,'CC.Meta'!$C:$C,"not found",0,1)</f>
        <v>Program &amp; Performance Management</v>
      </c>
      <c r="H67" s="659" t="str">
        <f t="shared" si="1"/>
        <v>29235-230206</v>
      </c>
    </row>
    <row r="68" spans="1:8">
      <c r="A68" s="656">
        <f>_xlfn.XLOOKUP($F68,'CC.Meta'!$A:$A,'CC.Meta'!$E:$E,"not found",0,1)</f>
        <v>23</v>
      </c>
      <c r="B68" s="657" t="str">
        <f>_xlfn.XLOOKUP($A68,Dept.Meta!$A:$A,Dept.Meta!$F:$F,"not found",0,1)</f>
        <v>23 - OCFO</v>
      </c>
      <c r="C68" s="82" t="s">
        <v>5735</v>
      </c>
      <c r="D68" s="658" t="s">
        <v>5743</v>
      </c>
      <c r="E68" s="657" t="str">
        <f>_xlfn.XLOOKUP($D68,Appr.Meta!$A:$A,Appr.Meta!$C:$C,"not found",0,1)</f>
        <v>Accounting Controls</v>
      </c>
      <c r="F68" s="658">
        <v>230207</v>
      </c>
      <c r="G68" s="657" t="str">
        <f>_xlfn.XLOOKUP($F68,'CC.Meta'!$A:$A,'CC.Meta'!$C:$C,"not found",0,1)</f>
        <v>ERP Division</v>
      </c>
      <c r="H68" s="659" t="str">
        <f t="shared" ref="H68:H131" si="2">_xlfn.CONCAT(D68,"-",F68)</f>
        <v>29235-230207</v>
      </c>
    </row>
    <row r="69" spans="1:8">
      <c r="A69" s="656">
        <f>_xlfn.XLOOKUP($F69,'CC.Meta'!$A:$A,'CC.Meta'!$E:$E,"not found",0,1)</f>
        <v>23</v>
      </c>
      <c r="B69" s="657" t="str">
        <f>_xlfn.XLOOKUP($A69,Dept.Meta!$A:$A,Dept.Meta!$F:$F,"not found",0,1)</f>
        <v>23 - OCFO</v>
      </c>
      <c r="C69" s="82" t="s">
        <v>5735</v>
      </c>
      <c r="D69" s="658" t="s">
        <v>5744</v>
      </c>
      <c r="E69" s="657" t="str">
        <f>_xlfn.XLOOKUP($D69,Appr.Meta!$A:$A,Appr.Meta!$C:$C,"not found",0,1)</f>
        <v>Police Department Administration</v>
      </c>
      <c r="F69" s="658">
        <v>230060</v>
      </c>
      <c r="G69" s="657" t="str">
        <f>_xlfn.XLOOKUP($F69,'CC.Meta'!$A:$A,'CC.Meta'!$C:$C,"not found",0,1)</f>
        <v>Payroll Audit</v>
      </c>
      <c r="H69" s="659" t="str">
        <f t="shared" si="2"/>
        <v>29370-230060</v>
      </c>
    </row>
    <row r="70" spans="1:8">
      <c r="A70" s="656">
        <f>_xlfn.XLOOKUP($F70,'CC.Meta'!$A:$A,'CC.Meta'!$E:$E,"not found",0,1)</f>
        <v>23</v>
      </c>
      <c r="B70" s="657" t="str">
        <f>_xlfn.XLOOKUP($A70,Dept.Meta!$A:$A,Dept.Meta!$F:$F,"not found",0,1)</f>
        <v>23 - OCFO</v>
      </c>
      <c r="C70" s="82" t="s">
        <v>5745</v>
      </c>
      <c r="D70" s="658" t="s">
        <v>5746</v>
      </c>
      <c r="E70" s="657" t="str">
        <f>_xlfn.XLOOKUP($D70,Appr.Meta!$A:$A,Appr.Meta!$C:$C,"not found",0,1)</f>
        <v>Detroit Demolition</v>
      </c>
      <c r="F70" s="658">
        <v>230211</v>
      </c>
      <c r="G70" s="657" t="str">
        <f>_xlfn.XLOOKUP($F70,'CC.Meta'!$A:$A,'CC.Meta'!$C:$C,"not found",0,1)</f>
        <v>ODFS - Public Safety - Fire</v>
      </c>
      <c r="H70" s="659" t="str">
        <f t="shared" si="2"/>
        <v>21200-230211</v>
      </c>
    </row>
    <row r="71" spans="1:8">
      <c r="A71" s="656">
        <f>_xlfn.XLOOKUP($F71,'CC.Meta'!$A:$A,'CC.Meta'!$E:$E,"not found",0,1)</f>
        <v>23</v>
      </c>
      <c r="B71" s="657" t="str">
        <f>_xlfn.XLOOKUP($A71,Dept.Meta!$A:$A,Dept.Meta!$F:$F,"not found",0,1)</f>
        <v>23 - OCFO</v>
      </c>
      <c r="C71" s="82" t="s">
        <v>5747</v>
      </c>
      <c r="D71" s="658" t="s">
        <v>5746</v>
      </c>
      <c r="E71" s="657" t="str">
        <f>_xlfn.XLOOKUP($D71,Appr.Meta!$A:$A,Appr.Meta!$C:$C,"not found",0,1)</f>
        <v>Detroit Demolition</v>
      </c>
      <c r="F71" s="658">
        <v>230080</v>
      </c>
      <c r="G71" s="657" t="str">
        <f>_xlfn.XLOOKUP($F71,'CC.Meta'!$A:$A,'CC.Meta'!$C:$C,"not found",0,1)</f>
        <v>Procurement</v>
      </c>
      <c r="H71" s="659" t="str">
        <f t="shared" si="2"/>
        <v>21200-230080</v>
      </c>
    </row>
    <row r="72" spans="1:8">
      <c r="A72" s="656">
        <f>_xlfn.XLOOKUP($F72,'CC.Meta'!$A:$A,'CC.Meta'!$E:$E,"not found",0,1)</f>
        <v>23</v>
      </c>
      <c r="B72" s="657" t="str">
        <f>_xlfn.XLOOKUP($A72,Dept.Meta!$A:$A,Dept.Meta!$F:$F,"not found",0,1)</f>
        <v>23 - OCFO</v>
      </c>
      <c r="C72" s="82" t="s">
        <v>5747</v>
      </c>
      <c r="D72" s="658" t="s">
        <v>5746</v>
      </c>
      <c r="E72" s="657" t="str">
        <f>_xlfn.XLOOKUP($D72,Appr.Meta!$A:$A,Appr.Meta!$C:$C,"not found",0,1)</f>
        <v>Detroit Demolition</v>
      </c>
      <c r="F72" s="658">
        <v>230081</v>
      </c>
      <c r="G72" s="657" t="str">
        <f>_xlfn.XLOOKUP($F72,'CC.Meta'!$A:$A,'CC.Meta'!$C:$C,"not found",0,1)</f>
        <v>Compliance &amp; Audit Division</v>
      </c>
      <c r="H72" s="659" t="str">
        <f t="shared" si="2"/>
        <v>21200-230081</v>
      </c>
    </row>
    <row r="73" spans="1:8">
      <c r="A73" s="656">
        <f>_xlfn.XLOOKUP($F73,'CC.Meta'!$A:$A,'CC.Meta'!$E:$E,"not found",0,1)</f>
        <v>23</v>
      </c>
      <c r="B73" s="657" t="str">
        <f>_xlfn.XLOOKUP($A73,Dept.Meta!$A:$A,Dept.Meta!$F:$F,"not found",0,1)</f>
        <v>23 - OCFO</v>
      </c>
      <c r="C73" s="82" t="s">
        <v>5748</v>
      </c>
      <c r="D73" s="658" t="s">
        <v>5732</v>
      </c>
      <c r="E73" s="657" t="str">
        <f>_xlfn.XLOOKUP($D73,Appr.Meta!$A:$A,Appr.Meta!$C:$C,"not found",0,1)</f>
        <v>OCFO Office of the Chief Financial Officer</v>
      </c>
      <c r="F73" s="658">
        <v>230011</v>
      </c>
      <c r="G73" s="657" t="str">
        <f>_xlfn.XLOOKUP($F73,'CC.Meta'!$A:$A,'CC.Meta'!$C:$C,"not found",0,1)</f>
        <v>Office of the Chief Development Officer</v>
      </c>
      <c r="H73" s="659" t="str">
        <f t="shared" si="2"/>
        <v>00058-230011</v>
      </c>
    </row>
    <row r="74" spans="1:8">
      <c r="A74" s="656">
        <f>_xlfn.XLOOKUP($F74,'CC.Meta'!$A:$A,'CC.Meta'!$E:$E,"not found",0,1)</f>
        <v>23</v>
      </c>
      <c r="B74" s="657" t="str">
        <f>_xlfn.XLOOKUP($A74,Dept.Meta!$A:$A,Dept.Meta!$F:$F,"not found",0,1)</f>
        <v>23 - OCFO</v>
      </c>
      <c r="C74" s="82" t="s">
        <v>5748</v>
      </c>
      <c r="D74" s="658" t="s">
        <v>5732</v>
      </c>
      <c r="E74" s="657" t="str">
        <f>_xlfn.XLOOKUP($D74,Appr.Meta!$A:$A,Appr.Meta!$C:$C,"not found",0,1)</f>
        <v>OCFO Office of the Chief Financial Officer</v>
      </c>
      <c r="F74" s="658">
        <v>230135</v>
      </c>
      <c r="G74" s="657" t="str">
        <f>_xlfn.XLOOKUP($F74,'CC.Meta'!$A:$A,'CC.Meta'!$C:$C,"not found",0,1)</f>
        <v>Office of Development and Grants</v>
      </c>
      <c r="H74" s="659" t="str">
        <f t="shared" si="2"/>
        <v>00058-230135</v>
      </c>
    </row>
    <row r="75" spans="1:8">
      <c r="A75" s="656">
        <f>_xlfn.XLOOKUP($F75,'CC.Meta'!$A:$A,'CC.Meta'!$E:$E,"not found",0,1)</f>
        <v>23</v>
      </c>
      <c r="B75" s="657" t="str">
        <f>_xlfn.XLOOKUP($A75,Dept.Meta!$A:$A,Dept.Meta!$F:$F,"not found",0,1)</f>
        <v>23 - OCFO</v>
      </c>
      <c r="C75" s="82" t="s">
        <v>5748</v>
      </c>
      <c r="D75" s="658" t="s">
        <v>5749</v>
      </c>
      <c r="E75" s="657" t="str">
        <f>_xlfn.XLOOKUP($D75,Appr.Meta!$A:$A,Appr.Meta!$C:$C,"not found",0,1)</f>
        <v>OCFO Office of Development and Grants</v>
      </c>
      <c r="F75" s="658">
        <v>230135</v>
      </c>
      <c r="G75" s="657" t="str">
        <f>_xlfn.XLOOKUP($F75,'CC.Meta'!$A:$A,'CC.Meta'!$C:$C,"not found",0,1)</f>
        <v>Office of Development and Grants</v>
      </c>
      <c r="H75" s="659" t="str">
        <f t="shared" si="2"/>
        <v>13909-230135</v>
      </c>
    </row>
    <row r="76" spans="1:8">
      <c r="A76" s="656">
        <f>_xlfn.XLOOKUP($F76,'CC.Meta'!$A:$A,'CC.Meta'!$E:$E,"not found",0,1)</f>
        <v>23</v>
      </c>
      <c r="B76" s="657" t="str">
        <f>_xlfn.XLOOKUP($A76,Dept.Meta!$A:$A,Dept.Meta!$F:$F,"not found",0,1)</f>
        <v>23 - OCFO</v>
      </c>
      <c r="C76" s="82" t="s">
        <v>5748</v>
      </c>
      <c r="D76" s="658" t="s">
        <v>5750</v>
      </c>
      <c r="E76" s="657" t="str">
        <f>_xlfn.XLOOKUP($D76,Appr.Meta!$A:$A,Appr.Meta!$C:$C,"not found",0,1)</f>
        <v>Regents of the University of Michigan</v>
      </c>
      <c r="F76" s="658">
        <v>231111</v>
      </c>
      <c r="G76" s="657" t="str">
        <f>_xlfn.XLOOKUP($F76,'CC.Meta'!$A:$A,'CC.Meta'!$C:$C,"not found",0,1)</f>
        <v>Grants-OCFO/OGM</v>
      </c>
      <c r="H76" s="659" t="str">
        <f t="shared" si="2"/>
        <v>20285-231111</v>
      </c>
    </row>
    <row r="77" spans="1:8">
      <c r="A77" s="656">
        <f>_xlfn.XLOOKUP($F77,'CC.Meta'!$A:$A,'CC.Meta'!$E:$E,"not found",0,1)</f>
        <v>23</v>
      </c>
      <c r="B77" s="657" t="str">
        <f>_xlfn.XLOOKUP($A77,Dept.Meta!$A:$A,Dept.Meta!$F:$F,"not found",0,1)</f>
        <v>23 - OCFO</v>
      </c>
      <c r="C77" s="82" t="s">
        <v>5748</v>
      </c>
      <c r="D77" s="658" t="s">
        <v>5751</v>
      </c>
      <c r="E77" s="657" t="str">
        <f>_xlfn.XLOOKUP($D77,Appr.Meta!$A:$A,Appr.Meta!$C:$C,"not found",0,1)</f>
        <v>Property Tax Exemption Software Grant</v>
      </c>
      <c r="F77" s="658">
        <v>231111</v>
      </c>
      <c r="G77" s="657" t="str">
        <f>_xlfn.XLOOKUP($F77,'CC.Meta'!$A:$A,'CC.Meta'!$C:$C,"not found",0,1)</f>
        <v>Grants-OCFO/OGM</v>
      </c>
      <c r="H77" s="659" t="str">
        <f t="shared" si="2"/>
        <v>20686-231111</v>
      </c>
    </row>
    <row r="78" spans="1:8">
      <c r="A78" s="656">
        <f>_xlfn.XLOOKUP($F78,'CC.Meta'!$A:$A,'CC.Meta'!$E:$E,"not found",0,1)</f>
        <v>23</v>
      </c>
      <c r="B78" s="657" t="str">
        <f>_xlfn.XLOOKUP($A78,Dept.Meta!$A:$A,Dept.Meta!$F:$F,"not found",0,1)</f>
        <v>23 - OCFO</v>
      </c>
      <c r="C78" s="82" t="s">
        <v>5748</v>
      </c>
      <c r="D78" s="658" t="s">
        <v>5752</v>
      </c>
      <c r="E78" s="657" t="str">
        <f>_xlfn.XLOOKUP($D78,Appr.Meta!$A:$A,Appr.Meta!$C:$C,"not found",0,1)</f>
        <v>COVID-19 Response</v>
      </c>
      <c r="F78" s="658">
        <v>231111</v>
      </c>
      <c r="G78" s="657" t="str">
        <f>_xlfn.XLOOKUP($F78,'CC.Meta'!$A:$A,'CC.Meta'!$C:$C,"not found",0,1)</f>
        <v>Grants-OCFO/OGM</v>
      </c>
      <c r="H78" s="659" t="str">
        <f t="shared" si="2"/>
        <v>20785-231111</v>
      </c>
    </row>
    <row r="79" spans="1:8">
      <c r="A79" s="656">
        <f>_xlfn.XLOOKUP($F79,'CC.Meta'!$A:$A,'CC.Meta'!$E:$E,"not found",0,1)</f>
        <v>23</v>
      </c>
      <c r="B79" s="657" t="str">
        <f>_xlfn.XLOOKUP($A79,Dept.Meta!$A:$A,Dept.Meta!$F:$F,"not found",0,1)</f>
        <v>23 - OCFO</v>
      </c>
      <c r="C79" s="82" t="s">
        <v>5748</v>
      </c>
      <c r="D79" s="658" t="s">
        <v>5753</v>
      </c>
      <c r="E79" s="657" t="str">
        <f>_xlfn.XLOOKUP($D79,Appr.Meta!$A:$A,Appr.Meta!$C:$C,"not found",0,1)</f>
        <v>DOJ BJA Coronavirus Emergency Supplemental Funding Program</v>
      </c>
      <c r="F79" s="658">
        <v>231111</v>
      </c>
      <c r="G79" s="657" t="str">
        <f>_xlfn.XLOOKUP($F79,'CC.Meta'!$A:$A,'CC.Meta'!$C:$C,"not found",0,1)</f>
        <v>Grants-OCFO/OGM</v>
      </c>
      <c r="H79" s="659" t="str">
        <f t="shared" si="2"/>
        <v>20820-231111</v>
      </c>
    </row>
    <row r="80" spans="1:8">
      <c r="A80" s="656">
        <f>_xlfn.XLOOKUP($F80,'CC.Meta'!$A:$A,'CC.Meta'!$E:$E,"not found",0,1)</f>
        <v>23</v>
      </c>
      <c r="B80" s="657" t="str">
        <f>_xlfn.XLOOKUP($A80,Dept.Meta!$A:$A,Dept.Meta!$F:$F,"not found",0,1)</f>
        <v>23 - OCFO</v>
      </c>
      <c r="C80" s="82" t="s">
        <v>5748</v>
      </c>
      <c r="D80" s="658" t="s">
        <v>5754</v>
      </c>
      <c r="E80" s="657" t="str">
        <f>_xlfn.XLOOKUP($D80,Appr.Meta!$A:$A,Appr.Meta!$C:$C,"not found",0,1)</f>
        <v>ARPA - Emergency Rental Assistance Grant</v>
      </c>
      <c r="F80" s="658">
        <v>230135</v>
      </c>
      <c r="G80" s="657" t="str">
        <f>_xlfn.XLOOKUP($F80,'CC.Meta'!$A:$A,'CC.Meta'!$C:$C,"not found",0,1)</f>
        <v>Office of Development and Grants</v>
      </c>
      <c r="H80" s="659" t="str">
        <f t="shared" si="2"/>
        <v>22001-230135</v>
      </c>
    </row>
    <row r="81" spans="1:8">
      <c r="A81" s="656">
        <f>_xlfn.XLOOKUP($F81,'CC.Meta'!$A:$A,'CC.Meta'!$E:$E,"not found",0,1)</f>
        <v>23</v>
      </c>
      <c r="B81" s="657" t="str">
        <f>_xlfn.XLOOKUP($A81,Dept.Meta!$A:$A,Dept.Meta!$F:$F,"not found",0,1)</f>
        <v>23 - OCFO</v>
      </c>
      <c r="C81" s="82" t="s">
        <v>5748</v>
      </c>
      <c r="D81" s="658" t="s">
        <v>5725</v>
      </c>
      <c r="E81" s="657" t="str">
        <f>_xlfn.XLOOKUP($D81,Appr.Meta!$A:$A,Appr.Meta!$C:$C,"not found",0,1)</f>
        <v>ARPA - City Services &amp; Infrasructure</v>
      </c>
      <c r="F81" s="658">
        <v>230135</v>
      </c>
      <c r="G81" s="657" t="str">
        <f>_xlfn.XLOOKUP($F81,'CC.Meta'!$A:$A,'CC.Meta'!$C:$C,"not found",0,1)</f>
        <v>Office of Development and Grants</v>
      </c>
      <c r="H81" s="659" t="str">
        <f t="shared" si="2"/>
        <v>22002-230135</v>
      </c>
    </row>
    <row r="82" spans="1:8">
      <c r="A82" s="656">
        <f>_xlfn.XLOOKUP($F82,'CC.Meta'!$A:$A,'CC.Meta'!$E:$E,"not found",0,1)</f>
        <v>23</v>
      </c>
      <c r="B82" s="657" t="str">
        <f>_xlfn.XLOOKUP($A82,Dept.Meta!$A:$A,Dept.Meta!$F:$F,"not found",0,1)</f>
        <v>23 - OCFO</v>
      </c>
      <c r="C82" s="82" t="s">
        <v>5748</v>
      </c>
      <c r="D82" s="658" t="s">
        <v>5755</v>
      </c>
      <c r="E82" s="657" t="str">
        <f>_xlfn.XLOOKUP($D82,Appr.Meta!$A:$A,Appr.Meta!$C:$C,"not found",0,1)</f>
        <v>Fund Development and Oversight</v>
      </c>
      <c r="F82" s="658">
        <v>230135</v>
      </c>
      <c r="G82" s="657" t="str">
        <f>_xlfn.XLOOKUP($F82,'CC.Meta'!$A:$A,'CC.Meta'!$C:$C,"not found",0,1)</f>
        <v>Office of Development and Grants</v>
      </c>
      <c r="H82" s="659" t="str">
        <f t="shared" si="2"/>
        <v>29236-230135</v>
      </c>
    </row>
    <row r="83" spans="1:8">
      <c r="A83" s="656">
        <f>_xlfn.XLOOKUP($F83,'CC.Meta'!$A:$A,'CC.Meta'!$E:$E,"not found",0,1)</f>
        <v>23</v>
      </c>
      <c r="B83" s="657" t="str">
        <f>_xlfn.XLOOKUP($A83,Dept.Meta!$A:$A,Dept.Meta!$F:$F,"not found",0,1)</f>
        <v>23 - OCFO</v>
      </c>
      <c r="C83" s="82" t="s">
        <v>5756</v>
      </c>
      <c r="D83" s="658" t="s">
        <v>5757</v>
      </c>
      <c r="E83" s="657" t="str">
        <f>_xlfn.XLOOKUP($D83,Appr.Meta!$A:$A,Appr.Meta!$C:$C,"not found",0,1)</f>
        <v>General Fund GASB34 Appropriation</v>
      </c>
      <c r="F83" s="658">
        <v>239950</v>
      </c>
      <c r="G83" s="657" t="str">
        <f>_xlfn.XLOOKUP($F83,'CC.Meta'!$A:$A,'CC.Meta'!$C:$C,"not found",0,1)</f>
        <v>GASB34FIN_1095</v>
      </c>
      <c r="H83" s="659" t="str">
        <f t="shared" si="2"/>
        <v>90004-239950</v>
      </c>
    </row>
    <row r="84" spans="1:8">
      <c r="A84" s="656">
        <f>_xlfn.XLOOKUP($F84,'CC.Meta'!$A:$A,'CC.Meta'!$E:$E,"not found",0,1)</f>
        <v>23</v>
      </c>
      <c r="B84" s="657" t="str">
        <f>_xlfn.XLOOKUP($A84,Dept.Meta!$A:$A,Dept.Meta!$F:$F,"not found",0,1)</f>
        <v>23 - OCFO</v>
      </c>
      <c r="C84" s="82" t="s">
        <v>5758</v>
      </c>
      <c r="D84" s="658" t="s">
        <v>5759</v>
      </c>
      <c r="E84" s="657" t="str">
        <f>_xlfn.XLOOKUP($D84,Appr.Meta!$A:$A,Appr.Meta!$C:$C,"not found",0,1)</f>
        <v>OCFO Office of Departmental Financial Services</v>
      </c>
      <c r="F84" s="658">
        <v>230133</v>
      </c>
      <c r="G84" s="657" t="str">
        <f>_xlfn.XLOOKUP($F84,'CC.Meta'!$A:$A,'CC.Meta'!$C:$C,"not found",0,1)</f>
        <v>Grant Accounting</v>
      </c>
      <c r="H84" s="659" t="str">
        <f t="shared" si="2"/>
        <v>14057-230133</v>
      </c>
    </row>
    <row r="85" spans="1:8">
      <c r="A85" s="656">
        <f>_xlfn.XLOOKUP($F85,'CC.Meta'!$A:$A,'CC.Meta'!$E:$E,"not found",0,1)</f>
        <v>23</v>
      </c>
      <c r="B85" s="657" t="str">
        <f>_xlfn.XLOOKUP($A85,Dept.Meta!$A:$A,Dept.Meta!$F:$F,"not found",0,1)</f>
        <v>23 - OCFO</v>
      </c>
      <c r="C85" s="82" t="s">
        <v>5758</v>
      </c>
      <c r="D85" s="658" t="s">
        <v>5759</v>
      </c>
      <c r="E85" s="657" t="str">
        <f>_xlfn.XLOOKUP($D85,Appr.Meta!$A:$A,Appr.Meta!$C:$C,"not found",0,1)</f>
        <v>OCFO Office of Departmental Financial Services</v>
      </c>
      <c r="F85" s="658">
        <v>230201</v>
      </c>
      <c r="G85" s="657" t="str">
        <f>_xlfn.XLOOKUP($F85,'CC.Meta'!$A:$A,'CC.Meta'!$C:$C,"not found",0,1)</f>
        <v>ODFS - Public Safety Police</v>
      </c>
      <c r="H85" s="659" t="str">
        <f t="shared" si="2"/>
        <v>14057-230201</v>
      </c>
    </row>
    <row r="86" spans="1:8">
      <c r="A86" s="656">
        <f>_xlfn.XLOOKUP($F86,'CC.Meta'!$A:$A,'CC.Meta'!$E:$E,"not found",0,1)</f>
        <v>23</v>
      </c>
      <c r="B86" s="657" t="str">
        <f>_xlfn.XLOOKUP($A86,Dept.Meta!$A:$A,Dept.Meta!$F:$F,"not found",0,1)</f>
        <v>23 - OCFO</v>
      </c>
      <c r="C86" s="82" t="s">
        <v>5758</v>
      </c>
      <c r="D86" s="658" t="s">
        <v>5759</v>
      </c>
      <c r="E86" s="657" t="str">
        <f>_xlfn.XLOOKUP($D86,Appr.Meta!$A:$A,Appr.Meta!$C:$C,"not found",0,1)</f>
        <v>OCFO Office of Departmental Financial Services</v>
      </c>
      <c r="F86" s="658">
        <v>230202</v>
      </c>
      <c r="G86" s="657" t="str">
        <f>_xlfn.XLOOKUP($F86,'CC.Meta'!$A:$A,'CC.Meta'!$C:$C,"not found",0,1)</f>
        <v>ODFS - Public Infrastructure</v>
      </c>
      <c r="H86" s="659" t="str">
        <f t="shared" si="2"/>
        <v>14057-230202</v>
      </c>
    </row>
    <row r="87" spans="1:8">
      <c r="A87" s="656">
        <f>_xlfn.XLOOKUP($F87,'CC.Meta'!$A:$A,'CC.Meta'!$E:$E,"not found",0,1)</f>
        <v>23</v>
      </c>
      <c r="B87" s="657" t="str">
        <f>_xlfn.XLOOKUP($A87,Dept.Meta!$A:$A,Dept.Meta!$F:$F,"not found",0,1)</f>
        <v>23 - OCFO</v>
      </c>
      <c r="C87" s="82" t="s">
        <v>5758</v>
      </c>
      <c r="D87" s="658" t="s">
        <v>5759</v>
      </c>
      <c r="E87" s="657" t="str">
        <f>_xlfn.XLOOKUP($D87,Appr.Meta!$A:$A,Appr.Meta!$C:$C,"not found",0,1)</f>
        <v>OCFO Office of Departmental Financial Services</v>
      </c>
      <c r="F87" s="658">
        <v>230203</v>
      </c>
      <c r="G87" s="657" t="str">
        <f>_xlfn.XLOOKUP($F87,'CC.Meta'!$A:$A,'CC.Meta'!$C:$C,"not found",0,1)</f>
        <v>ODFS - Neighborhood, Community, &amp; Econ Dev</v>
      </c>
      <c r="H87" s="659" t="str">
        <f t="shared" si="2"/>
        <v>14057-230203</v>
      </c>
    </row>
    <row r="88" spans="1:8">
      <c r="A88" s="656">
        <f>_xlfn.XLOOKUP($F88,'CC.Meta'!$A:$A,'CC.Meta'!$E:$E,"not found",0,1)</f>
        <v>23</v>
      </c>
      <c r="B88" s="657" t="str">
        <f>_xlfn.XLOOKUP($A88,Dept.Meta!$A:$A,Dept.Meta!$F:$F,"not found",0,1)</f>
        <v>23 - OCFO</v>
      </c>
      <c r="C88" s="82" t="s">
        <v>5758</v>
      </c>
      <c r="D88" s="658" t="s">
        <v>5759</v>
      </c>
      <c r="E88" s="657" t="str">
        <f>_xlfn.XLOOKUP($D88,Appr.Meta!$A:$A,Appr.Meta!$C:$C,"not found",0,1)</f>
        <v>OCFO Office of Departmental Financial Services</v>
      </c>
      <c r="F88" s="658">
        <v>230204</v>
      </c>
      <c r="G88" s="657" t="str">
        <f>_xlfn.XLOOKUP($F88,'CC.Meta'!$A:$A,'CC.Meta'!$C:$C,"not found",0,1)</f>
        <v>ODFS - Government Operations</v>
      </c>
      <c r="H88" s="659" t="str">
        <f t="shared" si="2"/>
        <v>14057-230204</v>
      </c>
    </row>
    <row r="89" spans="1:8">
      <c r="A89" s="656">
        <f>_xlfn.XLOOKUP($F89,'CC.Meta'!$A:$A,'CC.Meta'!$E:$E,"not found",0,1)</f>
        <v>23</v>
      </c>
      <c r="B89" s="657" t="str">
        <f>_xlfn.XLOOKUP($A89,Dept.Meta!$A:$A,Dept.Meta!$F:$F,"not found",0,1)</f>
        <v>23 - OCFO</v>
      </c>
      <c r="C89" s="82" t="s">
        <v>5758</v>
      </c>
      <c r="D89" s="658" t="s">
        <v>5759</v>
      </c>
      <c r="E89" s="657" t="str">
        <f>_xlfn.XLOOKUP($D89,Appr.Meta!$A:$A,Appr.Meta!$C:$C,"not found",0,1)</f>
        <v>OCFO Office of Departmental Financial Services</v>
      </c>
      <c r="F89" s="658">
        <v>230205</v>
      </c>
      <c r="G89" s="657" t="str">
        <f>_xlfn.XLOOKUP($F89,'CC.Meta'!$A:$A,'CC.Meta'!$C:$C,"not found",0,1)</f>
        <v>ODFS - Legislative Operations</v>
      </c>
      <c r="H89" s="659" t="str">
        <f t="shared" si="2"/>
        <v>14057-230205</v>
      </c>
    </row>
    <row r="90" spans="1:8">
      <c r="A90" s="656">
        <f>_xlfn.XLOOKUP($F90,'CC.Meta'!$A:$A,'CC.Meta'!$E:$E,"not found",0,1)</f>
        <v>23</v>
      </c>
      <c r="B90" s="657" t="str">
        <f>_xlfn.XLOOKUP($A90,Dept.Meta!$A:$A,Dept.Meta!$F:$F,"not found",0,1)</f>
        <v>23 - OCFO</v>
      </c>
      <c r="C90" s="82" t="s">
        <v>5758</v>
      </c>
      <c r="D90" s="658" t="s">
        <v>5759</v>
      </c>
      <c r="E90" s="657" t="str">
        <f>_xlfn.XLOOKUP($D90,Appr.Meta!$A:$A,Appr.Meta!$C:$C,"not found",0,1)</f>
        <v>OCFO Office of Departmental Financial Services</v>
      </c>
      <c r="F90" s="658">
        <v>230208</v>
      </c>
      <c r="G90" s="657" t="str">
        <f>_xlfn.XLOOKUP($F90,'CC.Meta'!$A:$A,'CC.Meta'!$C:$C,"not found",0,1)</f>
        <v>ODFS - Administration</v>
      </c>
      <c r="H90" s="659" t="str">
        <f t="shared" si="2"/>
        <v>14057-230208</v>
      </c>
    </row>
    <row r="91" spans="1:8">
      <c r="A91" s="656">
        <f>_xlfn.XLOOKUP($F91,'CC.Meta'!$A:$A,'CC.Meta'!$E:$E,"not found",0,1)</f>
        <v>23</v>
      </c>
      <c r="B91" s="657" t="str">
        <f>_xlfn.XLOOKUP($A91,Dept.Meta!$A:$A,Dept.Meta!$F:$F,"not found",0,1)</f>
        <v>23 - OCFO</v>
      </c>
      <c r="C91" s="82" t="s">
        <v>5758</v>
      </c>
      <c r="D91" s="658" t="s">
        <v>5759</v>
      </c>
      <c r="E91" s="657" t="str">
        <f>_xlfn.XLOOKUP($D91,Appr.Meta!$A:$A,Appr.Meta!$C:$C,"not found",0,1)</f>
        <v>OCFO Office of Departmental Financial Services</v>
      </c>
      <c r="F91" s="658">
        <v>230209</v>
      </c>
      <c r="G91" s="657" t="str">
        <f>_xlfn.XLOOKUP($F91,'CC.Meta'!$A:$A,'CC.Meta'!$C:$C,"not found",0,1)</f>
        <v>ODFS - Public Space</v>
      </c>
      <c r="H91" s="659" t="str">
        <f t="shared" si="2"/>
        <v>14057-230209</v>
      </c>
    </row>
    <row r="92" spans="1:8">
      <c r="A92" s="656">
        <f>_xlfn.XLOOKUP($F92,'CC.Meta'!$A:$A,'CC.Meta'!$E:$E,"not found",0,1)</f>
        <v>23</v>
      </c>
      <c r="B92" s="657" t="str">
        <f>_xlfn.XLOOKUP($A92,Dept.Meta!$A:$A,Dept.Meta!$F:$F,"not found",0,1)</f>
        <v>23 - OCFO</v>
      </c>
      <c r="C92" s="82" t="s">
        <v>5758</v>
      </c>
      <c r="D92" s="658" t="s">
        <v>5759</v>
      </c>
      <c r="E92" s="657" t="str">
        <f>_xlfn.XLOOKUP($D92,Appr.Meta!$A:$A,Appr.Meta!$C:$C,"not found",0,1)</f>
        <v>OCFO Office of Departmental Financial Services</v>
      </c>
      <c r="F92" s="658">
        <v>230211</v>
      </c>
      <c r="G92" s="657" t="str">
        <f>_xlfn.XLOOKUP($F92,'CC.Meta'!$A:$A,'CC.Meta'!$C:$C,"not found",0,1)</f>
        <v>ODFS - Public Safety - Fire</v>
      </c>
      <c r="H92" s="659" t="str">
        <f t="shared" si="2"/>
        <v>14057-230211</v>
      </c>
    </row>
    <row r="93" spans="1:8">
      <c r="A93" s="656">
        <f>_xlfn.XLOOKUP($F93,'CC.Meta'!$A:$A,'CC.Meta'!$E:$E,"not found",0,1)</f>
        <v>23</v>
      </c>
      <c r="B93" s="657" t="str">
        <f>_xlfn.XLOOKUP($A93,Dept.Meta!$A:$A,Dept.Meta!$F:$F,"not found",0,1)</f>
        <v>23 - OCFO</v>
      </c>
      <c r="C93" s="82" t="s">
        <v>5758</v>
      </c>
      <c r="D93" s="658" t="s">
        <v>5760</v>
      </c>
      <c r="E93" s="657" t="str">
        <f>_xlfn.XLOOKUP($D93,Appr.Meta!$A:$A,Appr.Meta!$C:$C,"not found",0,1)</f>
        <v>CoD Capital Projects</v>
      </c>
      <c r="F93" s="658">
        <v>230208</v>
      </c>
      <c r="G93" s="657" t="str">
        <f>_xlfn.XLOOKUP($F93,'CC.Meta'!$A:$A,'CC.Meta'!$C:$C,"not found",0,1)</f>
        <v>ODFS - Administration</v>
      </c>
      <c r="H93" s="659" t="str">
        <f t="shared" si="2"/>
        <v>20507-230208</v>
      </c>
    </row>
    <row r="94" spans="1:8">
      <c r="A94" s="656">
        <f>_xlfn.XLOOKUP($F94,'CC.Meta'!$A:$A,'CC.Meta'!$E:$E,"not found",0,1)</f>
        <v>23</v>
      </c>
      <c r="B94" s="657" t="str">
        <f>_xlfn.XLOOKUP($A94,Dept.Meta!$A:$A,Dept.Meta!$F:$F,"not found",0,1)</f>
        <v>23 - OCFO</v>
      </c>
      <c r="C94" s="82" t="s">
        <v>5758</v>
      </c>
      <c r="D94" s="658" t="s">
        <v>5739</v>
      </c>
      <c r="E94" s="657" t="str">
        <f>_xlfn.XLOOKUP($D94,Appr.Meta!$A:$A,Appr.Meta!$C:$C,"not found",0,1)</f>
        <v>Neighborhood Improvement Bonds</v>
      </c>
      <c r="F94" s="658">
        <v>230211</v>
      </c>
      <c r="G94" s="657" t="str">
        <f>_xlfn.XLOOKUP($F94,'CC.Meta'!$A:$A,'CC.Meta'!$C:$C,"not found",0,1)</f>
        <v>ODFS - Public Safety - Fire</v>
      </c>
      <c r="H94" s="659" t="str">
        <f t="shared" si="2"/>
        <v>21003-230211</v>
      </c>
    </row>
    <row r="95" spans="1:8">
      <c r="A95" s="656">
        <f>_xlfn.XLOOKUP($F95,'CC.Meta'!$A:$A,'CC.Meta'!$E:$E,"not found",0,1)</f>
        <v>23</v>
      </c>
      <c r="B95" s="657" t="str">
        <f>_xlfn.XLOOKUP($A95,Dept.Meta!$A:$A,Dept.Meta!$F:$F,"not found",0,1)</f>
        <v>23 - OCFO</v>
      </c>
      <c r="C95" s="82" t="s">
        <v>5758</v>
      </c>
      <c r="D95" s="658" t="s">
        <v>5725</v>
      </c>
      <c r="E95" s="657" t="str">
        <f>_xlfn.XLOOKUP($D95,Appr.Meta!$A:$A,Appr.Meta!$C:$C,"not found",0,1)</f>
        <v>ARPA - City Services &amp; Infrasructure</v>
      </c>
      <c r="F95" s="658">
        <v>230208</v>
      </c>
      <c r="G95" s="657" t="str">
        <f>_xlfn.XLOOKUP($F95,'CC.Meta'!$A:$A,'CC.Meta'!$C:$C,"not found",0,1)</f>
        <v>ODFS - Administration</v>
      </c>
      <c r="H95" s="659" t="str">
        <f t="shared" si="2"/>
        <v>22002-230208</v>
      </c>
    </row>
    <row r="96" spans="1:8">
      <c r="A96" s="656">
        <f>_xlfn.XLOOKUP($F96,'CC.Meta'!$A:$A,'CC.Meta'!$E:$E,"not found",0,1)</f>
        <v>23</v>
      </c>
      <c r="B96" s="657" t="str">
        <f>_xlfn.XLOOKUP($A96,Dept.Meta!$A:$A,Dept.Meta!$F:$F,"not found",0,1)</f>
        <v>23 - OCFO</v>
      </c>
      <c r="C96" s="82" t="s">
        <v>5758</v>
      </c>
      <c r="D96" s="658" t="s">
        <v>5727</v>
      </c>
      <c r="E96" s="657" t="str">
        <f>_xlfn.XLOOKUP($D96,Appr.Meta!$A:$A,Appr.Meta!$C:$C,"not found",0,1)</f>
        <v>Resource Planning</v>
      </c>
      <c r="F96" s="658">
        <v>230133</v>
      </c>
      <c r="G96" s="657" t="str">
        <f>_xlfn.XLOOKUP($F96,'CC.Meta'!$A:$A,'CC.Meta'!$C:$C,"not found",0,1)</f>
        <v>Grant Accounting</v>
      </c>
      <c r="H96" s="659" t="str">
        <f t="shared" si="2"/>
        <v>29231-230133</v>
      </c>
    </row>
    <row r="97" spans="1:8">
      <c r="A97" s="656">
        <f>_xlfn.XLOOKUP($F97,'CC.Meta'!$A:$A,'CC.Meta'!$E:$E,"not found",0,1)</f>
        <v>23</v>
      </c>
      <c r="B97" s="657" t="str">
        <f>_xlfn.XLOOKUP($A97,Dept.Meta!$A:$A,Dept.Meta!$F:$F,"not found",0,1)</f>
        <v>23 - OCFO</v>
      </c>
      <c r="C97" s="82" t="s">
        <v>5758</v>
      </c>
      <c r="D97" s="658" t="s">
        <v>5727</v>
      </c>
      <c r="E97" s="657" t="str">
        <f>_xlfn.XLOOKUP($D97,Appr.Meta!$A:$A,Appr.Meta!$C:$C,"not found",0,1)</f>
        <v>Resource Planning</v>
      </c>
      <c r="F97" s="658">
        <v>230201</v>
      </c>
      <c r="G97" s="657" t="str">
        <f>_xlfn.XLOOKUP($F97,'CC.Meta'!$A:$A,'CC.Meta'!$C:$C,"not found",0,1)</f>
        <v>ODFS - Public Safety Police</v>
      </c>
      <c r="H97" s="659" t="str">
        <f t="shared" si="2"/>
        <v>29231-230201</v>
      </c>
    </row>
    <row r="98" spans="1:8">
      <c r="A98" s="656">
        <f>_xlfn.XLOOKUP($F98,'CC.Meta'!$A:$A,'CC.Meta'!$E:$E,"not found",0,1)</f>
        <v>23</v>
      </c>
      <c r="B98" s="657" t="str">
        <f>_xlfn.XLOOKUP($A98,Dept.Meta!$A:$A,Dept.Meta!$F:$F,"not found",0,1)</f>
        <v>23 - OCFO</v>
      </c>
      <c r="C98" s="82" t="s">
        <v>5758</v>
      </c>
      <c r="D98" s="658" t="s">
        <v>5727</v>
      </c>
      <c r="E98" s="657" t="str">
        <f>_xlfn.XLOOKUP($D98,Appr.Meta!$A:$A,Appr.Meta!$C:$C,"not found",0,1)</f>
        <v>Resource Planning</v>
      </c>
      <c r="F98" s="658">
        <v>230202</v>
      </c>
      <c r="G98" s="657" t="str">
        <f>_xlfn.XLOOKUP($F98,'CC.Meta'!$A:$A,'CC.Meta'!$C:$C,"not found",0,1)</f>
        <v>ODFS - Public Infrastructure</v>
      </c>
      <c r="H98" s="659" t="str">
        <f t="shared" si="2"/>
        <v>29231-230202</v>
      </c>
    </row>
    <row r="99" spans="1:8">
      <c r="A99" s="656">
        <f>_xlfn.XLOOKUP($F99,'CC.Meta'!$A:$A,'CC.Meta'!$E:$E,"not found",0,1)</f>
        <v>23</v>
      </c>
      <c r="B99" s="657" t="str">
        <f>_xlfn.XLOOKUP($A99,Dept.Meta!$A:$A,Dept.Meta!$F:$F,"not found",0,1)</f>
        <v>23 - OCFO</v>
      </c>
      <c r="C99" s="82" t="s">
        <v>5758</v>
      </c>
      <c r="D99" s="658" t="s">
        <v>5727</v>
      </c>
      <c r="E99" s="657" t="str">
        <f>_xlfn.XLOOKUP($D99,Appr.Meta!$A:$A,Appr.Meta!$C:$C,"not found",0,1)</f>
        <v>Resource Planning</v>
      </c>
      <c r="F99" s="658">
        <v>230203</v>
      </c>
      <c r="G99" s="657" t="str">
        <f>_xlfn.XLOOKUP($F99,'CC.Meta'!$A:$A,'CC.Meta'!$C:$C,"not found",0,1)</f>
        <v>ODFS - Neighborhood, Community, &amp; Econ Dev</v>
      </c>
      <c r="H99" s="659" t="str">
        <f t="shared" si="2"/>
        <v>29231-230203</v>
      </c>
    </row>
    <row r="100" spans="1:8">
      <c r="A100" s="656">
        <f>_xlfn.XLOOKUP($F100,'CC.Meta'!$A:$A,'CC.Meta'!$E:$E,"not found",0,1)</f>
        <v>23</v>
      </c>
      <c r="B100" s="657" t="str">
        <f>_xlfn.XLOOKUP($A100,Dept.Meta!$A:$A,Dept.Meta!$F:$F,"not found",0,1)</f>
        <v>23 - OCFO</v>
      </c>
      <c r="C100" s="82" t="s">
        <v>5758</v>
      </c>
      <c r="D100" s="658" t="s">
        <v>5727</v>
      </c>
      <c r="E100" s="657" t="str">
        <f>_xlfn.XLOOKUP($D100,Appr.Meta!$A:$A,Appr.Meta!$C:$C,"not found",0,1)</f>
        <v>Resource Planning</v>
      </c>
      <c r="F100" s="658">
        <v>230204</v>
      </c>
      <c r="G100" s="657" t="str">
        <f>_xlfn.XLOOKUP($F100,'CC.Meta'!$A:$A,'CC.Meta'!$C:$C,"not found",0,1)</f>
        <v>ODFS - Government Operations</v>
      </c>
      <c r="H100" s="659" t="str">
        <f t="shared" si="2"/>
        <v>29231-230204</v>
      </c>
    </row>
    <row r="101" spans="1:8">
      <c r="A101" s="656">
        <f>_xlfn.XLOOKUP($F101,'CC.Meta'!$A:$A,'CC.Meta'!$E:$E,"not found",0,1)</f>
        <v>23</v>
      </c>
      <c r="B101" s="657" t="str">
        <f>_xlfn.XLOOKUP($A101,Dept.Meta!$A:$A,Dept.Meta!$F:$F,"not found",0,1)</f>
        <v>23 - OCFO</v>
      </c>
      <c r="C101" s="82" t="s">
        <v>5758</v>
      </c>
      <c r="D101" s="658" t="s">
        <v>5727</v>
      </c>
      <c r="E101" s="657" t="str">
        <f>_xlfn.XLOOKUP($D101,Appr.Meta!$A:$A,Appr.Meta!$C:$C,"not found",0,1)</f>
        <v>Resource Planning</v>
      </c>
      <c r="F101" s="658">
        <v>230205</v>
      </c>
      <c r="G101" s="657" t="str">
        <f>_xlfn.XLOOKUP($F101,'CC.Meta'!$A:$A,'CC.Meta'!$C:$C,"not found",0,1)</f>
        <v>ODFS - Legislative Operations</v>
      </c>
      <c r="H101" s="659" t="str">
        <f t="shared" si="2"/>
        <v>29231-230205</v>
      </c>
    </row>
    <row r="102" spans="1:8">
      <c r="A102" s="656">
        <f>_xlfn.XLOOKUP($F102,'CC.Meta'!$A:$A,'CC.Meta'!$E:$E,"not found",0,1)</f>
        <v>23</v>
      </c>
      <c r="B102" s="657" t="str">
        <f>_xlfn.XLOOKUP($A102,Dept.Meta!$A:$A,Dept.Meta!$F:$F,"not found",0,1)</f>
        <v>23 - OCFO</v>
      </c>
      <c r="C102" s="82" t="s">
        <v>5758</v>
      </c>
      <c r="D102" s="658" t="s">
        <v>5727</v>
      </c>
      <c r="E102" s="657" t="str">
        <f>_xlfn.XLOOKUP($D102,Appr.Meta!$A:$A,Appr.Meta!$C:$C,"not found",0,1)</f>
        <v>Resource Planning</v>
      </c>
      <c r="F102" s="658">
        <v>230208</v>
      </c>
      <c r="G102" s="657" t="str">
        <f>_xlfn.XLOOKUP($F102,'CC.Meta'!$A:$A,'CC.Meta'!$C:$C,"not found",0,1)</f>
        <v>ODFS - Administration</v>
      </c>
      <c r="H102" s="659" t="str">
        <f t="shared" si="2"/>
        <v>29231-230208</v>
      </c>
    </row>
    <row r="103" spans="1:8">
      <c r="A103" s="656">
        <f>_xlfn.XLOOKUP($F103,'CC.Meta'!$A:$A,'CC.Meta'!$E:$E,"not found",0,1)</f>
        <v>23</v>
      </c>
      <c r="B103" s="657" t="str">
        <f>_xlfn.XLOOKUP($A103,Dept.Meta!$A:$A,Dept.Meta!$F:$F,"not found",0,1)</f>
        <v>23 - OCFO</v>
      </c>
      <c r="C103" s="82" t="s">
        <v>5758</v>
      </c>
      <c r="D103" s="658" t="s">
        <v>5727</v>
      </c>
      <c r="E103" s="657" t="str">
        <f>_xlfn.XLOOKUP($D103,Appr.Meta!$A:$A,Appr.Meta!$C:$C,"not found",0,1)</f>
        <v>Resource Planning</v>
      </c>
      <c r="F103" s="658">
        <v>230209</v>
      </c>
      <c r="G103" s="657" t="str">
        <f>_xlfn.XLOOKUP($F103,'CC.Meta'!$A:$A,'CC.Meta'!$C:$C,"not found",0,1)</f>
        <v>ODFS - Public Space</v>
      </c>
      <c r="H103" s="659" t="str">
        <f t="shared" si="2"/>
        <v>29231-230209</v>
      </c>
    </row>
    <row r="104" spans="1:8">
      <c r="A104" s="656">
        <f>_xlfn.XLOOKUP($F104,'CC.Meta'!$A:$A,'CC.Meta'!$E:$E,"not found",0,1)</f>
        <v>23</v>
      </c>
      <c r="B104" s="657" t="str">
        <f>_xlfn.XLOOKUP($A104,Dept.Meta!$A:$A,Dept.Meta!$F:$F,"not found",0,1)</f>
        <v>23 - OCFO</v>
      </c>
      <c r="C104" s="82" t="s">
        <v>5758</v>
      </c>
      <c r="D104" s="658" t="s">
        <v>5727</v>
      </c>
      <c r="E104" s="657" t="str">
        <f>_xlfn.XLOOKUP($D104,Appr.Meta!$A:$A,Appr.Meta!$C:$C,"not found",0,1)</f>
        <v>Resource Planning</v>
      </c>
      <c r="F104" s="658">
        <v>230211</v>
      </c>
      <c r="G104" s="657" t="str">
        <f>_xlfn.XLOOKUP($F104,'CC.Meta'!$A:$A,'CC.Meta'!$C:$C,"not found",0,1)</f>
        <v>ODFS - Public Safety - Fire</v>
      </c>
      <c r="H104" s="659" t="str">
        <f t="shared" si="2"/>
        <v>29231-230211</v>
      </c>
    </row>
    <row r="105" spans="1:8">
      <c r="A105" s="656">
        <f>_xlfn.XLOOKUP($F105,'CC.Meta'!$A:$A,'CC.Meta'!$E:$E,"not found",0,1)</f>
        <v>23</v>
      </c>
      <c r="B105" s="657" t="str">
        <f>_xlfn.XLOOKUP($A105,Dept.Meta!$A:$A,Dept.Meta!$F:$F,"not found",0,1)</f>
        <v>23 - OCFO</v>
      </c>
      <c r="C105" s="82" t="s">
        <v>5758</v>
      </c>
      <c r="D105" s="658" t="s">
        <v>5755</v>
      </c>
      <c r="E105" s="657" t="str">
        <f>_xlfn.XLOOKUP($D105,Appr.Meta!$A:$A,Appr.Meta!$C:$C,"not found",0,1)</f>
        <v>Fund Development and Oversight</v>
      </c>
      <c r="F105" s="658">
        <v>230133</v>
      </c>
      <c r="G105" s="657" t="str">
        <f>_xlfn.XLOOKUP($F105,'CC.Meta'!$A:$A,'CC.Meta'!$C:$C,"not found",0,1)</f>
        <v>Grant Accounting</v>
      </c>
      <c r="H105" s="659" t="str">
        <f t="shared" si="2"/>
        <v>29236-230133</v>
      </c>
    </row>
    <row r="106" spans="1:8">
      <c r="A106" s="656">
        <f>_xlfn.XLOOKUP($F106,'CC.Meta'!$A:$A,'CC.Meta'!$E:$E,"not found",0,1)</f>
        <v>23</v>
      </c>
      <c r="B106" s="657" t="str">
        <f>_xlfn.XLOOKUP($A106,Dept.Meta!$A:$A,Dept.Meta!$F:$F,"not found",0,1)</f>
        <v>23 - OCFO</v>
      </c>
      <c r="C106" s="82" t="s">
        <v>5758</v>
      </c>
      <c r="D106" s="658" t="s">
        <v>5755</v>
      </c>
      <c r="E106" s="657" t="str">
        <f>_xlfn.XLOOKUP($D106,Appr.Meta!$A:$A,Appr.Meta!$C:$C,"not found",0,1)</f>
        <v>Fund Development and Oversight</v>
      </c>
      <c r="F106" s="658">
        <v>230211</v>
      </c>
      <c r="G106" s="657" t="str">
        <f>_xlfn.XLOOKUP($F106,'CC.Meta'!$A:$A,'CC.Meta'!$C:$C,"not found",0,1)</f>
        <v>ODFS - Public Safety - Fire</v>
      </c>
      <c r="H106" s="659" t="str">
        <f t="shared" si="2"/>
        <v>29236-230211</v>
      </c>
    </row>
    <row r="107" spans="1:8">
      <c r="A107" s="656">
        <f>_xlfn.XLOOKUP($F107,'CC.Meta'!$A:$A,'CC.Meta'!$E:$E,"not found",0,1)</f>
        <v>23</v>
      </c>
      <c r="B107" s="657" t="str">
        <f>_xlfn.XLOOKUP($A107,Dept.Meta!$A:$A,Dept.Meta!$F:$F,"not found",0,1)</f>
        <v>23 - OCFO</v>
      </c>
      <c r="C107" s="82" t="s">
        <v>5761</v>
      </c>
      <c r="D107" s="658" t="s">
        <v>5762</v>
      </c>
      <c r="E107" s="657" t="str">
        <f>_xlfn.XLOOKUP($D107,Appr.Meta!$A:$A,Appr.Meta!$C:$C,"not found",0,1)</f>
        <v>OCFO Office of the Treasury</v>
      </c>
      <c r="F107" s="658">
        <v>230070</v>
      </c>
      <c r="G107" s="657" t="str">
        <f>_xlfn.XLOOKUP($F107,'CC.Meta'!$A:$A,'CC.Meta'!$C:$C,"not found",0,1)</f>
        <v>Treasury</v>
      </c>
      <c r="H107" s="659" t="str">
        <f t="shared" si="2"/>
        <v>00063-230070</v>
      </c>
    </row>
    <row r="108" spans="1:8">
      <c r="A108" s="656">
        <f>_xlfn.XLOOKUP($F108,'CC.Meta'!$A:$A,'CC.Meta'!$E:$E,"not found",0,1)</f>
        <v>23</v>
      </c>
      <c r="B108" s="657" t="str">
        <f>_xlfn.XLOOKUP($A108,Dept.Meta!$A:$A,Dept.Meta!$F:$F,"not found",0,1)</f>
        <v>23 - OCFO</v>
      </c>
      <c r="C108" s="82" t="s">
        <v>5761</v>
      </c>
      <c r="D108" s="658" t="s">
        <v>5762</v>
      </c>
      <c r="E108" s="657" t="str">
        <f>_xlfn.XLOOKUP($D108,Appr.Meta!$A:$A,Appr.Meta!$C:$C,"not found",0,1)</f>
        <v>OCFO Office of the Treasury</v>
      </c>
      <c r="F108" s="658">
        <v>230071</v>
      </c>
      <c r="G108" s="657" t="str">
        <f>_xlfn.XLOOKUP($F108,'CC.Meta'!$A:$A,'CC.Meta'!$C:$C,"not found",0,1)</f>
        <v>Tax Policy &amp; Compliance</v>
      </c>
      <c r="H108" s="659" t="str">
        <f t="shared" si="2"/>
        <v>00063-230071</v>
      </c>
    </row>
    <row r="109" spans="1:8">
      <c r="A109" s="656">
        <f>_xlfn.XLOOKUP($F109,'CC.Meta'!$A:$A,'CC.Meta'!$E:$E,"not found",0,1)</f>
        <v>23</v>
      </c>
      <c r="B109" s="657" t="str">
        <f>_xlfn.XLOOKUP($A109,Dept.Meta!$A:$A,Dept.Meta!$F:$F,"not found",0,1)</f>
        <v>23 - OCFO</v>
      </c>
      <c r="C109" s="82" t="s">
        <v>5761</v>
      </c>
      <c r="D109" s="658" t="s">
        <v>5762</v>
      </c>
      <c r="E109" s="657" t="str">
        <f>_xlfn.XLOOKUP($D109,Appr.Meta!$A:$A,Appr.Meta!$C:$C,"not found",0,1)</f>
        <v>OCFO Office of the Treasury</v>
      </c>
      <c r="F109" s="658">
        <v>230072</v>
      </c>
      <c r="G109" s="657" t="str">
        <f>_xlfn.XLOOKUP($F109,'CC.Meta'!$A:$A,'CC.Meta'!$C:$C,"not found",0,1)</f>
        <v>Property Tax Branch</v>
      </c>
      <c r="H109" s="659" t="str">
        <f t="shared" si="2"/>
        <v>00063-230072</v>
      </c>
    </row>
    <row r="110" spans="1:8">
      <c r="A110" s="656">
        <f>_xlfn.XLOOKUP($F110,'CC.Meta'!$A:$A,'CC.Meta'!$E:$E,"not found",0,1)</f>
        <v>23</v>
      </c>
      <c r="B110" s="657" t="str">
        <f>_xlfn.XLOOKUP($A110,Dept.Meta!$A:$A,Dept.Meta!$F:$F,"not found",0,1)</f>
        <v>23 - OCFO</v>
      </c>
      <c r="C110" s="82" t="s">
        <v>5761</v>
      </c>
      <c r="D110" s="658" t="s">
        <v>5762</v>
      </c>
      <c r="E110" s="657" t="str">
        <f>_xlfn.XLOOKUP($D110,Appr.Meta!$A:$A,Appr.Meta!$C:$C,"not found",0,1)</f>
        <v>OCFO Office of the Treasury</v>
      </c>
      <c r="F110" s="658">
        <v>230073</v>
      </c>
      <c r="G110" s="657" t="str">
        <f>_xlfn.XLOOKUP($F110,'CC.Meta'!$A:$A,'CC.Meta'!$C:$C,"not found",0,1)</f>
        <v>Revenue Collections Branch</v>
      </c>
      <c r="H110" s="659" t="str">
        <f t="shared" si="2"/>
        <v>00063-230073</v>
      </c>
    </row>
    <row r="111" spans="1:8">
      <c r="A111" s="656">
        <f>_xlfn.XLOOKUP($F111,'CC.Meta'!$A:$A,'CC.Meta'!$E:$E,"not found",0,1)</f>
        <v>23</v>
      </c>
      <c r="B111" s="657" t="str">
        <f>_xlfn.XLOOKUP($A111,Dept.Meta!$A:$A,Dept.Meta!$F:$F,"not found",0,1)</f>
        <v>23 - OCFO</v>
      </c>
      <c r="C111" s="82" t="s">
        <v>5761</v>
      </c>
      <c r="D111" s="658" t="s">
        <v>5762</v>
      </c>
      <c r="E111" s="657" t="str">
        <f>_xlfn.XLOOKUP($D111,Appr.Meta!$A:$A,Appr.Meta!$C:$C,"not found",0,1)</f>
        <v>OCFO Office of the Treasury</v>
      </c>
      <c r="F111" s="658">
        <v>230074</v>
      </c>
      <c r="G111" s="657" t="str">
        <f>_xlfn.XLOOKUP($F111,'CC.Meta'!$A:$A,'CC.Meta'!$C:$C,"not found",0,1)</f>
        <v>Detroit Taxpayer Service Center</v>
      </c>
      <c r="H111" s="659" t="str">
        <f t="shared" si="2"/>
        <v>00063-230074</v>
      </c>
    </row>
    <row r="112" spans="1:8">
      <c r="A112" s="656">
        <f>_xlfn.XLOOKUP($F112,'CC.Meta'!$A:$A,'CC.Meta'!$E:$E,"not found",0,1)</f>
        <v>23</v>
      </c>
      <c r="B112" s="657" t="str">
        <f>_xlfn.XLOOKUP($A112,Dept.Meta!$A:$A,Dept.Meta!$F:$F,"not found",0,1)</f>
        <v>23 - OCFO</v>
      </c>
      <c r="C112" s="82" t="s">
        <v>5761</v>
      </c>
      <c r="D112" s="658" t="s">
        <v>5762</v>
      </c>
      <c r="E112" s="657" t="str">
        <f>_xlfn.XLOOKUP($D112,Appr.Meta!$A:$A,Appr.Meta!$C:$C,"not found",0,1)</f>
        <v>OCFO Office of the Treasury</v>
      </c>
      <c r="F112" s="658">
        <v>230075</v>
      </c>
      <c r="G112" s="657" t="str">
        <f>_xlfn.XLOOKUP($F112,'CC.Meta'!$A:$A,'CC.Meta'!$C:$C,"not found",0,1)</f>
        <v>Debt Management</v>
      </c>
      <c r="H112" s="659" t="str">
        <f t="shared" si="2"/>
        <v>00063-230075</v>
      </c>
    </row>
    <row r="113" spans="1:8">
      <c r="A113" s="656">
        <f>_xlfn.XLOOKUP($F113,'CC.Meta'!$A:$A,'CC.Meta'!$E:$E,"not found",0,1)</f>
        <v>23</v>
      </c>
      <c r="B113" s="657" t="str">
        <f>_xlfn.XLOOKUP($A113,Dept.Meta!$A:$A,Dept.Meta!$F:$F,"not found",0,1)</f>
        <v>23 - OCFO</v>
      </c>
      <c r="C113" s="82" t="s">
        <v>5761</v>
      </c>
      <c r="D113" s="658" t="s">
        <v>5762</v>
      </c>
      <c r="E113" s="657" t="str">
        <f>_xlfn.XLOOKUP($D113,Appr.Meta!$A:$A,Appr.Meta!$C:$C,"not found",0,1)</f>
        <v>OCFO Office of the Treasury</v>
      </c>
      <c r="F113" s="658">
        <v>230076</v>
      </c>
      <c r="G113" s="657" t="str">
        <f>_xlfn.XLOOKUP($F113,'CC.Meta'!$A:$A,'CC.Meta'!$C:$C,"not found",0,1)</f>
        <v>Cash Forecast</v>
      </c>
      <c r="H113" s="659" t="str">
        <f t="shared" si="2"/>
        <v>00063-230076</v>
      </c>
    </row>
    <row r="114" spans="1:8">
      <c r="A114" s="656">
        <f>_xlfn.XLOOKUP($F114,'CC.Meta'!$A:$A,'CC.Meta'!$E:$E,"not found",0,1)</f>
        <v>23</v>
      </c>
      <c r="B114" s="657" t="str">
        <f>_xlfn.XLOOKUP($A114,Dept.Meta!$A:$A,Dept.Meta!$F:$F,"not found",0,1)</f>
        <v>23 - OCFO</v>
      </c>
      <c r="C114" s="82" t="s">
        <v>5761</v>
      </c>
      <c r="D114" s="658" t="s">
        <v>5762</v>
      </c>
      <c r="E114" s="657" t="str">
        <f>_xlfn.XLOOKUP($D114,Appr.Meta!$A:$A,Appr.Meta!$C:$C,"not found",0,1)</f>
        <v>OCFO Office of the Treasury</v>
      </c>
      <c r="F114" s="658">
        <v>230077</v>
      </c>
      <c r="G114" s="657" t="str">
        <f>_xlfn.XLOOKUP($F114,'CC.Meta'!$A:$A,'CC.Meta'!$C:$C,"not found",0,1)</f>
        <v>Cash Management</v>
      </c>
      <c r="H114" s="659" t="str">
        <f t="shared" si="2"/>
        <v>00063-230077</v>
      </c>
    </row>
    <row r="115" spans="1:8">
      <c r="A115" s="656">
        <f>_xlfn.XLOOKUP($F115,'CC.Meta'!$A:$A,'CC.Meta'!$E:$E,"not found",0,1)</f>
        <v>23</v>
      </c>
      <c r="B115" s="657" t="str">
        <f>_xlfn.XLOOKUP($A115,Dept.Meta!$A:$A,Dept.Meta!$F:$F,"not found",0,1)</f>
        <v>23 - OCFO</v>
      </c>
      <c r="C115" s="82" t="s">
        <v>5761</v>
      </c>
      <c r="D115" s="658" t="s">
        <v>5762</v>
      </c>
      <c r="E115" s="657" t="str">
        <f>_xlfn.XLOOKUP($D115,Appr.Meta!$A:$A,Appr.Meta!$C:$C,"not found",0,1)</f>
        <v>OCFO Office of the Treasury</v>
      </c>
      <c r="F115" s="658">
        <v>230078</v>
      </c>
      <c r="G115" s="657" t="str">
        <f>_xlfn.XLOOKUP($F115,'CC.Meta'!$A:$A,'CC.Meta'!$C:$C,"not found",0,1)</f>
        <v>Cashier</v>
      </c>
      <c r="H115" s="659" t="str">
        <f t="shared" si="2"/>
        <v>00063-230078</v>
      </c>
    </row>
    <row r="116" spans="1:8">
      <c r="A116" s="656">
        <f>_xlfn.XLOOKUP($F116,'CC.Meta'!$A:$A,'CC.Meta'!$E:$E,"not found",0,1)</f>
        <v>23</v>
      </c>
      <c r="B116" s="657" t="str">
        <f>_xlfn.XLOOKUP($A116,Dept.Meta!$A:$A,Dept.Meta!$F:$F,"not found",0,1)</f>
        <v>23 - OCFO</v>
      </c>
      <c r="C116" s="82" t="s">
        <v>5761</v>
      </c>
      <c r="D116" s="658" t="s">
        <v>5762</v>
      </c>
      <c r="E116" s="657" t="str">
        <f>_xlfn.XLOOKUP($D116,Appr.Meta!$A:$A,Appr.Meta!$C:$C,"not found",0,1)</f>
        <v>OCFO Office of the Treasury</v>
      </c>
      <c r="F116" s="658">
        <v>230079</v>
      </c>
      <c r="G116" s="657" t="str">
        <f>_xlfn.XLOOKUP($F116,'CC.Meta'!$A:$A,'CC.Meta'!$C:$C,"not found",0,1)</f>
        <v>Tax Accounting</v>
      </c>
      <c r="H116" s="659" t="str">
        <f t="shared" si="2"/>
        <v>00063-230079</v>
      </c>
    </row>
    <row r="117" spans="1:8">
      <c r="A117" s="656">
        <f>_xlfn.XLOOKUP($F117,'CC.Meta'!$A:$A,'CC.Meta'!$E:$E,"not found",0,1)</f>
        <v>23</v>
      </c>
      <c r="B117" s="657" t="str">
        <f>_xlfn.XLOOKUP($A117,Dept.Meta!$A:$A,Dept.Meta!$F:$F,"not found",0,1)</f>
        <v>23 - OCFO</v>
      </c>
      <c r="C117" s="82" t="s">
        <v>5761</v>
      </c>
      <c r="D117" s="658" t="s">
        <v>5724</v>
      </c>
      <c r="E117" s="657" t="str">
        <f>_xlfn.XLOOKUP($D117,Appr.Meta!$A:$A,Appr.Meta!$C:$C,"not found",0,1)</f>
        <v>Exit Financing</v>
      </c>
      <c r="F117" s="658">
        <v>230074</v>
      </c>
      <c r="G117" s="657" t="str">
        <f>_xlfn.XLOOKUP($F117,'CC.Meta'!$A:$A,'CC.Meta'!$C:$C,"not found",0,1)</f>
        <v>Detroit Taxpayer Service Center</v>
      </c>
      <c r="H117" s="659" t="str">
        <f t="shared" si="2"/>
        <v>13824-230074</v>
      </c>
    </row>
    <row r="118" spans="1:8">
      <c r="A118" s="656">
        <f>_xlfn.XLOOKUP($F118,'CC.Meta'!$A:$A,'CC.Meta'!$E:$E,"not found",0,1)</f>
        <v>23</v>
      </c>
      <c r="B118" s="657" t="str">
        <f>_xlfn.XLOOKUP($A118,Dept.Meta!$A:$A,Dept.Meta!$F:$F,"not found",0,1)</f>
        <v>23 - OCFO</v>
      </c>
      <c r="C118" s="82" t="s">
        <v>5761</v>
      </c>
      <c r="D118" s="658" t="s">
        <v>5729</v>
      </c>
      <c r="E118" s="657" t="str">
        <f>_xlfn.XLOOKUP($D118,Appr.Meta!$A:$A,Appr.Meta!$C:$C,"not found",0,1)</f>
        <v>Revenue Management</v>
      </c>
      <c r="F118" s="658">
        <v>230070</v>
      </c>
      <c r="G118" s="657" t="str">
        <f>_xlfn.XLOOKUP($F118,'CC.Meta'!$A:$A,'CC.Meta'!$C:$C,"not found",0,1)</f>
        <v>Treasury</v>
      </c>
      <c r="H118" s="659" t="str">
        <f t="shared" si="2"/>
        <v>29234-230070</v>
      </c>
    </row>
    <row r="119" spans="1:8">
      <c r="A119" s="656">
        <f>_xlfn.XLOOKUP($F119,'CC.Meta'!$A:$A,'CC.Meta'!$E:$E,"not found",0,1)</f>
        <v>23</v>
      </c>
      <c r="B119" s="657" t="str">
        <f>_xlfn.XLOOKUP($A119,Dept.Meta!$A:$A,Dept.Meta!$F:$F,"not found",0,1)</f>
        <v>23 - OCFO</v>
      </c>
      <c r="C119" s="82" t="s">
        <v>5761</v>
      </c>
      <c r="D119" s="658" t="s">
        <v>5729</v>
      </c>
      <c r="E119" s="657" t="str">
        <f>_xlfn.XLOOKUP($D119,Appr.Meta!$A:$A,Appr.Meta!$C:$C,"not found",0,1)</f>
        <v>Revenue Management</v>
      </c>
      <c r="F119" s="658">
        <v>230071</v>
      </c>
      <c r="G119" s="657" t="str">
        <f>_xlfn.XLOOKUP($F119,'CC.Meta'!$A:$A,'CC.Meta'!$C:$C,"not found",0,1)</f>
        <v>Tax Policy &amp; Compliance</v>
      </c>
      <c r="H119" s="659" t="str">
        <f t="shared" si="2"/>
        <v>29234-230071</v>
      </c>
    </row>
    <row r="120" spans="1:8">
      <c r="A120" s="656">
        <f>_xlfn.XLOOKUP($F120,'CC.Meta'!$A:$A,'CC.Meta'!$E:$E,"not found",0,1)</f>
        <v>23</v>
      </c>
      <c r="B120" s="657" t="str">
        <f>_xlfn.XLOOKUP($A120,Dept.Meta!$A:$A,Dept.Meta!$F:$F,"not found",0,1)</f>
        <v>23 - OCFO</v>
      </c>
      <c r="C120" s="82" t="s">
        <v>5761</v>
      </c>
      <c r="D120" s="658" t="s">
        <v>5729</v>
      </c>
      <c r="E120" s="657" t="str">
        <f>_xlfn.XLOOKUP($D120,Appr.Meta!$A:$A,Appr.Meta!$C:$C,"not found",0,1)</f>
        <v>Revenue Management</v>
      </c>
      <c r="F120" s="658">
        <v>230072</v>
      </c>
      <c r="G120" s="657" t="str">
        <f>_xlfn.XLOOKUP($F120,'CC.Meta'!$A:$A,'CC.Meta'!$C:$C,"not found",0,1)</f>
        <v>Property Tax Branch</v>
      </c>
      <c r="H120" s="659" t="str">
        <f t="shared" si="2"/>
        <v>29234-230072</v>
      </c>
    </row>
    <row r="121" spans="1:8">
      <c r="A121" s="656">
        <f>_xlfn.XLOOKUP($F121,'CC.Meta'!$A:$A,'CC.Meta'!$E:$E,"not found",0,1)</f>
        <v>23</v>
      </c>
      <c r="B121" s="657" t="str">
        <f>_xlfn.XLOOKUP($A121,Dept.Meta!$A:$A,Dept.Meta!$F:$F,"not found",0,1)</f>
        <v>23 - OCFO</v>
      </c>
      <c r="C121" s="82" t="s">
        <v>5761</v>
      </c>
      <c r="D121" s="658" t="s">
        <v>5729</v>
      </c>
      <c r="E121" s="657" t="str">
        <f>_xlfn.XLOOKUP($D121,Appr.Meta!$A:$A,Appr.Meta!$C:$C,"not found",0,1)</f>
        <v>Revenue Management</v>
      </c>
      <c r="F121" s="658">
        <v>230073</v>
      </c>
      <c r="G121" s="657" t="str">
        <f>_xlfn.XLOOKUP($F121,'CC.Meta'!$A:$A,'CC.Meta'!$C:$C,"not found",0,1)</f>
        <v>Revenue Collections Branch</v>
      </c>
      <c r="H121" s="659" t="str">
        <f t="shared" si="2"/>
        <v>29234-230073</v>
      </c>
    </row>
    <row r="122" spans="1:8">
      <c r="A122" s="656">
        <f>_xlfn.XLOOKUP($F122,'CC.Meta'!$A:$A,'CC.Meta'!$E:$E,"not found",0,1)</f>
        <v>23</v>
      </c>
      <c r="B122" s="657" t="str">
        <f>_xlfn.XLOOKUP($A122,Dept.Meta!$A:$A,Dept.Meta!$F:$F,"not found",0,1)</f>
        <v>23 - OCFO</v>
      </c>
      <c r="C122" s="82" t="s">
        <v>5761</v>
      </c>
      <c r="D122" s="658" t="s">
        <v>5729</v>
      </c>
      <c r="E122" s="657" t="str">
        <f>_xlfn.XLOOKUP($D122,Appr.Meta!$A:$A,Appr.Meta!$C:$C,"not found",0,1)</f>
        <v>Revenue Management</v>
      </c>
      <c r="F122" s="658">
        <v>230074</v>
      </c>
      <c r="G122" s="657" t="str">
        <f>_xlfn.XLOOKUP($F122,'CC.Meta'!$A:$A,'CC.Meta'!$C:$C,"not found",0,1)</f>
        <v>Detroit Taxpayer Service Center</v>
      </c>
      <c r="H122" s="659" t="str">
        <f t="shared" si="2"/>
        <v>29234-230074</v>
      </c>
    </row>
    <row r="123" spans="1:8">
      <c r="A123" s="656">
        <f>_xlfn.XLOOKUP($F123,'CC.Meta'!$A:$A,'CC.Meta'!$E:$E,"not found",0,1)</f>
        <v>23</v>
      </c>
      <c r="B123" s="657" t="str">
        <f>_xlfn.XLOOKUP($A123,Dept.Meta!$A:$A,Dept.Meta!$F:$F,"not found",0,1)</f>
        <v>23 - OCFO</v>
      </c>
      <c r="C123" s="82" t="s">
        <v>5761</v>
      </c>
      <c r="D123" s="658" t="s">
        <v>5729</v>
      </c>
      <c r="E123" s="657" t="str">
        <f>_xlfn.XLOOKUP($D123,Appr.Meta!$A:$A,Appr.Meta!$C:$C,"not found",0,1)</f>
        <v>Revenue Management</v>
      </c>
      <c r="F123" s="658">
        <v>230075</v>
      </c>
      <c r="G123" s="657" t="str">
        <f>_xlfn.XLOOKUP($F123,'CC.Meta'!$A:$A,'CC.Meta'!$C:$C,"not found",0,1)</f>
        <v>Debt Management</v>
      </c>
      <c r="H123" s="659" t="str">
        <f t="shared" si="2"/>
        <v>29234-230075</v>
      </c>
    </row>
    <row r="124" spans="1:8">
      <c r="A124" s="656">
        <f>_xlfn.XLOOKUP($F124,'CC.Meta'!$A:$A,'CC.Meta'!$E:$E,"not found",0,1)</f>
        <v>23</v>
      </c>
      <c r="B124" s="657" t="str">
        <f>_xlfn.XLOOKUP($A124,Dept.Meta!$A:$A,Dept.Meta!$F:$F,"not found",0,1)</f>
        <v>23 - OCFO</v>
      </c>
      <c r="C124" s="82" t="s">
        <v>5761</v>
      </c>
      <c r="D124" s="658" t="s">
        <v>5729</v>
      </c>
      <c r="E124" s="657" t="str">
        <f>_xlfn.XLOOKUP($D124,Appr.Meta!$A:$A,Appr.Meta!$C:$C,"not found",0,1)</f>
        <v>Revenue Management</v>
      </c>
      <c r="F124" s="658">
        <v>230077</v>
      </c>
      <c r="G124" s="657" t="str">
        <f>_xlfn.XLOOKUP($F124,'CC.Meta'!$A:$A,'CC.Meta'!$C:$C,"not found",0,1)</f>
        <v>Cash Management</v>
      </c>
      <c r="H124" s="659" t="str">
        <f t="shared" si="2"/>
        <v>29234-230077</v>
      </c>
    </row>
    <row r="125" spans="1:8">
      <c r="A125" s="656">
        <f>_xlfn.XLOOKUP($F125,'CC.Meta'!$A:$A,'CC.Meta'!$E:$E,"not found",0,1)</f>
        <v>23</v>
      </c>
      <c r="B125" s="657" t="str">
        <f>_xlfn.XLOOKUP($A125,Dept.Meta!$A:$A,Dept.Meta!$F:$F,"not found",0,1)</f>
        <v>23 - OCFO</v>
      </c>
      <c r="C125" s="82" t="s">
        <v>5761</v>
      </c>
      <c r="D125" s="658" t="s">
        <v>5729</v>
      </c>
      <c r="E125" s="657" t="str">
        <f>_xlfn.XLOOKUP($D125,Appr.Meta!$A:$A,Appr.Meta!$C:$C,"not found",0,1)</f>
        <v>Revenue Management</v>
      </c>
      <c r="F125" s="658">
        <v>230079</v>
      </c>
      <c r="G125" s="657" t="str">
        <f>_xlfn.XLOOKUP($F125,'CC.Meta'!$A:$A,'CC.Meta'!$C:$C,"not found",0,1)</f>
        <v>Tax Accounting</v>
      </c>
      <c r="H125" s="659" t="str">
        <f t="shared" si="2"/>
        <v>29234-230079</v>
      </c>
    </row>
    <row r="126" spans="1:8">
      <c r="A126" s="656">
        <f>_xlfn.XLOOKUP($F126,'CC.Meta'!$A:$A,'CC.Meta'!$E:$E,"not found",0,1)</f>
        <v>23</v>
      </c>
      <c r="B126" s="657" t="str">
        <f>_xlfn.XLOOKUP($A126,Dept.Meta!$A:$A,Dept.Meta!$F:$F,"not found",0,1)</f>
        <v>23 - OCFO</v>
      </c>
      <c r="C126" s="82" t="s">
        <v>5761</v>
      </c>
      <c r="D126" s="658" t="s">
        <v>5763</v>
      </c>
      <c r="E126" s="657" t="str">
        <f>_xlfn.XLOOKUP($D126,Appr.Meta!$A:$A,Appr.Meta!$C:$C,"not found",0,1)</f>
        <v>Major Taxes and Other Revenues</v>
      </c>
      <c r="F126" s="658">
        <v>230070</v>
      </c>
      <c r="G126" s="657" t="str">
        <f>_xlfn.XLOOKUP($F126,'CC.Meta'!$A:$A,'CC.Meta'!$C:$C,"not found",0,1)</f>
        <v>Treasury</v>
      </c>
      <c r="H126" s="659" t="str">
        <f t="shared" si="2"/>
        <v>29352-230070</v>
      </c>
    </row>
    <row r="127" spans="1:8">
      <c r="A127" s="656">
        <f>_xlfn.XLOOKUP($F127,'CC.Meta'!$A:$A,'CC.Meta'!$E:$E,"not found",0,1)</f>
        <v>32</v>
      </c>
      <c r="B127" s="657" t="str">
        <f>_xlfn.XLOOKUP($A127,Dept.Meta!$A:$A,Dept.Meta!$F:$F,"not found",0,1)</f>
        <v>32 - Law</v>
      </c>
      <c r="C127" s="82" t="s">
        <v>5764</v>
      </c>
      <c r="D127" s="658" t="s">
        <v>5765</v>
      </c>
      <c r="E127" s="657" t="str">
        <f>_xlfn.XLOOKUP($D127,Appr.Meta!$A:$A,Appr.Meta!$C:$C,"not found",0,1)</f>
        <v>Byrne Discretionary Community Project Grant - Project Clean Slate</v>
      </c>
      <c r="F127" s="658">
        <v>321111</v>
      </c>
      <c r="G127" s="657" t="str">
        <f>_xlfn.XLOOKUP($F127,'CC.Meta'!$A:$A,'CC.Meta'!$C:$C,"not found",0,1)</f>
        <v>Law Department Grants</v>
      </c>
      <c r="H127" s="659" t="str">
        <f t="shared" si="2"/>
        <v>21152-321111</v>
      </c>
    </row>
    <row r="128" spans="1:8">
      <c r="A128" s="656">
        <f>_xlfn.XLOOKUP($F128,'CC.Meta'!$A:$A,'CC.Meta'!$E:$E,"not found",0,1)</f>
        <v>32</v>
      </c>
      <c r="B128" s="657" t="str">
        <f>_xlfn.XLOOKUP($A128,Dept.Meta!$A:$A,Dept.Meta!$F:$F,"not found",0,1)</f>
        <v>32 - Law</v>
      </c>
      <c r="C128" s="82" t="s">
        <v>5764</v>
      </c>
      <c r="D128" s="658" t="s">
        <v>5766</v>
      </c>
      <c r="E128" s="657" t="str">
        <f>_xlfn.XLOOKUP($D128,Appr.Meta!$A:$A,Appr.Meta!$C:$C,"not found",0,1)</f>
        <v>2023 Simon Foundation Project Clean Slate Grant</v>
      </c>
      <c r="F128" s="658">
        <v>321111</v>
      </c>
      <c r="G128" s="657" t="str">
        <f>_xlfn.XLOOKUP($F128,'CC.Meta'!$A:$A,'CC.Meta'!$C:$C,"not found",0,1)</f>
        <v>Law Department Grants</v>
      </c>
      <c r="H128" s="659" t="str">
        <f t="shared" si="2"/>
        <v>21262-321111</v>
      </c>
    </row>
    <row r="129" spans="1:8">
      <c r="A129" s="656">
        <f>_xlfn.XLOOKUP($F129,'CC.Meta'!$A:$A,'CC.Meta'!$E:$E,"not found",0,1)</f>
        <v>35</v>
      </c>
      <c r="B129" s="657" t="str">
        <f>_xlfn.XLOOKUP($A129,Dept.Meta!$A:$A,Dept.Meta!$F:$F,"not found",0,1)</f>
        <v>35 - Non-Dept</v>
      </c>
      <c r="C129" s="82" t="s">
        <v>5767</v>
      </c>
      <c r="D129" s="658" t="s">
        <v>5768</v>
      </c>
      <c r="E129" s="657" t="str">
        <f>_xlfn.XLOOKUP($D129,Appr.Meta!$A:$A,Appr.Meta!$C:$C,"not found",0,1)</f>
        <v>Non Dept Board of Ethics</v>
      </c>
      <c r="F129" s="658">
        <v>350165</v>
      </c>
      <c r="G129" s="657" t="str">
        <f>_xlfn.XLOOKUP($F129,'CC.Meta'!$A:$A,'CC.Meta'!$C:$C,"not found",0,1)</f>
        <v>Board of Ethics</v>
      </c>
      <c r="H129" s="659" t="str">
        <f t="shared" si="2"/>
        <v>10397-350165</v>
      </c>
    </row>
    <row r="130" spans="1:8">
      <c r="A130" s="656">
        <f>_xlfn.XLOOKUP($F130,'CC.Meta'!$A:$A,'CC.Meta'!$E:$E,"not found",0,1)</f>
        <v>35</v>
      </c>
      <c r="B130" s="657" t="str">
        <f>_xlfn.XLOOKUP($A130,Dept.Meta!$A:$A,Dept.Meta!$F:$F,"not found",0,1)</f>
        <v>35 - Non-Dept</v>
      </c>
      <c r="C130" s="82" t="s">
        <v>5767</v>
      </c>
      <c r="D130" s="658" t="s">
        <v>5769</v>
      </c>
      <c r="E130" s="657" t="str">
        <f>_xlfn.XLOOKUP($D130,Appr.Meta!$A:$A,Appr.Meta!$C:$C,"not found",0,1)</f>
        <v>Board of Ethics</v>
      </c>
      <c r="F130" s="658">
        <v>350165</v>
      </c>
      <c r="G130" s="657" t="str">
        <f>_xlfn.XLOOKUP($F130,'CC.Meta'!$A:$A,'CC.Meta'!$C:$C,"not found",0,1)</f>
        <v>Board of Ethics</v>
      </c>
      <c r="H130" s="659" t="str">
        <f t="shared" si="2"/>
        <v>28351-350165</v>
      </c>
    </row>
    <row r="131" spans="1:8">
      <c r="A131" s="656">
        <f>_xlfn.XLOOKUP($F131,'CC.Meta'!$A:$A,'CC.Meta'!$E:$E,"not found",0,1)</f>
        <v>35</v>
      </c>
      <c r="B131" s="657" t="str">
        <f>_xlfn.XLOOKUP($A131,Dept.Meta!$A:$A,Dept.Meta!$F:$F,"not found",0,1)</f>
        <v>35 - Non-Dept</v>
      </c>
      <c r="C131" s="82" t="s">
        <v>5770</v>
      </c>
      <c r="D131" s="658" t="s">
        <v>5771</v>
      </c>
      <c r="E131" s="657" t="str">
        <f>_xlfn.XLOOKUP($D131,Appr.Meta!$A:$A,Appr.Meta!$C:$C,"not found",0,1)</f>
        <v>Non Dept Board of Police Commissioners</v>
      </c>
      <c r="F131" s="658">
        <v>350002</v>
      </c>
      <c r="G131" s="657" t="str">
        <f>_xlfn.XLOOKUP($F131,'CC.Meta'!$A:$A,'CC.Meta'!$C:$C,"not found",0,1)</f>
        <v>Board of Police Commissioners</v>
      </c>
      <c r="H131" s="659" t="str">
        <f t="shared" si="2"/>
        <v>20539-350002</v>
      </c>
    </row>
    <row r="132" spans="1:8">
      <c r="A132" s="656">
        <f>_xlfn.XLOOKUP($F132,'CC.Meta'!$A:$A,'CC.Meta'!$E:$E,"not found",0,1)</f>
        <v>35</v>
      </c>
      <c r="B132" s="657" t="str">
        <f>_xlfn.XLOOKUP($A132,Dept.Meta!$A:$A,Dept.Meta!$F:$F,"not found",0,1)</f>
        <v>35 - Non-Dept</v>
      </c>
      <c r="C132" s="82" t="s">
        <v>5770</v>
      </c>
      <c r="D132" s="658" t="s">
        <v>5772</v>
      </c>
      <c r="E132" s="657" t="str">
        <f>_xlfn.XLOOKUP($D132,Appr.Meta!$A:$A,Appr.Meta!$C:$C,"not found",0,1)</f>
        <v>Board of Police Commissioners</v>
      </c>
      <c r="F132" s="658">
        <v>350002</v>
      </c>
      <c r="G132" s="657" t="str">
        <f>_xlfn.XLOOKUP($F132,'CC.Meta'!$A:$A,'CC.Meta'!$C:$C,"not found",0,1)</f>
        <v>Board of Police Commissioners</v>
      </c>
      <c r="H132" s="659" t="str">
        <f t="shared" ref="H132:H195" si="3">_xlfn.CONCAT(D132,"-",F132)</f>
        <v>25350-350002</v>
      </c>
    </row>
    <row r="133" spans="1:8">
      <c r="A133" s="656">
        <f>_xlfn.XLOOKUP($F133,'CC.Meta'!$A:$A,'CC.Meta'!$E:$E,"not found",0,1)</f>
        <v>35</v>
      </c>
      <c r="B133" s="657" t="str">
        <f>_xlfn.XLOOKUP($A133,Dept.Meta!$A:$A,Dept.Meta!$F:$F,"not found",0,1)</f>
        <v>35 - Non-Dept</v>
      </c>
      <c r="C133" s="82" t="s">
        <v>5773</v>
      </c>
      <c r="D133" s="658" t="s">
        <v>5774</v>
      </c>
      <c r="E133" s="657" t="str">
        <f>_xlfn.XLOOKUP($D133,Appr.Meta!$A:$A,Appr.Meta!$C:$C,"not found",0,1)</f>
        <v>Non Dept African American History Museum</v>
      </c>
      <c r="F133" s="658">
        <v>350290</v>
      </c>
      <c r="G133" s="657" t="str">
        <f>_xlfn.XLOOKUP($F133,'CC.Meta'!$A:$A,'CC.Meta'!$C:$C,"not found",0,1)</f>
        <v>Charles H. Wright Museum of African American History</v>
      </c>
      <c r="H133" s="659" t="str">
        <f t="shared" si="3"/>
        <v>05414-350290</v>
      </c>
    </row>
    <row r="134" spans="1:8">
      <c r="A134" s="656">
        <f>_xlfn.XLOOKUP($F134,'CC.Meta'!$A:$A,'CC.Meta'!$E:$E,"not found",0,1)</f>
        <v>35</v>
      </c>
      <c r="B134" s="657" t="str">
        <f>_xlfn.XLOOKUP($A134,Dept.Meta!$A:$A,Dept.Meta!$F:$F,"not found",0,1)</f>
        <v>35 - Non-Dept</v>
      </c>
      <c r="C134" s="82" t="s">
        <v>5773</v>
      </c>
      <c r="D134" s="658" t="s">
        <v>5775</v>
      </c>
      <c r="E134" s="657" t="str">
        <f>_xlfn.XLOOKUP($D134,Appr.Meta!$A:$A,Appr.Meta!$C:$C,"not found",0,1)</f>
        <v>Charles H. Wright GO Bond Projects 20311</v>
      </c>
      <c r="F134" s="658">
        <v>353100</v>
      </c>
      <c r="G134" s="657" t="str">
        <f>_xlfn.XLOOKUP($F134,'CC.Meta'!$A:$A,'CC.Meta'!$C:$C,"not found",0,1)</f>
        <v>Charles H. Wright GO Bond Projects</v>
      </c>
      <c r="H134" s="659" t="str">
        <f t="shared" si="3"/>
        <v>20311-353100</v>
      </c>
    </row>
    <row r="135" spans="1:8">
      <c r="A135" s="656">
        <f>_xlfn.XLOOKUP($F135,'CC.Meta'!$A:$A,'CC.Meta'!$E:$E,"not found",0,1)</f>
        <v>35</v>
      </c>
      <c r="B135" s="657" t="str">
        <f>_xlfn.XLOOKUP($A135,Dept.Meta!$A:$A,Dept.Meta!$F:$F,"not found",0,1)</f>
        <v>35 - Non-Dept</v>
      </c>
      <c r="C135" s="82" t="s">
        <v>5773</v>
      </c>
      <c r="D135" s="658" t="s">
        <v>5760</v>
      </c>
      <c r="E135" s="657" t="str">
        <f>_xlfn.XLOOKUP($D135,Appr.Meta!$A:$A,Appr.Meta!$C:$C,"not found",0,1)</f>
        <v>CoD Capital Projects</v>
      </c>
      <c r="F135" s="658">
        <v>350290</v>
      </c>
      <c r="G135" s="657" t="str">
        <f>_xlfn.XLOOKUP($F135,'CC.Meta'!$A:$A,'CC.Meta'!$C:$C,"not found",0,1)</f>
        <v>Charles H. Wright Museum of African American History</v>
      </c>
      <c r="H135" s="659" t="str">
        <f t="shared" si="3"/>
        <v>20507-350290</v>
      </c>
    </row>
    <row r="136" spans="1:8">
      <c r="A136" s="656">
        <f>_xlfn.XLOOKUP($F136,'CC.Meta'!$A:$A,'CC.Meta'!$E:$E,"not found",0,1)</f>
        <v>35</v>
      </c>
      <c r="B136" s="657" t="str">
        <f>_xlfn.XLOOKUP($A136,Dept.Meta!$A:$A,Dept.Meta!$F:$F,"not found",0,1)</f>
        <v>35 - Non-Dept</v>
      </c>
      <c r="C136" s="82" t="s">
        <v>5773</v>
      </c>
      <c r="D136" s="658" t="s">
        <v>5776</v>
      </c>
      <c r="E136" s="657" t="str">
        <f>_xlfn.XLOOKUP($D136,Appr.Meta!$A:$A,Appr.Meta!$C:$C,"not found",0,1)</f>
        <v>2018 UTGO Bonds - Series A</v>
      </c>
      <c r="F136" s="658">
        <v>350290</v>
      </c>
      <c r="G136" s="657" t="str">
        <f>_xlfn.XLOOKUP($F136,'CC.Meta'!$A:$A,'CC.Meta'!$C:$C,"not found",0,1)</f>
        <v>Charles H. Wright Museum of African American History</v>
      </c>
      <c r="H136" s="659" t="str">
        <f t="shared" si="3"/>
        <v>21001-350290</v>
      </c>
    </row>
    <row r="137" spans="1:8">
      <c r="A137" s="656">
        <f>_xlfn.XLOOKUP($F137,'CC.Meta'!$A:$A,'CC.Meta'!$E:$E,"not found",0,1)</f>
        <v>35</v>
      </c>
      <c r="B137" s="657" t="str">
        <f>_xlfn.XLOOKUP($A137,Dept.Meta!$A:$A,Dept.Meta!$F:$F,"not found",0,1)</f>
        <v>35 - Non-Dept</v>
      </c>
      <c r="C137" s="82" t="s">
        <v>5773</v>
      </c>
      <c r="D137" s="658" t="s">
        <v>5777</v>
      </c>
      <c r="E137" s="657" t="str">
        <f>_xlfn.XLOOKUP($D137,Appr.Meta!$A:$A,Appr.Meta!$C:$C,"not found",0,1)</f>
        <v>2018 UTGO Bonds - Series B</v>
      </c>
      <c r="F137" s="658">
        <v>350290</v>
      </c>
      <c r="G137" s="657" t="str">
        <f>_xlfn.XLOOKUP($F137,'CC.Meta'!$A:$A,'CC.Meta'!$C:$C,"not found",0,1)</f>
        <v>Charles H. Wright Museum of African American History</v>
      </c>
      <c r="H137" s="659" t="str">
        <f t="shared" si="3"/>
        <v>21002-350290</v>
      </c>
    </row>
    <row r="138" spans="1:8">
      <c r="A138" s="656">
        <f>_xlfn.XLOOKUP($F138,'CC.Meta'!$A:$A,'CC.Meta'!$E:$E,"not found",0,1)</f>
        <v>35</v>
      </c>
      <c r="B138" s="657" t="str">
        <f>_xlfn.XLOOKUP($A138,Dept.Meta!$A:$A,Dept.Meta!$F:$F,"not found",0,1)</f>
        <v>35 - Non-Dept</v>
      </c>
      <c r="C138" s="82" t="s">
        <v>5773</v>
      </c>
      <c r="D138" s="658" t="s">
        <v>5778</v>
      </c>
      <c r="E138" s="657" t="str">
        <f>_xlfn.XLOOKUP($D138,Appr.Meta!$A:$A,Appr.Meta!$C:$C,"not found",0,1)</f>
        <v>Cultural Institutions Support</v>
      </c>
      <c r="F138" s="658">
        <v>350290</v>
      </c>
      <c r="G138" s="657" t="str">
        <f>_xlfn.XLOOKUP($F138,'CC.Meta'!$A:$A,'CC.Meta'!$C:$C,"not found",0,1)</f>
        <v>Charles H. Wright Museum of African American History</v>
      </c>
      <c r="H138" s="659" t="str">
        <f t="shared" si="3"/>
        <v>26350-350290</v>
      </c>
    </row>
    <row r="139" spans="1:8">
      <c r="A139" s="656">
        <f>_xlfn.XLOOKUP($F139,'CC.Meta'!$A:$A,'CC.Meta'!$E:$E,"not found",0,1)</f>
        <v>35</v>
      </c>
      <c r="B139" s="657" t="str">
        <f>_xlfn.XLOOKUP($A139,Dept.Meta!$A:$A,Dept.Meta!$F:$F,"not found",0,1)</f>
        <v>35 - Non-Dept</v>
      </c>
      <c r="C139" s="82" t="s">
        <v>5779</v>
      </c>
      <c r="D139" s="658" t="s">
        <v>5780</v>
      </c>
      <c r="E139" s="657" t="str">
        <f>_xlfn.XLOOKUP($D139,Appr.Meta!$A:$A,Appr.Meta!$C:$C,"not found",0,1)</f>
        <v>Community Programs Support</v>
      </c>
      <c r="F139" s="658">
        <v>350230</v>
      </c>
      <c r="G139" s="657" t="str">
        <f>_xlfn.XLOOKUP($F139,'CC.Meta'!$A:$A,'CC.Meta'!$C:$C,"not found",0,1)</f>
        <v>CEC Goal Line</v>
      </c>
      <c r="H139" s="659" t="str">
        <f t="shared" si="3"/>
        <v>27352-350230</v>
      </c>
    </row>
    <row r="140" spans="1:8">
      <c r="A140" s="656">
        <f>_xlfn.XLOOKUP($F140,'CC.Meta'!$A:$A,'CC.Meta'!$E:$E,"not found",0,1)</f>
        <v>35</v>
      </c>
      <c r="B140" s="657" t="str">
        <f>_xlfn.XLOOKUP($A140,Dept.Meta!$A:$A,Dept.Meta!$F:$F,"not found",0,1)</f>
        <v>35 - Non-Dept</v>
      </c>
      <c r="C140" s="82" t="s">
        <v>5781</v>
      </c>
      <c r="D140" s="658" t="s">
        <v>5782</v>
      </c>
      <c r="E140" s="657" t="str">
        <f>_xlfn.XLOOKUP($D140,Appr.Meta!$A:$A,Appr.Meta!$C:$C,"not found",0,1)</f>
        <v>Non Dept Detroit Historical Museum</v>
      </c>
      <c r="F140" s="658">
        <v>350093</v>
      </c>
      <c r="G140" s="657" t="str">
        <f>_xlfn.XLOOKUP($F140,'CC.Meta'!$A:$A,'CC.Meta'!$C:$C,"not found",0,1)</f>
        <v>Detroit Historical Museum</v>
      </c>
      <c r="H140" s="659" t="str">
        <f t="shared" si="3"/>
        <v>12162-350093</v>
      </c>
    </row>
    <row r="141" spans="1:8">
      <c r="A141" s="656">
        <f>_xlfn.XLOOKUP($F141,'CC.Meta'!$A:$A,'CC.Meta'!$E:$E,"not found",0,1)</f>
        <v>35</v>
      </c>
      <c r="B141" s="657" t="str">
        <f>_xlfn.XLOOKUP($A141,Dept.Meta!$A:$A,Dept.Meta!$F:$F,"not found",0,1)</f>
        <v>35 - Non-Dept</v>
      </c>
      <c r="C141" s="82" t="s">
        <v>5781</v>
      </c>
      <c r="D141" s="658" t="s">
        <v>5783</v>
      </c>
      <c r="E141" s="657" t="str">
        <f>_xlfn.XLOOKUP($D141,Appr.Meta!$A:$A,Appr.Meta!$C:$C,"not found",0,1)</f>
        <v>Detroit Historical Museum GO Bond Projects 20312</v>
      </c>
      <c r="F141" s="658">
        <v>353200</v>
      </c>
      <c r="G141" s="657" t="str">
        <f>_xlfn.XLOOKUP($F141,'CC.Meta'!$A:$A,'CC.Meta'!$C:$C,"not found",0,1)</f>
        <v>Detroit Historical Museum GO Bond Projects</v>
      </c>
      <c r="H141" s="659" t="str">
        <f t="shared" si="3"/>
        <v>20312-353200</v>
      </c>
    </row>
    <row r="142" spans="1:8">
      <c r="A142" s="656">
        <f>_xlfn.XLOOKUP($F142,'CC.Meta'!$A:$A,'CC.Meta'!$E:$E,"not found",0,1)</f>
        <v>35</v>
      </c>
      <c r="B142" s="657" t="str">
        <f>_xlfn.XLOOKUP($A142,Dept.Meta!$A:$A,Dept.Meta!$F:$F,"not found",0,1)</f>
        <v>35 - Non-Dept</v>
      </c>
      <c r="C142" s="82" t="s">
        <v>5781</v>
      </c>
      <c r="D142" s="658" t="s">
        <v>5784</v>
      </c>
      <c r="E142" s="657" t="str">
        <f>_xlfn.XLOOKUP($D142,Appr.Meta!$A:$A,Appr.Meta!$C:$C,"not found",0,1)</f>
        <v>Neighborhood Redev &amp; Housing Rehab GO Bond Projects 20315</v>
      </c>
      <c r="F142" s="658">
        <v>350093</v>
      </c>
      <c r="G142" s="657" t="str">
        <f>_xlfn.XLOOKUP($F142,'CC.Meta'!$A:$A,'CC.Meta'!$C:$C,"not found",0,1)</f>
        <v>Detroit Historical Museum</v>
      </c>
      <c r="H142" s="659" t="str">
        <f t="shared" si="3"/>
        <v>20315-350093</v>
      </c>
    </row>
    <row r="143" spans="1:8">
      <c r="A143" s="656">
        <f>_xlfn.XLOOKUP($F143,'CC.Meta'!$A:$A,'CC.Meta'!$E:$E,"not found",0,1)</f>
        <v>35</v>
      </c>
      <c r="B143" s="657" t="str">
        <f>_xlfn.XLOOKUP($A143,Dept.Meta!$A:$A,Dept.Meta!$F:$F,"not found",0,1)</f>
        <v>35 - Non-Dept</v>
      </c>
      <c r="C143" s="82" t="s">
        <v>5781</v>
      </c>
      <c r="D143" s="658" t="s">
        <v>5760</v>
      </c>
      <c r="E143" s="657" t="str">
        <f>_xlfn.XLOOKUP($D143,Appr.Meta!$A:$A,Appr.Meta!$C:$C,"not found",0,1)</f>
        <v>CoD Capital Projects</v>
      </c>
      <c r="F143" s="658">
        <v>350093</v>
      </c>
      <c r="G143" s="657" t="str">
        <f>_xlfn.XLOOKUP($F143,'CC.Meta'!$A:$A,'CC.Meta'!$C:$C,"not found",0,1)</f>
        <v>Detroit Historical Museum</v>
      </c>
      <c r="H143" s="659" t="str">
        <f t="shared" si="3"/>
        <v>20507-350093</v>
      </c>
    </row>
    <row r="144" spans="1:8">
      <c r="A144" s="656">
        <f>_xlfn.XLOOKUP($F144,'CC.Meta'!$A:$A,'CC.Meta'!$E:$E,"not found",0,1)</f>
        <v>35</v>
      </c>
      <c r="B144" s="657" t="str">
        <f>_xlfn.XLOOKUP($A144,Dept.Meta!$A:$A,Dept.Meta!$F:$F,"not found",0,1)</f>
        <v>35 - Non-Dept</v>
      </c>
      <c r="C144" s="82" t="s">
        <v>5781</v>
      </c>
      <c r="D144" s="658" t="s">
        <v>5777</v>
      </c>
      <c r="E144" s="657" t="str">
        <f>_xlfn.XLOOKUP($D144,Appr.Meta!$A:$A,Appr.Meta!$C:$C,"not found",0,1)</f>
        <v>2018 UTGO Bonds - Series B</v>
      </c>
      <c r="F144" s="658">
        <v>350093</v>
      </c>
      <c r="G144" s="657" t="str">
        <f>_xlfn.XLOOKUP($F144,'CC.Meta'!$A:$A,'CC.Meta'!$C:$C,"not found",0,1)</f>
        <v>Detroit Historical Museum</v>
      </c>
      <c r="H144" s="659" t="str">
        <f t="shared" si="3"/>
        <v>21002-350093</v>
      </c>
    </row>
    <row r="145" spans="1:8">
      <c r="A145" s="656">
        <f>_xlfn.XLOOKUP($F145,'CC.Meta'!$A:$A,'CC.Meta'!$E:$E,"not found",0,1)</f>
        <v>35</v>
      </c>
      <c r="B145" s="657" t="str">
        <f>_xlfn.XLOOKUP($A145,Dept.Meta!$A:$A,Dept.Meta!$F:$F,"not found",0,1)</f>
        <v>35 - Non-Dept</v>
      </c>
      <c r="C145" s="82" t="s">
        <v>5781</v>
      </c>
      <c r="D145" s="658" t="s">
        <v>5778</v>
      </c>
      <c r="E145" s="657" t="str">
        <f>_xlfn.XLOOKUP($D145,Appr.Meta!$A:$A,Appr.Meta!$C:$C,"not found",0,1)</f>
        <v>Cultural Institutions Support</v>
      </c>
      <c r="F145" s="658">
        <v>350093</v>
      </c>
      <c r="G145" s="657" t="str">
        <f>_xlfn.XLOOKUP($F145,'CC.Meta'!$A:$A,'CC.Meta'!$C:$C,"not found",0,1)</f>
        <v>Detroit Historical Museum</v>
      </c>
      <c r="H145" s="659" t="str">
        <f t="shared" si="3"/>
        <v>26350-350093</v>
      </c>
    </row>
    <row r="146" spans="1:8">
      <c r="A146" s="656">
        <f>_xlfn.XLOOKUP($F146,'CC.Meta'!$A:$A,'CC.Meta'!$E:$E,"not found",0,1)</f>
        <v>35</v>
      </c>
      <c r="B146" s="657" t="str">
        <f>_xlfn.XLOOKUP($A146,Dept.Meta!$A:$A,Dept.Meta!$F:$F,"not found",0,1)</f>
        <v>35 - Non-Dept</v>
      </c>
      <c r="C146" s="82" t="s">
        <v>5785</v>
      </c>
      <c r="D146" s="658" t="s">
        <v>5786</v>
      </c>
      <c r="E146" s="657" t="str">
        <f>_xlfn.XLOOKUP($D146,Appr.Meta!$A:$A,Appr.Meta!$C:$C,"not found",0,1)</f>
        <v>Non Dept Zoo Operations</v>
      </c>
      <c r="F146" s="658">
        <v>350095</v>
      </c>
      <c r="G146" s="657" t="str">
        <f>_xlfn.XLOOKUP($F146,'CC.Meta'!$A:$A,'CC.Meta'!$C:$C,"not found",0,1)</f>
        <v>Zoo Operations</v>
      </c>
      <c r="H146" s="659" t="str">
        <f t="shared" si="3"/>
        <v>12161-350095</v>
      </c>
    </row>
    <row r="147" spans="1:8">
      <c r="A147" s="656">
        <f>_xlfn.XLOOKUP($F147,'CC.Meta'!$A:$A,'CC.Meta'!$E:$E,"not found",0,1)</f>
        <v>35</v>
      </c>
      <c r="B147" s="657" t="str">
        <f>_xlfn.XLOOKUP($A147,Dept.Meta!$A:$A,Dept.Meta!$F:$F,"not found",0,1)</f>
        <v>35 - Non-Dept</v>
      </c>
      <c r="C147" s="82" t="s">
        <v>5785</v>
      </c>
      <c r="D147" s="658" t="s">
        <v>5760</v>
      </c>
      <c r="E147" s="657" t="str">
        <f>_xlfn.XLOOKUP($D147,Appr.Meta!$A:$A,Appr.Meta!$C:$C,"not found",0,1)</f>
        <v>CoD Capital Projects</v>
      </c>
      <c r="F147" s="658">
        <v>350095</v>
      </c>
      <c r="G147" s="657" t="str">
        <f>_xlfn.XLOOKUP($F147,'CC.Meta'!$A:$A,'CC.Meta'!$C:$C,"not found",0,1)</f>
        <v>Zoo Operations</v>
      </c>
      <c r="H147" s="659" t="str">
        <f t="shared" si="3"/>
        <v>20507-350095</v>
      </c>
    </row>
    <row r="148" spans="1:8">
      <c r="A148" s="656">
        <f>_xlfn.XLOOKUP($F148,'CC.Meta'!$A:$A,'CC.Meta'!$E:$E,"not found",0,1)</f>
        <v>35</v>
      </c>
      <c r="B148" s="657" t="str">
        <f>_xlfn.XLOOKUP($A148,Dept.Meta!$A:$A,Dept.Meta!$F:$F,"not found",0,1)</f>
        <v>35 - Non-Dept</v>
      </c>
      <c r="C148" s="82" t="s">
        <v>5785</v>
      </c>
      <c r="D148" s="658" t="s">
        <v>5778</v>
      </c>
      <c r="E148" s="657" t="str">
        <f>_xlfn.XLOOKUP($D148,Appr.Meta!$A:$A,Appr.Meta!$C:$C,"not found",0,1)</f>
        <v>Cultural Institutions Support</v>
      </c>
      <c r="F148" s="658">
        <v>350095</v>
      </c>
      <c r="G148" s="657" t="str">
        <f>_xlfn.XLOOKUP($F148,'CC.Meta'!$A:$A,'CC.Meta'!$C:$C,"not found",0,1)</f>
        <v>Zoo Operations</v>
      </c>
      <c r="H148" s="659" t="str">
        <f t="shared" si="3"/>
        <v>26350-350095</v>
      </c>
    </row>
    <row r="149" spans="1:8">
      <c r="A149" s="656">
        <f>_xlfn.XLOOKUP($F149,'CC.Meta'!$A:$A,'CC.Meta'!$E:$E,"not found",0,1)</f>
        <v>35</v>
      </c>
      <c r="B149" s="657" t="str">
        <f>_xlfn.XLOOKUP($A149,Dept.Meta!$A:$A,Dept.Meta!$F:$F,"not found",0,1)</f>
        <v>35 - Non-Dept</v>
      </c>
      <c r="C149" s="82" t="s">
        <v>5787</v>
      </c>
      <c r="D149" s="658" t="s">
        <v>5788</v>
      </c>
      <c r="E149" s="657" t="str">
        <f>_xlfn.XLOOKUP($D149,Appr.Meta!$A:$A,Appr.Meta!$C:$C,"not found",0,1)</f>
        <v>Non Dept Eastern Market Corporation</v>
      </c>
      <c r="F149" s="658">
        <v>350097</v>
      </c>
      <c r="G149" s="657" t="str">
        <f>_xlfn.XLOOKUP($F149,'CC.Meta'!$A:$A,'CC.Meta'!$C:$C,"not found",0,1)</f>
        <v>Eastern Market Corporation</v>
      </c>
      <c r="H149" s="659" t="str">
        <f t="shared" si="3"/>
        <v>13141-350097</v>
      </c>
    </row>
    <row r="150" spans="1:8">
      <c r="A150" s="656">
        <f>_xlfn.XLOOKUP($F150,'CC.Meta'!$A:$A,'CC.Meta'!$E:$E,"not found",0,1)</f>
        <v>35</v>
      </c>
      <c r="B150" s="657" t="str">
        <f>_xlfn.XLOOKUP($A150,Dept.Meta!$A:$A,Dept.Meta!$F:$F,"not found",0,1)</f>
        <v>35 - Non-Dept</v>
      </c>
      <c r="C150" s="82" t="s">
        <v>5787</v>
      </c>
      <c r="D150" s="658" t="s">
        <v>5760</v>
      </c>
      <c r="E150" s="657" t="str">
        <f>_xlfn.XLOOKUP($D150,Appr.Meta!$A:$A,Appr.Meta!$C:$C,"not found",0,1)</f>
        <v>CoD Capital Projects</v>
      </c>
      <c r="F150" s="658">
        <v>350097</v>
      </c>
      <c r="G150" s="657" t="str">
        <f>_xlfn.XLOOKUP($F150,'CC.Meta'!$A:$A,'CC.Meta'!$C:$C,"not found",0,1)</f>
        <v>Eastern Market Corporation</v>
      </c>
      <c r="H150" s="659" t="str">
        <f t="shared" si="3"/>
        <v>20507-350097</v>
      </c>
    </row>
    <row r="151" spans="1:8">
      <c r="A151" s="656">
        <f>_xlfn.XLOOKUP($F151,'CC.Meta'!$A:$A,'CC.Meta'!$E:$E,"not found",0,1)</f>
        <v>35</v>
      </c>
      <c r="B151" s="657" t="str">
        <f>_xlfn.XLOOKUP($A151,Dept.Meta!$A:$A,Dept.Meta!$F:$F,"not found",0,1)</f>
        <v>35 - Non-Dept</v>
      </c>
      <c r="C151" s="82" t="s">
        <v>5787</v>
      </c>
      <c r="D151" s="658" t="s">
        <v>5778</v>
      </c>
      <c r="E151" s="657" t="str">
        <f>_xlfn.XLOOKUP($D151,Appr.Meta!$A:$A,Appr.Meta!$C:$C,"not found",0,1)</f>
        <v>Cultural Institutions Support</v>
      </c>
      <c r="F151" s="658">
        <v>350097</v>
      </c>
      <c r="G151" s="657" t="str">
        <f>_xlfn.XLOOKUP($F151,'CC.Meta'!$A:$A,'CC.Meta'!$C:$C,"not found",0,1)</f>
        <v>Eastern Market Corporation</v>
      </c>
      <c r="H151" s="659" t="str">
        <f t="shared" si="3"/>
        <v>26350-350097</v>
      </c>
    </row>
    <row r="152" spans="1:8">
      <c r="A152" s="656">
        <f>_xlfn.XLOOKUP($F152,'CC.Meta'!$A:$A,'CC.Meta'!$E:$E,"not found",0,1)</f>
        <v>35</v>
      </c>
      <c r="B152" s="657" t="str">
        <f>_xlfn.XLOOKUP($A152,Dept.Meta!$A:$A,Dept.Meta!$F:$F,"not found",0,1)</f>
        <v>35 - Non-Dept</v>
      </c>
      <c r="C152" s="82" t="s">
        <v>5789</v>
      </c>
      <c r="D152" s="658" t="s">
        <v>5780</v>
      </c>
      <c r="E152" s="657" t="str">
        <f>_xlfn.XLOOKUP($D152,Appr.Meta!$A:$A,Appr.Meta!$C:$C,"not found",0,1)</f>
        <v>Community Programs Support</v>
      </c>
      <c r="F152" s="658">
        <v>350240</v>
      </c>
      <c r="G152" s="657" t="str">
        <f>_xlfn.XLOOKUP($F152,'CC.Meta'!$A:$A,'CC.Meta'!$C:$C,"not found",0,1)</f>
        <v>EITC Support</v>
      </c>
      <c r="H152" s="659" t="str">
        <f t="shared" si="3"/>
        <v>27352-350240</v>
      </c>
    </row>
    <row r="153" spans="1:8">
      <c r="A153" s="656">
        <f>_xlfn.XLOOKUP($F153,'CC.Meta'!$A:$A,'CC.Meta'!$E:$E,"not found",0,1)</f>
        <v>35</v>
      </c>
      <c r="B153" s="657" t="str">
        <f>_xlfn.XLOOKUP($A153,Dept.Meta!$A:$A,Dept.Meta!$F:$F,"not found",0,1)</f>
        <v>35 - Non-Dept</v>
      </c>
      <c r="C153" s="82" t="s">
        <v>5790</v>
      </c>
      <c r="D153" s="658" t="s">
        <v>5791</v>
      </c>
      <c r="E153" s="657" t="str">
        <f>_xlfn.XLOOKUP($D153,Appr.Meta!$A:$A,Appr.Meta!$C:$C,"not found",0,1)</f>
        <v>Non Dept Media Services &amp; Communications</v>
      </c>
      <c r="F153" s="658">
        <v>350324</v>
      </c>
      <c r="G153" s="657" t="str">
        <f>_xlfn.XLOOKUP($F153,'CC.Meta'!$A:$A,'CC.Meta'!$C:$C,"not found",0,1)</f>
        <v>P.E.G. Fees</v>
      </c>
      <c r="H153" s="659" t="str">
        <f t="shared" si="3"/>
        <v>13125-350324</v>
      </c>
    </row>
    <row r="154" spans="1:8">
      <c r="A154" s="656">
        <f>_xlfn.XLOOKUP($F154,'CC.Meta'!$A:$A,'CC.Meta'!$E:$E,"not found",0,1)</f>
        <v>35</v>
      </c>
      <c r="B154" s="657" t="str">
        <f>_xlfn.XLOOKUP($A154,Dept.Meta!$A:$A,Dept.Meta!$F:$F,"not found",0,1)</f>
        <v>35 - Non-Dept</v>
      </c>
      <c r="C154" s="82" t="s">
        <v>5790</v>
      </c>
      <c r="D154" s="658" t="s">
        <v>5791</v>
      </c>
      <c r="E154" s="657" t="str">
        <f>_xlfn.XLOOKUP($D154,Appr.Meta!$A:$A,Appr.Meta!$C:$C,"not found",0,1)</f>
        <v>Non Dept Media Services &amp; Communications</v>
      </c>
      <c r="F154" s="658">
        <v>350325</v>
      </c>
      <c r="G154" s="657" t="str">
        <f>_xlfn.XLOOKUP($F154,'CC.Meta'!$A:$A,'CC.Meta'!$C:$C,"not found",0,1)</f>
        <v>Communications Services</v>
      </c>
      <c r="H154" s="659" t="str">
        <f t="shared" si="3"/>
        <v>13125-350325</v>
      </c>
    </row>
    <row r="155" spans="1:8">
      <c r="A155" s="656">
        <f>_xlfn.XLOOKUP($F155,'CC.Meta'!$A:$A,'CC.Meta'!$E:$E,"not found",0,1)</f>
        <v>35</v>
      </c>
      <c r="B155" s="657" t="str">
        <f>_xlfn.XLOOKUP($A155,Dept.Meta!$A:$A,Dept.Meta!$F:$F,"not found",0,1)</f>
        <v>35 - Non-Dept</v>
      </c>
      <c r="C155" s="82" t="s">
        <v>5790</v>
      </c>
      <c r="D155" s="658" t="s">
        <v>5791</v>
      </c>
      <c r="E155" s="657" t="str">
        <f>_xlfn.XLOOKUP($D155,Appr.Meta!$A:$A,Appr.Meta!$C:$C,"not found",0,1)</f>
        <v>Non Dept Media Services &amp; Communications</v>
      </c>
      <c r="F155" s="658">
        <v>350326</v>
      </c>
      <c r="G155" s="657" t="str">
        <f>_xlfn.XLOOKUP($F155,'CC.Meta'!$A:$A,'CC.Meta'!$C:$C,"not found",0,1)</f>
        <v>Media Services</v>
      </c>
      <c r="H155" s="659" t="str">
        <f t="shared" si="3"/>
        <v>13125-350326</v>
      </c>
    </row>
    <row r="156" spans="1:8">
      <c r="A156" s="656">
        <f>_xlfn.XLOOKUP($F156,'CC.Meta'!$A:$A,'CC.Meta'!$E:$E,"not found",0,1)</f>
        <v>35</v>
      </c>
      <c r="B156" s="657" t="str">
        <f>_xlfn.XLOOKUP($A156,Dept.Meta!$A:$A,Dept.Meta!$F:$F,"not found",0,1)</f>
        <v>35 - Non-Dept</v>
      </c>
      <c r="C156" s="82" t="s">
        <v>5790</v>
      </c>
      <c r="D156" s="658" t="s">
        <v>5792</v>
      </c>
      <c r="E156" s="657" t="str">
        <f>_xlfn.XLOOKUP($D156,Appr.Meta!$A:$A,Appr.Meta!$C:$C,"not found",0,1)</f>
        <v>Non Dept P.E.G. Fees</v>
      </c>
      <c r="F156" s="658">
        <v>350324</v>
      </c>
      <c r="G156" s="657" t="str">
        <f>_xlfn.XLOOKUP($F156,'CC.Meta'!$A:$A,'CC.Meta'!$C:$C,"not found",0,1)</f>
        <v>P.E.G. Fees</v>
      </c>
      <c r="H156" s="659" t="str">
        <f t="shared" si="3"/>
        <v>13366-350324</v>
      </c>
    </row>
    <row r="157" spans="1:8">
      <c r="A157" s="656">
        <f>_xlfn.XLOOKUP($F157,'CC.Meta'!$A:$A,'CC.Meta'!$E:$E,"not found",0,1)</f>
        <v>35</v>
      </c>
      <c r="B157" s="657" t="str">
        <f>_xlfn.XLOOKUP($A157,Dept.Meta!$A:$A,Dept.Meta!$F:$F,"not found",0,1)</f>
        <v>35 - Non-Dept</v>
      </c>
      <c r="C157" s="82" t="s">
        <v>5790</v>
      </c>
      <c r="D157" s="658" t="s">
        <v>5793</v>
      </c>
      <c r="E157" s="657" t="str">
        <f>_xlfn.XLOOKUP($D157,Appr.Meta!$A:$A,Appr.Meta!$C:$C,"not found",0,1)</f>
        <v>Media Services &amp; Communications</v>
      </c>
      <c r="F157" s="658">
        <v>350325</v>
      </c>
      <c r="G157" s="657" t="str">
        <f>_xlfn.XLOOKUP($F157,'CC.Meta'!$A:$A,'CC.Meta'!$C:$C,"not found",0,1)</f>
        <v>Communications Services</v>
      </c>
      <c r="H157" s="659" t="str">
        <f t="shared" si="3"/>
        <v>28352-350325</v>
      </c>
    </row>
    <row r="158" spans="1:8">
      <c r="A158" s="656">
        <f>_xlfn.XLOOKUP($F158,'CC.Meta'!$A:$A,'CC.Meta'!$E:$E,"not found",0,1)</f>
        <v>35</v>
      </c>
      <c r="B158" s="657" t="str">
        <f>_xlfn.XLOOKUP($A158,Dept.Meta!$A:$A,Dept.Meta!$F:$F,"not found",0,1)</f>
        <v>35 - Non-Dept</v>
      </c>
      <c r="C158" s="82" t="s">
        <v>5790</v>
      </c>
      <c r="D158" s="658" t="s">
        <v>5793</v>
      </c>
      <c r="E158" s="657" t="str">
        <f>_xlfn.XLOOKUP($D158,Appr.Meta!$A:$A,Appr.Meta!$C:$C,"not found",0,1)</f>
        <v>Media Services &amp; Communications</v>
      </c>
      <c r="F158" s="658">
        <v>350326</v>
      </c>
      <c r="G158" s="657" t="str">
        <f>_xlfn.XLOOKUP($F158,'CC.Meta'!$A:$A,'CC.Meta'!$C:$C,"not found",0,1)</f>
        <v>Media Services</v>
      </c>
      <c r="H158" s="659" t="str">
        <f t="shared" si="3"/>
        <v>28352-350326</v>
      </c>
    </row>
    <row r="159" spans="1:8">
      <c r="A159" s="656">
        <f>_xlfn.XLOOKUP($F159,'CC.Meta'!$A:$A,'CC.Meta'!$E:$E,"not found",0,1)</f>
        <v>35</v>
      </c>
      <c r="B159" s="657" t="str">
        <f>_xlfn.XLOOKUP($A159,Dept.Meta!$A:$A,Dept.Meta!$F:$F,"not found",0,1)</f>
        <v>35 - Non-Dept</v>
      </c>
      <c r="C159" s="82" t="s">
        <v>5790</v>
      </c>
      <c r="D159" s="658" t="s">
        <v>5794</v>
      </c>
      <c r="E159" s="657" t="str">
        <f>_xlfn.XLOOKUP($D159,Appr.Meta!$A:$A,Appr.Meta!$C:$C,"not found",0,1)</f>
        <v>Cable TV</v>
      </c>
      <c r="F159" s="658">
        <v>350324</v>
      </c>
      <c r="G159" s="657" t="str">
        <f>_xlfn.XLOOKUP($F159,'CC.Meta'!$A:$A,'CC.Meta'!$C:$C,"not found",0,1)</f>
        <v>P.E.G. Fees</v>
      </c>
      <c r="H159" s="659" t="str">
        <f t="shared" si="3"/>
        <v>28353-350324</v>
      </c>
    </row>
    <row r="160" spans="1:8">
      <c r="A160" s="656">
        <f>_xlfn.XLOOKUP($F160,'CC.Meta'!$A:$A,'CC.Meta'!$E:$E,"not found",0,1)</f>
        <v>35</v>
      </c>
      <c r="B160" s="657" t="str">
        <f>_xlfn.XLOOKUP($A160,Dept.Meta!$A:$A,Dept.Meta!$F:$F,"not found",0,1)</f>
        <v>35 - Non-Dept</v>
      </c>
      <c r="C160" s="82" t="s">
        <v>5790</v>
      </c>
      <c r="D160" s="658" t="s">
        <v>5794</v>
      </c>
      <c r="E160" s="657" t="str">
        <f>_xlfn.XLOOKUP($D160,Appr.Meta!$A:$A,Appr.Meta!$C:$C,"not found",0,1)</f>
        <v>Cable TV</v>
      </c>
      <c r="F160" s="658">
        <v>350326</v>
      </c>
      <c r="G160" s="657" t="str">
        <f>_xlfn.XLOOKUP($F160,'CC.Meta'!$A:$A,'CC.Meta'!$C:$C,"not found",0,1)</f>
        <v>Media Services</v>
      </c>
      <c r="H160" s="659" t="str">
        <f t="shared" si="3"/>
        <v>28353-350326</v>
      </c>
    </row>
    <row r="161" spans="1:8">
      <c r="A161" s="656">
        <f>_xlfn.XLOOKUP($F161,'CC.Meta'!$A:$A,'CC.Meta'!$E:$E,"not found",0,1)</f>
        <v>35</v>
      </c>
      <c r="B161" s="657" t="str">
        <f>_xlfn.XLOOKUP($A161,Dept.Meta!$A:$A,Dept.Meta!$F:$F,"not found",0,1)</f>
        <v>35 - Non-Dept</v>
      </c>
      <c r="C161" s="82" t="s">
        <v>5795</v>
      </c>
      <c r="D161" s="658" t="s">
        <v>5796</v>
      </c>
      <c r="E161" s="657" t="str">
        <f>_xlfn.XLOOKUP($D161,Appr.Meta!$A:$A,Appr.Meta!$C:$C,"not found",0,1)</f>
        <v>Other Operations Services</v>
      </c>
      <c r="F161" s="658">
        <v>350030</v>
      </c>
      <c r="G161" s="657" t="str">
        <f>_xlfn.XLOOKUP($F161,'CC.Meta'!$A:$A,'CC.Meta'!$C:$C,"not found",0,1)</f>
        <v>Other Operations Services</v>
      </c>
      <c r="H161" s="659" t="str">
        <f t="shared" si="3"/>
        <v>00204-350030</v>
      </c>
    </row>
    <row r="162" spans="1:8">
      <c r="A162" s="656">
        <f>_xlfn.XLOOKUP($F162,'CC.Meta'!$A:$A,'CC.Meta'!$E:$E,"not found",0,1)</f>
        <v>35</v>
      </c>
      <c r="B162" s="657" t="str">
        <f>_xlfn.XLOOKUP($A162,Dept.Meta!$A:$A,Dept.Meta!$F:$F,"not found",0,1)</f>
        <v>35 - Non-Dept</v>
      </c>
      <c r="C162" s="82" t="s">
        <v>5795</v>
      </c>
      <c r="D162" s="658" t="s">
        <v>5797</v>
      </c>
      <c r="E162" s="657" t="str">
        <f>_xlfn.XLOOKUP($D162,Appr.Meta!$A:$A,Appr.Meta!$C:$C,"not found",0,1)</f>
        <v>Non Dept General Revenue</v>
      </c>
      <c r="F162" s="658">
        <v>351020</v>
      </c>
      <c r="G162" s="657" t="str">
        <f>_xlfn.XLOOKUP($F162,'CC.Meta'!$A:$A,'CC.Meta'!$C:$C,"not found",0,1)</f>
        <v>Non-Departmental</v>
      </c>
      <c r="H162" s="659" t="str">
        <f t="shared" si="3"/>
        <v>04739-351020</v>
      </c>
    </row>
    <row r="163" spans="1:8">
      <c r="A163" s="656">
        <f>_xlfn.XLOOKUP($F163,'CC.Meta'!$A:$A,'CC.Meta'!$E:$E,"not found",0,1)</f>
        <v>35</v>
      </c>
      <c r="B163" s="657" t="str">
        <f>_xlfn.XLOOKUP($A163,Dept.Meta!$A:$A,Dept.Meta!$F:$F,"not found",0,1)</f>
        <v>35 - Non-Dept</v>
      </c>
      <c r="C163" s="82" t="s">
        <v>5795</v>
      </c>
      <c r="D163" s="658" t="s">
        <v>5798</v>
      </c>
      <c r="E163" s="657" t="str">
        <f>_xlfn.XLOOKUP($D163,Appr.Meta!$A:$A,Appr.Meta!$C:$C,"not found",0,1)</f>
        <v>Non Dept Risk Management</v>
      </c>
      <c r="F163" s="658">
        <v>350890</v>
      </c>
      <c r="G163" s="657" t="str">
        <f>_xlfn.XLOOKUP($F163,'CC.Meta'!$A:$A,'CC.Meta'!$C:$C,"not found",0,1)</f>
        <v>Risk Management</v>
      </c>
      <c r="H163" s="659" t="str">
        <f t="shared" si="3"/>
        <v>05185-350890</v>
      </c>
    </row>
    <row r="164" spans="1:8">
      <c r="A164" s="656">
        <f>_xlfn.XLOOKUP($F164,'CC.Meta'!$A:$A,'CC.Meta'!$E:$E,"not found",0,1)</f>
        <v>35</v>
      </c>
      <c r="B164" s="657" t="str">
        <f>_xlfn.XLOOKUP($A164,Dept.Meta!$A:$A,Dept.Meta!$F:$F,"not found",0,1)</f>
        <v>35 - Non-Dept</v>
      </c>
      <c r="C164" s="82" t="s">
        <v>5795</v>
      </c>
      <c r="D164" s="658" t="s">
        <v>5799</v>
      </c>
      <c r="E164" s="657" t="str">
        <f>_xlfn.XLOOKUP($D164,Appr.Meta!$A:$A,Appr.Meta!$C:$C,"not found",0,1)</f>
        <v>Operations Support</v>
      </c>
      <c r="F164" s="658">
        <v>351020</v>
      </c>
      <c r="G164" s="657" t="str">
        <f>_xlfn.XLOOKUP($F164,'CC.Meta'!$A:$A,'CC.Meta'!$C:$C,"not found",0,1)</f>
        <v>Non-Departmental</v>
      </c>
      <c r="H164" s="659" t="str">
        <f t="shared" si="3"/>
        <v>10543-351020</v>
      </c>
    </row>
    <row r="165" spans="1:8">
      <c r="A165" s="656">
        <f>_xlfn.XLOOKUP($F165,'CC.Meta'!$A:$A,'CC.Meta'!$E:$E,"not found",0,1)</f>
        <v>35</v>
      </c>
      <c r="B165" s="657" t="str">
        <f>_xlfn.XLOOKUP($A165,Dept.Meta!$A:$A,Dept.Meta!$F:$F,"not found",0,1)</f>
        <v>35 - Non-Dept</v>
      </c>
      <c r="C165" s="82" t="s">
        <v>5795</v>
      </c>
      <c r="D165" s="658" t="s">
        <v>5800</v>
      </c>
      <c r="E165" s="657" t="str">
        <f>_xlfn.XLOOKUP($D165,Appr.Meta!$A:$A,Appr.Meta!$C:$C,"not found",0,1)</f>
        <v>Cobo Acquisition Fund 2003</v>
      </c>
      <c r="F165" s="658">
        <v>350732</v>
      </c>
      <c r="G165" s="657" t="str">
        <f>_xlfn.XLOOKUP($F165,'CC.Meta'!$A:$A,'CC.Meta'!$C:$C,"not found",0,1)</f>
        <v>Hart Plaza Improvements</v>
      </c>
      <c r="H165" s="659" t="str">
        <f t="shared" si="3"/>
        <v>11452-350732</v>
      </c>
    </row>
    <row r="166" spans="1:8">
      <c r="A166" s="656">
        <f>_xlfn.XLOOKUP($F166,'CC.Meta'!$A:$A,'CC.Meta'!$E:$E,"not found",0,1)</f>
        <v>35</v>
      </c>
      <c r="B166" s="657" t="str">
        <f>_xlfn.XLOOKUP($A166,Dept.Meta!$A:$A,Dept.Meta!$F:$F,"not found",0,1)</f>
        <v>35 - Non-Dept</v>
      </c>
      <c r="C166" s="82" t="s">
        <v>5795</v>
      </c>
      <c r="D166" s="658" t="s">
        <v>5801</v>
      </c>
      <c r="E166" s="657" t="str">
        <f>_xlfn.XLOOKUP($D166,Appr.Meta!$A:$A,Appr.Meta!$C:$C,"not found",0,1)</f>
        <v>Non Dept Pension &amp; Employee Benefits Pension</v>
      </c>
      <c r="F166" s="658">
        <v>350015</v>
      </c>
      <c r="G166" s="657" t="str">
        <f>_xlfn.XLOOKUP($F166,'CC.Meta'!$A:$A,'CC.Meta'!$C:$C,"not found",0,1)</f>
        <v>Pension Benefits Administration</v>
      </c>
      <c r="H166" s="659" t="str">
        <f t="shared" si="3"/>
        <v>13608-350015</v>
      </c>
    </row>
    <row r="167" spans="1:8">
      <c r="A167" s="656">
        <f>_xlfn.XLOOKUP($F167,'CC.Meta'!$A:$A,'CC.Meta'!$E:$E,"not found",0,1)</f>
        <v>35</v>
      </c>
      <c r="B167" s="657" t="str">
        <f>_xlfn.XLOOKUP($A167,Dept.Meta!$A:$A,Dept.Meta!$F:$F,"not found",0,1)</f>
        <v>35 - Non-Dept</v>
      </c>
      <c r="C167" s="82" t="s">
        <v>5795</v>
      </c>
      <c r="D167" s="658" t="s">
        <v>5724</v>
      </c>
      <c r="E167" s="657" t="str">
        <f>_xlfn.XLOOKUP($D167,Appr.Meta!$A:$A,Appr.Meta!$C:$C,"not found",0,1)</f>
        <v>Exit Financing</v>
      </c>
      <c r="F167" s="658">
        <v>350048</v>
      </c>
      <c r="G167" s="657" t="str">
        <f>_xlfn.XLOOKUP($F167,'CC.Meta'!$A:$A,'CC.Meta'!$C:$C,"not found",0,1)</f>
        <v>QofL _ 2014 Financial Recovery Bonds</v>
      </c>
      <c r="H167" s="659" t="str">
        <f t="shared" si="3"/>
        <v>13824-350048</v>
      </c>
    </row>
    <row r="168" spans="1:8">
      <c r="A168" s="656">
        <f>_xlfn.XLOOKUP($F168,'CC.Meta'!$A:$A,'CC.Meta'!$E:$E,"not found",0,1)</f>
        <v>35</v>
      </c>
      <c r="B168" s="657" t="str">
        <f>_xlfn.XLOOKUP($A168,Dept.Meta!$A:$A,Dept.Meta!$F:$F,"not found",0,1)</f>
        <v>35 - Non-Dept</v>
      </c>
      <c r="C168" s="82" t="s">
        <v>5795</v>
      </c>
      <c r="D168" s="658" t="s">
        <v>5802</v>
      </c>
      <c r="E168" s="657" t="str">
        <f>_xlfn.XLOOKUP($D168,Appr.Meta!$A:$A,Appr.Meta!$C:$C,"not found",0,1)</f>
        <v>Blight Remediation Projects</v>
      </c>
      <c r="F168" s="658">
        <v>350011</v>
      </c>
      <c r="G168" s="657" t="str">
        <f>_xlfn.XLOOKUP($F168,'CC.Meta'!$A:$A,'CC.Meta'!$C:$C,"not found",0,1)</f>
        <v>Blight Remediation</v>
      </c>
      <c r="H168" s="659" t="str">
        <f t="shared" si="3"/>
        <v>20253-350011</v>
      </c>
    </row>
    <row r="169" spans="1:8">
      <c r="A169" s="656">
        <f>_xlfn.XLOOKUP($F169,'CC.Meta'!$A:$A,'CC.Meta'!$E:$E,"not found",0,1)</f>
        <v>35</v>
      </c>
      <c r="B169" s="657" t="str">
        <f>_xlfn.XLOOKUP($A169,Dept.Meta!$A:$A,Dept.Meta!$F:$F,"not found",0,1)</f>
        <v>35 - Non-Dept</v>
      </c>
      <c r="C169" s="82" t="s">
        <v>5795</v>
      </c>
      <c r="D169" s="658" t="s">
        <v>5803</v>
      </c>
      <c r="E169" s="657" t="str">
        <f>_xlfn.XLOOKUP($D169,Appr.Meta!$A:$A,Appr.Meta!$C:$C,"not found",0,1)</f>
        <v>Prior Year Activity</v>
      </c>
      <c r="F169" s="658">
        <v>351009</v>
      </c>
      <c r="G169" s="657" t="str">
        <f>_xlfn.XLOOKUP($F169,'CC.Meta'!$A:$A,'CC.Meta'!$C:$C,"not found",0,1)</f>
        <v>Prior Year Surplus</v>
      </c>
      <c r="H169" s="659" t="str">
        <f t="shared" si="3"/>
        <v>20255-351009</v>
      </c>
    </row>
    <row r="170" spans="1:8">
      <c r="A170" s="656">
        <f>_xlfn.XLOOKUP($F170,'CC.Meta'!$A:$A,'CC.Meta'!$E:$E,"not found",0,1)</f>
        <v>35</v>
      </c>
      <c r="B170" s="657" t="str">
        <f>_xlfn.XLOOKUP($A170,Dept.Meta!$A:$A,Dept.Meta!$F:$F,"not found",0,1)</f>
        <v>35 - Non-Dept</v>
      </c>
      <c r="C170" s="82" t="s">
        <v>5795</v>
      </c>
      <c r="D170" s="658" t="s">
        <v>5804</v>
      </c>
      <c r="E170" s="657" t="str">
        <f>_xlfn.XLOOKUP($D170,Appr.Meta!$A:$A,Appr.Meta!$C:$C,"not found",0,1)</f>
        <v>COD Cultural Facilities GO Bond Projects 20314</v>
      </c>
      <c r="F170" s="658">
        <v>353400</v>
      </c>
      <c r="G170" s="657" t="str">
        <f>_xlfn.XLOOKUP($F170,'CC.Meta'!$A:$A,'CC.Meta'!$C:$C,"not found",0,1)</f>
        <v>COD Cultural Facilities GO Bond Projects 353400</v>
      </c>
      <c r="H170" s="659" t="str">
        <f t="shared" si="3"/>
        <v>20314-353400</v>
      </c>
    </row>
    <row r="171" spans="1:8">
      <c r="A171" s="656">
        <f>_xlfn.XLOOKUP($F171,'CC.Meta'!$A:$A,'CC.Meta'!$E:$E,"not found",0,1)</f>
        <v>35</v>
      </c>
      <c r="B171" s="657" t="str">
        <f>_xlfn.XLOOKUP($A171,Dept.Meta!$A:$A,Dept.Meta!$F:$F,"not found",0,1)</f>
        <v>35 - Non-Dept</v>
      </c>
      <c r="C171" s="82" t="s">
        <v>5795</v>
      </c>
      <c r="D171" s="658" t="s">
        <v>5784</v>
      </c>
      <c r="E171" s="657" t="str">
        <f>_xlfn.XLOOKUP($D171,Appr.Meta!$A:$A,Appr.Meta!$C:$C,"not found",0,1)</f>
        <v>Neighborhood Redev &amp; Housing Rehab GO Bond Projects 20315</v>
      </c>
      <c r="F171" s="658">
        <v>353500</v>
      </c>
      <c r="G171" s="657" t="str">
        <f>_xlfn.XLOOKUP($F171,'CC.Meta'!$A:$A,'CC.Meta'!$C:$C,"not found",0,1)</f>
        <v>COD Neighborhood Redev. and Housing Rehab GO Bond Projects</v>
      </c>
      <c r="H171" s="659" t="str">
        <f t="shared" si="3"/>
        <v>20315-353500</v>
      </c>
    </row>
    <row r="172" spans="1:8">
      <c r="A172" s="656">
        <f>_xlfn.XLOOKUP($F172,'CC.Meta'!$A:$A,'CC.Meta'!$E:$E,"not found",0,1)</f>
        <v>35</v>
      </c>
      <c r="B172" s="657" t="str">
        <f>_xlfn.XLOOKUP($A172,Dept.Meta!$A:$A,Dept.Meta!$F:$F,"not found",0,1)</f>
        <v>35 - Non-Dept</v>
      </c>
      <c r="C172" s="82" t="s">
        <v>5795</v>
      </c>
      <c r="D172" s="658" t="s">
        <v>5805</v>
      </c>
      <c r="E172" s="657" t="str">
        <f>_xlfn.XLOOKUP($D172,Appr.Meta!$A:$A,Appr.Meta!$C:$C,"not found",0,1)</f>
        <v>COD Public Lighting Improvements GO Bond Projects 20316</v>
      </c>
      <c r="F172" s="658">
        <v>353600</v>
      </c>
      <c r="G172" s="657" t="str">
        <f>_xlfn.XLOOKUP($F172,'CC.Meta'!$A:$A,'CC.Meta'!$C:$C,"not found",0,1)</f>
        <v>COD Public Lighting Improvements GO Bond Projects 353600</v>
      </c>
      <c r="H172" s="659" t="str">
        <f t="shared" si="3"/>
        <v>20316-353600</v>
      </c>
    </row>
    <row r="173" spans="1:8">
      <c r="A173" s="656">
        <f>_xlfn.XLOOKUP($F173,'CC.Meta'!$A:$A,'CC.Meta'!$E:$E,"not found",0,1)</f>
        <v>35</v>
      </c>
      <c r="B173" s="657" t="str">
        <f>_xlfn.XLOOKUP($A173,Dept.Meta!$A:$A,Dept.Meta!$F:$F,"not found",0,1)</f>
        <v>35 - Non-Dept</v>
      </c>
      <c r="C173" s="82" t="s">
        <v>5795</v>
      </c>
      <c r="D173" s="658" t="s">
        <v>5806</v>
      </c>
      <c r="E173" s="657" t="str">
        <f>_xlfn.XLOOKUP($D173,Appr.Meta!$A:$A,Appr.Meta!$C:$C,"not found",0,1)</f>
        <v>COD Public Lighting Service Extensions GO Bond Projects 20317</v>
      </c>
      <c r="F173" s="658">
        <v>353610</v>
      </c>
      <c r="G173" s="657" t="str">
        <f>_xlfn.XLOOKUP($F173,'CC.Meta'!$A:$A,'CC.Meta'!$C:$C,"not found",0,1)</f>
        <v>COD Public Lighting Service Extensions GO Bond Projects 353610</v>
      </c>
      <c r="H173" s="659" t="str">
        <f t="shared" si="3"/>
        <v>20317-353610</v>
      </c>
    </row>
    <row r="174" spans="1:8">
      <c r="A174" s="656">
        <f>_xlfn.XLOOKUP($F174,'CC.Meta'!$A:$A,'CC.Meta'!$E:$E,"not found",0,1)</f>
        <v>35</v>
      </c>
      <c r="B174" s="657" t="str">
        <f>_xlfn.XLOOKUP($A174,Dept.Meta!$A:$A,Dept.Meta!$F:$F,"not found",0,1)</f>
        <v>35 - Non-Dept</v>
      </c>
      <c r="C174" s="82" t="s">
        <v>5795</v>
      </c>
      <c r="D174" s="658" t="s">
        <v>5807</v>
      </c>
      <c r="E174" s="657" t="str">
        <f>_xlfn.XLOOKUP($D174,Appr.Meta!$A:$A,Appr.Meta!$C:$C,"not found",0,1)</f>
        <v>COD Public Safety Facilities GO Bond Projects 20318</v>
      </c>
      <c r="F174" s="658">
        <v>353700</v>
      </c>
      <c r="G174" s="657" t="str">
        <f>_xlfn.XLOOKUP($F174,'CC.Meta'!$A:$A,'CC.Meta'!$C:$C,"not found",0,1)</f>
        <v>COD Public Safety Facilities GO Bond Projects 353700</v>
      </c>
      <c r="H174" s="659" t="str">
        <f t="shared" si="3"/>
        <v>20318-353700</v>
      </c>
    </row>
    <row r="175" spans="1:8">
      <c r="A175" s="656">
        <f>_xlfn.XLOOKUP($F175,'CC.Meta'!$A:$A,'CC.Meta'!$E:$E,"not found",0,1)</f>
        <v>35</v>
      </c>
      <c r="B175" s="657" t="str">
        <f>_xlfn.XLOOKUP($A175,Dept.Meta!$A:$A,Dept.Meta!$F:$F,"not found",0,1)</f>
        <v>35 - Non-Dept</v>
      </c>
      <c r="C175" s="82" t="s">
        <v>5795</v>
      </c>
      <c r="D175" s="658" t="s">
        <v>5808</v>
      </c>
      <c r="E175" s="657" t="str">
        <f>_xlfn.XLOOKUP($D175,Appr.Meta!$A:$A,Appr.Meta!$C:$C,"not found",0,1)</f>
        <v>COD Public Safety Facilities DOJ GO Bond Projects 20319</v>
      </c>
      <c r="F175" s="658">
        <v>353710</v>
      </c>
      <c r="G175" s="657" t="str">
        <f>_xlfn.XLOOKUP($F175,'CC.Meta'!$A:$A,'CC.Meta'!$C:$C,"not found",0,1)</f>
        <v>COD Public Safety Facilities DOJ GO Bond Projects 353710</v>
      </c>
      <c r="H175" s="659" t="str">
        <f t="shared" si="3"/>
        <v>20319-353710</v>
      </c>
    </row>
    <row r="176" spans="1:8">
      <c r="A176" s="656">
        <f>_xlfn.XLOOKUP($F176,'CC.Meta'!$A:$A,'CC.Meta'!$E:$E,"not found",0,1)</f>
        <v>35</v>
      </c>
      <c r="B176" s="657" t="str">
        <f>_xlfn.XLOOKUP($A176,Dept.Meta!$A:$A,Dept.Meta!$F:$F,"not found",0,1)</f>
        <v>35 - Non-Dept</v>
      </c>
      <c r="C176" s="82" t="s">
        <v>5795</v>
      </c>
      <c r="D176" s="658" t="s">
        <v>5809</v>
      </c>
      <c r="E176" s="657" t="str">
        <f>_xlfn.XLOOKUP($D176,Appr.Meta!$A:$A,Appr.Meta!$C:$C,"not found",0,1)</f>
        <v>COD Public Safety Facilities Other GO Bond Projects 20320</v>
      </c>
      <c r="F176" s="658">
        <v>353720</v>
      </c>
      <c r="G176" s="657" t="str">
        <f>_xlfn.XLOOKUP($F176,'CC.Meta'!$A:$A,'CC.Meta'!$C:$C,"not found",0,1)</f>
        <v>COD Public Safety Facilities Other GO Bond Projects 353720</v>
      </c>
      <c r="H176" s="659" t="str">
        <f t="shared" si="3"/>
        <v>20320-353720</v>
      </c>
    </row>
    <row r="177" spans="1:8">
      <c r="A177" s="656">
        <f>_xlfn.XLOOKUP($F177,'CC.Meta'!$A:$A,'CC.Meta'!$E:$E,"not found",0,1)</f>
        <v>35</v>
      </c>
      <c r="B177" s="657" t="str">
        <f>_xlfn.XLOOKUP($A177,Dept.Meta!$A:$A,Dept.Meta!$F:$F,"not found",0,1)</f>
        <v>35 - Non-Dept</v>
      </c>
      <c r="C177" s="82" t="s">
        <v>5795</v>
      </c>
      <c r="D177" s="658" t="s">
        <v>5810</v>
      </c>
      <c r="E177" s="657" t="str">
        <f>_xlfn.XLOOKUP($D177,Appr.Meta!$A:$A,Appr.Meta!$C:$C,"not found",0,1)</f>
        <v>COD Transportation Facilities Vehicle Procurement GO Bond Projects 20322</v>
      </c>
      <c r="F177" s="658">
        <v>353900</v>
      </c>
      <c r="G177" s="657" t="str">
        <f>_xlfn.XLOOKUP($F177,'CC.Meta'!$A:$A,'CC.Meta'!$C:$C,"not found",0,1)</f>
        <v>COD Transportation Facilities Vehicle Procurement GO Bond Projects 353900</v>
      </c>
      <c r="H177" s="659" t="str">
        <f t="shared" si="3"/>
        <v>20322-353900</v>
      </c>
    </row>
    <row r="178" spans="1:8">
      <c r="A178" s="656">
        <f>_xlfn.XLOOKUP($F178,'CC.Meta'!$A:$A,'CC.Meta'!$E:$E,"not found",0,1)</f>
        <v>35</v>
      </c>
      <c r="B178" s="657" t="str">
        <f>_xlfn.XLOOKUP($A178,Dept.Meta!$A:$A,Dept.Meta!$F:$F,"not found",0,1)</f>
        <v>35 - Non-Dept</v>
      </c>
      <c r="C178" s="82" t="s">
        <v>5795</v>
      </c>
      <c r="D178" s="658" t="s">
        <v>5811</v>
      </c>
      <c r="E178" s="657" t="str">
        <f>_xlfn.XLOOKUP($D178,Appr.Meta!$A:$A,Appr.Meta!$C:$C,"not found",0,1)</f>
        <v>COD Transportation Facilities GO Bond Projects 20323</v>
      </c>
      <c r="F178" s="658">
        <v>353910</v>
      </c>
      <c r="G178" s="657" t="str">
        <f>_xlfn.XLOOKUP($F178,'CC.Meta'!$A:$A,'CC.Meta'!$C:$C,"not found",0,1)</f>
        <v>COD Transportation Facilities GO Bond Projects</v>
      </c>
      <c r="H178" s="659" t="str">
        <f t="shared" si="3"/>
        <v>20323-353910</v>
      </c>
    </row>
    <row r="179" spans="1:8">
      <c r="A179" s="656">
        <f>_xlfn.XLOOKUP($F179,'CC.Meta'!$A:$A,'CC.Meta'!$E:$E,"not found",0,1)</f>
        <v>35</v>
      </c>
      <c r="B179" s="657" t="str">
        <f>_xlfn.XLOOKUP($A179,Dept.Meta!$A:$A,Dept.Meta!$F:$F,"not found",0,1)</f>
        <v>35 - Non-Dept</v>
      </c>
      <c r="C179" s="82" t="s">
        <v>5795</v>
      </c>
      <c r="D179" s="658" t="s">
        <v>5812</v>
      </c>
      <c r="E179" s="657" t="str">
        <f>_xlfn.XLOOKUP($D179,Appr.Meta!$A:$A,Appr.Meta!$C:$C,"not found",0,1)</f>
        <v>COD Public Safety Facilities DOJ GO Bond Projects 20328</v>
      </c>
      <c r="F179" s="658">
        <v>353710</v>
      </c>
      <c r="G179" s="657" t="str">
        <f>_xlfn.XLOOKUP($F179,'CC.Meta'!$A:$A,'CC.Meta'!$C:$C,"not found",0,1)</f>
        <v>COD Public Safety Facilities DOJ GO Bond Projects 353710</v>
      </c>
      <c r="H179" s="659" t="str">
        <f t="shared" si="3"/>
        <v>20328-353710</v>
      </c>
    </row>
    <row r="180" spans="1:8">
      <c r="A180" s="656">
        <f>_xlfn.XLOOKUP($F180,'CC.Meta'!$A:$A,'CC.Meta'!$E:$E,"not found",0,1)</f>
        <v>35</v>
      </c>
      <c r="B180" s="657" t="str">
        <f>_xlfn.XLOOKUP($A180,Dept.Meta!$A:$A,Dept.Meta!$F:$F,"not found",0,1)</f>
        <v>35 - Non-Dept</v>
      </c>
      <c r="C180" s="82" t="s">
        <v>5795</v>
      </c>
      <c r="D180" s="658" t="s">
        <v>5813</v>
      </c>
      <c r="E180" s="657" t="str">
        <f>_xlfn.XLOOKUP($D180,Appr.Meta!$A:$A,Appr.Meta!$C:$C,"not found",0,1)</f>
        <v>COD Transportation Facilities Vehicle Procurement GO Bond Projects 20331</v>
      </c>
      <c r="F180" s="658">
        <v>353900</v>
      </c>
      <c r="G180" s="657" t="str">
        <f>_xlfn.XLOOKUP($F180,'CC.Meta'!$A:$A,'CC.Meta'!$C:$C,"not found",0,1)</f>
        <v>COD Transportation Facilities Vehicle Procurement GO Bond Projects 353900</v>
      </c>
      <c r="H180" s="659" t="str">
        <f t="shared" si="3"/>
        <v>20331-353900</v>
      </c>
    </row>
    <row r="181" spans="1:8">
      <c r="A181" s="656">
        <f>_xlfn.XLOOKUP($F181,'CC.Meta'!$A:$A,'CC.Meta'!$E:$E,"not found",0,1)</f>
        <v>35</v>
      </c>
      <c r="B181" s="657" t="str">
        <f>_xlfn.XLOOKUP($A181,Dept.Meta!$A:$A,Dept.Meta!$F:$F,"not found",0,1)</f>
        <v>35 - Non-Dept</v>
      </c>
      <c r="C181" s="82" t="s">
        <v>5795</v>
      </c>
      <c r="D181" s="658" t="s">
        <v>5760</v>
      </c>
      <c r="E181" s="657" t="str">
        <f>_xlfn.XLOOKUP($D181,Appr.Meta!$A:$A,Appr.Meta!$C:$C,"not found",0,1)</f>
        <v>CoD Capital Projects</v>
      </c>
      <c r="F181" s="658">
        <v>350030</v>
      </c>
      <c r="G181" s="657" t="str">
        <f>_xlfn.XLOOKUP($F181,'CC.Meta'!$A:$A,'CC.Meta'!$C:$C,"not found",0,1)</f>
        <v>Other Operations Services</v>
      </c>
      <c r="H181" s="659" t="str">
        <f t="shared" si="3"/>
        <v>20507-350030</v>
      </c>
    </row>
    <row r="182" spans="1:8">
      <c r="A182" s="656">
        <f>_xlfn.XLOOKUP($F182,'CC.Meta'!$A:$A,'CC.Meta'!$E:$E,"not found",0,1)</f>
        <v>35</v>
      </c>
      <c r="B182" s="657" t="str">
        <f>_xlfn.XLOOKUP($A182,Dept.Meta!$A:$A,Dept.Meta!$F:$F,"not found",0,1)</f>
        <v>35 - Non-Dept</v>
      </c>
      <c r="C182" s="82" t="s">
        <v>5795</v>
      </c>
      <c r="D182" s="658" t="s">
        <v>5760</v>
      </c>
      <c r="E182" s="657" t="str">
        <f>_xlfn.XLOOKUP($D182,Appr.Meta!$A:$A,Appr.Meta!$C:$C,"not found",0,1)</f>
        <v>CoD Capital Projects</v>
      </c>
      <c r="F182" s="658">
        <v>358010</v>
      </c>
      <c r="G182" s="657" t="str">
        <f>_xlfn.XLOOKUP($F182,'CC.Meta'!$A:$A,'CC.Meta'!$C:$C,"not found",0,1)</f>
        <v>Capital Restructuring Initiative - Airport</v>
      </c>
      <c r="H182" s="659" t="str">
        <f t="shared" si="3"/>
        <v>20507-358010</v>
      </c>
    </row>
    <row r="183" spans="1:8">
      <c r="A183" s="656">
        <f>_xlfn.XLOOKUP($F183,'CC.Meta'!$A:$A,'CC.Meta'!$E:$E,"not found",0,1)</f>
        <v>35</v>
      </c>
      <c r="B183" s="657" t="str">
        <f>_xlfn.XLOOKUP($A183,Dept.Meta!$A:$A,Dept.Meta!$F:$F,"not found",0,1)</f>
        <v>35 - Non-Dept</v>
      </c>
      <c r="C183" s="82" t="s">
        <v>5795</v>
      </c>
      <c r="D183" s="658" t="s">
        <v>5760</v>
      </c>
      <c r="E183" s="657" t="str">
        <f>_xlfn.XLOOKUP($D183,Appr.Meta!$A:$A,Appr.Meta!$C:$C,"not found",0,1)</f>
        <v>CoD Capital Projects</v>
      </c>
      <c r="F183" s="658">
        <v>358035</v>
      </c>
      <c r="G183" s="657" t="str">
        <f>_xlfn.XLOOKUP($F183,'CC.Meta'!$A:$A,'CC.Meta'!$C:$C,"not found",0,1)</f>
        <v>Capital Restructuring Initiative - Non Departmental</v>
      </c>
      <c r="H183" s="659" t="str">
        <f t="shared" si="3"/>
        <v>20507-358035</v>
      </c>
    </row>
    <row r="184" spans="1:8">
      <c r="A184" s="656">
        <f>_xlfn.XLOOKUP($F184,'CC.Meta'!$A:$A,'CC.Meta'!$E:$E,"not found",0,1)</f>
        <v>35</v>
      </c>
      <c r="B184" s="657" t="str">
        <f>_xlfn.XLOOKUP($A184,Dept.Meta!$A:$A,Dept.Meta!$F:$F,"not found",0,1)</f>
        <v>35 - Non-Dept</v>
      </c>
      <c r="C184" s="82" t="s">
        <v>5795</v>
      </c>
      <c r="D184" s="658" t="s">
        <v>5752</v>
      </c>
      <c r="E184" s="657" t="str">
        <f>_xlfn.XLOOKUP($D184,Appr.Meta!$A:$A,Appr.Meta!$C:$C,"not found",0,1)</f>
        <v>COVID-19 Response</v>
      </c>
      <c r="F184" s="658">
        <v>350011</v>
      </c>
      <c r="G184" s="657" t="str">
        <f>_xlfn.XLOOKUP($F184,'CC.Meta'!$A:$A,'CC.Meta'!$C:$C,"not found",0,1)</f>
        <v>Blight Remediation</v>
      </c>
      <c r="H184" s="659" t="str">
        <f t="shared" si="3"/>
        <v>20785-350011</v>
      </c>
    </row>
    <row r="185" spans="1:8">
      <c r="A185" s="656">
        <f>_xlfn.XLOOKUP($F185,'CC.Meta'!$A:$A,'CC.Meta'!$E:$E,"not found",0,1)</f>
        <v>35</v>
      </c>
      <c r="B185" s="657" t="str">
        <f>_xlfn.XLOOKUP($A185,Dept.Meta!$A:$A,Dept.Meta!$F:$F,"not found",0,1)</f>
        <v>35 - Non-Dept</v>
      </c>
      <c r="C185" s="82" t="s">
        <v>5795</v>
      </c>
      <c r="D185" s="658" t="s">
        <v>5752</v>
      </c>
      <c r="E185" s="657" t="str">
        <f>_xlfn.XLOOKUP($D185,Appr.Meta!$A:$A,Appr.Meta!$C:$C,"not found",0,1)</f>
        <v>COVID-19 Response</v>
      </c>
      <c r="F185" s="658">
        <v>350046</v>
      </c>
      <c r="G185" s="657" t="str">
        <f>_xlfn.XLOOKUP($F185,'CC.Meta'!$A:$A,'CC.Meta'!$C:$C,"not found",0,1)</f>
        <v>Restructuring _ Reimbursable Costs</v>
      </c>
      <c r="H185" s="659" t="str">
        <f t="shared" si="3"/>
        <v>20785-350046</v>
      </c>
    </row>
    <row r="186" spans="1:8">
      <c r="A186" s="656">
        <f>_xlfn.XLOOKUP($F186,'CC.Meta'!$A:$A,'CC.Meta'!$E:$E,"not found",0,1)</f>
        <v>35</v>
      </c>
      <c r="B186" s="657" t="str">
        <f>_xlfn.XLOOKUP($A186,Dept.Meta!$A:$A,Dept.Meta!$F:$F,"not found",0,1)</f>
        <v>35 - Non-Dept</v>
      </c>
      <c r="C186" s="82" t="s">
        <v>5795</v>
      </c>
      <c r="D186" s="658" t="s">
        <v>5814</v>
      </c>
      <c r="E186" s="657" t="str">
        <f>_xlfn.XLOOKUP($D186,Appr.Meta!$A:$A,Appr.Meta!$C:$C,"not found",0,1)</f>
        <v>COVID-19 DR4494MI Vaccine Grant</v>
      </c>
      <c r="F186" s="658">
        <v>350046</v>
      </c>
      <c r="G186" s="657" t="str">
        <f>_xlfn.XLOOKUP($F186,'CC.Meta'!$A:$A,'CC.Meta'!$C:$C,"not found",0,1)</f>
        <v>Restructuring _ Reimbursable Costs</v>
      </c>
      <c r="H186" s="659" t="str">
        <f t="shared" si="3"/>
        <v>20787-350046</v>
      </c>
    </row>
    <row r="187" spans="1:8">
      <c r="A187" s="656">
        <f>_xlfn.XLOOKUP($F187,'CC.Meta'!$A:$A,'CC.Meta'!$E:$E,"not found",0,1)</f>
        <v>35</v>
      </c>
      <c r="B187" s="657" t="str">
        <f>_xlfn.XLOOKUP($A187,Dept.Meta!$A:$A,Dept.Meta!$F:$F,"not found",0,1)</f>
        <v>35 - Non-Dept</v>
      </c>
      <c r="C187" s="82" t="s">
        <v>5795</v>
      </c>
      <c r="D187" s="658" t="s">
        <v>5815</v>
      </c>
      <c r="E187" s="657" t="str">
        <f>_xlfn.XLOOKUP($D187,Appr.Meta!$A:$A,Appr.Meta!$C:$C,"not found",0,1)</f>
        <v>FY20 Coronavirus Relief Fund Grant</v>
      </c>
      <c r="F187" s="658">
        <v>350046</v>
      </c>
      <c r="G187" s="657" t="str">
        <f>_xlfn.XLOOKUP($F187,'CC.Meta'!$A:$A,'CC.Meta'!$C:$C,"not found",0,1)</f>
        <v>Restructuring _ Reimbursable Costs</v>
      </c>
      <c r="H187" s="659" t="str">
        <f t="shared" si="3"/>
        <v>20842-350046</v>
      </c>
    </row>
    <row r="188" spans="1:8">
      <c r="A188" s="656">
        <f>_xlfn.XLOOKUP($F188,'CC.Meta'!$A:$A,'CC.Meta'!$E:$E,"not found",0,1)</f>
        <v>35</v>
      </c>
      <c r="B188" s="657" t="str">
        <f>_xlfn.XLOOKUP($A188,Dept.Meta!$A:$A,Dept.Meta!$F:$F,"not found",0,1)</f>
        <v>35 - Non-Dept</v>
      </c>
      <c r="C188" s="82" t="s">
        <v>5795</v>
      </c>
      <c r="D188" s="658" t="s">
        <v>5816</v>
      </c>
      <c r="E188" s="657" t="str">
        <f>_xlfn.XLOOKUP($D188,Appr.Meta!$A:$A,Appr.Meta!$C:$C,"not found",0,1)</f>
        <v>2021 Food Response Funds</v>
      </c>
      <c r="F188" s="658">
        <v>350030</v>
      </c>
      <c r="G188" s="657" t="str">
        <f>_xlfn.XLOOKUP($F188,'CC.Meta'!$A:$A,'CC.Meta'!$C:$C,"not found",0,1)</f>
        <v>Other Operations Services</v>
      </c>
      <c r="H188" s="659" t="str">
        <f t="shared" si="3"/>
        <v>20976-350030</v>
      </c>
    </row>
    <row r="189" spans="1:8">
      <c r="A189" s="656">
        <f>_xlfn.XLOOKUP($F189,'CC.Meta'!$A:$A,'CC.Meta'!$E:$E,"not found",0,1)</f>
        <v>35</v>
      </c>
      <c r="B189" s="657" t="str">
        <f>_xlfn.XLOOKUP($A189,Dept.Meta!$A:$A,Dept.Meta!$F:$F,"not found",0,1)</f>
        <v>35 - Non-Dept</v>
      </c>
      <c r="C189" s="82" t="s">
        <v>5795</v>
      </c>
      <c r="D189" s="658" t="s">
        <v>5817</v>
      </c>
      <c r="E189" s="657" t="str">
        <f>_xlfn.XLOOKUP($D189,Appr.Meta!$A:$A,Appr.Meta!$C:$C,"not found",0,1)</f>
        <v>FY 2022 CDC COVID IMMUNIZATIONS</v>
      </c>
      <c r="F189" s="658">
        <v>350046</v>
      </c>
      <c r="G189" s="657" t="str">
        <f>_xlfn.XLOOKUP($F189,'CC.Meta'!$A:$A,'CC.Meta'!$C:$C,"not found",0,1)</f>
        <v>Restructuring _ Reimbursable Costs</v>
      </c>
      <c r="H189" s="659" t="str">
        <f t="shared" si="3"/>
        <v>20986-350046</v>
      </c>
    </row>
    <row r="190" spans="1:8">
      <c r="A190" s="656">
        <f>_xlfn.XLOOKUP($F190,'CC.Meta'!$A:$A,'CC.Meta'!$E:$E,"not found",0,1)</f>
        <v>35</v>
      </c>
      <c r="B190" s="657" t="str">
        <f>_xlfn.XLOOKUP($A190,Dept.Meta!$A:$A,Dept.Meta!$F:$F,"not found",0,1)</f>
        <v>35 - Non-Dept</v>
      </c>
      <c r="C190" s="82" t="s">
        <v>5795</v>
      </c>
      <c r="D190" s="658" t="s">
        <v>5776</v>
      </c>
      <c r="E190" s="657" t="str">
        <f>_xlfn.XLOOKUP($D190,Appr.Meta!$A:$A,Appr.Meta!$C:$C,"not found",0,1)</f>
        <v>2018 UTGO Bonds - Series A</v>
      </c>
      <c r="F190" s="658">
        <v>351380</v>
      </c>
      <c r="G190" s="657" t="str">
        <f>_xlfn.XLOOKUP($F190,'CC.Meta'!$A:$A,'CC.Meta'!$C:$C,"not found",0,1)</f>
        <v>2018 UTGO Bonds</v>
      </c>
      <c r="H190" s="659" t="str">
        <f t="shared" si="3"/>
        <v>21001-351380</v>
      </c>
    </row>
    <row r="191" spans="1:8">
      <c r="A191" s="656">
        <f>_xlfn.XLOOKUP($F191,'CC.Meta'!$A:$A,'CC.Meta'!$E:$E,"not found",0,1)</f>
        <v>35</v>
      </c>
      <c r="B191" s="657" t="str">
        <f>_xlfn.XLOOKUP($A191,Dept.Meta!$A:$A,Dept.Meta!$F:$F,"not found",0,1)</f>
        <v>35 - Non-Dept</v>
      </c>
      <c r="C191" s="82" t="s">
        <v>5795</v>
      </c>
      <c r="D191" s="658" t="s">
        <v>5739</v>
      </c>
      <c r="E191" s="657" t="str">
        <f>_xlfn.XLOOKUP($D191,Appr.Meta!$A:$A,Appr.Meta!$C:$C,"not found",0,1)</f>
        <v>Neighborhood Improvement Bonds</v>
      </c>
      <c r="F191" s="658">
        <v>351380</v>
      </c>
      <c r="G191" s="657" t="str">
        <f>_xlfn.XLOOKUP($F191,'CC.Meta'!$A:$A,'CC.Meta'!$C:$C,"not found",0,1)</f>
        <v>2018 UTGO Bonds</v>
      </c>
      <c r="H191" s="659" t="str">
        <f t="shared" si="3"/>
        <v>21003-351380</v>
      </c>
    </row>
    <row r="192" spans="1:8">
      <c r="A192" s="656">
        <f>_xlfn.XLOOKUP($F192,'CC.Meta'!$A:$A,'CC.Meta'!$E:$E,"not found",0,1)</f>
        <v>35</v>
      </c>
      <c r="B192" s="657" t="str">
        <f>_xlfn.XLOOKUP($A192,Dept.Meta!$A:$A,Dept.Meta!$F:$F,"not found",0,1)</f>
        <v>35 - Non-Dept</v>
      </c>
      <c r="C192" s="82" t="s">
        <v>5795</v>
      </c>
      <c r="D192" s="658" t="s">
        <v>5818</v>
      </c>
      <c r="E192" s="657" t="str">
        <f>_xlfn.XLOOKUP($D192,Appr.Meta!$A:$A,Appr.Meta!$C:$C,"not found",0,1)</f>
        <v>City of Detroit Testing</v>
      </c>
      <c r="F192" s="658">
        <v>350046</v>
      </c>
      <c r="G192" s="657" t="str">
        <f>_xlfn.XLOOKUP($F192,'CC.Meta'!$A:$A,'CC.Meta'!$C:$C,"not found",0,1)</f>
        <v>Restructuring _ Reimbursable Costs</v>
      </c>
      <c r="H192" s="659" t="str">
        <f t="shared" si="3"/>
        <v>21099-350046</v>
      </c>
    </row>
    <row r="193" spans="1:8">
      <c r="A193" s="656">
        <f>_xlfn.XLOOKUP($F193,'CC.Meta'!$A:$A,'CC.Meta'!$E:$E,"not found",0,1)</f>
        <v>35</v>
      </c>
      <c r="B193" s="657" t="str">
        <f>_xlfn.XLOOKUP($A193,Dept.Meta!$A:$A,Dept.Meta!$F:$F,"not found",0,1)</f>
        <v>35 - Non-Dept</v>
      </c>
      <c r="C193" s="82" t="s">
        <v>5819</v>
      </c>
      <c r="D193" s="658" t="s">
        <v>5820</v>
      </c>
      <c r="E193" s="657" t="str">
        <f>_xlfn.XLOOKUP($D193,Appr.Meta!$A:$A,Appr.Meta!$C:$C,"not found",0,1)</f>
        <v>Opioid Settlement Proceeds</v>
      </c>
      <c r="F193" s="658">
        <v>350030</v>
      </c>
      <c r="G193" s="657" t="str">
        <f>_xlfn.XLOOKUP($F193,'CC.Meta'!$A:$A,'CC.Meta'!$C:$C,"not found",0,1)</f>
        <v>Other Operations Services</v>
      </c>
      <c r="H193" s="659" t="str">
        <f t="shared" si="3"/>
        <v>21243-350030</v>
      </c>
    </row>
    <row r="194" spans="1:8">
      <c r="A194" s="656">
        <f>_xlfn.XLOOKUP($F194,'CC.Meta'!$A:$A,'CC.Meta'!$E:$E,"not found",0,1)</f>
        <v>35</v>
      </c>
      <c r="B194" s="657" t="str">
        <f>_xlfn.XLOOKUP($A194,Dept.Meta!$A:$A,Dept.Meta!$F:$F,"not found",0,1)</f>
        <v>35 - Non-Dept</v>
      </c>
      <c r="C194" s="82" t="s">
        <v>5795</v>
      </c>
      <c r="D194" s="658" t="s">
        <v>5754</v>
      </c>
      <c r="E194" s="657" t="str">
        <f>_xlfn.XLOOKUP($D194,Appr.Meta!$A:$A,Appr.Meta!$C:$C,"not found",0,1)</f>
        <v>ARPA - Emergency Rental Assistance Grant</v>
      </c>
      <c r="F194" s="658">
        <v>350030</v>
      </c>
      <c r="G194" s="657" t="str">
        <f>_xlfn.XLOOKUP($F194,'CC.Meta'!$A:$A,'CC.Meta'!$C:$C,"not found",0,1)</f>
        <v>Other Operations Services</v>
      </c>
      <c r="H194" s="659" t="str">
        <f t="shared" si="3"/>
        <v>22001-350030</v>
      </c>
    </row>
    <row r="195" spans="1:8">
      <c r="A195" s="656">
        <f>_xlfn.XLOOKUP($F195,'CC.Meta'!$A:$A,'CC.Meta'!$E:$E,"not found",0,1)</f>
        <v>35</v>
      </c>
      <c r="B195" s="657" t="str">
        <f>_xlfn.XLOOKUP($A195,Dept.Meta!$A:$A,Dept.Meta!$F:$F,"not found",0,1)</f>
        <v>35 - Non-Dept</v>
      </c>
      <c r="C195" s="82" t="s">
        <v>5795</v>
      </c>
      <c r="D195" s="658" t="s">
        <v>5725</v>
      </c>
      <c r="E195" s="657" t="str">
        <f>_xlfn.XLOOKUP($D195,Appr.Meta!$A:$A,Appr.Meta!$C:$C,"not found",0,1)</f>
        <v>ARPA - City Services &amp; Infrasructure</v>
      </c>
      <c r="F195" s="658">
        <v>350030</v>
      </c>
      <c r="G195" s="657" t="str">
        <f>_xlfn.XLOOKUP($F195,'CC.Meta'!$A:$A,'CC.Meta'!$C:$C,"not found",0,1)</f>
        <v>Other Operations Services</v>
      </c>
      <c r="H195" s="659" t="str">
        <f t="shared" si="3"/>
        <v>22002-350030</v>
      </c>
    </row>
    <row r="196" spans="1:8">
      <c r="A196" s="656">
        <f>_xlfn.XLOOKUP($F196,'CC.Meta'!$A:$A,'CC.Meta'!$E:$E,"not found",0,1)</f>
        <v>35</v>
      </c>
      <c r="B196" s="657" t="str">
        <f>_xlfn.XLOOKUP($A196,Dept.Meta!$A:$A,Dept.Meta!$F:$F,"not found",0,1)</f>
        <v>35 - Non-Dept</v>
      </c>
      <c r="C196" s="82" t="s">
        <v>5795</v>
      </c>
      <c r="D196" s="658" t="s">
        <v>5821</v>
      </c>
      <c r="E196" s="657" t="str">
        <f>_xlfn.XLOOKUP($D196,Appr.Meta!$A:$A,Appr.Meta!$C:$C,"not found",0,1)</f>
        <v>ARPA - Blight Remediation</v>
      </c>
      <c r="F196" s="658">
        <v>350030</v>
      </c>
      <c r="G196" s="657" t="str">
        <f>_xlfn.XLOOKUP($F196,'CC.Meta'!$A:$A,'CC.Meta'!$C:$C,"not found",0,1)</f>
        <v>Other Operations Services</v>
      </c>
      <c r="H196" s="659" t="str">
        <f t="shared" ref="H196:H259" si="4">_xlfn.CONCAT(D196,"-",F196)</f>
        <v>22003-350030</v>
      </c>
    </row>
    <row r="197" spans="1:8">
      <c r="A197" s="656">
        <f>_xlfn.XLOOKUP($F197,'CC.Meta'!$A:$A,'CC.Meta'!$E:$E,"not found",0,1)</f>
        <v>35</v>
      </c>
      <c r="B197" s="657" t="str">
        <f>_xlfn.XLOOKUP($A197,Dept.Meta!$A:$A,Dept.Meta!$F:$F,"not found",0,1)</f>
        <v>35 - Non-Dept</v>
      </c>
      <c r="C197" s="82" t="s">
        <v>5795</v>
      </c>
      <c r="D197" s="658" t="s">
        <v>5733</v>
      </c>
      <c r="E197" s="657" t="str">
        <f>_xlfn.XLOOKUP($D197,Appr.Meta!$A:$A,Appr.Meta!$C:$C,"not found",0,1)</f>
        <v>ARPA - Match Funding</v>
      </c>
      <c r="F197" s="658">
        <v>350030</v>
      </c>
      <c r="G197" s="657" t="str">
        <f>_xlfn.XLOOKUP($F197,'CC.Meta'!$A:$A,'CC.Meta'!$C:$C,"not found",0,1)</f>
        <v>Other Operations Services</v>
      </c>
      <c r="H197" s="659" t="str">
        <f t="shared" si="4"/>
        <v>22004-350030</v>
      </c>
    </row>
    <row r="198" spans="1:8">
      <c r="A198" s="656">
        <f>_xlfn.XLOOKUP($F198,'CC.Meta'!$A:$A,'CC.Meta'!$E:$E,"not found",0,1)</f>
        <v>35</v>
      </c>
      <c r="B198" s="657" t="str">
        <f>_xlfn.XLOOKUP($A198,Dept.Meta!$A:$A,Dept.Meta!$F:$F,"not found",0,1)</f>
        <v>35 - Non-Dept</v>
      </c>
      <c r="C198" s="82" t="s">
        <v>5795</v>
      </c>
      <c r="D198" s="658" t="s">
        <v>5822</v>
      </c>
      <c r="E198" s="657" t="str">
        <f>_xlfn.XLOOKUP($D198,Appr.Meta!$A:$A,Appr.Meta!$C:$C,"not found",0,1)</f>
        <v>ARPA - Neighborhood Investments 1</v>
      </c>
      <c r="F198" s="658">
        <v>350030</v>
      </c>
      <c r="G198" s="657" t="str">
        <f>_xlfn.XLOOKUP($F198,'CC.Meta'!$A:$A,'CC.Meta'!$C:$C,"not found",0,1)</f>
        <v>Other Operations Services</v>
      </c>
      <c r="H198" s="659" t="str">
        <f t="shared" si="4"/>
        <v>22005-350030</v>
      </c>
    </row>
    <row r="199" spans="1:8">
      <c r="A199" s="656">
        <f>_xlfn.XLOOKUP($F199,'CC.Meta'!$A:$A,'CC.Meta'!$E:$E,"not found",0,1)</f>
        <v>35</v>
      </c>
      <c r="B199" s="657" t="str">
        <f>_xlfn.XLOOKUP($A199,Dept.Meta!$A:$A,Dept.Meta!$F:$F,"not found",0,1)</f>
        <v>35 - Non-Dept</v>
      </c>
      <c r="C199" s="82" t="s">
        <v>5795</v>
      </c>
      <c r="D199" s="658" t="s">
        <v>5823</v>
      </c>
      <c r="E199" s="657" t="str">
        <f>_xlfn.XLOOKUP($D199,Appr.Meta!$A:$A,Appr.Meta!$C:$C,"not found",0,1)</f>
        <v>ARPA - Neighborhood Investments 2</v>
      </c>
      <c r="F199" s="658">
        <v>350030</v>
      </c>
      <c r="G199" s="657" t="str">
        <f>_xlfn.XLOOKUP($F199,'CC.Meta'!$A:$A,'CC.Meta'!$C:$C,"not found",0,1)</f>
        <v>Other Operations Services</v>
      </c>
      <c r="H199" s="659" t="str">
        <f t="shared" si="4"/>
        <v>22006-350030</v>
      </c>
    </row>
    <row r="200" spans="1:8">
      <c r="A200" s="656">
        <f>_xlfn.XLOOKUP($F200,'CC.Meta'!$A:$A,'CC.Meta'!$E:$E,"not found",0,1)</f>
        <v>35</v>
      </c>
      <c r="B200" s="657" t="str">
        <f>_xlfn.XLOOKUP($A200,Dept.Meta!$A:$A,Dept.Meta!$F:$F,"not found",0,1)</f>
        <v>35 - Non-Dept</v>
      </c>
      <c r="C200" s="82" t="s">
        <v>5795</v>
      </c>
      <c r="D200" s="658" t="s">
        <v>5824</v>
      </c>
      <c r="E200" s="657" t="str">
        <f>_xlfn.XLOOKUP($D200,Appr.Meta!$A:$A,Appr.Meta!$C:$C,"not found",0,1)</f>
        <v>ARPA - Neighborhood Investments 3</v>
      </c>
      <c r="F200" s="658">
        <v>350030</v>
      </c>
      <c r="G200" s="657" t="str">
        <f>_xlfn.XLOOKUP($F200,'CC.Meta'!$A:$A,'CC.Meta'!$C:$C,"not found",0,1)</f>
        <v>Other Operations Services</v>
      </c>
      <c r="H200" s="659" t="str">
        <f t="shared" si="4"/>
        <v>22007-350030</v>
      </c>
    </row>
    <row r="201" spans="1:8">
      <c r="A201" s="656">
        <f>_xlfn.XLOOKUP($F201,'CC.Meta'!$A:$A,'CC.Meta'!$E:$E,"not found",0,1)</f>
        <v>35</v>
      </c>
      <c r="B201" s="657" t="str">
        <f>_xlfn.XLOOKUP($A201,Dept.Meta!$A:$A,Dept.Meta!$F:$F,"not found",0,1)</f>
        <v>35 - Non-Dept</v>
      </c>
      <c r="C201" s="82" t="s">
        <v>5795</v>
      </c>
      <c r="D201" s="658" t="s">
        <v>5825</v>
      </c>
      <c r="E201" s="657" t="str">
        <f>_xlfn.XLOOKUP($D201,Appr.Meta!$A:$A,Appr.Meta!$C:$C,"not found",0,1)</f>
        <v>ARPA - Parks Recreation &amp; Culture</v>
      </c>
      <c r="F201" s="658">
        <v>350030</v>
      </c>
      <c r="G201" s="657" t="str">
        <f>_xlfn.XLOOKUP($F201,'CC.Meta'!$A:$A,'CC.Meta'!$C:$C,"not found",0,1)</f>
        <v>Other Operations Services</v>
      </c>
      <c r="H201" s="659" t="str">
        <f t="shared" si="4"/>
        <v>22008-350030</v>
      </c>
    </row>
    <row r="202" spans="1:8">
      <c r="A202" s="656">
        <f>_xlfn.XLOOKUP($F202,'CC.Meta'!$A:$A,'CC.Meta'!$E:$E,"not found",0,1)</f>
        <v>35</v>
      </c>
      <c r="B202" s="657" t="str">
        <f>_xlfn.XLOOKUP($A202,Dept.Meta!$A:$A,Dept.Meta!$F:$F,"not found",0,1)</f>
        <v>35 - Non-Dept</v>
      </c>
      <c r="C202" s="82" t="s">
        <v>5795</v>
      </c>
      <c r="D202" s="658" t="s">
        <v>5726</v>
      </c>
      <c r="E202" s="657" t="str">
        <f>_xlfn.XLOOKUP($D202,Appr.Meta!$A:$A,Appr.Meta!$C:$C,"not found",0,1)</f>
        <v>ARPA - Employment &amp; Job Creation</v>
      </c>
      <c r="F202" s="658">
        <v>350030</v>
      </c>
      <c r="G202" s="657" t="str">
        <f>_xlfn.XLOOKUP($F202,'CC.Meta'!$A:$A,'CC.Meta'!$C:$C,"not found",0,1)</f>
        <v>Other Operations Services</v>
      </c>
      <c r="H202" s="659" t="str">
        <f t="shared" si="4"/>
        <v>22009-350030</v>
      </c>
    </row>
    <row r="203" spans="1:8">
      <c r="A203" s="656">
        <f>_xlfn.XLOOKUP($F203,'CC.Meta'!$A:$A,'CC.Meta'!$E:$E,"not found",0,1)</f>
        <v>35</v>
      </c>
      <c r="B203" s="657" t="str">
        <f>_xlfn.XLOOKUP($A203,Dept.Meta!$A:$A,Dept.Meta!$F:$F,"not found",0,1)</f>
        <v>35 - Non-Dept</v>
      </c>
      <c r="C203" s="82" t="s">
        <v>5795</v>
      </c>
      <c r="D203" s="658" t="s">
        <v>5826</v>
      </c>
      <c r="E203" s="657" t="str">
        <f>_xlfn.XLOOKUP($D203,Appr.Meta!$A:$A,Appr.Meta!$C:$C,"not found",0,1)</f>
        <v>ARPA - Intergenerational Poverty 1</v>
      </c>
      <c r="F203" s="658">
        <v>350030</v>
      </c>
      <c r="G203" s="657" t="str">
        <f>_xlfn.XLOOKUP($F203,'CC.Meta'!$A:$A,'CC.Meta'!$C:$C,"not found",0,1)</f>
        <v>Other Operations Services</v>
      </c>
      <c r="H203" s="659" t="str">
        <f t="shared" si="4"/>
        <v>22010-350030</v>
      </c>
    </row>
    <row r="204" spans="1:8">
      <c r="A204" s="656">
        <f>_xlfn.XLOOKUP($F204,'CC.Meta'!$A:$A,'CC.Meta'!$E:$E,"not found",0,1)</f>
        <v>35</v>
      </c>
      <c r="B204" s="657" t="str">
        <f>_xlfn.XLOOKUP($A204,Dept.Meta!$A:$A,Dept.Meta!$F:$F,"not found",0,1)</f>
        <v>35 - Non-Dept</v>
      </c>
      <c r="C204" s="82" t="s">
        <v>5795</v>
      </c>
      <c r="D204" s="658" t="s">
        <v>5827</v>
      </c>
      <c r="E204" s="657" t="str">
        <f>_xlfn.XLOOKUP($D204,Appr.Meta!$A:$A,Appr.Meta!$C:$C,"not found",0,1)</f>
        <v>ARPA - Intergenerational Poverty 2</v>
      </c>
      <c r="F204" s="658">
        <v>350030</v>
      </c>
      <c r="G204" s="657" t="str">
        <f>_xlfn.XLOOKUP($F204,'CC.Meta'!$A:$A,'CC.Meta'!$C:$C,"not found",0,1)</f>
        <v>Other Operations Services</v>
      </c>
      <c r="H204" s="659" t="str">
        <f t="shared" si="4"/>
        <v>22011-350030</v>
      </c>
    </row>
    <row r="205" spans="1:8">
      <c r="A205" s="656">
        <f>_xlfn.XLOOKUP($F205,'CC.Meta'!$A:$A,'CC.Meta'!$E:$E,"not found",0,1)</f>
        <v>35</v>
      </c>
      <c r="B205" s="657" t="str">
        <f>_xlfn.XLOOKUP($A205,Dept.Meta!$A:$A,Dept.Meta!$F:$F,"not found",0,1)</f>
        <v>35 - Non-Dept</v>
      </c>
      <c r="C205" s="82" t="s">
        <v>5795</v>
      </c>
      <c r="D205" s="658" t="s">
        <v>5828</v>
      </c>
      <c r="E205" s="657" t="str">
        <f>_xlfn.XLOOKUP($D205,Appr.Meta!$A:$A,Appr.Meta!$C:$C,"not found",0,1)</f>
        <v>ARPA - Intergenerational Poverty 3</v>
      </c>
      <c r="F205" s="658">
        <v>350030</v>
      </c>
      <c r="G205" s="657" t="str">
        <f>_xlfn.XLOOKUP($F205,'CC.Meta'!$A:$A,'CC.Meta'!$C:$C,"not found",0,1)</f>
        <v>Other Operations Services</v>
      </c>
      <c r="H205" s="659" t="str">
        <f t="shared" si="4"/>
        <v>22012-350030</v>
      </c>
    </row>
    <row r="206" spans="1:8">
      <c r="A206" s="656">
        <f>_xlfn.XLOOKUP($F206,'CC.Meta'!$A:$A,'CC.Meta'!$E:$E,"not found",0,1)</f>
        <v>35</v>
      </c>
      <c r="B206" s="657" t="str">
        <f>_xlfn.XLOOKUP($A206,Dept.Meta!$A:$A,Dept.Meta!$F:$F,"not found",0,1)</f>
        <v>35 - Non-Dept</v>
      </c>
      <c r="C206" s="82" t="s">
        <v>5795</v>
      </c>
      <c r="D206" s="658" t="s">
        <v>5829</v>
      </c>
      <c r="E206" s="657" t="str">
        <f>_xlfn.XLOOKUP($D206,Appr.Meta!$A:$A,Appr.Meta!$C:$C,"not found",0,1)</f>
        <v>ARPA - Neighborhood Beautification</v>
      </c>
      <c r="F206" s="658">
        <v>350030</v>
      </c>
      <c r="G206" s="657" t="str">
        <f>_xlfn.XLOOKUP($F206,'CC.Meta'!$A:$A,'CC.Meta'!$C:$C,"not found",0,1)</f>
        <v>Other Operations Services</v>
      </c>
      <c r="H206" s="659" t="str">
        <f t="shared" si="4"/>
        <v>22013-350030</v>
      </c>
    </row>
    <row r="207" spans="1:8">
      <c r="A207" s="656">
        <f>_xlfn.XLOOKUP($F207,'CC.Meta'!$A:$A,'CC.Meta'!$E:$E,"not found",0,1)</f>
        <v>35</v>
      </c>
      <c r="B207" s="657" t="str">
        <f>_xlfn.XLOOKUP($A207,Dept.Meta!$A:$A,Dept.Meta!$F:$F,"not found",0,1)</f>
        <v>35 - Non-Dept</v>
      </c>
      <c r="C207" s="82" t="s">
        <v>5795</v>
      </c>
      <c r="D207" s="658" t="s">
        <v>5830</v>
      </c>
      <c r="E207" s="657" t="str">
        <f>_xlfn.XLOOKUP($D207,Appr.Meta!$A:$A,Appr.Meta!$C:$C,"not found",0,1)</f>
        <v>ARPA - Public Safety</v>
      </c>
      <c r="F207" s="658">
        <v>350030</v>
      </c>
      <c r="G207" s="657" t="str">
        <f>_xlfn.XLOOKUP($F207,'CC.Meta'!$A:$A,'CC.Meta'!$C:$C,"not found",0,1)</f>
        <v>Other Operations Services</v>
      </c>
      <c r="H207" s="659" t="str">
        <f t="shared" si="4"/>
        <v>22014-350030</v>
      </c>
    </row>
    <row r="208" spans="1:8">
      <c r="A208" s="656">
        <f>_xlfn.XLOOKUP($F208,'CC.Meta'!$A:$A,'CC.Meta'!$E:$E,"not found",0,1)</f>
        <v>35</v>
      </c>
      <c r="B208" s="657" t="str">
        <f>_xlfn.XLOOKUP($A208,Dept.Meta!$A:$A,Dept.Meta!$F:$F,"not found",0,1)</f>
        <v>35 - Non-Dept</v>
      </c>
      <c r="C208" s="82" t="s">
        <v>5795</v>
      </c>
      <c r="D208" s="658" t="s">
        <v>5831</v>
      </c>
      <c r="E208" s="657" t="str">
        <f>_xlfn.XLOOKUP($D208,Appr.Meta!$A:$A,Appr.Meta!$C:$C,"not found",0,1)</f>
        <v>ARPA - Digital Divide</v>
      </c>
      <c r="F208" s="658">
        <v>350030</v>
      </c>
      <c r="G208" s="657" t="str">
        <f>_xlfn.XLOOKUP($F208,'CC.Meta'!$A:$A,'CC.Meta'!$C:$C,"not found",0,1)</f>
        <v>Other Operations Services</v>
      </c>
      <c r="H208" s="659" t="str">
        <f t="shared" si="4"/>
        <v>22015-350030</v>
      </c>
    </row>
    <row r="209" spans="1:8">
      <c r="A209" s="656">
        <f>_xlfn.XLOOKUP($F209,'CC.Meta'!$A:$A,'CC.Meta'!$E:$E,"not found",0,1)</f>
        <v>35</v>
      </c>
      <c r="B209" s="657" t="str">
        <f>_xlfn.XLOOKUP($A209,Dept.Meta!$A:$A,Dept.Meta!$F:$F,"not found",0,1)</f>
        <v>35 - Non-Dept</v>
      </c>
      <c r="C209" s="82" t="s">
        <v>5795</v>
      </c>
      <c r="D209" s="658" t="s">
        <v>5832</v>
      </c>
      <c r="E209" s="657" t="str">
        <f>_xlfn.XLOOKUP($D209,Appr.Meta!$A:$A,Appr.Meta!$C:$C,"not found",0,1)</f>
        <v>ARPA - Small Business Support</v>
      </c>
      <c r="F209" s="658">
        <v>350030</v>
      </c>
      <c r="G209" s="657" t="str">
        <f>_xlfn.XLOOKUP($F209,'CC.Meta'!$A:$A,'CC.Meta'!$C:$C,"not found",0,1)</f>
        <v>Other Operations Services</v>
      </c>
      <c r="H209" s="659" t="str">
        <f t="shared" si="4"/>
        <v>22016-350030</v>
      </c>
    </row>
    <row r="210" spans="1:8">
      <c r="A210" s="656">
        <f>_xlfn.XLOOKUP($F210,'CC.Meta'!$A:$A,'CC.Meta'!$E:$E,"not found",0,1)</f>
        <v>35</v>
      </c>
      <c r="B210" s="657" t="str">
        <f>_xlfn.XLOOKUP($A210,Dept.Meta!$A:$A,Dept.Meta!$F:$F,"not found",0,1)</f>
        <v>35 - Non-Dept</v>
      </c>
      <c r="C210" s="82" t="s">
        <v>5833</v>
      </c>
      <c r="D210" s="658" t="s">
        <v>5834</v>
      </c>
      <c r="E210" s="657" t="str">
        <f>_xlfn.XLOOKUP($D210,Appr.Meta!$A:$A,Appr.Meta!$C:$C,"not found",0,1)</f>
        <v>Blight Remediation Projects.</v>
      </c>
      <c r="F210" s="658">
        <v>350014</v>
      </c>
      <c r="G210" s="657" t="str">
        <f>_xlfn.XLOOKUP($F210,'CC.Meta'!$A:$A,'CC.Meta'!$C:$C,"not found",0,1)</f>
        <v>Land Bank Operations</v>
      </c>
      <c r="H210" s="659" t="str">
        <f t="shared" si="4"/>
        <v>26351-350014</v>
      </c>
    </row>
    <row r="211" spans="1:8">
      <c r="A211" s="656">
        <f>_xlfn.XLOOKUP($F211,'CC.Meta'!$A:$A,'CC.Meta'!$E:$E,"not found",0,1)</f>
        <v>35</v>
      </c>
      <c r="B211" s="657" t="str">
        <f>_xlfn.XLOOKUP($A211,Dept.Meta!$A:$A,Dept.Meta!$F:$F,"not found",0,1)</f>
        <v>35 - Non-Dept</v>
      </c>
      <c r="C211" s="82" t="s">
        <v>5835</v>
      </c>
      <c r="D211" s="660" t="s">
        <v>5836</v>
      </c>
      <c r="E211" s="657" t="str">
        <f>_xlfn.XLOOKUP($D211,Appr.Meta!$A:$A,Appr.Meta!$C:$C,"not found",0,1)</f>
        <v>Solid Waste Services Support</v>
      </c>
      <c r="F211" s="658">
        <v>350079</v>
      </c>
      <c r="G211" s="657" t="str">
        <f>_xlfn.XLOOKUP($F211,'CC.Meta'!$A:$A,'CC.Meta'!$C:$C,"not found",0,1)</f>
        <v>Solid Waste Contribution for Operations</v>
      </c>
      <c r="H211" s="659" t="str">
        <f t="shared" ref="H211" si="5">_xlfn.CONCAT(D211,"-",F211)</f>
        <v>26352-350079</v>
      </c>
    </row>
    <row r="212" spans="1:8">
      <c r="A212" s="656">
        <f>_xlfn.XLOOKUP($F212,'CC.Meta'!$A:$A,'CC.Meta'!$E:$E,"not found",0,1)</f>
        <v>35</v>
      </c>
      <c r="B212" s="657" t="str">
        <f>_xlfn.XLOOKUP($A212,Dept.Meta!$A:$A,Dept.Meta!$F:$F,"not found",0,1)</f>
        <v>35 - Non-Dept</v>
      </c>
      <c r="C212" s="82" t="s">
        <v>5837</v>
      </c>
      <c r="D212" s="658" t="s">
        <v>5838</v>
      </c>
      <c r="E212" s="657" t="str">
        <f>_xlfn.XLOOKUP($D212,Appr.Meta!$A:$A,Appr.Meta!$C:$C,"not found",0,1)</f>
        <v>Transportation Services Support</v>
      </c>
      <c r="F212" s="658">
        <v>350040</v>
      </c>
      <c r="G212" s="657" t="str">
        <f>_xlfn.XLOOKUP($F212,'CC.Meta'!$A:$A,'CC.Meta'!$C:$C,"not found",0,1)</f>
        <v>DTC Contribution for Operations</v>
      </c>
      <c r="H212" s="659" t="str">
        <f t="shared" si="4"/>
        <v>27351-350040</v>
      </c>
    </row>
    <row r="213" spans="1:8">
      <c r="A213" s="656">
        <f>_xlfn.XLOOKUP($F213,'CC.Meta'!$A:$A,'CC.Meta'!$E:$E,"not found",0,1)</f>
        <v>35</v>
      </c>
      <c r="B213" s="657" t="str">
        <f>_xlfn.XLOOKUP($A213,Dept.Meta!$A:$A,Dept.Meta!$F:$F,"not found",0,1)</f>
        <v>35 - Non-Dept</v>
      </c>
      <c r="C213" s="82" t="s">
        <v>5839</v>
      </c>
      <c r="D213" s="658" t="s">
        <v>5838</v>
      </c>
      <c r="E213" s="657" t="str">
        <f>_xlfn.XLOOKUP($D213,Appr.Meta!$A:$A,Appr.Meta!$C:$C,"not found",0,1)</f>
        <v>Transportation Services Support</v>
      </c>
      <c r="F213" s="658">
        <v>350080</v>
      </c>
      <c r="G213" s="657" t="str">
        <f>_xlfn.XLOOKUP($F213,'CC.Meta'!$A:$A,'CC.Meta'!$C:$C,"not found",0,1)</f>
        <v>DDOT Contribution for Operations</v>
      </c>
      <c r="H213" s="659" t="str">
        <f t="shared" si="4"/>
        <v>27351-350080</v>
      </c>
    </row>
    <row r="214" spans="1:8">
      <c r="A214" s="656">
        <f>_xlfn.XLOOKUP($F214,'CC.Meta'!$A:$A,'CC.Meta'!$E:$E,"not found",0,1)</f>
        <v>35</v>
      </c>
      <c r="B214" s="657" t="str">
        <f>_xlfn.XLOOKUP($A214,Dept.Meta!$A:$A,Dept.Meta!$F:$F,"not found",0,1)</f>
        <v>35 - Non-Dept</v>
      </c>
      <c r="C214" s="82" t="s">
        <v>5840</v>
      </c>
      <c r="D214" s="658" t="s">
        <v>5838</v>
      </c>
      <c r="E214" s="657" t="str">
        <f>_xlfn.XLOOKUP($D214,Appr.Meta!$A:$A,Appr.Meta!$C:$C,"not found",0,1)</f>
        <v>Transportation Services Support</v>
      </c>
      <c r="F214" s="658">
        <v>350081</v>
      </c>
      <c r="G214" s="657" t="str">
        <f>_xlfn.XLOOKUP($F214,'CC.Meta'!$A:$A,'CC.Meta'!$C:$C,"not found",0,1)</f>
        <v>DDOT Contribution for Legacy Debt</v>
      </c>
      <c r="H214" s="659" t="str">
        <f t="shared" si="4"/>
        <v>27351-350081</v>
      </c>
    </row>
    <row r="215" spans="1:8">
      <c r="A215" s="656">
        <f>_xlfn.XLOOKUP($F215,'CC.Meta'!$A:$A,'CC.Meta'!$E:$E,"not found",0,1)</f>
        <v>35</v>
      </c>
      <c r="B215" s="657" t="str">
        <f>_xlfn.XLOOKUP($A215,Dept.Meta!$A:$A,Dept.Meta!$F:$F,"not found",0,1)</f>
        <v>35 - Non-Dept</v>
      </c>
      <c r="C215" s="82" t="s">
        <v>5841</v>
      </c>
      <c r="D215" s="658" t="s">
        <v>5838</v>
      </c>
      <c r="E215" s="657" t="str">
        <f>_xlfn.XLOOKUP($D215,Appr.Meta!$A:$A,Appr.Meta!$C:$C,"not found",0,1)</f>
        <v>Transportation Services Support</v>
      </c>
      <c r="F215" s="658">
        <v>350090</v>
      </c>
      <c r="G215" s="657" t="str">
        <f>_xlfn.XLOOKUP($F215,'CC.Meta'!$A:$A,'CC.Meta'!$C:$C,"not found",0,1)</f>
        <v>Airport Contribution for Operations</v>
      </c>
      <c r="H215" s="659" t="str">
        <f t="shared" si="4"/>
        <v>27351-350090</v>
      </c>
    </row>
    <row r="216" spans="1:8">
      <c r="A216" s="656">
        <f>_xlfn.XLOOKUP($F216,'CC.Meta'!$A:$A,'CC.Meta'!$E:$E,"not found",0,1)</f>
        <v>35</v>
      </c>
      <c r="B216" s="657" t="str">
        <f>_xlfn.XLOOKUP($A216,Dept.Meta!$A:$A,Dept.Meta!$F:$F,"not found",0,1)</f>
        <v>35 - Non-Dept</v>
      </c>
      <c r="C216" s="82" t="s">
        <v>5842</v>
      </c>
      <c r="D216" s="658" t="s">
        <v>5838</v>
      </c>
      <c r="E216" s="657" t="str">
        <f>_xlfn.XLOOKUP($D216,Appr.Meta!$A:$A,Appr.Meta!$C:$C,"not found",0,1)</f>
        <v>Transportation Services Support</v>
      </c>
      <c r="F216" s="658">
        <v>350140</v>
      </c>
      <c r="G216" s="657" t="str">
        <f>_xlfn.XLOOKUP($F216,'CC.Meta'!$A:$A,'CC.Meta'!$C:$C,"not found",0,1)</f>
        <v>Detroit Port Authority</v>
      </c>
      <c r="H216" s="659" t="str">
        <f t="shared" si="4"/>
        <v>27351-350140</v>
      </c>
    </row>
    <row r="217" spans="1:8">
      <c r="A217" s="656">
        <f>_xlfn.XLOOKUP($F217,'CC.Meta'!$A:$A,'CC.Meta'!$E:$E,"not found",0,1)</f>
        <v>35</v>
      </c>
      <c r="B217" s="657" t="str">
        <f>_xlfn.XLOOKUP($A217,Dept.Meta!$A:$A,Dept.Meta!$F:$F,"not found",0,1)</f>
        <v>35 - Non-Dept</v>
      </c>
      <c r="C217" s="82" t="s">
        <v>5795</v>
      </c>
      <c r="D217" s="658" t="s">
        <v>5794</v>
      </c>
      <c r="E217" s="657" t="str">
        <f>_xlfn.XLOOKUP($D217,Appr.Meta!$A:$A,Appr.Meta!$C:$C,"not found",0,1)</f>
        <v>Cable TV</v>
      </c>
      <c r="F217" s="658">
        <v>350510</v>
      </c>
      <c r="G217" s="657" t="str">
        <f>_xlfn.XLOOKUP($F217,'CC.Meta'!$A:$A,'CC.Meta'!$C:$C,"not found",0,1)</f>
        <v>Cable Franchise Fees</v>
      </c>
      <c r="H217" s="659" t="str">
        <f t="shared" si="4"/>
        <v>28353-350510</v>
      </c>
    </row>
    <row r="218" spans="1:8">
      <c r="A218" s="656">
        <f>_xlfn.XLOOKUP($F218,'CC.Meta'!$A:$A,'CC.Meta'!$E:$E,"not found",0,1)</f>
        <v>35</v>
      </c>
      <c r="B218" s="657" t="str">
        <f>_xlfn.XLOOKUP($A218,Dept.Meta!$A:$A,Dept.Meta!$F:$F,"not found",0,1)</f>
        <v>35 - Non-Dept</v>
      </c>
      <c r="C218" s="82" t="s">
        <v>5795</v>
      </c>
      <c r="D218" s="658" t="s">
        <v>5843</v>
      </c>
      <c r="E218" s="657" t="str">
        <f>_xlfn.XLOOKUP($D218,Appr.Meta!$A:$A,Appr.Meta!$C:$C,"not found",0,1)</f>
        <v>Elected Officials Compensation</v>
      </c>
      <c r="F218" s="658">
        <v>350007</v>
      </c>
      <c r="G218" s="657" t="str">
        <f>_xlfn.XLOOKUP($F218,'CC.Meta'!$A:$A,'CC.Meta'!$C:$C,"not found",0,1)</f>
        <v>Elected Officials' Compensation</v>
      </c>
      <c r="H218" s="659" t="str">
        <f t="shared" si="4"/>
        <v>28354-350007</v>
      </c>
    </row>
    <row r="219" spans="1:8">
      <c r="A219" s="656">
        <f>_xlfn.XLOOKUP($F219,'CC.Meta'!$A:$A,'CC.Meta'!$E:$E,"not found",0,1)</f>
        <v>35</v>
      </c>
      <c r="B219" s="657" t="str">
        <f>_xlfn.XLOOKUP($A219,Dept.Meta!$A:$A,Dept.Meta!$F:$F,"not found",0,1)</f>
        <v>35 - Non-Dept</v>
      </c>
      <c r="C219" s="82" t="s">
        <v>5790</v>
      </c>
      <c r="D219" s="658" t="s">
        <v>5844</v>
      </c>
      <c r="E219" s="657" t="str">
        <f>_xlfn.XLOOKUP($D219,Appr.Meta!$A:$A,Appr.Meta!$C:$C,"not found",0,1)</f>
        <v>BSEED - Administration</v>
      </c>
      <c r="F219" s="658">
        <v>350325</v>
      </c>
      <c r="G219" s="657" t="str">
        <f>_xlfn.XLOOKUP($F219,'CC.Meta'!$A:$A,'CC.Meta'!$C:$C,"not found",0,1)</f>
        <v>Communications Services</v>
      </c>
      <c r="H219" s="659" t="str">
        <f t="shared" si="4"/>
        <v>29130-350325</v>
      </c>
    </row>
    <row r="220" spans="1:8">
      <c r="A220" s="656">
        <f>_xlfn.XLOOKUP($F220,'CC.Meta'!$A:$A,'CC.Meta'!$E:$E,"not found",0,1)</f>
        <v>35</v>
      </c>
      <c r="B220" s="657" t="str">
        <f>_xlfn.XLOOKUP($A220,Dept.Meta!$A:$A,Dept.Meta!$F:$F,"not found",0,1)</f>
        <v>35 - Non-Dept</v>
      </c>
      <c r="C220" s="82" t="s">
        <v>5795</v>
      </c>
      <c r="D220" s="658" t="s">
        <v>5845</v>
      </c>
      <c r="E220" s="657" t="str">
        <f>_xlfn.XLOOKUP($D220,Appr.Meta!$A:$A,Appr.Meta!$C:$C,"not found",0,1)</f>
        <v>Efficient and Innovative Operations Support - DoIT</v>
      </c>
      <c r="F220" s="658">
        <v>350325</v>
      </c>
      <c r="G220" s="657" t="str">
        <f>_xlfn.XLOOKUP($F220,'CC.Meta'!$A:$A,'CC.Meta'!$C:$C,"not found",0,1)</f>
        <v>Communications Services</v>
      </c>
      <c r="H220" s="659" t="str">
        <f t="shared" si="4"/>
        <v>29310-350325</v>
      </c>
    </row>
    <row r="221" spans="1:8">
      <c r="A221" s="656">
        <f>_xlfn.XLOOKUP($F221,'CC.Meta'!$A:$A,'CC.Meta'!$E:$E,"not found",0,1)</f>
        <v>35</v>
      </c>
      <c r="B221" s="657" t="str">
        <f>_xlfn.XLOOKUP($A221,Dept.Meta!$A:$A,Dept.Meta!$F:$F,"not found",0,1)</f>
        <v>35 - Non-Dept</v>
      </c>
      <c r="C221" s="82" t="s">
        <v>5795</v>
      </c>
      <c r="D221" s="658" t="s">
        <v>5846</v>
      </c>
      <c r="E221" s="657" t="str">
        <f>_xlfn.XLOOKUP($D221,Appr.Meta!$A:$A,Appr.Meta!$C:$C,"not found",0,1)</f>
        <v>Citywide Overhead</v>
      </c>
      <c r="F221" s="658">
        <v>350020</v>
      </c>
      <c r="G221" s="657" t="str">
        <f>_xlfn.XLOOKUP($F221,'CC.Meta'!$A:$A,'CC.Meta'!$C:$C,"not found",0,1)</f>
        <v>Dues &amp; Memberships</v>
      </c>
      <c r="H221" s="659" t="str">
        <f t="shared" si="4"/>
        <v>29350-350020</v>
      </c>
    </row>
    <row r="222" spans="1:8">
      <c r="A222" s="656">
        <f>_xlfn.XLOOKUP($F222,'CC.Meta'!$A:$A,'CC.Meta'!$E:$E,"not found",0,1)</f>
        <v>35</v>
      </c>
      <c r="B222" s="657" t="str">
        <f>_xlfn.XLOOKUP($A222,Dept.Meta!$A:$A,Dept.Meta!$F:$F,"not found",0,1)</f>
        <v>35 - Non-Dept</v>
      </c>
      <c r="C222" s="82" t="s">
        <v>5795</v>
      </c>
      <c r="D222" s="658" t="s">
        <v>5846</v>
      </c>
      <c r="E222" s="657" t="str">
        <f>_xlfn.XLOOKUP($D222,Appr.Meta!$A:$A,Appr.Meta!$C:$C,"not found",0,1)</f>
        <v>Citywide Overhead</v>
      </c>
      <c r="F222" s="658">
        <v>350220</v>
      </c>
      <c r="G222" s="657" t="str">
        <f>_xlfn.XLOOKUP($F222,'CC.Meta'!$A:$A,'CC.Meta'!$C:$C,"not found",0,1)</f>
        <v>Claims Fund (Insurance Premiums)</v>
      </c>
      <c r="H222" s="659" t="str">
        <f t="shared" si="4"/>
        <v>29350-350220</v>
      </c>
    </row>
    <row r="223" spans="1:8">
      <c r="A223" s="656">
        <f>_xlfn.XLOOKUP($F223,'CC.Meta'!$A:$A,'CC.Meta'!$E:$E,"not found",0,1)</f>
        <v>35</v>
      </c>
      <c r="B223" s="657" t="str">
        <f>_xlfn.XLOOKUP($A223,Dept.Meta!$A:$A,Dept.Meta!$F:$F,"not found",0,1)</f>
        <v>35 - Non-Dept</v>
      </c>
      <c r="C223" s="82" t="s">
        <v>5847</v>
      </c>
      <c r="D223" s="658" t="s">
        <v>5846</v>
      </c>
      <c r="E223" s="657" t="str">
        <f>_xlfn.XLOOKUP($D223,Appr.Meta!$A:$A,Appr.Meta!$C:$C,"not found",0,1)</f>
        <v>Citywide Overhead</v>
      </c>
      <c r="F223" s="658">
        <v>350310</v>
      </c>
      <c r="G223" s="657" t="str">
        <f>_xlfn.XLOOKUP($F223,'CC.Meta'!$A:$A,'CC.Meta'!$C:$C,"not found",0,1)</f>
        <v>Detroit Building Authority</v>
      </c>
      <c r="H223" s="659" t="str">
        <f t="shared" si="4"/>
        <v>29350-350310</v>
      </c>
    </row>
    <row r="224" spans="1:8">
      <c r="A224" s="656">
        <f>_xlfn.XLOOKUP($F224,'CC.Meta'!$A:$A,'CC.Meta'!$E:$E,"not found",0,1)</f>
        <v>35</v>
      </c>
      <c r="B224" s="657" t="str">
        <f>_xlfn.XLOOKUP($A224,Dept.Meta!$A:$A,Dept.Meta!$F:$F,"not found",0,1)</f>
        <v>35 - Non-Dept</v>
      </c>
      <c r="C224" s="82" t="s">
        <v>5795</v>
      </c>
      <c r="D224" s="658" t="s">
        <v>5846</v>
      </c>
      <c r="E224" s="657" t="str">
        <f>_xlfn.XLOOKUP($D224,Appr.Meta!$A:$A,Appr.Meta!$C:$C,"not found",0,1)</f>
        <v>Citywide Overhead</v>
      </c>
      <c r="F224" s="658">
        <v>350800</v>
      </c>
      <c r="G224" s="657" t="str">
        <f>_xlfn.XLOOKUP($F224,'CC.Meta'!$A:$A,'CC.Meta'!$C:$C,"not found",0,1)</f>
        <v>Centralized Payments</v>
      </c>
      <c r="H224" s="659" t="str">
        <f t="shared" si="4"/>
        <v>29350-350800</v>
      </c>
    </row>
    <row r="225" spans="1:8">
      <c r="A225" s="656">
        <f>_xlfn.XLOOKUP($F225,'CC.Meta'!$A:$A,'CC.Meta'!$E:$E,"not found",0,1)</f>
        <v>35</v>
      </c>
      <c r="B225" s="657" t="str">
        <f>_xlfn.XLOOKUP($A225,Dept.Meta!$A:$A,Dept.Meta!$F:$F,"not found",0,1)</f>
        <v>35 - Non-Dept</v>
      </c>
      <c r="C225" s="82" t="s">
        <v>5795</v>
      </c>
      <c r="D225" s="658" t="s">
        <v>5846</v>
      </c>
      <c r="E225" s="657" t="str">
        <f>_xlfn.XLOOKUP($D225,Appr.Meta!$A:$A,Appr.Meta!$C:$C,"not found",0,1)</f>
        <v>Citywide Overhead</v>
      </c>
      <c r="F225" s="658">
        <v>350980</v>
      </c>
      <c r="G225" s="657" t="str">
        <f>_xlfn.XLOOKUP($F225,'CC.Meta'!$A:$A,'CC.Meta'!$C:$C,"not found",0,1)</f>
        <v>Paid Family Leave</v>
      </c>
      <c r="H225" s="659" t="str">
        <f t="shared" si="4"/>
        <v>29350-350980</v>
      </c>
    </row>
    <row r="226" spans="1:8">
      <c r="A226" s="656">
        <f>_xlfn.XLOOKUP($F226,'CC.Meta'!$A:$A,'CC.Meta'!$E:$E,"not found",0,1)</f>
        <v>35</v>
      </c>
      <c r="B226" s="657" t="str">
        <f>_xlfn.XLOOKUP($A226,Dept.Meta!$A:$A,Dept.Meta!$F:$F,"not found",0,1)</f>
        <v>35 - Non-Dept</v>
      </c>
      <c r="C226" s="82" t="s">
        <v>5795</v>
      </c>
      <c r="D226" s="658" t="s">
        <v>5848</v>
      </c>
      <c r="E226" s="657" t="str">
        <f>_xlfn.XLOOKUP($D226,Appr.Meta!$A:$A,Appr.Meta!$C:$C,"not found",0,1)</f>
        <v>Pension-Related Payments</v>
      </c>
      <c r="F226" s="658">
        <v>350015</v>
      </c>
      <c r="G226" s="657" t="str">
        <f>_xlfn.XLOOKUP($F226,'CC.Meta'!$A:$A,'CC.Meta'!$C:$C,"not found",0,1)</f>
        <v>Pension Benefits Administration</v>
      </c>
      <c r="H226" s="659" t="str">
        <f t="shared" si="4"/>
        <v>29351-350015</v>
      </c>
    </row>
    <row r="227" spans="1:8">
      <c r="A227" s="656">
        <f>_xlfn.XLOOKUP($F227,'CC.Meta'!$A:$A,'CC.Meta'!$E:$E,"not found",0,1)</f>
        <v>35</v>
      </c>
      <c r="B227" s="657" t="str">
        <f>_xlfn.XLOOKUP($A227,Dept.Meta!$A:$A,Dept.Meta!$F:$F,"not found",0,1)</f>
        <v>35 - Non-Dept</v>
      </c>
      <c r="C227" s="82" t="s">
        <v>5795</v>
      </c>
      <c r="D227" s="658" t="s">
        <v>5848</v>
      </c>
      <c r="E227" s="657" t="str">
        <f>_xlfn.XLOOKUP($D227,Appr.Meta!$A:$A,Appr.Meta!$C:$C,"not found",0,1)</f>
        <v>Pension-Related Payments</v>
      </c>
      <c r="F227" s="658">
        <v>351052</v>
      </c>
      <c r="G227" s="657" t="str">
        <f>_xlfn.XLOOKUP($F227,'CC.Meta'!$A:$A,'CC.Meta'!$C:$C,"not found",0,1)</f>
        <v>Foundations - DIA Pension Contributions</v>
      </c>
      <c r="H227" s="659" t="str">
        <f t="shared" si="4"/>
        <v>29351-351052</v>
      </c>
    </row>
    <row r="228" spans="1:8">
      <c r="A228" s="656">
        <f>_xlfn.XLOOKUP($F228,'CC.Meta'!$A:$A,'CC.Meta'!$E:$E,"not found",0,1)</f>
        <v>35</v>
      </c>
      <c r="B228" s="657" t="str">
        <f>_xlfn.XLOOKUP($A228,Dept.Meta!$A:$A,Dept.Meta!$F:$F,"not found",0,1)</f>
        <v>35 - Non-Dept</v>
      </c>
      <c r="C228" s="82" t="s">
        <v>5795</v>
      </c>
      <c r="D228" s="658" t="s">
        <v>5763</v>
      </c>
      <c r="E228" s="657" t="str">
        <f>_xlfn.XLOOKUP($D228,Appr.Meta!$A:$A,Appr.Meta!$C:$C,"not found",0,1)</f>
        <v>Major Taxes and Other Revenues</v>
      </c>
      <c r="F228" s="658">
        <v>350350</v>
      </c>
      <c r="G228" s="657" t="str">
        <f>_xlfn.XLOOKUP($F228,'CC.Meta'!$A:$A,'CC.Meta'!$C:$C,"not found",0,1)</f>
        <v>Property Tax &amp; Other Related Revenue</v>
      </c>
      <c r="H228" s="659" t="str">
        <f t="shared" si="4"/>
        <v>29352-350350</v>
      </c>
    </row>
    <row r="229" spans="1:8">
      <c r="A229" s="656">
        <f>_xlfn.XLOOKUP($F229,'CC.Meta'!$A:$A,'CC.Meta'!$E:$E,"not found",0,1)</f>
        <v>35</v>
      </c>
      <c r="B229" s="657" t="str">
        <f>_xlfn.XLOOKUP($A229,Dept.Meta!$A:$A,Dept.Meta!$F:$F,"not found",0,1)</f>
        <v>35 - Non-Dept</v>
      </c>
      <c r="C229" s="82" t="s">
        <v>5795</v>
      </c>
      <c r="D229" s="658" t="s">
        <v>5763</v>
      </c>
      <c r="E229" s="657" t="str">
        <f>_xlfn.XLOOKUP($D229,Appr.Meta!$A:$A,Appr.Meta!$C:$C,"not found",0,1)</f>
        <v>Major Taxes and Other Revenues</v>
      </c>
      <c r="F229" s="658">
        <v>350360</v>
      </c>
      <c r="G229" s="657" t="str">
        <f>_xlfn.XLOOKUP($F229,'CC.Meta'!$A:$A,'CC.Meta'!$C:$C,"not found",0,1)</f>
        <v>State Shared Taxes</v>
      </c>
      <c r="H229" s="659" t="str">
        <f t="shared" si="4"/>
        <v>29352-350360</v>
      </c>
    </row>
    <row r="230" spans="1:8">
      <c r="A230" s="656">
        <f>_xlfn.XLOOKUP($F230,'CC.Meta'!$A:$A,'CC.Meta'!$E:$E,"not found",0,1)</f>
        <v>35</v>
      </c>
      <c r="B230" s="657" t="str">
        <f>_xlfn.XLOOKUP($A230,Dept.Meta!$A:$A,Dept.Meta!$F:$F,"not found",0,1)</f>
        <v>35 - Non-Dept</v>
      </c>
      <c r="C230" s="82" t="s">
        <v>5795</v>
      </c>
      <c r="D230" s="658" t="s">
        <v>5763</v>
      </c>
      <c r="E230" s="657" t="str">
        <f>_xlfn.XLOOKUP($D230,Appr.Meta!$A:$A,Appr.Meta!$C:$C,"not found",0,1)</f>
        <v>Major Taxes and Other Revenues</v>
      </c>
      <c r="F230" s="658">
        <v>350380</v>
      </c>
      <c r="G230" s="657" t="str">
        <f>_xlfn.XLOOKUP($F230,'CC.Meta'!$A:$A,'CC.Meta'!$C:$C,"not found",0,1)</f>
        <v>Investment &amp; Other Interest Earnings</v>
      </c>
      <c r="H230" s="659" t="str">
        <f t="shared" si="4"/>
        <v>29352-350380</v>
      </c>
    </row>
    <row r="231" spans="1:8">
      <c r="A231" s="656">
        <f>_xlfn.XLOOKUP($F231,'CC.Meta'!$A:$A,'CC.Meta'!$E:$E,"not found",0,1)</f>
        <v>35</v>
      </c>
      <c r="B231" s="657" t="str">
        <f>_xlfn.XLOOKUP($A231,Dept.Meta!$A:$A,Dept.Meta!$F:$F,"not found",0,1)</f>
        <v>35 - Non-Dept</v>
      </c>
      <c r="C231" s="82" t="s">
        <v>5795</v>
      </c>
      <c r="D231" s="658" t="s">
        <v>5763</v>
      </c>
      <c r="E231" s="657" t="str">
        <f>_xlfn.XLOOKUP($D231,Appr.Meta!$A:$A,Appr.Meta!$C:$C,"not found",0,1)</f>
        <v>Major Taxes and Other Revenues</v>
      </c>
      <c r="F231" s="658">
        <v>350620</v>
      </c>
      <c r="G231" s="657" t="str">
        <f>_xlfn.XLOOKUP($F231,'CC.Meta'!$A:$A,'CC.Meta'!$C:$C,"not found",0,1)</f>
        <v>Income Tax</v>
      </c>
      <c r="H231" s="659" t="str">
        <f t="shared" si="4"/>
        <v>29352-350620</v>
      </c>
    </row>
    <row r="232" spans="1:8">
      <c r="A232" s="656">
        <f>_xlfn.XLOOKUP($F232,'CC.Meta'!$A:$A,'CC.Meta'!$E:$E,"not found",0,1)</f>
        <v>35</v>
      </c>
      <c r="B232" s="657" t="str">
        <f>_xlfn.XLOOKUP($A232,Dept.Meta!$A:$A,Dept.Meta!$F:$F,"not found",0,1)</f>
        <v>35 - Non-Dept</v>
      </c>
      <c r="C232" s="82" t="s">
        <v>5795</v>
      </c>
      <c r="D232" s="658" t="s">
        <v>5763</v>
      </c>
      <c r="E232" s="657" t="str">
        <f>_xlfn.XLOOKUP($D232,Appr.Meta!$A:$A,Appr.Meta!$C:$C,"not found",0,1)</f>
        <v>Major Taxes and Other Revenues</v>
      </c>
      <c r="F232" s="658">
        <v>351020</v>
      </c>
      <c r="G232" s="657" t="str">
        <f>_xlfn.XLOOKUP($F232,'CC.Meta'!$A:$A,'CC.Meta'!$C:$C,"not found",0,1)</f>
        <v>Non-Departmental</v>
      </c>
      <c r="H232" s="659" t="str">
        <f t="shared" si="4"/>
        <v>29352-351020</v>
      </c>
    </row>
    <row r="233" spans="1:8">
      <c r="A233" s="656">
        <f>_xlfn.XLOOKUP($F233,'CC.Meta'!$A:$A,'CC.Meta'!$E:$E,"not found",0,1)</f>
        <v>35</v>
      </c>
      <c r="B233" s="657" t="str">
        <f>_xlfn.XLOOKUP($A233,Dept.Meta!$A:$A,Dept.Meta!$F:$F,"not found",0,1)</f>
        <v>35 - Non-Dept</v>
      </c>
      <c r="C233" s="82" t="s">
        <v>5795</v>
      </c>
      <c r="D233" s="658" t="s">
        <v>5763</v>
      </c>
      <c r="E233" s="657" t="str">
        <f>_xlfn.XLOOKUP($D233,Appr.Meta!$A:$A,Appr.Meta!$C:$C,"not found",0,1)</f>
        <v>Major Taxes and Other Revenues</v>
      </c>
      <c r="F233" s="658">
        <v>351050</v>
      </c>
      <c r="G233" s="657" t="str">
        <f>_xlfn.XLOOKUP($F233,'CC.Meta'!$A:$A,'CC.Meta'!$C:$C,"not found",0,1)</f>
        <v>Wagering Tax</v>
      </c>
      <c r="H233" s="659" t="str">
        <f t="shared" si="4"/>
        <v>29352-351050</v>
      </c>
    </row>
    <row r="234" spans="1:8">
      <c r="A234" s="656">
        <f>_xlfn.XLOOKUP($F234,'CC.Meta'!$A:$A,'CC.Meta'!$E:$E,"not found",0,1)</f>
        <v>35</v>
      </c>
      <c r="B234" s="657" t="str">
        <f>_xlfn.XLOOKUP($A234,Dept.Meta!$A:$A,Dept.Meta!$F:$F,"not found",0,1)</f>
        <v>35 - Non-Dept</v>
      </c>
      <c r="C234" s="82" t="s">
        <v>5795</v>
      </c>
      <c r="D234" s="658" t="s">
        <v>5763</v>
      </c>
      <c r="E234" s="657" t="str">
        <f>_xlfn.XLOOKUP($D234,Appr.Meta!$A:$A,Appr.Meta!$C:$C,"not found",0,1)</f>
        <v>Major Taxes and Other Revenues</v>
      </c>
      <c r="F234" s="658">
        <v>351056</v>
      </c>
      <c r="G234" s="657" t="str">
        <f>_xlfn.XLOOKUP($F234,'CC.Meta'!$A:$A,'CC.Meta'!$C:$C,"not found",0,1)</f>
        <v>Motor City Casino - Municipal Services</v>
      </c>
      <c r="H234" s="659" t="str">
        <f t="shared" si="4"/>
        <v>29352-351056</v>
      </c>
    </row>
    <row r="235" spans="1:8">
      <c r="A235" s="656">
        <f>_xlfn.XLOOKUP($F235,'CC.Meta'!$A:$A,'CC.Meta'!$E:$E,"not found",0,1)</f>
        <v>35</v>
      </c>
      <c r="B235" s="657" t="str">
        <f>_xlfn.XLOOKUP($A235,Dept.Meta!$A:$A,Dept.Meta!$F:$F,"not found",0,1)</f>
        <v>35 - Non-Dept</v>
      </c>
      <c r="C235" s="82" t="s">
        <v>5795</v>
      </c>
      <c r="D235" s="658" t="s">
        <v>5763</v>
      </c>
      <c r="E235" s="657" t="str">
        <f>_xlfn.XLOOKUP($D235,Appr.Meta!$A:$A,Appr.Meta!$C:$C,"not found",0,1)</f>
        <v>Major Taxes and Other Revenues</v>
      </c>
      <c r="F235" s="658">
        <v>351057</v>
      </c>
      <c r="G235" s="657" t="str">
        <f>_xlfn.XLOOKUP($F235,'CC.Meta'!$A:$A,'CC.Meta'!$C:$C,"not found",0,1)</f>
        <v>Greektown Casino - Municipal Services</v>
      </c>
      <c r="H235" s="659" t="str">
        <f t="shared" si="4"/>
        <v>29352-351057</v>
      </c>
    </row>
    <row r="236" spans="1:8">
      <c r="A236" s="656">
        <f>_xlfn.XLOOKUP($F236,'CC.Meta'!$A:$A,'CC.Meta'!$E:$E,"not found",0,1)</f>
        <v>35</v>
      </c>
      <c r="B236" s="657" t="str">
        <f>_xlfn.XLOOKUP($A236,Dept.Meta!$A:$A,Dept.Meta!$F:$F,"not found",0,1)</f>
        <v>35 - Non-Dept</v>
      </c>
      <c r="C236" s="82" t="s">
        <v>5795</v>
      </c>
      <c r="D236" s="658" t="s">
        <v>5763</v>
      </c>
      <c r="E236" s="657" t="str">
        <f>_xlfn.XLOOKUP($D236,Appr.Meta!$A:$A,Appr.Meta!$C:$C,"not found",0,1)</f>
        <v>Major Taxes and Other Revenues</v>
      </c>
      <c r="F236" s="658">
        <v>351058</v>
      </c>
      <c r="G236" s="657" t="str">
        <f>_xlfn.XLOOKUP($F236,'CC.Meta'!$A:$A,'CC.Meta'!$C:$C,"not found",0,1)</f>
        <v>MGM Grand Casino - Municipal Services</v>
      </c>
      <c r="H236" s="659" t="str">
        <f t="shared" si="4"/>
        <v>29352-351058</v>
      </c>
    </row>
    <row r="237" spans="1:8">
      <c r="A237" s="656">
        <f>_xlfn.XLOOKUP($F237,'CC.Meta'!$A:$A,'CC.Meta'!$E:$E,"not found",0,1)</f>
        <v>35</v>
      </c>
      <c r="B237" s="657" t="str">
        <f>_xlfn.XLOOKUP($A237,Dept.Meta!$A:$A,Dept.Meta!$F:$F,"not found",0,1)</f>
        <v>35 - Non-Dept</v>
      </c>
      <c r="C237" s="82" t="s">
        <v>5795</v>
      </c>
      <c r="D237" s="658" t="s">
        <v>5849</v>
      </c>
      <c r="E237" s="657" t="str">
        <f>_xlfn.XLOOKUP($D237,Appr.Meta!$A:$A,Appr.Meta!$C:$C,"not found",0,1)</f>
        <v>Debt Repayment</v>
      </c>
      <c r="F237" s="658">
        <v>351025</v>
      </c>
      <c r="G237" s="657" t="str">
        <f>_xlfn.XLOOKUP($F237,'CC.Meta'!$A:$A,'CC.Meta'!$C:$C,"not found",0,1)</f>
        <v>Note B Payment</v>
      </c>
      <c r="H237" s="659" t="str">
        <f t="shared" si="4"/>
        <v>29353-351025</v>
      </c>
    </row>
    <row r="238" spans="1:8">
      <c r="A238" s="656">
        <f>_xlfn.XLOOKUP($F238,'CC.Meta'!$A:$A,'CC.Meta'!$E:$E,"not found",0,1)</f>
        <v>35</v>
      </c>
      <c r="B238" s="657" t="str">
        <f>_xlfn.XLOOKUP($A238,Dept.Meta!$A:$A,Dept.Meta!$F:$F,"not found",0,1)</f>
        <v>35 - Non-Dept</v>
      </c>
      <c r="C238" s="82" t="s">
        <v>5795</v>
      </c>
      <c r="D238" s="658" t="s">
        <v>5849</v>
      </c>
      <c r="E238" s="657" t="str">
        <f>_xlfn.XLOOKUP($D238,Appr.Meta!$A:$A,Appr.Meta!$C:$C,"not found",0,1)</f>
        <v>Debt Repayment</v>
      </c>
      <c r="F238" s="658">
        <v>351036</v>
      </c>
      <c r="G238" s="657" t="str">
        <f>_xlfn.XLOOKUP($F238,'CC.Meta'!$A:$A,'CC.Meta'!$C:$C,"not found",0,1)</f>
        <v>Note C Debt</v>
      </c>
      <c r="H238" s="659" t="str">
        <f t="shared" si="4"/>
        <v>29353-351036</v>
      </c>
    </row>
    <row r="239" spans="1:8">
      <c r="A239" s="656">
        <f>_xlfn.XLOOKUP($F239,'CC.Meta'!$A:$A,'CC.Meta'!$E:$E,"not found",0,1)</f>
        <v>35</v>
      </c>
      <c r="B239" s="657" t="str">
        <f>_xlfn.XLOOKUP($A239,Dept.Meta!$A:$A,Dept.Meta!$F:$F,"not found",0,1)</f>
        <v>35 - Non-Dept</v>
      </c>
      <c r="C239" s="82" t="s">
        <v>5795</v>
      </c>
      <c r="D239" s="658" t="s">
        <v>5850</v>
      </c>
      <c r="E239" s="657" t="str">
        <f>_xlfn.XLOOKUP($D239,Appr.Meta!$A:$A,Appr.Meta!$C:$C,"not found",0,1)</f>
        <v>GASB 87 Leases</v>
      </c>
      <c r="F239" s="658">
        <v>359970</v>
      </c>
      <c r="G239" s="657" t="str">
        <f>_xlfn.XLOOKUP($F239,'CC.Meta'!$A:$A,'CC.Meta'!$C:$C,"not found",0,1)</f>
        <v>GASB 87 Leases</v>
      </c>
      <c r="H239" s="659" t="str">
        <f t="shared" si="4"/>
        <v>90060-359970</v>
      </c>
    </row>
    <row r="240" spans="1:8">
      <c r="A240" s="656">
        <f>_xlfn.XLOOKUP($F240,'CC.Meta'!$A:$A,'CC.Meta'!$E:$E,"not found",0,1)</f>
        <v>35</v>
      </c>
      <c r="B240" s="657" t="str">
        <f>_xlfn.XLOOKUP($A240,Dept.Meta!$A:$A,Dept.Meta!$F:$F,"not found",0,1)</f>
        <v>35 - Non-Dept</v>
      </c>
      <c r="C240" s="82" t="s">
        <v>5795</v>
      </c>
      <c r="D240" s="658" t="s">
        <v>5851</v>
      </c>
      <c r="E240" s="657" t="str">
        <f>_xlfn.XLOOKUP($D240,Appr.Meta!$A:$A,Appr.Meta!$C:$C,"not found",0,1)</f>
        <v>GASB 96 SBITA</v>
      </c>
      <c r="F240" s="658">
        <v>359980</v>
      </c>
      <c r="G240" s="657" t="str">
        <f>_xlfn.XLOOKUP($F240,'CC.Meta'!$A:$A,'CC.Meta'!$C:$C,"not found",0,1)</f>
        <v>GASB 96 SBITA</v>
      </c>
      <c r="H240" s="659" t="str">
        <f t="shared" si="4"/>
        <v>90061-359980</v>
      </c>
    </row>
    <row r="241" spans="1:8">
      <c r="A241" s="656">
        <f>_xlfn.XLOOKUP($F241,'CC.Meta'!$A:$A,'CC.Meta'!$E:$E,"not found",0,1)</f>
        <v>35</v>
      </c>
      <c r="B241" s="657" t="str">
        <f>_xlfn.XLOOKUP($A241,Dept.Meta!$A:$A,Dept.Meta!$F:$F,"not found",0,1)</f>
        <v>35 - Non-Dept</v>
      </c>
      <c r="C241" s="82" t="s">
        <v>5852</v>
      </c>
      <c r="D241" s="658" t="s">
        <v>5853</v>
      </c>
      <c r="E241" s="657" t="str">
        <f>_xlfn.XLOOKUP($D241,Appr.Meta!$A:$A,Appr.Meta!$C:$C,"not found",0,1)</f>
        <v>Project Clean Slate</v>
      </c>
      <c r="F241" s="658">
        <v>350370</v>
      </c>
      <c r="G241" s="657" t="str">
        <f>_xlfn.XLOOKUP($F241,'CC.Meta'!$A:$A,'CC.Meta'!$C:$C,"not found",0,1)</f>
        <v>Project Clean Slate</v>
      </c>
      <c r="H241" s="659" t="str">
        <f t="shared" si="4"/>
        <v>27350-350370</v>
      </c>
    </row>
    <row r="242" spans="1:8">
      <c r="A242" s="656">
        <f>_xlfn.XLOOKUP($F242,'CC.Meta'!$A:$A,'CC.Meta'!$E:$E,"not found",0,1)</f>
        <v>35</v>
      </c>
      <c r="B242" s="657" t="str">
        <f>_xlfn.XLOOKUP($A242,Dept.Meta!$A:$A,Dept.Meta!$F:$F,"not found",0,1)</f>
        <v>35 - Non-Dept</v>
      </c>
      <c r="C242" s="82" t="s">
        <v>5854</v>
      </c>
      <c r="D242" s="658" t="s">
        <v>5853</v>
      </c>
      <c r="E242" s="657" t="str">
        <f>_xlfn.XLOOKUP($D242,Appr.Meta!$A:$A,Appr.Meta!$C:$C,"not found",0,1)</f>
        <v>Project Clean Slate</v>
      </c>
      <c r="F242" s="658">
        <v>350371</v>
      </c>
      <c r="G242" s="657" t="str">
        <f>_xlfn.XLOOKUP($F242,'CC.Meta'!$A:$A,'CC.Meta'!$C:$C,"not found",0,1)</f>
        <v>Immigration Task Force</v>
      </c>
      <c r="H242" s="659" t="str">
        <f t="shared" si="4"/>
        <v>27350-350371</v>
      </c>
    </row>
    <row r="243" spans="1:8">
      <c r="A243" s="656">
        <f>_xlfn.XLOOKUP($F243,'CC.Meta'!$A:$A,'CC.Meta'!$E:$E,"not found",0,1)</f>
        <v>35</v>
      </c>
      <c r="B243" s="657" t="str">
        <f>_xlfn.XLOOKUP($A243,Dept.Meta!$A:$A,Dept.Meta!$F:$F,"not found",0,1)</f>
        <v>35 - Non-Dept</v>
      </c>
      <c r="C243" s="82" t="s">
        <v>5855</v>
      </c>
      <c r="D243" s="658" t="s">
        <v>5853</v>
      </c>
      <c r="E243" s="657" t="str">
        <f>_xlfn.XLOOKUP($D243,Appr.Meta!$A:$A,Appr.Meta!$C:$C,"not found",0,1)</f>
        <v>Project Clean Slate</v>
      </c>
      <c r="F243" s="658">
        <v>350372</v>
      </c>
      <c r="G243" s="657" t="str">
        <f>_xlfn.XLOOKUP($F243,'CC.Meta'!$A:$A,'CC.Meta'!$C:$C,"not found",0,1)</f>
        <v>Reparations Task Force</v>
      </c>
      <c r="H243" s="659" t="str">
        <f t="shared" si="4"/>
        <v>27350-350372</v>
      </c>
    </row>
    <row r="244" spans="1:8">
      <c r="A244" s="656">
        <f>_xlfn.XLOOKUP($F244,'CC.Meta'!$A:$A,'CC.Meta'!$E:$E,"not found",0,1)</f>
        <v>35</v>
      </c>
      <c r="B244" s="657" t="str">
        <f>_xlfn.XLOOKUP($A244,Dept.Meta!$A:$A,Dept.Meta!$F:$F,"not found",0,1)</f>
        <v>35 - Non-Dept</v>
      </c>
      <c r="C244" s="82" t="s">
        <v>5852</v>
      </c>
      <c r="D244" s="658" t="s">
        <v>5856</v>
      </c>
      <c r="E244" s="657" t="str">
        <f>_xlfn.XLOOKUP($D244,Appr.Meta!$A:$A,Appr.Meta!$C:$C,"not found",0,1)</f>
        <v>Effective Governance - Legislative Services</v>
      </c>
      <c r="F244" s="658">
        <v>350370</v>
      </c>
      <c r="G244" s="657" t="str">
        <f>_xlfn.XLOOKUP($F244,'CC.Meta'!$A:$A,'CC.Meta'!$C:$C,"not found",0,1)</f>
        <v>Project Clean Slate</v>
      </c>
      <c r="H244" s="659" t="str">
        <f t="shared" si="4"/>
        <v>28320-350370</v>
      </c>
    </row>
    <row r="245" spans="1:8">
      <c r="A245" s="656">
        <f>_xlfn.XLOOKUP($F245,'CC.Meta'!$A:$A,'CC.Meta'!$E:$E,"not found",0,1)</f>
        <v>35</v>
      </c>
      <c r="B245" s="657" t="str">
        <f>_xlfn.XLOOKUP($A245,Dept.Meta!$A:$A,Dept.Meta!$F:$F,"not found",0,1)</f>
        <v>35 - Non-Dept</v>
      </c>
      <c r="C245" s="82" t="s">
        <v>5852</v>
      </c>
      <c r="D245" s="658" t="s">
        <v>5846</v>
      </c>
      <c r="E245" s="657" t="str">
        <f>_xlfn.XLOOKUP($D245,Appr.Meta!$A:$A,Appr.Meta!$C:$C,"not found",0,1)</f>
        <v>Citywide Overhead</v>
      </c>
      <c r="F245" s="658">
        <v>350200</v>
      </c>
      <c r="G245" s="657" t="str">
        <f>_xlfn.XLOOKUP($F245,'CC.Meta'!$A:$A,'CC.Meta'!$C:$C,"not found",0,1)</f>
        <v>CAYMC Building Rent &amp; Rehabilitation</v>
      </c>
      <c r="H245" s="659" t="str">
        <f t="shared" si="4"/>
        <v>29350-350200</v>
      </c>
    </row>
    <row r="246" spans="1:8">
      <c r="A246" s="656">
        <f>_xlfn.XLOOKUP($F246,'CC.Meta'!$A:$A,'CC.Meta'!$E:$E,"not found",0,1)</f>
        <v>35</v>
      </c>
      <c r="B246" s="657" t="str">
        <f>_xlfn.XLOOKUP($A246,Dept.Meta!$A:$A,Dept.Meta!$F:$F,"not found",0,1)</f>
        <v>35 - Non-Dept</v>
      </c>
      <c r="C246" s="82" t="s">
        <v>5857</v>
      </c>
      <c r="D246" s="658" t="s">
        <v>5848</v>
      </c>
      <c r="E246" s="657" t="str">
        <f>_xlfn.XLOOKUP($D246,Appr.Meta!$A:$A,Appr.Meta!$C:$C,"not found",0,1)</f>
        <v>Pension-Related Payments</v>
      </c>
      <c r="F246" s="658">
        <v>351051</v>
      </c>
      <c r="G246" s="657" t="str">
        <f>_xlfn.XLOOKUP($F246,'CC.Meta'!$A:$A,'CC.Meta'!$C:$C,"not found",0,1)</f>
        <v>Retiree Protection Fund</v>
      </c>
      <c r="H246" s="659" t="str">
        <f t="shared" si="4"/>
        <v>29351-351051</v>
      </c>
    </row>
    <row r="247" spans="1:8">
      <c r="A247" s="656">
        <f>_xlfn.XLOOKUP($F247,'CC.Meta'!$A:$A,'CC.Meta'!$E:$E,"not found",0,1)</f>
        <v>35</v>
      </c>
      <c r="B247" s="657" t="str">
        <f>_xlfn.XLOOKUP($A247,Dept.Meta!$A:$A,Dept.Meta!$F:$F,"not found",0,1)</f>
        <v>35 - Non-Dept</v>
      </c>
      <c r="C247" s="82" t="s">
        <v>5858</v>
      </c>
      <c r="D247" s="660" t="s">
        <v>5859</v>
      </c>
      <c r="E247" s="657" t="str">
        <f>_xlfn.XLOOKUP($D247,Appr.Meta!$A:$A,Appr.Meta!$C:$C,"not found",0,1)</f>
        <v>Over-Assessment Program</v>
      </c>
      <c r="F247" s="658">
        <v>351020</v>
      </c>
      <c r="G247" s="657" t="str">
        <f>_xlfn.XLOOKUP($F247,'CC.Meta'!$A:$A,'CC.Meta'!$C:$C,"not found",0,1)</f>
        <v>Non-Departmental</v>
      </c>
      <c r="H247" s="659" t="str">
        <f t="shared" si="4"/>
        <v>20866-351020</v>
      </c>
    </row>
    <row r="248" spans="1:8">
      <c r="A248" s="656">
        <f>_xlfn.XLOOKUP($F248,'CC.Meta'!$A:$A,'CC.Meta'!$E:$E,"not found",0,1)</f>
        <v>36</v>
      </c>
      <c r="B248" s="657" t="str">
        <f>_xlfn.XLOOKUP($A248,Dept.Meta!$A:$A,Dept.Meta!$F:$F,"not found",0,1)</f>
        <v>36 - Housing</v>
      </c>
      <c r="C248" s="82" t="s">
        <v>5860</v>
      </c>
      <c r="D248" s="660" t="s">
        <v>5861</v>
      </c>
      <c r="E248" s="657" t="str">
        <f>_xlfn.XLOOKUP($D248,Appr.Meta!$A:$A,Appr.Meta!$C:$C,"not found",0,1)</f>
        <v>Affordable Housing Development and Preservation Fund</v>
      </c>
      <c r="F248" s="658">
        <v>360072</v>
      </c>
      <c r="G248" s="657" t="str">
        <f>_xlfn.XLOOKUP($F248,'CC.Meta'!$A:$A,'CC.Meta'!$C:$C,"not found",0,1)</f>
        <v>Housing Affordability</v>
      </c>
      <c r="H248" s="659" t="str">
        <f t="shared" si="4"/>
        <v>26364-360072</v>
      </c>
    </row>
    <row r="249" spans="1:8">
      <c r="A249" s="656">
        <f>_xlfn.XLOOKUP($F249,'CC.Meta'!$A:$A,'CC.Meta'!$E:$E,"not found",0,1)</f>
        <v>36</v>
      </c>
      <c r="B249" s="657" t="str">
        <f>_xlfn.XLOOKUP($A249,Dept.Meta!$A:$A,Dept.Meta!$F:$F,"not found",0,1)</f>
        <v>36 - Housing</v>
      </c>
      <c r="C249" s="82" t="s">
        <v>5862</v>
      </c>
      <c r="D249" s="658" t="s">
        <v>5863</v>
      </c>
      <c r="E249" s="657" t="str">
        <f>_xlfn.XLOOKUP($D249,Appr.Meta!$A:$A,Appr.Meta!$C:$C,"not found",0,1)</f>
        <v>HRD Economic Development Corporation</v>
      </c>
      <c r="F249" s="658">
        <v>360134</v>
      </c>
      <c r="G249" s="657" t="str">
        <f>_xlfn.XLOOKUP($F249,'CC.Meta'!$A:$A,'CC.Meta'!$C:$C,"not found",0,1)</f>
        <v>Economic Development Corporation</v>
      </c>
      <c r="H249" s="659" t="str">
        <f t="shared" si="4"/>
        <v>00595-360134</v>
      </c>
    </row>
    <row r="250" spans="1:8">
      <c r="A250" s="656">
        <f>_xlfn.XLOOKUP($F250,'CC.Meta'!$A:$A,'CC.Meta'!$E:$E,"not found",0,1)</f>
        <v>36</v>
      </c>
      <c r="B250" s="657" t="str">
        <f>_xlfn.XLOOKUP($A250,Dept.Meta!$A:$A,Dept.Meta!$F:$F,"not found",0,1)</f>
        <v>36 - Housing</v>
      </c>
      <c r="C250" s="82" t="s">
        <v>5862</v>
      </c>
      <c r="D250" s="658" t="s">
        <v>5864</v>
      </c>
      <c r="E250" s="657" t="str">
        <f>_xlfn.XLOOKUP($D250,Appr.Meta!$A:$A,Appr.Meta!$C:$C,"not found",0,1)</f>
        <v>HRD Economic Growth Corporation</v>
      </c>
      <c r="F250" s="658">
        <v>360135</v>
      </c>
      <c r="G250" s="657" t="str">
        <f>_xlfn.XLOOKUP($F250,'CC.Meta'!$A:$A,'CC.Meta'!$C:$C,"not found",0,1)</f>
        <v>Economic Growth Corporation</v>
      </c>
      <c r="H250" s="659" t="str">
        <f t="shared" si="4"/>
        <v>00597-360135</v>
      </c>
    </row>
    <row r="251" spans="1:8">
      <c r="A251" s="656">
        <f>_xlfn.XLOOKUP($F251,'CC.Meta'!$A:$A,'CC.Meta'!$E:$E,"not found",0,1)</f>
        <v>36</v>
      </c>
      <c r="B251" s="657" t="str">
        <f>_xlfn.XLOOKUP($A251,Dept.Meta!$A:$A,Dept.Meta!$F:$F,"not found",0,1)</f>
        <v>36 - Housing</v>
      </c>
      <c r="C251" s="82" t="s">
        <v>5862</v>
      </c>
      <c r="D251" s="658" t="s">
        <v>5865</v>
      </c>
      <c r="E251" s="657" t="str">
        <f>_xlfn.XLOOKUP($D251,Appr.Meta!$A:$A,Appr.Meta!$C:$C,"not found",0,1)</f>
        <v>Summer Jobs &amp; Small Business Dev</v>
      </c>
      <c r="F251" s="658">
        <v>365007</v>
      </c>
      <c r="G251" s="657" t="str">
        <f>_xlfn.XLOOKUP($F251,'CC.Meta'!$A:$A,'CC.Meta'!$C:$C,"not found",0,1)</f>
        <v>Summer Jobs Program</v>
      </c>
      <c r="H251" s="659" t="str">
        <f t="shared" si="4"/>
        <v>13837-365007</v>
      </c>
    </row>
    <row r="252" spans="1:8">
      <c r="A252" s="656">
        <f>_xlfn.XLOOKUP($F252,'CC.Meta'!$A:$A,'CC.Meta'!$E:$E,"not found",0,1)</f>
        <v>36</v>
      </c>
      <c r="B252" s="657" t="str">
        <f>_xlfn.XLOOKUP($A252,Dept.Meta!$A:$A,Dept.Meta!$F:$F,"not found",0,1)</f>
        <v>36 - Housing</v>
      </c>
      <c r="C252" s="82" t="s">
        <v>5862</v>
      </c>
      <c r="D252" s="658" t="s">
        <v>5866</v>
      </c>
      <c r="E252" s="657" t="str">
        <f>_xlfn.XLOOKUP($D252,Appr.Meta!$A:$A,Appr.Meta!$C:$C,"not found",0,1)</f>
        <v>HRD General Fund Summer Jobs Program</v>
      </c>
      <c r="F252" s="658">
        <v>365007</v>
      </c>
      <c r="G252" s="657" t="str">
        <f>_xlfn.XLOOKUP($F252,'CC.Meta'!$A:$A,'CC.Meta'!$C:$C,"not found",0,1)</f>
        <v>Summer Jobs Program</v>
      </c>
      <c r="H252" s="659" t="str">
        <f t="shared" si="4"/>
        <v>20494-365007</v>
      </c>
    </row>
    <row r="253" spans="1:8">
      <c r="A253" s="656">
        <f>_xlfn.XLOOKUP($F253,'CC.Meta'!$A:$A,'CC.Meta'!$E:$E,"not found",0,1)</f>
        <v>36</v>
      </c>
      <c r="B253" s="657" t="str">
        <f>_xlfn.XLOOKUP($A253,Dept.Meta!$A:$A,Dept.Meta!$F:$F,"not found",0,1)</f>
        <v>36 - Housing</v>
      </c>
      <c r="C253" s="82" t="s">
        <v>5862</v>
      </c>
      <c r="D253" s="658" t="s">
        <v>5867</v>
      </c>
      <c r="E253" s="657" t="str">
        <f>_xlfn.XLOOKUP($D253,Appr.Meta!$A:$A,Appr.Meta!$C:$C,"not found",0,1)</f>
        <v>Job Development &amp; Employer Outreach</v>
      </c>
      <c r="F253" s="658">
        <v>365007</v>
      </c>
      <c r="G253" s="657" t="str">
        <f>_xlfn.XLOOKUP($F253,'CC.Meta'!$A:$A,'CC.Meta'!$C:$C,"not found",0,1)</f>
        <v>Summer Jobs Program</v>
      </c>
      <c r="H253" s="659" t="str">
        <f t="shared" si="4"/>
        <v>20619-365007</v>
      </c>
    </row>
    <row r="254" spans="1:8">
      <c r="A254" s="656">
        <f>_xlfn.XLOOKUP($F254,'CC.Meta'!$A:$A,'CC.Meta'!$E:$E,"not found",0,1)</f>
        <v>36</v>
      </c>
      <c r="B254" s="657" t="str">
        <f>_xlfn.XLOOKUP($A254,Dept.Meta!$A:$A,Dept.Meta!$F:$F,"not found",0,1)</f>
        <v>36 - Housing</v>
      </c>
      <c r="C254" s="82" t="s">
        <v>5862</v>
      </c>
      <c r="D254" s="658" t="s">
        <v>5868</v>
      </c>
      <c r="E254" s="657" t="str">
        <f>_xlfn.XLOOKUP($D254,Appr.Meta!$A:$A,Appr.Meta!$C:$C,"not found",0,1)</f>
        <v>Economic Development Programs</v>
      </c>
      <c r="F254" s="658">
        <v>365008</v>
      </c>
      <c r="G254" s="657" t="str">
        <f>_xlfn.XLOOKUP($F254,'CC.Meta'!$A:$A,'CC.Meta'!$C:$C,"not found",0,1)</f>
        <v>HRD Economic Dev &amp; Small Business Dev</v>
      </c>
      <c r="H254" s="659" t="str">
        <f t="shared" si="4"/>
        <v>27360-365008</v>
      </c>
    </row>
    <row r="255" spans="1:8">
      <c r="A255" s="656">
        <f>_xlfn.XLOOKUP($F255,'CC.Meta'!$A:$A,'CC.Meta'!$E:$E,"not found",0,1)</f>
        <v>36</v>
      </c>
      <c r="B255" s="657" t="str">
        <f>_xlfn.XLOOKUP($A255,Dept.Meta!$A:$A,Dept.Meta!$F:$F,"not found",0,1)</f>
        <v>36 - Housing</v>
      </c>
      <c r="C255" s="82" t="s">
        <v>5862</v>
      </c>
      <c r="D255" s="658" t="s">
        <v>5868</v>
      </c>
      <c r="E255" s="657" t="str">
        <f>_xlfn.XLOOKUP($D255,Appr.Meta!$A:$A,Appr.Meta!$C:$C,"not found",0,1)</f>
        <v>Economic Development Programs</v>
      </c>
      <c r="F255" s="658">
        <v>360133</v>
      </c>
      <c r="G255" s="657" t="str">
        <f>_xlfn.XLOOKUP($F255,'CC.Meta'!$A:$A,'CC.Meta'!$C:$C,"not found",0,1)</f>
        <v>Jobs &amp; Economy Team</v>
      </c>
      <c r="H255" s="659" t="str">
        <f t="shared" si="4"/>
        <v>27360-360133</v>
      </c>
    </row>
    <row r="256" spans="1:8">
      <c r="A256" s="656">
        <f>_xlfn.XLOOKUP($F256,'CC.Meta'!$A:$A,'CC.Meta'!$E:$E,"not found",0,1)</f>
        <v>36</v>
      </c>
      <c r="B256" s="657" t="str">
        <f>_xlfn.XLOOKUP($A256,Dept.Meta!$A:$A,Dept.Meta!$F:$F,"not found",0,1)</f>
        <v>36 - Housing</v>
      </c>
      <c r="C256" s="82" t="s">
        <v>5862</v>
      </c>
      <c r="D256" s="658" t="s">
        <v>5868</v>
      </c>
      <c r="E256" s="657" t="str">
        <f>_xlfn.XLOOKUP($D256,Appr.Meta!$A:$A,Appr.Meta!$C:$C,"not found",0,1)</f>
        <v>Economic Development Programs</v>
      </c>
      <c r="F256" s="658">
        <v>360134</v>
      </c>
      <c r="G256" s="657" t="str">
        <f>_xlfn.XLOOKUP($F256,'CC.Meta'!$A:$A,'CC.Meta'!$C:$C,"not found",0,1)</f>
        <v>Economic Development Corporation</v>
      </c>
      <c r="H256" s="659" t="str">
        <f t="shared" si="4"/>
        <v>27360-360134</v>
      </c>
    </row>
    <row r="257" spans="1:8">
      <c r="A257" s="656">
        <f>_xlfn.XLOOKUP($F257,'CC.Meta'!$A:$A,'CC.Meta'!$E:$E,"not found",0,1)</f>
        <v>36</v>
      </c>
      <c r="B257" s="657" t="str">
        <f>_xlfn.XLOOKUP($A257,Dept.Meta!$A:$A,Dept.Meta!$F:$F,"not found",0,1)</f>
        <v>36 - Housing</v>
      </c>
      <c r="C257" s="82" t="s">
        <v>5869</v>
      </c>
      <c r="D257" s="658" t="s">
        <v>5868</v>
      </c>
      <c r="E257" s="657" t="str">
        <f>_xlfn.XLOOKUP($D257,Appr.Meta!$A:$A,Appr.Meta!$C:$C,"not found",0,1)</f>
        <v>Economic Development Programs</v>
      </c>
      <c r="F257" s="658">
        <v>360135</v>
      </c>
      <c r="G257" s="657" t="str">
        <f>_xlfn.XLOOKUP($F257,'CC.Meta'!$A:$A,'CC.Meta'!$C:$C,"not found",0,1)</f>
        <v>Economic Growth Corporation</v>
      </c>
      <c r="H257" s="659" t="str">
        <f t="shared" si="4"/>
        <v>27360-360135</v>
      </c>
    </row>
    <row r="258" spans="1:8">
      <c r="A258" s="656">
        <f>_xlfn.XLOOKUP($F258,'CC.Meta'!$A:$A,'CC.Meta'!$E:$E,"not found",0,1)</f>
        <v>36</v>
      </c>
      <c r="B258" s="657" t="str">
        <f>_xlfn.XLOOKUP($A258,Dept.Meta!$A:$A,Dept.Meta!$F:$F,"not found",0,1)</f>
        <v>36 - Housing</v>
      </c>
      <c r="C258" s="82" t="s">
        <v>5862</v>
      </c>
      <c r="D258" s="658" t="s">
        <v>5870</v>
      </c>
      <c r="E258" s="657" t="str">
        <f>_xlfn.XLOOKUP($D258,Appr.Meta!$A:$A,Appr.Meta!$C:$C,"not found",0,1)</f>
        <v>Workforce Development Programs</v>
      </c>
      <c r="F258" s="658">
        <v>365007</v>
      </c>
      <c r="G258" s="657" t="str">
        <f>_xlfn.XLOOKUP($F258,'CC.Meta'!$A:$A,'CC.Meta'!$C:$C,"not found",0,1)</f>
        <v>Summer Jobs Program</v>
      </c>
      <c r="H258" s="659" t="str">
        <f t="shared" si="4"/>
        <v>27361-365007</v>
      </c>
    </row>
    <row r="259" spans="1:8">
      <c r="A259" s="656">
        <f>_xlfn.XLOOKUP($F259,'CC.Meta'!$A:$A,'CC.Meta'!$E:$E,"not found",0,1)</f>
        <v>36</v>
      </c>
      <c r="B259" s="657" t="str">
        <f>_xlfn.XLOOKUP($A259,Dept.Meta!$A:$A,Dept.Meta!$F:$F,"not found",0,1)</f>
        <v>36 - Housing</v>
      </c>
      <c r="C259" s="82" t="s">
        <v>5871</v>
      </c>
      <c r="D259" s="658" t="s">
        <v>5870</v>
      </c>
      <c r="E259" s="657" t="str">
        <f>_xlfn.XLOOKUP($D259,Appr.Meta!$A:$A,Appr.Meta!$C:$C,"not found",0,1)</f>
        <v>Workforce Development Programs</v>
      </c>
      <c r="F259" s="658">
        <v>365012</v>
      </c>
      <c r="G259" s="657" t="str">
        <f>_xlfn.XLOOKUP($F259,'CC.Meta'!$A:$A,'CC.Meta'!$C:$C,"not found",0,1)</f>
        <v>Detroit Employment Solutions Corp</v>
      </c>
      <c r="H259" s="659" t="str">
        <f t="shared" si="4"/>
        <v>27361-365012</v>
      </c>
    </row>
  </sheetData>
  <autoFilter ref="A3:H259" xr:uid="{38CAC18B-BB6D-4928-AB14-D60FCFB61979}"/>
  <conditionalFormatting sqref="H4:H259">
    <cfRule type="duplicateValues" dxfId="11" priority="1"/>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D5B44-D1DF-420B-9B46-2C95C3082CC4}">
  <sheetPr codeName="Sheet20">
    <tabColor rgb="FFFFFF00"/>
  </sheetPr>
  <dimension ref="A1:J322"/>
  <sheetViews>
    <sheetView zoomScale="80" zoomScaleNormal="80" workbookViewId="0">
      <pane ySplit="3" topLeftCell="A4" activePane="bottomLeft" state="frozen"/>
      <selection activeCell="AE34" sqref="AE34"/>
      <selection pane="bottomLeft" activeCell="AE34" sqref="AE34"/>
    </sheetView>
  </sheetViews>
  <sheetFormatPr defaultColWidth="9.44140625" defaultRowHeight="14.4"/>
  <cols>
    <col min="1" max="1" width="12.5546875" customWidth="1"/>
    <col min="2" max="2" width="16" bestFit="1" customWidth="1"/>
    <col min="3" max="3" width="69.44140625" bestFit="1" customWidth="1"/>
    <col min="4" max="4" width="75.5546875" bestFit="1" customWidth="1"/>
    <col min="5" max="5" width="16.5546875" bestFit="1" customWidth="1"/>
    <col min="6" max="6" width="25.5546875" bestFit="1" customWidth="1"/>
    <col min="7" max="7" width="34.44140625" bestFit="1" customWidth="1"/>
    <col min="8" max="8" width="60.5546875" bestFit="1" customWidth="1"/>
    <col min="10" max="10" width="12.44140625" bestFit="1" customWidth="1"/>
  </cols>
  <sheetData>
    <row r="1" spans="1:10" s="7" customFormat="1" ht="10.8" thickBot="1">
      <c r="A1" s="8">
        <v>1</v>
      </c>
      <c r="B1" s="8">
        <f t="shared" ref="B1:H1" si="0">A1+1</f>
        <v>2</v>
      </c>
      <c r="C1" s="8">
        <f t="shared" si="0"/>
        <v>3</v>
      </c>
      <c r="D1" s="8">
        <f t="shared" si="0"/>
        <v>4</v>
      </c>
      <c r="E1" s="8">
        <f t="shared" si="0"/>
        <v>5</v>
      </c>
      <c r="F1" s="8">
        <f t="shared" si="0"/>
        <v>6</v>
      </c>
      <c r="G1" s="8">
        <f t="shared" si="0"/>
        <v>7</v>
      </c>
      <c r="H1" s="8">
        <f t="shared" si="0"/>
        <v>8</v>
      </c>
    </row>
    <row r="2" spans="1:10" s="11" customFormat="1" ht="21.6" thickBot="1">
      <c r="A2" s="6" t="s">
        <v>5872</v>
      </c>
      <c r="B2" s="6"/>
      <c r="C2" s="6"/>
      <c r="D2" s="6"/>
      <c r="E2" s="6"/>
      <c r="F2" s="6"/>
      <c r="G2" s="6"/>
      <c r="H2" s="6"/>
    </row>
    <row r="3" spans="1:10" ht="15" thickBot="1">
      <c r="A3" s="51" t="s">
        <v>5873</v>
      </c>
      <c r="B3" s="51" t="s">
        <v>5874</v>
      </c>
      <c r="C3" s="31" t="s">
        <v>21</v>
      </c>
      <c r="D3" s="31" t="s">
        <v>5875</v>
      </c>
      <c r="E3" s="31" t="s">
        <v>22</v>
      </c>
      <c r="F3" s="31" t="s">
        <v>5876</v>
      </c>
      <c r="G3" s="31" t="s">
        <v>5877</v>
      </c>
      <c r="H3" s="31" t="s">
        <v>5878</v>
      </c>
    </row>
    <row r="4" spans="1:10" ht="15" thickTop="1">
      <c r="A4" s="91" t="s">
        <v>5879</v>
      </c>
      <c r="B4" s="91" t="str">
        <f t="shared" ref="B4:B67" si="1">"FD"&amp;A4</f>
        <v>FD0195</v>
      </c>
      <c r="C4" s="92" t="s">
        <v>5880</v>
      </c>
      <c r="D4" s="92" t="str">
        <f t="shared" ref="D4:D67" si="2">A4&amp;" - "&amp;C4</f>
        <v>0195 - GASB 34 AIR Grant</v>
      </c>
      <c r="E4" s="92" t="s">
        <v>5881</v>
      </c>
      <c r="F4" s="92" t="s">
        <v>384</v>
      </c>
      <c r="G4" s="92" t="s">
        <v>384</v>
      </c>
      <c r="H4" s="92" t="s">
        <v>384</v>
      </c>
      <c r="J4" s="9"/>
    </row>
    <row r="5" spans="1:10">
      <c r="A5" s="58" t="s">
        <v>5882</v>
      </c>
      <c r="B5" s="58" t="str">
        <f t="shared" si="1"/>
        <v>FD0295</v>
      </c>
      <c r="C5" s="35" t="s">
        <v>5883</v>
      </c>
      <c r="D5" s="35" t="str">
        <f t="shared" si="2"/>
        <v>0295 - GASB 34 FIR Grant</v>
      </c>
      <c r="E5" s="35" t="s">
        <v>5881</v>
      </c>
      <c r="F5" s="35" t="s">
        <v>384</v>
      </c>
      <c r="G5" s="35" t="s">
        <v>384</v>
      </c>
      <c r="H5" s="35" t="s">
        <v>384</v>
      </c>
      <c r="J5" s="9"/>
    </row>
    <row r="6" spans="1:10">
      <c r="A6" s="58" t="s">
        <v>5884</v>
      </c>
      <c r="B6" s="58" t="str">
        <f t="shared" si="1"/>
        <v>FD0395</v>
      </c>
      <c r="C6" s="35" t="s">
        <v>5885</v>
      </c>
      <c r="D6" s="35" t="str">
        <f t="shared" si="2"/>
        <v>0395 - GASB 34 GSD Grant</v>
      </c>
      <c r="E6" s="35" t="s">
        <v>5881</v>
      </c>
      <c r="F6" s="35" t="s">
        <v>384</v>
      </c>
      <c r="G6" s="35" t="s">
        <v>384</v>
      </c>
      <c r="H6" s="35" t="s">
        <v>384</v>
      </c>
      <c r="J6" s="9"/>
    </row>
    <row r="7" spans="1:10">
      <c r="A7" s="58" t="s">
        <v>5886</v>
      </c>
      <c r="B7" s="58" t="str">
        <f t="shared" si="1"/>
        <v>FD0495</v>
      </c>
      <c r="C7" s="35" t="s">
        <v>5887</v>
      </c>
      <c r="D7" s="35" t="str">
        <f t="shared" si="2"/>
        <v>0495 - GASB 34 HLT Grant</v>
      </c>
      <c r="E7" s="35" t="s">
        <v>5881</v>
      </c>
      <c r="F7" s="35" t="s">
        <v>384</v>
      </c>
      <c r="G7" s="35" t="s">
        <v>384</v>
      </c>
      <c r="H7" s="35" t="s">
        <v>384</v>
      </c>
      <c r="J7" s="9"/>
    </row>
    <row r="8" spans="1:10">
      <c r="A8" s="58" t="s">
        <v>5888</v>
      </c>
      <c r="B8" s="58" t="str">
        <f t="shared" si="1"/>
        <v>FD0595</v>
      </c>
      <c r="C8" s="35" t="s">
        <v>5889</v>
      </c>
      <c r="D8" s="35" t="str">
        <f t="shared" si="2"/>
        <v>0595 - GASB 34 HLS Grant</v>
      </c>
      <c r="E8" s="35" t="s">
        <v>5881</v>
      </c>
      <c r="F8" s="35" t="s">
        <v>384</v>
      </c>
      <c r="G8" s="35" t="s">
        <v>384</v>
      </c>
      <c r="H8" s="35" t="s">
        <v>384</v>
      </c>
      <c r="J8" s="9"/>
    </row>
    <row r="9" spans="1:10">
      <c r="A9" s="58" t="s">
        <v>5890</v>
      </c>
      <c r="B9" s="58" t="str">
        <f t="shared" si="1"/>
        <v>FD0695</v>
      </c>
      <c r="C9" s="35" t="s">
        <v>5891</v>
      </c>
      <c r="D9" s="35" t="str">
        <f t="shared" si="2"/>
        <v>0695 - GASB 34 MAY-OFF Grant</v>
      </c>
      <c r="E9" s="35" t="s">
        <v>5881</v>
      </c>
      <c r="F9" s="35" t="s">
        <v>384</v>
      </c>
      <c r="G9" s="35" t="s">
        <v>384</v>
      </c>
      <c r="H9" s="35" t="s">
        <v>384</v>
      </c>
      <c r="J9" s="9"/>
    </row>
    <row r="10" spans="1:10">
      <c r="A10" s="58" t="s">
        <v>5892</v>
      </c>
      <c r="B10" s="58" t="str">
        <f t="shared" si="1"/>
        <v>FD0895</v>
      </c>
      <c r="C10" s="35" t="s">
        <v>5893</v>
      </c>
      <c r="D10" s="35" t="str">
        <f t="shared" si="2"/>
        <v>0895 - GASB 34 H&amp;RD Grant 2108</v>
      </c>
      <c r="E10" s="35" t="s">
        <v>5881</v>
      </c>
      <c r="F10" s="35" t="s">
        <v>384</v>
      </c>
      <c r="G10" s="35" t="s">
        <v>384</v>
      </c>
      <c r="H10" s="35" t="s">
        <v>384</v>
      </c>
      <c r="J10" s="9"/>
    </row>
    <row r="11" spans="1:10">
      <c r="A11" s="58">
        <v>1000</v>
      </c>
      <c r="B11" s="58" t="str">
        <f t="shared" si="1"/>
        <v>FD1000</v>
      </c>
      <c r="C11" s="35" t="s">
        <v>5894</v>
      </c>
      <c r="D11" s="35" t="str">
        <f t="shared" si="2"/>
        <v>1000 - General Fund</v>
      </c>
      <c r="E11" s="35" t="s">
        <v>5895</v>
      </c>
      <c r="F11" s="35" t="s">
        <v>5896</v>
      </c>
      <c r="G11" s="35" t="s">
        <v>5897</v>
      </c>
      <c r="H11" s="35" t="s">
        <v>5898</v>
      </c>
      <c r="J11" s="9"/>
    </row>
    <row r="12" spans="1:10">
      <c r="A12" s="58">
        <v>1001</v>
      </c>
      <c r="B12" s="58" t="str">
        <f t="shared" si="1"/>
        <v>FD1001</v>
      </c>
      <c r="C12" s="35" t="s">
        <v>5899</v>
      </c>
      <c r="D12" s="35" t="str">
        <f t="shared" si="2"/>
        <v>1001 - Risk Management Fund</v>
      </c>
      <c r="E12" s="35" t="s">
        <v>5881</v>
      </c>
      <c r="F12" s="35" t="s">
        <v>5896</v>
      </c>
      <c r="G12" s="35" t="s">
        <v>5897</v>
      </c>
      <c r="H12" s="35" t="s">
        <v>5898</v>
      </c>
      <c r="J12" s="9"/>
    </row>
    <row r="13" spans="1:10">
      <c r="A13" s="58">
        <v>1002</v>
      </c>
      <c r="B13" s="58" t="str">
        <f t="shared" si="1"/>
        <v>FD1002</v>
      </c>
      <c r="C13" s="35" t="s">
        <v>5900</v>
      </c>
      <c r="D13" s="35" t="str">
        <f t="shared" si="2"/>
        <v>1002 - Quality of Life Fund</v>
      </c>
      <c r="E13" s="35" t="s">
        <v>5881</v>
      </c>
      <c r="F13" s="35" t="s">
        <v>5896</v>
      </c>
      <c r="G13" s="35" t="s">
        <v>5897</v>
      </c>
      <c r="H13" s="35" t="s">
        <v>5898</v>
      </c>
      <c r="J13" s="9"/>
    </row>
    <row r="14" spans="1:10">
      <c r="A14" s="58">
        <v>1003</v>
      </c>
      <c r="B14" s="58" t="str">
        <f t="shared" si="1"/>
        <v>FD1003</v>
      </c>
      <c r="C14" s="35" t="s">
        <v>5901</v>
      </c>
      <c r="D14" s="35" t="str">
        <f t="shared" si="2"/>
        <v>1003 - Blight Remediation Fund</v>
      </c>
      <c r="E14" s="35" t="s">
        <v>5902</v>
      </c>
      <c r="F14" s="35" t="s">
        <v>5896</v>
      </c>
      <c r="G14" s="35" t="s">
        <v>5897</v>
      </c>
      <c r="H14" s="35" t="s">
        <v>5898</v>
      </c>
      <c r="J14" s="9"/>
    </row>
    <row r="15" spans="1:10">
      <c r="A15" s="58">
        <v>1004</v>
      </c>
      <c r="B15" s="58" t="str">
        <f t="shared" si="1"/>
        <v>FD1004</v>
      </c>
      <c r="C15" s="35" t="s">
        <v>5903</v>
      </c>
      <c r="D15" s="35" t="str">
        <f t="shared" si="2"/>
        <v>1004 - Gordie Howe International Bridge (GHIB) Project</v>
      </c>
      <c r="E15" s="35" t="s">
        <v>5881</v>
      </c>
      <c r="F15" s="35" t="s">
        <v>5896</v>
      </c>
      <c r="G15" s="35" t="s">
        <v>5897</v>
      </c>
      <c r="H15" s="35" t="s">
        <v>5898</v>
      </c>
      <c r="J15" s="9"/>
    </row>
    <row r="16" spans="1:10">
      <c r="A16" s="58">
        <v>1010</v>
      </c>
      <c r="B16" s="58" t="str">
        <f t="shared" si="1"/>
        <v>FD1010</v>
      </c>
      <c r="C16" s="35" t="s">
        <v>5904</v>
      </c>
      <c r="D16" s="35" t="str">
        <f t="shared" si="2"/>
        <v>1010 - Budget Stabilization Reserve</v>
      </c>
      <c r="E16" s="35" t="s">
        <v>5881</v>
      </c>
      <c r="F16" s="35" t="s">
        <v>5896</v>
      </c>
      <c r="G16" s="35" t="s">
        <v>5897</v>
      </c>
      <c r="H16" s="35" t="s">
        <v>5898</v>
      </c>
      <c r="J16" s="9"/>
    </row>
    <row r="17" spans="1:10">
      <c r="A17" s="58">
        <v>1011</v>
      </c>
      <c r="B17" s="58" t="str">
        <f t="shared" si="1"/>
        <v>FD1011</v>
      </c>
      <c r="C17" s="35" t="s">
        <v>5905</v>
      </c>
      <c r="D17" s="35" t="str">
        <f t="shared" si="2"/>
        <v>1011 - PLD Decommissioning Reserve Fund</v>
      </c>
      <c r="E17" s="35" t="s">
        <v>5881</v>
      </c>
      <c r="F17" s="35" t="s">
        <v>5896</v>
      </c>
      <c r="G17" s="35" t="s">
        <v>5897</v>
      </c>
      <c r="H17" s="35" t="s">
        <v>5898</v>
      </c>
      <c r="J17" s="9"/>
    </row>
    <row r="18" spans="1:10">
      <c r="A18" s="58">
        <v>1095</v>
      </c>
      <c r="B18" s="58" t="str">
        <f t="shared" si="1"/>
        <v>FD1095</v>
      </c>
      <c r="C18" s="35" t="s">
        <v>5906</v>
      </c>
      <c r="D18" s="35" t="str">
        <f t="shared" si="2"/>
        <v>1095 - General GASB34 Fund</v>
      </c>
      <c r="E18" s="35" t="s">
        <v>5881</v>
      </c>
      <c r="F18" s="35" t="s">
        <v>5896</v>
      </c>
      <c r="G18" s="35" t="s">
        <v>5897</v>
      </c>
      <c r="H18" s="35" t="s">
        <v>5898</v>
      </c>
      <c r="J18" s="9"/>
    </row>
    <row r="19" spans="1:10">
      <c r="A19" s="58">
        <v>1096</v>
      </c>
      <c r="B19" s="58" t="str">
        <f t="shared" si="1"/>
        <v>FD1096</v>
      </c>
      <c r="C19" s="35" t="s">
        <v>5907</v>
      </c>
      <c r="D19" s="35" t="str">
        <f t="shared" si="2"/>
        <v>1096 - GASB 34 GHIB Project Fund 1004</v>
      </c>
      <c r="E19" s="35" t="s">
        <v>5881</v>
      </c>
      <c r="F19" s="35" t="s">
        <v>5896</v>
      </c>
      <c r="G19" s="35" t="s">
        <v>5897</v>
      </c>
      <c r="H19" s="35" t="s">
        <v>5898</v>
      </c>
      <c r="J19" s="9"/>
    </row>
    <row r="20" spans="1:10">
      <c r="A20" s="58">
        <v>1195</v>
      </c>
      <c r="B20" s="58" t="str">
        <f t="shared" si="1"/>
        <v>FD1195</v>
      </c>
      <c r="C20" s="35" t="s">
        <v>5908</v>
      </c>
      <c r="D20" s="35" t="str">
        <f t="shared" si="2"/>
        <v>1195 - GASB 34 DPW Grant</v>
      </c>
      <c r="E20" s="35" t="s">
        <v>5881</v>
      </c>
      <c r="F20" s="35" t="s">
        <v>5896</v>
      </c>
      <c r="G20" s="35" t="s">
        <v>5897</v>
      </c>
      <c r="H20" s="35" t="s">
        <v>5898</v>
      </c>
      <c r="J20" s="9"/>
    </row>
    <row r="21" spans="1:10">
      <c r="A21" s="58">
        <v>1295</v>
      </c>
      <c r="B21" s="58" t="str">
        <f t="shared" si="1"/>
        <v>FD1295</v>
      </c>
      <c r="C21" s="35" t="s">
        <v>5909</v>
      </c>
      <c r="D21" s="35" t="str">
        <f t="shared" si="2"/>
        <v>1295 - GASB 34 REC Grant</v>
      </c>
      <c r="E21" s="35" t="s">
        <v>5881</v>
      </c>
      <c r="F21" s="35" t="s">
        <v>5896</v>
      </c>
      <c r="G21" s="35" t="s">
        <v>5897</v>
      </c>
      <c r="H21" s="35" t="s">
        <v>5898</v>
      </c>
      <c r="J21" s="9"/>
    </row>
    <row r="22" spans="1:10">
      <c r="A22" s="58">
        <v>1495</v>
      </c>
      <c r="B22" s="58" t="str">
        <f t="shared" si="1"/>
        <v>FD1495</v>
      </c>
      <c r="C22" s="35" t="s">
        <v>5910</v>
      </c>
      <c r="D22" s="35" t="str">
        <f t="shared" si="2"/>
        <v>1495 - GASB 34 ENVAFFRS Grant</v>
      </c>
      <c r="E22" s="35" t="s">
        <v>5881</v>
      </c>
      <c r="F22" s="35" t="s">
        <v>5896</v>
      </c>
      <c r="G22" s="35" t="s">
        <v>5897</v>
      </c>
      <c r="H22" s="35" t="s">
        <v>5898</v>
      </c>
      <c r="J22" s="9"/>
    </row>
    <row r="23" spans="1:10">
      <c r="A23" s="58">
        <v>1595</v>
      </c>
      <c r="B23" s="58" t="str">
        <f t="shared" si="1"/>
        <v>FD1595</v>
      </c>
      <c r="C23" s="35" t="s">
        <v>5911</v>
      </c>
      <c r="D23" s="35" t="str">
        <f t="shared" si="2"/>
        <v>1595 - GASB 34 Qulty of Life</v>
      </c>
      <c r="E23" s="35" t="s">
        <v>5881</v>
      </c>
      <c r="F23" s="35" t="s">
        <v>5896</v>
      </c>
      <c r="G23" s="35" t="s">
        <v>5897</v>
      </c>
      <c r="H23" s="35" t="s">
        <v>5898</v>
      </c>
      <c r="J23" s="9"/>
    </row>
    <row r="24" spans="1:10">
      <c r="A24" s="58">
        <v>1795</v>
      </c>
      <c r="B24" s="58" t="str">
        <f t="shared" si="1"/>
        <v>FD1795</v>
      </c>
      <c r="C24" s="35" t="s">
        <v>5912</v>
      </c>
      <c r="D24" s="35" t="str">
        <f t="shared" si="2"/>
        <v>1795 - GASB 34 H&amp;RD Grant 2116</v>
      </c>
      <c r="E24" s="35" t="s">
        <v>5881</v>
      </c>
      <c r="F24" s="35" t="s">
        <v>5896</v>
      </c>
      <c r="G24" s="35" t="s">
        <v>5897</v>
      </c>
      <c r="H24" s="35" t="s">
        <v>5898</v>
      </c>
      <c r="J24" s="9"/>
    </row>
    <row r="25" spans="1:10">
      <c r="A25" s="58">
        <v>2001</v>
      </c>
      <c r="B25" s="58" t="str">
        <f t="shared" si="1"/>
        <v>FD2001</v>
      </c>
      <c r="C25" s="35" t="s">
        <v>5913</v>
      </c>
      <c r="D25" s="35" t="str">
        <f t="shared" si="2"/>
        <v>2001 - Block Grant</v>
      </c>
      <c r="E25" s="35" t="s">
        <v>5881</v>
      </c>
      <c r="F25" s="35" t="s">
        <v>5896</v>
      </c>
      <c r="G25" s="35" t="s">
        <v>5914</v>
      </c>
      <c r="H25" s="35" t="s">
        <v>5915</v>
      </c>
      <c r="J25" s="9"/>
    </row>
    <row r="26" spans="1:10">
      <c r="A26" s="58">
        <v>2002</v>
      </c>
      <c r="B26" s="58" t="str">
        <f t="shared" si="1"/>
        <v>FD2002</v>
      </c>
      <c r="C26" s="35" t="s">
        <v>5916</v>
      </c>
      <c r="D26" s="35" t="str">
        <f t="shared" si="2"/>
        <v>2002 - UDAG and Discretionary Grants</v>
      </c>
      <c r="E26" s="35" t="s">
        <v>5881</v>
      </c>
      <c r="F26" s="35" t="s">
        <v>5896</v>
      </c>
      <c r="G26" s="35" t="s">
        <v>5914</v>
      </c>
      <c r="H26" s="35" t="s">
        <v>5915</v>
      </c>
      <c r="J26" s="9"/>
    </row>
    <row r="27" spans="1:10">
      <c r="A27" s="58">
        <v>2003</v>
      </c>
      <c r="B27" s="58" t="str">
        <f t="shared" si="1"/>
        <v>FD2003</v>
      </c>
      <c r="C27" s="35" t="s">
        <v>5917</v>
      </c>
      <c r="D27" s="35" t="str">
        <f t="shared" si="2"/>
        <v>2003 - Sec 108 Loans-Developments</v>
      </c>
      <c r="E27" s="35" t="s">
        <v>5881</v>
      </c>
      <c r="F27" s="35" t="s">
        <v>5896</v>
      </c>
      <c r="G27" s="35" t="s">
        <v>5918</v>
      </c>
      <c r="H27" s="35" t="s">
        <v>5919</v>
      </c>
      <c r="J27" s="9"/>
    </row>
    <row r="28" spans="1:10">
      <c r="A28" s="58">
        <v>2004</v>
      </c>
      <c r="B28" s="58" t="str">
        <f t="shared" si="1"/>
        <v>FD2004</v>
      </c>
      <c r="C28" s="35" t="s">
        <v>5920</v>
      </c>
      <c r="D28" s="35" t="str">
        <f t="shared" si="2"/>
        <v>2004 - Neighborhood Stabilization Program</v>
      </c>
      <c r="E28" s="35" t="s">
        <v>5881</v>
      </c>
      <c r="F28" s="35" t="s">
        <v>5896</v>
      </c>
      <c r="G28" s="35" t="s">
        <v>5914</v>
      </c>
      <c r="H28" s="35" t="s">
        <v>5915</v>
      </c>
      <c r="J28" s="9"/>
    </row>
    <row r="29" spans="1:10">
      <c r="A29" s="58">
        <v>2005</v>
      </c>
      <c r="B29" s="58" t="str">
        <f t="shared" si="1"/>
        <v>FD2005</v>
      </c>
      <c r="C29" s="35" t="s">
        <v>5921</v>
      </c>
      <c r="D29" s="35" t="str">
        <f t="shared" si="2"/>
        <v>2005 - Neighborhood Stabilization Program III</v>
      </c>
      <c r="E29" s="35" t="s">
        <v>5881</v>
      </c>
      <c r="F29" s="35" t="s">
        <v>5896</v>
      </c>
      <c r="G29" s="35" t="s">
        <v>5914</v>
      </c>
      <c r="H29" s="35" t="s">
        <v>5915</v>
      </c>
      <c r="J29" s="9"/>
    </row>
    <row r="30" spans="1:10">
      <c r="A30" s="58">
        <v>2007</v>
      </c>
      <c r="B30" s="58" t="str">
        <f t="shared" si="1"/>
        <v>FD2007</v>
      </c>
      <c r="C30" s="35" t="s">
        <v>5922</v>
      </c>
      <c r="D30" s="35" t="str">
        <f t="shared" si="2"/>
        <v>2007 - Choice Neighborhoods Implementation Grant</v>
      </c>
      <c r="E30" s="35" t="s">
        <v>5881</v>
      </c>
      <c r="F30" s="35" t="s">
        <v>5896</v>
      </c>
      <c r="G30" s="35" t="s">
        <v>5914</v>
      </c>
      <c r="H30" s="35" t="s">
        <v>5915</v>
      </c>
      <c r="J30" s="9"/>
    </row>
    <row r="31" spans="1:10">
      <c r="A31" s="58">
        <v>2095</v>
      </c>
      <c r="B31" s="58" t="str">
        <f t="shared" si="1"/>
        <v>FD2095</v>
      </c>
      <c r="C31" s="35" t="s">
        <v>5923</v>
      </c>
      <c r="D31" s="35" t="str">
        <f t="shared" si="2"/>
        <v>2095 - BLOCK GRANT GASB34 FUND</v>
      </c>
      <c r="E31" s="35" t="s">
        <v>5881</v>
      </c>
      <c r="F31" s="35" t="s">
        <v>5896</v>
      </c>
      <c r="G31" s="35" t="s">
        <v>5914</v>
      </c>
      <c r="H31" s="35" t="s">
        <v>5915</v>
      </c>
      <c r="J31" s="9"/>
    </row>
    <row r="32" spans="1:10">
      <c r="A32" s="58">
        <v>2096</v>
      </c>
      <c r="B32" s="58" t="str">
        <f t="shared" si="1"/>
        <v>FD2096</v>
      </c>
      <c r="C32" s="35" t="s">
        <v>5924</v>
      </c>
      <c r="D32" s="35" t="str">
        <f t="shared" si="2"/>
        <v>2096 - UDAG GASB34 FUND</v>
      </c>
      <c r="E32" s="35" t="s">
        <v>5881</v>
      </c>
      <c r="F32" s="35" t="s">
        <v>5896</v>
      </c>
      <c r="G32" s="35" t="s">
        <v>5914</v>
      </c>
      <c r="H32" s="35" t="s">
        <v>5915</v>
      </c>
      <c r="J32" s="9"/>
    </row>
    <row r="33" spans="1:10">
      <c r="A33" s="58">
        <v>2101</v>
      </c>
      <c r="B33" s="58" t="str">
        <f t="shared" si="1"/>
        <v>FD2101</v>
      </c>
      <c r="C33" s="35" t="s">
        <v>5925</v>
      </c>
      <c r="D33" s="35" t="str">
        <f t="shared" si="2"/>
        <v>2101 - Airport Grants Fund</v>
      </c>
      <c r="E33" s="35" t="s">
        <v>5881</v>
      </c>
      <c r="F33" s="35" t="s">
        <v>5896</v>
      </c>
      <c r="G33" s="35" t="s">
        <v>5914</v>
      </c>
      <c r="H33" s="35" t="s">
        <v>5926</v>
      </c>
      <c r="J33" s="9"/>
    </row>
    <row r="34" spans="1:10">
      <c r="A34" s="58">
        <v>2102</v>
      </c>
      <c r="B34" s="58" t="str">
        <f t="shared" si="1"/>
        <v>FD2102</v>
      </c>
      <c r="C34" s="35" t="s">
        <v>5927</v>
      </c>
      <c r="D34" s="35" t="str">
        <f t="shared" si="2"/>
        <v>2102 - Fire Grants Fund</v>
      </c>
      <c r="E34" s="35" t="s">
        <v>5881</v>
      </c>
      <c r="F34" s="35" t="s">
        <v>5896</v>
      </c>
      <c r="G34" s="35" t="s">
        <v>5914</v>
      </c>
      <c r="H34" s="35" t="s">
        <v>5926</v>
      </c>
      <c r="J34" s="9"/>
    </row>
    <row r="35" spans="1:10">
      <c r="A35" s="58">
        <v>2103</v>
      </c>
      <c r="B35" s="58" t="str">
        <f t="shared" si="1"/>
        <v>FD2103</v>
      </c>
      <c r="C35" s="35" t="s">
        <v>5928</v>
      </c>
      <c r="D35" s="35" t="str">
        <f t="shared" si="2"/>
        <v>2103 - General Services Dept. Grants Fund</v>
      </c>
      <c r="E35" s="35" t="s">
        <v>5881</v>
      </c>
      <c r="F35" s="35" t="s">
        <v>5896</v>
      </c>
      <c r="G35" s="35" t="s">
        <v>5914</v>
      </c>
      <c r="H35" s="35" t="s">
        <v>5926</v>
      </c>
      <c r="J35" s="9"/>
    </row>
    <row r="36" spans="1:10">
      <c r="A36" s="58">
        <v>2104</v>
      </c>
      <c r="B36" s="58" t="str">
        <f t="shared" si="1"/>
        <v>FD2104</v>
      </c>
      <c r="C36" s="35" t="s">
        <v>5929</v>
      </c>
      <c r="D36" s="35" t="str">
        <f t="shared" si="2"/>
        <v>2104 - Health Grants Fund</v>
      </c>
      <c r="E36" s="35" t="s">
        <v>5881</v>
      </c>
      <c r="F36" s="35" t="s">
        <v>5896</v>
      </c>
      <c r="G36" s="35" t="s">
        <v>5914</v>
      </c>
      <c r="H36" s="35" t="s">
        <v>5926</v>
      </c>
      <c r="J36" s="9"/>
    </row>
    <row r="37" spans="1:10">
      <c r="A37" s="58">
        <v>2105</v>
      </c>
      <c r="B37" s="58" t="str">
        <f t="shared" si="1"/>
        <v>FD2105</v>
      </c>
      <c r="C37" s="35" t="s">
        <v>5930</v>
      </c>
      <c r="D37" s="35" t="str">
        <f t="shared" si="2"/>
        <v>2105 - Homeland Security Grants Fund</v>
      </c>
      <c r="E37" s="35" t="s">
        <v>5881</v>
      </c>
      <c r="F37" s="35" t="s">
        <v>5896</v>
      </c>
      <c r="G37" s="35" t="s">
        <v>5914</v>
      </c>
      <c r="H37" s="35" t="s">
        <v>5926</v>
      </c>
      <c r="J37" s="9"/>
    </row>
    <row r="38" spans="1:10">
      <c r="A38" s="58">
        <v>2106</v>
      </c>
      <c r="B38" s="58" t="str">
        <f t="shared" si="1"/>
        <v>FD2106</v>
      </c>
      <c r="C38" s="35" t="s">
        <v>5931</v>
      </c>
      <c r="D38" s="35" t="str">
        <f t="shared" si="2"/>
        <v>2106 - Mayor's Office Grants Fund</v>
      </c>
      <c r="E38" s="35" t="s">
        <v>5881</v>
      </c>
      <c r="F38" s="35" t="s">
        <v>5896</v>
      </c>
      <c r="G38" s="35" t="s">
        <v>5914</v>
      </c>
      <c r="H38" s="35" t="s">
        <v>5926</v>
      </c>
      <c r="J38" s="9"/>
    </row>
    <row r="39" spans="1:10">
      <c r="A39" s="58">
        <v>2107</v>
      </c>
      <c r="B39" s="58" t="str">
        <f t="shared" si="1"/>
        <v>FD2107</v>
      </c>
      <c r="C39" s="35" t="s">
        <v>5932</v>
      </c>
      <c r="D39" s="35" t="str">
        <f t="shared" si="2"/>
        <v>2107 - Office of Grants Management Grants Fund</v>
      </c>
      <c r="E39" s="35" t="s">
        <v>5881</v>
      </c>
      <c r="F39" s="35" t="s">
        <v>5896</v>
      </c>
      <c r="G39" s="35" t="s">
        <v>5914</v>
      </c>
      <c r="H39" s="35" t="s">
        <v>5926</v>
      </c>
      <c r="J39" s="9"/>
    </row>
    <row r="40" spans="1:10">
      <c r="A40" s="58">
        <v>2108</v>
      </c>
      <c r="B40" s="58" t="str">
        <f t="shared" si="1"/>
        <v>FD2108</v>
      </c>
      <c r="C40" s="35" t="s">
        <v>5933</v>
      </c>
      <c r="D40" s="35" t="str">
        <f t="shared" si="2"/>
        <v>2108 - Planning &amp; Development Dept. Grants Fund</v>
      </c>
      <c r="E40" s="35" t="s">
        <v>5881</v>
      </c>
      <c r="F40" s="35" t="s">
        <v>5896</v>
      </c>
      <c r="G40" s="35" t="s">
        <v>5914</v>
      </c>
      <c r="H40" s="35" t="s">
        <v>5926</v>
      </c>
      <c r="J40" s="9"/>
    </row>
    <row r="41" spans="1:10">
      <c r="A41" s="58">
        <v>2109</v>
      </c>
      <c r="B41" s="58" t="str">
        <f t="shared" si="1"/>
        <v>FD2109</v>
      </c>
      <c r="C41" s="35" t="s">
        <v>5934</v>
      </c>
      <c r="D41" s="35" t="str">
        <f t="shared" si="2"/>
        <v>2109 - Public Lighting Dept. Grants Fund</v>
      </c>
      <c r="E41" s="35" t="s">
        <v>5881</v>
      </c>
      <c r="F41" s="35" t="s">
        <v>5896</v>
      </c>
      <c r="G41" s="35" t="s">
        <v>5914</v>
      </c>
      <c r="H41" s="35" t="s">
        <v>5926</v>
      </c>
      <c r="J41" s="9"/>
    </row>
    <row r="42" spans="1:10">
      <c r="A42" s="58">
        <v>2110</v>
      </c>
      <c r="B42" s="58" t="str">
        <f t="shared" si="1"/>
        <v>FD2110</v>
      </c>
      <c r="C42" s="35" t="s">
        <v>5935</v>
      </c>
      <c r="D42" s="35" t="str">
        <f t="shared" si="2"/>
        <v>2110 - Police Grants Fund</v>
      </c>
      <c r="E42" s="35" t="s">
        <v>5881</v>
      </c>
      <c r="F42" s="35" t="s">
        <v>5896</v>
      </c>
      <c r="G42" s="35" t="s">
        <v>5914</v>
      </c>
      <c r="H42" s="35" t="s">
        <v>5926</v>
      </c>
      <c r="J42" s="9"/>
    </row>
    <row r="43" spans="1:10">
      <c r="A43" s="58">
        <v>2111</v>
      </c>
      <c r="B43" s="58" t="str">
        <f t="shared" si="1"/>
        <v>FD2111</v>
      </c>
      <c r="C43" s="35" t="s">
        <v>5936</v>
      </c>
      <c r="D43" s="35" t="str">
        <f t="shared" si="2"/>
        <v>2111 - Dept. of Public Works Grants Fund</v>
      </c>
      <c r="E43" s="35" t="s">
        <v>5881</v>
      </c>
      <c r="F43" s="35" t="s">
        <v>5896</v>
      </c>
      <c r="G43" s="35" t="s">
        <v>5914</v>
      </c>
      <c r="H43" s="35" t="s">
        <v>5926</v>
      </c>
      <c r="J43" s="9"/>
    </row>
    <row r="44" spans="1:10">
      <c r="A44" s="58">
        <v>2112</v>
      </c>
      <c r="B44" s="58" t="str">
        <f t="shared" si="1"/>
        <v>FD2112</v>
      </c>
      <c r="C44" s="35" t="s">
        <v>5711</v>
      </c>
      <c r="D44" s="35" t="str">
        <f t="shared" si="2"/>
        <v>2112 - Recreation</v>
      </c>
      <c r="E44" s="35" t="s">
        <v>5881</v>
      </c>
      <c r="F44" s="35" t="s">
        <v>5896</v>
      </c>
      <c r="G44" s="35" t="s">
        <v>5914</v>
      </c>
      <c r="H44" s="35" t="s">
        <v>5926</v>
      </c>
      <c r="J44" s="9"/>
    </row>
    <row r="45" spans="1:10">
      <c r="A45" s="58">
        <v>2113</v>
      </c>
      <c r="B45" s="58" t="str">
        <f t="shared" si="1"/>
        <v>FD2113</v>
      </c>
      <c r="C45" s="35" t="s">
        <v>5937</v>
      </c>
      <c r="D45" s="35" t="str">
        <f t="shared" si="2"/>
        <v>2113 - Detroit Dept. of Transportation Grants Fund</v>
      </c>
      <c r="E45" s="35" t="s">
        <v>5881</v>
      </c>
      <c r="F45" s="35" t="s">
        <v>5896</v>
      </c>
      <c r="G45" s="35" t="s">
        <v>5914</v>
      </c>
      <c r="H45" s="35" t="s">
        <v>5926</v>
      </c>
      <c r="J45" s="9"/>
    </row>
    <row r="46" spans="1:10">
      <c r="A46" s="58">
        <v>2114</v>
      </c>
      <c r="B46" s="58" t="str">
        <f t="shared" si="1"/>
        <v>FD2114</v>
      </c>
      <c r="C46" s="35" t="s">
        <v>5938</v>
      </c>
      <c r="D46" s="35" t="str">
        <f t="shared" si="2"/>
        <v>2114 - Environmental Affairs Grants</v>
      </c>
      <c r="E46" s="35" t="s">
        <v>5881</v>
      </c>
      <c r="F46" s="35" t="s">
        <v>5896</v>
      </c>
      <c r="G46" s="35" t="s">
        <v>5914</v>
      </c>
      <c r="H46" s="35" t="s">
        <v>5926</v>
      </c>
      <c r="J46" s="9"/>
    </row>
    <row r="47" spans="1:10">
      <c r="A47" s="58">
        <v>2115</v>
      </c>
      <c r="B47" s="58" t="str">
        <f t="shared" si="1"/>
        <v>FD2115</v>
      </c>
      <c r="C47" s="35" t="s">
        <v>5939</v>
      </c>
      <c r="D47" s="35" t="str">
        <f t="shared" si="2"/>
        <v>2115 - HRD CDBG</v>
      </c>
      <c r="E47" s="35" t="s">
        <v>5881</v>
      </c>
      <c r="F47" s="35" t="s">
        <v>5896</v>
      </c>
      <c r="G47" s="35" t="s">
        <v>5914</v>
      </c>
      <c r="H47" s="35" t="s">
        <v>5926</v>
      </c>
      <c r="J47" s="9"/>
    </row>
    <row r="48" spans="1:10">
      <c r="A48" s="58">
        <v>2116</v>
      </c>
      <c r="B48" s="58" t="str">
        <f t="shared" si="1"/>
        <v>FD2116</v>
      </c>
      <c r="C48" s="35" t="s">
        <v>5940</v>
      </c>
      <c r="D48" s="35" t="str">
        <f t="shared" si="2"/>
        <v>2116 - Planning &amp; Development Grants</v>
      </c>
      <c r="E48" s="35" t="s">
        <v>5881</v>
      </c>
      <c r="F48" s="35" t="s">
        <v>5896</v>
      </c>
      <c r="G48" s="35" t="s">
        <v>5914</v>
      </c>
      <c r="H48" s="35" t="s">
        <v>5926</v>
      </c>
      <c r="J48" s="9"/>
    </row>
    <row r="49" spans="1:10">
      <c r="A49" s="58">
        <v>2117</v>
      </c>
      <c r="B49" s="58" t="str">
        <f t="shared" si="1"/>
        <v>FD2117</v>
      </c>
      <c r="C49" s="35" t="s">
        <v>5941</v>
      </c>
      <c r="D49" s="35" t="str">
        <f t="shared" si="2"/>
        <v>2117 - Dept of Elections</v>
      </c>
      <c r="E49" s="35" t="s">
        <v>5881</v>
      </c>
      <c r="F49" s="35" t="s">
        <v>5896</v>
      </c>
      <c r="G49" s="35" t="s">
        <v>5914</v>
      </c>
      <c r="H49" s="35" t="s">
        <v>5926</v>
      </c>
      <c r="J49" s="9"/>
    </row>
    <row r="50" spans="1:10">
      <c r="A50" s="58">
        <v>2118</v>
      </c>
      <c r="B50" s="58" t="str">
        <f t="shared" si="1"/>
        <v>FD2118</v>
      </c>
      <c r="C50" s="35" t="s">
        <v>5942</v>
      </c>
      <c r="D50" s="35" t="str">
        <f t="shared" si="2"/>
        <v>2118 - City Council Grants</v>
      </c>
      <c r="E50" s="35" t="s">
        <v>5881</v>
      </c>
      <c r="F50" s="35" t="s">
        <v>5896</v>
      </c>
      <c r="G50" s="35" t="s">
        <v>5914</v>
      </c>
      <c r="H50" s="35" t="s">
        <v>5926</v>
      </c>
      <c r="J50" s="9"/>
    </row>
    <row r="51" spans="1:10">
      <c r="A51" s="58">
        <v>2119</v>
      </c>
      <c r="B51" s="58" t="str">
        <f t="shared" si="1"/>
        <v>FD2119</v>
      </c>
      <c r="C51" s="35" t="s">
        <v>5943</v>
      </c>
      <c r="D51" s="35" t="str">
        <f t="shared" si="2"/>
        <v>2119 - FY2020 MIDC GRANT</v>
      </c>
      <c r="E51" s="35" t="s">
        <v>5881</v>
      </c>
      <c r="F51" s="35" t="s">
        <v>5896</v>
      </c>
      <c r="G51" s="35" t="s">
        <v>5914</v>
      </c>
      <c r="H51" s="35" t="s">
        <v>5926</v>
      </c>
      <c r="J51" s="9"/>
    </row>
    <row r="52" spans="1:10">
      <c r="A52" s="58">
        <v>2195</v>
      </c>
      <c r="B52" s="58" t="str">
        <f t="shared" si="1"/>
        <v>FD2195</v>
      </c>
      <c r="C52" s="35" t="s">
        <v>5944</v>
      </c>
      <c r="D52" s="35" t="str">
        <f t="shared" si="2"/>
        <v>2195 - GASB34 Police Grant</v>
      </c>
      <c r="E52" s="35" t="s">
        <v>5881</v>
      </c>
      <c r="F52" s="35" t="s">
        <v>5896</v>
      </c>
      <c r="G52" s="35" t="s">
        <v>5914</v>
      </c>
      <c r="H52" s="35" t="s">
        <v>5926</v>
      </c>
      <c r="J52" s="9"/>
    </row>
    <row r="53" spans="1:10">
      <c r="A53" s="58">
        <v>2490</v>
      </c>
      <c r="B53" s="58" t="str">
        <f t="shared" si="1"/>
        <v>FD2490</v>
      </c>
      <c r="C53" s="35" t="s">
        <v>5945</v>
      </c>
      <c r="D53" s="35" t="str">
        <f t="shared" si="2"/>
        <v>2490 - Construction Code Fund</v>
      </c>
      <c r="E53" s="35" t="s">
        <v>5881</v>
      </c>
      <c r="F53" s="35" t="s">
        <v>5896</v>
      </c>
      <c r="G53" s="35" t="s">
        <v>5914</v>
      </c>
      <c r="H53" s="35" t="s">
        <v>5946</v>
      </c>
      <c r="J53" s="9"/>
    </row>
    <row r="54" spans="1:10">
      <c r="A54" s="58">
        <v>2491</v>
      </c>
      <c r="B54" s="58" t="str">
        <f t="shared" si="1"/>
        <v>FD2491</v>
      </c>
      <c r="C54" s="35" t="s">
        <v>5947</v>
      </c>
      <c r="D54" s="35" t="str">
        <f t="shared" si="2"/>
        <v>2491 - Fire Escrow Demolitions</v>
      </c>
      <c r="E54" s="35" t="s">
        <v>5881</v>
      </c>
      <c r="F54" s="35" t="s">
        <v>5896</v>
      </c>
      <c r="G54" s="35" t="s">
        <v>5914</v>
      </c>
      <c r="H54" s="35" t="s">
        <v>5946</v>
      </c>
      <c r="J54" s="9"/>
    </row>
    <row r="55" spans="1:10">
      <c r="A55" s="58">
        <v>2492</v>
      </c>
      <c r="B55" s="58" t="str">
        <f t="shared" si="1"/>
        <v>FD2492</v>
      </c>
      <c r="C55" s="35" t="s">
        <v>5948</v>
      </c>
      <c r="D55" s="35" t="str">
        <f t="shared" si="2"/>
        <v>2492 - Fire Recovery Fund</v>
      </c>
      <c r="E55" s="35" t="s">
        <v>5881</v>
      </c>
      <c r="F55" s="35" t="s">
        <v>5896</v>
      </c>
      <c r="G55" s="35" t="s">
        <v>5914</v>
      </c>
      <c r="H55" s="35" t="s">
        <v>5946</v>
      </c>
      <c r="J55" s="9"/>
    </row>
    <row r="56" spans="1:10">
      <c r="A56" s="58">
        <v>2495</v>
      </c>
      <c r="B56" s="58" t="str">
        <f t="shared" si="1"/>
        <v>FD2495</v>
      </c>
      <c r="C56" s="35" t="s">
        <v>5949</v>
      </c>
      <c r="D56" s="35" t="str">
        <f t="shared" si="2"/>
        <v>2495 - B&amp;S GASB34 FUND</v>
      </c>
      <c r="E56" s="35" t="s">
        <v>5881</v>
      </c>
      <c r="F56" s="35" t="s">
        <v>5896</v>
      </c>
      <c r="G56" s="35" t="s">
        <v>5914</v>
      </c>
      <c r="H56" s="35" t="s">
        <v>5946</v>
      </c>
      <c r="J56" s="9"/>
    </row>
    <row r="57" spans="1:10">
      <c r="A57" s="58">
        <v>2601</v>
      </c>
      <c r="B57" s="58" t="str">
        <f t="shared" si="1"/>
        <v>FD2601</v>
      </c>
      <c r="C57" s="35" t="s">
        <v>5950</v>
      </c>
      <c r="D57" s="35" t="str">
        <f t="shared" si="2"/>
        <v>2601 - Drug Law Enforcement Fund</v>
      </c>
      <c r="E57" s="35" t="s">
        <v>5881</v>
      </c>
      <c r="F57" s="35" t="s">
        <v>5896</v>
      </c>
      <c r="G57" s="35" t="s">
        <v>5914</v>
      </c>
      <c r="H57" s="35" t="s">
        <v>5951</v>
      </c>
      <c r="J57" s="9"/>
    </row>
    <row r="58" spans="1:10">
      <c r="A58" s="58">
        <v>2602</v>
      </c>
      <c r="B58" s="58" t="str">
        <f t="shared" si="1"/>
        <v>FD2602</v>
      </c>
      <c r="C58" s="35" t="s">
        <v>5952</v>
      </c>
      <c r="D58" s="35" t="str">
        <f t="shared" si="2"/>
        <v>2602 - Federal Forfeitures Funds</v>
      </c>
      <c r="E58" s="35" t="s">
        <v>5881</v>
      </c>
      <c r="F58" s="35" t="s">
        <v>5896</v>
      </c>
      <c r="G58" s="35" t="s">
        <v>5914</v>
      </c>
      <c r="H58" s="35" t="s">
        <v>5951</v>
      </c>
      <c r="J58" s="9"/>
    </row>
    <row r="59" spans="1:10">
      <c r="A59" s="58">
        <v>2695</v>
      </c>
      <c r="B59" s="58" t="str">
        <f t="shared" si="1"/>
        <v>FD2695</v>
      </c>
      <c r="C59" s="35" t="s">
        <v>5953</v>
      </c>
      <c r="D59" s="35" t="str">
        <f t="shared" si="2"/>
        <v>2695 - GASB34 Fund Drug Law Enforcement</v>
      </c>
      <c r="E59" s="35" t="s">
        <v>5881</v>
      </c>
      <c r="F59" s="35" t="s">
        <v>5896</v>
      </c>
      <c r="G59" s="35" t="s">
        <v>5914</v>
      </c>
      <c r="H59" s="35" t="s">
        <v>5951</v>
      </c>
      <c r="J59" s="9"/>
    </row>
    <row r="60" spans="1:10">
      <c r="A60" s="58">
        <v>2801</v>
      </c>
      <c r="B60" s="58" t="str">
        <f t="shared" si="1"/>
        <v>FD2801</v>
      </c>
      <c r="C60" s="35" t="s">
        <v>5954</v>
      </c>
      <c r="D60" s="35" t="str">
        <f t="shared" si="2"/>
        <v>2801 - Empowerment Zone-Title XX</v>
      </c>
      <c r="E60" s="35" t="s">
        <v>5881</v>
      </c>
      <c r="F60" s="35" t="s">
        <v>5896</v>
      </c>
      <c r="G60" s="35" t="s">
        <v>5914</v>
      </c>
      <c r="H60" s="35" t="s">
        <v>5955</v>
      </c>
      <c r="J60" s="9"/>
    </row>
    <row r="61" spans="1:10">
      <c r="A61" s="58">
        <v>3001</v>
      </c>
      <c r="B61" s="58" t="str">
        <f t="shared" si="1"/>
        <v>FD3001</v>
      </c>
      <c r="C61" s="35" t="s">
        <v>348</v>
      </c>
      <c r="D61" s="35" t="str">
        <f t="shared" si="2"/>
        <v>3001 - Library</v>
      </c>
      <c r="E61" s="35" t="s">
        <v>5881</v>
      </c>
      <c r="F61" s="35" t="s">
        <v>5896</v>
      </c>
      <c r="G61" s="35" t="s">
        <v>5914</v>
      </c>
      <c r="H61" s="35" t="s">
        <v>5956</v>
      </c>
      <c r="J61" s="9"/>
    </row>
    <row r="62" spans="1:10">
      <c r="A62" s="58">
        <v>3020</v>
      </c>
      <c r="B62" s="58" t="str">
        <f t="shared" si="1"/>
        <v>FD3020</v>
      </c>
      <c r="C62" s="35" t="s">
        <v>5957</v>
      </c>
      <c r="D62" s="35" t="str">
        <f t="shared" si="2"/>
        <v>3020 - Burton Endowment Fund</v>
      </c>
      <c r="E62" s="35" t="s">
        <v>5881</v>
      </c>
      <c r="F62" s="35" t="s">
        <v>5896</v>
      </c>
      <c r="G62" s="35" t="s">
        <v>5914</v>
      </c>
      <c r="H62" s="35" t="s">
        <v>5956</v>
      </c>
      <c r="J62" s="9"/>
    </row>
    <row r="63" spans="1:10">
      <c r="A63" s="58">
        <v>3021</v>
      </c>
      <c r="B63" s="58" t="str">
        <f t="shared" si="1"/>
        <v>FD3021</v>
      </c>
      <c r="C63" s="35" t="s">
        <v>5958</v>
      </c>
      <c r="D63" s="35" t="str">
        <f t="shared" si="2"/>
        <v>3021 - Biddle Endowment Fund</v>
      </c>
      <c r="E63" s="35" t="s">
        <v>5881</v>
      </c>
      <c r="F63" s="35" t="s">
        <v>5896</v>
      </c>
      <c r="G63" s="35" t="s">
        <v>5914</v>
      </c>
      <c r="H63" s="35" t="s">
        <v>5956</v>
      </c>
      <c r="J63" s="9"/>
    </row>
    <row r="64" spans="1:10">
      <c r="A64" s="58">
        <v>3022</v>
      </c>
      <c r="B64" s="58" t="str">
        <f t="shared" si="1"/>
        <v>FD3022</v>
      </c>
      <c r="C64" s="35" t="s">
        <v>5959</v>
      </c>
      <c r="D64" s="35" t="str">
        <f t="shared" si="2"/>
        <v>3022 - Louise Webber O'brien Endowment Fund</v>
      </c>
      <c r="E64" s="35" t="s">
        <v>5881</v>
      </c>
      <c r="F64" s="35" t="s">
        <v>5896</v>
      </c>
      <c r="G64" s="35" t="s">
        <v>5914</v>
      </c>
      <c r="H64" s="35" t="s">
        <v>5956</v>
      </c>
      <c r="J64" s="9"/>
    </row>
    <row r="65" spans="1:10">
      <c r="A65" s="58">
        <v>3023</v>
      </c>
      <c r="B65" s="58" t="str">
        <f t="shared" si="1"/>
        <v>FD3023</v>
      </c>
      <c r="C65" s="35" t="s">
        <v>5960</v>
      </c>
      <c r="D65" s="35" t="str">
        <f t="shared" si="2"/>
        <v>3023 - Walus Endowment Fund</v>
      </c>
      <c r="E65" s="35" t="s">
        <v>5881</v>
      </c>
      <c r="F65" s="35" t="s">
        <v>5896</v>
      </c>
      <c r="G65" s="35" t="s">
        <v>5914</v>
      </c>
      <c r="H65" s="35" t="s">
        <v>5956</v>
      </c>
      <c r="J65" s="9"/>
    </row>
    <row r="66" spans="1:10">
      <c r="A66" s="58">
        <v>3024</v>
      </c>
      <c r="B66" s="58" t="str">
        <f t="shared" si="1"/>
        <v>FD3024</v>
      </c>
      <c r="C66" s="35" t="s">
        <v>5961</v>
      </c>
      <c r="D66" s="35" t="str">
        <f t="shared" si="2"/>
        <v>3024 - Ulveling Endowment Fund</v>
      </c>
      <c r="E66" s="35" t="s">
        <v>5881</v>
      </c>
      <c r="F66" s="35" t="s">
        <v>5896</v>
      </c>
      <c r="G66" s="35" t="s">
        <v>5914</v>
      </c>
      <c r="H66" s="35" t="s">
        <v>5956</v>
      </c>
      <c r="J66" s="9"/>
    </row>
    <row r="67" spans="1:10">
      <c r="A67" s="58">
        <v>3025</v>
      </c>
      <c r="B67" s="58" t="str">
        <f t="shared" si="1"/>
        <v>FD3025</v>
      </c>
      <c r="C67" s="35" t="s">
        <v>5962</v>
      </c>
      <c r="D67" s="35" t="str">
        <f t="shared" si="2"/>
        <v>3025 - Grants &amp; Gift Account Fund</v>
      </c>
      <c r="E67" s="35" t="s">
        <v>5881</v>
      </c>
      <c r="F67" s="35" t="s">
        <v>5896</v>
      </c>
      <c r="G67" s="35" t="s">
        <v>5914</v>
      </c>
      <c r="H67" s="35" t="s">
        <v>5956</v>
      </c>
      <c r="J67" s="9"/>
    </row>
    <row r="68" spans="1:10">
      <c r="A68" s="58">
        <v>3026</v>
      </c>
      <c r="B68" s="58" t="str">
        <f t="shared" ref="B68:B131" si="3">"FD"&amp;A68</f>
        <v>FD3026</v>
      </c>
      <c r="C68" s="35" t="s">
        <v>5963</v>
      </c>
      <c r="D68" s="35" t="str">
        <f t="shared" ref="D68:D131" si="4">A68&amp;" - "&amp;C68</f>
        <v>3026 - State of Michigan Coop-Grant Fund</v>
      </c>
      <c r="E68" s="35" t="s">
        <v>5881</v>
      </c>
      <c r="F68" s="35" t="s">
        <v>5896</v>
      </c>
      <c r="G68" s="35" t="s">
        <v>5914</v>
      </c>
      <c r="H68" s="35" t="s">
        <v>5956</v>
      </c>
      <c r="J68" s="9"/>
    </row>
    <row r="69" spans="1:10">
      <c r="A69" s="58">
        <v>3027</v>
      </c>
      <c r="B69" s="58" t="str">
        <f t="shared" si="3"/>
        <v>FD3027</v>
      </c>
      <c r="C69" s="35" t="s">
        <v>5964</v>
      </c>
      <c r="D69" s="35" t="str">
        <f t="shared" si="4"/>
        <v>3027 - JEBA-Financial</v>
      </c>
      <c r="E69" s="35" t="s">
        <v>5881</v>
      </c>
      <c r="F69" s="35" t="s">
        <v>5965</v>
      </c>
      <c r="G69" s="35" t="s">
        <v>5965</v>
      </c>
      <c r="H69" s="35" t="s">
        <v>5965</v>
      </c>
      <c r="J69" s="9"/>
    </row>
    <row r="70" spans="1:10">
      <c r="A70" s="58">
        <v>3095</v>
      </c>
      <c r="B70" s="58" t="str">
        <f t="shared" si="3"/>
        <v>FD3095</v>
      </c>
      <c r="C70" s="35" t="s">
        <v>5966</v>
      </c>
      <c r="D70" s="35" t="str">
        <f t="shared" si="4"/>
        <v>3095 - LIB GASB34 FUND</v>
      </c>
      <c r="E70" s="35" t="s">
        <v>5881</v>
      </c>
      <c r="F70" s="35" t="s">
        <v>5896</v>
      </c>
      <c r="G70" s="35" t="s">
        <v>5914</v>
      </c>
      <c r="H70" s="35" t="s">
        <v>5956</v>
      </c>
      <c r="J70" s="9"/>
    </row>
    <row r="71" spans="1:10">
      <c r="A71" s="58">
        <v>3100</v>
      </c>
      <c r="B71" s="58" t="str">
        <f t="shared" si="3"/>
        <v>FD3100</v>
      </c>
      <c r="C71" s="35" t="s">
        <v>5967</v>
      </c>
      <c r="D71" s="35" t="str">
        <f t="shared" si="4"/>
        <v>3100 - Quality of Life – Special Revenue</v>
      </c>
      <c r="E71" s="35" t="s">
        <v>5881</v>
      </c>
      <c r="F71" s="35" t="s">
        <v>5896</v>
      </c>
      <c r="G71" s="35" t="s">
        <v>5914</v>
      </c>
      <c r="H71" s="35" t="s">
        <v>5968</v>
      </c>
      <c r="J71" s="9"/>
    </row>
    <row r="72" spans="1:10">
      <c r="A72" s="58">
        <v>3195</v>
      </c>
      <c r="B72" s="58" t="str">
        <f t="shared" si="3"/>
        <v>FD3195</v>
      </c>
      <c r="C72" s="35" t="s">
        <v>5969</v>
      </c>
      <c r="D72" s="35" t="str">
        <f t="shared" si="4"/>
        <v>3195 - Quality of Life GASB 34 FUND</v>
      </c>
      <c r="E72" s="35" t="s">
        <v>5881</v>
      </c>
      <c r="F72" s="35" t="s">
        <v>5896</v>
      </c>
      <c r="G72" s="35" t="s">
        <v>5914</v>
      </c>
      <c r="H72" s="35" t="s">
        <v>5968</v>
      </c>
      <c r="J72" s="9"/>
    </row>
    <row r="73" spans="1:10">
      <c r="A73" s="58">
        <v>3202</v>
      </c>
      <c r="B73" s="58" t="str">
        <f t="shared" si="3"/>
        <v>FD3202</v>
      </c>
      <c r="C73" s="35" t="s">
        <v>5970</v>
      </c>
      <c r="D73" s="35" t="str">
        <f t="shared" si="4"/>
        <v>3202 - Job Training Partnership Act New</v>
      </c>
      <c r="E73" s="35" t="s">
        <v>5881</v>
      </c>
      <c r="F73" s="35" t="s">
        <v>5896</v>
      </c>
      <c r="G73" s="35" t="s">
        <v>5914</v>
      </c>
      <c r="H73" s="35" t="s">
        <v>5971</v>
      </c>
      <c r="J73" s="9"/>
    </row>
    <row r="74" spans="1:10">
      <c r="A74" s="58">
        <v>3203</v>
      </c>
      <c r="B74" s="58" t="str">
        <f t="shared" si="3"/>
        <v>FD3203</v>
      </c>
      <c r="C74" s="35" t="s">
        <v>5972</v>
      </c>
      <c r="D74" s="35" t="str">
        <f t="shared" si="4"/>
        <v>3203 - Wayne County-Dept of Soc Srvcs</v>
      </c>
      <c r="E74" s="35" t="s">
        <v>5881</v>
      </c>
      <c r="F74" s="35" t="s">
        <v>5896</v>
      </c>
      <c r="G74" s="35" t="s">
        <v>5914</v>
      </c>
      <c r="H74" s="35" t="s">
        <v>5971</v>
      </c>
      <c r="J74" s="9"/>
    </row>
    <row r="75" spans="1:10">
      <c r="A75" s="58">
        <v>3205</v>
      </c>
      <c r="B75" s="58" t="str">
        <f t="shared" si="3"/>
        <v>FD3205</v>
      </c>
      <c r="C75" s="35" t="s">
        <v>5973</v>
      </c>
      <c r="D75" s="35" t="str">
        <f t="shared" si="4"/>
        <v>3205 - HUD-Youth Build 94-95</v>
      </c>
      <c r="E75" s="35" t="s">
        <v>5881</v>
      </c>
      <c r="F75" s="35" t="s">
        <v>5896</v>
      </c>
      <c r="G75" s="35" t="s">
        <v>5914</v>
      </c>
      <c r="H75" s="35" t="s">
        <v>5971</v>
      </c>
      <c r="J75" s="9"/>
    </row>
    <row r="76" spans="1:10">
      <c r="A76" s="58">
        <v>3209</v>
      </c>
      <c r="B76" s="58" t="str">
        <f t="shared" si="3"/>
        <v>FD3209</v>
      </c>
      <c r="C76" s="35" t="s">
        <v>5974</v>
      </c>
      <c r="D76" s="35" t="str">
        <f t="shared" si="4"/>
        <v>3209 - Welfare Reform Grant</v>
      </c>
      <c r="E76" s="35" t="s">
        <v>5881</v>
      </c>
      <c r="F76" s="35" t="s">
        <v>5896</v>
      </c>
      <c r="G76" s="35" t="s">
        <v>5914</v>
      </c>
      <c r="H76" s="35" t="s">
        <v>5971</v>
      </c>
      <c r="J76" s="9"/>
    </row>
    <row r="77" spans="1:10">
      <c r="A77" s="58">
        <v>3210</v>
      </c>
      <c r="B77" s="58" t="str">
        <f t="shared" si="3"/>
        <v>FD3210</v>
      </c>
      <c r="C77" s="35" t="s">
        <v>5975</v>
      </c>
      <c r="D77" s="35" t="str">
        <f t="shared" si="4"/>
        <v>3210 - Employment Services Grant</v>
      </c>
      <c r="E77" s="35" t="s">
        <v>5881</v>
      </c>
      <c r="F77" s="35" t="s">
        <v>5896</v>
      </c>
      <c r="G77" s="35" t="s">
        <v>5914</v>
      </c>
      <c r="H77" s="35" t="s">
        <v>5971</v>
      </c>
      <c r="J77" s="9"/>
    </row>
    <row r="78" spans="1:10">
      <c r="A78" s="58">
        <v>3211</v>
      </c>
      <c r="B78" s="58" t="str">
        <f t="shared" si="3"/>
        <v>FD3211</v>
      </c>
      <c r="C78" s="35" t="s">
        <v>5976</v>
      </c>
      <c r="D78" s="35" t="str">
        <f t="shared" si="4"/>
        <v>3211 - Special Emp &amp; Train Proj</v>
      </c>
      <c r="E78" s="35" t="s">
        <v>5881</v>
      </c>
      <c r="F78" s="35" t="s">
        <v>5896</v>
      </c>
      <c r="G78" s="35" t="s">
        <v>5914</v>
      </c>
      <c r="H78" s="35" t="s">
        <v>5971</v>
      </c>
      <c r="J78" s="9"/>
    </row>
    <row r="79" spans="1:10">
      <c r="A79" s="58">
        <v>3212</v>
      </c>
      <c r="B79" s="58" t="str">
        <f t="shared" si="3"/>
        <v>FD3212</v>
      </c>
      <c r="C79" s="35" t="s">
        <v>5977</v>
      </c>
      <c r="D79" s="35" t="str">
        <f t="shared" si="4"/>
        <v>3212 - WORKFORCE INVESTMENT ACT</v>
      </c>
      <c r="E79" s="35" t="s">
        <v>5881</v>
      </c>
      <c r="F79" s="35" t="s">
        <v>5896</v>
      </c>
      <c r="G79" s="35" t="s">
        <v>5914</v>
      </c>
      <c r="H79" s="35" t="s">
        <v>5971</v>
      </c>
      <c r="J79" s="9"/>
    </row>
    <row r="80" spans="1:10">
      <c r="A80" s="58">
        <v>3213</v>
      </c>
      <c r="B80" s="58" t="str">
        <f t="shared" si="3"/>
        <v>FD3213</v>
      </c>
      <c r="C80" s="35" t="s">
        <v>5978</v>
      </c>
      <c r="D80" s="35" t="str">
        <f t="shared" si="4"/>
        <v>3213 - Reed Act Grant</v>
      </c>
      <c r="E80" s="35" t="s">
        <v>5881</v>
      </c>
      <c r="F80" s="35" t="s">
        <v>5896</v>
      </c>
      <c r="G80" s="35" t="s">
        <v>5914</v>
      </c>
      <c r="H80" s="35" t="s">
        <v>5971</v>
      </c>
      <c r="J80" s="9"/>
    </row>
    <row r="81" spans="1:10">
      <c r="A81" s="58">
        <v>3214</v>
      </c>
      <c r="B81" s="58" t="str">
        <f t="shared" si="3"/>
        <v>FD3214</v>
      </c>
      <c r="C81" s="35" t="s">
        <v>5979</v>
      </c>
      <c r="D81" s="35" t="str">
        <f t="shared" si="4"/>
        <v>3214 - Temporary Assistance for Needy Families (TANF)</v>
      </c>
      <c r="E81" s="35" t="s">
        <v>5881</v>
      </c>
      <c r="F81" s="35" t="s">
        <v>5896</v>
      </c>
      <c r="G81" s="35" t="s">
        <v>5914</v>
      </c>
      <c r="H81" s="35" t="s">
        <v>5971</v>
      </c>
      <c r="J81" s="9"/>
    </row>
    <row r="82" spans="1:10">
      <c r="A82" s="58">
        <v>3215</v>
      </c>
      <c r="B82" s="58" t="str">
        <f t="shared" si="3"/>
        <v>FD3215</v>
      </c>
      <c r="C82" s="35" t="s">
        <v>5980</v>
      </c>
      <c r="D82" s="35" t="str">
        <f t="shared" si="4"/>
        <v>3215 - Detroit Workforce Development Department (DWDD)-Federal Funds</v>
      </c>
      <c r="E82" s="35" t="s">
        <v>5881</v>
      </c>
      <c r="F82" s="35" t="s">
        <v>5896</v>
      </c>
      <c r="G82" s="35" t="s">
        <v>5914</v>
      </c>
      <c r="H82" s="35" t="s">
        <v>5971</v>
      </c>
      <c r="J82" s="9"/>
    </row>
    <row r="83" spans="1:10">
      <c r="A83" s="58">
        <v>3216</v>
      </c>
      <c r="B83" s="58" t="str">
        <f t="shared" si="3"/>
        <v>FD3216</v>
      </c>
      <c r="C83" s="35" t="s">
        <v>5981</v>
      </c>
      <c r="D83" s="35" t="str">
        <f t="shared" si="4"/>
        <v>3216 - Wagner Peyer</v>
      </c>
      <c r="E83" s="35" t="s">
        <v>5881</v>
      </c>
      <c r="F83" s="35" t="s">
        <v>5896</v>
      </c>
      <c r="G83" s="35" t="s">
        <v>5914</v>
      </c>
      <c r="H83" s="35" t="s">
        <v>5971</v>
      </c>
      <c r="J83" s="9"/>
    </row>
    <row r="84" spans="1:10">
      <c r="A84" s="58">
        <v>3217</v>
      </c>
      <c r="B84" s="58" t="str">
        <f t="shared" si="3"/>
        <v>FD3217</v>
      </c>
      <c r="C84" s="35" t="s">
        <v>5982</v>
      </c>
      <c r="D84" s="35" t="str">
        <f t="shared" si="4"/>
        <v>3217 - Non-Compliance Fees</v>
      </c>
      <c r="E84" s="35" t="s">
        <v>5881</v>
      </c>
      <c r="F84" s="35" t="s">
        <v>5896</v>
      </c>
      <c r="G84" s="35" t="s">
        <v>5914</v>
      </c>
      <c r="H84" s="35" t="s">
        <v>5971</v>
      </c>
      <c r="J84" s="9"/>
    </row>
    <row r="85" spans="1:10">
      <c r="A85" s="58">
        <v>3218</v>
      </c>
      <c r="B85" s="58" t="str">
        <f t="shared" si="3"/>
        <v>FD3218</v>
      </c>
      <c r="C85" s="35" t="s">
        <v>5983</v>
      </c>
      <c r="D85" s="35" t="str">
        <f t="shared" si="4"/>
        <v>3218 - Workforce Investment Act (WIA)</v>
      </c>
      <c r="E85" s="35" t="s">
        <v>5881</v>
      </c>
      <c r="F85" s="35" t="s">
        <v>5896</v>
      </c>
      <c r="G85" s="35" t="s">
        <v>5914</v>
      </c>
      <c r="H85" s="35" t="s">
        <v>5971</v>
      </c>
      <c r="J85" s="9"/>
    </row>
    <row r="86" spans="1:10">
      <c r="A86" s="58">
        <v>3219</v>
      </c>
      <c r="B86" s="58" t="str">
        <f t="shared" si="3"/>
        <v>FD3219</v>
      </c>
      <c r="C86" s="35" t="s">
        <v>5984</v>
      </c>
      <c r="D86" s="35" t="str">
        <f t="shared" si="4"/>
        <v>3219 - Reed Act II</v>
      </c>
      <c r="E86" s="35" t="s">
        <v>5881</v>
      </c>
      <c r="F86" s="35" t="s">
        <v>5896</v>
      </c>
      <c r="G86" s="35" t="s">
        <v>5914</v>
      </c>
      <c r="H86" s="35" t="s">
        <v>5971</v>
      </c>
      <c r="J86" s="9"/>
    </row>
    <row r="87" spans="1:10">
      <c r="A87" s="58">
        <v>3250</v>
      </c>
      <c r="B87" s="58" t="str">
        <f t="shared" si="3"/>
        <v>FD3250</v>
      </c>
      <c r="C87" s="35" t="s">
        <v>5985</v>
      </c>
      <c r="D87" s="35" t="str">
        <f t="shared" si="4"/>
        <v>3250 - Compliance Fees</v>
      </c>
      <c r="E87" s="35" t="s">
        <v>5881</v>
      </c>
      <c r="F87" s="35" t="s">
        <v>5896</v>
      </c>
      <c r="G87" s="35" t="s">
        <v>5914</v>
      </c>
      <c r="H87" s="35" t="s">
        <v>5971</v>
      </c>
      <c r="J87" s="9"/>
    </row>
    <row r="88" spans="1:10">
      <c r="A88" s="58">
        <v>3295</v>
      </c>
      <c r="B88" s="58" t="str">
        <f t="shared" si="3"/>
        <v>FD3295</v>
      </c>
      <c r="C88" s="35" t="s">
        <v>5986</v>
      </c>
      <c r="D88" s="35" t="str">
        <f t="shared" si="4"/>
        <v>3295 - GASB34 Federal Employment and Training Fund</v>
      </c>
      <c r="E88" s="35" t="s">
        <v>5881</v>
      </c>
      <c r="F88" s="35" t="s">
        <v>5896</v>
      </c>
      <c r="G88" s="35" t="s">
        <v>5914</v>
      </c>
      <c r="H88" s="35" t="s">
        <v>5971</v>
      </c>
      <c r="J88" s="9"/>
    </row>
    <row r="89" spans="1:10">
      <c r="A89" s="58">
        <v>3301</v>
      </c>
      <c r="B89" s="58" t="str">
        <f t="shared" si="3"/>
        <v>FD3301</v>
      </c>
      <c r="C89" s="35" t="s">
        <v>5987</v>
      </c>
      <c r="D89" s="35" t="str">
        <f t="shared" si="4"/>
        <v>3301 - Major Street</v>
      </c>
      <c r="E89" s="35" t="s">
        <v>5881</v>
      </c>
      <c r="F89" s="35" t="s">
        <v>5896</v>
      </c>
      <c r="G89" s="35" t="s">
        <v>5914</v>
      </c>
      <c r="H89" s="35" t="s">
        <v>5988</v>
      </c>
      <c r="J89" s="9"/>
    </row>
    <row r="90" spans="1:10">
      <c r="A90" s="58">
        <v>3302</v>
      </c>
      <c r="B90" s="58" t="str">
        <f t="shared" si="3"/>
        <v>FD3302</v>
      </c>
      <c r="C90" s="35" t="s">
        <v>5989</v>
      </c>
      <c r="D90" s="35" t="str">
        <f t="shared" si="4"/>
        <v>3302 - Local Streets</v>
      </c>
      <c r="E90" s="35" t="s">
        <v>5881</v>
      </c>
      <c r="F90" s="35" t="s">
        <v>5896</v>
      </c>
      <c r="G90" s="35" t="s">
        <v>5914</v>
      </c>
      <c r="H90" s="35" t="s">
        <v>5988</v>
      </c>
      <c r="J90" s="9"/>
    </row>
    <row r="91" spans="1:10">
      <c r="A91" s="58">
        <v>3305</v>
      </c>
      <c r="B91" s="58" t="str">
        <f t="shared" si="3"/>
        <v>FD3305</v>
      </c>
      <c r="C91" s="35" t="s">
        <v>5990</v>
      </c>
      <c r="D91" s="35" t="str">
        <f t="shared" si="4"/>
        <v>3305 - PA 48 2002 Fund</v>
      </c>
      <c r="E91" s="35" t="s">
        <v>5881</v>
      </c>
      <c r="F91" s="35" t="s">
        <v>5896</v>
      </c>
      <c r="G91" s="35" t="s">
        <v>5914</v>
      </c>
      <c r="H91" s="35" t="s">
        <v>5991</v>
      </c>
      <c r="J91" s="9"/>
    </row>
    <row r="92" spans="1:10">
      <c r="A92" s="58">
        <v>3395</v>
      </c>
      <c r="B92" s="58" t="str">
        <f t="shared" si="3"/>
        <v>FD3395</v>
      </c>
      <c r="C92" s="35" t="s">
        <v>5992</v>
      </c>
      <c r="D92" s="35" t="str">
        <f t="shared" si="4"/>
        <v>3395 - GASB34 Major Streets</v>
      </c>
      <c r="E92" s="35" t="s">
        <v>5881</v>
      </c>
      <c r="F92" s="35" t="s">
        <v>5896</v>
      </c>
      <c r="G92" s="35" t="s">
        <v>5914</v>
      </c>
      <c r="H92" s="35" t="s">
        <v>5988</v>
      </c>
      <c r="J92" s="9"/>
    </row>
    <row r="93" spans="1:10">
      <c r="A93" s="58">
        <v>3396</v>
      </c>
      <c r="B93" s="58" t="str">
        <f t="shared" si="3"/>
        <v>FD3396</v>
      </c>
      <c r="C93" s="35" t="s">
        <v>5993</v>
      </c>
      <c r="D93" s="35" t="str">
        <f t="shared" si="4"/>
        <v>3396 - GASB34 Local Streets</v>
      </c>
      <c r="E93" s="35" t="s">
        <v>5881</v>
      </c>
      <c r="F93" s="35" t="s">
        <v>5896</v>
      </c>
      <c r="G93" s="35" t="s">
        <v>5914</v>
      </c>
      <c r="H93" s="35" t="s">
        <v>5988</v>
      </c>
      <c r="J93" s="9"/>
    </row>
    <row r="94" spans="1:10">
      <c r="A94" s="58">
        <v>3401</v>
      </c>
      <c r="B94" s="58" t="str">
        <f t="shared" si="3"/>
        <v>FD3401</v>
      </c>
      <c r="C94" s="35" t="s">
        <v>5994</v>
      </c>
      <c r="D94" s="35" t="str">
        <f t="shared" si="4"/>
        <v>3401 - Solid Waste Management</v>
      </c>
      <c r="E94" s="35" t="s">
        <v>5881</v>
      </c>
      <c r="F94" s="35" t="s">
        <v>5896</v>
      </c>
      <c r="G94" s="35" t="s">
        <v>5914</v>
      </c>
      <c r="H94" s="35" t="s">
        <v>5991</v>
      </c>
      <c r="J94" s="9"/>
    </row>
    <row r="95" spans="1:10">
      <c r="A95" s="58">
        <v>3495</v>
      </c>
      <c r="B95" s="58" t="str">
        <f t="shared" si="3"/>
        <v>FD3495</v>
      </c>
      <c r="C95" s="35" t="s">
        <v>5995</v>
      </c>
      <c r="D95" s="35" t="str">
        <f t="shared" si="4"/>
        <v>3495 - GASB34 DPW Solid Waste Fund</v>
      </c>
      <c r="E95" s="35" t="s">
        <v>5881</v>
      </c>
      <c r="F95" s="35" t="s">
        <v>5896</v>
      </c>
      <c r="G95" s="35" t="s">
        <v>5914</v>
      </c>
      <c r="H95" s="35" t="s">
        <v>5991</v>
      </c>
      <c r="J95" s="9"/>
    </row>
    <row r="96" spans="1:10">
      <c r="A96" s="58">
        <v>3501</v>
      </c>
      <c r="B96" s="58" t="str">
        <f t="shared" si="3"/>
        <v>FD3501</v>
      </c>
      <c r="C96" s="35" t="s">
        <v>5996</v>
      </c>
      <c r="D96" s="35" t="str">
        <f t="shared" si="4"/>
        <v>3501 - NSD General Programs July-83</v>
      </c>
      <c r="E96" s="35" t="s">
        <v>5881</v>
      </c>
      <c r="F96" s="35" t="s">
        <v>5896</v>
      </c>
      <c r="G96" s="35" t="s">
        <v>5914</v>
      </c>
      <c r="H96" s="35" t="s">
        <v>5997</v>
      </c>
      <c r="J96" s="9"/>
    </row>
    <row r="97" spans="1:10">
      <c r="A97" s="58">
        <v>3502</v>
      </c>
      <c r="B97" s="58" t="str">
        <f t="shared" si="3"/>
        <v>FD3502</v>
      </c>
      <c r="C97" s="35" t="s">
        <v>5998</v>
      </c>
      <c r="D97" s="35" t="str">
        <f t="shared" si="4"/>
        <v>3502 - General Program Grants</v>
      </c>
      <c r="E97" s="35" t="s">
        <v>5881</v>
      </c>
      <c r="F97" s="35" t="s">
        <v>5896</v>
      </c>
      <c r="G97" s="35" t="s">
        <v>5914</v>
      </c>
      <c r="H97" s="35" t="s">
        <v>5997</v>
      </c>
      <c r="J97" s="9"/>
    </row>
    <row r="98" spans="1:10">
      <c r="A98" s="58">
        <v>3503</v>
      </c>
      <c r="B98" s="58" t="str">
        <f t="shared" si="3"/>
        <v>FD3503</v>
      </c>
      <c r="C98" s="35" t="s">
        <v>5999</v>
      </c>
      <c r="D98" s="35" t="str">
        <f t="shared" si="4"/>
        <v>3503 - Head Start</v>
      </c>
      <c r="E98" s="35" t="s">
        <v>5881</v>
      </c>
      <c r="F98" s="35" t="s">
        <v>5896</v>
      </c>
      <c r="G98" s="35" t="s">
        <v>5914</v>
      </c>
      <c r="H98" s="35" t="s">
        <v>5997</v>
      </c>
      <c r="J98" s="9"/>
    </row>
    <row r="99" spans="1:10">
      <c r="A99" s="58">
        <v>3504</v>
      </c>
      <c r="B99" s="58" t="str">
        <f t="shared" si="3"/>
        <v>FD3504</v>
      </c>
      <c r="C99" s="35" t="s">
        <v>6000</v>
      </c>
      <c r="D99" s="35" t="str">
        <f t="shared" si="4"/>
        <v>3504 - NSD Drug Treatment Prog 81-82</v>
      </c>
      <c r="E99" s="35" t="s">
        <v>5881</v>
      </c>
      <c r="F99" s="35" t="s">
        <v>5896</v>
      </c>
      <c r="G99" s="35" t="s">
        <v>5914</v>
      </c>
      <c r="H99" s="35" t="s">
        <v>5997</v>
      </c>
      <c r="J99" s="9"/>
    </row>
    <row r="100" spans="1:10">
      <c r="A100" s="58">
        <v>3505</v>
      </c>
      <c r="B100" s="58" t="str">
        <f t="shared" si="3"/>
        <v>FD3505</v>
      </c>
      <c r="C100" s="35" t="s">
        <v>6001</v>
      </c>
      <c r="D100" s="35" t="str">
        <f t="shared" si="4"/>
        <v>3505 - Head Start Program</v>
      </c>
      <c r="E100" s="35" t="s">
        <v>5881</v>
      </c>
      <c r="F100" s="35" t="s">
        <v>5896</v>
      </c>
      <c r="G100" s="35" t="s">
        <v>5914</v>
      </c>
      <c r="H100" s="35" t="s">
        <v>5997</v>
      </c>
      <c r="J100" s="9"/>
    </row>
    <row r="101" spans="1:10">
      <c r="A101" s="58">
        <v>3506</v>
      </c>
      <c r="B101" s="58" t="str">
        <f t="shared" si="3"/>
        <v>FD3506</v>
      </c>
      <c r="C101" s="35" t="s">
        <v>6002</v>
      </c>
      <c r="D101" s="35" t="str">
        <f t="shared" si="4"/>
        <v>3506 - NSD Heat Bank</v>
      </c>
      <c r="E101" s="35" t="s">
        <v>5881</v>
      </c>
      <c r="F101" s="35" t="s">
        <v>5896</v>
      </c>
      <c r="G101" s="35" t="s">
        <v>5914</v>
      </c>
      <c r="H101" s="35" t="s">
        <v>5997</v>
      </c>
      <c r="J101" s="9"/>
    </row>
    <row r="102" spans="1:10">
      <c r="A102" s="58">
        <v>3507</v>
      </c>
      <c r="B102" s="58" t="str">
        <f t="shared" si="3"/>
        <v>FD3507</v>
      </c>
      <c r="C102" s="35" t="s">
        <v>6003</v>
      </c>
      <c r="D102" s="35" t="str">
        <f t="shared" si="4"/>
        <v>3507 - Community Programs 85-86</v>
      </c>
      <c r="E102" s="35" t="s">
        <v>5881</v>
      </c>
      <c r="F102" s="35" t="s">
        <v>5896</v>
      </c>
      <c r="G102" s="35" t="s">
        <v>5914</v>
      </c>
      <c r="H102" s="35" t="s">
        <v>5997</v>
      </c>
      <c r="J102" s="9"/>
    </row>
    <row r="103" spans="1:10">
      <c r="A103" s="58">
        <v>3508</v>
      </c>
      <c r="B103" s="58" t="str">
        <f t="shared" si="3"/>
        <v>FD3508</v>
      </c>
      <c r="C103" s="35" t="s">
        <v>6004</v>
      </c>
      <c r="D103" s="35" t="str">
        <f t="shared" si="4"/>
        <v>3508 - Drug Treatment 85-86</v>
      </c>
      <c r="E103" s="35" t="s">
        <v>5881</v>
      </c>
      <c r="F103" s="35" t="s">
        <v>5896</v>
      </c>
      <c r="G103" s="35" t="s">
        <v>5914</v>
      </c>
      <c r="H103" s="35" t="s">
        <v>5997</v>
      </c>
      <c r="J103" s="9"/>
    </row>
    <row r="104" spans="1:10">
      <c r="A104" s="58">
        <v>3509</v>
      </c>
      <c r="B104" s="58" t="str">
        <f t="shared" si="3"/>
        <v>FD3509</v>
      </c>
      <c r="C104" s="35" t="s">
        <v>6005</v>
      </c>
      <c r="D104" s="35" t="str">
        <f t="shared" si="4"/>
        <v>3509 - Headstart 85-86</v>
      </c>
      <c r="E104" s="35" t="s">
        <v>5881</v>
      </c>
      <c r="F104" s="35" t="s">
        <v>5896</v>
      </c>
      <c r="G104" s="35" t="s">
        <v>5914</v>
      </c>
      <c r="H104" s="35" t="s">
        <v>5997</v>
      </c>
      <c r="J104" s="9"/>
    </row>
    <row r="105" spans="1:10">
      <c r="A105" s="58">
        <v>3510</v>
      </c>
      <c r="B105" s="58" t="str">
        <f t="shared" si="3"/>
        <v>FD3510</v>
      </c>
      <c r="C105" s="35" t="s">
        <v>6006</v>
      </c>
      <c r="D105" s="35" t="str">
        <f t="shared" si="4"/>
        <v>3510 - NSD Main CSA Grant</v>
      </c>
      <c r="E105" s="35" t="s">
        <v>5881</v>
      </c>
      <c r="F105" s="35" t="s">
        <v>5896</v>
      </c>
      <c r="G105" s="35" t="s">
        <v>5914</v>
      </c>
      <c r="H105" s="35" t="s">
        <v>5997</v>
      </c>
      <c r="J105" s="9"/>
    </row>
    <row r="106" spans="1:10">
      <c r="A106" s="58">
        <v>3511</v>
      </c>
      <c r="B106" s="58" t="str">
        <f t="shared" si="3"/>
        <v>FD3511</v>
      </c>
      <c r="C106" s="35" t="s">
        <v>6007</v>
      </c>
      <c r="D106" s="35" t="str">
        <f t="shared" si="4"/>
        <v>3511 - CSA Main Grant PY 80-81</v>
      </c>
      <c r="E106" s="35" t="s">
        <v>5881</v>
      </c>
      <c r="F106" s="35" t="s">
        <v>5896</v>
      </c>
      <c r="G106" s="35" t="s">
        <v>5914</v>
      </c>
      <c r="H106" s="35" t="s">
        <v>5997</v>
      </c>
      <c r="J106" s="9"/>
    </row>
    <row r="107" spans="1:10">
      <c r="A107" s="58">
        <v>3512</v>
      </c>
      <c r="B107" s="58" t="str">
        <f t="shared" si="3"/>
        <v>FD3512</v>
      </c>
      <c r="C107" s="35" t="s">
        <v>6008</v>
      </c>
      <c r="D107" s="35" t="str">
        <f t="shared" si="4"/>
        <v>3512 - CSBG Main Grant PY 81-82</v>
      </c>
      <c r="E107" s="35" t="s">
        <v>5881</v>
      </c>
      <c r="F107" s="35" t="s">
        <v>5896</v>
      </c>
      <c r="G107" s="35" t="s">
        <v>5914</v>
      </c>
      <c r="H107" s="35" t="s">
        <v>5997</v>
      </c>
      <c r="J107" s="9"/>
    </row>
    <row r="108" spans="1:10">
      <c r="A108" s="58">
        <v>3513</v>
      </c>
      <c r="B108" s="58" t="str">
        <f t="shared" si="3"/>
        <v>FD3513</v>
      </c>
      <c r="C108" s="35" t="s">
        <v>6009</v>
      </c>
      <c r="D108" s="35" t="str">
        <f t="shared" si="4"/>
        <v>3513 - CSBG Main Grant PY 82-83</v>
      </c>
      <c r="E108" s="35" t="s">
        <v>5881</v>
      </c>
      <c r="F108" s="35" t="s">
        <v>5896</v>
      </c>
      <c r="G108" s="35" t="s">
        <v>5914</v>
      </c>
      <c r="H108" s="35" t="s">
        <v>5997</v>
      </c>
      <c r="J108" s="9"/>
    </row>
    <row r="109" spans="1:10">
      <c r="A109" s="58">
        <v>3514</v>
      </c>
      <c r="B109" s="58" t="str">
        <f t="shared" si="3"/>
        <v>FD3514</v>
      </c>
      <c r="C109" s="35" t="s">
        <v>6010</v>
      </c>
      <c r="D109" s="35" t="str">
        <f t="shared" si="4"/>
        <v>3514 - CSBG Main Grant 83-84</v>
      </c>
      <c r="E109" s="35" t="s">
        <v>5881</v>
      </c>
      <c r="F109" s="35" t="s">
        <v>5896</v>
      </c>
      <c r="G109" s="35" t="s">
        <v>5914</v>
      </c>
      <c r="H109" s="35" t="s">
        <v>5997</v>
      </c>
      <c r="J109" s="9"/>
    </row>
    <row r="110" spans="1:10">
      <c r="A110" s="58">
        <v>3515</v>
      </c>
      <c r="B110" s="58" t="str">
        <f t="shared" si="3"/>
        <v>FD3515</v>
      </c>
      <c r="C110" s="35" t="s">
        <v>6011</v>
      </c>
      <c r="D110" s="35" t="str">
        <f t="shared" si="4"/>
        <v>3515 - CSBG Main Grant 85-86</v>
      </c>
      <c r="E110" s="35" t="s">
        <v>5881</v>
      </c>
      <c r="F110" s="35" t="s">
        <v>5896</v>
      </c>
      <c r="G110" s="35" t="s">
        <v>5914</v>
      </c>
      <c r="H110" s="35" t="s">
        <v>5997</v>
      </c>
      <c r="J110" s="9"/>
    </row>
    <row r="111" spans="1:10">
      <c r="A111" s="58">
        <v>3516</v>
      </c>
      <c r="B111" s="58" t="str">
        <f t="shared" si="3"/>
        <v>FD3516</v>
      </c>
      <c r="C111" s="35" t="s">
        <v>6012</v>
      </c>
      <c r="D111" s="35" t="str">
        <f t="shared" si="4"/>
        <v>3516 - CSBG Main Grant 94-95</v>
      </c>
      <c r="E111" s="35" t="s">
        <v>5881</v>
      </c>
      <c r="F111" s="35" t="s">
        <v>5896</v>
      </c>
      <c r="G111" s="35" t="s">
        <v>5914</v>
      </c>
      <c r="H111" s="35" t="s">
        <v>5997</v>
      </c>
      <c r="J111" s="9"/>
    </row>
    <row r="112" spans="1:10">
      <c r="A112" s="58">
        <v>3517</v>
      </c>
      <c r="B112" s="58" t="str">
        <f t="shared" si="3"/>
        <v>FD3517</v>
      </c>
      <c r="C112" s="35" t="s">
        <v>6013</v>
      </c>
      <c r="D112" s="35" t="str">
        <f t="shared" si="4"/>
        <v>3517 - Senior Aides Program-Manpower Sr Citizen</v>
      </c>
      <c r="E112" s="35" t="s">
        <v>5881</v>
      </c>
      <c r="F112" s="35" t="s">
        <v>5896</v>
      </c>
      <c r="G112" s="35" t="s">
        <v>5914</v>
      </c>
      <c r="H112" s="35" t="s">
        <v>5997</v>
      </c>
      <c r="J112" s="9"/>
    </row>
    <row r="113" spans="1:10">
      <c r="A113" s="58">
        <v>3518</v>
      </c>
      <c r="B113" s="58" t="str">
        <f t="shared" si="3"/>
        <v>FD3518</v>
      </c>
      <c r="C113" s="35" t="s">
        <v>6014</v>
      </c>
      <c r="D113" s="35" t="str">
        <f t="shared" si="4"/>
        <v>3518 - UCACFP(United Children &amp; Adult Care Food Program)</v>
      </c>
      <c r="E113" s="35" t="s">
        <v>5881</v>
      </c>
      <c r="F113" s="35" t="s">
        <v>5896</v>
      </c>
      <c r="G113" s="35" t="s">
        <v>5914</v>
      </c>
      <c r="H113" s="35" t="s">
        <v>5997</v>
      </c>
      <c r="J113" s="9"/>
    </row>
    <row r="114" spans="1:10">
      <c r="A114" s="58">
        <v>3601</v>
      </c>
      <c r="B114" s="58" t="str">
        <f t="shared" si="3"/>
        <v>FD3601</v>
      </c>
      <c r="C114" s="35" t="s">
        <v>6015</v>
      </c>
      <c r="D114" s="35" t="str">
        <f t="shared" si="4"/>
        <v>3601 - General Grants</v>
      </c>
      <c r="E114" s="35" t="s">
        <v>5881</v>
      </c>
      <c r="F114" s="35" t="s">
        <v>5896</v>
      </c>
      <c r="G114" s="35" t="s">
        <v>5914</v>
      </c>
      <c r="H114" s="35" t="s">
        <v>6016</v>
      </c>
      <c r="J114" s="9"/>
    </row>
    <row r="115" spans="1:10">
      <c r="A115" s="58">
        <v>3602</v>
      </c>
      <c r="B115" s="58" t="str">
        <f t="shared" si="3"/>
        <v>FD3602</v>
      </c>
      <c r="C115" s="35" t="s">
        <v>6017</v>
      </c>
      <c r="D115" s="35" t="str">
        <f t="shared" si="4"/>
        <v>3602 - Skillman Grant-Parent Educ</v>
      </c>
      <c r="E115" s="35" t="s">
        <v>5881</v>
      </c>
      <c r="F115" s="35" t="s">
        <v>5896</v>
      </c>
      <c r="G115" s="35" t="s">
        <v>5914</v>
      </c>
      <c r="H115" s="35" t="s">
        <v>6016</v>
      </c>
      <c r="J115" s="9"/>
    </row>
    <row r="116" spans="1:10">
      <c r="A116" s="58">
        <v>3603</v>
      </c>
      <c r="B116" s="58" t="str">
        <f t="shared" si="3"/>
        <v>FD3603</v>
      </c>
      <c r="C116" s="35" t="s">
        <v>6018</v>
      </c>
      <c r="D116" s="35" t="str">
        <f t="shared" si="4"/>
        <v>3603 - Skillman Grant-Leisure Educ</v>
      </c>
      <c r="E116" s="35" t="s">
        <v>5881</v>
      </c>
      <c r="F116" s="35" t="s">
        <v>5896</v>
      </c>
      <c r="G116" s="35" t="s">
        <v>5914</v>
      </c>
      <c r="H116" s="35" t="s">
        <v>6016</v>
      </c>
      <c r="J116" s="9"/>
    </row>
    <row r="117" spans="1:10">
      <c r="A117" s="58">
        <v>3604</v>
      </c>
      <c r="B117" s="58" t="str">
        <f t="shared" si="3"/>
        <v>FD3604</v>
      </c>
      <c r="C117" s="35" t="s">
        <v>6019</v>
      </c>
      <c r="D117" s="35" t="str">
        <f t="shared" si="4"/>
        <v>3604 - Skillman Grant-Info Tech Plan</v>
      </c>
      <c r="E117" s="35" t="s">
        <v>5881</v>
      </c>
      <c r="F117" s="35" t="s">
        <v>5896</v>
      </c>
      <c r="G117" s="35" t="s">
        <v>5914</v>
      </c>
      <c r="H117" s="35" t="s">
        <v>6016</v>
      </c>
      <c r="J117" s="9"/>
    </row>
    <row r="118" spans="1:10">
      <c r="A118" s="58">
        <v>3605</v>
      </c>
      <c r="B118" s="58" t="str">
        <f t="shared" si="3"/>
        <v>FD3605</v>
      </c>
      <c r="C118" s="35" t="s">
        <v>6020</v>
      </c>
      <c r="D118" s="35" t="str">
        <f t="shared" si="4"/>
        <v>3605 - Local Law Enforcement Grant</v>
      </c>
      <c r="E118" s="35" t="s">
        <v>5881</v>
      </c>
      <c r="F118" s="35" t="s">
        <v>5896</v>
      </c>
      <c r="G118" s="35" t="s">
        <v>5914</v>
      </c>
      <c r="H118" s="35" t="s">
        <v>6016</v>
      </c>
      <c r="J118" s="9"/>
    </row>
    <row r="119" spans="1:10">
      <c r="A119" s="58">
        <v>3606</v>
      </c>
      <c r="B119" s="58" t="str">
        <f t="shared" si="3"/>
        <v>FD3606</v>
      </c>
      <c r="C119" s="35" t="s">
        <v>6021</v>
      </c>
      <c r="D119" s="35" t="str">
        <f t="shared" si="4"/>
        <v>3606 - Environmental Response Program</v>
      </c>
      <c r="E119" s="35" t="s">
        <v>5881</v>
      </c>
      <c r="F119" s="35" t="s">
        <v>5896</v>
      </c>
      <c r="G119" s="35" t="s">
        <v>5914</v>
      </c>
      <c r="H119" s="35" t="s">
        <v>6016</v>
      </c>
      <c r="J119" s="9"/>
    </row>
    <row r="120" spans="1:10">
      <c r="A120" s="58">
        <v>3607</v>
      </c>
      <c r="B120" s="58" t="str">
        <f t="shared" si="3"/>
        <v>FD3607</v>
      </c>
      <c r="C120" s="35" t="s">
        <v>6022</v>
      </c>
      <c r="D120" s="35" t="str">
        <f t="shared" si="4"/>
        <v>3607 - Michigan Community Health Grants</v>
      </c>
      <c r="E120" s="35" t="s">
        <v>5881</v>
      </c>
      <c r="F120" s="35" t="s">
        <v>5896</v>
      </c>
      <c r="G120" s="35" t="s">
        <v>5914</v>
      </c>
      <c r="H120" s="35" t="s">
        <v>6016</v>
      </c>
      <c r="J120" s="9"/>
    </row>
    <row r="121" spans="1:10">
      <c r="A121" s="58">
        <v>3620</v>
      </c>
      <c r="B121" s="58" t="str">
        <f t="shared" si="3"/>
        <v>FD3620</v>
      </c>
      <c r="C121" s="35" t="s">
        <v>6023</v>
      </c>
      <c r="D121" s="35" t="str">
        <f t="shared" si="4"/>
        <v>3620 - Targeted Business Development Fund</v>
      </c>
      <c r="E121" s="35" t="s">
        <v>5881</v>
      </c>
      <c r="F121" s="35" t="s">
        <v>5896</v>
      </c>
      <c r="G121" s="35" t="s">
        <v>5914</v>
      </c>
      <c r="H121" s="35" t="s">
        <v>6016</v>
      </c>
      <c r="J121" s="9"/>
    </row>
    <row r="122" spans="1:10">
      <c r="A122" s="58">
        <v>3650</v>
      </c>
      <c r="B122" s="58" t="str">
        <f t="shared" si="3"/>
        <v>FD3650</v>
      </c>
      <c r="C122" s="35" t="s">
        <v>6024</v>
      </c>
      <c r="D122" s="35" t="str">
        <f t="shared" si="4"/>
        <v>3650 - Recreation Activity Fund</v>
      </c>
      <c r="E122" s="35" t="s">
        <v>5881</v>
      </c>
      <c r="F122" s="35" t="s">
        <v>5896</v>
      </c>
      <c r="G122" s="35" t="s">
        <v>5914</v>
      </c>
      <c r="H122" s="35" t="s">
        <v>6016</v>
      </c>
      <c r="J122" s="9"/>
    </row>
    <row r="123" spans="1:10">
      <c r="A123" s="58">
        <v>3695</v>
      </c>
      <c r="B123" s="58" t="str">
        <f t="shared" si="3"/>
        <v>FD3695</v>
      </c>
      <c r="C123" s="35" t="s">
        <v>6025</v>
      </c>
      <c r="D123" s="35" t="str">
        <f t="shared" si="4"/>
        <v>3695 - General Grants GASB34 Fund</v>
      </c>
      <c r="E123" s="35" t="s">
        <v>5881</v>
      </c>
      <c r="F123" s="35" t="s">
        <v>5896</v>
      </c>
      <c r="G123" s="35" t="s">
        <v>5914</v>
      </c>
      <c r="H123" s="35" t="s">
        <v>6016</v>
      </c>
      <c r="J123" s="9"/>
    </row>
    <row r="124" spans="1:10">
      <c r="A124" s="58">
        <v>3701</v>
      </c>
      <c r="B124" s="58" t="str">
        <f t="shared" si="3"/>
        <v>FD3701</v>
      </c>
      <c r="C124" s="35" t="s">
        <v>6026</v>
      </c>
      <c r="D124" s="35" t="str">
        <f t="shared" si="4"/>
        <v>3701 - ARRA-DOE WEATHERIZATION</v>
      </c>
      <c r="E124" s="35" t="s">
        <v>5881</v>
      </c>
      <c r="F124" s="35" t="s">
        <v>5896</v>
      </c>
      <c r="G124" s="35" t="s">
        <v>5914</v>
      </c>
      <c r="H124" s="35" t="s">
        <v>6027</v>
      </c>
      <c r="J124" s="9"/>
    </row>
    <row r="125" spans="1:10">
      <c r="A125" s="58">
        <v>3702</v>
      </c>
      <c r="B125" s="58" t="str">
        <f t="shared" si="3"/>
        <v>FD3702</v>
      </c>
      <c r="C125" s="35" t="s">
        <v>6028</v>
      </c>
      <c r="D125" s="35" t="str">
        <f t="shared" si="4"/>
        <v>3702 - ARRA-DHHS HEADSTART/EARLY HEADSTART</v>
      </c>
      <c r="E125" s="35" t="s">
        <v>5881</v>
      </c>
      <c r="F125" s="35" t="s">
        <v>5896</v>
      </c>
      <c r="G125" s="35" t="s">
        <v>5914</v>
      </c>
      <c r="H125" s="35" t="s">
        <v>6027</v>
      </c>
      <c r="J125" s="9"/>
    </row>
    <row r="126" spans="1:10">
      <c r="A126" s="58">
        <v>3703</v>
      </c>
      <c r="B126" s="58" t="str">
        <f t="shared" si="3"/>
        <v>FD3703</v>
      </c>
      <c r="C126" s="35" t="s">
        <v>6029</v>
      </c>
      <c r="D126" s="35" t="str">
        <f t="shared" si="4"/>
        <v>3703 - ARRA-DHHS COMMUNITY SERVICE BLOCK GRANT(CSBG)</v>
      </c>
      <c r="E126" s="35" t="s">
        <v>5881</v>
      </c>
      <c r="F126" s="35" t="s">
        <v>5896</v>
      </c>
      <c r="G126" s="35" t="s">
        <v>5914</v>
      </c>
      <c r="H126" s="35" t="s">
        <v>6027</v>
      </c>
      <c r="J126" s="9"/>
    </row>
    <row r="127" spans="1:10">
      <c r="A127" s="58">
        <v>3704</v>
      </c>
      <c r="B127" s="58" t="str">
        <f t="shared" si="3"/>
        <v>FD3704</v>
      </c>
      <c r="C127" s="35" t="s">
        <v>6030</v>
      </c>
      <c r="D127" s="35" t="str">
        <f t="shared" si="4"/>
        <v>3704 - ARRA-HUD HPRP</v>
      </c>
      <c r="E127" s="35" t="s">
        <v>5881</v>
      </c>
      <c r="F127" s="35" t="s">
        <v>5896</v>
      </c>
      <c r="G127" s="35" t="s">
        <v>5914</v>
      </c>
      <c r="H127" s="35" t="s">
        <v>6027</v>
      </c>
      <c r="J127" s="9"/>
    </row>
    <row r="128" spans="1:10">
      <c r="A128" s="58">
        <v>3706</v>
      </c>
      <c r="B128" s="58" t="str">
        <f t="shared" si="3"/>
        <v>FD3706</v>
      </c>
      <c r="C128" s="35" t="s">
        <v>6031</v>
      </c>
      <c r="D128" s="35" t="str">
        <f t="shared" si="4"/>
        <v>3706 - ARRA-MDLEG-WIA</v>
      </c>
      <c r="E128" s="35" t="s">
        <v>5881</v>
      </c>
      <c r="F128" s="35" t="s">
        <v>5896</v>
      </c>
      <c r="G128" s="35" t="s">
        <v>5914</v>
      </c>
      <c r="H128" s="35" t="s">
        <v>6027</v>
      </c>
      <c r="J128" s="9"/>
    </row>
    <row r="129" spans="1:10">
      <c r="A129" s="58">
        <v>3708</v>
      </c>
      <c r="B129" s="58" t="str">
        <f t="shared" si="3"/>
        <v>FD3708</v>
      </c>
      <c r="C129" s="35" t="s">
        <v>6032</v>
      </c>
      <c r="D129" s="35" t="str">
        <f t="shared" si="4"/>
        <v>3708 - ARRA-DCH-BJA-2009 Police</v>
      </c>
      <c r="E129" s="35" t="s">
        <v>5881</v>
      </c>
      <c r="F129" s="35" t="s">
        <v>5896</v>
      </c>
      <c r="G129" s="35" t="s">
        <v>5914</v>
      </c>
      <c r="H129" s="35" t="s">
        <v>6027</v>
      </c>
      <c r="J129" s="9"/>
    </row>
    <row r="130" spans="1:10">
      <c r="A130" s="58">
        <v>3709</v>
      </c>
      <c r="B130" s="58" t="str">
        <f t="shared" si="3"/>
        <v>FD3709</v>
      </c>
      <c r="C130" s="35" t="s">
        <v>6033</v>
      </c>
      <c r="D130" s="35" t="str">
        <f t="shared" si="4"/>
        <v>3709 - ARRA -DOJ-COPS Hiring 2009 Police</v>
      </c>
      <c r="E130" s="35" t="s">
        <v>5881</v>
      </c>
      <c r="F130" s="35" t="s">
        <v>5896</v>
      </c>
      <c r="G130" s="35" t="s">
        <v>5914</v>
      </c>
      <c r="H130" s="35" t="s">
        <v>6027</v>
      </c>
      <c r="J130" s="9"/>
    </row>
    <row r="131" spans="1:10">
      <c r="A131" s="58">
        <v>3710</v>
      </c>
      <c r="B131" s="58" t="str">
        <f t="shared" si="3"/>
        <v>FD3710</v>
      </c>
      <c r="C131" s="35" t="s">
        <v>6034</v>
      </c>
      <c r="D131" s="35" t="str">
        <f t="shared" si="4"/>
        <v>3710 - ARRA-HUD-CDBG-R Grant -PDD</v>
      </c>
      <c r="E131" s="35" t="s">
        <v>5881</v>
      </c>
      <c r="F131" s="35" t="s">
        <v>5896</v>
      </c>
      <c r="G131" s="35" t="s">
        <v>5914</v>
      </c>
      <c r="H131" s="35" t="s">
        <v>6027</v>
      </c>
      <c r="J131" s="9"/>
    </row>
    <row r="132" spans="1:10">
      <c r="A132" s="58">
        <v>3712</v>
      </c>
      <c r="B132" s="58" t="str">
        <f t="shared" ref="B132:B195" si="5">"FD"&amp;A132</f>
        <v>FD3712</v>
      </c>
      <c r="C132" s="35" t="s">
        <v>6035</v>
      </c>
      <c r="D132" s="35" t="str">
        <f t="shared" ref="D132:D195" si="6">A132&amp;" - "&amp;C132</f>
        <v>3712 - ARRA -DOE-EECBG-GSD-DBA</v>
      </c>
      <c r="E132" s="35" t="s">
        <v>5881</v>
      </c>
      <c r="F132" s="35" t="s">
        <v>5896</v>
      </c>
      <c r="G132" s="35" t="s">
        <v>5914</v>
      </c>
      <c r="H132" s="35" t="s">
        <v>6027</v>
      </c>
      <c r="J132" s="9"/>
    </row>
    <row r="133" spans="1:10">
      <c r="A133" s="58">
        <v>3713</v>
      </c>
      <c r="B133" s="58" t="str">
        <f t="shared" si="5"/>
        <v>FD3713</v>
      </c>
      <c r="C133" s="35" t="s">
        <v>6036</v>
      </c>
      <c r="D133" s="35" t="str">
        <f t="shared" si="6"/>
        <v>3713 - ARRA-Neighborhood Stabilization Program II</v>
      </c>
      <c r="E133" s="35" t="s">
        <v>5881</v>
      </c>
      <c r="F133" s="35" t="s">
        <v>5896</v>
      </c>
      <c r="G133" s="35" t="s">
        <v>5914</v>
      </c>
      <c r="H133" s="35" t="s">
        <v>6027</v>
      </c>
      <c r="J133" s="9"/>
    </row>
    <row r="134" spans="1:10">
      <c r="A134" s="58">
        <v>3795</v>
      </c>
      <c r="B134" s="58" t="str">
        <f t="shared" si="5"/>
        <v>FD3795</v>
      </c>
      <c r="C134" s="35" t="s">
        <v>6037</v>
      </c>
      <c r="D134" s="35" t="str">
        <f t="shared" si="6"/>
        <v>3795 - ARRA GASB34 Fund</v>
      </c>
      <c r="E134" s="35" t="s">
        <v>5881</v>
      </c>
      <c r="F134" s="35" t="s">
        <v>5896</v>
      </c>
      <c r="G134" s="35" t="s">
        <v>5914</v>
      </c>
      <c r="H134" s="35" t="s">
        <v>6027</v>
      </c>
      <c r="J134" s="9"/>
    </row>
    <row r="135" spans="1:10">
      <c r="A135" s="58">
        <v>3801</v>
      </c>
      <c r="B135" s="58" t="str">
        <f t="shared" si="5"/>
        <v>FD3801</v>
      </c>
      <c r="C135" s="35" t="s">
        <v>6038</v>
      </c>
      <c r="D135" s="35" t="str">
        <f t="shared" si="6"/>
        <v>3801 - Renewable Energy &amp; Energy Optimization PA 295 Fund</v>
      </c>
      <c r="E135" s="35" t="s">
        <v>5881</v>
      </c>
      <c r="F135" s="35" t="s">
        <v>5896</v>
      </c>
      <c r="G135" s="35" t="s">
        <v>5914</v>
      </c>
      <c r="H135" s="35" t="s">
        <v>6039</v>
      </c>
      <c r="J135" s="9"/>
    </row>
    <row r="136" spans="1:10">
      <c r="A136" s="58">
        <v>3802</v>
      </c>
      <c r="B136" s="58" t="str">
        <f t="shared" si="5"/>
        <v>FD3802</v>
      </c>
      <c r="C136" s="35" t="s">
        <v>6040</v>
      </c>
      <c r="D136" s="35" t="str">
        <f t="shared" si="6"/>
        <v>3802 - Clean Energy Coalition Grant</v>
      </c>
      <c r="E136" s="35" t="s">
        <v>5881</v>
      </c>
      <c r="F136" s="35" t="s">
        <v>5896</v>
      </c>
      <c r="G136" s="35" t="s">
        <v>5914</v>
      </c>
      <c r="H136" s="35" t="s">
        <v>6039</v>
      </c>
      <c r="J136" s="9"/>
    </row>
    <row r="137" spans="1:10">
      <c r="A137" s="58">
        <v>3803</v>
      </c>
      <c r="B137" s="58" t="str">
        <f t="shared" si="5"/>
        <v>FD3803</v>
      </c>
      <c r="C137" s="35" t="s">
        <v>6041</v>
      </c>
      <c r="D137" s="35" t="str">
        <f t="shared" si="6"/>
        <v>3803 - EnergyWise Rebates</v>
      </c>
      <c r="E137" s="35" t="s">
        <v>5881</v>
      </c>
      <c r="F137" s="35" t="s">
        <v>5896</v>
      </c>
      <c r="G137" s="35" t="s">
        <v>5914</v>
      </c>
      <c r="H137" s="35" t="s">
        <v>6039</v>
      </c>
      <c r="J137" s="9"/>
    </row>
    <row r="138" spans="1:10">
      <c r="A138" s="58">
        <v>3901</v>
      </c>
      <c r="B138" s="58" t="str">
        <f t="shared" si="5"/>
        <v>FD3901</v>
      </c>
      <c r="C138" s="35" t="s">
        <v>6042</v>
      </c>
      <c r="D138" s="35" t="str">
        <f t="shared" si="6"/>
        <v>3901 - Homeless Initiatives Project</v>
      </c>
      <c r="E138" s="35" t="s">
        <v>5881</v>
      </c>
      <c r="F138" s="35" t="s">
        <v>5896</v>
      </c>
      <c r="G138" s="35" t="s">
        <v>5914</v>
      </c>
      <c r="H138" s="35" t="s">
        <v>6043</v>
      </c>
      <c r="J138" s="9"/>
    </row>
    <row r="139" spans="1:10">
      <c r="A139" s="58">
        <v>3902</v>
      </c>
      <c r="B139" s="58" t="str">
        <f t="shared" si="5"/>
        <v>FD3902</v>
      </c>
      <c r="C139" s="35" t="s">
        <v>6044</v>
      </c>
      <c r="D139" s="35" t="str">
        <f t="shared" si="6"/>
        <v>3902 - Supportive Housing Program</v>
      </c>
      <c r="E139" s="35" t="s">
        <v>5881</v>
      </c>
      <c r="F139" s="35" t="s">
        <v>5896</v>
      </c>
      <c r="G139" s="35" t="s">
        <v>5914</v>
      </c>
      <c r="H139" s="35" t="s">
        <v>6043</v>
      </c>
      <c r="J139" s="9"/>
    </row>
    <row r="140" spans="1:10">
      <c r="A140" s="58">
        <v>3903</v>
      </c>
      <c r="B140" s="58" t="str">
        <f t="shared" si="5"/>
        <v>FD3903</v>
      </c>
      <c r="C140" s="35" t="s">
        <v>6045</v>
      </c>
      <c r="D140" s="35" t="str">
        <f t="shared" si="6"/>
        <v>3903 - Shelter Care Plus Grant</v>
      </c>
      <c r="E140" s="35" t="s">
        <v>5881</v>
      </c>
      <c r="F140" s="35" t="s">
        <v>5896</v>
      </c>
      <c r="G140" s="35" t="s">
        <v>5914</v>
      </c>
      <c r="H140" s="35" t="s">
        <v>6043</v>
      </c>
      <c r="J140" s="9"/>
    </row>
    <row r="141" spans="1:10">
      <c r="A141" s="58">
        <v>3921</v>
      </c>
      <c r="B141" s="58" t="str">
        <f t="shared" si="5"/>
        <v>FD3921</v>
      </c>
      <c r="C141" s="35" t="s">
        <v>6046</v>
      </c>
      <c r="D141" s="35" t="str">
        <f t="shared" si="6"/>
        <v>3921 - Other Special Revenue Fund</v>
      </c>
      <c r="E141" s="35" t="s">
        <v>5881</v>
      </c>
      <c r="F141" s="35" t="s">
        <v>5896</v>
      </c>
      <c r="G141" s="35" t="s">
        <v>5914</v>
      </c>
      <c r="H141" s="35" t="s">
        <v>6016</v>
      </c>
      <c r="J141" s="9"/>
    </row>
    <row r="142" spans="1:10">
      <c r="A142" s="58">
        <v>3922</v>
      </c>
      <c r="B142" s="58" t="str">
        <f t="shared" si="5"/>
        <v>FD3922</v>
      </c>
      <c r="C142" s="35" t="s">
        <v>6047</v>
      </c>
      <c r="D142" s="35" t="str">
        <f t="shared" si="6"/>
        <v>3922 - Covid-19 Revenue Fund</v>
      </c>
      <c r="E142" s="35" t="s">
        <v>5881</v>
      </c>
      <c r="F142" s="35" t="s">
        <v>5896</v>
      </c>
      <c r="G142" s="35" t="s">
        <v>5914</v>
      </c>
      <c r="H142" s="35" t="s">
        <v>6016</v>
      </c>
      <c r="J142" s="9"/>
    </row>
    <row r="143" spans="1:10">
      <c r="A143" s="58">
        <v>3923</v>
      </c>
      <c r="B143" s="58" t="str">
        <f t="shared" si="5"/>
        <v>FD3923</v>
      </c>
      <c r="C143" s="35" t="s">
        <v>6048</v>
      </c>
      <c r="D143" s="35" t="str">
        <f t="shared" si="6"/>
        <v>3923 - American Rescue Plan Act-ARP</v>
      </c>
      <c r="E143" s="35" t="s">
        <v>5881</v>
      </c>
      <c r="F143" s="35" t="s">
        <v>5965</v>
      </c>
      <c r="G143" s="35" t="s">
        <v>5965</v>
      </c>
      <c r="H143" s="35" t="s">
        <v>5965</v>
      </c>
      <c r="J143" s="9"/>
    </row>
    <row r="144" spans="1:10">
      <c r="A144" s="58">
        <v>3995</v>
      </c>
      <c r="B144" s="58" t="str">
        <f t="shared" si="5"/>
        <v>FD3995</v>
      </c>
      <c r="C144" s="35" t="s">
        <v>6049</v>
      </c>
      <c r="D144" s="35" t="str">
        <f t="shared" si="6"/>
        <v>3995 - GASB 34 COVID-19 Grants</v>
      </c>
      <c r="E144" s="35" t="s">
        <v>5881</v>
      </c>
      <c r="F144" s="35" t="s">
        <v>5896</v>
      </c>
      <c r="G144" s="35" t="s">
        <v>5914</v>
      </c>
      <c r="H144" s="35" t="s">
        <v>6016</v>
      </c>
      <c r="J144" s="9"/>
    </row>
    <row r="145" spans="1:10">
      <c r="A145" s="58">
        <v>4000</v>
      </c>
      <c r="B145" s="58" t="str">
        <f t="shared" si="5"/>
        <v>FD4000</v>
      </c>
      <c r="C145" s="35" t="s">
        <v>6050</v>
      </c>
      <c r="D145" s="35" t="str">
        <f t="shared" si="6"/>
        <v>4000 - Sinking Interest &amp; Redemption</v>
      </c>
      <c r="E145" s="35" t="s">
        <v>5881</v>
      </c>
      <c r="F145" s="35" t="s">
        <v>5896</v>
      </c>
      <c r="G145" s="35" t="s">
        <v>6051</v>
      </c>
      <c r="H145" s="35" t="s">
        <v>6052</v>
      </c>
      <c r="J145" s="9"/>
    </row>
    <row r="146" spans="1:10">
      <c r="A146" s="58">
        <v>4010</v>
      </c>
      <c r="B146" s="58" t="str">
        <f t="shared" si="5"/>
        <v>FD4010</v>
      </c>
      <c r="C146" s="35" t="s">
        <v>6053</v>
      </c>
      <c r="D146" s="35" t="str">
        <f t="shared" si="6"/>
        <v>4010 - Convention Facility Debt Service</v>
      </c>
      <c r="E146" s="35" t="s">
        <v>5881</v>
      </c>
      <c r="F146" s="35" t="s">
        <v>5896</v>
      </c>
      <c r="G146" s="35" t="s">
        <v>6051</v>
      </c>
      <c r="H146" s="35" t="s">
        <v>6052</v>
      </c>
      <c r="J146" s="9"/>
    </row>
    <row r="147" spans="1:10">
      <c r="A147" s="58">
        <v>4020</v>
      </c>
      <c r="B147" s="58" t="str">
        <f t="shared" si="5"/>
        <v>FD4020</v>
      </c>
      <c r="C147" s="35" t="s">
        <v>6054</v>
      </c>
      <c r="D147" s="35" t="str">
        <f t="shared" si="6"/>
        <v>4020 - Non G. O. Bond Debt Service Activities Fund</v>
      </c>
      <c r="E147" s="35" t="s">
        <v>5881</v>
      </c>
      <c r="F147" s="35" t="s">
        <v>5896</v>
      </c>
      <c r="G147" s="35" t="s">
        <v>6051</v>
      </c>
      <c r="H147" s="35" t="s">
        <v>6052</v>
      </c>
      <c r="J147" s="9"/>
    </row>
    <row r="148" spans="1:10">
      <c r="A148" s="58">
        <v>4501</v>
      </c>
      <c r="B148" s="58" t="str">
        <f t="shared" si="5"/>
        <v>FD4501</v>
      </c>
      <c r="C148" s="35" t="s">
        <v>6055</v>
      </c>
      <c r="D148" s="35" t="str">
        <f t="shared" si="6"/>
        <v>4501 - Gen Public Improvement-Bonds</v>
      </c>
      <c r="E148" s="35" t="s">
        <v>5881</v>
      </c>
      <c r="F148" s="35" t="s">
        <v>5896</v>
      </c>
      <c r="G148" s="35" t="s">
        <v>5918</v>
      </c>
      <c r="H148" s="35" t="s">
        <v>6056</v>
      </c>
      <c r="J148" s="9"/>
    </row>
    <row r="149" spans="1:10">
      <c r="A149" s="58">
        <v>4502</v>
      </c>
      <c r="B149" s="58" t="str">
        <f t="shared" si="5"/>
        <v>FD4502</v>
      </c>
      <c r="C149" s="35" t="s">
        <v>6057</v>
      </c>
      <c r="D149" s="35" t="str">
        <f t="shared" si="6"/>
        <v>4502 - Gen Public Imp-Tax, Rev &amp; Grant</v>
      </c>
      <c r="E149" s="35" t="s">
        <v>5881</v>
      </c>
      <c r="F149" s="35" t="s">
        <v>5896</v>
      </c>
      <c r="G149" s="35" t="s">
        <v>5918</v>
      </c>
      <c r="H149" s="35" t="s">
        <v>6056</v>
      </c>
      <c r="J149" s="9"/>
    </row>
    <row r="150" spans="1:10">
      <c r="A150" s="58">
        <v>4503</v>
      </c>
      <c r="B150" s="58" t="str">
        <f t="shared" si="5"/>
        <v>FD4503</v>
      </c>
      <c r="C150" s="35" t="s">
        <v>6058</v>
      </c>
      <c r="D150" s="35" t="str">
        <f t="shared" si="6"/>
        <v>4503 - General Obligation Bond Fund</v>
      </c>
      <c r="E150" s="35" t="s">
        <v>5881</v>
      </c>
      <c r="F150" s="35" t="s">
        <v>5896</v>
      </c>
      <c r="G150" s="35" t="s">
        <v>5918</v>
      </c>
      <c r="H150" s="35" t="s">
        <v>6056</v>
      </c>
      <c r="J150" s="9"/>
    </row>
    <row r="151" spans="1:10">
      <c r="A151" s="58">
        <v>4504</v>
      </c>
      <c r="B151" s="58" t="str">
        <f t="shared" si="5"/>
        <v>FD4504</v>
      </c>
      <c r="C151" s="35" t="s">
        <v>6059</v>
      </c>
      <c r="D151" s="35" t="str">
        <f t="shared" si="6"/>
        <v>4504 - Gen Obl Bond Fund-Series 1988A</v>
      </c>
      <c r="E151" s="35" t="s">
        <v>5881</v>
      </c>
      <c r="F151" s="35" t="s">
        <v>5896</v>
      </c>
      <c r="G151" s="35" t="s">
        <v>5918</v>
      </c>
      <c r="H151" s="35" t="s">
        <v>6056</v>
      </c>
      <c r="J151" s="9"/>
    </row>
    <row r="152" spans="1:10">
      <c r="A152" s="58">
        <v>4505</v>
      </c>
      <c r="B152" s="58" t="str">
        <f t="shared" si="5"/>
        <v>FD4505</v>
      </c>
      <c r="C152" s="35" t="s">
        <v>6060</v>
      </c>
      <c r="D152" s="35" t="str">
        <f t="shared" si="6"/>
        <v>4505 - Capital Imp Fund-Tiger Stadium</v>
      </c>
      <c r="E152" s="35" t="s">
        <v>5881</v>
      </c>
      <c r="F152" s="35" t="s">
        <v>5896</v>
      </c>
      <c r="G152" s="35" t="s">
        <v>5918</v>
      </c>
      <c r="H152" s="35" t="s">
        <v>6056</v>
      </c>
      <c r="J152" s="9"/>
    </row>
    <row r="153" spans="1:10">
      <c r="A153" s="58">
        <v>4506</v>
      </c>
      <c r="B153" s="58" t="str">
        <f t="shared" si="5"/>
        <v>FD4506</v>
      </c>
      <c r="C153" s="35" t="s">
        <v>6061</v>
      </c>
      <c r="D153" s="35" t="str">
        <f t="shared" si="6"/>
        <v>4506 - Gen Obl Bond Fund-Series 1989A</v>
      </c>
      <c r="E153" s="35" t="s">
        <v>5881</v>
      </c>
      <c r="F153" s="35" t="s">
        <v>5896</v>
      </c>
      <c r="G153" s="35" t="s">
        <v>5918</v>
      </c>
      <c r="H153" s="35" t="s">
        <v>6056</v>
      </c>
      <c r="J153" s="9"/>
    </row>
    <row r="154" spans="1:10">
      <c r="A154" s="58">
        <v>4507</v>
      </c>
      <c r="B154" s="58" t="str">
        <f t="shared" si="5"/>
        <v>FD4507</v>
      </c>
      <c r="C154" s="35" t="s">
        <v>6062</v>
      </c>
      <c r="D154" s="35" t="str">
        <f t="shared" si="6"/>
        <v>4507 - Gen Obl Bond Fund-Series 1990A</v>
      </c>
      <c r="E154" s="35" t="s">
        <v>5881</v>
      </c>
      <c r="F154" s="35" t="s">
        <v>5896</v>
      </c>
      <c r="G154" s="35" t="s">
        <v>5918</v>
      </c>
      <c r="H154" s="35" t="s">
        <v>6056</v>
      </c>
      <c r="J154" s="9"/>
    </row>
    <row r="155" spans="1:10">
      <c r="A155" s="58">
        <v>4508</v>
      </c>
      <c r="B155" s="58" t="str">
        <f t="shared" si="5"/>
        <v>FD4508</v>
      </c>
      <c r="C155" s="35" t="s">
        <v>6063</v>
      </c>
      <c r="D155" s="35" t="str">
        <f t="shared" si="6"/>
        <v>4508 - Gen Obl Bond Fund-Series 1991</v>
      </c>
      <c r="E155" s="35" t="s">
        <v>5881</v>
      </c>
      <c r="F155" s="35" t="s">
        <v>5896</v>
      </c>
      <c r="G155" s="35" t="s">
        <v>5918</v>
      </c>
      <c r="H155" s="35" t="s">
        <v>6056</v>
      </c>
      <c r="J155" s="9"/>
    </row>
    <row r="156" spans="1:10">
      <c r="A156" s="58">
        <v>4509</v>
      </c>
      <c r="B156" s="58" t="str">
        <f t="shared" si="5"/>
        <v>FD4509</v>
      </c>
      <c r="C156" s="35" t="s">
        <v>6064</v>
      </c>
      <c r="D156" s="35" t="str">
        <f t="shared" si="6"/>
        <v>4509 - MSHDA Housing Development</v>
      </c>
      <c r="E156" s="35" t="s">
        <v>5881</v>
      </c>
      <c r="F156" s="35" t="s">
        <v>5896</v>
      </c>
      <c r="G156" s="35" t="s">
        <v>5918</v>
      </c>
      <c r="H156" s="35" t="s">
        <v>6056</v>
      </c>
      <c r="J156" s="9"/>
    </row>
    <row r="157" spans="1:10">
      <c r="A157" s="58">
        <v>4510</v>
      </c>
      <c r="B157" s="58" t="str">
        <f t="shared" si="5"/>
        <v>FD4510</v>
      </c>
      <c r="C157" s="35" t="s">
        <v>6065</v>
      </c>
      <c r="D157" s="35" t="str">
        <f t="shared" si="6"/>
        <v>4510 - Gen Obl Bond Fund-Series 1993</v>
      </c>
      <c r="E157" s="35" t="s">
        <v>5881</v>
      </c>
      <c r="F157" s="35" t="s">
        <v>5896</v>
      </c>
      <c r="G157" s="35" t="s">
        <v>5918</v>
      </c>
      <c r="H157" s="35" t="s">
        <v>6056</v>
      </c>
      <c r="J157" s="9"/>
    </row>
    <row r="158" spans="1:10">
      <c r="A158" s="58">
        <v>4511</v>
      </c>
      <c r="B158" s="58" t="str">
        <f t="shared" si="5"/>
        <v>FD4511</v>
      </c>
      <c r="C158" s="35" t="s">
        <v>6066</v>
      </c>
      <c r="D158" s="35" t="str">
        <f t="shared" si="6"/>
        <v>4511 - Casino Land Acquisition Fund #1</v>
      </c>
      <c r="E158" s="35" t="s">
        <v>5881</v>
      </c>
      <c r="F158" s="35" t="s">
        <v>5896</v>
      </c>
      <c r="G158" s="35" t="s">
        <v>5918</v>
      </c>
      <c r="H158" s="35" t="s">
        <v>6056</v>
      </c>
      <c r="J158" s="9"/>
    </row>
    <row r="159" spans="1:10">
      <c r="A159" s="58">
        <v>4512</v>
      </c>
      <c r="B159" s="58" t="str">
        <f t="shared" si="5"/>
        <v>FD4512</v>
      </c>
      <c r="C159" s="35" t="s">
        <v>6067</v>
      </c>
      <c r="D159" s="35" t="str">
        <f t="shared" si="6"/>
        <v>4512 - Gen Obl Bond Fund-Series 2007</v>
      </c>
      <c r="E159" s="35" t="s">
        <v>5881</v>
      </c>
      <c r="F159" s="35" t="s">
        <v>5896</v>
      </c>
      <c r="G159" s="35" t="s">
        <v>5918</v>
      </c>
      <c r="H159" s="35" t="s">
        <v>6056</v>
      </c>
      <c r="J159" s="9"/>
    </row>
    <row r="160" spans="1:10">
      <c r="A160" s="58">
        <v>4513</v>
      </c>
      <c r="B160" s="58" t="str">
        <f t="shared" si="5"/>
        <v>FD4513</v>
      </c>
      <c r="C160" s="35" t="s">
        <v>6068</v>
      </c>
      <c r="D160" s="35" t="str">
        <f t="shared" si="6"/>
        <v>4513 - General Obligation Bonds - Series 2010</v>
      </c>
      <c r="E160" s="35" t="s">
        <v>5881</v>
      </c>
      <c r="F160" s="35" t="s">
        <v>5896</v>
      </c>
      <c r="G160" s="35" t="s">
        <v>5918</v>
      </c>
      <c r="H160" s="35" t="s">
        <v>6056</v>
      </c>
      <c r="J160" s="9"/>
    </row>
    <row r="161" spans="1:10">
      <c r="A161" s="58">
        <v>4514</v>
      </c>
      <c r="B161" s="58" t="str">
        <f t="shared" si="5"/>
        <v>FD4514</v>
      </c>
      <c r="C161" s="35" t="s">
        <v>6069</v>
      </c>
      <c r="D161" s="35" t="str">
        <f t="shared" si="6"/>
        <v>4514 - Gen Obl Bond Fund-Series 2009</v>
      </c>
      <c r="E161" s="35" t="s">
        <v>5881</v>
      </c>
      <c r="F161" s="35" t="s">
        <v>5896</v>
      </c>
      <c r="G161" s="35" t="s">
        <v>5918</v>
      </c>
      <c r="H161" s="35" t="s">
        <v>6056</v>
      </c>
      <c r="J161" s="9"/>
    </row>
    <row r="162" spans="1:10">
      <c r="A162" s="58">
        <v>4515</v>
      </c>
      <c r="B162" s="58" t="str">
        <f t="shared" si="5"/>
        <v>FD4515</v>
      </c>
      <c r="C162" s="35" t="s">
        <v>6070</v>
      </c>
      <c r="D162" s="35" t="str">
        <f t="shared" si="6"/>
        <v>4515 - GO Bond FY 2009-10</v>
      </c>
      <c r="E162" s="35" t="s">
        <v>5881</v>
      </c>
      <c r="F162" s="35" t="s">
        <v>5896</v>
      </c>
      <c r="G162" s="35" t="s">
        <v>5918</v>
      </c>
      <c r="H162" s="35" t="s">
        <v>6056</v>
      </c>
      <c r="J162" s="9"/>
    </row>
    <row r="163" spans="1:10">
      <c r="A163" s="58">
        <v>4520</v>
      </c>
      <c r="B163" s="58" t="str">
        <f t="shared" si="5"/>
        <v>FD4520</v>
      </c>
      <c r="C163" s="35" t="s">
        <v>6071</v>
      </c>
      <c r="D163" s="35" t="str">
        <f t="shared" si="6"/>
        <v>4520 - Charles H Wright Museum Improvements</v>
      </c>
      <c r="E163" s="35" t="s">
        <v>5881</v>
      </c>
      <c r="F163" s="35" t="s">
        <v>5896</v>
      </c>
      <c r="G163" s="35" t="s">
        <v>5918</v>
      </c>
      <c r="H163" s="35" t="s">
        <v>6056</v>
      </c>
      <c r="J163" s="9"/>
    </row>
    <row r="164" spans="1:10">
      <c r="A164" s="58">
        <v>4521</v>
      </c>
      <c r="B164" s="58" t="str">
        <f t="shared" si="5"/>
        <v>FD4521</v>
      </c>
      <c r="C164" s="35" t="s">
        <v>6072</v>
      </c>
      <c r="D164" s="35" t="str">
        <f t="shared" si="6"/>
        <v>4521 - Detroit Historical Museum Improvements</v>
      </c>
      <c r="E164" s="35" t="s">
        <v>5881</v>
      </c>
      <c r="F164" s="35" t="s">
        <v>5896</v>
      </c>
      <c r="G164" s="35" t="s">
        <v>5918</v>
      </c>
      <c r="H164" s="35" t="s">
        <v>6056</v>
      </c>
      <c r="J164" s="9"/>
    </row>
    <row r="165" spans="1:10">
      <c r="A165" s="58">
        <v>4522</v>
      </c>
      <c r="B165" s="58" t="str">
        <f t="shared" si="5"/>
        <v>FD4522</v>
      </c>
      <c r="C165" s="35" t="s">
        <v>6073</v>
      </c>
      <c r="D165" s="35" t="str">
        <f t="shared" si="6"/>
        <v>4522 - Municipal Facilities</v>
      </c>
      <c r="E165" s="35" t="s">
        <v>5881</v>
      </c>
      <c r="F165" s="35" t="s">
        <v>5896</v>
      </c>
      <c r="G165" s="35" t="s">
        <v>5918</v>
      </c>
      <c r="H165" s="35" t="s">
        <v>6056</v>
      </c>
      <c r="J165" s="9"/>
    </row>
    <row r="166" spans="1:10">
      <c r="A166" s="58">
        <v>4523</v>
      </c>
      <c r="B166" s="58" t="str">
        <f t="shared" si="5"/>
        <v>FD4523</v>
      </c>
      <c r="C166" s="35" t="s">
        <v>6074</v>
      </c>
      <c r="D166" s="35" t="str">
        <f t="shared" si="6"/>
        <v>4523 - Museums, Libraries, Recreation, &amp; Other Cultural Facilities</v>
      </c>
      <c r="E166" s="35" t="s">
        <v>5881</v>
      </c>
      <c r="F166" s="35" t="s">
        <v>5896</v>
      </c>
      <c r="G166" s="35" t="s">
        <v>5918</v>
      </c>
      <c r="H166" s="35" t="s">
        <v>6056</v>
      </c>
      <c r="J166" s="9"/>
    </row>
    <row r="167" spans="1:10">
      <c r="A167" s="58">
        <v>4524</v>
      </c>
      <c r="B167" s="58" t="str">
        <f t="shared" si="5"/>
        <v>FD4524</v>
      </c>
      <c r="C167" s="35" t="s">
        <v>6075</v>
      </c>
      <c r="D167" s="35" t="str">
        <f t="shared" si="6"/>
        <v>4524 - Neighborhood Redev, Housing Rehab, &amp; Econ Dev</v>
      </c>
      <c r="E167" s="35" t="s">
        <v>5881</v>
      </c>
      <c r="F167" s="35" t="s">
        <v>5896</v>
      </c>
      <c r="G167" s="35" t="s">
        <v>5918</v>
      </c>
      <c r="H167" s="35" t="s">
        <v>6056</v>
      </c>
      <c r="J167" s="9"/>
    </row>
    <row r="168" spans="1:10">
      <c r="A168" s="58">
        <v>4525</v>
      </c>
      <c r="B168" s="58" t="str">
        <f t="shared" si="5"/>
        <v>FD4525</v>
      </c>
      <c r="C168" s="35" t="s">
        <v>6076</v>
      </c>
      <c r="D168" s="35" t="str">
        <f t="shared" si="6"/>
        <v>4525 - Public Lighting Improvements Fund</v>
      </c>
      <c r="E168" s="35" t="s">
        <v>5881</v>
      </c>
      <c r="F168" s="35" t="s">
        <v>5896</v>
      </c>
      <c r="G168" s="35" t="s">
        <v>5918</v>
      </c>
      <c r="H168" s="35" t="s">
        <v>6056</v>
      </c>
      <c r="J168" s="9"/>
    </row>
    <row r="169" spans="1:10">
      <c r="A169" s="58">
        <v>4526</v>
      </c>
      <c r="B169" s="58" t="str">
        <f t="shared" si="5"/>
        <v>FD4526</v>
      </c>
      <c r="C169" s="35" t="s">
        <v>6077</v>
      </c>
      <c r="D169" s="35" t="str">
        <f t="shared" si="6"/>
        <v>4526 - Public Lighting Improvements</v>
      </c>
      <c r="E169" s="35" t="s">
        <v>5881</v>
      </c>
      <c r="F169" s="35" t="s">
        <v>5896</v>
      </c>
      <c r="G169" s="35" t="s">
        <v>5918</v>
      </c>
      <c r="H169" s="35" t="s">
        <v>6056</v>
      </c>
      <c r="J169" s="9"/>
    </row>
    <row r="170" spans="1:10">
      <c r="A170" s="58">
        <v>4527</v>
      </c>
      <c r="B170" s="58" t="str">
        <f t="shared" si="5"/>
        <v>FD4527</v>
      </c>
      <c r="C170" s="35" t="s">
        <v>6078</v>
      </c>
      <c r="D170" s="35" t="str">
        <f t="shared" si="6"/>
        <v>4527 - Public Safety Facilities Fund</v>
      </c>
      <c r="E170" s="35" t="s">
        <v>5881</v>
      </c>
      <c r="F170" s="35" t="s">
        <v>5896</v>
      </c>
      <c r="G170" s="35" t="s">
        <v>5918</v>
      </c>
      <c r="H170" s="35" t="s">
        <v>6056</v>
      </c>
      <c r="J170" s="9"/>
    </row>
    <row r="171" spans="1:10">
      <c r="A171" s="58">
        <v>4528</v>
      </c>
      <c r="B171" s="58" t="str">
        <f t="shared" si="5"/>
        <v>FD4528</v>
      </c>
      <c r="C171" s="35" t="s">
        <v>6079</v>
      </c>
      <c r="D171" s="35" t="str">
        <f t="shared" si="6"/>
        <v>4528 - Public Safety Facilities - Police, Fire, EMS, Health</v>
      </c>
      <c r="E171" s="35" t="s">
        <v>5881</v>
      </c>
      <c r="F171" s="35" t="s">
        <v>5896</v>
      </c>
      <c r="G171" s="35" t="s">
        <v>5918</v>
      </c>
      <c r="H171" s="35" t="s">
        <v>6056</v>
      </c>
      <c r="J171" s="9"/>
    </row>
    <row r="172" spans="1:10">
      <c r="A172" s="58">
        <v>4529</v>
      </c>
      <c r="B172" s="58" t="str">
        <f t="shared" si="5"/>
        <v>FD4529</v>
      </c>
      <c r="C172" s="35" t="s">
        <v>6080</v>
      </c>
      <c r="D172" s="35" t="str">
        <f t="shared" si="6"/>
        <v>4529 - Public Safety Facilities - Other Municipal</v>
      </c>
      <c r="E172" s="35" t="s">
        <v>5881</v>
      </c>
      <c r="F172" s="35" t="s">
        <v>5896</v>
      </c>
      <c r="G172" s="35" t="s">
        <v>5918</v>
      </c>
      <c r="H172" s="35" t="s">
        <v>6056</v>
      </c>
      <c r="J172" s="9"/>
    </row>
    <row r="173" spans="1:10">
      <c r="A173" s="58">
        <v>4530</v>
      </c>
      <c r="B173" s="58" t="str">
        <f t="shared" si="5"/>
        <v>FD4530</v>
      </c>
      <c r="C173" s="35" t="s">
        <v>6081</v>
      </c>
      <c r="D173" s="35" t="str">
        <f t="shared" si="6"/>
        <v>4530 - Recreation, Zoo, &amp; Cultural Facilities Improvements</v>
      </c>
      <c r="E173" s="35" t="s">
        <v>5881</v>
      </c>
      <c r="F173" s="35" t="s">
        <v>5896</v>
      </c>
      <c r="G173" s="35" t="s">
        <v>5918</v>
      </c>
      <c r="H173" s="35" t="s">
        <v>6056</v>
      </c>
      <c r="J173" s="9"/>
    </row>
    <row r="174" spans="1:10">
      <c r="A174" s="58">
        <v>4531</v>
      </c>
      <c r="B174" s="58" t="str">
        <f t="shared" si="5"/>
        <v>FD4531</v>
      </c>
      <c r="C174" s="35" t="s">
        <v>6082</v>
      </c>
      <c r="D174" s="35" t="str">
        <f t="shared" si="6"/>
        <v>4531 - Transportation Facilities &amp; Vehicle Procurement</v>
      </c>
      <c r="E174" s="35" t="s">
        <v>5881</v>
      </c>
      <c r="F174" s="35" t="s">
        <v>5896</v>
      </c>
      <c r="G174" s="35" t="s">
        <v>5918</v>
      </c>
      <c r="H174" s="35" t="s">
        <v>6056</v>
      </c>
      <c r="J174" s="9"/>
    </row>
    <row r="175" spans="1:10">
      <c r="A175" s="58">
        <v>4532</v>
      </c>
      <c r="B175" s="58" t="str">
        <f t="shared" si="5"/>
        <v>FD4532</v>
      </c>
      <c r="C175" s="35" t="s">
        <v>6083</v>
      </c>
      <c r="D175" s="35" t="str">
        <f t="shared" si="6"/>
        <v>4532 - Transportation Facilities</v>
      </c>
      <c r="E175" s="35" t="s">
        <v>5881</v>
      </c>
      <c r="F175" s="35" t="s">
        <v>5896</v>
      </c>
      <c r="G175" s="35" t="s">
        <v>5918</v>
      </c>
      <c r="H175" s="35" t="s">
        <v>6056</v>
      </c>
      <c r="J175" s="9"/>
    </row>
    <row r="176" spans="1:10">
      <c r="A176" s="58">
        <v>4533</v>
      </c>
      <c r="B176" s="58" t="str">
        <f t="shared" si="5"/>
        <v>FD4533</v>
      </c>
      <c r="C176" s="35" t="s">
        <v>6084</v>
      </c>
      <c r="D176" s="35" t="str">
        <f t="shared" si="6"/>
        <v>4533 - City of Detroit Capital Projects</v>
      </c>
      <c r="E176" s="35" t="s">
        <v>222</v>
      </c>
      <c r="F176" s="35" t="s">
        <v>5896</v>
      </c>
      <c r="G176" s="35" t="s">
        <v>5918</v>
      </c>
      <c r="H176" s="35" t="s">
        <v>6056</v>
      </c>
      <c r="J176" s="9"/>
    </row>
    <row r="177" spans="1:10">
      <c r="A177" s="58">
        <v>4580</v>
      </c>
      <c r="B177" s="58" t="str">
        <f t="shared" si="5"/>
        <v>FD4580</v>
      </c>
      <c r="C177" s="35" t="s">
        <v>6085</v>
      </c>
      <c r="D177" s="35" t="str">
        <f t="shared" si="6"/>
        <v>4580 - Sidewalk - Revolving</v>
      </c>
      <c r="E177" s="35" t="s">
        <v>5881</v>
      </c>
      <c r="F177" s="35" t="s">
        <v>5896</v>
      </c>
      <c r="G177" s="35" t="s">
        <v>5918</v>
      </c>
      <c r="H177" s="35" t="s">
        <v>6056</v>
      </c>
      <c r="J177" s="9"/>
    </row>
    <row r="178" spans="1:10">
      <c r="A178" s="58">
        <v>4601</v>
      </c>
      <c r="B178" s="58" t="str">
        <f t="shared" si="5"/>
        <v>FD4601</v>
      </c>
      <c r="C178" s="35" t="s">
        <v>6086</v>
      </c>
      <c r="D178" s="35" t="str">
        <f t="shared" si="6"/>
        <v>4601 - CED Urban Renewal</v>
      </c>
      <c r="E178" s="35" t="s">
        <v>5881</v>
      </c>
      <c r="F178" s="35" t="s">
        <v>5896</v>
      </c>
      <c r="G178" s="35" t="s">
        <v>5918</v>
      </c>
      <c r="H178" s="35" t="s">
        <v>5919</v>
      </c>
      <c r="J178" s="9"/>
    </row>
    <row r="179" spans="1:10">
      <c r="A179" s="58">
        <v>4602</v>
      </c>
      <c r="B179" s="58" t="str">
        <f t="shared" si="5"/>
        <v>FD4602</v>
      </c>
      <c r="C179" s="35" t="s">
        <v>6087</v>
      </c>
      <c r="D179" s="35" t="str">
        <f t="shared" si="6"/>
        <v>4602 - Consol CED Project Expenditure</v>
      </c>
      <c r="E179" s="35" t="s">
        <v>5881</v>
      </c>
      <c r="F179" s="35" t="s">
        <v>5896</v>
      </c>
      <c r="G179" s="35" t="s">
        <v>5918</v>
      </c>
      <c r="H179" s="35" t="s">
        <v>5919</v>
      </c>
      <c r="J179" s="9"/>
    </row>
    <row r="180" spans="1:10">
      <c r="A180" s="58">
        <v>4603</v>
      </c>
      <c r="B180" s="58" t="str">
        <f t="shared" si="5"/>
        <v>FD4603</v>
      </c>
      <c r="C180" s="35" t="s">
        <v>6088</v>
      </c>
      <c r="D180" s="35" t="str">
        <f t="shared" si="6"/>
        <v>4603 - CED Special Rehab Loan and Grant</v>
      </c>
      <c r="E180" s="35" t="s">
        <v>5881</v>
      </c>
      <c r="F180" s="35" t="s">
        <v>5896</v>
      </c>
      <c r="G180" s="35" t="s">
        <v>5918</v>
      </c>
      <c r="H180" s="35" t="s">
        <v>5919</v>
      </c>
      <c r="J180" s="9"/>
    </row>
    <row r="181" spans="1:10">
      <c r="A181" s="58">
        <v>4604</v>
      </c>
      <c r="B181" s="58" t="str">
        <f t="shared" si="5"/>
        <v>FD4604</v>
      </c>
      <c r="C181" s="35" t="s">
        <v>6089</v>
      </c>
      <c r="D181" s="35" t="str">
        <f t="shared" si="6"/>
        <v>4604 - Central Business District No 1</v>
      </c>
      <c r="E181" s="35" t="s">
        <v>5881</v>
      </c>
      <c r="F181" s="35" t="s">
        <v>5896</v>
      </c>
      <c r="G181" s="35" t="s">
        <v>5918</v>
      </c>
      <c r="H181" s="35" t="s">
        <v>5919</v>
      </c>
      <c r="J181" s="9"/>
    </row>
    <row r="182" spans="1:10">
      <c r="A182" s="58">
        <v>4605</v>
      </c>
      <c r="B182" s="58" t="str">
        <f t="shared" si="5"/>
        <v>FD4605</v>
      </c>
      <c r="C182" s="35" t="s">
        <v>6090</v>
      </c>
      <c r="D182" s="35" t="str">
        <f t="shared" si="6"/>
        <v>4605 - Elmwood Park No 1</v>
      </c>
      <c r="E182" s="35" t="s">
        <v>5881</v>
      </c>
      <c r="F182" s="35" t="s">
        <v>5896</v>
      </c>
      <c r="G182" s="35" t="s">
        <v>5918</v>
      </c>
      <c r="H182" s="35" t="s">
        <v>5919</v>
      </c>
      <c r="J182" s="9"/>
    </row>
    <row r="183" spans="1:10">
      <c r="A183" s="58">
        <v>4606</v>
      </c>
      <c r="B183" s="58" t="str">
        <f t="shared" si="5"/>
        <v>FD4606</v>
      </c>
      <c r="C183" s="35" t="s">
        <v>6091</v>
      </c>
      <c r="D183" s="35" t="str">
        <f t="shared" si="6"/>
        <v>4606 - Wholesale Distribution No 1</v>
      </c>
      <c r="E183" s="35" t="s">
        <v>5881</v>
      </c>
      <c r="F183" s="35" t="s">
        <v>5896</v>
      </c>
      <c r="G183" s="35" t="s">
        <v>5918</v>
      </c>
      <c r="H183" s="35" t="s">
        <v>5919</v>
      </c>
      <c r="J183" s="9"/>
    </row>
    <row r="184" spans="1:10">
      <c r="A184" s="58">
        <v>4607</v>
      </c>
      <c r="B184" s="58" t="str">
        <f t="shared" si="5"/>
        <v>FD4607</v>
      </c>
      <c r="C184" s="35" t="s">
        <v>6092</v>
      </c>
      <c r="D184" s="35" t="str">
        <f t="shared" si="6"/>
        <v>4607 - Research Park West</v>
      </c>
      <c r="E184" s="35" t="s">
        <v>5881</v>
      </c>
      <c r="F184" s="35" t="s">
        <v>5896</v>
      </c>
      <c r="G184" s="35" t="s">
        <v>5918</v>
      </c>
      <c r="H184" s="35" t="s">
        <v>5919</v>
      </c>
      <c r="J184" s="9"/>
    </row>
    <row r="185" spans="1:10">
      <c r="A185" s="58">
        <v>4608</v>
      </c>
      <c r="B185" s="58" t="str">
        <f t="shared" si="5"/>
        <v>FD4608</v>
      </c>
      <c r="C185" s="35" t="s">
        <v>6093</v>
      </c>
      <c r="D185" s="35" t="str">
        <f t="shared" si="6"/>
        <v>4608 - Central Business District No 5</v>
      </c>
      <c r="E185" s="35" t="s">
        <v>5881</v>
      </c>
      <c r="F185" s="35" t="s">
        <v>5896</v>
      </c>
      <c r="G185" s="35" t="s">
        <v>5918</v>
      </c>
      <c r="H185" s="35" t="s">
        <v>5919</v>
      </c>
      <c r="J185" s="9"/>
    </row>
    <row r="186" spans="1:10">
      <c r="A186" s="58">
        <v>4609</v>
      </c>
      <c r="B186" s="58" t="str">
        <f t="shared" si="5"/>
        <v>FD4609</v>
      </c>
      <c r="C186" s="35" t="s">
        <v>6094</v>
      </c>
      <c r="D186" s="35" t="str">
        <f t="shared" si="6"/>
        <v>4609 - West Side Industrial No 2</v>
      </c>
      <c r="E186" s="35" t="s">
        <v>5881</v>
      </c>
      <c r="F186" s="35" t="s">
        <v>5896</v>
      </c>
      <c r="G186" s="35" t="s">
        <v>5918</v>
      </c>
      <c r="H186" s="35" t="s">
        <v>5919</v>
      </c>
      <c r="J186" s="9"/>
    </row>
    <row r="187" spans="1:10">
      <c r="A187" s="58">
        <v>4610</v>
      </c>
      <c r="B187" s="58" t="str">
        <f t="shared" si="5"/>
        <v>FD4610</v>
      </c>
      <c r="C187" s="35" t="s">
        <v>6095</v>
      </c>
      <c r="D187" s="35" t="str">
        <f t="shared" si="6"/>
        <v>4610 - University City No 2</v>
      </c>
      <c r="E187" s="35" t="s">
        <v>5881</v>
      </c>
      <c r="F187" s="35" t="s">
        <v>5896</v>
      </c>
      <c r="G187" s="35" t="s">
        <v>5918</v>
      </c>
      <c r="H187" s="35" t="s">
        <v>5919</v>
      </c>
      <c r="J187" s="9"/>
    </row>
    <row r="188" spans="1:10">
      <c r="A188" s="58">
        <v>4611</v>
      </c>
      <c r="B188" s="58" t="str">
        <f t="shared" si="5"/>
        <v>FD4611</v>
      </c>
      <c r="C188" s="35" t="s">
        <v>6096</v>
      </c>
      <c r="D188" s="35" t="str">
        <f t="shared" si="6"/>
        <v>4611 - Medical Center No 3</v>
      </c>
      <c r="E188" s="35" t="s">
        <v>5881</v>
      </c>
      <c r="F188" s="35" t="s">
        <v>5896</v>
      </c>
      <c r="G188" s="35" t="s">
        <v>5918</v>
      </c>
      <c r="H188" s="35" t="s">
        <v>5919</v>
      </c>
      <c r="J188" s="9"/>
    </row>
    <row r="189" spans="1:10">
      <c r="A189" s="58">
        <v>4612</v>
      </c>
      <c r="B189" s="58" t="str">
        <f t="shared" si="5"/>
        <v>FD4612</v>
      </c>
      <c r="C189" s="35" t="s">
        <v>6097</v>
      </c>
      <c r="D189" s="35" t="str">
        <f t="shared" si="6"/>
        <v>4612 - North Industrial</v>
      </c>
      <c r="E189" s="35" t="s">
        <v>5881</v>
      </c>
      <c r="F189" s="35" t="s">
        <v>5896</v>
      </c>
      <c r="G189" s="35" t="s">
        <v>5918</v>
      </c>
      <c r="H189" s="35" t="s">
        <v>5919</v>
      </c>
      <c r="J189" s="9"/>
    </row>
    <row r="190" spans="1:10">
      <c r="A190" s="58">
        <v>4613</v>
      </c>
      <c r="B190" s="58" t="str">
        <f t="shared" si="5"/>
        <v>FD4613</v>
      </c>
      <c r="C190" s="35" t="s">
        <v>6098</v>
      </c>
      <c r="D190" s="35" t="str">
        <f t="shared" si="6"/>
        <v>4613 - Elmwood Park No 3</v>
      </c>
      <c r="E190" s="35" t="s">
        <v>5881</v>
      </c>
      <c r="F190" s="35" t="s">
        <v>5896</v>
      </c>
      <c r="G190" s="35" t="s">
        <v>5918</v>
      </c>
      <c r="H190" s="35" t="s">
        <v>5919</v>
      </c>
      <c r="J190" s="9"/>
    </row>
    <row r="191" spans="1:10">
      <c r="A191" s="58">
        <v>4614</v>
      </c>
      <c r="B191" s="58" t="str">
        <f t="shared" si="5"/>
        <v>FD4614</v>
      </c>
      <c r="C191" s="35" t="s">
        <v>6099</v>
      </c>
      <c r="D191" s="35" t="str">
        <f t="shared" si="6"/>
        <v>4614 - Sheridan Place</v>
      </c>
      <c r="E191" s="35" t="s">
        <v>5881</v>
      </c>
      <c r="F191" s="35" t="s">
        <v>5896</v>
      </c>
      <c r="G191" s="35" t="s">
        <v>5918</v>
      </c>
      <c r="H191" s="35" t="s">
        <v>5919</v>
      </c>
      <c r="J191" s="9"/>
    </row>
    <row r="192" spans="1:10">
      <c r="A192" s="58">
        <v>4615</v>
      </c>
      <c r="B192" s="58" t="str">
        <f t="shared" si="5"/>
        <v>FD4615</v>
      </c>
      <c r="C192" s="35" t="s">
        <v>6100</v>
      </c>
      <c r="D192" s="35" t="str">
        <f t="shared" si="6"/>
        <v>4615 - Myrtle Humboldt</v>
      </c>
      <c r="E192" s="35" t="s">
        <v>5881</v>
      </c>
      <c r="F192" s="35" t="s">
        <v>5896</v>
      </c>
      <c r="G192" s="35" t="s">
        <v>5918</v>
      </c>
      <c r="H192" s="35" t="s">
        <v>5919</v>
      </c>
      <c r="J192" s="9"/>
    </row>
    <row r="193" spans="1:10">
      <c r="A193" s="58">
        <v>4616</v>
      </c>
      <c r="B193" s="58" t="str">
        <f t="shared" si="5"/>
        <v>FD4616</v>
      </c>
      <c r="C193" s="35" t="s">
        <v>6101</v>
      </c>
      <c r="D193" s="35" t="str">
        <f t="shared" si="6"/>
        <v>4616 - Jefferson Chalmers</v>
      </c>
      <c r="E193" s="35" t="s">
        <v>5881</v>
      </c>
      <c r="F193" s="35" t="s">
        <v>5896</v>
      </c>
      <c r="G193" s="35" t="s">
        <v>5918</v>
      </c>
      <c r="H193" s="35" t="s">
        <v>5919</v>
      </c>
      <c r="J193" s="9"/>
    </row>
    <row r="194" spans="1:10">
      <c r="A194" s="58">
        <v>4617</v>
      </c>
      <c r="B194" s="58" t="str">
        <f t="shared" si="5"/>
        <v>FD4617</v>
      </c>
      <c r="C194" s="35" t="s">
        <v>6102</v>
      </c>
      <c r="D194" s="35" t="str">
        <f t="shared" si="6"/>
        <v>4617 - Virginia Park</v>
      </c>
      <c r="E194" s="35" t="s">
        <v>5881</v>
      </c>
      <c r="F194" s="35" t="s">
        <v>5896</v>
      </c>
      <c r="G194" s="35" t="s">
        <v>5918</v>
      </c>
      <c r="H194" s="35" t="s">
        <v>5919</v>
      </c>
      <c r="J194" s="9"/>
    </row>
    <row r="195" spans="1:10">
      <c r="A195" s="58">
        <v>4618</v>
      </c>
      <c r="B195" s="58" t="str">
        <f t="shared" si="5"/>
        <v>FD4618</v>
      </c>
      <c r="C195" s="35" t="s">
        <v>6103</v>
      </c>
      <c r="D195" s="35" t="str">
        <f t="shared" si="6"/>
        <v>4618 - Forest Park No 2</v>
      </c>
      <c r="E195" s="35" t="s">
        <v>5881</v>
      </c>
      <c r="F195" s="35" t="s">
        <v>5896</v>
      </c>
      <c r="G195" s="35" t="s">
        <v>5918</v>
      </c>
      <c r="H195" s="35" t="s">
        <v>5919</v>
      </c>
      <c r="J195" s="9"/>
    </row>
    <row r="196" spans="1:10">
      <c r="A196" s="58">
        <v>4619</v>
      </c>
      <c r="B196" s="58" t="str">
        <f t="shared" ref="B196:B259" si="7">"FD"&amp;A196</f>
        <v>FD4619</v>
      </c>
      <c r="C196" s="35" t="s">
        <v>6104</v>
      </c>
      <c r="D196" s="35" t="str">
        <f t="shared" ref="D196:D259" si="8">A196&amp;" - "&amp;C196</f>
        <v>4619 - Central Industrial Park Project</v>
      </c>
      <c r="E196" s="35" t="s">
        <v>5881</v>
      </c>
      <c r="F196" s="35" t="s">
        <v>5896</v>
      </c>
      <c r="G196" s="35" t="s">
        <v>5918</v>
      </c>
      <c r="H196" s="35" t="s">
        <v>5919</v>
      </c>
      <c r="J196" s="9"/>
    </row>
    <row r="197" spans="1:10">
      <c r="A197" s="58">
        <v>4620</v>
      </c>
      <c r="B197" s="58" t="str">
        <f t="shared" si="7"/>
        <v>FD4620</v>
      </c>
      <c r="C197" s="35" t="s">
        <v>6105</v>
      </c>
      <c r="D197" s="35" t="str">
        <f t="shared" si="8"/>
        <v>4620 - Special Hsg Rehab Programs</v>
      </c>
      <c r="E197" s="35" t="s">
        <v>5881</v>
      </c>
      <c r="F197" s="35" t="s">
        <v>5896</v>
      </c>
      <c r="G197" s="35" t="s">
        <v>5918</v>
      </c>
      <c r="H197" s="35" t="s">
        <v>5919</v>
      </c>
      <c r="J197" s="9"/>
    </row>
    <row r="198" spans="1:10">
      <c r="A198" s="58">
        <v>4621</v>
      </c>
      <c r="B198" s="58" t="str">
        <f t="shared" si="7"/>
        <v>FD4621</v>
      </c>
      <c r="C198" s="35" t="s">
        <v>6106</v>
      </c>
      <c r="D198" s="35" t="str">
        <f t="shared" si="8"/>
        <v>4621 - Jefferson/Conner Project</v>
      </c>
      <c r="E198" s="35" t="s">
        <v>5881</v>
      </c>
      <c r="F198" s="35" t="s">
        <v>5896</v>
      </c>
      <c r="G198" s="35" t="s">
        <v>5918</v>
      </c>
      <c r="H198" s="35" t="s">
        <v>5919</v>
      </c>
      <c r="J198" s="9"/>
    </row>
    <row r="199" spans="1:10">
      <c r="A199" s="58">
        <v>4622</v>
      </c>
      <c r="B199" s="58" t="str">
        <f t="shared" si="7"/>
        <v>FD4622</v>
      </c>
      <c r="C199" s="35" t="s">
        <v>6107</v>
      </c>
      <c r="D199" s="35" t="str">
        <f t="shared" si="8"/>
        <v>4622 - Jeff/Conner Acquisition Escrow</v>
      </c>
      <c r="E199" s="35" t="s">
        <v>5881</v>
      </c>
      <c r="F199" s="35" t="s">
        <v>5896</v>
      </c>
      <c r="G199" s="35" t="s">
        <v>5918</v>
      </c>
      <c r="H199" s="35" t="s">
        <v>5919</v>
      </c>
      <c r="J199" s="9"/>
    </row>
    <row r="200" spans="1:10">
      <c r="A200" s="58">
        <v>5001</v>
      </c>
      <c r="B200" s="58" t="str">
        <f t="shared" si="7"/>
        <v>FD5001</v>
      </c>
      <c r="C200" s="35" t="s">
        <v>6108</v>
      </c>
      <c r="D200" s="35" t="str">
        <f t="shared" si="8"/>
        <v>5001 - Airport Receiving</v>
      </c>
      <c r="E200" s="35" t="s">
        <v>5881</v>
      </c>
      <c r="F200" s="35" t="s">
        <v>6109</v>
      </c>
      <c r="G200" s="35" t="s">
        <v>6110</v>
      </c>
      <c r="H200" s="35" t="s">
        <v>6111</v>
      </c>
      <c r="J200" s="9"/>
    </row>
    <row r="201" spans="1:10">
      <c r="A201" s="58">
        <v>5002</v>
      </c>
      <c r="B201" s="58" t="str">
        <f t="shared" si="7"/>
        <v>FD5002</v>
      </c>
      <c r="C201" s="35" t="s">
        <v>6112</v>
      </c>
      <c r="D201" s="35" t="str">
        <f t="shared" si="8"/>
        <v>5002 - Airport Operation and Maint</v>
      </c>
      <c r="E201" s="35" t="s">
        <v>5881</v>
      </c>
      <c r="F201" s="35" t="s">
        <v>6109</v>
      </c>
      <c r="G201" s="35" t="s">
        <v>6110</v>
      </c>
      <c r="H201" s="35" t="s">
        <v>6111</v>
      </c>
      <c r="J201" s="9"/>
    </row>
    <row r="202" spans="1:10">
      <c r="A202" s="58">
        <v>5003</v>
      </c>
      <c r="B202" s="58" t="str">
        <f t="shared" si="7"/>
        <v>FD5003</v>
      </c>
      <c r="C202" s="35" t="s">
        <v>6113</v>
      </c>
      <c r="D202" s="35" t="str">
        <f t="shared" si="8"/>
        <v>5003 - Airport Improvement</v>
      </c>
      <c r="E202" s="35" t="s">
        <v>5881</v>
      </c>
      <c r="F202" s="35" t="s">
        <v>6109</v>
      </c>
      <c r="G202" s="35" t="s">
        <v>6110</v>
      </c>
      <c r="H202" s="35" t="s">
        <v>6111</v>
      </c>
      <c r="J202" s="9"/>
    </row>
    <row r="203" spans="1:10">
      <c r="A203" s="58">
        <v>5004</v>
      </c>
      <c r="B203" s="58" t="str">
        <f t="shared" si="7"/>
        <v>FD5004</v>
      </c>
      <c r="C203" s="35" t="s">
        <v>6114</v>
      </c>
      <c r="D203" s="35" t="str">
        <f t="shared" si="8"/>
        <v>5004 - Airport Land Aquisition Project</v>
      </c>
      <c r="E203" s="35" t="s">
        <v>5881</v>
      </c>
      <c r="F203" s="35" t="s">
        <v>6109</v>
      </c>
      <c r="G203" s="35" t="s">
        <v>6110</v>
      </c>
      <c r="H203" s="35" t="s">
        <v>6111</v>
      </c>
      <c r="J203" s="9"/>
    </row>
    <row r="204" spans="1:10">
      <c r="A204" s="58">
        <v>5095</v>
      </c>
      <c r="B204" s="58" t="str">
        <f t="shared" si="7"/>
        <v>FD5095</v>
      </c>
      <c r="C204" s="35" t="s">
        <v>6115</v>
      </c>
      <c r="D204" s="35" t="str">
        <f t="shared" si="8"/>
        <v>5095 - Airport GASB34 Fund</v>
      </c>
      <c r="E204" s="35" t="s">
        <v>5881</v>
      </c>
      <c r="F204" s="35" t="s">
        <v>6109</v>
      </c>
      <c r="G204" s="35" t="s">
        <v>6110</v>
      </c>
      <c r="H204" s="35" t="s">
        <v>6111</v>
      </c>
      <c r="J204" s="9"/>
    </row>
    <row r="205" spans="1:10">
      <c r="A205" s="58">
        <v>5100</v>
      </c>
      <c r="B205" s="58" t="str">
        <f t="shared" si="7"/>
        <v>FD5100</v>
      </c>
      <c r="C205" s="35" t="s">
        <v>6116</v>
      </c>
      <c r="D205" s="35" t="str">
        <f t="shared" si="8"/>
        <v>5100 - Parking Revenue</v>
      </c>
      <c r="E205" s="35" t="s">
        <v>5881</v>
      </c>
      <c r="F205" s="35" t="s">
        <v>6109</v>
      </c>
      <c r="G205" s="35" t="s">
        <v>6110</v>
      </c>
      <c r="H205" s="35" t="s">
        <v>6117</v>
      </c>
      <c r="J205" s="9"/>
    </row>
    <row r="206" spans="1:10">
      <c r="A206" s="58">
        <v>5101</v>
      </c>
      <c r="B206" s="58" t="str">
        <f t="shared" si="7"/>
        <v>FD5101</v>
      </c>
      <c r="C206" s="35" t="s">
        <v>6118</v>
      </c>
      <c r="D206" s="35" t="str">
        <f t="shared" si="8"/>
        <v>5101 - Parking Rev</v>
      </c>
      <c r="E206" s="35" t="s">
        <v>5881</v>
      </c>
      <c r="F206" s="35" t="s">
        <v>6109</v>
      </c>
      <c r="G206" s="35" t="s">
        <v>6110</v>
      </c>
      <c r="H206" s="35" t="s">
        <v>6117</v>
      </c>
      <c r="J206" s="9"/>
    </row>
    <row r="207" spans="1:10">
      <c r="A207" s="58">
        <v>5102</v>
      </c>
      <c r="B207" s="58" t="str">
        <f t="shared" si="7"/>
        <v>FD5102</v>
      </c>
      <c r="C207" s="35" t="s">
        <v>6119</v>
      </c>
      <c r="D207" s="35" t="str">
        <f t="shared" si="8"/>
        <v>5102 - Parking Operating</v>
      </c>
      <c r="E207" s="35" t="s">
        <v>5881</v>
      </c>
      <c r="F207" s="35" t="s">
        <v>6109</v>
      </c>
      <c r="G207" s="35" t="s">
        <v>6110</v>
      </c>
      <c r="H207" s="35" t="s">
        <v>6117</v>
      </c>
      <c r="J207" s="9"/>
    </row>
    <row r="208" spans="1:10">
      <c r="A208" s="58">
        <v>5103</v>
      </c>
      <c r="B208" s="58" t="str">
        <f t="shared" si="7"/>
        <v>FD5103</v>
      </c>
      <c r="C208" s="35" t="s">
        <v>6120</v>
      </c>
      <c r="D208" s="35" t="str">
        <f t="shared" si="8"/>
        <v>5103 - Parking Acquisition</v>
      </c>
      <c r="E208" s="35" t="s">
        <v>5881</v>
      </c>
      <c r="F208" s="35" t="s">
        <v>6109</v>
      </c>
      <c r="G208" s="35" t="s">
        <v>6110</v>
      </c>
      <c r="H208" s="35" t="s">
        <v>6117</v>
      </c>
      <c r="J208" s="9"/>
    </row>
    <row r="209" spans="1:10">
      <c r="A209" s="58">
        <v>5105</v>
      </c>
      <c r="B209" s="58" t="str">
        <f t="shared" si="7"/>
        <v>FD5105</v>
      </c>
      <c r="C209" s="35" t="s">
        <v>6121</v>
      </c>
      <c r="D209" s="35" t="str">
        <f t="shared" si="8"/>
        <v>5105 - Parking System Program Reserve</v>
      </c>
      <c r="E209" s="35" t="s">
        <v>5881</v>
      </c>
      <c r="F209" s="35" t="s">
        <v>6109</v>
      </c>
      <c r="G209" s="35" t="s">
        <v>6110</v>
      </c>
      <c r="H209" s="35" t="s">
        <v>6117</v>
      </c>
      <c r="J209" s="9"/>
    </row>
    <row r="210" spans="1:10">
      <c r="A210" s="58">
        <v>5107</v>
      </c>
      <c r="B210" s="58" t="str">
        <f t="shared" si="7"/>
        <v>FD5107</v>
      </c>
      <c r="C210" s="35" t="s">
        <v>6122</v>
      </c>
      <c r="D210" s="35" t="str">
        <f t="shared" si="8"/>
        <v>5107 - Parking Debt Service Fund</v>
      </c>
      <c r="E210" s="35" t="s">
        <v>5881</v>
      </c>
      <c r="F210" s="35" t="s">
        <v>6109</v>
      </c>
      <c r="G210" s="35" t="s">
        <v>6110</v>
      </c>
      <c r="H210" s="35" t="s">
        <v>6117</v>
      </c>
      <c r="J210" s="9"/>
    </row>
    <row r="211" spans="1:10">
      <c r="A211" s="58">
        <v>5108</v>
      </c>
      <c r="B211" s="58" t="str">
        <f t="shared" si="7"/>
        <v>FD5108</v>
      </c>
      <c r="C211" s="35" t="s">
        <v>6123</v>
      </c>
      <c r="D211" s="35" t="str">
        <f t="shared" si="8"/>
        <v>5108 - Operations and Contingency Reser</v>
      </c>
      <c r="E211" s="35" t="s">
        <v>5881</v>
      </c>
      <c r="F211" s="35" t="s">
        <v>6109</v>
      </c>
      <c r="G211" s="35" t="s">
        <v>6110</v>
      </c>
      <c r="H211" s="35" t="s">
        <v>6117</v>
      </c>
      <c r="J211" s="9"/>
    </row>
    <row r="212" spans="1:10">
      <c r="A212" s="58">
        <v>5109</v>
      </c>
      <c r="B212" s="58" t="str">
        <f t="shared" si="7"/>
        <v>FD5109</v>
      </c>
      <c r="C212" s="35" t="s">
        <v>6124</v>
      </c>
      <c r="D212" s="35" t="str">
        <f t="shared" si="8"/>
        <v>5109 - Parking Debt Service Reserve</v>
      </c>
      <c r="E212" s="35" t="s">
        <v>5881</v>
      </c>
      <c r="F212" s="35" t="s">
        <v>6109</v>
      </c>
      <c r="G212" s="35" t="s">
        <v>6110</v>
      </c>
      <c r="H212" s="35" t="s">
        <v>6117</v>
      </c>
      <c r="J212" s="9"/>
    </row>
    <row r="213" spans="1:10">
      <c r="A213" s="58">
        <v>5195</v>
      </c>
      <c r="B213" s="58" t="str">
        <f t="shared" si="7"/>
        <v>FD5195</v>
      </c>
      <c r="C213" s="35" t="s">
        <v>6125</v>
      </c>
      <c r="D213" s="35" t="str">
        <f t="shared" si="8"/>
        <v>5195 - MPD GASB34 Fund</v>
      </c>
      <c r="E213" s="35" t="s">
        <v>5881</v>
      </c>
      <c r="F213" s="35" t="s">
        <v>6109</v>
      </c>
      <c r="G213" s="35" t="s">
        <v>6110</v>
      </c>
      <c r="H213" s="35" t="s">
        <v>6117</v>
      </c>
      <c r="J213" s="9"/>
    </row>
    <row r="214" spans="1:10">
      <c r="A214" s="58">
        <v>5201</v>
      </c>
      <c r="B214" s="58" t="str">
        <f t="shared" si="7"/>
        <v>FD5201</v>
      </c>
      <c r="C214" s="35" t="s">
        <v>5659</v>
      </c>
      <c r="D214" s="35" t="str">
        <f t="shared" si="8"/>
        <v>5201 - Housing</v>
      </c>
      <c r="E214" s="35" t="s">
        <v>5881</v>
      </c>
      <c r="F214" s="35" t="s">
        <v>6109</v>
      </c>
      <c r="G214" s="35" t="s">
        <v>6110</v>
      </c>
      <c r="H214" s="35" t="s">
        <v>6126</v>
      </c>
      <c r="J214" s="9"/>
    </row>
    <row r="215" spans="1:10">
      <c r="A215" s="58">
        <v>5202</v>
      </c>
      <c r="B215" s="58" t="str">
        <f t="shared" si="7"/>
        <v>FD5202</v>
      </c>
      <c r="C215" s="35" t="s">
        <v>6127</v>
      </c>
      <c r="D215" s="35" t="str">
        <f t="shared" si="8"/>
        <v>5202 - Housing Genl Fd Modernization</v>
      </c>
      <c r="E215" s="35" t="s">
        <v>5881</v>
      </c>
      <c r="F215" s="35" t="s">
        <v>6109</v>
      </c>
      <c r="G215" s="35" t="s">
        <v>6110</v>
      </c>
      <c r="H215" s="35" t="s">
        <v>6126</v>
      </c>
      <c r="J215" s="9"/>
    </row>
    <row r="216" spans="1:10">
      <c r="A216" s="58">
        <v>5203</v>
      </c>
      <c r="B216" s="58" t="str">
        <f t="shared" si="7"/>
        <v>FD5203</v>
      </c>
      <c r="C216" s="35" t="s">
        <v>6128</v>
      </c>
      <c r="D216" s="35" t="str">
        <f t="shared" si="8"/>
        <v>5203 - Housing Drug Elimination Prog</v>
      </c>
      <c r="E216" s="35" t="s">
        <v>5881</v>
      </c>
      <c r="F216" s="35" t="s">
        <v>6109</v>
      </c>
      <c r="G216" s="35" t="s">
        <v>6110</v>
      </c>
      <c r="H216" s="35" t="s">
        <v>6126</v>
      </c>
      <c r="J216" s="9"/>
    </row>
    <row r="217" spans="1:10">
      <c r="A217" s="58">
        <v>5204</v>
      </c>
      <c r="B217" s="58" t="str">
        <f t="shared" si="7"/>
        <v>FD5204</v>
      </c>
      <c r="C217" s="35" t="s">
        <v>6129</v>
      </c>
      <c r="D217" s="35" t="str">
        <f t="shared" si="8"/>
        <v>5204 - Section 8-Exist/Mod Rehab/Prog</v>
      </c>
      <c r="E217" s="35" t="s">
        <v>5881</v>
      </c>
      <c r="F217" s="35" t="s">
        <v>6109</v>
      </c>
      <c r="G217" s="35" t="s">
        <v>6110</v>
      </c>
      <c r="H217" s="35" t="s">
        <v>6126</v>
      </c>
      <c r="J217" s="9"/>
    </row>
    <row r="218" spans="1:10">
      <c r="A218" s="58">
        <v>5301</v>
      </c>
      <c r="B218" s="58" t="str">
        <f t="shared" si="7"/>
        <v>FD5301</v>
      </c>
      <c r="C218" s="35" t="s">
        <v>6130</v>
      </c>
      <c r="D218" s="35" t="str">
        <f t="shared" si="8"/>
        <v>5301 - Transportation Operation</v>
      </c>
      <c r="E218" s="35" t="s">
        <v>5881</v>
      </c>
      <c r="F218" s="35" t="s">
        <v>6109</v>
      </c>
      <c r="G218" s="35" t="s">
        <v>6110</v>
      </c>
      <c r="H218" s="35" t="s">
        <v>6131</v>
      </c>
      <c r="J218" s="9"/>
    </row>
    <row r="219" spans="1:10">
      <c r="A219" s="58">
        <v>5302</v>
      </c>
      <c r="B219" s="58" t="str">
        <f t="shared" si="7"/>
        <v>FD5302</v>
      </c>
      <c r="C219" s="35" t="s">
        <v>6132</v>
      </c>
      <c r="D219" s="35" t="str">
        <f t="shared" si="8"/>
        <v>5302 - Trans Equip Purchase &amp; Constr</v>
      </c>
      <c r="E219" s="35" t="s">
        <v>5881</v>
      </c>
      <c r="F219" s="35" t="s">
        <v>6109</v>
      </c>
      <c r="G219" s="35" t="s">
        <v>6110</v>
      </c>
      <c r="H219" s="35" t="s">
        <v>6131</v>
      </c>
      <c r="J219" s="9"/>
    </row>
    <row r="220" spans="1:10">
      <c r="A220" s="58">
        <v>5303</v>
      </c>
      <c r="B220" s="58" t="str">
        <f t="shared" si="7"/>
        <v>FD5303</v>
      </c>
      <c r="C220" s="35" t="s">
        <v>6133</v>
      </c>
      <c r="D220" s="35" t="str">
        <f t="shared" si="8"/>
        <v>5303 - Transportation Grants Fund</v>
      </c>
      <c r="E220" s="35" t="s">
        <v>5881</v>
      </c>
      <c r="F220" s="35" t="s">
        <v>6109</v>
      </c>
      <c r="G220" s="35" t="s">
        <v>6110</v>
      </c>
      <c r="H220" s="35" t="s">
        <v>6131</v>
      </c>
      <c r="J220" s="9"/>
    </row>
    <row r="221" spans="1:10">
      <c r="A221" s="58">
        <v>5395</v>
      </c>
      <c r="B221" s="58" t="str">
        <f t="shared" si="7"/>
        <v>FD5395</v>
      </c>
      <c r="C221" s="35" t="s">
        <v>6134</v>
      </c>
      <c r="D221" s="35" t="str">
        <f t="shared" si="8"/>
        <v>5395 - DDOT GASB34 FUND</v>
      </c>
      <c r="E221" s="35" t="s">
        <v>5881</v>
      </c>
      <c r="F221" s="35" t="s">
        <v>6109</v>
      </c>
      <c r="G221" s="35" t="s">
        <v>6110</v>
      </c>
      <c r="H221" s="35" t="s">
        <v>6131</v>
      </c>
      <c r="J221" s="9"/>
    </row>
    <row r="222" spans="1:10">
      <c r="A222" s="58">
        <v>5400</v>
      </c>
      <c r="B222" s="58" t="str">
        <f t="shared" si="7"/>
        <v>FD5400</v>
      </c>
      <c r="C222" s="35" t="s">
        <v>6135</v>
      </c>
      <c r="D222" s="35" t="str">
        <f t="shared" si="8"/>
        <v>5400 - Sewage Bond Reserve Fund</v>
      </c>
      <c r="E222" s="35" t="s">
        <v>5881</v>
      </c>
      <c r="F222" s="35" t="s">
        <v>6109</v>
      </c>
      <c r="G222" s="35" t="s">
        <v>6110</v>
      </c>
      <c r="H222" s="35" t="s">
        <v>6136</v>
      </c>
      <c r="J222" s="9"/>
    </row>
    <row r="223" spans="1:10">
      <c r="A223" s="58">
        <v>5401</v>
      </c>
      <c r="B223" s="58" t="str">
        <f t="shared" si="7"/>
        <v>FD5401</v>
      </c>
      <c r="C223" s="35" t="s">
        <v>6137</v>
      </c>
      <c r="D223" s="35" t="str">
        <f t="shared" si="8"/>
        <v>5401 - Sewage Receiving</v>
      </c>
      <c r="E223" s="35" t="s">
        <v>5881</v>
      </c>
      <c r="F223" s="35" t="s">
        <v>6109</v>
      </c>
      <c r="G223" s="35" t="s">
        <v>6110</v>
      </c>
      <c r="H223" s="35" t="s">
        <v>6136</v>
      </c>
      <c r="J223" s="9"/>
    </row>
    <row r="224" spans="1:10">
      <c r="A224" s="58">
        <v>5402</v>
      </c>
      <c r="B224" s="58" t="str">
        <f t="shared" si="7"/>
        <v>FD5402</v>
      </c>
      <c r="C224" s="35" t="s">
        <v>6138</v>
      </c>
      <c r="D224" s="35" t="str">
        <f t="shared" si="8"/>
        <v>5402 - Sewage Operation and Maintenance</v>
      </c>
      <c r="E224" s="35" t="s">
        <v>5881</v>
      </c>
      <c r="F224" s="35" t="s">
        <v>6109</v>
      </c>
      <c r="G224" s="35" t="s">
        <v>6110</v>
      </c>
      <c r="H224" s="35" t="s">
        <v>6136</v>
      </c>
      <c r="J224" s="9"/>
    </row>
    <row r="225" spans="1:10">
      <c r="A225" s="58">
        <v>5403</v>
      </c>
      <c r="B225" s="58" t="str">
        <f t="shared" si="7"/>
        <v>FD5403</v>
      </c>
      <c r="C225" s="35" t="s">
        <v>6139</v>
      </c>
      <c r="D225" s="35" t="str">
        <f t="shared" si="8"/>
        <v>5403 - Sewage Bond and Intrerest</v>
      </c>
      <c r="E225" s="35" t="s">
        <v>5881</v>
      </c>
      <c r="F225" s="35" t="s">
        <v>6109</v>
      </c>
      <c r="G225" s="35" t="s">
        <v>6110</v>
      </c>
      <c r="H225" s="35" t="s">
        <v>6136</v>
      </c>
      <c r="J225" s="9"/>
    </row>
    <row r="226" spans="1:10">
      <c r="A226" s="58">
        <v>5404</v>
      </c>
      <c r="B226" s="58" t="str">
        <f t="shared" si="7"/>
        <v>FD5404</v>
      </c>
      <c r="C226" s="35" t="s">
        <v>6140</v>
      </c>
      <c r="D226" s="35" t="str">
        <f t="shared" si="8"/>
        <v>5404 - Sewage Improvement</v>
      </c>
      <c r="E226" s="35" t="s">
        <v>5881</v>
      </c>
      <c r="F226" s="35" t="s">
        <v>6109</v>
      </c>
      <c r="G226" s="35" t="s">
        <v>6110</v>
      </c>
      <c r="H226" s="35" t="s">
        <v>6136</v>
      </c>
      <c r="J226" s="9"/>
    </row>
    <row r="227" spans="1:10">
      <c r="A227" s="58">
        <v>5405</v>
      </c>
      <c r="B227" s="58" t="str">
        <f t="shared" si="7"/>
        <v>FD5405</v>
      </c>
      <c r="C227" s="35" t="s">
        <v>6141</v>
      </c>
      <c r="D227" s="35" t="str">
        <f t="shared" si="8"/>
        <v>5405 - Sewage Bond</v>
      </c>
      <c r="E227" s="35" t="s">
        <v>5881</v>
      </c>
      <c r="F227" s="35" t="s">
        <v>6109</v>
      </c>
      <c r="G227" s="35" t="s">
        <v>6110</v>
      </c>
      <c r="H227" s="35" t="s">
        <v>6136</v>
      </c>
      <c r="J227" s="9"/>
    </row>
    <row r="228" spans="1:10">
      <c r="A228" s="58">
        <v>5406</v>
      </c>
      <c r="B228" s="58" t="str">
        <f t="shared" si="7"/>
        <v>FD5406</v>
      </c>
      <c r="C228" s="35" t="s">
        <v>6142</v>
      </c>
      <c r="D228" s="35" t="str">
        <f t="shared" si="8"/>
        <v>5406 - Swge-Extraord Repairs and Replmt</v>
      </c>
      <c r="E228" s="35" t="s">
        <v>5881</v>
      </c>
      <c r="F228" s="35" t="s">
        <v>6109</v>
      </c>
      <c r="G228" s="35" t="s">
        <v>6110</v>
      </c>
      <c r="H228" s="35" t="s">
        <v>6136</v>
      </c>
      <c r="J228" s="9"/>
    </row>
    <row r="229" spans="1:10">
      <c r="A229" s="58">
        <v>5407</v>
      </c>
      <c r="B229" s="58" t="str">
        <f t="shared" si="7"/>
        <v>FD5407</v>
      </c>
      <c r="C229" s="35" t="s">
        <v>6143</v>
      </c>
      <c r="D229" s="35" t="str">
        <f t="shared" si="8"/>
        <v>5407 - Sewage Bond Fund-Series 1989</v>
      </c>
      <c r="E229" s="35" t="s">
        <v>5881</v>
      </c>
      <c r="F229" s="35" t="s">
        <v>6109</v>
      </c>
      <c r="G229" s="35" t="s">
        <v>6110</v>
      </c>
      <c r="H229" s="35" t="s">
        <v>6136</v>
      </c>
      <c r="J229" s="9"/>
    </row>
    <row r="230" spans="1:10">
      <c r="A230" s="58">
        <v>5408</v>
      </c>
      <c r="B230" s="58" t="str">
        <f t="shared" si="7"/>
        <v>FD5408</v>
      </c>
      <c r="C230" s="35" t="s">
        <v>6144</v>
      </c>
      <c r="D230" s="35" t="str">
        <f t="shared" si="8"/>
        <v>5408 - Sewage Bond Fund-Series 1991</v>
      </c>
      <c r="E230" s="35" t="s">
        <v>5881</v>
      </c>
      <c r="F230" s="35" t="s">
        <v>6109</v>
      </c>
      <c r="G230" s="35" t="s">
        <v>6110</v>
      </c>
      <c r="H230" s="35" t="s">
        <v>6136</v>
      </c>
      <c r="J230" s="9"/>
    </row>
    <row r="231" spans="1:10">
      <c r="A231" s="58">
        <v>5409</v>
      </c>
      <c r="B231" s="58" t="str">
        <f t="shared" si="7"/>
        <v>FD5409</v>
      </c>
      <c r="C231" s="35" t="s">
        <v>6145</v>
      </c>
      <c r="D231" s="35" t="str">
        <f t="shared" si="8"/>
        <v>5409 - Sewage Escrow Fund-Ord 27-86</v>
      </c>
      <c r="E231" s="35" t="s">
        <v>5881</v>
      </c>
      <c r="F231" s="35" t="s">
        <v>6109</v>
      </c>
      <c r="G231" s="35" t="s">
        <v>6110</v>
      </c>
      <c r="H231" s="35" t="s">
        <v>6136</v>
      </c>
      <c r="J231" s="9"/>
    </row>
    <row r="232" spans="1:10">
      <c r="A232" s="58">
        <v>5410</v>
      </c>
      <c r="B232" s="58" t="str">
        <f t="shared" si="7"/>
        <v>FD5410</v>
      </c>
      <c r="C232" s="35" t="s">
        <v>6146</v>
      </c>
      <c r="D232" s="35" t="str">
        <f t="shared" si="8"/>
        <v>5410 - State Revolving Loan Fund</v>
      </c>
      <c r="E232" s="35" t="s">
        <v>5881</v>
      </c>
      <c r="F232" s="35" t="s">
        <v>6109</v>
      </c>
      <c r="G232" s="35" t="s">
        <v>6110</v>
      </c>
      <c r="H232" s="35" t="s">
        <v>6136</v>
      </c>
      <c r="J232" s="9"/>
    </row>
    <row r="233" spans="1:10">
      <c r="A233" s="58">
        <v>5411</v>
      </c>
      <c r="B233" s="58" t="str">
        <f t="shared" si="7"/>
        <v>FD5411</v>
      </c>
      <c r="C233" s="35" t="s">
        <v>6147</v>
      </c>
      <c r="D233" s="35" t="str">
        <f t="shared" si="8"/>
        <v>5411 - Sewage Bond Fund-Series 1993A</v>
      </c>
      <c r="E233" s="35" t="s">
        <v>5881</v>
      </c>
      <c r="F233" s="35" t="s">
        <v>6109</v>
      </c>
      <c r="G233" s="35" t="s">
        <v>6110</v>
      </c>
      <c r="H233" s="35" t="s">
        <v>6136</v>
      </c>
      <c r="J233" s="9"/>
    </row>
    <row r="234" spans="1:10">
      <c r="A234" s="58">
        <v>5412</v>
      </c>
      <c r="B234" s="58" t="str">
        <f t="shared" si="7"/>
        <v>FD5412</v>
      </c>
      <c r="C234" s="35" t="s">
        <v>6148</v>
      </c>
      <c r="D234" s="35" t="str">
        <f t="shared" si="8"/>
        <v>5412 - Sewage Bond Fund-Series 1995</v>
      </c>
      <c r="E234" s="35" t="s">
        <v>5881</v>
      </c>
      <c r="F234" s="35" t="s">
        <v>6109</v>
      </c>
      <c r="G234" s="35" t="s">
        <v>6110</v>
      </c>
      <c r="H234" s="35" t="s">
        <v>6136</v>
      </c>
      <c r="J234" s="9"/>
    </row>
    <row r="235" spans="1:10">
      <c r="A235" s="58">
        <v>5413</v>
      </c>
      <c r="B235" s="58" t="str">
        <f t="shared" si="7"/>
        <v>FD5413</v>
      </c>
      <c r="C235" s="35" t="s">
        <v>6149</v>
      </c>
      <c r="D235" s="35" t="str">
        <f t="shared" si="8"/>
        <v>5413 - Sewage Bond Fund-Series 1997A</v>
      </c>
      <c r="E235" s="35" t="s">
        <v>5881</v>
      </c>
      <c r="F235" s="35" t="s">
        <v>6109</v>
      </c>
      <c r="G235" s="35" t="s">
        <v>6110</v>
      </c>
      <c r="H235" s="35" t="s">
        <v>6136</v>
      </c>
      <c r="J235" s="9"/>
    </row>
    <row r="236" spans="1:10">
      <c r="A236" s="58">
        <v>5414</v>
      </c>
      <c r="B236" s="58" t="str">
        <f t="shared" si="7"/>
        <v>FD5414</v>
      </c>
      <c r="C236" s="35" t="s">
        <v>6150</v>
      </c>
      <c r="D236" s="35" t="str">
        <f t="shared" si="8"/>
        <v>5414 - Escrow-Condemnation</v>
      </c>
      <c r="E236" s="35" t="s">
        <v>5881</v>
      </c>
      <c r="F236" s="35" t="s">
        <v>6109</v>
      </c>
      <c r="G236" s="35" t="s">
        <v>6110</v>
      </c>
      <c r="H236" s="35" t="s">
        <v>6136</v>
      </c>
      <c r="J236" s="9"/>
    </row>
    <row r="237" spans="1:10">
      <c r="A237" s="58">
        <v>5415</v>
      </c>
      <c r="B237" s="58" t="str">
        <f t="shared" si="7"/>
        <v>FD5415</v>
      </c>
      <c r="C237" s="35" t="s">
        <v>6151</v>
      </c>
      <c r="D237" s="35" t="str">
        <f t="shared" si="8"/>
        <v>5415 - Sewage Bond Fund-Series 1999</v>
      </c>
      <c r="E237" s="35" t="s">
        <v>5881</v>
      </c>
      <c r="F237" s="35" t="s">
        <v>6109</v>
      </c>
      <c r="G237" s="35" t="s">
        <v>6110</v>
      </c>
      <c r="H237" s="35" t="s">
        <v>6136</v>
      </c>
      <c r="J237" s="9"/>
    </row>
    <row r="238" spans="1:10">
      <c r="A238" s="58">
        <v>5416</v>
      </c>
      <c r="B238" s="58" t="str">
        <f t="shared" si="7"/>
        <v>FD5416</v>
      </c>
      <c r="C238" s="35" t="s">
        <v>6152</v>
      </c>
      <c r="D238" s="35" t="str">
        <f t="shared" si="8"/>
        <v>5416 - Sewage Bond Fund-Series 2001</v>
      </c>
      <c r="E238" s="35" t="s">
        <v>5881</v>
      </c>
      <c r="F238" s="35" t="s">
        <v>6109</v>
      </c>
      <c r="G238" s="35" t="s">
        <v>6110</v>
      </c>
      <c r="H238" s="35" t="s">
        <v>6136</v>
      </c>
      <c r="J238" s="9"/>
    </row>
    <row r="239" spans="1:10">
      <c r="A239" s="58">
        <v>5417</v>
      </c>
      <c r="B239" s="58" t="str">
        <f t="shared" si="7"/>
        <v>FD5417</v>
      </c>
      <c r="C239" s="35" t="s">
        <v>6153</v>
      </c>
      <c r="D239" s="35" t="str">
        <f t="shared" si="8"/>
        <v>5417 - Sewerage Bond Fund Series 2003</v>
      </c>
      <c r="E239" s="35" t="s">
        <v>5881</v>
      </c>
      <c r="F239" s="35" t="s">
        <v>6109</v>
      </c>
      <c r="G239" s="35" t="s">
        <v>6110</v>
      </c>
      <c r="H239" s="35" t="s">
        <v>6136</v>
      </c>
      <c r="J239" s="9"/>
    </row>
    <row r="240" spans="1:10">
      <c r="A240" s="58">
        <v>5418</v>
      </c>
      <c r="B240" s="58" t="str">
        <f t="shared" si="7"/>
        <v>FD5418</v>
      </c>
      <c r="C240" s="35" t="s">
        <v>6154</v>
      </c>
      <c r="D240" s="35" t="str">
        <f t="shared" si="8"/>
        <v>5418 - SEWERAGE BOND FUND SERIES 2005</v>
      </c>
      <c r="E240" s="35" t="s">
        <v>5881</v>
      </c>
      <c r="F240" s="35" t="s">
        <v>6109</v>
      </c>
      <c r="G240" s="35" t="s">
        <v>6110</v>
      </c>
      <c r="H240" s="35" t="s">
        <v>6136</v>
      </c>
      <c r="J240" s="9"/>
    </row>
    <row r="241" spans="1:10">
      <c r="A241" s="58">
        <v>5419</v>
      </c>
      <c r="B241" s="58" t="str">
        <f t="shared" si="7"/>
        <v>FD5419</v>
      </c>
      <c r="C241" s="35" t="s">
        <v>6155</v>
      </c>
      <c r="D241" s="35" t="str">
        <f t="shared" si="8"/>
        <v>5419 - Sewerage Bond Fund Series 2006</v>
      </c>
      <c r="E241" s="35" t="s">
        <v>5881</v>
      </c>
      <c r="F241" s="35" t="s">
        <v>6109</v>
      </c>
      <c r="G241" s="35" t="s">
        <v>6110</v>
      </c>
      <c r="H241" s="35" t="s">
        <v>6136</v>
      </c>
      <c r="J241" s="9"/>
    </row>
    <row r="242" spans="1:10">
      <c r="A242" s="58">
        <v>5420</v>
      </c>
      <c r="B242" s="58" t="str">
        <f t="shared" si="7"/>
        <v>FD5420</v>
      </c>
      <c r="C242" s="35" t="s">
        <v>6156</v>
      </c>
      <c r="D242" s="35" t="str">
        <f t="shared" si="8"/>
        <v>5420 - Sewer Operating Reserve Fund</v>
      </c>
      <c r="E242" s="35" t="s">
        <v>5881</v>
      </c>
      <c r="F242" s="35" t="s">
        <v>6109</v>
      </c>
      <c r="G242" s="35" t="s">
        <v>6110</v>
      </c>
      <c r="H242" s="35" t="s">
        <v>6136</v>
      </c>
      <c r="J242" s="9"/>
    </row>
    <row r="243" spans="1:10">
      <c r="A243" s="58">
        <v>5421</v>
      </c>
      <c r="B243" s="58" t="str">
        <f t="shared" si="7"/>
        <v>FD5421</v>
      </c>
      <c r="C243" s="35" t="s">
        <v>6157</v>
      </c>
      <c r="D243" s="35" t="str">
        <f t="shared" si="8"/>
        <v>5421 - Sewerage Bond Fund 2012</v>
      </c>
      <c r="E243" s="35" t="s">
        <v>5881</v>
      </c>
      <c r="F243" s="35" t="s">
        <v>6109</v>
      </c>
      <c r="G243" s="35" t="s">
        <v>6110</v>
      </c>
      <c r="H243" s="35" t="s">
        <v>6136</v>
      </c>
      <c r="J243" s="9"/>
    </row>
    <row r="244" spans="1:10">
      <c r="A244" s="58">
        <v>5422</v>
      </c>
      <c r="B244" s="58" t="str">
        <f t="shared" si="7"/>
        <v>FD5422</v>
      </c>
      <c r="C244" s="35" t="s">
        <v>6158</v>
      </c>
      <c r="D244" s="35" t="str">
        <f t="shared" si="8"/>
        <v>5422 - Sewerage Bond Fund Series 2015</v>
      </c>
      <c r="E244" s="35" t="s">
        <v>5881</v>
      </c>
      <c r="F244" s="35" t="s">
        <v>6109</v>
      </c>
      <c r="G244" s="35" t="s">
        <v>6110</v>
      </c>
      <c r="H244" s="35" t="s">
        <v>6136</v>
      </c>
      <c r="J244" s="9"/>
    </row>
    <row r="245" spans="1:10">
      <c r="A245" s="58">
        <v>5442</v>
      </c>
      <c r="B245" s="58" t="str">
        <f t="shared" si="7"/>
        <v>FD5442</v>
      </c>
      <c r="C245" s="35" t="s">
        <v>6159</v>
      </c>
      <c r="D245" s="35" t="str">
        <f t="shared" si="8"/>
        <v>5442 - DWSD PAYROLL-SEASONAL</v>
      </c>
      <c r="E245" s="35" t="s">
        <v>5881</v>
      </c>
      <c r="F245" s="35" t="s">
        <v>6109</v>
      </c>
      <c r="G245" s="35" t="s">
        <v>6110</v>
      </c>
      <c r="H245" s="35" t="s">
        <v>6136</v>
      </c>
      <c r="J245" s="9"/>
    </row>
    <row r="246" spans="1:10">
      <c r="A246" s="58">
        <v>5481</v>
      </c>
      <c r="B246" s="58" t="str">
        <f t="shared" si="7"/>
        <v>FD5481</v>
      </c>
      <c r="C246" s="35" t="s">
        <v>6160</v>
      </c>
      <c r="D246" s="35" t="str">
        <f t="shared" si="8"/>
        <v>5481 - SEWER SECOND LIEN BOND RESERVE FUND</v>
      </c>
      <c r="E246" s="35" t="s">
        <v>5881</v>
      </c>
      <c r="F246" s="35" t="s">
        <v>6109</v>
      </c>
      <c r="G246" s="35" t="s">
        <v>6110</v>
      </c>
      <c r="H246" s="35" t="s">
        <v>6136</v>
      </c>
      <c r="J246" s="9"/>
    </row>
    <row r="247" spans="1:10">
      <c r="A247" s="58">
        <v>5482</v>
      </c>
      <c r="B247" s="58" t="str">
        <f t="shared" si="7"/>
        <v>FD5482</v>
      </c>
      <c r="C247" s="35" t="s">
        <v>6161</v>
      </c>
      <c r="D247" s="35" t="str">
        <f t="shared" si="8"/>
        <v>5482 - SEWER SRF JR LIEN RESERVE FUND</v>
      </c>
      <c r="E247" s="35" t="s">
        <v>5881</v>
      </c>
      <c r="F247" s="35" t="s">
        <v>6109</v>
      </c>
      <c r="G247" s="35" t="s">
        <v>6110</v>
      </c>
      <c r="H247" s="35" t="s">
        <v>6136</v>
      </c>
      <c r="J247" s="9"/>
    </row>
    <row r="248" spans="1:10">
      <c r="A248" s="58">
        <v>5490</v>
      </c>
      <c r="B248" s="58" t="str">
        <f t="shared" si="7"/>
        <v>FD5490</v>
      </c>
      <c r="C248" s="35" t="s">
        <v>6162</v>
      </c>
      <c r="D248" s="35" t="str">
        <f t="shared" si="8"/>
        <v>5490 - Sewer Surplus Fund</v>
      </c>
      <c r="E248" s="35" t="s">
        <v>5881</v>
      </c>
      <c r="F248" s="35" t="s">
        <v>6109</v>
      </c>
      <c r="G248" s="35" t="s">
        <v>6110</v>
      </c>
      <c r="H248" s="35" t="s">
        <v>6136</v>
      </c>
      <c r="J248" s="9"/>
    </row>
    <row r="249" spans="1:10">
      <c r="A249" s="58">
        <v>5500</v>
      </c>
      <c r="B249" s="58" t="str">
        <f t="shared" si="7"/>
        <v>FD5500</v>
      </c>
      <c r="C249" s="35" t="s">
        <v>6163</v>
      </c>
      <c r="D249" s="35" t="str">
        <f t="shared" si="8"/>
        <v>5500 - Water Bond Reserve Fund</v>
      </c>
      <c r="E249" s="35" t="s">
        <v>5881</v>
      </c>
      <c r="F249" s="35" t="s">
        <v>6109</v>
      </c>
      <c r="G249" s="35" t="s">
        <v>6110</v>
      </c>
      <c r="H249" s="35" t="s">
        <v>6164</v>
      </c>
      <c r="J249" s="9"/>
    </row>
    <row r="250" spans="1:10">
      <c r="A250" s="58">
        <v>5501</v>
      </c>
      <c r="B250" s="58" t="str">
        <f t="shared" si="7"/>
        <v>FD5501</v>
      </c>
      <c r="C250" s="35" t="s">
        <v>6165</v>
      </c>
      <c r="D250" s="35" t="str">
        <f t="shared" si="8"/>
        <v>5501 - Water Receiving</v>
      </c>
      <c r="E250" s="35" t="s">
        <v>5881</v>
      </c>
      <c r="F250" s="35" t="s">
        <v>6109</v>
      </c>
      <c r="G250" s="35" t="s">
        <v>6110</v>
      </c>
      <c r="H250" s="35" t="s">
        <v>6164</v>
      </c>
      <c r="J250" s="9"/>
    </row>
    <row r="251" spans="1:10">
      <c r="A251" s="58">
        <v>5502</v>
      </c>
      <c r="B251" s="58" t="str">
        <f t="shared" si="7"/>
        <v>FD5502</v>
      </c>
      <c r="C251" s="35" t="s">
        <v>6166</v>
      </c>
      <c r="D251" s="35" t="str">
        <f t="shared" si="8"/>
        <v>5502 - Water Operation and Maintenance</v>
      </c>
      <c r="E251" s="35" t="s">
        <v>5881</v>
      </c>
      <c r="F251" s="35" t="s">
        <v>6109</v>
      </c>
      <c r="G251" s="35" t="s">
        <v>6110</v>
      </c>
      <c r="H251" s="35" t="s">
        <v>6164</v>
      </c>
      <c r="J251" s="9"/>
    </row>
    <row r="252" spans="1:10">
      <c r="A252" s="58">
        <v>5503</v>
      </c>
      <c r="B252" s="58" t="str">
        <f t="shared" si="7"/>
        <v>FD5503</v>
      </c>
      <c r="C252" s="35" t="s">
        <v>6167</v>
      </c>
      <c r="D252" s="35" t="str">
        <f t="shared" si="8"/>
        <v>5503 - Water Bond and Interest</v>
      </c>
      <c r="E252" s="35" t="s">
        <v>5881</v>
      </c>
      <c r="F252" s="35" t="s">
        <v>6109</v>
      </c>
      <c r="G252" s="35" t="s">
        <v>6110</v>
      </c>
      <c r="H252" s="35" t="s">
        <v>6164</v>
      </c>
      <c r="J252" s="9"/>
    </row>
    <row r="253" spans="1:10">
      <c r="A253" s="58">
        <v>5504</v>
      </c>
      <c r="B253" s="58" t="str">
        <f t="shared" si="7"/>
        <v>FD5504</v>
      </c>
      <c r="C253" s="35" t="s">
        <v>6168</v>
      </c>
      <c r="D253" s="35" t="str">
        <f t="shared" si="8"/>
        <v>5504 - Water Cons Bond Fund-Series 1998</v>
      </c>
      <c r="E253" s="35" t="s">
        <v>5881</v>
      </c>
      <c r="F253" s="35" t="s">
        <v>6109</v>
      </c>
      <c r="G253" s="35" t="s">
        <v>6110</v>
      </c>
      <c r="H253" s="35" t="s">
        <v>6164</v>
      </c>
      <c r="J253" s="9"/>
    </row>
    <row r="254" spans="1:10">
      <c r="A254" s="58">
        <v>5505</v>
      </c>
      <c r="B254" s="58" t="str">
        <f t="shared" si="7"/>
        <v>FD5505</v>
      </c>
      <c r="C254" s="35" t="s">
        <v>6169</v>
      </c>
      <c r="D254" s="35" t="str">
        <f t="shared" si="8"/>
        <v>5505 - Water Construction Bond</v>
      </c>
      <c r="E254" s="35" t="s">
        <v>5881</v>
      </c>
      <c r="F254" s="35" t="s">
        <v>6109</v>
      </c>
      <c r="G254" s="35" t="s">
        <v>6110</v>
      </c>
      <c r="H254" s="35" t="s">
        <v>6164</v>
      </c>
      <c r="J254" s="9"/>
    </row>
    <row r="255" spans="1:10">
      <c r="A255" s="58">
        <v>5506</v>
      </c>
      <c r="B255" s="58" t="str">
        <f t="shared" si="7"/>
        <v>FD5506</v>
      </c>
      <c r="C255" s="35" t="s">
        <v>6170</v>
      </c>
      <c r="D255" s="35" t="str">
        <f t="shared" si="8"/>
        <v>5506 - Water Improvement &amp; Extension</v>
      </c>
      <c r="E255" s="35" t="s">
        <v>5881</v>
      </c>
      <c r="F255" s="35" t="s">
        <v>6109</v>
      </c>
      <c r="G255" s="35" t="s">
        <v>6110</v>
      </c>
      <c r="H255" s="35" t="s">
        <v>6164</v>
      </c>
      <c r="J255" s="9"/>
    </row>
    <row r="256" spans="1:10">
      <c r="A256" s="58">
        <v>5507</v>
      </c>
      <c r="B256" s="58" t="str">
        <f t="shared" si="7"/>
        <v>FD5507</v>
      </c>
      <c r="C256" s="35" t="s">
        <v>6171</v>
      </c>
      <c r="D256" s="35" t="str">
        <f t="shared" si="8"/>
        <v>5507 - Water Bond Fund-Series 1993</v>
      </c>
      <c r="E256" s="35" t="s">
        <v>5881</v>
      </c>
      <c r="F256" s="35" t="s">
        <v>6109</v>
      </c>
      <c r="G256" s="35" t="s">
        <v>6110</v>
      </c>
      <c r="H256" s="35" t="s">
        <v>6164</v>
      </c>
      <c r="J256" s="9"/>
    </row>
    <row r="257" spans="1:10">
      <c r="A257" s="58">
        <v>5508</v>
      </c>
      <c r="B257" s="58" t="str">
        <f t="shared" si="7"/>
        <v>FD5508</v>
      </c>
      <c r="C257" s="35" t="s">
        <v>6172</v>
      </c>
      <c r="D257" s="35" t="str">
        <f t="shared" si="8"/>
        <v>5508 - Water Extraord Repair and Replmt</v>
      </c>
      <c r="E257" s="35" t="s">
        <v>5881</v>
      </c>
      <c r="F257" s="35" t="s">
        <v>6109</v>
      </c>
      <c r="G257" s="35" t="s">
        <v>6110</v>
      </c>
      <c r="H257" s="35" t="s">
        <v>6164</v>
      </c>
      <c r="J257" s="9"/>
    </row>
    <row r="258" spans="1:10">
      <c r="A258" s="58">
        <v>5509</v>
      </c>
      <c r="B258" s="58" t="str">
        <f t="shared" si="7"/>
        <v>FD5509</v>
      </c>
      <c r="C258" s="35" t="s">
        <v>6173</v>
      </c>
      <c r="D258" s="35" t="str">
        <f t="shared" si="8"/>
        <v>5509 - Water Escrow Fund-Ord 32-85</v>
      </c>
      <c r="E258" s="35" t="s">
        <v>5881</v>
      </c>
      <c r="F258" s="35" t="s">
        <v>6109</v>
      </c>
      <c r="G258" s="35" t="s">
        <v>6110</v>
      </c>
      <c r="H258" s="35" t="s">
        <v>6164</v>
      </c>
      <c r="J258" s="9"/>
    </row>
    <row r="259" spans="1:10">
      <c r="A259" s="58">
        <v>5510</v>
      </c>
      <c r="B259" s="58" t="str">
        <f t="shared" si="7"/>
        <v>FD5510</v>
      </c>
      <c r="C259" s="35" t="s">
        <v>6174</v>
      </c>
      <c r="D259" s="35" t="str">
        <f t="shared" si="8"/>
        <v>5510 - Water Bond Fund-Series 1990</v>
      </c>
      <c r="E259" s="35" t="s">
        <v>5881</v>
      </c>
      <c r="F259" s="35" t="s">
        <v>6109</v>
      </c>
      <c r="G259" s="35" t="s">
        <v>6110</v>
      </c>
      <c r="H259" s="35" t="s">
        <v>6164</v>
      </c>
      <c r="J259" s="9"/>
    </row>
    <row r="260" spans="1:10">
      <c r="A260" s="58">
        <v>5511</v>
      </c>
      <c r="B260" s="58" t="str">
        <f t="shared" ref="B260:B321" si="9">"FD"&amp;A260</f>
        <v>FD5511</v>
      </c>
      <c r="C260" s="35" t="s">
        <v>6175</v>
      </c>
      <c r="D260" s="35" t="str">
        <f t="shared" ref="D260:D321" si="10">A260&amp;" - "&amp;C260</f>
        <v>5511 - Water Bond Fund-Series 1992</v>
      </c>
      <c r="E260" s="35" t="s">
        <v>5881</v>
      </c>
      <c r="F260" s="35" t="s">
        <v>6109</v>
      </c>
      <c r="G260" s="35" t="s">
        <v>6110</v>
      </c>
      <c r="H260" s="35" t="s">
        <v>6164</v>
      </c>
      <c r="J260" s="9"/>
    </row>
    <row r="261" spans="1:10">
      <c r="A261" s="58">
        <v>5512</v>
      </c>
      <c r="B261" s="58" t="str">
        <f t="shared" si="9"/>
        <v>FD5512</v>
      </c>
      <c r="C261" s="35" t="s">
        <v>6176</v>
      </c>
      <c r="D261" s="35" t="str">
        <f t="shared" si="10"/>
        <v>5512 - Water Bond Fund-Series 1995</v>
      </c>
      <c r="E261" s="35" t="s">
        <v>5881</v>
      </c>
      <c r="F261" s="35" t="s">
        <v>6109</v>
      </c>
      <c r="G261" s="35" t="s">
        <v>6110</v>
      </c>
      <c r="H261" s="35" t="s">
        <v>6164</v>
      </c>
      <c r="J261" s="9"/>
    </row>
    <row r="262" spans="1:10">
      <c r="A262" s="58">
        <v>5513</v>
      </c>
      <c r="B262" s="58" t="str">
        <f t="shared" si="9"/>
        <v>FD5513</v>
      </c>
      <c r="C262" s="35" t="s">
        <v>6177</v>
      </c>
      <c r="D262" s="35" t="str">
        <f t="shared" si="10"/>
        <v>5513 - Water Bond Fund-Series 1997</v>
      </c>
      <c r="E262" s="35" t="s">
        <v>5881</v>
      </c>
      <c r="F262" s="35" t="s">
        <v>6109</v>
      </c>
      <c r="G262" s="35" t="s">
        <v>6110</v>
      </c>
      <c r="H262" s="35" t="s">
        <v>6164</v>
      </c>
      <c r="J262" s="9"/>
    </row>
    <row r="263" spans="1:10">
      <c r="A263" s="58">
        <v>5514</v>
      </c>
      <c r="B263" s="58" t="str">
        <f t="shared" si="9"/>
        <v>FD5514</v>
      </c>
      <c r="C263" s="35" t="s">
        <v>6178</v>
      </c>
      <c r="D263" s="35" t="str">
        <f t="shared" si="10"/>
        <v>5514 - Water Bond Fund-Series 1999</v>
      </c>
      <c r="E263" s="35" t="s">
        <v>5881</v>
      </c>
      <c r="F263" s="35" t="s">
        <v>6109</v>
      </c>
      <c r="G263" s="35" t="s">
        <v>6110</v>
      </c>
      <c r="H263" s="35" t="s">
        <v>6164</v>
      </c>
      <c r="J263" s="9"/>
    </row>
    <row r="264" spans="1:10">
      <c r="A264" s="58">
        <v>5515</v>
      </c>
      <c r="B264" s="58" t="str">
        <f t="shared" si="9"/>
        <v>FD5515</v>
      </c>
      <c r="C264" s="35" t="s">
        <v>6179</v>
      </c>
      <c r="D264" s="35" t="str">
        <f t="shared" si="10"/>
        <v>5515 - Water Bond Fund-Series 2001</v>
      </c>
      <c r="E264" s="35" t="s">
        <v>5881</v>
      </c>
      <c r="F264" s="35" t="s">
        <v>6109</v>
      </c>
      <c r="G264" s="35" t="s">
        <v>6110</v>
      </c>
      <c r="H264" s="35" t="s">
        <v>6164</v>
      </c>
      <c r="J264" s="9"/>
    </row>
    <row r="265" spans="1:10">
      <c r="A265" s="58">
        <v>5516</v>
      </c>
      <c r="B265" s="58" t="str">
        <f t="shared" si="9"/>
        <v>FD5516</v>
      </c>
      <c r="C265" s="35" t="s">
        <v>6180</v>
      </c>
      <c r="D265" s="35" t="str">
        <f t="shared" si="10"/>
        <v>5516 - Water Bond Fund-Series 2003</v>
      </c>
      <c r="E265" s="35" t="s">
        <v>5881</v>
      </c>
      <c r="F265" s="35" t="s">
        <v>6109</v>
      </c>
      <c r="G265" s="35" t="s">
        <v>6110</v>
      </c>
      <c r="H265" s="35" t="s">
        <v>6164</v>
      </c>
      <c r="J265" s="9"/>
    </row>
    <row r="266" spans="1:10">
      <c r="A266" s="58">
        <v>5517</v>
      </c>
      <c r="B266" s="58" t="str">
        <f t="shared" si="9"/>
        <v>FD5517</v>
      </c>
      <c r="C266" s="35" t="s">
        <v>6181</v>
      </c>
      <c r="D266" s="35" t="str">
        <f t="shared" si="10"/>
        <v>5517 - WATER BOND FUND SERIES 2005</v>
      </c>
      <c r="E266" s="35" t="s">
        <v>5881</v>
      </c>
      <c r="F266" s="35" t="s">
        <v>6109</v>
      </c>
      <c r="G266" s="35" t="s">
        <v>6110</v>
      </c>
      <c r="H266" s="35" t="s">
        <v>6164</v>
      </c>
      <c r="J266" s="9"/>
    </row>
    <row r="267" spans="1:10">
      <c r="A267" s="58">
        <v>5518</v>
      </c>
      <c r="B267" s="58" t="str">
        <f t="shared" si="9"/>
        <v>FD5518</v>
      </c>
      <c r="C267" s="35" t="s">
        <v>6182</v>
      </c>
      <c r="D267" s="35" t="str">
        <f t="shared" si="10"/>
        <v>5518 - Water Bond Fund Series 2006</v>
      </c>
      <c r="E267" s="35" t="s">
        <v>5881</v>
      </c>
      <c r="F267" s="35" t="s">
        <v>6109</v>
      </c>
      <c r="G267" s="35" t="s">
        <v>6110</v>
      </c>
      <c r="H267" s="35" t="s">
        <v>6164</v>
      </c>
      <c r="J267" s="9"/>
    </row>
    <row r="268" spans="1:10">
      <c r="A268" s="58">
        <v>5519</v>
      </c>
      <c r="B268" s="58" t="str">
        <f t="shared" si="9"/>
        <v>FD5519</v>
      </c>
      <c r="C268" s="35" t="s">
        <v>6183</v>
      </c>
      <c r="D268" s="35" t="str">
        <f t="shared" si="10"/>
        <v>5519 - Water Bond Fund Series 2011</v>
      </c>
      <c r="E268" s="35" t="s">
        <v>5881</v>
      </c>
      <c r="F268" s="35" t="s">
        <v>6109</v>
      </c>
      <c r="G268" s="35" t="s">
        <v>6110</v>
      </c>
      <c r="H268" s="35" t="s">
        <v>6164</v>
      </c>
      <c r="J268" s="9"/>
    </row>
    <row r="269" spans="1:10">
      <c r="A269" s="58">
        <v>5520</v>
      </c>
      <c r="B269" s="58" t="str">
        <f t="shared" si="9"/>
        <v>FD5520</v>
      </c>
      <c r="C269" s="35" t="s">
        <v>6184</v>
      </c>
      <c r="D269" s="35" t="str">
        <f t="shared" si="10"/>
        <v>5520 - Water Operating Reserve Fund</v>
      </c>
      <c r="E269" s="35" t="s">
        <v>5881</v>
      </c>
      <c r="F269" s="35" t="s">
        <v>6109</v>
      </c>
      <c r="G269" s="35" t="s">
        <v>6110</v>
      </c>
      <c r="H269" s="35" t="s">
        <v>6164</v>
      </c>
      <c r="J269" s="9"/>
    </row>
    <row r="270" spans="1:10">
      <c r="A270" s="58">
        <v>5575</v>
      </c>
      <c r="B270" s="58" t="str">
        <f t="shared" si="9"/>
        <v>FD5575</v>
      </c>
      <c r="C270" s="35" t="s">
        <v>6185</v>
      </c>
      <c r="D270" s="35" t="str">
        <f t="shared" si="10"/>
        <v>5575 - Drinking Water Revolving Fund</v>
      </c>
      <c r="E270" s="35" t="s">
        <v>5881</v>
      </c>
      <c r="F270" s="35" t="s">
        <v>6109</v>
      </c>
      <c r="G270" s="35" t="s">
        <v>6110</v>
      </c>
      <c r="H270" s="35" t="s">
        <v>6164</v>
      </c>
      <c r="J270" s="9"/>
    </row>
    <row r="271" spans="1:10">
      <c r="A271" s="58">
        <v>5581</v>
      </c>
      <c r="B271" s="58" t="str">
        <f t="shared" si="9"/>
        <v>FD5581</v>
      </c>
      <c r="C271" s="35" t="s">
        <v>6186</v>
      </c>
      <c r="D271" s="35" t="str">
        <f t="shared" si="10"/>
        <v>5581 - WATER SECOND LIEN BOND RESERVE FUND</v>
      </c>
      <c r="E271" s="35" t="s">
        <v>5881</v>
      </c>
      <c r="F271" s="35" t="s">
        <v>6109</v>
      </c>
      <c r="G271" s="35" t="s">
        <v>6110</v>
      </c>
      <c r="H271" s="35" t="s">
        <v>6164</v>
      </c>
      <c r="J271" s="9"/>
    </row>
    <row r="272" spans="1:10">
      <c r="A272" s="58">
        <v>5590</v>
      </c>
      <c r="B272" s="58" t="str">
        <f t="shared" si="9"/>
        <v>FD5590</v>
      </c>
      <c r="C272" s="35" t="s">
        <v>6187</v>
      </c>
      <c r="D272" s="35" t="str">
        <f t="shared" si="10"/>
        <v>5590 - Water Surplus Fund</v>
      </c>
      <c r="E272" s="35" t="s">
        <v>5881</v>
      </c>
      <c r="F272" s="35" t="s">
        <v>6109</v>
      </c>
      <c r="G272" s="35" t="s">
        <v>6110</v>
      </c>
      <c r="H272" s="35" t="s">
        <v>6164</v>
      </c>
      <c r="J272" s="9"/>
    </row>
    <row r="273" spans="1:10">
      <c r="A273" s="58">
        <v>5695</v>
      </c>
      <c r="B273" s="58" t="str">
        <f t="shared" si="9"/>
        <v>FD5695</v>
      </c>
      <c r="C273" s="35" t="s">
        <v>6188</v>
      </c>
      <c r="D273" s="35" t="str">
        <f t="shared" si="10"/>
        <v>5695 - PLD GASB34 FUND</v>
      </c>
      <c r="E273" s="35" t="s">
        <v>5881</v>
      </c>
      <c r="F273" s="35" t="s">
        <v>6109</v>
      </c>
      <c r="G273" s="35" t="s">
        <v>6110</v>
      </c>
      <c r="H273" s="35" t="s">
        <v>6189</v>
      </c>
      <c r="J273" s="9"/>
    </row>
    <row r="274" spans="1:10">
      <c r="A274" s="58">
        <v>5720</v>
      </c>
      <c r="B274" s="58" t="str">
        <f t="shared" si="9"/>
        <v>FD5720</v>
      </c>
      <c r="C274" s="35" t="s">
        <v>6190</v>
      </c>
      <c r="D274" s="35" t="str">
        <f t="shared" si="10"/>
        <v>5720 - DWSD - R - Water</v>
      </c>
      <c r="E274" s="35" t="s">
        <v>5881</v>
      </c>
      <c r="F274" s="35" t="s">
        <v>6109</v>
      </c>
      <c r="G274" s="35" t="s">
        <v>6110</v>
      </c>
      <c r="H274" s="35" t="s">
        <v>6191</v>
      </c>
      <c r="J274" s="9"/>
    </row>
    <row r="275" spans="1:10">
      <c r="A275" s="58">
        <v>5721</v>
      </c>
      <c r="B275" s="58" t="str">
        <f t="shared" si="9"/>
        <v>FD5721</v>
      </c>
      <c r="C275" s="35" t="s">
        <v>6192</v>
      </c>
      <c r="D275" s="35" t="str">
        <f t="shared" si="10"/>
        <v>5721 - WDWSD-R Imp &amp; Ext</v>
      </c>
      <c r="E275" s="35" t="s">
        <v>5881</v>
      </c>
      <c r="F275" s="35" t="s">
        <v>6109</v>
      </c>
      <c r="G275" s="35" t="s">
        <v>6110</v>
      </c>
      <c r="H275" s="35" t="s">
        <v>6191</v>
      </c>
      <c r="J275" s="9"/>
    </row>
    <row r="276" spans="1:10">
      <c r="A276" s="58">
        <v>5730</v>
      </c>
      <c r="B276" s="58" t="str">
        <f t="shared" si="9"/>
        <v>FD5730</v>
      </c>
      <c r="C276" s="35" t="s">
        <v>6193</v>
      </c>
      <c r="D276" s="35" t="str">
        <f t="shared" si="10"/>
        <v>5730 - WDWSDR 2011 Bond Fund</v>
      </c>
      <c r="E276" s="35" t="s">
        <v>5881</v>
      </c>
      <c r="F276" s="35" t="s">
        <v>6109</v>
      </c>
      <c r="G276" s="35" t="s">
        <v>6110</v>
      </c>
      <c r="H276" s="35" t="s">
        <v>6191</v>
      </c>
      <c r="J276" s="9"/>
    </row>
    <row r="277" spans="1:10">
      <c r="A277" s="58">
        <v>5731</v>
      </c>
      <c r="B277" s="58" t="str">
        <f t="shared" si="9"/>
        <v>FD5731</v>
      </c>
      <c r="C277" s="35" t="s">
        <v>6194</v>
      </c>
      <c r="D277" s="35" t="str">
        <f t="shared" si="10"/>
        <v>5731 - WDWSD-R W  Bond Fund  2016</v>
      </c>
      <c r="E277" s="35" t="s">
        <v>5881</v>
      </c>
      <c r="F277" s="35" t="s">
        <v>6109</v>
      </c>
      <c r="G277" s="35" t="s">
        <v>6110</v>
      </c>
      <c r="H277" s="35" t="s">
        <v>6191</v>
      </c>
      <c r="J277" s="9"/>
    </row>
    <row r="278" spans="1:10">
      <c r="A278" s="58">
        <v>5740</v>
      </c>
      <c r="B278" s="58" t="str">
        <f t="shared" si="9"/>
        <v>FD5740</v>
      </c>
      <c r="C278" s="35" t="s">
        <v>6195</v>
      </c>
      <c r="D278" s="35" t="str">
        <f t="shared" si="10"/>
        <v>5740 - WDWSD- R Wtr 2020 Bond Fund</v>
      </c>
      <c r="E278" s="35" t="s">
        <v>5881</v>
      </c>
      <c r="F278" s="35" t="s">
        <v>6109</v>
      </c>
      <c r="G278" s="35" t="s">
        <v>6110</v>
      </c>
      <c r="H278" s="35" t="s">
        <v>6191</v>
      </c>
      <c r="J278" s="9"/>
    </row>
    <row r="279" spans="1:10">
      <c r="A279" s="58">
        <v>5795</v>
      </c>
      <c r="B279" s="58" t="str">
        <f t="shared" si="9"/>
        <v>FD5795</v>
      </c>
      <c r="C279" s="35" t="s">
        <v>6196</v>
      </c>
      <c r="D279" s="35" t="str">
        <f t="shared" si="10"/>
        <v>5795 - DWSD-R Wtr GASB34</v>
      </c>
      <c r="E279" s="35" t="s">
        <v>5881</v>
      </c>
      <c r="F279" s="35" t="s">
        <v>6109</v>
      </c>
      <c r="G279" s="35" t="s">
        <v>6110</v>
      </c>
      <c r="H279" s="35" t="s">
        <v>6191</v>
      </c>
      <c r="J279" s="9"/>
    </row>
    <row r="280" spans="1:10">
      <c r="A280" s="58">
        <v>5820</v>
      </c>
      <c r="B280" s="58" t="str">
        <f t="shared" si="9"/>
        <v>FD5820</v>
      </c>
      <c r="C280" s="35" t="s">
        <v>6197</v>
      </c>
      <c r="D280" s="35" t="str">
        <f t="shared" si="10"/>
        <v>5820 - DWSD - R - Sewer</v>
      </c>
      <c r="E280" s="35" t="s">
        <v>5881</v>
      </c>
      <c r="F280" s="35" t="s">
        <v>6109</v>
      </c>
      <c r="G280" s="35" t="s">
        <v>6110</v>
      </c>
      <c r="H280" s="35" t="s">
        <v>6198</v>
      </c>
      <c r="J280" s="9"/>
    </row>
    <row r="281" spans="1:10">
      <c r="A281" s="58">
        <v>5821</v>
      </c>
      <c r="B281" s="58" t="str">
        <f t="shared" si="9"/>
        <v>FD5821</v>
      </c>
      <c r="C281" s="35" t="s">
        <v>6199</v>
      </c>
      <c r="D281" s="35" t="str">
        <f t="shared" si="10"/>
        <v>5821 - SDWSD-R Imp &amp; Ext</v>
      </c>
      <c r="E281" s="35" t="s">
        <v>5881</v>
      </c>
      <c r="F281" s="35" t="s">
        <v>6109</v>
      </c>
      <c r="G281" s="35" t="s">
        <v>6110</v>
      </c>
      <c r="H281" s="35" t="s">
        <v>6198</v>
      </c>
      <c r="J281" s="9"/>
    </row>
    <row r="282" spans="1:10">
      <c r="A282" s="58">
        <v>5830</v>
      </c>
      <c r="B282" s="58" t="str">
        <f t="shared" si="9"/>
        <v>FD5830</v>
      </c>
      <c r="C282" s="35" t="s">
        <v>6200</v>
      </c>
      <c r="D282" s="35" t="str">
        <f t="shared" si="10"/>
        <v>5830 - SDWSDR 2015 Bond Fund</v>
      </c>
      <c r="E282" s="35" t="s">
        <v>5881</v>
      </c>
      <c r="F282" s="35" t="s">
        <v>6109</v>
      </c>
      <c r="G282" s="35" t="s">
        <v>6110</v>
      </c>
      <c r="H282" s="35" t="s">
        <v>6198</v>
      </c>
      <c r="J282" s="9"/>
    </row>
    <row r="283" spans="1:10">
      <c r="A283" s="58">
        <v>5831</v>
      </c>
      <c r="B283" s="58" t="str">
        <f t="shared" si="9"/>
        <v>FD5831</v>
      </c>
      <c r="C283" s="35" t="s">
        <v>6201</v>
      </c>
      <c r="D283" s="35" t="str">
        <f t="shared" si="10"/>
        <v>5831 - SDWSD -R Swr Bond Fund</v>
      </c>
      <c r="E283" s="35" t="s">
        <v>5881</v>
      </c>
      <c r="F283" s="35" t="s">
        <v>6109</v>
      </c>
      <c r="G283" s="35" t="s">
        <v>6110</v>
      </c>
      <c r="H283" s="35" t="s">
        <v>6198</v>
      </c>
      <c r="J283" s="9"/>
    </row>
    <row r="284" spans="1:10">
      <c r="A284" s="58">
        <v>5895</v>
      </c>
      <c r="B284" s="58" t="str">
        <f t="shared" si="9"/>
        <v>FD5895</v>
      </c>
      <c r="C284" s="35" t="s">
        <v>6202</v>
      </c>
      <c r="D284" s="35" t="str">
        <f t="shared" si="10"/>
        <v>5895 - DWSD-R Swr GASB34</v>
      </c>
      <c r="E284" s="35" t="s">
        <v>5881</v>
      </c>
      <c r="F284" s="35" t="s">
        <v>6109</v>
      </c>
      <c r="G284" s="35" t="s">
        <v>6110</v>
      </c>
      <c r="H284" s="35" t="s">
        <v>6198</v>
      </c>
      <c r="J284" s="9"/>
    </row>
    <row r="285" spans="1:10">
      <c r="A285" s="58">
        <v>6001</v>
      </c>
      <c r="B285" s="58" t="str">
        <f t="shared" si="9"/>
        <v>FD6001</v>
      </c>
      <c r="C285" s="35" t="s">
        <v>6203</v>
      </c>
      <c r="D285" s="35" t="str">
        <f t="shared" si="10"/>
        <v>6001 - Fleet Management Fund</v>
      </c>
      <c r="E285" s="35" t="s">
        <v>5881</v>
      </c>
      <c r="F285" s="35" t="s">
        <v>6109</v>
      </c>
      <c r="G285" s="35" t="s">
        <v>6204</v>
      </c>
      <c r="H285" s="35" t="s">
        <v>6205</v>
      </c>
      <c r="J285" s="9"/>
    </row>
    <row r="286" spans="1:10">
      <c r="A286" s="58">
        <v>6010</v>
      </c>
      <c r="B286" s="58" t="str">
        <f t="shared" si="9"/>
        <v>FD6010</v>
      </c>
      <c r="C286" s="35" t="s">
        <v>6206</v>
      </c>
      <c r="D286" s="35" t="str">
        <f t="shared" si="10"/>
        <v>6010 - Motor Vehicle Fund</v>
      </c>
      <c r="E286" s="35" t="s">
        <v>5881</v>
      </c>
      <c r="F286" s="35" t="s">
        <v>6109</v>
      </c>
      <c r="G286" s="35" t="s">
        <v>6204</v>
      </c>
      <c r="H286" s="35" t="s">
        <v>6205</v>
      </c>
      <c r="J286" s="9"/>
    </row>
    <row r="287" spans="1:10">
      <c r="A287" s="58">
        <v>6095</v>
      </c>
      <c r="B287" s="58" t="str">
        <f t="shared" si="9"/>
        <v>FD6095</v>
      </c>
      <c r="C287" s="35" t="s">
        <v>6207</v>
      </c>
      <c r="D287" s="35" t="str">
        <f t="shared" si="10"/>
        <v>6095 - GASB34 Motor Vehicle Fund</v>
      </c>
      <c r="E287" s="35" t="s">
        <v>5881</v>
      </c>
      <c r="F287" s="35" t="s">
        <v>6109</v>
      </c>
      <c r="G287" s="35" t="s">
        <v>6204</v>
      </c>
      <c r="H287" s="35" t="s">
        <v>6205</v>
      </c>
      <c r="J287" s="9"/>
    </row>
    <row r="288" spans="1:10">
      <c r="A288" s="58">
        <v>6501</v>
      </c>
      <c r="B288" s="58" t="str">
        <f t="shared" si="9"/>
        <v>FD6501</v>
      </c>
      <c r="C288" s="35" t="s">
        <v>6208</v>
      </c>
      <c r="D288" s="35" t="str">
        <f t="shared" si="10"/>
        <v>6501 - Cemetary</v>
      </c>
      <c r="E288" s="35" t="s">
        <v>5881</v>
      </c>
      <c r="F288" s="35" t="s">
        <v>6109</v>
      </c>
      <c r="G288" s="35" t="s">
        <v>6209</v>
      </c>
      <c r="H288" s="35" t="s">
        <v>6210</v>
      </c>
      <c r="J288" s="9"/>
    </row>
    <row r="289" spans="1:10">
      <c r="A289" s="58">
        <v>7000</v>
      </c>
      <c r="B289" s="58" t="str">
        <f t="shared" si="9"/>
        <v>FD7000</v>
      </c>
      <c r="C289" s="35" t="s">
        <v>6211</v>
      </c>
      <c r="D289" s="35" t="str">
        <f t="shared" si="10"/>
        <v>7000 - General Retirement</v>
      </c>
      <c r="E289" s="35" t="s">
        <v>5881</v>
      </c>
      <c r="F289" s="35" t="s">
        <v>6212</v>
      </c>
      <c r="G289" s="35" t="s">
        <v>6213</v>
      </c>
      <c r="H289" s="35" t="s">
        <v>6214</v>
      </c>
      <c r="J289" s="9"/>
    </row>
    <row r="290" spans="1:10">
      <c r="A290" s="58">
        <v>7003</v>
      </c>
      <c r="B290" s="58" t="str">
        <f t="shared" si="9"/>
        <v>FD7003</v>
      </c>
      <c r="C290" s="35" t="s">
        <v>6215</v>
      </c>
      <c r="D290" s="35" t="str">
        <f t="shared" si="10"/>
        <v>7003 - Prop Tax Receiving Fund</v>
      </c>
      <c r="E290" s="35" t="s">
        <v>5881</v>
      </c>
      <c r="F290" s="35" t="s">
        <v>5896</v>
      </c>
      <c r="G290" s="35" t="s">
        <v>5897</v>
      </c>
      <c r="H290" s="35" t="s">
        <v>5898</v>
      </c>
      <c r="J290" s="9"/>
    </row>
    <row r="291" spans="1:10">
      <c r="A291" s="58">
        <v>7050</v>
      </c>
      <c r="B291" s="58" t="str">
        <f t="shared" si="9"/>
        <v>FD7050</v>
      </c>
      <c r="C291" s="35" t="s">
        <v>6216</v>
      </c>
      <c r="D291" s="35" t="str">
        <f t="shared" si="10"/>
        <v>7050 - GENERAL RETIREMENT SYSTEM SERVICE CORPORATION</v>
      </c>
      <c r="E291" s="35" t="s">
        <v>5881</v>
      </c>
      <c r="F291" s="35" t="s">
        <v>6212</v>
      </c>
      <c r="G291" s="35" t="s">
        <v>6213</v>
      </c>
      <c r="H291" s="35" t="s">
        <v>6214</v>
      </c>
      <c r="J291" s="9"/>
    </row>
    <row r="292" spans="1:10">
      <c r="A292" s="58">
        <v>7100</v>
      </c>
      <c r="B292" s="58" t="str">
        <f t="shared" si="9"/>
        <v>FD7100</v>
      </c>
      <c r="C292" s="35" t="s">
        <v>6217</v>
      </c>
      <c r="D292" s="35" t="str">
        <f t="shared" si="10"/>
        <v>7100 - Police and Firemen Retirement</v>
      </c>
      <c r="E292" s="35" t="s">
        <v>5881</v>
      </c>
      <c r="F292" s="35" t="s">
        <v>6212</v>
      </c>
      <c r="G292" s="35" t="s">
        <v>6213</v>
      </c>
      <c r="H292" s="35" t="s">
        <v>6218</v>
      </c>
      <c r="J292" s="9"/>
    </row>
    <row r="293" spans="1:10">
      <c r="A293" s="58">
        <v>7150</v>
      </c>
      <c r="B293" s="58" t="str">
        <f t="shared" si="9"/>
        <v>FD7150</v>
      </c>
      <c r="C293" s="35" t="s">
        <v>6219</v>
      </c>
      <c r="D293" s="35" t="str">
        <f t="shared" si="10"/>
        <v>7150 - POLICE &amp; FIRE RETIREMENT SYSTEM SERVICE CORPORATION</v>
      </c>
      <c r="E293" s="35" t="s">
        <v>5881</v>
      </c>
      <c r="F293" s="35" t="s">
        <v>6212</v>
      </c>
      <c r="G293" s="35" t="s">
        <v>6213</v>
      </c>
      <c r="H293" s="35" t="s">
        <v>6218</v>
      </c>
      <c r="J293" s="9"/>
    </row>
    <row r="294" spans="1:10">
      <c r="A294" s="58">
        <v>7500</v>
      </c>
      <c r="B294" s="58" t="str">
        <f t="shared" si="9"/>
        <v>FD7500</v>
      </c>
      <c r="C294" s="35" t="s">
        <v>6220</v>
      </c>
      <c r="D294" s="35" t="str">
        <f t="shared" si="10"/>
        <v>7500 - Employees Benefit Plan</v>
      </c>
      <c r="E294" s="35" t="s">
        <v>5881</v>
      </c>
      <c r="F294" s="35" t="s">
        <v>6212</v>
      </c>
      <c r="G294" s="35" t="s">
        <v>6221</v>
      </c>
      <c r="H294" s="35" t="s">
        <v>6222</v>
      </c>
      <c r="J294" s="9"/>
    </row>
    <row r="295" spans="1:10">
      <c r="A295" s="58">
        <v>7501</v>
      </c>
      <c r="B295" s="58" t="str">
        <f t="shared" si="9"/>
        <v>FD7501</v>
      </c>
      <c r="C295" s="35" t="s">
        <v>6223</v>
      </c>
      <c r="D295" s="35" t="str">
        <f t="shared" si="10"/>
        <v>7501 - Disability Income Protection Plan</v>
      </c>
      <c r="E295" s="35" t="s">
        <v>5881</v>
      </c>
      <c r="F295" s="35" t="s">
        <v>6212</v>
      </c>
      <c r="G295" s="35" t="s">
        <v>6221</v>
      </c>
      <c r="H295" s="35" t="s">
        <v>6222</v>
      </c>
      <c r="J295" s="9"/>
    </row>
    <row r="296" spans="1:10">
      <c r="A296" s="58">
        <v>7502</v>
      </c>
      <c r="B296" s="58" t="str">
        <f t="shared" si="9"/>
        <v>FD7502</v>
      </c>
      <c r="C296" s="35" t="s">
        <v>6224</v>
      </c>
      <c r="D296" s="35" t="str">
        <f t="shared" si="10"/>
        <v>7502 - Employee Death Benefit</v>
      </c>
      <c r="E296" s="35" t="s">
        <v>5881</v>
      </c>
      <c r="F296" s="35" t="s">
        <v>6212</v>
      </c>
      <c r="G296" s="35" t="s">
        <v>6221</v>
      </c>
      <c r="H296" s="35" t="s">
        <v>6222</v>
      </c>
      <c r="J296" s="9"/>
    </row>
    <row r="297" spans="1:10">
      <c r="A297" s="58">
        <v>7510</v>
      </c>
      <c r="B297" s="58" t="str">
        <f t="shared" si="9"/>
        <v>FD7510</v>
      </c>
      <c r="C297" s="35" t="s">
        <v>6225</v>
      </c>
      <c r="D297" s="35" t="str">
        <f t="shared" si="10"/>
        <v>7510 - Other Trust and Agency</v>
      </c>
      <c r="E297" s="35" t="s">
        <v>5881</v>
      </c>
      <c r="F297" s="35" t="s">
        <v>6212</v>
      </c>
      <c r="G297" s="35" t="s">
        <v>6221</v>
      </c>
      <c r="H297" s="35" t="s">
        <v>6222</v>
      </c>
      <c r="J297" s="9"/>
    </row>
    <row r="298" spans="1:10">
      <c r="A298" s="58">
        <v>7511</v>
      </c>
      <c r="B298" s="58" t="str">
        <f t="shared" si="9"/>
        <v>FD7511</v>
      </c>
      <c r="C298" s="35" t="s">
        <v>6226</v>
      </c>
      <c r="D298" s="35" t="str">
        <f t="shared" si="10"/>
        <v>7511 - Cemetery Trust</v>
      </c>
      <c r="E298" s="35" t="s">
        <v>5881</v>
      </c>
      <c r="F298" s="35" t="s">
        <v>6212</v>
      </c>
      <c r="G298" s="35" t="s">
        <v>6221</v>
      </c>
      <c r="H298" s="35" t="s">
        <v>6222</v>
      </c>
      <c r="J298" s="9"/>
    </row>
    <row r="299" spans="1:10">
      <c r="A299" s="58">
        <v>7512</v>
      </c>
      <c r="B299" s="58" t="str">
        <f t="shared" si="9"/>
        <v>FD7512</v>
      </c>
      <c r="C299" s="35" t="s">
        <v>6227</v>
      </c>
      <c r="D299" s="35" t="str">
        <f t="shared" si="10"/>
        <v>7512 - Fire Insurance Escrow-Pa 495</v>
      </c>
      <c r="E299" s="35" t="s">
        <v>5881</v>
      </c>
      <c r="F299" s="35" t="s">
        <v>6212</v>
      </c>
      <c r="G299" s="35" t="s">
        <v>6221</v>
      </c>
      <c r="H299" s="35" t="s">
        <v>6222</v>
      </c>
      <c r="J299" s="9"/>
    </row>
    <row r="300" spans="1:10">
      <c r="A300" s="58">
        <v>7516</v>
      </c>
      <c r="B300" s="58" t="str">
        <f t="shared" si="9"/>
        <v>FD7516</v>
      </c>
      <c r="C300" s="35" t="s">
        <v>6228</v>
      </c>
      <c r="D300" s="35" t="str">
        <f t="shared" si="10"/>
        <v>7516 - Retiree Protection Trust Fund</v>
      </c>
      <c r="E300" s="35" t="s">
        <v>5881</v>
      </c>
      <c r="F300" s="35" t="s">
        <v>6212</v>
      </c>
      <c r="G300" s="35" t="s">
        <v>6221</v>
      </c>
      <c r="H300" s="35" t="s">
        <v>6222</v>
      </c>
      <c r="J300" s="9"/>
    </row>
    <row r="301" spans="1:10">
      <c r="A301" s="58">
        <v>7601</v>
      </c>
      <c r="B301" s="58" t="str">
        <f t="shared" si="9"/>
        <v>FD7601</v>
      </c>
      <c r="C301" s="35" t="s">
        <v>6229</v>
      </c>
      <c r="D301" s="35" t="str">
        <f t="shared" si="10"/>
        <v>7601 - Condemnation Awards Fund</v>
      </c>
      <c r="E301" s="35" t="s">
        <v>5881</v>
      </c>
      <c r="F301" s="35" t="s">
        <v>6212</v>
      </c>
      <c r="G301" s="35" t="s">
        <v>6221</v>
      </c>
      <c r="H301" s="35" t="s">
        <v>6222</v>
      </c>
      <c r="J301" s="9"/>
    </row>
    <row r="302" spans="1:10">
      <c r="A302" s="58">
        <v>7602</v>
      </c>
      <c r="B302" s="58" t="str">
        <f t="shared" si="9"/>
        <v>FD7602</v>
      </c>
      <c r="C302" s="35" t="s">
        <v>6230</v>
      </c>
      <c r="D302" s="35" t="str">
        <f t="shared" si="10"/>
        <v>7602 - Deffered Compensation Fund</v>
      </c>
      <c r="E302" s="35" t="s">
        <v>5881</v>
      </c>
      <c r="F302" s="35" t="s">
        <v>6212</v>
      </c>
      <c r="G302" s="35" t="s">
        <v>6221</v>
      </c>
      <c r="H302" s="35" t="s">
        <v>6222</v>
      </c>
      <c r="J302" s="9"/>
    </row>
    <row r="303" spans="1:10">
      <c r="A303" s="58">
        <v>8000</v>
      </c>
      <c r="B303" s="58" t="str">
        <f t="shared" si="9"/>
        <v>FD8000</v>
      </c>
      <c r="C303" s="35" t="s">
        <v>6231</v>
      </c>
      <c r="D303" s="35" t="str">
        <f t="shared" si="10"/>
        <v>8000 - General Long Term Debt Account Group</v>
      </c>
      <c r="E303" s="35" t="s">
        <v>5881</v>
      </c>
      <c r="F303" s="35" t="s">
        <v>6232</v>
      </c>
      <c r="G303" s="35" t="s">
        <v>6233</v>
      </c>
      <c r="H303" s="35" t="s">
        <v>6234</v>
      </c>
      <c r="J303" s="9"/>
    </row>
    <row r="304" spans="1:10">
      <c r="A304" s="58">
        <v>8100</v>
      </c>
      <c r="B304" s="58" t="str">
        <f t="shared" si="9"/>
        <v>FD8100</v>
      </c>
      <c r="C304" s="35" t="s">
        <v>6235</v>
      </c>
      <c r="D304" s="35" t="str">
        <f t="shared" si="10"/>
        <v>8100 - General Fixed Asset Account Group</v>
      </c>
      <c r="E304" s="35" t="s">
        <v>5881</v>
      </c>
      <c r="F304" s="35" t="s">
        <v>6232</v>
      </c>
      <c r="G304" s="35" t="s">
        <v>6236</v>
      </c>
      <c r="H304" s="35" t="s">
        <v>6237</v>
      </c>
      <c r="J304" s="9"/>
    </row>
    <row r="305" spans="1:10">
      <c r="A305" s="58">
        <v>9001</v>
      </c>
      <c r="B305" s="58" t="str">
        <f t="shared" si="9"/>
        <v>FD9001</v>
      </c>
      <c r="C305" s="35" t="s">
        <v>6238</v>
      </c>
      <c r="D305" s="35" t="str">
        <f t="shared" si="10"/>
        <v>9001 - Downtown Development Auth</v>
      </c>
      <c r="E305" s="35" t="s">
        <v>5881</v>
      </c>
      <c r="F305" s="35" t="s">
        <v>6239</v>
      </c>
      <c r="G305" s="35" t="s">
        <v>6240</v>
      </c>
      <c r="H305" s="35" t="s">
        <v>6241</v>
      </c>
      <c r="J305" s="9"/>
    </row>
    <row r="306" spans="1:10">
      <c r="A306" s="58">
        <v>9002</v>
      </c>
      <c r="B306" s="58" t="str">
        <f t="shared" si="9"/>
        <v>FD9002</v>
      </c>
      <c r="C306" s="35" t="s">
        <v>6242</v>
      </c>
      <c r="D306" s="35" t="str">
        <f t="shared" si="10"/>
        <v>9002 - Economic Development Auth</v>
      </c>
      <c r="E306" s="35" t="s">
        <v>5881</v>
      </c>
      <c r="F306" s="35" t="s">
        <v>6239</v>
      </c>
      <c r="G306" s="35" t="s">
        <v>6240</v>
      </c>
      <c r="H306" s="35" t="s">
        <v>6241</v>
      </c>
      <c r="J306" s="9"/>
    </row>
    <row r="307" spans="1:10">
      <c r="A307" s="58">
        <v>9003</v>
      </c>
      <c r="B307" s="58" t="str">
        <f t="shared" si="9"/>
        <v>FD9003</v>
      </c>
      <c r="C307" s="35" t="s">
        <v>6243</v>
      </c>
      <c r="D307" s="35" t="str">
        <f t="shared" si="10"/>
        <v>9003 - Local Devl Finance Auth</v>
      </c>
      <c r="E307" s="35" t="s">
        <v>5881</v>
      </c>
      <c r="F307" s="35" t="s">
        <v>6239</v>
      </c>
      <c r="G307" s="35" t="s">
        <v>6240</v>
      </c>
      <c r="H307" s="35" t="s">
        <v>6241</v>
      </c>
      <c r="J307" s="9"/>
    </row>
    <row r="308" spans="1:10">
      <c r="A308" s="58">
        <v>9004</v>
      </c>
      <c r="B308" s="58" t="str">
        <f t="shared" si="9"/>
        <v>FD9004</v>
      </c>
      <c r="C308" s="35" t="s">
        <v>6244</v>
      </c>
      <c r="D308" s="35" t="str">
        <f t="shared" si="10"/>
        <v>9004 - Museum of African Amer Hist</v>
      </c>
      <c r="E308" s="35" t="s">
        <v>5881</v>
      </c>
      <c r="F308" s="35" t="s">
        <v>6239</v>
      </c>
      <c r="G308" s="35" t="s">
        <v>6240</v>
      </c>
      <c r="H308" s="35" t="s">
        <v>6241</v>
      </c>
      <c r="J308" s="9"/>
    </row>
    <row r="309" spans="1:10">
      <c r="A309" s="58">
        <v>9005</v>
      </c>
      <c r="B309" s="58" t="str">
        <f t="shared" si="9"/>
        <v>FD9005</v>
      </c>
      <c r="C309" s="35" t="s">
        <v>6245</v>
      </c>
      <c r="D309" s="35" t="str">
        <f t="shared" si="10"/>
        <v>9005 - Tax Increment Financing Authority</v>
      </c>
      <c r="E309" s="35" t="s">
        <v>5881</v>
      </c>
      <c r="F309" s="35" t="s">
        <v>6239</v>
      </c>
      <c r="G309" s="35" t="s">
        <v>6240</v>
      </c>
      <c r="H309" s="35" t="s">
        <v>6241</v>
      </c>
      <c r="J309" s="9"/>
    </row>
    <row r="310" spans="1:10">
      <c r="A310" s="58">
        <v>9010</v>
      </c>
      <c r="B310" s="58" t="str">
        <f t="shared" si="9"/>
        <v>FD9010</v>
      </c>
      <c r="C310" s="35" t="s">
        <v>6246</v>
      </c>
      <c r="D310" s="35" t="str">
        <f t="shared" si="10"/>
        <v>9010 - LOCAL DEVELOPMENT FINANCING AUTHORITY</v>
      </c>
      <c r="E310" s="35" t="s">
        <v>5881</v>
      </c>
      <c r="F310" s="35" t="s">
        <v>6239</v>
      </c>
      <c r="G310" s="35" t="s">
        <v>6240</v>
      </c>
      <c r="H310" s="35" t="s">
        <v>6241</v>
      </c>
      <c r="J310" s="9"/>
    </row>
    <row r="311" spans="1:10">
      <c r="A311" s="58">
        <v>9101</v>
      </c>
      <c r="B311" s="58" t="str">
        <f t="shared" si="9"/>
        <v>FD9101</v>
      </c>
      <c r="C311" s="35" t="s">
        <v>6247</v>
      </c>
      <c r="D311" s="35" t="str">
        <f t="shared" si="10"/>
        <v>9101 - Detroit Transp Corporation</v>
      </c>
      <c r="E311" s="35" t="s">
        <v>5881</v>
      </c>
      <c r="F311" s="35" t="s">
        <v>6239</v>
      </c>
      <c r="G311" s="35" t="s">
        <v>6240</v>
      </c>
      <c r="H311" s="35" t="s">
        <v>6248</v>
      </c>
      <c r="J311" s="9"/>
    </row>
    <row r="312" spans="1:10">
      <c r="A312" s="58">
        <v>9102</v>
      </c>
      <c r="B312" s="58" t="str">
        <f t="shared" si="9"/>
        <v>FD9102</v>
      </c>
      <c r="C312" s="35" t="s">
        <v>6249</v>
      </c>
      <c r="D312" s="35" t="str">
        <f t="shared" si="10"/>
        <v>9102 - Greater Det Res Recov Auth</v>
      </c>
      <c r="E312" s="35" t="s">
        <v>5881</v>
      </c>
      <c r="F312" s="35" t="s">
        <v>6239</v>
      </c>
      <c r="G312" s="35" t="s">
        <v>6240</v>
      </c>
      <c r="H312" s="35" t="s">
        <v>6248</v>
      </c>
      <c r="J312" s="9"/>
    </row>
    <row r="313" spans="1:10">
      <c r="A313" s="58">
        <v>9201</v>
      </c>
      <c r="B313" s="58" t="str">
        <f t="shared" si="9"/>
        <v>FD9201</v>
      </c>
      <c r="C313" s="35" t="s">
        <v>6250</v>
      </c>
      <c r="D313" s="35" t="str">
        <f t="shared" si="10"/>
        <v>9201 - DBA -Governmental Capital Projects</v>
      </c>
      <c r="E313" s="35" t="s">
        <v>5881</v>
      </c>
      <c r="F313" s="35" t="s">
        <v>6239</v>
      </c>
      <c r="G313" s="35" t="s">
        <v>6240</v>
      </c>
      <c r="H313" s="35" t="s">
        <v>6251</v>
      </c>
      <c r="J313" s="9"/>
    </row>
    <row r="314" spans="1:10">
      <c r="A314" s="58">
        <v>9202</v>
      </c>
      <c r="B314" s="58" t="str">
        <f t="shared" si="9"/>
        <v>FD9202</v>
      </c>
      <c r="C314" s="35" t="s">
        <v>6252</v>
      </c>
      <c r="D314" s="35" t="str">
        <f t="shared" si="10"/>
        <v>9202 - DBA -Adm. &amp; S.A.M. Projects</v>
      </c>
      <c r="E314" s="35" t="s">
        <v>5881</v>
      </c>
      <c r="F314" s="35" t="s">
        <v>6239</v>
      </c>
      <c r="G314" s="35" t="s">
        <v>6240</v>
      </c>
      <c r="H314" s="35" t="s">
        <v>6251</v>
      </c>
      <c r="J314" s="9"/>
    </row>
    <row r="315" spans="1:10">
      <c r="A315" s="58">
        <v>9203</v>
      </c>
      <c r="B315" s="58" t="str">
        <f t="shared" si="9"/>
        <v>FD9203</v>
      </c>
      <c r="C315" s="35" t="s">
        <v>6253</v>
      </c>
      <c r="D315" s="35" t="str">
        <f t="shared" si="10"/>
        <v>9203 - DBA -Airport Capital Projects</v>
      </c>
      <c r="E315" s="35" t="s">
        <v>5881</v>
      </c>
      <c r="F315" s="35" t="s">
        <v>6239</v>
      </c>
      <c r="G315" s="35" t="s">
        <v>6240</v>
      </c>
      <c r="H315" s="35" t="s">
        <v>6251</v>
      </c>
      <c r="J315" s="9"/>
    </row>
    <row r="316" spans="1:10">
      <c r="A316" s="58">
        <v>9204</v>
      </c>
      <c r="B316" s="58" t="str">
        <f t="shared" si="9"/>
        <v>FD9204</v>
      </c>
      <c r="C316" s="35" t="s">
        <v>6254</v>
      </c>
      <c r="D316" s="35" t="str">
        <f t="shared" si="10"/>
        <v>9204 - DBA -Parking Capital Projects</v>
      </c>
      <c r="E316" s="35" t="s">
        <v>5881</v>
      </c>
      <c r="F316" s="35" t="s">
        <v>6239</v>
      </c>
      <c r="G316" s="35" t="s">
        <v>6240</v>
      </c>
      <c r="H316" s="35" t="s">
        <v>6251</v>
      </c>
      <c r="J316" s="9"/>
    </row>
    <row r="317" spans="1:10">
      <c r="A317" s="58">
        <v>9205</v>
      </c>
      <c r="B317" s="58" t="str">
        <f t="shared" si="9"/>
        <v>FD9205</v>
      </c>
      <c r="C317" s="35" t="s">
        <v>6255</v>
      </c>
      <c r="D317" s="35" t="str">
        <f t="shared" si="10"/>
        <v>9205 - DBA -Debt Service-Madison Court Building</v>
      </c>
      <c r="E317" s="35" t="s">
        <v>5881</v>
      </c>
      <c r="F317" s="35" t="s">
        <v>6239</v>
      </c>
      <c r="G317" s="35" t="s">
        <v>6240</v>
      </c>
      <c r="H317" s="35" t="s">
        <v>6251</v>
      </c>
      <c r="J317" s="9"/>
    </row>
    <row r="318" spans="1:10">
      <c r="A318" s="58">
        <v>9206</v>
      </c>
      <c r="B318" s="58" t="str">
        <f t="shared" si="9"/>
        <v>FD9206</v>
      </c>
      <c r="C318" s="35" t="s">
        <v>6256</v>
      </c>
      <c r="D318" s="35" t="str">
        <f t="shared" si="10"/>
        <v>9206 - GDRRA Financials</v>
      </c>
      <c r="E318" s="35" t="s">
        <v>5881</v>
      </c>
      <c r="F318" s="35" t="s">
        <v>6239</v>
      </c>
      <c r="G318" s="35" t="s">
        <v>6240</v>
      </c>
      <c r="H318" s="35" t="s">
        <v>6251</v>
      </c>
      <c r="J318" s="9"/>
    </row>
    <row r="319" spans="1:10">
      <c r="A319" s="58">
        <v>9210</v>
      </c>
      <c r="B319" s="58" t="str">
        <f t="shared" si="9"/>
        <v>FD9210</v>
      </c>
      <c r="C319" s="35" t="s">
        <v>6257</v>
      </c>
      <c r="D319" s="35" t="str">
        <f t="shared" si="10"/>
        <v>9210 - Public Lighting Authority</v>
      </c>
      <c r="E319" s="35" t="s">
        <v>5881</v>
      </c>
      <c r="F319" s="35" t="s">
        <v>6239</v>
      </c>
      <c r="G319" s="35" t="s">
        <v>6240</v>
      </c>
      <c r="H319" s="35" t="s">
        <v>6251</v>
      </c>
      <c r="J319" s="9"/>
    </row>
    <row r="320" spans="1:10">
      <c r="A320" s="58">
        <v>9295</v>
      </c>
      <c r="B320" s="58" t="str">
        <f t="shared" si="9"/>
        <v>FD9295</v>
      </c>
      <c r="C320" s="35" t="s">
        <v>6258</v>
      </c>
      <c r="D320" s="35" t="str">
        <f t="shared" si="10"/>
        <v>9295 - GASB 34 GDRRA FUND</v>
      </c>
      <c r="E320" s="35" t="s">
        <v>5881</v>
      </c>
      <c r="F320" s="35" t="s">
        <v>6239</v>
      </c>
      <c r="G320" s="35" t="s">
        <v>6240</v>
      </c>
      <c r="H320" s="35" t="s">
        <v>6251</v>
      </c>
    </row>
    <row r="321" spans="1:8">
      <c r="A321" s="58">
        <v>9998</v>
      </c>
      <c r="B321" s="58" t="str">
        <f t="shared" si="9"/>
        <v>FD9998</v>
      </c>
      <c r="C321" s="35" t="s">
        <v>6259</v>
      </c>
      <c r="D321" s="35" t="str">
        <f t="shared" si="10"/>
        <v>9998 - Pooled Cash Disbursement Fund</v>
      </c>
      <c r="E321" s="35" t="s">
        <v>5881</v>
      </c>
      <c r="F321" s="35" t="s">
        <v>5896</v>
      </c>
      <c r="G321" s="35" t="s">
        <v>5897</v>
      </c>
      <c r="H321" s="35" t="s">
        <v>5898</v>
      </c>
    </row>
    <row r="322" spans="1:8">
      <c r="A322" s="2"/>
      <c r="B322" s="2"/>
      <c r="C322" s="2"/>
      <c r="D322" s="2"/>
      <c r="E322" s="2"/>
      <c r="F322" s="2"/>
      <c r="G322" s="2"/>
      <c r="H322" s="2"/>
    </row>
  </sheetData>
  <autoFilter ref="A3:H321" xr:uid="{00000000-0009-0000-0000-000018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7A249-A263-4E50-9887-E09E2641DF34}">
  <sheetPr codeName="Sheet21">
    <tabColor rgb="FFFFFF00"/>
  </sheetPr>
  <dimension ref="A1:E5297"/>
  <sheetViews>
    <sheetView zoomScale="80" zoomScaleNormal="80" workbookViewId="0">
      <pane ySplit="3" topLeftCell="A5070" activePane="bottomLeft" state="frozen"/>
      <selection activeCell="AE34" sqref="AE34"/>
      <selection pane="bottomLeft" activeCell="AE34" sqref="AE34"/>
    </sheetView>
  </sheetViews>
  <sheetFormatPr defaultRowHeight="14.4"/>
  <cols>
    <col min="1" max="1" width="20.44140625" style="9" customWidth="1"/>
    <col min="2" max="2" width="23.5546875" customWidth="1"/>
    <col min="3" max="3" width="99.5546875" bestFit="1" customWidth="1"/>
    <col min="4" max="4" width="107" bestFit="1" customWidth="1"/>
    <col min="5" max="5" width="36.5546875" bestFit="1" customWidth="1"/>
  </cols>
  <sheetData>
    <row r="1" spans="1:5" s="7" customFormat="1" ht="10.8" thickBot="1">
      <c r="A1" s="8">
        <v>1</v>
      </c>
      <c r="B1" s="8">
        <f>A1+1</f>
        <v>2</v>
      </c>
      <c r="C1" s="8">
        <f>B1+1</f>
        <v>3</v>
      </c>
      <c r="D1" s="8">
        <f>C1+1</f>
        <v>4</v>
      </c>
      <c r="E1" s="8">
        <f>D1+1</f>
        <v>5</v>
      </c>
    </row>
    <row r="2" spans="1:5" ht="21.6" thickBot="1">
      <c r="A2" s="6" t="s">
        <v>6260</v>
      </c>
      <c r="B2" s="6"/>
      <c r="C2" s="6"/>
      <c r="D2" s="6"/>
      <c r="E2" s="6"/>
    </row>
    <row r="3" spans="1:5" s="13" customFormat="1" ht="15" thickBot="1">
      <c r="A3" s="112" t="s">
        <v>6261</v>
      </c>
      <c r="B3" s="51" t="s">
        <v>6262</v>
      </c>
      <c r="C3" s="113" t="s">
        <v>24</v>
      </c>
      <c r="D3" s="31" t="s">
        <v>6263</v>
      </c>
      <c r="E3" s="31" t="s">
        <v>6264</v>
      </c>
    </row>
    <row r="4" spans="1:5" ht="15" thickTop="1">
      <c r="A4" s="567" t="s">
        <v>6265</v>
      </c>
      <c r="B4" s="59" t="str">
        <f t="shared" ref="B4:B35" si="0">"AP"&amp;A4</f>
        <v>AP00000</v>
      </c>
      <c r="C4" s="60" t="s">
        <v>6266</v>
      </c>
      <c r="D4" s="60" t="str">
        <f t="shared" ref="D4:D67" si="1">A4&amp;" - "&amp;C4</f>
        <v>00000 - Undefined Appropriations</v>
      </c>
      <c r="E4" s="60" t="s">
        <v>6267</v>
      </c>
    </row>
    <row r="5" spans="1:5">
      <c r="A5" s="568" t="s">
        <v>6268</v>
      </c>
      <c r="B5" s="58" t="str">
        <f t="shared" si="0"/>
        <v>AP00005</v>
      </c>
      <c r="C5" s="35" t="s">
        <v>6269</v>
      </c>
      <c r="D5" s="35" t="str">
        <f t="shared" si="1"/>
        <v>00005 - Arts Museum Programs</v>
      </c>
      <c r="E5" s="35" t="s">
        <v>6267</v>
      </c>
    </row>
    <row r="6" spans="1:5">
      <c r="A6" s="568" t="s">
        <v>6270</v>
      </c>
      <c r="B6" s="58" t="str">
        <f t="shared" si="0"/>
        <v>AP00008</v>
      </c>
      <c r="C6" s="35" t="s">
        <v>6271</v>
      </c>
      <c r="D6" s="35" t="str">
        <f t="shared" si="1"/>
        <v>00008 - Administration_old</v>
      </c>
      <c r="E6" s="35" t="s">
        <v>6267</v>
      </c>
    </row>
    <row r="7" spans="1:5">
      <c r="A7" s="568" t="s">
        <v>6272</v>
      </c>
      <c r="B7" s="58" t="str">
        <f t="shared" si="0"/>
        <v>AP00011</v>
      </c>
      <c r="C7" s="35" t="s">
        <v>6273</v>
      </c>
      <c r="D7" s="35" t="str">
        <f t="shared" si="1"/>
        <v>00011 - Cobo Center</v>
      </c>
      <c r="E7" s="35" t="s">
        <v>6267</v>
      </c>
    </row>
    <row r="8" spans="1:5">
      <c r="A8" s="568" t="s">
        <v>6274</v>
      </c>
      <c r="B8" s="58" t="str">
        <f t="shared" si="0"/>
        <v>AP00014</v>
      </c>
      <c r="C8" s="35" t="s">
        <v>6275</v>
      </c>
      <c r="D8" s="35" t="str">
        <f t="shared" si="1"/>
        <v>00014 - HRD Community Development</v>
      </c>
      <c r="E8" s="35" t="s">
        <v>6267</v>
      </c>
    </row>
    <row r="9" spans="1:5">
      <c r="A9" s="568" t="s">
        <v>6276</v>
      </c>
      <c r="B9" s="58" t="str">
        <f t="shared" si="0"/>
        <v>AP00015</v>
      </c>
      <c r="C9" s="35" t="s">
        <v>6277</v>
      </c>
      <c r="D9" s="35" t="str">
        <f t="shared" si="1"/>
        <v>00015 - HRD Real Estate</v>
      </c>
      <c r="E9" s="35" t="s">
        <v>6267</v>
      </c>
    </row>
    <row r="10" spans="1:5">
      <c r="A10" s="568" t="s">
        <v>6278</v>
      </c>
      <c r="B10" s="58" t="str">
        <f t="shared" si="0"/>
        <v>AP00024</v>
      </c>
      <c r="C10" s="35" t="s">
        <v>6279</v>
      </c>
      <c r="D10" s="35" t="str">
        <f t="shared" si="1"/>
        <v>00024 - DoIT Administration &amp; Operations</v>
      </c>
      <c r="E10" s="35" t="s">
        <v>6267</v>
      </c>
    </row>
    <row r="11" spans="1:5">
      <c r="A11" s="568" t="s">
        <v>6280</v>
      </c>
      <c r="B11" s="58" t="str">
        <f t="shared" si="0"/>
        <v>AP00028</v>
      </c>
      <c r="C11" s="35" t="s">
        <v>6281</v>
      </c>
      <c r="D11" s="35" t="str">
        <f t="shared" si="1"/>
        <v>00028 - DPW Administration</v>
      </c>
      <c r="E11" s="35" t="s">
        <v>6267</v>
      </c>
    </row>
    <row r="12" spans="1:5">
      <c r="A12" s="568" t="s">
        <v>6282</v>
      </c>
      <c r="B12" s="58" t="str">
        <f t="shared" si="0"/>
        <v>AP00034</v>
      </c>
      <c r="C12" s="35" t="s">
        <v>6283</v>
      </c>
      <c r="D12" s="35" t="str">
        <f t="shared" si="1"/>
        <v>00034 - Solid Waste Management_old</v>
      </c>
      <c r="E12" s="35" t="s">
        <v>6267</v>
      </c>
    </row>
    <row r="13" spans="1:5">
      <c r="A13" s="568" t="s">
        <v>6284</v>
      </c>
      <c r="B13" s="58" t="str">
        <f t="shared" si="0"/>
        <v>AP00035</v>
      </c>
      <c r="C13" s="35" t="s">
        <v>6285</v>
      </c>
      <c r="D13" s="35" t="str">
        <f t="shared" si="1"/>
        <v>00035 - DPW Refuse Collection</v>
      </c>
      <c r="E13" s="35" t="s">
        <v>6267</v>
      </c>
    </row>
    <row r="14" spans="1:5">
      <c r="A14" s="568" t="s">
        <v>6286</v>
      </c>
      <c r="B14" s="58" t="str">
        <f t="shared" si="0"/>
        <v>AP00037</v>
      </c>
      <c r="C14" s="35" t="s">
        <v>6287</v>
      </c>
      <c r="D14" s="35" t="str">
        <f t="shared" si="1"/>
        <v>00037 - Street Cleaning</v>
      </c>
      <c r="E14" s="35" t="s">
        <v>6267</v>
      </c>
    </row>
    <row r="15" spans="1:5">
      <c r="A15" s="568" t="s">
        <v>6288</v>
      </c>
      <c r="B15" s="58" t="str">
        <f t="shared" si="0"/>
        <v>AP00038</v>
      </c>
      <c r="C15" s="35" t="s">
        <v>6289</v>
      </c>
      <c r="D15" s="35" t="str">
        <f t="shared" si="1"/>
        <v>00038 - DPW Vacant Lot Clean-up</v>
      </c>
      <c r="E15" s="35" t="s">
        <v>6267</v>
      </c>
    </row>
    <row r="16" spans="1:5">
      <c r="A16" s="568" t="s">
        <v>6290</v>
      </c>
      <c r="B16" s="58" t="str">
        <f t="shared" si="0"/>
        <v>AP00039</v>
      </c>
      <c r="C16" s="35" t="s">
        <v>6291</v>
      </c>
      <c r="D16" s="35" t="str">
        <f t="shared" si="1"/>
        <v>00039 - Rodent Control</v>
      </c>
      <c r="E16" s="35" t="s">
        <v>6267</v>
      </c>
    </row>
    <row r="17" spans="1:5">
      <c r="A17" s="568" t="s">
        <v>6292</v>
      </c>
      <c r="B17" s="58" t="str">
        <f t="shared" si="0"/>
        <v>AP00040</v>
      </c>
      <c r="C17" s="35" t="s">
        <v>6293</v>
      </c>
      <c r="D17" s="35" t="str">
        <f t="shared" si="1"/>
        <v>00040 - Refuse Disposal 40</v>
      </c>
      <c r="E17" s="35" t="s">
        <v>6267</v>
      </c>
    </row>
    <row r="18" spans="1:5">
      <c r="A18" s="568" t="s">
        <v>6294</v>
      </c>
      <c r="B18" s="58" t="str">
        <f t="shared" si="0"/>
        <v>AP00041</v>
      </c>
      <c r="C18" s="35" t="s">
        <v>6295</v>
      </c>
      <c r="D18" s="35" t="str">
        <f t="shared" si="1"/>
        <v>00041 - Street Maintenance</v>
      </c>
      <c r="E18" s="35" t="s">
        <v>6267</v>
      </c>
    </row>
    <row r="19" spans="1:5">
      <c r="A19" s="568" t="s">
        <v>6296</v>
      </c>
      <c r="B19" s="58" t="str">
        <f t="shared" si="0"/>
        <v>AP00042</v>
      </c>
      <c r="C19" s="35" t="s">
        <v>6297</v>
      </c>
      <c r="D19" s="35" t="str">
        <f t="shared" si="1"/>
        <v>00042 - Paved Street Maintenance</v>
      </c>
      <c r="E19" s="35" t="s">
        <v>6267</v>
      </c>
    </row>
    <row r="20" spans="1:5">
      <c r="A20" s="568" t="s">
        <v>6298</v>
      </c>
      <c r="B20" s="58" t="str">
        <f t="shared" si="0"/>
        <v>AP00043</v>
      </c>
      <c r="C20" s="35" t="s">
        <v>6299</v>
      </c>
      <c r="D20" s="35" t="str">
        <f t="shared" si="1"/>
        <v>00043 - Transportation Engineering Division</v>
      </c>
      <c r="E20" s="35" t="s">
        <v>6267</v>
      </c>
    </row>
    <row r="21" spans="1:5">
      <c r="A21" s="568" t="s">
        <v>6300</v>
      </c>
      <c r="B21" s="58" t="str">
        <f t="shared" si="0"/>
        <v>AP00044</v>
      </c>
      <c r="C21" s="35" t="s">
        <v>6301</v>
      </c>
      <c r="D21" s="35" t="str">
        <f t="shared" si="1"/>
        <v>00044 - Transportation Sign Shop</v>
      </c>
      <c r="E21" s="35" t="s">
        <v>6267</v>
      </c>
    </row>
    <row r="22" spans="1:5">
      <c r="A22" s="568" t="s">
        <v>6302</v>
      </c>
      <c r="B22" s="58" t="str">
        <f t="shared" si="0"/>
        <v>AP00046</v>
      </c>
      <c r="C22" s="35" t="s">
        <v>6303</v>
      </c>
      <c r="D22" s="35" t="str">
        <f t="shared" si="1"/>
        <v>00046 - Equipment Maintenance</v>
      </c>
      <c r="E22" s="35" t="s">
        <v>6267</v>
      </c>
    </row>
    <row r="23" spans="1:5">
      <c r="A23" s="568" t="s">
        <v>6304</v>
      </c>
      <c r="B23" s="58" t="str">
        <f t="shared" si="0"/>
        <v>AP00047</v>
      </c>
      <c r="C23" s="35" t="s">
        <v>6305</v>
      </c>
      <c r="D23" s="35" t="str">
        <f t="shared" si="1"/>
        <v>00047 - Yard Operation</v>
      </c>
      <c r="E23" s="35" t="s">
        <v>6267</v>
      </c>
    </row>
    <row r="24" spans="1:5">
      <c r="A24" s="568" t="s">
        <v>6306</v>
      </c>
      <c r="B24" s="58" t="str">
        <f t="shared" si="0"/>
        <v>AP00048</v>
      </c>
      <c r="C24" s="35" t="s">
        <v>6307</v>
      </c>
      <c r="D24" s="35" t="str">
        <f t="shared" si="1"/>
        <v>00048 - Special Projects</v>
      </c>
      <c r="E24" s="35" t="s">
        <v>6267</v>
      </c>
    </row>
    <row r="25" spans="1:5">
      <c r="A25" s="568" t="s">
        <v>6308</v>
      </c>
      <c r="B25" s="58" t="str">
        <f t="shared" si="0"/>
        <v>AP00049</v>
      </c>
      <c r="C25" s="35" t="s">
        <v>6309</v>
      </c>
      <c r="D25" s="35" t="str">
        <f t="shared" si="1"/>
        <v>00049 - Reimbursed</v>
      </c>
      <c r="E25" s="35" t="s">
        <v>6267</v>
      </c>
    </row>
    <row r="26" spans="1:5">
      <c r="A26" s="568" t="s">
        <v>6310</v>
      </c>
      <c r="B26" s="58" t="str">
        <f t="shared" si="0"/>
        <v>AP00051</v>
      </c>
      <c r="C26" s="35" t="s">
        <v>6311</v>
      </c>
      <c r="D26" s="35" t="str">
        <f t="shared" si="1"/>
        <v>00051 - Vehicle Management</v>
      </c>
      <c r="E26" s="35" t="s">
        <v>6267</v>
      </c>
    </row>
    <row r="27" spans="1:5">
      <c r="A27" s="568" t="s">
        <v>6312</v>
      </c>
      <c r="B27" s="58" t="str">
        <f t="shared" si="0"/>
        <v>AP00052</v>
      </c>
      <c r="C27" s="35" t="s">
        <v>6313</v>
      </c>
      <c r="D27" s="35" t="str">
        <f t="shared" si="1"/>
        <v>00052 - Stores and Supplies</v>
      </c>
      <c r="E27" s="35" t="s">
        <v>6267</v>
      </c>
    </row>
    <row r="28" spans="1:5">
      <c r="A28" s="568" t="s">
        <v>6314</v>
      </c>
      <c r="B28" s="58" t="str">
        <f t="shared" si="0"/>
        <v>AP00055</v>
      </c>
      <c r="C28" s="35" t="s">
        <v>6315</v>
      </c>
      <c r="D28" s="35" t="str">
        <f t="shared" si="1"/>
        <v>00055 - Automotive Purchases</v>
      </c>
      <c r="E28" s="35" t="s">
        <v>6267</v>
      </c>
    </row>
    <row r="29" spans="1:5">
      <c r="A29" s="568" t="s">
        <v>5732</v>
      </c>
      <c r="B29" s="58" t="str">
        <f t="shared" si="0"/>
        <v>AP00058</v>
      </c>
      <c r="C29" s="35" t="s">
        <v>6316</v>
      </c>
      <c r="D29" s="35" t="str">
        <f t="shared" si="1"/>
        <v>00058 - OCFO Office of the Chief Financial Officer</v>
      </c>
      <c r="E29" s="35" t="s">
        <v>6267</v>
      </c>
    </row>
    <row r="30" spans="1:5">
      <c r="A30" s="568" t="s">
        <v>5730</v>
      </c>
      <c r="B30" s="58" t="str">
        <f t="shared" si="0"/>
        <v>AP00059</v>
      </c>
      <c r="C30" s="35" t="s">
        <v>6317</v>
      </c>
      <c r="D30" s="35" t="str">
        <f t="shared" si="1"/>
        <v>00059 - OCFO Office of Budget</v>
      </c>
      <c r="E30" s="35" t="s">
        <v>6267</v>
      </c>
    </row>
    <row r="31" spans="1:5">
      <c r="A31" s="568" t="s">
        <v>5723</v>
      </c>
      <c r="B31" s="58" t="str">
        <f t="shared" si="0"/>
        <v>AP00060</v>
      </c>
      <c r="C31" s="35" t="s">
        <v>6318</v>
      </c>
      <c r="D31" s="35" t="str">
        <f t="shared" si="1"/>
        <v>00060 - OCFO Office of the Assessor</v>
      </c>
      <c r="E31" s="35" t="s">
        <v>6267</v>
      </c>
    </row>
    <row r="32" spans="1:5">
      <c r="A32" s="568" t="s">
        <v>5738</v>
      </c>
      <c r="B32" s="58" t="str">
        <f t="shared" si="0"/>
        <v>AP00061</v>
      </c>
      <c r="C32" s="35" t="s">
        <v>6319</v>
      </c>
      <c r="D32" s="35" t="str">
        <f t="shared" si="1"/>
        <v>00061 - OCFO Office of Contracting &amp; Procurement</v>
      </c>
      <c r="E32" s="35" t="s">
        <v>6267</v>
      </c>
    </row>
    <row r="33" spans="1:5">
      <c r="A33" s="568" t="s">
        <v>5762</v>
      </c>
      <c r="B33" s="58" t="str">
        <f t="shared" si="0"/>
        <v>AP00063</v>
      </c>
      <c r="C33" s="35" t="s">
        <v>6320</v>
      </c>
      <c r="D33" s="35" t="str">
        <f t="shared" si="1"/>
        <v>00063 - OCFO Office of the Treasury</v>
      </c>
      <c r="E33" s="35" t="s">
        <v>6267</v>
      </c>
    </row>
    <row r="34" spans="1:5">
      <c r="A34" s="568" t="s">
        <v>6321</v>
      </c>
      <c r="B34" s="58" t="str">
        <f t="shared" si="0"/>
        <v>AP00064</v>
      </c>
      <c r="C34" s="35" t="s">
        <v>6322</v>
      </c>
      <c r="D34" s="35" t="str">
        <f t="shared" si="1"/>
        <v>00064 - Fire Executive Management &amp; Support</v>
      </c>
      <c r="E34" s="35" t="s">
        <v>6267</v>
      </c>
    </row>
    <row r="35" spans="1:5">
      <c r="A35" s="568" t="s">
        <v>6323</v>
      </c>
      <c r="B35" s="58" t="str">
        <f t="shared" si="0"/>
        <v>AP00065</v>
      </c>
      <c r="C35" s="35" t="s">
        <v>6324</v>
      </c>
      <c r="D35" s="35" t="str">
        <f t="shared" si="1"/>
        <v>00065 - Fire Ordinance Enforcement</v>
      </c>
      <c r="E35" s="35" t="s">
        <v>6267</v>
      </c>
    </row>
    <row r="36" spans="1:5">
      <c r="A36" s="568" t="s">
        <v>6325</v>
      </c>
      <c r="B36" s="58" t="str">
        <f t="shared" ref="B36:B67" si="2">"AP"&amp;A36</f>
        <v>AP00067</v>
      </c>
      <c r="C36" s="35" t="s">
        <v>6326</v>
      </c>
      <c r="D36" s="35" t="str">
        <f t="shared" si="1"/>
        <v>00067 - Fire Emergency Medical Services</v>
      </c>
      <c r="E36" s="35" t="s">
        <v>6267</v>
      </c>
    </row>
    <row r="37" spans="1:5">
      <c r="A37" s="568" t="s">
        <v>6327</v>
      </c>
      <c r="B37" s="58" t="str">
        <f t="shared" si="2"/>
        <v>AP00068</v>
      </c>
      <c r="C37" s="35" t="s">
        <v>6328</v>
      </c>
      <c r="D37" s="35" t="str">
        <f t="shared" si="1"/>
        <v>00068 - Health Department Administration</v>
      </c>
      <c r="E37" s="35" t="s">
        <v>6267</v>
      </c>
    </row>
    <row r="38" spans="1:5">
      <c r="A38" s="568" t="s">
        <v>6329</v>
      </c>
      <c r="B38" s="58" t="str">
        <f t="shared" si="2"/>
        <v>AP00069</v>
      </c>
      <c r="C38" s="35" t="s">
        <v>6330</v>
      </c>
      <c r="D38" s="35" t="str">
        <f t="shared" si="1"/>
        <v>00069 - Employee Blood Pathogen Program</v>
      </c>
      <c r="E38" s="35" t="s">
        <v>6267</v>
      </c>
    </row>
    <row r="39" spans="1:5">
      <c r="A39" s="568" t="s">
        <v>6331</v>
      </c>
      <c r="B39" s="58" t="str">
        <f t="shared" si="2"/>
        <v>AP00070</v>
      </c>
      <c r="C39" s="35" t="s">
        <v>6332</v>
      </c>
      <c r="D39" s="35" t="str">
        <f t="shared" si="1"/>
        <v>00070 - Communicable Disease Control</v>
      </c>
      <c r="E39" s="35" t="s">
        <v>6267</v>
      </c>
    </row>
    <row r="40" spans="1:5">
      <c r="A40" s="568" t="s">
        <v>6333</v>
      </c>
      <c r="B40" s="58" t="str">
        <f t="shared" si="2"/>
        <v>AP00071</v>
      </c>
      <c r="C40" s="35" t="s">
        <v>6334</v>
      </c>
      <c r="D40" s="35" t="str">
        <f t="shared" si="1"/>
        <v>00071 - Environmental Health Services</v>
      </c>
      <c r="E40" s="35" t="s">
        <v>6267</v>
      </c>
    </row>
    <row r="41" spans="1:5">
      <c r="A41" s="568" t="s">
        <v>6335</v>
      </c>
      <c r="B41" s="58" t="str">
        <f t="shared" si="2"/>
        <v>AP00073</v>
      </c>
      <c r="C41" s="35" t="s">
        <v>6336</v>
      </c>
      <c r="D41" s="35" t="str">
        <f t="shared" si="1"/>
        <v>00073 - Technical Support Services</v>
      </c>
      <c r="E41" s="35" t="s">
        <v>6267</v>
      </c>
    </row>
    <row r="42" spans="1:5">
      <c r="A42" s="568" t="s">
        <v>6337</v>
      </c>
      <c r="B42" s="58" t="str">
        <f t="shared" si="2"/>
        <v>AP00074</v>
      </c>
      <c r="C42" s="35" t="s">
        <v>6338</v>
      </c>
      <c r="D42" s="35" t="str">
        <f t="shared" si="1"/>
        <v>00074 - Primary Family Care</v>
      </c>
      <c r="E42" s="35" t="s">
        <v>6267</v>
      </c>
    </row>
    <row r="43" spans="1:5">
      <c r="A43" s="568" t="s">
        <v>6339</v>
      </c>
      <c r="B43" s="58" t="str">
        <f t="shared" si="2"/>
        <v>AP00076</v>
      </c>
      <c r="C43" s="35" t="s">
        <v>6340</v>
      </c>
      <c r="D43" s="35" t="str">
        <f t="shared" si="1"/>
        <v>00076 - Drug Education</v>
      </c>
      <c r="E43" s="35" t="s">
        <v>6267</v>
      </c>
    </row>
    <row r="44" spans="1:5">
      <c r="A44" s="568" t="s">
        <v>6341</v>
      </c>
      <c r="B44" s="58" t="str">
        <f t="shared" si="2"/>
        <v>AP00077</v>
      </c>
      <c r="C44" s="35" t="s">
        <v>6342</v>
      </c>
      <c r="D44" s="35" t="str">
        <f t="shared" si="1"/>
        <v>00077 - Community Health Services</v>
      </c>
      <c r="E44" s="35" t="s">
        <v>6267</v>
      </c>
    </row>
    <row r="45" spans="1:5">
      <c r="A45" s="568" t="s">
        <v>6343</v>
      </c>
      <c r="B45" s="58" t="str">
        <f t="shared" si="2"/>
        <v>AP00078</v>
      </c>
      <c r="C45" s="35" t="s">
        <v>6344</v>
      </c>
      <c r="D45" s="35" t="str">
        <f t="shared" si="1"/>
        <v>00078 - Substance Abuse</v>
      </c>
      <c r="E45" s="35" t="s">
        <v>6267</v>
      </c>
    </row>
    <row r="46" spans="1:5">
      <c r="A46" s="568" t="s">
        <v>6345</v>
      </c>
      <c r="B46" s="58" t="str">
        <f t="shared" si="2"/>
        <v>AP00081</v>
      </c>
      <c r="C46" s="35" t="s">
        <v>6346</v>
      </c>
      <c r="D46" s="35" t="str">
        <f t="shared" si="1"/>
        <v>00081 - Plant Operation and Maintenance</v>
      </c>
      <c r="E46" s="35" t="s">
        <v>6267</v>
      </c>
    </row>
    <row r="47" spans="1:5">
      <c r="A47" s="568" t="s">
        <v>6347</v>
      </c>
      <c r="B47" s="58" t="str">
        <f t="shared" si="2"/>
        <v>AP00082</v>
      </c>
      <c r="C47" s="35" t="s">
        <v>6348</v>
      </c>
      <c r="D47" s="35" t="str">
        <f t="shared" si="1"/>
        <v>00082 - Main Museum and Administration</v>
      </c>
      <c r="E47" s="35" t="s">
        <v>6267</v>
      </c>
    </row>
    <row r="48" spans="1:5">
      <c r="A48" s="568" t="s">
        <v>6349</v>
      </c>
      <c r="B48" s="58" t="str">
        <f t="shared" si="2"/>
        <v>AP00085</v>
      </c>
      <c r="C48" s="35" t="s">
        <v>6350</v>
      </c>
      <c r="D48" s="35" t="str">
        <f t="shared" si="1"/>
        <v>00085 - WAT Administration</v>
      </c>
      <c r="E48" s="35" t="s">
        <v>6267</v>
      </c>
    </row>
    <row r="49" spans="1:5">
      <c r="A49" s="568" t="s">
        <v>6351</v>
      </c>
      <c r="B49" s="58" t="str">
        <f t="shared" si="2"/>
        <v>AP00086</v>
      </c>
      <c r="C49" s="35" t="s">
        <v>6352</v>
      </c>
      <c r="D49" s="35" t="str">
        <f t="shared" si="1"/>
        <v>00086 - WAT Water Financial Services Group</v>
      </c>
      <c r="E49" s="35" t="s">
        <v>6267</v>
      </c>
    </row>
    <row r="50" spans="1:5">
      <c r="A50" s="568" t="s">
        <v>6353</v>
      </c>
      <c r="B50" s="58" t="str">
        <f t="shared" si="2"/>
        <v>AP00087</v>
      </c>
      <c r="C50" s="35" t="s">
        <v>6354</v>
      </c>
      <c r="D50" s="35" t="str">
        <f t="shared" si="1"/>
        <v>00087 - WAT Water Facilities Management</v>
      </c>
      <c r="E50" s="35" t="s">
        <v>6267</v>
      </c>
    </row>
    <row r="51" spans="1:5">
      <c r="A51" s="568" t="s">
        <v>6355</v>
      </c>
      <c r="B51" s="58" t="str">
        <f t="shared" si="2"/>
        <v>AP00088</v>
      </c>
      <c r="C51" s="35" t="s">
        <v>6356</v>
      </c>
      <c r="D51" s="35" t="str">
        <f t="shared" si="1"/>
        <v>00088 - WAT Water Operations Group</v>
      </c>
      <c r="E51" s="35" t="s">
        <v>6267</v>
      </c>
    </row>
    <row r="52" spans="1:5">
      <c r="A52" s="568" t="s">
        <v>6357</v>
      </c>
      <c r="B52" s="58" t="str">
        <f t="shared" si="2"/>
        <v>AP00089</v>
      </c>
      <c r="C52" s="35" t="s">
        <v>6358</v>
      </c>
      <c r="D52" s="35" t="str">
        <f t="shared" si="1"/>
        <v>00089 - SEW Administration</v>
      </c>
      <c r="E52" s="35" t="s">
        <v>6267</v>
      </c>
    </row>
    <row r="53" spans="1:5">
      <c r="A53" s="568" t="s">
        <v>6359</v>
      </c>
      <c r="B53" s="58" t="str">
        <f t="shared" si="2"/>
        <v>AP00090</v>
      </c>
      <c r="C53" s="35" t="s">
        <v>6360</v>
      </c>
      <c r="D53" s="35" t="str">
        <f t="shared" si="1"/>
        <v>00090 - SEW Financial Services Group</v>
      </c>
      <c r="E53" s="35" t="s">
        <v>6267</v>
      </c>
    </row>
    <row r="54" spans="1:5">
      <c r="A54" s="568" t="s">
        <v>6361</v>
      </c>
      <c r="B54" s="58" t="str">
        <f t="shared" si="2"/>
        <v>AP00096</v>
      </c>
      <c r="C54" s="35" t="s">
        <v>6362</v>
      </c>
      <c r="D54" s="35" t="str">
        <f t="shared" si="1"/>
        <v>00096 - Mayor's Executive Office</v>
      </c>
      <c r="E54" s="35" t="s">
        <v>6267</v>
      </c>
    </row>
    <row r="55" spans="1:5">
      <c r="A55" s="568" t="s">
        <v>6363</v>
      </c>
      <c r="B55" s="58" t="str">
        <f t="shared" si="2"/>
        <v>AP00097</v>
      </c>
      <c r="C55" s="35" t="s">
        <v>6364</v>
      </c>
      <c r="D55" s="35" t="str">
        <f t="shared" si="1"/>
        <v>00097 - Neighborhood City Halls</v>
      </c>
      <c r="E55" s="35" t="s">
        <v>6267</v>
      </c>
    </row>
    <row r="56" spans="1:5">
      <c r="A56" s="568" t="s">
        <v>6365</v>
      </c>
      <c r="B56" s="58" t="str">
        <f t="shared" si="2"/>
        <v>AP00102</v>
      </c>
      <c r="C56" s="35" t="s">
        <v>6366</v>
      </c>
      <c r="D56" s="35" t="str">
        <f t="shared" si="1"/>
        <v>00102 - MPD Parking Violations Bureau</v>
      </c>
      <c r="E56" s="35" t="s">
        <v>6267</v>
      </c>
    </row>
    <row r="57" spans="1:5">
      <c r="A57" s="568" t="s">
        <v>6367</v>
      </c>
      <c r="B57" s="58" t="str">
        <f t="shared" si="2"/>
        <v>AP00105</v>
      </c>
      <c r="C57" s="35" t="s">
        <v>6368</v>
      </c>
      <c r="D57" s="35" t="str">
        <f t="shared" si="1"/>
        <v>00105 - HR Administration</v>
      </c>
      <c r="E57" s="35" t="s">
        <v>6267</v>
      </c>
    </row>
    <row r="58" spans="1:5">
      <c r="A58" s="568" t="s">
        <v>6369</v>
      </c>
      <c r="B58" s="58" t="str">
        <f t="shared" si="2"/>
        <v>AP00106</v>
      </c>
      <c r="C58" s="35" t="s">
        <v>6370</v>
      </c>
      <c r="D58" s="35" t="str">
        <f t="shared" si="1"/>
        <v>00106 - HR Personnel Selection</v>
      </c>
      <c r="E58" s="35" t="s">
        <v>6267</v>
      </c>
    </row>
    <row r="59" spans="1:5">
      <c r="A59" s="568" t="s">
        <v>6371</v>
      </c>
      <c r="B59" s="58" t="str">
        <f t="shared" si="2"/>
        <v>AP00107</v>
      </c>
      <c r="C59" s="35" t="s">
        <v>6372</v>
      </c>
      <c r="D59" s="35" t="str">
        <f t="shared" si="1"/>
        <v>00107 - HR Supportive Services</v>
      </c>
      <c r="E59" s="35" t="s">
        <v>6267</v>
      </c>
    </row>
    <row r="60" spans="1:5">
      <c r="A60" s="568" t="s">
        <v>6373</v>
      </c>
      <c r="B60" s="58" t="str">
        <f t="shared" si="2"/>
        <v>AP00108</v>
      </c>
      <c r="C60" s="35" t="s">
        <v>6374</v>
      </c>
      <c r="D60" s="35" t="str">
        <f t="shared" si="1"/>
        <v>00108 - HR Labor Relations</v>
      </c>
      <c r="E60" s="35" t="s">
        <v>6267</v>
      </c>
    </row>
    <row r="61" spans="1:5">
      <c r="A61" s="568" t="s">
        <v>6375</v>
      </c>
      <c r="B61" s="58" t="str">
        <f t="shared" si="2"/>
        <v>AP00111</v>
      </c>
      <c r="C61" s="35" t="s">
        <v>6376</v>
      </c>
      <c r="D61" s="35" t="str">
        <f t="shared" si="1"/>
        <v>00111 - Police Commission</v>
      </c>
      <c r="E61" s="35" t="s">
        <v>6267</v>
      </c>
    </row>
    <row r="62" spans="1:5">
      <c r="A62" s="568" t="s">
        <v>6377</v>
      </c>
      <c r="B62" s="58" t="str">
        <f t="shared" si="2"/>
        <v>AP00112</v>
      </c>
      <c r="C62" s="35" t="s">
        <v>6378</v>
      </c>
      <c r="D62" s="35" t="str">
        <f t="shared" si="1"/>
        <v>00112 - Police Executive</v>
      </c>
      <c r="E62" s="35" t="s">
        <v>6267</v>
      </c>
    </row>
    <row r="63" spans="1:5">
      <c r="A63" s="568" t="s">
        <v>6379</v>
      </c>
      <c r="B63" s="58" t="str">
        <f t="shared" si="2"/>
        <v>AP00113</v>
      </c>
      <c r="C63" s="35" t="s">
        <v>6380</v>
      </c>
      <c r="D63" s="35" t="str">
        <f t="shared" si="1"/>
        <v>00113 - Professional Accountability Bureau</v>
      </c>
      <c r="E63" s="35" t="s">
        <v>6267</v>
      </c>
    </row>
    <row r="64" spans="1:5">
      <c r="A64" s="568" t="s">
        <v>6381</v>
      </c>
      <c r="B64" s="58" t="str">
        <f t="shared" si="2"/>
        <v>AP00115</v>
      </c>
      <c r="C64" s="35" t="s">
        <v>6382</v>
      </c>
      <c r="D64" s="35" t="str">
        <f t="shared" si="1"/>
        <v>00115 - Police Human Resources Bureau</v>
      </c>
      <c r="E64" s="35" t="s">
        <v>6267</v>
      </c>
    </row>
    <row r="65" spans="1:5">
      <c r="A65" s="568" t="s">
        <v>6383</v>
      </c>
      <c r="B65" s="58" t="str">
        <f t="shared" si="2"/>
        <v>AP00116</v>
      </c>
      <c r="C65" s="35" t="s">
        <v>6384</v>
      </c>
      <c r="D65" s="35" t="str">
        <f t="shared" si="1"/>
        <v>00116 - Police Eastern Operations Bureau</v>
      </c>
      <c r="E65" s="35" t="s">
        <v>6267</v>
      </c>
    </row>
    <row r="66" spans="1:5">
      <c r="A66" s="568" t="s">
        <v>6385</v>
      </c>
      <c r="B66" s="58" t="str">
        <f t="shared" si="2"/>
        <v>AP00117</v>
      </c>
      <c r="C66" s="35" t="s">
        <v>6386</v>
      </c>
      <c r="D66" s="35" t="str">
        <f t="shared" si="1"/>
        <v>00117 - Police Western Operations Bureau</v>
      </c>
      <c r="E66" s="35" t="s">
        <v>6267</v>
      </c>
    </row>
    <row r="67" spans="1:5">
      <c r="A67" s="568" t="s">
        <v>6387</v>
      </c>
      <c r="B67" s="58" t="str">
        <f t="shared" si="2"/>
        <v>AP00118</v>
      </c>
      <c r="C67" s="35" t="s">
        <v>6388</v>
      </c>
      <c r="D67" s="35" t="str">
        <f t="shared" si="1"/>
        <v>00118 - Police Criminal Investigation Bureau</v>
      </c>
      <c r="E67" s="35" t="s">
        <v>6267</v>
      </c>
    </row>
    <row r="68" spans="1:5">
      <c r="A68" s="568" t="s">
        <v>6389</v>
      </c>
      <c r="B68" s="58" t="str">
        <f t="shared" ref="B68:B99" si="3">"AP"&amp;A68</f>
        <v>AP00119</v>
      </c>
      <c r="C68" s="35" t="s">
        <v>6390</v>
      </c>
      <c r="D68" s="35" t="str">
        <f t="shared" ref="D68:D131" si="4">A68&amp;" - "&amp;C68</f>
        <v>00119 - Police Support Services Bureau</v>
      </c>
      <c r="E68" s="35" t="s">
        <v>6267</v>
      </c>
    </row>
    <row r="69" spans="1:5">
      <c r="A69" s="568" t="s">
        <v>6391</v>
      </c>
      <c r="B69" s="58" t="str">
        <f t="shared" si="3"/>
        <v>AP00120</v>
      </c>
      <c r="C69" s="35" t="s">
        <v>6392</v>
      </c>
      <c r="D69" s="35" t="str">
        <f t="shared" si="4"/>
        <v>00120 - Public Information and Promotional Service</v>
      </c>
      <c r="E69" s="35" t="s">
        <v>6267</v>
      </c>
    </row>
    <row r="70" spans="1:5">
      <c r="A70" s="568" t="s">
        <v>6393</v>
      </c>
      <c r="B70" s="58" t="str">
        <f t="shared" si="3"/>
        <v>AP00123</v>
      </c>
      <c r="C70" s="35" t="s">
        <v>6394</v>
      </c>
      <c r="D70" s="35" t="str">
        <f t="shared" si="4"/>
        <v>00123 - Public Lighting Administration</v>
      </c>
      <c r="E70" s="35" t="s">
        <v>6267</v>
      </c>
    </row>
    <row r="71" spans="1:5">
      <c r="A71" s="568" t="s">
        <v>6395</v>
      </c>
      <c r="B71" s="58" t="str">
        <f t="shared" si="3"/>
        <v>AP00127</v>
      </c>
      <c r="C71" s="35" t="s">
        <v>6396</v>
      </c>
      <c r="D71" s="35" t="str">
        <f t="shared" si="4"/>
        <v>00127 - PLD Engineering</v>
      </c>
      <c r="E71" s="35" t="s">
        <v>6267</v>
      </c>
    </row>
    <row r="72" spans="1:5">
      <c r="A72" s="568" t="s">
        <v>6397</v>
      </c>
      <c r="B72" s="58" t="str">
        <f t="shared" si="3"/>
        <v>AP00128</v>
      </c>
      <c r="C72" s="35" t="s">
        <v>6398</v>
      </c>
      <c r="D72" s="35" t="str">
        <f t="shared" si="4"/>
        <v>00128 - PLD Street Lighting</v>
      </c>
      <c r="E72" s="35" t="s">
        <v>6267</v>
      </c>
    </row>
    <row r="73" spans="1:5">
      <c r="A73" s="568" t="s">
        <v>6399</v>
      </c>
      <c r="B73" s="58" t="str">
        <f t="shared" si="3"/>
        <v>AP00129</v>
      </c>
      <c r="C73" s="35" t="s">
        <v>6400</v>
      </c>
      <c r="D73" s="35" t="str">
        <f t="shared" si="4"/>
        <v>00129 - PLD Operating Division</v>
      </c>
      <c r="E73" s="35" t="s">
        <v>6267</v>
      </c>
    </row>
    <row r="74" spans="1:5">
      <c r="A74" s="568" t="s">
        <v>6401</v>
      </c>
      <c r="B74" s="58" t="str">
        <f t="shared" si="3"/>
        <v>AP00131</v>
      </c>
      <c r="C74" s="35" t="s">
        <v>6402</v>
      </c>
      <c r="D74" s="35" t="str">
        <f t="shared" si="4"/>
        <v>00131 - PLD Heat and Power Plant Operations</v>
      </c>
      <c r="E74" s="35" t="s">
        <v>6267</v>
      </c>
    </row>
    <row r="75" spans="1:5">
      <c r="A75" s="568" t="s">
        <v>6403</v>
      </c>
      <c r="B75" s="58" t="str">
        <f t="shared" si="3"/>
        <v>AP00133</v>
      </c>
      <c r="C75" s="35" t="s">
        <v>6404</v>
      </c>
      <c r="D75" s="35" t="str">
        <f t="shared" si="4"/>
        <v>00133 - Management 133</v>
      </c>
      <c r="E75" s="35" t="s">
        <v>6267</v>
      </c>
    </row>
    <row r="76" spans="1:5">
      <c r="A76" s="568" t="s">
        <v>6405</v>
      </c>
      <c r="B76" s="58" t="str">
        <f t="shared" si="3"/>
        <v>AP00134</v>
      </c>
      <c r="C76" s="35" t="s">
        <v>6406</v>
      </c>
      <c r="D76" s="35" t="str">
        <f t="shared" si="4"/>
        <v>00134 - Recreation 134</v>
      </c>
      <c r="E76" s="35" t="s">
        <v>6267</v>
      </c>
    </row>
    <row r="77" spans="1:5">
      <c r="A77" s="568" t="s">
        <v>6407</v>
      </c>
      <c r="B77" s="58" t="str">
        <f t="shared" si="3"/>
        <v>AP00136</v>
      </c>
      <c r="C77" s="35" t="s">
        <v>6408</v>
      </c>
      <c r="D77" s="35" t="str">
        <f t="shared" si="4"/>
        <v>00136 - Maintenance</v>
      </c>
      <c r="E77" s="35" t="s">
        <v>6267</v>
      </c>
    </row>
    <row r="78" spans="1:5">
      <c r="A78" s="568" t="s">
        <v>6409</v>
      </c>
      <c r="B78" s="58" t="str">
        <f t="shared" si="3"/>
        <v>AP00137</v>
      </c>
      <c r="C78" s="35" t="s">
        <v>6410</v>
      </c>
      <c r="D78" s="35" t="str">
        <f t="shared" si="4"/>
        <v>00137 - Forestry and Landscape</v>
      </c>
      <c r="E78" s="35" t="s">
        <v>6267</v>
      </c>
    </row>
    <row r="79" spans="1:5">
      <c r="A79" s="568" t="s">
        <v>6411</v>
      </c>
      <c r="B79" s="58" t="str">
        <f t="shared" si="3"/>
        <v>AP00138</v>
      </c>
      <c r="C79" s="35" t="s">
        <v>6412</v>
      </c>
      <c r="D79" s="35" t="str">
        <f t="shared" si="4"/>
        <v>00138 - Belle Isle</v>
      </c>
      <c r="E79" s="35" t="s">
        <v>6267</v>
      </c>
    </row>
    <row r="80" spans="1:5">
      <c r="A80" s="568" t="s">
        <v>6413</v>
      </c>
      <c r="B80" s="58" t="str">
        <f t="shared" si="3"/>
        <v>AP00145</v>
      </c>
      <c r="C80" s="35" t="s">
        <v>6414</v>
      </c>
      <c r="D80" s="35" t="str">
        <f t="shared" si="4"/>
        <v>00145 - Senior Citizens Advocacy</v>
      </c>
      <c r="E80" s="35" t="s">
        <v>6267</v>
      </c>
    </row>
    <row r="81" spans="1:5">
      <c r="A81" s="568" t="s">
        <v>5720</v>
      </c>
      <c r="B81" s="58" t="str">
        <f t="shared" si="3"/>
        <v>AP00146</v>
      </c>
      <c r="C81" s="35" t="s">
        <v>6415</v>
      </c>
      <c r="D81" s="35" t="str">
        <f t="shared" si="4"/>
        <v>00146 - DDOT Departmental Operations</v>
      </c>
      <c r="E81" s="35" t="s">
        <v>6267</v>
      </c>
    </row>
    <row r="82" spans="1:5">
      <c r="A82" s="568" t="s">
        <v>6416</v>
      </c>
      <c r="B82" s="58" t="str">
        <f t="shared" si="3"/>
        <v>AP00149</v>
      </c>
      <c r="C82" s="35" t="s">
        <v>6417</v>
      </c>
      <c r="D82" s="35" t="str">
        <f t="shared" si="4"/>
        <v>00149 - DDOT Plant Maintenance</v>
      </c>
      <c r="E82" s="35" t="s">
        <v>6267</v>
      </c>
    </row>
    <row r="83" spans="1:5">
      <c r="A83" s="568" t="s">
        <v>6418</v>
      </c>
      <c r="B83" s="58" t="str">
        <f t="shared" si="3"/>
        <v>AP00150</v>
      </c>
      <c r="C83" s="35" t="s">
        <v>6419</v>
      </c>
      <c r="D83" s="35" t="str">
        <f t="shared" si="4"/>
        <v>00150 - DDOT Vehicle Maintenance</v>
      </c>
      <c r="E83" s="35" t="s">
        <v>6267</v>
      </c>
    </row>
    <row r="84" spans="1:5">
      <c r="A84" s="568" t="s">
        <v>6420</v>
      </c>
      <c r="B84" s="58" t="str">
        <f t="shared" si="3"/>
        <v>AP00151</v>
      </c>
      <c r="C84" s="35" t="s">
        <v>6421</v>
      </c>
      <c r="D84" s="35" t="str">
        <f t="shared" si="4"/>
        <v>00151 - DDOT Transportation</v>
      </c>
      <c r="E84" s="35" t="s">
        <v>6267</v>
      </c>
    </row>
    <row r="85" spans="1:5">
      <c r="A85" s="568" t="s">
        <v>6422</v>
      </c>
      <c r="B85" s="58" t="str">
        <f t="shared" si="3"/>
        <v>AP00159</v>
      </c>
      <c r="C85" s="35" t="s">
        <v>6423</v>
      </c>
      <c r="D85" s="35" t="str">
        <f t="shared" si="4"/>
        <v>00159 - Maintenance and Repair _ Water</v>
      </c>
      <c r="E85" s="35" t="s">
        <v>6267</v>
      </c>
    </row>
    <row r="86" spans="1:5">
      <c r="A86" s="568" t="s">
        <v>6424</v>
      </c>
      <c r="B86" s="58" t="str">
        <f t="shared" si="3"/>
        <v>AP00161</v>
      </c>
      <c r="C86" s="35" t="s">
        <v>6425</v>
      </c>
      <c r="D86" s="35" t="str">
        <f t="shared" si="4"/>
        <v>00161 - SEW Facilities Management</v>
      </c>
      <c r="E86" s="35" t="s">
        <v>6267</v>
      </c>
    </row>
    <row r="87" spans="1:5">
      <c r="A87" s="568" t="s">
        <v>6426</v>
      </c>
      <c r="B87" s="58" t="str">
        <f t="shared" si="3"/>
        <v>AP00162</v>
      </c>
      <c r="C87" s="35" t="s">
        <v>6427</v>
      </c>
      <c r="D87" s="35" t="str">
        <f t="shared" si="4"/>
        <v>00162 - SEW Wastewater Plant Operations</v>
      </c>
      <c r="E87" s="35" t="s">
        <v>6267</v>
      </c>
    </row>
    <row r="88" spans="1:5">
      <c r="A88" s="568" t="s">
        <v>6428</v>
      </c>
      <c r="B88" s="58" t="str">
        <f t="shared" si="3"/>
        <v>AP00163</v>
      </c>
      <c r="C88" s="35" t="s">
        <v>6429</v>
      </c>
      <c r="D88" s="35" t="str">
        <f t="shared" si="4"/>
        <v>00163 - WAT Debt Service and Maintenance</v>
      </c>
      <c r="E88" s="35" t="s">
        <v>6267</v>
      </c>
    </row>
    <row r="89" spans="1:5">
      <c r="A89" s="568" t="s">
        <v>6430</v>
      </c>
      <c r="B89" s="58" t="str">
        <f t="shared" si="3"/>
        <v>AP00164</v>
      </c>
      <c r="C89" s="35" t="s">
        <v>6431</v>
      </c>
      <c r="D89" s="35" t="str">
        <f t="shared" si="4"/>
        <v>00164 - WAT Water System Improvements</v>
      </c>
      <c r="E89" s="35" t="s">
        <v>6267</v>
      </c>
    </row>
    <row r="90" spans="1:5">
      <c r="A90" s="568" t="s">
        <v>6432</v>
      </c>
      <c r="B90" s="58" t="str">
        <f t="shared" si="3"/>
        <v>AP00165</v>
      </c>
      <c r="C90" s="35" t="s">
        <v>6433</v>
      </c>
      <c r="D90" s="35" t="str">
        <f t="shared" si="4"/>
        <v>00165 - SEW Plant Operations</v>
      </c>
      <c r="E90" s="35" t="s">
        <v>6267</v>
      </c>
    </row>
    <row r="91" spans="1:5">
      <c r="A91" s="568" t="s">
        <v>6434</v>
      </c>
      <c r="B91" s="58" t="str">
        <f t="shared" si="3"/>
        <v>AP00167</v>
      </c>
      <c r="C91" s="35" t="s">
        <v>6435</v>
      </c>
      <c r="D91" s="35" t="str">
        <f t="shared" si="4"/>
        <v>00167 - SEW Sewer Operations</v>
      </c>
      <c r="E91" s="35" t="s">
        <v>6267</v>
      </c>
    </row>
    <row r="92" spans="1:5">
      <c r="A92" s="568" t="s">
        <v>6436</v>
      </c>
      <c r="B92" s="58" t="str">
        <f t="shared" si="3"/>
        <v>AP00168</v>
      </c>
      <c r="C92" s="35" t="s">
        <v>6437</v>
      </c>
      <c r="D92" s="35" t="str">
        <f t="shared" si="4"/>
        <v>00168 - SEW Interest and Bond Redemption</v>
      </c>
      <c r="E92" s="35" t="s">
        <v>6267</v>
      </c>
    </row>
    <row r="93" spans="1:5">
      <c r="A93" s="568" t="s">
        <v>6438</v>
      </c>
      <c r="B93" s="58" t="str">
        <f t="shared" si="3"/>
        <v>AP00169</v>
      </c>
      <c r="C93" s="35" t="s">
        <v>6439</v>
      </c>
      <c r="D93" s="35" t="str">
        <f t="shared" si="4"/>
        <v>00169 - SEW Sewerage System Improvements</v>
      </c>
      <c r="E93" s="35" t="s">
        <v>6267</v>
      </c>
    </row>
    <row r="94" spans="1:5">
      <c r="A94" s="568" t="s">
        <v>6440</v>
      </c>
      <c r="B94" s="58" t="str">
        <f t="shared" si="3"/>
        <v>AP00171</v>
      </c>
      <c r="C94" s="35" t="s">
        <v>6441</v>
      </c>
      <c r="D94" s="35" t="str">
        <f t="shared" si="4"/>
        <v>00171 - General Administration</v>
      </c>
      <c r="E94" s="35" t="s">
        <v>6267</v>
      </c>
    </row>
    <row r="95" spans="1:5">
      <c r="A95" s="568" t="s">
        <v>6442</v>
      </c>
      <c r="B95" s="58" t="str">
        <f t="shared" si="3"/>
        <v>AP00172</v>
      </c>
      <c r="C95" s="35" t="s">
        <v>6443</v>
      </c>
      <c r="D95" s="35" t="str">
        <f t="shared" si="4"/>
        <v>00172 - Main Zoo Operations</v>
      </c>
      <c r="E95" s="35" t="s">
        <v>6267</v>
      </c>
    </row>
    <row r="96" spans="1:5">
      <c r="A96" s="568" t="s">
        <v>6444</v>
      </c>
      <c r="B96" s="58" t="str">
        <f t="shared" si="3"/>
        <v>AP00175</v>
      </c>
      <c r="C96" s="35" t="s">
        <v>6445</v>
      </c>
      <c r="D96" s="35" t="str">
        <f t="shared" si="4"/>
        <v>00175 - Belle Isle Activities</v>
      </c>
      <c r="E96" s="35" t="s">
        <v>6267</v>
      </c>
    </row>
    <row r="97" spans="1:5">
      <c r="A97" s="568" t="s">
        <v>6446</v>
      </c>
      <c r="B97" s="58" t="str">
        <f t="shared" si="3"/>
        <v>AP00181</v>
      </c>
      <c r="C97" s="35" t="s">
        <v>6447</v>
      </c>
      <c r="D97" s="35" t="str">
        <f t="shared" si="4"/>
        <v>00181 - Elections Conduct of Elections</v>
      </c>
      <c r="E97" s="35" t="s">
        <v>6267</v>
      </c>
    </row>
    <row r="98" spans="1:5">
      <c r="A98" s="568" t="s">
        <v>6448</v>
      </c>
      <c r="B98" s="58" t="str">
        <f t="shared" si="3"/>
        <v>AP00182</v>
      </c>
      <c r="C98" s="35" t="s">
        <v>6449</v>
      </c>
      <c r="D98" s="35" t="str">
        <f t="shared" si="4"/>
        <v>00182 - Ombudsperson Investigation of Complaints</v>
      </c>
      <c r="E98" s="35" t="s">
        <v>6267</v>
      </c>
    </row>
    <row r="99" spans="1:5">
      <c r="A99" s="568" t="s">
        <v>6450</v>
      </c>
      <c r="B99" s="58" t="str">
        <f t="shared" si="3"/>
        <v>AP00183</v>
      </c>
      <c r="C99" s="35" t="s">
        <v>6451</v>
      </c>
      <c r="D99" s="35" t="str">
        <f t="shared" si="4"/>
        <v>00183 - Zoning Land Use Controls</v>
      </c>
      <c r="E99" s="35" t="s">
        <v>6267</v>
      </c>
    </row>
    <row r="100" spans="1:5">
      <c r="A100" s="568" t="s">
        <v>6452</v>
      </c>
      <c r="B100" s="58" t="str">
        <f t="shared" ref="B100:B131" si="5">"AP"&amp;A100</f>
        <v>AP00188</v>
      </c>
      <c r="C100" s="35" t="s">
        <v>6453</v>
      </c>
      <c r="D100" s="35" t="str">
        <f t="shared" si="4"/>
        <v>00188 - Library Central Administration</v>
      </c>
      <c r="E100" s="35" t="s">
        <v>6267</v>
      </c>
    </row>
    <row r="101" spans="1:5">
      <c r="A101" s="568" t="s">
        <v>6454</v>
      </c>
      <c r="B101" s="58" t="str">
        <f t="shared" si="5"/>
        <v>AP00189</v>
      </c>
      <c r="C101" s="35" t="s">
        <v>6455</v>
      </c>
      <c r="D101" s="35" t="str">
        <f t="shared" si="4"/>
        <v>00189 - Library Music, Arts, &amp; Literature (MAL)</v>
      </c>
      <c r="E101" s="35" t="s">
        <v>6267</v>
      </c>
    </row>
    <row r="102" spans="1:5">
      <c r="A102" s="568" t="s">
        <v>6456</v>
      </c>
      <c r="B102" s="58" t="str">
        <f t="shared" si="5"/>
        <v>AP00190</v>
      </c>
      <c r="C102" s="35" t="s">
        <v>6457</v>
      </c>
      <c r="D102" s="35" t="str">
        <f t="shared" si="4"/>
        <v>00190 - Library Branch Services</v>
      </c>
      <c r="E102" s="35" t="s">
        <v>6267</v>
      </c>
    </row>
    <row r="103" spans="1:5">
      <c r="A103" s="568" t="s">
        <v>6458</v>
      </c>
      <c r="B103" s="58" t="str">
        <f t="shared" si="5"/>
        <v>AP00199</v>
      </c>
      <c r="C103" s="35" t="s">
        <v>6459</v>
      </c>
      <c r="D103" s="35" t="str">
        <f t="shared" si="4"/>
        <v>00199 - Non Dept Public Commemorations</v>
      </c>
      <c r="E103" s="35" t="s">
        <v>6267</v>
      </c>
    </row>
    <row r="104" spans="1:5">
      <c r="A104" s="568" t="s">
        <v>5796</v>
      </c>
      <c r="B104" s="58" t="str">
        <f t="shared" si="5"/>
        <v>AP00204</v>
      </c>
      <c r="C104" s="35" t="s">
        <v>6460</v>
      </c>
      <c r="D104" s="35" t="str">
        <f t="shared" si="4"/>
        <v>00204 - Other Operations Services</v>
      </c>
      <c r="E104" s="35" t="s">
        <v>6267</v>
      </c>
    </row>
    <row r="105" spans="1:5">
      <c r="A105" s="568" t="s">
        <v>6461</v>
      </c>
      <c r="B105" s="58" t="str">
        <f t="shared" si="5"/>
        <v>AP00212</v>
      </c>
      <c r="C105" s="35" t="s">
        <v>6462</v>
      </c>
      <c r="D105" s="35" t="str">
        <f t="shared" si="4"/>
        <v>00212 - Debt Service General Bond Redemption</v>
      </c>
      <c r="E105" s="35" t="s">
        <v>6267</v>
      </c>
    </row>
    <row r="106" spans="1:5">
      <c r="A106" s="568" t="s">
        <v>6463</v>
      </c>
      <c r="B106" s="58" t="str">
        <f t="shared" si="5"/>
        <v>AP00222</v>
      </c>
      <c r="C106" s="35" t="s">
        <v>6464</v>
      </c>
      <c r="D106" s="35" t="str">
        <f t="shared" si="4"/>
        <v>00222 - Administration 10</v>
      </c>
      <c r="E106" s="35" t="s">
        <v>6267</v>
      </c>
    </row>
    <row r="107" spans="1:5">
      <c r="A107" s="568" t="s">
        <v>6465</v>
      </c>
      <c r="B107" s="58" t="str">
        <f t="shared" si="5"/>
        <v>AP00223</v>
      </c>
      <c r="C107" s="35" t="s">
        <v>6466</v>
      </c>
      <c r="D107" s="35" t="str">
        <f t="shared" si="4"/>
        <v>00223 - Airport Operations</v>
      </c>
      <c r="E107" s="35" t="s">
        <v>6267</v>
      </c>
    </row>
    <row r="108" spans="1:5">
      <c r="A108" s="568" t="s">
        <v>6467</v>
      </c>
      <c r="B108" s="58" t="str">
        <f t="shared" si="5"/>
        <v>AP00226</v>
      </c>
      <c r="C108" s="35" t="s">
        <v>6468</v>
      </c>
      <c r="D108" s="35" t="str">
        <f t="shared" si="4"/>
        <v>00226 - Budget Department Operations</v>
      </c>
      <c r="E108" s="35" t="s">
        <v>6267</v>
      </c>
    </row>
    <row r="109" spans="1:5">
      <c r="A109" s="568" t="s">
        <v>6469</v>
      </c>
      <c r="B109" s="58" t="str">
        <f t="shared" si="5"/>
        <v>AP00229</v>
      </c>
      <c r="C109" s="35" t="s">
        <v>6470</v>
      </c>
      <c r="D109" s="35" t="str">
        <f t="shared" si="4"/>
        <v>00229 - BSEED Administration and Licenses</v>
      </c>
      <c r="E109" s="35" t="s">
        <v>6267</v>
      </c>
    </row>
    <row r="110" spans="1:5">
      <c r="A110" s="568" t="s">
        <v>6471</v>
      </c>
      <c r="B110" s="58" t="str">
        <f t="shared" si="5"/>
        <v>AP00231</v>
      </c>
      <c r="C110" s="35" t="s">
        <v>6472</v>
      </c>
      <c r="D110" s="35" t="str">
        <f t="shared" si="4"/>
        <v>00231 - Inspections</v>
      </c>
      <c r="E110" s="35" t="s">
        <v>6267</v>
      </c>
    </row>
    <row r="111" spans="1:5">
      <c r="A111" s="568" t="s">
        <v>6473</v>
      </c>
      <c r="B111" s="58" t="str">
        <f t="shared" si="5"/>
        <v>AP00239</v>
      </c>
      <c r="C111" s="35" t="s">
        <v>6474</v>
      </c>
      <c r="D111" s="35" t="str">
        <f t="shared" si="4"/>
        <v>00239 - Consumer Advocacy</v>
      </c>
      <c r="E111" s="35" t="s">
        <v>6267</v>
      </c>
    </row>
    <row r="112" spans="1:5">
      <c r="A112" s="568" t="s">
        <v>5741</v>
      </c>
      <c r="B112" s="58" t="str">
        <f t="shared" si="5"/>
        <v>AP00245</v>
      </c>
      <c r="C112" s="35" t="s">
        <v>6475</v>
      </c>
      <c r="D112" s="35" t="str">
        <f t="shared" si="4"/>
        <v>00245 - OCFO Office of the Controller</v>
      </c>
      <c r="E112" s="35" t="s">
        <v>6267</v>
      </c>
    </row>
    <row r="113" spans="1:5">
      <c r="A113" s="568" t="s">
        <v>6476</v>
      </c>
      <c r="B113" s="58" t="str">
        <f t="shared" si="5"/>
        <v>AP00246</v>
      </c>
      <c r="C113" s="35" t="s">
        <v>6477</v>
      </c>
      <c r="D113" s="35" t="str">
        <f t="shared" si="4"/>
        <v>00246 - OCFO Pension and Employee Benefits</v>
      </c>
      <c r="E113" s="35" t="s">
        <v>6267</v>
      </c>
    </row>
    <row r="114" spans="1:5">
      <c r="A114" s="568" t="s">
        <v>5736</v>
      </c>
      <c r="B114" s="58" t="str">
        <f t="shared" si="5"/>
        <v>AP00247</v>
      </c>
      <c r="C114" s="35" t="s">
        <v>6478</v>
      </c>
      <c r="D114" s="35" t="str">
        <f t="shared" si="4"/>
        <v>00247 - OCFO City Income Tax Operations</v>
      </c>
      <c r="E114" s="35" t="s">
        <v>6267</v>
      </c>
    </row>
    <row r="115" spans="1:5">
      <c r="A115" s="568" t="s">
        <v>187</v>
      </c>
      <c r="B115" s="58" t="str">
        <f t="shared" si="5"/>
        <v>AP00250</v>
      </c>
      <c r="C115" s="35" t="s">
        <v>6479</v>
      </c>
      <c r="D115" s="35" t="str">
        <f t="shared" si="4"/>
        <v>00250 - CRIO Department Administration</v>
      </c>
      <c r="E115" s="35" t="s">
        <v>6267</v>
      </c>
    </row>
    <row r="116" spans="1:5">
      <c r="A116" s="568" t="s">
        <v>6480</v>
      </c>
      <c r="B116" s="58" t="str">
        <f t="shared" si="5"/>
        <v>AP00255</v>
      </c>
      <c r="C116" s="35" t="s">
        <v>6481</v>
      </c>
      <c r="D116" s="35" t="str">
        <f t="shared" si="4"/>
        <v>00255 - Law Legislative Liaison</v>
      </c>
      <c r="E116" s="35" t="s">
        <v>6267</v>
      </c>
    </row>
    <row r="117" spans="1:5">
      <c r="A117" s="568" t="s">
        <v>6482</v>
      </c>
      <c r="B117" s="58" t="str">
        <f t="shared" si="5"/>
        <v>AP00261</v>
      </c>
      <c r="C117" s="35" t="s">
        <v>6483</v>
      </c>
      <c r="D117" s="35" t="str">
        <f t="shared" si="4"/>
        <v>00261 - OAG Auditing Operations</v>
      </c>
      <c r="E117" s="35" t="s">
        <v>6267</v>
      </c>
    </row>
    <row r="118" spans="1:5">
      <c r="A118" s="568" t="s">
        <v>6484</v>
      </c>
      <c r="B118" s="58" t="str">
        <f t="shared" si="5"/>
        <v>AP00265</v>
      </c>
      <c r="C118" s="35" t="s">
        <v>6485</v>
      </c>
      <c r="D118" s="35" t="str">
        <f t="shared" si="4"/>
        <v>00265 - City Clerk Operations</v>
      </c>
      <c r="E118" s="35" t="s">
        <v>6267</v>
      </c>
    </row>
    <row r="119" spans="1:5">
      <c r="A119" s="568" t="s">
        <v>6486</v>
      </c>
      <c r="B119" s="58" t="str">
        <f t="shared" si="5"/>
        <v>AP00269</v>
      </c>
      <c r="C119" s="35" t="s">
        <v>6487</v>
      </c>
      <c r="D119" s="35" t="str">
        <f t="shared" si="4"/>
        <v>00269 - City Legislative Functions</v>
      </c>
      <c r="E119" s="35" t="s">
        <v>6267</v>
      </c>
    </row>
    <row r="120" spans="1:5">
      <c r="A120" s="568" t="s">
        <v>6488</v>
      </c>
      <c r="B120" s="58" t="str">
        <f t="shared" si="5"/>
        <v>AP00276</v>
      </c>
      <c r="C120" s="35" t="s">
        <v>6489</v>
      </c>
      <c r="D120" s="35" t="str">
        <f t="shared" si="4"/>
        <v>00276 - Greater Detroit Resource Recovery Authority</v>
      </c>
      <c r="E120" s="35" t="s">
        <v>6267</v>
      </c>
    </row>
    <row r="121" spans="1:5">
      <c r="A121" s="568" t="s">
        <v>6490</v>
      </c>
      <c r="B121" s="58" t="str">
        <f t="shared" si="5"/>
        <v>AP00277</v>
      </c>
      <c r="C121" s="35" t="s">
        <v>6491</v>
      </c>
      <c r="D121" s="35" t="str">
        <f t="shared" si="4"/>
        <v>00277 - Non Dept Detroit Building Authority</v>
      </c>
      <c r="E121" s="35" t="s">
        <v>6267</v>
      </c>
    </row>
    <row r="122" spans="1:5">
      <c r="A122" s="568" t="s">
        <v>6492</v>
      </c>
      <c r="B122" s="58" t="str">
        <f t="shared" si="5"/>
        <v>AP00299</v>
      </c>
      <c r="C122" s="35" t="s">
        <v>6493</v>
      </c>
      <c r="D122" s="35" t="str">
        <f t="shared" si="4"/>
        <v>00299 - Sidewalk Intersection</v>
      </c>
      <c r="E122" s="35" t="s">
        <v>6267</v>
      </c>
    </row>
    <row r="123" spans="1:5">
      <c r="A123" s="568" t="s">
        <v>6494</v>
      </c>
      <c r="B123" s="58" t="str">
        <f t="shared" si="5"/>
        <v>AP00300</v>
      </c>
      <c r="C123" s="35" t="s">
        <v>6495</v>
      </c>
      <c r="D123" s="35" t="str">
        <f t="shared" si="4"/>
        <v>00300 - Cobo HVAC and Lighting Renovation</v>
      </c>
      <c r="E123" s="35" t="s">
        <v>6267</v>
      </c>
    </row>
    <row r="124" spans="1:5">
      <c r="A124" s="568" t="s">
        <v>6496</v>
      </c>
      <c r="B124" s="58" t="str">
        <f t="shared" si="5"/>
        <v>AP00321</v>
      </c>
      <c r="C124" s="35" t="s">
        <v>6497</v>
      </c>
      <c r="D124" s="35" t="str">
        <f t="shared" si="4"/>
        <v>00321 - Police Secret Service Fund</v>
      </c>
      <c r="E124" s="35" t="s">
        <v>6498</v>
      </c>
    </row>
    <row r="125" spans="1:5">
      <c r="A125" s="568" t="s">
        <v>6499</v>
      </c>
      <c r="B125" s="58" t="str">
        <f t="shared" si="5"/>
        <v>AP00335</v>
      </c>
      <c r="C125" s="35" t="s">
        <v>6500</v>
      </c>
      <c r="D125" s="35" t="str">
        <f t="shared" si="4"/>
        <v>00335 - Non Dept Parking Programs</v>
      </c>
      <c r="E125" s="35" t="s">
        <v>6267</v>
      </c>
    </row>
    <row r="126" spans="1:5">
      <c r="A126" s="568" t="s">
        <v>6501</v>
      </c>
      <c r="B126" s="58" t="str">
        <f t="shared" si="5"/>
        <v>AP00341</v>
      </c>
      <c r="C126" s="35" t="s">
        <v>6502</v>
      </c>
      <c r="D126" s="35" t="str">
        <f t="shared" si="4"/>
        <v>00341 - Non Dept Tax Support</v>
      </c>
      <c r="E126" s="35" t="s">
        <v>6267</v>
      </c>
    </row>
    <row r="127" spans="1:5">
      <c r="A127" s="568" t="s">
        <v>6503</v>
      </c>
      <c r="B127" s="58" t="str">
        <f t="shared" si="5"/>
        <v>AP00347</v>
      </c>
      <c r="C127" s="35" t="s">
        <v>6504</v>
      </c>
      <c r="D127" s="35" t="str">
        <f t="shared" si="4"/>
        <v>00347 - Non Dept Airport Support</v>
      </c>
      <c r="E127" s="35" t="s">
        <v>6267</v>
      </c>
    </row>
    <row r="128" spans="1:5">
      <c r="A128" s="568" t="s">
        <v>6505</v>
      </c>
      <c r="B128" s="58" t="str">
        <f t="shared" si="5"/>
        <v>AP00362</v>
      </c>
      <c r="C128" s="35" t="s">
        <v>6506</v>
      </c>
      <c r="D128" s="35" t="str">
        <f t="shared" si="4"/>
        <v>00362 - Non Dept Tax Increment Districts</v>
      </c>
      <c r="E128" s="35" t="s">
        <v>6267</v>
      </c>
    </row>
    <row r="129" spans="1:5">
      <c r="A129" s="568" t="s">
        <v>6507</v>
      </c>
      <c r="B129" s="58" t="str">
        <f t="shared" si="5"/>
        <v>AP00380</v>
      </c>
      <c r="C129" s="35" t="s">
        <v>6508</v>
      </c>
      <c r="D129" s="35" t="str">
        <f t="shared" si="4"/>
        <v>00380 - Police Grant Contributions</v>
      </c>
      <c r="E129" s="35" t="s">
        <v>6498</v>
      </c>
    </row>
    <row r="130" spans="1:5">
      <c r="A130" s="568" t="s">
        <v>6509</v>
      </c>
      <c r="B130" s="58" t="str">
        <f t="shared" si="5"/>
        <v>AP00393</v>
      </c>
      <c r="C130" s="35" t="s">
        <v>6510</v>
      </c>
      <c r="D130" s="35" t="str">
        <f t="shared" si="4"/>
        <v>00393 - 36th District Court Direct Costs</v>
      </c>
      <c r="E130" s="35" t="s">
        <v>6267</v>
      </c>
    </row>
    <row r="131" spans="1:5">
      <c r="A131" s="568" t="s">
        <v>6511</v>
      </c>
      <c r="B131" s="58" t="str">
        <f t="shared" si="5"/>
        <v>AP00396</v>
      </c>
      <c r="C131" s="35" t="s">
        <v>6512</v>
      </c>
      <c r="D131" s="35" t="str">
        <f t="shared" si="4"/>
        <v>00396 - Non Dept World Trade Program</v>
      </c>
      <c r="E131" s="35" t="s">
        <v>6267</v>
      </c>
    </row>
    <row r="132" spans="1:5">
      <c r="A132" s="568" t="s">
        <v>6513</v>
      </c>
      <c r="B132" s="58" t="str">
        <f t="shared" ref="B132:B163" si="6">"AP"&amp;A132</f>
        <v>AP00404</v>
      </c>
      <c r="C132" s="35" t="s">
        <v>6514</v>
      </c>
      <c r="D132" s="35" t="str">
        <f t="shared" ref="D132:D195" si="7">A132&amp;" - "&amp;C132</f>
        <v>00404 - Licenses Permits Weight Measures</v>
      </c>
      <c r="E132" s="35" t="s">
        <v>6267</v>
      </c>
    </row>
    <row r="133" spans="1:5">
      <c r="A133" s="568" t="s">
        <v>6515</v>
      </c>
      <c r="B133" s="58" t="str">
        <f t="shared" si="6"/>
        <v>AP00410</v>
      </c>
      <c r="C133" s="35" t="s">
        <v>6516</v>
      </c>
      <c r="D133" s="35" t="str">
        <f t="shared" si="7"/>
        <v>00410 - Nutrition Services</v>
      </c>
      <c r="E133" s="35" t="s">
        <v>6267</v>
      </c>
    </row>
    <row r="134" spans="1:5">
      <c r="A134" s="568" t="s">
        <v>6517</v>
      </c>
      <c r="B134" s="58" t="str">
        <f t="shared" si="6"/>
        <v>AP00443</v>
      </c>
      <c r="C134" s="35" t="s">
        <v>6518</v>
      </c>
      <c r="D134" s="35" t="str">
        <f t="shared" si="7"/>
        <v>00443 - SEW Extraordinary Repairs and Replacement</v>
      </c>
      <c r="E134" s="35" t="s">
        <v>6267</v>
      </c>
    </row>
    <row r="135" spans="1:5">
      <c r="A135" s="568" t="s">
        <v>6519</v>
      </c>
      <c r="B135" s="58" t="str">
        <f t="shared" si="6"/>
        <v>AP00444</v>
      </c>
      <c r="C135" s="35" t="s">
        <v>6520</v>
      </c>
      <c r="D135" s="35" t="str">
        <f t="shared" si="7"/>
        <v>00444 - Prior Year's Deficit</v>
      </c>
      <c r="E135" s="35" t="s">
        <v>6267</v>
      </c>
    </row>
    <row r="136" spans="1:5">
      <c r="A136" s="568" t="s">
        <v>6521</v>
      </c>
      <c r="B136" s="58" t="str">
        <f t="shared" si="6"/>
        <v>AP00468</v>
      </c>
      <c r="C136" s="35" t="s">
        <v>6522</v>
      </c>
      <c r="D136" s="35" t="str">
        <f t="shared" si="7"/>
        <v>00468 - Parks</v>
      </c>
      <c r="E136" s="35" t="s">
        <v>6267</v>
      </c>
    </row>
    <row r="137" spans="1:5">
      <c r="A137" s="568" t="s">
        <v>6523</v>
      </c>
      <c r="B137" s="58" t="str">
        <f t="shared" si="6"/>
        <v>AP00490</v>
      </c>
      <c r="C137" s="35" t="s">
        <v>6524</v>
      </c>
      <c r="D137" s="35" t="str">
        <f t="shared" si="7"/>
        <v>00490 - Debt Service Other Distributions</v>
      </c>
      <c r="E137" s="35" t="s">
        <v>6267</v>
      </c>
    </row>
    <row r="138" spans="1:5">
      <c r="A138" s="568" t="s">
        <v>6525</v>
      </c>
      <c r="B138" s="58" t="str">
        <f t="shared" si="6"/>
        <v>AP00527</v>
      </c>
      <c r="C138" s="35" t="s">
        <v>6526</v>
      </c>
      <c r="D138" s="35" t="str">
        <f t="shared" si="7"/>
        <v>00527 - Law Administration &amp; Operations</v>
      </c>
      <c r="E138" s="35" t="s">
        <v>6267</v>
      </c>
    </row>
    <row r="139" spans="1:5">
      <c r="A139" s="568" t="s">
        <v>6527</v>
      </c>
      <c r="B139" s="58" t="str">
        <f t="shared" si="6"/>
        <v>AP00537</v>
      </c>
      <c r="C139" s="35" t="s">
        <v>6528</v>
      </c>
      <c r="D139" s="35" t="str">
        <f t="shared" si="7"/>
        <v>00537 - Police Rape Counseling Unit</v>
      </c>
      <c r="E139" s="35" t="s">
        <v>6267</v>
      </c>
    </row>
    <row r="140" spans="1:5">
      <c r="A140" s="568" t="s">
        <v>6529</v>
      </c>
      <c r="B140" s="58" t="str">
        <f t="shared" si="6"/>
        <v>AP00551</v>
      </c>
      <c r="C140" s="35" t="s">
        <v>6530</v>
      </c>
      <c r="D140" s="35" t="str">
        <f t="shared" si="7"/>
        <v>00551 - Non Dept Prisoner Care</v>
      </c>
      <c r="E140" s="35" t="s">
        <v>6267</v>
      </c>
    </row>
    <row r="141" spans="1:5">
      <c r="A141" s="568" t="s">
        <v>6531</v>
      </c>
      <c r="B141" s="58" t="str">
        <f t="shared" si="6"/>
        <v>AP00578</v>
      </c>
      <c r="C141" s="35" t="s">
        <v>6532</v>
      </c>
      <c r="D141" s="35" t="str">
        <f t="shared" si="7"/>
        <v>00578 - Non Dept Parking Systems Operating Advance</v>
      </c>
      <c r="E141" s="35" t="s">
        <v>6267</v>
      </c>
    </row>
    <row r="142" spans="1:5">
      <c r="A142" s="568" t="s">
        <v>6533</v>
      </c>
      <c r="B142" s="58" t="str">
        <f t="shared" si="6"/>
        <v>AP00579</v>
      </c>
      <c r="C142" s="35" t="s">
        <v>6534</v>
      </c>
      <c r="D142" s="35" t="str">
        <f t="shared" si="7"/>
        <v>00579 - Non Dept Cobo Hall Expansion Project</v>
      </c>
      <c r="E142" s="35" t="s">
        <v>6267</v>
      </c>
    </row>
    <row r="143" spans="1:5">
      <c r="A143" s="568" t="s">
        <v>6535</v>
      </c>
      <c r="B143" s="58" t="str">
        <f t="shared" si="6"/>
        <v>AP00580</v>
      </c>
      <c r="C143" s="35" t="s">
        <v>6536</v>
      </c>
      <c r="D143" s="35" t="str">
        <f t="shared" si="7"/>
        <v>00580 - Police Public Acts 301</v>
      </c>
      <c r="E143" s="35" t="s">
        <v>6267</v>
      </c>
    </row>
    <row r="144" spans="1:5">
      <c r="A144" s="568" t="s">
        <v>6537</v>
      </c>
      <c r="B144" s="58" t="str">
        <f t="shared" si="6"/>
        <v>AP00583</v>
      </c>
      <c r="C144" s="35" t="s">
        <v>6538</v>
      </c>
      <c r="D144" s="35" t="str">
        <f t="shared" si="7"/>
        <v>00583 - WAT Water Extraordinary Repair and Replacement</v>
      </c>
      <c r="E144" s="35" t="s">
        <v>6267</v>
      </c>
    </row>
    <row r="145" spans="1:5">
      <c r="A145" s="568" t="s">
        <v>5863</v>
      </c>
      <c r="B145" s="58" t="str">
        <f t="shared" si="6"/>
        <v>AP00595</v>
      </c>
      <c r="C145" s="35" t="s">
        <v>6539</v>
      </c>
      <c r="D145" s="35" t="str">
        <f t="shared" si="7"/>
        <v>00595 - HRD Economic Development Corporation</v>
      </c>
      <c r="E145" s="35" t="s">
        <v>6267</v>
      </c>
    </row>
    <row r="146" spans="1:5">
      <c r="A146" s="568" t="s">
        <v>5864</v>
      </c>
      <c r="B146" s="58" t="str">
        <f t="shared" si="6"/>
        <v>AP00597</v>
      </c>
      <c r="C146" s="35" t="s">
        <v>6540</v>
      </c>
      <c r="D146" s="35" t="str">
        <f t="shared" si="7"/>
        <v>00597 - HRD Economic Growth Corporation</v>
      </c>
      <c r="E146" s="35" t="s">
        <v>6267</v>
      </c>
    </row>
    <row r="147" spans="1:5">
      <c r="A147" s="568" t="s">
        <v>6541</v>
      </c>
      <c r="B147" s="58" t="str">
        <f t="shared" si="6"/>
        <v>AP00624</v>
      </c>
      <c r="C147" s="35" t="s">
        <v>6542</v>
      </c>
      <c r="D147" s="35" t="str">
        <f t="shared" si="7"/>
        <v>00624 - Contribution to Housing Fund Reserve</v>
      </c>
      <c r="E147" s="35" t="s">
        <v>6267</v>
      </c>
    </row>
    <row r="148" spans="1:5">
      <c r="A148" s="568" t="s">
        <v>6543</v>
      </c>
      <c r="B148" s="58" t="str">
        <f t="shared" si="6"/>
        <v>AP00643</v>
      </c>
      <c r="C148" s="35" t="s">
        <v>6544</v>
      </c>
      <c r="D148" s="35" t="str">
        <f t="shared" si="7"/>
        <v>00643 - Wholesale District Expansion 643</v>
      </c>
      <c r="E148" s="35" t="s">
        <v>6267</v>
      </c>
    </row>
    <row r="149" spans="1:5">
      <c r="A149" s="568" t="s">
        <v>6545</v>
      </c>
      <c r="B149" s="58" t="str">
        <f t="shared" si="6"/>
        <v>AP00648</v>
      </c>
      <c r="C149" s="35" t="s">
        <v>6546</v>
      </c>
      <c r="D149" s="35" t="str">
        <f t="shared" si="7"/>
        <v>00648 - Police Enhanced Drug Enforcement Program</v>
      </c>
      <c r="E149" s="35" t="s">
        <v>6267</v>
      </c>
    </row>
    <row r="150" spans="1:5">
      <c r="A150" s="568" t="s">
        <v>6547</v>
      </c>
      <c r="B150" s="58" t="str">
        <f t="shared" si="6"/>
        <v>AP00650</v>
      </c>
      <c r="C150" s="35" t="s">
        <v>6548</v>
      </c>
      <c r="D150" s="35" t="str">
        <f t="shared" si="7"/>
        <v>00650 - Non Dept General Bond Fund Investment Earning</v>
      </c>
      <c r="E150" s="35" t="s">
        <v>6267</v>
      </c>
    </row>
    <row r="151" spans="1:5">
      <c r="A151" s="568" t="s">
        <v>6549</v>
      </c>
      <c r="B151" s="58" t="str">
        <f t="shared" si="6"/>
        <v>AP00663</v>
      </c>
      <c r="C151" s="35" t="s">
        <v>6550</v>
      </c>
      <c r="D151" s="35" t="str">
        <f t="shared" si="7"/>
        <v>00663 - 36th District Court Security Reimbursement</v>
      </c>
      <c r="E151" s="35" t="s">
        <v>6267</v>
      </c>
    </row>
    <row r="152" spans="1:5">
      <c r="A152" s="568" t="s">
        <v>6551</v>
      </c>
      <c r="B152" s="58" t="str">
        <f t="shared" si="6"/>
        <v>AP00664</v>
      </c>
      <c r="C152" s="35" t="s">
        <v>6552</v>
      </c>
      <c r="D152" s="35" t="str">
        <f t="shared" si="7"/>
        <v>00664 - Non Dept CAYMC Building Rent &amp; Rehabilitation</v>
      </c>
      <c r="E152" s="35" t="s">
        <v>6267</v>
      </c>
    </row>
    <row r="153" spans="1:5">
      <c r="A153" s="568" t="s">
        <v>6553</v>
      </c>
      <c r="B153" s="58" t="str">
        <f t="shared" si="6"/>
        <v>AP00675</v>
      </c>
      <c r="C153" s="35" t="s">
        <v>6554</v>
      </c>
      <c r="D153" s="35" t="str">
        <f t="shared" si="7"/>
        <v>00675 - Capital Improvement Bonds 675</v>
      </c>
      <c r="E153" s="35" t="s">
        <v>6267</v>
      </c>
    </row>
    <row r="154" spans="1:5">
      <c r="A154" s="568" t="s">
        <v>6555</v>
      </c>
      <c r="B154" s="58" t="str">
        <f t="shared" si="6"/>
        <v>AP00683</v>
      </c>
      <c r="C154" s="35" t="s">
        <v>6556</v>
      </c>
      <c r="D154" s="35" t="str">
        <f t="shared" si="7"/>
        <v>00683 - Capital Improvement Bonds 683</v>
      </c>
      <c r="E154" s="35" t="s">
        <v>6267</v>
      </c>
    </row>
    <row r="155" spans="1:5">
      <c r="A155" s="568" t="s">
        <v>6557</v>
      </c>
      <c r="B155" s="58" t="str">
        <f t="shared" si="6"/>
        <v>AP00686</v>
      </c>
      <c r="C155" s="35" t="s">
        <v>6558</v>
      </c>
      <c r="D155" s="35" t="str">
        <f t="shared" si="7"/>
        <v>00686 - G O Bonds Series 1988A Investment Earning</v>
      </c>
      <c r="E155" s="35" t="s">
        <v>6267</v>
      </c>
    </row>
    <row r="156" spans="1:5">
      <c r="A156" s="568" t="s">
        <v>6559</v>
      </c>
      <c r="B156" s="58" t="str">
        <f t="shared" si="6"/>
        <v>AP00699</v>
      </c>
      <c r="C156" s="35" t="s">
        <v>6560</v>
      </c>
      <c r="D156" s="35" t="str">
        <f t="shared" si="7"/>
        <v>00699 - Capital Reinvestment 699</v>
      </c>
      <c r="E156" s="35" t="s">
        <v>6267</v>
      </c>
    </row>
    <row r="157" spans="1:5">
      <c r="A157" s="568" t="s">
        <v>6561</v>
      </c>
      <c r="B157" s="58" t="str">
        <f t="shared" si="6"/>
        <v>AP00702</v>
      </c>
      <c r="C157" s="35" t="s">
        <v>6562</v>
      </c>
      <c r="D157" s="35" t="str">
        <f t="shared" si="7"/>
        <v>00702 - Capital Reinvestment</v>
      </c>
      <c r="E157" s="35" t="s">
        <v>6267</v>
      </c>
    </row>
    <row r="158" spans="1:5">
      <c r="A158" s="568" t="s">
        <v>6563</v>
      </c>
      <c r="B158" s="58" t="str">
        <f t="shared" si="6"/>
        <v>AP00705</v>
      </c>
      <c r="C158" s="35" t="s">
        <v>6564</v>
      </c>
      <c r="D158" s="35" t="str">
        <f t="shared" si="7"/>
        <v>00705 - Wholesale District Expansion</v>
      </c>
      <c r="E158" s="35" t="s">
        <v>6267</v>
      </c>
    </row>
    <row r="159" spans="1:5">
      <c r="A159" s="568" t="s">
        <v>6565</v>
      </c>
      <c r="B159" s="58" t="str">
        <f t="shared" si="6"/>
        <v>AP00715</v>
      </c>
      <c r="C159" s="35" t="s">
        <v>6566</v>
      </c>
      <c r="D159" s="35" t="str">
        <f t="shared" si="7"/>
        <v>00715 - Fire Vehicle Management &amp; Supply</v>
      </c>
      <c r="E159" s="35" t="s">
        <v>6267</v>
      </c>
    </row>
    <row r="160" spans="1:5">
      <c r="A160" s="568" t="s">
        <v>6567</v>
      </c>
      <c r="B160" s="58" t="str">
        <f t="shared" si="6"/>
        <v>AP00718</v>
      </c>
      <c r="C160" s="35" t="s">
        <v>6568</v>
      </c>
      <c r="D160" s="35" t="str">
        <f t="shared" si="7"/>
        <v>00718 - Fire Fighting Operations</v>
      </c>
      <c r="E160" s="35" t="s">
        <v>6267</v>
      </c>
    </row>
    <row r="161" spans="1:5">
      <c r="A161" s="568" t="s">
        <v>6569</v>
      </c>
      <c r="B161" s="58" t="str">
        <f t="shared" si="6"/>
        <v>AP00744</v>
      </c>
      <c r="C161" s="35" t="s">
        <v>6570</v>
      </c>
      <c r="D161" s="35" t="str">
        <f t="shared" si="7"/>
        <v>00744 - 1989 _ Sewerage Bond Series</v>
      </c>
      <c r="E161" s="35" t="s">
        <v>6267</v>
      </c>
    </row>
    <row r="162" spans="1:5">
      <c r="A162" s="568" t="s">
        <v>6571</v>
      </c>
      <c r="B162" s="58" t="str">
        <f t="shared" si="6"/>
        <v>AP00747</v>
      </c>
      <c r="C162" s="35" t="s">
        <v>6572</v>
      </c>
      <c r="D162" s="35" t="str">
        <f t="shared" si="7"/>
        <v>00747 - G O Bonds Series 1989A Investment Earning</v>
      </c>
      <c r="E162" s="35" t="s">
        <v>6267</v>
      </c>
    </row>
    <row r="163" spans="1:5">
      <c r="A163" s="568" t="s">
        <v>6573</v>
      </c>
      <c r="B163" s="58" t="str">
        <f t="shared" si="6"/>
        <v>AP00758</v>
      </c>
      <c r="C163" s="35" t="s">
        <v>6574</v>
      </c>
      <c r="D163" s="35" t="str">
        <f t="shared" si="7"/>
        <v>00758 - WAT Water Bond Reserve</v>
      </c>
      <c r="E163" s="35" t="s">
        <v>6267</v>
      </c>
    </row>
    <row r="164" spans="1:5">
      <c r="A164" s="568" t="s">
        <v>6575</v>
      </c>
      <c r="B164" s="58" t="str">
        <f t="shared" ref="B164:B177" si="8">"AP"&amp;A164</f>
        <v>AP00759</v>
      </c>
      <c r="C164" s="35" t="s">
        <v>6576</v>
      </c>
      <c r="D164" s="35" t="str">
        <f t="shared" si="7"/>
        <v>00759 - SEW Sewage Bond Reserve</v>
      </c>
      <c r="E164" s="35" t="s">
        <v>6267</v>
      </c>
    </row>
    <row r="165" spans="1:5">
      <c r="A165" s="568" t="s">
        <v>6577</v>
      </c>
      <c r="B165" s="58" t="str">
        <f t="shared" si="8"/>
        <v>AP00760</v>
      </c>
      <c r="C165" s="35" t="s">
        <v>6578</v>
      </c>
      <c r="D165" s="35" t="str">
        <f t="shared" si="7"/>
        <v>00760 - Fire Communications &amp; Systems Support</v>
      </c>
      <c r="E165" s="35" t="s">
        <v>6267</v>
      </c>
    </row>
    <row r="166" spans="1:5">
      <c r="A166" s="568" t="s">
        <v>6579</v>
      </c>
      <c r="B166" s="58" t="str">
        <f t="shared" si="8"/>
        <v>AP00767</v>
      </c>
      <c r="C166" s="35" t="s">
        <v>6580</v>
      </c>
      <c r="D166" s="35" t="str">
        <f t="shared" si="7"/>
        <v>00767 - G O Bonds Series 1990A Investment Earning</v>
      </c>
      <c r="E166" s="35" t="s">
        <v>6267</v>
      </c>
    </row>
    <row r="167" spans="1:5">
      <c r="A167" s="568" t="s">
        <v>6581</v>
      </c>
      <c r="B167" s="58" t="str">
        <f t="shared" si="8"/>
        <v>AP00771</v>
      </c>
      <c r="C167" s="35" t="s">
        <v>6582</v>
      </c>
      <c r="D167" s="35" t="str">
        <f t="shared" si="7"/>
        <v>00771 - Capital Improvement Bonds 771</v>
      </c>
      <c r="E167" s="35" t="s">
        <v>6267</v>
      </c>
    </row>
    <row r="168" spans="1:5">
      <c r="A168" s="568" t="s">
        <v>6583</v>
      </c>
      <c r="B168" s="58" t="str">
        <f t="shared" si="8"/>
        <v>AP00774</v>
      </c>
      <c r="C168" s="35" t="s">
        <v>6584</v>
      </c>
      <c r="D168" s="35" t="str">
        <f t="shared" si="7"/>
        <v>00774 - Capital Improvement Bonds 774</v>
      </c>
      <c r="E168" s="35" t="s">
        <v>6267</v>
      </c>
    </row>
    <row r="169" spans="1:5">
      <c r="A169" s="568" t="s">
        <v>6585</v>
      </c>
      <c r="B169" s="58" t="str">
        <f t="shared" si="8"/>
        <v>AP00776</v>
      </c>
      <c r="C169" s="35" t="s">
        <v>6586</v>
      </c>
      <c r="D169" s="35" t="str">
        <f t="shared" si="7"/>
        <v>00776 - Fort Wayne Visitor and Information Center</v>
      </c>
      <c r="E169" s="35" t="s">
        <v>6267</v>
      </c>
    </row>
    <row r="170" spans="1:5">
      <c r="A170" s="568" t="s">
        <v>6587</v>
      </c>
      <c r="B170" s="58" t="str">
        <f t="shared" si="8"/>
        <v>AP00780</v>
      </c>
      <c r="C170" s="35" t="s">
        <v>6588</v>
      </c>
      <c r="D170" s="35" t="str">
        <f t="shared" si="7"/>
        <v>00780 - Downtown Development Auth SBT</v>
      </c>
      <c r="E170" s="35" t="s">
        <v>6267</v>
      </c>
    </row>
    <row r="171" spans="1:5">
      <c r="A171" s="568" t="s">
        <v>6589</v>
      </c>
      <c r="B171" s="58" t="str">
        <f t="shared" si="8"/>
        <v>AP00815</v>
      </c>
      <c r="C171" s="35" t="s">
        <v>6590</v>
      </c>
      <c r="D171" s="35" t="str">
        <f t="shared" si="7"/>
        <v>00815 - 1991 Sewerage Bond Series</v>
      </c>
      <c r="E171" s="35" t="s">
        <v>6267</v>
      </c>
    </row>
    <row r="172" spans="1:5">
      <c r="A172" s="568" t="s">
        <v>6591</v>
      </c>
      <c r="B172" s="58" t="str">
        <f t="shared" si="8"/>
        <v>AP00816</v>
      </c>
      <c r="C172" s="35" t="s">
        <v>6592</v>
      </c>
      <c r="D172" s="35" t="str">
        <f t="shared" si="7"/>
        <v>00816 - Non Dept G O Bonds Series 1991 Investment Earning</v>
      </c>
      <c r="E172" s="35" t="s">
        <v>6267</v>
      </c>
    </row>
    <row r="173" spans="1:5">
      <c r="A173" s="568" t="s">
        <v>6593</v>
      </c>
      <c r="B173" s="58" t="str">
        <f t="shared" si="8"/>
        <v>AP00823</v>
      </c>
      <c r="C173" s="35" t="s">
        <v>6594</v>
      </c>
      <c r="D173" s="35" t="str">
        <f t="shared" si="7"/>
        <v>00823 - Main Street Lighting 91</v>
      </c>
      <c r="E173" s="35" t="s">
        <v>6267</v>
      </c>
    </row>
    <row r="174" spans="1:5">
      <c r="A174" s="568" t="s">
        <v>6595</v>
      </c>
      <c r="B174" s="58" t="str">
        <f t="shared" si="8"/>
        <v>AP00832</v>
      </c>
      <c r="C174" s="35" t="s">
        <v>6596</v>
      </c>
      <c r="D174" s="35" t="str">
        <f t="shared" si="7"/>
        <v>00832 - OCFO Departmental Accounting Operations</v>
      </c>
      <c r="E174" s="35" t="s">
        <v>6267</v>
      </c>
    </row>
    <row r="175" spans="1:5">
      <c r="A175" s="568" t="s">
        <v>6597</v>
      </c>
      <c r="B175" s="58" t="str">
        <f t="shared" si="8"/>
        <v>AP00833</v>
      </c>
      <c r="C175" s="35" t="s">
        <v>6598</v>
      </c>
      <c r="D175" s="35" t="str">
        <f t="shared" si="7"/>
        <v>00833 - HR Employee Services</v>
      </c>
      <c r="E175" s="35" t="s">
        <v>6267</v>
      </c>
    </row>
    <row r="176" spans="1:5">
      <c r="A176" s="568" t="s">
        <v>6599</v>
      </c>
      <c r="B176" s="58" t="str">
        <f t="shared" si="8"/>
        <v>AP00838</v>
      </c>
      <c r="C176" s="35" t="s">
        <v>6600</v>
      </c>
      <c r="D176" s="35" t="str">
        <f t="shared" si="7"/>
        <v>00838 - SEW State Revenue Sharing</v>
      </c>
      <c r="E176" s="35" t="s">
        <v>6267</v>
      </c>
    </row>
    <row r="177" spans="1:5">
      <c r="A177" s="568" t="s">
        <v>6601</v>
      </c>
      <c r="B177" s="58" t="str">
        <f t="shared" si="8"/>
        <v>AP00839</v>
      </c>
      <c r="C177" s="35" t="s">
        <v>6602</v>
      </c>
      <c r="D177" s="35" t="str">
        <f t="shared" si="7"/>
        <v>00839 - Non Dept G O Bonds Series 1993 Investment Earning</v>
      </c>
      <c r="E177" s="35" t="s">
        <v>6267</v>
      </c>
    </row>
    <row r="178" spans="1:5">
      <c r="A178" s="568" t="s">
        <v>6603</v>
      </c>
      <c r="B178" s="58" t="s">
        <v>6604</v>
      </c>
      <c r="C178" s="35" t="s">
        <v>6605</v>
      </c>
      <c r="D178" s="35" t="str">
        <f t="shared" si="7"/>
        <v>00844 - Charter Commission</v>
      </c>
      <c r="E178" s="35" t="s">
        <v>6267</v>
      </c>
    </row>
    <row r="179" spans="1:5">
      <c r="A179" s="568" t="s">
        <v>6606</v>
      </c>
      <c r="B179" s="58" t="str">
        <f t="shared" ref="B179:B242" si="9">"AP"&amp;A179</f>
        <v>AP00845</v>
      </c>
      <c r="C179" s="35" t="s">
        <v>6607</v>
      </c>
      <c r="D179" s="35" t="str">
        <f t="shared" si="7"/>
        <v>00845 - 1994 Zoo Capital Improvements</v>
      </c>
      <c r="E179" s="35" t="s">
        <v>6267</v>
      </c>
    </row>
    <row r="180" spans="1:5">
      <c r="A180" s="568" t="s">
        <v>6608</v>
      </c>
      <c r="B180" s="58" t="str">
        <f t="shared" si="9"/>
        <v>AP00849</v>
      </c>
      <c r="C180" s="35" t="s">
        <v>6609</v>
      </c>
      <c r="D180" s="35" t="str">
        <f t="shared" si="7"/>
        <v>00849 - State Funded Demolition Grant</v>
      </c>
      <c r="E180" s="35" t="s">
        <v>6267</v>
      </c>
    </row>
    <row r="181" spans="1:5">
      <c r="A181" s="568" t="s">
        <v>6610</v>
      </c>
      <c r="B181" s="58" t="str">
        <f t="shared" si="9"/>
        <v>AP00851</v>
      </c>
      <c r="C181" s="35" t="s">
        <v>6611</v>
      </c>
      <c r="D181" s="35" t="str">
        <f t="shared" si="7"/>
        <v>00851 - Water Bond Proceeds Series 93</v>
      </c>
      <c r="E181" s="35" t="s">
        <v>6267</v>
      </c>
    </row>
    <row r="182" spans="1:5">
      <c r="A182" s="568" t="s">
        <v>6612</v>
      </c>
      <c r="B182" s="58" t="str">
        <f t="shared" si="9"/>
        <v>AP00852</v>
      </c>
      <c r="C182" s="35" t="s">
        <v>6613</v>
      </c>
      <c r="D182" s="35" t="str">
        <f t="shared" si="7"/>
        <v>00852 - Non Dept Claims Fund (Insurance Premium)</v>
      </c>
      <c r="E182" s="35" t="s">
        <v>6267</v>
      </c>
    </row>
    <row r="183" spans="1:5">
      <c r="A183" s="568" t="s">
        <v>6614</v>
      </c>
      <c r="B183" s="58" t="str">
        <f t="shared" si="9"/>
        <v>AP00854</v>
      </c>
      <c r="C183" s="35" t="s">
        <v>6615</v>
      </c>
      <c r="D183" s="35" t="str">
        <f t="shared" si="7"/>
        <v>00854 - HR Hearings and Policy Development</v>
      </c>
      <c r="E183" s="35" t="s">
        <v>6267</v>
      </c>
    </row>
    <row r="184" spans="1:5">
      <c r="A184" s="568" t="s">
        <v>6616</v>
      </c>
      <c r="B184" s="58" t="str">
        <f t="shared" si="9"/>
        <v>AP00855</v>
      </c>
      <c r="C184" s="35" t="s">
        <v>6617</v>
      </c>
      <c r="D184" s="35" t="str">
        <f t="shared" si="7"/>
        <v>00855 - Planning and Development Bonds</v>
      </c>
      <c r="E184" s="35" t="s">
        <v>6267</v>
      </c>
    </row>
    <row r="185" spans="1:5">
      <c r="A185" s="568" t="s">
        <v>6618</v>
      </c>
      <c r="B185" s="58" t="str">
        <f t="shared" si="9"/>
        <v>AP00859</v>
      </c>
      <c r="C185" s="35" t="s">
        <v>6562</v>
      </c>
      <c r="D185" s="35" t="str">
        <f t="shared" si="7"/>
        <v>00859 - Capital Reinvestment</v>
      </c>
      <c r="E185" s="35" t="s">
        <v>6267</v>
      </c>
    </row>
    <row r="186" spans="1:5">
      <c r="A186" s="568" t="s">
        <v>6619</v>
      </c>
      <c r="B186" s="58" t="str">
        <f t="shared" si="9"/>
        <v>AP00862</v>
      </c>
      <c r="C186" s="35" t="s">
        <v>6620</v>
      </c>
      <c r="D186" s="35" t="str">
        <f t="shared" si="7"/>
        <v>00862 - Youth Activity_old</v>
      </c>
      <c r="E186" s="35" t="s">
        <v>6267</v>
      </c>
    </row>
    <row r="187" spans="1:5">
      <c r="A187" s="568" t="s">
        <v>6621</v>
      </c>
      <c r="B187" s="58" t="str">
        <f t="shared" si="9"/>
        <v>AP00870</v>
      </c>
      <c r="C187" s="35" t="s">
        <v>6622</v>
      </c>
      <c r="D187" s="35" t="str">
        <f t="shared" si="7"/>
        <v>00870 - Non Dept Centralized Payments</v>
      </c>
      <c r="E187" s="35" t="s">
        <v>6267</v>
      </c>
    </row>
    <row r="188" spans="1:5">
      <c r="A188" s="568" t="s">
        <v>6623</v>
      </c>
      <c r="B188" s="58" t="str">
        <f t="shared" si="9"/>
        <v>AP00871</v>
      </c>
      <c r="C188" s="35" t="s">
        <v>6624</v>
      </c>
      <c r="D188" s="35" t="str">
        <f t="shared" si="7"/>
        <v>00871 - Recreation Gethsemane Cemetery</v>
      </c>
      <c r="E188" s="35" t="s">
        <v>6267</v>
      </c>
    </row>
    <row r="189" spans="1:5">
      <c r="A189" s="568" t="s">
        <v>6625</v>
      </c>
      <c r="B189" s="58" t="str">
        <f t="shared" si="9"/>
        <v>AP00872</v>
      </c>
      <c r="C189" s="35" t="s">
        <v>6626</v>
      </c>
      <c r="D189" s="35" t="str">
        <f t="shared" si="7"/>
        <v>00872 - Halloween Initiative</v>
      </c>
      <c r="E189" s="35" t="s">
        <v>6267</v>
      </c>
    </row>
    <row r="190" spans="1:5">
      <c r="A190" s="568" t="s">
        <v>6627</v>
      </c>
      <c r="B190" s="58" t="str">
        <f t="shared" si="9"/>
        <v>AP00879</v>
      </c>
      <c r="C190" s="35" t="s">
        <v>6628</v>
      </c>
      <c r="D190" s="35" t="str">
        <f t="shared" si="7"/>
        <v>00879 - Contract Compliance</v>
      </c>
      <c r="E190" s="35" t="s">
        <v>6267</v>
      </c>
    </row>
    <row r="191" spans="1:5">
      <c r="A191" s="568" t="s">
        <v>6629</v>
      </c>
      <c r="B191" s="58" t="str">
        <f t="shared" si="9"/>
        <v>AP00880</v>
      </c>
      <c r="C191" s="35" t="s">
        <v>6630</v>
      </c>
      <c r="D191" s="35" t="str">
        <f t="shared" si="7"/>
        <v>00880 - Police Detroit Pal</v>
      </c>
      <c r="E191" s="35" t="s">
        <v>6267</v>
      </c>
    </row>
    <row r="192" spans="1:5">
      <c r="A192" s="568" t="s">
        <v>6631</v>
      </c>
      <c r="B192" s="58" t="str">
        <f t="shared" si="9"/>
        <v>AP00883</v>
      </c>
      <c r="C192" s="35" t="s">
        <v>6632</v>
      </c>
      <c r="D192" s="35" t="str">
        <f t="shared" si="7"/>
        <v>00883 - HRD Development</v>
      </c>
      <c r="E192" s="35" t="s">
        <v>6267</v>
      </c>
    </row>
    <row r="193" spans="1:5">
      <c r="A193" s="568" t="s">
        <v>6633</v>
      </c>
      <c r="B193" s="58" t="str">
        <f t="shared" si="9"/>
        <v>AP00890</v>
      </c>
      <c r="C193" s="35" t="s">
        <v>6634</v>
      </c>
      <c r="D193" s="35" t="str">
        <f t="shared" si="7"/>
        <v>00890 - Cobo - Renewal and Replacement</v>
      </c>
      <c r="E193" s="35" t="s">
        <v>6267</v>
      </c>
    </row>
    <row r="194" spans="1:5">
      <c r="A194" s="568" t="s">
        <v>6635</v>
      </c>
      <c r="B194" s="58" t="str">
        <f t="shared" si="9"/>
        <v>AP00891</v>
      </c>
      <c r="C194" s="35" t="s">
        <v>6636</v>
      </c>
      <c r="D194" s="35" t="str">
        <f t="shared" si="7"/>
        <v>00891 - Sewage Bond Fund Series 1993A</v>
      </c>
      <c r="E194" s="35" t="s">
        <v>6267</v>
      </c>
    </row>
    <row r="195" spans="1:5">
      <c r="A195" s="568" t="s">
        <v>6637</v>
      </c>
      <c r="B195" s="58" t="str">
        <f t="shared" si="9"/>
        <v>AP00900</v>
      </c>
      <c r="C195" s="35" t="s">
        <v>6638</v>
      </c>
      <c r="D195" s="35" t="str">
        <f t="shared" si="7"/>
        <v>00900 - Urban Land Reclamation_old</v>
      </c>
      <c r="E195" s="35" t="s">
        <v>6267</v>
      </c>
    </row>
    <row r="196" spans="1:5">
      <c r="A196" s="568" t="s">
        <v>6639</v>
      </c>
      <c r="B196" s="58" t="str">
        <f t="shared" si="9"/>
        <v>AP00905</v>
      </c>
      <c r="C196" s="35" t="s">
        <v>6640</v>
      </c>
      <c r="D196" s="35" t="str">
        <f t="shared" ref="D196:D259" si="10">A196&amp;" - "&amp;C196</f>
        <v>00905 - Recreation 1994 Capital Improvements</v>
      </c>
      <c r="E196" s="35" t="s">
        <v>6267</v>
      </c>
    </row>
    <row r="197" spans="1:5">
      <c r="A197" s="568" t="s">
        <v>6641</v>
      </c>
      <c r="B197" s="58" t="str">
        <f t="shared" si="9"/>
        <v>AP00909</v>
      </c>
      <c r="C197" s="35" t="s">
        <v>6642</v>
      </c>
      <c r="D197" s="35" t="str">
        <f t="shared" si="10"/>
        <v>00909 - Victoria Park 93</v>
      </c>
      <c r="E197" s="35" t="s">
        <v>6267</v>
      </c>
    </row>
    <row r="198" spans="1:5">
      <c r="A198" s="568" t="s">
        <v>6643</v>
      </c>
      <c r="B198" s="58" t="str">
        <f t="shared" si="9"/>
        <v>AP00910</v>
      </c>
      <c r="C198" s="35" t="s">
        <v>6644</v>
      </c>
      <c r="D198" s="35" t="str">
        <f t="shared" si="10"/>
        <v>00910 - DPW City Engineer</v>
      </c>
      <c r="E198" s="35" t="s">
        <v>6267</v>
      </c>
    </row>
    <row r="199" spans="1:5">
      <c r="A199" s="568" t="s">
        <v>6645</v>
      </c>
      <c r="B199" s="58" t="str">
        <f t="shared" si="9"/>
        <v>AP00922</v>
      </c>
      <c r="C199" s="35" t="s">
        <v>6646</v>
      </c>
      <c r="D199" s="35" t="str">
        <f t="shared" si="10"/>
        <v>00922 - City Council Council President Office</v>
      </c>
      <c r="E199" s="35" t="s">
        <v>6267</v>
      </c>
    </row>
    <row r="200" spans="1:5">
      <c r="A200" s="568" t="s">
        <v>6647</v>
      </c>
      <c r="B200" s="58" t="str">
        <f t="shared" si="9"/>
        <v>AP00923</v>
      </c>
      <c r="C200" s="35" t="s">
        <v>6648</v>
      </c>
      <c r="D200" s="35" t="str">
        <f t="shared" si="10"/>
        <v>00923 - Council Member Office 1</v>
      </c>
      <c r="E200" s="35" t="s">
        <v>6267</v>
      </c>
    </row>
    <row r="201" spans="1:5">
      <c r="A201" s="568" t="s">
        <v>6649</v>
      </c>
      <c r="B201" s="58" t="str">
        <f t="shared" si="9"/>
        <v>AP00924</v>
      </c>
      <c r="C201" s="35" t="s">
        <v>6650</v>
      </c>
      <c r="D201" s="35" t="str">
        <f t="shared" si="10"/>
        <v>00924 - Council Member Office 2</v>
      </c>
      <c r="E201" s="35" t="s">
        <v>6267</v>
      </c>
    </row>
    <row r="202" spans="1:5">
      <c r="A202" s="568" t="s">
        <v>6651</v>
      </c>
      <c r="B202" s="58" t="str">
        <f t="shared" si="9"/>
        <v>AP00925</v>
      </c>
      <c r="C202" s="35" t="s">
        <v>6652</v>
      </c>
      <c r="D202" s="35" t="str">
        <f t="shared" si="10"/>
        <v>00925 - City Council Council Member Office 3</v>
      </c>
      <c r="E202" s="35" t="s">
        <v>6267</v>
      </c>
    </row>
    <row r="203" spans="1:5">
      <c r="A203" s="568" t="s">
        <v>6653</v>
      </c>
      <c r="B203" s="58" t="str">
        <f t="shared" si="9"/>
        <v>AP00926</v>
      </c>
      <c r="C203" s="35" t="s">
        <v>6654</v>
      </c>
      <c r="D203" s="35" t="str">
        <f t="shared" si="10"/>
        <v>00926 - City Council Council Member Office 4</v>
      </c>
      <c r="E203" s="35" t="s">
        <v>6267</v>
      </c>
    </row>
    <row r="204" spans="1:5">
      <c r="A204" s="568" t="s">
        <v>6655</v>
      </c>
      <c r="B204" s="58" t="str">
        <f t="shared" si="9"/>
        <v>AP00927</v>
      </c>
      <c r="C204" s="35" t="s">
        <v>6656</v>
      </c>
      <c r="D204" s="35" t="str">
        <f t="shared" si="10"/>
        <v>00927 - City Council Council Member Office 5</v>
      </c>
      <c r="E204" s="35" t="s">
        <v>6267</v>
      </c>
    </row>
    <row r="205" spans="1:5">
      <c r="A205" s="568" t="s">
        <v>6657</v>
      </c>
      <c r="B205" s="58" t="str">
        <f t="shared" si="9"/>
        <v>AP00928</v>
      </c>
      <c r="C205" s="35" t="s">
        <v>6658</v>
      </c>
      <c r="D205" s="35" t="str">
        <f t="shared" si="10"/>
        <v>00928 - City Council Council Member Office 6</v>
      </c>
      <c r="E205" s="35" t="s">
        <v>6267</v>
      </c>
    </row>
    <row r="206" spans="1:5">
      <c r="A206" s="568" t="s">
        <v>6659</v>
      </c>
      <c r="B206" s="58" t="str">
        <f t="shared" si="9"/>
        <v>AP00929</v>
      </c>
      <c r="C206" s="35" t="s">
        <v>6660</v>
      </c>
      <c r="D206" s="35" t="str">
        <f t="shared" si="10"/>
        <v>00929 - City Council Council Member Office 7</v>
      </c>
      <c r="E206" s="35" t="s">
        <v>6267</v>
      </c>
    </row>
    <row r="207" spans="1:5">
      <c r="A207" s="568" t="s">
        <v>6661</v>
      </c>
      <c r="B207" s="58" t="str">
        <f t="shared" si="9"/>
        <v>AP00930</v>
      </c>
      <c r="C207" s="35" t="s">
        <v>6662</v>
      </c>
      <c r="D207" s="35" t="str">
        <f t="shared" si="10"/>
        <v>00930 - City Council Council Member Office 8</v>
      </c>
      <c r="E207" s="35" t="s">
        <v>6267</v>
      </c>
    </row>
    <row r="208" spans="1:5">
      <c r="A208" s="568" t="s">
        <v>6663</v>
      </c>
      <c r="B208" s="58" t="str">
        <f t="shared" si="9"/>
        <v>AP00934</v>
      </c>
      <c r="C208" s="35" t="s">
        <v>6664</v>
      </c>
      <c r="D208" s="35" t="str">
        <f t="shared" si="10"/>
        <v>00934 - Seekwell Community Development NOF_00934</v>
      </c>
      <c r="E208" s="35" t="s">
        <v>6267</v>
      </c>
    </row>
    <row r="209" spans="1:5">
      <c r="A209" s="568" t="s">
        <v>6665</v>
      </c>
      <c r="B209" s="58" t="str">
        <f t="shared" si="9"/>
        <v>AP00935</v>
      </c>
      <c r="C209" s="35" t="s">
        <v>6666</v>
      </c>
      <c r="D209" s="35" t="str">
        <f t="shared" si="10"/>
        <v>00935 - EA Environmental Affairs Administration</v>
      </c>
      <c r="E209" s="35" t="s">
        <v>6267</v>
      </c>
    </row>
    <row r="210" spans="1:5">
      <c r="A210" s="568" t="s">
        <v>6667</v>
      </c>
      <c r="B210" s="58" t="str">
        <f t="shared" si="9"/>
        <v>AP00937</v>
      </c>
      <c r="C210" s="35" t="s">
        <v>6668</v>
      </c>
      <c r="D210" s="35" t="str">
        <f t="shared" si="10"/>
        <v>00937 - DDOT Claims Fund (Insurance Premium)</v>
      </c>
      <c r="E210" s="35" t="s">
        <v>6267</v>
      </c>
    </row>
    <row r="211" spans="1:5">
      <c r="A211" s="568" t="s">
        <v>6669</v>
      </c>
      <c r="B211" s="58" t="str">
        <f t="shared" si="9"/>
        <v>AP00939</v>
      </c>
      <c r="C211" s="35" t="s">
        <v>6670</v>
      </c>
      <c r="D211" s="35" t="str">
        <f t="shared" si="10"/>
        <v>00939 - Supplemental Fees (G D R R A)</v>
      </c>
      <c r="E211" s="35" t="s">
        <v>6267</v>
      </c>
    </row>
    <row r="212" spans="1:5">
      <c r="A212" s="568" t="s">
        <v>6671</v>
      </c>
      <c r="B212" s="58" t="str">
        <f t="shared" si="9"/>
        <v>AP00941</v>
      </c>
      <c r="C212" s="35" t="s">
        <v>6672</v>
      </c>
      <c r="D212" s="35" t="str">
        <f t="shared" si="10"/>
        <v>00941 - HRD Brush Park</v>
      </c>
      <c r="E212" s="35" t="s">
        <v>6267</v>
      </c>
    </row>
    <row r="213" spans="1:5">
      <c r="A213" s="568" t="s">
        <v>6673</v>
      </c>
      <c r="B213" s="58" t="str">
        <f t="shared" si="9"/>
        <v>AP00944</v>
      </c>
      <c r="C213" s="35" t="s">
        <v>6674</v>
      </c>
      <c r="D213" s="35" t="str">
        <f t="shared" si="10"/>
        <v>00944 - HRD Residential Sites</v>
      </c>
      <c r="E213" s="35" t="s">
        <v>6267</v>
      </c>
    </row>
    <row r="214" spans="1:5">
      <c r="A214" s="568" t="s">
        <v>6675</v>
      </c>
      <c r="B214" s="58" t="str">
        <f t="shared" si="9"/>
        <v>AP00945</v>
      </c>
      <c r="C214" s="35" t="s">
        <v>6676</v>
      </c>
      <c r="D214" s="35" t="str">
        <f t="shared" si="10"/>
        <v>00945 - HRD Commercial - Industrial Sites</v>
      </c>
      <c r="E214" s="35" t="s">
        <v>6267</v>
      </c>
    </row>
    <row r="215" spans="1:5">
      <c r="A215" s="568" t="s">
        <v>6677</v>
      </c>
      <c r="B215" s="58" t="str">
        <f t="shared" si="9"/>
        <v>AP00947</v>
      </c>
      <c r="C215" s="35" t="s">
        <v>6678</v>
      </c>
      <c r="D215" s="35" t="str">
        <f t="shared" si="10"/>
        <v>00947 - Trafficways Development</v>
      </c>
      <c r="E215" s="35" t="s">
        <v>6267</v>
      </c>
    </row>
    <row r="216" spans="1:5">
      <c r="A216" s="568" t="s">
        <v>6679</v>
      </c>
      <c r="B216" s="58" t="str">
        <f t="shared" si="9"/>
        <v>AP00948</v>
      </c>
      <c r="C216" s="35" t="s">
        <v>6680</v>
      </c>
      <c r="D216" s="35" t="str">
        <f t="shared" si="10"/>
        <v>00948 - HRD Chrysler Mack Avenue</v>
      </c>
      <c r="E216" s="35" t="s">
        <v>6267</v>
      </c>
    </row>
    <row r="217" spans="1:5">
      <c r="A217" s="568" t="s">
        <v>6681</v>
      </c>
      <c r="B217" s="58" t="str">
        <f t="shared" si="9"/>
        <v>AP00949</v>
      </c>
      <c r="C217" s="35" t="s">
        <v>6682</v>
      </c>
      <c r="D217" s="35" t="str">
        <f t="shared" si="10"/>
        <v>00949 - Woodward Corridor</v>
      </c>
      <c r="E217" s="35" t="s">
        <v>6267</v>
      </c>
    </row>
    <row r="218" spans="1:5">
      <c r="A218" s="568" t="s">
        <v>6683</v>
      </c>
      <c r="B218" s="58" t="str">
        <f t="shared" si="9"/>
        <v>AP00950</v>
      </c>
      <c r="C218" s="35" t="s">
        <v>6684</v>
      </c>
      <c r="D218" s="35" t="str">
        <f t="shared" si="10"/>
        <v>00950 - Jefferson Chalmers 950</v>
      </c>
      <c r="E218" s="35" t="s">
        <v>6267</v>
      </c>
    </row>
    <row r="219" spans="1:5">
      <c r="A219" s="568" t="s">
        <v>6685</v>
      </c>
      <c r="B219" s="58" t="str">
        <f t="shared" si="9"/>
        <v>AP00951</v>
      </c>
      <c r="C219" s="35" t="s">
        <v>6686</v>
      </c>
      <c r="D219" s="35" t="str">
        <f t="shared" si="10"/>
        <v>00951 - Ford Auditorium</v>
      </c>
      <c r="E219" s="35" t="s">
        <v>6267</v>
      </c>
    </row>
    <row r="220" spans="1:5">
      <c r="A220" s="568" t="s">
        <v>6687</v>
      </c>
      <c r="B220" s="58" t="str">
        <f t="shared" si="9"/>
        <v>AP00952</v>
      </c>
      <c r="C220" s="35" t="s">
        <v>6688</v>
      </c>
      <c r="D220" s="35" t="str">
        <f t="shared" si="10"/>
        <v>00952 - Fire Station Replacement</v>
      </c>
      <c r="E220" s="35" t="s">
        <v>6267</v>
      </c>
    </row>
    <row r="221" spans="1:5">
      <c r="A221" s="568" t="s">
        <v>6689</v>
      </c>
      <c r="B221" s="58" t="str">
        <f t="shared" si="9"/>
        <v>AP00953</v>
      </c>
      <c r="C221" s="35" t="s">
        <v>6690</v>
      </c>
      <c r="D221" s="35" t="str">
        <f t="shared" si="10"/>
        <v>00953 - Health Facilities</v>
      </c>
      <c r="E221" s="35" t="s">
        <v>6267</v>
      </c>
    </row>
    <row r="222" spans="1:5">
      <c r="A222" s="568" t="s">
        <v>6691</v>
      </c>
      <c r="B222" s="58" t="str">
        <f t="shared" si="9"/>
        <v>AP00954</v>
      </c>
      <c r="C222" s="35" t="s">
        <v>6692</v>
      </c>
      <c r="D222" s="35" t="str">
        <f t="shared" si="10"/>
        <v>00954 - Police Building and Sites</v>
      </c>
      <c r="E222" s="35" t="s">
        <v>6267</v>
      </c>
    </row>
    <row r="223" spans="1:5">
      <c r="A223" s="568" t="s">
        <v>6693</v>
      </c>
      <c r="B223" s="58" t="str">
        <f t="shared" si="9"/>
        <v>AP00955</v>
      </c>
      <c r="C223" s="35" t="s">
        <v>6694</v>
      </c>
      <c r="D223" s="35" t="str">
        <f t="shared" si="10"/>
        <v>00955 - Water Bond Fund Series 1995A</v>
      </c>
      <c r="E223" s="35" t="s">
        <v>6267</v>
      </c>
    </row>
    <row r="224" spans="1:5">
      <c r="A224" s="568" t="s">
        <v>6695</v>
      </c>
      <c r="B224" s="58" t="str">
        <f t="shared" si="9"/>
        <v>AP00956</v>
      </c>
      <c r="C224" s="35" t="s">
        <v>6696</v>
      </c>
      <c r="D224" s="35" t="str">
        <f t="shared" si="10"/>
        <v>00956 - Sewage Bond Fund Series 1995A</v>
      </c>
      <c r="E224" s="35" t="s">
        <v>6267</v>
      </c>
    </row>
    <row r="225" spans="1:5">
      <c r="A225" s="568" t="s">
        <v>6697</v>
      </c>
      <c r="B225" s="58" t="str">
        <f t="shared" si="9"/>
        <v>AP00959</v>
      </c>
      <c r="C225" s="35" t="s">
        <v>6698</v>
      </c>
      <c r="D225" s="35" t="str">
        <f t="shared" si="10"/>
        <v>00959 - Urban Land Reclamation</v>
      </c>
      <c r="E225" s="35" t="s">
        <v>6267</v>
      </c>
    </row>
    <row r="226" spans="1:5">
      <c r="A226" s="568" t="s">
        <v>6699</v>
      </c>
      <c r="B226" s="58" t="str">
        <f t="shared" si="9"/>
        <v>AP00963</v>
      </c>
      <c r="C226" s="35" t="s">
        <v>6700</v>
      </c>
      <c r="D226" s="35" t="str">
        <f t="shared" si="10"/>
        <v>00963 - SW Industrial and Port</v>
      </c>
      <c r="E226" s="35" t="s">
        <v>6267</v>
      </c>
    </row>
    <row r="227" spans="1:5">
      <c r="A227" s="568" t="s">
        <v>6701</v>
      </c>
      <c r="B227" s="58" t="str">
        <f t="shared" si="9"/>
        <v>AP00965</v>
      </c>
      <c r="C227" s="35" t="s">
        <v>6702</v>
      </c>
      <c r="D227" s="35" t="str">
        <f t="shared" si="10"/>
        <v>00965 - Fire Environmental Response Hazard Material</v>
      </c>
      <c r="E227" s="35" t="s">
        <v>6267</v>
      </c>
    </row>
    <row r="228" spans="1:5">
      <c r="A228" s="568" t="s">
        <v>6703</v>
      </c>
      <c r="B228" s="58" t="str">
        <f t="shared" si="9"/>
        <v>AP00966</v>
      </c>
      <c r="C228" s="35" t="s">
        <v>6704</v>
      </c>
      <c r="D228" s="35" t="str">
        <f t="shared" si="10"/>
        <v>00966 - PLD System Improvements</v>
      </c>
      <c r="E228" s="35" t="s">
        <v>6267</v>
      </c>
    </row>
    <row r="229" spans="1:5">
      <c r="A229" s="568" t="s">
        <v>6705</v>
      </c>
      <c r="B229" s="58" t="str">
        <f t="shared" si="9"/>
        <v>AP00967</v>
      </c>
      <c r="C229" s="35" t="s">
        <v>6706</v>
      </c>
      <c r="D229" s="35" t="str">
        <f t="shared" si="10"/>
        <v>00967 - Capital Improvement Bonds Arts</v>
      </c>
      <c r="E229" s="35" t="s">
        <v>6267</v>
      </c>
    </row>
    <row r="230" spans="1:5">
      <c r="A230" s="568" t="s">
        <v>6707</v>
      </c>
      <c r="B230" s="58" t="str">
        <f t="shared" si="9"/>
        <v>AP00972</v>
      </c>
      <c r="C230" s="35" t="s">
        <v>6708</v>
      </c>
      <c r="D230" s="35" t="str">
        <f t="shared" si="10"/>
        <v>00972 - Non Dept Cable Communications Commission</v>
      </c>
      <c r="E230" s="35" t="s">
        <v>6267</v>
      </c>
    </row>
    <row r="231" spans="1:5">
      <c r="A231" s="568" t="s">
        <v>6709</v>
      </c>
      <c r="B231" s="58" t="str">
        <f t="shared" si="9"/>
        <v>AP00973</v>
      </c>
      <c r="C231" s="35" t="s">
        <v>6710</v>
      </c>
      <c r="D231" s="35" t="str">
        <f t="shared" si="10"/>
        <v>00973 - Government Access</v>
      </c>
      <c r="E231" s="35" t="s">
        <v>6267</v>
      </c>
    </row>
    <row r="232" spans="1:5">
      <c r="A232" s="568" t="s">
        <v>6711</v>
      </c>
      <c r="B232" s="58" t="str">
        <f t="shared" si="9"/>
        <v>AP00980</v>
      </c>
      <c r="C232" s="35" t="s">
        <v>6712</v>
      </c>
      <c r="D232" s="35" t="str">
        <f t="shared" si="10"/>
        <v>00980 - Madison Center Improvements</v>
      </c>
      <c r="E232" s="35" t="s">
        <v>6267</v>
      </c>
    </row>
    <row r="233" spans="1:5">
      <c r="A233" s="568" t="s">
        <v>6713</v>
      </c>
      <c r="B233" s="58" t="str">
        <f t="shared" si="9"/>
        <v>AP00982</v>
      </c>
      <c r="C233" s="35" t="s">
        <v>6714</v>
      </c>
      <c r="D233" s="35" t="str">
        <f t="shared" si="10"/>
        <v>00982 - DRMS 982</v>
      </c>
      <c r="E233" s="35" t="s">
        <v>6267</v>
      </c>
    </row>
    <row r="234" spans="1:5">
      <c r="A234" s="568" t="s">
        <v>6715</v>
      </c>
      <c r="B234" s="58" t="str">
        <f t="shared" si="9"/>
        <v>AP00984</v>
      </c>
      <c r="C234" s="35" t="s">
        <v>6716</v>
      </c>
      <c r="D234" s="35" t="str">
        <f t="shared" si="10"/>
        <v>00984 - Sewage Bond Fund Series 1997A</v>
      </c>
      <c r="E234" s="35" t="s">
        <v>6267</v>
      </c>
    </row>
    <row r="235" spans="1:5">
      <c r="A235" s="568" t="s">
        <v>6717</v>
      </c>
      <c r="B235" s="58" t="str">
        <f t="shared" si="9"/>
        <v>AP00985</v>
      </c>
      <c r="C235" s="35" t="s">
        <v>6718</v>
      </c>
      <c r="D235" s="35" t="str">
        <f t="shared" si="10"/>
        <v>00985 - Water Revenue Bond Proceeds 97</v>
      </c>
      <c r="E235" s="35" t="s">
        <v>6267</v>
      </c>
    </row>
    <row r="236" spans="1:5">
      <c r="A236" s="568" t="s">
        <v>6719</v>
      </c>
      <c r="B236" s="58" t="str">
        <f t="shared" si="9"/>
        <v>AP00987</v>
      </c>
      <c r="C236" s="35" t="s">
        <v>6720</v>
      </c>
      <c r="D236" s="35" t="str">
        <f t="shared" si="10"/>
        <v>00987 - Library Capital Improvements</v>
      </c>
      <c r="E236" s="35" t="s">
        <v>6267</v>
      </c>
    </row>
    <row r="237" spans="1:5">
      <c r="A237" s="568" t="s">
        <v>6721</v>
      </c>
      <c r="B237" s="58" t="str">
        <f t="shared" si="9"/>
        <v>AP00988</v>
      </c>
      <c r="C237" s="35" t="s">
        <v>6722</v>
      </c>
      <c r="D237" s="35" t="str">
        <f t="shared" si="10"/>
        <v>00988 - Historical Capital Improvement</v>
      </c>
      <c r="E237" s="35" t="s">
        <v>6267</v>
      </c>
    </row>
    <row r="238" spans="1:5">
      <c r="A238" s="568" t="s">
        <v>6723</v>
      </c>
      <c r="B238" s="58" t="str">
        <f t="shared" si="9"/>
        <v>AP00989</v>
      </c>
      <c r="C238" s="35" t="s">
        <v>6724</v>
      </c>
      <c r="D238" s="35" t="str">
        <f t="shared" si="10"/>
        <v>00989 - Non Dept Employee Death Benefit Plan</v>
      </c>
      <c r="E238" s="35" t="s">
        <v>6267</v>
      </c>
    </row>
    <row r="239" spans="1:5">
      <c r="A239" s="568" t="s">
        <v>6725</v>
      </c>
      <c r="B239" s="58" t="str">
        <f t="shared" si="9"/>
        <v>AP00990</v>
      </c>
      <c r="C239" s="35" t="s">
        <v>6726</v>
      </c>
      <c r="D239" s="35" t="str">
        <f t="shared" si="10"/>
        <v>00990 - Police Capital Improvement</v>
      </c>
      <c r="E239" s="35" t="s">
        <v>6267</v>
      </c>
    </row>
    <row r="240" spans="1:5">
      <c r="A240" s="568" t="s">
        <v>6727</v>
      </c>
      <c r="B240" s="58" t="str">
        <f t="shared" si="9"/>
        <v>AP00992</v>
      </c>
      <c r="C240" s="35" t="s">
        <v>6728</v>
      </c>
      <c r="D240" s="35" t="str">
        <f t="shared" si="10"/>
        <v>00992 - Capital Improvement Bonds</v>
      </c>
      <c r="E240" s="35" t="s">
        <v>6267</v>
      </c>
    </row>
    <row r="241" spans="1:5">
      <c r="A241" s="568" t="s">
        <v>6729</v>
      </c>
      <c r="B241" s="58" t="str">
        <f t="shared" si="9"/>
        <v>AP00993</v>
      </c>
      <c r="C241" s="35" t="s">
        <v>6730</v>
      </c>
      <c r="D241" s="35" t="str">
        <f t="shared" si="10"/>
        <v>00993 - Non Dept Downtown Development Authority Bonds 1997</v>
      </c>
      <c r="E241" s="35" t="s">
        <v>6267</v>
      </c>
    </row>
    <row r="242" spans="1:5">
      <c r="A242" s="568" t="s">
        <v>6731</v>
      </c>
      <c r="B242" s="58" t="str">
        <f t="shared" si="9"/>
        <v>AP00995</v>
      </c>
      <c r="C242" s="35" t="s">
        <v>6732</v>
      </c>
      <c r="D242" s="35" t="str">
        <f t="shared" si="10"/>
        <v>00995 - DRMS</v>
      </c>
      <c r="E242" s="35" t="s">
        <v>6267</v>
      </c>
    </row>
    <row r="243" spans="1:5">
      <c r="A243" s="568" t="s">
        <v>6733</v>
      </c>
      <c r="B243" s="58" t="str">
        <f t="shared" ref="B243:B306" si="11">"AP"&amp;A243</f>
        <v>AP00996</v>
      </c>
      <c r="C243" s="35" t="s">
        <v>6734</v>
      </c>
      <c r="D243" s="35" t="str">
        <f t="shared" si="10"/>
        <v>00996 - Hired Trucks</v>
      </c>
      <c r="E243" s="35" t="s">
        <v>6267</v>
      </c>
    </row>
    <row r="244" spans="1:5">
      <c r="A244" s="568" t="s">
        <v>6735</v>
      </c>
      <c r="B244" s="58" t="str">
        <f t="shared" si="11"/>
        <v>AP00997</v>
      </c>
      <c r="C244" s="35" t="s">
        <v>6736</v>
      </c>
      <c r="D244" s="35" t="str">
        <f t="shared" si="10"/>
        <v>00997 - Neighborhood Development Corp Project No 1</v>
      </c>
      <c r="E244" s="35" t="s">
        <v>6267</v>
      </c>
    </row>
    <row r="245" spans="1:5">
      <c r="A245" s="568" t="s">
        <v>6737</v>
      </c>
      <c r="B245" s="58" t="str">
        <f t="shared" si="11"/>
        <v>AP04003</v>
      </c>
      <c r="C245" s="35" t="s">
        <v>6738</v>
      </c>
      <c r="D245" s="35" t="str">
        <f t="shared" si="10"/>
        <v>04003 - Substance Abuse Coordinating Agency 4003</v>
      </c>
      <c r="E245" s="35" t="s">
        <v>6267</v>
      </c>
    </row>
    <row r="246" spans="1:5">
      <c r="A246" s="568" t="s">
        <v>6739</v>
      </c>
      <c r="B246" s="58" t="str">
        <f t="shared" si="11"/>
        <v>AP04004</v>
      </c>
      <c r="C246" s="35" t="s">
        <v>6740</v>
      </c>
      <c r="D246" s="35" t="str">
        <f t="shared" si="10"/>
        <v>04004 - Food and Friendship</v>
      </c>
      <c r="E246" s="35" t="s">
        <v>6267</v>
      </c>
    </row>
    <row r="247" spans="1:5">
      <c r="A247" s="568" t="s">
        <v>6741</v>
      </c>
      <c r="B247" s="58" t="str">
        <f t="shared" si="11"/>
        <v>AP04005</v>
      </c>
      <c r="C247" s="35" t="s">
        <v>6742</v>
      </c>
      <c r="D247" s="35" t="str">
        <f t="shared" si="10"/>
        <v>04005 - WIC Supplemental Food_old</v>
      </c>
      <c r="E247" s="35" t="s">
        <v>6267</v>
      </c>
    </row>
    <row r="248" spans="1:5">
      <c r="A248" s="568" t="s">
        <v>6743</v>
      </c>
      <c r="B248" s="58" t="str">
        <f t="shared" si="11"/>
        <v>AP04009</v>
      </c>
      <c r="C248" s="35" t="s">
        <v>6744</v>
      </c>
      <c r="D248" s="35" t="str">
        <f t="shared" si="10"/>
        <v>04009 - Lead Poison Control</v>
      </c>
      <c r="E248" s="35" t="s">
        <v>6267</v>
      </c>
    </row>
    <row r="249" spans="1:5">
      <c r="A249" s="568" t="s">
        <v>6745</v>
      </c>
      <c r="B249" s="58" t="str">
        <f t="shared" si="11"/>
        <v>AP04011</v>
      </c>
      <c r="C249" s="35" t="s">
        <v>6746</v>
      </c>
      <c r="D249" s="35" t="str">
        <f t="shared" si="10"/>
        <v>04011 - Maternal and Infant Care (MIC)</v>
      </c>
      <c r="E249" s="35" t="s">
        <v>6267</v>
      </c>
    </row>
    <row r="250" spans="1:5">
      <c r="A250" s="568" t="s">
        <v>6747</v>
      </c>
      <c r="B250" s="58" t="str">
        <f t="shared" si="11"/>
        <v>AP04012</v>
      </c>
      <c r="C250" s="35" t="s">
        <v>6748</v>
      </c>
      <c r="D250" s="35" t="str">
        <f t="shared" si="10"/>
        <v>04012 - Immunization Registry 1</v>
      </c>
      <c r="E250" s="35" t="s">
        <v>6267</v>
      </c>
    </row>
    <row r="251" spans="1:5">
      <c r="A251" s="568" t="s">
        <v>6749</v>
      </c>
      <c r="B251" s="58" t="str">
        <f t="shared" si="11"/>
        <v>AP04015</v>
      </c>
      <c r="C251" s="35" t="s">
        <v>6750</v>
      </c>
      <c r="D251" s="35" t="str">
        <f t="shared" si="10"/>
        <v>04015 - PHC Outreach and Advocacy 9_97</v>
      </c>
      <c r="E251" s="35" t="s">
        <v>6267</v>
      </c>
    </row>
    <row r="252" spans="1:5">
      <c r="A252" s="568" t="s">
        <v>6751</v>
      </c>
      <c r="B252" s="58" t="str">
        <f t="shared" si="11"/>
        <v>AP04020</v>
      </c>
      <c r="C252" s="35" t="s">
        <v>6752</v>
      </c>
      <c r="D252" s="35" t="str">
        <f t="shared" si="10"/>
        <v>04020 - Family Planning_old</v>
      </c>
      <c r="E252" s="35" t="s">
        <v>6267</v>
      </c>
    </row>
    <row r="253" spans="1:5">
      <c r="A253" s="568" t="s">
        <v>6753</v>
      </c>
      <c r="B253" s="58" t="str">
        <f t="shared" si="11"/>
        <v>AP04021</v>
      </c>
      <c r="C253" s="35" t="s">
        <v>6754</v>
      </c>
      <c r="D253" s="35" t="str">
        <f t="shared" si="10"/>
        <v>04021 - Central Business District 4021</v>
      </c>
      <c r="E253" s="35" t="s">
        <v>6267</v>
      </c>
    </row>
    <row r="254" spans="1:5">
      <c r="A254" s="568" t="s">
        <v>6755</v>
      </c>
      <c r="B254" s="58" t="str">
        <f t="shared" si="11"/>
        <v>AP04023</v>
      </c>
      <c r="C254" s="35" t="s">
        <v>6756</v>
      </c>
      <c r="D254" s="35" t="str">
        <f t="shared" si="10"/>
        <v>04023 - Lafayette 4023</v>
      </c>
      <c r="E254" s="35" t="s">
        <v>6267</v>
      </c>
    </row>
    <row r="255" spans="1:5">
      <c r="A255" s="568" t="s">
        <v>6757</v>
      </c>
      <c r="B255" s="58" t="str">
        <f t="shared" si="11"/>
        <v>AP04025</v>
      </c>
      <c r="C255" s="35" t="s">
        <v>6758</v>
      </c>
      <c r="D255" s="35" t="str">
        <f t="shared" si="10"/>
        <v>04025 - Clean Teams</v>
      </c>
      <c r="E255" s="35" t="s">
        <v>6267</v>
      </c>
    </row>
    <row r="256" spans="1:5">
      <c r="A256" s="568" t="s">
        <v>6759</v>
      </c>
      <c r="B256" s="58" t="str">
        <f t="shared" si="11"/>
        <v>AP04028</v>
      </c>
      <c r="C256" s="35" t="s">
        <v>6760</v>
      </c>
      <c r="D256" s="35" t="str">
        <f t="shared" si="10"/>
        <v>04028 - Cacaco 108 Loan</v>
      </c>
      <c r="E256" s="35" t="s">
        <v>6267</v>
      </c>
    </row>
    <row r="257" spans="1:5">
      <c r="A257" s="568" t="s">
        <v>6761</v>
      </c>
      <c r="B257" s="58" t="str">
        <f t="shared" si="11"/>
        <v>AP04030</v>
      </c>
      <c r="C257" s="35" t="s">
        <v>6762</v>
      </c>
      <c r="D257" s="35" t="str">
        <f t="shared" si="10"/>
        <v>04030 - Adolescent Alternative Models</v>
      </c>
      <c r="E257" s="35" t="s">
        <v>6267</v>
      </c>
    </row>
    <row r="258" spans="1:5">
      <c r="A258" s="568" t="s">
        <v>6763</v>
      </c>
      <c r="B258" s="58" t="str">
        <f t="shared" si="11"/>
        <v>AP04033</v>
      </c>
      <c r="C258" s="35" t="s">
        <v>6764</v>
      </c>
      <c r="D258" s="35" t="str">
        <f t="shared" si="10"/>
        <v>04033 - Sexually Transmitted Disease Control</v>
      </c>
      <c r="E258" s="35" t="s">
        <v>6267</v>
      </c>
    </row>
    <row r="259" spans="1:5">
      <c r="A259" s="568" t="s">
        <v>6765</v>
      </c>
      <c r="B259" s="58" t="str">
        <f t="shared" si="11"/>
        <v>AP04035</v>
      </c>
      <c r="C259" s="35" t="s">
        <v>6766</v>
      </c>
      <c r="D259" s="35" t="str">
        <f t="shared" si="10"/>
        <v>04035 - Aids_HIV Prevention and Planning</v>
      </c>
      <c r="E259" s="35" t="s">
        <v>6267</v>
      </c>
    </row>
    <row r="260" spans="1:5">
      <c r="A260" s="568" t="s">
        <v>6767</v>
      </c>
      <c r="B260" s="58" t="str">
        <f t="shared" si="11"/>
        <v>AP04037</v>
      </c>
      <c r="C260" s="35" t="s">
        <v>6768</v>
      </c>
      <c r="D260" s="35" t="str">
        <f t="shared" ref="D260:D323" si="12">A260&amp;" - "&amp;C260</f>
        <v>04037 - Jefferson Chalmers 4037</v>
      </c>
      <c r="E260" s="35" t="s">
        <v>6267</v>
      </c>
    </row>
    <row r="261" spans="1:5">
      <c r="A261" s="568" t="s">
        <v>6769</v>
      </c>
      <c r="B261" s="58" t="str">
        <f t="shared" si="11"/>
        <v>AP04040</v>
      </c>
      <c r="C261" s="35" t="s">
        <v>6770</v>
      </c>
      <c r="D261" s="35" t="str">
        <f t="shared" si="12"/>
        <v>04040 - Unallocated Costs</v>
      </c>
      <c r="E261" s="35" t="s">
        <v>6267</v>
      </c>
    </row>
    <row r="262" spans="1:5">
      <c r="A262" s="568" t="s">
        <v>6771</v>
      </c>
      <c r="B262" s="58" t="str">
        <f t="shared" si="11"/>
        <v>AP04041</v>
      </c>
      <c r="C262" s="35" t="s">
        <v>6772</v>
      </c>
      <c r="D262" s="35" t="str">
        <f t="shared" si="12"/>
        <v>04041 - Children's Special Health Care</v>
      </c>
      <c r="E262" s="35" t="s">
        <v>6267</v>
      </c>
    </row>
    <row r="263" spans="1:5">
      <c r="A263" s="568" t="s">
        <v>6773</v>
      </c>
      <c r="B263" s="58" t="str">
        <f t="shared" si="11"/>
        <v>AP04045</v>
      </c>
      <c r="C263" s="35" t="s">
        <v>6774</v>
      </c>
      <c r="D263" s="35" t="str">
        <f t="shared" si="12"/>
        <v>04045 - Larned</v>
      </c>
      <c r="E263" s="35" t="s">
        <v>6267</v>
      </c>
    </row>
    <row r="264" spans="1:5">
      <c r="A264" s="568" t="s">
        <v>6775</v>
      </c>
      <c r="B264" s="58" t="str">
        <f t="shared" si="11"/>
        <v>AP04047</v>
      </c>
      <c r="C264" s="35" t="s">
        <v>6776</v>
      </c>
      <c r="D264" s="35" t="str">
        <f t="shared" si="12"/>
        <v>04047 - Immunization</v>
      </c>
      <c r="E264" s="35" t="s">
        <v>6267</v>
      </c>
    </row>
    <row r="265" spans="1:5">
      <c r="A265" s="568" t="s">
        <v>6777</v>
      </c>
      <c r="B265" s="58" t="str">
        <f t="shared" si="11"/>
        <v>AP04050</v>
      </c>
      <c r="C265" s="35" t="s">
        <v>6778</v>
      </c>
      <c r="D265" s="35" t="str">
        <f t="shared" si="12"/>
        <v>04050 - Medical Center</v>
      </c>
      <c r="E265" s="35" t="s">
        <v>6267</v>
      </c>
    </row>
    <row r="266" spans="1:5">
      <c r="A266" s="568" t="s">
        <v>6779</v>
      </c>
      <c r="B266" s="58" t="str">
        <f t="shared" si="11"/>
        <v>AP04052</v>
      </c>
      <c r="C266" s="35" t="s">
        <v>6780</v>
      </c>
      <c r="D266" s="35" t="str">
        <f t="shared" si="12"/>
        <v>04052 - Lakeside 108 Loan</v>
      </c>
      <c r="E266" s="35" t="s">
        <v>6267</v>
      </c>
    </row>
    <row r="267" spans="1:5">
      <c r="A267" s="568" t="s">
        <v>6781</v>
      </c>
      <c r="B267" s="58" t="str">
        <f t="shared" si="11"/>
        <v>AP04054</v>
      </c>
      <c r="C267" s="35" t="s">
        <v>6782</v>
      </c>
      <c r="D267" s="35" t="str">
        <f t="shared" si="12"/>
        <v>04054 - Vaccine Distribution 9</v>
      </c>
      <c r="E267" s="35" t="s">
        <v>6267</v>
      </c>
    </row>
    <row r="268" spans="1:5">
      <c r="A268" s="568" t="s">
        <v>6783</v>
      </c>
      <c r="B268" s="58" t="str">
        <f t="shared" si="11"/>
        <v>AP04056</v>
      </c>
      <c r="C268" s="35" t="s">
        <v>6784</v>
      </c>
      <c r="D268" s="35" t="str">
        <f t="shared" si="12"/>
        <v>04056 - Central Business District</v>
      </c>
      <c r="E268" s="35" t="s">
        <v>6267</v>
      </c>
    </row>
    <row r="269" spans="1:5">
      <c r="A269" s="568" t="s">
        <v>6785</v>
      </c>
      <c r="B269" s="58" t="str">
        <f t="shared" si="11"/>
        <v>AP04057</v>
      </c>
      <c r="C269" s="35" t="s">
        <v>6786</v>
      </c>
      <c r="D269" s="35" t="str">
        <f t="shared" si="12"/>
        <v>04057 - Lafayette</v>
      </c>
      <c r="E269" s="35" t="s">
        <v>6267</v>
      </c>
    </row>
    <row r="270" spans="1:5">
      <c r="A270" s="568" t="s">
        <v>6787</v>
      </c>
      <c r="B270" s="58" t="str">
        <f t="shared" si="11"/>
        <v>AP04058</v>
      </c>
      <c r="C270" s="35" t="s">
        <v>6788</v>
      </c>
      <c r="D270" s="35" t="str">
        <f t="shared" si="12"/>
        <v>04058 - Streetscaping W Grand Boulevard</v>
      </c>
      <c r="E270" s="35" t="s">
        <v>6267</v>
      </c>
    </row>
    <row r="271" spans="1:5">
      <c r="A271" s="568" t="s">
        <v>6789</v>
      </c>
      <c r="B271" s="58" t="str">
        <f t="shared" si="11"/>
        <v>AP04063</v>
      </c>
      <c r="C271" s="35" t="s">
        <v>6790</v>
      </c>
      <c r="D271" s="35" t="str">
        <f t="shared" si="12"/>
        <v>04063 - Elmwood Park</v>
      </c>
      <c r="E271" s="35" t="s">
        <v>6267</v>
      </c>
    </row>
    <row r="272" spans="1:5">
      <c r="A272" s="568" t="s">
        <v>6791</v>
      </c>
      <c r="B272" s="58" t="str">
        <f t="shared" si="11"/>
        <v>AP04074</v>
      </c>
      <c r="C272" s="35" t="s">
        <v>6792</v>
      </c>
      <c r="D272" s="35" t="str">
        <f t="shared" si="12"/>
        <v>04074 - Crime Laboratory</v>
      </c>
      <c r="E272" s="35" t="s">
        <v>6267</v>
      </c>
    </row>
    <row r="273" spans="1:5">
      <c r="A273" s="568" t="s">
        <v>6793</v>
      </c>
      <c r="B273" s="58" t="str">
        <f t="shared" si="11"/>
        <v>AP04078</v>
      </c>
      <c r="C273" s="35" t="s">
        <v>6794</v>
      </c>
      <c r="D273" s="35" t="str">
        <f t="shared" si="12"/>
        <v>04078 - Vaccine Distribution 9 4078</v>
      </c>
      <c r="E273" s="35" t="s">
        <v>6267</v>
      </c>
    </row>
    <row r="274" spans="1:5">
      <c r="A274" s="568" t="s">
        <v>6795</v>
      </c>
      <c r="B274" s="58" t="str">
        <f t="shared" si="11"/>
        <v>AP04079</v>
      </c>
      <c r="C274" s="35" t="s">
        <v>6796</v>
      </c>
      <c r="D274" s="35" t="str">
        <f t="shared" si="12"/>
        <v>04079 - Traffic Signal Modernization 4079</v>
      </c>
      <c r="E274" s="35" t="s">
        <v>6267</v>
      </c>
    </row>
    <row r="275" spans="1:5">
      <c r="A275" s="568" t="s">
        <v>6797</v>
      </c>
      <c r="B275" s="58" t="str">
        <f t="shared" si="11"/>
        <v>AP04081</v>
      </c>
      <c r="C275" s="35" t="s">
        <v>6798</v>
      </c>
      <c r="D275" s="35" t="str">
        <f t="shared" si="12"/>
        <v>04081 - Traffic Signal Modernization</v>
      </c>
      <c r="E275" s="35" t="s">
        <v>6267</v>
      </c>
    </row>
    <row r="276" spans="1:5">
      <c r="A276" s="568" t="s">
        <v>6799</v>
      </c>
      <c r="B276" s="58" t="str">
        <f t="shared" si="11"/>
        <v>AP04083</v>
      </c>
      <c r="C276" s="35" t="s">
        <v>6800</v>
      </c>
      <c r="D276" s="35" t="str">
        <f t="shared" si="12"/>
        <v>04083 - CSBG Administration 9</v>
      </c>
      <c r="E276" s="35" t="s">
        <v>6267</v>
      </c>
    </row>
    <row r="277" spans="1:5">
      <c r="A277" s="568" t="s">
        <v>6801</v>
      </c>
      <c r="B277" s="58" t="str">
        <f t="shared" si="11"/>
        <v>AP04091</v>
      </c>
      <c r="C277" s="35" t="s">
        <v>6802</v>
      </c>
      <c r="D277" s="35" t="str">
        <f t="shared" si="12"/>
        <v>04091 - Drug Treatment Program 9 4091</v>
      </c>
      <c r="E277" s="35" t="s">
        <v>6267</v>
      </c>
    </row>
    <row r="278" spans="1:5">
      <c r="A278" s="568" t="s">
        <v>6803</v>
      </c>
      <c r="B278" s="58" t="str">
        <f t="shared" si="11"/>
        <v>AP04092</v>
      </c>
      <c r="C278" s="35" t="s">
        <v>6804</v>
      </c>
      <c r="D278" s="35" t="str">
        <f t="shared" si="12"/>
        <v>04092 - Head Start Program 9</v>
      </c>
      <c r="E278" s="35" t="s">
        <v>6267</v>
      </c>
    </row>
    <row r="279" spans="1:5">
      <c r="A279" s="568" t="s">
        <v>6805</v>
      </c>
      <c r="B279" s="58" t="str">
        <f t="shared" si="11"/>
        <v>AP04093</v>
      </c>
      <c r="C279" s="35" t="s">
        <v>6806</v>
      </c>
      <c r="D279" s="35" t="str">
        <f t="shared" si="12"/>
        <v>04093 - Handicap Services 9</v>
      </c>
      <c r="E279" s="35" t="s">
        <v>6267</v>
      </c>
    </row>
    <row r="280" spans="1:5">
      <c r="A280" s="568" t="s">
        <v>6807</v>
      </c>
      <c r="B280" s="58" t="str">
        <f t="shared" si="11"/>
        <v>AP04105</v>
      </c>
      <c r="C280" s="35" t="s">
        <v>6808</v>
      </c>
      <c r="D280" s="35" t="str">
        <f t="shared" si="12"/>
        <v>04105 - Aids Prevention 9</v>
      </c>
      <c r="E280" s="35" t="s">
        <v>6267</v>
      </c>
    </row>
    <row r="281" spans="1:5">
      <c r="A281" s="568" t="s">
        <v>6809</v>
      </c>
      <c r="B281" s="58" t="str">
        <f t="shared" si="11"/>
        <v>AP04108</v>
      </c>
      <c r="C281" s="35" t="s">
        <v>6810</v>
      </c>
      <c r="D281" s="35" t="str">
        <f t="shared" si="12"/>
        <v>04108 - MPD Operations &amp; Maintenance</v>
      </c>
      <c r="E281" s="35" t="s">
        <v>6267</v>
      </c>
    </row>
    <row r="282" spans="1:5">
      <c r="A282" s="568" t="s">
        <v>6811</v>
      </c>
      <c r="B282" s="58" t="str">
        <f t="shared" si="11"/>
        <v>AP04111</v>
      </c>
      <c r="C282" s="35" t="s">
        <v>6812</v>
      </c>
      <c r="D282" s="35" t="str">
        <f t="shared" si="12"/>
        <v>04111 - MPD Parking System Programs</v>
      </c>
      <c r="E282" s="35" t="s">
        <v>6267</v>
      </c>
    </row>
    <row r="283" spans="1:5">
      <c r="A283" s="568" t="s">
        <v>6813</v>
      </c>
      <c r="B283" s="58" t="str">
        <f t="shared" si="11"/>
        <v>AP04126</v>
      </c>
      <c r="C283" s="35" t="s">
        <v>6814</v>
      </c>
      <c r="D283" s="35" t="str">
        <f t="shared" si="12"/>
        <v>04126 - Home Program 93 Project 4126</v>
      </c>
      <c r="E283" s="35" t="s">
        <v>6267</v>
      </c>
    </row>
    <row r="284" spans="1:5">
      <c r="A284" s="568" t="s">
        <v>6815</v>
      </c>
      <c r="B284" s="58" t="str">
        <f t="shared" si="11"/>
        <v>AP04137</v>
      </c>
      <c r="C284" s="35" t="s">
        <v>6816</v>
      </c>
      <c r="D284" s="35" t="str">
        <f t="shared" si="12"/>
        <v>04137 - B T Washington Business Association NOF</v>
      </c>
      <c r="E284" s="35" t="s">
        <v>6267</v>
      </c>
    </row>
    <row r="285" spans="1:5">
      <c r="A285" s="568" t="s">
        <v>6817</v>
      </c>
      <c r="B285" s="58" t="str">
        <f t="shared" si="11"/>
        <v>AP04139</v>
      </c>
      <c r="C285" s="35" t="s">
        <v>6818</v>
      </c>
      <c r="D285" s="35" t="str">
        <f t="shared" si="12"/>
        <v>04139 - HRD Detroit Area Pre-College Engineering Program NOF</v>
      </c>
      <c r="E285" s="35" t="s">
        <v>6267</v>
      </c>
    </row>
    <row r="286" spans="1:5">
      <c r="A286" s="568" t="s">
        <v>6819</v>
      </c>
      <c r="B286" s="58" t="str">
        <f t="shared" si="11"/>
        <v>AP04140</v>
      </c>
      <c r="C286" s="35" t="s">
        <v>6820</v>
      </c>
      <c r="D286" s="35" t="str">
        <f t="shared" si="12"/>
        <v>04140 - Detroit Association of Black Organizations NOF</v>
      </c>
      <c r="E286" s="35" t="s">
        <v>6267</v>
      </c>
    </row>
    <row r="287" spans="1:5">
      <c r="A287" s="568" t="s">
        <v>6821</v>
      </c>
      <c r="B287" s="58" t="str">
        <f t="shared" si="11"/>
        <v>AP04143</v>
      </c>
      <c r="C287" s="35" t="s">
        <v>6822</v>
      </c>
      <c r="D287" s="35" t="str">
        <f t="shared" si="12"/>
        <v>04143 - Home Program 94 Project</v>
      </c>
      <c r="E287" s="35" t="s">
        <v>6267</v>
      </c>
    </row>
    <row r="288" spans="1:5">
      <c r="A288" s="568" t="s">
        <v>6823</v>
      </c>
      <c r="B288" s="58" t="str">
        <f t="shared" si="11"/>
        <v>AP04145</v>
      </c>
      <c r="C288" s="35" t="s">
        <v>6824</v>
      </c>
      <c r="D288" s="35" t="str">
        <f t="shared" si="12"/>
        <v>04145 - Blackstone Park Association</v>
      </c>
      <c r="E288" s="35" t="s">
        <v>6267</v>
      </c>
    </row>
    <row r="289" spans="1:5">
      <c r="A289" s="568" t="s">
        <v>6825</v>
      </c>
      <c r="B289" s="58" t="str">
        <f t="shared" si="11"/>
        <v>AP04148</v>
      </c>
      <c r="C289" s="35" t="s">
        <v>6826</v>
      </c>
      <c r="D289" s="35" t="str">
        <f t="shared" si="12"/>
        <v>04148 - Brush Park Development Corporation</v>
      </c>
      <c r="E289" s="35" t="s">
        <v>6267</v>
      </c>
    </row>
    <row r="290" spans="1:5">
      <c r="A290" s="568" t="s">
        <v>6827</v>
      </c>
      <c r="B290" s="58" t="str">
        <f t="shared" si="11"/>
        <v>AP04149</v>
      </c>
      <c r="C290" s="35" t="s">
        <v>6828</v>
      </c>
      <c r="D290" s="35" t="str">
        <f t="shared" si="12"/>
        <v>04149 - Cadillac Area Community Council</v>
      </c>
      <c r="E290" s="35" t="s">
        <v>6267</v>
      </c>
    </row>
    <row r="291" spans="1:5">
      <c r="A291" s="568" t="s">
        <v>6829</v>
      </c>
      <c r="B291" s="58" t="str">
        <f t="shared" si="11"/>
        <v>AP04150</v>
      </c>
      <c r="C291" s="35" t="s">
        <v>6830</v>
      </c>
      <c r="D291" s="35" t="str">
        <f t="shared" si="12"/>
        <v>04150 - Evergreen_Lahser_7_8 Comm Council</v>
      </c>
      <c r="E291" s="35" t="s">
        <v>6267</v>
      </c>
    </row>
    <row r="292" spans="1:5">
      <c r="A292" s="568" t="s">
        <v>6831</v>
      </c>
      <c r="B292" s="58" t="str">
        <f t="shared" si="11"/>
        <v>AP04151</v>
      </c>
      <c r="C292" s="35" t="s">
        <v>6832</v>
      </c>
      <c r="D292" s="35" t="str">
        <f t="shared" si="12"/>
        <v>04151 - Hope Park Association</v>
      </c>
      <c r="E292" s="35" t="s">
        <v>6267</v>
      </c>
    </row>
    <row r="293" spans="1:5">
      <c r="A293" s="568" t="s">
        <v>6833</v>
      </c>
      <c r="B293" s="58" t="str">
        <f t="shared" si="11"/>
        <v>AP04152</v>
      </c>
      <c r="C293" s="35" t="s">
        <v>6834</v>
      </c>
      <c r="D293" s="35" t="str">
        <f t="shared" si="12"/>
        <v>04152 - LDLO Block Club Association</v>
      </c>
      <c r="E293" s="35" t="s">
        <v>6267</v>
      </c>
    </row>
    <row r="294" spans="1:5">
      <c r="A294" s="568" t="s">
        <v>6835</v>
      </c>
      <c r="B294" s="58" t="str">
        <f t="shared" si="11"/>
        <v>AP04156</v>
      </c>
      <c r="C294" s="35" t="s">
        <v>6836</v>
      </c>
      <c r="D294" s="35" t="str">
        <f t="shared" si="12"/>
        <v>04156 - Art Center Music School NOF</v>
      </c>
      <c r="E294" s="35" t="s">
        <v>6267</v>
      </c>
    </row>
    <row r="295" spans="1:5">
      <c r="A295" s="568" t="s">
        <v>6837</v>
      </c>
      <c r="B295" s="58" t="str">
        <f t="shared" si="11"/>
        <v>AP04157</v>
      </c>
      <c r="C295" s="35" t="s">
        <v>6838</v>
      </c>
      <c r="D295" s="35" t="str">
        <f t="shared" si="12"/>
        <v>04157 - Bethune Community Council NOF</v>
      </c>
      <c r="E295" s="35" t="s">
        <v>6267</v>
      </c>
    </row>
    <row r="296" spans="1:5">
      <c r="A296" s="568" t="s">
        <v>6839</v>
      </c>
      <c r="B296" s="58" t="str">
        <f t="shared" si="11"/>
        <v>AP04160</v>
      </c>
      <c r="C296" s="35" t="s">
        <v>6840</v>
      </c>
      <c r="D296" s="35" t="str">
        <f t="shared" si="12"/>
        <v>04160 - Northend Community Council</v>
      </c>
      <c r="E296" s="35" t="s">
        <v>6267</v>
      </c>
    </row>
    <row r="297" spans="1:5">
      <c r="A297" s="568" t="s">
        <v>6841</v>
      </c>
      <c r="B297" s="58" t="str">
        <f t="shared" si="11"/>
        <v>AP04162</v>
      </c>
      <c r="C297" s="35" t="s">
        <v>6842</v>
      </c>
      <c r="D297" s="35" t="str">
        <f t="shared" si="12"/>
        <v>04162 - Community Food Depot NOF</v>
      </c>
      <c r="E297" s="35" t="s">
        <v>6267</v>
      </c>
    </row>
    <row r="298" spans="1:5">
      <c r="A298" s="568" t="s">
        <v>6843</v>
      </c>
      <c r="B298" s="58" t="str">
        <f t="shared" si="11"/>
        <v>AP04168</v>
      </c>
      <c r="C298" s="35" t="s">
        <v>6844</v>
      </c>
      <c r="D298" s="35" t="str">
        <f t="shared" si="12"/>
        <v>04168 - Sewage Bond Fund</v>
      </c>
      <c r="E298" s="35" t="s">
        <v>6267</v>
      </c>
    </row>
    <row r="299" spans="1:5">
      <c r="A299" s="568" t="s">
        <v>6845</v>
      </c>
      <c r="B299" s="58" t="str">
        <f t="shared" si="11"/>
        <v>AP04171</v>
      </c>
      <c r="C299" s="35" t="s">
        <v>6846</v>
      </c>
      <c r="D299" s="35" t="str">
        <f t="shared" si="12"/>
        <v>04171 - Project Save NOF</v>
      </c>
      <c r="E299" s="35" t="s">
        <v>6267</v>
      </c>
    </row>
    <row r="300" spans="1:5">
      <c r="A300" s="568" t="s">
        <v>6847</v>
      </c>
      <c r="B300" s="58" t="str">
        <f t="shared" si="11"/>
        <v>AP04172</v>
      </c>
      <c r="C300" s="35" t="s">
        <v>6848</v>
      </c>
      <c r="D300" s="35" t="str">
        <f t="shared" si="12"/>
        <v>04172 - Family Service Detroit_Wayne NOF</v>
      </c>
      <c r="E300" s="35" t="s">
        <v>6267</v>
      </c>
    </row>
    <row r="301" spans="1:5">
      <c r="A301" s="568" t="s">
        <v>6849</v>
      </c>
      <c r="B301" s="58" t="str">
        <f t="shared" si="11"/>
        <v>AP04178</v>
      </c>
      <c r="C301" s="35" t="s">
        <v>6850</v>
      </c>
      <c r="D301" s="35" t="str">
        <f t="shared" si="12"/>
        <v>04178 - HRD World Medical Relief</v>
      </c>
      <c r="E301" s="35" t="s">
        <v>6267</v>
      </c>
    </row>
    <row r="302" spans="1:5">
      <c r="A302" s="568" t="s">
        <v>6851</v>
      </c>
      <c r="B302" s="58" t="str">
        <f t="shared" si="11"/>
        <v>AP04179</v>
      </c>
      <c r="C302" s="35" t="s">
        <v>6852</v>
      </c>
      <c r="D302" s="35" t="str">
        <f t="shared" si="12"/>
        <v>04179 - Northeast Council of Block Club</v>
      </c>
      <c r="E302" s="35" t="s">
        <v>6267</v>
      </c>
    </row>
    <row r="303" spans="1:5">
      <c r="A303" s="568" t="s">
        <v>6853</v>
      </c>
      <c r="B303" s="58" t="str">
        <f t="shared" si="11"/>
        <v>AP04181</v>
      </c>
      <c r="C303" s="35" t="s">
        <v>6854</v>
      </c>
      <c r="D303" s="35" t="str">
        <f t="shared" si="12"/>
        <v>04181 - Hgmse Community Council NOF</v>
      </c>
      <c r="E303" s="35" t="s">
        <v>6267</v>
      </c>
    </row>
    <row r="304" spans="1:5">
      <c r="A304" s="568" t="s">
        <v>6855</v>
      </c>
      <c r="B304" s="58" t="str">
        <f t="shared" si="11"/>
        <v>AP04182</v>
      </c>
      <c r="C304" s="35" t="s">
        <v>6856</v>
      </c>
      <c r="D304" s="35" t="str">
        <f t="shared" si="12"/>
        <v>04182 - Hartwell and Neighborhoods Association NOF</v>
      </c>
      <c r="E304" s="35" t="s">
        <v>6267</v>
      </c>
    </row>
    <row r="305" spans="1:5">
      <c r="A305" s="568" t="s">
        <v>6857</v>
      </c>
      <c r="B305" s="58" t="str">
        <f t="shared" si="11"/>
        <v>AP04184</v>
      </c>
      <c r="C305" s="35" t="s">
        <v>6858</v>
      </c>
      <c r="D305" s="35" t="str">
        <f t="shared" si="12"/>
        <v>04184 - Resurface Schaefer Rd</v>
      </c>
      <c r="E305" s="35" t="s">
        <v>6267</v>
      </c>
    </row>
    <row r="306" spans="1:5">
      <c r="A306" s="568" t="s">
        <v>6859</v>
      </c>
      <c r="B306" s="58" t="str">
        <f t="shared" si="11"/>
        <v>AP04185</v>
      </c>
      <c r="C306" s="35" t="s">
        <v>6860</v>
      </c>
      <c r="D306" s="35" t="str">
        <f t="shared" si="12"/>
        <v>04185 - Airport Improvements Appropriation</v>
      </c>
      <c r="E306" s="35" t="s">
        <v>6267</v>
      </c>
    </row>
    <row r="307" spans="1:5">
      <c r="A307" s="568" t="s">
        <v>6861</v>
      </c>
      <c r="B307" s="58" t="str">
        <f t="shared" ref="B307:B370" si="13">"AP"&amp;A307</f>
        <v>AP04186</v>
      </c>
      <c r="C307" s="35" t="s">
        <v>6862</v>
      </c>
      <c r="D307" s="35" t="str">
        <f t="shared" si="12"/>
        <v>04186 - Northeast Guidance Center NOF</v>
      </c>
      <c r="E307" s="35" t="s">
        <v>6267</v>
      </c>
    </row>
    <row r="308" spans="1:5">
      <c r="A308" s="568" t="s">
        <v>6863</v>
      </c>
      <c r="B308" s="58" t="str">
        <f t="shared" si="13"/>
        <v>AP04189</v>
      </c>
      <c r="C308" s="35" t="s">
        <v>6864</v>
      </c>
      <c r="D308" s="35" t="str">
        <f t="shared" si="12"/>
        <v>04189 - Major Street Fund Capital</v>
      </c>
      <c r="E308" s="35" t="s">
        <v>6267</v>
      </c>
    </row>
    <row r="309" spans="1:5">
      <c r="A309" s="568" t="s">
        <v>6865</v>
      </c>
      <c r="B309" s="58" t="str">
        <f t="shared" si="13"/>
        <v>AP04190</v>
      </c>
      <c r="C309" s="35" t="s">
        <v>6866</v>
      </c>
      <c r="D309" s="35" t="str">
        <f t="shared" si="12"/>
        <v>04190 - Local Street Fund - Capital</v>
      </c>
      <c r="E309" s="35" t="s">
        <v>6267</v>
      </c>
    </row>
    <row r="310" spans="1:5">
      <c r="A310" s="568" t="s">
        <v>6867</v>
      </c>
      <c r="B310" s="58" t="str">
        <f t="shared" si="13"/>
        <v>AP04191</v>
      </c>
      <c r="C310" s="35" t="s">
        <v>6868</v>
      </c>
      <c r="D310" s="35" t="str">
        <f t="shared" si="12"/>
        <v>04191 - Resurface 4191</v>
      </c>
      <c r="E310" s="35" t="s">
        <v>6267</v>
      </c>
    </row>
    <row r="311" spans="1:5">
      <c r="A311" s="568" t="s">
        <v>6869</v>
      </c>
      <c r="B311" s="58" t="str">
        <f t="shared" si="13"/>
        <v>AP04192</v>
      </c>
      <c r="C311" s="35" t="s">
        <v>6870</v>
      </c>
      <c r="D311" s="35" t="str">
        <f t="shared" si="12"/>
        <v>04192 - Project Seed NOF</v>
      </c>
      <c r="E311" s="35" t="s">
        <v>6267</v>
      </c>
    </row>
    <row r="312" spans="1:5">
      <c r="A312" s="568" t="s">
        <v>6871</v>
      </c>
      <c r="B312" s="58" t="str">
        <f t="shared" si="13"/>
        <v>AP04193</v>
      </c>
      <c r="C312" s="35" t="s">
        <v>6872</v>
      </c>
      <c r="D312" s="35" t="str">
        <f t="shared" si="12"/>
        <v>04193 - Rock Incorporated NOF</v>
      </c>
      <c r="E312" s="35" t="s">
        <v>6267</v>
      </c>
    </row>
    <row r="313" spans="1:5">
      <c r="A313" s="568" t="s">
        <v>6873</v>
      </c>
      <c r="B313" s="58" t="str">
        <f t="shared" si="13"/>
        <v>AP04196</v>
      </c>
      <c r="C313" s="35" t="s">
        <v>6874</v>
      </c>
      <c r="D313" s="35" t="str">
        <f t="shared" si="12"/>
        <v>04196 - Home_old</v>
      </c>
      <c r="E313" s="35" t="s">
        <v>6267</v>
      </c>
    </row>
    <row r="314" spans="1:5">
      <c r="A314" s="568" t="s">
        <v>6875</v>
      </c>
      <c r="B314" s="58" t="str">
        <f t="shared" si="13"/>
        <v>AP04197</v>
      </c>
      <c r="C314" s="35" t="s">
        <v>6876</v>
      </c>
      <c r="D314" s="35" t="str">
        <f t="shared" si="12"/>
        <v>04197 - Sobriety House NOF</v>
      </c>
      <c r="E314" s="35" t="s">
        <v>6267</v>
      </c>
    </row>
    <row r="315" spans="1:5">
      <c r="A315" s="568" t="s">
        <v>6877</v>
      </c>
      <c r="B315" s="58" t="str">
        <f t="shared" si="13"/>
        <v>AP04198</v>
      </c>
      <c r="C315" s="35" t="s">
        <v>6878</v>
      </c>
      <c r="D315" s="35" t="str">
        <f t="shared" si="12"/>
        <v>04198 - Lead Paint Abatement 3_98</v>
      </c>
      <c r="E315" s="35" t="s">
        <v>6267</v>
      </c>
    </row>
    <row r="316" spans="1:5">
      <c r="A316" s="568" t="s">
        <v>6879</v>
      </c>
      <c r="B316" s="58" t="str">
        <f t="shared" si="13"/>
        <v>AP04199</v>
      </c>
      <c r="C316" s="35" t="s">
        <v>6880</v>
      </c>
      <c r="D316" s="35" t="str">
        <f t="shared" si="12"/>
        <v>04199 - Training Aids and Material</v>
      </c>
      <c r="E316" s="35" t="s">
        <v>6267</v>
      </c>
    </row>
    <row r="317" spans="1:5">
      <c r="A317" s="568" t="s">
        <v>6881</v>
      </c>
      <c r="B317" s="58" t="str">
        <f t="shared" si="13"/>
        <v>AP04200</v>
      </c>
      <c r="C317" s="35" t="s">
        <v>6882</v>
      </c>
      <c r="D317" s="35" t="str">
        <f t="shared" si="12"/>
        <v>04200 - Forestry Nature Study</v>
      </c>
      <c r="E317" s="35" t="s">
        <v>6267</v>
      </c>
    </row>
    <row r="318" spans="1:5">
      <c r="A318" s="568" t="s">
        <v>6883</v>
      </c>
      <c r="B318" s="58" t="str">
        <f t="shared" si="13"/>
        <v>AP04201</v>
      </c>
      <c r="C318" s="35" t="s">
        <v>6884</v>
      </c>
      <c r="D318" s="35" t="str">
        <f t="shared" si="12"/>
        <v>04201 - St Gregory Parish Council NOF</v>
      </c>
      <c r="E318" s="35" t="s">
        <v>6267</v>
      </c>
    </row>
    <row r="319" spans="1:5">
      <c r="A319" s="568" t="s">
        <v>6885</v>
      </c>
      <c r="B319" s="58" t="str">
        <f t="shared" si="13"/>
        <v>AP04204</v>
      </c>
      <c r="C319" s="35" t="s">
        <v>6886</v>
      </c>
      <c r="D319" s="35" t="str">
        <f t="shared" si="12"/>
        <v>04204 - Crime Bill</v>
      </c>
      <c r="E319" s="35" t="s">
        <v>6267</v>
      </c>
    </row>
    <row r="320" spans="1:5">
      <c r="A320" s="568" t="s">
        <v>6887</v>
      </c>
      <c r="B320" s="58" t="str">
        <f t="shared" si="13"/>
        <v>AP04206</v>
      </c>
      <c r="C320" s="35" t="s">
        <v>6888</v>
      </c>
      <c r="D320" s="35" t="str">
        <f t="shared" si="12"/>
        <v>04206 - Hubbard Richard Community Council NOF</v>
      </c>
      <c r="E320" s="35" t="s">
        <v>6267</v>
      </c>
    </row>
    <row r="321" spans="1:5">
      <c r="A321" s="568" t="s">
        <v>6889</v>
      </c>
      <c r="B321" s="58" t="str">
        <f t="shared" si="13"/>
        <v>AP04208</v>
      </c>
      <c r="C321" s="35" t="s">
        <v>6890</v>
      </c>
      <c r="D321" s="35" t="str">
        <f t="shared" si="12"/>
        <v>04208 - Parenting Education and Advocacy 7</v>
      </c>
      <c r="E321" s="35" t="s">
        <v>6267</v>
      </c>
    </row>
    <row r="322" spans="1:5">
      <c r="A322" s="568" t="s">
        <v>6891</v>
      </c>
      <c r="B322" s="58" t="str">
        <f t="shared" si="13"/>
        <v>AP04209</v>
      </c>
      <c r="C322" s="35" t="s">
        <v>6892</v>
      </c>
      <c r="D322" s="35" t="str">
        <f t="shared" si="12"/>
        <v>04209 - Spinoza Dr Over Rouge River</v>
      </c>
      <c r="E322" s="35" t="s">
        <v>6267</v>
      </c>
    </row>
    <row r="323" spans="1:5">
      <c r="A323" s="568" t="s">
        <v>6893</v>
      </c>
      <c r="B323" s="58" t="str">
        <f t="shared" si="13"/>
        <v>AP04210</v>
      </c>
      <c r="C323" s="35" t="s">
        <v>6894</v>
      </c>
      <c r="D323" s="35" t="str">
        <f t="shared" si="12"/>
        <v>04210 - Tireman Ave Bridge Replacement and Removal</v>
      </c>
      <c r="E323" s="35" t="s">
        <v>6267</v>
      </c>
    </row>
    <row r="324" spans="1:5">
      <c r="A324" s="568" t="s">
        <v>6895</v>
      </c>
      <c r="B324" s="58" t="str">
        <f t="shared" si="13"/>
        <v>AP04213</v>
      </c>
      <c r="C324" s="35" t="s">
        <v>6896</v>
      </c>
      <c r="D324" s="35" t="str">
        <f t="shared" ref="D324:D387" si="14">A324&amp;" - "&amp;C324</f>
        <v>04213 - 613 Abbott</v>
      </c>
      <c r="E324" s="35" t="s">
        <v>6267</v>
      </c>
    </row>
    <row r="325" spans="1:5">
      <c r="A325" s="568" t="s">
        <v>6897</v>
      </c>
      <c r="B325" s="58" t="str">
        <f t="shared" si="13"/>
        <v>AP04215</v>
      </c>
      <c r="C325" s="35" t="s">
        <v>6898</v>
      </c>
      <c r="D325" s="35" t="str">
        <f t="shared" si="14"/>
        <v>04215 - Wayne County Unified Service System</v>
      </c>
      <c r="E325" s="35" t="s">
        <v>6267</v>
      </c>
    </row>
    <row r="326" spans="1:5">
      <c r="A326" s="568" t="s">
        <v>6899</v>
      </c>
      <c r="B326" s="58" t="str">
        <f t="shared" si="13"/>
        <v>AP04222</v>
      </c>
      <c r="C326" s="35" t="s">
        <v>6900</v>
      </c>
      <c r="D326" s="35" t="str">
        <f t="shared" si="14"/>
        <v>04222 - Monroe Cadillac Mixed Use Project</v>
      </c>
      <c r="E326" s="35" t="s">
        <v>6267</v>
      </c>
    </row>
    <row r="327" spans="1:5">
      <c r="A327" s="568" t="s">
        <v>6901</v>
      </c>
      <c r="B327" s="58" t="str">
        <f t="shared" si="13"/>
        <v>AP04223</v>
      </c>
      <c r="C327" s="35" t="s">
        <v>6902</v>
      </c>
      <c r="D327" s="35" t="str">
        <f t="shared" si="14"/>
        <v>04223 - Theatre District</v>
      </c>
      <c r="E327" s="35" t="s">
        <v>6267</v>
      </c>
    </row>
    <row r="328" spans="1:5">
      <c r="A328" s="568" t="s">
        <v>6903</v>
      </c>
      <c r="B328" s="58" t="str">
        <f t="shared" si="13"/>
        <v>AP04230</v>
      </c>
      <c r="C328" s="35" t="s">
        <v>6904</v>
      </c>
      <c r="D328" s="35" t="str">
        <f t="shared" si="14"/>
        <v>04230 - Alpha Kappa Alpha NOF</v>
      </c>
      <c r="E328" s="35" t="s">
        <v>6267</v>
      </c>
    </row>
    <row r="329" spans="1:5">
      <c r="A329" s="568" t="s">
        <v>6905</v>
      </c>
      <c r="B329" s="58" t="str">
        <f t="shared" si="13"/>
        <v>AP04232</v>
      </c>
      <c r="C329" s="35" t="s">
        <v>6906</v>
      </c>
      <c r="D329" s="35" t="str">
        <f t="shared" si="14"/>
        <v>04232 - Nuisance Abatement Ordinance BG</v>
      </c>
      <c r="E329" s="35" t="s">
        <v>6267</v>
      </c>
    </row>
    <row r="330" spans="1:5">
      <c r="A330" s="568" t="s">
        <v>6907</v>
      </c>
      <c r="B330" s="58" t="str">
        <f t="shared" si="13"/>
        <v>AP04239</v>
      </c>
      <c r="C330" s="35" t="s">
        <v>6908</v>
      </c>
      <c r="D330" s="35" t="str">
        <f t="shared" si="14"/>
        <v>04239 - Boniface Human Services NOF</v>
      </c>
      <c r="E330" s="35" t="s">
        <v>6267</v>
      </c>
    </row>
    <row r="331" spans="1:5">
      <c r="A331" s="568" t="s">
        <v>6909</v>
      </c>
      <c r="B331" s="58" t="str">
        <f t="shared" si="13"/>
        <v>AP04242</v>
      </c>
      <c r="C331" s="35" t="s">
        <v>6910</v>
      </c>
      <c r="D331" s="35" t="str">
        <f t="shared" si="14"/>
        <v>04242 - Detroit Snap NOF</v>
      </c>
      <c r="E331" s="35" t="s">
        <v>6267</v>
      </c>
    </row>
    <row r="332" spans="1:5">
      <c r="A332" s="568" t="s">
        <v>6911</v>
      </c>
      <c r="B332" s="58" t="str">
        <f t="shared" si="13"/>
        <v>AP04254</v>
      </c>
      <c r="C332" s="35" t="s">
        <v>6912</v>
      </c>
      <c r="D332" s="35" t="str">
        <f t="shared" si="14"/>
        <v>04254 - Emmanuel Community Services NOF</v>
      </c>
      <c r="E332" s="35" t="s">
        <v>6267</v>
      </c>
    </row>
    <row r="333" spans="1:5">
      <c r="A333" s="568" t="s">
        <v>6913</v>
      </c>
      <c r="B333" s="58" t="str">
        <f t="shared" si="13"/>
        <v>AP04255</v>
      </c>
      <c r="C333" s="35" t="s">
        <v>6914</v>
      </c>
      <c r="D333" s="35" t="str">
        <f t="shared" si="14"/>
        <v>04255 - School of Dentistry (U of D) NOF</v>
      </c>
      <c r="E333" s="35" t="s">
        <v>6267</v>
      </c>
    </row>
    <row r="334" spans="1:5">
      <c r="A334" s="568" t="s">
        <v>6915</v>
      </c>
      <c r="B334" s="58" t="str">
        <f t="shared" si="13"/>
        <v>AP04262</v>
      </c>
      <c r="C334" s="35" t="s">
        <v>6916</v>
      </c>
      <c r="D334" s="35" t="str">
        <f t="shared" si="14"/>
        <v>04262 - Mason Drummer Boys Booster Club</v>
      </c>
      <c r="E334" s="35" t="s">
        <v>6267</v>
      </c>
    </row>
    <row r="335" spans="1:5">
      <c r="A335" s="568" t="s">
        <v>6917</v>
      </c>
      <c r="B335" s="58" t="str">
        <f t="shared" si="13"/>
        <v>AP04263</v>
      </c>
      <c r="C335" s="35" t="s">
        <v>6918</v>
      </c>
      <c r="D335" s="35" t="str">
        <f t="shared" si="14"/>
        <v>04263 - Michigan Theatre and Dance Citywide</v>
      </c>
      <c r="E335" s="35" t="s">
        <v>6267</v>
      </c>
    </row>
    <row r="336" spans="1:5">
      <c r="A336" s="568" t="s">
        <v>6919</v>
      </c>
      <c r="B336" s="58" t="str">
        <f t="shared" si="13"/>
        <v>AP04264</v>
      </c>
      <c r="C336" s="35" t="s">
        <v>6920</v>
      </c>
      <c r="D336" s="35" t="str">
        <f t="shared" si="14"/>
        <v>04264 - PNC Enroll and Coordinate 9_97</v>
      </c>
      <c r="E336" s="35" t="s">
        <v>6267</v>
      </c>
    </row>
    <row r="337" spans="1:5">
      <c r="A337" s="568" t="s">
        <v>6921</v>
      </c>
      <c r="B337" s="58" t="str">
        <f t="shared" si="13"/>
        <v>AP04269</v>
      </c>
      <c r="C337" s="35" t="s">
        <v>6922</v>
      </c>
      <c r="D337" s="35" t="str">
        <f t="shared" si="14"/>
        <v>04269 - Case Coordination and Support_old</v>
      </c>
      <c r="E337" s="35" t="s">
        <v>6267</v>
      </c>
    </row>
    <row r="338" spans="1:5">
      <c r="A338" s="568" t="s">
        <v>6923</v>
      </c>
      <c r="B338" s="58" t="str">
        <f t="shared" si="13"/>
        <v>AP04271</v>
      </c>
      <c r="C338" s="35" t="s">
        <v>6924</v>
      </c>
      <c r="D338" s="35" t="str">
        <f t="shared" si="14"/>
        <v>04271 - Operation Helping Hand NOF</v>
      </c>
      <c r="E338" s="35" t="s">
        <v>6267</v>
      </c>
    </row>
    <row r="339" spans="1:5">
      <c r="A339" s="568" t="s">
        <v>6925</v>
      </c>
      <c r="B339" s="58" t="str">
        <f t="shared" si="13"/>
        <v>AP04274</v>
      </c>
      <c r="C339" s="35" t="s">
        <v>6926</v>
      </c>
      <c r="D339" s="35" t="str">
        <f t="shared" si="14"/>
        <v>04274 - Project Transition NOF</v>
      </c>
      <c r="E339" s="35" t="s">
        <v>6267</v>
      </c>
    </row>
    <row r="340" spans="1:5">
      <c r="A340" s="568" t="s">
        <v>6927</v>
      </c>
      <c r="B340" s="58" t="str">
        <f t="shared" si="13"/>
        <v>AP04275</v>
      </c>
      <c r="C340" s="35" t="s">
        <v>6928</v>
      </c>
      <c r="D340" s="35" t="str">
        <f t="shared" si="14"/>
        <v>04275 - Team for Justice NOF</v>
      </c>
      <c r="E340" s="35" t="s">
        <v>6267</v>
      </c>
    </row>
    <row r="341" spans="1:5">
      <c r="A341" s="568" t="s">
        <v>6929</v>
      </c>
      <c r="B341" s="58" t="str">
        <f t="shared" si="13"/>
        <v>AP04278</v>
      </c>
      <c r="C341" s="35" t="s">
        <v>6930</v>
      </c>
      <c r="D341" s="35" t="str">
        <f t="shared" si="14"/>
        <v>04278 - Warm Training Program NOF</v>
      </c>
      <c r="E341" s="35" t="s">
        <v>6267</v>
      </c>
    </row>
    <row r="342" spans="1:5">
      <c r="A342" s="568" t="s">
        <v>6931</v>
      </c>
      <c r="B342" s="58" t="str">
        <f t="shared" si="13"/>
        <v>AP04279</v>
      </c>
      <c r="C342" s="35" t="s">
        <v>6932</v>
      </c>
      <c r="D342" s="35" t="str">
        <f t="shared" si="14"/>
        <v>04279 - Cabaat_Mack Alive BG</v>
      </c>
      <c r="E342" s="35" t="s">
        <v>6267</v>
      </c>
    </row>
    <row r="343" spans="1:5">
      <c r="A343" s="568" t="s">
        <v>6933</v>
      </c>
      <c r="B343" s="58" t="str">
        <f t="shared" si="13"/>
        <v>AP04280</v>
      </c>
      <c r="C343" s="35" t="s">
        <v>6934</v>
      </c>
      <c r="D343" s="35" t="str">
        <f t="shared" si="14"/>
        <v>04280 - Corktown Citizens District Council</v>
      </c>
      <c r="E343" s="35" t="s">
        <v>6267</v>
      </c>
    </row>
    <row r="344" spans="1:5">
      <c r="A344" s="568" t="s">
        <v>6935</v>
      </c>
      <c r="B344" s="58" t="str">
        <f t="shared" si="13"/>
        <v>AP04282</v>
      </c>
      <c r="C344" s="35" t="s">
        <v>6936</v>
      </c>
      <c r="D344" s="35" t="str">
        <f t="shared" si="14"/>
        <v>04282 - Demolition_Boarding EZ</v>
      </c>
      <c r="E344" s="35" t="s">
        <v>6267</v>
      </c>
    </row>
    <row r="345" spans="1:5">
      <c r="A345" s="568" t="s">
        <v>6937</v>
      </c>
      <c r="B345" s="58" t="str">
        <f t="shared" si="13"/>
        <v>AP04296</v>
      </c>
      <c r="C345" s="35" t="s">
        <v>6938</v>
      </c>
      <c r="D345" s="35" t="str">
        <f t="shared" si="14"/>
        <v>04296 - Forest Park Citizens District Council</v>
      </c>
      <c r="E345" s="35" t="s">
        <v>6267</v>
      </c>
    </row>
    <row r="346" spans="1:5">
      <c r="A346" s="568" t="s">
        <v>6939</v>
      </c>
      <c r="B346" s="58" t="str">
        <f t="shared" si="13"/>
        <v>AP04312</v>
      </c>
      <c r="C346" s="35" t="s">
        <v>6940</v>
      </c>
      <c r="D346" s="35" t="str">
        <f t="shared" si="14"/>
        <v>04312 - Non Dept Income Protection Plan</v>
      </c>
      <c r="E346" s="35" t="s">
        <v>6267</v>
      </c>
    </row>
    <row r="347" spans="1:5">
      <c r="A347" s="568" t="s">
        <v>6941</v>
      </c>
      <c r="B347" s="58" t="str">
        <f t="shared" si="13"/>
        <v>AP04313</v>
      </c>
      <c r="C347" s="35" t="s">
        <v>6942</v>
      </c>
      <c r="D347" s="35" t="str">
        <f t="shared" si="14"/>
        <v>04313 - Non Dept Police and Fire - Payrolls - Refunds and Contrib</v>
      </c>
      <c r="E347" s="35" t="s">
        <v>6267</v>
      </c>
    </row>
    <row r="348" spans="1:5">
      <c r="A348" s="568" t="s">
        <v>6943</v>
      </c>
      <c r="B348" s="58" t="str">
        <f t="shared" si="13"/>
        <v>AP04314</v>
      </c>
      <c r="C348" s="35" t="s">
        <v>6944</v>
      </c>
      <c r="D348" s="35" t="str">
        <f t="shared" si="14"/>
        <v>04314 - Non Dept General Retiree - Payroll - Refunds and Contrib</v>
      </c>
      <c r="E348" s="35" t="s">
        <v>6267</v>
      </c>
    </row>
    <row r="349" spans="1:5">
      <c r="A349" s="568" t="s">
        <v>6945</v>
      </c>
      <c r="B349" s="58" t="str">
        <f t="shared" si="13"/>
        <v>AP04315</v>
      </c>
      <c r="C349" s="35" t="s">
        <v>6946</v>
      </c>
      <c r="D349" s="35" t="str">
        <f t="shared" si="14"/>
        <v>04315 - Non Dept Employees Benefit Plan</v>
      </c>
      <c r="E349" s="35" t="s">
        <v>6267</v>
      </c>
    </row>
    <row r="350" spans="1:5">
      <c r="A350" s="568" t="s">
        <v>6947</v>
      </c>
      <c r="B350" s="58" t="str">
        <f t="shared" si="13"/>
        <v>AP04320</v>
      </c>
      <c r="C350" s="35" t="s">
        <v>6948</v>
      </c>
      <c r="D350" s="35" t="str">
        <f t="shared" si="14"/>
        <v>04320 - Hubbard Richard Citizens District Council</v>
      </c>
      <c r="E350" s="35" t="s">
        <v>6267</v>
      </c>
    </row>
    <row r="351" spans="1:5">
      <c r="A351" s="568" t="s">
        <v>6949</v>
      </c>
      <c r="B351" s="58" t="str">
        <f t="shared" si="13"/>
        <v>AP04328</v>
      </c>
      <c r="C351" s="35" t="s">
        <v>6950</v>
      </c>
      <c r="D351" s="35" t="str">
        <f t="shared" si="14"/>
        <v>04328 - Island View Development Corporation</v>
      </c>
      <c r="E351" s="35" t="s">
        <v>6267</v>
      </c>
    </row>
    <row r="352" spans="1:5">
      <c r="A352" s="568" t="s">
        <v>6951</v>
      </c>
      <c r="B352" s="58" t="str">
        <f t="shared" si="13"/>
        <v>AP04335</v>
      </c>
      <c r="C352" s="35" t="s">
        <v>6952</v>
      </c>
      <c r="D352" s="35" t="str">
        <f t="shared" si="14"/>
        <v>04335 - Jefferson Chalmers Citizens District Council</v>
      </c>
      <c r="E352" s="35" t="s">
        <v>6267</v>
      </c>
    </row>
    <row r="353" spans="1:5">
      <c r="A353" s="568" t="s">
        <v>6953</v>
      </c>
      <c r="B353" s="58" t="str">
        <f t="shared" si="13"/>
        <v>AP04336</v>
      </c>
      <c r="C353" s="35" t="s">
        <v>6954</v>
      </c>
      <c r="D353" s="35" t="str">
        <f t="shared" si="14"/>
        <v>04336 - Low Moderate Income Home Repair EZ</v>
      </c>
      <c r="E353" s="35" t="s">
        <v>6267</v>
      </c>
    </row>
    <row r="354" spans="1:5">
      <c r="A354" s="568" t="s">
        <v>6955</v>
      </c>
      <c r="B354" s="58" t="str">
        <f t="shared" si="13"/>
        <v>AP04338</v>
      </c>
      <c r="C354" s="35" t="s">
        <v>6956</v>
      </c>
      <c r="D354" s="35" t="str">
        <f t="shared" si="14"/>
        <v>04338 - Low Moderate Income Home Repair</v>
      </c>
      <c r="E354" s="35" t="s">
        <v>6267</v>
      </c>
    </row>
    <row r="355" spans="1:5">
      <c r="A355" s="568" t="s">
        <v>6957</v>
      </c>
      <c r="B355" s="58" t="str">
        <f t="shared" si="13"/>
        <v>AP04339</v>
      </c>
      <c r="C355" s="35" t="s">
        <v>6958</v>
      </c>
      <c r="D355" s="35" t="str">
        <f t="shared" si="14"/>
        <v>04339 - Mid_City Citizens District Council</v>
      </c>
      <c r="E355" s="35" t="s">
        <v>6267</v>
      </c>
    </row>
    <row r="356" spans="1:5">
      <c r="A356" s="568" t="s">
        <v>6959</v>
      </c>
      <c r="B356" s="58" t="str">
        <f t="shared" si="13"/>
        <v>AP04340</v>
      </c>
      <c r="C356" s="35" t="s">
        <v>6960</v>
      </c>
      <c r="D356" s="35" t="str">
        <f t="shared" si="14"/>
        <v>04340 - Northern Area Association BG</v>
      </c>
      <c r="E356" s="35" t="s">
        <v>6267</v>
      </c>
    </row>
    <row r="357" spans="1:5">
      <c r="A357" s="568" t="s">
        <v>6961</v>
      </c>
      <c r="B357" s="58" t="str">
        <f t="shared" si="13"/>
        <v>AP04343</v>
      </c>
      <c r="C357" s="35" t="s">
        <v>6962</v>
      </c>
      <c r="D357" s="35" t="str">
        <f t="shared" si="14"/>
        <v>04343 - Virginia Park Citizens District Council BG</v>
      </c>
      <c r="E357" s="35" t="s">
        <v>6267</v>
      </c>
    </row>
    <row r="358" spans="1:5">
      <c r="A358" s="568" t="s">
        <v>6963</v>
      </c>
      <c r="B358" s="58" t="str">
        <f t="shared" si="13"/>
        <v>AP04356</v>
      </c>
      <c r="C358" s="35" t="s">
        <v>6964</v>
      </c>
      <c r="D358" s="35" t="str">
        <f t="shared" si="14"/>
        <v>04356 - Nuisance Abatement BG</v>
      </c>
      <c r="E358" s="35" t="s">
        <v>6267</v>
      </c>
    </row>
    <row r="359" spans="1:5">
      <c r="A359" s="568" t="s">
        <v>6965</v>
      </c>
      <c r="B359" s="58" t="str">
        <f t="shared" si="13"/>
        <v>AP04357</v>
      </c>
      <c r="C359" s="35" t="s">
        <v>6966</v>
      </c>
      <c r="D359" s="35" t="str">
        <f t="shared" si="14"/>
        <v>04357 - Dietetic Intern Program_04357</v>
      </c>
      <c r="E359" s="35" t="s">
        <v>6267</v>
      </c>
    </row>
    <row r="360" spans="1:5">
      <c r="A360" s="568" t="s">
        <v>6967</v>
      </c>
      <c r="B360" s="58" t="str">
        <f t="shared" si="13"/>
        <v>AP04358</v>
      </c>
      <c r="C360" s="35" t="s">
        <v>6968</v>
      </c>
      <c r="D360" s="35" t="str">
        <f t="shared" si="14"/>
        <v>04358 - Empowerment Zone Administration BG</v>
      </c>
      <c r="E360" s="35" t="s">
        <v>6267</v>
      </c>
    </row>
    <row r="361" spans="1:5">
      <c r="A361" s="568" t="s">
        <v>6969</v>
      </c>
      <c r="B361" s="58" t="str">
        <f t="shared" si="13"/>
        <v>AP04362</v>
      </c>
      <c r="C361" s="35" t="s">
        <v>6970</v>
      </c>
      <c r="D361" s="35" t="str">
        <f t="shared" si="14"/>
        <v>04362 - Resurface Evergreen and W Chicago</v>
      </c>
      <c r="E361" s="35" t="s">
        <v>6267</v>
      </c>
    </row>
    <row r="362" spans="1:5">
      <c r="A362" s="568" t="s">
        <v>6971</v>
      </c>
      <c r="B362" s="58" t="str">
        <f t="shared" si="13"/>
        <v>AP04366</v>
      </c>
      <c r="C362" s="35" t="s">
        <v>6972</v>
      </c>
      <c r="D362" s="35" t="str">
        <f t="shared" si="14"/>
        <v>04366 - Resurface_Joy_Clairmount</v>
      </c>
      <c r="E362" s="35" t="s">
        <v>6267</v>
      </c>
    </row>
    <row r="363" spans="1:5">
      <c r="A363" s="568" t="s">
        <v>6973</v>
      </c>
      <c r="B363" s="58" t="str">
        <f t="shared" si="13"/>
        <v>AP04374</v>
      </c>
      <c r="C363" s="35" t="s">
        <v>6974</v>
      </c>
      <c r="D363" s="35" t="str">
        <f t="shared" si="14"/>
        <v>04374 - Junior Police Cadet Program NOF</v>
      </c>
      <c r="E363" s="35" t="s">
        <v>6267</v>
      </c>
    </row>
    <row r="364" spans="1:5">
      <c r="A364" s="568" t="s">
        <v>6975</v>
      </c>
      <c r="B364" s="58" t="str">
        <f t="shared" si="13"/>
        <v>AP04376</v>
      </c>
      <c r="C364" s="35" t="s">
        <v>6976</v>
      </c>
      <c r="D364" s="35" t="str">
        <f t="shared" si="14"/>
        <v>04376 - Hunger Action Coalition NOF</v>
      </c>
      <c r="E364" s="35" t="s">
        <v>6267</v>
      </c>
    </row>
    <row r="365" spans="1:5">
      <c r="A365" s="568" t="s">
        <v>6977</v>
      </c>
      <c r="B365" s="58" t="str">
        <f t="shared" si="13"/>
        <v>AP04377</v>
      </c>
      <c r="C365" s="35" t="s">
        <v>6978</v>
      </c>
      <c r="D365" s="35" t="str">
        <f t="shared" si="14"/>
        <v>04377 - Westside Cultural and Athletic Club NOF</v>
      </c>
      <c r="E365" s="35" t="s">
        <v>6267</v>
      </c>
    </row>
    <row r="366" spans="1:5">
      <c r="A366" s="568" t="s">
        <v>6979</v>
      </c>
      <c r="B366" s="58" t="str">
        <f t="shared" si="13"/>
        <v>AP04378</v>
      </c>
      <c r="C366" s="35" t="s">
        <v>6980</v>
      </c>
      <c r="D366" s="35" t="str">
        <f t="shared" si="14"/>
        <v>04378 - Rutherford Block Club NOF</v>
      </c>
      <c r="E366" s="35" t="s">
        <v>6267</v>
      </c>
    </row>
    <row r="367" spans="1:5">
      <c r="A367" s="568" t="s">
        <v>6981</v>
      </c>
      <c r="B367" s="58" t="str">
        <f t="shared" si="13"/>
        <v>AP04387</v>
      </c>
      <c r="C367" s="35" t="s">
        <v>6982</v>
      </c>
      <c r="D367" s="35" t="str">
        <f t="shared" si="14"/>
        <v>04387 - Vacant Housing Rescue_Demolition Program</v>
      </c>
      <c r="E367" s="35" t="s">
        <v>6267</v>
      </c>
    </row>
    <row r="368" spans="1:5">
      <c r="A368" s="568" t="s">
        <v>6983</v>
      </c>
      <c r="B368" s="58" t="str">
        <f t="shared" si="13"/>
        <v>AP04396</v>
      </c>
      <c r="C368" s="35" t="s">
        <v>6984</v>
      </c>
      <c r="D368" s="35" t="str">
        <f t="shared" si="14"/>
        <v>04396 - WIC Supplemental Food 9 4396</v>
      </c>
      <c r="E368" s="35" t="s">
        <v>6267</v>
      </c>
    </row>
    <row r="369" spans="1:5">
      <c r="A369" s="568" t="s">
        <v>6985</v>
      </c>
      <c r="B369" s="58" t="str">
        <f t="shared" si="13"/>
        <v>AP04397</v>
      </c>
      <c r="C369" s="35" t="s">
        <v>6986</v>
      </c>
      <c r="D369" s="35" t="str">
        <f t="shared" si="14"/>
        <v>04397 - Your Heritage House Museum NOF</v>
      </c>
      <c r="E369" s="35" t="s">
        <v>6267</v>
      </c>
    </row>
    <row r="370" spans="1:5">
      <c r="A370" s="568" t="s">
        <v>6987</v>
      </c>
      <c r="B370" s="58" t="str">
        <f t="shared" si="13"/>
        <v>AP04409</v>
      </c>
      <c r="C370" s="35" t="s">
        <v>6988</v>
      </c>
      <c r="D370" s="35" t="str">
        <f t="shared" si="14"/>
        <v>04409 - Bewick Block Club NOF</v>
      </c>
      <c r="E370" s="35" t="s">
        <v>6267</v>
      </c>
    </row>
    <row r="371" spans="1:5">
      <c r="A371" s="568" t="s">
        <v>6989</v>
      </c>
      <c r="B371" s="58" t="str">
        <f t="shared" ref="B371:B434" si="15">"AP"&amp;A371</f>
        <v>AP04411</v>
      </c>
      <c r="C371" s="35" t="s">
        <v>6990</v>
      </c>
      <c r="D371" s="35" t="str">
        <f t="shared" si="14"/>
        <v>04411 - Broadside Press NOF</v>
      </c>
      <c r="E371" s="35" t="s">
        <v>6267</v>
      </c>
    </row>
    <row r="372" spans="1:5">
      <c r="A372" s="568" t="s">
        <v>6991</v>
      </c>
      <c r="B372" s="58" t="str">
        <f t="shared" si="15"/>
        <v>AP04427</v>
      </c>
      <c r="C372" s="35" t="s">
        <v>6992</v>
      </c>
      <c r="D372" s="35" t="str">
        <f t="shared" si="14"/>
        <v>04427 - Detroit Center City Comm Mental Hlth Inc NOF</v>
      </c>
      <c r="E372" s="35" t="s">
        <v>6267</v>
      </c>
    </row>
    <row r="373" spans="1:5">
      <c r="A373" s="568" t="s">
        <v>6993</v>
      </c>
      <c r="B373" s="58" t="str">
        <f t="shared" si="15"/>
        <v>AP04428</v>
      </c>
      <c r="C373" s="35" t="s">
        <v>6994</v>
      </c>
      <c r="D373" s="35" t="str">
        <f t="shared" si="14"/>
        <v>04428 - Summer Basketball</v>
      </c>
      <c r="E373" s="35" t="s">
        <v>6267</v>
      </c>
    </row>
    <row r="374" spans="1:5">
      <c r="A374" s="568" t="s">
        <v>6995</v>
      </c>
      <c r="B374" s="58" t="str">
        <f t="shared" si="15"/>
        <v>AP04429</v>
      </c>
      <c r="C374" s="35" t="s">
        <v>6996</v>
      </c>
      <c r="D374" s="35" t="str">
        <f t="shared" si="14"/>
        <v>04429 - U S Youth Games</v>
      </c>
      <c r="E374" s="35" t="s">
        <v>6267</v>
      </c>
    </row>
    <row r="375" spans="1:5">
      <c r="A375" s="568" t="s">
        <v>6997</v>
      </c>
      <c r="B375" s="58" t="str">
        <f t="shared" si="15"/>
        <v>AP04430</v>
      </c>
      <c r="C375" s="35" t="s">
        <v>6998</v>
      </c>
      <c r="D375" s="35" t="str">
        <f t="shared" si="14"/>
        <v>04430 - Christmas Carnival</v>
      </c>
      <c r="E375" s="35" t="s">
        <v>6267</v>
      </c>
    </row>
    <row r="376" spans="1:5">
      <c r="A376" s="568" t="s">
        <v>6999</v>
      </c>
      <c r="B376" s="58" t="str">
        <f t="shared" si="15"/>
        <v>AP04432</v>
      </c>
      <c r="C376" s="35" t="s">
        <v>7000</v>
      </c>
      <c r="D376" s="35" t="str">
        <f t="shared" si="14"/>
        <v>04432 - Effective Alternative Community Hsg (Each) NOF</v>
      </c>
      <c r="E376" s="35" t="s">
        <v>6267</v>
      </c>
    </row>
    <row r="377" spans="1:5">
      <c r="A377" s="568" t="s">
        <v>7001</v>
      </c>
      <c r="B377" s="58" t="str">
        <f t="shared" si="15"/>
        <v>AP04434</v>
      </c>
      <c r="C377" s="35" t="s">
        <v>7002</v>
      </c>
      <c r="D377" s="35" t="str">
        <f t="shared" si="14"/>
        <v>04434 - Pediatric Aids 7_96</v>
      </c>
      <c r="E377" s="35" t="s">
        <v>6267</v>
      </c>
    </row>
    <row r="378" spans="1:5">
      <c r="A378" s="568" t="s">
        <v>7003</v>
      </c>
      <c r="B378" s="58" t="str">
        <f t="shared" si="15"/>
        <v>AP04435</v>
      </c>
      <c r="C378" s="35" t="s">
        <v>7004</v>
      </c>
      <c r="D378" s="35" t="str">
        <f t="shared" si="14"/>
        <v>04435 - Gleaners Community Food Bank NOF</v>
      </c>
      <c r="E378" s="35" t="s">
        <v>6267</v>
      </c>
    </row>
    <row r="379" spans="1:5">
      <c r="A379" s="568" t="s">
        <v>7005</v>
      </c>
      <c r="B379" s="58" t="str">
        <f t="shared" si="15"/>
        <v>AP04437</v>
      </c>
      <c r="C379" s="35" t="s">
        <v>7006</v>
      </c>
      <c r="D379" s="35" t="str">
        <f t="shared" si="14"/>
        <v>04437 - Parkside Intergeneration Center NOF</v>
      </c>
      <c r="E379" s="35" t="s">
        <v>6267</v>
      </c>
    </row>
    <row r="380" spans="1:5">
      <c r="A380" s="568" t="s">
        <v>7007</v>
      </c>
      <c r="B380" s="58" t="str">
        <f t="shared" si="15"/>
        <v>AP04439</v>
      </c>
      <c r="C380" s="35" t="s">
        <v>7008</v>
      </c>
      <c r="D380" s="35" t="str">
        <f t="shared" si="14"/>
        <v>04439 - J T Jaxon Foundation NOF</v>
      </c>
      <c r="E380" s="35" t="s">
        <v>6267</v>
      </c>
    </row>
    <row r="381" spans="1:5">
      <c r="A381" s="568" t="s">
        <v>7009</v>
      </c>
      <c r="B381" s="58" t="str">
        <f t="shared" si="15"/>
        <v>AP04440</v>
      </c>
      <c r="C381" s="35" t="s">
        <v>7010</v>
      </c>
      <c r="D381" s="35" t="str">
        <f t="shared" si="14"/>
        <v>04440 - Kabaz (Black Jewels)</v>
      </c>
      <c r="E381" s="35" t="s">
        <v>6267</v>
      </c>
    </row>
    <row r="382" spans="1:5">
      <c r="A382" s="568" t="s">
        <v>7011</v>
      </c>
      <c r="B382" s="58" t="str">
        <f t="shared" si="15"/>
        <v>AP04441</v>
      </c>
      <c r="C382" s="35" t="s">
        <v>7012</v>
      </c>
      <c r="D382" s="35" t="str">
        <f t="shared" si="14"/>
        <v>04441 - Kim Logan Community Clinic Inc</v>
      </c>
      <c r="E382" s="35" t="s">
        <v>6267</v>
      </c>
    </row>
    <row r="383" spans="1:5">
      <c r="A383" s="568" t="s">
        <v>7013</v>
      </c>
      <c r="B383" s="58" t="str">
        <f t="shared" si="15"/>
        <v>AP04443</v>
      </c>
      <c r="C383" s="35" t="s">
        <v>7014</v>
      </c>
      <c r="D383" s="35" t="str">
        <f t="shared" si="14"/>
        <v>04443 - Non Dept Adjustments and Undistributed Costs</v>
      </c>
      <c r="E383" s="35" t="s">
        <v>6267</v>
      </c>
    </row>
    <row r="384" spans="1:5">
      <c r="A384" s="568" t="s">
        <v>7015</v>
      </c>
      <c r="B384" s="58" t="str">
        <f t="shared" si="15"/>
        <v>AP04448</v>
      </c>
      <c r="C384" s="35" t="s">
        <v>7016</v>
      </c>
      <c r="D384" s="35" t="str">
        <f t="shared" si="14"/>
        <v>04448 - Meyer</v>
      </c>
      <c r="E384" s="35" t="s">
        <v>6267</v>
      </c>
    </row>
    <row r="385" spans="1:5">
      <c r="A385" s="568" t="s">
        <v>7017</v>
      </c>
      <c r="B385" s="58" t="str">
        <f t="shared" si="15"/>
        <v>AP04452</v>
      </c>
      <c r="C385" s="35" t="s">
        <v>7018</v>
      </c>
      <c r="D385" s="35" t="str">
        <f t="shared" si="14"/>
        <v>04452 - Patton Community Block Association NOF</v>
      </c>
      <c r="E385" s="35" t="s">
        <v>6267</v>
      </c>
    </row>
    <row r="386" spans="1:5">
      <c r="A386" s="568" t="s">
        <v>7019</v>
      </c>
      <c r="B386" s="58" t="str">
        <f t="shared" si="15"/>
        <v>AP04456</v>
      </c>
      <c r="C386" s="35" t="s">
        <v>7020</v>
      </c>
      <c r="D386" s="35" t="str">
        <f t="shared" si="14"/>
        <v>04456 - Renaissance Health Care Incorporated NOF</v>
      </c>
      <c r="E386" s="35" t="s">
        <v>6267</v>
      </c>
    </row>
    <row r="387" spans="1:5">
      <c r="A387" s="568" t="s">
        <v>7021</v>
      </c>
      <c r="B387" s="58" t="str">
        <f t="shared" si="15"/>
        <v>AP04458</v>
      </c>
      <c r="C387" s="35" t="s">
        <v>7022</v>
      </c>
      <c r="D387" s="35" t="str">
        <f t="shared" si="14"/>
        <v>04458 - Aids Counseling_old</v>
      </c>
      <c r="E387" s="35" t="s">
        <v>6267</v>
      </c>
    </row>
    <row r="388" spans="1:5">
      <c r="A388" s="568" t="s">
        <v>7023</v>
      </c>
      <c r="B388" s="58" t="str">
        <f t="shared" si="15"/>
        <v>AP04459</v>
      </c>
      <c r="C388" s="35" t="s">
        <v>7024</v>
      </c>
      <c r="D388" s="35" t="str">
        <f t="shared" ref="D388:D451" si="16">A388&amp;" - "&amp;C388</f>
        <v>04459 - Seekwell Community Development NOF_04459</v>
      </c>
      <c r="E388" s="35" t="s">
        <v>6267</v>
      </c>
    </row>
    <row r="389" spans="1:5">
      <c r="A389" s="568" t="s">
        <v>7025</v>
      </c>
      <c r="B389" s="58" t="str">
        <f t="shared" si="15"/>
        <v>AP04461</v>
      </c>
      <c r="C389" s="35" t="s">
        <v>7026</v>
      </c>
      <c r="D389" s="35" t="str">
        <f t="shared" si="16"/>
        <v>04461 - Todd_Phillips Children's Home NOF</v>
      </c>
      <c r="E389" s="35" t="s">
        <v>6267</v>
      </c>
    </row>
    <row r="390" spans="1:5">
      <c r="A390" s="568" t="s">
        <v>7027</v>
      </c>
      <c r="B390" s="58" t="str">
        <f t="shared" si="15"/>
        <v>AP04465</v>
      </c>
      <c r="C390" s="35" t="s">
        <v>7028</v>
      </c>
      <c r="D390" s="35" t="str">
        <f t="shared" si="16"/>
        <v>04465 - United Generation Council NOF</v>
      </c>
      <c r="E390" s="35" t="s">
        <v>6267</v>
      </c>
    </row>
    <row r="391" spans="1:5">
      <c r="A391" s="568" t="s">
        <v>7029</v>
      </c>
      <c r="B391" s="58" t="str">
        <f t="shared" si="15"/>
        <v>AP04467</v>
      </c>
      <c r="C391" s="35" t="s">
        <v>7030</v>
      </c>
      <c r="D391" s="35" t="str">
        <f t="shared" si="16"/>
        <v>04467 - Wolverine Human Services NOF</v>
      </c>
      <c r="E391" s="35" t="s">
        <v>6267</v>
      </c>
    </row>
    <row r="392" spans="1:5">
      <c r="A392" s="568" t="s">
        <v>7031</v>
      </c>
      <c r="B392" s="58" t="str">
        <f t="shared" si="15"/>
        <v>AP04470</v>
      </c>
      <c r="C392" s="35" t="s">
        <v>7032</v>
      </c>
      <c r="D392" s="35" t="str">
        <f t="shared" si="16"/>
        <v>04470 - Young Adults Asserting NOF</v>
      </c>
      <c r="E392" s="35" t="s">
        <v>6267</v>
      </c>
    </row>
    <row r="393" spans="1:5">
      <c r="A393" s="568" t="s">
        <v>7033</v>
      </c>
      <c r="B393" s="58" t="str">
        <f t="shared" si="15"/>
        <v>AP04473</v>
      </c>
      <c r="C393" s="35" t="s">
        <v>7034</v>
      </c>
      <c r="D393" s="35" t="str">
        <f t="shared" si="16"/>
        <v>04473 - Vacant House Rescue_Boarding</v>
      </c>
      <c r="E393" s="35" t="s">
        <v>6267</v>
      </c>
    </row>
    <row r="394" spans="1:5">
      <c r="A394" s="568" t="s">
        <v>7035</v>
      </c>
      <c r="B394" s="58" t="str">
        <f t="shared" si="15"/>
        <v>AP04475</v>
      </c>
      <c r="C394" s="35" t="s">
        <v>7036</v>
      </c>
      <c r="D394" s="35" t="str">
        <f t="shared" si="16"/>
        <v>04475 - Vaccine Distribution 9_96</v>
      </c>
      <c r="E394" s="35" t="s">
        <v>6267</v>
      </c>
    </row>
    <row r="395" spans="1:5">
      <c r="A395" s="568" t="s">
        <v>7037</v>
      </c>
      <c r="B395" s="58" t="str">
        <f t="shared" si="15"/>
        <v>AP04476</v>
      </c>
      <c r="C395" s="35" t="s">
        <v>7038</v>
      </c>
      <c r="D395" s="35" t="str">
        <f t="shared" si="16"/>
        <v>04476 - Maternal and Infant Care (MIC) 9_96</v>
      </c>
      <c r="E395" s="35" t="s">
        <v>6267</v>
      </c>
    </row>
    <row r="396" spans="1:5">
      <c r="A396" s="568" t="s">
        <v>7039</v>
      </c>
      <c r="B396" s="58" t="str">
        <f t="shared" si="15"/>
        <v>AP04477</v>
      </c>
      <c r="C396" s="35" t="s">
        <v>6091</v>
      </c>
      <c r="D396" s="35" t="str">
        <f t="shared" si="16"/>
        <v>04477 - Wholesale Distribution No 1</v>
      </c>
      <c r="E396" s="35" t="s">
        <v>6267</v>
      </c>
    </row>
    <row r="397" spans="1:5">
      <c r="A397" s="568" t="s">
        <v>7040</v>
      </c>
      <c r="B397" s="58" t="str">
        <f t="shared" si="15"/>
        <v>AP04478</v>
      </c>
      <c r="C397" s="35" t="s">
        <v>6092</v>
      </c>
      <c r="D397" s="35" t="str">
        <f t="shared" si="16"/>
        <v>04478 - Research Park West</v>
      </c>
      <c r="E397" s="35" t="s">
        <v>6267</v>
      </c>
    </row>
    <row r="398" spans="1:5">
      <c r="A398" s="568" t="s">
        <v>7041</v>
      </c>
      <c r="B398" s="58" t="str">
        <f t="shared" si="15"/>
        <v>AP04481</v>
      </c>
      <c r="C398" s="35" t="s">
        <v>6094</v>
      </c>
      <c r="D398" s="35" t="str">
        <f t="shared" si="16"/>
        <v>04481 - West Side Industrial No 2</v>
      </c>
      <c r="E398" s="35" t="s">
        <v>6267</v>
      </c>
    </row>
    <row r="399" spans="1:5">
      <c r="A399" s="568" t="s">
        <v>7042</v>
      </c>
      <c r="B399" s="58" t="str">
        <f t="shared" si="15"/>
        <v>AP04482</v>
      </c>
      <c r="C399" s="35" t="s">
        <v>6095</v>
      </c>
      <c r="D399" s="35" t="str">
        <f t="shared" si="16"/>
        <v>04482 - University City No 2</v>
      </c>
      <c r="E399" s="35" t="s">
        <v>6267</v>
      </c>
    </row>
    <row r="400" spans="1:5">
      <c r="A400" s="568" t="s">
        <v>7043</v>
      </c>
      <c r="B400" s="58" t="str">
        <f t="shared" si="15"/>
        <v>AP04483</v>
      </c>
      <c r="C400" s="35" t="s">
        <v>6096</v>
      </c>
      <c r="D400" s="35" t="str">
        <f t="shared" si="16"/>
        <v>04483 - Medical Center No 3</v>
      </c>
      <c r="E400" s="35" t="s">
        <v>6267</v>
      </c>
    </row>
    <row r="401" spans="1:5">
      <c r="A401" s="568" t="s">
        <v>7044</v>
      </c>
      <c r="B401" s="58" t="str">
        <f t="shared" si="15"/>
        <v>AP04484</v>
      </c>
      <c r="C401" s="35" t="s">
        <v>7045</v>
      </c>
      <c r="D401" s="35" t="str">
        <f t="shared" si="16"/>
        <v>04484 - North Industrial_old</v>
      </c>
      <c r="E401" s="35" t="s">
        <v>6267</v>
      </c>
    </row>
    <row r="402" spans="1:5">
      <c r="A402" s="568" t="s">
        <v>7046</v>
      </c>
      <c r="B402" s="58" t="str">
        <f t="shared" si="15"/>
        <v>AP04485</v>
      </c>
      <c r="C402" s="35" t="s">
        <v>6098</v>
      </c>
      <c r="D402" s="35" t="str">
        <f t="shared" si="16"/>
        <v>04485 - Elmwood Park No 3</v>
      </c>
      <c r="E402" s="35" t="s">
        <v>6267</v>
      </c>
    </row>
    <row r="403" spans="1:5">
      <c r="A403" s="568" t="s">
        <v>7047</v>
      </c>
      <c r="B403" s="58" t="str">
        <f t="shared" si="15"/>
        <v>AP04486</v>
      </c>
      <c r="C403" s="35" t="s">
        <v>6099</v>
      </c>
      <c r="D403" s="35" t="str">
        <f t="shared" si="16"/>
        <v>04486 - Sheridan Place</v>
      </c>
      <c r="E403" s="35" t="s">
        <v>6267</v>
      </c>
    </row>
    <row r="404" spans="1:5">
      <c r="A404" s="568" t="s">
        <v>7048</v>
      </c>
      <c r="B404" s="58" t="str">
        <f t="shared" si="15"/>
        <v>AP04487</v>
      </c>
      <c r="C404" s="35" t="s">
        <v>6100</v>
      </c>
      <c r="D404" s="35" t="str">
        <f t="shared" si="16"/>
        <v>04487 - Myrtle Humboldt</v>
      </c>
      <c r="E404" s="35" t="s">
        <v>6267</v>
      </c>
    </row>
    <row r="405" spans="1:5">
      <c r="A405" s="568" t="s">
        <v>7049</v>
      </c>
      <c r="B405" s="58" t="str">
        <f t="shared" si="15"/>
        <v>AP04488</v>
      </c>
      <c r="C405" s="35" t="s">
        <v>6101</v>
      </c>
      <c r="D405" s="35" t="str">
        <f t="shared" si="16"/>
        <v>04488 - Jefferson Chalmers</v>
      </c>
      <c r="E405" s="35" t="s">
        <v>6267</v>
      </c>
    </row>
    <row r="406" spans="1:5">
      <c r="A406" s="568" t="s">
        <v>7050</v>
      </c>
      <c r="B406" s="58" t="str">
        <f t="shared" si="15"/>
        <v>AP04489</v>
      </c>
      <c r="C406" s="35" t="s">
        <v>6102</v>
      </c>
      <c r="D406" s="35" t="str">
        <f t="shared" si="16"/>
        <v>04489 - Virginia Park</v>
      </c>
      <c r="E406" s="35" t="s">
        <v>6267</v>
      </c>
    </row>
    <row r="407" spans="1:5">
      <c r="A407" s="568" t="s">
        <v>7051</v>
      </c>
      <c r="B407" s="58" t="str">
        <f t="shared" si="15"/>
        <v>AP04490</v>
      </c>
      <c r="C407" s="35" t="s">
        <v>6103</v>
      </c>
      <c r="D407" s="35" t="str">
        <f t="shared" si="16"/>
        <v>04490 - Forest Park No 2</v>
      </c>
      <c r="E407" s="35" t="s">
        <v>6267</v>
      </c>
    </row>
    <row r="408" spans="1:5">
      <c r="A408" s="568" t="s">
        <v>7052</v>
      </c>
      <c r="B408" s="58" t="str">
        <f t="shared" si="15"/>
        <v>AP04501</v>
      </c>
      <c r="C408" s="35" t="s">
        <v>7053</v>
      </c>
      <c r="D408" s="35" t="str">
        <f t="shared" si="16"/>
        <v>04501 - Primary Care 4501</v>
      </c>
      <c r="E408" s="35" t="s">
        <v>6267</v>
      </c>
    </row>
    <row r="409" spans="1:5">
      <c r="A409" s="568" t="s">
        <v>7054</v>
      </c>
      <c r="B409" s="58" t="str">
        <f t="shared" si="15"/>
        <v>AP04513</v>
      </c>
      <c r="C409" s="35" t="s">
        <v>7055</v>
      </c>
      <c r="D409" s="35" t="str">
        <f t="shared" si="16"/>
        <v>04513 - Dietetic Intern Program 8</v>
      </c>
      <c r="E409" s="35" t="s">
        <v>6267</v>
      </c>
    </row>
    <row r="410" spans="1:5">
      <c r="A410" s="568" t="s">
        <v>7056</v>
      </c>
      <c r="B410" s="58" t="str">
        <f t="shared" si="15"/>
        <v>AP04520</v>
      </c>
      <c r="C410" s="35" t="s">
        <v>7057</v>
      </c>
      <c r="D410" s="35" t="str">
        <f t="shared" si="16"/>
        <v>04520 - Teen Health Centers</v>
      </c>
      <c r="E410" s="35" t="s">
        <v>6267</v>
      </c>
    </row>
    <row r="411" spans="1:5">
      <c r="A411" s="568" t="s">
        <v>7058</v>
      </c>
      <c r="B411" s="58" t="str">
        <f t="shared" si="15"/>
        <v>AP04534</v>
      </c>
      <c r="C411" s="35" t="s">
        <v>7059</v>
      </c>
      <c r="D411" s="35" t="str">
        <f t="shared" si="16"/>
        <v>04534 - School Based Health Care 9_96</v>
      </c>
      <c r="E411" s="35" t="s">
        <v>6267</v>
      </c>
    </row>
    <row r="412" spans="1:5">
      <c r="A412" s="568" t="s">
        <v>7060</v>
      </c>
      <c r="B412" s="58" t="str">
        <f t="shared" si="15"/>
        <v>AP04537</v>
      </c>
      <c r="C412" s="35" t="s">
        <v>7061</v>
      </c>
      <c r="D412" s="35" t="str">
        <f t="shared" si="16"/>
        <v>04537 - Sexually Transmitted Disease Control 4537</v>
      </c>
      <c r="E412" s="35" t="s">
        <v>6267</v>
      </c>
    </row>
    <row r="413" spans="1:5">
      <c r="A413" s="568" t="s">
        <v>7062</v>
      </c>
      <c r="B413" s="58" t="str">
        <f t="shared" si="15"/>
        <v>AP04549</v>
      </c>
      <c r="C413" s="35" t="s">
        <v>7063</v>
      </c>
      <c r="D413" s="35" t="str">
        <f t="shared" si="16"/>
        <v>04549 - HIV Emergency Support Relief 4</v>
      </c>
      <c r="E413" s="35" t="s">
        <v>6267</v>
      </c>
    </row>
    <row r="414" spans="1:5">
      <c r="A414" s="568" t="s">
        <v>7064</v>
      </c>
      <c r="B414" s="58" t="str">
        <f t="shared" si="15"/>
        <v>AP04551</v>
      </c>
      <c r="C414" s="35" t="s">
        <v>7065</v>
      </c>
      <c r="D414" s="35" t="str">
        <f t="shared" si="16"/>
        <v>04551 - Persons W_Aids Housing 5_96</v>
      </c>
      <c r="E414" s="35" t="s">
        <v>6267</v>
      </c>
    </row>
    <row r="415" spans="1:5">
      <c r="A415" s="568" t="s">
        <v>7066</v>
      </c>
      <c r="B415" s="58" t="str">
        <f t="shared" si="15"/>
        <v>AP04553</v>
      </c>
      <c r="C415" s="35" t="s">
        <v>7067</v>
      </c>
      <c r="D415" s="35" t="str">
        <f t="shared" si="16"/>
        <v>04553 - Healthy Start Initiative 4553</v>
      </c>
      <c r="E415" s="35" t="s">
        <v>6267</v>
      </c>
    </row>
    <row r="416" spans="1:5">
      <c r="A416" s="568" t="s">
        <v>7068</v>
      </c>
      <c r="B416" s="58" t="str">
        <f t="shared" si="15"/>
        <v>AP04555</v>
      </c>
      <c r="C416" s="35" t="s">
        <v>7069</v>
      </c>
      <c r="D416" s="35" t="str">
        <f t="shared" si="16"/>
        <v>04555 - Pregnant Adolescent Sa 8_96</v>
      </c>
      <c r="E416" s="35" t="s">
        <v>6267</v>
      </c>
    </row>
    <row r="417" spans="1:5">
      <c r="A417" s="568" t="s">
        <v>7070</v>
      </c>
      <c r="B417" s="58" t="str">
        <f t="shared" si="15"/>
        <v>AP04556</v>
      </c>
      <c r="C417" s="35" t="s">
        <v>7071</v>
      </c>
      <c r="D417" s="35" t="str">
        <f t="shared" si="16"/>
        <v>04556 - Urban Health Initiative 12_96</v>
      </c>
      <c r="E417" s="35" t="s">
        <v>6267</v>
      </c>
    </row>
    <row r="418" spans="1:5">
      <c r="A418" s="568" t="s">
        <v>7072</v>
      </c>
      <c r="B418" s="58" t="str">
        <f t="shared" si="15"/>
        <v>AP04560</v>
      </c>
      <c r="C418" s="35" t="s">
        <v>7073</v>
      </c>
      <c r="D418" s="35" t="str">
        <f t="shared" si="16"/>
        <v>04560 - Art Center</v>
      </c>
      <c r="E418" s="35" t="s">
        <v>6267</v>
      </c>
    </row>
    <row r="419" spans="1:5">
      <c r="A419" s="568" t="s">
        <v>7074</v>
      </c>
      <c r="B419" s="58" t="str">
        <f t="shared" si="15"/>
        <v>AP04581</v>
      </c>
      <c r="C419" s="35" t="s">
        <v>7075</v>
      </c>
      <c r="D419" s="35" t="str">
        <f t="shared" si="16"/>
        <v>04581 - Drug Treatment Program</v>
      </c>
      <c r="E419" s="35" t="s">
        <v>6267</v>
      </c>
    </row>
    <row r="420" spans="1:5">
      <c r="A420" s="568" t="s">
        <v>7076</v>
      </c>
      <c r="B420" s="58" t="str">
        <f t="shared" si="15"/>
        <v>AP04582</v>
      </c>
      <c r="C420" s="35" t="s">
        <v>7077</v>
      </c>
      <c r="D420" s="35" t="str">
        <f t="shared" si="16"/>
        <v>04582 - Northwest Project</v>
      </c>
      <c r="E420" s="35" t="s">
        <v>6267</v>
      </c>
    </row>
    <row r="421" spans="1:5">
      <c r="A421" s="568" t="s">
        <v>7078</v>
      </c>
      <c r="B421" s="58" t="str">
        <f t="shared" si="15"/>
        <v>AP04585</v>
      </c>
      <c r="C421" s="35" t="s">
        <v>7079</v>
      </c>
      <c r="D421" s="35" t="str">
        <f t="shared" si="16"/>
        <v>04585 - TB Prevention and Control 1_97</v>
      </c>
      <c r="E421" s="35" t="s">
        <v>6267</v>
      </c>
    </row>
    <row r="422" spans="1:5">
      <c r="A422" s="568" t="s">
        <v>7080</v>
      </c>
      <c r="B422" s="58" t="str">
        <f t="shared" si="15"/>
        <v>AP04593</v>
      </c>
      <c r="C422" s="35" t="s">
        <v>7081</v>
      </c>
      <c r="D422" s="35" t="str">
        <f t="shared" si="16"/>
        <v>04593 - Resurface _ Dequindre Nevada</v>
      </c>
      <c r="E422" s="35" t="s">
        <v>6267</v>
      </c>
    </row>
    <row r="423" spans="1:5">
      <c r="A423" s="568" t="s">
        <v>7082</v>
      </c>
      <c r="B423" s="58" t="str">
        <f t="shared" si="15"/>
        <v>AP04594</v>
      </c>
      <c r="C423" s="35" t="s">
        <v>7083</v>
      </c>
      <c r="D423" s="35" t="str">
        <f t="shared" si="16"/>
        <v>04594 - Resurface _ McGraw Road and Rosa Parks</v>
      </c>
      <c r="E423" s="35" t="s">
        <v>6267</v>
      </c>
    </row>
    <row r="424" spans="1:5">
      <c r="A424" s="568" t="s">
        <v>7084</v>
      </c>
      <c r="B424" s="58" t="str">
        <f t="shared" si="15"/>
        <v>AP04620</v>
      </c>
      <c r="C424" s="35" t="s">
        <v>7085</v>
      </c>
      <c r="D424" s="35" t="str">
        <f t="shared" si="16"/>
        <v>04620 - Resident Youth Council</v>
      </c>
      <c r="E424" s="35" t="s">
        <v>6267</v>
      </c>
    </row>
    <row r="425" spans="1:5">
      <c r="A425" s="568" t="s">
        <v>7086</v>
      </c>
      <c r="B425" s="58" t="str">
        <f t="shared" si="15"/>
        <v>AP04634</v>
      </c>
      <c r="C425" s="35" t="s">
        <v>7087</v>
      </c>
      <c r="D425" s="35" t="str">
        <f t="shared" si="16"/>
        <v>04634 - Victim Assistance_04634</v>
      </c>
      <c r="E425" s="35" t="s">
        <v>6267</v>
      </c>
    </row>
    <row r="426" spans="1:5">
      <c r="A426" s="568" t="s">
        <v>7088</v>
      </c>
      <c r="B426" s="58" t="str">
        <f t="shared" si="15"/>
        <v>AP04642</v>
      </c>
      <c r="C426" s="35" t="s">
        <v>7089</v>
      </c>
      <c r="D426" s="35" t="str">
        <f t="shared" si="16"/>
        <v>04642 - Kercheval McClellan</v>
      </c>
      <c r="E426" s="35" t="s">
        <v>6267</v>
      </c>
    </row>
    <row r="427" spans="1:5">
      <c r="A427" s="568" t="s">
        <v>7090</v>
      </c>
      <c r="B427" s="58" t="str">
        <f t="shared" si="15"/>
        <v>AP04671</v>
      </c>
      <c r="C427" s="35" t="s">
        <v>7091</v>
      </c>
      <c r="D427" s="35" t="str">
        <f t="shared" si="16"/>
        <v>04671 - Auto Theft 8</v>
      </c>
      <c r="E427" s="35" t="s">
        <v>6267</v>
      </c>
    </row>
    <row r="428" spans="1:5">
      <c r="A428" s="568" t="s">
        <v>7092</v>
      </c>
      <c r="B428" s="58" t="str">
        <f t="shared" si="15"/>
        <v>AP04680</v>
      </c>
      <c r="C428" s="35" t="s">
        <v>7093</v>
      </c>
      <c r="D428" s="35" t="str">
        <f t="shared" si="16"/>
        <v>04680 - Corinthian Development Incorporated NOF</v>
      </c>
      <c r="E428" s="35" t="s">
        <v>6267</v>
      </c>
    </row>
    <row r="429" spans="1:5">
      <c r="A429" s="568" t="s">
        <v>7094</v>
      </c>
      <c r="B429" s="58" t="str">
        <f t="shared" si="15"/>
        <v>AP04681</v>
      </c>
      <c r="C429" s="35" t="s">
        <v>7095</v>
      </c>
      <c r="D429" s="35" t="str">
        <f t="shared" si="16"/>
        <v>04681 - Muslim Center NOF</v>
      </c>
      <c r="E429" s="35" t="s">
        <v>6267</v>
      </c>
    </row>
    <row r="430" spans="1:5">
      <c r="A430" s="568" t="s">
        <v>7096</v>
      </c>
      <c r="B430" s="58" t="str">
        <f t="shared" si="15"/>
        <v>AP04683</v>
      </c>
      <c r="C430" s="35" t="s">
        <v>7097</v>
      </c>
      <c r="D430" s="35" t="str">
        <f t="shared" si="16"/>
        <v>04683 - Alzheimer Association Detroit Area NOF</v>
      </c>
      <c r="E430" s="35" t="s">
        <v>6267</v>
      </c>
    </row>
    <row r="431" spans="1:5">
      <c r="A431" s="568" t="s">
        <v>7098</v>
      </c>
      <c r="B431" s="58" t="str">
        <f t="shared" si="15"/>
        <v>AP04686</v>
      </c>
      <c r="C431" s="35" t="s">
        <v>7099</v>
      </c>
      <c r="D431" s="35" t="str">
        <f t="shared" si="16"/>
        <v>04686 - Downtown Senior Citizens Center NOF</v>
      </c>
      <c r="E431" s="35" t="s">
        <v>6267</v>
      </c>
    </row>
    <row r="432" spans="1:5">
      <c r="A432" s="568" t="s">
        <v>7100</v>
      </c>
      <c r="B432" s="58" t="str">
        <f t="shared" si="15"/>
        <v>AP04703</v>
      </c>
      <c r="C432" s="35" t="s">
        <v>7101</v>
      </c>
      <c r="D432" s="35" t="str">
        <f t="shared" si="16"/>
        <v>04703 - Barney McCosky Baseball_Basketball NOF</v>
      </c>
      <c r="E432" s="35" t="s">
        <v>6267</v>
      </c>
    </row>
    <row r="433" spans="1:5">
      <c r="A433" s="568" t="s">
        <v>7102</v>
      </c>
      <c r="B433" s="58" t="str">
        <f t="shared" si="15"/>
        <v>AP04704</v>
      </c>
      <c r="C433" s="35" t="s">
        <v>7103</v>
      </c>
      <c r="D433" s="35" t="str">
        <f t="shared" si="16"/>
        <v>04704 - Berg_Lasher Community Association NOF</v>
      </c>
      <c r="E433" s="35" t="s">
        <v>6267</v>
      </c>
    </row>
    <row r="434" spans="1:5">
      <c r="A434" s="568" t="s">
        <v>7104</v>
      </c>
      <c r="B434" s="58" t="str">
        <f t="shared" si="15"/>
        <v>AP04705</v>
      </c>
      <c r="C434" s="35" t="s">
        <v>7105</v>
      </c>
      <c r="D434" s="35" t="str">
        <f t="shared" si="16"/>
        <v>04705 - Citizens Against Neighborhood Deterioration NOF</v>
      </c>
      <c r="E434" s="35" t="s">
        <v>6267</v>
      </c>
    </row>
    <row r="435" spans="1:5">
      <c r="A435" s="568" t="s">
        <v>7106</v>
      </c>
      <c r="B435" s="58" t="str">
        <f t="shared" ref="B435:B498" si="17">"AP"&amp;A435</f>
        <v>AP04714</v>
      </c>
      <c r="C435" s="35" t="s">
        <v>7107</v>
      </c>
      <c r="D435" s="35" t="str">
        <f t="shared" si="16"/>
        <v>04714 - Grand Shaft Community Association NOF</v>
      </c>
      <c r="E435" s="35" t="s">
        <v>6267</v>
      </c>
    </row>
    <row r="436" spans="1:5">
      <c r="A436" s="568" t="s">
        <v>7108</v>
      </c>
      <c r="B436" s="58" t="str">
        <f t="shared" si="17"/>
        <v>AP04715</v>
      </c>
      <c r="C436" s="35" t="s">
        <v>7109</v>
      </c>
      <c r="D436" s="35" t="str">
        <f t="shared" si="16"/>
        <v>04715 - Hope Unity and Growth NOF</v>
      </c>
      <c r="E436" s="35" t="s">
        <v>6267</v>
      </c>
    </row>
    <row r="437" spans="1:5">
      <c r="A437" s="568" t="s">
        <v>7110</v>
      </c>
      <c r="B437" s="58" t="str">
        <f t="shared" si="17"/>
        <v>AP04720</v>
      </c>
      <c r="C437" s="35" t="s">
        <v>7111</v>
      </c>
      <c r="D437" s="35" t="str">
        <f t="shared" si="16"/>
        <v>04720 - Margaret's Manor NOF</v>
      </c>
      <c r="E437" s="35" t="s">
        <v>6267</v>
      </c>
    </row>
    <row r="438" spans="1:5">
      <c r="A438" s="568" t="s">
        <v>7112</v>
      </c>
      <c r="B438" s="58" t="str">
        <f t="shared" si="17"/>
        <v>AP04722</v>
      </c>
      <c r="C438" s="35" t="s">
        <v>7113</v>
      </c>
      <c r="D438" s="35" t="str">
        <f t="shared" si="16"/>
        <v>04722 - Michigan Lesbian and Gay Antiviolence NOF</v>
      </c>
      <c r="E438" s="35" t="s">
        <v>6267</v>
      </c>
    </row>
    <row r="439" spans="1:5">
      <c r="A439" s="568" t="s">
        <v>7114</v>
      </c>
      <c r="B439" s="58" t="str">
        <f t="shared" si="17"/>
        <v>AP04726</v>
      </c>
      <c r="C439" s="35" t="s">
        <v>7115</v>
      </c>
      <c r="D439" s="35" t="str">
        <f t="shared" si="16"/>
        <v>04726 - Trinity Community Development NOF</v>
      </c>
      <c r="E439" s="35" t="s">
        <v>6267</v>
      </c>
    </row>
    <row r="440" spans="1:5">
      <c r="A440" s="568" t="s">
        <v>7116</v>
      </c>
      <c r="B440" s="58" t="str">
        <f t="shared" si="17"/>
        <v>AP04734</v>
      </c>
      <c r="C440" s="35" t="s">
        <v>7117</v>
      </c>
      <c r="D440" s="35" t="str">
        <f t="shared" si="16"/>
        <v>04734 - Detroit Health Care Homeless BG</v>
      </c>
      <c r="E440" s="35" t="s">
        <v>6267</v>
      </c>
    </row>
    <row r="441" spans="1:5">
      <c r="A441" s="568" t="s">
        <v>7118</v>
      </c>
      <c r="B441" s="58" t="str">
        <f t="shared" si="17"/>
        <v>AP04735</v>
      </c>
      <c r="C441" s="35" t="s">
        <v>7119</v>
      </c>
      <c r="D441" s="35" t="str">
        <f t="shared" si="16"/>
        <v>04735 - HRD Adult Well-Being Services NOF</v>
      </c>
      <c r="E441" s="35" t="s">
        <v>6267</v>
      </c>
    </row>
    <row r="442" spans="1:5">
      <c r="A442" s="568" t="s">
        <v>7120</v>
      </c>
      <c r="B442" s="58" t="str">
        <f t="shared" si="17"/>
        <v>AP04737</v>
      </c>
      <c r="C442" s="35" t="s">
        <v>7121</v>
      </c>
      <c r="D442" s="35" t="str">
        <f t="shared" si="16"/>
        <v>04737 - PLD General Revenue Public Lighting</v>
      </c>
      <c r="E442" s="35" t="s">
        <v>6267</v>
      </c>
    </row>
    <row r="443" spans="1:5">
      <c r="A443" s="568" t="s">
        <v>7122</v>
      </c>
      <c r="B443" s="58" t="str">
        <f t="shared" si="17"/>
        <v>AP04738</v>
      </c>
      <c r="C443" s="35" t="s">
        <v>7123</v>
      </c>
      <c r="D443" s="35" t="str">
        <f t="shared" si="16"/>
        <v>04738 - W Village Community Development Corporation BG</v>
      </c>
      <c r="E443" s="35" t="s">
        <v>6267</v>
      </c>
    </row>
    <row r="444" spans="1:5">
      <c r="A444" s="568" t="s">
        <v>5797</v>
      </c>
      <c r="B444" s="58" t="str">
        <f t="shared" si="17"/>
        <v>AP04739</v>
      </c>
      <c r="C444" s="35" t="s">
        <v>7124</v>
      </c>
      <c r="D444" s="35" t="str">
        <f t="shared" si="16"/>
        <v>04739 - Non Dept General Revenue</v>
      </c>
      <c r="E444" s="35" t="s">
        <v>6267</v>
      </c>
    </row>
    <row r="445" spans="1:5">
      <c r="A445" s="568" t="s">
        <v>7125</v>
      </c>
      <c r="B445" s="58" t="str">
        <f t="shared" si="17"/>
        <v>AP04749</v>
      </c>
      <c r="C445" s="35" t="s">
        <v>7126</v>
      </c>
      <c r="D445" s="35" t="str">
        <f t="shared" si="16"/>
        <v>04749 - Information and Referral N</v>
      </c>
      <c r="E445" s="35" t="s">
        <v>6267</v>
      </c>
    </row>
    <row r="446" spans="1:5">
      <c r="A446" s="568" t="s">
        <v>7127</v>
      </c>
      <c r="B446" s="58" t="str">
        <f t="shared" si="17"/>
        <v>AP04764</v>
      </c>
      <c r="C446" s="35" t="s">
        <v>7128</v>
      </c>
      <c r="D446" s="35" t="str">
        <f t="shared" si="16"/>
        <v>04764 - Belle Isle Canal Phase II</v>
      </c>
      <c r="E446" s="35" t="s">
        <v>6267</v>
      </c>
    </row>
    <row r="447" spans="1:5">
      <c r="A447" s="568" t="s">
        <v>7129</v>
      </c>
      <c r="B447" s="58" t="str">
        <f t="shared" si="17"/>
        <v>AP04772</v>
      </c>
      <c r="C447" s="35" t="s">
        <v>7130</v>
      </c>
      <c r="D447" s="35" t="str">
        <f t="shared" si="16"/>
        <v>04772 - Belle Isle Canal Phase II Local</v>
      </c>
      <c r="E447" s="35" t="s">
        <v>6267</v>
      </c>
    </row>
    <row r="448" spans="1:5">
      <c r="A448" s="568" t="s">
        <v>7131</v>
      </c>
      <c r="B448" s="58" t="str">
        <f t="shared" si="17"/>
        <v>AP04777</v>
      </c>
      <c r="C448" s="35" t="s">
        <v>7132</v>
      </c>
      <c r="D448" s="35" t="str">
        <f t="shared" si="16"/>
        <v>04777 - Parenting Matters Conference</v>
      </c>
      <c r="E448" s="35" t="s">
        <v>6267</v>
      </c>
    </row>
    <row r="449" spans="1:5">
      <c r="A449" s="568" t="s">
        <v>7133</v>
      </c>
      <c r="B449" s="58" t="str">
        <f t="shared" si="17"/>
        <v>AP04780</v>
      </c>
      <c r="C449" s="35" t="s">
        <v>7134</v>
      </c>
      <c r="D449" s="35" t="str">
        <f t="shared" si="16"/>
        <v>04780 - NOF Control NOF</v>
      </c>
      <c r="E449" s="35" t="s">
        <v>6267</v>
      </c>
    </row>
    <row r="450" spans="1:5">
      <c r="A450" s="568" t="s">
        <v>7135</v>
      </c>
      <c r="B450" s="58" t="str">
        <f t="shared" si="17"/>
        <v>AP04802</v>
      </c>
      <c r="C450" s="35" t="s">
        <v>7136</v>
      </c>
      <c r="D450" s="35" t="str">
        <f t="shared" si="16"/>
        <v>04802 - Adult Day Care</v>
      </c>
      <c r="E450" s="35" t="s">
        <v>6267</v>
      </c>
    </row>
    <row r="451" spans="1:5">
      <c r="A451" s="568" t="s">
        <v>7137</v>
      </c>
      <c r="B451" s="58" t="str">
        <f t="shared" si="17"/>
        <v>AP04805</v>
      </c>
      <c r="C451" s="35" t="s">
        <v>7138</v>
      </c>
      <c r="D451" s="35" t="str">
        <f t="shared" si="16"/>
        <v>04805 - Weatherization 03</v>
      </c>
      <c r="E451" s="35" t="s">
        <v>6267</v>
      </c>
    </row>
    <row r="452" spans="1:5">
      <c r="A452" s="568" t="s">
        <v>7139</v>
      </c>
      <c r="B452" s="58" t="str">
        <f t="shared" si="17"/>
        <v>AP04826</v>
      </c>
      <c r="C452" s="35" t="s">
        <v>7140</v>
      </c>
      <c r="D452" s="35" t="str">
        <f t="shared" ref="D452:D515" si="18">A452&amp;" - "&amp;C452</f>
        <v>04826 - WAT Revenue Water Receiving</v>
      </c>
      <c r="E452" s="35" t="s">
        <v>6267</v>
      </c>
    </row>
    <row r="453" spans="1:5">
      <c r="A453" s="568" t="s">
        <v>7141</v>
      </c>
      <c r="B453" s="58" t="str">
        <f t="shared" si="17"/>
        <v>AP04827</v>
      </c>
      <c r="C453" s="35" t="s">
        <v>7142</v>
      </c>
      <c r="D453" s="35" t="str">
        <f t="shared" si="18"/>
        <v>04827 - WAT Revenue Water Operation Maintenance</v>
      </c>
      <c r="E453" s="35" t="s">
        <v>6267</v>
      </c>
    </row>
    <row r="454" spans="1:5">
      <c r="A454" s="568" t="s">
        <v>7143</v>
      </c>
      <c r="B454" s="58" t="str">
        <f t="shared" si="17"/>
        <v>AP04828</v>
      </c>
      <c r="C454" s="35" t="s">
        <v>7144</v>
      </c>
      <c r="D454" s="35" t="str">
        <f t="shared" si="18"/>
        <v>04828 - SEW Revenue Sewerage Receiving</v>
      </c>
      <c r="E454" s="35" t="s">
        <v>6267</v>
      </c>
    </row>
    <row r="455" spans="1:5">
      <c r="A455" s="568" t="s">
        <v>7145</v>
      </c>
      <c r="B455" s="58" t="str">
        <f t="shared" si="17"/>
        <v>AP04829</v>
      </c>
      <c r="C455" s="35" t="s">
        <v>7146</v>
      </c>
      <c r="D455" s="35" t="str">
        <f t="shared" si="18"/>
        <v>04829 - SEW Revenue Sewerage Operation Maintenance</v>
      </c>
      <c r="E455" s="35" t="s">
        <v>6267</v>
      </c>
    </row>
    <row r="456" spans="1:5">
      <c r="A456" s="568" t="s">
        <v>7147</v>
      </c>
      <c r="B456" s="58" t="str">
        <f t="shared" si="17"/>
        <v>AP04834</v>
      </c>
      <c r="C456" s="35" t="s">
        <v>7148</v>
      </c>
      <c r="D456" s="35" t="str">
        <f t="shared" si="18"/>
        <v>04834 - Mayor's Summer Basketball</v>
      </c>
      <c r="E456" s="35" t="s">
        <v>6267</v>
      </c>
    </row>
    <row r="457" spans="1:5">
      <c r="A457" s="568" t="s">
        <v>7149</v>
      </c>
      <c r="B457" s="58" t="str">
        <f t="shared" si="17"/>
        <v>AP04840</v>
      </c>
      <c r="C457" s="35" t="s">
        <v>7150</v>
      </c>
      <c r="D457" s="35" t="str">
        <f t="shared" si="18"/>
        <v>04840 - Brewer_Crowell Centers 12_91</v>
      </c>
      <c r="E457" s="35" t="s">
        <v>6267</v>
      </c>
    </row>
    <row r="458" spans="1:5">
      <c r="A458" s="568" t="s">
        <v>7151</v>
      </c>
      <c r="B458" s="58" t="str">
        <f t="shared" si="17"/>
        <v>AP04849</v>
      </c>
      <c r="C458" s="35" t="s">
        <v>7152</v>
      </c>
      <c r="D458" s="35" t="str">
        <f t="shared" si="18"/>
        <v>04849 - Resurface and Lighting Improvement US10 Serv Dr</v>
      </c>
      <c r="E458" s="35" t="s">
        <v>6267</v>
      </c>
    </row>
    <row r="459" spans="1:5">
      <c r="A459" s="568" t="s">
        <v>7153</v>
      </c>
      <c r="B459" s="58" t="str">
        <f t="shared" si="17"/>
        <v>AP04852</v>
      </c>
      <c r="C459" s="35" t="s">
        <v>7154</v>
      </c>
      <c r="D459" s="35" t="str">
        <f t="shared" si="18"/>
        <v>04852 - Rockwell Site</v>
      </c>
      <c r="E459" s="35" t="s">
        <v>6267</v>
      </c>
    </row>
    <row r="460" spans="1:5">
      <c r="A460" s="568" t="s">
        <v>7155</v>
      </c>
      <c r="B460" s="58" t="str">
        <f t="shared" si="17"/>
        <v>AP04856</v>
      </c>
      <c r="C460" s="35" t="s">
        <v>7156</v>
      </c>
      <c r="D460" s="35" t="str">
        <f t="shared" si="18"/>
        <v>04856 - Unity Community and Concerned Citizen NOF</v>
      </c>
      <c r="E460" s="35" t="s">
        <v>6267</v>
      </c>
    </row>
    <row r="461" spans="1:5">
      <c r="A461" s="568" t="s">
        <v>7157</v>
      </c>
      <c r="B461" s="58" t="str">
        <f t="shared" si="17"/>
        <v>AP04857</v>
      </c>
      <c r="C461" s="35" t="s">
        <v>7158</v>
      </c>
      <c r="D461" s="35" t="str">
        <f t="shared" si="18"/>
        <v>04857 - Grants Management</v>
      </c>
      <c r="E461" s="35" t="s">
        <v>6267</v>
      </c>
    </row>
    <row r="462" spans="1:5">
      <c r="A462" s="568" t="s">
        <v>7159</v>
      </c>
      <c r="B462" s="58" t="str">
        <f t="shared" si="17"/>
        <v>AP04861</v>
      </c>
      <c r="C462" s="35" t="s">
        <v>7160</v>
      </c>
      <c r="D462" s="35" t="str">
        <f t="shared" si="18"/>
        <v>04861 - CSBG Administration_Center Operations 9</v>
      </c>
      <c r="E462" s="35" t="s">
        <v>6267</v>
      </c>
    </row>
    <row r="463" spans="1:5">
      <c r="A463" s="568" t="s">
        <v>7161</v>
      </c>
      <c r="B463" s="58" t="str">
        <f t="shared" si="17"/>
        <v>AP04862</v>
      </c>
      <c r="C463" s="35" t="s">
        <v>7162</v>
      </c>
      <c r="D463" s="35" t="str">
        <f t="shared" si="18"/>
        <v>04862 - Heat Bank Program 9</v>
      </c>
      <c r="E463" s="35" t="s">
        <v>6267</v>
      </c>
    </row>
    <row r="464" spans="1:5">
      <c r="A464" s="568" t="s">
        <v>7163</v>
      </c>
      <c r="B464" s="58" t="str">
        <f t="shared" si="17"/>
        <v>AP04863</v>
      </c>
      <c r="C464" s="35" t="s">
        <v>7164</v>
      </c>
      <c r="D464" s="35" t="str">
        <f t="shared" si="18"/>
        <v>04863 - LIHEA Weatherization</v>
      </c>
      <c r="E464" s="35" t="s">
        <v>6267</v>
      </c>
    </row>
    <row r="465" spans="1:5">
      <c r="A465" s="568" t="s">
        <v>7165</v>
      </c>
      <c r="B465" s="58" t="str">
        <f t="shared" si="17"/>
        <v>AP04864</v>
      </c>
      <c r="C465" s="35" t="s">
        <v>7166</v>
      </c>
      <c r="D465" s="35" t="str">
        <f t="shared" si="18"/>
        <v>04864 - Peoples Community Church NOF</v>
      </c>
      <c r="E465" s="35" t="s">
        <v>6267</v>
      </c>
    </row>
    <row r="466" spans="1:5">
      <c r="A466" s="568" t="s">
        <v>7167</v>
      </c>
      <c r="B466" s="58" t="str">
        <f t="shared" si="17"/>
        <v>AP04866</v>
      </c>
      <c r="C466" s="35" t="s">
        <v>7168</v>
      </c>
      <c r="D466" s="35" t="str">
        <f t="shared" si="18"/>
        <v>04866 - Belle Isle Water Main III 12</v>
      </c>
      <c r="E466" s="35" t="s">
        <v>6267</v>
      </c>
    </row>
    <row r="467" spans="1:5">
      <c r="A467" s="568" t="s">
        <v>7169</v>
      </c>
      <c r="B467" s="58" t="str">
        <f t="shared" si="17"/>
        <v>AP04867</v>
      </c>
      <c r="C467" s="35" t="s">
        <v>7170</v>
      </c>
      <c r="D467" s="35" t="str">
        <f t="shared" si="18"/>
        <v>04867 - Head Start 10</v>
      </c>
      <c r="E467" s="35" t="s">
        <v>6267</v>
      </c>
    </row>
    <row r="468" spans="1:5">
      <c r="A468" s="568" t="s">
        <v>7171</v>
      </c>
      <c r="B468" s="58" t="str">
        <f t="shared" si="17"/>
        <v>AP04868</v>
      </c>
      <c r="C468" s="35" t="s">
        <v>7172</v>
      </c>
      <c r="D468" s="35" t="str">
        <f t="shared" si="18"/>
        <v>04868 - New Bethel Baptist Church NOF</v>
      </c>
      <c r="E468" s="35" t="s">
        <v>6267</v>
      </c>
    </row>
    <row r="469" spans="1:5">
      <c r="A469" s="568" t="s">
        <v>7173</v>
      </c>
      <c r="B469" s="58" t="str">
        <f t="shared" si="17"/>
        <v>AP04869</v>
      </c>
      <c r="C469" s="35" t="s">
        <v>7174</v>
      </c>
      <c r="D469" s="35" t="str">
        <f t="shared" si="18"/>
        <v>04869 - Handicapped</v>
      </c>
      <c r="E469" s="35" t="s">
        <v>6267</v>
      </c>
    </row>
    <row r="470" spans="1:5">
      <c r="A470" s="568" t="s">
        <v>7175</v>
      </c>
      <c r="B470" s="58" t="str">
        <f t="shared" si="17"/>
        <v>AP04870</v>
      </c>
      <c r="C470" s="35" t="s">
        <v>7176</v>
      </c>
      <c r="D470" s="35" t="str">
        <f t="shared" si="18"/>
        <v>04870 - Early Head Start 10</v>
      </c>
      <c r="E470" s="35" t="s">
        <v>6267</v>
      </c>
    </row>
    <row r="471" spans="1:5">
      <c r="A471" s="568" t="s">
        <v>7177</v>
      </c>
      <c r="B471" s="58" t="str">
        <f t="shared" si="17"/>
        <v>AP04871</v>
      </c>
      <c r="C471" s="35" t="s">
        <v>7178</v>
      </c>
      <c r="D471" s="35" t="str">
        <f t="shared" si="18"/>
        <v>04871 - Training and Technical Assistance</v>
      </c>
      <c r="E471" s="35" t="s">
        <v>6267</v>
      </c>
    </row>
    <row r="472" spans="1:5">
      <c r="A472" s="568" t="s">
        <v>7179</v>
      </c>
      <c r="B472" s="58" t="str">
        <f t="shared" si="17"/>
        <v>AP04873</v>
      </c>
      <c r="C472" s="35" t="s">
        <v>7180</v>
      </c>
      <c r="D472" s="35" t="str">
        <f t="shared" si="18"/>
        <v>04873 - Wilshire Drive Block Club NOF</v>
      </c>
      <c r="E472" s="35" t="s">
        <v>6267</v>
      </c>
    </row>
    <row r="473" spans="1:5">
      <c r="A473" s="568" t="s">
        <v>7181</v>
      </c>
      <c r="B473" s="58" t="str">
        <f t="shared" si="17"/>
        <v>AP04874</v>
      </c>
      <c r="C473" s="35" t="s">
        <v>7182</v>
      </c>
      <c r="D473" s="35" t="str">
        <f t="shared" si="18"/>
        <v>04874 - Vacant Lot Clean</v>
      </c>
      <c r="E473" s="35" t="s">
        <v>6267</v>
      </c>
    </row>
    <row r="474" spans="1:5">
      <c r="A474" s="568" t="s">
        <v>7183</v>
      </c>
      <c r="B474" s="58" t="str">
        <f t="shared" si="17"/>
        <v>AP04878</v>
      </c>
      <c r="C474" s="35" t="s">
        <v>7184</v>
      </c>
      <c r="D474" s="35" t="str">
        <f t="shared" si="18"/>
        <v>04878 - Drug Treatment Program_old</v>
      </c>
      <c r="E474" s="35" t="s">
        <v>6267</v>
      </c>
    </row>
    <row r="475" spans="1:5">
      <c r="A475" s="568" t="s">
        <v>7185</v>
      </c>
      <c r="B475" s="58" t="str">
        <f t="shared" si="17"/>
        <v>AP04883</v>
      </c>
      <c r="C475" s="35" t="s">
        <v>7186</v>
      </c>
      <c r="D475" s="35" t="str">
        <f t="shared" si="18"/>
        <v>04883 - Arcadia Park Association NOF</v>
      </c>
      <c r="E475" s="35" t="s">
        <v>6267</v>
      </c>
    </row>
    <row r="476" spans="1:5">
      <c r="A476" s="568" t="s">
        <v>7187</v>
      </c>
      <c r="B476" s="58" t="str">
        <f t="shared" si="17"/>
        <v>AP04884</v>
      </c>
      <c r="C476" s="35" t="s">
        <v>7188</v>
      </c>
      <c r="D476" s="35" t="str">
        <f t="shared" si="18"/>
        <v>04884 - Bagley Community Council NOF</v>
      </c>
      <c r="E476" s="35" t="s">
        <v>6267</v>
      </c>
    </row>
    <row r="477" spans="1:5">
      <c r="A477" s="568" t="s">
        <v>7189</v>
      </c>
      <c r="B477" s="58" t="str">
        <f t="shared" si="17"/>
        <v>AP04885</v>
      </c>
      <c r="C477" s="35" t="s">
        <v>7190</v>
      </c>
      <c r="D477" s="35" t="str">
        <f t="shared" si="18"/>
        <v>04885 - Detroit Area Council Boy Scouts NOF</v>
      </c>
      <c r="E477" s="35" t="s">
        <v>6267</v>
      </c>
    </row>
    <row r="478" spans="1:5">
      <c r="A478" s="568" t="s">
        <v>7191</v>
      </c>
      <c r="B478" s="58" t="str">
        <f t="shared" si="17"/>
        <v>AP04890</v>
      </c>
      <c r="C478" s="35" t="s">
        <v>7192</v>
      </c>
      <c r="D478" s="35" t="str">
        <f t="shared" si="18"/>
        <v>04890 - Goal Audit Day Care NOF</v>
      </c>
      <c r="E478" s="35" t="s">
        <v>6267</v>
      </c>
    </row>
    <row r="479" spans="1:5">
      <c r="A479" s="568" t="s">
        <v>7193</v>
      </c>
      <c r="B479" s="58" t="str">
        <f t="shared" si="17"/>
        <v>AP04891</v>
      </c>
      <c r="C479" s="35" t="s">
        <v>7194</v>
      </c>
      <c r="D479" s="35" t="str">
        <f t="shared" si="18"/>
        <v>04891 - Holcomb Fisher NOF</v>
      </c>
      <c r="E479" s="35" t="s">
        <v>6267</v>
      </c>
    </row>
    <row r="480" spans="1:5">
      <c r="A480" s="568" t="s">
        <v>7195</v>
      </c>
      <c r="B480" s="58" t="str">
        <f t="shared" si="17"/>
        <v>AP04892</v>
      </c>
      <c r="C480" s="35" t="s">
        <v>7196</v>
      </c>
      <c r="D480" s="35" t="str">
        <f t="shared" si="18"/>
        <v>04892 - Kelley Morgan Center NOF</v>
      </c>
      <c r="E480" s="35" t="s">
        <v>6267</v>
      </c>
    </row>
    <row r="481" spans="1:5">
      <c r="A481" s="568" t="s">
        <v>7197</v>
      </c>
      <c r="B481" s="58" t="str">
        <f t="shared" si="17"/>
        <v>AP04896</v>
      </c>
      <c r="C481" s="35" t="s">
        <v>7198</v>
      </c>
      <c r="D481" s="35" t="str">
        <f t="shared" si="18"/>
        <v>04896 - Mexicantown Commercial Development NOF</v>
      </c>
      <c r="E481" s="35" t="s">
        <v>6267</v>
      </c>
    </row>
    <row r="482" spans="1:5">
      <c r="A482" s="568" t="s">
        <v>7199</v>
      </c>
      <c r="B482" s="58" t="str">
        <f t="shared" si="17"/>
        <v>AP04898</v>
      </c>
      <c r="C482" s="35" t="s">
        <v>7200</v>
      </c>
      <c r="D482" s="35" t="str">
        <f t="shared" si="18"/>
        <v>04898 - HRD Ser Metro</v>
      </c>
      <c r="E482" s="35" t="s">
        <v>6267</v>
      </c>
    </row>
    <row r="483" spans="1:5">
      <c r="A483" s="568" t="s">
        <v>7201</v>
      </c>
      <c r="B483" s="58" t="str">
        <f t="shared" si="17"/>
        <v>AP04900</v>
      </c>
      <c r="C483" s="35" t="s">
        <v>7202</v>
      </c>
      <c r="D483" s="35" t="str">
        <f t="shared" si="18"/>
        <v>04900 - Kabaz (Black Jewels) NOF</v>
      </c>
      <c r="E483" s="35" t="s">
        <v>6267</v>
      </c>
    </row>
    <row r="484" spans="1:5">
      <c r="A484" s="568" t="s">
        <v>7203</v>
      </c>
      <c r="B484" s="58" t="str">
        <f t="shared" si="17"/>
        <v>AP04901</v>
      </c>
      <c r="C484" s="35" t="s">
        <v>7204</v>
      </c>
      <c r="D484" s="35" t="str">
        <f t="shared" si="18"/>
        <v>04901 - Aids Counseling and Testing_old</v>
      </c>
      <c r="E484" s="35" t="s">
        <v>6267</v>
      </c>
    </row>
    <row r="485" spans="1:5">
      <c r="A485" s="568" t="s">
        <v>7205</v>
      </c>
      <c r="B485" s="58" t="str">
        <f t="shared" si="17"/>
        <v>AP04923</v>
      </c>
      <c r="C485" s="35" t="s">
        <v>7206</v>
      </c>
      <c r="D485" s="35" t="str">
        <f t="shared" si="18"/>
        <v>04923 - Managed Care Ombudsman 9</v>
      </c>
      <c r="E485" s="35" t="s">
        <v>6267</v>
      </c>
    </row>
    <row r="486" spans="1:5">
      <c r="A486" s="568" t="s">
        <v>7207</v>
      </c>
      <c r="B486" s="58" t="str">
        <f t="shared" si="17"/>
        <v>AP04926</v>
      </c>
      <c r="C486" s="35" t="s">
        <v>7208</v>
      </c>
      <c r="D486" s="35" t="str">
        <f t="shared" si="18"/>
        <v>04926 - MIC_Prescad 9</v>
      </c>
      <c r="E486" s="35" t="s">
        <v>6267</v>
      </c>
    </row>
    <row r="487" spans="1:5">
      <c r="A487" s="568" t="s">
        <v>7209</v>
      </c>
      <c r="B487" s="58" t="str">
        <f t="shared" si="17"/>
        <v>AP04956</v>
      </c>
      <c r="C487" s="35" t="s">
        <v>7210</v>
      </c>
      <c r="D487" s="35" t="str">
        <f t="shared" si="18"/>
        <v>04956 - Site Assessment Grant</v>
      </c>
      <c r="E487" s="35" t="s">
        <v>6267</v>
      </c>
    </row>
    <row r="488" spans="1:5">
      <c r="A488" s="568" t="s">
        <v>7211</v>
      </c>
      <c r="B488" s="58" t="str">
        <f t="shared" si="17"/>
        <v>AP04957</v>
      </c>
      <c r="C488" s="35" t="s">
        <v>7212</v>
      </c>
      <c r="D488" s="35" t="str">
        <f t="shared" si="18"/>
        <v>04957 - Mt Elliot Park Phase II 12</v>
      </c>
      <c r="E488" s="35" t="s">
        <v>6267</v>
      </c>
    </row>
    <row r="489" spans="1:5">
      <c r="A489" s="568" t="s">
        <v>7213</v>
      </c>
      <c r="B489" s="58" t="str">
        <f t="shared" si="17"/>
        <v>AP04958</v>
      </c>
      <c r="C489" s="35" t="s">
        <v>7214</v>
      </c>
      <c r="D489" s="35" t="str">
        <f t="shared" si="18"/>
        <v>04958 - Brennan Pool Renovations 12</v>
      </c>
      <c r="E489" s="35" t="s">
        <v>6267</v>
      </c>
    </row>
    <row r="490" spans="1:5">
      <c r="A490" s="568" t="s">
        <v>7215</v>
      </c>
      <c r="B490" s="58" t="str">
        <f t="shared" si="17"/>
        <v>AP04964</v>
      </c>
      <c r="C490" s="35" t="s">
        <v>7216</v>
      </c>
      <c r="D490" s="35" t="str">
        <f t="shared" si="18"/>
        <v>04964 - Corrections Parolee Program 9</v>
      </c>
      <c r="E490" s="35" t="s">
        <v>6267</v>
      </c>
    </row>
    <row r="491" spans="1:5">
      <c r="A491" s="568" t="s">
        <v>7217</v>
      </c>
      <c r="B491" s="58" t="str">
        <f t="shared" si="17"/>
        <v>AP04974</v>
      </c>
      <c r="C491" s="35" t="s">
        <v>7218</v>
      </c>
      <c r="D491" s="35" t="str">
        <f t="shared" si="18"/>
        <v>04974 - Resurface _ Joy Rd _ E Vernor</v>
      </c>
      <c r="E491" s="35" t="s">
        <v>6267</v>
      </c>
    </row>
    <row r="492" spans="1:5">
      <c r="A492" s="568" t="s">
        <v>7219</v>
      </c>
      <c r="B492" s="58" t="str">
        <f t="shared" si="17"/>
        <v>AP04975</v>
      </c>
      <c r="C492" s="35" t="s">
        <v>7220</v>
      </c>
      <c r="D492" s="35" t="str">
        <f t="shared" si="18"/>
        <v>04975 - EPSDT Medicaid Outreach 9</v>
      </c>
      <c r="E492" s="35" t="s">
        <v>6267</v>
      </c>
    </row>
    <row r="493" spans="1:5">
      <c r="A493" s="568" t="s">
        <v>7221</v>
      </c>
      <c r="B493" s="58" t="str">
        <f t="shared" si="17"/>
        <v>AP04981</v>
      </c>
      <c r="C493" s="35" t="s">
        <v>7222</v>
      </c>
      <c r="D493" s="35" t="str">
        <f t="shared" si="18"/>
        <v>04981 - Resurfacing</v>
      </c>
      <c r="E493" s="35" t="s">
        <v>6267</v>
      </c>
    </row>
    <row r="494" spans="1:5">
      <c r="A494" s="568" t="s">
        <v>7223</v>
      </c>
      <c r="B494" s="58" t="str">
        <f t="shared" si="17"/>
        <v>AP04996</v>
      </c>
      <c r="C494" s="35" t="s">
        <v>7224</v>
      </c>
      <c r="D494" s="35" t="str">
        <f t="shared" si="18"/>
        <v>04996 - Leisure Education Program</v>
      </c>
      <c r="E494" s="35" t="s">
        <v>6267</v>
      </c>
    </row>
    <row r="495" spans="1:5">
      <c r="A495" s="568" t="s">
        <v>7225</v>
      </c>
      <c r="B495" s="58" t="str">
        <f t="shared" si="17"/>
        <v>AP05001</v>
      </c>
      <c r="C495" s="35" t="s">
        <v>7226</v>
      </c>
      <c r="D495" s="35" t="str">
        <f t="shared" si="18"/>
        <v>05001 - Healthy Start Initiative 9</v>
      </c>
      <c r="E495" s="35" t="s">
        <v>6267</v>
      </c>
    </row>
    <row r="496" spans="1:5">
      <c r="A496" s="568" t="s">
        <v>7227</v>
      </c>
      <c r="B496" s="58" t="str">
        <f t="shared" si="17"/>
        <v>AP05007</v>
      </c>
      <c r="C496" s="35" t="s">
        <v>7228</v>
      </c>
      <c r="D496" s="35" t="str">
        <f t="shared" si="18"/>
        <v>05007 - Empowerment Zone 5007</v>
      </c>
      <c r="E496" s="35" t="s">
        <v>6267</v>
      </c>
    </row>
    <row r="497" spans="1:5">
      <c r="A497" s="568" t="s">
        <v>7229</v>
      </c>
      <c r="B497" s="58" t="str">
        <f t="shared" si="17"/>
        <v>AP05008</v>
      </c>
      <c r="C497" s="35" t="s">
        <v>7230</v>
      </c>
      <c r="D497" s="35" t="str">
        <f t="shared" si="18"/>
        <v>05008 - Youth Programs</v>
      </c>
      <c r="E497" s="35" t="s">
        <v>6267</v>
      </c>
    </row>
    <row r="498" spans="1:5">
      <c r="A498" s="568" t="s">
        <v>7231</v>
      </c>
      <c r="B498" s="58" t="str">
        <f t="shared" si="17"/>
        <v>AP05010</v>
      </c>
      <c r="C498" s="35" t="s">
        <v>7232</v>
      </c>
      <c r="D498" s="35" t="str">
        <f t="shared" si="18"/>
        <v>05010 - Homeless Assistance BG</v>
      </c>
      <c r="E498" s="35" t="s">
        <v>6267</v>
      </c>
    </row>
    <row r="499" spans="1:5">
      <c r="A499" s="568" t="s">
        <v>7233</v>
      </c>
      <c r="B499" s="58" t="str">
        <f t="shared" ref="B499:B562" si="19">"AP"&amp;A499</f>
        <v>AP05025</v>
      </c>
      <c r="C499" s="35" t="s">
        <v>7234</v>
      </c>
      <c r="D499" s="35" t="str">
        <f t="shared" si="18"/>
        <v>05025 - Senior_Homeless Strategic Plan</v>
      </c>
      <c r="E499" s="35" t="s">
        <v>6267</v>
      </c>
    </row>
    <row r="500" spans="1:5">
      <c r="A500" s="568" t="s">
        <v>7235</v>
      </c>
      <c r="B500" s="58" t="str">
        <f t="shared" si="19"/>
        <v>AP05029</v>
      </c>
      <c r="C500" s="35" t="s">
        <v>7236</v>
      </c>
      <c r="D500" s="35" t="str">
        <f t="shared" si="18"/>
        <v>05029 - Drug Treatment Program 9_93</v>
      </c>
      <c r="E500" s="35" t="s">
        <v>6267</v>
      </c>
    </row>
    <row r="501" spans="1:5">
      <c r="A501" s="568" t="s">
        <v>7237</v>
      </c>
      <c r="B501" s="58" t="str">
        <f t="shared" si="19"/>
        <v>AP05030</v>
      </c>
      <c r="C501" s="35" t="s">
        <v>7238</v>
      </c>
      <c r="D501" s="35" t="str">
        <f t="shared" si="18"/>
        <v>05030 - Arson Prevention Grant Michigan</v>
      </c>
      <c r="E501" s="35" t="s">
        <v>6267</v>
      </c>
    </row>
    <row r="502" spans="1:5">
      <c r="A502" s="568" t="s">
        <v>7239</v>
      </c>
      <c r="B502" s="58" t="str">
        <f t="shared" si="19"/>
        <v>AP05040</v>
      </c>
      <c r="C502" s="35" t="s">
        <v>7240</v>
      </c>
      <c r="D502" s="35" t="str">
        <f t="shared" si="18"/>
        <v>05040 - Family Service Center 1992</v>
      </c>
      <c r="E502" s="35" t="s">
        <v>6267</v>
      </c>
    </row>
    <row r="503" spans="1:5">
      <c r="A503" s="568" t="s">
        <v>7241</v>
      </c>
      <c r="B503" s="58" t="str">
        <f t="shared" si="19"/>
        <v>AP05047</v>
      </c>
      <c r="C503" s="35" t="s">
        <v>7242</v>
      </c>
      <c r="D503" s="35" t="str">
        <f t="shared" si="18"/>
        <v>05047 - Emergency Shelter Improvement EZ</v>
      </c>
      <c r="E503" s="35" t="s">
        <v>6267</v>
      </c>
    </row>
    <row r="504" spans="1:5">
      <c r="A504" s="568" t="s">
        <v>7243</v>
      </c>
      <c r="B504" s="58" t="str">
        <f t="shared" si="19"/>
        <v>AP05048</v>
      </c>
      <c r="C504" s="35" t="s">
        <v>7244</v>
      </c>
      <c r="D504" s="35" t="str">
        <f t="shared" si="18"/>
        <v>05048 - Emergency Shelter Year II</v>
      </c>
      <c r="E504" s="35" t="s">
        <v>6267</v>
      </c>
    </row>
    <row r="505" spans="1:5">
      <c r="A505" s="568" t="s">
        <v>7245</v>
      </c>
      <c r="B505" s="58" t="str">
        <f t="shared" si="19"/>
        <v>AP05049</v>
      </c>
      <c r="C505" s="35" t="s">
        <v>7246</v>
      </c>
      <c r="D505" s="35" t="str">
        <f t="shared" si="18"/>
        <v>05049 - Home Program 96</v>
      </c>
      <c r="E505" s="35" t="s">
        <v>6267</v>
      </c>
    </row>
    <row r="506" spans="1:5">
      <c r="A506" s="568" t="s">
        <v>7247</v>
      </c>
      <c r="B506" s="58" t="str">
        <f t="shared" si="19"/>
        <v>AP05050</v>
      </c>
      <c r="C506" s="35" t="s">
        <v>7248</v>
      </c>
      <c r="D506" s="35" t="str">
        <f t="shared" si="18"/>
        <v>05050 - Home 5050</v>
      </c>
      <c r="E506" s="35" t="s">
        <v>6267</v>
      </c>
    </row>
    <row r="507" spans="1:5">
      <c r="A507" s="568" t="s">
        <v>7249</v>
      </c>
      <c r="B507" s="58" t="str">
        <f t="shared" si="19"/>
        <v>AP05052</v>
      </c>
      <c r="C507" s="35" t="s">
        <v>7250</v>
      </c>
      <c r="D507" s="35" t="str">
        <f t="shared" si="18"/>
        <v>05052 - Belle Isle Piers Fish Habitat</v>
      </c>
      <c r="E507" s="35" t="s">
        <v>6267</v>
      </c>
    </row>
    <row r="508" spans="1:5">
      <c r="A508" s="568" t="s">
        <v>7251</v>
      </c>
      <c r="B508" s="58" t="str">
        <f t="shared" si="19"/>
        <v>AP05054</v>
      </c>
      <c r="C508" s="35" t="s">
        <v>7252</v>
      </c>
      <c r="D508" s="35" t="str">
        <f t="shared" si="18"/>
        <v>05054 - Porterfield Marina VIll Bond 91</v>
      </c>
      <c r="E508" s="35" t="s">
        <v>6267</v>
      </c>
    </row>
    <row r="509" spans="1:5">
      <c r="A509" s="568" t="s">
        <v>7253</v>
      </c>
      <c r="B509" s="58" t="str">
        <f t="shared" si="19"/>
        <v>AP05056</v>
      </c>
      <c r="C509" s="35" t="s">
        <v>7254</v>
      </c>
      <c r="D509" s="35" t="str">
        <f t="shared" si="18"/>
        <v>05056 - Jefferson Chalmers Bond 91</v>
      </c>
      <c r="E509" s="35" t="s">
        <v>6267</v>
      </c>
    </row>
    <row r="510" spans="1:5">
      <c r="A510" s="568" t="s">
        <v>7255</v>
      </c>
      <c r="B510" s="58" t="str">
        <f t="shared" si="19"/>
        <v>AP05059</v>
      </c>
      <c r="C510" s="35" t="s">
        <v>7256</v>
      </c>
      <c r="D510" s="35" t="str">
        <f t="shared" si="18"/>
        <v>05059 - Park and Landscape</v>
      </c>
      <c r="E510" s="35" t="s">
        <v>6267</v>
      </c>
    </row>
    <row r="511" spans="1:5">
      <c r="A511" s="568" t="s">
        <v>7257</v>
      </c>
      <c r="B511" s="58" t="str">
        <f t="shared" si="19"/>
        <v>AP05067</v>
      </c>
      <c r="C511" s="35" t="s">
        <v>7258</v>
      </c>
      <c r="D511" s="35" t="str">
        <f t="shared" si="18"/>
        <v>05067 - Detroit Edison Project Care 5067</v>
      </c>
      <c r="E511" s="35" t="s">
        <v>6267</v>
      </c>
    </row>
    <row r="512" spans="1:5">
      <c r="A512" s="568" t="s">
        <v>7259</v>
      </c>
      <c r="B512" s="58" t="str">
        <f t="shared" si="19"/>
        <v>AP05071</v>
      </c>
      <c r="C512" s="35" t="s">
        <v>7260</v>
      </c>
      <c r="D512" s="35" t="str">
        <f t="shared" si="18"/>
        <v>05071 - Juvenile Justice 96</v>
      </c>
      <c r="E512" s="35" t="s">
        <v>6267</v>
      </c>
    </row>
    <row r="513" spans="1:5">
      <c r="A513" s="568" t="s">
        <v>7261</v>
      </c>
      <c r="B513" s="58" t="str">
        <f t="shared" si="19"/>
        <v>AP05073</v>
      </c>
      <c r="C513" s="35" t="s">
        <v>7262</v>
      </c>
      <c r="D513" s="35" t="str">
        <f t="shared" si="18"/>
        <v>05073 - S E L E C T 2000</v>
      </c>
      <c r="E513" s="35" t="s">
        <v>6267</v>
      </c>
    </row>
    <row r="514" spans="1:5">
      <c r="A514" s="568" t="s">
        <v>7263</v>
      </c>
      <c r="B514" s="58" t="str">
        <f t="shared" si="19"/>
        <v>AP05080</v>
      </c>
      <c r="C514" s="35" t="s">
        <v>7264</v>
      </c>
      <c r="D514" s="35" t="str">
        <f t="shared" si="18"/>
        <v>05080 - Non Dept Cable Franchise Fee</v>
      </c>
      <c r="E514" s="35" t="s">
        <v>6267</v>
      </c>
    </row>
    <row r="515" spans="1:5">
      <c r="A515" s="568" t="s">
        <v>7265</v>
      </c>
      <c r="B515" s="58" t="str">
        <f t="shared" si="19"/>
        <v>AP05081</v>
      </c>
      <c r="C515" s="35" t="s">
        <v>7266</v>
      </c>
      <c r="D515" s="35" t="str">
        <f t="shared" si="18"/>
        <v>05081 - Historic Designation Advisory Board BG</v>
      </c>
      <c r="E515" s="35" t="s">
        <v>6267</v>
      </c>
    </row>
    <row r="516" spans="1:5">
      <c r="A516" s="568" t="s">
        <v>7267</v>
      </c>
      <c r="B516" s="58" t="str">
        <f t="shared" si="19"/>
        <v>AP05082</v>
      </c>
      <c r="C516" s="35" t="s">
        <v>7268</v>
      </c>
      <c r="D516" s="35" t="str">
        <f t="shared" ref="D516:D579" si="20">A516&amp;" - "&amp;C516</f>
        <v>05082 - State Emergency Relief Program 5082</v>
      </c>
      <c r="E516" s="35" t="s">
        <v>6267</v>
      </c>
    </row>
    <row r="517" spans="1:5">
      <c r="A517" s="568" t="s">
        <v>7269</v>
      </c>
      <c r="B517" s="58" t="str">
        <f t="shared" si="19"/>
        <v>AP05088</v>
      </c>
      <c r="C517" s="35" t="s">
        <v>7270</v>
      </c>
      <c r="D517" s="35" t="str">
        <f t="shared" si="20"/>
        <v>05088 - Leland Orleans City</v>
      </c>
      <c r="E517" s="35" t="s">
        <v>6267</v>
      </c>
    </row>
    <row r="518" spans="1:5">
      <c r="A518" s="568" t="s">
        <v>7271</v>
      </c>
      <c r="B518" s="58" t="str">
        <f t="shared" si="19"/>
        <v>AP05091</v>
      </c>
      <c r="C518" s="35" t="s">
        <v>6102</v>
      </c>
      <c r="D518" s="35" t="str">
        <f t="shared" si="20"/>
        <v>05091 - Virginia Park</v>
      </c>
      <c r="E518" s="35" t="s">
        <v>6267</v>
      </c>
    </row>
    <row r="519" spans="1:5">
      <c r="A519" s="568" t="s">
        <v>7272</v>
      </c>
      <c r="B519" s="58" t="str">
        <f t="shared" si="19"/>
        <v>AP05092</v>
      </c>
      <c r="C519" s="35" t="s">
        <v>7273</v>
      </c>
      <c r="D519" s="35" t="str">
        <f t="shared" si="20"/>
        <v>05092 - Riverside Park Extension State</v>
      </c>
      <c r="E519" s="35" t="s">
        <v>6267</v>
      </c>
    </row>
    <row r="520" spans="1:5">
      <c r="A520" s="568" t="s">
        <v>7274</v>
      </c>
      <c r="B520" s="58" t="str">
        <f t="shared" si="19"/>
        <v>AP05104</v>
      </c>
      <c r="C520" s="35" t="s">
        <v>7275</v>
      </c>
      <c r="D520" s="35" t="str">
        <f t="shared" si="20"/>
        <v>05104 - MCA _ Administration 9_96</v>
      </c>
      <c r="E520" s="35" t="s">
        <v>6267</v>
      </c>
    </row>
    <row r="521" spans="1:5">
      <c r="A521" s="568" t="s">
        <v>7276</v>
      </c>
      <c r="B521" s="58" t="str">
        <f t="shared" si="19"/>
        <v>AP05110</v>
      </c>
      <c r="C521" s="35" t="s">
        <v>7277</v>
      </c>
      <c r="D521" s="35" t="str">
        <f t="shared" si="20"/>
        <v>05110 - MCA _ Mini Grants 9_96</v>
      </c>
      <c r="E521" s="35" t="s">
        <v>6267</v>
      </c>
    </row>
    <row r="522" spans="1:5">
      <c r="A522" s="568" t="s">
        <v>7278</v>
      </c>
      <c r="B522" s="58" t="str">
        <f t="shared" si="19"/>
        <v>AP05112</v>
      </c>
      <c r="C522" s="35" t="s">
        <v>7279</v>
      </c>
      <c r="D522" s="35" t="str">
        <f t="shared" si="20"/>
        <v>05112 - MCA _ Technical Assistance 96</v>
      </c>
      <c r="E522" s="35" t="s">
        <v>6267</v>
      </c>
    </row>
    <row r="523" spans="1:5">
      <c r="A523" s="568" t="s">
        <v>7280</v>
      </c>
      <c r="B523" s="58" t="str">
        <f t="shared" si="19"/>
        <v>AP05114</v>
      </c>
      <c r="C523" s="35" t="s">
        <v>7281</v>
      </c>
      <c r="D523" s="35" t="str">
        <f t="shared" si="20"/>
        <v>05114 - Mini Grant _ Administration</v>
      </c>
      <c r="E523" s="35" t="s">
        <v>6267</v>
      </c>
    </row>
    <row r="524" spans="1:5">
      <c r="A524" s="568" t="s">
        <v>7282</v>
      </c>
      <c r="B524" s="58" t="str">
        <f t="shared" si="19"/>
        <v>AP05115</v>
      </c>
      <c r="C524" s="35" t="s">
        <v>7283</v>
      </c>
      <c r="D524" s="35" t="str">
        <f t="shared" si="20"/>
        <v>05115 - Mini Grant_05115</v>
      </c>
      <c r="E524" s="35" t="s">
        <v>6267</v>
      </c>
    </row>
    <row r="525" spans="1:5">
      <c r="A525" s="568" t="s">
        <v>7284</v>
      </c>
      <c r="B525" s="58" t="str">
        <f t="shared" si="19"/>
        <v>AP05119</v>
      </c>
      <c r="C525" s="35" t="s">
        <v>7285</v>
      </c>
      <c r="D525" s="35" t="str">
        <f t="shared" si="20"/>
        <v>05119 - COPS _ Universal Hiring</v>
      </c>
      <c r="E525" s="35" t="s">
        <v>6267</v>
      </c>
    </row>
    <row r="526" spans="1:5">
      <c r="A526" s="568" t="s">
        <v>7286</v>
      </c>
      <c r="B526" s="58" t="str">
        <f t="shared" si="19"/>
        <v>AP05120</v>
      </c>
      <c r="C526" s="35" t="s">
        <v>7287</v>
      </c>
      <c r="D526" s="35" t="str">
        <f t="shared" si="20"/>
        <v>05120 - Major Demolition</v>
      </c>
      <c r="E526" s="35" t="s">
        <v>6267</v>
      </c>
    </row>
    <row r="527" spans="1:5">
      <c r="A527" s="568" t="s">
        <v>7288</v>
      </c>
      <c r="B527" s="58" t="str">
        <f t="shared" si="19"/>
        <v>AP05122</v>
      </c>
      <c r="C527" s="35" t="s">
        <v>7289</v>
      </c>
      <c r="D527" s="35" t="str">
        <f t="shared" si="20"/>
        <v>05122 - Detroit_Windsor Dance Academy NOF</v>
      </c>
      <c r="E527" s="35" t="s">
        <v>6267</v>
      </c>
    </row>
    <row r="528" spans="1:5">
      <c r="A528" s="568" t="s">
        <v>7290</v>
      </c>
      <c r="B528" s="58" t="str">
        <f t="shared" si="19"/>
        <v>AP05124</v>
      </c>
      <c r="C528" s="35" t="s">
        <v>7291</v>
      </c>
      <c r="D528" s="35" t="str">
        <f t="shared" si="20"/>
        <v>05124 - Association of Chinese</v>
      </c>
      <c r="E528" s="35" t="s">
        <v>6267</v>
      </c>
    </row>
    <row r="529" spans="1:5">
      <c r="A529" s="568" t="s">
        <v>7292</v>
      </c>
      <c r="B529" s="58" t="str">
        <f t="shared" si="19"/>
        <v>AP05125</v>
      </c>
      <c r="C529" s="35" t="s">
        <v>7293</v>
      </c>
      <c r="D529" s="35" t="str">
        <f t="shared" si="20"/>
        <v>05125 - Bagley Housing Association NOF</v>
      </c>
      <c r="E529" s="35" t="s">
        <v>6267</v>
      </c>
    </row>
    <row r="530" spans="1:5">
      <c r="A530" s="568" t="s">
        <v>7294</v>
      </c>
      <c r="B530" s="58" t="str">
        <f t="shared" si="19"/>
        <v>AP05131</v>
      </c>
      <c r="C530" s="35" t="s">
        <v>7295</v>
      </c>
      <c r="D530" s="35" t="str">
        <f t="shared" si="20"/>
        <v>05131 - Deaf Hearing and Speech Center NOF</v>
      </c>
      <c r="E530" s="35" t="s">
        <v>6267</v>
      </c>
    </row>
    <row r="531" spans="1:5">
      <c r="A531" s="568" t="s">
        <v>7296</v>
      </c>
      <c r="B531" s="58" t="str">
        <f t="shared" si="19"/>
        <v>AP05134</v>
      </c>
      <c r="C531" s="35" t="s">
        <v>7297</v>
      </c>
      <c r="D531" s="35" t="str">
        <f t="shared" si="20"/>
        <v>05134 - Proliteracy Detroit</v>
      </c>
      <c r="E531" s="35" t="s">
        <v>6267</v>
      </c>
    </row>
    <row r="532" spans="1:5">
      <c r="A532" s="568" t="s">
        <v>7298</v>
      </c>
      <c r="B532" s="58" t="str">
        <f t="shared" si="19"/>
        <v>AP05135</v>
      </c>
      <c r="C532" s="35" t="s">
        <v>7299</v>
      </c>
      <c r="D532" s="35" t="str">
        <f t="shared" si="20"/>
        <v>05135 - Hammond Senior Services NOF</v>
      </c>
      <c r="E532" s="35" t="s">
        <v>6267</v>
      </c>
    </row>
    <row r="533" spans="1:5">
      <c r="A533" s="568" t="s">
        <v>7300</v>
      </c>
      <c r="B533" s="58" t="str">
        <f t="shared" si="19"/>
        <v>AP05137</v>
      </c>
      <c r="C533" s="35" t="s">
        <v>7301</v>
      </c>
      <c r="D533" s="35" t="str">
        <f t="shared" si="20"/>
        <v>05137 - Davison Association Neighborhood Block Club</v>
      </c>
      <c r="E533" s="35" t="s">
        <v>6267</v>
      </c>
    </row>
    <row r="534" spans="1:5">
      <c r="A534" s="568" t="s">
        <v>7302</v>
      </c>
      <c r="B534" s="58" t="str">
        <f t="shared" si="19"/>
        <v>AP05138</v>
      </c>
      <c r="C534" s="35" t="s">
        <v>7303</v>
      </c>
      <c r="D534" s="35" t="str">
        <f t="shared" si="20"/>
        <v>05138 - Field Street Community NOF</v>
      </c>
      <c r="E534" s="35" t="s">
        <v>6267</v>
      </c>
    </row>
    <row r="535" spans="1:5">
      <c r="A535" s="568" t="s">
        <v>7304</v>
      </c>
      <c r="B535" s="58" t="str">
        <f t="shared" si="19"/>
        <v>AP05139</v>
      </c>
      <c r="C535" s="35" t="s">
        <v>7305</v>
      </c>
      <c r="D535" s="35" t="str">
        <f t="shared" si="20"/>
        <v>05139 - Charles Spivey Community Center NOF</v>
      </c>
      <c r="E535" s="35" t="s">
        <v>6267</v>
      </c>
    </row>
    <row r="536" spans="1:5">
      <c r="A536" s="568" t="s">
        <v>7306</v>
      </c>
      <c r="B536" s="58" t="str">
        <f t="shared" si="19"/>
        <v>AP05140</v>
      </c>
      <c r="C536" s="35" t="s">
        <v>7307</v>
      </c>
      <c r="D536" s="35" t="str">
        <f t="shared" si="20"/>
        <v>05140 - Boysville of Michigan Incorporated NOF</v>
      </c>
      <c r="E536" s="35" t="s">
        <v>6267</v>
      </c>
    </row>
    <row r="537" spans="1:5">
      <c r="A537" s="568" t="s">
        <v>7308</v>
      </c>
      <c r="B537" s="58" t="str">
        <f t="shared" si="19"/>
        <v>AP05144</v>
      </c>
      <c r="C537" s="35" t="s">
        <v>7309</v>
      </c>
      <c r="D537" s="35" t="str">
        <f t="shared" si="20"/>
        <v>05144 - Home Technical Assistance BG</v>
      </c>
      <c r="E537" s="35" t="s">
        <v>6267</v>
      </c>
    </row>
    <row r="538" spans="1:5">
      <c r="A538" s="568" t="s">
        <v>7310</v>
      </c>
      <c r="B538" s="58" t="str">
        <f t="shared" si="19"/>
        <v>AP05146</v>
      </c>
      <c r="C538" s="35" t="s">
        <v>7311</v>
      </c>
      <c r="D538" s="35" t="str">
        <f t="shared" si="20"/>
        <v>05146 - NSO Guide</v>
      </c>
      <c r="E538" s="35" t="s">
        <v>6267</v>
      </c>
    </row>
    <row r="539" spans="1:5">
      <c r="A539" s="568" t="s">
        <v>7312</v>
      </c>
      <c r="B539" s="58" t="str">
        <f t="shared" si="19"/>
        <v>AP05147</v>
      </c>
      <c r="C539" s="35" t="s">
        <v>7313</v>
      </c>
      <c r="D539" s="35" t="str">
        <f t="shared" si="20"/>
        <v>05147 - One Stop Capital Shop</v>
      </c>
      <c r="E539" s="35" t="s">
        <v>6267</v>
      </c>
    </row>
    <row r="540" spans="1:5">
      <c r="A540" s="568" t="s">
        <v>7314</v>
      </c>
      <c r="B540" s="58" t="str">
        <f t="shared" si="19"/>
        <v>AP05149</v>
      </c>
      <c r="C540" s="35" t="s">
        <v>7315</v>
      </c>
      <c r="D540" s="35" t="str">
        <f t="shared" si="20"/>
        <v>05149 - HRD St Patrick Senior Center</v>
      </c>
      <c r="E540" s="35" t="s">
        <v>6267</v>
      </c>
    </row>
    <row r="541" spans="1:5">
      <c r="A541" s="568" t="s">
        <v>7316</v>
      </c>
      <c r="B541" s="58" t="str">
        <f t="shared" si="19"/>
        <v>AP05157</v>
      </c>
      <c r="C541" s="35" t="s">
        <v>7317</v>
      </c>
      <c r="D541" s="35" t="str">
        <f t="shared" si="20"/>
        <v>05157 - Caring Together Services NOF</v>
      </c>
      <c r="E541" s="35" t="s">
        <v>6267</v>
      </c>
    </row>
    <row r="542" spans="1:5">
      <c r="A542" s="568" t="s">
        <v>7318</v>
      </c>
      <c r="B542" s="58" t="str">
        <f t="shared" si="19"/>
        <v>AP05159</v>
      </c>
      <c r="C542" s="35" t="s">
        <v>7319</v>
      </c>
      <c r="D542" s="35" t="str">
        <f t="shared" si="20"/>
        <v>05159 - Assist Project</v>
      </c>
      <c r="E542" s="35" t="s">
        <v>6267</v>
      </c>
    </row>
    <row r="543" spans="1:5">
      <c r="A543" s="568" t="s">
        <v>7320</v>
      </c>
      <c r="B543" s="58" t="str">
        <f t="shared" si="19"/>
        <v>AP05166</v>
      </c>
      <c r="C543" s="35" t="s">
        <v>7321</v>
      </c>
      <c r="D543" s="35" t="str">
        <f t="shared" si="20"/>
        <v>05166 - Cornerstone Community Development NOF</v>
      </c>
      <c r="E543" s="35" t="s">
        <v>6267</v>
      </c>
    </row>
    <row r="544" spans="1:5">
      <c r="A544" s="568" t="s">
        <v>7322</v>
      </c>
      <c r="B544" s="58" t="str">
        <f t="shared" si="19"/>
        <v>AP05167</v>
      </c>
      <c r="C544" s="35" t="s">
        <v>7323</v>
      </c>
      <c r="D544" s="35" t="str">
        <f t="shared" si="20"/>
        <v>05167 - Kellog Grant</v>
      </c>
      <c r="E544" s="35" t="s">
        <v>6267</v>
      </c>
    </row>
    <row r="545" spans="1:5">
      <c r="A545" s="568" t="s">
        <v>7324</v>
      </c>
      <c r="B545" s="58" t="str">
        <f t="shared" si="19"/>
        <v>AP05169</v>
      </c>
      <c r="C545" s="35" t="s">
        <v>7325</v>
      </c>
      <c r="D545" s="35" t="str">
        <f t="shared" si="20"/>
        <v>05169 - Gray and Gray Productions NOF</v>
      </c>
      <c r="E545" s="35" t="s">
        <v>6267</v>
      </c>
    </row>
    <row r="546" spans="1:5">
      <c r="A546" s="568" t="s">
        <v>7326</v>
      </c>
      <c r="B546" s="58" t="str">
        <f t="shared" si="19"/>
        <v>AP05170</v>
      </c>
      <c r="C546" s="35" t="s">
        <v>7327</v>
      </c>
      <c r="D546" s="35" t="str">
        <f t="shared" si="20"/>
        <v>05170 - Greater Detroit Community Outreach NOF</v>
      </c>
      <c r="E546" s="35" t="s">
        <v>6267</v>
      </c>
    </row>
    <row r="547" spans="1:5">
      <c r="A547" s="568" t="s">
        <v>7328</v>
      </c>
      <c r="B547" s="58" t="str">
        <f t="shared" si="19"/>
        <v>AP05171</v>
      </c>
      <c r="C547" s="35" t="s">
        <v>7329</v>
      </c>
      <c r="D547" s="35" t="str">
        <f t="shared" si="20"/>
        <v>05171 - Hospice Southeast Michigan NOF</v>
      </c>
      <c r="E547" s="35" t="s">
        <v>6267</v>
      </c>
    </row>
    <row r="548" spans="1:5">
      <c r="A548" s="568" t="s">
        <v>7330</v>
      </c>
      <c r="B548" s="58" t="str">
        <f t="shared" si="19"/>
        <v>AP05175</v>
      </c>
      <c r="C548" s="35" t="s">
        <v>7331</v>
      </c>
      <c r="D548" s="35" t="str">
        <f t="shared" si="20"/>
        <v>05175 - SEMCOSH NOF</v>
      </c>
      <c r="E548" s="35" t="s">
        <v>6267</v>
      </c>
    </row>
    <row r="549" spans="1:5">
      <c r="A549" s="568" t="s">
        <v>7332</v>
      </c>
      <c r="B549" s="58" t="str">
        <f t="shared" si="19"/>
        <v>AP05177</v>
      </c>
      <c r="C549" s="35" t="s">
        <v>7333</v>
      </c>
      <c r="D549" s="35" t="str">
        <f t="shared" si="20"/>
        <v>05177 - Detroit Self Employment NOF</v>
      </c>
      <c r="E549" s="35" t="s">
        <v>6267</v>
      </c>
    </row>
    <row r="550" spans="1:5">
      <c r="A550" s="568" t="s">
        <v>7334</v>
      </c>
      <c r="B550" s="58" t="str">
        <f t="shared" si="19"/>
        <v>AP05178</v>
      </c>
      <c r="C550" s="35" t="s">
        <v>7335</v>
      </c>
      <c r="D550" s="35" t="str">
        <f t="shared" si="20"/>
        <v>05178 - HRD Wellspring</v>
      </c>
      <c r="E550" s="35" t="s">
        <v>6267</v>
      </c>
    </row>
    <row r="551" spans="1:5">
      <c r="A551" s="568" t="s">
        <v>7336</v>
      </c>
      <c r="B551" s="58" t="str">
        <f t="shared" si="19"/>
        <v>AP05179</v>
      </c>
      <c r="C551" s="35" t="s">
        <v>7337</v>
      </c>
      <c r="D551" s="35" t="str">
        <f t="shared" si="20"/>
        <v>05179 - Home Rehabilitation Program</v>
      </c>
      <c r="E551" s="35" t="s">
        <v>6267</v>
      </c>
    </row>
    <row r="552" spans="1:5">
      <c r="A552" s="568" t="s">
        <v>7338</v>
      </c>
      <c r="B552" s="58" t="str">
        <f t="shared" si="19"/>
        <v>AP05180</v>
      </c>
      <c r="C552" s="35" t="s">
        <v>7339</v>
      </c>
      <c r="D552" s="35" t="str">
        <f t="shared" si="20"/>
        <v>05180 - Home Ownership Program</v>
      </c>
      <c r="E552" s="35" t="s">
        <v>6267</v>
      </c>
    </row>
    <row r="553" spans="1:5">
      <c r="A553" s="568" t="s">
        <v>7340</v>
      </c>
      <c r="B553" s="58" t="str">
        <f t="shared" si="19"/>
        <v>AP05182</v>
      </c>
      <c r="C553" s="35" t="s">
        <v>7341</v>
      </c>
      <c r="D553" s="35" t="str">
        <f t="shared" si="20"/>
        <v>05182 - Non Dept Expenses Funded By Earning</v>
      </c>
      <c r="E553" s="35" t="s">
        <v>6267</v>
      </c>
    </row>
    <row r="554" spans="1:5">
      <c r="A554" s="568" t="s">
        <v>7342</v>
      </c>
      <c r="B554" s="58" t="str">
        <f t="shared" si="19"/>
        <v>AP05183</v>
      </c>
      <c r="C554" s="35" t="s">
        <v>7343</v>
      </c>
      <c r="D554" s="35" t="str">
        <f t="shared" si="20"/>
        <v>05183 - Non Dept Expenses Funded By Earnings</v>
      </c>
      <c r="E554" s="35" t="s">
        <v>6267</v>
      </c>
    </row>
    <row r="555" spans="1:5">
      <c r="A555" s="568" t="s">
        <v>5798</v>
      </c>
      <c r="B555" s="58" t="str">
        <f t="shared" si="19"/>
        <v>AP05185</v>
      </c>
      <c r="C555" s="35" t="s">
        <v>7344</v>
      </c>
      <c r="D555" s="35" t="str">
        <f t="shared" si="20"/>
        <v>05185 - Non Dept Risk Management</v>
      </c>
      <c r="E555" s="35" t="s">
        <v>6267</v>
      </c>
    </row>
    <row r="556" spans="1:5">
      <c r="A556" s="568" t="s">
        <v>7345</v>
      </c>
      <c r="B556" s="58" t="str">
        <f t="shared" si="19"/>
        <v>AP05186</v>
      </c>
      <c r="C556" s="35" t="s">
        <v>7346</v>
      </c>
      <c r="D556" s="35" t="str">
        <f t="shared" si="20"/>
        <v>05186 - Damons_House Services NOF</v>
      </c>
      <c r="E556" s="35" t="s">
        <v>6267</v>
      </c>
    </row>
    <row r="557" spans="1:5">
      <c r="A557" s="568" t="s">
        <v>7347</v>
      </c>
      <c r="B557" s="58" t="str">
        <f t="shared" si="19"/>
        <v>AP05187</v>
      </c>
      <c r="C557" s="35" t="s">
        <v>7348</v>
      </c>
      <c r="D557" s="35" t="str">
        <f t="shared" si="20"/>
        <v>05187 - Detroit Radio Information Service NOF</v>
      </c>
      <c r="E557" s="35" t="s">
        <v>6267</v>
      </c>
    </row>
    <row r="558" spans="1:5">
      <c r="A558" s="568" t="s">
        <v>7349</v>
      </c>
      <c r="B558" s="58" t="str">
        <f t="shared" si="19"/>
        <v>AP05188</v>
      </c>
      <c r="C558" s="35" t="s">
        <v>7350</v>
      </c>
      <c r="D558" s="35" t="str">
        <f t="shared" si="20"/>
        <v>05188 - Don Bosco Hall Services NOF</v>
      </c>
      <c r="E558" s="35" t="s">
        <v>6267</v>
      </c>
    </row>
    <row r="559" spans="1:5">
      <c r="A559" s="568" t="s">
        <v>7351</v>
      </c>
      <c r="B559" s="58" t="str">
        <f t="shared" si="19"/>
        <v>AP05200</v>
      </c>
      <c r="C559" s="35" t="s">
        <v>7352</v>
      </c>
      <c r="D559" s="35" t="str">
        <f t="shared" si="20"/>
        <v>05200 - Harmony Park</v>
      </c>
      <c r="E559" s="35" t="s">
        <v>6267</v>
      </c>
    </row>
    <row r="560" spans="1:5">
      <c r="A560" s="568" t="s">
        <v>7353</v>
      </c>
      <c r="B560" s="58" t="str">
        <f t="shared" si="19"/>
        <v>AP05235</v>
      </c>
      <c r="C560" s="35" t="s">
        <v>7354</v>
      </c>
      <c r="D560" s="35" t="str">
        <f t="shared" si="20"/>
        <v>05235 - JTPA Training IIA 78% 6</v>
      </c>
      <c r="E560" s="35" t="s">
        <v>6267</v>
      </c>
    </row>
    <row r="561" spans="1:5">
      <c r="A561" s="568" t="s">
        <v>7355</v>
      </c>
      <c r="B561" s="58" t="str">
        <f t="shared" si="19"/>
        <v>AP05236</v>
      </c>
      <c r="C561" s="35" t="s">
        <v>7356</v>
      </c>
      <c r="D561" s="35" t="str">
        <f t="shared" si="20"/>
        <v>05236 - JTPA IIB Summer Youth 9</v>
      </c>
      <c r="E561" s="35" t="s">
        <v>6267</v>
      </c>
    </row>
    <row r="562" spans="1:5">
      <c r="A562" s="568" t="s">
        <v>7357</v>
      </c>
      <c r="B562" s="58" t="str">
        <f t="shared" si="19"/>
        <v>AP05239</v>
      </c>
      <c r="C562" s="35" t="s">
        <v>7358</v>
      </c>
      <c r="D562" s="35" t="str">
        <f t="shared" si="20"/>
        <v>05239 - Sidewalk Intersections BG</v>
      </c>
      <c r="E562" s="35" t="s">
        <v>6267</v>
      </c>
    </row>
    <row r="563" spans="1:5">
      <c r="A563" s="568" t="s">
        <v>7359</v>
      </c>
      <c r="B563" s="58" t="str">
        <f t="shared" ref="B563:B626" si="21">"AP"&amp;A563</f>
        <v>AP05242</v>
      </c>
      <c r="C563" s="35" t="s">
        <v>7360</v>
      </c>
      <c r="D563" s="35" t="str">
        <f t="shared" si="20"/>
        <v>05242 - Euphrates Neighborhood NOF</v>
      </c>
      <c r="E563" s="35" t="s">
        <v>6267</v>
      </c>
    </row>
    <row r="564" spans="1:5">
      <c r="A564" s="568" t="s">
        <v>7361</v>
      </c>
      <c r="B564" s="58" t="str">
        <f t="shared" si="21"/>
        <v>AP05250</v>
      </c>
      <c r="C564" s="35" t="s">
        <v>7362</v>
      </c>
      <c r="D564" s="35" t="str">
        <f t="shared" si="20"/>
        <v>05250 - Jewish Vocational Services NOF</v>
      </c>
      <c r="E564" s="35" t="s">
        <v>6267</v>
      </c>
    </row>
    <row r="565" spans="1:5">
      <c r="A565" s="568" t="s">
        <v>7363</v>
      </c>
      <c r="B565" s="58" t="str">
        <f t="shared" si="21"/>
        <v>AP05252</v>
      </c>
      <c r="C565" s="35" t="s">
        <v>7364</v>
      </c>
      <c r="D565" s="35" t="str">
        <f t="shared" si="20"/>
        <v>05252 - Lake Frances '92 MNRTF</v>
      </c>
      <c r="E565" s="35" t="s">
        <v>6267</v>
      </c>
    </row>
    <row r="566" spans="1:5">
      <c r="A566" s="568" t="s">
        <v>7365</v>
      </c>
      <c r="B566" s="58" t="str">
        <f t="shared" si="21"/>
        <v>AP05255</v>
      </c>
      <c r="C566" s="35" t="s">
        <v>7366</v>
      </c>
      <c r="D566" s="35" t="str">
        <f t="shared" si="20"/>
        <v>05255 - Childhood Lead Prevention_old</v>
      </c>
      <c r="E566" s="35" t="s">
        <v>6267</v>
      </c>
    </row>
    <row r="567" spans="1:5">
      <c r="A567" s="568" t="s">
        <v>7367</v>
      </c>
      <c r="B567" s="58" t="str">
        <f t="shared" si="21"/>
        <v>AP05256</v>
      </c>
      <c r="C567" s="35" t="s">
        <v>7368</v>
      </c>
      <c r="D567" s="35" t="str">
        <f t="shared" si="20"/>
        <v>05256 - Mendota_Birwood_Griggs NOF</v>
      </c>
      <c r="E567" s="35" t="s">
        <v>6267</v>
      </c>
    </row>
    <row r="568" spans="1:5">
      <c r="A568" s="568" t="s">
        <v>7369</v>
      </c>
      <c r="B568" s="58" t="str">
        <f t="shared" si="21"/>
        <v>AP05267</v>
      </c>
      <c r="C568" s="35" t="s">
        <v>7370</v>
      </c>
      <c r="D568" s="35" t="str">
        <f t="shared" si="20"/>
        <v>05267 - ETF Year14 Energy Options Project 12-93</v>
      </c>
      <c r="E568" s="35" t="s">
        <v>6267</v>
      </c>
    </row>
    <row r="569" spans="1:5">
      <c r="A569" s="568" t="s">
        <v>7371</v>
      </c>
      <c r="B569" s="58" t="str">
        <f t="shared" si="21"/>
        <v>AP05274</v>
      </c>
      <c r="C569" s="35" t="s">
        <v>7372</v>
      </c>
      <c r="D569" s="35" t="str">
        <f t="shared" si="20"/>
        <v>05274 - Grand River_Greenfield NOF</v>
      </c>
      <c r="E569" s="35" t="s">
        <v>6267</v>
      </c>
    </row>
    <row r="570" spans="1:5">
      <c r="A570" s="568" t="s">
        <v>7373</v>
      </c>
      <c r="B570" s="58" t="str">
        <f t="shared" si="21"/>
        <v>AP05275</v>
      </c>
      <c r="C570" s="35" t="s">
        <v>7374</v>
      </c>
      <c r="D570" s="35" t="str">
        <f t="shared" si="20"/>
        <v>05275 - Northwest Community Action Committee NOF</v>
      </c>
      <c r="E570" s="35" t="s">
        <v>6267</v>
      </c>
    </row>
    <row r="571" spans="1:5">
      <c r="A571" s="568" t="s">
        <v>7375</v>
      </c>
      <c r="B571" s="58" t="str">
        <f t="shared" si="21"/>
        <v>AP05277</v>
      </c>
      <c r="C571" s="35" t="s">
        <v>7376</v>
      </c>
      <c r="D571" s="35" t="str">
        <f t="shared" si="20"/>
        <v>05277 - People United as One NOF</v>
      </c>
      <c r="E571" s="35" t="s">
        <v>6267</v>
      </c>
    </row>
    <row r="572" spans="1:5">
      <c r="A572" s="568" t="s">
        <v>7377</v>
      </c>
      <c r="B572" s="58" t="str">
        <f t="shared" si="21"/>
        <v>AP05283</v>
      </c>
      <c r="C572" s="35" t="s">
        <v>7378</v>
      </c>
      <c r="D572" s="35" t="str">
        <f t="shared" si="20"/>
        <v>05283 - Pittman Memorial NOF</v>
      </c>
      <c r="E572" s="35" t="s">
        <v>6267</v>
      </c>
    </row>
    <row r="573" spans="1:5">
      <c r="A573" s="568" t="s">
        <v>7379</v>
      </c>
      <c r="B573" s="58" t="str">
        <f t="shared" si="21"/>
        <v>AP05284</v>
      </c>
      <c r="C573" s="35" t="s">
        <v>7380</v>
      </c>
      <c r="D573" s="35" t="str">
        <f t="shared" si="20"/>
        <v>05284 - Plymouth_Chicago Improvement Association NOF</v>
      </c>
      <c r="E573" s="35" t="s">
        <v>6267</v>
      </c>
    </row>
    <row r="574" spans="1:5">
      <c r="A574" s="568" t="s">
        <v>7381</v>
      </c>
      <c r="B574" s="58" t="str">
        <f t="shared" si="21"/>
        <v>AP05287</v>
      </c>
      <c r="C574" s="35" t="s">
        <v>7382</v>
      </c>
      <c r="D574" s="35" t="str">
        <f t="shared" si="20"/>
        <v>05287 - JTPA Title IIB</v>
      </c>
      <c r="E574" s="35" t="s">
        <v>6267</v>
      </c>
    </row>
    <row r="575" spans="1:5">
      <c r="A575" s="568" t="s">
        <v>7383</v>
      </c>
      <c r="B575" s="58" t="str">
        <f t="shared" si="21"/>
        <v>AP05289</v>
      </c>
      <c r="C575" s="35" t="s">
        <v>7384</v>
      </c>
      <c r="D575" s="35" t="str">
        <f t="shared" si="20"/>
        <v>05289 - Neighborhood Opportunity Fund BG 4</v>
      </c>
      <c r="E575" s="35" t="s">
        <v>6267</v>
      </c>
    </row>
    <row r="576" spans="1:5">
      <c r="A576" s="568" t="s">
        <v>7385</v>
      </c>
      <c r="B576" s="58" t="str">
        <f t="shared" si="21"/>
        <v>AP05291</v>
      </c>
      <c r="C576" s="35" t="s">
        <v>7386</v>
      </c>
      <c r="D576" s="35" t="str">
        <f t="shared" si="20"/>
        <v>05291 - Summer Feeding Program 9</v>
      </c>
      <c r="E576" s="35" t="s">
        <v>6267</v>
      </c>
    </row>
    <row r="577" spans="1:5">
      <c r="A577" s="568" t="s">
        <v>7387</v>
      </c>
      <c r="B577" s="58" t="str">
        <f t="shared" si="21"/>
        <v>AP05299</v>
      </c>
      <c r="C577" s="35" t="s">
        <v>7388</v>
      </c>
      <c r="D577" s="35" t="str">
        <f t="shared" si="20"/>
        <v>05299 - Project Lift Services NOF</v>
      </c>
      <c r="E577" s="35" t="s">
        <v>6267</v>
      </c>
    </row>
    <row r="578" spans="1:5">
      <c r="A578" s="568" t="s">
        <v>7389</v>
      </c>
      <c r="B578" s="58" t="str">
        <f t="shared" si="21"/>
        <v>AP05306</v>
      </c>
      <c r="C578" s="35" t="s">
        <v>7390</v>
      </c>
      <c r="D578" s="35" t="str">
        <f t="shared" si="20"/>
        <v>05306 - St Clair Block Club NOF</v>
      </c>
      <c r="E578" s="35" t="s">
        <v>6267</v>
      </c>
    </row>
    <row r="579" spans="1:5">
      <c r="A579" s="568" t="s">
        <v>7391</v>
      </c>
      <c r="B579" s="58" t="str">
        <f t="shared" si="21"/>
        <v>AP05331</v>
      </c>
      <c r="C579" s="35" t="s">
        <v>7392</v>
      </c>
      <c r="D579" s="35" t="str">
        <f t="shared" si="20"/>
        <v>05331 - CSBG Administration\Center Operation 9_94</v>
      </c>
      <c r="E579" s="35" t="s">
        <v>6267</v>
      </c>
    </row>
    <row r="580" spans="1:5">
      <c r="A580" s="568" t="s">
        <v>7393</v>
      </c>
      <c r="B580" s="58" t="str">
        <f t="shared" si="21"/>
        <v>AP05332</v>
      </c>
      <c r="C580" s="35" t="s">
        <v>7394</v>
      </c>
      <c r="D580" s="35" t="str">
        <f t="shared" ref="D580:D643" si="22">A580&amp;" - "&amp;C580</f>
        <v>05332 - TEFAP Commodities 9_94</v>
      </c>
      <c r="E580" s="35" t="s">
        <v>6267</v>
      </c>
    </row>
    <row r="581" spans="1:5">
      <c r="A581" s="568" t="s">
        <v>7395</v>
      </c>
      <c r="B581" s="58" t="str">
        <f t="shared" si="21"/>
        <v>AP05334</v>
      </c>
      <c r="C581" s="35" t="s">
        <v>7396</v>
      </c>
      <c r="D581" s="35" t="str">
        <f t="shared" si="22"/>
        <v>05334 - Weatherization 3</v>
      </c>
      <c r="E581" s="35" t="s">
        <v>6267</v>
      </c>
    </row>
    <row r="582" spans="1:5">
      <c r="A582" s="568" t="s">
        <v>7397</v>
      </c>
      <c r="B582" s="58" t="str">
        <f t="shared" si="21"/>
        <v>AP05338</v>
      </c>
      <c r="C582" s="35" t="s">
        <v>7398</v>
      </c>
      <c r="D582" s="35" t="str">
        <f t="shared" si="22"/>
        <v>05338 - Linked Riverfront Parks</v>
      </c>
      <c r="E582" s="35" t="s">
        <v>6267</v>
      </c>
    </row>
    <row r="583" spans="1:5">
      <c r="A583" s="568" t="s">
        <v>7399</v>
      </c>
      <c r="B583" s="58" t="str">
        <f t="shared" si="21"/>
        <v>AP05339</v>
      </c>
      <c r="C583" s="35" t="s">
        <v>7400</v>
      </c>
      <c r="D583" s="35" t="str">
        <f t="shared" si="22"/>
        <v>05339 - Head Start 10_94</v>
      </c>
      <c r="E583" s="35" t="s">
        <v>6267</v>
      </c>
    </row>
    <row r="584" spans="1:5">
      <c r="A584" s="568" t="s">
        <v>7401</v>
      </c>
      <c r="B584" s="58" t="str">
        <f t="shared" si="21"/>
        <v>AP05341</v>
      </c>
      <c r="C584" s="35" t="s">
        <v>7402</v>
      </c>
      <c r="D584" s="35" t="str">
        <f t="shared" si="22"/>
        <v>05341 - Parent Child Center</v>
      </c>
      <c r="E584" s="35" t="s">
        <v>6267</v>
      </c>
    </row>
    <row r="585" spans="1:5">
      <c r="A585" s="568" t="s">
        <v>7403</v>
      </c>
      <c r="B585" s="58" t="str">
        <f t="shared" si="21"/>
        <v>AP05342</v>
      </c>
      <c r="C585" s="35" t="s">
        <v>7404</v>
      </c>
      <c r="D585" s="35" t="str">
        <f t="shared" si="22"/>
        <v>05342 - Training and Technical Assistance_old</v>
      </c>
      <c r="E585" s="35" t="s">
        <v>6267</v>
      </c>
    </row>
    <row r="586" spans="1:5">
      <c r="A586" s="568" t="s">
        <v>7405</v>
      </c>
      <c r="B586" s="58" t="str">
        <f t="shared" si="21"/>
        <v>AP05347</v>
      </c>
      <c r="C586" s="35" t="s">
        <v>7406</v>
      </c>
      <c r="D586" s="35" t="str">
        <f t="shared" si="22"/>
        <v>05347 - Aids Counseling and Testing 9_</v>
      </c>
      <c r="E586" s="35" t="s">
        <v>6267</v>
      </c>
    </row>
    <row r="587" spans="1:5">
      <c r="A587" s="568" t="s">
        <v>7407</v>
      </c>
      <c r="B587" s="58" t="str">
        <f t="shared" si="21"/>
        <v>AP05349</v>
      </c>
      <c r="C587" s="35" t="s">
        <v>7408</v>
      </c>
      <c r="D587" s="35" t="str">
        <f t="shared" si="22"/>
        <v>05349 - Riverside Park DNR</v>
      </c>
      <c r="E587" s="35" t="s">
        <v>6267</v>
      </c>
    </row>
    <row r="588" spans="1:5">
      <c r="A588" s="568" t="s">
        <v>7409</v>
      </c>
      <c r="B588" s="58" t="str">
        <f t="shared" si="21"/>
        <v>AP05355</v>
      </c>
      <c r="C588" s="35" t="s">
        <v>7410</v>
      </c>
      <c r="D588" s="35" t="str">
        <f t="shared" si="22"/>
        <v>05355 - Family Service Center</v>
      </c>
      <c r="E588" s="35" t="s">
        <v>6267</v>
      </c>
    </row>
    <row r="589" spans="1:5">
      <c r="A589" s="568" t="s">
        <v>7411</v>
      </c>
      <c r="B589" s="58" t="str">
        <f t="shared" si="21"/>
        <v>AP05359</v>
      </c>
      <c r="C589" s="35" t="s">
        <v>7412</v>
      </c>
      <c r="D589" s="35" t="str">
        <f t="shared" si="22"/>
        <v>05359 - Cardiovascular Disease Prevention</v>
      </c>
      <c r="E589" s="35" t="s">
        <v>6267</v>
      </c>
    </row>
    <row r="590" spans="1:5">
      <c r="A590" s="568" t="s">
        <v>7413</v>
      </c>
      <c r="B590" s="58" t="str">
        <f t="shared" si="21"/>
        <v>AP05364</v>
      </c>
      <c r="C590" s="35" t="s">
        <v>7414</v>
      </c>
      <c r="D590" s="35" t="str">
        <f t="shared" si="22"/>
        <v>05364 - Conversational Spanish</v>
      </c>
      <c r="E590" s="35" t="s">
        <v>6267</v>
      </c>
    </row>
    <row r="591" spans="1:5">
      <c r="A591" s="568" t="s">
        <v>7415</v>
      </c>
      <c r="B591" s="58" t="str">
        <f t="shared" si="21"/>
        <v>AP05380</v>
      </c>
      <c r="C591" s="35" t="s">
        <v>7416</v>
      </c>
      <c r="D591" s="35" t="str">
        <f t="shared" si="22"/>
        <v>05380 - HIV Emergency Relief_old</v>
      </c>
      <c r="E591" s="35" t="s">
        <v>6267</v>
      </c>
    </row>
    <row r="592" spans="1:5">
      <c r="A592" s="568" t="s">
        <v>7417</v>
      </c>
      <c r="B592" s="58" t="str">
        <f t="shared" si="21"/>
        <v>AP05387</v>
      </c>
      <c r="C592" s="35" t="s">
        <v>7418</v>
      </c>
      <c r="D592" s="35" t="str">
        <f t="shared" si="22"/>
        <v>05387 - EPA Brownfields Pilot Grant</v>
      </c>
      <c r="E592" s="35" t="s">
        <v>6267</v>
      </c>
    </row>
    <row r="593" spans="1:5">
      <c r="A593" s="568" t="s">
        <v>7419</v>
      </c>
      <c r="B593" s="58" t="str">
        <f t="shared" si="21"/>
        <v>AP05388</v>
      </c>
      <c r="C593" s="35" t="s">
        <v>7420</v>
      </c>
      <c r="D593" s="35" t="str">
        <f t="shared" si="22"/>
        <v>05388 - Parenting Education and Advocacy 7_97</v>
      </c>
      <c r="E593" s="35" t="s">
        <v>6267</v>
      </c>
    </row>
    <row r="594" spans="1:5">
      <c r="A594" s="568" t="s">
        <v>7421</v>
      </c>
      <c r="B594" s="58" t="str">
        <f t="shared" si="21"/>
        <v>AP05392</v>
      </c>
      <c r="C594" s="35" t="s">
        <v>7422</v>
      </c>
      <c r="D594" s="35" t="str">
        <f t="shared" si="22"/>
        <v>05392 - Community Recreation Services BG</v>
      </c>
      <c r="E594" s="35" t="s">
        <v>6267</v>
      </c>
    </row>
    <row r="595" spans="1:5">
      <c r="A595" s="568" t="s">
        <v>7423</v>
      </c>
      <c r="B595" s="58" t="str">
        <f t="shared" si="21"/>
        <v>AP05395</v>
      </c>
      <c r="C595" s="35" t="s">
        <v>7424</v>
      </c>
      <c r="D595" s="35" t="str">
        <f t="shared" si="22"/>
        <v>05395 - Grand Circus Park</v>
      </c>
      <c r="E595" s="35" t="s">
        <v>6267</v>
      </c>
    </row>
    <row r="596" spans="1:5">
      <c r="A596" s="568" t="s">
        <v>7425</v>
      </c>
      <c r="B596" s="58" t="str">
        <f t="shared" si="21"/>
        <v>AP05398</v>
      </c>
      <c r="C596" s="35" t="s">
        <v>7426</v>
      </c>
      <c r="D596" s="35" t="str">
        <f t="shared" si="22"/>
        <v>05398 - Carmelite Care Center NOF</v>
      </c>
      <c r="E596" s="35" t="s">
        <v>6267</v>
      </c>
    </row>
    <row r="597" spans="1:5">
      <c r="A597" s="568" t="s">
        <v>7427</v>
      </c>
      <c r="B597" s="58" t="str">
        <f t="shared" si="21"/>
        <v>AP05399</v>
      </c>
      <c r="C597" s="35" t="s">
        <v>7428</v>
      </c>
      <c r="D597" s="35" t="str">
        <f t="shared" si="22"/>
        <v>05399 - College Park Community Organization NOF</v>
      </c>
      <c r="E597" s="35" t="s">
        <v>6267</v>
      </c>
    </row>
    <row r="598" spans="1:5">
      <c r="A598" s="568" t="s">
        <v>7429</v>
      </c>
      <c r="B598" s="58" t="str">
        <f t="shared" si="21"/>
        <v>AP05400</v>
      </c>
      <c r="C598" s="35" t="s">
        <v>7430</v>
      </c>
      <c r="D598" s="35" t="str">
        <f t="shared" si="22"/>
        <v>05400 - Detroit Omega Foundation NOF</v>
      </c>
      <c r="E598" s="35" t="s">
        <v>6267</v>
      </c>
    </row>
    <row r="599" spans="1:5">
      <c r="A599" s="568" t="s">
        <v>7431</v>
      </c>
      <c r="B599" s="58" t="str">
        <f t="shared" si="21"/>
        <v>AP05401</v>
      </c>
      <c r="C599" s="35" t="s">
        <v>7432</v>
      </c>
      <c r="D599" s="35" t="str">
        <f t="shared" si="22"/>
        <v>05401 - Eastside YMCA NOF</v>
      </c>
      <c r="E599" s="35" t="s">
        <v>6267</v>
      </c>
    </row>
    <row r="600" spans="1:5">
      <c r="A600" s="568" t="s">
        <v>7433</v>
      </c>
      <c r="B600" s="58" t="str">
        <f t="shared" si="21"/>
        <v>AP05406</v>
      </c>
      <c r="C600" s="35" t="s">
        <v>7434</v>
      </c>
      <c r="D600" s="35" t="str">
        <f t="shared" si="22"/>
        <v>05406 - J and J Development Program NOF</v>
      </c>
      <c r="E600" s="35" t="s">
        <v>6267</v>
      </c>
    </row>
    <row r="601" spans="1:5">
      <c r="A601" s="568" t="s">
        <v>7435</v>
      </c>
      <c r="B601" s="58" t="str">
        <f t="shared" si="21"/>
        <v>AP05407</v>
      </c>
      <c r="C601" s="35" t="s">
        <v>7436</v>
      </c>
      <c r="D601" s="35" t="str">
        <f t="shared" si="22"/>
        <v>05407 - Leroy Dues Swim Club NOF</v>
      </c>
      <c r="E601" s="35" t="s">
        <v>6267</v>
      </c>
    </row>
    <row r="602" spans="1:5">
      <c r="A602" s="568" t="s">
        <v>7437</v>
      </c>
      <c r="B602" s="58" t="str">
        <f t="shared" si="21"/>
        <v>AP05408</v>
      </c>
      <c r="C602" s="35" t="s">
        <v>7438</v>
      </c>
      <c r="D602" s="35" t="str">
        <f t="shared" si="22"/>
        <v>05408 - Livernois_7 Shoppers Coop NOF</v>
      </c>
      <c r="E602" s="35" t="s">
        <v>6267</v>
      </c>
    </row>
    <row r="603" spans="1:5">
      <c r="A603" s="568" t="s">
        <v>7439</v>
      </c>
      <c r="B603" s="58" t="str">
        <f t="shared" si="21"/>
        <v>AP05410</v>
      </c>
      <c r="C603" s="35" t="s">
        <v>7440</v>
      </c>
      <c r="D603" s="35" t="str">
        <f t="shared" si="22"/>
        <v>05410 - New Hope Nonprofit Housing Corporation NOF</v>
      </c>
      <c r="E603" s="35" t="s">
        <v>6267</v>
      </c>
    </row>
    <row r="604" spans="1:5">
      <c r="A604" s="568" t="s">
        <v>5774</v>
      </c>
      <c r="B604" s="58" t="str">
        <f t="shared" si="21"/>
        <v>AP05414</v>
      </c>
      <c r="C604" s="35" t="s">
        <v>7441</v>
      </c>
      <c r="D604" s="35" t="str">
        <f t="shared" si="22"/>
        <v>05414 - Non Dept African American History Museum</v>
      </c>
      <c r="E604" s="35" t="s">
        <v>6267</v>
      </c>
    </row>
    <row r="605" spans="1:5">
      <c r="A605" s="568" t="s">
        <v>7442</v>
      </c>
      <c r="B605" s="58" t="str">
        <f t="shared" si="21"/>
        <v>AP05417</v>
      </c>
      <c r="C605" s="35" t="s">
        <v>7443</v>
      </c>
      <c r="D605" s="35" t="str">
        <f t="shared" si="22"/>
        <v>05417 - West Side Cubs Organization Incorporated NOF</v>
      </c>
      <c r="E605" s="35" t="s">
        <v>6267</v>
      </c>
    </row>
    <row r="606" spans="1:5">
      <c r="A606" s="568" t="s">
        <v>7444</v>
      </c>
      <c r="B606" s="58" t="str">
        <f t="shared" si="21"/>
        <v>AP05423</v>
      </c>
      <c r="C606" s="35" t="s">
        <v>7445</v>
      </c>
      <c r="D606" s="35" t="str">
        <f t="shared" si="22"/>
        <v>05423 - East Side Raiders Youth Football NOF</v>
      </c>
      <c r="E606" s="35" t="s">
        <v>6267</v>
      </c>
    </row>
    <row r="607" spans="1:5">
      <c r="A607" s="568" t="s">
        <v>7446</v>
      </c>
      <c r="B607" s="58" t="str">
        <f t="shared" si="21"/>
        <v>AP05425</v>
      </c>
      <c r="C607" s="35" t="s">
        <v>7447</v>
      </c>
      <c r="D607" s="35" t="str">
        <f t="shared" si="22"/>
        <v>05425 - Southwest Detroit Little League NOF</v>
      </c>
      <c r="E607" s="35" t="s">
        <v>6267</v>
      </c>
    </row>
    <row r="608" spans="1:5">
      <c r="A608" s="568" t="s">
        <v>7448</v>
      </c>
      <c r="B608" s="58" t="str">
        <f t="shared" si="21"/>
        <v>AP05428</v>
      </c>
      <c r="C608" s="35" t="s">
        <v>7449</v>
      </c>
      <c r="D608" s="35" t="str">
        <f t="shared" si="22"/>
        <v>05428 - HRD People's Community Services Metro Detroit NOF</v>
      </c>
      <c r="E608" s="35" t="s">
        <v>6267</v>
      </c>
    </row>
    <row r="609" spans="1:5">
      <c r="A609" s="568" t="s">
        <v>7450</v>
      </c>
      <c r="B609" s="58" t="str">
        <f t="shared" si="21"/>
        <v>AP05429</v>
      </c>
      <c r="C609" s="35" t="s">
        <v>7451</v>
      </c>
      <c r="D609" s="35" t="str">
        <f t="shared" si="22"/>
        <v>05429 - Bethel E Crosstown Development NOF</v>
      </c>
      <c r="E609" s="35" t="s">
        <v>6267</v>
      </c>
    </row>
    <row r="610" spans="1:5">
      <c r="A610" s="568" t="s">
        <v>7452</v>
      </c>
      <c r="B610" s="58" t="str">
        <f t="shared" si="21"/>
        <v>AP05436</v>
      </c>
      <c r="C610" s="35" t="s">
        <v>7453</v>
      </c>
      <c r="D610" s="35" t="str">
        <f t="shared" si="22"/>
        <v>05436 - St Joseph Hospital</v>
      </c>
      <c r="E610" s="35" t="s">
        <v>6267</v>
      </c>
    </row>
    <row r="611" spans="1:5">
      <c r="A611" s="568" t="s">
        <v>7454</v>
      </c>
      <c r="B611" s="58" t="str">
        <f t="shared" si="21"/>
        <v>AP05437</v>
      </c>
      <c r="C611" s="35" t="s">
        <v>7455</v>
      </c>
      <c r="D611" s="35" t="str">
        <f t="shared" si="22"/>
        <v>05437 - Section 8 Program</v>
      </c>
      <c r="E611" s="35" t="s">
        <v>6267</v>
      </c>
    </row>
    <row r="612" spans="1:5">
      <c r="A612" s="568" t="s">
        <v>7456</v>
      </c>
      <c r="B612" s="58" t="str">
        <f t="shared" si="21"/>
        <v>AP05442</v>
      </c>
      <c r="C612" s="35" t="s">
        <v>7457</v>
      </c>
      <c r="D612" s="35" t="str">
        <f t="shared" si="22"/>
        <v>05442 - Screen Door I</v>
      </c>
      <c r="E612" s="35" t="s">
        <v>6267</v>
      </c>
    </row>
    <row r="613" spans="1:5">
      <c r="A613" s="568" t="s">
        <v>7458</v>
      </c>
      <c r="B613" s="58" t="str">
        <f t="shared" si="21"/>
        <v>AP05457</v>
      </c>
      <c r="C613" s="35" t="s">
        <v>7459</v>
      </c>
      <c r="D613" s="35" t="str">
        <f t="shared" si="22"/>
        <v>05457 - Genesis Community Development Corporation NOF</v>
      </c>
      <c r="E613" s="35" t="s">
        <v>6267</v>
      </c>
    </row>
    <row r="614" spans="1:5">
      <c r="A614" s="568" t="s">
        <v>7460</v>
      </c>
      <c r="B614" s="58" t="str">
        <f t="shared" si="21"/>
        <v>AP05459</v>
      </c>
      <c r="C614" s="35" t="s">
        <v>7461</v>
      </c>
      <c r="D614" s="35" t="str">
        <f t="shared" si="22"/>
        <v>05459 - University City 2</v>
      </c>
      <c r="E614" s="35" t="s">
        <v>6267</v>
      </c>
    </row>
    <row r="615" spans="1:5">
      <c r="A615" s="568" t="s">
        <v>7462</v>
      </c>
      <c r="B615" s="58" t="str">
        <f t="shared" si="21"/>
        <v>AP05473</v>
      </c>
      <c r="C615" s="35" t="s">
        <v>7463</v>
      </c>
      <c r="D615" s="35" t="str">
        <f t="shared" si="22"/>
        <v>05473 - Women's Justice Center 2 BG</v>
      </c>
      <c r="E615" s="35" t="s">
        <v>6267</v>
      </c>
    </row>
    <row r="616" spans="1:5">
      <c r="A616" s="568" t="s">
        <v>7464</v>
      </c>
      <c r="B616" s="58" t="str">
        <f t="shared" si="21"/>
        <v>AP05475</v>
      </c>
      <c r="C616" s="35" t="s">
        <v>7465</v>
      </c>
      <c r="D616" s="35" t="str">
        <f t="shared" si="22"/>
        <v>05475 - Juvenile Justice Delinquency Prevention</v>
      </c>
      <c r="E616" s="35" t="s">
        <v>6267</v>
      </c>
    </row>
    <row r="617" spans="1:5">
      <c r="A617" s="568" t="s">
        <v>7466</v>
      </c>
      <c r="B617" s="58" t="str">
        <f t="shared" si="21"/>
        <v>AP05477</v>
      </c>
      <c r="C617" s="35" t="s">
        <v>7467</v>
      </c>
      <c r="D617" s="35" t="str">
        <f t="shared" si="22"/>
        <v>05477 - Neighborhood Services 0rganization 3 BG</v>
      </c>
      <c r="E617" s="35" t="s">
        <v>6267</v>
      </c>
    </row>
    <row r="618" spans="1:5">
      <c r="A618" s="568" t="s">
        <v>7468</v>
      </c>
      <c r="B618" s="58" t="str">
        <f t="shared" si="21"/>
        <v>AP05478</v>
      </c>
      <c r="C618" s="35" t="s">
        <v>7469</v>
      </c>
      <c r="D618" s="35" t="str">
        <f t="shared" si="22"/>
        <v>05478 - HRD Effective Alternate Community Housing BG</v>
      </c>
      <c r="E618" s="35" t="s">
        <v>6267</v>
      </c>
    </row>
    <row r="619" spans="1:5">
      <c r="A619" s="568" t="s">
        <v>7470</v>
      </c>
      <c r="B619" s="58" t="str">
        <f t="shared" si="21"/>
        <v>AP05480</v>
      </c>
      <c r="C619" s="35" t="s">
        <v>7471</v>
      </c>
      <c r="D619" s="35" t="str">
        <f t="shared" si="22"/>
        <v>05480 - Interim House BG</v>
      </c>
      <c r="E619" s="35" t="s">
        <v>6267</v>
      </c>
    </row>
    <row r="620" spans="1:5">
      <c r="A620" s="568" t="s">
        <v>7472</v>
      </c>
      <c r="B620" s="58" t="str">
        <f t="shared" si="21"/>
        <v>AP05484</v>
      </c>
      <c r="C620" s="35" t="s">
        <v>7473</v>
      </c>
      <c r="D620" s="35" t="str">
        <f t="shared" si="22"/>
        <v>05484 - Operation Get Down 2 BG</v>
      </c>
      <c r="E620" s="35" t="s">
        <v>6267</v>
      </c>
    </row>
    <row r="621" spans="1:5">
      <c r="A621" s="568" t="s">
        <v>7474</v>
      </c>
      <c r="B621" s="58" t="str">
        <f t="shared" si="21"/>
        <v>AP05492</v>
      </c>
      <c r="C621" s="35" t="s">
        <v>7475</v>
      </c>
      <c r="D621" s="35" t="str">
        <f t="shared" si="22"/>
        <v>05492 - Communities That Care Pilot Program</v>
      </c>
      <c r="E621" s="35" t="s">
        <v>6267</v>
      </c>
    </row>
    <row r="622" spans="1:5">
      <c r="A622" s="568" t="s">
        <v>7476</v>
      </c>
      <c r="B622" s="58" t="str">
        <f t="shared" si="21"/>
        <v>AP05496</v>
      </c>
      <c r="C622" s="35" t="s">
        <v>7477</v>
      </c>
      <c r="D622" s="35" t="str">
        <f t="shared" si="22"/>
        <v>05496 - University Development Corporation BG</v>
      </c>
      <c r="E622" s="35" t="s">
        <v>6267</v>
      </c>
    </row>
    <row r="623" spans="1:5">
      <c r="A623" s="568" t="s">
        <v>7478</v>
      </c>
      <c r="B623" s="58" t="str">
        <f t="shared" si="21"/>
        <v>AP05502</v>
      </c>
      <c r="C623" s="35" t="s">
        <v>7479</v>
      </c>
      <c r="D623" s="35" t="str">
        <f t="shared" si="22"/>
        <v>05502 - Grand Circus Park Renovation</v>
      </c>
      <c r="E623" s="35" t="s">
        <v>6267</v>
      </c>
    </row>
    <row r="624" spans="1:5">
      <c r="A624" s="568" t="s">
        <v>7480</v>
      </c>
      <c r="B624" s="58" t="str">
        <f t="shared" si="21"/>
        <v>AP05504</v>
      </c>
      <c r="C624" s="35" t="s">
        <v>7481</v>
      </c>
      <c r="D624" s="35" t="str">
        <f t="shared" si="22"/>
        <v>05504 - Urban Youth Soccer 6</v>
      </c>
      <c r="E624" s="35" t="s">
        <v>6267</v>
      </c>
    </row>
    <row r="625" spans="1:5">
      <c r="A625" s="568" t="s">
        <v>7482</v>
      </c>
      <c r="B625" s="58" t="str">
        <f t="shared" si="21"/>
        <v>AP05505</v>
      </c>
      <c r="C625" s="35" t="s">
        <v>7483</v>
      </c>
      <c r="D625" s="35" t="str">
        <f t="shared" si="22"/>
        <v>05505 - Childhood Lead Prevention 6_97</v>
      </c>
      <c r="E625" s="35" t="s">
        <v>6267</v>
      </c>
    </row>
    <row r="626" spans="1:5">
      <c r="A626" s="568" t="s">
        <v>7484</v>
      </c>
      <c r="B626" s="58" t="str">
        <f t="shared" si="21"/>
        <v>AP05510</v>
      </c>
      <c r="C626" s="35" t="s">
        <v>7485</v>
      </c>
      <c r="D626" s="35" t="str">
        <f t="shared" si="22"/>
        <v>05510 - Immunization Registry 6_97</v>
      </c>
      <c r="E626" s="35" t="s">
        <v>6267</v>
      </c>
    </row>
    <row r="627" spans="1:5">
      <c r="A627" s="568" t="s">
        <v>7486</v>
      </c>
      <c r="B627" s="58" t="str">
        <f t="shared" ref="B627:B690" si="23">"AP"&amp;A627</f>
        <v>AP05511</v>
      </c>
      <c r="C627" s="35" t="s">
        <v>7487</v>
      </c>
      <c r="D627" s="35" t="str">
        <f t="shared" si="22"/>
        <v>05511 - Rouge Park Improvement</v>
      </c>
      <c r="E627" s="35" t="s">
        <v>6267</v>
      </c>
    </row>
    <row r="628" spans="1:5">
      <c r="A628" s="568" t="s">
        <v>7488</v>
      </c>
      <c r="B628" s="58" t="str">
        <f t="shared" si="23"/>
        <v>AP05512</v>
      </c>
      <c r="C628" s="35" t="s">
        <v>7489</v>
      </c>
      <c r="D628" s="35" t="str">
        <f t="shared" si="22"/>
        <v>05512 - Construction Reland Widening St Jean</v>
      </c>
      <c r="E628" s="35" t="s">
        <v>6267</v>
      </c>
    </row>
    <row r="629" spans="1:5">
      <c r="A629" s="568" t="s">
        <v>7490</v>
      </c>
      <c r="B629" s="58" t="str">
        <f t="shared" si="23"/>
        <v>AP05513</v>
      </c>
      <c r="C629" s="35" t="s">
        <v>7491</v>
      </c>
      <c r="D629" s="35" t="str">
        <f t="shared" si="22"/>
        <v>05513 - Senior Feeding Program</v>
      </c>
      <c r="E629" s="35" t="s">
        <v>6267</v>
      </c>
    </row>
    <row r="630" spans="1:5">
      <c r="A630" s="568" t="s">
        <v>7492</v>
      </c>
      <c r="B630" s="58" t="str">
        <f t="shared" si="23"/>
        <v>AP05515</v>
      </c>
      <c r="C630" s="35" t="s">
        <v>7493</v>
      </c>
      <c r="D630" s="35" t="str">
        <f t="shared" si="22"/>
        <v>05515 - Summer Food Service 1997</v>
      </c>
      <c r="E630" s="35" t="s">
        <v>6267</v>
      </c>
    </row>
    <row r="631" spans="1:5">
      <c r="A631" s="568" t="s">
        <v>7494</v>
      </c>
      <c r="B631" s="58" t="str">
        <f t="shared" si="23"/>
        <v>AP05516</v>
      </c>
      <c r="C631" s="35" t="s">
        <v>7495</v>
      </c>
      <c r="D631" s="35" t="str">
        <f t="shared" si="22"/>
        <v>05516 - Lead Poison Control 9_97</v>
      </c>
      <c r="E631" s="35" t="s">
        <v>6267</v>
      </c>
    </row>
    <row r="632" spans="1:5">
      <c r="A632" s="568" t="s">
        <v>7496</v>
      </c>
      <c r="B632" s="58" t="str">
        <f t="shared" si="23"/>
        <v>AP05517</v>
      </c>
      <c r="C632" s="35" t="s">
        <v>7497</v>
      </c>
      <c r="D632" s="35" t="str">
        <f t="shared" si="22"/>
        <v>05517 - Aids_HIV Family Services 7_97</v>
      </c>
      <c r="E632" s="35" t="s">
        <v>6267</v>
      </c>
    </row>
    <row r="633" spans="1:5">
      <c r="A633" s="568" t="s">
        <v>7498</v>
      </c>
      <c r="B633" s="58" t="str">
        <f t="shared" si="23"/>
        <v>AP05519</v>
      </c>
      <c r="C633" s="35" t="s">
        <v>7499</v>
      </c>
      <c r="D633" s="35" t="str">
        <f t="shared" si="22"/>
        <v>05519 - Aids_HIV Prevention and Planning 9_97</v>
      </c>
      <c r="E633" s="35" t="s">
        <v>6267</v>
      </c>
    </row>
    <row r="634" spans="1:5">
      <c r="A634" s="568" t="s">
        <v>7500</v>
      </c>
      <c r="B634" s="58" t="str">
        <f t="shared" si="23"/>
        <v>AP05520</v>
      </c>
      <c r="C634" s="35" t="s">
        <v>7501</v>
      </c>
      <c r="D634" s="35" t="str">
        <f t="shared" si="22"/>
        <v>05520 - Assist Project 9_97</v>
      </c>
      <c r="E634" s="35" t="s">
        <v>6267</v>
      </c>
    </row>
    <row r="635" spans="1:5">
      <c r="A635" s="568" t="s">
        <v>7502</v>
      </c>
      <c r="B635" s="58" t="str">
        <f t="shared" si="23"/>
        <v>AP05521</v>
      </c>
      <c r="C635" s="35" t="s">
        <v>7503</v>
      </c>
      <c r="D635" s="35" t="str">
        <f t="shared" si="22"/>
        <v>05521 - Breast Cancer</v>
      </c>
      <c r="E635" s="35" t="s">
        <v>6267</v>
      </c>
    </row>
    <row r="636" spans="1:5">
      <c r="A636" s="568" t="s">
        <v>7504</v>
      </c>
      <c r="B636" s="58" t="str">
        <f t="shared" si="23"/>
        <v>AP05522</v>
      </c>
      <c r="C636" s="35" t="s">
        <v>7505</v>
      </c>
      <c r="D636" s="35" t="str">
        <f t="shared" si="22"/>
        <v>05522 - Children's Special Health Services 9_97</v>
      </c>
      <c r="E636" s="35" t="s">
        <v>6267</v>
      </c>
    </row>
    <row r="637" spans="1:5">
      <c r="A637" s="568" t="s">
        <v>7506</v>
      </c>
      <c r="B637" s="58" t="str">
        <f t="shared" si="23"/>
        <v>AP05523</v>
      </c>
      <c r="C637" s="35" t="s">
        <v>7507</v>
      </c>
      <c r="D637" s="35" t="str">
        <f t="shared" si="22"/>
        <v>05523 - EPSDT Outreach 9_97</v>
      </c>
      <c r="E637" s="35" t="s">
        <v>6267</v>
      </c>
    </row>
    <row r="638" spans="1:5">
      <c r="A638" s="568" t="s">
        <v>7508</v>
      </c>
      <c r="B638" s="58" t="str">
        <f t="shared" si="23"/>
        <v>AP05525</v>
      </c>
      <c r="C638" s="35" t="s">
        <v>7509</v>
      </c>
      <c r="D638" s="35" t="str">
        <f t="shared" si="22"/>
        <v>05525 - Family Planning 9_97</v>
      </c>
      <c r="E638" s="35" t="s">
        <v>6267</v>
      </c>
    </row>
    <row r="639" spans="1:5">
      <c r="A639" s="568" t="s">
        <v>7510</v>
      </c>
      <c r="B639" s="58" t="str">
        <f t="shared" si="23"/>
        <v>AP05528</v>
      </c>
      <c r="C639" s="35" t="s">
        <v>7511</v>
      </c>
      <c r="D639" s="35" t="str">
        <f t="shared" si="22"/>
        <v>05528 - Maternal and Infant Care(MIC) 9_97</v>
      </c>
      <c r="E639" s="35" t="s">
        <v>6267</v>
      </c>
    </row>
    <row r="640" spans="1:5">
      <c r="A640" s="568" t="s">
        <v>7512</v>
      </c>
      <c r="B640" s="58" t="str">
        <f t="shared" si="23"/>
        <v>AP05529</v>
      </c>
      <c r="C640" s="35" t="s">
        <v>7513</v>
      </c>
      <c r="D640" s="35" t="str">
        <f t="shared" si="22"/>
        <v>05529 - McDougall_Hunt</v>
      </c>
      <c r="E640" s="35" t="s">
        <v>6267</v>
      </c>
    </row>
    <row r="641" spans="1:5">
      <c r="A641" s="568" t="s">
        <v>7514</v>
      </c>
      <c r="B641" s="58" t="str">
        <f t="shared" si="23"/>
        <v>AP05532</v>
      </c>
      <c r="C641" s="35" t="s">
        <v>7515</v>
      </c>
      <c r="D641" s="35" t="str">
        <f t="shared" si="22"/>
        <v>05532 - Persons W_Aids Housing</v>
      </c>
      <c r="E641" s="35" t="s">
        <v>6267</v>
      </c>
    </row>
    <row r="642" spans="1:5">
      <c r="A642" s="568" t="s">
        <v>7516</v>
      </c>
      <c r="B642" s="58" t="str">
        <f t="shared" si="23"/>
        <v>AP05533</v>
      </c>
      <c r="C642" s="35" t="s">
        <v>7517</v>
      </c>
      <c r="D642" s="35" t="str">
        <f t="shared" si="22"/>
        <v>05533 - Home Program 93 Administration</v>
      </c>
      <c r="E642" s="35" t="s">
        <v>6267</v>
      </c>
    </row>
    <row r="643" spans="1:5">
      <c r="A643" s="568" t="s">
        <v>7518</v>
      </c>
      <c r="B643" s="58" t="str">
        <f t="shared" si="23"/>
        <v>AP05534</v>
      </c>
      <c r="C643" s="35" t="s">
        <v>7519</v>
      </c>
      <c r="D643" s="35" t="str">
        <f t="shared" si="22"/>
        <v>05534 - Home Program 93 Project</v>
      </c>
      <c r="E643" s="35" t="s">
        <v>6267</v>
      </c>
    </row>
    <row r="644" spans="1:5">
      <c r="A644" s="568" t="s">
        <v>7520</v>
      </c>
      <c r="B644" s="58" t="str">
        <f t="shared" si="23"/>
        <v>AP05537</v>
      </c>
      <c r="C644" s="35" t="s">
        <v>7521</v>
      </c>
      <c r="D644" s="35" t="str">
        <f t="shared" ref="D644:D707" si="24">A644&amp;" - "&amp;C644</f>
        <v>05537 - HRD Investor Owned Rehabilitation</v>
      </c>
      <c r="E644" s="35" t="s">
        <v>6267</v>
      </c>
    </row>
    <row r="645" spans="1:5">
      <c r="A645" s="568" t="s">
        <v>7522</v>
      </c>
      <c r="B645" s="58" t="str">
        <f t="shared" si="23"/>
        <v>AP05544</v>
      </c>
      <c r="C645" s="35" t="s">
        <v>7523</v>
      </c>
      <c r="D645" s="35" t="str">
        <f t="shared" si="24"/>
        <v>05544 - HRD SWDBA</v>
      </c>
      <c r="E645" s="35" t="s">
        <v>6267</v>
      </c>
    </row>
    <row r="646" spans="1:5">
      <c r="A646" s="568" t="s">
        <v>7524</v>
      </c>
      <c r="B646" s="58" t="str">
        <f t="shared" si="23"/>
        <v>AP05546</v>
      </c>
      <c r="C646" s="35" t="s">
        <v>7525</v>
      </c>
      <c r="D646" s="35" t="str">
        <f t="shared" si="24"/>
        <v>05546 - Fair Banking Alliance BG</v>
      </c>
      <c r="E646" s="35" t="s">
        <v>6267</v>
      </c>
    </row>
    <row r="647" spans="1:5">
      <c r="A647" s="568" t="s">
        <v>7526</v>
      </c>
      <c r="B647" s="58" t="str">
        <f t="shared" si="23"/>
        <v>AP05553</v>
      </c>
      <c r="C647" s="35" t="s">
        <v>7527</v>
      </c>
      <c r="D647" s="35" t="str">
        <f t="shared" si="24"/>
        <v>05553 - Teen Health Centers 9_97</v>
      </c>
      <c r="E647" s="35" t="s">
        <v>6267</v>
      </c>
    </row>
    <row r="648" spans="1:5">
      <c r="A648" s="568" t="s">
        <v>7528</v>
      </c>
      <c r="B648" s="58" t="str">
        <f t="shared" si="23"/>
        <v>AP05554</v>
      </c>
      <c r="C648" s="35" t="s">
        <v>7529</v>
      </c>
      <c r="D648" s="35" t="str">
        <f t="shared" si="24"/>
        <v>05554 - Adolescent Alternative Models 9_97</v>
      </c>
      <c r="E648" s="35" t="s">
        <v>6267</v>
      </c>
    </row>
    <row r="649" spans="1:5">
      <c r="A649" s="568" t="s">
        <v>7530</v>
      </c>
      <c r="B649" s="58" t="str">
        <f t="shared" si="23"/>
        <v>AP05556</v>
      </c>
      <c r="C649" s="35" t="s">
        <v>7531</v>
      </c>
      <c r="D649" s="35" t="str">
        <f t="shared" si="24"/>
        <v>05556 - J C _Victory Park Soft 2nd Mortgage Program</v>
      </c>
      <c r="E649" s="35" t="s">
        <v>6267</v>
      </c>
    </row>
    <row r="650" spans="1:5">
      <c r="A650" s="568" t="s">
        <v>7532</v>
      </c>
      <c r="B650" s="58" t="str">
        <f t="shared" si="23"/>
        <v>AP05559</v>
      </c>
      <c r="C650" s="35" t="s">
        <v>6764</v>
      </c>
      <c r="D650" s="35" t="str">
        <f t="shared" si="24"/>
        <v>05559 - Sexually Transmitted Disease Control</v>
      </c>
      <c r="E650" s="35" t="s">
        <v>6267</v>
      </c>
    </row>
    <row r="651" spans="1:5">
      <c r="A651" s="568" t="s">
        <v>7533</v>
      </c>
      <c r="B651" s="58" t="str">
        <f t="shared" si="23"/>
        <v>AP05561</v>
      </c>
      <c r="C651" s="35" t="s">
        <v>7534</v>
      </c>
      <c r="D651" s="35" t="str">
        <f t="shared" si="24"/>
        <v>05561 - Cardiovascular Disease Prevention 9_97</v>
      </c>
      <c r="E651" s="35" t="s">
        <v>6267</v>
      </c>
    </row>
    <row r="652" spans="1:5">
      <c r="A652" s="568" t="s">
        <v>7535</v>
      </c>
      <c r="B652" s="58" t="str">
        <f t="shared" si="23"/>
        <v>AP05564</v>
      </c>
      <c r="C652" s="35" t="s">
        <v>7536</v>
      </c>
      <c r="D652" s="35" t="str">
        <f t="shared" si="24"/>
        <v>05564 - Persons W_Aids Housing 5_97</v>
      </c>
      <c r="E652" s="35" t="s">
        <v>6267</v>
      </c>
    </row>
    <row r="653" spans="1:5">
      <c r="A653" s="568" t="s">
        <v>7537</v>
      </c>
      <c r="B653" s="58" t="str">
        <f t="shared" si="23"/>
        <v>AP05568</v>
      </c>
      <c r="C653" s="35" t="s">
        <v>7538</v>
      </c>
      <c r="D653" s="35" t="str">
        <f t="shared" si="24"/>
        <v>05568 - Healthy Start Initiative 8_98</v>
      </c>
      <c r="E653" s="35" t="s">
        <v>6267</v>
      </c>
    </row>
    <row r="654" spans="1:5">
      <c r="A654" s="568" t="s">
        <v>7539</v>
      </c>
      <c r="B654" s="58" t="str">
        <f t="shared" si="23"/>
        <v>AP05571</v>
      </c>
      <c r="C654" s="35" t="s">
        <v>7540</v>
      </c>
      <c r="D654" s="35" t="str">
        <f t="shared" si="24"/>
        <v>05571 - Information and Referral</v>
      </c>
      <c r="E654" s="35" t="s">
        <v>6267</v>
      </c>
    </row>
    <row r="655" spans="1:5">
      <c r="A655" s="568" t="s">
        <v>7541</v>
      </c>
      <c r="B655" s="58" t="str">
        <f t="shared" si="23"/>
        <v>AP05573</v>
      </c>
      <c r="C655" s="35" t="s">
        <v>7542</v>
      </c>
      <c r="D655" s="35" t="str">
        <f t="shared" si="24"/>
        <v>05573 - Home Program 92 Administration</v>
      </c>
      <c r="E655" s="35" t="s">
        <v>6267</v>
      </c>
    </row>
    <row r="656" spans="1:5">
      <c r="A656" s="568" t="s">
        <v>7543</v>
      </c>
      <c r="B656" s="58" t="str">
        <f t="shared" si="23"/>
        <v>AP05578</v>
      </c>
      <c r="C656" s="35" t="s">
        <v>7544</v>
      </c>
      <c r="D656" s="35" t="str">
        <f t="shared" si="24"/>
        <v>05578 - Cathedral Community Center NOF</v>
      </c>
      <c r="E656" s="35" t="s">
        <v>6267</v>
      </c>
    </row>
    <row r="657" spans="1:5">
      <c r="A657" s="568" t="s">
        <v>7545</v>
      </c>
      <c r="B657" s="58" t="str">
        <f t="shared" si="23"/>
        <v>AP05579</v>
      </c>
      <c r="C657" s="35" t="s">
        <v>7546</v>
      </c>
      <c r="D657" s="35" t="str">
        <f t="shared" si="24"/>
        <v>05579 - Crary</v>
      </c>
      <c r="E657" s="35" t="s">
        <v>6267</v>
      </c>
    </row>
    <row r="658" spans="1:5">
      <c r="A658" s="568" t="s">
        <v>7547</v>
      </c>
      <c r="B658" s="58" t="str">
        <f t="shared" si="23"/>
        <v>AP05584</v>
      </c>
      <c r="C658" s="35" t="s">
        <v>7548</v>
      </c>
      <c r="D658" s="35" t="str">
        <f t="shared" si="24"/>
        <v>05584 - TB Prevention and Control 12_97</v>
      </c>
      <c r="E658" s="35" t="s">
        <v>6267</v>
      </c>
    </row>
    <row r="659" spans="1:5">
      <c r="A659" s="568" t="s">
        <v>7549</v>
      </c>
      <c r="B659" s="58" t="str">
        <f t="shared" si="23"/>
        <v>AP05585</v>
      </c>
      <c r="C659" s="35" t="s">
        <v>7550</v>
      </c>
      <c r="D659" s="35" t="str">
        <f t="shared" si="24"/>
        <v>05585 - Urban Health Initiative 12_97</v>
      </c>
      <c r="E659" s="35" t="s">
        <v>6267</v>
      </c>
    </row>
    <row r="660" spans="1:5">
      <c r="A660" s="568" t="s">
        <v>7551</v>
      </c>
      <c r="B660" s="58" t="str">
        <f t="shared" si="23"/>
        <v>AP05586</v>
      </c>
      <c r="C660" s="35" t="s">
        <v>7552</v>
      </c>
      <c r="D660" s="35" t="str">
        <f t="shared" si="24"/>
        <v>05586 - Resurface _ Jefferson _ Conner _ Alter</v>
      </c>
      <c r="E660" s="35" t="s">
        <v>6267</v>
      </c>
    </row>
    <row r="661" spans="1:5">
      <c r="A661" s="568" t="s">
        <v>7553</v>
      </c>
      <c r="B661" s="58" t="str">
        <f t="shared" si="23"/>
        <v>AP05587</v>
      </c>
      <c r="C661" s="35" t="s">
        <v>7554</v>
      </c>
      <c r="D661" s="35" t="str">
        <f t="shared" si="24"/>
        <v>05587 - Resurface _ Springwell Scotten</v>
      </c>
      <c r="E661" s="35" t="s">
        <v>6267</v>
      </c>
    </row>
    <row r="662" spans="1:5">
      <c r="A662" s="568" t="s">
        <v>7555</v>
      </c>
      <c r="B662" s="58" t="str">
        <f t="shared" si="23"/>
        <v>AP05592</v>
      </c>
      <c r="C662" s="35" t="s">
        <v>7556</v>
      </c>
      <c r="D662" s="35" t="str">
        <f t="shared" si="24"/>
        <v>05592 - DSS</v>
      </c>
      <c r="E662" s="35" t="s">
        <v>6267</v>
      </c>
    </row>
    <row r="663" spans="1:5">
      <c r="A663" s="568" t="s">
        <v>7557</v>
      </c>
      <c r="B663" s="58" t="str">
        <f t="shared" si="23"/>
        <v>AP05593</v>
      </c>
      <c r="C663" s="35" t="s">
        <v>7558</v>
      </c>
      <c r="D663" s="35" t="str">
        <f t="shared" si="24"/>
        <v>05593 - Resurface Chalmers</v>
      </c>
      <c r="E663" s="35" t="s">
        <v>6267</v>
      </c>
    </row>
    <row r="664" spans="1:5">
      <c r="A664" s="568" t="s">
        <v>7559</v>
      </c>
      <c r="B664" s="58" t="str">
        <f t="shared" si="23"/>
        <v>AP05594</v>
      </c>
      <c r="C664" s="35" t="s">
        <v>7560</v>
      </c>
      <c r="D664" s="35" t="str">
        <f t="shared" si="24"/>
        <v>05594 - Rogell Drain_old</v>
      </c>
      <c r="E664" s="35" t="s">
        <v>6267</v>
      </c>
    </row>
    <row r="665" spans="1:5">
      <c r="A665" s="568" t="s">
        <v>7561</v>
      </c>
      <c r="B665" s="58" t="str">
        <f t="shared" si="23"/>
        <v>AP05596</v>
      </c>
      <c r="C665" s="35" t="s">
        <v>7562</v>
      </c>
      <c r="D665" s="35" t="str">
        <f t="shared" si="24"/>
        <v>05596 - Rogell Drain</v>
      </c>
      <c r="E665" s="35" t="s">
        <v>6267</v>
      </c>
    </row>
    <row r="666" spans="1:5">
      <c r="A666" s="568" t="s">
        <v>7563</v>
      </c>
      <c r="B666" s="58" t="str">
        <f t="shared" si="23"/>
        <v>AP05597</v>
      </c>
      <c r="C666" s="35" t="s">
        <v>7564</v>
      </c>
      <c r="D666" s="35" t="str">
        <f t="shared" si="24"/>
        <v>05597 - Manz Playfield Renovations</v>
      </c>
      <c r="E666" s="35" t="s">
        <v>6267</v>
      </c>
    </row>
    <row r="667" spans="1:5">
      <c r="A667" s="568" t="s">
        <v>7565</v>
      </c>
      <c r="B667" s="58" t="str">
        <f t="shared" si="23"/>
        <v>AP05599</v>
      </c>
      <c r="C667" s="35" t="s">
        <v>7566</v>
      </c>
      <c r="D667" s="35" t="str">
        <f t="shared" si="24"/>
        <v>05599 - Domestic Violence Project</v>
      </c>
      <c r="E667" s="35" t="s">
        <v>6267</v>
      </c>
    </row>
    <row r="668" spans="1:5">
      <c r="A668" s="568" t="s">
        <v>7567</v>
      </c>
      <c r="B668" s="58" t="str">
        <f t="shared" si="23"/>
        <v>AP05600</v>
      </c>
      <c r="C668" s="35" t="s">
        <v>7568</v>
      </c>
      <c r="D668" s="35" t="str">
        <f t="shared" si="24"/>
        <v>05600 - Victim Assistance 5600</v>
      </c>
      <c r="E668" s="35" t="s">
        <v>6267</v>
      </c>
    </row>
    <row r="669" spans="1:5">
      <c r="A669" s="568" t="s">
        <v>7569</v>
      </c>
      <c r="B669" s="58" t="str">
        <f t="shared" si="23"/>
        <v>AP05601</v>
      </c>
      <c r="C669" s="35" t="s">
        <v>7570</v>
      </c>
      <c r="D669" s="35" t="str">
        <f t="shared" si="24"/>
        <v>05601 - Garfield Project Section 108 Loan</v>
      </c>
      <c r="E669" s="35" t="s">
        <v>6267</v>
      </c>
    </row>
    <row r="670" spans="1:5">
      <c r="A670" s="568" t="s">
        <v>7571</v>
      </c>
      <c r="B670" s="58" t="str">
        <f t="shared" si="23"/>
        <v>AP05607</v>
      </c>
      <c r="C670" s="35" t="s">
        <v>7572</v>
      </c>
      <c r="D670" s="35" t="str">
        <f t="shared" si="24"/>
        <v>05607 - Aids Counseling 5607</v>
      </c>
      <c r="E670" s="35" t="s">
        <v>6267</v>
      </c>
    </row>
    <row r="671" spans="1:5">
      <c r="A671" s="568" t="s">
        <v>7573</v>
      </c>
      <c r="B671" s="58" t="str">
        <f t="shared" si="23"/>
        <v>AP05610</v>
      </c>
      <c r="C671" s="35" t="s">
        <v>7574</v>
      </c>
      <c r="D671" s="35" t="str">
        <f t="shared" si="24"/>
        <v>05610 - Resurface J C Lodge Srv Dr</v>
      </c>
      <c r="E671" s="35" t="s">
        <v>6267</v>
      </c>
    </row>
    <row r="672" spans="1:5">
      <c r="A672" s="568" t="s">
        <v>7575</v>
      </c>
      <c r="B672" s="58" t="str">
        <f t="shared" si="23"/>
        <v>AP05614</v>
      </c>
      <c r="C672" s="35" t="s">
        <v>7576</v>
      </c>
      <c r="D672" s="35" t="str">
        <f t="shared" si="24"/>
        <v>05614 - Rental Rehabilitation Loan Program BG</v>
      </c>
      <c r="E672" s="35" t="s">
        <v>6267</v>
      </c>
    </row>
    <row r="673" spans="1:5">
      <c r="A673" s="568" t="s">
        <v>7577</v>
      </c>
      <c r="B673" s="58" t="str">
        <f t="shared" si="23"/>
        <v>AP05628</v>
      </c>
      <c r="C673" s="35" t="s">
        <v>7578</v>
      </c>
      <c r="D673" s="35" t="str">
        <f t="shared" si="24"/>
        <v>05628 - Eliza Howell Park</v>
      </c>
      <c r="E673" s="35" t="s">
        <v>6267</v>
      </c>
    </row>
    <row r="674" spans="1:5">
      <c r="A674" s="568" t="s">
        <v>7579</v>
      </c>
      <c r="B674" s="58" t="str">
        <f t="shared" si="23"/>
        <v>AP05637</v>
      </c>
      <c r="C674" s="35" t="s">
        <v>7580</v>
      </c>
      <c r="D674" s="35" t="str">
        <f t="shared" si="24"/>
        <v>05637 - Resurface _ Fullerton _ Hubbell _ Elmhurst</v>
      </c>
      <c r="E674" s="35" t="s">
        <v>6267</v>
      </c>
    </row>
    <row r="675" spans="1:5">
      <c r="A675" s="568" t="s">
        <v>7581</v>
      </c>
      <c r="B675" s="58" t="str">
        <f t="shared" si="23"/>
        <v>AP05638</v>
      </c>
      <c r="C675" s="35" t="s">
        <v>7582</v>
      </c>
      <c r="D675" s="35" t="str">
        <f t="shared" si="24"/>
        <v>05638 - Resurface _ Joy Road and W Chicago</v>
      </c>
      <c r="E675" s="35" t="s">
        <v>6267</v>
      </c>
    </row>
    <row r="676" spans="1:5">
      <c r="A676" s="568" t="s">
        <v>7583</v>
      </c>
      <c r="B676" s="58" t="str">
        <f t="shared" si="23"/>
        <v>AP05643</v>
      </c>
      <c r="C676" s="35" t="s">
        <v>7584</v>
      </c>
      <c r="D676" s="35" t="str">
        <f t="shared" si="24"/>
        <v>05643 - HRD Riverbend Plaza Section 108 Loan</v>
      </c>
      <c r="E676" s="35" t="s">
        <v>6267</v>
      </c>
    </row>
    <row r="677" spans="1:5">
      <c r="A677" s="568" t="s">
        <v>7585</v>
      </c>
      <c r="B677" s="58" t="str">
        <f t="shared" si="23"/>
        <v>AP05644</v>
      </c>
      <c r="C677" s="35" t="s">
        <v>7586</v>
      </c>
      <c r="D677" s="35" t="str">
        <f t="shared" si="24"/>
        <v>05644 - Scrap Tire Removal</v>
      </c>
      <c r="E677" s="35" t="s">
        <v>6267</v>
      </c>
    </row>
    <row r="678" spans="1:5">
      <c r="A678" s="568" t="s">
        <v>7587</v>
      </c>
      <c r="B678" s="58" t="str">
        <f t="shared" si="23"/>
        <v>AP05647</v>
      </c>
      <c r="C678" s="35" t="s">
        <v>7588</v>
      </c>
      <c r="D678" s="35" t="str">
        <f t="shared" si="24"/>
        <v>05647 - Resurface _ Dickerson and Charlevoix</v>
      </c>
      <c r="E678" s="35" t="s">
        <v>6267</v>
      </c>
    </row>
    <row r="679" spans="1:5">
      <c r="A679" s="568" t="s">
        <v>7589</v>
      </c>
      <c r="B679" s="58" t="str">
        <f t="shared" si="23"/>
        <v>AP05649</v>
      </c>
      <c r="C679" s="35" t="s">
        <v>7590</v>
      </c>
      <c r="D679" s="35" t="str">
        <f t="shared" si="24"/>
        <v>05649 - Recreation Empowerment - Recreation</v>
      </c>
      <c r="E679" s="35" t="s">
        <v>6267</v>
      </c>
    </row>
    <row r="680" spans="1:5">
      <c r="A680" s="568" t="s">
        <v>7591</v>
      </c>
      <c r="B680" s="58" t="str">
        <f t="shared" si="23"/>
        <v>AP05651</v>
      </c>
      <c r="C680" s="35" t="s">
        <v>7592</v>
      </c>
      <c r="D680" s="35" t="str">
        <f t="shared" si="24"/>
        <v>05651 - Detroit Science Center BG</v>
      </c>
      <c r="E680" s="35" t="s">
        <v>6267</v>
      </c>
    </row>
    <row r="681" spans="1:5">
      <c r="A681" s="568" t="s">
        <v>7593</v>
      </c>
      <c r="B681" s="58" t="str">
        <f t="shared" si="23"/>
        <v>AP05652</v>
      </c>
      <c r="C681" s="35" t="s">
        <v>7594</v>
      </c>
      <c r="D681" s="35" t="str">
        <f t="shared" si="24"/>
        <v>05652 - Woodward Ave Area Improvement BG</v>
      </c>
      <c r="E681" s="35" t="s">
        <v>6267</v>
      </c>
    </row>
    <row r="682" spans="1:5">
      <c r="A682" s="568" t="s">
        <v>7595</v>
      </c>
      <c r="B682" s="58" t="str">
        <f t="shared" si="23"/>
        <v>AP05653</v>
      </c>
      <c r="C682" s="35" t="s">
        <v>7596</v>
      </c>
      <c r="D682" s="35" t="str">
        <f t="shared" si="24"/>
        <v>05653 - Fitzgerald Community Council NOF</v>
      </c>
      <c r="E682" s="35" t="s">
        <v>6267</v>
      </c>
    </row>
    <row r="683" spans="1:5">
      <c r="A683" s="568" t="s">
        <v>7597</v>
      </c>
      <c r="B683" s="58" t="str">
        <f t="shared" si="23"/>
        <v>AP05657</v>
      </c>
      <c r="C683" s="35" t="s">
        <v>7598</v>
      </c>
      <c r="D683" s="35" t="str">
        <f t="shared" si="24"/>
        <v>05657 - American G I Forum of Detroit NOF</v>
      </c>
      <c r="E683" s="35" t="s">
        <v>6267</v>
      </c>
    </row>
    <row r="684" spans="1:5">
      <c r="A684" s="568" t="s">
        <v>7599</v>
      </c>
      <c r="B684" s="58" t="str">
        <f t="shared" si="23"/>
        <v>AP05658</v>
      </c>
      <c r="C684" s="35" t="s">
        <v>7600</v>
      </c>
      <c r="D684" s="35" t="str">
        <f t="shared" si="24"/>
        <v>05658 - Buoy 3 NOF</v>
      </c>
      <c r="E684" s="35" t="s">
        <v>6267</v>
      </c>
    </row>
    <row r="685" spans="1:5">
      <c r="A685" s="568" t="s">
        <v>7601</v>
      </c>
      <c r="B685" s="58" t="str">
        <f t="shared" si="23"/>
        <v>AP05660</v>
      </c>
      <c r="C685" s="35" t="s">
        <v>7602</v>
      </c>
      <c r="D685" s="35" t="str">
        <f t="shared" si="24"/>
        <v>05660 - Domestic Violence Training</v>
      </c>
      <c r="E685" s="35" t="s">
        <v>6267</v>
      </c>
    </row>
    <row r="686" spans="1:5">
      <c r="A686" s="568" t="s">
        <v>7603</v>
      </c>
      <c r="B686" s="58" t="str">
        <f t="shared" si="23"/>
        <v>AP05661</v>
      </c>
      <c r="C686" s="35" t="s">
        <v>7604</v>
      </c>
      <c r="D686" s="35" t="str">
        <f t="shared" si="24"/>
        <v>05661 - Elmhurst Home Incorporated NOF</v>
      </c>
      <c r="E686" s="35" t="s">
        <v>6267</v>
      </c>
    </row>
    <row r="687" spans="1:5">
      <c r="A687" s="568" t="s">
        <v>7605</v>
      </c>
      <c r="B687" s="58" t="str">
        <f t="shared" si="23"/>
        <v>AP05662</v>
      </c>
      <c r="C687" s="35" t="s">
        <v>7606</v>
      </c>
      <c r="D687" s="35" t="str">
        <f t="shared" si="24"/>
        <v>05662 - HRD LASED</v>
      </c>
      <c r="E687" s="35" t="s">
        <v>6267</v>
      </c>
    </row>
    <row r="688" spans="1:5">
      <c r="A688" s="568" t="s">
        <v>7607</v>
      </c>
      <c r="B688" s="58" t="str">
        <f t="shared" si="23"/>
        <v>AP05663</v>
      </c>
      <c r="C688" s="35" t="s">
        <v>7608</v>
      </c>
      <c r="D688" s="35" t="str">
        <f t="shared" si="24"/>
        <v>05663 - Anti_Gang Initiative</v>
      </c>
      <c r="E688" s="35" t="s">
        <v>6267</v>
      </c>
    </row>
    <row r="689" spans="1:5">
      <c r="A689" s="568" t="s">
        <v>7609</v>
      </c>
      <c r="B689" s="58" t="str">
        <f t="shared" si="23"/>
        <v>AP05664</v>
      </c>
      <c r="C689" s="35" t="s">
        <v>7610</v>
      </c>
      <c r="D689" s="35" t="str">
        <f t="shared" si="24"/>
        <v>05664 - Pavement Marking and Various Location</v>
      </c>
      <c r="E689" s="35" t="s">
        <v>6267</v>
      </c>
    </row>
    <row r="690" spans="1:5">
      <c r="A690" s="568" t="s">
        <v>7611</v>
      </c>
      <c r="B690" s="58" t="str">
        <f t="shared" si="23"/>
        <v>AP05668</v>
      </c>
      <c r="C690" s="35" t="s">
        <v>7612</v>
      </c>
      <c r="D690" s="35" t="str">
        <f t="shared" si="24"/>
        <v>05668 - Franklin Park Community Council NOF</v>
      </c>
      <c r="E690" s="35" t="s">
        <v>6267</v>
      </c>
    </row>
    <row r="691" spans="1:5">
      <c r="A691" s="568" t="s">
        <v>7613</v>
      </c>
      <c r="B691" s="58" t="str">
        <f t="shared" ref="B691:B754" si="25">"AP"&amp;A691</f>
        <v>AP05670</v>
      </c>
      <c r="C691" s="35" t="s">
        <v>7614</v>
      </c>
      <c r="D691" s="35" t="str">
        <f t="shared" si="24"/>
        <v>05670 - Information and Referral 9_97</v>
      </c>
      <c r="E691" s="35" t="s">
        <v>6267</v>
      </c>
    </row>
    <row r="692" spans="1:5">
      <c r="A692" s="568" t="s">
        <v>7615</v>
      </c>
      <c r="B692" s="58" t="str">
        <f t="shared" si="25"/>
        <v>AP05681</v>
      </c>
      <c r="C692" s="35" t="s">
        <v>7616</v>
      </c>
      <c r="D692" s="35" t="str">
        <f t="shared" si="24"/>
        <v>05681 - Head Start PY 1997</v>
      </c>
      <c r="E692" s="35" t="s">
        <v>6267</v>
      </c>
    </row>
    <row r="693" spans="1:5">
      <c r="A693" s="568" t="s">
        <v>7617</v>
      </c>
      <c r="B693" s="58" t="str">
        <f t="shared" si="25"/>
        <v>AP05683</v>
      </c>
      <c r="C693" s="35" t="s">
        <v>7618</v>
      </c>
      <c r="D693" s="35" t="str">
        <f t="shared" si="24"/>
        <v>05683 - Early Head Start In Kind PY 98</v>
      </c>
      <c r="E693" s="35" t="s">
        <v>6267</v>
      </c>
    </row>
    <row r="694" spans="1:5">
      <c r="A694" s="568" t="s">
        <v>7619</v>
      </c>
      <c r="B694" s="58" t="str">
        <f t="shared" si="25"/>
        <v>AP05684</v>
      </c>
      <c r="C694" s="35" t="s">
        <v>7620</v>
      </c>
      <c r="D694" s="35" t="str">
        <f t="shared" si="24"/>
        <v>05684 - Early Head Start PY 1997</v>
      </c>
      <c r="E694" s="35" t="s">
        <v>6267</v>
      </c>
    </row>
    <row r="695" spans="1:5">
      <c r="A695" s="568" t="s">
        <v>7621</v>
      </c>
      <c r="B695" s="58" t="str">
        <f t="shared" si="25"/>
        <v>AP05687</v>
      </c>
      <c r="C695" s="35" t="s">
        <v>7622</v>
      </c>
      <c r="D695" s="35" t="str">
        <f t="shared" si="24"/>
        <v>05687 - Training Technical Assistance PY 98</v>
      </c>
      <c r="E695" s="35" t="s">
        <v>6267</v>
      </c>
    </row>
    <row r="696" spans="1:5">
      <c r="A696" s="568" t="s">
        <v>7623</v>
      </c>
      <c r="B696" s="58" t="str">
        <f t="shared" si="25"/>
        <v>AP05689</v>
      </c>
      <c r="C696" s="35" t="s">
        <v>7624</v>
      </c>
      <c r="D696" s="35" t="str">
        <f t="shared" si="24"/>
        <v>05689 - Cause NOF</v>
      </c>
      <c r="E696" s="35" t="s">
        <v>6267</v>
      </c>
    </row>
    <row r="697" spans="1:5">
      <c r="A697" s="568" t="s">
        <v>7625</v>
      </c>
      <c r="B697" s="58" t="str">
        <f t="shared" si="25"/>
        <v>AP05690</v>
      </c>
      <c r="C697" s="35" t="s">
        <v>7075</v>
      </c>
      <c r="D697" s="35" t="str">
        <f t="shared" si="24"/>
        <v>05690 - Drug Treatment Program</v>
      </c>
      <c r="E697" s="35" t="s">
        <v>6267</v>
      </c>
    </row>
    <row r="698" spans="1:5">
      <c r="A698" s="568" t="s">
        <v>7626</v>
      </c>
      <c r="B698" s="58" t="str">
        <f t="shared" si="25"/>
        <v>AP05693</v>
      </c>
      <c r="C698" s="35" t="s">
        <v>7627</v>
      </c>
      <c r="D698" s="35" t="str">
        <f t="shared" si="24"/>
        <v>05693 - Brightmoor Community Center NOF</v>
      </c>
      <c r="E698" s="35" t="s">
        <v>6267</v>
      </c>
    </row>
    <row r="699" spans="1:5">
      <c r="A699" s="568" t="s">
        <v>7628</v>
      </c>
      <c r="B699" s="58" t="str">
        <f t="shared" si="25"/>
        <v>AP05697</v>
      </c>
      <c r="C699" s="35" t="s">
        <v>7629</v>
      </c>
      <c r="D699" s="35" t="str">
        <f t="shared" si="24"/>
        <v>05697 - Parenting Education and Advocacy 6</v>
      </c>
      <c r="E699" s="35" t="s">
        <v>6267</v>
      </c>
    </row>
    <row r="700" spans="1:5">
      <c r="A700" s="568" t="s">
        <v>7630</v>
      </c>
      <c r="B700" s="58" t="str">
        <f t="shared" si="25"/>
        <v>AP05698</v>
      </c>
      <c r="C700" s="35" t="s">
        <v>7631</v>
      </c>
      <c r="D700" s="35" t="str">
        <f t="shared" si="24"/>
        <v>05698 - CSBG Administration_Center Operation</v>
      </c>
      <c r="E700" s="35" t="s">
        <v>6267</v>
      </c>
    </row>
    <row r="701" spans="1:5">
      <c r="A701" s="568" t="s">
        <v>7632</v>
      </c>
      <c r="B701" s="58" t="str">
        <f t="shared" si="25"/>
        <v>AP05706</v>
      </c>
      <c r="C701" s="35" t="s">
        <v>7633</v>
      </c>
      <c r="D701" s="35" t="str">
        <f t="shared" si="24"/>
        <v>05706 - Head Start and Handicapped 10</v>
      </c>
      <c r="E701" s="35" t="s">
        <v>6267</v>
      </c>
    </row>
    <row r="702" spans="1:5">
      <c r="A702" s="568" t="s">
        <v>7634</v>
      </c>
      <c r="B702" s="58" t="str">
        <f t="shared" si="25"/>
        <v>AP05707</v>
      </c>
      <c r="C702" s="35" t="s">
        <v>7635</v>
      </c>
      <c r="D702" s="35" t="str">
        <f t="shared" si="24"/>
        <v>05707 - Aids Counseling and Testing 5707</v>
      </c>
      <c r="E702" s="35" t="s">
        <v>6267</v>
      </c>
    </row>
    <row r="703" spans="1:5">
      <c r="A703" s="568" t="s">
        <v>7636</v>
      </c>
      <c r="B703" s="58" t="str">
        <f t="shared" si="25"/>
        <v>AP05711</v>
      </c>
      <c r="C703" s="35" t="s">
        <v>7637</v>
      </c>
      <c r="D703" s="35" t="str">
        <f t="shared" si="24"/>
        <v>05711 - Head Start In Kind 97</v>
      </c>
      <c r="E703" s="35" t="s">
        <v>6267</v>
      </c>
    </row>
    <row r="704" spans="1:5">
      <c r="A704" s="568" t="s">
        <v>7638</v>
      </c>
      <c r="B704" s="58" t="str">
        <f t="shared" si="25"/>
        <v>AP05715</v>
      </c>
      <c r="C704" s="35" t="s">
        <v>7639</v>
      </c>
      <c r="D704" s="35" t="str">
        <f t="shared" si="24"/>
        <v>05715 - 36th District Court State Transferred Functions</v>
      </c>
      <c r="E704" s="35" t="s">
        <v>6267</v>
      </c>
    </row>
    <row r="705" spans="1:5">
      <c r="A705" s="568" t="s">
        <v>7640</v>
      </c>
      <c r="B705" s="58" t="str">
        <f t="shared" si="25"/>
        <v>AP05718</v>
      </c>
      <c r="C705" s="35" t="s">
        <v>7641</v>
      </c>
      <c r="D705" s="35" t="str">
        <f t="shared" si="24"/>
        <v>05718 - Michigan Legal Services NOF</v>
      </c>
      <c r="E705" s="35" t="s">
        <v>6267</v>
      </c>
    </row>
    <row r="706" spans="1:5">
      <c r="A706" s="568" t="s">
        <v>7642</v>
      </c>
      <c r="B706" s="58" t="str">
        <f t="shared" si="25"/>
        <v>AP05728</v>
      </c>
      <c r="C706" s="35" t="s">
        <v>7643</v>
      </c>
      <c r="D706" s="35" t="str">
        <f t="shared" si="24"/>
        <v>05728 - Aids_HIV Consortia 9_97</v>
      </c>
      <c r="E706" s="35" t="s">
        <v>6267</v>
      </c>
    </row>
    <row r="707" spans="1:5">
      <c r="A707" s="568" t="s">
        <v>7644</v>
      </c>
      <c r="B707" s="58" t="str">
        <f t="shared" si="25"/>
        <v>AP05730</v>
      </c>
      <c r="C707" s="35" t="s">
        <v>7645</v>
      </c>
      <c r="D707" s="35" t="str">
        <f t="shared" si="24"/>
        <v>05730 - Minority Health Program 9_97</v>
      </c>
      <c r="E707" s="35" t="s">
        <v>6267</v>
      </c>
    </row>
    <row r="708" spans="1:5">
      <c r="A708" s="568" t="s">
        <v>7646</v>
      </c>
      <c r="B708" s="58" t="str">
        <f t="shared" si="25"/>
        <v>AP05733</v>
      </c>
      <c r="C708" s="35" t="s">
        <v>7647</v>
      </c>
      <c r="D708" s="35" t="str">
        <f t="shared" ref="D708:D771" si="26">A708&amp;" - "&amp;C708</f>
        <v>05733 - WAT Reserve Deposit</v>
      </c>
      <c r="E708" s="35" t="s">
        <v>6267</v>
      </c>
    </row>
    <row r="709" spans="1:5">
      <c r="A709" s="568" t="s">
        <v>7648</v>
      </c>
      <c r="B709" s="58" t="str">
        <f t="shared" si="25"/>
        <v>AP05735</v>
      </c>
      <c r="C709" s="35" t="s">
        <v>7649</v>
      </c>
      <c r="D709" s="35" t="str">
        <f t="shared" si="26"/>
        <v>05735 - SEW Sewerage Reserve Deposit</v>
      </c>
      <c r="E709" s="35" t="s">
        <v>6267</v>
      </c>
    </row>
    <row r="710" spans="1:5">
      <c r="A710" s="568" t="s">
        <v>7650</v>
      </c>
      <c r="B710" s="58" t="str">
        <f t="shared" si="25"/>
        <v>AP05738</v>
      </c>
      <c r="C710" s="35" t="s">
        <v>7651</v>
      </c>
      <c r="D710" s="35" t="str">
        <f t="shared" si="26"/>
        <v>05738 - Michael Searcy Community Center</v>
      </c>
      <c r="E710" s="35" t="s">
        <v>6267</v>
      </c>
    </row>
    <row r="711" spans="1:5">
      <c r="A711" s="568" t="s">
        <v>7652</v>
      </c>
      <c r="B711" s="58" t="str">
        <f t="shared" si="25"/>
        <v>AP05740</v>
      </c>
      <c r="C711" s="35" t="s">
        <v>7653</v>
      </c>
      <c r="D711" s="35" t="str">
        <f t="shared" si="26"/>
        <v>05740 - Zeta Phi Beta Sorority NOF</v>
      </c>
      <c r="E711" s="35" t="s">
        <v>6267</v>
      </c>
    </row>
    <row r="712" spans="1:5">
      <c r="A712" s="568" t="s">
        <v>7654</v>
      </c>
      <c r="B712" s="58" t="str">
        <f t="shared" si="25"/>
        <v>AP05742</v>
      </c>
      <c r="C712" s="35" t="s">
        <v>7655</v>
      </c>
      <c r="D712" s="35" t="str">
        <f t="shared" si="26"/>
        <v>05742 - Housing Counsel</v>
      </c>
      <c r="E712" s="35" t="s">
        <v>6267</v>
      </c>
    </row>
    <row r="713" spans="1:5">
      <c r="A713" s="568" t="s">
        <v>7656</v>
      </c>
      <c r="B713" s="58" t="str">
        <f t="shared" si="25"/>
        <v>AP05746</v>
      </c>
      <c r="C713" s="35" t="s">
        <v>7657</v>
      </c>
      <c r="D713" s="35" t="str">
        <f t="shared" si="26"/>
        <v>05746 - Landlord Tenant Counsel</v>
      </c>
      <c r="E713" s="35" t="s">
        <v>6267</v>
      </c>
    </row>
    <row r="714" spans="1:5">
      <c r="A714" s="568" t="s">
        <v>7658</v>
      </c>
      <c r="B714" s="58" t="str">
        <f t="shared" si="25"/>
        <v>AP05761</v>
      </c>
      <c r="C714" s="35" t="s">
        <v>7659</v>
      </c>
      <c r="D714" s="35" t="str">
        <f t="shared" si="26"/>
        <v>05761 - Adult Day Care 5761</v>
      </c>
      <c r="E714" s="35" t="s">
        <v>6267</v>
      </c>
    </row>
    <row r="715" spans="1:5">
      <c r="A715" s="568" t="s">
        <v>7660</v>
      </c>
      <c r="B715" s="58" t="str">
        <f t="shared" si="25"/>
        <v>AP05765</v>
      </c>
      <c r="C715" s="35" t="s">
        <v>7661</v>
      </c>
      <c r="D715" s="35" t="str">
        <f t="shared" si="26"/>
        <v>05765 - Senior Center Staffing 9</v>
      </c>
      <c r="E715" s="35" t="s">
        <v>6267</v>
      </c>
    </row>
    <row r="716" spans="1:5">
      <c r="A716" s="568" t="s">
        <v>7662</v>
      </c>
      <c r="B716" s="58" t="str">
        <f t="shared" si="25"/>
        <v>AP05766</v>
      </c>
      <c r="C716" s="35" t="s">
        <v>7663</v>
      </c>
      <c r="D716" s="35" t="str">
        <f t="shared" si="26"/>
        <v>05766 - Poly Pavement Marking at Appx 325 Intersections</v>
      </c>
      <c r="E716" s="35" t="s">
        <v>6267</v>
      </c>
    </row>
    <row r="717" spans="1:5">
      <c r="A717" s="568" t="s">
        <v>7664</v>
      </c>
      <c r="B717" s="58" t="str">
        <f t="shared" si="25"/>
        <v>AP05767</v>
      </c>
      <c r="C717" s="35" t="s">
        <v>7665</v>
      </c>
      <c r="D717" s="35" t="str">
        <f t="shared" si="26"/>
        <v>05767 - HIV Emergency Relief 12</v>
      </c>
      <c r="E717" s="35" t="s">
        <v>6267</v>
      </c>
    </row>
    <row r="718" spans="1:5">
      <c r="A718" s="568" t="s">
        <v>7666</v>
      </c>
      <c r="B718" s="58" t="str">
        <f t="shared" si="25"/>
        <v>AP05787</v>
      </c>
      <c r="C718" s="35" t="s">
        <v>7667</v>
      </c>
      <c r="D718" s="35" t="str">
        <f t="shared" si="26"/>
        <v>05787 - Bituminous Resurfacing Meyers Street</v>
      </c>
      <c r="E718" s="35" t="s">
        <v>6267</v>
      </c>
    </row>
    <row r="719" spans="1:5">
      <c r="A719" s="568" t="s">
        <v>7668</v>
      </c>
      <c r="B719" s="58" t="str">
        <f t="shared" si="25"/>
        <v>AP05788</v>
      </c>
      <c r="C719" s="35" t="s">
        <v>7669</v>
      </c>
      <c r="D719" s="35" t="str">
        <f t="shared" si="26"/>
        <v>05788 - Landscaping of Medians</v>
      </c>
      <c r="E719" s="35" t="s">
        <v>6267</v>
      </c>
    </row>
    <row r="720" spans="1:5">
      <c r="A720" s="568" t="s">
        <v>7670</v>
      </c>
      <c r="B720" s="58" t="str">
        <f t="shared" si="25"/>
        <v>AP05789</v>
      </c>
      <c r="C720" s="35" t="s">
        <v>7671</v>
      </c>
      <c r="D720" s="35" t="str">
        <f t="shared" si="26"/>
        <v>05789 - Prior Year Deficit(Float) BG</v>
      </c>
      <c r="E720" s="35" t="s">
        <v>6267</v>
      </c>
    </row>
    <row r="721" spans="1:5">
      <c r="A721" s="568" t="s">
        <v>7672</v>
      </c>
      <c r="B721" s="58" t="str">
        <f t="shared" si="25"/>
        <v>AP05796</v>
      </c>
      <c r="C721" s="35" t="s">
        <v>7673</v>
      </c>
      <c r="D721" s="35" t="str">
        <f t="shared" si="26"/>
        <v>05796 - Picnic Area Access Improvement</v>
      </c>
      <c r="E721" s="35" t="s">
        <v>6267</v>
      </c>
    </row>
    <row r="722" spans="1:5">
      <c r="A722" s="568" t="s">
        <v>7674</v>
      </c>
      <c r="B722" s="58" t="str">
        <f t="shared" si="25"/>
        <v>AP05797</v>
      </c>
      <c r="C722" s="35" t="s">
        <v>7675</v>
      </c>
      <c r="D722" s="35" t="str">
        <f t="shared" si="26"/>
        <v>05797 - HRD Eight Mile Boulevard BG</v>
      </c>
      <c r="E722" s="35" t="s">
        <v>6267</v>
      </c>
    </row>
    <row r="723" spans="1:5">
      <c r="A723" s="568" t="s">
        <v>7676</v>
      </c>
      <c r="B723" s="58" t="str">
        <f t="shared" si="25"/>
        <v>AP05802</v>
      </c>
      <c r="C723" s="35" t="s">
        <v>7677</v>
      </c>
      <c r="D723" s="35" t="str">
        <f t="shared" si="26"/>
        <v>05802 - Handicapped Center</v>
      </c>
      <c r="E723" s="35" t="s">
        <v>6267</v>
      </c>
    </row>
    <row r="724" spans="1:5">
      <c r="A724" s="568" t="s">
        <v>7678</v>
      </c>
      <c r="B724" s="58" t="str">
        <f t="shared" si="25"/>
        <v>AP05806</v>
      </c>
      <c r="C724" s="35" t="s">
        <v>7679</v>
      </c>
      <c r="D724" s="35" t="str">
        <f t="shared" si="26"/>
        <v>05806 - City Arts Program 97</v>
      </c>
      <c r="E724" s="35" t="s">
        <v>6267</v>
      </c>
    </row>
    <row r="725" spans="1:5">
      <c r="A725" s="568" t="s">
        <v>7680</v>
      </c>
      <c r="B725" s="58" t="str">
        <f t="shared" si="25"/>
        <v>AP05808</v>
      </c>
      <c r="C725" s="35" t="s">
        <v>7681</v>
      </c>
      <c r="D725" s="35" t="str">
        <f t="shared" si="26"/>
        <v>05808 - Surface Mt Elliot_8 Mile</v>
      </c>
      <c r="E725" s="35" t="s">
        <v>6267</v>
      </c>
    </row>
    <row r="726" spans="1:5">
      <c r="A726" s="568" t="s">
        <v>7682</v>
      </c>
      <c r="B726" s="58" t="str">
        <f t="shared" si="25"/>
        <v>AP05809</v>
      </c>
      <c r="C726" s="35" t="s">
        <v>7683</v>
      </c>
      <c r="D726" s="35" t="str">
        <f t="shared" si="26"/>
        <v>05809 - Founders PFR Grant</v>
      </c>
      <c r="E726" s="35" t="s">
        <v>6267</v>
      </c>
    </row>
    <row r="727" spans="1:5">
      <c r="A727" s="568" t="s">
        <v>7684</v>
      </c>
      <c r="B727" s="58" t="str">
        <f t="shared" si="25"/>
        <v>AP05810</v>
      </c>
      <c r="C727" s="35" t="s">
        <v>7685</v>
      </c>
      <c r="D727" s="35" t="str">
        <f t="shared" si="26"/>
        <v>05810 - At Risk Youth Prevention 9_97</v>
      </c>
      <c r="E727" s="35" t="s">
        <v>6267</v>
      </c>
    </row>
    <row r="728" spans="1:5">
      <c r="A728" s="568" t="s">
        <v>7686</v>
      </c>
      <c r="B728" s="58" t="str">
        <f t="shared" si="25"/>
        <v>AP05814</v>
      </c>
      <c r="C728" s="35" t="s">
        <v>7687</v>
      </c>
      <c r="D728" s="35" t="str">
        <f t="shared" si="26"/>
        <v>05814 - Rouge Park Improvements</v>
      </c>
      <c r="E728" s="35" t="s">
        <v>6267</v>
      </c>
    </row>
    <row r="729" spans="1:5">
      <c r="A729" s="568" t="s">
        <v>7688</v>
      </c>
      <c r="B729" s="58" t="str">
        <f t="shared" si="25"/>
        <v>AP05816</v>
      </c>
      <c r="C729" s="35" t="s">
        <v>7689</v>
      </c>
      <c r="D729" s="35" t="str">
        <f t="shared" si="26"/>
        <v>05816 - Renovate Hard Surface Courts</v>
      </c>
      <c r="E729" s="35" t="s">
        <v>6267</v>
      </c>
    </row>
    <row r="730" spans="1:5">
      <c r="A730" s="568" t="s">
        <v>7690</v>
      </c>
      <c r="B730" s="58" t="str">
        <f t="shared" si="25"/>
        <v>AP05817</v>
      </c>
      <c r="C730" s="35" t="s">
        <v>7691</v>
      </c>
      <c r="D730" s="35" t="str">
        <f t="shared" si="26"/>
        <v>05817 - Engineering Services Water</v>
      </c>
      <c r="E730" s="35" t="s">
        <v>6267</v>
      </c>
    </row>
    <row r="731" spans="1:5">
      <c r="A731" s="568" t="s">
        <v>7692</v>
      </c>
      <c r="B731" s="58" t="str">
        <f t="shared" si="25"/>
        <v>AP05819</v>
      </c>
      <c r="C731" s="35" t="s">
        <v>7693</v>
      </c>
      <c r="D731" s="35" t="str">
        <f t="shared" si="26"/>
        <v>05819 - Emergency Shelter Grant Program 9</v>
      </c>
      <c r="E731" s="35" t="s">
        <v>6267</v>
      </c>
    </row>
    <row r="732" spans="1:5">
      <c r="A732" s="568" t="s">
        <v>7694</v>
      </c>
      <c r="B732" s="58" t="str">
        <f t="shared" si="25"/>
        <v>AP05831</v>
      </c>
      <c r="C732" s="35" t="s">
        <v>7695</v>
      </c>
      <c r="D732" s="35" t="str">
        <f t="shared" si="26"/>
        <v>05831 - Engineering Services</v>
      </c>
      <c r="E732" s="35" t="s">
        <v>6267</v>
      </c>
    </row>
    <row r="733" spans="1:5">
      <c r="A733" s="568" t="s">
        <v>7696</v>
      </c>
      <c r="B733" s="58" t="str">
        <f t="shared" si="25"/>
        <v>AP05832</v>
      </c>
      <c r="C733" s="35" t="s">
        <v>7697</v>
      </c>
      <c r="D733" s="35" t="str">
        <f t="shared" si="26"/>
        <v>05832 - Youth Advocacy BG</v>
      </c>
      <c r="E733" s="35" t="s">
        <v>6267</v>
      </c>
    </row>
    <row r="734" spans="1:5">
      <c r="A734" s="568" t="s">
        <v>7698</v>
      </c>
      <c r="B734" s="58" t="str">
        <f t="shared" si="25"/>
        <v>AP05847</v>
      </c>
      <c r="C734" s="35" t="s">
        <v>7699</v>
      </c>
      <c r="D734" s="35" t="str">
        <f t="shared" si="26"/>
        <v>05847 - JTPA IIA 77% Adult 6_5847</v>
      </c>
      <c r="E734" s="35" t="s">
        <v>6267</v>
      </c>
    </row>
    <row r="735" spans="1:5">
      <c r="A735" s="568" t="s">
        <v>7700</v>
      </c>
      <c r="B735" s="58" t="str">
        <f t="shared" si="25"/>
        <v>AP05852</v>
      </c>
      <c r="C735" s="35" t="s">
        <v>7701</v>
      </c>
      <c r="D735" s="35" t="str">
        <f t="shared" si="26"/>
        <v>05852 - JTPA Title IIC Youth 6</v>
      </c>
      <c r="E735" s="35" t="s">
        <v>6267</v>
      </c>
    </row>
    <row r="736" spans="1:5">
      <c r="A736" s="568" t="s">
        <v>7702</v>
      </c>
      <c r="B736" s="58" t="str">
        <f t="shared" si="25"/>
        <v>AP05859</v>
      </c>
      <c r="C736" s="35" t="s">
        <v>7703</v>
      </c>
      <c r="D736" s="35" t="str">
        <f t="shared" si="26"/>
        <v>05859 - Resurface E Warren Connor Outer Drive</v>
      </c>
      <c r="E736" s="35" t="s">
        <v>6267</v>
      </c>
    </row>
    <row r="737" spans="1:5">
      <c r="A737" s="568" t="s">
        <v>7704</v>
      </c>
      <c r="B737" s="58" t="str">
        <f t="shared" si="25"/>
        <v>AP05863</v>
      </c>
      <c r="C737" s="35" t="s">
        <v>7705</v>
      </c>
      <c r="D737" s="35" t="str">
        <f t="shared" si="26"/>
        <v>05863 - Resurface Grand Boulevard</v>
      </c>
      <c r="E737" s="35" t="s">
        <v>6267</v>
      </c>
    </row>
    <row r="738" spans="1:5">
      <c r="A738" s="568" t="s">
        <v>7706</v>
      </c>
      <c r="B738" s="58" t="str">
        <f t="shared" si="25"/>
        <v>AP05864</v>
      </c>
      <c r="C738" s="35" t="s">
        <v>7707</v>
      </c>
      <c r="D738" s="35" t="str">
        <f t="shared" si="26"/>
        <v>05864 - American Indian Health</v>
      </c>
      <c r="E738" s="35" t="s">
        <v>6267</v>
      </c>
    </row>
    <row r="739" spans="1:5">
      <c r="A739" s="568" t="s">
        <v>7708</v>
      </c>
      <c r="B739" s="58" t="str">
        <f t="shared" si="25"/>
        <v>AP05866</v>
      </c>
      <c r="C739" s="35" t="s">
        <v>7709</v>
      </c>
      <c r="D739" s="35" t="str">
        <f t="shared" si="26"/>
        <v>05866 - Chaldean Federation of Americans</v>
      </c>
      <c r="E739" s="35" t="s">
        <v>6267</v>
      </c>
    </row>
    <row r="740" spans="1:5">
      <c r="A740" s="568" t="s">
        <v>7710</v>
      </c>
      <c r="B740" s="58" t="str">
        <f t="shared" si="25"/>
        <v>AP05870</v>
      </c>
      <c r="C740" s="35" t="s">
        <v>7711</v>
      </c>
      <c r="D740" s="35" t="str">
        <f t="shared" si="26"/>
        <v>05870 - Northwest Branch YMCA</v>
      </c>
      <c r="E740" s="35" t="s">
        <v>6267</v>
      </c>
    </row>
    <row r="741" spans="1:5">
      <c r="A741" s="568" t="s">
        <v>7712</v>
      </c>
      <c r="B741" s="58" t="str">
        <f t="shared" si="25"/>
        <v>AP05877</v>
      </c>
      <c r="C741" s="35" t="s">
        <v>7713</v>
      </c>
      <c r="D741" s="35" t="str">
        <f t="shared" si="26"/>
        <v>05877 - Nortown Citizens District Council</v>
      </c>
      <c r="E741" s="35" t="s">
        <v>6267</v>
      </c>
    </row>
    <row r="742" spans="1:5">
      <c r="A742" s="568" t="s">
        <v>7714</v>
      </c>
      <c r="B742" s="58" t="str">
        <f t="shared" si="25"/>
        <v>AP05879</v>
      </c>
      <c r="C742" s="35" t="s">
        <v>7715</v>
      </c>
      <c r="D742" s="35" t="str">
        <f t="shared" si="26"/>
        <v>05879 - WDI FCO</v>
      </c>
      <c r="E742" s="35" t="s">
        <v>6267</v>
      </c>
    </row>
    <row r="743" spans="1:5">
      <c r="A743" s="568" t="s">
        <v>7716</v>
      </c>
      <c r="B743" s="58" t="str">
        <f t="shared" si="25"/>
        <v>AP05888</v>
      </c>
      <c r="C743" s="35" t="s">
        <v>7717</v>
      </c>
      <c r="D743" s="35" t="str">
        <f t="shared" si="26"/>
        <v>05888 - Eastside Cowboys Athletic</v>
      </c>
      <c r="E743" s="35" t="s">
        <v>6267</v>
      </c>
    </row>
    <row r="744" spans="1:5">
      <c r="A744" s="568" t="s">
        <v>7718</v>
      </c>
      <c r="B744" s="58" t="str">
        <f t="shared" si="25"/>
        <v>AP05892</v>
      </c>
      <c r="C744" s="35" t="s">
        <v>7719</v>
      </c>
      <c r="D744" s="35" t="str">
        <f t="shared" si="26"/>
        <v>05892 - Burns Cooley Association</v>
      </c>
      <c r="E744" s="35" t="s">
        <v>6267</v>
      </c>
    </row>
    <row r="745" spans="1:5">
      <c r="A745" s="568" t="s">
        <v>7720</v>
      </c>
      <c r="B745" s="58" t="str">
        <f t="shared" si="25"/>
        <v>AP05897</v>
      </c>
      <c r="C745" s="35" t="s">
        <v>7721</v>
      </c>
      <c r="D745" s="35" t="str">
        <f t="shared" si="26"/>
        <v>05897 - HRD Mosaic Youth Theatre</v>
      </c>
      <c r="E745" s="35" t="s">
        <v>6267</v>
      </c>
    </row>
    <row r="746" spans="1:5">
      <c r="A746" s="568" t="s">
        <v>7722</v>
      </c>
      <c r="B746" s="58" t="str">
        <f t="shared" si="25"/>
        <v>AP05899</v>
      </c>
      <c r="C746" s="35" t="s">
        <v>7723</v>
      </c>
      <c r="D746" s="35" t="str">
        <f t="shared" si="26"/>
        <v>05899 - S E L E C T</v>
      </c>
      <c r="E746" s="35" t="s">
        <v>6267</v>
      </c>
    </row>
    <row r="747" spans="1:5">
      <c r="A747" s="568" t="s">
        <v>7724</v>
      </c>
      <c r="B747" s="58" t="str">
        <f t="shared" si="25"/>
        <v>AP05900</v>
      </c>
      <c r="C747" s="35" t="s">
        <v>7725</v>
      </c>
      <c r="D747" s="35" t="str">
        <f t="shared" si="26"/>
        <v>05900 - Motor City Blight Busters</v>
      </c>
      <c r="E747" s="35" t="s">
        <v>6267</v>
      </c>
    </row>
    <row r="748" spans="1:5">
      <c r="A748" s="568" t="s">
        <v>7726</v>
      </c>
      <c r="B748" s="58" t="str">
        <f t="shared" si="25"/>
        <v>AP05906</v>
      </c>
      <c r="C748" s="35" t="s">
        <v>7727</v>
      </c>
      <c r="D748" s="35" t="str">
        <f t="shared" si="26"/>
        <v>05906 - Pitcher McKenney East Community Organization</v>
      </c>
      <c r="E748" s="35" t="s">
        <v>6267</v>
      </c>
    </row>
    <row r="749" spans="1:5">
      <c r="A749" s="568" t="s">
        <v>7728</v>
      </c>
      <c r="B749" s="58" t="str">
        <f t="shared" si="25"/>
        <v>AP05907</v>
      </c>
      <c r="C749" s="35" t="s">
        <v>7729</v>
      </c>
      <c r="D749" s="35" t="str">
        <f t="shared" si="26"/>
        <v>05907 - Planned Parenthood League</v>
      </c>
      <c r="E749" s="35" t="s">
        <v>6267</v>
      </c>
    </row>
    <row r="750" spans="1:5">
      <c r="A750" s="568" t="s">
        <v>7730</v>
      </c>
      <c r="B750" s="58" t="str">
        <f t="shared" si="25"/>
        <v>AP05910</v>
      </c>
      <c r="C750" s="35" t="s">
        <v>7731</v>
      </c>
      <c r="D750" s="35" t="str">
        <f t="shared" si="26"/>
        <v>05910 - Wayne County Neighborhood Legal Service</v>
      </c>
      <c r="E750" s="35" t="s">
        <v>6267</v>
      </c>
    </row>
    <row r="751" spans="1:5">
      <c r="A751" s="568" t="s">
        <v>7732</v>
      </c>
      <c r="B751" s="58" t="str">
        <f t="shared" si="25"/>
        <v>AP05911</v>
      </c>
      <c r="C751" s="35" t="s">
        <v>7733</v>
      </c>
      <c r="D751" s="35" t="str">
        <f t="shared" si="26"/>
        <v>05911 - Wayne County NLS</v>
      </c>
      <c r="E751" s="35" t="s">
        <v>6267</v>
      </c>
    </row>
    <row r="752" spans="1:5">
      <c r="A752" s="568" t="s">
        <v>7734</v>
      </c>
      <c r="B752" s="58" t="str">
        <f t="shared" si="25"/>
        <v>AP05914</v>
      </c>
      <c r="C752" s="35" t="s">
        <v>7735</v>
      </c>
      <c r="D752" s="35" t="str">
        <f t="shared" si="26"/>
        <v>05914 - Bethel AME Church Summer Programs</v>
      </c>
      <c r="E752" s="35" t="s">
        <v>6267</v>
      </c>
    </row>
    <row r="753" spans="1:5">
      <c r="A753" s="568" t="s">
        <v>7736</v>
      </c>
      <c r="B753" s="58" t="str">
        <f t="shared" si="25"/>
        <v>AP05915</v>
      </c>
      <c r="C753" s="35" t="s">
        <v>7737</v>
      </c>
      <c r="D753" s="35" t="str">
        <f t="shared" si="26"/>
        <v>05915 - Chapel Hill Missionary Baptist Church</v>
      </c>
      <c r="E753" s="35" t="s">
        <v>6267</v>
      </c>
    </row>
    <row r="754" spans="1:5">
      <c r="A754" s="568" t="s">
        <v>7738</v>
      </c>
      <c r="B754" s="58" t="str">
        <f t="shared" si="25"/>
        <v>AP05941</v>
      </c>
      <c r="C754" s="35" t="s">
        <v>7739</v>
      </c>
      <c r="D754" s="35" t="str">
        <f t="shared" si="26"/>
        <v>05941 - Youth Crime Information System</v>
      </c>
      <c r="E754" s="35" t="s">
        <v>6267</v>
      </c>
    </row>
    <row r="755" spans="1:5">
      <c r="A755" s="568" t="s">
        <v>7740</v>
      </c>
      <c r="B755" s="58" t="str">
        <f t="shared" ref="B755:B818" si="27">"AP"&amp;A755</f>
        <v>AP05950</v>
      </c>
      <c r="C755" s="35" t="s">
        <v>7741</v>
      </c>
      <c r="D755" s="35" t="str">
        <f t="shared" si="26"/>
        <v>05950 - Traffic Signal Modernization at 12 Locations</v>
      </c>
      <c r="E755" s="35" t="s">
        <v>6267</v>
      </c>
    </row>
    <row r="756" spans="1:5">
      <c r="A756" s="568" t="s">
        <v>7742</v>
      </c>
      <c r="B756" s="58" t="str">
        <f t="shared" si="27"/>
        <v>AP05951</v>
      </c>
      <c r="C756" s="35" t="s">
        <v>7743</v>
      </c>
      <c r="D756" s="35" t="str">
        <f t="shared" si="26"/>
        <v>05951 - Traffic Signal Modernization at 13 Locations</v>
      </c>
      <c r="E756" s="35" t="s">
        <v>6267</v>
      </c>
    </row>
    <row r="757" spans="1:5">
      <c r="A757" s="568" t="s">
        <v>7744</v>
      </c>
      <c r="B757" s="58" t="str">
        <f t="shared" si="27"/>
        <v>AP05956</v>
      </c>
      <c r="C757" s="35" t="s">
        <v>7745</v>
      </c>
      <c r="D757" s="35" t="str">
        <f t="shared" si="26"/>
        <v>05956 - Cityarts Grant Program</v>
      </c>
      <c r="E757" s="35" t="s">
        <v>6267</v>
      </c>
    </row>
    <row r="758" spans="1:5">
      <c r="A758" s="568" t="s">
        <v>7746</v>
      </c>
      <c r="B758" s="58" t="str">
        <f t="shared" si="27"/>
        <v>AP05958</v>
      </c>
      <c r="C758" s="35" t="s">
        <v>7747</v>
      </c>
      <c r="D758" s="35" t="str">
        <f t="shared" si="26"/>
        <v>05958 - Office Computerization</v>
      </c>
      <c r="E758" s="35" t="s">
        <v>6267</v>
      </c>
    </row>
    <row r="759" spans="1:5">
      <c r="A759" s="568" t="s">
        <v>7748</v>
      </c>
      <c r="B759" s="58" t="str">
        <f t="shared" si="27"/>
        <v>AP05963</v>
      </c>
      <c r="C759" s="35" t="s">
        <v>7749</v>
      </c>
      <c r="D759" s="35" t="str">
        <f t="shared" si="26"/>
        <v>05963 - Entrepreneurial Training Program</v>
      </c>
      <c r="E759" s="35" t="s">
        <v>6267</v>
      </c>
    </row>
    <row r="760" spans="1:5">
      <c r="A760" s="568" t="s">
        <v>7750</v>
      </c>
      <c r="B760" s="58" t="str">
        <f t="shared" si="27"/>
        <v>AP05966</v>
      </c>
      <c r="C760" s="35" t="s">
        <v>7751</v>
      </c>
      <c r="D760" s="35" t="str">
        <f t="shared" si="26"/>
        <v>05966 - TEFAP Commodities</v>
      </c>
      <c r="E760" s="35" t="s">
        <v>6267</v>
      </c>
    </row>
    <row r="761" spans="1:5">
      <c r="A761" s="568" t="s">
        <v>7752</v>
      </c>
      <c r="B761" s="58" t="str">
        <f t="shared" si="27"/>
        <v>AP05967</v>
      </c>
      <c r="C761" s="35" t="s">
        <v>7753</v>
      </c>
      <c r="D761" s="35" t="str">
        <f t="shared" si="26"/>
        <v>05967 - Muriel Siebert Grant (SEPP)</v>
      </c>
      <c r="E761" s="35" t="s">
        <v>6267</v>
      </c>
    </row>
    <row r="762" spans="1:5">
      <c r="A762" s="568" t="s">
        <v>7754</v>
      </c>
      <c r="B762" s="58" t="str">
        <f t="shared" si="27"/>
        <v>AP05970</v>
      </c>
      <c r="C762" s="35" t="s">
        <v>7755</v>
      </c>
      <c r="D762" s="35" t="str">
        <f t="shared" si="26"/>
        <v>05970 - Weatherization LIHEAP 98</v>
      </c>
      <c r="E762" s="35" t="s">
        <v>6267</v>
      </c>
    </row>
    <row r="763" spans="1:5">
      <c r="A763" s="568" t="s">
        <v>7756</v>
      </c>
      <c r="B763" s="58" t="str">
        <f t="shared" si="27"/>
        <v>AP05972</v>
      </c>
      <c r="C763" s="35" t="s">
        <v>7757</v>
      </c>
      <c r="D763" s="35" t="str">
        <f t="shared" si="26"/>
        <v>05972 - Warming Center Carmelite</v>
      </c>
      <c r="E763" s="35" t="s">
        <v>6267</v>
      </c>
    </row>
    <row r="764" spans="1:5">
      <c r="A764" s="568" t="s">
        <v>7758</v>
      </c>
      <c r="B764" s="58" t="str">
        <f t="shared" si="27"/>
        <v>AP05974</v>
      </c>
      <c r="C764" s="35" t="s">
        <v>7759</v>
      </c>
      <c r="D764" s="35" t="str">
        <f t="shared" si="26"/>
        <v>05974 - Cops</v>
      </c>
      <c r="E764" s="35" t="s">
        <v>6267</v>
      </c>
    </row>
    <row r="765" spans="1:5">
      <c r="A765" s="568" t="s">
        <v>7760</v>
      </c>
      <c r="B765" s="58" t="str">
        <f t="shared" si="27"/>
        <v>AP05976</v>
      </c>
      <c r="C765" s="35" t="s">
        <v>7761</v>
      </c>
      <c r="D765" s="35" t="str">
        <f t="shared" si="26"/>
        <v>05976 - MPD Auto Parking Operations</v>
      </c>
      <c r="E765" s="35" t="s">
        <v>6267</v>
      </c>
    </row>
    <row r="766" spans="1:5">
      <c r="A766" s="568" t="s">
        <v>7762</v>
      </c>
      <c r="B766" s="58" t="str">
        <f t="shared" si="27"/>
        <v>AP05980</v>
      </c>
      <c r="C766" s="35" t="s">
        <v>7763</v>
      </c>
      <c r="D766" s="35" t="str">
        <f t="shared" si="26"/>
        <v>05980 - Big Brother Big Sisters</v>
      </c>
      <c r="E766" s="35" t="s">
        <v>6267</v>
      </c>
    </row>
    <row r="767" spans="1:5">
      <c r="A767" s="568" t="s">
        <v>7764</v>
      </c>
      <c r="B767" s="58" t="str">
        <f t="shared" si="27"/>
        <v>AP05981</v>
      </c>
      <c r="C767" s="35" t="s">
        <v>7765</v>
      </c>
      <c r="D767" s="35" t="str">
        <f t="shared" si="26"/>
        <v>05981 - Central UMC</v>
      </c>
      <c r="E767" s="35" t="s">
        <v>6267</v>
      </c>
    </row>
    <row r="768" spans="1:5">
      <c r="A768" s="568" t="s">
        <v>7766</v>
      </c>
      <c r="B768" s="58" t="str">
        <f t="shared" si="27"/>
        <v>AP05982</v>
      </c>
      <c r="C768" s="35" t="s">
        <v>7767</v>
      </c>
      <c r="D768" s="35" t="str">
        <f t="shared" si="26"/>
        <v>05982 - Detroit Entrepreneurial Institute</v>
      </c>
      <c r="E768" s="35" t="s">
        <v>6267</v>
      </c>
    </row>
    <row r="769" spans="1:5">
      <c r="A769" s="568" t="s">
        <v>7768</v>
      </c>
      <c r="B769" s="58" t="str">
        <f t="shared" si="27"/>
        <v>AP05983</v>
      </c>
      <c r="C769" s="35" t="s">
        <v>7769</v>
      </c>
      <c r="D769" s="35" t="str">
        <f t="shared" si="26"/>
        <v>05983 - HRD Dominican Literacy Youth Center</v>
      </c>
      <c r="E769" s="35" t="s">
        <v>6267</v>
      </c>
    </row>
    <row r="770" spans="1:5">
      <c r="A770" s="568" t="s">
        <v>7770</v>
      </c>
      <c r="B770" s="58" t="str">
        <f t="shared" si="27"/>
        <v>AP05984</v>
      </c>
      <c r="C770" s="35" t="s">
        <v>7771</v>
      </c>
      <c r="D770" s="35" t="str">
        <f t="shared" si="26"/>
        <v>05984 - Greater Corktown Citizens District Council</v>
      </c>
      <c r="E770" s="35" t="s">
        <v>6267</v>
      </c>
    </row>
    <row r="771" spans="1:5">
      <c r="A771" s="568" t="s">
        <v>7772</v>
      </c>
      <c r="B771" s="58" t="str">
        <f t="shared" si="27"/>
        <v>AP05988</v>
      </c>
      <c r="C771" s="35" t="s">
        <v>7773</v>
      </c>
      <c r="D771" s="35" t="str">
        <f t="shared" si="26"/>
        <v>05988 - Metro Matrix Metro Retiree</v>
      </c>
      <c r="E771" s="35" t="s">
        <v>6267</v>
      </c>
    </row>
    <row r="772" spans="1:5">
      <c r="A772" s="568" t="s">
        <v>7774</v>
      </c>
      <c r="B772" s="58" t="str">
        <f t="shared" si="27"/>
        <v>AP05990</v>
      </c>
      <c r="C772" s="35" t="s">
        <v>7775</v>
      </c>
      <c r="D772" s="35" t="str">
        <f t="shared" ref="D772:D835" si="28">A772&amp;" - "&amp;C772</f>
        <v>05990 - National Council on Alcoholism</v>
      </c>
      <c r="E772" s="35" t="s">
        <v>6267</v>
      </c>
    </row>
    <row r="773" spans="1:5">
      <c r="A773" s="568" t="s">
        <v>7776</v>
      </c>
      <c r="B773" s="58" t="str">
        <f t="shared" si="27"/>
        <v>AP05991</v>
      </c>
      <c r="C773" s="35" t="s">
        <v>7777</v>
      </c>
      <c r="D773" s="35" t="str">
        <f t="shared" si="28"/>
        <v>05991 - DPW Major Street Fund - In Kind</v>
      </c>
      <c r="E773" s="35" t="s">
        <v>6267</v>
      </c>
    </row>
    <row r="774" spans="1:5">
      <c r="A774" s="568" t="s">
        <v>7778</v>
      </c>
      <c r="B774" s="58" t="str">
        <f t="shared" si="27"/>
        <v>AP05992</v>
      </c>
      <c r="C774" s="35" t="s">
        <v>7779</v>
      </c>
      <c r="D774" s="35" t="str">
        <f t="shared" si="28"/>
        <v>05992 - DPW Local Street Fund -In Kind</v>
      </c>
      <c r="E774" s="35" t="s">
        <v>6267</v>
      </c>
    </row>
    <row r="775" spans="1:5">
      <c r="A775" s="568" t="s">
        <v>7780</v>
      </c>
      <c r="B775" s="58" t="str">
        <f t="shared" si="27"/>
        <v>AP05994</v>
      </c>
      <c r="C775" s="35" t="s">
        <v>7781</v>
      </c>
      <c r="D775" s="35" t="str">
        <f t="shared" si="28"/>
        <v>05994 - Garfield 108 Loan</v>
      </c>
      <c r="E775" s="35" t="s">
        <v>6267</v>
      </c>
    </row>
    <row r="776" spans="1:5">
      <c r="A776" s="568" t="s">
        <v>7782</v>
      </c>
      <c r="B776" s="58" t="str">
        <f t="shared" si="27"/>
        <v>AP05995</v>
      </c>
      <c r="C776" s="35" t="s">
        <v>7783</v>
      </c>
      <c r="D776" s="35" t="str">
        <f t="shared" si="28"/>
        <v>05995 - Riverbend 108 Loan</v>
      </c>
      <c r="E776" s="35" t="s">
        <v>6267</v>
      </c>
    </row>
    <row r="777" spans="1:5">
      <c r="A777" s="568" t="s">
        <v>7784</v>
      </c>
      <c r="B777" s="58" t="str">
        <f t="shared" si="27"/>
        <v>AP05996</v>
      </c>
      <c r="C777" s="35" t="s">
        <v>7785</v>
      </c>
      <c r="D777" s="35" t="str">
        <f t="shared" si="28"/>
        <v>05996 - Persons W_Aids Housing 6_98</v>
      </c>
      <c r="E777" s="35" t="s">
        <v>6267</v>
      </c>
    </row>
    <row r="778" spans="1:5">
      <c r="A778" s="568" t="s">
        <v>7786</v>
      </c>
      <c r="B778" s="58" t="str">
        <f t="shared" si="27"/>
        <v>AP05997</v>
      </c>
      <c r="C778" s="35" t="s">
        <v>7787</v>
      </c>
      <c r="D778" s="35" t="str">
        <f t="shared" si="28"/>
        <v>05997 - Northwest Detroit Neighborhood Development Corp</v>
      </c>
      <c r="E778" s="35" t="s">
        <v>6267</v>
      </c>
    </row>
    <row r="779" spans="1:5">
      <c r="A779" s="568" t="s">
        <v>7788</v>
      </c>
      <c r="B779" s="58" t="str">
        <f t="shared" si="27"/>
        <v>AP06007</v>
      </c>
      <c r="C779" s="35" t="s">
        <v>7789</v>
      </c>
      <c r="D779" s="35" t="str">
        <f t="shared" si="28"/>
        <v>06007 - Pediatric Aids 7</v>
      </c>
      <c r="E779" s="35" t="s">
        <v>6267</v>
      </c>
    </row>
    <row r="780" spans="1:5">
      <c r="A780" s="568" t="s">
        <v>7790</v>
      </c>
      <c r="B780" s="58" t="str">
        <f t="shared" si="27"/>
        <v>AP06009</v>
      </c>
      <c r="C780" s="35" t="s">
        <v>7791</v>
      </c>
      <c r="D780" s="35" t="str">
        <f t="shared" si="28"/>
        <v>06009 - Hold for Funds Releases</v>
      </c>
      <c r="E780" s="35" t="s">
        <v>6267</v>
      </c>
    </row>
    <row r="781" spans="1:5">
      <c r="A781" s="568" t="s">
        <v>7792</v>
      </c>
      <c r="B781" s="58" t="str">
        <f t="shared" si="27"/>
        <v>AP06010</v>
      </c>
      <c r="C781" s="35" t="s">
        <v>7793</v>
      </c>
      <c r="D781" s="35" t="str">
        <f t="shared" si="28"/>
        <v>06010 - Hazardous Material Transportation Act Plan</v>
      </c>
      <c r="E781" s="35" t="s">
        <v>6267</v>
      </c>
    </row>
    <row r="782" spans="1:5">
      <c r="A782" s="568" t="s">
        <v>7794</v>
      </c>
      <c r="B782" s="58" t="str">
        <f t="shared" si="27"/>
        <v>AP06013</v>
      </c>
      <c r="C782" s="35" t="s">
        <v>7795</v>
      </c>
      <c r="D782" s="35" t="str">
        <f t="shared" si="28"/>
        <v>06013 - Fire Administration NFIRS Grant</v>
      </c>
      <c r="E782" s="35" t="s">
        <v>6267</v>
      </c>
    </row>
    <row r="783" spans="1:5">
      <c r="A783" s="568" t="s">
        <v>7796</v>
      </c>
      <c r="B783" s="58" t="str">
        <f t="shared" si="27"/>
        <v>AP06019</v>
      </c>
      <c r="C783" s="35" t="s">
        <v>7797</v>
      </c>
      <c r="D783" s="35" t="str">
        <f t="shared" si="28"/>
        <v>06019 - Information and Referral 9</v>
      </c>
      <c r="E783" s="35" t="s">
        <v>6267</v>
      </c>
    </row>
    <row r="784" spans="1:5">
      <c r="A784" s="568" t="s">
        <v>7798</v>
      </c>
      <c r="B784" s="58" t="str">
        <f t="shared" si="27"/>
        <v>AP06024</v>
      </c>
      <c r="C784" s="35" t="s">
        <v>7799</v>
      </c>
      <c r="D784" s="35" t="str">
        <f t="shared" si="28"/>
        <v>06024 - Aids Counseling</v>
      </c>
      <c r="E784" s="35" t="s">
        <v>6267</v>
      </c>
    </row>
    <row r="785" spans="1:5">
      <c r="A785" s="568" t="s">
        <v>7800</v>
      </c>
      <c r="B785" s="58" t="str">
        <f t="shared" si="27"/>
        <v>AP06030</v>
      </c>
      <c r="C785" s="35" t="s">
        <v>7801</v>
      </c>
      <c r="D785" s="35" t="str">
        <f t="shared" si="28"/>
        <v>06030 - DHWP Immunization 9-95</v>
      </c>
      <c r="E785" s="35" t="s">
        <v>6267</v>
      </c>
    </row>
    <row r="786" spans="1:5">
      <c r="A786" s="568" t="s">
        <v>7802</v>
      </c>
      <c r="B786" s="58" t="str">
        <f t="shared" si="27"/>
        <v>AP06031</v>
      </c>
      <c r="C786" s="35" t="s">
        <v>7803</v>
      </c>
      <c r="D786" s="35" t="str">
        <f t="shared" si="28"/>
        <v>06031 - Art Center NSA BG</v>
      </c>
      <c r="E786" s="35" t="s">
        <v>6267</v>
      </c>
    </row>
    <row r="787" spans="1:5">
      <c r="A787" s="568" t="s">
        <v>7804</v>
      </c>
      <c r="B787" s="58" t="str">
        <f t="shared" si="27"/>
        <v>AP06032</v>
      </c>
      <c r="C787" s="35" t="s">
        <v>7805</v>
      </c>
      <c r="D787" s="35" t="str">
        <f t="shared" si="28"/>
        <v>06032 - Maternal and Infant Care (MIC) 9</v>
      </c>
      <c r="E787" s="35" t="s">
        <v>6267</v>
      </c>
    </row>
    <row r="788" spans="1:5">
      <c r="A788" s="568" t="s">
        <v>7806</v>
      </c>
      <c r="B788" s="58" t="str">
        <f t="shared" si="27"/>
        <v>AP06033</v>
      </c>
      <c r="C788" s="35" t="s">
        <v>7807</v>
      </c>
      <c r="D788" s="35" t="str">
        <f t="shared" si="28"/>
        <v>06033 - Cadillac Center BG 6</v>
      </c>
      <c r="E788" s="35" t="s">
        <v>6267</v>
      </c>
    </row>
    <row r="789" spans="1:5">
      <c r="A789" s="568" t="s">
        <v>7808</v>
      </c>
      <c r="B789" s="58" t="str">
        <f t="shared" si="27"/>
        <v>AP06034</v>
      </c>
      <c r="C789" s="35" t="s">
        <v>7809</v>
      </c>
      <c r="D789" s="35" t="str">
        <f t="shared" si="28"/>
        <v>06034 - Cass Corridor NSA BG</v>
      </c>
      <c r="E789" s="35" t="s">
        <v>6267</v>
      </c>
    </row>
    <row r="790" spans="1:5">
      <c r="A790" s="568" t="s">
        <v>7810</v>
      </c>
      <c r="B790" s="58" t="str">
        <f t="shared" si="27"/>
        <v>AP06035</v>
      </c>
      <c r="C790" s="35" t="s">
        <v>7811</v>
      </c>
      <c r="D790" s="35" t="str">
        <f t="shared" si="28"/>
        <v>06035 - Central Business District NSA BG 6</v>
      </c>
      <c r="E790" s="35" t="s">
        <v>6267</v>
      </c>
    </row>
    <row r="791" spans="1:5">
      <c r="A791" s="568" t="s">
        <v>7812</v>
      </c>
      <c r="B791" s="58" t="str">
        <f t="shared" si="27"/>
        <v>AP06036</v>
      </c>
      <c r="C791" s="35" t="s">
        <v>7813</v>
      </c>
      <c r="D791" s="35" t="str">
        <f t="shared" si="28"/>
        <v>06036 - Citizens District Council Activity BG</v>
      </c>
      <c r="E791" s="35" t="s">
        <v>6267</v>
      </c>
    </row>
    <row r="792" spans="1:5">
      <c r="A792" s="568" t="s">
        <v>7814</v>
      </c>
      <c r="B792" s="58" t="str">
        <f t="shared" si="27"/>
        <v>AP06037</v>
      </c>
      <c r="C792" s="35" t="s">
        <v>7815</v>
      </c>
      <c r="D792" s="35" t="str">
        <f t="shared" si="28"/>
        <v>06037 - Commercial Area Stabilization BG</v>
      </c>
      <c r="E792" s="35" t="s">
        <v>6267</v>
      </c>
    </row>
    <row r="793" spans="1:5">
      <c r="A793" s="568" t="s">
        <v>7816</v>
      </c>
      <c r="B793" s="58" t="str">
        <f t="shared" si="27"/>
        <v>AP06039</v>
      </c>
      <c r="C793" s="35" t="s">
        <v>7817</v>
      </c>
      <c r="D793" s="35" t="str">
        <f t="shared" si="28"/>
        <v>06039 - Integrated Phys Data System BG 6</v>
      </c>
      <c r="E793" s="35" t="s">
        <v>6267</v>
      </c>
    </row>
    <row r="794" spans="1:5">
      <c r="A794" s="568" t="s">
        <v>7818</v>
      </c>
      <c r="B794" s="58" t="str">
        <f t="shared" si="27"/>
        <v>AP06040</v>
      </c>
      <c r="C794" s="35" t="s">
        <v>7819</v>
      </c>
      <c r="D794" s="35" t="str">
        <f t="shared" si="28"/>
        <v>06040 - HRD PDD Administration BG</v>
      </c>
      <c r="E794" s="35" t="s">
        <v>6267</v>
      </c>
    </row>
    <row r="795" spans="1:5">
      <c r="A795" s="568" t="s">
        <v>7820</v>
      </c>
      <c r="B795" s="58" t="str">
        <f t="shared" si="27"/>
        <v>AP06041</v>
      </c>
      <c r="C795" s="35" t="s">
        <v>7821</v>
      </c>
      <c r="D795" s="35" t="str">
        <f t="shared" si="28"/>
        <v>06041 - Economic Development Corporation BG</v>
      </c>
      <c r="E795" s="35" t="s">
        <v>6267</v>
      </c>
    </row>
    <row r="796" spans="1:5">
      <c r="A796" s="568" t="s">
        <v>7822</v>
      </c>
      <c r="B796" s="58" t="str">
        <f t="shared" si="27"/>
        <v>AP06043</v>
      </c>
      <c r="C796" s="35" t="s">
        <v>7823</v>
      </c>
      <c r="D796" s="35" t="str">
        <f t="shared" si="28"/>
        <v>06043 - Block Grant Audit</v>
      </c>
      <c r="E796" s="35" t="s">
        <v>6267</v>
      </c>
    </row>
    <row r="797" spans="1:5">
      <c r="A797" s="568" t="s">
        <v>7824</v>
      </c>
      <c r="B797" s="58" t="str">
        <f t="shared" si="27"/>
        <v>AP06044</v>
      </c>
      <c r="C797" s="35" t="s">
        <v>7825</v>
      </c>
      <c r="D797" s="35" t="str">
        <f t="shared" si="28"/>
        <v>06044 - Development BG</v>
      </c>
      <c r="E797" s="35" t="s">
        <v>6267</v>
      </c>
    </row>
    <row r="798" spans="1:5">
      <c r="A798" s="568" t="s">
        <v>7826</v>
      </c>
      <c r="B798" s="58" t="str">
        <f t="shared" si="27"/>
        <v>AP06045</v>
      </c>
      <c r="C798" s="35" t="s">
        <v>7827</v>
      </c>
      <c r="D798" s="35" t="str">
        <f t="shared" si="28"/>
        <v>06045 - Planning Administration BG</v>
      </c>
      <c r="E798" s="35" t="s">
        <v>6267</v>
      </c>
    </row>
    <row r="799" spans="1:5">
      <c r="A799" s="568" t="s">
        <v>7828</v>
      </c>
      <c r="B799" s="58" t="str">
        <f t="shared" si="27"/>
        <v>AP06052</v>
      </c>
      <c r="C799" s="35" t="s">
        <v>7829</v>
      </c>
      <c r="D799" s="35" t="str">
        <f t="shared" si="28"/>
        <v>06052 - Community Development Planning BG 6052</v>
      </c>
      <c r="E799" s="35" t="s">
        <v>6267</v>
      </c>
    </row>
    <row r="800" spans="1:5">
      <c r="A800" s="568" t="s">
        <v>7830</v>
      </c>
      <c r="B800" s="58" t="str">
        <f t="shared" si="27"/>
        <v>AP06053</v>
      </c>
      <c r="C800" s="35" t="s">
        <v>7831</v>
      </c>
      <c r="D800" s="35" t="str">
        <f t="shared" si="28"/>
        <v>06053 - Sexually Transmitted Disease Control 9</v>
      </c>
      <c r="E800" s="35" t="s">
        <v>6267</v>
      </c>
    </row>
    <row r="801" spans="1:5">
      <c r="A801" s="568" t="s">
        <v>7832</v>
      </c>
      <c r="B801" s="58" t="str">
        <f t="shared" si="27"/>
        <v>AP06057</v>
      </c>
      <c r="C801" s="35" t="s">
        <v>7833</v>
      </c>
      <c r="D801" s="35" t="str">
        <f t="shared" si="28"/>
        <v>06057 - Corktown NSA BG</v>
      </c>
      <c r="E801" s="35" t="s">
        <v>6267</v>
      </c>
    </row>
    <row r="802" spans="1:5">
      <c r="A802" s="568" t="s">
        <v>7834</v>
      </c>
      <c r="B802" s="58" t="str">
        <f t="shared" si="27"/>
        <v>AP06064</v>
      </c>
      <c r="C802" s="35" t="s">
        <v>7835</v>
      </c>
      <c r="D802" s="35" t="str">
        <f t="shared" si="28"/>
        <v>06064 - Energy Audit_Rehabilitation BG 6</v>
      </c>
      <c r="E802" s="35" t="s">
        <v>6267</v>
      </c>
    </row>
    <row r="803" spans="1:5">
      <c r="A803" s="568" t="s">
        <v>7836</v>
      </c>
      <c r="B803" s="58" t="str">
        <f t="shared" si="27"/>
        <v>AP06067</v>
      </c>
      <c r="C803" s="35" t="s">
        <v>7837</v>
      </c>
      <c r="D803" s="35" t="str">
        <f t="shared" si="28"/>
        <v>06067 - Grayhaven BG 6</v>
      </c>
      <c r="E803" s="35" t="s">
        <v>6267</v>
      </c>
    </row>
    <row r="804" spans="1:5">
      <c r="A804" s="568" t="s">
        <v>7838</v>
      </c>
      <c r="B804" s="58" t="str">
        <f t="shared" si="27"/>
        <v>AP06068</v>
      </c>
      <c r="C804" s="35" t="s">
        <v>7839</v>
      </c>
      <c r="D804" s="35" t="str">
        <f t="shared" si="28"/>
        <v>06068 - Historic Building Protection BG</v>
      </c>
      <c r="E804" s="35" t="s">
        <v>6267</v>
      </c>
    </row>
    <row r="805" spans="1:5">
      <c r="A805" s="568" t="s">
        <v>7840</v>
      </c>
      <c r="B805" s="58" t="str">
        <f t="shared" si="27"/>
        <v>AP06069</v>
      </c>
      <c r="C805" s="35" t="s">
        <v>7841</v>
      </c>
      <c r="D805" s="35" t="str">
        <f t="shared" si="28"/>
        <v>06069 - Neighborhood Rehabilitation BG</v>
      </c>
      <c r="E805" s="35" t="s">
        <v>6267</v>
      </c>
    </row>
    <row r="806" spans="1:5">
      <c r="A806" s="568" t="s">
        <v>7842</v>
      </c>
      <c r="B806" s="58" t="str">
        <f t="shared" si="27"/>
        <v>AP06070</v>
      </c>
      <c r="C806" s="35" t="s">
        <v>7843</v>
      </c>
      <c r="D806" s="35" t="str">
        <f t="shared" si="28"/>
        <v>06070 - Hubbard 6070</v>
      </c>
      <c r="E806" s="35" t="s">
        <v>6267</v>
      </c>
    </row>
    <row r="807" spans="1:5">
      <c r="A807" s="568" t="s">
        <v>7844</v>
      </c>
      <c r="B807" s="58" t="str">
        <f t="shared" si="27"/>
        <v>AP06071</v>
      </c>
      <c r="C807" s="35" t="s">
        <v>7845</v>
      </c>
      <c r="D807" s="35" t="str">
        <f t="shared" si="28"/>
        <v>06071 - Jefferson</v>
      </c>
      <c r="E807" s="35" t="s">
        <v>6267</v>
      </c>
    </row>
    <row r="808" spans="1:5">
      <c r="A808" s="568" t="s">
        <v>7846</v>
      </c>
      <c r="B808" s="58" t="str">
        <f t="shared" si="27"/>
        <v>AP06072</v>
      </c>
      <c r="C808" s="35" t="s">
        <v>7847</v>
      </c>
      <c r="D808" s="35" t="str">
        <f t="shared" si="28"/>
        <v>06072 - Kercheval</v>
      </c>
      <c r="E808" s="35" t="s">
        <v>6267</v>
      </c>
    </row>
    <row r="809" spans="1:5">
      <c r="A809" s="568" t="s">
        <v>7848</v>
      </c>
      <c r="B809" s="58" t="str">
        <f t="shared" si="27"/>
        <v>AP06075</v>
      </c>
      <c r="C809" s="35" t="s">
        <v>7849</v>
      </c>
      <c r="D809" s="35" t="str">
        <f t="shared" si="28"/>
        <v>06075 - McDougall</v>
      </c>
      <c r="E809" s="35" t="s">
        <v>6267</v>
      </c>
    </row>
    <row r="810" spans="1:5">
      <c r="A810" s="568" t="s">
        <v>7850</v>
      </c>
      <c r="B810" s="58" t="str">
        <f t="shared" si="27"/>
        <v>AP06076</v>
      </c>
      <c r="C810" s="35" t="s">
        <v>7851</v>
      </c>
      <c r="D810" s="35" t="str">
        <f t="shared" si="28"/>
        <v>06076 - Mid_City NSA BG</v>
      </c>
      <c r="E810" s="35" t="s">
        <v>6267</v>
      </c>
    </row>
    <row r="811" spans="1:5">
      <c r="A811" s="568" t="s">
        <v>7852</v>
      </c>
      <c r="B811" s="58" t="str">
        <f t="shared" si="27"/>
        <v>AP06078</v>
      </c>
      <c r="C811" s="35" t="s">
        <v>7853</v>
      </c>
      <c r="D811" s="35" t="str">
        <f t="shared" si="28"/>
        <v>06078 - Neighborhood Housing Service BG</v>
      </c>
      <c r="E811" s="35" t="s">
        <v>6267</v>
      </c>
    </row>
    <row r="812" spans="1:5">
      <c r="A812" s="568" t="s">
        <v>7854</v>
      </c>
      <c r="B812" s="58" t="str">
        <f t="shared" si="27"/>
        <v>AP06079</v>
      </c>
      <c r="C812" s="35" t="s">
        <v>7855</v>
      </c>
      <c r="D812" s="35" t="str">
        <f t="shared" si="28"/>
        <v>06079 - Neighborhood Improvement Program BG</v>
      </c>
      <c r="E812" s="35" t="s">
        <v>6267</v>
      </c>
    </row>
    <row r="813" spans="1:5">
      <c r="A813" s="568" t="s">
        <v>7856</v>
      </c>
      <c r="B813" s="58" t="str">
        <f t="shared" si="27"/>
        <v>AP06080</v>
      </c>
      <c r="C813" s="35" t="s">
        <v>7857</v>
      </c>
      <c r="D813" s="35" t="str">
        <f t="shared" si="28"/>
        <v>06080 - Neighborhood Opportunity Fund BG</v>
      </c>
      <c r="E813" s="35" t="s">
        <v>6267</v>
      </c>
    </row>
    <row r="814" spans="1:5">
      <c r="A814" s="568" t="s">
        <v>7858</v>
      </c>
      <c r="B814" s="58" t="str">
        <f t="shared" si="27"/>
        <v>AP06087</v>
      </c>
      <c r="C814" s="35" t="s">
        <v>7859</v>
      </c>
      <c r="D814" s="35" t="str">
        <f t="shared" si="28"/>
        <v>06087 - HRD Senior Citizens Repair Program BG</v>
      </c>
      <c r="E814" s="35" t="s">
        <v>6267</v>
      </c>
    </row>
    <row r="815" spans="1:5">
      <c r="A815" s="568" t="s">
        <v>7860</v>
      </c>
      <c r="B815" s="58" t="str">
        <f t="shared" si="27"/>
        <v>AP06090</v>
      </c>
      <c r="C815" s="35" t="s">
        <v>7861</v>
      </c>
      <c r="D815" s="35" t="str">
        <f t="shared" si="28"/>
        <v>06090 - Street Lighting</v>
      </c>
      <c r="E815" s="35" t="s">
        <v>6267</v>
      </c>
    </row>
    <row r="816" spans="1:5">
      <c r="A816" s="568" t="s">
        <v>7862</v>
      </c>
      <c r="B816" s="58" t="str">
        <f t="shared" si="27"/>
        <v>AP06092</v>
      </c>
      <c r="C816" s="35" t="s">
        <v>7863</v>
      </c>
      <c r="D816" s="35" t="str">
        <f t="shared" si="28"/>
        <v>06092 - Supportive Neighborhood Services BG</v>
      </c>
      <c r="E816" s="35" t="s">
        <v>6267</v>
      </c>
    </row>
    <row r="817" spans="1:5">
      <c r="A817" s="568" t="s">
        <v>7864</v>
      </c>
      <c r="B817" s="58" t="str">
        <f t="shared" si="27"/>
        <v>AP06093</v>
      </c>
      <c r="C817" s="35" t="s">
        <v>7865</v>
      </c>
      <c r="D817" s="35" t="str">
        <f t="shared" si="28"/>
        <v>06093 - University City #2 NSA BG</v>
      </c>
      <c r="E817" s="35" t="s">
        <v>6267</v>
      </c>
    </row>
    <row r="818" spans="1:5">
      <c r="A818" s="568" t="s">
        <v>7866</v>
      </c>
      <c r="B818" s="58" t="str">
        <f t="shared" si="27"/>
        <v>AP06095</v>
      </c>
      <c r="C818" s="35" t="s">
        <v>7867</v>
      </c>
      <c r="D818" s="35" t="str">
        <f t="shared" si="28"/>
        <v>06095 - Real Estate BG</v>
      </c>
      <c r="E818" s="35" t="s">
        <v>6267</v>
      </c>
    </row>
    <row r="819" spans="1:5">
      <c r="A819" s="568" t="s">
        <v>7868</v>
      </c>
      <c r="B819" s="58" t="str">
        <f t="shared" ref="B819:B882" si="29">"AP"&amp;A819</f>
        <v>AP06096</v>
      </c>
      <c r="C819" s="35" t="s">
        <v>7869</v>
      </c>
      <c r="D819" s="35" t="str">
        <f t="shared" si="28"/>
        <v>06096 - Virginia Park NSA BG</v>
      </c>
      <c r="E819" s="35" t="s">
        <v>6267</v>
      </c>
    </row>
    <row r="820" spans="1:5">
      <c r="A820" s="568" t="s">
        <v>7870</v>
      </c>
      <c r="B820" s="58" t="str">
        <f t="shared" si="29"/>
        <v>AP06100</v>
      </c>
      <c r="C820" s="35" t="s">
        <v>7871</v>
      </c>
      <c r="D820" s="35" t="str">
        <f t="shared" si="28"/>
        <v>06100 - Woodbridge NSA BG</v>
      </c>
      <c r="E820" s="35" t="s">
        <v>6267</v>
      </c>
    </row>
    <row r="821" spans="1:5">
      <c r="A821" s="568" t="s">
        <v>7872</v>
      </c>
      <c r="B821" s="58" t="str">
        <f t="shared" si="29"/>
        <v>AP06102</v>
      </c>
      <c r="C821" s="35" t="s">
        <v>7873</v>
      </c>
      <c r="D821" s="35" t="str">
        <f t="shared" si="28"/>
        <v>06102 - HRD Letter of Credit BG old</v>
      </c>
      <c r="E821" s="35" t="s">
        <v>6267</v>
      </c>
    </row>
    <row r="822" spans="1:5">
      <c r="A822" s="568" t="s">
        <v>7874</v>
      </c>
      <c r="B822" s="58" t="str">
        <f t="shared" si="29"/>
        <v>AP06103</v>
      </c>
      <c r="C822" s="35" t="s">
        <v>7875</v>
      </c>
      <c r="D822" s="35" t="str">
        <f t="shared" si="28"/>
        <v>06103 - Letter of Credit BG</v>
      </c>
      <c r="E822" s="35" t="s">
        <v>6267</v>
      </c>
    </row>
    <row r="823" spans="1:5">
      <c r="A823" s="568" t="s">
        <v>7876</v>
      </c>
      <c r="B823" s="58" t="str">
        <f t="shared" si="29"/>
        <v>AP06106</v>
      </c>
      <c r="C823" s="35" t="s">
        <v>7877</v>
      </c>
      <c r="D823" s="35" t="str">
        <f t="shared" si="28"/>
        <v>06106 - Home Program 94 Administration</v>
      </c>
      <c r="E823" s="35" t="s">
        <v>6267</v>
      </c>
    </row>
    <row r="824" spans="1:5">
      <c r="A824" s="568" t="s">
        <v>7878</v>
      </c>
      <c r="B824" s="58" t="str">
        <f t="shared" si="29"/>
        <v>AP06111</v>
      </c>
      <c r="C824" s="35" t="s">
        <v>7879</v>
      </c>
      <c r="D824" s="35" t="str">
        <f t="shared" si="28"/>
        <v>06111 - Skillman</v>
      </c>
      <c r="E824" s="35" t="s">
        <v>6267</v>
      </c>
    </row>
    <row r="825" spans="1:5">
      <c r="A825" s="568" t="s">
        <v>7880</v>
      </c>
      <c r="B825" s="58" t="str">
        <f t="shared" si="29"/>
        <v>AP06121</v>
      </c>
      <c r="C825" s="35" t="s">
        <v>7881</v>
      </c>
      <c r="D825" s="35" t="str">
        <f t="shared" si="28"/>
        <v>06121 - CSBG Administration_Center Operation 9</v>
      </c>
      <c r="E825" s="35" t="s">
        <v>6267</v>
      </c>
    </row>
    <row r="826" spans="1:5">
      <c r="A826" s="568" t="s">
        <v>7882</v>
      </c>
      <c r="B826" s="58" t="str">
        <f t="shared" si="29"/>
        <v>AP06124</v>
      </c>
      <c r="C826" s="35" t="s">
        <v>7883</v>
      </c>
      <c r="D826" s="35" t="str">
        <f t="shared" si="28"/>
        <v>06124 - Brush Park_Woodward East BG</v>
      </c>
      <c r="E826" s="35" t="s">
        <v>6267</v>
      </c>
    </row>
    <row r="827" spans="1:5">
      <c r="A827" s="568" t="s">
        <v>7884</v>
      </c>
      <c r="B827" s="58" t="str">
        <f t="shared" si="29"/>
        <v>AP06126</v>
      </c>
      <c r="C827" s="35" t="s">
        <v>7885</v>
      </c>
      <c r="D827" s="35" t="str">
        <f t="shared" si="28"/>
        <v>06126 - Public Rehabilitation BG 6</v>
      </c>
      <c r="E827" s="35" t="s">
        <v>6267</v>
      </c>
    </row>
    <row r="828" spans="1:5">
      <c r="A828" s="568" t="s">
        <v>7886</v>
      </c>
      <c r="B828" s="58" t="str">
        <f t="shared" si="29"/>
        <v>AP06129</v>
      </c>
      <c r="C828" s="35" t="s">
        <v>7887</v>
      </c>
      <c r="D828" s="35" t="str">
        <f t="shared" si="28"/>
        <v>06129 - HRD Urban Renewal - Revenue</v>
      </c>
      <c r="E828" s="35" t="s">
        <v>6267</v>
      </c>
    </row>
    <row r="829" spans="1:5">
      <c r="A829" s="568" t="s">
        <v>7888</v>
      </c>
      <c r="B829" s="58" t="str">
        <f t="shared" si="29"/>
        <v>AP06130</v>
      </c>
      <c r="C829" s="35" t="s">
        <v>7889</v>
      </c>
      <c r="D829" s="35" t="str">
        <f t="shared" si="28"/>
        <v>06130 - State Supplement Assistance 9</v>
      </c>
      <c r="E829" s="35" t="s">
        <v>6267</v>
      </c>
    </row>
    <row r="830" spans="1:5">
      <c r="A830" s="568" t="s">
        <v>7890</v>
      </c>
      <c r="B830" s="58" t="str">
        <f t="shared" si="29"/>
        <v>AP06133</v>
      </c>
      <c r="C830" s="35" t="s">
        <v>7891</v>
      </c>
      <c r="D830" s="35" t="str">
        <f t="shared" si="28"/>
        <v>06133 - Head Start 6133</v>
      </c>
      <c r="E830" s="35" t="s">
        <v>6267</v>
      </c>
    </row>
    <row r="831" spans="1:5">
      <c r="A831" s="568" t="s">
        <v>7892</v>
      </c>
      <c r="B831" s="58" t="str">
        <f t="shared" si="29"/>
        <v>AP06134</v>
      </c>
      <c r="C831" s="35" t="s">
        <v>7893</v>
      </c>
      <c r="D831" s="35" t="str">
        <f t="shared" si="28"/>
        <v>06134 - Handicap Services 6134</v>
      </c>
      <c r="E831" s="35" t="s">
        <v>6267</v>
      </c>
    </row>
    <row r="832" spans="1:5">
      <c r="A832" s="568" t="s">
        <v>7894</v>
      </c>
      <c r="B832" s="58" t="str">
        <f t="shared" si="29"/>
        <v>AP06135</v>
      </c>
      <c r="C832" s="35" t="s">
        <v>7895</v>
      </c>
      <c r="D832" s="35" t="str">
        <f t="shared" si="28"/>
        <v>06135 - Parent Child Center 10</v>
      </c>
      <c r="E832" s="35" t="s">
        <v>6267</v>
      </c>
    </row>
    <row r="833" spans="1:5">
      <c r="A833" s="568" t="s">
        <v>7896</v>
      </c>
      <c r="B833" s="58" t="str">
        <f t="shared" si="29"/>
        <v>AP06136</v>
      </c>
      <c r="C833" s="35" t="s">
        <v>7897</v>
      </c>
      <c r="D833" s="35" t="str">
        <f t="shared" si="28"/>
        <v>06136 - Training and Technical Assistance 10</v>
      </c>
      <c r="E833" s="35" t="s">
        <v>6267</v>
      </c>
    </row>
    <row r="834" spans="1:5">
      <c r="A834" s="568" t="s">
        <v>7898</v>
      </c>
      <c r="B834" s="58" t="str">
        <f t="shared" si="29"/>
        <v>AP06137</v>
      </c>
      <c r="C834" s="35" t="s">
        <v>7899</v>
      </c>
      <c r="D834" s="35" t="str">
        <f t="shared" si="28"/>
        <v>06137 - Drug Treatment Program 9</v>
      </c>
      <c r="E834" s="35" t="s">
        <v>6267</v>
      </c>
    </row>
    <row r="835" spans="1:5">
      <c r="A835" s="568" t="s">
        <v>7900</v>
      </c>
      <c r="B835" s="58" t="str">
        <f t="shared" si="29"/>
        <v>AP06138</v>
      </c>
      <c r="C835" s="35" t="s">
        <v>7901</v>
      </c>
      <c r="D835" s="35" t="str">
        <f t="shared" si="28"/>
        <v>06138 - Homeless Intervention 9</v>
      </c>
      <c r="E835" s="35" t="s">
        <v>6267</v>
      </c>
    </row>
    <row r="836" spans="1:5">
      <c r="A836" s="568" t="s">
        <v>7902</v>
      </c>
      <c r="B836" s="58" t="str">
        <f t="shared" si="29"/>
        <v>AP06142</v>
      </c>
      <c r="C836" s="35" t="s">
        <v>7903</v>
      </c>
      <c r="D836" s="35" t="str">
        <f t="shared" ref="D836:D899" si="30">A836&amp;" - "&amp;C836</f>
        <v>06142 - Aids Counseling and Test 9</v>
      </c>
      <c r="E836" s="35" t="s">
        <v>6267</v>
      </c>
    </row>
    <row r="837" spans="1:5">
      <c r="A837" s="568" t="s">
        <v>7904</v>
      </c>
      <c r="B837" s="58" t="str">
        <f t="shared" si="29"/>
        <v>AP06153</v>
      </c>
      <c r="C837" s="35" t="s">
        <v>7905</v>
      </c>
      <c r="D837" s="35" t="str">
        <f t="shared" si="30"/>
        <v>06153 - Belle Isle Capital Improvement</v>
      </c>
      <c r="E837" s="35" t="s">
        <v>6267</v>
      </c>
    </row>
    <row r="838" spans="1:5">
      <c r="A838" s="568" t="s">
        <v>7906</v>
      </c>
      <c r="B838" s="58" t="str">
        <f t="shared" si="29"/>
        <v>AP06154</v>
      </c>
      <c r="C838" s="35" t="s">
        <v>7907</v>
      </c>
      <c r="D838" s="35" t="str">
        <f t="shared" si="30"/>
        <v>06154 - Skillman Found and Technical Assistance</v>
      </c>
      <c r="E838" s="35" t="s">
        <v>6267</v>
      </c>
    </row>
    <row r="839" spans="1:5">
      <c r="A839" s="568" t="s">
        <v>7908</v>
      </c>
      <c r="B839" s="58" t="str">
        <f t="shared" si="29"/>
        <v>AP06161</v>
      </c>
      <c r="C839" s="35" t="s">
        <v>7909</v>
      </c>
      <c r="D839" s="35" t="str">
        <f t="shared" si="30"/>
        <v>06161 - Russell Ferry Yard</v>
      </c>
      <c r="E839" s="35" t="s">
        <v>6267</v>
      </c>
    </row>
    <row r="840" spans="1:5">
      <c r="A840" s="568" t="s">
        <v>7910</v>
      </c>
      <c r="B840" s="58" t="str">
        <f t="shared" si="29"/>
        <v>AP06186</v>
      </c>
      <c r="C840" s="35" t="s">
        <v>7911</v>
      </c>
      <c r="D840" s="35" t="str">
        <f t="shared" si="30"/>
        <v>06186 - HRD Warren Conner Development Coalition II</v>
      </c>
      <c r="E840" s="35" t="s">
        <v>6267</v>
      </c>
    </row>
    <row r="841" spans="1:5">
      <c r="A841" s="568" t="s">
        <v>7912</v>
      </c>
      <c r="B841" s="58" t="str">
        <f t="shared" si="29"/>
        <v>AP06190</v>
      </c>
      <c r="C841" s="35" t="s">
        <v>7913</v>
      </c>
      <c r="D841" s="35" t="str">
        <f t="shared" si="30"/>
        <v>06190 - JTPA Title IIB 9</v>
      </c>
      <c r="E841" s="35" t="s">
        <v>6267</v>
      </c>
    </row>
    <row r="842" spans="1:5">
      <c r="A842" s="568" t="s">
        <v>7914</v>
      </c>
      <c r="B842" s="58" t="str">
        <f t="shared" si="29"/>
        <v>AP06194</v>
      </c>
      <c r="C842" s="35" t="s">
        <v>7915</v>
      </c>
      <c r="D842" s="35" t="str">
        <f t="shared" si="30"/>
        <v>06194 - Promise Land Warming Center</v>
      </c>
      <c r="E842" s="35" t="s">
        <v>6267</v>
      </c>
    </row>
    <row r="843" spans="1:5">
      <c r="A843" s="568" t="s">
        <v>7916</v>
      </c>
      <c r="B843" s="58" t="str">
        <f t="shared" si="29"/>
        <v>AP06195</v>
      </c>
      <c r="C843" s="35" t="s">
        <v>7917</v>
      </c>
      <c r="D843" s="35" t="str">
        <f t="shared" si="30"/>
        <v>06195 - Youth Arts Brigade</v>
      </c>
      <c r="E843" s="35" t="s">
        <v>6267</v>
      </c>
    </row>
    <row r="844" spans="1:5">
      <c r="A844" s="568" t="s">
        <v>7918</v>
      </c>
      <c r="B844" s="58" t="str">
        <f t="shared" si="29"/>
        <v>AP06196</v>
      </c>
      <c r="C844" s="35" t="s">
        <v>7919</v>
      </c>
      <c r="D844" s="35" t="str">
        <f t="shared" si="30"/>
        <v>06196 - Summer Program 6196</v>
      </c>
      <c r="E844" s="35" t="s">
        <v>6267</v>
      </c>
    </row>
    <row r="845" spans="1:5">
      <c r="A845" s="568" t="s">
        <v>7920</v>
      </c>
      <c r="B845" s="58" t="str">
        <f t="shared" si="29"/>
        <v>AP06198</v>
      </c>
      <c r="C845" s="35" t="s">
        <v>7921</v>
      </c>
      <c r="D845" s="35" t="str">
        <f t="shared" si="30"/>
        <v>06198 - Project Rap 9</v>
      </c>
      <c r="E845" s="35" t="s">
        <v>6267</v>
      </c>
    </row>
    <row r="846" spans="1:5">
      <c r="A846" s="568" t="s">
        <v>7922</v>
      </c>
      <c r="B846" s="58" t="str">
        <f t="shared" si="29"/>
        <v>AP06199</v>
      </c>
      <c r="C846" s="35" t="s">
        <v>7923</v>
      </c>
      <c r="D846" s="35" t="str">
        <f t="shared" si="30"/>
        <v>06199 - Rap In Kind</v>
      </c>
      <c r="E846" s="35" t="s">
        <v>6267</v>
      </c>
    </row>
    <row r="847" spans="1:5">
      <c r="A847" s="568" t="s">
        <v>7924</v>
      </c>
      <c r="B847" s="58" t="str">
        <f t="shared" si="29"/>
        <v>AP06201</v>
      </c>
      <c r="C847" s="35" t="s">
        <v>7925</v>
      </c>
      <c r="D847" s="35" t="str">
        <f t="shared" si="30"/>
        <v>06201 - JTPA Title III</v>
      </c>
      <c r="E847" s="35" t="s">
        <v>6267</v>
      </c>
    </row>
    <row r="848" spans="1:5">
      <c r="A848" s="568" t="s">
        <v>7926</v>
      </c>
      <c r="B848" s="58" t="str">
        <f t="shared" si="29"/>
        <v>AP06203</v>
      </c>
      <c r="C848" s="35" t="s">
        <v>7927</v>
      </c>
      <c r="D848" s="35" t="str">
        <f t="shared" si="30"/>
        <v>06203 - JTPA IIA 77% Adult 6</v>
      </c>
      <c r="E848" s="35" t="s">
        <v>6267</v>
      </c>
    </row>
    <row r="849" spans="1:5">
      <c r="A849" s="568" t="s">
        <v>7928</v>
      </c>
      <c r="B849" s="58" t="str">
        <f t="shared" si="29"/>
        <v>AP06204</v>
      </c>
      <c r="C849" s="35" t="s">
        <v>7929</v>
      </c>
      <c r="D849" s="35" t="str">
        <f t="shared" si="30"/>
        <v>06204 - JTPA IIB 9</v>
      </c>
      <c r="E849" s="35" t="s">
        <v>6267</v>
      </c>
    </row>
    <row r="850" spans="1:5">
      <c r="A850" s="568" t="s">
        <v>7930</v>
      </c>
      <c r="B850" s="58" t="str">
        <f t="shared" si="29"/>
        <v>AP06205</v>
      </c>
      <c r="C850" s="35" t="s">
        <v>7931</v>
      </c>
      <c r="D850" s="35" t="str">
        <f t="shared" si="30"/>
        <v>06205 - JTPA IIC Youth 6</v>
      </c>
      <c r="E850" s="35" t="s">
        <v>6267</v>
      </c>
    </row>
    <row r="851" spans="1:5">
      <c r="A851" s="568" t="s">
        <v>7932</v>
      </c>
      <c r="B851" s="58" t="str">
        <f t="shared" si="29"/>
        <v>AP06209</v>
      </c>
      <c r="C851" s="35" t="s">
        <v>7933</v>
      </c>
      <c r="D851" s="35" t="str">
        <f t="shared" si="30"/>
        <v>06209 - Hispanic Lead (EPA) 6_98</v>
      </c>
      <c r="E851" s="35" t="s">
        <v>6267</v>
      </c>
    </row>
    <row r="852" spans="1:5">
      <c r="A852" s="568" t="s">
        <v>7934</v>
      </c>
      <c r="B852" s="58" t="str">
        <f t="shared" si="29"/>
        <v>AP06212</v>
      </c>
      <c r="C852" s="35" t="s">
        <v>7935</v>
      </c>
      <c r="D852" s="35" t="str">
        <f t="shared" si="30"/>
        <v>06212 - Home Program</v>
      </c>
      <c r="E852" s="35" t="s">
        <v>6267</v>
      </c>
    </row>
    <row r="853" spans="1:5">
      <c r="A853" s="568" t="s">
        <v>7936</v>
      </c>
      <c r="B853" s="58" t="str">
        <f t="shared" si="29"/>
        <v>AP06225</v>
      </c>
      <c r="C853" s="35" t="s">
        <v>7937</v>
      </c>
      <c r="D853" s="35" t="str">
        <f t="shared" si="30"/>
        <v>06225 - Emergency Home Repair 6225</v>
      </c>
      <c r="E853" s="35" t="s">
        <v>6267</v>
      </c>
    </row>
    <row r="854" spans="1:5">
      <c r="A854" s="568" t="s">
        <v>7938</v>
      </c>
      <c r="B854" s="58" t="str">
        <f t="shared" si="29"/>
        <v>AP06227</v>
      </c>
      <c r="C854" s="35" t="s">
        <v>7939</v>
      </c>
      <c r="D854" s="35" t="str">
        <f t="shared" si="30"/>
        <v>06227 - Work First_old</v>
      </c>
      <c r="E854" s="35" t="s">
        <v>6267</v>
      </c>
    </row>
    <row r="855" spans="1:5">
      <c r="A855" s="568" t="s">
        <v>7940</v>
      </c>
      <c r="B855" s="58" t="str">
        <f t="shared" si="29"/>
        <v>AP06228</v>
      </c>
      <c r="C855" s="35" t="s">
        <v>7941</v>
      </c>
      <c r="D855" s="35" t="str">
        <f t="shared" si="30"/>
        <v>06228 - HUD Youthbuild 95</v>
      </c>
      <c r="E855" s="35" t="s">
        <v>6267</v>
      </c>
    </row>
    <row r="856" spans="1:5">
      <c r="A856" s="568" t="s">
        <v>7942</v>
      </c>
      <c r="B856" s="58" t="str">
        <f t="shared" si="29"/>
        <v>AP06234</v>
      </c>
      <c r="C856" s="35" t="s">
        <v>7943</v>
      </c>
      <c r="D856" s="35" t="str">
        <f t="shared" si="30"/>
        <v>06234 - JTPA IIA 5% Older Workers</v>
      </c>
      <c r="E856" s="35" t="s">
        <v>6267</v>
      </c>
    </row>
    <row r="857" spans="1:5">
      <c r="A857" s="568" t="s">
        <v>7944</v>
      </c>
      <c r="B857" s="58" t="str">
        <f t="shared" si="29"/>
        <v>AP06238</v>
      </c>
      <c r="C857" s="35" t="s">
        <v>7945</v>
      </c>
      <c r="D857" s="35" t="str">
        <f t="shared" si="30"/>
        <v>06238 - JTPA Title III MESC Profile</v>
      </c>
      <c r="E857" s="35" t="s">
        <v>6267</v>
      </c>
    </row>
    <row r="858" spans="1:5">
      <c r="A858" s="568" t="s">
        <v>7946</v>
      </c>
      <c r="B858" s="58" t="str">
        <f t="shared" si="29"/>
        <v>AP06241</v>
      </c>
      <c r="C858" s="35" t="s">
        <v>7947</v>
      </c>
      <c r="D858" s="35" t="str">
        <f t="shared" si="30"/>
        <v>06241 - Development - Replace &amp; Improve</v>
      </c>
      <c r="E858" s="35" t="s">
        <v>6267</v>
      </c>
    </row>
    <row r="859" spans="1:5">
      <c r="A859" s="568" t="s">
        <v>7948</v>
      </c>
      <c r="B859" s="58" t="str">
        <f t="shared" si="29"/>
        <v>AP06243</v>
      </c>
      <c r="C859" s="35" t="s">
        <v>7949</v>
      </c>
      <c r="D859" s="35" t="str">
        <f t="shared" si="30"/>
        <v>06243 - MPD Repayment of Revenue Bond</v>
      </c>
      <c r="E859" s="35" t="s">
        <v>6267</v>
      </c>
    </row>
    <row r="860" spans="1:5">
      <c r="A860" s="568" t="s">
        <v>7950</v>
      </c>
      <c r="B860" s="58" t="str">
        <f t="shared" si="29"/>
        <v>AP06244</v>
      </c>
      <c r="C860" s="35" t="s">
        <v>7951</v>
      </c>
      <c r="D860" s="35" t="str">
        <f t="shared" si="30"/>
        <v>06244 - MPD Trustee and Contingency Reserve</v>
      </c>
      <c r="E860" s="35" t="s">
        <v>6267</v>
      </c>
    </row>
    <row r="861" spans="1:5">
      <c r="A861" s="568" t="s">
        <v>7952</v>
      </c>
      <c r="B861" s="58" t="str">
        <f t="shared" si="29"/>
        <v>AP06248</v>
      </c>
      <c r="C861" s="35" t="s">
        <v>7953</v>
      </c>
      <c r="D861" s="35" t="str">
        <f t="shared" si="30"/>
        <v>06248 - Title III EDWAAA 6</v>
      </c>
      <c r="E861" s="35" t="s">
        <v>6267</v>
      </c>
    </row>
    <row r="862" spans="1:5">
      <c r="A862" s="568" t="s">
        <v>7954</v>
      </c>
      <c r="B862" s="58" t="str">
        <f t="shared" si="29"/>
        <v>AP06249</v>
      </c>
      <c r="C862" s="35" t="s">
        <v>7955</v>
      </c>
      <c r="D862" s="35" t="str">
        <f t="shared" si="30"/>
        <v>06249 - Title III MESC 9</v>
      </c>
      <c r="E862" s="35" t="s">
        <v>6267</v>
      </c>
    </row>
    <row r="863" spans="1:5">
      <c r="A863" s="568" t="s">
        <v>7956</v>
      </c>
      <c r="B863" s="58" t="str">
        <f t="shared" si="29"/>
        <v>AP06250</v>
      </c>
      <c r="C863" s="35" t="s">
        <v>7957</v>
      </c>
      <c r="D863" s="35" t="str">
        <f t="shared" si="30"/>
        <v>06250 - Workfirst 9</v>
      </c>
      <c r="E863" s="35" t="s">
        <v>6267</v>
      </c>
    </row>
    <row r="864" spans="1:5">
      <c r="A864" s="568" t="s">
        <v>7958</v>
      </c>
      <c r="B864" s="58" t="str">
        <f t="shared" si="29"/>
        <v>AP06255</v>
      </c>
      <c r="C864" s="35" t="s">
        <v>7959</v>
      </c>
      <c r="D864" s="35" t="str">
        <f t="shared" si="30"/>
        <v>06255 - HUD Youthbuild 6</v>
      </c>
      <c r="E864" s="35" t="s">
        <v>6267</v>
      </c>
    </row>
    <row r="865" spans="1:5">
      <c r="A865" s="568" t="s">
        <v>7960</v>
      </c>
      <c r="B865" s="58" t="str">
        <f t="shared" si="29"/>
        <v>AP06259</v>
      </c>
      <c r="C865" s="35" t="s">
        <v>7961</v>
      </c>
      <c r="D865" s="35" t="str">
        <f t="shared" si="30"/>
        <v>06259 - No Wrong Door Planning Grant</v>
      </c>
      <c r="E865" s="35" t="s">
        <v>6267</v>
      </c>
    </row>
    <row r="866" spans="1:5">
      <c r="A866" s="568" t="s">
        <v>7962</v>
      </c>
      <c r="B866" s="58" t="str">
        <f t="shared" si="29"/>
        <v>AP06260</v>
      </c>
      <c r="C866" s="35" t="s">
        <v>7963</v>
      </c>
      <c r="D866" s="35" t="str">
        <f t="shared" si="30"/>
        <v>06260 - No Wrong Door 6</v>
      </c>
      <c r="E866" s="35" t="s">
        <v>6267</v>
      </c>
    </row>
    <row r="867" spans="1:5">
      <c r="A867" s="568" t="s">
        <v>7964</v>
      </c>
      <c r="B867" s="58" t="str">
        <f t="shared" si="29"/>
        <v>AP06261</v>
      </c>
      <c r="C867" s="35" t="s">
        <v>7965</v>
      </c>
      <c r="D867" s="35" t="str">
        <f t="shared" si="30"/>
        <v>06261 - St Anne's Gate</v>
      </c>
      <c r="E867" s="35" t="s">
        <v>6267</v>
      </c>
    </row>
    <row r="868" spans="1:5">
      <c r="A868" s="568" t="s">
        <v>7966</v>
      </c>
      <c r="B868" s="58" t="str">
        <f t="shared" si="29"/>
        <v>AP06262</v>
      </c>
      <c r="C868" s="35" t="s">
        <v>7967</v>
      </c>
      <c r="D868" s="35" t="str">
        <f t="shared" si="30"/>
        <v>06262 - EDWAAA</v>
      </c>
      <c r="E868" s="35" t="s">
        <v>6267</v>
      </c>
    </row>
    <row r="869" spans="1:5">
      <c r="A869" s="568" t="s">
        <v>7968</v>
      </c>
      <c r="B869" s="58" t="str">
        <f t="shared" si="29"/>
        <v>AP06265</v>
      </c>
      <c r="C869" s="35" t="s">
        <v>7969</v>
      </c>
      <c r="D869" s="35" t="str">
        <f t="shared" si="30"/>
        <v>06265 - JTPA Title 11A 5% Older Worker 6</v>
      </c>
      <c r="E869" s="35" t="s">
        <v>6267</v>
      </c>
    </row>
    <row r="870" spans="1:5">
      <c r="A870" s="568" t="s">
        <v>7970</v>
      </c>
      <c r="B870" s="58" t="str">
        <f t="shared" si="29"/>
        <v>AP06268</v>
      </c>
      <c r="C870" s="35" t="s">
        <v>7971</v>
      </c>
      <c r="D870" s="35" t="str">
        <f t="shared" si="30"/>
        <v>06268 - JTPA Title IIC</v>
      </c>
      <c r="E870" s="35" t="s">
        <v>6267</v>
      </c>
    </row>
    <row r="871" spans="1:5">
      <c r="A871" s="568" t="s">
        <v>7972</v>
      </c>
      <c r="B871" s="58" t="str">
        <f t="shared" si="29"/>
        <v>AP06269</v>
      </c>
      <c r="C871" s="35" t="s">
        <v>7973</v>
      </c>
      <c r="D871" s="35" t="str">
        <f t="shared" si="30"/>
        <v>06269 - JPTA Title III</v>
      </c>
      <c r="E871" s="35" t="s">
        <v>6267</v>
      </c>
    </row>
    <row r="872" spans="1:5">
      <c r="A872" s="568" t="s">
        <v>7974</v>
      </c>
      <c r="B872" s="58" t="str">
        <f t="shared" si="29"/>
        <v>AP06271</v>
      </c>
      <c r="C872" s="35" t="s">
        <v>7975</v>
      </c>
      <c r="D872" s="35" t="str">
        <f t="shared" si="30"/>
        <v>06271 - State of Michigan</v>
      </c>
      <c r="E872" s="35" t="s">
        <v>6267</v>
      </c>
    </row>
    <row r="873" spans="1:5">
      <c r="A873" s="568" t="s">
        <v>7976</v>
      </c>
      <c r="B873" s="58" t="str">
        <f t="shared" si="29"/>
        <v>AP06273</v>
      </c>
      <c r="C873" s="35" t="s">
        <v>7977</v>
      </c>
      <c r="D873" s="35" t="str">
        <f t="shared" si="30"/>
        <v>06273 - HUD Youthbuild Program 6</v>
      </c>
      <c r="E873" s="35" t="s">
        <v>6267</v>
      </c>
    </row>
    <row r="874" spans="1:5">
      <c r="A874" s="568" t="s">
        <v>7978</v>
      </c>
      <c r="B874" s="58" t="str">
        <f t="shared" si="29"/>
        <v>AP06275</v>
      </c>
      <c r="C874" s="35" t="s">
        <v>7979</v>
      </c>
      <c r="D874" s="35" t="str">
        <f t="shared" si="30"/>
        <v>06275 - No Wrong Door</v>
      </c>
      <c r="E874" s="35" t="s">
        <v>6267</v>
      </c>
    </row>
    <row r="875" spans="1:5">
      <c r="A875" s="568" t="s">
        <v>7980</v>
      </c>
      <c r="B875" s="58" t="str">
        <f t="shared" si="29"/>
        <v>AP06278</v>
      </c>
      <c r="C875" s="35" t="s">
        <v>7981</v>
      </c>
      <c r="D875" s="35" t="str">
        <f t="shared" si="30"/>
        <v>06278 - Strong Family</v>
      </c>
      <c r="E875" s="35" t="s">
        <v>6267</v>
      </c>
    </row>
    <row r="876" spans="1:5">
      <c r="A876" s="568" t="s">
        <v>7982</v>
      </c>
      <c r="B876" s="58" t="str">
        <f t="shared" si="29"/>
        <v>AP06279</v>
      </c>
      <c r="C876" s="35" t="s">
        <v>7983</v>
      </c>
      <c r="D876" s="35" t="str">
        <f t="shared" si="30"/>
        <v>06279 - School to Work</v>
      </c>
      <c r="E876" s="35" t="s">
        <v>6267</v>
      </c>
    </row>
    <row r="877" spans="1:5">
      <c r="A877" s="568" t="s">
        <v>7984</v>
      </c>
      <c r="B877" s="58" t="str">
        <f t="shared" si="29"/>
        <v>AP06281</v>
      </c>
      <c r="C877" s="35" t="s">
        <v>7985</v>
      </c>
      <c r="D877" s="35" t="str">
        <f t="shared" si="30"/>
        <v>06281 - Auto Theft 1997</v>
      </c>
      <c r="E877" s="35" t="s">
        <v>6267</v>
      </c>
    </row>
    <row r="878" spans="1:5">
      <c r="A878" s="568" t="s">
        <v>7986</v>
      </c>
      <c r="B878" s="58" t="str">
        <f t="shared" si="29"/>
        <v>AP06282</v>
      </c>
      <c r="C878" s="35" t="s">
        <v>7987</v>
      </c>
      <c r="D878" s="35" t="str">
        <f t="shared" si="30"/>
        <v>06282 - Homeless Veterans Reintroduction</v>
      </c>
      <c r="E878" s="35" t="s">
        <v>6267</v>
      </c>
    </row>
    <row r="879" spans="1:5">
      <c r="A879" s="568" t="s">
        <v>7988</v>
      </c>
      <c r="B879" s="58" t="str">
        <f t="shared" si="29"/>
        <v>AP06283</v>
      </c>
      <c r="C879" s="35" t="s">
        <v>7989</v>
      </c>
      <c r="D879" s="35" t="str">
        <f t="shared" si="30"/>
        <v>06283 - Comm Reclamation 97</v>
      </c>
      <c r="E879" s="35" t="s">
        <v>6267</v>
      </c>
    </row>
    <row r="880" spans="1:5">
      <c r="A880" s="568" t="s">
        <v>7990</v>
      </c>
      <c r="B880" s="58" t="str">
        <f t="shared" si="29"/>
        <v>AP06285</v>
      </c>
      <c r="C880" s="35" t="s">
        <v>7991</v>
      </c>
      <c r="D880" s="35" t="str">
        <f t="shared" si="30"/>
        <v>06285 - Western Wayne</v>
      </c>
      <c r="E880" s="35" t="s">
        <v>6267</v>
      </c>
    </row>
    <row r="881" spans="1:5">
      <c r="A881" s="568" t="s">
        <v>7992</v>
      </c>
      <c r="B881" s="58" t="str">
        <f t="shared" si="29"/>
        <v>AP06286</v>
      </c>
      <c r="C881" s="35" t="s">
        <v>7993</v>
      </c>
      <c r="D881" s="35" t="str">
        <f t="shared" si="30"/>
        <v>06286 - Screen Door II</v>
      </c>
      <c r="E881" s="35" t="s">
        <v>6267</v>
      </c>
    </row>
    <row r="882" spans="1:5">
      <c r="A882" s="568" t="s">
        <v>7994</v>
      </c>
      <c r="B882" s="58" t="str">
        <f t="shared" si="29"/>
        <v>AP06287</v>
      </c>
      <c r="C882" s="35" t="s">
        <v>6104</v>
      </c>
      <c r="D882" s="35" t="str">
        <f t="shared" si="30"/>
        <v>06287 - Central Industrial Park Project</v>
      </c>
      <c r="E882" s="35" t="s">
        <v>6267</v>
      </c>
    </row>
    <row r="883" spans="1:5">
      <c r="A883" s="568" t="s">
        <v>7995</v>
      </c>
      <c r="B883" s="58" t="str">
        <f t="shared" ref="B883:B946" si="31">"AP"&amp;A883</f>
        <v>AP06290</v>
      </c>
      <c r="C883" s="35" t="s">
        <v>7996</v>
      </c>
      <c r="D883" s="35" t="str">
        <f t="shared" si="30"/>
        <v>06290 - Hearing Impaired Awareness</v>
      </c>
      <c r="E883" s="35" t="s">
        <v>6267</v>
      </c>
    </row>
    <row r="884" spans="1:5">
      <c r="A884" s="568" t="s">
        <v>7997</v>
      </c>
      <c r="B884" s="58" t="str">
        <f t="shared" si="31"/>
        <v>AP06294</v>
      </c>
      <c r="C884" s="35" t="s">
        <v>7998</v>
      </c>
      <c r="D884" s="35" t="str">
        <f t="shared" si="30"/>
        <v>06294 - CSBG Center Operations_Administration</v>
      </c>
      <c r="E884" s="35" t="s">
        <v>6267</v>
      </c>
    </row>
    <row r="885" spans="1:5">
      <c r="A885" s="568" t="s">
        <v>7999</v>
      </c>
      <c r="B885" s="58" t="str">
        <f t="shared" si="31"/>
        <v>AP06296</v>
      </c>
      <c r="C885" s="35" t="s">
        <v>8000</v>
      </c>
      <c r="D885" s="35" t="str">
        <f t="shared" si="30"/>
        <v>06296 - Eastside Community Restoration Housing</v>
      </c>
      <c r="E885" s="35" t="s">
        <v>6267</v>
      </c>
    </row>
    <row r="886" spans="1:5">
      <c r="A886" s="568" t="s">
        <v>8001</v>
      </c>
      <c r="B886" s="58" t="str">
        <f t="shared" si="31"/>
        <v>AP06297</v>
      </c>
      <c r="C886" s="35" t="s">
        <v>8002</v>
      </c>
      <c r="D886" s="35" t="str">
        <f t="shared" si="30"/>
        <v>06297 - Weatherization 98</v>
      </c>
      <c r="E886" s="35" t="s">
        <v>6267</v>
      </c>
    </row>
    <row r="887" spans="1:5">
      <c r="A887" s="568" t="s">
        <v>8003</v>
      </c>
      <c r="B887" s="58" t="str">
        <f t="shared" si="31"/>
        <v>AP06299</v>
      </c>
      <c r="C887" s="35" t="s">
        <v>8004</v>
      </c>
      <c r="D887" s="35" t="str">
        <f t="shared" si="30"/>
        <v>06299 - State Emergency Relief Program 6299</v>
      </c>
      <c r="E887" s="35" t="s">
        <v>6267</v>
      </c>
    </row>
    <row r="888" spans="1:5">
      <c r="A888" s="568" t="s">
        <v>8005</v>
      </c>
      <c r="B888" s="58" t="str">
        <f t="shared" si="31"/>
        <v>AP06300</v>
      </c>
      <c r="C888" s="35" t="s">
        <v>8006</v>
      </c>
      <c r="D888" s="35" t="str">
        <f t="shared" si="30"/>
        <v>06300 - Metro Matrix_Barat Child Services</v>
      </c>
      <c r="E888" s="35" t="s">
        <v>6267</v>
      </c>
    </row>
    <row r="889" spans="1:5">
      <c r="A889" s="568" t="s">
        <v>8007</v>
      </c>
      <c r="B889" s="58" t="str">
        <f t="shared" si="31"/>
        <v>AP06301</v>
      </c>
      <c r="C889" s="35" t="s">
        <v>8008</v>
      </c>
      <c r="D889" s="35" t="str">
        <f t="shared" si="30"/>
        <v>06301 - Metro Matrix_Fam and Youth Services</v>
      </c>
      <c r="E889" s="35" t="s">
        <v>6267</v>
      </c>
    </row>
    <row r="890" spans="1:5">
      <c r="A890" s="568" t="s">
        <v>8009</v>
      </c>
      <c r="B890" s="58" t="str">
        <f t="shared" si="31"/>
        <v>AP06302</v>
      </c>
      <c r="C890" s="35" t="s">
        <v>8010</v>
      </c>
      <c r="D890" s="35" t="str">
        <f t="shared" si="30"/>
        <v>06302 - Michigan Conference of SDA Detroit Yorba Svs</v>
      </c>
      <c r="E890" s="35" t="s">
        <v>6267</v>
      </c>
    </row>
    <row r="891" spans="1:5">
      <c r="A891" s="568" t="s">
        <v>8011</v>
      </c>
      <c r="B891" s="58" t="str">
        <f t="shared" si="31"/>
        <v>AP06303</v>
      </c>
      <c r="C891" s="35" t="s">
        <v>8012</v>
      </c>
      <c r="D891" s="35" t="str">
        <f t="shared" si="30"/>
        <v>06303 - New Life Home _ Recovering Women</v>
      </c>
      <c r="E891" s="35" t="s">
        <v>6267</v>
      </c>
    </row>
    <row r="892" spans="1:5">
      <c r="A892" s="568" t="s">
        <v>8013</v>
      </c>
      <c r="B892" s="58" t="str">
        <f t="shared" si="31"/>
        <v>AP06306</v>
      </c>
      <c r="C892" s="35" t="s">
        <v>8014</v>
      </c>
      <c r="D892" s="35" t="str">
        <f t="shared" si="30"/>
        <v>06306 - Safe Center Services</v>
      </c>
      <c r="E892" s="35" t="s">
        <v>6267</v>
      </c>
    </row>
    <row r="893" spans="1:5">
      <c r="A893" s="568" t="s">
        <v>8015</v>
      </c>
      <c r="B893" s="58" t="str">
        <f t="shared" si="31"/>
        <v>AP06309</v>
      </c>
      <c r="C893" s="35" t="s">
        <v>8016</v>
      </c>
      <c r="D893" s="35" t="str">
        <f t="shared" si="30"/>
        <v>06309 - HRD Young Detroit Builders</v>
      </c>
      <c r="E893" s="35" t="s">
        <v>6267</v>
      </c>
    </row>
    <row r="894" spans="1:5">
      <c r="A894" s="568" t="s">
        <v>8017</v>
      </c>
      <c r="B894" s="58" t="str">
        <f t="shared" si="31"/>
        <v>AP06310</v>
      </c>
      <c r="C894" s="35" t="s">
        <v>8018</v>
      </c>
      <c r="D894" s="35" t="str">
        <f t="shared" si="30"/>
        <v>06310 - Campaign Safe and Sober 6310</v>
      </c>
      <c r="E894" s="35" t="s">
        <v>6267</v>
      </c>
    </row>
    <row r="895" spans="1:5">
      <c r="A895" s="568" t="s">
        <v>8019</v>
      </c>
      <c r="B895" s="58" t="str">
        <f t="shared" si="31"/>
        <v>AP06311</v>
      </c>
      <c r="C895" s="35" t="s">
        <v>8020</v>
      </c>
      <c r="D895" s="35" t="str">
        <f t="shared" si="30"/>
        <v>06311 - Urban Space Initiative Title XX</v>
      </c>
      <c r="E895" s="35" t="s">
        <v>6267</v>
      </c>
    </row>
    <row r="896" spans="1:5">
      <c r="A896" s="568" t="s">
        <v>8021</v>
      </c>
      <c r="B896" s="58" t="str">
        <f t="shared" si="31"/>
        <v>AP06313</v>
      </c>
      <c r="C896" s="35" t="s">
        <v>8022</v>
      </c>
      <c r="D896" s="35" t="str">
        <f t="shared" si="30"/>
        <v>06313 - Technical Assistance Program</v>
      </c>
      <c r="E896" s="35" t="s">
        <v>6267</v>
      </c>
    </row>
    <row r="897" spans="1:5">
      <c r="A897" s="568" t="s">
        <v>8023</v>
      </c>
      <c r="B897" s="58" t="str">
        <f t="shared" si="31"/>
        <v>AP06314</v>
      </c>
      <c r="C897" s="35" t="s">
        <v>8024</v>
      </c>
      <c r="D897" s="35" t="str">
        <f t="shared" si="30"/>
        <v>06314 - BJA Local Law Enforcement</v>
      </c>
      <c r="E897" s="35" t="s">
        <v>6267</v>
      </c>
    </row>
    <row r="898" spans="1:5">
      <c r="A898" s="568" t="s">
        <v>8025</v>
      </c>
      <c r="B898" s="58" t="str">
        <f t="shared" si="31"/>
        <v>AP06316</v>
      </c>
      <c r="C898" s="35" t="s">
        <v>8026</v>
      </c>
      <c r="D898" s="35" t="str">
        <f t="shared" si="30"/>
        <v>06316 - Home Repair For Southwest Detroit Area</v>
      </c>
      <c r="E898" s="35" t="s">
        <v>6267</v>
      </c>
    </row>
    <row r="899" spans="1:5">
      <c r="A899" s="568" t="s">
        <v>8027</v>
      </c>
      <c r="B899" s="58" t="str">
        <f t="shared" si="31"/>
        <v>AP06318</v>
      </c>
      <c r="C899" s="35" t="s">
        <v>8028</v>
      </c>
      <c r="D899" s="35" t="str">
        <f t="shared" si="30"/>
        <v>06318 - Youth Enrichment is Success Incorporated</v>
      </c>
      <c r="E899" s="35" t="s">
        <v>6267</v>
      </c>
    </row>
    <row r="900" spans="1:5">
      <c r="A900" s="568" t="s">
        <v>8029</v>
      </c>
      <c r="B900" s="58" t="str">
        <f t="shared" si="31"/>
        <v>AP06319</v>
      </c>
      <c r="C900" s="35" t="s">
        <v>8030</v>
      </c>
      <c r="D900" s="35" t="str">
        <f t="shared" ref="D900:D963" si="32">A900&amp;" - "&amp;C900</f>
        <v>06319 - Ravendale Community Incorporated PS and HR</v>
      </c>
      <c r="E900" s="35" t="s">
        <v>6267</v>
      </c>
    </row>
    <row r="901" spans="1:5">
      <c r="A901" s="568" t="s">
        <v>8031</v>
      </c>
      <c r="B901" s="58" t="str">
        <f t="shared" si="31"/>
        <v>AP06321</v>
      </c>
      <c r="C901" s="35" t="s">
        <v>8032</v>
      </c>
      <c r="D901" s="35" t="str">
        <f t="shared" si="32"/>
        <v>06321 - Milling Resurface</v>
      </c>
      <c r="E901" s="35" t="s">
        <v>6267</v>
      </c>
    </row>
    <row r="902" spans="1:5">
      <c r="A902" s="568" t="s">
        <v>8033</v>
      </c>
      <c r="B902" s="58" t="str">
        <f t="shared" si="31"/>
        <v>AP06322</v>
      </c>
      <c r="C902" s="35" t="s">
        <v>8034</v>
      </c>
      <c r="D902" s="35" t="str">
        <f t="shared" si="32"/>
        <v>06322 - Traffic</v>
      </c>
      <c r="E902" s="35" t="s">
        <v>6267</v>
      </c>
    </row>
    <row r="903" spans="1:5">
      <c r="A903" s="568" t="s">
        <v>8035</v>
      </c>
      <c r="B903" s="58" t="str">
        <f t="shared" si="31"/>
        <v>AP06324</v>
      </c>
      <c r="C903" s="35" t="s">
        <v>8036</v>
      </c>
      <c r="D903" s="35" t="str">
        <f t="shared" si="32"/>
        <v>06324 - Bagley Recreation Center</v>
      </c>
      <c r="E903" s="35" t="s">
        <v>6267</v>
      </c>
    </row>
    <row r="904" spans="1:5">
      <c r="A904" s="568" t="s">
        <v>8037</v>
      </c>
      <c r="B904" s="58" t="str">
        <f t="shared" si="31"/>
        <v>AP06325</v>
      </c>
      <c r="C904" s="35" t="s">
        <v>8038</v>
      </c>
      <c r="D904" s="35" t="str">
        <f t="shared" si="32"/>
        <v>06325 - Cable Commission Public Benefit Corp Services</v>
      </c>
      <c r="E904" s="35" t="s">
        <v>6267</v>
      </c>
    </row>
    <row r="905" spans="1:5">
      <c r="A905" s="568" t="s">
        <v>8039</v>
      </c>
      <c r="B905" s="58" t="str">
        <f t="shared" si="31"/>
        <v>AP06328</v>
      </c>
      <c r="C905" s="35" t="s">
        <v>8040</v>
      </c>
      <c r="D905" s="35" t="str">
        <f t="shared" si="32"/>
        <v>06328 - Resurface Along Larned and Lafayette</v>
      </c>
      <c r="E905" s="35" t="s">
        <v>6267</v>
      </c>
    </row>
    <row r="906" spans="1:5">
      <c r="A906" s="568" t="s">
        <v>8041</v>
      </c>
      <c r="B906" s="58" t="str">
        <f t="shared" si="31"/>
        <v>AP06329</v>
      </c>
      <c r="C906" s="35" t="s">
        <v>8042</v>
      </c>
      <c r="D906" s="35" t="str">
        <f t="shared" si="32"/>
        <v>06329 - Summer Program _ Career Works _ DPW</v>
      </c>
      <c r="E906" s="35" t="s">
        <v>6267</v>
      </c>
    </row>
    <row r="907" spans="1:5">
      <c r="A907" s="568" t="s">
        <v>8043</v>
      </c>
      <c r="B907" s="58" t="str">
        <f t="shared" si="31"/>
        <v>AP06333</v>
      </c>
      <c r="C907" s="35" t="s">
        <v>8044</v>
      </c>
      <c r="D907" s="35" t="str">
        <f t="shared" si="32"/>
        <v>06333 - Summer Program _ Career Works _ Housing</v>
      </c>
      <c r="E907" s="35" t="s">
        <v>6267</v>
      </c>
    </row>
    <row r="908" spans="1:5">
      <c r="A908" s="568" t="s">
        <v>8045</v>
      </c>
      <c r="B908" s="58" t="str">
        <f t="shared" si="31"/>
        <v>AP06334</v>
      </c>
      <c r="C908" s="35" t="s">
        <v>8046</v>
      </c>
      <c r="D908" s="35" t="str">
        <f t="shared" si="32"/>
        <v>06334 - Summer Program _ Career Works _ Police</v>
      </c>
      <c r="E908" s="35" t="s">
        <v>6267</v>
      </c>
    </row>
    <row r="909" spans="1:5">
      <c r="A909" s="568" t="s">
        <v>8047</v>
      </c>
      <c r="B909" s="58" t="str">
        <f t="shared" si="31"/>
        <v>AP06335</v>
      </c>
      <c r="C909" s="35" t="s">
        <v>8048</v>
      </c>
      <c r="D909" s="35" t="str">
        <f t="shared" si="32"/>
        <v>06335 - Highway Safety Project 9_98</v>
      </c>
      <c r="E909" s="35" t="s">
        <v>6267</v>
      </c>
    </row>
    <row r="910" spans="1:5">
      <c r="A910" s="568" t="s">
        <v>8049</v>
      </c>
      <c r="B910" s="58" t="str">
        <f t="shared" si="31"/>
        <v>AP06337</v>
      </c>
      <c r="C910" s="35" t="s">
        <v>8050</v>
      </c>
      <c r="D910" s="35" t="str">
        <f t="shared" si="32"/>
        <v>06337 - Detroit Edison Project Care</v>
      </c>
      <c r="E910" s="35" t="s">
        <v>6267</v>
      </c>
    </row>
    <row r="911" spans="1:5">
      <c r="A911" s="568" t="s">
        <v>8051</v>
      </c>
      <c r="B911" s="58" t="str">
        <f t="shared" si="31"/>
        <v>AP06338</v>
      </c>
      <c r="C911" s="35" t="s">
        <v>8052</v>
      </c>
      <c r="D911" s="35" t="str">
        <f t="shared" si="32"/>
        <v>06338 - DHWP Substance Abuse Coordinating Agency 9/98</v>
      </c>
      <c r="E911" s="35" t="s">
        <v>6267</v>
      </c>
    </row>
    <row r="912" spans="1:5">
      <c r="A912" s="568" t="s">
        <v>8053</v>
      </c>
      <c r="B912" s="58" t="str">
        <f t="shared" si="31"/>
        <v>AP06339</v>
      </c>
      <c r="C912" s="35" t="s">
        <v>8054</v>
      </c>
      <c r="D912" s="35" t="str">
        <f t="shared" si="32"/>
        <v>06339 - Senior Feeding Program 9_98</v>
      </c>
      <c r="E912" s="35" t="s">
        <v>6267</v>
      </c>
    </row>
    <row r="913" spans="1:5">
      <c r="A913" s="568" t="s">
        <v>8055</v>
      </c>
      <c r="B913" s="58" t="str">
        <f t="shared" si="31"/>
        <v>AP06341</v>
      </c>
      <c r="C913" s="35" t="s">
        <v>8056</v>
      </c>
      <c r="D913" s="35" t="str">
        <f t="shared" si="32"/>
        <v>06341 - Summer Food Service 9_98</v>
      </c>
      <c r="E913" s="35" t="s">
        <v>6267</v>
      </c>
    </row>
    <row r="914" spans="1:5">
      <c r="A914" s="568" t="s">
        <v>8057</v>
      </c>
      <c r="B914" s="58" t="str">
        <f t="shared" si="31"/>
        <v>AP06342</v>
      </c>
      <c r="C914" s="35" t="s">
        <v>8058</v>
      </c>
      <c r="D914" s="35" t="str">
        <f t="shared" si="32"/>
        <v>06342 - Lead Poison Control 9_98</v>
      </c>
      <c r="E914" s="35" t="s">
        <v>6267</v>
      </c>
    </row>
    <row r="915" spans="1:5">
      <c r="A915" s="568" t="s">
        <v>8059</v>
      </c>
      <c r="B915" s="58" t="str">
        <f t="shared" si="31"/>
        <v>AP06343</v>
      </c>
      <c r="C915" s="35" t="s">
        <v>8060</v>
      </c>
      <c r="D915" s="35" t="str">
        <f t="shared" si="32"/>
        <v>06343 - Adolescent Alternative Models 9_98</v>
      </c>
      <c r="E915" s="35" t="s">
        <v>6267</v>
      </c>
    </row>
    <row r="916" spans="1:5">
      <c r="A916" s="568" t="s">
        <v>8061</v>
      </c>
      <c r="B916" s="58" t="str">
        <f t="shared" si="31"/>
        <v>AP06344</v>
      </c>
      <c r="C916" s="35" t="s">
        <v>8062</v>
      </c>
      <c r="D916" s="35" t="str">
        <f t="shared" si="32"/>
        <v>06344 - Aids_HIV Family Services 7_98</v>
      </c>
      <c r="E916" s="35" t="s">
        <v>6267</v>
      </c>
    </row>
    <row r="917" spans="1:5">
      <c r="A917" s="568" t="s">
        <v>8063</v>
      </c>
      <c r="B917" s="58" t="str">
        <f t="shared" si="31"/>
        <v>AP06345</v>
      </c>
      <c r="C917" s="35" t="s">
        <v>8064</v>
      </c>
      <c r="D917" s="35" t="str">
        <f t="shared" si="32"/>
        <v>06345 - Aids_HIV Prevention and Planning 9_98</v>
      </c>
      <c r="E917" s="35" t="s">
        <v>6267</v>
      </c>
    </row>
    <row r="918" spans="1:5">
      <c r="A918" s="568" t="s">
        <v>8065</v>
      </c>
      <c r="B918" s="58" t="str">
        <f t="shared" si="31"/>
        <v>AP06348</v>
      </c>
      <c r="C918" s="35" t="s">
        <v>8066</v>
      </c>
      <c r="D918" s="35" t="str">
        <f t="shared" si="32"/>
        <v>06348 - Cardiovascular Disease Prevention 9_98</v>
      </c>
      <c r="E918" s="35" t="s">
        <v>6267</v>
      </c>
    </row>
    <row r="919" spans="1:5">
      <c r="A919" s="568" t="s">
        <v>8067</v>
      </c>
      <c r="B919" s="58" t="str">
        <f t="shared" si="31"/>
        <v>AP06350</v>
      </c>
      <c r="C919" s="35" t="s">
        <v>8068</v>
      </c>
      <c r="D919" s="35" t="str">
        <f t="shared" si="32"/>
        <v>06350 - Children Special Health Care 9_98</v>
      </c>
      <c r="E919" s="35" t="s">
        <v>6267</v>
      </c>
    </row>
    <row r="920" spans="1:5">
      <c r="A920" s="568" t="s">
        <v>8069</v>
      </c>
      <c r="B920" s="58" t="str">
        <f t="shared" si="31"/>
        <v>AP06351</v>
      </c>
      <c r="C920" s="35" t="s">
        <v>8070</v>
      </c>
      <c r="D920" s="35" t="str">
        <f t="shared" si="32"/>
        <v>06351 - EPSDT Outreach 9_98</v>
      </c>
      <c r="E920" s="35" t="s">
        <v>6267</v>
      </c>
    </row>
    <row r="921" spans="1:5">
      <c r="A921" s="568" t="s">
        <v>8071</v>
      </c>
      <c r="B921" s="58" t="str">
        <f t="shared" si="31"/>
        <v>AP06352</v>
      </c>
      <c r="C921" s="35" t="s">
        <v>8072</v>
      </c>
      <c r="D921" s="35" t="str">
        <f t="shared" si="32"/>
        <v>06352 - Family Planning 9_8</v>
      </c>
      <c r="E921" s="35" t="s">
        <v>6267</v>
      </c>
    </row>
    <row r="922" spans="1:5">
      <c r="A922" s="568" t="s">
        <v>8073</v>
      </c>
      <c r="B922" s="58" t="str">
        <f t="shared" si="31"/>
        <v>AP06353</v>
      </c>
      <c r="C922" s="35" t="s">
        <v>8074</v>
      </c>
      <c r="D922" s="35" t="str">
        <f t="shared" si="32"/>
        <v>06353 - Immunization 9_98</v>
      </c>
      <c r="E922" s="35" t="s">
        <v>6267</v>
      </c>
    </row>
    <row r="923" spans="1:5">
      <c r="A923" s="568" t="s">
        <v>8075</v>
      </c>
      <c r="B923" s="58" t="str">
        <f t="shared" si="31"/>
        <v>AP06354</v>
      </c>
      <c r="C923" s="35" t="s">
        <v>8076</v>
      </c>
      <c r="D923" s="35" t="str">
        <f t="shared" si="32"/>
        <v>06354 - Immunization Registry 6_98</v>
      </c>
      <c r="E923" s="35" t="s">
        <v>6267</v>
      </c>
    </row>
    <row r="924" spans="1:5">
      <c r="A924" s="568" t="s">
        <v>8077</v>
      </c>
      <c r="B924" s="58" t="str">
        <f t="shared" si="31"/>
        <v>AP06355</v>
      </c>
      <c r="C924" s="35" t="s">
        <v>8078</v>
      </c>
      <c r="D924" s="35" t="str">
        <f t="shared" si="32"/>
        <v>06355 - Maternal and Infant Care (MIC) 9_98</v>
      </c>
      <c r="E924" s="35" t="s">
        <v>6267</v>
      </c>
    </row>
    <row r="925" spans="1:5">
      <c r="A925" s="568" t="s">
        <v>8079</v>
      </c>
      <c r="B925" s="58" t="str">
        <f t="shared" si="31"/>
        <v>AP06356</v>
      </c>
      <c r="C925" s="35" t="s">
        <v>8080</v>
      </c>
      <c r="D925" s="35" t="str">
        <f t="shared" si="32"/>
        <v>06356 - Maternal and Infant Health Advocacy 9_98</v>
      </c>
      <c r="E925" s="35" t="s">
        <v>6267</v>
      </c>
    </row>
    <row r="926" spans="1:5">
      <c r="A926" s="568" t="s">
        <v>8081</v>
      </c>
      <c r="B926" s="58" t="str">
        <f t="shared" si="31"/>
        <v>AP06357</v>
      </c>
      <c r="C926" s="35" t="s">
        <v>8082</v>
      </c>
      <c r="D926" s="35" t="str">
        <f t="shared" si="32"/>
        <v>06357 - PNC Enroll and Coordinate 9_98</v>
      </c>
      <c r="E926" s="35" t="s">
        <v>6267</v>
      </c>
    </row>
    <row r="927" spans="1:5">
      <c r="A927" s="568" t="s">
        <v>8083</v>
      </c>
      <c r="B927" s="58" t="str">
        <f t="shared" si="31"/>
        <v>AP06358</v>
      </c>
      <c r="C927" s="35" t="s">
        <v>8084</v>
      </c>
      <c r="D927" s="35" t="str">
        <f t="shared" si="32"/>
        <v>06358 - PNC Outreach and Advocacy 9_98</v>
      </c>
      <c r="E927" s="35" t="s">
        <v>6267</v>
      </c>
    </row>
    <row r="928" spans="1:5">
      <c r="A928" s="568" t="s">
        <v>8085</v>
      </c>
      <c r="B928" s="58" t="str">
        <f t="shared" si="31"/>
        <v>AP06360</v>
      </c>
      <c r="C928" s="35" t="s">
        <v>8086</v>
      </c>
      <c r="D928" s="35" t="str">
        <f t="shared" si="32"/>
        <v>06360 - Refugee Health Screening 9_98</v>
      </c>
      <c r="E928" s="35" t="s">
        <v>6267</v>
      </c>
    </row>
    <row r="929" spans="1:5">
      <c r="A929" s="568" t="s">
        <v>8087</v>
      </c>
      <c r="B929" s="58" t="str">
        <f t="shared" si="31"/>
        <v>AP06361</v>
      </c>
      <c r="C929" s="35" t="s">
        <v>8088</v>
      </c>
      <c r="D929" s="35" t="str">
        <f t="shared" si="32"/>
        <v>06361 - Sexually Transmitted Disease Control 9_98</v>
      </c>
      <c r="E929" s="35" t="s">
        <v>6267</v>
      </c>
    </row>
    <row r="930" spans="1:5">
      <c r="A930" s="568" t="s">
        <v>8089</v>
      </c>
      <c r="B930" s="58" t="str">
        <f t="shared" si="31"/>
        <v>AP06363</v>
      </c>
      <c r="C930" s="35" t="s">
        <v>8090</v>
      </c>
      <c r="D930" s="35" t="str">
        <f t="shared" si="32"/>
        <v>06363 - HIV Emergency Support Relief 2_98</v>
      </c>
      <c r="E930" s="35" t="s">
        <v>6267</v>
      </c>
    </row>
    <row r="931" spans="1:5">
      <c r="A931" s="568" t="s">
        <v>8091</v>
      </c>
      <c r="B931" s="58" t="str">
        <f t="shared" si="31"/>
        <v>AP06364</v>
      </c>
      <c r="C931" s="35" t="s">
        <v>8092</v>
      </c>
      <c r="D931" s="35" t="str">
        <f t="shared" si="32"/>
        <v>06364 - TB Prevention and Control 12_98</v>
      </c>
      <c r="E931" s="35" t="s">
        <v>6267</v>
      </c>
    </row>
    <row r="932" spans="1:5">
      <c r="A932" s="568" t="s">
        <v>8093</v>
      </c>
      <c r="B932" s="58" t="str">
        <f t="shared" si="31"/>
        <v>AP06368</v>
      </c>
      <c r="C932" s="35" t="s">
        <v>8094</v>
      </c>
      <c r="D932" s="35" t="str">
        <f t="shared" si="32"/>
        <v>06368 - Sister to Sister Program</v>
      </c>
      <c r="E932" s="35" t="s">
        <v>6267</v>
      </c>
    </row>
    <row r="933" spans="1:5">
      <c r="A933" s="568" t="s">
        <v>8095</v>
      </c>
      <c r="B933" s="58" t="str">
        <f t="shared" si="31"/>
        <v>AP06369</v>
      </c>
      <c r="C933" s="35" t="s">
        <v>8096</v>
      </c>
      <c r="D933" s="35" t="str">
        <f t="shared" si="32"/>
        <v>06369 - Community Policing</v>
      </c>
      <c r="E933" s="35" t="s">
        <v>6267</v>
      </c>
    </row>
    <row r="934" spans="1:5">
      <c r="A934" s="568" t="s">
        <v>8097</v>
      </c>
      <c r="B934" s="58" t="str">
        <f t="shared" si="31"/>
        <v>AP06371</v>
      </c>
      <c r="C934" s="35" t="s">
        <v>8098</v>
      </c>
      <c r="D934" s="35" t="str">
        <f t="shared" si="32"/>
        <v>06371 - DHC Apprentice Program E and T 6_98</v>
      </c>
      <c r="E934" s="35" t="s">
        <v>6267</v>
      </c>
    </row>
    <row r="935" spans="1:5">
      <c r="A935" s="568" t="s">
        <v>8099</v>
      </c>
      <c r="B935" s="58" t="str">
        <f t="shared" si="31"/>
        <v>AP06372</v>
      </c>
      <c r="C935" s="35" t="s">
        <v>8100</v>
      </c>
      <c r="D935" s="35" t="str">
        <f t="shared" si="32"/>
        <v>06372 - Early Intervention Project</v>
      </c>
      <c r="E935" s="35" t="s">
        <v>6267</v>
      </c>
    </row>
    <row r="936" spans="1:5">
      <c r="A936" s="568" t="s">
        <v>8101</v>
      </c>
      <c r="B936" s="58" t="str">
        <f t="shared" si="31"/>
        <v>AP06376</v>
      </c>
      <c r="C936" s="35" t="s">
        <v>8102</v>
      </c>
      <c r="D936" s="35" t="str">
        <f t="shared" si="32"/>
        <v>06376 - Burroughs</v>
      </c>
      <c r="E936" s="35" t="s">
        <v>6267</v>
      </c>
    </row>
    <row r="937" spans="1:5">
      <c r="A937" s="568" t="s">
        <v>8103</v>
      </c>
      <c r="B937" s="58" t="str">
        <f t="shared" si="31"/>
        <v>AP06378</v>
      </c>
      <c r="C937" s="35" t="s">
        <v>8104</v>
      </c>
      <c r="D937" s="35" t="str">
        <f t="shared" si="32"/>
        <v>06378 - Substance Abuse Coordinating Agency 9_98</v>
      </c>
      <c r="E937" s="35" t="s">
        <v>6267</v>
      </c>
    </row>
    <row r="938" spans="1:5">
      <c r="A938" s="568" t="s">
        <v>8105</v>
      </c>
      <c r="B938" s="58" t="str">
        <f t="shared" si="31"/>
        <v>AP06383</v>
      </c>
      <c r="C938" s="35" t="s">
        <v>8106</v>
      </c>
      <c r="D938" s="35" t="str">
        <f t="shared" si="32"/>
        <v>06383 - Edison Energy Management Program</v>
      </c>
      <c r="E938" s="35" t="s">
        <v>6267</v>
      </c>
    </row>
    <row r="939" spans="1:5">
      <c r="A939" s="568" t="s">
        <v>8107</v>
      </c>
      <c r="B939" s="58" t="str">
        <f t="shared" si="31"/>
        <v>AP06389</v>
      </c>
      <c r="C939" s="35" t="s">
        <v>8108</v>
      </c>
      <c r="D939" s="35" t="str">
        <f t="shared" si="32"/>
        <v>06389 - Helping Unite Mothers and Child</v>
      </c>
      <c r="E939" s="35" t="s">
        <v>6267</v>
      </c>
    </row>
    <row r="940" spans="1:5">
      <c r="A940" s="568" t="s">
        <v>8109</v>
      </c>
      <c r="B940" s="58" t="str">
        <f t="shared" si="31"/>
        <v>AP06391</v>
      </c>
      <c r="C940" s="35" t="s">
        <v>8110</v>
      </c>
      <c r="D940" s="35" t="str">
        <f t="shared" si="32"/>
        <v>06391 - Reconstruction</v>
      </c>
      <c r="E940" s="35" t="s">
        <v>6267</v>
      </c>
    </row>
    <row r="941" spans="1:5">
      <c r="A941" s="568" t="s">
        <v>8111</v>
      </c>
      <c r="B941" s="58" t="str">
        <f t="shared" si="31"/>
        <v>AP06392</v>
      </c>
      <c r="C941" s="35" t="s">
        <v>8112</v>
      </c>
      <c r="D941" s="35" t="str">
        <f t="shared" si="32"/>
        <v>06392 - Resurface _ Vernor _ Livernois _ Mack</v>
      </c>
      <c r="E941" s="35" t="s">
        <v>6267</v>
      </c>
    </row>
    <row r="942" spans="1:5">
      <c r="A942" s="568" t="s">
        <v>8113</v>
      </c>
      <c r="B942" s="58" t="str">
        <f t="shared" si="31"/>
        <v>AP06395</v>
      </c>
      <c r="C942" s="35" t="s">
        <v>8114</v>
      </c>
      <c r="D942" s="35" t="str">
        <f t="shared" si="32"/>
        <v>06395 - Information and Referral 9_98</v>
      </c>
      <c r="E942" s="35" t="s">
        <v>6267</v>
      </c>
    </row>
    <row r="943" spans="1:5">
      <c r="A943" s="568" t="s">
        <v>8115</v>
      </c>
      <c r="B943" s="58" t="str">
        <f t="shared" si="31"/>
        <v>AP06398</v>
      </c>
      <c r="C943" s="35" t="s">
        <v>8116</v>
      </c>
      <c r="D943" s="35" t="str">
        <f t="shared" si="32"/>
        <v>06398 - Information and Referral Non Cash 9_9</v>
      </c>
      <c r="E943" s="35" t="s">
        <v>6267</v>
      </c>
    </row>
    <row r="944" spans="1:5">
      <c r="A944" s="568" t="s">
        <v>8117</v>
      </c>
      <c r="B944" s="58" t="str">
        <f t="shared" si="31"/>
        <v>AP06401</v>
      </c>
      <c r="C944" s="35" t="s">
        <v>8118</v>
      </c>
      <c r="D944" s="35" t="str">
        <f t="shared" si="32"/>
        <v>06401 - Resurface _ Mt Elliot _ Schoenherr</v>
      </c>
      <c r="E944" s="35" t="s">
        <v>6267</v>
      </c>
    </row>
    <row r="945" spans="1:5">
      <c r="A945" s="568" t="s">
        <v>8119</v>
      </c>
      <c r="B945" s="58" t="str">
        <f t="shared" si="31"/>
        <v>AP06402</v>
      </c>
      <c r="C945" s="35" t="s">
        <v>8120</v>
      </c>
      <c r="D945" s="35" t="str">
        <f t="shared" si="32"/>
        <v>06402 - Hudson</v>
      </c>
      <c r="E945" s="35" t="s">
        <v>6267</v>
      </c>
    </row>
    <row r="946" spans="1:5">
      <c r="A946" s="568" t="s">
        <v>8121</v>
      </c>
      <c r="B946" s="58" t="str">
        <f t="shared" si="31"/>
        <v>AP06403</v>
      </c>
      <c r="C946" s="35" t="s">
        <v>8122</v>
      </c>
      <c r="D946" s="35" t="str">
        <f t="shared" si="32"/>
        <v>06403 - HRD Delray United Action Council</v>
      </c>
      <c r="E946" s="35" t="s">
        <v>6267</v>
      </c>
    </row>
    <row r="947" spans="1:5">
      <c r="A947" s="568" t="s">
        <v>8123</v>
      </c>
      <c r="B947" s="58" t="str">
        <f t="shared" ref="B947:B1010" si="33">"AP"&amp;A947</f>
        <v>AP06404</v>
      </c>
      <c r="C947" s="35" t="s">
        <v>8124</v>
      </c>
      <c r="D947" s="35" t="str">
        <f t="shared" si="32"/>
        <v>06404 - Drug Court Planning Initiative</v>
      </c>
      <c r="E947" s="35" t="s">
        <v>6267</v>
      </c>
    </row>
    <row r="948" spans="1:5">
      <c r="A948" s="568" t="s">
        <v>8125</v>
      </c>
      <c r="B948" s="58" t="str">
        <f t="shared" si="33"/>
        <v>AP06407</v>
      </c>
      <c r="C948" s="35" t="s">
        <v>8126</v>
      </c>
      <c r="D948" s="35" t="str">
        <f t="shared" si="32"/>
        <v>06407 - JTPA Title IIA Adult 6</v>
      </c>
      <c r="E948" s="35" t="s">
        <v>6267</v>
      </c>
    </row>
    <row r="949" spans="1:5">
      <c r="A949" s="568" t="s">
        <v>8127</v>
      </c>
      <c r="B949" s="58" t="str">
        <f t="shared" si="33"/>
        <v>AP06408</v>
      </c>
      <c r="C949" s="35" t="s">
        <v>8128</v>
      </c>
      <c r="D949" s="35" t="str">
        <f t="shared" si="32"/>
        <v>06408 - Non Dept Trusts</v>
      </c>
      <c r="E949" s="35" t="s">
        <v>6267</v>
      </c>
    </row>
    <row r="950" spans="1:5">
      <c r="A950" s="568" t="s">
        <v>8129</v>
      </c>
      <c r="B950" s="58" t="str">
        <f t="shared" si="33"/>
        <v>AP06410</v>
      </c>
      <c r="C950" s="35" t="s">
        <v>8130</v>
      </c>
      <c r="D950" s="35" t="str">
        <f t="shared" si="32"/>
        <v>06410 - JTPA Title IIA8% 6</v>
      </c>
      <c r="E950" s="35" t="s">
        <v>6267</v>
      </c>
    </row>
    <row r="951" spans="1:5">
      <c r="A951" s="568" t="s">
        <v>8131</v>
      </c>
      <c r="B951" s="58" t="str">
        <f t="shared" si="33"/>
        <v>AP06413</v>
      </c>
      <c r="C951" s="35" t="s">
        <v>8132</v>
      </c>
      <c r="D951" s="35" t="str">
        <f t="shared" si="32"/>
        <v>06413 - JTPA Title III EDWAAA 6</v>
      </c>
      <c r="E951" s="35" t="s">
        <v>6267</v>
      </c>
    </row>
    <row r="952" spans="1:5">
      <c r="A952" s="568" t="s">
        <v>8133</v>
      </c>
      <c r="B952" s="58" t="str">
        <f t="shared" si="33"/>
        <v>AP06414</v>
      </c>
      <c r="C952" s="35" t="s">
        <v>8134</v>
      </c>
      <c r="D952" s="35" t="str">
        <f t="shared" si="32"/>
        <v>06414 - Workfirst 9_99</v>
      </c>
      <c r="E952" s="35" t="s">
        <v>6267</v>
      </c>
    </row>
    <row r="953" spans="1:5">
      <c r="A953" s="568" t="s">
        <v>8135</v>
      </c>
      <c r="B953" s="58" t="str">
        <f t="shared" si="33"/>
        <v>AP06424</v>
      </c>
      <c r="C953" s="35" t="s">
        <v>8136</v>
      </c>
      <c r="D953" s="35" t="str">
        <f t="shared" si="32"/>
        <v>06424 - Major Street Fund Operations</v>
      </c>
      <c r="E953" s="35" t="s">
        <v>6267</v>
      </c>
    </row>
    <row r="954" spans="1:5">
      <c r="A954" s="568" t="s">
        <v>8137</v>
      </c>
      <c r="B954" s="58" t="str">
        <f t="shared" si="33"/>
        <v>AP06425</v>
      </c>
      <c r="C954" s="35" t="s">
        <v>8138</v>
      </c>
      <c r="D954" s="35" t="str">
        <f t="shared" si="32"/>
        <v>06425 - Local Street Fund - Operations</v>
      </c>
      <c r="E954" s="35" t="s">
        <v>6267</v>
      </c>
    </row>
    <row r="955" spans="1:5">
      <c r="A955" s="568" t="s">
        <v>8139</v>
      </c>
      <c r="B955" s="58" t="str">
        <f t="shared" si="33"/>
        <v>AP06426</v>
      </c>
      <c r="C955" s="35" t="s">
        <v>8140</v>
      </c>
      <c r="D955" s="35" t="str">
        <f t="shared" si="32"/>
        <v>06426 - Minority Health Program 9_98</v>
      </c>
      <c r="E955" s="35" t="s">
        <v>6267</v>
      </c>
    </row>
    <row r="956" spans="1:5">
      <c r="A956" s="568" t="s">
        <v>8141</v>
      </c>
      <c r="B956" s="58" t="str">
        <f t="shared" si="33"/>
        <v>AP06427</v>
      </c>
      <c r="C956" s="35" t="s">
        <v>8142</v>
      </c>
      <c r="D956" s="35" t="str">
        <f t="shared" si="32"/>
        <v>06427 - Recreation Perpetual Endowment - Cemeteries</v>
      </c>
      <c r="E956" s="35" t="s">
        <v>6267</v>
      </c>
    </row>
    <row r="957" spans="1:5">
      <c r="A957" s="568" t="s">
        <v>8143</v>
      </c>
      <c r="B957" s="58" t="str">
        <f t="shared" si="33"/>
        <v>AP06430</v>
      </c>
      <c r="C957" s="35" t="s">
        <v>8144</v>
      </c>
      <c r="D957" s="35" t="str">
        <f t="shared" si="32"/>
        <v>06430 - Campaign Safe and Sober 6430</v>
      </c>
      <c r="E957" s="35" t="s">
        <v>6267</v>
      </c>
    </row>
    <row r="958" spans="1:5">
      <c r="A958" s="568" t="s">
        <v>8145</v>
      </c>
      <c r="B958" s="58" t="str">
        <f t="shared" si="33"/>
        <v>AP06431</v>
      </c>
      <c r="C958" s="35" t="s">
        <v>8146</v>
      </c>
      <c r="D958" s="35" t="str">
        <f t="shared" si="32"/>
        <v>06431 - Victim Assistance 6431</v>
      </c>
      <c r="E958" s="35" t="s">
        <v>6267</v>
      </c>
    </row>
    <row r="959" spans="1:5">
      <c r="A959" s="568" t="s">
        <v>8147</v>
      </c>
      <c r="B959" s="58" t="str">
        <f t="shared" si="33"/>
        <v>AP06432</v>
      </c>
      <c r="C959" s="35" t="s">
        <v>8148</v>
      </c>
      <c r="D959" s="35" t="str">
        <f t="shared" si="32"/>
        <v>06432 - Residential Substance Abuse</v>
      </c>
      <c r="E959" s="35" t="s">
        <v>6267</v>
      </c>
    </row>
    <row r="960" spans="1:5">
      <c r="A960" s="568" t="s">
        <v>8149</v>
      </c>
      <c r="B960" s="58" t="str">
        <f t="shared" si="33"/>
        <v>AP06435</v>
      </c>
      <c r="C960" s="35" t="s">
        <v>8150</v>
      </c>
      <c r="D960" s="35" t="str">
        <f t="shared" si="32"/>
        <v>06435 - Aids_HIV Consortia 9_98</v>
      </c>
      <c r="E960" s="35" t="s">
        <v>6267</v>
      </c>
    </row>
    <row r="961" spans="1:5">
      <c r="A961" s="568" t="s">
        <v>8151</v>
      </c>
      <c r="B961" s="58" t="str">
        <f t="shared" si="33"/>
        <v>AP06436</v>
      </c>
      <c r="C961" s="35" t="s">
        <v>8152</v>
      </c>
      <c r="D961" s="35" t="str">
        <f t="shared" si="32"/>
        <v>06436 - Weed and Seed 1996</v>
      </c>
      <c r="E961" s="35" t="s">
        <v>6267</v>
      </c>
    </row>
    <row r="962" spans="1:5">
      <c r="A962" s="568" t="s">
        <v>8153</v>
      </c>
      <c r="B962" s="58" t="str">
        <f t="shared" si="33"/>
        <v>AP06437</v>
      </c>
      <c r="C962" s="35" t="s">
        <v>8154</v>
      </c>
      <c r="D962" s="35" t="str">
        <f t="shared" si="32"/>
        <v>06437 - Weed and Seed 1997</v>
      </c>
      <c r="E962" s="35" t="s">
        <v>6267</v>
      </c>
    </row>
    <row r="963" spans="1:5">
      <c r="A963" s="568" t="s">
        <v>8155</v>
      </c>
      <c r="B963" s="58" t="str">
        <f t="shared" si="33"/>
        <v>AP06438</v>
      </c>
      <c r="C963" s="35" t="s">
        <v>8156</v>
      </c>
      <c r="D963" s="35" t="str">
        <f t="shared" si="32"/>
        <v>06438 - Senior Center Staffing_old</v>
      </c>
      <c r="E963" s="35" t="s">
        <v>6267</v>
      </c>
    </row>
    <row r="964" spans="1:5">
      <c r="A964" s="568" t="s">
        <v>8157</v>
      </c>
      <c r="B964" s="58" t="str">
        <f t="shared" si="33"/>
        <v>AP06443</v>
      </c>
      <c r="C964" s="35" t="s">
        <v>8158</v>
      </c>
      <c r="D964" s="35" t="str">
        <f t="shared" ref="D964:D1027" si="34">A964&amp;" - "&amp;C964</f>
        <v>06443 - Community Voice Mail In Kind</v>
      </c>
      <c r="E964" s="35" t="s">
        <v>6267</v>
      </c>
    </row>
    <row r="965" spans="1:5">
      <c r="A965" s="568" t="s">
        <v>8159</v>
      </c>
      <c r="B965" s="58" t="str">
        <f t="shared" si="33"/>
        <v>AP06466</v>
      </c>
      <c r="C965" s="35" t="s">
        <v>8160</v>
      </c>
      <c r="D965" s="35" t="str">
        <f t="shared" si="34"/>
        <v>06466 - Joseph Tireman Community Council Area NOF</v>
      </c>
      <c r="E965" s="35" t="s">
        <v>6267</v>
      </c>
    </row>
    <row r="966" spans="1:5">
      <c r="A966" s="568" t="s">
        <v>8161</v>
      </c>
      <c r="B966" s="58" t="str">
        <f t="shared" si="33"/>
        <v>AP06467</v>
      </c>
      <c r="C966" s="35" t="s">
        <v>8162</v>
      </c>
      <c r="D966" s="35" t="str">
        <f t="shared" si="34"/>
        <v>06467 - Voice of The People NOF</v>
      </c>
      <c r="E966" s="35" t="s">
        <v>6267</v>
      </c>
    </row>
    <row r="967" spans="1:5">
      <c r="A967" s="568" t="s">
        <v>8163</v>
      </c>
      <c r="B967" s="58" t="str">
        <f t="shared" si="33"/>
        <v>AP06468</v>
      </c>
      <c r="C967" s="35" t="s">
        <v>8164</v>
      </c>
      <c r="D967" s="35" t="str">
        <f t="shared" si="34"/>
        <v>06468 - New Center Civic Association NOF</v>
      </c>
      <c r="E967" s="35" t="s">
        <v>6267</v>
      </c>
    </row>
    <row r="968" spans="1:5">
      <c r="A968" s="568" t="s">
        <v>8165</v>
      </c>
      <c r="B968" s="58" t="str">
        <f t="shared" si="33"/>
        <v>AP06471</v>
      </c>
      <c r="C968" s="35" t="s">
        <v>8166</v>
      </c>
      <c r="D968" s="35" t="str">
        <f t="shared" si="34"/>
        <v>06471 - Burlingame Etc Neighborhood Association NOF</v>
      </c>
      <c r="E968" s="35" t="s">
        <v>6267</v>
      </c>
    </row>
    <row r="969" spans="1:5">
      <c r="A969" s="568" t="s">
        <v>8167</v>
      </c>
      <c r="B969" s="58" t="str">
        <f t="shared" si="33"/>
        <v>AP06472</v>
      </c>
      <c r="C969" s="35" t="s">
        <v>8168</v>
      </c>
      <c r="D969" s="35" t="str">
        <f t="shared" si="34"/>
        <v>06472 - Davison</v>
      </c>
      <c r="E969" s="35" t="s">
        <v>6267</v>
      </c>
    </row>
    <row r="970" spans="1:5">
      <c r="A970" s="568" t="s">
        <v>8169</v>
      </c>
      <c r="B970" s="58" t="str">
        <f t="shared" si="33"/>
        <v>AP06473</v>
      </c>
      <c r="C970" s="35" t="s">
        <v>8170</v>
      </c>
      <c r="D970" s="35" t="str">
        <f t="shared" si="34"/>
        <v>06473 - Outer Drive</v>
      </c>
      <c r="E970" s="35" t="s">
        <v>6267</v>
      </c>
    </row>
    <row r="971" spans="1:5">
      <c r="A971" s="568" t="s">
        <v>8171</v>
      </c>
      <c r="B971" s="58" t="str">
        <f t="shared" si="33"/>
        <v>AP06475</v>
      </c>
      <c r="C971" s="35" t="s">
        <v>8172</v>
      </c>
      <c r="D971" s="35" t="str">
        <f t="shared" si="34"/>
        <v>06475 - Barton</v>
      </c>
      <c r="E971" s="35" t="s">
        <v>6267</v>
      </c>
    </row>
    <row r="972" spans="1:5">
      <c r="A972" s="568" t="s">
        <v>8173</v>
      </c>
      <c r="B972" s="58" t="str">
        <f t="shared" si="33"/>
        <v>AP06476</v>
      </c>
      <c r="C972" s="35" t="s">
        <v>8174</v>
      </c>
      <c r="D972" s="35" t="str">
        <f t="shared" si="34"/>
        <v>06476 - Wyoming</v>
      </c>
      <c r="E972" s="35" t="s">
        <v>6267</v>
      </c>
    </row>
    <row r="973" spans="1:5">
      <c r="A973" s="568" t="s">
        <v>8175</v>
      </c>
      <c r="B973" s="58" t="str">
        <f t="shared" si="33"/>
        <v>AP06480</v>
      </c>
      <c r="C973" s="35" t="s">
        <v>8176</v>
      </c>
      <c r="D973" s="35" t="str">
        <f t="shared" si="34"/>
        <v>06480 - Northwest Goldberg Community Imp Assn NOF</v>
      </c>
      <c r="E973" s="35" t="s">
        <v>6267</v>
      </c>
    </row>
    <row r="974" spans="1:5">
      <c r="A974" s="568" t="s">
        <v>8177</v>
      </c>
      <c r="B974" s="58" t="str">
        <f t="shared" si="33"/>
        <v>AP06481</v>
      </c>
      <c r="C974" s="35" t="s">
        <v>8178</v>
      </c>
      <c r="D974" s="35" t="str">
        <f t="shared" si="34"/>
        <v>06481 - West Village Association NOF</v>
      </c>
      <c r="E974" s="35" t="s">
        <v>6267</v>
      </c>
    </row>
    <row r="975" spans="1:5">
      <c r="A975" s="568" t="s">
        <v>8179</v>
      </c>
      <c r="B975" s="58" t="str">
        <f t="shared" si="33"/>
        <v>AP06482</v>
      </c>
      <c r="C975" s="35" t="s">
        <v>8180</v>
      </c>
      <c r="D975" s="35" t="str">
        <f t="shared" si="34"/>
        <v>06482 - Hubbard _ King Community Council NOF</v>
      </c>
      <c r="E975" s="35" t="s">
        <v>6267</v>
      </c>
    </row>
    <row r="976" spans="1:5">
      <c r="A976" s="568" t="s">
        <v>8181</v>
      </c>
      <c r="B976" s="58" t="str">
        <f t="shared" si="33"/>
        <v>AP06486</v>
      </c>
      <c r="C976" s="35" t="s">
        <v>8182</v>
      </c>
      <c r="D976" s="35" t="str">
        <f t="shared" si="34"/>
        <v>06486 - City Airport Renaissance Association NOF</v>
      </c>
      <c r="E976" s="35" t="s">
        <v>6267</v>
      </c>
    </row>
    <row r="977" spans="1:5">
      <c r="A977" s="568" t="s">
        <v>8183</v>
      </c>
      <c r="B977" s="58" t="str">
        <f t="shared" si="33"/>
        <v>AP06487</v>
      </c>
      <c r="C977" s="35" t="s">
        <v>8184</v>
      </c>
      <c r="D977" s="35" t="str">
        <f t="shared" si="34"/>
        <v>06487 - HRD Moore Community Council NOF</v>
      </c>
      <c r="E977" s="35" t="s">
        <v>6267</v>
      </c>
    </row>
    <row r="978" spans="1:5">
      <c r="A978" s="568" t="s">
        <v>8185</v>
      </c>
      <c r="B978" s="58" t="str">
        <f t="shared" si="33"/>
        <v>AP06488</v>
      </c>
      <c r="C978" s="35" t="s">
        <v>8186</v>
      </c>
      <c r="D978" s="35" t="str">
        <f t="shared" si="34"/>
        <v>06488 - Domestic Violence Project 97_98</v>
      </c>
      <c r="E978" s="35" t="s">
        <v>6267</v>
      </c>
    </row>
    <row r="979" spans="1:5">
      <c r="A979" s="568" t="s">
        <v>8187</v>
      </c>
      <c r="B979" s="58" t="str">
        <f t="shared" si="33"/>
        <v>AP06490</v>
      </c>
      <c r="C979" s="35" t="s">
        <v>8188</v>
      </c>
      <c r="D979" s="35" t="str">
        <f t="shared" si="34"/>
        <v>06490 - Brightmoor NOF</v>
      </c>
      <c r="E979" s="35" t="s">
        <v>6267</v>
      </c>
    </row>
    <row r="980" spans="1:5">
      <c r="A980" s="568" t="s">
        <v>8189</v>
      </c>
      <c r="B980" s="58" t="str">
        <f t="shared" si="33"/>
        <v>AP06492</v>
      </c>
      <c r="C980" s="35" t="s">
        <v>8190</v>
      </c>
      <c r="D980" s="35" t="str">
        <f t="shared" si="34"/>
        <v>06492 - Semi</v>
      </c>
      <c r="E980" s="35" t="s">
        <v>6267</v>
      </c>
    </row>
    <row r="981" spans="1:5">
      <c r="A981" s="568" t="s">
        <v>8191</v>
      </c>
      <c r="B981" s="58" t="str">
        <f t="shared" si="33"/>
        <v>AP06497</v>
      </c>
      <c r="C981" s="35" t="s">
        <v>8192</v>
      </c>
      <c r="D981" s="35" t="str">
        <f t="shared" si="34"/>
        <v>06497 - Grandmont_Rosedale Development Cor NOF</v>
      </c>
      <c r="E981" s="35" t="s">
        <v>6267</v>
      </c>
    </row>
    <row r="982" spans="1:5">
      <c r="A982" s="568" t="s">
        <v>8193</v>
      </c>
      <c r="B982" s="58" t="str">
        <f t="shared" si="33"/>
        <v>AP06498</v>
      </c>
      <c r="C982" s="35" t="s">
        <v>8194</v>
      </c>
      <c r="D982" s="35" t="str">
        <f t="shared" si="34"/>
        <v>06498 - Island View Association NOF</v>
      </c>
      <c r="E982" s="35" t="s">
        <v>6267</v>
      </c>
    </row>
    <row r="983" spans="1:5">
      <c r="A983" s="568" t="s">
        <v>8195</v>
      </c>
      <c r="B983" s="58" t="str">
        <f t="shared" si="33"/>
        <v>AP06499</v>
      </c>
      <c r="C983" s="35" t="s">
        <v>8196</v>
      </c>
      <c r="D983" s="35" t="str">
        <f t="shared" si="34"/>
        <v>06499 - Inner City Sub Center NOF</v>
      </c>
      <c r="E983" s="35" t="s">
        <v>6267</v>
      </c>
    </row>
    <row r="984" spans="1:5">
      <c r="A984" s="568" t="s">
        <v>8197</v>
      </c>
      <c r="B984" s="58" t="str">
        <f t="shared" si="33"/>
        <v>AP06501</v>
      </c>
      <c r="C984" s="35" t="s">
        <v>8198</v>
      </c>
      <c r="D984" s="35" t="str">
        <f t="shared" si="34"/>
        <v>06501 - Pilgrim Village Community Council NOF</v>
      </c>
      <c r="E984" s="35" t="s">
        <v>6267</v>
      </c>
    </row>
    <row r="985" spans="1:5">
      <c r="A985" s="568" t="s">
        <v>8199</v>
      </c>
      <c r="B985" s="58" t="str">
        <f t="shared" si="33"/>
        <v>AP06502</v>
      </c>
      <c r="C985" s="35" t="s">
        <v>8200</v>
      </c>
      <c r="D985" s="35" t="str">
        <f t="shared" si="34"/>
        <v>06502 - Kemeny Center Community Counci NOF</v>
      </c>
      <c r="E985" s="35" t="s">
        <v>6267</v>
      </c>
    </row>
    <row r="986" spans="1:5">
      <c r="A986" s="568" t="s">
        <v>8201</v>
      </c>
      <c r="B986" s="58" t="str">
        <f t="shared" si="33"/>
        <v>AP06503</v>
      </c>
      <c r="C986" s="35" t="s">
        <v>8202</v>
      </c>
      <c r="D986" s="35" t="str">
        <f t="shared" si="34"/>
        <v>06503 - Cass Corridor Youth Advocacy NOF</v>
      </c>
      <c r="E986" s="35" t="s">
        <v>6267</v>
      </c>
    </row>
    <row r="987" spans="1:5">
      <c r="A987" s="568" t="s">
        <v>8203</v>
      </c>
      <c r="B987" s="58" t="str">
        <f t="shared" si="33"/>
        <v>AP06504</v>
      </c>
      <c r="C987" s="35" t="s">
        <v>8204</v>
      </c>
      <c r="D987" s="35" t="str">
        <f t="shared" si="34"/>
        <v>06504 - Petoskey Advisory Council NOF</v>
      </c>
      <c r="E987" s="35" t="s">
        <v>6267</v>
      </c>
    </row>
    <row r="988" spans="1:5">
      <c r="A988" s="568" t="s">
        <v>8205</v>
      </c>
      <c r="B988" s="58" t="str">
        <f t="shared" si="33"/>
        <v>AP06505</v>
      </c>
      <c r="C988" s="35" t="s">
        <v>8206</v>
      </c>
      <c r="D988" s="35" t="str">
        <f t="shared" si="34"/>
        <v>06505 - HRD Legal Aid and Defender Association NOF</v>
      </c>
      <c r="E988" s="35" t="s">
        <v>6267</v>
      </c>
    </row>
    <row r="989" spans="1:5">
      <c r="A989" s="568" t="s">
        <v>8207</v>
      </c>
      <c r="B989" s="58" t="str">
        <f t="shared" si="33"/>
        <v>AP06507</v>
      </c>
      <c r="C989" s="35" t="s">
        <v>8208</v>
      </c>
      <c r="D989" s="35" t="str">
        <f t="shared" si="34"/>
        <v>06507 - Unity Communities NOF</v>
      </c>
      <c r="E989" s="35" t="s">
        <v>6267</v>
      </c>
    </row>
    <row r="990" spans="1:5">
      <c r="A990" s="568" t="s">
        <v>8209</v>
      </c>
      <c r="B990" s="58" t="str">
        <f t="shared" si="33"/>
        <v>AP06509</v>
      </c>
      <c r="C990" s="35" t="s">
        <v>8210</v>
      </c>
      <c r="D990" s="35" t="str">
        <f t="shared" si="34"/>
        <v>06509 - CSBG _ Federal Administration</v>
      </c>
      <c r="E990" s="35" t="s">
        <v>6267</v>
      </c>
    </row>
    <row r="991" spans="1:5">
      <c r="A991" s="568" t="s">
        <v>8211</v>
      </c>
      <c r="B991" s="58" t="str">
        <f t="shared" si="33"/>
        <v>AP06511</v>
      </c>
      <c r="C991" s="35" t="s">
        <v>8212</v>
      </c>
      <c r="D991" s="35" t="str">
        <f t="shared" si="34"/>
        <v>06511 - Operation Get Down NOF</v>
      </c>
      <c r="E991" s="35" t="s">
        <v>6267</v>
      </c>
    </row>
    <row r="992" spans="1:5">
      <c r="A992" s="568" t="s">
        <v>8213</v>
      </c>
      <c r="B992" s="58" t="str">
        <f t="shared" si="33"/>
        <v>AP06512</v>
      </c>
      <c r="C992" s="35" t="s">
        <v>8214</v>
      </c>
      <c r="D992" s="35" t="str">
        <f t="shared" si="34"/>
        <v>06512 - Russell Woods</v>
      </c>
      <c r="E992" s="35" t="s">
        <v>6267</v>
      </c>
    </row>
    <row r="993" spans="1:5">
      <c r="A993" s="568" t="s">
        <v>8215</v>
      </c>
      <c r="B993" s="58" t="str">
        <f t="shared" si="33"/>
        <v>AP06513</v>
      </c>
      <c r="C993" s="35" t="s">
        <v>8216</v>
      </c>
      <c r="D993" s="35" t="str">
        <f t="shared" si="34"/>
        <v>06513 - Northwest Area Business Association NOF</v>
      </c>
      <c r="E993" s="35" t="s">
        <v>6267</v>
      </c>
    </row>
    <row r="994" spans="1:5">
      <c r="A994" s="568" t="s">
        <v>8217</v>
      </c>
      <c r="B994" s="58" t="str">
        <f t="shared" si="33"/>
        <v>AP06514</v>
      </c>
      <c r="C994" s="35" t="s">
        <v>8218</v>
      </c>
      <c r="D994" s="35" t="str">
        <f t="shared" si="34"/>
        <v>06514 - Franklin Wright Building Rehabilitation NOF</v>
      </c>
      <c r="E994" s="35" t="s">
        <v>6267</v>
      </c>
    </row>
    <row r="995" spans="1:5">
      <c r="A995" s="568" t="s">
        <v>8219</v>
      </c>
      <c r="B995" s="58" t="str">
        <f t="shared" si="33"/>
        <v>AP06518</v>
      </c>
      <c r="C995" s="35" t="s">
        <v>8220</v>
      </c>
      <c r="D995" s="35" t="str">
        <f t="shared" si="34"/>
        <v>06518 - HRD Detroit Association of Women's Club NOF</v>
      </c>
      <c r="E995" s="35" t="s">
        <v>6267</v>
      </c>
    </row>
    <row r="996" spans="1:5">
      <c r="A996" s="568" t="s">
        <v>8221</v>
      </c>
      <c r="B996" s="58" t="str">
        <f t="shared" si="33"/>
        <v>AP06519</v>
      </c>
      <c r="C996" s="35" t="s">
        <v>8222</v>
      </c>
      <c r="D996" s="35" t="str">
        <f t="shared" si="34"/>
        <v>06519 - Dav</v>
      </c>
      <c r="E996" s="35" t="s">
        <v>6267</v>
      </c>
    </row>
    <row r="997" spans="1:5">
      <c r="A997" s="568" t="s">
        <v>8223</v>
      </c>
      <c r="B997" s="58" t="str">
        <f t="shared" si="33"/>
        <v>AP06520</v>
      </c>
      <c r="C997" s="35" t="s">
        <v>8224</v>
      </c>
      <c r="D997" s="35" t="str">
        <f t="shared" si="34"/>
        <v>06520 - Northend Citizens Association Council NOF</v>
      </c>
      <c r="E997" s="35" t="s">
        <v>6267</v>
      </c>
    </row>
    <row r="998" spans="1:5">
      <c r="A998" s="568" t="s">
        <v>8225</v>
      </c>
      <c r="B998" s="58" t="str">
        <f t="shared" si="33"/>
        <v>AP06521</v>
      </c>
      <c r="C998" s="35" t="s">
        <v>8226</v>
      </c>
      <c r="D998" s="35" t="str">
        <f t="shared" si="34"/>
        <v>06521 - Weatherization 1998</v>
      </c>
      <c r="E998" s="35" t="s">
        <v>6267</v>
      </c>
    </row>
    <row r="999" spans="1:5">
      <c r="A999" s="568" t="s">
        <v>8227</v>
      </c>
      <c r="B999" s="58" t="str">
        <f t="shared" si="33"/>
        <v>AP06522</v>
      </c>
      <c r="C999" s="35" t="s">
        <v>8228</v>
      </c>
      <c r="D999" s="35" t="str">
        <f t="shared" si="34"/>
        <v>06522 - Chene Park Development L W</v>
      </c>
      <c r="E999" s="35" t="s">
        <v>6267</v>
      </c>
    </row>
    <row r="1000" spans="1:5">
      <c r="A1000" s="568" t="s">
        <v>8229</v>
      </c>
      <c r="B1000" s="58" t="str">
        <f t="shared" si="33"/>
        <v>AP06523</v>
      </c>
      <c r="C1000" s="35" t="s">
        <v>8230</v>
      </c>
      <c r="D1000" s="35" t="str">
        <f t="shared" si="34"/>
        <v>06523 - State Emergency Relief Program</v>
      </c>
      <c r="E1000" s="35" t="s">
        <v>6267</v>
      </c>
    </row>
    <row r="1001" spans="1:5">
      <c r="A1001" s="568" t="s">
        <v>8231</v>
      </c>
      <c r="B1001" s="58" t="str">
        <f t="shared" si="33"/>
        <v>AP06524</v>
      </c>
      <c r="C1001" s="35" t="s">
        <v>8232</v>
      </c>
      <c r="D1001" s="35" t="str">
        <f t="shared" si="34"/>
        <v>06524 - MACO Area BG</v>
      </c>
      <c r="E1001" s="35" t="s">
        <v>6267</v>
      </c>
    </row>
    <row r="1002" spans="1:5">
      <c r="A1002" s="568" t="s">
        <v>8233</v>
      </c>
      <c r="B1002" s="58" t="str">
        <f t="shared" si="33"/>
        <v>AP06530</v>
      </c>
      <c r="C1002" s="35" t="s">
        <v>8234</v>
      </c>
      <c r="D1002" s="35" t="str">
        <f t="shared" si="34"/>
        <v>06530 - Historical Survey BG 7</v>
      </c>
      <c r="E1002" s="35" t="s">
        <v>6267</v>
      </c>
    </row>
    <row r="1003" spans="1:5">
      <c r="A1003" s="568" t="s">
        <v>8235</v>
      </c>
      <c r="B1003" s="58" t="str">
        <f t="shared" si="33"/>
        <v>AP06531</v>
      </c>
      <c r="C1003" s="35" t="s">
        <v>8236</v>
      </c>
      <c r="D1003" s="35" t="str">
        <f t="shared" si="34"/>
        <v>06531 - Packaged Meals Program</v>
      </c>
      <c r="E1003" s="35" t="s">
        <v>6267</v>
      </c>
    </row>
    <row r="1004" spans="1:5">
      <c r="A1004" s="568" t="s">
        <v>8237</v>
      </c>
      <c r="B1004" s="58" t="str">
        <f t="shared" si="33"/>
        <v>AP06535</v>
      </c>
      <c r="C1004" s="35" t="s">
        <v>8238</v>
      </c>
      <c r="D1004" s="35" t="str">
        <f t="shared" si="34"/>
        <v>06535 - Head Start 1998</v>
      </c>
      <c r="E1004" s="35" t="s">
        <v>6267</v>
      </c>
    </row>
    <row r="1005" spans="1:5">
      <c r="A1005" s="568" t="s">
        <v>8239</v>
      </c>
      <c r="B1005" s="58" t="str">
        <f t="shared" si="33"/>
        <v>AP06536</v>
      </c>
      <c r="C1005" s="35" t="s">
        <v>8240</v>
      </c>
      <c r="D1005" s="35" t="str">
        <f t="shared" si="34"/>
        <v>06536 - Recreation Gift Catalogue Donations</v>
      </c>
      <c r="E1005" s="35" t="s">
        <v>6267</v>
      </c>
    </row>
    <row r="1006" spans="1:5">
      <c r="A1006" s="568" t="s">
        <v>8241</v>
      </c>
      <c r="B1006" s="58" t="str">
        <f t="shared" si="33"/>
        <v>AP06537</v>
      </c>
      <c r="C1006" s="35" t="s">
        <v>8242</v>
      </c>
      <c r="D1006" s="35" t="str">
        <f t="shared" si="34"/>
        <v>06537 - Early Head Start 1998</v>
      </c>
      <c r="E1006" s="35" t="s">
        <v>6267</v>
      </c>
    </row>
    <row r="1007" spans="1:5">
      <c r="A1007" s="568" t="s">
        <v>8243</v>
      </c>
      <c r="B1007" s="58" t="str">
        <f t="shared" si="33"/>
        <v>AP06538</v>
      </c>
      <c r="C1007" s="35" t="s">
        <v>8244</v>
      </c>
      <c r="D1007" s="35" t="str">
        <f t="shared" si="34"/>
        <v>06538 - Training and Technical Assistance Program 98</v>
      </c>
      <c r="E1007" s="35" t="s">
        <v>6267</v>
      </c>
    </row>
    <row r="1008" spans="1:5">
      <c r="A1008" s="568" t="s">
        <v>8245</v>
      </c>
      <c r="B1008" s="58" t="str">
        <f t="shared" si="33"/>
        <v>AP06539</v>
      </c>
      <c r="C1008" s="35" t="s">
        <v>8246</v>
      </c>
      <c r="D1008" s="35" t="str">
        <f t="shared" si="34"/>
        <v>06539 - Drug Treatment Program 1998</v>
      </c>
      <c r="E1008" s="35" t="s">
        <v>6267</v>
      </c>
    </row>
    <row r="1009" spans="1:5">
      <c r="A1009" s="568" t="s">
        <v>8247</v>
      </c>
      <c r="B1009" s="58" t="str">
        <f t="shared" si="33"/>
        <v>AP06541</v>
      </c>
      <c r="C1009" s="35" t="s">
        <v>8248</v>
      </c>
      <c r="D1009" s="35" t="str">
        <f t="shared" si="34"/>
        <v>06541 - Aids Counseling and Test 1998</v>
      </c>
      <c r="E1009" s="35" t="s">
        <v>6267</v>
      </c>
    </row>
    <row r="1010" spans="1:5">
      <c r="A1010" s="568" t="s">
        <v>8249</v>
      </c>
      <c r="B1010" s="58" t="str">
        <f t="shared" si="33"/>
        <v>AP06555</v>
      </c>
      <c r="C1010" s="35" t="s">
        <v>8250</v>
      </c>
      <c r="D1010" s="35" t="str">
        <f t="shared" si="34"/>
        <v>06555 - Belle Isle Nature Center Great Lake Ec</v>
      </c>
      <c r="E1010" s="35" t="s">
        <v>6267</v>
      </c>
    </row>
    <row r="1011" spans="1:5">
      <c r="A1011" s="568" t="s">
        <v>8251</v>
      </c>
      <c r="B1011" s="58" t="str">
        <f t="shared" ref="B1011:B1074" si="35">"AP"&amp;A1011</f>
        <v>AP06556</v>
      </c>
      <c r="C1011" s="35" t="s">
        <v>8252</v>
      </c>
      <c r="D1011" s="35" t="str">
        <f t="shared" si="34"/>
        <v>06556 - Belle Isle Nature Center Great Lakes E</v>
      </c>
      <c r="E1011" s="35" t="s">
        <v>6267</v>
      </c>
    </row>
    <row r="1012" spans="1:5">
      <c r="A1012" s="568" t="s">
        <v>8253</v>
      </c>
      <c r="B1012" s="58" t="str">
        <f t="shared" si="35"/>
        <v>AP06557</v>
      </c>
      <c r="C1012" s="35" t="s">
        <v>8254</v>
      </c>
      <c r="D1012" s="35" t="str">
        <f t="shared" si="34"/>
        <v>06557 - Elections Citizens District Council BG</v>
      </c>
      <c r="E1012" s="35" t="s">
        <v>6267</v>
      </c>
    </row>
    <row r="1013" spans="1:5">
      <c r="A1013" s="568" t="s">
        <v>8255</v>
      </c>
      <c r="B1013" s="58" t="str">
        <f t="shared" si="35"/>
        <v>AP06560</v>
      </c>
      <c r="C1013" s="35" t="s">
        <v>8256</v>
      </c>
      <c r="D1013" s="35" t="str">
        <f t="shared" si="34"/>
        <v>06560 - Lakewood East Park Site Design_old</v>
      </c>
      <c r="E1013" s="35" t="s">
        <v>6267</v>
      </c>
    </row>
    <row r="1014" spans="1:5">
      <c r="A1014" s="568" t="s">
        <v>8257</v>
      </c>
      <c r="B1014" s="58" t="str">
        <f t="shared" si="35"/>
        <v>AP06562</v>
      </c>
      <c r="C1014" s="35" t="s">
        <v>8258</v>
      </c>
      <c r="D1014" s="35" t="str">
        <f t="shared" si="34"/>
        <v>06562 - Lakewood East Park Site Design</v>
      </c>
      <c r="E1014" s="35" t="s">
        <v>6267</v>
      </c>
    </row>
    <row r="1015" spans="1:5">
      <c r="A1015" s="568" t="s">
        <v>8259</v>
      </c>
      <c r="B1015" s="58" t="str">
        <f t="shared" si="35"/>
        <v>AP06567</v>
      </c>
      <c r="C1015" s="35" t="s">
        <v>8260</v>
      </c>
      <c r="D1015" s="35" t="str">
        <f t="shared" si="34"/>
        <v>06567 - Motorcity Building Material</v>
      </c>
      <c r="E1015" s="35" t="s">
        <v>6267</v>
      </c>
    </row>
    <row r="1016" spans="1:5">
      <c r="A1016" s="568" t="s">
        <v>8261</v>
      </c>
      <c r="B1016" s="58" t="str">
        <f t="shared" si="35"/>
        <v>AP06568</v>
      </c>
      <c r="C1016" s="35" t="s">
        <v>8262</v>
      </c>
      <c r="D1016" s="35" t="str">
        <f t="shared" si="34"/>
        <v>06568 - Brownfield Cleanup Revolving Loan</v>
      </c>
      <c r="E1016" s="35" t="s">
        <v>6267</v>
      </c>
    </row>
    <row r="1017" spans="1:5">
      <c r="A1017" s="568" t="s">
        <v>8263</v>
      </c>
      <c r="B1017" s="58" t="str">
        <f t="shared" si="35"/>
        <v>AP06574</v>
      </c>
      <c r="C1017" s="35" t="s">
        <v>8264</v>
      </c>
      <c r="D1017" s="35" t="str">
        <f t="shared" si="34"/>
        <v>06574 - Community Policing for Juveniles</v>
      </c>
      <c r="E1017" s="35" t="s">
        <v>6267</v>
      </c>
    </row>
    <row r="1018" spans="1:5">
      <c r="A1018" s="568" t="s">
        <v>8265</v>
      </c>
      <c r="B1018" s="58" t="str">
        <f t="shared" si="35"/>
        <v>AP06575</v>
      </c>
      <c r="C1018" s="35" t="s">
        <v>8266</v>
      </c>
      <c r="D1018" s="35" t="str">
        <f t="shared" si="34"/>
        <v>06575 - Community Reclamation 98</v>
      </c>
      <c r="E1018" s="35" t="s">
        <v>6267</v>
      </c>
    </row>
    <row r="1019" spans="1:5">
      <c r="A1019" s="568" t="s">
        <v>8267</v>
      </c>
      <c r="B1019" s="58" t="str">
        <f t="shared" si="35"/>
        <v>AP06580</v>
      </c>
      <c r="C1019" s="35" t="s">
        <v>8268</v>
      </c>
      <c r="D1019" s="35" t="str">
        <f t="shared" si="34"/>
        <v>06580 - MCAAA 6580</v>
      </c>
      <c r="E1019" s="35" t="s">
        <v>6267</v>
      </c>
    </row>
    <row r="1020" spans="1:5">
      <c r="A1020" s="568" t="s">
        <v>8269</v>
      </c>
      <c r="B1020" s="58" t="str">
        <f t="shared" si="35"/>
        <v>AP06581</v>
      </c>
      <c r="C1020" s="35" t="s">
        <v>8270</v>
      </c>
      <c r="D1020" s="35" t="str">
        <f t="shared" si="34"/>
        <v>06581 - Cultural Access Program 6581</v>
      </c>
      <c r="E1020" s="35" t="s">
        <v>6267</v>
      </c>
    </row>
    <row r="1021" spans="1:5">
      <c r="A1021" s="568" t="s">
        <v>8271</v>
      </c>
      <c r="B1021" s="58" t="str">
        <f t="shared" si="35"/>
        <v>AP06583</v>
      </c>
      <c r="C1021" s="35" t="s">
        <v>8272</v>
      </c>
      <c r="D1021" s="35" t="str">
        <f t="shared" si="34"/>
        <v>06583 - Stuberstone Project Section 108</v>
      </c>
      <c r="E1021" s="35" t="s">
        <v>6267</v>
      </c>
    </row>
    <row r="1022" spans="1:5">
      <c r="A1022" s="568" t="s">
        <v>8273</v>
      </c>
      <c r="B1022" s="58" t="str">
        <f t="shared" si="35"/>
        <v>AP06585</v>
      </c>
      <c r="C1022" s="35" t="s">
        <v>8274</v>
      </c>
      <c r="D1022" s="35" t="str">
        <f t="shared" si="34"/>
        <v>06585 - Adult Day Care 6585</v>
      </c>
      <c r="E1022" s="35" t="s">
        <v>6267</v>
      </c>
    </row>
    <row r="1023" spans="1:5">
      <c r="A1023" s="568" t="s">
        <v>8275</v>
      </c>
      <c r="B1023" s="58" t="str">
        <f t="shared" si="35"/>
        <v>AP06586</v>
      </c>
      <c r="C1023" s="35" t="s">
        <v>8276</v>
      </c>
      <c r="D1023" s="35" t="str">
        <f t="shared" si="34"/>
        <v>06586 - Adult Day Care In Kind</v>
      </c>
      <c r="E1023" s="35" t="s">
        <v>6267</v>
      </c>
    </row>
    <row r="1024" spans="1:5">
      <c r="A1024" s="568" t="s">
        <v>8277</v>
      </c>
      <c r="B1024" s="58" t="str">
        <f t="shared" si="35"/>
        <v>AP06589</v>
      </c>
      <c r="C1024" s="35" t="s">
        <v>8278</v>
      </c>
      <c r="D1024" s="35" t="str">
        <f t="shared" si="34"/>
        <v>06589 - Cultural Access Program</v>
      </c>
      <c r="E1024" s="35" t="s">
        <v>6267</v>
      </c>
    </row>
    <row r="1025" spans="1:5">
      <c r="A1025" s="568" t="s">
        <v>8279</v>
      </c>
      <c r="B1025" s="58" t="str">
        <f t="shared" si="35"/>
        <v>AP06591</v>
      </c>
      <c r="C1025" s="35" t="s">
        <v>8280</v>
      </c>
      <c r="D1025" s="35" t="str">
        <f t="shared" si="34"/>
        <v>06591 - Operation Safe Home</v>
      </c>
      <c r="E1025" s="35" t="s">
        <v>6267</v>
      </c>
    </row>
    <row r="1026" spans="1:5">
      <c r="A1026" s="568" t="s">
        <v>8281</v>
      </c>
      <c r="B1026" s="58" t="str">
        <f t="shared" si="35"/>
        <v>AP06592</v>
      </c>
      <c r="C1026" s="35" t="s">
        <v>7723</v>
      </c>
      <c r="D1026" s="35" t="str">
        <f t="shared" si="34"/>
        <v>06592 - S E L E C T</v>
      </c>
      <c r="E1026" s="35" t="s">
        <v>6267</v>
      </c>
    </row>
    <row r="1027" spans="1:5">
      <c r="A1027" s="568" t="s">
        <v>8282</v>
      </c>
      <c r="B1027" s="58" t="str">
        <f t="shared" si="35"/>
        <v>AP06593</v>
      </c>
      <c r="C1027" s="35" t="s">
        <v>8283</v>
      </c>
      <c r="D1027" s="35" t="str">
        <f t="shared" si="34"/>
        <v>06593 - Parenting Education and Advocacy 12_98</v>
      </c>
      <c r="E1027" s="35" t="s">
        <v>6267</v>
      </c>
    </row>
    <row r="1028" spans="1:5">
      <c r="A1028" s="568" t="s">
        <v>8284</v>
      </c>
      <c r="B1028" s="58" t="str">
        <f t="shared" si="35"/>
        <v>AP06594</v>
      </c>
      <c r="C1028" s="35" t="s">
        <v>8285</v>
      </c>
      <c r="D1028" s="35" t="str">
        <f t="shared" ref="D1028:D1091" si="36">A1028&amp;" - "&amp;C1028</f>
        <v>06594 - Maternal Child Health BG 9</v>
      </c>
      <c r="E1028" s="35" t="s">
        <v>6267</v>
      </c>
    </row>
    <row r="1029" spans="1:5">
      <c r="A1029" s="568" t="s">
        <v>8286</v>
      </c>
      <c r="B1029" s="58" t="str">
        <f t="shared" si="35"/>
        <v>AP06597</v>
      </c>
      <c r="C1029" s="35" t="s">
        <v>8287</v>
      </c>
      <c r="D1029" s="35" t="str">
        <f t="shared" si="36"/>
        <v>06597 - Employment Services 6597</v>
      </c>
      <c r="E1029" s="35" t="s">
        <v>6267</v>
      </c>
    </row>
    <row r="1030" spans="1:5">
      <c r="A1030" s="568" t="s">
        <v>8288</v>
      </c>
      <c r="B1030" s="58" t="str">
        <f t="shared" si="35"/>
        <v>AP06599</v>
      </c>
      <c r="C1030" s="35" t="s">
        <v>8289</v>
      </c>
      <c r="D1030" s="35" t="str">
        <f t="shared" si="36"/>
        <v>06599 - Bonds</v>
      </c>
      <c r="E1030" s="35" t="s">
        <v>6267</v>
      </c>
    </row>
    <row r="1031" spans="1:5">
      <c r="A1031" s="568" t="s">
        <v>8290</v>
      </c>
      <c r="B1031" s="58" t="str">
        <f t="shared" si="35"/>
        <v>AP06600</v>
      </c>
      <c r="C1031" s="35" t="s">
        <v>8291</v>
      </c>
      <c r="D1031" s="35" t="str">
        <f t="shared" si="36"/>
        <v>06600 - Murl Grant 7_31_98</v>
      </c>
      <c r="E1031" s="35" t="s">
        <v>6267</v>
      </c>
    </row>
    <row r="1032" spans="1:5">
      <c r="A1032" s="568" t="s">
        <v>8292</v>
      </c>
      <c r="B1032" s="58" t="str">
        <f t="shared" si="35"/>
        <v>AP06604</v>
      </c>
      <c r="C1032" s="35" t="s">
        <v>8293</v>
      </c>
      <c r="D1032" s="35" t="str">
        <f t="shared" si="36"/>
        <v>06604 - Bureau of Justice Grant Year 2</v>
      </c>
      <c r="E1032" s="35" t="s">
        <v>6267</v>
      </c>
    </row>
    <row r="1033" spans="1:5">
      <c r="A1033" s="568" t="s">
        <v>8294</v>
      </c>
      <c r="B1033" s="58" t="str">
        <f t="shared" si="35"/>
        <v>AP06607</v>
      </c>
      <c r="C1033" s="35" t="s">
        <v>8295</v>
      </c>
      <c r="D1033" s="35" t="str">
        <f t="shared" si="36"/>
        <v>06607 - Park Development BG</v>
      </c>
      <c r="E1033" s="35" t="s">
        <v>6267</v>
      </c>
    </row>
    <row r="1034" spans="1:5">
      <c r="A1034" s="568" t="s">
        <v>8296</v>
      </c>
      <c r="B1034" s="58" t="str">
        <f t="shared" si="35"/>
        <v>AP06608</v>
      </c>
      <c r="C1034" s="35" t="s">
        <v>8297</v>
      </c>
      <c r="D1034" s="35" t="str">
        <f t="shared" si="36"/>
        <v>06608 - Queen's Community Development</v>
      </c>
      <c r="E1034" s="35" t="s">
        <v>6267</v>
      </c>
    </row>
    <row r="1035" spans="1:5">
      <c r="A1035" s="568" t="s">
        <v>8298</v>
      </c>
      <c r="B1035" s="58" t="str">
        <f t="shared" si="35"/>
        <v>AP06613</v>
      </c>
      <c r="C1035" s="35" t="s">
        <v>8299</v>
      </c>
      <c r="D1035" s="35" t="str">
        <f t="shared" si="36"/>
        <v>06613 - Illegal Dumping Pilot Project</v>
      </c>
      <c r="E1035" s="35" t="s">
        <v>6267</v>
      </c>
    </row>
    <row r="1036" spans="1:5">
      <c r="A1036" s="568" t="s">
        <v>8300</v>
      </c>
      <c r="B1036" s="58" t="str">
        <f t="shared" si="35"/>
        <v>AP06614</v>
      </c>
      <c r="C1036" s="35" t="s">
        <v>8301</v>
      </c>
      <c r="D1036" s="35" t="str">
        <f t="shared" si="36"/>
        <v>06614 - Illegal Dumping Pilot In Kind</v>
      </c>
      <c r="E1036" s="35" t="s">
        <v>6267</v>
      </c>
    </row>
    <row r="1037" spans="1:5">
      <c r="A1037" s="568" t="s">
        <v>8302</v>
      </c>
      <c r="B1037" s="58" t="str">
        <f t="shared" si="35"/>
        <v>AP06622</v>
      </c>
      <c r="C1037" s="35" t="s">
        <v>8303</v>
      </c>
      <c r="D1037" s="35" t="str">
        <f t="shared" si="36"/>
        <v>06622 - Police Auto Theft</v>
      </c>
      <c r="E1037" s="35" t="s">
        <v>6267</v>
      </c>
    </row>
    <row r="1038" spans="1:5">
      <c r="A1038" s="568" t="s">
        <v>8304</v>
      </c>
      <c r="B1038" s="58" t="str">
        <f t="shared" si="35"/>
        <v>AP06623</v>
      </c>
      <c r="C1038" s="35" t="s">
        <v>8305</v>
      </c>
      <c r="D1038" s="35" t="str">
        <f t="shared" si="36"/>
        <v>06623 - Community Development Planning BG</v>
      </c>
      <c r="E1038" s="35" t="s">
        <v>6267</v>
      </c>
    </row>
    <row r="1039" spans="1:5">
      <c r="A1039" s="568" t="s">
        <v>8306</v>
      </c>
      <c r="B1039" s="58" t="str">
        <f t="shared" si="35"/>
        <v>AP06624</v>
      </c>
      <c r="C1039" s="35" t="s">
        <v>8307</v>
      </c>
      <c r="D1039" s="35" t="str">
        <f t="shared" si="36"/>
        <v>06624 - Screen Door III</v>
      </c>
      <c r="E1039" s="35" t="s">
        <v>6267</v>
      </c>
    </row>
    <row r="1040" spans="1:5">
      <c r="A1040" s="568" t="s">
        <v>8308</v>
      </c>
      <c r="B1040" s="58" t="str">
        <f t="shared" si="35"/>
        <v>AP06626</v>
      </c>
      <c r="C1040" s="35" t="s">
        <v>8309</v>
      </c>
      <c r="D1040" s="35" t="str">
        <f t="shared" si="36"/>
        <v>06626 - MDOT</v>
      </c>
      <c r="E1040" s="35" t="s">
        <v>6267</v>
      </c>
    </row>
    <row r="1041" spans="1:5">
      <c r="A1041" s="568" t="s">
        <v>8310</v>
      </c>
      <c r="B1041" s="58" t="str">
        <f t="shared" si="35"/>
        <v>AP06638</v>
      </c>
      <c r="C1041" s="35" t="s">
        <v>8311</v>
      </c>
      <c r="D1041" s="35" t="str">
        <f t="shared" si="36"/>
        <v>06638 - Urban and Community Fore Grant In Kind</v>
      </c>
      <c r="E1041" s="35" t="s">
        <v>6267</v>
      </c>
    </row>
    <row r="1042" spans="1:5">
      <c r="A1042" s="568" t="s">
        <v>8312</v>
      </c>
      <c r="B1042" s="58" t="str">
        <f t="shared" si="35"/>
        <v>AP06642</v>
      </c>
      <c r="C1042" s="35" t="s">
        <v>8313</v>
      </c>
      <c r="D1042" s="35" t="str">
        <f t="shared" si="36"/>
        <v>06642 - Black Family Development Service</v>
      </c>
      <c r="E1042" s="35" t="s">
        <v>6267</v>
      </c>
    </row>
    <row r="1043" spans="1:5">
      <c r="A1043" s="568" t="s">
        <v>8314</v>
      </c>
      <c r="B1043" s="58" t="str">
        <f t="shared" si="35"/>
        <v>AP06647</v>
      </c>
      <c r="C1043" s="35" t="s">
        <v>8315</v>
      </c>
      <c r="D1043" s="35" t="str">
        <f t="shared" si="36"/>
        <v>06647 - Genesis House I Services</v>
      </c>
      <c r="E1043" s="35" t="s">
        <v>6267</v>
      </c>
    </row>
    <row r="1044" spans="1:5">
      <c r="A1044" s="568" t="s">
        <v>8316</v>
      </c>
      <c r="B1044" s="58" t="str">
        <f t="shared" si="35"/>
        <v>AP06648</v>
      </c>
      <c r="C1044" s="35" t="s">
        <v>8317</v>
      </c>
      <c r="D1044" s="35" t="str">
        <f t="shared" si="36"/>
        <v>06648 - Lift Women's Resources Center</v>
      </c>
      <c r="E1044" s="35" t="s">
        <v>6267</v>
      </c>
    </row>
    <row r="1045" spans="1:5">
      <c r="A1045" s="568" t="s">
        <v>8318</v>
      </c>
      <c r="B1045" s="58" t="str">
        <f t="shared" si="35"/>
        <v>AP06649</v>
      </c>
      <c r="C1045" s="35" t="s">
        <v>8319</v>
      </c>
      <c r="D1045" s="35" t="str">
        <f t="shared" si="36"/>
        <v>06649 - HRD Detroit Catholic Pastoral</v>
      </c>
      <c r="E1045" s="35" t="s">
        <v>6267</v>
      </c>
    </row>
    <row r="1046" spans="1:5">
      <c r="A1046" s="568" t="s">
        <v>8320</v>
      </c>
      <c r="B1046" s="58" t="str">
        <f t="shared" si="35"/>
        <v>AP06651</v>
      </c>
      <c r="C1046" s="35" t="s">
        <v>8321</v>
      </c>
      <c r="D1046" s="35" t="str">
        <f t="shared" si="36"/>
        <v>06651 - Triangle Community Association</v>
      </c>
      <c r="E1046" s="35" t="s">
        <v>6267</v>
      </c>
    </row>
    <row r="1047" spans="1:5">
      <c r="A1047" s="568" t="s">
        <v>8322</v>
      </c>
      <c r="B1047" s="58" t="str">
        <f t="shared" si="35"/>
        <v>AP06652</v>
      </c>
      <c r="C1047" s="35" t="s">
        <v>8323</v>
      </c>
      <c r="D1047" s="35" t="str">
        <f t="shared" si="36"/>
        <v>06652 - Resurface</v>
      </c>
      <c r="E1047" s="35" t="s">
        <v>6267</v>
      </c>
    </row>
    <row r="1048" spans="1:5">
      <c r="A1048" s="568" t="s">
        <v>8324</v>
      </c>
      <c r="B1048" s="58" t="str">
        <f t="shared" si="35"/>
        <v>AP06656</v>
      </c>
      <c r="C1048" s="35" t="s">
        <v>8325</v>
      </c>
      <c r="D1048" s="35" t="str">
        <f t="shared" si="36"/>
        <v>06656 - Disaster Recovery Initiative</v>
      </c>
      <c r="E1048" s="35" t="s">
        <v>6267</v>
      </c>
    </row>
    <row r="1049" spans="1:5">
      <c r="A1049" s="568" t="s">
        <v>8326</v>
      </c>
      <c r="B1049" s="58" t="str">
        <f t="shared" si="35"/>
        <v>AP06658</v>
      </c>
      <c r="C1049" s="35" t="s">
        <v>7602</v>
      </c>
      <c r="D1049" s="35" t="str">
        <f t="shared" si="36"/>
        <v>06658 - Domestic Violence Training</v>
      </c>
      <c r="E1049" s="35" t="s">
        <v>6267</v>
      </c>
    </row>
    <row r="1050" spans="1:5">
      <c r="A1050" s="568" t="s">
        <v>8327</v>
      </c>
      <c r="B1050" s="58" t="str">
        <f t="shared" si="35"/>
        <v>AP06660</v>
      </c>
      <c r="C1050" s="35" t="s">
        <v>8328</v>
      </c>
      <c r="D1050" s="35" t="str">
        <f t="shared" si="36"/>
        <v>06660 - Campaign Safe and Sober</v>
      </c>
      <c r="E1050" s="35" t="s">
        <v>6267</v>
      </c>
    </row>
    <row r="1051" spans="1:5">
      <c r="A1051" s="568" t="s">
        <v>8329</v>
      </c>
      <c r="B1051" s="58" t="str">
        <f t="shared" si="35"/>
        <v>AP06662</v>
      </c>
      <c r="C1051" s="35" t="s">
        <v>8330</v>
      </c>
      <c r="D1051" s="35" t="str">
        <f t="shared" si="36"/>
        <v>06662 - Work First Etvt 9</v>
      </c>
      <c r="E1051" s="35" t="s">
        <v>6267</v>
      </c>
    </row>
    <row r="1052" spans="1:5">
      <c r="A1052" s="568" t="s">
        <v>8331</v>
      </c>
      <c r="B1052" s="58" t="str">
        <f t="shared" si="35"/>
        <v>AP06667</v>
      </c>
      <c r="C1052" s="35" t="s">
        <v>8332</v>
      </c>
      <c r="D1052" s="35" t="str">
        <f t="shared" si="36"/>
        <v>06667 - HRD NRR Rehabilitation Program Staff BG</v>
      </c>
      <c r="E1052" s="35" t="s">
        <v>6267</v>
      </c>
    </row>
    <row r="1053" spans="1:5">
      <c r="A1053" s="568" t="s">
        <v>8333</v>
      </c>
      <c r="B1053" s="58" t="str">
        <f t="shared" si="35"/>
        <v>AP06670</v>
      </c>
      <c r="C1053" s="35" t="s">
        <v>8334</v>
      </c>
      <c r="D1053" s="35" t="str">
        <f t="shared" si="36"/>
        <v>06670 - NRR Brush Park_Woodward Rehabilitation BG</v>
      </c>
      <c r="E1053" s="35" t="s">
        <v>6267</v>
      </c>
    </row>
    <row r="1054" spans="1:5">
      <c r="A1054" s="568" t="s">
        <v>8335</v>
      </c>
      <c r="B1054" s="58" t="str">
        <f t="shared" si="35"/>
        <v>AP06672</v>
      </c>
      <c r="C1054" s="35" t="s">
        <v>8336</v>
      </c>
      <c r="D1054" s="35" t="str">
        <f t="shared" si="36"/>
        <v>06672 - NRR Corktown Rehabilitation BG</v>
      </c>
      <c r="E1054" s="35" t="s">
        <v>6267</v>
      </c>
    </row>
    <row r="1055" spans="1:5">
      <c r="A1055" s="568" t="s">
        <v>8337</v>
      </c>
      <c r="B1055" s="58" t="str">
        <f t="shared" si="35"/>
        <v>AP06676</v>
      </c>
      <c r="C1055" s="35" t="s">
        <v>8338</v>
      </c>
      <c r="D1055" s="35" t="str">
        <f t="shared" si="36"/>
        <v>06676 - NRR _ MACO Area Rehabilitation BG</v>
      </c>
      <c r="E1055" s="35" t="s">
        <v>6267</v>
      </c>
    </row>
    <row r="1056" spans="1:5">
      <c r="A1056" s="568" t="s">
        <v>8339</v>
      </c>
      <c r="B1056" s="58" t="str">
        <f t="shared" si="35"/>
        <v>AP06677</v>
      </c>
      <c r="C1056" s="35" t="s">
        <v>8340</v>
      </c>
      <c r="D1056" s="35" t="str">
        <f t="shared" si="36"/>
        <v>06677 - NRR _ McDougal Hunt Rehabilitation BG</v>
      </c>
      <c r="E1056" s="35" t="s">
        <v>6267</v>
      </c>
    </row>
    <row r="1057" spans="1:5">
      <c r="A1057" s="568" t="s">
        <v>8341</v>
      </c>
      <c r="B1057" s="58" t="str">
        <f t="shared" si="35"/>
        <v>AP06686</v>
      </c>
      <c r="C1057" s="35" t="s">
        <v>8342</v>
      </c>
      <c r="D1057" s="35" t="str">
        <f t="shared" si="36"/>
        <v>06686 - Hubbard</v>
      </c>
      <c r="E1057" s="35" t="s">
        <v>6267</v>
      </c>
    </row>
    <row r="1058" spans="1:5">
      <c r="A1058" s="568" t="s">
        <v>8343</v>
      </c>
      <c r="B1058" s="58" t="str">
        <f t="shared" si="35"/>
        <v>AP06688</v>
      </c>
      <c r="C1058" s="35" t="s">
        <v>8344</v>
      </c>
      <c r="D1058" s="35" t="str">
        <f t="shared" si="36"/>
        <v>06688 - Aware Community Organization NOF</v>
      </c>
      <c r="E1058" s="35" t="s">
        <v>6267</v>
      </c>
    </row>
    <row r="1059" spans="1:5">
      <c r="A1059" s="568" t="s">
        <v>8345</v>
      </c>
      <c r="B1059" s="58" t="str">
        <f t="shared" si="35"/>
        <v>AP06692</v>
      </c>
      <c r="C1059" s="35" t="s">
        <v>8346</v>
      </c>
      <c r="D1059" s="35" t="str">
        <f t="shared" si="36"/>
        <v>06692 - Chalfonte Community Council NOF</v>
      </c>
      <c r="E1059" s="35" t="s">
        <v>6267</v>
      </c>
    </row>
    <row r="1060" spans="1:5">
      <c r="A1060" s="568" t="s">
        <v>8347</v>
      </c>
      <c r="B1060" s="58" t="str">
        <f t="shared" si="35"/>
        <v>AP06693</v>
      </c>
      <c r="C1060" s="35" t="s">
        <v>8348</v>
      </c>
      <c r="D1060" s="35" t="str">
        <f t="shared" si="36"/>
        <v>06693 - Conant Gardens Property Owners NOF</v>
      </c>
      <c r="E1060" s="35" t="s">
        <v>6267</v>
      </c>
    </row>
    <row r="1061" spans="1:5">
      <c r="A1061" s="568" t="s">
        <v>8349</v>
      </c>
      <c r="B1061" s="58" t="str">
        <f t="shared" si="35"/>
        <v>AP06695</v>
      </c>
      <c r="C1061" s="35" t="s">
        <v>8350</v>
      </c>
      <c r="D1061" s="35" t="str">
        <f t="shared" si="36"/>
        <v>06695 - Detroit Repertory Theater NOF</v>
      </c>
      <c r="E1061" s="35" t="s">
        <v>6267</v>
      </c>
    </row>
    <row r="1062" spans="1:5">
      <c r="A1062" s="568" t="s">
        <v>8351</v>
      </c>
      <c r="B1062" s="58" t="str">
        <f t="shared" si="35"/>
        <v>AP06696</v>
      </c>
      <c r="C1062" s="35" t="s">
        <v>8352</v>
      </c>
      <c r="D1062" s="35" t="str">
        <f t="shared" si="36"/>
        <v>06696 - Downtown Branch YWCA NOF</v>
      </c>
      <c r="E1062" s="35" t="s">
        <v>6267</v>
      </c>
    </row>
    <row r="1063" spans="1:5">
      <c r="A1063" s="568" t="s">
        <v>8353</v>
      </c>
      <c r="B1063" s="58" t="str">
        <f t="shared" si="35"/>
        <v>AP06698</v>
      </c>
      <c r="C1063" s="35" t="s">
        <v>8354</v>
      </c>
      <c r="D1063" s="35" t="str">
        <f t="shared" si="36"/>
        <v>06698 - HRD Focus Hope</v>
      </c>
      <c r="E1063" s="35" t="s">
        <v>6267</v>
      </c>
    </row>
    <row r="1064" spans="1:5">
      <c r="A1064" s="568" t="s">
        <v>8355</v>
      </c>
      <c r="B1064" s="58" t="str">
        <f t="shared" si="35"/>
        <v>AP06699</v>
      </c>
      <c r="C1064" s="35" t="s">
        <v>8356</v>
      </c>
      <c r="D1064" s="35" t="str">
        <f t="shared" si="36"/>
        <v>06699 - Get It Together Block Club NOF</v>
      </c>
      <c r="E1064" s="35" t="s">
        <v>6267</v>
      </c>
    </row>
    <row r="1065" spans="1:5">
      <c r="A1065" s="568" t="s">
        <v>8357</v>
      </c>
      <c r="B1065" s="58" t="str">
        <f t="shared" si="35"/>
        <v>AP06700</v>
      </c>
      <c r="C1065" s="35" t="s">
        <v>8358</v>
      </c>
      <c r="D1065" s="35" t="str">
        <f t="shared" si="36"/>
        <v>06700 - Youth Summer Arts Program 98</v>
      </c>
      <c r="E1065" s="35" t="s">
        <v>6267</v>
      </c>
    </row>
    <row r="1066" spans="1:5">
      <c r="A1066" s="568" t="s">
        <v>8359</v>
      </c>
      <c r="B1066" s="58" t="str">
        <f t="shared" si="35"/>
        <v>AP06703</v>
      </c>
      <c r="C1066" s="35" t="s">
        <v>8360</v>
      </c>
      <c r="D1066" s="35" t="str">
        <f t="shared" si="36"/>
        <v>06703 - JTPC SYEP 98</v>
      </c>
      <c r="E1066" s="35" t="s">
        <v>6267</v>
      </c>
    </row>
    <row r="1067" spans="1:5">
      <c r="A1067" s="568" t="s">
        <v>8361</v>
      </c>
      <c r="B1067" s="58" t="str">
        <f t="shared" si="35"/>
        <v>AP06704</v>
      </c>
      <c r="C1067" s="35" t="s">
        <v>8362</v>
      </c>
      <c r="D1067" s="35" t="str">
        <f t="shared" si="36"/>
        <v>06704 - Mayors Best Thoughts</v>
      </c>
      <c r="E1067" s="35" t="s">
        <v>6267</v>
      </c>
    </row>
    <row r="1068" spans="1:5">
      <c r="A1068" s="568" t="s">
        <v>8363</v>
      </c>
      <c r="B1068" s="58" t="str">
        <f t="shared" si="35"/>
        <v>AP06707</v>
      </c>
      <c r="C1068" s="35" t="s">
        <v>8364</v>
      </c>
      <c r="D1068" s="35" t="str">
        <f t="shared" si="36"/>
        <v>06707 - Work First E T V T</v>
      </c>
      <c r="E1068" s="35" t="s">
        <v>6267</v>
      </c>
    </row>
    <row r="1069" spans="1:5">
      <c r="A1069" s="568" t="s">
        <v>8365</v>
      </c>
      <c r="B1069" s="58" t="str">
        <f t="shared" si="35"/>
        <v>AP06708</v>
      </c>
      <c r="C1069" s="35" t="s">
        <v>8366</v>
      </c>
      <c r="D1069" s="35" t="str">
        <f t="shared" si="36"/>
        <v>06708 - Help Elderly Maintain Dignity NOF</v>
      </c>
      <c r="E1069" s="35" t="s">
        <v>6267</v>
      </c>
    </row>
    <row r="1070" spans="1:5">
      <c r="A1070" s="568" t="s">
        <v>8367</v>
      </c>
      <c r="B1070" s="58" t="str">
        <f t="shared" si="35"/>
        <v>AP06709</v>
      </c>
      <c r="C1070" s="35" t="s">
        <v>8368</v>
      </c>
      <c r="D1070" s="35" t="str">
        <f t="shared" si="36"/>
        <v>06709 - HRD International Institute</v>
      </c>
      <c r="E1070" s="35" t="s">
        <v>6267</v>
      </c>
    </row>
    <row r="1071" spans="1:5">
      <c r="A1071" s="568" t="s">
        <v>8369</v>
      </c>
      <c r="B1071" s="58" t="str">
        <f t="shared" si="35"/>
        <v>AP06711</v>
      </c>
      <c r="C1071" s="35" t="s">
        <v>8370</v>
      </c>
      <c r="D1071" s="35" t="str">
        <f t="shared" si="36"/>
        <v>06711 - Casa Maria NOF</v>
      </c>
      <c r="E1071" s="35" t="s">
        <v>6267</v>
      </c>
    </row>
    <row r="1072" spans="1:5">
      <c r="A1072" s="568" t="s">
        <v>8371</v>
      </c>
      <c r="B1072" s="58" t="str">
        <f t="shared" si="35"/>
        <v>AP06712</v>
      </c>
      <c r="C1072" s="35" t="s">
        <v>8372</v>
      </c>
      <c r="D1072" s="35" t="str">
        <f t="shared" si="36"/>
        <v>06712 - Linwood Community Organization NOF</v>
      </c>
      <c r="E1072" s="35" t="s">
        <v>6267</v>
      </c>
    </row>
    <row r="1073" spans="1:5">
      <c r="A1073" s="568" t="s">
        <v>8373</v>
      </c>
      <c r="B1073" s="58" t="str">
        <f t="shared" si="35"/>
        <v>AP06713</v>
      </c>
      <c r="C1073" s="35" t="s">
        <v>8374</v>
      </c>
      <c r="D1073" s="35" t="str">
        <f t="shared" si="36"/>
        <v>06713 - Boys and Girls Club of SE Michigan</v>
      </c>
      <c r="E1073" s="35" t="s">
        <v>6267</v>
      </c>
    </row>
    <row r="1074" spans="1:5">
      <c r="A1074" s="568" t="s">
        <v>8375</v>
      </c>
      <c r="B1074" s="58" t="str">
        <f t="shared" si="35"/>
        <v>AP06714</v>
      </c>
      <c r="C1074" s="35" t="s">
        <v>8376</v>
      </c>
      <c r="D1074" s="35" t="str">
        <f t="shared" si="36"/>
        <v>06714 - Central Detroit Christian Citizens Dist Council</v>
      </c>
      <c r="E1074" s="35" t="s">
        <v>6267</v>
      </c>
    </row>
    <row r="1075" spans="1:5">
      <c r="A1075" s="568" t="s">
        <v>8377</v>
      </c>
      <c r="B1075" s="58" t="str">
        <f t="shared" ref="B1075:B1138" si="37">"AP"&amp;A1075</f>
        <v>AP06715</v>
      </c>
      <c r="C1075" s="35" t="s">
        <v>8378</v>
      </c>
      <c r="D1075" s="35" t="str">
        <f t="shared" si="36"/>
        <v>06715 - Midwest Civic Council NOF</v>
      </c>
      <c r="E1075" s="35" t="s">
        <v>6267</v>
      </c>
    </row>
    <row r="1076" spans="1:5">
      <c r="A1076" s="568" t="s">
        <v>8379</v>
      </c>
      <c r="B1076" s="58" t="str">
        <f t="shared" si="37"/>
        <v>AP06720</v>
      </c>
      <c r="C1076" s="35" t="s">
        <v>8380</v>
      </c>
      <c r="D1076" s="35" t="str">
        <f t="shared" si="36"/>
        <v>06720 - Children Hospital Poison Control</v>
      </c>
      <c r="E1076" s="35" t="s">
        <v>6267</v>
      </c>
    </row>
    <row r="1077" spans="1:5">
      <c r="A1077" s="568" t="s">
        <v>8381</v>
      </c>
      <c r="B1077" s="58" t="str">
        <f t="shared" si="37"/>
        <v>AP06721</v>
      </c>
      <c r="C1077" s="35" t="s">
        <v>8382</v>
      </c>
      <c r="D1077" s="35" t="str">
        <f t="shared" si="36"/>
        <v>06721 - Queen's Community Workers NOF</v>
      </c>
      <c r="E1077" s="35" t="s">
        <v>6267</v>
      </c>
    </row>
    <row r="1078" spans="1:5">
      <c r="A1078" s="568" t="s">
        <v>8383</v>
      </c>
      <c r="B1078" s="58" t="str">
        <f t="shared" si="37"/>
        <v>AP06722</v>
      </c>
      <c r="C1078" s="35" t="s">
        <v>8384</v>
      </c>
      <c r="D1078" s="35" t="str">
        <f t="shared" si="36"/>
        <v>06722 - Old Redford Association NOF</v>
      </c>
      <c r="E1078" s="35" t="s">
        <v>6267</v>
      </c>
    </row>
    <row r="1079" spans="1:5">
      <c r="A1079" s="568" t="s">
        <v>8385</v>
      </c>
      <c r="B1079" s="58" t="str">
        <f t="shared" si="37"/>
        <v>AP06724</v>
      </c>
      <c r="C1079" s="35" t="s">
        <v>8386</v>
      </c>
      <c r="D1079" s="35" t="str">
        <f t="shared" si="36"/>
        <v>06724 - Children Hospital Pediatric</v>
      </c>
      <c r="E1079" s="35" t="s">
        <v>6267</v>
      </c>
    </row>
    <row r="1080" spans="1:5">
      <c r="A1080" s="568" t="s">
        <v>8387</v>
      </c>
      <c r="B1080" s="58" t="str">
        <f t="shared" si="37"/>
        <v>AP06725</v>
      </c>
      <c r="C1080" s="35" t="s">
        <v>8388</v>
      </c>
      <c r="D1080" s="35" t="str">
        <f t="shared" si="36"/>
        <v>06725 - Church of the Messiah Blvd Har</v>
      </c>
      <c r="E1080" s="35" t="s">
        <v>6267</v>
      </c>
    </row>
    <row r="1081" spans="1:5">
      <c r="A1081" s="568" t="s">
        <v>8389</v>
      </c>
      <c r="B1081" s="58" t="str">
        <f t="shared" si="37"/>
        <v>AP06726</v>
      </c>
      <c r="C1081" s="35" t="s">
        <v>8390</v>
      </c>
      <c r="D1081" s="35" t="str">
        <f t="shared" si="36"/>
        <v>06726 - Clergy United_Hsta</v>
      </c>
      <c r="E1081" s="35" t="s">
        <v>6267</v>
      </c>
    </row>
    <row r="1082" spans="1:5">
      <c r="A1082" s="568" t="s">
        <v>8391</v>
      </c>
      <c r="B1082" s="58" t="str">
        <f t="shared" si="37"/>
        <v>AP06727</v>
      </c>
      <c r="C1082" s="35" t="s">
        <v>8392</v>
      </c>
      <c r="D1082" s="35" t="str">
        <f t="shared" si="36"/>
        <v>06727 - Council of Islamic Organization of Michigan</v>
      </c>
      <c r="E1082" s="35" t="s">
        <v>6267</v>
      </c>
    </row>
    <row r="1083" spans="1:5">
      <c r="A1083" s="568" t="s">
        <v>8393</v>
      </c>
      <c r="B1083" s="58" t="str">
        <f t="shared" si="37"/>
        <v>AP06729</v>
      </c>
      <c r="C1083" s="35" t="s">
        <v>8394</v>
      </c>
      <c r="D1083" s="35" t="str">
        <f t="shared" si="36"/>
        <v>06729 - HRD Courville Concert Choir Service</v>
      </c>
      <c r="E1083" s="35" t="s">
        <v>6267</v>
      </c>
    </row>
    <row r="1084" spans="1:5">
      <c r="A1084" s="568" t="s">
        <v>8395</v>
      </c>
      <c r="B1084" s="58" t="str">
        <f t="shared" si="37"/>
        <v>AP06730</v>
      </c>
      <c r="C1084" s="35" t="s">
        <v>8396</v>
      </c>
      <c r="D1084" s="35" t="str">
        <f t="shared" si="36"/>
        <v>06730 - Southwest Detroit Community Mental Health NOF</v>
      </c>
      <c r="E1084" s="35" t="s">
        <v>6267</v>
      </c>
    </row>
    <row r="1085" spans="1:5">
      <c r="A1085" s="568" t="s">
        <v>8397</v>
      </c>
      <c r="B1085" s="58" t="str">
        <f t="shared" si="37"/>
        <v>AP06731</v>
      </c>
      <c r="C1085" s="35" t="s">
        <v>8398</v>
      </c>
      <c r="D1085" s="35" t="str">
        <f t="shared" si="36"/>
        <v>06731 - Detroit Community Initiative</v>
      </c>
      <c r="E1085" s="35" t="s">
        <v>6267</v>
      </c>
    </row>
    <row r="1086" spans="1:5">
      <c r="A1086" s="568" t="s">
        <v>8399</v>
      </c>
      <c r="B1086" s="58" t="str">
        <f t="shared" si="37"/>
        <v>AP06732</v>
      </c>
      <c r="C1086" s="35" t="s">
        <v>8400</v>
      </c>
      <c r="D1086" s="35" t="str">
        <f t="shared" si="36"/>
        <v>06732 - United Citizens Southwest Detroit NOF</v>
      </c>
      <c r="E1086" s="35" t="s">
        <v>6267</v>
      </c>
    </row>
    <row r="1087" spans="1:5">
      <c r="A1087" s="568" t="s">
        <v>8401</v>
      </c>
      <c r="B1087" s="58" t="str">
        <f t="shared" si="37"/>
        <v>AP06733</v>
      </c>
      <c r="C1087" s="35" t="s">
        <v>8402</v>
      </c>
      <c r="D1087" s="35" t="str">
        <f t="shared" si="36"/>
        <v>06733 - Heat and Warmth Fund Service</v>
      </c>
      <c r="E1087" s="35" t="s">
        <v>6267</v>
      </c>
    </row>
    <row r="1088" spans="1:5">
      <c r="A1088" s="568" t="s">
        <v>8403</v>
      </c>
      <c r="B1088" s="58" t="str">
        <f t="shared" si="37"/>
        <v>AP06736</v>
      </c>
      <c r="C1088" s="35" t="s">
        <v>8404</v>
      </c>
      <c r="D1088" s="35" t="str">
        <f t="shared" si="36"/>
        <v>06736 - Van Dyke Taxpayers Association NOF</v>
      </c>
      <c r="E1088" s="35" t="s">
        <v>6267</v>
      </c>
    </row>
    <row r="1089" spans="1:5">
      <c r="A1089" s="568" t="s">
        <v>8405</v>
      </c>
      <c r="B1089" s="58" t="str">
        <f t="shared" si="37"/>
        <v>AP06738</v>
      </c>
      <c r="C1089" s="35" t="s">
        <v>8406</v>
      </c>
      <c r="D1089" s="35" t="str">
        <f t="shared" si="36"/>
        <v>06738 - Westside Interested Neighbors NOF</v>
      </c>
      <c r="E1089" s="35" t="s">
        <v>6267</v>
      </c>
    </row>
    <row r="1090" spans="1:5">
      <c r="A1090" s="568" t="s">
        <v>8407</v>
      </c>
      <c r="B1090" s="58" t="str">
        <f t="shared" si="37"/>
        <v>AP06739</v>
      </c>
      <c r="C1090" s="35" t="s">
        <v>8408</v>
      </c>
      <c r="D1090" s="35" t="str">
        <f t="shared" si="36"/>
        <v>06739 - Holistic Development Center Service</v>
      </c>
      <c r="E1090" s="35" t="s">
        <v>6267</v>
      </c>
    </row>
    <row r="1091" spans="1:5">
      <c r="A1091" s="568" t="s">
        <v>8409</v>
      </c>
      <c r="B1091" s="58" t="str">
        <f t="shared" si="37"/>
        <v>AP06740</v>
      </c>
      <c r="C1091" s="35" t="s">
        <v>8410</v>
      </c>
      <c r="D1091" s="35" t="str">
        <f t="shared" si="36"/>
        <v>06740 - Jefferson Ave Housing Development Corp</v>
      </c>
      <c r="E1091" s="35" t="s">
        <v>6267</v>
      </c>
    </row>
    <row r="1092" spans="1:5">
      <c r="A1092" s="568" t="s">
        <v>8411</v>
      </c>
      <c r="B1092" s="58" t="str">
        <f t="shared" si="37"/>
        <v>AP06741</v>
      </c>
      <c r="C1092" s="35" t="s">
        <v>8412</v>
      </c>
      <c r="D1092" s="35" t="str">
        <f t="shared" ref="D1092:D1155" si="38">A1092&amp;" - "&amp;C1092</f>
        <v>06741 - Life Choice</v>
      </c>
      <c r="E1092" s="35" t="s">
        <v>6267</v>
      </c>
    </row>
    <row r="1093" spans="1:5">
      <c r="A1093" s="568" t="s">
        <v>8413</v>
      </c>
      <c r="B1093" s="58" t="str">
        <f t="shared" si="37"/>
        <v>AP06742</v>
      </c>
      <c r="C1093" s="35" t="s">
        <v>8414</v>
      </c>
      <c r="D1093" s="35" t="str">
        <f t="shared" si="38"/>
        <v>06742 - M and S Human Service Agency Incorporated</v>
      </c>
      <c r="E1093" s="35" t="s">
        <v>6267</v>
      </c>
    </row>
    <row r="1094" spans="1:5">
      <c r="A1094" s="568" t="s">
        <v>8415</v>
      </c>
      <c r="B1094" s="58" t="str">
        <f t="shared" si="37"/>
        <v>AP06746</v>
      </c>
      <c r="C1094" s="35" t="s">
        <v>8416</v>
      </c>
      <c r="D1094" s="35" t="str">
        <f t="shared" si="38"/>
        <v>06746 - Fire Insurance Escrow</v>
      </c>
      <c r="E1094" s="35" t="s">
        <v>6267</v>
      </c>
    </row>
    <row r="1095" spans="1:5">
      <c r="A1095" s="568" t="s">
        <v>8417</v>
      </c>
      <c r="B1095" s="58" t="str">
        <f t="shared" si="37"/>
        <v>AP06747</v>
      </c>
      <c r="C1095" s="35" t="s">
        <v>8418</v>
      </c>
      <c r="D1095" s="35" t="str">
        <f t="shared" si="38"/>
        <v>06747 - Hold For Funds Release</v>
      </c>
      <c r="E1095" s="35" t="s">
        <v>6267</v>
      </c>
    </row>
    <row r="1096" spans="1:5">
      <c r="A1096" s="568" t="s">
        <v>8419</v>
      </c>
      <c r="B1096" s="58" t="str">
        <f t="shared" si="37"/>
        <v>AP06748</v>
      </c>
      <c r="C1096" s="35" t="s">
        <v>8420</v>
      </c>
      <c r="D1096" s="35" t="str">
        <f t="shared" si="38"/>
        <v>06748 - Metro East Drug Services</v>
      </c>
      <c r="E1096" s="35" t="s">
        <v>6267</v>
      </c>
    </row>
    <row r="1097" spans="1:5">
      <c r="A1097" s="568" t="s">
        <v>8421</v>
      </c>
      <c r="B1097" s="58" t="str">
        <f t="shared" si="37"/>
        <v>AP06752</v>
      </c>
      <c r="C1097" s="35" t="s">
        <v>8422</v>
      </c>
      <c r="D1097" s="35" t="str">
        <f t="shared" si="38"/>
        <v>06752 - North End Community Development</v>
      </c>
      <c r="E1097" s="35" t="s">
        <v>6267</v>
      </c>
    </row>
    <row r="1098" spans="1:5">
      <c r="A1098" s="568" t="s">
        <v>8423</v>
      </c>
      <c r="B1098" s="58" t="str">
        <f t="shared" si="37"/>
        <v>AP06755</v>
      </c>
      <c r="C1098" s="35" t="s">
        <v>8424</v>
      </c>
      <c r="D1098" s="35" t="str">
        <f t="shared" si="38"/>
        <v>06755 - People Missionary Baptist Services</v>
      </c>
      <c r="E1098" s="35" t="s">
        <v>6267</v>
      </c>
    </row>
    <row r="1099" spans="1:5">
      <c r="A1099" s="568" t="s">
        <v>8425</v>
      </c>
      <c r="B1099" s="58" t="str">
        <f t="shared" si="37"/>
        <v>AP06761</v>
      </c>
      <c r="C1099" s="35" t="s">
        <v>8426</v>
      </c>
      <c r="D1099" s="35" t="str">
        <f t="shared" si="38"/>
        <v>06761 - HRD Think Detroit Services</v>
      </c>
      <c r="E1099" s="35" t="s">
        <v>6267</v>
      </c>
    </row>
    <row r="1100" spans="1:5">
      <c r="A1100" s="568" t="s">
        <v>8427</v>
      </c>
      <c r="B1100" s="58" t="str">
        <f t="shared" si="37"/>
        <v>AP06763</v>
      </c>
      <c r="C1100" s="35" t="s">
        <v>8428</v>
      </c>
      <c r="D1100" s="35" t="str">
        <f t="shared" si="38"/>
        <v>06763 - Virginia Park Citizens Service</v>
      </c>
      <c r="E1100" s="35" t="s">
        <v>6267</v>
      </c>
    </row>
    <row r="1101" spans="1:5">
      <c r="A1101" s="568" t="s">
        <v>8429</v>
      </c>
      <c r="B1101" s="58" t="str">
        <f t="shared" si="37"/>
        <v>AP06765</v>
      </c>
      <c r="C1101" s="35" t="s">
        <v>8430</v>
      </c>
      <c r="D1101" s="35" t="str">
        <f t="shared" si="38"/>
        <v>06765 - Advances</v>
      </c>
      <c r="E1101" s="35" t="s">
        <v>6267</v>
      </c>
    </row>
    <row r="1102" spans="1:5">
      <c r="A1102" s="568" t="s">
        <v>8431</v>
      </c>
      <c r="B1102" s="58" t="str">
        <f t="shared" si="37"/>
        <v>AP06766</v>
      </c>
      <c r="C1102" s="35" t="s">
        <v>8432</v>
      </c>
      <c r="D1102" s="35" t="str">
        <f t="shared" si="38"/>
        <v>06766 - Reconstruction of St Aubin</v>
      </c>
      <c r="E1102" s="35" t="s">
        <v>6267</v>
      </c>
    </row>
    <row r="1103" spans="1:5">
      <c r="A1103" s="568" t="s">
        <v>8433</v>
      </c>
      <c r="B1103" s="58" t="str">
        <f t="shared" si="37"/>
        <v>AP06767</v>
      </c>
      <c r="C1103" s="35" t="s">
        <v>8434</v>
      </c>
      <c r="D1103" s="35" t="str">
        <f t="shared" si="38"/>
        <v>06767 - HRD Graystone International Jazz Museum NOF</v>
      </c>
      <c r="E1103" s="35" t="s">
        <v>6267</v>
      </c>
    </row>
    <row r="1104" spans="1:5">
      <c r="A1104" s="568" t="s">
        <v>8435</v>
      </c>
      <c r="B1104" s="58" t="str">
        <f t="shared" si="37"/>
        <v>AP06772</v>
      </c>
      <c r="C1104" s="35" t="s">
        <v>8436</v>
      </c>
      <c r="D1104" s="35" t="str">
        <f t="shared" si="38"/>
        <v>06772 - MDPH</v>
      </c>
      <c r="E1104" s="35" t="s">
        <v>6267</v>
      </c>
    </row>
    <row r="1105" spans="1:5">
      <c r="A1105" s="568" t="s">
        <v>8437</v>
      </c>
      <c r="B1105" s="58" t="str">
        <f t="shared" si="37"/>
        <v>AP06773</v>
      </c>
      <c r="C1105" s="35" t="s">
        <v>8438</v>
      </c>
      <c r="D1105" s="35" t="str">
        <f t="shared" si="38"/>
        <v>06773 - Landscaping 1</v>
      </c>
      <c r="E1105" s="35" t="s">
        <v>6267</v>
      </c>
    </row>
    <row r="1106" spans="1:5">
      <c r="A1106" s="568" t="s">
        <v>8439</v>
      </c>
      <c r="B1106" s="58" t="str">
        <f t="shared" si="37"/>
        <v>AP06774</v>
      </c>
      <c r="C1106" s="35" t="s">
        <v>8440</v>
      </c>
      <c r="D1106" s="35" t="str">
        <f t="shared" si="38"/>
        <v>06774 - Wtw Competitive 2_99</v>
      </c>
      <c r="E1106" s="35" t="s">
        <v>6267</v>
      </c>
    </row>
    <row r="1107" spans="1:5">
      <c r="A1107" s="568" t="s">
        <v>8441</v>
      </c>
      <c r="B1107" s="58" t="str">
        <f t="shared" si="37"/>
        <v>AP06775</v>
      </c>
      <c r="C1107" s="35" t="s">
        <v>8442</v>
      </c>
      <c r="D1107" s="35" t="str">
        <f t="shared" si="38"/>
        <v>06775 - Bituminous Resurface_old</v>
      </c>
      <c r="E1107" s="35" t="s">
        <v>6267</v>
      </c>
    </row>
    <row r="1108" spans="1:5">
      <c r="A1108" s="568" t="s">
        <v>8443</v>
      </c>
      <c r="B1108" s="58" t="str">
        <f t="shared" si="37"/>
        <v>AP06778</v>
      </c>
      <c r="C1108" s="35" t="s">
        <v>8444</v>
      </c>
      <c r="D1108" s="35" t="str">
        <f t="shared" si="38"/>
        <v>06778 - Welfare to Work Match</v>
      </c>
      <c r="E1108" s="35" t="s">
        <v>6267</v>
      </c>
    </row>
    <row r="1109" spans="1:5">
      <c r="A1109" s="568" t="s">
        <v>8445</v>
      </c>
      <c r="B1109" s="58" t="str">
        <f t="shared" si="37"/>
        <v>AP06780</v>
      </c>
      <c r="C1109" s="35" t="s">
        <v>8446</v>
      </c>
      <c r="D1109" s="35" t="str">
        <f t="shared" si="38"/>
        <v>06780 - Piston Palace Foundation</v>
      </c>
      <c r="E1109" s="35" t="s">
        <v>6267</v>
      </c>
    </row>
    <row r="1110" spans="1:5">
      <c r="A1110" s="568" t="s">
        <v>8447</v>
      </c>
      <c r="B1110" s="58" t="str">
        <f t="shared" si="37"/>
        <v>AP06783</v>
      </c>
      <c r="C1110" s="35" t="s">
        <v>8448</v>
      </c>
      <c r="D1110" s="35" t="str">
        <f t="shared" si="38"/>
        <v>06783 - Midtown Development</v>
      </c>
      <c r="E1110" s="35" t="s">
        <v>6267</v>
      </c>
    </row>
    <row r="1111" spans="1:5">
      <c r="A1111" s="568" t="s">
        <v>8449</v>
      </c>
      <c r="B1111" s="58" t="str">
        <f t="shared" si="37"/>
        <v>AP06784</v>
      </c>
      <c r="C1111" s="35" t="s">
        <v>8450</v>
      </c>
      <c r="D1111" s="35" t="str">
        <f t="shared" si="38"/>
        <v>06784 - Bituminous Resurface</v>
      </c>
      <c r="E1111" s="35" t="s">
        <v>6267</v>
      </c>
    </row>
    <row r="1112" spans="1:5">
      <c r="A1112" s="58" t="s">
        <v>8451</v>
      </c>
      <c r="B1112" s="58" t="str">
        <f t="shared" si="37"/>
        <v>AP06787</v>
      </c>
      <c r="C1112" s="35" t="s">
        <v>8452</v>
      </c>
      <c r="D1112" s="35" t="str">
        <f t="shared" si="38"/>
        <v>06787 - Senior Feeding Program 9</v>
      </c>
      <c r="E1112" s="35" t="s">
        <v>6267</v>
      </c>
    </row>
    <row r="1113" spans="1:5">
      <c r="A1113" s="58" t="s">
        <v>8453</v>
      </c>
      <c r="B1113" s="58" t="str">
        <f t="shared" si="37"/>
        <v>AP06788</v>
      </c>
      <c r="C1113" s="35" t="s">
        <v>8454</v>
      </c>
      <c r="D1113" s="35" t="str">
        <f t="shared" si="38"/>
        <v>06788 - WIC Supplemental Food 9</v>
      </c>
      <c r="E1113" s="35" t="s">
        <v>6267</v>
      </c>
    </row>
    <row r="1114" spans="1:5">
      <c r="A1114" s="58" t="s">
        <v>8455</v>
      </c>
      <c r="B1114" s="58" t="str">
        <f t="shared" si="37"/>
        <v>AP06789</v>
      </c>
      <c r="C1114" s="35" t="s">
        <v>8456</v>
      </c>
      <c r="D1114" s="35" t="str">
        <f t="shared" si="38"/>
        <v>06789 - Summer Food Service 9</v>
      </c>
      <c r="E1114" s="35" t="s">
        <v>6267</v>
      </c>
    </row>
    <row r="1115" spans="1:5">
      <c r="A1115" s="58" t="s">
        <v>8457</v>
      </c>
      <c r="B1115" s="58" t="str">
        <f t="shared" si="37"/>
        <v>AP06791</v>
      </c>
      <c r="C1115" s="35" t="s">
        <v>8458</v>
      </c>
      <c r="D1115" s="35" t="str">
        <f t="shared" si="38"/>
        <v>06791 - Childhood Lead (MDCH) 9</v>
      </c>
      <c r="E1115" s="35" t="s">
        <v>6267</v>
      </c>
    </row>
    <row r="1116" spans="1:5">
      <c r="A1116" s="58" t="s">
        <v>8459</v>
      </c>
      <c r="B1116" s="58" t="str">
        <f t="shared" si="37"/>
        <v>AP06792</v>
      </c>
      <c r="C1116" s="35" t="s">
        <v>8460</v>
      </c>
      <c r="D1116" s="35" t="str">
        <f t="shared" si="38"/>
        <v>06792 - Addl Hlth</v>
      </c>
      <c r="E1116" s="35" t="s">
        <v>6267</v>
      </c>
    </row>
    <row r="1117" spans="1:5">
      <c r="A1117" s="58" t="s">
        <v>8461</v>
      </c>
      <c r="B1117" s="58" t="str">
        <f t="shared" si="37"/>
        <v>AP06793</v>
      </c>
      <c r="C1117" s="35" t="s">
        <v>8462</v>
      </c>
      <c r="D1117" s="35" t="str">
        <f t="shared" si="38"/>
        <v>06793 - Reserve For Approved Insurance Claim</v>
      </c>
      <c r="E1117" s="35" t="s">
        <v>6267</v>
      </c>
    </row>
    <row r="1118" spans="1:5">
      <c r="A1118" s="58" t="s">
        <v>8463</v>
      </c>
      <c r="B1118" s="58" t="str">
        <f t="shared" si="37"/>
        <v>AP06797</v>
      </c>
      <c r="C1118" s="35" t="s">
        <v>8464</v>
      </c>
      <c r="D1118" s="35" t="str">
        <f t="shared" si="38"/>
        <v>06797 - Mayor's Emergency Relief Fund</v>
      </c>
      <c r="E1118" s="35" t="s">
        <v>6267</v>
      </c>
    </row>
    <row r="1119" spans="1:5">
      <c r="A1119" s="58" t="s">
        <v>8465</v>
      </c>
      <c r="B1119" s="58" t="str">
        <f t="shared" si="37"/>
        <v>AP06798</v>
      </c>
      <c r="C1119" s="35" t="s">
        <v>8466</v>
      </c>
      <c r="D1119" s="35" t="str">
        <f t="shared" si="38"/>
        <v>06798 - Aids_HIV Consortia 9</v>
      </c>
      <c r="E1119" s="35" t="s">
        <v>6267</v>
      </c>
    </row>
    <row r="1120" spans="1:5">
      <c r="A1120" s="58" t="s">
        <v>8467</v>
      </c>
      <c r="B1120" s="58" t="str">
        <f t="shared" si="37"/>
        <v>AP06799</v>
      </c>
      <c r="C1120" s="35" t="s">
        <v>8468</v>
      </c>
      <c r="D1120" s="35" t="str">
        <f t="shared" si="38"/>
        <v>06799 - CIP</v>
      </c>
      <c r="E1120" s="35" t="s">
        <v>6267</v>
      </c>
    </row>
    <row r="1121" spans="1:5">
      <c r="A1121" s="58" t="s">
        <v>8469</v>
      </c>
      <c r="B1121" s="58" t="str">
        <f t="shared" si="37"/>
        <v>AP06801</v>
      </c>
      <c r="C1121" s="35" t="s">
        <v>8470</v>
      </c>
      <c r="D1121" s="35" t="str">
        <f t="shared" si="38"/>
        <v>06801 - Major Building Maintenance BG</v>
      </c>
      <c r="E1121" s="35" t="s">
        <v>6267</v>
      </c>
    </row>
    <row r="1122" spans="1:5">
      <c r="A1122" s="58" t="s">
        <v>8471</v>
      </c>
      <c r="B1122" s="58" t="str">
        <f t="shared" si="37"/>
        <v>AP06808</v>
      </c>
      <c r="C1122" s="35" t="s">
        <v>8472</v>
      </c>
      <c r="D1122" s="35" t="str">
        <f t="shared" si="38"/>
        <v>06808 - Charles C Diggs Homes BG</v>
      </c>
      <c r="E1122" s="35" t="s">
        <v>6267</v>
      </c>
    </row>
    <row r="1123" spans="1:5">
      <c r="A1123" s="58" t="s">
        <v>8473</v>
      </c>
      <c r="B1123" s="58" t="str">
        <f t="shared" si="37"/>
        <v>AP06810</v>
      </c>
      <c r="C1123" s="35" t="s">
        <v>8474</v>
      </c>
      <c r="D1123" s="35" t="str">
        <f t="shared" si="38"/>
        <v>06810 - Aids_HIV Prev &amp; Planning 9</v>
      </c>
      <c r="E1123" s="35" t="s">
        <v>6267</v>
      </c>
    </row>
    <row r="1124" spans="1:5">
      <c r="A1124" s="58" t="s">
        <v>8475</v>
      </c>
      <c r="B1124" s="58" t="str">
        <f t="shared" si="37"/>
        <v>AP06811</v>
      </c>
      <c r="C1124" s="35" t="s">
        <v>8476</v>
      </c>
      <c r="D1124" s="35" t="str">
        <f t="shared" si="38"/>
        <v>06811 - Recreation Center Renovations</v>
      </c>
      <c r="E1124" s="35" t="s">
        <v>6267</v>
      </c>
    </row>
    <row r="1125" spans="1:5">
      <c r="A1125" s="58" t="s">
        <v>8477</v>
      </c>
      <c r="B1125" s="58" t="str">
        <f t="shared" si="37"/>
        <v>AP06815</v>
      </c>
      <c r="C1125" s="35" t="s">
        <v>8478</v>
      </c>
      <c r="D1125" s="35" t="str">
        <f t="shared" si="38"/>
        <v>06815 - Assist Project 9</v>
      </c>
      <c r="E1125" s="35" t="s">
        <v>6267</v>
      </c>
    </row>
    <row r="1126" spans="1:5">
      <c r="A1126" s="58" t="s">
        <v>8479</v>
      </c>
      <c r="B1126" s="58" t="str">
        <f t="shared" si="37"/>
        <v>AP06817</v>
      </c>
      <c r="C1126" s="35" t="s">
        <v>8480</v>
      </c>
      <c r="D1126" s="35" t="str">
        <f t="shared" si="38"/>
        <v>06817 - Cardiovas Disease Prev 9</v>
      </c>
      <c r="E1126" s="35" t="s">
        <v>6267</v>
      </c>
    </row>
    <row r="1127" spans="1:5">
      <c r="A1127" s="58" t="s">
        <v>8481</v>
      </c>
      <c r="B1127" s="58" t="str">
        <f t="shared" si="37"/>
        <v>AP06825</v>
      </c>
      <c r="C1127" s="35" t="s">
        <v>8482</v>
      </c>
      <c r="D1127" s="35" t="str">
        <f t="shared" si="38"/>
        <v>06825 - Recreation Land Sales</v>
      </c>
      <c r="E1127" s="35" t="s">
        <v>6267</v>
      </c>
    </row>
    <row r="1128" spans="1:5">
      <c r="A1128" s="58" t="s">
        <v>8483</v>
      </c>
      <c r="B1128" s="58" t="str">
        <f t="shared" si="37"/>
        <v>AP06826</v>
      </c>
      <c r="C1128" s="35" t="s">
        <v>8484</v>
      </c>
      <c r="D1128" s="35" t="str">
        <f t="shared" si="38"/>
        <v>06826 - Child Health</v>
      </c>
      <c r="E1128" s="35" t="s">
        <v>6267</v>
      </c>
    </row>
    <row r="1129" spans="1:5">
      <c r="A1129" s="58" t="s">
        <v>8485</v>
      </c>
      <c r="B1129" s="58" t="str">
        <f t="shared" si="37"/>
        <v>AP06827</v>
      </c>
      <c r="C1129" s="35" t="s">
        <v>8486</v>
      </c>
      <c r="D1129" s="35" t="str">
        <f t="shared" si="38"/>
        <v>06827 - Family Planning 9</v>
      </c>
      <c r="E1129" s="35" t="s">
        <v>6267</v>
      </c>
    </row>
    <row r="1130" spans="1:5">
      <c r="A1130" s="58" t="s">
        <v>8487</v>
      </c>
      <c r="B1130" s="58" t="str">
        <f t="shared" si="37"/>
        <v>AP06829</v>
      </c>
      <c r="C1130" s="35" t="s">
        <v>8488</v>
      </c>
      <c r="D1130" s="35" t="str">
        <f t="shared" si="38"/>
        <v>06829 - Immunization 9</v>
      </c>
      <c r="E1130" s="35" t="s">
        <v>6267</v>
      </c>
    </row>
    <row r="1131" spans="1:5">
      <c r="A1131" s="58" t="s">
        <v>8489</v>
      </c>
      <c r="B1131" s="58" t="str">
        <f t="shared" si="37"/>
        <v>AP06831</v>
      </c>
      <c r="C1131" s="35" t="s">
        <v>8490</v>
      </c>
      <c r="D1131" s="35" t="str">
        <f t="shared" si="38"/>
        <v>06831 - Center Operations CSBG 83</v>
      </c>
      <c r="E1131" s="35" t="s">
        <v>6267</v>
      </c>
    </row>
    <row r="1132" spans="1:5">
      <c r="A1132" s="58" t="s">
        <v>8491</v>
      </c>
      <c r="B1132" s="58" t="str">
        <f t="shared" si="37"/>
        <v>AP06837</v>
      </c>
      <c r="C1132" s="35" t="s">
        <v>8492</v>
      </c>
      <c r="D1132" s="35" t="str">
        <f t="shared" si="38"/>
        <v>06837 - Mat Inf Health Advoc 9</v>
      </c>
      <c r="E1132" s="35" t="s">
        <v>6267</v>
      </c>
    </row>
    <row r="1133" spans="1:5">
      <c r="A1133" s="58" t="s">
        <v>8493</v>
      </c>
      <c r="B1133" s="58" t="str">
        <f t="shared" si="37"/>
        <v>AP06842</v>
      </c>
      <c r="C1133" s="35" t="s">
        <v>8494</v>
      </c>
      <c r="D1133" s="35" t="str">
        <f t="shared" si="38"/>
        <v>06842 - Minority Health 9</v>
      </c>
      <c r="E1133" s="35" t="s">
        <v>6267</v>
      </c>
    </row>
    <row r="1134" spans="1:5">
      <c r="A1134" s="58" t="s">
        <v>8495</v>
      </c>
      <c r="B1134" s="58" t="str">
        <f t="shared" si="37"/>
        <v>AP06843</v>
      </c>
      <c r="C1134" s="35" t="s">
        <v>8496</v>
      </c>
      <c r="D1134" s="35" t="str">
        <f t="shared" si="38"/>
        <v>06843 - DNC Outreach &amp; Advocacy 9</v>
      </c>
      <c r="E1134" s="35" t="s">
        <v>6267</v>
      </c>
    </row>
    <row r="1135" spans="1:5">
      <c r="A1135" s="58" t="s">
        <v>8497</v>
      </c>
      <c r="B1135" s="58" t="str">
        <f t="shared" si="37"/>
        <v>AP06844</v>
      </c>
      <c r="C1135" s="35" t="s">
        <v>8498</v>
      </c>
      <c r="D1135" s="35" t="str">
        <f t="shared" si="38"/>
        <v>06844 - Primary Care 6844</v>
      </c>
      <c r="E1135" s="35" t="s">
        <v>6267</v>
      </c>
    </row>
    <row r="1136" spans="1:5">
      <c r="A1136" s="58" t="s">
        <v>8499</v>
      </c>
      <c r="B1136" s="58" t="str">
        <f t="shared" si="37"/>
        <v>AP06845</v>
      </c>
      <c r="C1136" s="35" t="s">
        <v>8500</v>
      </c>
      <c r="D1136" s="35" t="str">
        <f t="shared" si="38"/>
        <v>06845 - Refugee Health Screening 9</v>
      </c>
      <c r="E1136" s="35" t="s">
        <v>6267</v>
      </c>
    </row>
    <row r="1137" spans="1:5">
      <c r="A1137" s="58" t="s">
        <v>8501</v>
      </c>
      <c r="B1137" s="58" t="str">
        <f t="shared" si="37"/>
        <v>AP06847</v>
      </c>
      <c r="C1137" s="35" t="s">
        <v>8502</v>
      </c>
      <c r="D1137" s="35" t="str">
        <f t="shared" si="38"/>
        <v>06847 - STD Control 9</v>
      </c>
      <c r="E1137" s="35" t="s">
        <v>6267</v>
      </c>
    </row>
    <row r="1138" spans="1:5">
      <c r="A1138" s="58" t="s">
        <v>8503</v>
      </c>
      <c r="B1138" s="58" t="str">
        <f t="shared" si="37"/>
        <v>AP06849</v>
      </c>
      <c r="C1138" s="35" t="s">
        <v>8504</v>
      </c>
      <c r="D1138" s="35" t="str">
        <f t="shared" si="38"/>
        <v>06849 - Persons w_Aids Housing 6</v>
      </c>
      <c r="E1138" s="35" t="s">
        <v>6267</v>
      </c>
    </row>
    <row r="1139" spans="1:5">
      <c r="A1139" s="58" t="s">
        <v>8505</v>
      </c>
      <c r="B1139" s="58" t="str">
        <f t="shared" ref="B1139:B1202" si="39">"AP"&amp;A1139</f>
        <v>AP06850</v>
      </c>
      <c r="C1139" s="35" t="s">
        <v>8506</v>
      </c>
      <c r="D1139" s="35" t="str">
        <f t="shared" si="38"/>
        <v>06850 - Island View BG</v>
      </c>
      <c r="E1139" s="35" t="s">
        <v>6267</v>
      </c>
    </row>
    <row r="1140" spans="1:5">
      <c r="A1140" s="58" t="s">
        <v>8507</v>
      </c>
      <c r="B1140" s="58" t="str">
        <f t="shared" si="39"/>
        <v>AP06851</v>
      </c>
      <c r="C1140" s="35" t="s">
        <v>8508</v>
      </c>
      <c r="D1140" s="35" t="str">
        <f t="shared" si="38"/>
        <v>06851 - Healthy Start Initiative 8</v>
      </c>
      <c r="E1140" s="35" t="s">
        <v>6267</v>
      </c>
    </row>
    <row r="1141" spans="1:5">
      <c r="A1141" s="58" t="s">
        <v>8509</v>
      </c>
      <c r="B1141" s="58" t="str">
        <f t="shared" si="39"/>
        <v>AP06852</v>
      </c>
      <c r="C1141" s="35" t="s">
        <v>8510</v>
      </c>
      <c r="D1141" s="35" t="str">
        <f t="shared" si="38"/>
        <v>06852 - TB Prev &amp; Control 12</v>
      </c>
      <c r="E1141" s="35" t="s">
        <v>6267</v>
      </c>
    </row>
    <row r="1142" spans="1:5">
      <c r="A1142" s="58" t="s">
        <v>8511</v>
      </c>
      <c r="B1142" s="58" t="str">
        <f t="shared" si="39"/>
        <v>AP06854</v>
      </c>
      <c r="C1142" s="35" t="s">
        <v>8512</v>
      </c>
      <c r="D1142" s="35" t="str">
        <f t="shared" si="38"/>
        <v>06854 - CSHCS Outreach &amp; Advo</v>
      </c>
      <c r="E1142" s="35" t="s">
        <v>6267</v>
      </c>
    </row>
    <row r="1143" spans="1:5">
      <c r="A1143" s="58" t="s">
        <v>8513</v>
      </c>
      <c r="B1143" s="58" t="str">
        <f t="shared" si="39"/>
        <v>AP06856</v>
      </c>
      <c r="C1143" s="35" t="s">
        <v>8514</v>
      </c>
      <c r="D1143" s="35" t="str">
        <f t="shared" si="38"/>
        <v>06856 - Medicaid Outreach &amp; Advoc 9</v>
      </c>
      <c r="E1143" s="35" t="s">
        <v>6267</v>
      </c>
    </row>
    <row r="1144" spans="1:5">
      <c r="A1144" s="58" t="s">
        <v>8515</v>
      </c>
      <c r="B1144" s="58" t="str">
        <f t="shared" si="39"/>
        <v>AP06857</v>
      </c>
      <c r="C1144" s="35" t="s">
        <v>8516</v>
      </c>
      <c r="D1144" s="35" t="str">
        <f t="shared" si="38"/>
        <v>06857 - East Central Residents Coal NOF</v>
      </c>
      <c r="E1144" s="35" t="s">
        <v>6267</v>
      </c>
    </row>
    <row r="1145" spans="1:5">
      <c r="A1145" s="58" t="s">
        <v>8517</v>
      </c>
      <c r="B1145" s="58" t="str">
        <f t="shared" si="39"/>
        <v>AP06861</v>
      </c>
      <c r="C1145" s="35" t="s">
        <v>8518</v>
      </c>
      <c r="D1145" s="35" t="str">
        <f t="shared" si="38"/>
        <v>06861 - Afro_American Museum of Detroit BG</v>
      </c>
      <c r="E1145" s="35" t="s">
        <v>6267</v>
      </c>
    </row>
    <row r="1146" spans="1:5">
      <c r="A1146" s="58" t="s">
        <v>8519</v>
      </c>
      <c r="B1146" s="58" t="str">
        <f t="shared" si="39"/>
        <v>AP06862</v>
      </c>
      <c r="C1146" s="35" t="s">
        <v>8520</v>
      </c>
      <c r="D1146" s="35" t="str">
        <f t="shared" si="38"/>
        <v>06862 - Moderate Multi_Family Rehabilitation BG</v>
      </c>
      <c r="E1146" s="35" t="s">
        <v>6267</v>
      </c>
    </row>
    <row r="1147" spans="1:5">
      <c r="A1147" s="58" t="s">
        <v>8521</v>
      </c>
      <c r="B1147" s="58" t="str">
        <f t="shared" si="39"/>
        <v>AP06863</v>
      </c>
      <c r="C1147" s="35" t="s">
        <v>8522</v>
      </c>
      <c r="D1147" s="35" t="str">
        <f t="shared" si="38"/>
        <v>06863 - JJDP _ Noble Community Development Initiative</v>
      </c>
      <c r="E1147" s="35" t="s">
        <v>6267</v>
      </c>
    </row>
    <row r="1148" spans="1:5">
      <c r="A1148" s="58" t="s">
        <v>8523</v>
      </c>
      <c r="B1148" s="58" t="str">
        <f t="shared" si="39"/>
        <v>AP06868</v>
      </c>
      <c r="C1148" s="35" t="s">
        <v>8524</v>
      </c>
      <c r="D1148" s="35" t="str">
        <f t="shared" si="38"/>
        <v>06868 - Stop Violence Against Women 98</v>
      </c>
      <c r="E1148" s="35" t="s">
        <v>6267</v>
      </c>
    </row>
    <row r="1149" spans="1:5">
      <c r="A1149" s="58" t="s">
        <v>8525</v>
      </c>
      <c r="B1149" s="58" t="str">
        <f t="shared" si="39"/>
        <v>AP06869</v>
      </c>
      <c r="C1149" s="35" t="s">
        <v>8526</v>
      </c>
      <c r="D1149" s="35" t="str">
        <f t="shared" si="38"/>
        <v>06869 - School to Work FY99</v>
      </c>
      <c r="E1149" s="35" t="s">
        <v>6267</v>
      </c>
    </row>
    <row r="1150" spans="1:5">
      <c r="A1150" s="58" t="s">
        <v>8527</v>
      </c>
      <c r="B1150" s="58" t="str">
        <f t="shared" si="39"/>
        <v>AP06871</v>
      </c>
      <c r="C1150" s="35" t="s">
        <v>8528</v>
      </c>
      <c r="D1150" s="35" t="str">
        <f t="shared" si="38"/>
        <v>06871 - Detroit Urban League NOF</v>
      </c>
      <c r="E1150" s="35" t="s">
        <v>6267</v>
      </c>
    </row>
    <row r="1151" spans="1:5">
      <c r="A1151" s="58" t="s">
        <v>8529</v>
      </c>
      <c r="B1151" s="58" t="str">
        <f t="shared" si="39"/>
        <v>AP06873</v>
      </c>
      <c r="C1151" s="35" t="s">
        <v>8530</v>
      </c>
      <c r="D1151" s="35" t="str">
        <f t="shared" si="38"/>
        <v>06873 - Pav Mrkg @ 347 Intersections</v>
      </c>
      <c r="E1151" s="35" t="s">
        <v>6267</v>
      </c>
    </row>
    <row r="1152" spans="1:5">
      <c r="A1152" s="58" t="s">
        <v>8531</v>
      </c>
      <c r="B1152" s="58" t="str">
        <f t="shared" si="39"/>
        <v>AP06874</v>
      </c>
      <c r="C1152" s="35" t="s">
        <v>8532</v>
      </c>
      <c r="D1152" s="35" t="str">
        <f t="shared" si="38"/>
        <v>06874 - Eastside Reg Housing Association NOF</v>
      </c>
      <c r="E1152" s="35" t="s">
        <v>6267</v>
      </c>
    </row>
    <row r="1153" spans="1:5">
      <c r="A1153" s="58" t="s">
        <v>8533</v>
      </c>
      <c r="B1153" s="58" t="str">
        <f t="shared" si="39"/>
        <v>AP06877</v>
      </c>
      <c r="C1153" s="35" t="s">
        <v>8534</v>
      </c>
      <c r="D1153" s="35" t="str">
        <f t="shared" si="38"/>
        <v>06877 - Traffic Signal Modernization at 26 Intersections</v>
      </c>
      <c r="E1153" s="35" t="s">
        <v>6267</v>
      </c>
    </row>
    <row r="1154" spans="1:5">
      <c r="A1154" s="58" t="s">
        <v>8535</v>
      </c>
      <c r="B1154" s="58" t="str">
        <f t="shared" si="39"/>
        <v>AP06878</v>
      </c>
      <c r="C1154" s="35" t="s">
        <v>8536</v>
      </c>
      <c r="D1154" s="35" t="str">
        <f t="shared" si="38"/>
        <v>06878 - Noble Community Development Init</v>
      </c>
      <c r="E1154" s="35" t="s">
        <v>6267</v>
      </c>
    </row>
    <row r="1155" spans="1:5">
      <c r="A1155" s="58" t="s">
        <v>8537</v>
      </c>
      <c r="B1155" s="58" t="str">
        <f t="shared" si="39"/>
        <v>AP06880</v>
      </c>
      <c r="C1155" s="35" t="s">
        <v>8538</v>
      </c>
      <c r="D1155" s="35" t="str">
        <f t="shared" si="38"/>
        <v>06880 - Hubbard Farms Community Group NOF</v>
      </c>
      <c r="E1155" s="35" t="s">
        <v>6267</v>
      </c>
    </row>
    <row r="1156" spans="1:5">
      <c r="A1156" s="58" t="s">
        <v>8539</v>
      </c>
      <c r="B1156" s="58" t="str">
        <f t="shared" si="39"/>
        <v>AP06881</v>
      </c>
      <c r="C1156" s="35" t="s">
        <v>8540</v>
      </c>
      <c r="D1156" s="35" t="str">
        <f t="shared" ref="D1156:D1219" si="40">A1156&amp;" - "&amp;C1156</f>
        <v>06881 - Consumer Res and Assistance Center NOF</v>
      </c>
      <c r="E1156" s="35" t="s">
        <v>6267</v>
      </c>
    </row>
    <row r="1157" spans="1:5">
      <c r="A1157" s="58" t="s">
        <v>8541</v>
      </c>
      <c r="B1157" s="58" t="str">
        <f t="shared" si="39"/>
        <v>AP06883</v>
      </c>
      <c r="C1157" s="35" t="s">
        <v>8542</v>
      </c>
      <c r="D1157" s="35" t="str">
        <f t="shared" si="40"/>
        <v>06883 - League of Catholic Women NOF</v>
      </c>
      <c r="E1157" s="35" t="s">
        <v>6267</v>
      </c>
    </row>
    <row r="1158" spans="1:5">
      <c r="A1158" s="58" t="s">
        <v>8543</v>
      </c>
      <c r="B1158" s="58" t="str">
        <f t="shared" si="39"/>
        <v>AP06884</v>
      </c>
      <c r="C1158" s="35" t="s">
        <v>8544</v>
      </c>
      <c r="D1158" s="35" t="str">
        <f t="shared" si="40"/>
        <v>06884 - Lin_Dav_Parks_Tux Community Council NOF</v>
      </c>
      <c r="E1158" s="35" t="s">
        <v>6267</v>
      </c>
    </row>
    <row r="1159" spans="1:5">
      <c r="A1159" s="58" t="s">
        <v>8545</v>
      </c>
      <c r="B1159" s="58" t="str">
        <f t="shared" si="39"/>
        <v>AP06889</v>
      </c>
      <c r="C1159" s="35" t="s">
        <v>8546</v>
      </c>
      <c r="D1159" s="35" t="str">
        <f t="shared" si="40"/>
        <v>06889 - Plymouth Rd Business Association NOF</v>
      </c>
      <c r="E1159" s="35" t="s">
        <v>6267</v>
      </c>
    </row>
    <row r="1160" spans="1:5">
      <c r="A1160" s="58" t="s">
        <v>8547</v>
      </c>
      <c r="B1160" s="58" t="str">
        <f t="shared" si="39"/>
        <v>AP06891</v>
      </c>
      <c r="C1160" s="35" t="s">
        <v>8548</v>
      </c>
      <c r="D1160" s="35" t="str">
        <f t="shared" si="40"/>
        <v>06891 - Detroit Southeast Little League NOF</v>
      </c>
      <c r="E1160" s="35" t="s">
        <v>6267</v>
      </c>
    </row>
    <row r="1161" spans="1:5">
      <c r="A1161" s="58" t="s">
        <v>8549</v>
      </c>
      <c r="B1161" s="58" t="str">
        <f t="shared" si="39"/>
        <v>AP06898</v>
      </c>
      <c r="C1161" s="35" t="s">
        <v>8550</v>
      </c>
      <c r="D1161" s="35" t="str">
        <f t="shared" si="40"/>
        <v>06898 - We Care About Van Dyke_Seven Mile NOF</v>
      </c>
      <c r="E1161" s="35" t="s">
        <v>6267</v>
      </c>
    </row>
    <row r="1162" spans="1:5">
      <c r="A1162" s="58" t="s">
        <v>8551</v>
      </c>
      <c r="B1162" s="58" t="str">
        <f t="shared" si="39"/>
        <v>AP06899</v>
      </c>
      <c r="C1162" s="35" t="s">
        <v>8552</v>
      </c>
      <c r="D1162" s="35" t="str">
        <f t="shared" si="40"/>
        <v>06899 - Moments of Truth NOF</v>
      </c>
      <c r="E1162" s="35" t="s">
        <v>6267</v>
      </c>
    </row>
    <row r="1163" spans="1:5">
      <c r="A1163" s="58" t="s">
        <v>8553</v>
      </c>
      <c r="B1163" s="58" t="str">
        <f t="shared" si="39"/>
        <v>AP06902</v>
      </c>
      <c r="C1163" s="35" t="s">
        <v>8554</v>
      </c>
      <c r="D1163" s="35" t="str">
        <f t="shared" si="40"/>
        <v>06902 - Sub_Abuse Coordin Agcy 9_99</v>
      </c>
      <c r="E1163" s="35" t="s">
        <v>6267</v>
      </c>
    </row>
    <row r="1164" spans="1:5">
      <c r="A1164" s="58" t="s">
        <v>8555</v>
      </c>
      <c r="B1164" s="58" t="str">
        <f t="shared" si="39"/>
        <v>AP06903</v>
      </c>
      <c r="C1164" s="35" t="s">
        <v>8556</v>
      </c>
      <c r="D1164" s="35" t="str">
        <f t="shared" si="40"/>
        <v>06903 - Brightmoor Community Organization NOF</v>
      </c>
      <c r="E1164" s="35" t="s">
        <v>6267</v>
      </c>
    </row>
    <row r="1165" spans="1:5">
      <c r="A1165" s="568" t="s">
        <v>8557</v>
      </c>
      <c r="B1165" s="58" t="str">
        <f t="shared" si="39"/>
        <v>AP06906</v>
      </c>
      <c r="C1165" s="35" t="s">
        <v>8558</v>
      </c>
      <c r="D1165" s="35" t="str">
        <f t="shared" si="40"/>
        <v>06906 - WAT Depreciation and Bad Debts</v>
      </c>
      <c r="E1165" s="35" t="s">
        <v>6267</v>
      </c>
    </row>
    <row r="1166" spans="1:5">
      <c r="A1166" s="568" t="s">
        <v>8559</v>
      </c>
      <c r="B1166" s="58" t="str">
        <f t="shared" si="39"/>
        <v>AP06907</v>
      </c>
      <c r="C1166" s="35" t="s">
        <v>8560</v>
      </c>
      <c r="D1166" s="35" t="str">
        <f t="shared" si="40"/>
        <v>06907 - SEW Depreciation and Bad Debts</v>
      </c>
      <c r="E1166" s="35" t="s">
        <v>6267</v>
      </c>
    </row>
    <row r="1167" spans="1:5">
      <c r="A1167" s="568" t="s">
        <v>8561</v>
      </c>
      <c r="B1167" s="58" t="str">
        <f t="shared" si="39"/>
        <v>AP06913</v>
      </c>
      <c r="C1167" s="35" t="s">
        <v>8562</v>
      </c>
      <c r="D1167" s="35" t="str">
        <f t="shared" si="40"/>
        <v>06913 - WAT Cost Clearing - Water Stores</v>
      </c>
      <c r="E1167" s="35" t="s">
        <v>6267</v>
      </c>
    </row>
    <row r="1168" spans="1:5">
      <c r="A1168" s="568" t="s">
        <v>8563</v>
      </c>
      <c r="B1168" s="58" t="str">
        <f t="shared" si="39"/>
        <v>AP06914</v>
      </c>
      <c r="C1168" s="35" t="s">
        <v>8564</v>
      </c>
      <c r="D1168" s="35" t="str">
        <f t="shared" si="40"/>
        <v>06914 - SEW Cost Clearing - Sewage Stores</v>
      </c>
      <c r="E1168" s="35" t="s">
        <v>6267</v>
      </c>
    </row>
    <row r="1169" spans="1:5">
      <c r="A1169" s="58" t="s">
        <v>8565</v>
      </c>
      <c r="B1169" s="58" t="str">
        <f t="shared" si="39"/>
        <v>AP06915</v>
      </c>
      <c r="C1169" s="35" t="s">
        <v>8566</v>
      </c>
      <c r="D1169" s="35" t="str">
        <f t="shared" si="40"/>
        <v>06915 - Bryne Memorial Formula Grant</v>
      </c>
      <c r="E1169" s="35" t="s">
        <v>6267</v>
      </c>
    </row>
    <row r="1170" spans="1:5">
      <c r="A1170" s="58" t="s">
        <v>8567</v>
      </c>
      <c r="B1170" s="58" t="str">
        <f t="shared" si="39"/>
        <v>AP06916</v>
      </c>
      <c r="C1170" s="35" t="s">
        <v>8568</v>
      </c>
      <c r="D1170" s="35" t="str">
        <f t="shared" si="40"/>
        <v>06916 - Information Referral N_C 98</v>
      </c>
      <c r="E1170" s="35" t="s">
        <v>6267</v>
      </c>
    </row>
    <row r="1171" spans="1:5">
      <c r="A1171" s="58" t="s">
        <v>8569</v>
      </c>
      <c r="B1171" s="58" t="str">
        <f t="shared" si="39"/>
        <v>AP06920</v>
      </c>
      <c r="C1171" s="35" t="s">
        <v>8570</v>
      </c>
      <c r="D1171" s="35" t="str">
        <f t="shared" si="40"/>
        <v>06920 - Information Referral 98</v>
      </c>
      <c r="E1171" s="35" t="s">
        <v>6267</v>
      </c>
    </row>
    <row r="1172" spans="1:5">
      <c r="A1172" s="58" t="s">
        <v>8571</v>
      </c>
      <c r="B1172" s="58" t="str">
        <f t="shared" si="39"/>
        <v>AP06921</v>
      </c>
      <c r="C1172" s="35" t="s">
        <v>8572</v>
      </c>
      <c r="D1172" s="35" t="str">
        <f t="shared" si="40"/>
        <v>06921 - Governor's Scholarship Grant</v>
      </c>
      <c r="E1172" s="35" t="s">
        <v>6267</v>
      </c>
    </row>
    <row r="1173" spans="1:5">
      <c r="A1173" s="58" t="s">
        <v>8573</v>
      </c>
      <c r="B1173" s="58" t="str">
        <f t="shared" si="39"/>
        <v>AP06924</v>
      </c>
      <c r="C1173" s="35" t="s">
        <v>8574</v>
      </c>
      <c r="D1173" s="35" t="str">
        <f t="shared" si="40"/>
        <v>06924 - Whisk NOF</v>
      </c>
      <c r="E1173" s="35" t="s">
        <v>6267</v>
      </c>
    </row>
    <row r="1174" spans="1:5">
      <c r="A1174" s="568" t="s">
        <v>8575</v>
      </c>
      <c r="B1174" s="58" t="str">
        <f t="shared" si="39"/>
        <v>AP06925</v>
      </c>
      <c r="C1174" s="35" t="s">
        <v>8576</v>
      </c>
      <c r="D1174" s="35" t="str">
        <f t="shared" si="40"/>
        <v>06925 - Non Dept Casino Site Support &amp; Infrastructure Improvement</v>
      </c>
      <c r="E1174" s="35" t="s">
        <v>6267</v>
      </c>
    </row>
    <row r="1175" spans="1:5">
      <c r="A1175" s="58" t="s">
        <v>8577</v>
      </c>
      <c r="B1175" s="58" t="str">
        <f t="shared" si="39"/>
        <v>AP06926</v>
      </c>
      <c r="C1175" s="35" t="s">
        <v>8578</v>
      </c>
      <c r="D1175" s="35" t="str">
        <f t="shared" si="40"/>
        <v>06926 - Repl</v>
      </c>
      <c r="E1175" s="35" t="s">
        <v>6267</v>
      </c>
    </row>
    <row r="1176" spans="1:5">
      <c r="A1176" s="58" t="s">
        <v>8579</v>
      </c>
      <c r="B1176" s="58" t="str">
        <f t="shared" si="39"/>
        <v>AP06929</v>
      </c>
      <c r="C1176" s="35" t="s">
        <v>8580</v>
      </c>
      <c r="D1176" s="35" t="str">
        <f t="shared" si="40"/>
        <v>06929 - Youth Arts Brigade Yr2</v>
      </c>
      <c r="E1176" s="35" t="s">
        <v>6267</v>
      </c>
    </row>
    <row r="1177" spans="1:5">
      <c r="A1177" s="58" t="s">
        <v>8581</v>
      </c>
      <c r="B1177" s="58" t="str">
        <f t="shared" si="39"/>
        <v>AP06931</v>
      </c>
      <c r="C1177" s="35" t="s">
        <v>8582</v>
      </c>
      <c r="D1177" s="35" t="str">
        <f t="shared" si="40"/>
        <v>06931 - Illegal Dumping Site Security</v>
      </c>
      <c r="E1177" s="35" t="s">
        <v>6267</v>
      </c>
    </row>
    <row r="1178" spans="1:5">
      <c r="A1178" s="58" t="s">
        <v>8583</v>
      </c>
      <c r="B1178" s="58" t="str">
        <f t="shared" si="39"/>
        <v>AP06953</v>
      </c>
      <c r="C1178" s="35" t="s">
        <v>8584</v>
      </c>
      <c r="D1178" s="35" t="str">
        <f t="shared" si="40"/>
        <v>06953 - Demo_Neighborhood Rest</v>
      </c>
      <c r="E1178" s="35" t="s">
        <v>6267</v>
      </c>
    </row>
    <row r="1179" spans="1:5">
      <c r="A1179" s="58" t="s">
        <v>8585</v>
      </c>
      <c r="B1179" s="58" t="str">
        <f t="shared" si="39"/>
        <v>AP06958</v>
      </c>
      <c r="C1179" s="35" t="s">
        <v>8586</v>
      </c>
      <c r="D1179" s="35" t="str">
        <f t="shared" si="40"/>
        <v>06958 - Medicaid Substance Abuse 9</v>
      </c>
      <c r="E1179" s="35" t="s">
        <v>6267</v>
      </c>
    </row>
    <row r="1180" spans="1:5">
      <c r="A1180" s="58" t="s">
        <v>8587</v>
      </c>
      <c r="B1180" s="58" t="str">
        <f t="shared" si="39"/>
        <v>AP06960</v>
      </c>
      <c r="C1180" s="35" t="s">
        <v>8588</v>
      </c>
      <c r="D1180" s="35" t="str">
        <f t="shared" si="40"/>
        <v>06960 - Project Rap _ Yr III</v>
      </c>
      <c r="E1180" s="35" t="s">
        <v>6267</v>
      </c>
    </row>
    <row r="1181" spans="1:5">
      <c r="A1181" s="58" t="s">
        <v>8589</v>
      </c>
      <c r="B1181" s="58" t="str">
        <f t="shared" si="39"/>
        <v>AP06961</v>
      </c>
      <c r="C1181" s="35" t="s">
        <v>8590</v>
      </c>
      <c r="D1181" s="35" t="str">
        <f t="shared" si="40"/>
        <v>06961 - Rap III</v>
      </c>
      <c r="E1181" s="35" t="s">
        <v>6267</v>
      </c>
    </row>
    <row r="1182" spans="1:5">
      <c r="A1182" s="58" t="s">
        <v>8591</v>
      </c>
      <c r="B1182" s="58" t="str">
        <f t="shared" si="39"/>
        <v>AP06965</v>
      </c>
      <c r="C1182" s="35" t="s">
        <v>8592</v>
      </c>
      <c r="D1182" s="35" t="str">
        <f t="shared" si="40"/>
        <v>06965 - Emergency Shelter Grant_</v>
      </c>
      <c r="E1182" s="35" t="s">
        <v>6267</v>
      </c>
    </row>
    <row r="1183" spans="1:5">
      <c r="A1183" s="58" t="s">
        <v>8593</v>
      </c>
      <c r="B1183" s="58" t="str">
        <f t="shared" si="39"/>
        <v>AP06971</v>
      </c>
      <c r="C1183" s="35" t="s">
        <v>8594</v>
      </c>
      <c r="D1183" s="35" t="str">
        <f t="shared" si="40"/>
        <v>06971 - CDBG Homeless Activities</v>
      </c>
      <c r="E1183" s="35" t="s">
        <v>6267</v>
      </c>
    </row>
    <row r="1184" spans="1:5">
      <c r="A1184" s="58" t="s">
        <v>8595</v>
      </c>
      <c r="B1184" s="58" t="str">
        <f t="shared" si="39"/>
        <v>AP06973</v>
      </c>
      <c r="C1184" s="35" t="s">
        <v>8596</v>
      </c>
      <c r="D1184" s="35" t="str">
        <f t="shared" si="40"/>
        <v>06973 - Supportive Housing</v>
      </c>
      <c r="E1184" s="35" t="s">
        <v>6267</v>
      </c>
    </row>
    <row r="1185" spans="1:5">
      <c r="A1185" s="58" t="s">
        <v>8597</v>
      </c>
      <c r="B1185" s="58" t="str">
        <f t="shared" si="39"/>
        <v>AP06981</v>
      </c>
      <c r="C1185" s="35" t="s">
        <v>8598</v>
      </c>
      <c r="D1185" s="35" t="str">
        <f t="shared" si="40"/>
        <v>06981 - Senior Center Staffing_</v>
      </c>
      <c r="E1185" s="35" t="s">
        <v>6267</v>
      </c>
    </row>
    <row r="1186" spans="1:5">
      <c r="A1186" s="58" t="s">
        <v>8599</v>
      </c>
      <c r="B1186" s="58" t="str">
        <f t="shared" si="39"/>
        <v>AP06982</v>
      </c>
      <c r="C1186" s="35" t="s">
        <v>8600</v>
      </c>
      <c r="D1186" s="35" t="str">
        <f t="shared" si="40"/>
        <v>06982 - Senior Center Staffing 6982</v>
      </c>
      <c r="E1186" s="35" t="s">
        <v>6267</v>
      </c>
    </row>
    <row r="1187" spans="1:5">
      <c r="A1187" s="58" t="s">
        <v>8601</v>
      </c>
      <c r="B1187" s="58" t="str">
        <f t="shared" si="39"/>
        <v>AP06983</v>
      </c>
      <c r="C1187" s="35" t="s">
        <v>8602</v>
      </c>
      <c r="D1187" s="35" t="str">
        <f t="shared" si="40"/>
        <v>06983 - Adult Day Care 9</v>
      </c>
      <c r="E1187" s="35" t="s">
        <v>6267</v>
      </c>
    </row>
    <row r="1188" spans="1:5">
      <c r="A1188" s="58" t="s">
        <v>8603</v>
      </c>
      <c r="B1188" s="58" t="str">
        <f t="shared" si="39"/>
        <v>AP06990</v>
      </c>
      <c r="C1188" s="35" t="s">
        <v>8604</v>
      </c>
      <c r="D1188" s="35" t="str">
        <f t="shared" si="40"/>
        <v>06990 - Adult Day Care In Kind 9</v>
      </c>
      <c r="E1188" s="35" t="s">
        <v>6267</v>
      </c>
    </row>
    <row r="1189" spans="1:5">
      <c r="A1189" s="58" t="s">
        <v>8605</v>
      </c>
      <c r="B1189" s="58" t="str">
        <f t="shared" si="39"/>
        <v>AP07014</v>
      </c>
      <c r="C1189" s="35" t="s">
        <v>8606</v>
      </c>
      <c r="D1189" s="35" t="str">
        <f t="shared" si="40"/>
        <v>07014 - Uniroyal Demolition Detroit Renaissance</v>
      </c>
      <c r="E1189" s="35" t="s">
        <v>6267</v>
      </c>
    </row>
    <row r="1190" spans="1:5">
      <c r="A1190" s="58" t="s">
        <v>8607</v>
      </c>
      <c r="B1190" s="58" t="str">
        <f t="shared" si="39"/>
        <v>AP07024</v>
      </c>
      <c r="C1190" s="35" t="s">
        <v>8608</v>
      </c>
      <c r="D1190" s="35" t="str">
        <f t="shared" si="40"/>
        <v>07024 - GREAT</v>
      </c>
      <c r="E1190" s="35" t="s">
        <v>6267</v>
      </c>
    </row>
    <row r="1191" spans="1:5">
      <c r="A1191" s="58" t="s">
        <v>8609</v>
      </c>
      <c r="B1191" s="58" t="str">
        <f t="shared" si="39"/>
        <v>AP07025</v>
      </c>
      <c r="C1191" s="35" t="s">
        <v>8610</v>
      </c>
      <c r="D1191" s="35" t="str">
        <f t="shared" si="40"/>
        <v>07025 - Integrated Booking System_</v>
      </c>
      <c r="E1191" s="35" t="s">
        <v>6267</v>
      </c>
    </row>
    <row r="1192" spans="1:5">
      <c r="A1192" s="58" t="s">
        <v>8611</v>
      </c>
      <c r="B1192" s="58" t="str">
        <f t="shared" si="39"/>
        <v>AP07026</v>
      </c>
      <c r="C1192" s="35" t="s">
        <v>8612</v>
      </c>
      <c r="D1192" s="35" t="str">
        <f t="shared" si="40"/>
        <v>07026 - D.H.C. Peter Claver</v>
      </c>
      <c r="E1192" s="35" t="s">
        <v>6267</v>
      </c>
    </row>
    <row r="1193" spans="1:5">
      <c r="A1193" s="58" t="s">
        <v>8613</v>
      </c>
      <c r="B1193" s="58" t="str">
        <f t="shared" si="39"/>
        <v>AP07036</v>
      </c>
      <c r="C1193" s="35" t="s">
        <v>8614</v>
      </c>
      <c r="D1193" s="35" t="str">
        <f t="shared" si="40"/>
        <v>07036 - Resurf_Clark, Porter &amp; Scotten</v>
      </c>
      <c r="E1193" s="35" t="s">
        <v>6267</v>
      </c>
    </row>
    <row r="1194" spans="1:5">
      <c r="A1194" s="58" t="s">
        <v>8615</v>
      </c>
      <c r="B1194" s="58" t="str">
        <f t="shared" si="39"/>
        <v>AP07043</v>
      </c>
      <c r="C1194" s="35" t="s">
        <v>8616</v>
      </c>
      <c r="D1194" s="35" t="str">
        <f t="shared" si="40"/>
        <v>07043 - Resurf_Charlevoix, Dickerson</v>
      </c>
      <c r="E1194" s="35" t="s">
        <v>6267</v>
      </c>
    </row>
    <row r="1195" spans="1:5">
      <c r="A1195" s="58" t="s">
        <v>8617</v>
      </c>
      <c r="B1195" s="58" t="str">
        <f t="shared" si="39"/>
        <v>AP07048</v>
      </c>
      <c r="C1195" s="35" t="s">
        <v>8618</v>
      </c>
      <c r="D1195" s="35" t="str">
        <f t="shared" si="40"/>
        <v>07048 - Victim Assistance</v>
      </c>
      <c r="E1195" s="35" t="s">
        <v>6267</v>
      </c>
    </row>
    <row r="1196" spans="1:5">
      <c r="A1196" s="58" t="s">
        <v>8619</v>
      </c>
      <c r="B1196" s="58" t="str">
        <f t="shared" si="39"/>
        <v>AP07049</v>
      </c>
      <c r="C1196" s="35" t="s">
        <v>8620</v>
      </c>
      <c r="D1196" s="35" t="str">
        <f t="shared" si="40"/>
        <v>07049 - SELECT</v>
      </c>
      <c r="E1196" s="35" t="s">
        <v>6267</v>
      </c>
    </row>
    <row r="1197" spans="1:5">
      <c r="A1197" s="58" t="s">
        <v>8621</v>
      </c>
      <c r="B1197" s="58" t="str">
        <f t="shared" si="39"/>
        <v>AP07050</v>
      </c>
      <c r="C1197" s="35" t="s">
        <v>8622</v>
      </c>
      <c r="D1197" s="35" t="str">
        <f t="shared" si="40"/>
        <v>07050 - SOYBEAN</v>
      </c>
      <c r="E1197" s="35" t="s">
        <v>6267</v>
      </c>
    </row>
    <row r="1198" spans="1:5">
      <c r="A1198" s="58" t="s">
        <v>8623</v>
      </c>
      <c r="B1198" s="58" t="str">
        <f t="shared" si="39"/>
        <v>AP07052</v>
      </c>
      <c r="C1198" s="35" t="s">
        <v>8624</v>
      </c>
      <c r="D1198" s="35" t="str">
        <f t="shared" si="40"/>
        <v>07052 - HUD Safe Neighborhood</v>
      </c>
      <c r="E1198" s="35" t="s">
        <v>6267</v>
      </c>
    </row>
    <row r="1199" spans="1:5">
      <c r="A1199" s="58" t="s">
        <v>8625</v>
      </c>
      <c r="B1199" s="58" t="str">
        <f t="shared" si="39"/>
        <v>AP07053</v>
      </c>
      <c r="C1199" s="35" t="s">
        <v>8626</v>
      </c>
      <c r="D1199" s="35" t="str">
        <f t="shared" si="40"/>
        <v>07053 - Domestic Violence Proj 98</v>
      </c>
      <c r="E1199" s="35" t="s">
        <v>6267</v>
      </c>
    </row>
    <row r="1200" spans="1:5">
      <c r="A1200" s="58" t="s">
        <v>8627</v>
      </c>
      <c r="B1200" s="58" t="str">
        <f t="shared" si="39"/>
        <v>AP07059</v>
      </c>
      <c r="C1200" s="35" t="s">
        <v>6097</v>
      </c>
      <c r="D1200" s="35" t="str">
        <f t="shared" si="40"/>
        <v>07059 - North Industrial</v>
      </c>
      <c r="E1200" s="35" t="s">
        <v>6267</v>
      </c>
    </row>
    <row r="1201" spans="1:5">
      <c r="A1201" s="58" t="s">
        <v>8628</v>
      </c>
      <c r="B1201" s="58" t="str">
        <f t="shared" si="39"/>
        <v>AP07060</v>
      </c>
      <c r="C1201" s="35" t="s">
        <v>8629</v>
      </c>
      <c r="D1201" s="35" t="str">
        <f t="shared" si="40"/>
        <v>07060 - Wholesale Distribution #1</v>
      </c>
      <c r="E1201" s="35" t="s">
        <v>6267</v>
      </c>
    </row>
    <row r="1202" spans="1:5">
      <c r="A1202" s="58" t="s">
        <v>8630</v>
      </c>
      <c r="B1202" s="58" t="str">
        <f t="shared" si="39"/>
        <v>AP07085</v>
      </c>
      <c r="C1202" s="35" t="s">
        <v>8631</v>
      </c>
      <c r="D1202" s="35" t="str">
        <f t="shared" si="40"/>
        <v>07085 - Crowell Recreation Center OSA</v>
      </c>
      <c r="E1202" s="35" t="s">
        <v>6267</v>
      </c>
    </row>
    <row r="1203" spans="1:5">
      <c r="A1203" s="58" t="s">
        <v>8632</v>
      </c>
      <c r="B1203" s="58" t="str">
        <f t="shared" ref="B1203:B1266" si="41">"AP"&amp;A1203</f>
        <v>AP07108</v>
      </c>
      <c r="C1203" s="35" t="s">
        <v>8633</v>
      </c>
      <c r="D1203" s="35" t="str">
        <f t="shared" si="40"/>
        <v>07108 - Krainzwood Community Council NOF</v>
      </c>
      <c r="E1203" s="35" t="s">
        <v>6267</v>
      </c>
    </row>
    <row r="1204" spans="1:5">
      <c r="A1204" s="58" t="s">
        <v>8634</v>
      </c>
      <c r="B1204" s="58" t="str">
        <f t="shared" si="41"/>
        <v>AP07109</v>
      </c>
      <c r="C1204" s="35" t="s">
        <v>8635</v>
      </c>
      <c r="D1204" s="35" t="str">
        <f t="shared" si="40"/>
        <v>07109 - Pavement Marking @ Inter</v>
      </c>
      <c r="E1204" s="35" t="s">
        <v>6267</v>
      </c>
    </row>
    <row r="1205" spans="1:5">
      <c r="A1205" s="58" t="s">
        <v>8636</v>
      </c>
      <c r="B1205" s="58" t="str">
        <f t="shared" si="41"/>
        <v>AP07110</v>
      </c>
      <c r="C1205" s="35" t="s">
        <v>8637</v>
      </c>
      <c r="D1205" s="35" t="str">
        <f t="shared" si="40"/>
        <v>07110 - Resurf_Along W Gd Blvd_Goddard</v>
      </c>
      <c r="E1205" s="35" t="s">
        <v>6267</v>
      </c>
    </row>
    <row r="1206" spans="1:5">
      <c r="A1206" s="58" t="s">
        <v>8638</v>
      </c>
      <c r="B1206" s="58" t="str">
        <f t="shared" si="41"/>
        <v>AP07113</v>
      </c>
      <c r="C1206" s="35" t="s">
        <v>8639</v>
      </c>
      <c r="D1206" s="35" t="str">
        <f t="shared" si="40"/>
        <v>07113 - U_Snap_Bac BG</v>
      </c>
      <c r="E1206" s="35" t="s">
        <v>6267</v>
      </c>
    </row>
    <row r="1207" spans="1:5">
      <c r="A1207" s="58" t="s">
        <v>8640</v>
      </c>
      <c r="B1207" s="58" t="str">
        <f t="shared" si="41"/>
        <v>AP07115</v>
      </c>
      <c r="C1207" s="35" t="s">
        <v>8641</v>
      </c>
      <c r="D1207" s="35" t="str">
        <f t="shared" si="40"/>
        <v>07115 - Resurf_Along Burt Rd_Greenfield</v>
      </c>
      <c r="E1207" s="35" t="s">
        <v>6267</v>
      </c>
    </row>
    <row r="1208" spans="1:5">
      <c r="A1208" s="58" t="s">
        <v>8642</v>
      </c>
      <c r="B1208" s="58" t="str">
        <f t="shared" si="41"/>
        <v>AP07116</v>
      </c>
      <c r="C1208" s="35" t="s">
        <v>8643</v>
      </c>
      <c r="D1208" s="35" t="str">
        <f t="shared" si="40"/>
        <v>07116 - Resurf_Along Dickerson Harper</v>
      </c>
      <c r="E1208" s="35" t="s">
        <v>6267</v>
      </c>
    </row>
    <row r="1209" spans="1:5">
      <c r="A1209" s="58" t="s">
        <v>8644</v>
      </c>
      <c r="B1209" s="58" t="str">
        <f t="shared" si="41"/>
        <v>AP07122</v>
      </c>
      <c r="C1209" s="35" t="s">
        <v>8645</v>
      </c>
      <c r="D1209" s="35" t="str">
        <f t="shared" si="40"/>
        <v>07122 - Western Wayne Auto Theft IV</v>
      </c>
      <c r="E1209" s="35" t="s">
        <v>6267</v>
      </c>
    </row>
    <row r="1210" spans="1:5">
      <c r="A1210" s="58" t="s">
        <v>8646</v>
      </c>
      <c r="B1210" s="58" t="str">
        <f t="shared" si="41"/>
        <v>AP07125</v>
      </c>
      <c r="C1210" s="35" t="s">
        <v>8647</v>
      </c>
      <c r="D1210" s="35" t="str">
        <f t="shared" si="40"/>
        <v>07125 - Screen Door</v>
      </c>
      <c r="E1210" s="35" t="s">
        <v>6267</v>
      </c>
    </row>
    <row r="1211" spans="1:5">
      <c r="A1211" s="58" t="s">
        <v>8648</v>
      </c>
      <c r="B1211" s="58" t="str">
        <f t="shared" si="41"/>
        <v>AP07131</v>
      </c>
      <c r="C1211" s="35" t="s">
        <v>8649</v>
      </c>
      <c r="D1211" s="35" t="str">
        <f t="shared" si="40"/>
        <v>07131 - Michigan Metro Girl Scout Council NOF</v>
      </c>
      <c r="E1211" s="35" t="s">
        <v>6267</v>
      </c>
    </row>
    <row r="1212" spans="1:5">
      <c r="A1212" s="58" t="s">
        <v>8650</v>
      </c>
      <c r="B1212" s="58" t="str">
        <f t="shared" si="41"/>
        <v>AP07132</v>
      </c>
      <c r="C1212" s="35" t="s">
        <v>8651</v>
      </c>
      <c r="D1212" s="35" t="str">
        <f t="shared" si="40"/>
        <v>07132 - Otsego Area Neighborhood Association NOF</v>
      </c>
      <c r="E1212" s="35" t="s">
        <v>6267</v>
      </c>
    </row>
    <row r="1213" spans="1:5">
      <c r="A1213" s="58" t="s">
        <v>8652</v>
      </c>
      <c r="B1213" s="58" t="str">
        <f t="shared" si="41"/>
        <v>AP07136</v>
      </c>
      <c r="C1213" s="35" t="s">
        <v>8653</v>
      </c>
      <c r="D1213" s="35" t="str">
        <f t="shared" si="40"/>
        <v>07136 - Sw Community and Neighborhood Dev NOF</v>
      </c>
      <c r="E1213" s="35" t="s">
        <v>6267</v>
      </c>
    </row>
    <row r="1214" spans="1:5">
      <c r="A1214" s="58" t="s">
        <v>8654</v>
      </c>
      <c r="B1214" s="58" t="str">
        <f t="shared" si="41"/>
        <v>AP07153</v>
      </c>
      <c r="C1214" s="35" t="s">
        <v>8655</v>
      </c>
      <c r="D1214" s="35" t="str">
        <f t="shared" si="40"/>
        <v>07153 - Headstart Program 85</v>
      </c>
      <c r="E1214" s="35" t="s">
        <v>6267</v>
      </c>
    </row>
    <row r="1215" spans="1:5">
      <c r="A1215" s="58" t="s">
        <v>8656</v>
      </c>
      <c r="B1215" s="58" t="str">
        <f t="shared" si="41"/>
        <v>AP07163</v>
      </c>
      <c r="C1215" s="35" t="s">
        <v>8657</v>
      </c>
      <c r="D1215" s="35" t="str">
        <f t="shared" si="40"/>
        <v>07163 - Church of Messiah Housing Corporation</v>
      </c>
      <c r="E1215" s="35" t="s">
        <v>6267</v>
      </c>
    </row>
    <row r="1216" spans="1:5">
      <c r="A1216" s="58" t="s">
        <v>8658</v>
      </c>
      <c r="B1216" s="58" t="str">
        <f t="shared" si="41"/>
        <v>AP07164</v>
      </c>
      <c r="C1216" s="35" t="s">
        <v>8659</v>
      </c>
      <c r="D1216" s="35" t="str">
        <f t="shared" si="40"/>
        <v>07164 - Auto Theft_</v>
      </c>
      <c r="E1216" s="35" t="s">
        <v>6267</v>
      </c>
    </row>
    <row r="1217" spans="1:5">
      <c r="A1217" s="58" t="s">
        <v>8660</v>
      </c>
      <c r="B1217" s="58" t="str">
        <f t="shared" si="41"/>
        <v>AP07165</v>
      </c>
      <c r="C1217" s="35" t="s">
        <v>8661</v>
      </c>
      <c r="D1217" s="35" t="str">
        <f t="shared" si="40"/>
        <v>07165 - Stop Violence Against Women 99</v>
      </c>
      <c r="E1217" s="35" t="s">
        <v>6267</v>
      </c>
    </row>
    <row r="1218" spans="1:5">
      <c r="A1218" s="58" t="s">
        <v>8662</v>
      </c>
      <c r="B1218" s="58" t="str">
        <f t="shared" si="41"/>
        <v>AP07169</v>
      </c>
      <c r="C1218" s="35" t="s">
        <v>8663</v>
      </c>
      <c r="D1218" s="35" t="str">
        <f t="shared" si="40"/>
        <v>07169 - Substance Abuse Assessment</v>
      </c>
      <c r="E1218" s="35" t="s">
        <v>6267</v>
      </c>
    </row>
    <row r="1219" spans="1:5">
      <c r="A1219" s="58" t="s">
        <v>8664</v>
      </c>
      <c r="B1219" s="58" t="str">
        <f t="shared" si="41"/>
        <v>AP07171</v>
      </c>
      <c r="C1219" s="35" t="s">
        <v>8665</v>
      </c>
      <c r="D1219" s="35" t="str">
        <f t="shared" si="40"/>
        <v>07171 - Bit Resurf</v>
      </c>
      <c r="E1219" s="35" t="s">
        <v>6267</v>
      </c>
    </row>
    <row r="1220" spans="1:5">
      <c r="A1220" s="58" t="s">
        <v>8666</v>
      </c>
      <c r="B1220" s="58" t="str">
        <f t="shared" si="41"/>
        <v>AP07174</v>
      </c>
      <c r="C1220" s="35" t="s">
        <v>8667</v>
      </c>
      <c r="D1220" s="35" t="str">
        <f t="shared" ref="D1220:D1283" si="42">A1220&amp;" - "&amp;C1220</f>
        <v>07174 - BJA II</v>
      </c>
      <c r="E1220" s="35" t="s">
        <v>6267</v>
      </c>
    </row>
    <row r="1221" spans="1:5">
      <c r="A1221" s="568" t="s">
        <v>8668</v>
      </c>
      <c r="B1221" s="58" t="str">
        <f t="shared" si="41"/>
        <v>AP07177</v>
      </c>
      <c r="C1221" s="35" t="s">
        <v>8669</v>
      </c>
      <c r="D1221" s="35" t="str">
        <f t="shared" si="42"/>
        <v>07177 - DPW Sidewalk Construction</v>
      </c>
      <c r="E1221" s="35" t="s">
        <v>6267</v>
      </c>
    </row>
    <row r="1222" spans="1:5">
      <c r="A1222" s="58" t="s">
        <v>8670</v>
      </c>
      <c r="B1222" s="58" t="str">
        <f t="shared" si="41"/>
        <v>AP07237</v>
      </c>
      <c r="C1222" s="35" t="s">
        <v>8671</v>
      </c>
      <c r="D1222" s="35" t="str">
        <f t="shared" si="42"/>
        <v>07237 - Opera_Theater Apprenticeship</v>
      </c>
      <c r="E1222" s="35" t="s">
        <v>6267</v>
      </c>
    </row>
    <row r="1223" spans="1:5">
      <c r="A1223" s="58" t="s">
        <v>8672</v>
      </c>
      <c r="B1223" s="58" t="str">
        <f t="shared" si="41"/>
        <v>AP07291</v>
      </c>
      <c r="C1223" s="35" t="s">
        <v>8673</v>
      </c>
      <c r="D1223" s="35" t="str">
        <f t="shared" si="42"/>
        <v>07291 - City Wide Residential Rehabilitation BG</v>
      </c>
      <c r="E1223" s="35" t="s">
        <v>6267</v>
      </c>
    </row>
    <row r="1224" spans="1:5">
      <c r="A1224" s="58" t="s">
        <v>8674</v>
      </c>
      <c r="B1224" s="58" t="str">
        <f t="shared" si="41"/>
        <v>AP07296</v>
      </c>
      <c r="C1224" s="35" t="s">
        <v>8675</v>
      </c>
      <c r="D1224" s="35" t="str">
        <f t="shared" si="42"/>
        <v>07296 - Self Help Addiction Rehabilitation NOF</v>
      </c>
      <c r="E1224" s="35" t="s">
        <v>6267</v>
      </c>
    </row>
    <row r="1225" spans="1:5">
      <c r="A1225" s="58" t="s">
        <v>8676</v>
      </c>
      <c r="B1225" s="58" t="str">
        <f t="shared" si="41"/>
        <v>AP07298</v>
      </c>
      <c r="C1225" s="35" t="s">
        <v>8677</v>
      </c>
      <c r="D1225" s="35" t="str">
        <f t="shared" si="42"/>
        <v>07298 - Art Center_Med Center UDI BG</v>
      </c>
      <c r="E1225" s="35" t="s">
        <v>6267</v>
      </c>
    </row>
    <row r="1226" spans="1:5">
      <c r="A1226" s="58" t="s">
        <v>8678</v>
      </c>
      <c r="B1226" s="58" t="str">
        <f t="shared" si="41"/>
        <v>AP07301</v>
      </c>
      <c r="C1226" s="35" t="s">
        <v>8679</v>
      </c>
      <c r="D1226" s="35" t="str">
        <f t="shared" si="42"/>
        <v>07301 - Development Disposition Service BG</v>
      </c>
      <c r="E1226" s="35" t="s">
        <v>6267</v>
      </c>
    </row>
    <row r="1227" spans="1:5">
      <c r="A1227" s="58" t="s">
        <v>8680</v>
      </c>
      <c r="B1227" s="58" t="str">
        <f t="shared" si="41"/>
        <v>AP07303</v>
      </c>
      <c r="C1227" s="35" t="s">
        <v>8681</v>
      </c>
      <c r="D1227" s="35" t="str">
        <f t="shared" si="42"/>
        <v>07303 - Wholesale District</v>
      </c>
      <c r="E1227" s="35" t="s">
        <v>6267</v>
      </c>
    </row>
    <row r="1228" spans="1:5">
      <c r="A1228" s="58" t="s">
        <v>8682</v>
      </c>
      <c r="B1228" s="58" t="str">
        <f t="shared" si="41"/>
        <v>AP07325</v>
      </c>
      <c r="C1228" s="35" t="s">
        <v>8683</v>
      </c>
      <c r="D1228" s="35" t="str">
        <f t="shared" si="42"/>
        <v>07325 - Charlevoix Village Association NOF</v>
      </c>
      <c r="E1228" s="35" t="s">
        <v>6267</v>
      </c>
    </row>
    <row r="1229" spans="1:5">
      <c r="A1229" s="58" t="s">
        <v>8684</v>
      </c>
      <c r="B1229" s="58" t="str">
        <f t="shared" si="41"/>
        <v>AP07326</v>
      </c>
      <c r="C1229" s="35" t="s">
        <v>8685</v>
      </c>
      <c r="D1229" s="35" t="str">
        <f t="shared" si="42"/>
        <v>07326 - Core City Neighborhoods NOF</v>
      </c>
      <c r="E1229" s="35" t="s">
        <v>6267</v>
      </c>
    </row>
    <row r="1230" spans="1:5">
      <c r="A1230" s="58" t="s">
        <v>8686</v>
      </c>
      <c r="B1230" s="58" t="str">
        <f t="shared" si="41"/>
        <v>AP07327</v>
      </c>
      <c r="C1230" s="35" t="s">
        <v>8687</v>
      </c>
      <c r="D1230" s="35" t="str">
        <f t="shared" si="42"/>
        <v>07327 - Detroit Institute for Children NOF</v>
      </c>
      <c r="E1230" s="35" t="s">
        <v>6267</v>
      </c>
    </row>
    <row r="1231" spans="1:5">
      <c r="A1231" s="58" t="s">
        <v>8688</v>
      </c>
      <c r="B1231" s="58" t="str">
        <f t="shared" si="41"/>
        <v>AP07328</v>
      </c>
      <c r="C1231" s="35" t="s">
        <v>8689</v>
      </c>
      <c r="D1231" s="35" t="str">
        <f t="shared" si="42"/>
        <v>07328 - Experimental Movement Incorporated NOF</v>
      </c>
      <c r="E1231" s="35" t="s">
        <v>6267</v>
      </c>
    </row>
    <row r="1232" spans="1:5">
      <c r="A1232" s="58" t="s">
        <v>8690</v>
      </c>
      <c r="B1232" s="58" t="str">
        <f t="shared" si="41"/>
        <v>AP07329</v>
      </c>
      <c r="C1232" s="35" t="s">
        <v>8691</v>
      </c>
      <c r="D1232" s="35" t="str">
        <f t="shared" si="42"/>
        <v>07329 - James Wadsworth Community Center NOF</v>
      </c>
      <c r="E1232" s="35" t="s">
        <v>6267</v>
      </c>
    </row>
    <row r="1233" spans="1:5">
      <c r="A1233" s="58" t="s">
        <v>8692</v>
      </c>
      <c r="B1233" s="58" t="str">
        <f t="shared" si="41"/>
        <v>AP07334</v>
      </c>
      <c r="C1233" s="35" t="s">
        <v>8693</v>
      </c>
      <c r="D1233" s="35" t="str">
        <f t="shared" si="42"/>
        <v>07334 - Inner City Alano Club NOF</v>
      </c>
      <c r="E1233" s="35" t="s">
        <v>6267</v>
      </c>
    </row>
    <row r="1234" spans="1:5">
      <c r="A1234" s="58" t="s">
        <v>8694</v>
      </c>
      <c r="B1234" s="58" t="str">
        <f t="shared" si="41"/>
        <v>AP07335</v>
      </c>
      <c r="C1234" s="35" t="s">
        <v>7845</v>
      </c>
      <c r="D1234" s="35" t="str">
        <f t="shared" si="42"/>
        <v>07335 - Jefferson</v>
      </c>
      <c r="E1234" s="35" t="s">
        <v>6267</v>
      </c>
    </row>
    <row r="1235" spans="1:5">
      <c r="A1235" s="58" t="s">
        <v>8695</v>
      </c>
      <c r="B1235" s="58" t="str">
        <f t="shared" si="41"/>
        <v>AP07337</v>
      </c>
      <c r="C1235" s="35" t="s">
        <v>8696</v>
      </c>
      <c r="D1235" s="35" t="str">
        <f t="shared" si="42"/>
        <v>07337 - Latino Family Services Incorporated NOF</v>
      </c>
      <c r="E1235" s="35" t="s">
        <v>6267</v>
      </c>
    </row>
    <row r="1236" spans="1:5">
      <c r="A1236" s="58" t="s">
        <v>8697</v>
      </c>
      <c r="B1236" s="58" t="str">
        <f t="shared" si="41"/>
        <v>AP07342</v>
      </c>
      <c r="C1236" s="35" t="s">
        <v>8698</v>
      </c>
      <c r="D1236" s="35" t="str">
        <f t="shared" si="42"/>
        <v>07342 - Mt Elliott</v>
      </c>
      <c r="E1236" s="35" t="s">
        <v>6267</v>
      </c>
    </row>
    <row r="1237" spans="1:5">
      <c r="A1237" s="58" t="s">
        <v>8699</v>
      </c>
      <c r="B1237" s="58" t="str">
        <f t="shared" si="41"/>
        <v>AP07344</v>
      </c>
      <c r="C1237" s="35" t="s">
        <v>8700</v>
      </c>
      <c r="D1237" s="35" t="str">
        <f t="shared" si="42"/>
        <v>07344 - New Day Church of Deliverance NOF</v>
      </c>
      <c r="E1237" s="35" t="s">
        <v>6267</v>
      </c>
    </row>
    <row r="1238" spans="1:5">
      <c r="A1238" s="58" t="s">
        <v>8701</v>
      </c>
      <c r="B1238" s="58" t="str">
        <f t="shared" si="41"/>
        <v>AP07351</v>
      </c>
      <c r="C1238" s="35" t="s">
        <v>8702</v>
      </c>
      <c r="D1238" s="35" t="str">
        <f t="shared" si="42"/>
        <v>07351 - St John Community Center NOF</v>
      </c>
      <c r="E1238" s="35" t="s">
        <v>6267</v>
      </c>
    </row>
    <row r="1239" spans="1:5">
      <c r="A1239" s="58" t="s">
        <v>8703</v>
      </c>
      <c r="B1239" s="58" t="str">
        <f t="shared" si="41"/>
        <v>AP07352</v>
      </c>
      <c r="C1239" s="35" t="s">
        <v>8704</v>
      </c>
      <c r="D1239" s="35" t="str">
        <f t="shared" si="42"/>
        <v>07352 - United Sisters of Charity NOF</v>
      </c>
      <c r="E1239" s="35" t="s">
        <v>6267</v>
      </c>
    </row>
    <row r="1240" spans="1:5">
      <c r="A1240" s="58" t="s">
        <v>8705</v>
      </c>
      <c r="B1240" s="58" t="str">
        <f t="shared" si="41"/>
        <v>AP07354</v>
      </c>
      <c r="C1240" s="35" t="s">
        <v>8706</v>
      </c>
      <c r="D1240" s="35" t="str">
        <f t="shared" si="42"/>
        <v>07354 - Warrendale Community Organization NOF</v>
      </c>
      <c r="E1240" s="35" t="s">
        <v>6267</v>
      </c>
    </row>
    <row r="1241" spans="1:5">
      <c r="A1241" s="58" t="s">
        <v>8707</v>
      </c>
      <c r="B1241" s="58" t="str">
        <f t="shared" si="41"/>
        <v>AP07356</v>
      </c>
      <c r="C1241" s="35" t="s">
        <v>8708</v>
      </c>
      <c r="D1241" s="35" t="str">
        <f t="shared" si="42"/>
        <v>07356 - W Eight Mile_Wyoming Citizens District Cl NOF</v>
      </c>
      <c r="E1241" s="35" t="s">
        <v>6267</v>
      </c>
    </row>
    <row r="1242" spans="1:5">
      <c r="A1242" s="58" t="s">
        <v>8709</v>
      </c>
      <c r="B1242" s="58" t="str">
        <f t="shared" si="41"/>
        <v>AP07410</v>
      </c>
      <c r="C1242" s="35" t="s">
        <v>8710</v>
      </c>
      <c r="D1242" s="35" t="str">
        <f t="shared" si="42"/>
        <v>07410 - Neighborhood Services Organization Svcs NOF</v>
      </c>
      <c r="E1242" s="35" t="s">
        <v>6267</v>
      </c>
    </row>
    <row r="1243" spans="1:5">
      <c r="A1243" s="58" t="s">
        <v>8711</v>
      </c>
      <c r="B1243" s="58" t="str">
        <f t="shared" si="41"/>
        <v>AP07413</v>
      </c>
      <c r="C1243" s="35" t="s">
        <v>8712</v>
      </c>
      <c r="D1243" s="35" t="str">
        <f t="shared" si="42"/>
        <v>07413 - Jefferson_Conner BG</v>
      </c>
      <c r="E1243" s="35" t="s">
        <v>6267</v>
      </c>
    </row>
    <row r="1244" spans="1:5">
      <c r="A1244" s="58" t="s">
        <v>8713</v>
      </c>
      <c r="B1244" s="58" t="str">
        <f t="shared" si="41"/>
        <v>AP07418</v>
      </c>
      <c r="C1244" s="35" t="s">
        <v>8714</v>
      </c>
      <c r="D1244" s="35" t="str">
        <f t="shared" si="42"/>
        <v>07418 - Heat Bank Program 6</v>
      </c>
      <c r="E1244" s="35" t="s">
        <v>6267</v>
      </c>
    </row>
    <row r="1245" spans="1:5">
      <c r="A1245" s="58" t="s">
        <v>8715</v>
      </c>
      <c r="B1245" s="58" t="str">
        <f t="shared" si="41"/>
        <v>AP07420</v>
      </c>
      <c r="C1245" s="35" t="s">
        <v>8716</v>
      </c>
      <c r="D1245" s="35" t="str">
        <f t="shared" si="42"/>
        <v>07420 - Economic Studies Central Business District</v>
      </c>
      <c r="E1245" s="35" t="s">
        <v>6267</v>
      </c>
    </row>
    <row r="1246" spans="1:5">
      <c r="A1246" s="58" t="s">
        <v>8717</v>
      </c>
      <c r="B1246" s="58" t="str">
        <f t="shared" si="41"/>
        <v>AP07424</v>
      </c>
      <c r="C1246" s="35" t="s">
        <v>8718</v>
      </c>
      <c r="D1246" s="35" t="str">
        <f t="shared" si="42"/>
        <v>07424 - St Aubin Park</v>
      </c>
      <c r="E1246" s="35" t="s">
        <v>6267</v>
      </c>
    </row>
    <row r="1247" spans="1:5">
      <c r="A1247" s="58" t="s">
        <v>8719</v>
      </c>
      <c r="B1247" s="58" t="str">
        <f t="shared" si="41"/>
        <v>AP07503</v>
      </c>
      <c r="C1247" s="35" t="s">
        <v>8720</v>
      </c>
      <c r="D1247" s="35" t="str">
        <f t="shared" si="42"/>
        <v>07503 - Monte Vista_7 Mile Block Club NOF</v>
      </c>
      <c r="E1247" s="35" t="s">
        <v>6267</v>
      </c>
    </row>
    <row r="1248" spans="1:5">
      <c r="A1248" s="58" t="s">
        <v>8721</v>
      </c>
      <c r="B1248" s="58" t="str">
        <f t="shared" si="41"/>
        <v>AP07506</v>
      </c>
      <c r="C1248" s="35" t="s">
        <v>8722</v>
      </c>
      <c r="D1248" s="35" t="str">
        <f t="shared" si="42"/>
        <v>07506 - Fishhorn Community Organization NOF</v>
      </c>
      <c r="E1248" s="35" t="s">
        <v>6267</v>
      </c>
    </row>
    <row r="1249" spans="1:5">
      <c r="A1249" s="58" t="s">
        <v>8723</v>
      </c>
      <c r="B1249" s="58" t="str">
        <f t="shared" si="41"/>
        <v>AP07508</v>
      </c>
      <c r="C1249" s="35" t="s">
        <v>8724</v>
      </c>
      <c r="D1249" s="35" t="str">
        <f t="shared" si="42"/>
        <v>07508 - Schaefer 7 and 8 Mile Association N0F</v>
      </c>
      <c r="E1249" s="35" t="s">
        <v>6267</v>
      </c>
    </row>
    <row r="1250" spans="1:5">
      <c r="A1250" s="58" t="s">
        <v>8725</v>
      </c>
      <c r="B1250" s="58" t="str">
        <f t="shared" si="41"/>
        <v>AP07509</v>
      </c>
      <c r="C1250" s="35" t="s">
        <v>8726</v>
      </c>
      <c r="D1250" s="35" t="str">
        <f t="shared" si="42"/>
        <v>07509 - Hartford Agape House NOF</v>
      </c>
      <c r="E1250" s="35" t="s">
        <v>6267</v>
      </c>
    </row>
    <row r="1251" spans="1:5">
      <c r="A1251" s="58" t="s">
        <v>8727</v>
      </c>
      <c r="B1251" s="58" t="str">
        <f t="shared" si="41"/>
        <v>AP07511</v>
      </c>
      <c r="C1251" s="35" t="s">
        <v>8728</v>
      </c>
      <c r="D1251" s="35" t="str">
        <f t="shared" si="42"/>
        <v>07511 - Detroit Assisted Transportation Coal NOF</v>
      </c>
      <c r="E1251" s="35" t="s">
        <v>6267</v>
      </c>
    </row>
    <row r="1252" spans="1:5">
      <c r="A1252" s="58" t="s">
        <v>8729</v>
      </c>
      <c r="B1252" s="58" t="str">
        <f t="shared" si="41"/>
        <v>AP07512</v>
      </c>
      <c r="C1252" s="35" t="s">
        <v>8730</v>
      </c>
      <c r="D1252" s="35" t="str">
        <f t="shared" si="42"/>
        <v>07512 - Medical Outreach to the Blind</v>
      </c>
      <c r="E1252" s="35" t="s">
        <v>6267</v>
      </c>
    </row>
    <row r="1253" spans="1:5">
      <c r="A1253" s="58" t="s">
        <v>8731</v>
      </c>
      <c r="B1253" s="58" t="str">
        <f t="shared" si="41"/>
        <v>AP07513</v>
      </c>
      <c r="C1253" s="35" t="s">
        <v>8732</v>
      </c>
      <c r="D1253" s="35" t="str">
        <f t="shared" si="42"/>
        <v>07513 - Peter Claver Neighborhood Service NOF</v>
      </c>
      <c r="E1253" s="35" t="s">
        <v>6267</v>
      </c>
    </row>
    <row r="1254" spans="1:5">
      <c r="A1254" s="58" t="s">
        <v>8733</v>
      </c>
      <c r="B1254" s="58" t="str">
        <f t="shared" si="41"/>
        <v>AP07519</v>
      </c>
      <c r="C1254" s="35" t="s">
        <v>8734</v>
      </c>
      <c r="D1254" s="35" t="str">
        <f t="shared" si="42"/>
        <v>07519 - New Center Community Mental Health</v>
      </c>
      <c r="E1254" s="35" t="s">
        <v>6267</v>
      </c>
    </row>
    <row r="1255" spans="1:5">
      <c r="A1255" s="568" t="s">
        <v>8735</v>
      </c>
      <c r="B1255" s="58" t="str">
        <f t="shared" si="41"/>
        <v>AP07523</v>
      </c>
      <c r="C1255" s="35" t="s">
        <v>8736</v>
      </c>
      <c r="D1255" s="35" t="str">
        <f t="shared" si="42"/>
        <v>07523 - HRD Accounting Aid Society</v>
      </c>
      <c r="E1255" s="35" t="s">
        <v>6267</v>
      </c>
    </row>
    <row r="1256" spans="1:5">
      <c r="A1256" s="58" t="s">
        <v>8737</v>
      </c>
      <c r="B1256" s="58" t="str">
        <f t="shared" si="41"/>
        <v>AP07525</v>
      </c>
      <c r="C1256" s="35" t="s">
        <v>8738</v>
      </c>
      <c r="D1256" s="35" t="str">
        <f t="shared" si="42"/>
        <v>07525 - Children's Center of Wayne County NOF</v>
      </c>
      <c r="E1256" s="35" t="s">
        <v>6267</v>
      </c>
    </row>
    <row r="1257" spans="1:5">
      <c r="A1257" s="58" t="s">
        <v>8739</v>
      </c>
      <c r="B1257" s="58" t="str">
        <f t="shared" si="41"/>
        <v>AP07526</v>
      </c>
      <c r="C1257" s="35" t="s">
        <v>8740</v>
      </c>
      <c r="D1257" s="35" t="str">
        <f t="shared" si="42"/>
        <v>07526 - C I D Child Immunity Disorder NOF</v>
      </c>
      <c r="E1257" s="35" t="s">
        <v>6267</v>
      </c>
    </row>
    <row r="1258" spans="1:5">
      <c r="A1258" s="58" t="s">
        <v>8741</v>
      </c>
      <c r="B1258" s="58" t="str">
        <f t="shared" si="41"/>
        <v>AP07529</v>
      </c>
      <c r="C1258" s="35" t="s">
        <v>8742</v>
      </c>
      <c r="D1258" s="35" t="str">
        <f t="shared" si="42"/>
        <v>07529 - Detroit Renaissance Amateur Athletic NOF</v>
      </c>
      <c r="E1258" s="35" t="s">
        <v>6267</v>
      </c>
    </row>
    <row r="1259" spans="1:5">
      <c r="A1259" s="58" t="s">
        <v>8743</v>
      </c>
      <c r="B1259" s="58" t="str">
        <f t="shared" si="41"/>
        <v>AP07530</v>
      </c>
      <c r="C1259" s="35" t="s">
        <v>8744</v>
      </c>
      <c r="D1259" s="35" t="str">
        <f t="shared" si="42"/>
        <v>07530 - Eastside Mothers Club NOF</v>
      </c>
      <c r="E1259" s="35" t="s">
        <v>6267</v>
      </c>
    </row>
    <row r="1260" spans="1:5">
      <c r="A1260" s="58" t="s">
        <v>8745</v>
      </c>
      <c r="B1260" s="58" t="str">
        <f t="shared" si="41"/>
        <v>AP07534</v>
      </c>
      <c r="C1260" s="35" t="s">
        <v>8746</v>
      </c>
      <c r="D1260" s="35" t="str">
        <f t="shared" si="42"/>
        <v>07534 - Hollywood Golf Institute NOF</v>
      </c>
      <c r="E1260" s="35" t="s">
        <v>6267</v>
      </c>
    </row>
    <row r="1261" spans="1:5">
      <c r="A1261" s="58" t="s">
        <v>8747</v>
      </c>
      <c r="B1261" s="58" t="str">
        <f t="shared" si="41"/>
        <v>AP07537</v>
      </c>
      <c r="C1261" s="35" t="s">
        <v>8748</v>
      </c>
      <c r="D1261" s="35" t="str">
        <f t="shared" si="42"/>
        <v>07537 - Manhood NOF</v>
      </c>
      <c r="E1261" s="35" t="s">
        <v>6267</v>
      </c>
    </row>
    <row r="1262" spans="1:5">
      <c r="A1262" s="58" t="s">
        <v>8749</v>
      </c>
      <c r="B1262" s="58" t="str">
        <f t="shared" si="41"/>
        <v>AP07539</v>
      </c>
      <c r="C1262" s="35" t="s">
        <v>8750</v>
      </c>
      <c r="D1262" s="35" t="str">
        <f t="shared" si="42"/>
        <v>07539 - Midwest Labor Institute NOF</v>
      </c>
      <c r="E1262" s="35" t="s">
        <v>6267</v>
      </c>
    </row>
    <row r="1263" spans="1:5">
      <c r="A1263" s="58" t="s">
        <v>8751</v>
      </c>
      <c r="B1263" s="58" t="str">
        <f t="shared" si="41"/>
        <v>AP07542</v>
      </c>
      <c r="C1263" s="35" t="s">
        <v>8752</v>
      </c>
      <c r="D1263" s="35" t="str">
        <f t="shared" si="42"/>
        <v>07542 - North Woodward Commons NOF</v>
      </c>
      <c r="E1263" s="35" t="s">
        <v>6267</v>
      </c>
    </row>
    <row r="1264" spans="1:5">
      <c r="A1264" s="58" t="s">
        <v>8753</v>
      </c>
      <c r="B1264" s="58" t="str">
        <f t="shared" si="41"/>
        <v>AP07544</v>
      </c>
      <c r="C1264" s="35" t="s">
        <v>8754</v>
      </c>
      <c r="D1264" s="35" t="str">
        <f t="shared" si="42"/>
        <v>07544 - Reach Inc NOF</v>
      </c>
      <c r="E1264" s="35" t="s">
        <v>6267</v>
      </c>
    </row>
    <row r="1265" spans="1:5">
      <c r="A1265" s="58" t="s">
        <v>8755</v>
      </c>
      <c r="B1265" s="58" t="str">
        <f t="shared" si="41"/>
        <v>AP07545</v>
      </c>
      <c r="C1265" s="35" t="s">
        <v>8756</v>
      </c>
      <c r="D1265" s="35" t="str">
        <f t="shared" si="42"/>
        <v>07545 - Detroit Neighborhood Recon Center</v>
      </c>
      <c r="E1265" s="35" t="s">
        <v>6267</v>
      </c>
    </row>
    <row r="1266" spans="1:5">
      <c r="A1266" s="58" t="s">
        <v>8757</v>
      </c>
      <c r="B1266" s="58" t="str">
        <f t="shared" si="41"/>
        <v>AP07553</v>
      </c>
      <c r="C1266" s="35" t="s">
        <v>8758</v>
      </c>
      <c r="D1266" s="35" t="str">
        <f t="shared" si="42"/>
        <v>07553 - Heat Bank</v>
      </c>
      <c r="E1266" s="35" t="s">
        <v>6267</v>
      </c>
    </row>
    <row r="1267" spans="1:5">
      <c r="A1267" s="58" t="s">
        <v>8759</v>
      </c>
      <c r="B1267" s="58" t="str">
        <f t="shared" ref="B1267:B1330" si="43">"AP"&amp;A1267</f>
        <v>AP07615</v>
      </c>
      <c r="C1267" s="35" t="s">
        <v>8760</v>
      </c>
      <c r="D1267" s="35" t="str">
        <f t="shared" si="42"/>
        <v>07615 - Motown Historical Museum NOF</v>
      </c>
      <c r="E1267" s="35" t="s">
        <v>6267</v>
      </c>
    </row>
    <row r="1268" spans="1:5">
      <c r="A1268" s="568" t="s">
        <v>8761</v>
      </c>
      <c r="B1268" s="58" t="str">
        <f t="shared" si="43"/>
        <v>AP09112</v>
      </c>
      <c r="C1268" s="35" t="s">
        <v>8762</v>
      </c>
      <c r="D1268" s="35" t="str">
        <f t="shared" si="42"/>
        <v>09112 - Police Enhanced E-911</v>
      </c>
      <c r="E1268" s="35" t="s">
        <v>6267</v>
      </c>
    </row>
    <row r="1269" spans="1:5">
      <c r="A1269" s="58" t="s">
        <v>8763</v>
      </c>
      <c r="B1269" s="58" t="str">
        <f t="shared" si="43"/>
        <v>AP10001</v>
      </c>
      <c r="C1269" s="35" t="s">
        <v>8764</v>
      </c>
      <c r="D1269" s="35" t="str">
        <f t="shared" si="42"/>
        <v>10001 - CSBG Administration_</v>
      </c>
      <c r="E1269" s="35" t="s">
        <v>6267</v>
      </c>
    </row>
    <row r="1270" spans="1:5">
      <c r="A1270" s="58" t="s">
        <v>8765</v>
      </c>
      <c r="B1270" s="58" t="str">
        <f t="shared" si="43"/>
        <v>AP10002</v>
      </c>
      <c r="C1270" s="35" t="s">
        <v>8766</v>
      </c>
      <c r="D1270" s="35" t="str">
        <f t="shared" si="42"/>
        <v>10002 - Weatherization_DOE_10002</v>
      </c>
      <c r="E1270" s="35" t="s">
        <v>6267</v>
      </c>
    </row>
    <row r="1271" spans="1:5">
      <c r="A1271" s="58" t="s">
        <v>8767</v>
      </c>
      <c r="B1271" s="58" t="str">
        <f t="shared" si="43"/>
        <v>AP10003</v>
      </c>
      <c r="C1271" s="35" t="s">
        <v>8768</v>
      </c>
      <c r="D1271" s="35" t="str">
        <f t="shared" si="42"/>
        <v>10003 - Weatherization_LIHEAP_10003</v>
      </c>
      <c r="E1271" s="35" t="s">
        <v>6267</v>
      </c>
    </row>
    <row r="1272" spans="1:5">
      <c r="A1272" s="58" t="s">
        <v>8769</v>
      </c>
      <c r="B1272" s="58" t="str">
        <f t="shared" si="43"/>
        <v>AP10004</v>
      </c>
      <c r="C1272" s="35" t="s">
        <v>8770</v>
      </c>
      <c r="D1272" s="35" t="str">
        <f t="shared" si="42"/>
        <v>10004 - State Emergency Relief Fund</v>
      </c>
      <c r="E1272" s="35" t="s">
        <v>6267</v>
      </c>
    </row>
    <row r="1273" spans="1:5">
      <c r="A1273" s="58" t="s">
        <v>8771</v>
      </c>
      <c r="B1273" s="58" t="str">
        <f t="shared" si="43"/>
        <v>AP10005</v>
      </c>
      <c r="C1273" s="35" t="s">
        <v>8772</v>
      </c>
      <c r="D1273" s="35" t="str">
        <f t="shared" si="42"/>
        <v>10005 - Packaged Meals_</v>
      </c>
      <c r="E1273" s="35" t="s">
        <v>6267</v>
      </c>
    </row>
    <row r="1274" spans="1:5">
      <c r="A1274" s="58" t="s">
        <v>8773</v>
      </c>
      <c r="B1274" s="58" t="str">
        <f t="shared" si="43"/>
        <v>AP10006</v>
      </c>
      <c r="C1274" s="35" t="s">
        <v>8774</v>
      </c>
      <c r="D1274" s="35" t="str">
        <f t="shared" si="42"/>
        <v>10006 - Headstart</v>
      </c>
      <c r="E1274" s="35" t="s">
        <v>6267</v>
      </c>
    </row>
    <row r="1275" spans="1:5">
      <c r="A1275" s="58" t="s">
        <v>8775</v>
      </c>
      <c r="B1275" s="58" t="str">
        <f t="shared" si="43"/>
        <v>AP10007</v>
      </c>
      <c r="C1275" s="35" t="s">
        <v>8776</v>
      </c>
      <c r="D1275" s="35" t="str">
        <f t="shared" si="42"/>
        <v>10007 - Training and Technical Assistance_</v>
      </c>
      <c r="E1275" s="35" t="s">
        <v>6267</v>
      </c>
    </row>
    <row r="1276" spans="1:5">
      <c r="A1276" s="58" t="s">
        <v>8777</v>
      </c>
      <c r="B1276" s="58" t="str">
        <f t="shared" si="43"/>
        <v>AP10008</v>
      </c>
      <c r="C1276" s="35" t="s">
        <v>8778</v>
      </c>
      <c r="D1276" s="35" t="str">
        <f t="shared" si="42"/>
        <v>10008 - Early Headstart</v>
      </c>
      <c r="E1276" s="35" t="s">
        <v>6267</v>
      </c>
    </row>
    <row r="1277" spans="1:5">
      <c r="A1277" s="58" t="s">
        <v>8779</v>
      </c>
      <c r="B1277" s="58" t="str">
        <f t="shared" si="43"/>
        <v>AP10009</v>
      </c>
      <c r="C1277" s="35" t="s">
        <v>8780</v>
      </c>
      <c r="D1277" s="35" t="str">
        <f t="shared" si="42"/>
        <v>10009 - Drug Treatment_</v>
      </c>
      <c r="E1277" s="35" t="s">
        <v>6267</v>
      </c>
    </row>
    <row r="1278" spans="1:5">
      <c r="A1278" s="58" t="s">
        <v>8781</v>
      </c>
      <c r="B1278" s="58" t="str">
        <f t="shared" si="43"/>
        <v>AP10010</v>
      </c>
      <c r="C1278" s="35" t="s">
        <v>8782</v>
      </c>
      <c r="D1278" s="35" t="str">
        <f t="shared" si="42"/>
        <v>10010 - Aids Counseling_</v>
      </c>
      <c r="E1278" s="35" t="s">
        <v>6267</v>
      </c>
    </row>
    <row r="1279" spans="1:5">
      <c r="A1279" s="58" t="s">
        <v>8783</v>
      </c>
      <c r="B1279" s="58" t="str">
        <f t="shared" si="43"/>
        <v>AP10011</v>
      </c>
      <c r="C1279" s="35" t="s">
        <v>8784</v>
      </c>
      <c r="D1279" s="35" t="str">
        <f t="shared" si="42"/>
        <v>10011 - JTPA IIA 8%</v>
      </c>
      <c r="E1279" s="35" t="s">
        <v>6267</v>
      </c>
    </row>
    <row r="1280" spans="1:5">
      <c r="A1280" s="58" t="s">
        <v>8785</v>
      </c>
      <c r="B1280" s="58" t="str">
        <f t="shared" si="43"/>
        <v>AP10012</v>
      </c>
      <c r="C1280" s="35" t="s">
        <v>8786</v>
      </c>
      <c r="D1280" s="35" t="str">
        <f t="shared" si="42"/>
        <v>10012 - JTPA IIA Adult</v>
      </c>
      <c r="E1280" s="35" t="s">
        <v>6267</v>
      </c>
    </row>
    <row r="1281" spans="1:5">
      <c r="A1281" s="58" t="s">
        <v>8787</v>
      </c>
      <c r="B1281" s="58" t="str">
        <f t="shared" si="43"/>
        <v>AP10013</v>
      </c>
      <c r="C1281" s="35" t="s">
        <v>8788</v>
      </c>
      <c r="D1281" s="35" t="str">
        <f t="shared" si="42"/>
        <v>10013 - JTPA IIB</v>
      </c>
      <c r="E1281" s="35" t="s">
        <v>6267</v>
      </c>
    </row>
    <row r="1282" spans="1:5">
      <c r="A1282" s="58" t="s">
        <v>8789</v>
      </c>
      <c r="B1282" s="58" t="str">
        <f t="shared" si="43"/>
        <v>AP10014</v>
      </c>
      <c r="C1282" s="35" t="s">
        <v>8790</v>
      </c>
      <c r="D1282" s="35" t="str">
        <f t="shared" si="42"/>
        <v>10014 - JTPA III EDWAAA</v>
      </c>
      <c r="E1282" s="35" t="s">
        <v>6267</v>
      </c>
    </row>
    <row r="1283" spans="1:5">
      <c r="A1283" s="58" t="s">
        <v>8791</v>
      </c>
      <c r="B1283" s="58" t="str">
        <f t="shared" si="43"/>
        <v>AP10015</v>
      </c>
      <c r="C1283" s="35" t="s">
        <v>8792</v>
      </c>
      <c r="D1283" s="35" t="str">
        <f t="shared" si="42"/>
        <v>10015 - JTPA IIC</v>
      </c>
      <c r="E1283" s="35" t="s">
        <v>6267</v>
      </c>
    </row>
    <row r="1284" spans="1:5">
      <c r="A1284" s="58" t="s">
        <v>8793</v>
      </c>
      <c r="B1284" s="58" t="str">
        <f t="shared" si="43"/>
        <v>AP10016</v>
      </c>
      <c r="C1284" s="35" t="s">
        <v>8794</v>
      </c>
      <c r="D1284" s="35" t="str">
        <f t="shared" ref="D1284:D1347" si="44">A1284&amp;" - "&amp;C1284</f>
        <v>10016 - JTPA IIA 5%</v>
      </c>
      <c r="E1284" s="35" t="s">
        <v>6267</v>
      </c>
    </row>
    <row r="1285" spans="1:5">
      <c r="A1285" s="58" t="s">
        <v>8795</v>
      </c>
      <c r="B1285" s="58" t="str">
        <f t="shared" si="43"/>
        <v>AP10017</v>
      </c>
      <c r="C1285" s="35" t="s">
        <v>8796</v>
      </c>
      <c r="D1285" s="35" t="str">
        <f t="shared" si="44"/>
        <v>10017 - Work First 10017</v>
      </c>
      <c r="E1285" s="35" t="s">
        <v>6267</v>
      </c>
    </row>
    <row r="1286" spans="1:5">
      <c r="A1286" s="58" t="s">
        <v>8797</v>
      </c>
      <c r="B1286" s="58" t="str">
        <f t="shared" si="43"/>
        <v>AP10024</v>
      </c>
      <c r="C1286" s="35" t="s">
        <v>8798</v>
      </c>
      <c r="D1286" s="35" t="str">
        <f t="shared" si="44"/>
        <v>10024 - Employment Services</v>
      </c>
      <c r="E1286" s="35" t="s">
        <v>6267</v>
      </c>
    </row>
    <row r="1287" spans="1:5">
      <c r="A1287" s="58" t="s">
        <v>8799</v>
      </c>
      <c r="B1287" s="58" t="str">
        <f t="shared" si="43"/>
        <v>AP10029</v>
      </c>
      <c r="C1287" s="35" t="s">
        <v>8800</v>
      </c>
      <c r="D1287" s="35" t="str">
        <f t="shared" si="44"/>
        <v>10029 - Far East Side RFP PH I _ BG</v>
      </c>
      <c r="E1287" s="35" t="s">
        <v>6267</v>
      </c>
    </row>
    <row r="1288" spans="1:5">
      <c r="A1288" s="58" t="s">
        <v>8801</v>
      </c>
      <c r="B1288" s="58" t="str">
        <f t="shared" si="43"/>
        <v>AP10035</v>
      </c>
      <c r="C1288" s="35" t="s">
        <v>7540</v>
      </c>
      <c r="D1288" s="35" t="str">
        <f t="shared" si="44"/>
        <v>10035 - Information and Referral</v>
      </c>
      <c r="E1288" s="35" t="s">
        <v>6267</v>
      </c>
    </row>
    <row r="1289" spans="1:5">
      <c r="A1289" s="58" t="s">
        <v>8802</v>
      </c>
      <c r="B1289" s="58" t="str">
        <f t="shared" si="43"/>
        <v>AP10036</v>
      </c>
      <c r="C1289" s="35" t="s">
        <v>8803</v>
      </c>
      <c r="D1289" s="35" t="str">
        <f t="shared" si="44"/>
        <v>10036 - Senior Citizens Aides Admin</v>
      </c>
      <c r="E1289" s="35" t="s">
        <v>6267</v>
      </c>
    </row>
    <row r="1290" spans="1:5">
      <c r="A1290" s="58" t="s">
        <v>8804</v>
      </c>
      <c r="B1290" s="58" t="str">
        <f t="shared" si="43"/>
        <v>AP10037</v>
      </c>
      <c r="C1290" s="35" t="s">
        <v>8805</v>
      </c>
      <c r="D1290" s="35" t="str">
        <f t="shared" si="44"/>
        <v>10037 - Sub Abuse Coordin Agency</v>
      </c>
      <c r="E1290" s="35" t="s">
        <v>6267</v>
      </c>
    </row>
    <row r="1291" spans="1:5">
      <c r="A1291" s="58" t="s">
        <v>8806</v>
      </c>
      <c r="B1291" s="58" t="str">
        <f t="shared" si="43"/>
        <v>AP10038</v>
      </c>
      <c r="C1291" s="35" t="s">
        <v>8807</v>
      </c>
      <c r="D1291" s="35" t="str">
        <f t="shared" si="44"/>
        <v>10038 - Medicaid Substance Abuse</v>
      </c>
      <c r="E1291" s="35" t="s">
        <v>6267</v>
      </c>
    </row>
    <row r="1292" spans="1:5">
      <c r="A1292" s="58" t="s">
        <v>8808</v>
      </c>
      <c r="B1292" s="58" t="str">
        <f t="shared" si="43"/>
        <v>AP10039</v>
      </c>
      <c r="C1292" s="35" t="s">
        <v>8809</v>
      </c>
      <c r="D1292" s="35" t="str">
        <f t="shared" si="44"/>
        <v>10039 - Assessment &amp; Home Del'y</v>
      </c>
      <c r="E1292" s="35" t="s">
        <v>6267</v>
      </c>
    </row>
    <row r="1293" spans="1:5">
      <c r="A1293" s="58" t="s">
        <v>8810</v>
      </c>
      <c r="B1293" s="58" t="str">
        <f t="shared" si="43"/>
        <v>AP10041</v>
      </c>
      <c r="C1293" s="35" t="s">
        <v>8811</v>
      </c>
      <c r="D1293" s="35" t="str">
        <f t="shared" si="44"/>
        <v>10041 - WIC Supplemental Food</v>
      </c>
      <c r="E1293" s="35" t="s">
        <v>6267</v>
      </c>
    </row>
    <row r="1294" spans="1:5">
      <c r="A1294" s="58" t="s">
        <v>8812</v>
      </c>
      <c r="B1294" s="58" t="str">
        <f t="shared" si="43"/>
        <v>AP10042</v>
      </c>
      <c r="C1294" s="35" t="s">
        <v>8813</v>
      </c>
      <c r="D1294" s="35" t="str">
        <f t="shared" si="44"/>
        <v>10042 - Summer Food Service_10042</v>
      </c>
      <c r="E1294" s="35" t="s">
        <v>6267</v>
      </c>
    </row>
    <row r="1295" spans="1:5">
      <c r="A1295" s="58" t="s">
        <v>8814</v>
      </c>
      <c r="B1295" s="58" t="str">
        <f t="shared" si="43"/>
        <v>AP10044</v>
      </c>
      <c r="C1295" s="35" t="s">
        <v>8815</v>
      </c>
      <c r="D1295" s="35" t="str">
        <f t="shared" si="44"/>
        <v>10044 - Childhood Lead Prev_10044</v>
      </c>
      <c r="E1295" s="35" t="s">
        <v>6267</v>
      </c>
    </row>
    <row r="1296" spans="1:5">
      <c r="A1296" s="58" t="s">
        <v>8816</v>
      </c>
      <c r="B1296" s="58" t="str">
        <f t="shared" si="43"/>
        <v>AP10050</v>
      </c>
      <c r="C1296" s="35" t="s">
        <v>8817</v>
      </c>
      <c r="D1296" s="35" t="str">
        <f t="shared" si="44"/>
        <v>10050 - AIDS_HIV Prev &amp; Planning</v>
      </c>
      <c r="E1296" s="35" t="s">
        <v>6267</v>
      </c>
    </row>
    <row r="1297" spans="1:5">
      <c r="A1297" s="58" t="s">
        <v>8818</v>
      </c>
      <c r="B1297" s="58" t="str">
        <f t="shared" si="43"/>
        <v>AP10053</v>
      </c>
      <c r="C1297" s="35" t="s">
        <v>8819</v>
      </c>
      <c r="D1297" s="35" t="str">
        <f t="shared" si="44"/>
        <v>10053 - Case Coord &amp; Support</v>
      </c>
      <c r="E1297" s="35" t="s">
        <v>6267</v>
      </c>
    </row>
    <row r="1298" spans="1:5">
      <c r="A1298" s="58" t="s">
        <v>8820</v>
      </c>
      <c r="B1298" s="58" t="str">
        <f t="shared" si="43"/>
        <v>AP10054</v>
      </c>
      <c r="C1298" s="35" t="s">
        <v>8821</v>
      </c>
      <c r="D1298" s="35" t="str">
        <f t="shared" si="44"/>
        <v>10054 - Local Maternal &amp; Children</v>
      </c>
      <c r="E1298" s="35" t="s">
        <v>6267</v>
      </c>
    </row>
    <row r="1299" spans="1:5">
      <c r="A1299" s="58" t="s">
        <v>8822</v>
      </c>
      <c r="B1299" s="58" t="str">
        <f t="shared" si="43"/>
        <v>AP10055</v>
      </c>
      <c r="C1299" s="35" t="s">
        <v>8823</v>
      </c>
      <c r="D1299" s="35" t="str">
        <f t="shared" si="44"/>
        <v>10055 - CHSCS Outreach &amp; Advocacy</v>
      </c>
      <c r="E1299" s="35" t="s">
        <v>6267</v>
      </c>
    </row>
    <row r="1300" spans="1:5">
      <c r="A1300" s="58" t="s">
        <v>8824</v>
      </c>
      <c r="B1300" s="58" t="str">
        <f t="shared" si="43"/>
        <v>AP10062</v>
      </c>
      <c r="C1300" s="35" t="s">
        <v>8825</v>
      </c>
      <c r="D1300" s="35" t="str">
        <f t="shared" si="44"/>
        <v>10062 - Primary Care</v>
      </c>
      <c r="E1300" s="35" t="s">
        <v>6267</v>
      </c>
    </row>
    <row r="1301" spans="1:5">
      <c r="A1301" s="58" t="s">
        <v>8826</v>
      </c>
      <c r="B1301" s="58" t="str">
        <f t="shared" si="43"/>
        <v>AP10064</v>
      </c>
      <c r="C1301" s="35" t="s">
        <v>8827</v>
      </c>
      <c r="D1301" s="35" t="str">
        <f t="shared" si="44"/>
        <v>10064 - STD Control</v>
      </c>
      <c r="E1301" s="35" t="s">
        <v>6267</v>
      </c>
    </row>
    <row r="1302" spans="1:5">
      <c r="A1302" s="58" t="s">
        <v>8828</v>
      </c>
      <c r="B1302" s="58" t="str">
        <f t="shared" si="43"/>
        <v>AP10070</v>
      </c>
      <c r="C1302" s="35" t="s">
        <v>8829</v>
      </c>
      <c r="D1302" s="35" t="str">
        <f t="shared" si="44"/>
        <v>10070 - Stuberstone 108 Loan</v>
      </c>
      <c r="E1302" s="35" t="s">
        <v>6267</v>
      </c>
    </row>
    <row r="1303" spans="1:5">
      <c r="A1303" s="58" t="s">
        <v>8830</v>
      </c>
      <c r="B1303" s="58" t="str">
        <f t="shared" si="43"/>
        <v>AP10071</v>
      </c>
      <c r="C1303" s="35" t="s">
        <v>8831</v>
      </c>
      <c r="D1303" s="35" t="str">
        <f t="shared" si="44"/>
        <v>10071 - Demolition Float</v>
      </c>
      <c r="E1303" s="35" t="s">
        <v>6267</v>
      </c>
    </row>
    <row r="1304" spans="1:5">
      <c r="A1304" s="58" t="s">
        <v>8832</v>
      </c>
      <c r="B1304" s="58" t="str">
        <f t="shared" si="43"/>
        <v>AP10072</v>
      </c>
      <c r="C1304" s="35" t="s">
        <v>7136</v>
      </c>
      <c r="D1304" s="35" t="str">
        <f t="shared" si="44"/>
        <v>10072 - Adult Day Care</v>
      </c>
      <c r="E1304" s="35" t="s">
        <v>6267</v>
      </c>
    </row>
    <row r="1305" spans="1:5">
      <c r="A1305" s="58" t="s">
        <v>8833</v>
      </c>
      <c r="B1305" s="58" t="str">
        <f t="shared" si="43"/>
        <v>AP10074</v>
      </c>
      <c r="C1305" s="35" t="s">
        <v>8834</v>
      </c>
      <c r="D1305" s="35" t="str">
        <f t="shared" si="44"/>
        <v>10074 - Senior Center Staffing</v>
      </c>
      <c r="E1305" s="35" t="s">
        <v>6267</v>
      </c>
    </row>
    <row r="1306" spans="1:5">
      <c r="A1306" s="58" t="s">
        <v>8835</v>
      </c>
      <c r="B1306" s="58" t="str">
        <f t="shared" si="43"/>
        <v>AP10077</v>
      </c>
      <c r="C1306" s="35" t="s">
        <v>8836</v>
      </c>
      <c r="D1306" s="35" t="str">
        <f t="shared" si="44"/>
        <v>10077 - Emergency Shelter Grant</v>
      </c>
      <c r="E1306" s="35" t="s">
        <v>6267</v>
      </c>
    </row>
    <row r="1307" spans="1:5">
      <c r="A1307" s="568" t="s">
        <v>8837</v>
      </c>
      <c r="B1307" s="58" t="str">
        <f t="shared" si="43"/>
        <v>AP10082</v>
      </c>
      <c r="C1307" s="35" t="s">
        <v>8838</v>
      </c>
      <c r="D1307" s="35" t="str">
        <f t="shared" si="44"/>
        <v>10082 - Police Operations</v>
      </c>
      <c r="E1307" s="35" t="s">
        <v>6267</v>
      </c>
    </row>
    <row r="1308" spans="1:5">
      <c r="A1308" s="58" t="s">
        <v>8839</v>
      </c>
      <c r="B1308" s="58" t="str">
        <f t="shared" si="43"/>
        <v>AP10084</v>
      </c>
      <c r="C1308" s="35" t="s">
        <v>8840</v>
      </c>
      <c r="D1308" s="35" t="str">
        <f t="shared" si="44"/>
        <v>10084 - S.O.Y.B.E.A.N.</v>
      </c>
      <c r="E1308" s="35" t="s">
        <v>6267</v>
      </c>
    </row>
    <row r="1309" spans="1:5">
      <c r="A1309" s="58" t="s">
        <v>8841</v>
      </c>
      <c r="B1309" s="58" t="str">
        <f t="shared" si="43"/>
        <v>AP10085</v>
      </c>
      <c r="C1309" s="35" t="s">
        <v>8842</v>
      </c>
      <c r="D1309" s="35" t="str">
        <f t="shared" si="44"/>
        <v>10085 - HUD Safe Neighborhoods</v>
      </c>
      <c r="E1309" s="35" t="s">
        <v>6267</v>
      </c>
    </row>
    <row r="1310" spans="1:5">
      <c r="A1310" s="58" t="s">
        <v>8843</v>
      </c>
      <c r="B1310" s="58" t="str">
        <f t="shared" si="43"/>
        <v>AP10086</v>
      </c>
      <c r="C1310" s="35" t="s">
        <v>8844</v>
      </c>
      <c r="D1310" s="35" t="str">
        <f t="shared" si="44"/>
        <v>10086 - G.R.E.A.T.</v>
      </c>
      <c r="E1310" s="35" t="s">
        <v>6267</v>
      </c>
    </row>
    <row r="1311" spans="1:5">
      <c r="A1311" s="568" t="s">
        <v>8845</v>
      </c>
      <c r="B1311" s="58" t="str">
        <f t="shared" si="43"/>
        <v>AP10090</v>
      </c>
      <c r="C1311" s="35" t="s">
        <v>8846</v>
      </c>
      <c r="D1311" s="35" t="str">
        <f t="shared" si="44"/>
        <v>10090 - Fire Capital Reinvestment</v>
      </c>
      <c r="E1311" s="35" t="s">
        <v>6267</v>
      </c>
    </row>
    <row r="1312" spans="1:5">
      <c r="A1312" s="58" t="s">
        <v>8847</v>
      </c>
      <c r="B1312" s="58" t="str">
        <f t="shared" si="43"/>
        <v>AP10091</v>
      </c>
      <c r="C1312" s="35" t="s">
        <v>8848</v>
      </c>
      <c r="D1312" s="35" t="str">
        <f t="shared" si="44"/>
        <v>10091 - Capital Improvements _ Health</v>
      </c>
      <c r="E1312" s="35" t="s">
        <v>6267</v>
      </c>
    </row>
    <row r="1313" spans="1:5">
      <c r="A1313" s="58" t="s">
        <v>8849</v>
      </c>
      <c r="B1313" s="58" t="str">
        <f t="shared" si="43"/>
        <v>AP10092</v>
      </c>
      <c r="C1313" s="35" t="s">
        <v>8850</v>
      </c>
      <c r="D1313" s="35" t="str">
        <f t="shared" si="44"/>
        <v>10092 - Mini Grant_10092</v>
      </c>
      <c r="E1313" s="35" t="s">
        <v>6267</v>
      </c>
    </row>
    <row r="1314" spans="1:5">
      <c r="A1314" s="58" t="s">
        <v>8851</v>
      </c>
      <c r="B1314" s="58" t="str">
        <f t="shared" si="43"/>
        <v>AP10093</v>
      </c>
      <c r="C1314" s="35" t="s">
        <v>8852</v>
      </c>
      <c r="D1314" s="35" t="str">
        <f t="shared" si="44"/>
        <v>10093 - Mini Grant Administration_10093</v>
      </c>
      <c r="E1314" s="35" t="s">
        <v>6267</v>
      </c>
    </row>
    <row r="1315" spans="1:5">
      <c r="A1315" s="58" t="s">
        <v>8853</v>
      </c>
      <c r="B1315" s="58" t="str">
        <f t="shared" si="43"/>
        <v>AP10094</v>
      </c>
      <c r="C1315" s="35" t="s">
        <v>8854</v>
      </c>
      <c r="D1315" s="35" t="str">
        <f t="shared" si="44"/>
        <v>10094 - Technical Assistance</v>
      </c>
      <c r="E1315" s="35" t="s">
        <v>6267</v>
      </c>
    </row>
    <row r="1316" spans="1:5">
      <c r="A1316" s="58" t="s">
        <v>8855</v>
      </c>
      <c r="B1316" s="58" t="str">
        <f t="shared" si="43"/>
        <v>AP10095</v>
      </c>
      <c r="C1316" s="35" t="s">
        <v>8856</v>
      </c>
      <c r="D1316" s="35" t="str">
        <f t="shared" si="44"/>
        <v>10095 - Belmont Community Council Home Repair</v>
      </c>
      <c r="E1316" s="35" t="s">
        <v>6267</v>
      </c>
    </row>
    <row r="1317" spans="1:5">
      <c r="A1317" s="58" t="s">
        <v>8857</v>
      </c>
      <c r="B1317" s="58" t="str">
        <f t="shared" si="43"/>
        <v>AP10096</v>
      </c>
      <c r="C1317" s="35" t="s">
        <v>8858</v>
      </c>
      <c r="D1317" s="35" t="str">
        <f t="shared" si="44"/>
        <v>10096 - Corktown Consumer Housing Home Repair</v>
      </c>
      <c r="E1317" s="35" t="s">
        <v>6267</v>
      </c>
    </row>
    <row r="1318" spans="1:5">
      <c r="A1318" s="58" t="s">
        <v>8859</v>
      </c>
      <c r="B1318" s="58" t="str">
        <f t="shared" si="43"/>
        <v>AP10097</v>
      </c>
      <c r="C1318" s="35" t="s">
        <v>8860</v>
      </c>
      <c r="D1318" s="35" t="str">
        <f t="shared" si="44"/>
        <v>10097 - Detroit Neighborhood Services Home Repair</v>
      </c>
      <c r="E1318" s="35" t="s">
        <v>6267</v>
      </c>
    </row>
    <row r="1319" spans="1:5">
      <c r="A1319" s="58" t="s">
        <v>8861</v>
      </c>
      <c r="B1319" s="58" t="str">
        <f t="shared" si="43"/>
        <v>AP10099</v>
      </c>
      <c r="C1319" s="35" t="s">
        <v>8862</v>
      </c>
      <c r="D1319" s="35" t="str">
        <f t="shared" si="44"/>
        <v>10099 - North Star Community Dev Corp Improvements</v>
      </c>
      <c r="E1319" s="35" t="s">
        <v>6267</v>
      </c>
    </row>
    <row r="1320" spans="1:5">
      <c r="A1320" s="58" t="s">
        <v>8863</v>
      </c>
      <c r="B1320" s="58" t="str">
        <f t="shared" si="43"/>
        <v>AP10100</v>
      </c>
      <c r="C1320" s="35" t="s">
        <v>8864</v>
      </c>
      <c r="D1320" s="35" t="str">
        <f t="shared" si="44"/>
        <v>10100 - Schoolcraft Improvement Assoc Home Repair</v>
      </c>
      <c r="E1320" s="35" t="s">
        <v>6267</v>
      </c>
    </row>
    <row r="1321" spans="1:5">
      <c r="A1321" s="58" t="s">
        <v>8865</v>
      </c>
      <c r="B1321" s="58" t="str">
        <f t="shared" si="43"/>
        <v>AP10102</v>
      </c>
      <c r="C1321" s="35" t="s">
        <v>8866</v>
      </c>
      <c r="D1321" s="35" t="str">
        <f t="shared" si="44"/>
        <v>10102 - Health Care Improvement</v>
      </c>
      <c r="E1321" s="35" t="s">
        <v>6267</v>
      </c>
    </row>
    <row r="1322" spans="1:5">
      <c r="A1322" s="58" t="s">
        <v>8867</v>
      </c>
      <c r="B1322" s="58" t="str">
        <f t="shared" si="43"/>
        <v>AP10104</v>
      </c>
      <c r="C1322" s="35" t="s">
        <v>8868</v>
      </c>
      <c r="D1322" s="35" t="str">
        <f t="shared" si="44"/>
        <v>10104 - Zoo Special Projects</v>
      </c>
      <c r="E1322" s="35" t="s">
        <v>6267</v>
      </c>
    </row>
    <row r="1323" spans="1:5">
      <c r="A1323" s="568" t="s">
        <v>8869</v>
      </c>
      <c r="B1323" s="58" t="str">
        <f t="shared" si="43"/>
        <v>AP10105</v>
      </c>
      <c r="C1323" s="35" t="s">
        <v>8870</v>
      </c>
      <c r="D1323" s="35" t="str">
        <f t="shared" si="44"/>
        <v>10105 - HRD Alkebu-Lan Village</v>
      </c>
      <c r="E1323" s="35" t="s">
        <v>6267</v>
      </c>
    </row>
    <row r="1324" spans="1:5">
      <c r="A1324" s="58" t="s">
        <v>8871</v>
      </c>
      <c r="B1324" s="58" t="str">
        <f t="shared" si="43"/>
        <v>AP10106</v>
      </c>
      <c r="C1324" s="35" t="s">
        <v>8872</v>
      </c>
      <c r="D1324" s="35" t="str">
        <f t="shared" si="44"/>
        <v>10106 - American Red Cross</v>
      </c>
      <c r="E1324" s="35" t="s">
        <v>6267</v>
      </c>
    </row>
    <row r="1325" spans="1:5">
      <c r="A1325" s="58" t="s">
        <v>8873</v>
      </c>
      <c r="B1325" s="58" t="str">
        <f t="shared" si="43"/>
        <v>AP10108</v>
      </c>
      <c r="C1325" s="35" t="s">
        <v>8874</v>
      </c>
      <c r="D1325" s="35" t="str">
        <f t="shared" si="44"/>
        <v>10108 - Children's Hospital: Horizon Project</v>
      </c>
      <c r="E1325" s="35" t="s">
        <v>6267</v>
      </c>
    </row>
    <row r="1326" spans="1:5">
      <c r="A1326" s="58" t="s">
        <v>8875</v>
      </c>
      <c r="B1326" s="58" t="str">
        <f t="shared" si="43"/>
        <v>AP10109</v>
      </c>
      <c r="C1326" s="35" t="s">
        <v>8876</v>
      </c>
      <c r="D1326" s="35" t="str">
        <f t="shared" si="44"/>
        <v>10109 - Communities In Schools of Detroit</v>
      </c>
      <c r="E1326" s="35" t="s">
        <v>6267</v>
      </c>
    </row>
    <row r="1327" spans="1:5">
      <c r="A1327" s="58" t="s">
        <v>8877</v>
      </c>
      <c r="B1327" s="58" t="str">
        <f t="shared" si="43"/>
        <v>AP10110</v>
      </c>
      <c r="C1327" s="35" t="s">
        <v>8878</v>
      </c>
      <c r="D1327" s="35" t="str">
        <f t="shared" si="44"/>
        <v>10110 - Community Services Community Development Corp</v>
      </c>
      <c r="E1327" s="35" t="s">
        <v>6267</v>
      </c>
    </row>
    <row r="1328" spans="1:5">
      <c r="A1328" s="58" t="s">
        <v>8879</v>
      </c>
      <c r="B1328" s="58" t="str">
        <f t="shared" si="43"/>
        <v>AP10111</v>
      </c>
      <c r="C1328" s="35" t="s">
        <v>8880</v>
      </c>
      <c r="D1328" s="35" t="str">
        <f t="shared" si="44"/>
        <v>10111 - Community Treehouse Human Service</v>
      </c>
      <c r="E1328" s="35" t="s">
        <v>6267</v>
      </c>
    </row>
    <row r="1329" spans="1:5">
      <c r="A1329" s="58" t="s">
        <v>8881</v>
      </c>
      <c r="B1329" s="58" t="str">
        <f t="shared" si="43"/>
        <v>AP10112</v>
      </c>
      <c r="C1329" s="35" t="s">
        <v>8882</v>
      </c>
      <c r="D1329" s="35" t="str">
        <f t="shared" si="44"/>
        <v>10112 - Detroit Cheeta Track Club</v>
      </c>
      <c r="E1329" s="35" t="s">
        <v>6267</v>
      </c>
    </row>
    <row r="1330" spans="1:5">
      <c r="A1330" s="568" t="s">
        <v>8883</v>
      </c>
      <c r="B1330" s="58" t="str">
        <f t="shared" si="43"/>
        <v>AP10113</v>
      </c>
      <c r="C1330" s="35" t="s">
        <v>8884</v>
      </c>
      <c r="D1330" s="35" t="str">
        <f t="shared" si="44"/>
        <v>10113 - HRD Police Athletic League</v>
      </c>
      <c r="E1330" s="35" t="s">
        <v>6267</v>
      </c>
    </row>
    <row r="1331" spans="1:5">
      <c r="A1331" s="58" t="s">
        <v>8885</v>
      </c>
      <c r="B1331" s="58" t="str">
        <f t="shared" ref="B1331:B1394" si="45">"AP"&amp;A1331</f>
        <v>AP10114</v>
      </c>
      <c r="C1331" s="35" t="s">
        <v>8886</v>
      </c>
      <c r="D1331" s="35" t="str">
        <f t="shared" si="44"/>
        <v>10114 - Eastside Unity Association</v>
      </c>
      <c r="E1331" s="35" t="s">
        <v>6267</v>
      </c>
    </row>
    <row r="1332" spans="1:5">
      <c r="A1332" s="58" t="s">
        <v>8887</v>
      </c>
      <c r="B1332" s="58" t="str">
        <f t="shared" si="45"/>
        <v>AP10115</v>
      </c>
      <c r="C1332" s="35" t="s">
        <v>8888</v>
      </c>
      <c r="D1332" s="35" t="str">
        <f t="shared" si="44"/>
        <v>10115 - Heart of the City</v>
      </c>
      <c r="E1332" s="35" t="s">
        <v>6267</v>
      </c>
    </row>
    <row r="1333" spans="1:5">
      <c r="A1333" s="58" t="s">
        <v>8889</v>
      </c>
      <c r="B1333" s="58" t="str">
        <f t="shared" si="45"/>
        <v>AP10119</v>
      </c>
      <c r="C1333" s="35" t="s">
        <v>8890</v>
      </c>
      <c r="D1333" s="35" t="str">
        <f t="shared" si="44"/>
        <v>10119 - Neighborhood Centers Inc</v>
      </c>
      <c r="E1333" s="35" t="s">
        <v>6267</v>
      </c>
    </row>
    <row r="1334" spans="1:5">
      <c r="A1334" s="58" t="s">
        <v>8891</v>
      </c>
      <c r="B1334" s="58" t="str">
        <f t="shared" si="45"/>
        <v>AP10120</v>
      </c>
      <c r="C1334" s="35" t="s">
        <v>8892</v>
      </c>
      <c r="D1334" s="35" t="str">
        <f t="shared" si="44"/>
        <v>10120 - North Woodward Empowerment Center</v>
      </c>
      <c r="E1334" s="35" t="s">
        <v>6267</v>
      </c>
    </row>
    <row r="1335" spans="1:5">
      <c r="A1335" s="58" t="s">
        <v>8893</v>
      </c>
      <c r="B1335" s="58" t="str">
        <f t="shared" si="45"/>
        <v>AP10123</v>
      </c>
      <c r="C1335" s="35" t="s">
        <v>8894</v>
      </c>
      <c r="D1335" s="35" t="str">
        <f t="shared" si="44"/>
        <v>10123 - Southeastern MI Health Assoc</v>
      </c>
      <c r="E1335" s="35" t="s">
        <v>6267</v>
      </c>
    </row>
    <row r="1336" spans="1:5">
      <c r="A1336" s="568" t="s">
        <v>8895</v>
      </c>
      <c r="B1336" s="58" t="str">
        <f t="shared" si="45"/>
        <v>AP10124</v>
      </c>
      <c r="C1336" s="35" t="s">
        <v>8896</v>
      </c>
      <c r="D1336" s="35" t="str">
        <f t="shared" si="44"/>
        <v>10124 - St. Vincent and Sarah Fisher Center</v>
      </c>
      <c r="E1336" s="35" t="s">
        <v>6267</v>
      </c>
    </row>
    <row r="1337" spans="1:5">
      <c r="A1337" s="58" t="s">
        <v>8897</v>
      </c>
      <c r="B1337" s="58" t="str">
        <f t="shared" si="45"/>
        <v>AP10130</v>
      </c>
      <c r="C1337" s="35" t="s">
        <v>8898</v>
      </c>
      <c r="D1337" s="35" t="str">
        <f t="shared" si="44"/>
        <v>10130 - COTS_Coalition of Temporary Shelter</v>
      </c>
      <c r="E1337" s="35" t="s">
        <v>6267</v>
      </c>
    </row>
    <row r="1338" spans="1:5">
      <c r="A1338" s="58" t="s">
        <v>8899</v>
      </c>
      <c r="B1338" s="58" t="str">
        <f t="shared" si="45"/>
        <v>AP10136</v>
      </c>
      <c r="C1338" s="35" t="s">
        <v>8900</v>
      </c>
      <c r="D1338" s="35" t="str">
        <f t="shared" si="44"/>
        <v>10136 - Genesis House III (Detroit Rescue Mission)</v>
      </c>
      <c r="E1338" s="35" t="s">
        <v>6267</v>
      </c>
    </row>
    <row r="1339" spans="1:5">
      <c r="A1339" s="58" t="s">
        <v>8901</v>
      </c>
      <c r="B1339" s="58" t="str">
        <f t="shared" si="45"/>
        <v>AP10139</v>
      </c>
      <c r="C1339" s="35" t="s">
        <v>8902</v>
      </c>
      <c r="D1339" s="35" t="str">
        <f t="shared" si="44"/>
        <v>10139 - NSO 24 Hr Walk</v>
      </c>
      <c r="E1339" s="35" t="s">
        <v>6267</v>
      </c>
    </row>
    <row r="1340" spans="1:5">
      <c r="A1340" s="58" t="s">
        <v>8903</v>
      </c>
      <c r="B1340" s="58" t="str">
        <f t="shared" si="45"/>
        <v>AP10141</v>
      </c>
      <c r="C1340" s="35" t="s">
        <v>8904</v>
      </c>
      <c r="D1340" s="35" t="str">
        <f t="shared" si="44"/>
        <v>10141 - People United as One</v>
      </c>
      <c r="E1340" s="35" t="s">
        <v>6267</v>
      </c>
    </row>
    <row r="1341" spans="1:5">
      <c r="A1341" s="58" t="s">
        <v>8905</v>
      </c>
      <c r="B1341" s="58" t="str">
        <f t="shared" si="45"/>
        <v>AP10147</v>
      </c>
      <c r="C1341" s="35" t="s">
        <v>8906</v>
      </c>
      <c r="D1341" s="35" t="str">
        <f t="shared" si="44"/>
        <v>10147 - YWCA Homeless Services</v>
      </c>
      <c r="E1341" s="35" t="s">
        <v>6267</v>
      </c>
    </row>
    <row r="1342" spans="1:5">
      <c r="A1342" s="58" t="s">
        <v>8907</v>
      </c>
      <c r="B1342" s="58" t="str">
        <f t="shared" si="45"/>
        <v>AP10150</v>
      </c>
      <c r="C1342" s="35" t="s">
        <v>8908</v>
      </c>
      <c r="D1342" s="35" t="str">
        <f t="shared" si="44"/>
        <v>10150 - HFW</v>
      </c>
      <c r="E1342" s="35" t="s">
        <v>6267</v>
      </c>
    </row>
    <row r="1343" spans="1:5">
      <c r="A1343" s="568" t="s">
        <v>8909</v>
      </c>
      <c r="B1343" s="58" t="str">
        <f t="shared" si="45"/>
        <v>AP10151</v>
      </c>
      <c r="C1343" s="35" t="s">
        <v>8910</v>
      </c>
      <c r="D1343" s="35" t="str">
        <f t="shared" si="44"/>
        <v>10151 - Fire Casino Municipal Services Fire</v>
      </c>
      <c r="E1343" s="35" t="s">
        <v>6267</v>
      </c>
    </row>
    <row r="1344" spans="1:5">
      <c r="A1344" s="568" t="s">
        <v>8911</v>
      </c>
      <c r="B1344" s="58" t="str">
        <f t="shared" si="45"/>
        <v>AP10152</v>
      </c>
      <c r="C1344" s="35" t="s">
        <v>8912</v>
      </c>
      <c r="D1344" s="35" t="str">
        <f t="shared" si="44"/>
        <v>10152 - Police Casino Municipal Services Police</v>
      </c>
      <c r="E1344" s="35" t="s">
        <v>6267</v>
      </c>
    </row>
    <row r="1345" spans="1:5">
      <c r="A1345" s="58" t="s">
        <v>8913</v>
      </c>
      <c r="B1345" s="58" t="str">
        <f t="shared" si="45"/>
        <v>AP10153</v>
      </c>
      <c r="C1345" s="35" t="s">
        <v>8914</v>
      </c>
      <c r="D1345" s="35" t="str">
        <f t="shared" si="44"/>
        <v>10153 - Belle Caregivers</v>
      </c>
      <c r="E1345" s="35" t="s">
        <v>6267</v>
      </c>
    </row>
    <row r="1346" spans="1:5">
      <c r="A1346" s="568" t="s">
        <v>8915</v>
      </c>
      <c r="B1346" s="58" t="str">
        <f t="shared" si="45"/>
        <v>AP10154</v>
      </c>
      <c r="C1346" s="35" t="s">
        <v>8916</v>
      </c>
      <c r="D1346" s="35" t="str">
        <f t="shared" si="44"/>
        <v>10154 - Bridging Communities</v>
      </c>
      <c r="E1346" s="35" t="s">
        <v>6267</v>
      </c>
    </row>
    <row r="1347" spans="1:5">
      <c r="A1347" s="58" t="s">
        <v>8917</v>
      </c>
      <c r="B1347" s="58" t="str">
        <f t="shared" si="45"/>
        <v>AP10155</v>
      </c>
      <c r="C1347" s="35" t="s">
        <v>8918</v>
      </c>
      <c r="D1347" s="35" t="str">
        <f t="shared" si="44"/>
        <v>10155 - Northeast Renewal Association</v>
      </c>
      <c r="E1347" s="35" t="s">
        <v>6267</v>
      </c>
    </row>
    <row r="1348" spans="1:5">
      <c r="A1348" s="58" t="s">
        <v>8919</v>
      </c>
      <c r="B1348" s="58" t="str">
        <f t="shared" si="45"/>
        <v>AP10156</v>
      </c>
      <c r="C1348" s="35" t="s">
        <v>8920</v>
      </c>
      <c r="D1348" s="35" t="str">
        <f t="shared" ref="D1348:D1411" si="46">A1348&amp;" - "&amp;C1348</f>
        <v>10156 - SWAN Housing</v>
      </c>
      <c r="E1348" s="35" t="s">
        <v>6267</v>
      </c>
    </row>
    <row r="1349" spans="1:5">
      <c r="A1349" s="58" t="s">
        <v>8921</v>
      </c>
      <c r="B1349" s="58" t="str">
        <f t="shared" si="45"/>
        <v>AP10157</v>
      </c>
      <c r="C1349" s="35" t="s">
        <v>8922</v>
      </c>
      <c r="D1349" s="35" t="str">
        <f t="shared" si="46"/>
        <v>10157 - I_94 Industrial Park Project</v>
      </c>
      <c r="E1349" s="35" t="s">
        <v>6267</v>
      </c>
    </row>
    <row r="1350" spans="1:5">
      <c r="A1350" s="58" t="s">
        <v>8923</v>
      </c>
      <c r="B1350" s="58" t="str">
        <f t="shared" si="45"/>
        <v>AP10161</v>
      </c>
      <c r="C1350" s="35" t="s">
        <v>8924</v>
      </c>
      <c r="D1350" s="35" t="str">
        <f t="shared" si="46"/>
        <v>10161 - Ferry St Inn</v>
      </c>
      <c r="E1350" s="35" t="s">
        <v>6267</v>
      </c>
    </row>
    <row r="1351" spans="1:5">
      <c r="A1351" s="58" t="s">
        <v>8925</v>
      </c>
      <c r="B1351" s="58" t="str">
        <f t="shared" si="45"/>
        <v>AP10162</v>
      </c>
      <c r="C1351" s="35" t="s">
        <v>8926</v>
      </c>
      <c r="D1351" s="35" t="str">
        <f t="shared" si="46"/>
        <v>10162 - COPS Universal II</v>
      </c>
      <c r="E1351" s="35" t="s">
        <v>6267</v>
      </c>
    </row>
    <row r="1352" spans="1:5">
      <c r="A1352" s="58" t="s">
        <v>8927</v>
      </c>
      <c r="B1352" s="58" t="str">
        <f t="shared" si="45"/>
        <v>AP10163</v>
      </c>
      <c r="C1352" s="35" t="s">
        <v>8928</v>
      </c>
      <c r="D1352" s="35" t="str">
        <f t="shared" si="46"/>
        <v>10163 - COPS UHP_Housing</v>
      </c>
      <c r="E1352" s="35" t="s">
        <v>6267</v>
      </c>
    </row>
    <row r="1353" spans="1:5">
      <c r="A1353" s="58" t="s">
        <v>8929</v>
      </c>
      <c r="B1353" s="58" t="str">
        <f t="shared" si="45"/>
        <v>AP10164</v>
      </c>
      <c r="C1353" s="35" t="s">
        <v>8930</v>
      </c>
      <c r="D1353" s="35" t="str">
        <f t="shared" si="46"/>
        <v>10164 - COPS UHP_DDOT</v>
      </c>
      <c r="E1353" s="35" t="s">
        <v>6267</v>
      </c>
    </row>
    <row r="1354" spans="1:5">
      <c r="A1354" s="58" t="s">
        <v>8931</v>
      </c>
      <c r="B1354" s="58" t="str">
        <f t="shared" si="45"/>
        <v>AP10175</v>
      </c>
      <c r="C1354" s="35" t="s">
        <v>8932</v>
      </c>
      <c r="D1354" s="35" t="str">
        <f t="shared" si="46"/>
        <v>10175 - Resident Youth Council_Skillman Grant</v>
      </c>
      <c r="E1354" s="35" t="s">
        <v>6267</v>
      </c>
    </row>
    <row r="1355" spans="1:5">
      <c r="A1355" s="58" t="s">
        <v>8933</v>
      </c>
      <c r="B1355" s="58" t="str">
        <f t="shared" si="45"/>
        <v>AP10176</v>
      </c>
      <c r="C1355" s="35" t="s">
        <v>8934</v>
      </c>
      <c r="D1355" s="35" t="str">
        <f t="shared" si="46"/>
        <v>10176 - Resident Youth Council_BUF Grant</v>
      </c>
      <c r="E1355" s="35" t="s">
        <v>6267</v>
      </c>
    </row>
    <row r="1356" spans="1:5">
      <c r="A1356" s="58" t="s">
        <v>8935</v>
      </c>
      <c r="B1356" s="58" t="str">
        <f t="shared" si="45"/>
        <v>AP10177</v>
      </c>
      <c r="C1356" s="35" t="s">
        <v>8936</v>
      </c>
      <c r="D1356" s="35" t="str">
        <f t="shared" si="46"/>
        <v>10177 - Henderson Marina Renovations Grant</v>
      </c>
      <c r="E1356" s="35" t="s">
        <v>6267</v>
      </c>
    </row>
    <row r="1357" spans="1:5">
      <c r="A1357" s="58" t="s">
        <v>8937</v>
      </c>
      <c r="B1357" s="58" t="str">
        <f t="shared" si="45"/>
        <v>AP10181</v>
      </c>
      <c r="C1357" s="35" t="s">
        <v>8938</v>
      </c>
      <c r="D1357" s="35" t="str">
        <f t="shared" si="46"/>
        <v>10181 - Casino Land Aquisition</v>
      </c>
      <c r="E1357" s="35" t="s">
        <v>6267</v>
      </c>
    </row>
    <row r="1358" spans="1:5">
      <c r="A1358" s="58" t="s">
        <v>8939</v>
      </c>
      <c r="B1358" s="58" t="str">
        <f t="shared" si="45"/>
        <v>AP10182</v>
      </c>
      <c r="C1358" s="35" t="s">
        <v>8940</v>
      </c>
      <c r="D1358" s="35" t="str">
        <f t="shared" si="46"/>
        <v>10182 - Memorial &amp; Statue Restoration &amp; Maintenance</v>
      </c>
      <c r="E1358" s="35" t="s">
        <v>6267</v>
      </c>
    </row>
    <row r="1359" spans="1:5">
      <c r="A1359" s="58" t="s">
        <v>8941</v>
      </c>
      <c r="B1359" s="58" t="str">
        <f t="shared" si="45"/>
        <v>AP10184</v>
      </c>
      <c r="C1359" s="35" t="s">
        <v>8942</v>
      </c>
      <c r="D1359" s="35" t="str">
        <f t="shared" si="46"/>
        <v>10184 - Domestic Preparedness Grant</v>
      </c>
      <c r="E1359" s="35" t="s">
        <v>6267</v>
      </c>
    </row>
    <row r="1360" spans="1:5">
      <c r="A1360" s="58" t="s">
        <v>8943</v>
      </c>
      <c r="B1360" s="58" t="str">
        <f t="shared" si="45"/>
        <v>AP10186</v>
      </c>
      <c r="C1360" s="35" t="s">
        <v>8944</v>
      </c>
      <c r="D1360" s="35" t="str">
        <f t="shared" si="46"/>
        <v>10186 - Repeat Burglary Victimization</v>
      </c>
      <c r="E1360" s="35" t="s">
        <v>6267</v>
      </c>
    </row>
    <row r="1361" spans="1:5">
      <c r="A1361" s="58" t="s">
        <v>8945</v>
      </c>
      <c r="B1361" s="58" t="str">
        <f t="shared" si="45"/>
        <v>AP10199</v>
      </c>
      <c r="C1361" s="35" t="s">
        <v>8946</v>
      </c>
      <c r="D1361" s="35" t="str">
        <f t="shared" si="46"/>
        <v>10199 - Youth Sports &amp; Recreation Commision Grant</v>
      </c>
      <c r="E1361" s="35" t="s">
        <v>6267</v>
      </c>
    </row>
    <row r="1362" spans="1:5">
      <c r="A1362" s="58" t="s">
        <v>8947</v>
      </c>
      <c r="B1362" s="58" t="str">
        <f t="shared" si="45"/>
        <v>AP10200</v>
      </c>
      <c r="C1362" s="35" t="s">
        <v>8948</v>
      </c>
      <c r="D1362" s="35" t="str">
        <f t="shared" si="46"/>
        <v>10200 - Juvinile Accountability Incentive Block Grant (JAIBG)</v>
      </c>
      <c r="E1362" s="35" t="s">
        <v>6267</v>
      </c>
    </row>
    <row r="1363" spans="1:5">
      <c r="A1363" s="58" t="s">
        <v>8949</v>
      </c>
      <c r="B1363" s="58" t="str">
        <f t="shared" si="45"/>
        <v>AP10203</v>
      </c>
      <c r="C1363" s="35" t="s">
        <v>8950</v>
      </c>
      <c r="D1363" s="35" t="str">
        <f t="shared" si="46"/>
        <v>10203 - Warren_Conner</v>
      </c>
      <c r="E1363" s="35" t="s">
        <v>6267</v>
      </c>
    </row>
    <row r="1364" spans="1:5">
      <c r="A1364" s="58" t="s">
        <v>8951</v>
      </c>
      <c r="B1364" s="58" t="str">
        <f t="shared" si="45"/>
        <v>AP10206</v>
      </c>
      <c r="C1364" s="35" t="s">
        <v>8952</v>
      </c>
      <c r="D1364" s="35" t="str">
        <f t="shared" si="46"/>
        <v>10206 - Drug Enforcement Prosecution</v>
      </c>
      <c r="E1364" s="35" t="s">
        <v>6267</v>
      </c>
    </row>
    <row r="1365" spans="1:5">
      <c r="A1365" s="58" t="s">
        <v>8953</v>
      </c>
      <c r="B1365" s="58" t="str">
        <f t="shared" si="45"/>
        <v>AP10213</v>
      </c>
      <c r="C1365" s="35" t="s">
        <v>8954</v>
      </c>
      <c r="D1365" s="35" t="str">
        <f t="shared" si="46"/>
        <v>10213 - State of MI FIA</v>
      </c>
      <c r="E1365" s="35" t="s">
        <v>6267</v>
      </c>
    </row>
    <row r="1366" spans="1:5">
      <c r="A1366" s="58" t="s">
        <v>8955</v>
      </c>
      <c r="B1366" s="58" t="str">
        <f t="shared" si="45"/>
        <v>AP10220</v>
      </c>
      <c r="C1366" s="35" t="s">
        <v>8956</v>
      </c>
      <c r="D1366" s="35" t="str">
        <f t="shared" si="46"/>
        <v>10220 - Welfare To Work_WFII</v>
      </c>
      <c r="E1366" s="35" t="s">
        <v>6267</v>
      </c>
    </row>
    <row r="1367" spans="1:5">
      <c r="A1367" s="58" t="s">
        <v>8957</v>
      </c>
      <c r="B1367" s="58" t="str">
        <f t="shared" si="45"/>
        <v>AP10227</v>
      </c>
      <c r="C1367" s="35" t="s">
        <v>8958</v>
      </c>
      <c r="D1367" s="35" t="str">
        <f t="shared" si="46"/>
        <v>10227 - Welfare To Work Federal</v>
      </c>
      <c r="E1367" s="35" t="s">
        <v>6267</v>
      </c>
    </row>
    <row r="1368" spans="1:5">
      <c r="A1368" s="58" t="s">
        <v>8959</v>
      </c>
      <c r="B1368" s="58" t="str">
        <f t="shared" si="45"/>
        <v>AP10228</v>
      </c>
      <c r="C1368" s="35" t="s">
        <v>8960</v>
      </c>
      <c r="D1368" s="35" t="str">
        <f t="shared" si="46"/>
        <v>10228 - Court Mandated Parenting Program_</v>
      </c>
      <c r="E1368" s="35" t="s">
        <v>6267</v>
      </c>
    </row>
    <row r="1369" spans="1:5">
      <c r="A1369" s="58" t="s">
        <v>8961</v>
      </c>
      <c r="B1369" s="58" t="str">
        <f t="shared" si="45"/>
        <v>AP10230</v>
      </c>
      <c r="C1369" s="35" t="s">
        <v>8962</v>
      </c>
      <c r="D1369" s="35" t="str">
        <f t="shared" si="46"/>
        <v>10230 - Work First(WtWA98 Carry In)</v>
      </c>
      <c r="E1369" s="35" t="s">
        <v>6267</v>
      </c>
    </row>
    <row r="1370" spans="1:5">
      <c r="A1370" s="58" t="s">
        <v>8963</v>
      </c>
      <c r="B1370" s="58" t="str">
        <f t="shared" si="45"/>
        <v>AP10233</v>
      </c>
      <c r="C1370" s="35" t="s">
        <v>8964</v>
      </c>
      <c r="D1370" s="35" t="str">
        <f t="shared" si="46"/>
        <v>10233 - WIA Adult_</v>
      </c>
      <c r="E1370" s="35" t="s">
        <v>6267</v>
      </c>
    </row>
    <row r="1371" spans="1:5">
      <c r="A1371" s="58" t="s">
        <v>8965</v>
      </c>
      <c r="B1371" s="58" t="str">
        <f t="shared" si="45"/>
        <v>AP10235</v>
      </c>
      <c r="C1371" s="35" t="s">
        <v>8966</v>
      </c>
      <c r="D1371" s="35" t="str">
        <f t="shared" si="46"/>
        <v>10235 - WIA Dislocated Worker Program</v>
      </c>
      <c r="E1371" s="35" t="s">
        <v>6267</v>
      </c>
    </row>
    <row r="1372" spans="1:5">
      <c r="A1372" s="58" t="s">
        <v>8967</v>
      </c>
      <c r="B1372" s="58" t="str">
        <f t="shared" si="45"/>
        <v>AP10236</v>
      </c>
      <c r="C1372" s="35" t="s">
        <v>8968</v>
      </c>
      <c r="D1372" s="35" t="str">
        <f t="shared" si="46"/>
        <v>10236 - Enhanced Trans Mobility</v>
      </c>
      <c r="E1372" s="35" t="s">
        <v>6267</v>
      </c>
    </row>
    <row r="1373" spans="1:5">
      <c r="A1373" s="58" t="s">
        <v>8969</v>
      </c>
      <c r="B1373" s="58" t="str">
        <f t="shared" si="45"/>
        <v>AP10238</v>
      </c>
      <c r="C1373" s="35" t="s">
        <v>8970</v>
      </c>
      <c r="D1373" s="35" t="str">
        <f t="shared" si="46"/>
        <v>10238 - CSBG Administration_10238</v>
      </c>
      <c r="E1373" s="35" t="s">
        <v>6267</v>
      </c>
    </row>
    <row r="1374" spans="1:5">
      <c r="A1374" s="58" t="s">
        <v>8971</v>
      </c>
      <c r="B1374" s="58" t="str">
        <f t="shared" si="45"/>
        <v>AP10239</v>
      </c>
      <c r="C1374" s="35" t="s">
        <v>8972</v>
      </c>
      <c r="D1374" s="35" t="str">
        <f t="shared" si="46"/>
        <v>10239 - Community Police for Juveniles Yr2</v>
      </c>
      <c r="E1374" s="35" t="s">
        <v>6267</v>
      </c>
    </row>
    <row r="1375" spans="1:5">
      <c r="A1375" s="58" t="s">
        <v>8973</v>
      </c>
      <c r="B1375" s="58" t="str">
        <f t="shared" si="45"/>
        <v>AP10240</v>
      </c>
      <c r="C1375" s="35" t="s">
        <v>8974</v>
      </c>
      <c r="D1375" s="35" t="str">
        <f t="shared" si="46"/>
        <v>10240 - Training</v>
      </c>
      <c r="E1375" s="35" t="s">
        <v>6267</v>
      </c>
    </row>
    <row r="1376" spans="1:5">
      <c r="A1376" s="58" t="s">
        <v>8975</v>
      </c>
      <c r="B1376" s="58" t="str">
        <f t="shared" si="45"/>
        <v>AP10241</v>
      </c>
      <c r="C1376" s="35" t="s">
        <v>8976</v>
      </c>
      <c r="D1376" s="35" t="str">
        <f t="shared" si="46"/>
        <v>10241 - State Emergency Fund_</v>
      </c>
      <c r="E1376" s="35" t="s">
        <v>6267</v>
      </c>
    </row>
    <row r="1377" spans="1:5">
      <c r="A1377" s="58" t="s">
        <v>8977</v>
      </c>
      <c r="B1377" s="58" t="str">
        <f t="shared" si="45"/>
        <v>AP10242</v>
      </c>
      <c r="C1377" s="35" t="s">
        <v>8978</v>
      </c>
      <c r="D1377" s="35" t="str">
        <f t="shared" si="46"/>
        <v>10242 - Packaged Meals_10242</v>
      </c>
      <c r="E1377" s="35" t="s">
        <v>6267</v>
      </c>
    </row>
    <row r="1378" spans="1:5">
      <c r="A1378" s="58" t="s">
        <v>8979</v>
      </c>
      <c r="B1378" s="58" t="str">
        <f t="shared" si="45"/>
        <v>AP10244</v>
      </c>
      <c r="C1378" s="35" t="s">
        <v>8980</v>
      </c>
      <c r="D1378" s="35" t="str">
        <f t="shared" si="46"/>
        <v>10244 - Head Start_</v>
      </c>
      <c r="E1378" s="35" t="s">
        <v>6267</v>
      </c>
    </row>
    <row r="1379" spans="1:5">
      <c r="A1379" s="58" t="s">
        <v>8981</v>
      </c>
      <c r="B1379" s="58" t="str">
        <f t="shared" si="45"/>
        <v>AP10246</v>
      </c>
      <c r="C1379" s="35" t="s">
        <v>8982</v>
      </c>
      <c r="D1379" s="35" t="str">
        <f t="shared" si="46"/>
        <v>10246 - Training Technical Assistance</v>
      </c>
      <c r="E1379" s="35" t="s">
        <v>6267</v>
      </c>
    </row>
    <row r="1380" spans="1:5">
      <c r="A1380" s="58" t="s">
        <v>8983</v>
      </c>
      <c r="B1380" s="58" t="str">
        <f t="shared" si="45"/>
        <v>AP10247</v>
      </c>
      <c r="C1380" s="35" t="s">
        <v>8984</v>
      </c>
      <c r="D1380" s="35" t="str">
        <f t="shared" si="46"/>
        <v>10247 - Handicapped Services_</v>
      </c>
      <c r="E1380" s="35" t="s">
        <v>6267</v>
      </c>
    </row>
    <row r="1381" spans="1:5">
      <c r="A1381" s="58" t="s">
        <v>8985</v>
      </c>
      <c r="B1381" s="58" t="str">
        <f t="shared" si="45"/>
        <v>AP10248</v>
      </c>
      <c r="C1381" s="35" t="s">
        <v>8986</v>
      </c>
      <c r="D1381" s="35" t="str">
        <f t="shared" si="46"/>
        <v>10248 - Weatherization DOE_</v>
      </c>
      <c r="E1381" s="35" t="s">
        <v>6267</v>
      </c>
    </row>
    <row r="1382" spans="1:5">
      <c r="A1382" s="58" t="s">
        <v>8987</v>
      </c>
      <c r="B1382" s="58" t="str">
        <f t="shared" si="45"/>
        <v>AP10249</v>
      </c>
      <c r="C1382" s="35" t="s">
        <v>8988</v>
      </c>
      <c r="D1382" s="35" t="str">
        <f t="shared" si="46"/>
        <v>10249 - Weatherization LIHEAP_</v>
      </c>
      <c r="E1382" s="35" t="s">
        <v>6267</v>
      </c>
    </row>
    <row r="1383" spans="1:5">
      <c r="A1383" s="58" t="s">
        <v>8989</v>
      </c>
      <c r="B1383" s="58" t="str">
        <f t="shared" si="45"/>
        <v>AP10250</v>
      </c>
      <c r="C1383" s="35" t="s">
        <v>8990</v>
      </c>
      <c r="D1383" s="35" t="str">
        <f t="shared" si="46"/>
        <v>10250 - Drug Treatment_10250</v>
      </c>
      <c r="E1383" s="35" t="s">
        <v>6267</v>
      </c>
    </row>
    <row r="1384" spans="1:5">
      <c r="A1384" s="58" t="s">
        <v>8991</v>
      </c>
      <c r="B1384" s="58" t="str">
        <f t="shared" si="45"/>
        <v>AP10251</v>
      </c>
      <c r="C1384" s="35" t="s">
        <v>8992</v>
      </c>
      <c r="D1384" s="35" t="str">
        <f t="shared" si="46"/>
        <v>10251 - AIDS Counseling_10251</v>
      </c>
      <c r="E1384" s="35" t="s">
        <v>6267</v>
      </c>
    </row>
    <row r="1385" spans="1:5">
      <c r="A1385" s="58" t="s">
        <v>8993</v>
      </c>
      <c r="B1385" s="58" t="str">
        <f t="shared" si="45"/>
        <v>AP10252</v>
      </c>
      <c r="C1385" s="35" t="s">
        <v>8994</v>
      </c>
      <c r="D1385" s="35" t="str">
        <f t="shared" si="46"/>
        <v>10252 - St. Joe Econ Assist Payment</v>
      </c>
      <c r="E1385" s="35" t="s">
        <v>6267</v>
      </c>
    </row>
    <row r="1386" spans="1:5">
      <c r="A1386" s="58" t="s">
        <v>8995</v>
      </c>
      <c r="B1386" s="58" t="str">
        <f t="shared" si="45"/>
        <v>AP10254</v>
      </c>
      <c r="C1386" s="35" t="s">
        <v>8996</v>
      </c>
      <c r="D1386" s="35" t="str">
        <f t="shared" si="46"/>
        <v>10254 - MCAA</v>
      </c>
      <c r="E1386" s="35" t="s">
        <v>6267</v>
      </c>
    </row>
    <row r="1387" spans="1:5">
      <c r="A1387" s="58" t="s">
        <v>8997</v>
      </c>
      <c r="B1387" s="58" t="str">
        <f t="shared" si="45"/>
        <v>AP10256</v>
      </c>
      <c r="C1387" s="35" t="s">
        <v>8998</v>
      </c>
      <c r="D1387" s="35" t="str">
        <f t="shared" si="46"/>
        <v>10256 - Resurf &amp; Street Lighting Along I</v>
      </c>
      <c r="E1387" s="35" t="s">
        <v>6267</v>
      </c>
    </row>
    <row r="1388" spans="1:5">
      <c r="A1388" s="58" t="s">
        <v>8999</v>
      </c>
      <c r="B1388" s="58" t="str">
        <f t="shared" si="45"/>
        <v>AP10257</v>
      </c>
      <c r="C1388" s="35" t="s">
        <v>9000</v>
      </c>
      <c r="D1388" s="35" t="str">
        <f t="shared" si="46"/>
        <v>10257 - Water Construction Bond Fund Series 1999</v>
      </c>
      <c r="E1388" s="35" t="s">
        <v>6267</v>
      </c>
    </row>
    <row r="1389" spans="1:5">
      <c r="A1389" s="58" t="s">
        <v>9001</v>
      </c>
      <c r="B1389" s="58" t="str">
        <f t="shared" si="45"/>
        <v>AP10258</v>
      </c>
      <c r="C1389" s="35" t="s">
        <v>9002</v>
      </c>
      <c r="D1389" s="35" t="str">
        <f t="shared" si="46"/>
        <v>10258 - CPC D.O.C.T.O.R. Program</v>
      </c>
      <c r="E1389" s="35" t="s">
        <v>6267</v>
      </c>
    </row>
    <row r="1390" spans="1:5">
      <c r="A1390" s="58" t="s">
        <v>9003</v>
      </c>
      <c r="B1390" s="58" t="str">
        <f t="shared" si="45"/>
        <v>AP10259</v>
      </c>
      <c r="C1390" s="35" t="s">
        <v>9004</v>
      </c>
      <c r="D1390" s="35" t="str">
        <f t="shared" si="46"/>
        <v>10259 - Airport Executive Terminal</v>
      </c>
      <c r="E1390" s="35" t="s">
        <v>6267</v>
      </c>
    </row>
    <row r="1391" spans="1:5">
      <c r="A1391" s="58" t="s">
        <v>9005</v>
      </c>
      <c r="B1391" s="58" t="str">
        <f t="shared" si="45"/>
        <v>AP10260</v>
      </c>
      <c r="C1391" s="35" t="s">
        <v>9006</v>
      </c>
      <c r="D1391" s="35" t="str">
        <f t="shared" si="46"/>
        <v>10260 - Senior Center Staffing Grant</v>
      </c>
      <c r="E1391" s="35" t="s">
        <v>6267</v>
      </c>
    </row>
    <row r="1392" spans="1:5">
      <c r="A1392" s="58" t="s">
        <v>9007</v>
      </c>
      <c r="B1392" s="58" t="str">
        <f t="shared" si="45"/>
        <v>AP10261</v>
      </c>
      <c r="C1392" s="35" t="s">
        <v>9008</v>
      </c>
      <c r="D1392" s="35" t="str">
        <f t="shared" si="46"/>
        <v>10261 - Adult Day Care Program Grant</v>
      </c>
      <c r="E1392" s="35" t="s">
        <v>6267</v>
      </c>
    </row>
    <row r="1393" spans="1:5">
      <c r="A1393" s="58" t="s">
        <v>9009</v>
      </c>
      <c r="B1393" s="58" t="str">
        <f t="shared" si="45"/>
        <v>AP10266</v>
      </c>
      <c r="C1393" s="35" t="s">
        <v>9010</v>
      </c>
      <c r="D1393" s="35" t="str">
        <f t="shared" si="46"/>
        <v>10266 - Information and Rererral 2000_01</v>
      </c>
      <c r="E1393" s="35" t="s">
        <v>6267</v>
      </c>
    </row>
    <row r="1394" spans="1:5">
      <c r="A1394" s="58" t="s">
        <v>9011</v>
      </c>
      <c r="B1394" s="58" t="str">
        <f t="shared" si="45"/>
        <v>AP10267</v>
      </c>
      <c r="C1394" s="35" t="s">
        <v>9012</v>
      </c>
      <c r="D1394" s="35" t="str">
        <f t="shared" si="46"/>
        <v>10267 - 1999 _ Sewerage Bond Series</v>
      </c>
      <c r="E1394" s="35" t="s">
        <v>6267</v>
      </c>
    </row>
    <row r="1395" spans="1:5">
      <c r="A1395" s="58" t="s">
        <v>9013</v>
      </c>
      <c r="B1395" s="58" t="str">
        <f t="shared" ref="B1395:B1458" si="47">"AP"&amp;A1395</f>
        <v>AP10268</v>
      </c>
      <c r="C1395" s="35" t="s">
        <v>9014</v>
      </c>
      <c r="D1395" s="35" t="str">
        <f t="shared" si="46"/>
        <v>10268 - Project Rap</v>
      </c>
      <c r="E1395" s="35" t="s">
        <v>6267</v>
      </c>
    </row>
    <row r="1396" spans="1:5">
      <c r="A1396" s="58" t="s">
        <v>9015</v>
      </c>
      <c r="B1396" s="58" t="str">
        <f t="shared" si="47"/>
        <v>AP10272</v>
      </c>
      <c r="C1396" s="35" t="s">
        <v>9016</v>
      </c>
      <c r="D1396" s="35" t="str">
        <f t="shared" si="46"/>
        <v>10272 - Home Program 00</v>
      </c>
      <c r="E1396" s="35" t="s">
        <v>6267</v>
      </c>
    </row>
    <row r="1397" spans="1:5">
      <c r="A1397" s="58" t="s">
        <v>9017</v>
      </c>
      <c r="B1397" s="58" t="str">
        <f t="shared" si="47"/>
        <v>AP10273</v>
      </c>
      <c r="C1397" s="35" t="s">
        <v>9018</v>
      </c>
      <c r="D1397" s="35" t="str">
        <f t="shared" si="46"/>
        <v>10273 - Home Investor Rehab</v>
      </c>
      <c r="E1397" s="35" t="s">
        <v>6267</v>
      </c>
    </row>
    <row r="1398" spans="1:5">
      <c r="A1398" s="58" t="s">
        <v>9019</v>
      </c>
      <c r="B1398" s="58" t="str">
        <f t="shared" si="47"/>
        <v>AP10275</v>
      </c>
      <c r="C1398" s="35" t="s">
        <v>9020</v>
      </c>
      <c r="D1398" s="35" t="str">
        <f t="shared" si="46"/>
        <v>10275 - Empowerment Zone</v>
      </c>
      <c r="E1398" s="35" t="s">
        <v>6267</v>
      </c>
    </row>
    <row r="1399" spans="1:5">
      <c r="A1399" s="58" t="s">
        <v>9021</v>
      </c>
      <c r="B1399" s="58" t="str">
        <f t="shared" si="47"/>
        <v>AP10276</v>
      </c>
      <c r="C1399" s="35" t="s">
        <v>9022</v>
      </c>
      <c r="D1399" s="35" t="str">
        <f t="shared" si="46"/>
        <v>10276 - NTSA</v>
      </c>
      <c r="E1399" s="35" t="s">
        <v>6267</v>
      </c>
    </row>
    <row r="1400" spans="1:5">
      <c r="A1400" s="58" t="s">
        <v>9023</v>
      </c>
      <c r="B1400" s="58" t="str">
        <f t="shared" si="47"/>
        <v>AP10277</v>
      </c>
      <c r="C1400" s="35" t="s">
        <v>9024</v>
      </c>
      <c r="D1400" s="35" t="str">
        <f t="shared" si="46"/>
        <v>10277 - Integrated Booking System</v>
      </c>
      <c r="E1400" s="35" t="s">
        <v>6267</v>
      </c>
    </row>
    <row r="1401" spans="1:5">
      <c r="A1401" s="58" t="s">
        <v>9025</v>
      </c>
      <c r="B1401" s="58" t="str">
        <f t="shared" si="47"/>
        <v>AP10278</v>
      </c>
      <c r="C1401" s="35" t="s">
        <v>9026</v>
      </c>
      <c r="D1401" s="35" t="str">
        <f t="shared" si="46"/>
        <v>10278 - Ser Casa</v>
      </c>
      <c r="E1401" s="35" t="s">
        <v>6267</v>
      </c>
    </row>
    <row r="1402" spans="1:5">
      <c r="A1402" s="58" t="s">
        <v>9027</v>
      </c>
      <c r="B1402" s="58" t="str">
        <f t="shared" si="47"/>
        <v>AP10279</v>
      </c>
      <c r="C1402" s="35" t="s">
        <v>9028</v>
      </c>
      <c r="D1402" s="35" t="str">
        <f t="shared" si="46"/>
        <v>10279 - Airport General Grants</v>
      </c>
      <c r="E1402" s="35" t="s">
        <v>6267</v>
      </c>
    </row>
    <row r="1403" spans="1:5">
      <c r="A1403" s="58" t="s">
        <v>9029</v>
      </c>
      <c r="B1403" s="58" t="str">
        <f t="shared" si="47"/>
        <v>AP10280</v>
      </c>
      <c r="C1403" s="35" t="s">
        <v>9030</v>
      </c>
      <c r="D1403" s="35" t="str">
        <f t="shared" si="46"/>
        <v>10280 - Airport G.O. Bonds_10280</v>
      </c>
      <c r="E1403" s="35" t="s">
        <v>6267</v>
      </c>
    </row>
    <row r="1404" spans="1:5">
      <c r="A1404" s="58" t="s">
        <v>9031</v>
      </c>
      <c r="B1404" s="58" t="str">
        <f t="shared" si="47"/>
        <v>AP10281</v>
      </c>
      <c r="C1404" s="35" t="s">
        <v>9032</v>
      </c>
      <c r="D1404" s="35" t="str">
        <f t="shared" si="46"/>
        <v>10281 - Substance Abuse Coordinating Agency_9_2001</v>
      </c>
      <c r="E1404" s="35" t="s">
        <v>6267</v>
      </c>
    </row>
    <row r="1405" spans="1:5">
      <c r="A1405" s="58" t="s">
        <v>9033</v>
      </c>
      <c r="B1405" s="58" t="str">
        <f t="shared" si="47"/>
        <v>AP10282</v>
      </c>
      <c r="C1405" s="35" t="s">
        <v>9034</v>
      </c>
      <c r="D1405" s="35" t="str">
        <f t="shared" si="46"/>
        <v>10282 - Medicaid Substance Abuse_9_2001</v>
      </c>
      <c r="E1405" s="35" t="s">
        <v>6267</v>
      </c>
    </row>
    <row r="1406" spans="1:5">
      <c r="A1406" s="58" t="s">
        <v>9035</v>
      </c>
      <c r="B1406" s="58" t="str">
        <f t="shared" si="47"/>
        <v>AP10283</v>
      </c>
      <c r="C1406" s="35" t="s">
        <v>9036</v>
      </c>
      <c r="D1406" s="35" t="str">
        <f t="shared" si="46"/>
        <v>10283 - WIC Supplemental Food 9_2001</v>
      </c>
      <c r="E1406" s="35" t="s">
        <v>6267</v>
      </c>
    </row>
    <row r="1407" spans="1:5">
      <c r="A1407" s="58" t="s">
        <v>9037</v>
      </c>
      <c r="B1407" s="58" t="str">
        <f t="shared" si="47"/>
        <v>AP10286</v>
      </c>
      <c r="C1407" s="35" t="s">
        <v>9038</v>
      </c>
      <c r="D1407" s="35" t="str">
        <f t="shared" si="46"/>
        <v>10286 - Childhood Lead Prevention 6_2001</v>
      </c>
      <c r="E1407" s="35" t="s">
        <v>6267</v>
      </c>
    </row>
    <row r="1408" spans="1:5">
      <c r="A1408" s="58" t="s">
        <v>9039</v>
      </c>
      <c r="B1408" s="58" t="str">
        <f t="shared" si="47"/>
        <v>AP10287</v>
      </c>
      <c r="C1408" s="35" t="s">
        <v>9040</v>
      </c>
      <c r="D1408" s="35" t="str">
        <f t="shared" si="46"/>
        <v>10287 - Childhood Lead (MDCH) 9_2001</v>
      </c>
      <c r="E1408" s="35" t="s">
        <v>6267</v>
      </c>
    </row>
    <row r="1409" spans="1:5">
      <c r="A1409" s="58" t="s">
        <v>9041</v>
      </c>
      <c r="B1409" s="58" t="str">
        <f t="shared" si="47"/>
        <v>AP10288</v>
      </c>
      <c r="C1409" s="35" t="s">
        <v>9042</v>
      </c>
      <c r="D1409" s="35" t="str">
        <f t="shared" si="46"/>
        <v>10288 - Adolescent Health Alternative Models 9_2001</v>
      </c>
      <c r="E1409" s="35" t="s">
        <v>6267</v>
      </c>
    </row>
    <row r="1410" spans="1:5">
      <c r="A1410" s="58" t="s">
        <v>9043</v>
      </c>
      <c r="B1410" s="58" t="str">
        <f t="shared" si="47"/>
        <v>AP10289</v>
      </c>
      <c r="C1410" s="35" t="s">
        <v>9044</v>
      </c>
      <c r="D1410" s="35" t="str">
        <f t="shared" si="46"/>
        <v>10289 - Adolescent Health _Teen Health 9_2001</v>
      </c>
      <c r="E1410" s="35" t="s">
        <v>6267</v>
      </c>
    </row>
    <row r="1411" spans="1:5">
      <c r="A1411" s="58" t="s">
        <v>9045</v>
      </c>
      <c r="B1411" s="58" t="str">
        <f t="shared" si="47"/>
        <v>AP10292</v>
      </c>
      <c r="C1411" s="35" t="s">
        <v>9046</v>
      </c>
      <c r="D1411" s="35" t="str">
        <f t="shared" si="46"/>
        <v>10292 - AIDS_HIV Prevention and Planning 9_2001</v>
      </c>
      <c r="E1411" s="35" t="s">
        <v>6267</v>
      </c>
    </row>
    <row r="1412" spans="1:5">
      <c r="A1412" s="58" t="s">
        <v>9047</v>
      </c>
      <c r="B1412" s="58" t="str">
        <f t="shared" si="47"/>
        <v>AP10295</v>
      </c>
      <c r="C1412" s="35" t="s">
        <v>9048</v>
      </c>
      <c r="D1412" s="35" t="str">
        <f t="shared" ref="D1412:D1475" si="48">A1412&amp;" - "&amp;C1412</f>
        <v>10295 - Case Coordination and Support 9_2001</v>
      </c>
      <c r="E1412" s="35" t="s">
        <v>6267</v>
      </c>
    </row>
    <row r="1413" spans="1:5">
      <c r="A1413" s="58" t="s">
        <v>9049</v>
      </c>
      <c r="B1413" s="58" t="str">
        <f t="shared" si="47"/>
        <v>AP10297</v>
      </c>
      <c r="C1413" s="35" t="s">
        <v>9050</v>
      </c>
      <c r="D1413" s="35" t="str">
        <f t="shared" si="48"/>
        <v>10297 - CHCS Outreach and Advocacy 9_2001</v>
      </c>
      <c r="E1413" s="35" t="s">
        <v>6267</v>
      </c>
    </row>
    <row r="1414" spans="1:5">
      <c r="A1414" s="58" t="s">
        <v>9051</v>
      </c>
      <c r="B1414" s="58" t="str">
        <f t="shared" si="47"/>
        <v>AP10302</v>
      </c>
      <c r="C1414" s="35" t="s">
        <v>9052</v>
      </c>
      <c r="D1414" s="35" t="str">
        <f t="shared" si="48"/>
        <v>10302 - Minority Health 9_2001</v>
      </c>
      <c r="E1414" s="35" t="s">
        <v>6267</v>
      </c>
    </row>
    <row r="1415" spans="1:5">
      <c r="A1415" s="58" t="s">
        <v>9053</v>
      </c>
      <c r="B1415" s="58" t="str">
        <f t="shared" si="47"/>
        <v>AP10306</v>
      </c>
      <c r="C1415" s="35" t="s">
        <v>9054</v>
      </c>
      <c r="D1415" s="35" t="str">
        <f t="shared" si="48"/>
        <v>10306 - STD Control 9_2001</v>
      </c>
      <c r="E1415" s="35" t="s">
        <v>6267</v>
      </c>
    </row>
    <row r="1416" spans="1:5">
      <c r="A1416" s="58" t="s">
        <v>9055</v>
      </c>
      <c r="B1416" s="58" t="str">
        <f t="shared" si="47"/>
        <v>AP10309</v>
      </c>
      <c r="C1416" s="35" t="s">
        <v>9056</v>
      </c>
      <c r="D1416" s="35" t="str">
        <f t="shared" si="48"/>
        <v>10309 - Court Mandated Parenting Program 6_2001</v>
      </c>
      <c r="E1416" s="35" t="s">
        <v>6267</v>
      </c>
    </row>
    <row r="1417" spans="1:5">
      <c r="A1417" s="58" t="s">
        <v>9057</v>
      </c>
      <c r="B1417" s="58" t="str">
        <f t="shared" si="47"/>
        <v>AP10310</v>
      </c>
      <c r="C1417" s="35" t="s">
        <v>9058</v>
      </c>
      <c r="D1417" s="35" t="str">
        <f t="shared" si="48"/>
        <v>10310 - Medicaid Waiver Telephone Screening</v>
      </c>
      <c r="E1417" s="35" t="s">
        <v>6267</v>
      </c>
    </row>
    <row r="1418" spans="1:5">
      <c r="A1418" s="58" t="s">
        <v>9059</v>
      </c>
      <c r="B1418" s="58" t="str">
        <f t="shared" si="47"/>
        <v>AP10314</v>
      </c>
      <c r="C1418" s="35" t="s">
        <v>9060</v>
      </c>
      <c r="D1418" s="35" t="str">
        <f t="shared" si="48"/>
        <v>10314 - Healthy Start Initiative 8_2001</v>
      </c>
      <c r="E1418" s="35" t="s">
        <v>6267</v>
      </c>
    </row>
    <row r="1419" spans="1:5">
      <c r="A1419" s="58" t="s">
        <v>9061</v>
      </c>
      <c r="B1419" s="58" t="str">
        <f t="shared" si="47"/>
        <v>AP10315</v>
      </c>
      <c r="C1419" s="35" t="s">
        <v>9062</v>
      </c>
      <c r="D1419" s="35" t="str">
        <f t="shared" si="48"/>
        <v>10315 - TB Prevention and Control 12_2001</v>
      </c>
      <c r="E1419" s="35" t="s">
        <v>6267</v>
      </c>
    </row>
    <row r="1420" spans="1:5">
      <c r="A1420" s="58" t="s">
        <v>9063</v>
      </c>
      <c r="B1420" s="58" t="str">
        <f t="shared" si="47"/>
        <v>AP10316</v>
      </c>
      <c r="C1420" s="35" t="s">
        <v>9064</v>
      </c>
      <c r="D1420" s="35" t="str">
        <f t="shared" si="48"/>
        <v>10316 - Capital Improvements_Bonds_DOT</v>
      </c>
      <c r="E1420" s="35" t="s">
        <v>6267</v>
      </c>
    </row>
    <row r="1421" spans="1:5">
      <c r="A1421" s="58" t="s">
        <v>9065</v>
      </c>
      <c r="B1421" s="58" t="str">
        <f t="shared" si="47"/>
        <v>AP10317</v>
      </c>
      <c r="C1421" s="35" t="s">
        <v>9066</v>
      </c>
      <c r="D1421" s="35" t="str">
        <f t="shared" si="48"/>
        <v>10317 - Victim Assistance 199_2000</v>
      </c>
      <c r="E1421" s="35" t="s">
        <v>6267</v>
      </c>
    </row>
    <row r="1422" spans="1:5">
      <c r="A1422" s="58" t="s">
        <v>9067</v>
      </c>
      <c r="B1422" s="58" t="str">
        <f t="shared" si="47"/>
        <v>AP10318</v>
      </c>
      <c r="C1422" s="35" t="s">
        <v>9068</v>
      </c>
      <c r="D1422" s="35" t="str">
        <f t="shared" si="48"/>
        <v>10318 - Capital Improvements_Bonds_Civic Center</v>
      </c>
      <c r="E1422" s="35" t="s">
        <v>6267</v>
      </c>
    </row>
    <row r="1423" spans="1:5">
      <c r="A1423" s="58" t="s">
        <v>9069</v>
      </c>
      <c r="B1423" s="58" t="str">
        <f t="shared" si="47"/>
        <v>AP10319</v>
      </c>
      <c r="C1423" s="35" t="s">
        <v>9070</v>
      </c>
      <c r="D1423" s="35" t="str">
        <f t="shared" si="48"/>
        <v>10319 - Belle Isle Zoo Capital Improvements</v>
      </c>
      <c r="E1423" s="35" t="s">
        <v>6267</v>
      </c>
    </row>
    <row r="1424" spans="1:5">
      <c r="A1424" s="58" t="s">
        <v>9071</v>
      </c>
      <c r="B1424" s="58" t="str">
        <f t="shared" si="47"/>
        <v>AP10320</v>
      </c>
      <c r="C1424" s="35" t="s">
        <v>9072</v>
      </c>
      <c r="D1424" s="35" t="str">
        <f t="shared" si="48"/>
        <v>10320 - Detroit Health Care for the Homeless</v>
      </c>
      <c r="E1424" s="35" t="s">
        <v>6267</v>
      </c>
    </row>
    <row r="1425" spans="1:5">
      <c r="A1425" s="58" t="s">
        <v>9073</v>
      </c>
      <c r="B1425" s="58" t="str">
        <f t="shared" si="47"/>
        <v>AP10321</v>
      </c>
      <c r="C1425" s="35" t="s">
        <v>9074</v>
      </c>
      <c r="D1425" s="35" t="str">
        <f t="shared" si="48"/>
        <v>10321 - Eastside Emergency Center</v>
      </c>
      <c r="E1425" s="35" t="s">
        <v>6267</v>
      </c>
    </row>
    <row r="1426" spans="1:5">
      <c r="A1426" s="58" t="s">
        <v>9075</v>
      </c>
      <c r="B1426" s="58" t="str">
        <f t="shared" si="47"/>
        <v>AP10322</v>
      </c>
      <c r="C1426" s="35" t="s">
        <v>9076</v>
      </c>
      <c r="D1426" s="35" t="str">
        <f t="shared" si="48"/>
        <v>10322 - Freedom House_2000_01</v>
      </c>
      <c r="E1426" s="35" t="s">
        <v>6267</v>
      </c>
    </row>
    <row r="1427" spans="1:5">
      <c r="A1427" s="58" t="s">
        <v>9077</v>
      </c>
      <c r="B1427" s="58" t="str">
        <f t="shared" si="47"/>
        <v>AP10323</v>
      </c>
      <c r="C1427" s="35" t="s">
        <v>9078</v>
      </c>
      <c r="D1427" s="35" t="str">
        <f t="shared" si="48"/>
        <v>10323 - LADA_Landlord Tenant_2000_01</v>
      </c>
      <c r="E1427" s="35" t="s">
        <v>6267</v>
      </c>
    </row>
    <row r="1428" spans="1:5">
      <c r="A1428" s="58" t="s">
        <v>9079</v>
      </c>
      <c r="B1428" s="58" t="str">
        <f t="shared" si="47"/>
        <v>AP10324</v>
      </c>
      <c r="C1428" s="35" t="s">
        <v>9080</v>
      </c>
      <c r="D1428" s="35" t="str">
        <f t="shared" si="48"/>
        <v>10324 - Michigan Veterans Foundation_2000_01</v>
      </c>
      <c r="E1428" s="35" t="s">
        <v>6267</v>
      </c>
    </row>
    <row r="1429" spans="1:5">
      <c r="A1429" s="58" t="s">
        <v>9081</v>
      </c>
      <c r="B1429" s="58" t="str">
        <f t="shared" si="47"/>
        <v>AP10325</v>
      </c>
      <c r="C1429" s="35" t="s">
        <v>9082</v>
      </c>
      <c r="D1429" s="35" t="str">
        <f t="shared" si="48"/>
        <v>10325 - Mt Nebo Resource Center</v>
      </c>
      <c r="E1429" s="35" t="s">
        <v>6267</v>
      </c>
    </row>
    <row r="1430" spans="1:5">
      <c r="A1430" s="58" t="s">
        <v>9083</v>
      </c>
      <c r="B1430" s="58" t="str">
        <f t="shared" si="47"/>
        <v>AP10326</v>
      </c>
      <c r="C1430" s="35" t="s">
        <v>9084</v>
      </c>
      <c r="D1430" s="35" t="str">
        <f t="shared" si="48"/>
        <v>10326 - New Day Multi</v>
      </c>
      <c r="E1430" s="35" t="s">
        <v>6267</v>
      </c>
    </row>
    <row r="1431" spans="1:5">
      <c r="A1431" s="58" t="s">
        <v>9085</v>
      </c>
      <c r="B1431" s="58" t="str">
        <f t="shared" si="47"/>
        <v>AP10327</v>
      </c>
      <c r="C1431" s="35" t="s">
        <v>9086</v>
      </c>
      <c r="D1431" s="35" t="str">
        <f t="shared" si="48"/>
        <v>10327 - Wayne County Neighborhood LS</v>
      </c>
      <c r="E1431" s="35" t="s">
        <v>6267</v>
      </c>
    </row>
    <row r="1432" spans="1:5">
      <c r="A1432" s="58" t="s">
        <v>9087</v>
      </c>
      <c r="B1432" s="58" t="str">
        <f t="shared" si="47"/>
        <v>AP10329</v>
      </c>
      <c r="C1432" s="35" t="s">
        <v>9088</v>
      </c>
      <c r="D1432" s="35" t="str">
        <f t="shared" si="48"/>
        <v>10329 - Capital Grants</v>
      </c>
      <c r="E1432" s="35" t="s">
        <v>6267</v>
      </c>
    </row>
    <row r="1433" spans="1:5">
      <c r="A1433" s="568" t="s">
        <v>9089</v>
      </c>
      <c r="B1433" s="58" t="str">
        <f t="shared" si="47"/>
        <v>AP10330</v>
      </c>
      <c r="C1433" s="35" t="s">
        <v>9090</v>
      </c>
      <c r="D1433" s="35" t="str">
        <f t="shared" si="48"/>
        <v>10330 - DDOT Capital Grants Federal State</v>
      </c>
      <c r="E1433" s="35" t="s">
        <v>6267</v>
      </c>
    </row>
    <row r="1434" spans="1:5">
      <c r="A1434" s="58" t="s">
        <v>9091</v>
      </c>
      <c r="B1434" s="58" t="str">
        <f t="shared" si="47"/>
        <v>AP10331</v>
      </c>
      <c r="C1434" s="35" t="s">
        <v>9092</v>
      </c>
      <c r="D1434" s="35" t="str">
        <f t="shared" si="48"/>
        <v>10331 - New Services_Specialized Services Grants</v>
      </c>
      <c r="E1434" s="35" t="s">
        <v>6267</v>
      </c>
    </row>
    <row r="1435" spans="1:5">
      <c r="A1435" s="58" t="s">
        <v>9093</v>
      </c>
      <c r="B1435" s="58" t="str">
        <f t="shared" si="47"/>
        <v>AP10332</v>
      </c>
      <c r="C1435" s="35" t="s">
        <v>9094</v>
      </c>
      <c r="D1435" s="35" t="str">
        <f t="shared" si="48"/>
        <v>10332 - SEMCOG</v>
      </c>
      <c r="E1435" s="35" t="s">
        <v>6267</v>
      </c>
    </row>
    <row r="1436" spans="1:5">
      <c r="A1436" s="58" t="s">
        <v>9095</v>
      </c>
      <c r="B1436" s="58" t="str">
        <f t="shared" si="47"/>
        <v>AP10333</v>
      </c>
      <c r="C1436" s="35" t="s">
        <v>9096</v>
      </c>
      <c r="D1436" s="35" t="str">
        <f t="shared" si="48"/>
        <v>10333 - U S Department of Justice</v>
      </c>
      <c r="E1436" s="35" t="s">
        <v>6267</v>
      </c>
    </row>
    <row r="1437" spans="1:5">
      <c r="A1437" s="58" t="s">
        <v>9097</v>
      </c>
      <c r="B1437" s="58" t="str">
        <f t="shared" si="47"/>
        <v>AP10334</v>
      </c>
      <c r="C1437" s="35" t="s">
        <v>9098</v>
      </c>
      <c r="D1437" s="35" t="str">
        <f t="shared" si="48"/>
        <v>10334 - SEction_3 State Grants</v>
      </c>
      <c r="E1437" s="35" t="s">
        <v>6267</v>
      </c>
    </row>
    <row r="1438" spans="1:5">
      <c r="A1438" s="58" t="s">
        <v>9099</v>
      </c>
      <c r="B1438" s="58" t="str">
        <f t="shared" si="47"/>
        <v>AP10335</v>
      </c>
      <c r="C1438" s="35" t="s">
        <v>9100</v>
      </c>
      <c r="D1438" s="35" t="str">
        <f t="shared" si="48"/>
        <v>10335 - Passenger Facility Charge</v>
      </c>
      <c r="E1438" s="35" t="s">
        <v>6267</v>
      </c>
    </row>
    <row r="1439" spans="1:5">
      <c r="A1439" s="58" t="s">
        <v>9101</v>
      </c>
      <c r="B1439" s="58" t="str">
        <f t="shared" si="47"/>
        <v>AP10336</v>
      </c>
      <c r="C1439" s="35" t="s">
        <v>9102</v>
      </c>
      <c r="D1439" s="35" t="str">
        <f t="shared" si="48"/>
        <v>10336 - Bureau Justice Assistance III</v>
      </c>
      <c r="E1439" s="35" t="s">
        <v>6267</v>
      </c>
    </row>
    <row r="1440" spans="1:5">
      <c r="A1440" s="58" t="s">
        <v>9103</v>
      </c>
      <c r="B1440" s="58" t="str">
        <f t="shared" si="47"/>
        <v>AP10338</v>
      </c>
      <c r="C1440" s="35" t="s">
        <v>9104</v>
      </c>
      <c r="D1440" s="35" t="str">
        <f t="shared" si="48"/>
        <v>10338 - Resurfacing of NB Chrysler_ EB Ford_ Forest State #99</v>
      </c>
      <c r="E1440" s="35" t="s">
        <v>6267</v>
      </c>
    </row>
    <row r="1441" spans="1:5">
      <c r="A1441" s="58" t="s">
        <v>9105</v>
      </c>
      <c r="B1441" s="58" t="str">
        <f t="shared" si="47"/>
        <v>AP10339</v>
      </c>
      <c r="C1441" s="35" t="s">
        <v>9106</v>
      </c>
      <c r="D1441" s="35" t="str">
        <f t="shared" si="48"/>
        <v>10339 - Resurfacing of Chicago Blvd_ Davison_ Fullerton State #99</v>
      </c>
      <c r="E1441" s="35" t="s">
        <v>6267</v>
      </c>
    </row>
    <row r="1442" spans="1:5">
      <c r="A1442" s="58" t="s">
        <v>9107</v>
      </c>
      <c r="B1442" s="58" t="str">
        <f t="shared" si="47"/>
        <v>AP10340</v>
      </c>
      <c r="C1442" s="35" t="s">
        <v>9108</v>
      </c>
      <c r="D1442" s="35" t="str">
        <f t="shared" si="48"/>
        <v>10340 - Resurfacing of Bagley_Baltimore_Cass State #99</v>
      </c>
      <c r="E1442" s="35" t="s">
        <v>6267</v>
      </c>
    </row>
    <row r="1443" spans="1:5">
      <c r="A1443" s="58" t="s">
        <v>9109</v>
      </c>
      <c r="B1443" s="58" t="str">
        <f t="shared" si="47"/>
        <v>AP10341</v>
      </c>
      <c r="C1443" s="35" t="s">
        <v>9110</v>
      </c>
      <c r="D1443" s="35" t="str">
        <f t="shared" si="48"/>
        <v>10341 - Resurfacing of Hubbell_ Southfield_ Puritan State #99</v>
      </c>
      <c r="E1443" s="35" t="s">
        <v>6267</v>
      </c>
    </row>
    <row r="1444" spans="1:5">
      <c r="A1444" s="58" t="s">
        <v>9111</v>
      </c>
      <c r="B1444" s="58" t="str">
        <f t="shared" si="47"/>
        <v>AP10342</v>
      </c>
      <c r="C1444" s="35" t="s">
        <v>9112</v>
      </c>
      <c r="D1444" s="35" t="str">
        <f t="shared" si="48"/>
        <v>10342 - Pavement Marking</v>
      </c>
      <c r="E1444" s="35" t="s">
        <v>6267</v>
      </c>
    </row>
    <row r="1445" spans="1:5">
      <c r="A1445" s="58" t="s">
        <v>9113</v>
      </c>
      <c r="B1445" s="58" t="str">
        <f t="shared" si="47"/>
        <v>AP10344</v>
      </c>
      <c r="C1445" s="35" t="s">
        <v>9114</v>
      </c>
      <c r="D1445" s="35" t="str">
        <f t="shared" si="48"/>
        <v>10344 - Screen Door V</v>
      </c>
      <c r="E1445" s="35" t="s">
        <v>6267</v>
      </c>
    </row>
    <row r="1446" spans="1:5">
      <c r="A1446" s="58" t="s">
        <v>9115</v>
      </c>
      <c r="B1446" s="58" t="str">
        <f t="shared" si="47"/>
        <v>AP10345</v>
      </c>
      <c r="C1446" s="35" t="s">
        <v>9116</v>
      </c>
      <c r="D1446" s="35" t="str">
        <f t="shared" si="48"/>
        <v>10345 - Auto Theft 13</v>
      </c>
      <c r="E1446" s="35" t="s">
        <v>6267</v>
      </c>
    </row>
    <row r="1447" spans="1:5">
      <c r="A1447" s="58" t="s">
        <v>9117</v>
      </c>
      <c r="B1447" s="58" t="str">
        <f t="shared" si="47"/>
        <v>AP10346</v>
      </c>
      <c r="C1447" s="35" t="s">
        <v>9118</v>
      </c>
      <c r="D1447" s="35" t="str">
        <f t="shared" si="48"/>
        <v>10346 - Stop Violence Against Women</v>
      </c>
      <c r="E1447" s="35" t="s">
        <v>6267</v>
      </c>
    </row>
    <row r="1448" spans="1:5">
      <c r="A1448" s="58" t="s">
        <v>9119</v>
      </c>
      <c r="B1448" s="58" t="str">
        <f t="shared" si="47"/>
        <v>AP10347</v>
      </c>
      <c r="C1448" s="35" t="s">
        <v>9120</v>
      </c>
      <c r="D1448" s="35" t="str">
        <f t="shared" si="48"/>
        <v>10347 - Domestic Violence_Byrne Grant</v>
      </c>
      <c r="E1448" s="35" t="s">
        <v>6267</v>
      </c>
    </row>
    <row r="1449" spans="1:5">
      <c r="A1449" s="58" t="s">
        <v>9121</v>
      </c>
      <c r="B1449" s="58" t="str">
        <f t="shared" si="47"/>
        <v>AP10348</v>
      </c>
      <c r="C1449" s="35" t="s">
        <v>9122</v>
      </c>
      <c r="D1449" s="35" t="str">
        <f t="shared" si="48"/>
        <v>10348 - Genesis House II</v>
      </c>
      <c r="E1449" s="35" t="s">
        <v>6267</v>
      </c>
    </row>
    <row r="1450" spans="1:5">
      <c r="A1450" s="58" t="s">
        <v>9123</v>
      </c>
      <c r="B1450" s="58" t="str">
        <f t="shared" si="47"/>
        <v>AP10349</v>
      </c>
      <c r="C1450" s="35" t="s">
        <v>9124</v>
      </c>
      <c r="D1450" s="35" t="str">
        <f t="shared" si="48"/>
        <v>10349 - Mariners Inn</v>
      </c>
      <c r="E1450" s="35" t="s">
        <v>6267</v>
      </c>
    </row>
    <row r="1451" spans="1:5">
      <c r="A1451" s="58" t="s">
        <v>9125</v>
      </c>
      <c r="B1451" s="58" t="str">
        <f t="shared" si="47"/>
        <v>AP10350</v>
      </c>
      <c r="C1451" s="35" t="s">
        <v>9126</v>
      </c>
      <c r="D1451" s="35" t="str">
        <f t="shared" si="48"/>
        <v>10350 - Detroit Rescue Mission</v>
      </c>
      <c r="E1451" s="35" t="s">
        <v>6267</v>
      </c>
    </row>
    <row r="1452" spans="1:5">
      <c r="A1452" s="58" t="s">
        <v>9127</v>
      </c>
      <c r="B1452" s="58" t="str">
        <f t="shared" si="47"/>
        <v>AP10351</v>
      </c>
      <c r="C1452" s="35" t="s">
        <v>9128</v>
      </c>
      <c r="D1452" s="35" t="str">
        <f t="shared" si="48"/>
        <v>10351 - Alberta King</v>
      </c>
      <c r="E1452" s="35" t="s">
        <v>6267</v>
      </c>
    </row>
    <row r="1453" spans="1:5">
      <c r="A1453" s="58" t="s">
        <v>9129</v>
      </c>
      <c r="B1453" s="58" t="str">
        <f t="shared" si="47"/>
        <v>AP10352</v>
      </c>
      <c r="C1453" s="35" t="s">
        <v>9130</v>
      </c>
      <c r="D1453" s="35" t="str">
        <f t="shared" si="48"/>
        <v>10352 - Detroit Hispanic Development</v>
      </c>
      <c r="E1453" s="35" t="s">
        <v>6267</v>
      </c>
    </row>
    <row r="1454" spans="1:5">
      <c r="A1454" s="58" t="s">
        <v>9131</v>
      </c>
      <c r="B1454" s="58" t="str">
        <f t="shared" si="47"/>
        <v>AP10355</v>
      </c>
      <c r="C1454" s="35" t="s">
        <v>9132</v>
      </c>
      <c r="D1454" s="35" t="str">
        <f t="shared" si="48"/>
        <v>10355 - Fair Housing</v>
      </c>
      <c r="E1454" s="35" t="s">
        <v>6267</v>
      </c>
    </row>
    <row r="1455" spans="1:5">
      <c r="A1455" s="58" t="s">
        <v>9133</v>
      </c>
      <c r="B1455" s="58" t="str">
        <f t="shared" si="47"/>
        <v>AP10356</v>
      </c>
      <c r="C1455" s="35" t="s">
        <v>9134</v>
      </c>
      <c r="D1455" s="35" t="str">
        <f t="shared" si="48"/>
        <v>10356 - Federation of Youth Services</v>
      </c>
      <c r="E1455" s="35" t="s">
        <v>6267</v>
      </c>
    </row>
    <row r="1456" spans="1:5">
      <c r="A1456" s="58" t="s">
        <v>9135</v>
      </c>
      <c r="B1456" s="58" t="str">
        <f t="shared" si="47"/>
        <v>AP10361</v>
      </c>
      <c r="C1456" s="35" t="s">
        <v>9136</v>
      </c>
      <c r="D1456" s="35" t="str">
        <f t="shared" si="48"/>
        <v>10361 - Matrix_Vista Nuevas</v>
      </c>
      <c r="E1456" s="35" t="s">
        <v>6267</v>
      </c>
    </row>
    <row r="1457" spans="1:5">
      <c r="A1457" s="58" t="s">
        <v>9137</v>
      </c>
      <c r="B1457" s="58" t="str">
        <f t="shared" si="47"/>
        <v>AP10365</v>
      </c>
      <c r="C1457" s="35" t="s">
        <v>9138</v>
      </c>
      <c r="D1457" s="35" t="str">
        <f t="shared" si="48"/>
        <v>10365 - NOW Detroit Community Organization</v>
      </c>
      <c r="E1457" s="35" t="s">
        <v>6267</v>
      </c>
    </row>
    <row r="1458" spans="1:5">
      <c r="A1458" s="58" t="s">
        <v>9139</v>
      </c>
      <c r="B1458" s="58" t="str">
        <f t="shared" si="47"/>
        <v>AP10370</v>
      </c>
      <c r="C1458" s="35" t="s">
        <v>9140</v>
      </c>
      <c r="D1458" s="35" t="str">
        <f t="shared" si="48"/>
        <v>10370 - Subrecipient Technical Assistance</v>
      </c>
      <c r="E1458" s="35" t="s">
        <v>6267</v>
      </c>
    </row>
    <row r="1459" spans="1:5">
      <c r="A1459" s="568" t="s">
        <v>9141</v>
      </c>
      <c r="B1459" s="58" t="str">
        <f t="shared" ref="B1459:B1522" si="49">"AP"&amp;A1459</f>
        <v>AP10372</v>
      </c>
      <c r="C1459" s="35" t="s">
        <v>9142</v>
      </c>
      <c r="D1459" s="35" t="str">
        <f t="shared" si="48"/>
        <v>10372 - HRD Ferry Street Inn Section 108</v>
      </c>
      <c r="E1459" s="35" t="s">
        <v>6267</v>
      </c>
    </row>
    <row r="1460" spans="1:5">
      <c r="A1460" s="58" t="s">
        <v>9143</v>
      </c>
      <c r="B1460" s="58" t="str">
        <f t="shared" si="49"/>
        <v>AP10373</v>
      </c>
      <c r="C1460" s="35" t="s">
        <v>9144</v>
      </c>
      <c r="D1460" s="35" t="str">
        <f t="shared" si="48"/>
        <v>10373 - Habitat for Humanity</v>
      </c>
      <c r="E1460" s="35" t="s">
        <v>6267</v>
      </c>
    </row>
    <row r="1461" spans="1:5">
      <c r="A1461" s="58" t="s">
        <v>9145</v>
      </c>
      <c r="B1461" s="58" t="str">
        <f t="shared" si="49"/>
        <v>AP10374</v>
      </c>
      <c r="C1461" s="35" t="s">
        <v>9146</v>
      </c>
      <c r="D1461" s="35" t="str">
        <f t="shared" si="48"/>
        <v>10374 - Life Directions</v>
      </c>
      <c r="E1461" s="35" t="s">
        <v>6267</v>
      </c>
    </row>
    <row r="1462" spans="1:5">
      <c r="A1462" s="58" t="s">
        <v>9147</v>
      </c>
      <c r="B1462" s="58" t="str">
        <f t="shared" si="49"/>
        <v>AP10375</v>
      </c>
      <c r="C1462" s="35" t="s">
        <v>9148</v>
      </c>
      <c r="D1462" s="35" t="str">
        <f t="shared" si="48"/>
        <v>10375 - Triangle Foundation</v>
      </c>
      <c r="E1462" s="35" t="s">
        <v>6267</v>
      </c>
    </row>
    <row r="1463" spans="1:5">
      <c r="A1463" s="568" t="s">
        <v>9149</v>
      </c>
      <c r="B1463" s="58" t="str">
        <f t="shared" si="49"/>
        <v>AP10377</v>
      </c>
      <c r="C1463" s="35" t="s">
        <v>9150</v>
      </c>
      <c r="D1463" s="35" t="str">
        <f t="shared" si="48"/>
        <v>10377 - HRD NSO</v>
      </c>
      <c r="E1463" s="35" t="s">
        <v>6267</v>
      </c>
    </row>
    <row r="1464" spans="1:5">
      <c r="A1464" s="58" t="s">
        <v>9151</v>
      </c>
      <c r="B1464" s="58" t="str">
        <f t="shared" si="49"/>
        <v>AP10379</v>
      </c>
      <c r="C1464" s="35" t="s">
        <v>9152</v>
      </c>
      <c r="D1464" s="35" t="str">
        <f t="shared" si="48"/>
        <v>10379 - Lula Belle Stewart Center</v>
      </c>
      <c r="E1464" s="35" t="s">
        <v>6267</v>
      </c>
    </row>
    <row r="1465" spans="1:5">
      <c r="A1465" s="58" t="s">
        <v>9153</v>
      </c>
      <c r="B1465" s="58" t="str">
        <f t="shared" si="49"/>
        <v>AP10380</v>
      </c>
      <c r="C1465" s="35" t="s">
        <v>9154</v>
      </c>
      <c r="D1465" s="35" t="str">
        <f t="shared" si="48"/>
        <v>10380 - Northend Commons</v>
      </c>
      <c r="E1465" s="35" t="s">
        <v>6267</v>
      </c>
    </row>
    <row r="1466" spans="1:5">
      <c r="A1466" s="568" t="s">
        <v>9155</v>
      </c>
      <c r="B1466" s="58" t="str">
        <f t="shared" si="49"/>
        <v>AP10382</v>
      </c>
      <c r="C1466" s="35" t="s">
        <v>9156</v>
      </c>
      <c r="D1466" s="35" t="str">
        <f t="shared" si="48"/>
        <v>10382 - JTPA Title IV</v>
      </c>
      <c r="E1466" s="35" t="s">
        <v>6267</v>
      </c>
    </row>
    <row r="1467" spans="1:5">
      <c r="A1467" s="58" t="s">
        <v>9157</v>
      </c>
      <c r="B1467" s="58" t="str">
        <f t="shared" si="49"/>
        <v>AP10383</v>
      </c>
      <c r="C1467" s="35" t="s">
        <v>9158</v>
      </c>
      <c r="D1467" s="35" t="str">
        <f t="shared" si="48"/>
        <v>10383 - Islandview Infrastructure Improvements</v>
      </c>
      <c r="E1467" s="35" t="s">
        <v>6267</v>
      </c>
    </row>
    <row r="1468" spans="1:5">
      <c r="A1468" s="58" t="s">
        <v>9159</v>
      </c>
      <c r="B1468" s="58" t="str">
        <f t="shared" si="49"/>
        <v>AP10385</v>
      </c>
      <c r="C1468" s="35" t="s">
        <v>8342</v>
      </c>
      <c r="D1468" s="35" t="str">
        <f t="shared" si="48"/>
        <v>10385 - Hubbard</v>
      </c>
      <c r="E1468" s="35" t="s">
        <v>6267</v>
      </c>
    </row>
    <row r="1469" spans="1:5">
      <c r="A1469" s="58" t="s">
        <v>9160</v>
      </c>
      <c r="B1469" s="58" t="str">
        <f t="shared" si="49"/>
        <v>AP10386</v>
      </c>
      <c r="C1469" s="35" t="s">
        <v>9161</v>
      </c>
      <c r="D1469" s="35" t="str">
        <f t="shared" si="48"/>
        <v>10386 - Workforce Investment Act_Youth</v>
      </c>
      <c r="E1469" s="35" t="s">
        <v>6267</v>
      </c>
    </row>
    <row r="1470" spans="1:5">
      <c r="A1470" s="58" t="s">
        <v>9162</v>
      </c>
      <c r="B1470" s="58" t="str">
        <f t="shared" si="49"/>
        <v>AP10394</v>
      </c>
      <c r="C1470" s="35" t="s">
        <v>9163</v>
      </c>
      <c r="D1470" s="35" t="str">
        <f t="shared" si="48"/>
        <v>10394 - Workforce Investment Act_Administration</v>
      </c>
      <c r="E1470" s="35" t="s">
        <v>6267</v>
      </c>
    </row>
    <row r="1471" spans="1:5">
      <c r="A1471" s="58" t="s">
        <v>9164</v>
      </c>
      <c r="B1471" s="58" t="str">
        <f t="shared" si="49"/>
        <v>AP10395</v>
      </c>
      <c r="C1471" s="35" t="s">
        <v>9165</v>
      </c>
      <c r="D1471" s="35" t="str">
        <f t="shared" si="48"/>
        <v>10395 - Senior Citizen Program Equipment</v>
      </c>
      <c r="E1471" s="35" t="s">
        <v>6267</v>
      </c>
    </row>
    <row r="1472" spans="1:5">
      <c r="A1472" s="568" t="s">
        <v>5768</v>
      </c>
      <c r="B1472" s="58" t="str">
        <f t="shared" si="49"/>
        <v>AP10397</v>
      </c>
      <c r="C1472" s="35" t="s">
        <v>9166</v>
      </c>
      <c r="D1472" s="35" t="str">
        <f t="shared" si="48"/>
        <v>10397 - Non Dept Board of Ethics</v>
      </c>
      <c r="E1472" s="35" t="s">
        <v>6267</v>
      </c>
    </row>
    <row r="1473" spans="1:5">
      <c r="A1473" s="58" t="s">
        <v>9167</v>
      </c>
      <c r="B1473" s="58" t="str">
        <f t="shared" si="49"/>
        <v>AP10400</v>
      </c>
      <c r="C1473" s="35" t="s">
        <v>9168</v>
      </c>
      <c r="D1473" s="35" t="str">
        <f t="shared" si="48"/>
        <v>10400 - Chene Community Providence Alliance</v>
      </c>
      <c r="E1473" s="35" t="s">
        <v>6267</v>
      </c>
    </row>
    <row r="1474" spans="1:5">
      <c r="A1474" s="58" t="s">
        <v>9169</v>
      </c>
      <c r="B1474" s="58" t="str">
        <f t="shared" si="49"/>
        <v>AP10401</v>
      </c>
      <c r="C1474" s="35" t="s">
        <v>9170</v>
      </c>
      <c r="D1474" s="35" t="str">
        <f t="shared" si="48"/>
        <v>10401 - Citizens for Better Care</v>
      </c>
      <c r="E1474" s="35" t="s">
        <v>6267</v>
      </c>
    </row>
    <row r="1475" spans="1:5">
      <c r="A1475" s="58" t="s">
        <v>9171</v>
      </c>
      <c r="B1475" s="58" t="str">
        <f t="shared" si="49"/>
        <v>AP10403</v>
      </c>
      <c r="C1475" s="35" t="s">
        <v>9172</v>
      </c>
      <c r="D1475" s="35" t="str">
        <f t="shared" si="48"/>
        <v>10403 - Creekside Community Development</v>
      </c>
      <c r="E1475" s="35" t="s">
        <v>6267</v>
      </c>
    </row>
    <row r="1476" spans="1:5">
      <c r="A1476" s="58" t="s">
        <v>9173</v>
      </c>
      <c r="B1476" s="58" t="str">
        <f t="shared" si="49"/>
        <v>AP10404</v>
      </c>
      <c r="C1476" s="35" t="s">
        <v>9174</v>
      </c>
      <c r="D1476" s="35" t="str">
        <f t="shared" ref="D1476:D1539" si="50">A1476&amp;" - "&amp;C1476</f>
        <v>10404 - Fort Street Presbyterian Church_Open Door</v>
      </c>
      <c r="E1476" s="35" t="s">
        <v>6267</v>
      </c>
    </row>
    <row r="1477" spans="1:5">
      <c r="A1477" s="58" t="s">
        <v>9175</v>
      </c>
      <c r="B1477" s="58" t="str">
        <f t="shared" si="49"/>
        <v>AP10406</v>
      </c>
      <c r="C1477" s="35" t="s">
        <v>9176</v>
      </c>
      <c r="D1477" s="35" t="str">
        <f t="shared" si="50"/>
        <v>10406 - Love Outreach Service Center</v>
      </c>
      <c r="E1477" s="35" t="s">
        <v>6267</v>
      </c>
    </row>
    <row r="1478" spans="1:5">
      <c r="A1478" s="58" t="s">
        <v>9177</v>
      </c>
      <c r="B1478" s="58" t="str">
        <f t="shared" si="49"/>
        <v>AP10407</v>
      </c>
      <c r="C1478" s="35" t="s">
        <v>9178</v>
      </c>
      <c r="D1478" s="35" t="str">
        <f t="shared" si="50"/>
        <v>10407 - Metro Empowerment Center</v>
      </c>
      <c r="E1478" s="35" t="s">
        <v>6267</v>
      </c>
    </row>
    <row r="1479" spans="1:5">
      <c r="A1479" s="58" t="s">
        <v>9179</v>
      </c>
      <c r="B1479" s="58" t="str">
        <f t="shared" si="49"/>
        <v>AP10408</v>
      </c>
      <c r="C1479" s="35" t="s">
        <v>9180</v>
      </c>
      <c r="D1479" s="35" t="str">
        <f t="shared" si="50"/>
        <v>10408 - St John Community Center</v>
      </c>
      <c r="E1479" s="35" t="s">
        <v>6267</v>
      </c>
    </row>
    <row r="1480" spans="1:5">
      <c r="A1480" s="568" t="s">
        <v>9181</v>
      </c>
      <c r="B1480" s="58" t="str">
        <f t="shared" si="49"/>
        <v>AP10409</v>
      </c>
      <c r="C1480" s="35" t="s">
        <v>9182</v>
      </c>
      <c r="D1480" s="35" t="str">
        <f t="shared" si="50"/>
        <v>10409 - HRD Economic Development Small Business Development</v>
      </c>
      <c r="E1480" s="35" t="s">
        <v>6267</v>
      </c>
    </row>
    <row r="1481" spans="1:5">
      <c r="A1481" s="58" t="s">
        <v>9183</v>
      </c>
      <c r="B1481" s="58" t="str">
        <f t="shared" si="49"/>
        <v>AP10410</v>
      </c>
      <c r="C1481" s="35" t="s">
        <v>9184</v>
      </c>
      <c r="D1481" s="35" t="str">
        <f t="shared" si="50"/>
        <v>10410 - True House of God</v>
      </c>
      <c r="E1481" s="35" t="s">
        <v>6267</v>
      </c>
    </row>
    <row r="1482" spans="1:5">
      <c r="A1482" s="58" t="s">
        <v>9185</v>
      </c>
      <c r="B1482" s="58" t="str">
        <f t="shared" si="49"/>
        <v>AP10411</v>
      </c>
      <c r="C1482" s="35" t="s">
        <v>9186</v>
      </c>
      <c r="D1482" s="35" t="str">
        <f t="shared" si="50"/>
        <v>10411 - Von Stueben Community Council</v>
      </c>
      <c r="E1482" s="35" t="s">
        <v>6267</v>
      </c>
    </row>
    <row r="1483" spans="1:5">
      <c r="A1483" s="58" t="s">
        <v>9187</v>
      </c>
      <c r="B1483" s="58" t="str">
        <f t="shared" si="49"/>
        <v>AP10413</v>
      </c>
      <c r="C1483" s="35" t="s">
        <v>9188</v>
      </c>
      <c r="D1483" s="35" t="str">
        <f t="shared" si="50"/>
        <v>10413 - Brush Park CDC</v>
      </c>
      <c r="E1483" s="35" t="s">
        <v>6267</v>
      </c>
    </row>
    <row r="1484" spans="1:5">
      <c r="A1484" s="58" t="s">
        <v>9189</v>
      </c>
      <c r="B1484" s="58" t="str">
        <f t="shared" si="49"/>
        <v>AP10415</v>
      </c>
      <c r="C1484" s="35" t="s">
        <v>9190</v>
      </c>
      <c r="D1484" s="35" t="str">
        <f t="shared" si="50"/>
        <v>10415 - Effective Community Alternative Housing</v>
      </c>
      <c r="E1484" s="35" t="s">
        <v>6267</v>
      </c>
    </row>
    <row r="1485" spans="1:5">
      <c r="A1485" s="58" t="s">
        <v>9191</v>
      </c>
      <c r="B1485" s="58" t="str">
        <f t="shared" si="49"/>
        <v>AP10417</v>
      </c>
      <c r="C1485" s="35" t="s">
        <v>9192</v>
      </c>
      <c r="D1485" s="35" t="str">
        <f t="shared" si="50"/>
        <v>10417 - Traffic Signal Improvements</v>
      </c>
      <c r="E1485" s="35" t="s">
        <v>6267</v>
      </c>
    </row>
    <row r="1486" spans="1:5">
      <c r="A1486" s="58" t="s">
        <v>9193</v>
      </c>
      <c r="B1486" s="58" t="str">
        <f t="shared" si="49"/>
        <v>AP10418</v>
      </c>
      <c r="C1486" s="35" t="s">
        <v>9194</v>
      </c>
      <c r="D1486" s="35" t="str">
        <f t="shared" si="50"/>
        <v>10418 - Resurfacing_Dix_Military_Oakwood_Martin_Waterman_AG 00_5144 MA 95_0576</v>
      </c>
      <c r="E1486" s="35" t="s">
        <v>6267</v>
      </c>
    </row>
    <row r="1487" spans="1:5">
      <c r="A1487" s="58" t="s">
        <v>9195</v>
      </c>
      <c r="B1487" s="58" t="str">
        <f t="shared" si="49"/>
        <v>AP10419</v>
      </c>
      <c r="C1487" s="35" t="s">
        <v>9196</v>
      </c>
      <c r="D1487" s="35" t="str">
        <f t="shared" si="50"/>
        <v>10419 - Resurfacing_Burns_Canfield_Cass_Harper_Holbrook AG 00_5208 MA 95_0576</v>
      </c>
      <c r="E1487" s="35" t="s">
        <v>6267</v>
      </c>
    </row>
    <row r="1488" spans="1:5">
      <c r="A1488" s="58" t="s">
        <v>9197</v>
      </c>
      <c r="B1488" s="58" t="str">
        <f t="shared" si="49"/>
        <v>AP10421</v>
      </c>
      <c r="C1488" s="35" t="s">
        <v>9198</v>
      </c>
      <c r="D1488" s="35" t="str">
        <f t="shared" si="50"/>
        <v>10421 - SEMHA Grant</v>
      </c>
      <c r="E1488" s="35" t="s">
        <v>6267</v>
      </c>
    </row>
    <row r="1489" spans="1:5">
      <c r="A1489" s="58" t="s">
        <v>9199</v>
      </c>
      <c r="B1489" s="58" t="str">
        <f t="shared" si="49"/>
        <v>AP10422</v>
      </c>
      <c r="C1489" s="35" t="s">
        <v>9200</v>
      </c>
      <c r="D1489" s="35" t="str">
        <f t="shared" si="50"/>
        <v>10422 - Noble Community Development Initiative OJJDP_10_00_9_01</v>
      </c>
      <c r="E1489" s="35" t="s">
        <v>6267</v>
      </c>
    </row>
    <row r="1490" spans="1:5">
      <c r="A1490" s="58" t="s">
        <v>9201</v>
      </c>
      <c r="B1490" s="58" t="str">
        <f t="shared" si="49"/>
        <v>AP10423</v>
      </c>
      <c r="C1490" s="35" t="s">
        <v>9202</v>
      </c>
      <c r="D1490" s="35" t="str">
        <f t="shared" si="50"/>
        <v>10423 - Job Access and Reverse Commute Grant</v>
      </c>
      <c r="E1490" s="35" t="s">
        <v>6267</v>
      </c>
    </row>
    <row r="1491" spans="1:5">
      <c r="A1491" s="58" t="s">
        <v>9203</v>
      </c>
      <c r="B1491" s="58" t="str">
        <f t="shared" si="49"/>
        <v>AP10424</v>
      </c>
      <c r="C1491" s="35" t="s">
        <v>9204</v>
      </c>
      <c r="D1491" s="35" t="str">
        <f t="shared" si="50"/>
        <v>10424 - Noble Community Development Initiative Skillman 10_00</v>
      </c>
      <c r="E1491" s="35" t="s">
        <v>6267</v>
      </c>
    </row>
    <row r="1492" spans="1:5">
      <c r="A1492" s="58" t="s">
        <v>9205</v>
      </c>
      <c r="B1492" s="58" t="str">
        <f t="shared" si="49"/>
        <v>AP10425</v>
      </c>
      <c r="C1492" s="35" t="s">
        <v>9206</v>
      </c>
      <c r="D1492" s="35" t="str">
        <f t="shared" si="50"/>
        <v>10425 - Juvenile Justice Deliquency Prevention</v>
      </c>
      <c r="E1492" s="35" t="s">
        <v>6267</v>
      </c>
    </row>
    <row r="1493" spans="1:5">
      <c r="A1493" s="58" t="s">
        <v>9207</v>
      </c>
      <c r="B1493" s="58" t="str">
        <f t="shared" si="49"/>
        <v>AP10427</v>
      </c>
      <c r="C1493" s="35" t="s">
        <v>9208</v>
      </c>
      <c r="D1493" s="35" t="str">
        <f t="shared" si="50"/>
        <v>10427 - Junior Police Cadet Summer Youth Employment Program</v>
      </c>
      <c r="E1493" s="35" t="s">
        <v>6267</v>
      </c>
    </row>
    <row r="1494" spans="1:5">
      <c r="A1494" s="58" t="s">
        <v>9209</v>
      </c>
      <c r="B1494" s="58" t="str">
        <f t="shared" si="49"/>
        <v>AP10428</v>
      </c>
      <c r="C1494" s="35" t="s">
        <v>9210</v>
      </c>
      <c r="D1494" s="35" t="str">
        <f t="shared" si="50"/>
        <v>10428 - Strategic Planning</v>
      </c>
      <c r="E1494" s="35" t="s">
        <v>6267</v>
      </c>
    </row>
    <row r="1495" spans="1:5">
      <c r="A1495" s="58" t="s">
        <v>9211</v>
      </c>
      <c r="B1495" s="58" t="str">
        <f t="shared" si="49"/>
        <v>AP10430</v>
      </c>
      <c r="C1495" s="35" t="s">
        <v>9212</v>
      </c>
      <c r="D1495" s="35" t="str">
        <f t="shared" si="50"/>
        <v>10430 - Car_Jacking Task Force_2000</v>
      </c>
      <c r="E1495" s="35" t="s">
        <v>6267</v>
      </c>
    </row>
    <row r="1496" spans="1:5">
      <c r="A1496" s="58" t="s">
        <v>9213</v>
      </c>
      <c r="B1496" s="58" t="str">
        <f t="shared" si="49"/>
        <v>AP10431</v>
      </c>
      <c r="C1496" s="35" t="s">
        <v>9214</v>
      </c>
      <c r="D1496" s="35" t="str">
        <f t="shared" si="50"/>
        <v>10431 - Western Wayne Auto Theft Elimination</v>
      </c>
      <c r="E1496" s="35" t="s">
        <v>6267</v>
      </c>
    </row>
    <row r="1497" spans="1:5">
      <c r="A1497" s="58" t="s">
        <v>9215</v>
      </c>
      <c r="B1497" s="58" t="str">
        <f t="shared" si="49"/>
        <v>AP10434</v>
      </c>
      <c r="C1497" s="35" t="s">
        <v>9216</v>
      </c>
      <c r="D1497" s="35" t="str">
        <f t="shared" si="50"/>
        <v>10434 - National Alliance for Preservation Commission Scholarships</v>
      </c>
      <c r="E1497" s="35" t="s">
        <v>6267</v>
      </c>
    </row>
    <row r="1498" spans="1:5">
      <c r="A1498" s="58" t="s">
        <v>9217</v>
      </c>
      <c r="B1498" s="58" t="str">
        <f t="shared" si="49"/>
        <v>AP10437</v>
      </c>
      <c r="C1498" s="35" t="s">
        <v>9218</v>
      </c>
      <c r="D1498" s="35" t="str">
        <f t="shared" si="50"/>
        <v>10437 - Regional Adult Education Program</v>
      </c>
      <c r="E1498" s="35" t="s">
        <v>6267</v>
      </c>
    </row>
    <row r="1499" spans="1:5">
      <c r="A1499" s="58" t="s">
        <v>9219</v>
      </c>
      <c r="B1499" s="58" t="str">
        <f t="shared" si="49"/>
        <v>AP10439</v>
      </c>
      <c r="C1499" s="35" t="s">
        <v>9220</v>
      </c>
      <c r="D1499" s="35" t="str">
        <f t="shared" si="50"/>
        <v>10439 - Masters Commission</v>
      </c>
      <c r="E1499" s="35" t="s">
        <v>6267</v>
      </c>
    </row>
    <row r="1500" spans="1:5">
      <c r="A1500" s="58" t="s">
        <v>9221</v>
      </c>
      <c r="B1500" s="58" t="str">
        <f t="shared" si="49"/>
        <v>AP10440</v>
      </c>
      <c r="C1500" s="35" t="s">
        <v>9222</v>
      </c>
      <c r="D1500" s="35" t="str">
        <f t="shared" si="50"/>
        <v>10440 - Youth Mapping</v>
      </c>
      <c r="E1500" s="35" t="s">
        <v>6267</v>
      </c>
    </row>
    <row r="1501" spans="1:5">
      <c r="A1501" s="58" t="s">
        <v>9223</v>
      </c>
      <c r="B1501" s="58" t="str">
        <f t="shared" si="49"/>
        <v>AP10441</v>
      </c>
      <c r="C1501" s="35" t="s">
        <v>9224</v>
      </c>
      <c r="D1501" s="35" t="str">
        <f t="shared" si="50"/>
        <v>10441 - JAIBG Safety Program</v>
      </c>
      <c r="E1501" s="35" t="s">
        <v>6267</v>
      </c>
    </row>
    <row r="1502" spans="1:5">
      <c r="A1502" s="58" t="s">
        <v>9225</v>
      </c>
      <c r="B1502" s="58" t="str">
        <f t="shared" si="49"/>
        <v>AP10442</v>
      </c>
      <c r="C1502" s="35" t="s">
        <v>9226</v>
      </c>
      <c r="D1502" s="35" t="str">
        <f t="shared" si="50"/>
        <v>10442 - Resident Youth Council_Skillman_7_00_6_01</v>
      </c>
      <c r="E1502" s="35" t="s">
        <v>6267</v>
      </c>
    </row>
    <row r="1503" spans="1:5">
      <c r="A1503" s="58" t="s">
        <v>9227</v>
      </c>
      <c r="B1503" s="58" t="str">
        <f t="shared" si="49"/>
        <v>AP10443</v>
      </c>
      <c r="C1503" s="35" t="s">
        <v>9228</v>
      </c>
      <c r="D1503" s="35" t="str">
        <f t="shared" si="50"/>
        <v>10443 - Fetal Infant Mortality Review Program</v>
      </c>
      <c r="E1503" s="35" t="s">
        <v>6267</v>
      </c>
    </row>
    <row r="1504" spans="1:5">
      <c r="A1504" s="58" t="s">
        <v>9229</v>
      </c>
      <c r="B1504" s="58" t="str">
        <f t="shared" si="49"/>
        <v>AP10444</v>
      </c>
      <c r="C1504" s="35" t="s">
        <v>9230</v>
      </c>
      <c r="D1504" s="35" t="str">
        <f t="shared" si="50"/>
        <v>10444 - Bureau of Justice Assistance IV</v>
      </c>
      <c r="E1504" s="35" t="s">
        <v>6267</v>
      </c>
    </row>
    <row r="1505" spans="1:5">
      <c r="A1505" s="58" t="s">
        <v>9231</v>
      </c>
      <c r="B1505" s="58" t="str">
        <f t="shared" si="49"/>
        <v>AP10445</v>
      </c>
      <c r="C1505" s="35" t="s">
        <v>9232</v>
      </c>
      <c r="D1505" s="35" t="str">
        <f t="shared" si="50"/>
        <v>10445 - Bureau of Justice Assistance_ V</v>
      </c>
      <c r="E1505" s="35" t="s">
        <v>6267</v>
      </c>
    </row>
    <row r="1506" spans="1:5">
      <c r="A1506" s="58" t="s">
        <v>9233</v>
      </c>
      <c r="B1506" s="58" t="str">
        <f t="shared" si="49"/>
        <v>AP10446</v>
      </c>
      <c r="C1506" s="35" t="s">
        <v>9234</v>
      </c>
      <c r="D1506" s="35" t="str">
        <f t="shared" si="50"/>
        <v>10446 - Traffic Signal Modernization_E 7Mi at Hull Goddard Fenelon Mound_St Ag 00_5387</v>
      </c>
      <c r="E1506" s="35" t="s">
        <v>6267</v>
      </c>
    </row>
    <row r="1507" spans="1:5">
      <c r="A1507" s="58" t="s">
        <v>9235</v>
      </c>
      <c r="B1507" s="58" t="str">
        <f t="shared" si="49"/>
        <v>AP10447</v>
      </c>
      <c r="C1507" s="35" t="s">
        <v>9236</v>
      </c>
      <c r="D1507" s="35" t="str">
        <f t="shared" si="50"/>
        <v>10447 - Traffic Signal Modernization_Conner at Harper_Cadieux at Harper_Cadieux at I_94_St Ag 00_5376</v>
      </c>
      <c r="E1507" s="35" t="s">
        <v>6267</v>
      </c>
    </row>
    <row r="1508" spans="1:5">
      <c r="A1508" s="58" t="s">
        <v>9237</v>
      </c>
      <c r="B1508" s="58" t="str">
        <f t="shared" si="49"/>
        <v>AP10448</v>
      </c>
      <c r="C1508" s="35" t="s">
        <v>9238</v>
      </c>
      <c r="D1508" s="35" t="str">
        <f t="shared" si="50"/>
        <v>10448 - Bitum Resurfacing</v>
      </c>
      <c r="E1508" s="35" t="s">
        <v>6267</v>
      </c>
    </row>
    <row r="1509" spans="1:5">
      <c r="A1509" s="58" t="s">
        <v>9239</v>
      </c>
      <c r="B1509" s="58" t="str">
        <f t="shared" si="49"/>
        <v>AP10449</v>
      </c>
      <c r="C1509" s="35" t="s">
        <v>9240</v>
      </c>
      <c r="D1509" s="35" t="str">
        <f t="shared" si="50"/>
        <v>10449 - Resident Youth Council_Housing and City_7_00_6_01</v>
      </c>
      <c r="E1509" s="35" t="s">
        <v>6267</v>
      </c>
    </row>
    <row r="1510" spans="1:5">
      <c r="A1510" s="58" t="s">
        <v>9241</v>
      </c>
      <c r="B1510" s="58" t="str">
        <f t="shared" si="49"/>
        <v>AP10450</v>
      </c>
      <c r="C1510" s="35" t="s">
        <v>9242</v>
      </c>
      <c r="D1510" s="35" t="str">
        <f t="shared" si="50"/>
        <v>10450 - Youth Mapping 10_00</v>
      </c>
      <c r="E1510" s="35" t="s">
        <v>6267</v>
      </c>
    </row>
    <row r="1511" spans="1:5">
      <c r="A1511" s="568" t="s">
        <v>9243</v>
      </c>
      <c r="B1511" s="58" t="str">
        <f t="shared" si="49"/>
        <v>AP10454</v>
      </c>
      <c r="C1511" s="35" t="s">
        <v>9244</v>
      </c>
      <c r="D1511" s="35" t="str">
        <f t="shared" si="50"/>
        <v>10454 - Library Administrative Management</v>
      </c>
      <c r="E1511" s="35" t="s">
        <v>6267</v>
      </c>
    </row>
    <row r="1512" spans="1:5">
      <c r="A1512" s="568" t="s">
        <v>9245</v>
      </c>
      <c r="B1512" s="58" t="str">
        <f t="shared" si="49"/>
        <v>AP10455</v>
      </c>
      <c r="C1512" s="35" t="s">
        <v>9246</v>
      </c>
      <c r="D1512" s="35" t="str">
        <f t="shared" si="50"/>
        <v>10455 - DPL_Human Resources_Personnel</v>
      </c>
      <c r="E1512" s="35" t="s">
        <v>6267</v>
      </c>
    </row>
    <row r="1513" spans="1:5">
      <c r="A1513" s="568" t="s">
        <v>9247</v>
      </c>
      <c r="B1513" s="58" t="str">
        <f t="shared" si="49"/>
        <v>AP10456</v>
      </c>
      <c r="C1513" s="35" t="s">
        <v>9248</v>
      </c>
      <c r="D1513" s="35" t="str">
        <f t="shared" si="50"/>
        <v>10456 - DPL_Finance and Business Operations</v>
      </c>
      <c r="E1513" s="35" t="s">
        <v>6267</v>
      </c>
    </row>
    <row r="1514" spans="1:5">
      <c r="A1514" s="568" t="s">
        <v>9249</v>
      </c>
      <c r="B1514" s="58" t="str">
        <f t="shared" si="49"/>
        <v>AP10457</v>
      </c>
      <c r="C1514" s="35" t="s">
        <v>9250</v>
      </c>
      <c r="D1514" s="35" t="str">
        <f t="shared" si="50"/>
        <v>10457 - DPL_Public Service Operations</v>
      </c>
      <c r="E1514" s="35" t="s">
        <v>6267</v>
      </c>
    </row>
    <row r="1515" spans="1:5">
      <c r="A1515" s="568" t="s">
        <v>9251</v>
      </c>
      <c r="B1515" s="58" t="str">
        <f t="shared" si="49"/>
        <v>AP10458</v>
      </c>
      <c r="C1515" s="35" t="s">
        <v>9252</v>
      </c>
      <c r="D1515" s="35" t="str">
        <f t="shared" si="50"/>
        <v>10458 - DPL_Marketing Services</v>
      </c>
      <c r="E1515" s="35" t="s">
        <v>6267</v>
      </c>
    </row>
    <row r="1516" spans="1:5">
      <c r="A1516" s="568" t="s">
        <v>9253</v>
      </c>
      <c r="B1516" s="58" t="str">
        <f t="shared" si="49"/>
        <v>AP10459</v>
      </c>
      <c r="C1516" s="35" t="s">
        <v>9254</v>
      </c>
      <c r="D1516" s="35" t="str">
        <f t="shared" si="50"/>
        <v>10459 - DPL_Technical Service Operations</v>
      </c>
      <c r="E1516" s="35" t="s">
        <v>6267</v>
      </c>
    </row>
    <row r="1517" spans="1:5">
      <c r="A1517" s="568" t="s">
        <v>9255</v>
      </c>
      <c r="B1517" s="58" t="str">
        <f t="shared" si="49"/>
        <v>AP10460</v>
      </c>
      <c r="C1517" s="35" t="s">
        <v>9256</v>
      </c>
      <c r="D1517" s="35" t="str">
        <f t="shared" si="50"/>
        <v>10460 - DPL_Facilities Maintenance Operations</v>
      </c>
      <c r="E1517" s="35" t="s">
        <v>6267</v>
      </c>
    </row>
    <row r="1518" spans="1:5">
      <c r="A1518" s="568" t="s">
        <v>9257</v>
      </c>
      <c r="B1518" s="58" t="str">
        <f t="shared" si="49"/>
        <v>AP10461</v>
      </c>
      <c r="C1518" s="35" t="s">
        <v>9258</v>
      </c>
      <c r="D1518" s="35" t="str">
        <f t="shared" si="50"/>
        <v>10461 - Library Information System Operations</v>
      </c>
      <c r="E1518" s="35" t="s">
        <v>6267</v>
      </c>
    </row>
    <row r="1519" spans="1:5">
      <c r="A1519" s="58" t="s">
        <v>9259</v>
      </c>
      <c r="B1519" s="58" t="str">
        <f t="shared" si="49"/>
        <v>AP10462</v>
      </c>
      <c r="C1519" s="35" t="s">
        <v>9260</v>
      </c>
      <c r="D1519" s="35" t="str">
        <f t="shared" si="50"/>
        <v>10462 - Vaccine Replacement_Handling</v>
      </c>
      <c r="E1519" s="35" t="s">
        <v>6267</v>
      </c>
    </row>
    <row r="1520" spans="1:5">
      <c r="A1520" s="58" t="s">
        <v>9261</v>
      </c>
      <c r="B1520" s="58" t="str">
        <f t="shared" si="49"/>
        <v>AP10463</v>
      </c>
      <c r="C1520" s="35" t="s">
        <v>9262</v>
      </c>
      <c r="D1520" s="35" t="str">
        <f t="shared" si="50"/>
        <v>10463 - Empowerment 10_00</v>
      </c>
      <c r="E1520" s="35" t="s">
        <v>6267</v>
      </c>
    </row>
    <row r="1521" spans="1:5">
      <c r="A1521" s="58" t="s">
        <v>9263</v>
      </c>
      <c r="B1521" s="58" t="str">
        <f t="shared" si="49"/>
        <v>AP10464</v>
      </c>
      <c r="C1521" s="35" t="s">
        <v>9264</v>
      </c>
      <c r="D1521" s="35" t="str">
        <f t="shared" si="50"/>
        <v>10464 - Corrections</v>
      </c>
      <c r="E1521" s="35" t="s">
        <v>6267</v>
      </c>
    </row>
    <row r="1522" spans="1:5">
      <c r="A1522" s="568" t="s">
        <v>9265</v>
      </c>
      <c r="B1522" s="58" t="str">
        <f t="shared" si="49"/>
        <v>AP10465</v>
      </c>
      <c r="C1522" s="35" t="s">
        <v>9266</v>
      </c>
      <c r="D1522" s="35" t="str">
        <f t="shared" si="50"/>
        <v>10465 - Work First_</v>
      </c>
      <c r="E1522" s="35" t="s">
        <v>6267</v>
      </c>
    </row>
    <row r="1523" spans="1:5">
      <c r="A1523" s="58" t="s">
        <v>9267</v>
      </c>
      <c r="B1523" s="58" t="str">
        <f t="shared" ref="B1523:B1586" si="51">"AP"&amp;A1523</f>
        <v>AP10466</v>
      </c>
      <c r="C1523" s="35" t="s">
        <v>9268</v>
      </c>
      <c r="D1523" s="35" t="str">
        <f t="shared" si="50"/>
        <v>10466 - Welfare To Work__</v>
      </c>
      <c r="E1523" s="35" t="s">
        <v>6267</v>
      </c>
    </row>
    <row r="1524" spans="1:5">
      <c r="A1524" s="58" t="s">
        <v>9269</v>
      </c>
      <c r="B1524" s="58" t="str">
        <f t="shared" si="51"/>
        <v>AP10468</v>
      </c>
      <c r="C1524" s="35" t="s">
        <v>9270</v>
      </c>
      <c r="D1524" s="35" t="str">
        <f t="shared" si="50"/>
        <v>10468 - Employment Service</v>
      </c>
      <c r="E1524" s="35" t="s">
        <v>6267</v>
      </c>
    </row>
    <row r="1525" spans="1:5">
      <c r="A1525" s="58" t="s">
        <v>9271</v>
      </c>
      <c r="B1525" s="58" t="str">
        <f t="shared" si="51"/>
        <v>AP10469</v>
      </c>
      <c r="C1525" s="35" t="s">
        <v>9272</v>
      </c>
      <c r="D1525" s="35" t="str">
        <f t="shared" si="50"/>
        <v>10469 - One Stop Relivery Servics</v>
      </c>
      <c r="E1525" s="35" t="s">
        <v>6267</v>
      </c>
    </row>
    <row r="1526" spans="1:5">
      <c r="A1526" s="58" t="s">
        <v>9273</v>
      </c>
      <c r="B1526" s="58" t="str">
        <f t="shared" si="51"/>
        <v>AP10470</v>
      </c>
      <c r="C1526" s="35" t="s">
        <v>9274</v>
      </c>
      <c r="D1526" s="35" t="str">
        <f t="shared" si="50"/>
        <v>10470 - Higher Adult Education</v>
      </c>
      <c r="E1526" s="35" t="s">
        <v>6267</v>
      </c>
    </row>
    <row r="1527" spans="1:5">
      <c r="A1527" s="58" t="s">
        <v>9275</v>
      </c>
      <c r="B1527" s="58" t="str">
        <f t="shared" si="51"/>
        <v>AP10471</v>
      </c>
      <c r="C1527" s="35" t="s">
        <v>9276</v>
      </c>
      <c r="D1527" s="35" t="str">
        <f t="shared" si="50"/>
        <v>10471 - Workforce Investment Act</v>
      </c>
      <c r="E1527" s="35" t="s">
        <v>6267</v>
      </c>
    </row>
    <row r="1528" spans="1:5">
      <c r="A1528" s="58" t="s">
        <v>9277</v>
      </c>
      <c r="B1528" s="58" t="str">
        <f t="shared" si="51"/>
        <v>AP10473</v>
      </c>
      <c r="C1528" s="35" t="s">
        <v>346</v>
      </c>
      <c r="D1528" s="35" t="str">
        <f t="shared" si="50"/>
        <v>10473 - DWSD</v>
      </c>
      <c r="E1528" s="35" t="s">
        <v>6267</v>
      </c>
    </row>
    <row r="1529" spans="1:5">
      <c r="A1529" s="58" t="s">
        <v>9278</v>
      </c>
      <c r="B1529" s="58" t="str">
        <f t="shared" si="51"/>
        <v>AP10474</v>
      </c>
      <c r="C1529" s="35" t="s">
        <v>9279</v>
      </c>
      <c r="D1529" s="35" t="str">
        <f t="shared" si="50"/>
        <v>10474 - Youth Opportunity</v>
      </c>
      <c r="E1529" s="35" t="s">
        <v>6267</v>
      </c>
    </row>
    <row r="1530" spans="1:5">
      <c r="A1530" s="58" t="s">
        <v>9280</v>
      </c>
      <c r="B1530" s="58" t="str">
        <f t="shared" si="51"/>
        <v>AP10478</v>
      </c>
      <c r="C1530" s="35" t="s">
        <v>9281</v>
      </c>
      <c r="D1530" s="35" t="str">
        <f t="shared" si="50"/>
        <v>10478 - Food Stamp Only_Supportive Service</v>
      </c>
      <c r="E1530" s="35" t="s">
        <v>6267</v>
      </c>
    </row>
    <row r="1531" spans="1:5">
      <c r="A1531" s="58" t="s">
        <v>9282</v>
      </c>
      <c r="B1531" s="58" t="str">
        <f t="shared" si="51"/>
        <v>AP10479</v>
      </c>
      <c r="C1531" s="35" t="s">
        <v>9283</v>
      </c>
      <c r="D1531" s="35" t="str">
        <f t="shared" si="50"/>
        <v>10479 - CSBG Administration_10479</v>
      </c>
      <c r="E1531" s="35" t="s">
        <v>6267</v>
      </c>
    </row>
    <row r="1532" spans="1:5">
      <c r="A1532" s="58" t="s">
        <v>9284</v>
      </c>
      <c r="B1532" s="58" t="str">
        <f t="shared" si="51"/>
        <v>AP10480</v>
      </c>
      <c r="C1532" s="35" t="s">
        <v>9285</v>
      </c>
      <c r="D1532" s="35" t="str">
        <f t="shared" si="50"/>
        <v>10480 - W Z_DOE</v>
      </c>
      <c r="E1532" s="35" t="s">
        <v>6267</v>
      </c>
    </row>
    <row r="1533" spans="1:5">
      <c r="A1533" s="58" t="s">
        <v>9286</v>
      </c>
      <c r="B1533" s="58" t="str">
        <f t="shared" si="51"/>
        <v>AP10481</v>
      </c>
      <c r="C1533" s="35" t="s">
        <v>9287</v>
      </c>
      <c r="D1533" s="35" t="str">
        <f t="shared" si="50"/>
        <v>10481 - W Z_LIHEAP</v>
      </c>
      <c r="E1533" s="35" t="s">
        <v>6267</v>
      </c>
    </row>
    <row r="1534" spans="1:5">
      <c r="A1534" s="58" t="s">
        <v>9288</v>
      </c>
      <c r="B1534" s="58" t="str">
        <f t="shared" si="51"/>
        <v>AP10482</v>
      </c>
      <c r="C1534" s="35" t="s">
        <v>9289</v>
      </c>
      <c r="D1534" s="35" t="str">
        <f t="shared" si="50"/>
        <v>10482 - Drug Treatment_10482</v>
      </c>
      <c r="E1534" s="35" t="s">
        <v>6267</v>
      </c>
    </row>
    <row r="1535" spans="1:5">
      <c r="A1535" s="58" t="s">
        <v>9290</v>
      </c>
      <c r="B1535" s="58" t="str">
        <f t="shared" si="51"/>
        <v>AP10483</v>
      </c>
      <c r="C1535" s="35" t="s">
        <v>9291</v>
      </c>
      <c r="D1535" s="35" t="str">
        <f t="shared" si="50"/>
        <v>10483 - AIDS Counseling_10483</v>
      </c>
      <c r="E1535" s="35" t="s">
        <v>6267</v>
      </c>
    </row>
    <row r="1536" spans="1:5">
      <c r="A1536" s="58" t="s">
        <v>9292</v>
      </c>
      <c r="B1536" s="58" t="str">
        <f t="shared" si="51"/>
        <v>AP10484</v>
      </c>
      <c r="C1536" s="35" t="s">
        <v>9293</v>
      </c>
      <c r="D1536" s="35" t="str">
        <f t="shared" si="50"/>
        <v>10484 - State E_R</v>
      </c>
      <c r="E1536" s="35" t="s">
        <v>6267</v>
      </c>
    </row>
    <row r="1537" spans="1:5">
      <c r="A1537" s="58" t="s">
        <v>9294</v>
      </c>
      <c r="B1537" s="58" t="str">
        <f t="shared" si="51"/>
        <v>AP10485</v>
      </c>
      <c r="C1537" s="35" t="s">
        <v>9295</v>
      </c>
      <c r="D1537" s="35" t="str">
        <f t="shared" si="50"/>
        <v>10485 - Packaged MLS</v>
      </c>
      <c r="E1537" s="35" t="s">
        <v>6267</v>
      </c>
    </row>
    <row r="1538" spans="1:5">
      <c r="A1538" s="58" t="s">
        <v>9296</v>
      </c>
      <c r="B1538" s="58" t="str">
        <f t="shared" si="51"/>
        <v>AP10486</v>
      </c>
      <c r="C1538" s="35" t="s">
        <v>9297</v>
      </c>
      <c r="D1538" s="35" t="str">
        <f t="shared" si="50"/>
        <v>10486 - Head Start_10486</v>
      </c>
      <c r="E1538" s="35" t="s">
        <v>6267</v>
      </c>
    </row>
    <row r="1539" spans="1:5">
      <c r="A1539" s="58" t="s">
        <v>9298</v>
      </c>
      <c r="B1539" s="58" t="str">
        <f t="shared" si="51"/>
        <v>AP10487</v>
      </c>
      <c r="C1539" s="35" t="s">
        <v>7178</v>
      </c>
      <c r="D1539" s="35" t="str">
        <f t="shared" si="50"/>
        <v>10487 - Training and Technical Assistance</v>
      </c>
      <c r="E1539" s="35" t="s">
        <v>6267</v>
      </c>
    </row>
    <row r="1540" spans="1:5">
      <c r="A1540" s="58" t="s">
        <v>9299</v>
      </c>
      <c r="B1540" s="58" t="str">
        <f t="shared" si="51"/>
        <v>AP10488</v>
      </c>
      <c r="C1540" s="35" t="s">
        <v>9300</v>
      </c>
      <c r="D1540" s="35" t="str">
        <f t="shared" ref="D1540:D1603" si="52">A1540&amp;" - "&amp;C1540</f>
        <v>10488 - Early Head Start_10488</v>
      </c>
      <c r="E1540" s="35" t="s">
        <v>6267</v>
      </c>
    </row>
    <row r="1541" spans="1:5">
      <c r="A1541" s="58" t="s">
        <v>9301</v>
      </c>
      <c r="B1541" s="58" t="str">
        <f t="shared" si="51"/>
        <v>AP10489</v>
      </c>
      <c r="C1541" s="35" t="s">
        <v>9302</v>
      </c>
      <c r="D1541" s="35" t="str">
        <f t="shared" si="52"/>
        <v>10489 - H S_ In_Kind</v>
      </c>
      <c r="E1541" s="35" t="s">
        <v>6267</v>
      </c>
    </row>
    <row r="1542" spans="1:5">
      <c r="A1542" s="58" t="s">
        <v>9303</v>
      </c>
      <c r="B1542" s="58" t="str">
        <f t="shared" si="51"/>
        <v>AP10491</v>
      </c>
      <c r="C1542" s="35" t="s">
        <v>9304</v>
      </c>
      <c r="D1542" s="35" t="str">
        <f t="shared" si="52"/>
        <v>10491 - Sub Abuse Coord Agency</v>
      </c>
      <c r="E1542" s="35" t="s">
        <v>6267</v>
      </c>
    </row>
    <row r="1543" spans="1:5">
      <c r="A1543" s="58" t="s">
        <v>9305</v>
      </c>
      <c r="B1543" s="58" t="str">
        <f t="shared" si="51"/>
        <v>AP10492</v>
      </c>
      <c r="C1543" s="35" t="s">
        <v>9306</v>
      </c>
      <c r="D1543" s="35" t="str">
        <f t="shared" si="52"/>
        <v>10492 - Medicaid Substance Abuse_9_2002</v>
      </c>
      <c r="E1543" s="35" t="s">
        <v>6267</v>
      </c>
    </row>
    <row r="1544" spans="1:5">
      <c r="A1544" s="58" t="s">
        <v>9307</v>
      </c>
      <c r="B1544" s="58" t="str">
        <f t="shared" si="51"/>
        <v>AP10493</v>
      </c>
      <c r="C1544" s="35" t="s">
        <v>9308</v>
      </c>
      <c r="D1544" s="35" t="str">
        <f t="shared" si="52"/>
        <v>10493 - WIC Supplemental Food_9_2002</v>
      </c>
      <c r="E1544" s="35" t="s">
        <v>6267</v>
      </c>
    </row>
    <row r="1545" spans="1:5">
      <c r="A1545" s="58" t="s">
        <v>9309</v>
      </c>
      <c r="B1545" s="58" t="str">
        <f t="shared" si="51"/>
        <v>AP10494</v>
      </c>
      <c r="C1545" s="35" t="s">
        <v>9310</v>
      </c>
      <c r="D1545" s="35" t="str">
        <f t="shared" si="52"/>
        <v>10494 - Summer Food Service_9_2002</v>
      </c>
      <c r="E1545" s="35" t="s">
        <v>6267</v>
      </c>
    </row>
    <row r="1546" spans="1:5">
      <c r="A1546" s="58" t="s">
        <v>9311</v>
      </c>
      <c r="B1546" s="58" t="str">
        <f t="shared" si="51"/>
        <v>AP10498</v>
      </c>
      <c r="C1546" s="35" t="s">
        <v>9312</v>
      </c>
      <c r="D1546" s="35" t="str">
        <f t="shared" si="52"/>
        <v>10498 - Adol Hlth_Alter Models_9_2002</v>
      </c>
      <c r="E1546" s="35" t="s">
        <v>6267</v>
      </c>
    </row>
    <row r="1547" spans="1:5">
      <c r="A1547" s="58" t="s">
        <v>9313</v>
      </c>
      <c r="B1547" s="58" t="str">
        <f t="shared" si="51"/>
        <v>AP10499</v>
      </c>
      <c r="C1547" s="35" t="s">
        <v>9314</v>
      </c>
      <c r="D1547" s="35" t="str">
        <f t="shared" si="52"/>
        <v>10499 - Adol Hlth_Teen Health Ctrs_9_2002</v>
      </c>
      <c r="E1547" s="35" t="s">
        <v>6267</v>
      </c>
    </row>
    <row r="1548" spans="1:5">
      <c r="A1548" s="58" t="s">
        <v>9315</v>
      </c>
      <c r="B1548" s="58" t="str">
        <f t="shared" si="51"/>
        <v>AP10501</v>
      </c>
      <c r="C1548" s="35" t="s">
        <v>9316</v>
      </c>
      <c r="D1548" s="35" t="str">
        <f t="shared" si="52"/>
        <v>10501 - AIDS_HIV Family Services_7_2002</v>
      </c>
      <c r="E1548" s="35" t="s">
        <v>6267</v>
      </c>
    </row>
    <row r="1549" spans="1:5">
      <c r="A1549" s="58" t="s">
        <v>9317</v>
      </c>
      <c r="B1549" s="58" t="str">
        <f t="shared" si="51"/>
        <v>AP10507</v>
      </c>
      <c r="C1549" s="35" t="s">
        <v>9318</v>
      </c>
      <c r="D1549" s="35" t="str">
        <f t="shared" si="52"/>
        <v>10507 - CHSCS Outreach and Advocacy_9_2002</v>
      </c>
      <c r="E1549" s="35" t="s">
        <v>6267</v>
      </c>
    </row>
    <row r="1550" spans="1:5">
      <c r="A1550" s="58" t="s">
        <v>9319</v>
      </c>
      <c r="B1550" s="58" t="str">
        <f t="shared" si="51"/>
        <v>AP10508</v>
      </c>
      <c r="C1550" s="35" t="s">
        <v>9320</v>
      </c>
      <c r="D1550" s="35" t="str">
        <f t="shared" si="52"/>
        <v>10508 - Medicaid Outreach and Advocacy_9_2002</v>
      </c>
      <c r="E1550" s="35" t="s">
        <v>6267</v>
      </c>
    </row>
    <row r="1551" spans="1:5">
      <c r="A1551" s="58" t="s">
        <v>9321</v>
      </c>
      <c r="B1551" s="58" t="str">
        <f t="shared" si="51"/>
        <v>AP10515</v>
      </c>
      <c r="C1551" s="35" t="s">
        <v>9322</v>
      </c>
      <c r="D1551" s="35" t="str">
        <f t="shared" si="52"/>
        <v>10515 - Refugee Health Screening_7_2002</v>
      </c>
      <c r="E1551" s="35" t="s">
        <v>6267</v>
      </c>
    </row>
    <row r="1552" spans="1:5">
      <c r="A1552" s="58" t="s">
        <v>9323</v>
      </c>
      <c r="B1552" s="58" t="str">
        <f t="shared" si="51"/>
        <v>AP10517</v>
      </c>
      <c r="C1552" s="35" t="s">
        <v>9324</v>
      </c>
      <c r="D1552" s="35" t="str">
        <f t="shared" si="52"/>
        <v>10517 - Laboratory Services_9_2002</v>
      </c>
      <c r="E1552" s="35" t="s">
        <v>6267</v>
      </c>
    </row>
    <row r="1553" spans="1:5">
      <c r="A1553" s="58" t="s">
        <v>9325</v>
      </c>
      <c r="B1553" s="58" t="str">
        <f t="shared" si="51"/>
        <v>AP10519</v>
      </c>
      <c r="C1553" s="35" t="s">
        <v>9326</v>
      </c>
      <c r="D1553" s="35" t="str">
        <f t="shared" si="52"/>
        <v>10519 - Court Mandated Parenting Program</v>
      </c>
      <c r="E1553" s="35" t="s">
        <v>6267</v>
      </c>
    </row>
    <row r="1554" spans="1:5">
      <c r="A1554" s="58" t="s">
        <v>9327</v>
      </c>
      <c r="B1554" s="58" t="str">
        <f t="shared" si="51"/>
        <v>AP10520</v>
      </c>
      <c r="C1554" s="35" t="s">
        <v>9328</v>
      </c>
      <c r="D1554" s="35" t="str">
        <f t="shared" si="52"/>
        <v>10520 - Michigan Childrens Trust Fund</v>
      </c>
      <c r="E1554" s="35" t="s">
        <v>6267</v>
      </c>
    </row>
    <row r="1555" spans="1:5">
      <c r="A1555" s="58" t="s">
        <v>9329</v>
      </c>
      <c r="B1555" s="58" t="str">
        <f t="shared" si="51"/>
        <v>AP10522</v>
      </c>
      <c r="C1555" s="35" t="s">
        <v>9330</v>
      </c>
      <c r="D1555" s="35" t="str">
        <f t="shared" si="52"/>
        <v>10522 - Infant Mortality Review Program (FIMR)</v>
      </c>
      <c r="E1555" s="35" t="s">
        <v>6267</v>
      </c>
    </row>
    <row r="1556" spans="1:5">
      <c r="A1556" s="58" t="s">
        <v>9331</v>
      </c>
      <c r="B1556" s="58" t="str">
        <f t="shared" si="51"/>
        <v>AP10526</v>
      </c>
      <c r="C1556" s="35" t="s">
        <v>9332</v>
      </c>
      <c r="D1556" s="35" t="str">
        <f t="shared" si="52"/>
        <v>10526 - Healthy Start Initiative_8_2002</v>
      </c>
      <c r="E1556" s="35" t="s">
        <v>6267</v>
      </c>
    </row>
    <row r="1557" spans="1:5">
      <c r="A1557" s="58" t="s">
        <v>9333</v>
      </c>
      <c r="B1557" s="58" t="str">
        <f t="shared" si="51"/>
        <v>AP10527</v>
      </c>
      <c r="C1557" s="35" t="s">
        <v>9334</v>
      </c>
      <c r="D1557" s="35" t="str">
        <f t="shared" si="52"/>
        <v>10527 - TB Prev and Control_12_2002</v>
      </c>
      <c r="E1557" s="35" t="s">
        <v>6267</v>
      </c>
    </row>
    <row r="1558" spans="1:5">
      <c r="A1558" s="58" t="s">
        <v>9335</v>
      </c>
      <c r="B1558" s="58" t="str">
        <f t="shared" si="51"/>
        <v>AP10528</v>
      </c>
      <c r="C1558" s="35" t="s">
        <v>9336</v>
      </c>
      <c r="D1558" s="35" t="str">
        <f t="shared" si="52"/>
        <v>10528 - Western Wayne_ 2002</v>
      </c>
      <c r="E1558" s="35" t="s">
        <v>6267</v>
      </c>
    </row>
    <row r="1559" spans="1:5">
      <c r="A1559" s="58" t="s">
        <v>9337</v>
      </c>
      <c r="B1559" s="58" t="str">
        <f t="shared" si="51"/>
        <v>AP10529</v>
      </c>
      <c r="C1559" s="35" t="s">
        <v>9338</v>
      </c>
      <c r="D1559" s="35" t="str">
        <f t="shared" si="52"/>
        <v>10529 - Auto Theft 15</v>
      </c>
      <c r="E1559" s="35" t="s">
        <v>6267</v>
      </c>
    </row>
    <row r="1560" spans="1:5">
      <c r="A1560" s="58" t="s">
        <v>9339</v>
      </c>
      <c r="B1560" s="58" t="str">
        <f t="shared" si="51"/>
        <v>AP10530</v>
      </c>
      <c r="C1560" s="35" t="s">
        <v>9340</v>
      </c>
      <c r="D1560" s="35" t="str">
        <f t="shared" si="52"/>
        <v>10530 - Carjacking Task Force</v>
      </c>
      <c r="E1560" s="35" t="s">
        <v>6267</v>
      </c>
    </row>
    <row r="1561" spans="1:5">
      <c r="A1561" s="58" t="s">
        <v>9341</v>
      </c>
      <c r="B1561" s="58" t="str">
        <f t="shared" si="51"/>
        <v>AP10531</v>
      </c>
      <c r="C1561" s="35" t="s">
        <v>9342</v>
      </c>
      <c r="D1561" s="35" t="str">
        <f t="shared" si="52"/>
        <v>10531 - Screen Door VII</v>
      </c>
      <c r="E1561" s="35" t="s">
        <v>6267</v>
      </c>
    </row>
    <row r="1562" spans="1:5">
      <c r="A1562" s="58" t="s">
        <v>9343</v>
      </c>
      <c r="B1562" s="58" t="str">
        <f t="shared" si="51"/>
        <v>AP10532</v>
      </c>
      <c r="C1562" s="35" t="s">
        <v>9344</v>
      </c>
      <c r="D1562" s="35" t="str">
        <f t="shared" si="52"/>
        <v>10532 - Bureau of Justice Assistance VI</v>
      </c>
      <c r="E1562" s="35" t="s">
        <v>6267</v>
      </c>
    </row>
    <row r="1563" spans="1:5">
      <c r="A1563" s="58" t="s">
        <v>9345</v>
      </c>
      <c r="B1563" s="58" t="str">
        <f t="shared" si="51"/>
        <v>AP10533</v>
      </c>
      <c r="C1563" s="35" t="s">
        <v>8264</v>
      </c>
      <c r="D1563" s="35" t="str">
        <f t="shared" si="52"/>
        <v>10533 - Community Policing for Juveniles</v>
      </c>
      <c r="E1563" s="35" t="s">
        <v>6267</v>
      </c>
    </row>
    <row r="1564" spans="1:5">
      <c r="A1564" s="58" t="s">
        <v>9346</v>
      </c>
      <c r="B1564" s="58" t="str">
        <f t="shared" si="51"/>
        <v>AP10534</v>
      </c>
      <c r="C1564" s="35" t="s">
        <v>9347</v>
      </c>
      <c r="D1564" s="35" t="str">
        <f t="shared" si="52"/>
        <v>10534 - Victim Assistance_2001_02</v>
      </c>
      <c r="E1564" s="35" t="s">
        <v>6267</v>
      </c>
    </row>
    <row r="1565" spans="1:5">
      <c r="A1565" s="58" t="s">
        <v>9348</v>
      </c>
      <c r="B1565" s="58" t="str">
        <f t="shared" si="51"/>
        <v>AP10536</v>
      </c>
      <c r="C1565" s="35" t="s">
        <v>9349</v>
      </c>
      <c r="D1565" s="35" t="str">
        <f t="shared" si="52"/>
        <v>10536 - Domestic Violence_Byrne Grant_Yr 2</v>
      </c>
      <c r="E1565" s="35" t="s">
        <v>6267</v>
      </c>
    </row>
    <row r="1566" spans="1:5">
      <c r="A1566" s="58" t="s">
        <v>9350</v>
      </c>
      <c r="B1566" s="58" t="str">
        <f t="shared" si="51"/>
        <v>AP10537</v>
      </c>
      <c r="C1566" s="35" t="s">
        <v>9351</v>
      </c>
      <c r="D1566" s="35" t="str">
        <f t="shared" si="52"/>
        <v>10537 - Integrated Model of Addiction Treatment for Substance Abusers</v>
      </c>
      <c r="E1566" s="35" t="s">
        <v>6267</v>
      </c>
    </row>
    <row r="1567" spans="1:5">
      <c r="A1567" s="58" t="s">
        <v>9352</v>
      </c>
      <c r="B1567" s="58" t="str">
        <f t="shared" si="51"/>
        <v>AP10539</v>
      </c>
      <c r="C1567" s="35" t="s">
        <v>9353</v>
      </c>
      <c r="D1567" s="35" t="str">
        <f t="shared" si="52"/>
        <v>10539 - Grayhaven Marina Dredging</v>
      </c>
      <c r="E1567" s="35" t="s">
        <v>6267</v>
      </c>
    </row>
    <row r="1568" spans="1:5">
      <c r="A1568" s="58" t="s">
        <v>9354</v>
      </c>
      <c r="B1568" s="58" t="str">
        <f t="shared" si="51"/>
        <v>AP10540</v>
      </c>
      <c r="C1568" s="35" t="s">
        <v>9355</v>
      </c>
      <c r="D1568" s="35" t="str">
        <f t="shared" si="52"/>
        <v>10540 - Office of Neighborhood Commercial Revitalization_10540</v>
      </c>
      <c r="E1568" s="35" t="s">
        <v>6267</v>
      </c>
    </row>
    <row r="1569" spans="1:5">
      <c r="A1569" s="58" t="s">
        <v>9356</v>
      </c>
      <c r="B1569" s="58" t="str">
        <f t="shared" si="51"/>
        <v>AP10541</v>
      </c>
      <c r="C1569" s="35" t="s">
        <v>9357</v>
      </c>
      <c r="D1569" s="35" t="str">
        <f t="shared" si="52"/>
        <v>10541 - Management</v>
      </c>
      <c r="E1569" s="35" t="s">
        <v>6267</v>
      </c>
    </row>
    <row r="1570" spans="1:5">
      <c r="A1570" s="58" t="s">
        <v>9358</v>
      </c>
      <c r="B1570" s="58" t="str">
        <f t="shared" si="51"/>
        <v>AP10542</v>
      </c>
      <c r="C1570" s="35" t="s">
        <v>9359</v>
      </c>
      <c r="D1570" s="35" t="str">
        <f t="shared" si="52"/>
        <v>10542 - Development and Support</v>
      </c>
      <c r="E1570" s="35" t="s">
        <v>6267</v>
      </c>
    </row>
    <row r="1571" spans="1:5">
      <c r="A1571" s="58" t="s">
        <v>5799</v>
      </c>
      <c r="B1571" s="58" t="str">
        <f t="shared" si="51"/>
        <v>AP10543</v>
      </c>
      <c r="C1571" s="35" t="s">
        <v>9360</v>
      </c>
      <c r="D1571" s="35" t="str">
        <f t="shared" si="52"/>
        <v>10543 - Operations Support</v>
      </c>
      <c r="E1571" s="35" t="s">
        <v>6267</v>
      </c>
    </row>
    <row r="1572" spans="1:5">
      <c r="A1572" s="58" t="s">
        <v>9361</v>
      </c>
      <c r="B1572" s="58" t="str">
        <f t="shared" si="51"/>
        <v>AP10544</v>
      </c>
      <c r="C1572" s="35" t="s">
        <v>9362</v>
      </c>
      <c r="D1572" s="35" t="str">
        <f t="shared" si="52"/>
        <v>10544 - North District Operations</v>
      </c>
      <c r="E1572" s="35" t="s">
        <v>6267</v>
      </c>
    </row>
    <row r="1573" spans="1:5">
      <c r="A1573" s="58" t="s">
        <v>9363</v>
      </c>
      <c r="B1573" s="58" t="str">
        <f t="shared" si="51"/>
        <v>AP10545</v>
      </c>
      <c r="C1573" s="35" t="s">
        <v>9364</v>
      </c>
      <c r="D1573" s="35" t="str">
        <f t="shared" si="52"/>
        <v>10545 - South District Operations</v>
      </c>
      <c r="E1573" s="35" t="s">
        <v>6267</v>
      </c>
    </row>
    <row r="1574" spans="1:5">
      <c r="A1574" s="58" t="s">
        <v>9365</v>
      </c>
      <c r="B1574" s="58" t="str">
        <f t="shared" si="51"/>
        <v>AP10547</v>
      </c>
      <c r="C1574" s="35" t="s">
        <v>9366</v>
      </c>
      <c r="D1574" s="35" t="str">
        <f t="shared" si="52"/>
        <v>10547 - East District Operations</v>
      </c>
      <c r="E1574" s="35" t="s">
        <v>6267</v>
      </c>
    </row>
    <row r="1575" spans="1:5">
      <c r="A1575" s="58" t="s">
        <v>9367</v>
      </c>
      <c r="B1575" s="58" t="str">
        <f t="shared" si="51"/>
        <v>AP10548</v>
      </c>
      <c r="C1575" s="35" t="s">
        <v>9368</v>
      </c>
      <c r="D1575" s="35" t="str">
        <f t="shared" si="52"/>
        <v>10548 - Belle Isle District</v>
      </c>
      <c r="E1575" s="35" t="s">
        <v>6267</v>
      </c>
    </row>
    <row r="1576" spans="1:5">
      <c r="A1576" s="58" t="s">
        <v>9369</v>
      </c>
      <c r="B1576" s="58" t="str">
        <f t="shared" si="51"/>
        <v>AP10549</v>
      </c>
      <c r="C1576" s="35" t="s">
        <v>9370</v>
      </c>
      <c r="D1576" s="35" t="str">
        <f t="shared" si="52"/>
        <v>10549 - Apprentice Training Program</v>
      </c>
      <c r="E1576" s="35" t="s">
        <v>6267</v>
      </c>
    </row>
    <row r="1577" spans="1:5">
      <c r="A1577" s="58" t="s">
        <v>9371</v>
      </c>
      <c r="B1577" s="58" t="str">
        <f t="shared" si="51"/>
        <v>AP10550</v>
      </c>
      <c r="C1577" s="35" t="s">
        <v>9372</v>
      </c>
      <c r="D1577" s="35" t="str">
        <f t="shared" si="52"/>
        <v>10550 - New Amsterdam_State</v>
      </c>
      <c r="E1577" s="35" t="s">
        <v>6267</v>
      </c>
    </row>
    <row r="1578" spans="1:5">
      <c r="A1578" s="58" t="s">
        <v>9373</v>
      </c>
      <c r="B1578" s="58" t="str">
        <f t="shared" si="51"/>
        <v>AP10551</v>
      </c>
      <c r="C1578" s="35" t="s">
        <v>9374</v>
      </c>
      <c r="D1578" s="35" t="str">
        <f t="shared" si="52"/>
        <v>10551 - TANF Funds_2000_01</v>
      </c>
      <c r="E1578" s="35" t="s">
        <v>6267</v>
      </c>
    </row>
    <row r="1579" spans="1:5">
      <c r="A1579" s="58" t="s">
        <v>9375</v>
      </c>
      <c r="B1579" s="58" t="str">
        <f t="shared" si="51"/>
        <v>AP10552</v>
      </c>
      <c r="C1579" s="35" t="s">
        <v>9376</v>
      </c>
      <c r="D1579" s="35" t="str">
        <f t="shared" si="52"/>
        <v>10552 - State Community Assistance</v>
      </c>
      <c r="E1579" s="35" t="s">
        <v>6267</v>
      </c>
    </row>
    <row r="1580" spans="1:5">
      <c r="A1580" s="58" t="s">
        <v>9377</v>
      </c>
      <c r="B1580" s="58" t="str">
        <f t="shared" si="51"/>
        <v>AP10554</v>
      </c>
      <c r="C1580" s="35" t="s">
        <v>9378</v>
      </c>
      <c r="D1580" s="35" t="str">
        <f t="shared" si="52"/>
        <v>10554 - Employment &amp; Training Work First Program</v>
      </c>
      <c r="E1580" s="35" t="s">
        <v>6267</v>
      </c>
    </row>
    <row r="1581" spans="1:5">
      <c r="A1581" s="58" t="s">
        <v>9379</v>
      </c>
      <c r="B1581" s="58" t="str">
        <f t="shared" si="51"/>
        <v>AP10555</v>
      </c>
      <c r="C1581" s="35" t="s">
        <v>9380</v>
      </c>
      <c r="D1581" s="35" t="str">
        <f t="shared" si="52"/>
        <v>10555 - Information and Assistance_2001_02</v>
      </c>
      <c r="E1581" s="35" t="s">
        <v>6267</v>
      </c>
    </row>
    <row r="1582" spans="1:5">
      <c r="A1582" s="58" t="s">
        <v>9381</v>
      </c>
      <c r="B1582" s="58" t="str">
        <f t="shared" si="51"/>
        <v>AP10559</v>
      </c>
      <c r="C1582" s="35" t="s">
        <v>9382</v>
      </c>
      <c r="D1582" s="35" t="str">
        <f t="shared" si="52"/>
        <v>10559 - Noble Community Development Initiative Skillman</v>
      </c>
      <c r="E1582" s="35" t="s">
        <v>6267</v>
      </c>
    </row>
    <row r="1583" spans="1:5">
      <c r="A1583" s="58" t="s">
        <v>9383</v>
      </c>
      <c r="B1583" s="58" t="str">
        <f t="shared" si="51"/>
        <v>AP10560</v>
      </c>
      <c r="C1583" s="35" t="s">
        <v>9384</v>
      </c>
      <c r="D1583" s="35" t="str">
        <f t="shared" si="52"/>
        <v>10560 - Noble Community Development Initiative OJJDP</v>
      </c>
      <c r="E1583" s="35" t="s">
        <v>6267</v>
      </c>
    </row>
    <row r="1584" spans="1:5">
      <c r="A1584" s="58" t="s">
        <v>9385</v>
      </c>
      <c r="B1584" s="58" t="str">
        <f t="shared" si="51"/>
        <v>AP10562</v>
      </c>
      <c r="C1584" s="35" t="s">
        <v>9386</v>
      </c>
      <c r="D1584" s="35" t="str">
        <f t="shared" si="52"/>
        <v>10562 - Youth Mapping_old</v>
      </c>
      <c r="E1584" s="35" t="s">
        <v>6267</v>
      </c>
    </row>
    <row r="1585" spans="1:5">
      <c r="A1585" s="58" t="s">
        <v>9387</v>
      </c>
      <c r="B1585" s="58" t="str">
        <f t="shared" si="51"/>
        <v>AP10563</v>
      </c>
      <c r="C1585" s="35" t="s">
        <v>9388</v>
      </c>
      <c r="D1585" s="35" t="str">
        <f t="shared" si="52"/>
        <v>10563 - Successful Accountability for Evaluating Troubled Youth_Juvenile Assessment Center_6_01_5_02</v>
      </c>
      <c r="E1585" s="35" t="s">
        <v>6267</v>
      </c>
    </row>
    <row r="1586" spans="1:5">
      <c r="A1586" s="58" t="s">
        <v>9389</v>
      </c>
      <c r="B1586" s="58" t="str">
        <f t="shared" si="51"/>
        <v>AP10564</v>
      </c>
      <c r="C1586" s="35" t="s">
        <v>9390</v>
      </c>
      <c r="D1586" s="35" t="str">
        <f t="shared" si="52"/>
        <v>10564 - Resident Youth Council_Skillman_7_01_6_02</v>
      </c>
      <c r="E1586" s="35" t="s">
        <v>6267</v>
      </c>
    </row>
    <row r="1587" spans="1:5">
      <c r="A1587" s="58" t="s">
        <v>9391</v>
      </c>
      <c r="B1587" s="58" t="str">
        <f t="shared" ref="B1587:B1650" si="53">"AP"&amp;A1587</f>
        <v>AP10565</v>
      </c>
      <c r="C1587" s="35" t="s">
        <v>9392</v>
      </c>
      <c r="D1587" s="35" t="str">
        <f t="shared" si="52"/>
        <v>10565 - Resident Youth Council_General Fund and Housing_7_01_6_02</v>
      </c>
      <c r="E1587" s="35" t="s">
        <v>6267</v>
      </c>
    </row>
    <row r="1588" spans="1:5">
      <c r="A1588" s="58" t="s">
        <v>9393</v>
      </c>
      <c r="B1588" s="58" t="str">
        <f t="shared" si="53"/>
        <v>AP10566</v>
      </c>
      <c r="C1588" s="35" t="s">
        <v>9394</v>
      </c>
      <c r="D1588" s="35" t="str">
        <f t="shared" si="52"/>
        <v>10566 - Cooper Community Development Initiative</v>
      </c>
      <c r="E1588" s="35" t="s">
        <v>6267</v>
      </c>
    </row>
    <row r="1589" spans="1:5">
      <c r="A1589" s="58" t="s">
        <v>9395</v>
      </c>
      <c r="B1589" s="58" t="str">
        <f t="shared" si="53"/>
        <v>AP10570</v>
      </c>
      <c r="C1589" s="35" t="s">
        <v>9396</v>
      </c>
      <c r="D1589" s="35" t="str">
        <f t="shared" si="52"/>
        <v>10570 - Youth Department SAFETY Program_</v>
      </c>
      <c r="E1589" s="35" t="s">
        <v>6267</v>
      </c>
    </row>
    <row r="1590" spans="1:5">
      <c r="A1590" s="58" t="s">
        <v>9397</v>
      </c>
      <c r="B1590" s="58" t="str">
        <f t="shared" si="53"/>
        <v>AP10572</v>
      </c>
      <c r="C1590" s="35" t="s">
        <v>9398</v>
      </c>
      <c r="D1590" s="35" t="str">
        <f t="shared" si="52"/>
        <v>10572 - Victim Assistance_2000_01</v>
      </c>
      <c r="E1590" s="35" t="s">
        <v>6267</v>
      </c>
    </row>
    <row r="1591" spans="1:5">
      <c r="A1591" s="58" t="s">
        <v>9399</v>
      </c>
      <c r="B1591" s="58" t="str">
        <f t="shared" si="53"/>
        <v>AP10574</v>
      </c>
      <c r="C1591" s="35" t="s">
        <v>9400</v>
      </c>
      <c r="D1591" s="35" t="str">
        <f t="shared" si="52"/>
        <v>10574 - New Amsterdam</v>
      </c>
      <c r="E1591" s="35" t="s">
        <v>6267</v>
      </c>
    </row>
    <row r="1592" spans="1:5">
      <c r="A1592" s="58" t="s">
        <v>9401</v>
      </c>
      <c r="B1592" s="58" t="str">
        <f t="shared" si="53"/>
        <v>AP10579</v>
      </c>
      <c r="C1592" s="35" t="s">
        <v>9402</v>
      </c>
      <c r="D1592" s="35" t="str">
        <f t="shared" si="52"/>
        <v>10579 - Project RAP</v>
      </c>
      <c r="E1592" s="35" t="s">
        <v>6267</v>
      </c>
    </row>
    <row r="1593" spans="1:5">
      <c r="A1593" s="58" t="s">
        <v>9403</v>
      </c>
      <c r="B1593" s="58" t="str">
        <f t="shared" si="53"/>
        <v>AP10580</v>
      </c>
      <c r="C1593" s="35" t="s">
        <v>9404</v>
      </c>
      <c r="D1593" s="35" t="str">
        <f t="shared" si="52"/>
        <v>10580 - Emergency Management</v>
      </c>
      <c r="E1593" s="35" t="s">
        <v>6267</v>
      </c>
    </row>
    <row r="1594" spans="1:5">
      <c r="A1594" s="58" t="s">
        <v>9405</v>
      </c>
      <c r="B1594" s="58" t="str">
        <f t="shared" si="53"/>
        <v>AP10585</v>
      </c>
      <c r="C1594" s="35" t="s">
        <v>9406</v>
      </c>
      <c r="D1594" s="35" t="str">
        <f t="shared" si="52"/>
        <v>10585 - Home_2001_02</v>
      </c>
      <c r="E1594" s="35" t="s">
        <v>6267</v>
      </c>
    </row>
    <row r="1595" spans="1:5">
      <c r="A1595" s="58" t="s">
        <v>9407</v>
      </c>
      <c r="B1595" s="58" t="str">
        <f t="shared" si="53"/>
        <v>AP10586</v>
      </c>
      <c r="C1595" s="35" t="s">
        <v>9408</v>
      </c>
      <c r="D1595" s="35" t="str">
        <f t="shared" si="52"/>
        <v>10586 - Home_EZ_2001_02</v>
      </c>
      <c r="E1595" s="35" t="s">
        <v>6267</v>
      </c>
    </row>
    <row r="1596" spans="1:5">
      <c r="A1596" s="58" t="s">
        <v>9409</v>
      </c>
      <c r="B1596" s="58" t="str">
        <f t="shared" si="53"/>
        <v>AP10587</v>
      </c>
      <c r="C1596" s="35" t="s">
        <v>9410</v>
      </c>
      <c r="D1596" s="35" t="str">
        <f t="shared" si="52"/>
        <v>10587 - Comm Dev Block Grant</v>
      </c>
      <c r="E1596" s="35" t="s">
        <v>6267</v>
      </c>
    </row>
    <row r="1597" spans="1:5">
      <c r="A1597" s="58" t="s">
        <v>9411</v>
      </c>
      <c r="B1597" s="58" t="str">
        <f t="shared" si="53"/>
        <v>AP10589</v>
      </c>
      <c r="C1597" s="35" t="s">
        <v>9412</v>
      </c>
      <c r="D1597" s="35" t="str">
        <f t="shared" si="52"/>
        <v>10589 - Airport Projects</v>
      </c>
      <c r="E1597" s="35" t="s">
        <v>6267</v>
      </c>
    </row>
    <row r="1598" spans="1:5">
      <c r="A1598" s="58" t="s">
        <v>9413</v>
      </c>
      <c r="B1598" s="58" t="str">
        <f t="shared" si="53"/>
        <v>AP10590</v>
      </c>
      <c r="C1598" s="35" t="s">
        <v>9414</v>
      </c>
      <c r="D1598" s="35" t="str">
        <f t="shared" si="52"/>
        <v>10590 - Uniroyal Site Reclaimation</v>
      </c>
      <c r="E1598" s="35" t="s">
        <v>6267</v>
      </c>
    </row>
    <row r="1599" spans="1:5">
      <c r="A1599" s="568" t="s">
        <v>9415</v>
      </c>
      <c r="B1599" s="58" t="str">
        <f t="shared" si="53"/>
        <v>AP10591</v>
      </c>
      <c r="C1599" s="35" t="s">
        <v>9416</v>
      </c>
      <c r="D1599" s="35" t="str">
        <f t="shared" si="52"/>
        <v>10591 - Fire Public Safety Mall - Bond</v>
      </c>
      <c r="E1599" s="35" t="s">
        <v>6267</v>
      </c>
    </row>
    <row r="1600" spans="1:5">
      <c r="A1600" s="58" t="s">
        <v>9417</v>
      </c>
      <c r="B1600" s="58" t="str">
        <f t="shared" si="53"/>
        <v>AP10592</v>
      </c>
      <c r="C1600" s="35" t="s">
        <v>9418</v>
      </c>
      <c r="D1600" s="35" t="str">
        <f t="shared" si="52"/>
        <v>10592 - Drain Fee</v>
      </c>
      <c r="E1600" s="35" t="s">
        <v>6267</v>
      </c>
    </row>
    <row r="1601" spans="1:5">
      <c r="A1601" s="58" t="s">
        <v>9419</v>
      </c>
      <c r="B1601" s="58" t="str">
        <f t="shared" si="53"/>
        <v>AP10594</v>
      </c>
      <c r="C1601" s="35" t="s">
        <v>9420</v>
      </c>
      <c r="D1601" s="35" t="str">
        <f t="shared" si="52"/>
        <v>10594 - Construction_Bates from Jefferson to Atwater_Agreement No 00_5483</v>
      </c>
      <c r="E1601" s="35" t="s">
        <v>6267</v>
      </c>
    </row>
    <row r="1602" spans="1:5">
      <c r="A1602" s="58" t="s">
        <v>9421</v>
      </c>
      <c r="B1602" s="58" t="str">
        <f t="shared" si="53"/>
        <v>AP10595</v>
      </c>
      <c r="C1602" s="35" t="s">
        <v>9422</v>
      </c>
      <c r="D1602" s="35" t="str">
        <f t="shared" si="52"/>
        <v>10595 - Bit</v>
      </c>
      <c r="E1602" s="35" t="s">
        <v>6267</v>
      </c>
    </row>
    <row r="1603" spans="1:5">
      <c r="A1603" s="58" t="s">
        <v>9423</v>
      </c>
      <c r="B1603" s="58" t="str">
        <f t="shared" si="53"/>
        <v>AP10597</v>
      </c>
      <c r="C1603" s="35" t="s">
        <v>9424</v>
      </c>
      <c r="D1603" s="35" t="str">
        <f t="shared" si="52"/>
        <v>10597 - NW Weed and Seed</v>
      </c>
      <c r="E1603" s="35" t="s">
        <v>6267</v>
      </c>
    </row>
    <row r="1604" spans="1:5">
      <c r="A1604" s="58" t="s">
        <v>9425</v>
      </c>
      <c r="B1604" s="58" t="str">
        <f t="shared" si="53"/>
        <v>AP10598</v>
      </c>
      <c r="C1604" s="35" t="s">
        <v>9426</v>
      </c>
      <c r="D1604" s="35" t="str">
        <f t="shared" ref="D1604:D1667" si="54">A1604&amp;" - "&amp;C1604</f>
        <v>10598 - Weed and Seed_FY_2000_Eleventh Precinct</v>
      </c>
      <c r="E1604" s="35" t="s">
        <v>6267</v>
      </c>
    </row>
    <row r="1605" spans="1:5">
      <c r="A1605" s="58" t="s">
        <v>9427</v>
      </c>
      <c r="B1605" s="58" t="str">
        <f t="shared" si="53"/>
        <v>AP10599</v>
      </c>
      <c r="C1605" s="35" t="s">
        <v>9428</v>
      </c>
      <c r="D1605" s="35" t="str">
        <f t="shared" si="54"/>
        <v>10599 - Weed and Seed_FY_2000_8th and 12th Precincts</v>
      </c>
      <c r="E1605" s="35" t="s">
        <v>6267</v>
      </c>
    </row>
    <row r="1606" spans="1:5">
      <c r="A1606" s="568" t="s">
        <v>9429</v>
      </c>
      <c r="B1606" s="58" t="str">
        <f t="shared" si="53"/>
        <v>AP10600</v>
      </c>
      <c r="C1606" s="35" t="s">
        <v>9430</v>
      </c>
      <c r="D1606" s="35" t="str">
        <f t="shared" si="54"/>
        <v>10600 - Recreation Business Operations</v>
      </c>
      <c r="E1606" s="35" t="s">
        <v>6267</v>
      </c>
    </row>
    <row r="1607" spans="1:5">
      <c r="A1607" s="58" t="s">
        <v>9431</v>
      </c>
      <c r="B1607" s="58" t="str">
        <f t="shared" si="53"/>
        <v>AP10601</v>
      </c>
      <c r="C1607" s="35" t="s">
        <v>9432</v>
      </c>
      <c r="D1607" s="35" t="str">
        <f t="shared" si="54"/>
        <v>10601 - Enhanced Transportation Mobility_</v>
      </c>
      <c r="E1607" s="35" t="s">
        <v>6267</v>
      </c>
    </row>
    <row r="1608" spans="1:5">
      <c r="A1608" s="58" t="s">
        <v>9433</v>
      </c>
      <c r="B1608" s="58" t="str">
        <f t="shared" si="53"/>
        <v>AP10602</v>
      </c>
      <c r="C1608" s="35" t="s">
        <v>9434</v>
      </c>
      <c r="D1608" s="35" t="str">
        <f t="shared" si="54"/>
        <v>10602 - Michigan Avenue Old West End</v>
      </c>
      <c r="E1608" s="35" t="s">
        <v>6267</v>
      </c>
    </row>
    <row r="1609" spans="1:5">
      <c r="A1609" s="58" t="s">
        <v>9435</v>
      </c>
      <c r="B1609" s="58" t="str">
        <f t="shared" si="53"/>
        <v>AP10604</v>
      </c>
      <c r="C1609" s="35" t="s">
        <v>9436</v>
      </c>
      <c r="D1609" s="35" t="str">
        <f t="shared" si="54"/>
        <v>10604 - State Community Assistance Program</v>
      </c>
      <c r="E1609" s="35" t="s">
        <v>6267</v>
      </c>
    </row>
    <row r="1610" spans="1:5">
      <c r="A1610" s="58" t="s">
        <v>9437</v>
      </c>
      <c r="B1610" s="58" t="str">
        <f t="shared" si="53"/>
        <v>AP10605</v>
      </c>
      <c r="C1610" s="35" t="s">
        <v>9438</v>
      </c>
      <c r="D1610" s="35" t="str">
        <f t="shared" si="54"/>
        <v>10605 - Auto Theft_14</v>
      </c>
      <c r="E1610" s="35" t="s">
        <v>6267</v>
      </c>
    </row>
    <row r="1611" spans="1:5">
      <c r="A1611" s="58" t="s">
        <v>9439</v>
      </c>
      <c r="B1611" s="58" t="str">
        <f t="shared" si="53"/>
        <v>AP10607</v>
      </c>
      <c r="C1611" s="35" t="s">
        <v>9440</v>
      </c>
      <c r="D1611" s="35" t="str">
        <f t="shared" si="54"/>
        <v>10607 - JOB 53780</v>
      </c>
      <c r="E1611" s="35" t="s">
        <v>6267</v>
      </c>
    </row>
    <row r="1612" spans="1:5">
      <c r="A1612" s="58" t="s">
        <v>9441</v>
      </c>
      <c r="B1612" s="58" t="str">
        <f t="shared" si="53"/>
        <v>AP10608</v>
      </c>
      <c r="C1612" s="35" t="s">
        <v>9442</v>
      </c>
      <c r="D1612" s="35" t="str">
        <f t="shared" si="54"/>
        <v>10608 - JOB 49972</v>
      </c>
      <c r="E1612" s="35" t="s">
        <v>6267</v>
      </c>
    </row>
    <row r="1613" spans="1:5">
      <c r="A1613" s="568" t="s">
        <v>9443</v>
      </c>
      <c r="B1613" s="58" t="str">
        <f t="shared" si="53"/>
        <v>AP10609</v>
      </c>
      <c r="C1613" s="35" t="s">
        <v>9444</v>
      </c>
      <c r="D1613" s="35" t="str">
        <f t="shared" si="54"/>
        <v>10609 - DPW Job#5264-Clark Street Reconstruction</v>
      </c>
      <c r="E1613" s="35" t="s">
        <v>6267</v>
      </c>
    </row>
    <row r="1614" spans="1:5">
      <c r="A1614" s="58" t="s">
        <v>9445</v>
      </c>
      <c r="B1614" s="58" t="str">
        <f t="shared" si="53"/>
        <v>AP10610</v>
      </c>
      <c r="C1614" s="35" t="s">
        <v>9446</v>
      </c>
      <c r="D1614" s="35" t="str">
        <f t="shared" si="54"/>
        <v>10610 - JOB 49986</v>
      </c>
      <c r="E1614" s="35" t="s">
        <v>6267</v>
      </c>
    </row>
    <row r="1615" spans="1:5">
      <c r="A1615" s="58" t="s">
        <v>9447</v>
      </c>
      <c r="B1615" s="58" t="str">
        <f t="shared" si="53"/>
        <v>AP10611</v>
      </c>
      <c r="C1615" s="35" t="s">
        <v>9448</v>
      </c>
      <c r="D1615" s="35" t="str">
        <f t="shared" si="54"/>
        <v>10611 - Acupuncture Treatment Corp</v>
      </c>
      <c r="E1615" s="35" t="s">
        <v>6267</v>
      </c>
    </row>
    <row r="1616" spans="1:5">
      <c r="A1616" s="568" t="s">
        <v>9449</v>
      </c>
      <c r="B1616" s="58" t="str">
        <f t="shared" si="53"/>
        <v>AP10612</v>
      </c>
      <c r="C1616" s="35" t="s">
        <v>9450</v>
      </c>
      <c r="D1616" s="35" t="str">
        <f t="shared" si="54"/>
        <v>10612 - HRD Abayomi Community Development Corp</v>
      </c>
      <c r="E1616" s="35" t="s">
        <v>6267</v>
      </c>
    </row>
    <row r="1617" spans="1:5">
      <c r="A1617" s="58" t="s">
        <v>9451</v>
      </c>
      <c r="B1617" s="58" t="str">
        <f t="shared" si="53"/>
        <v>AP10613</v>
      </c>
      <c r="C1617" s="35" t="s">
        <v>9452</v>
      </c>
      <c r="D1617" s="35" t="str">
        <f t="shared" si="54"/>
        <v>10613 - Detroit Homeownership Counseling Collaboration</v>
      </c>
      <c r="E1617" s="35" t="s">
        <v>6267</v>
      </c>
    </row>
    <row r="1618" spans="1:5">
      <c r="A1618" s="58" t="s">
        <v>9453</v>
      </c>
      <c r="B1618" s="58" t="str">
        <f t="shared" si="53"/>
        <v>AP10615</v>
      </c>
      <c r="C1618" s="35" t="s">
        <v>9454</v>
      </c>
      <c r="D1618" s="35" t="str">
        <f t="shared" si="54"/>
        <v>10615 - Empowerment Zone Coalition</v>
      </c>
      <c r="E1618" s="35" t="s">
        <v>6267</v>
      </c>
    </row>
    <row r="1619" spans="1:5">
      <c r="A1619" s="58" t="s">
        <v>9455</v>
      </c>
      <c r="B1619" s="58" t="str">
        <f t="shared" si="53"/>
        <v>AP10616</v>
      </c>
      <c r="C1619" s="35" t="s">
        <v>9456</v>
      </c>
      <c r="D1619" s="35" t="str">
        <f t="shared" si="54"/>
        <v>10616 - Healthy Homes_Healthy Kids</v>
      </c>
      <c r="E1619" s="35" t="s">
        <v>6267</v>
      </c>
    </row>
    <row r="1620" spans="1:5">
      <c r="A1620" s="58" t="s">
        <v>9457</v>
      </c>
      <c r="B1620" s="58" t="str">
        <f t="shared" si="53"/>
        <v>AP10617</v>
      </c>
      <c r="C1620" s="35" t="s">
        <v>9458</v>
      </c>
      <c r="D1620" s="35" t="str">
        <f t="shared" si="54"/>
        <v>10617 - Holy Redeemer Arts and Cultural Center</v>
      </c>
      <c r="E1620" s="35" t="s">
        <v>6267</v>
      </c>
    </row>
    <row r="1621" spans="1:5">
      <c r="A1621" s="58" t="s">
        <v>9459</v>
      </c>
      <c r="B1621" s="58" t="str">
        <f t="shared" si="53"/>
        <v>AP10619</v>
      </c>
      <c r="C1621" s="35" t="s">
        <v>9460</v>
      </c>
      <c r="D1621" s="35" t="str">
        <f t="shared" si="54"/>
        <v>10619 - JAZZ Network Foundation</v>
      </c>
      <c r="E1621" s="35" t="s">
        <v>6267</v>
      </c>
    </row>
    <row r="1622" spans="1:5">
      <c r="A1622" s="568" t="s">
        <v>9461</v>
      </c>
      <c r="B1622" s="58" t="str">
        <f t="shared" si="53"/>
        <v>AP10620</v>
      </c>
      <c r="C1622" s="35" t="s">
        <v>9462</v>
      </c>
      <c r="D1622" s="35" t="str">
        <f t="shared" si="54"/>
        <v>10620 - HRD Jefferson East Business Association</v>
      </c>
      <c r="E1622" s="35" t="s">
        <v>6267</v>
      </c>
    </row>
    <row r="1623" spans="1:5">
      <c r="A1623" s="568" t="s">
        <v>9463</v>
      </c>
      <c r="B1623" s="58" t="str">
        <f t="shared" si="53"/>
        <v>AP10621</v>
      </c>
      <c r="C1623" s="35" t="s">
        <v>9464</v>
      </c>
      <c r="D1623" s="35" t="str">
        <f t="shared" si="54"/>
        <v>10621 - HRD L&amp;L Adult Daycare</v>
      </c>
      <c r="E1623" s="35" t="s">
        <v>6267</v>
      </c>
    </row>
    <row r="1624" spans="1:5">
      <c r="A1624" s="58" t="s">
        <v>9465</v>
      </c>
      <c r="B1624" s="58" t="str">
        <f t="shared" si="53"/>
        <v>AP10623</v>
      </c>
      <c r="C1624" s="35" t="s">
        <v>9466</v>
      </c>
      <c r="D1624" s="35" t="str">
        <f t="shared" si="54"/>
        <v>10623 - Matrix Off The Streets</v>
      </c>
      <c r="E1624" s="35" t="s">
        <v>6267</v>
      </c>
    </row>
    <row r="1625" spans="1:5">
      <c r="A1625" s="58" t="s">
        <v>9467</v>
      </c>
      <c r="B1625" s="58" t="str">
        <f t="shared" si="53"/>
        <v>AP10624</v>
      </c>
      <c r="C1625" s="35" t="s">
        <v>6956</v>
      </c>
      <c r="D1625" s="35" t="str">
        <f t="shared" si="54"/>
        <v>10624 - Low Moderate Income Home Repair</v>
      </c>
      <c r="E1625" s="35" t="s">
        <v>6267</v>
      </c>
    </row>
    <row r="1626" spans="1:5">
      <c r="A1626" s="58" t="s">
        <v>9468</v>
      </c>
      <c r="B1626" s="58" t="str">
        <f t="shared" si="53"/>
        <v>AP10625</v>
      </c>
      <c r="C1626" s="35" t="s">
        <v>9469</v>
      </c>
      <c r="D1626" s="35" t="str">
        <f t="shared" si="54"/>
        <v>10625 - Renaissance Dev and Non</v>
      </c>
      <c r="E1626" s="35" t="s">
        <v>6267</v>
      </c>
    </row>
    <row r="1627" spans="1:5">
      <c r="A1627" s="568" t="s">
        <v>9470</v>
      </c>
      <c r="B1627" s="58" t="str">
        <f t="shared" si="53"/>
        <v>AP10626</v>
      </c>
      <c r="C1627" s="35" t="s">
        <v>9471</v>
      </c>
      <c r="D1627" s="35" t="str">
        <f t="shared" si="54"/>
        <v>10626 - Southwest Counseling and Development Services</v>
      </c>
      <c r="E1627" s="35" t="s">
        <v>6267</v>
      </c>
    </row>
    <row r="1628" spans="1:5">
      <c r="A1628" s="58" t="s">
        <v>9472</v>
      </c>
      <c r="B1628" s="58" t="str">
        <f t="shared" si="53"/>
        <v>AP10627</v>
      </c>
      <c r="C1628" s="35" t="s">
        <v>9473</v>
      </c>
      <c r="D1628" s="35" t="str">
        <f t="shared" si="54"/>
        <v>10627 - Southwest Detroit Enviornmental vision Project</v>
      </c>
      <c r="E1628" s="35" t="s">
        <v>6267</v>
      </c>
    </row>
    <row r="1629" spans="1:5">
      <c r="A1629" s="58" t="s">
        <v>9474</v>
      </c>
      <c r="B1629" s="58" t="str">
        <f t="shared" si="53"/>
        <v>AP10629</v>
      </c>
      <c r="C1629" s="35" t="s">
        <v>9475</v>
      </c>
      <c r="D1629" s="35" t="str">
        <f t="shared" si="54"/>
        <v>10629 - Volunteers in Prevention Probation and Prisons</v>
      </c>
      <c r="E1629" s="35" t="s">
        <v>6267</v>
      </c>
    </row>
    <row r="1630" spans="1:5">
      <c r="A1630" s="58" t="s">
        <v>9476</v>
      </c>
      <c r="B1630" s="58" t="str">
        <f t="shared" si="53"/>
        <v>AP10630</v>
      </c>
      <c r="C1630" s="35" t="s">
        <v>9477</v>
      </c>
      <c r="D1630" s="35" t="str">
        <f t="shared" si="54"/>
        <v>10630 - Diversified Youth Services</v>
      </c>
      <c r="E1630" s="35" t="s">
        <v>6267</v>
      </c>
    </row>
    <row r="1631" spans="1:5">
      <c r="A1631" s="58" t="s">
        <v>9478</v>
      </c>
      <c r="B1631" s="58" t="str">
        <f t="shared" si="53"/>
        <v>AP10632</v>
      </c>
      <c r="C1631" s="35" t="s">
        <v>9479</v>
      </c>
      <c r="D1631" s="35" t="str">
        <f t="shared" si="54"/>
        <v>10632 - Screen Door VI</v>
      </c>
      <c r="E1631" s="35" t="s">
        <v>6267</v>
      </c>
    </row>
    <row r="1632" spans="1:5">
      <c r="A1632" s="58" t="s">
        <v>9480</v>
      </c>
      <c r="B1632" s="58" t="str">
        <f t="shared" si="53"/>
        <v>AP10633</v>
      </c>
      <c r="C1632" s="35" t="s">
        <v>9481</v>
      </c>
      <c r="D1632" s="35" t="str">
        <f t="shared" si="54"/>
        <v>10633 - Internal Service Fund</v>
      </c>
      <c r="E1632" s="35" t="s">
        <v>6267</v>
      </c>
    </row>
    <row r="1633" spans="1:5">
      <c r="A1633" s="58" t="s">
        <v>9482</v>
      </c>
      <c r="B1633" s="58" t="str">
        <f t="shared" si="53"/>
        <v>AP10634</v>
      </c>
      <c r="C1633" s="35" t="s">
        <v>9483</v>
      </c>
      <c r="D1633" s="35" t="str">
        <f t="shared" si="54"/>
        <v>10634 - City Vechicles</v>
      </c>
      <c r="E1633" s="35" t="s">
        <v>6267</v>
      </c>
    </row>
    <row r="1634" spans="1:5">
      <c r="A1634" s="58" t="s">
        <v>9484</v>
      </c>
      <c r="B1634" s="58" t="str">
        <f t="shared" si="53"/>
        <v>AP10635</v>
      </c>
      <c r="C1634" s="35" t="s">
        <v>9485</v>
      </c>
      <c r="D1634" s="35" t="str">
        <f t="shared" si="54"/>
        <v>10635 - JOB_56101_Resurfacing_Miller_Morane_7 Mile_etc</v>
      </c>
      <c r="E1634" s="35" t="s">
        <v>6267</v>
      </c>
    </row>
    <row r="1635" spans="1:5">
      <c r="A1635" s="58" t="s">
        <v>9486</v>
      </c>
      <c r="B1635" s="58" t="str">
        <f t="shared" si="53"/>
        <v>AP10636</v>
      </c>
      <c r="C1635" s="35" t="s">
        <v>9487</v>
      </c>
      <c r="D1635" s="35" t="str">
        <f t="shared" si="54"/>
        <v>10636 - JOB_56104_Resurfacing_Evergreen_Jefferies_Lesure_etc</v>
      </c>
      <c r="E1635" s="35" t="s">
        <v>6267</v>
      </c>
    </row>
    <row r="1636" spans="1:5">
      <c r="A1636" s="58" t="s">
        <v>9488</v>
      </c>
      <c r="B1636" s="58" t="str">
        <f t="shared" si="53"/>
        <v>AP10637</v>
      </c>
      <c r="C1636" s="35" t="s">
        <v>9489</v>
      </c>
      <c r="D1636" s="35" t="str">
        <f t="shared" si="54"/>
        <v>10637 - JOB_56100_Resurfacing_Beaubien_Brush_Chrysler_Fisher_Holbrook_John R_Rivard</v>
      </c>
      <c r="E1636" s="35" t="s">
        <v>6267</v>
      </c>
    </row>
    <row r="1637" spans="1:5">
      <c r="A1637" s="58" t="s">
        <v>9490</v>
      </c>
      <c r="B1637" s="58" t="str">
        <f t="shared" si="53"/>
        <v>AP10638</v>
      </c>
      <c r="C1637" s="35" t="s">
        <v>9491</v>
      </c>
      <c r="D1637" s="35" t="str">
        <f t="shared" si="54"/>
        <v>10638 - JOB_56102_Resurfacing_Adams_Addison_Bagley_Certral_Clifford_Harbaugh_Jefferies_Ledyard_etc</v>
      </c>
      <c r="E1637" s="35" t="s">
        <v>6267</v>
      </c>
    </row>
    <row r="1638" spans="1:5">
      <c r="A1638" s="58" t="s">
        <v>9492</v>
      </c>
      <c r="B1638" s="58" t="str">
        <f t="shared" si="53"/>
        <v>AP10639</v>
      </c>
      <c r="C1638" s="35" t="s">
        <v>9493</v>
      </c>
      <c r="D1638" s="35" t="str">
        <f t="shared" si="54"/>
        <v>10639 - JOB_56103_Resurfacing_Bethune_Delaware_Euclid_Lodge_Jefferies_Lawton_Pallister_etc</v>
      </c>
      <c r="E1638" s="35" t="s">
        <v>6267</v>
      </c>
    </row>
    <row r="1639" spans="1:5">
      <c r="A1639" s="58" t="s">
        <v>9494</v>
      </c>
      <c r="B1639" s="58" t="str">
        <f t="shared" si="53"/>
        <v>AP10640</v>
      </c>
      <c r="C1639" s="35" t="s">
        <v>9495</v>
      </c>
      <c r="D1639" s="35" t="str">
        <f t="shared" si="54"/>
        <v>10640 - JOB_49914_Pavement Marking at 179KM _Various Locations</v>
      </c>
      <c r="E1639" s="35" t="s">
        <v>6267</v>
      </c>
    </row>
    <row r="1640" spans="1:5">
      <c r="A1640" s="58" t="s">
        <v>9496</v>
      </c>
      <c r="B1640" s="58" t="str">
        <f t="shared" si="53"/>
        <v>AP10641</v>
      </c>
      <c r="C1640" s="35" t="s">
        <v>9497</v>
      </c>
      <c r="D1640" s="35" t="str">
        <f t="shared" si="54"/>
        <v>10641 - Riverside Park Seawall and Promenade</v>
      </c>
      <c r="E1640" s="35" t="s">
        <v>6267</v>
      </c>
    </row>
    <row r="1641" spans="1:5">
      <c r="A1641" s="58" t="s">
        <v>9498</v>
      </c>
      <c r="B1641" s="58" t="str">
        <f t="shared" si="53"/>
        <v>AP10642</v>
      </c>
      <c r="C1641" s="35" t="s">
        <v>9499</v>
      </c>
      <c r="D1641" s="35" t="str">
        <f t="shared" si="54"/>
        <v>10642 - Farwell Recreation Center</v>
      </c>
      <c r="E1641" s="35" t="s">
        <v>6267</v>
      </c>
    </row>
    <row r="1642" spans="1:5">
      <c r="A1642" s="58" t="s">
        <v>9500</v>
      </c>
      <c r="B1642" s="58" t="str">
        <f t="shared" si="53"/>
        <v>AP10643</v>
      </c>
      <c r="C1642" s="35" t="s">
        <v>9501</v>
      </c>
      <c r="D1642" s="35" t="str">
        <f t="shared" si="54"/>
        <v>10643 - MDNR</v>
      </c>
      <c r="E1642" s="35" t="s">
        <v>6267</v>
      </c>
    </row>
    <row r="1643" spans="1:5">
      <c r="A1643" s="58" t="s">
        <v>9502</v>
      </c>
      <c r="B1643" s="58" t="str">
        <f t="shared" si="53"/>
        <v>AP10644</v>
      </c>
      <c r="C1643" s="35" t="s">
        <v>9503</v>
      </c>
      <c r="D1643" s="35" t="str">
        <f t="shared" si="54"/>
        <v>10644 - Empowerment 4_01</v>
      </c>
      <c r="E1643" s="35" t="s">
        <v>6267</v>
      </c>
    </row>
    <row r="1644" spans="1:5">
      <c r="A1644" s="58" t="s">
        <v>9504</v>
      </c>
      <c r="B1644" s="58" t="str">
        <f t="shared" si="53"/>
        <v>AP10645</v>
      </c>
      <c r="C1644" s="35" t="s">
        <v>9505</v>
      </c>
      <c r="D1644" s="35" t="str">
        <f t="shared" si="54"/>
        <v>10645 - Operation Fast Break</v>
      </c>
      <c r="E1644" s="35" t="s">
        <v>6267</v>
      </c>
    </row>
    <row r="1645" spans="1:5">
      <c r="A1645" s="58" t="s">
        <v>9506</v>
      </c>
      <c r="B1645" s="58" t="str">
        <f t="shared" si="53"/>
        <v>AP10646</v>
      </c>
      <c r="C1645" s="35" t="s">
        <v>9507</v>
      </c>
      <c r="D1645" s="35" t="str">
        <f t="shared" si="54"/>
        <v>10646 - Ferry Street Inn</v>
      </c>
      <c r="E1645" s="35" t="s">
        <v>6267</v>
      </c>
    </row>
    <row r="1646" spans="1:5">
      <c r="A1646" s="58" t="s">
        <v>9508</v>
      </c>
      <c r="B1646" s="58" t="str">
        <f t="shared" si="53"/>
        <v>AP10647</v>
      </c>
      <c r="C1646" s="35" t="s">
        <v>9509</v>
      </c>
      <c r="D1646" s="35" t="str">
        <f t="shared" si="54"/>
        <v>10647 - Water Bond Fund</v>
      </c>
      <c r="E1646" s="35" t="s">
        <v>6267</v>
      </c>
    </row>
    <row r="1647" spans="1:5">
      <c r="A1647" s="58" t="s">
        <v>9510</v>
      </c>
      <c r="B1647" s="58" t="str">
        <f t="shared" si="53"/>
        <v>AP10650</v>
      </c>
      <c r="C1647" s="35" t="s">
        <v>9511</v>
      </c>
      <c r="D1647" s="35" t="str">
        <f t="shared" si="54"/>
        <v>10650 - Academic Enterprises Inc</v>
      </c>
      <c r="E1647" s="35" t="s">
        <v>6267</v>
      </c>
    </row>
    <row r="1648" spans="1:5">
      <c r="A1648" s="58" t="s">
        <v>9512</v>
      </c>
      <c r="B1648" s="58" t="str">
        <f t="shared" si="53"/>
        <v>AP10652</v>
      </c>
      <c r="C1648" s="35" t="s">
        <v>9513</v>
      </c>
      <c r="D1648" s="35" t="str">
        <f t="shared" si="54"/>
        <v>10652 - All Saints Housing</v>
      </c>
      <c r="E1648" s="35" t="s">
        <v>6267</v>
      </c>
    </row>
    <row r="1649" spans="1:5">
      <c r="A1649" s="58" t="s">
        <v>9514</v>
      </c>
      <c r="B1649" s="58" t="str">
        <f t="shared" si="53"/>
        <v>AP10653</v>
      </c>
      <c r="C1649" s="35" t="s">
        <v>9515</v>
      </c>
      <c r="D1649" s="35" t="str">
        <f t="shared" si="54"/>
        <v>10653 - Detroit Hobby Club</v>
      </c>
      <c r="E1649" s="35" t="s">
        <v>6267</v>
      </c>
    </row>
    <row r="1650" spans="1:5">
      <c r="A1650" s="58" t="s">
        <v>9516</v>
      </c>
      <c r="B1650" s="58" t="str">
        <f t="shared" si="53"/>
        <v>AP10654</v>
      </c>
      <c r="C1650" s="35" t="s">
        <v>9517</v>
      </c>
      <c r="D1650" s="35" t="str">
        <f t="shared" si="54"/>
        <v>10654 - Eastside Jaguars</v>
      </c>
      <c r="E1650" s="35" t="s">
        <v>6267</v>
      </c>
    </row>
    <row r="1651" spans="1:5">
      <c r="A1651" s="58" t="s">
        <v>9518</v>
      </c>
      <c r="B1651" s="58" t="str">
        <f t="shared" ref="B1651:B1714" si="55">"AP"&amp;A1651</f>
        <v>AP10655</v>
      </c>
      <c r="C1651" s="35" t="s">
        <v>9519</v>
      </c>
      <c r="D1651" s="35" t="str">
        <f t="shared" si="54"/>
        <v>10655 - Flowery Mount Community Training</v>
      </c>
      <c r="E1651" s="35" t="s">
        <v>6267</v>
      </c>
    </row>
    <row r="1652" spans="1:5">
      <c r="A1652" s="58" t="s">
        <v>9520</v>
      </c>
      <c r="B1652" s="58" t="str">
        <f t="shared" si="55"/>
        <v>AP10656</v>
      </c>
      <c r="C1652" s="35" t="s">
        <v>9521</v>
      </c>
      <c r="D1652" s="35" t="str">
        <f t="shared" si="54"/>
        <v>10656 - Joyfield Caregivers</v>
      </c>
      <c r="E1652" s="35" t="s">
        <v>6267</v>
      </c>
    </row>
    <row r="1653" spans="1:5">
      <c r="A1653" s="58" t="s">
        <v>9522</v>
      </c>
      <c r="B1653" s="58" t="str">
        <f t="shared" si="55"/>
        <v>AP10657</v>
      </c>
      <c r="C1653" s="35" t="s">
        <v>9523</v>
      </c>
      <c r="D1653" s="35" t="str">
        <f t="shared" si="54"/>
        <v>10657 - Marygrove Institute of Music and Dance</v>
      </c>
      <c r="E1653" s="35" t="s">
        <v>6267</v>
      </c>
    </row>
    <row r="1654" spans="1:5">
      <c r="A1654" s="58" t="s">
        <v>9524</v>
      </c>
      <c r="B1654" s="58" t="str">
        <f t="shared" si="55"/>
        <v>AP10659</v>
      </c>
      <c r="C1654" s="35" t="s">
        <v>9525</v>
      </c>
      <c r="D1654" s="35" t="str">
        <f t="shared" si="54"/>
        <v>10659 - United Youth Sports Organization</v>
      </c>
      <c r="E1654" s="35" t="s">
        <v>6267</v>
      </c>
    </row>
    <row r="1655" spans="1:5">
      <c r="A1655" s="58" t="s">
        <v>9526</v>
      </c>
      <c r="B1655" s="58" t="str">
        <f t="shared" si="55"/>
        <v>AP10660</v>
      </c>
      <c r="C1655" s="35" t="s">
        <v>9527</v>
      </c>
      <c r="D1655" s="35" t="str">
        <f t="shared" si="54"/>
        <v>10660 - Lead Control Activities</v>
      </c>
      <c r="E1655" s="35" t="s">
        <v>6267</v>
      </c>
    </row>
    <row r="1656" spans="1:5">
      <c r="A1656" s="58" t="s">
        <v>9528</v>
      </c>
      <c r="B1656" s="58" t="str">
        <f t="shared" si="55"/>
        <v>AP10662</v>
      </c>
      <c r="C1656" s="35" t="s">
        <v>9529</v>
      </c>
      <c r="D1656" s="35" t="str">
        <f t="shared" si="54"/>
        <v>10662 - Lead Abatement_2002</v>
      </c>
      <c r="E1656" s="35" t="s">
        <v>6267</v>
      </c>
    </row>
    <row r="1657" spans="1:5">
      <c r="A1657" s="568" t="s">
        <v>9530</v>
      </c>
      <c r="B1657" s="58" t="str">
        <f t="shared" si="55"/>
        <v>AP10663</v>
      </c>
      <c r="C1657" s="35" t="s">
        <v>9531</v>
      </c>
      <c r="D1657" s="35" t="str">
        <f t="shared" si="54"/>
        <v>10663 - HRD Neighborhood Legal Services Michigan</v>
      </c>
      <c r="E1657" s="35" t="s">
        <v>6267</v>
      </c>
    </row>
    <row r="1658" spans="1:5">
      <c r="A1658" s="58" t="s">
        <v>9532</v>
      </c>
      <c r="B1658" s="58" t="str">
        <f t="shared" si="55"/>
        <v>AP10676</v>
      </c>
      <c r="C1658" s="35" t="s">
        <v>9533</v>
      </c>
      <c r="D1658" s="35" t="str">
        <f t="shared" si="54"/>
        <v>10676 - Jr Police Cadets_Careerworks</v>
      </c>
      <c r="E1658" s="35" t="s">
        <v>6267</v>
      </c>
    </row>
    <row r="1659" spans="1:5">
      <c r="A1659" s="58" t="s">
        <v>9534</v>
      </c>
      <c r="B1659" s="58" t="str">
        <f t="shared" si="55"/>
        <v>AP10677</v>
      </c>
      <c r="C1659" s="35" t="s">
        <v>9535</v>
      </c>
      <c r="D1659" s="35" t="str">
        <f t="shared" si="54"/>
        <v>10677 - Western Wayne Auto Theft</v>
      </c>
      <c r="E1659" s="35" t="s">
        <v>6267</v>
      </c>
    </row>
    <row r="1660" spans="1:5">
      <c r="A1660" s="58" t="s">
        <v>9536</v>
      </c>
      <c r="B1660" s="58" t="str">
        <f t="shared" si="55"/>
        <v>AP10678</v>
      </c>
      <c r="C1660" s="35" t="s">
        <v>9537</v>
      </c>
      <c r="D1660" s="35" t="str">
        <f t="shared" si="54"/>
        <v>10678 - Gang Resistance Education and Training</v>
      </c>
      <c r="E1660" s="35" t="s">
        <v>6267</v>
      </c>
    </row>
    <row r="1661" spans="1:5">
      <c r="A1661" s="58" t="s">
        <v>9538</v>
      </c>
      <c r="B1661" s="58" t="str">
        <f t="shared" si="55"/>
        <v>AP10679</v>
      </c>
      <c r="C1661" s="35" t="s">
        <v>9539</v>
      </c>
      <c r="D1661" s="35" t="str">
        <f t="shared" si="54"/>
        <v>10679 - Successful Accountibility for Evaluating Troubled Youth</v>
      </c>
      <c r="E1661" s="35" t="s">
        <v>6267</v>
      </c>
    </row>
    <row r="1662" spans="1:5">
      <c r="A1662" s="58" t="s">
        <v>9540</v>
      </c>
      <c r="B1662" s="58" t="str">
        <f t="shared" si="55"/>
        <v>AP10680</v>
      </c>
      <c r="C1662" s="35" t="s">
        <v>9541</v>
      </c>
      <c r="D1662" s="35" t="str">
        <f t="shared" si="54"/>
        <v>10680 - Lead Based Paint Home Repair</v>
      </c>
      <c r="E1662" s="35" t="s">
        <v>6267</v>
      </c>
    </row>
    <row r="1663" spans="1:5">
      <c r="A1663" s="58" t="s">
        <v>9542</v>
      </c>
      <c r="B1663" s="58" t="str">
        <f t="shared" si="55"/>
        <v>AP10681</v>
      </c>
      <c r="C1663" s="35" t="s">
        <v>9543</v>
      </c>
      <c r="D1663" s="35" t="str">
        <f t="shared" si="54"/>
        <v>10681 - Youth and Community Allied for Action</v>
      </c>
      <c r="E1663" s="35" t="s">
        <v>6267</v>
      </c>
    </row>
    <row r="1664" spans="1:5">
      <c r="A1664" s="58" t="s">
        <v>9544</v>
      </c>
      <c r="B1664" s="58" t="str">
        <f t="shared" si="55"/>
        <v>AP10682</v>
      </c>
      <c r="C1664" s="35" t="s">
        <v>9545</v>
      </c>
      <c r="D1664" s="35" t="str">
        <f t="shared" si="54"/>
        <v>10682 - Housing Rehab Project</v>
      </c>
      <c r="E1664" s="35" t="s">
        <v>6267</v>
      </c>
    </row>
    <row r="1665" spans="1:5">
      <c r="A1665" s="58" t="s">
        <v>9546</v>
      </c>
      <c r="B1665" s="58" t="str">
        <f t="shared" si="55"/>
        <v>AP10683</v>
      </c>
      <c r="C1665" s="35" t="s">
        <v>9547</v>
      </c>
      <c r="D1665" s="35" t="str">
        <f t="shared" si="54"/>
        <v>10683 - Critical Decision Making</v>
      </c>
      <c r="E1665" s="35" t="s">
        <v>6267</v>
      </c>
    </row>
    <row r="1666" spans="1:5">
      <c r="A1666" s="58" t="s">
        <v>9548</v>
      </c>
      <c r="B1666" s="58" t="str">
        <f t="shared" si="55"/>
        <v>AP10684</v>
      </c>
      <c r="C1666" s="35" t="s">
        <v>9549</v>
      </c>
      <c r="D1666" s="35" t="str">
        <f t="shared" si="54"/>
        <v>10684 - Nature on Wheels Program Grant</v>
      </c>
      <c r="E1666" s="35" t="s">
        <v>6267</v>
      </c>
    </row>
    <row r="1667" spans="1:5">
      <c r="A1667" s="58" t="s">
        <v>9550</v>
      </c>
      <c r="B1667" s="58" t="str">
        <f t="shared" si="55"/>
        <v>AP10692</v>
      </c>
      <c r="C1667" s="35" t="s">
        <v>9551</v>
      </c>
      <c r="D1667" s="35" t="str">
        <f t="shared" si="54"/>
        <v>10692 - DOCTOR Program</v>
      </c>
      <c r="E1667" s="35" t="s">
        <v>6267</v>
      </c>
    </row>
    <row r="1668" spans="1:5">
      <c r="A1668" s="58" t="s">
        <v>9552</v>
      </c>
      <c r="B1668" s="58" t="str">
        <f t="shared" si="55"/>
        <v>AP10696</v>
      </c>
      <c r="C1668" s="35" t="s">
        <v>9553</v>
      </c>
      <c r="D1668" s="35" t="str">
        <f t="shared" ref="D1668:D1731" si="56">A1668&amp;" - "&amp;C1668</f>
        <v>10696 - Recreation_Heilmann_Board of Ed</v>
      </c>
      <c r="E1668" s="35" t="s">
        <v>6267</v>
      </c>
    </row>
    <row r="1669" spans="1:5">
      <c r="A1669" s="58" t="s">
        <v>9554</v>
      </c>
      <c r="B1669" s="58" t="str">
        <f t="shared" si="55"/>
        <v>AP10697</v>
      </c>
      <c r="C1669" s="35" t="s">
        <v>9555</v>
      </c>
      <c r="D1669" s="35" t="str">
        <f t="shared" si="56"/>
        <v>10697 - Recreation_Farwell_Board of Ed</v>
      </c>
      <c r="E1669" s="35" t="s">
        <v>6267</v>
      </c>
    </row>
    <row r="1670" spans="1:5">
      <c r="A1670" s="58" t="s">
        <v>9556</v>
      </c>
      <c r="B1670" s="58" t="str">
        <f t="shared" si="55"/>
        <v>AP10698</v>
      </c>
      <c r="C1670" s="35" t="s">
        <v>9557</v>
      </c>
      <c r="D1670" s="35" t="str">
        <f t="shared" si="56"/>
        <v>10698 - RAP Year VI</v>
      </c>
      <c r="E1670" s="35" t="s">
        <v>6267</v>
      </c>
    </row>
    <row r="1671" spans="1:5">
      <c r="A1671" s="58" t="s">
        <v>9558</v>
      </c>
      <c r="B1671" s="58" t="str">
        <f t="shared" si="55"/>
        <v>AP10701</v>
      </c>
      <c r="C1671" s="35" t="s">
        <v>9559</v>
      </c>
      <c r="D1671" s="35" t="str">
        <f t="shared" si="56"/>
        <v>10701 - FEMA</v>
      </c>
      <c r="E1671" s="35" t="s">
        <v>6267</v>
      </c>
    </row>
    <row r="1672" spans="1:5">
      <c r="A1672" s="58" t="s">
        <v>9560</v>
      </c>
      <c r="B1672" s="58" t="str">
        <f t="shared" si="55"/>
        <v>AP10705</v>
      </c>
      <c r="C1672" s="35" t="s">
        <v>9561</v>
      </c>
      <c r="D1672" s="35" t="str">
        <f t="shared" si="56"/>
        <v>10705 - CSBG Center Operations</v>
      </c>
      <c r="E1672" s="35" t="s">
        <v>6267</v>
      </c>
    </row>
    <row r="1673" spans="1:5">
      <c r="A1673" s="58" t="s">
        <v>9562</v>
      </c>
      <c r="B1673" s="58" t="str">
        <f t="shared" si="55"/>
        <v>AP10706</v>
      </c>
      <c r="C1673" s="35" t="s">
        <v>9563</v>
      </c>
      <c r="D1673" s="35" t="str">
        <f t="shared" si="56"/>
        <v>10706 - Substance Abuse Model Treatment_2001_02</v>
      </c>
      <c r="E1673" s="35" t="s">
        <v>6267</v>
      </c>
    </row>
    <row r="1674" spans="1:5">
      <c r="A1674" s="58" t="s">
        <v>9564</v>
      </c>
      <c r="B1674" s="58" t="str">
        <f t="shared" si="55"/>
        <v>AP10707</v>
      </c>
      <c r="C1674" s="35" t="s">
        <v>9565</v>
      </c>
      <c r="D1674" s="35" t="str">
        <f t="shared" si="56"/>
        <v>10707 - Weatherization_LIHEAP</v>
      </c>
      <c r="E1674" s="35" t="s">
        <v>6267</v>
      </c>
    </row>
    <row r="1675" spans="1:5">
      <c r="A1675" s="58" t="s">
        <v>9566</v>
      </c>
      <c r="B1675" s="58" t="str">
        <f t="shared" si="55"/>
        <v>AP10708</v>
      </c>
      <c r="C1675" s="35" t="s">
        <v>9567</v>
      </c>
      <c r="D1675" s="35" t="str">
        <f t="shared" si="56"/>
        <v>10708 - State Emergency Fund_10708</v>
      </c>
      <c r="E1675" s="35" t="s">
        <v>6267</v>
      </c>
    </row>
    <row r="1676" spans="1:5">
      <c r="A1676" s="58" t="s">
        <v>9568</v>
      </c>
      <c r="B1676" s="58" t="str">
        <f t="shared" si="55"/>
        <v>AP10709</v>
      </c>
      <c r="C1676" s="35" t="s">
        <v>9569</v>
      </c>
      <c r="D1676" s="35" t="str">
        <f t="shared" si="56"/>
        <v>10709 - Packaged Meals_10709</v>
      </c>
      <c r="E1676" s="35" t="s">
        <v>6267</v>
      </c>
    </row>
    <row r="1677" spans="1:5">
      <c r="A1677" s="58" t="s">
        <v>9570</v>
      </c>
      <c r="B1677" s="58" t="str">
        <f t="shared" si="55"/>
        <v>AP10710</v>
      </c>
      <c r="C1677" s="35" t="s">
        <v>9571</v>
      </c>
      <c r="D1677" s="35" t="str">
        <f t="shared" si="56"/>
        <v>10710 - Handicapped Services</v>
      </c>
      <c r="E1677" s="35" t="s">
        <v>6267</v>
      </c>
    </row>
    <row r="1678" spans="1:5">
      <c r="A1678" s="58" t="s">
        <v>9572</v>
      </c>
      <c r="B1678" s="58" t="str">
        <f t="shared" si="55"/>
        <v>AP10711</v>
      </c>
      <c r="C1678" s="35" t="s">
        <v>9573</v>
      </c>
      <c r="D1678" s="35" t="str">
        <f t="shared" si="56"/>
        <v>10711 - Early Head Start_10711</v>
      </c>
      <c r="E1678" s="35" t="s">
        <v>6267</v>
      </c>
    </row>
    <row r="1679" spans="1:5">
      <c r="A1679" s="58" t="s">
        <v>9574</v>
      </c>
      <c r="B1679" s="58" t="str">
        <f t="shared" si="55"/>
        <v>AP10712</v>
      </c>
      <c r="C1679" s="35" t="s">
        <v>9575</v>
      </c>
      <c r="D1679" s="35" t="str">
        <f t="shared" si="56"/>
        <v>10712 - HS_Training and Technical Assistance</v>
      </c>
      <c r="E1679" s="35" t="s">
        <v>6267</v>
      </c>
    </row>
    <row r="1680" spans="1:5">
      <c r="A1680" s="58" t="s">
        <v>9576</v>
      </c>
      <c r="B1680" s="58" t="str">
        <f t="shared" si="55"/>
        <v>AP10716</v>
      </c>
      <c r="C1680" s="35" t="s">
        <v>9577</v>
      </c>
      <c r="D1680" s="35" t="str">
        <f t="shared" si="56"/>
        <v>10716 - Drug Treatment_10716</v>
      </c>
      <c r="E1680" s="35" t="s">
        <v>6267</v>
      </c>
    </row>
    <row r="1681" spans="1:5">
      <c r="A1681" s="58" t="s">
        <v>9578</v>
      </c>
      <c r="B1681" s="58" t="str">
        <f t="shared" si="55"/>
        <v>AP10717</v>
      </c>
      <c r="C1681" s="35" t="s">
        <v>9579</v>
      </c>
      <c r="D1681" s="35" t="str">
        <f t="shared" si="56"/>
        <v>10717 - AIDS Counseling and Testing</v>
      </c>
      <c r="E1681" s="35" t="s">
        <v>6267</v>
      </c>
    </row>
    <row r="1682" spans="1:5">
      <c r="A1682" s="58" t="s">
        <v>9580</v>
      </c>
      <c r="B1682" s="58" t="str">
        <f t="shared" si="55"/>
        <v>AP10718</v>
      </c>
      <c r="C1682" s="35" t="s">
        <v>9581</v>
      </c>
      <c r="D1682" s="35" t="str">
        <f t="shared" si="56"/>
        <v>10718 - SEMHA</v>
      </c>
      <c r="E1682" s="35" t="s">
        <v>6267</v>
      </c>
    </row>
    <row r="1683" spans="1:5">
      <c r="A1683" s="58" t="s">
        <v>9582</v>
      </c>
      <c r="B1683" s="58" t="str">
        <f t="shared" si="55"/>
        <v>AP10719</v>
      </c>
      <c r="C1683" s="35" t="s">
        <v>9583</v>
      </c>
      <c r="D1683" s="35" t="str">
        <f t="shared" si="56"/>
        <v>10719 - Interim Office of the Mayor</v>
      </c>
      <c r="E1683" s="35" t="s">
        <v>6267</v>
      </c>
    </row>
    <row r="1684" spans="1:5">
      <c r="A1684" s="58" t="s">
        <v>9584</v>
      </c>
      <c r="B1684" s="58" t="str">
        <f t="shared" si="55"/>
        <v>AP10720</v>
      </c>
      <c r="C1684" s="35" t="s">
        <v>9585</v>
      </c>
      <c r="D1684" s="35" t="str">
        <f t="shared" si="56"/>
        <v>10720 - Weatherization_DOE</v>
      </c>
      <c r="E1684" s="35" t="s">
        <v>6267</v>
      </c>
    </row>
    <row r="1685" spans="1:5">
      <c r="A1685" s="58" t="s">
        <v>9586</v>
      </c>
      <c r="B1685" s="58" t="str">
        <f t="shared" si="55"/>
        <v>AP10722</v>
      </c>
      <c r="C1685" s="35" t="s">
        <v>9587</v>
      </c>
      <c r="D1685" s="35" t="str">
        <f t="shared" si="56"/>
        <v>10722 - Pollution Prevention Pilot Program</v>
      </c>
      <c r="E1685" s="35" t="s">
        <v>6267</v>
      </c>
    </row>
    <row r="1686" spans="1:5">
      <c r="A1686" s="58" t="s">
        <v>9588</v>
      </c>
      <c r="B1686" s="58" t="str">
        <f t="shared" si="55"/>
        <v>AP10723</v>
      </c>
      <c r="C1686" s="35" t="s">
        <v>9589</v>
      </c>
      <c r="D1686" s="35" t="str">
        <f t="shared" si="56"/>
        <v>10723 - Southwest Detroit Greenway Project Grant</v>
      </c>
      <c r="E1686" s="35" t="s">
        <v>6267</v>
      </c>
    </row>
    <row r="1687" spans="1:5">
      <c r="A1687" s="58" t="s">
        <v>9590</v>
      </c>
      <c r="B1687" s="58" t="str">
        <f t="shared" si="55"/>
        <v>AP10724</v>
      </c>
      <c r="C1687" s="35" t="s">
        <v>9591</v>
      </c>
      <c r="D1687" s="35" t="str">
        <f t="shared" si="56"/>
        <v>10724 - Musuem of African American History</v>
      </c>
      <c r="E1687" s="35" t="s">
        <v>6267</v>
      </c>
    </row>
    <row r="1688" spans="1:5">
      <c r="A1688" s="58" t="s">
        <v>9592</v>
      </c>
      <c r="B1688" s="58" t="str">
        <f t="shared" si="55"/>
        <v>AP10725</v>
      </c>
      <c r="C1688" s="35" t="s">
        <v>9593</v>
      </c>
      <c r="D1688" s="35" t="str">
        <f t="shared" si="56"/>
        <v>10725 - TANF_10725</v>
      </c>
      <c r="E1688" s="35" t="s">
        <v>6267</v>
      </c>
    </row>
    <row r="1689" spans="1:5">
      <c r="A1689" s="58" t="s">
        <v>9594</v>
      </c>
      <c r="B1689" s="58" t="str">
        <f t="shared" si="55"/>
        <v>AP10726</v>
      </c>
      <c r="C1689" s="35" t="s">
        <v>9595</v>
      </c>
      <c r="D1689" s="35" t="str">
        <f t="shared" si="56"/>
        <v>10726 - Sewer Bond Fund</v>
      </c>
      <c r="E1689" s="35" t="s">
        <v>6267</v>
      </c>
    </row>
    <row r="1690" spans="1:5">
      <c r="A1690" s="58" t="s">
        <v>9596</v>
      </c>
      <c r="B1690" s="58" t="str">
        <f t="shared" si="55"/>
        <v>AP10727</v>
      </c>
      <c r="C1690" s="35" t="s">
        <v>9597</v>
      </c>
      <c r="D1690" s="35" t="str">
        <f t="shared" si="56"/>
        <v>10727 - Acupuncture Treatment</v>
      </c>
      <c r="E1690" s="35" t="s">
        <v>6267</v>
      </c>
    </row>
    <row r="1691" spans="1:5">
      <c r="A1691" s="58" t="s">
        <v>9598</v>
      </c>
      <c r="B1691" s="58" t="str">
        <f t="shared" si="55"/>
        <v>AP10728</v>
      </c>
      <c r="C1691" s="35" t="s">
        <v>9599</v>
      </c>
      <c r="D1691" s="35" t="str">
        <f t="shared" si="56"/>
        <v>10728 - St Ignatius Catholic</v>
      </c>
      <c r="E1691" s="35" t="s">
        <v>6267</v>
      </c>
    </row>
    <row r="1692" spans="1:5">
      <c r="A1692" s="58" t="s">
        <v>9600</v>
      </c>
      <c r="B1692" s="58" t="str">
        <f t="shared" si="55"/>
        <v>AP10729</v>
      </c>
      <c r="C1692" s="35" t="s">
        <v>9601</v>
      </c>
      <c r="D1692" s="35" t="str">
        <f t="shared" si="56"/>
        <v>10729 - Women and Children Expansion_Enhancement Grant</v>
      </c>
      <c r="E1692" s="35" t="s">
        <v>6267</v>
      </c>
    </row>
    <row r="1693" spans="1:5">
      <c r="A1693" s="58" t="s">
        <v>9602</v>
      </c>
      <c r="B1693" s="58" t="str">
        <f t="shared" si="55"/>
        <v>AP10730</v>
      </c>
      <c r="C1693" s="35" t="s">
        <v>9603</v>
      </c>
      <c r="D1693" s="35" t="str">
        <f t="shared" si="56"/>
        <v>10730 - Work First</v>
      </c>
      <c r="E1693" s="35" t="s">
        <v>6267</v>
      </c>
    </row>
    <row r="1694" spans="1:5">
      <c r="A1694" s="58" t="s">
        <v>9604</v>
      </c>
      <c r="B1694" s="58" t="str">
        <f t="shared" si="55"/>
        <v>AP10731</v>
      </c>
      <c r="C1694" s="35" t="s">
        <v>9605</v>
      </c>
      <c r="D1694" s="35" t="str">
        <f t="shared" si="56"/>
        <v>10731 - Youth Opportunity Grant YO (IV)</v>
      </c>
      <c r="E1694" s="35" t="s">
        <v>6267</v>
      </c>
    </row>
    <row r="1695" spans="1:5">
      <c r="A1695" s="58" t="s">
        <v>9606</v>
      </c>
      <c r="B1695" s="58" t="str">
        <f t="shared" si="55"/>
        <v>AP10738</v>
      </c>
      <c r="C1695" s="35" t="s">
        <v>9607</v>
      </c>
      <c r="D1695" s="35" t="str">
        <f t="shared" si="56"/>
        <v>10738 - Reemployment Services Initiative</v>
      </c>
      <c r="E1695" s="35" t="s">
        <v>6267</v>
      </c>
    </row>
    <row r="1696" spans="1:5">
      <c r="A1696" s="58" t="s">
        <v>9608</v>
      </c>
      <c r="B1696" s="58" t="str">
        <f t="shared" si="55"/>
        <v>AP10739</v>
      </c>
      <c r="C1696" s="35" t="s">
        <v>9609</v>
      </c>
      <c r="D1696" s="35" t="str">
        <f t="shared" si="56"/>
        <v>10739 - One stop Operation GF_GP</v>
      </c>
      <c r="E1696" s="35" t="s">
        <v>6267</v>
      </c>
    </row>
    <row r="1697" spans="1:5">
      <c r="A1697" s="58" t="s">
        <v>9610</v>
      </c>
      <c r="B1697" s="58" t="str">
        <f t="shared" si="55"/>
        <v>AP10741</v>
      </c>
      <c r="C1697" s="35" t="s">
        <v>9611</v>
      </c>
      <c r="D1697" s="35" t="str">
        <f t="shared" si="56"/>
        <v>10741 - DWSD Compact_FY 03</v>
      </c>
      <c r="E1697" s="35" t="s">
        <v>6267</v>
      </c>
    </row>
    <row r="1698" spans="1:5">
      <c r="A1698" s="58" t="s">
        <v>9612</v>
      </c>
      <c r="B1698" s="58" t="str">
        <f t="shared" si="55"/>
        <v>AP10742</v>
      </c>
      <c r="C1698" s="35" t="s">
        <v>9613</v>
      </c>
      <c r="D1698" s="35" t="str">
        <f t="shared" si="56"/>
        <v>10742 - Partnership for Adult Learning</v>
      </c>
      <c r="E1698" s="35" t="s">
        <v>6267</v>
      </c>
    </row>
    <row r="1699" spans="1:5">
      <c r="A1699" s="58" t="s">
        <v>9614</v>
      </c>
      <c r="B1699" s="58" t="str">
        <f t="shared" si="55"/>
        <v>AP10745</v>
      </c>
      <c r="C1699" s="35" t="s">
        <v>9615</v>
      </c>
      <c r="D1699" s="35" t="str">
        <f t="shared" si="56"/>
        <v>10745 - WIA Adult</v>
      </c>
      <c r="E1699" s="35" t="s">
        <v>6267</v>
      </c>
    </row>
    <row r="1700" spans="1:5">
      <c r="A1700" s="58" t="s">
        <v>9616</v>
      </c>
      <c r="B1700" s="58" t="str">
        <f t="shared" si="55"/>
        <v>AP10746</v>
      </c>
      <c r="C1700" s="35" t="s">
        <v>9617</v>
      </c>
      <c r="D1700" s="35" t="str">
        <f t="shared" si="56"/>
        <v>10746 - WIA Dislocated Workers</v>
      </c>
      <c r="E1700" s="35" t="s">
        <v>6267</v>
      </c>
    </row>
    <row r="1701" spans="1:5">
      <c r="A1701" s="58" t="s">
        <v>9618</v>
      </c>
      <c r="B1701" s="58" t="str">
        <f t="shared" si="55"/>
        <v>AP10747</v>
      </c>
      <c r="C1701" s="35" t="s">
        <v>9619</v>
      </c>
      <c r="D1701" s="35" t="str">
        <f t="shared" si="56"/>
        <v>10747 - WIA Youth</v>
      </c>
      <c r="E1701" s="35" t="s">
        <v>6267</v>
      </c>
    </row>
    <row r="1702" spans="1:5">
      <c r="A1702" s="58" t="s">
        <v>9620</v>
      </c>
      <c r="B1702" s="58" t="str">
        <f t="shared" si="55"/>
        <v>AP10750</v>
      </c>
      <c r="C1702" s="35" t="s">
        <v>9621</v>
      </c>
      <c r="D1702" s="35" t="str">
        <f t="shared" si="56"/>
        <v>10750 - WIA</v>
      </c>
      <c r="E1702" s="35" t="s">
        <v>6267</v>
      </c>
    </row>
    <row r="1703" spans="1:5">
      <c r="A1703" s="58" t="s">
        <v>9622</v>
      </c>
      <c r="B1703" s="58" t="str">
        <f t="shared" si="55"/>
        <v>AP10753</v>
      </c>
      <c r="C1703" s="35" t="s">
        <v>9623</v>
      </c>
      <c r="D1703" s="35" t="str">
        <f t="shared" si="56"/>
        <v>10753 - MEDC State Loans</v>
      </c>
      <c r="E1703" s="35" t="s">
        <v>6267</v>
      </c>
    </row>
    <row r="1704" spans="1:5">
      <c r="A1704" s="58" t="s">
        <v>9624</v>
      </c>
      <c r="B1704" s="58" t="str">
        <f t="shared" si="55"/>
        <v>AP10754</v>
      </c>
      <c r="C1704" s="35" t="s">
        <v>9625</v>
      </c>
      <c r="D1704" s="35" t="str">
        <f t="shared" si="56"/>
        <v>10754 - Child Abuse</v>
      </c>
      <c r="E1704" s="35" t="s">
        <v>6267</v>
      </c>
    </row>
    <row r="1705" spans="1:5">
      <c r="A1705" s="568" t="s">
        <v>9626</v>
      </c>
      <c r="B1705" s="58" t="str">
        <f t="shared" si="55"/>
        <v>AP10755</v>
      </c>
      <c r="C1705" s="35" t="s">
        <v>9627</v>
      </c>
      <c r="D1705" s="35" t="str">
        <f t="shared" si="56"/>
        <v>10755 - Police Victim Assistance 2002-2003</v>
      </c>
      <c r="E1705" s="35" t="s">
        <v>6267</v>
      </c>
    </row>
    <row r="1706" spans="1:5">
      <c r="A1706" s="58" t="s">
        <v>9628</v>
      </c>
      <c r="B1706" s="58" t="str">
        <f t="shared" si="55"/>
        <v>AP10756</v>
      </c>
      <c r="C1706" s="35" t="s">
        <v>9629</v>
      </c>
      <c r="D1706" s="35" t="str">
        <f t="shared" si="56"/>
        <v>10756 - Auto Theft</v>
      </c>
      <c r="E1706" s="35" t="s">
        <v>6267</v>
      </c>
    </row>
    <row r="1707" spans="1:5">
      <c r="A1707" s="58" t="s">
        <v>9630</v>
      </c>
      <c r="B1707" s="58" t="str">
        <f t="shared" si="55"/>
        <v>AP10757</v>
      </c>
      <c r="C1707" s="35" t="s">
        <v>9631</v>
      </c>
      <c r="D1707" s="35" t="str">
        <f t="shared" si="56"/>
        <v>10757 - Western Wayne_2003</v>
      </c>
      <c r="E1707" s="35" t="s">
        <v>6267</v>
      </c>
    </row>
    <row r="1708" spans="1:5">
      <c r="A1708" s="568" t="s">
        <v>9632</v>
      </c>
      <c r="B1708" s="58" t="str">
        <f t="shared" si="55"/>
        <v>AP10758</v>
      </c>
      <c r="C1708" s="35" t="s">
        <v>9633</v>
      </c>
      <c r="D1708" s="35" t="str">
        <f t="shared" si="56"/>
        <v>10758 - Police SCREEN DOOR VIII</v>
      </c>
      <c r="E1708" s="35" t="s">
        <v>6267</v>
      </c>
    </row>
    <row r="1709" spans="1:5">
      <c r="A1709" s="58" t="s">
        <v>9634</v>
      </c>
      <c r="B1709" s="58" t="str">
        <f t="shared" si="55"/>
        <v>AP10759</v>
      </c>
      <c r="C1709" s="35" t="s">
        <v>9635</v>
      </c>
      <c r="D1709" s="35" t="str">
        <f t="shared" si="56"/>
        <v>10759 - Gang Resistance Education and Training(GREAT)</v>
      </c>
      <c r="E1709" s="35" t="s">
        <v>6267</v>
      </c>
    </row>
    <row r="1710" spans="1:5">
      <c r="A1710" s="58" t="s">
        <v>9636</v>
      </c>
      <c r="B1710" s="58" t="str">
        <f t="shared" si="55"/>
        <v>AP10760</v>
      </c>
      <c r="C1710" s="35" t="s">
        <v>9637</v>
      </c>
      <c r="D1710" s="35" t="str">
        <f t="shared" si="56"/>
        <v>10760 - Child Abuse Year II</v>
      </c>
      <c r="E1710" s="35" t="s">
        <v>6267</v>
      </c>
    </row>
    <row r="1711" spans="1:5">
      <c r="A1711" s="58" t="s">
        <v>9638</v>
      </c>
      <c r="B1711" s="58" t="str">
        <f t="shared" si="55"/>
        <v>AP10761</v>
      </c>
      <c r="C1711" s="35" t="s">
        <v>9639</v>
      </c>
      <c r="D1711" s="35" t="str">
        <f t="shared" si="56"/>
        <v>10761 - Bureau of Justice Assistance</v>
      </c>
      <c r="E1711" s="35" t="s">
        <v>6267</v>
      </c>
    </row>
    <row r="1712" spans="1:5">
      <c r="A1712" s="58" t="s">
        <v>9640</v>
      </c>
      <c r="B1712" s="58" t="str">
        <f t="shared" si="55"/>
        <v>AP10762</v>
      </c>
      <c r="C1712" s="35" t="s">
        <v>9641</v>
      </c>
      <c r="D1712" s="35" t="str">
        <f t="shared" si="56"/>
        <v>10762 - Domestic Violence</v>
      </c>
      <c r="E1712" s="35" t="s">
        <v>6267</v>
      </c>
    </row>
    <row r="1713" spans="1:5">
      <c r="A1713" s="58" t="s">
        <v>9642</v>
      </c>
      <c r="B1713" s="58" t="str">
        <f t="shared" si="55"/>
        <v>AP10763</v>
      </c>
      <c r="C1713" s="35" t="s">
        <v>9643</v>
      </c>
      <c r="D1713" s="35" t="str">
        <f t="shared" si="56"/>
        <v>10763 - Carjacking Taskforce</v>
      </c>
      <c r="E1713" s="35" t="s">
        <v>6267</v>
      </c>
    </row>
    <row r="1714" spans="1:5">
      <c r="A1714" s="58" t="s">
        <v>9644</v>
      </c>
      <c r="B1714" s="58" t="str">
        <f t="shared" si="55"/>
        <v>AP10764</v>
      </c>
      <c r="C1714" s="35" t="s">
        <v>9645</v>
      </c>
      <c r="D1714" s="35" t="str">
        <f t="shared" si="56"/>
        <v>10764 - One Stop Operation</v>
      </c>
      <c r="E1714" s="35" t="s">
        <v>6267</v>
      </c>
    </row>
    <row r="1715" spans="1:5">
      <c r="A1715" s="58" t="s">
        <v>9646</v>
      </c>
      <c r="B1715" s="58" t="str">
        <f t="shared" ref="B1715:B1778" si="57">"AP"&amp;A1715</f>
        <v>AP10765</v>
      </c>
      <c r="C1715" s="35" t="s">
        <v>9647</v>
      </c>
      <c r="D1715" s="35" t="str">
        <f t="shared" si="56"/>
        <v>10765 - Substance Abuse Coordinating Agency</v>
      </c>
      <c r="E1715" s="35" t="s">
        <v>6267</v>
      </c>
    </row>
    <row r="1716" spans="1:5">
      <c r="A1716" s="58" t="s">
        <v>9648</v>
      </c>
      <c r="B1716" s="58" t="str">
        <f t="shared" si="57"/>
        <v>AP10766</v>
      </c>
      <c r="C1716" s="35" t="s">
        <v>9649</v>
      </c>
      <c r="D1716" s="35" t="str">
        <f t="shared" si="56"/>
        <v>10766 - Medicaid Substance abuse_9_2003</v>
      </c>
      <c r="E1716" s="35" t="s">
        <v>6267</v>
      </c>
    </row>
    <row r="1717" spans="1:5">
      <c r="A1717" s="58" t="s">
        <v>9650</v>
      </c>
      <c r="B1717" s="58" t="str">
        <f t="shared" si="57"/>
        <v>AP10767</v>
      </c>
      <c r="C1717" s="35" t="s">
        <v>9651</v>
      </c>
      <c r="D1717" s="35" t="str">
        <f t="shared" si="56"/>
        <v>10767 - WIC Supplemental Food_9_2003</v>
      </c>
      <c r="E1717" s="35" t="s">
        <v>6267</v>
      </c>
    </row>
    <row r="1718" spans="1:5">
      <c r="A1718" s="58" t="s">
        <v>9652</v>
      </c>
      <c r="B1718" s="58" t="str">
        <f t="shared" si="57"/>
        <v>AP10768</v>
      </c>
      <c r="C1718" s="35" t="s">
        <v>9653</v>
      </c>
      <c r="D1718" s="35" t="str">
        <f t="shared" si="56"/>
        <v>10768 - Summer Food Service_9_2003</v>
      </c>
      <c r="E1718" s="35" t="s">
        <v>6267</v>
      </c>
    </row>
    <row r="1719" spans="1:5">
      <c r="A1719" s="58" t="s">
        <v>9654</v>
      </c>
      <c r="B1719" s="58" t="str">
        <f t="shared" si="57"/>
        <v>AP10769</v>
      </c>
      <c r="C1719" s="35" t="s">
        <v>9655</v>
      </c>
      <c r="D1719" s="35" t="str">
        <f t="shared" si="56"/>
        <v>10769 - Dietetic Intern Program_10769</v>
      </c>
      <c r="E1719" s="35" t="s">
        <v>6267</v>
      </c>
    </row>
    <row r="1720" spans="1:5">
      <c r="A1720" s="58" t="s">
        <v>9656</v>
      </c>
      <c r="B1720" s="58" t="str">
        <f t="shared" si="57"/>
        <v>AP10770</v>
      </c>
      <c r="C1720" s="35" t="s">
        <v>9657</v>
      </c>
      <c r="D1720" s="35" t="str">
        <f t="shared" si="56"/>
        <v>10770 - Childhood Lead Prevention</v>
      </c>
      <c r="E1720" s="35" t="s">
        <v>6267</v>
      </c>
    </row>
    <row r="1721" spans="1:5">
      <c r="A1721" s="58" t="s">
        <v>9658</v>
      </c>
      <c r="B1721" s="58" t="str">
        <f t="shared" si="57"/>
        <v>AP10771</v>
      </c>
      <c r="C1721" s="35" t="s">
        <v>9659</v>
      </c>
      <c r="D1721" s="35" t="str">
        <f t="shared" si="56"/>
        <v>10771 - Childhood Lead</v>
      </c>
      <c r="E1721" s="35" t="s">
        <v>6267</v>
      </c>
    </row>
    <row r="1722" spans="1:5">
      <c r="A1722" s="58" t="s">
        <v>9660</v>
      </c>
      <c r="B1722" s="58" t="str">
        <f t="shared" si="57"/>
        <v>AP10772</v>
      </c>
      <c r="C1722" s="35" t="s">
        <v>9661</v>
      </c>
      <c r="D1722" s="35" t="str">
        <f t="shared" si="56"/>
        <v>10772 - Adolescent Health Alternative Models</v>
      </c>
      <c r="E1722" s="35" t="s">
        <v>6267</v>
      </c>
    </row>
    <row r="1723" spans="1:5">
      <c r="A1723" s="58" t="s">
        <v>9662</v>
      </c>
      <c r="B1723" s="58" t="str">
        <f t="shared" si="57"/>
        <v>AP10773</v>
      </c>
      <c r="C1723" s="35" t="s">
        <v>9663</v>
      </c>
      <c r="D1723" s="35" t="str">
        <f t="shared" si="56"/>
        <v>10773 - Adolescent Health Teen Health Centers</v>
      </c>
      <c r="E1723" s="35" t="s">
        <v>6267</v>
      </c>
    </row>
    <row r="1724" spans="1:5">
      <c r="A1724" s="58" t="s">
        <v>9664</v>
      </c>
      <c r="B1724" s="58" t="str">
        <f t="shared" si="57"/>
        <v>AP10774</v>
      </c>
      <c r="C1724" s="35" t="s">
        <v>9665</v>
      </c>
      <c r="D1724" s="35" t="str">
        <f t="shared" si="56"/>
        <v>10774 - AIDS_HIV Consortia</v>
      </c>
      <c r="E1724" s="35" t="s">
        <v>6267</v>
      </c>
    </row>
    <row r="1725" spans="1:5">
      <c r="A1725" s="58" t="s">
        <v>9666</v>
      </c>
      <c r="B1725" s="58" t="str">
        <f t="shared" si="57"/>
        <v>AP10775</v>
      </c>
      <c r="C1725" s="35" t="s">
        <v>9667</v>
      </c>
      <c r="D1725" s="35" t="str">
        <f t="shared" si="56"/>
        <v>10775 - AIDS_HIV Family Services</v>
      </c>
      <c r="E1725" s="35" t="s">
        <v>6267</v>
      </c>
    </row>
    <row r="1726" spans="1:5">
      <c r="A1726" s="58" t="s">
        <v>9668</v>
      </c>
      <c r="B1726" s="58" t="str">
        <f t="shared" si="57"/>
        <v>AP10776</v>
      </c>
      <c r="C1726" s="35" t="s">
        <v>9669</v>
      </c>
      <c r="D1726" s="35" t="str">
        <f t="shared" si="56"/>
        <v>10776 - AIDS_HIV Prevention and Planning</v>
      </c>
      <c r="E1726" s="35" t="s">
        <v>6267</v>
      </c>
    </row>
    <row r="1727" spans="1:5">
      <c r="A1727" s="58" t="s">
        <v>9670</v>
      </c>
      <c r="B1727" s="58" t="str">
        <f t="shared" si="57"/>
        <v>AP10777</v>
      </c>
      <c r="C1727" s="35" t="s">
        <v>9671</v>
      </c>
      <c r="D1727" s="35" t="str">
        <f t="shared" si="56"/>
        <v>10777 - Local Tobacco Reduction_10777</v>
      </c>
      <c r="E1727" s="35" t="s">
        <v>6267</v>
      </c>
    </row>
    <row r="1728" spans="1:5">
      <c r="A1728" s="58" t="s">
        <v>9672</v>
      </c>
      <c r="B1728" s="58" t="str">
        <f t="shared" si="57"/>
        <v>AP10779</v>
      </c>
      <c r="C1728" s="35" t="s">
        <v>9673</v>
      </c>
      <c r="D1728" s="35" t="str">
        <f t="shared" si="56"/>
        <v>10779 - Case Coordination and Support</v>
      </c>
      <c r="E1728" s="35" t="s">
        <v>6267</v>
      </c>
    </row>
    <row r="1729" spans="1:5">
      <c r="A1729" s="58" t="s">
        <v>9674</v>
      </c>
      <c r="B1729" s="58" t="str">
        <f t="shared" si="57"/>
        <v>AP10780</v>
      </c>
      <c r="C1729" s="35" t="s">
        <v>9675</v>
      </c>
      <c r="D1729" s="35" t="str">
        <f t="shared" si="56"/>
        <v>10780 - Local Maternal and Children</v>
      </c>
      <c r="E1729" s="35" t="s">
        <v>6267</v>
      </c>
    </row>
    <row r="1730" spans="1:5">
      <c r="A1730" s="58" t="s">
        <v>9676</v>
      </c>
      <c r="B1730" s="58" t="str">
        <f t="shared" si="57"/>
        <v>AP10781</v>
      </c>
      <c r="C1730" s="35" t="s">
        <v>9677</v>
      </c>
      <c r="D1730" s="35" t="str">
        <f t="shared" si="56"/>
        <v>10781 - CHSCS Outreach and Advocacy</v>
      </c>
      <c r="E1730" s="35" t="s">
        <v>6267</v>
      </c>
    </row>
    <row r="1731" spans="1:5">
      <c r="A1731" s="58" t="s">
        <v>9678</v>
      </c>
      <c r="B1731" s="58" t="str">
        <f t="shared" si="57"/>
        <v>AP10782</v>
      </c>
      <c r="C1731" s="35" t="s">
        <v>9679</v>
      </c>
      <c r="D1731" s="35" t="str">
        <f t="shared" si="56"/>
        <v>10782 - Medicaid Outreach and Advocacy</v>
      </c>
      <c r="E1731" s="35" t="s">
        <v>6267</v>
      </c>
    </row>
    <row r="1732" spans="1:5">
      <c r="A1732" s="58" t="s">
        <v>9680</v>
      </c>
      <c r="B1732" s="58" t="str">
        <f t="shared" si="57"/>
        <v>AP10783</v>
      </c>
      <c r="C1732" s="35" t="s">
        <v>9681</v>
      </c>
      <c r="D1732" s="35" t="str">
        <f t="shared" ref="D1732:D1795" si="58">A1732&amp;" - "&amp;C1732</f>
        <v>10783 - Family Planning</v>
      </c>
      <c r="E1732" s="35" t="s">
        <v>6267</v>
      </c>
    </row>
    <row r="1733" spans="1:5">
      <c r="A1733" s="58" t="s">
        <v>9682</v>
      </c>
      <c r="B1733" s="58" t="str">
        <f t="shared" si="57"/>
        <v>AP10784</v>
      </c>
      <c r="C1733" s="35" t="s">
        <v>9683</v>
      </c>
      <c r="D1733" s="35" t="str">
        <f t="shared" si="58"/>
        <v>10784 - Immunization Action Plan</v>
      </c>
      <c r="E1733" s="35" t="s">
        <v>6267</v>
      </c>
    </row>
    <row r="1734" spans="1:5">
      <c r="A1734" s="58" t="s">
        <v>9684</v>
      </c>
      <c r="B1734" s="58" t="str">
        <f t="shared" si="57"/>
        <v>AP10785</v>
      </c>
      <c r="C1734" s="35" t="s">
        <v>9685</v>
      </c>
      <c r="D1734" s="35" t="str">
        <f t="shared" si="58"/>
        <v>10785 - Maternal and Infant Health Advocacy</v>
      </c>
      <c r="E1734" s="35" t="s">
        <v>6267</v>
      </c>
    </row>
    <row r="1735" spans="1:5">
      <c r="A1735" s="58" t="s">
        <v>9686</v>
      </c>
      <c r="B1735" s="58" t="str">
        <f t="shared" si="57"/>
        <v>AP10786</v>
      </c>
      <c r="C1735" s="35" t="s">
        <v>9687</v>
      </c>
      <c r="D1735" s="35" t="str">
        <f t="shared" si="58"/>
        <v>10786 - Minority Health_9_2003</v>
      </c>
      <c r="E1735" s="35" t="s">
        <v>6267</v>
      </c>
    </row>
    <row r="1736" spans="1:5">
      <c r="A1736" s="58" t="s">
        <v>9688</v>
      </c>
      <c r="B1736" s="58" t="str">
        <f t="shared" si="57"/>
        <v>AP10787</v>
      </c>
      <c r="C1736" s="35" t="s">
        <v>9689</v>
      </c>
      <c r="D1736" s="35" t="str">
        <f t="shared" si="58"/>
        <v>10787 - PNC Outreach and Advocacy</v>
      </c>
      <c r="E1736" s="35" t="s">
        <v>6267</v>
      </c>
    </row>
    <row r="1737" spans="1:5">
      <c r="A1737" s="58" t="s">
        <v>9690</v>
      </c>
      <c r="B1737" s="58" t="str">
        <f t="shared" si="57"/>
        <v>AP10788</v>
      </c>
      <c r="C1737" s="35" t="s">
        <v>9691</v>
      </c>
      <c r="D1737" s="35" t="str">
        <f t="shared" si="58"/>
        <v>10788 - Primary Care_CHASS_9_2003</v>
      </c>
      <c r="E1737" s="35" t="s">
        <v>6267</v>
      </c>
    </row>
    <row r="1738" spans="1:5">
      <c r="A1738" s="58" t="s">
        <v>9692</v>
      </c>
      <c r="B1738" s="58" t="str">
        <f t="shared" si="57"/>
        <v>AP10790</v>
      </c>
      <c r="C1738" s="35" t="s">
        <v>9693</v>
      </c>
      <c r="D1738" s="35" t="str">
        <f t="shared" si="58"/>
        <v>10790 - STD Control_9_2003</v>
      </c>
      <c r="E1738" s="35" t="s">
        <v>6267</v>
      </c>
    </row>
    <row r="1739" spans="1:5">
      <c r="A1739" s="58" t="s">
        <v>9694</v>
      </c>
      <c r="B1739" s="58" t="str">
        <f t="shared" si="57"/>
        <v>AP10791</v>
      </c>
      <c r="C1739" s="35" t="s">
        <v>9695</v>
      </c>
      <c r="D1739" s="35" t="str">
        <f t="shared" si="58"/>
        <v>10791 - Laboratory Services_9_2003</v>
      </c>
      <c r="E1739" s="35" t="s">
        <v>6267</v>
      </c>
    </row>
    <row r="1740" spans="1:5">
      <c r="A1740" s="58" t="s">
        <v>9696</v>
      </c>
      <c r="B1740" s="58" t="str">
        <f t="shared" si="57"/>
        <v>AP10792</v>
      </c>
      <c r="C1740" s="35" t="s">
        <v>9697</v>
      </c>
      <c r="D1740" s="35" t="str">
        <f t="shared" si="58"/>
        <v>10792 - Bio_Terrorism Laboratory_9_2003</v>
      </c>
      <c r="E1740" s="35" t="s">
        <v>6267</v>
      </c>
    </row>
    <row r="1741" spans="1:5">
      <c r="A1741" s="58" t="s">
        <v>9698</v>
      </c>
      <c r="B1741" s="58" t="str">
        <f t="shared" si="57"/>
        <v>AP10797</v>
      </c>
      <c r="C1741" s="35" t="s">
        <v>9699</v>
      </c>
      <c r="D1741" s="35" t="str">
        <f t="shared" si="58"/>
        <v>10797 - Vaccine Replacement and Handling</v>
      </c>
      <c r="E1741" s="35" t="s">
        <v>6267</v>
      </c>
    </row>
    <row r="1742" spans="1:5">
      <c r="A1742" s="58" t="s">
        <v>9700</v>
      </c>
      <c r="B1742" s="58" t="str">
        <f t="shared" si="57"/>
        <v>AP10798</v>
      </c>
      <c r="C1742" s="35" t="s">
        <v>9701</v>
      </c>
      <c r="D1742" s="35" t="str">
        <f t="shared" si="58"/>
        <v>10798 - HIV Emergency Relief</v>
      </c>
      <c r="E1742" s="35" t="s">
        <v>6267</v>
      </c>
    </row>
    <row r="1743" spans="1:5">
      <c r="A1743" s="58" t="s">
        <v>9702</v>
      </c>
      <c r="B1743" s="58" t="str">
        <f t="shared" si="57"/>
        <v>AP10799</v>
      </c>
      <c r="C1743" s="35" t="s">
        <v>9703</v>
      </c>
      <c r="D1743" s="35" t="str">
        <f t="shared" si="58"/>
        <v>10799 - HOPWA_AIDS Housing</v>
      </c>
      <c r="E1743" s="35" t="s">
        <v>6267</v>
      </c>
    </row>
    <row r="1744" spans="1:5">
      <c r="A1744" s="58" t="s">
        <v>9704</v>
      </c>
      <c r="B1744" s="58" t="str">
        <f t="shared" si="57"/>
        <v>AP10800</v>
      </c>
      <c r="C1744" s="35" t="s">
        <v>9705</v>
      </c>
      <c r="D1744" s="35" t="str">
        <f t="shared" si="58"/>
        <v>10800 - Healthy Start Initiative_8_2003</v>
      </c>
      <c r="E1744" s="35" t="s">
        <v>6267</v>
      </c>
    </row>
    <row r="1745" spans="1:5">
      <c r="A1745" s="58" t="s">
        <v>9706</v>
      </c>
      <c r="B1745" s="58" t="str">
        <f t="shared" si="57"/>
        <v>AP10801</v>
      </c>
      <c r="C1745" s="35" t="s">
        <v>9707</v>
      </c>
      <c r="D1745" s="35" t="str">
        <f t="shared" si="58"/>
        <v>10801 - TB Prevention and Control</v>
      </c>
      <c r="E1745" s="35" t="s">
        <v>6267</v>
      </c>
    </row>
    <row r="1746" spans="1:5">
      <c r="A1746" s="58" t="s">
        <v>9708</v>
      </c>
      <c r="B1746" s="58" t="str">
        <f t="shared" si="57"/>
        <v>AP10802</v>
      </c>
      <c r="C1746" s="35" t="s">
        <v>9709</v>
      </c>
      <c r="D1746" s="35" t="str">
        <f t="shared" si="58"/>
        <v>10802 - Substance Abuse Model Treatment</v>
      </c>
      <c r="E1746" s="35" t="s">
        <v>6267</v>
      </c>
    </row>
    <row r="1747" spans="1:5">
      <c r="A1747" s="58" t="s">
        <v>9710</v>
      </c>
      <c r="B1747" s="58" t="str">
        <f t="shared" si="57"/>
        <v>AP10803</v>
      </c>
      <c r="C1747" s="35" t="s">
        <v>9711</v>
      </c>
      <c r="D1747" s="35" t="str">
        <f t="shared" si="58"/>
        <v>10803 - Women and Children Expansion_Enhancement</v>
      </c>
      <c r="E1747" s="35" t="s">
        <v>6267</v>
      </c>
    </row>
    <row r="1748" spans="1:5">
      <c r="A1748" s="58" t="s">
        <v>9712</v>
      </c>
      <c r="B1748" s="58" t="str">
        <f t="shared" si="57"/>
        <v>AP10805</v>
      </c>
      <c r="C1748" s="35" t="s">
        <v>9713</v>
      </c>
      <c r="D1748" s="35" t="str">
        <f t="shared" si="58"/>
        <v>10805 - Information and Assistance</v>
      </c>
      <c r="E1748" s="35" t="s">
        <v>6267</v>
      </c>
    </row>
    <row r="1749" spans="1:5">
      <c r="A1749" s="58" t="s">
        <v>9714</v>
      </c>
      <c r="B1749" s="58" t="str">
        <f t="shared" si="57"/>
        <v>AP10806</v>
      </c>
      <c r="C1749" s="35" t="s">
        <v>9715</v>
      </c>
      <c r="D1749" s="35" t="str">
        <f t="shared" si="58"/>
        <v>10806 - Job # 49910</v>
      </c>
      <c r="E1749" s="35" t="s">
        <v>6267</v>
      </c>
    </row>
    <row r="1750" spans="1:5">
      <c r="A1750" s="58" t="s">
        <v>9716</v>
      </c>
      <c r="B1750" s="58" t="str">
        <f t="shared" si="57"/>
        <v>AP10807</v>
      </c>
      <c r="C1750" s="35" t="s">
        <v>9717</v>
      </c>
      <c r="D1750" s="35" t="str">
        <f t="shared" si="58"/>
        <v>10807 - Job # 54475</v>
      </c>
      <c r="E1750" s="35" t="s">
        <v>6267</v>
      </c>
    </row>
    <row r="1751" spans="1:5">
      <c r="A1751" s="58" t="s">
        <v>9718</v>
      </c>
      <c r="B1751" s="58" t="str">
        <f t="shared" si="57"/>
        <v>AP10808</v>
      </c>
      <c r="C1751" s="35" t="s">
        <v>9719</v>
      </c>
      <c r="D1751" s="35" t="str">
        <f t="shared" si="58"/>
        <v>10808 - Engine House 11 Rehabilitation</v>
      </c>
      <c r="E1751" s="35" t="s">
        <v>6267</v>
      </c>
    </row>
    <row r="1752" spans="1:5">
      <c r="A1752" s="58" t="s">
        <v>9720</v>
      </c>
      <c r="B1752" s="58" t="str">
        <f t="shared" si="57"/>
        <v>AP10810</v>
      </c>
      <c r="C1752" s="35" t="s">
        <v>9721</v>
      </c>
      <c r="D1752" s="35" t="str">
        <f t="shared" si="58"/>
        <v>10810 - Welfare to Work</v>
      </c>
      <c r="E1752" s="35" t="s">
        <v>6267</v>
      </c>
    </row>
    <row r="1753" spans="1:5">
      <c r="A1753" s="58" t="s">
        <v>9722</v>
      </c>
      <c r="B1753" s="58" t="str">
        <f t="shared" si="57"/>
        <v>AP10811</v>
      </c>
      <c r="C1753" s="35" t="s">
        <v>9723</v>
      </c>
      <c r="D1753" s="35" t="str">
        <f t="shared" si="58"/>
        <v>10811 - Enhanced Transportation Mobility Grant</v>
      </c>
      <c r="E1753" s="35" t="s">
        <v>6267</v>
      </c>
    </row>
    <row r="1754" spans="1:5">
      <c r="A1754" s="58" t="s">
        <v>9724</v>
      </c>
      <c r="B1754" s="58" t="str">
        <f t="shared" si="57"/>
        <v>AP10812</v>
      </c>
      <c r="C1754" s="35" t="s">
        <v>9725</v>
      </c>
      <c r="D1754" s="35" t="str">
        <f t="shared" si="58"/>
        <v>10812 - MDCD Marketing Grant</v>
      </c>
      <c r="E1754" s="35" t="s">
        <v>6267</v>
      </c>
    </row>
    <row r="1755" spans="1:5">
      <c r="A1755" s="568" t="s">
        <v>9726</v>
      </c>
      <c r="B1755" s="58" t="str">
        <f t="shared" si="57"/>
        <v>AP10814</v>
      </c>
      <c r="C1755" s="35" t="s">
        <v>9727</v>
      </c>
      <c r="D1755" s="35" t="str">
        <f t="shared" si="58"/>
        <v>10814 - BSEED Administration</v>
      </c>
      <c r="E1755" s="35" t="s">
        <v>6267</v>
      </c>
    </row>
    <row r="1756" spans="1:5">
      <c r="A1756" s="568" t="s">
        <v>9728</v>
      </c>
      <c r="B1756" s="58" t="str">
        <f t="shared" si="57"/>
        <v>AP10815</v>
      </c>
      <c r="C1756" s="35" t="s">
        <v>9729</v>
      </c>
      <c r="D1756" s="35" t="str">
        <f t="shared" si="58"/>
        <v>10815 - BSEED Mechanical</v>
      </c>
      <c r="E1756" s="35" t="s">
        <v>6267</v>
      </c>
    </row>
    <row r="1757" spans="1:5">
      <c r="A1757" s="568" t="s">
        <v>9730</v>
      </c>
      <c r="B1757" s="58" t="str">
        <f t="shared" si="57"/>
        <v>AP10817</v>
      </c>
      <c r="C1757" s="35" t="s">
        <v>9731</v>
      </c>
      <c r="D1757" s="35" t="str">
        <f t="shared" si="58"/>
        <v>10817 - BSEED Administration &amp; Operations</v>
      </c>
      <c r="E1757" s="35" t="s">
        <v>6267</v>
      </c>
    </row>
    <row r="1758" spans="1:5">
      <c r="A1758" s="58" t="s">
        <v>9732</v>
      </c>
      <c r="B1758" s="58" t="str">
        <f t="shared" si="57"/>
        <v>AP10820</v>
      </c>
      <c r="C1758" s="35" t="s">
        <v>9733</v>
      </c>
      <c r="D1758" s="35" t="str">
        <f t="shared" si="58"/>
        <v>10820 - TANF_10820</v>
      </c>
      <c r="E1758" s="35" t="s">
        <v>6267</v>
      </c>
    </row>
    <row r="1759" spans="1:5">
      <c r="A1759" s="568" t="s">
        <v>9734</v>
      </c>
      <c r="B1759" s="58" t="str">
        <f t="shared" si="57"/>
        <v>AP10821</v>
      </c>
      <c r="C1759" s="35" t="s">
        <v>9735</v>
      </c>
      <c r="D1759" s="35" t="str">
        <f t="shared" si="58"/>
        <v>10821 - HRD HOME  02 03</v>
      </c>
      <c r="E1759" s="35" t="s">
        <v>6267</v>
      </c>
    </row>
    <row r="1760" spans="1:5">
      <c r="A1760" s="568" t="s">
        <v>9736</v>
      </c>
      <c r="B1760" s="58" t="str">
        <f t="shared" si="57"/>
        <v>AP10822</v>
      </c>
      <c r="C1760" s="35" t="s">
        <v>9737</v>
      </c>
      <c r="D1760" s="35" t="str">
        <f t="shared" si="58"/>
        <v>10822 - HRD HOME EZ 02-03</v>
      </c>
      <c r="E1760" s="35" t="s">
        <v>6267</v>
      </c>
    </row>
    <row r="1761" spans="1:5">
      <c r="A1761" s="58" t="s">
        <v>9738</v>
      </c>
      <c r="B1761" s="58" t="str">
        <f t="shared" si="57"/>
        <v>AP10823</v>
      </c>
      <c r="C1761" s="35" t="s">
        <v>9739</v>
      </c>
      <c r="D1761" s="35" t="str">
        <f t="shared" si="58"/>
        <v>10823 - CTV Award_Redford Theater</v>
      </c>
      <c r="E1761" s="35" t="s">
        <v>6267</v>
      </c>
    </row>
    <row r="1762" spans="1:5">
      <c r="A1762" s="58" t="s">
        <v>9740</v>
      </c>
      <c r="B1762" s="58" t="str">
        <f t="shared" si="57"/>
        <v>AP10824</v>
      </c>
      <c r="C1762" s="35" t="s">
        <v>9741</v>
      </c>
      <c r="D1762" s="35" t="str">
        <f t="shared" si="58"/>
        <v>10824 - MMRS</v>
      </c>
      <c r="E1762" s="35" t="s">
        <v>6267</v>
      </c>
    </row>
    <row r="1763" spans="1:5">
      <c r="A1763" s="58" t="s">
        <v>9742</v>
      </c>
      <c r="B1763" s="58" t="str">
        <f t="shared" si="57"/>
        <v>AP10827</v>
      </c>
      <c r="C1763" s="35" t="s">
        <v>9743</v>
      </c>
      <c r="D1763" s="35" t="str">
        <f t="shared" si="58"/>
        <v>10827 - Eastside Flood Plain</v>
      </c>
      <c r="E1763" s="35" t="s">
        <v>6267</v>
      </c>
    </row>
    <row r="1764" spans="1:5">
      <c r="A1764" s="568" t="s">
        <v>9744</v>
      </c>
      <c r="B1764" s="58" t="str">
        <f t="shared" si="57"/>
        <v>AP10829</v>
      </c>
      <c r="C1764" s="35" t="s">
        <v>9745</v>
      </c>
      <c r="D1764" s="35" t="str">
        <f t="shared" si="58"/>
        <v>10829 - BSEED Demolition</v>
      </c>
      <c r="E1764" s="35" t="s">
        <v>6267</v>
      </c>
    </row>
    <row r="1765" spans="1:5">
      <c r="A1765" s="58" t="s">
        <v>9746</v>
      </c>
      <c r="B1765" s="58" t="str">
        <f t="shared" si="57"/>
        <v>AP10831</v>
      </c>
      <c r="C1765" s="35" t="s">
        <v>9747</v>
      </c>
      <c r="D1765" s="35" t="str">
        <f t="shared" si="58"/>
        <v>10831 - Michigan Public Service Commission Fund_</v>
      </c>
      <c r="E1765" s="35" t="s">
        <v>6267</v>
      </c>
    </row>
    <row r="1766" spans="1:5">
      <c r="A1766" s="58" t="s">
        <v>9748</v>
      </c>
      <c r="B1766" s="58" t="str">
        <f t="shared" si="57"/>
        <v>AP10836</v>
      </c>
      <c r="C1766" s="35" t="s">
        <v>9749</v>
      </c>
      <c r="D1766" s="35" t="str">
        <f t="shared" si="58"/>
        <v>10836 - Lead Abatement</v>
      </c>
      <c r="E1766" s="35" t="s">
        <v>6267</v>
      </c>
    </row>
    <row r="1767" spans="1:5">
      <c r="A1767" s="58" t="s">
        <v>9750</v>
      </c>
      <c r="B1767" s="58" t="str">
        <f t="shared" si="57"/>
        <v>AP10837</v>
      </c>
      <c r="C1767" s="35" t="s">
        <v>9751</v>
      </c>
      <c r="D1767" s="35" t="str">
        <f t="shared" si="58"/>
        <v>10837 - Youth Activity</v>
      </c>
      <c r="E1767" s="35" t="s">
        <v>6267</v>
      </c>
    </row>
    <row r="1768" spans="1:5">
      <c r="A1768" s="58" t="s">
        <v>9752</v>
      </c>
      <c r="B1768" s="58" t="str">
        <f t="shared" si="57"/>
        <v>AP10838</v>
      </c>
      <c r="C1768" s="35" t="s">
        <v>9753</v>
      </c>
      <c r="D1768" s="35" t="str">
        <f t="shared" si="58"/>
        <v>10838 - Youth Mapping Project_10838</v>
      </c>
      <c r="E1768" s="35" t="s">
        <v>6267</v>
      </c>
    </row>
    <row r="1769" spans="1:5">
      <c r="A1769" s="58" t="s">
        <v>9754</v>
      </c>
      <c r="B1769" s="58" t="str">
        <f t="shared" si="57"/>
        <v>AP10839</v>
      </c>
      <c r="C1769" s="35" t="s">
        <v>9755</v>
      </c>
      <c r="D1769" s="35" t="str">
        <f t="shared" si="58"/>
        <v>10839 - Leaders for Life_Skillman</v>
      </c>
      <c r="E1769" s="35" t="s">
        <v>6267</v>
      </c>
    </row>
    <row r="1770" spans="1:5">
      <c r="A1770" s="58" t="s">
        <v>9756</v>
      </c>
      <c r="B1770" s="58" t="str">
        <f t="shared" si="57"/>
        <v>AP10840</v>
      </c>
      <c r="C1770" s="35" t="s">
        <v>9757</v>
      </c>
      <c r="D1770" s="35" t="str">
        <f t="shared" si="58"/>
        <v>10840 - Successful Accountability for Evaluating_10840</v>
      </c>
      <c r="E1770" s="35" t="s">
        <v>6267</v>
      </c>
    </row>
    <row r="1771" spans="1:5">
      <c r="A1771" s="58" t="s">
        <v>9758</v>
      </c>
      <c r="B1771" s="58" t="str">
        <f t="shared" si="57"/>
        <v>AP10841</v>
      </c>
      <c r="C1771" s="35" t="s">
        <v>9759</v>
      </c>
      <c r="D1771" s="35" t="str">
        <f t="shared" si="58"/>
        <v>10841 - Leaders for Life</v>
      </c>
      <c r="E1771" s="35" t="s">
        <v>6267</v>
      </c>
    </row>
    <row r="1772" spans="1:5">
      <c r="A1772" s="58" t="s">
        <v>9760</v>
      </c>
      <c r="B1772" s="58" t="str">
        <f t="shared" si="57"/>
        <v>AP10843</v>
      </c>
      <c r="C1772" s="35" t="s">
        <v>9761</v>
      </c>
      <c r="D1772" s="35" t="str">
        <f t="shared" si="58"/>
        <v>10843 - YCAA</v>
      </c>
      <c r="E1772" s="35" t="s">
        <v>6267</v>
      </c>
    </row>
    <row r="1773" spans="1:5">
      <c r="A1773" s="568" t="s">
        <v>9762</v>
      </c>
      <c r="B1773" s="58" t="str">
        <f t="shared" si="57"/>
        <v>AP10844</v>
      </c>
      <c r="C1773" s="35" t="s">
        <v>9763</v>
      </c>
      <c r="D1773" s="35" t="str">
        <f t="shared" si="58"/>
        <v>10844 - EA Environmental Code Enforcement</v>
      </c>
      <c r="E1773" s="35" t="s">
        <v>6267</v>
      </c>
    </row>
    <row r="1774" spans="1:5">
      <c r="A1774" s="568" t="s">
        <v>9764</v>
      </c>
      <c r="B1774" s="58" t="str">
        <f t="shared" si="57"/>
        <v>AP10847</v>
      </c>
      <c r="C1774" s="35" t="s">
        <v>9765</v>
      </c>
      <c r="D1774" s="35" t="str">
        <f t="shared" si="58"/>
        <v>10847 - HRD Eastern Market Development Corporation</v>
      </c>
      <c r="E1774" s="35" t="s">
        <v>6267</v>
      </c>
    </row>
    <row r="1775" spans="1:5">
      <c r="A1775" s="568" t="s">
        <v>9766</v>
      </c>
      <c r="B1775" s="58" t="str">
        <f t="shared" si="57"/>
        <v>AP10849</v>
      </c>
      <c r="C1775" s="35" t="s">
        <v>9767</v>
      </c>
      <c r="D1775" s="35" t="str">
        <f t="shared" si="58"/>
        <v>10849 - HRD Peoples Housing &amp; Community Development Corp</v>
      </c>
      <c r="E1775" s="35" t="s">
        <v>6267</v>
      </c>
    </row>
    <row r="1776" spans="1:5">
      <c r="A1776" s="58" t="s">
        <v>9768</v>
      </c>
      <c r="B1776" s="58" t="str">
        <f t="shared" si="57"/>
        <v>AP10850</v>
      </c>
      <c r="C1776" s="35" t="s">
        <v>9769</v>
      </c>
      <c r="D1776" s="35" t="str">
        <f t="shared" si="58"/>
        <v>10850 - South West Detroit Business Association</v>
      </c>
      <c r="E1776" s="35" t="s">
        <v>6267</v>
      </c>
    </row>
    <row r="1777" spans="1:5">
      <c r="A1777" s="58" t="s">
        <v>9770</v>
      </c>
      <c r="B1777" s="58" t="str">
        <f t="shared" si="57"/>
        <v>AP10851</v>
      </c>
      <c r="C1777" s="35" t="s">
        <v>9771</v>
      </c>
      <c r="D1777" s="35" t="str">
        <f t="shared" si="58"/>
        <v>10851 - Targeted Business Development</v>
      </c>
      <c r="E1777" s="35" t="s">
        <v>6267</v>
      </c>
    </row>
    <row r="1778" spans="1:5">
      <c r="A1778" s="58" t="s">
        <v>9772</v>
      </c>
      <c r="B1778" s="58" t="str">
        <f t="shared" si="57"/>
        <v>AP10854</v>
      </c>
      <c r="C1778" s="35" t="s">
        <v>9773</v>
      </c>
      <c r="D1778" s="35" t="str">
        <f t="shared" si="58"/>
        <v>10854 - Dearborn Heights</v>
      </c>
      <c r="E1778" s="35" t="s">
        <v>6267</v>
      </c>
    </row>
    <row r="1779" spans="1:5">
      <c r="A1779" s="58" t="s">
        <v>9774</v>
      </c>
      <c r="B1779" s="58" t="str">
        <f t="shared" ref="B1779:B1842" si="59">"AP"&amp;A1779</f>
        <v>AP10855</v>
      </c>
      <c r="C1779" s="35" t="s">
        <v>9775</v>
      </c>
      <c r="D1779" s="35" t="str">
        <f t="shared" si="58"/>
        <v>10855 - JOB#53781</v>
      </c>
      <c r="E1779" s="35" t="s">
        <v>6267</v>
      </c>
    </row>
    <row r="1780" spans="1:5">
      <c r="A1780" s="58" t="s">
        <v>9776</v>
      </c>
      <c r="B1780" s="58" t="str">
        <f t="shared" si="59"/>
        <v>AP10856</v>
      </c>
      <c r="C1780" s="35" t="s">
        <v>9777</v>
      </c>
      <c r="D1780" s="35" t="str">
        <f t="shared" si="58"/>
        <v>10856 - JOB#58715</v>
      </c>
      <c r="E1780" s="35" t="s">
        <v>6267</v>
      </c>
    </row>
    <row r="1781" spans="1:5">
      <c r="A1781" s="58" t="s">
        <v>9778</v>
      </c>
      <c r="B1781" s="58" t="str">
        <f t="shared" si="59"/>
        <v>AP10857</v>
      </c>
      <c r="C1781" s="35" t="s">
        <v>9779</v>
      </c>
      <c r="D1781" s="35" t="str">
        <f t="shared" si="58"/>
        <v>10857 - JOB#49845</v>
      </c>
      <c r="E1781" s="35" t="s">
        <v>6267</v>
      </c>
    </row>
    <row r="1782" spans="1:5">
      <c r="A1782" s="58" t="s">
        <v>9780</v>
      </c>
      <c r="B1782" s="58" t="str">
        <f t="shared" si="59"/>
        <v>AP10860</v>
      </c>
      <c r="C1782" s="35" t="s">
        <v>9781</v>
      </c>
      <c r="D1782" s="35" t="str">
        <f t="shared" si="58"/>
        <v>10860 - JR Police Cadets</v>
      </c>
      <c r="E1782" s="35" t="s">
        <v>6267</v>
      </c>
    </row>
    <row r="1783" spans="1:5">
      <c r="A1783" s="58" t="s">
        <v>9782</v>
      </c>
      <c r="B1783" s="58" t="str">
        <f t="shared" si="59"/>
        <v>AP10861</v>
      </c>
      <c r="C1783" s="35" t="s">
        <v>9783</v>
      </c>
      <c r="D1783" s="35" t="str">
        <f t="shared" si="58"/>
        <v>10861 - Friends of Martz Park</v>
      </c>
      <c r="E1783" s="35" t="s">
        <v>6267</v>
      </c>
    </row>
    <row r="1784" spans="1:5">
      <c r="A1784" s="58" t="s">
        <v>9784</v>
      </c>
      <c r="B1784" s="58" t="str">
        <f t="shared" si="59"/>
        <v>AP10862</v>
      </c>
      <c r="C1784" s="35" t="s">
        <v>9785</v>
      </c>
      <c r="D1784" s="35" t="str">
        <f t="shared" si="58"/>
        <v>10862 - Wise Steward Ministries</v>
      </c>
      <c r="E1784" s="35" t="s">
        <v>6267</v>
      </c>
    </row>
    <row r="1785" spans="1:5">
      <c r="A1785" s="58" t="s">
        <v>9786</v>
      </c>
      <c r="B1785" s="58" t="str">
        <f t="shared" si="59"/>
        <v>AP10863</v>
      </c>
      <c r="C1785" s="35" t="s">
        <v>9787</v>
      </c>
      <c r="D1785" s="35" t="str">
        <f t="shared" si="58"/>
        <v>10863 - The Eye Organization</v>
      </c>
      <c r="E1785" s="35" t="s">
        <v>6267</v>
      </c>
    </row>
    <row r="1786" spans="1:5">
      <c r="A1786" s="58" t="s">
        <v>9788</v>
      </c>
      <c r="B1786" s="58" t="str">
        <f t="shared" si="59"/>
        <v>AP10865</v>
      </c>
      <c r="C1786" s="35" t="s">
        <v>9789</v>
      </c>
      <c r="D1786" s="35" t="str">
        <f t="shared" si="58"/>
        <v>10865 - Sacred Heart_St Elizabeth Comm Dev Corp</v>
      </c>
      <c r="E1786" s="35" t="s">
        <v>6267</v>
      </c>
    </row>
    <row r="1787" spans="1:5">
      <c r="A1787" s="58" t="s">
        <v>9790</v>
      </c>
      <c r="B1787" s="58" t="str">
        <f t="shared" si="59"/>
        <v>AP10866</v>
      </c>
      <c r="C1787" s="35" t="s">
        <v>9791</v>
      </c>
      <c r="D1787" s="35" t="str">
        <f t="shared" si="58"/>
        <v>10866 - Rescue City Inc</v>
      </c>
      <c r="E1787" s="35" t="s">
        <v>6267</v>
      </c>
    </row>
    <row r="1788" spans="1:5">
      <c r="A1788" s="58" t="s">
        <v>9792</v>
      </c>
      <c r="B1788" s="58" t="str">
        <f t="shared" si="59"/>
        <v>AP10867</v>
      </c>
      <c r="C1788" s="35" t="s">
        <v>9793</v>
      </c>
      <c r="D1788" s="35" t="str">
        <f t="shared" si="58"/>
        <v>10867 - Muslim Family Services</v>
      </c>
      <c r="E1788" s="35" t="s">
        <v>6267</v>
      </c>
    </row>
    <row r="1789" spans="1:5">
      <c r="A1789" s="568" t="s">
        <v>9794</v>
      </c>
      <c r="B1789" s="58" t="str">
        <f t="shared" si="59"/>
        <v>AP10868</v>
      </c>
      <c r="C1789" s="35" t="s">
        <v>9795</v>
      </c>
      <c r="D1789" s="35" t="str">
        <f t="shared" si="58"/>
        <v>10868 - HRD Inside Out Literary Arts</v>
      </c>
      <c r="E1789" s="35" t="s">
        <v>6267</v>
      </c>
    </row>
    <row r="1790" spans="1:5">
      <c r="A1790" s="58" t="s">
        <v>9796</v>
      </c>
      <c r="B1790" s="58" t="str">
        <f t="shared" si="59"/>
        <v>AP10869</v>
      </c>
      <c r="C1790" s="35" t="s">
        <v>9797</v>
      </c>
      <c r="D1790" s="35" t="str">
        <f t="shared" si="58"/>
        <v>10869 - HSTA</v>
      </c>
      <c r="E1790" s="35" t="s">
        <v>6267</v>
      </c>
    </row>
    <row r="1791" spans="1:5">
      <c r="A1791" s="58" t="s">
        <v>9798</v>
      </c>
      <c r="B1791" s="58" t="str">
        <f t="shared" si="59"/>
        <v>AP10870</v>
      </c>
      <c r="C1791" s="35" t="s">
        <v>9799</v>
      </c>
      <c r="D1791" s="35" t="str">
        <f t="shared" si="58"/>
        <v>10870 - Cornerstone Faith Carpentry Services</v>
      </c>
      <c r="E1791" s="35" t="s">
        <v>6267</v>
      </c>
    </row>
    <row r="1792" spans="1:5">
      <c r="A1792" s="58" t="s">
        <v>9800</v>
      </c>
      <c r="B1792" s="58" t="str">
        <f t="shared" si="59"/>
        <v>AP10871</v>
      </c>
      <c r="C1792" s="35" t="s">
        <v>9801</v>
      </c>
      <c r="D1792" s="35" t="str">
        <f t="shared" si="58"/>
        <v>10871 - Goodwill Industries</v>
      </c>
      <c r="E1792" s="35" t="s">
        <v>6267</v>
      </c>
    </row>
    <row r="1793" spans="1:5">
      <c r="A1793" s="58" t="s">
        <v>9802</v>
      </c>
      <c r="B1793" s="58" t="str">
        <f t="shared" si="59"/>
        <v>AP10872</v>
      </c>
      <c r="C1793" s="35" t="s">
        <v>9803</v>
      </c>
      <c r="D1793" s="35" t="str">
        <f t="shared" si="58"/>
        <v>10872 - Ellington White Project</v>
      </c>
      <c r="E1793" s="35" t="s">
        <v>6267</v>
      </c>
    </row>
    <row r="1794" spans="1:5">
      <c r="A1794" s="58" t="s">
        <v>9804</v>
      </c>
      <c r="B1794" s="58" t="str">
        <f t="shared" si="59"/>
        <v>AP10873</v>
      </c>
      <c r="C1794" s="35" t="s">
        <v>9805</v>
      </c>
      <c r="D1794" s="35" t="str">
        <f t="shared" si="58"/>
        <v>10873 - Camp Fire USA</v>
      </c>
      <c r="E1794" s="35" t="s">
        <v>6267</v>
      </c>
    </row>
    <row r="1795" spans="1:5">
      <c r="A1795" s="568" t="s">
        <v>9806</v>
      </c>
      <c r="B1795" s="58" t="str">
        <f t="shared" si="59"/>
        <v>AP10875</v>
      </c>
      <c r="C1795" s="35" t="s">
        <v>9807</v>
      </c>
      <c r="D1795" s="35" t="str">
        <f t="shared" si="58"/>
        <v>10875 - S West Housing Corporation</v>
      </c>
      <c r="E1795" s="35" t="s">
        <v>6267</v>
      </c>
    </row>
    <row r="1796" spans="1:5">
      <c r="A1796" s="58" t="s">
        <v>9808</v>
      </c>
      <c r="B1796" s="58" t="str">
        <f t="shared" si="59"/>
        <v>AP10878</v>
      </c>
      <c r="C1796" s="35" t="s">
        <v>9809</v>
      </c>
      <c r="D1796" s="35" t="str">
        <f t="shared" ref="D1796:D1859" si="60">A1796&amp;" - "&amp;C1796</f>
        <v>10878 - Clear Corps of Detroit</v>
      </c>
      <c r="E1796" s="35" t="s">
        <v>6267</v>
      </c>
    </row>
    <row r="1797" spans="1:5">
      <c r="A1797" s="58" t="s">
        <v>9810</v>
      </c>
      <c r="B1797" s="58" t="str">
        <f t="shared" si="59"/>
        <v>AP10879</v>
      </c>
      <c r="C1797" s="35" t="s">
        <v>9811</v>
      </c>
      <c r="D1797" s="35" t="str">
        <f t="shared" si="60"/>
        <v>10879 - Coalition of Integrate Tech and Education (ON CITE)</v>
      </c>
      <c r="E1797" s="35" t="s">
        <v>6267</v>
      </c>
    </row>
    <row r="1798" spans="1:5">
      <c r="A1798" s="58" t="s">
        <v>9812</v>
      </c>
      <c r="B1798" s="58" t="str">
        <f t="shared" si="59"/>
        <v>AP10881</v>
      </c>
      <c r="C1798" s="35" t="s">
        <v>9813</v>
      </c>
      <c r="D1798" s="35" t="str">
        <f t="shared" si="60"/>
        <v>10881 - Gtr Corktown Development Corp</v>
      </c>
      <c r="E1798" s="35" t="s">
        <v>6267</v>
      </c>
    </row>
    <row r="1799" spans="1:5">
      <c r="A1799" s="58" t="s">
        <v>9814</v>
      </c>
      <c r="B1799" s="58" t="str">
        <f t="shared" si="59"/>
        <v>AP10886</v>
      </c>
      <c r="C1799" s="35" t="s">
        <v>9815</v>
      </c>
      <c r="D1799" s="35" t="str">
        <f t="shared" si="60"/>
        <v>10886 - Domestic Violence Unit</v>
      </c>
      <c r="E1799" s="35" t="s">
        <v>6267</v>
      </c>
    </row>
    <row r="1800" spans="1:5">
      <c r="A1800" s="58" t="s">
        <v>9816</v>
      </c>
      <c r="B1800" s="58" t="str">
        <f t="shared" si="59"/>
        <v>AP10889</v>
      </c>
      <c r="C1800" s="35" t="s">
        <v>9817</v>
      </c>
      <c r="D1800" s="35" t="str">
        <f t="shared" si="60"/>
        <v>10889 - Grace</v>
      </c>
      <c r="E1800" s="35" t="s">
        <v>6267</v>
      </c>
    </row>
    <row r="1801" spans="1:5">
      <c r="A1801" s="58" t="s">
        <v>9818</v>
      </c>
      <c r="B1801" s="58" t="str">
        <f t="shared" si="59"/>
        <v>AP10890</v>
      </c>
      <c r="C1801" s="35" t="s">
        <v>9819</v>
      </c>
      <c r="D1801" s="35" t="str">
        <f t="shared" si="60"/>
        <v>10890 - Northeast Center</v>
      </c>
      <c r="E1801" s="35" t="s">
        <v>6267</v>
      </c>
    </row>
    <row r="1802" spans="1:5">
      <c r="A1802" s="58" t="s">
        <v>9820</v>
      </c>
      <c r="B1802" s="58" t="str">
        <f t="shared" si="59"/>
        <v>AP10892</v>
      </c>
      <c r="C1802" s="35" t="s">
        <v>9821</v>
      </c>
      <c r="D1802" s="35" t="str">
        <f t="shared" si="60"/>
        <v>10892 - Herman Kiefer Family Center</v>
      </c>
      <c r="E1802" s="35" t="s">
        <v>6267</v>
      </c>
    </row>
    <row r="1803" spans="1:5">
      <c r="A1803" s="568" t="s">
        <v>9822</v>
      </c>
      <c r="B1803" s="58" t="str">
        <f t="shared" si="59"/>
        <v>AP10893</v>
      </c>
      <c r="C1803" s="35" t="s">
        <v>9823</v>
      </c>
      <c r="D1803" s="35" t="str">
        <f t="shared" si="60"/>
        <v>10893 - DHD Animal Care</v>
      </c>
      <c r="E1803" s="35" t="s">
        <v>6267</v>
      </c>
    </row>
    <row r="1804" spans="1:5">
      <c r="A1804" s="568" t="s">
        <v>9824</v>
      </c>
      <c r="B1804" s="58" t="str">
        <f t="shared" si="59"/>
        <v>AP10894</v>
      </c>
      <c r="C1804" s="35" t="s">
        <v>9825</v>
      </c>
      <c r="D1804" s="35" t="str">
        <f t="shared" si="60"/>
        <v>10894 - DHD Community &amp; Industrial Hygiene</v>
      </c>
      <c r="E1804" s="35" t="s">
        <v>6267</v>
      </c>
    </row>
    <row r="1805" spans="1:5">
      <c r="A1805" s="568" t="s">
        <v>9826</v>
      </c>
      <c r="B1805" s="58" t="str">
        <f t="shared" si="59"/>
        <v>AP10895</v>
      </c>
      <c r="C1805" s="35" t="s">
        <v>9827</v>
      </c>
      <c r="D1805" s="35" t="str">
        <f t="shared" si="60"/>
        <v>10895 - DHD Food Sanitation</v>
      </c>
      <c r="E1805" s="35" t="s">
        <v>6267</v>
      </c>
    </row>
    <row r="1806" spans="1:5">
      <c r="A1806" s="58" t="s">
        <v>9828</v>
      </c>
      <c r="B1806" s="58" t="str">
        <f t="shared" si="59"/>
        <v>AP10897</v>
      </c>
      <c r="C1806" s="35" t="s">
        <v>9829</v>
      </c>
      <c r="D1806" s="35" t="str">
        <f t="shared" si="60"/>
        <v>10897 - N West Neighborhood Empowerment Center</v>
      </c>
      <c r="E1806" s="35" t="s">
        <v>6267</v>
      </c>
    </row>
    <row r="1807" spans="1:5">
      <c r="A1807" s="58" t="s">
        <v>9830</v>
      </c>
      <c r="B1807" s="58" t="str">
        <f t="shared" si="59"/>
        <v>AP10898</v>
      </c>
      <c r="C1807" s="35" t="s">
        <v>9831</v>
      </c>
      <c r="D1807" s="35" t="str">
        <f t="shared" si="60"/>
        <v>10898 - S West Community Recreation League</v>
      </c>
      <c r="E1807" s="35" t="s">
        <v>6267</v>
      </c>
    </row>
    <row r="1808" spans="1:5">
      <c r="A1808" s="568" t="s">
        <v>9832</v>
      </c>
      <c r="B1808" s="58" t="str">
        <f t="shared" si="59"/>
        <v>AP10899</v>
      </c>
      <c r="C1808" s="35" t="s">
        <v>9833</v>
      </c>
      <c r="D1808" s="35" t="str">
        <f t="shared" si="60"/>
        <v>10899 - HRD Major Building Demolition</v>
      </c>
      <c r="E1808" s="35" t="s">
        <v>6267</v>
      </c>
    </row>
    <row r="1809" spans="1:5">
      <c r="A1809" s="58" t="s">
        <v>9834</v>
      </c>
      <c r="B1809" s="58" t="str">
        <f t="shared" si="59"/>
        <v>AP10900</v>
      </c>
      <c r="C1809" s="35" t="s">
        <v>9835</v>
      </c>
      <c r="D1809" s="35" t="str">
        <f t="shared" si="60"/>
        <v>10900 - JOB# 59980</v>
      </c>
      <c r="E1809" s="35" t="s">
        <v>6267</v>
      </c>
    </row>
    <row r="1810" spans="1:5">
      <c r="A1810" s="58" t="s">
        <v>9836</v>
      </c>
      <c r="B1810" s="58" t="str">
        <f t="shared" si="59"/>
        <v>AP10901</v>
      </c>
      <c r="C1810" s="35" t="s">
        <v>9837</v>
      </c>
      <c r="D1810" s="35" t="str">
        <f t="shared" si="60"/>
        <v>10901 - ITA_EPL Demonstration Grant</v>
      </c>
      <c r="E1810" s="35" t="s">
        <v>6267</v>
      </c>
    </row>
    <row r="1811" spans="1:5">
      <c r="A1811" s="58" t="s">
        <v>9838</v>
      </c>
      <c r="B1811" s="58" t="str">
        <f t="shared" si="59"/>
        <v>AP10902</v>
      </c>
      <c r="C1811" s="35" t="s">
        <v>9839</v>
      </c>
      <c r="D1811" s="35" t="str">
        <f t="shared" si="60"/>
        <v>10902 - Job# 60112</v>
      </c>
      <c r="E1811" s="35" t="s">
        <v>6267</v>
      </c>
    </row>
    <row r="1812" spans="1:5">
      <c r="A1812" s="58" t="s">
        <v>9840</v>
      </c>
      <c r="B1812" s="58" t="str">
        <f t="shared" si="59"/>
        <v>AP10903</v>
      </c>
      <c r="C1812" s="35" t="s">
        <v>9841</v>
      </c>
      <c r="D1812" s="35" t="str">
        <f t="shared" si="60"/>
        <v>10903 - Job# 56165</v>
      </c>
      <c r="E1812" s="35" t="s">
        <v>6267</v>
      </c>
    </row>
    <row r="1813" spans="1:5">
      <c r="A1813" s="58" t="s">
        <v>9842</v>
      </c>
      <c r="B1813" s="58" t="str">
        <f t="shared" si="59"/>
        <v>AP10907</v>
      </c>
      <c r="C1813" s="35" t="s">
        <v>9843</v>
      </c>
      <c r="D1813" s="35" t="str">
        <f t="shared" si="60"/>
        <v>10907 - Fort Wayne Roof Restoration</v>
      </c>
      <c r="E1813" s="35" t="s">
        <v>6267</v>
      </c>
    </row>
    <row r="1814" spans="1:5">
      <c r="A1814" s="58" t="s">
        <v>9844</v>
      </c>
      <c r="B1814" s="58" t="str">
        <f t="shared" si="59"/>
        <v>AP10908</v>
      </c>
      <c r="C1814" s="35" t="s">
        <v>9845</v>
      </c>
      <c r="D1814" s="35" t="str">
        <f t="shared" si="60"/>
        <v>10908 - Historic East Jefferson Commercial Corridor</v>
      </c>
      <c r="E1814" s="35" t="s">
        <v>6267</v>
      </c>
    </row>
    <row r="1815" spans="1:5">
      <c r="A1815" s="58" t="s">
        <v>9846</v>
      </c>
      <c r="B1815" s="58" t="str">
        <f t="shared" si="59"/>
        <v>AP10910</v>
      </c>
      <c r="C1815" s="35" t="s">
        <v>9847</v>
      </c>
      <c r="D1815" s="35" t="str">
        <f t="shared" si="60"/>
        <v>10910 - JOB#60325</v>
      </c>
      <c r="E1815" s="35" t="s">
        <v>6267</v>
      </c>
    </row>
    <row r="1816" spans="1:5">
      <c r="A1816" s="58" t="s">
        <v>9848</v>
      </c>
      <c r="B1816" s="58" t="str">
        <f t="shared" si="59"/>
        <v>AP10911</v>
      </c>
      <c r="C1816" s="35" t="s">
        <v>9849</v>
      </c>
      <c r="D1816" s="35" t="str">
        <f t="shared" si="60"/>
        <v>10911 - JOB#60340</v>
      </c>
      <c r="E1816" s="35" t="s">
        <v>6267</v>
      </c>
    </row>
    <row r="1817" spans="1:5">
      <c r="A1817" s="58" t="s">
        <v>9850</v>
      </c>
      <c r="B1817" s="58" t="str">
        <f t="shared" si="59"/>
        <v>AP10912</v>
      </c>
      <c r="C1817" s="35" t="s">
        <v>9851</v>
      </c>
      <c r="D1817" s="35" t="str">
        <f t="shared" si="60"/>
        <v>10912 - JOB#49900</v>
      </c>
      <c r="E1817" s="35" t="s">
        <v>6267</v>
      </c>
    </row>
    <row r="1818" spans="1:5">
      <c r="A1818" s="58" t="s">
        <v>9852</v>
      </c>
      <c r="B1818" s="58" t="str">
        <f t="shared" si="59"/>
        <v>AP10913</v>
      </c>
      <c r="C1818" s="35" t="s">
        <v>9853</v>
      </c>
      <c r="D1818" s="35" t="str">
        <f t="shared" si="60"/>
        <v>10913 - JOB#58564</v>
      </c>
      <c r="E1818" s="35" t="s">
        <v>6267</v>
      </c>
    </row>
    <row r="1819" spans="1:5">
      <c r="A1819" s="58" t="s">
        <v>9854</v>
      </c>
      <c r="B1819" s="58" t="str">
        <f t="shared" si="59"/>
        <v>AP10914</v>
      </c>
      <c r="C1819" s="35" t="s">
        <v>9855</v>
      </c>
      <c r="D1819" s="35" t="str">
        <f t="shared" si="60"/>
        <v>10914 - JOB#55592</v>
      </c>
      <c r="E1819" s="35" t="s">
        <v>6267</v>
      </c>
    </row>
    <row r="1820" spans="1:5">
      <c r="A1820" s="58" t="s">
        <v>9856</v>
      </c>
      <c r="B1820" s="58" t="str">
        <f t="shared" si="59"/>
        <v>AP10915</v>
      </c>
      <c r="C1820" s="35" t="s">
        <v>9857</v>
      </c>
      <c r="D1820" s="35" t="str">
        <f t="shared" si="60"/>
        <v>10915 - DOT</v>
      </c>
      <c r="E1820" s="35" t="s">
        <v>6267</v>
      </c>
    </row>
    <row r="1821" spans="1:5">
      <c r="A1821" s="58" t="s">
        <v>9858</v>
      </c>
      <c r="B1821" s="58" t="str">
        <f t="shared" si="59"/>
        <v>AP10956</v>
      </c>
      <c r="C1821" s="35" t="s">
        <v>9859</v>
      </c>
      <c r="D1821" s="35" t="str">
        <f t="shared" si="60"/>
        <v>10956 - CSBG Administration_10956</v>
      </c>
      <c r="E1821" s="35" t="s">
        <v>6267</v>
      </c>
    </row>
    <row r="1822" spans="1:5">
      <c r="A1822" s="58" t="s">
        <v>9860</v>
      </c>
      <c r="B1822" s="58" t="str">
        <f t="shared" si="59"/>
        <v>AP10957</v>
      </c>
      <c r="C1822" s="35" t="s">
        <v>9861</v>
      </c>
      <c r="D1822" s="35" t="str">
        <f t="shared" si="60"/>
        <v>10957 - Temporary Assistance for Families</v>
      </c>
      <c r="E1822" s="35" t="s">
        <v>6267</v>
      </c>
    </row>
    <row r="1823" spans="1:5">
      <c r="A1823" s="58" t="s">
        <v>9862</v>
      </c>
      <c r="B1823" s="58" t="str">
        <f t="shared" si="59"/>
        <v>AP10958</v>
      </c>
      <c r="C1823" s="35" t="s">
        <v>9863</v>
      </c>
      <c r="D1823" s="35" t="str">
        <f t="shared" si="60"/>
        <v>10958 - State Emergency Fund</v>
      </c>
      <c r="E1823" s="35" t="s">
        <v>6267</v>
      </c>
    </row>
    <row r="1824" spans="1:5">
      <c r="A1824" s="58" t="s">
        <v>9864</v>
      </c>
      <c r="B1824" s="58" t="str">
        <f t="shared" si="59"/>
        <v>AP10959</v>
      </c>
      <c r="C1824" s="35" t="s">
        <v>9865</v>
      </c>
      <c r="D1824" s="35" t="str">
        <f t="shared" si="60"/>
        <v>10959 - Packaged Meals_10959</v>
      </c>
      <c r="E1824" s="35" t="s">
        <v>6267</v>
      </c>
    </row>
    <row r="1825" spans="1:5">
      <c r="A1825" s="58" t="s">
        <v>9866</v>
      </c>
      <c r="B1825" s="58" t="str">
        <f t="shared" si="59"/>
        <v>AP10960</v>
      </c>
      <c r="C1825" s="35" t="s">
        <v>9867</v>
      </c>
      <c r="D1825" s="35" t="str">
        <f t="shared" si="60"/>
        <v>10960 - Mich Comm Action Agency Assoc</v>
      </c>
      <c r="E1825" s="35" t="s">
        <v>6267</v>
      </c>
    </row>
    <row r="1826" spans="1:5">
      <c r="A1826" s="58" t="s">
        <v>9868</v>
      </c>
      <c r="B1826" s="58" t="str">
        <f t="shared" si="59"/>
        <v>AP10961</v>
      </c>
      <c r="C1826" s="35" t="s">
        <v>9869</v>
      </c>
      <c r="D1826" s="35" t="str">
        <f t="shared" si="60"/>
        <v>10961 - Head Start _ Handicap</v>
      </c>
      <c r="E1826" s="35" t="s">
        <v>6267</v>
      </c>
    </row>
    <row r="1827" spans="1:5">
      <c r="A1827" s="58" t="s">
        <v>9870</v>
      </c>
      <c r="B1827" s="58" t="str">
        <f t="shared" si="59"/>
        <v>AP10962</v>
      </c>
      <c r="C1827" s="35" t="s">
        <v>9871</v>
      </c>
      <c r="D1827" s="35" t="str">
        <f t="shared" si="60"/>
        <v>10962 - Head Start _ Training Technical Assistance</v>
      </c>
      <c r="E1827" s="35" t="s">
        <v>6267</v>
      </c>
    </row>
    <row r="1828" spans="1:5">
      <c r="A1828" s="58" t="s">
        <v>9872</v>
      </c>
      <c r="B1828" s="58" t="str">
        <f t="shared" si="59"/>
        <v>AP10963</v>
      </c>
      <c r="C1828" s="35" t="s">
        <v>9873</v>
      </c>
      <c r="D1828" s="35" t="str">
        <f t="shared" si="60"/>
        <v>10963 - Early Head Start_10963</v>
      </c>
      <c r="E1828" s="35" t="s">
        <v>6267</v>
      </c>
    </row>
    <row r="1829" spans="1:5">
      <c r="A1829" s="58" t="s">
        <v>9874</v>
      </c>
      <c r="B1829" s="58" t="str">
        <f t="shared" si="59"/>
        <v>AP10964</v>
      </c>
      <c r="C1829" s="35" t="s">
        <v>9875</v>
      </c>
      <c r="D1829" s="35" t="str">
        <f t="shared" si="60"/>
        <v>10964 - Youth Mapping Project</v>
      </c>
      <c r="E1829" s="35" t="s">
        <v>6267</v>
      </c>
    </row>
    <row r="1830" spans="1:5">
      <c r="A1830" s="58" t="s">
        <v>9876</v>
      </c>
      <c r="B1830" s="58" t="str">
        <f t="shared" si="59"/>
        <v>AP10965</v>
      </c>
      <c r="C1830" s="35" t="s">
        <v>9877</v>
      </c>
      <c r="D1830" s="35" t="str">
        <f t="shared" si="60"/>
        <v>10965 - Leaders for Life _ Skillman</v>
      </c>
      <c r="E1830" s="35" t="s">
        <v>6267</v>
      </c>
    </row>
    <row r="1831" spans="1:5">
      <c r="A1831" s="58" t="s">
        <v>9878</v>
      </c>
      <c r="B1831" s="58" t="str">
        <f t="shared" si="59"/>
        <v>AP10966</v>
      </c>
      <c r="C1831" s="35" t="s">
        <v>9879</v>
      </c>
      <c r="D1831" s="35" t="str">
        <f t="shared" si="60"/>
        <v>10966 - Successful Accountability For Evaluating Troubled Youth</v>
      </c>
      <c r="E1831" s="35" t="s">
        <v>6267</v>
      </c>
    </row>
    <row r="1832" spans="1:5">
      <c r="A1832" s="58" t="s">
        <v>9880</v>
      </c>
      <c r="B1832" s="58" t="str">
        <f t="shared" si="59"/>
        <v>AP10967</v>
      </c>
      <c r="C1832" s="35" t="s">
        <v>9759</v>
      </c>
      <c r="D1832" s="35" t="str">
        <f t="shared" si="60"/>
        <v>10967 - Leaders for Life</v>
      </c>
      <c r="E1832" s="35" t="s">
        <v>6267</v>
      </c>
    </row>
    <row r="1833" spans="1:5">
      <c r="A1833" s="58" t="s">
        <v>9881</v>
      </c>
      <c r="B1833" s="58" t="str">
        <f t="shared" si="59"/>
        <v>AP10968</v>
      </c>
      <c r="C1833" s="35" t="s">
        <v>9882</v>
      </c>
      <c r="D1833" s="35" t="str">
        <f t="shared" si="60"/>
        <v>10968 - Weatherization _ DOE</v>
      </c>
      <c r="E1833" s="35" t="s">
        <v>6267</v>
      </c>
    </row>
    <row r="1834" spans="1:5">
      <c r="A1834" s="58" t="s">
        <v>9883</v>
      </c>
      <c r="B1834" s="58" t="str">
        <f t="shared" si="59"/>
        <v>AP10969</v>
      </c>
      <c r="C1834" s="35" t="s">
        <v>9884</v>
      </c>
      <c r="D1834" s="35" t="str">
        <f t="shared" si="60"/>
        <v>10969 - Weatherization _ LIHEAP</v>
      </c>
      <c r="E1834" s="35" t="s">
        <v>6267</v>
      </c>
    </row>
    <row r="1835" spans="1:5">
      <c r="A1835" s="58" t="s">
        <v>9885</v>
      </c>
      <c r="B1835" s="58" t="str">
        <f t="shared" si="59"/>
        <v>AP10970</v>
      </c>
      <c r="C1835" s="35" t="s">
        <v>9886</v>
      </c>
      <c r="D1835" s="35" t="str">
        <f t="shared" si="60"/>
        <v>10970 - Drug Treatment_10970</v>
      </c>
      <c r="E1835" s="35" t="s">
        <v>6267</v>
      </c>
    </row>
    <row r="1836" spans="1:5">
      <c r="A1836" s="58" t="s">
        <v>9887</v>
      </c>
      <c r="B1836" s="58" t="str">
        <f t="shared" si="59"/>
        <v>AP10971</v>
      </c>
      <c r="C1836" s="35" t="s">
        <v>9888</v>
      </c>
      <c r="D1836" s="35" t="str">
        <f t="shared" si="60"/>
        <v>10971 - AIDS Counseling</v>
      </c>
      <c r="E1836" s="35" t="s">
        <v>6267</v>
      </c>
    </row>
    <row r="1837" spans="1:5">
      <c r="A1837" s="58" t="s">
        <v>9889</v>
      </c>
      <c r="B1837" s="58" t="str">
        <f t="shared" si="59"/>
        <v>AP10973</v>
      </c>
      <c r="C1837" s="35" t="s">
        <v>9890</v>
      </c>
      <c r="D1837" s="35" t="str">
        <f t="shared" si="60"/>
        <v>10973 - Michigan Public Service Commission Fund (MPSC)</v>
      </c>
      <c r="E1837" s="35" t="s">
        <v>6267</v>
      </c>
    </row>
    <row r="1838" spans="1:5">
      <c r="A1838" s="58" t="s">
        <v>9891</v>
      </c>
      <c r="B1838" s="58" t="str">
        <f t="shared" si="59"/>
        <v>AP10976</v>
      </c>
      <c r="C1838" s="35" t="s">
        <v>9892</v>
      </c>
      <c r="D1838" s="35" t="str">
        <f t="shared" si="60"/>
        <v>10976 - 59936_Traffic Signal Mod and Pavement Mrkg,Etc</v>
      </c>
      <c r="E1838" s="35" t="s">
        <v>6267</v>
      </c>
    </row>
    <row r="1839" spans="1:5">
      <c r="A1839" s="58" t="s">
        <v>9893</v>
      </c>
      <c r="B1839" s="58" t="str">
        <f t="shared" si="59"/>
        <v>AP10977</v>
      </c>
      <c r="C1839" s="35" t="s">
        <v>9894</v>
      </c>
      <c r="D1839" s="35" t="str">
        <f t="shared" si="60"/>
        <v>10977 - 60332_Resurf_Twentieth St_ Dearborn St_HWY_I_94_Jefferies</v>
      </c>
      <c r="E1839" s="35" t="s">
        <v>6267</v>
      </c>
    </row>
    <row r="1840" spans="1:5">
      <c r="A1840" s="58" t="s">
        <v>9895</v>
      </c>
      <c r="B1840" s="58" t="str">
        <f t="shared" si="59"/>
        <v>AP10978</v>
      </c>
      <c r="C1840" s="35" t="s">
        <v>9896</v>
      </c>
      <c r="D1840" s="35" t="str">
        <f t="shared" si="60"/>
        <v>10978 - 60334_Resurf_Central_John Kronk St_Livernois</v>
      </c>
      <c r="E1840" s="35" t="s">
        <v>6267</v>
      </c>
    </row>
    <row r="1841" spans="1:5">
      <c r="A1841" s="58" t="s">
        <v>9897</v>
      </c>
      <c r="B1841" s="58" t="str">
        <f t="shared" si="59"/>
        <v>AP10979</v>
      </c>
      <c r="C1841" s="35" t="s">
        <v>9898</v>
      </c>
      <c r="D1841" s="35" t="str">
        <f t="shared" si="60"/>
        <v>10979 - WIA Incumbent Worker Program Grant</v>
      </c>
      <c r="E1841" s="35" t="s">
        <v>6267</v>
      </c>
    </row>
    <row r="1842" spans="1:5">
      <c r="A1842" s="568" t="s">
        <v>9899</v>
      </c>
      <c r="B1842" s="58" t="str">
        <f t="shared" si="59"/>
        <v>AP10980</v>
      </c>
      <c r="C1842" s="35" t="s">
        <v>9900</v>
      </c>
      <c r="D1842" s="35" t="str">
        <f t="shared" si="60"/>
        <v>10980 - HRD New Amsterdam Project/Section 108</v>
      </c>
      <c r="E1842" s="35" t="s">
        <v>6267</v>
      </c>
    </row>
    <row r="1843" spans="1:5">
      <c r="A1843" s="58" t="s">
        <v>9901</v>
      </c>
      <c r="B1843" s="58" t="str">
        <f t="shared" ref="B1843:B1906" si="61">"AP"&amp;A1843</f>
        <v>AP10981</v>
      </c>
      <c r="C1843" s="35" t="s">
        <v>9902</v>
      </c>
      <c r="D1843" s="35" t="str">
        <f t="shared" si="60"/>
        <v>10981 - Reed Act_Work First_Administration</v>
      </c>
      <c r="E1843" s="35" t="s">
        <v>6267</v>
      </c>
    </row>
    <row r="1844" spans="1:5">
      <c r="A1844" s="58" t="s">
        <v>9903</v>
      </c>
      <c r="B1844" s="58" t="str">
        <f t="shared" si="61"/>
        <v>AP10983</v>
      </c>
      <c r="C1844" s="35" t="s">
        <v>9904</v>
      </c>
      <c r="D1844" s="35" t="str">
        <f t="shared" si="60"/>
        <v>10983 - Reed Act_Work First_Program</v>
      </c>
      <c r="E1844" s="35" t="s">
        <v>6267</v>
      </c>
    </row>
    <row r="1845" spans="1:5">
      <c r="A1845" s="58" t="s">
        <v>9905</v>
      </c>
      <c r="B1845" s="58" t="str">
        <f t="shared" si="61"/>
        <v>AP10984</v>
      </c>
      <c r="C1845" s="35" t="s">
        <v>9906</v>
      </c>
      <c r="D1845" s="35" t="str">
        <f t="shared" si="60"/>
        <v>10984 - Reed Act_Work First_MWA Program</v>
      </c>
      <c r="E1845" s="35" t="s">
        <v>6267</v>
      </c>
    </row>
    <row r="1846" spans="1:5">
      <c r="A1846" s="58" t="s">
        <v>9907</v>
      </c>
      <c r="B1846" s="58" t="str">
        <f t="shared" si="61"/>
        <v>AP10986</v>
      </c>
      <c r="C1846" s="35" t="s">
        <v>9908</v>
      </c>
      <c r="D1846" s="35" t="str">
        <f t="shared" si="60"/>
        <v>10986 - Byrne Memorial</v>
      </c>
      <c r="E1846" s="35" t="s">
        <v>6267</v>
      </c>
    </row>
    <row r="1847" spans="1:5">
      <c r="A1847" s="58" t="s">
        <v>9909</v>
      </c>
      <c r="B1847" s="58" t="str">
        <f t="shared" si="61"/>
        <v>AP10988</v>
      </c>
      <c r="C1847" s="35" t="s">
        <v>9910</v>
      </c>
      <c r="D1847" s="35" t="str">
        <f t="shared" si="60"/>
        <v>10988 - INCUMBENT WORKER</v>
      </c>
      <c r="E1847" s="35" t="s">
        <v>6267</v>
      </c>
    </row>
    <row r="1848" spans="1:5">
      <c r="A1848" s="58" t="s">
        <v>9911</v>
      </c>
      <c r="B1848" s="58" t="str">
        <f t="shared" si="61"/>
        <v>AP10990</v>
      </c>
      <c r="C1848" s="35" t="s">
        <v>9912</v>
      </c>
      <c r="D1848" s="35" t="str">
        <f t="shared" si="60"/>
        <v>10990 - ENHANCED TRANSPORTATION MOBILITY</v>
      </c>
      <c r="E1848" s="35" t="s">
        <v>6267</v>
      </c>
    </row>
    <row r="1849" spans="1:5">
      <c r="A1849" s="58" t="s">
        <v>9913</v>
      </c>
      <c r="B1849" s="58" t="str">
        <f t="shared" si="61"/>
        <v>AP10991</v>
      </c>
      <c r="C1849" s="35" t="s">
        <v>9914</v>
      </c>
      <c r="D1849" s="35" t="str">
        <f t="shared" si="60"/>
        <v>10991 - WIA STATE WIDE ACTIVITY</v>
      </c>
      <c r="E1849" s="35" t="s">
        <v>6267</v>
      </c>
    </row>
    <row r="1850" spans="1:5">
      <c r="A1850" s="58" t="s">
        <v>9915</v>
      </c>
      <c r="B1850" s="58" t="str">
        <f t="shared" si="61"/>
        <v>AP10992</v>
      </c>
      <c r="C1850" s="35" t="s">
        <v>9916</v>
      </c>
      <c r="D1850" s="35" t="str">
        <f t="shared" si="60"/>
        <v>10992 - State GFGP</v>
      </c>
      <c r="E1850" s="35" t="s">
        <v>6267</v>
      </c>
    </row>
    <row r="1851" spans="1:5">
      <c r="A1851" s="58" t="s">
        <v>9917</v>
      </c>
      <c r="B1851" s="58" t="str">
        <f t="shared" si="61"/>
        <v>AP10993</v>
      </c>
      <c r="C1851" s="35" t="s">
        <v>9918</v>
      </c>
      <c r="D1851" s="35" t="str">
        <f t="shared" si="60"/>
        <v>10993 - Reed Act One Stop Program</v>
      </c>
      <c r="E1851" s="35" t="s">
        <v>6267</v>
      </c>
    </row>
    <row r="1852" spans="1:5">
      <c r="A1852" s="58" t="s">
        <v>9919</v>
      </c>
      <c r="B1852" s="58" t="str">
        <f t="shared" si="61"/>
        <v>AP10995</v>
      </c>
      <c r="C1852" s="35" t="s">
        <v>9920</v>
      </c>
      <c r="D1852" s="35" t="str">
        <f t="shared" si="60"/>
        <v>10995 - Reed_Act WIAA Adult Fiscal 2003</v>
      </c>
      <c r="E1852" s="35" t="s">
        <v>6267</v>
      </c>
    </row>
    <row r="1853" spans="1:5">
      <c r="A1853" s="58" t="s">
        <v>9921</v>
      </c>
      <c r="B1853" s="58" t="str">
        <f t="shared" si="61"/>
        <v>AP10998</v>
      </c>
      <c r="C1853" s="35" t="s">
        <v>9922</v>
      </c>
      <c r="D1853" s="35" t="str">
        <f t="shared" si="60"/>
        <v>10998 - Reed Act Service Center Fiscal 2002</v>
      </c>
      <c r="E1853" s="35" t="s">
        <v>6267</v>
      </c>
    </row>
    <row r="1854" spans="1:5">
      <c r="A1854" s="58" t="s">
        <v>9923</v>
      </c>
      <c r="B1854" s="58" t="str">
        <f t="shared" si="61"/>
        <v>AP11000</v>
      </c>
      <c r="C1854" s="35" t="s">
        <v>9924</v>
      </c>
      <c r="D1854" s="35" t="str">
        <f t="shared" si="60"/>
        <v>11000 - Sub Abuse Coordinating Agency 9_2004</v>
      </c>
      <c r="E1854" s="35" t="s">
        <v>6267</v>
      </c>
    </row>
    <row r="1855" spans="1:5">
      <c r="A1855" s="58" t="s">
        <v>9925</v>
      </c>
      <c r="B1855" s="58" t="str">
        <f t="shared" si="61"/>
        <v>AP11001</v>
      </c>
      <c r="C1855" s="35" t="s">
        <v>9926</v>
      </c>
      <c r="D1855" s="35" t="str">
        <f t="shared" si="60"/>
        <v>11001 - Medicaid Substance Abuse 9_2004</v>
      </c>
      <c r="E1855" s="35" t="s">
        <v>6267</v>
      </c>
    </row>
    <row r="1856" spans="1:5">
      <c r="A1856" s="58" t="s">
        <v>9927</v>
      </c>
      <c r="B1856" s="58" t="str">
        <f t="shared" si="61"/>
        <v>AP11002</v>
      </c>
      <c r="C1856" s="35" t="s">
        <v>9928</v>
      </c>
      <c r="D1856" s="35" t="str">
        <f t="shared" si="60"/>
        <v>11002 - WIC Supplemental Food 9_2004</v>
      </c>
      <c r="E1856" s="35" t="s">
        <v>6267</v>
      </c>
    </row>
    <row r="1857" spans="1:5">
      <c r="A1857" s="58" t="s">
        <v>9929</v>
      </c>
      <c r="B1857" s="58" t="str">
        <f t="shared" si="61"/>
        <v>AP11003</v>
      </c>
      <c r="C1857" s="35" t="s">
        <v>9930</v>
      </c>
      <c r="D1857" s="35" t="str">
        <f t="shared" si="60"/>
        <v>11003 - Summer Food Service 9_2004</v>
      </c>
      <c r="E1857" s="35" t="s">
        <v>6267</v>
      </c>
    </row>
    <row r="1858" spans="1:5">
      <c r="A1858" s="58" t="s">
        <v>9931</v>
      </c>
      <c r="B1858" s="58" t="str">
        <f t="shared" si="61"/>
        <v>AP11004</v>
      </c>
      <c r="C1858" s="35" t="s">
        <v>9932</v>
      </c>
      <c r="D1858" s="35" t="str">
        <f t="shared" si="60"/>
        <v>11004 - Dietetic Intern Program 8_2004</v>
      </c>
      <c r="E1858" s="35" t="s">
        <v>6267</v>
      </c>
    </row>
    <row r="1859" spans="1:5">
      <c r="A1859" s="58" t="s">
        <v>9933</v>
      </c>
      <c r="B1859" s="58" t="str">
        <f t="shared" si="61"/>
        <v>AP11005</v>
      </c>
      <c r="C1859" s="35" t="s">
        <v>9934</v>
      </c>
      <c r="D1859" s="35" t="str">
        <f t="shared" si="60"/>
        <v>11005 - Childhood Lead Prev_CDC 7_2004</v>
      </c>
      <c r="E1859" s="35" t="s">
        <v>6267</v>
      </c>
    </row>
    <row r="1860" spans="1:5">
      <c r="A1860" s="58" t="s">
        <v>9935</v>
      </c>
      <c r="B1860" s="58" t="str">
        <f t="shared" si="61"/>
        <v>AP11006</v>
      </c>
      <c r="C1860" s="35" t="s">
        <v>9936</v>
      </c>
      <c r="D1860" s="35" t="str">
        <f t="shared" ref="D1860:D1923" si="62">A1860&amp;" - "&amp;C1860</f>
        <v>11006 - Childhood Lead (MDCH) 9_2004</v>
      </c>
      <c r="E1860" s="35" t="s">
        <v>6267</v>
      </c>
    </row>
    <row r="1861" spans="1:5">
      <c r="A1861" s="58" t="s">
        <v>9937</v>
      </c>
      <c r="B1861" s="58" t="str">
        <f t="shared" si="61"/>
        <v>AP11007</v>
      </c>
      <c r="C1861" s="35" t="s">
        <v>9938</v>
      </c>
      <c r="D1861" s="35" t="str">
        <f t="shared" si="62"/>
        <v>11007 - Adolescent Health_Alter Models 9_2004</v>
      </c>
      <c r="E1861" s="35" t="s">
        <v>6267</v>
      </c>
    </row>
    <row r="1862" spans="1:5">
      <c r="A1862" s="58" t="s">
        <v>9939</v>
      </c>
      <c r="B1862" s="58" t="str">
        <f t="shared" si="61"/>
        <v>AP11008</v>
      </c>
      <c r="C1862" s="35" t="s">
        <v>9940</v>
      </c>
      <c r="D1862" s="35" t="str">
        <f t="shared" si="62"/>
        <v>11008 - Adolescent Health_Teen Health Centers 9_2004</v>
      </c>
      <c r="E1862" s="35" t="s">
        <v>6267</v>
      </c>
    </row>
    <row r="1863" spans="1:5">
      <c r="A1863" s="58" t="s">
        <v>9941</v>
      </c>
      <c r="B1863" s="58" t="str">
        <f t="shared" si="61"/>
        <v>AP11009</v>
      </c>
      <c r="C1863" s="35" t="s">
        <v>9942</v>
      </c>
      <c r="D1863" s="35" t="str">
        <f t="shared" si="62"/>
        <v>11009 - Aids_HIV Consortia 9_2004</v>
      </c>
      <c r="E1863" s="35" t="s">
        <v>6267</v>
      </c>
    </row>
    <row r="1864" spans="1:5">
      <c r="A1864" s="58" t="s">
        <v>9943</v>
      </c>
      <c r="B1864" s="58" t="str">
        <f t="shared" si="61"/>
        <v>AP11010</v>
      </c>
      <c r="C1864" s="35" t="s">
        <v>9944</v>
      </c>
      <c r="D1864" s="35" t="str">
        <f t="shared" si="62"/>
        <v>11010 - Aids_HIV Family Services 9_2004</v>
      </c>
      <c r="E1864" s="35" t="s">
        <v>6267</v>
      </c>
    </row>
    <row r="1865" spans="1:5">
      <c r="A1865" s="58" t="s">
        <v>9945</v>
      </c>
      <c r="B1865" s="58" t="str">
        <f t="shared" si="61"/>
        <v>AP11011</v>
      </c>
      <c r="C1865" s="35" t="s">
        <v>9946</v>
      </c>
      <c r="D1865" s="35" t="str">
        <f t="shared" si="62"/>
        <v>11011 - Aids_HIV Prevention and Planning 9_2004</v>
      </c>
      <c r="E1865" s="35" t="s">
        <v>6267</v>
      </c>
    </row>
    <row r="1866" spans="1:5">
      <c r="A1866" s="58" t="s">
        <v>9947</v>
      </c>
      <c r="B1866" s="58" t="str">
        <f t="shared" si="61"/>
        <v>AP11012</v>
      </c>
      <c r="C1866" s="35" t="s">
        <v>9948</v>
      </c>
      <c r="D1866" s="35" t="str">
        <f t="shared" si="62"/>
        <v>11012 - Local Tobacco Reduction 9_2004</v>
      </c>
      <c r="E1866" s="35" t="s">
        <v>6267</v>
      </c>
    </row>
    <row r="1867" spans="1:5">
      <c r="A1867" s="58" t="s">
        <v>9949</v>
      </c>
      <c r="B1867" s="58" t="str">
        <f t="shared" si="61"/>
        <v>AP11013</v>
      </c>
      <c r="C1867" s="35" t="s">
        <v>9950</v>
      </c>
      <c r="D1867" s="35" t="str">
        <f t="shared" si="62"/>
        <v>11013 - Case Coordination and Support 9_2004_11013</v>
      </c>
      <c r="E1867" s="35" t="s">
        <v>6267</v>
      </c>
    </row>
    <row r="1868" spans="1:5">
      <c r="A1868" s="58" t="s">
        <v>9951</v>
      </c>
      <c r="B1868" s="58" t="str">
        <f t="shared" si="61"/>
        <v>AP11014</v>
      </c>
      <c r="C1868" s="35" t="s">
        <v>9952</v>
      </c>
      <c r="D1868" s="35" t="str">
        <f t="shared" si="62"/>
        <v>11014 - Local Maternal and Children BG 9_2004</v>
      </c>
      <c r="E1868" s="35" t="s">
        <v>6267</v>
      </c>
    </row>
    <row r="1869" spans="1:5">
      <c r="A1869" s="58" t="s">
        <v>9953</v>
      </c>
      <c r="B1869" s="58" t="str">
        <f t="shared" si="61"/>
        <v>AP11015</v>
      </c>
      <c r="C1869" s="35" t="s">
        <v>9954</v>
      </c>
      <c r="D1869" s="35" t="str">
        <f t="shared" si="62"/>
        <v>11015 - CHSCS Outreach and Advocacy 9_2004</v>
      </c>
      <c r="E1869" s="35" t="s">
        <v>6267</v>
      </c>
    </row>
    <row r="1870" spans="1:5">
      <c r="A1870" s="58" t="s">
        <v>9955</v>
      </c>
      <c r="B1870" s="58" t="str">
        <f t="shared" si="61"/>
        <v>AP11016</v>
      </c>
      <c r="C1870" s="35" t="s">
        <v>9956</v>
      </c>
      <c r="D1870" s="35" t="str">
        <f t="shared" si="62"/>
        <v>11016 - Maternal &amp; Child Outreach, Enrollment</v>
      </c>
      <c r="E1870" s="35" t="s">
        <v>6267</v>
      </c>
    </row>
    <row r="1871" spans="1:5">
      <c r="A1871" s="58" t="s">
        <v>9957</v>
      </c>
      <c r="B1871" s="58" t="str">
        <f t="shared" si="61"/>
        <v>AP11017</v>
      </c>
      <c r="C1871" s="35" t="s">
        <v>9958</v>
      </c>
      <c r="D1871" s="35" t="str">
        <f t="shared" si="62"/>
        <v>11017 - Family Planning 9_2004</v>
      </c>
      <c r="E1871" s="35" t="s">
        <v>6267</v>
      </c>
    </row>
    <row r="1872" spans="1:5">
      <c r="A1872" s="58" t="s">
        <v>9959</v>
      </c>
      <c r="B1872" s="58" t="str">
        <f t="shared" si="61"/>
        <v>AP11018</v>
      </c>
      <c r="C1872" s="35" t="s">
        <v>9960</v>
      </c>
      <c r="D1872" s="35" t="str">
        <f t="shared" si="62"/>
        <v>11018 - Immunization Action Plan 9_2004</v>
      </c>
      <c r="E1872" s="35" t="s">
        <v>6267</v>
      </c>
    </row>
    <row r="1873" spans="1:5">
      <c r="A1873" s="58" t="s">
        <v>9961</v>
      </c>
      <c r="B1873" s="58" t="str">
        <f t="shared" si="61"/>
        <v>AP11021</v>
      </c>
      <c r="C1873" s="35" t="s">
        <v>9962</v>
      </c>
      <c r="D1873" s="35" t="str">
        <f t="shared" si="62"/>
        <v>11021 - PNC Outreach and Advocacy 9_2004</v>
      </c>
      <c r="E1873" s="35" t="s">
        <v>6267</v>
      </c>
    </row>
    <row r="1874" spans="1:5">
      <c r="A1874" s="58" t="s">
        <v>9963</v>
      </c>
      <c r="B1874" s="58" t="str">
        <f t="shared" si="61"/>
        <v>AP11022</v>
      </c>
      <c r="C1874" s="35" t="s">
        <v>9964</v>
      </c>
      <c r="D1874" s="35" t="str">
        <f t="shared" si="62"/>
        <v>11022 - Primary Cane</v>
      </c>
      <c r="E1874" s="35" t="s">
        <v>6267</v>
      </c>
    </row>
    <row r="1875" spans="1:5">
      <c r="A1875" s="58" t="s">
        <v>9965</v>
      </c>
      <c r="B1875" s="58" t="str">
        <f t="shared" si="61"/>
        <v>AP11023</v>
      </c>
      <c r="C1875" s="35" t="s">
        <v>9966</v>
      </c>
      <c r="D1875" s="35" t="str">
        <f t="shared" si="62"/>
        <v>11023 - STD Control 9_2004</v>
      </c>
      <c r="E1875" s="35" t="s">
        <v>6267</v>
      </c>
    </row>
    <row r="1876" spans="1:5">
      <c r="A1876" s="58" t="s">
        <v>9967</v>
      </c>
      <c r="B1876" s="58" t="str">
        <f t="shared" si="61"/>
        <v>AP11024</v>
      </c>
      <c r="C1876" s="35" t="s">
        <v>9968</v>
      </c>
      <c r="D1876" s="35" t="str">
        <f t="shared" si="62"/>
        <v>11024 - Laboratory Services 9_2004</v>
      </c>
      <c r="E1876" s="35" t="s">
        <v>6267</v>
      </c>
    </row>
    <row r="1877" spans="1:5">
      <c r="A1877" s="58" t="s">
        <v>9969</v>
      </c>
      <c r="B1877" s="58" t="str">
        <f t="shared" si="61"/>
        <v>AP11025</v>
      </c>
      <c r="C1877" s="35" t="s">
        <v>9970</v>
      </c>
      <c r="D1877" s="35" t="str">
        <f t="shared" si="62"/>
        <v>11025 - Bio_Terrorism Laboratory 9_2004</v>
      </c>
      <c r="E1877" s="35" t="s">
        <v>6267</v>
      </c>
    </row>
    <row r="1878" spans="1:5">
      <c r="A1878" s="58" t="s">
        <v>9971</v>
      </c>
      <c r="B1878" s="58" t="str">
        <f t="shared" si="61"/>
        <v>AP11026</v>
      </c>
      <c r="C1878" s="35" t="s">
        <v>9972</v>
      </c>
      <c r="D1878" s="35" t="str">
        <f t="shared" si="62"/>
        <v>11026 - Vaccine Replacement and Handling 9_2004</v>
      </c>
      <c r="E1878" s="35" t="s">
        <v>6267</v>
      </c>
    </row>
    <row r="1879" spans="1:5">
      <c r="A1879" s="58" t="s">
        <v>9973</v>
      </c>
      <c r="B1879" s="58" t="str">
        <f t="shared" si="61"/>
        <v>AP11027</v>
      </c>
      <c r="C1879" s="35" t="s">
        <v>9974</v>
      </c>
      <c r="D1879" s="35" t="str">
        <f t="shared" si="62"/>
        <v>11027 - Children's Trust Fund</v>
      </c>
      <c r="E1879" s="35" t="s">
        <v>6267</v>
      </c>
    </row>
    <row r="1880" spans="1:5">
      <c r="A1880" s="58" t="s">
        <v>9975</v>
      </c>
      <c r="B1880" s="58" t="str">
        <f t="shared" si="61"/>
        <v>AP11028</v>
      </c>
      <c r="C1880" s="35" t="s">
        <v>9976</v>
      </c>
      <c r="D1880" s="35" t="str">
        <f t="shared" si="62"/>
        <v>11028 - Employment &amp; Training Work First Program FY 2003</v>
      </c>
      <c r="E1880" s="35" t="s">
        <v>6267</v>
      </c>
    </row>
    <row r="1881" spans="1:5">
      <c r="A1881" s="58" t="s">
        <v>9977</v>
      </c>
      <c r="B1881" s="58" t="str">
        <f t="shared" si="61"/>
        <v>AP11029</v>
      </c>
      <c r="C1881" s="35" t="s">
        <v>9978</v>
      </c>
      <c r="D1881" s="35" t="str">
        <f t="shared" si="62"/>
        <v>11029 - Youth Department Safety Program</v>
      </c>
      <c r="E1881" s="35" t="s">
        <v>6267</v>
      </c>
    </row>
    <row r="1882" spans="1:5">
      <c r="A1882" s="58" t="s">
        <v>9979</v>
      </c>
      <c r="B1882" s="58" t="str">
        <f t="shared" si="61"/>
        <v>AP11030</v>
      </c>
      <c r="C1882" s="35" t="s">
        <v>9980</v>
      </c>
      <c r="D1882" s="35" t="str">
        <f t="shared" si="62"/>
        <v>11030 - HIV Emerg Relief 2 _2004</v>
      </c>
      <c r="E1882" s="35" t="s">
        <v>6267</v>
      </c>
    </row>
    <row r="1883" spans="1:5">
      <c r="A1883" s="58" t="s">
        <v>9981</v>
      </c>
      <c r="B1883" s="58" t="str">
        <f t="shared" si="61"/>
        <v>AP11031</v>
      </c>
      <c r="C1883" s="35" t="s">
        <v>9982</v>
      </c>
      <c r="D1883" s="35" t="str">
        <f t="shared" si="62"/>
        <v>11031 - HOPWA AIDS Housing 6_2004</v>
      </c>
      <c r="E1883" s="35" t="s">
        <v>6267</v>
      </c>
    </row>
    <row r="1884" spans="1:5">
      <c r="A1884" s="58" t="s">
        <v>9983</v>
      </c>
      <c r="B1884" s="58" t="str">
        <f t="shared" si="61"/>
        <v>AP11032</v>
      </c>
      <c r="C1884" s="35" t="s">
        <v>9984</v>
      </c>
      <c r="D1884" s="35" t="str">
        <f t="shared" si="62"/>
        <v>11032 - Healthy Start Initiative 6_2004</v>
      </c>
      <c r="E1884" s="35" t="s">
        <v>6267</v>
      </c>
    </row>
    <row r="1885" spans="1:5">
      <c r="A1885" s="58" t="s">
        <v>9985</v>
      </c>
      <c r="B1885" s="58" t="str">
        <f t="shared" si="61"/>
        <v>AP11033</v>
      </c>
      <c r="C1885" s="35" t="s">
        <v>9986</v>
      </c>
      <c r="D1885" s="35" t="str">
        <f t="shared" si="62"/>
        <v>11033 - TB Prevention and Control 12_2004</v>
      </c>
      <c r="E1885" s="35" t="s">
        <v>6267</v>
      </c>
    </row>
    <row r="1886" spans="1:5">
      <c r="A1886" s="58" t="s">
        <v>9987</v>
      </c>
      <c r="B1886" s="58" t="str">
        <f t="shared" si="61"/>
        <v>AP11034</v>
      </c>
      <c r="C1886" s="35" t="s">
        <v>9988</v>
      </c>
      <c r="D1886" s="35" t="str">
        <f t="shared" si="62"/>
        <v>11034 - Substance Abusse Model Treatment 9_2004</v>
      </c>
      <c r="E1886" s="35" t="s">
        <v>6267</v>
      </c>
    </row>
    <row r="1887" spans="1:5">
      <c r="A1887" s="58" t="s">
        <v>9989</v>
      </c>
      <c r="B1887" s="58" t="str">
        <f t="shared" si="61"/>
        <v>AP11035</v>
      </c>
      <c r="C1887" s="35" t="s">
        <v>9990</v>
      </c>
      <c r="D1887" s="35" t="str">
        <f t="shared" si="62"/>
        <v>11035 - Women &amp; Children Expansion_Enhancement</v>
      </c>
      <c r="E1887" s="35" t="s">
        <v>6267</v>
      </c>
    </row>
    <row r="1888" spans="1:5">
      <c r="A1888" s="58" t="s">
        <v>9991</v>
      </c>
      <c r="B1888" s="58" t="str">
        <f t="shared" si="61"/>
        <v>AP11039</v>
      </c>
      <c r="C1888" s="35" t="s">
        <v>9992</v>
      </c>
      <c r="D1888" s="35" t="str">
        <f t="shared" si="62"/>
        <v>11039 - Drug Free Community Support Program</v>
      </c>
      <c r="E1888" s="35" t="s">
        <v>6267</v>
      </c>
    </row>
    <row r="1889" spans="1:5">
      <c r="A1889" s="568" t="s">
        <v>9993</v>
      </c>
      <c r="B1889" s="58" t="str">
        <f t="shared" si="61"/>
        <v>AP11040</v>
      </c>
      <c r="C1889" s="35" t="s">
        <v>9994</v>
      </c>
      <c r="D1889" s="35" t="str">
        <f t="shared" si="62"/>
        <v>11040 - Police Office of Administrative Operations</v>
      </c>
      <c r="E1889" s="35" t="s">
        <v>6267</v>
      </c>
    </row>
    <row r="1890" spans="1:5">
      <c r="A1890" s="568" t="s">
        <v>9995</v>
      </c>
      <c r="B1890" s="58" t="str">
        <f t="shared" si="61"/>
        <v>AP11041</v>
      </c>
      <c r="C1890" s="35" t="s">
        <v>9996</v>
      </c>
      <c r="D1890" s="35" t="str">
        <f t="shared" si="62"/>
        <v>11041 - Police Technology Bureau</v>
      </c>
      <c r="E1890" s="35" t="s">
        <v>6267</v>
      </c>
    </row>
    <row r="1891" spans="1:5">
      <c r="A1891" s="568" t="s">
        <v>9997</v>
      </c>
      <c r="B1891" s="58" t="str">
        <f t="shared" si="61"/>
        <v>AP11042</v>
      </c>
      <c r="C1891" s="35" t="s">
        <v>9998</v>
      </c>
      <c r="D1891" s="35" t="str">
        <f t="shared" si="62"/>
        <v>11042 - Police Administrative Services Bureau</v>
      </c>
      <c r="E1891" s="35" t="s">
        <v>6267</v>
      </c>
    </row>
    <row r="1892" spans="1:5">
      <c r="A1892" s="58" t="s">
        <v>9999</v>
      </c>
      <c r="B1892" s="58" t="str">
        <f t="shared" si="61"/>
        <v>AP11043</v>
      </c>
      <c r="C1892" s="35" t="s">
        <v>10000</v>
      </c>
      <c r="D1892" s="35" t="str">
        <f t="shared" si="62"/>
        <v>11043 - Auto Theft 17</v>
      </c>
      <c r="E1892" s="35" t="s">
        <v>6267</v>
      </c>
    </row>
    <row r="1893" spans="1:5">
      <c r="A1893" s="58" t="s">
        <v>10001</v>
      </c>
      <c r="B1893" s="58" t="str">
        <f t="shared" si="61"/>
        <v>AP11044</v>
      </c>
      <c r="C1893" s="35" t="s">
        <v>10002</v>
      </c>
      <c r="D1893" s="35" t="str">
        <f t="shared" si="62"/>
        <v>11044 - Western Wayne 2004</v>
      </c>
      <c r="E1893" s="35" t="s">
        <v>6267</v>
      </c>
    </row>
    <row r="1894" spans="1:5">
      <c r="A1894" s="58" t="s">
        <v>10003</v>
      </c>
      <c r="B1894" s="58" t="str">
        <f t="shared" si="61"/>
        <v>AP11045</v>
      </c>
      <c r="C1894" s="35" t="s">
        <v>10004</v>
      </c>
      <c r="D1894" s="35" t="str">
        <f t="shared" si="62"/>
        <v>11045 - Screen Door IX</v>
      </c>
      <c r="E1894" s="35" t="s">
        <v>6267</v>
      </c>
    </row>
    <row r="1895" spans="1:5">
      <c r="A1895" s="58" t="s">
        <v>10005</v>
      </c>
      <c r="B1895" s="58" t="str">
        <f t="shared" si="61"/>
        <v>AP11046</v>
      </c>
      <c r="C1895" s="35" t="s">
        <v>10006</v>
      </c>
      <c r="D1895" s="35" t="str">
        <f t="shared" si="62"/>
        <v>11046 - Child Abuse Year III</v>
      </c>
      <c r="E1895" s="35" t="s">
        <v>6267</v>
      </c>
    </row>
    <row r="1896" spans="1:5">
      <c r="A1896" s="58" t="s">
        <v>10007</v>
      </c>
      <c r="B1896" s="58" t="str">
        <f t="shared" si="61"/>
        <v>AP11047</v>
      </c>
      <c r="C1896" s="35" t="s">
        <v>10008</v>
      </c>
      <c r="D1896" s="35" t="str">
        <f t="shared" si="62"/>
        <v>11047 - Domestic Violence Byrne Grant Year 4</v>
      </c>
      <c r="E1896" s="35" t="s">
        <v>6267</v>
      </c>
    </row>
    <row r="1897" spans="1:5">
      <c r="A1897" s="58" t="s">
        <v>10009</v>
      </c>
      <c r="B1897" s="58" t="str">
        <f t="shared" si="61"/>
        <v>AP11048</v>
      </c>
      <c r="C1897" s="35" t="s">
        <v>10010</v>
      </c>
      <c r="D1897" s="35" t="str">
        <f t="shared" si="62"/>
        <v>11048 - Carjacking Task Force 2004</v>
      </c>
      <c r="E1897" s="35" t="s">
        <v>6267</v>
      </c>
    </row>
    <row r="1898" spans="1:5">
      <c r="A1898" s="58" t="s">
        <v>10011</v>
      </c>
      <c r="B1898" s="58" t="str">
        <f t="shared" si="61"/>
        <v>AP11049</v>
      </c>
      <c r="C1898" s="35" t="s">
        <v>10012</v>
      </c>
      <c r="D1898" s="35" t="str">
        <f t="shared" si="62"/>
        <v>11049 - Bureau of Justice Assistance VIII</v>
      </c>
      <c r="E1898" s="35" t="s">
        <v>6267</v>
      </c>
    </row>
    <row r="1899" spans="1:5">
      <c r="A1899" s="58" t="s">
        <v>10013</v>
      </c>
      <c r="B1899" s="58" t="str">
        <f t="shared" si="61"/>
        <v>AP11050</v>
      </c>
      <c r="C1899" s="35" t="s">
        <v>10014</v>
      </c>
      <c r="D1899" s="35" t="str">
        <f t="shared" si="62"/>
        <v>11050 - Gang Resistance Education and Training 2004</v>
      </c>
      <c r="E1899" s="35" t="s">
        <v>6267</v>
      </c>
    </row>
    <row r="1900" spans="1:5">
      <c r="A1900" s="58" t="s">
        <v>10015</v>
      </c>
      <c r="B1900" s="58" t="str">
        <f t="shared" si="61"/>
        <v>AP11051</v>
      </c>
      <c r="C1900" s="35" t="s">
        <v>10016</v>
      </c>
      <c r="D1900" s="35" t="str">
        <f t="shared" si="62"/>
        <v>11051 - Victim Assistance 2003 2004</v>
      </c>
      <c r="E1900" s="35" t="s">
        <v>6267</v>
      </c>
    </row>
    <row r="1901" spans="1:5">
      <c r="A1901" s="58" t="s">
        <v>10017</v>
      </c>
      <c r="B1901" s="58" t="str">
        <f t="shared" si="61"/>
        <v>AP11054</v>
      </c>
      <c r="C1901" s="35" t="s">
        <v>10018</v>
      </c>
      <c r="D1901" s="35" t="str">
        <f t="shared" si="62"/>
        <v>11054 - Informaton and Assistance 10_03 9_04</v>
      </c>
      <c r="E1901" s="35" t="s">
        <v>6267</v>
      </c>
    </row>
    <row r="1902" spans="1:5">
      <c r="A1902" s="58" t="s">
        <v>10019</v>
      </c>
      <c r="B1902" s="58" t="str">
        <f t="shared" si="61"/>
        <v>AP11058</v>
      </c>
      <c r="C1902" s="35" t="s">
        <v>10020</v>
      </c>
      <c r="D1902" s="35" t="str">
        <f t="shared" si="62"/>
        <v>11058 - Work First Direct Training_11058</v>
      </c>
      <c r="E1902" s="35" t="s">
        <v>6267</v>
      </c>
    </row>
    <row r="1903" spans="1:5">
      <c r="A1903" s="58" t="s">
        <v>10021</v>
      </c>
      <c r="B1903" s="58" t="str">
        <f t="shared" si="61"/>
        <v>AP11060</v>
      </c>
      <c r="C1903" s="35" t="s">
        <v>9721</v>
      </c>
      <c r="D1903" s="35" t="str">
        <f t="shared" si="62"/>
        <v>11060 - Welfare to Work</v>
      </c>
      <c r="E1903" s="35" t="s">
        <v>6267</v>
      </c>
    </row>
    <row r="1904" spans="1:5">
      <c r="A1904" s="58" t="s">
        <v>10022</v>
      </c>
      <c r="B1904" s="58" t="str">
        <f t="shared" si="61"/>
        <v>AP11061</v>
      </c>
      <c r="C1904" s="35" t="s">
        <v>10023</v>
      </c>
      <c r="D1904" s="35" t="str">
        <f t="shared" si="62"/>
        <v>11061 - YO V Program</v>
      </c>
      <c r="E1904" s="35" t="s">
        <v>6267</v>
      </c>
    </row>
    <row r="1905" spans="1:5">
      <c r="A1905" s="58" t="s">
        <v>10024</v>
      </c>
      <c r="B1905" s="58" t="str">
        <f t="shared" si="61"/>
        <v>AP11065</v>
      </c>
      <c r="C1905" s="35" t="s">
        <v>10025</v>
      </c>
      <c r="D1905" s="35" t="str">
        <f t="shared" si="62"/>
        <v>11065 - Employment Services Administration</v>
      </c>
      <c r="E1905" s="35" t="s">
        <v>6267</v>
      </c>
    </row>
    <row r="1906" spans="1:5">
      <c r="A1906" s="58" t="s">
        <v>10026</v>
      </c>
      <c r="B1906" s="58" t="str">
        <f t="shared" si="61"/>
        <v>AP11066</v>
      </c>
      <c r="C1906" s="35" t="s">
        <v>10027</v>
      </c>
      <c r="D1906" s="35" t="str">
        <f t="shared" si="62"/>
        <v>11066 - Re Employment Service Program</v>
      </c>
      <c r="E1906" s="35" t="s">
        <v>6267</v>
      </c>
    </row>
    <row r="1907" spans="1:5">
      <c r="A1907" s="58" t="s">
        <v>10028</v>
      </c>
      <c r="B1907" s="58" t="str">
        <f t="shared" ref="B1907:B1970" si="63">"AP"&amp;A1907</f>
        <v>AP11067</v>
      </c>
      <c r="C1907" s="35" t="s">
        <v>10029</v>
      </c>
      <c r="D1907" s="35" t="str">
        <f t="shared" si="62"/>
        <v>11067 - DWSD Compact_11067</v>
      </c>
      <c r="E1907" s="35" t="s">
        <v>6267</v>
      </c>
    </row>
    <row r="1908" spans="1:5">
      <c r="A1908" s="58" t="s">
        <v>10030</v>
      </c>
      <c r="B1908" s="58" t="str">
        <f t="shared" si="63"/>
        <v>AP11070</v>
      </c>
      <c r="C1908" s="35" t="s">
        <v>10031</v>
      </c>
      <c r="D1908" s="35" t="str">
        <f t="shared" si="62"/>
        <v>11070 - WIA Adult FY 04</v>
      </c>
      <c r="E1908" s="35" t="s">
        <v>6267</v>
      </c>
    </row>
    <row r="1909" spans="1:5">
      <c r="A1909" s="58" t="s">
        <v>10032</v>
      </c>
      <c r="B1909" s="58" t="str">
        <f t="shared" si="63"/>
        <v>AP11072</v>
      </c>
      <c r="C1909" s="35" t="s">
        <v>10033</v>
      </c>
      <c r="D1909" s="35" t="str">
        <f t="shared" si="62"/>
        <v>11072 - WIA Youth in School_11072</v>
      </c>
      <c r="E1909" s="35" t="s">
        <v>6267</v>
      </c>
    </row>
    <row r="1910" spans="1:5">
      <c r="A1910" s="58" t="s">
        <v>10034</v>
      </c>
      <c r="B1910" s="58" t="str">
        <f t="shared" si="63"/>
        <v>AP11073</v>
      </c>
      <c r="C1910" s="35" t="s">
        <v>10035</v>
      </c>
      <c r="D1910" s="35" t="str">
        <f t="shared" si="62"/>
        <v>11073 - WIA Youth Statewide FY 04</v>
      </c>
      <c r="E1910" s="35" t="s">
        <v>6267</v>
      </c>
    </row>
    <row r="1911" spans="1:5">
      <c r="A1911" s="58" t="s">
        <v>10036</v>
      </c>
      <c r="B1911" s="58" t="str">
        <f t="shared" si="63"/>
        <v>AP11074</v>
      </c>
      <c r="C1911" s="35" t="s">
        <v>10037</v>
      </c>
      <c r="D1911" s="35" t="str">
        <f t="shared" si="62"/>
        <v>11074 - WIA Administration_11074</v>
      </c>
      <c r="E1911" s="35" t="s">
        <v>6267</v>
      </c>
    </row>
    <row r="1912" spans="1:5">
      <c r="A1912" s="58" t="s">
        <v>10038</v>
      </c>
      <c r="B1912" s="58" t="str">
        <f t="shared" si="63"/>
        <v>AP11075</v>
      </c>
      <c r="C1912" s="35" t="s">
        <v>10039</v>
      </c>
      <c r="D1912" s="35" t="str">
        <f t="shared" si="62"/>
        <v>11075 - WIA Statewide Activity</v>
      </c>
      <c r="E1912" s="35" t="s">
        <v>6267</v>
      </c>
    </row>
    <row r="1913" spans="1:5">
      <c r="A1913" s="58" t="s">
        <v>10040</v>
      </c>
      <c r="B1913" s="58" t="str">
        <f t="shared" si="63"/>
        <v>AP11076</v>
      </c>
      <c r="C1913" s="35" t="s">
        <v>10041</v>
      </c>
      <c r="D1913" s="35" t="str">
        <f t="shared" si="62"/>
        <v>11076 - Reed _ One Stop Delivery Program</v>
      </c>
      <c r="E1913" s="35" t="s">
        <v>6267</v>
      </c>
    </row>
    <row r="1914" spans="1:5">
      <c r="A1914" s="58" t="s">
        <v>10042</v>
      </c>
      <c r="B1914" s="58" t="str">
        <f t="shared" si="63"/>
        <v>AP11077</v>
      </c>
      <c r="C1914" s="35" t="s">
        <v>10043</v>
      </c>
      <c r="D1914" s="35" t="str">
        <f t="shared" si="62"/>
        <v>11077 - Reed _ WIA Adult</v>
      </c>
      <c r="E1914" s="35" t="s">
        <v>6267</v>
      </c>
    </row>
    <row r="1915" spans="1:5">
      <c r="A1915" s="58" t="s">
        <v>10044</v>
      </c>
      <c r="B1915" s="58" t="str">
        <f t="shared" si="63"/>
        <v>AP11078</v>
      </c>
      <c r="C1915" s="35" t="s">
        <v>10045</v>
      </c>
      <c r="D1915" s="35" t="str">
        <f t="shared" si="62"/>
        <v>11078 - Reed _ Work First Program</v>
      </c>
      <c r="E1915" s="35" t="s">
        <v>6267</v>
      </c>
    </row>
    <row r="1916" spans="1:5">
      <c r="A1916" s="58" t="s">
        <v>10046</v>
      </c>
      <c r="B1916" s="58" t="str">
        <f t="shared" si="63"/>
        <v>AP11082</v>
      </c>
      <c r="C1916" s="35" t="s">
        <v>10047</v>
      </c>
      <c r="D1916" s="35" t="str">
        <f t="shared" si="62"/>
        <v>11082 - Job# 60584</v>
      </c>
      <c r="E1916" s="35" t="s">
        <v>6267</v>
      </c>
    </row>
    <row r="1917" spans="1:5">
      <c r="A1917" s="58" t="s">
        <v>10048</v>
      </c>
      <c r="B1917" s="58" t="str">
        <f t="shared" si="63"/>
        <v>AP11083</v>
      </c>
      <c r="C1917" s="35" t="s">
        <v>10049</v>
      </c>
      <c r="D1917" s="35" t="str">
        <f t="shared" si="62"/>
        <v>11083 - Job# 60583</v>
      </c>
      <c r="E1917" s="35" t="s">
        <v>6267</v>
      </c>
    </row>
    <row r="1918" spans="1:5">
      <c r="A1918" s="58" t="s">
        <v>10050</v>
      </c>
      <c r="B1918" s="58" t="str">
        <f t="shared" si="63"/>
        <v>AP11101</v>
      </c>
      <c r="C1918" s="35" t="s">
        <v>10051</v>
      </c>
      <c r="D1918" s="35" t="str">
        <f t="shared" si="62"/>
        <v>11101 - State Domestic Preparedness Equipment Grant</v>
      </c>
      <c r="E1918" s="35" t="s">
        <v>6267</v>
      </c>
    </row>
    <row r="1919" spans="1:5">
      <c r="A1919" s="58" t="s">
        <v>10052</v>
      </c>
      <c r="B1919" s="58" t="str">
        <f t="shared" si="63"/>
        <v>AP11102</v>
      </c>
      <c r="C1919" s="35" t="s">
        <v>10053</v>
      </c>
      <c r="D1919" s="35" t="str">
        <f t="shared" si="62"/>
        <v>11102 - Adult Accessibility Issue FY04</v>
      </c>
      <c r="E1919" s="35" t="s">
        <v>6267</v>
      </c>
    </row>
    <row r="1920" spans="1:5">
      <c r="A1920" s="58" t="s">
        <v>10054</v>
      </c>
      <c r="B1920" s="58" t="str">
        <f t="shared" si="63"/>
        <v>AP11103</v>
      </c>
      <c r="C1920" s="35" t="s">
        <v>10055</v>
      </c>
      <c r="D1920" s="35" t="str">
        <f t="shared" si="62"/>
        <v>11103 - Enhanced Mobility FY04</v>
      </c>
      <c r="E1920" s="35" t="s">
        <v>6267</v>
      </c>
    </row>
    <row r="1921" spans="1:5">
      <c r="A1921" s="58" t="s">
        <v>10056</v>
      </c>
      <c r="B1921" s="58" t="str">
        <f t="shared" si="63"/>
        <v>AP11104</v>
      </c>
      <c r="C1921" s="35" t="s">
        <v>10057</v>
      </c>
      <c r="D1921" s="35" t="str">
        <f t="shared" si="62"/>
        <v>11104 - WIA Incumbent Worker FY04</v>
      </c>
      <c r="E1921" s="35" t="s">
        <v>6267</v>
      </c>
    </row>
    <row r="1922" spans="1:5">
      <c r="A1922" s="58" t="s">
        <v>10058</v>
      </c>
      <c r="B1922" s="58" t="str">
        <f t="shared" si="63"/>
        <v>AP11107</v>
      </c>
      <c r="C1922" s="35" t="s">
        <v>10059</v>
      </c>
      <c r="D1922" s="35" t="str">
        <f t="shared" si="62"/>
        <v>11107 - Reed Act Accessibility Grant FY 03</v>
      </c>
      <c r="E1922" s="35" t="s">
        <v>6267</v>
      </c>
    </row>
    <row r="1923" spans="1:5">
      <c r="A1923" s="58" t="s">
        <v>10060</v>
      </c>
      <c r="B1923" s="58" t="str">
        <f t="shared" si="63"/>
        <v>AP11108</v>
      </c>
      <c r="C1923" s="35" t="s">
        <v>10061</v>
      </c>
      <c r="D1923" s="35" t="str">
        <f t="shared" si="62"/>
        <v>11108 - NAFTA TAA</v>
      </c>
      <c r="E1923" s="35" t="s">
        <v>6267</v>
      </c>
    </row>
    <row r="1924" spans="1:5">
      <c r="A1924" s="58" t="s">
        <v>10062</v>
      </c>
      <c r="B1924" s="58" t="str">
        <f t="shared" si="63"/>
        <v>AP11109</v>
      </c>
      <c r="C1924" s="35" t="s">
        <v>10063</v>
      </c>
      <c r="D1924" s="35" t="str">
        <f t="shared" ref="D1924:D1987" si="64">A1924&amp;" - "&amp;C1924</f>
        <v>11109 - Transitional Adjustment Assistance (TAA)</v>
      </c>
      <c r="E1924" s="35" t="s">
        <v>6267</v>
      </c>
    </row>
    <row r="1925" spans="1:5">
      <c r="A1925" s="568" t="s">
        <v>10064</v>
      </c>
      <c r="B1925" s="58" t="str">
        <f t="shared" si="63"/>
        <v>AP11110</v>
      </c>
      <c r="C1925" s="35" t="s">
        <v>10065</v>
      </c>
      <c r="D1925" s="35" t="str">
        <f t="shared" si="64"/>
        <v>11110 - BSEED Property Maintenance</v>
      </c>
      <c r="E1925" s="35" t="s">
        <v>6267</v>
      </c>
    </row>
    <row r="1926" spans="1:5">
      <c r="A1926" s="58" t="s">
        <v>10066</v>
      </c>
      <c r="B1926" s="58" t="str">
        <f t="shared" si="63"/>
        <v>AP11117</v>
      </c>
      <c r="C1926" s="35" t="s">
        <v>10067</v>
      </c>
      <c r="D1926" s="35" t="str">
        <f t="shared" si="64"/>
        <v>11117 - Restoration of Peterson Playfield</v>
      </c>
      <c r="E1926" s="35" t="s">
        <v>6267</v>
      </c>
    </row>
    <row r="1927" spans="1:5">
      <c r="A1927" s="58" t="s">
        <v>10068</v>
      </c>
      <c r="B1927" s="58" t="str">
        <f t="shared" si="63"/>
        <v>AP11118</v>
      </c>
      <c r="C1927" s="35" t="s">
        <v>10069</v>
      </c>
      <c r="D1927" s="35" t="str">
        <f t="shared" si="64"/>
        <v>11118 - Blue Heron Lagoon Natural Area Restoration Grant</v>
      </c>
      <c r="E1927" s="35" t="s">
        <v>6267</v>
      </c>
    </row>
    <row r="1928" spans="1:5">
      <c r="A1928" s="568" t="s">
        <v>10070</v>
      </c>
      <c r="B1928" s="58" t="str">
        <f t="shared" si="63"/>
        <v>AP11119</v>
      </c>
      <c r="C1928" s="35" t="s">
        <v>10071</v>
      </c>
      <c r="D1928" s="35" t="str">
        <f t="shared" si="64"/>
        <v>11119 - WAT Water Bond Fund Series 2003</v>
      </c>
      <c r="E1928" s="35" t="s">
        <v>6267</v>
      </c>
    </row>
    <row r="1929" spans="1:5">
      <c r="A1929" s="58" t="s">
        <v>10072</v>
      </c>
      <c r="B1929" s="58" t="str">
        <f t="shared" si="63"/>
        <v>AP11126</v>
      </c>
      <c r="C1929" s="35" t="s">
        <v>10073</v>
      </c>
      <c r="D1929" s="35" t="str">
        <f t="shared" si="64"/>
        <v>11126 - MWA Accessibility</v>
      </c>
      <c r="E1929" s="35" t="s">
        <v>6267</v>
      </c>
    </row>
    <row r="1930" spans="1:5">
      <c r="A1930" s="58" t="s">
        <v>10074</v>
      </c>
      <c r="B1930" s="58" t="str">
        <f t="shared" si="63"/>
        <v>AP11129</v>
      </c>
      <c r="C1930" s="35" t="s">
        <v>10075</v>
      </c>
      <c r="D1930" s="35" t="str">
        <f t="shared" si="64"/>
        <v>11129 - Emmanuel House Recovery Program</v>
      </c>
      <c r="E1930" s="35" t="s">
        <v>6267</v>
      </c>
    </row>
    <row r="1931" spans="1:5">
      <c r="A1931" s="58" t="s">
        <v>10076</v>
      </c>
      <c r="B1931" s="58" t="str">
        <f t="shared" si="63"/>
        <v>AP11130</v>
      </c>
      <c r="C1931" s="35" t="s">
        <v>10077</v>
      </c>
      <c r="D1931" s="35" t="str">
        <f t="shared" si="64"/>
        <v>11130 - Adult Disability Grant</v>
      </c>
      <c r="E1931" s="35" t="s">
        <v>6267</v>
      </c>
    </row>
    <row r="1932" spans="1:5">
      <c r="A1932" s="58" t="s">
        <v>10078</v>
      </c>
      <c r="B1932" s="58" t="str">
        <f t="shared" si="63"/>
        <v>AP11134</v>
      </c>
      <c r="C1932" s="35" t="s">
        <v>10079</v>
      </c>
      <c r="D1932" s="35" t="str">
        <f t="shared" si="64"/>
        <v>11134 - Office of Neighborhood Development</v>
      </c>
      <c r="E1932" s="35" t="s">
        <v>6267</v>
      </c>
    </row>
    <row r="1933" spans="1:5">
      <c r="A1933" s="58" t="s">
        <v>10080</v>
      </c>
      <c r="B1933" s="58" t="str">
        <f t="shared" si="63"/>
        <v>AP11137</v>
      </c>
      <c r="C1933" s="35" t="s">
        <v>10081</v>
      </c>
      <c r="D1933" s="35" t="str">
        <f t="shared" si="64"/>
        <v>11137 - Drug Free Community Support Program 9_2004</v>
      </c>
      <c r="E1933" s="35" t="s">
        <v>6267</v>
      </c>
    </row>
    <row r="1934" spans="1:5">
      <c r="A1934" s="58" t="s">
        <v>10082</v>
      </c>
      <c r="B1934" s="58" t="str">
        <f t="shared" si="63"/>
        <v>AP11138</v>
      </c>
      <c r="C1934" s="35" t="s">
        <v>10083</v>
      </c>
      <c r="D1934" s="35" t="str">
        <f t="shared" si="64"/>
        <v>11138 - WIA Statewide GF_GP FY</v>
      </c>
      <c r="E1934" s="35" t="s">
        <v>6267</v>
      </c>
    </row>
    <row r="1935" spans="1:5">
      <c r="A1935" s="58" t="s">
        <v>10084</v>
      </c>
      <c r="B1935" s="58" t="str">
        <f t="shared" si="63"/>
        <v>AP11139</v>
      </c>
      <c r="C1935" s="35" t="s">
        <v>10085</v>
      </c>
      <c r="D1935" s="35" t="str">
        <f t="shared" si="64"/>
        <v>11139 - Human Rights Grants</v>
      </c>
      <c r="E1935" s="35" t="s">
        <v>6267</v>
      </c>
    </row>
    <row r="1936" spans="1:5">
      <c r="A1936" s="58" t="s">
        <v>10086</v>
      </c>
      <c r="B1936" s="58" t="str">
        <f t="shared" si="63"/>
        <v>AP11144</v>
      </c>
      <c r="C1936" s="35" t="s">
        <v>10087</v>
      </c>
      <c r="D1936" s="35" t="str">
        <f t="shared" si="64"/>
        <v>11144 - Michigan Public Service Commission Fund (MPSC) _ Winter Warmth Project</v>
      </c>
      <c r="E1936" s="35" t="s">
        <v>6267</v>
      </c>
    </row>
    <row r="1937" spans="1:5">
      <c r="A1937" s="58" t="s">
        <v>10088</v>
      </c>
      <c r="B1937" s="58" t="str">
        <f t="shared" si="63"/>
        <v>AP11145</v>
      </c>
      <c r="C1937" s="35" t="s">
        <v>10089</v>
      </c>
      <c r="D1937" s="35" t="str">
        <f t="shared" si="64"/>
        <v>11145 - Michigan Public Service Commission Fund (MPSC) _ Emergency Energy Assistance</v>
      </c>
      <c r="E1937" s="35" t="s">
        <v>6267</v>
      </c>
    </row>
    <row r="1938" spans="1:5">
      <c r="A1938" s="58" t="s">
        <v>10090</v>
      </c>
      <c r="B1938" s="58" t="str">
        <f t="shared" si="63"/>
        <v>AP11148</v>
      </c>
      <c r="C1938" s="35" t="s">
        <v>10091</v>
      </c>
      <c r="D1938" s="35" t="str">
        <f t="shared" si="64"/>
        <v>11148 - 2003 Recreation Grants Program Grant</v>
      </c>
      <c r="E1938" s="35" t="s">
        <v>6267</v>
      </c>
    </row>
    <row r="1939" spans="1:5">
      <c r="A1939" s="58" t="s">
        <v>10092</v>
      </c>
      <c r="B1939" s="58" t="str">
        <f t="shared" si="63"/>
        <v>AP11150</v>
      </c>
      <c r="C1939" s="35" t="s">
        <v>10093</v>
      </c>
      <c r="D1939" s="35" t="str">
        <f t="shared" si="64"/>
        <v>11150 - Property Management</v>
      </c>
      <c r="E1939" s="35" t="s">
        <v>6267</v>
      </c>
    </row>
    <row r="1940" spans="1:5">
      <c r="A1940" s="568" t="s">
        <v>10094</v>
      </c>
      <c r="B1940" s="58" t="str">
        <f t="shared" si="63"/>
        <v>AP11159</v>
      </c>
      <c r="C1940" s="35" t="s">
        <v>10095</v>
      </c>
      <c r="D1940" s="35" t="str">
        <f t="shared" si="64"/>
        <v>11159 - DAH Blight Violation Adjudication</v>
      </c>
      <c r="E1940" s="35" t="s">
        <v>6267</v>
      </c>
    </row>
    <row r="1941" spans="1:5">
      <c r="A1941" s="58" t="s">
        <v>10096</v>
      </c>
      <c r="B1941" s="58" t="str">
        <f t="shared" si="63"/>
        <v>AP11160</v>
      </c>
      <c r="C1941" s="35" t="s">
        <v>10097</v>
      </c>
      <c r="D1941" s="35" t="str">
        <f t="shared" si="64"/>
        <v>11160 - Successful Accountability For Evaluating Teenaged Youth</v>
      </c>
      <c r="E1941" s="35" t="s">
        <v>6267</v>
      </c>
    </row>
    <row r="1942" spans="1:5">
      <c r="A1942" s="58" t="s">
        <v>10098</v>
      </c>
      <c r="B1942" s="58" t="str">
        <f t="shared" si="63"/>
        <v>AP11162</v>
      </c>
      <c r="C1942" s="35" t="s">
        <v>10099</v>
      </c>
      <c r="D1942" s="35" t="str">
        <f t="shared" si="64"/>
        <v>11162 - Campbell Academic Services</v>
      </c>
      <c r="E1942" s="35" t="s">
        <v>6267</v>
      </c>
    </row>
    <row r="1943" spans="1:5">
      <c r="A1943" s="568" t="s">
        <v>10100</v>
      </c>
      <c r="B1943" s="58" t="str">
        <f t="shared" si="63"/>
        <v>AP11164</v>
      </c>
      <c r="C1943" s="35" t="s">
        <v>10101</v>
      </c>
      <c r="D1943" s="35" t="str">
        <f t="shared" si="64"/>
        <v>11164 - HRD City Year</v>
      </c>
      <c r="E1943" s="35" t="s">
        <v>6267</v>
      </c>
    </row>
    <row r="1944" spans="1:5">
      <c r="A1944" s="58" t="s">
        <v>10102</v>
      </c>
      <c r="B1944" s="58" t="str">
        <f t="shared" si="63"/>
        <v>AP11166</v>
      </c>
      <c r="C1944" s="35" t="s">
        <v>10103</v>
      </c>
      <c r="D1944" s="35" t="str">
        <f t="shared" si="64"/>
        <v>11166 - Detroit Working For Environmental</v>
      </c>
      <c r="E1944" s="35" t="s">
        <v>6267</v>
      </c>
    </row>
    <row r="1945" spans="1:5">
      <c r="A1945" s="568" t="s">
        <v>10104</v>
      </c>
      <c r="B1945" s="58" t="str">
        <f t="shared" si="63"/>
        <v>AP11167</v>
      </c>
      <c r="C1945" s="35" t="s">
        <v>10105</v>
      </c>
      <c r="D1945" s="35" t="str">
        <f t="shared" si="64"/>
        <v>11167 - HRD Greening of Detroit</v>
      </c>
      <c r="E1945" s="35" t="s">
        <v>6267</v>
      </c>
    </row>
    <row r="1946" spans="1:5">
      <c r="A1946" s="58" t="s">
        <v>10106</v>
      </c>
      <c r="B1946" s="58" t="str">
        <f t="shared" si="63"/>
        <v>AP11168</v>
      </c>
      <c r="C1946" s="35" t="s">
        <v>10107</v>
      </c>
      <c r="D1946" s="35" t="str">
        <f t="shared" si="64"/>
        <v>11168 - Mediation Service of NRC</v>
      </c>
      <c r="E1946" s="35" t="s">
        <v>6267</v>
      </c>
    </row>
    <row r="1947" spans="1:5">
      <c r="A1947" s="58" t="s">
        <v>10108</v>
      </c>
      <c r="B1947" s="58" t="str">
        <f t="shared" si="63"/>
        <v>AP11172</v>
      </c>
      <c r="C1947" s="35" t="s">
        <v>10109</v>
      </c>
      <c r="D1947" s="35" t="str">
        <f t="shared" si="64"/>
        <v>11172 - Twenty First Century Sisterhood</v>
      </c>
      <c r="E1947" s="35" t="s">
        <v>6267</v>
      </c>
    </row>
    <row r="1948" spans="1:5">
      <c r="A1948" s="58" t="s">
        <v>10110</v>
      </c>
      <c r="B1948" s="58" t="str">
        <f t="shared" si="63"/>
        <v>AP11176</v>
      </c>
      <c r="C1948" s="35" t="s">
        <v>10111</v>
      </c>
      <c r="D1948" s="35" t="str">
        <f t="shared" si="64"/>
        <v>11176 - Grants Acquisition Office</v>
      </c>
      <c r="E1948" s="35" t="s">
        <v>6267</v>
      </c>
    </row>
    <row r="1949" spans="1:5">
      <c r="A1949" s="58" t="s">
        <v>10112</v>
      </c>
      <c r="B1949" s="58" t="str">
        <f t="shared" si="63"/>
        <v>AP11177</v>
      </c>
      <c r="C1949" s="35" t="s">
        <v>10113</v>
      </c>
      <c r="D1949" s="35" t="str">
        <f t="shared" si="64"/>
        <v>11177 - Program Management Office</v>
      </c>
      <c r="E1949" s="35" t="s">
        <v>6267</v>
      </c>
    </row>
    <row r="1950" spans="1:5">
      <c r="A1950" s="58" t="s">
        <v>10114</v>
      </c>
      <c r="B1950" s="58" t="str">
        <f t="shared" si="63"/>
        <v>AP11178</v>
      </c>
      <c r="C1950" s="35" t="s">
        <v>10115</v>
      </c>
      <c r="D1950" s="35" t="str">
        <f t="shared" si="64"/>
        <v>11178 - Job # 53783</v>
      </c>
      <c r="E1950" s="35" t="s">
        <v>6267</v>
      </c>
    </row>
    <row r="1951" spans="1:5">
      <c r="A1951" s="58" t="s">
        <v>10116</v>
      </c>
      <c r="B1951" s="58" t="str">
        <f t="shared" si="63"/>
        <v>AP11179</v>
      </c>
      <c r="C1951" s="35" t="s">
        <v>10117</v>
      </c>
      <c r="D1951" s="35" t="str">
        <f t="shared" si="64"/>
        <v>11179 - Youth Opportunity Movement Program 2003</v>
      </c>
      <c r="E1951" s="35" t="s">
        <v>6267</v>
      </c>
    </row>
    <row r="1952" spans="1:5">
      <c r="A1952" s="568" t="s">
        <v>10118</v>
      </c>
      <c r="B1952" s="58" t="str">
        <f t="shared" si="63"/>
        <v>AP11180</v>
      </c>
      <c r="C1952" s="35" t="s">
        <v>10119</v>
      </c>
      <c r="D1952" s="35" t="str">
        <f t="shared" si="64"/>
        <v>11180 - Elections Voter Education Donations.</v>
      </c>
      <c r="E1952" s="35" t="s">
        <v>6267</v>
      </c>
    </row>
    <row r="1953" spans="1:5">
      <c r="A1953" s="58" t="s">
        <v>10120</v>
      </c>
      <c r="B1953" s="58" t="str">
        <f t="shared" si="63"/>
        <v>AP11181</v>
      </c>
      <c r="C1953" s="35" t="s">
        <v>10121</v>
      </c>
      <c r="D1953" s="35" t="str">
        <f t="shared" si="64"/>
        <v>11181 - Employment &amp; Training Work First Program FY 2002</v>
      </c>
      <c r="E1953" s="35" t="s">
        <v>6267</v>
      </c>
    </row>
    <row r="1954" spans="1:5">
      <c r="A1954" s="58" t="s">
        <v>10122</v>
      </c>
      <c r="B1954" s="58" t="str">
        <f t="shared" si="63"/>
        <v>AP11182</v>
      </c>
      <c r="C1954" s="35" t="s">
        <v>10123</v>
      </c>
      <c r="D1954" s="35" t="str">
        <f t="shared" si="64"/>
        <v>11182 - Empowerment</v>
      </c>
      <c r="E1954" s="35" t="s">
        <v>6267</v>
      </c>
    </row>
    <row r="1955" spans="1:5">
      <c r="A1955" s="58" t="s">
        <v>10124</v>
      </c>
      <c r="B1955" s="58" t="str">
        <f t="shared" si="63"/>
        <v>AP11184</v>
      </c>
      <c r="C1955" s="35" t="s">
        <v>10125</v>
      </c>
      <c r="D1955" s="35" t="str">
        <f t="shared" si="64"/>
        <v>11184 - Human Services Youth Division S.T.E.P.S. Program</v>
      </c>
      <c r="E1955" s="35" t="s">
        <v>6267</v>
      </c>
    </row>
    <row r="1956" spans="1:5">
      <c r="A1956" s="58" t="s">
        <v>10126</v>
      </c>
      <c r="B1956" s="58" t="str">
        <f t="shared" si="63"/>
        <v>AP11186</v>
      </c>
      <c r="C1956" s="35" t="s">
        <v>10127</v>
      </c>
      <c r="D1956" s="35" t="str">
        <f t="shared" si="64"/>
        <v>11186 - Drug Recovery Project Partnership</v>
      </c>
      <c r="E1956" s="35" t="s">
        <v>6267</v>
      </c>
    </row>
    <row r="1957" spans="1:5">
      <c r="A1957" s="58" t="s">
        <v>10128</v>
      </c>
      <c r="B1957" s="58" t="str">
        <f t="shared" si="63"/>
        <v>AP11187</v>
      </c>
      <c r="C1957" s="35" t="s">
        <v>10129</v>
      </c>
      <c r="D1957" s="35" t="str">
        <f t="shared" si="64"/>
        <v>11187 - Ford Auditorium Removal</v>
      </c>
      <c r="E1957" s="35" t="s">
        <v>6267</v>
      </c>
    </row>
    <row r="1958" spans="1:5">
      <c r="A1958" s="568" t="s">
        <v>10130</v>
      </c>
      <c r="B1958" s="58" t="str">
        <f t="shared" si="63"/>
        <v>AP11188</v>
      </c>
      <c r="C1958" s="35" t="s">
        <v>10131</v>
      </c>
      <c r="D1958" s="35" t="str">
        <f t="shared" si="64"/>
        <v>11188 - HRD Low and Moderate Income Housing</v>
      </c>
      <c r="E1958" s="35" t="s">
        <v>6267</v>
      </c>
    </row>
    <row r="1959" spans="1:5">
      <c r="A1959" s="568" t="s">
        <v>10132</v>
      </c>
      <c r="B1959" s="58" t="str">
        <f t="shared" si="63"/>
        <v>AP11194</v>
      </c>
      <c r="C1959" s="35" t="s">
        <v>10133</v>
      </c>
      <c r="D1959" s="35" t="str">
        <f t="shared" si="64"/>
        <v>11194 - 36th District Court - Drug Court</v>
      </c>
      <c r="E1959" s="35" t="s">
        <v>6267</v>
      </c>
    </row>
    <row r="1960" spans="1:5">
      <c r="A1960" s="568" t="s">
        <v>10134</v>
      </c>
      <c r="B1960" s="58" t="str">
        <f t="shared" si="63"/>
        <v>AP11195</v>
      </c>
      <c r="C1960" s="35" t="s">
        <v>10135</v>
      </c>
      <c r="D1960" s="35" t="str">
        <f t="shared" si="64"/>
        <v>11195 - OAG Risk Management Council</v>
      </c>
      <c r="E1960" s="35" t="s">
        <v>6267</v>
      </c>
    </row>
    <row r="1961" spans="1:5">
      <c r="A1961" s="58" t="s">
        <v>10136</v>
      </c>
      <c r="B1961" s="58" t="str">
        <f t="shared" si="63"/>
        <v>AP11287</v>
      </c>
      <c r="C1961" s="35" t="s">
        <v>10137</v>
      </c>
      <c r="D1961" s="35" t="str">
        <f t="shared" si="64"/>
        <v>11287 - Eastside Industrial Council</v>
      </c>
      <c r="E1961" s="35" t="s">
        <v>6267</v>
      </c>
    </row>
    <row r="1962" spans="1:5">
      <c r="A1962" s="58" t="s">
        <v>10138</v>
      </c>
      <c r="B1962" s="58" t="str">
        <f t="shared" si="63"/>
        <v>AP11288</v>
      </c>
      <c r="C1962" s="35" t="s">
        <v>10139</v>
      </c>
      <c r="D1962" s="35" t="str">
        <f t="shared" si="64"/>
        <v>11288 - ICLL Industrial Park</v>
      </c>
      <c r="E1962" s="35" t="s">
        <v>6267</v>
      </c>
    </row>
    <row r="1963" spans="1:5">
      <c r="A1963" s="58" t="s">
        <v>10140</v>
      </c>
      <c r="B1963" s="58" t="str">
        <f t="shared" si="63"/>
        <v>AP11289</v>
      </c>
      <c r="C1963" s="35" t="s">
        <v>10141</v>
      </c>
      <c r="D1963" s="35" t="str">
        <f t="shared" si="64"/>
        <v>11289 - Michigan Avenue Business Assoc</v>
      </c>
      <c r="E1963" s="35" t="s">
        <v>6267</v>
      </c>
    </row>
    <row r="1964" spans="1:5">
      <c r="A1964" s="58" t="s">
        <v>10142</v>
      </c>
      <c r="B1964" s="58" t="str">
        <f t="shared" si="63"/>
        <v>AP11290</v>
      </c>
      <c r="C1964" s="35" t="s">
        <v>10143</v>
      </c>
      <c r="D1964" s="35" t="str">
        <f t="shared" si="64"/>
        <v>11290 - Open Hand Comm Dev Non_Profit</v>
      </c>
      <c r="E1964" s="35" t="s">
        <v>6267</v>
      </c>
    </row>
    <row r="1965" spans="1:5">
      <c r="A1965" s="568" t="s">
        <v>10144</v>
      </c>
      <c r="B1965" s="58" t="str">
        <f t="shared" si="63"/>
        <v>AP11291</v>
      </c>
      <c r="C1965" s="35" t="s">
        <v>10145</v>
      </c>
      <c r="D1965" s="35" t="str">
        <f t="shared" si="64"/>
        <v>11291 - HRD Riverbend Community Association</v>
      </c>
      <c r="E1965" s="35" t="s">
        <v>6267</v>
      </c>
    </row>
    <row r="1966" spans="1:5">
      <c r="A1966" s="58" t="s">
        <v>10146</v>
      </c>
      <c r="B1966" s="58" t="str">
        <f t="shared" si="63"/>
        <v>AP11292</v>
      </c>
      <c r="C1966" s="35" t="s">
        <v>10147</v>
      </c>
      <c r="D1966" s="35" t="str">
        <f t="shared" si="64"/>
        <v>11292 - Care First Comm Health</v>
      </c>
      <c r="E1966" s="35" t="s">
        <v>6267</v>
      </c>
    </row>
    <row r="1967" spans="1:5">
      <c r="A1967" s="58" t="s">
        <v>10148</v>
      </c>
      <c r="B1967" s="58" t="str">
        <f t="shared" si="63"/>
        <v>AP11293</v>
      </c>
      <c r="C1967" s="35" t="s">
        <v>10149</v>
      </c>
      <c r="D1967" s="35" t="str">
        <f t="shared" si="64"/>
        <v>11293 - Chosen Generation Center</v>
      </c>
      <c r="E1967" s="35" t="s">
        <v>6267</v>
      </c>
    </row>
    <row r="1968" spans="1:5">
      <c r="A1968" s="58" t="s">
        <v>10150</v>
      </c>
      <c r="B1968" s="58" t="str">
        <f t="shared" si="63"/>
        <v>AP11294</v>
      </c>
      <c r="C1968" s="35" t="s">
        <v>10151</v>
      </c>
      <c r="D1968" s="35" t="str">
        <f t="shared" si="64"/>
        <v>11294 - Destiny &amp; Purpose Comm Out Reach</v>
      </c>
      <c r="E1968" s="35" t="s">
        <v>6267</v>
      </c>
    </row>
    <row r="1969" spans="1:5">
      <c r="A1969" s="58" t="s">
        <v>10152</v>
      </c>
      <c r="B1969" s="58" t="str">
        <f t="shared" si="63"/>
        <v>AP11295</v>
      </c>
      <c r="C1969" s="35" t="s">
        <v>10153</v>
      </c>
      <c r="D1969" s="35" t="str">
        <f t="shared" si="64"/>
        <v>11295 - Independent Living Housing</v>
      </c>
      <c r="E1969" s="35" t="s">
        <v>6267</v>
      </c>
    </row>
    <row r="1970" spans="1:5">
      <c r="A1970" s="58" t="s">
        <v>10154</v>
      </c>
      <c r="B1970" s="58" t="str">
        <f t="shared" si="63"/>
        <v>AP11296</v>
      </c>
      <c r="C1970" s="35" t="s">
        <v>10155</v>
      </c>
      <c r="D1970" s="35" t="str">
        <f t="shared" si="64"/>
        <v>11296 - Partnership for a Drug Free Detroit_</v>
      </c>
      <c r="E1970" s="35" t="s">
        <v>6267</v>
      </c>
    </row>
    <row r="1971" spans="1:5">
      <c r="A1971" s="58" t="s">
        <v>10156</v>
      </c>
      <c r="B1971" s="58" t="str">
        <f t="shared" ref="B1971:B2034" si="65">"AP"&amp;A1971</f>
        <v>AP11297</v>
      </c>
      <c r="C1971" s="35" t="s">
        <v>10157</v>
      </c>
      <c r="D1971" s="35" t="str">
        <f t="shared" si="64"/>
        <v>11297 - Rehab Institute of MI Pioneers for Peace</v>
      </c>
      <c r="E1971" s="35" t="s">
        <v>6267</v>
      </c>
    </row>
    <row r="1972" spans="1:5">
      <c r="A1972" s="58" t="s">
        <v>10158</v>
      </c>
      <c r="B1972" s="58" t="str">
        <f t="shared" si="65"/>
        <v>AP11298</v>
      </c>
      <c r="C1972" s="35" t="s">
        <v>10159</v>
      </c>
      <c r="D1972" s="35" t="str">
        <f t="shared" si="64"/>
        <v>11298 - Van Club Association of MI</v>
      </c>
      <c r="E1972" s="35" t="s">
        <v>6267</v>
      </c>
    </row>
    <row r="1973" spans="1:5">
      <c r="A1973" s="58" t="s">
        <v>10160</v>
      </c>
      <c r="B1973" s="58" t="str">
        <f t="shared" si="65"/>
        <v>AP11299</v>
      </c>
      <c r="C1973" s="35" t="s">
        <v>10161</v>
      </c>
      <c r="D1973" s="35" t="str">
        <f t="shared" si="64"/>
        <v>11299 - Visiting Nurse Association</v>
      </c>
      <c r="E1973" s="35" t="s">
        <v>6267</v>
      </c>
    </row>
    <row r="1974" spans="1:5">
      <c r="A1974" s="58" t="s">
        <v>10162</v>
      </c>
      <c r="B1974" s="58" t="str">
        <f t="shared" si="65"/>
        <v>AP11300</v>
      </c>
      <c r="C1974" s="35" t="s">
        <v>10163</v>
      </c>
      <c r="D1974" s="35" t="str">
        <f t="shared" si="64"/>
        <v>11300 - Targeted Minor Home Repair</v>
      </c>
      <c r="E1974" s="35" t="s">
        <v>6267</v>
      </c>
    </row>
    <row r="1975" spans="1:5">
      <c r="A1975" s="58" t="s">
        <v>10164</v>
      </c>
      <c r="B1975" s="58" t="str">
        <f t="shared" si="65"/>
        <v>AP11302</v>
      </c>
      <c r="C1975" s="35" t="s">
        <v>10165</v>
      </c>
      <c r="D1975" s="35" t="str">
        <f t="shared" si="64"/>
        <v>11302 - ONCR Project</v>
      </c>
      <c r="E1975" s="35" t="s">
        <v>6267</v>
      </c>
    </row>
    <row r="1976" spans="1:5">
      <c r="A1976" s="568" t="s">
        <v>10166</v>
      </c>
      <c r="B1976" s="58" t="str">
        <f t="shared" si="65"/>
        <v>AP11317</v>
      </c>
      <c r="C1976" s="35" t="s">
        <v>10167</v>
      </c>
      <c r="D1976" s="35" t="str">
        <f t="shared" si="64"/>
        <v>11317 - DPW PA 48 of 2002</v>
      </c>
      <c r="E1976" s="35" t="s">
        <v>6267</v>
      </c>
    </row>
    <row r="1977" spans="1:5">
      <c r="A1977" s="58" t="s">
        <v>10168</v>
      </c>
      <c r="B1977" s="58" t="str">
        <f t="shared" si="65"/>
        <v>AP11318</v>
      </c>
      <c r="C1977" s="35" t="s">
        <v>10169</v>
      </c>
      <c r="D1977" s="35" t="str">
        <f t="shared" si="64"/>
        <v>11318 - Art Center Citizens District Council</v>
      </c>
      <c r="E1977" s="35" t="s">
        <v>6267</v>
      </c>
    </row>
    <row r="1978" spans="1:5">
      <c r="A1978" s="58" t="s">
        <v>10170</v>
      </c>
      <c r="B1978" s="58" t="str">
        <f t="shared" si="65"/>
        <v>AP11319</v>
      </c>
      <c r="C1978" s="35" t="s">
        <v>10171</v>
      </c>
      <c r="D1978" s="35" t="str">
        <f t="shared" si="64"/>
        <v>11319 - Woodbridge CDC</v>
      </c>
      <c r="E1978" s="35" t="s">
        <v>6267</v>
      </c>
    </row>
    <row r="1979" spans="1:5">
      <c r="A1979" s="58" t="s">
        <v>10172</v>
      </c>
      <c r="B1979" s="58" t="str">
        <f t="shared" si="65"/>
        <v>AP11320</v>
      </c>
      <c r="C1979" s="35" t="s">
        <v>6153</v>
      </c>
      <c r="D1979" s="35" t="str">
        <f t="shared" si="64"/>
        <v>11320 - Sewerage Bond Fund Series 2003</v>
      </c>
      <c r="E1979" s="35" t="s">
        <v>6267</v>
      </c>
    </row>
    <row r="1980" spans="1:5">
      <c r="A1980" s="58" t="s">
        <v>10173</v>
      </c>
      <c r="B1980" s="58" t="str">
        <f t="shared" si="65"/>
        <v>AP11321</v>
      </c>
      <c r="C1980" s="35" t="s">
        <v>10174</v>
      </c>
      <c r="D1980" s="35" t="str">
        <f t="shared" si="64"/>
        <v>11321 - Mayor's Time Program</v>
      </c>
      <c r="E1980" s="35" t="s">
        <v>6267</v>
      </c>
    </row>
    <row r="1981" spans="1:5">
      <c r="A1981" s="58" t="s">
        <v>10175</v>
      </c>
      <c r="B1981" s="58" t="str">
        <f t="shared" si="65"/>
        <v>AP11322</v>
      </c>
      <c r="C1981" s="35" t="s">
        <v>10176</v>
      </c>
      <c r="D1981" s="35" t="str">
        <f t="shared" si="64"/>
        <v>11322 - Job # 56182</v>
      </c>
      <c r="E1981" s="35" t="s">
        <v>6267</v>
      </c>
    </row>
    <row r="1982" spans="1:5">
      <c r="A1982" s="58" t="s">
        <v>10177</v>
      </c>
      <c r="B1982" s="58" t="str">
        <f t="shared" si="65"/>
        <v>AP11323</v>
      </c>
      <c r="C1982" s="35" t="s">
        <v>10178</v>
      </c>
      <c r="D1982" s="35" t="str">
        <f t="shared" si="64"/>
        <v>11323 - Job # 56186</v>
      </c>
      <c r="E1982" s="35" t="s">
        <v>6267</v>
      </c>
    </row>
    <row r="1983" spans="1:5">
      <c r="A1983" s="58" t="s">
        <v>10179</v>
      </c>
      <c r="B1983" s="58" t="str">
        <f t="shared" si="65"/>
        <v>AP11324</v>
      </c>
      <c r="C1983" s="35" t="s">
        <v>10180</v>
      </c>
      <c r="D1983" s="35" t="str">
        <f t="shared" si="64"/>
        <v>11324 - Job # 74447</v>
      </c>
      <c r="E1983" s="35" t="s">
        <v>6267</v>
      </c>
    </row>
    <row r="1984" spans="1:5">
      <c r="A1984" s="58" t="s">
        <v>10181</v>
      </c>
      <c r="B1984" s="58" t="str">
        <f t="shared" si="65"/>
        <v>AP11325</v>
      </c>
      <c r="C1984" s="35" t="s">
        <v>10182</v>
      </c>
      <c r="D1984" s="35" t="str">
        <f t="shared" si="64"/>
        <v>11325 - Job # 74446</v>
      </c>
      <c r="E1984" s="35" t="s">
        <v>6267</v>
      </c>
    </row>
    <row r="1985" spans="1:5">
      <c r="A1985" s="58" t="s">
        <v>10183</v>
      </c>
      <c r="B1985" s="58" t="str">
        <f t="shared" si="65"/>
        <v>AP11327</v>
      </c>
      <c r="C1985" s="35" t="s">
        <v>10184</v>
      </c>
      <c r="D1985" s="35" t="str">
        <f t="shared" si="64"/>
        <v>11327 - REACH 2003</v>
      </c>
      <c r="E1985" s="35" t="s">
        <v>6267</v>
      </c>
    </row>
    <row r="1986" spans="1:5">
      <c r="A1986" s="58" t="s">
        <v>10185</v>
      </c>
      <c r="B1986" s="58" t="str">
        <f t="shared" si="65"/>
        <v>AP11328</v>
      </c>
      <c r="C1986" s="35" t="s">
        <v>10186</v>
      </c>
      <c r="D1986" s="35" t="str">
        <f t="shared" si="64"/>
        <v>11328 - USDOL Worker Incentive Grant</v>
      </c>
      <c r="E1986" s="35" t="s">
        <v>6267</v>
      </c>
    </row>
    <row r="1987" spans="1:5">
      <c r="A1987" s="58" t="s">
        <v>10187</v>
      </c>
      <c r="B1987" s="58" t="str">
        <f t="shared" si="65"/>
        <v>AP11329</v>
      </c>
      <c r="C1987" s="35" t="s">
        <v>10188</v>
      </c>
      <c r="D1987" s="35" t="str">
        <f t="shared" si="64"/>
        <v>11329 - Traffic Safety Equipment Grant</v>
      </c>
      <c r="E1987" s="35" t="s">
        <v>6267</v>
      </c>
    </row>
    <row r="1988" spans="1:5">
      <c r="A1988" s="58" t="s">
        <v>10189</v>
      </c>
      <c r="B1988" s="58" t="str">
        <f t="shared" si="65"/>
        <v>AP11330</v>
      </c>
      <c r="C1988" s="35" t="s">
        <v>10190</v>
      </c>
      <c r="D1988" s="35" t="str">
        <f t="shared" ref="D1988:D2051" si="66">A1988&amp;" - "&amp;C1988</f>
        <v>11330 - Job # 73995</v>
      </c>
      <c r="E1988" s="35" t="s">
        <v>6267</v>
      </c>
    </row>
    <row r="1989" spans="1:5">
      <c r="A1989" s="58" t="s">
        <v>10191</v>
      </c>
      <c r="B1989" s="58" t="str">
        <f t="shared" si="65"/>
        <v>AP11331</v>
      </c>
      <c r="C1989" s="35" t="s">
        <v>10192</v>
      </c>
      <c r="D1989" s="35" t="str">
        <f t="shared" si="66"/>
        <v>11331 - Job # 56184</v>
      </c>
      <c r="E1989" s="35" t="s">
        <v>6267</v>
      </c>
    </row>
    <row r="1990" spans="1:5">
      <c r="A1990" s="58" t="s">
        <v>10193</v>
      </c>
      <c r="B1990" s="58" t="str">
        <f t="shared" si="65"/>
        <v>AP11332</v>
      </c>
      <c r="C1990" s="35" t="s">
        <v>10194</v>
      </c>
      <c r="D1990" s="35" t="str">
        <f t="shared" si="66"/>
        <v>11332 - Job # 49909</v>
      </c>
      <c r="E1990" s="35" t="s">
        <v>6267</v>
      </c>
    </row>
    <row r="1991" spans="1:5">
      <c r="A1991" s="58" t="s">
        <v>10195</v>
      </c>
      <c r="B1991" s="58" t="str">
        <f t="shared" si="65"/>
        <v>AP11333</v>
      </c>
      <c r="C1991" s="35" t="s">
        <v>10196</v>
      </c>
      <c r="D1991" s="35" t="str">
        <f t="shared" si="66"/>
        <v>11333 - WIA National Emergency Grant FY 03</v>
      </c>
      <c r="E1991" s="35" t="s">
        <v>6267</v>
      </c>
    </row>
    <row r="1992" spans="1:5">
      <c r="A1992" s="58" t="s">
        <v>10197</v>
      </c>
      <c r="B1992" s="58" t="str">
        <f t="shared" si="65"/>
        <v>AP11337</v>
      </c>
      <c r="C1992" s="35" t="s">
        <v>10198</v>
      </c>
      <c r="D1992" s="35" t="str">
        <f t="shared" si="66"/>
        <v>11337 - YCAA 09_2004</v>
      </c>
      <c r="E1992" s="35" t="s">
        <v>6267</v>
      </c>
    </row>
    <row r="1993" spans="1:5">
      <c r="A1993" s="58" t="s">
        <v>10199</v>
      </c>
      <c r="B1993" s="58" t="str">
        <f t="shared" si="65"/>
        <v>AP11340</v>
      </c>
      <c r="C1993" s="35" t="s">
        <v>10200</v>
      </c>
      <c r="D1993" s="35" t="str">
        <f t="shared" si="66"/>
        <v>11340 - Homeland Security</v>
      </c>
      <c r="E1993" s="35" t="s">
        <v>6267</v>
      </c>
    </row>
    <row r="1994" spans="1:5">
      <c r="A1994" s="58" t="s">
        <v>10201</v>
      </c>
      <c r="B1994" s="58" t="str">
        <f t="shared" si="65"/>
        <v>AP11342</v>
      </c>
      <c r="C1994" s="35" t="s">
        <v>10202</v>
      </c>
      <c r="D1994" s="35" t="str">
        <f t="shared" si="66"/>
        <v>11342 - COPS MORE 2002</v>
      </c>
      <c r="E1994" s="35" t="s">
        <v>6267</v>
      </c>
    </row>
    <row r="1995" spans="1:5">
      <c r="A1995" s="58" t="s">
        <v>10203</v>
      </c>
      <c r="B1995" s="58" t="str">
        <f t="shared" si="65"/>
        <v>AP11343</v>
      </c>
      <c r="C1995" s="35" t="s">
        <v>10204</v>
      </c>
      <c r="D1995" s="35" t="str">
        <f t="shared" si="66"/>
        <v>11343 - Creating A Culture of Integrity</v>
      </c>
      <c r="E1995" s="35" t="s">
        <v>6267</v>
      </c>
    </row>
    <row r="1996" spans="1:5">
      <c r="A1996" s="58" t="s">
        <v>10205</v>
      </c>
      <c r="B1996" s="58" t="str">
        <f t="shared" si="65"/>
        <v>AP11345</v>
      </c>
      <c r="C1996" s="35" t="s">
        <v>10206</v>
      </c>
      <c r="D1996" s="35" t="str">
        <f t="shared" si="66"/>
        <v>11345 - Job # 74565</v>
      </c>
      <c r="E1996" s="35" t="s">
        <v>6267</v>
      </c>
    </row>
    <row r="1997" spans="1:5">
      <c r="A1997" s="58" t="s">
        <v>10207</v>
      </c>
      <c r="B1997" s="58" t="str">
        <f t="shared" si="65"/>
        <v>AP11346</v>
      </c>
      <c r="C1997" s="35" t="s">
        <v>10208</v>
      </c>
      <c r="D1997" s="35" t="str">
        <f t="shared" si="66"/>
        <v>11346 - Job # 74566</v>
      </c>
      <c r="E1997" s="35" t="s">
        <v>6267</v>
      </c>
    </row>
    <row r="1998" spans="1:5">
      <c r="A1998" s="58" t="s">
        <v>10209</v>
      </c>
      <c r="B1998" s="58" t="str">
        <f t="shared" si="65"/>
        <v>AP11347</v>
      </c>
      <c r="C1998" s="35" t="s">
        <v>10210</v>
      </c>
      <c r="D1998" s="35" t="str">
        <f t="shared" si="66"/>
        <v>11347 - Job # 74859</v>
      </c>
      <c r="E1998" s="35" t="s">
        <v>6267</v>
      </c>
    </row>
    <row r="1999" spans="1:5">
      <c r="A1999" s="58" t="s">
        <v>10211</v>
      </c>
      <c r="B1999" s="58" t="str">
        <f t="shared" si="65"/>
        <v>AP11348</v>
      </c>
      <c r="C1999" s="35" t="s">
        <v>10212</v>
      </c>
      <c r="D1999" s="35" t="str">
        <f t="shared" si="66"/>
        <v>11348 - LIHEAP Crisis Assistance</v>
      </c>
      <c r="E1999" s="35" t="s">
        <v>6267</v>
      </c>
    </row>
    <row r="2000" spans="1:5">
      <c r="A2000" s="58" t="s">
        <v>10213</v>
      </c>
      <c r="B2000" s="58" t="str">
        <f t="shared" si="65"/>
        <v>AP11350</v>
      </c>
      <c r="C2000" s="35" t="s">
        <v>10214</v>
      </c>
      <c r="D2000" s="35" t="str">
        <f t="shared" si="66"/>
        <v>11350 - Jr. Police Cadet Careerworks 2003</v>
      </c>
      <c r="E2000" s="35" t="s">
        <v>6267</v>
      </c>
    </row>
    <row r="2001" spans="1:5">
      <c r="A2001" s="58" t="s">
        <v>10215</v>
      </c>
      <c r="B2001" s="58" t="str">
        <f t="shared" si="65"/>
        <v>AP11352</v>
      </c>
      <c r="C2001" s="35" t="s">
        <v>10216</v>
      </c>
      <c r="D2001" s="35" t="str">
        <f t="shared" si="66"/>
        <v>11352 - South Rosedale Park</v>
      </c>
      <c r="E2001" s="35" t="s">
        <v>6267</v>
      </c>
    </row>
    <row r="2002" spans="1:5">
      <c r="A2002" s="58" t="s">
        <v>10217</v>
      </c>
      <c r="B2002" s="58" t="str">
        <f t="shared" si="65"/>
        <v>AP11353</v>
      </c>
      <c r="C2002" s="35" t="s">
        <v>10218</v>
      </c>
      <c r="D2002" s="35" t="str">
        <f t="shared" si="66"/>
        <v>11353 - Work First Direct Training</v>
      </c>
      <c r="E2002" s="35" t="s">
        <v>6267</v>
      </c>
    </row>
    <row r="2003" spans="1:5">
      <c r="A2003" s="58" t="s">
        <v>10219</v>
      </c>
      <c r="B2003" s="58" t="str">
        <f t="shared" si="65"/>
        <v>AP11354</v>
      </c>
      <c r="C2003" s="35" t="s">
        <v>10220</v>
      </c>
      <c r="D2003" s="35" t="str">
        <f t="shared" si="66"/>
        <v>11354 - YO VI Program Costs</v>
      </c>
      <c r="E2003" s="35" t="s">
        <v>6267</v>
      </c>
    </row>
    <row r="2004" spans="1:5">
      <c r="A2004" s="58" t="s">
        <v>10221</v>
      </c>
      <c r="B2004" s="58" t="str">
        <f t="shared" si="65"/>
        <v>AP11355</v>
      </c>
      <c r="C2004" s="35" t="s">
        <v>10222</v>
      </c>
      <c r="D2004" s="35" t="str">
        <f t="shared" si="66"/>
        <v>11355 - Food Stamp Only_</v>
      </c>
      <c r="E2004" s="35" t="s">
        <v>6267</v>
      </c>
    </row>
    <row r="2005" spans="1:5">
      <c r="A2005" s="58" t="s">
        <v>10223</v>
      </c>
      <c r="B2005" s="58" t="str">
        <f t="shared" si="65"/>
        <v>AP11356</v>
      </c>
      <c r="C2005" s="35" t="s">
        <v>10224</v>
      </c>
      <c r="D2005" s="35" t="str">
        <f t="shared" si="66"/>
        <v>11356 - Food Stamp Only SS</v>
      </c>
      <c r="E2005" s="35" t="s">
        <v>6267</v>
      </c>
    </row>
    <row r="2006" spans="1:5">
      <c r="A2006" s="58" t="s">
        <v>10225</v>
      </c>
      <c r="B2006" s="58" t="str">
        <f t="shared" si="65"/>
        <v>AP11357</v>
      </c>
      <c r="C2006" s="35" t="s">
        <v>10226</v>
      </c>
      <c r="D2006" s="35" t="str">
        <f t="shared" si="66"/>
        <v>11357 - Employment Service Administration</v>
      </c>
      <c r="E2006" s="35" t="s">
        <v>6267</v>
      </c>
    </row>
    <row r="2007" spans="1:5">
      <c r="A2007" s="58" t="s">
        <v>10227</v>
      </c>
      <c r="B2007" s="58" t="str">
        <f t="shared" si="65"/>
        <v>AP11358</v>
      </c>
      <c r="C2007" s="35" t="s">
        <v>10228</v>
      </c>
      <c r="D2007" s="35" t="str">
        <f t="shared" si="66"/>
        <v>11358 - Reemployment Service Program</v>
      </c>
      <c r="E2007" s="35" t="s">
        <v>6267</v>
      </c>
    </row>
    <row r="2008" spans="1:5">
      <c r="A2008" s="58" t="s">
        <v>10229</v>
      </c>
      <c r="B2008" s="58" t="str">
        <f t="shared" si="65"/>
        <v>AP11361</v>
      </c>
      <c r="C2008" s="35" t="s">
        <v>10230</v>
      </c>
      <c r="D2008" s="35" t="str">
        <f t="shared" si="66"/>
        <v>11361 - Adult Accessibility Issues</v>
      </c>
      <c r="E2008" s="35" t="s">
        <v>6267</v>
      </c>
    </row>
    <row r="2009" spans="1:5">
      <c r="A2009" s="58" t="s">
        <v>10231</v>
      </c>
      <c r="B2009" s="58" t="str">
        <f t="shared" si="65"/>
        <v>AP11362</v>
      </c>
      <c r="C2009" s="35" t="s">
        <v>10232</v>
      </c>
      <c r="D2009" s="35" t="str">
        <f t="shared" si="66"/>
        <v>11362 - DWSD Compact</v>
      </c>
      <c r="E2009" s="35" t="s">
        <v>6267</v>
      </c>
    </row>
    <row r="2010" spans="1:5">
      <c r="A2010" s="58" t="s">
        <v>10233</v>
      </c>
      <c r="B2010" s="58" t="str">
        <f t="shared" si="65"/>
        <v>AP11363</v>
      </c>
      <c r="C2010" s="35" t="s">
        <v>10234</v>
      </c>
      <c r="D2010" s="35" t="str">
        <f t="shared" si="66"/>
        <v>11363 - Job Access Reverse Commute (JARC)</v>
      </c>
      <c r="E2010" s="35" t="s">
        <v>6267</v>
      </c>
    </row>
    <row r="2011" spans="1:5">
      <c r="A2011" s="58" t="s">
        <v>10235</v>
      </c>
      <c r="B2011" s="58" t="str">
        <f t="shared" si="65"/>
        <v>AP11366</v>
      </c>
      <c r="C2011" s="35" t="s">
        <v>10236</v>
      </c>
      <c r="D2011" s="35" t="str">
        <f t="shared" si="66"/>
        <v>11366 - WIA Adult_11366</v>
      </c>
      <c r="E2011" s="35" t="s">
        <v>6267</v>
      </c>
    </row>
    <row r="2012" spans="1:5">
      <c r="A2012" s="58" t="s">
        <v>10237</v>
      </c>
      <c r="B2012" s="58" t="str">
        <f t="shared" si="65"/>
        <v>AP11367</v>
      </c>
      <c r="C2012" s="35" t="s">
        <v>10238</v>
      </c>
      <c r="D2012" s="35" t="str">
        <f t="shared" si="66"/>
        <v>11367 - WIA Dislocated Worker</v>
      </c>
      <c r="E2012" s="35" t="s">
        <v>6267</v>
      </c>
    </row>
    <row r="2013" spans="1:5">
      <c r="A2013" s="58" t="s">
        <v>10239</v>
      </c>
      <c r="B2013" s="58" t="str">
        <f t="shared" si="65"/>
        <v>AP11368</v>
      </c>
      <c r="C2013" s="35" t="s">
        <v>10240</v>
      </c>
      <c r="D2013" s="35" t="str">
        <f t="shared" si="66"/>
        <v>11368 - WIA Incumbent Worker</v>
      </c>
      <c r="E2013" s="35" t="s">
        <v>6267</v>
      </c>
    </row>
    <row r="2014" spans="1:5">
      <c r="A2014" s="58" t="s">
        <v>10241</v>
      </c>
      <c r="B2014" s="58" t="str">
        <f t="shared" si="65"/>
        <v>AP11369</v>
      </c>
      <c r="C2014" s="35" t="s">
        <v>10242</v>
      </c>
      <c r="D2014" s="35" t="str">
        <f t="shared" si="66"/>
        <v>11369 - WIA Youth In School</v>
      </c>
      <c r="E2014" s="35" t="s">
        <v>6267</v>
      </c>
    </row>
    <row r="2015" spans="1:5">
      <c r="A2015" s="58" t="s">
        <v>10243</v>
      </c>
      <c r="B2015" s="58" t="str">
        <f t="shared" si="65"/>
        <v>AP11370</v>
      </c>
      <c r="C2015" s="35" t="s">
        <v>10244</v>
      </c>
      <c r="D2015" s="35" t="str">
        <f t="shared" si="66"/>
        <v>11370 - WIA Youth Statewide</v>
      </c>
      <c r="E2015" s="35" t="s">
        <v>6267</v>
      </c>
    </row>
    <row r="2016" spans="1:5">
      <c r="A2016" s="58" t="s">
        <v>10245</v>
      </c>
      <c r="B2016" s="58" t="str">
        <f t="shared" si="65"/>
        <v>AP11371</v>
      </c>
      <c r="C2016" s="35" t="s">
        <v>10246</v>
      </c>
      <c r="D2016" s="35" t="str">
        <f t="shared" si="66"/>
        <v>11371 - WIA Administration</v>
      </c>
      <c r="E2016" s="35" t="s">
        <v>6267</v>
      </c>
    </row>
    <row r="2017" spans="1:5">
      <c r="A2017" s="58" t="s">
        <v>10247</v>
      </c>
      <c r="B2017" s="58" t="str">
        <f t="shared" si="65"/>
        <v>AP11372</v>
      </c>
      <c r="C2017" s="35" t="s">
        <v>10039</v>
      </c>
      <c r="D2017" s="35" t="str">
        <f t="shared" si="66"/>
        <v>11372 - WIA Statewide Activity</v>
      </c>
      <c r="E2017" s="35" t="s">
        <v>6267</v>
      </c>
    </row>
    <row r="2018" spans="1:5">
      <c r="A2018" s="58" t="s">
        <v>10248</v>
      </c>
      <c r="B2018" s="58" t="str">
        <f t="shared" si="65"/>
        <v>AP11373</v>
      </c>
      <c r="C2018" s="35" t="s">
        <v>10249</v>
      </c>
      <c r="D2018" s="35" t="str">
        <f t="shared" si="66"/>
        <v>11373 - Reed_One Stop Delivery Program</v>
      </c>
      <c r="E2018" s="35" t="s">
        <v>6267</v>
      </c>
    </row>
    <row r="2019" spans="1:5">
      <c r="A2019" s="58" t="s">
        <v>10250</v>
      </c>
      <c r="B2019" s="58" t="str">
        <f t="shared" si="65"/>
        <v>AP11374</v>
      </c>
      <c r="C2019" s="35" t="s">
        <v>10251</v>
      </c>
      <c r="D2019" s="35" t="str">
        <f t="shared" si="66"/>
        <v>11374 - Reed_WIA Adult Program</v>
      </c>
      <c r="E2019" s="35" t="s">
        <v>6267</v>
      </c>
    </row>
    <row r="2020" spans="1:5">
      <c r="A2020" s="568" t="s">
        <v>10252</v>
      </c>
      <c r="B2020" s="58" t="str">
        <f t="shared" si="65"/>
        <v>AP11376</v>
      </c>
      <c r="C2020" s="35" t="s">
        <v>10253</v>
      </c>
      <c r="D2020" s="35" t="str">
        <f t="shared" si="66"/>
        <v>11376 - Police Office of Field Operations</v>
      </c>
      <c r="E2020" s="35" t="s">
        <v>6267</v>
      </c>
    </row>
    <row r="2021" spans="1:5">
      <c r="A2021" s="568" t="s">
        <v>10254</v>
      </c>
      <c r="B2021" s="58" t="str">
        <f t="shared" si="65"/>
        <v>AP11377</v>
      </c>
      <c r="C2021" s="35" t="s">
        <v>10255</v>
      </c>
      <c r="D2021" s="35" t="str">
        <f t="shared" si="66"/>
        <v>11377 - Civil Rights Integrity Bureau</v>
      </c>
      <c r="E2021" s="35" t="s">
        <v>6267</v>
      </c>
    </row>
    <row r="2022" spans="1:5">
      <c r="A2022" s="58" t="s">
        <v>10256</v>
      </c>
      <c r="B2022" s="58" t="str">
        <f t="shared" si="65"/>
        <v>AP11378</v>
      </c>
      <c r="C2022" s="35" t="s">
        <v>10257</v>
      </c>
      <c r="D2022" s="35" t="str">
        <f t="shared" si="66"/>
        <v>11378 - Auto Theft 18</v>
      </c>
      <c r="E2022" s="35" t="s">
        <v>6267</v>
      </c>
    </row>
    <row r="2023" spans="1:5">
      <c r="A2023" s="58" t="s">
        <v>10258</v>
      </c>
      <c r="B2023" s="58" t="str">
        <f t="shared" si="65"/>
        <v>AP11379</v>
      </c>
      <c r="C2023" s="35" t="s">
        <v>10259</v>
      </c>
      <c r="D2023" s="35" t="str">
        <f t="shared" si="66"/>
        <v>11379 - Western Wayne 2005</v>
      </c>
      <c r="E2023" s="35" t="s">
        <v>6267</v>
      </c>
    </row>
    <row r="2024" spans="1:5">
      <c r="A2024" s="58" t="s">
        <v>10260</v>
      </c>
      <c r="B2024" s="58" t="str">
        <f t="shared" si="65"/>
        <v>AP11380</v>
      </c>
      <c r="C2024" s="35" t="s">
        <v>10261</v>
      </c>
      <c r="D2024" s="35" t="str">
        <f t="shared" si="66"/>
        <v>11380 - Screen Door X</v>
      </c>
      <c r="E2024" s="35" t="s">
        <v>6267</v>
      </c>
    </row>
    <row r="2025" spans="1:5">
      <c r="A2025" s="58" t="s">
        <v>10262</v>
      </c>
      <c r="B2025" s="58" t="str">
        <f t="shared" si="65"/>
        <v>AP11381</v>
      </c>
      <c r="C2025" s="35" t="s">
        <v>10263</v>
      </c>
      <c r="D2025" s="35" t="str">
        <f t="shared" si="66"/>
        <v>11381 - Child Abuse Year IV</v>
      </c>
      <c r="E2025" s="35" t="s">
        <v>6267</v>
      </c>
    </row>
    <row r="2026" spans="1:5">
      <c r="A2026" s="58" t="s">
        <v>10264</v>
      </c>
      <c r="B2026" s="58" t="str">
        <f t="shared" si="65"/>
        <v>AP11382</v>
      </c>
      <c r="C2026" s="35" t="s">
        <v>10265</v>
      </c>
      <c r="D2026" s="35" t="str">
        <f t="shared" si="66"/>
        <v>11382 - Bureau of Justice Assistance IX</v>
      </c>
      <c r="E2026" s="35" t="s">
        <v>6267</v>
      </c>
    </row>
    <row r="2027" spans="1:5">
      <c r="A2027" s="58" t="s">
        <v>10266</v>
      </c>
      <c r="B2027" s="58" t="str">
        <f t="shared" si="65"/>
        <v>AP11383</v>
      </c>
      <c r="C2027" s="35" t="s">
        <v>10267</v>
      </c>
      <c r="D2027" s="35" t="str">
        <f t="shared" si="66"/>
        <v>11383 - Gang Resistance Education and Training 2005</v>
      </c>
      <c r="E2027" s="35" t="s">
        <v>6267</v>
      </c>
    </row>
    <row r="2028" spans="1:5">
      <c r="A2028" s="58" t="s">
        <v>10268</v>
      </c>
      <c r="B2028" s="58" t="str">
        <f t="shared" si="65"/>
        <v>AP11384</v>
      </c>
      <c r="C2028" s="35" t="s">
        <v>10269</v>
      </c>
      <c r="D2028" s="35" t="str">
        <f t="shared" si="66"/>
        <v>11384 - Victim Assistance 2004</v>
      </c>
      <c r="E2028" s="35" t="s">
        <v>6267</v>
      </c>
    </row>
    <row r="2029" spans="1:5">
      <c r="A2029" s="58" t="s">
        <v>10270</v>
      </c>
      <c r="B2029" s="58" t="str">
        <f t="shared" si="65"/>
        <v>AP11388</v>
      </c>
      <c r="C2029" s="35" t="s">
        <v>10271</v>
      </c>
      <c r="D2029" s="35" t="str">
        <f t="shared" si="66"/>
        <v>11388 - Substance Abuse Coordinating Agency 9_2005</v>
      </c>
      <c r="E2029" s="35" t="s">
        <v>6267</v>
      </c>
    </row>
    <row r="2030" spans="1:5">
      <c r="A2030" s="58" t="s">
        <v>10272</v>
      </c>
      <c r="B2030" s="58" t="str">
        <f t="shared" si="65"/>
        <v>AP11389</v>
      </c>
      <c r="C2030" s="35" t="s">
        <v>10273</v>
      </c>
      <c r="D2030" s="35" t="str">
        <f t="shared" si="66"/>
        <v>11389 - Medicaid Substance Abuse 9_2005</v>
      </c>
      <c r="E2030" s="35" t="s">
        <v>6267</v>
      </c>
    </row>
    <row r="2031" spans="1:5">
      <c r="A2031" s="58" t="s">
        <v>10274</v>
      </c>
      <c r="B2031" s="58" t="str">
        <f t="shared" si="65"/>
        <v>AP11390</v>
      </c>
      <c r="C2031" s="35" t="s">
        <v>10275</v>
      </c>
      <c r="D2031" s="35" t="str">
        <f t="shared" si="66"/>
        <v>11390 - WIC Supplemental Food 9_2005</v>
      </c>
      <c r="E2031" s="35" t="s">
        <v>6267</v>
      </c>
    </row>
    <row r="2032" spans="1:5">
      <c r="A2032" s="58" t="s">
        <v>10276</v>
      </c>
      <c r="B2032" s="58" t="str">
        <f t="shared" si="65"/>
        <v>AP11391</v>
      </c>
      <c r="C2032" s="35" t="s">
        <v>10277</v>
      </c>
      <c r="D2032" s="35" t="str">
        <f t="shared" si="66"/>
        <v>11391 - Summer Food Service 9_2005</v>
      </c>
      <c r="E2032" s="35" t="s">
        <v>6267</v>
      </c>
    </row>
    <row r="2033" spans="1:5">
      <c r="A2033" s="58" t="s">
        <v>10278</v>
      </c>
      <c r="B2033" s="58" t="str">
        <f t="shared" si="65"/>
        <v>AP11392</v>
      </c>
      <c r="C2033" s="35" t="s">
        <v>10279</v>
      </c>
      <c r="D2033" s="35" t="str">
        <f t="shared" si="66"/>
        <v>11392 - Dietetic Intern Service_</v>
      </c>
      <c r="E2033" s="35" t="s">
        <v>6267</v>
      </c>
    </row>
    <row r="2034" spans="1:5">
      <c r="A2034" s="58" t="s">
        <v>10280</v>
      </c>
      <c r="B2034" s="58" t="str">
        <f t="shared" si="65"/>
        <v>AP11393</v>
      </c>
      <c r="C2034" s="35" t="s">
        <v>9657</v>
      </c>
      <c r="D2034" s="35" t="str">
        <f t="shared" si="66"/>
        <v>11393 - Childhood Lead Prevention</v>
      </c>
      <c r="E2034" s="35" t="s">
        <v>6267</v>
      </c>
    </row>
    <row r="2035" spans="1:5">
      <c r="A2035" s="58" t="s">
        <v>10281</v>
      </c>
      <c r="B2035" s="58" t="str">
        <f t="shared" ref="B2035:B2098" si="67">"AP"&amp;A2035</f>
        <v>AP11394</v>
      </c>
      <c r="C2035" s="35" t="s">
        <v>10282</v>
      </c>
      <c r="D2035" s="35" t="str">
        <f t="shared" si="66"/>
        <v>11394 - Childhood Lead MDCH 9_2005</v>
      </c>
      <c r="E2035" s="35" t="s">
        <v>6267</v>
      </c>
    </row>
    <row r="2036" spans="1:5">
      <c r="A2036" s="58" t="s">
        <v>10283</v>
      </c>
      <c r="B2036" s="58" t="str">
        <f t="shared" si="67"/>
        <v>AP11395</v>
      </c>
      <c r="C2036" s="35" t="s">
        <v>10284</v>
      </c>
      <c r="D2036" s="35" t="str">
        <f t="shared" si="66"/>
        <v>11395 - Adolescent Health _ Alternative Models 09_2005</v>
      </c>
      <c r="E2036" s="35" t="s">
        <v>6267</v>
      </c>
    </row>
    <row r="2037" spans="1:5">
      <c r="A2037" s="58" t="s">
        <v>10285</v>
      </c>
      <c r="B2037" s="58" t="str">
        <f t="shared" si="67"/>
        <v>AP11396</v>
      </c>
      <c r="C2037" s="35" t="s">
        <v>10286</v>
      </c>
      <c r="D2037" s="35" t="str">
        <f t="shared" si="66"/>
        <v>11396 - Adolescent Health _ Teen Health Centres 09_2005</v>
      </c>
      <c r="E2037" s="35" t="s">
        <v>6267</v>
      </c>
    </row>
    <row r="2038" spans="1:5">
      <c r="A2038" s="58" t="s">
        <v>10287</v>
      </c>
      <c r="B2038" s="58" t="str">
        <f t="shared" si="67"/>
        <v>AP11397</v>
      </c>
      <c r="C2038" s="35" t="s">
        <v>10288</v>
      </c>
      <c r="D2038" s="35" t="str">
        <f t="shared" si="66"/>
        <v>11397 - AIDS_HIV Consortia 09_2005</v>
      </c>
      <c r="E2038" s="35" t="s">
        <v>6267</v>
      </c>
    </row>
    <row r="2039" spans="1:5">
      <c r="A2039" s="58" t="s">
        <v>10289</v>
      </c>
      <c r="B2039" s="58" t="str">
        <f t="shared" si="67"/>
        <v>AP11398</v>
      </c>
      <c r="C2039" s="35" t="s">
        <v>10290</v>
      </c>
      <c r="D2039" s="35" t="str">
        <f t="shared" si="66"/>
        <v>11398 - AIDS_HIV Family Services 07_2005</v>
      </c>
      <c r="E2039" s="35" t="s">
        <v>6267</v>
      </c>
    </row>
    <row r="2040" spans="1:5">
      <c r="A2040" s="58" t="s">
        <v>10291</v>
      </c>
      <c r="B2040" s="58" t="str">
        <f t="shared" si="67"/>
        <v>AP11399</v>
      </c>
      <c r="C2040" s="35" t="s">
        <v>10292</v>
      </c>
      <c r="D2040" s="35" t="str">
        <f t="shared" si="66"/>
        <v>11399 - AIDS_HIV Prevention and Planning 09_2005</v>
      </c>
      <c r="E2040" s="35" t="s">
        <v>6267</v>
      </c>
    </row>
    <row r="2041" spans="1:5">
      <c r="A2041" s="58" t="s">
        <v>10293</v>
      </c>
      <c r="B2041" s="58" t="str">
        <f t="shared" si="67"/>
        <v>AP11400</v>
      </c>
      <c r="C2041" s="35" t="s">
        <v>10294</v>
      </c>
      <c r="D2041" s="35" t="str">
        <f t="shared" si="66"/>
        <v>11400 - Local Tobacco Reduction_11400</v>
      </c>
      <c r="E2041" s="35" t="s">
        <v>6267</v>
      </c>
    </row>
    <row r="2042" spans="1:5">
      <c r="A2042" s="568" t="s">
        <v>10295</v>
      </c>
      <c r="B2042" s="58" t="str">
        <f t="shared" si="67"/>
        <v>AP11401</v>
      </c>
      <c r="C2042" s="35" t="s">
        <v>10296</v>
      </c>
      <c r="D2042" s="35" t="str">
        <f t="shared" si="66"/>
        <v>11401 - DHWP Case Coordination and Support 9/2004</v>
      </c>
      <c r="E2042" s="35" t="s">
        <v>6267</v>
      </c>
    </row>
    <row r="2043" spans="1:5">
      <c r="A2043" s="58" t="s">
        <v>10297</v>
      </c>
      <c r="B2043" s="58" t="str">
        <f t="shared" si="67"/>
        <v>AP11402</v>
      </c>
      <c r="C2043" s="35" t="s">
        <v>10298</v>
      </c>
      <c r="D2043" s="35" t="str">
        <f t="shared" si="66"/>
        <v>11402 - Local Maternal &amp; Child BG 9_2004</v>
      </c>
      <c r="E2043" s="35" t="s">
        <v>6267</v>
      </c>
    </row>
    <row r="2044" spans="1:5">
      <c r="A2044" s="58" t="s">
        <v>10299</v>
      </c>
      <c r="B2044" s="58" t="str">
        <f t="shared" si="67"/>
        <v>AP11403</v>
      </c>
      <c r="C2044" s="35" t="s">
        <v>10300</v>
      </c>
      <c r="D2044" s="35" t="str">
        <f t="shared" si="66"/>
        <v>11403 - CSHCS Outreach &amp; Advocacy 9_2005</v>
      </c>
      <c r="E2044" s="35" t="s">
        <v>6267</v>
      </c>
    </row>
    <row r="2045" spans="1:5">
      <c r="A2045" s="58" t="s">
        <v>10301</v>
      </c>
      <c r="B2045" s="58" t="str">
        <f t="shared" si="67"/>
        <v>AP11405</v>
      </c>
      <c r="C2045" s="35" t="s">
        <v>10302</v>
      </c>
      <c r="D2045" s="35" t="str">
        <f t="shared" si="66"/>
        <v>11405 - Family Planning 9_2005</v>
      </c>
      <c r="E2045" s="35" t="s">
        <v>6267</v>
      </c>
    </row>
    <row r="2046" spans="1:5">
      <c r="A2046" s="58" t="s">
        <v>10303</v>
      </c>
      <c r="B2046" s="58" t="str">
        <f t="shared" si="67"/>
        <v>AP11406</v>
      </c>
      <c r="C2046" s="35" t="s">
        <v>10304</v>
      </c>
      <c r="D2046" s="35" t="str">
        <f t="shared" si="66"/>
        <v>11406 - Immunization Action Plan 9_2005</v>
      </c>
      <c r="E2046" s="35" t="s">
        <v>6267</v>
      </c>
    </row>
    <row r="2047" spans="1:5">
      <c r="A2047" s="58" t="s">
        <v>10305</v>
      </c>
      <c r="B2047" s="58" t="str">
        <f t="shared" si="67"/>
        <v>AP11408</v>
      </c>
      <c r="C2047" s="35" t="s">
        <v>10306</v>
      </c>
      <c r="D2047" s="35" t="str">
        <f t="shared" si="66"/>
        <v>11408 - Minority Health 9_2005</v>
      </c>
      <c r="E2047" s="35" t="s">
        <v>6267</v>
      </c>
    </row>
    <row r="2048" spans="1:5">
      <c r="A2048" s="58" t="s">
        <v>10307</v>
      </c>
      <c r="B2048" s="58" t="str">
        <f t="shared" si="67"/>
        <v>AP11410</v>
      </c>
      <c r="C2048" s="35" t="s">
        <v>10308</v>
      </c>
      <c r="D2048" s="35" t="str">
        <f t="shared" si="66"/>
        <v>11410 - Primary Care _ CHASS 9_2005</v>
      </c>
      <c r="E2048" s="35" t="s">
        <v>6267</v>
      </c>
    </row>
    <row r="2049" spans="1:5">
      <c r="A2049" s="58" t="s">
        <v>10309</v>
      </c>
      <c r="B2049" s="58" t="str">
        <f t="shared" si="67"/>
        <v>AP11411</v>
      </c>
      <c r="C2049" s="35" t="s">
        <v>10310</v>
      </c>
      <c r="D2049" s="35" t="str">
        <f t="shared" si="66"/>
        <v>11411 - STD Control 9_2005</v>
      </c>
      <c r="E2049" s="35" t="s">
        <v>6267</v>
      </c>
    </row>
    <row r="2050" spans="1:5">
      <c r="A2050" s="58" t="s">
        <v>10311</v>
      </c>
      <c r="B2050" s="58" t="str">
        <f t="shared" si="67"/>
        <v>AP11412</v>
      </c>
      <c r="C2050" s="35" t="s">
        <v>10312</v>
      </c>
      <c r="D2050" s="35" t="str">
        <f t="shared" si="66"/>
        <v>11412 - Laboratory Services 9_2005</v>
      </c>
      <c r="E2050" s="35" t="s">
        <v>6267</v>
      </c>
    </row>
    <row r="2051" spans="1:5">
      <c r="A2051" s="58" t="s">
        <v>10313</v>
      </c>
      <c r="B2051" s="58" t="str">
        <f t="shared" si="67"/>
        <v>AP11413</v>
      </c>
      <c r="C2051" s="35" t="s">
        <v>10314</v>
      </c>
      <c r="D2051" s="35" t="str">
        <f t="shared" si="66"/>
        <v>11413 - Bio_Terrorism 2005</v>
      </c>
      <c r="E2051" s="35" t="s">
        <v>6267</v>
      </c>
    </row>
    <row r="2052" spans="1:5">
      <c r="A2052" s="58" t="s">
        <v>10315</v>
      </c>
      <c r="B2052" s="58" t="str">
        <f t="shared" si="67"/>
        <v>AP11414</v>
      </c>
      <c r="C2052" s="35" t="s">
        <v>10316</v>
      </c>
      <c r="D2052" s="35" t="str">
        <f t="shared" ref="D2052:D2115" si="68">A2052&amp;" - "&amp;C2052</f>
        <v>11414 - Vaccine Replacement &amp; Handling 9_2005</v>
      </c>
      <c r="E2052" s="35" t="s">
        <v>6267</v>
      </c>
    </row>
    <row r="2053" spans="1:5">
      <c r="A2053" s="58" t="s">
        <v>10317</v>
      </c>
      <c r="B2053" s="58" t="str">
        <f t="shared" si="67"/>
        <v>AP11415</v>
      </c>
      <c r="C2053" s="35" t="s">
        <v>10318</v>
      </c>
      <c r="D2053" s="35" t="str">
        <f t="shared" si="68"/>
        <v>11415 - Children's Trust Fund 9_2005</v>
      </c>
      <c r="E2053" s="35" t="s">
        <v>6267</v>
      </c>
    </row>
    <row r="2054" spans="1:5">
      <c r="A2054" s="58" t="s">
        <v>10319</v>
      </c>
      <c r="B2054" s="58" t="str">
        <f t="shared" si="67"/>
        <v>AP11416</v>
      </c>
      <c r="C2054" s="35" t="s">
        <v>10320</v>
      </c>
      <c r="D2054" s="35" t="str">
        <f t="shared" si="68"/>
        <v>11416 - Employment &amp; Training "Work First" Program 6_05</v>
      </c>
      <c r="E2054" s="35" t="s">
        <v>6267</v>
      </c>
    </row>
    <row r="2055" spans="1:5">
      <c r="A2055" s="58" t="s">
        <v>10321</v>
      </c>
      <c r="B2055" s="58" t="str">
        <f t="shared" si="67"/>
        <v>AP11417</v>
      </c>
      <c r="C2055" s="35" t="s">
        <v>10322</v>
      </c>
      <c r="D2055" s="35" t="str">
        <f t="shared" si="68"/>
        <v>11417 - Youth Department SAFETY Program 6_2005</v>
      </c>
      <c r="E2055" s="35" t="s">
        <v>6267</v>
      </c>
    </row>
    <row r="2056" spans="1:5">
      <c r="A2056" s="58" t="s">
        <v>10323</v>
      </c>
      <c r="B2056" s="58" t="str">
        <f t="shared" si="67"/>
        <v>AP11418</v>
      </c>
      <c r="C2056" s="35" t="s">
        <v>10324</v>
      </c>
      <c r="D2056" s="35" t="str">
        <f t="shared" si="68"/>
        <v>11418 - HIV Emergency Support Relief 2_2006</v>
      </c>
      <c r="E2056" s="35" t="s">
        <v>6267</v>
      </c>
    </row>
    <row r="2057" spans="1:5">
      <c r="A2057" s="58" t="s">
        <v>10325</v>
      </c>
      <c r="B2057" s="58" t="str">
        <f t="shared" si="67"/>
        <v>AP11419</v>
      </c>
      <c r="C2057" s="35" t="s">
        <v>10326</v>
      </c>
      <c r="D2057" s="35" t="str">
        <f t="shared" si="68"/>
        <v>11419 - HOPWA AIDS Housing 6_2005</v>
      </c>
      <c r="E2057" s="35" t="s">
        <v>6267</v>
      </c>
    </row>
    <row r="2058" spans="1:5">
      <c r="A2058" s="58" t="s">
        <v>10327</v>
      </c>
      <c r="B2058" s="58" t="str">
        <f t="shared" si="67"/>
        <v>AP11420</v>
      </c>
      <c r="C2058" s="35" t="s">
        <v>10328</v>
      </c>
      <c r="D2058" s="35" t="str">
        <f t="shared" si="68"/>
        <v>11420 - Healthy Start Initiative 8_2005</v>
      </c>
      <c r="E2058" s="35" t="s">
        <v>6267</v>
      </c>
    </row>
    <row r="2059" spans="1:5">
      <c r="A2059" s="58" t="s">
        <v>10329</v>
      </c>
      <c r="B2059" s="58" t="str">
        <f t="shared" si="67"/>
        <v>AP11421</v>
      </c>
      <c r="C2059" s="35" t="s">
        <v>10330</v>
      </c>
      <c r="D2059" s="35" t="str">
        <f t="shared" si="68"/>
        <v>11421 - TB Prevention &amp; Control 12_2005</v>
      </c>
      <c r="E2059" s="35" t="s">
        <v>6267</v>
      </c>
    </row>
    <row r="2060" spans="1:5">
      <c r="A2060" s="58" t="s">
        <v>10331</v>
      </c>
      <c r="B2060" s="58" t="str">
        <f t="shared" si="67"/>
        <v>AP11422</v>
      </c>
      <c r="C2060" s="35" t="s">
        <v>10332</v>
      </c>
      <c r="D2060" s="35" t="str">
        <f t="shared" si="68"/>
        <v>11422 - Substance Abuse Model Treatment 9_2005</v>
      </c>
      <c r="E2060" s="35" t="s">
        <v>6267</v>
      </c>
    </row>
    <row r="2061" spans="1:5">
      <c r="A2061" s="58" t="s">
        <v>10333</v>
      </c>
      <c r="B2061" s="58" t="str">
        <f t="shared" si="67"/>
        <v>AP11423</v>
      </c>
      <c r="C2061" s="35" t="s">
        <v>10334</v>
      </c>
      <c r="D2061" s="35" t="str">
        <f t="shared" si="68"/>
        <v>11423 - Women &amp; Children Expansion_Enhancement 9_2005</v>
      </c>
      <c r="E2061" s="35" t="s">
        <v>6267</v>
      </c>
    </row>
    <row r="2062" spans="1:5">
      <c r="A2062" s="58" t="s">
        <v>10335</v>
      </c>
      <c r="B2062" s="58" t="str">
        <f t="shared" si="67"/>
        <v>AP11424</v>
      </c>
      <c r="C2062" s="35" t="s">
        <v>10336</v>
      </c>
      <c r="D2062" s="35" t="str">
        <f t="shared" si="68"/>
        <v>11424 - Drug Free Community Support 9_2005</v>
      </c>
      <c r="E2062" s="35" t="s">
        <v>6267</v>
      </c>
    </row>
    <row r="2063" spans="1:5">
      <c r="A2063" s="58" t="s">
        <v>10337</v>
      </c>
      <c r="B2063" s="58" t="str">
        <f t="shared" si="67"/>
        <v>AP11426</v>
      </c>
      <c r="C2063" s="35" t="s">
        <v>10338</v>
      </c>
      <c r="D2063" s="35" t="str">
        <f t="shared" si="68"/>
        <v>11426 - Office of Targeted Business Development</v>
      </c>
      <c r="E2063" s="35" t="s">
        <v>6267</v>
      </c>
    </row>
    <row r="2064" spans="1:5">
      <c r="A2064" s="58" t="s">
        <v>10339</v>
      </c>
      <c r="B2064" s="58" t="str">
        <f t="shared" si="67"/>
        <v>AP11427</v>
      </c>
      <c r="C2064" s="35" t="s">
        <v>10340</v>
      </c>
      <c r="D2064" s="35" t="str">
        <f t="shared" si="68"/>
        <v>11427 - Scrap Tire Removal II</v>
      </c>
      <c r="E2064" s="35" t="s">
        <v>6267</v>
      </c>
    </row>
    <row r="2065" spans="1:5">
      <c r="A2065" s="58" t="s">
        <v>10341</v>
      </c>
      <c r="B2065" s="58" t="str">
        <f t="shared" si="67"/>
        <v>AP11428</v>
      </c>
      <c r="C2065" s="35" t="s">
        <v>10342</v>
      </c>
      <c r="D2065" s="35" t="str">
        <f t="shared" si="68"/>
        <v>11428 - CSBG Administration_11428</v>
      </c>
      <c r="E2065" s="35" t="s">
        <v>6267</v>
      </c>
    </row>
    <row r="2066" spans="1:5">
      <c r="A2066" s="58" t="s">
        <v>10343</v>
      </c>
      <c r="B2066" s="58" t="str">
        <f t="shared" si="67"/>
        <v>AP11429</v>
      </c>
      <c r="C2066" s="35" t="s">
        <v>10344</v>
      </c>
      <c r="D2066" s="35" t="str">
        <f t="shared" si="68"/>
        <v>11429 - Center Operations</v>
      </c>
      <c r="E2066" s="35" t="s">
        <v>6267</v>
      </c>
    </row>
    <row r="2067" spans="1:5">
      <c r="A2067" s="58" t="s">
        <v>10345</v>
      </c>
      <c r="B2067" s="58" t="str">
        <f t="shared" si="67"/>
        <v>AP11430</v>
      </c>
      <c r="C2067" s="35" t="s">
        <v>10346</v>
      </c>
      <c r="D2067" s="35" t="str">
        <f t="shared" si="68"/>
        <v>11430 - Specific Assistance Individuals</v>
      </c>
      <c r="E2067" s="35" t="s">
        <v>6267</v>
      </c>
    </row>
    <row r="2068" spans="1:5">
      <c r="A2068" s="58" t="s">
        <v>10347</v>
      </c>
      <c r="B2068" s="58" t="str">
        <f t="shared" si="67"/>
        <v>AP11431</v>
      </c>
      <c r="C2068" s="35" t="s">
        <v>10348</v>
      </c>
      <c r="D2068" s="35" t="str">
        <f t="shared" si="68"/>
        <v>11431 - Michigan Public Service Commission Fund_Winter Warmth</v>
      </c>
      <c r="E2068" s="35" t="s">
        <v>6267</v>
      </c>
    </row>
    <row r="2069" spans="1:5">
      <c r="A2069" s="58" t="s">
        <v>10349</v>
      </c>
      <c r="B2069" s="58" t="str">
        <f t="shared" si="67"/>
        <v>AP11432</v>
      </c>
      <c r="C2069" s="35" t="s">
        <v>10350</v>
      </c>
      <c r="D2069" s="35" t="str">
        <f t="shared" si="68"/>
        <v>11432 - TANF Funds_11432</v>
      </c>
      <c r="E2069" s="35" t="s">
        <v>6267</v>
      </c>
    </row>
    <row r="2070" spans="1:5">
      <c r="A2070" s="58" t="s">
        <v>10351</v>
      </c>
      <c r="B2070" s="58" t="str">
        <f t="shared" si="67"/>
        <v>AP11433</v>
      </c>
      <c r="C2070" s="35" t="s">
        <v>10352</v>
      </c>
      <c r="D2070" s="35" t="str">
        <f t="shared" si="68"/>
        <v>11433 - Michigan Public Service Commission Fund_MCAAA WX</v>
      </c>
      <c r="E2070" s="35" t="s">
        <v>6267</v>
      </c>
    </row>
    <row r="2071" spans="1:5">
      <c r="A2071" s="58" t="s">
        <v>10353</v>
      </c>
      <c r="B2071" s="58" t="str">
        <f t="shared" si="67"/>
        <v>AP11434</v>
      </c>
      <c r="C2071" s="35" t="s">
        <v>10354</v>
      </c>
      <c r="D2071" s="35" t="str">
        <f t="shared" si="68"/>
        <v>11434 - Michigan Public Service Commission Fund_FIA</v>
      </c>
      <c r="E2071" s="35" t="s">
        <v>6267</v>
      </c>
    </row>
    <row r="2072" spans="1:5">
      <c r="A2072" s="58" t="s">
        <v>10355</v>
      </c>
      <c r="B2072" s="58" t="str">
        <f t="shared" si="67"/>
        <v>AP11435</v>
      </c>
      <c r="C2072" s="35" t="s">
        <v>10356</v>
      </c>
      <c r="D2072" s="35" t="str">
        <f t="shared" si="68"/>
        <v>11435 - Weatherization_DOE_</v>
      </c>
      <c r="E2072" s="35" t="s">
        <v>6267</v>
      </c>
    </row>
    <row r="2073" spans="1:5">
      <c r="A2073" s="58" t="s">
        <v>10357</v>
      </c>
      <c r="B2073" s="58" t="str">
        <f t="shared" si="67"/>
        <v>AP11436</v>
      </c>
      <c r="C2073" s="35" t="s">
        <v>10358</v>
      </c>
      <c r="D2073" s="35" t="str">
        <f t="shared" si="68"/>
        <v>11436 - Weatherization_LIHEAP_</v>
      </c>
      <c r="E2073" s="35" t="s">
        <v>6267</v>
      </c>
    </row>
    <row r="2074" spans="1:5">
      <c r="A2074" s="58" t="s">
        <v>10359</v>
      </c>
      <c r="B2074" s="58" t="str">
        <f t="shared" si="67"/>
        <v>AP11437</v>
      </c>
      <c r="C2074" s="35" t="s">
        <v>10360</v>
      </c>
      <c r="D2074" s="35" t="str">
        <f t="shared" si="68"/>
        <v>11437 - Packaged Meals</v>
      </c>
      <c r="E2074" s="35" t="s">
        <v>6267</v>
      </c>
    </row>
    <row r="2075" spans="1:5">
      <c r="A2075" s="58" t="s">
        <v>10361</v>
      </c>
      <c r="B2075" s="58" t="str">
        <f t="shared" si="67"/>
        <v>AP11438</v>
      </c>
      <c r="C2075" s="35" t="s">
        <v>10362</v>
      </c>
      <c r="D2075" s="35" t="str">
        <f t="shared" si="68"/>
        <v>11438 - Head Start_11438</v>
      </c>
      <c r="E2075" s="35" t="s">
        <v>6267</v>
      </c>
    </row>
    <row r="2076" spans="1:5">
      <c r="A2076" s="58" t="s">
        <v>10363</v>
      </c>
      <c r="B2076" s="58" t="str">
        <f t="shared" si="67"/>
        <v>AP11439</v>
      </c>
      <c r="C2076" s="35" t="s">
        <v>10364</v>
      </c>
      <c r="D2076" s="35" t="str">
        <f t="shared" si="68"/>
        <v>11439 - Handicap Services11439</v>
      </c>
      <c r="E2076" s="35" t="s">
        <v>6267</v>
      </c>
    </row>
    <row r="2077" spans="1:5">
      <c r="A2077" s="58" t="s">
        <v>10365</v>
      </c>
      <c r="B2077" s="58" t="str">
        <f t="shared" si="67"/>
        <v>AP11441</v>
      </c>
      <c r="C2077" s="35" t="s">
        <v>10366</v>
      </c>
      <c r="D2077" s="35" t="str">
        <f t="shared" si="68"/>
        <v>11441 - HS _ Training &amp; Technical Assistance</v>
      </c>
      <c r="E2077" s="35" t="s">
        <v>6267</v>
      </c>
    </row>
    <row r="2078" spans="1:5">
      <c r="A2078" s="58" t="s">
        <v>10367</v>
      </c>
      <c r="B2078" s="58" t="str">
        <f t="shared" si="67"/>
        <v>AP11442</v>
      </c>
      <c r="C2078" s="35" t="s">
        <v>10368</v>
      </c>
      <c r="D2078" s="35" t="str">
        <f t="shared" si="68"/>
        <v>11442 - Early Head Start_</v>
      </c>
      <c r="E2078" s="35" t="s">
        <v>6267</v>
      </c>
    </row>
    <row r="2079" spans="1:5">
      <c r="A2079" s="58" t="s">
        <v>10369</v>
      </c>
      <c r="B2079" s="58" t="str">
        <f t="shared" si="67"/>
        <v>AP11443</v>
      </c>
      <c r="C2079" s="35" t="s">
        <v>10370</v>
      </c>
      <c r="D2079" s="35" t="str">
        <f t="shared" si="68"/>
        <v>11443 - Drug Treatment_11443</v>
      </c>
      <c r="E2079" s="35" t="s">
        <v>6267</v>
      </c>
    </row>
    <row r="2080" spans="1:5">
      <c r="A2080" s="58" t="s">
        <v>10371</v>
      </c>
      <c r="B2080" s="58" t="str">
        <f t="shared" si="67"/>
        <v>AP11444</v>
      </c>
      <c r="C2080" s="35" t="s">
        <v>10372</v>
      </c>
      <c r="D2080" s="35" t="str">
        <f t="shared" si="68"/>
        <v>11444 - MCCCA</v>
      </c>
      <c r="E2080" s="35" t="s">
        <v>6267</v>
      </c>
    </row>
    <row r="2081" spans="1:5">
      <c r="A2081" s="58" t="s">
        <v>10373</v>
      </c>
      <c r="B2081" s="58" t="str">
        <f t="shared" si="67"/>
        <v>AP11445</v>
      </c>
      <c r="C2081" s="35" t="s">
        <v>10374</v>
      </c>
      <c r="D2081" s="35" t="str">
        <f t="shared" si="68"/>
        <v>11445 - Early Head Start In</v>
      </c>
      <c r="E2081" s="35" t="s">
        <v>6267</v>
      </c>
    </row>
    <row r="2082" spans="1:5">
      <c r="A2082" s="58" t="s">
        <v>10375</v>
      </c>
      <c r="B2082" s="58" t="str">
        <f t="shared" si="67"/>
        <v>AP11446</v>
      </c>
      <c r="C2082" s="35" t="s">
        <v>10376</v>
      </c>
      <c r="D2082" s="35" t="str">
        <f t="shared" si="68"/>
        <v>11446 - AIDS Counseling &amp; Testing_</v>
      </c>
      <c r="E2082" s="35" t="s">
        <v>6267</v>
      </c>
    </row>
    <row r="2083" spans="1:5">
      <c r="A2083" s="58" t="s">
        <v>10377</v>
      </c>
      <c r="B2083" s="58" t="str">
        <f t="shared" si="67"/>
        <v>AP11447</v>
      </c>
      <c r="C2083" s="35" t="s">
        <v>10378</v>
      </c>
      <c r="D2083" s="35" t="str">
        <f t="shared" si="68"/>
        <v>11447 - FIA_LIHEAP Crisis Assistance</v>
      </c>
      <c r="E2083" s="35" t="s">
        <v>6267</v>
      </c>
    </row>
    <row r="2084" spans="1:5">
      <c r="A2084" s="58" t="s">
        <v>10379</v>
      </c>
      <c r="B2084" s="58" t="str">
        <f t="shared" si="67"/>
        <v>AP11448</v>
      </c>
      <c r="C2084" s="35" t="s">
        <v>10380</v>
      </c>
      <c r="D2084" s="35" t="str">
        <f t="shared" si="68"/>
        <v>11448 - Youth Mapping Project (STEPS)</v>
      </c>
      <c r="E2084" s="35" t="s">
        <v>6267</v>
      </c>
    </row>
    <row r="2085" spans="1:5">
      <c r="A2085" s="58" t="s">
        <v>10381</v>
      </c>
      <c r="B2085" s="58" t="str">
        <f t="shared" si="67"/>
        <v>AP11450</v>
      </c>
      <c r="C2085" s="35" t="s">
        <v>10382</v>
      </c>
      <c r="D2085" s="35" t="str">
        <f t="shared" si="68"/>
        <v>11450 - Successful Accountability For Evaluating_</v>
      </c>
      <c r="E2085" s="35" t="s">
        <v>6267</v>
      </c>
    </row>
    <row r="2086" spans="1:5">
      <c r="A2086" s="58" t="s">
        <v>10383</v>
      </c>
      <c r="B2086" s="58" t="str">
        <f t="shared" si="67"/>
        <v>AP11451</v>
      </c>
      <c r="C2086" s="35" t="s">
        <v>10384</v>
      </c>
      <c r="D2086" s="35" t="str">
        <f t="shared" si="68"/>
        <v>11451 - Dreaming While Achieving (Empowerment)</v>
      </c>
      <c r="E2086" s="35" t="s">
        <v>6267</v>
      </c>
    </row>
    <row r="2087" spans="1:5">
      <c r="A2087" s="568" t="s">
        <v>5800</v>
      </c>
      <c r="B2087" s="58" t="str">
        <f t="shared" si="67"/>
        <v>AP11452</v>
      </c>
      <c r="C2087" s="35" t="s">
        <v>10385</v>
      </c>
      <c r="D2087" s="35" t="str">
        <f t="shared" si="68"/>
        <v>11452 - Cobo Acquisition Fund 2003</v>
      </c>
      <c r="E2087" s="35" t="s">
        <v>6267</v>
      </c>
    </row>
    <row r="2088" spans="1:5">
      <c r="A2088" s="58" t="s">
        <v>10386</v>
      </c>
      <c r="B2088" s="58" t="str">
        <f t="shared" si="67"/>
        <v>AP11455</v>
      </c>
      <c r="C2088" s="35" t="s">
        <v>10387</v>
      </c>
      <c r="D2088" s="35" t="str">
        <f t="shared" si="68"/>
        <v>11455 - Education Improvement Program FY 04</v>
      </c>
      <c r="E2088" s="35" t="s">
        <v>6267</v>
      </c>
    </row>
    <row r="2089" spans="1:5">
      <c r="A2089" s="58" t="s">
        <v>10388</v>
      </c>
      <c r="B2089" s="58" t="str">
        <f t="shared" si="67"/>
        <v>AP11456</v>
      </c>
      <c r="C2089" s="35" t="s">
        <v>10389</v>
      </c>
      <c r="D2089" s="35" t="str">
        <f t="shared" si="68"/>
        <v>11456 - Information &amp; Outreach</v>
      </c>
      <c r="E2089" s="35" t="s">
        <v>6267</v>
      </c>
    </row>
    <row r="2090" spans="1:5">
      <c r="A2090" s="58" t="s">
        <v>10390</v>
      </c>
      <c r="B2090" s="58" t="str">
        <f t="shared" si="67"/>
        <v>AP11457</v>
      </c>
      <c r="C2090" s="35" t="s">
        <v>10391</v>
      </c>
      <c r="D2090" s="35" t="str">
        <f t="shared" si="68"/>
        <v>11457 - FY04 WIA Rapid Response</v>
      </c>
      <c r="E2090" s="35" t="s">
        <v>6267</v>
      </c>
    </row>
    <row r="2091" spans="1:5">
      <c r="A2091" s="58" t="s">
        <v>10392</v>
      </c>
      <c r="B2091" s="58" t="str">
        <f t="shared" si="67"/>
        <v>AP11459</v>
      </c>
      <c r="C2091" s="35" t="s">
        <v>10393</v>
      </c>
      <c r="D2091" s="35" t="str">
        <f t="shared" si="68"/>
        <v>11459 - Flynn Pavillion Restoration Grant</v>
      </c>
      <c r="E2091" s="35" t="s">
        <v>6267</v>
      </c>
    </row>
    <row r="2092" spans="1:5">
      <c r="A2092" s="58" t="s">
        <v>10394</v>
      </c>
      <c r="B2092" s="58" t="str">
        <f t="shared" si="67"/>
        <v>AP11460</v>
      </c>
      <c r="C2092" s="35" t="s">
        <v>10395</v>
      </c>
      <c r="D2092" s="35" t="str">
        <f t="shared" si="68"/>
        <v>11460 - Call Center</v>
      </c>
      <c r="E2092" s="35" t="s">
        <v>6267</v>
      </c>
    </row>
    <row r="2093" spans="1:5">
      <c r="A2093" s="58" t="s">
        <v>10396</v>
      </c>
      <c r="B2093" s="58" t="str">
        <f t="shared" si="67"/>
        <v>AP11462</v>
      </c>
      <c r="C2093" s="35" t="s">
        <v>10397</v>
      </c>
      <c r="D2093" s="35" t="str">
        <f t="shared" si="68"/>
        <v>11462 - Firefighters Training Program</v>
      </c>
      <c r="E2093" s="35" t="s">
        <v>6267</v>
      </c>
    </row>
    <row r="2094" spans="1:5">
      <c r="A2094" s="58" t="s">
        <v>10398</v>
      </c>
      <c r="B2094" s="58" t="str">
        <f t="shared" si="67"/>
        <v>AP11470</v>
      </c>
      <c r="C2094" s="35" t="s">
        <v>10399</v>
      </c>
      <c r="D2094" s="35" t="str">
        <f t="shared" si="68"/>
        <v>11470 - Job #75945</v>
      </c>
      <c r="E2094" s="35" t="s">
        <v>6267</v>
      </c>
    </row>
    <row r="2095" spans="1:5">
      <c r="A2095" s="58" t="s">
        <v>10400</v>
      </c>
      <c r="B2095" s="58" t="str">
        <f t="shared" si="67"/>
        <v>AP11471</v>
      </c>
      <c r="C2095" s="35" t="s">
        <v>10401</v>
      </c>
      <c r="D2095" s="35" t="str">
        <f t="shared" si="68"/>
        <v>11471 - Strategic Management Center</v>
      </c>
      <c r="E2095" s="35" t="s">
        <v>6267</v>
      </c>
    </row>
    <row r="2096" spans="1:5">
      <c r="A2096" s="58" t="s">
        <v>10402</v>
      </c>
      <c r="B2096" s="58" t="str">
        <f t="shared" si="67"/>
        <v>AP11475</v>
      </c>
      <c r="C2096" s="35" t="s">
        <v>10403</v>
      </c>
      <c r="D2096" s="35" t="str">
        <f t="shared" si="68"/>
        <v>11475 - Eastern Market</v>
      </c>
      <c r="E2096" s="35" t="s">
        <v>6267</v>
      </c>
    </row>
    <row r="2097" spans="1:5">
      <c r="A2097" s="58" t="s">
        <v>10404</v>
      </c>
      <c r="B2097" s="58" t="str">
        <f t="shared" si="67"/>
        <v>AP11476</v>
      </c>
      <c r="C2097" s="35" t="s">
        <v>10405</v>
      </c>
      <c r="D2097" s="35" t="str">
        <f t="shared" si="68"/>
        <v>11476 - Nurse</v>
      </c>
      <c r="E2097" s="35" t="s">
        <v>6267</v>
      </c>
    </row>
    <row r="2098" spans="1:5">
      <c r="A2098" s="58" t="s">
        <v>10406</v>
      </c>
      <c r="B2098" s="58" t="str">
        <f t="shared" si="67"/>
        <v>AP11477</v>
      </c>
      <c r="C2098" s="35" t="s">
        <v>10407</v>
      </c>
      <c r="D2098" s="35" t="str">
        <f t="shared" si="68"/>
        <v>11477 - Community Prosecution &amp; Project Safe Neighborhoods</v>
      </c>
      <c r="E2098" s="35" t="s">
        <v>6267</v>
      </c>
    </row>
    <row r="2099" spans="1:5">
      <c r="A2099" s="58" t="s">
        <v>10408</v>
      </c>
      <c r="B2099" s="58" t="str">
        <f t="shared" ref="B2099:B2162" si="69">"AP"&amp;A2099</f>
        <v>AP11478</v>
      </c>
      <c r="C2099" s="35" t="s">
        <v>10409</v>
      </c>
      <c r="D2099" s="35" t="str">
        <f t="shared" si="68"/>
        <v>11478 - Personal Property Audit Program</v>
      </c>
      <c r="E2099" s="35" t="s">
        <v>6267</v>
      </c>
    </row>
    <row r="2100" spans="1:5">
      <c r="A2100" s="58" t="s">
        <v>10410</v>
      </c>
      <c r="B2100" s="58" t="str">
        <f t="shared" si="69"/>
        <v>AP11479</v>
      </c>
      <c r="C2100" s="35" t="s">
        <v>10411</v>
      </c>
      <c r="D2100" s="35" t="str">
        <f t="shared" si="68"/>
        <v>11479 - Job #76006,76633</v>
      </c>
      <c r="E2100" s="35" t="s">
        <v>6267</v>
      </c>
    </row>
    <row r="2101" spans="1:5">
      <c r="A2101" s="58" t="s">
        <v>10412</v>
      </c>
      <c r="B2101" s="58" t="str">
        <f t="shared" si="69"/>
        <v>AP11480</v>
      </c>
      <c r="C2101" s="35" t="s">
        <v>10413</v>
      </c>
      <c r="D2101" s="35" t="str">
        <f t="shared" si="68"/>
        <v>11480 - Job #75941, Conc. Paving &amp; Traffic Signal Mod. along Linwood</v>
      </c>
      <c r="E2101" s="35" t="s">
        <v>6267</v>
      </c>
    </row>
    <row r="2102" spans="1:5">
      <c r="A2102" s="58" t="s">
        <v>10414</v>
      </c>
      <c r="B2102" s="58" t="str">
        <f t="shared" si="69"/>
        <v>AP11486</v>
      </c>
      <c r="C2102" s="35" t="s">
        <v>10415</v>
      </c>
      <c r="D2102" s="35" t="str">
        <f t="shared" si="68"/>
        <v>11486 - Substantial Residential Rehabitation</v>
      </c>
      <c r="E2102" s="35" t="s">
        <v>6267</v>
      </c>
    </row>
    <row r="2103" spans="1:5">
      <c r="A2103" s="568" t="s">
        <v>10416</v>
      </c>
      <c r="B2103" s="58" t="str">
        <f t="shared" si="69"/>
        <v>AP11487</v>
      </c>
      <c r="C2103" s="35" t="s">
        <v>10417</v>
      </c>
      <c r="D2103" s="35" t="str">
        <f t="shared" si="68"/>
        <v>11487 - WAT Water Bond Fund Series 2005</v>
      </c>
      <c r="E2103" s="35" t="s">
        <v>6267</v>
      </c>
    </row>
    <row r="2104" spans="1:5">
      <c r="A2104" s="58" t="s">
        <v>10418</v>
      </c>
      <c r="B2104" s="58" t="str">
        <f t="shared" si="69"/>
        <v>AP11488</v>
      </c>
      <c r="C2104" s="35" t="s">
        <v>10419</v>
      </c>
      <c r="D2104" s="35" t="str">
        <f t="shared" si="68"/>
        <v>11488 - Sewerage Bond Fund Series 2005</v>
      </c>
      <c r="E2104" s="35" t="s">
        <v>6267</v>
      </c>
    </row>
    <row r="2105" spans="1:5">
      <c r="A2105" s="58" t="s">
        <v>10420</v>
      </c>
      <c r="B2105" s="58" t="str">
        <f t="shared" si="69"/>
        <v>AP11489</v>
      </c>
      <c r="C2105" s="35" t="s">
        <v>10421</v>
      </c>
      <c r="D2105" s="35" t="str">
        <f t="shared" si="68"/>
        <v>11489 - Supplemental Assistance Grant_CERT</v>
      </c>
      <c r="E2105" s="35" t="s">
        <v>6267</v>
      </c>
    </row>
    <row r="2106" spans="1:5">
      <c r="A2106" s="568" t="s">
        <v>10422</v>
      </c>
      <c r="B2106" s="58" t="str">
        <f t="shared" si="69"/>
        <v>AP11492</v>
      </c>
      <c r="C2106" s="35" t="s">
        <v>10423</v>
      </c>
      <c r="D2106" s="35" t="str">
        <f t="shared" si="68"/>
        <v>11492 - PLD Job #54939 Michigan Ave Lighting Removal/Replace</v>
      </c>
      <c r="E2106" s="35" t="s">
        <v>6267</v>
      </c>
    </row>
    <row r="2107" spans="1:5">
      <c r="A2107" s="58" t="s">
        <v>10424</v>
      </c>
      <c r="B2107" s="58" t="str">
        <f t="shared" si="69"/>
        <v>AP11494</v>
      </c>
      <c r="C2107" s="35" t="s">
        <v>10425</v>
      </c>
      <c r="D2107" s="35" t="str">
        <f t="shared" si="68"/>
        <v>11494 - Neighborhood Dev</v>
      </c>
      <c r="E2107" s="35" t="s">
        <v>6267</v>
      </c>
    </row>
    <row r="2108" spans="1:5">
      <c r="A2108" s="58" t="s">
        <v>10426</v>
      </c>
      <c r="B2108" s="58" t="str">
        <f t="shared" si="69"/>
        <v>AP11495</v>
      </c>
      <c r="C2108" s="35" t="s">
        <v>10427</v>
      </c>
      <c r="D2108" s="35" t="str">
        <f t="shared" si="68"/>
        <v>11495 - Capacity Building</v>
      </c>
      <c r="E2108" s="35" t="s">
        <v>6267</v>
      </c>
    </row>
    <row r="2109" spans="1:5">
      <c r="A2109" s="568" t="s">
        <v>10428</v>
      </c>
      <c r="B2109" s="58" t="str">
        <f t="shared" si="69"/>
        <v>AP11496</v>
      </c>
      <c r="C2109" s="35" t="s">
        <v>10429</v>
      </c>
      <c r="D2109" s="35" t="str">
        <f t="shared" si="68"/>
        <v>11496 - HRD Public Facility Rehabilitation</v>
      </c>
      <c r="E2109" s="35" t="s">
        <v>6267</v>
      </c>
    </row>
    <row r="2110" spans="1:5">
      <c r="A2110" s="58" t="s">
        <v>10430</v>
      </c>
      <c r="B2110" s="58" t="str">
        <f t="shared" si="69"/>
        <v>AP11497</v>
      </c>
      <c r="C2110" s="35" t="s">
        <v>10431</v>
      </c>
      <c r="D2110" s="35" t="str">
        <f t="shared" si="68"/>
        <v>11497 - Public Improvements</v>
      </c>
      <c r="E2110" s="35" t="s">
        <v>6267</v>
      </c>
    </row>
    <row r="2111" spans="1:5">
      <c r="A2111" s="58" t="s">
        <v>10432</v>
      </c>
      <c r="B2111" s="58" t="str">
        <f t="shared" si="69"/>
        <v>AP11498</v>
      </c>
      <c r="C2111" s="35" t="s">
        <v>10433</v>
      </c>
      <c r="D2111" s="35" t="str">
        <f t="shared" si="68"/>
        <v>11498 - Job Training Services</v>
      </c>
      <c r="E2111" s="35" t="s">
        <v>6267</v>
      </c>
    </row>
    <row r="2112" spans="1:5">
      <c r="A2112" s="568" t="s">
        <v>10434</v>
      </c>
      <c r="B2112" s="58" t="str">
        <f t="shared" si="69"/>
        <v>AP11499</v>
      </c>
      <c r="C2112" s="35" t="s">
        <v>10435</v>
      </c>
      <c r="D2112" s="35" t="str">
        <f t="shared" si="68"/>
        <v>11499 - HRD Educational Services</v>
      </c>
      <c r="E2112" s="35" t="s">
        <v>6267</v>
      </c>
    </row>
    <row r="2113" spans="1:5">
      <c r="A2113" s="58" t="s">
        <v>10436</v>
      </c>
      <c r="B2113" s="58" t="str">
        <f t="shared" si="69"/>
        <v>AP11500</v>
      </c>
      <c r="C2113" s="35" t="s">
        <v>10437</v>
      </c>
      <c r="D2113" s="35" t="str">
        <f t="shared" si="68"/>
        <v>11500 - Emergency Services</v>
      </c>
      <c r="E2113" s="35" t="s">
        <v>6267</v>
      </c>
    </row>
    <row r="2114" spans="1:5">
      <c r="A2114" s="58" t="s">
        <v>10438</v>
      </c>
      <c r="B2114" s="58" t="str">
        <f t="shared" si="69"/>
        <v>AP11501</v>
      </c>
      <c r="C2114" s="35" t="s">
        <v>10439</v>
      </c>
      <c r="D2114" s="35" t="str">
        <f t="shared" si="68"/>
        <v>11501 - Health Services</v>
      </c>
      <c r="E2114" s="35" t="s">
        <v>6267</v>
      </c>
    </row>
    <row r="2115" spans="1:5">
      <c r="A2115" s="58" t="s">
        <v>10440</v>
      </c>
      <c r="B2115" s="58" t="str">
        <f t="shared" si="69"/>
        <v>AP11502</v>
      </c>
      <c r="C2115" s="35" t="s">
        <v>10441</v>
      </c>
      <c r="D2115" s="35" t="str">
        <f t="shared" si="68"/>
        <v>11502 - Public Safety Services</v>
      </c>
      <c r="E2115" s="35" t="s">
        <v>6267</v>
      </c>
    </row>
    <row r="2116" spans="1:5">
      <c r="A2116" s="58" t="s">
        <v>10442</v>
      </c>
      <c r="B2116" s="58" t="str">
        <f t="shared" si="69"/>
        <v>AP11503</v>
      </c>
      <c r="C2116" s="35" t="s">
        <v>10443</v>
      </c>
      <c r="D2116" s="35" t="str">
        <f t="shared" ref="D2116:D2179" si="70">A2116&amp;" - "&amp;C2116</f>
        <v>11503 - Recreation Services</v>
      </c>
      <c r="E2116" s="35" t="s">
        <v>6267</v>
      </c>
    </row>
    <row r="2117" spans="1:5">
      <c r="A2117" s="58" t="s">
        <v>10444</v>
      </c>
      <c r="B2117" s="58" t="str">
        <f t="shared" si="69"/>
        <v>AP11504</v>
      </c>
      <c r="C2117" s="35" t="s">
        <v>10445</v>
      </c>
      <c r="D2117" s="35" t="str">
        <f t="shared" si="70"/>
        <v>11504 - Transportation Services</v>
      </c>
      <c r="E2117" s="35" t="s">
        <v>6267</v>
      </c>
    </row>
    <row r="2118" spans="1:5">
      <c r="A2118" s="58" t="s">
        <v>10446</v>
      </c>
      <c r="B2118" s="58" t="str">
        <f t="shared" si="69"/>
        <v>AP11506</v>
      </c>
      <c r="C2118" s="35" t="s">
        <v>10447</v>
      </c>
      <c r="D2118" s="35" t="str">
        <f t="shared" si="70"/>
        <v>11506 - New Housing Community Based Organizations</v>
      </c>
      <c r="E2118" s="35" t="s">
        <v>6267</v>
      </c>
    </row>
    <row r="2119" spans="1:5">
      <c r="A2119" s="568" t="s">
        <v>10448</v>
      </c>
      <c r="B2119" s="58" t="str">
        <f t="shared" si="69"/>
        <v>AP11507</v>
      </c>
      <c r="C2119" s="35" t="s">
        <v>10449</v>
      </c>
      <c r="D2119" s="35" t="str">
        <f t="shared" si="70"/>
        <v>11507 - HRD Economic Development</v>
      </c>
      <c r="E2119" s="35" t="s">
        <v>6267</v>
      </c>
    </row>
    <row r="2120" spans="1:5">
      <c r="A2120" s="58" t="s">
        <v>10450</v>
      </c>
      <c r="B2120" s="58" t="str">
        <f t="shared" si="69"/>
        <v>AP11509</v>
      </c>
      <c r="C2120" s="35" t="s">
        <v>10451</v>
      </c>
      <c r="D2120" s="35" t="str">
        <f t="shared" si="70"/>
        <v>11509 - American Dream Home Down Payment Program</v>
      </c>
      <c r="E2120" s="35" t="s">
        <v>6267</v>
      </c>
    </row>
    <row r="2121" spans="1:5">
      <c r="A2121" s="58" t="s">
        <v>10452</v>
      </c>
      <c r="B2121" s="58" t="str">
        <f t="shared" si="69"/>
        <v>AP11510</v>
      </c>
      <c r="C2121" s="35" t="s">
        <v>10453</v>
      </c>
      <c r="D2121" s="35" t="str">
        <f t="shared" si="70"/>
        <v>11510 - Far East Area Project</v>
      </c>
      <c r="E2121" s="35" t="s">
        <v>6267</v>
      </c>
    </row>
    <row r="2122" spans="1:5">
      <c r="A2122" s="58" t="s">
        <v>10454</v>
      </c>
      <c r="B2122" s="58" t="str">
        <f t="shared" si="69"/>
        <v>AP11511</v>
      </c>
      <c r="C2122" s="35" t="s">
        <v>10455</v>
      </c>
      <c r="D2122" s="35" t="str">
        <f t="shared" si="70"/>
        <v>11511 - Youth &amp; Communities Allied for Action (YCAA) Program</v>
      </c>
      <c r="E2122" s="35" t="s">
        <v>6267</v>
      </c>
    </row>
    <row r="2123" spans="1:5">
      <c r="A2123" s="58" t="s">
        <v>10456</v>
      </c>
      <c r="B2123" s="58" t="str">
        <f t="shared" si="69"/>
        <v>AP11512</v>
      </c>
      <c r="C2123" s="35" t="s">
        <v>10457</v>
      </c>
      <c r="D2123" s="35" t="str">
        <f t="shared" si="70"/>
        <v>11512 - TRADE</v>
      </c>
      <c r="E2123" s="35" t="s">
        <v>6267</v>
      </c>
    </row>
    <row r="2124" spans="1:5">
      <c r="A2124" s="58" t="s">
        <v>10458</v>
      </c>
      <c r="B2124" s="58" t="str">
        <f t="shared" si="69"/>
        <v>AP11513</v>
      </c>
      <c r="C2124" s="35" t="s">
        <v>10459</v>
      </c>
      <c r="D2124" s="35" t="str">
        <f t="shared" si="70"/>
        <v>11513 - COPS Homeland Security Overtime Program</v>
      </c>
      <c r="E2124" s="35" t="s">
        <v>6267</v>
      </c>
    </row>
    <row r="2125" spans="1:5">
      <c r="A2125" s="568" t="s">
        <v>10460</v>
      </c>
      <c r="B2125" s="58" t="str">
        <f t="shared" si="69"/>
        <v>AP11515</v>
      </c>
      <c r="C2125" s="35" t="s">
        <v>10461</v>
      </c>
      <c r="D2125" s="35" t="str">
        <f t="shared" si="70"/>
        <v>11515 - DOHS Detroit Office of Homeland Security</v>
      </c>
      <c r="E2125" s="35" t="s">
        <v>6267</v>
      </c>
    </row>
    <row r="2126" spans="1:5">
      <c r="A2126" s="58" t="s">
        <v>10462</v>
      </c>
      <c r="B2126" s="58" t="str">
        <f t="shared" si="69"/>
        <v>AP11516</v>
      </c>
      <c r="C2126" s="35" t="s">
        <v>10463</v>
      </c>
      <c r="D2126" s="35" t="str">
        <f t="shared" si="70"/>
        <v>11516 - Economic Development Services</v>
      </c>
      <c r="E2126" s="35" t="s">
        <v>6267</v>
      </c>
    </row>
    <row r="2127" spans="1:5">
      <c r="A2127" s="58" t="s">
        <v>10464</v>
      </c>
      <c r="B2127" s="58" t="str">
        <f t="shared" si="69"/>
        <v>AP11517</v>
      </c>
      <c r="C2127" s="35" t="s">
        <v>10465</v>
      </c>
      <c r="D2127" s="35" t="str">
        <f t="shared" si="70"/>
        <v>11517 - Minor Home Repair</v>
      </c>
      <c r="E2127" s="35" t="s">
        <v>6267</v>
      </c>
    </row>
    <row r="2128" spans="1:5">
      <c r="A2128" s="58" t="s">
        <v>10466</v>
      </c>
      <c r="B2128" s="58" t="str">
        <f t="shared" si="69"/>
        <v>AP11520</v>
      </c>
      <c r="C2128" s="35" t="s">
        <v>10467</v>
      </c>
      <c r="D2128" s="35" t="str">
        <f t="shared" si="70"/>
        <v>11520 - New Amsterdam EDI Project</v>
      </c>
      <c r="E2128" s="35" t="s">
        <v>6267</v>
      </c>
    </row>
    <row r="2129" spans="1:5">
      <c r="A2129" s="58" t="s">
        <v>10468</v>
      </c>
      <c r="B2129" s="58" t="str">
        <f t="shared" si="69"/>
        <v>AP11521</v>
      </c>
      <c r="C2129" s="35" t="s">
        <v>10469</v>
      </c>
      <c r="D2129" s="35" t="str">
        <f t="shared" si="70"/>
        <v>11521 - Caraco Section 108</v>
      </c>
      <c r="E2129" s="35" t="s">
        <v>6267</v>
      </c>
    </row>
    <row r="2130" spans="1:5">
      <c r="A2130" s="58" t="s">
        <v>10470</v>
      </c>
      <c r="B2130" s="58" t="str">
        <f t="shared" si="69"/>
        <v>AP11522</v>
      </c>
      <c r="C2130" s="35" t="s">
        <v>9603</v>
      </c>
      <c r="D2130" s="35" t="str">
        <f t="shared" si="70"/>
        <v>11522 - Work First</v>
      </c>
      <c r="E2130" s="35" t="s">
        <v>6267</v>
      </c>
    </row>
    <row r="2131" spans="1:5">
      <c r="A2131" s="58" t="s">
        <v>10471</v>
      </c>
      <c r="B2131" s="58" t="str">
        <f t="shared" si="69"/>
        <v>AP11523</v>
      </c>
      <c r="C2131" s="35" t="s">
        <v>10472</v>
      </c>
      <c r="D2131" s="35" t="str">
        <f t="shared" si="70"/>
        <v>11523 - MPSC_MCAAA Weatherization &amp; Client Education Program</v>
      </c>
      <c r="E2131" s="35" t="s">
        <v>6267</v>
      </c>
    </row>
    <row r="2132" spans="1:5">
      <c r="A2132" s="58" t="s">
        <v>10473</v>
      </c>
      <c r="B2132" s="58" t="str">
        <f t="shared" si="69"/>
        <v>AP11524</v>
      </c>
      <c r="C2132" s="35" t="s">
        <v>10474</v>
      </c>
      <c r="D2132" s="35" t="str">
        <f t="shared" si="70"/>
        <v>11524 - CAA Earned Income Tax Credit Initiative_</v>
      </c>
      <c r="E2132" s="35" t="s">
        <v>6267</v>
      </c>
    </row>
    <row r="2133" spans="1:5">
      <c r="A2133" s="58" t="s">
        <v>10475</v>
      </c>
      <c r="B2133" s="58" t="str">
        <f t="shared" si="69"/>
        <v>AP11526</v>
      </c>
      <c r="C2133" s="35" t="s">
        <v>10476</v>
      </c>
      <c r="D2133" s="35" t="str">
        <f t="shared" si="70"/>
        <v>11526 - Job #78821 _ Resurf. Burt, Southfield, Puritan, Etc.</v>
      </c>
      <c r="E2133" s="35" t="s">
        <v>6267</v>
      </c>
    </row>
    <row r="2134" spans="1:5">
      <c r="A2134" s="58" t="s">
        <v>10477</v>
      </c>
      <c r="B2134" s="58" t="str">
        <f t="shared" si="69"/>
        <v>AP11527</v>
      </c>
      <c r="C2134" s="35" t="s">
        <v>10478</v>
      </c>
      <c r="D2134" s="35" t="str">
        <f t="shared" si="70"/>
        <v>11527 - Job #78822 _ Resurf. Jeffries, Oakman, Puritan, Etc.</v>
      </c>
      <c r="E2134" s="35" t="s">
        <v>6267</v>
      </c>
    </row>
    <row r="2135" spans="1:5">
      <c r="A2135" s="58" t="s">
        <v>10479</v>
      </c>
      <c r="B2135" s="58" t="str">
        <f t="shared" si="69"/>
        <v>AP11528</v>
      </c>
      <c r="C2135" s="35" t="s">
        <v>10480</v>
      </c>
      <c r="D2135" s="35" t="str">
        <f t="shared" si="70"/>
        <v>11528 - Job #78823 _ Resurf. Jeffries, Lodge, Trumbull, Etc.</v>
      </c>
      <c r="E2135" s="35" t="s">
        <v>6267</v>
      </c>
    </row>
    <row r="2136" spans="1:5">
      <c r="A2136" s="568" t="s">
        <v>10481</v>
      </c>
      <c r="B2136" s="58" t="str">
        <f t="shared" si="69"/>
        <v>AP11529</v>
      </c>
      <c r="C2136" s="35" t="s">
        <v>10482</v>
      </c>
      <c r="D2136" s="35" t="str">
        <f t="shared" si="70"/>
        <v>11529 - DPW Job#78824-Resurf Clifford, Congress, First Bea</v>
      </c>
      <c r="E2136" s="35" t="s">
        <v>6267</v>
      </c>
    </row>
    <row r="2137" spans="1:5">
      <c r="A2137" s="58" t="s">
        <v>10483</v>
      </c>
      <c r="B2137" s="58" t="str">
        <f t="shared" si="69"/>
        <v>AP11530</v>
      </c>
      <c r="C2137" s="35" t="s">
        <v>10484</v>
      </c>
      <c r="D2137" s="35" t="str">
        <f t="shared" si="70"/>
        <v>11530 - Job #78825 _ Resurf. Hayes, Alter Road, Cadieux, Etc.</v>
      </c>
      <c r="E2137" s="35" t="s">
        <v>6267</v>
      </c>
    </row>
    <row r="2138" spans="1:5">
      <c r="A2138" s="58" t="s">
        <v>10485</v>
      </c>
      <c r="B2138" s="58" t="str">
        <f t="shared" si="69"/>
        <v>AP11531</v>
      </c>
      <c r="C2138" s="35" t="s">
        <v>10486</v>
      </c>
      <c r="D2138" s="35" t="str">
        <f t="shared" si="70"/>
        <v>11531 - Job #56194 _ Pavement Marking at 125 Locations</v>
      </c>
      <c r="E2138" s="35" t="s">
        <v>6267</v>
      </c>
    </row>
    <row r="2139" spans="1:5">
      <c r="A2139" s="58" t="s">
        <v>10487</v>
      </c>
      <c r="B2139" s="58" t="str">
        <f t="shared" si="69"/>
        <v>AP11532</v>
      </c>
      <c r="C2139" s="35" t="s">
        <v>10488</v>
      </c>
      <c r="D2139" s="35" t="str">
        <f t="shared" si="70"/>
        <v>11532 - Job #78352 _ Pavement Marking @ Various Locations</v>
      </c>
      <c r="E2139" s="35" t="s">
        <v>6267</v>
      </c>
    </row>
    <row r="2140" spans="1:5">
      <c r="A2140" s="58" t="s">
        <v>10489</v>
      </c>
      <c r="B2140" s="58" t="str">
        <f t="shared" si="69"/>
        <v>AP11533</v>
      </c>
      <c r="C2140" s="35" t="s">
        <v>10490</v>
      </c>
      <c r="D2140" s="35" t="str">
        <f t="shared" si="70"/>
        <v>11533 - Drive Michigan Safely Task Force 2004_</v>
      </c>
      <c r="E2140" s="35" t="s">
        <v>6267</v>
      </c>
    </row>
    <row r="2141" spans="1:5">
      <c r="A2141" s="58" t="s">
        <v>10491</v>
      </c>
      <c r="B2141" s="58" t="str">
        <f t="shared" si="69"/>
        <v>AP11534</v>
      </c>
      <c r="C2141" s="35" t="s">
        <v>10492</v>
      </c>
      <c r="D2141" s="35" t="str">
        <f t="shared" si="70"/>
        <v>11534 - Shelter Plus Care</v>
      </c>
      <c r="E2141" s="35" t="s">
        <v>6267</v>
      </c>
    </row>
    <row r="2142" spans="1:5">
      <c r="A2142" s="58" t="s">
        <v>10493</v>
      </c>
      <c r="B2142" s="58" t="str">
        <f t="shared" si="69"/>
        <v>AP11535</v>
      </c>
      <c r="C2142" s="35" t="s">
        <v>10494</v>
      </c>
      <c r="D2142" s="35" t="str">
        <f t="shared" si="70"/>
        <v>11535 - Job #43554</v>
      </c>
      <c r="E2142" s="35" t="s">
        <v>6267</v>
      </c>
    </row>
    <row r="2143" spans="1:5">
      <c r="A2143" s="58" t="s">
        <v>10495</v>
      </c>
      <c r="B2143" s="58" t="str">
        <f t="shared" si="69"/>
        <v>AP11536</v>
      </c>
      <c r="C2143" s="35" t="s">
        <v>10496</v>
      </c>
      <c r="D2143" s="35" t="str">
        <f t="shared" si="70"/>
        <v>11536 - Youth Opportunity Movement</v>
      </c>
      <c r="E2143" s="35" t="s">
        <v>6267</v>
      </c>
    </row>
    <row r="2144" spans="1:5">
      <c r="A2144" s="58" t="s">
        <v>10497</v>
      </c>
      <c r="B2144" s="58" t="str">
        <f t="shared" si="69"/>
        <v>AP11537</v>
      </c>
      <c r="C2144" s="35" t="s">
        <v>10498</v>
      </c>
      <c r="D2144" s="35" t="str">
        <f t="shared" si="70"/>
        <v>11537 - Drug Court</v>
      </c>
      <c r="E2144" s="35" t="s">
        <v>6267</v>
      </c>
    </row>
    <row r="2145" spans="1:5">
      <c r="A2145" s="58" t="s">
        <v>10499</v>
      </c>
      <c r="B2145" s="58" t="str">
        <f t="shared" si="69"/>
        <v>AP11538</v>
      </c>
      <c r="C2145" s="35" t="s">
        <v>10500</v>
      </c>
      <c r="D2145" s="35" t="str">
        <f t="shared" si="70"/>
        <v>11538 - Explorer Program</v>
      </c>
      <c r="E2145" s="35" t="s">
        <v>6267</v>
      </c>
    </row>
    <row r="2146" spans="1:5">
      <c r="A2146" s="58" t="s">
        <v>10501</v>
      </c>
      <c r="B2146" s="58" t="str">
        <f t="shared" si="69"/>
        <v>AP11539</v>
      </c>
      <c r="C2146" s="35" t="s">
        <v>10502</v>
      </c>
      <c r="D2146" s="35" t="str">
        <f t="shared" si="70"/>
        <v>11539 - Youth Program</v>
      </c>
      <c r="E2146" s="35" t="s">
        <v>6267</v>
      </c>
    </row>
    <row r="2147" spans="1:5">
      <c r="A2147" s="58" t="s">
        <v>10503</v>
      </c>
      <c r="B2147" s="58" t="str">
        <f t="shared" si="69"/>
        <v>AP11540</v>
      </c>
      <c r="C2147" s="35" t="s">
        <v>10504</v>
      </c>
      <c r="D2147" s="35" t="str">
        <f t="shared" si="70"/>
        <v>11540 - Paradise Valley Memorial Park</v>
      </c>
      <c r="E2147" s="35" t="s">
        <v>6267</v>
      </c>
    </row>
    <row r="2148" spans="1:5">
      <c r="A2148" s="58" t="s">
        <v>10505</v>
      </c>
      <c r="B2148" s="58" t="str">
        <f t="shared" si="69"/>
        <v>AP11541</v>
      </c>
      <c r="C2148" s="35" t="s">
        <v>10506</v>
      </c>
      <c r="D2148" s="35" t="str">
        <f t="shared" si="70"/>
        <v>11541 - Targeted Business</v>
      </c>
      <c r="E2148" s="35" t="s">
        <v>6267</v>
      </c>
    </row>
    <row r="2149" spans="1:5">
      <c r="A2149" s="568" t="s">
        <v>10507</v>
      </c>
      <c r="B2149" s="58" t="str">
        <f t="shared" si="69"/>
        <v>AP11547</v>
      </c>
      <c r="C2149" s="35" t="s">
        <v>10508</v>
      </c>
      <c r="D2149" s="35" t="str">
        <f t="shared" si="70"/>
        <v>11547 - HRD Clark Park</v>
      </c>
      <c r="E2149" s="35" t="s">
        <v>6267</v>
      </c>
    </row>
    <row r="2150" spans="1:5">
      <c r="A2150" s="568" t="s">
        <v>10509</v>
      </c>
      <c r="B2150" s="58" t="str">
        <f t="shared" si="69"/>
        <v>AP11551</v>
      </c>
      <c r="C2150" s="35" t="s">
        <v>10510</v>
      </c>
      <c r="D2150" s="35" t="str">
        <f t="shared" si="70"/>
        <v>11551 - HRD Eastern Market Adv Coal</v>
      </c>
      <c r="E2150" s="35" t="s">
        <v>6267</v>
      </c>
    </row>
    <row r="2151" spans="1:5">
      <c r="A2151" s="568" t="s">
        <v>10511</v>
      </c>
      <c r="B2151" s="58" t="str">
        <f t="shared" si="69"/>
        <v>AP11552</v>
      </c>
      <c r="C2151" s="35" t="s">
        <v>10512</v>
      </c>
      <c r="D2151" s="35" t="str">
        <f t="shared" si="70"/>
        <v>11552 - Homeless Action Network</v>
      </c>
      <c r="E2151" s="35" t="s">
        <v>6267</v>
      </c>
    </row>
    <row r="2152" spans="1:5">
      <c r="A2152" s="568" t="s">
        <v>10513</v>
      </c>
      <c r="B2152" s="58" t="str">
        <f t="shared" si="69"/>
        <v>AP11554</v>
      </c>
      <c r="C2152" s="35" t="s">
        <v>10514</v>
      </c>
      <c r="D2152" s="35" t="str">
        <f t="shared" si="70"/>
        <v>11554 - HRD Mercy Education Project</v>
      </c>
      <c r="E2152" s="35" t="s">
        <v>6267</v>
      </c>
    </row>
    <row r="2153" spans="1:5">
      <c r="A2153" s="58" t="s">
        <v>10515</v>
      </c>
      <c r="B2153" s="58" t="str">
        <f t="shared" si="69"/>
        <v>AP11557</v>
      </c>
      <c r="C2153" s="35" t="s">
        <v>10516</v>
      </c>
      <c r="D2153" s="35" t="str">
        <f t="shared" si="70"/>
        <v>11557 - NSO</v>
      </c>
      <c r="E2153" s="35" t="s">
        <v>6267</v>
      </c>
    </row>
    <row r="2154" spans="1:5">
      <c r="A2154" s="58" t="s">
        <v>10517</v>
      </c>
      <c r="B2154" s="58" t="str">
        <f t="shared" si="69"/>
        <v>AP11561</v>
      </c>
      <c r="C2154" s="35" t="s">
        <v>10518</v>
      </c>
      <c r="D2154" s="35" t="str">
        <f t="shared" si="70"/>
        <v>11561 - Phoenix Detroit Fire Department</v>
      </c>
      <c r="E2154" s="35" t="s">
        <v>6267</v>
      </c>
    </row>
    <row r="2155" spans="1:5">
      <c r="A2155" s="58" t="s">
        <v>10519</v>
      </c>
      <c r="B2155" s="58" t="str">
        <f t="shared" si="69"/>
        <v>AP11563</v>
      </c>
      <c r="C2155" s="35" t="s">
        <v>10520</v>
      </c>
      <c r="D2155" s="35" t="str">
        <f t="shared" si="70"/>
        <v>11563 - Prevailing Comm Dev Corp Home Repair</v>
      </c>
      <c r="E2155" s="35" t="s">
        <v>6267</v>
      </c>
    </row>
    <row r="2156" spans="1:5">
      <c r="A2156" s="58" t="s">
        <v>10521</v>
      </c>
      <c r="B2156" s="58" t="str">
        <f t="shared" si="69"/>
        <v>AP11564</v>
      </c>
      <c r="C2156" s="35" t="s">
        <v>10522</v>
      </c>
      <c r="D2156" s="35" t="str">
        <f t="shared" si="70"/>
        <v>11564 - Prevailing Comm Dev Corp Public Services</v>
      </c>
      <c r="E2156" s="35" t="s">
        <v>6267</v>
      </c>
    </row>
    <row r="2157" spans="1:5">
      <c r="A2157" s="58" t="s">
        <v>10523</v>
      </c>
      <c r="B2157" s="58" t="str">
        <f t="shared" si="69"/>
        <v>AP11583</v>
      </c>
      <c r="C2157" s="35" t="s">
        <v>10524</v>
      </c>
      <c r="D2157" s="35" t="str">
        <f t="shared" si="70"/>
        <v>11583 - Job Access Reverse Commute Grant (JARC)</v>
      </c>
      <c r="E2157" s="35" t="s">
        <v>6267</v>
      </c>
    </row>
    <row r="2158" spans="1:5">
      <c r="A2158" s="58" t="s">
        <v>10525</v>
      </c>
      <c r="B2158" s="58" t="str">
        <f t="shared" si="69"/>
        <v>AP11584</v>
      </c>
      <c r="C2158" s="35" t="s">
        <v>10526</v>
      </c>
      <c r="D2158" s="35" t="str">
        <f t="shared" si="70"/>
        <v>11584 - Clean Diesel Project (USEPA)</v>
      </c>
      <c r="E2158" s="35" t="s">
        <v>6267</v>
      </c>
    </row>
    <row r="2159" spans="1:5">
      <c r="A2159" s="58" t="s">
        <v>10527</v>
      </c>
      <c r="B2159" s="58" t="str">
        <f t="shared" si="69"/>
        <v>AP11585</v>
      </c>
      <c r="C2159" s="35" t="s">
        <v>10528</v>
      </c>
      <c r="D2159" s="35" t="str">
        <f t="shared" si="70"/>
        <v>11585 - Develop A Non</v>
      </c>
      <c r="E2159" s="35" t="s">
        <v>6267</v>
      </c>
    </row>
    <row r="2160" spans="1:5">
      <c r="A2160" s="58" t="s">
        <v>10529</v>
      </c>
      <c r="B2160" s="58" t="str">
        <f t="shared" si="69"/>
        <v>AP11586</v>
      </c>
      <c r="C2160" s="35" t="s">
        <v>10530</v>
      </c>
      <c r="D2160" s="35" t="str">
        <f t="shared" si="70"/>
        <v>11586 - Henderson Marina Pump Out</v>
      </c>
      <c r="E2160" s="35" t="s">
        <v>6267</v>
      </c>
    </row>
    <row r="2161" spans="1:5">
      <c r="A2161" s="58" t="s">
        <v>10531</v>
      </c>
      <c r="B2161" s="58" t="str">
        <f t="shared" si="69"/>
        <v>AP11588</v>
      </c>
      <c r="C2161" s="35" t="s">
        <v>10532</v>
      </c>
      <c r="D2161" s="35" t="str">
        <f t="shared" si="70"/>
        <v>11588 - NAFTA_TAA</v>
      </c>
      <c r="E2161" s="35" t="s">
        <v>6267</v>
      </c>
    </row>
    <row r="2162" spans="1:5">
      <c r="A2162" s="58" t="s">
        <v>10533</v>
      </c>
      <c r="B2162" s="58" t="str">
        <f t="shared" si="69"/>
        <v>AP11589</v>
      </c>
      <c r="C2162" s="35" t="s">
        <v>10534</v>
      </c>
      <c r="D2162" s="35" t="str">
        <f t="shared" si="70"/>
        <v>11589 - WIA Statewide Activities _ Displaced Homemakers Program _ FY 2005</v>
      </c>
      <c r="E2162" s="35" t="s">
        <v>6267</v>
      </c>
    </row>
    <row r="2163" spans="1:5">
      <c r="A2163" s="58" t="s">
        <v>10535</v>
      </c>
      <c r="B2163" s="58" t="str">
        <f t="shared" ref="B2163:B2226" si="71">"AP"&amp;A2163</f>
        <v>AP11590</v>
      </c>
      <c r="C2163" s="35" t="s">
        <v>10536</v>
      </c>
      <c r="D2163" s="35" t="str">
        <f t="shared" si="70"/>
        <v>11590 - Youth Works! Payroll Account</v>
      </c>
      <c r="E2163" s="35" t="s">
        <v>6267</v>
      </c>
    </row>
    <row r="2164" spans="1:5">
      <c r="A2164" s="58" t="s">
        <v>10537</v>
      </c>
      <c r="B2164" s="58" t="str">
        <f t="shared" si="71"/>
        <v>AP11591</v>
      </c>
      <c r="C2164" s="35" t="s">
        <v>10538</v>
      </c>
      <c r="D2164" s="35" t="str">
        <f t="shared" si="70"/>
        <v>11591 - Conner Avenue Reconstruction</v>
      </c>
      <c r="E2164" s="35" t="s">
        <v>6267</v>
      </c>
    </row>
    <row r="2165" spans="1:5">
      <c r="A2165" s="58" t="s">
        <v>10539</v>
      </c>
      <c r="B2165" s="58" t="str">
        <f t="shared" si="71"/>
        <v>AP11593</v>
      </c>
      <c r="C2165" s="35" t="s">
        <v>10540</v>
      </c>
      <c r="D2165" s="35" t="str">
        <f t="shared" si="70"/>
        <v>11593 - MI Dept. of Agriculture</v>
      </c>
      <c r="E2165" s="35" t="s">
        <v>6267</v>
      </c>
    </row>
    <row r="2166" spans="1:5">
      <c r="A2166" s="58" t="s">
        <v>10541</v>
      </c>
      <c r="B2166" s="58" t="str">
        <f t="shared" si="71"/>
        <v>AP11594</v>
      </c>
      <c r="C2166" s="35" t="s">
        <v>10542</v>
      </c>
      <c r="D2166" s="35" t="str">
        <f t="shared" si="70"/>
        <v>11594 - Healthy Connections</v>
      </c>
      <c r="E2166" s="35" t="s">
        <v>6267</v>
      </c>
    </row>
    <row r="2167" spans="1:5">
      <c r="A2167" s="568" t="s">
        <v>10543</v>
      </c>
      <c r="B2167" s="58" t="str">
        <f t="shared" si="71"/>
        <v>AP11595</v>
      </c>
      <c r="C2167" s="35" t="s">
        <v>10544</v>
      </c>
      <c r="D2167" s="35" t="str">
        <f t="shared" si="70"/>
        <v>11595 - Brightmoor III New Housing</v>
      </c>
      <c r="E2167" s="35" t="s">
        <v>6267</v>
      </c>
    </row>
    <row r="2168" spans="1:5">
      <c r="A2168" s="58" t="s">
        <v>10545</v>
      </c>
      <c r="B2168" s="58" t="str">
        <f t="shared" si="71"/>
        <v>AP11596</v>
      </c>
      <c r="C2168" s="35" t="s">
        <v>10546</v>
      </c>
      <c r="D2168" s="35" t="str">
        <f t="shared" si="70"/>
        <v>11596 - Job # 78442</v>
      </c>
      <c r="E2168" s="35" t="s">
        <v>6267</v>
      </c>
    </row>
    <row r="2169" spans="1:5">
      <c r="A2169" s="58" t="s">
        <v>10547</v>
      </c>
      <c r="B2169" s="58" t="str">
        <f t="shared" si="71"/>
        <v>AP11597</v>
      </c>
      <c r="C2169" s="35" t="s">
        <v>10548</v>
      </c>
      <c r="D2169" s="35" t="str">
        <f t="shared" si="70"/>
        <v>11597 - Jr. Police Cadets</v>
      </c>
      <c r="E2169" s="35" t="s">
        <v>6267</v>
      </c>
    </row>
    <row r="2170" spans="1:5">
      <c r="A2170" s="58" t="s">
        <v>10549</v>
      </c>
      <c r="B2170" s="58" t="str">
        <f t="shared" si="71"/>
        <v>AP11598</v>
      </c>
      <c r="C2170" s="35" t="s">
        <v>10550</v>
      </c>
      <c r="D2170" s="35" t="str">
        <f t="shared" si="70"/>
        <v>11598 - Policing In The 21st Century</v>
      </c>
      <c r="E2170" s="35" t="s">
        <v>6267</v>
      </c>
    </row>
    <row r="2171" spans="1:5">
      <c r="A2171" s="568" t="s">
        <v>10551</v>
      </c>
      <c r="B2171" s="58" t="str">
        <f t="shared" si="71"/>
        <v>AP11599</v>
      </c>
      <c r="C2171" s="35" t="s">
        <v>10552</v>
      </c>
      <c r="D2171" s="35" t="str">
        <f t="shared" si="70"/>
        <v>11599 - DPW Job #56190 - Traffic Signal Upgrading Work</v>
      </c>
      <c r="E2171" s="35" t="s">
        <v>6267</v>
      </c>
    </row>
    <row r="2172" spans="1:5">
      <c r="A2172" s="58" t="s">
        <v>10553</v>
      </c>
      <c r="B2172" s="58" t="str">
        <f t="shared" si="71"/>
        <v>AP11600</v>
      </c>
      <c r="C2172" s="35" t="s">
        <v>10554</v>
      </c>
      <c r="D2172" s="35" t="str">
        <f t="shared" si="70"/>
        <v>11600 - Pre</v>
      </c>
      <c r="E2172" s="35" t="s">
        <v>6267</v>
      </c>
    </row>
    <row r="2173" spans="1:5">
      <c r="A2173" s="58" t="s">
        <v>10555</v>
      </c>
      <c r="B2173" s="58" t="str">
        <f t="shared" si="71"/>
        <v>AP11601</v>
      </c>
      <c r="C2173" s="35" t="s">
        <v>10556</v>
      </c>
      <c r="D2173" s="35" t="str">
        <f t="shared" si="70"/>
        <v>11601 - Job #56196</v>
      </c>
      <c r="E2173" s="35" t="s">
        <v>6267</v>
      </c>
    </row>
    <row r="2174" spans="1:5">
      <c r="A2174" s="58" t="s">
        <v>10557</v>
      </c>
      <c r="B2174" s="58" t="str">
        <f t="shared" si="71"/>
        <v>AP11602</v>
      </c>
      <c r="C2174" s="35" t="s">
        <v>10558</v>
      </c>
      <c r="D2174" s="35" t="str">
        <f t="shared" si="70"/>
        <v>11602 - D.C.A.T. Special Events and Contributions</v>
      </c>
      <c r="E2174" s="35" t="s">
        <v>6267</v>
      </c>
    </row>
    <row r="2175" spans="1:5">
      <c r="A2175" s="58" t="s">
        <v>10559</v>
      </c>
      <c r="B2175" s="58" t="str">
        <f t="shared" si="71"/>
        <v>AP11603</v>
      </c>
      <c r="C2175" s="35" t="s">
        <v>10560</v>
      </c>
      <c r="D2175" s="35" t="str">
        <f t="shared" si="70"/>
        <v>11603 - SEMHA Ryan White Title I_</v>
      </c>
      <c r="E2175" s="35" t="s">
        <v>6267</v>
      </c>
    </row>
    <row r="2176" spans="1:5">
      <c r="A2176" s="58" t="s">
        <v>10561</v>
      </c>
      <c r="B2176" s="58" t="str">
        <f t="shared" si="71"/>
        <v>AP11604</v>
      </c>
      <c r="C2176" s="35" t="s">
        <v>10562</v>
      </c>
      <c r="D2176" s="35" t="str">
        <f t="shared" si="70"/>
        <v>11604 - SEMHA Ryan White Title II</v>
      </c>
      <c r="E2176" s="35" t="s">
        <v>6267</v>
      </c>
    </row>
    <row r="2177" spans="1:5">
      <c r="A2177" s="58" t="s">
        <v>10563</v>
      </c>
      <c r="B2177" s="58" t="str">
        <f t="shared" si="71"/>
        <v>AP11605</v>
      </c>
      <c r="C2177" s="35" t="s">
        <v>10564</v>
      </c>
      <c r="D2177" s="35" t="str">
        <f t="shared" si="70"/>
        <v>11605 - Urban Area Security Initiative 2003</v>
      </c>
      <c r="E2177" s="35" t="s">
        <v>6267</v>
      </c>
    </row>
    <row r="2178" spans="1:5">
      <c r="A2178" s="58" t="s">
        <v>10565</v>
      </c>
      <c r="B2178" s="58" t="str">
        <f t="shared" si="71"/>
        <v>AP11606</v>
      </c>
      <c r="C2178" s="35" t="s">
        <v>10566</v>
      </c>
      <c r="D2178" s="35" t="str">
        <f t="shared" si="70"/>
        <v>11606 - Urban Area Security Initiative 2004</v>
      </c>
      <c r="E2178" s="35" t="s">
        <v>6267</v>
      </c>
    </row>
    <row r="2179" spans="1:5">
      <c r="A2179" s="568" t="s">
        <v>10567</v>
      </c>
      <c r="B2179" s="58" t="str">
        <f t="shared" si="71"/>
        <v>AP11607</v>
      </c>
      <c r="C2179" s="35" t="s">
        <v>10568</v>
      </c>
      <c r="D2179" s="35" t="str">
        <f t="shared" si="70"/>
        <v>11607 - DHS CSBG Administration</v>
      </c>
      <c r="E2179" s="35" t="s">
        <v>6267</v>
      </c>
    </row>
    <row r="2180" spans="1:5">
      <c r="A2180" s="58" t="s">
        <v>10569</v>
      </c>
      <c r="B2180" s="58" t="str">
        <f t="shared" si="71"/>
        <v>AP11610</v>
      </c>
      <c r="C2180" s="35" t="s">
        <v>10570</v>
      </c>
      <c r="D2180" s="35" t="str">
        <f t="shared" ref="D2180:D2243" si="72">A2180&amp;" - "&amp;C2180</f>
        <v>11610 - MI Public Service Commission Fund _ Winter Warmer</v>
      </c>
      <c r="E2180" s="35" t="s">
        <v>6267</v>
      </c>
    </row>
    <row r="2181" spans="1:5">
      <c r="A2181" s="58" t="s">
        <v>10571</v>
      </c>
      <c r="B2181" s="58" t="str">
        <f t="shared" si="71"/>
        <v>AP11611</v>
      </c>
      <c r="C2181" s="35" t="s">
        <v>10572</v>
      </c>
      <c r="D2181" s="35" t="str">
        <f t="shared" si="72"/>
        <v>11611 - TANF Funds_11611</v>
      </c>
      <c r="E2181" s="35" t="s">
        <v>6267</v>
      </c>
    </row>
    <row r="2182" spans="1:5">
      <c r="A2182" s="58" t="s">
        <v>10573</v>
      </c>
      <c r="B2182" s="58" t="str">
        <f t="shared" si="71"/>
        <v>AP11612</v>
      </c>
      <c r="C2182" s="35" t="s">
        <v>10574</v>
      </c>
      <c r="D2182" s="35" t="str">
        <f t="shared" si="72"/>
        <v>11612 - MI Public Service Commission Fund</v>
      </c>
      <c r="E2182" s="35" t="s">
        <v>6267</v>
      </c>
    </row>
    <row r="2183" spans="1:5">
      <c r="A2183" s="58" t="s">
        <v>10575</v>
      </c>
      <c r="B2183" s="58" t="str">
        <f t="shared" si="71"/>
        <v>AP11613</v>
      </c>
      <c r="C2183" s="35" t="s">
        <v>10576</v>
      </c>
      <c r="D2183" s="35" t="str">
        <f t="shared" si="72"/>
        <v>11613 - MI Public Service Commission Fund_FIA</v>
      </c>
      <c r="E2183" s="35" t="s">
        <v>6267</v>
      </c>
    </row>
    <row r="2184" spans="1:5">
      <c r="A2184" s="58" t="s">
        <v>10577</v>
      </c>
      <c r="B2184" s="58" t="str">
        <f t="shared" si="71"/>
        <v>AP11614</v>
      </c>
      <c r="C2184" s="35" t="s">
        <v>10578</v>
      </c>
      <c r="D2184" s="35" t="str">
        <f t="shared" si="72"/>
        <v>11614 - Weatherization_11614</v>
      </c>
      <c r="E2184" s="35" t="s">
        <v>6267</v>
      </c>
    </row>
    <row r="2185" spans="1:5">
      <c r="A2185" s="58" t="s">
        <v>10579</v>
      </c>
      <c r="B2185" s="58" t="str">
        <f t="shared" si="71"/>
        <v>AP11615</v>
      </c>
      <c r="C2185" s="35" t="s">
        <v>10580</v>
      </c>
      <c r="D2185" s="35" t="str">
        <f t="shared" si="72"/>
        <v>11615 - Weatherization</v>
      </c>
      <c r="E2185" s="35" t="s">
        <v>6267</v>
      </c>
    </row>
    <row r="2186" spans="1:5">
      <c r="A2186" s="58" t="s">
        <v>10581</v>
      </c>
      <c r="B2186" s="58" t="str">
        <f t="shared" si="71"/>
        <v>AP11616</v>
      </c>
      <c r="C2186" s="35" t="s">
        <v>10582</v>
      </c>
      <c r="D2186" s="35" t="str">
        <f t="shared" si="72"/>
        <v>11616 - Package Meals_11616</v>
      </c>
      <c r="E2186" s="35" t="s">
        <v>6267</v>
      </c>
    </row>
    <row r="2187" spans="1:5">
      <c r="A2187" s="58" t="s">
        <v>10583</v>
      </c>
      <c r="B2187" s="58" t="str">
        <f t="shared" si="71"/>
        <v>AP11617</v>
      </c>
      <c r="C2187" s="35" t="s">
        <v>10584</v>
      </c>
      <c r="D2187" s="35" t="str">
        <f t="shared" si="72"/>
        <v>11617 - Head Start_11617</v>
      </c>
      <c r="E2187" s="35" t="s">
        <v>6267</v>
      </c>
    </row>
    <row r="2188" spans="1:5">
      <c r="A2188" s="58" t="s">
        <v>10585</v>
      </c>
      <c r="B2188" s="58" t="str">
        <f t="shared" si="71"/>
        <v>AP11618</v>
      </c>
      <c r="C2188" s="35" t="s">
        <v>10586</v>
      </c>
      <c r="D2188" s="35" t="str">
        <f t="shared" si="72"/>
        <v>11618 - Handicap Services_11618</v>
      </c>
      <c r="E2188" s="35" t="s">
        <v>6267</v>
      </c>
    </row>
    <row r="2189" spans="1:5">
      <c r="A2189" s="58" t="s">
        <v>10587</v>
      </c>
      <c r="B2189" s="58" t="str">
        <f t="shared" si="71"/>
        <v>AP11619</v>
      </c>
      <c r="C2189" s="35" t="s">
        <v>10588</v>
      </c>
      <c r="D2189" s="35" t="str">
        <f t="shared" si="72"/>
        <v>11619 - Early Head Start_11619</v>
      </c>
      <c r="E2189" s="35" t="s">
        <v>6267</v>
      </c>
    </row>
    <row r="2190" spans="1:5">
      <c r="A2190" s="58" t="s">
        <v>10589</v>
      </c>
      <c r="B2190" s="58" t="str">
        <f t="shared" si="71"/>
        <v>AP11620</v>
      </c>
      <c r="C2190" s="35" t="s">
        <v>10590</v>
      </c>
      <c r="D2190" s="35" t="str">
        <f t="shared" si="72"/>
        <v>11620 - HS Training &amp; Technical Assistance_11620</v>
      </c>
      <c r="E2190" s="35" t="s">
        <v>6267</v>
      </c>
    </row>
    <row r="2191" spans="1:5">
      <c r="A2191" s="58" t="s">
        <v>10591</v>
      </c>
      <c r="B2191" s="58" t="str">
        <f t="shared" si="71"/>
        <v>AP11621</v>
      </c>
      <c r="C2191" s="35" t="s">
        <v>10592</v>
      </c>
      <c r="D2191" s="35" t="str">
        <f t="shared" si="72"/>
        <v>11621 - Drug Treatment_11620</v>
      </c>
      <c r="E2191" s="35" t="s">
        <v>6267</v>
      </c>
    </row>
    <row r="2192" spans="1:5">
      <c r="A2192" s="58" t="s">
        <v>10593</v>
      </c>
      <c r="B2192" s="58" t="str">
        <f t="shared" si="71"/>
        <v>AP11623</v>
      </c>
      <c r="C2192" s="35" t="s">
        <v>10594</v>
      </c>
      <c r="D2192" s="35" t="str">
        <f t="shared" si="72"/>
        <v>11623 - MCAAA</v>
      </c>
      <c r="E2192" s="35" t="s">
        <v>6267</v>
      </c>
    </row>
    <row r="2193" spans="1:5">
      <c r="A2193" s="58" t="s">
        <v>10595</v>
      </c>
      <c r="B2193" s="58" t="str">
        <f t="shared" si="71"/>
        <v>AP11625</v>
      </c>
      <c r="C2193" s="35" t="s">
        <v>10596</v>
      </c>
      <c r="D2193" s="35" t="str">
        <f t="shared" si="72"/>
        <v>11625 - AIDS Counseling &amp; Testing</v>
      </c>
      <c r="E2193" s="35" t="s">
        <v>6267</v>
      </c>
    </row>
    <row r="2194" spans="1:5">
      <c r="A2194" s="58" t="s">
        <v>10597</v>
      </c>
      <c r="B2194" s="58" t="str">
        <f t="shared" si="71"/>
        <v>AP11627</v>
      </c>
      <c r="C2194" s="35" t="s">
        <v>9875</v>
      </c>
      <c r="D2194" s="35" t="str">
        <f t="shared" si="72"/>
        <v>11627 - Youth Mapping Project</v>
      </c>
      <c r="E2194" s="35" t="s">
        <v>6267</v>
      </c>
    </row>
    <row r="2195" spans="1:5">
      <c r="A2195" s="58" t="s">
        <v>10598</v>
      </c>
      <c r="B2195" s="58" t="str">
        <f t="shared" si="71"/>
        <v>AP11628</v>
      </c>
      <c r="C2195" s="35" t="s">
        <v>10599</v>
      </c>
      <c r="D2195" s="35" t="str">
        <f t="shared" si="72"/>
        <v>11628 - Successful Accountability For Evaluating</v>
      </c>
      <c r="E2195" s="35" t="s">
        <v>6267</v>
      </c>
    </row>
    <row r="2196" spans="1:5">
      <c r="A2196" s="58" t="s">
        <v>10600</v>
      </c>
      <c r="B2196" s="58" t="str">
        <f t="shared" si="71"/>
        <v>AP11629</v>
      </c>
      <c r="C2196" s="35" t="s">
        <v>10601</v>
      </c>
      <c r="D2196" s="35" t="str">
        <f t="shared" si="72"/>
        <v>11629 - Dreaming While Achieving</v>
      </c>
      <c r="E2196" s="35" t="s">
        <v>6267</v>
      </c>
    </row>
    <row r="2197" spans="1:5">
      <c r="A2197" s="58" t="s">
        <v>10602</v>
      </c>
      <c r="B2197" s="58" t="str">
        <f t="shared" si="71"/>
        <v>AP11630</v>
      </c>
      <c r="C2197" s="35" t="s">
        <v>10603</v>
      </c>
      <c r="D2197" s="35" t="str">
        <f t="shared" si="72"/>
        <v>11630 - Job #80283</v>
      </c>
      <c r="E2197" s="35" t="s">
        <v>6267</v>
      </c>
    </row>
    <row r="2198" spans="1:5">
      <c r="A2198" s="58" t="s">
        <v>10604</v>
      </c>
      <c r="B2198" s="58" t="str">
        <f t="shared" si="71"/>
        <v>AP11631</v>
      </c>
      <c r="C2198" s="35" t="s">
        <v>10605</v>
      </c>
      <c r="D2198" s="35" t="str">
        <f t="shared" si="72"/>
        <v>11631 - Auto Theft 19</v>
      </c>
      <c r="E2198" s="35" t="s">
        <v>6267</v>
      </c>
    </row>
    <row r="2199" spans="1:5">
      <c r="A2199" s="58" t="s">
        <v>10606</v>
      </c>
      <c r="B2199" s="58" t="str">
        <f t="shared" si="71"/>
        <v>AP11633</v>
      </c>
      <c r="C2199" s="35" t="s">
        <v>10607</v>
      </c>
      <c r="D2199" s="35" t="str">
        <f t="shared" si="72"/>
        <v>11633 - Gang Resistance Education &amp; Training 2006</v>
      </c>
      <c r="E2199" s="35" t="s">
        <v>6267</v>
      </c>
    </row>
    <row r="2200" spans="1:5">
      <c r="A2200" s="58" t="s">
        <v>10608</v>
      </c>
      <c r="B2200" s="58" t="str">
        <f t="shared" si="71"/>
        <v>AP11634</v>
      </c>
      <c r="C2200" s="35" t="s">
        <v>10609</v>
      </c>
      <c r="D2200" s="35" t="str">
        <f t="shared" si="72"/>
        <v>11634 - Screen Door XI</v>
      </c>
      <c r="E2200" s="35" t="s">
        <v>6267</v>
      </c>
    </row>
    <row r="2201" spans="1:5">
      <c r="A2201" s="58" t="s">
        <v>10610</v>
      </c>
      <c r="B2201" s="58" t="str">
        <f t="shared" si="71"/>
        <v>AP11635</v>
      </c>
      <c r="C2201" s="35" t="s">
        <v>10611</v>
      </c>
      <c r="D2201" s="35" t="str">
        <f t="shared" si="72"/>
        <v>11635 - Victim Assistance 2005</v>
      </c>
      <c r="E2201" s="35" t="s">
        <v>6267</v>
      </c>
    </row>
    <row r="2202" spans="1:5">
      <c r="A2202" s="58" t="s">
        <v>10612</v>
      </c>
      <c r="B2202" s="58" t="str">
        <f t="shared" si="71"/>
        <v>AP11636</v>
      </c>
      <c r="C2202" s="35" t="s">
        <v>10613</v>
      </c>
      <c r="D2202" s="35" t="str">
        <f t="shared" si="72"/>
        <v>11636 - Western Wayne 2006</v>
      </c>
      <c r="E2202" s="35" t="s">
        <v>6267</v>
      </c>
    </row>
    <row r="2203" spans="1:5">
      <c r="A2203" s="58" t="s">
        <v>10614</v>
      </c>
      <c r="B2203" s="58" t="str">
        <f t="shared" si="71"/>
        <v>AP11637</v>
      </c>
      <c r="C2203" s="35" t="s">
        <v>10615</v>
      </c>
      <c r="D2203" s="35" t="str">
        <f t="shared" si="72"/>
        <v>11637 - Work First FY 06</v>
      </c>
      <c r="E2203" s="35" t="s">
        <v>6267</v>
      </c>
    </row>
    <row r="2204" spans="1:5">
      <c r="A2204" s="58" t="s">
        <v>10616</v>
      </c>
      <c r="B2204" s="58" t="str">
        <f t="shared" si="71"/>
        <v>AP11638</v>
      </c>
      <c r="C2204" s="35" t="s">
        <v>10617</v>
      </c>
      <c r="D2204" s="35" t="str">
        <f t="shared" si="72"/>
        <v>11638 - Food Stamp Only FY 06</v>
      </c>
      <c r="E2204" s="35" t="s">
        <v>6267</v>
      </c>
    </row>
    <row r="2205" spans="1:5">
      <c r="A2205" s="58" t="s">
        <v>10618</v>
      </c>
      <c r="B2205" s="58" t="str">
        <f t="shared" si="71"/>
        <v>AP11639</v>
      </c>
      <c r="C2205" s="35" t="s">
        <v>10619</v>
      </c>
      <c r="D2205" s="35" t="str">
        <f t="shared" si="72"/>
        <v>11639 - Food Stamp Only SS FY 06</v>
      </c>
      <c r="E2205" s="35" t="s">
        <v>6267</v>
      </c>
    </row>
    <row r="2206" spans="1:5">
      <c r="A2206" s="58" t="s">
        <v>10620</v>
      </c>
      <c r="B2206" s="58" t="str">
        <f t="shared" si="71"/>
        <v>AP11642</v>
      </c>
      <c r="C2206" s="35" t="s">
        <v>10621</v>
      </c>
      <c r="D2206" s="35" t="str">
        <f t="shared" si="72"/>
        <v>11642 - NAFTA_TAA FY 06</v>
      </c>
      <c r="E2206" s="35" t="s">
        <v>6267</v>
      </c>
    </row>
    <row r="2207" spans="1:5">
      <c r="A2207" s="58" t="s">
        <v>10622</v>
      </c>
      <c r="B2207" s="58" t="str">
        <f t="shared" si="71"/>
        <v>AP11643</v>
      </c>
      <c r="C2207" s="35" t="s">
        <v>10623</v>
      </c>
      <c r="D2207" s="35" t="str">
        <f t="shared" si="72"/>
        <v>11643 - DWSD COMPACT FY 06</v>
      </c>
      <c r="E2207" s="35" t="s">
        <v>6267</v>
      </c>
    </row>
    <row r="2208" spans="1:5">
      <c r="A2208" s="58" t="s">
        <v>10624</v>
      </c>
      <c r="B2208" s="58" t="str">
        <f t="shared" si="71"/>
        <v>AP11644</v>
      </c>
      <c r="C2208" s="35" t="s">
        <v>10625</v>
      </c>
      <c r="D2208" s="35" t="str">
        <f t="shared" si="72"/>
        <v>11644 - Enhanced Mobility FY 06</v>
      </c>
      <c r="E2208" s="35" t="s">
        <v>6267</v>
      </c>
    </row>
    <row r="2209" spans="1:5">
      <c r="A2209" s="58" t="s">
        <v>10626</v>
      </c>
      <c r="B2209" s="58" t="str">
        <f t="shared" si="71"/>
        <v>AP11645</v>
      </c>
      <c r="C2209" s="35" t="s">
        <v>10627</v>
      </c>
      <c r="D2209" s="35" t="str">
        <f t="shared" si="72"/>
        <v>11645 - One Stop Operation GF_GP FY 06</v>
      </c>
      <c r="E2209" s="35" t="s">
        <v>6267</v>
      </c>
    </row>
    <row r="2210" spans="1:5">
      <c r="A2210" s="58" t="s">
        <v>10628</v>
      </c>
      <c r="B2210" s="58" t="str">
        <f t="shared" si="71"/>
        <v>AP11646</v>
      </c>
      <c r="C2210" s="35" t="s">
        <v>10629</v>
      </c>
      <c r="D2210" s="35" t="str">
        <f t="shared" si="72"/>
        <v>11646 - WIA Adult FY 06</v>
      </c>
      <c r="E2210" s="35" t="s">
        <v>6267</v>
      </c>
    </row>
    <row r="2211" spans="1:5">
      <c r="A2211" s="58" t="s">
        <v>10630</v>
      </c>
      <c r="B2211" s="58" t="str">
        <f t="shared" si="71"/>
        <v>AP11647</v>
      </c>
      <c r="C2211" s="35" t="s">
        <v>10631</v>
      </c>
      <c r="D2211" s="35" t="str">
        <f t="shared" si="72"/>
        <v>11647 - WIA Dislocated Worker FY 06</v>
      </c>
      <c r="E2211" s="35" t="s">
        <v>6267</v>
      </c>
    </row>
    <row r="2212" spans="1:5">
      <c r="A2212" s="58" t="s">
        <v>10632</v>
      </c>
      <c r="B2212" s="58" t="str">
        <f t="shared" si="71"/>
        <v>AP11648</v>
      </c>
      <c r="C2212" s="35" t="s">
        <v>10633</v>
      </c>
      <c r="D2212" s="35" t="str">
        <f t="shared" si="72"/>
        <v>11648 - WIA Incumbent Worker FY 06</v>
      </c>
      <c r="E2212" s="35" t="s">
        <v>6267</v>
      </c>
    </row>
    <row r="2213" spans="1:5">
      <c r="A2213" s="58" t="s">
        <v>10634</v>
      </c>
      <c r="B2213" s="58" t="str">
        <f t="shared" si="71"/>
        <v>AP11649</v>
      </c>
      <c r="C2213" s="35" t="s">
        <v>10635</v>
      </c>
      <c r="D2213" s="35" t="str">
        <f t="shared" si="72"/>
        <v>11649 - WIA Youth FY 06</v>
      </c>
      <c r="E2213" s="35" t="s">
        <v>6267</v>
      </c>
    </row>
    <row r="2214" spans="1:5">
      <c r="A2214" s="58" t="s">
        <v>10636</v>
      </c>
      <c r="B2214" s="58" t="str">
        <f t="shared" si="71"/>
        <v>AP11651</v>
      </c>
      <c r="C2214" s="35" t="s">
        <v>10637</v>
      </c>
      <c r="D2214" s="35" t="str">
        <f t="shared" si="72"/>
        <v>11651 - WIA Administration FY 06</v>
      </c>
      <c r="E2214" s="35" t="s">
        <v>6267</v>
      </c>
    </row>
    <row r="2215" spans="1:5">
      <c r="A2215" s="58" t="s">
        <v>10638</v>
      </c>
      <c r="B2215" s="58" t="str">
        <f t="shared" si="71"/>
        <v>AP11652</v>
      </c>
      <c r="C2215" s="35" t="s">
        <v>10639</v>
      </c>
      <c r="D2215" s="35" t="str">
        <f t="shared" si="72"/>
        <v>11652 - General Fund Account</v>
      </c>
      <c r="E2215" s="35" t="s">
        <v>6267</v>
      </c>
    </row>
    <row r="2216" spans="1:5">
      <c r="A2216" s="58" t="s">
        <v>10640</v>
      </c>
      <c r="B2216" s="58" t="str">
        <f t="shared" si="71"/>
        <v>AP11653</v>
      </c>
      <c r="C2216" s="35" t="s">
        <v>8834</v>
      </c>
      <c r="D2216" s="35" t="str">
        <f t="shared" si="72"/>
        <v>11653 - Senior Center Staffing</v>
      </c>
      <c r="E2216" s="35" t="s">
        <v>6267</v>
      </c>
    </row>
    <row r="2217" spans="1:5">
      <c r="A2217" s="58" t="s">
        <v>10641</v>
      </c>
      <c r="B2217" s="58" t="str">
        <f t="shared" si="71"/>
        <v>AP11654</v>
      </c>
      <c r="C2217" s="35" t="s">
        <v>10642</v>
      </c>
      <c r="D2217" s="35" t="str">
        <f t="shared" si="72"/>
        <v>11654 - Adult Day Care Grant</v>
      </c>
      <c r="E2217" s="35" t="s">
        <v>6267</v>
      </c>
    </row>
    <row r="2218" spans="1:5">
      <c r="A2218" s="568" t="s">
        <v>10643</v>
      </c>
      <c r="B2218" s="58" t="str">
        <f t="shared" si="71"/>
        <v>AP11656</v>
      </c>
      <c r="C2218" s="35" t="s">
        <v>10644</v>
      </c>
      <c r="D2218" s="35" t="str">
        <f t="shared" si="72"/>
        <v>11656 - Recreation Management</v>
      </c>
      <c r="E2218" s="35" t="s">
        <v>6267</v>
      </c>
    </row>
    <row r="2219" spans="1:5">
      <c r="A2219" s="568" t="s">
        <v>10645</v>
      </c>
      <c r="B2219" s="58" t="str">
        <f t="shared" si="71"/>
        <v>AP11657</v>
      </c>
      <c r="C2219" s="35" t="s">
        <v>10646</v>
      </c>
      <c r="D2219" s="35" t="str">
        <f t="shared" si="72"/>
        <v>11657 - Recreation Business Operations &amp; Support Services</v>
      </c>
      <c r="E2219" s="35" t="s">
        <v>6267</v>
      </c>
    </row>
    <row r="2220" spans="1:5">
      <c r="A2220" s="568" t="s">
        <v>10647</v>
      </c>
      <c r="B2220" s="58" t="str">
        <f t="shared" si="71"/>
        <v>AP11658</v>
      </c>
      <c r="C2220" s="35" t="s">
        <v>10648</v>
      </c>
      <c r="D2220" s="35" t="str">
        <f t="shared" si="72"/>
        <v>11658 - Recreation Planning, Design &amp; Construction Management</v>
      </c>
      <c r="E2220" s="35" t="s">
        <v>6267</v>
      </c>
    </row>
    <row r="2221" spans="1:5">
      <c r="A2221" s="58" t="s">
        <v>10649</v>
      </c>
      <c r="B2221" s="58" t="str">
        <f t="shared" si="71"/>
        <v>AP11659</v>
      </c>
      <c r="C2221" s="35" t="s">
        <v>10650</v>
      </c>
      <c r="D2221" s="35" t="str">
        <f t="shared" si="72"/>
        <v>11659 - Buildings &amp; Ground Maintenance</v>
      </c>
      <c r="E2221" s="35" t="s">
        <v>6267</v>
      </c>
    </row>
    <row r="2222" spans="1:5">
      <c r="A2222" s="58" t="s">
        <v>10651</v>
      </c>
      <c r="B2222" s="58" t="str">
        <f t="shared" si="71"/>
        <v>AP11660</v>
      </c>
      <c r="C2222" s="35" t="s">
        <v>10652</v>
      </c>
      <c r="D2222" s="35" t="str">
        <f t="shared" si="72"/>
        <v>11660 - Huber Facility &amp; Storeroom</v>
      </c>
      <c r="E2222" s="35" t="s">
        <v>6267</v>
      </c>
    </row>
    <row r="2223" spans="1:5">
      <c r="A2223" s="58" t="s">
        <v>10653</v>
      </c>
      <c r="B2223" s="58" t="str">
        <f t="shared" si="71"/>
        <v>AP11661</v>
      </c>
      <c r="C2223" s="35" t="s">
        <v>10654</v>
      </c>
      <c r="D2223" s="35" t="str">
        <f t="shared" si="72"/>
        <v>11661 - Forestry Operations</v>
      </c>
      <c r="E2223" s="35" t="s">
        <v>6267</v>
      </c>
    </row>
    <row r="2224" spans="1:5">
      <c r="A2224" s="568" t="s">
        <v>10655</v>
      </c>
      <c r="B2224" s="58" t="str">
        <f t="shared" si="71"/>
        <v>AP11663</v>
      </c>
      <c r="C2224" s="35" t="s">
        <v>10656</v>
      </c>
      <c r="D2224" s="35" t="str">
        <f t="shared" si="72"/>
        <v>11663 - Recreation Operations Appropriation</v>
      </c>
      <c r="E2224" s="35" t="s">
        <v>6267</v>
      </c>
    </row>
    <row r="2225" spans="1:5">
      <c r="A2225" s="568" t="s">
        <v>10657</v>
      </c>
      <c r="B2225" s="58" t="str">
        <f t="shared" si="71"/>
        <v>AP11664</v>
      </c>
      <c r="C2225" s="35" t="s">
        <v>10658</v>
      </c>
      <c r="D2225" s="35" t="str">
        <f t="shared" si="72"/>
        <v>11664 - Recreation Programming</v>
      </c>
      <c r="E2225" s="35" t="s">
        <v>6267</v>
      </c>
    </row>
    <row r="2226" spans="1:5">
      <c r="A2226" s="568" t="s">
        <v>10659</v>
      </c>
      <c r="B2226" s="58" t="str">
        <f t="shared" si="71"/>
        <v>AP11665</v>
      </c>
      <c r="C2226" s="35" t="s">
        <v>10660</v>
      </c>
      <c r="D2226" s="35" t="str">
        <f t="shared" si="72"/>
        <v>11665 - Recreation Belle Isle Operations</v>
      </c>
      <c r="E2226" s="35" t="s">
        <v>6267</v>
      </c>
    </row>
    <row r="2227" spans="1:5">
      <c r="A2227" s="58" t="s">
        <v>10661</v>
      </c>
      <c r="B2227" s="58" t="str">
        <f t="shared" ref="B2227:B2290" si="73">"AP"&amp;A2227</f>
        <v>AP11666</v>
      </c>
      <c r="C2227" s="35" t="s">
        <v>10662</v>
      </c>
      <c r="D2227" s="35" t="str">
        <f t="shared" si="72"/>
        <v>11666 - Youth</v>
      </c>
      <c r="E2227" s="35" t="s">
        <v>6267</v>
      </c>
    </row>
    <row r="2228" spans="1:5">
      <c r="A2228" s="58" t="s">
        <v>10663</v>
      </c>
      <c r="B2228" s="58" t="str">
        <f t="shared" si="73"/>
        <v>AP11667</v>
      </c>
      <c r="C2228" s="35" t="s">
        <v>10403</v>
      </c>
      <c r="D2228" s="35" t="str">
        <f t="shared" si="72"/>
        <v>11667 - Eastern Market</v>
      </c>
      <c r="E2228" s="35" t="s">
        <v>6267</v>
      </c>
    </row>
    <row r="2229" spans="1:5">
      <c r="A2229" s="58" t="s">
        <v>10664</v>
      </c>
      <c r="B2229" s="58" t="str">
        <f t="shared" si="73"/>
        <v>AP11668</v>
      </c>
      <c r="C2229" s="35" t="s">
        <v>10665</v>
      </c>
      <c r="D2229" s="35" t="str">
        <f t="shared" si="72"/>
        <v>11668 - Youth Mapping Projects (STEPS) 2005</v>
      </c>
      <c r="E2229" s="35" t="s">
        <v>6267</v>
      </c>
    </row>
    <row r="2230" spans="1:5">
      <c r="A2230" s="58" t="s">
        <v>10666</v>
      </c>
      <c r="B2230" s="58" t="str">
        <f t="shared" si="73"/>
        <v>AP11671</v>
      </c>
      <c r="C2230" s="35" t="s">
        <v>10667</v>
      </c>
      <c r="D2230" s="35" t="str">
        <f t="shared" si="72"/>
        <v>11671 - Nurse Family Partnership 09_05</v>
      </c>
      <c r="E2230" s="35" t="s">
        <v>6267</v>
      </c>
    </row>
    <row r="2231" spans="1:5">
      <c r="A2231" s="58" t="s">
        <v>10668</v>
      </c>
      <c r="B2231" s="58" t="str">
        <f t="shared" si="73"/>
        <v>AP11672</v>
      </c>
      <c r="C2231" s="35" t="s">
        <v>10669</v>
      </c>
      <c r="D2231" s="35" t="str">
        <f t="shared" si="72"/>
        <v>11672 - Bio_Terrorism Emergency Preparation 09_2005</v>
      </c>
      <c r="E2231" s="35" t="s">
        <v>6267</v>
      </c>
    </row>
    <row r="2232" spans="1:5">
      <c r="A2232" s="58" t="s">
        <v>10670</v>
      </c>
      <c r="B2232" s="58" t="str">
        <f t="shared" si="73"/>
        <v>AP11673</v>
      </c>
      <c r="C2232" s="35" t="s">
        <v>10671</v>
      </c>
      <c r="D2232" s="35" t="str">
        <f t="shared" si="72"/>
        <v>11673 - Work First State GF_GP Program</v>
      </c>
      <c r="E2232" s="35" t="s">
        <v>6267</v>
      </c>
    </row>
    <row r="2233" spans="1:5">
      <c r="A2233" s="58" t="s">
        <v>10672</v>
      </c>
      <c r="B2233" s="58" t="str">
        <f t="shared" si="73"/>
        <v>AP11674</v>
      </c>
      <c r="C2233" s="35" t="s">
        <v>10673</v>
      </c>
      <c r="D2233" s="35" t="str">
        <f t="shared" si="72"/>
        <v>11674 - Sub Abuse Coordin Agency 9_2006</v>
      </c>
      <c r="E2233" s="35" t="s">
        <v>6267</v>
      </c>
    </row>
    <row r="2234" spans="1:5">
      <c r="A2234" s="58" t="s">
        <v>10674</v>
      </c>
      <c r="B2234" s="58" t="str">
        <f t="shared" si="73"/>
        <v>AP11675</v>
      </c>
      <c r="C2234" s="35" t="s">
        <v>10675</v>
      </c>
      <c r="D2234" s="35" t="str">
        <f t="shared" si="72"/>
        <v>11675 - Medicaid Substance Abuse 9_2006</v>
      </c>
      <c r="E2234" s="35" t="s">
        <v>6267</v>
      </c>
    </row>
    <row r="2235" spans="1:5">
      <c r="A2235" s="58" t="s">
        <v>10676</v>
      </c>
      <c r="B2235" s="58" t="str">
        <f t="shared" si="73"/>
        <v>AP11676</v>
      </c>
      <c r="C2235" s="35" t="s">
        <v>10677</v>
      </c>
      <c r="D2235" s="35" t="str">
        <f t="shared" si="72"/>
        <v>11676 - WIC Supplemental Food 9_2006</v>
      </c>
      <c r="E2235" s="35" t="s">
        <v>6267</v>
      </c>
    </row>
    <row r="2236" spans="1:5">
      <c r="A2236" s="58" t="s">
        <v>10678</v>
      </c>
      <c r="B2236" s="58" t="str">
        <f t="shared" si="73"/>
        <v>AP11677</v>
      </c>
      <c r="C2236" s="35" t="s">
        <v>10679</v>
      </c>
      <c r="D2236" s="35" t="str">
        <f t="shared" si="72"/>
        <v>11677 - Summer Food Service 9_2006</v>
      </c>
      <c r="E2236" s="35" t="s">
        <v>6267</v>
      </c>
    </row>
    <row r="2237" spans="1:5">
      <c r="A2237" s="58" t="s">
        <v>10680</v>
      </c>
      <c r="B2237" s="58" t="str">
        <f t="shared" si="73"/>
        <v>AP11678</v>
      </c>
      <c r="C2237" s="35" t="s">
        <v>10681</v>
      </c>
      <c r="D2237" s="35" t="str">
        <f t="shared" si="72"/>
        <v>11678 - Dietetic Intern Service_11678</v>
      </c>
      <c r="E2237" s="35" t="s">
        <v>6267</v>
      </c>
    </row>
    <row r="2238" spans="1:5">
      <c r="A2238" s="58" t="s">
        <v>10682</v>
      </c>
      <c r="B2238" s="58" t="str">
        <f t="shared" si="73"/>
        <v>AP11679</v>
      </c>
      <c r="C2238" s="35" t="s">
        <v>10683</v>
      </c>
      <c r="D2238" s="35" t="str">
        <f t="shared" si="72"/>
        <v>11679 - Childhood Lead Prev _ CDC 7_2006</v>
      </c>
      <c r="E2238" s="35" t="s">
        <v>6267</v>
      </c>
    </row>
    <row r="2239" spans="1:5">
      <c r="A2239" s="58" t="s">
        <v>10684</v>
      </c>
      <c r="B2239" s="58" t="str">
        <f t="shared" si="73"/>
        <v>AP11680</v>
      </c>
      <c r="C2239" s="35" t="s">
        <v>10685</v>
      </c>
      <c r="D2239" s="35" t="str">
        <f t="shared" si="72"/>
        <v>11680 - Childhood Lead MDCH 9_2006</v>
      </c>
      <c r="E2239" s="35" t="s">
        <v>6267</v>
      </c>
    </row>
    <row r="2240" spans="1:5">
      <c r="A2240" s="58" t="s">
        <v>10686</v>
      </c>
      <c r="B2240" s="58" t="str">
        <f t="shared" si="73"/>
        <v>AP11681</v>
      </c>
      <c r="C2240" s="35" t="s">
        <v>10687</v>
      </c>
      <c r="D2240" s="35" t="str">
        <f t="shared" si="72"/>
        <v>11681 - Adol Health _ Alter Models 9_2006</v>
      </c>
      <c r="E2240" s="35" t="s">
        <v>6267</v>
      </c>
    </row>
    <row r="2241" spans="1:5">
      <c r="A2241" s="58" t="s">
        <v>10688</v>
      </c>
      <c r="B2241" s="58" t="str">
        <f t="shared" si="73"/>
        <v>AP11682</v>
      </c>
      <c r="C2241" s="35" t="s">
        <v>10689</v>
      </c>
      <c r="D2241" s="35" t="str">
        <f t="shared" si="72"/>
        <v>11682 - Adol Health _ Teen Health Ctrs 9_2006</v>
      </c>
      <c r="E2241" s="35" t="s">
        <v>6267</v>
      </c>
    </row>
    <row r="2242" spans="1:5">
      <c r="A2242" s="58" t="s">
        <v>10690</v>
      </c>
      <c r="B2242" s="58" t="str">
        <f t="shared" si="73"/>
        <v>AP11683</v>
      </c>
      <c r="C2242" s="35" t="s">
        <v>10691</v>
      </c>
      <c r="D2242" s="35" t="str">
        <f t="shared" si="72"/>
        <v>11683 - AIDS_HIV Consortia 9_2006</v>
      </c>
      <c r="E2242" s="35" t="s">
        <v>6267</v>
      </c>
    </row>
    <row r="2243" spans="1:5">
      <c r="A2243" s="58" t="s">
        <v>10692</v>
      </c>
      <c r="B2243" s="58" t="str">
        <f t="shared" si="73"/>
        <v>AP11684</v>
      </c>
      <c r="C2243" s="35" t="s">
        <v>10693</v>
      </c>
      <c r="D2243" s="35" t="str">
        <f t="shared" si="72"/>
        <v>11684 - AIDS_HIV Family Services 9_2006</v>
      </c>
      <c r="E2243" s="35" t="s">
        <v>6267</v>
      </c>
    </row>
    <row r="2244" spans="1:5">
      <c r="A2244" s="58" t="s">
        <v>10694</v>
      </c>
      <c r="B2244" s="58" t="str">
        <f t="shared" si="73"/>
        <v>AP11685</v>
      </c>
      <c r="C2244" s="35" t="s">
        <v>10695</v>
      </c>
      <c r="D2244" s="35" t="str">
        <f t="shared" ref="D2244:D2307" si="74">A2244&amp;" - "&amp;C2244</f>
        <v>11685 - AIDS_HIV Prev &amp; Planning 9_2006</v>
      </c>
      <c r="E2244" s="35" t="s">
        <v>6267</v>
      </c>
    </row>
    <row r="2245" spans="1:5">
      <c r="A2245" s="58" t="s">
        <v>10696</v>
      </c>
      <c r="B2245" s="58" t="str">
        <f t="shared" si="73"/>
        <v>AP11686</v>
      </c>
      <c r="C2245" s="35" t="s">
        <v>10697</v>
      </c>
      <c r="D2245" s="35" t="str">
        <f t="shared" si="74"/>
        <v>11686 - Local Tobacco Reduction 9_2006</v>
      </c>
      <c r="E2245" s="35" t="s">
        <v>6267</v>
      </c>
    </row>
    <row r="2246" spans="1:5">
      <c r="A2246" s="58" t="s">
        <v>10698</v>
      </c>
      <c r="B2246" s="58" t="str">
        <f t="shared" si="73"/>
        <v>AP11688</v>
      </c>
      <c r="C2246" s="35" t="s">
        <v>10699</v>
      </c>
      <c r="D2246" s="35" t="str">
        <f t="shared" si="74"/>
        <v>11688 - Local Maternal &amp; Children BG 9_2006</v>
      </c>
      <c r="E2246" s="35" t="s">
        <v>6267</v>
      </c>
    </row>
    <row r="2247" spans="1:5">
      <c r="A2247" s="58" t="s">
        <v>10700</v>
      </c>
      <c r="B2247" s="58" t="str">
        <f t="shared" si="73"/>
        <v>AP11689</v>
      </c>
      <c r="C2247" s="35" t="s">
        <v>10701</v>
      </c>
      <c r="D2247" s="35" t="str">
        <f t="shared" si="74"/>
        <v>11689 - CSHCS Outreach &amp; Advocacy 9_2006</v>
      </c>
      <c r="E2247" s="35" t="s">
        <v>6267</v>
      </c>
    </row>
    <row r="2248" spans="1:5">
      <c r="A2248" s="58" t="s">
        <v>10702</v>
      </c>
      <c r="B2248" s="58" t="str">
        <f t="shared" si="73"/>
        <v>AP11690</v>
      </c>
      <c r="C2248" s="35" t="s">
        <v>10703</v>
      </c>
      <c r="D2248" s="35" t="str">
        <f t="shared" si="74"/>
        <v>11690 - Family Planning 9_2006</v>
      </c>
      <c r="E2248" s="35" t="s">
        <v>6267</v>
      </c>
    </row>
    <row r="2249" spans="1:5">
      <c r="A2249" s="58" t="s">
        <v>10704</v>
      </c>
      <c r="B2249" s="58" t="str">
        <f t="shared" si="73"/>
        <v>AP11691</v>
      </c>
      <c r="C2249" s="35" t="s">
        <v>10705</v>
      </c>
      <c r="D2249" s="35" t="str">
        <f t="shared" si="74"/>
        <v>11691 - Immunization Action Plan 9_2006</v>
      </c>
      <c r="E2249" s="35" t="s">
        <v>6267</v>
      </c>
    </row>
    <row r="2250" spans="1:5">
      <c r="A2250" s="58" t="s">
        <v>10706</v>
      </c>
      <c r="B2250" s="58" t="str">
        <f t="shared" si="73"/>
        <v>AP11692</v>
      </c>
      <c r="C2250" s="35" t="s">
        <v>10707</v>
      </c>
      <c r="D2250" s="35" t="str">
        <f t="shared" si="74"/>
        <v>11692 - Minority Health 9_2006</v>
      </c>
      <c r="E2250" s="35" t="s">
        <v>6267</v>
      </c>
    </row>
    <row r="2251" spans="1:5">
      <c r="A2251" s="58" t="s">
        <v>10708</v>
      </c>
      <c r="B2251" s="58" t="str">
        <f t="shared" si="73"/>
        <v>AP11693</v>
      </c>
      <c r="C2251" s="35" t="s">
        <v>10709</v>
      </c>
      <c r="D2251" s="35" t="str">
        <f t="shared" si="74"/>
        <v>11693 - Primary Care_11693</v>
      </c>
      <c r="E2251" s="35" t="s">
        <v>6267</v>
      </c>
    </row>
    <row r="2252" spans="1:5">
      <c r="A2252" s="58" t="s">
        <v>10710</v>
      </c>
      <c r="B2252" s="58" t="str">
        <f t="shared" si="73"/>
        <v>AP11694</v>
      </c>
      <c r="C2252" s="35" t="s">
        <v>10711</v>
      </c>
      <c r="D2252" s="35" t="str">
        <f t="shared" si="74"/>
        <v>11694 - STD Control 9_2006</v>
      </c>
      <c r="E2252" s="35" t="s">
        <v>6267</v>
      </c>
    </row>
    <row r="2253" spans="1:5">
      <c r="A2253" s="58" t="s">
        <v>10712</v>
      </c>
      <c r="B2253" s="58" t="str">
        <f t="shared" si="73"/>
        <v>AP11695</v>
      </c>
      <c r="C2253" s="35" t="s">
        <v>10713</v>
      </c>
      <c r="D2253" s="35" t="str">
        <f t="shared" si="74"/>
        <v>11695 - Laboratory Services 9_2006</v>
      </c>
      <c r="E2253" s="35" t="s">
        <v>6267</v>
      </c>
    </row>
    <row r="2254" spans="1:5">
      <c r="A2254" s="58" t="s">
        <v>10714</v>
      </c>
      <c r="B2254" s="58" t="str">
        <f t="shared" si="73"/>
        <v>AP11696</v>
      </c>
      <c r="C2254" s="35" t="s">
        <v>10715</v>
      </c>
      <c r="D2254" s="35" t="str">
        <f t="shared" si="74"/>
        <v>11696 - Primary Care _ CHASS 9_2006</v>
      </c>
      <c r="E2254" s="35" t="s">
        <v>6267</v>
      </c>
    </row>
    <row r="2255" spans="1:5">
      <c r="A2255" s="58" t="s">
        <v>10716</v>
      </c>
      <c r="B2255" s="58" t="str">
        <f t="shared" si="73"/>
        <v>AP11697</v>
      </c>
      <c r="C2255" s="35" t="s">
        <v>10717</v>
      </c>
      <c r="D2255" s="35" t="str">
        <f t="shared" si="74"/>
        <v>11697 - Vaccine Replacement &amp; Handling 9_2006</v>
      </c>
      <c r="E2255" s="35" t="s">
        <v>6267</v>
      </c>
    </row>
    <row r="2256" spans="1:5">
      <c r="A2256" s="58" t="s">
        <v>10718</v>
      </c>
      <c r="B2256" s="58" t="str">
        <f t="shared" si="73"/>
        <v>AP11698</v>
      </c>
      <c r="C2256" s="35" t="s">
        <v>10719</v>
      </c>
      <c r="D2256" s="35" t="str">
        <f t="shared" si="74"/>
        <v>11698 - Children's Trust Fund 9_2006</v>
      </c>
      <c r="E2256" s="35" t="s">
        <v>6267</v>
      </c>
    </row>
    <row r="2257" spans="1:5">
      <c r="A2257" s="58" t="s">
        <v>10720</v>
      </c>
      <c r="B2257" s="58" t="str">
        <f t="shared" si="73"/>
        <v>AP11699</v>
      </c>
      <c r="C2257" s="35" t="s">
        <v>10721</v>
      </c>
      <c r="D2257" s="35" t="str">
        <f t="shared" si="74"/>
        <v>11699 - MSU Breast Cancer Literacy 4_2009</v>
      </c>
      <c r="E2257" s="35" t="s">
        <v>6267</v>
      </c>
    </row>
    <row r="2258" spans="1:5">
      <c r="A2258" s="58" t="s">
        <v>10722</v>
      </c>
      <c r="B2258" s="58" t="str">
        <f t="shared" si="73"/>
        <v>AP11700</v>
      </c>
      <c r="C2258" s="35" t="s">
        <v>10723</v>
      </c>
      <c r="D2258" s="35" t="str">
        <f t="shared" si="74"/>
        <v>11700 - Project Helping Hand 2008</v>
      </c>
      <c r="E2258" s="35" t="s">
        <v>6267</v>
      </c>
    </row>
    <row r="2259" spans="1:5">
      <c r="A2259" s="58" t="s">
        <v>10724</v>
      </c>
      <c r="B2259" s="58" t="str">
        <f t="shared" si="73"/>
        <v>AP11701</v>
      </c>
      <c r="C2259" s="35" t="s">
        <v>10725</v>
      </c>
      <c r="D2259" s="35" t="str">
        <f t="shared" si="74"/>
        <v>11701 - Nurse_Partnership 9_2006</v>
      </c>
      <c r="E2259" s="35" t="s">
        <v>6267</v>
      </c>
    </row>
    <row r="2260" spans="1:5">
      <c r="A2260" s="58" t="s">
        <v>10726</v>
      </c>
      <c r="B2260" s="58" t="str">
        <f t="shared" si="73"/>
        <v>AP11702</v>
      </c>
      <c r="C2260" s="35" t="s">
        <v>10727</v>
      </c>
      <c r="D2260" s="35" t="str">
        <f t="shared" si="74"/>
        <v>11702 - Bio_Terrorism Emergency Preparation 9_2006</v>
      </c>
      <c r="E2260" s="35" t="s">
        <v>6267</v>
      </c>
    </row>
    <row r="2261" spans="1:5">
      <c r="A2261" s="58" t="s">
        <v>10728</v>
      </c>
      <c r="B2261" s="58" t="str">
        <f t="shared" si="73"/>
        <v>AP11703</v>
      </c>
      <c r="C2261" s="35" t="s">
        <v>10729</v>
      </c>
      <c r="D2261" s="35" t="str">
        <f t="shared" si="74"/>
        <v>11703 - HIV Emer Support Relief 2_2007</v>
      </c>
      <c r="E2261" s="35" t="s">
        <v>6267</v>
      </c>
    </row>
    <row r="2262" spans="1:5">
      <c r="A2262" s="58" t="s">
        <v>10730</v>
      </c>
      <c r="B2262" s="58" t="str">
        <f t="shared" si="73"/>
        <v>AP11704</v>
      </c>
      <c r="C2262" s="35" t="s">
        <v>10731</v>
      </c>
      <c r="D2262" s="35" t="str">
        <f t="shared" si="74"/>
        <v>11704 - HOPWA AIDS Housing 6_2006</v>
      </c>
      <c r="E2262" s="35" t="s">
        <v>6267</v>
      </c>
    </row>
    <row r="2263" spans="1:5">
      <c r="A2263" s="58" t="s">
        <v>10732</v>
      </c>
      <c r="B2263" s="58" t="str">
        <f t="shared" si="73"/>
        <v>AP11705</v>
      </c>
      <c r="C2263" s="35" t="s">
        <v>10733</v>
      </c>
      <c r="D2263" s="35" t="str">
        <f t="shared" si="74"/>
        <v>11705 - Healthy Start Initiative 8_2006</v>
      </c>
      <c r="E2263" s="35" t="s">
        <v>6267</v>
      </c>
    </row>
    <row r="2264" spans="1:5">
      <c r="A2264" s="58" t="s">
        <v>10734</v>
      </c>
      <c r="B2264" s="58" t="str">
        <f t="shared" si="73"/>
        <v>AP11706</v>
      </c>
      <c r="C2264" s="35" t="s">
        <v>10735</v>
      </c>
      <c r="D2264" s="35" t="str">
        <f t="shared" si="74"/>
        <v>11706 - TB Prevention &amp; Control 12_2006</v>
      </c>
      <c r="E2264" s="35" t="s">
        <v>6267</v>
      </c>
    </row>
    <row r="2265" spans="1:5">
      <c r="A2265" s="58" t="s">
        <v>10736</v>
      </c>
      <c r="B2265" s="58" t="str">
        <f t="shared" si="73"/>
        <v>AP11708</v>
      </c>
      <c r="C2265" s="35" t="s">
        <v>10737</v>
      </c>
      <c r="D2265" s="35" t="str">
        <f t="shared" si="74"/>
        <v>11708 - Women &amp; Children Expansion_Enhancement 9_2006</v>
      </c>
      <c r="E2265" s="35" t="s">
        <v>6267</v>
      </c>
    </row>
    <row r="2266" spans="1:5">
      <c r="A2266" s="58" t="s">
        <v>10738</v>
      </c>
      <c r="B2266" s="58" t="str">
        <f t="shared" si="73"/>
        <v>AP11709</v>
      </c>
      <c r="C2266" s="35" t="s">
        <v>10739</v>
      </c>
      <c r="D2266" s="35" t="str">
        <f t="shared" si="74"/>
        <v>11709 - Drug Free Community Support 9_2006</v>
      </c>
      <c r="E2266" s="35" t="s">
        <v>6267</v>
      </c>
    </row>
    <row r="2267" spans="1:5">
      <c r="A2267" s="58" t="s">
        <v>10740</v>
      </c>
      <c r="B2267" s="58" t="str">
        <f t="shared" si="73"/>
        <v>AP11710</v>
      </c>
      <c r="C2267" s="35" t="s">
        <v>10741</v>
      </c>
      <c r="D2267" s="35" t="str">
        <f t="shared" si="74"/>
        <v>11710 - Drug Recovery Project Partnership 4_07</v>
      </c>
      <c r="E2267" s="35" t="s">
        <v>6267</v>
      </c>
    </row>
    <row r="2268" spans="1:5">
      <c r="A2268" s="58" t="s">
        <v>10742</v>
      </c>
      <c r="B2268" s="58" t="str">
        <f t="shared" si="73"/>
        <v>AP11711</v>
      </c>
      <c r="C2268" s="35" t="s">
        <v>10743</v>
      </c>
      <c r="D2268" s="35" t="str">
        <f t="shared" si="74"/>
        <v>11711 - Reed Act</v>
      </c>
      <c r="E2268" s="35" t="s">
        <v>6267</v>
      </c>
    </row>
    <row r="2269" spans="1:5">
      <c r="A2269" s="58" t="s">
        <v>10744</v>
      </c>
      <c r="B2269" s="58" t="str">
        <f t="shared" si="73"/>
        <v>AP11712</v>
      </c>
      <c r="C2269" s="35" t="s">
        <v>10745</v>
      </c>
      <c r="D2269" s="35" t="str">
        <f t="shared" si="74"/>
        <v>11712 - Environmental Health_Asthma 8_05</v>
      </c>
      <c r="E2269" s="35" t="s">
        <v>6267</v>
      </c>
    </row>
    <row r="2270" spans="1:5">
      <c r="A2270" s="58" t="s">
        <v>10746</v>
      </c>
      <c r="B2270" s="58" t="str">
        <f t="shared" si="73"/>
        <v>AP11713</v>
      </c>
      <c r="C2270" s="35" t="s">
        <v>10747</v>
      </c>
      <c r="D2270" s="35" t="str">
        <f t="shared" si="74"/>
        <v>11713 - HOPWA _ Community Living 9_07</v>
      </c>
      <c r="E2270" s="35" t="s">
        <v>6267</v>
      </c>
    </row>
    <row r="2271" spans="1:5">
      <c r="A2271" s="58" t="s">
        <v>10748</v>
      </c>
      <c r="B2271" s="58" t="str">
        <f t="shared" si="73"/>
        <v>AP11714</v>
      </c>
      <c r="C2271" s="35" t="s">
        <v>10749</v>
      </c>
      <c r="D2271" s="35" t="str">
        <f t="shared" si="74"/>
        <v>11714 - TRADE_</v>
      </c>
      <c r="E2271" s="35" t="s">
        <v>6267</v>
      </c>
    </row>
    <row r="2272" spans="1:5">
      <c r="A2272" s="58" t="s">
        <v>10750</v>
      </c>
      <c r="B2272" s="58" t="str">
        <f t="shared" si="73"/>
        <v>AP11716</v>
      </c>
      <c r="C2272" s="35" t="s">
        <v>10751</v>
      </c>
      <c r="D2272" s="35" t="str">
        <f t="shared" si="74"/>
        <v>11716 - FY 05 MiRSA_MI Regional Skills Alliance</v>
      </c>
      <c r="E2272" s="35" t="s">
        <v>6267</v>
      </c>
    </row>
    <row r="2273" spans="1:5">
      <c r="A2273" s="58" t="s">
        <v>10752</v>
      </c>
      <c r="B2273" s="58" t="str">
        <f t="shared" si="73"/>
        <v>AP11718</v>
      </c>
      <c r="C2273" s="35" t="s">
        <v>10753</v>
      </c>
      <c r="D2273" s="35" t="str">
        <f t="shared" si="74"/>
        <v>11718 - Job # 46656</v>
      </c>
      <c r="E2273" s="35" t="s">
        <v>6267</v>
      </c>
    </row>
    <row r="2274" spans="1:5">
      <c r="A2274" s="58" t="s">
        <v>10754</v>
      </c>
      <c r="B2274" s="58" t="str">
        <f t="shared" si="73"/>
        <v>AP11719</v>
      </c>
      <c r="C2274" s="35" t="s">
        <v>10755</v>
      </c>
      <c r="D2274" s="35" t="str">
        <f t="shared" si="74"/>
        <v>11719 - Ryan White _ Title I</v>
      </c>
      <c r="E2274" s="35" t="s">
        <v>6267</v>
      </c>
    </row>
    <row r="2275" spans="1:5">
      <c r="A2275" s="58" t="s">
        <v>10756</v>
      </c>
      <c r="B2275" s="58" t="str">
        <f t="shared" si="73"/>
        <v>AP11720</v>
      </c>
      <c r="C2275" s="35" t="s">
        <v>10757</v>
      </c>
      <c r="D2275" s="35" t="str">
        <f t="shared" si="74"/>
        <v>11720 - Ryan White _ Title II</v>
      </c>
      <c r="E2275" s="35" t="s">
        <v>6267</v>
      </c>
    </row>
    <row r="2276" spans="1:5">
      <c r="A2276" s="58" t="s">
        <v>10758</v>
      </c>
      <c r="B2276" s="58" t="str">
        <f t="shared" si="73"/>
        <v>AP11721</v>
      </c>
      <c r="C2276" s="35" t="s">
        <v>10759</v>
      </c>
      <c r="D2276" s="35" t="str">
        <f t="shared" si="74"/>
        <v>11721 - Job # 39741</v>
      </c>
      <c r="E2276" s="35" t="s">
        <v>6267</v>
      </c>
    </row>
    <row r="2277" spans="1:5">
      <c r="A2277" s="58" t="s">
        <v>10760</v>
      </c>
      <c r="B2277" s="58" t="str">
        <f t="shared" si="73"/>
        <v>AP11722</v>
      </c>
      <c r="C2277" s="35" t="s">
        <v>10761</v>
      </c>
      <c r="D2277" s="35" t="str">
        <f t="shared" si="74"/>
        <v>11722 - Work First State GF_GP FY 06</v>
      </c>
      <c r="E2277" s="35" t="s">
        <v>6267</v>
      </c>
    </row>
    <row r="2278" spans="1:5">
      <c r="A2278" s="568" t="s">
        <v>10762</v>
      </c>
      <c r="B2278" s="58" t="str">
        <f t="shared" si="73"/>
        <v>AP11723</v>
      </c>
      <c r="C2278" s="35" t="s">
        <v>10763</v>
      </c>
      <c r="D2278" s="35" t="str">
        <f t="shared" si="74"/>
        <v>11723 - DPW Job # 78289-78291 - Traffic Signal &amp; Pavement</v>
      </c>
      <c r="E2278" s="35" t="s">
        <v>6267</v>
      </c>
    </row>
    <row r="2279" spans="1:5">
      <c r="A2279" s="58" t="s">
        <v>10764</v>
      </c>
      <c r="B2279" s="58" t="str">
        <f t="shared" si="73"/>
        <v>AP11724</v>
      </c>
      <c r="C2279" s="35" t="s">
        <v>10765</v>
      </c>
      <c r="D2279" s="35" t="str">
        <f t="shared" si="74"/>
        <v>11724 - Lead Hazard Demonstration</v>
      </c>
      <c r="E2279" s="35" t="s">
        <v>6267</v>
      </c>
    </row>
    <row r="2280" spans="1:5">
      <c r="A2280" s="58" t="s">
        <v>10766</v>
      </c>
      <c r="B2280" s="58" t="str">
        <f t="shared" si="73"/>
        <v>AP11727</v>
      </c>
      <c r="C2280" s="35" t="s">
        <v>10767</v>
      </c>
      <c r="D2280" s="35" t="str">
        <f t="shared" si="74"/>
        <v>11727 - WIA DW National Reserve</v>
      </c>
      <c r="E2280" s="35" t="s">
        <v>6267</v>
      </c>
    </row>
    <row r="2281" spans="1:5">
      <c r="A2281" s="58" t="s">
        <v>10768</v>
      </c>
      <c r="B2281" s="58" t="str">
        <f t="shared" si="73"/>
        <v>AP11728</v>
      </c>
      <c r="C2281" s="35" t="s">
        <v>10769</v>
      </c>
      <c r="D2281" s="35" t="str">
        <f t="shared" si="74"/>
        <v>11728 - WIA DW National Reserve Local Administration</v>
      </c>
      <c r="E2281" s="35" t="s">
        <v>6267</v>
      </c>
    </row>
    <row r="2282" spans="1:5">
      <c r="A2282" s="58" t="s">
        <v>10770</v>
      </c>
      <c r="B2282" s="58" t="str">
        <f t="shared" si="73"/>
        <v>AP11730</v>
      </c>
      <c r="C2282" s="35" t="s">
        <v>10771</v>
      </c>
      <c r="D2282" s="35" t="str">
        <f t="shared" si="74"/>
        <v>11730 - Outreach &amp; Assistance_DAAA 9_06</v>
      </c>
      <c r="E2282" s="35" t="s">
        <v>6267</v>
      </c>
    </row>
    <row r="2283" spans="1:5">
      <c r="A2283" s="58" t="s">
        <v>10772</v>
      </c>
      <c r="B2283" s="58" t="str">
        <f t="shared" si="73"/>
        <v>AP11734</v>
      </c>
      <c r="C2283" s="35" t="s">
        <v>10773</v>
      </c>
      <c r="D2283" s="35" t="str">
        <f t="shared" si="74"/>
        <v>11734 - Focus Hope State GF_GP FY 06</v>
      </c>
      <c r="E2283" s="35" t="s">
        <v>6267</v>
      </c>
    </row>
    <row r="2284" spans="1:5">
      <c r="A2284" s="58" t="s">
        <v>10774</v>
      </c>
      <c r="B2284" s="58" t="str">
        <f t="shared" si="73"/>
        <v>AP11737</v>
      </c>
      <c r="C2284" s="35" t="s">
        <v>10775</v>
      </c>
      <c r="D2284" s="35" t="str">
        <f t="shared" si="74"/>
        <v>11737 - 2003 Domestic Preparedness (CBRNE)</v>
      </c>
      <c r="E2284" s="35" t="s">
        <v>6267</v>
      </c>
    </row>
    <row r="2285" spans="1:5">
      <c r="A2285" s="58" t="s">
        <v>10776</v>
      </c>
      <c r="B2285" s="58" t="str">
        <f t="shared" si="73"/>
        <v>AP11740</v>
      </c>
      <c r="C2285" s="35" t="s">
        <v>10777</v>
      </c>
      <c r="D2285" s="35" t="str">
        <f t="shared" si="74"/>
        <v>11740 - Anna Scripps Whitcomb Conservatory Renovations</v>
      </c>
      <c r="E2285" s="35" t="s">
        <v>6267</v>
      </c>
    </row>
    <row r="2286" spans="1:5">
      <c r="A2286" s="58" t="s">
        <v>10778</v>
      </c>
      <c r="B2286" s="58" t="str">
        <f t="shared" si="73"/>
        <v>AP11741</v>
      </c>
      <c r="C2286" s="35" t="s">
        <v>10779</v>
      </c>
      <c r="D2286" s="35" t="str">
        <f t="shared" si="74"/>
        <v>11741 - FY 05 TANF</v>
      </c>
      <c r="E2286" s="35" t="s">
        <v>6267</v>
      </c>
    </row>
    <row r="2287" spans="1:5">
      <c r="A2287" s="58" t="s">
        <v>10780</v>
      </c>
      <c r="B2287" s="58" t="str">
        <f t="shared" si="73"/>
        <v>AP11742</v>
      </c>
      <c r="C2287" s="35" t="s">
        <v>10781</v>
      </c>
      <c r="D2287" s="35" t="str">
        <f t="shared" si="74"/>
        <v>11742 - Job #81657</v>
      </c>
      <c r="E2287" s="35" t="s">
        <v>6267</v>
      </c>
    </row>
    <row r="2288" spans="1:5">
      <c r="A2288" s="58" t="s">
        <v>10782</v>
      </c>
      <c r="B2288" s="58" t="str">
        <f t="shared" si="73"/>
        <v>AP11743</v>
      </c>
      <c r="C2288" s="35" t="s">
        <v>10783</v>
      </c>
      <c r="D2288" s="35" t="str">
        <f t="shared" si="74"/>
        <v>11743 - Job #81577</v>
      </c>
      <c r="E2288" s="35" t="s">
        <v>6267</v>
      </c>
    </row>
    <row r="2289" spans="1:5">
      <c r="A2289" s="58" t="s">
        <v>10784</v>
      </c>
      <c r="B2289" s="58" t="str">
        <f t="shared" si="73"/>
        <v>AP11744</v>
      </c>
      <c r="C2289" s="35" t="s">
        <v>10785</v>
      </c>
      <c r="D2289" s="35" t="str">
        <f t="shared" si="74"/>
        <v>11744 - Cobo</v>
      </c>
      <c r="E2289" s="35" t="s">
        <v>6267</v>
      </c>
    </row>
    <row r="2290" spans="1:5">
      <c r="A2290" s="58" t="s">
        <v>10786</v>
      </c>
      <c r="B2290" s="58" t="str">
        <f t="shared" si="73"/>
        <v>AP11746</v>
      </c>
      <c r="C2290" s="35" t="s">
        <v>10787</v>
      </c>
      <c r="D2290" s="35" t="str">
        <f t="shared" si="74"/>
        <v>11746 - 2004 Metropolitan Medical Response System</v>
      </c>
      <c r="E2290" s="35" t="s">
        <v>6267</v>
      </c>
    </row>
    <row r="2291" spans="1:5">
      <c r="A2291" s="568" t="s">
        <v>10788</v>
      </c>
      <c r="B2291" s="58" t="str">
        <f t="shared" ref="B2291:B2354" si="75">"AP"&amp;A2291</f>
        <v>AP11747</v>
      </c>
      <c r="C2291" s="35" t="s">
        <v>10789</v>
      </c>
      <c r="D2291" s="35" t="str">
        <f t="shared" si="74"/>
        <v>11747 - HRD Mexicantown WC - Section 108 Repayment</v>
      </c>
      <c r="E2291" s="35" t="s">
        <v>6267</v>
      </c>
    </row>
    <row r="2292" spans="1:5">
      <c r="A2292" s="58" t="s">
        <v>10790</v>
      </c>
      <c r="B2292" s="58" t="str">
        <f t="shared" si="75"/>
        <v>AP11749</v>
      </c>
      <c r="C2292" s="35" t="s">
        <v>10791</v>
      </c>
      <c r="D2292" s="35" t="str">
        <f t="shared" si="74"/>
        <v>11749 - CAA Earned Income Tax Credit Initiative</v>
      </c>
      <c r="E2292" s="35" t="s">
        <v>6267</v>
      </c>
    </row>
    <row r="2293" spans="1:5">
      <c r="A2293" s="58" t="s">
        <v>10792</v>
      </c>
      <c r="B2293" s="58" t="str">
        <f t="shared" si="75"/>
        <v>AP11750</v>
      </c>
      <c r="C2293" s="35" t="s">
        <v>10793</v>
      </c>
      <c r="D2293" s="35" t="str">
        <f t="shared" si="74"/>
        <v>11750 - TANF</v>
      </c>
      <c r="E2293" s="35" t="s">
        <v>6267</v>
      </c>
    </row>
    <row r="2294" spans="1:5">
      <c r="A2294" s="58" t="s">
        <v>10794</v>
      </c>
      <c r="B2294" s="58" t="str">
        <f t="shared" si="75"/>
        <v>AP11752</v>
      </c>
      <c r="C2294" s="35" t="s">
        <v>10795</v>
      </c>
      <c r="D2294" s="35" t="str">
        <f t="shared" si="74"/>
        <v>11752 - Great Cities Riverfront Project (USEPA)</v>
      </c>
      <c r="E2294" s="35" t="s">
        <v>6267</v>
      </c>
    </row>
    <row r="2295" spans="1:5">
      <c r="A2295" s="58" t="s">
        <v>10796</v>
      </c>
      <c r="B2295" s="58" t="str">
        <f t="shared" si="75"/>
        <v>AP11753</v>
      </c>
      <c r="C2295" s="35" t="s">
        <v>10797</v>
      </c>
      <c r="D2295" s="35" t="str">
        <f t="shared" si="74"/>
        <v>11753 - Far Eastside Redevelopment Project (MDEQ)</v>
      </c>
      <c r="E2295" s="35" t="s">
        <v>6267</v>
      </c>
    </row>
    <row r="2296" spans="1:5">
      <c r="A2296" s="58" t="s">
        <v>10798</v>
      </c>
      <c r="B2296" s="58" t="str">
        <f t="shared" si="75"/>
        <v>AP11754</v>
      </c>
      <c r="C2296" s="35" t="s">
        <v>10799</v>
      </c>
      <c r="D2296" s="35" t="str">
        <f t="shared" si="74"/>
        <v>11754 - Wireless Kiosk Project (DOJ)</v>
      </c>
      <c r="E2296" s="35" t="s">
        <v>6267</v>
      </c>
    </row>
    <row r="2297" spans="1:5">
      <c r="A2297" s="58" t="s">
        <v>10800</v>
      </c>
      <c r="B2297" s="58" t="str">
        <f t="shared" si="75"/>
        <v>AP11755</v>
      </c>
      <c r="C2297" s="35" t="s">
        <v>10801</v>
      </c>
      <c r="D2297" s="35" t="str">
        <f t="shared" si="74"/>
        <v>11755 - Challenge Award Grant</v>
      </c>
      <c r="E2297" s="35" t="s">
        <v>6267</v>
      </c>
    </row>
    <row r="2298" spans="1:5">
      <c r="A2298" s="58" t="s">
        <v>10802</v>
      </c>
      <c r="B2298" s="58" t="str">
        <f t="shared" si="75"/>
        <v>AP11756</v>
      </c>
      <c r="C2298" s="35" t="s">
        <v>10803</v>
      </c>
      <c r="D2298" s="35" t="str">
        <f t="shared" si="74"/>
        <v>11756 - Youth Alcohol Enforcement Grant</v>
      </c>
      <c r="E2298" s="35" t="s">
        <v>6267</v>
      </c>
    </row>
    <row r="2299" spans="1:5">
      <c r="A2299" s="58" t="s">
        <v>10804</v>
      </c>
      <c r="B2299" s="58" t="str">
        <f t="shared" si="75"/>
        <v>AP11757</v>
      </c>
      <c r="C2299" s="35" t="s">
        <v>10805</v>
      </c>
      <c r="D2299" s="35" t="str">
        <f t="shared" si="74"/>
        <v>11757 - Book Cadillac Sec 108</v>
      </c>
      <c r="E2299" s="35" t="s">
        <v>6267</v>
      </c>
    </row>
    <row r="2300" spans="1:5">
      <c r="A2300" s="58" t="s">
        <v>10806</v>
      </c>
      <c r="B2300" s="58" t="str">
        <f t="shared" si="75"/>
        <v>AP11760</v>
      </c>
      <c r="C2300" s="35" t="s">
        <v>10807</v>
      </c>
      <c r="D2300" s="35" t="str">
        <f t="shared" si="74"/>
        <v>11760 - MPSC</v>
      </c>
      <c r="E2300" s="35" t="s">
        <v>6267</v>
      </c>
    </row>
    <row r="2301" spans="1:5">
      <c r="A2301" s="58" t="s">
        <v>10808</v>
      </c>
      <c r="B2301" s="58" t="str">
        <f t="shared" si="75"/>
        <v>AP11762</v>
      </c>
      <c r="C2301" s="35" t="s">
        <v>10809</v>
      </c>
      <c r="D2301" s="35" t="str">
        <f t="shared" si="74"/>
        <v>11762 - Encourage Arrest Policies and Enforcement of Protection Orders Program</v>
      </c>
      <c r="E2301" s="35" t="s">
        <v>6267</v>
      </c>
    </row>
    <row r="2302" spans="1:5">
      <c r="A2302" s="58" t="s">
        <v>10810</v>
      </c>
      <c r="B2302" s="58" t="str">
        <f t="shared" si="75"/>
        <v>AP11765</v>
      </c>
      <c r="C2302" s="35" t="s">
        <v>10811</v>
      </c>
      <c r="D2302" s="35" t="str">
        <f t="shared" si="74"/>
        <v>11765 - Job #80248</v>
      </c>
      <c r="E2302" s="35" t="s">
        <v>6267</v>
      </c>
    </row>
    <row r="2303" spans="1:5">
      <c r="A2303" s="58" t="s">
        <v>10812</v>
      </c>
      <c r="B2303" s="58" t="str">
        <f t="shared" si="75"/>
        <v>AP11766</v>
      </c>
      <c r="C2303" s="35" t="s">
        <v>10813</v>
      </c>
      <c r="D2303" s="35" t="str">
        <f t="shared" si="74"/>
        <v>11766 - Job #75618</v>
      </c>
      <c r="E2303" s="35" t="s">
        <v>6267</v>
      </c>
    </row>
    <row r="2304" spans="1:5">
      <c r="A2304" s="58" t="s">
        <v>10814</v>
      </c>
      <c r="B2304" s="58" t="str">
        <f t="shared" si="75"/>
        <v>AP11767</v>
      </c>
      <c r="C2304" s="35" t="s">
        <v>10815</v>
      </c>
      <c r="D2304" s="35" t="str">
        <f t="shared" si="74"/>
        <v>11767 - WC Child and Family Substance Abuse</v>
      </c>
      <c r="E2304" s="35" t="s">
        <v>6267</v>
      </c>
    </row>
    <row r="2305" spans="1:5">
      <c r="A2305" s="568" t="s">
        <v>10816</v>
      </c>
      <c r="B2305" s="58" t="str">
        <f t="shared" si="75"/>
        <v>AP11770</v>
      </c>
      <c r="C2305" s="35" t="s">
        <v>10817</v>
      </c>
      <c r="D2305" s="35" t="str">
        <f t="shared" si="74"/>
        <v>11770 - HRD Book Cadillac Sec 108 Repayment</v>
      </c>
      <c r="E2305" s="35" t="s">
        <v>6267</v>
      </c>
    </row>
    <row r="2306" spans="1:5">
      <c r="A2306" s="58" t="s">
        <v>10818</v>
      </c>
      <c r="B2306" s="58" t="str">
        <f t="shared" si="75"/>
        <v>AP11771</v>
      </c>
      <c r="C2306" s="35" t="s">
        <v>10819</v>
      </c>
      <c r="D2306" s="35" t="str">
        <f t="shared" si="74"/>
        <v>11771 - Vernor Lawndale Sec 108 Repayment</v>
      </c>
      <c r="E2306" s="35" t="s">
        <v>6267</v>
      </c>
    </row>
    <row r="2307" spans="1:5">
      <c r="A2307" s="58" t="s">
        <v>10820</v>
      </c>
      <c r="B2307" s="58" t="str">
        <f t="shared" si="75"/>
        <v>AP11772</v>
      </c>
      <c r="C2307" s="35" t="s">
        <v>10821</v>
      </c>
      <c r="D2307" s="35" t="str">
        <f t="shared" si="74"/>
        <v>11772 - LIHEAP</v>
      </c>
      <c r="E2307" s="35" t="s">
        <v>6267</v>
      </c>
    </row>
    <row r="2308" spans="1:5">
      <c r="A2308" s="568" t="s">
        <v>10822</v>
      </c>
      <c r="B2308" s="58" t="str">
        <f t="shared" si="75"/>
        <v>AP11774</v>
      </c>
      <c r="C2308" s="35" t="s">
        <v>10823</v>
      </c>
      <c r="D2308" s="35" t="str">
        <f t="shared" ref="D2308:D2371" si="76">A2308&amp;" - "&amp;C2308</f>
        <v>11774 - HRD Garfield Sec 108</v>
      </c>
      <c r="E2308" s="35" t="s">
        <v>6267</v>
      </c>
    </row>
    <row r="2309" spans="1:5">
      <c r="A2309" s="58" t="s">
        <v>10824</v>
      </c>
      <c r="B2309" s="58" t="str">
        <f t="shared" si="75"/>
        <v>AP11776</v>
      </c>
      <c r="C2309" s="35" t="s">
        <v>10825</v>
      </c>
      <c r="D2309" s="35" t="str">
        <f t="shared" si="76"/>
        <v>11776 - Caraco Sec 108</v>
      </c>
      <c r="E2309" s="35" t="s">
        <v>6267</v>
      </c>
    </row>
    <row r="2310" spans="1:5">
      <c r="A2310" s="58" t="s">
        <v>10826</v>
      </c>
      <c r="B2310" s="58" t="str">
        <f t="shared" si="75"/>
        <v>AP11777</v>
      </c>
      <c r="C2310" s="35" t="s">
        <v>10827</v>
      </c>
      <c r="D2310" s="35" t="str">
        <f t="shared" si="76"/>
        <v>11777 - Childhood Obesity Initiative 06_2005</v>
      </c>
      <c r="E2310" s="35" t="s">
        <v>6267</v>
      </c>
    </row>
    <row r="2311" spans="1:5">
      <c r="A2311" s="568" t="s">
        <v>10828</v>
      </c>
      <c r="B2311" s="58" t="str">
        <f t="shared" si="75"/>
        <v>AP11778</v>
      </c>
      <c r="C2311" s="35" t="s">
        <v>10829</v>
      </c>
      <c r="D2311" s="35" t="str">
        <f t="shared" si="76"/>
        <v>11778 - Fire Emergency Operation Center</v>
      </c>
      <c r="E2311" s="35" t="s">
        <v>6267</v>
      </c>
    </row>
    <row r="2312" spans="1:5">
      <c r="A2312" s="58" t="s">
        <v>10830</v>
      </c>
      <c r="B2312" s="58" t="str">
        <f t="shared" si="75"/>
        <v>AP11779</v>
      </c>
      <c r="C2312" s="35" t="s">
        <v>10831</v>
      </c>
      <c r="D2312" s="35" t="str">
        <f t="shared" si="76"/>
        <v>11779 - Cultural Access Program_</v>
      </c>
      <c r="E2312" s="35" t="s">
        <v>6267</v>
      </c>
    </row>
    <row r="2313" spans="1:5">
      <c r="A2313" s="58" t="s">
        <v>10832</v>
      </c>
      <c r="B2313" s="58" t="str">
        <f t="shared" si="75"/>
        <v>AP11780</v>
      </c>
      <c r="C2313" s="35" t="s">
        <v>10833</v>
      </c>
      <c r="D2313" s="35" t="str">
        <f t="shared" si="76"/>
        <v>11780 - Mini Grant_</v>
      </c>
      <c r="E2313" s="35" t="s">
        <v>6267</v>
      </c>
    </row>
    <row r="2314" spans="1:5">
      <c r="A2314" s="58" t="s">
        <v>10834</v>
      </c>
      <c r="B2314" s="58" t="str">
        <f t="shared" si="75"/>
        <v>AP11781</v>
      </c>
      <c r="C2314" s="35" t="s">
        <v>10835</v>
      </c>
      <c r="D2314" s="35" t="str">
        <f t="shared" si="76"/>
        <v>11781 - Mini Grant Administration_</v>
      </c>
      <c r="E2314" s="35" t="s">
        <v>6267</v>
      </c>
    </row>
    <row r="2315" spans="1:5">
      <c r="A2315" s="58" t="s">
        <v>10836</v>
      </c>
      <c r="B2315" s="58" t="str">
        <f t="shared" si="75"/>
        <v>AP11782</v>
      </c>
      <c r="C2315" s="35" t="s">
        <v>10837</v>
      </c>
      <c r="D2315" s="35" t="str">
        <f t="shared" si="76"/>
        <v>11782 - Mini Grant Technical Assistance</v>
      </c>
      <c r="E2315" s="35" t="s">
        <v>6267</v>
      </c>
    </row>
    <row r="2316" spans="1:5">
      <c r="A2316" s="568" t="s">
        <v>10838</v>
      </c>
      <c r="B2316" s="58" t="str">
        <f t="shared" si="75"/>
        <v>AP11784</v>
      </c>
      <c r="C2316" s="35" t="s">
        <v>10839</v>
      </c>
      <c r="D2316" s="35" t="str">
        <f t="shared" si="76"/>
        <v>11784 - Alternatives for Girls</v>
      </c>
      <c r="E2316" s="35" t="s">
        <v>6267</v>
      </c>
    </row>
    <row r="2317" spans="1:5">
      <c r="A2317" s="568" t="s">
        <v>10840</v>
      </c>
      <c r="B2317" s="58" t="str">
        <f t="shared" si="75"/>
        <v>AP11785</v>
      </c>
      <c r="C2317" s="35" t="s">
        <v>10841</v>
      </c>
      <c r="D2317" s="35" t="str">
        <f t="shared" si="76"/>
        <v>11785 - HRD COTS</v>
      </c>
      <c r="E2317" s="35" t="s">
        <v>6267</v>
      </c>
    </row>
    <row r="2318" spans="1:5">
      <c r="A2318" s="568" t="s">
        <v>10842</v>
      </c>
      <c r="B2318" s="58" t="str">
        <f t="shared" si="75"/>
        <v>AP11786</v>
      </c>
      <c r="C2318" s="35" t="s">
        <v>10843</v>
      </c>
      <c r="D2318" s="35" t="str">
        <f t="shared" si="76"/>
        <v>11786 - HRD Covenant House</v>
      </c>
      <c r="E2318" s="35" t="s">
        <v>6267</v>
      </c>
    </row>
    <row r="2319" spans="1:5">
      <c r="A2319" s="568" t="s">
        <v>10844</v>
      </c>
      <c r="B2319" s="58" t="str">
        <f t="shared" si="75"/>
        <v>AP11787</v>
      </c>
      <c r="C2319" s="35" t="s">
        <v>10845</v>
      </c>
      <c r="D2319" s="35" t="str">
        <f t="shared" si="76"/>
        <v>11787 - HRD Detroit Central City</v>
      </c>
      <c r="E2319" s="35" t="s">
        <v>6267</v>
      </c>
    </row>
    <row r="2320" spans="1:5">
      <c r="A2320" s="58" t="s">
        <v>10846</v>
      </c>
      <c r="B2320" s="58" t="str">
        <f t="shared" si="75"/>
        <v>AP11788</v>
      </c>
      <c r="C2320" s="35" t="s">
        <v>10847</v>
      </c>
      <c r="D2320" s="35" t="str">
        <f t="shared" si="76"/>
        <v>11788 - Advantage Homeless Center</v>
      </c>
      <c r="E2320" s="35" t="s">
        <v>6267</v>
      </c>
    </row>
    <row r="2321" spans="1:5">
      <c r="A2321" s="58" t="s">
        <v>10848</v>
      </c>
      <c r="B2321" s="58" t="str">
        <f t="shared" si="75"/>
        <v>AP11790</v>
      </c>
      <c r="C2321" s="35" t="s">
        <v>10849</v>
      </c>
      <c r="D2321" s="35" t="str">
        <f t="shared" si="76"/>
        <v>11790 - Emmanuel House Recovery</v>
      </c>
      <c r="E2321" s="35" t="s">
        <v>6267</v>
      </c>
    </row>
    <row r="2322" spans="1:5">
      <c r="A2322" s="568" t="s">
        <v>10850</v>
      </c>
      <c r="B2322" s="58" t="str">
        <f t="shared" si="75"/>
        <v>AP11791</v>
      </c>
      <c r="C2322" s="35" t="s">
        <v>10851</v>
      </c>
      <c r="D2322" s="35" t="str">
        <f t="shared" si="76"/>
        <v>11791 - HRD Freedom House</v>
      </c>
      <c r="E2322" s="35" t="s">
        <v>6267</v>
      </c>
    </row>
    <row r="2323" spans="1:5">
      <c r="A2323" s="58" t="s">
        <v>10852</v>
      </c>
      <c r="B2323" s="58" t="str">
        <f t="shared" si="75"/>
        <v>AP11792</v>
      </c>
      <c r="C2323" s="35" t="s">
        <v>10853</v>
      </c>
      <c r="D2323" s="35" t="str">
        <f t="shared" si="76"/>
        <v>11792 - Fort Street Presbyterian Church</v>
      </c>
      <c r="E2323" s="35" t="s">
        <v>6267</v>
      </c>
    </row>
    <row r="2324" spans="1:5">
      <c r="A2324" s="58" t="s">
        <v>10854</v>
      </c>
      <c r="B2324" s="58" t="str">
        <f t="shared" si="75"/>
        <v>AP11797</v>
      </c>
      <c r="C2324" s="35" t="s">
        <v>10855</v>
      </c>
      <c r="D2324" s="35" t="str">
        <f t="shared" si="76"/>
        <v>11797 - Project LIFT Women's Resource Center</v>
      </c>
      <c r="E2324" s="35" t="s">
        <v>6267</v>
      </c>
    </row>
    <row r="2325" spans="1:5">
      <c r="A2325" s="568" t="s">
        <v>10856</v>
      </c>
      <c r="B2325" s="58" t="str">
        <f t="shared" si="75"/>
        <v>AP11798</v>
      </c>
      <c r="C2325" s="35" t="s">
        <v>10857</v>
      </c>
      <c r="D2325" s="35" t="str">
        <f t="shared" si="76"/>
        <v>11798 - HRD Mariner's Inn</v>
      </c>
      <c r="E2325" s="35" t="s">
        <v>6267</v>
      </c>
    </row>
    <row r="2326" spans="1:5">
      <c r="A2326" s="568" t="s">
        <v>10858</v>
      </c>
      <c r="B2326" s="58" t="str">
        <f t="shared" si="75"/>
        <v>AP11799</v>
      </c>
      <c r="C2326" s="35" t="s">
        <v>10859</v>
      </c>
      <c r="D2326" s="35" t="str">
        <f t="shared" si="76"/>
        <v>11799 - Michigan Legal Services</v>
      </c>
      <c r="E2326" s="35" t="s">
        <v>6267</v>
      </c>
    </row>
    <row r="2327" spans="1:5">
      <c r="A2327" s="568" t="s">
        <v>10860</v>
      </c>
      <c r="B2327" s="58" t="str">
        <f t="shared" si="75"/>
        <v>AP11800</v>
      </c>
      <c r="C2327" s="35" t="s">
        <v>10861</v>
      </c>
      <c r="D2327" s="35" t="str">
        <f t="shared" si="76"/>
        <v>11800 - HRD Michigan Veterans Foundation</v>
      </c>
      <c r="E2327" s="35" t="s">
        <v>6267</v>
      </c>
    </row>
    <row r="2328" spans="1:5">
      <c r="A2328" s="568" t="s">
        <v>10862</v>
      </c>
      <c r="B2328" s="58" t="str">
        <f t="shared" si="75"/>
        <v>AP11801</v>
      </c>
      <c r="C2328" s="35" t="s">
        <v>10863</v>
      </c>
      <c r="D2328" s="35" t="str">
        <f t="shared" si="76"/>
        <v>11801 - HRD NSO 24 Hr Walk In Center</v>
      </c>
      <c r="E2328" s="35" t="s">
        <v>6267</v>
      </c>
    </row>
    <row r="2329" spans="1:5">
      <c r="A2329" s="58" t="s">
        <v>10864</v>
      </c>
      <c r="B2329" s="58" t="str">
        <f t="shared" si="75"/>
        <v>AP11802</v>
      </c>
      <c r="C2329" s="35" t="s">
        <v>10865</v>
      </c>
      <c r="D2329" s="35" t="str">
        <f t="shared" si="76"/>
        <v>11802 - NSO Emergency Telephone</v>
      </c>
      <c r="E2329" s="35" t="s">
        <v>6267</v>
      </c>
    </row>
    <row r="2330" spans="1:5">
      <c r="A2330" s="58" t="s">
        <v>10866</v>
      </c>
      <c r="B2330" s="58" t="str">
        <f t="shared" si="75"/>
        <v>AP11804</v>
      </c>
      <c r="C2330" s="35" t="s">
        <v>10867</v>
      </c>
      <c r="D2330" s="35" t="str">
        <f t="shared" si="76"/>
        <v>11804 - Simon House</v>
      </c>
      <c r="E2330" s="35" t="s">
        <v>6267</v>
      </c>
    </row>
    <row r="2331" spans="1:5">
      <c r="A2331" s="568" t="s">
        <v>10868</v>
      </c>
      <c r="B2331" s="58" t="str">
        <f t="shared" si="75"/>
        <v>AP11805</v>
      </c>
      <c r="C2331" s="35" t="s">
        <v>10869</v>
      </c>
      <c r="D2331" s="35" t="str">
        <f t="shared" si="76"/>
        <v>11805 - Traveler's Aid Society</v>
      </c>
      <c r="E2331" s="35" t="s">
        <v>6267</v>
      </c>
    </row>
    <row r="2332" spans="1:5">
      <c r="A2332" s="568" t="s">
        <v>10870</v>
      </c>
      <c r="B2332" s="58" t="str">
        <f t="shared" si="75"/>
        <v>AP11806</v>
      </c>
      <c r="C2332" s="35" t="s">
        <v>10871</v>
      </c>
      <c r="D2332" s="35" t="str">
        <f t="shared" si="76"/>
        <v>11806 - HRD United Community Housing Coalition</v>
      </c>
      <c r="E2332" s="35" t="s">
        <v>6267</v>
      </c>
    </row>
    <row r="2333" spans="1:5">
      <c r="A2333" s="58" t="s">
        <v>10872</v>
      </c>
      <c r="B2333" s="58" t="str">
        <f t="shared" si="75"/>
        <v>AP11807</v>
      </c>
      <c r="C2333" s="35" t="s">
        <v>10873</v>
      </c>
      <c r="D2333" s="35" t="str">
        <f t="shared" si="76"/>
        <v>11807 - Wellness House</v>
      </c>
      <c r="E2333" s="35" t="s">
        <v>6267</v>
      </c>
    </row>
    <row r="2334" spans="1:5">
      <c r="A2334" s="58" t="s">
        <v>10874</v>
      </c>
      <c r="B2334" s="58" t="str">
        <f t="shared" si="75"/>
        <v>AP11808</v>
      </c>
      <c r="C2334" s="35" t="s">
        <v>10875</v>
      </c>
      <c r="D2334" s="35" t="str">
        <f t="shared" si="76"/>
        <v>11808 - Women's Justice Center</v>
      </c>
      <c r="E2334" s="35" t="s">
        <v>6267</v>
      </c>
    </row>
    <row r="2335" spans="1:5">
      <c r="A2335" s="568" t="s">
        <v>10876</v>
      </c>
      <c r="B2335" s="58" t="str">
        <f t="shared" si="75"/>
        <v>AP11809</v>
      </c>
      <c r="C2335" s="35" t="s">
        <v>10877</v>
      </c>
      <c r="D2335" s="35" t="str">
        <f t="shared" si="76"/>
        <v>11809 - HRD YWCA - Interim House</v>
      </c>
      <c r="E2335" s="35" t="s">
        <v>6267</v>
      </c>
    </row>
    <row r="2336" spans="1:5">
      <c r="A2336" s="58" t="s">
        <v>10878</v>
      </c>
      <c r="B2336" s="58" t="str">
        <f t="shared" si="75"/>
        <v>AP11811</v>
      </c>
      <c r="C2336" s="35" t="s">
        <v>10879</v>
      </c>
      <c r="D2336" s="35" t="str">
        <f t="shared" si="76"/>
        <v>11811 - Job #82796</v>
      </c>
      <c r="E2336" s="35" t="s">
        <v>6267</v>
      </c>
    </row>
    <row r="2337" spans="1:5">
      <c r="A2337" s="58" t="s">
        <v>10880</v>
      </c>
      <c r="B2337" s="58" t="str">
        <f t="shared" si="75"/>
        <v>AP11812</v>
      </c>
      <c r="C2337" s="35" t="s">
        <v>10881</v>
      </c>
      <c r="D2337" s="35" t="str">
        <f t="shared" si="76"/>
        <v>11812 - Job #82799</v>
      </c>
      <c r="E2337" s="35" t="s">
        <v>6267</v>
      </c>
    </row>
    <row r="2338" spans="1:5">
      <c r="A2338" s="58" t="s">
        <v>10882</v>
      </c>
      <c r="B2338" s="58" t="str">
        <f t="shared" si="75"/>
        <v>AP11813</v>
      </c>
      <c r="C2338" s="35" t="s">
        <v>10883</v>
      </c>
      <c r="D2338" s="35" t="str">
        <f t="shared" si="76"/>
        <v>11813 - Job #49717</v>
      </c>
      <c r="E2338" s="35" t="s">
        <v>6267</v>
      </c>
    </row>
    <row r="2339" spans="1:5">
      <c r="A2339" s="58" t="s">
        <v>10884</v>
      </c>
      <c r="B2339" s="58" t="str">
        <f t="shared" si="75"/>
        <v>AP11814</v>
      </c>
      <c r="C2339" s="35" t="s">
        <v>10885</v>
      </c>
      <c r="D2339" s="35" t="str">
        <f t="shared" si="76"/>
        <v>11814 - Job #78185, 79752, 82831</v>
      </c>
      <c r="E2339" s="35" t="s">
        <v>6267</v>
      </c>
    </row>
    <row r="2340" spans="1:5">
      <c r="A2340" s="568" t="s">
        <v>10886</v>
      </c>
      <c r="B2340" s="58" t="str">
        <f t="shared" si="75"/>
        <v>AP11815</v>
      </c>
      <c r="C2340" s="35" t="s">
        <v>10887</v>
      </c>
      <c r="D2340" s="35" t="str">
        <f t="shared" si="76"/>
        <v>11815 - HRD Emergency Shelter Staff - PDD</v>
      </c>
      <c r="E2340" s="35" t="s">
        <v>6267</v>
      </c>
    </row>
    <row r="2341" spans="1:5">
      <c r="A2341" s="568" t="s">
        <v>10888</v>
      </c>
      <c r="B2341" s="58" t="str">
        <f t="shared" si="75"/>
        <v>AP11825</v>
      </c>
      <c r="C2341" s="35" t="s">
        <v>10889</v>
      </c>
      <c r="D2341" s="35" t="str">
        <f t="shared" si="76"/>
        <v>11825 - GSD Administration</v>
      </c>
      <c r="E2341" s="35" t="s">
        <v>6267</v>
      </c>
    </row>
    <row r="2342" spans="1:5">
      <c r="A2342" s="58" t="s">
        <v>10890</v>
      </c>
      <c r="B2342" s="58" t="str">
        <f t="shared" si="75"/>
        <v>AP11827</v>
      </c>
      <c r="C2342" s="35" t="s">
        <v>10891</v>
      </c>
      <c r="D2342" s="35" t="str">
        <f t="shared" si="76"/>
        <v>11827 - Publishing Services</v>
      </c>
      <c r="E2342" s="35" t="s">
        <v>6267</v>
      </c>
    </row>
    <row r="2343" spans="1:5">
      <c r="A2343" s="568" t="s">
        <v>10892</v>
      </c>
      <c r="B2343" s="58" t="str">
        <f t="shared" si="75"/>
        <v>AP11830</v>
      </c>
      <c r="C2343" s="35" t="s">
        <v>10893</v>
      </c>
      <c r="D2343" s="35" t="str">
        <f t="shared" si="76"/>
        <v>11830 - GSD Facilities &amp; Grounds Maintenance</v>
      </c>
      <c r="E2343" s="35" t="s">
        <v>6267</v>
      </c>
    </row>
    <row r="2344" spans="1:5">
      <c r="A2344" s="568" t="s">
        <v>10894</v>
      </c>
      <c r="B2344" s="58" t="str">
        <f t="shared" si="75"/>
        <v>AP11831</v>
      </c>
      <c r="C2344" s="35" t="s">
        <v>10895</v>
      </c>
      <c r="D2344" s="35" t="str">
        <f t="shared" si="76"/>
        <v>11831 - GSD Inventory Management</v>
      </c>
      <c r="E2344" s="35" t="s">
        <v>6267</v>
      </c>
    </row>
    <row r="2345" spans="1:5">
      <c r="A2345" s="568" t="s">
        <v>10896</v>
      </c>
      <c r="B2345" s="58" t="str">
        <f t="shared" si="75"/>
        <v>AP11838</v>
      </c>
      <c r="C2345" s="35" t="s">
        <v>10897</v>
      </c>
      <c r="D2345" s="35" t="str">
        <f t="shared" si="76"/>
        <v>11838 - Cass Community Social Services</v>
      </c>
      <c r="E2345" s="35" t="s">
        <v>6267</v>
      </c>
    </row>
    <row r="2346" spans="1:5">
      <c r="A2346" s="568" t="s">
        <v>10898</v>
      </c>
      <c r="B2346" s="58" t="str">
        <f t="shared" si="75"/>
        <v>AP11839</v>
      </c>
      <c r="C2346" s="35" t="s">
        <v>10899</v>
      </c>
      <c r="D2346" s="35" t="str">
        <f t="shared" si="76"/>
        <v>11839 - HRD Operation Get Down</v>
      </c>
      <c r="E2346" s="35" t="s">
        <v>6267</v>
      </c>
    </row>
    <row r="2347" spans="1:5">
      <c r="A2347" s="58" t="s">
        <v>10900</v>
      </c>
      <c r="B2347" s="58" t="str">
        <f t="shared" si="75"/>
        <v>AP11850</v>
      </c>
      <c r="C2347" s="35" t="s">
        <v>10901</v>
      </c>
      <c r="D2347" s="35" t="str">
        <f t="shared" si="76"/>
        <v>11850 - Be Prepared! The Conference For Proactive Policing</v>
      </c>
      <c r="E2347" s="35" t="s">
        <v>6267</v>
      </c>
    </row>
    <row r="2348" spans="1:5">
      <c r="A2348" s="58" t="s">
        <v>10902</v>
      </c>
      <c r="B2348" s="58" t="str">
        <f t="shared" si="75"/>
        <v>AP11851</v>
      </c>
      <c r="C2348" s="35" t="s">
        <v>10903</v>
      </c>
      <c r="D2348" s="35" t="str">
        <f t="shared" si="76"/>
        <v>11851 - DNA Capacity Enhancement Program FY 04</v>
      </c>
      <c r="E2348" s="35" t="s">
        <v>6267</v>
      </c>
    </row>
    <row r="2349" spans="1:5">
      <c r="A2349" s="58" t="s">
        <v>10904</v>
      </c>
      <c r="B2349" s="58" t="str">
        <f t="shared" si="75"/>
        <v>AP11853</v>
      </c>
      <c r="C2349" s="35" t="s">
        <v>10905</v>
      </c>
      <c r="D2349" s="35" t="str">
        <f t="shared" si="76"/>
        <v>11853 - Office of Neighborhood Commercial Revitalization_11853</v>
      </c>
      <c r="E2349" s="35" t="s">
        <v>6267</v>
      </c>
    </row>
    <row r="2350" spans="1:5">
      <c r="A2350" s="58" t="s">
        <v>10906</v>
      </c>
      <c r="B2350" s="58" t="str">
        <f t="shared" si="75"/>
        <v>AP11854</v>
      </c>
      <c r="C2350" s="35" t="s">
        <v>10907</v>
      </c>
      <c r="D2350" s="35" t="str">
        <f t="shared" si="76"/>
        <v>11854 - African American Business District</v>
      </c>
      <c r="E2350" s="35" t="s">
        <v>6267</v>
      </c>
    </row>
    <row r="2351" spans="1:5">
      <c r="A2351" s="58" t="s">
        <v>10908</v>
      </c>
      <c r="B2351" s="58" t="str">
        <f t="shared" si="75"/>
        <v>AP11855</v>
      </c>
      <c r="C2351" s="35" t="s">
        <v>10909</v>
      </c>
      <c r="D2351" s="35" t="str">
        <f t="shared" si="76"/>
        <v>11855 - Job #83313A</v>
      </c>
      <c r="E2351" s="35" t="s">
        <v>6267</v>
      </c>
    </row>
    <row r="2352" spans="1:5">
      <c r="A2352" s="58" t="s">
        <v>10910</v>
      </c>
      <c r="B2352" s="58" t="str">
        <f t="shared" si="75"/>
        <v>AP11856</v>
      </c>
      <c r="C2352" s="35" t="s">
        <v>10911</v>
      </c>
      <c r="D2352" s="35" t="str">
        <f t="shared" si="76"/>
        <v>11856 - Job #82798</v>
      </c>
      <c r="E2352" s="35" t="s">
        <v>6267</v>
      </c>
    </row>
    <row r="2353" spans="1:5">
      <c r="A2353" s="58" t="s">
        <v>10912</v>
      </c>
      <c r="B2353" s="58" t="str">
        <f t="shared" si="75"/>
        <v>AP11857</v>
      </c>
      <c r="C2353" s="35" t="s">
        <v>10913</v>
      </c>
      <c r="D2353" s="35" t="str">
        <f t="shared" si="76"/>
        <v>11857 - Job #75621</v>
      </c>
      <c r="E2353" s="35" t="s">
        <v>6267</v>
      </c>
    </row>
    <row r="2354" spans="1:5">
      <c r="A2354" s="58" t="s">
        <v>10914</v>
      </c>
      <c r="B2354" s="58" t="str">
        <f t="shared" si="75"/>
        <v>AP11859</v>
      </c>
      <c r="C2354" s="35" t="s">
        <v>10915</v>
      </c>
      <c r="D2354" s="35" t="str">
        <f t="shared" si="76"/>
        <v>11859 - Targeted Business Developments</v>
      </c>
      <c r="E2354" s="35" t="s">
        <v>6267</v>
      </c>
    </row>
    <row r="2355" spans="1:5">
      <c r="A2355" s="568" t="s">
        <v>10916</v>
      </c>
      <c r="B2355" s="58" t="str">
        <f t="shared" ref="B2355:B2418" si="77">"AP"&amp;A2355</f>
        <v>AP11860</v>
      </c>
      <c r="C2355" s="35" t="s">
        <v>10917</v>
      </c>
      <c r="D2355" s="35" t="str">
        <f t="shared" si="76"/>
        <v>11860 - Law State Legislative Services</v>
      </c>
      <c r="E2355" s="35" t="s">
        <v>6267</v>
      </c>
    </row>
    <row r="2356" spans="1:5">
      <c r="A2356" s="58" t="s">
        <v>10918</v>
      </c>
      <c r="B2356" s="58" t="str">
        <f t="shared" si="77"/>
        <v>AP11861</v>
      </c>
      <c r="C2356" s="35" t="s">
        <v>10919</v>
      </c>
      <c r="D2356" s="35" t="str">
        <f t="shared" si="76"/>
        <v>11861 - Partnership for a Drug Free Detroit</v>
      </c>
      <c r="E2356" s="35" t="s">
        <v>6267</v>
      </c>
    </row>
    <row r="2357" spans="1:5">
      <c r="A2357" s="58" t="s">
        <v>10920</v>
      </c>
      <c r="B2357" s="58" t="str">
        <f t="shared" si="77"/>
        <v>AP11862</v>
      </c>
      <c r="C2357" s="35" t="s">
        <v>10921</v>
      </c>
      <c r="D2357" s="35" t="str">
        <f t="shared" si="76"/>
        <v>11862 - Drug Prevention_Leadership Development</v>
      </c>
      <c r="E2357" s="35" t="s">
        <v>6267</v>
      </c>
    </row>
    <row r="2358" spans="1:5">
      <c r="A2358" s="58" t="s">
        <v>10922</v>
      </c>
      <c r="B2358" s="58" t="str">
        <f t="shared" si="77"/>
        <v>AP11869</v>
      </c>
      <c r="C2358" s="35" t="s">
        <v>10923</v>
      </c>
      <c r="D2358" s="35" t="str">
        <f t="shared" si="76"/>
        <v>11869 - Amandla Community Development</v>
      </c>
      <c r="E2358" s="35" t="s">
        <v>6267</v>
      </c>
    </row>
    <row r="2359" spans="1:5">
      <c r="A2359" s="58" t="s">
        <v>10924</v>
      </c>
      <c r="B2359" s="58" t="str">
        <f t="shared" si="77"/>
        <v>AP11870</v>
      </c>
      <c r="C2359" s="35" t="s">
        <v>10925</v>
      </c>
      <c r="D2359" s="35" t="str">
        <f t="shared" si="76"/>
        <v>11870 - Eastside LAND</v>
      </c>
      <c r="E2359" s="35" t="s">
        <v>6267</v>
      </c>
    </row>
    <row r="2360" spans="1:5">
      <c r="A2360" s="58" t="s">
        <v>10926</v>
      </c>
      <c r="B2360" s="58" t="str">
        <f t="shared" si="77"/>
        <v>AP11871</v>
      </c>
      <c r="C2360" s="35" t="s">
        <v>10927</v>
      </c>
      <c r="D2360" s="35" t="str">
        <f t="shared" si="76"/>
        <v>11871 - Vanguard Community Development Corporation</v>
      </c>
      <c r="E2360" s="35" t="s">
        <v>6267</v>
      </c>
    </row>
    <row r="2361" spans="1:5">
      <c r="A2361" s="58" t="s">
        <v>10928</v>
      </c>
      <c r="B2361" s="58" t="str">
        <f t="shared" si="77"/>
        <v>AP11872</v>
      </c>
      <c r="C2361" s="35" t="s">
        <v>10929</v>
      </c>
      <c r="D2361" s="35" t="str">
        <f t="shared" si="76"/>
        <v>11872 - Beulah Land Institute</v>
      </c>
      <c r="E2361" s="35" t="s">
        <v>6267</v>
      </c>
    </row>
    <row r="2362" spans="1:5">
      <c r="A2362" s="58" t="s">
        <v>10930</v>
      </c>
      <c r="B2362" s="58" t="str">
        <f t="shared" si="77"/>
        <v>AP11873</v>
      </c>
      <c r="C2362" s="35" t="s">
        <v>10931</v>
      </c>
      <c r="D2362" s="35" t="str">
        <f t="shared" si="76"/>
        <v>11873 - Matrix _ Theater Company</v>
      </c>
      <c r="E2362" s="35" t="s">
        <v>6267</v>
      </c>
    </row>
    <row r="2363" spans="1:5">
      <c r="A2363" s="58" t="s">
        <v>10932</v>
      </c>
      <c r="B2363" s="58" t="str">
        <f t="shared" si="77"/>
        <v>AP11875</v>
      </c>
      <c r="C2363" s="35" t="s">
        <v>10933</v>
      </c>
      <c r="D2363" s="35" t="str">
        <f t="shared" si="76"/>
        <v>11875 - Sphinx Organization, Inc.</v>
      </c>
      <c r="E2363" s="35" t="s">
        <v>6267</v>
      </c>
    </row>
    <row r="2364" spans="1:5">
      <c r="A2364" s="58" t="s">
        <v>10934</v>
      </c>
      <c r="B2364" s="58" t="str">
        <f t="shared" si="77"/>
        <v>AP11876</v>
      </c>
      <c r="C2364" s="35" t="s">
        <v>10935</v>
      </c>
      <c r="D2364" s="35" t="str">
        <f t="shared" si="76"/>
        <v>11876 - Train Up a Child</v>
      </c>
      <c r="E2364" s="35" t="s">
        <v>6267</v>
      </c>
    </row>
    <row r="2365" spans="1:5">
      <c r="A2365" s="58" t="s">
        <v>10936</v>
      </c>
      <c r="B2365" s="58" t="str">
        <f t="shared" si="77"/>
        <v>AP11877</v>
      </c>
      <c r="C2365" s="35" t="s">
        <v>10937</v>
      </c>
      <c r="D2365" s="35" t="str">
        <f t="shared" si="76"/>
        <v>11877 - Twenty</v>
      </c>
      <c r="E2365" s="35" t="s">
        <v>6267</v>
      </c>
    </row>
    <row r="2366" spans="1:5">
      <c r="A2366" s="58" t="s">
        <v>10938</v>
      </c>
      <c r="B2366" s="58" t="str">
        <f t="shared" si="77"/>
        <v>AP11878</v>
      </c>
      <c r="C2366" s="35" t="s">
        <v>10939</v>
      </c>
      <c r="D2366" s="35" t="str">
        <f t="shared" si="76"/>
        <v>11878 - VSA Arts</v>
      </c>
      <c r="E2366" s="35" t="s">
        <v>6267</v>
      </c>
    </row>
    <row r="2367" spans="1:5">
      <c r="A2367" s="58" t="s">
        <v>10940</v>
      </c>
      <c r="B2367" s="58" t="str">
        <f t="shared" si="77"/>
        <v>AP11879</v>
      </c>
      <c r="C2367" s="35" t="s">
        <v>10941</v>
      </c>
      <c r="D2367" s="35" t="str">
        <f t="shared" si="76"/>
        <v>11879 - St John Community Health</v>
      </c>
      <c r="E2367" s="35" t="s">
        <v>6267</v>
      </c>
    </row>
    <row r="2368" spans="1:5">
      <c r="A2368" s="58" t="s">
        <v>10942</v>
      </c>
      <c r="B2368" s="58" t="str">
        <f t="shared" si="77"/>
        <v>AP11880</v>
      </c>
      <c r="C2368" s="35" t="s">
        <v>10943</v>
      </c>
      <c r="D2368" s="35" t="str">
        <f t="shared" si="76"/>
        <v>11880 - Corinthian Baptist Church</v>
      </c>
      <c r="E2368" s="35" t="s">
        <v>6267</v>
      </c>
    </row>
    <row r="2369" spans="1:5">
      <c r="A2369" s="58" t="s">
        <v>10944</v>
      </c>
      <c r="B2369" s="58" t="str">
        <f t="shared" si="77"/>
        <v>AP11881</v>
      </c>
      <c r="C2369" s="35" t="s">
        <v>10945</v>
      </c>
      <c r="D2369" s="35" t="str">
        <f t="shared" si="76"/>
        <v>11881 - Rebuilding Communities</v>
      </c>
      <c r="E2369" s="35" t="s">
        <v>6267</v>
      </c>
    </row>
    <row r="2370" spans="1:5">
      <c r="A2370" s="568" t="s">
        <v>10946</v>
      </c>
      <c r="B2370" s="58" t="str">
        <f t="shared" si="77"/>
        <v>AP11882</v>
      </c>
      <c r="C2370" s="35" t="s">
        <v>10947</v>
      </c>
      <c r="D2370" s="35" t="str">
        <f t="shared" si="76"/>
        <v>11882 - HRD DRMM Genesis House</v>
      </c>
      <c r="E2370" s="35" t="s">
        <v>6267</v>
      </c>
    </row>
    <row r="2371" spans="1:5">
      <c r="A2371" s="58" t="s">
        <v>10948</v>
      </c>
      <c r="B2371" s="58" t="str">
        <f t="shared" si="77"/>
        <v>AP11884</v>
      </c>
      <c r="C2371" s="35" t="s">
        <v>10949</v>
      </c>
      <c r="D2371" s="35" t="str">
        <f t="shared" si="76"/>
        <v>11884 - CDC Admin Operations</v>
      </c>
      <c r="E2371" s="35" t="s">
        <v>6267</v>
      </c>
    </row>
    <row r="2372" spans="1:5">
      <c r="A2372" s="58" t="s">
        <v>10950</v>
      </c>
      <c r="B2372" s="58" t="str">
        <f t="shared" si="77"/>
        <v>AP11885</v>
      </c>
      <c r="C2372" s="35" t="s">
        <v>10951</v>
      </c>
      <c r="D2372" s="35" t="str">
        <f t="shared" ref="D2372:D2435" si="78">A2372&amp;" - "&amp;C2372</f>
        <v>11885 - Urban Solutions, Inc</v>
      </c>
      <c r="E2372" s="35" t="s">
        <v>6267</v>
      </c>
    </row>
    <row r="2373" spans="1:5">
      <c r="A2373" s="58" t="s">
        <v>10952</v>
      </c>
      <c r="B2373" s="58" t="str">
        <f t="shared" si="77"/>
        <v>AP11887</v>
      </c>
      <c r="C2373" s="35" t="s">
        <v>10953</v>
      </c>
      <c r="D2373" s="35" t="str">
        <f t="shared" si="78"/>
        <v>11887 - Detroit Inner City Drill Team, Inc</v>
      </c>
      <c r="E2373" s="35" t="s">
        <v>6267</v>
      </c>
    </row>
    <row r="2374" spans="1:5">
      <c r="A2374" s="58" t="s">
        <v>10954</v>
      </c>
      <c r="B2374" s="58" t="str">
        <f t="shared" si="77"/>
        <v>AP11888</v>
      </c>
      <c r="C2374" s="35" t="s">
        <v>10955</v>
      </c>
      <c r="D2374" s="35" t="str">
        <f t="shared" si="78"/>
        <v>11888 - Southeastern Village</v>
      </c>
      <c r="E2374" s="35" t="s">
        <v>6267</v>
      </c>
    </row>
    <row r="2375" spans="1:5">
      <c r="A2375" s="58" t="s">
        <v>10956</v>
      </c>
      <c r="B2375" s="58" t="str">
        <f t="shared" si="77"/>
        <v>AP11889</v>
      </c>
      <c r="C2375" s="35" t="s">
        <v>10957</v>
      </c>
      <c r="D2375" s="35" t="str">
        <f t="shared" si="78"/>
        <v>11889 - Community and Educational Services for Youth</v>
      </c>
      <c r="E2375" s="35" t="s">
        <v>6267</v>
      </c>
    </row>
    <row r="2376" spans="1:5">
      <c r="A2376" s="58" t="s">
        <v>10958</v>
      </c>
      <c r="B2376" s="58" t="str">
        <f t="shared" si="77"/>
        <v>AP11890</v>
      </c>
      <c r="C2376" s="35" t="s">
        <v>10959</v>
      </c>
      <c r="D2376" s="35" t="str">
        <f t="shared" si="78"/>
        <v>11890 - Detroit Center for Youth Development</v>
      </c>
      <c r="E2376" s="35" t="s">
        <v>6267</v>
      </c>
    </row>
    <row r="2377" spans="1:5">
      <c r="A2377" s="58" t="s">
        <v>10960</v>
      </c>
      <c r="B2377" s="58" t="str">
        <f t="shared" si="77"/>
        <v>AP11891</v>
      </c>
      <c r="C2377" s="35" t="s">
        <v>10961</v>
      </c>
      <c r="D2377" s="35" t="str">
        <f t="shared" si="78"/>
        <v>11891 - Detroit Recovery Project</v>
      </c>
      <c r="E2377" s="35" t="s">
        <v>6267</v>
      </c>
    </row>
    <row r="2378" spans="1:5">
      <c r="A2378" s="568" t="s">
        <v>10962</v>
      </c>
      <c r="B2378" s="58" t="str">
        <f t="shared" si="77"/>
        <v>AP11892</v>
      </c>
      <c r="C2378" s="35" t="s">
        <v>10963</v>
      </c>
      <c r="D2378" s="35" t="str">
        <f t="shared" si="78"/>
        <v>11892 - HRD Living Arts</v>
      </c>
      <c r="E2378" s="35" t="s">
        <v>6267</v>
      </c>
    </row>
    <row r="2379" spans="1:5">
      <c r="A2379" s="568" t="s">
        <v>10964</v>
      </c>
      <c r="B2379" s="58" t="str">
        <f t="shared" si="77"/>
        <v>AP11893</v>
      </c>
      <c r="C2379" s="35" t="s">
        <v>10965</v>
      </c>
      <c r="D2379" s="35" t="str">
        <f t="shared" si="78"/>
        <v>11893 - HRD Matrix Human Services</v>
      </c>
      <c r="E2379" s="35" t="s">
        <v>6267</v>
      </c>
    </row>
    <row r="2380" spans="1:5">
      <c r="A2380" s="58" t="s">
        <v>10966</v>
      </c>
      <c r="B2380" s="58" t="str">
        <f t="shared" si="77"/>
        <v>AP11894</v>
      </c>
      <c r="C2380" s="35" t="s">
        <v>10967</v>
      </c>
      <c r="D2380" s="35" t="str">
        <f t="shared" si="78"/>
        <v>11894 - Melton Community Services</v>
      </c>
      <c r="E2380" s="35" t="s">
        <v>6267</v>
      </c>
    </row>
    <row r="2381" spans="1:5">
      <c r="A2381" s="58" t="s">
        <v>10968</v>
      </c>
      <c r="B2381" s="58" t="str">
        <f t="shared" si="77"/>
        <v>AP11895</v>
      </c>
      <c r="C2381" s="35" t="s">
        <v>10969</v>
      </c>
      <c r="D2381" s="35" t="str">
        <f t="shared" si="78"/>
        <v>11895 - Moms and Babes Too, MSSP and ISSP, Inc.</v>
      </c>
      <c r="E2381" s="35" t="s">
        <v>6267</v>
      </c>
    </row>
    <row r="2382" spans="1:5">
      <c r="A2382" s="568" t="s">
        <v>10970</v>
      </c>
      <c r="B2382" s="58" t="str">
        <f t="shared" si="77"/>
        <v>AP11896</v>
      </c>
      <c r="C2382" s="35" t="s">
        <v>10971</v>
      </c>
      <c r="D2382" s="35" t="str">
        <f t="shared" si="78"/>
        <v>11896 - HRD NOAH</v>
      </c>
      <c r="E2382" s="35" t="s">
        <v>6267</v>
      </c>
    </row>
    <row r="2383" spans="1:5">
      <c r="A2383" s="58" t="s">
        <v>10972</v>
      </c>
      <c r="B2383" s="58" t="str">
        <f t="shared" si="77"/>
        <v>AP11897</v>
      </c>
      <c r="C2383" s="35" t="s">
        <v>10973</v>
      </c>
      <c r="D2383" s="35" t="str">
        <f t="shared" si="78"/>
        <v>11897 - Project Hope</v>
      </c>
      <c r="E2383" s="35" t="s">
        <v>6267</v>
      </c>
    </row>
    <row r="2384" spans="1:5">
      <c r="A2384" s="58" t="s">
        <v>10974</v>
      </c>
      <c r="B2384" s="58" t="str">
        <f t="shared" si="77"/>
        <v>AP11898</v>
      </c>
      <c r="C2384" s="35" t="s">
        <v>10975</v>
      </c>
      <c r="D2384" s="35" t="str">
        <f t="shared" si="78"/>
        <v>11898 - Cass Community UMC and Center</v>
      </c>
      <c r="E2384" s="35" t="s">
        <v>6267</v>
      </c>
    </row>
    <row r="2385" spans="1:5">
      <c r="A2385" s="58" t="s">
        <v>10976</v>
      </c>
      <c r="B2385" s="58" t="str">
        <f t="shared" si="77"/>
        <v>AP11899</v>
      </c>
      <c r="C2385" s="35" t="s">
        <v>10977</v>
      </c>
      <c r="D2385" s="35" t="str">
        <f t="shared" si="78"/>
        <v>11899 - Joy Community Association</v>
      </c>
      <c r="E2385" s="35" t="s">
        <v>6267</v>
      </c>
    </row>
    <row r="2386" spans="1:5">
      <c r="A2386" s="58" t="s">
        <v>10978</v>
      </c>
      <c r="B2386" s="58" t="str">
        <f t="shared" si="77"/>
        <v>AP11901</v>
      </c>
      <c r="C2386" s="35" t="s">
        <v>10979</v>
      </c>
      <c r="D2386" s="35" t="str">
        <f t="shared" si="78"/>
        <v>11901 - We Care Senior Meals Program</v>
      </c>
      <c r="E2386" s="35" t="s">
        <v>6267</v>
      </c>
    </row>
    <row r="2387" spans="1:5">
      <c r="A2387" s="58" t="s">
        <v>10980</v>
      </c>
      <c r="B2387" s="58" t="str">
        <f t="shared" si="77"/>
        <v>AP11902</v>
      </c>
      <c r="C2387" s="35" t="s">
        <v>10981</v>
      </c>
      <c r="D2387" s="35" t="str">
        <f t="shared" si="78"/>
        <v>11902 - Woodbridge Neighborhood Dev Corp</v>
      </c>
      <c r="E2387" s="35" t="s">
        <v>6267</v>
      </c>
    </row>
    <row r="2388" spans="1:5">
      <c r="A2388" s="58" t="s">
        <v>10982</v>
      </c>
      <c r="B2388" s="58" t="str">
        <f t="shared" si="77"/>
        <v>AP11903</v>
      </c>
      <c r="C2388" s="35" t="s">
        <v>10983</v>
      </c>
      <c r="D2388" s="35" t="str">
        <f t="shared" si="78"/>
        <v>11903 - World Changers</v>
      </c>
      <c r="E2388" s="35" t="s">
        <v>6267</v>
      </c>
    </row>
    <row r="2389" spans="1:5">
      <c r="A2389" s="568" t="s">
        <v>10984</v>
      </c>
      <c r="B2389" s="58" t="str">
        <f t="shared" si="77"/>
        <v>AP11904</v>
      </c>
      <c r="C2389" s="35" t="s">
        <v>10985</v>
      </c>
      <c r="D2389" s="35" t="str">
        <f t="shared" si="78"/>
        <v>11904 - HRD Paradise Valley Business District</v>
      </c>
      <c r="E2389" s="35" t="s">
        <v>6267</v>
      </c>
    </row>
    <row r="2390" spans="1:5">
      <c r="A2390" s="58" t="s">
        <v>10986</v>
      </c>
      <c r="B2390" s="58" t="str">
        <f t="shared" si="77"/>
        <v>AP11907</v>
      </c>
      <c r="C2390" s="35" t="s">
        <v>10987</v>
      </c>
      <c r="D2390" s="35" t="str">
        <f t="shared" si="78"/>
        <v>11907 - NSO Youth Initiative Program</v>
      </c>
      <c r="E2390" s="35" t="s">
        <v>6267</v>
      </c>
    </row>
    <row r="2391" spans="1:5">
      <c r="A2391" s="58" t="s">
        <v>10988</v>
      </c>
      <c r="B2391" s="58" t="str">
        <f t="shared" si="77"/>
        <v>AP11908</v>
      </c>
      <c r="C2391" s="35" t="s">
        <v>10989</v>
      </c>
      <c r="D2391" s="35" t="str">
        <f t="shared" si="78"/>
        <v>11908 - Original Citizens for Southwest Detroit</v>
      </c>
      <c r="E2391" s="35" t="s">
        <v>6267</v>
      </c>
    </row>
    <row r="2392" spans="1:5">
      <c r="A2392" s="58" t="s">
        <v>10990</v>
      </c>
      <c r="B2392" s="58" t="str">
        <f t="shared" si="77"/>
        <v>AP11909</v>
      </c>
      <c r="C2392" s="35" t="s">
        <v>10991</v>
      </c>
      <c r="D2392" s="35" t="str">
        <f t="shared" si="78"/>
        <v>11909 - In Town Youth Camp At Rouge Park 2005</v>
      </c>
      <c r="E2392" s="35" t="s">
        <v>6267</v>
      </c>
    </row>
    <row r="2393" spans="1:5">
      <c r="A2393" s="58" t="s">
        <v>10992</v>
      </c>
      <c r="B2393" s="58" t="str">
        <f t="shared" si="77"/>
        <v>AP11910</v>
      </c>
      <c r="C2393" s="35" t="s">
        <v>10993</v>
      </c>
      <c r="D2393" s="35" t="str">
        <f t="shared" si="78"/>
        <v>11910 - MPSC MCAAA Weatherization_Client Education</v>
      </c>
      <c r="E2393" s="35" t="s">
        <v>6267</v>
      </c>
    </row>
    <row r="2394" spans="1:5">
      <c r="A2394" s="58" t="s">
        <v>10994</v>
      </c>
      <c r="B2394" s="58" t="str">
        <f t="shared" si="77"/>
        <v>AP11911</v>
      </c>
      <c r="C2394" s="35" t="s">
        <v>10995</v>
      </c>
      <c r="D2394" s="35" t="str">
        <f t="shared" si="78"/>
        <v>11911 - Michigan Avenue: Cass to Griswold</v>
      </c>
      <c r="E2394" s="35" t="s">
        <v>6267</v>
      </c>
    </row>
    <row r="2395" spans="1:5">
      <c r="A2395" s="58" t="s">
        <v>10996</v>
      </c>
      <c r="B2395" s="58" t="str">
        <f t="shared" si="77"/>
        <v>AP11912</v>
      </c>
      <c r="C2395" s="35" t="s">
        <v>10997</v>
      </c>
      <c r="D2395" s="35" t="str">
        <f t="shared" si="78"/>
        <v>11912 - Job # 81205</v>
      </c>
      <c r="E2395" s="35" t="s">
        <v>6267</v>
      </c>
    </row>
    <row r="2396" spans="1:5">
      <c r="A2396" s="58" t="s">
        <v>10998</v>
      </c>
      <c r="B2396" s="58" t="str">
        <f t="shared" si="77"/>
        <v>AP11913</v>
      </c>
      <c r="C2396" s="35" t="s">
        <v>10999</v>
      </c>
      <c r="D2396" s="35" t="str">
        <f t="shared" si="78"/>
        <v>11913 - 800 MHZ Project</v>
      </c>
      <c r="E2396" s="35" t="s">
        <v>6267</v>
      </c>
    </row>
    <row r="2397" spans="1:5">
      <c r="A2397" s="58" t="s">
        <v>11000</v>
      </c>
      <c r="B2397" s="58" t="str">
        <f t="shared" si="77"/>
        <v>AP11914</v>
      </c>
      <c r="C2397" s="35" t="s">
        <v>11001</v>
      </c>
      <c r="D2397" s="35" t="str">
        <f t="shared" si="78"/>
        <v>11914 - Dad Butler Playfield Renovation</v>
      </c>
      <c r="E2397" s="35" t="s">
        <v>6267</v>
      </c>
    </row>
    <row r="2398" spans="1:5">
      <c r="A2398" s="568" t="s">
        <v>11002</v>
      </c>
      <c r="B2398" s="58" t="str">
        <f t="shared" si="77"/>
        <v>AP11916</v>
      </c>
      <c r="C2398" s="35" t="s">
        <v>11003</v>
      </c>
      <c r="D2398" s="35" t="str">
        <f t="shared" si="78"/>
        <v>11916 - EA Environmental Response</v>
      </c>
      <c r="E2398" s="35" t="s">
        <v>6267</v>
      </c>
    </row>
    <row r="2399" spans="1:5">
      <c r="A2399" s="58" t="s">
        <v>11004</v>
      </c>
      <c r="B2399" s="58" t="str">
        <f t="shared" si="77"/>
        <v>AP11917</v>
      </c>
      <c r="C2399" s="35" t="s">
        <v>11005</v>
      </c>
      <c r="D2399" s="35" t="str">
        <f t="shared" si="78"/>
        <v>11917 - Wayne County Intergovernmental Project</v>
      </c>
      <c r="E2399" s="35" t="s">
        <v>6267</v>
      </c>
    </row>
    <row r="2400" spans="1:5">
      <c r="A2400" s="58" t="s">
        <v>11006</v>
      </c>
      <c r="B2400" s="58" t="str">
        <f t="shared" si="77"/>
        <v>AP11918</v>
      </c>
      <c r="C2400" s="35" t="s">
        <v>11007</v>
      </c>
      <c r="D2400" s="35" t="str">
        <f t="shared" si="78"/>
        <v>11918 - Displaced Homemaker</v>
      </c>
      <c r="E2400" s="35" t="s">
        <v>6267</v>
      </c>
    </row>
    <row r="2401" spans="1:5">
      <c r="A2401" s="58" t="s">
        <v>11008</v>
      </c>
      <c r="B2401" s="58" t="str">
        <f t="shared" si="77"/>
        <v>AP11920</v>
      </c>
      <c r="C2401" s="35" t="s">
        <v>11009</v>
      </c>
      <c r="D2401" s="35" t="str">
        <f t="shared" si="78"/>
        <v>11920 - Job #84474 &amp; 82618</v>
      </c>
      <c r="E2401" s="35" t="s">
        <v>6267</v>
      </c>
    </row>
    <row r="2402" spans="1:5">
      <c r="A2402" s="58" t="s">
        <v>11010</v>
      </c>
      <c r="B2402" s="58" t="str">
        <f t="shared" si="77"/>
        <v>AP11921</v>
      </c>
      <c r="C2402" s="35" t="s">
        <v>11011</v>
      </c>
      <c r="D2402" s="35" t="str">
        <f t="shared" si="78"/>
        <v>11921 - Eastern Market Boundary Expansion</v>
      </c>
      <c r="E2402" s="35" t="s">
        <v>6267</v>
      </c>
    </row>
    <row r="2403" spans="1:5">
      <c r="A2403" s="568" t="s">
        <v>11012</v>
      </c>
      <c r="B2403" s="58" t="str">
        <f t="shared" si="77"/>
        <v>AP11922</v>
      </c>
      <c r="C2403" s="35" t="s">
        <v>11013</v>
      </c>
      <c r="D2403" s="35" t="str">
        <f t="shared" si="78"/>
        <v>11922 - WAT Water Second Lien Bond Reserve Fund</v>
      </c>
      <c r="E2403" s="35" t="s">
        <v>6267</v>
      </c>
    </row>
    <row r="2404" spans="1:5">
      <c r="A2404" s="568" t="s">
        <v>11014</v>
      </c>
      <c r="B2404" s="58" t="str">
        <f t="shared" si="77"/>
        <v>AP11924</v>
      </c>
      <c r="C2404" s="35" t="s">
        <v>11015</v>
      </c>
      <c r="D2404" s="35" t="str">
        <f t="shared" si="78"/>
        <v>11924 - SEW Sewerage Second Lien Bond Reserve Fund</v>
      </c>
      <c r="E2404" s="35" t="s">
        <v>6267</v>
      </c>
    </row>
    <row r="2405" spans="1:5">
      <c r="A2405" s="58" t="s">
        <v>11016</v>
      </c>
      <c r="B2405" s="58" t="str">
        <f t="shared" si="77"/>
        <v>AP11925</v>
      </c>
      <c r="C2405" s="35" t="s">
        <v>11017</v>
      </c>
      <c r="D2405" s="35" t="str">
        <f t="shared" si="78"/>
        <v>11925 - Job # 80210</v>
      </c>
      <c r="E2405" s="35" t="s">
        <v>6267</v>
      </c>
    </row>
    <row r="2406" spans="1:5">
      <c r="A2406" s="58" t="s">
        <v>11018</v>
      </c>
      <c r="B2406" s="58" t="str">
        <f t="shared" si="77"/>
        <v>AP11926</v>
      </c>
      <c r="C2406" s="35" t="s">
        <v>11019</v>
      </c>
      <c r="D2406" s="35" t="str">
        <f t="shared" si="78"/>
        <v>11926 - Senior Center Staffing 2007</v>
      </c>
      <c r="E2406" s="35" t="s">
        <v>6267</v>
      </c>
    </row>
    <row r="2407" spans="1:5">
      <c r="A2407" s="58" t="s">
        <v>11020</v>
      </c>
      <c r="B2407" s="58" t="str">
        <f t="shared" si="77"/>
        <v>AP11927</v>
      </c>
      <c r="C2407" s="35" t="s">
        <v>11021</v>
      </c>
      <c r="D2407" s="35" t="str">
        <f t="shared" si="78"/>
        <v>11927 - Job # 85277</v>
      </c>
      <c r="E2407" s="35" t="s">
        <v>6267</v>
      </c>
    </row>
    <row r="2408" spans="1:5">
      <c r="A2408" s="58" t="s">
        <v>11022</v>
      </c>
      <c r="B2408" s="58" t="str">
        <f t="shared" si="77"/>
        <v>AP11928</v>
      </c>
      <c r="C2408" s="35" t="s">
        <v>11023</v>
      </c>
      <c r="D2408" s="35" t="str">
        <f t="shared" si="78"/>
        <v>11928 - Job #82619</v>
      </c>
      <c r="E2408" s="35" t="s">
        <v>6267</v>
      </c>
    </row>
    <row r="2409" spans="1:5">
      <c r="A2409" s="58" t="s">
        <v>11024</v>
      </c>
      <c r="B2409" s="58" t="str">
        <f t="shared" si="77"/>
        <v>AP11929</v>
      </c>
      <c r="C2409" s="35" t="s">
        <v>11025</v>
      </c>
      <c r="D2409" s="35" t="str">
        <f t="shared" si="78"/>
        <v>11929 - VICTIM ASSISTANCE 2006</v>
      </c>
      <c r="E2409" s="35" t="s">
        <v>6267</v>
      </c>
    </row>
    <row r="2410" spans="1:5">
      <c r="A2410" s="58" t="s">
        <v>11026</v>
      </c>
      <c r="B2410" s="58" t="str">
        <f t="shared" si="77"/>
        <v>AP11930</v>
      </c>
      <c r="C2410" s="35" t="s">
        <v>11027</v>
      </c>
      <c r="D2410" s="35" t="str">
        <f t="shared" si="78"/>
        <v>11930 - Automotive Property Crimes 2007</v>
      </c>
      <c r="E2410" s="35" t="s">
        <v>6267</v>
      </c>
    </row>
    <row r="2411" spans="1:5">
      <c r="A2411" s="58" t="s">
        <v>11028</v>
      </c>
      <c r="B2411" s="58" t="str">
        <f t="shared" si="77"/>
        <v>AP11931</v>
      </c>
      <c r="C2411" s="35" t="s">
        <v>11029</v>
      </c>
      <c r="D2411" s="35" t="str">
        <f t="shared" si="78"/>
        <v>11931 - Western Wayne 2007</v>
      </c>
      <c r="E2411" s="35" t="s">
        <v>6267</v>
      </c>
    </row>
    <row r="2412" spans="1:5">
      <c r="A2412" s="58" t="s">
        <v>11030</v>
      </c>
      <c r="B2412" s="58" t="str">
        <f t="shared" si="77"/>
        <v>AP11932</v>
      </c>
      <c r="C2412" s="35" t="s">
        <v>11031</v>
      </c>
      <c r="D2412" s="35" t="str">
        <f t="shared" si="78"/>
        <v>11932 - Screen Door 2007</v>
      </c>
      <c r="E2412" s="35" t="s">
        <v>6267</v>
      </c>
    </row>
    <row r="2413" spans="1:5">
      <c r="A2413" s="58" t="s">
        <v>11032</v>
      </c>
      <c r="B2413" s="58" t="str">
        <f t="shared" si="77"/>
        <v>AP11933</v>
      </c>
      <c r="C2413" s="35" t="s">
        <v>11033</v>
      </c>
      <c r="D2413" s="35" t="str">
        <f t="shared" si="78"/>
        <v>11933 - Forensic Lab Fund 2006</v>
      </c>
      <c r="E2413" s="35" t="s">
        <v>6267</v>
      </c>
    </row>
    <row r="2414" spans="1:5">
      <c r="A2414" s="58" t="s">
        <v>11034</v>
      </c>
      <c r="B2414" s="58" t="str">
        <f t="shared" si="77"/>
        <v>AP11935</v>
      </c>
      <c r="C2414" s="35" t="s">
        <v>11035</v>
      </c>
      <c r="D2414" s="35" t="str">
        <f t="shared" si="78"/>
        <v>11935 - CSBG Administration, Center Operations, Specific Assistance Individuals</v>
      </c>
      <c r="E2414" s="35" t="s">
        <v>6267</v>
      </c>
    </row>
    <row r="2415" spans="1:5">
      <c r="A2415" s="58" t="s">
        <v>11036</v>
      </c>
      <c r="B2415" s="58" t="str">
        <f t="shared" si="77"/>
        <v>AP11938</v>
      </c>
      <c r="C2415" s="35" t="s">
        <v>11037</v>
      </c>
      <c r="D2415" s="35" t="str">
        <f t="shared" si="78"/>
        <v>11938 - Michigan Public Service Commission Fund _ Winter Warmer</v>
      </c>
      <c r="E2415" s="35" t="s">
        <v>6267</v>
      </c>
    </row>
    <row r="2416" spans="1:5">
      <c r="A2416" s="58" t="s">
        <v>11038</v>
      </c>
      <c r="B2416" s="58" t="str">
        <f t="shared" si="77"/>
        <v>AP11939</v>
      </c>
      <c r="C2416" s="35" t="s">
        <v>11039</v>
      </c>
      <c r="D2416" s="35" t="str">
        <f t="shared" si="78"/>
        <v>11939 - Michigan Public Service Commission Fund _ MCAA WX</v>
      </c>
      <c r="E2416" s="35" t="s">
        <v>6267</v>
      </c>
    </row>
    <row r="2417" spans="1:5">
      <c r="A2417" s="58" t="s">
        <v>11040</v>
      </c>
      <c r="B2417" s="58" t="str">
        <f t="shared" si="77"/>
        <v>AP11940</v>
      </c>
      <c r="C2417" s="35" t="s">
        <v>11041</v>
      </c>
      <c r="D2417" s="35" t="str">
        <f t="shared" si="78"/>
        <v>11940 - Michigan Public Service Commission Fund</v>
      </c>
      <c r="E2417" s="35" t="s">
        <v>6267</v>
      </c>
    </row>
    <row r="2418" spans="1:5">
      <c r="A2418" s="58" t="s">
        <v>11042</v>
      </c>
      <c r="B2418" s="58" t="str">
        <f t="shared" si="77"/>
        <v>AP11941</v>
      </c>
      <c r="C2418" s="35" t="s">
        <v>11043</v>
      </c>
      <c r="D2418" s="35" t="str">
        <f t="shared" si="78"/>
        <v>11941 - Michigan Public Service Commission Fund_MDHS</v>
      </c>
      <c r="E2418" s="35" t="s">
        <v>6267</v>
      </c>
    </row>
    <row r="2419" spans="1:5">
      <c r="A2419" s="58" t="s">
        <v>11044</v>
      </c>
      <c r="B2419" s="58" t="str">
        <f t="shared" ref="B2419:B2482" si="79">"AP"&amp;A2419</f>
        <v>AP11942</v>
      </c>
      <c r="C2419" s="35" t="s">
        <v>11045</v>
      </c>
      <c r="D2419" s="35" t="str">
        <f t="shared" si="78"/>
        <v>11942 - Weatherization _</v>
      </c>
      <c r="E2419" s="35" t="s">
        <v>6267</v>
      </c>
    </row>
    <row r="2420" spans="1:5">
      <c r="A2420" s="58" t="s">
        <v>11046</v>
      </c>
      <c r="B2420" s="58" t="str">
        <f t="shared" si="79"/>
        <v>AP11943</v>
      </c>
      <c r="C2420" s="35" t="s">
        <v>10580</v>
      </c>
      <c r="D2420" s="35" t="str">
        <f t="shared" si="78"/>
        <v>11943 - Weatherization</v>
      </c>
      <c r="E2420" s="35" t="s">
        <v>6267</v>
      </c>
    </row>
    <row r="2421" spans="1:5">
      <c r="A2421" s="58" t="s">
        <v>11047</v>
      </c>
      <c r="B2421" s="58" t="str">
        <f t="shared" si="79"/>
        <v>AP11944</v>
      </c>
      <c r="C2421" s="35" t="s">
        <v>11048</v>
      </c>
      <c r="D2421" s="35" t="str">
        <f t="shared" si="78"/>
        <v>11944 - SEMHA _</v>
      </c>
      <c r="E2421" s="35" t="s">
        <v>6267</v>
      </c>
    </row>
    <row r="2422" spans="1:5">
      <c r="A2422" s="58" t="s">
        <v>11049</v>
      </c>
      <c r="B2422" s="58" t="str">
        <f t="shared" si="79"/>
        <v>AP11946</v>
      </c>
      <c r="C2422" s="35" t="s">
        <v>11050</v>
      </c>
      <c r="D2422" s="35" t="str">
        <f t="shared" si="78"/>
        <v>11946 - Head Start_11946</v>
      </c>
      <c r="E2422" s="35" t="s">
        <v>6267</v>
      </c>
    </row>
    <row r="2423" spans="1:5">
      <c r="A2423" s="58" t="s">
        <v>11051</v>
      </c>
      <c r="B2423" s="58" t="str">
        <f t="shared" si="79"/>
        <v>AP11947</v>
      </c>
      <c r="C2423" s="35" t="s">
        <v>11052</v>
      </c>
      <c r="D2423" s="35" t="str">
        <f t="shared" si="78"/>
        <v>11947 - Handicap Services</v>
      </c>
      <c r="E2423" s="35" t="s">
        <v>6267</v>
      </c>
    </row>
    <row r="2424" spans="1:5">
      <c r="A2424" s="58" t="s">
        <v>11053</v>
      </c>
      <c r="B2424" s="58" t="str">
        <f t="shared" si="79"/>
        <v>AP11948</v>
      </c>
      <c r="C2424" s="35" t="s">
        <v>11054</v>
      </c>
      <c r="D2424" s="35" t="str">
        <f t="shared" si="78"/>
        <v>11948 - Early Head Start_11948</v>
      </c>
      <c r="E2424" s="35" t="s">
        <v>6267</v>
      </c>
    </row>
    <row r="2425" spans="1:5">
      <c r="A2425" s="58" t="s">
        <v>11055</v>
      </c>
      <c r="B2425" s="58" t="str">
        <f t="shared" si="79"/>
        <v>AP11949</v>
      </c>
      <c r="C2425" s="35" t="s">
        <v>11056</v>
      </c>
      <c r="D2425" s="35" t="str">
        <f t="shared" si="78"/>
        <v>11949 - HS _ Training &amp; Technical Assistance_</v>
      </c>
      <c r="E2425" s="35" t="s">
        <v>6267</v>
      </c>
    </row>
    <row r="2426" spans="1:5">
      <c r="A2426" s="58" t="s">
        <v>11057</v>
      </c>
      <c r="B2426" s="58" t="str">
        <f t="shared" si="79"/>
        <v>AP11950</v>
      </c>
      <c r="C2426" s="35" t="s">
        <v>11058</v>
      </c>
      <c r="D2426" s="35" t="str">
        <f t="shared" si="78"/>
        <v>11950 - Drug Treatment_11950</v>
      </c>
      <c r="E2426" s="35" t="s">
        <v>6267</v>
      </c>
    </row>
    <row r="2427" spans="1:5">
      <c r="A2427" s="58" t="s">
        <v>11059</v>
      </c>
      <c r="B2427" s="58" t="str">
        <f t="shared" si="79"/>
        <v>AP11951</v>
      </c>
      <c r="C2427" s="35" t="s">
        <v>11060</v>
      </c>
      <c r="D2427" s="35" t="str">
        <f t="shared" si="78"/>
        <v>11951 - MCAAA _</v>
      </c>
      <c r="E2427" s="35" t="s">
        <v>6267</v>
      </c>
    </row>
    <row r="2428" spans="1:5">
      <c r="A2428" s="58" t="s">
        <v>11061</v>
      </c>
      <c r="B2428" s="58" t="str">
        <f t="shared" si="79"/>
        <v>AP11952</v>
      </c>
      <c r="C2428" s="35" t="s">
        <v>11062</v>
      </c>
      <c r="D2428" s="35" t="str">
        <f t="shared" si="78"/>
        <v>11952 - AIDS</v>
      </c>
      <c r="E2428" s="35" t="s">
        <v>6267</v>
      </c>
    </row>
    <row r="2429" spans="1:5">
      <c r="A2429" s="58" t="s">
        <v>11063</v>
      </c>
      <c r="B2429" s="58" t="str">
        <f t="shared" si="79"/>
        <v>AP11954</v>
      </c>
      <c r="C2429" s="35" t="s">
        <v>9581</v>
      </c>
      <c r="D2429" s="35" t="str">
        <f t="shared" si="78"/>
        <v>11954 - SEMHA</v>
      </c>
      <c r="E2429" s="35" t="s">
        <v>6267</v>
      </c>
    </row>
    <row r="2430" spans="1:5">
      <c r="A2430" s="58" t="s">
        <v>11064</v>
      </c>
      <c r="B2430" s="58" t="str">
        <f t="shared" si="79"/>
        <v>AP11961</v>
      </c>
      <c r="C2430" s="35" t="s">
        <v>11065</v>
      </c>
      <c r="D2430" s="35" t="str">
        <f t="shared" si="78"/>
        <v>11961 - Work First FY 07</v>
      </c>
      <c r="E2430" s="35" t="s">
        <v>6267</v>
      </c>
    </row>
    <row r="2431" spans="1:5">
      <c r="A2431" s="58" t="s">
        <v>11066</v>
      </c>
      <c r="B2431" s="58" t="str">
        <f t="shared" si="79"/>
        <v>AP11962</v>
      </c>
      <c r="C2431" s="35" t="s">
        <v>11067</v>
      </c>
      <c r="D2431" s="35" t="str">
        <f t="shared" si="78"/>
        <v>11962 - Sub Abuse Coordin Agency 9_2007</v>
      </c>
      <c r="E2431" s="35" t="s">
        <v>6267</v>
      </c>
    </row>
    <row r="2432" spans="1:5">
      <c r="A2432" s="58" t="s">
        <v>11068</v>
      </c>
      <c r="B2432" s="58" t="str">
        <f t="shared" si="79"/>
        <v>AP11963</v>
      </c>
      <c r="C2432" s="35" t="s">
        <v>11069</v>
      </c>
      <c r="D2432" s="35" t="str">
        <f t="shared" si="78"/>
        <v>11963 - Work First State GF_GP FY 07</v>
      </c>
      <c r="E2432" s="35" t="s">
        <v>6267</v>
      </c>
    </row>
    <row r="2433" spans="1:5">
      <c r="A2433" s="58" t="s">
        <v>11070</v>
      </c>
      <c r="B2433" s="58" t="str">
        <f t="shared" si="79"/>
        <v>AP11964</v>
      </c>
      <c r="C2433" s="35" t="s">
        <v>11071</v>
      </c>
      <c r="D2433" s="35" t="str">
        <f t="shared" si="78"/>
        <v>11964 - Medicaid Substance Abuse 9_2007</v>
      </c>
      <c r="E2433" s="35" t="s">
        <v>6267</v>
      </c>
    </row>
    <row r="2434" spans="1:5">
      <c r="A2434" s="58" t="s">
        <v>11072</v>
      </c>
      <c r="B2434" s="58" t="str">
        <f t="shared" si="79"/>
        <v>AP11965</v>
      </c>
      <c r="C2434" s="35" t="s">
        <v>11073</v>
      </c>
      <c r="D2434" s="35" t="str">
        <f t="shared" si="78"/>
        <v>11965 - Food Stamp Only FY 07</v>
      </c>
      <c r="E2434" s="35" t="s">
        <v>6267</v>
      </c>
    </row>
    <row r="2435" spans="1:5">
      <c r="A2435" s="58" t="s">
        <v>11074</v>
      </c>
      <c r="B2435" s="58" t="str">
        <f t="shared" si="79"/>
        <v>AP11966</v>
      </c>
      <c r="C2435" s="35" t="s">
        <v>11075</v>
      </c>
      <c r="D2435" s="35" t="str">
        <f t="shared" si="78"/>
        <v>11966 - Food Stamp Only SS FY 07</v>
      </c>
      <c r="E2435" s="35" t="s">
        <v>6267</v>
      </c>
    </row>
    <row r="2436" spans="1:5">
      <c r="A2436" s="58" t="s">
        <v>11076</v>
      </c>
      <c r="B2436" s="58" t="str">
        <f t="shared" si="79"/>
        <v>AP11967</v>
      </c>
      <c r="C2436" s="35" t="s">
        <v>11077</v>
      </c>
      <c r="D2436" s="35" t="str">
        <f t="shared" ref="D2436:D2499" si="80">A2436&amp;" - "&amp;C2436</f>
        <v>11967 - WIC Supplemental Food 9_2007</v>
      </c>
      <c r="E2436" s="35" t="s">
        <v>6267</v>
      </c>
    </row>
    <row r="2437" spans="1:5">
      <c r="A2437" s="58" t="s">
        <v>11078</v>
      </c>
      <c r="B2437" s="58" t="str">
        <f t="shared" si="79"/>
        <v>AP12019</v>
      </c>
      <c r="C2437" s="35" t="s">
        <v>11079</v>
      </c>
      <c r="D2437" s="35" t="str">
        <f t="shared" si="80"/>
        <v>12019 - Employment Service FY 07</v>
      </c>
      <c r="E2437" s="35" t="s">
        <v>6267</v>
      </c>
    </row>
    <row r="2438" spans="1:5">
      <c r="A2438" s="58" t="s">
        <v>11080</v>
      </c>
      <c r="B2438" s="58" t="str">
        <f t="shared" si="79"/>
        <v>AP12020</v>
      </c>
      <c r="C2438" s="35" t="s">
        <v>11081</v>
      </c>
      <c r="D2438" s="35" t="str">
        <f t="shared" si="80"/>
        <v>12020 - Summer Food Service 9_2007</v>
      </c>
      <c r="E2438" s="35" t="s">
        <v>6267</v>
      </c>
    </row>
    <row r="2439" spans="1:5">
      <c r="A2439" s="58" t="s">
        <v>11082</v>
      </c>
      <c r="B2439" s="58" t="str">
        <f t="shared" si="79"/>
        <v>AP12021</v>
      </c>
      <c r="C2439" s="35" t="s">
        <v>11083</v>
      </c>
      <c r="D2439" s="35" t="str">
        <f t="shared" si="80"/>
        <v>12021 - Remployment Service Initiative FY 07</v>
      </c>
      <c r="E2439" s="35" t="s">
        <v>6267</v>
      </c>
    </row>
    <row r="2440" spans="1:5">
      <c r="A2440" s="58" t="s">
        <v>11084</v>
      </c>
      <c r="B2440" s="58" t="str">
        <f t="shared" si="79"/>
        <v>AP12022</v>
      </c>
      <c r="C2440" s="35" t="s">
        <v>11085</v>
      </c>
      <c r="D2440" s="35" t="str">
        <f t="shared" si="80"/>
        <v>12022 - NAFTA</v>
      </c>
      <c r="E2440" s="35" t="s">
        <v>6267</v>
      </c>
    </row>
    <row r="2441" spans="1:5">
      <c r="A2441" s="58" t="s">
        <v>11086</v>
      </c>
      <c r="B2441" s="58" t="str">
        <f t="shared" si="79"/>
        <v>AP12023</v>
      </c>
      <c r="C2441" s="35" t="s">
        <v>11087</v>
      </c>
      <c r="D2441" s="35" t="str">
        <f t="shared" si="80"/>
        <v>12023 - Job Access Reverse Commute FY 07</v>
      </c>
      <c r="E2441" s="35" t="s">
        <v>6267</v>
      </c>
    </row>
    <row r="2442" spans="1:5">
      <c r="A2442" s="58" t="s">
        <v>11088</v>
      </c>
      <c r="B2442" s="58" t="str">
        <f t="shared" si="79"/>
        <v>AP12027</v>
      </c>
      <c r="C2442" s="35" t="s">
        <v>11089</v>
      </c>
      <c r="D2442" s="35" t="str">
        <f t="shared" si="80"/>
        <v>12027 - WIA Adult FY 07</v>
      </c>
      <c r="E2442" s="35" t="s">
        <v>6267</v>
      </c>
    </row>
    <row r="2443" spans="1:5">
      <c r="A2443" s="58" t="s">
        <v>11090</v>
      </c>
      <c r="B2443" s="58" t="str">
        <f t="shared" si="79"/>
        <v>AP12028</v>
      </c>
      <c r="C2443" s="35" t="s">
        <v>11091</v>
      </c>
      <c r="D2443" s="35" t="str">
        <f t="shared" si="80"/>
        <v>12028 - Dietetic Intern Service_12028</v>
      </c>
      <c r="E2443" s="35" t="s">
        <v>6267</v>
      </c>
    </row>
    <row r="2444" spans="1:5">
      <c r="A2444" s="58" t="s">
        <v>11092</v>
      </c>
      <c r="B2444" s="58" t="str">
        <f t="shared" si="79"/>
        <v>AP12029</v>
      </c>
      <c r="C2444" s="35" t="s">
        <v>11093</v>
      </c>
      <c r="D2444" s="35" t="str">
        <f t="shared" si="80"/>
        <v>12029 - Childhood Lead Prev</v>
      </c>
      <c r="E2444" s="35" t="s">
        <v>6267</v>
      </c>
    </row>
    <row r="2445" spans="1:5">
      <c r="A2445" s="58" t="s">
        <v>11094</v>
      </c>
      <c r="B2445" s="58" t="str">
        <f t="shared" si="79"/>
        <v>AP12036</v>
      </c>
      <c r="C2445" s="35" t="s">
        <v>11095</v>
      </c>
      <c r="D2445" s="35" t="str">
        <f t="shared" si="80"/>
        <v>12036 - Reed Act Work First</v>
      </c>
      <c r="E2445" s="35" t="s">
        <v>6267</v>
      </c>
    </row>
    <row r="2446" spans="1:5">
      <c r="A2446" s="58" t="s">
        <v>11096</v>
      </c>
      <c r="B2446" s="58" t="str">
        <f t="shared" si="79"/>
        <v>AP12037</v>
      </c>
      <c r="C2446" s="35" t="s">
        <v>11097</v>
      </c>
      <c r="D2446" s="35" t="str">
        <f t="shared" si="80"/>
        <v>12037 - Drive Michigan Safely Task Force 2004</v>
      </c>
      <c r="E2446" s="35" t="s">
        <v>6267</v>
      </c>
    </row>
    <row r="2447" spans="1:5">
      <c r="A2447" s="58" t="s">
        <v>11098</v>
      </c>
      <c r="B2447" s="58" t="str">
        <f t="shared" si="79"/>
        <v>AP12039</v>
      </c>
      <c r="C2447" s="35" t="s">
        <v>11099</v>
      </c>
      <c r="D2447" s="35" t="str">
        <f t="shared" si="80"/>
        <v>12039 - Distance Learning Pilot Program</v>
      </c>
      <c r="E2447" s="35" t="s">
        <v>6267</v>
      </c>
    </row>
    <row r="2448" spans="1:5">
      <c r="A2448" s="58" t="s">
        <v>11100</v>
      </c>
      <c r="B2448" s="58" t="str">
        <f t="shared" si="79"/>
        <v>AP12040</v>
      </c>
      <c r="C2448" s="35" t="s">
        <v>11101</v>
      </c>
      <c r="D2448" s="35" t="str">
        <f t="shared" si="80"/>
        <v>12040 - Statewide Focus Hope</v>
      </c>
      <c r="E2448" s="35" t="s">
        <v>6267</v>
      </c>
    </row>
    <row r="2449" spans="1:5">
      <c r="A2449" s="58" t="s">
        <v>11102</v>
      </c>
      <c r="B2449" s="58" t="str">
        <f t="shared" si="79"/>
        <v>AP12041</v>
      </c>
      <c r="C2449" s="35" t="s">
        <v>11103</v>
      </c>
      <c r="D2449" s="35" t="str">
        <f t="shared" si="80"/>
        <v>12041 - Childhood Lead MDCH 9_2007</v>
      </c>
      <c r="E2449" s="35" t="s">
        <v>6267</v>
      </c>
    </row>
    <row r="2450" spans="1:5">
      <c r="A2450" s="58" t="s">
        <v>11104</v>
      </c>
      <c r="B2450" s="58" t="str">
        <f t="shared" si="79"/>
        <v>AP12042</v>
      </c>
      <c r="C2450" s="35" t="s">
        <v>11105</v>
      </c>
      <c r="D2450" s="35" t="str">
        <f t="shared" si="80"/>
        <v>12042 - Childhood Lead Prev_CDC 6_2007</v>
      </c>
      <c r="E2450" s="35" t="s">
        <v>6267</v>
      </c>
    </row>
    <row r="2451" spans="1:5">
      <c r="A2451" s="58" t="s">
        <v>11106</v>
      </c>
      <c r="B2451" s="58" t="str">
        <f t="shared" si="79"/>
        <v>AP12043</v>
      </c>
      <c r="C2451" s="35" t="s">
        <v>11107</v>
      </c>
      <c r="D2451" s="35" t="str">
        <f t="shared" si="80"/>
        <v>12043 - Adol Health_Alter Models 9_2007</v>
      </c>
      <c r="E2451" s="35" t="s">
        <v>6267</v>
      </c>
    </row>
    <row r="2452" spans="1:5">
      <c r="A2452" s="58" t="s">
        <v>11108</v>
      </c>
      <c r="B2452" s="58" t="str">
        <f t="shared" si="79"/>
        <v>AP12044</v>
      </c>
      <c r="C2452" s="35" t="s">
        <v>11109</v>
      </c>
      <c r="D2452" s="35" t="str">
        <f t="shared" si="80"/>
        <v>12044 - Adol Health_Teen Health Centers 9_2007</v>
      </c>
      <c r="E2452" s="35" t="s">
        <v>6267</v>
      </c>
    </row>
    <row r="2453" spans="1:5">
      <c r="A2453" s="58" t="s">
        <v>11110</v>
      </c>
      <c r="B2453" s="58" t="str">
        <f t="shared" si="79"/>
        <v>AP12045</v>
      </c>
      <c r="C2453" s="35" t="s">
        <v>11111</v>
      </c>
      <c r="D2453" s="35" t="str">
        <f t="shared" si="80"/>
        <v>12045 - Adol Health_Teen Health Centers 9_2007_</v>
      </c>
      <c r="E2453" s="35" t="s">
        <v>6267</v>
      </c>
    </row>
    <row r="2454" spans="1:5">
      <c r="A2454" s="58" t="s">
        <v>11112</v>
      </c>
      <c r="B2454" s="58" t="str">
        <f t="shared" si="79"/>
        <v>AP12046</v>
      </c>
      <c r="C2454" s="35" t="s">
        <v>11113</v>
      </c>
      <c r="D2454" s="35" t="str">
        <f t="shared" si="80"/>
        <v>12046 - Bio_Terrorism Laboratory 9_2007</v>
      </c>
      <c r="E2454" s="35" t="s">
        <v>6267</v>
      </c>
    </row>
    <row r="2455" spans="1:5">
      <c r="A2455" s="58" t="s">
        <v>11114</v>
      </c>
      <c r="B2455" s="58" t="str">
        <f t="shared" si="79"/>
        <v>AP12048</v>
      </c>
      <c r="C2455" s="35" t="s">
        <v>11115</v>
      </c>
      <c r="D2455" s="35" t="str">
        <f t="shared" si="80"/>
        <v>12048 - WIA Administration FY 07</v>
      </c>
      <c r="E2455" s="35" t="s">
        <v>6267</v>
      </c>
    </row>
    <row r="2456" spans="1:5">
      <c r="A2456" s="58" t="s">
        <v>11116</v>
      </c>
      <c r="B2456" s="58" t="str">
        <f t="shared" si="79"/>
        <v>AP12050</v>
      </c>
      <c r="C2456" s="35" t="s">
        <v>11117</v>
      </c>
      <c r="D2456" s="35" t="str">
        <f t="shared" si="80"/>
        <v>12050 - AIDS_HIV Consortia 9_2007</v>
      </c>
      <c r="E2456" s="35" t="s">
        <v>6267</v>
      </c>
    </row>
    <row r="2457" spans="1:5">
      <c r="A2457" s="58" t="s">
        <v>11118</v>
      </c>
      <c r="B2457" s="58" t="str">
        <f t="shared" si="79"/>
        <v>AP12051</v>
      </c>
      <c r="C2457" s="35" t="s">
        <v>11119</v>
      </c>
      <c r="D2457" s="35" t="str">
        <f t="shared" si="80"/>
        <v>12051 - AIDS_HIV Family Services 9_2007</v>
      </c>
      <c r="E2457" s="35" t="s">
        <v>6267</v>
      </c>
    </row>
    <row r="2458" spans="1:5">
      <c r="A2458" s="58" t="s">
        <v>11120</v>
      </c>
      <c r="B2458" s="58" t="str">
        <f t="shared" si="79"/>
        <v>AP12052</v>
      </c>
      <c r="C2458" s="35" t="s">
        <v>11121</v>
      </c>
      <c r="D2458" s="35" t="str">
        <f t="shared" si="80"/>
        <v>12052 - AIDS_HIV Prev &amp; Planning 9_2007</v>
      </c>
      <c r="E2458" s="35" t="s">
        <v>6267</v>
      </c>
    </row>
    <row r="2459" spans="1:5">
      <c r="A2459" s="58" t="s">
        <v>11122</v>
      </c>
      <c r="B2459" s="58" t="str">
        <f t="shared" si="79"/>
        <v>AP12053</v>
      </c>
      <c r="C2459" s="35" t="s">
        <v>11123</v>
      </c>
      <c r="D2459" s="35" t="str">
        <f t="shared" si="80"/>
        <v>12053 - Bio_Terrorism Emerg Prep 9_2007</v>
      </c>
      <c r="E2459" s="35" t="s">
        <v>6267</v>
      </c>
    </row>
    <row r="2460" spans="1:5">
      <c r="A2460" s="58" t="s">
        <v>11124</v>
      </c>
      <c r="B2460" s="58" t="str">
        <f t="shared" si="79"/>
        <v>AP12054</v>
      </c>
      <c r="C2460" s="35" t="s">
        <v>11125</v>
      </c>
      <c r="D2460" s="35" t="str">
        <f t="shared" si="80"/>
        <v>12054 - Bio_Terrorism Laboratory 9_2007_</v>
      </c>
      <c r="E2460" s="35" t="s">
        <v>6267</v>
      </c>
    </row>
    <row r="2461" spans="1:5">
      <c r="A2461" s="58" t="s">
        <v>11126</v>
      </c>
      <c r="B2461" s="58" t="str">
        <f t="shared" si="79"/>
        <v>AP12055</v>
      </c>
      <c r="C2461" s="35" t="s">
        <v>11127</v>
      </c>
      <c r="D2461" s="35" t="str">
        <f t="shared" si="80"/>
        <v>12055 - Children's Trust Fund 9_2007</v>
      </c>
      <c r="E2461" s="35" t="s">
        <v>6267</v>
      </c>
    </row>
    <row r="2462" spans="1:5">
      <c r="A2462" s="58" t="s">
        <v>11128</v>
      </c>
      <c r="B2462" s="58" t="str">
        <f t="shared" si="79"/>
        <v>AP12056</v>
      </c>
      <c r="C2462" s="35" t="s">
        <v>11129</v>
      </c>
      <c r="D2462" s="35" t="str">
        <f t="shared" si="80"/>
        <v>12056 - Cities Readiness Initiatives 9_2006</v>
      </c>
      <c r="E2462" s="35" t="s">
        <v>6267</v>
      </c>
    </row>
    <row r="2463" spans="1:5">
      <c r="A2463" s="58" t="s">
        <v>11130</v>
      </c>
      <c r="B2463" s="58" t="str">
        <f t="shared" si="79"/>
        <v>AP12057</v>
      </c>
      <c r="C2463" s="35" t="s">
        <v>11131</v>
      </c>
      <c r="D2463" s="35" t="str">
        <f t="shared" si="80"/>
        <v>12057 - CSHCS Outreach &amp; Advocacy 9_2007</v>
      </c>
      <c r="E2463" s="35" t="s">
        <v>6267</v>
      </c>
    </row>
    <row r="2464" spans="1:5">
      <c r="A2464" s="58" t="s">
        <v>11132</v>
      </c>
      <c r="B2464" s="58" t="str">
        <f t="shared" si="79"/>
        <v>AP12058</v>
      </c>
      <c r="C2464" s="35" t="s">
        <v>11133</v>
      </c>
      <c r="D2464" s="35" t="str">
        <f t="shared" si="80"/>
        <v>12058 - Family Planning 9_2007</v>
      </c>
      <c r="E2464" s="35" t="s">
        <v>6267</v>
      </c>
    </row>
    <row r="2465" spans="1:5">
      <c r="A2465" s="58" t="s">
        <v>11134</v>
      </c>
      <c r="B2465" s="58" t="str">
        <f t="shared" si="79"/>
        <v>AP12059</v>
      </c>
      <c r="C2465" s="35" t="s">
        <v>11135</v>
      </c>
      <c r="D2465" s="35" t="str">
        <f t="shared" si="80"/>
        <v>12059 - Immunization Action Plan 9_2007</v>
      </c>
      <c r="E2465" s="35" t="s">
        <v>6267</v>
      </c>
    </row>
    <row r="2466" spans="1:5">
      <c r="A2466" s="58" t="s">
        <v>11136</v>
      </c>
      <c r="B2466" s="58" t="str">
        <f t="shared" si="79"/>
        <v>AP12060</v>
      </c>
      <c r="C2466" s="35" t="s">
        <v>11137</v>
      </c>
      <c r="D2466" s="35" t="str">
        <f t="shared" si="80"/>
        <v>12060 - Laboratory Services 9_2007</v>
      </c>
      <c r="E2466" s="35" t="s">
        <v>6267</v>
      </c>
    </row>
    <row r="2467" spans="1:5">
      <c r="A2467" s="58" t="s">
        <v>11138</v>
      </c>
      <c r="B2467" s="58" t="str">
        <f t="shared" si="79"/>
        <v>AP12061</v>
      </c>
      <c r="C2467" s="35" t="s">
        <v>11139</v>
      </c>
      <c r="D2467" s="35" t="str">
        <f t="shared" si="80"/>
        <v>12061 - Local Maternal &amp; Children BG 9_2007</v>
      </c>
      <c r="E2467" s="35" t="s">
        <v>6267</v>
      </c>
    </row>
    <row r="2468" spans="1:5">
      <c r="A2468" s="58" t="s">
        <v>11140</v>
      </c>
      <c r="B2468" s="58" t="str">
        <f t="shared" si="79"/>
        <v>AP12062</v>
      </c>
      <c r="C2468" s="35" t="s">
        <v>11141</v>
      </c>
      <c r="D2468" s="35" t="str">
        <f t="shared" si="80"/>
        <v>12062 - Local Tobacco Reduction 9_2007</v>
      </c>
      <c r="E2468" s="35" t="s">
        <v>6267</v>
      </c>
    </row>
    <row r="2469" spans="1:5">
      <c r="A2469" s="58" t="s">
        <v>11142</v>
      </c>
      <c r="B2469" s="58" t="str">
        <f t="shared" si="79"/>
        <v>AP12063</v>
      </c>
      <c r="C2469" s="35" t="s">
        <v>11143</v>
      </c>
      <c r="D2469" s="35" t="str">
        <f t="shared" si="80"/>
        <v>12063 - Minority Health 9_2007</v>
      </c>
      <c r="E2469" s="35" t="s">
        <v>6267</v>
      </c>
    </row>
    <row r="2470" spans="1:5">
      <c r="A2470" s="58" t="s">
        <v>11144</v>
      </c>
      <c r="B2470" s="58" t="str">
        <f t="shared" si="79"/>
        <v>AP12064</v>
      </c>
      <c r="C2470" s="35" t="s">
        <v>11145</v>
      </c>
      <c r="D2470" s="35" t="str">
        <f t="shared" si="80"/>
        <v>12064 - Nurse_Partnership 9_2007</v>
      </c>
      <c r="E2470" s="35" t="s">
        <v>6267</v>
      </c>
    </row>
    <row r="2471" spans="1:5">
      <c r="A2471" s="58" t="s">
        <v>11146</v>
      </c>
      <c r="B2471" s="58" t="str">
        <f t="shared" si="79"/>
        <v>AP12065</v>
      </c>
      <c r="C2471" s="35" t="s">
        <v>8825</v>
      </c>
      <c r="D2471" s="35" t="str">
        <f t="shared" si="80"/>
        <v>12065 - Primary Care</v>
      </c>
      <c r="E2471" s="35" t="s">
        <v>6267</v>
      </c>
    </row>
    <row r="2472" spans="1:5">
      <c r="A2472" s="58" t="s">
        <v>11147</v>
      </c>
      <c r="B2472" s="58" t="str">
        <f t="shared" si="79"/>
        <v>AP12066</v>
      </c>
      <c r="C2472" s="35" t="s">
        <v>11148</v>
      </c>
      <c r="D2472" s="35" t="str">
        <f t="shared" si="80"/>
        <v>12066 - STD Control 9_2007</v>
      </c>
      <c r="E2472" s="35" t="s">
        <v>6267</v>
      </c>
    </row>
    <row r="2473" spans="1:5">
      <c r="A2473" s="58" t="s">
        <v>11149</v>
      </c>
      <c r="B2473" s="58" t="str">
        <f t="shared" si="79"/>
        <v>AP12067</v>
      </c>
      <c r="C2473" s="35" t="s">
        <v>11150</v>
      </c>
      <c r="D2473" s="35" t="str">
        <f t="shared" si="80"/>
        <v>12067 - Vaccine Replacement &amp; Handling 9_2007</v>
      </c>
      <c r="E2473" s="35" t="s">
        <v>6267</v>
      </c>
    </row>
    <row r="2474" spans="1:5">
      <c r="A2474" s="58" t="s">
        <v>11151</v>
      </c>
      <c r="B2474" s="58" t="str">
        <f t="shared" si="79"/>
        <v>AP12068</v>
      </c>
      <c r="C2474" s="35" t="s">
        <v>11152</v>
      </c>
      <c r="D2474" s="35" t="str">
        <f t="shared" si="80"/>
        <v>12068 - E &amp; T Work First Program 6_2007</v>
      </c>
      <c r="E2474" s="35" t="s">
        <v>6267</v>
      </c>
    </row>
    <row r="2475" spans="1:5">
      <c r="A2475" s="58" t="s">
        <v>11153</v>
      </c>
      <c r="B2475" s="58" t="str">
        <f t="shared" si="79"/>
        <v>AP12069</v>
      </c>
      <c r="C2475" s="35" t="s">
        <v>11154</v>
      </c>
      <c r="D2475" s="35" t="str">
        <f t="shared" si="80"/>
        <v>12069 - Youth Dept Safety Program 6_2007</v>
      </c>
      <c r="E2475" s="35" t="s">
        <v>6267</v>
      </c>
    </row>
    <row r="2476" spans="1:5">
      <c r="A2476" s="58" t="s">
        <v>11155</v>
      </c>
      <c r="B2476" s="58" t="str">
        <f t="shared" si="79"/>
        <v>AP12070</v>
      </c>
      <c r="C2476" s="35" t="s">
        <v>11156</v>
      </c>
      <c r="D2476" s="35" t="str">
        <f t="shared" si="80"/>
        <v>12070 - HIV Emerg Sipp Relief 2_2008</v>
      </c>
      <c r="E2476" s="35" t="s">
        <v>6267</v>
      </c>
    </row>
    <row r="2477" spans="1:5">
      <c r="A2477" s="58" t="s">
        <v>11157</v>
      </c>
      <c r="B2477" s="58" t="str">
        <f t="shared" si="79"/>
        <v>AP12071</v>
      </c>
      <c r="C2477" s="35" t="s">
        <v>11158</v>
      </c>
      <c r="D2477" s="35" t="str">
        <f t="shared" si="80"/>
        <v>12071 - HOPWA AIDS Housing 6_2007</v>
      </c>
      <c r="E2477" s="35" t="s">
        <v>6267</v>
      </c>
    </row>
    <row r="2478" spans="1:5">
      <c r="A2478" s="58" t="s">
        <v>11159</v>
      </c>
      <c r="B2478" s="58" t="str">
        <f t="shared" si="79"/>
        <v>AP12072</v>
      </c>
      <c r="C2478" s="35" t="s">
        <v>11160</v>
      </c>
      <c r="D2478" s="35" t="str">
        <f t="shared" si="80"/>
        <v>12072 - Healthy Start Initiative 5_2007</v>
      </c>
      <c r="E2478" s="35" t="s">
        <v>6267</v>
      </c>
    </row>
    <row r="2479" spans="1:5">
      <c r="A2479" s="58" t="s">
        <v>11161</v>
      </c>
      <c r="B2479" s="58" t="str">
        <f t="shared" si="79"/>
        <v>AP12073</v>
      </c>
      <c r="C2479" s="35" t="s">
        <v>11162</v>
      </c>
      <c r="D2479" s="35" t="str">
        <f t="shared" si="80"/>
        <v>12073 - TB Prev &amp; Control 12_2007</v>
      </c>
      <c r="E2479" s="35" t="s">
        <v>6267</v>
      </c>
    </row>
    <row r="2480" spans="1:5">
      <c r="A2480" s="58" t="s">
        <v>11163</v>
      </c>
      <c r="B2480" s="58" t="str">
        <f t="shared" si="79"/>
        <v>AP12074</v>
      </c>
      <c r="C2480" s="35" t="s">
        <v>11164</v>
      </c>
      <c r="D2480" s="35" t="str">
        <f t="shared" si="80"/>
        <v>12074 - Women &amp; Children Expansion_Enhancement 9_07</v>
      </c>
      <c r="E2480" s="35" t="s">
        <v>6267</v>
      </c>
    </row>
    <row r="2481" spans="1:5">
      <c r="A2481" s="58" t="s">
        <v>11165</v>
      </c>
      <c r="B2481" s="58" t="str">
        <f t="shared" si="79"/>
        <v>AP12075</v>
      </c>
      <c r="C2481" s="35" t="s">
        <v>11166</v>
      </c>
      <c r="D2481" s="35" t="str">
        <f t="shared" si="80"/>
        <v>12075 - Drug Free Community Support 9_2007</v>
      </c>
      <c r="E2481" s="35" t="s">
        <v>6267</v>
      </c>
    </row>
    <row r="2482" spans="1:5">
      <c r="A2482" s="58" t="s">
        <v>11167</v>
      </c>
      <c r="B2482" s="58" t="str">
        <f t="shared" si="79"/>
        <v>AP12076</v>
      </c>
      <c r="C2482" s="35" t="s">
        <v>11168</v>
      </c>
      <c r="D2482" s="35" t="str">
        <f t="shared" si="80"/>
        <v>12076 - Drug Recovery Project Partnership 4_2007</v>
      </c>
      <c r="E2482" s="35" t="s">
        <v>6267</v>
      </c>
    </row>
    <row r="2483" spans="1:5">
      <c r="A2483" s="58" t="s">
        <v>11169</v>
      </c>
      <c r="B2483" s="58" t="str">
        <f t="shared" ref="B2483:B2546" si="81">"AP"&amp;A2483</f>
        <v>AP12082</v>
      </c>
      <c r="C2483" s="35" t="s">
        <v>11170</v>
      </c>
      <c r="D2483" s="35" t="str">
        <f t="shared" si="80"/>
        <v>12082 - MDHS MPSC Weatherization</v>
      </c>
      <c r="E2483" s="35" t="s">
        <v>6267</v>
      </c>
    </row>
    <row r="2484" spans="1:5">
      <c r="A2484" s="58" t="s">
        <v>11171</v>
      </c>
      <c r="B2484" s="58" t="str">
        <f t="shared" si="81"/>
        <v>AP12083</v>
      </c>
      <c r="C2484" s="35" t="s">
        <v>11172</v>
      </c>
      <c r="D2484" s="35" t="str">
        <f t="shared" si="80"/>
        <v>12083 - MDHS MPSC Client Education</v>
      </c>
      <c r="E2484" s="35" t="s">
        <v>6267</v>
      </c>
    </row>
    <row r="2485" spans="1:5">
      <c r="A2485" s="58" t="s">
        <v>11173</v>
      </c>
      <c r="B2485" s="58" t="str">
        <f t="shared" si="81"/>
        <v>AP12084</v>
      </c>
      <c r="C2485" s="35" t="s">
        <v>11174</v>
      </c>
      <c r="D2485" s="35" t="str">
        <f t="shared" si="80"/>
        <v>12084 - Job #83661 Conner Avenue Pathway</v>
      </c>
      <c r="E2485" s="35" t="s">
        <v>6267</v>
      </c>
    </row>
    <row r="2486" spans="1:5">
      <c r="A2486" s="58" t="s">
        <v>11175</v>
      </c>
      <c r="B2486" s="58" t="str">
        <f t="shared" si="81"/>
        <v>AP12085</v>
      </c>
      <c r="C2486" s="35" t="s">
        <v>11176</v>
      </c>
      <c r="D2486" s="35" t="str">
        <f t="shared" si="80"/>
        <v>12085 - Job #84714 Pavement Marking Work</v>
      </c>
      <c r="E2486" s="35" t="s">
        <v>6267</v>
      </c>
    </row>
    <row r="2487" spans="1:5">
      <c r="A2487" s="58" t="s">
        <v>11177</v>
      </c>
      <c r="B2487" s="58" t="str">
        <f t="shared" si="81"/>
        <v>AP12087</v>
      </c>
      <c r="C2487" s="35" t="s">
        <v>11178</v>
      </c>
      <c r="D2487" s="35" t="str">
        <f t="shared" si="80"/>
        <v>12087 - WIA S_W</v>
      </c>
      <c r="E2487" s="35" t="s">
        <v>6267</v>
      </c>
    </row>
    <row r="2488" spans="1:5">
      <c r="A2488" s="58" t="s">
        <v>11179</v>
      </c>
      <c r="B2488" s="58" t="str">
        <f t="shared" si="81"/>
        <v>AP12088</v>
      </c>
      <c r="C2488" s="35" t="s">
        <v>11180</v>
      </c>
      <c r="D2488" s="35" t="str">
        <f t="shared" si="80"/>
        <v>12088 - Job #80319</v>
      </c>
      <c r="E2488" s="35" t="s">
        <v>6267</v>
      </c>
    </row>
    <row r="2489" spans="1:5">
      <c r="A2489" s="58" t="s">
        <v>11181</v>
      </c>
      <c r="B2489" s="58" t="str">
        <f t="shared" si="81"/>
        <v>AP12091</v>
      </c>
      <c r="C2489" s="35" t="s">
        <v>11182</v>
      </c>
      <c r="D2489" s="35" t="str">
        <f t="shared" si="80"/>
        <v>12091 - Successful Accountability for Evaluation Teens_Youth (Safety)</v>
      </c>
      <c r="E2489" s="35" t="s">
        <v>6267</v>
      </c>
    </row>
    <row r="2490" spans="1:5">
      <c r="A2490" s="58" t="s">
        <v>11183</v>
      </c>
      <c r="B2490" s="58" t="str">
        <f t="shared" si="81"/>
        <v>AP12092</v>
      </c>
      <c r="C2490" s="35" t="s">
        <v>11184</v>
      </c>
      <c r="D2490" s="35" t="str">
        <f t="shared" si="80"/>
        <v>12092 - Dreaming While Achieving Organization</v>
      </c>
      <c r="E2490" s="35" t="s">
        <v>6267</v>
      </c>
    </row>
    <row r="2491" spans="1:5">
      <c r="A2491" s="58" t="s">
        <v>11185</v>
      </c>
      <c r="B2491" s="58" t="str">
        <f t="shared" si="81"/>
        <v>AP12093</v>
      </c>
      <c r="C2491" s="35" t="s">
        <v>8278</v>
      </c>
      <c r="D2491" s="35" t="str">
        <f t="shared" si="80"/>
        <v>12093 - Cultural Access Program</v>
      </c>
      <c r="E2491" s="35" t="s">
        <v>6267</v>
      </c>
    </row>
    <row r="2492" spans="1:5">
      <c r="A2492" s="58" t="s">
        <v>11186</v>
      </c>
      <c r="B2492" s="58" t="str">
        <f t="shared" si="81"/>
        <v>AP12094</v>
      </c>
      <c r="C2492" s="35" t="s">
        <v>11187</v>
      </c>
      <c r="D2492" s="35" t="str">
        <f t="shared" si="80"/>
        <v>12094 - Mini Grant_12094</v>
      </c>
      <c r="E2492" s="35" t="s">
        <v>6267</v>
      </c>
    </row>
    <row r="2493" spans="1:5">
      <c r="A2493" s="58" t="s">
        <v>11188</v>
      </c>
      <c r="B2493" s="58" t="str">
        <f t="shared" si="81"/>
        <v>AP12095</v>
      </c>
      <c r="C2493" s="35" t="s">
        <v>11189</v>
      </c>
      <c r="D2493" s="35" t="str">
        <f t="shared" si="80"/>
        <v>12095 - Mini Grant Administration</v>
      </c>
      <c r="E2493" s="35" t="s">
        <v>6267</v>
      </c>
    </row>
    <row r="2494" spans="1:5">
      <c r="A2494" s="568" t="s">
        <v>11190</v>
      </c>
      <c r="B2494" s="58" t="str">
        <f t="shared" si="81"/>
        <v>AP12098</v>
      </c>
      <c r="C2494" s="35" t="s">
        <v>11191</v>
      </c>
      <c r="D2494" s="35" t="str">
        <f t="shared" si="80"/>
        <v>12098 - Non Dept General Retirement System Service Corp</v>
      </c>
      <c r="E2494" s="35" t="s">
        <v>6267</v>
      </c>
    </row>
    <row r="2495" spans="1:5">
      <c r="A2495" s="568" t="s">
        <v>11192</v>
      </c>
      <c r="B2495" s="58" t="str">
        <f t="shared" si="81"/>
        <v>AP12099</v>
      </c>
      <c r="C2495" s="35" t="s">
        <v>11193</v>
      </c>
      <c r="D2495" s="35" t="str">
        <f t="shared" si="80"/>
        <v>12099 - Non Dept Police &amp; Fire Retirement System Service Corp</v>
      </c>
      <c r="E2495" s="35" t="s">
        <v>6267</v>
      </c>
    </row>
    <row r="2496" spans="1:5">
      <c r="A2496" s="568" t="s">
        <v>11194</v>
      </c>
      <c r="B2496" s="58" t="str">
        <f t="shared" si="81"/>
        <v>AP12101</v>
      </c>
      <c r="C2496" s="35" t="s">
        <v>11195</v>
      </c>
      <c r="D2496" s="35" t="str">
        <f t="shared" si="80"/>
        <v>12101 - WAT Drinking Water Revolving Fund</v>
      </c>
      <c r="E2496" s="35" t="s">
        <v>6267</v>
      </c>
    </row>
    <row r="2497" spans="1:5">
      <c r="A2497" s="58" t="s">
        <v>11196</v>
      </c>
      <c r="B2497" s="58" t="str">
        <f t="shared" si="81"/>
        <v>AP12104</v>
      </c>
      <c r="C2497" s="35" t="s">
        <v>11197</v>
      </c>
      <c r="D2497" s="35" t="str">
        <f t="shared" si="80"/>
        <v>12104 - DRIVE MICHIGAN SAFE</v>
      </c>
      <c r="E2497" s="35" t="s">
        <v>6267</v>
      </c>
    </row>
    <row r="2498" spans="1:5">
      <c r="A2498" s="58" t="s">
        <v>11198</v>
      </c>
      <c r="B2498" s="58" t="str">
        <f t="shared" si="81"/>
        <v>AP12105</v>
      </c>
      <c r="C2498" s="35" t="s">
        <v>11199</v>
      </c>
      <c r="D2498" s="35" t="str">
        <f t="shared" si="80"/>
        <v>12105 - YOUTH ALCOHOL REDUCTION</v>
      </c>
      <c r="E2498" s="35" t="s">
        <v>6267</v>
      </c>
    </row>
    <row r="2499" spans="1:5">
      <c r="A2499" s="58" t="s">
        <v>11200</v>
      </c>
      <c r="B2499" s="58" t="str">
        <f t="shared" si="81"/>
        <v>AP12106</v>
      </c>
      <c r="C2499" s="35" t="s">
        <v>11201</v>
      </c>
      <c r="D2499" s="35" t="str">
        <f t="shared" si="80"/>
        <v>12106 - BE PREPARED _ 2007</v>
      </c>
      <c r="E2499" s="35" t="s">
        <v>6267</v>
      </c>
    </row>
    <row r="2500" spans="1:5">
      <c r="A2500" s="58" t="s">
        <v>11202</v>
      </c>
      <c r="B2500" s="58" t="str">
        <f t="shared" si="81"/>
        <v>AP12107</v>
      </c>
      <c r="C2500" s="35" t="s">
        <v>11203</v>
      </c>
      <c r="D2500" s="35" t="str">
        <f t="shared" ref="D2500:D2563" si="82">A2500&amp;" - "&amp;C2500</f>
        <v>12107 - CHALLENGE AWARD GRANT _ 2007</v>
      </c>
      <c r="E2500" s="35" t="s">
        <v>6267</v>
      </c>
    </row>
    <row r="2501" spans="1:5">
      <c r="A2501" s="58" t="s">
        <v>11204</v>
      </c>
      <c r="B2501" s="58" t="str">
        <f t="shared" si="81"/>
        <v>AP12108</v>
      </c>
      <c r="C2501" s="35" t="s">
        <v>11205</v>
      </c>
      <c r="D2501" s="35" t="str">
        <f t="shared" si="82"/>
        <v>12108 - CHILD ABUSE _ 2007</v>
      </c>
      <c r="E2501" s="35" t="s">
        <v>6267</v>
      </c>
    </row>
    <row r="2502" spans="1:5">
      <c r="A2502" s="58" t="s">
        <v>11206</v>
      </c>
      <c r="B2502" s="58" t="str">
        <f t="shared" si="81"/>
        <v>AP12109</v>
      </c>
      <c r="C2502" s="35" t="s">
        <v>11207</v>
      </c>
      <c r="D2502" s="35" t="str">
        <f t="shared" si="82"/>
        <v>12109 - DNA ENHANCEMENT _ 2007</v>
      </c>
      <c r="E2502" s="35" t="s">
        <v>6267</v>
      </c>
    </row>
    <row r="2503" spans="1:5">
      <c r="A2503" s="58" t="s">
        <v>11208</v>
      </c>
      <c r="B2503" s="58" t="str">
        <f t="shared" si="81"/>
        <v>AP12110</v>
      </c>
      <c r="C2503" s="35" t="s">
        <v>11209</v>
      </c>
      <c r="D2503" s="35" t="str">
        <f t="shared" si="82"/>
        <v>12110 - ENCOURAGE TO ARREST _ 2007</v>
      </c>
      <c r="E2503" s="35" t="s">
        <v>6267</v>
      </c>
    </row>
    <row r="2504" spans="1:5">
      <c r="A2504" s="58" t="s">
        <v>11210</v>
      </c>
      <c r="B2504" s="58" t="str">
        <f t="shared" si="81"/>
        <v>AP12111</v>
      </c>
      <c r="C2504" s="35" t="s">
        <v>11211</v>
      </c>
      <c r="D2504" s="35" t="str">
        <f t="shared" si="82"/>
        <v>12111 - NATIONAL CRIME VICTIM RIGHTS _ 2007</v>
      </c>
      <c r="E2504" s="35" t="s">
        <v>6267</v>
      </c>
    </row>
    <row r="2505" spans="1:5">
      <c r="A2505" s="58" t="s">
        <v>11212</v>
      </c>
      <c r="B2505" s="58" t="str">
        <f t="shared" si="81"/>
        <v>AP12112</v>
      </c>
      <c r="C2505" s="35" t="s">
        <v>11213</v>
      </c>
      <c r="D2505" s="35" t="str">
        <f t="shared" si="82"/>
        <v>12112 - SAFE NEIGHBOURHOOD SAFE STREET _ 2007</v>
      </c>
      <c r="E2505" s="35" t="s">
        <v>6267</v>
      </c>
    </row>
    <row r="2506" spans="1:5">
      <c r="A2506" s="58" t="s">
        <v>11214</v>
      </c>
      <c r="B2506" s="58" t="str">
        <f t="shared" si="81"/>
        <v>AP12114</v>
      </c>
      <c r="C2506" s="35" t="s">
        <v>11215</v>
      </c>
      <c r="D2506" s="35" t="str">
        <f t="shared" si="82"/>
        <v>12114 - OPERATION TAKE BACK</v>
      </c>
      <c r="E2506" s="35" t="s">
        <v>6267</v>
      </c>
    </row>
    <row r="2507" spans="1:5">
      <c r="A2507" s="58" t="s">
        <v>11216</v>
      </c>
      <c r="B2507" s="58" t="str">
        <f t="shared" si="81"/>
        <v>AP12115</v>
      </c>
      <c r="C2507" s="35" t="s">
        <v>11217</v>
      </c>
      <c r="D2507" s="35" t="str">
        <f t="shared" si="82"/>
        <v>12115 - HOMELAND SECURITY COPS</v>
      </c>
      <c r="E2507" s="35" t="s">
        <v>6267</v>
      </c>
    </row>
    <row r="2508" spans="1:5">
      <c r="A2508" s="58" t="s">
        <v>11218</v>
      </c>
      <c r="B2508" s="58" t="str">
        <f t="shared" si="81"/>
        <v>AP12121</v>
      </c>
      <c r="C2508" s="35" t="s">
        <v>8844</v>
      </c>
      <c r="D2508" s="35" t="str">
        <f t="shared" si="82"/>
        <v>12121 - G.R.E.A.T.</v>
      </c>
      <c r="E2508" s="35" t="s">
        <v>6267</v>
      </c>
    </row>
    <row r="2509" spans="1:5">
      <c r="A2509" s="58" t="s">
        <v>11219</v>
      </c>
      <c r="B2509" s="58" t="str">
        <f t="shared" si="81"/>
        <v>AP12122</v>
      </c>
      <c r="C2509" s="35" t="s">
        <v>11220</v>
      </c>
      <c r="D2509" s="35" t="str">
        <f t="shared" si="82"/>
        <v>12122 - BULLET PROOF VEST _ 2007</v>
      </c>
      <c r="E2509" s="35" t="s">
        <v>6267</v>
      </c>
    </row>
    <row r="2510" spans="1:5">
      <c r="A2510" s="58" t="s">
        <v>11221</v>
      </c>
      <c r="B2510" s="58" t="str">
        <f t="shared" si="81"/>
        <v>AP12123</v>
      </c>
      <c r="C2510" s="35" t="s">
        <v>11222</v>
      </c>
      <c r="D2510" s="35" t="str">
        <f t="shared" si="82"/>
        <v>12123 - Job # 85395</v>
      </c>
      <c r="E2510" s="35" t="s">
        <v>6267</v>
      </c>
    </row>
    <row r="2511" spans="1:5">
      <c r="A2511" s="568" t="s">
        <v>11223</v>
      </c>
      <c r="B2511" s="58" t="str">
        <f t="shared" si="81"/>
        <v>AP12124</v>
      </c>
      <c r="C2511" s="35" t="s">
        <v>11224</v>
      </c>
      <c r="D2511" s="35" t="str">
        <f t="shared" si="82"/>
        <v>12124 - DPW Job #85361 Led Traffic Signal work @95 locations</v>
      </c>
      <c r="E2511" s="35" t="s">
        <v>6267</v>
      </c>
    </row>
    <row r="2512" spans="1:5">
      <c r="A2512" s="568" t="s">
        <v>11225</v>
      </c>
      <c r="B2512" s="58" t="str">
        <f t="shared" si="81"/>
        <v>AP12125</v>
      </c>
      <c r="C2512" s="35" t="s">
        <v>11226</v>
      </c>
      <c r="D2512" s="35" t="str">
        <f t="shared" si="82"/>
        <v>12125 - DPW Job #85432 Traffic Signal Mod @ 66 locations</v>
      </c>
      <c r="E2512" s="35" t="s">
        <v>6267</v>
      </c>
    </row>
    <row r="2513" spans="1:5">
      <c r="A2513" s="58" t="s">
        <v>11227</v>
      </c>
      <c r="B2513" s="58" t="str">
        <f t="shared" si="81"/>
        <v>AP12129</v>
      </c>
      <c r="C2513" s="35" t="s">
        <v>11228</v>
      </c>
      <c r="D2513" s="35" t="str">
        <f t="shared" si="82"/>
        <v>12129 - 800 MHZ Project Debt Service</v>
      </c>
      <c r="E2513" s="35" t="s">
        <v>6267</v>
      </c>
    </row>
    <row r="2514" spans="1:5">
      <c r="A2514" s="58" t="s">
        <v>11229</v>
      </c>
      <c r="B2514" s="58" t="str">
        <f t="shared" si="81"/>
        <v>AP12130</v>
      </c>
      <c r="C2514" s="35" t="s">
        <v>11230</v>
      </c>
      <c r="D2514" s="35" t="str">
        <f t="shared" si="82"/>
        <v>12130 - WIA Statewide Performance Incentive Program</v>
      </c>
      <c r="E2514" s="35" t="s">
        <v>6267</v>
      </c>
    </row>
    <row r="2515" spans="1:5">
      <c r="A2515" s="58" t="s">
        <v>11231</v>
      </c>
      <c r="B2515" s="58" t="str">
        <f t="shared" si="81"/>
        <v>AP12131</v>
      </c>
      <c r="C2515" s="35" t="s">
        <v>11232</v>
      </c>
      <c r="D2515" s="35" t="str">
        <f t="shared" si="82"/>
        <v>12131 - WIA FOSTER CARE DEMONSTRATION PROJECT</v>
      </c>
      <c r="E2515" s="35" t="s">
        <v>6267</v>
      </c>
    </row>
    <row r="2516" spans="1:5">
      <c r="A2516" s="58" t="s">
        <v>11233</v>
      </c>
      <c r="B2516" s="58" t="str">
        <f t="shared" si="81"/>
        <v>AP12132</v>
      </c>
      <c r="C2516" s="35" t="s">
        <v>11234</v>
      </c>
      <c r="D2516" s="35" t="str">
        <f t="shared" si="82"/>
        <v>12132 - DNA Capacity Enhancement Program FY 05</v>
      </c>
      <c r="E2516" s="35" t="s">
        <v>6267</v>
      </c>
    </row>
    <row r="2517" spans="1:5">
      <c r="A2517" s="58" t="s">
        <v>11235</v>
      </c>
      <c r="B2517" s="58" t="str">
        <f t="shared" si="81"/>
        <v>AP12133</v>
      </c>
      <c r="C2517" s="35" t="s">
        <v>11236</v>
      </c>
      <c r="D2517" s="35" t="str">
        <f t="shared" si="82"/>
        <v>12133 - Drive Michigan Safely Task Force 2005_2006</v>
      </c>
      <c r="E2517" s="35" t="s">
        <v>6267</v>
      </c>
    </row>
    <row r="2518" spans="1:5">
      <c r="A2518" s="58" t="s">
        <v>11237</v>
      </c>
      <c r="B2518" s="58" t="str">
        <f t="shared" si="81"/>
        <v>AP12134</v>
      </c>
      <c r="C2518" s="35" t="s">
        <v>11238</v>
      </c>
      <c r="D2518" s="35" t="str">
        <f t="shared" si="82"/>
        <v>12134 - Job #83024</v>
      </c>
      <c r="E2518" s="35" t="s">
        <v>6267</v>
      </c>
    </row>
    <row r="2519" spans="1:5">
      <c r="A2519" s="58" t="s">
        <v>11239</v>
      </c>
      <c r="B2519" s="58" t="str">
        <f t="shared" si="81"/>
        <v>AP12135</v>
      </c>
      <c r="C2519" s="35" t="s">
        <v>11240</v>
      </c>
      <c r="D2519" s="35" t="str">
        <f t="shared" si="82"/>
        <v>12135 - Job #80637, 80638, 80639</v>
      </c>
      <c r="E2519" s="35" t="s">
        <v>6267</v>
      </c>
    </row>
    <row r="2520" spans="1:5">
      <c r="A2520" s="58" t="s">
        <v>11241</v>
      </c>
      <c r="B2520" s="58" t="str">
        <f t="shared" si="81"/>
        <v>AP12136</v>
      </c>
      <c r="C2520" s="35" t="s">
        <v>11242</v>
      </c>
      <c r="D2520" s="35" t="str">
        <f t="shared" si="82"/>
        <v>12136 - MDHS_MPSC WEATHERIZATION AND CLIENT EDUCATION</v>
      </c>
      <c r="E2520" s="35" t="s">
        <v>6267</v>
      </c>
    </row>
    <row r="2521" spans="1:5">
      <c r="A2521" s="58" t="s">
        <v>11243</v>
      </c>
      <c r="B2521" s="58" t="str">
        <f t="shared" si="81"/>
        <v>AP12137</v>
      </c>
      <c r="C2521" s="35" t="s">
        <v>11244</v>
      </c>
      <c r="D2521" s="35" t="str">
        <f t="shared" si="82"/>
        <v>12137 - Bulletproof Vest Partnership Program FY 2005</v>
      </c>
      <c r="E2521" s="35" t="s">
        <v>6267</v>
      </c>
    </row>
    <row r="2522" spans="1:5">
      <c r="A2522" s="568" t="s">
        <v>11245</v>
      </c>
      <c r="B2522" s="58" t="str">
        <f t="shared" si="81"/>
        <v>AP12139</v>
      </c>
      <c r="C2522" s="35" t="s">
        <v>11246</v>
      </c>
      <c r="D2522" s="35" t="str">
        <f t="shared" si="82"/>
        <v>12139 - SEW Sewerage Bond Fund Series 2006</v>
      </c>
      <c r="E2522" s="35" t="s">
        <v>6267</v>
      </c>
    </row>
    <row r="2523" spans="1:5">
      <c r="A2523" s="568" t="s">
        <v>11247</v>
      </c>
      <c r="B2523" s="58" t="str">
        <f t="shared" si="81"/>
        <v>AP12140</v>
      </c>
      <c r="C2523" s="35" t="s">
        <v>11248</v>
      </c>
      <c r="D2523" s="35" t="str">
        <f t="shared" si="82"/>
        <v>12140 - WAT Water Bond Fund Series 2006</v>
      </c>
      <c r="E2523" s="35" t="s">
        <v>6267</v>
      </c>
    </row>
    <row r="2524" spans="1:5">
      <c r="A2524" s="568" t="s">
        <v>11249</v>
      </c>
      <c r="B2524" s="58" t="str">
        <f t="shared" si="81"/>
        <v>AP12141</v>
      </c>
      <c r="C2524" s="35" t="s">
        <v>11250</v>
      </c>
      <c r="D2524" s="35" t="str">
        <f t="shared" si="82"/>
        <v>12141 - Recreation Historic Fort Wayne</v>
      </c>
      <c r="E2524" s="35" t="s">
        <v>6267</v>
      </c>
    </row>
    <row r="2525" spans="1:5">
      <c r="A2525" s="58" t="s">
        <v>11251</v>
      </c>
      <c r="B2525" s="58" t="str">
        <f t="shared" si="81"/>
        <v>AP12142</v>
      </c>
      <c r="C2525" s="35" t="s">
        <v>11252</v>
      </c>
      <c r="D2525" s="35" t="str">
        <f t="shared" si="82"/>
        <v>12142 - WIA Adult Disability</v>
      </c>
      <c r="E2525" s="35" t="s">
        <v>6267</v>
      </c>
    </row>
    <row r="2526" spans="1:5">
      <c r="A2526" s="58" t="s">
        <v>11253</v>
      </c>
      <c r="B2526" s="58" t="str">
        <f t="shared" si="81"/>
        <v>AP12143</v>
      </c>
      <c r="C2526" s="35" t="s">
        <v>11254</v>
      </c>
      <c r="D2526" s="35" t="str">
        <f t="shared" si="82"/>
        <v>12143 - Job #86171</v>
      </c>
      <c r="E2526" s="35" t="s">
        <v>6267</v>
      </c>
    </row>
    <row r="2527" spans="1:5">
      <c r="A2527" s="58" t="s">
        <v>11255</v>
      </c>
      <c r="B2527" s="58" t="str">
        <f t="shared" si="81"/>
        <v>AP12144</v>
      </c>
      <c r="C2527" s="35" t="s">
        <v>11256</v>
      </c>
      <c r="D2527" s="35" t="str">
        <f t="shared" si="82"/>
        <v>12144 - Fiscal Year '04 Assistance to Firefighters</v>
      </c>
      <c r="E2527" s="35" t="s">
        <v>6267</v>
      </c>
    </row>
    <row r="2528" spans="1:5">
      <c r="A2528" s="58" t="s">
        <v>11257</v>
      </c>
      <c r="B2528" s="58" t="str">
        <f t="shared" si="81"/>
        <v>AP12145</v>
      </c>
      <c r="C2528" s="35" t="s">
        <v>11258</v>
      </c>
      <c r="D2528" s="35" t="str">
        <f t="shared" si="82"/>
        <v>12145 - Goodwill TANF Pilot Project FYO6</v>
      </c>
      <c r="E2528" s="35" t="s">
        <v>6267</v>
      </c>
    </row>
    <row r="2529" spans="1:5">
      <c r="A2529" s="568" t="s">
        <v>11259</v>
      </c>
      <c r="B2529" s="58" t="str">
        <f t="shared" si="81"/>
        <v>AP12146</v>
      </c>
      <c r="C2529" s="35" t="s">
        <v>11260</v>
      </c>
      <c r="D2529" s="35" t="str">
        <f t="shared" si="82"/>
        <v>12146 - BSEED Business License Center</v>
      </c>
      <c r="E2529" s="35" t="s">
        <v>6267</v>
      </c>
    </row>
    <row r="2530" spans="1:5">
      <c r="A2530" s="58" t="s">
        <v>11261</v>
      </c>
      <c r="B2530" s="58" t="str">
        <f t="shared" si="81"/>
        <v>AP12151</v>
      </c>
      <c r="C2530" s="35" t="s">
        <v>11262</v>
      </c>
      <c r="D2530" s="35" t="str">
        <f t="shared" si="82"/>
        <v>12151 - FY 06 DHS Supportive Services</v>
      </c>
      <c r="E2530" s="35" t="s">
        <v>6267</v>
      </c>
    </row>
    <row r="2531" spans="1:5">
      <c r="A2531" s="58" t="s">
        <v>11263</v>
      </c>
      <c r="B2531" s="58" t="str">
        <f t="shared" si="81"/>
        <v>AP12152</v>
      </c>
      <c r="C2531" s="35" t="s">
        <v>11264</v>
      </c>
      <c r="D2531" s="35" t="str">
        <f t="shared" si="82"/>
        <v>12152 - Zoo Capital</v>
      </c>
      <c r="E2531" s="35" t="s">
        <v>6267</v>
      </c>
    </row>
    <row r="2532" spans="1:5">
      <c r="A2532" s="568" t="s">
        <v>11265</v>
      </c>
      <c r="B2532" s="58" t="str">
        <f t="shared" si="81"/>
        <v>AP12153</v>
      </c>
      <c r="C2532" s="35" t="s">
        <v>11266</v>
      </c>
      <c r="D2532" s="35" t="str">
        <f t="shared" si="82"/>
        <v>12153 - GSD Fleet Management</v>
      </c>
      <c r="E2532" s="35" t="s">
        <v>6267</v>
      </c>
    </row>
    <row r="2533" spans="1:5">
      <c r="A2533" s="568" t="s">
        <v>11267</v>
      </c>
      <c r="B2533" s="58" t="str">
        <f t="shared" si="81"/>
        <v>AP12154</v>
      </c>
      <c r="C2533" s="35" t="s">
        <v>11268</v>
      </c>
      <c r="D2533" s="35" t="str">
        <f t="shared" si="82"/>
        <v>12154 - GSD General Services</v>
      </c>
      <c r="E2533" s="35" t="s">
        <v>6267</v>
      </c>
    </row>
    <row r="2534" spans="1:5">
      <c r="A2534" s="58" t="s">
        <v>11269</v>
      </c>
      <c r="B2534" s="58" t="str">
        <f t="shared" si="81"/>
        <v>AP12155</v>
      </c>
      <c r="C2534" s="35" t="s">
        <v>11270</v>
      </c>
      <c r="D2534" s="35" t="str">
        <f t="shared" si="82"/>
        <v>12155 - Traffic Signals</v>
      </c>
      <c r="E2534" s="35" t="s">
        <v>6267</v>
      </c>
    </row>
    <row r="2535" spans="1:5">
      <c r="A2535" s="568" t="s">
        <v>11271</v>
      </c>
      <c r="B2535" s="58" t="str">
        <f t="shared" si="81"/>
        <v>AP12156</v>
      </c>
      <c r="C2535" s="35" t="s">
        <v>11272</v>
      </c>
      <c r="D2535" s="35" t="str">
        <f t="shared" si="82"/>
        <v>12156 - DPW Job # 84857 - Installation Work - Livernois</v>
      </c>
      <c r="E2535" s="35" t="s">
        <v>6267</v>
      </c>
    </row>
    <row r="2536" spans="1:5">
      <c r="A2536" s="58" t="s">
        <v>11273</v>
      </c>
      <c r="B2536" s="58" t="str">
        <f t="shared" si="81"/>
        <v>AP12157</v>
      </c>
      <c r="C2536" s="35" t="s">
        <v>11274</v>
      </c>
      <c r="D2536" s="35" t="str">
        <f t="shared" si="82"/>
        <v>12157 - Safe Neigborhoods and Strong Neighborhoods</v>
      </c>
      <c r="E2536" s="35" t="s">
        <v>6267</v>
      </c>
    </row>
    <row r="2537" spans="1:5">
      <c r="A2537" s="58" t="s">
        <v>11275</v>
      </c>
      <c r="B2537" s="58" t="str">
        <f t="shared" si="81"/>
        <v>AP12158</v>
      </c>
      <c r="C2537" s="35" t="s">
        <v>11276</v>
      </c>
      <c r="D2537" s="35" t="str">
        <f t="shared" si="82"/>
        <v>12158 - 311 Call Center</v>
      </c>
      <c r="E2537" s="35" t="s">
        <v>6267</v>
      </c>
    </row>
    <row r="2538" spans="1:5">
      <c r="A2538" s="58" t="s">
        <v>11277</v>
      </c>
      <c r="B2538" s="58" t="str">
        <f t="shared" si="81"/>
        <v>AP12159</v>
      </c>
      <c r="C2538" s="35" t="s">
        <v>11278</v>
      </c>
      <c r="D2538" s="35" t="str">
        <f t="shared" si="82"/>
        <v>12159 - Citizen Radio Patrol</v>
      </c>
      <c r="E2538" s="35" t="s">
        <v>6267</v>
      </c>
    </row>
    <row r="2539" spans="1:5">
      <c r="A2539" s="568" t="s">
        <v>5786</v>
      </c>
      <c r="B2539" s="58" t="str">
        <f t="shared" si="81"/>
        <v>AP12161</v>
      </c>
      <c r="C2539" s="35" t="s">
        <v>11279</v>
      </c>
      <c r="D2539" s="35" t="str">
        <f t="shared" si="82"/>
        <v>12161 - Non Dept Zoo Operations</v>
      </c>
      <c r="E2539" s="35" t="s">
        <v>6267</v>
      </c>
    </row>
    <row r="2540" spans="1:5">
      <c r="A2540" s="568" t="s">
        <v>5782</v>
      </c>
      <c r="B2540" s="58" t="str">
        <f t="shared" si="81"/>
        <v>AP12162</v>
      </c>
      <c r="C2540" s="35" t="s">
        <v>11280</v>
      </c>
      <c r="D2540" s="35" t="str">
        <f t="shared" si="82"/>
        <v>12162 - Non Dept Detroit Historical Museum</v>
      </c>
      <c r="E2540" s="35" t="s">
        <v>6267</v>
      </c>
    </row>
    <row r="2541" spans="1:5">
      <c r="A2541" s="58" t="s">
        <v>11281</v>
      </c>
      <c r="B2541" s="58" t="str">
        <f t="shared" si="81"/>
        <v>AP12163</v>
      </c>
      <c r="C2541" s="35" t="s">
        <v>11282</v>
      </c>
      <c r="D2541" s="35" t="str">
        <f t="shared" si="82"/>
        <v>12163 - Historical Capital (Bonds)</v>
      </c>
      <c r="E2541" s="35" t="s">
        <v>6267</v>
      </c>
    </row>
    <row r="2542" spans="1:5">
      <c r="A2542" s="568" t="s">
        <v>11283</v>
      </c>
      <c r="B2542" s="58" t="str">
        <f t="shared" si="81"/>
        <v>AP12168</v>
      </c>
      <c r="C2542" s="35" t="s">
        <v>11284</v>
      </c>
      <c r="D2542" s="35" t="str">
        <f t="shared" si="82"/>
        <v>12168 - HRD Homeless Public Services</v>
      </c>
      <c r="E2542" s="35" t="s">
        <v>6267</v>
      </c>
    </row>
    <row r="2543" spans="1:5">
      <c r="A2543" s="58" t="s">
        <v>11285</v>
      </c>
      <c r="B2543" s="58" t="str">
        <f t="shared" si="81"/>
        <v>AP12171</v>
      </c>
      <c r="C2543" s="35" t="s">
        <v>11286</v>
      </c>
      <c r="D2543" s="35" t="str">
        <f t="shared" si="82"/>
        <v>12171 - Park Development Workforce in General Services</v>
      </c>
      <c r="E2543" s="35" t="s">
        <v>6267</v>
      </c>
    </row>
    <row r="2544" spans="1:5">
      <c r="A2544" s="58" t="s">
        <v>11287</v>
      </c>
      <c r="B2544" s="58" t="str">
        <f t="shared" si="81"/>
        <v>AP12173</v>
      </c>
      <c r="C2544" s="35" t="s">
        <v>11288</v>
      </c>
      <c r="D2544" s="35" t="str">
        <f t="shared" si="82"/>
        <v>12173 - Fort Shelby Section 108 Repymt</v>
      </c>
      <c r="E2544" s="35" t="s">
        <v>6267</v>
      </c>
    </row>
    <row r="2545" spans="1:5">
      <c r="A2545" s="58" t="s">
        <v>11289</v>
      </c>
      <c r="B2545" s="58" t="str">
        <f t="shared" si="81"/>
        <v>AP12174</v>
      </c>
      <c r="C2545" s="35" t="s">
        <v>11290</v>
      </c>
      <c r="D2545" s="35" t="str">
        <f t="shared" si="82"/>
        <v>12174 - Rouge Park Clean Up Grant</v>
      </c>
      <c r="E2545" s="35" t="s">
        <v>6267</v>
      </c>
    </row>
    <row r="2546" spans="1:5">
      <c r="A2546" s="58" t="s">
        <v>11291</v>
      </c>
      <c r="B2546" s="58" t="str">
        <f t="shared" si="81"/>
        <v>AP12176</v>
      </c>
      <c r="C2546" s="35" t="s">
        <v>11292</v>
      </c>
      <c r="D2546" s="35" t="str">
        <f t="shared" si="82"/>
        <v>12176 - New Recreation Facilities</v>
      </c>
      <c r="E2546" s="35" t="s">
        <v>6267</v>
      </c>
    </row>
    <row r="2547" spans="1:5">
      <c r="A2547" s="58" t="s">
        <v>11293</v>
      </c>
      <c r="B2547" s="58" t="str">
        <f t="shared" ref="B2547:B2610" si="83">"AP"&amp;A2547</f>
        <v>AP12177</v>
      </c>
      <c r="C2547" s="35" t="s">
        <v>11294</v>
      </c>
      <c r="D2547" s="35" t="str">
        <f t="shared" si="82"/>
        <v>12177 - Job #86727</v>
      </c>
      <c r="E2547" s="35" t="s">
        <v>6267</v>
      </c>
    </row>
    <row r="2548" spans="1:5">
      <c r="A2548" s="58" t="s">
        <v>11295</v>
      </c>
      <c r="B2548" s="58" t="str">
        <f t="shared" si="83"/>
        <v>AP12179</v>
      </c>
      <c r="C2548" s="35" t="s">
        <v>11296</v>
      </c>
      <c r="D2548" s="35" t="str">
        <f t="shared" si="82"/>
        <v>12179 - Center for Community Access</v>
      </c>
      <c r="E2548" s="35" t="s">
        <v>6267</v>
      </c>
    </row>
    <row r="2549" spans="1:5">
      <c r="A2549" s="58" t="s">
        <v>11297</v>
      </c>
      <c r="B2549" s="58" t="str">
        <f t="shared" si="83"/>
        <v>AP12180</v>
      </c>
      <c r="C2549" s="35" t="s">
        <v>11298</v>
      </c>
      <c r="D2549" s="35" t="str">
        <f t="shared" si="82"/>
        <v>12180 - Community Development Advocates of Detroit</v>
      </c>
      <c r="E2549" s="35" t="s">
        <v>6267</v>
      </c>
    </row>
    <row r="2550" spans="1:5">
      <c r="A2550" s="568" t="s">
        <v>11299</v>
      </c>
      <c r="B2550" s="58" t="str">
        <f t="shared" si="83"/>
        <v>AP12181</v>
      </c>
      <c r="C2550" s="35" t="s">
        <v>11300</v>
      </c>
      <c r="D2550" s="35" t="str">
        <f t="shared" si="82"/>
        <v>12181 - HRD Community Health Awareness Group</v>
      </c>
      <c r="E2550" s="35" t="s">
        <v>6267</v>
      </c>
    </row>
    <row r="2551" spans="1:5">
      <c r="A2551" s="58" t="s">
        <v>11301</v>
      </c>
      <c r="B2551" s="58" t="str">
        <f t="shared" si="83"/>
        <v>AP12182</v>
      </c>
      <c r="C2551" s="35" t="s">
        <v>11302</v>
      </c>
      <c r="D2551" s="35" t="str">
        <f t="shared" si="82"/>
        <v>12182 - Detroit Youth Foundation</v>
      </c>
      <c r="E2551" s="35" t="s">
        <v>6267</v>
      </c>
    </row>
    <row r="2552" spans="1:5">
      <c r="A2552" s="58" t="s">
        <v>11303</v>
      </c>
      <c r="B2552" s="58" t="str">
        <f t="shared" si="83"/>
        <v>AP12183</v>
      </c>
      <c r="C2552" s="35" t="s">
        <v>11304</v>
      </c>
      <c r="D2552" s="35" t="str">
        <f t="shared" si="82"/>
        <v>12183 - Development Centers, Inc</v>
      </c>
      <c r="E2552" s="35" t="s">
        <v>6267</v>
      </c>
    </row>
    <row r="2553" spans="1:5">
      <c r="A2553" s="58" t="s">
        <v>11305</v>
      </c>
      <c r="B2553" s="58" t="str">
        <f t="shared" si="83"/>
        <v>AP12184</v>
      </c>
      <c r="C2553" s="35" t="s">
        <v>11306</v>
      </c>
      <c r="D2553" s="35" t="str">
        <f t="shared" si="82"/>
        <v>12184 - Gratiot McDougal United Community Development Corp.</v>
      </c>
      <c r="E2553" s="35" t="s">
        <v>6267</v>
      </c>
    </row>
    <row r="2554" spans="1:5">
      <c r="A2554" s="58" t="s">
        <v>11307</v>
      </c>
      <c r="B2554" s="58" t="str">
        <f t="shared" si="83"/>
        <v>AP12185</v>
      </c>
      <c r="C2554" s="35" t="s">
        <v>11308</v>
      </c>
      <c r="D2554" s="35" t="str">
        <f t="shared" si="82"/>
        <v>12185 - Hartford Agape House</v>
      </c>
      <c r="E2554" s="35" t="s">
        <v>6267</v>
      </c>
    </row>
    <row r="2555" spans="1:5">
      <c r="A2555" s="58" t="s">
        <v>11309</v>
      </c>
      <c r="B2555" s="58" t="str">
        <f t="shared" si="83"/>
        <v>AP12186</v>
      </c>
      <c r="C2555" s="35" t="s">
        <v>11310</v>
      </c>
      <c r="D2555" s="35" t="str">
        <f t="shared" si="82"/>
        <v>12186 - Hawthorn Park Neighborhood Association</v>
      </c>
      <c r="E2555" s="35" t="s">
        <v>6267</v>
      </c>
    </row>
    <row r="2556" spans="1:5">
      <c r="A2556" s="58" t="s">
        <v>11311</v>
      </c>
      <c r="B2556" s="58" t="str">
        <f t="shared" si="83"/>
        <v>AP12187</v>
      </c>
      <c r="C2556" s="35" t="s">
        <v>11312</v>
      </c>
      <c r="D2556" s="35" t="str">
        <f t="shared" si="82"/>
        <v>12187 - Keep It Moving</v>
      </c>
      <c r="E2556" s="35" t="s">
        <v>6267</v>
      </c>
    </row>
    <row r="2557" spans="1:5">
      <c r="A2557" s="58" t="s">
        <v>11313</v>
      </c>
      <c r="B2557" s="58" t="str">
        <f t="shared" si="83"/>
        <v>AP12188</v>
      </c>
      <c r="C2557" s="35" t="s">
        <v>11314</v>
      </c>
      <c r="D2557" s="35" t="str">
        <f t="shared" si="82"/>
        <v>12188 - Kheper</v>
      </c>
      <c r="E2557" s="35" t="s">
        <v>6267</v>
      </c>
    </row>
    <row r="2558" spans="1:5">
      <c r="A2558" s="58" t="s">
        <v>11315</v>
      </c>
      <c r="B2558" s="58" t="str">
        <f t="shared" si="83"/>
        <v>AP12189</v>
      </c>
      <c r="C2558" s="35" t="s">
        <v>11316</v>
      </c>
      <c r="D2558" s="35" t="str">
        <f t="shared" si="82"/>
        <v>12189 - Kimberly's Helping Hand</v>
      </c>
      <c r="E2558" s="35" t="s">
        <v>6267</v>
      </c>
    </row>
    <row r="2559" spans="1:5">
      <c r="A2559" s="58" t="s">
        <v>11317</v>
      </c>
      <c r="B2559" s="58" t="str">
        <f t="shared" si="83"/>
        <v>AP12190</v>
      </c>
      <c r="C2559" s="35" t="s">
        <v>11318</v>
      </c>
      <c r="D2559" s="35" t="str">
        <f t="shared" si="82"/>
        <v>12190 - Mayor's Time</v>
      </c>
      <c r="E2559" s="35" t="s">
        <v>6267</v>
      </c>
    </row>
    <row r="2560" spans="1:5">
      <c r="A2560" s="58" t="s">
        <v>11319</v>
      </c>
      <c r="B2560" s="58" t="str">
        <f t="shared" si="83"/>
        <v>AP12192</v>
      </c>
      <c r="C2560" s="35" t="s">
        <v>11320</v>
      </c>
      <c r="D2560" s="35" t="str">
        <f t="shared" si="82"/>
        <v>12192 - Nigerian Foundation</v>
      </c>
      <c r="E2560" s="35" t="s">
        <v>6267</v>
      </c>
    </row>
    <row r="2561" spans="1:5">
      <c r="A2561" s="58" t="s">
        <v>11321</v>
      </c>
      <c r="B2561" s="58" t="str">
        <f t="shared" si="83"/>
        <v>AP12193</v>
      </c>
      <c r="C2561" s="35" t="s">
        <v>11322</v>
      </c>
      <c r="D2561" s="35" t="str">
        <f t="shared" si="82"/>
        <v>12193 - Perfecting Community Development Corp.</v>
      </c>
      <c r="E2561" s="35" t="s">
        <v>6267</v>
      </c>
    </row>
    <row r="2562" spans="1:5">
      <c r="A2562" s="58" t="s">
        <v>11323</v>
      </c>
      <c r="B2562" s="58" t="str">
        <f t="shared" si="83"/>
        <v>AP12194</v>
      </c>
      <c r="C2562" s="35" t="s">
        <v>11324</v>
      </c>
      <c r="D2562" s="35" t="str">
        <f t="shared" si="82"/>
        <v>12194 - St. Christine Parish</v>
      </c>
      <c r="E2562" s="35" t="s">
        <v>6267</v>
      </c>
    </row>
    <row r="2563" spans="1:5">
      <c r="A2563" s="58" t="s">
        <v>11325</v>
      </c>
      <c r="B2563" s="58" t="str">
        <f t="shared" si="83"/>
        <v>AP12195</v>
      </c>
      <c r="C2563" s="35" t="s">
        <v>11326</v>
      </c>
      <c r="D2563" s="35" t="str">
        <f t="shared" si="82"/>
        <v>12195 - Rohns, Rolfs and Holcomb Block club</v>
      </c>
      <c r="E2563" s="35" t="s">
        <v>6267</v>
      </c>
    </row>
    <row r="2564" spans="1:5">
      <c r="A2564" s="58" t="s">
        <v>11327</v>
      </c>
      <c r="B2564" s="58" t="str">
        <f t="shared" si="83"/>
        <v>AP12196</v>
      </c>
      <c r="C2564" s="35" t="s">
        <v>11328</v>
      </c>
      <c r="D2564" s="35" t="str">
        <f t="shared" ref="D2564:D2627" si="84">A2564&amp;" - "&amp;C2564</f>
        <v>12196 - Youth on the Edge of Greatness</v>
      </c>
      <c r="E2564" s="35" t="s">
        <v>6267</v>
      </c>
    </row>
    <row r="2565" spans="1:5">
      <c r="A2565" s="58" t="s">
        <v>11329</v>
      </c>
      <c r="B2565" s="58" t="str">
        <f t="shared" si="83"/>
        <v>AP12197</v>
      </c>
      <c r="C2565" s="35" t="s">
        <v>11330</v>
      </c>
      <c r="D2565" s="35" t="str">
        <f t="shared" si="84"/>
        <v>12197 - Caregivers: Senior Services</v>
      </c>
      <c r="E2565" s="35" t="s">
        <v>6267</v>
      </c>
    </row>
    <row r="2566" spans="1:5">
      <c r="A2566" s="58" t="s">
        <v>11331</v>
      </c>
      <c r="B2566" s="58" t="str">
        <f t="shared" si="83"/>
        <v>AP12198</v>
      </c>
      <c r="C2566" s="35" t="s">
        <v>11332</v>
      </c>
      <c r="D2566" s="35" t="str">
        <f t="shared" si="84"/>
        <v>12198 - Southwest Subzone Community Policing</v>
      </c>
      <c r="E2566" s="35" t="s">
        <v>6267</v>
      </c>
    </row>
    <row r="2567" spans="1:5">
      <c r="A2567" s="58" t="s">
        <v>11333</v>
      </c>
      <c r="B2567" s="58" t="str">
        <f t="shared" si="83"/>
        <v>AP12199</v>
      </c>
      <c r="C2567" s="35" t="s">
        <v>11334</v>
      </c>
      <c r="D2567" s="35" t="str">
        <f t="shared" si="84"/>
        <v>12199 - FY 2005 FEMA Reimbursement_Hurricane Katrina</v>
      </c>
      <c r="E2567" s="35" t="s">
        <v>6267</v>
      </c>
    </row>
    <row r="2568" spans="1:5">
      <c r="A2568" s="568" t="s">
        <v>11335</v>
      </c>
      <c r="B2568" s="58" t="str">
        <f t="shared" si="83"/>
        <v>AP12200</v>
      </c>
      <c r="C2568" s="35" t="s">
        <v>11336</v>
      </c>
      <c r="D2568" s="35" t="str">
        <f t="shared" si="84"/>
        <v>12200 - 2005 CityArts Grant Program</v>
      </c>
      <c r="E2568" s="35" t="s">
        <v>6267</v>
      </c>
    </row>
    <row r="2569" spans="1:5">
      <c r="A2569" s="58" t="s">
        <v>11337</v>
      </c>
      <c r="B2569" s="58" t="str">
        <f t="shared" si="83"/>
        <v>AP12221</v>
      </c>
      <c r="C2569" s="35" t="s">
        <v>11338</v>
      </c>
      <c r="D2569" s="35" t="str">
        <f t="shared" si="84"/>
        <v>12221 - Project Fresh Start</v>
      </c>
      <c r="E2569" s="35" t="s">
        <v>6267</v>
      </c>
    </row>
    <row r="2570" spans="1:5">
      <c r="A2570" s="58" t="s">
        <v>11339</v>
      </c>
      <c r="B2570" s="58" t="str">
        <f t="shared" si="83"/>
        <v>AP12223</v>
      </c>
      <c r="C2570" s="35" t="s">
        <v>11340</v>
      </c>
      <c r="D2570" s="35" t="str">
        <f t="shared" si="84"/>
        <v>12223 - Senior Advocacy_</v>
      </c>
      <c r="E2570" s="35" t="s">
        <v>6267</v>
      </c>
    </row>
    <row r="2571" spans="1:5">
      <c r="A2571" s="58" t="s">
        <v>11341</v>
      </c>
      <c r="B2571" s="58" t="str">
        <f t="shared" si="83"/>
        <v>AP12225</v>
      </c>
      <c r="C2571" s="35" t="s">
        <v>11342</v>
      </c>
      <c r="D2571" s="35" t="str">
        <f t="shared" si="84"/>
        <v>12225 - Outreach and Assistance</v>
      </c>
      <c r="E2571" s="35" t="s">
        <v>6267</v>
      </c>
    </row>
    <row r="2572" spans="1:5">
      <c r="A2572" s="58" t="s">
        <v>11343</v>
      </c>
      <c r="B2572" s="58" t="str">
        <f t="shared" si="83"/>
        <v>AP12227</v>
      </c>
      <c r="C2572" s="35" t="s">
        <v>11344</v>
      </c>
      <c r="D2572" s="35" t="str">
        <f t="shared" si="84"/>
        <v>12227 - C.A.L. Community Basketball_Softball Program Grant</v>
      </c>
      <c r="E2572" s="35" t="s">
        <v>6267</v>
      </c>
    </row>
    <row r="2573" spans="1:5">
      <c r="A2573" s="58" t="s">
        <v>11345</v>
      </c>
      <c r="B2573" s="58" t="str">
        <f t="shared" si="83"/>
        <v>AP12228</v>
      </c>
      <c r="C2573" s="35" t="s">
        <v>11346</v>
      </c>
      <c r="D2573" s="35" t="str">
        <f t="shared" si="84"/>
        <v>12228 - CSBGT</v>
      </c>
      <c r="E2573" s="35" t="s">
        <v>6267</v>
      </c>
    </row>
    <row r="2574" spans="1:5">
      <c r="A2574" s="58" t="s">
        <v>11347</v>
      </c>
      <c r="B2574" s="58" t="str">
        <f t="shared" si="83"/>
        <v>AP12229</v>
      </c>
      <c r="C2574" s="35" t="s">
        <v>11348</v>
      </c>
      <c r="D2574" s="35" t="str">
        <f t="shared" si="84"/>
        <v>12229 - Outreach and Assistance (O&amp;A) 07_08</v>
      </c>
      <c r="E2574" s="35" t="s">
        <v>6267</v>
      </c>
    </row>
    <row r="2575" spans="1:5">
      <c r="A2575" s="58" t="s">
        <v>11349</v>
      </c>
      <c r="B2575" s="58" t="str">
        <f t="shared" si="83"/>
        <v>AP12230</v>
      </c>
      <c r="C2575" s="35" t="s">
        <v>11350</v>
      </c>
      <c r="D2575" s="35" t="str">
        <f t="shared" si="84"/>
        <v>12230 - Job #81192 Streetscaping E. Jefferson</v>
      </c>
      <c r="E2575" s="35" t="s">
        <v>6267</v>
      </c>
    </row>
    <row r="2576" spans="1:5">
      <c r="A2576" s="58" t="s">
        <v>11351</v>
      </c>
      <c r="B2576" s="58" t="str">
        <f t="shared" si="83"/>
        <v>AP12231</v>
      </c>
      <c r="C2576" s="35" t="s">
        <v>11352</v>
      </c>
      <c r="D2576" s="35" t="str">
        <f t="shared" si="84"/>
        <v>12231 - 2005_06 Regional Regranting _ Migrants</v>
      </c>
      <c r="E2576" s="35" t="s">
        <v>6267</v>
      </c>
    </row>
    <row r="2577" spans="1:5">
      <c r="A2577" s="58" t="s">
        <v>11353</v>
      </c>
      <c r="B2577" s="58" t="str">
        <f t="shared" si="83"/>
        <v>AP12232</v>
      </c>
      <c r="C2577" s="35" t="s">
        <v>11354</v>
      </c>
      <c r="D2577" s="35" t="str">
        <f t="shared" si="84"/>
        <v>12232 - 2005_06 Administration Regional Regranting _ Migrants</v>
      </c>
      <c r="E2577" s="35" t="s">
        <v>6267</v>
      </c>
    </row>
    <row r="2578" spans="1:5">
      <c r="A2578" s="568" t="s">
        <v>11355</v>
      </c>
      <c r="B2578" s="58" t="str">
        <f t="shared" si="83"/>
        <v>AP12234</v>
      </c>
      <c r="C2578" s="35" t="s">
        <v>11356</v>
      </c>
      <c r="D2578" s="35" t="str">
        <f t="shared" si="84"/>
        <v>12234 - HRD Garfield II Section 108</v>
      </c>
      <c r="E2578" s="35" t="s">
        <v>6267</v>
      </c>
    </row>
    <row r="2579" spans="1:5">
      <c r="A2579" s="58" t="s">
        <v>11357</v>
      </c>
      <c r="B2579" s="58" t="str">
        <f t="shared" si="83"/>
        <v>AP12235</v>
      </c>
      <c r="C2579" s="35" t="s">
        <v>11358</v>
      </c>
      <c r="D2579" s="35" t="str">
        <f t="shared" si="84"/>
        <v>12235 - Historic Preservation Building Arts Lab A. Philip Randolph</v>
      </c>
      <c r="E2579" s="35" t="s">
        <v>6267</v>
      </c>
    </row>
    <row r="2580" spans="1:5">
      <c r="A2580" s="568" t="s">
        <v>11359</v>
      </c>
      <c r="B2580" s="58" t="str">
        <f t="shared" si="83"/>
        <v>AP12236</v>
      </c>
      <c r="C2580" s="35" t="s">
        <v>11360</v>
      </c>
      <c r="D2580" s="35" t="str">
        <f t="shared" si="84"/>
        <v>12236 - DWDD Reallocation Clearing FY07</v>
      </c>
      <c r="E2580" s="35" t="s">
        <v>6267</v>
      </c>
    </row>
    <row r="2581" spans="1:5">
      <c r="A2581" s="58" t="s">
        <v>11361</v>
      </c>
      <c r="B2581" s="58" t="str">
        <f t="shared" si="83"/>
        <v>AP12237</v>
      </c>
      <c r="C2581" s="35" t="s">
        <v>11362</v>
      </c>
      <c r="D2581" s="35" t="str">
        <f t="shared" si="84"/>
        <v>12237 - Mayor's Youth Summer Empoyment Initiative FY07</v>
      </c>
      <c r="E2581" s="35" t="s">
        <v>6267</v>
      </c>
    </row>
    <row r="2582" spans="1:5">
      <c r="A2582" s="58" t="s">
        <v>11363</v>
      </c>
      <c r="B2582" s="58" t="str">
        <f t="shared" si="83"/>
        <v>AP12239</v>
      </c>
      <c r="C2582" s="35" t="s">
        <v>11364</v>
      </c>
      <c r="D2582" s="35" t="str">
        <f t="shared" si="84"/>
        <v>12239 - Job #87563</v>
      </c>
      <c r="E2582" s="35" t="s">
        <v>6267</v>
      </c>
    </row>
    <row r="2583" spans="1:5">
      <c r="A2583" s="568" t="s">
        <v>11365</v>
      </c>
      <c r="B2583" s="58" t="str">
        <f t="shared" si="83"/>
        <v>AP12240</v>
      </c>
      <c r="C2583" s="35" t="s">
        <v>11366</v>
      </c>
      <c r="D2583" s="35" t="str">
        <f t="shared" si="84"/>
        <v>12240 - DPW Job # 87286 - Traffic Signal @ 39 locations</v>
      </c>
      <c r="E2583" s="35" t="s">
        <v>6267</v>
      </c>
    </row>
    <row r="2584" spans="1:5">
      <c r="A2584" s="58" t="s">
        <v>11367</v>
      </c>
      <c r="B2584" s="58" t="str">
        <f t="shared" si="83"/>
        <v>AP12241</v>
      </c>
      <c r="C2584" s="35" t="s">
        <v>11368</v>
      </c>
      <c r="D2584" s="35" t="str">
        <f t="shared" si="84"/>
        <v>12241 - WIA DIPLACED HOMEMAKER PROGRAM</v>
      </c>
      <c r="E2584" s="35" t="s">
        <v>6267</v>
      </c>
    </row>
    <row r="2585" spans="1:5">
      <c r="A2585" s="58" t="s">
        <v>11369</v>
      </c>
      <c r="B2585" s="58" t="str">
        <f t="shared" si="83"/>
        <v>AP12244</v>
      </c>
      <c r="C2585" s="35" t="s">
        <v>11370</v>
      </c>
      <c r="D2585" s="35" t="str">
        <f t="shared" si="84"/>
        <v>12244 - 2005 Paul Coverdell Forensic Science Improvement Program</v>
      </c>
      <c r="E2585" s="35" t="s">
        <v>6267</v>
      </c>
    </row>
    <row r="2586" spans="1:5">
      <c r="A2586" s="58" t="s">
        <v>11371</v>
      </c>
      <c r="B2586" s="58" t="str">
        <f t="shared" si="83"/>
        <v>AP12247</v>
      </c>
      <c r="C2586" s="35" t="s">
        <v>11372</v>
      </c>
      <c r="D2586" s="35" t="str">
        <f t="shared" si="84"/>
        <v>12247 - Job #87287 Traffic Signal</v>
      </c>
      <c r="E2586" s="35" t="s">
        <v>6267</v>
      </c>
    </row>
    <row r="2587" spans="1:5">
      <c r="A2587" s="58" t="s">
        <v>11373</v>
      </c>
      <c r="B2587" s="58" t="str">
        <f t="shared" si="83"/>
        <v>AP12248</v>
      </c>
      <c r="C2587" s="35" t="s">
        <v>11374</v>
      </c>
      <c r="D2587" s="35" t="str">
        <f t="shared" si="84"/>
        <v>12248 - Butzel Playfield Improvements 2006</v>
      </c>
      <c r="E2587" s="35" t="s">
        <v>6267</v>
      </c>
    </row>
    <row r="2588" spans="1:5">
      <c r="A2588" s="58" t="s">
        <v>11375</v>
      </c>
      <c r="B2588" s="58" t="str">
        <f t="shared" si="83"/>
        <v>AP12249</v>
      </c>
      <c r="C2588" s="35" t="s">
        <v>11376</v>
      </c>
      <c r="D2588" s="35" t="str">
        <f t="shared" si="84"/>
        <v>12249 - Job#87288</v>
      </c>
      <c r="E2588" s="35" t="s">
        <v>6267</v>
      </c>
    </row>
    <row r="2589" spans="1:5">
      <c r="A2589" s="58" t="s">
        <v>11377</v>
      </c>
      <c r="B2589" s="58" t="str">
        <f t="shared" si="83"/>
        <v>AP12250</v>
      </c>
      <c r="C2589" s="35" t="s">
        <v>11378</v>
      </c>
      <c r="D2589" s="35" t="str">
        <f t="shared" si="84"/>
        <v>12250 - Job #87811</v>
      </c>
      <c r="E2589" s="35" t="s">
        <v>6267</v>
      </c>
    </row>
    <row r="2590" spans="1:5">
      <c r="A2590" s="568" t="s">
        <v>11379</v>
      </c>
      <c r="B2590" s="58" t="str">
        <f t="shared" si="83"/>
        <v>AP12251</v>
      </c>
      <c r="C2590" s="35" t="s">
        <v>11380</v>
      </c>
      <c r="D2590" s="35" t="str">
        <f t="shared" si="84"/>
        <v>12251 - DWDD Work First FY08</v>
      </c>
      <c r="E2590" s="35" t="s">
        <v>6267</v>
      </c>
    </row>
    <row r="2591" spans="1:5">
      <c r="A2591" s="58" t="s">
        <v>11381</v>
      </c>
      <c r="B2591" s="58" t="str">
        <f t="shared" si="83"/>
        <v>AP12252</v>
      </c>
      <c r="C2591" s="35" t="s">
        <v>11382</v>
      </c>
      <c r="D2591" s="35" t="str">
        <f t="shared" si="84"/>
        <v>12252 - Work First State GF_GP</v>
      </c>
      <c r="E2591" s="35" t="s">
        <v>6267</v>
      </c>
    </row>
    <row r="2592" spans="1:5">
      <c r="A2592" s="58" t="s">
        <v>11383</v>
      </c>
      <c r="B2592" s="58" t="str">
        <f t="shared" si="83"/>
        <v>AP12253</v>
      </c>
      <c r="C2592" s="35" t="s">
        <v>11384</v>
      </c>
      <c r="D2592" s="35" t="str">
        <f t="shared" si="84"/>
        <v>12253 - Food Stamp Only</v>
      </c>
      <c r="E2592" s="35" t="s">
        <v>6267</v>
      </c>
    </row>
    <row r="2593" spans="1:5">
      <c r="A2593" s="58" t="s">
        <v>11385</v>
      </c>
      <c r="B2593" s="58" t="str">
        <f t="shared" si="83"/>
        <v>AP12254</v>
      </c>
      <c r="C2593" s="35" t="s">
        <v>11386</v>
      </c>
      <c r="D2593" s="35" t="str">
        <f t="shared" si="84"/>
        <v>12254 - Food Stamp Only SS FY08</v>
      </c>
      <c r="E2593" s="35" t="s">
        <v>6267</v>
      </c>
    </row>
    <row r="2594" spans="1:5">
      <c r="A2594" s="58" t="s">
        <v>11387</v>
      </c>
      <c r="B2594" s="58" t="str">
        <f t="shared" si="83"/>
        <v>AP12255</v>
      </c>
      <c r="C2594" s="35" t="s">
        <v>11388</v>
      </c>
      <c r="D2594" s="35" t="str">
        <f t="shared" si="84"/>
        <v>12255 - Employment Service FY08</v>
      </c>
      <c r="E2594" s="35" t="s">
        <v>6267</v>
      </c>
    </row>
    <row r="2595" spans="1:5">
      <c r="A2595" s="58" t="s">
        <v>11389</v>
      </c>
      <c r="B2595" s="58" t="str">
        <f t="shared" si="83"/>
        <v>AP12256</v>
      </c>
      <c r="C2595" s="35" t="s">
        <v>11390</v>
      </c>
      <c r="D2595" s="35" t="str">
        <f t="shared" si="84"/>
        <v>12256 - Trade FY08</v>
      </c>
      <c r="E2595" s="35" t="s">
        <v>6267</v>
      </c>
    </row>
    <row r="2596" spans="1:5">
      <c r="A2596" s="58" t="s">
        <v>11391</v>
      </c>
      <c r="B2596" s="58" t="str">
        <f t="shared" si="83"/>
        <v>AP12257</v>
      </c>
      <c r="C2596" s="35" t="s">
        <v>11392</v>
      </c>
      <c r="D2596" s="35" t="str">
        <f t="shared" si="84"/>
        <v>12257 - Job Access Reverse Commute FY 08</v>
      </c>
      <c r="E2596" s="35" t="s">
        <v>6267</v>
      </c>
    </row>
    <row r="2597" spans="1:5">
      <c r="A2597" s="58" t="s">
        <v>11393</v>
      </c>
      <c r="B2597" s="58" t="str">
        <f t="shared" si="83"/>
        <v>AP12258</v>
      </c>
      <c r="C2597" s="35" t="s">
        <v>11394</v>
      </c>
      <c r="D2597" s="35" t="str">
        <f t="shared" si="84"/>
        <v>12258 - One Stop Operation GF_GP FY 08</v>
      </c>
      <c r="E2597" s="35" t="s">
        <v>6267</v>
      </c>
    </row>
    <row r="2598" spans="1:5">
      <c r="A2598" s="58" t="s">
        <v>11395</v>
      </c>
      <c r="B2598" s="58" t="str">
        <f t="shared" si="83"/>
        <v>AP12260</v>
      </c>
      <c r="C2598" s="35" t="s">
        <v>11396</v>
      </c>
      <c r="D2598" s="35" t="str">
        <f t="shared" si="84"/>
        <v>12260 - WIA Adult FY08</v>
      </c>
      <c r="E2598" s="35" t="s">
        <v>6267</v>
      </c>
    </row>
    <row r="2599" spans="1:5">
      <c r="A2599" s="58" t="s">
        <v>11397</v>
      </c>
      <c r="B2599" s="58" t="str">
        <f t="shared" si="83"/>
        <v>AP12261</v>
      </c>
      <c r="C2599" s="35" t="s">
        <v>11398</v>
      </c>
      <c r="D2599" s="35" t="str">
        <f t="shared" si="84"/>
        <v>12261 - WIA Dislocated Worker FY08</v>
      </c>
      <c r="E2599" s="35" t="s">
        <v>6267</v>
      </c>
    </row>
    <row r="2600" spans="1:5">
      <c r="A2600" s="58" t="s">
        <v>11399</v>
      </c>
      <c r="B2600" s="58" t="str">
        <f t="shared" si="83"/>
        <v>AP12262</v>
      </c>
      <c r="C2600" s="35" t="s">
        <v>11400</v>
      </c>
      <c r="D2600" s="35" t="str">
        <f t="shared" si="84"/>
        <v>12262 - WIA Incumbent Worker FY08</v>
      </c>
      <c r="E2600" s="35" t="s">
        <v>6267</v>
      </c>
    </row>
    <row r="2601" spans="1:5">
      <c r="A2601" s="58" t="s">
        <v>11401</v>
      </c>
      <c r="B2601" s="58" t="str">
        <f t="shared" si="83"/>
        <v>AP12263</v>
      </c>
      <c r="C2601" s="35" t="s">
        <v>11402</v>
      </c>
      <c r="D2601" s="35" t="str">
        <f t="shared" si="84"/>
        <v>12263 - WIA Youth FY08</v>
      </c>
      <c r="E2601" s="35" t="s">
        <v>6267</v>
      </c>
    </row>
    <row r="2602" spans="1:5">
      <c r="A2602" s="58" t="s">
        <v>11403</v>
      </c>
      <c r="B2602" s="58" t="str">
        <f t="shared" si="83"/>
        <v>AP12265</v>
      </c>
      <c r="C2602" s="35" t="s">
        <v>11404</v>
      </c>
      <c r="D2602" s="35" t="str">
        <f t="shared" si="84"/>
        <v>12265 - WIA Administration FY08</v>
      </c>
      <c r="E2602" s="35" t="s">
        <v>6267</v>
      </c>
    </row>
    <row r="2603" spans="1:5">
      <c r="A2603" s="58" t="s">
        <v>11405</v>
      </c>
      <c r="B2603" s="58" t="str">
        <f t="shared" si="83"/>
        <v>AP12268</v>
      </c>
      <c r="C2603" s="35" t="s">
        <v>11406</v>
      </c>
      <c r="D2603" s="35" t="str">
        <f t="shared" si="84"/>
        <v>12268 - CSBG_12268</v>
      </c>
      <c r="E2603" s="35" t="s">
        <v>6267</v>
      </c>
    </row>
    <row r="2604" spans="1:5">
      <c r="A2604" s="58" t="s">
        <v>11407</v>
      </c>
      <c r="B2604" s="58" t="str">
        <f t="shared" si="83"/>
        <v>AP12269</v>
      </c>
      <c r="C2604" s="35" t="s">
        <v>11408</v>
      </c>
      <c r="D2604" s="35" t="str">
        <f t="shared" si="84"/>
        <v>12269 - MPSC_MCAAA Winter Warmer_12269</v>
      </c>
      <c r="E2604" s="35" t="s">
        <v>6267</v>
      </c>
    </row>
    <row r="2605" spans="1:5">
      <c r="A2605" s="58" t="s">
        <v>11409</v>
      </c>
      <c r="B2605" s="58" t="str">
        <f t="shared" si="83"/>
        <v>AP12270</v>
      </c>
      <c r="C2605" s="35" t="s">
        <v>10793</v>
      </c>
      <c r="D2605" s="35" t="str">
        <f t="shared" si="84"/>
        <v>12270 - TANF</v>
      </c>
      <c r="E2605" s="35" t="s">
        <v>6267</v>
      </c>
    </row>
    <row r="2606" spans="1:5">
      <c r="A2606" s="58" t="s">
        <v>11410</v>
      </c>
      <c r="B2606" s="58" t="str">
        <f t="shared" si="83"/>
        <v>AP12271</v>
      </c>
      <c r="C2606" s="35" t="s">
        <v>11411</v>
      </c>
      <c r="D2606" s="35" t="str">
        <f t="shared" si="84"/>
        <v>12271 - MPSC_MCAAA WX ED_12271</v>
      </c>
      <c r="E2606" s="35" t="s">
        <v>6267</v>
      </c>
    </row>
    <row r="2607" spans="1:5">
      <c r="A2607" s="58" t="s">
        <v>11412</v>
      </c>
      <c r="B2607" s="58" t="str">
        <f t="shared" si="83"/>
        <v>AP12272</v>
      </c>
      <c r="C2607" s="35" t="s">
        <v>11413</v>
      </c>
      <c r="D2607" s="35" t="str">
        <f t="shared" si="84"/>
        <v>12272 - MPSC_MDHS</v>
      </c>
      <c r="E2607" s="35" t="s">
        <v>6267</v>
      </c>
    </row>
    <row r="2608" spans="1:5">
      <c r="A2608" s="58" t="s">
        <v>11414</v>
      </c>
      <c r="B2608" s="58" t="str">
        <f t="shared" si="83"/>
        <v>AP12273</v>
      </c>
      <c r="C2608" s="35" t="s">
        <v>11415</v>
      </c>
      <c r="D2608" s="35" t="str">
        <f t="shared" si="84"/>
        <v>12273 - Weatherizaion DOE</v>
      </c>
      <c r="E2608" s="35" t="s">
        <v>6267</v>
      </c>
    </row>
    <row r="2609" spans="1:5">
      <c r="A2609" s="58" t="s">
        <v>11416</v>
      </c>
      <c r="B2609" s="58" t="str">
        <f t="shared" si="83"/>
        <v>AP12274</v>
      </c>
      <c r="C2609" s="35" t="s">
        <v>11417</v>
      </c>
      <c r="D2609" s="35" t="str">
        <f t="shared" si="84"/>
        <v>12274 - Weatherization LIHEAP_12274</v>
      </c>
      <c r="E2609" s="35" t="s">
        <v>6267</v>
      </c>
    </row>
    <row r="2610" spans="1:5">
      <c r="A2610" s="58" t="s">
        <v>11418</v>
      </c>
      <c r="B2610" s="58" t="str">
        <f t="shared" si="83"/>
        <v>AP12275</v>
      </c>
      <c r="C2610" s="35" t="s">
        <v>11419</v>
      </c>
      <c r="D2610" s="35" t="str">
        <f t="shared" si="84"/>
        <v>12275 - SEMHA Ryan White Title I_12275</v>
      </c>
      <c r="E2610" s="35" t="s">
        <v>6267</v>
      </c>
    </row>
    <row r="2611" spans="1:5">
      <c r="A2611" s="58" t="s">
        <v>11420</v>
      </c>
      <c r="B2611" s="58" t="str">
        <f t="shared" ref="B2611:B2674" si="85">"AP"&amp;A2611</f>
        <v>AP12276</v>
      </c>
      <c r="C2611" s="35" t="s">
        <v>11421</v>
      </c>
      <c r="D2611" s="35" t="str">
        <f t="shared" si="84"/>
        <v>12276 - Package Meals_12276</v>
      </c>
      <c r="E2611" s="35" t="s">
        <v>6267</v>
      </c>
    </row>
    <row r="2612" spans="1:5">
      <c r="A2612" s="58" t="s">
        <v>11422</v>
      </c>
      <c r="B2612" s="58" t="str">
        <f t="shared" si="85"/>
        <v>AP12277</v>
      </c>
      <c r="C2612" s="35" t="s">
        <v>11423</v>
      </c>
      <c r="D2612" s="35" t="str">
        <f t="shared" si="84"/>
        <v>12277 - Head Start_12277</v>
      </c>
      <c r="E2612" s="35" t="s">
        <v>6267</v>
      </c>
    </row>
    <row r="2613" spans="1:5">
      <c r="A2613" s="58" t="s">
        <v>11424</v>
      </c>
      <c r="B2613" s="58" t="str">
        <f t="shared" si="85"/>
        <v>AP12279</v>
      </c>
      <c r="C2613" s="35" t="s">
        <v>11425</v>
      </c>
      <c r="D2613" s="35" t="str">
        <f t="shared" si="84"/>
        <v>12279 - Early Head Start_12279</v>
      </c>
      <c r="E2613" s="35" t="s">
        <v>6267</v>
      </c>
    </row>
    <row r="2614" spans="1:5">
      <c r="A2614" s="58" t="s">
        <v>11426</v>
      </c>
      <c r="B2614" s="58" t="str">
        <f t="shared" si="85"/>
        <v>AP12280</v>
      </c>
      <c r="C2614" s="35" t="s">
        <v>11427</v>
      </c>
      <c r="D2614" s="35" t="str">
        <f t="shared" si="84"/>
        <v>12280 - HS</v>
      </c>
      <c r="E2614" s="35" t="s">
        <v>6267</v>
      </c>
    </row>
    <row r="2615" spans="1:5">
      <c r="A2615" s="58" t="s">
        <v>11428</v>
      </c>
      <c r="B2615" s="58" t="str">
        <f t="shared" si="85"/>
        <v>AP12281</v>
      </c>
      <c r="C2615" s="35" t="s">
        <v>11429</v>
      </c>
      <c r="D2615" s="35" t="str">
        <f t="shared" si="84"/>
        <v>12281 - Drug Treatment_12281</v>
      </c>
      <c r="E2615" s="35" t="s">
        <v>6267</v>
      </c>
    </row>
    <row r="2616" spans="1:5">
      <c r="A2616" s="58" t="s">
        <v>11430</v>
      </c>
      <c r="B2616" s="58" t="str">
        <f t="shared" si="85"/>
        <v>AP12283</v>
      </c>
      <c r="C2616" s="35" t="s">
        <v>11431</v>
      </c>
      <c r="D2616" s="35" t="str">
        <f t="shared" si="84"/>
        <v>12283 - MCAAA _ Managed Care</v>
      </c>
      <c r="E2616" s="35" t="s">
        <v>6267</v>
      </c>
    </row>
    <row r="2617" spans="1:5">
      <c r="A2617" s="58" t="s">
        <v>11432</v>
      </c>
      <c r="B2617" s="58" t="str">
        <f t="shared" si="85"/>
        <v>AP12286</v>
      </c>
      <c r="C2617" s="35" t="s">
        <v>11433</v>
      </c>
      <c r="D2617" s="35" t="str">
        <f t="shared" si="84"/>
        <v>12286 - FY 2005 Urban Area Security Initiative Grant</v>
      </c>
      <c r="E2617" s="35" t="s">
        <v>6267</v>
      </c>
    </row>
    <row r="2618" spans="1:5">
      <c r="A2618" s="58" t="s">
        <v>11434</v>
      </c>
      <c r="B2618" s="58" t="str">
        <f t="shared" si="85"/>
        <v>AP12287</v>
      </c>
      <c r="C2618" s="35" t="s">
        <v>9621</v>
      </c>
      <c r="D2618" s="35" t="str">
        <f t="shared" si="84"/>
        <v>12287 - WIA</v>
      </c>
      <c r="E2618" s="35" t="s">
        <v>6267</v>
      </c>
    </row>
    <row r="2619" spans="1:5">
      <c r="A2619" s="58" t="s">
        <v>11435</v>
      </c>
      <c r="B2619" s="58" t="str">
        <f t="shared" si="85"/>
        <v>AP12288</v>
      </c>
      <c r="C2619" s="35" t="s">
        <v>11436</v>
      </c>
      <c r="D2619" s="35" t="str">
        <f t="shared" si="84"/>
        <v>12288 - Sub Abuse Coordin Agency 9_2008</v>
      </c>
      <c r="E2619" s="35" t="s">
        <v>6267</v>
      </c>
    </row>
    <row r="2620" spans="1:5">
      <c r="A2620" s="58" t="s">
        <v>11437</v>
      </c>
      <c r="B2620" s="58" t="str">
        <f t="shared" si="85"/>
        <v>AP12289</v>
      </c>
      <c r="C2620" s="35" t="s">
        <v>11438</v>
      </c>
      <c r="D2620" s="35" t="str">
        <f t="shared" si="84"/>
        <v>12289 - Medicaid Substance Abuse 9_2008</v>
      </c>
      <c r="E2620" s="35" t="s">
        <v>6267</v>
      </c>
    </row>
    <row r="2621" spans="1:5">
      <c r="A2621" s="58" t="s">
        <v>11439</v>
      </c>
      <c r="B2621" s="58" t="str">
        <f t="shared" si="85"/>
        <v>AP12290</v>
      </c>
      <c r="C2621" s="35" t="s">
        <v>11440</v>
      </c>
      <c r="D2621" s="35" t="str">
        <f t="shared" si="84"/>
        <v>12290 - WIC Supplemental Food 9_2008</v>
      </c>
      <c r="E2621" s="35" t="s">
        <v>6267</v>
      </c>
    </row>
    <row r="2622" spans="1:5">
      <c r="A2622" s="58" t="s">
        <v>11441</v>
      </c>
      <c r="B2622" s="58" t="str">
        <f t="shared" si="85"/>
        <v>AP12291</v>
      </c>
      <c r="C2622" s="35" t="s">
        <v>11442</v>
      </c>
      <c r="D2622" s="35" t="str">
        <f t="shared" si="84"/>
        <v>12291 - Summer Food Service 9_2008</v>
      </c>
      <c r="E2622" s="35" t="s">
        <v>6267</v>
      </c>
    </row>
    <row r="2623" spans="1:5">
      <c r="A2623" s="58" t="s">
        <v>11443</v>
      </c>
      <c r="B2623" s="58" t="str">
        <f t="shared" si="85"/>
        <v>AP12292</v>
      </c>
      <c r="C2623" s="35" t="s">
        <v>11444</v>
      </c>
      <c r="D2623" s="35" t="str">
        <f t="shared" si="84"/>
        <v>12292 - Dietetic Intern Service</v>
      </c>
      <c r="E2623" s="35" t="s">
        <v>6267</v>
      </c>
    </row>
    <row r="2624" spans="1:5">
      <c r="A2624" s="58" t="s">
        <v>11445</v>
      </c>
      <c r="B2624" s="58" t="str">
        <f t="shared" si="85"/>
        <v>AP12293</v>
      </c>
      <c r="C2624" s="35" t="s">
        <v>11446</v>
      </c>
      <c r="D2624" s="35" t="str">
        <f t="shared" si="84"/>
        <v>12293 - Childhood Lead Pre</v>
      </c>
      <c r="E2624" s="35" t="s">
        <v>6267</v>
      </c>
    </row>
    <row r="2625" spans="1:5">
      <c r="A2625" s="58" t="s">
        <v>11447</v>
      </c>
      <c r="B2625" s="58" t="str">
        <f t="shared" si="85"/>
        <v>AP12294</v>
      </c>
      <c r="C2625" s="35" t="s">
        <v>11448</v>
      </c>
      <c r="D2625" s="35" t="str">
        <f t="shared" si="84"/>
        <v>12294 - Childhood Lead MDCH 9_2008</v>
      </c>
      <c r="E2625" s="35" t="s">
        <v>6267</v>
      </c>
    </row>
    <row r="2626" spans="1:5">
      <c r="A2626" s="58" t="s">
        <v>11449</v>
      </c>
      <c r="B2626" s="58" t="str">
        <f t="shared" si="85"/>
        <v>AP12296</v>
      </c>
      <c r="C2626" s="35" t="s">
        <v>11450</v>
      </c>
      <c r="D2626" s="35" t="str">
        <f t="shared" si="84"/>
        <v>12296 - Adol Hlth</v>
      </c>
      <c r="E2626" s="35" t="s">
        <v>6267</v>
      </c>
    </row>
    <row r="2627" spans="1:5">
      <c r="A2627" s="58" t="s">
        <v>11451</v>
      </c>
      <c r="B2627" s="58" t="str">
        <f t="shared" si="85"/>
        <v>AP12297</v>
      </c>
      <c r="C2627" s="35" t="s">
        <v>11452</v>
      </c>
      <c r="D2627" s="35" t="str">
        <f t="shared" si="84"/>
        <v>12297 - AIDS_HIV Consortia 9_2008</v>
      </c>
      <c r="E2627" s="35" t="s">
        <v>6267</v>
      </c>
    </row>
    <row r="2628" spans="1:5">
      <c r="A2628" s="58" t="s">
        <v>11453</v>
      </c>
      <c r="B2628" s="58" t="str">
        <f t="shared" si="85"/>
        <v>AP12298</v>
      </c>
      <c r="C2628" s="35" t="s">
        <v>11454</v>
      </c>
      <c r="D2628" s="35" t="str">
        <f t="shared" ref="D2628:D2691" si="86">A2628&amp;" - "&amp;C2628</f>
        <v>12298 - AIDS_HIV Family Services 9_2008</v>
      </c>
      <c r="E2628" s="35" t="s">
        <v>6267</v>
      </c>
    </row>
    <row r="2629" spans="1:5">
      <c r="A2629" s="58" t="s">
        <v>11455</v>
      </c>
      <c r="B2629" s="58" t="str">
        <f t="shared" si="85"/>
        <v>AP12299</v>
      </c>
      <c r="C2629" s="35" t="s">
        <v>11456</v>
      </c>
      <c r="D2629" s="35" t="str">
        <f t="shared" si="86"/>
        <v>12299 - AIDS_HIV Prev &amp; Planning 9_2008</v>
      </c>
      <c r="E2629" s="35" t="s">
        <v>6267</v>
      </c>
    </row>
    <row r="2630" spans="1:5">
      <c r="A2630" s="58" t="s">
        <v>11457</v>
      </c>
      <c r="B2630" s="58" t="str">
        <f t="shared" si="85"/>
        <v>AP12300</v>
      </c>
      <c r="C2630" s="35" t="s">
        <v>11458</v>
      </c>
      <c r="D2630" s="35" t="str">
        <f t="shared" si="86"/>
        <v>12300 - AIDS_HIV Rapid Testing 9_2008</v>
      </c>
      <c r="E2630" s="35" t="s">
        <v>6267</v>
      </c>
    </row>
    <row r="2631" spans="1:5">
      <c r="A2631" s="58" t="s">
        <v>11459</v>
      </c>
      <c r="B2631" s="58" t="str">
        <f t="shared" si="85"/>
        <v>AP12301</v>
      </c>
      <c r="C2631" s="35" t="s">
        <v>11460</v>
      </c>
      <c r="D2631" s="35" t="str">
        <f t="shared" si="86"/>
        <v>12301 - Bio_Terrorism Emer Prep 9_2008</v>
      </c>
      <c r="E2631" s="35" t="s">
        <v>6267</v>
      </c>
    </row>
    <row r="2632" spans="1:5">
      <c r="A2632" s="58" t="s">
        <v>11461</v>
      </c>
      <c r="B2632" s="58" t="str">
        <f t="shared" si="85"/>
        <v>AP12302</v>
      </c>
      <c r="C2632" s="35" t="s">
        <v>11462</v>
      </c>
      <c r="D2632" s="35" t="str">
        <f t="shared" si="86"/>
        <v>12302 - Bio_Terrorism Laboratory 9_2008</v>
      </c>
      <c r="E2632" s="35" t="s">
        <v>6267</v>
      </c>
    </row>
    <row r="2633" spans="1:5">
      <c r="A2633" s="58" t="s">
        <v>11463</v>
      </c>
      <c r="B2633" s="58" t="str">
        <f t="shared" si="85"/>
        <v>AP12303</v>
      </c>
      <c r="C2633" s="35" t="s">
        <v>11464</v>
      </c>
      <c r="D2633" s="35" t="str">
        <f t="shared" si="86"/>
        <v>12303 - Children's Trust Fund 9_2008</v>
      </c>
      <c r="E2633" s="35" t="s">
        <v>6267</v>
      </c>
    </row>
    <row r="2634" spans="1:5">
      <c r="A2634" s="58" t="s">
        <v>11465</v>
      </c>
      <c r="B2634" s="58" t="str">
        <f t="shared" si="85"/>
        <v>AP12304</v>
      </c>
      <c r="C2634" s="35" t="s">
        <v>11466</v>
      </c>
      <c r="D2634" s="35" t="str">
        <f t="shared" si="86"/>
        <v>12304 - 2007_08 SAFETY (Successful Alliance for Educating Talented Youth)</v>
      </c>
      <c r="E2634" s="35" t="s">
        <v>6267</v>
      </c>
    </row>
    <row r="2635" spans="1:5">
      <c r="A2635" s="58" t="s">
        <v>11467</v>
      </c>
      <c r="B2635" s="58" t="str">
        <f t="shared" si="85"/>
        <v>AP12305</v>
      </c>
      <c r="C2635" s="35" t="s">
        <v>11468</v>
      </c>
      <c r="D2635" s="35" t="str">
        <f t="shared" si="86"/>
        <v>12305 - 2007_08 SAFETY Local (Successful Alliance for Educating Talented Youth)</v>
      </c>
      <c r="E2635" s="35" t="s">
        <v>6267</v>
      </c>
    </row>
    <row r="2636" spans="1:5">
      <c r="A2636" s="58" t="s">
        <v>11469</v>
      </c>
      <c r="B2636" s="58" t="str">
        <f t="shared" si="85"/>
        <v>AP12306</v>
      </c>
      <c r="C2636" s="35" t="s">
        <v>11470</v>
      </c>
      <c r="D2636" s="35" t="str">
        <f t="shared" si="86"/>
        <v>12306 - Family Planning 9_2008</v>
      </c>
      <c r="E2636" s="35" t="s">
        <v>6267</v>
      </c>
    </row>
    <row r="2637" spans="1:5">
      <c r="A2637" s="58" t="s">
        <v>11471</v>
      </c>
      <c r="B2637" s="58" t="str">
        <f t="shared" si="85"/>
        <v>AP12307</v>
      </c>
      <c r="C2637" s="35" t="s">
        <v>11472</v>
      </c>
      <c r="D2637" s="35" t="str">
        <f t="shared" si="86"/>
        <v>12307 - Immunization Action Plan 9_2008</v>
      </c>
      <c r="E2637" s="35" t="s">
        <v>6267</v>
      </c>
    </row>
    <row r="2638" spans="1:5">
      <c r="A2638" s="58" t="s">
        <v>11473</v>
      </c>
      <c r="B2638" s="58" t="str">
        <f t="shared" si="85"/>
        <v>AP12308</v>
      </c>
      <c r="C2638" s="35" t="s">
        <v>11474</v>
      </c>
      <c r="D2638" s="35" t="str">
        <f t="shared" si="86"/>
        <v>12308 - Infant Mortality Coalition Support 9_2008</v>
      </c>
      <c r="E2638" s="35" t="s">
        <v>6267</v>
      </c>
    </row>
    <row r="2639" spans="1:5">
      <c r="A2639" s="58" t="s">
        <v>11475</v>
      </c>
      <c r="B2639" s="58" t="str">
        <f t="shared" si="85"/>
        <v>AP12309</v>
      </c>
      <c r="C2639" s="35" t="s">
        <v>11476</v>
      </c>
      <c r="D2639" s="35" t="str">
        <f t="shared" si="86"/>
        <v>12309 - Laboratory Service 9_2008</v>
      </c>
      <c r="E2639" s="35" t="s">
        <v>6267</v>
      </c>
    </row>
    <row r="2640" spans="1:5">
      <c r="A2640" s="58" t="s">
        <v>11477</v>
      </c>
      <c r="B2640" s="58" t="str">
        <f t="shared" si="85"/>
        <v>AP12310</v>
      </c>
      <c r="C2640" s="35" t="s">
        <v>11478</v>
      </c>
      <c r="D2640" s="35" t="str">
        <f t="shared" si="86"/>
        <v>12310 - Local Maternal &amp; Children BG 9_2008</v>
      </c>
      <c r="E2640" s="35" t="s">
        <v>6267</v>
      </c>
    </row>
    <row r="2641" spans="1:5">
      <c r="A2641" s="58" t="s">
        <v>11479</v>
      </c>
      <c r="B2641" s="58" t="str">
        <f t="shared" si="85"/>
        <v>AP12311</v>
      </c>
      <c r="C2641" s="35" t="s">
        <v>11480</v>
      </c>
      <c r="D2641" s="35" t="str">
        <f t="shared" si="86"/>
        <v>12311 - Local Tobacco Reduction 9_2008</v>
      </c>
      <c r="E2641" s="35" t="s">
        <v>6267</v>
      </c>
    </row>
    <row r="2642" spans="1:5">
      <c r="A2642" s="58" t="s">
        <v>11481</v>
      </c>
      <c r="B2642" s="58" t="str">
        <f t="shared" si="85"/>
        <v>AP12312</v>
      </c>
      <c r="C2642" s="35" t="s">
        <v>11482</v>
      </c>
      <c r="D2642" s="35" t="str">
        <f t="shared" si="86"/>
        <v>12312 - Minority Health 9_2008</v>
      </c>
      <c r="E2642" s="35" t="s">
        <v>6267</v>
      </c>
    </row>
    <row r="2643" spans="1:5">
      <c r="A2643" s="568" t="s">
        <v>11483</v>
      </c>
      <c r="B2643" s="58" t="str">
        <f t="shared" si="85"/>
        <v>AP12313</v>
      </c>
      <c r="C2643" s="35" t="s">
        <v>11484</v>
      </c>
      <c r="D2643" s="35" t="str">
        <f t="shared" si="86"/>
        <v>12313 - DHWP Nurse/Partnership 9/2008</v>
      </c>
      <c r="E2643" s="35" t="s">
        <v>6267</v>
      </c>
    </row>
    <row r="2644" spans="1:5">
      <c r="A2644" s="58" t="s">
        <v>11485</v>
      </c>
      <c r="B2644" s="58" t="str">
        <f t="shared" si="85"/>
        <v>AP12314</v>
      </c>
      <c r="C2644" s="35" t="s">
        <v>11486</v>
      </c>
      <c r="D2644" s="35" t="str">
        <f t="shared" si="86"/>
        <v>12314 - Pandemic Flu Supplement 9_2008</v>
      </c>
      <c r="E2644" s="35" t="s">
        <v>6267</v>
      </c>
    </row>
    <row r="2645" spans="1:5">
      <c r="A2645" s="58" t="s">
        <v>11487</v>
      </c>
      <c r="B2645" s="58" t="str">
        <f t="shared" si="85"/>
        <v>AP12316</v>
      </c>
      <c r="C2645" s="35" t="s">
        <v>11488</v>
      </c>
      <c r="D2645" s="35" t="str">
        <f t="shared" si="86"/>
        <v>12316 - STD Control 9_2008</v>
      </c>
      <c r="E2645" s="35" t="s">
        <v>6267</v>
      </c>
    </row>
    <row r="2646" spans="1:5">
      <c r="A2646" s="58" t="s">
        <v>11489</v>
      </c>
      <c r="B2646" s="58" t="str">
        <f t="shared" si="85"/>
        <v>AP12317</v>
      </c>
      <c r="C2646" s="35" t="s">
        <v>11490</v>
      </c>
      <c r="D2646" s="35" t="str">
        <f t="shared" si="86"/>
        <v>12317 - Vaccine Replacement &amp; Handling 9_2008</v>
      </c>
      <c r="E2646" s="35" t="s">
        <v>6267</v>
      </c>
    </row>
    <row r="2647" spans="1:5">
      <c r="A2647" s="58" t="s">
        <v>11491</v>
      </c>
      <c r="B2647" s="58" t="str">
        <f t="shared" si="85"/>
        <v>AP12318</v>
      </c>
      <c r="C2647" s="35" t="s">
        <v>11492</v>
      </c>
      <c r="D2647" s="35" t="str">
        <f t="shared" si="86"/>
        <v>12318 - Employment &amp; Training Work First Program 6_2008</v>
      </c>
      <c r="E2647" s="35" t="s">
        <v>6267</v>
      </c>
    </row>
    <row r="2648" spans="1:5">
      <c r="A2648" s="58" t="s">
        <v>11493</v>
      </c>
      <c r="B2648" s="58" t="str">
        <f t="shared" si="85"/>
        <v>AP12319</v>
      </c>
      <c r="C2648" s="35" t="s">
        <v>11494</v>
      </c>
      <c r="D2648" s="35" t="str">
        <f t="shared" si="86"/>
        <v>12319 - Youth Department SAFETY Program 6_2008</v>
      </c>
      <c r="E2648" s="35" t="s">
        <v>6267</v>
      </c>
    </row>
    <row r="2649" spans="1:5">
      <c r="A2649" s="58" t="s">
        <v>11495</v>
      </c>
      <c r="B2649" s="58" t="str">
        <f t="shared" si="85"/>
        <v>AP12320</v>
      </c>
      <c r="C2649" s="35" t="s">
        <v>11496</v>
      </c>
      <c r="D2649" s="35" t="str">
        <f t="shared" si="86"/>
        <v>12320 - HIV Emerg Supp Relief 2_2009</v>
      </c>
      <c r="E2649" s="35" t="s">
        <v>6267</v>
      </c>
    </row>
    <row r="2650" spans="1:5">
      <c r="A2650" s="58" t="s">
        <v>11497</v>
      </c>
      <c r="B2650" s="58" t="str">
        <f t="shared" si="85"/>
        <v>AP12321</v>
      </c>
      <c r="C2650" s="35" t="s">
        <v>11498</v>
      </c>
      <c r="D2650" s="35" t="str">
        <f t="shared" si="86"/>
        <v>12321 - HOPWA AIDS Housing 6_2008</v>
      </c>
      <c r="E2650" s="35" t="s">
        <v>6267</v>
      </c>
    </row>
    <row r="2651" spans="1:5">
      <c r="A2651" s="58" t="s">
        <v>11499</v>
      </c>
      <c r="B2651" s="58" t="str">
        <f t="shared" si="85"/>
        <v>AP12322</v>
      </c>
      <c r="C2651" s="35" t="s">
        <v>11500</v>
      </c>
      <c r="D2651" s="35" t="str">
        <f t="shared" si="86"/>
        <v>12322 - Healthy Start Initiative</v>
      </c>
      <c r="E2651" s="35" t="s">
        <v>6267</v>
      </c>
    </row>
    <row r="2652" spans="1:5">
      <c r="A2652" s="58" t="s">
        <v>11501</v>
      </c>
      <c r="B2652" s="58" t="str">
        <f t="shared" si="85"/>
        <v>AP12323</v>
      </c>
      <c r="C2652" s="35" t="s">
        <v>11502</v>
      </c>
      <c r="D2652" s="35" t="str">
        <f t="shared" si="86"/>
        <v>12323 - TB Prev &amp; Control 12_2008</v>
      </c>
      <c r="E2652" s="35" t="s">
        <v>6267</v>
      </c>
    </row>
    <row r="2653" spans="1:5">
      <c r="A2653" s="58" t="s">
        <v>11503</v>
      </c>
      <c r="B2653" s="58" t="str">
        <f t="shared" si="85"/>
        <v>AP12324</v>
      </c>
      <c r="C2653" s="35" t="s">
        <v>11504</v>
      </c>
      <c r="D2653" s="35" t="str">
        <f t="shared" si="86"/>
        <v>12324 - Womens &amp; Children Expansion_Enhancement 9_08</v>
      </c>
      <c r="E2653" s="35" t="s">
        <v>6267</v>
      </c>
    </row>
    <row r="2654" spans="1:5">
      <c r="A2654" s="58" t="s">
        <v>11505</v>
      </c>
      <c r="B2654" s="58" t="str">
        <f t="shared" si="85"/>
        <v>AP12325</v>
      </c>
      <c r="C2654" s="35" t="s">
        <v>11506</v>
      </c>
      <c r="D2654" s="35" t="str">
        <f t="shared" si="86"/>
        <v>12325 - Drug Free Community Support 9_2008</v>
      </c>
      <c r="E2654" s="35" t="s">
        <v>6267</v>
      </c>
    </row>
    <row r="2655" spans="1:5">
      <c r="A2655" s="58" t="s">
        <v>11507</v>
      </c>
      <c r="B2655" s="58" t="str">
        <f t="shared" si="85"/>
        <v>AP12326</v>
      </c>
      <c r="C2655" s="35" t="s">
        <v>11508</v>
      </c>
      <c r="D2655" s="35" t="str">
        <f t="shared" si="86"/>
        <v>12326 - Asthma Health Services 8_2008</v>
      </c>
      <c r="E2655" s="35" t="s">
        <v>6267</v>
      </c>
    </row>
    <row r="2656" spans="1:5">
      <c r="A2656" s="58" t="s">
        <v>11509</v>
      </c>
      <c r="B2656" s="58" t="str">
        <f t="shared" si="85"/>
        <v>AP12327</v>
      </c>
      <c r="C2656" s="35" t="s">
        <v>11510</v>
      </c>
      <c r="D2656" s="35" t="str">
        <f t="shared" si="86"/>
        <v>12327 - Head Start Performance Grant 06</v>
      </c>
      <c r="E2656" s="35" t="s">
        <v>6267</v>
      </c>
    </row>
    <row r="2657" spans="1:5">
      <c r="A2657" s="58" t="s">
        <v>11511</v>
      </c>
      <c r="B2657" s="58" t="str">
        <f t="shared" si="85"/>
        <v>AP12328</v>
      </c>
      <c r="C2657" s="35" t="s">
        <v>11512</v>
      </c>
      <c r="D2657" s="35" t="str">
        <f t="shared" si="86"/>
        <v>12328 - Head Start Performance Grant Training and Technical Assistance 06</v>
      </c>
      <c r="E2657" s="35" t="s">
        <v>6267</v>
      </c>
    </row>
    <row r="2658" spans="1:5">
      <c r="A2658" s="58" t="s">
        <v>11513</v>
      </c>
      <c r="B2658" s="58" t="str">
        <f t="shared" si="85"/>
        <v>AP12330</v>
      </c>
      <c r="C2658" s="35" t="s">
        <v>11514</v>
      </c>
      <c r="D2658" s="35" t="str">
        <f t="shared" si="86"/>
        <v>12330 - 2007_08 Dreaming While Achieving</v>
      </c>
      <c r="E2658" s="35" t="s">
        <v>6267</v>
      </c>
    </row>
    <row r="2659" spans="1:5">
      <c r="A2659" s="58" t="s">
        <v>11515</v>
      </c>
      <c r="B2659" s="58" t="str">
        <f t="shared" si="85"/>
        <v>AP12331</v>
      </c>
      <c r="C2659" s="35" t="s">
        <v>11516</v>
      </c>
      <c r="D2659" s="35" t="str">
        <f t="shared" si="86"/>
        <v>12331 - 2007_08 SAFETY (Successful Alliance for Educating Talented Youth)__</v>
      </c>
      <c r="E2659" s="35" t="s">
        <v>6267</v>
      </c>
    </row>
    <row r="2660" spans="1:5">
      <c r="A2660" s="58" t="s">
        <v>11517</v>
      </c>
      <c r="B2660" s="58" t="str">
        <f t="shared" si="85"/>
        <v>AP12332</v>
      </c>
      <c r="C2660" s="35" t="s">
        <v>11518</v>
      </c>
      <c r="D2660" s="35" t="str">
        <f t="shared" si="86"/>
        <v>12332 - 2007_08 SAFETY Local (Successful Alliance for Educating Talented Youth)_</v>
      </c>
      <c r="E2660" s="35" t="s">
        <v>6267</v>
      </c>
    </row>
    <row r="2661" spans="1:5">
      <c r="A2661" s="58" t="s">
        <v>11519</v>
      </c>
      <c r="B2661" s="58" t="str">
        <f t="shared" si="85"/>
        <v>AP12333</v>
      </c>
      <c r="C2661" s="35" t="s">
        <v>11520</v>
      </c>
      <c r="D2661" s="35" t="str">
        <f t="shared" si="86"/>
        <v>12333 - Victim Assistance 2007</v>
      </c>
      <c r="E2661" s="35" t="s">
        <v>6267</v>
      </c>
    </row>
    <row r="2662" spans="1:5">
      <c r="A2662" s="58" t="s">
        <v>11521</v>
      </c>
      <c r="B2662" s="58" t="str">
        <f t="shared" si="85"/>
        <v>AP12334</v>
      </c>
      <c r="C2662" s="35" t="s">
        <v>11522</v>
      </c>
      <c r="D2662" s="35" t="str">
        <f t="shared" si="86"/>
        <v>12334 - Automobile Property Crimes 2008</v>
      </c>
      <c r="E2662" s="35" t="s">
        <v>6267</v>
      </c>
    </row>
    <row r="2663" spans="1:5">
      <c r="A2663" s="58" t="s">
        <v>11523</v>
      </c>
      <c r="B2663" s="58" t="str">
        <f t="shared" si="85"/>
        <v>AP12335</v>
      </c>
      <c r="C2663" s="35" t="s">
        <v>11524</v>
      </c>
      <c r="D2663" s="35" t="str">
        <f t="shared" si="86"/>
        <v>12335 - Western Wayne 2008</v>
      </c>
      <c r="E2663" s="35" t="s">
        <v>6267</v>
      </c>
    </row>
    <row r="2664" spans="1:5">
      <c r="A2664" s="58" t="s">
        <v>11525</v>
      </c>
      <c r="B2664" s="58" t="str">
        <f t="shared" si="85"/>
        <v>AP12336</v>
      </c>
      <c r="C2664" s="35" t="s">
        <v>11526</v>
      </c>
      <c r="D2664" s="35" t="str">
        <f t="shared" si="86"/>
        <v>12336 - Screen Door 2008</v>
      </c>
      <c r="E2664" s="35" t="s">
        <v>6267</v>
      </c>
    </row>
    <row r="2665" spans="1:5">
      <c r="A2665" s="58" t="s">
        <v>11527</v>
      </c>
      <c r="B2665" s="58" t="str">
        <f t="shared" si="85"/>
        <v>AP12337</v>
      </c>
      <c r="C2665" s="35" t="s">
        <v>11528</v>
      </c>
      <c r="D2665" s="35" t="str">
        <f t="shared" si="86"/>
        <v>12337 - Forensic Lab Fund 2007</v>
      </c>
      <c r="E2665" s="35" t="s">
        <v>6267</v>
      </c>
    </row>
    <row r="2666" spans="1:5">
      <c r="A2666" s="58" t="s">
        <v>11529</v>
      </c>
      <c r="B2666" s="58" t="str">
        <f t="shared" si="85"/>
        <v>AP12338</v>
      </c>
      <c r="C2666" s="35" t="s">
        <v>11530</v>
      </c>
      <c r="D2666" s="35" t="str">
        <f t="shared" si="86"/>
        <v>12338 - Forensic DNA Backlog Reduction Program</v>
      </c>
      <c r="E2666" s="35" t="s">
        <v>6267</v>
      </c>
    </row>
    <row r="2667" spans="1:5">
      <c r="A2667" s="58" t="s">
        <v>11531</v>
      </c>
      <c r="B2667" s="58" t="str">
        <f t="shared" si="85"/>
        <v>AP12339</v>
      </c>
      <c r="C2667" s="35" t="s">
        <v>11532</v>
      </c>
      <c r="D2667" s="35" t="str">
        <f t="shared" si="86"/>
        <v>12339 - G.R.E.A.T. 2008</v>
      </c>
      <c r="E2667" s="35" t="s">
        <v>6267</v>
      </c>
    </row>
    <row r="2668" spans="1:5">
      <c r="A2668" s="58" t="s">
        <v>11533</v>
      </c>
      <c r="B2668" s="58" t="str">
        <f t="shared" si="85"/>
        <v>AP12340</v>
      </c>
      <c r="C2668" s="35" t="s">
        <v>11534</v>
      </c>
      <c r="D2668" s="35" t="str">
        <f t="shared" si="86"/>
        <v>12340 - Encourage to Arrest 2007_2008</v>
      </c>
      <c r="E2668" s="35" t="s">
        <v>6267</v>
      </c>
    </row>
    <row r="2669" spans="1:5">
      <c r="A2669" s="58" t="s">
        <v>11535</v>
      </c>
      <c r="B2669" s="58" t="str">
        <f t="shared" si="85"/>
        <v>AP12341</v>
      </c>
      <c r="C2669" s="35" t="s">
        <v>11536</v>
      </c>
      <c r="D2669" s="35" t="str">
        <f t="shared" si="86"/>
        <v>12341 - Challenge Award Grant 2008</v>
      </c>
      <c r="E2669" s="35" t="s">
        <v>6267</v>
      </c>
    </row>
    <row r="2670" spans="1:5">
      <c r="A2670" s="58" t="s">
        <v>11537</v>
      </c>
      <c r="B2670" s="58" t="str">
        <f t="shared" si="85"/>
        <v>AP12342</v>
      </c>
      <c r="C2670" s="35" t="s">
        <v>11538</v>
      </c>
      <c r="D2670" s="35" t="str">
        <f t="shared" si="86"/>
        <v>12342 - Safe Communities: Underage Drinking Grant</v>
      </c>
      <c r="E2670" s="35" t="s">
        <v>6267</v>
      </c>
    </row>
    <row r="2671" spans="1:5">
      <c r="A2671" s="568" t="s">
        <v>11539</v>
      </c>
      <c r="B2671" s="58" t="str">
        <f t="shared" si="85"/>
        <v>AP12343</v>
      </c>
      <c r="C2671" s="35" t="s">
        <v>11540</v>
      </c>
      <c r="D2671" s="35" t="str">
        <f t="shared" si="86"/>
        <v>12343 - Bulletproof Vest Program 2008</v>
      </c>
      <c r="E2671" s="35" t="s">
        <v>6267</v>
      </c>
    </row>
    <row r="2672" spans="1:5">
      <c r="A2672" s="58" t="s">
        <v>11541</v>
      </c>
      <c r="B2672" s="58" t="str">
        <f t="shared" si="85"/>
        <v>AP12344</v>
      </c>
      <c r="C2672" s="35" t="s">
        <v>11542</v>
      </c>
      <c r="D2672" s="35" t="str">
        <f t="shared" si="86"/>
        <v>12344 - Be Prepared 2007_2008</v>
      </c>
      <c r="E2672" s="35" t="s">
        <v>6267</v>
      </c>
    </row>
    <row r="2673" spans="1:5">
      <c r="A2673" s="58" t="s">
        <v>11543</v>
      </c>
      <c r="B2673" s="58" t="str">
        <f t="shared" si="85"/>
        <v>AP12345</v>
      </c>
      <c r="C2673" s="35" t="s">
        <v>11544</v>
      </c>
      <c r="D2673" s="35" t="str">
        <f t="shared" si="86"/>
        <v>12345 - Community Policing Outreach 2007_2008</v>
      </c>
      <c r="E2673" s="35" t="s">
        <v>6267</v>
      </c>
    </row>
    <row r="2674" spans="1:5">
      <c r="A2674" s="58" t="s">
        <v>11545</v>
      </c>
      <c r="B2674" s="58" t="str">
        <f t="shared" si="85"/>
        <v>AP12346</v>
      </c>
      <c r="C2674" s="35" t="s">
        <v>11546</v>
      </c>
      <c r="D2674" s="35" t="str">
        <f t="shared" si="86"/>
        <v>12346 - Project Safe Neighborhoods 2007_2008</v>
      </c>
      <c r="E2674" s="35" t="s">
        <v>6267</v>
      </c>
    </row>
    <row r="2675" spans="1:5">
      <c r="A2675" s="58" t="s">
        <v>11547</v>
      </c>
      <c r="B2675" s="58" t="str">
        <f t="shared" ref="B2675:B2738" si="87">"AP"&amp;A2675</f>
        <v>AP12347</v>
      </c>
      <c r="C2675" s="35" t="s">
        <v>11548</v>
      </c>
      <c r="D2675" s="35" t="str">
        <f t="shared" si="86"/>
        <v>12347 - Operation Take Back 2008</v>
      </c>
      <c r="E2675" s="35" t="s">
        <v>6267</v>
      </c>
    </row>
    <row r="2676" spans="1:5">
      <c r="A2676" s="58" t="s">
        <v>11549</v>
      </c>
      <c r="B2676" s="58" t="str">
        <f t="shared" si="87"/>
        <v>AP12348</v>
      </c>
      <c r="C2676" s="35" t="s">
        <v>11550</v>
      </c>
      <c r="D2676" s="35" t="str">
        <f t="shared" si="86"/>
        <v>12348 - Drive Michigan Safely 2007</v>
      </c>
      <c r="E2676" s="35" t="s">
        <v>6267</v>
      </c>
    </row>
    <row r="2677" spans="1:5">
      <c r="A2677" s="58" t="s">
        <v>11551</v>
      </c>
      <c r="B2677" s="58" t="str">
        <f t="shared" si="87"/>
        <v>AP12349</v>
      </c>
      <c r="C2677" s="35" t="s">
        <v>11552</v>
      </c>
      <c r="D2677" s="35" t="str">
        <f t="shared" si="86"/>
        <v>12349 - JAG 2007</v>
      </c>
      <c r="E2677" s="35" t="s">
        <v>6267</v>
      </c>
    </row>
    <row r="2678" spans="1:5">
      <c r="A2678" s="58" t="s">
        <v>11553</v>
      </c>
      <c r="B2678" s="58" t="str">
        <f t="shared" si="87"/>
        <v>AP12350</v>
      </c>
      <c r="C2678" s="35" t="s">
        <v>11554</v>
      </c>
      <c r="D2678" s="35" t="str">
        <f t="shared" si="86"/>
        <v>12350 - Job# 84966</v>
      </c>
      <c r="E2678" s="35" t="s">
        <v>6267</v>
      </c>
    </row>
    <row r="2679" spans="1:5">
      <c r="A2679" s="58" t="s">
        <v>11555</v>
      </c>
      <c r="B2679" s="58" t="str">
        <f t="shared" si="87"/>
        <v>AP12351</v>
      </c>
      <c r="C2679" s="35" t="s">
        <v>11556</v>
      </c>
      <c r="D2679" s="35" t="str">
        <f t="shared" si="86"/>
        <v>12351 - 2007 Park Improvements</v>
      </c>
      <c r="E2679" s="35" t="s">
        <v>6267</v>
      </c>
    </row>
    <row r="2680" spans="1:5">
      <c r="A2680" s="58" t="s">
        <v>11557</v>
      </c>
      <c r="B2680" s="58" t="str">
        <f t="shared" si="87"/>
        <v>AP12352</v>
      </c>
      <c r="C2680" s="35" t="s">
        <v>11558</v>
      </c>
      <c r="D2680" s="35" t="str">
        <f t="shared" si="86"/>
        <v>12352 - Fatherhood Initiative</v>
      </c>
      <c r="E2680" s="35" t="s">
        <v>6267</v>
      </c>
    </row>
    <row r="2681" spans="1:5">
      <c r="A2681" s="58" t="s">
        <v>11559</v>
      </c>
      <c r="B2681" s="58" t="str">
        <f t="shared" si="87"/>
        <v>AP12353</v>
      </c>
      <c r="C2681" s="35" t="s">
        <v>11560</v>
      </c>
      <c r="D2681" s="35" t="str">
        <f t="shared" si="86"/>
        <v>12353 - 2007 Paul Coverdell forensic Science Improvement Program</v>
      </c>
      <c r="E2681" s="35" t="s">
        <v>6267</v>
      </c>
    </row>
    <row r="2682" spans="1:5">
      <c r="A2682" s="58" t="s">
        <v>11561</v>
      </c>
      <c r="B2682" s="58" t="str">
        <f t="shared" si="87"/>
        <v>AP12354</v>
      </c>
      <c r="C2682" s="35" t="s">
        <v>11562</v>
      </c>
      <c r="D2682" s="35" t="str">
        <f t="shared" si="86"/>
        <v>12354 - Job #87959</v>
      </c>
      <c r="E2682" s="35" t="s">
        <v>6267</v>
      </c>
    </row>
    <row r="2683" spans="1:5">
      <c r="A2683" s="58" t="s">
        <v>11563</v>
      </c>
      <c r="B2683" s="58" t="str">
        <f t="shared" si="87"/>
        <v>AP12355</v>
      </c>
      <c r="C2683" s="35" t="s">
        <v>11564</v>
      </c>
      <c r="D2683" s="35" t="str">
        <f t="shared" si="86"/>
        <v>12355 - CSBGT _ Tax Preparation Assistance</v>
      </c>
      <c r="E2683" s="35" t="s">
        <v>6267</v>
      </c>
    </row>
    <row r="2684" spans="1:5">
      <c r="A2684" s="58" t="s">
        <v>11565</v>
      </c>
      <c r="B2684" s="58" t="str">
        <f t="shared" si="87"/>
        <v>AP12356</v>
      </c>
      <c r="C2684" s="35" t="s">
        <v>10807</v>
      </c>
      <c r="D2684" s="35" t="str">
        <f t="shared" si="86"/>
        <v>12356 - MPSC</v>
      </c>
      <c r="E2684" s="35" t="s">
        <v>6267</v>
      </c>
    </row>
    <row r="2685" spans="1:5">
      <c r="A2685" s="58" t="s">
        <v>11566</v>
      </c>
      <c r="B2685" s="58" t="str">
        <f t="shared" si="87"/>
        <v>AP12357</v>
      </c>
      <c r="C2685" s="35" t="s">
        <v>11567</v>
      </c>
      <c r="D2685" s="35" t="str">
        <f t="shared" si="86"/>
        <v>12357 - Single Point of Entry (SPE) 06_07</v>
      </c>
      <c r="E2685" s="35" t="s">
        <v>6267</v>
      </c>
    </row>
    <row r="2686" spans="1:5">
      <c r="A2686" s="58" t="s">
        <v>11568</v>
      </c>
      <c r="B2686" s="58" t="str">
        <f t="shared" si="87"/>
        <v>AP12358</v>
      </c>
      <c r="C2686" s="35" t="s">
        <v>11569</v>
      </c>
      <c r="D2686" s="35" t="str">
        <f t="shared" si="86"/>
        <v>12358 - Single Point of Entry (SPE) 07_08</v>
      </c>
      <c r="E2686" s="35" t="s">
        <v>6267</v>
      </c>
    </row>
    <row r="2687" spans="1:5">
      <c r="A2687" s="58" t="s">
        <v>11570</v>
      </c>
      <c r="B2687" s="58" t="str">
        <f t="shared" si="87"/>
        <v>AP12359</v>
      </c>
      <c r="C2687" s="35" t="s">
        <v>11571</v>
      </c>
      <c r="D2687" s="35" t="str">
        <f t="shared" si="86"/>
        <v>12359 - Promoting Responsible Fatherhood</v>
      </c>
      <c r="E2687" s="35" t="s">
        <v>6267</v>
      </c>
    </row>
    <row r="2688" spans="1:5">
      <c r="A2688" s="58" t="s">
        <v>11572</v>
      </c>
      <c r="B2688" s="58" t="str">
        <f t="shared" si="87"/>
        <v>AP12360</v>
      </c>
      <c r="C2688" s="35" t="s">
        <v>11573</v>
      </c>
      <c r="D2688" s="35" t="str">
        <f t="shared" si="86"/>
        <v>12360 - WIA Disability Program Navigator Initiative</v>
      </c>
      <c r="E2688" s="35" t="s">
        <v>6267</v>
      </c>
    </row>
    <row r="2689" spans="1:5">
      <c r="A2689" s="58" t="s">
        <v>11574</v>
      </c>
      <c r="B2689" s="58" t="str">
        <f t="shared" si="87"/>
        <v>AP12362</v>
      </c>
      <c r="C2689" s="35" t="s">
        <v>11575</v>
      </c>
      <c r="D2689" s="35" t="str">
        <f t="shared" si="86"/>
        <v>12362 - Community Policing , Education and Outreach Program</v>
      </c>
      <c r="E2689" s="35" t="s">
        <v>6267</v>
      </c>
    </row>
    <row r="2690" spans="1:5">
      <c r="A2690" s="58" t="s">
        <v>11576</v>
      </c>
      <c r="B2690" s="58" t="str">
        <f t="shared" si="87"/>
        <v>AP12363</v>
      </c>
      <c r="C2690" s="35" t="s">
        <v>11577</v>
      </c>
      <c r="D2690" s="35" t="str">
        <f t="shared" si="86"/>
        <v>12363 - Youth Citizens Academy 2007_2008</v>
      </c>
      <c r="E2690" s="35" t="s">
        <v>6267</v>
      </c>
    </row>
    <row r="2691" spans="1:5">
      <c r="A2691" s="58" t="s">
        <v>11578</v>
      </c>
      <c r="B2691" s="58" t="str">
        <f t="shared" si="87"/>
        <v>AP12364</v>
      </c>
      <c r="C2691" s="35" t="s">
        <v>11579</v>
      </c>
      <c r="D2691" s="35" t="str">
        <f t="shared" si="86"/>
        <v>12364 - Detroit Comprehensive Traffic Safety 2007_2008</v>
      </c>
      <c r="E2691" s="35" t="s">
        <v>6267</v>
      </c>
    </row>
    <row r="2692" spans="1:5">
      <c r="A2692" s="58" t="s">
        <v>11580</v>
      </c>
      <c r="B2692" s="58" t="str">
        <f t="shared" si="87"/>
        <v>AP12365</v>
      </c>
      <c r="C2692" s="35" t="s">
        <v>11581</v>
      </c>
      <c r="D2692" s="35" t="str">
        <f t="shared" ref="D2692:D2755" si="88">A2692&amp;" - "&amp;C2692</f>
        <v>12365 - MCOLES_ENOTA 2007_2008</v>
      </c>
      <c r="E2692" s="35" t="s">
        <v>6267</v>
      </c>
    </row>
    <row r="2693" spans="1:5">
      <c r="A2693" s="568" t="s">
        <v>11582</v>
      </c>
      <c r="B2693" s="58" t="str">
        <f t="shared" si="87"/>
        <v>AP12366</v>
      </c>
      <c r="C2693" s="35" t="s">
        <v>11583</v>
      </c>
      <c r="D2693" s="35" t="str">
        <f t="shared" si="88"/>
        <v>12366 - DPW Job #88495 - Resurf, etc @Schaefer, Schoolcraft</v>
      </c>
      <c r="E2693" s="35" t="s">
        <v>6267</v>
      </c>
    </row>
    <row r="2694" spans="1:5">
      <c r="A2694" s="568" t="s">
        <v>11584</v>
      </c>
      <c r="B2694" s="58" t="str">
        <f t="shared" si="87"/>
        <v>AP12367</v>
      </c>
      <c r="C2694" s="35" t="s">
        <v>11585</v>
      </c>
      <c r="D2694" s="35" t="str">
        <f t="shared" si="88"/>
        <v>12367 - DPW Job # 88494 - Resurf. etc @ Fullerton, Lodge, et</v>
      </c>
      <c r="E2694" s="35" t="s">
        <v>6267</v>
      </c>
    </row>
    <row r="2695" spans="1:5">
      <c r="A2695" s="568" t="s">
        <v>11586</v>
      </c>
      <c r="B2695" s="58" t="str">
        <f t="shared" si="87"/>
        <v>AP12368</v>
      </c>
      <c r="C2695" s="35" t="s">
        <v>11587</v>
      </c>
      <c r="D2695" s="35" t="str">
        <f t="shared" si="88"/>
        <v>12368 - HRD DTC Loan Repayment</v>
      </c>
      <c r="E2695" s="35" t="s">
        <v>6267</v>
      </c>
    </row>
    <row r="2696" spans="1:5">
      <c r="A2696" s="568" t="s">
        <v>11588</v>
      </c>
      <c r="B2696" s="58" t="str">
        <f t="shared" si="87"/>
        <v>AP12370</v>
      </c>
      <c r="C2696" s="35" t="s">
        <v>11589</v>
      </c>
      <c r="D2696" s="35" t="str">
        <f t="shared" si="88"/>
        <v>12370 - Non Dept Internal Service Fund Vehicle Debt Service</v>
      </c>
      <c r="E2696" s="35" t="s">
        <v>6267</v>
      </c>
    </row>
    <row r="2697" spans="1:5">
      <c r="A2697" s="58" t="s">
        <v>11590</v>
      </c>
      <c r="B2697" s="58" t="str">
        <f t="shared" si="87"/>
        <v>AP12372</v>
      </c>
      <c r="C2697" s="35" t="s">
        <v>11591</v>
      </c>
      <c r="D2697" s="35" t="str">
        <f t="shared" si="88"/>
        <v>12372 - 2007-08 Minigrants Program Administration</v>
      </c>
      <c r="E2697" s="35" t="s">
        <v>6267</v>
      </c>
    </row>
    <row r="2698" spans="1:5">
      <c r="A2698" s="58" t="s">
        <v>11592</v>
      </c>
      <c r="B2698" s="58" t="str">
        <f t="shared" si="87"/>
        <v>AP12380</v>
      </c>
      <c r="C2698" s="35" t="s">
        <v>11593</v>
      </c>
      <c r="D2698" s="35" t="str">
        <f t="shared" si="88"/>
        <v>12380 - Demolition</v>
      </c>
      <c r="E2698" s="35" t="s">
        <v>6267</v>
      </c>
    </row>
    <row r="2699" spans="1:5">
      <c r="A2699" s="58" t="s">
        <v>11594</v>
      </c>
      <c r="B2699" s="58" t="str">
        <f t="shared" si="87"/>
        <v>AP12382</v>
      </c>
      <c r="C2699" s="35" t="s">
        <v>11595</v>
      </c>
      <c r="D2699" s="35" t="str">
        <f t="shared" si="88"/>
        <v>12382 - Detroit Comprehensive Traffic Safety Project 2006</v>
      </c>
      <c r="E2699" s="35" t="s">
        <v>6267</v>
      </c>
    </row>
    <row r="2700" spans="1:5">
      <c r="A2700" s="58" t="s">
        <v>11596</v>
      </c>
      <c r="B2700" s="58" t="str">
        <f t="shared" si="87"/>
        <v>AP12383</v>
      </c>
      <c r="C2700" s="35" t="s">
        <v>11597</v>
      </c>
      <c r="D2700" s="35" t="str">
        <f t="shared" si="88"/>
        <v>12383 - Youth Citizens Academy 2006</v>
      </c>
      <c r="E2700" s="35" t="s">
        <v>6267</v>
      </c>
    </row>
    <row r="2701" spans="1:5">
      <c r="A2701" s="58" t="s">
        <v>11598</v>
      </c>
      <c r="B2701" s="58" t="str">
        <f t="shared" si="87"/>
        <v>AP12384</v>
      </c>
      <c r="C2701" s="35" t="s">
        <v>11599</v>
      </c>
      <c r="D2701" s="35" t="str">
        <f t="shared" si="88"/>
        <v>12384 - WIA Rapid Response Dislocated Worker Scholarship</v>
      </c>
      <c r="E2701" s="35" t="s">
        <v>6267</v>
      </c>
    </row>
    <row r="2702" spans="1:5">
      <c r="A2702" s="58" t="s">
        <v>11600</v>
      </c>
      <c r="B2702" s="58" t="str">
        <f t="shared" si="87"/>
        <v>AP12387</v>
      </c>
      <c r="C2702" s="35" t="s">
        <v>11601</v>
      </c>
      <c r="D2702" s="35" t="str">
        <f t="shared" si="88"/>
        <v>12387 - Eastern Market Capital</v>
      </c>
      <c r="E2702" s="35" t="s">
        <v>6267</v>
      </c>
    </row>
    <row r="2703" spans="1:5">
      <c r="A2703" s="58" t="s">
        <v>11602</v>
      </c>
      <c r="B2703" s="58" t="str">
        <f t="shared" si="87"/>
        <v>AP12388</v>
      </c>
      <c r="C2703" s="35" t="s">
        <v>11603</v>
      </c>
      <c r="D2703" s="35" t="str">
        <f t="shared" si="88"/>
        <v>12388 - FY 07 DHS</v>
      </c>
      <c r="E2703" s="35" t="s">
        <v>6267</v>
      </c>
    </row>
    <row r="2704" spans="1:5">
      <c r="A2704" s="58" t="s">
        <v>11604</v>
      </c>
      <c r="B2704" s="58" t="str">
        <f t="shared" si="87"/>
        <v>AP12389</v>
      </c>
      <c r="C2704" s="35" t="s">
        <v>11605</v>
      </c>
      <c r="D2704" s="35" t="str">
        <f t="shared" si="88"/>
        <v>12389 - FY 07 Goodwill Pilot</v>
      </c>
      <c r="E2704" s="35" t="s">
        <v>6267</v>
      </c>
    </row>
    <row r="2705" spans="1:5">
      <c r="A2705" s="58" t="s">
        <v>11606</v>
      </c>
      <c r="B2705" s="58" t="str">
        <f t="shared" si="87"/>
        <v>AP12390</v>
      </c>
      <c r="C2705" s="35" t="s">
        <v>11607</v>
      </c>
      <c r="D2705" s="35" t="str">
        <f t="shared" si="88"/>
        <v>12390 - WIA _ Statewide Goodwill</v>
      </c>
      <c r="E2705" s="35" t="s">
        <v>6267</v>
      </c>
    </row>
    <row r="2706" spans="1:5">
      <c r="A2706" s="568" t="s">
        <v>11608</v>
      </c>
      <c r="B2706" s="58" t="str">
        <f t="shared" si="87"/>
        <v>AP12396</v>
      </c>
      <c r="C2706" s="35" t="s">
        <v>11609</v>
      </c>
      <c r="D2706" s="35" t="str">
        <f t="shared" si="88"/>
        <v>12396 - DPW Solid Waste Management</v>
      </c>
      <c r="E2706" s="35" t="s">
        <v>6267</v>
      </c>
    </row>
    <row r="2707" spans="1:5">
      <c r="A2707" s="568" t="s">
        <v>11610</v>
      </c>
      <c r="B2707" s="58" t="str">
        <f t="shared" si="87"/>
        <v>AP12397</v>
      </c>
      <c r="C2707" s="35" t="s">
        <v>11611</v>
      </c>
      <c r="D2707" s="35" t="str">
        <f t="shared" si="88"/>
        <v>12397 - DPW Refuse Collections</v>
      </c>
      <c r="E2707" s="35" t="s">
        <v>6267</v>
      </c>
    </row>
    <row r="2708" spans="1:5">
      <c r="A2708" s="568" t="s">
        <v>11612</v>
      </c>
      <c r="B2708" s="58" t="str">
        <f t="shared" si="87"/>
        <v>AP12398</v>
      </c>
      <c r="C2708" s="35" t="s">
        <v>11613</v>
      </c>
      <c r="D2708" s="35" t="str">
        <f t="shared" si="88"/>
        <v>12398 - DPW Refuse Disposal</v>
      </c>
      <c r="E2708" s="35" t="s">
        <v>6267</v>
      </c>
    </row>
    <row r="2709" spans="1:5">
      <c r="A2709" s="58" t="s">
        <v>11614</v>
      </c>
      <c r="B2709" s="58" t="str">
        <f t="shared" si="87"/>
        <v>AP12399</v>
      </c>
      <c r="C2709" s="35" t="s">
        <v>11615</v>
      </c>
      <c r="D2709" s="35" t="str">
        <f t="shared" si="88"/>
        <v>12399 - Youth Alcohol Reduction 2006</v>
      </c>
      <c r="E2709" s="35" t="s">
        <v>6267</v>
      </c>
    </row>
    <row r="2710" spans="1:5">
      <c r="A2710" s="58" t="s">
        <v>11616</v>
      </c>
      <c r="B2710" s="58" t="str">
        <f t="shared" si="87"/>
        <v>AP12400</v>
      </c>
      <c r="C2710" s="35" t="s">
        <v>11617</v>
      </c>
      <c r="D2710" s="35" t="str">
        <f t="shared" si="88"/>
        <v>12400 - Job # 87997</v>
      </c>
      <c r="E2710" s="35" t="s">
        <v>6267</v>
      </c>
    </row>
    <row r="2711" spans="1:5">
      <c r="A2711" s="58" t="s">
        <v>11618</v>
      </c>
      <c r="B2711" s="58" t="str">
        <f t="shared" si="87"/>
        <v>AP12403</v>
      </c>
      <c r="C2711" s="35" t="s">
        <v>11619</v>
      </c>
      <c r="D2711" s="35" t="str">
        <f t="shared" si="88"/>
        <v>12403 - At</v>
      </c>
      <c r="E2711" s="35" t="s">
        <v>6267</v>
      </c>
    </row>
    <row r="2712" spans="1:5">
      <c r="A2712" s="58" t="s">
        <v>11620</v>
      </c>
      <c r="B2712" s="58" t="str">
        <f t="shared" si="87"/>
        <v>AP12404</v>
      </c>
      <c r="C2712" s="35" t="s">
        <v>11621</v>
      </c>
      <c r="D2712" s="35" t="str">
        <f t="shared" si="88"/>
        <v>12404 - Eastern Market Revitalization</v>
      </c>
      <c r="E2712" s="35" t="s">
        <v>6267</v>
      </c>
    </row>
    <row r="2713" spans="1:5">
      <c r="A2713" s="58" t="s">
        <v>11622</v>
      </c>
      <c r="B2713" s="58" t="str">
        <f t="shared" si="87"/>
        <v>AP12405</v>
      </c>
      <c r="C2713" s="35" t="s">
        <v>11623</v>
      </c>
      <c r="D2713" s="35" t="str">
        <f t="shared" si="88"/>
        <v>12405 - Anti</v>
      </c>
      <c r="E2713" s="35" t="s">
        <v>6267</v>
      </c>
    </row>
    <row r="2714" spans="1:5">
      <c r="A2714" s="58" t="s">
        <v>11624</v>
      </c>
      <c r="B2714" s="58" t="str">
        <f t="shared" si="87"/>
        <v>AP12406</v>
      </c>
      <c r="C2714" s="35" t="s">
        <v>10403</v>
      </c>
      <c r="D2714" s="35" t="str">
        <f t="shared" si="88"/>
        <v>12406 - Eastern Market</v>
      </c>
      <c r="E2714" s="35" t="s">
        <v>6267</v>
      </c>
    </row>
    <row r="2715" spans="1:5">
      <c r="A2715" s="58" t="s">
        <v>11625</v>
      </c>
      <c r="B2715" s="58" t="str">
        <f t="shared" si="87"/>
        <v>AP12407</v>
      </c>
      <c r="C2715" s="35" t="s">
        <v>11626</v>
      </c>
      <c r="D2715" s="35" t="str">
        <f t="shared" si="88"/>
        <v>12407 - FY 07 WIA Statewide Performance Incentive</v>
      </c>
      <c r="E2715" s="35" t="s">
        <v>6267</v>
      </c>
    </row>
    <row r="2716" spans="1:5">
      <c r="A2716" s="58" t="s">
        <v>11627</v>
      </c>
      <c r="B2716" s="58" t="str">
        <f t="shared" si="87"/>
        <v>AP12408</v>
      </c>
      <c r="C2716" s="35" t="s">
        <v>11628</v>
      </c>
      <c r="D2716" s="35" t="str">
        <f t="shared" si="88"/>
        <v>12408 - 2005 Justice Assistance Grant Program</v>
      </c>
      <c r="E2716" s="35" t="s">
        <v>6267</v>
      </c>
    </row>
    <row r="2717" spans="1:5">
      <c r="A2717" s="58" t="s">
        <v>11629</v>
      </c>
      <c r="B2717" s="58" t="str">
        <f t="shared" si="87"/>
        <v>AP12409</v>
      </c>
      <c r="C2717" s="35" t="s">
        <v>11630</v>
      </c>
      <c r="D2717" s="35" t="str">
        <f t="shared" si="88"/>
        <v>12409 - 2006 Justice Assistance Grant Program</v>
      </c>
      <c r="E2717" s="35" t="s">
        <v>6267</v>
      </c>
    </row>
    <row r="2718" spans="1:5">
      <c r="A2718" s="58" t="s">
        <v>11631</v>
      </c>
      <c r="B2718" s="58" t="str">
        <f t="shared" si="87"/>
        <v>AP12410</v>
      </c>
      <c r="C2718" s="35" t="s">
        <v>11632</v>
      </c>
      <c r="D2718" s="35" t="str">
        <f t="shared" si="88"/>
        <v>12410 - Abudant Care Training Services (ACTS)</v>
      </c>
      <c r="E2718" s="35" t="s">
        <v>6267</v>
      </c>
    </row>
    <row r="2719" spans="1:5">
      <c r="A2719" s="58" t="s">
        <v>11633</v>
      </c>
      <c r="B2719" s="58" t="str">
        <f t="shared" si="87"/>
        <v>AP12411</v>
      </c>
      <c r="C2719" s="35" t="s">
        <v>11634</v>
      </c>
      <c r="D2719" s="35" t="str">
        <f t="shared" si="88"/>
        <v>12411 - Architectural Salvage Warehouse of Detroit</v>
      </c>
      <c r="E2719" s="35" t="s">
        <v>6267</v>
      </c>
    </row>
    <row r="2720" spans="1:5">
      <c r="A2720" s="58" t="s">
        <v>11635</v>
      </c>
      <c r="B2720" s="58" t="str">
        <f t="shared" si="87"/>
        <v>AP12412</v>
      </c>
      <c r="C2720" s="35" t="s">
        <v>11636</v>
      </c>
      <c r="D2720" s="35" t="str">
        <f t="shared" si="88"/>
        <v>12412 - At the Lighthouse Corporation</v>
      </c>
      <c r="E2720" s="35" t="s">
        <v>6267</v>
      </c>
    </row>
    <row r="2721" spans="1:5">
      <c r="A2721" s="58" t="s">
        <v>11637</v>
      </c>
      <c r="B2721" s="58" t="str">
        <f t="shared" si="87"/>
        <v>AP12413</v>
      </c>
      <c r="C2721" s="35" t="s">
        <v>11638</v>
      </c>
      <c r="D2721" s="35" t="str">
        <f t="shared" si="88"/>
        <v>12413 - Black Leadership Commission on AIDS of Detroit</v>
      </c>
      <c r="E2721" s="35" t="s">
        <v>6267</v>
      </c>
    </row>
    <row r="2722" spans="1:5">
      <c r="A2722" s="58" t="s">
        <v>11639</v>
      </c>
      <c r="B2722" s="58" t="str">
        <f t="shared" si="87"/>
        <v>AP12414</v>
      </c>
      <c r="C2722" s="35" t="s">
        <v>11640</v>
      </c>
      <c r="D2722" s="35" t="str">
        <f t="shared" si="88"/>
        <v>12414 - Central Detroit Christian CDC</v>
      </c>
      <c r="E2722" s="35" t="s">
        <v>6267</v>
      </c>
    </row>
    <row r="2723" spans="1:5">
      <c r="A2723" s="58" t="s">
        <v>11641</v>
      </c>
      <c r="B2723" s="58" t="str">
        <f t="shared" si="87"/>
        <v>AP12415</v>
      </c>
      <c r="C2723" s="35" t="s">
        <v>11642</v>
      </c>
      <c r="D2723" s="35" t="str">
        <f t="shared" si="88"/>
        <v>12415 - Lead Hazard Demo II Grant</v>
      </c>
      <c r="E2723" s="35" t="s">
        <v>6267</v>
      </c>
    </row>
    <row r="2724" spans="1:5">
      <c r="A2724" s="58" t="s">
        <v>11643</v>
      </c>
      <c r="B2724" s="58" t="str">
        <f t="shared" si="87"/>
        <v>AP12416</v>
      </c>
      <c r="C2724" s="35" t="s">
        <v>11644</v>
      </c>
      <c r="D2724" s="35" t="str">
        <f t="shared" si="88"/>
        <v>12416 - Considine Little Rock Baptist Family Life Center</v>
      </c>
      <c r="E2724" s="35" t="s">
        <v>6267</v>
      </c>
    </row>
    <row r="2725" spans="1:5">
      <c r="A2725" s="58" t="s">
        <v>11645</v>
      </c>
      <c r="B2725" s="58" t="str">
        <f t="shared" si="87"/>
        <v>AP12417</v>
      </c>
      <c r="C2725" s="35" t="s">
        <v>11646</v>
      </c>
      <c r="D2725" s="35" t="str">
        <f t="shared" si="88"/>
        <v>12417 - Detroit East, Inc</v>
      </c>
      <c r="E2725" s="35" t="s">
        <v>6267</v>
      </c>
    </row>
    <row r="2726" spans="1:5">
      <c r="A2726" s="58" t="s">
        <v>11647</v>
      </c>
      <c r="B2726" s="58" t="str">
        <f t="shared" si="87"/>
        <v>AP12418</v>
      </c>
      <c r="C2726" s="35" t="s">
        <v>11648</v>
      </c>
      <c r="D2726" s="35" t="str">
        <f t="shared" si="88"/>
        <v>12418 - Detroit Housing Group, Inc</v>
      </c>
      <c r="E2726" s="35" t="s">
        <v>6267</v>
      </c>
    </row>
    <row r="2727" spans="1:5">
      <c r="A2727" s="58" t="s">
        <v>11649</v>
      </c>
      <c r="B2727" s="58" t="str">
        <f t="shared" si="87"/>
        <v>AP12419</v>
      </c>
      <c r="C2727" s="35" t="s">
        <v>11650</v>
      </c>
      <c r="D2727" s="35" t="str">
        <f t="shared" si="88"/>
        <v>12419 - Detroit Midtown Micro</v>
      </c>
      <c r="E2727" s="35" t="s">
        <v>6267</v>
      </c>
    </row>
    <row r="2728" spans="1:5">
      <c r="A2728" s="568" t="s">
        <v>11651</v>
      </c>
      <c r="B2728" s="58" t="str">
        <f t="shared" si="87"/>
        <v>AP12420</v>
      </c>
      <c r="C2728" s="35" t="s">
        <v>11652</v>
      </c>
      <c r="D2728" s="35" t="str">
        <f t="shared" si="88"/>
        <v>12420 - HRD Joy-Southfield CDC</v>
      </c>
      <c r="E2728" s="35" t="s">
        <v>6267</v>
      </c>
    </row>
    <row r="2729" spans="1:5">
      <c r="A2729" s="568" t="s">
        <v>11653</v>
      </c>
      <c r="B2729" s="58" t="str">
        <f t="shared" si="87"/>
        <v>AP12421</v>
      </c>
      <c r="C2729" s="35" t="s">
        <v>11654</v>
      </c>
      <c r="D2729" s="35" t="str">
        <f t="shared" si="88"/>
        <v>12421 - HRD Kendall CDC</v>
      </c>
      <c r="E2729" s="35" t="s">
        <v>6267</v>
      </c>
    </row>
    <row r="2730" spans="1:5">
      <c r="A2730" s="58" t="s">
        <v>11655</v>
      </c>
      <c r="B2730" s="58" t="str">
        <f t="shared" si="87"/>
        <v>AP12422</v>
      </c>
      <c r="C2730" s="35" t="s">
        <v>6015</v>
      </c>
      <c r="D2730" s="35" t="str">
        <f t="shared" si="88"/>
        <v>12422 - General Grants</v>
      </c>
      <c r="E2730" s="35" t="s">
        <v>6267</v>
      </c>
    </row>
    <row r="2731" spans="1:5">
      <c r="A2731" s="58" t="s">
        <v>11656</v>
      </c>
      <c r="B2731" s="58" t="str">
        <f t="shared" si="87"/>
        <v>AP12424</v>
      </c>
      <c r="C2731" s="35" t="s">
        <v>11657</v>
      </c>
      <c r="D2731" s="35" t="str">
        <f t="shared" si="88"/>
        <v>12424 - New Creations Community Outreach, Inc.</v>
      </c>
      <c r="E2731" s="35" t="s">
        <v>6267</v>
      </c>
    </row>
    <row r="2732" spans="1:5">
      <c r="A2732" s="568" t="s">
        <v>11658</v>
      </c>
      <c r="B2732" s="58" t="str">
        <f t="shared" si="87"/>
        <v>AP12425</v>
      </c>
      <c r="C2732" s="35" t="s">
        <v>11659</v>
      </c>
      <c r="D2732" s="35" t="str">
        <f t="shared" si="88"/>
        <v>12425 - DPW Job 89422-Resurfacing Lafayette, Cadillac, French</v>
      </c>
      <c r="E2732" s="35" t="s">
        <v>6267</v>
      </c>
    </row>
    <row r="2733" spans="1:5">
      <c r="A2733" s="568" t="s">
        <v>11660</v>
      </c>
      <c r="B2733" s="58" t="str">
        <f t="shared" si="87"/>
        <v>AP12426</v>
      </c>
      <c r="C2733" s="35" t="s">
        <v>11661</v>
      </c>
      <c r="D2733" s="35" t="str">
        <f t="shared" si="88"/>
        <v>12426 - HRD St. John Community Center</v>
      </c>
      <c r="E2733" s="35" t="s">
        <v>6267</v>
      </c>
    </row>
    <row r="2734" spans="1:5">
      <c r="A2734" s="58" t="s">
        <v>11662</v>
      </c>
      <c r="B2734" s="58" t="str">
        <f t="shared" si="87"/>
        <v>AP12427</v>
      </c>
      <c r="C2734" s="35" t="s">
        <v>11663</v>
      </c>
      <c r="D2734" s="35" t="str">
        <f t="shared" si="88"/>
        <v>12427 - Wisdom Institute</v>
      </c>
      <c r="E2734" s="35" t="s">
        <v>6267</v>
      </c>
    </row>
    <row r="2735" spans="1:5">
      <c r="A2735" s="58" t="s">
        <v>11664</v>
      </c>
      <c r="B2735" s="58" t="str">
        <f t="shared" si="87"/>
        <v>AP12428</v>
      </c>
      <c r="C2735" s="35" t="s">
        <v>11665</v>
      </c>
      <c r="D2735" s="35" t="str">
        <f t="shared" si="88"/>
        <v>12428 - African Dance</v>
      </c>
      <c r="E2735" s="35" t="s">
        <v>6267</v>
      </c>
    </row>
    <row r="2736" spans="1:5">
      <c r="A2736" s="58" t="s">
        <v>11666</v>
      </c>
      <c r="B2736" s="58" t="str">
        <f t="shared" si="87"/>
        <v>AP12429</v>
      </c>
      <c r="C2736" s="35" t="s">
        <v>11667</v>
      </c>
      <c r="D2736" s="35" t="str">
        <f t="shared" si="88"/>
        <v>12429 - Arc Detroit</v>
      </c>
      <c r="E2736" s="35" t="s">
        <v>6267</v>
      </c>
    </row>
    <row r="2737" spans="1:5">
      <c r="A2737" s="58" t="s">
        <v>11668</v>
      </c>
      <c r="B2737" s="58" t="str">
        <f t="shared" si="87"/>
        <v>AP12431</v>
      </c>
      <c r="C2737" s="35" t="s">
        <v>11669</v>
      </c>
      <c r="D2737" s="35" t="str">
        <f t="shared" si="88"/>
        <v>12431 - MLK</v>
      </c>
      <c r="E2737" s="35" t="s">
        <v>6267</v>
      </c>
    </row>
    <row r="2738" spans="1:5">
      <c r="A2738" s="568" t="s">
        <v>11670</v>
      </c>
      <c r="B2738" s="58" t="str">
        <f t="shared" si="87"/>
        <v>AP12432</v>
      </c>
      <c r="C2738" s="35" t="s">
        <v>11671</v>
      </c>
      <c r="D2738" s="35" t="str">
        <f t="shared" si="88"/>
        <v>12432 - Samaritan Center</v>
      </c>
      <c r="E2738" s="35" t="s">
        <v>6267</v>
      </c>
    </row>
    <row r="2739" spans="1:5">
      <c r="A2739" s="58" t="s">
        <v>11672</v>
      </c>
      <c r="B2739" s="58" t="str">
        <f t="shared" ref="B2739:B2802" si="89">"AP"&amp;A2739</f>
        <v>AP12433</v>
      </c>
      <c r="C2739" s="35" t="s">
        <v>11673</v>
      </c>
      <c r="D2739" s="35" t="str">
        <f t="shared" si="88"/>
        <v>12433 - St. Mary's Block Club</v>
      </c>
      <c r="E2739" s="35" t="s">
        <v>6267</v>
      </c>
    </row>
    <row r="2740" spans="1:5">
      <c r="A2740" s="58" t="s">
        <v>11674</v>
      </c>
      <c r="B2740" s="58" t="str">
        <f t="shared" si="89"/>
        <v>AP12434</v>
      </c>
      <c r="C2740" s="35" t="s">
        <v>11675</v>
      </c>
      <c r="D2740" s="35" t="str">
        <f t="shared" si="88"/>
        <v>12434 - City Council Youth Employment</v>
      </c>
      <c r="E2740" s="35" t="s">
        <v>6267</v>
      </c>
    </row>
    <row r="2741" spans="1:5">
      <c r="A2741" s="58" t="s">
        <v>11676</v>
      </c>
      <c r="B2741" s="58" t="str">
        <f t="shared" si="89"/>
        <v>AP12435</v>
      </c>
      <c r="C2741" s="35" t="s">
        <v>11677</v>
      </c>
      <c r="D2741" s="35" t="str">
        <f t="shared" si="88"/>
        <v>12435 - Cornerstone Faith Services: Trades Training</v>
      </c>
      <c r="E2741" s="35" t="s">
        <v>6267</v>
      </c>
    </row>
    <row r="2742" spans="1:5">
      <c r="A2742" s="58" t="s">
        <v>11678</v>
      </c>
      <c r="B2742" s="58" t="str">
        <f t="shared" si="89"/>
        <v>AP12436</v>
      </c>
      <c r="C2742" s="35" t="s">
        <v>11679</v>
      </c>
      <c r="D2742" s="35" t="str">
        <f t="shared" si="88"/>
        <v>12436 - Job # 89898</v>
      </c>
      <c r="E2742" s="35" t="s">
        <v>6267</v>
      </c>
    </row>
    <row r="2743" spans="1:5">
      <c r="A2743" s="58" t="s">
        <v>11680</v>
      </c>
      <c r="B2743" s="58" t="str">
        <f t="shared" si="89"/>
        <v>AP12437</v>
      </c>
      <c r="C2743" s="35" t="s">
        <v>11681</v>
      </c>
      <c r="D2743" s="35" t="str">
        <f t="shared" si="88"/>
        <v>12437 - Job # 83945</v>
      </c>
      <c r="E2743" s="35" t="s">
        <v>6267</v>
      </c>
    </row>
    <row r="2744" spans="1:5">
      <c r="A2744" s="58" t="s">
        <v>11682</v>
      </c>
      <c r="B2744" s="58" t="str">
        <f t="shared" si="89"/>
        <v>AP12438</v>
      </c>
      <c r="C2744" s="35" t="s">
        <v>11683</v>
      </c>
      <c r="D2744" s="35" t="str">
        <f t="shared" si="88"/>
        <v>12438 - Job # 89826</v>
      </c>
      <c r="E2744" s="35" t="s">
        <v>6267</v>
      </c>
    </row>
    <row r="2745" spans="1:5">
      <c r="A2745" s="58" t="s">
        <v>11684</v>
      </c>
      <c r="B2745" s="58" t="str">
        <f t="shared" si="89"/>
        <v>AP12439</v>
      </c>
      <c r="C2745" s="35" t="s">
        <v>11685</v>
      </c>
      <c r="D2745" s="35" t="str">
        <f t="shared" si="88"/>
        <v>12439 - Job # 86119</v>
      </c>
      <c r="E2745" s="35" t="s">
        <v>6267</v>
      </c>
    </row>
    <row r="2746" spans="1:5">
      <c r="A2746" s="58" t="s">
        <v>11686</v>
      </c>
      <c r="B2746" s="58" t="str">
        <f t="shared" si="89"/>
        <v>AP12440</v>
      </c>
      <c r="C2746" s="35" t="s">
        <v>11687</v>
      </c>
      <c r="D2746" s="35" t="str">
        <f t="shared" si="88"/>
        <v>12440 - Job # 86116</v>
      </c>
      <c r="E2746" s="35" t="s">
        <v>6267</v>
      </c>
    </row>
    <row r="2747" spans="1:5">
      <c r="A2747" s="58" t="s">
        <v>11688</v>
      </c>
      <c r="B2747" s="58" t="str">
        <f t="shared" si="89"/>
        <v>AP12441</v>
      </c>
      <c r="C2747" s="35" t="s">
        <v>11689</v>
      </c>
      <c r="D2747" s="35" t="str">
        <f t="shared" si="88"/>
        <v>12441 - Paul Coverdell Forensics Science Grant</v>
      </c>
      <c r="E2747" s="35" t="s">
        <v>6267</v>
      </c>
    </row>
    <row r="2748" spans="1:5">
      <c r="A2748" s="58" t="s">
        <v>11690</v>
      </c>
      <c r="B2748" s="58" t="str">
        <f t="shared" si="89"/>
        <v>AP12442</v>
      </c>
      <c r="C2748" s="35" t="s">
        <v>11691</v>
      </c>
      <c r="D2748" s="35" t="str">
        <f t="shared" si="88"/>
        <v>12442 - Demolition MSHDa Cities of Promise Blight Elimination Program Grant</v>
      </c>
      <c r="E2748" s="35" t="s">
        <v>6267</v>
      </c>
    </row>
    <row r="2749" spans="1:5">
      <c r="A2749" s="58" t="s">
        <v>11692</v>
      </c>
      <c r="B2749" s="58" t="str">
        <f t="shared" si="89"/>
        <v>AP12447</v>
      </c>
      <c r="C2749" s="35" t="s">
        <v>11693</v>
      </c>
      <c r="D2749" s="35" t="str">
        <f t="shared" si="88"/>
        <v>12447 - WIA Statewide M</v>
      </c>
      <c r="E2749" s="35" t="s">
        <v>6267</v>
      </c>
    </row>
    <row r="2750" spans="1:5">
      <c r="A2750" s="568" t="s">
        <v>11694</v>
      </c>
      <c r="B2750" s="58" t="str">
        <f t="shared" si="89"/>
        <v>AP12448</v>
      </c>
      <c r="C2750" s="35" t="s">
        <v>11695</v>
      </c>
      <c r="D2750" s="35" t="str">
        <f t="shared" si="88"/>
        <v>12448 - WAT Information Technology &amp; System Integration &amp; Organization</v>
      </c>
      <c r="E2750" s="35" t="s">
        <v>6267</v>
      </c>
    </row>
    <row r="2751" spans="1:5">
      <c r="A2751" s="568" t="s">
        <v>11696</v>
      </c>
      <c r="B2751" s="58" t="str">
        <f t="shared" si="89"/>
        <v>AP12449</v>
      </c>
      <c r="C2751" s="35" t="s">
        <v>11697</v>
      </c>
      <c r="D2751" s="35" t="str">
        <f t="shared" si="88"/>
        <v>12449 - SEW Information Technology &amp; System Integration &amp; rganization</v>
      </c>
      <c r="E2751" s="35" t="s">
        <v>6267</v>
      </c>
    </row>
    <row r="2752" spans="1:5">
      <c r="A2752" s="58" t="s">
        <v>11698</v>
      </c>
      <c r="B2752" s="58" t="str">
        <f t="shared" si="89"/>
        <v>AP12450</v>
      </c>
      <c r="C2752" s="35" t="s">
        <v>11699</v>
      </c>
      <c r="D2752" s="35" t="str">
        <f t="shared" si="88"/>
        <v>12450 - WIA Dislocated Worker No Worker Left Behind</v>
      </c>
      <c r="E2752" s="35" t="s">
        <v>6267</v>
      </c>
    </row>
    <row r="2753" spans="1:5">
      <c r="A2753" s="58" t="s">
        <v>11700</v>
      </c>
      <c r="B2753" s="58" t="str">
        <f t="shared" si="89"/>
        <v>AP12451</v>
      </c>
      <c r="C2753" s="35" t="s">
        <v>11701</v>
      </c>
      <c r="D2753" s="35" t="str">
        <f t="shared" si="88"/>
        <v>12451 - CSBG Administration_12451</v>
      </c>
      <c r="E2753" s="35" t="s">
        <v>6267</v>
      </c>
    </row>
    <row r="2754" spans="1:5">
      <c r="A2754" s="58" t="s">
        <v>11702</v>
      </c>
      <c r="B2754" s="58" t="str">
        <f t="shared" si="89"/>
        <v>AP12453</v>
      </c>
      <c r="C2754" s="35" t="s">
        <v>11703</v>
      </c>
      <c r="D2754" s="35" t="str">
        <f t="shared" si="88"/>
        <v>12453 - Disability Program Navigator Incentive Grant</v>
      </c>
      <c r="E2754" s="35" t="s">
        <v>6267</v>
      </c>
    </row>
    <row r="2755" spans="1:5">
      <c r="A2755" s="58" t="s">
        <v>11704</v>
      </c>
      <c r="B2755" s="58" t="str">
        <f t="shared" si="89"/>
        <v>AP12454</v>
      </c>
      <c r="C2755" s="35" t="s">
        <v>11705</v>
      </c>
      <c r="D2755" s="35" t="str">
        <f t="shared" si="88"/>
        <v>12454 - MPSC_MCAAA Winter Warmer_</v>
      </c>
      <c r="E2755" s="35" t="s">
        <v>6267</v>
      </c>
    </row>
    <row r="2756" spans="1:5">
      <c r="A2756" s="58" t="s">
        <v>11706</v>
      </c>
      <c r="B2756" s="58" t="str">
        <f t="shared" si="89"/>
        <v>AP12455</v>
      </c>
      <c r="C2756" s="35" t="s">
        <v>11707</v>
      </c>
      <c r="D2756" s="35" t="str">
        <f t="shared" ref="D2756:D2819" si="90">A2756&amp;" - "&amp;C2756</f>
        <v>12455 - TANF_12455</v>
      </c>
      <c r="E2756" s="35" t="s">
        <v>6267</v>
      </c>
    </row>
    <row r="2757" spans="1:5">
      <c r="A2757" s="58" t="s">
        <v>11708</v>
      </c>
      <c r="B2757" s="58" t="str">
        <f t="shared" si="89"/>
        <v>AP12456</v>
      </c>
      <c r="C2757" s="35" t="s">
        <v>11709</v>
      </c>
      <c r="D2757" s="35" t="str">
        <f t="shared" si="90"/>
        <v>12456 - MPSC_MCAAA WX ED_12456</v>
      </c>
      <c r="E2757" s="35" t="s">
        <v>6267</v>
      </c>
    </row>
    <row r="2758" spans="1:5">
      <c r="A2758" s="58" t="s">
        <v>11710</v>
      </c>
      <c r="B2758" s="58" t="str">
        <f t="shared" si="89"/>
        <v>AP12457</v>
      </c>
      <c r="C2758" s="35" t="s">
        <v>11711</v>
      </c>
      <c r="D2758" s="35" t="str">
        <f t="shared" si="90"/>
        <v>12457 - MPSC_MDHS_12457</v>
      </c>
      <c r="E2758" s="35" t="s">
        <v>6267</v>
      </c>
    </row>
    <row r="2759" spans="1:5">
      <c r="A2759" s="58" t="s">
        <v>11712</v>
      </c>
      <c r="B2759" s="58" t="str">
        <f t="shared" si="89"/>
        <v>AP12458</v>
      </c>
      <c r="C2759" s="35" t="s">
        <v>11713</v>
      </c>
      <c r="D2759" s="35" t="str">
        <f t="shared" si="90"/>
        <v>12458 - Weatherization DOE_12458</v>
      </c>
      <c r="E2759" s="35" t="s">
        <v>6267</v>
      </c>
    </row>
    <row r="2760" spans="1:5">
      <c r="A2760" s="58" t="s">
        <v>11714</v>
      </c>
      <c r="B2760" s="58" t="str">
        <f t="shared" si="89"/>
        <v>AP12459</v>
      </c>
      <c r="C2760" s="35" t="s">
        <v>11715</v>
      </c>
      <c r="D2760" s="35" t="str">
        <f t="shared" si="90"/>
        <v>12459 - Weatherization LIHEAP_12459</v>
      </c>
      <c r="E2760" s="35" t="s">
        <v>6267</v>
      </c>
    </row>
    <row r="2761" spans="1:5">
      <c r="A2761" s="58" t="s">
        <v>11716</v>
      </c>
      <c r="B2761" s="58" t="str">
        <f t="shared" si="89"/>
        <v>AP12460</v>
      </c>
      <c r="C2761" s="35" t="s">
        <v>11717</v>
      </c>
      <c r="D2761" s="35" t="str">
        <f t="shared" si="90"/>
        <v>12460 - Airport G.O. Bonds</v>
      </c>
      <c r="E2761" s="35" t="s">
        <v>6267</v>
      </c>
    </row>
    <row r="2762" spans="1:5">
      <c r="A2762" s="58" t="s">
        <v>11718</v>
      </c>
      <c r="B2762" s="58" t="str">
        <f t="shared" si="89"/>
        <v>AP12463</v>
      </c>
      <c r="C2762" s="35" t="s">
        <v>11719</v>
      </c>
      <c r="D2762" s="35" t="str">
        <f t="shared" si="90"/>
        <v>12463 - Package Meals_12463</v>
      </c>
      <c r="E2762" s="35" t="s">
        <v>6267</v>
      </c>
    </row>
    <row r="2763" spans="1:5">
      <c r="A2763" s="58" t="s">
        <v>11720</v>
      </c>
      <c r="B2763" s="58" t="str">
        <f t="shared" si="89"/>
        <v>AP12464</v>
      </c>
      <c r="C2763" s="35" t="s">
        <v>11721</v>
      </c>
      <c r="D2763" s="35" t="str">
        <f t="shared" si="90"/>
        <v>12464 - Head Start_12464</v>
      </c>
      <c r="E2763" s="35" t="s">
        <v>6267</v>
      </c>
    </row>
    <row r="2764" spans="1:5">
      <c r="A2764" s="58" t="s">
        <v>11722</v>
      </c>
      <c r="B2764" s="58" t="str">
        <f t="shared" si="89"/>
        <v>AP12466</v>
      </c>
      <c r="C2764" s="35" t="s">
        <v>11723</v>
      </c>
      <c r="D2764" s="35" t="str">
        <f t="shared" si="90"/>
        <v>12466 - Early Head Start_12466</v>
      </c>
      <c r="E2764" s="35" t="s">
        <v>6267</v>
      </c>
    </row>
    <row r="2765" spans="1:5">
      <c r="A2765" s="58" t="s">
        <v>11724</v>
      </c>
      <c r="B2765" s="58" t="str">
        <f t="shared" si="89"/>
        <v>AP12467</v>
      </c>
      <c r="C2765" s="35" t="s">
        <v>11725</v>
      </c>
      <c r="D2765" s="35" t="str">
        <f t="shared" si="90"/>
        <v>12467 - HS _ Training Technical Asst.</v>
      </c>
      <c r="E2765" s="35" t="s">
        <v>6267</v>
      </c>
    </row>
    <row r="2766" spans="1:5">
      <c r="A2766" s="58" t="s">
        <v>11726</v>
      </c>
      <c r="B2766" s="58" t="str">
        <f t="shared" si="89"/>
        <v>AP12468</v>
      </c>
      <c r="C2766" s="35" t="s">
        <v>11727</v>
      </c>
      <c r="D2766" s="35" t="str">
        <f t="shared" si="90"/>
        <v>12468 - Drug Treatment</v>
      </c>
      <c r="E2766" s="35" t="s">
        <v>6267</v>
      </c>
    </row>
    <row r="2767" spans="1:5">
      <c r="A2767" s="58" t="s">
        <v>11728</v>
      </c>
      <c r="B2767" s="58" t="str">
        <f t="shared" si="89"/>
        <v>AP12470</v>
      </c>
      <c r="C2767" s="35" t="s">
        <v>10594</v>
      </c>
      <c r="D2767" s="35" t="str">
        <f t="shared" si="90"/>
        <v>12470 - MCAAA</v>
      </c>
      <c r="E2767" s="35" t="s">
        <v>6267</v>
      </c>
    </row>
    <row r="2768" spans="1:5">
      <c r="A2768" s="58" t="s">
        <v>11729</v>
      </c>
      <c r="B2768" s="58" t="str">
        <f t="shared" si="89"/>
        <v>AP12474</v>
      </c>
      <c r="C2768" s="35" t="s">
        <v>11730</v>
      </c>
      <c r="D2768" s="35" t="str">
        <f t="shared" si="90"/>
        <v>12474 - CSBG</v>
      </c>
      <c r="E2768" s="35" t="s">
        <v>6267</v>
      </c>
    </row>
    <row r="2769" spans="1:5">
      <c r="A2769" s="58" t="s">
        <v>11731</v>
      </c>
      <c r="B2769" s="58" t="str">
        <f t="shared" si="89"/>
        <v>AP12475</v>
      </c>
      <c r="C2769" s="35" t="s">
        <v>11732</v>
      </c>
      <c r="D2769" s="35" t="str">
        <f t="shared" si="90"/>
        <v>12475 - MPSC WX</v>
      </c>
      <c r="E2769" s="35" t="s">
        <v>6267</v>
      </c>
    </row>
    <row r="2770" spans="1:5">
      <c r="A2770" s="58" t="s">
        <v>11733</v>
      </c>
      <c r="B2770" s="58" t="str">
        <f t="shared" si="89"/>
        <v>AP12476</v>
      </c>
      <c r="C2770" s="35" t="s">
        <v>11734</v>
      </c>
      <c r="D2770" s="35" t="str">
        <f t="shared" si="90"/>
        <v>12476 - SEMHA Ryan White Title I</v>
      </c>
      <c r="E2770" s="35" t="s">
        <v>6267</v>
      </c>
    </row>
    <row r="2771" spans="1:5">
      <c r="A2771" s="58" t="s">
        <v>11735</v>
      </c>
      <c r="B2771" s="58" t="str">
        <f t="shared" si="89"/>
        <v>AP12477</v>
      </c>
      <c r="C2771" s="35" t="s">
        <v>11736</v>
      </c>
      <c r="D2771" s="35" t="str">
        <f t="shared" si="90"/>
        <v>12477 - Jet Direct Training</v>
      </c>
      <c r="E2771" s="35" t="s">
        <v>6267</v>
      </c>
    </row>
    <row r="2772" spans="1:5">
      <c r="A2772" s="58" t="s">
        <v>11737</v>
      </c>
      <c r="B2772" s="58" t="str">
        <f t="shared" si="89"/>
        <v>AP12478</v>
      </c>
      <c r="C2772" s="35" t="s">
        <v>11738</v>
      </c>
      <c r="D2772" s="35" t="str">
        <f t="shared" si="90"/>
        <v>12478 - Jet State Program</v>
      </c>
      <c r="E2772" s="35" t="s">
        <v>6267</v>
      </c>
    </row>
    <row r="2773" spans="1:5">
      <c r="A2773" s="58" t="s">
        <v>11739</v>
      </c>
      <c r="B2773" s="58" t="str">
        <f t="shared" si="89"/>
        <v>AP12479</v>
      </c>
      <c r="C2773" s="35" t="s">
        <v>11740</v>
      </c>
      <c r="D2773" s="35" t="str">
        <f t="shared" si="90"/>
        <v>12479 - Food Stamp Program</v>
      </c>
      <c r="E2773" s="35" t="s">
        <v>6267</v>
      </c>
    </row>
    <row r="2774" spans="1:5">
      <c r="A2774" s="58" t="s">
        <v>11741</v>
      </c>
      <c r="B2774" s="58" t="str">
        <f t="shared" si="89"/>
        <v>AP12480</v>
      </c>
      <c r="C2774" s="35" t="s">
        <v>11742</v>
      </c>
      <c r="D2774" s="35" t="str">
        <f t="shared" si="90"/>
        <v>12480 - Food Stamp Only SS FY 09</v>
      </c>
      <c r="E2774" s="35" t="s">
        <v>6267</v>
      </c>
    </row>
    <row r="2775" spans="1:5">
      <c r="A2775" s="58" t="s">
        <v>11743</v>
      </c>
      <c r="B2775" s="58" t="str">
        <f t="shared" si="89"/>
        <v>AP12481</v>
      </c>
      <c r="C2775" s="35" t="s">
        <v>11744</v>
      </c>
      <c r="D2775" s="35" t="str">
        <f t="shared" si="90"/>
        <v>12481 - Promoting Responsible Fatherhood FY 09</v>
      </c>
      <c r="E2775" s="35" t="s">
        <v>6267</v>
      </c>
    </row>
    <row r="2776" spans="1:5">
      <c r="A2776" s="58" t="s">
        <v>11745</v>
      </c>
      <c r="B2776" s="58" t="str">
        <f t="shared" si="89"/>
        <v>AP12482</v>
      </c>
      <c r="C2776" s="35" t="s">
        <v>11746</v>
      </c>
      <c r="D2776" s="35" t="str">
        <f t="shared" si="90"/>
        <v>12482 - Employment Service Program</v>
      </c>
      <c r="E2776" s="35" t="s">
        <v>6267</v>
      </c>
    </row>
    <row r="2777" spans="1:5">
      <c r="A2777" s="58" t="s">
        <v>11747</v>
      </c>
      <c r="B2777" s="58" t="str">
        <f t="shared" si="89"/>
        <v>AP12483</v>
      </c>
      <c r="C2777" s="35" t="s">
        <v>11748</v>
      </c>
      <c r="D2777" s="35" t="str">
        <f t="shared" si="90"/>
        <v>12483 - Trade FY 09</v>
      </c>
      <c r="E2777" s="35" t="s">
        <v>6267</v>
      </c>
    </row>
    <row r="2778" spans="1:5">
      <c r="A2778" s="58" t="s">
        <v>11749</v>
      </c>
      <c r="B2778" s="58" t="str">
        <f t="shared" si="89"/>
        <v>AP12484</v>
      </c>
      <c r="C2778" s="35" t="s">
        <v>11750</v>
      </c>
      <c r="D2778" s="35" t="str">
        <f t="shared" si="90"/>
        <v>12484 - Job Access Reverse Commute FY 09</v>
      </c>
      <c r="E2778" s="35" t="s">
        <v>6267</v>
      </c>
    </row>
    <row r="2779" spans="1:5">
      <c r="A2779" s="58" t="s">
        <v>11751</v>
      </c>
      <c r="B2779" s="58" t="str">
        <f t="shared" si="89"/>
        <v>AP12485</v>
      </c>
      <c r="C2779" s="35" t="s">
        <v>11752</v>
      </c>
      <c r="D2779" s="35" t="str">
        <f t="shared" si="90"/>
        <v>12485 - WIA One Stop Operation GF_GP FY 09</v>
      </c>
      <c r="E2779" s="35" t="s">
        <v>6267</v>
      </c>
    </row>
    <row r="2780" spans="1:5">
      <c r="A2780" s="58" t="s">
        <v>11753</v>
      </c>
      <c r="B2780" s="58" t="str">
        <f t="shared" si="89"/>
        <v>AP12486</v>
      </c>
      <c r="C2780" s="35" t="s">
        <v>11754</v>
      </c>
      <c r="D2780" s="35" t="str">
        <f t="shared" si="90"/>
        <v>12486 - WIA Statewide Capacity Building FY 09</v>
      </c>
      <c r="E2780" s="35" t="s">
        <v>6267</v>
      </c>
    </row>
    <row r="2781" spans="1:5">
      <c r="A2781" s="58" t="s">
        <v>11755</v>
      </c>
      <c r="B2781" s="58" t="str">
        <f t="shared" si="89"/>
        <v>AP12487</v>
      </c>
      <c r="C2781" s="35" t="s">
        <v>11756</v>
      </c>
      <c r="D2781" s="35" t="str">
        <f t="shared" si="90"/>
        <v>12487 - WIA Adult FY 09</v>
      </c>
      <c r="E2781" s="35" t="s">
        <v>6267</v>
      </c>
    </row>
    <row r="2782" spans="1:5">
      <c r="A2782" s="58" t="s">
        <v>11757</v>
      </c>
      <c r="B2782" s="58" t="str">
        <f t="shared" si="89"/>
        <v>AP12488</v>
      </c>
      <c r="C2782" s="35" t="s">
        <v>11758</v>
      </c>
      <c r="D2782" s="35" t="str">
        <f t="shared" si="90"/>
        <v>12488 - WIA Dislocated Worker FY 09</v>
      </c>
      <c r="E2782" s="35" t="s">
        <v>6267</v>
      </c>
    </row>
    <row r="2783" spans="1:5">
      <c r="A2783" s="58" t="s">
        <v>11759</v>
      </c>
      <c r="B2783" s="58" t="str">
        <f t="shared" si="89"/>
        <v>AP12489</v>
      </c>
      <c r="C2783" s="35" t="s">
        <v>11760</v>
      </c>
      <c r="D2783" s="35" t="str">
        <f t="shared" si="90"/>
        <v>12489 - WIA Incumbent Worker FY 09</v>
      </c>
      <c r="E2783" s="35" t="s">
        <v>6267</v>
      </c>
    </row>
    <row r="2784" spans="1:5">
      <c r="A2784" s="58" t="s">
        <v>11761</v>
      </c>
      <c r="B2784" s="58" t="str">
        <f t="shared" si="89"/>
        <v>AP12490</v>
      </c>
      <c r="C2784" s="35" t="s">
        <v>11762</v>
      </c>
      <c r="D2784" s="35" t="str">
        <f t="shared" si="90"/>
        <v>12490 - WIA Youth FY 09</v>
      </c>
      <c r="E2784" s="35" t="s">
        <v>6267</v>
      </c>
    </row>
    <row r="2785" spans="1:5">
      <c r="A2785" s="58" t="s">
        <v>11763</v>
      </c>
      <c r="B2785" s="58" t="str">
        <f t="shared" si="89"/>
        <v>AP12492</v>
      </c>
      <c r="C2785" s="35" t="s">
        <v>11764</v>
      </c>
      <c r="D2785" s="35" t="str">
        <f t="shared" si="90"/>
        <v>12492 - WIA Administration FY 09</v>
      </c>
      <c r="E2785" s="35" t="s">
        <v>6267</v>
      </c>
    </row>
    <row r="2786" spans="1:5">
      <c r="A2786" s="58" t="s">
        <v>11765</v>
      </c>
      <c r="B2786" s="58" t="str">
        <f t="shared" si="89"/>
        <v>AP12493</v>
      </c>
      <c r="C2786" s="35" t="s">
        <v>11766</v>
      </c>
      <c r="D2786" s="35" t="str">
        <f t="shared" si="90"/>
        <v>12493 - No Worker Left Behind FY 09</v>
      </c>
      <c r="E2786" s="35" t="s">
        <v>6267</v>
      </c>
    </row>
    <row r="2787" spans="1:5">
      <c r="A2787" s="58" t="s">
        <v>11767</v>
      </c>
      <c r="B2787" s="58" t="str">
        <f t="shared" si="89"/>
        <v>AP12494</v>
      </c>
      <c r="C2787" s="35" t="s">
        <v>11768</v>
      </c>
      <c r="D2787" s="35" t="str">
        <f t="shared" si="90"/>
        <v>12494 - Sub Sbuse Coordin Agency 9_2009</v>
      </c>
      <c r="E2787" s="35" t="s">
        <v>6267</v>
      </c>
    </row>
    <row r="2788" spans="1:5">
      <c r="A2788" s="58" t="s">
        <v>11769</v>
      </c>
      <c r="B2788" s="58" t="str">
        <f t="shared" si="89"/>
        <v>AP12495</v>
      </c>
      <c r="C2788" s="35" t="s">
        <v>11770</v>
      </c>
      <c r="D2788" s="35" t="str">
        <f t="shared" si="90"/>
        <v>12495 - Medicaid Substance Abuse 9_2009</v>
      </c>
      <c r="E2788" s="35" t="s">
        <v>6267</v>
      </c>
    </row>
    <row r="2789" spans="1:5">
      <c r="A2789" s="568" t="s">
        <v>11771</v>
      </c>
      <c r="B2789" s="58" t="str">
        <f t="shared" si="89"/>
        <v>AP12496</v>
      </c>
      <c r="C2789" s="35" t="s">
        <v>11772</v>
      </c>
      <c r="D2789" s="35" t="str">
        <f t="shared" si="90"/>
        <v>12496 - DHWP WIC Supplemental Food 9/2009</v>
      </c>
      <c r="E2789" s="35" t="s">
        <v>6267</v>
      </c>
    </row>
    <row r="2790" spans="1:5">
      <c r="A2790" s="58" t="s">
        <v>11773</v>
      </c>
      <c r="B2790" s="58" t="str">
        <f t="shared" si="89"/>
        <v>AP12497</v>
      </c>
      <c r="C2790" s="35" t="s">
        <v>11774</v>
      </c>
      <c r="D2790" s="35" t="str">
        <f t="shared" si="90"/>
        <v>12497 - Summer Food Service</v>
      </c>
      <c r="E2790" s="35" t="s">
        <v>6267</v>
      </c>
    </row>
    <row r="2791" spans="1:5">
      <c r="A2791" s="58" t="s">
        <v>11775</v>
      </c>
      <c r="B2791" s="58" t="str">
        <f t="shared" si="89"/>
        <v>AP12498</v>
      </c>
      <c r="C2791" s="35" t="s">
        <v>11776</v>
      </c>
      <c r="D2791" s="35" t="str">
        <f t="shared" si="90"/>
        <v>12498 - Dietetic Intern Service 2009</v>
      </c>
      <c r="E2791" s="35" t="s">
        <v>6267</v>
      </c>
    </row>
    <row r="2792" spans="1:5">
      <c r="A2792" s="58" t="s">
        <v>11777</v>
      </c>
      <c r="B2792" s="58" t="str">
        <f t="shared" si="89"/>
        <v>AP12499</v>
      </c>
      <c r="C2792" s="35" t="s">
        <v>11093</v>
      </c>
      <c r="D2792" s="35" t="str">
        <f t="shared" si="90"/>
        <v>12499 - Childhood Lead Prev</v>
      </c>
      <c r="E2792" s="35" t="s">
        <v>6267</v>
      </c>
    </row>
    <row r="2793" spans="1:5">
      <c r="A2793" s="58" t="s">
        <v>11778</v>
      </c>
      <c r="B2793" s="58" t="str">
        <f t="shared" si="89"/>
        <v>AP12500</v>
      </c>
      <c r="C2793" s="35" t="s">
        <v>11779</v>
      </c>
      <c r="D2793" s="35" t="str">
        <f t="shared" si="90"/>
        <v>12500 - Childhood Lead (MDCH) 9_2009</v>
      </c>
      <c r="E2793" s="35" t="s">
        <v>6267</v>
      </c>
    </row>
    <row r="2794" spans="1:5">
      <c r="A2794" s="58" t="s">
        <v>11780</v>
      </c>
      <c r="B2794" s="58" t="str">
        <f t="shared" si="89"/>
        <v>AP12501</v>
      </c>
      <c r="C2794" s="35" t="s">
        <v>11781</v>
      </c>
      <c r="D2794" s="35" t="str">
        <f t="shared" si="90"/>
        <v>12501 - Adol Hlth Alter Models 9_2009</v>
      </c>
      <c r="E2794" s="35" t="s">
        <v>6267</v>
      </c>
    </row>
    <row r="2795" spans="1:5">
      <c r="A2795" s="58" t="s">
        <v>11782</v>
      </c>
      <c r="B2795" s="58" t="str">
        <f t="shared" si="89"/>
        <v>AP12502</v>
      </c>
      <c r="C2795" s="35" t="s">
        <v>11783</v>
      </c>
      <c r="D2795" s="35" t="str">
        <f t="shared" si="90"/>
        <v>12502 - Adol Hlth Teen Health Ctrs 9_2009</v>
      </c>
      <c r="E2795" s="35" t="s">
        <v>6267</v>
      </c>
    </row>
    <row r="2796" spans="1:5">
      <c r="A2796" s="58" t="s">
        <v>11784</v>
      </c>
      <c r="B2796" s="58" t="str">
        <f t="shared" si="89"/>
        <v>AP12503</v>
      </c>
      <c r="C2796" s="35" t="s">
        <v>11785</v>
      </c>
      <c r="D2796" s="35" t="str">
        <f t="shared" si="90"/>
        <v>12503 - Aids_Hiv Consortia 9_2009</v>
      </c>
      <c r="E2796" s="35" t="s">
        <v>6267</v>
      </c>
    </row>
    <row r="2797" spans="1:5">
      <c r="A2797" s="58" t="s">
        <v>11786</v>
      </c>
      <c r="B2797" s="58" t="str">
        <f t="shared" si="89"/>
        <v>AP12504</v>
      </c>
      <c r="C2797" s="35" t="s">
        <v>11787</v>
      </c>
      <c r="D2797" s="35" t="str">
        <f t="shared" si="90"/>
        <v>12504 - Aids_HIV Family Services 9_2009</v>
      </c>
      <c r="E2797" s="35" t="s">
        <v>6267</v>
      </c>
    </row>
    <row r="2798" spans="1:5">
      <c r="A2798" s="58" t="s">
        <v>11788</v>
      </c>
      <c r="B2798" s="58" t="str">
        <f t="shared" si="89"/>
        <v>AP12505</v>
      </c>
      <c r="C2798" s="35" t="s">
        <v>11789</v>
      </c>
      <c r="D2798" s="35" t="str">
        <f t="shared" si="90"/>
        <v>12505 - Aids_Hiv Prev &amp; Planning 9_2009</v>
      </c>
      <c r="E2798" s="35" t="s">
        <v>6267</v>
      </c>
    </row>
    <row r="2799" spans="1:5">
      <c r="A2799" s="58" t="s">
        <v>11790</v>
      </c>
      <c r="B2799" s="58" t="str">
        <f t="shared" si="89"/>
        <v>AP12506</v>
      </c>
      <c r="C2799" s="35" t="s">
        <v>11791</v>
      </c>
      <c r="D2799" s="35" t="str">
        <f t="shared" si="90"/>
        <v>12506 - Aids_Hiv Rapid Testing 9_2009</v>
      </c>
      <c r="E2799" s="35" t="s">
        <v>6267</v>
      </c>
    </row>
    <row r="2800" spans="1:5">
      <c r="A2800" s="58" t="s">
        <v>11792</v>
      </c>
      <c r="B2800" s="58" t="str">
        <f t="shared" si="89"/>
        <v>AP12507</v>
      </c>
      <c r="C2800" s="35" t="s">
        <v>11793</v>
      </c>
      <c r="D2800" s="35" t="str">
        <f t="shared" si="90"/>
        <v>12507 - Bio_Terrorism Emerg Prep 9_2009</v>
      </c>
      <c r="E2800" s="35" t="s">
        <v>6267</v>
      </c>
    </row>
    <row r="2801" spans="1:5">
      <c r="A2801" s="58" t="s">
        <v>11794</v>
      </c>
      <c r="B2801" s="58" t="str">
        <f t="shared" si="89"/>
        <v>AP12508</v>
      </c>
      <c r="C2801" s="35" t="s">
        <v>11795</v>
      </c>
      <c r="D2801" s="35" t="str">
        <f t="shared" si="90"/>
        <v>12508 - Bio_Terrorism Laboratory 9_2009</v>
      </c>
      <c r="E2801" s="35" t="s">
        <v>6267</v>
      </c>
    </row>
    <row r="2802" spans="1:5">
      <c r="A2802" s="58" t="s">
        <v>11796</v>
      </c>
      <c r="B2802" s="58" t="str">
        <f t="shared" si="89"/>
        <v>AP12509</v>
      </c>
      <c r="C2802" s="35" t="s">
        <v>11797</v>
      </c>
      <c r="D2802" s="35" t="str">
        <f t="shared" si="90"/>
        <v>12509 - Children's Trust Fund 9_2009</v>
      </c>
      <c r="E2802" s="35" t="s">
        <v>6267</v>
      </c>
    </row>
    <row r="2803" spans="1:5">
      <c r="A2803" s="58" t="s">
        <v>11798</v>
      </c>
      <c r="B2803" s="58" t="str">
        <f t="shared" ref="B2803:B2866" si="91">"AP"&amp;A2803</f>
        <v>AP12510</v>
      </c>
      <c r="C2803" s="35" t="s">
        <v>11799</v>
      </c>
      <c r="D2803" s="35" t="str">
        <f t="shared" si="90"/>
        <v>12510 - Cities Readiness Inititives</v>
      </c>
      <c r="E2803" s="35" t="s">
        <v>6267</v>
      </c>
    </row>
    <row r="2804" spans="1:5">
      <c r="A2804" s="58" t="s">
        <v>11800</v>
      </c>
      <c r="B2804" s="58" t="str">
        <f t="shared" si="91"/>
        <v>AP12511</v>
      </c>
      <c r="C2804" s="35" t="s">
        <v>11801</v>
      </c>
      <c r="D2804" s="35" t="str">
        <f t="shared" si="90"/>
        <v>12511 - CSHCS Outreach &amp; Advocacy 9_2009</v>
      </c>
      <c r="E2804" s="35" t="s">
        <v>6267</v>
      </c>
    </row>
    <row r="2805" spans="1:5">
      <c r="A2805" s="58" t="s">
        <v>11802</v>
      </c>
      <c r="B2805" s="58" t="str">
        <f t="shared" si="91"/>
        <v>AP12512</v>
      </c>
      <c r="C2805" s="35" t="s">
        <v>11803</v>
      </c>
      <c r="D2805" s="35" t="str">
        <f t="shared" si="90"/>
        <v>12512 - Early Warning infectious Disease 9_2009</v>
      </c>
      <c r="E2805" s="35" t="s">
        <v>6267</v>
      </c>
    </row>
    <row r="2806" spans="1:5">
      <c r="A2806" s="58" t="s">
        <v>11804</v>
      </c>
      <c r="B2806" s="58" t="str">
        <f t="shared" si="91"/>
        <v>AP12513</v>
      </c>
      <c r="C2806" s="35" t="s">
        <v>11805</v>
      </c>
      <c r="D2806" s="35" t="str">
        <f t="shared" si="90"/>
        <v>12513 - Family Planning 9_2009</v>
      </c>
      <c r="E2806" s="35" t="s">
        <v>6267</v>
      </c>
    </row>
    <row r="2807" spans="1:5">
      <c r="A2807" s="58" t="s">
        <v>11806</v>
      </c>
      <c r="B2807" s="58" t="str">
        <f t="shared" si="91"/>
        <v>AP12514</v>
      </c>
      <c r="C2807" s="35" t="s">
        <v>11807</v>
      </c>
      <c r="D2807" s="35" t="str">
        <f t="shared" si="90"/>
        <v>12514 - Immunization Action Plan 9_2009</v>
      </c>
      <c r="E2807" s="35" t="s">
        <v>6267</v>
      </c>
    </row>
    <row r="2808" spans="1:5">
      <c r="A2808" s="58" t="s">
        <v>11808</v>
      </c>
      <c r="B2808" s="58" t="str">
        <f t="shared" si="91"/>
        <v>AP12515</v>
      </c>
      <c r="C2808" s="35" t="s">
        <v>11809</v>
      </c>
      <c r="D2808" s="35" t="str">
        <f t="shared" si="90"/>
        <v>12515 - Infant Mortality Coalition Support 9_2009</v>
      </c>
      <c r="E2808" s="35" t="s">
        <v>6267</v>
      </c>
    </row>
    <row r="2809" spans="1:5">
      <c r="A2809" s="58" t="s">
        <v>11810</v>
      </c>
      <c r="B2809" s="58" t="str">
        <f t="shared" si="91"/>
        <v>AP12516</v>
      </c>
      <c r="C2809" s="35" t="s">
        <v>11811</v>
      </c>
      <c r="D2809" s="35" t="str">
        <f t="shared" si="90"/>
        <v>12516 - Laboratory Services 9_2009</v>
      </c>
      <c r="E2809" s="35" t="s">
        <v>6267</v>
      </c>
    </row>
    <row r="2810" spans="1:5">
      <c r="A2810" s="58" t="s">
        <v>11812</v>
      </c>
      <c r="B2810" s="58" t="str">
        <f t="shared" si="91"/>
        <v>AP12517</v>
      </c>
      <c r="C2810" s="35" t="s">
        <v>11813</v>
      </c>
      <c r="D2810" s="35" t="str">
        <f t="shared" si="90"/>
        <v>12517 - Local Maternal &amp; Children BD 9_2009</v>
      </c>
      <c r="E2810" s="35" t="s">
        <v>6267</v>
      </c>
    </row>
    <row r="2811" spans="1:5">
      <c r="A2811" s="58" t="s">
        <v>11814</v>
      </c>
      <c r="B2811" s="58" t="str">
        <f t="shared" si="91"/>
        <v>AP12518</v>
      </c>
      <c r="C2811" s="35" t="s">
        <v>11815</v>
      </c>
      <c r="D2811" s="35" t="str">
        <f t="shared" si="90"/>
        <v>12518 - Local Tobacco Reduction 9_2009</v>
      </c>
      <c r="E2811" s="35" t="s">
        <v>6267</v>
      </c>
    </row>
    <row r="2812" spans="1:5">
      <c r="A2812" s="58" t="s">
        <v>11816</v>
      </c>
      <c r="B2812" s="58" t="str">
        <f t="shared" si="91"/>
        <v>AP12519</v>
      </c>
      <c r="C2812" s="35" t="s">
        <v>11817</v>
      </c>
      <c r="D2812" s="35" t="str">
        <f t="shared" si="90"/>
        <v>12519 - Minority Health 9_2009</v>
      </c>
      <c r="E2812" s="35" t="s">
        <v>6267</v>
      </c>
    </row>
    <row r="2813" spans="1:5">
      <c r="A2813" s="58" t="s">
        <v>11818</v>
      </c>
      <c r="B2813" s="58" t="str">
        <f t="shared" si="91"/>
        <v>AP12520</v>
      </c>
      <c r="C2813" s="35" t="s">
        <v>11819</v>
      </c>
      <c r="D2813" s="35" t="str">
        <f t="shared" si="90"/>
        <v>12520 - Nurse_Partnership 9_2009</v>
      </c>
      <c r="E2813" s="35" t="s">
        <v>6267</v>
      </c>
    </row>
    <row r="2814" spans="1:5">
      <c r="A2814" s="58" t="s">
        <v>11820</v>
      </c>
      <c r="B2814" s="58" t="str">
        <f t="shared" si="91"/>
        <v>AP12521</v>
      </c>
      <c r="C2814" s="35" t="s">
        <v>11821</v>
      </c>
      <c r="D2814" s="35" t="str">
        <f t="shared" si="90"/>
        <v>12521 - Oral Health Varnish Program 9_2009</v>
      </c>
      <c r="E2814" s="35" t="s">
        <v>6267</v>
      </c>
    </row>
    <row r="2815" spans="1:5">
      <c r="A2815" s="58" t="s">
        <v>11822</v>
      </c>
      <c r="B2815" s="58" t="str">
        <f t="shared" si="91"/>
        <v>AP12523</v>
      </c>
      <c r="C2815" s="35" t="s">
        <v>11823</v>
      </c>
      <c r="D2815" s="35" t="str">
        <f t="shared" si="90"/>
        <v>12523 - STD Control 9_2009</v>
      </c>
      <c r="E2815" s="35" t="s">
        <v>6267</v>
      </c>
    </row>
    <row r="2816" spans="1:5">
      <c r="A2816" s="58" t="s">
        <v>11824</v>
      </c>
      <c r="B2816" s="58" t="str">
        <f t="shared" si="91"/>
        <v>AP12524</v>
      </c>
      <c r="C2816" s="35" t="s">
        <v>11825</v>
      </c>
      <c r="D2816" s="35" t="str">
        <f t="shared" si="90"/>
        <v>12524 - Vaccine Replacement &amp; Handling 9_2009</v>
      </c>
      <c r="E2816" s="35" t="s">
        <v>6267</v>
      </c>
    </row>
    <row r="2817" spans="1:5">
      <c r="A2817" s="58" t="s">
        <v>11826</v>
      </c>
      <c r="B2817" s="58" t="str">
        <f t="shared" si="91"/>
        <v>AP12525</v>
      </c>
      <c r="C2817" s="35" t="s">
        <v>11827</v>
      </c>
      <c r="D2817" s="35" t="str">
        <f t="shared" si="90"/>
        <v>12525 - Employment &amp; training "Work First' Program 6_2009</v>
      </c>
      <c r="E2817" s="35" t="s">
        <v>6267</v>
      </c>
    </row>
    <row r="2818" spans="1:5">
      <c r="A2818" s="58" t="s">
        <v>11828</v>
      </c>
      <c r="B2818" s="58" t="str">
        <f t="shared" si="91"/>
        <v>AP12526</v>
      </c>
      <c r="C2818" s="35" t="s">
        <v>11829</v>
      </c>
      <c r="D2818" s="35" t="str">
        <f t="shared" si="90"/>
        <v>12526 - Youth Department Safety Program 6_2009</v>
      </c>
      <c r="E2818" s="35" t="s">
        <v>6267</v>
      </c>
    </row>
    <row r="2819" spans="1:5">
      <c r="A2819" s="58" t="s">
        <v>11830</v>
      </c>
      <c r="B2819" s="58" t="str">
        <f t="shared" si="91"/>
        <v>AP12527</v>
      </c>
      <c r="C2819" s="35" t="s">
        <v>11831</v>
      </c>
      <c r="D2819" s="35" t="str">
        <f t="shared" si="90"/>
        <v>12527 - HIV Emerg Supp Relief 2_2010</v>
      </c>
      <c r="E2819" s="35" t="s">
        <v>6267</v>
      </c>
    </row>
    <row r="2820" spans="1:5">
      <c r="A2820" s="58" t="s">
        <v>11832</v>
      </c>
      <c r="B2820" s="58" t="str">
        <f t="shared" si="91"/>
        <v>AP12528</v>
      </c>
      <c r="C2820" s="35" t="s">
        <v>11833</v>
      </c>
      <c r="D2820" s="35" t="str">
        <f t="shared" ref="D2820:D2883" si="92">A2820&amp;" - "&amp;C2820</f>
        <v>12528 - HOPWA Aids Housing 6_2009</v>
      </c>
      <c r="E2820" s="35" t="s">
        <v>6267</v>
      </c>
    </row>
    <row r="2821" spans="1:5">
      <c r="A2821" s="58" t="s">
        <v>11834</v>
      </c>
      <c r="B2821" s="58" t="str">
        <f t="shared" si="91"/>
        <v>AP12529</v>
      </c>
      <c r="C2821" s="35" t="s">
        <v>11835</v>
      </c>
      <c r="D2821" s="35" t="str">
        <f t="shared" si="92"/>
        <v>12529 - Healthy Start Initative 7_2009</v>
      </c>
      <c r="E2821" s="35" t="s">
        <v>6267</v>
      </c>
    </row>
    <row r="2822" spans="1:5">
      <c r="A2822" s="58" t="s">
        <v>11836</v>
      </c>
      <c r="B2822" s="58" t="str">
        <f t="shared" si="91"/>
        <v>AP12530</v>
      </c>
      <c r="C2822" s="35" t="s">
        <v>11837</v>
      </c>
      <c r="D2822" s="35" t="str">
        <f t="shared" si="92"/>
        <v>12530 - TB Prev &amp; Control 12_2009</v>
      </c>
      <c r="E2822" s="35" t="s">
        <v>6267</v>
      </c>
    </row>
    <row r="2823" spans="1:5">
      <c r="A2823" s="58" t="s">
        <v>11838</v>
      </c>
      <c r="B2823" s="58" t="str">
        <f t="shared" si="91"/>
        <v>AP12531</v>
      </c>
      <c r="C2823" s="35" t="s">
        <v>11839</v>
      </c>
      <c r="D2823" s="35" t="str">
        <f t="shared" si="92"/>
        <v>12531 - Women &amp; Children Expansion_Enhancement 9_2009</v>
      </c>
      <c r="E2823" s="35" t="s">
        <v>6267</v>
      </c>
    </row>
    <row r="2824" spans="1:5">
      <c r="A2824" s="58" t="s">
        <v>11840</v>
      </c>
      <c r="B2824" s="58" t="str">
        <f t="shared" si="91"/>
        <v>AP12532</v>
      </c>
      <c r="C2824" s="35" t="s">
        <v>11841</v>
      </c>
      <c r="D2824" s="35" t="str">
        <f t="shared" si="92"/>
        <v>12532 - Drug Free Community Support 9_2009</v>
      </c>
      <c r="E2824" s="35" t="s">
        <v>6267</v>
      </c>
    </row>
    <row r="2825" spans="1:5">
      <c r="A2825" s="58" t="s">
        <v>11842</v>
      </c>
      <c r="B2825" s="58" t="str">
        <f t="shared" si="91"/>
        <v>AP12533</v>
      </c>
      <c r="C2825" s="35" t="s">
        <v>11843</v>
      </c>
      <c r="D2825" s="35" t="str">
        <f t="shared" si="92"/>
        <v>12533 - Single Point of Entry (LTC) 08_09</v>
      </c>
      <c r="E2825" s="35" t="s">
        <v>6267</v>
      </c>
    </row>
    <row r="2826" spans="1:5">
      <c r="A2826" s="58" t="s">
        <v>11844</v>
      </c>
      <c r="B2826" s="58" t="str">
        <f t="shared" si="91"/>
        <v>AP12534</v>
      </c>
      <c r="C2826" s="35" t="s">
        <v>11845</v>
      </c>
      <c r="D2826" s="35" t="str">
        <f t="shared" si="92"/>
        <v>12534 - Outreach &amp; Assistance 08_09</v>
      </c>
      <c r="E2826" s="35" t="s">
        <v>6267</v>
      </c>
    </row>
    <row r="2827" spans="1:5">
      <c r="A2827" s="58" t="s">
        <v>11846</v>
      </c>
      <c r="B2827" s="58" t="str">
        <f t="shared" si="91"/>
        <v>AP12535</v>
      </c>
      <c r="C2827" s="35" t="s">
        <v>11847</v>
      </c>
      <c r="D2827" s="35" t="str">
        <f t="shared" si="92"/>
        <v>12535 - Victim Assistance 2008</v>
      </c>
      <c r="E2827" s="35" t="s">
        <v>6267</v>
      </c>
    </row>
    <row r="2828" spans="1:5">
      <c r="A2828" s="58" t="s">
        <v>11848</v>
      </c>
      <c r="B2828" s="58" t="str">
        <f t="shared" si="91"/>
        <v>AP12536</v>
      </c>
      <c r="C2828" s="35" t="s">
        <v>11849</v>
      </c>
      <c r="D2828" s="35" t="str">
        <f t="shared" si="92"/>
        <v>12536 - Preventing Auto Theft 2009</v>
      </c>
      <c r="E2828" s="35" t="s">
        <v>6267</v>
      </c>
    </row>
    <row r="2829" spans="1:5">
      <c r="A2829" s="58" t="s">
        <v>11850</v>
      </c>
      <c r="B2829" s="58" t="str">
        <f t="shared" si="91"/>
        <v>AP12537</v>
      </c>
      <c r="C2829" s="35" t="s">
        <v>7991</v>
      </c>
      <c r="D2829" s="35" t="str">
        <f t="shared" si="92"/>
        <v>12537 - Western Wayne</v>
      </c>
      <c r="E2829" s="35" t="s">
        <v>6267</v>
      </c>
    </row>
    <row r="2830" spans="1:5">
      <c r="A2830" s="58" t="s">
        <v>11851</v>
      </c>
      <c r="B2830" s="58" t="str">
        <f t="shared" si="91"/>
        <v>AP12538</v>
      </c>
      <c r="C2830" s="35" t="s">
        <v>11852</v>
      </c>
      <c r="D2830" s="35" t="str">
        <f t="shared" si="92"/>
        <v>12538 - Screen Door 2009</v>
      </c>
      <c r="E2830" s="35" t="s">
        <v>6267</v>
      </c>
    </row>
    <row r="2831" spans="1:5">
      <c r="A2831" s="58" t="s">
        <v>11853</v>
      </c>
      <c r="B2831" s="58" t="str">
        <f t="shared" si="91"/>
        <v>AP12539</v>
      </c>
      <c r="C2831" s="35" t="s">
        <v>11854</v>
      </c>
      <c r="D2831" s="35" t="str">
        <f t="shared" si="92"/>
        <v>12539 - Forensic Lab Fund 2008_2009</v>
      </c>
      <c r="E2831" s="35" t="s">
        <v>6267</v>
      </c>
    </row>
    <row r="2832" spans="1:5">
      <c r="A2832" s="58" t="s">
        <v>11855</v>
      </c>
      <c r="B2832" s="58" t="str">
        <f t="shared" si="91"/>
        <v>AP12540</v>
      </c>
      <c r="C2832" s="35" t="s">
        <v>11856</v>
      </c>
      <c r="D2832" s="35" t="str">
        <f t="shared" si="92"/>
        <v>12540 - 2008 Forensic DNA Backlog Reduction Program</v>
      </c>
      <c r="E2832" s="35" t="s">
        <v>6267</v>
      </c>
    </row>
    <row r="2833" spans="1:5">
      <c r="A2833" s="58" t="s">
        <v>11857</v>
      </c>
      <c r="B2833" s="58" t="str">
        <f t="shared" si="91"/>
        <v>AP12541</v>
      </c>
      <c r="C2833" s="35" t="s">
        <v>11858</v>
      </c>
      <c r="D2833" s="35" t="str">
        <f t="shared" si="92"/>
        <v>12541 - G.R.E.A.T. 2009</v>
      </c>
      <c r="E2833" s="35" t="s">
        <v>6267</v>
      </c>
    </row>
    <row r="2834" spans="1:5">
      <c r="A2834" s="58" t="s">
        <v>11859</v>
      </c>
      <c r="B2834" s="58" t="str">
        <f t="shared" si="91"/>
        <v>AP12542</v>
      </c>
      <c r="C2834" s="35" t="s">
        <v>11860</v>
      </c>
      <c r="D2834" s="35" t="str">
        <f t="shared" si="92"/>
        <v>12542 - Encourage To Arrest 2008</v>
      </c>
      <c r="E2834" s="35" t="s">
        <v>6267</v>
      </c>
    </row>
    <row r="2835" spans="1:5">
      <c r="A2835" s="58" t="s">
        <v>11861</v>
      </c>
      <c r="B2835" s="58" t="str">
        <f t="shared" si="91"/>
        <v>AP12543</v>
      </c>
      <c r="C2835" s="35" t="s">
        <v>11862</v>
      </c>
      <c r="D2835" s="35" t="str">
        <f t="shared" si="92"/>
        <v>12543 - Youth Alcohol Reduction 2009</v>
      </c>
      <c r="E2835" s="35" t="s">
        <v>6267</v>
      </c>
    </row>
    <row r="2836" spans="1:5">
      <c r="A2836" s="58" t="s">
        <v>11863</v>
      </c>
      <c r="B2836" s="58" t="str">
        <f t="shared" si="91"/>
        <v>AP12544</v>
      </c>
      <c r="C2836" s="35" t="s">
        <v>11864</v>
      </c>
      <c r="D2836" s="35" t="str">
        <f t="shared" si="92"/>
        <v>12544 - Bulletproof Vest Program</v>
      </c>
      <c r="E2836" s="35" t="s">
        <v>6267</v>
      </c>
    </row>
    <row r="2837" spans="1:5">
      <c r="A2837" s="58" t="s">
        <v>11865</v>
      </c>
      <c r="B2837" s="58" t="str">
        <f t="shared" si="91"/>
        <v>AP12545</v>
      </c>
      <c r="C2837" s="35" t="s">
        <v>11866</v>
      </c>
      <c r="D2837" s="35" t="str">
        <f t="shared" si="92"/>
        <v>12545 - Comp Anti</v>
      </c>
      <c r="E2837" s="35" t="s">
        <v>6267</v>
      </c>
    </row>
    <row r="2838" spans="1:5">
      <c r="A2838" s="58" t="s">
        <v>11867</v>
      </c>
      <c r="B2838" s="58" t="str">
        <f t="shared" si="91"/>
        <v>AP12546</v>
      </c>
      <c r="C2838" s="35" t="s">
        <v>11868</v>
      </c>
      <c r="D2838" s="35" t="str">
        <f t="shared" si="92"/>
        <v>12546 - Drive Michigan Safely 2008</v>
      </c>
      <c r="E2838" s="35" t="s">
        <v>6267</v>
      </c>
    </row>
    <row r="2839" spans="1:5">
      <c r="A2839" s="58" t="s">
        <v>11869</v>
      </c>
      <c r="B2839" s="58" t="str">
        <f t="shared" si="91"/>
        <v>AP12547</v>
      </c>
      <c r="C2839" s="35" t="s">
        <v>11870</v>
      </c>
      <c r="D2839" s="35" t="str">
        <f t="shared" si="92"/>
        <v>12547 - JAG 2008</v>
      </c>
      <c r="E2839" s="35" t="s">
        <v>6267</v>
      </c>
    </row>
    <row r="2840" spans="1:5">
      <c r="A2840" s="58" t="s">
        <v>11871</v>
      </c>
      <c r="B2840" s="58" t="str">
        <f t="shared" si="91"/>
        <v>AP12548</v>
      </c>
      <c r="C2840" s="35" t="s">
        <v>11872</v>
      </c>
      <c r="D2840" s="35" t="str">
        <f t="shared" si="92"/>
        <v>12548 - 2008 Paul Coverdell Forensic Science Improvement Program</v>
      </c>
      <c r="E2840" s="35" t="s">
        <v>6267</v>
      </c>
    </row>
    <row r="2841" spans="1:5">
      <c r="A2841" s="58" t="s">
        <v>11873</v>
      </c>
      <c r="B2841" s="58" t="str">
        <f t="shared" si="91"/>
        <v>AP12549</v>
      </c>
      <c r="C2841" s="35" t="s">
        <v>11874</v>
      </c>
      <c r="D2841" s="35" t="str">
        <f t="shared" si="92"/>
        <v>12549 - MCOLES_ENOTA 2008_2009</v>
      </c>
      <c r="E2841" s="35" t="s">
        <v>6267</v>
      </c>
    </row>
    <row r="2842" spans="1:5">
      <c r="A2842" s="58" t="s">
        <v>11875</v>
      </c>
      <c r="B2842" s="58" t="str">
        <f t="shared" si="91"/>
        <v>AP12550</v>
      </c>
      <c r="C2842" s="35" t="s">
        <v>11876</v>
      </c>
      <c r="D2842" s="35" t="str">
        <f t="shared" si="92"/>
        <v>12550 - 2008_09 Minigrants Program Administration</v>
      </c>
      <c r="E2842" s="35" t="s">
        <v>6267</v>
      </c>
    </row>
    <row r="2843" spans="1:5">
      <c r="A2843" s="58" t="s">
        <v>11877</v>
      </c>
      <c r="B2843" s="58" t="str">
        <f t="shared" si="91"/>
        <v>AP12551</v>
      </c>
      <c r="C2843" s="35" t="s">
        <v>11878</v>
      </c>
      <c r="D2843" s="35" t="str">
        <f t="shared" si="92"/>
        <v>12551 - 2008_09 Minigrants Program</v>
      </c>
      <c r="E2843" s="35" t="s">
        <v>6267</v>
      </c>
    </row>
    <row r="2844" spans="1:5">
      <c r="A2844" s="58" t="s">
        <v>11879</v>
      </c>
      <c r="B2844" s="58" t="str">
        <f t="shared" si="91"/>
        <v>AP12553</v>
      </c>
      <c r="C2844" s="35" t="s">
        <v>11880</v>
      </c>
      <c r="D2844" s="35" t="str">
        <f t="shared" si="92"/>
        <v>12553 - 2008_09 National Arts</v>
      </c>
      <c r="E2844" s="35" t="s">
        <v>6267</v>
      </c>
    </row>
    <row r="2845" spans="1:5">
      <c r="A2845" s="58" t="s">
        <v>11881</v>
      </c>
      <c r="B2845" s="58" t="str">
        <f t="shared" si="91"/>
        <v>AP12554</v>
      </c>
      <c r="C2845" s="35" t="s">
        <v>11882</v>
      </c>
      <c r="D2845" s="35" t="str">
        <f t="shared" si="92"/>
        <v>12554 - 2008_09 Dream While Achieving</v>
      </c>
      <c r="E2845" s="35" t="s">
        <v>6267</v>
      </c>
    </row>
    <row r="2846" spans="1:5">
      <c r="A2846" s="58" t="s">
        <v>11883</v>
      </c>
      <c r="B2846" s="58" t="str">
        <f t="shared" si="91"/>
        <v>AP12555</v>
      </c>
      <c r="C2846" s="35" t="s">
        <v>11884</v>
      </c>
      <c r="D2846" s="35" t="str">
        <f t="shared" si="92"/>
        <v>12555 - 2008_09 S.A.F.E.T.Y</v>
      </c>
      <c r="E2846" s="35" t="s">
        <v>6267</v>
      </c>
    </row>
    <row r="2847" spans="1:5">
      <c r="A2847" s="58" t="s">
        <v>11885</v>
      </c>
      <c r="B2847" s="58" t="str">
        <f t="shared" si="91"/>
        <v>AP12556</v>
      </c>
      <c r="C2847" s="35" t="s">
        <v>11886</v>
      </c>
      <c r="D2847" s="35" t="str">
        <f t="shared" si="92"/>
        <v>12556 - 2008_09 S.A.F.E.T.Y Local</v>
      </c>
      <c r="E2847" s="35" t="s">
        <v>6267</v>
      </c>
    </row>
    <row r="2848" spans="1:5">
      <c r="A2848" s="58" t="s">
        <v>11887</v>
      </c>
      <c r="B2848" s="58" t="str">
        <f t="shared" si="91"/>
        <v>AP12557</v>
      </c>
      <c r="C2848" s="35" t="s">
        <v>11888</v>
      </c>
      <c r="D2848" s="35" t="str">
        <f t="shared" si="92"/>
        <v>12557 - JOB#100818 Resurf. ETC Jefferson, Central</v>
      </c>
      <c r="E2848" s="35" t="s">
        <v>6267</v>
      </c>
    </row>
    <row r="2849" spans="1:5">
      <c r="A2849" s="58" t="s">
        <v>11889</v>
      </c>
      <c r="B2849" s="58" t="str">
        <f t="shared" si="91"/>
        <v>AP12558</v>
      </c>
      <c r="C2849" s="35" t="s">
        <v>11890</v>
      </c>
      <c r="D2849" s="35" t="str">
        <f t="shared" si="92"/>
        <v>12558 - JOB# 100821 Resurf. ETC Canfield, Cass ETC</v>
      </c>
      <c r="E2849" s="35" t="s">
        <v>6267</v>
      </c>
    </row>
    <row r="2850" spans="1:5">
      <c r="A2850" s="58" t="s">
        <v>11891</v>
      </c>
      <c r="B2850" s="58" t="str">
        <f t="shared" si="91"/>
        <v>AP12559</v>
      </c>
      <c r="C2850" s="35" t="s">
        <v>11892</v>
      </c>
      <c r="D2850" s="35" t="str">
        <f t="shared" si="92"/>
        <v>12559 - JOB# 100822 Resurfacing 24th St., Asbury Park ETC.</v>
      </c>
      <c r="E2850" s="35" t="s">
        <v>6267</v>
      </c>
    </row>
    <row r="2851" spans="1:5">
      <c r="A2851" s="58" t="s">
        <v>11893</v>
      </c>
      <c r="B2851" s="58" t="str">
        <f t="shared" si="91"/>
        <v>AP12560</v>
      </c>
      <c r="C2851" s="35" t="s">
        <v>11894</v>
      </c>
      <c r="D2851" s="35" t="str">
        <f t="shared" si="92"/>
        <v>12560 - Emerald Ash Borer Tree Planning 08</v>
      </c>
      <c r="E2851" s="35" t="s">
        <v>6267</v>
      </c>
    </row>
    <row r="2852" spans="1:5">
      <c r="A2852" s="58" t="s">
        <v>11895</v>
      </c>
      <c r="B2852" s="58" t="str">
        <f t="shared" si="91"/>
        <v>AP12561</v>
      </c>
      <c r="C2852" s="35" t="s">
        <v>11896</v>
      </c>
      <c r="D2852" s="35" t="str">
        <f t="shared" si="92"/>
        <v>12561 - Forensic Science Backlog &amp; Video Conferencing</v>
      </c>
      <c r="E2852" s="35" t="s">
        <v>6267</v>
      </c>
    </row>
    <row r="2853" spans="1:5">
      <c r="A2853" s="58" t="s">
        <v>11897</v>
      </c>
      <c r="B2853" s="58" t="str">
        <f t="shared" si="91"/>
        <v>AP12562</v>
      </c>
      <c r="C2853" s="35" t="s">
        <v>11898</v>
      </c>
      <c r="D2853" s="35" t="str">
        <f t="shared" si="92"/>
        <v>12562 - Solving Cold Cases with DNA Cold No More</v>
      </c>
      <c r="E2853" s="35" t="s">
        <v>6267</v>
      </c>
    </row>
    <row r="2854" spans="1:5">
      <c r="A2854" s="58" t="s">
        <v>11899</v>
      </c>
      <c r="B2854" s="58" t="str">
        <f t="shared" si="91"/>
        <v>AP12564</v>
      </c>
      <c r="C2854" s="35" t="s">
        <v>11900</v>
      </c>
      <c r="D2854" s="35" t="str">
        <f t="shared" si="92"/>
        <v>12564 - Community Policing Outreach 2008_2009</v>
      </c>
      <c r="E2854" s="35" t="s">
        <v>6267</v>
      </c>
    </row>
    <row r="2855" spans="1:5">
      <c r="A2855" s="58" t="s">
        <v>11901</v>
      </c>
      <c r="B2855" s="58" t="str">
        <f t="shared" si="91"/>
        <v>AP12565</v>
      </c>
      <c r="C2855" s="35" t="s">
        <v>11902</v>
      </c>
      <c r="D2855" s="35" t="str">
        <f t="shared" si="92"/>
        <v>12565 - Detroit Comprehensive Traffic Safety 2008</v>
      </c>
      <c r="E2855" s="35" t="s">
        <v>6267</v>
      </c>
    </row>
    <row r="2856" spans="1:5">
      <c r="A2856" s="58" t="s">
        <v>11903</v>
      </c>
      <c r="B2856" s="58" t="str">
        <f t="shared" si="91"/>
        <v>AP12566</v>
      </c>
      <c r="C2856" s="35" t="s">
        <v>11904</v>
      </c>
      <c r="D2856" s="35" t="str">
        <f t="shared" si="92"/>
        <v>12566 - Youth Citizens Academy 2008_2009</v>
      </c>
      <c r="E2856" s="35" t="s">
        <v>6267</v>
      </c>
    </row>
    <row r="2857" spans="1:5">
      <c r="A2857" s="58" t="s">
        <v>11905</v>
      </c>
      <c r="B2857" s="58" t="str">
        <f t="shared" si="91"/>
        <v>AP12567</v>
      </c>
      <c r="C2857" s="35" t="s">
        <v>11906</v>
      </c>
      <c r="D2857" s="35" t="str">
        <f t="shared" si="92"/>
        <v>12567 - Anti Gang Init: Proj Safe Neighborhoods 2008_2009 Eastern District</v>
      </c>
      <c r="E2857" s="35" t="s">
        <v>6267</v>
      </c>
    </row>
    <row r="2858" spans="1:5">
      <c r="A2858" s="58" t="s">
        <v>11907</v>
      </c>
      <c r="B2858" s="58" t="str">
        <f t="shared" si="91"/>
        <v>AP12568</v>
      </c>
      <c r="C2858" s="35" t="s">
        <v>11908</v>
      </c>
      <c r="D2858" s="35" t="str">
        <f t="shared" si="92"/>
        <v>12568 - Solving Cold Cases with DNA_Cold No More 2008_2009</v>
      </c>
      <c r="E2858" s="35" t="s">
        <v>6267</v>
      </c>
    </row>
    <row r="2859" spans="1:5">
      <c r="A2859" s="58" t="s">
        <v>11909</v>
      </c>
      <c r="B2859" s="58" t="str">
        <f t="shared" si="91"/>
        <v>AP12569</v>
      </c>
      <c r="C2859" s="35" t="s">
        <v>11910</v>
      </c>
      <c r="D2859" s="35" t="str">
        <f t="shared" si="92"/>
        <v>12569 - Detroit Residential Water Assistance Program (Water Affordability Program)</v>
      </c>
      <c r="E2859" s="35" t="s">
        <v>6267</v>
      </c>
    </row>
    <row r="2860" spans="1:5">
      <c r="A2860" s="58" t="s">
        <v>11911</v>
      </c>
      <c r="B2860" s="58" t="str">
        <f t="shared" si="91"/>
        <v>AP12570</v>
      </c>
      <c r="C2860" s="35" t="s">
        <v>11912</v>
      </c>
      <c r="D2860" s="35" t="str">
        <f t="shared" si="92"/>
        <v>12570 - Sears Site Clean</v>
      </c>
      <c r="E2860" s="35" t="s">
        <v>6267</v>
      </c>
    </row>
    <row r="2861" spans="1:5">
      <c r="A2861" s="58" t="s">
        <v>11913</v>
      </c>
      <c r="B2861" s="58" t="str">
        <f t="shared" si="91"/>
        <v>AP12571</v>
      </c>
      <c r="C2861" s="35" t="s">
        <v>11914</v>
      </c>
      <c r="D2861" s="35" t="str">
        <f t="shared" si="92"/>
        <v>12571 - Globe Building Site Clean</v>
      </c>
      <c r="E2861" s="35" t="s">
        <v>6267</v>
      </c>
    </row>
    <row r="2862" spans="1:5">
      <c r="A2862" s="58" t="s">
        <v>11915</v>
      </c>
      <c r="B2862" s="58" t="str">
        <f t="shared" si="91"/>
        <v>AP12572</v>
      </c>
      <c r="C2862" s="35" t="s">
        <v>11916</v>
      </c>
      <c r="D2862" s="35" t="str">
        <f t="shared" si="92"/>
        <v>12572 - Eastern Market Brownfield Assessment Project</v>
      </c>
      <c r="E2862" s="35" t="s">
        <v>6267</v>
      </c>
    </row>
    <row r="2863" spans="1:5">
      <c r="A2863" s="58" t="s">
        <v>11917</v>
      </c>
      <c r="B2863" s="58" t="str">
        <f t="shared" si="91"/>
        <v>AP12573</v>
      </c>
      <c r="C2863" s="35" t="s">
        <v>11918</v>
      </c>
      <c r="D2863" s="35" t="str">
        <f t="shared" si="92"/>
        <v>12573 - Wagner Peyser No Worker Left Behind_</v>
      </c>
      <c r="E2863" s="35" t="s">
        <v>6267</v>
      </c>
    </row>
    <row r="2864" spans="1:5">
      <c r="A2864" s="568" t="s">
        <v>11919</v>
      </c>
      <c r="B2864" s="58" t="str">
        <f t="shared" si="91"/>
        <v>AP12574</v>
      </c>
      <c r="C2864" s="35" t="s">
        <v>11920</v>
      </c>
      <c r="D2864" s="35" t="str">
        <f t="shared" si="92"/>
        <v>12574 - Non Dept GO Bond Series 2008 - Investment Earnings</v>
      </c>
      <c r="E2864" s="35" t="s">
        <v>6267</v>
      </c>
    </row>
    <row r="2865" spans="1:5">
      <c r="A2865" s="58" t="s">
        <v>11921</v>
      </c>
      <c r="B2865" s="58" t="str">
        <f t="shared" si="91"/>
        <v>AP12576</v>
      </c>
      <c r="C2865" s="35" t="s">
        <v>11922</v>
      </c>
      <c r="D2865" s="35" t="str">
        <f t="shared" si="92"/>
        <v>12576 - No Worker Left Behind Statewide</v>
      </c>
      <c r="E2865" s="35" t="s">
        <v>6267</v>
      </c>
    </row>
    <row r="2866" spans="1:5">
      <c r="A2866" s="58" t="s">
        <v>11923</v>
      </c>
      <c r="B2866" s="58" t="str">
        <f t="shared" si="91"/>
        <v>AP12577</v>
      </c>
      <c r="C2866" s="35" t="s">
        <v>11924</v>
      </c>
      <c r="D2866" s="35" t="str">
        <f t="shared" si="92"/>
        <v>12577 - Job# 83657</v>
      </c>
      <c r="E2866" s="35" t="s">
        <v>6267</v>
      </c>
    </row>
    <row r="2867" spans="1:5">
      <c r="A2867" s="58" t="s">
        <v>11925</v>
      </c>
      <c r="B2867" s="58" t="str">
        <f t="shared" ref="B2867:B2930" si="93">"AP"&amp;A2867</f>
        <v>AP12578</v>
      </c>
      <c r="C2867" s="35" t="s">
        <v>11926</v>
      </c>
      <c r="D2867" s="35" t="str">
        <f t="shared" si="92"/>
        <v>12578 - Metropolitan Medical Response System (MMRS)</v>
      </c>
      <c r="E2867" s="35" t="s">
        <v>6267</v>
      </c>
    </row>
    <row r="2868" spans="1:5">
      <c r="A2868" s="58" t="s">
        <v>11927</v>
      </c>
      <c r="B2868" s="58" t="str">
        <f t="shared" si="93"/>
        <v>AP12579</v>
      </c>
      <c r="C2868" s="35" t="s">
        <v>11928</v>
      </c>
      <c r="D2868" s="35" t="str">
        <f t="shared" si="92"/>
        <v>12579 - 2007 Anti Gang Init: Proj Safe Neighborhoods</v>
      </c>
      <c r="E2868" s="35" t="s">
        <v>6267</v>
      </c>
    </row>
    <row r="2869" spans="1:5">
      <c r="A2869" s="58" t="s">
        <v>11929</v>
      </c>
      <c r="B2869" s="58" t="str">
        <f t="shared" si="93"/>
        <v>AP12580</v>
      </c>
      <c r="C2869" s="35" t="s">
        <v>11930</v>
      </c>
      <c r="D2869" s="35" t="str">
        <f t="shared" si="92"/>
        <v>12580 - Domestic Violence Stalking Grants</v>
      </c>
      <c r="E2869" s="35" t="s">
        <v>6267</v>
      </c>
    </row>
    <row r="2870" spans="1:5">
      <c r="A2870" s="58" t="s">
        <v>11931</v>
      </c>
      <c r="B2870" s="58" t="str">
        <f t="shared" si="93"/>
        <v>AP12581</v>
      </c>
      <c r="C2870" s="35" t="s">
        <v>11932</v>
      </c>
      <c r="D2870" s="35" t="str">
        <f t="shared" si="92"/>
        <v>12581 - Parks Improvement _ Wayne County Round I</v>
      </c>
      <c r="E2870" s="35" t="s">
        <v>6267</v>
      </c>
    </row>
    <row r="2871" spans="1:5">
      <c r="A2871" s="58" t="s">
        <v>11933</v>
      </c>
      <c r="B2871" s="58" t="str">
        <f t="shared" si="93"/>
        <v>AP12582</v>
      </c>
      <c r="C2871" s="35" t="s">
        <v>11934</v>
      </c>
      <c r="D2871" s="35" t="str">
        <f t="shared" si="92"/>
        <v>12582 - Parks Improvement _ Wayne County Round 4 II</v>
      </c>
      <c r="E2871" s="35" t="s">
        <v>6267</v>
      </c>
    </row>
    <row r="2872" spans="1:5">
      <c r="A2872" s="568" t="s">
        <v>11935</v>
      </c>
      <c r="B2872" s="58" t="str">
        <f t="shared" si="93"/>
        <v>AP12584</v>
      </c>
      <c r="C2872" s="35" t="s">
        <v>11936</v>
      </c>
      <c r="D2872" s="35" t="str">
        <f t="shared" si="92"/>
        <v>12584 - Police Federal Forfeiture</v>
      </c>
      <c r="E2872" s="35" t="s">
        <v>6267</v>
      </c>
    </row>
    <row r="2873" spans="1:5">
      <c r="A2873" s="58" t="s">
        <v>11937</v>
      </c>
      <c r="B2873" s="58" t="str">
        <f t="shared" si="93"/>
        <v>AP12586</v>
      </c>
      <c r="C2873" s="35" t="s">
        <v>11938</v>
      </c>
      <c r="D2873" s="35" t="str">
        <f t="shared" si="92"/>
        <v>12586 - Michigan Prisoner Reentry Initiative</v>
      </c>
      <c r="E2873" s="35" t="s">
        <v>6267</v>
      </c>
    </row>
    <row r="2874" spans="1:5">
      <c r="A2874" s="58" t="s">
        <v>11939</v>
      </c>
      <c r="B2874" s="58" t="str">
        <f t="shared" si="93"/>
        <v>AP12619</v>
      </c>
      <c r="C2874" s="35" t="s">
        <v>11940</v>
      </c>
      <c r="D2874" s="35" t="str">
        <f t="shared" si="92"/>
        <v>12619 - 2010 GO Bonds DIA Capital</v>
      </c>
      <c r="E2874" s="35" t="s">
        <v>6267</v>
      </c>
    </row>
    <row r="2875" spans="1:5">
      <c r="A2875" s="58" t="s">
        <v>11941</v>
      </c>
      <c r="B2875" s="58" t="str">
        <f t="shared" si="93"/>
        <v>AP12620</v>
      </c>
      <c r="C2875" s="35" t="s">
        <v>11942</v>
      </c>
      <c r="D2875" s="35" t="str">
        <f t="shared" si="92"/>
        <v>12620 - 2010 GO Bonds Zoo Capital</v>
      </c>
      <c r="E2875" s="35" t="s">
        <v>6267</v>
      </c>
    </row>
    <row r="2876" spans="1:5">
      <c r="A2876" s="568" t="s">
        <v>11943</v>
      </c>
      <c r="B2876" s="58" t="str">
        <f t="shared" si="93"/>
        <v>AP12622</v>
      </c>
      <c r="C2876" s="35" t="s">
        <v>11944</v>
      </c>
      <c r="D2876" s="35" t="str">
        <f t="shared" si="92"/>
        <v>12622 - Non Dept GO Bonds - Eastern Market 07-08</v>
      </c>
      <c r="E2876" s="35" t="s">
        <v>6267</v>
      </c>
    </row>
    <row r="2877" spans="1:5">
      <c r="A2877" s="58" t="s">
        <v>11945</v>
      </c>
      <c r="B2877" s="58" t="str">
        <f t="shared" si="93"/>
        <v>AP12635</v>
      </c>
      <c r="C2877" s="35" t="s">
        <v>11946</v>
      </c>
      <c r="D2877" s="35" t="str">
        <f t="shared" si="92"/>
        <v>12635 - Southwest Detroit Weed and Seed Community</v>
      </c>
      <c r="E2877" s="35" t="s">
        <v>6267</v>
      </c>
    </row>
    <row r="2878" spans="1:5">
      <c r="A2878" s="568" t="s">
        <v>11947</v>
      </c>
      <c r="B2878" s="58" t="str">
        <f t="shared" si="93"/>
        <v>AP12637</v>
      </c>
      <c r="C2878" s="35" t="s">
        <v>11948</v>
      </c>
      <c r="D2878" s="35" t="str">
        <f t="shared" si="92"/>
        <v>12637 - HRD Woodward Garden Section 108</v>
      </c>
      <c r="E2878" s="35" t="s">
        <v>6267</v>
      </c>
    </row>
    <row r="2879" spans="1:5">
      <c r="A2879" s="58" t="s">
        <v>11949</v>
      </c>
      <c r="B2879" s="58" t="str">
        <f t="shared" si="93"/>
        <v>AP12638</v>
      </c>
      <c r="C2879" s="35" t="s">
        <v>11950</v>
      </c>
      <c r="D2879" s="35" t="str">
        <f t="shared" si="92"/>
        <v>12638 - Woodward Garden Section 108 Repymt</v>
      </c>
      <c r="E2879" s="35" t="s">
        <v>6267</v>
      </c>
    </row>
    <row r="2880" spans="1:5">
      <c r="A2880" s="568" t="s">
        <v>11951</v>
      </c>
      <c r="B2880" s="58" t="str">
        <f t="shared" si="93"/>
        <v>AP12640</v>
      </c>
      <c r="C2880" s="35" t="s">
        <v>11952</v>
      </c>
      <c r="D2880" s="35" t="str">
        <f t="shared" si="92"/>
        <v>12640 - DPW Job#86170 - Median Install Work Along Livernois</v>
      </c>
      <c r="E2880" s="35" t="s">
        <v>6267</v>
      </c>
    </row>
    <row r="2881" spans="1:5">
      <c r="A2881" s="58" t="s">
        <v>11953</v>
      </c>
      <c r="B2881" s="58" t="str">
        <f t="shared" si="93"/>
        <v>AP12641</v>
      </c>
      <c r="C2881" s="35" t="s">
        <v>11954</v>
      </c>
      <c r="D2881" s="35" t="str">
        <f t="shared" si="92"/>
        <v>12641 - Wal_Mart Safe Neighborhood Heros Grant</v>
      </c>
      <c r="E2881" s="35" t="s">
        <v>6267</v>
      </c>
    </row>
    <row r="2882" spans="1:5">
      <c r="A2882" s="58" t="s">
        <v>11955</v>
      </c>
      <c r="B2882" s="58" t="str">
        <f t="shared" si="93"/>
        <v>AP12642</v>
      </c>
      <c r="C2882" s="35" t="s">
        <v>11956</v>
      </c>
      <c r="D2882" s="35" t="str">
        <f t="shared" si="92"/>
        <v>12642 - Enhanced Accident Scene Investigation Training</v>
      </c>
      <c r="E2882" s="35" t="s">
        <v>6267</v>
      </c>
    </row>
    <row r="2883" spans="1:5">
      <c r="A2883" s="58" t="s">
        <v>11957</v>
      </c>
      <c r="B2883" s="58" t="str">
        <f t="shared" si="93"/>
        <v>AP12643</v>
      </c>
      <c r="C2883" s="35" t="s">
        <v>11958</v>
      </c>
      <c r="D2883" s="35" t="str">
        <f t="shared" si="92"/>
        <v>12643 - G.O. Bond Program Expense</v>
      </c>
      <c r="E2883" s="35" t="s">
        <v>6267</v>
      </c>
    </row>
    <row r="2884" spans="1:5">
      <c r="A2884" s="58" t="s">
        <v>11959</v>
      </c>
      <c r="B2884" s="58" t="str">
        <f t="shared" si="93"/>
        <v>AP12659</v>
      </c>
      <c r="C2884" s="35" t="s">
        <v>11960</v>
      </c>
      <c r="D2884" s="35" t="str">
        <f t="shared" ref="D2884:D2947" si="94">A2884&amp;" - "&amp;C2884</f>
        <v>12659 - GO Bonds</v>
      </c>
      <c r="E2884" s="35" t="s">
        <v>6267</v>
      </c>
    </row>
    <row r="2885" spans="1:5">
      <c r="A2885" s="58" t="s">
        <v>11961</v>
      </c>
      <c r="B2885" s="58" t="str">
        <f t="shared" si="93"/>
        <v>AP12666</v>
      </c>
      <c r="C2885" s="35" t="s">
        <v>11962</v>
      </c>
      <c r="D2885" s="35" t="str">
        <f t="shared" si="94"/>
        <v>12666 - Raod Construction Apprenticeship Readiness (RCAR) Program</v>
      </c>
      <c r="E2885" s="35" t="s">
        <v>6267</v>
      </c>
    </row>
    <row r="2886" spans="1:5">
      <c r="A2886" s="58" t="s">
        <v>11963</v>
      </c>
      <c r="B2886" s="58" t="str">
        <f t="shared" si="93"/>
        <v>AP12668</v>
      </c>
      <c r="C2886" s="35" t="s">
        <v>11964</v>
      </c>
      <c r="D2886" s="35" t="str">
        <f t="shared" si="94"/>
        <v>12668 - FY 08 DHS Supportive Services</v>
      </c>
      <c r="E2886" s="35" t="s">
        <v>6267</v>
      </c>
    </row>
    <row r="2887" spans="1:5">
      <c r="A2887" s="58" t="s">
        <v>11965</v>
      </c>
      <c r="B2887" s="58" t="str">
        <f t="shared" si="93"/>
        <v>AP12669</v>
      </c>
      <c r="C2887" s="35" t="s">
        <v>11966</v>
      </c>
      <c r="D2887" s="35" t="str">
        <f t="shared" si="94"/>
        <v>12669 - FY 08 Jet Goodwill Pilot</v>
      </c>
      <c r="E2887" s="35" t="s">
        <v>6267</v>
      </c>
    </row>
    <row r="2888" spans="1:5">
      <c r="A2888" s="58" t="s">
        <v>11967</v>
      </c>
      <c r="B2888" s="58" t="str">
        <f t="shared" si="93"/>
        <v>AP12670</v>
      </c>
      <c r="C2888" s="35" t="s">
        <v>11968</v>
      </c>
      <c r="D2888" s="35" t="str">
        <f t="shared" si="94"/>
        <v>12670 - FY 08 WIA Statewide Goodwill</v>
      </c>
      <c r="E2888" s="35" t="s">
        <v>6267</v>
      </c>
    </row>
    <row r="2889" spans="1:5">
      <c r="A2889" s="58" t="s">
        <v>11969</v>
      </c>
      <c r="B2889" s="58" t="str">
        <f t="shared" si="93"/>
        <v>AP12671</v>
      </c>
      <c r="C2889" s="35" t="s">
        <v>11970</v>
      </c>
      <c r="D2889" s="35" t="str">
        <f t="shared" si="94"/>
        <v>12671 - Far East Side</v>
      </c>
      <c r="E2889" s="35" t="s">
        <v>6267</v>
      </c>
    </row>
    <row r="2890" spans="1:5">
      <c r="A2890" s="568" t="s">
        <v>11971</v>
      </c>
      <c r="B2890" s="58" t="str">
        <f t="shared" si="93"/>
        <v>AP12673</v>
      </c>
      <c r="C2890" s="35" t="s">
        <v>11972</v>
      </c>
      <c r="D2890" s="35" t="str">
        <f t="shared" si="94"/>
        <v>12673 - DPW Job#88469 - Woodward Streetscaping</v>
      </c>
      <c r="E2890" s="35" t="s">
        <v>6267</v>
      </c>
    </row>
    <row r="2891" spans="1:5">
      <c r="A2891" s="58" t="s">
        <v>11973</v>
      </c>
      <c r="B2891" s="58" t="str">
        <f t="shared" si="93"/>
        <v>AP12674</v>
      </c>
      <c r="C2891" s="35" t="s">
        <v>11974</v>
      </c>
      <c r="D2891" s="35" t="str">
        <f t="shared" si="94"/>
        <v>12674 - Detroit East Medical Control Authority Donations</v>
      </c>
      <c r="E2891" s="35" t="s">
        <v>6267</v>
      </c>
    </row>
    <row r="2892" spans="1:5">
      <c r="A2892" s="568" t="s">
        <v>11975</v>
      </c>
      <c r="B2892" s="58" t="str">
        <f t="shared" si="93"/>
        <v>AP12677</v>
      </c>
      <c r="C2892" s="35" t="s">
        <v>11976</v>
      </c>
      <c r="D2892" s="35" t="str">
        <f t="shared" si="94"/>
        <v>12677 - Police Too Many Guns (2mg)</v>
      </c>
      <c r="E2892" s="35" t="s">
        <v>6267</v>
      </c>
    </row>
    <row r="2893" spans="1:5">
      <c r="A2893" s="58" t="s">
        <v>11977</v>
      </c>
      <c r="B2893" s="58" t="str">
        <f t="shared" si="93"/>
        <v>AP12679</v>
      </c>
      <c r="C2893" s="35" t="s">
        <v>11978</v>
      </c>
      <c r="D2893" s="35" t="str">
        <f t="shared" si="94"/>
        <v>12679 - FY 07 UASI Grant</v>
      </c>
      <c r="E2893" s="35" t="s">
        <v>6267</v>
      </c>
    </row>
    <row r="2894" spans="1:5">
      <c r="A2894" s="568" t="s">
        <v>11979</v>
      </c>
      <c r="B2894" s="58" t="str">
        <f t="shared" si="93"/>
        <v>AP12680</v>
      </c>
      <c r="C2894" s="35" t="s">
        <v>11980</v>
      </c>
      <c r="D2894" s="35" t="str">
        <f t="shared" si="94"/>
        <v>12680 - OAG Auditing</v>
      </c>
      <c r="E2894" s="35" t="s">
        <v>6267</v>
      </c>
    </row>
    <row r="2895" spans="1:5">
      <c r="A2895" s="568" t="s">
        <v>11981</v>
      </c>
      <c r="B2895" s="58" t="str">
        <f t="shared" si="93"/>
        <v>AP12683</v>
      </c>
      <c r="C2895" s="35" t="s">
        <v>11982</v>
      </c>
      <c r="D2895" s="35" t="str">
        <f t="shared" si="94"/>
        <v>12683 - DPW Job#101317 - Median Constn. Work Along Livernois</v>
      </c>
      <c r="E2895" s="35" t="s">
        <v>6267</v>
      </c>
    </row>
    <row r="2896" spans="1:5">
      <c r="A2896" s="58" t="s">
        <v>11983</v>
      </c>
      <c r="B2896" s="58" t="str">
        <f t="shared" si="93"/>
        <v>AP12684</v>
      </c>
      <c r="C2896" s="35" t="s">
        <v>11984</v>
      </c>
      <c r="D2896" s="35" t="str">
        <f t="shared" si="94"/>
        <v>12684 - Job#102495</v>
      </c>
      <c r="E2896" s="35" t="s">
        <v>6267</v>
      </c>
    </row>
    <row r="2897" spans="1:5">
      <c r="A2897" s="58" t="s">
        <v>11985</v>
      </c>
      <c r="B2897" s="58" t="str">
        <f t="shared" si="93"/>
        <v>AP12685</v>
      </c>
      <c r="C2897" s="35" t="s">
        <v>11986</v>
      </c>
      <c r="D2897" s="35" t="str">
        <f t="shared" si="94"/>
        <v>12685 - Job#100417</v>
      </c>
      <c r="E2897" s="35" t="s">
        <v>6267</v>
      </c>
    </row>
    <row r="2898" spans="1:5">
      <c r="A2898" s="58" t="s">
        <v>11987</v>
      </c>
      <c r="B2898" s="58" t="str">
        <f t="shared" si="93"/>
        <v>AP12693</v>
      </c>
      <c r="C2898" s="35" t="s">
        <v>11988</v>
      </c>
      <c r="D2898" s="35" t="str">
        <f t="shared" si="94"/>
        <v>12693 - ARRA DCH BJA Dettoit State Byrne JAG Grant 2009 Police</v>
      </c>
      <c r="E2898" s="35" t="s">
        <v>6267</v>
      </c>
    </row>
    <row r="2899" spans="1:5">
      <c r="A2899" s="58" t="s">
        <v>11989</v>
      </c>
      <c r="B2899" s="58" t="str">
        <f t="shared" si="93"/>
        <v>AP12694</v>
      </c>
      <c r="C2899" s="35" t="s">
        <v>11990</v>
      </c>
      <c r="D2899" s="35" t="str">
        <f t="shared" si="94"/>
        <v>12694 - ARRA DCH BJA Detroit Technology Grant 2009 Police</v>
      </c>
      <c r="E2899" s="35" t="s">
        <v>6267</v>
      </c>
    </row>
    <row r="2900" spans="1:5">
      <c r="A2900" s="568" t="s">
        <v>11991</v>
      </c>
      <c r="B2900" s="58" t="str">
        <f t="shared" si="93"/>
        <v>AP12695</v>
      </c>
      <c r="C2900" s="35" t="s">
        <v>11992</v>
      </c>
      <c r="D2900" s="35" t="str">
        <f t="shared" si="94"/>
        <v>12695 - ARRA DOJ Cops Hiring 2009 Police</v>
      </c>
      <c r="E2900" s="35" t="s">
        <v>6267</v>
      </c>
    </row>
    <row r="2901" spans="1:5">
      <c r="A2901" s="58" t="s">
        <v>11993</v>
      </c>
      <c r="B2901" s="58" t="str">
        <f t="shared" si="93"/>
        <v>AP12696</v>
      </c>
      <c r="C2901" s="35" t="s">
        <v>11994</v>
      </c>
      <c r="D2901" s="35" t="str">
        <f t="shared" si="94"/>
        <v>12696 - Jet GF_GP No Worker Left Behind</v>
      </c>
      <c r="E2901" s="35" t="s">
        <v>6267</v>
      </c>
    </row>
    <row r="2902" spans="1:5">
      <c r="A2902" s="58" t="s">
        <v>11995</v>
      </c>
      <c r="B2902" s="58" t="str">
        <f t="shared" si="93"/>
        <v>AP12697</v>
      </c>
      <c r="C2902" s="35" t="s">
        <v>11996</v>
      </c>
      <c r="D2902" s="35" t="str">
        <f t="shared" si="94"/>
        <v>12697 - FY 08 JET TANF</v>
      </c>
      <c r="E2902" s="35" t="s">
        <v>6267</v>
      </c>
    </row>
    <row r="2903" spans="1:5">
      <c r="A2903" s="58" t="s">
        <v>11997</v>
      </c>
      <c r="B2903" s="58" t="str">
        <f t="shared" si="93"/>
        <v>AP12698</v>
      </c>
      <c r="C2903" s="35" t="s">
        <v>11998</v>
      </c>
      <c r="D2903" s="35" t="str">
        <f t="shared" si="94"/>
        <v>12698 - Pilot Recycling Program</v>
      </c>
      <c r="E2903" s="35" t="s">
        <v>6267</v>
      </c>
    </row>
    <row r="2904" spans="1:5">
      <c r="A2904" s="58" t="s">
        <v>11999</v>
      </c>
      <c r="B2904" s="58" t="str">
        <f t="shared" si="93"/>
        <v>AP12700</v>
      </c>
      <c r="C2904" s="35" t="s">
        <v>12000</v>
      </c>
      <c r="D2904" s="35" t="str">
        <f t="shared" si="94"/>
        <v>12700 - Tree Trimming &amp; Removal</v>
      </c>
      <c r="E2904" s="35" t="s">
        <v>6267</v>
      </c>
    </row>
    <row r="2905" spans="1:5">
      <c r="A2905" s="568" t="s">
        <v>12001</v>
      </c>
      <c r="B2905" s="58" t="str">
        <f t="shared" si="93"/>
        <v>AP12701</v>
      </c>
      <c r="C2905" s="35" t="s">
        <v>12002</v>
      </c>
      <c r="D2905" s="35" t="str">
        <f t="shared" si="94"/>
        <v>12701 - Recreation Northwest Activity Center</v>
      </c>
      <c r="E2905" s="35" t="s">
        <v>6267</v>
      </c>
    </row>
    <row r="2906" spans="1:5">
      <c r="A2906" s="58" t="s">
        <v>12003</v>
      </c>
      <c r="B2906" s="58" t="str">
        <f t="shared" si="93"/>
        <v>AP12702</v>
      </c>
      <c r="C2906" s="35" t="s">
        <v>12004</v>
      </c>
      <c r="D2906" s="35" t="str">
        <f t="shared" si="94"/>
        <v>12702 - DCDHS</v>
      </c>
      <c r="E2906" s="35" t="s">
        <v>6267</v>
      </c>
    </row>
    <row r="2907" spans="1:5">
      <c r="A2907" s="58" t="s">
        <v>12005</v>
      </c>
      <c r="B2907" s="58" t="str">
        <f t="shared" si="93"/>
        <v>AP12704</v>
      </c>
      <c r="C2907" s="35" t="s">
        <v>12006</v>
      </c>
      <c r="D2907" s="35" t="str">
        <f t="shared" si="94"/>
        <v>12704 - L.E.A.P. Program 10_09</v>
      </c>
      <c r="E2907" s="35" t="s">
        <v>6267</v>
      </c>
    </row>
    <row r="2908" spans="1:5">
      <c r="A2908" s="58" t="s">
        <v>12007</v>
      </c>
      <c r="B2908" s="58" t="str">
        <f t="shared" si="93"/>
        <v>AP12705</v>
      </c>
      <c r="C2908" s="35" t="s">
        <v>12008</v>
      </c>
      <c r="D2908" s="35" t="str">
        <f t="shared" si="94"/>
        <v>12705 - FY10 Adult Access to Education (AATE)</v>
      </c>
      <c r="E2908" s="35" t="s">
        <v>6267</v>
      </c>
    </row>
    <row r="2909" spans="1:5">
      <c r="A2909" s="568" t="s">
        <v>12009</v>
      </c>
      <c r="B2909" s="58" t="str">
        <f t="shared" si="93"/>
        <v>AP12707</v>
      </c>
      <c r="C2909" s="35" t="s">
        <v>12010</v>
      </c>
      <c r="D2909" s="35" t="str">
        <f t="shared" si="94"/>
        <v>12707 - DPW Scrap Tire Grant Appropriation</v>
      </c>
      <c r="E2909" s="35" t="s">
        <v>6267</v>
      </c>
    </row>
    <row r="2910" spans="1:5">
      <c r="A2910" s="568" t="s">
        <v>12011</v>
      </c>
      <c r="B2910" s="58" t="str">
        <f t="shared" si="93"/>
        <v>AP12708</v>
      </c>
      <c r="C2910" s="35" t="s">
        <v>12012</v>
      </c>
      <c r="D2910" s="35" t="str">
        <f t="shared" si="94"/>
        <v>12708 - HRD Catholic Social Services</v>
      </c>
      <c r="E2910" s="35" t="s">
        <v>6267</v>
      </c>
    </row>
    <row r="2911" spans="1:5">
      <c r="A2911" s="58" t="s">
        <v>12013</v>
      </c>
      <c r="B2911" s="58" t="str">
        <f t="shared" si="93"/>
        <v>AP12709</v>
      </c>
      <c r="C2911" s="35" t="s">
        <v>12014</v>
      </c>
      <c r="D2911" s="35" t="str">
        <f t="shared" si="94"/>
        <v>12709 - Children's Aid Society</v>
      </c>
      <c r="E2911" s="35" t="s">
        <v>6267</v>
      </c>
    </row>
    <row r="2912" spans="1:5">
      <c r="A2912" s="58" t="s">
        <v>12015</v>
      </c>
      <c r="B2912" s="58" t="str">
        <f t="shared" si="93"/>
        <v>AP12710</v>
      </c>
      <c r="C2912" s="35" t="s">
        <v>12016</v>
      </c>
      <c r="D2912" s="35" t="str">
        <f t="shared" si="94"/>
        <v>12710 - Community and Educational Services</v>
      </c>
      <c r="E2912" s="35" t="s">
        <v>6267</v>
      </c>
    </row>
    <row r="2913" spans="1:5">
      <c r="A2913" s="58" t="s">
        <v>12017</v>
      </c>
      <c r="B2913" s="58" t="str">
        <f t="shared" si="93"/>
        <v>AP12711</v>
      </c>
      <c r="C2913" s="35" t="s">
        <v>12018</v>
      </c>
      <c r="D2913" s="35" t="str">
        <f t="shared" si="94"/>
        <v>12711 - Core City Neighborhoods</v>
      </c>
      <c r="E2913" s="35" t="s">
        <v>6267</v>
      </c>
    </row>
    <row r="2914" spans="1:5">
      <c r="A2914" s="58" t="s">
        <v>12019</v>
      </c>
      <c r="B2914" s="58" t="str">
        <f t="shared" si="93"/>
        <v>AP12712</v>
      </c>
      <c r="C2914" s="35" t="s">
        <v>12020</v>
      </c>
      <c r="D2914" s="35" t="str">
        <f t="shared" si="94"/>
        <v>12712 - Dorothy Project, Inc.</v>
      </c>
      <c r="E2914" s="35" t="s">
        <v>6267</v>
      </c>
    </row>
    <row r="2915" spans="1:5">
      <c r="A2915" s="58" t="s">
        <v>12021</v>
      </c>
      <c r="B2915" s="58" t="str">
        <f t="shared" si="93"/>
        <v>AP12713</v>
      </c>
      <c r="C2915" s="35" t="s">
        <v>12022</v>
      </c>
      <c r="D2915" s="35" t="str">
        <f t="shared" si="94"/>
        <v>12713 - Greenwich Park Association</v>
      </c>
      <c r="E2915" s="35" t="s">
        <v>6267</v>
      </c>
    </row>
    <row r="2916" spans="1:5">
      <c r="A2916" s="58" t="s">
        <v>12023</v>
      </c>
      <c r="B2916" s="58" t="str">
        <f t="shared" si="93"/>
        <v>AP12714</v>
      </c>
      <c r="C2916" s="35" t="s">
        <v>12024</v>
      </c>
      <c r="D2916" s="35" t="str">
        <f t="shared" si="94"/>
        <v>12714 - Looking For My Sister</v>
      </c>
      <c r="E2916" s="35" t="s">
        <v>6267</v>
      </c>
    </row>
    <row r="2917" spans="1:5">
      <c r="A2917" s="58" t="s">
        <v>12025</v>
      </c>
      <c r="B2917" s="58" t="str">
        <f t="shared" si="93"/>
        <v>AP12715</v>
      </c>
      <c r="C2917" s="35" t="s">
        <v>12026</v>
      </c>
      <c r="D2917" s="35" t="str">
        <f t="shared" si="94"/>
        <v>12715 - Matrix</v>
      </c>
      <c r="E2917" s="35" t="s">
        <v>6267</v>
      </c>
    </row>
    <row r="2918" spans="1:5">
      <c r="A2918" s="58" t="s">
        <v>12027</v>
      </c>
      <c r="B2918" s="58" t="str">
        <f t="shared" si="93"/>
        <v>AP12716</v>
      </c>
      <c r="C2918" s="35" t="s">
        <v>12028</v>
      </c>
      <c r="D2918" s="35" t="str">
        <f t="shared" si="94"/>
        <v>12716 - Michigan Neighborhood Partnership</v>
      </c>
      <c r="E2918" s="35" t="s">
        <v>6267</v>
      </c>
    </row>
    <row r="2919" spans="1:5">
      <c r="A2919" s="58" t="s">
        <v>12029</v>
      </c>
      <c r="B2919" s="58" t="str">
        <f t="shared" si="93"/>
        <v>AP12717</v>
      </c>
      <c r="C2919" s="35" t="s">
        <v>12030</v>
      </c>
      <c r="D2919" s="35" t="str">
        <f t="shared" si="94"/>
        <v>12717 - Mt. Moriah CDC</v>
      </c>
      <c r="E2919" s="35" t="s">
        <v>6267</v>
      </c>
    </row>
    <row r="2920" spans="1:5">
      <c r="A2920" s="58" t="s">
        <v>12031</v>
      </c>
      <c r="B2920" s="58" t="str">
        <f t="shared" si="93"/>
        <v>AP12718</v>
      </c>
      <c r="C2920" s="35" t="s">
        <v>12032</v>
      </c>
      <c r="D2920" s="35" t="str">
        <f t="shared" si="94"/>
        <v>12718 - Serenity Services Legal Services</v>
      </c>
      <c r="E2920" s="35" t="s">
        <v>6267</v>
      </c>
    </row>
    <row r="2921" spans="1:5">
      <c r="A2921" s="568" t="s">
        <v>12033</v>
      </c>
      <c r="B2921" s="58" t="str">
        <f t="shared" si="93"/>
        <v>AP12719</v>
      </c>
      <c r="C2921" s="35" t="s">
        <v>12034</v>
      </c>
      <c r="D2921" s="35" t="str">
        <f t="shared" si="94"/>
        <v>12719 - HRD Society of St. Vincent de Paul</v>
      </c>
      <c r="E2921" s="35" t="s">
        <v>6267</v>
      </c>
    </row>
    <row r="2922" spans="1:5">
      <c r="A2922" s="58" t="s">
        <v>12035</v>
      </c>
      <c r="B2922" s="58" t="str">
        <f t="shared" si="93"/>
        <v>AP12720</v>
      </c>
      <c r="C2922" s="35" t="s">
        <v>12036</v>
      </c>
      <c r="D2922" s="35" t="str">
        <f t="shared" si="94"/>
        <v>12720 - United Block Club Council</v>
      </c>
      <c r="E2922" s="35" t="s">
        <v>6267</v>
      </c>
    </row>
    <row r="2923" spans="1:5">
      <c r="A2923" s="58" t="s">
        <v>12037</v>
      </c>
      <c r="B2923" s="58" t="str">
        <f t="shared" si="93"/>
        <v>AP12721</v>
      </c>
      <c r="C2923" s="35" t="s">
        <v>12038</v>
      </c>
      <c r="D2923" s="35" t="str">
        <f t="shared" si="94"/>
        <v>12721 - Virginia Park Henry Ford Hospital NPHC</v>
      </c>
      <c r="E2923" s="35" t="s">
        <v>6267</v>
      </c>
    </row>
    <row r="2924" spans="1:5">
      <c r="A2924" s="58" t="s">
        <v>12039</v>
      </c>
      <c r="B2924" s="58" t="str">
        <f t="shared" si="93"/>
        <v>AP12722</v>
      </c>
      <c r="C2924" s="35" t="s">
        <v>12040</v>
      </c>
      <c r="D2924" s="35" t="str">
        <f t="shared" si="94"/>
        <v>12722 - Westmoreland Road Block Club</v>
      </c>
      <c r="E2924" s="35" t="s">
        <v>6267</v>
      </c>
    </row>
    <row r="2925" spans="1:5">
      <c r="A2925" s="58" t="s">
        <v>12041</v>
      </c>
      <c r="B2925" s="58" t="str">
        <f t="shared" si="93"/>
        <v>AP12723</v>
      </c>
      <c r="C2925" s="35" t="s">
        <v>12042</v>
      </c>
      <c r="D2925" s="35" t="str">
        <f t="shared" si="94"/>
        <v>12723 - Youth Emergency Shelter Services</v>
      </c>
      <c r="E2925" s="35" t="s">
        <v>6267</v>
      </c>
    </row>
    <row r="2926" spans="1:5">
      <c r="A2926" s="58" t="s">
        <v>12043</v>
      </c>
      <c r="B2926" s="58" t="str">
        <f t="shared" si="93"/>
        <v>AP12724</v>
      </c>
      <c r="C2926" s="35" t="s">
        <v>12044</v>
      </c>
      <c r="D2926" s="35" t="str">
        <f t="shared" si="94"/>
        <v>12724 - Special Economic Development</v>
      </c>
      <c r="E2926" s="35" t="s">
        <v>6267</v>
      </c>
    </row>
    <row r="2927" spans="1:5">
      <c r="A2927" s="58" t="s">
        <v>12045</v>
      </c>
      <c r="B2927" s="58" t="str">
        <f t="shared" si="93"/>
        <v>AP12726</v>
      </c>
      <c r="C2927" s="35" t="s">
        <v>12046</v>
      </c>
      <c r="D2927" s="35" t="str">
        <f t="shared" si="94"/>
        <v>12726 - Job Program</v>
      </c>
      <c r="E2927" s="35" t="s">
        <v>6267</v>
      </c>
    </row>
    <row r="2928" spans="1:5">
      <c r="A2928" s="58" t="s">
        <v>12047</v>
      </c>
      <c r="B2928" s="58" t="str">
        <f t="shared" si="93"/>
        <v>AP12728</v>
      </c>
      <c r="C2928" s="35" t="s">
        <v>12048</v>
      </c>
      <c r="D2928" s="35" t="str">
        <f t="shared" si="94"/>
        <v>12728 - Home Repair</v>
      </c>
      <c r="E2928" s="35" t="s">
        <v>6267</v>
      </c>
    </row>
    <row r="2929" spans="1:5">
      <c r="A2929" s="58" t="s">
        <v>12049</v>
      </c>
      <c r="B2929" s="58" t="str">
        <f t="shared" si="93"/>
        <v>AP12729</v>
      </c>
      <c r="C2929" s="35" t="s">
        <v>12050</v>
      </c>
      <c r="D2929" s="35" t="str">
        <f t="shared" si="94"/>
        <v>12729 - JET TANF FY11</v>
      </c>
      <c r="E2929" s="35" t="s">
        <v>6267</v>
      </c>
    </row>
    <row r="2930" spans="1:5">
      <c r="A2930" s="58" t="s">
        <v>12051</v>
      </c>
      <c r="B2930" s="58" t="str">
        <f t="shared" si="93"/>
        <v>AP12730</v>
      </c>
      <c r="C2930" s="35" t="s">
        <v>12052</v>
      </c>
      <c r="D2930" s="35" t="str">
        <f t="shared" si="94"/>
        <v>12730 - Jet State GF_GP FY11</v>
      </c>
      <c r="E2930" s="35" t="s">
        <v>6267</v>
      </c>
    </row>
    <row r="2931" spans="1:5">
      <c r="A2931" s="58" t="s">
        <v>12053</v>
      </c>
      <c r="B2931" s="58" t="str">
        <f t="shared" ref="B2931:B2994" si="95">"AP"&amp;A2931</f>
        <v>AP12732</v>
      </c>
      <c r="C2931" s="35" t="s">
        <v>12054</v>
      </c>
      <c r="D2931" s="35" t="str">
        <f t="shared" si="94"/>
        <v>12732 - Food Assistance FY11</v>
      </c>
      <c r="E2931" s="35" t="s">
        <v>6267</v>
      </c>
    </row>
    <row r="2932" spans="1:5">
      <c r="A2932" s="58" t="s">
        <v>12055</v>
      </c>
      <c r="B2932" s="58" t="str">
        <f t="shared" si="95"/>
        <v>AP12733</v>
      </c>
      <c r="C2932" s="35" t="s">
        <v>12056</v>
      </c>
      <c r="D2932" s="35" t="str">
        <f t="shared" si="94"/>
        <v>12733 - 2006 Buffer Zone Protection Program</v>
      </c>
      <c r="E2932" s="35" t="s">
        <v>6267</v>
      </c>
    </row>
    <row r="2933" spans="1:5">
      <c r="A2933" s="58" t="s">
        <v>12057</v>
      </c>
      <c r="B2933" s="58" t="str">
        <f t="shared" si="95"/>
        <v>AP12734</v>
      </c>
      <c r="C2933" s="35" t="s">
        <v>12058</v>
      </c>
      <c r="D2933" s="35" t="str">
        <f t="shared" si="94"/>
        <v>12734 - Job#86173</v>
      </c>
      <c r="E2933" s="35" t="s">
        <v>6267</v>
      </c>
    </row>
    <row r="2934" spans="1:5">
      <c r="A2934" s="58" t="s">
        <v>12059</v>
      </c>
      <c r="B2934" s="58" t="str">
        <f t="shared" si="95"/>
        <v>AP12735</v>
      </c>
      <c r="C2934" s="35" t="s">
        <v>12060</v>
      </c>
      <c r="D2934" s="35" t="str">
        <f t="shared" si="94"/>
        <v>12735 - Job#80553</v>
      </c>
      <c r="E2934" s="35" t="s">
        <v>6267</v>
      </c>
    </row>
    <row r="2935" spans="1:5">
      <c r="A2935" s="58" t="s">
        <v>12061</v>
      </c>
      <c r="B2935" s="58" t="str">
        <f t="shared" si="95"/>
        <v>AP12736</v>
      </c>
      <c r="C2935" s="35" t="s">
        <v>12062</v>
      </c>
      <c r="D2935" s="35" t="str">
        <f t="shared" si="94"/>
        <v>12736 - Job#80552</v>
      </c>
      <c r="E2935" s="35" t="s">
        <v>6267</v>
      </c>
    </row>
    <row r="2936" spans="1:5">
      <c r="A2936" s="58" t="s">
        <v>12063</v>
      </c>
      <c r="B2936" s="58" t="str">
        <f t="shared" si="95"/>
        <v>AP12737</v>
      </c>
      <c r="C2936" s="35" t="s">
        <v>12064</v>
      </c>
      <c r="D2936" s="35" t="str">
        <f t="shared" si="94"/>
        <v>12737 - Job# 102596</v>
      </c>
      <c r="E2936" s="35" t="s">
        <v>6267</v>
      </c>
    </row>
    <row r="2937" spans="1:5">
      <c r="A2937" s="58" t="s">
        <v>12065</v>
      </c>
      <c r="B2937" s="58" t="str">
        <f t="shared" si="95"/>
        <v>AP12739</v>
      </c>
      <c r="C2937" s="35" t="s">
        <v>12066</v>
      </c>
      <c r="D2937" s="35" t="str">
        <f t="shared" si="94"/>
        <v>12739 - Workforce Dev Dept Summer Yth Employment</v>
      </c>
      <c r="E2937" s="35" t="s">
        <v>6267</v>
      </c>
    </row>
    <row r="2938" spans="1:5">
      <c r="A2938" s="58" t="s">
        <v>12067</v>
      </c>
      <c r="B2938" s="58" t="str">
        <f t="shared" si="95"/>
        <v>AP12745</v>
      </c>
      <c r="C2938" s="35" t="s">
        <v>12068</v>
      </c>
      <c r="D2938" s="35" t="str">
        <f t="shared" si="94"/>
        <v>12745 - WIA Statewide Career Advancement Account</v>
      </c>
      <c r="E2938" s="35" t="s">
        <v>6267</v>
      </c>
    </row>
    <row r="2939" spans="1:5">
      <c r="A2939" s="58" t="s">
        <v>12069</v>
      </c>
      <c r="B2939" s="58" t="str">
        <f t="shared" si="95"/>
        <v>AP12746</v>
      </c>
      <c r="C2939" s="35" t="s">
        <v>12070</v>
      </c>
      <c r="D2939" s="35" t="str">
        <f t="shared" si="94"/>
        <v>12746 - Summer Youth</v>
      </c>
      <c r="E2939" s="35" t="s">
        <v>6267</v>
      </c>
    </row>
    <row r="2940" spans="1:5">
      <c r="A2940" s="58" t="s">
        <v>12071</v>
      </c>
      <c r="B2940" s="58" t="str">
        <f t="shared" si="95"/>
        <v>AP12747</v>
      </c>
      <c r="C2940" s="35" t="s">
        <v>12072</v>
      </c>
      <c r="D2940" s="35" t="str">
        <f t="shared" si="94"/>
        <v>12747 - WIA Statewide Performance Incentive</v>
      </c>
      <c r="E2940" s="35" t="s">
        <v>6267</v>
      </c>
    </row>
    <row r="2941" spans="1:5">
      <c r="A2941" s="58" t="s">
        <v>12073</v>
      </c>
      <c r="B2941" s="58" t="str">
        <f t="shared" si="95"/>
        <v>AP12748</v>
      </c>
      <c r="C2941" s="35" t="s">
        <v>12074</v>
      </c>
      <c r="D2941" s="35" t="str">
        <f t="shared" si="94"/>
        <v>12748 - Job# 86129 Attenuator Installation Work</v>
      </c>
      <c r="E2941" s="35" t="s">
        <v>6267</v>
      </c>
    </row>
    <row r="2942" spans="1:5">
      <c r="A2942" s="58" t="s">
        <v>12075</v>
      </c>
      <c r="B2942" s="58" t="str">
        <f t="shared" si="95"/>
        <v>AP12749</v>
      </c>
      <c r="C2942" s="35" t="s">
        <v>12076</v>
      </c>
      <c r="D2942" s="35" t="str">
        <f t="shared" si="94"/>
        <v>12749 - Job# 102128 Bridge Attenuator</v>
      </c>
      <c r="E2942" s="35" t="s">
        <v>6267</v>
      </c>
    </row>
    <row r="2943" spans="1:5">
      <c r="A2943" s="58" t="s">
        <v>12077</v>
      </c>
      <c r="B2943" s="58" t="str">
        <f t="shared" si="95"/>
        <v>AP12750</v>
      </c>
      <c r="C2943" s="35" t="s">
        <v>12078</v>
      </c>
      <c r="D2943" s="35" t="str">
        <f t="shared" si="94"/>
        <v>12750 - Disability Program Navigator 09</v>
      </c>
      <c r="E2943" s="35" t="s">
        <v>6267</v>
      </c>
    </row>
    <row r="2944" spans="1:5">
      <c r="A2944" s="58" t="s">
        <v>12079</v>
      </c>
      <c r="B2944" s="58" t="str">
        <f t="shared" si="95"/>
        <v>AP12752</v>
      </c>
      <c r="C2944" s="35" t="s">
        <v>12080</v>
      </c>
      <c r="D2944" s="35" t="str">
        <f t="shared" si="94"/>
        <v>12752 - Bond Sale 2008 Series Refunding Issuance Costs</v>
      </c>
      <c r="E2944" s="35" t="s">
        <v>6267</v>
      </c>
    </row>
    <row r="2945" spans="1:5">
      <c r="A2945" s="58" t="s">
        <v>12081</v>
      </c>
      <c r="B2945" s="58" t="str">
        <f t="shared" si="95"/>
        <v>AP12754</v>
      </c>
      <c r="C2945" s="35" t="s">
        <v>12082</v>
      </c>
      <c r="D2945" s="35" t="str">
        <f t="shared" si="94"/>
        <v>12754 - Community Based Job Training</v>
      </c>
      <c r="E2945" s="35" t="s">
        <v>6267</v>
      </c>
    </row>
    <row r="2946" spans="1:5">
      <c r="A2946" s="568" t="s">
        <v>12083</v>
      </c>
      <c r="B2946" s="58" t="str">
        <f t="shared" si="95"/>
        <v>AP12755</v>
      </c>
      <c r="C2946" s="35" t="s">
        <v>12084</v>
      </c>
      <c r="D2946" s="35" t="str">
        <f t="shared" si="94"/>
        <v>12755 - DPW Job#100801 - Lower Woodward Streetscape</v>
      </c>
      <c r="E2946" s="35" t="s">
        <v>6267</v>
      </c>
    </row>
    <row r="2947" spans="1:5">
      <c r="A2947" s="58" t="s">
        <v>12085</v>
      </c>
      <c r="B2947" s="58" t="str">
        <f t="shared" si="95"/>
        <v>AP12756</v>
      </c>
      <c r="C2947" s="35" t="s">
        <v>12086</v>
      </c>
      <c r="D2947" s="35" t="str">
        <f t="shared" si="94"/>
        <v>12756 - Survey &amp; Thematic Nat'l Register Nomination DPS</v>
      </c>
      <c r="E2947" s="35" t="s">
        <v>6267</v>
      </c>
    </row>
    <row r="2948" spans="1:5">
      <c r="A2948" s="58" t="s">
        <v>12087</v>
      </c>
      <c r="B2948" s="58" t="str">
        <f t="shared" si="95"/>
        <v>AP12757</v>
      </c>
      <c r="C2948" s="35" t="s">
        <v>12088</v>
      </c>
      <c r="D2948" s="35" t="str">
        <f t="shared" ref="D2948:D3011" si="96">A2948&amp;" - "&amp;C2948</f>
        <v>12757 - Parents of Newborns Lead Prevention</v>
      </c>
      <c r="E2948" s="35" t="s">
        <v>6267</v>
      </c>
    </row>
    <row r="2949" spans="1:5">
      <c r="A2949" s="568" t="s">
        <v>12089</v>
      </c>
      <c r="B2949" s="58" t="str">
        <f t="shared" si="95"/>
        <v>AP12758</v>
      </c>
      <c r="C2949" s="35" t="s">
        <v>12090</v>
      </c>
      <c r="D2949" s="35" t="str">
        <f t="shared" si="96"/>
        <v>12758 - WAT Public Affairs Group</v>
      </c>
      <c r="E2949" s="35" t="s">
        <v>6267</v>
      </c>
    </row>
    <row r="2950" spans="1:5">
      <c r="A2950" s="568" t="s">
        <v>12091</v>
      </c>
      <c r="B2950" s="58" t="str">
        <f t="shared" si="95"/>
        <v>AP12759</v>
      </c>
      <c r="C2950" s="35" t="s">
        <v>12092</v>
      </c>
      <c r="D2950" s="35" t="str">
        <f t="shared" si="96"/>
        <v>12759 - SEW Public Affairs Group</v>
      </c>
      <c r="E2950" s="35" t="s">
        <v>6267</v>
      </c>
    </row>
    <row r="2951" spans="1:5">
      <c r="A2951" s="58" t="s">
        <v>12093</v>
      </c>
      <c r="B2951" s="58" t="str">
        <f t="shared" si="95"/>
        <v>AP12761</v>
      </c>
      <c r="C2951" s="35" t="s">
        <v>12094</v>
      </c>
      <c r="D2951" s="35" t="str">
        <f t="shared" si="96"/>
        <v>12761 - CSBG Administration_12761</v>
      </c>
      <c r="E2951" s="35" t="s">
        <v>6267</v>
      </c>
    </row>
    <row r="2952" spans="1:5">
      <c r="A2952" s="58" t="s">
        <v>12095</v>
      </c>
      <c r="B2952" s="58" t="str">
        <f t="shared" si="95"/>
        <v>AP12763</v>
      </c>
      <c r="C2952" s="35" t="s">
        <v>12096</v>
      </c>
      <c r="D2952" s="35" t="str">
        <f t="shared" si="96"/>
        <v>12763 - ARRA MDLEG Employment Services MI NCRC DWDD Program</v>
      </c>
      <c r="E2952" s="35" t="s">
        <v>6267</v>
      </c>
    </row>
    <row r="2953" spans="1:5">
      <c r="A2953" s="58" t="s">
        <v>12097</v>
      </c>
      <c r="B2953" s="58" t="str">
        <f t="shared" si="95"/>
        <v>AP12764</v>
      </c>
      <c r="C2953" s="35" t="s">
        <v>12098</v>
      </c>
      <c r="D2953" s="35" t="str">
        <f t="shared" si="96"/>
        <v>12764 - Michigan Public Service Commission Fund Winter Warmer</v>
      </c>
      <c r="E2953" s="35" t="s">
        <v>6267</v>
      </c>
    </row>
    <row r="2954" spans="1:5">
      <c r="A2954" s="58" t="s">
        <v>12099</v>
      </c>
      <c r="B2954" s="58" t="str">
        <f t="shared" si="95"/>
        <v>AP12765</v>
      </c>
      <c r="C2954" s="35" t="s">
        <v>12100</v>
      </c>
      <c r="D2954" s="35" t="str">
        <f t="shared" si="96"/>
        <v>12765 - The Emergency Food Assistance Program</v>
      </c>
      <c r="E2954" s="35" t="s">
        <v>6267</v>
      </c>
    </row>
    <row r="2955" spans="1:5">
      <c r="A2955" s="58" t="s">
        <v>12101</v>
      </c>
      <c r="B2955" s="58" t="str">
        <f t="shared" si="95"/>
        <v>AP12766</v>
      </c>
      <c r="C2955" s="35" t="s">
        <v>12102</v>
      </c>
      <c r="D2955" s="35" t="str">
        <f t="shared" si="96"/>
        <v>12766 - MI PSC Fund</v>
      </c>
      <c r="E2955" s="35" t="s">
        <v>6267</v>
      </c>
    </row>
    <row r="2956" spans="1:5">
      <c r="A2956" s="58" t="s">
        <v>12103</v>
      </c>
      <c r="B2956" s="58" t="str">
        <f t="shared" si="95"/>
        <v>AP12767</v>
      </c>
      <c r="C2956" s="35" t="s">
        <v>12104</v>
      </c>
      <c r="D2956" s="35" t="str">
        <f t="shared" si="96"/>
        <v>12767 - Michigan Public Service Commission Funds MDHS</v>
      </c>
      <c r="E2956" s="35" t="s">
        <v>6267</v>
      </c>
    </row>
    <row r="2957" spans="1:5">
      <c r="A2957" s="58" t="s">
        <v>12105</v>
      </c>
      <c r="B2957" s="58" t="str">
        <f t="shared" si="95"/>
        <v>AP12768</v>
      </c>
      <c r="C2957" s="35" t="s">
        <v>12106</v>
      </c>
      <c r="D2957" s="35" t="str">
        <f t="shared" si="96"/>
        <v>12768 - Weatherization Doe_12768</v>
      </c>
      <c r="E2957" s="35" t="s">
        <v>6267</v>
      </c>
    </row>
    <row r="2958" spans="1:5">
      <c r="A2958" s="58" t="s">
        <v>12107</v>
      </c>
      <c r="B2958" s="58" t="str">
        <f t="shared" si="95"/>
        <v>AP12769</v>
      </c>
      <c r="C2958" s="35" t="s">
        <v>12108</v>
      </c>
      <c r="D2958" s="35" t="str">
        <f t="shared" si="96"/>
        <v>12769 - Weatherization LIHEAP_12769</v>
      </c>
      <c r="E2958" s="35" t="s">
        <v>6267</v>
      </c>
    </row>
    <row r="2959" spans="1:5">
      <c r="A2959" s="58" t="s">
        <v>12109</v>
      </c>
      <c r="B2959" s="58" t="str">
        <f t="shared" si="95"/>
        <v>AP12771</v>
      </c>
      <c r="C2959" s="35" t="s">
        <v>12110</v>
      </c>
      <c r="D2959" s="35" t="str">
        <f t="shared" si="96"/>
        <v>12771 - Package Meals_12771</v>
      </c>
      <c r="E2959" s="35" t="s">
        <v>6267</v>
      </c>
    </row>
    <row r="2960" spans="1:5">
      <c r="A2960" s="58" t="s">
        <v>12111</v>
      </c>
      <c r="B2960" s="58" t="str">
        <f t="shared" si="95"/>
        <v>AP12772</v>
      </c>
      <c r="C2960" s="35" t="s">
        <v>12112</v>
      </c>
      <c r="D2960" s="35" t="str">
        <f t="shared" si="96"/>
        <v>12772 - Head Start_12772</v>
      </c>
      <c r="E2960" s="35" t="s">
        <v>6267</v>
      </c>
    </row>
    <row r="2961" spans="1:5">
      <c r="A2961" s="58" t="s">
        <v>12113</v>
      </c>
      <c r="B2961" s="58" t="str">
        <f t="shared" si="95"/>
        <v>AP12774</v>
      </c>
      <c r="C2961" s="35" t="s">
        <v>12114</v>
      </c>
      <c r="D2961" s="35" t="str">
        <f t="shared" si="96"/>
        <v>12774 - Early Head Start_12774</v>
      </c>
      <c r="E2961" s="35" t="s">
        <v>6267</v>
      </c>
    </row>
    <row r="2962" spans="1:5">
      <c r="A2962" s="58" t="s">
        <v>12115</v>
      </c>
      <c r="B2962" s="58" t="str">
        <f t="shared" si="95"/>
        <v>AP12775</v>
      </c>
      <c r="C2962" s="35" t="s">
        <v>12116</v>
      </c>
      <c r="D2962" s="35" t="str">
        <f t="shared" si="96"/>
        <v>12775 - HS Training &amp; Technical Assistance</v>
      </c>
      <c r="E2962" s="35" t="s">
        <v>6267</v>
      </c>
    </row>
    <row r="2963" spans="1:5">
      <c r="A2963" s="58" t="s">
        <v>12117</v>
      </c>
      <c r="B2963" s="58" t="str">
        <f t="shared" si="95"/>
        <v>AP12778</v>
      </c>
      <c r="C2963" s="35" t="s">
        <v>12118</v>
      </c>
      <c r="D2963" s="35" t="str">
        <f t="shared" si="96"/>
        <v>12778 - MCAAA Managed Care_</v>
      </c>
      <c r="E2963" s="35" t="s">
        <v>6267</v>
      </c>
    </row>
    <row r="2964" spans="1:5">
      <c r="A2964" s="58" t="s">
        <v>12119</v>
      </c>
      <c r="B2964" s="58" t="str">
        <f t="shared" si="95"/>
        <v>AP12782</v>
      </c>
      <c r="C2964" s="35" t="s">
        <v>12120</v>
      </c>
      <c r="D2964" s="35" t="str">
        <f t="shared" si="96"/>
        <v>12782 - CSBG TPA_</v>
      </c>
      <c r="E2964" s="35" t="s">
        <v>6267</v>
      </c>
    </row>
    <row r="2965" spans="1:5">
      <c r="A2965" s="58" t="s">
        <v>12121</v>
      </c>
      <c r="B2965" s="58" t="str">
        <f t="shared" si="95"/>
        <v>AP12784</v>
      </c>
      <c r="C2965" s="35" t="s">
        <v>12122</v>
      </c>
      <c r="D2965" s="35" t="str">
        <f t="shared" si="96"/>
        <v>12784 - Jet FY10</v>
      </c>
      <c r="E2965" s="35" t="s">
        <v>6267</v>
      </c>
    </row>
    <row r="2966" spans="1:5">
      <c r="A2966" s="58" t="s">
        <v>12123</v>
      </c>
      <c r="B2966" s="58" t="str">
        <f t="shared" si="95"/>
        <v>AP12785</v>
      </c>
      <c r="C2966" s="35" t="s">
        <v>12124</v>
      </c>
      <c r="D2966" s="35" t="str">
        <f t="shared" si="96"/>
        <v>12785 - Jet State GF_GP FY10</v>
      </c>
      <c r="E2966" s="35" t="s">
        <v>6267</v>
      </c>
    </row>
    <row r="2967" spans="1:5">
      <c r="A2967" s="58" t="s">
        <v>12125</v>
      </c>
      <c r="B2967" s="58" t="str">
        <f t="shared" si="95"/>
        <v>AP12787</v>
      </c>
      <c r="C2967" s="35" t="s">
        <v>12126</v>
      </c>
      <c r="D2967" s="35" t="str">
        <f t="shared" si="96"/>
        <v>12787 - Food Stamp Only FY10</v>
      </c>
      <c r="E2967" s="35" t="s">
        <v>6267</v>
      </c>
    </row>
    <row r="2968" spans="1:5">
      <c r="A2968" s="58" t="s">
        <v>12127</v>
      </c>
      <c r="B2968" s="58" t="str">
        <f t="shared" si="95"/>
        <v>AP12788</v>
      </c>
      <c r="C2968" s="35" t="s">
        <v>12128</v>
      </c>
      <c r="D2968" s="35" t="str">
        <f t="shared" si="96"/>
        <v>12788 - Food Stamp Only SS FY10</v>
      </c>
      <c r="E2968" s="35" t="s">
        <v>6267</v>
      </c>
    </row>
    <row r="2969" spans="1:5">
      <c r="A2969" s="58" t="s">
        <v>12129</v>
      </c>
      <c r="B2969" s="58" t="str">
        <f t="shared" si="95"/>
        <v>AP12789</v>
      </c>
      <c r="C2969" s="35" t="s">
        <v>12130</v>
      </c>
      <c r="D2969" s="35" t="str">
        <f t="shared" si="96"/>
        <v>12789 - Promoting Responsible Fatherhood FY10</v>
      </c>
      <c r="E2969" s="35" t="s">
        <v>6267</v>
      </c>
    </row>
    <row r="2970" spans="1:5">
      <c r="A2970" s="58" t="s">
        <v>12131</v>
      </c>
      <c r="B2970" s="58" t="str">
        <f t="shared" si="95"/>
        <v>AP12790</v>
      </c>
      <c r="C2970" s="35" t="s">
        <v>12132</v>
      </c>
      <c r="D2970" s="35" t="str">
        <f t="shared" si="96"/>
        <v>12790 - Employment Service FY10</v>
      </c>
      <c r="E2970" s="35" t="s">
        <v>6267</v>
      </c>
    </row>
    <row r="2971" spans="1:5">
      <c r="A2971" s="58" t="s">
        <v>12133</v>
      </c>
      <c r="B2971" s="58" t="str">
        <f t="shared" si="95"/>
        <v>AP12792</v>
      </c>
      <c r="C2971" s="35" t="s">
        <v>12134</v>
      </c>
      <c r="D2971" s="35" t="str">
        <f t="shared" si="96"/>
        <v>12792 - Trade FY10</v>
      </c>
      <c r="E2971" s="35" t="s">
        <v>6267</v>
      </c>
    </row>
    <row r="2972" spans="1:5">
      <c r="A2972" s="58" t="s">
        <v>12135</v>
      </c>
      <c r="B2972" s="58" t="str">
        <f t="shared" si="95"/>
        <v>AP12793</v>
      </c>
      <c r="C2972" s="35" t="s">
        <v>12136</v>
      </c>
      <c r="D2972" s="35" t="str">
        <f t="shared" si="96"/>
        <v>12793 - WIA One Stop Operation GF_GP FY10</v>
      </c>
      <c r="E2972" s="35" t="s">
        <v>6267</v>
      </c>
    </row>
    <row r="2973" spans="1:5">
      <c r="A2973" s="58" t="s">
        <v>12137</v>
      </c>
      <c r="B2973" s="58" t="str">
        <f t="shared" si="95"/>
        <v>AP12794</v>
      </c>
      <c r="C2973" s="35" t="s">
        <v>12138</v>
      </c>
      <c r="D2973" s="35" t="str">
        <f t="shared" si="96"/>
        <v>12794 - WIA Statewide Capacity Building FY10</v>
      </c>
      <c r="E2973" s="35" t="s">
        <v>6267</v>
      </c>
    </row>
    <row r="2974" spans="1:5">
      <c r="A2974" s="58" t="s">
        <v>12139</v>
      </c>
      <c r="B2974" s="58" t="str">
        <f t="shared" si="95"/>
        <v>AP12795</v>
      </c>
      <c r="C2974" s="35" t="s">
        <v>12140</v>
      </c>
      <c r="D2974" s="35" t="str">
        <f t="shared" si="96"/>
        <v>12795 - WIA Adult FY10</v>
      </c>
      <c r="E2974" s="35" t="s">
        <v>6267</v>
      </c>
    </row>
    <row r="2975" spans="1:5">
      <c r="A2975" s="58" t="s">
        <v>12141</v>
      </c>
      <c r="B2975" s="58" t="str">
        <f t="shared" si="95"/>
        <v>AP12796</v>
      </c>
      <c r="C2975" s="35" t="s">
        <v>12142</v>
      </c>
      <c r="D2975" s="35" t="str">
        <f t="shared" si="96"/>
        <v>12796 - WIA Dislocated Worker FY10</v>
      </c>
      <c r="E2975" s="35" t="s">
        <v>6267</v>
      </c>
    </row>
    <row r="2976" spans="1:5">
      <c r="A2976" s="58" t="s">
        <v>12143</v>
      </c>
      <c r="B2976" s="58" t="str">
        <f t="shared" si="95"/>
        <v>AP12797</v>
      </c>
      <c r="C2976" s="35" t="s">
        <v>12144</v>
      </c>
      <c r="D2976" s="35" t="str">
        <f t="shared" si="96"/>
        <v>12797 - WIA Incumbent Worker FY10</v>
      </c>
      <c r="E2976" s="35" t="s">
        <v>6267</v>
      </c>
    </row>
    <row r="2977" spans="1:5">
      <c r="A2977" s="58" t="s">
        <v>12145</v>
      </c>
      <c r="B2977" s="58" t="str">
        <f t="shared" si="95"/>
        <v>AP12798</v>
      </c>
      <c r="C2977" s="35" t="s">
        <v>12146</v>
      </c>
      <c r="D2977" s="35" t="str">
        <f t="shared" si="96"/>
        <v>12798 - WIA Disability Program Navigator FY10</v>
      </c>
      <c r="E2977" s="35" t="s">
        <v>6267</v>
      </c>
    </row>
    <row r="2978" spans="1:5">
      <c r="A2978" s="58" t="s">
        <v>12147</v>
      </c>
      <c r="B2978" s="58" t="str">
        <f t="shared" si="95"/>
        <v>AP12799</v>
      </c>
      <c r="C2978" s="35" t="s">
        <v>12148</v>
      </c>
      <c r="D2978" s="35" t="str">
        <f t="shared" si="96"/>
        <v>12799 - WIA Youth FY10</v>
      </c>
      <c r="E2978" s="35" t="s">
        <v>6267</v>
      </c>
    </row>
    <row r="2979" spans="1:5">
      <c r="A2979" s="58" t="s">
        <v>12149</v>
      </c>
      <c r="B2979" s="58" t="str">
        <f t="shared" si="95"/>
        <v>AP12801</v>
      </c>
      <c r="C2979" s="35" t="s">
        <v>12150</v>
      </c>
      <c r="D2979" s="35" t="str">
        <f t="shared" si="96"/>
        <v>12801 - WIA Administration FY10</v>
      </c>
      <c r="E2979" s="35" t="s">
        <v>6267</v>
      </c>
    </row>
    <row r="2980" spans="1:5">
      <c r="A2980" s="568" t="s">
        <v>12151</v>
      </c>
      <c r="B2980" s="58" t="str">
        <f t="shared" si="95"/>
        <v>AP12805</v>
      </c>
      <c r="C2980" s="35" t="s">
        <v>12152</v>
      </c>
      <c r="D2980" s="35" t="str">
        <f t="shared" si="96"/>
        <v>12805 - DPW Job#103464 Asphalt Paving Work</v>
      </c>
      <c r="E2980" s="35" t="s">
        <v>6267</v>
      </c>
    </row>
    <row r="2981" spans="1:5">
      <c r="A2981" s="58" t="s">
        <v>12153</v>
      </c>
      <c r="B2981" s="58" t="str">
        <f t="shared" si="95"/>
        <v>AP12806</v>
      </c>
      <c r="C2981" s="35" t="s">
        <v>12154</v>
      </c>
      <c r="D2981" s="35" t="str">
        <f t="shared" si="96"/>
        <v>12806 - 2009_10 Minigrants Program Administration</v>
      </c>
      <c r="E2981" s="35" t="s">
        <v>6267</v>
      </c>
    </row>
    <row r="2982" spans="1:5">
      <c r="A2982" s="58" t="s">
        <v>12155</v>
      </c>
      <c r="B2982" s="58" t="str">
        <f t="shared" si="95"/>
        <v>AP12808</v>
      </c>
      <c r="C2982" s="35" t="s">
        <v>12156</v>
      </c>
      <c r="D2982" s="35" t="str">
        <f t="shared" si="96"/>
        <v>12808 - 2009_10 Minigrants Program</v>
      </c>
      <c r="E2982" s="35" t="s">
        <v>6267</v>
      </c>
    </row>
    <row r="2983" spans="1:5">
      <c r="A2983" s="58" t="s">
        <v>12157</v>
      </c>
      <c r="B2983" s="58" t="str">
        <f t="shared" si="95"/>
        <v>AP12809</v>
      </c>
      <c r="C2983" s="35" t="s">
        <v>12158</v>
      </c>
      <c r="D2983" s="35" t="str">
        <f t="shared" si="96"/>
        <v>12809 - 2009_10 Dream While Achieving</v>
      </c>
      <c r="E2983" s="35" t="s">
        <v>6267</v>
      </c>
    </row>
    <row r="2984" spans="1:5">
      <c r="A2984" s="58" t="s">
        <v>12159</v>
      </c>
      <c r="B2984" s="58" t="str">
        <f t="shared" si="95"/>
        <v>AP12814</v>
      </c>
      <c r="C2984" s="35" t="s">
        <v>12160</v>
      </c>
      <c r="D2984" s="35" t="str">
        <f t="shared" si="96"/>
        <v>12814 - Sub Abuse Coord Agency 9_2010</v>
      </c>
      <c r="E2984" s="35" t="s">
        <v>6267</v>
      </c>
    </row>
    <row r="2985" spans="1:5">
      <c r="A2985" s="58" t="s">
        <v>12161</v>
      </c>
      <c r="B2985" s="58" t="str">
        <f t="shared" si="95"/>
        <v>AP12815</v>
      </c>
      <c r="C2985" s="35" t="s">
        <v>12162</v>
      </c>
      <c r="D2985" s="35" t="str">
        <f t="shared" si="96"/>
        <v>12815 - Medicaid Substance Abuse 9_2010</v>
      </c>
      <c r="E2985" s="35" t="s">
        <v>6267</v>
      </c>
    </row>
    <row r="2986" spans="1:5">
      <c r="A2986" s="58" t="s">
        <v>12163</v>
      </c>
      <c r="B2986" s="58" t="str">
        <f t="shared" si="95"/>
        <v>AP12816</v>
      </c>
      <c r="C2986" s="35" t="s">
        <v>12164</v>
      </c>
      <c r="D2986" s="35" t="str">
        <f t="shared" si="96"/>
        <v>12816 - WIC Supplemental Food 9_2010</v>
      </c>
      <c r="E2986" s="35" t="s">
        <v>6267</v>
      </c>
    </row>
    <row r="2987" spans="1:5">
      <c r="A2987" s="58" t="s">
        <v>12165</v>
      </c>
      <c r="B2987" s="58" t="str">
        <f t="shared" si="95"/>
        <v>AP12817</v>
      </c>
      <c r="C2987" s="35" t="s">
        <v>12166</v>
      </c>
      <c r="D2987" s="35" t="str">
        <f t="shared" si="96"/>
        <v>12817 - Summer Food Service 9_2010</v>
      </c>
      <c r="E2987" s="35" t="s">
        <v>6267</v>
      </c>
    </row>
    <row r="2988" spans="1:5">
      <c r="A2988" s="58" t="s">
        <v>12167</v>
      </c>
      <c r="B2988" s="58" t="str">
        <f t="shared" si="95"/>
        <v>AP12818</v>
      </c>
      <c r="C2988" s="35" t="s">
        <v>12168</v>
      </c>
      <c r="D2988" s="35" t="str">
        <f t="shared" si="96"/>
        <v>12818 - After School Food Service 9_2010</v>
      </c>
      <c r="E2988" s="35" t="s">
        <v>6267</v>
      </c>
    </row>
    <row r="2989" spans="1:5">
      <c r="A2989" s="58" t="s">
        <v>12169</v>
      </c>
      <c r="B2989" s="58" t="str">
        <f t="shared" si="95"/>
        <v>AP12819</v>
      </c>
      <c r="C2989" s="35" t="s">
        <v>12170</v>
      </c>
      <c r="D2989" s="35" t="str">
        <f t="shared" si="96"/>
        <v>12819 - Dieretic Intern Service 9_2010</v>
      </c>
      <c r="E2989" s="35" t="s">
        <v>6267</v>
      </c>
    </row>
    <row r="2990" spans="1:5">
      <c r="A2990" s="58" t="s">
        <v>12171</v>
      </c>
      <c r="B2990" s="58" t="str">
        <f t="shared" si="95"/>
        <v>AP12820</v>
      </c>
      <c r="C2990" s="35" t="s">
        <v>12172</v>
      </c>
      <c r="D2990" s="35" t="str">
        <f t="shared" si="96"/>
        <v>12820 - Childhood Lead Prev _ CDC 6_2010</v>
      </c>
      <c r="E2990" s="35" t="s">
        <v>6267</v>
      </c>
    </row>
    <row r="2991" spans="1:5">
      <c r="A2991" s="58" t="s">
        <v>12173</v>
      </c>
      <c r="B2991" s="58" t="str">
        <f t="shared" si="95"/>
        <v>AP12821</v>
      </c>
      <c r="C2991" s="35" t="s">
        <v>12174</v>
      </c>
      <c r="D2991" s="35" t="str">
        <f t="shared" si="96"/>
        <v>12821 - Childhood Lead (MDCH) 9_2010</v>
      </c>
      <c r="E2991" s="35" t="s">
        <v>6267</v>
      </c>
    </row>
    <row r="2992" spans="1:5">
      <c r="A2992" s="58" t="s">
        <v>12175</v>
      </c>
      <c r="B2992" s="58" t="str">
        <f t="shared" si="95"/>
        <v>AP12822</v>
      </c>
      <c r="C2992" s="35" t="s">
        <v>12176</v>
      </c>
      <c r="D2992" s="35" t="str">
        <f t="shared" si="96"/>
        <v>12822 - Adol Hlth Alter Models 9_2010</v>
      </c>
      <c r="E2992" s="35" t="s">
        <v>6267</v>
      </c>
    </row>
    <row r="2993" spans="1:5">
      <c r="A2993" s="58" t="s">
        <v>12177</v>
      </c>
      <c r="B2993" s="58" t="str">
        <f t="shared" si="95"/>
        <v>AP12823</v>
      </c>
      <c r="C2993" s="35" t="s">
        <v>12178</v>
      </c>
      <c r="D2993" s="35" t="str">
        <f t="shared" si="96"/>
        <v>12823 - Adol Hlth Teen Hlth Ctrs 9_2010</v>
      </c>
      <c r="E2993" s="35" t="s">
        <v>6267</v>
      </c>
    </row>
    <row r="2994" spans="1:5">
      <c r="A2994" s="58" t="s">
        <v>12179</v>
      </c>
      <c r="B2994" s="58" t="str">
        <f t="shared" si="95"/>
        <v>AP12824</v>
      </c>
      <c r="C2994" s="35" t="s">
        <v>12180</v>
      </c>
      <c r="D2994" s="35" t="str">
        <f t="shared" si="96"/>
        <v>12824 - H1N1_Phase I &amp; II 9_2010</v>
      </c>
      <c r="E2994" s="35" t="s">
        <v>6267</v>
      </c>
    </row>
    <row r="2995" spans="1:5">
      <c r="A2995" s="58" t="s">
        <v>12181</v>
      </c>
      <c r="B2995" s="58" t="str">
        <f t="shared" ref="B2995:B3058" si="97">"AP"&amp;A2995</f>
        <v>AP12825</v>
      </c>
      <c r="C2995" s="35" t="s">
        <v>12182</v>
      </c>
      <c r="D2995" s="35" t="str">
        <f t="shared" si="96"/>
        <v>12825 - Aids_HIV Family Service 9_2010</v>
      </c>
      <c r="E2995" s="35" t="s">
        <v>6267</v>
      </c>
    </row>
    <row r="2996" spans="1:5">
      <c r="A2996" s="58" t="s">
        <v>12183</v>
      </c>
      <c r="B2996" s="58" t="str">
        <f t="shared" si="97"/>
        <v>AP12826</v>
      </c>
      <c r="C2996" s="35" t="s">
        <v>12184</v>
      </c>
      <c r="D2996" s="35" t="str">
        <f t="shared" si="96"/>
        <v>12826 - Aids_HIV Prev &amp; Planning 9_2010</v>
      </c>
      <c r="E2996" s="35" t="s">
        <v>6267</v>
      </c>
    </row>
    <row r="2997" spans="1:5">
      <c r="A2997" s="58" t="s">
        <v>12185</v>
      </c>
      <c r="B2997" s="58" t="str">
        <f t="shared" si="97"/>
        <v>AP12827</v>
      </c>
      <c r="C2997" s="35" t="s">
        <v>12186</v>
      </c>
      <c r="D2997" s="35" t="str">
        <f t="shared" si="96"/>
        <v>12827 - Aids_HIV Rapid Testing 9_2010</v>
      </c>
      <c r="E2997" s="35" t="s">
        <v>6267</v>
      </c>
    </row>
    <row r="2998" spans="1:5">
      <c r="A2998" s="58" t="s">
        <v>12187</v>
      </c>
      <c r="B2998" s="58" t="str">
        <f t="shared" si="97"/>
        <v>AP12828</v>
      </c>
      <c r="C2998" s="35" t="s">
        <v>12188</v>
      </c>
      <c r="D2998" s="35" t="str">
        <f t="shared" si="96"/>
        <v>12828 - Bio_Terrorism Emerg Prep 9_2010</v>
      </c>
      <c r="E2998" s="35" t="s">
        <v>6267</v>
      </c>
    </row>
    <row r="2999" spans="1:5">
      <c r="A2999" s="58" t="s">
        <v>12189</v>
      </c>
      <c r="B2999" s="58" t="str">
        <f t="shared" si="97"/>
        <v>AP12829</v>
      </c>
      <c r="C2999" s="35" t="s">
        <v>12190</v>
      </c>
      <c r="D2999" s="35" t="str">
        <f t="shared" si="96"/>
        <v>12829 - Bio_Terrorism Laboratory 9_2010</v>
      </c>
      <c r="E2999" s="35" t="s">
        <v>6267</v>
      </c>
    </row>
    <row r="3000" spans="1:5">
      <c r="A3000" s="58" t="s">
        <v>12191</v>
      </c>
      <c r="B3000" s="58" t="str">
        <f t="shared" si="97"/>
        <v>AP12830</v>
      </c>
      <c r="C3000" s="35" t="s">
        <v>12192</v>
      </c>
      <c r="D3000" s="35" t="str">
        <f t="shared" si="96"/>
        <v>12830 - Children's Trust Fund 9_2010</v>
      </c>
      <c r="E3000" s="35" t="s">
        <v>6267</v>
      </c>
    </row>
    <row r="3001" spans="1:5">
      <c r="A3001" s="58" t="s">
        <v>12193</v>
      </c>
      <c r="B3001" s="58" t="str">
        <f t="shared" si="97"/>
        <v>AP12831</v>
      </c>
      <c r="C3001" s="35" t="s">
        <v>12194</v>
      </c>
      <c r="D3001" s="35" t="str">
        <f t="shared" si="96"/>
        <v>12831 - Cities Readiness Initiative 9_2010</v>
      </c>
      <c r="E3001" s="35" t="s">
        <v>6267</v>
      </c>
    </row>
    <row r="3002" spans="1:5">
      <c r="A3002" s="58" t="s">
        <v>12195</v>
      </c>
      <c r="B3002" s="58" t="str">
        <f t="shared" si="97"/>
        <v>AP12832</v>
      </c>
      <c r="C3002" s="35" t="s">
        <v>12196</v>
      </c>
      <c r="D3002" s="35" t="str">
        <f t="shared" si="96"/>
        <v>12832 - CSHCS Outreach &amp; Advocacy 9_2010</v>
      </c>
      <c r="E3002" s="35" t="s">
        <v>6267</v>
      </c>
    </row>
    <row r="3003" spans="1:5">
      <c r="A3003" s="58" t="s">
        <v>12197</v>
      </c>
      <c r="B3003" s="58" t="str">
        <f t="shared" si="97"/>
        <v>AP12833</v>
      </c>
      <c r="C3003" s="35" t="s">
        <v>12198</v>
      </c>
      <c r="D3003" s="35" t="str">
        <f t="shared" si="96"/>
        <v>12833 - Early Warning Infectious Disease 9_2010</v>
      </c>
      <c r="E3003" s="35" t="s">
        <v>6267</v>
      </c>
    </row>
    <row r="3004" spans="1:5">
      <c r="A3004" s="58" t="s">
        <v>12199</v>
      </c>
      <c r="B3004" s="58" t="str">
        <f t="shared" si="97"/>
        <v>AP12834</v>
      </c>
      <c r="C3004" s="35" t="s">
        <v>12200</v>
      </c>
      <c r="D3004" s="35" t="str">
        <f t="shared" si="96"/>
        <v>12834 - Family Planning 9_2010</v>
      </c>
      <c r="E3004" s="35" t="s">
        <v>6267</v>
      </c>
    </row>
    <row r="3005" spans="1:5">
      <c r="A3005" s="58" t="s">
        <v>12201</v>
      </c>
      <c r="B3005" s="58" t="str">
        <f t="shared" si="97"/>
        <v>AP12835</v>
      </c>
      <c r="C3005" s="35" t="s">
        <v>12202</v>
      </c>
      <c r="D3005" s="35" t="str">
        <f t="shared" si="96"/>
        <v>12835 - Generations With Promise 9_2010</v>
      </c>
      <c r="E3005" s="35" t="s">
        <v>6267</v>
      </c>
    </row>
    <row r="3006" spans="1:5">
      <c r="A3006" s="58" t="s">
        <v>12203</v>
      </c>
      <c r="B3006" s="58" t="str">
        <f t="shared" si="97"/>
        <v>AP12836</v>
      </c>
      <c r="C3006" s="35" t="s">
        <v>12204</v>
      </c>
      <c r="D3006" s="35" t="str">
        <f t="shared" si="96"/>
        <v>12836 - Immunization Action Plan 9_2010</v>
      </c>
      <c r="E3006" s="35" t="s">
        <v>6267</v>
      </c>
    </row>
    <row r="3007" spans="1:5">
      <c r="A3007" s="58" t="s">
        <v>12205</v>
      </c>
      <c r="B3007" s="58" t="str">
        <f t="shared" si="97"/>
        <v>AP12837</v>
      </c>
      <c r="C3007" s="35" t="s">
        <v>12206</v>
      </c>
      <c r="D3007" s="35" t="str">
        <f t="shared" si="96"/>
        <v>12837 - Immunization Reaching More 9_2010</v>
      </c>
      <c r="E3007" s="35" t="s">
        <v>6267</v>
      </c>
    </row>
    <row r="3008" spans="1:5">
      <c r="A3008" s="58" t="s">
        <v>12207</v>
      </c>
      <c r="B3008" s="58" t="str">
        <f t="shared" si="97"/>
        <v>AP12838</v>
      </c>
      <c r="C3008" s="35" t="s">
        <v>12208</v>
      </c>
      <c r="D3008" s="35" t="str">
        <f t="shared" si="96"/>
        <v>12838 - Laboratory Services 9_2010</v>
      </c>
      <c r="E3008" s="35" t="s">
        <v>6267</v>
      </c>
    </row>
    <row r="3009" spans="1:5">
      <c r="A3009" s="58" t="s">
        <v>12209</v>
      </c>
      <c r="B3009" s="58" t="str">
        <f t="shared" si="97"/>
        <v>AP12839</v>
      </c>
      <c r="C3009" s="35" t="s">
        <v>12210</v>
      </c>
      <c r="D3009" s="35" t="str">
        <f t="shared" si="96"/>
        <v>12839 - Local Maternal &amp; Children BG 9_2010</v>
      </c>
      <c r="E3009" s="35" t="s">
        <v>6267</v>
      </c>
    </row>
    <row r="3010" spans="1:5">
      <c r="A3010" s="58" t="s">
        <v>12211</v>
      </c>
      <c r="B3010" s="58" t="str">
        <f t="shared" si="97"/>
        <v>AP12840</v>
      </c>
      <c r="C3010" s="35" t="s">
        <v>12212</v>
      </c>
      <c r="D3010" s="35" t="str">
        <f t="shared" si="96"/>
        <v>12840 - Local Tobacco Reduction 9_2010</v>
      </c>
      <c r="E3010" s="35" t="s">
        <v>6267</v>
      </c>
    </row>
    <row r="3011" spans="1:5">
      <c r="A3011" s="58" t="s">
        <v>12213</v>
      </c>
      <c r="B3011" s="58" t="str">
        <f t="shared" si="97"/>
        <v>AP12841</v>
      </c>
      <c r="C3011" s="35" t="s">
        <v>12214</v>
      </c>
      <c r="D3011" s="35" t="str">
        <f t="shared" si="96"/>
        <v>12841 - Minority Health 9_2010</v>
      </c>
      <c r="E3011" s="35" t="s">
        <v>6267</v>
      </c>
    </row>
    <row r="3012" spans="1:5">
      <c r="A3012" s="58" t="s">
        <v>12215</v>
      </c>
      <c r="B3012" s="58" t="str">
        <f t="shared" si="97"/>
        <v>AP12842</v>
      </c>
      <c r="C3012" s="35" t="s">
        <v>12216</v>
      </c>
      <c r="D3012" s="35" t="str">
        <f t="shared" ref="D3012:D3075" si="98">A3012&amp;" - "&amp;C3012</f>
        <v>12842 - H1N1 Phase III 9_2010</v>
      </c>
      <c r="E3012" s="35" t="s">
        <v>6267</v>
      </c>
    </row>
    <row r="3013" spans="1:5">
      <c r="A3013" s="58" t="s">
        <v>12217</v>
      </c>
      <c r="B3013" s="58" t="str">
        <f t="shared" si="97"/>
        <v>AP12843</v>
      </c>
      <c r="C3013" s="35" t="s">
        <v>12218</v>
      </c>
      <c r="D3013" s="35" t="str">
        <f t="shared" si="98"/>
        <v>12843 - Oral Health Varnish Program 9_2010</v>
      </c>
      <c r="E3013" s="35" t="s">
        <v>6267</v>
      </c>
    </row>
    <row r="3014" spans="1:5">
      <c r="A3014" s="58" t="s">
        <v>12219</v>
      </c>
      <c r="B3014" s="58" t="str">
        <f t="shared" si="97"/>
        <v>AP12844</v>
      </c>
      <c r="C3014" s="35" t="s">
        <v>12220</v>
      </c>
      <c r="D3014" s="35" t="str">
        <f t="shared" si="98"/>
        <v>12844 - Oral Health Sealant Program 9_2010</v>
      </c>
      <c r="E3014" s="35" t="s">
        <v>6267</v>
      </c>
    </row>
    <row r="3015" spans="1:5">
      <c r="A3015" s="58" t="s">
        <v>12221</v>
      </c>
      <c r="B3015" s="58" t="str">
        <f t="shared" si="97"/>
        <v>AP12845</v>
      </c>
      <c r="C3015" s="35" t="s">
        <v>12222</v>
      </c>
      <c r="D3015" s="35" t="str">
        <f t="shared" si="98"/>
        <v>12845 - STd Control 9_2010</v>
      </c>
      <c r="E3015" s="35" t="s">
        <v>6267</v>
      </c>
    </row>
    <row r="3016" spans="1:5">
      <c r="A3016" s="58" t="s">
        <v>12223</v>
      </c>
      <c r="B3016" s="58" t="str">
        <f t="shared" si="97"/>
        <v>AP12846</v>
      </c>
      <c r="C3016" s="35" t="s">
        <v>12224</v>
      </c>
      <c r="D3016" s="35" t="str">
        <f t="shared" si="98"/>
        <v>12846 - Vaccine Replacement &amp; Handling 9_2010</v>
      </c>
      <c r="E3016" s="35" t="s">
        <v>6267</v>
      </c>
    </row>
    <row r="3017" spans="1:5">
      <c r="A3017" s="58" t="s">
        <v>12225</v>
      </c>
      <c r="B3017" s="58" t="str">
        <f t="shared" si="97"/>
        <v>AP12847</v>
      </c>
      <c r="C3017" s="35" t="s">
        <v>12226</v>
      </c>
      <c r="D3017" s="35" t="str">
        <f t="shared" si="98"/>
        <v>12847 - Employment &amp; Training "Work First" Program 6_2010</v>
      </c>
      <c r="E3017" s="35" t="s">
        <v>6267</v>
      </c>
    </row>
    <row r="3018" spans="1:5">
      <c r="A3018" s="58" t="s">
        <v>12227</v>
      </c>
      <c r="B3018" s="58" t="str">
        <f t="shared" si="97"/>
        <v>AP12848</v>
      </c>
      <c r="C3018" s="35" t="s">
        <v>12228</v>
      </c>
      <c r="D3018" s="35" t="str">
        <f t="shared" si="98"/>
        <v>12848 - Youth Department Safety Program 6_2010</v>
      </c>
      <c r="E3018" s="35" t="s">
        <v>6267</v>
      </c>
    </row>
    <row r="3019" spans="1:5">
      <c r="A3019" s="58" t="s">
        <v>12229</v>
      </c>
      <c r="B3019" s="58" t="str">
        <f t="shared" si="97"/>
        <v>AP12849</v>
      </c>
      <c r="C3019" s="35" t="s">
        <v>12230</v>
      </c>
      <c r="D3019" s="35" t="str">
        <f t="shared" si="98"/>
        <v>12849 - HIV Emerg Supp Relief 2_2011</v>
      </c>
      <c r="E3019" s="35" t="s">
        <v>6267</v>
      </c>
    </row>
    <row r="3020" spans="1:5">
      <c r="A3020" s="58" t="s">
        <v>12231</v>
      </c>
      <c r="B3020" s="58" t="str">
        <f t="shared" si="97"/>
        <v>AP12850</v>
      </c>
      <c r="C3020" s="35" t="s">
        <v>12232</v>
      </c>
      <c r="D3020" s="35" t="str">
        <f t="shared" si="98"/>
        <v>12850 - HOPWA Aids Housing 6_2010</v>
      </c>
      <c r="E3020" s="35" t="s">
        <v>6267</v>
      </c>
    </row>
    <row r="3021" spans="1:5">
      <c r="A3021" s="58" t="s">
        <v>12233</v>
      </c>
      <c r="B3021" s="58" t="str">
        <f t="shared" si="97"/>
        <v>AP12851</v>
      </c>
      <c r="C3021" s="35" t="s">
        <v>12234</v>
      </c>
      <c r="D3021" s="35" t="str">
        <f t="shared" si="98"/>
        <v>12851 - Healthy start Initiative 7_2010</v>
      </c>
      <c r="E3021" s="35" t="s">
        <v>6267</v>
      </c>
    </row>
    <row r="3022" spans="1:5">
      <c r="A3022" s="58" t="s">
        <v>12235</v>
      </c>
      <c r="B3022" s="58" t="str">
        <f t="shared" si="97"/>
        <v>AP12852</v>
      </c>
      <c r="C3022" s="35" t="s">
        <v>12236</v>
      </c>
      <c r="D3022" s="35" t="str">
        <f t="shared" si="98"/>
        <v>12852 - TB Prev &amp; Control 12_2010</v>
      </c>
      <c r="E3022" s="35" t="s">
        <v>6267</v>
      </c>
    </row>
    <row r="3023" spans="1:5">
      <c r="A3023" s="58" t="s">
        <v>12237</v>
      </c>
      <c r="B3023" s="58" t="str">
        <f t="shared" si="97"/>
        <v>AP12853</v>
      </c>
      <c r="C3023" s="35" t="s">
        <v>12238</v>
      </c>
      <c r="D3023" s="35" t="str">
        <f t="shared" si="98"/>
        <v>12853 - Women &amp; Children Expansion_Enhancement 9_2010</v>
      </c>
      <c r="E3023" s="35" t="s">
        <v>6267</v>
      </c>
    </row>
    <row r="3024" spans="1:5">
      <c r="A3024" s="58" t="s">
        <v>12239</v>
      </c>
      <c r="B3024" s="58" t="str">
        <f t="shared" si="97"/>
        <v>AP12854</v>
      </c>
      <c r="C3024" s="35" t="s">
        <v>12240</v>
      </c>
      <c r="D3024" s="35" t="str">
        <f t="shared" si="98"/>
        <v>12854 - Detroit Re_Entry Initiative 9_2010</v>
      </c>
      <c r="E3024" s="35" t="s">
        <v>6267</v>
      </c>
    </row>
    <row r="3025" spans="1:5">
      <c r="A3025" s="58" t="s">
        <v>12241</v>
      </c>
      <c r="B3025" s="58" t="str">
        <f t="shared" si="97"/>
        <v>AP12855</v>
      </c>
      <c r="C3025" s="35" t="s">
        <v>12242</v>
      </c>
      <c r="D3025" s="35" t="str">
        <f t="shared" si="98"/>
        <v>12855 - Safe &amp; Drug Free Schools 6_2010</v>
      </c>
      <c r="E3025" s="35" t="s">
        <v>6267</v>
      </c>
    </row>
    <row r="3026" spans="1:5">
      <c r="A3026" s="568" t="s">
        <v>12243</v>
      </c>
      <c r="B3026" s="58" t="str">
        <f t="shared" si="97"/>
        <v>AP12856</v>
      </c>
      <c r="C3026" s="35" t="s">
        <v>12244</v>
      </c>
      <c r="D3026" s="35" t="str">
        <f t="shared" si="98"/>
        <v>12856 - Fire State of Mi Auto Theft Prevention Authority</v>
      </c>
      <c r="E3026" s="35" t="s">
        <v>6267</v>
      </c>
    </row>
    <row r="3027" spans="1:5">
      <c r="A3027" s="58" t="s">
        <v>12245</v>
      </c>
      <c r="B3027" s="58" t="str">
        <f t="shared" si="97"/>
        <v>AP12857</v>
      </c>
      <c r="C3027" s="35" t="s">
        <v>12246</v>
      </c>
      <c r="D3027" s="35" t="str">
        <f t="shared" si="98"/>
        <v>12857 - Treasury Cash Management Project</v>
      </c>
      <c r="E3027" s="35" t="s">
        <v>6267</v>
      </c>
    </row>
    <row r="3028" spans="1:5">
      <c r="A3028" s="58" t="s">
        <v>12247</v>
      </c>
      <c r="B3028" s="58" t="str">
        <f t="shared" si="97"/>
        <v>AP12858</v>
      </c>
      <c r="C3028" s="35" t="s">
        <v>12248</v>
      </c>
      <c r="D3028" s="35" t="str">
        <f t="shared" si="98"/>
        <v>12858 - Detroit Police Missing Persons Project</v>
      </c>
      <c r="E3028" s="35" t="s">
        <v>6267</v>
      </c>
    </row>
    <row r="3029" spans="1:5">
      <c r="A3029" s="58" t="s">
        <v>12249</v>
      </c>
      <c r="B3029" s="58" t="str">
        <f t="shared" si="97"/>
        <v>AP12859</v>
      </c>
      <c r="C3029" s="35" t="s">
        <v>12250</v>
      </c>
      <c r="D3029" s="35" t="str">
        <f t="shared" si="98"/>
        <v>12859 - 2008_09 Dream While Achieving DWDD</v>
      </c>
      <c r="E3029" s="35" t="s">
        <v>6267</v>
      </c>
    </row>
    <row r="3030" spans="1:5">
      <c r="A3030" s="58" t="s">
        <v>12251</v>
      </c>
      <c r="B3030" s="58" t="str">
        <f t="shared" si="97"/>
        <v>AP12860</v>
      </c>
      <c r="C3030" s="35" t="s">
        <v>12252</v>
      </c>
      <c r="D3030" s="35" t="str">
        <f t="shared" si="98"/>
        <v>12860 - Caraco</v>
      </c>
      <c r="E3030" s="35" t="s">
        <v>6267</v>
      </c>
    </row>
    <row r="3031" spans="1:5">
      <c r="A3031" s="58" t="s">
        <v>12253</v>
      </c>
      <c r="B3031" s="58" t="str">
        <f t="shared" si="97"/>
        <v>AP12861</v>
      </c>
      <c r="C3031" s="35" t="s">
        <v>12254</v>
      </c>
      <c r="D3031" s="35" t="str">
        <f t="shared" si="98"/>
        <v>12861 - 2007 Michigan Citizen Corps Program</v>
      </c>
      <c r="E3031" s="35" t="s">
        <v>6267</v>
      </c>
    </row>
    <row r="3032" spans="1:5">
      <c r="A3032" s="58" t="s">
        <v>12255</v>
      </c>
      <c r="B3032" s="58" t="str">
        <f t="shared" si="97"/>
        <v>AP12862</v>
      </c>
      <c r="C3032" s="35" t="s">
        <v>12256</v>
      </c>
      <c r="D3032" s="35" t="str">
        <f t="shared" si="98"/>
        <v>12862 - Victim Assistance 2009</v>
      </c>
      <c r="E3032" s="35" t="s">
        <v>6267</v>
      </c>
    </row>
    <row r="3033" spans="1:5">
      <c r="A3033" s="568" t="s">
        <v>12257</v>
      </c>
      <c r="B3033" s="58" t="str">
        <f t="shared" si="97"/>
        <v>AP12863</v>
      </c>
      <c r="C3033" s="35" t="s">
        <v>12258</v>
      </c>
      <c r="D3033" s="35" t="str">
        <f t="shared" si="98"/>
        <v>12863 - Police Preventing Auto Theft 2010</v>
      </c>
      <c r="E3033" s="35" t="s">
        <v>6267</v>
      </c>
    </row>
    <row r="3034" spans="1:5">
      <c r="A3034" s="58" t="s">
        <v>12259</v>
      </c>
      <c r="B3034" s="58" t="str">
        <f t="shared" si="97"/>
        <v>AP12864</v>
      </c>
      <c r="C3034" s="35" t="s">
        <v>12260</v>
      </c>
      <c r="D3034" s="35" t="str">
        <f t="shared" si="98"/>
        <v>12864 - Western Wayne 2010</v>
      </c>
      <c r="E3034" s="35" t="s">
        <v>6267</v>
      </c>
    </row>
    <row r="3035" spans="1:5">
      <c r="A3035" s="58" t="s">
        <v>12261</v>
      </c>
      <c r="B3035" s="58" t="str">
        <f t="shared" si="97"/>
        <v>AP12865</v>
      </c>
      <c r="C3035" s="35" t="s">
        <v>12262</v>
      </c>
      <c r="D3035" s="35" t="str">
        <f t="shared" si="98"/>
        <v>12865 - Screen Door 2010</v>
      </c>
      <c r="E3035" s="35" t="s">
        <v>6267</v>
      </c>
    </row>
    <row r="3036" spans="1:5">
      <c r="A3036" s="58" t="s">
        <v>12263</v>
      </c>
      <c r="B3036" s="58" t="str">
        <f t="shared" si="97"/>
        <v>AP12866</v>
      </c>
      <c r="C3036" s="35" t="s">
        <v>12264</v>
      </c>
      <c r="D3036" s="35" t="str">
        <f t="shared" si="98"/>
        <v>12866 - G.R.E.A.T. 2010</v>
      </c>
      <c r="E3036" s="35" t="s">
        <v>6267</v>
      </c>
    </row>
    <row r="3037" spans="1:5">
      <c r="A3037" s="58" t="s">
        <v>12265</v>
      </c>
      <c r="B3037" s="58" t="str">
        <f t="shared" si="97"/>
        <v>AP12867</v>
      </c>
      <c r="C3037" s="35" t="s">
        <v>12266</v>
      </c>
      <c r="D3037" s="35" t="str">
        <f t="shared" si="98"/>
        <v>12867 - Safe Communities: Underage Drinking Grant 2010</v>
      </c>
      <c r="E3037" s="35" t="s">
        <v>6267</v>
      </c>
    </row>
    <row r="3038" spans="1:5">
      <c r="A3038" s="58" t="s">
        <v>12267</v>
      </c>
      <c r="B3038" s="58" t="str">
        <f t="shared" si="97"/>
        <v>AP12868</v>
      </c>
      <c r="C3038" s="35" t="s">
        <v>12268</v>
      </c>
      <c r="D3038" s="35" t="str">
        <f t="shared" si="98"/>
        <v>12868 - Bulletproof Vest Program 2010</v>
      </c>
      <c r="E3038" s="35" t="s">
        <v>6267</v>
      </c>
    </row>
    <row r="3039" spans="1:5">
      <c r="A3039" s="58" t="s">
        <v>12269</v>
      </c>
      <c r="B3039" s="58" t="str">
        <f t="shared" si="97"/>
        <v>AP12869</v>
      </c>
      <c r="C3039" s="35" t="s">
        <v>12270</v>
      </c>
      <c r="D3039" s="35" t="str">
        <f t="shared" si="98"/>
        <v>12869 - Anti Gang Init: PSN NW District 2009_2010</v>
      </c>
      <c r="E3039" s="35" t="s">
        <v>6267</v>
      </c>
    </row>
    <row r="3040" spans="1:5">
      <c r="A3040" s="58" t="s">
        <v>12271</v>
      </c>
      <c r="B3040" s="58" t="str">
        <f t="shared" si="97"/>
        <v>AP12870</v>
      </c>
      <c r="C3040" s="35" t="s">
        <v>12272</v>
      </c>
      <c r="D3040" s="35" t="str">
        <f t="shared" si="98"/>
        <v>12870 - Anti Gang Init: PSN Eastern District 2009_2010</v>
      </c>
      <c r="E3040" s="35" t="s">
        <v>6267</v>
      </c>
    </row>
    <row r="3041" spans="1:5">
      <c r="A3041" s="58" t="s">
        <v>12273</v>
      </c>
      <c r="B3041" s="58" t="str">
        <f t="shared" si="97"/>
        <v>AP12871</v>
      </c>
      <c r="C3041" s="35" t="s">
        <v>12274</v>
      </c>
      <c r="D3041" s="35" t="str">
        <f t="shared" si="98"/>
        <v>12871 - Safe Communities Grant DPD 2009</v>
      </c>
      <c r="E3041" s="35" t="s">
        <v>6267</v>
      </c>
    </row>
    <row r="3042" spans="1:5">
      <c r="A3042" s="568" t="s">
        <v>12275</v>
      </c>
      <c r="B3042" s="58" t="str">
        <f t="shared" si="97"/>
        <v>AP12872</v>
      </c>
      <c r="C3042" s="35" t="s">
        <v>12276</v>
      </c>
      <c r="D3042" s="35" t="str">
        <f t="shared" si="98"/>
        <v>12872 - Police JAG 2009-2010</v>
      </c>
      <c r="E3042" s="35" t="s">
        <v>6267</v>
      </c>
    </row>
    <row r="3043" spans="1:5">
      <c r="A3043" s="58" t="s">
        <v>12277</v>
      </c>
      <c r="B3043" s="58" t="str">
        <f t="shared" si="97"/>
        <v>AP12874</v>
      </c>
      <c r="C3043" s="35" t="s">
        <v>12278</v>
      </c>
      <c r="D3043" s="35" t="str">
        <f t="shared" si="98"/>
        <v>12874 - FY09 Jet Tanf Plus Community Outreach</v>
      </c>
      <c r="E3043" s="35" t="s">
        <v>6267</v>
      </c>
    </row>
    <row r="3044" spans="1:5">
      <c r="A3044" s="58" t="s">
        <v>12279</v>
      </c>
      <c r="B3044" s="58" t="str">
        <f t="shared" si="97"/>
        <v>AP12875</v>
      </c>
      <c r="C3044" s="35" t="s">
        <v>12280</v>
      </c>
      <c r="D3044" s="35" t="str">
        <f t="shared" si="98"/>
        <v>12875 - Outreach and Assistance 2009</v>
      </c>
      <c r="E3044" s="35" t="s">
        <v>6267</v>
      </c>
    </row>
    <row r="3045" spans="1:5">
      <c r="A3045" s="58" t="s">
        <v>12281</v>
      </c>
      <c r="B3045" s="58" t="str">
        <f t="shared" si="97"/>
        <v>AP12876</v>
      </c>
      <c r="C3045" s="35" t="s">
        <v>12282</v>
      </c>
      <c r="D3045" s="35" t="str">
        <f t="shared" si="98"/>
        <v>12876 - Long Term Care Single Point of Entry 2009</v>
      </c>
      <c r="E3045" s="35" t="s">
        <v>6267</v>
      </c>
    </row>
    <row r="3046" spans="1:5">
      <c r="A3046" s="58" t="s">
        <v>12283</v>
      </c>
      <c r="B3046" s="58" t="str">
        <f t="shared" si="97"/>
        <v>AP12878</v>
      </c>
      <c r="C3046" s="35" t="s">
        <v>12284</v>
      </c>
      <c r="D3046" s="35" t="str">
        <f t="shared" si="98"/>
        <v>12878 - Community Policing Outreach 2009_2010</v>
      </c>
      <c r="E3046" s="35" t="s">
        <v>6267</v>
      </c>
    </row>
    <row r="3047" spans="1:5">
      <c r="A3047" s="58" t="s">
        <v>12285</v>
      </c>
      <c r="B3047" s="58" t="str">
        <f t="shared" si="97"/>
        <v>AP12879</v>
      </c>
      <c r="C3047" s="35" t="s">
        <v>12286</v>
      </c>
      <c r="D3047" s="35" t="str">
        <f t="shared" si="98"/>
        <v>12879 - Youth Citizens Academy 2009_2010</v>
      </c>
      <c r="E3047" s="35" t="s">
        <v>6267</v>
      </c>
    </row>
    <row r="3048" spans="1:5">
      <c r="A3048" s="58" t="s">
        <v>12287</v>
      </c>
      <c r="B3048" s="58" t="str">
        <f t="shared" si="97"/>
        <v>AP12880</v>
      </c>
      <c r="C3048" s="35" t="s">
        <v>12288</v>
      </c>
      <c r="D3048" s="35" t="str">
        <f t="shared" si="98"/>
        <v>12880 - Detroit Comprehensive Traffic Safety 2009</v>
      </c>
      <c r="E3048" s="35" t="s">
        <v>6267</v>
      </c>
    </row>
    <row r="3049" spans="1:5">
      <c r="A3049" s="58" t="s">
        <v>12289</v>
      </c>
      <c r="B3049" s="58" t="str">
        <f t="shared" si="97"/>
        <v>AP12881</v>
      </c>
      <c r="C3049" s="35" t="s">
        <v>12290</v>
      </c>
      <c r="D3049" s="35" t="str">
        <f t="shared" si="98"/>
        <v>12881 - Drug Violence Enforcement Project 2009_2010</v>
      </c>
      <c r="E3049" s="35" t="s">
        <v>6267</v>
      </c>
    </row>
    <row r="3050" spans="1:5">
      <c r="A3050" s="58" t="s">
        <v>12291</v>
      </c>
      <c r="B3050" s="58" t="str">
        <f t="shared" si="97"/>
        <v>AP12882</v>
      </c>
      <c r="C3050" s="35" t="s">
        <v>12292</v>
      </c>
      <c r="D3050" s="35" t="str">
        <f t="shared" si="98"/>
        <v>12882 - SW Detroit Business Assoc _ LISC 2009_10</v>
      </c>
      <c r="E3050" s="35" t="s">
        <v>6267</v>
      </c>
    </row>
    <row r="3051" spans="1:5">
      <c r="A3051" s="58" t="s">
        <v>12293</v>
      </c>
      <c r="B3051" s="58" t="str">
        <f t="shared" si="97"/>
        <v>AP12883</v>
      </c>
      <c r="C3051" s="35" t="s">
        <v>12294</v>
      </c>
      <c r="D3051" s="35" t="str">
        <f t="shared" si="98"/>
        <v>12883 - Enhanced Accident Scene Inv Trng 2009_2010</v>
      </c>
      <c r="E3051" s="35" t="s">
        <v>6267</v>
      </c>
    </row>
    <row r="3052" spans="1:5">
      <c r="A3052" s="58" t="s">
        <v>12295</v>
      </c>
      <c r="B3052" s="58" t="str">
        <f t="shared" si="97"/>
        <v>AP12884</v>
      </c>
      <c r="C3052" s="35" t="s">
        <v>12296</v>
      </c>
      <c r="D3052" s="35" t="str">
        <f t="shared" si="98"/>
        <v>12884 - Focus State_City Pedestrian Safety Efforts 2009_10</v>
      </c>
      <c r="E3052" s="35" t="s">
        <v>6267</v>
      </c>
    </row>
    <row r="3053" spans="1:5">
      <c r="A3053" s="58" t="s">
        <v>12297</v>
      </c>
      <c r="B3053" s="58" t="str">
        <f t="shared" si="97"/>
        <v>AP12889</v>
      </c>
      <c r="C3053" s="35" t="s">
        <v>12298</v>
      </c>
      <c r="D3053" s="35" t="str">
        <f t="shared" si="98"/>
        <v>12889 - FY 09 Jet TANF Plus Program Campus Centered</v>
      </c>
      <c r="E3053" s="35" t="s">
        <v>6267</v>
      </c>
    </row>
    <row r="3054" spans="1:5">
      <c r="A3054" s="568" t="s">
        <v>12299</v>
      </c>
      <c r="B3054" s="58" t="str">
        <f t="shared" si="97"/>
        <v>AP12890</v>
      </c>
      <c r="C3054" s="35" t="s">
        <v>12300</v>
      </c>
      <c r="D3054" s="35" t="str">
        <f t="shared" si="98"/>
        <v>12890 - Recreation Butzel Playfield Renovation 2008-10</v>
      </c>
      <c r="E3054" s="35" t="s">
        <v>6267</v>
      </c>
    </row>
    <row r="3055" spans="1:5">
      <c r="A3055" s="58" t="s">
        <v>12301</v>
      </c>
      <c r="B3055" s="58" t="str">
        <f t="shared" si="97"/>
        <v>AP12896</v>
      </c>
      <c r="C3055" s="35" t="s">
        <v>12302</v>
      </c>
      <c r="D3055" s="35" t="str">
        <f t="shared" si="98"/>
        <v>12896 - ARRA BJA JAG Vehicle Enchancements 2009 Police</v>
      </c>
      <c r="E3055" s="35" t="s">
        <v>6267</v>
      </c>
    </row>
    <row r="3056" spans="1:5">
      <c r="A3056" s="58" t="s">
        <v>12303</v>
      </c>
      <c r="B3056" s="58" t="str">
        <f t="shared" si="97"/>
        <v>AP12906</v>
      </c>
      <c r="C3056" s="35" t="s">
        <v>12304</v>
      </c>
      <c r="D3056" s="35" t="str">
        <f t="shared" si="98"/>
        <v>12906 - Job#80634 Guardrail Pavement Marking</v>
      </c>
      <c r="E3056" s="35" t="s">
        <v>6267</v>
      </c>
    </row>
    <row r="3057" spans="1:5">
      <c r="A3057" s="58" t="s">
        <v>12305</v>
      </c>
      <c r="B3057" s="58" t="str">
        <f t="shared" si="97"/>
        <v>AP12910</v>
      </c>
      <c r="C3057" s="35" t="s">
        <v>12306</v>
      </c>
      <c r="D3057" s="35" t="str">
        <f t="shared" si="98"/>
        <v>12910 - Wagner Peyser No Worker Left Behind</v>
      </c>
      <c r="E3057" s="35" t="s">
        <v>6267</v>
      </c>
    </row>
    <row r="3058" spans="1:5">
      <c r="A3058" s="58" t="s">
        <v>12307</v>
      </c>
      <c r="B3058" s="58" t="str">
        <f t="shared" si="97"/>
        <v>AP12911</v>
      </c>
      <c r="C3058" s="35" t="s">
        <v>12308</v>
      </c>
      <c r="D3058" s="35" t="str">
        <f t="shared" si="98"/>
        <v>12911 - 2008_09 Flag Football Expansion Program</v>
      </c>
      <c r="E3058" s="35" t="s">
        <v>6267</v>
      </c>
    </row>
    <row r="3059" spans="1:5">
      <c r="A3059" s="58" t="s">
        <v>12309</v>
      </c>
      <c r="B3059" s="58" t="str">
        <f t="shared" ref="B3059:B3122" si="99">"AP"&amp;A3059</f>
        <v>AP12912</v>
      </c>
      <c r="C3059" s="35" t="s">
        <v>12310</v>
      </c>
      <c r="D3059" s="35" t="str">
        <f t="shared" si="98"/>
        <v>12912 - 2006 Urban Area Security Initiative Grant</v>
      </c>
      <c r="E3059" s="35" t="s">
        <v>6267</v>
      </c>
    </row>
    <row r="3060" spans="1:5">
      <c r="A3060" s="58" t="s">
        <v>12311</v>
      </c>
      <c r="B3060" s="58" t="str">
        <f t="shared" si="99"/>
        <v>AP12913</v>
      </c>
      <c r="C3060" s="35" t="s">
        <v>12312</v>
      </c>
      <c r="D3060" s="35" t="str">
        <f t="shared" si="98"/>
        <v>12913 - 2007 Metropolitan Medical Response System Grant</v>
      </c>
      <c r="E3060" s="35" t="s">
        <v>6267</v>
      </c>
    </row>
    <row r="3061" spans="1:5">
      <c r="A3061" s="58" t="s">
        <v>12313</v>
      </c>
      <c r="B3061" s="58" t="str">
        <f t="shared" si="99"/>
        <v>AP12914</v>
      </c>
      <c r="C3061" s="35" t="s">
        <v>12314</v>
      </c>
      <c r="D3061" s="35" t="str">
        <f t="shared" si="98"/>
        <v>12914 - No Worker Left Behind Chrysler</v>
      </c>
      <c r="E3061" s="35" t="s">
        <v>6267</v>
      </c>
    </row>
    <row r="3062" spans="1:5">
      <c r="A3062" s="568" t="s">
        <v>12315</v>
      </c>
      <c r="B3062" s="58" t="str">
        <f t="shared" si="99"/>
        <v>AP12915</v>
      </c>
      <c r="C3062" s="35" t="s">
        <v>12316</v>
      </c>
      <c r="D3062" s="35" t="str">
        <f t="shared" si="98"/>
        <v>12915 - Recreation Block Grant 2011</v>
      </c>
      <c r="E3062" s="35" t="s">
        <v>6267</v>
      </c>
    </row>
    <row r="3063" spans="1:5">
      <c r="A3063" s="58" t="s">
        <v>12317</v>
      </c>
      <c r="B3063" s="58" t="str">
        <f t="shared" si="99"/>
        <v>AP12916</v>
      </c>
      <c r="C3063" s="35" t="s">
        <v>12318</v>
      </c>
      <c r="D3063" s="35" t="str">
        <f t="shared" si="98"/>
        <v>12916 - FY09 WIA Workfirst Support</v>
      </c>
      <c r="E3063" s="35" t="s">
        <v>6267</v>
      </c>
    </row>
    <row r="3064" spans="1:5">
      <c r="A3064" s="58" t="s">
        <v>12319</v>
      </c>
      <c r="B3064" s="58" t="str">
        <f t="shared" si="99"/>
        <v>AP12917</v>
      </c>
      <c r="C3064" s="35" t="s">
        <v>12320</v>
      </c>
      <c r="D3064" s="35" t="str">
        <f t="shared" si="98"/>
        <v>12917 - WIA National Emergency Grant Auto</v>
      </c>
      <c r="E3064" s="35" t="s">
        <v>6267</v>
      </c>
    </row>
    <row r="3065" spans="1:5">
      <c r="A3065" s="58" t="s">
        <v>12321</v>
      </c>
      <c r="B3065" s="58" t="str">
        <f t="shared" si="99"/>
        <v>AP12923</v>
      </c>
      <c r="C3065" s="35" t="s">
        <v>12322</v>
      </c>
      <c r="D3065" s="35" t="str">
        <f t="shared" si="98"/>
        <v>12923 - WIA Rapid Response Program FY 09</v>
      </c>
      <c r="E3065" s="35" t="s">
        <v>6267</v>
      </c>
    </row>
    <row r="3066" spans="1:5">
      <c r="A3066" s="58" t="s">
        <v>12323</v>
      </c>
      <c r="B3066" s="58" t="str">
        <f t="shared" si="99"/>
        <v>AP12924</v>
      </c>
      <c r="C3066" s="35" t="s">
        <v>12324</v>
      </c>
      <c r="D3066" s="35" t="str">
        <f t="shared" si="98"/>
        <v>12924 - Safe Routes to School Grant</v>
      </c>
      <c r="E3066" s="35" t="s">
        <v>6267</v>
      </c>
    </row>
    <row r="3067" spans="1:5">
      <c r="A3067" s="58" t="s">
        <v>12325</v>
      </c>
      <c r="B3067" s="58" t="str">
        <f t="shared" si="99"/>
        <v>AP12925</v>
      </c>
      <c r="C3067" s="35" t="s">
        <v>12326</v>
      </c>
      <c r="D3067" s="35" t="str">
        <f t="shared" si="98"/>
        <v>12925 - 2009 Nat'l Crime Victom's Rights Week Community Awareness Project</v>
      </c>
      <c r="E3067" s="35" t="s">
        <v>6267</v>
      </c>
    </row>
    <row r="3068" spans="1:5">
      <c r="A3068" s="58" t="s">
        <v>12327</v>
      </c>
      <c r="B3068" s="58" t="str">
        <f t="shared" si="99"/>
        <v>AP12926</v>
      </c>
      <c r="C3068" s="35" t="s">
        <v>12328</v>
      </c>
      <c r="D3068" s="35" t="str">
        <f t="shared" si="98"/>
        <v>12926 - Mid</v>
      </c>
      <c r="E3068" s="35" t="s">
        <v>6267</v>
      </c>
    </row>
    <row r="3069" spans="1:5">
      <c r="A3069" s="58" t="s">
        <v>12329</v>
      </c>
      <c r="B3069" s="58" t="str">
        <f t="shared" si="99"/>
        <v>AP12927</v>
      </c>
      <c r="C3069" s="35" t="s">
        <v>12330</v>
      </c>
      <c r="D3069" s="35" t="str">
        <f t="shared" si="98"/>
        <v>12927 - Youth Mentoring Program FY 09</v>
      </c>
      <c r="E3069" s="35" t="s">
        <v>6267</v>
      </c>
    </row>
    <row r="3070" spans="1:5">
      <c r="A3070" s="58" t="s">
        <v>12331</v>
      </c>
      <c r="B3070" s="58" t="str">
        <f t="shared" si="99"/>
        <v>AP12928</v>
      </c>
      <c r="C3070" s="35" t="s">
        <v>12332</v>
      </c>
      <c r="D3070" s="35" t="str">
        <f t="shared" si="98"/>
        <v>12928 - Bridge To Success Program FY 09</v>
      </c>
      <c r="E3070" s="35" t="s">
        <v>6267</v>
      </c>
    </row>
    <row r="3071" spans="1:5">
      <c r="A3071" s="58" t="s">
        <v>12333</v>
      </c>
      <c r="B3071" s="58" t="str">
        <f t="shared" si="99"/>
        <v>AP12929</v>
      </c>
      <c r="C3071" s="35" t="s">
        <v>12334</v>
      </c>
      <c r="D3071" s="35" t="str">
        <f t="shared" si="98"/>
        <v>12929 - Det MI Prof For Parolees Tech Parole Violators, Etc., Program FY09</v>
      </c>
      <c r="E3071" s="35" t="s">
        <v>6267</v>
      </c>
    </row>
    <row r="3072" spans="1:5">
      <c r="A3072" s="568" t="s">
        <v>12335</v>
      </c>
      <c r="B3072" s="58" t="str">
        <f t="shared" si="99"/>
        <v>AP12931</v>
      </c>
      <c r="C3072" s="35" t="s">
        <v>12336</v>
      </c>
      <c r="D3072" s="35" t="str">
        <f t="shared" si="98"/>
        <v>12931 - ARRA DOE</v>
      </c>
      <c r="E3072" s="35" t="s">
        <v>6267</v>
      </c>
    </row>
    <row r="3073" spans="1:5">
      <c r="A3073" s="58" t="s">
        <v>12337</v>
      </c>
      <c r="B3073" s="58" t="str">
        <f t="shared" si="99"/>
        <v>AP12932</v>
      </c>
      <c r="C3073" s="35" t="s">
        <v>12338</v>
      </c>
      <c r="D3073" s="35" t="str">
        <f t="shared" si="98"/>
        <v>12932 - Job# 100782 Traffic Signal &amp; Interconnection Work</v>
      </c>
      <c r="E3073" s="35" t="s">
        <v>6267</v>
      </c>
    </row>
    <row r="3074" spans="1:5">
      <c r="A3074" s="58" t="s">
        <v>12339</v>
      </c>
      <c r="B3074" s="58" t="str">
        <f t="shared" si="99"/>
        <v>AP12933</v>
      </c>
      <c r="C3074" s="35" t="s">
        <v>12340</v>
      </c>
      <c r="D3074" s="35" t="str">
        <f t="shared" si="98"/>
        <v>12933 - Job#86343 Ridge Rd Over Rough River</v>
      </c>
      <c r="E3074" s="35" t="s">
        <v>6267</v>
      </c>
    </row>
    <row r="3075" spans="1:5">
      <c r="A3075" s="58" t="s">
        <v>12341</v>
      </c>
      <c r="B3075" s="58" t="str">
        <f t="shared" si="99"/>
        <v>AP12934</v>
      </c>
      <c r="C3075" s="35" t="s">
        <v>12342</v>
      </c>
      <c r="D3075" s="35" t="str">
        <f t="shared" si="98"/>
        <v>12934 - NSP Acquisition</v>
      </c>
      <c r="E3075" s="35" t="s">
        <v>6267</v>
      </c>
    </row>
    <row r="3076" spans="1:5">
      <c r="A3076" s="568" t="s">
        <v>12343</v>
      </c>
      <c r="B3076" s="58" t="str">
        <f t="shared" si="99"/>
        <v>AP12935</v>
      </c>
      <c r="C3076" s="35" t="s">
        <v>12344</v>
      </c>
      <c r="D3076" s="35" t="str">
        <f t="shared" ref="D3076:D3139" si="100">A3076&amp;" - "&amp;C3076</f>
        <v>12935 - HRD NSP Administration</v>
      </c>
      <c r="E3076" s="35" t="s">
        <v>6267</v>
      </c>
    </row>
    <row r="3077" spans="1:5">
      <c r="A3077" s="568" t="s">
        <v>12345</v>
      </c>
      <c r="B3077" s="58" t="str">
        <f t="shared" si="99"/>
        <v>AP12936</v>
      </c>
      <c r="C3077" s="35" t="s">
        <v>12346</v>
      </c>
      <c r="D3077" s="35" t="str">
        <f t="shared" si="100"/>
        <v>12936 - HRD NSP Demolition</v>
      </c>
      <c r="E3077" s="35" t="s">
        <v>6267</v>
      </c>
    </row>
    <row r="3078" spans="1:5">
      <c r="A3078" s="58" t="s">
        <v>12347</v>
      </c>
      <c r="B3078" s="58" t="str">
        <f t="shared" si="99"/>
        <v>AP12937</v>
      </c>
      <c r="C3078" s="35" t="s">
        <v>12348</v>
      </c>
      <c r="D3078" s="35" t="str">
        <f t="shared" si="100"/>
        <v>12937 - NSP New Construction</v>
      </c>
      <c r="E3078" s="35" t="s">
        <v>6267</v>
      </c>
    </row>
    <row r="3079" spans="1:5">
      <c r="A3079" s="58" t="s">
        <v>12349</v>
      </c>
      <c r="B3079" s="58" t="str">
        <f t="shared" si="99"/>
        <v>AP12938</v>
      </c>
      <c r="C3079" s="35" t="s">
        <v>12350</v>
      </c>
      <c r="D3079" s="35" t="str">
        <f t="shared" si="100"/>
        <v>12938 - NSP Public Improvements_</v>
      </c>
      <c r="E3079" s="35" t="s">
        <v>6267</v>
      </c>
    </row>
    <row r="3080" spans="1:5">
      <c r="A3080" s="568" t="s">
        <v>12351</v>
      </c>
      <c r="B3080" s="58" t="str">
        <f t="shared" si="99"/>
        <v>AP12939</v>
      </c>
      <c r="C3080" s="35" t="s">
        <v>12352</v>
      </c>
      <c r="D3080" s="35" t="str">
        <f t="shared" si="100"/>
        <v>12939 - HRD NSP Rehabilitation</v>
      </c>
      <c r="E3080" s="35" t="s">
        <v>6267</v>
      </c>
    </row>
    <row r="3081" spans="1:5">
      <c r="A3081" s="568" t="s">
        <v>12353</v>
      </c>
      <c r="B3081" s="58" t="str">
        <f t="shared" si="99"/>
        <v>AP12940</v>
      </c>
      <c r="C3081" s="35" t="s">
        <v>12354</v>
      </c>
      <c r="D3081" s="35" t="str">
        <f t="shared" si="100"/>
        <v>12940 - Mayor's Spring Cleaning Initiative</v>
      </c>
      <c r="E3081" s="35" t="s">
        <v>6267</v>
      </c>
    </row>
    <row r="3082" spans="1:5">
      <c r="A3082" s="58" t="s">
        <v>12355</v>
      </c>
      <c r="B3082" s="58" t="str">
        <f t="shared" si="99"/>
        <v>AP12942</v>
      </c>
      <c r="C3082" s="35" t="s">
        <v>12356</v>
      </c>
      <c r="D3082" s="35" t="str">
        <f t="shared" si="100"/>
        <v>12942 - Food Stamp Nutrition Education Program 9_2009</v>
      </c>
      <c r="E3082" s="35" t="s">
        <v>6267</v>
      </c>
    </row>
    <row r="3083" spans="1:5">
      <c r="A3083" s="568" t="s">
        <v>12357</v>
      </c>
      <c r="B3083" s="58" t="str">
        <f t="shared" si="99"/>
        <v>AP12943</v>
      </c>
      <c r="C3083" s="35" t="s">
        <v>12358</v>
      </c>
      <c r="D3083" s="35" t="str">
        <f t="shared" si="100"/>
        <v>12943 - DPW Environmental Inspection Division</v>
      </c>
      <c r="E3083" s="35" t="s">
        <v>6267</v>
      </c>
    </row>
    <row r="3084" spans="1:5">
      <c r="A3084" s="568" t="s">
        <v>12359</v>
      </c>
      <c r="B3084" s="58" t="str">
        <f t="shared" si="99"/>
        <v>AP12944</v>
      </c>
      <c r="C3084" s="35" t="s">
        <v>12360</v>
      </c>
      <c r="D3084" s="35" t="str">
        <f t="shared" si="100"/>
        <v>12944 - HRD NSP Disposition</v>
      </c>
      <c r="E3084" s="35" t="s">
        <v>6267</v>
      </c>
    </row>
    <row r="3085" spans="1:5">
      <c r="A3085" s="568" t="s">
        <v>12361</v>
      </c>
      <c r="B3085" s="58" t="str">
        <f t="shared" si="99"/>
        <v>AP12945</v>
      </c>
      <c r="C3085" s="35" t="s">
        <v>12362</v>
      </c>
      <c r="D3085" s="35" t="str">
        <f t="shared" si="100"/>
        <v>12945 - HRD Unassigned Projects</v>
      </c>
      <c r="E3085" s="35" t="s">
        <v>6267</v>
      </c>
    </row>
    <row r="3086" spans="1:5">
      <c r="A3086" s="58" t="s">
        <v>12363</v>
      </c>
      <c r="B3086" s="58" t="str">
        <f t="shared" si="99"/>
        <v>AP12946</v>
      </c>
      <c r="C3086" s="35" t="s">
        <v>12364</v>
      </c>
      <c r="D3086" s="35" t="str">
        <f t="shared" si="100"/>
        <v>12946 - Palm Live Scan Grant</v>
      </c>
      <c r="E3086" s="35" t="s">
        <v>6267</v>
      </c>
    </row>
    <row r="3087" spans="1:5">
      <c r="A3087" s="58" t="s">
        <v>12365</v>
      </c>
      <c r="B3087" s="58" t="str">
        <f t="shared" si="99"/>
        <v>AP12947</v>
      </c>
      <c r="C3087" s="35" t="s">
        <v>12366</v>
      </c>
      <c r="D3087" s="35" t="str">
        <f t="shared" si="100"/>
        <v>12947 - Correct Course Diversion Program</v>
      </c>
      <c r="E3087" s="35" t="s">
        <v>6267</v>
      </c>
    </row>
    <row r="3088" spans="1:5">
      <c r="A3088" s="58" t="s">
        <v>12367</v>
      </c>
      <c r="B3088" s="58" t="str">
        <f t="shared" si="99"/>
        <v>AP12948</v>
      </c>
      <c r="C3088" s="35" t="s">
        <v>12368</v>
      </c>
      <c r="D3088" s="35" t="str">
        <f t="shared" si="100"/>
        <v>12948 - 2008 Operation Stonegarden Grant</v>
      </c>
      <c r="E3088" s="35" t="s">
        <v>6267</v>
      </c>
    </row>
    <row r="3089" spans="1:5">
      <c r="A3089" s="568" t="s">
        <v>12369</v>
      </c>
      <c r="B3089" s="58" t="str">
        <f t="shared" si="99"/>
        <v>AP12949</v>
      </c>
      <c r="C3089" s="35" t="s">
        <v>12370</v>
      </c>
      <c r="D3089" s="35" t="str">
        <f t="shared" si="100"/>
        <v>12949 - Non Dept POC Swap Hedge Payment 2009</v>
      </c>
      <c r="E3089" s="35" t="s">
        <v>6267</v>
      </c>
    </row>
    <row r="3090" spans="1:5">
      <c r="A3090" s="58" t="s">
        <v>12371</v>
      </c>
      <c r="B3090" s="58" t="str">
        <f t="shared" si="99"/>
        <v>AP12953</v>
      </c>
      <c r="C3090" s="35" t="s">
        <v>12372</v>
      </c>
      <c r="D3090" s="35" t="str">
        <f t="shared" si="100"/>
        <v>12953 - ARRA MDLEG WIA Adult Training</v>
      </c>
      <c r="E3090" s="35" t="s">
        <v>6267</v>
      </c>
    </row>
    <row r="3091" spans="1:5">
      <c r="A3091" s="58" t="s">
        <v>12373</v>
      </c>
      <c r="B3091" s="58" t="str">
        <f t="shared" si="99"/>
        <v>AP12954</v>
      </c>
      <c r="C3091" s="35" t="s">
        <v>12374</v>
      </c>
      <c r="D3091" s="35" t="str">
        <f t="shared" si="100"/>
        <v>12954 - ARRA MDLEG WIA Dislocated Worker</v>
      </c>
      <c r="E3091" s="35" t="s">
        <v>6267</v>
      </c>
    </row>
    <row r="3092" spans="1:5">
      <c r="A3092" s="58" t="s">
        <v>12375</v>
      </c>
      <c r="B3092" s="58" t="str">
        <f t="shared" si="99"/>
        <v>AP12956</v>
      </c>
      <c r="C3092" s="35" t="s">
        <v>12376</v>
      </c>
      <c r="D3092" s="35" t="str">
        <f t="shared" si="100"/>
        <v>12956 - ARRA MDLEG WIA Administration</v>
      </c>
      <c r="E3092" s="35" t="s">
        <v>6267</v>
      </c>
    </row>
    <row r="3093" spans="1:5">
      <c r="A3093" s="58" t="s">
        <v>12377</v>
      </c>
      <c r="B3093" s="58" t="str">
        <f t="shared" si="99"/>
        <v>AP12957</v>
      </c>
      <c r="C3093" s="35" t="s">
        <v>12378</v>
      </c>
      <c r="D3093" s="35" t="str">
        <f t="shared" si="100"/>
        <v>12957 - WIA Youth ARRA</v>
      </c>
      <c r="E3093" s="35" t="s">
        <v>6267</v>
      </c>
    </row>
    <row r="3094" spans="1:5">
      <c r="A3094" s="58" t="s">
        <v>12379</v>
      </c>
      <c r="B3094" s="58" t="str">
        <f t="shared" si="99"/>
        <v>AP12958</v>
      </c>
      <c r="C3094" s="35" t="s">
        <v>12380</v>
      </c>
      <c r="D3094" s="35" t="str">
        <f t="shared" si="100"/>
        <v>12958 - Countrywide Settlement</v>
      </c>
      <c r="E3094" s="35" t="s">
        <v>6267</v>
      </c>
    </row>
    <row r="3095" spans="1:5">
      <c r="A3095" s="58" t="s">
        <v>12381</v>
      </c>
      <c r="B3095" s="58" t="str">
        <f t="shared" si="99"/>
        <v>AP12959</v>
      </c>
      <c r="C3095" s="35" t="s">
        <v>12382</v>
      </c>
      <c r="D3095" s="35" t="str">
        <f t="shared" si="100"/>
        <v>12959 - ARRA DHHS Headstart_Early Headstart COLA IQ Human Services</v>
      </c>
      <c r="E3095" s="35" t="s">
        <v>6267</v>
      </c>
    </row>
    <row r="3096" spans="1:5">
      <c r="A3096" s="568" t="s">
        <v>12383</v>
      </c>
      <c r="B3096" s="58" t="str">
        <f t="shared" si="99"/>
        <v>AP12960</v>
      </c>
      <c r="C3096" s="35" t="s">
        <v>12384</v>
      </c>
      <c r="D3096" s="35" t="str">
        <f t="shared" si="100"/>
        <v>12960 - ARRA DHHS CSBG Community Service Block Grant Human Services</v>
      </c>
      <c r="E3096" s="35" t="s">
        <v>6267</v>
      </c>
    </row>
    <row r="3097" spans="1:5">
      <c r="A3097" s="58" t="s">
        <v>12385</v>
      </c>
      <c r="B3097" s="58" t="str">
        <f t="shared" si="99"/>
        <v>AP12961</v>
      </c>
      <c r="C3097" s="35" t="s">
        <v>12386</v>
      </c>
      <c r="D3097" s="35" t="str">
        <f t="shared" si="100"/>
        <v>12961 - FY09 MDHS Supportive Services</v>
      </c>
      <c r="E3097" s="35" t="s">
        <v>6267</v>
      </c>
    </row>
    <row r="3098" spans="1:5">
      <c r="A3098" s="58" t="s">
        <v>12387</v>
      </c>
      <c r="B3098" s="58" t="str">
        <f t="shared" si="99"/>
        <v>AP12962</v>
      </c>
      <c r="C3098" s="35" t="s">
        <v>12388</v>
      </c>
      <c r="D3098" s="35" t="str">
        <f t="shared" si="100"/>
        <v>12962 - ARRA HUD HPRP Administration PDD</v>
      </c>
      <c r="E3098" s="35" t="s">
        <v>6267</v>
      </c>
    </row>
    <row r="3099" spans="1:5">
      <c r="A3099" s="58" t="s">
        <v>12389</v>
      </c>
      <c r="B3099" s="58" t="str">
        <f t="shared" si="99"/>
        <v>AP12963</v>
      </c>
      <c r="C3099" s="35" t="s">
        <v>12390</v>
      </c>
      <c r="D3099" s="35" t="str">
        <f t="shared" si="100"/>
        <v>12963 - Non GO Bonds Debt Service Activities</v>
      </c>
      <c r="E3099" s="35" t="s">
        <v>6267</v>
      </c>
    </row>
    <row r="3100" spans="1:5">
      <c r="A3100" s="58" t="s">
        <v>12391</v>
      </c>
      <c r="B3100" s="58" t="str">
        <f t="shared" si="99"/>
        <v>AP12964</v>
      </c>
      <c r="C3100" s="35" t="s">
        <v>12392</v>
      </c>
      <c r="D3100" s="35" t="str">
        <f t="shared" si="100"/>
        <v>12964 - ARRA USDOT FTA Department of Transportation</v>
      </c>
      <c r="E3100" s="35" t="s">
        <v>6267</v>
      </c>
    </row>
    <row r="3101" spans="1:5">
      <c r="A3101" s="568" t="s">
        <v>12393</v>
      </c>
      <c r="B3101" s="58" t="str">
        <f t="shared" si="99"/>
        <v>AP12965</v>
      </c>
      <c r="C3101" s="35" t="s">
        <v>12394</v>
      </c>
      <c r="D3101" s="35" t="str">
        <f t="shared" si="100"/>
        <v>12965 - DOHS Urban Area Security Initiative (FY09-10)</v>
      </c>
      <c r="E3101" s="35" t="s">
        <v>6267</v>
      </c>
    </row>
    <row r="3102" spans="1:5">
      <c r="A3102" s="58" t="s">
        <v>12395</v>
      </c>
      <c r="B3102" s="58" t="str">
        <f t="shared" si="99"/>
        <v>AP12966</v>
      </c>
      <c r="C3102" s="35" t="s">
        <v>12396</v>
      </c>
      <c r="D3102" s="35" t="str">
        <f t="shared" si="100"/>
        <v>12966 - WIA Rapid Response DPS Program FY09</v>
      </c>
      <c r="E3102" s="35" t="s">
        <v>6267</v>
      </c>
    </row>
    <row r="3103" spans="1:5">
      <c r="A3103" s="58" t="s">
        <v>12397</v>
      </c>
      <c r="B3103" s="58" t="str">
        <f t="shared" si="99"/>
        <v>AP12967</v>
      </c>
      <c r="C3103" s="35" t="s">
        <v>12398</v>
      </c>
      <c r="D3103" s="35" t="str">
        <f t="shared" si="100"/>
        <v>12967 - Sub Abuse Coordin Agency 9_2011</v>
      </c>
      <c r="E3103" s="35" t="s">
        <v>6267</v>
      </c>
    </row>
    <row r="3104" spans="1:5">
      <c r="A3104" s="58" t="s">
        <v>12399</v>
      </c>
      <c r="B3104" s="58" t="str">
        <f t="shared" si="99"/>
        <v>AP12968</v>
      </c>
      <c r="C3104" s="35" t="s">
        <v>12400</v>
      </c>
      <c r="D3104" s="35" t="str">
        <f t="shared" si="100"/>
        <v>12968 - Medicaid Substance Abuse 9_2011</v>
      </c>
      <c r="E3104" s="35" t="s">
        <v>6267</v>
      </c>
    </row>
    <row r="3105" spans="1:5">
      <c r="A3105" s="58" t="s">
        <v>12401</v>
      </c>
      <c r="B3105" s="58" t="str">
        <f t="shared" si="99"/>
        <v>AP12969</v>
      </c>
      <c r="C3105" s="35" t="s">
        <v>12402</v>
      </c>
      <c r="D3105" s="35" t="str">
        <f t="shared" si="100"/>
        <v>12969 - Helping Hands 9_2011</v>
      </c>
      <c r="E3105" s="35" t="s">
        <v>6267</v>
      </c>
    </row>
    <row r="3106" spans="1:5">
      <c r="A3106" s="58" t="s">
        <v>12403</v>
      </c>
      <c r="B3106" s="58" t="str">
        <f t="shared" si="99"/>
        <v>AP12970</v>
      </c>
      <c r="C3106" s="35" t="s">
        <v>12404</v>
      </c>
      <c r="D3106" s="35" t="str">
        <f t="shared" si="100"/>
        <v>12970 - WIC Supplemental Food 9_2011</v>
      </c>
      <c r="E3106" s="35" t="s">
        <v>6267</v>
      </c>
    </row>
    <row r="3107" spans="1:5">
      <c r="A3107" s="568" t="s">
        <v>12405</v>
      </c>
      <c r="B3107" s="58" t="str">
        <f t="shared" si="99"/>
        <v>AP12971</v>
      </c>
      <c r="C3107" s="35" t="s">
        <v>12406</v>
      </c>
      <c r="D3107" s="35" t="str">
        <f t="shared" si="100"/>
        <v>12971 - DHWP Summer Food Service 9/2011</v>
      </c>
      <c r="E3107" s="35" t="s">
        <v>6267</v>
      </c>
    </row>
    <row r="3108" spans="1:5">
      <c r="A3108" s="58" t="s">
        <v>12407</v>
      </c>
      <c r="B3108" s="58" t="str">
        <f t="shared" si="99"/>
        <v>AP12972</v>
      </c>
      <c r="C3108" s="35" t="s">
        <v>12408</v>
      </c>
      <c r="D3108" s="35" t="str">
        <f t="shared" si="100"/>
        <v>12972 - After School Food Service 9_2011</v>
      </c>
      <c r="E3108" s="35" t="s">
        <v>6267</v>
      </c>
    </row>
    <row r="3109" spans="1:5">
      <c r="A3109" s="58" t="s">
        <v>12409</v>
      </c>
      <c r="B3109" s="58" t="str">
        <f t="shared" si="99"/>
        <v>AP12973</v>
      </c>
      <c r="C3109" s="35" t="s">
        <v>12410</v>
      </c>
      <c r="D3109" s="35" t="str">
        <f t="shared" si="100"/>
        <v>12973 - Food Stamp Nutrition Education 9_2011</v>
      </c>
      <c r="E3109" s="35" t="s">
        <v>6267</v>
      </c>
    </row>
    <row r="3110" spans="1:5">
      <c r="A3110" s="58" t="s">
        <v>12411</v>
      </c>
      <c r="B3110" s="58" t="str">
        <f t="shared" si="99"/>
        <v>AP12974</v>
      </c>
      <c r="C3110" s="35" t="s">
        <v>12412</v>
      </c>
      <c r="D3110" s="35" t="str">
        <f t="shared" si="100"/>
        <v>12974 - Dietetic Intern Service 2011</v>
      </c>
      <c r="E3110" s="35" t="s">
        <v>6267</v>
      </c>
    </row>
    <row r="3111" spans="1:5">
      <c r="A3111" s="58" t="s">
        <v>12413</v>
      </c>
      <c r="B3111" s="58" t="str">
        <f t="shared" si="99"/>
        <v>AP12975</v>
      </c>
      <c r="C3111" s="35" t="s">
        <v>12414</v>
      </c>
      <c r="D3111" s="35" t="str">
        <f t="shared" si="100"/>
        <v>12975 - Childhood Lead Prev_CDC 6_2011</v>
      </c>
      <c r="E3111" s="35" t="s">
        <v>6267</v>
      </c>
    </row>
    <row r="3112" spans="1:5">
      <c r="A3112" s="58" t="s">
        <v>12415</v>
      </c>
      <c r="B3112" s="58" t="str">
        <f t="shared" si="99"/>
        <v>AP12976</v>
      </c>
      <c r="C3112" s="35" t="s">
        <v>12416</v>
      </c>
      <c r="D3112" s="35" t="str">
        <f t="shared" si="100"/>
        <v>12976 - Bio_Terrorism Emerg Prep 9_2011</v>
      </c>
      <c r="E3112" s="35" t="s">
        <v>6267</v>
      </c>
    </row>
    <row r="3113" spans="1:5">
      <c r="A3113" s="58" t="s">
        <v>12417</v>
      </c>
      <c r="B3113" s="58" t="str">
        <f t="shared" si="99"/>
        <v>AP12977</v>
      </c>
      <c r="C3113" s="35" t="s">
        <v>12418</v>
      </c>
      <c r="D3113" s="35" t="str">
        <f t="shared" si="100"/>
        <v>12977 - Bio_Terrorism Laboratory 9_2011</v>
      </c>
      <c r="E3113" s="35" t="s">
        <v>6267</v>
      </c>
    </row>
    <row r="3114" spans="1:5">
      <c r="A3114" s="58" t="s">
        <v>12419</v>
      </c>
      <c r="B3114" s="58" t="str">
        <f t="shared" si="99"/>
        <v>AP12978</v>
      </c>
      <c r="C3114" s="35" t="s">
        <v>12420</v>
      </c>
      <c r="D3114" s="35" t="str">
        <f t="shared" si="100"/>
        <v>12978 - Laboratory Svcs _ STD 9_2011</v>
      </c>
      <c r="E3114" s="35" t="s">
        <v>6267</v>
      </c>
    </row>
    <row r="3115" spans="1:5">
      <c r="A3115" s="58" t="s">
        <v>12421</v>
      </c>
      <c r="B3115" s="58" t="str">
        <f t="shared" si="99"/>
        <v>AP12979</v>
      </c>
      <c r="C3115" s="35" t="s">
        <v>12422</v>
      </c>
      <c r="D3115" s="35" t="str">
        <f t="shared" si="100"/>
        <v>12979 - Laboratory Svcs _ EPI AIDS 9_2011</v>
      </c>
      <c r="E3115" s="35" t="s">
        <v>6267</v>
      </c>
    </row>
    <row r="3116" spans="1:5">
      <c r="A3116" s="58" t="s">
        <v>12423</v>
      </c>
      <c r="B3116" s="58" t="str">
        <f t="shared" si="99"/>
        <v>AP12980</v>
      </c>
      <c r="C3116" s="35" t="s">
        <v>12424</v>
      </c>
      <c r="D3116" s="35" t="str">
        <f t="shared" si="100"/>
        <v>12980 - Immunication Reaching More Children &amp; Adults 9_2011</v>
      </c>
      <c r="E3116" s="35" t="s">
        <v>6267</v>
      </c>
    </row>
    <row r="3117" spans="1:5">
      <c r="A3117" s="58" t="s">
        <v>12425</v>
      </c>
      <c r="B3117" s="58" t="str">
        <f t="shared" si="99"/>
        <v>AP12981</v>
      </c>
      <c r="C3117" s="35" t="s">
        <v>12426</v>
      </c>
      <c r="D3117" s="35" t="str">
        <f t="shared" si="100"/>
        <v>12981 - HIV_AIDS Maternal Care 9_2011</v>
      </c>
      <c r="E3117" s="35" t="s">
        <v>6267</v>
      </c>
    </row>
    <row r="3118" spans="1:5">
      <c r="A3118" s="58" t="s">
        <v>12427</v>
      </c>
      <c r="B3118" s="58" t="str">
        <f t="shared" si="99"/>
        <v>AP12982</v>
      </c>
      <c r="C3118" s="35" t="s">
        <v>12428</v>
      </c>
      <c r="D3118" s="35" t="str">
        <f t="shared" si="100"/>
        <v>12982 - HIV_ADIS Prevention 9_2011</v>
      </c>
      <c r="E3118" s="35" t="s">
        <v>6267</v>
      </c>
    </row>
    <row r="3119" spans="1:5">
      <c r="A3119" s="58" t="s">
        <v>12429</v>
      </c>
      <c r="B3119" s="58" t="str">
        <f t="shared" si="99"/>
        <v>AP12983</v>
      </c>
      <c r="C3119" s="35" t="s">
        <v>12430</v>
      </c>
      <c r="D3119" s="35" t="str">
        <f t="shared" si="100"/>
        <v>12983 - HIV_AIDS Rapid Testing 9_2011</v>
      </c>
      <c r="E3119" s="35" t="s">
        <v>6267</v>
      </c>
    </row>
    <row r="3120" spans="1:5">
      <c r="A3120" s="58" t="s">
        <v>12431</v>
      </c>
      <c r="B3120" s="58" t="str">
        <f t="shared" si="99"/>
        <v>AP12984</v>
      </c>
      <c r="C3120" s="35" t="s">
        <v>12432</v>
      </c>
      <c r="D3120" s="35" t="str">
        <f t="shared" si="100"/>
        <v>12984 - Bio_Terrorism Emerg Prep 9_2011_</v>
      </c>
      <c r="E3120" s="35" t="s">
        <v>6267</v>
      </c>
    </row>
    <row r="3121" spans="1:5">
      <c r="A3121" s="58" t="s">
        <v>12433</v>
      </c>
      <c r="B3121" s="58" t="str">
        <f t="shared" si="99"/>
        <v>AP12985</v>
      </c>
      <c r="C3121" s="35" t="s">
        <v>12434</v>
      </c>
      <c r="D3121" s="35" t="str">
        <f t="shared" si="100"/>
        <v>12985 - Bio_Terrorism Laboratory 9_2011_12985</v>
      </c>
      <c r="E3121" s="35" t="s">
        <v>6267</v>
      </c>
    </row>
    <row r="3122" spans="1:5">
      <c r="A3122" s="58" t="s">
        <v>12435</v>
      </c>
      <c r="B3122" s="58" t="str">
        <f t="shared" si="99"/>
        <v>AP12986</v>
      </c>
      <c r="C3122" s="35" t="s">
        <v>12436</v>
      </c>
      <c r="D3122" s="35" t="str">
        <f t="shared" si="100"/>
        <v>12986 - Building Healthy Communities 9_2011</v>
      </c>
      <c r="E3122" s="35" t="s">
        <v>6267</v>
      </c>
    </row>
    <row r="3123" spans="1:5">
      <c r="A3123" s="58" t="s">
        <v>12437</v>
      </c>
      <c r="B3123" s="58" t="str">
        <f t="shared" ref="B3123:B3186" si="101">"AP"&amp;A3123</f>
        <v>AP12987</v>
      </c>
      <c r="C3123" s="35" t="s">
        <v>12438</v>
      </c>
      <c r="D3123" s="35" t="str">
        <f t="shared" si="100"/>
        <v>12987 - Children's Trust Fund 9_2011</v>
      </c>
      <c r="E3123" s="35" t="s">
        <v>6267</v>
      </c>
    </row>
    <row r="3124" spans="1:5">
      <c r="A3124" s="58" t="s">
        <v>12439</v>
      </c>
      <c r="B3124" s="58" t="str">
        <f t="shared" si="101"/>
        <v>AP12988</v>
      </c>
      <c r="C3124" s="35" t="s">
        <v>12440</v>
      </c>
      <c r="D3124" s="35" t="str">
        <f t="shared" si="100"/>
        <v>12988 - Cities Readiness Inititives 9_2011</v>
      </c>
      <c r="E3124" s="35" t="s">
        <v>6267</v>
      </c>
    </row>
    <row r="3125" spans="1:5">
      <c r="A3125" s="58" t="s">
        <v>12441</v>
      </c>
      <c r="B3125" s="58" t="str">
        <f t="shared" si="101"/>
        <v>AP12989</v>
      </c>
      <c r="C3125" s="35" t="s">
        <v>12442</v>
      </c>
      <c r="D3125" s="35" t="str">
        <f t="shared" si="100"/>
        <v>12989 - CSHCS Outreach &amp; Advocacy 9_2011</v>
      </c>
      <c r="E3125" s="35" t="s">
        <v>6267</v>
      </c>
    </row>
    <row r="3126" spans="1:5">
      <c r="A3126" s="58" t="s">
        <v>12443</v>
      </c>
      <c r="B3126" s="58" t="str">
        <f t="shared" si="101"/>
        <v>AP12990</v>
      </c>
      <c r="C3126" s="35" t="s">
        <v>12444</v>
      </c>
      <c r="D3126" s="35" t="str">
        <f t="shared" si="100"/>
        <v>12990 - Early Warning Infectious Disease 9_2011</v>
      </c>
      <c r="E3126" s="35" t="s">
        <v>6267</v>
      </c>
    </row>
    <row r="3127" spans="1:5">
      <c r="A3127" s="58" t="s">
        <v>12445</v>
      </c>
      <c r="B3127" s="58" t="str">
        <f t="shared" si="101"/>
        <v>AP12991</v>
      </c>
      <c r="C3127" s="35" t="s">
        <v>12446</v>
      </c>
      <c r="D3127" s="35" t="str">
        <f t="shared" si="100"/>
        <v>12991 - Family Planning 9_2011</v>
      </c>
      <c r="E3127" s="35" t="s">
        <v>6267</v>
      </c>
    </row>
    <row r="3128" spans="1:5">
      <c r="A3128" s="58" t="s">
        <v>12447</v>
      </c>
      <c r="B3128" s="58" t="str">
        <f t="shared" si="101"/>
        <v>AP12992</v>
      </c>
      <c r="C3128" s="35" t="s">
        <v>12448</v>
      </c>
      <c r="D3128" s="35" t="str">
        <f t="shared" si="100"/>
        <v>12992 - Generations with Promise 9_2011</v>
      </c>
      <c r="E3128" s="35" t="s">
        <v>6267</v>
      </c>
    </row>
    <row r="3129" spans="1:5">
      <c r="A3129" s="58" t="s">
        <v>12449</v>
      </c>
      <c r="B3129" s="58" t="str">
        <f t="shared" si="101"/>
        <v>AP12993</v>
      </c>
      <c r="C3129" s="35" t="s">
        <v>12450</v>
      </c>
      <c r="D3129" s="35" t="str">
        <f t="shared" si="100"/>
        <v>12993 - Freedom Institute for Economic Social Justice and Political Empowerment</v>
      </c>
      <c r="E3129" s="35" t="s">
        <v>6267</v>
      </c>
    </row>
    <row r="3130" spans="1:5">
      <c r="A3130" s="58" t="s">
        <v>12451</v>
      </c>
      <c r="B3130" s="58" t="str">
        <f t="shared" si="101"/>
        <v>AP12994</v>
      </c>
      <c r="C3130" s="35" t="s">
        <v>12452</v>
      </c>
      <c r="D3130" s="35" t="str">
        <f t="shared" si="100"/>
        <v>12994 - Immunizations Action Plan 9_2011</v>
      </c>
      <c r="E3130" s="35" t="s">
        <v>6267</v>
      </c>
    </row>
    <row r="3131" spans="1:5">
      <c r="A3131" s="58" t="s">
        <v>12453</v>
      </c>
      <c r="B3131" s="58" t="str">
        <f t="shared" si="101"/>
        <v>AP12995</v>
      </c>
      <c r="C3131" s="35" t="s">
        <v>12454</v>
      </c>
      <c r="D3131" s="35" t="str">
        <f t="shared" si="100"/>
        <v>12995 - Infant Mortality Coalition Support 9_2011</v>
      </c>
      <c r="E3131" s="35" t="s">
        <v>6267</v>
      </c>
    </row>
    <row r="3132" spans="1:5">
      <c r="A3132" s="568" t="s">
        <v>12455</v>
      </c>
      <c r="B3132" s="58" t="str">
        <f t="shared" si="101"/>
        <v>AP12996</v>
      </c>
      <c r="C3132" s="35" t="s">
        <v>12456</v>
      </c>
      <c r="D3132" s="35" t="str">
        <f t="shared" si="100"/>
        <v>12996 - DHWP Laboratory Svcs - STD 9/2011</v>
      </c>
      <c r="E3132" s="35" t="s">
        <v>6267</v>
      </c>
    </row>
    <row r="3133" spans="1:5">
      <c r="A3133" s="58" t="s">
        <v>12457</v>
      </c>
      <c r="B3133" s="58" t="str">
        <f t="shared" si="101"/>
        <v>AP12997</v>
      </c>
      <c r="C3133" s="35" t="s">
        <v>12458</v>
      </c>
      <c r="D3133" s="35" t="str">
        <f t="shared" si="100"/>
        <v>12997 - Laboratory Svcs _ EPI AIDS 9_2011_</v>
      </c>
      <c r="E3133" s="35" t="s">
        <v>6267</v>
      </c>
    </row>
    <row r="3134" spans="1:5">
      <c r="A3134" s="568" t="s">
        <v>12459</v>
      </c>
      <c r="B3134" s="58" t="str">
        <f t="shared" si="101"/>
        <v>AP12998</v>
      </c>
      <c r="C3134" s="35" t="s">
        <v>12460</v>
      </c>
      <c r="D3134" s="35" t="str">
        <f t="shared" si="100"/>
        <v>12998 - HRD Greater Detroit Agency for the Blind</v>
      </c>
      <c r="E3134" s="35" t="s">
        <v>6267</v>
      </c>
    </row>
    <row r="3135" spans="1:5">
      <c r="A3135" s="58" t="s">
        <v>12461</v>
      </c>
      <c r="B3135" s="58" t="str">
        <f t="shared" si="101"/>
        <v>AP12999</v>
      </c>
      <c r="C3135" s="35" t="s">
        <v>12462</v>
      </c>
      <c r="D3135" s="35" t="str">
        <f t="shared" si="100"/>
        <v>12999 - Local Maternal &amp; Children BG 9_2011</v>
      </c>
      <c r="E3135" s="35" t="s">
        <v>6267</v>
      </c>
    </row>
    <row r="3136" spans="1:5">
      <c r="A3136" s="58" t="s">
        <v>12463</v>
      </c>
      <c r="B3136" s="58" t="str">
        <f t="shared" si="101"/>
        <v>AP13000</v>
      </c>
      <c r="C3136" s="35" t="s">
        <v>12464</v>
      </c>
      <c r="D3136" s="35" t="str">
        <f t="shared" si="100"/>
        <v>13000 - Green Meadows Outreach Ministries</v>
      </c>
      <c r="E3136" s="35" t="s">
        <v>6267</v>
      </c>
    </row>
    <row r="3137" spans="1:5">
      <c r="A3137" s="58" t="s">
        <v>12465</v>
      </c>
      <c r="B3137" s="58" t="str">
        <f t="shared" si="101"/>
        <v>AP13001</v>
      </c>
      <c r="C3137" s="35" t="s">
        <v>12466</v>
      </c>
      <c r="D3137" s="35" t="str">
        <f t="shared" si="100"/>
        <v>13001 - Greenbrier Community Council</v>
      </c>
      <c r="E3137" s="35" t="s">
        <v>6267</v>
      </c>
    </row>
    <row r="3138" spans="1:5">
      <c r="A3138" s="58" t="s">
        <v>12467</v>
      </c>
      <c r="B3138" s="58" t="str">
        <f t="shared" si="101"/>
        <v>AP13002</v>
      </c>
      <c r="C3138" s="35" t="s">
        <v>12468</v>
      </c>
      <c r="D3138" s="35" t="str">
        <f t="shared" si="100"/>
        <v>13002 - Local Tobacco Reduction 9_2011</v>
      </c>
      <c r="E3138" s="35" t="s">
        <v>6267</v>
      </c>
    </row>
    <row r="3139" spans="1:5">
      <c r="A3139" s="58" t="s">
        <v>12469</v>
      </c>
      <c r="B3139" s="58" t="str">
        <f t="shared" si="101"/>
        <v>AP13003</v>
      </c>
      <c r="C3139" s="35" t="s">
        <v>12470</v>
      </c>
      <c r="D3139" s="35" t="str">
        <f t="shared" si="100"/>
        <v>13003 - HIV Surveilange Support 9_2011</v>
      </c>
      <c r="E3139" s="35" t="s">
        <v>6267</v>
      </c>
    </row>
    <row r="3140" spans="1:5">
      <c r="A3140" s="58" t="s">
        <v>12471</v>
      </c>
      <c r="B3140" s="58" t="str">
        <f t="shared" si="101"/>
        <v>AP13004</v>
      </c>
      <c r="C3140" s="35" t="s">
        <v>12472</v>
      </c>
      <c r="D3140" s="35" t="str">
        <f t="shared" ref="D3140:D3203" si="102">A3140&amp;" - "&amp;C3140</f>
        <v>13004 - Oral Health Sealant Program 2_2011</v>
      </c>
      <c r="E3140" s="35" t="s">
        <v>6267</v>
      </c>
    </row>
    <row r="3141" spans="1:5">
      <c r="A3141" s="58" t="s">
        <v>12473</v>
      </c>
      <c r="B3141" s="58" t="str">
        <f t="shared" si="101"/>
        <v>AP13006</v>
      </c>
      <c r="C3141" s="35" t="s">
        <v>12474</v>
      </c>
      <c r="D3141" s="35" t="str">
        <f t="shared" si="102"/>
        <v>13006 - Pandemic Flu 9_2011</v>
      </c>
      <c r="E3141" s="35" t="s">
        <v>6267</v>
      </c>
    </row>
    <row r="3142" spans="1:5">
      <c r="A3142" s="58" t="s">
        <v>12475</v>
      </c>
      <c r="B3142" s="58" t="str">
        <f t="shared" si="101"/>
        <v>AP13007</v>
      </c>
      <c r="C3142" s="35" t="s">
        <v>12476</v>
      </c>
      <c r="D3142" s="35" t="str">
        <f t="shared" si="102"/>
        <v>13007 - STD Control 9_2011</v>
      </c>
      <c r="E3142" s="35" t="s">
        <v>6267</v>
      </c>
    </row>
    <row r="3143" spans="1:5">
      <c r="A3143" s="58" t="s">
        <v>12477</v>
      </c>
      <c r="B3143" s="58" t="str">
        <f t="shared" si="101"/>
        <v>AP13008</v>
      </c>
      <c r="C3143" s="35" t="s">
        <v>12478</v>
      </c>
      <c r="D3143" s="35" t="str">
        <f t="shared" si="102"/>
        <v>13008 - Vaccine Replacement &amp; Handling 9_2011</v>
      </c>
      <c r="E3143" s="35" t="s">
        <v>6267</v>
      </c>
    </row>
    <row r="3144" spans="1:5">
      <c r="A3144" s="58" t="s">
        <v>12479</v>
      </c>
      <c r="B3144" s="58" t="str">
        <f t="shared" si="101"/>
        <v>AP13009</v>
      </c>
      <c r="C3144" s="35" t="s">
        <v>12480</v>
      </c>
      <c r="D3144" s="35" t="str">
        <f t="shared" si="102"/>
        <v>13009 - Vision and hearing MDCH 9_2011</v>
      </c>
      <c r="E3144" s="35" t="s">
        <v>6267</v>
      </c>
    </row>
    <row r="3145" spans="1:5">
      <c r="A3145" s="58" t="s">
        <v>12481</v>
      </c>
      <c r="B3145" s="58" t="str">
        <f t="shared" si="101"/>
        <v>AP13010</v>
      </c>
      <c r="C3145" s="35" t="s">
        <v>12482</v>
      </c>
      <c r="D3145" s="35" t="str">
        <f t="shared" si="102"/>
        <v>13010 - Wisewoman 9_2011</v>
      </c>
      <c r="E3145" s="35" t="s">
        <v>6267</v>
      </c>
    </row>
    <row r="3146" spans="1:5">
      <c r="A3146" s="58" t="s">
        <v>12483</v>
      </c>
      <c r="B3146" s="58" t="str">
        <f t="shared" si="101"/>
        <v>AP13011</v>
      </c>
      <c r="C3146" s="35" t="s">
        <v>12484</v>
      </c>
      <c r="D3146" s="35" t="str">
        <f t="shared" si="102"/>
        <v>13011 - DWDD WIA Youth Services 6_2011</v>
      </c>
      <c r="E3146" s="35" t="s">
        <v>6267</v>
      </c>
    </row>
    <row r="3147" spans="1:5">
      <c r="A3147" s="58" t="s">
        <v>12485</v>
      </c>
      <c r="B3147" s="58" t="str">
        <f t="shared" si="101"/>
        <v>AP13012</v>
      </c>
      <c r="C3147" s="35" t="s">
        <v>12486</v>
      </c>
      <c r="D3147" s="35" t="str">
        <f t="shared" si="102"/>
        <v>13012 - SAFETY Program 6_2011</v>
      </c>
      <c r="E3147" s="35" t="s">
        <v>6267</v>
      </c>
    </row>
    <row r="3148" spans="1:5">
      <c r="A3148" s="58" t="s">
        <v>12487</v>
      </c>
      <c r="B3148" s="58" t="str">
        <f t="shared" si="101"/>
        <v>AP13013</v>
      </c>
      <c r="C3148" s="35" t="s">
        <v>12488</v>
      </c>
      <c r="D3148" s="35" t="str">
        <f t="shared" si="102"/>
        <v>13013 - HIV Emerg Supp Relief 2_2012</v>
      </c>
      <c r="E3148" s="35" t="s">
        <v>6267</v>
      </c>
    </row>
    <row r="3149" spans="1:5">
      <c r="A3149" s="568" t="s">
        <v>12489</v>
      </c>
      <c r="B3149" s="58" t="str">
        <f t="shared" si="101"/>
        <v>AP13014</v>
      </c>
      <c r="C3149" s="35" t="s">
        <v>12490</v>
      </c>
      <c r="D3149" s="35" t="str">
        <f t="shared" si="102"/>
        <v>13014 - HRD Matrix The Center Green</v>
      </c>
      <c r="E3149" s="35" t="s">
        <v>6267</v>
      </c>
    </row>
    <row r="3150" spans="1:5">
      <c r="A3150" s="58" t="s">
        <v>12491</v>
      </c>
      <c r="B3150" s="58" t="str">
        <f t="shared" si="101"/>
        <v>AP13015</v>
      </c>
      <c r="C3150" s="35" t="s">
        <v>12492</v>
      </c>
      <c r="D3150" s="35" t="str">
        <f t="shared" si="102"/>
        <v>13015 - Healthy Start Initiative 5_2011</v>
      </c>
      <c r="E3150" s="35" t="s">
        <v>6267</v>
      </c>
    </row>
    <row r="3151" spans="1:5">
      <c r="A3151" s="58" t="s">
        <v>12493</v>
      </c>
      <c r="B3151" s="58" t="str">
        <f t="shared" si="101"/>
        <v>AP13016</v>
      </c>
      <c r="C3151" s="35" t="s">
        <v>12494</v>
      </c>
      <c r="D3151" s="35" t="str">
        <f t="shared" si="102"/>
        <v>13016 - TB Prev &amp; Control 12_2011</v>
      </c>
      <c r="E3151" s="35" t="s">
        <v>6267</v>
      </c>
    </row>
    <row r="3152" spans="1:5">
      <c r="A3152" s="58" t="s">
        <v>12495</v>
      </c>
      <c r="B3152" s="58" t="str">
        <f t="shared" si="101"/>
        <v>AP13017</v>
      </c>
      <c r="C3152" s="35" t="s">
        <v>12496</v>
      </c>
      <c r="D3152" s="35" t="str">
        <f t="shared" si="102"/>
        <v>13017 - Women &amp; Children Expansion_Enhancement 9_2011</v>
      </c>
      <c r="E3152" s="35" t="s">
        <v>6267</v>
      </c>
    </row>
    <row r="3153" spans="1:5">
      <c r="A3153" s="58" t="s">
        <v>12497</v>
      </c>
      <c r="B3153" s="58" t="str">
        <f t="shared" si="101"/>
        <v>AP13018</v>
      </c>
      <c r="C3153" s="35" t="s">
        <v>12498</v>
      </c>
      <c r="D3153" s="35" t="str">
        <f t="shared" si="102"/>
        <v>13018 - Detroit Re_entry Initiative 9_2011</v>
      </c>
      <c r="E3153" s="35" t="s">
        <v>6267</v>
      </c>
    </row>
    <row r="3154" spans="1:5">
      <c r="A3154" s="58" t="s">
        <v>12499</v>
      </c>
      <c r="B3154" s="58" t="str">
        <f t="shared" si="101"/>
        <v>AP13019</v>
      </c>
      <c r="C3154" s="35" t="s">
        <v>12500</v>
      </c>
      <c r="D3154" s="35" t="str">
        <f t="shared" si="102"/>
        <v>13019 - Safe and Drug Free Schools 6_2011</v>
      </c>
      <c r="E3154" s="35" t="s">
        <v>6267</v>
      </c>
    </row>
    <row r="3155" spans="1:5">
      <c r="A3155" s="58" t="s">
        <v>12501</v>
      </c>
      <c r="B3155" s="58" t="str">
        <f t="shared" si="101"/>
        <v>AP13020</v>
      </c>
      <c r="C3155" s="35" t="s">
        <v>12502</v>
      </c>
      <c r="D3155" s="35" t="str">
        <f t="shared" si="102"/>
        <v>13020 - HOWPA Aids Housing 6_2011</v>
      </c>
      <c r="E3155" s="35" t="s">
        <v>6267</v>
      </c>
    </row>
    <row r="3156" spans="1:5">
      <c r="A3156" s="58" t="s">
        <v>12503</v>
      </c>
      <c r="B3156" s="58" t="str">
        <f t="shared" si="101"/>
        <v>AP13021</v>
      </c>
      <c r="C3156" s="35" t="s">
        <v>12504</v>
      </c>
      <c r="D3156" s="35" t="str">
        <f t="shared" si="102"/>
        <v>13021 - Northwest Youth Organization</v>
      </c>
      <c r="E3156" s="35" t="s">
        <v>6267</v>
      </c>
    </row>
    <row r="3157" spans="1:5">
      <c r="A3157" s="58" t="s">
        <v>12505</v>
      </c>
      <c r="B3157" s="58" t="str">
        <f t="shared" si="101"/>
        <v>AP13024</v>
      </c>
      <c r="C3157" s="35" t="s">
        <v>12506</v>
      </c>
      <c r="D3157" s="35" t="str">
        <f t="shared" si="102"/>
        <v>13024 - Department of Justice _ Technology Program Grant_</v>
      </c>
      <c r="E3157" s="35" t="s">
        <v>6267</v>
      </c>
    </row>
    <row r="3158" spans="1:5">
      <c r="A3158" s="58" t="s">
        <v>12507</v>
      </c>
      <c r="B3158" s="58" t="str">
        <f t="shared" si="101"/>
        <v>AP13025</v>
      </c>
      <c r="C3158" s="35" t="s">
        <v>12508</v>
      </c>
      <c r="D3158" s="35" t="str">
        <f t="shared" si="102"/>
        <v>13025 - Department of Justice _ Technology Program Grant</v>
      </c>
      <c r="E3158" s="35" t="s">
        <v>6267</v>
      </c>
    </row>
    <row r="3159" spans="1:5">
      <c r="A3159" s="58" t="s">
        <v>12509</v>
      </c>
      <c r="B3159" s="58" t="str">
        <f t="shared" si="101"/>
        <v>AP13026</v>
      </c>
      <c r="C3159" s="35" t="s">
        <v>12510</v>
      </c>
      <c r="D3159" s="35" t="str">
        <f t="shared" si="102"/>
        <v>13026 - Presbyterian Villages of Michigan</v>
      </c>
      <c r="E3159" s="35" t="s">
        <v>6267</v>
      </c>
    </row>
    <row r="3160" spans="1:5">
      <c r="A3160" s="568" t="s">
        <v>12511</v>
      </c>
      <c r="B3160" s="58" t="str">
        <f t="shared" si="101"/>
        <v>AP13027</v>
      </c>
      <c r="C3160" s="35" t="s">
        <v>12512</v>
      </c>
      <c r="D3160" s="35" t="str">
        <f t="shared" si="102"/>
        <v>13027 - PW Community Development Nonprofit Housing Corporation</v>
      </c>
      <c r="E3160" s="35" t="s">
        <v>6267</v>
      </c>
    </row>
    <row r="3161" spans="1:5">
      <c r="A3161" s="58" t="s">
        <v>12513</v>
      </c>
      <c r="B3161" s="58" t="str">
        <f t="shared" si="101"/>
        <v>AP13029</v>
      </c>
      <c r="C3161" s="35" t="s">
        <v>12514</v>
      </c>
      <c r="D3161" s="35" t="str">
        <f t="shared" si="102"/>
        <v>13029 - Food Assistance SS FY11</v>
      </c>
      <c r="E3161" s="35" t="s">
        <v>6267</v>
      </c>
    </row>
    <row r="3162" spans="1:5">
      <c r="A3162" s="58" t="s">
        <v>12515</v>
      </c>
      <c r="B3162" s="58" t="str">
        <f t="shared" si="101"/>
        <v>AP13030</v>
      </c>
      <c r="C3162" s="35" t="s">
        <v>12516</v>
      </c>
      <c r="D3162" s="35" t="str">
        <f t="shared" si="102"/>
        <v>13030 - Promoting Responsible Fatherhood FY11</v>
      </c>
      <c r="E3162" s="35" t="s">
        <v>6267</v>
      </c>
    </row>
    <row r="3163" spans="1:5">
      <c r="A3163" s="58" t="s">
        <v>12517</v>
      </c>
      <c r="B3163" s="58" t="str">
        <f t="shared" si="101"/>
        <v>AP13033</v>
      </c>
      <c r="C3163" s="35" t="s">
        <v>12518</v>
      </c>
      <c r="D3163" s="35" t="str">
        <f t="shared" si="102"/>
        <v>13033 - Trade FY11</v>
      </c>
      <c r="E3163" s="35" t="s">
        <v>6267</v>
      </c>
    </row>
    <row r="3164" spans="1:5">
      <c r="A3164" s="58" t="s">
        <v>12519</v>
      </c>
      <c r="B3164" s="58" t="str">
        <f t="shared" si="101"/>
        <v>AP13034</v>
      </c>
      <c r="C3164" s="35" t="s">
        <v>12520</v>
      </c>
      <c r="D3164" s="35" t="str">
        <f t="shared" si="102"/>
        <v>13034 - WIA Service Center Operations FY11</v>
      </c>
      <c r="E3164" s="35" t="s">
        <v>6267</v>
      </c>
    </row>
    <row r="3165" spans="1:5">
      <c r="A3165" s="58" t="s">
        <v>12521</v>
      </c>
      <c r="B3165" s="58" t="str">
        <f t="shared" si="101"/>
        <v>AP13035</v>
      </c>
      <c r="C3165" s="35" t="s">
        <v>12522</v>
      </c>
      <c r="D3165" s="35" t="str">
        <f t="shared" si="102"/>
        <v>13035 - WIA Statewide Capacity Building FY11</v>
      </c>
      <c r="E3165" s="35" t="s">
        <v>6267</v>
      </c>
    </row>
    <row r="3166" spans="1:5">
      <c r="A3166" s="58" t="s">
        <v>12523</v>
      </c>
      <c r="B3166" s="58" t="str">
        <f t="shared" si="101"/>
        <v>AP13036</v>
      </c>
      <c r="C3166" s="35" t="s">
        <v>12524</v>
      </c>
      <c r="D3166" s="35" t="str">
        <f t="shared" si="102"/>
        <v>13036 - WIA Adult FY11</v>
      </c>
      <c r="E3166" s="35" t="s">
        <v>6267</v>
      </c>
    </row>
    <row r="3167" spans="1:5">
      <c r="A3167" s="58" t="s">
        <v>12525</v>
      </c>
      <c r="B3167" s="58" t="str">
        <f t="shared" si="101"/>
        <v>AP13037</v>
      </c>
      <c r="C3167" s="35" t="s">
        <v>12526</v>
      </c>
      <c r="D3167" s="35" t="str">
        <f t="shared" si="102"/>
        <v>13037 - WIA Dislocated Worker FY11</v>
      </c>
      <c r="E3167" s="35" t="s">
        <v>6267</v>
      </c>
    </row>
    <row r="3168" spans="1:5">
      <c r="A3168" s="58" t="s">
        <v>12527</v>
      </c>
      <c r="B3168" s="58" t="str">
        <f t="shared" si="101"/>
        <v>AP13038</v>
      </c>
      <c r="C3168" s="35" t="s">
        <v>12528</v>
      </c>
      <c r="D3168" s="35" t="str">
        <f t="shared" si="102"/>
        <v>13038 - WIA Incumbent Worker FY11</v>
      </c>
      <c r="E3168" s="35" t="s">
        <v>6267</v>
      </c>
    </row>
    <row r="3169" spans="1:5">
      <c r="A3169" s="58" t="s">
        <v>12529</v>
      </c>
      <c r="B3169" s="58" t="str">
        <f t="shared" si="101"/>
        <v>AP13039</v>
      </c>
      <c r="C3169" s="35" t="s">
        <v>12530</v>
      </c>
      <c r="D3169" s="35" t="str">
        <f t="shared" si="102"/>
        <v>13039 - WIA Disability Program Navigator FY11</v>
      </c>
      <c r="E3169" s="35" t="s">
        <v>6267</v>
      </c>
    </row>
    <row r="3170" spans="1:5">
      <c r="A3170" s="58" t="s">
        <v>12531</v>
      </c>
      <c r="B3170" s="58" t="str">
        <f t="shared" si="101"/>
        <v>AP13040</v>
      </c>
      <c r="C3170" s="35" t="s">
        <v>12532</v>
      </c>
      <c r="D3170" s="35" t="str">
        <f t="shared" si="102"/>
        <v>13040 - WIA Youth FY11</v>
      </c>
      <c r="E3170" s="35" t="s">
        <v>6267</v>
      </c>
    </row>
    <row r="3171" spans="1:5">
      <c r="A3171" s="568" t="s">
        <v>12533</v>
      </c>
      <c r="B3171" s="58" t="str">
        <f t="shared" si="101"/>
        <v>AP13041</v>
      </c>
      <c r="C3171" s="35" t="s">
        <v>12534</v>
      </c>
      <c r="D3171" s="35" t="str">
        <f t="shared" si="102"/>
        <v>13041 - HRD West Grand Boulevard Collaborative</v>
      </c>
      <c r="E3171" s="35" t="s">
        <v>6267</v>
      </c>
    </row>
    <row r="3172" spans="1:5">
      <c r="A3172" s="58" t="s">
        <v>12535</v>
      </c>
      <c r="B3172" s="58" t="str">
        <f t="shared" si="101"/>
        <v>AP13043</v>
      </c>
      <c r="C3172" s="35" t="s">
        <v>12536</v>
      </c>
      <c r="D3172" s="35" t="str">
        <f t="shared" si="102"/>
        <v>13043 - Word of Truth Community Hosuing Association</v>
      </c>
      <c r="E3172" s="35" t="s">
        <v>6267</v>
      </c>
    </row>
    <row r="3173" spans="1:5">
      <c r="A3173" s="58" t="s">
        <v>12537</v>
      </c>
      <c r="B3173" s="58" t="str">
        <f t="shared" si="101"/>
        <v>AP13044</v>
      </c>
      <c r="C3173" s="35" t="s">
        <v>12538</v>
      </c>
      <c r="D3173" s="35" t="str">
        <f t="shared" si="102"/>
        <v>13044 - WIA Administration FY11</v>
      </c>
      <c r="E3173" s="35" t="s">
        <v>6267</v>
      </c>
    </row>
    <row r="3174" spans="1:5">
      <c r="A3174" s="58" t="s">
        <v>12539</v>
      </c>
      <c r="B3174" s="58" t="str">
        <f t="shared" si="101"/>
        <v>AP13045</v>
      </c>
      <c r="C3174" s="35" t="s">
        <v>12540</v>
      </c>
      <c r="D3174" s="35" t="str">
        <f t="shared" si="102"/>
        <v>13045 - Detroit Parent Network</v>
      </c>
      <c r="E3174" s="35" t="s">
        <v>6267</v>
      </c>
    </row>
    <row r="3175" spans="1:5">
      <c r="A3175" s="58" t="s">
        <v>12541</v>
      </c>
      <c r="B3175" s="58" t="str">
        <f t="shared" si="101"/>
        <v>AP13047</v>
      </c>
      <c r="C3175" s="35" t="s">
        <v>12542</v>
      </c>
      <c r="D3175" s="35" t="str">
        <f t="shared" si="102"/>
        <v>13047 - NWLB WIA Statewide Activities FY11</v>
      </c>
      <c r="E3175" s="35" t="s">
        <v>6267</v>
      </c>
    </row>
    <row r="3176" spans="1:5">
      <c r="A3176" s="58" t="s">
        <v>12543</v>
      </c>
      <c r="B3176" s="58" t="str">
        <f t="shared" si="101"/>
        <v>AP13048</v>
      </c>
      <c r="C3176" s="35" t="s">
        <v>12544</v>
      </c>
      <c r="D3176" s="35" t="str">
        <f t="shared" si="102"/>
        <v>13048 - ARRA MDLEG ECAR Wagner Peyser DWDD</v>
      </c>
      <c r="E3176" s="35" t="s">
        <v>6267</v>
      </c>
    </row>
    <row r="3177" spans="1:5">
      <c r="A3177" s="58" t="s">
        <v>12545</v>
      </c>
      <c r="B3177" s="58" t="str">
        <f t="shared" si="101"/>
        <v>AP13049</v>
      </c>
      <c r="C3177" s="35" t="s">
        <v>12546</v>
      </c>
      <c r="D3177" s="35" t="str">
        <f t="shared" si="102"/>
        <v>13049 - ARRA MDLEG ECAR WIA Statewide DWDD</v>
      </c>
      <c r="E3177" s="35" t="s">
        <v>6267</v>
      </c>
    </row>
    <row r="3178" spans="1:5">
      <c r="A3178" s="58" t="s">
        <v>12547</v>
      </c>
      <c r="B3178" s="58" t="str">
        <f t="shared" si="101"/>
        <v>AP13053</v>
      </c>
      <c r="C3178" s="35" t="s">
        <v>12548</v>
      </c>
      <c r="D3178" s="35" t="str">
        <f t="shared" si="102"/>
        <v>13053 - Senior Advocacy</v>
      </c>
      <c r="E3178" s="35" t="s">
        <v>6267</v>
      </c>
    </row>
    <row r="3179" spans="1:5">
      <c r="A3179" s="58" t="s">
        <v>12549</v>
      </c>
      <c r="B3179" s="58" t="str">
        <f t="shared" si="101"/>
        <v>AP13055</v>
      </c>
      <c r="C3179" s="35" t="s">
        <v>12550</v>
      </c>
      <c r="D3179" s="35" t="str">
        <f t="shared" si="102"/>
        <v>13055 - ARRA HUD CDBG</v>
      </c>
      <c r="E3179" s="35" t="s">
        <v>6267</v>
      </c>
    </row>
    <row r="3180" spans="1:5">
      <c r="A3180" s="58" t="s">
        <v>12551</v>
      </c>
      <c r="B3180" s="58" t="str">
        <f t="shared" si="101"/>
        <v>AP13059</v>
      </c>
      <c r="C3180" s="35" t="s">
        <v>12552</v>
      </c>
      <c r="D3180" s="35" t="str">
        <f t="shared" si="102"/>
        <v>13059 - 2009 National Arts Program Operations</v>
      </c>
      <c r="E3180" s="35" t="s">
        <v>6267</v>
      </c>
    </row>
    <row r="3181" spans="1:5">
      <c r="A3181" s="58" t="s">
        <v>12553</v>
      </c>
      <c r="B3181" s="58" t="str">
        <f t="shared" si="101"/>
        <v>AP13060</v>
      </c>
      <c r="C3181" s="35" t="s">
        <v>12554</v>
      </c>
      <c r="D3181" s="35" t="str">
        <f t="shared" si="102"/>
        <v>13060 - Road Construction Apprecticeship Readiness</v>
      </c>
      <c r="E3181" s="35" t="s">
        <v>6267</v>
      </c>
    </row>
    <row r="3182" spans="1:5">
      <c r="A3182" s="568" t="s">
        <v>12555</v>
      </c>
      <c r="B3182" s="58" t="str">
        <f t="shared" si="101"/>
        <v>AP13061</v>
      </c>
      <c r="C3182" s="35" t="s">
        <v>12556</v>
      </c>
      <c r="D3182" s="35" t="str">
        <f t="shared" si="102"/>
        <v>13061 - PLD Renewable and Clean Energy</v>
      </c>
      <c r="E3182" s="35" t="s">
        <v>6267</v>
      </c>
    </row>
    <row r="3183" spans="1:5">
      <c r="A3183" s="568" t="s">
        <v>12557</v>
      </c>
      <c r="B3183" s="58" t="str">
        <f t="shared" si="101"/>
        <v>AP13062</v>
      </c>
      <c r="C3183" s="35" t="s">
        <v>12558</v>
      </c>
      <c r="D3183" s="35" t="str">
        <f t="shared" si="102"/>
        <v>13062 - Police Secret Service UCV</v>
      </c>
      <c r="E3183" s="35" t="s">
        <v>6267</v>
      </c>
    </row>
    <row r="3184" spans="1:5">
      <c r="A3184" s="58" t="s">
        <v>12559</v>
      </c>
      <c r="B3184" s="58" t="str">
        <f t="shared" si="101"/>
        <v>AP13064</v>
      </c>
      <c r="C3184" s="35" t="s">
        <v>12560</v>
      </c>
      <c r="D3184" s="35" t="str">
        <f t="shared" si="102"/>
        <v>13064 - Dreaming While Achieving DHWP 09</v>
      </c>
      <c r="E3184" s="35" t="s">
        <v>6267</v>
      </c>
    </row>
    <row r="3185" spans="1:5">
      <c r="A3185" s="58" t="s">
        <v>12561</v>
      </c>
      <c r="B3185" s="58" t="str">
        <f t="shared" si="101"/>
        <v>AP13065</v>
      </c>
      <c r="C3185" s="35" t="s">
        <v>12562</v>
      </c>
      <c r="D3185" s="35" t="str">
        <f t="shared" si="102"/>
        <v>13065 - S.A.F.E.T.Y DHWP 4_10</v>
      </c>
      <c r="E3185" s="35" t="s">
        <v>6267</v>
      </c>
    </row>
    <row r="3186" spans="1:5">
      <c r="A3186" s="58" t="s">
        <v>12563</v>
      </c>
      <c r="B3186" s="58" t="str">
        <f t="shared" si="101"/>
        <v>AP13066</v>
      </c>
      <c r="C3186" s="35" t="s">
        <v>12564</v>
      </c>
      <c r="D3186" s="35" t="str">
        <f t="shared" si="102"/>
        <v>13066 - S.A.F.E.T.Y Local DHWP 4_10</v>
      </c>
      <c r="E3186" s="35" t="s">
        <v>6267</v>
      </c>
    </row>
    <row r="3187" spans="1:5">
      <c r="A3187" s="58" t="s">
        <v>12565</v>
      </c>
      <c r="B3187" s="58" t="str">
        <f t="shared" ref="B3187:B3250" si="103">"AP"&amp;A3187</f>
        <v>AP13067</v>
      </c>
      <c r="C3187" s="35" t="s">
        <v>12566</v>
      </c>
      <c r="D3187" s="35" t="str">
        <f t="shared" si="102"/>
        <v>13067 - Job # 105072 Countdown Pedestrian Signal Work</v>
      </c>
      <c r="E3187" s="35" t="s">
        <v>6267</v>
      </c>
    </row>
    <row r="3188" spans="1:5">
      <c r="A3188" s="58" t="s">
        <v>12567</v>
      </c>
      <c r="B3188" s="58" t="str">
        <f t="shared" si="103"/>
        <v>AP13068</v>
      </c>
      <c r="C3188" s="35" t="s">
        <v>12568</v>
      </c>
      <c r="D3188" s="35" t="str">
        <f t="shared" si="102"/>
        <v>13068 - Job # 106091 Pavement Marking Lane Lines</v>
      </c>
      <c r="E3188" s="35" t="s">
        <v>6267</v>
      </c>
    </row>
    <row r="3189" spans="1:5">
      <c r="A3189" s="58" t="s">
        <v>12569</v>
      </c>
      <c r="B3189" s="58" t="str">
        <f t="shared" si="103"/>
        <v>AP13069</v>
      </c>
      <c r="C3189" s="35" t="s">
        <v>12570</v>
      </c>
      <c r="D3189" s="35" t="str">
        <f t="shared" si="102"/>
        <v>13069 - Job # 103483 Traffic Signal Interconnection Work</v>
      </c>
      <c r="E3189" s="35" t="s">
        <v>6267</v>
      </c>
    </row>
    <row r="3190" spans="1:5">
      <c r="A3190" s="58" t="s">
        <v>12571</v>
      </c>
      <c r="B3190" s="58" t="str">
        <f t="shared" si="103"/>
        <v>AP13070</v>
      </c>
      <c r="C3190" s="35" t="s">
        <v>12572</v>
      </c>
      <c r="D3190" s="35" t="str">
        <f t="shared" si="102"/>
        <v>13070 - Job # 106089 Intersection Pavement Marking</v>
      </c>
      <c r="E3190" s="35" t="s">
        <v>6267</v>
      </c>
    </row>
    <row r="3191" spans="1:5">
      <c r="A3191" s="568" t="s">
        <v>12573</v>
      </c>
      <c r="B3191" s="58" t="str">
        <f t="shared" si="103"/>
        <v>AP13071</v>
      </c>
      <c r="C3191" s="35" t="s">
        <v>12574</v>
      </c>
      <c r="D3191" s="35" t="str">
        <f t="shared" si="102"/>
        <v>13071 - Police Narcotics Forfeiture UCV</v>
      </c>
      <c r="E3191" s="35" t="s">
        <v>6267</v>
      </c>
    </row>
    <row r="3192" spans="1:5">
      <c r="A3192" s="58" t="s">
        <v>12575</v>
      </c>
      <c r="B3192" s="58" t="str">
        <f t="shared" si="103"/>
        <v>AP13073</v>
      </c>
      <c r="C3192" s="35" t="s">
        <v>12576</v>
      </c>
      <c r="D3192" s="35" t="str">
        <f t="shared" si="102"/>
        <v>13073 - WIA Statewide Activities MI</v>
      </c>
      <c r="E3192" s="35" t="s">
        <v>6267</v>
      </c>
    </row>
    <row r="3193" spans="1:5">
      <c r="A3193" s="58" t="s">
        <v>12577</v>
      </c>
      <c r="B3193" s="58" t="str">
        <f t="shared" si="103"/>
        <v>AP13074</v>
      </c>
      <c r="C3193" s="35" t="s">
        <v>12578</v>
      </c>
      <c r="D3193" s="35" t="str">
        <f t="shared" si="102"/>
        <v>13074 - Job # 104602</v>
      </c>
      <c r="E3193" s="35" t="s">
        <v>6267</v>
      </c>
    </row>
    <row r="3194" spans="1:5">
      <c r="A3194" s="568" t="s">
        <v>12579</v>
      </c>
      <c r="B3194" s="58" t="str">
        <f t="shared" si="103"/>
        <v>AP13075</v>
      </c>
      <c r="C3194" s="35" t="s">
        <v>12580</v>
      </c>
      <c r="D3194" s="35" t="str">
        <f t="shared" si="102"/>
        <v>13075 - DPW Job #105541 - ADA Ramps at 102 Intersections</v>
      </c>
      <c r="E3194" s="35" t="s">
        <v>6267</v>
      </c>
    </row>
    <row r="3195" spans="1:5">
      <c r="A3195" s="58" t="s">
        <v>12581</v>
      </c>
      <c r="B3195" s="58" t="str">
        <f t="shared" si="103"/>
        <v>AP13076</v>
      </c>
      <c r="C3195" s="35" t="s">
        <v>12582</v>
      </c>
      <c r="D3195" s="35" t="str">
        <f t="shared" si="102"/>
        <v>13076 - Job # 105542</v>
      </c>
      <c r="E3195" s="35" t="s">
        <v>6267</v>
      </c>
    </row>
    <row r="3196" spans="1:5">
      <c r="A3196" s="568" t="s">
        <v>12583</v>
      </c>
      <c r="B3196" s="58" t="str">
        <f t="shared" si="103"/>
        <v>AP13077</v>
      </c>
      <c r="C3196" s="35" t="s">
        <v>12584</v>
      </c>
      <c r="D3196" s="35" t="str">
        <f t="shared" si="102"/>
        <v>13077 - DPW Job #105546 - ADA Ramps at 114 Intersections</v>
      </c>
      <c r="E3196" s="35" t="s">
        <v>6267</v>
      </c>
    </row>
    <row r="3197" spans="1:5">
      <c r="A3197" s="58" t="s">
        <v>12585</v>
      </c>
      <c r="B3197" s="58" t="str">
        <f t="shared" si="103"/>
        <v>AP13079</v>
      </c>
      <c r="C3197" s="35" t="s">
        <v>12586</v>
      </c>
      <c r="D3197" s="35" t="str">
        <f t="shared" si="102"/>
        <v>13079 - FY10 Welfare to Opportunity Thru Individual Development</v>
      </c>
      <c r="E3197" s="35" t="s">
        <v>6267</v>
      </c>
    </row>
    <row r="3198" spans="1:5">
      <c r="A3198" s="58" t="s">
        <v>12587</v>
      </c>
      <c r="B3198" s="58" t="str">
        <f t="shared" si="103"/>
        <v>AP13080</v>
      </c>
      <c r="C3198" s="35" t="s">
        <v>12588</v>
      </c>
      <c r="D3198" s="35" t="str">
        <f t="shared" si="102"/>
        <v>13080 - CSBG Administration</v>
      </c>
      <c r="E3198" s="35" t="s">
        <v>6267</v>
      </c>
    </row>
    <row r="3199" spans="1:5">
      <c r="A3199" s="58" t="s">
        <v>12589</v>
      </c>
      <c r="B3199" s="58" t="str">
        <f t="shared" si="103"/>
        <v>AP13081</v>
      </c>
      <c r="C3199" s="35" t="s">
        <v>12590</v>
      </c>
      <c r="D3199" s="35" t="str">
        <f t="shared" si="102"/>
        <v>13081 - MPSC_MCAAA Winter Warmer_13081</v>
      </c>
      <c r="E3199" s="35" t="s">
        <v>6267</v>
      </c>
    </row>
    <row r="3200" spans="1:5">
      <c r="A3200" s="58" t="s">
        <v>12591</v>
      </c>
      <c r="B3200" s="58" t="str">
        <f t="shared" si="103"/>
        <v>AP13083</v>
      </c>
      <c r="C3200" s="35" t="s">
        <v>12592</v>
      </c>
      <c r="D3200" s="35" t="str">
        <f t="shared" si="102"/>
        <v>13083 - MPSC_MCAAA WX ED</v>
      </c>
      <c r="E3200" s="35" t="s">
        <v>6267</v>
      </c>
    </row>
    <row r="3201" spans="1:5">
      <c r="A3201" s="58" t="s">
        <v>12593</v>
      </c>
      <c r="B3201" s="58" t="str">
        <f t="shared" si="103"/>
        <v>AP13085</v>
      </c>
      <c r="C3201" s="35" t="s">
        <v>12594</v>
      </c>
      <c r="D3201" s="35" t="str">
        <f t="shared" si="102"/>
        <v>13085 - Weatherization Doe_13085</v>
      </c>
      <c r="E3201" s="35" t="s">
        <v>6267</v>
      </c>
    </row>
    <row r="3202" spans="1:5">
      <c r="A3202" s="58" t="s">
        <v>12595</v>
      </c>
      <c r="B3202" s="58" t="str">
        <f t="shared" si="103"/>
        <v>AP13086</v>
      </c>
      <c r="C3202" s="35" t="s">
        <v>12596</v>
      </c>
      <c r="D3202" s="35" t="str">
        <f t="shared" si="102"/>
        <v>13086 - Weatherization LIHEAP_13086</v>
      </c>
      <c r="E3202" s="35" t="s">
        <v>6267</v>
      </c>
    </row>
    <row r="3203" spans="1:5">
      <c r="A3203" s="58" t="s">
        <v>12597</v>
      </c>
      <c r="B3203" s="58" t="str">
        <f t="shared" si="103"/>
        <v>AP13088</v>
      </c>
      <c r="C3203" s="35" t="s">
        <v>12598</v>
      </c>
      <c r="D3203" s="35" t="str">
        <f t="shared" si="102"/>
        <v>13088 - Package Meals</v>
      </c>
      <c r="E3203" s="35" t="s">
        <v>6267</v>
      </c>
    </row>
    <row r="3204" spans="1:5">
      <c r="A3204" s="58" t="s">
        <v>12599</v>
      </c>
      <c r="B3204" s="58" t="str">
        <f t="shared" si="103"/>
        <v>AP13089</v>
      </c>
      <c r="C3204" s="35" t="s">
        <v>5999</v>
      </c>
      <c r="D3204" s="35" t="str">
        <f t="shared" ref="D3204:D3267" si="104">A3204&amp;" - "&amp;C3204</f>
        <v>13089 - Head Start</v>
      </c>
      <c r="E3204" s="35" t="s">
        <v>6267</v>
      </c>
    </row>
    <row r="3205" spans="1:5">
      <c r="A3205" s="58" t="s">
        <v>12600</v>
      </c>
      <c r="B3205" s="58" t="str">
        <f t="shared" si="103"/>
        <v>AP13091</v>
      </c>
      <c r="C3205" s="35" t="s">
        <v>12601</v>
      </c>
      <c r="D3205" s="35" t="str">
        <f t="shared" si="104"/>
        <v>13091 - Early Head Start</v>
      </c>
      <c r="E3205" s="35" t="s">
        <v>6267</v>
      </c>
    </row>
    <row r="3206" spans="1:5">
      <c r="A3206" s="58" t="s">
        <v>12602</v>
      </c>
      <c r="B3206" s="58" t="str">
        <f t="shared" si="103"/>
        <v>AP13092</v>
      </c>
      <c r="C3206" s="35" t="s">
        <v>12603</v>
      </c>
      <c r="D3206" s="35" t="str">
        <f t="shared" si="104"/>
        <v>13092 - HS Training Technical Asst</v>
      </c>
      <c r="E3206" s="35" t="s">
        <v>6267</v>
      </c>
    </row>
    <row r="3207" spans="1:5">
      <c r="A3207" s="58" t="s">
        <v>12604</v>
      </c>
      <c r="B3207" s="58" t="str">
        <f t="shared" si="103"/>
        <v>AP13095</v>
      </c>
      <c r="C3207" s="35" t="s">
        <v>12605</v>
      </c>
      <c r="D3207" s="35" t="str">
        <f t="shared" si="104"/>
        <v>13095 - MCAAA Managed Care</v>
      </c>
      <c r="E3207" s="35" t="s">
        <v>6267</v>
      </c>
    </row>
    <row r="3208" spans="1:5">
      <c r="A3208" s="58" t="s">
        <v>12606</v>
      </c>
      <c r="B3208" s="58" t="str">
        <f t="shared" si="103"/>
        <v>AP13098</v>
      </c>
      <c r="C3208" s="35" t="s">
        <v>12607</v>
      </c>
      <c r="D3208" s="35" t="str">
        <f t="shared" si="104"/>
        <v>13098 - CSBG TPA</v>
      </c>
      <c r="E3208" s="35" t="s">
        <v>6267</v>
      </c>
    </row>
    <row r="3209" spans="1:5">
      <c r="A3209" s="58" t="s">
        <v>12608</v>
      </c>
      <c r="B3209" s="58" t="str">
        <f t="shared" si="103"/>
        <v>AP13099</v>
      </c>
      <c r="C3209" s="35" t="s">
        <v>12609</v>
      </c>
      <c r="D3209" s="35" t="str">
        <f t="shared" si="104"/>
        <v>13099 - MPSC WX Client Ed</v>
      </c>
      <c r="E3209" s="35" t="s">
        <v>6267</v>
      </c>
    </row>
    <row r="3210" spans="1:5">
      <c r="A3210" s="568" t="s">
        <v>12610</v>
      </c>
      <c r="B3210" s="58" t="str">
        <f t="shared" si="103"/>
        <v>AP13101</v>
      </c>
      <c r="C3210" s="35" t="s">
        <v>12611</v>
      </c>
      <c r="D3210" s="35" t="str">
        <f t="shared" si="104"/>
        <v>13101 - GSD Security Improvements</v>
      </c>
      <c r="E3210" s="35" t="s">
        <v>6267</v>
      </c>
    </row>
    <row r="3211" spans="1:5">
      <c r="A3211" s="568" t="s">
        <v>12612</v>
      </c>
      <c r="B3211" s="58" t="str">
        <f t="shared" si="103"/>
        <v>AP13102</v>
      </c>
      <c r="C3211" s="35" t="s">
        <v>12613</v>
      </c>
      <c r="D3211" s="35" t="str">
        <f t="shared" si="104"/>
        <v>13102 - Police We're Here and We Care Program</v>
      </c>
      <c r="E3211" s="35" t="s">
        <v>6267</v>
      </c>
    </row>
    <row r="3212" spans="1:5">
      <c r="A3212" s="568" t="s">
        <v>12614</v>
      </c>
      <c r="B3212" s="58" t="str">
        <f t="shared" si="103"/>
        <v>AP13103</v>
      </c>
      <c r="C3212" s="35" t="s">
        <v>12615</v>
      </c>
      <c r="D3212" s="35" t="str">
        <f t="shared" si="104"/>
        <v>13103 - Police Victim Assistance 2010-2011</v>
      </c>
      <c r="E3212" s="35" t="s">
        <v>6267</v>
      </c>
    </row>
    <row r="3213" spans="1:5">
      <c r="A3213" s="568" t="s">
        <v>12616</v>
      </c>
      <c r="B3213" s="58" t="str">
        <f t="shared" si="103"/>
        <v>AP13104</v>
      </c>
      <c r="C3213" s="35" t="s">
        <v>12617</v>
      </c>
      <c r="D3213" s="35" t="str">
        <f t="shared" si="104"/>
        <v>13104 - Police Preventing Auto Theft 2011</v>
      </c>
      <c r="E3213" s="35" t="s">
        <v>6267</v>
      </c>
    </row>
    <row r="3214" spans="1:5">
      <c r="A3214" s="58" t="s">
        <v>12618</v>
      </c>
      <c r="B3214" s="58" t="str">
        <f t="shared" si="103"/>
        <v>AP13105</v>
      </c>
      <c r="C3214" s="35" t="s">
        <v>12619</v>
      </c>
      <c r="D3214" s="35" t="str">
        <f t="shared" si="104"/>
        <v>13105 - Western Wayne 2011</v>
      </c>
      <c r="E3214" s="35" t="s">
        <v>6267</v>
      </c>
    </row>
    <row r="3215" spans="1:5">
      <c r="A3215" s="568" t="s">
        <v>12620</v>
      </c>
      <c r="B3215" s="58" t="str">
        <f t="shared" si="103"/>
        <v>AP13106</v>
      </c>
      <c r="C3215" s="35" t="s">
        <v>12621</v>
      </c>
      <c r="D3215" s="35" t="str">
        <f t="shared" si="104"/>
        <v>13106 - Police Screen Door 2011</v>
      </c>
      <c r="E3215" s="35" t="s">
        <v>6267</v>
      </c>
    </row>
    <row r="3216" spans="1:5">
      <c r="A3216" s="58" t="s">
        <v>12622</v>
      </c>
      <c r="B3216" s="58" t="str">
        <f t="shared" si="103"/>
        <v>AP13107</v>
      </c>
      <c r="C3216" s="35" t="s">
        <v>12623</v>
      </c>
      <c r="D3216" s="35" t="str">
        <f t="shared" si="104"/>
        <v>13107 - G.R.E.A.T. 2011</v>
      </c>
      <c r="E3216" s="35" t="s">
        <v>6267</v>
      </c>
    </row>
    <row r="3217" spans="1:5">
      <c r="A3217" s="58" t="s">
        <v>12624</v>
      </c>
      <c r="B3217" s="58" t="str">
        <f t="shared" si="103"/>
        <v>AP13108</v>
      </c>
      <c r="C3217" s="35" t="s">
        <v>12625</v>
      </c>
      <c r="D3217" s="35" t="str">
        <f t="shared" si="104"/>
        <v>13108 - Safe Communities Grant</v>
      </c>
      <c r="E3217" s="35" t="s">
        <v>6267</v>
      </c>
    </row>
    <row r="3218" spans="1:5">
      <c r="A3218" s="58" t="s">
        <v>12626</v>
      </c>
      <c r="B3218" s="58" t="str">
        <f t="shared" si="103"/>
        <v>AP13109</v>
      </c>
      <c r="C3218" s="35" t="s">
        <v>12627</v>
      </c>
      <c r="D3218" s="35" t="str">
        <f t="shared" si="104"/>
        <v>13109 - Safe Comm: Underage Drinking Grant 2011</v>
      </c>
      <c r="E3218" s="35" t="s">
        <v>6267</v>
      </c>
    </row>
    <row r="3219" spans="1:5">
      <c r="A3219" s="58" t="s">
        <v>12628</v>
      </c>
      <c r="B3219" s="58" t="str">
        <f t="shared" si="103"/>
        <v>AP13110</v>
      </c>
      <c r="C3219" s="35" t="s">
        <v>12629</v>
      </c>
      <c r="D3219" s="35" t="str">
        <f t="shared" si="104"/>
        <v>13110 - Bulletproof Vest Program 2011</v>
      </c>
      <c r="E3219" s="35" t="s">
        <v>6267</v>
      </c>
    </row>
    <row r="3220" spans="1:5">
      <c r="A3220" s="58" t="s">
        <v>12630</v>
      </c>
      <c r="B3220" s="58" t="str">
        <f t="shared" si="103"/>
        <v>AP13111</v>
      </c>
      <c r="C3220" s="35" t="s">
        <v>12631</v>
      </c>
      <c r="D3220" s="35" t="str">
        <f t="shared" si="104"/>
        <v>13111 - Southwest Detroit Weed &amp; Seed Yr3</v>
      </c>
      <c r="E3220" s="35" t="s">
        <v>6267</v>
      </c>
    </row>
    <row r="3221" spans="1:5">
      <c r="A3221" s="58" t="s">
        <v>12632</v>
      </c>
      <c r="B3221" s="58" t="str">
        <f t="shared" si="103"/>
        <v>AP13112</v>
      </c>
      <c r="C3221" s="35" t="s">
        <v>12633</v>
      </c>
      <c r="D3221" s="35" t="str">
        <f t="shared" si="104"/>
        <v>13112 - JAG 2010</v>
      </c>
      <c r="E3221" s="35" t="s">
        <v>6267</v>
      </c>
    </row>
    <row r="3222" spans="1:5">
      <c r="A3222" s="568" t="s">
        <v>12634</v>
      </c>
      <c r="B3222" s="58" t="str">
        <f t="shared" si="103"/>
        <v>AP13113</v>
      </c>
      <c r="C3222" s="35" t="s">
        <v>12635</v>
      </c>
      <c r="D3222" s="35" t="str">
        <f t="shared" si="104"/>
        <v>13113 - Police Detroit Comprehensive Traffic Safety 2010-2011</v>
      </c>
      <c r="E3222" s="35" t="s">
        <v>6267</v>
      </c>
    </row>
    <row r="3223" spans="1:5">
      <c r="A3223" s="58" t="s">
        <v>12636</v>
      </c>
      <c r="B3223" s="58" t="str">
        <f t="shared" si="103"/>
        <v>AP13114</v>
      </c>
      <c r="C3223" s="35" t="s">
        <v>12637</v>
      </c>
      <c r="D3223" s="35" t="str">
        <f t="shared" si="104"/>
        <v>13114 - Job #107116 Resurf of Streets Meyers Road</v>
      </c>
      <c r="E3223" s="35" t="s">
        <v>6267</v>
      </c>
    </row>
    <row r="3224" spans="1:5">
      <c r="A3224" s="58" t="s">
        <v>12638</v>
      </c>
      <c r="B3224" s="58" t="str">
        <f t="shared" si="103"/>
        <v>AP13115</v>
      </c>
      <c r="C3224" s="35" t="s">
        <v>12639</v>
      </c>
      <c r="D3224" s="35" t="str">
        <f t="shared" si="104"/>
        <v>13115 - Resurf of Streets East of Congress Street</v>
      </c>
      <c r="E3224" s="35" t="s">
        <v>6267</v>
      </c>
    </row>
    <row r="3225" spans="1:5">
      <c r="A3225" s="58" t="s">
        <v>12640</v>
      </c>
      <c r="B3225" s="58" t="str">
        <f t="shared" si="103"/>
        <v>AP13116</v>
      </c>
      <c r="C3225" s="35" t="s">
        <v>12641</v>
      </c>
      <c r="D3225" s="35" t="str">
        <f t="shared" si="104"/>
        <v>13116 - Resurf Streets Seven Mile Road</v>
      </c>
      <c r="E3225" s="35" t="s">
        <v>6267</v>
      </c>
    </row>
    <row r="3226" spans="1:5">
      <c r="A3226" s="58" t="s">
        <v>12642</v>
      </c>
      <c r="B3226" s="58" t="str">
        <f t="shared" si="103"/>
        <v>AP13118</v>
      </c>
      <c r="C3226" s="35" t="s">
        <v>12643</v>
      </c>
      <c r="D3226" s="35" t="str">
        <f t="shared" si="104"/>
        <v>13118 - 2010-11 Minigrants Program Administration</v>
      </c>
      <c r="E3226" s="35" t="s">
        <v>6267</v>
      </c>
    </row>
    <row r="3227" spans="1:5">
      <c r="A3227" s="58" t="s">
        <v>12644</v>
      </c>
      <c r="B3227" s="58" t="str">
        <f t="shared" si="103"/>
        <v>AP13120</v>
      </c>
      <c r="C3227" s="35" t="s">
        <v>12645</v>
      </c>
      <c r="D3227" s="35" t="str">
        <f t="shared" si="104"/>
        <v>13120 - 2011 National Arts Program Awards</v>
      </c>
      <c r="E3227" s="35" t="s">
        <v>6267</v>
      </c>
    </row>
    <row r="3228" spans="1:5">
      <c r="A3228" s="58" t="s">
        <v>12646</v>
      </c>
      <c r="B3228" s="58" t="str">
        <f t="shared" si="103"/>
        <v>AP13123</v>
      </c>
      <c r="C3228" s="35" t="s">
        <v>12647</v>
      </c>
      <c r="D3228" s="35" t="str">
        <f t="shared" si="104"/>
        <v>13123 - Outreach &amp; Assistance 2010</v>
      </c>
      <c r="E3228" s="35" t="s">
        <v>6267</v>
      </c>
    </row>
    <row r="3229" spans="1:5">
      <c r="A3229" s="568" t="s">
        <v>5791</v>
      </c>
      <c r="B3229" s="58" t="str">
        <f t="shared" si="103"/>
        <v>AP13125</v>
      </c>
      <c r="C3229" s="35" t="s">
        <v>12648</v>
      </c>
      <c r="D3229" s="35" t="str">
        <f t="shared" si="104"/>
        <v>13125 - Non Dept Media Services &amp; Communications</v>
      </c>
      <c r="E3229" s="35" t="s">
        <v>6267</v>
      </c>
    </row>
    <row r="3230" spans="1:5">
      <c r="A3230" s="58" t="s">
        <v>12649</v>
      </c>
      <c r="B3230" s="58" t="str">
        <f t="shared" si="103"/>
        <v>AP13126</v>
      </c>
      <c r="C3230" s="35" t="s">
        <v>12650</v>
      </c>
      <c r="D3230" s="35" t="str">
        <f t="shared" si="104"/>
        <v>13126 - East Side Action Team 2010</v>
      </c>
      <c r="E3230" s="35" t="s">
        <v>6267</v>
      </c>
    </row>
    <row r="3231" spans="1:5">
      <c r="A3231" s="58" t="s">
        <v>12651</v>
      </c>
      <c r="B3231" s="58" t="str">
        <f t="shared" si="103"/>
        <v>AP13127</v>
      </c>
      <c r="C3231" s="35" t="s">
        <v>12652</v>
      </c>
      <c r="D3231" s="35" t="str">
        <f t="shared" si="104"/>
        <v>13127 - TEFAP 2010</v>
      </c>
      <c r="E3231" s="35" t="s">
        <v>6267</v>
      </c>
    </row>
    <row r="3232" spans="1:5">
      <c r="A3232" s="58" t="s">
        <v>12653</v>
      </c>
      <c r="B3232" s="58" t="str">
        <f t="shared" si="103"/>
        <v>AP13129</v>
      </c>
      <c r="C3232" s="35" t="s">
        <v>12654</v>
      </c>
      <c r="D3232" s="35" t="str">
        <f t="shared" si="104"/>
        <v>13129 - Weatherization DOE</v>
      </c>
      <c r="E3232" s="35" t="s">
        <v>6267</v>
      </c>
    </row>
    <row r="3233" spans="1:5">
      <c r="A3233" s="58" t="s">
        <v>12655</v>
      </c>
      <c r="B3233" s="58" t="str">
        <f t="shared" si="103"/>
        <v>AP13130</v>
      </c>
      <c r="C3233" s="35" t="s">
        <v>12656</v>
      </c>
      <c r="D3233" s="35" t="str">
        <f t="shared" si="104"/>
        <v>13130 - Energy &amp; Optimization 2010</v>
      </c>
      <c r="E3233" s="35" t="s">
        <v>6267</v>
      </c>
    </row>
    <row r="3234" spans="1:5">
      <c r="A3234" s="58" t="s">
        <v>12657</v>
      </c>
      <c r="B3234" s="58" t="str">
        <f t="shared" si="103"/>
        <v>AP13131</v>
      </c>
      <c r="C3234" s="35" t="s">
        <v>12658</v>
      </c>
      <c r="D3234" s="35" t="str">
        <f t="shared" si="104"/>
        <v>13131 - Head Start USDA 2010</v>
      </c>
      <c r="E3234" s="35" t="s">
        <v>6267</v>
      </c>
    </row>
    <row r="3235" spans="1:5">
      <c r="A3235" s="568" t="s">
        <v>12659</v>
      </c>
      <c r="B3235" s="58" t="str">
        <f t="shared" si="103"/>
        <v>AP13132</v>
      </c>
      <c r="C3235" s="35" t="s">
        <v>12660</v>
      </c>
      <c r="D3235" s="35" t="str">
        <f t="shared" si="104"/>
        <v>13132 - GSD ARRA DOE EECBG GSD DBA Energy Efficiency</v>
      </c>
      <c r="E3235" s="35" t="s">
        <v>6267</v>
      </c>
    </row>
    <row r="3236" spans="1:5">
      <c r="A3236" s="58" t="s">
        <v>12661</v>
      </c>
      <c r="B3236" s="58" t="str">
        <f t="shared" si="103"/>
        <v>AP13133</v>
      </c>
      <c r="C3236" s="35" t="s">
        <v>12662</v>
      </c>
      <c r="D3236" s="35" t="str">
        <f t="shared" si="104"/>
        <v>13133 - Michigan Energy Office</v>
      </c>
      <c r="E3236" s="35" t="s">
        <v>6267</v>
      </c>
    </row>
    <row r="3237" spans="1:5">
      <c r="A3237" s="568" t="s">
        <v>12663</v>
      </c>
      <c r="B3237" s="58" t="str">
        <f t="shared" si="103"/>
        <v>AP13134</v>
      </c>
      <c r="C3237" s="35" t="s">
        <v>12664</v>
      </c>
      <c r="D3237" s="35" t="str">
        <f t="shared" si="104"/>
        <v>13134 - Scour Countermeasure Installation Job 113971</v>
      </c>
      <c r="E3237" s="35" t="s">
        <v>6267</v>
      </c>
    </row>
    <row r="3238" spans="1:5">
      <c r="A3238" s="568" t="s">
        <v>12665</v>
      </c>
      <c r="B3238" s="58" t="str">
        <f t="shared" si="103"/>
        <v>AP13135</v>
      </c>
      <c r="C3238" s="35" t="s">
        <v>12666</v>
      </c>
      <c r="D3238" s="35" t="str">
        <f t="shared" si="104"/>
        <v>13135 - DPW Sidewalk Ramp Work</v>
      </c>
      <c r="E3238" s="35" t="s">
        <v>6267</v>
      </c>
    </row>
    <row r="3239" spans="1:5">
      <c r="A3239" s="58" t="s">
        <v>12667</v>
      </c>
      <c r="B3239" s="58" t="str">
        <f t="shared" si="103"/>
        <v>AP13136</v>
      </c>
      <c r="C3239" s="35" t="s">
        <v>12668</v>
      </c>
      <c r="D3239" s="35" t="str">
        <f t="shared" si="104"/>
        <v>13136 - Hot Asphalt Mix Job 113935</v>
      </c>
      <c r="E3239" s="35" t="s">
        <v>6267</v>
      </c>
    </row>
    <row r="3240" spans="1:5">
      <c r="A3240" s="568" t="s">
        <v>12669</v>
      </c>
      <c r="B3240" s="58" t="str">
        <f t="shared" si="103"/>
        <v>AP13137</v>
      </c>
      <c r="C3240" s="35" t="s">
        <v>12670</v>
      </c>
      <c r="D3240" s="35" t="str">
        <f t="shared" si="104"/>
        <v>13137 - DPW Hot Mix Asphalt Job 114416</v>
      </c>
      <c r="E3240" s="35" t="s">
        <v>6267</v>
      </c>
    </row>
    <row r="3241" spans="1:5">
      <c r="A3241" s="58" t="s">
        <v>12671</v>
      </c>
      <c r="B3241" s="58" t="str">
        <f t="shared" si="103"/>
        <v>AP13138</v>
      </c>
      <c r="C3241" s="35" t="s">
        <v>12672</v>
      </c>
      <c r="D3241" s="35" t="str">
        <f t="shared" si="104"/>
        <v>13138 - Reid Ramp St. Jean Boating Access Site I</v>
      </c>
      <c r="E3241" s="35" t="s">
        <v>6267</v>
      </c>
    </row>
    <row r="3242" spans="1:5">
      <c r="A3242" s="58" t="s">
        <v>12673</v>
      </c>
      <c r="B3242" s="58" t="str">
        <f t="shared" si="103"/>
        <v>AP13139</v>
      </c>
      <c r="C3242" s="35" t="s">
        <v>12674</v>
      </c>
      <c r="D3242" s="35" t="str">
        <f t="shared" si="104"/>
        <v>13139 - Reid Ramp St. Jean Boating Access Site II</v>
      </c>
      <c r="E3242" s="35" t="s">
        <v>6267</v>
      </c>
    </row>
    <row r="3243" spans="1:5">
      <c r="A3243" s="58" t="s">
        <v>12675</v>
      </c>
      <c r="B3243" s="58" t="str">
        <f t="shared" si="103"/>
        <v>AP13140</v>
      </c>
      <c r="C3243" s="35" t="s">
        <v>12676</v>
      </c>
      <c r="D3243" s="35" t="str">
        <f t="shared" si="104"/>
        <v>13140 - Erma Henderson Playscape</v>
      </c>
      <c r="E3243" s="35" t="s">
        <v>6267</v>
      </c>
    </row>
    <row r="3244" spans="1:5">
      <c r="A3244" s="568" t="s">
        <v>5788</v>
      </c>
      <c r="B3244" s="58" t="str">
        <f t="shared" si="103"/>
        <v>AP13141</v>
      </c>
      <c r="C3244" s="35" t="s">
        <v>12677</v>
      </c>
      <c r="D3244" s="35" t="str">
        <f t="shared" si="104"/>
        <v>13141 - Non Dept Eastern Market Corporation</v>
      </c>
      <c r="E3244" s="35" t="s">
        <v>6267</v>
      </c>
    </row>
    <row r="3245" spans="1:5">
      <c r="A3245" s="58" t="s">
        <v>12678</v>
      </c>
      <c r="B3245" s="58" t="str">
        <f t="shared" si="103"/>
        <v>AP13142</v>
      </c>
      <c r="C3245" s="35" t="s">
        <v>12679</v>
      </c>
      <c r="D3245" s="35" t="str">
        <f t="shared" si="104"/>
        <v>13142 - Cities of Service Leadership Grant</v>
      </c>
      <c r="E3245" s="35" t="s">
        <v>6267</v>
      </c>
    </row>
    <row r="3246" spans="1:5">
      <c r="A3246" s="568" t="s">
        <v>12680</v>
      </c>
      <c r="B3246" s="58" t="str">
        <f t="shared" si="103"/>
        <v>AP13143</v>
      </c>
      <c r="C3246" s="35" t="s">
        <v>12681</v>
      </c>
      <c r="D3246" s="35" t="str">
        <f t="shared" si="104"/>
        <v>13143 - DPW Greater Detroit Resource Recovery Authority (GDRRA)</v>
      </c>
      <c r="E3246" s="35" t="s">
        <v>6267</v>
      </c>
    </row>
    <row r="3247" spans="1:5">
      <c r="A3247" s="58" t="s">
        <v>12682</v>
      </c>
      <c r="B3247" s="58" t="str">
        <f t="shared" si="103"/>
        <v>AP13144</v>
      </c>
      <c r="C3247" s="35" t="s">
        <v>12683</v>
      </c>
      <c r="D3247" s="35" t="str">
        <f t="shared" si="104"/>
        <v>13144 - Sponsor a Swim Lesson Program 2010</v>
      </c>
      <c r="E3247" s="35" t="s">
        <v>6267</v>
      </c>
    </row>
    <row r="3248" spans="1:5">
      <c r="A3248" s="58" t="s">
        <v>12684</v>
      </c>
      <c r="B3248" s="58" t="str">
        <f t="shared" si="103"/>
        <v>AP13145</v>
      </c>
      <c r="C3248" s="35" t="s">
        <v>12685</v>
      </c>
      <c r="D3248" s="35" t="str">
        <f t="shared" si="104"/>
        <v>13145 - WIA Statewide Activities</v>
      </c>
      <c r="E3248" s="35" t="s">
        <v>6267</v>
      </c>
    </row>
    <row r="3249" spans="1:5">
      <c r="A3249" s="58" t="s">
        <v>12686</v>
      </c>
      <c r="B3249" s="58" t="str">
        <f t="shared" si="103"/>
        <v>AP13146</v>
      </c>
      <c r="C3249" s="35" t="s">
        <v>12687</v>
      </c>
      <c r="D3249" s="35" t="str">
        <f t="shared" si="104"/>
        <v>13146 - SWERVE</v>
      </c>
      <c r="E3249" s="35" t="s">
        <v>6267</v>
      </c>
    </row>
    <row r="3250" spans="1:5">
      <c r="A3250" s="58" t="s">
        <v>12688</v>
      </c>
      <c r="B3250" s="58" t="str">
        <f t="shared" si="103"/>
        <v>AP13147</v>
      </c>
      <c r="C3250" s="35" t="s">
        <v>12689</v>
      </c>
      <c r="D3250" s="35" t="str">
        <f t="shared" si="104"/>
        <v>13147 - 2005 &amp; 2006 JAG Interest Earnings</v>
      </c>
      <c r="E3250" s="35" t="s">
        <v>6267</v>
      </c>
    </row>
    <row r="3251" spans="1:5">
      <c r="A3251" s="58" t="s">
        <v>12690</v>
      </c>
      <c r="B3251" s="58" t="str">
        <f t="shared" ref="B3251:B3314" si="105">"AP"&amp;A3251</f>
        <v>AP13148</v>
      </c>
      <c r="C3251" s="35" t="s">
        <v>12691</v>
      </c>
      <c r="D3251" s="35" t="str">
        <f t="shared" si="104"/>
        <v>13148 - Hot Asphalt Mix Job 113933</v>
      </c>
      <c r="E3251" s="35" t="s">
        <v>6267</v>
      </c>
    </row>
    <row r="3252" spans="1:5">
      <c r="A3252" s="568" t="s">
        <v>12692</v>
      </c>
      <c r="B3252" s="58" t="str">
        <f t="shared" si="105"/>
        <v>AP13149</v>
      </c>
      <c r="C3252" s="35" t="s">
        <v>12693</v>
      </c>
      <c r="D3252" s="35" t="str">
        <f t="shared" si="104"/>
        <v>13149 - DPW Traffic Signal Modification</v>
      </c>
      <c r="E3252" s="35" t="s">
        <v>6267</v>
      </c>
    </row>
    <row r="3253" spans="1:5">
      <c r="A3253" s="568" t="s">
        <v>12694</v>
      </c>
      <c r="B3253" s="58" t="str">
        <f t="shared" si="105"/>
        <v>AP13150</v>
      </c>
      <c r="C3253" s="35" t="s">
        <v>12695</v>
      </c>
      <c r="D3253" s="35" t="str">
        <f t="shared" si="104"/>
        <v>13150 - DOHS Urban Area Security Initiative (FY10-11) Grant</v>
      </c>
      <c r="E3253" s="35" t="s">
        <v>6267</v>
      </c>
    </row>
    <row r="3254" spans="1:5">
      <c r="A3254" s="58" t="s">
        <v>12696</v>
      </c>
      <c r="B3254" s="58" t="str">
        <f t="shared" si="105"/>
        <v>AP13151</v>
      </c>
      <c r="C3254" s="35" t="s">
        <v>12697</v>
      </c>
      <c r="D3254" s="35" t="str">
        <f t="shared" si="104"/>
        <v>13151 - 2009 DCDHS United Children &amp; Adult Care Food Program</v>
      </c>
      <c r="E3254" s="35" t="s">
        <v>6267</v>
      </c>
    </row>
    <row r="3255" spans="1:5">
      <c r="A3255" s="568" t="s">
        <v>12698</v>
      </c>
      <c r="B3255" s="58" t="str">
        <f t="shared" si="105"/>
        <v>AP13152</v>
      </c>
      <c r="C3255" s="35" t="s">
        <v>12699</v>
      </c>
      <c r="D3255" s="35" t="str">
        <f t="shared" si="104"/>
        <v>13152 - GSD Street Maintenance Garage</v>
      </c>
      <c r="E3255" s="35" t="s">
        <v>6267</v>
      </c>
    </row>
    <row r="3256" spans="1:5">
      <c r="A3256" s="58" t="s">
        <v>12700</v>
      </c>
      <c r="B3256" s="58" t="str">
        <f t="shared" si="105"/>
        <v>AP13153</v>
      </c>
      <c r="C3256" s="35" t="s">
        <v>12701</v>
      </c>
      <c r="D3256" s="35" t="str">
        <f t="shared" si="104"/>
        <v>13153 - JET Supportive Services</v>
      </c>
      <c r="E3256" s="35" t="s">
        <v>6267</v>
      </c>
    </row>
    <row r="3257" spans="1:5">
      <c r="A3257" s="58" t="s">
        <v>12702</v>
      </c>
      <c r="B3257" s="58" t="str">
        <f t="shared" si="105"/>
        <v>AP13154</v>
      </c>
      <c r="C3257" s="35" t="s">
        <v>12703</v>
      </c>
      <c r="D3257" s="35" t="str">
        <f t="shared" si="104"/>
        <v>13154 - Job# 80449 Reconstruction Work Along Atwater</v>
      </c>
      <c r="E3257" s="35" t="s">
        <v>6267</v>
      </c>
    </row>
    <row r="3258" spans="1:5">
      <c r="A3258" s="568" t="s">
        <v>12704</v>
      </c>
      <c r="B3258" s="58" t="str">
        <f t="shared" si="105"/>
        <v>AP13155</v>
      </c>
      <c r="C3258" s="35" t="s">
        <v>12705</v>
      </c>
      <c r="D3258" s="35" t="str">
        <f t="shared" si="104"/>
        <v>13155 - Mayor's Community Access Center</v>
      </c>
      <c r="E3258" s="35" t="s">
        <v>6267</v>
      </c>
    </row>
    <row r="3259" spans="1:5">
      <c r="A3259" s="58" t="s">
        <v>12706</v>
      </c>
      <c r="B3259" s="58" t="str">
        <f t="shared" si="105"/>
        <v>AP13157</v>
      </c>
      <c r="C3259" s="35" t="s">
        <v>12707</v>
      </c>
      <c r="D3259" s="35" t="str">
        <f t="shared" si="104"/>
        <v>13157 - 107132 Resurfacing Streets 9.57 Miles</v>
      </c>
      <c r="E3259" s="35" t="s">
        <v>6267</v>
      </c>
    </row>
    <row r="3260" spans="1:5">
      <c r="A3260" s="568" t="s">
        <v>12708</v>
      </c>
      <c r="B3260" s="58" t="str">
        <f t="shared" si="105"/>
        <v>AP13158</v>
      </c>
      <c r="C3260" s="35" t="s">
        <v>12709</v>
      </c>
      <c r="D3260" s="35" t="str">
        <f t="shared" si="104"/>
        <v>13158 - Job #106851 Larned Bridge Rehabilitation</v>
      </c>
      <c r="E3260" s="35" t="s">
        <v>6267</v>
      </c>
    </row>
    <row r="3261" spans="1:5">
      <c r="A3261" s="568" t="s">
        <v>12710</v>
      </c>
      <c r="B3261" s="58" t="str">
        <f t="shared" si="105"/>
        <v>AP13159</v>
      </c>
      <c r="C3261" s="35" t="s">
        <v>12711</v>
      </c>
      <c r="D3261" s="35" t="str">
        <f t="shared" si="104"/>
        <v>13159 - DPW Job #89390 Mid Town Green Way Loop Project ARRA</v>
      </c>
      <c r="E3261" s="35" t="s">
        <v>6267</v>
      </c>
    </row>
    <row r="3262" spans="1:5">
      <c r="A3262" s="58" t="s">
        <v>12712</v>
      </c>
      <c r="B3262" s="58" t="str">
        <f t="shared" si="105"/>
        <v>AP13160</v>
      </c>
      <c r="C3262" s="35" t="s">
        <v>12713</v>
      </c>
      <c r="D3262" s="35" t="str">
        <f t="shared" si="104"/>
        <v>13160 - Job #106023 Greektown Streetscape</v>
      </c>
      <c r="E3262" s="35" t="s">
        <v>6267</v>
      </c>
    </row>
    <row r="3263" spans="1:5">
      <c r="A3263" s="568" t="s">
        <v>12714</v>
      </c>
      <c r="B3263" s="58" t="str">
        <f t="shared" si="105"/>
        <v>AP13161</v>
      </c>
      <c r="C3263" s="35" t="s">
        <v>12715</v>
      </c>
      <c r="D3263" s="35" t="str">
        <f t="shared" si="104"/>
        <v>13161 - BSEED Environmental Affairs</v>
      </c>
      <c r="E3263" s="35" t="s">
        <v>6267</v>
      </c>
    </row>
    <row r="3264" spans="1:5">
      <c r="A3264" s="568" t="s">
        <v>12716</v>
      </c>
      <c r="B3264" s="58" t="str">
        <f t="shared" si="105"/>
        <v>AP13162</v>
      </c>
      <c r="C3264" s="35" t="s">
        <v>12717</v>
      </c>
      <c r="D3264" s="35" t="str">
        <f t="shared" si="104"/>
        <v>13162 - BSEED Construction</v>
      </c>
      <c r="E3264" s="35" t="s">
        <v>6267</v>
      </c>
    </row>
    <row r="3265" spans="1:5">
      <c r="A3265" s="58" t="s">
        <v>12718</v>
      </c>
      <c r="B3265" s="58" t="str">
        <f t="shared" si="105"/>
        <v>AP13163</v>
      </c>
      <c r="C3265" s="35" t="s">
        <v>12719</v>
      </c>
      <c r="D3265" s="35" t="str">
        <f t="shared" si="104"/>
        <v>13163 - Oakland County Auto Theft Squad</v>
      </c>
      <c r="E3265" s="35" t="s">
        <v>6267</v>
      </c>
    </row>
    <row r="3266" spans="1:5">
      <c r="A3266" s="58" t="s">
        <v>12720</v>
      </c>
      <c r="B3266" s="58" t="str">
        <f t="shared" si="105"/>
        <v>AP13164</v>
      </c>
      <c r="C3266" s="35" t="s">
        <v>12721</v>
      </c>
      <c r="D3266" s="35" t="str">
        <f t="shared" si="104"/>
        <v>13164 - Project Safe Neighborhoods</v>
      </c>
      <c r="E3266" s="35" t="s">
        <v>6267</v>
      </c>
    </row>
    <row r="3267" spans="1:5">
      <c r="A3267" s="58" t="s">
        <v>12722</v>
      </c>
      <c r="B3267" s="58" t="str">
        <f t="shared" si="105"/>
        <v>AP13165</v>
      </c>
      <c r="C3267" s="35" t="s">
        <v>12723</v>
      </c>
      <c r="D3267" s="35" t="str">
        <f t="shared" si="104"/>
        <v>13165 - Lead Hazard Demo III Grant</v>
      </c>
      <c r="E3267" s="35" t="s">
        <v>6267</v>
      </c>
    </row>
    <row r="3268" spans="1:5">
      <c r="A3268" s="58" t="s">
        <v>12724</v>
      </c>
      <c r="B3268" s="58" t="str">
        <f t="shared" si="105"/>
        <v>AP13166</v>
      </c>
      <c r="C3268" s="35" t="s">
        <v>12725</v>
      </c>
      <c r="D3268" s="35" t="str">
        <f t="shared" ref="D3268:D3331" si="106">A3268&amp;" - "&amp;C3268</f>
        <v>13166 - Business Outreach</v>
      </c>
      <c r="E3268" s="35" t="s">
        <v>6267</v>
      </c>
    </row>
    <row r="3269" spans="1:5">
      <c r="A3269" s="58" t="s">
        <v>12726</v>
      </c>
      <c r="B3269" s="58" t="str">
        <f t="shared" si="105"/>
        <v>AP13167</v>
      </c>
      <c r="C3269" s="35" t="s">
        <v>12727</v>
      </c>
      <c r="D3269" s="35" t="str">
        <f t="shared" si="106"/>
        <v>13167 - Administration 36</v>
      </c>
      <c r="E3269" s="35" t="s">
        <v>6267</v>
      </c>
    </row>
    <row r="3270" spans="1:5">
      <c r="A3270" s="568" t="s">
        <v>12728</v>
      </c>
      <c r="B3270" s="58" t="str">
        <f t="shared" si="105"/>
        <v>AP13168</v>
      </c>
      <c r="C3270" s="35" t="s">
        <v>12729</v>
      </c>
      <c r="D3270" s="35" t="str">
        <f t="shared" si="106"/>
        <v>13168 - HRD Real Estate &amp; GIS</v>
      </c>
      <c r="E3270" s="35" t="s">
        <v>6267</v>
      </c>
    </row>
    <row r="3271" spans="1:5">
      <c r="A3271" s="568" t="s">
        <v>12730</v>
      </c>
      <c r="B3271" s="58" t="str">
        <f t="shared" si="105"/>
        <v>AP13169</v>
      </c>
      <c r="C3271" s="35" t="s">
        <v>12731</v>
      </c>
      <c r="D3271" s="35" t="str">
        <f t="shared" si="106"/>
        <v>13169 - HRD Planning</v>
      </c>
      <c r="E3271" s="35" t="s">
        <v>6267</v>
      </c>
    </row>
    <row r="3272" spans="1:5">
      <c r="A3272" s="568" t="s">
        <v>12732</v>
      </c>
      <c r="B3272" s="58" t="str">
        <f t="shared" si="105"/>
        <v>AP13170</v>
      </c>
      <c r="C3272" s="35" t="s">
        <v>12733</v>
      </c>
      <c r="D3272" s="35" t="str">
        <f t="shared" si="106"/>
        <v>13170 - HRD Neighborhood Outreach &amp; Administration</v>
      </c>
      <c r="E3272" s="35" t="s">
        <v>6267</v>
      </c>
    </row>
    <row r="3273" spans="1:5">
      <c r="A3273" s="568" t="s">
        <v>12734</v>
      </c>
      <c r="B3273" s="58" t="str">
        <f t="shared" si="105"/>
        <v>AP13171</v>
      </c>
      <c r="C3273" s="35" t="s">
        <v>12735</v>
      </c>
      <c r="D3273" s="35" t="str">
        <f t="shared" si="106"/>
        <v>13171 - HRD HOME Administration</v>
      </c>
      <c r="E3273" s="35" t="s">
        <v>6267</v>
      </c>
    </row>
    <row r="3274" spans="1:5">
      <c r="A3274" s="568" t="s">
        <v>12736</v>
      </c>
      <c r="B3274" s="58" t="str">
        <f t="shared" si="105"/>
        <v>AP13174</v>
      </c>
      <c r="C3274" s="35" t="s">
        <v>12737</v>
      </c>
      <c r="D3274" s="35" t="str">
        <f t="shared" si="106"/>
        <v>13174 - Recreation Strategic Planning &amp; Grants</v>
      </c>
      <c r="E3274" s="35" t="s">
        <v>6267</v>
      </c>
    </row>
    <row r="3275" spans="1:5">
      <c r="A3275" s="568" t="s">
        <v>12738</v>
      </c>
      <c r="B3275" s="58" t="str">
        <f t="shared" si="105"/>
        <v>AP13176</v>
      </c>
      <c r="C3275" s="35" t="s">
        <v>12739</v>
      </c>
      <c r="D3275" s="35" t="str">
        <f t="shared" si="106"/>
        <v>13176 - Recreation IGA/Wayne County 5 (1)</v>
      </c>
      <c r="E3275" s="35" t="s">
        <v>6267</v>
      </c>
    </row>
    <row r="3276" spans="1:5">
      <c r="A3276" s="58" t="s">
        <v>12740</v>
      </c>
      <c r="B3276" s="58" t="str">
        <f t="shared" si="105"/>
        <v>AP13177</v>
      </c>
      <c r="C3276" s="35" t="s">
        <v>12741</v>
      </c>
      <c r="D3276" s="35" t="str">
        <f t="shared" si="106"/>
        <v>13177 - WSU Streetscape Enchancements Project</v>
      </c>
      <c r="E3276" s="35" t="s">
        <v>6267</v>
      </c>
    </row>
    <row r="3277" spans="1:5">
      <c r="A3277" s="58" t="s">
        <v>12742</v>
      </c>
      <c r="B3277" s="58" t="str">
        <f t="shared" si="105"/>
        <v>AP13178</v>
      </c>
      <c r="C3277" s="35" t="s">
        <v>12743</v>
      </c>
      <c r="D3277" s="35" t="str">
        <f t="shared" si="106"/>
        <v>13178 - Road Construction Apprenticeship readiness (RCAR) YR 3</v>
      </c>
      <c r="E3277" s="35" t="s">
        <v>6267</v>
      </c>
    </row>
    <row r="3278" spans="1:5">
      <c r="A3278" s="58" t="s">
        <v>12744</v>
      </c>
      <c r="B3278" s="58" t="str">
        <f t="shared" si="105"/>
        <v>AP13180</v>
      </c>
      <c r="C3278" s="35" t="s">
        <v>12745</v>
      </c>
      <c r="D3278" s="35" t="str">
        <f t="shared" si="106"/>
        <v>13180 - Keep America Beautiful Target City Award</v>
      </c>
      <c r="E3278" s="35" t="s">
        <v>6267</v>
      </c>
    </row>
    <row r="3279" spans="1:5">
      <c r="A3279" s="568" t="s">
        <v>12746</v>
      </c>
      <c r="B3279" s="58" t="str">
        <f t="shared" si="105"/>
        <v>AP13181</v>
      </c>
      <c r="C3279" s="35" t="s">
        <v>12747</v>
      </c>
      <c r="D3279" s="35" t="str">
        <f t="shared" si="106"/>
        <v>13181 - Non Dept Distributable State Aid Bond</v>
      </c>
      <c r="E3279" s="35" t="s">
        <v>6267</v>
      </c>
    </row>
    <row r="3280" spans="1:5">
      <c r="A3280" s="58" t="s">
        <v>12748</v>
      </c>
      <c r="B3280" s="58" t="str">
        <f t="shared" si="105"/>
        <v>AP13183</v>
      </c>
      <c r="C3280" s="35" t="s">
        <v>12749</v>
      </c>
      <c r="D3280" s="35" t="str">
        <f t="shared" si="106"/>
        <v>13183 - 2010 National Arts Program Operation</v>
      </c>
      <c r="E3280" s="35" t="s">
        <v>6267</v>
      </c>
    </row>
    <row r="3281" spans="1:5">
      <c r="A3281" s="58" t="s">
        <v>12750</v>
      </c>
      <c r="B3281" s="58" t="str">
        <f t="shared" si="105"/>
        <v>AP13184</v>
      </c>
      <c r="C3281" s="35" t="s">
        <v>12751</v>
      </c>
      <c r="D3281" s="35" t="str">
        <f t="shared" si="106"/>
        <v>13184 - Dix and Oakwood Traffic Signal Improvement</v>
      </c>
      <c r="E3281" s="35" t="s">
        <v>6267</v>
      </c>
    </row>
    <row r="3282" spans="1:5">
      <c r="A3282" s="58" t="s">
        <v>12752</v>
      </c>
      <c r="B3282" s="58" t="str">
        <f t="shared" si="105"/>
        <v>AP13186</v>
      </c>
      <c r="C3282" s="35" t="s">
        <v>12753</v>
      </c>
      <c r="D3282" s="35" t="str">
        <f t="shared" si="106"/>
        <v>13186 - Undistributed Revenues</v>
      </c>
      <c r="E3282" s="35" t="s">
        <v>6267</v>
      </c>
    </row>
    <row r="3283" spans="1:5">
      <c r="A3283" s="58" t="s">
        <v>12754</v>
      </c>
      <c r="B3283" s="58" t="str">
        <f t="shared" si="105"/>
        <v>AP13187</v>
      </c>
      <c r="C3283" s="35" t="s">
        <v>12755</v>
      </c>
      <c r="D3283" s="35" t="str">
        <f t="shared" si="106"/>
        <v>13187 - Streetscaping &amp; Irrigation Improvements along Monroe from St. Antoine to Randolph</v>
      </c>
      <c r="E3283" s="35" t="s">
        <v>6267</v>
      </c>
    </row>
    <row r="3284" spans="1:5">
      <c r="A3284" s="568" t="s">
        <v>12756</v>
      </c>
      <c r="B3284" s="58" t="str">
        <f t="shared" si="105"/>
        <v>AP13188</v>
      </c>
      <c r="C3284" s="35" t="s">
        <v>12757</v>
      </c>
      <c r="D3284" s="35" t="str">
        <f t="shared" si="106"/>
        <v>13188 - DPW DCC Tranpsortation Enhancement Program</v>
      </c>
      <c r="E3284" s="35" t="s">
        <v>6267</v>
      </c>
    </row>
    <row r="3285" spans="1:5">
      <c r="A3285" s="58" t="s">
        <v>12758</v>
      </c>
      <c r="B3285" s="58" t="str">
        <f t="shared" si="105"/>
        <v>AP13189</v>
      </c>
      <c r="C3285" s="35" t="s">
        <v>12759</v>
      </c>
      <c r="D3285" s="35" t="str">
        <f t="shared" si="106"/>
        <v>13189 - Wayne County</v>
      </c>
      <c r="E3285" s="35" t="s">
        <v>6267</v>
      </c>
    </row>
    <row r="3286" spans="1:5">
      <c r="A3286" s="58" t="s">
        <v>12760</v>
      </c>
      <c r="B3286" s="58" t="str">
        <f t="shared" si="105"/>
        <v>AP13191</v>
      </c>
      <c r="C3286" s="35" t="s">
        <v>12761</v>
      </c>
      <c r="D3286" s="35" t="str">
        <f t="shared" si="106"/>
        <v>13191 - Senior Citizens Services</v>
      </c>
      <c r="E3286" s="35" t="s">
        <v>6267</v>
      </c>
    </row>
    <row r="3287" spans="1:5">
      <c r="A3287" s="58" t="s">
        <v>12762</v>
      </c>
      <c r="B3287" s="58" t="str">
        <f t="shared" si="105"/>
        <v>AP13193</v>
      </c>
      <c r="C3287" s="35" t="s">
        <v>12763</v>
      </c>
      <c r="D3287" s="35" t="str">
        <f t="shared" si="106"/>
        <v>13193 - Employment Services ARRA Disability Program Navigator</v>
      </c>
      <c r="E3287" s="35" t="s">
        <v>6267</v>
      </c>
    </row>
    <row r="3288" spans="1:5">
      <c r="A3288" s="58" t="s">
        <v>12764</v>
      </c>
      <c r="B3288" s="58" t="str">
        <f t="shared" si="105"/>
        <v>AP13194</v>
      </c>
      <c r="C3288" s="35" t="s">
        <v>12765</v>
      </c>
      <c r="D3288" s="35" t="str">
        <f t="shared" si="106"/>
        <v>13194 - WIA Statewide Service Center Operations, ARRA</v>
      </c>
      <c r="E3288" s="35" t="s">
        <v>6267</v>
      </c>
    </row>
    <row r="3289" spans="1:5">
      <c r="A3289" s="58" t="s">
        <v>12766</v>
      </c>
      <c r="B3289" s="58" t="str">
        <f t="shared" si="105"/>
        <v>AP13195</v>
      </c>
      <c r="C3289" s="35" t="s">
        <v>12767</v>
      </c>
      <c r="D3289" s="35" t="str">
        <f t="shared" si="106"/>
        <v>13195 - 2008 HSGP Urban Area Security Initiative Grant</v>
      </c>
      <c r="E3289" s="35" t="s">
        <v>6267</v>
      </c>
    </row>
    <row r="3290" spans="1:5">
      <c r="A3290" s="58" t="s">
        <v>12768</v>
      </c>
      <c r="B3290" s="58" t="str">
        <f t="shared" si="105"/>
        <v>AP13196</v>
      </c>
      <c r="C3290" s="35" t="s">
        <v>12769</v>
      </c>
      <c r="D3290" s="35" t="str">
        <f t="shared" si="106"/>
        <v>13196 - 2008 HSGP Metropolitian Medical Response System Grant</v>
      </c>
      <c r="E3290" s="35" t="s">
        <v>6267</v>
      </c>
    </row>
    <row r="3291" spans="1:5">
      <c r="A3291" s="568" t="s">
        <v>12770</v>
      </c>
      <c r="B3291" s="58" t="str">
        <f t="shared" si="105"/>
        <v>AP13197</v>
      </c>
      <c r="C3291" s="35" t="s">
        <v>12771</v>
      </c>
      <c r="D3291" s="35" t="str">
        <f t="shared" si="106"/>
        <v>13197 - DOHS FY 2009 HSGP UASI</v>
      </c>
      <c r="E3291" s="35" t="s">
        <v>6267</v>
      </c>
    </row>
    <row r="3292" spans="1:5">
      <c r="A3292" s="568" t="s">
        <v>12772</v>
      </c>
      <c r="B3292" s="58" t="str">
        <f t="shared" si="105"/>
        <v>AP13198</v>
      </c>
      <c r="C3292" s="35" t="s">
        <v>12773</v>
      </c>
      <c r="D3292" s="35" t="str">
        <f t="shared" si="106"/>
        <v>13198 - DOHS FY 2009 HSGP MMRS</v>
      </c>
      <c r="E3292" s="35" t="s">
        <v>6267</v>
      </c>
    </row>
    <row r="3293" spans="1:5">
      <c r="A3293" s="58" t="s">
        <v>12774</v>
      </c>
      <c r="B3293" s="58" t="str">
        <f t="shared" si="105"/>
        <v>AP13199</v>
      </c>
      <c r="C3293" s="35" t="s">
        <v>12775</v>
      </c>
      <c r="D3293" s="35" t="str">
        <f t="shared" si="106"/>
        <v>13199 - Foster Care Summer Youth Employment Program</v>
      </c>
      <c r="E3293" s="35" t="s">
        <v>6267</v>
      </c>
    </row>
    <row r="3294" spans="1:5">
      <c r="A3294" s="58" t="s">
        <v>12776</v>
      </c>
      <c r="B3294" s="58" t="str">
        <f t="shared" si="105"/>
        <v>AP13201</v>
      </c>
      <c r="C3294" s="35" t="s">
        <v>12777</v>
      </c>
      <c r="D3294" s="35" t="str">
        <f t="shared" si="106"/>
        <v>13201 - Traffic Signal Timing Optimization</v>
      </c>
      <c r="E3294" s="35" t="s">
        <v>6267</v>
      </c>
    </row>
    <row r="3295" spans="1:5">
      <c r="A3295" s="58" t="s">
        <v>12778</v>
      </c>
      <c r="B3295" s="58" t="str">
        <f t="shared" si="105"/>
        <v>AP13202</v>
      </c>
      <c r="C3295" s="35" t="s">
        <v>12779</v>
      </c>
      <c r="D3295" s="35" t="str">
        <f t="shared" si="106"/>
        <v>13202 - ARRA WIA Capacity Building and Professional Development</v>
      </c>
      <c r="E3295" s="35" t="s">
        <v>6267</v>
      </c>
    </row>
    <row r="3296" spans="1:5">
      <c r="A3296" s="568" t="s">
        <v>12780</v>
      </c>
      <c r="B3296" s="58" t="str">
        <f t="shared" si="105"/>
        <v>AP13203</v>
      </c>
      <c r="C3296" s="35" t="s">
        <v>12781</v>
      </c>
      <c r="D3296" s="35" t="str">
        <f t="shared" si="106"/>
        <v>13203 - BSEED Far Eastside Grant</v>
      </c>
      <c r="E3296" s="35" t="s">
        <v>6267</v>
      </c>
    </row>
    <row r="3297" spans="1:5">
      <c r="A3297" s="58" t="s">
        <v>12782</v>
      </c>
      <c r="B3297" s="58" t="str">
        <f t="shared" si="105"/>
        <v>AP13204</v>
      </c>
      <c r="C3297" s="35" t="s">
        <v>12783</v>
      </c>
      <c r="D3297" s="35" t="str">
        <f t="shared" si="106"/>
        <v>13204 - Eastside Districts Firearms Reduction Initiative</v>
      </c>
      <c r="E3297" s="35" t="s">
        <v>6267</v>
      </c>
    </row>
    <row r="3298" spans="1:5">
      <c r="A3298" s="58" t="s">
        <v>12784</v>
      </c>
      <c r="B3298" s="58" t="str">
        <f t="shared" si="105"/>
        <v>AP13205</v>
      </c>
      <c r="C3298" s="35" t="s">
        <v>12785</v>
      </c>
      <c r="D3298" s="35" t="str">
        <f t="shared" si="106"/>
        <v>13205 - JET TANF</v>
      </c>
      <c r="E3298" s="35" t="s">
        <v>6267</v>
      </c>
    </row>
    <row r="3299" spans="1:5">
      <c r="A3299" s="58" t="s">
        <v>12786</v>
      </c>
      <c r="B3299" s="58" t="str">
        <f t="shared" si="105"/>
        <v>AP13206</v>
      </c>
      <c r="C3299" s="35" t="s">
        <v>12787</v>
      </c>
      <c r="D3299" s="35" t="str">
        <f t="shared" si="106"/>
        <v>13206 - Jet State GF_GP</v>
      </c>
      <c r="E3299" s="35" t="s">
        <v>6267</v>
      </c>
    </row>
    <row r="3300" spans="1:5">
      <c r="A3300" s="58" t="s">
        <v>12788</v>
      </c>
      <c r="B3300" s="58" t="str">
        <f t="shared" si="105"/>
        <v>AP13207</v>
      </c>
      <c r="C3300" s="35" t="s">
        <v>12789</v>
      </c>
      <c r="D3300" s="35" t="str">
        <f t="shared" si="106"/>
        <v>13207 - Food Assistance</v>
      </c>
      <c r="E3300" s="35" t="s">
        <v>6267</v>
      </c>
    </row>
    <row r="3301" spans="1:5">
      <c r="A3301" s="58" t="s">
        <v>12790</v>
      </c>
      <c r="B3301" s="58" t="str">
        <f t="shared" si="105"/>
        <v>AP13208</v>
      </c>
      <c r="C3301" s="35" t="s">
        <v>12791</v>
      </c>
      <c r="D3301" s="35" t="str">
        <f t="shared" si="106"/>
        <v>13208 - Food Assistance SS</v>
      </c>
      <c r="E3301" s="35" t="s">
        <v>6267</v>
      </c>
    </row>
    <row r="3302" spans="1:5">
      <c r="A3302" s="58" t="s">
        <v>12792</v>
      </c>
      <c r="B3302" s="58" t="str">
        <f t="shared" si="105"/>
        <v>AP13209</v>
      </c>
      <c r="C3302" s="35" t="s">
        <v>9270</v>
      </c>
      <c r="D3302" s="35" t="str">
        <f t="shared" si="106"/>
        <v>13209 - Employment Service</v>
      </c>
      <c r="E3302" s="35" t="s">
        <v>6267</v>
      </c>
    </row>
    <row r="3303" spans="1:5">
      <c r="A3303" s="58" t="s">
        <v>12793</v>
      </c>
      <c r="B3303" s="58" t="str">
        <f t="shared" si="105"/>
        <v>AP13210</v>
      </c>
      <c r="C3303" s="35" t="s">
        <v>12794</v>
      </c>
      <c r="D3303" s="35" t="str">
        <f t="shared" si="106"/>
        <v>13210 - Trade</v>
      </c>
      <c r="E3303" s="35" t="s">
        <v>6267</v>
      </c>
    </row>
    <row r="3304" spans="1:5">
      <c r="A3304" s="58" t="s">
        <v>12795</v>
      </c>
      <c r="B3304" s="58" t="str">
        <f t="shared" si="105"/>
        <v>AP13211</v>
      </c>
      <c r="C3304" s="35" t="s">
        <v>12796</v>
      </c>
      <c r="D3304" s="35" t="str">
        <f t="shared" si="106"/>
        <v>13211 - WIA Service Center Operations</v>
      </c>
      <c r="E3304" s="35" t="s">
        <v>6267</v>
      </c>
    </row>
    <row r="3305" spans="1:5">
      <c r="A3305" s="58" t="s">
        <v>12797</v>
      </c>
      <c r="B3305" s="58" t="str">
        <f t="shared" si="105"/>
        <v>AP13213</v>
      </c>
      <c r="C3305" s="35" t="s">
        <v>9615</v>
      </c>
      <c r="D3305" s="35" t="str">
        <f t="shared" si="106"/>
        <v>13213 - WIA Adult</v>
      </c>
      <c r="E3305" s="35" t="s">
        <v>6267</v>
      </c>
    </row>
    <row r="3306" spans="1:5">
      <c r="A3306" s="58" t="s">
        <v>12798</v>
      </c>
      <c r="B3306" s="58" t="str">
        <f t="shared" si="105"/>
        <v>AP13214</v>
      </c>
      <c r="C3306" s="35" t="s">
        <v>10238</v>
      </c>
      <c r="D3306" s="35" t="str">
        <f t="shared" si="106"/>
        <v>13214 - WIA Dislocated Worker</v>
      </c>
      <c r="E3306" s="35" t="s">
        <v>6267</v>
      </c>
    </row>
    <row r="3307" spans="1:5">
      <c r="A3307" s="58" t="s">
        <v>12799</v>
      </c>
      <c r="B3307" s="58" t="str">
        <f t="shared" si="105"/>
        <v>AP13215</v>
      </c>
      <c r="C3307" s="35" t="s">
        <v>9619</v>
      </c>
      <c r="D3307" s="35" t="str">
        <f t="shared" si="106"/>
        <v>13215 - WIA Youth</v>
      </c>
      <c r="E3307" s="35" t="s">
        <v>6267</v>
      </c>
    </row>
    <row r="3308" spans="1:5">
      <c r="A3308" s="58" t="s">
        <v>12800</v>
      </c>
      <c r="B3308" s="58" t="str">
        <f t="shared" si="105"/>
        <v>AP13216</v>
      </c>
      <c r="C3308" s="35" t="s">
        <v>10246</v>
      </c>
      <c r="D3308" s="35" t="str">
        <f t="shared" si="106"/>
        <v>13216 - WIA Administration</v>
      </c>
      <c r="E3308" s="35" t="s">
        <v>6267</v>
      </c>
    </row>
    <row r="3309" spans="1:5">
      <c r="A3309" s="58" t="s">
        <v>12801</v>
      </c>
      <c r="B3309" s="58" t="str">
        <f t="shared" si="105"/>
        <v>AP13221</v>
      </c>
      <c r="C3309" s="35" t="s">
        <v>12802</v>
      </c>
      <c r="D3309" s="35" t="str">
        <f t="shared" si="106"/>
        <v>13221 - Traffic Sognal Modernization</v>
      </c>
      <c r="E3309" s="35" t="s">
        <v>6267</v>
      </c>
    </row>
    <row r="3310" spans="1:5">
      <c r="A3310" s="568" t="s">
        <v>12803</v>
      </c>
      <c r="B3310" s="58" t="str">
        <f t="shared" si="105"/>
        <v>AP13222</v>
      </c>
      <c r="C3310" s="35" t="s">
        <v>12804</v>
      </c>
      <c r="D3310" s="35" t="str">
        <f t="shared" si="106"/>
        <v>13222 - DPW Job 107477 Resurfacing Work and Cold Milling</v>
      </c>
      <c r="E3310" s="35" t="s">
        <v>6267</v>
      </c>
    </row>
    <row r="3311" spans="1:5">
      <c r="A3311" s="58" t="s">
        <v>12805</v>
      </c>
      <c r="B3311" s="58" t="str">
        <f t="shared" si="105"/>
        <v>AP13223</v>
      </c>
      <c r="C3311" s="35" t="s">
        <v>12806</v>
      </c>
      <c r="D3311" s="35" t="str">
        <f t="shared" si="106"/>
        <v>13223 - Economic Development Initiative Special Project Grant</v>
      </c>
      <c r="E3311" s="35" t="s">
        <v>6267</v>
      </c>
    </row>
    <row r="3312" spans="1:5">
      <c r="A3312" s="568" t="s">
        <v>12807</v>
      </c>
      <c r="B3312" s="58" t="str">
        <f t="shared" si="105"/>
        <v>AP13224</v>
      </c>
      <c r="C3312" s="35" t="s">
        <v>12808</v>
      </c>
      <c r="D3312" s="35" t="str">
        <f t="shared" si="106"/>
        <v>13224 - Non Dept Restructuring Consolidation</v>
      </c>
      <c r="E3312" s="35" t="s">
        <v>6267</v>
      </c>
    </row>
    <row r="3313" spans="1:5">
      <c r="A3313" s="58" t="s">
        <v>12809</v>
      </c>
      <c r="B3313" s="58" t="str">
        <f t="shared" si="105"/>
        <v>AP13225</v>
      </c>
      <c r="C3313" s="35" t="s">
        <v>12810</v>
      </c>
      <c r="D3313" s="35" t="str">
        <f t="shared" si="106"/>
        <v>13225 - WIA ARRA National Emergency Grant</v>
      </c>
      <c r="E3313" s="35" t="s">
        <v>6267</v>
      </c>
    </row>
    <row r="3314" spans="1:5">
      <c r="A3314" s="568" t="s">
        <v>12811</v>
      </c>
      <c r="B3314" s="58" t="str">
        <f t="shared" si="105"/>
        <v>AP13226</v>
      </c>
      <c r="C3314" s="35" t="s">
        <v>12812</v>
      </c>
      <c r="D3314" s="35" t="str">
        <f t="shared" si="106"/>
        <v>13226 - MDHS Energy Optimization</v>
      </c>
      <c r="E3314" s="35" t="s">
        <v>6267</v>
      </c>
    </row>
    <row r="3315" spans="1:5">
      <c r="A3315" s="58" t="s">
        <v>12813</v>
      </c>
      <c r="B3315" s="58" t="str">
        <f t="shared" ref="B3315:B3378" si="107">"AP"&amp;A3315</f>
        <v>AP13227</v>
      </c>
      <c r="C3315" s="35" t="s">
        <v>12814</v>
      </c>
      <c r="D3315" s="35" t="str">
        <f t="shared" si="106"/>
        <v>13227 - High Intensity Activated Crosswalk (HAWK)</v>
      </c>
      <c r="E3315" s="35" t="s">
        <v>6267</v>
      </c>
    </row>
    <row r="3316" spans="1:5">
      <c r="A3316" s="568" t="s">
        <v>12815</v>
      </c>
      <c r="B3316" s="58" t="str">
        <f t="shared" si="107"/>
        <v>AP13228</v>
      </c>
      <c r="C3316" s="35" t="s">
        <v>12816</v>
      </c>
      <c r="D3316" s="35" t="str">
        <f t="shared" si="106"/>
        <v>13228 - Traffic Signal Upgrading</v>
      </c>
      <c r="E3316" s="35" t="s">
        <v>6267</v>
      </c>
    </row>
    <row r="3317" spans="1:5">
      <c r="A3317" s="58" t="s">
        <v>12817</v>
      </c>
      <c r="B3317" s="58" t="str">
        <f t="shared" si="107"/>
        <v>AP13229</v>
      </c>
      <c r="C3317" s="35" t="s">
        <v>11730</v>
      </c>
      <c r="D3317" s="35" t="str">
        <f t="shared" si="106"/>
        <v>13229 - CSBG</v>
      </c>
      <c r="E3317" s="35" t="s">
        <v>6267</v>
      </c>
    </row>
    <row r="3318" spans="1:5">
      <c r="A3318" s="58" t="s">
        <v>12818</v>
      </c>
      <c r="B3318" s="58" t="str">
        <f t="shared" si="107"/>
        <v>AP13230</v>
      </c>
      <c r="C3318" s="35" t="s">
        <v>12819</v>
      </c>
      <c r="D3318" s="35" t="str">
        <f t="shared" si="106"/>
        <v>13230 - MPSC_MCAAA Winter Warmer</v>
      </c>
      <c r="E3318" s="35" t="s">
        <v>6267</v>
      </c>
    </row>
    <row r="3319" spans="1:5">
      <c r="A3319" s="58" t="s">
        <v>12820</v>
      </c>
      <c r="B3319" s="58" t="str">
        <f t="shared" si="107"/>
        <v>AP13232</v>
      </c>
      <c r="C3319" s="35" t="s">
        <v>12654</v>
      </c>
      <c r="D3319" s="35" t="str">
        <f t="shared" si="106"/>
        <v>13232 - Weatherization DOE</v>
      </c>
      <c r="E3319" s="35" t="s">
        <v>6267</v>
      </c>
    </row>
    <row r="3320" spans="1:5">
      <c r="A3320" s="58" t="s">
        <v>12821</v>
      </c>
      <c r="B3320" s="58" t="str">
        <f t="shared" si="107"/>
        <v>AP13233</v>
      </c>
      <c r="C3320" s="35" t="s">
        <v>12822</v>
      </c>
      <c r="D3320" s="35" t="str">
        <f t="shared" si="106"/>
        <v>13233 - Weatherization LIHEAP</v>
      </c>
      <c r="E3320" s="35" t="s">
        <v>6267</v>
      </c>
    </row>
    <row r="3321" spans="1:5">
      <c r="A3321" s="58" t="s">
        <v>12823</v>
      </c>
      <c r="B3321" s="58" t="str">
        <f t="shared" si="107"/>
        <v>AP13234</v>
      </c>
      <c r="C3321" s="35" t="s">
        <v>12824</v>
      </c>
      <c r="D3321" s="35" t="str">
        <f t="shared" si="106"/>
        <v>13234 - Package Meals_13234</v>
      </c>
      <c r="E3321" s="35" t="s">
        <v>6267</v>
      </c>
    </row>
    <row r="3322" spans="1:5">
      <c r="A3322" s="568" t="s">
        <v>12825</v>
      </c>
      <c r="B3322" s="58" t="str">
        <f t="shared" si="107"/>
        <v>AP13235</v>
      </c>
      <c r="C3322" s="35" t="s">
        <v>12826</v>
      </c>
      <c r="D3322" s="35" t="str">
        <f t="shared" si="106"/>
        <v>13235 - Head Start_13235</v>
      </c>
      <c r="E3322" s="35" t="s">
        <v>6267</v>
      </c>
    </row>
    <row r="3323" spans="1:5">
      <c r="A3323" s="58" t="s">
        <v>12827</v>
      </c>
      <c r="B3323" s="58" t="str">
        <f t="shared" si="107"/>
        <v>AP13237</v>
      </c>
      <c r="C3323" s="35" t="s">
        <v>12828</v>
      </c>
      <c r="D3323" s="35" t="str">
        <f t="shared" si="106"/>
        <v>13237 - Early Head Start_13237</v>
      </c>
      <c r="E3323" s="35" t="s">
        <v>6267</v>
      </c>
    </row>
    <row r="3324" spans="1:5">
      <c r="A3324" s="58" t="s">
        <v>12829</v>
      </c>
      <c r="B3324" s="58" t="str">
        <f t="shared" si="107"/>
        <v>AP13238</v>
      </c>
      <c r="C3324" s="35" t="s">
        <v>12830</v>
      </c>
      <c r="D3324" s="35" t="str">
        <f t="shared" si="106"/>
        <v>13238 - HS Training Technical Asst_</v>
      </c>
      <c r="E3324" s="35" t="s">
        <v>6267</v>
      </c>
    </row>
    <row r="3325" spans="1:5">
      <c r="A3325" s="58" t="s">
        <v>12831</v>
      </c>
      <c r="B3325" s="58" t="str">
        <f t="shared" si="107"/>
        <v>AP13240</v>
      </c>
      <c r="C3325" s="35" t="s">
        <v>12832</v>
      </c>
      <c r="D3325" s="35" t="str">
        <f t="shared" si="106"/>
        <v>13240 - MCAAA _ Managed Care_</v>
      </c>
      <c r="E3325" s="35" t="s">
        <v>6267</v>
      </c>
    </row>
    <row r="3326" spans="1:5">
      <c r="A3326" s="58" t="s">
        <v>12833</v>
      </c>
      <c r="B3326" s="58" t="str">
        <f t="shared" si="107"/>
        <v>AP13242</v>
      </c>
      <c r="C3326" s="35" t="s">
        <v>12834</v>
      </c>
      <c r="D3326" s="35" t="str">
        <f t="shared" si="106"/>
        <v>13242 - TEFAP</v>
      </c>
      <c r="E3326" s="35" t="s">
        <v>6267</v>
      </c>
    </row>
    <row r="3327" spans="1:5">
      <c r="A3327" s="58" t="s">
        <v>12835</v>
      </c>
      <c r="B3327" s="58" t="str">
        <f t="shared" si="107"/>
        <v>AP13243</v>
      </c>
      <c r="C3327" s="35" t="s">
        <v>12836</v>
      </c>
      <c r="D3327" s="35" t="str">
        <f t="shared" si="106"/>
        <v>13243 - MPSC_MCAAA Energy Assistance Program</v>
      </c>
      <c r="E3327" s="35" t="s">
        <v>6267</v>
      </c>
    </row>
    <row r="3328" spans="1:5">
      <c r="A3328" s="568" t="s">
        <v>12837</v>
      </c>
      <c r="B3328" s="58" t="str">
        <f t="shared" si="107"/>
        <v>AP13244</v>
      </c>
      <c r="C3328" s="35" t="s">
        <v>12838</v>
      </c>
      <c r="D3328" s="35" t="str">
        <f t="shared" si="106"/>
        <v>13244 - Detroit Child Dev Head Start</v>
      </c>
      <c r="E3328" s="35" t="s">
        <v>6267</v>
      </c>
    </row>
    <row r="3329" spans="1:5">
      <c r="A3329" s="58" t="s">
        <v>12839</v>
      </c>
      <c r="B3329" s="58" t="str">
        <f t="shared" si="107"/>
        <v>AP13245</v>
      </c>
      <c r="C3329" s="35" t="s">
        <v>12840</v>
      </c>
      <c r="D3329" s="35" t="str">
        <f t="shared" si="106"/>
        <v>13245 - CSBG_</v>
      </c>
      <c r="E3329" s="35" t="s">
        <v>6267</v>
      </c>
    </row>
    <row r="3330" spans="1:5">
      <c r="A3330" s="58" t="s">
        <v>12841</v>
      </c>
      <c r="B3330" s="58" t="str">
        <f t="shared" si="107"/>
        <v>AP13246</v>
      </c>
      <c r="C3330" s="35" t="s">
        <v>12842</v>
      </c>
      <c r="D3330" s="35" t="str">
        <f t="shared" si="106"/>
        <v>13246 - MPSC WX Client Ed_</v>
      </c>
      <c r="E3330" s="35" t="s">
        <v>6267</v>
      </c>
    </row>
    <row r="3331" spans="1:5">
      <c r="A3331" s="58" t="s">
        <v>12843</v>
      </c>
      <c r="B3331" s="58" t="str">
        <f t="shared" si="107"/>
        <v>AP13248</v>
      </c>
      <c r="C3331" s="35" t="s">
        <v>12844</v>
      </c>
      <c r="D3331" s="35" t="str">
        <f t="shared" si="106"/>
        <v>13248 - East Side Action Team 2011</v>
      </c>
      <c r="E3331" s="35" t="s">
        <v>6267</v>
      </c>
    </row>
    <row r="3332" spans="1:5">
      <c r="A3332" s="58" t="s">
        <v>12845</v>
      </c>
      <c r="B3332" s="58" t="str">
        <f t="shared" si="107"/>
        <v>AP13249</v>
      </c>
      <c r="C3332" s="35" t="s">
        <v>12846</v>
      </c>
      <c r="D3332" s="35" t="str">
        <f t="shared" ref="D3332:D3395" si="108">A3332&amp;" - "&amp;C3332</f>
        <v>13249 - Oakland County Auto Theft Squad 2011</v>
      </c>
      <c r="E3332" s="35" t="s">
        <v>6267</v>
      </c>
    </row>
    <row r="3333" spans="1:5">
      <c r="A3333" s="58" t="s">
        <v>12847</v>
      </c>
      <c r="B3333" s="58" t="str">
        <f t="shared" si="107"/>
        <v>AP13250</v>
      </c>
      <c r="C3333" s="35" t="s">
        <v>12848</v>
      </c>
      <c r="D3333" s="35" t="str">
        <f t="shared" si="108"/>
        <v>13250 - Sub Abuse Coordin Agency 9_2012</v>
      </c>
      <c r="E3333" s="35" t="s">
        <v>6267</v>
      </c>
    </row>
    <row r="3334" spans="1:5">
      <c r="A3334" s="58" t="s">
        <v>12849</v>
      </c>
      <c r="B3334" s="58" t="str">
        <f t="shared" si="107"/>
        <v>AP13251</v>
      </c>
      <c r="C3334" s="35" t="s">
        <v>12850</v>
      </c>
      <c r="D3334" s="35" t="str">
        <f t="shared" si="108"/>
        <v>13251 - Medicaid Substance Abuse 9_2012</v>
      </c>
      <c r="E3334" s="35" t="s">
        <v>6267</v>
      </c>
    </row>
    <row r="3335" spans="1:5">
      <c r="A3335" s="58" t="s">
        <v>12851</v>
      </c>
      <c r="B3335" s="58" t="str">
        <f t="shared" si="107"/>
        <v>AP13252</v>
      </c>
      <c r="C3335" s="35" t="s">
        <v>12852</v>
      </c>
      <c r="D3335" s="35" t="str">
        <f t="shared" si="108"/>
        <v>13252 - Helping Hands 9_2012</v>
      </c>
      <c r="E3335" s="35" t="s">
        <v>6267</v>
      </c>
    </row>
    <row r="3336" spans="1:5">
      <c r="A3336" s="58" t="s">
        <v>12853</v>
      </c>
      <c r="B3336" s="58" t="str">
        <f t="shared" si="107"/>
        <v>AP13253</v>
      </c>
      <c r="C3336" s="35" t="s">
        <v>12854</v>
      </c>
      <c r="D3336" s="35" t="str">
        <f t="shared" si="108"/>
        <v>13253 - WIC Supplemental Food 9_2012</v>
      </c>
      <c r="E3336" s="35" t="s">
        <v>6267</v>
      </c>
    </row>
    <row r="3337" spans="1:5">
      <c r="A3337" s="58" t="s">
        <v>12855</v>
      </c>
      <c r="B3337" s="58" t="str">
        <f t="shared" si="107"/>
        <v>AP13254</v>
      </c>
      <c r="C3337" s="35" t="s">
        <v>12856</v>
      </c>
      <c r="D3337" s="35" t="str">
        <f t="shared" si="108"/>
        <v>13254 - WIC Breastfeeding 9_2012</v>
      </c>
      <c r="E3337" s="35" t="s">
        <v>6267</v>
      </c>
    </row>
    <row r="3338" spans="1:5">
      <c r="A3338" s="58" t="s">
        <v>12857</v>
      </c>
      <c r="B3338" s="58" t="str">
        <f t="shared" si="107"/>
        <v>AP13255</v>
      </c>
      <c r="C3338" s="35" t="s">
        <v>12858</v>
      </c>
      <c r="D3338" s="35" t="str">
        <f t="shared" si="108"/>
        <v>13255 - Summer Food Service 9_2012</v>
      </c>
      <c r="E3338" s="35" t="s">
        <v>6267</v>
      </c>
    </row>
    <row r="3339" spans="1:5">
      <c r="A3339" s="58" t="s">
        <v>12859</v>
      </c>
      <c r="B3339" s="58" t="str">
        <f t="shared" si="107"/>
        <v>AP13256</v>
      </c>
      <c r="C3339" s="35" t="s">
        <v>12860</v>
      </c>
      <c r="D3339" s="35" t="str">
        <f t="shared" si="108"/>
        <v>13256 - After School Food Service 9_2012</v>
      </c>
      <c r="E3339" s="35" t="s">
        <v>6267</v>
      </c>
    </row>
    <row r="3340" spans="1:5">
      <c r="A3340" s="58" t="s">
        <v>12861</v>
      </c>
      <c r="B3340" s="58" t="str">
        <f t="shared" si="107"/>
        <v>AP13257</v>
      </c>
      <c r="C3340" s="35" t="s">
        <v>12862</v>
      </c>
      <c r="D3340" s="35" t="str">
        <f t="shared" si="108"/>
        <v>13257 - Food Stamp Nutrition Education 9_2012</v>
      </c>
      <c r="E3340" s="35" t="s">
        <v>6267</v>
      </c>
    </row>
    <row r="3341" spans="1:5">
      <c r="A3341" s="58" t="s">
        <v>12863</v>
      </c>
      <c r="B3341" s="58" t="str">
        <f t="shared" si="107"/>
        <v>AP13259</v>
      </c>
      <c r="C3341" s="35" t="s">
        <v>12864</v>
      </c>
      <c r="D3341" s="35" t="str">
        <f t="shared" si="108"/>
        <v>13259 - Childhood Lead Prev_CDC 6_2012</v>
      </c>
      <c r="E3341" s="35" t="s">
        <v>6267</v>
      </c>
    </row>
    <row r="3342" spans="1:5">
      <c r="A3342" s="58" t="s">
        <v>12865</v>
      </c>
      <c r="B3342" s="58" t="str">
        <f t="shared" si="107"/>
        <v>AP13260</v>
      </c>
      <c r="C3342" s="35" t="s">
        <v>12866</v>
      </c>
      <c r="D3342" s="35" t="str">
        <f t="shared" si="108"/>
        <v>13260 - Childhood Lead (MDCH) 9_2012</v>
      </c>
      <c r="E3342" s="35" t="s">
        <v>6267</v>
      </c>
    </row>
    <row r="3343" spans="1:5">
      <c r="A3343" s="58" t="s">
        <v>12867</v>
      </c>
      <c r="B3343" s="58" t="str">
        <f t="shared" si="107"/>
        <v>AP13263</v>
      </c>
      <c r="C3343" s="35" t="s">
        <v>12868</v>
      </c>
      <c r="D3343" s="35" t="str">
        <f t="shared" si="108"/>
        <v>13263 - Bio_Terrorism Emerg Prep 9_2012</v>
      </c>
      <c r="E3343" s="35" t="s">
        <v>6267</v>
      </c>
    </row>
    <row r="3344" spans="1:5">
      <c r="A3344" s="58" t="s">
        <v>12869</v>
      </c>
      <c r="B3344" s="58" t="str">
        <f t="shared" si="107"/>
        <v>AP13264</v>
      </c>
      <c r="C3344" s="35" t="s">
        <v>12870</v>
      </c>
      <c r="D3344" s="35" t="str">
        <f t="shared" si="108"/>
        <v>13264 - Building Healthy Communities 9_2012</v>
      </c>
      <c r="E3344" s="35" t="s">
        <v>6267</v>
      </c>
    </row>
    <row r="3345" spans="1:5">
      <c r="A3345" s="58" t="s">
        <v>12871</v>
      </c>
      <c r="B3345" s="58" t="str">
        <f t="shared" si="107"/>
        <v>AP13265</v>
      </c>
      <c r="C3345" s="35" t="s">
        <v>12872</v>
      </c>
      <c r="D3345" s="35" t="str">
        <f t="shared" si="108"/>
        <v>13265 - Cities Readiness Inititives 9_2012</v>
      </c>
      <c r="E3345" s="35" t="s">
        <v>6267</v>
      </c>
    </row>
    <row r="3346" spans="1:5">
      <c r="A3346" s="58" t="s">
        <v>12873</v>
      </c>
      <c r="B3346" s="58" t="str">
        <f t="shared" si="107"/>
        <v>AP13266</v>
      </c>
      <c r="C3346" s="35" t="s">
        <v>12874</v>
      </c>
      <c r="D3346" s="35" t="str">
        <f t="shared" si="108"/>
        <v>13266 - CSHCS Outreach &amp; Advocacy 9_2012</v>
      </c>
      <c r="E3346" s="35" t="s">
        <v>6267</v>
      </c>
    </row>
    <row r="3347" spans="1:5">
      <c r="A3347" s="58" t="s">
        <v>12875</v>
      </c>
      <c r="B3347" s="58" t="str">
        <f t="shared" si="107"/>
        <v>AP13267</v>
      </c>
      <c r="C3347" s="35" t="s">
        <v>12876</v>
      </c>
      <c r="D3347" s="35" t="str">
        <f t="shared" si="108"/>
        <v>13267 - Early Warning Infectious Disease 9_2012</v>
      </c>
      <c r="E3347" s="35" t="s">
        <v>6267</v>
      </c>
    </row>
    <row r="3348" spans="1:5">
      <c r="A3348" s="58" t="s">
        <v>12877</v>
      </c>
      <c r="B3348" s="58" t="str">
        <f t="shared" si="107"/>
        <v>AP13268</v>
      </c>
      <c r="C3348" s="35" t="s">
        <v>12878</v>
      </c>
      <c r="D3348" s="35" t="str">
        <f t="shared" si="108"/>
        <v>13268 - Family Planning 9_2012</v>
      </c>
      <c r="E3348" s="35" t="s">
        <v>6267</v>
      </c>
    </row>
    <row r="3349" spans="1:5">
      <c r="A3349" s="58" t="s">
        <v>12879</v>
      </c>
      <c r="B3349" s="58" t="str">
        <f t="shared" si="107"/>
        <v>AP13270</v>
      </c>
      <c r="C3349" s="35" t="s">
        <v>12880</v>
      </c>
      <c r="D3349" s="35" t="str">
        <f t="shared" si="108"/>
        <v>13270 - HIV_AIDS Maternal Care 9_2012</v>
      </c>
      <c r="E3349" s="35" t="s">
        <v>6267</v>
      </c>
    </row>
    <row r="3350" spans="1:5">
      <c r="A3350" s="58" t="s">
        <v>12881</v>
      </c>
      <c r="B3350" s="58" t="str">
        <f t="shared" si="107"/>
        <v>AP13271</v>
      </c>
      <c r="C3350" s="35" t="s">
        <v>12882</v>
      </c>
      <c r="D3350" s="35" t="str">
        <f t="shared" si="108"/>
        <v>13271 - HIV_AIDS Prevention 9_2012</v>
      </c>
      <c r="E3350" s="35" t="s">
        <v>6267</v>
      </c>
    </row>
    <row r="3351" spans="1:5">
      <c r="A3351" s="58" t="s">
        <v>12883</v>
      </c>
      <c r="B3351" s="58" t="str">
        <f t="shared" si="107"/>
        <v>AP13272</v>
      </c>
      <c r="C3351" s="35" t="s">
        <v>12884</v>
      </c>
      <c r="D3351" s="35" t="str">
        <f t="shared" si="108"/>
        <v>13272 - HIV_AIDS Rapid Testing 9_2012</v>
      </c>
      <c r="E3351" s="35" t="s">
        <v>6267</v>
      </c>
    </row>
    <row r="3352" spans="1:5">
      <c r="A3352" s="58" t="s">
        <v>12885</v>
      </c>
      <c r="B3352" s="58" t="str">
        <f t="shared" si="107"/>
        <v>AP13273</v>
      </c>
      <c r="C3352" s="35" t="s">
        <v>12886</v>
      </c>
      <c r="D3352" s="35" t="str">
        <f t="shared" si="108"/>
        <v>13273 - HIV_AIDS Referral and Care 9_2012</v>
      </c>
      <c r="E3352" s="35" t="s">
        <v>6267</v>
      </c>
    </row>
    <row r="3353" spans="1:5">
      <c r="A3353" s="58" t="s">
        <v>12887</v>
      </c>
      <c r="B3353" s="58" t="str">
        <f t="shared" si="107"/>
        <v>AP13274</v>
      </c>
      <c r="C3353" s="35" t="s">
        <v>12888</v>
      </c>
      <c r="D3353" s="35" t="str">
        <f t="shared" si="108"/>
        <v>13274 - HIV_AIDS Surveillance 9_2012</v>
      </c>
      <c r="E3353" s="35" t="s">
        <v>6267</v>
      </c>
    </row>
    <row r="3354" spans="1:5">
      <c r="A3354" s="58" t="s">
        <v>12889</v>
      </c>
      <c r="B3354" s="58" t="str">
        <f t="shared" si="107"/>
        <v>AP13275</v>
      </c>
      <c r="C3354" s="35" t="s">
        <v>12890</v>
      </c>
      <c r="D3354" s="35" t="str">
        <f t="shared" si="108"/>
        <v>13275 - Immunization Action Plan 9_2012</v>
      </c>
      <c r="E3354" s="35" t="s">
        <v>6267</v>
      </c>
    </row>
    <row r="3355" spans="1:5">
      <c r="A3355" s="58" t="s">
        <v>12891</v>
      </c>
      <c r="B3355" s="58" t="str">
        <f t="shared" si="107"/>
        <v>AP13276</v>
      </c>
      <c r="C3355" s="35" t="s">
        <v>12892</v>
      </c>
      <c r="D3355" s="35" t="str">
        <f t="shared" si="108"/>
        <v>13276 - Immunization Reaching More 9_2012</v>
      </c>
      <c r="E3355" s="35" t="s">
        <v>6267</v>
      </c>
    </row>
    <row r="3356" spans="1:5">
      <c r="A3356" s="58" t="s">
        <v>12893</v>
      </c>
      <c r="B3356" s="58" t="str">
        <f t="shared" si="107"/>
        <v>AP13277</v>
      </c>
      <c r="C3356" s="35" t="s">
        <v>12894</v>
      </c>
      <c r="D3356" s="35" t="str">
        <f t="shared" si="108"/>
        <v>13277 - Infant Mortality Coalition Support 9_2012</v>
      </c>
      <c r="E3356" s="35" t="s">
        <v>6267</v>
      </c>
    </row>
    <row r="3357" spans="1:5">
      <c r="A3357" s="58" t="s">
        <v>12895</v>
      </c>
      <c r="B3357" s="58" t="str">
        <f t="shared" si="107"/>
        <v>AP13278</v>
      </c>
      <c r="C3357" s="35" t="s">
        <v>12896</v>
      </c>
      <c r="D3357" s="35" t="str">
        <f t="shared" si="108"/>
        <v>13278 - Laboratory Svcs _ Bio 9_2012</v>
      </c>
      <c r="E3357" s="35" t="s">
        <v>6267</v>
      </c>
    </row>
    <row r="3358" spans="1:5">
      <c r="A3358" s="58" t="s">
        <v>12897</v>
      </c>
      <c r="B3358" s="58" t="str">
        <f t="shared" si="107"/>
        <v>AP13279</v>
      </c>
      <c r="C3358" s="35" t="s">
        <v>12898</v>
      </c>
      <c r="D3358" s="35" t="str">
        <f t="shared" si="108"/>
        <v>13279 - laboratory Svcs _ ELE 9_2012</v>
      </c>
      <c r="E3358" s="35" t="s">
        <v>6267</v>
      </c>
    </row>
    <row r="3359" spans="1:5">
      <c r="A3359" s="58" t="s">
        <v>12899</v>
      </c>
      <c r="B3359" s="58" t="str">
        <f t="shared" si="107"/>
        <v>AP13280</v>
      </c>
      <c r="C3359" s="35" t="s">
        <v>12900</v>
      </c>
      <c r="D3359" s="35" t="str">
        <f t="shared" si="108"/>
        <v>13280 - Laboratory Svcs _ Starhs 9_2012</v>
      </c>
      <c r="E3359" s="35" t="s">
        <v>6267</v>
      </c>
    </row>
    <row r="3360" spans="1:5">
      <c r="A3360" s="58" t="s">
        <v>12901</v>
      </c>
      <c r="B3360" s="58" t="str">
        <f t="shared" si="107"/>
        <v>AP13281</v>
      </c>
      <c r="C3360" s="35" t="s">
        <v>12902</v>
      </c>
      <c r="D3360" s="35" t="str">
        <f t="shared" si="108"/>
        <v>13281 - Laboratory Svcs</v>
      </c>
      <c r="E3360" s="35" t="s">
        <v>6267</v>
      </c>
    </row>
    <row r="3361" spans="1:5">
      <c r="A3361" s="58" t="s">
        <v>12903</v>
      </c>
      <c r="B3361" s="58" t="str">
        <f t="shared" si="107"/>
        <v>AP13282</v>
      </c>
      <c r="C3361" s="35" t="s">
        <v>12904</v>
      </c>
      <c r="D3361" s="35" t="str">
        <f t="shared" si="108"/>
        <v>13282 - Local Maternal &amp; Children BG 9_2012</v>
      </c>
      <c r="E3361" s="35" t="s">
        <v>6267</v>
      </c>
    </row>
    <row r="3362" spans="1:5">
      <c r="A3362" s="58" t="s">
        <v>12905</v>
      </c>
      <c r="B3362" s="58" t="str">
        <f t="shared" si="107"/>
        <v>AP13283</v>
      </c>
      <c r="C3362" s="35" t="s">
        <v>12906</v>
      </c>
      <c r="D3362" s="35" t="str">
        <f t="shared" si="108"/>
        <v>13283 - Local Tobacco Reduction 9_2012</v>
      </c>
      <c r="E3362" s="35" t="s">
        <v>6267</v>
      </c>
    </row>
    <row r="3363" spans="1:5">
      <c r="A3363" s="58" t="s">
        <v>12907</v>
      </c>
      <c r="B3363" s="58" t="str">
        <f t="shared" si="107"/>
        <v>AP13284</v>
      </c>
      <c r="C3363" s="35" t="s">
        <v>12908</v>
      </c>
      <c r="D3363" s="35" t="str">
        <f t="shared" si="108"/>
        <v>13284 - Minority Health 9_2012</v>
      </c>
      <c r="E3363" s="35" t="s">
        <v>6267</v>
      </c>
    </row>
    <row r="3364" spans="1:5">
      <c r="A3364" s="58" t="s">
        <v>12909</v>
      </c>
      <c r="B3364" s="58" t="str">
        <f t="shared" si="107"/>
        <v>AP13285</v>
      </c>
      <c r="C3364" s="35" t="s">
        <v>12910</v>
      </c>
      <c r="D3364" s="35" t="str">
        <f t="shared" si="108"/>
        <v>13285 - Oral Health Sealant 9_2012</v>
      </c>
      <c r="E3364" s="35" t="s">
        <v>6267</v>
      </c>
    </row>
    <row r="3365" spans="1:5">
      <c r="A3365" s="568" t="s">
        <v>12911</v>
      </c>
      <c r="B3365" s="58" t="str">
        <f t="shared" si="107"/>
        <v>AP13287</v>
      </c>
      <c r="C3365" s="35" t="s">
        <v>12912</v>
      </c>
      <c r="D3365" s="35" t="str">
        <f t="shared" si="108"/>
        <v>13287 - DHWP STD Control 9/2012</v>
      </c>
      <c r="E3365" s="35" t="s">
        <v>6267</v>
      </c>
    </row>
    <row r="3366" spans="1:5">
      <c r="A3366" s="568" t="s">
        <v>12913</v>
      </c>
      <c r="B3366" s="58" t="str">
        <f t="shared" si="107"/>
        <v>AP13288</v>
      </c>
      <c r="C3366" s="35" t="s">
        <v>12914</v>
      </c>
      <c r="D3366" s="35" t="str">
        <f t="shared" si="108"/>
        <v>13288 - DHWP Vaccine Replacement &amp; Handling 9/2012</v>
      </c>
      <c r="E3366" s="35" t="s">
        <v>6267</v>
      </c>
    </row>
    <row r="3367" spans="1:5">
      <c r="A3367" s="58" t="s">
        <v>12915</v>
      </c>
      <c r="B3367" s="58" t="str">
        <f t="shared" si="107"/>
        <v>AP13289</v>
      </c>
      <c r="C3367" s="35" t="s">
        <v>12916</v>
      </c>
      <c r="D3367" s="35" t="str">
        <f t="shared" si="108"/>
        <v>13289 - Vision and hearing</v>
      </c>
      <c r="E3367" s="35" t="s">
        <v>6267</v>
      </c>
    </row>
    <row r="3368" spans="1:5">
      <c r="A3368" s="58" t="s">
        <v>12917</v>
      </c>
      <c r="B3368" s="58" t="str">
        <f t="shared" si="107"/>
        <v>AP13290</v>
      </c>
      <c r="C3368" s="35" t="s">
        <v>12918</v>
      </c>
      <c r="D3368" s="35" t="str">
        <f t="shared" si="108"/>
        <v>13290 - Wisewoman 9_2012</v>
      </c>
      <c r="E3368" s="35" t="s">
        <v>6267</v>
      </c>
    </row>
    <row r="3369" spans="1:5">
      <c r="A3369" s="58" t="s">
        <v>12919</v>
      </c>
      <c r="B3369" s="58" t="str">
        <f t="shared" si="107"/>
        <v>AP13291</v>
      </c>
      <c r="C3369" s="35" t="s">
        <v>12920</v>
      </c>
      <c r="D3369" s="35" t="str">
        <f t="shared" si="108"/>
        <v>13291 - Children's Trust Fund 9_2012</v>
      </c>
      <c r="E3369" s="35" t="s">
        <v>6267</v>
      </c>
    </row>
    <row r="3370" spans="1:5">
      <c r="A3370" s="58" t="s">
        <v>12921</v>
      </c>
      <c r="B3370" s="58" t="str">
        <f t="shared" si="107"/>
        <v>AP13292</v>
      </c>
      <c r="C3370" s="35" t="s">
        <v>5703</v>
      </c>
      <c r="D3370" s="35" t="str">
        <f t="shared" si="108"/>
        <v>13292 - DWDD</v>
      </c>
      <c r="E3370" s="35" t="s">
        <v>6267</v>
      </c>
    </row>
    <row r="3371" spans="1:5">
      <c r="A3371" s="568" t="s">
        <v>12922</v>
      </c>
      <c r="B3371" s="58" t="str">
        <f t="shared" si="107"/>
        <v>AP13293</v>
      </c>
      <c r="C3371" s="35" t="s">
        <v>12923</v>
      </c>
      <c r="D3371" s="35" t="str">
        <f t="shared" si="108"/>
        <v>13293 - DHWP SAFETY Program 3/2013</v>
      </c>
      <c r="E3371" s="35" t="s">
        <v>6267</v>
      </c>
    </row>
    <row r="3372" spans="1:5">
      <c r="A3372" s="58" t="s">
        <v>12924</v>
      </c>
      <c r="B3372" s="58" t="str">
        <f t="shared" si="107"/>
        <v>AP13294</v>
      </c>
      <c r="C3372" s="35" t="s">
        <v>12925</v>
      </c>
      <c r="D3372" s="35" t="str">
        <f t="shared" si="108"/>
        <v>13294 - HIV Emerg Supp Relief 2_2013</v>
      </c>
      <c r="E3372" s="35" t="s">
        <v>6267</v>
      </c>
    </row>
    <row r="3373" spans="1:5">
      <c r="A3373" s="58" t="s">
        <v>12926</v>
      </c>
      <c r="B3373" s="58" t="str">
        <f t="shared" si="107"/>
        <v>AP13295</v>
      </c>
      <c r="C3373" s="35" t="s">
        <v>12927</v>
      </c>
      <c r="D3373" s="35" t="str">
        <f t="shared" si="108"/>
        <v>13295 - HOPWA Aids Housing 6_2012</v>
      </c>
      <c r="E3373" s="35" t="s">
        <v>6267</v>
      </c>
    </row>
    <row r="3374" spans="1:5">
      <c r="A3374" s="58" t="s">
        <v>12928</v>
      </c>
      <c r="B3374" s="58" t="str">
        <f t="shared" si="107"/>
        <v>AP13296</v>
      </c>
      <c r="C3374" s="35" t="s">
        <v>12929</v>
      </c>
      <c r="D3374" s="35" t="str">
        <f t="shared" si="108"/>
        <v>13296 - Healthy Start Initiative 5_2012</v>
      </c>
      <c r="E3374" s="35" t="s">
        <v>6267</v>
      </c>
    </row>
    <row r="3375" spans="1:5">
      <c r="A3375" s="58" t="s">
        <v>12930</v>
      </c>
      <c r="B3375" s="58" t="str">
        <f t="shared" si="107"/>
        <v>AP13297</v>
      </c>
      <c r="C3375" s="35" t="s">
        <v>12931</v>
      </c>
      <c r="D3375" s="35" t="str">
        <f t="shared" si="108"/>
        <v>13297 - TB Prev &amp; Control 12_2012</v>
      </c>
      <c r="E3375" s="35" t="s">
        <v>6267</v>
      </c>
    </row>
    <row r="3376" spans="1:5">
      <c r="A3376" s="568" t="s">
        <v>12932</v>
      </c>
      <c r="B3376" s="58" t="str">
        <f t="shared" si="107"/>
        <v>AP13300</v>
      </c>
      <c r="C3376" s="35" t="s">
        <v>12933</v>
      </c>
      <c r="D3376" s="35" t="str">
        <f t="shared" si="108"/>
        <v>13300 - DHWP Safe and Drug Free Schools 6/2012</v>
      </c>
      <c r="E3376" s="35" t="s">
        <v>6267</v>
      </c>
    </row>
    <row r="3377" spans="1:5">
      <c r="A3377" s="58" t="s">
        <v>12934</v>
      </c>
      <c r="B3377" s="58" t="str">
        <f t="shared" si="107"/>
        <v>AP13302</v>
      </c>
      <c r="C3377" s="35" t="s">
        <v>12935</v>
      </c>
      <c r="D3377" s="35" t="str">
        <f t="shared" si="108"/>
        <v>13302 - 2011_12 Minigrants Program Administration</v>
      </c>
      <c r="E3377" s="35" t="s">
        <v>6267</v>
      </c>
    </row>
    <row r="3378" spans="1:5">
      <c r="A3378" s="58" t="s">
        <v>12936</v>
      </c>
      <c r="B3378" s="58" t="str">
        <f t="shared" si="107"/>
        <v>AP13303</v>
      </c>
      <c r="C3378" s="35" t="s">
        <v>12937</v>
      </c>
      <c r="D3378" s="35" t="str">
        <f t="shared" si="108"/>
        <v>13303 - 2011_12 Minigrants Program</v>
      </c>
      <c r="E3378" s="35" t="s">
        <v>6267</v>
      </c>
    </row>
    <row r="3379" spans="1:5">
      <c r="A3379" s="58" t="s">
        <v>12938</v>
      </c>
      <c r="B3379" s="58" t="str">
        <f t="shared" ref="B3379:B3442" si="109">"AP"&amp;A3379</f>
        <v>AP13304</v>
      </c>
      <c r="C3379" s="35" t="s">
        <v>12939</v>
      </c>
      <c r="D3379" s="35" t="str">
        <f t="shared" si="108"/>
        <v>13304 - Dequindre Trail Project</v>
      </c>
      <c r="E3379" s="35" t="s">
        <v>6267</v>
      </c>
    </row>
    <row r="3380" spans="1:5">
      <c r="A3380" s="58" t="s">
        <v>12940</v>
      </c>
      <c r="B3380" s="58" t="str">
        <f t="shared" si="109"/>
        <v>AP13305</v>
      </c>
      <c r="C3380" s="35" t="s">
        <v>12941</v>
      </c>
      <c r="D3380" s="35" t="str">
        <f t="shared" si="108"/>
        <v>13305 - Detroit Jail Based Reentry Project</v>
      </c>
      <c r="E3380" s="35" t="s">
        <v>6267</v>
      </c>
    </row>
    <row r="3381" spans="1:5">
      <c r="A3381" s="58" t="s">
        <v>12942</v>
      </c>
      <c r="B3381" s="58" t="str">
        <f t="shared" si="109"/>
        <v>AP13306</v>
      </c>
      <c r="C3381" s="35" t="s">
        <v>12943</v>
      </c>
      <c r="D3381" s="35" t="str">
        <f t="shared" si="108"/>
        <v>13306 - Det. Mi Prog for Parolees Tech Parole Violators</v>
      </c>
      <c r="E3381" s="35" t="s">
        <v>6267</v>
      </c>
    </row>
    <row r="3382" spans="1:5">
      <c r="A3382" s="568" t="s">
        <v>12944</v>
      </c>
      <c r="B3382" s="58" t="str">
        <f t="shared" si="109"/>
        <v>AP13307</v>
      </c>
      <c r="C3382" s="35" t="s">
        <v>12945</v>
      </c>
      <c r="D3382" s="35" t="str">
        <f t="shared" si="108"/>
        <v>13307 - DPW Job#110472 Hot Mix Asphalt Resurfacing Work</v>
      </c>
      <c r="E3382" s="35" t="s">
        <v>6267</v>
      </c>
    </row>
    <row r="3383" spans="1:5">
      <c r="A3383" s="568" t="s">
        <v>12946</v>
      </c>
      <c r="B3383" s="58" t="str">
        <f t="shared" si="109"/>
        <v>AP13308</v>
      </c>
      <c r="C3383" s="35" t="s">
        <v>12947</v>
      </c>
      <c r="D3383" s="35" t="str">
        <f t="shared" si="108"/>
        <v>13308 - DPW Job#110473 Hot Mix Asphalt Resurfacing Work</v>
      </c>
      <c r="E3383" s="35" t="s">
        <v>6267</v>
      </c>
    </row>
    <row r="3384" spans="1:5">
      <c r="A3384" s="568" t="s">
        <v>12948</v>
      </c>
      <c r="B3384" s="58" t="str">
        <f t="shared" si="109"/>
        <v>AP13309</v>
      </c>
      <c r="C3384" s="35" t="s">
        <v>12949</v>
      </c>
      <c r="D3384" s="35" t="str">
        <f t="shared" si="108"/>
        <v>13309 - DPW Job#104601 I-96 West Bound over Rough River</v>
      </c>
      <c r="E3384" s="35" t="s">
        <v>6267</v>
      </c>
    </row>
    <row r="3385" spans="1:5">
      <c r="A3385" s="58" t="s">
        <v>12950</v>
      </c>
      <c r="B3385" s="58" t="str">
        <f t="shared" si="109"/>
        <v>AP13310</v>
      </c>
      <c r="C3385" s="35" t="s">
        <v>12951</v>
      </c>
      <c r="D3385" s="35" t="str">
        <f t="shared" si="108"/>
        <v>13310 - I_96 Service Drive, East Bound over Rouge River</v>
      </c>
      <c r="E3385" s="35" t="s">
        <v>6267</v>
      </c>
    </row>
    <row r="3386" spans="1:5">
      <c r="A3386" s="58" t="s">
        <v>12952</v>
      </c>
      <c r="B3386" s="58" t="str">
        <f t="shared" si="109"/>
        <v>AP13311</v>
      </c>
      <c r="C3386" s="35" t="s">
        <v>12953</v>
      </c>
      <c r="D3386" s="35" t="str">
        <f t="shared" si="108"/>
        <v>13311 - Job #106971 Corktown and Mexicantown Neighborhoods</v>
      </c>
      <c r="E3386" s="35" t="s">
        <v>6267</v>
      </c>
    </row>
    <row r="3387" spans="1:5">
      <c r="A3387" s="58" t="s">
        <v>12954</v>
      </c>
      <c r="B3387" s="58" t="str">
        <f t="shared" si="109"/>
        <v>AP13312</v>
      </c>
      <c r="C3387" s="35" t="s">
        <v>6040</v>
      </c>
      <c r="D3387" s="35" t="str">
        <f t="shared" si="108"/>
        <v>13312 - Clean Energy Coalition Grant</v>
      </c>
      <c r="E3387" s="35" t="s">
        <v>6267</v>
      </c>
    </row>
    <row r="3388" spans="1:5">
      <c r="A3388" s="58" t="s">
        <v>12955</v>
      </c>
      <c r="B3388" s="58" t="str">
        <f t="shared" si="109"/>
        <v>AP13313</v>
      </c>
      <c r="C3388" s="35" t="s">
        <v>12956</v>
      </c>
      <c r="D3388" s="35" t="str">
        <f t="shared" si="108"/>
        <v>13313 - WIA Rapid Response JAC DWDD 10</v>
      </c>
      <c r="E3388" s="35" t="s">
        <v>6267</v>
      </c>
    </row>
    <row r="3389" spans="1:5">
      <c r="A3389" s="568" t="s">
        <v>12957</v>
      </c>
      <c r="B3389" s="58" t="str">
        <f t="shared" si="109"/>
        <v>AP13314</v>
      </c>
      <c r="C3389" s="35" t="s">
        <v>12958</v>
      </c>
      <c r="D3389" s="35" t="str">
        <f t="shared" si="108"/>
        <v>13314 - WAT Process and Quality Control Group</v>
      </c>
      <c r="E3389" s="35" t="s">
        <v>6267</v>
      </c>
    </row>
    <row r="3390" spans="1:5">
      <c r="A3390" s="568" t="s">
        <v>12959</v>
      </c>
      <c r="B3390" s="58" t="str">
        <f t="shared" si="109"/>
        <v>AP13315</v>
      </c>
      <c r="C3390" s="35" t="s">
        <v>12960</v>
      </c>
      <c r="D3390" s="35" t="str">
        <f t="shared" si="108"/>
        <v>13315 - SEW Process and Quality Control Group</v>
      </c>
      <c r="E3390" s="35" t="s">
        <v>6267</v>
      </c>
    </row>
    <row r="3391" spans="1:5">
      <c r="A3391" s="568" t="s">
        <v>12961</v>
      </c>
      <c r="B3391" s="58" t="str">
        <f t="shared" si="109"/>
        <v>AP13316</v>
      </c>
      <c r="C3391" s="35" t="s">
        <v>12962</v>
      </c>
      <c r="D3391" s="35" t="str">
        <f t="shared" si="108"/>
        <v>13316 - DPW Job#106817 Hot Mix Asphalt Paving Work</v>
      </c>
      <c r="E3391" s="35" t="s">
        <v>6267</v>
      </c>
    </row>
    <row r="3392" spans="1:5">
      <c r="A3392" s="568" t="s">
        <v>12963</v>
      </c>
      <c r="B3392" s="58" t="str">
        <f t="shared" si="109"/>
        <v>AP13318</v>
      </c>
      <c r="C3392" s="35" t="s">
        <v>12964</v>
      </c>
      <c r="D3392" s="35" t="str">
        <f t="shared" si="108"/>
        <v>13318 - GSD Madison Center Capital Improvements</v>
      </c>
      <c r="E3392" s="35" t="s">
        <v>6267</v>
      </c>
    </row>
    <row r="3393" spans="1:5">
      <c r="A3393" s="568" t="s">
        <v>12965</v>
      </c>
      <c r="B3393" s="58" t="str">
        <f t="shared" si="109"/>
        <v>AP13320</v>
      </c>
      <c r="C3393" s="35" t="s">
        <v>12966</v>
      </c>
      <c r="D3393" s="35" t="str">
        <f t="shared" si="108"/>
        <v>13320 - Non Dept Detroit Public Safety Headquarters MGM</v>
      </c>
      <c r="E3393" s="35" t="s">
        <v>6267</v>
      </c>
    </row>
    <row r="3394" spans="1:5">
      <c r="A3394" s="58" t="s">
        <v>12967</v>
      </c>
      <c r="B3394" s="58" t="str">
        <f t="shared" si="109"/>
        <v>AP13323</v>
      </c>
      <c r="C3394" s="35" t="s">
        <v>12968</v>
      </c>
      <c r="D3394" s="35" t="str">
        <f t="shared" si="108"/>
        <v>13323 - Scour Countermeasure Installation Job 113969</v>
      </c>
      <c r="E3394" s="35" t="s">
        <v>6267</v>
      </c>
    </row>
    <row r="3395" spans="1:5">
      <c r="A3395" s="568" t="s">
        <v>12969</v>
      </c>
      <c r="B3395" s="58" t="str">
        <f t="shared" si="109"/>
        <v>AP13324</v>
      </c>
      <c r="C3395" s="35" t="s">
        <v>12970</v>
      </c>
      <c r="D3395" s="35" t="str">
        <f t="shared" si="108"/>
        <v>13324 - Police Victim Assistance 2011-2012</v>
      </c>
      <c r="E3395" s="35" t="s">
        <v>6267</v>
      </c>
    </row>
    <row r="3396" spans="1:5">
      <c r="A3396" s="58" t="s">
        <v>12971</v>
      </c>
      <c r="B3396" s="58" t="str">
        <f t="shared" si="109"/>
        <v>AP13325</v>
      </c>
      <c r="C3396" s="35" t="s">
        <v>12972</v>
      </c>
      <c r="D3396" s="35" t="str">
        <f t="shared" ref="D3396:D3459" si="110">A3396&amp;" - "&amp;C3396</f>
        <v>13325 - Preventing Auto Theft 2012</v>
      </c>
      <c r="E3396" s="35" t="s">
        <v>6267</v>
      </c>
    </row>
    <row r="3397" spans="1:5">
      <c r="A3397" s="58" t="s">
        <v>12973</v>
      </c>
      <c r="B3397" s="58" t="str">
        <f t="shared" si="109"/>
        <v>AP13326</v>
      </c>
      <c r="C3397" s="35" t="s">
        <v>12974</v>
      </c>
      <c r="D3397" s="35" t="str">
        <f t="shared" si="110"/>
        <v>13326 - Western Wayne 2012</v>
      </c>
      <c r="E3397" s="35" t="s">
        <v>6267</v>
      </c>
    </row>
    <row r="3398" spans="1:5">
      <c r="A3398" s="58" t="s">
        <v>12975</v>
      </c>
      <c r="B3398" s="58" t="str">
        <f t="shared" si="109"/>
        <v>AP13327</v>
      </c>
      <c r="C3398" s="35" t="s">
        <v>12976</v>
      </c>
      <c r="D3398" s="35" t="str">
        <f t="shared" si="110"/>
        <v>13327 - Screen Door 2012</v>
      </c>
      <c r="E3398" s="35" t="s">
        <v>6267</v>
      </c>
    </row>
    <row r="3399" spans="1:5">
      <c r="A3399" s="58" t="s">
        <v>12977</v>
      </c>
      <c r="B3399" s="58" t="str">
        <f t="shared" si="109"/>
        <v>AP13328</v>
      </c>
      <c r="C3399" s="35" t="s">
        <v>12978</v>
      </c>
      <c r="D3399" s="35" t="str">
        <f t="shared" si="110"/>
        <v>13328 - G.R.E.A.T. 2012</v>
      </c>
      <c r="E3399" s="35" t="s">
        <v>6267</v>
      </c>
    </row>
    <row r="3400" spans="1:5">
      <c r="A3400" s="58" t="s">
        <v>12979</v>
      </c>
      <c r="B3400" s="58" t="str">
        <f t="shared" si="109"/>
        <v>AP13329</v>
      </c>
      <c r="C3400" s="35" t="s">
        <v>12980</v>
      </c>
      <c r="D3400" s="35" t="str">
        <f t="shared" si="110"/>
        <v>13329 - Safe Communities Grant DPD 2011</v>
      </c>
      <c r="E3400" s="35" t="s">
        <v>6267</v>
      </c>
    </row>
    <row r="3401" spans="1:5">
      <c r="A3401" s="58" t="s">
        <v>12981</v>
      </c>
      <c r="B3401" s="58" t="str">
        <f t="shared" si="109"/>
        <v>AP13330</v>
      </c>
      <c r="C3401" s="35" t="s">
        <v>12982</v>
      </c>
      <c r="D3401" s="35" t="str">
        <f t="shared" si="110"/>
        <v>13330 - Safe Comm Underage Drinking Grant 2012</v>
      </c>
      <c r="E3401" s="35" t="s">
        <v>6267</v>
      </c>
    </row>
    <row r="3402" spans="1:5">
      <c r="A3402" s="58" t="s">
        <v>12983</v>
      </c>
      <c r="B3402" s="58" t="str">
        <f t="shared" si="109"/>
        <v>AP13331</v>
      </c>
      <c r="C3402" s="35" t="s">
        <v>12984</v>
      </c>
      <c r="D3402" s="35" t="str">
        <f t="shared" si="110"/>
        <v>13331 - Bulletproof Vest Program 2011_2012</v>
      </c>
      <c r="E3402" s="35" t="s">
        <v>6267</v>
      </c>
    </row>
    <row r="3403" spans="1:5">
      <c r="A3403" s="568" t="s">
        <v>12985</v>
      </c>
      <c r="B3403" s="58" t="str">
        <f t="shared" si="109"/>
        <v>AP13332</v>
      </c>
      <c r="C3403" s="35" t="s">
        <v>12986</v>
      </c>
      <c r="D3403" s="35" t="str">
        <f t="shared" si="110"/>
        <v>13332 - Police JAG 2011-2012</v>
      </c>
      <c r="E3403" s="35" t="s">
        <v>6267</v>
      </c>
    </row>
    <row r="3404" spans="1:5">
      <c r="A3404" s="58" t="s">
        <v>12987</v>
      </c>
      <c r="B3404" s="58" t="str">
        <f t="shared" si="109"/>
        <v>AP13333</v>
      </c>
      <c r="C3404" s="35" t="s">
        <v>12988</v>
      </c>
      <c r="D3404" s="35" t="str">
        <f t="shared" si="110"/>
        <v>13333 - Comp Anti_Gant Initiative 2011_2012</v>
      </c>
      <c r="E3404" s="35" t="s">
        <v>6267</v>
      </c>
    </row>
    <row r="3405" spans="1:5">
      <c r="A3405" s="58" t="s">
        <v>12989</v>
      </c>
      <c r="B3405" s="58" t="str">
        <f t="shared" si="109"/>
        <v>AP13334</v>
      </c>
      <c r="C3405" s="35" t="s">
        <v>12990</v>
      </c>
      <c r="D3405" s="35" t="str">
        <f t="shared" si="110"/>
        <v>13334 - East Side Action Team 2012</v>
      </c>
      <c r="E3405" s="35" t="s">
        <v>6267</v>
      </c>
    </row>
    <row r="3406" spans="1:5">
      <c r="A3406" s="58" t="s">
        <v>12991</v>
      </c>
      <c r="B3406" s="58" t="str">
        <f t="shared" si="109"/>
        <v>AP13335</v>
      </c>
      <c r="C3406" s="35" t="s">
        <v>12992</v>
      </c>
      <c r="D3406" s="35" t="str">
        <f t="shared" si="110"/>
        <v>13335 - Oakland County Auto Theft Squad 2012</v>
      </c>
      <c r="E3406" s="35" t="s">
        <v>6267</v>
      </c>
    </row>
    <row r="3407" spans="1:5">
      <c r="A3407" s="568" t="s">
        <v>12993</v>
      </c>
      <c r="B3407" s="58" t="str">
        <f t="shared" si="109"/>
        <v>AP13336</v>
      </c>
      <c r="C3407" s="35" t="s">
        <v>12994</v>
      </c>
      <c r="D3407" s="35" t="str">
        <f t="shared" si="110"/>
        <v>13336 - GSD Ground Maintenance</v>
      </c>
      <c r="E3407" s="35" t="s">
        <v>6267</v>
      </c>
    </row>
    <row r="3408" spans="1:5">
      <c r="A3408" s="58" t="s">
        <v>12995</v>
      </c>
      <c r="B3408" s="58" t="str">
        <f t="shared" si="109"/>
        <v>AP13338</v>
      </c>
      <c r="C3408" s="35" t="s">
        <v>12996</v>
      </c>
      <c r="D3408" s="35" t="str">
        <f t="shared" si="110"/>
        <v>13338 - Milwaukee Investment Company</v>
      </c>
      <c r="E3408" s="35" t="s">
        <v>6267</v>
      </c>
    </row>
    <row r="3409" spans="1:5">
      <c r="A3409" s="568" t="s">
        <v>12997</v>
      </c>
      <c r="B3409" s="58" t="str">
        <f t="shared" si="109"/>
        <v>AP13339</v>
      </c>
      <c r="C3409" s="35" t="s">
        <v>12998</v>
      </c>
      <c r="D3409" s="35" t="str">
        <f t="shared" si="110"/>
        <v>13339 - Non Dept Non Departmental 2010 GO Bond Series</v>
      </c>
      <c r="E3409" s="35" t="s">
        <v>6267</v>
      </c>
    </row>
    <row r="3410" spans="1:5">
      <c r="A3410" s="568" t="s">
        <v>12999</v>
      </c>
      <c r="B3410" s="58" t="str">
        <f t="shared" si="109"/>
        <v>AP13340</v>
      </c>
      <c r="C3410" s="35" t="s">
        <v>13000</v>
      </c>
      <c r="D3410" s="35" t="str">
        <f t="shared" si="110"/>
        <v>13340 - HRD Emergency Solutions Grant</v>
      </c>
      <c r="E3410" s="35" t="s">
        <v>6267</v>
      </c>
    </row>
    <row r="3411" spans="1:5">
      <c r="A3411" s="568" t="s">
        <v>13001</v>
      </c>
      <c r="B3411" s="58" t="str">
        <f t="shared" si="109"/>
        <v>AP13341</v>
      </c>
      <c r="C3411" s="35" t="s">
        <v>13002</v>
      </c>
      <c r="D3411" s="35" t="str">
        <f t="shared" si="110"/>
        <v>13341 - Recreation 2011 Exchange Revenue for DRD Demo. Use</v>
      </c>
      <c r="E3411" s="35" t="s">
        <v>6267</v>
      </c>
    </row>
    <row r="3412" spans="1:5">
      <c r="A3412" s="58" t="s">
        <v>13003</v>
      </c>
      <c r="B3412" s="58" t="str">
        <f t="shared" si="109"/>
        <v>AP13343</v>
      </c>
      <c r="C3412" s="35" t="s">
        <v>13004</v>
      </c>
      <c r="D3412" s="35" t="str">
        <f t="shared" si="110"/>
        <v>13343 - Electronic Crash Capture &amp; Submission Grant</v>
      </c>
      <c r="E3412" s="35" t="s">
        <v>6267</v>
      </c>
    </row>
    <row r="3413" spans="1:5">
      <c r="A3413" s="568" t="s">
        <v>13005</v>
      </c>
      <c r="B3413" s="58" t="str">
        <f t="shared" si="109"/>
        <v>AP13345</v>
      </c>
      <c r="C3413" s="35" t="s">
        <v>13006</v>
      </c>
      <c r="D3413" s="35" t="str">
        <f t="shared" si="110"/>
        <v>13345 - HRD Ford Auditorium Demolition Project EDI Grant</v>
      </c>
      <c r="E3413" s="35" t="s">
        <v>6267</v>
      </c>
    </row>
    <row r="3414" spans="1:5">
      <c r="A3414" s="58" t="s">
        <v>13007</v>
      </c>
      <c r="B3414" s="58" t="str">
        <f t="shared" si="109"/>
        <v>AP13346</v>
      </c>
      <c r="C3414" s="35" t="s">
        <v>13008</v>
      </c>
      <c r="D3414" s="35" t="str">
        <f t="shared" si="110"/>
        <v>13346 - Ford Auditorium Demolition Project EDI Grant</v>
      </c>
      <c r="E3414" s="35" t="s">
        <v>6267</v>
      </c>
    </row>
    <row r="3415" spans="1:5">
      <c r="A3415" s="58" t="s">
        <v>13009</v>
      </c>
      <c r="B3415" s="58" t="str">
        <f t="shared" si="109"/>
        <v>AP13348</v>
      </c>
      <c r="C3415" s="35" t="s">
        <v>13010</v>
      </c>
      <c r="D3415" s="35" t="str">
        <f t="shared" si="110"/>
        <v>13348 - WIA Rapid Response HMSA Incumbent Worker</v>
      </c>
      <c r="E3415" s="35" t="s">
        <v>6267</v>
      </c>
    </row>
    <row r="3416" spans="1:5">
      <c r="A3416" s="58" t="s">
        <v>13011</v>
      </c>
      <c r="B3416" s="58" t="str">
        <f t="shared" si="109"/>
        <v>AP13349</v>
      </c>
      <c r="C3416" s="35" t="s">
        <v>13012</v>
      </c>
      <c r="D3416" s="35" t="str">
        <f t="shared" si="110"/>
        <v>13349 - WIA Statewide ARRA</v>
      </c>
      <c r="E3416" s="35" t="s">
        <v>6267</v>
      </c>
    </row>
    <row r="3417" spans="1:5">
      <c r="A3417" s="58" t="s">
        <v>13013</v>
      </c>
      <c r="B3417" s="58" t="str">
        <f t="shared" si="109"/>
        <v>AP13350</v>
      </c>
      <c r="C3417" s="35" t="s">
        <v>13014</v>
      </c>
      <c r="D3417" s="35" t="str">
        <f t="shared" si="110"/>
        <v>13350 - Madison Center</v>
      </c>
      <c r="E3417" s="35" t="s">
        <v>6267</v>
      </c>
    </row>
    <row r="3418" spans="1:5">
      <c r="A3418" s="568" t="s">
        <v>13015</v>
      </c>
      <c r="B3418" s="58" t="str">
        <f t="shared" si="109"/>
        <v>AP13351</v>
      </c>
      <c r="C3418" s="35" t="s">
        <v>13016</v>
      </c>
      <c r="D3418" s="35" t="str">
        <f t="shared" si="110"/>
        <v>13351 - GSD 36th District Madison Center</v>
      </c>
      <c r="E3418" s="35" t="s">
        <v>6267</v>
      </c>
    </row>
    <row r="3419" spans="1:5">
      <c r="A3419" s="58" t="s">
        <v>13017</v>
      </c>
      <c r="B3419" s="58" t="str">
        <f t="shared" si="109"/>
        <v>AP13352</v>
      </c>
      <c r="C3419" s="35" t="s">
        <v>13018</v>
      </c>
      <c r="D3419" s="35" t="str">
        <f t="shared" si="110"/>
        <v>13352 - 2008 Citizen Corps Program (CCP)</v>
      </c>
      <c r="E3419" s="35" t="s">
        <v>6267</v>
      </c>
    </row>
    <row r="3420" spans="1:5">
      <c r="A3420" s="58" t="s">
        <v>13019</v>
      </c>
      <c r="B3420" s="58" t="str">
        <f t="shared" si="109"/>
        <v>AP13353</v>
      </c>
      <c r="C3420" s="35" t="s">
        <v>13020</v>
      </c>
      <c r="D3420" s="35" t="str">
        <f t="shared" si="110"/>
        <v>13353 - 2009 Citizen Corps Program (CCP)</v>
      </c>
      <c r="E3420" s="35" t="s">
        <v>6267</v>
      </c>
    </row>
    <row r="3421" spans="1:5">
      <c r="A3421" s="58" t="s">
        <v>13021</v>
      </c>
      <c r="B3421" s="58" t="str">
        <f t="shared" si="109"/>
        <v>AP13354</v>
      </c>
      <c r="C3421" s="35" t="s">
        <v>13022</v>
      </c>
      <c r="D3421" s="35" t="str">
        <f t="shared" si="110"/>
        <v>13354 - 2010 Citizen Corps Program (CCP)</v>
      </c>
      <c r="E3421" s="35" t="s">
        <v>6267</v>
      </c>
    </row>
    <row r="3422" spans="1:5">
      <c r="A3422" s="58" t="s">
        <v>13023</v>
      </c>
      <c r="B3422" s="58" t="str">
        <f t="shared" si="109"/>
        <v>AP13355</v>
      </c>
      <c r="C3422" s="35" t="s">
        <v>13024</v>
      </c>
      <c r="D3422" s="35" t="str">
        <f t="shared" si="110"/>
        <v>13355 - 2008 Bufferzone Protection Plan (BZPP)</v>
      </c>
      <c r="E3422" s="35" t="s">
        <v>6267</v>
      </c>
    </row>
    <row r="3423" spans="1:5">
      <c r="A3423" s="58" t="s">
        <v>13025</v>
      </c>
      <c r="B3423" s="58" t="str">
        <f t="shared" si="109"/>
        <v>AP13356</v>
      </c>
      <c r="C3423" s="35" t="s">
        <v>13026</v>
      </c>
      <c r="D3423" s="35" t="str">
        <f t="shared" si="110"/>
        <v>13356 - 2009 Bufferzone Protection Plan (BZPP)</v>
      </c>
      <c r="E3423" s="35" t="s">
        <v>6267</v>
      </c>
    </row>
    <row r="3424" spans="1:5">
      <c r="A3424" s="568" t="s">
        <v>13027</v>
      </c>
      <c r="B3424" s="58" t="str">
        <f t="shared" si="109"/>
        <v>AP13357</v>
      </c>
      <c r="C3424" s="35" t="s">
        <v>13028</v>
      </c>
      <c r="D3424" s="35" t="str">
        <f t="shared" si="110"/>
        <v>13357 - DOHS 2010 Metropolitan Medical Response System</v>
      </c>
      <c r="E3424" s="35" t="s">
        <v>6267</v>
      </c>
    </row>
    <row r="3425" spans="1:5">
      <c r="A3425" s="568" t="s">
        <v>13029</v>
      </c>
      <c r="B3425" s="58" t="str">
        <f t="shared" si="109"/>
        <v>AP13358</v>
      </c>
      <c r="C3425" s="35" t="s">
        <v>13030</v>
      </c>
      <c r="D3425" s="35" t="str">
        <f t="shared" si="110"/>
        <v>13358 - DOHS Medical Reserve Corps (MRC) Initiative #2</v>
      </c>
      <c r="E3425" s="35" t="s">
        <v>6267</v>
      </c>
    </row>
    <row r="3426" spans="1:5">
      <c r="A3426" s="58" t="s">
        <v>13031</v>
      </c>
      <c r="B3426" s="58" t="str">
        <f t="shared" si="109"/>
        <v>AP13359</v>
      </c>
      <c r="C3426" s="35" t="s">
        <v>13032</v>
      </c>
      <c r="D3426" s="35" t="str">
        <f t="shared" si="110"/>
        <v>13359 - Bank on Detroit</v>
      </c>
      <c r="E3426" s="35" t="s">
        <v>6267</v>
      </c>
    </row>
    <row r="3427" spans="1:5">
      <c r="A3427" s="58" t="s">
        <v>13033</v>
      </c>
      <c r="B3427" s="58" t="str">
        <f t="shared" si="109"/>
        <v>AP13360</v>
      </c>
      <c r="C3427" s="35" t="s">
        <v>13034</v>
      </c>
      <c r="D3427" s="35" t="str">
        <f t="shared" si="110"/>
        <v>13360 - Proj Safe Neighborhoods 2011 6th &amp; 8th PCTS</v>
      </c>
      <c r="E3427" s="35" t="s">
        <v>6267</v>
      </c>
    </row>
    <row r="3428" spans="1:5">
      <c r="A3428" s="58" t="s">
        <v>13035</v>
      </c>
      <c r="B3428" s="58" t="str">
        <f t="shared" si="109"/>
        <v>AP13361</v>
      </c>
      <c r="C3428" s="35" t="s">
        <v>13036</v>
      </c>
      <c r="D3428" s="35" t="str">
        <f t="shared" si="110"/>
        <v>13361 - City Council Media Services</v>
      </c>
      <c r="E3428" s="35" t="s">
        <v>6267</v>
      </c>
    </row>
    <row r="3429" spans="1:5">
      <c r="A3429" s="58" t="s">
        <v>13037</v>
      </c>
      <c r="B3429" s="58" t="str">
        <f t="shared" si="109"/>
        <v>AP13362</v>
      </c>
      <c r="C3429" s="35" t="s">
        <v>13038</v>
      </c>
      <c r="D3429" s="35" t="str">
        <f t="shared" si="110"/>
        <v>13362 - 2011 GM Foundation Williams &amp; Lasky Renovation</v>
      </c>
      <c r="E3429" s="35" t="s">
        <v>6267</v>
      </c>
    </row>
    <row r="3430" spans="1:5">
      <c r="A3430" s="568" t="s">
        <v>13039</v>
      </c>
      <c r="B3430" s="58" t="str">
        <f t="shared" si="109"/>
        <v>AP13363</v>
      </c>
      <c r="C3430" s="35" t="s">
        <v>13040</v>
      </c>
      <c r="D3430" s="35" t="str">
        <f t="shared" si="110"/>
        <v>13363 - GSD Smart Building Detroit Program EDC Grant</v>
      </c>
      <c r="E3430" s="35" t="s">
        <v>6267</v>
      </c>
    </row>
    <row r="3431" spans="1:5">
      <c r="A3431" s="58" t="s">
        <v>13041</v>
      </c>
      <c r="B3431" s="58" t="str">
        <f t="shared" si="109"/>
        <v>AP13364</v>
      </c>
      <c r="C3431" s="35" t="s">
        <v>13042</v>
      </c>
      <c r="D3431" s="35" t="str">
        <f t="shared" si="110"/>
        <v>13364 - Pedestrian Signal Countdown Timer</v>
      </c>
      <c r="E3431" s="35" t="s">
        <v>6267</v>
      </c>
    </row>
    <row r="3432" spans="1:5">
      <c r="A3432" s="58" t="s">
        <v>13043</v>
      </c>
      <c r="B3432" s="58" t="str">
        <f t="shared" si="109"/>
        <v>AP13365</v>
      </c>
      <c r="C3432" s="35" t="s">
        <v>13044</v>
      </c>
      <c r="D3432" s="35" t="str">
        <f t="shared" si="110"/>
        <v>13365 - WIA Statewide Activities _ ECAR</v>
      </c>
      <c r="E3432" s="35" t="s">
        <v>6267</v>
      </c>
    </row>
    <row r="3433" spans="1:5">
      <c r="A3433" s="568" t="s">
        <v>5792</v>
      </c>
      <c r="B3433" s="58" t="str">
        <f t="shared" si="109"/>
        <v>AP13366</v>
      </c>
      <c r="C3433" s="35" t="s">
        <v>13045</v>
      </c>
      <c r="D3433" s="35" t="str">
        <f t="shared" si="110"/>
        <v>13366 - Non Dept P.E.G. Fees</v>
      </c>
      <c r="E3433" s="35" t="s">
        <v>6267</v>
      </c>
    </row>
    <row r="3434" spans="1:5">
      <c r="A3434" s="568" t="s">
        <v>13046</v>
      </c>
      <c r="B3434" s="58" t="str">
        <f t="shared" si="109"/>
        <v>AP13367</v>
      </c>
      <c r="C3434" s="35" t="s">
        <v>13047</v>
      </c>
      <c r="D3434" s="35" t="str">
        <f t="shared" si="110"/>
        <v>13367 - EMS Vehicles</v>
      </c>
      <c r="E3434" s="35" t="s">
        <v>6267</v>
      </c>
    </row>
    <row r="3435" spans="1:5">
      <c r="A3435" s="58" t="s">
        <v>13048</v>
      </c>
      <c r="B3435" s="58" t="str">
        <f t="shared" si="109"/>
        <v>AP13369</v>
      </c>
      <c r="C3435" s="35" t="s">
        <v>13049</v>
      </c>
      <c r="D3435" s="35" t="str">
        <f t="shared" si="110"/>
        <v>13369 - Detroit Transit Corporation Capital 2010</v>
      </c>
      <c r="E3435" s="35" t="s">
        <v>6267</v>
      </c>
    </row>
    <row r="3436" spans="1:5">
      <c r="A3436" s="568" t="s">
        <v>13050</v>
      </c>
      <c r="B3436" s="58" t="str">
        <f t="shared" si="109"/>
        <v>AP13370</v>
      </c>
      <c r="C3436" s="35" t="s">
        <v>13051</v>
      </c>
      <c r="D3436" s="35" t="str">
        <f t="shared" si="110"/>
        <v>13370 - Fire Capital 2010</v>
      </c>
      <c r="E3436" s="35" t="s">
        <v>6267</v>
      </c>
    </row>
    <row r="3437" spans="1:5">
      <c r="A3437" s="58" t="s">
        <v>13052</v>
      </c>
      <c r="B3437" s="58" t="str">
        <f t="shared" si="109"/>
        <v>AP13371</v>
      </c>
      <c r="C3437" s="35" t="s">
        <v>13053</v>
      </c>
      <c r="D3437" s="35" t="str">
        <f t="shared" si="110"/>
        <v>13371 - Health Capital 2010</v>
      </c>
      <c r="E3437" s="35" t="s">
        <v>6267</v>
      </c>
    </row>
    <row r="3438" spans="1:5">
      <c r="A3438" s="58" t="s">
        <v>13054</v>
      </c>
      <c r="B3438" s="58" t="str">
        <f t="shared" si="109"/>
        <v>AP13372</v>
      </c>
      <c r="C3438" s="35" t="s">
        <v>13055</v>
      </c>
      <c r="D3438" s="35" t="str">
        <f t="shared" si="110"/>
        <v>13372 - PLD Capital 2010</v>
      </c>
      <c r="E3438" s="35" t="s">
        <v>6267</v>
      </c>
    </row>
    <row r="3439" spans="1:5">
      <c r="A3439" s="568" t="s">
        <v>13056</v>
      </c>
      <c r="B3439" s="58" t="str">
        <f t="shared" si="109"/>
        <v>AP13373</v>
      </c>
      <c r="C3439" s="35" t="s">
        <v>13057</v>
      </c>
      <c r="D3439" s="35" t="str">
        <f t="shared" si="110"/>
        <v>13373 - Recreation Capital 2010</v>
      </c>
      <c r="E3439" s="35" t="s">
        <v>6267</v>
      </c>
    </row>
    <row r="3440" spans="1:5">
      <c r="A3440" s="568" t="s">
        <v>13058</v>
      </c>
      <c r="B3440" s="58" t="str">
        <f t="shared" si="109"/>
        <v>AP13375</v>
      </c>
      <c r="C3440" s="35" t="s">
        <v>13059</v>
      </c>
      <c r="D3440" s="35" t="str">
        <f t="shared" si="110"/>
        <v>13375 - Police COPS Technology Program</v>
      </c>
      <c r="E3440" s="35" t="s">
        <v>6267</v>
      </c>
    </row>
    <row r="3441" spans="1:5">
      <c r="A3441" s="58" t="s">
        <v>13060</v>
      </c>
      <c r="B3441" s="58" t="str">
        <f t="shared" si="109"/>
        <v>AP13376</v>
      </c>
      <c r="C3441" s="35" t="s">
        <v>13061</v>
      </c>
      <c r="D3441" s="35" t="str">
        <f t="shared" si="110"/>
        <v>13376 - Eastern Market Site Assessment</v>
      </c>
      <c r="E3441" s="35" t="s">
        <v>6267</v>
      </c>
    </row>
    <row r="3442" spans="1:5">
      <c r="A3442" s="58" t="s">
        <v>13062</v>
      </c>
      <c r="B3442" s="58" t="str">
        <f t="shared" si="109"/>
        <v>AP13377</v>
      </c>
      <c r="C3442" s="35" t="s">
        <v>13063</v>
      </c>
      <c r="D3442" s="35" t="str">
        <f t="shared" si="110"/>
        <v>13377 - Belle Isle Natural Zoo Project</v>
      </c>
      <c r="E3442" s="35" t="s">
        <v>6267</v>
      </c>
    </row>
    <row r="3443" spans="1:5">
      <c r="A3443" s="58" t="s">
        <v>13064</v>
      </c>
      <c r="B3443" s="58" t="str">
        <f t="shared" ref="B3443:B3506" si="111">"AP"&amp;A3443</f>
        <v>AP13379</v>
      </c>
      <c r="C3443" s="35" t="s">
        <v>13065</v>
      </c>
      <c r="D3443" s="35" t="str">
        <f t="shared" si="110"/>
        <v>13379 - P.E.G. Fees</v>
      </c>
      <c r="E3443" s="35" t="s">
        <v>6267</v>
      </c>
    </row>
    <row r="3444" spans="1:5">
      <c r="A3444" s="58" t="s">
        <v>13066</v>
      </c>
      <c r="B3444" s="58" t="str">
        <f t="shared" si="111"/>
        <v>AP13380</v>
      </c>
      <c r="C3444" s="35" t="s">
        <v>13067</v>
      </c>
      <c r="D3444" s="35" t="str">
        <f t="shared" si="110"/>
        <v>13380 - Detroit Police Dept 2012 In</v>
      </c>
      <c r="E3444" s="35" t="s">
        <v>6267</v>
      </c>
    </row>
    <row r="3445" spans="1:5">
      <c r="A3445" s="58" t="s">
        <v>13068</v>
      </c>
      <c r="B3445" s="58" t="str">
        <f t="shared" si="111"/>
        <v>AP13381</v>
      </c>
      <c r="C3445" s="35" t="s">
        <v>13069</v>
      </c>
      <c r="D3445" s="35" t="str">
        <f t="shared" si="110"/>
        <v>13381 - Belle Isle Aquarium Building</v>
      </c>
      <c r="E3445" s="35" t="s">
        <v>6267</v>
      </c>
    </row>
    <row r="3446" spans="1:5">
      <c r="A3446" s="58" t="s">
        <v>13070</v>
      </c>
      <c r="B3446" s="58" t="str">
        <f t="shared" si="111"/>
        <v>AP13382</v>
      </c>
      <c r="C3446" s="35" t="s">
        <v>13071</v>
      </c>
      <c r="D3446" s="35" t="str">
        <f t="shared" si="110"/>
        <v>13382 - 2012 Recreation Passport Local Grant Program</v>
      </c>
      <c r="E3446" s="35" t="s">
        <v>6267</v>
      </c>
    </row>
    <row r="3447" spans="1:5">
      <c r="A3447" s="58" t="s">
        <v>13072</v>
      </c>
      <c r="B3447" s="58" t="str">
        <f t="shared" si="111"/>
        <v>AP13383</v>
      </c>
      <c r="C3447" s="35" t="s">
        <v>13073</v>
      </c>
      <c r="D3447" s="35" t="str">
        <f t="shared" si="110"/>
        <v>13383 - FY12 WIA Statewide Earn &amp; Learn</v>
      </c>
      <c r="E3447" s="35" t="s">
        <v>6267</v>
      </c>
    </row>
    <row r="3448" spans="1:5">
      <c r="A3448" s="58" t="s">
        <v>13074</v>
      </c>
      <c r="B3448" s="58" t="str">
        <f t="shared" si="111"/>
        <v>AP13384</v>
      </c>
      <c r="C3448" s="35" t="s">
        <v>13075</v>
      </c>
      <c r="D3448" s="35" t="str">
        <f t="shared" si="110"/>
        <v>13384 - Michigan Green Fleets</v>
      </c>
      <c r="E3448" s="35" t="s">
        <v>6267</v>
      </c>
    </row>
    <row r="3449" spans="1:5">
      <c r="A3449" s="58" t="s">
        <v>13076</v>
      </c>
      <c r="B3449" s="58" t="str">
        <f t="shared" si="111"/>
        <v>AP13385</v>
      </c>
      <c r="C3449" s="35" t="s">
        <v>13077</v>
      </c>
      <c r="D3449" s="35" t="str">
        <f t="shared" si="110"/>
        <v>13385 - 2011 Patton Park Improvements</v>
      </c>
      <c r="E3449" s="35" t="s">
        <v>6267</v>
      </c>
    </row>
    <row r="3450" spans="1:5">
      <c r="A3450" s="58" t="s">
        <v>13078</v>
      </c>
      <c r="B3450" s="58" t="str">
        <f t="shared" si="111"/>
        <v>AP13386</v>
      </c>
      <c r="C3450" s="35" t="s">
        <v>13079</v>
      </c>
      <c r="D3450" s="35" t="str">
        <f t="shared" si="110"/>
        <v>13386 - 2011 Balduck Park In</v>
      </c>
      <c r="E3450" s="35" t="s">
        <v>6267</v>
      </c>
    </row>
    <row r="3451" spans="1:5">
      <c r="A3451" s="58" t="s">
        <v>13080</v>
      </c>
      <c r="B3451" s="58" t="str">
        <f t="shared" si="111"/>
        <v>AP13388</v>
      </c>
      <c r="C3451" s="35" t="s">
        <v>13081</v>
      </c>
      <c r="D3451" s="35" t="str">
        <f t="shared" si="110"/>
        <v>13388 - WIA Statewide Activities RCAR Yr4 FY12</v>
      </c>
      <c r="E3451" s="35" t="s">
        <v>6267</v>
      </c>
    </row>
    <row r="3452" spans="1:5">
      <c r="A3452" s="58" t="s">
        <v>13082</v>
      </c>
      <c r="B3452" s="58" t="str">
        <f t="shared" si="111"/>
        <v>AP13389</v>
      </c>
      <c r="C3452" s="35" t="s">
        <v>13083</v>
      </c>
      <c r="D3452" s="35" t="str">
        <f t="shared" si="110"/>
        <v>13389 - Eden Gardens Block Club</v>
      </c>
      <c r="E3452" s="35" t="s">
        <v>6267</v>
      </c>
    </row>
    <row r="3453" spans="1:5">
      <c r="A3453" s="58" t="s">
        <v>13084</v>
      </c>
      <c r="B3453" s="58" t="str">
        <f t="shared" si="111"/>
        <v>AP13390</v>
      </c>
      <c r="C3453" s="35" t="s">
        <v>13085</v>
      </c>
      <c r="D3453" s="35" t="str">
        <f t="shared" si="110"/>
        <v>13390 - Good Neighbors Block Club</v>
      </c>
      <c r="E3453" s="35" t="s">
        <v>6267</v>
      </c>
    </row>
    <row r="3454" spans="1:5">
      <c r="A3454" s="58" t="s">
        <v>13086</v>
      </c>
      <c r="B3454" s="58" t="str">
        <f t="shared" si="111"/>
        <v>AP13391</v>
      </c>
      <c r="C3454" s="35" t="s">
        <v>13087</v>
      </c>
      <c r="D3454" s="35" t="str">
        <f t="shared" si="110"/>
        <v>13391 - Kingdom Creations Enterprises</v>
      </c>
      <c r="E3454" s="35" t="s">
        <v>6267</v>
      </c>
    </row>
    <row r="3455" spans="1:5">
      <c r="A3455" s="58" t="s">
        <v>13088</v>
      </c>
      <c r="B3455" s="58" t="str">
        <f t="shared" si="111"/>
        <v>AP13392</v>
      </c>
      <c r="C3455" s="35" t="s">
        <v>13089</v>
      </c>
      <c r="D3455" s="35" t="str">
        <f t="shared" si="110"/>
        <v>13392 - Meyers, 7 Mile, Wyoming Ave, Community Council</v>
      </c>
      <c r="E3455" s="35" t="s">
        <v>6267</v>
      </c>
    </row>
    <row r="3456" spans="1:5">
      <c r="A3456" s="58" t="s">
        <v>13090</v>
      </c>
      <c r="B3456" s="58" t="str">
        <f t="shared" si="111"/>
        <v>AP13393</v>
      </c>
      <c r="C3456" s="35" t="s">
        <v>13091</v>
      </c>
      <c r="D3456" s="35" t="str">
        <f t="shared" si="110"/>
        <v>13393 - Next Detroit Neighborhood Initiative</v>
      </c>
      <c r="E3456" s="35" t="s">
        <v>6267</v>
      </c>
    </row>
    <row r="3457" spans="1:5">
      <c r="A3457" s="58" t="s">
        <v>13092</v>
      </c>
      <c r="B3457" s="58" t="str">
        <f t="shared" si="111"/>
        <v>AP13394</v>
      </c>
      <c r="C3457" s="35" t="s">
        <v>13093</v>
      </c>
      <c r="D3457" s="35" t="str">
        <f t="shared" si="110"/>
        <v>13394 - North Central Community Mental Health Center</v>
      </c>
      <c r="E3457" s="35" t="s">
        <v>6267</v>
      </c>
    </row>
    <row r="3458" spans="1:5">
      <c r="A3458" s="58" t="s">
        <v>13094</v>
      </c>
      <c r="B3458" s="58" t="str">
        <f t="shared" si="111"/>
        <v>AP13395</v>
      </c>
      <c r="C3458" s="35" t="s">
        <v>13095</v>
      </c>
      <c r="D3458" s="35" t="str">
        <f t="shared" si="110"/>
        <v>13395 - Pulaski Community Council</v>
      </c>
      <c r="E3458" s="35" t="s">
        <v>6267</v>
      </c>
    </row>
    <row r="3459" spans="1:5">
      <c r="A3459" s="568" t="s">
        <v>13096</v>
      </c>
      <c r="B3459" s="58" t="str">
        <f t="shared" si="111"/>
        <v>AP13396</v>
      </c>
      <c r="C3459" s="35" t="s">
        <v>13097</v>
      </c>
      <c r="D3459" s="35" t="str">
        <f t="shared" si="110"/>
        <v>13396 - Sickle Cell Disease Assoc. of America</v>
      </c>
      <c r="E3459" s="35" t="s">
        <v>6267</v>
      </c>
    </row>
    <row r="3460" spans="1:5">
      <c r="A3460" s="568" t="s">
        <v>13098</v>
      </c>
      <c r="B3460" s="58" t="str">
        <f t="shared" si="111"/>
        <v>AP13397</v>
      </c>
      <c r="C3460" s="35" t="s">
        <v>13099</v>
      </c>
      <c r="D3460" s="35" t="str">
        <f t="shared" ref="D3460:D3523" si="112">A3460&amp;" - "&amp;C3460</f>
        <v>13397 - HRD Teen Hype</v>
      </c>
      <c r="E3460" s="35" t="s">
        <v>6267</v>
      </c>
    </row>
    <row r="3461" spans="1:5">
      <c r="A3461" s="568" t="s">
        <v>13100</v>
      </c>
      <c r="B3461" s="58" t="str">
        <f t="shared" si="111"/>
        <v>AP13398</v>
      </c>
      <c r="C3461" s="35" t="s">
        <v>13101</v>
      </c>
      <c r="D3461" s="35" t="str">
        <f t="shared" si="112"/>
        <v>13398 - HRD The Yunion</v>
      </c>
      <c r="E3461" s="35" t="s">
        <v>6267</v>
      </c>
    </row>
    <row r="3462" spans="1:5">
      <c r="A3462" s="58" t="s">
        <v>13102</v>
      </c>
      <c r="B3462" s="58" t="str">
        <f t="shared" si="111"/>
        <v>AP13399</v>
      </c>
      <c r="C3462" s="35" t="s">
        <v>13103</v>
      </c>
      <c r="D3462" s="35" t="str">
        <f t="shared" si="112"/>
        <v>13399 - Tiger Sharks Swim Team of Detroit</v>
      </c>
      <c r="E3462" s="35" t="s">
        <v>6267</v>
      </c>
    </row>
    <row r="3463" spans="1:5">
      <c r="A3463" s="58" t="s">
        <v>13104</v>
      </c>
      <c r="B3463" s="58" t="str">
        <f t="shared" si="111"/>
        <v>AP13400</v>
      </c>
      <c r="C3463" s="35" t="s">
        <v>13105</v>
      </c>
      <c r="D3463" s="35" t="str">
        <f t="shared" si="112"/>
        <v>13400 - We Care Nonprofit Housing</v>
      </c>
      <c r="E3463" s="35" t="s">
        <v>6267</v>
      </c>
    </row>
    <row r="3464" spans="1:5">
      <c r="A3464" s="58" t="s">
        <v>13106</v>
      </c>
      <c r="B3464" s="58" t="str">
        <f t="shared" si="111"/>
        <v>AP13401</v>
      </c>
      <c r="C3464" s="35" t="s">
        <v>13107</v>
      </c>
      <c r="D3464" s="35" t="str">
        <f t="shared" si="112"/>
        <v>13401 - Yellow Tigers, Inc.</v>
      </c>
      <c r="E3464" s="35" t="s">
        <v>6267</v>
      </c>
    </row>
    <row r="3465" spans="1:5">
      <c r="A3465" s="58" t="s">
        <v>13108</v>
      </c>
      <c r="B3465" s="58" t="str">
        <f t="shared" si="111"/>
        <v>AP13403</v>
      </c>
      <c r="C3465" s="35" t="s">
        <v>13109</v>
      </c>
      <c r="D3465" s="35" t="str">
        <f t="shared" si="112"/>
        <v>13403 - Youth Violence Prevention</v>
      </c>
      <c r="E3465" s="35" t="s">
        <v>6267</v>
      </c>
    </row>
    <row r="3466" spans="1:5">
      <c r="A3466" s="58" t="s">
        <v>13110</v>
      </c>
      <c r="B3466" s="58" t="str">
        <f t="shared" si="111"/>
        <v>AP13404</v>
      </c>
      <c r="C3466" s="35" t="s">
        <v>13111</v>
      </c>
      <c r="D3466" s="35" t="str">
        <f t="shared" si="112"/>
        <v>13404 - Keep Detroit Beautiful</v>
      </c>
      <c r="E3466" s="35" t="s">
        <v>6267</v>
      </c>
    </row>
    <row r="3467" spans="1:5">
      <c r="A3467" s="58" t="s">
        <v>13112</v>
      </c>
      <c r="B3467" s="58" t="str">
        <f t="shared" si="111"/>
        <v>AP13405</v>
      </c>
      <c r="C3467" s="35" t="s">
        <v>13113</v>
      </c>
      <c r="D3467" s="35" t="str">
        <f t="shared" si="112"/>
        <v>13405 - Traffic Signal Job 112436</v>
      </c>
      <c r="E3467" s="35" t="s">
        <v>6267</v>
      </c>
    </row>
    <row r="3468" spans="1:5">
      <c r="A3468" s="58" t="s">
        <v>13114</v>
      </c>
      <c r="B3468" s="58" t="str">
        <f t="shared" si="111"/>
        <v>AP13406</v>
      </c>
      <c r="C3468" s="35" t="s">
        <v>13115</v>
      </c>
      <c r="D3468" s="35" t="str">
        <f t="shared" si="112"/>
        <v>13406 - Dequindre Cut North</v>
      </c>
      <c r="E3468" s="35" t="s">
        <v>6267</v>
      </c>
    </row>
    <row r="3469" spans="1:5">
      <c r="A3469" s="58" t="s">
        <v>13116</v>
      </c>
      <c r="B3469" s="58" t="str">
        <f t="shared" si="111"/>
        <v>AP13407</v>
      </c>
      <c r="C3469" s="35" t="s">
        <v>13117</v>
      </c>
      <c r="D3469" s="35" t="str">
        <f t="shared" si="112"/>
        <v>13407 - Pavement Marking Work</v>
      </c>
      <c r="E3469" s="35" t="s">
        <v>6267</v>
      </c>
    </row>
    <row r="3470" spans="1:5">
      <c r="A3470" s="58" t="s">
        <v>13118</v>
      </c>
      <c r="B3470" s="58" t="str">
        <f t="shared" si="111"/>
        <v>AP13408</v>
      </c>
      <c r="C3470" s="35" t="s">
        <v>13119</v>
      </c>
      <c r="D3470" s="35" t="str">
        <f t="shared" si="112"/>
        <v>13408 - Hot Mix Asphalt</v>
      </c>
      <c r="E3470" s="35" t="s">
        <v>6267</v>
      </c>
    </row>
    <row r="3471" spans="1:5">
      <c r="A3471" s="568" t="s">
        <v>13120</v>
      </c>
      <c r="B3471" s="58" t="str">
        <f t="shared" si="111"/>
        <v>AP13409</v>
      </c>
      <c r="C3471" s="35" t="s">
        <v>13121</v>
      </c>
      <c r="D3471" s="35" t="str">
        <f t="shared" si="112"/>
        <v>13409 - DPW Mid Town Greenway Phase II</v>
      </c>
      <c r="E3471" s="35" t="s">
        <v>6267</v>
      </c>
    </row>
    <row r="3472" spans="1:5">
      <c r="A3472" s="58" t="s">
        <v>13122</v>
      </c>
      <c r="B3472" s="58" t="str">
        <f t="shared" si="111"/>
        <v>AP13410</v>
      </c>
      <c r="C3472" s="35" t="s">
        <v>13123</v>
      </c>
      <c r="D3472" s="35" t="str">
        <f t="shared" si="112"/>
        <v>13410 - Proj Safe Neighborhoods 2011 SW District</v>
      </c>
      <c r="E3472" s="35" t="s">
        <v>6267</v>
      </c>
    </row>
    <row r="3473" spans="1:5">
      <c r="A3473" s="58" t="s">
        <v>13124</v>
      </c>
      <c r="B3473" s="58" t="str">
        <f t="shared" si="111"/>
        <v>AP13412</v>
      </c>
      <c r="C3473" s="35" t="s">
        <v>13125</v>
      </c>
      <c r="D3473" s="35" t="str">
        <f t="shared" si="112"/>
        <v>13412 - 2009 Emergency Operation Center (EOC) Grant Program</v>
      </c>
      <c r="E3473" s="35" t="s">
        <v>6267</v>
      </c>
    </row>
    <row r="3474" spans="1:5">
      <c r="A3474" s="568" t="s">
        <v>13126</v>
      </c>
      <c r="B3474" s="58" t="str">
        <f t="shared" si="111"/>
        <v>AP13413</v>
      </c>
      <c r="C3474" s="35" t="s">
        <v>13127</v>
      </c>
      <c r="D3474" s="35" t="str">
        <f t="shared" si="112"/>
        <v>13413 - DOHS 2010 Emergency Operation Center Grant</v>
      </c>
      <c r="E3474" s="35" t="s">
        <v>6267</v>
      </c>
    </row>
    <row r="3475" spans="1:5">
      <c r="A3475" s="568" t="s">
        <v>13128</v>
      </c>
      <c r="B3475" s="58" t="str">
        <f t="shared" si="111"/>
        <v>AP13414</v>
      </c>
      <c r="C3475" s="35" t="s">
        <v>13129</v>
      </c>
      <c r="D3475" s="35" t="str">
        <f t="shared" si="112"/>
        <v>13414 - BSEED Michigan Housing Development Authority</v>
      </c>
      <c r="E3475" s="35" t="s">
        <v>6267</v>
      </c>
    </row>
    <row r="3476" spans="1:5">
      <c r="A3476" s="58" t="s">
        <v>13130</v>
      </c>
      <c r="B3476" s="58" t="str">
        <f t="shared" si="111"/>
        <v>AP13415</v>
      </c>
      <c r="C3476" s="35" t="s">
        <v>13131</v>
      </c>
      <c r="D3476" s="35" t="str">
        <f t="shared" si="112"/>
        <v>13415 - NSP II Administration</v>
      </c>
      <c r="E3476" s="35" t="s">
        <v>6267</v>
      </c>
    </row>
    <row r="3477" spans="1:5">
      <c r="A3477" s="58" t="s">
        <v>13132</v>
      </c>
      <c r="B3477" s="58" t="str">
        <f t="shared" si="111"/>
        <v>AP13416</v>
      </c>
      <c r="C3477" s="35" t="s">
        <v>13133</v>
      </c>
      <c r="D3477" s="35" t="str">
        <f t="shared" si="112"/>
        <v>13416 - NSP II Demolition</v>
      </c>
      <c r="E3477" s="35" t="s">
        <v>6267</v>
      </c>
    </row>
    <row r="3478" spans="1:5">
      <c r="A3478" s="58" t="s">
        <v>13134</v>
      </c>
      <c r="B3478" s="58" t="str">
        <f t="shared" si="111"/>
        <v>AP13418</v>
      </c>
      <c r="C3478" s="35" t="s">
        <v>13135</v>
      </c>
      <c r="D3478" s="35" t="str">
        <f t="shared" si="112"/>
        <v>13418 - Wagner Peyser</v>
      </c>
      <c r="E3478" s="35" t="s">
        <v>6267</v>
      </c>
    </row>
    <row r="3479" spans="1:5">
      <c r="A3479" s="58" t="s">
        <v>13136</v>
      </c>
      <c r="B3479" s="58" t="str">
        <f t="shared" si="111"/>
        <v>AP13421</v>
      </c>
      <c r="C3479" s="35" t="s">
        <v>13137</v>
      </c>
      <c r="D3479" s="35" t="str">
        <f t="shared" si="112"/>
        <v>13421 - Energy Efficiency and Conservation</v>
      </c>
      <c r="E3479" s="35" t="s">
        <v>6267</v>
      </c>
    </row>
    <row r="3480" spans="1:5">
      <c r="A3480" s="58" t="s">
        <v>13138</v>
      </c>
      <c r="B3480" s="58" t="str">
        <f t="shared" si="111"/>
        <v>AP13422</v>
      </c>
      <c r="C3480" s="35" t="s">
        <v>13139</v>
      </c>
      <c r="D3480" s="35" t="str">
        <f t="shared" si="112"/>
        <v>13422 - Rehabilitation Master Plan</v>
      </c>
      <c r="E3480" s="35" t="s">
        <v>6267</v>
      </c>
    </row>
    <row r="3481" spans="1:5">
      <c r="A3481" s="58" t="s">
        <v>13140</v>
      </c>
      <c r="B3481" s="58" t="str">
        <f t="shared" si="111"/>
        <v>AP13423</v>
      </c>
      <c r="C3481" s="35" t="s">
        <v>13141</v>
      </c>
      <c r="D3481" s="35" t="str">
        <f t="shared" si="112"/>
        <v>13423 - Belle Isle Histroic Nomination</v>
      </c>
      <c r="E3481" s="35" t="s">
        <v>6267</v>
      </c>
    </row>
    <row r="3482" spans="1:5">
      <c r="A3482" s="58" t="s">
        <v>13142</v>
      </c>
      <c r="B3482" s="58" t="str">
        <f t="shared" si="111"/>
        <v>AP13424</v>
      </c>
      <c r="C3482" s="35" t="s">
        <v>13143</v>
      </c>
      <c r="D3482" s="35" t="str">
        <f t="shared" si="112"/>
        <v>13424 - 2009 Operation Stonegarden Grant</v>
      </c>
      <c r="E3482" s="35" t="s">
        <v>6267</v>
      </c>
    </row>
    <row r="3483" spans="1:5">
      <c r="A3483" s="58" t="s">
        <v>13144</v>
      </c>
      <c r="B3483" s="58" t="str">
        <f t="shared" si="111"/>
        <v>AP13425</v>
      </c>
      <c r="C3483" s="35" t="s">
        <v>13145</v>
      </c>
      <c r="D3483" s="35" t="str">
        <f t="shared" si="112"/>
        <v>13425 - Detroit Modern Resources Tours</v>
      </c>
      <c r="E3483" s="35" t="s">
        <v>6267</v>
      </c>
    </row>
    <row r="3484" spans="1:5">
      <c r="A3484" s="58" t="s">
        <v>13146</v>
      </c>
      <c r="B3484" s="58" t="str">
        <f t="shared" si="111"/>
        <v>AP13426</v>
      </c>
      <c r="C3484" s="35" t="s">
        <v>13147</v>
      </c>
      <c r="D3484" s="35" t="str">
        <f t="shared" si="112"/>
        <v>13426 - 2011 Tree Enhancement Project</v>
      </c>
      <c r="E3484" s="35" t="s">
        <v>6267</v>
      </c>
    </row>
    <row r="3485" spans="1:5">
      <c r="A3485" s="58" t="s">
        <v>13148</v>
      </c>
      <c r="B3485" s="58" t="str">
        <f t="shared" si="111"/>
        <v>AP13427</v>
      </c>
      <c r="C3485" s="35" t="s">
        <v>13149</v>
      </c>
      <c r="D3485" s="35" t="str">
        <f t="shared" si="112"/>
        <v>13427 - Jet TANF FY13</v>
      </c>
      <c r="E3485" s="35" t="s">
        <v>6267</v>
      </c>
    </row>
    <row r="3486" spans="1:5">
      <c r="A3486" s="58" t="s">
        <v>13150</v>
      </c>
      <c r="B3486" s="58" t="str">
        <f t="shared" si="111"/>
        <v>AP13428</v>
      </c>
      <c r="C3486" s="35" t="s">
        <v>13151</v>
      </c>
      <c r="D3486" s="35" t="str">
        <f t="shared" si="112"/>
        <v>13428 - Jet State GF_GP FY13</v>
      </c>
      <c r="E3486" s="35" t="s">
        <v>6267</v>
      </c>
    </row>
    <row r="3487" spans="1:5">
      <c r="A3487" s="58" t="s">
        <v>13152</v>
      </c>
      <c r="B3487" s="58" t="str">
        <f t="shared" si="111"/>
        <v>AP13429</v>
      </c>
      <c r="C3487" s="35" t="s">
        <v>13153</v>
      </c>
      <c r="D3487" s="35" t="str">
        <f t="shared" si="112"/>
        <v>13429 - Food Assistance FY13</v>
      </c>
      <c r="E3487" s="35" t="s">
        <v>6267</v>
      </c>
    </row>
    <row r="3488" spans="1:5">
      <c r="A3488" s="58" t="s">
        <v>13154</v>
      </c>
      <c r="B3488" s="58" t="str">
        <f t="shared" si="111"/>
        <v>AP13430</v>
      </c>
      <c r="C3488" s="35" t="s">
        <v>13155</v>
      </c>
      <c r="D3488" s="35" t="str">
        <f t="shared" si="112"/>
        <v>13430 - Food Assistance SS FY13</v>
      </c>
      <c r="E3488" s="35" t="s">
        <v>6267</v>
      </c>
    </row>
    <row r="3489" spans="1:5">
      <c r="A3489" s="58" t="s">
        <v>13156</v>
      </c>
      <c r="B3489" s="58" t="str">
        <f t="shared" si="111"/>
        <v>AP13431</v>
      </c>
      <c r="C3489" s="35" t="s">
        <v>13157</v>
      </c>
      <c r="D3489" s="35" t="str">
        <f t="shared" si="112"/>
        <v>13431 - Employment Services FY13</v>
      </c>
      <c r="E3489" s="35" t="s">
        <v>6267</v>
      </c>
    </row>
    <row r="3490" spans="1:5">
      <c r="A3490" s="58" t="s">
        <v>13158</v>
      </c>
      <c r="B3490" s="58" t="str">
        <f t="shared" si="111"/>
        <v>AP13432</v>
      </c>
      <c r="C3490" s="35" t="s">
        <v>13159</v>
      </c>
      <c r="D3490" s="35" t="str">
        <f t="shared" si="112"/>
        <v>13432 - Trade FY13</v>
      </c>
      <c r="E3490" s="35" t="s">
        <v>6267</v>
      </c>
    </row>
    <row r="3491" spans="1:5">
      <c r="A3491" s="58" t="s">
        <v>13160</v>
      </c>
      <c r="B3491" s="58" t="str">
        <f t="shared" si="111"/>
        <v>AP13433</v>
      </c>
      <c r="C3491" s="35" t="s">
        <v>13161</v>
      </c>
      <c r="D3491" s="35" t="str">
        <f t="shared" si="112"/>
        <v>13433 - WIA Adult FY13</v>
      </c>
      <c r="E3491" s="35" t="s">
        <v>6267</v>
      </c>
    </row>
    <row r="3492" spans="1:5">
      <c r="A3492" s="58" t="s">
        <v>13162</v>
      </c>
      <c r="B3492" s="58" t="str">
        <f t="shared" si="111"/>
        <v>AP13434</v>
      </c>
      <c r="C3492" s="35" t="s">
        <v>13163</v>
      </c>
      <c r="D3492" s="35" t="str">
        <f t="shared" si="112"/>
        <v>13434 - WIA Dislocated Worker FY13</v>
      </c>
      <c r="E3492" s="35" t="s">
        <v>6267</v>
      </c>
    </row>
    <row r="3493" spans="1:5">
      <c r="A3493" s="58" t="s">
        <v>13164</v>
      </c>
      <c r="B3493" s="58" t="str">
        <f t="shared" si="111"/>
        <v>AP13435</v>
      </c>
      <c r="C3493" s="35" t="s">
        <v>13165</v>
      </c>
      <c r="D3493" s="35" t="str">
        <f t="shared" si="112"/>
        <v>13435 - WIA Youth FY13</v>
      </c>
      <c r="E3493" s="35" t="s">
        <v>6267</v>
      </c>
    </row>
    <row r="3494" spans="1:5">
      <c r="A3494" s="58" t="s">
        <v>13166</v>
      </c>
      <c r="B3494" s="58" t="str">
        <f t="shared" si="111"/>
        <v>AP13436</v>
      </c>
      <c r="C3494" s="35" t="s">
        <v>13167</v>
      </c>
      <c r="D3494" s="35" t="str">
        <f t="shared" si="112"/>
        <v>13436 - WIA Administration FY13</v>
      </c>
      <c r="E3494" s="35" t="s">
        <v>6267</v>
      </c>
    </row>
    <row r="3495" spans="1:5">
      <c r="A3495" s="58" t="s">
        <v>13168</v>
      </c>
      <c r="B3495" s="58" t="str">
        <f t="shared" si="111"/>
        <v>AP13438</v>
      </c>
      <c r="C3495" s="35" t="s">
        <v>13169</v>
      </c>
      <c r="D3495" s="35" t="str">
        <f t="shared" si="112"/>
        <v>13438 - 2012_13 Minigrants Program Administration</v>
      </c>
      <c r="E3495" s="35" t="s">
        <v>6267</v>
      </c>
    </row>
    <row r="3496" spans="1:5">
      <c r="A3496" s="58" t="s">
        <v>13170</v>
      </c>
      <c r="B3496" s="58" t="str">
        <f t="shared" si="111"/>
        <v>AP13439</v>
      </c>
      <c r="C3496" s="35" t="s">
        <v>13171</v>
      </c>
      <c r="D3496" s="35" t="str">
        <f t="shared" si="112"/>
        <v>13439 - 2012_13 Minigrants Program Awards</v>
      </c>
      <c r="E3496" s="35" t="s">
        <v>6267</v>
      </c>
    </row>
    <row r="3497" spans="1:5">
      <c r="A3497" s="58" t="s">
        <v>13172</v>
      </c>
      <c r="B3497" s="58" t="str">
        <f t="shared" si="111"/>
        <v>AP13440</v>
      </c>
      <c r="C3497" s="35" t="s">
        <v>13173</v>
      </c>
      <c r="D3497" s="35" t="str">
        <f t="shared" si="112"/>
        <v>13440 - 2013 National Arts Program Awards</v>
      </c>
      <c r="E3497" s="35" t="s">
        <v>6267</v>
      </c>
    </row>
    <row r="3498" spans="1:5">
      <c r="A3498" s="58" t="s">
        <v>13174</v>
      </c>
      <c r="B3498" s="58" t="str">
        <f t="shared" si="111"/>
        <v>AP13441</v>
      </c>
      <c r="C3498" s="35" t="s">
        <v>13175</v>
      </c>
      <c r="D3498" s="35" t="str">
        <f t="shared" si="112"/>
        <v>13441 - Section 108 Project Administration</v>
      </c>
      <c r="E3498" s="35" t="s">
        <v>6267</v>
      </c>
    </row>
    <row r="3499" spans="1:5">
      <c r="A3499" s="568" t="s">
        <v>13176</v>
      </c>
      <c r="B3499" s="58" t="str">
        <f t="shared" si="111"/>
        <v>AP13443</v>
      </c>
      <c r="C3499" s="35" t="s">
        <v>13177</v>
      </c>
      <c r="D3499" s="35" t="str">
        <f t="shared" si="112"/>
        <v>13443 - Police 2011 COPS Hiring Grant Program</v>
      </c>
      <c r="E3499" s="35" t="s">
        <v>6267</v>
      </c>
    </row>
    <row r="3500" spans="1:5">
      <c r="A3500" s="568" t="s">
        <v>13178</v>
      </c>
      <c r="B3500" s="58" t="str">
        <f t="shared" si="111"/>
        <v>AP13444</v>
      </c>
      <c r="C3500" s="35" t="s">
        <v>13179</v>
      </c>
      <c r="D3500" s="35" t="str">
        <f t="shared" si="112"/>
        <v>13444 - DHWP Sub Abuse coordin Agency 9/2013</v>
      </c>
      <c r="E3500" s="35" t="s">
        <v>6267</v>
      </c>
    </row>
    <row r="3501" spans="1:5">
      <c r="A3501" s="568" t="s">
        <v>13180</v>
      </c>
      <c r="B3501" s="58" t="str">
        <f t="shared" si="111"/>
        <v>AP13445</v>
      </c>
      <c r="C3501" s="35" t="s">
        <v>13181</v>
      </c>
      <c r="D3501" s="35" t="str">
        <f t="shared" si="112"/>
        <v>13445 - DHWP Medicaid Substance Abuse 9/2013</v>
      </c>
      <c r="E3501" s="35" t="s">
        <v>6267</v>
      </c>
    </row>
    <row r="3502" spans="1:5">
      <c r="A3502" s="568" t="s">
        <v>13182</v>
      </c>
      <c r="B3502" s="58" t="str">
        <f t="shared" si="111"/>
        <v>AP13446</v>
      </c>
      <c r="C3502" s="35" t="s">
        <v>13183</v>
      </c>
      <c r="D3502" s="35" t="str">
        <f t="shared" si="112"/>
        <v>13446 - DHWP Health Michigan Program</v>
      </c>
      <c r="E3502" s="35" t="s">
        <v>6267</v>
      </c>
    </row>
    <row r="3503" spans="1:5">
      <c r="A3503" s="58" t="s">
        <v>13184</v>
      </c>
      <c r="B3503" s="58" t="str">
        <f t="shared" si="111"/>
        <v>AP13447</v>
      </c>
      <c r="C3503" s="35" t="s">
        <v>13185</v>
      </c>
      <c r="D3503" s="35" t="str">
        <f t="shared" si="112"/>
        <v>13447 - Sub Abuse Adult Benefit Waiver 9_2013</v>
      </c>
      <c r="E3503" s="35" t="s">
        <v>6267</v>
      </c>
    </row>
    <row r="3504" spans="1:5">
      <c r="A3504" s="568" t="s">
        <v>13186</v>
      </c>
      <c r="B3504" s="58" t="str">
        <f t="shared" si="111"/>
        <v>AP13448</v>
      </c>
      <c r="C3504" s="35" t="s">
        <v>13187</v>
      </c>
      <c r="D3504" s="35" t="str">
        <f t="shared" si="112"/>
        <v>13448 - DHWP WIC Resident Services 9/2013</v>
      </c>
      <c r="E3504" s="35" t="s">
        <v>6267</v>
      </c>
    </row>
    <row r="3505" spans="1:5">
      <c r="A3505" s="568" t="s">
        <v>13188</v>
      </c>
      <c r="B3505" s="58" t="str">
        <f t="shared" si="111"/>
        <v>AP13449</v>
      </c>
      <c r="C3505" s="35" t="s">
        <v>13189</v>
      </c>
      <c r="D3505" s="35" t="str">
        <f t="shared" si="112"/>
        <v>13449 - DHWP WIC Breast Feeding 9/2013</v>
      </c>
      <c r="E3505" s="35" t="s">
        <v>6267</v>
      </c>
    </row>
    <row r="3506" spans="1:5">
      <c r="A3506" s="568" t="s">
        <v>13190</v>
      </c>
      <c r="B3506" s="58" t="str">
        <f t="shared" si="111"/>
        <v>AP13454</v>
      </c>
      <c r="C3506" s="35" t="s">
        <v>13191</v>
      </c>
      <c r="D3506" s="35" t="str">
        <f t="shared" si="112"/>
        <v>13454 - DHWP Bio terrorism Emerg Prep 9/2013</v>
      </c>
      <c r="E3506" s="35" t="s">
        <v>6267</v>
      </c>
    </row>
    <row r="3507" spans="1:5">
      <c r="A3507" s="568" t="s">
        <v>13192</v>
      </c>
      <c r="B3507" s="58" t="str">
        <f t="shared" ref="B3507:B3570" si="113">"AP"&amp;A3507</f>
        <v>AP13455</v>
      </c>
      <c r="C3507" s="35" t="s">
        <v>13193</v>
      </c>
      <c r="D3507" s="35" t="str">
        <f t="shared" si="112"/>
        <v>13455 - DHWP Cities Readiness Initiatives 9/2013</v>
      </c>
      <c r="E3507" s="35" t="s">
        <v>6267</v>
      </c>
    </row>
    <row r="3508" spans="1:5">
      <c r="A3508" s="568" t="s">
        <v>13194</v>
      </c>
      <c r="B3508" s="58" t="str">
        <f t="shared" si="113"/>
        <v>AP13456</v>
      </c>
      <c r="C3508" s="35" t="s">
        <v>13195</v>
      </c>
      <c r="D3508" s="35" t="str">
        <f t="shared" si="112"/>
        <v>13456 - DHWP CSHCS Outreach &amp; Advocacy 9/2013</v>
      </c>
      <c r="E3508" s="35" t="s">
        <v>6267</v>
      </c>
    </row>
    <row r="3509" spans="1:5">
      <c r="A3509" s="568" t="s">
        <v>13196</v>
      </c>
      <c r="B3509" s="58" t="str">
        <f t="shared" si="113"/>
        <v>AP13457</v>
      </c>
      <c r="C3509" s="35" t="s">
        <v>13197</v>
      </c>
      <c r="D3509" s="35" t="str">
        <f t="shared" si="112"/>
        <v>13457 - DHWP Family Planning 9/2013</v>
      </c>
      <c r="E3509" s="35" t="s">
        <v>6267</v>
      </c>
    </row>
    <row r="3510" spans="1:5">
      <c r="A3510" s="58" t="s">
        <v>13198</v>
      </c>
      <c r="B3510" s="58" t="str">
        <f t="shared" si="113"/>
        <v>AP13458</v>
      </c>
      <c r="C3510" s="35" t="s">
        <v>13199</v>
      </c>
      <c r="D3510" s="35" t="str">
        <f t="shared" si="112"/>
        <v>13458 - Lead Education &amp; Outreach 9_2013</v>
      </c>
      <c r="E3510" s="35" t="s">
        <v>6267</v>
      </c>
    </row>
    <row r="3511" spans="1:5">
      <c r="A3511" s="568" t="s">
        <v>13200</v>
      </c>
      <c r="B3511" s="58" t="str">
        <f t="shared" si="113"/>
        <v>AP13459</v>
      </c>
      <c r="C3511" s="35" t="s">
        <v>13201</v>
      </c>
      <c r="D3511" s="35" t="str">
        <f t="shared" si="112"/>
        <v>13459 - DHWP HIV/AIDS Prevention 9/2013</v>
      </c>
      <c r="E3511" s="35" t="s">
        <v>6267</v>
      </c>
    </row>
    <row r="3512" spans="1:5">
      <c r="A3512" s="568" t="s">
        <v>13202</v>
      </c>
      <c r="B3512" s="58" t="str">
        <f t="shared" si="113"/>
        <v>AP13460</v>
      </c>
      <c r="C3512" s="35" t="s">
        <v>13203</v>
      </c>
      <c r="D3512" s="35" t="str">
        <f t="shared" si="112"/>
        <v>13460 - DHWP HIV/AIDS Rapid Testing 9/2013</v>
      </c>
      <c r="E3512" s="35" t="s">
        <v>6267</v>
      </c>
    </row>
    <row r="3513" spans="1:5">
      <c r="A3513" s="568" t="s">
        <v>13204</v>
      </c>
      <c r="B3513" s="58" t="str">
        <f t="shared" si="113"/>
        <v>AP13461</v>
      </c>
      <c r="C3513" s="35" t="s">
        <v>13205</v>
      </c>
      <c r="D3513" s="35" t="str">
        <f t="shared" si="112"/>
        <v>13461 - DHWP Lead Intervention 9/2013</v>
      </c>
      <c r="E3513" s="35" t="s">
        <v>6267</v>
      </c>
    </row>
    <row r="3514" spans="1:5">
      <c r="A3514" s="568" t="s">
        <v>13206</v>
      </c>
      <c r="B3514" s="58" t="str">
        <f t="shared" si="113"/>
        <v>AP13462</v>
      </c>
      <c r="C3514" s="35" t="s">
        <v>13207</v>
      </c>
      <c r="D3514" s="35" t="str">
        <f t="shared" si="112"/>
        <v>13462 - DHWP Immunization Action Plan 9/2013</v>
      </c>
      <c r="E3514" s="35" t="s">
        <v>6267</v>
      </c>
    </row>
    <row r="3515" spans="1:5">
      <c r="A3515" s="568" t="s">
        <v>13208</v>
      </c>
      <c r="B3515" s="58" t="str">
        <f t="shared" si="113"/>
        <v>AP13463</v>
      </c>
      <c r="C3515" s="35" t="s">
        <v>13209</v>
      </c>
      <c r="D3515" s="35" t="str">
        <f t="shared" si="112"/>
        <v>13463 - DHWP Childhood Lead Poisoning Prevention 9/2013</v>
      </c>
      <c r="E3515" s="35" t="s">
        <v>6267</v>
      </c>
    </row>
    <row r="3516" spans="1:5">
      <c r="A3516" s="58" t="s">
        <v>13210</v>
      </c>
      <c r="B3516" s="58" t="str">
        <f t="shared" si="113"/>
        <v>AP13464</v>
      </c>
      <c r="C3516" s="35" t="s">
        <v>13211</v>
      </c>
      <c r="D3516" s="35" t="str">
        <f t="shared" si="112"/>
        <v>13464 - ELPHS Food 9_2013</v>
      </c>
      <c r="E3516" s="35" t="s">
        <v>6267</v>
      </c>
    </row>
    <row r="3517" spans="1:5">
      <c r="A3517" s="568" t="s">
        <v>13212</v>
      </c>
      <c r="B3517" s="58" t="str">
        <f t="shared" si="113"/>
        <v>AP13465</v>
      </c>
      <c r="C3517" s="35" t="s">
        <v>13213</v>
      </c>
      <c r="D3517" s="35" t="str">
        <f t="shared" si="112"/>
        <v>13465 - DHWP ELPHS Mach Other 9/2013</v>
      </c>
      <c r="E3517" s="35" t="s">
        <v>6267</v>
      </c>
    </row>
    <row r="3518" spans="1:5">
      <c r="A3518" s="568" t="s">
        <v>13214</v>
      </c>
      <c r="B3518" s="58" t="str">
        <f t="shared" si="113"/>
        <v>AP13466</v>
      </c>
      <c r="C3518" s="35" t="s">
        <v>13215</v>
      </c>
      <c r="D3518" s="35" t="str">
        <f t="shared" si="112"/>
        <v>13466 - DHWP Local Maternal &amp; Child Hlth 9/2013</v>
      </c>
      <c r="E3518" s="35" t="s">
        <v>6267</v>
      </c>
    </row>
    <row r="3519" spans="1:5">
      <c r="A3519" s="568" t="s">
        <v>13216</v>
      </c>
      <c r="B3519" s="58" t="str">
        <f t="shared" si="113"/>
        <v>AP13468</v>
      </c>
      <c r="C3519" s="35" t="s">
        <v>13217</v>
      </c>
      <c r="D3519" s="35" t="str">
        <f t="shared" si="112"/>
        <v>13468 - DHWP Infant Safe Sleep 9/2013</v>
      </c>
      <c r="E3519" s="35" t="s">
        <v>6267</v>
      </c>
    </row>
    <row r="3520" spans="1:5">
      <c r="A3520" s="568" t="s">
        <v>13218</v>
      </c>
      <c r="B3520" s="58" t="str">
        <f t="shared" si="113"/>
        <v>AP13470</v>
      </c>
      <c r="C3520" s="35" t="s">
        <v>13219</v>
      </c>
      <c r="D3520" s="35" t="str">
        <f t="shared" si="112"/>
        <v>13470 - DHWP Fetal Infant Review 9/2013</v>
      </c>
      <c r="E3520" s="35" t="s">
        <v>6267</v>
      </c>
    </row>
    <row r="3521" spans="1:5">
      <c r="A3521" s="568" t="s">
        <v>13220</v>
      </c>
      <c r="B3521" s="58" t="str">
        <f t="shared" si="113"/>
        <v>AP13471</v>
      </c>
      <c r="C3521" s="35" t="s">
        <v>13221</v>
      </c>
      <c r="D3521" s="35" t="str">
        <f t="shared" si="112"/>
        <v>13471 - DHWP STD Control 9/2013</v>
      </c>
      <c r="E3521" s="35" t="s">
        <v>6267</v>
      </c>
    </row>
    <row r="3522" spans="1:5">
      <c r="A3522" s="568" t="s">
        <v>13222</v>
      </c>
      <c r="B3522" s="58" t="str">
        <f t="shared" si="113"/>
        <v>AP13472</v>
      </c>
      <c r="C3522" s="35" t="s">
        <v>13223</v>
      </c>
      <c r="D3522" s="35" t="str">
        <f t="shared" si="112"/>
        <v>13472 - DHWP Vaccine Quality Assurance 9/2013</v>
      </c>
      <c r="E3522" s="35" t="s">
        <v>6267</v>
      </c>
    </row>
    <row r="3523" spans="1:5">
      <c r="A3523" s="568" t="s">
        <v>13224</v>
      </c>
      <c r="B3523" s="58" t="str">
        <f t="shared" si="113"/>
        <v>AP13473</v>
      </c>
      <c r="C3523" s="35" t="s">
        <v>13225</v>
      </c>
      <c r="D3523" s="35" t="str">
        <f t="shared" si="112"/>
        <v>13473 - DHWP Vision &amp; Hearing MDCH 9/2013</v>
      </c>
      <c r="E3523" s="35" t="s">
        <v>6267</v>
      </c>
    </row>
    <row r="3524" spans="1:5">
      <c r="A3524" s="58" t="s">
        <v>13226</v>
      </c>
      <c r="B3524" s="58" t="str">
        <f t="shared" si="113"/>
        <v>AP13474</v>
      </c>
      <c r="C3524" s="35" t="s">
        <v>13227</v>
      </c>
      <c r="D3524" s="35" t="str">
        <f t="shared" ref="D3524:D3587" si="114">A3524&amp;" - "&amp;C3524</f>
        <v>13474 - Wise Woman 9_2013</v>
      </c>
      <c r="E3524" s="35" t="s">
        <v>6267</v>
      </c>
    </row>
    <row r="3525" spans="1:5">
      <c r="A3525" s="568" t="s">
        <v>13228</v>
      </c>
      <c r="B3525" s="58" t="str">
        <f t="shared" si="113"/>
        <v>AP13476</v>
      </c>
      <c r="C3525" s="35" t="s">
        <v>13229</v>
      </c>
      <c r="D3525" s="35" t="str">
        <f t="shared" si="114"/>
        <v>13476 - DHWP Hardest Hit Fund</v>
      </c>
      <c r="E3525" s="35" t="s">
        <v>6267</v>
      </c>
    </row>
    <row r="3526" spans="1:5">
      <c r="A3526" s="568" t="s">
        <v>13230</v>
      </c>
      <c r="B3526" s="58" t="str">
        <f t="shared" si="113"/>
        <v>AP13477</v>
      </c>
      <c r="C3526" s="35" t="s">
        <v>13231</v>
      </c>
      <c r="D3526" s="35" t="str">
        <f t="shared" si="114"/>
        <v>13477 - DHWP Safety Program 3/2014</v>
      </c>
      <c r="E3526" s="35" t="s">
        <v>6267</v>
      </c>
    </row>
    <row r="3527" spans="1:5">
      <c r="A3527" s="58" t="s">
        <v>13232</v>
      </c>
      <c r="B3527" s="58" t="str">
        <f t="shared" si="113"/>
        <v>AP13478</v>
      </c>
      <c r="C3527" s="35" t="s">
        <v>13233</v>
      </c>
      <c r="D3527" s="35" t="str">
        <f t="shared" si="114"/>
        <v>13478 - HIV Emerg Supp Relief 2_2014</v>
      </c>
      <c r="E3527" s="35" t="s">
        <v>6267</v>
      </c>
    </row>
    <row r="3528" spans="1:5">
      <c r="A3528" s="568" t="s">
        <v>13234</v>
      </c>
      <c r="B3528" s="58" t="str">
        <f t="shared" si="113"/>
        <v>AP13479</v>
      </c>
      <c r="C3528" s="35" t="s">
        <v>13235</v>
      </c>
      <c r="D3528" s="35" t="str">
        <f t="shared" si="114"/>
        <v>13479 - DHWP HOPWA Aids Housing 6/2013</v>
      </c>
      <c r="E3528" s="35" t="s">
        <v>6267</v>
      </c>
    </row>
    <row r="3529" spans="1:5">
      <c r="A3529" s="568" t="s">
        <v>13236</v>
      </c>
      <c r="B3529" s="58" t="str">
        <f t="shared" si="113"/>
        <v>AP13480</v>
      </c>
      <c r="C3529" s="35" t="s">
        <v>13237</v>
      </c>
      <c r="D3529" s="35" t="str">
        <f t="shared" si="114"/>
        <v>13480 - DHWP Healthy Start Initiative 5/2013</v>
      </c>
      <c r="E3529" s="35" t="s">
        <v>6267</v>
      </c>
    </row>
    <row r="3530" spans="1:5">
      <c r="A3530" s="568" t="s">
        <v>13238</v>
      </c>
      <c r="B3530" s="58" t="str">
        <f t="shared" si="113"/>
        <v>AP13481</v>
      </c>
      <c r="C3530" s="35" t="s">
        <v>13239</v>
      </c>
      <c r="D3530" s="35" t="str">
        <f t="shared" si="114"/>
        <v>13481 - DHWP TB Prev &amp; Control 12/2013</v>
      </c>
      <c r="E3530" s="35" t="s">
        <v>6267</v>
      </c>
    </row>
    <row r="3531" spans="1:5">
      <c r="A3531" s="568" t="s">
        <v>13240</v>
      </c>
      <c r="B3531" s="58" t="str">
        <f t="shared" si="113"/>
        <v>AP13483</v>
      </c>
      <c r="C3531" s="35" t="s">
        <v>13241</v>
      </c>
      <c r="D3531" s="35" t="str">
        <f t="shared" si="114"/>
        <v>13483 - CSBG Admin</v>
      </c>
      <c r="E3531" s="35" t="s">
        <v>6267</v>
      </c>
    </row>
    <row r="3532" spans="1:5">
      <c r="A3532" s="58" t="s">
        <v>13242</v>
      </c>
      <c r="B3532" s="58" t="str">
        <f t="shared" si="113"/>
        <v>AP13488</v>
      </c>
      <c r="C3532" s="35" t="s">
        <v>13243</v>
      </c>
      <c r="D3532" s="35" t="str">
        <f t="shared" si="114"/>
        <v>13488 - Package Meals_</v>
      </c>
      <c r="E3532" s="35" t="s">
        <v>6267</v>
      </c>
    </row>
    <row r="3533" spans="1:5">
      <c r="A3533" s="58" t="s">
        <v>13244</v>
      </c>
      <c r="B3533" s="58" t="str">
        <f t="shared" si="113"/>
        <v>AP13489</v>
      </c>
      <c r="C3533" s="35" t="s">
        <v>13245</v>
      </c>
      <c r="D3533" s="35" t="str">
        <f t="shared" si="114"/>
        <v>13489 - Head Start_13489</v>
      </c>
      <c r="E3533" s="35" t="s">
        <v>6267</v>
      </c>
    </row>
    <row r="3534" spans="1:5">
      <c r="A3534" s="58" t="s">
        <v>13246</v>
      </c>
      <c r="B3534" s="58" t="str">
        <f t="shared" si="113"/>
        <v>AP13494</v>
      </c>
      <c r="C3534" s="35" t="s">
        <v>13247</v>
      </c>
      <c r="D3534" s="35" t="str">
        <f t="shared" si="114"/>
        <v>13494 - MCAAA _ Managed Care_13494</v>
      </c>
      <c r="E3534" s="35" t="s">
        <v>6267</v>
      </c>
    </row>
    <row r="3535" spans="1:5">
      <c r="A3535" s="58" t="s">
        <v>13248</v>
      </c>
      <c r="B3535" s="58" t="str">
        <f t="shared" si="113"/>
        <v>AP13496</v>
      </c>
      <c r="C3535" s="35" t="s">
        <v>13249</v>
      </c>
      <c r="D3535" s="35" t="str">
        <f t="shared" si="114"/>
        <v>13496 - TEFAP_</v>
      </c>
      <c r="E3535" s="35" t="s">
        <v>6267</v>
      </c>
    </row>
    <row r="3536" spans="1:5">
      <c r="A3536" s="58" t="s">
        <v>13250</v>
      </c>
      <c r="B3536" s="58" t="str">
        <f t="shared" si="113"/>
        <v>AP13499</v>
      </c>
      <c r="C3536" s="35" t="s">
        <v>13251</v>
      </c>
      <c r="D3536" s="35" t="str">
        <f t="shared" si="114"/>
        <v>13499 - CSBG _ TPA</v>
      </c>
      <c r="E3536" s="35" t="s">
        <v>6267</v>
      </c>
    </row>
    <row r="3537" spans="1:5">
      <c r="A3537" s="58" t="s">
        <v>13252</v>
      </c>
      <c r="B3537" s="58" t="str">
        <f t="shared" si="113"/>
        <v>AP13501</v>
      </c>
      <c r="C3537" s="35" t="s">
        <v>13253</v>
      </c>
      <c r="D3537" s="35" t="str">
        <f t="shared" si="114"/>
        <v>13501 - Pavement Marking work at various intersections</v>
      </c>
      <c r="E3537" s="35" t="s">
        <v>6267</v>
      </c>
    </row>
    <row r="3538" spans="1:5">
      <c r="A3538" s="58" t="s">
        <v>13254</v>
      </c>
      <c r="B3538" s="58" t="str">
        <f t="shared" si="113"/>
        <v>AP13502</v>
      </c>
      <c r="C3538" s="35" t="s">
        <v>13255</v>
      </c>
      <c r="D3538" s="35" t="str">
        <f t="shared" si="114"/>
        <v>13502 - Pavement Marking work at various Federal Aid Routes</v>
      </c>
      <c r="E3538" s="35" t="s">
        <v>6267</v>
      </c>
    </row>
    <row r="3539" spans="1:5">
      <c r="A3539" s="568" t="s">
        <v>13256</v>
      </c>
      <c r="B3539" s="58" t="str">
        <f t="shared" si="113"/>
        <v>AP13503</v>
      </c>
      <c r="C3539" s="35" t="s">
        <v>13257</v>
      </c>
      <c r="D3539" s="35" t="str">
        <f t="shared" si="114"/>
        <v>13503 - Police Victim Assistance 2012-2013</v>
      </c>
      <c r="E3539" s="35" t="s">
        <v>6267</v>
      </c>
    </row>
    <row r="3540" spans="1:5">
      <c r="A3540" s="568" t="s">
        <v>13258</v>
      </c>
      <c r="B3540" s="58" t="str">
        <f t="shared" si="113"/>
        <v>AP13504</v>
      </c>
      <c r="C3540" s="35" t="s">
        <v>13259</v>
      </c>
      <c r="D3540" s="35" t="str">
        <f t="shared" si="114"/>
        <v>13504 - Police Preventing Auto Theft 2013</v>
      </c>
      <c r="E3540" s="35" t="s">
        <v>6267</v>
      </c>
    </row>
    <row r="3541" spans="1:5">
      <c r="A3541" s="58" t="s">
        <v>13260</v>
      </c>
      <c r="B3541" s="58" t="str">
        <f t="shared" si="113"/>
        <v>AP13505</v>
      </c>
      <c r="C3541" s="35" t="s">
        <v>13261</v>
      </c>
      <c r="D3541" s="35" t="str">
        <f t="shared" si="114"/>
        <v>13505 - Western Wayne 2013</v>
      </c>
      <c r="E3541" s="35" t="s">
        <v>6267</v>
      </c>
    </row>
    <row r="3542" spans="1:5">
      <c r="A3542" s="568" t="s">
        <v>13262</v>
      </c>
      <c r="B3542" s="58" t="str">
        <f t="shared" si="113"/>
        <v>AP13506</v>
      </c>
      <c r="C3542" s="35" t="s">
        <v>13263</v>
      </c>
      <c r="D3542" s="35" t="str">
        <f t="shared" si="114"/>
        <v>13506 - Police SCREEN Door 2013</v>
      </c>
      <c r="E3542" s="35" t="s">
        <v>6267</v>
      </c>
    </row>
    <row r="3543" spans="1:5">
      <c r="A3543" s="58" t="s">
        <v>13264</v>
      </c>
      <c r="B3543" s="58" t="str">
        <f t="shared" si="113"/>
        <v>AP13507</v>
      </c>
      <c r="C3543" s="35" t="s">
        <v>13265</v>
      </c>
      <c r="D3543" s="35" t="str">
        <f t="shared" si="114"/>
        <v>13507 - G.R.E.A.T. 2013</v>
      </c>
      <c r="E3543" s="35" t="s">
        <v>6267</v>
      </c>
    </row>
    <row r="3544" spans="1:5">
      <c r="A3544" s="58" t="s">
        <v>13266</v>
      </c>
      <c r="B3544" s="58" t="str">
        <f t="shared" si="113"/>
        <v>AP13508</v>
      </c>
      <c r="C3544" s="35" t="s">
        <v>13267</v>
      </c>
      <c r="D3544" s="35" t="str">
        <f t="shared" si="114"/>
        <v>13508 - Bullerproof Vest Program</v>
      </c>
      <c r="E3544" s="35" t="s">
        <v>6267</v>
      </c>
    </row>
    <row r="3545" spans="1:5">
      <c r="A3545" s="568" t="s">
        <v>13268</v>
      </c>
      <c r="B3545" s="58" t="str">
        <f t="shared" si="113"/>
        <v>AP13509</v>
      </c>
      <c r="C3545" s="35" t="s">
        <v>13269</v>
      </c>
      <c r="D3545" s="35" t="str">
        <f t="shared" si="114"/>
        <v>13509 - Police JAG 2012-2013</v>
      </c>
      <c r="E3545" s="35" t="s">
        <v>6267</v>
      </c>
    </row>
    <row r="3546" spans="1:5">
      <c r="A3546" s="58" t="s">
        <v>13270</v>
      </c>
      <c r="B3546" s="58" t="str">
        <f t="shared" si="113"/>
        <v>AP13510</v>
      </c>
      <c r="C3546" s="35" t="s">
        <v>13271</v>
      </c>
      <c r="D3546" s="35" t="str">
        <f t="shared" si="114"/>
        <v>13510 - East Side Action Team 2013</v>
      </c>
      <c r="E3546" s="35" t="s">
        <v>6267</v>
      </c>
    </row>
    <row r="3547" spans="1:5">
      <c r="A3547" s="58" t="s">
        <v>13272</v>
      </c>
      <c r="B3547" s="58" t="str">
        <f t="shared" si="113"/>
        <v>AP13511</v>
      </c>
      <c r="C3547" s="35" t="s">
        <v>13273</v>
      </c>
      <c r="D3547" s="35" t="str">
        <f t="shared" si="114"/>
        <v>13511 - Oakland County Auto Theft Squad 2013</v>
      </c>
      <c r="E3547" s="35" t="s">
        <v>6267</v>
      </c>
    </row>
    <row r="3548" spans="1:5">
      <c r="A3548" s="58" t="s">
        <v>13274</v>
      </c>
      <c r="B3548" s="58" t="str">
        <f t="shared" si="113"/>
        <v>AP13512</v>
      </c>
      <c r="C3548" s="35" t="s">
        <v>13275</v>
      </c>
      <c r="D3548" s="35" t="str">
        <f t="shared" si="114"/>
        <v>13512 - Hot Mix Job 113836</v>
      </c>
      <c r="E3548" s="35" t="s">
        <v>6267</v>
      </c>
    </row>
    <row r="3549" spans="1:5">
      <c r="A3549" s="58" t="s">
        <v>13276</v>
      </c>
      <c r="B3549" s="58" t="str">
        <f t="shared" si="113"/>
        <v>AP13513</v>
      </c>
      <c r="C3549" s="35" t="s">
        <v>13277</v>
      </c>
      <c r="D3549" s="35" t="str">
        <f t="shared" si="114"/>
        <v>13513 - Hot Mix Job 113936</v>
      </c>
      <c r="E3549" s="35" t="s">
        <v>6267</v>
      </c>
    </row>
    <row r="3550" spans="1:5">
      <c r="A3550" s="58" t="s">
        <v>13278</v>
      </c>
      <c r="B3550" s="58" t="str">
        <f t="shared" si="113"/>
        <v>AP13514</v>
      </c>
      <c r="C3550" s="35" t="s">
        <v>13279</v>
      </c>
      <c r="D3550" s="35" t="str">
        <f t="shared" si="114"/>
        <v>13514 - Hot Mix Job 113934</v>
      </c>
      <c r="E3550" s="35" t="s">
        <v>6267</v>
      </c>
    </row>
    <row r="3551" spans="1:5">
      <c r="A3551" s="568" t="s">
        <v>13280</v>
      </c>
      <c r="B3551" s="58" t="str">
        <f t="shared" si="113"/>
        <v>AP13515</v>
      </c>
      <c r="C3551" s="35" t="s">
        <v>13281</v>
      </c>
      <c r="D3551" s="35" t="str">
        <f t="shared" si="114"/>
        <v>13515 - DOHS FY2010 Buffer Zone Protection Plan (BZPP)</v>
      </c>
      <c r="E3551" s="35" t="s">
        <v>6267</v>
      </c>
    </row>
    <row r="3552" spans="1:5">
      <c r="A3552" s="58" t="s">
        <v>13282</v>
      </c>
      <c r="B3552" s="58" t="str">
        <f t="shared" si="113"/>
        <v>AP13516</v>
      </c>
      <c r="C3552" s="35" t="s">
        <v>13283</v>
      </c>
      <c r="D3552" s="35" t="str">
        <f t="shared" si="114"/>
        <v>13516 - Det Comprehensive Traffic Safety Grant 2011</v>
      </c>
      <c r="E3552" s="35" t="s">
        <v>6267</v>
      </c>
    </row>
    <row r="3553" spans="1:5">
      <c r="A3553" s="58" t="s">
        <v>13284</v>
      </c>
      <c r="B3553" s="58" t="str">
        <f t="shared" si="113"/>
        <v>AP13517</v>
      </c>
      <c r="C3553" s="35" t="s">
        <v>13285</v>
      </c>
      <c r="D3553" s="35" t="str">
        <f t="shared" si="114"/>
        <v>13517 - Elec Crash Capture &amp; Submission 2011</v>
      </c>
      <c r="E3553" s="35" t="s">
        <v>6267</v>
      </c>
    </row>
    <row r="3554" spans="1:5">
      <c r="A3554" s="58" t="s">
        <v>13286</v>
      </c>
      <c r="B3554" s="58" t="str">
        <f t="shared" si="113"/>
        <v>AP13518</v>
      </c>
      <c r="C3554" s="35" t="s">
        <v>13287</v>
      </c>
      <c r="D3554" s="35" t="str">
        <f t="shared" si="114"/>
        <v>13518 - EASE Program 2012 Presidential Election</v>
      </c>
      <c r="E3554" s="35" t="s">
        <v>6267</v>
      </c>
    </row>
    <row r="3555" spans="1:5">
      <c r="A3555" s="58" t="s">
        <v>13288</v>
      </c>
      <c r="B3555" s="58" t="str">
        <f t="shared" si="113"/>
        <v>AP13520</v>
      </c>
      <c r="C3555" s="35" t="s">
        <v>13289</v>
      </c>
      <c r="D3555" s="35" t="str">
        <f t="shared" si="114"/>
        <v>13520 - Youth Alcohol Enforcement 2012</v>
      </c>
      <c r="E3555" s="35" t="s">
        <v>6267</v>
      </c>
    </row>
    <row r="3556" spans="1:5">
      <c r="A3556" s="58" t="s">
        <v>13290</v>
      </c>
      <c r="B3556" s="58" t="str">
        <f t="shared" si="113"/>
        <v>AP13521</v>
      </c>
      <c r="C3556" s="35" t="s">
        <v>13291</v>
      </c>
      <c r="D3556" s="35" t="str">
        <f t="shared" si="114"/>
        <v>13521 - Strategic Traffic Enforcement Prog 2012</v>
      </c>
      <c r="E3556" s="35" t="s">
        <v>6267</v>
      </c>
    </row>
    <row r="3557" spans="1:5">
      <c r="A3557" s="568" t="s">
        <v>13292</v>
      </c>
      <c r="B3557" s="58" t="str">
        <f t="shared" si="113"/>
        <v>AP13522</v>
      </c>
      <c r="C3557" s="35" t="s">
        <v>6183</v>
      </c>
      <c r="D3557" s="35" t="str">
        <f t="shared" si="114"/>
        <v>13522 - Water Bond Fund Series 2011</v>
      </c>
      <c r="E3557" s="35" t="s">
        <v>6267</v>
      </c>
    </row>
    <row r="3558" spans="1:5">
      <c r="A3558" s="568" t="s">
        <v>13293</v>
      </c>
      <c r="B3558" s="58" t="str">
        <f t="shared" si="113"/>
        <v>AP13523</v>
      </c>
      <c r="C3558" s="35" t="s">
        <v>13294</v>
      </c>
      <c r="D3558" s="35" t="str">
        <f t="shared" si="114"/>
        <v>13523 - DPW Trumbull Streetscape</v>
      </c>
      <c r="E3558" s="35" t="s">
        <v>6267</v>
      </c>
    </row>
    <row r="3559" spans="1:5">
      <c r="A3559" s="58" t="s">
        <v>13295</v>
      </c>
      <c r="B3559" s="58" t="str">
        <f t="shared" si="113"/>
        <v>AP13524</v>
      </c>
      <c r="C3559" s="35" t="s">
        <v>13296</v>
      </c>
      <c r="D3559" s="35" t="str">
        <f t="shared" si="114"/>
        <v>13524 - Marathon Petroleum</v>
      </c>
      <c r="E3559" s="35" t="s">
        <v>6267</v>
      </c>
    </row>
    <row r="3560" spans="1:5">
      <c r="A3560" s="568" t="s">
        <v>13297</v>
      </c>
      <c r="B3560" s="58" t="str">
        <f t="shared" si="113"/>
        <v>AP13525</v>
      </c>
      <c r="C3560" s="35" t="s">
        <v>13298</v>
      </c>
      <c r="D3560" s="35" t="str">
        <f t="shared" si="114"/>
        <v>13525 - Fire 2011 Safer Grant</v>
      </c>
      <c r="E3560" s="35" t="s">
        <v>6267</v>
      </c>
    </row>
    <row r="3561" spans="1:5">
      <c r="A3561" s="58" t="s">
        <v>13299</v>
      </c>
      <c r="B3561" s="58" t="str">
        <f t="shared" si="113"/>
        <v>AP13527</v>
      </c>
      <c r="C3561" s="35" t="s">
        <v>13300</v>
      </c>
      <c r="D3561" s="35" t="str">
        <f t="shared" si="114"/>
        <v>13527 - WIA Statewide Earn &amp; Learn FY12</v>
      </c>
      <c r="E3561" s="35" t="s">
        <v>6267</v>
      </c>
    </row>
    <row r="3562" spans="1:5">
      <c r="A3562" s="58" t="s">
        <v>13301</v>
      </c>
      <c r="B3562" s="58" t="str">
        <f t="shared" si="113"/>
        <v>AP13528</v>
      </c>
      <c r="C3562" s="35" t="s">
        <v>13302</v>
      </c>
      <c r="D3562" s="35" t="str">
        <f t="shared" si="114"/>
        <v>13528 - Wagner Peyser EUC</v>
      </c>
      <c r="E3562" s="35" t="s">
        <v>6267</v>
      </c>
    </row>
    <row r="3563" spans="1:5">
      <c r="A3563" s="568" t="s">
        <v>13303</v>
      </c>
      <c r="B3563" s="58" t="str">
        <f t="shared" si="113"/>
        <v>AP13529</v>
      </c>
      <c r="C3563" s="35" t="s">
        <v>13304</v>
      </c>
      <c r="D3563" s="35" t="str">
        <f t="shared" si="114"/>
        <v>13529 - HRD Section 108 Loans</v>
      </c>
      <c r="E3563" s="35" t="s">
        <v>6267</v>
      </c>
    </row>
    <row r="3564" spans="1:5">
      <c r="A3564" s="568" t="s">
        <v>13305</v>
      </c>
      <c r="B3564" s="58" t="str">
        <f t="shared" si="113"/>
        <v>AP13530</v>
      </c>
      <c r="C3564" s="35" t="s">
        <v>13306</v>
      </c>
      <c r="D3564" s="35" t="str">
        <f t="shared" si="114"/>
        <v>13530 - OIG Office of the Inspector General</v>
      </c>
      <c r="E3564" s="35" t="s">
        <v>6267</v>
      </c>
    </row>
    <row r="3565" spans="1:5">
      <c r="A3565" s="568" t="s">
        <v>13307</v>
      </c>
      <c r="B3565" s="58" t="str">
        <f t="shared" si="113"/>
        <v>AP13531</v>
      </c>
      <c r="C3565" s="35" t="s">
        <v>13308</v>
      </c>
      <c r="D3565" s="35" t="str">
        <f t="shared" si="114"/>
        <v>13531 - Non Dept Financial Review Board</v>
      </c>
      <c r="E3565" s="35" t="s">
        <v>6267</v>
      </c>
    </row>
    <row r="3566" spans="1:5">
      <c r="A3566" s="568" t="s">
        <v>13309</v>
      </c>
      <c r="B3566" s="58" t="str">
        <f t="shared" si="113"/>
        <v>AP13532</v>
      </c>
      <c r="C3566" s="35" t="s">
        <v>13310</v>
      </c>
      <c r="D3566" s="35" t="str">
        <f t="shared" si="114"/>
        <v>13532 - Police Homeland Security Bureau</v>
      </c>
      <c r="E3566" s="35" t="s">
        <v>6267</v>
      </c>
    </row>
    <row r="3567" spans="1:5">
      <c r="A3567" s="58" t="s">
        <v>13311</v>
      </c>
      <c r="B3567" s="58" t="str">
        <f t="shared" si="113"/>
        <v>AP13533</v>
      </c>
      <c r="C3567" s="35" t="s">
        <v>13312</v>
      </c>
      <c r="D3567" s="35" t="str">
        <f t="shared" si="114"/>
        <v>13533 - UASI Grant 12</v>
      </c>
      <c r="E3567" s="35" t="s">
        <v>6267</v>
      </c>
    </row>
    <row r="3568" spans="1:5">
      <c r="A3568" s="58" t="s">
        <v>13313</v>
      </c>
      <c r="B3568" s="58" t="str">
        <f t="shared" si="113"/>
        <v>AP13534</v>
      </c>
      <c r="C3568" s="35" t="s">
        <v>13314</v>
      </c>
      <c r="D3568" s="35" t="str">
        <f t="shared" si="114"/>
        <v>13534 - 2012_13 Williams &amp; Crowell Support Programs</v>
      </c>
      <c r="E3568" s="35" t="s">
        <v>6267</v>
      </c>
    </row>
    <row r="3569" spans="1:5">
      <c r="A3569" s="58" t="s">
        <v>13315</v>
      </c>
      <c r="B3569" s="58" t="str">
        <f t="shared" si="113"/>
        <v>AP13545</v>
      </c>
      <c r="C3569" s="35" t="s">
        <v>13316</v>
      </c>
      <c r="D3569" s="35" t="str">
        <f t="shared" si="114"/>
        <v>13545 - Disproportionate Minority Contact Prog 2012</v>
      </c>
      <c r="E3569" s="35" t="s">
        <v>6267</v>
      </c>
    </row>
    <row r="3570" spans="1:5">
      <c r="A3570" s="58" t="s">
        <v>13317</v>
      </c>
      <c r="B3570" s="58" t="str">
        <f t="shared" si="113"/>
        <v>AP13550</v>
      </c>
      <c r="C3570" s="35" t="s">
        <v>13318</v>
      </c>
      <c r="D3570" s="35" t="str">
        <f t="shared" si="114"/>
        <v>13550 - PSN</v>
      </c>
      <c r="E3570" s="35" t="s">
        <v>6267</v>
      </c>
    </row>
    <row r="3571" spans="1:5">
      <c r="A3571" s="568" t="s">
        <v>13319</v>
      </c>
      <c r="B3571" s="58" t="str">
        <f t="shared" ref="B3571:B3634" si="115">"AP"&amp;A3571</f>
        <v>AP13551</v>
      </c>
      <c r="C3571" s="35" t="s">
        <v>13320</v>
      </c>
      <c r="D3571" s="35" t="str">
        <f t="shared" si="114"/>
        <v>13551 - DOHS 2010 Urban Area Security Initiative (UASI)</v>
      </c>
      <c r="E3571" s="35" t="s">
        <v>6267</v>
      </c>
    </row>
    <row r="3572" spans="1:5">
      <c r="A3572" s="58" t="s">
        <v>13321</v>
      </c>
      <c r="B3572" s="58" t="str">
        <f t="shared" si="115"/>
        <v>AP13553</v>
      </c>
      <c r="C3572" s="35" t="s">
        <v>13322</v>
      </c>
      <c r="D3572" s="35" t="str">
        <f t="shared" si="114"/>
        <v>13553 - 2010 Assistance to Firefighter Grant</v>
      </c>
      <c r="E3572" s="35" t="s">
        <v>6267</v>
      </c>
    </row>
    <row r="3573" spans="1:5">
      <c r="A3573" s="568" t="s">
        <v>13323</v>
      </c>
      <c r="B3573" s="58" t="str">
        <f t="shared" si="115"/>
        <v>AP13554</v>
      </c>
      <c r="C3573" s="35" t="s">
        <v>13324</v>
      </c>
      <c r="D3573" s="35" t="str">
        <f t="shared" si="114"/>
        <v>13554 - Fire 2011 Assistance to Firefighter Grant</v>
      </c>
      <c r="E3573" s="35" t="s">
        <v>6267</v>
      </c>
    </row>
    <row r="3574" spans="1:5">
      <c r="A3574" s="568" t="s">
        <v>13325</v>
      </c>
      <c r="B3574" s="58" t="str">
        <f t="shared" si="115"/>
        <v>AP13555</v>
      </c>
      <c r="C3574" s="35" t="s">
        <v>13326</v>
      </c>
      <c r="D3574" s="35" t="str">
        <f t="shared" si="114"/>
        <v>13555 - GSD Park Improvements</v>
      </c>
      <c r="E3574" s="35" t="s">
        <v>6267</v>
      </c>
    </row>
    <row r="3575" spans="1:5">
      <c r="A3575" s="568" t="s">
        <v>13327</v>
      </c>
      <c r="B3575" s="58" t="str">
        <f t="shared" si="115"/>
        <v>AP13556</v>
      </c>
      <c r="C3575" s="35" t="s">
        <v>13328</v>
      </c>
      <c r="D3575" s="35" t="str">
        <f t="shared" si="114"/>
        <v>13556 - HRD Urban Neighborhood Initiatives</v>
      </c>
      <c r="E3575" s="35" t="s">
        <v>6267</v>
      </c>
    </row>
    <row r="3576" spans="1:5">
      <c r="A3576" s="568" t="s">
        <v>13329</v>
      </c>
      <c r="B3576" s="58" t="str">
        <f t="shared" si="115"/>
        <v>AP13557</v>
      </c>
      <c r="C3576" s="35" t="s">
        <v>13330</v>
      </c>
      <c r="D3576" s="35" t="str">
        <f t="shared" si="114"/>
        <v>13557 - HRD Live N Kindness CDC</v>
      </c>
      <c r="E3576" s="35" t="s">
        <v>6267</v>
      </c>
    </row>
    <row r="3577" spans="1:5">
      <c r="A3577" s="568" t="s">
        <v>13331</v>
      </c>
      <c r="B3577" s="58" t="str">
        <f t="shared" si="115"/>
        <v>AP13558</v>
      </c>
      <c r="C3577" s="35" t="s">
        <v>13332</v>
      </c>
      <c r="D3577" s="35" t="str">
        <f t="shared" si="114"/>
        <v>13558 - HRD Emergency Home Repair</v>
      </c>
      <c r="E3577" s="35" t="s">
        <v>6267</v>
      </c>
    </row>
    <row r="3578" spans="1:5">
      <c r="A3578" s="568" t="s">
        <v>13333</v>
      </c>
      <c r="B3578" s="58" t="str">
        <f t="shared" si="115"/>
        <v>AP13559</v>
      </c>
      <c r="C3578" s="35" t="s">
        <v>13334</v>
      </c>
      <c r="D3578" s="35" t="str">
        <f t="shared" si="114"/>
        <v>13559 - HRD East Michigan Christian Community Devel Assoc.</v>
      </c>
      <c r="E3578" s="35" t="s">
        <v>6267</v>
      </c>
    </row>
    <row r="3579" spans="1:5">
      <c r="A3579" s="568" t="s">
        <v>13335</v>
      </c>
      <c r="B3579" s="58" t="str">
        <f t="shared" si="115"/>
        <v>AP13560</v>
      </c>
      <c r="C3579" s="35" t="s">
        <v>13336</v>
      </c>
      <c r="D3579" s="35" t="str">
        <f t="shared" si="114"/>
        <v>13560 - Green Door Initiative</v>
      </c>
      <c r="E3579" s="35" t="s">
        <v>6267</v>
      </c>
    </row>
    <row r="3580" spans="1:5">
      <c r="A3580" s="58" t="s">
        <v>13337</v>
      </c>
      <c r="B3580" s="58" t="str">
        <f t="shared" si="115"/>
        <v>AP13561</v>
      </c>
      <c r="C3580" s="35" t="s">
        <v>13338</v>
      </c>
      <c r="D3580" s="35" t="str">
        <f t="shared" si="114"/>
        <v>13561 - Section 108 Workout Loan Contract</v>
      </c>
      <c r="E3580" s="35" t="s">
        <v>6267</v>
      </c>
    </row>
    <row r="3581" spans="1:5">
      <c r="A3581" s="568" t="s">
        <v>13339</v>
      </c>
      <c r="B3581" s="58" t="str">
        <f t="shared" si="115"/>
        <v>AP13562</v>
      </c>
      <c r="C3581" s="35" t="s">
        <v>13340</v>
      </c>
      <c r="D3581" s="35" t="str">
        <f t="shared" si="114"/>
        <v>13562 - HRD The Youth Connection</v>
      </c>
      <c r="E3581" s="35" t="s">
        <v>6267</v>
      </c>
    </row>
    <row r="3582" spans="1:5">
      <c r="A3582" s="568" t="s">
        <v>13341</v>
      </c>
      <c r="B3582" s="58" t="str">
        <f t="shared" si="115"/>
        <v>AP13564</v>
      </c>
      <c r="C3582" s="35" t="s">
        <v>13342</v>
      </c>
      <c r="D3582" s="35" t="str">
        <f t="shared" si="114"/>
        <v>13564 - HRD NSP III Admin</v>
      </c>
      <c r="E3582" s="35" t="s">
        <v>6267</v>
      </c>
    </row>
    <row r="3583" spans="1:5">
      <c r="A3583" s="58" t="s">
        <v>13343</v>
      </c>
      <c r="B3583" s="58" t="str">
        <f t="shared" si="115"/>
        <v>AP13565</v>
      </c>
      <c r="C3583" s="35" t="s">
        <v>13344</v>
      </c>
      <c r="D3583" s="35" t="str">
        <f t="shared" si="114"/>
        <v>13565 - Detroit Sak II Action Research Project</v>
      </c>
      <c r="E3583" s="35" t="s">
        <v>6267</v>
      </c>
    </row>
    <row r="3584" spans="1:5">
      <c r="A3584" s="568" t="s">
        <v>13345</v>
      </c>
      <c r="B3584" s="58" t="str">
        <f t="shared" si="115"/>
        <v>AP13566</v>
      </c>
      <c r="C3584" s="35" t="s">
        <v>13346</v>
      </c>
      <c r="D3584" s="35" t="str">
        <f t="shared" si="114"/>
        <v>13566 - DPW Job 114979C Traffic Signal Optimization Retiming</v>
      </c>
      <c r="E3584" s="35" t="s">
        <v>6267</v>
      </c>
    </row>
    <row r="3585" spans="1:5">
      <c r="A3585" s="568" t="s">
        <v>13347</v>
      </c>
      <c r="B3585" s="58" t="str">
        <f t="shared" si="115"/>
        <v>AP13567</v>
      </c>
      <c r="C3585" s="35" t="s">
        <v>13348</v>
      </c>
      <c r="D3585" s="35" t="str">
        <f t="shared" si="114"/>
        <v>13567 - Police Animal Control</v>
      </c>
      <c r="E3585" s="35" t="s">
        <v>6267</v>
      </c>
    </row>
    <row r="3586" spans="1:5">
      <c r="A3586" s="568" t="s">
        <v>13349</v>
      </c>
      <c r="B3586" s="58" t="str">
        <f t="shared" si="115"/>
        <v>AP13568</v>
      </c>
      <c r="C3586" s="35" t="s">
        <v>13350</v>
      </c>
      <c r="D3586" s="35" t="str">
        <f t="shared" si="114"/>
        <v>13568 - Police Det Community Based Violence Prevention Grant</v>
      </c>
      <c r="E3586" s="35" t="s">
        <v>6267</v>
      </c>
    </row>
    <row r="3587" spans="1:5">
      <c r="A3587" s="568" t="s">
        <v>13351</v>
      </c>
      <c r="B3587" s="58" t="str">
        <f t="shared" si="115"/>
        <v>AP13569</v>
      </c>
      <c r="C3587" s="35" t="s">
        <v>13352</v>
      </c>
      <c r="D3587" s="35" t="str">
        <f t="shared" si="114"/>
        <v>13569 - Police Animal Control Cap Improvement Project.</v>
      </c>
      <c r="E3587" s="35" t="s">
        <v>6267</v>
      </c>
    </row>
    <row r="3588" spans="1:5">
      <c r="A3588" s="58" t="s">
        <v>13353</v>
      </c>
      <c r="B3588" s="58" t="str">
        <f t="shared" si="115"/>
        <v>AP13570</v>
      </c>
      <c r="C3588" s="35" t="s">
        <v>13354</v>
      </c>
      <c r="D3588" s="35" t="str">
        <f t="shared" ref="D3588:D3651" si="116">A3588&amp;" - "&amp;C3588</f>
        <v>13570 - Police Animal Control Capital Improvement Project</v>
      </c>
      <c r="E3588" s="35" t="s">
        <v>6267</v>
      </c>
    </row>
    <row r="3589" spans="1:5">
      <c r="A3589" s="568" t="s">
        <v>13355</v>
      </c>
      <c r="B3589" s="58" t="str">
        <f t="shared" si="115"/>
        <v>AP13571</v>
      </c>
      <c r="C3589" s="35" t="s">
        <v>13356</v>
      </c>
      <c r="D3589" s="35" t="str">
        <f t="shared" si="116"/>
        <v>13571 - Fire 2011 Assistance to Firefighters Grant</v>
      </c>
      <c r="E3589" s="35" t="s">
        <v>6267</v>
      </c>
    </row>
    <row r="3590" spans="1:5">
      <c r="A3590" s="568" t="s">
        <v>13357</v>
      </c>
      <c r="B3590" s="58" t="str">
        <f t="shared" si="115"/>
        <v>AP13572</v>
      </c>
      <c r="C3590" s="35" t="s">
        <v>13358</v>
      </c>
      <c r="D3590" s="35" t="str">
        <f t="shared" si="116"/>
        <v>13572 - Recreation 2012-13 Belle Isle Livingston Lighthouse</v>
      </c>
      <c r="E3590" s="35" t="s">
        <v>6267</v>
      </c>
    </row>
    <row r="3591" spans="1:5">
      <c r="A3591" s="58" t="s">
        <v>13359</v>
      </c>
      <c r="B3591" s="58" t="str">
        <f t="shared" si="115"/>
        <v>AP13573</v>
      </c>
      <c r="C3591" s="35" t="s">
        <v>6157</v>
      </c>
      <c r="D3591" s="35" t="str">
        <f t="shared" si="116"/>
        <v>13573 - Sewerage Bond Fund 2012</v>
      </c>
      <c r="E3591" s="35" t="s">
        <v>6267</v>
      </c>
    </row>
    <row r="3592" spans="1:5">
      <c r="A3592" s="568" t="s">
        <v>13360</v>
      </c>
      <c r="B3592" s="58" t="str">
        <f t="shared" si="115"/>
        <v>AP13574</v>
      </c>
      <c r="C3592" s="35" t="s">
        <v>13361</v>
      </c>
      <c r="D3592" s="35" t="str">
        <f t="shared" si="116"/>
        <v>13574 - HRD Demolition Arnold House and WSU Comm Properties</v>
      </c>
      <c r="E3592" s="35" t="s">
        <v>6267</v>
      </c>
    </row>
    <row r="3593" spans="1:5">
      <c r="A3593" s="568" t="s">
        <v>13362</v>
      </c>
      <c r="B3593" s="58" t="str">
        <f t="shared" si="115"/>
        <v>AP13575</v>
      </c>
      <c r="C3593" s="35" t="s">
        <v>13363</v>
      </c>
      <c r="D3593" s="35" t="str">
        <f t="shared" si="116"/>
        <v>13575 - Fire 2012 Safer Grant</v>
      </c>
      <c r="E3593" s="35" t="s">
        <v>6267</v>
      </c>
    </row>
    <row r="3594" spans="1:5">
      <c r="A3594" s="58" t="s">
        <v>13364</v>
      </c>
      <c r="B3594" s="58" t="str">
        <f t="shared" si="115"/>
        <v>AP13576</v>
      </c>
      <c r="C3594" s="35" t="s">
        <v>13365</v>
      </c>
      <c r="D3594" s="35" t="str">
        <f t="shared" si="116"/>
        <v>13576 - 2012 Jayne Lasky Playfield Improvements</v>
      </c>
      <c r="E3594" s="35" t="s">
        <v>6267</v>
      </c>
    </row>
    <row r="3595" spans="1:5">
      <c r="A3595" s="568" t="s">
        <v>13366</v>
      </c>
      <c r="B3595" s="58" t="str">
        <f t="shared" si="115"/>
        <v>AP13577</v>
      </c>
      <c r="C3595" s="35" t="s">
        <v>13367</v>
      </c>
      <c r="D3595" s="35" t="str">
        <f t="shared" si="116"/>
        <v>13577 - DPW Link Detroit Multi-Modal Enhancement Project</v>
      </c>
      <c r="E3595" s="35" t="s">
        <v>6267</v>
      </c>
    </row>
    <row r="3596" spans="1:5">
      <c r="A3596" s="568" t="s">
        <v>13368</v>
      </c>
      <c r="B3596" s="58" t="str">
        <f t="shared" si="115"/>
        <v>AP13580</v>
      </c>
      <c r="C3596" s="35" t="s">
        <v>13369</v>
      </c>
      <c r="D3596" s="35" t="str">
        <f t="shared" si="116"/>
        <v>13580 - Police Victim Assistance 2013-2014</v>
      </c>
      <c r="E3596" s="35" t="s">
        <v>6267</v>
      </c>
    </row>
    <row r="3597" spans="1:5">
      <c r="A3597" s="568" t="s">
        <v>13370</v>
      </c>
      <c r="B3597" s="58" t="str">
        <f t="shared" si="115"/>
        <v>AP13581</v>
      </c>
      <c r="C3597" s="35" t="s">
        <v>13371</v>
      </c>
      <c r="D3597" s="35" t="str">
        <f t="shared" si="116"/>
        <v>13581 - Police Preventing Auot Theft 2014</v>
      </c>
      <c r="E3597" s="35" t="s">
        <v>6267</v>
      </c>
    </row>
    <row r="3598" spans="1:5">
      <c r="A3598" s="568" t="s">
        <v>13372</v>
      </c>
      <c r="B3598" s="58" t="str">
        <f t="shared" si="115"/>
        <v>AP13582</v>
      </c>
      <c r="C3598" s="35" t="s">
        <v>13373</v>
      </c>
      <c r="D3598" s="35" t="str">
        <f t="shared" si="116"/>
        <v>13582 - Police Western Wayne 2014</v>
      </c>
      <c r="E3598" s="35" t="s">
        <v>6267</v>
      </c>
    </row>
    <row r="3599" spans="1:5">
      <c r="A3599" s="568" t="s">
        <v>13374</v>
      </c>
      <c r="B3599" s="58" t="str">
        <f t="shared" si="115"/>
        <v>AP13583</v>
      </c>
      <c r="C3599" s="35" t="s">
        <v>13375</v>
      </c>
      <c r="D3599" s="35" t="str">
        <f t="shared" si="116"/>
        <v>13583 - Police SCREEN Door 2014</v>
      </c>
      <c r="E3599" s="35" t="s">
        <v>6267</v>
      </c>
    </row>
    <row r="3600" spans="1:5">
      <c r="A3600" s="58" t="s">
        <v>13376</v>
      </c>
      <c r="B3600" s="58" t="str">
        <f t="shared" si="115"/>
        <v>AP13584</v>
      </c>
      <c r="C3600" s="35" t="s">
        <v>13377</v>
      </c>
      <c r="D3600" s="35" t="str">
        <f t="shared" si="116"/>
        <v>13584 - Bulletproof Vest Program 2013</v>
      </c>
      <c r="E3600" s="35" t="s">
        <v>6267</v>
      </c>
    </row>
    <row r="3601" spans="1:5">
      <c r="A3601" s="568" t="s">
        <v>13378</v>
      </c>
      <c r="B3601" s="58" t="str">
        <f t="shared" si="115"/>
        <v>AP13585</v>
      </c>
      <c r="C3601" s="35" t="s">
        <v>13379</v>
      </c>
      <c r="D3601" s="35" t="str">
        <f t="shared" si="116"/>
        <v>13585 - JAG 2013</v>
      </c>
      <c r="E3601" s="35" t="s">
        <v>6267</v>
      </c>
    </row>
    <row r="3602" spans="1:5">
      <c r="A3602" s="568" t="s">
        <v>13380</v>
      </c>
      <c r="B3602" s="58" t="str">
        <f t="shared" si="115"/>
        <v>AP13586</v>
      </c>
      <c r="C3602" s="35" t="s">
        <v>13381</v>
      </c>
      <c r="D3602" s="35" t="str">
        <f t="shared" si="116"/>
        <v>13586 - Police East Side Action Team 2014</v>
      </c>
      <c r="E3602" s="35" t="s">
        <v>6267</v>
      </c>
    </row>
    <row r="3603" spans="1:5">
      <c r="A3603" s="58" t="s">
        <v>13382</v>
      </c>
      <c r="B3603" s="58" t="str">
        <f t="shared" si="115"/>
        <v>AP13587</v>
      </c>
      <c r="C3603" s="35" t="s">
        <v>13383</v>
      </c>
      <c r="D3603" s="35" t="str">
        <f t="shared" si="116"/>
        <v>13587 - Oakland County Auto Theft Squad 2014</v>
      </c>
      <c r="E3603" s="35" t="s">
        <v>6267</v>
      </c>
    </row>
    <row r="3604" spans="1:5">
      <c r="A3604" s="568" t="s">
        <v>13384</v>
      </c>
      <c r="B3604" s="58" t="str">
        <f t="shared" si="115"/>
        <v>AP13588</v>
      </c>
      <c r="C3604" s="35" t="s">
        <v>13385</v>
      </c>
      <c r="D3604" s="35" t="str">
        <f t="shared" si="116"/>
        <v>13588 - Police Strategic Traffic Enforcement Prog 2013-2014</v>
      </c>
      <c r="E3604" s="35" t="s">
        <v>6267</v>
      </c>
    </row>
    <row r="3605" spans="1:5">
      <c r="A3605" s="568" t="s">
        <v>13386</v>
      </c>
      <c r="B3605" s="58" t="str">
        <f t="shared" si="115"/>
        <v>AP13589</v>
      </c>
      <c r="C3605" s="35" t="s">
        <v>13387</v>
      </c>
      <c r="D3605" s="35" t="str">
        <f t="shared" si="116"/>
        <v>13589 - Police Youth Alcohol Enforcement 2013-2014</v>
      </c>
      <c r="E3605" s="35" t="s">
        <v>6267</v>
      </c>
    </row>
    <row r="3606" spans="1:5">
      <c r="A3606" s="568" t="s">
        <v>13388</v>
      </c>
      <c r="B3606" s="58" t="str">
        <f t="shared" si="115"/>
        <v>AP13590</v>
      </c>
      <c r="C3606" s="35" t="s">
        <v>13389</v>
      </c>
      <c r="D3606" s="35" t="str">
        <f t="shared" si="116"/>
        <v>13590 - Police PSN - Children's Aid Society</v>
      </c>
      <c r="E3606" s="35" t="s">
        <v>6267</v>
      </c>
    </row>
    <row r="3607" spans="1:5">
      <c r="A3607" s="568" t="s">
        <v>13390</v>
      </c>
      <c r="B3607" s="58" t="str">
        <f t="shared" si="115"/>
        <v>AP13591</v>
      </c>
      <c r="C3607" s="35" t="s">
        <v>13391</v>
      </c>
      <c r="D3607" s="35" t="str">
        <f t="shared" si="116"/>
        <v>13591 - Police Byrne Crim Justice Init-Det East Dist Init</v>
      </c>
      <c r="E3607" s="35" t="s">
        <v>6267</v>
      </c>
    </row>
    <row r="3608" spans="1:5">
      <c r="A3608" s="58" t="s">
        <v>13392</v>
      </c>
      <c r="B3608" s="58" t="str">
        <f t="shared" si="115"/>
        <v>AP13593</v>
      </c>
      <c r="C3608" s="35" t="s">
        <v>13393</v>
      </c>
      <c r="D3608" s="35" t="str">
        <f t="shared" si="116"/>
        <v>13593 - Det Police Dept DDACTS Project</v>
      </c>
      <c r="E3608" s="35" t="s">
        <v>6267</v>
      </c>
    </row>
    <row r="3609" spans="1:5">
      <c r="A3609" s="568" t="s">
        <v>13394</v>
      </c>
      <c r="B3609" s="58" t="str">
        <f t="shared" si="115"/>
        <v>AP13594</v>
      </c>
      <c r="C3609" s="35" t="s">
        <v>13395</v>
      </c>
      <c r="D3609" s="35" t="str">
        <f t="shared" si="116"/>
        <v>13594 - HRD FRM</v>
      </c>
      <c r="E3609" s="35" t="s">
        <v>6267</v>
      </c>
    </row>
    <row r="3610" spans="1:5">
      <c r="A3610" s="58" t="s">
        <v>13396</v>
      </c>
      <c r="B3610" s="58" t="str">
        <f t="shared" si="115"/>
        <v>AP13595</v>
      </c>
      <c r="C3610" s="35" t="s">
        <v>13397</v>
      </c>
      <c r="D3610" s="35" t="str">
        <f t="shared" si="116"/>
        <v>13595 - 2013_14 Mini_Grants Program Administration</v>
      </c>
      <c r="E3610" s="35" t="s">
        <v>6267</v>
      </c>
    </row>
    <row r="3611" spans="1:5">
      <c r="A3611" s="58" t="s">
        <v>13398</v>
      </c>
      <c r="B3611" s="58" t="str">
        <f t="shared" si="115"/>
        <v>AP13596</v>
      </c>
      <c r="C3611" s="35" t="s">
        <v>13399</v>
      </c>
      <c r="D3611" s="35" t="str">
        <f t="shared" si="116"/>
        <v>13596 - 2013_14 Minigrants Program Awards</v>
      </c>
      <c r="E3611" s="35" t="s">
        <v>6267</v>
      </c>
    </row>
    <row r="3612" spans="1:5">
      <c r="A3612" s="58" t="s">
        <v>13400</v>
      </c>
      <c r="B3612" s="58" t="str">
        <f t="shared" si="115"/>
        <v>AP13597</v>
      </c>
      <c r="C3612" s="35" t="s">
        <v>13401</v>
      </c>
      <c r="D3612" s="35" t="str">
        <f t="shared" si="116"/>
        <v>13597 - 2014 National Arts Program Awards</v>
      </c>
      <c r="E3612" s="35" t="s">
        <v>6267</v>
      </c>
    </row>
    <row r="3613" spans="1:5">
      <c r="A3613" s="568" t="s">
        <v>13402</v>
      </c>
      <c r="B3613" s="58" t="str">
        <f t="shared" si="115"/>
        <v>AP13598</v>
      </c>
      <c r="C3613" s="35" t="s">
        <v>13403</v>
      </c>
      <c r="D3613" s="35" t="str">
        <f t="shared" si="116"/>
        <v>13598 - Cobo Project</v>
      </c>
      <c r="E3613" s="35" t="s">
        <v>6267</v>
      </c>
    </row>
    <row r="3614" spans="1:5">
      <c r="A3614" s="568" t="s">
        <v>13404</v>
      </c>
      <c r="B3614" s="58" t="str">
        <f t="shared" si="115"/>
        <v>AP13605</v>
      </c>
      <c r="C3614" s="35" t="s">
        <v>13405</v>
      </c>
      <c r="D3614" s="35" t="str">
        <f t="shared" si="116"/>
        <v>13605 - DHWP HIV Emerg Supp relief 2/2015</v>
      </c>
      <c r="E3614" s="35" t="s">
        <v>6267</v>
      </c>
    </row>
    <row r="3615" spans="1:5">
      <c r="A3615" s="568" t="s">
        <v>13406</v>
      </c>
      <c r="B3615" s="58" t="str">
        <f t="shared" si="115"/>
        <v>AP13606</v>
      </c>
      <c r="C3615" s="35" t="s">
        <v>13407</v>
      </c>
      <c r="D3615" s="35" t="str">
        <f t="shared" si="116"/>
        <v>13606 - DHWP HOPWA Aids housing 6/2014</v>
      </c>
      <c r="E3615" s="35" t="s">
        <v>6267</v>
      </c>
    </row>
    <row r="3616" spans="1:5">
      <c r="A3616" s="568" t="s">
        <v>13408</v>
      </c>
      <c r="B3616" s="58" t="str">
        <f t="shared" si="115"/>
        <v>AP13607</v>
      </c>
      <c r="C3616" s="35" t="s">
        <v>13409</v>
      </c>
      <c r="D3616" s="35" t="str">
        <f t="shared" si="116"/>
        <v>13607 - Orion Music &amp; More Festival</v>
      </c>
      <c r="E3616" s="35" t="s">
        <v>6267</v>
      </c>
    </row>
    <row r="3617" spans="1:5">
      <c r="A3617" s="568" t="s">
        <v>5801</v>
      </c>
      <c r="B3617" s="58" t="str">
        <f t="shared" si="115"/>
        <v>AP13608</v>
      </c>
      <c r="C3617" s="35" t="s">
        <v>13410</v>
      </c>
      <c r="D3617" s="35" t="str">
        <f t="shared" si="116"/>
        <v>13608 - Non Dept Pension &amp; Employee Benefits Pension</v>
      </c>
      <c r="E3617" s="35" t="s">
        <v>6267</v>
      </c>
    </row>
    <row r="3618" spans="1:5">
      <c r="A3618" s="568" t="s">
        <v>13411</v>
      </c>
      <c r="B3618" s="58" t="str">
        <f t="shared" si="115"/>
        <v>AP13609</v>
      </c>
      <c r="C3618" s="35" t="s">
        <v>13412</v>
      </c>
      <c r="D3618" s="35" t="str">
        <f t="shared" si="116"/>
        <v>13609 - HRD CDBG Housing Rehabilitation</v>
      </c>
      <c r="E3618" s="35" t="s">
        <v>6267</v>
      </c>
    </row>
    <row r="3619" spans="1:5">
      <c r="A3619" s="568" t="s">
        <v>13413</v>
      </c>
      <c r="B3619" s="58" t="str">
        <f t="shared" si="115"/>
        <v>AP13611</v>
      </c>
      <c r="C3619" s="35" t="s">
        <v>13414</v>
      </c>
      <c r="D3619" s="35" t="str">
        <f t="shared" si="116"/>
        <v>13611 - HRD Sec 106 Clearances</v>
      </c>
      <c r="E3619" s="35" t="s">
        <v>6267</v>
      </c>
    </row>
    <row r="3620" spans="1:5">
      <c r="A3620" s="568" t="s">
        <v>13415</v>
      </c>
      <c r="B3620" s="58" t="str">
        <f t="shared" si="115"/>
        <v>AP13612</v>
      </c>
      <c r="C3620" s="35" t="s">
        <v>13416</v>
      </c>
      <c r="D3620" s="35" t="str">
        <f t="shared" si="116"/>
        <v>13612 - DHWP TB Prev &amp; Control 12/2014</v>
      </c>
      <c r="E3620" s="35" t="s">
        <v>6267</v>
      </c>
    </row>
    <row r="3621" spans="1:5">
      <c r="A3621" s="58" t="s">
        <v>13417</v>
      </c>
      <c r="B3621" s="58" t="str">
        <f t="shared" si="115"/>
        <v>AP13613</v>
      </c>
      <c r="C3621" s="35" t="s">
        <v>13418</v>
      </c>
      <c r="D3621" s="35" t="str">
        <f t="shared" si="116"/>
        <v>13613 - Urban Area Security Initiative FY 2013</v>
      </c>
      <c r="E3621" s="35" t="s">
        <v>6267</v>
      </c>
    </row>
    <row r="3622" spans="1:5">
      <c r="A3622" s="568" t="s">
        <v>13419</v>
      </c>
      <c r="B3622" s="58" t="str">
        <f t="shared" si="115"/>
        <v>AP13614</v>
      </c>
      <c r="C3622" s="35" t="s">
        <v>13420</v>
      </c>
      <c r="D3622" s="35" t="str">
        <f t="shared" si="116"/>
        <v>13614 - Fire Public Act 289-Fire Protection Grant</v>
      </c>
      <c r="E3622" s="35" t="s">
        <v>6267</v>
      </c>
    </row>
    <row r="3623" spans="1:5">
      <c r="A3623" s="58" t="s">
        <v>13421</v>
      </c>
      <c r="B3623" s="58" t="str">
        <f t="shared" si="115"/>
        <v>AP13615</v>
      </c>
      <c r="C3623" s="35" t="s">
        <v>13422</v>
      </c>
      <c r="D3623" s="35" t="str">
        <f t="shared" si="116"/>
        <v>13615 - DPD Juvenile Focused Community Project</v>
      </c>
      <c r="E3623" s="35" t="s">
        <v>6267</v>
      </c>
    </row>
    <row r="3624" spans="1:5">
      <c r="A3624" s="58" t="s">
        <v>13423</v>
      </c>
      <c r="B3624" s="58" t="str">
        <f t="shared" si="115"/>
        <v>AP13616</v>
      </c>
      <c r="C3624" s="35" t="s">
        <v>13424</v>
      </c>
      <c r="D3624" s="35" t="str">
        <f t="shared" si="116"/>
        <v>13616 - 2010 Operation Stonegarden Grant</v>
      </c>
      <c r="E3624" s="35" t="s">
        <v>6267</v>
      </c>
    </row>
    <row r="3625" spans="1:5">
      <c r="A3625" s="568" t="s">
        <v>13425</v>
      </c>
      <c r="B3625" s="58" t="str">
        <f t="shared" si="115"/>
        <v>AP13617</v>
      </c>
      <c r="C3625" s="35" t="s">
        <v>13426</v>
      </c>
      <c r="D3625" s="35" t="str">
        <f t="shared" si="116"/>
        <v>13617 - DPW Intelligent Transportation System - CBD</v>
      </c>
      <c r="E3625" s="35" t="s">
        <v>6267</v>
      </c>
    </row>
    <row r="3626" spans="1:5">
      <c r="A3626" s="568" t="s">
        <v>13427</v>
      </c>
      <c r="B3626" s="58" t="str">
        <f t="shared" si="115"/>
        <v>AP13618</v>
      </c>
      <c r="C3626" s="35" t="s">
        <v>13428</v>
      </c>
      <c r="D3626" s="35" t="str">
        <f t="shared" si="116"/>
        <v>13618 - Police 2011 Homeland Security Grant Program - UASI/SHSP</v>
      </c>
      <c r="E3626" s="35" t="s">
        <v>6267</v>
      </c>
    </row>
    <row r="3627" spans="1:5">
      <c r="A3627" s="58" t="s">
        <v>13429</v>
      </c>
      <c r="B3627" s="58" t="str">
        <f t="shared" si="115"/>
        <v>AP13619</v>
      </c>
      <c r="C3627" s="35" t="s">
        <v>13430</v>
      </c>
      <c r="D3627" s="35" t="str">
        <f t="shared" si="116"/>
        <v>13619 - 2012 Homeland Security Grant Program UASI SHSP</v>
      </c>
      <c r="E3627" s="35" t="s">
        <v>6267</v>
      </c>
    </row>
    <row r="3628" spans="1:5">
      <c r="A3628" s="568" t="s">
        <v>13431</v>
      </c>
      <c r="B3628" s="58" t="str">
        <f t="shared" si="115"/>
        <v>AP13620</v>
      </c>
      <c r="C3628" s="35" t="s">
        <v>13432</v>
      </c>
      <c r="D3628" s="35" t="str">
        <f t="shared" si="116"/>
        <v>13620 - Police 2011 Metropolitan Medical Response System MMRS</v>
      </c>
      <c r="E3628" s="35" t="s">
        <v>6267</v>
      </c>
    </row>
    <row r="3629" spans="1:5">
      <c r="A3629" s="58" t="s">
        <v>13433</v>
      </c>
      <c r="B3629" s="58" t="str">
        <f t="shared" si="115"/>
        <v>AP13621</v>
      </c>
      <c r="C3629" s="35" t="s">
        <v>13434</v>
      </c>
      <c r="D3629" s="35" t="str">
        <f t="shared" si="116"/>
        <v>13621 - 2011 Pre</v>
      </c>
      <c r="E3629" s="35" t="s">
        <v>6267</v>
      </c>
    </row>
    <row r="3630" spans="1:5">
      <c r="A3630" s="58" t="s">
        <v>13435</v>
      </c>
      <c r="B3630" s="58" t="str">
        <f t="shared" si="115"/>
        <v>AP13622</v>
      </c>
      <c r="C3630" s="35" t="s">
        <v>13436</v>
      </c>
      <c r="D3630" s="35" t="str">
        <f t="shared" si="116"/>
        <v>13622 - Traffic Signal Upgrade</v>
      </c>
      <c r="E3630" s="35" t="s">
        <v>6267</v>
      </c>
    </row>
    <row r="3631" spans="1:5">
      <c r="A3631" s="568" t="s">
        <v>13437</v>
      </c>
      <c r="B3631" s="58" t="str">
        <f t="shared" si="115"/>
        <v>AP13625</v>
      </c>
      <c r="C3631" s="35" t="s">
        <v>13438</v>
      </c>
      <c r="D3631" s="35" t="str">
        <f t="shared" si="116"/>
        <v>13625 - Fire 2012 Assistance to Firefighters Grant</v>
      </c>
      <c r="E3631" s="35" t="s">
        <v>6267</v>
      </c>
    </row>
    <row r="3632" spans="1:5">
      <c r="A3632" s="568" t="s">
        <v>13439</v>
      </c>
      <c r="B3632" s="58" t="str">
        <f t="shared" si="115"/>
        <v>AP13626</v>
      </c>
      <c r="C3632" s="35" t="s">
        <v>13440</v>
      </c>
      <c r="D3632" s="35" t="str">
        <f t="shared" si="116"/>
        <v>13626 - DPW 12-5343 Hot Mix Asphalt Cold Milling</v>
      </c>
      <c r="E3632" s="35" t="s">
        <v>6267</v>
      </c>
    </row>
    <row r="3633" spans="1:5">
      <c r="A3633" s="568" t="s">
        <v>13441</v>
      </c>
      <c r="B3633" s="58" t="str">
        <f t="shared" si="115"/>
        <v>AP13627</v>
      </c>
      <c r="C3633" s="35" t="s">
        <v>13442</v>
      </c>
      <c r="D3633" s="35" t="str">
        <f t="shared" si="116"/>
        <v>13627 - DPW 12-5344 Hot Mix Asphalt Cold Milling</v>
      </c>
      <c r="E3633" s="35" t="s">
        <v>6267</v>
      </c>
    </row>
    <row r="3634" spans="1:5">
      <c r="A3634" s="568" t="s">
        <v>13443</v>
      </c>
      <c r="B3634" s="58" t="str">
        <f t="shared" si="115"/>
        <v>AP13628</v>
      </c>
      <c r="C3634" s="35" t="s">
        <v>13444</v>
      </c>
      <c r="D3634" s="35" t="str">
        <f t="shared" si="116"/>
        <v>13628 - DPW 12-5382 Hot Mix Asphalt Cold Milling</v>
      </c>
      <c r="E3634" s="35" t="s">
        <v>6267</v>
      </c>
    </row>
    <row r="3635" spans="1:5">
      <c r="A3635" s="568" t="s">
        <v>13445</v>
      </c>
      <c r="B3635" s="58" t="str">
        <f t="shared" ref="B3635:B3698" si="117">"AP"&amp;A3635</f>
        <v>AP13629</v>
      </c>
      <c r="C3635" s="35" t="s">
        <v>13446</v>
      </c>
      <c r="D3635" s="35" t="str">
        <f t="shared" si="116"/>
        <v>13629 - DPW 12-5385 Hot Mix Asphalt Cold Milling</v>
      </c>
      <c r="E3635" s="35" t="s">
        <v>6267</v>
      </c>
    </row>
    <row r="3636" spans="1:5">
      <c r="A3636" s="568" t="s">
        <v>13447</v>
      </c>
      <c r="B3636" s="58" t="str">
        <f t="shared" si="117"/>
        <v>AP13630</v>
      </c>
      <c r="C3636" s="35" t="s">
        <v>13448</v>
      </c>
      <c r="D3636" s="35" t="str">
        <f t="shared" si="116"/>
        <v>13630 - DPW 12-5503 Sidewalk Ramp Work at Various Inter</v>
      </c>
      <c r="E3636" s="35" t="s">
        <v>6267</v>
      </c>
    </row>
    <row r="3637" spans="1:5">
      <c r="A3637" s="568" t="s">
        <v>13449</v>
      </c>
      <c r="B3637" s="58" t="str">
        <f t="shared" si="117"/>
        <v>AP13631</v>
      </c>
      <c r="C3637" s="35" t="s">
        <v>13450</v>
      </c>
      <c r="D3637" s="35" t="str">
        <f t="shared" si="116"/>
        <v>13631 - DPW 12-5565 AG STP Seven Projects</v>
      </c>
      <c r="E3637" s="35" t="s">
        <v>6267</v>
      </c>
    </row>
    <row r="3638" spans="1:5">
      <c r="A3638" s="568" t="s">
        <v>13451</v>
      </c>
      <c r="B3638" s="58" t="str">
        <f t="shared" si="117"/>
        <v>AP13632</v>
      </c>
      <c r="C3638" s="35" t="s">
        <v>13452</v>
      </c>
      <c r="D3638" s="35" t="str">
        <f t="shared" si="116"/>
        <v>13632 - Police Building Project - DYVPC</v>
      </c>
      <c r="E3638" s="35" t="s">
        <v>6267</v>
      </c>
    </row>
    <row r="3639" spans="1:5">
      <c r="A3639" s="568" t="s">
        <v>13453</v>
      </c>
      <c r="B3639" s="58" t="str">
        <f t="shared" si="117"/>
        <v>AP13633</v>
      </c>
      <c r="C3639" s="35" t="s">
        <v>13454</v>
      </c>
      <c r="D3639" s="35" t="str">
        <f t="shared" si="116"/>
        <v>13633 - Police Undistributed Grant Proceeds</v>
      </c>
      <c r="E3639" s="35" t="s">
        <v>6267</v>
      </c>
    </row>
    <row r="3640" spans="1:5">
      <c r="A3640" s="58" t="s">
        <v>13455</v>
      </c>
      <c r="B3640" s="58" t="str">
        <f t="shared" si="117"/>
        <v>AP13634</v>
      </c>
      <c r="C3640" s="35" t="s">
        <v>13456</v>
      </c>
      <c r="D3640" s="35" t="str">
        <f t="shared" si="116"/>
        <v>13634 - Office of Emergency Manager</v>
      </c>
      <c r="E3640" s="35" t="s">
        <v>6267</v>
      </c>
    </row>
    <row r="3641" spans="1:5">
      <c r="A3641" s="568" t="s">
        <v>13457</v>
      </c>
      <c r="B3641" s="58" t="str">
        <f t="shared" si="117"/>
        <v>AP13635</v>
      </c>
      <c r="C3641" s="35" t="s">
        <v>13458</v>
      </c>
      <c r="D3641" s="35" t="str">
        <f t="shared" si="116"/>
        <v>13635 - HRD CDBG Department Allocations</v>
      </c>
      <c r="E3641" s="35" t="s">
        <v>6267</v>
      </c>
    </row>
    <row r="3642" spans="1:5">
      <c r="A3642" s="58" t="s">
        <v>13459</v>
      </c>
      <c r="B3642" s="58" t="str">
        <f t="shared" si="117"/>
        <v>AP13636</v>
      </c>
      <c r="C3642" s="35" t="s">
        <v>13460</v>
      </c>
      <c r="D3642" s="35" t="str">
        <f t="shared" si="116"/>
        <v>13636 - General Grants Bates Garage Demo EDI Grant</v>
      </c>
      <c r="E3642" s="35" t="s">
        <v>6267</v>
      </c>
    </row>
    <row r="3643" spans="1:5">
      <c r="A3643" s="568" t="s">
        <v>13461</v>
      </c>
      <c r="B3643" s="58" t="str">
        <f t="shared" si="117"/>
        <v>AP13637</v>
      </c>
      <c r="C3643" s="35" t="s">
        <v>13462</v>
      </c>
      <c r="D3643" s="35" t="str">
        <f t="shared" si="116"/>
        <v>13637 - Non Dept Elected Officials' Compensation</v>
      </c>
      <c r="E3643" s="35" t="s">
        <v>6267</v>
      </c>
    </row>
    <row r="3644" spans="1:5">
      <c r="A3644" s="568" t="s">
        <v>13463</v>
      </c>
      <c r="B3644" s="58" t="str">
        <f t="shared" si="117"/>
        <v>AP13638</v>
      </c>
      <c r="C3644" s="35" t="s">
        <v>13464</v>
      </c>
      <c r="D3644" s="35" t="str">
        <f t="shared" si="116"/>
        <v>13638 - 2009 Port Authority Grant</v>
      </c>
      <c r="E3644" s="35" t="s">
        <v>6267</v>
      </c>
    </row>
    <row r="3645" spans="1:5">
      <c r="A3645" s="568" t="s">
        <v>13465</v>
      </c>
      <c r="B3645" s="58" t="str">
        <f t="shared" si="117"/>
        <v>AP13640</v>
      </c>
      <c r="C3645" s="35" t="s">
        <v>13466</v>
      </c>
      <c r="D3645" s="35" t="str">
        <f t="shared" si="116"/>
        <v>13640 - DPW AG 13-5241 HMA Resurfacing JN 119304</v>
      </c>
      <c r="E3645" s="35" t="s">
        <v>6267</v>
      </c>
    </row>
    <row r="3646" spans="1:5">
      <c r="A3646" s="568" t="s">
        <v>13467</v>
      </c>
      <c r="B3646" s="58" t="str">
        <f t="shared" si="117"/>
        <v>AP13641</v>
      </c>
      <c r="C3646" s="35" t="s">
        <v>13468</v>
      </c>
      <c r="D3646" s="35" t="str">
        <f t="shared" si="116"/>
        <v>13641 - DPW AG 13-5203 HMA Resurfacing JN 119308</v>
      </c>
      <c r="E3646" s="35" t="s">
        <v>6267</v>
      </c>
    </row>
    <row r="3647" spans="1:5">
      <c r="A3647" s="568" t="s">
        <v>13469</v>
      </c>
      <c r="B3647" s="58" t="str">
        <f t="shared" si="117"/>
        <v>AP13642</v>
      </c>
      <c r="C3647" s="35" t="s">
        <v>13470</v>
      </c>
      <c r="D3647" s="35" t="str">
        <f t="shared" si="116"/>
        <v>13642 - DPW AG 13-5282 Pavement Marking @ 174 Inter 120526</v>
      </c>
      <c r="E3647" s="35" t="s">
        <v>6267</v>
      </c>
    </row>
    <row r="3648" spans="1:5">
      <c r="A3648" s="568" t="s">
        <v>13471</v>
      </c>
      <c r="B3648" s="58" t="str">
        <f t="shared" si="117"/>
        <v>AP13643</v>
      </c>
      <c r="C3648" s="35" t="s">
        <v>13472</v>
      </c>
      <c r="D3648" s="35" t="str">
        <f t="shared" si="116"/>
        <v>13643 - DPW AG 13-5240 HMA Resurfacing JN 119302</v>
      </c>
      <c r="E3648" s="35" t="s">
        <v>6267</v>
      </c>
    </row>
    <row r="3649" spans="1:5">
      <c r="A3649" s="568" t="s">
        <v>13473</v>
      </c>
      <c r="B3649" s="58" t="str">
        <f t="shared" si="117"/>
        <v>AP13644</v>
      </c>
      <c r="C3649" s="35" t="s">
        <v>13474</v>
      </c>
      <c r="D3649" s="35" t="str">
        <f t="shared" si="116"/>
        <v>13644 - HRD The Salvation Army</v>
      </c>
      <c r="E3649" s="35" t="s">
        <v>6267</v>
      </c>
    </row>
    <row r="3650" spans="1:5">
      <c r="A3650" s="568" t="s">
        <v>13475</v>
      </c>
      <c r="B3650" s="58" t="str">
        <f t="shared" si="117"/>
        <v>AP13645</v>
      </c>
      <c r="C3650" s="35" t="s">
        <v>13476</v>
      </c>
      <c r="D3650" s="35" t="str">
        <f t="shared" si="116"/>
        <v>13645 - HRD North Rosedale Park Civic Association</v>
      </c>
      <c r="E3650" s="35" t="s">
        <v>6267</v>
      </c>
    </row>
    <row r="3651" spans="1:5">
      <c r="A3651" s="568" t="s">
        <v>13477</v>
      </c>
      <c r="B3651" s="58" t="str">
        <f t="shared" si="117"/>
        <v>AP13646</v>
      </c>
      <c r="C3651" s="35" t="s">
        <v>13478</v>
      </c>
      <c r="D3651" s="35" t="str">
        <f t="shared" si="116"/>
        <v>13646 - HRD YMCA</v>
      </c>
      <c r="E3651" s="35" t="s">
        <v>6267</v>
      </c>
    </row>
    <row r="3652" spans="1:5">
      <c r="A3652" s="568" t="s">
        <v>13479</v>
      </c>
      <c r="B3652" s="58" t="str">
        <f t="shared" si="117"/>
        <v>AP13647</v>
      </c>
      <c r="C3652" s="35" t="s">
        <v>13480</v>
      </c>
      <c r="D3652" s="35" t="str">
        <f t="shared" ref="D3652:D3715" si="118">A3652&amp;" - "&amp;C3652</f>
        <v>13647 - DPW AG 13-5242 HMA Resurfacing JN 119306</v>
      </c>
      <c r="E3652" s="35" t="s">
        <v>6267</v>
      </c>
    </row>
    <row r="3653" spans="1:5">
      <c r="A3653" s="568" t="s">
        <v>13481</v>
      </c>
      <c r="B3653" s="58" t="str">
        <f t="shared" si="117"/>
        <v>AP13648</v>
      </c>
      <c r="C3653" s="35" t="s">
        <v>13482</v>
      </c>
      <c r="D3653" s="35" t="str">
        <f t="shared" si="118"/>
        <v>13648 - DPW AG 13-5281 Pavement Marking @ 74 RR Crossing</v>
      </c>
      <c r="E3653" s="35" t="s">
        <v>6267</v>
      </c>
    </row>
    <row r="3654" spans="1:5">
      <c r="A3654" s="568" t="s">
        <v>13483</v>
      </c>
      <c r="B3654" s="58" t="str">
        <f t="shared" si="117"/>
        <v>AP13649</v>
      </c>
      <c r="C3654" s="35" t="s">
        <v>13484</v>
      </c>
      <c r="D3654" s="35" t="str">
        <f t="shared" si="118"/>
        <v>13649 - Recreation Brighter Future Summer Day Camp</v>
      </c>
      <c r="E3654" s="35" t="s">
        <v>6267</v>
      </c>
    </row>
    <row r="3655" spans="1:5">
      <c r="A3655" s="58" t="s">
        <v>13485</v>
      </c>
      <c r="B3655" s="58" t="str">
        <f t="shared" si="117"/>
        <v>AP13650</v>
      </c>
      <c r="C3655" s="35" t="s">
        <v>13486</v>
      </c>
      <c r="D3655" s="35" t="str">
        <f t="shared" si="118"/>
        <v>13650 - 2013 Farwell Youth Baseball_Softball Program</v>
      </c>
      <c r="E3655" s="35" t="s">
        <v>6267</v>
      </c>
    </row>
    <row r="3656" spans="1:5">
      <c r="A3656" s="58" t="s">
        <v>13487</v>
      </c>
      <c r="B3656" s="58" t="str">
        <f t="shared" si="117"/>
        <v>AP13652</v>
      </c>
      <c r="C3656" s="35" t="s">
        <v>13488</v>
      </c>
      <c r="D3656" s="35" t="str">
        <f t="shared" si="118"/>
        <v>13652 - 2013 Day Camp &amp; Late Night Programming</v>
      </c>
      <c r="E3656" s="35" t="s">
        <v>6267</v>
      </c>
    </row>
    <row r="3657" spans="1:5">
      <c r="A3657" s="568" t="s">
        <v>13489</v>
      </c>
      <c r="B3657" s="58" t="str">
        <f t="shared" si="117"/>
        <v>AP13653</v>
      </c>
      <c r="C3657" s="35" t="s">
        <v>13490</v>
      </c>
      <c r="D3657" s="35" t="str">
        <f t="shared" si="118"/>
        <v>13653 - HRD Grass Cutting Interim Assistance Public Improv</v>
      </c>
      <c r="E3657" s="35" t="s">
        <v>6267</v>
      </c>
    </row>
    <row r="3658" spans="1:5">
      <c r="A3658" s="58" t="s">
        <v>13491</v>
      </c>
      <c r="B3658" s="58" t="str">
        <f t="shared" si="117"/>
        <v>AP13654</v>
      </c>
      <c r="C3658" s="35" t="s">
        <v>13492</v>
      </c>
      <c r="D3658" s="35" t="str">
        <f t="shared" si="118"/>
        <v>13654 - EMB</v>
      </c>
      <c r="E3658" s="35" t="s">
        <v>6267</v>
      </c>
    </row>
    <row r="3659" spans="1:5">
      <c r="A3659" s="568" t="s">
        <v>13493</v>
      </c>
      <c r="B3659" s="58" t="str">
        <f t="shared" si="117"/>
        <v>AP13655</v>
      </c>
      <c r="C3659" s="35" t="s">
        <v>13494</v>
      </c>
      <c r="D3659" s="35" t="str">
        <f t="shared" si="118"/>
        <v>13655 - HRD Brush Park infrastructure - EDI Grant</v>
      </c>
      <c r="E3659" s="35" t="s">
        <v>6267</v>
      </c>
    </row>
    <row r="3660" spans="1:5">
      <c r="A3660" s="568" t="s">
        <v>13495</v>
      </c>
      <c r="B3660" s="58" t="str">
        <f t="shared" si="117"/>
        <v>AP13657</v>
      </c>
      <c r="C3660" s="35" t="s">
        <v>13032</v>
      </c>
      <c r="D3660" s="35" t="str">
        <f t="shared" si="118"/>
        <v>13657 - Bank on Detroit</v>
      </c>
      <c r="E3660" s="35" t="s">
        <v>6267</v>
      </c>
    </row>
    <row r="3661" spans="1:5">
      <c r="A3661" s="568" t="s">
        <v>13496</v>
      </c>
      <c r="B3661" s="58" t="str">
        <f t="shared" si="117"/>
        <v>AP13658</v>
      </c>
      <c r="C3661" s="35" t="s">
        <v>13497</v>
      </c>
      <c r="D3661" s="35" t="str">
        <f t="shared" si="118"/>
        <v>13658 - HRD NSP I Program Income HUD Neigh Stab Prog</v>
      </c>
      <c r="E3661" s="35" t="s">
        <v>6267</v>
      </c>
    </row>
    <row r="3662" spans="1:5">
      <c r="A3662" s="568" t="s">
        <v>13498</v>
      </c>
      <c r="B3662" s="58" t="str">
        <f t="shared" si="117"/>
        <v>AP13659</v>
      </c>
      <c r="C3662" s="35" t="s">
        <v>13499</v>
      </c>
      <c r="D3662" s="35" t="str">
        <f t="shared" si="118"/>
        <v>13659 - HRD NSP III Program Income HUD Neigh Stab Prog</v>
      </c>
      <c r="E3662" s="35" t="s">
        <v>6267</v>
      </c>
    </row>
    <row r="3663" spans="1:5">
      <c r="A3663" s="58" t="s">
        <v>13500</v>
      </c>
      <c r="B3663" s="58" t="str">
        <f t="shared" si="117"/>
        <v>AP13660</v>
      </c>
      <c r="C3663" s="35" t="s">
        <v>13501</v>
      </c>
      <c r="D3663" s="35" t="str">
        <f t="shared" si="118"/>
        <v>13660 - 2013 Summer Youth Employment Program</v>
      </c>
      <c r="E3663" s="35" t="s">
        <v>6267</v>
      </c>
    </row>
    <row r="3664" spans="1:5">
      <c r="A3664" s="568" t="s">
        <v>13502</v>
      </c>
      <c r="B3664" s="58" t="str">
        <f t="shared" si="117"/>
        <v>AP13661</v>
      </c>
      <c r="C3664" s="35" t="s">
        <v>13503</v>
      </c>
      <c r="D3664" s="35" t="str">
        <f t="shared" si="118"/>
        <v>13661 - Fire Recovery</v>
      </c>
      <c r="E3664" s="35" t="s">
        <v>6267</v>
      </c>
    </row>
    <row r="3665" spans="1:5">
      <c r="A3665" s="568" t="s">
        <v>13504</v>
      </c>
      <c r="B3665" s="58" t="str">
        <f t="shared" si="117"/>
        <v>AP13662</v>
      </c>
      <c r="C3665" s="35" t="s">
        <v>13505</v>
      </c>
      <c r="D3665" s="35" t="str">
        <f t="shared" si="118"/>
        <v>13662 - DPW West Vernor Streetscaping Project</v>
      </c>
      <c r="E3665" s="35" t="s">
        <v>6267</v>
      </c>
    </row>
    <row r="3666" spans="1:5">
      <c r="A3666" s="568" t="s">
        <v>13506</v>
      </c>
      <c r="B3666" s="58" t="str">
        <f t="shared" si="117"/>
        <v>AP13663</v>
      </c>
      <c r="C3666" s="35" t="s">
        <v>13507</v>
      </c>
      <c r="D3666" s="35" t="str">
        <f t="shared" si="118"/>
        <v>13663 - Non Dept Towing Fees Administration</v>
      </c>
      <c r="E3666" s="35" t="s">
        <v>6267</v>
      </c>
    </row>
    <row r="3667" spans="1:5">
      <c r="A3667" s="568" t="s">
        <v>13508</v>
      </c>
      <c r="B3667" s="58" t="str">
        <f t="shared" si="117"/>
        <v>AP13664</v>
      </c>
      <c r="C3667" s="35" t="s">
        <v>13509</v>
      </c>
      <c r="D3667" s="35" t="str">
        <f t="shared" si="118"/>
        <v>13664 - DPW AG 13-5544 Traffic Conversion JN 121107</v>
      </c>
      <c r="E3667" s="35" t="s">
        <v>6267</v>
      </c>
    </row>
    <row r="3668" spans="1:5">
      <c r="A3668" s="568" t="s">
        <v>13510</v>
      </c>
      <c r="B3668" s="58" t="str">
        <f t="shared" si="117"/>
        <v>AP13665</v>
      </c>
      <c r="C3668" s="35" t="s">
        <v>13511</v>
      </c>
      <c r="D3668" s="35" t="str">
        <f t="shared" si="118"/>
        <v>13665 - DPW AG 13-5653 82 Miles Crack Seal JN 121106</v>
      </c>
      <c r="E3668" s="35" t="s">
        <v>6267</v>
      </c>
    </row>
    <row r="3669" spans="1:5">
      <c r="A3669" s="568" t="s">
        <v>13512</v>
      </c>
      <c r="B3669" s="58" t="str">
        <f t="shared" si="117"/>
        <v>AP13666</v>
      </c>
      <c r="C3669" s="35" t="s">
        <v>13513</v>
      </c>
      <c r="D3669" s="35" t="str">
        <f t="shared" si="118"/>
        <v>13666 - DPW AG 13-5509 Sidewalk Ramp Work JN 121504</v>
      </c>
      <c r="E3669" s="35" t="s">
        <v>6267</v>
      </c>
    </row>
    <row r="3670" spans="1:5">
      <c r="A3670" s="568" t="s">
        <v>13514</v>
      </c>
      <c r="B3670" s="58" t="str">
        <f t="shared" si="117"/>
        <v>AP13667</v>
      </c>
      <c r="C3670" s="35" t="s">
        <v>13515</v>
      </c>
      <c r="D3670" s="35" t="str">
        <f t="shared" si="118"/>
        <v>13667 - City Council Council Member At Large 1</v>
      </c>
      <c r="E3670" s="35" t="s">
        <v>6267</v>
      </c>
    </row>
    <row r="3671" spans="1:5">
      <c r="A3671" s="568" t="s">
        <v>13516</v>
      </c>
      <c r="B3671" s="58" t="str">
        <f t="shared" si="117"/>
        <v>AP13668</v>
      </c>
      <c r="C3671" s="35" t="s">
        <v>13517</v>
      </c>
      <c r="D3671" s="35" t="str">
        <f t="shared" si="118"/>
        <v>13668 - City Council Council Member At Large 2</v>
      </c>
      <c r="E3671" s="35" t="s">
        <v>6267</v>
      </c>
    </row>
    <row r="3672" spans="1:5">
      <c r="A3672" s="568" t="s">
        <v>13518</v>
      </c>
      <c r="B3672" s="58" t="str">
        <f t="shared" si="117"/>
        <v>AP13669</v>
      </c>
      <c r="C3672" s="35" t="s">
        <v>13519</v>
      </c>
      <c r="D3672" s="35" t="str">
        <f t="shared" si="118"/>
        <v>13669 - City Council District 1 Council Member</v>
      </c>
      <c r="E3672" s="35" t="s">
        <v>6267</v>
      </c>
    </row>
    <row r="3673" spans="1:5">
      <c r="A3673" s="568" t="s">
        <v>13520</v>
      </c>
      <c r="B3673" s="58" t="str">
        <f t="shared" si="117"/>
        <v>AP13670</v>
      </c>
      <c r="C3673" s="35" t="s">
        <v>13521</v>
      </c>
      <c r="D3673" s="35" t="str">
        <f t="shared" si="118"/>
        <v>13670 - City Council District 2 Council Member</v>
      </c>
      <c r="E3673" s="35" t="s">
        <v>6267</v>
      </c>
    </row>
    <row r="3674" spans="1:5">
      <c r="A3674" s="568" t="s">
        <v>13522</v>
      </c>
      <c r="B3674" s="58" t="str">
        <f t="shared" si="117"/>
        <v>AP13671</v>
      </c>
      <c r="C3674" s="35" t="s">
        <v>13523</v>
      </c>
      <c r="D3674" s="35" t="str">
        <f t="shared" si="118"/>
        <v>13671 - City Council District 3 Council Member</v>
      </c>
      <c r="E3674" s="35" t="s">
        <v>6267</v>
      </c>
    </row>
    <row r="3675" spans="1:5">
      <c r="A3675" s="568" t="s">
        <v>13524</v>
      </c>
      <c r="B3675" s="58" t="str">
        <f t="shared" si="117"/>
        <v>AP13672</v>
      </c>
      <c r="C3675" s="35" t="s">
        <v>13525</v>
      </c>
      <c r="D3675" s="35" t="str">
        <f t="shared" si="118"/>
        <v>13672 - City Council District 4 Council Member</v>
      </c>
      <c r="E3675" s="35" t="s">
        <v>6267</v>
      </c>
    </row>
    <row r="3676" spans="1:5">
      <c r="A3676" s="568" t="s">
        <v>13526</v>
      </c>
      <c r="B3676" s="58" t="str">
        <f t="shared" si="117"/>
        <v>AP13673</v>
      </c>
      <c r="C3676" s="35" t="s">
        <v>13527</v>
      </c>
      <c r="D3676" s="35" t="str">
        <f t="shared" si="118"/>
        <v>13673 - City Council District 5 Council Member</v>
      </c>
      <c r="E3676" s="35" t="s">
        <v>6267</v>
      </c>
    </row>
    <row r="3677" spans="1:5">
      <c r="A3677" s="568" t="s">
        <v>13528</v>
      </c>
      <c r="B3677" s="58" t="str">
        <f t="shared" si="117"/>
        <v>AP13674</v>
      </c>
      <c r="C3677" s="35" t="s">
        <v>13529</v>
      </c>
      <c r="D3677" s="35" t="str">
        <f t="shared" si="118"/>
        <v>13674 - City Council District 6 Council Member</v>
      </c>
      <c r="E3677" s="35" t="s">
        <v>6267</v>
      </c>
    </row>
    <row r="3678" spans="1:5">
      <c r="A3678" s="568" t="s">
        <v>13530</v>
      </c>
      <c r="B3678" s="58" t="str">
        <f t="shared" si="117"/>
        <v>AP13675</v>
      </c>
      <c r="C3678" s="35" t="s">
        <v>13531</v>
      </c>
      <c r="D3678" s="35" t="str">
        <f t="shared" si="118"/>
        <v>13675 - City Council District 7 Council Member</v>
      </c>
      <c r="E3678" s="35" t="s">
        <v>6267</v>
      </c>
    </row>
    <row r="3679" spans="1:5">
      <c r="A3679" s="568" t="s">
        <v>13532</v>
      </c>
      <c r="B3679" s="58" t="str">
        <f t="shared" si="117"/>
        <v>AP13676</v>
      </c>
      <c r="C3679" s="35" t="s">
        <v>13533</v>
      </c>
      <c r="D3679" s="35" t="str">
        <f t="shared" si="118"/>
        <v>13676 - Police DPD School Safety Program</v>
      </c>
      <c r="E3679" s="35" t="s">
        <v>6267</v>
      </c>
    </row>
    <row r="3680" spans="1:5">
      <c r="A3680" s="58" t="s">
        <v>13534</v>
      </c>
      <c r="B3680" s="58" t="str">
        <f t="shared" si="117"/>
        <v>AP13677</v>
      </c>
      <c r="C3680" s="35" t="s">
        <v>13535</v>
      </c>
      <c r="D3680" s="35" t="str">
        <f t="shared" si="118"/>
        <v>13677 - WIC Resident Services 9_2015_13677</v>
      </c>
      <c r="E3680" s="35" t="s">
        <v>6267</v>
      </c>
    </row>
    <row r="3681" spans="1:5">
      <c r="A3681" s="58" t="s">
        <v>13536</v>
      </c>
      <c r="B3681" s="58" t="str">
        <f t="shared" si="117"/>
        <v>AP13678</v>
      </c>
      <c r="C3681" s="35" t="s">
        <v>13537</v>
      </c>
      <c r="D3681" s="35" t="str">
        <f t="shared" si="118"/>
        <v>13678 - WIC Breastfeeding 9_2015_13678</v>
      </c>
      <c r="E3681" s="35" t="s">
        <v>6267</v>
      </c>
    </row>
    <row r="3682" spans="1:5">
      <c r="A3682" s="58" t="s">
        <v>13538</v>
      </c>
      <c r="B3682" s="58" t="str">
        <f t="shared" si="117"/>
        <v>AP13679</v>
      </c>
      <c r="C3682" s="35" t="s">
        <v>13539</v>
      </c>
      <c r="D3682" s="35" t="str">
        <f t="shared" si="118"/>
        <v>13679 - Lead Poisoning Prev(MDCH) 9_2015</v>
      </c>
      <c r="E3682" s="35" t="s">
        <v>6267</v>
      </c>
    </row>
    <row r="3683" spans="1:5">
      <c r="A3683" s="58" t="s">
        <v>13540</v>
      </c>
      <c r="B3683" s="58" t="str">
        <f t="shared" si="117"/>
        <v>AP13680</v>
      </c>
      <c r="C3683" s="35" t="s">
        <v>13541</v>
      </c>
      <c r="D3683" s="35" t="str">
        <f t="shared" si="118"/>
        <v>13680 - Lead Intervention(MDCH) 9_2015</v>
      </c>
      <c r="E3683" s="35" t="s">
        <v>6267</v>
      </c>
    </row>
    <row r="3684" spans="1:5">
      <c r="A3684" s="58" t="s">
        <v>13542</v>
      </c>
      <c r="B3684" s="58" t="str">
        <f t="shared" si="117"/>
        <v>AP13681</v>
      </c>
      <c r="C3684" s="35" t="s">
        <v>13543</v>
      </c>
      <c r="D3684" s="35" t="str">
        <f t="shared" si="118"/>
        <v>13681 - ELPHS Food 9_2015_13681</v>
      </c>
      <c r="E3684" s="35" t="s">
        <v>6267</v>
      </c>
    </row>
    <row r="3685" spans="1:5">
      <c r="A3685" s="58" t="s">
        <v>13544</v>
      </c>
      <c r="B3685" s="58" t="str">
        <f t="shared" si="117"/>
        <v>AP13682</v>
      </c>
      <c r="C3685" s="35" t="s">
        <v>13545</v>
      </c>
      <c r="D3685" s="35" t="str">
        <f t="shared" si="118"/>
        <v>13682 - ELPHS MDCH other 9_2015_13682</v>
      </c>
      <c r="E3685" s="35" t="s">
        <v>6267</v>
      </c>
    </row>
    <row r="3686" spans="1:5">
      <c r="A3686" s="58" t="s">
        <v>13546</v>
      </c>
      <c r="B3686" s="58" t="str">
        <f t="shared" si="117"/>
        <v>AP13683</v>
      </c>
      <c r="C3686" s="35" t="s">
        <v>13547</v>
      </c>
      <c r="D3686" s="35" t="str">
        <f t="shared" si="118"/>
        <v>13683 - Bio_Terrorism Emerg Prep 9_2015_13683</v>
      </c>
      <c r="E3686" s="35" t="s">
        <v>6267</v>
      </c>
    </row>
    <row r="3687" spans="1:5">
      <c r="A3687" s="58" t="s">
        <v>13548</v>
      </c>
      <c r="B3687" s="58" t="str">
        <f t="shared" si="117"/>
        <v>AP13684</v>
      </c>
      <c r="C3687" s="35" t="s">
        <v>13549</v>
      </c>
      <c r="D3687" s="35" t="str">
        <f t="shared" si="118"/>
        <v>13684 - Cities Readiness Inititives 9_2015_13684</v>
      </c>
      <c r="E3687" s="35" t="s">
        <v>6267</v>
      </c>
    </row>
    <row r="3688" spans="1:5">
      <c r="A3688" s="58" t="s">
        <v>13550</v>
      </c>
      <c r="B3688" s="58" t="str">
        <f t="shared" si="117"/>
        <v>AP13685</v>
      </c>
      <c r="C3688" s="35" t="s">
        <v>13551</v>
      </c>
      <c r="D3688" s="35" t="str">
        <f t="shared" si="118"/>
        <v>13685 - CSHCS Outreach &amp; Advocacy 9_2015_13685</v>
      </c>
      <c r="E3688" s="35" t="s">
        <v>6267</v>
      </c>
    </row>
    <row r="3689" spans="1:5">
      <c r="A3689" s="58" t="s">
        <v>13552</v>
      </c>
      <c r="B3689" s="58" t="str">
        <f t="shared" si="117"/>
        <v>AP13686</v>
      </c>
      <c r="C3689" s="35" t="s">
        <v>13553</v>
      </c>
      <c r="D3689" s="35" t="str">
        <f t="shared" si="118"/>
        <v>13686 - Family Planning 9_2015</v>
      </c>
      <c r="E3689" s="35" t="s">
        <v>6267</v>
      </c>
    </row>
    <row r="3690" spans="1:5">
      <c r="A3690" s="58" t="s">
        <v>13554</v>
      </c>
      <c r="B3690" s="58" t="str">
        <f t="shared" si="117"/>
        <v>AP13687</v>
      </c>
      <c r="C3690" s="35" t="s">
        <v>13555</v>
      </c>
      <c r="D3690" s="35" t="str">
        <f t="shared" si="118"/>
        <v>13687 - Fetal infant Mortality Review 9_2015_13687</v>
      </c>
      <c r="E3690" s="35" t="s">
        <v>6267</v>
      </c>
    </row>
    <row r="3691" spans="1:5">
      <c r="A3691" s="58" t="s">
        <v>13556</v>
      </c>
      <c r="B3691" s="58" t="str">
        <f t="shared" si="117"/>
        <v>AP13688</v>
      </c>
      <c r="C3691" s="35" t="s">
        <v>13557</v>
      </c>
      <c r="D3691" s="35" t="str">
        <f t="shared" si="118"/>
        <v>13688 - HIV_AIDS Prevention 9_2015_13688</v>
      </c>
      <c r="E3691" s="35" t="s">
        <v>6267</v>
      </c>
    </row>
    <row r="3692" spans="1:5">
      <c r="A3692" s="58" t="s">
        <v>13558</v>
      </c>
      <c r="B3692" s="58" t="str">
        <f t="shared" si="117"/>
        <v>AP13689</v>
      </c>
      <c r="C3692" s="35" t="s">
        <v>13559</v>
      </c>
      <c r="D3692" s="35" t="str">
        <f t="shared" si="118"/>
        <v>13689 - HIV_AIDS Testing Dental 9_2015</v>
      </c>
      <c r="E3692" s="35" t="s">
        <v>6267</v>
      </c>
    </row>
    <row r="3693" spans="1:5">
      <c r="A3693" s="58" t="s">
        <v>13560</v>
      </c>
      <c r="B3693" s="58" t="str">
        <f t="shared" si="117"/>
        <v>AP13690</v>
      </c>
      <c r="C3693" s="35" t="s">
        <v>13561</v>
      </c>
      <c r="D3693" s="35" t="str">
        <f t="shared" si="118"/>
        <v>13690 - Immunization Action Plan 9_2015_13690</v>
      </c>
      <c r="E3693" s="35" t="s">
        <v>6267</v>
      </c>
    </row>
    <row r="3694" spans="1:5">
      <c r="A3694" s="58" t="s">
        <v>13562</v>
      </c>
      <c r="B3694" s="58" t="str">
        <f t="shared" si="117"/>
        <v>AP13691</v>
      </c>
      <c r="C3694" s="35" t="s">
        <v>13563</v>
      </c>
      <c r="D3694" s="35" t="str">
        <f t="shared" si="118"/>
        <v>13691 - Infant Safe Sleep 9_2015_13691</v>
      </c>
      <c r="E3694" s="35" t="s">
        <v>6267</v>
      </c>
    </row>
    <row r="3695" spans="1:5">
      <c r="A3695" s="58" t="s">
        <v>13564</v>
      </c>
      <c r="B3695" s="58" t="str">
        <f t="shared" si="117"/>
        <v>AP13692</v>
      </c>
      <c r="C3695" s="35" t="s">
        <v>13565</v>
      </c>
      <c r="D3695" s="35" t="str">
        <f t="shared" si="118"/>
        <v>13692 - Local Maternal &amp; Child Hlth 9_2015_13692</v>
      </c>
      <c r="E3695" s="35" t="s">
        <v>6267</v>
      </c>
    </row>
    <row r="3696" spans="1:5">
      <c r="A3696" s="58" t="s">
        <v>13566</v>
      </c>
      <c r="B3696" s="58" t="str">
        <f t="shared" si="117"/>
        <v>AP13693</v>
      </c>
      <c r="C3696" s="35" t="s">
        <v>13567</v>
      </c>
      <c r="D3696" s="35" t="str">
        <f t="shared" si="118"/>
        <v>13693 - STD Control 9_2015</v>
      </c>
      <c r="E3696" s="35" t="s">
        <v>6267</v>
      </c>
    </row>
    <row r="3697" spans="1:5">
      <c r="A3697" s="58" t="s">
        <v>13568</v>
      </c>
      <c r="B3697" s="58" t="str">
        <f t="shared" si="117"/>
        <v>AP13694</v>
      </c>
      <c r="C3697" s="35" t="s">
        <v>13569</v>
      </c>
      <c r="D3697" s="35" t="str">
        <f t="shared" si="118"/>
        <v>13694 - Vaccine Quality Assurance 9_2015</v>
      </c>
      <c r="E3697" s="35" t="s">
        <v>6267</v>
      </c>
    </row>
    <row r="3698" spans="1:5">
      <c r="A3698" s="58" t="s">
        <v>13570</v>
      </c>
      <c r="B3698" s="58" t="str">
        <f t="shared" si="117"/>
        <v>AP13695</v>
      </c>
      <c r="C3698" s="35" t="s">
        <v>13571</v>
      </c>
      <c r="D3698" s="35" t="str">
        <f t="shared" si="118"/>
        <v>13695 - Vision and Hearing NDCH 9_2015</v>
      </c>
      <c r="E3698" s="35" t="s">
        <v>6267</v>
      </c>
    </row>
    <row r="3699" spans="1:5">
      <c r="A3699" s="58" t="s">
        <v>13572</v>
      </c>
      <c r="B3699" s="58" t="str">
        <f t="shared" ref="B3699:B3762" si="119">"AP"&amp;A3699</f>
        <v>AP13696</v>
      </c>
      <c r="C3699" s="35" t="s">
        <v>13573</v>
      </c>
      <c r="D3699" s="35" t="str">
        <f t="shared" si="118"/>
        <v>13696 - Wisewoman 9_2015</v>
      </c>
      <c r="E3699" s="35" t="s">
        <v>6267</v>
      </c>
    </row>
    <row r="3700" spans="1:5">
      <c r="A3700" s="58" t="s">
        <v>13574</v>
      </c>
      <c r="B3700" s="58" t="str">
        <f t="shared" si="119"/>
        <v>AP13697</v>
      </c>
      <c r="C3700" s="35" t="s">
        <v>13575</v>
      </c>
      <c r="D3700" s="35" t="str">
        <f t="shared" si="118"/>
        <v>13697 - Youth SAFETY Program 3_2016</v>
      </c>
      <c r="E3700" s="35" t="s">
        <v>6267</v>
      </c>
    </row>
    <row r="3701" spans="1:5">
      <c r="A3701" s="58" t="s">
        <v>13576</v>
      </c>
      <c r="B3701" s="58" t="str">
        <f t="shared" si="119"/>
        <v>AP13698</v>
      </c>
      <c r="C3701" s="35" t="s">
        <v>13577</v>
      </c>
      <c r="D3701" s="35" t="str">
        <f t="shared" si="118"/>
        <v>13698 - HIV Emerg Supp Relief 2_2016_13698</v>
      </c>
      <c r="E3701" s="35" t="s">
        <v>6267</v>
      </c>
    </row>
    <row r="3702" spans="1:5">
      <c r="A3702" s="58" t="s">
        <v>13578</v>
      </c>
      <c r="B3702" s="58" t="str">
        <f t="shared" si="119"/>
        <v>AP13699</v>
      </c>
      <c r="C3702" s="35" t="s">
        <v>13579</v>
      </c>
      <c r="D3702" s="35" t="str">
        <f t="shared" si="118"/>
        <v>13699 - HOPWA Aids Housing 6_2015_13699</v>
      </c>
      <c r="E3702" s="35" t="s">
        <v>6267</v>
      </c>
    </row>
    <row r="3703" spans="1:5">
      <c r="A3703" s="568" t="s">
        <v>13580</v>
      </c>
      <c r="B3703" s="58" t="str">
        <f t="shared" si="119"/>
        <v>AP13700</v>
      </c>
      <c r="C3703" s="35" t="s">
        <v>13581</v>
      </c>
      <c r="D3703" s="35" t="str">
        <f t="shared" si="118"/>
        <v>13700 - Police 2013 COPS Hiring Program</v>
      </c>
      <c r="E3703" s="35" t="s">
        <v>6267</v>
      </c>
    </row>
    <row r="3704" spans="1:5">
      <c r="A3704" s="58" t="s">
        <v>13582</v>
      </c>
      <c r="B3704" s="58" t="str">
        <f t="shared" si="119"/>
        <v>AP13701</v>
      </c>
      <c r="C3704" s="35" t="s">
        <v>13583</v>
      </c>
      <c r="D3704" s="35" t="str">
        <f t="shared" si="118"/>
        <v>13701 - 2014_15 Minigrants Program Administration</v>
      </c>
      <c r="E3704" s="35" t="s">
        <v>6267</v>
      </c>
    </row>
    <row r="3705" spans="1:5">
      <c r="A3705" s="58" t="s">
        <v>13584</v>
      </c>
      <c r="B3705" s="58" t="str">
        <f t="shared" si="119"/>
        <v>AP13702</v>
      </c>
      <c r="C3705" s="35" t="s">
        <v>13585</v>
      </c>
      <c r="D3705" s="35" t="str">
        <f t="shared" si="118"/>
        <v>13702 - 2014_15 Minigrants Program Awards</v>
      </c>
      <c r="E3705" s="35" t="s">
        <v>6267</v>
      </c>
    </row>
    <row r="3706" spans="1:5">
      <c r="A3706" s="58" t="s">
        <v>13586</v>
      </c>
      <c r="B3706" s="58" t="str">
        <f t="shared" si="119"/>
        <v>AP13703</v>
      </c>
      <c r="C3706" s="35" t="s">
        <v>13587</v>
      </c>
      <c r="D3706" s="35" t="str">
        <f t="shared" si="118"/>
        <v>13703 - 2015 National Arts Program Awards</v>
      </c>
      <c r="E3706" s="35" t="s">
        <v>6267</v>
      </c>
    </row>
    <row r="3707" spans="1:5">
      <c r="A3707" s="568" t="s">
        <v>13588</v>
      </c>
      <c r="B3707" s="58" t="str">
        <f t="shared" si="119"/>
        <v>AP13704</v>
      </c>
      <c r="C3707" s="35" t="s">
        <v>13589</v>
      </c>
      <c r="D3707" s="35" t="str">
        <f t="shared" si="118"/>
        <v>13704 - Police Victim Assistance 2014-2015</v>
      </c>
      <c r="E3707" s="35" t="s">
        <v>6267</v>
      </c>
    </row>
    <row r="3708" spans="1:5">
      <c r="A3708" s="568" t="s">
        <v>13590</v>
      </c>
      <c r="B3708" s="58" t="str">
        <f t="shared" si="119"/>
        <v>AP13705</v>
      </c>
      <c r="C3708" s="35" t="s">
        <v>13591</v>
      </c>
      <c r="D3708" s="35" t="str">
        <f t="shared" si="118"/>
        <v>13705 - Police Preventing Auto Theft 2015</v>
      </c>
      <c r="E3708" s="35" t="s">
        <v>6267</v>
      </c>
    </row>
    <row r="3709" spans="1:5">
      <c r="A3709" s="58" t="s">
        <v>13592</v>
      </c>
      <c r="B3709" s="58" t="str">
        <f t="shared" si="119"/>
        <v>AP13706</v>
      </c>
      <c r="C3709" s="35" t="s">
        <v>13593</v>
      </c>
      <c r="D3709" s="35" t="str">
        <f t="shared" si="118"/>
        <v>13706 - South East auto theft Team 2015</v>
      </c>
      <c r="E3709" s="35" t="s">
        <v>6267</v>
      </c>
    </row>
    <row r="3710" spans="1:5">
      <c r="A3710" s="58" t="s">
        <v>13594</v>
      </c>
      <c r="B3710" s="58" t="str">
        <f t="shared" si="119"/>
        <v>AP13707</v>
      </c>
      <c r="C3710" s="35" t="s">
        <v>13595</v>
      </c>
      <c r="D3710" s="35" t="str">
        <f t="shared" si="118"/>
        <v>13707 - Screen Door 2015</v>
      </c>
      <c r="E3710" s="35" t="s">
        <v>6267</v>
      </c>
    </row>
    <row r="3711" spans="1:5">
      <c r="A3711" s="568" t="s">
        <v>13596</v>
      </c>
      <c r="B3711" s="58" t="str">
        <f t="shared" si="119"/>
        <v>AP13708</v>
      </c>
      <c r="C3711" s="35" t="s">
        <v>13597</v>
      </c>
      <c r="D3711" s="35" t="str">
        <f t="shared" si="118"/>
        <v>13708 - JAG 2014</v>
      </c>
      <c r="E3711" s="35" t="s">
        <v>6267</v>
      </c>
    </row>
    <row r="3712" spans="1:5">
      <c r="A3712" s="58" t="s">
        <v>13598</v>
      </c>
      <c r="B3712" s="58" t="str">
        <f t="shared" si="119"/>
        <v>AP13709</v>
      </c>
      <c r="C3712" s="35" t="s">
        <v>13599</v>
      </c>
      <c r="D3712" s="35" t="str">
        <f t="shared" si="118"/>
        <v>13709 - East Side Action Team 2015</v>
      </c>
      <c r="E3712" s="35" t="s">
        <v>6267</v>
      </c>
    </row>
    <row r="3713" spans="1:5">
      <c r="A3713" s="58" t="s">
        <v>13600</v>
      </c>
      <c r="B3713" s="58" t="str">
        <f t="shared" si="119"/>
        <v>AP13710</v>
      </c>
      <c r="C3713" s="35" t="s">
        <v>13601</v>
      </c>
      <c r="D3713" s="35" t="str">
        <f t="shared" si="118"/>
        <v>13710 - Oakland County Auto Theft Squad 2015</v>
      </c>
      <c r="E3713" s="35" t="s">
        <v>6267</v>
      </c>
    </row>
    <row r="3714" spans="1:5">
      <c r="A3714" s="568" t="s">
        <v>13602</v>
      </c>
      <c r="B3714" s="58" t="str">
        <f t="shared" si="119"/>
        <v>AP13711</v>
      </c>
      <c r="C3714" s="35" t="s">
        <v>13603</v>
      </c>
      <c r="D3714" s="35" t="str">
        <f t="shared" si="118"/>
        <v>13711 - Police Strategic Traffic Enforcement Prog 2014</v>
      </c>
      <c r="E3714" s="35" t="s">
        <v>6267</v>
      </c>
    </row>
    <row r="3715" spans="1:5">
      <c r="A3715" s="568" t="s">
        <v>13604</v>
      </c>
      <c r="B3715" s="58" t="str">
        <f t="shared" si="119"/>
        <v>AP13712</v>
      </c>
      <c r="C3715" s="35" t="s">
        <v>13605</v>
      </c>
      <c r="D3715" s="35" t="str">
        <f t="shared" si="118"/>
        <v>13712 - Police Communications Bureau</v>
      </c>
      <c r="E3715" s="35" t="s">
        <v>6267</v>
      </c>
    </row>
    <row r="3716" spans="1:5">
      <c r="A3716" s="568" t="s">
        <v>13606</v>
      </c>
      <c r="B3716" s="58" t="str">
        <f t="shared" si="119"/>
        <v>AP13713</v>
      </c>
      <c r="C3716" s="35" t="s">
        <v>13607</v>
      </c>
      <c r="D3716" s="35" t="str">
        <f t="shared" ref="D3716:D3779" si="120">A3716&amp;" - "&amp;C3716</f>
        <v>13713 - Police Budget Fiscal Operations Bureau</v>
      </c>
      <c r="E3716" s="35" t="s">
        <v>6267</v>
      </c>
    </row>
    <row r="3717" spans="1:5">
      <c r="A3717" s="568" t="s">
        <v>13608</v>
      </c>
      <c r="B3717" s="58" t="str">
        <f t="shared" si="119"/>
        <v>AP13714</v>
      </c>
      <c r="C3717" s="35" t="s">
        <v>13609</v>
      </c>
      <c r="D3717" s="35" t="str">
        <f t="shared" si="120"/>
        <v>13714 - Police Media Relations Bureau</v>
      </c>
      <c r="E3717" s="35" t="s">
        <v>6267</v>
      </c>
    </row>
    <row r="3718" spans="1:5">
      <c r="A3718" s="58" t="s">
        <v>13610</v>
      </c>
      <c r="B3718" s="58" t="str">
        <f t="shared" si="119"/>
        <v>AP13716</v>
      </c>
      <c r="C3718" s="35" t="s">
        <v>13611</v>
      </c>
      <c r="D3718" s="35" t="str">
        <f t="shared" si="120"/>
        <v>13716 - TB Prev &amp; Control 12_2015_13716</v>
      </c>
      <c r="E3718" s="35" t="s">
        <v>6267</v>
      </c>
    </row>
    <row r="3719" spans="1:5">
      <c r="A3719" s="568" t="s">
        <v>13612</v>
      </c>
      <c r="B3719" s="58" t="str">
        <f t="shared" si="119"/>
        <v>AP13717</v>
      </c>
      <c r="C3719" s="35" t="s">
        <v>13613</v>
      </c>
      <c r="D3719" s="35" t="str">
        <f t="shared" si="120"/>
        <v>13717 - Airport Land Acquisition Project Appropriation</v>
      </c>
      <c r="E3719" s="35" t="s">
        <v>6267</v>
      </c>
    </row>
    <row r="3720" spans="1:5">
      <c r="A3720" s="568" t="s">
        <v>13614</v>
      </c>
      <c r="B3720" s="58" t="str">
        <f t="shared" si="119"/>
        <v>AP13718</v>
      </c>
      <c r="C3720" s="35" t="s">
        <v>13615</v>
      </c>
      <c r="D3720" s="35" t="str">
        <f t="shared" si="120"/>
        <v>13718 - Fire 2013 Safer Grant (General)</v>
      </c>
      <c r="E3720" s="35" t="s">
        <v>6267</v>
      </c>
    </row>
    <row r="3721" spans="1:5">
      <c r="A3721" s="568" t="s">
        <v>13616</v>
      </c>
      <c r="B3721" s="58" t="str">
        <f t="shared" si="119"/>
        <v>AP13719</v>
      </c>
      <c r="C3721" s="35" t="s">
        <v>13617</v>
      </c>
      <c r="D3721" s="35" t="str">
        <f t="shared" si="120"/>
        <v>13719 - DPW AG 13-5690 Signal Upgrades on Plymouth JN 121508</v>
      </c>
      <c r="E3721" s="35" t="s">
        <v>6267</v>
      </c>
    </row>
    <row r="3722" spans="1:5">
      <c r="A3722" s="568" t="s">
        <v>13618</v>
      </c>
      <c r="B3722" s="58" t="str">
        <f t="shared" si="119"/>
        <v>AP13720</v>
      </c>
      <c r="C3722" s="35" t="s">
        <v>13619</v>
      </c>
      <c r="D3722" s="35" t="str">
        <f t="shared" si="120"/>
        <v>13720 - Police 800 MHz System</v>
      </c>
      <c r="E3722" s="35" t="s">
        <v>6267</v>
      </c>
    </row>
    <row r="3723" spans="1:5">
      <c r="A3723" s="568" t="s">
        <v>13620</v>
      </c>
      <c r="B3723" s="58" t="str">
        <f t="shared" si="119"/>
        <v>AP13721</v>
      </c>
      <c r="C3723" s="35" t="s">
        <v>13621</v>
      </c>
      <c r="D3723" s="35" t="str">
        <f t="shared" si="120"/>
        <v>13721 - 2014 Wayne County 13</v>
      </c>
      <c r="E3723" s="35" t="s">
        <v>6267</v>
      </c>
    </row>
    <row r="3724" spans="1:5">
      <c r="A3724" s="568" t="s">
        <v>13622</v>
      </c>
      <c r="B3724" s="58" t="str">
        <f t="shared" si="119"/>
        <v>AP13722</v>
      </c>
      <c r="C3724" s="35" t="s">
        <v>13623</v>
      </c>
      <c r="D3724" s="35" t="str">
        <f t="shared" si="120"/>
        <v>13722 - Police Detroit Americorps Urban Safety Bike Watch</v>
      </c>
      <c r="E3724" s="35" t="s">
        <v>6267</v>
      </c>
    </row>
    <row r="3725" spans="1:5">
      <c r="A3725" s="568" t="s">
        <v>13624</v>
      </c>
      <c r="B3725" s="58" t="str">
        <f t="shared" si="119"/>
        <v>AP13723</v>
      </c>
      <c r="C3725" s="35" t="s">
        <v>13625</v>
      </c>
      <c r="D3725" s="35" t="str">
        <f t="shared" si="120"/>
        <v>13723 - SEW Sewerage Bond Fund Series 2015</v>
      </c>
      <c r="E3725" s="35" t="s">
        <v>6267</v>
      </c>
    </row>
    <row r="3726" spans="1:5">
      <c r="A3726" s="568" t="s">
        <v>13626</v>
      </c>
      <c r="B3726" s="58" t="str">
        <f t="shared" si="119"/>
        <v>AP13724</v>
      </c>
      <c r="C3726" s="35" t="s">
        <v>13627</v>
      </c>
      <c r="D3726" s="35" t="str">
        <f t="shared" si="120"/>
        <v>13724 - Recreation 2015 16 Minigrant Program Administration</v>
      </c>
      <c r="E3726" s="35" t="s">
        <v>6267</v>
      </c>
    </row>
    <row r="3727" spans="1:5">
      <c r="A3727" s="568" t="s">
        <v>13628</v>
      </c>
      <c r="B3727" s="58" t="str">
        <f t="shared" si="119"/>
        <v>AP13725</v>
      </c>
      <c r="C3727" s="35" t="s">
        <v>13629</v>
      </c>
      <c r="D3727" s="35" t="str">
        <f t="shared" si="120"/>
        <v>13725 - Recreation 2015 16 Minigrants Program Awards</v>
      </c>
      <c r="E3727" s="35" t="s">
        <v>6267</v>
      </c>
    </row>
    <row r="3728" spans="1:5">
      <c r="A3728" s="568" t="s">
        <v>13630</v>
      </c>
      <c r="B3728" s="58" t="str">
        <f t="shared" si="119"/>
        <v>AP13726</v>
      </c>
      <c r="C3728" s="35" t="s">
        <v>13631</v>
      </c>
      <c r="D3728" s="35" t="str">
        <f t="shared" si="120"/>
        <v>13726 - Recreation 2016 National Arts Program Awards</v>
      </c>
      <c r="E3728" s="35" t="s">
        <v>6267</v>
      </c>
    </row>
    <row r="3729" spans="1:5">
      <c r="A3729" s="568" t="s">
        <v>13632</v>
      </c>
      <c r="B3729" s="58" t="str">
        <f t="shared" si="119"/>
        <v>AP13727</v>
      </c>
      <c r="C3729" s="35" t="s">
        <v>13633</v>
      </c>
      <c r="D3729" s="35" t="str">
        <f t="shared" si="120"/>
        <v>13727 - Recreation 2016-17 Minigrants Program Administration</v>
      </c>
      <c r="E3729" s="35" t="s">
        <v>6267</v>
      </c>
    </row>
    <row r="3730" spans="1:5">
      <c r="A3730" s="568" t="s">
        <v>13634</v>
      </c>
      <c r="B3730" s="58" t="str">
        <f t="shared" si="119"/>
        <v>AP13728</v>
      </c>
      <c r="C3730" s="35" t="s">
        <v>13635</v>
      </c>
      <c r="D3730" s="35" t="str">
        <f t="shared" si="120"/>
        <v>13728 - Recreation 2016-17 Minigrants Program Awards</v>
      </c>
      <c r="E3730" s="35" t="s">
        <v>6267</v>
      </c>
    </row>
    <row r="3731" spans="1:5">
      <c r="A3731" s="568" t="s">
        <v>13636</v>
      </c>
      <c r="B3731" s="58" t="str">
        <f t="shared" si="119"/>
        <v>AP13729</v>
      </c>
      <c r="C3731" s="35" t="s">
        <v>13637</v>
      </c>
      <c r="D3731" s="35" t="str">
        <f t="shared" si="120"/>
        <v>13729 - Recreation 2017 National Arts Program Awards</v>
      </c>
      <c r="E3731" s="35" t="s">
        <v>6267</v>
      </c>
    </row>
    <row r="3732" spans="1:5">
      <c r="A3732" s="568" t="s">
        <v>13638</v>
      </c>
      <c r="B3732" s="58" t="str">
        <f t="shared" si="119"/>
        <v>AP13734</v>
      </c>
      <c r="C3732" s="35" t="s">
        <v>13639</v>
      </c>
      <c r="D3732" s="35" t="str">
        <f t="shared" si="120"/>
        <v>13734 - Police Victim Assistance 2015 2016</v>
      </c>
      <c r="E3732" s="35" t="s">
        <v>6267</v>
      </c>
    </row>
    <row r="3733" spans="1:5">
      <c r="A3733" s="568" t="s">
        <v>13640</v>
      </c>
      <c r="B3733" s="58" t="str">
        <f t="shared" si="119"/>
        <v>AP13735</v>
      </c>
      <c r="C3733" s="35" t="s">
        <v>13641</v>
      </c>
      <c r="D3733" s="35" t="str">
        <f t="shared" si="120"/>
        <v>13735 - Police Preventing Auto Theft 2016</v>
      </c>
      <c r="E3733" s="35" t="s">
        <v>6267</v>
      </c>
    </row>
    <row r="3734" spans="1:5">
      <c r="A3734" s="568" t="s">
        <v>13642</v>
      </c>
      <c r="B3734" s="58" t="str">
        <f t="shared" si="119"/>
        <v>AP13736</v>
      </c>
      <c r="C3734" s="35" t="s">
        <v>13643</v>
      </c>
      <c r="D3734" s="35" t="str">
        <f t="shared" si="120"/>
        <v>13736 - Police Screen Door 2016</v>
      </c>
      <c r="E3734" s="35" t="s">
        <v>6267</v>
      </c>
    </row>
    <row r="3735" spans="1:5">
      <c r="A3735" s="568" t="s">
        <v>13644</v>
      </c>
      <c r="B3735" s="58" t="str">
        <f t="shared" si="119"/>
        <v>AP13737</v>
      </c>
      <c r="C3735" s="35" t="s">
        <v>13645</v>
      </c>
      <c r="D3735" s="35" t="str">
        <f t="shared" si="120"/>
        <v>13737 - Police South East Auto theft Team 2016</v>
      </c>
      <c r="E3735" s="35" t="s">
        <v>6267</v>
      </c>
    </row>
    <row r="3736" spans="1:5">
      <c r="A3736" s="568" t="s">
        <v>13646</v>
      </c>
      <c r="B3736" s="58" t="str">
        <f t="shared" si="119"/>
        <v>AP13738</v>
      </c>
      <c r="C3736" s="35" t="s">
        <v>13647</v>
      </c>
      <c r="D3736" s="35" t="str">
        <f t="shared" si="120"/>
        <v>13738 - Police East Side Action Team 2016</v>
      </c>
      <c r="E3736" s="35" t="s">
        <v>6267</v>
      </c>
    </row>
    <row r="3737" spans="1:5">
      <c r="A3737" s="568" t="s">
        <v>13648</v>
      </c>
      <c r="B3737" s="58" t="str">
        <f t="shared" si="119"/>
        <v>AP13739</v>
      </c>
      <c r="C3737" s="35" t="s">
        <v>13649</v>
      </c>
      <c r="D3737" s="35" t="str">
        <f t="shared" si="120"/>
        <v>13739 - Police Oakland county Auto Theft Squad 2016</v>
      </c>
      <c r="E3737" s="35" t="s">
        <v>6267</v>
      </c>
    </row>
    <row r="3738" spans="1:5">
      <c r="A3738" s="568" t="s">
        <v>13650</v>
      </c>
      <c r="B3738" s="58" t="str">
        <f t="shared" si="119"/>
        <v>AP13740</v>
      </c>
      <c r="C3738" s="35" t="s">
        <v>13651</v>
      </c>
      <c r="D3738" s="35" t="str">
        <f t="shared" si="120"/>
        <v>13740 - Police JAG 2015-2016</v>
      </c>
      <c r="E3738" s="35" t="s">
        <v>6267</v>
      </c>
    </row>
    <row r="3739" spans="1:5">
      <c r="A3739" s="568" t="s">
        <v>13652</v>
      </c>
      <c r="B3739" s="58" t="str">
        <f t="shared" si="119"/>
        <v>AP13741</v>
      </c>
      <c r="C3739" s="35" t="s">
        <v>13653</v>
      </c>
      <c r="D3739" s="35" t="str">
        <f t="shared" si="120"/>
        <v>13741 - Police Strategic Traffic Enforcement Program 2015-2016</v>
      </c>
      <c r="E3739" s="35" t="s">
        <v>6267</v>
      </c>
    </row>
    <row r="3740" spans="1:5">
      <c r="A3740" s="568" t="s">
        <v>13654</v>
      </c>
      <c r="B3740" s="58" t="str">
        <f t="shared" si="119"/>
        <v>AP13742</v>
      </c>
      <c r="C3740" s="35" t="s">
        <v>13655</v>
      </c>
      <c r="D3740" s="35" t="str">
        <f t="shared" si="120"/>
        <v>13742 - Police 2014 Urban Area Security Init Grant - Local</v>
      </c>
      <c r="E3740" s="35" t="s">
        <v>6267</v>
      </c>
    </row>
    <row r="3741" spans="1:5">
      <c r="A3741" s="568" t="s">
        <v>13656</v>
      </c>
      <c r="B3741" s="58" t="str">
        <f t="shared" si="119"/>
        <v>AP13743</v>
      </c>
      <c r="C3741" s="35" t="s">
        <v>13657</v>
      </c>
      <c r="D3741" s="35" t="str">
        <f t="shared" si="120"/>
        <v>13743 - Police 2014 Urban Area Security Init Grant - Regional</v>
      </c>
      <c r="E3741" s="35" t="s">
        <v>6267</v>
      </c>
    </row>
    <row r="3742" spans="1:5">
      <c r="A3742" s="568" t="s">
        <v>13658</v>
      </c>
      <c r="B3742" s="58" t="str">
        <f t="shared" si="119"/>
        <v>AP13744</v>
      </c>
      <c r="C3742" s="35" t="s">
        <v>13659</v>
      </c>
      <c r="D3742" s="35" t="str">
        <f t="shared" si="120"/>
        <v>13744 - Police 2015 Hazardous Mitigation Grant</v>
      </c>
      <c r="E3742" s="35" t="s">
        <v>6267</v>
      </c>
    </row>
    <row r="3743" spans="1:5">
      <c r="A3743" s="568" t="s">
        <v>13660</v>
      </c>
      <c r="B3743" s="58" t="str">
        <f t="shared" si="119"/>
        <v>AP13745</v>
      </c>
      <c r="C3743" s="35" t="s">
        <v>13661</v>
      </c>
      <c r="D3743" s="35" t="str">
        <f t="shared" si="120"/>
        <v>13745 - Police 2015 Emergency Mgmt Performance Grant</v>
      </c>
      <c r="E3743" s="35" t="s">
        <v>6267</v>
      </c>
    </row>
    <row r="3744" spans="1:5">
      <c r="A3744" s="568" t="s">
        <v>13662</v>
      </c>
      <c r="B3744" s="58" t="str">
        <f t="shared" si="119"/>
        <v>AP13746</v>
      </c>
      <c r="C3744" s="35" t="s">
        <v>13663</v>
      </c>
      <c r="D3744" s="35" t="str">
        <f t="shared" si="120"/>
        <v>13746 - Police Victim Assistance 2016-2017</v>
      </c>
      <c r="E3744" s="35" t="s">
        <v>6267</v>
      </c>
    </row>
    <row r="3745" spans="1:5">
      <c r="A3745" s="568" t="s">
        <v>13664</v>
      </c>
      <c r="B3745" s="58" t="str">
        <f t="shared" si="119"/>
        <v>AP13747</v>
      </c>
      <c r="C3745" s="35" t="s">
        <v>13665</v>
      </c>
      <c r="D3745" s="35" t="str">
        <f t="shared" si="120"/>
        <v>13747 - Police Preventing Auto Theft 2017</v>
      </c>
      <c r="E3745" s="35" t="s">
        <v>6267</v>
      </c>
    </row>
    <row r="3746" spans="1:5">
      <c r="A3746" s="568" t="s">
        <v>13666</v>
      </c>
      <c r="B3746" s="58" t="str">
        <f t="shared" si="119"/>
        <v>AP13748</v>
      </c>
      <c r="C3746" s="35" t="s">
        <v>13667</v>
      </c>
      <c r="D3746" s="35" t="str">
        <f t="shared" si="120"/>
        <v>13748 - Police Screen Door 2017</v>
      </c>
      <c r="E3746" s="35" t="s">
        <v>6267</v>
      </c>
    </row>
    <row r="3747" spans="1:5">
      <c r="A3747" s="568" t="s">
        <v>13668</v>
      </c>
      <c r="B3747" s="58" t="str">
        <f t="shared" si="119"/>
        <v>AP13749</v>
      </c>
      <c r="C3747" s="35" t="s">
        <v>13669</v>
      </c>
      <c r="D3747" s="35" t="str">
        <f t="shared" si="120"/>
        <v>13749 - Police South East Auto Theft Team 2017</v>
      </c>
      <c r="E3747" s="35" t="s">
        <v>6267</v>
      </c>
    </row>
    <row r="3748" spans="1:5">
      <c r="A3748" s="568" t="s">
        <v>13670</v>
      </c>
      <c r="B3748" s="58" t="str">
        <f t="shared" si="119"/>
        <v>AP13750</v>
      </c>
      <c r="C3748" s="35" t="s">
        <v>13671</v>
      </c>
      <c r="D3748" s="35" t="str">
        <f t="shared" si="120"/>
        <v>13750 - Police East Side Action Team 2017</v>
      </c>
      <c r="E3748" s="35" t="s">
        <v>6267</v>
      </c>
    </row>
    <row r="3749" spans="1:5">
      <c r="A3749" s="568" t="s">
        <v>13672</v>
      </c>
      <c r="B3749" s="58" t="str">
        <f t="shared" si="119"/>
        <v>AP13751</v>
      </c>
      <c r="C3749" s="35" t="s">
        <v>13673</v>
      </c>
      <c r="D3749" s="35" t="str">
        <f t="shared" si="120"/>
        <v>13751 - Police Oakland County Auto Theft Squad 2017</v>
      </c>
      <c r="E3749" s="35" t="s">
        <v>6267</v>
      </c>
    </row>
    <row r="3750" spans="1:5">
      <c r="A3750" s="568" t="s">
        <v>13674</v>
      </c>
      <c r="B3750" s="58" t="str">
        <f t="shared" si="119"/>
        <v>AP13752</v>
      </c>
      <c r="C3750" s="35" t="s">
        <v>13675</v>
      </c>
      <c r="D3750" s="35" t="str">
        <f t="shared" si="120"/>
        <v>13752 - Police JAG 2016-2017</v>
      </c>
      <c r="E3750" s="35" t="s">
        <v>6267</v>
      </c>
    </row>
    <row r="3751" spans="1:5">
      <c r="A3751" s="568" t="s">
        <v>13676</v>
      </c>
      <c r="B3751" s="58" t="str">
        <f t="shared" si="119"/>
        <v>AP13753</v>
      </c>
      <c r="C3751" s="35" t="s">
        <v>13677</v>
      </c>
      <c r="D3751" s="35" t="str">
        <f t="shared" si="120"/>
        <v>13753 - Police Strategic Traffic Enforcement Program 2016-2017</v>
      </c>
      <c r="E3751" s="35" t="s">
        <v>6267</v>
      </c>
    </row>
    <row r="3752" spans="1:5">
      <c r="A3752" s="568" t="s">
        <v>13678</v>
      </c>
      <c r="B3752" s="58" t="str">
        <f t="shared" si="119"/>
        <v>AP13754</v>
      </c>
      <c r="C3752" s="35" t="s">
        <v>13679</v>
      </c>
      <c r="D3752" s="35" t="str">
        <f t="shared" si="120"/>
        <v>13754 - Police Urban Area Security Init Grant - Local</v>
      </c>
      <c r="E3752" s="35" t="s">
        <v>6267</v>
      </c>
    </row>
    <row r="3753" spans="1:5">
      <c r="A3753" s="568" t="s">
        <v>13680</v>
      </c>
      <c r="B3753" s="58" t="str">
        <f t="shared" si="119"/>
        <v>AP13755</v>
      </c>
      <c r="C3753" s="35" t="s">
        <v>13681</v>
      </c>
      <c r="D3753" s="35" t="str">
        <f t="shared" si="120"/>
        <v>13755 - Police Urban Area Security Init Grant - Regional</v>
      </c>
      <c r="E3753" s="35" t="s">
        <v>6267</v>
      </c>
    </row>
    <row r="3754" spans="1:5">
      <c r="A3754" s="568" t="s">
        <v>13682</v>
      </c>
      <c r="B3754" s="58" t="str">
        <f t="shared" si="119"/>
        <v>AP13756</v>
      </c>
      <c r="C3754" s="35" t="s">
        <v>13683</v>
      </c>
      <c r="D3754" s="35" t="str">
        <f t="shared" si="120"/>
        <v>13756 - Police Hazardous Mitigation Grant</v>
      </c>
      <c r="E3754" s="35" t="s">
        <v>6267</v>
      </c>
    </row>
    <row r="3755" spans="1:5">
      <c r="A3755" s="568" t="s">
        <v>13684</v>
      </c>
      <c r="B3755" s="58" t="str">
        <f t="shared" si="119"/>
        <v>AP13757</v>
      </c>
      <c r="C3755" s="35" t="s">
        <v>13685</v>
      </c>
      <c r="D3755" s="35" t="str">
        <f t="shared" si="120"/>
        <v>13757 - Police Emergency Mgmt Performance Grant</v>
      </c>
      <c r="E3755" s="35" t="s">
        <v>6267</v>
      </c>
    </row>
    <row r="3756" spans="1:5">
      <c r="A3756" s="568" t="s">
        <v>13686</v>
      </c>
      <c r="B3756" s="58" t="str">
        <f t="shared" si="119"/>
        <v>AP13758</v>
      </c>
      <c r="C3756" s="35" t="s">
        <v>13687</v>
      </c>
      <c r="D3756" s="35" t="str">
        <f t="shared" si="120"/>
        <v>13758 - HRD FRM   Indirect Staffing Costs</v>
      </c>
      <c r="E3756" s="35" t="s">
        <v>6267</v>
      </c>
    </row>
    <row r="3757" spans="1:5">
      <c r="A3757" s="58" t="s">
        <v>13688</v>
      </c>
      <c r="B3757" s="58" t="str">
        <f t="shared" si="119"/>
        <v>AP13759</v>
      </c>
      <c r="C3757" s="35" t="s">
        <v>13689</v>
      </c>
      <c r="D3757" s="35" t="str">
        <f t="shared" si="120"/>
        <v>13759 - Lead Collaboration (MDCH) 9_2015_13759</v>
      </c>
      <c r="E3757" s="35" t="s">
        <v>6267</v>
      </c>
    </row>
    <row r="3758" spans="1:5">
      <c r="A3758" s="568" t="s">
        <v>13690</v>
      </c>
      <c r="B3758" s="58" t="str">
        <f t="shared" si="119"/>
        <v>AP13760</v>
      </c>
      <c r="C3758" s="35" t="s">
        <v>13691</v>
      </c>
      <c r="D3758" s="35" t="str">
        <f t="shared" si="120"/>
        <v>13760 - DHWP WIC Resident Services 9 2016</v>
      </c>
      <c r="E3758" s="35" t="s">
        <v>6267</v>
      </c>
    </row>
    <row r="3759" spans="1:5">
      <c r="A3759" s="568" t="s">
        <v>13692</v>
      </c>
      <c r="B3759" s="58" t="str">
        <f t="shared" si="119"/>
        <v>AP13761</v>
      </c>
      <c r="C3759" s="35" t="s">
        <v>13693</v>
      </c>
      <c r="D3759" s="35" t="str">
        <f t="shared" si="120"/>
        <v>13761 - DHWP WIC Breastfeeding 9 2016</v>
      </c>
      <c r="E3759" s="35" t="s">
        <v>6267</v>
      </c>
    </row>
    <row r="3760" spans="1:5">
      <c r="A3760" s="568" t="s">
        <v>13694</v>
      </c>
      <c r="B3760" s="58" t="str">
        <f t="shared" si="119"/>
        <v>AP13762</v>
      </c>
      <c r="C3760" s="35" t="s">
        <v>13695</v>
      </c>
      <c r="D3760" s="35" t="str">
        <f t="shared" si="120"/>
        <v>13762 - DHWP Lead Poisoning Prev MDCH 9 2016</v>
      </c>
      <c r="E3760" s="35" t="s">
        <v>6267</v>
      </c>
    </row>
    <row r="3761" spans="1:5">
      <c r="A3761" s="568" t="s">
        <v>13696</v>
      </c>
      <c r="B3761" s="58" t="str">
        <f t="shared" si="119"/>
        <v>AP13763</v>
      </c>
      <c r="C3761" s="35" t="s">
        <v>13697</v>
      </c>
      <c r="D3761" s="35" t="str">
        <f t="shared" si="120"/>
        <v>13763 - DHWP Lead Intervention MDCH 9 2016</v>
      </c>
      <c r="E3761" s="35" t="s">
        <v>6267</v>
      </c>
    </row>
    <row r="3762" spans="1:5">
      <c r="A3762" s="568" t="s">
        <v>13698</v>
      </c>
      <c r="B3762" s="58" t="str">
        <f t="shared" si="119"/>
        <v>AP13764</v>
      </c>
      <c r="C3762" s="35" t="s">
        <v>13699</v>
      </c>
      <c r="D3762" s="35" t="str">
        <f t="shared" si="120"/>
        <v>13764 - DHWP Lead Collaboration MDCH 9 2016</v>
      </c>
      <c r="E3762" s="35" t="s">
        <v>6267</v>
      </c>
    </row>
    <row r="3763" spans="1:5">
      <c r="A3763" s="568" t="s">
        <v>13700</v>
      </c>
      <c r="B3763" s="58" t="str">
        <f t="shared" ref="B3763:B3826" si="121">"AP"&amp;A3763</f>
        <v>AP13765</v>
      </c>
      <c r="C3763" s="35" t="s">
        <v>13701</v>
      </c>
      <c r="D3763" s="35" t="str">
        <f t="shared" si="120"/>
        <v>13765 - DHWP ELPHS Food 9 2016</v>
      </c>
      <c r="E3763" s="35" t="s">
        <v>6267</v>
      </c>
    </row>
    <row r="3764" spans="1:5">
      <c r="A3764" s="568" t="s">
        <v>13702</v>
      </c>
      <c r="B3764" s="58" t="str">
        <f t="shared" si="121"/>
        <v>AP13766</v>
      </c>
      <c r="C3764" s="35" t="s">
        <v>13703</v>
      </c>
      <c r="D3764" s="35" t="str">
        <f t="shared" si="120"/>
        <v>13766 - DHWP ELPHS MDCH Other 9 2016</v>
      </c>
      <c r="E3764" s="35" t="s">
        <v>6267</v>
      </c>
    </row>
    <row r="3765" spans="1:5">
      <c r="A3765" s="568" t="s">
        <v>13704</v>
      </c>
      <c r="B3765" s="58" t="str">
        <f t="shared" si="121"/>
        <v>AP13767</v>
      </c>
      <c r="C3765" s="35" t="s">
        <v>13705</v>
      </c>
      <c r="D3765" s="35" t="str">
        <f t="shared" si="120"/>
        <v>13767 - DHWP Bio Terrorism Emerg Prep 9 2016</v>
      </c>
      <c r="E3765" s="35" t="s">
        <v>6267</v>
      </c>
    </row>
    <row r="3766" spans="1:5">
      <c r="A3766" s="568" t="s">
        <v>13706</v>
      </c>
      <c r="B3766" s="58" t="str">
        <f t="shared" si="121"/>
        <v>AP13768</v>
      </c>
      <c r="C3766" s="35" t="s">
        <v>13707</v>
      </c>
      <c r="D3766" s="35" t="str">
        <f t="shared" si="120"/>
        <v>13768 - DHWP Cities Readiness Initiatives 9 2016</v>
      </c>
      <c r="E3766" s="35" t="s">
        <v>6267</v>
      </c>
    </row>
    <row r="3767" spans="1:5">
      <c r="A3767" s="568" t="s">
        <v>13708</v>
      </c>
      <c r="B3767" s="58" t="str">
        <f t="shared" si="121"/>
        <v>AP13769</v>
      </c>
      <c r="C3767" s="35" t="s">
        <v>13709</v>
      </c>
      <c r="D3767" s="35" t="str">
        <f t="shared" si="120"/>
        <v>13769 - DHWP CSHCS Outreach &amp; Advocacy 9 2016</v>
      </c>
      <c r="E3767" s="35" t="s">
        <v>6267</v>
      </c>
    </row>
    <row r="3768" spans="1:5">
      <c r="A3768" s="568" t="s">
        <v>13710</v>
      </c>
      <c r="B3768" s="58" t="str">
        <f t="shared" si="121"/>
        <v>AP13770</v>
      </c>
      <c r="C3768" s="35" t="s">
        <v>13711</v>
      </c>
      <c r="D3768" s="35" t="str">
        <f t="shared" si="120"/>
        <v>13770 - DHWP Family Planning 9 2016</v>
      </c>
      <c r="E3768" s="35" t="s">
        <v>6267</v>
      </c>
    </row>
    <row r="3769" spans="1:5">
      <c r="A3769" s="568" t="s">
        <v>13712</v>
      </c>
      <c r="B3769" s="58" t="str">
        <f t="shared" si="121"/>
        <v>AP13771</v>
      </c>
      <c r="C3769" s="35" t="s">
        <v>13713</v>
      </c>
      <c r="D3769" s="35" t="str">
        <f t="shared" si="120"/>
        <v>13771 - DHWP Fetal Infant Mortality Review 9 2016</v>
      </c>
      <c r="E3769" s="35" t="s">
        <v>6267</v>
      </c>
    </row>
    <row r="3770" spans="1:5">
      <c r="A3770" s="568" t="s">
        <v>13714</v>
      </c>
      <c r="B3770" s="58" t="str">
        <f t="shared" si="121"/>
        <v>AP13772</v>
      </c>
      <c r="C3770" s="35" t="s">
        <v>13715</v>
      </c>
      <c r="D3770" s="35" t="str">
        <f t="shared" si="120"/>
        <v>13772 - DHWP HIV AIDS Prevention 9 2016</v>
      </c>
      <c r="E3770" s="35" t="s">
        <v>6267</v>
      </c>
    </row>
    <row r="3771" spans="1:5">
      <c r="A3771" s="568" t="s">
        <v>13716</v>
      </c>
      <c r="B3771" s="58" t="str">
        <f t="shared" si="121"/>
        <v>AP13773</v>
      </c>
      <c r="C3771" s="35" t="s">
        <v>13717</v>
      </c>
      <c r="D3771" s="35" t="str">
        <f t="shared" si="120"/>
        <v>13773 - DHWP HIV AIDS Testing Dental 9 2016</v>
      </c>
      <c r="E3771" s="35" t="s">
        <v>6267</v>
      </c>
    </row>
    <row r="3772" spans="1:5">
      <c r="A3772" s="568" t="s">
        <v>13718</v>
      </c>
      <c r="B3772" s="58" t="str">
        <f t="shared" si="121"/>
        <v>AP13774</v>
      </c>
      <c r="C3772" s="35" t="s">
        <v>13719</v>
      </c>
      <c r="D3772" s="35" t="str">
        <f t="shared" si="120"/>
        <v>13774 - DHWP Immunization Action Plan 9 2016</v>
      </c>
      <c r="E3772" s="35" t="s">
        <v>6267</v>
      </c>
    </row>
    <row r="3773" spans="1:5">
      <c r="A3773" s="568" t="s">
        <v>13720</v>
      </c>
      <c r="B3773" s="58" t="str">
        <f t="shared" si="121"/>
        <v>AP13775</v>
      </c>
      <c r="C3773" s="35" t="s">
        <v>13721</v>
      </c>
      <c r="D3773" s="35" t="str">
        <f t="shared" si="120"/>
        <v>13775 - DHWP Infant Safe Sleep 9 2016</v>
      </c>
      <c r="E3773" s="35" t="s">
        <v>6267</v>
      </c>
    </row>
    <row r="3774" spans="1:5">
      <c r="A3774" s="568" t="s">
        <v>13722</v>
      </c>
      <c r="B3774" s="58" t="str">
        <f t="shared" si="121"/>
        <v>AP13776</v>
      </c>
      <c r="C3774" s="35" t="s">
        <v>13723</v>
      </c>
      <c r="D3774" s="35" t="str">
        <f t="shared" si="120"/>
        <v>13776 - DHWP Local Maternal &amp; Child Health 9 2016</v>
      </c>
      <c r="E3774" s="35" t="s">
        <v>6267</v>
      </c>
    </row>
    <row r="3775" spans="1:5">
      <c r="A3775" s="568" t="s">
        <v>13724</v>
      </c>
      <c r="B3775" s="58" t="str">
        <f t="shared" si="121"/>
        <v>AP13777</v>
      </c>
      <c r="C3775" s="35" t="s">
        <v>13725</v>
      </c>
      <c r="D3775" s="35" t="str">
        <f t="shared" si="120"/>
        <v>13777 - DHWP STD Control 9 2016</v>
      </c>
      <c r="E3775" s="35" t="s">
        <v>6267</v>
      </c>
    </row>
    <row r="3776" spans="1:5">
      <c r="A3776" s="568" t="s">
        <v>13726</v>
      </c>
      <c r="B3776" s="58" t="str">
        <f t="shared" si="121"/>
        <v>AP13778</v>
      </c>
      <c r="C3776" s="35" t="s">
        <v>13727</v>
      </c>
      <c r="D3776" s="35" t="str">
        <f t="shared" si="120"/>
        <v>13778 - DHWP Vaccine Quality Assurance 9 2016</v>
      </c>
      <c r="E3776" s="35" t="s">
        <v>6267</v>
      </c>
    </row>
    <row r="3777" spans="1:5">
      <c r="A3777" s="568" t="s">
        <v>13728</v>
      </c>
      <c r="B3777" s="58" t="str">
        <f t="shared" si="121"/>
        <v>AP13779</v>
      </c>
      <c r="C3777" s="35" t="s">
        <v>13729</v>
      </c>
      <c r="D3777" s="35" t="str">
        <f t="shared" si="120"/>
        <v>13779 - DHWP Vision and Hearing MDCH 9 2016</v>
      </c>
      <c r="E3777" s="35" t="s">
        <v>6267</v>
      </c>
    </row>
    <row r="3778" spans="1:5">
      <c r="A3778" s="568" t="s">
        <v>13730</v>
      </c>
      <c r="B3778" s="58" t="str">
        <f t="shared" si="121"/>
        <v>AP13780</v>
      </c>
      <c r="C3778" s="35" t="s">
        <v>13731</v>
      </c>
      <c r="D3778" s="35" t="str">
        <f t="shared" si="120"/>
        <v>13780 - DHWP Wisewoman 9 2016</v>
      </c>
      <c r="E3778" s="35" t="s">
        <v>6267</v>
      </c>
    </row>
    <row r="3779" spans="1:5">
      <c r="A3779" s="568" t="s">
        <v>13732</v>
      </c>
      <c r="B3779" s="58" t="str">
        <f t="shared" si="121"/>
        <v>AP13781</v>
      </c>
      <c r="C3779" s="35" t="s">
        <v>13733</v>
      </c>
      <c r="D3779" s="35" t="str">
        <f t="shared" si="120"/>
        <v>13781 - DHWP Youth SAFETY Program 3 2017</v>
      </c>
      <c r="E3779" s="35" t="s">
        <v>6267</v>
      </c>
    </row>
    <row r="3780" spans="1:5">
      <c r="A3780" s="568" t="s">
        <v>13734</v>
      </c>
      <c r="B3780" s="58" t="str">
        <f t="shared" si="121"/>
        <v>AP13782</v>
      </c>
      <c r="C3780" s="35" t="s">
        <v>13735</v>
      </c>
      <c r="D3780" s="35" t="str">
        <f t="shared" ref="D3780:D3843" si="122">A3780&amp;" - "&amp;C3780</f>
        <v>13782 - DHWP HIV Emerg Supp Relief 2 2017</v>
      </c>
      <c r="E3780" s="35" t="s">
        <v>6267</v>
      </c>
    </row>
    <row r="3781" spans="1:5">
      <c r="A3781" s="568" t="s">
        <v>13736</v>
      </c>
      <c r="B3781" s="58" t="str">
        <f t="shared" si="121"/>
        <v>AP13783</v>
      </c>
      <c r="C3781" s="35" t="s">
        <v>13737</v>
      </c>
      <c r="D3781" s="35" t="str">
        <f t="shared" si="122"/>
        <v>13783 - DHWP HOPWA AIDS Housing 6 2016</v>
      </c>
      <c r="E3781" s="35" t="s">
        <v>6267</v>
      </c>
    </row>
    <row r="3782" spans="1:5">
      <c r="A3782" s="568" t="s">
        <v>13738</v>
      </c>
      <c r="B3782" s="58" t="str">
        <f t="shared" si="121"/>
        <v>AP13784</v>
      </c>
      <c r="C3782" s="35" t="s">
        <v>13739</v>
      </c>
      <c r="D3782" s="35" t="str">
        <f t="shared" si="122"/>
        <v>13784 - DHWP TB Prev &amp; Control 12 2016</v>
      </c>
      <c r="E3782" s="35" t="s">
        <v>6267</v>
      </c>
    </row>
    <row r="3783" spans="1:5">
      <c r="A3783" s="568" t="s">
        <v>13740</v>
      </c>
      <c r="B3783" s="58" t="str">
        <f t="shared" si="121"/>
        <v>AP13785</v>
      </c>
      <c r="C3783" s="35" t="s">
        <v>13741</v>
      </c>
      <c r="D3783" s="35" t="str">
        <f t="shared" si="122"/>
        <v>13785 - DHWP WIC Resident Services 9/2017</v>
      </c>
      <c r="E3783" s="35" t="s">
        <v>6267</v>
      </c>
    </row>
    <row r="3784" spans="1:5">
      <c r="A3784" s="568" t="s">
        <v>13742</v>
      </c>
      <c r="B3784" s="58" t="str">
        <f t="shared" si="121"/>
        <v>AP13786</v>
      </c>
      <c r="C3784" s="35" t="s">
        <v>13743</v>
      </c>
      <c r="D3784" s="35" t="str">
        <f t="shared" si="122"/>
        <v>13786 - DHWP WIC Breastfeeding 9/2017</v>
      </c>
      <c r="E3784" s="35" t="s">
        <v>6267</v>
      </c>
    </row>
    <row r="3785" spans="1:5">
      <c r="A3785" s="568" t="s">
        <v>13744</v>
      </c>
      <c r="B3785" s="58" t="str">
        <f t="shared" si="121"/>
        <v>AP13787</v>
      </c>
      <c r="C3785" s="35" t="s">
        <v>13745</v>
      </c>
      <c r="D3785" s="35" t="str">
        <f t="shared" si="122"/>
        <v>13787 - DHWP Lead Poisoning Prev (MDCH) 9/2017</v>
      </c>
      <c r="E3785" s="35" t="s">
        <v>6267</v>
      </c>
    </row>
    <row r="3786" spans="1:5">
      <c r="A3786" s="568" t="s">
        <v>13746</v>
      </c>
      <c r="B3786" s="58" t="str">
        <f t="shared" si="121"/>
        <v>AP13788</v>
      </c>
      <c r="C3786" s="35" t="s">
        <v>13747</v>
      </c>
      <c r="D3786" s="35" t="str">
        <f t="shared" si="122"/>
        <v>13788 - DHWP Lead Intervention (MDCH) 9/2017</v>
      </c>
      <c r="E3786" s="35" t="s">
        <v>6267</v>
      </c>
    </row>
    <row r="3787" spans="1:5">
      <c r="A3787" s="568" t="s">
        <v>13748</v>
      </c>
      <c r="B3787" s="58" t="str">
        <f t="shared" si="121"/>
        <v>AP13789</v>
      </c>
      <c r="C3787" s="35" t="s">
        <v>13749</v>
      </c>
      <c r="D3787" s="35" t="str">
        <f t="shared" si="122"/>
        <v>13789 - DHWP Lead Collaboration (MDCH) 9/2017</v>
      </c>
      <c r="E3787" s="35" t="s">
        <v>6267</v>
      </c>
    </row>
    <row r="3788" spans="1:5">
      <c r="A3788" s="568" t="s">
        <v>13750</v>
      </c>
      <c r="B3788" s="58" t="str">
        <f t="shared" si="121"/>
        <v>AP13790</v>
      </c>
      <c r="C3788" s="35" t="s">
        <v>13751</v>
      </c>
      <c r="D3788" s="35" t="str">
        <f t="shared" si="122"/>
        <v>13790 - DHWP ELPHS Food 9/2017</v>
      </c>
      <c r="E3788" s="35" t="s">
        <v>6267</v>
      </c>
    </row>
    <row r="3789" spans="1:5">
      <c r="A3789" s="568" t="s">
        <v>13752</v>
      </c>
      <c r="B3789" s="58" t="str">
        <f t="shared" si="121"/>
        <v>AP13791</v>
      </c>
      <c r="C3789" s="35" t="s">
        <v>13753</v>
      </c>
      <c r="D3789" s="35" t="str">
        <f t="shared" si="122"/>
        <v>13791 - DHWP ELPHS MDCH Other 9/2017</v>
      </c>
      <c r="E3789" s="35" t="s">
        <v>6267</v>
      </c>
    </row>
    <row r="3790" spans="1:5">
      <c r="A3790" s="568" t="s">
        <v>13754</v>
      </c>
      <c r="B3790" s="58" t="str">
        <f t="shared" si="121"/>
        <v>AP13792</v>
      </c>
      <c r="C3790" s="35" t="s">
        <v>13755</v>
      </c>
      <c r="D3790" s="35" t="str">
        <f t="shared" si="122"/>
        <v>13792 - Health Bioterrorism Emerg Prep 9/2017</v>
      </c>
      <c r="E3790" s="35" t="s">
        <v>6267</v>
      </c>
    </row>
    <row r="3791" spans="1:5">
      <c r="A3791" s="568" t="s">
        <v>13756</v>
      </c>
      <c r="B3791" s="58" t="str">
        <f t="shared" si="121"/>
        <v>AP13793</v>
      </c>
      <c r="C3791" s="35" t="s">
        <v>13757</v>
      </c>
      <c r="D3791" s="35" t="str">
        <f t="shared" si="122"/>
        <v>13793 - DHWP Cities Readiness Initiatives 9/2017</v>
      </c>
      <c r="E3791" s="35" t="s">
        <v>6267</v>
      </c>
    </row>
    <row r="3792" spans="1:5">
      <c r="A3792" s="568" t="s">
        <v>13758</v>
      </c>
      <c r="B3792" s="58" t="str">
        <f t="shared" si="121"/>
        <v>AP13794</v>
      </c>
      <c r="C3792" s="35" t="s">
        <v>13759</v>
      </c>
      <c r="D3792" s="35" t="str">
        <f t="shared" si="122"/>
        <v>13794 - DHWP CSHCS Outreach &amp; Advocacy 9/2017</v>
      </c>
      <c r="E3792" s="35" t="s">
        <v>6267</v>
      </c>
    </row>
    <row r="3793" spans="1:5">
      <c r="A3793" s="568" t="s">
        <v>13760</v>
      </c>
      <c r="B3793" s="58" t="str">
        <f t="shared" si="121"/>
        <v>AP13795</v>
      </c>
      <c r="C3793" s="35" t="s">
        <v>13761</v>
      </c>
      <c r="D3793" s="35" t="str">
        <f t="shared" si="122"/>
        <v>13795 - DHWP Family Planning 9/2017</v>
      </c>
      <c r="E3793" s="35" t="s">
        <v>6267</v>
      </c>
    </row>
    <row r="3794" spans="1:5">
      <c r="A3794" s="568" t="s">
        <v>13762</v>
      </c>
      <c r="B3794" s="58" t="str">
        <f t="shared" si="121"/>
        <v>AP13796</v>
      </c>
      <c r="C3794" s="35" t="s">
        <v>13763</v>
      </c>
      <c r="D3794" s="35" t="str">
        <f t="shared" si="122"/>
        <v>13796 - DHWP Fetal Infant Mortality Review 9/2017</v>
      </c>
      <c r="E3794" s="35" t="s">
        <v>6267</v>
      </c>
    </row>
    <row r="3795" spans="1:5">
      <c r="A3795" s="568" t="s">
        <v>13764</v>
      </c>
      <c r="B3795" s="58" t="str">
        <f t="shared" si="121"/>
        <v>AP13797</v>
      </c>
      <c r="C3795" s="35" t="s">
        <v>13765</v>
      </c>
      <c r="D3795" s="35" t="str">
        <f t="shared" si="122"/>
        <v>13797 - DHWP HIV/AIDS Prevention 9/2017</v>
      </c>
      <c r="E3795" s="35" t="s">
        <v>6267</v>
      </c>
    </row>
    <row r="3796" spans="1:5">
      <c r="A3796" s="568" t="s">
        <v>13766</v>
      </c>
      <c r="B3796" s="58" t="str">
        <f t="shared" si="121"/>
        <v>AP13798</v>
      </c>
      <c r="C3796" s="35" t="s">
        <v>13767</v>
      </c>
      <c r="D3796" s="35" t="str">
        <f t="shared" si="122"/>
        <v>13798 - DHWP HIV/AIDS Testing Dental 9/2017</v>
      </c>
      <c r="E3796" s="35" t="s">
        <v>6267</v>
      </c>
    </row>
    <row r="3797" spans="1:5">
      <c r="A3797" s="568" t="s">
        <v>13768</v>
      </c>
      <c r="B3797" s="58" t="str">
        <f t="shared" si="121"/>
        <v>AP13799</v>
      </c>
      <c r="C3797" s="35" t="s">
        <v>13769</v>
      </c>
      <c r="D3797" s="35" t="str">
        <f t="shared" si="122"/>
        <v>13799 - DHWP Immunization Action Plan 9/2017</v>
      </c>
      <c r="E3797" s="35" t="s">
        <v>6267</v>
      </c>
    </row>
    <row r="3798" spans="1:5">
      <c r="A3798" s="568" t="s">
        <v>13770</v>
      </c>
      <c r="B3798" s="58" t="str">
        <f t="shared" si="121"/>
        <v>AP13800</v>
      </c>
      <c r="C3798" s="35" t="s">
        <v>13771</v>
      </c>
      <c r="D3798" s="35" t="str">
        <f t="shared" si="122"/>
        <v>13800 - DHWP Infant Safe Sleep 9/2017</v>
      </c>
      <c r="E3798" s="35" t="s">
        <v>6267</v>
      </c>
    </row>
    <row r="3799" spans="1:5">
      <c r="A3799" s="568" t="s">
        <v>13772</v>
      </c>
      <c r="B3799" s="58" t="str">
        <f t="shared" si="121"/>
        <v>AP13801</v>
      </c>
      <c r="C3799" s="35" t="s">
        <v>13773</v>
      </c>
      <c r="D3799" s="35" t="str">
        <f t="shared" si="122"/>
        <v>13801 - DHWP Local Maternal &amp; Child Health 9/2017</v>
      </c>
      <c r="E3799" s="35" t="s">
        <v>6267</v>
      </c>
    </row>
    <row r="3800" spans="1:5">
      <c r="A3800" s="568" t="s">
        <v>13774</v>
      </c>
      <c r="B3800" s="58" t="str">
        <f t="shared" si="121"/>
        <v>AP13802</v>
      </c>
      <c r="C3800" s="35" t="s">
        <v>13775</v>
      </c>
      <c r="D3800" s="35" t="str">
        <f t="shared" si="122"/>
        <v>13802 - DHWP STD Control 9/2017</v>
      </c>
      <c r="E3800" s="35" t="s">
        <v>6267</v>
      </c>
    </row>
    <row r="3801" spans="1:5">
      <c r="A3801" s="568" t="s">
        <v>13776</v>
      </c>
      <c r="B3801" s="58" t="str">
        <f t="shared" si="121"/>
        <v>AP13803</v>
      </c>
      <c r="C3801" s="35" t="s">
        <v>13777</v>
      </c>
      <c r="D3801" s="35" t="str">
        <f t="shared" si="122"/>
        <v>13803 - DHWP Vaccine Quality Assurance 9/2017</v>
      </c>
      <c r="E3801" s="35" t="s">
        <v>6267</v>
      </c>
    </row>
    <row r="3802" spans="1:5">
      <c r="A3802" s="568" t="s">
        <v>13778</v>
      </c>
      <c r="B3802" s="58" t="str">
        <f t="shared" si="121"/>
        <v>AP13804</v>
      </c>
      <c r="C3802" s="35" t="s">
        <v>13779</v>
      </c>
      <c r="D3802" s="35" t="str">
        <f t="shared" si="122"/>
        <v>13804 - DHWP Vision and Hearing-MDCH 9/2017</v>
      </c>
      <c r="E3802" s="35" t="s">
        <v>6267</v>
      </c>
    </row>
    <row r="3803" spans="1:5">
      <c r="A3803" s="568" t="s">
        <v>13780</v>
      </c>
      <c r="B3803" s="58" t="str">
        <f t="shared" si="121"/>
        <v>AP13805</v>
      </c>
      <c r="C3803" s="35" t="s">
        <v>13781</v>
      </c>
      <c r="D3803" s="35" t="str">
        <f t="shared" si="122"/>
        <v>13805 - DHWP Wisewoman 9/2017</v>
      </c>
      <c r="E3803" s="35" t="s">
        <v>6267</v>
      </c>
    </row>
    <row r="3804" spans="1:5">
      <c r="A3804" s="568" t="s">
        <v>13782</v>
      </c>
      <c r="B3804" s="58" t="str">
        <f t="shared" si="121"/>
        <v>AP13806</v>
      </c>
      <c r="C3804" s="35" t="s">
        <v>13783</v>
      </c>
      <c r="D3804" s="35" t="str">
        <f t="shared" si="122"/>
        <v>13806 - DHWP Youth SAFETY Program 3/2018</v>
      </c>
      <c r="E3804" s="35" t="s">
        <v>6267</v>
      </c>
    </row>
    <row r="3805" spans="1:5">
      <c r="A3805" s="568" t="s">
        <v>13784</v>
      </c>
      <c r="B3805" s="58" t="str">
        <f t="shared" si="121"/>
        <v>AP13807</v>
      </c>
      <c r="C3805" s="35" t="s">
        <v>13785</v>
      </c>
      <c r="D3805" s="35" t="str">
        <f t="shared" si="122"/>
        <v>13807 - DHWP HIV Emerg Supp Relief 2/2018</v>
      </c>
      <c r="E3805" s="35" t="s">
        <v>6267</v>
      </c>
    </row>
    <row r="3806" spans="1:5">
      <c r="A3806" s="568" t="s">
        <v>13786</v>
      </c>
      <c r="B3806" s="58" t="str">
        <f t="shared" si="121"/>
        <v>AP13808</v>
      </c>
      <c r="C3806" s="35" t="s">
        <v>13787</v>
      </c>
      <c r="D3806" s="35" t="str">
        <f t="shared" si="122"/>
        <v>13808 - DHWP HOPWA AIDS Housing 6/2017</v>
      </c>
      <c r="E3806" s="35" t="s">
        <v>6267</v>
      </c>
    </row>
    <row r="3807" spans="1:5">
      <c r="A3807" s="568" t="s">
        <v>13788</v>
      </c>
      <c r="B3807" s="58" t="str">
        <f t="shared" si="121"/>
        <v>AP13809</v>
      </c>
      <c r="C3807" s="35" t="s">
        <v>13789</v>
      </c>
      <c r="D3807" s="35" t="str">
        <f t="shared" si="122"/>
        <v>13809 - DHWP TB Prev &amp; Control 12/2017</v>
      </c>
      <c r="E3807" s="35" t="s">
        <v>6267</v>
      </c>
    </row>
    <row r="3808" spans="1:5">
      <c r="A3808" s="568" t="s">
        <v>13790</v>
      </c>
      <c r="B3808" s="58" t="str">
        <f t="shared" si="121"/>
        <v>AP13810</v>
      </c>
      <c r="C3808" s="35" t="s">
        <v>13791</v>
      </c>
      <c r="D3808" s="35" t="str">
        <f t="shared" si="122"/>
        <v>13810 - AG 14</v>
      </c>
      <c r="E3808" s="35" t="s">
        <v>6267</v>
      </c>
    </row>
    <row r="3809" spans="1:5">
      <c r="A3809" s="568" t="s">
        <v>13792</v>
      </c>
      <c r="B3809" s="58" t="str">
        <f t="shared" si="121"/>
        <v>AP13811</v>
      </c>
      <c r="C3809" s="35" t="s">
        <v>13793</v>
      </c>
      <c r="D3809" s="35" t="str">
        <f t="shared" si="122"/>
        <v>13811 - Job 121503 removal of Livernois Retaining Wall</v>
      </c>
      <c r="E3809" s="35" t="s">
        <v>6267</v>
      </c>
    </row>
    <row r="3810" spans="1:5">
      <c r="A3810" s="568" t="s">
        <v>13794</v>
      </c>
      <c r="B3810" s="58" t="str">
        <f t="shared" si="121"/>
        <v>AP13812</v>
      </c>
      <c r="C3810" s="35" t="s">
        <v>13795</v>
      </c>
      <c r="D3810" s="35" t="str">
        <f t="shared" si="122"/>
        <v>13812 - DPW Job 121575 Concrete paving repairs at 15 locatio</v>
      </c>
      <c r="E3810" s="35" t="s">
        <v>6267</v>
      </c>
    </row>
    <row r="3811" spans="1:5">
      <c r="A3811" s="58" t="s">
        <v>13796</v>
      </c>
      <c r="B3811" s="58" t="str">
        <f t="shared" si="121"/>
        <v>AP13813</v>
      </c>
      <c r="C3811" s="35" t="s">
        <v>13797</v>
      </c>
      <c r="D3811" s="35" t="str">
        <f t="shared" si="122"/>
        <v>13813 - Congestion Mitigation and Air Quality</v>
      </c>
      <c r="E3811" s="35" t="s">
        <v>6267</v>
      </c>
    </row>
    <row r="3812" spans="1:5">
      <c r="A3812" s="568" t="s">
        <v>13798</v>
      </c>
      <c r="B3812" s="58" t="str">
        <f t="shared" si="121"/>
        <v>AP13814</v>
      </c>
      <c r="C3812" s="35" t="s">
        <v>13799</v>
      </c>
      <c r="D3812" s="35" t="str">
        <f t="shared" si="122"/>
        <v>13814 - Non Dept Retiree Health Care</v>
      </c>
      <c r="E3812" s="35" t="s">
        <v>6267</v>
      </c>
    </row>
    <row r="3813" spans="1:5">
      <c r="A3813" s="568" t="s">
        <v>13800</v>
      </c>
      <c r="B3813" s="58" t="str">
        <f t="shared" si="121"/>
        <v>AP13815</v>
      </c>
      <c r="C3813" s="35" t="s">
        <v>13801</v>
      </c>
      <c r="D3813" s="35" t="str">
        <f t="shared" si="122"/>
        <v>13815 - 2014 Coca</v>
      </c>
      <c r="E3813" s="35" t="s">
        <v>6267</v>
      </c>
    </row>
    <row r="3814" spans="1:5">
      <c r="A3814" s="568" t="s">
        <v>13802</v>
      </c>
      <c r="B3814" s="58" t="str">
        <f t="shared" si="121"/>
        <v>AP13816</v>
      </c>
      <c r="C3814" s="35" t="s">
        <v>13803</v>
      </c>
      <c r="D3814" s="35" t="str">
        <f t="shared" si="122"/>
        <v>13816 - Recreation 2014 Rouge Park Brennan Pool</v>
      </c>
      <c r="E3814" s="35" t="s">
        <v>6267</v>
      </c>
    </row>
    <row r="3815" spans="1:5">
      <c r="A3815" s="568" t="s">
        <v>13804</v>
      </c>
      <c r="B3815" s="58" t="str">
        <f t="shared" si="121"/>
        <v>AP13817</v>
      </c>
      <c r="C3815" s="35" t="s">
        <v>13805</v>
      </c>
      <c r="D3815" s="35" t="str">
        <f t="shared" si="122"/>
        <v>13817 - Inner Circle Greenway</v>
      </c>
      <c r="E3815" s="35" t="s">
        <v>6267</v>
      </c>
    </row>
    <row r="3816" spans="1:5">
      <c r="A3816" s="568" t="s">
        <v>13806</v>
      </c>
      <c r="B3816" s="58" t="str">
        <f t="shared" si="121"/>
        <v>AP13818</v>
      </c>
      <c r="C3816" s="35" t="s">
        <v>13807</v>
      </c>
      <c r="D3816" s="35" t="str">
        <f t="shared" si="122"/>
        <v>13818 - Non Dept Non Departmental Restructuring Projects</v>
      </c>
      <c r="E3816" s="35" t="s">
        <v>6267</v>
      </c>
    </row>
    <row r="3817" spans="1:5">
      <c r="A3817" s="568" t="s">
        <v>13808</v>
      </c>
      <c r="B3817" s="58" t="str">
        <f t="shared" si="121"/>
        <v>AP13819</v>
      </c>
      <c r="C3817" s="35" t="s">
        <v>13809</v>
      </c>
      <c r="D3817" s="35" t="str">
        <f t="shared" si="122"/>
        <v>13819 - OCFO Income Tax Restructuring Projects</v>
      </c>
      <c r="E3817" s="35" t="s">
        <v>6267</v>
      </c>
    </row>
    <row r="3818" spans="1:5">
      <c r="A3818" s="568" t="s">
        <v>13810</v>
      </c>
      <c r="B3818" s="58" t="str">
        <f t="shared" si="121"/>
        <v>AP13820</v>
      </c>
      <c r="C3818" s="35" t="s">
        <v>13811</v>
      </c>
      <c r="D3818" s="35" t="str">
        <f t="shared" si="122"/>
        <v>13820 - OCFO Treasury Restructuring Projects</v>
      </c>
      <c r="E3818" s="35" t="s">
        <v>6267</v>
      </c>
    </row>
    <row r="3819" spans="1:5">
      <c r="A3819" s="568" t="s">
        <v>13812</v>
      </c>
      <c r="B3819" s="58" t="str">
        <f t="shared" si="121"/>
        <v>AP13821</v>
      </c>
      <c r="C3819" s="35" t="s">
        <v>13813</v>
      </c>
      <c r="D3819" s="35" t="str">
        <f t="shared" si="122"/>
        <v>13821 - MPD Municipal Parking</v>
      </c>
      <c r="E3819" s="35" t="s">
        <v>6267</v>
      </c>
    </row>
    <row r="3820" spans="1:5">
      <c r="A3820" s="58" t="s">
        <v>13814</v>
      </c>
      <c r="B3820" s="58" t="str">
        <f t="shared" si="121"/>
        <v>AP13822</v>
      </c>
      <c r="C3820" s="35" t="s">
        <v>5663</v>
      </c>
      <c r="D3820" s="35" t="str">
        <f t="shared" si="122"/>
        <v>13822 - PLD</v>
      </c>
      <c r="E3820" s="35" t="s">
        <v>6267</v>
      </c>
    </row>
    <row r="3821" spans="1:5">
      <c r="A3821" s="568" t="s">
        <v>13815</v>
      </c>
      <c r="B3821" s="58" t="str">
        <f t="shared" si="121"/>
        <v>AP13823</v>
      </c>
      <c r="C3821" s="35" t="s">
        <v>13816</v>
      </c>
      <c r="D3821" s="35" t="str">
        <f t="shared" si="122"/>
        <v>13823 - 2014 Farwell</v>
      </c>
      <c r="E3821" s="35" t="s">
        <v>6267</v>
      </c>
    </row>
    <row r="3822" spans="1:5">
      <c r="A3822" s="568" t="s">
        <v>5724</v>
      </c>
      <c r="B3822" s="58" t="str">
        <f t="shared" si="121"/>
        <v>AP13824</v>
      </c>
      <c r="C3822" s="35" t="s">
        <v>13817</v>
      </c>
      <c r="D3822" s="35" t="str">
        <f t="shared" si="122"/>
        <v>13824 - Exit Financing</v>
      </c>
      <c r="E3822" s="35" t="s">
        <v>6267</v>
      </c>
    </row>
    <row r="3823" spans="1:5">
      <c r="A3823" s="58" t="s">
        <v>13818</v>
      </c>
      <c r="B3823" s="58" t="str">
        <f t="shared" si="121"/>
        <v>AP13825</v>
      </c>
      <c r="C3823" s="35" t="s">
        <v>13819</v>
      </c>
      <c r="D3823" s="35" t="str">
        <f t="shared" si="122"/>
        <v>13825 - CMAQ Diesel Retrofit</v>
      </c>
      <c r="E3823" s="35" t="s">
        <v>6267</v>
      </c>
    </row>
    <row r="3824" spans="1:5">
      <c r="A3824" s="568" t="s">
        <v>13820</v>
      </c>
      <c r="B3824" s="58" t="str">
        <f t="shared" si="121"/>
        <v>AP13827</v>
      </c>
      <c r="C3824" s="35" t="s">
        <v>13821</v>
      </c>
      <c r="D3824" s="35" t="str">
        <f t="shared" si="122"/>
        <v>13827 - AG 14_5086 660 Miles Pavement Marking JN123175</v>
      </c>
      <c r="E3824" s="35" t="s">
        <v>6267</v>
      </c>
    </row>
    <row r="3825" spans="1:5">
      <c r="A3825" s="568" t="s">
        <v>13822</v>
      </c>
      <c r="B3825" s="58" t="str">
        <f t="shared" si="121"/>
        <v>AP13828</v>
      </c>
      <c r="C3825" s="35" t="s">
        <v>13823</v>
      </c>
      <c r="D3825" s="35" t="str">
        <f t="shared" si="122"/>
        <v>13828 - AG 14_5114 HMA Resurfacing locations JN123169</v>
      </c>
      <c r="E3825" s="35" t="s">
        <v>6267</v>
      </c>
    </row>
    <row r="3826" spans="1:5">
      <c r="A3826" s="568" t="s">
        <v>13824</v>
      </c>
      <c r="B3826" s="58" t="str">
        <f t="shared" si="121"/>
        <v>AP13829</v>
      </c>
      <c r="C3826" s="35" t="s">
        <v>13825</v>
      </c>
      <c r="D3826" s="35" t="str">
        <f t="shared" si="122"/>
        <v>13829 - DPW AG 14-5100 Signak Upgrading Work JN 119578</v>
      </c>
      <c r="E3826" s="35" t="s">
        <v>6267</v>
      </c>
    </row>
    <row r="3827" spans="1:5">
      <c r="A3827" s="568" t="s">
        <v>13826</v>
      </c>
      <c r="B3827" s="58" t="str">
        <f t="shared" ref="B3827:B3890" si="123">"AP"&amp;A3827</f>
        <v>AP13830</v>
      </c>
      <c r="C3827" s="35" t="s">
        <v>13827</v>
      </c>
      <c r="D3827" s="35" t="str">
        <f t="shared" si="122"/>
        <v>13830 - DPW AG 14-5208 Pavement Marking, 169 JN123176</v>
      </c>
      <c r="E3827" s="35" t="s">
        <v>6267</v>
      </c>
    </row>
    <row r="3828" spans="1:5">
      <c r="A3828" s="568" t="s">
        <v>13828</v>
      </c>
      <c r="B3828" s="58" t="str">
        <f t="shared" si="123"/>
        <v>AP13831</v>
      </c>
      <c r="C3828" s="35" t="s">
        <v>13829</v>
      </c>
      <c r="D3828" s="35" t="str">
        <f t="shared" si="122"/>
        <v>13831 - AG 14_5209 HMA Resurfacing locations JN 123844</v>
      </c>
      <c r="E3828" s="35" t="s">
        <v>6267</v>
      </c>
    </row>
    <row r="3829" spans="1:5">
      <c r="A3829" s="58" t="s">
        <v>13830</v>
      </c>
      <c r="B3829" s="58" t="str">
        <f t="shared" si="123"/>
        <v>AP13832</v>
      </c>
      <c r="C3829" s="35" t="s">
        <v>13831</v>
      </c>
      <c r="D3829" s="35" t="str">
        <f t="shared" si="122"/>
        <v>13832 - Special Elections</v>
      </c>
      <c r="E3829" s="35" t="s">
        <v>6267</v>
      </c>
    </row>
    <row r="3830" spans="1:5">
      <c r="A3830" s="58" t="s">
        <v>13832</v>
      </c>
      <c r="B3830" s="58" t="str">
        <f t="shared" si="123"/>
        <v>AP13833</v>
      </c>
      <c r="C3830" s="35" t="s">
        <v>13833</v>
      </c>
      <c r="D3830" s="35" t="str">
        <f t="shared" si="122"/>
        <v>13833 - 2013 Assistance to Firefighters Grant 05188</v>
      </c>
      <c r="E3830" s="35" t="s">
        <v>6267</v>
      </c>
    </row>
    <row r="3831" spans="1:5">
      <c r="A3831" s="568" t="s">
        <v>13834</v>
      </c>
      <c r="B3831" s="58" t="str">
        <f t="shared" si="123"/>
        <v>AP13834</v>
      </c>
      <c r="C3831" s="35" t="s">
        <v>13835</v>
      </c>
      <c r="D3831" s="35" t="str">
        <f t="shared" si="122"/>
        <v>13834 - DPW M 1 Rail Streetcar System Construction Operation</v>
      </c>
      <c r="E3831" s="35" t="s">
        <v>6267</v>
      </c>
    </row>
    <row r="3832" spans="1:5">
      <c r="A3832" s="568" t="s">
        <v>5865</v>
      </c>
      <c r="B3832" s="58" t="str">
        <f t="shared" si="123"/>
        <v>AP13837</v>
      </c>
      <c r="C3832" s="35" t="s">
        <v>13836</v>
      </c>
      <c r="D3832" s="35" t="str">
        <f t="shared" si="122"/>
        <v>13837 - Summer Jobs &amp; Small Business Dev</v>
      </c>
      <c r="E3832" s="35" t="s">
        <v>6267</v>
      </c>
    </row>
    <row r="3833" spans="1:5">
      <c r="A3833" s="568" t="s">
        <v>13837</v>
      </c>
      <c r="B3833" s="58" t="str">
        <f t="shared" si="123"/>
        <v>AP13838</v>
      </c>
      <c r="C3833" s="35" t="s">
        <v>13838</v>
      </c>
      <c r="D3833" s="35" t="str">
        <f t="shared" si="122"/>
        <v>13838 - HRD Charles H. Wright Museum of African American History</v>
      </c>
      <c r="E3833" s="35" t="s">
        <v>6267</v>
      </c>
    </row>
    <row r="3834" spans="1:5">
      <c r="A3834" s="568" t="s">
        <v>13839</v>
      </c>
      <c r="B3834" s="58" t="str">
        <f t="shared" si="123"/>
        <v>AP13839</v>
      </c>
      <c r="C3834" s="35" t="s">
        <v>13840</v>
      </c>
      <c r="D3834" s="35" t="str">
        <f t="shared" si="122"/>
        <v>13839 - HRD Liberty Temple Baptist Church Senior Project</v>
      </c>
      <c r="E3834" s="35" t="s">
        <v>6267</v>
      </c>
    </row>
    <row r="3835" spans="1:5">
      <c r="A3835" s="568" t="s">
        <v>13841</v>
      </c>
      <c r="B3835" s="58" t="str">
        <f t="shared" si="123"/>
        <v>AP13840</v>
      </c>
      <c r="C3835" s="35" t="s">
        <v>13842</v>
      </c>
      <c r="D3835" s="35" t="str">
        <f t="shared" si="122"/>
        <v>13840 - SEED</v>
      </c>
      <c r="E3835" s="35" t="s">
        <v>6267</v>
      </c>
    </row>
    <row r="3836" spans="1:5">
      <c r="A3836" s="568" t="s">
        <v>13843</v>
      </c>
      <c r="B3836" s="58" t="str">
        <f t="shared" si="123"/>
        <v>AP13841</v>
      </c>
      <c r="C3836" s="35" t="s">
        <v>13844</v>
      </c>
      <c r="D3836" s="35" t="str">
        <f t="shared" si="122"/>
        <v>13841 - East Michigan Christian</v>
      </c>
      <c r="E3836" s="35" t="s">
        <v>6267</v>
      </c>
    </row>
    <row r="3837" spans="1:5">
      <c r="A3837" s="568" t="s">
        <v>13845</v>
      </c>
      <c r="B3837" s="58" t="str">
        <f t="shared" si="123"/>
        <v>AP13842</v>
      </c>
      <c r="C3837" s="35" t="s">
        <v>13846</v>
      </c>
      <c r="D3837" s="35" t="str">
        <f t="shared" si="122"/>
        <v>13842 - Wayne State University</v>
      </c>
      <c r="E3837" s="35" t="s">
        <v>6267</v>
      </c>
    </row>
    <row r="3838" spans="1:5">
      <c r="A3838" s="568" t="s">
        <v>13847</v>
      </c>
      <c r="B3838" s="58" t="str">
        <f t="shared" si="123"/>
        <v>AP13843</v>
      </c>
      <c r="C3838" s="35" t="s">
        <v>13848</v>
      </c>
      <c r="D3838" s="35" t="str">
        <f t="shared" si="122"/>
        <v>13843 - City Council CB Radio Patrol</v>
      </c>
      <c r="E3838" s="35" t="s">
        <v>6267</v>
      </c>
    </row>
    <row r="3839" spans="1:5">
      <c r="A3839" s="58" t="s">
        <v>13849</v>
      </c>
      <c r="B3839" s="58" t="str">
        <f t="shared" si="123"/>
        <v>AP13844</v>
      </c>
      <c r="C3839" s="35" t="s">
        <v>13850</v>
      </c>
      <c r="D3839" s="35" t="str">
        <f t="shared" si="122"/>
        <v>13844 - Local Initiatives Support Corporation</v>
      </c>
      <c r="E3839" s="35" t="s">
        <v>6267</v>
      </c>
    </row>
    <row r="3840" spans="1:5">
      <c r="A3840" s="568" t="s">
        <v>13851</v>
      </c>
      <c r="B3840" s="58" t="str">
        <f t="shared" si="123"/>
        <v>AP13845</v>
      </c>
      <c r="C3840" s="35" t="s">
        <v>13852</v>
      </c>
      <c r="D3840" s="35" t="str">
        <f t="shared" si="122"/>
        <v>13845 - Non Dept Wireless Tower Site Committee</v>
      </c>
      <c r="E3840" s="35" t="s">
        <v>6267</v>
      </c>
    </row>
    <row r="3841" spans="1:5">
      <c r="A3841" s="568" t="s">
        <v>13853</v>
      </c>
      <c r="B3841" s="58" t="str">
        <f t="shared" si="123"/>
        <v>AP13846</v>
      </c>
      <c r="C3841" s="35" t="s">
        <v>13854</v>
      </c>
      <c r="D3841" s="35" t="str">
        <f t="shared" si="122"/>
        <v>13846 - DPW AG 135519 Traffic Pedestrian Signal Upgrading</v>
      </c>
      <c r="E3841" s="35" t="s">
        <v>6267</v>
      </c>
    </row>
    <row r="3842" spans="1:5">
      <c r="A3842" s="568" t="s">
        <v>13855</v>
      </c>
      <c r="B3842" s="58" t="str">
        <f t="shared" si="123"/>
        <v>AP13847</v>
      </c>
      <c r="C3842" s="35" t="s">
        <v>13856</v>
      </c>
      <c r="D3842" s="35" t="str">
        <f t="shared" si="122"/>
        <v>13847 - DPW AG145013 Traffic Signal Installation 20 location</v>
      </c>
      <c r="E3842" s="35" t="s">
        <v>6267</v>
      </c>
    </row>
    <row r="3843" spans="1:5">
      <c r="A3843" s="568" t="s">
        <v>13857</v>
      </c>
      <c r="B3843" s="58" t="str">
        <f t="shared" si="123"/>
        <v>AP13848</v>
      </c>
      <c r="C3843" s="35" t="s">
        <v>13858</v>
      </c>
      <c r="D3843" s="35" t="str">
        <f t="shared" si="122"/>
        <v>13848 - Jefferson Avenue Streetscape</v>
      </c>
      <c r="E3843" s="35" t="s">
        <v>6267</v>
      </c>
    </row>
    <row r="3844" spans="1:5">
      <c r="A3844" s="568" t="s">
        <v>13859</v>
      </c>
      <c r="B3844" s="58" t="str">
        <f t="shared" si="123"/>
        <v>AP13849</v>
      </c>
      <c r="C3844" s="35" t="s">
        <v>13860</v>
      </c>
      <c r="D3844" s="35" t="str">
        <f t="shared" ref="D3844:D3907" si="124">A3844&amp;" - "&amp;C3844</f>
        <v>13849 - DPW Livernois Streetscape</v>
      </c>
      <c r="E3844" s="35" t="s">
        <v>6267</v>
      </c>
    </row>
    <row r="3845" spans="1:5">
      <c r="A3845" s="568" t="s">
        <v>13861</v>
      </c>
      <c r="B3845" s="58" t="str">
        <f t="shared" si="123"/>
        <v>AP13850</v>
      </c>
      <c r="C3845" s="35" t="s">
        <v>13862</v>
      </c>
      <c r="D3845" s="35" t="str">
        <f t="shared" si="124"/>
        <v>13850 - DPW Mark Avenue Bridge St Jean to Algonquin</v>
      </c>
      <c r="E3845" s="35" t="s">
        <v>6267</v>
      </c>
    </row>
    <row r="3846" spans="1:5">
      <c r="A3846" s="568" t="s">
        <v>13863</v>
      </c>
      <c r="B3846" s="58" t="str">
        <f t="shared" si="123"/>
        <v>AP13851</v>
      </c>
      <c r="C3846" s="35" t="s">
        <v>13864</v>
      </c>
      <c r="D3846" s="35" t="str">
        <f t="shared" si="124"/>
        <v>13851 - DPW Cass Avenue Non Motorized Project</v>
      </c>
      <c r="E3846" s="35" t="s">
        <v>6267</v>
      </c>
    </row>
    <row r="3847" spans="1:5">
      <c r="A3847" s="568" t="s">
        <v>13865</v>
      </c>
      <c r="B3847" s="58" t="str">
        <f t="shared" si="123"/>
        <v>AP13852</v>
      </c>
      <c r="C3847" s="35" t="s">
        <v>13866</v>
      </c>
      <c r="D3847" s="35" t="str">
        <f t="shared" si="124"/>
        <v>13852 - Elections Voter Education Donation</v>
      </c>
      <c r="E3847" s="35" t="s">
        <v>6267</v>
      </c>
    </row>
    <row r="3848" spans="1:5">
      <c r="A3848" s="568" t="s">
        <v>13867</v>
      </c>
      <c r="B3848" s="58" t="str">
        <f t="shared" si="123"/>
        <v>AP13853</v>
      </c>
      <c r="C3848" s="35" t="s">
        <v>13868</v>
      </c>
      <c r="D3848" s="35" t="str">
        <f t="shared" si="124"/>
        <v>13853 - Non Dept Note B Payment</v>
      </c>
      <c r="E3848" s="35" t="s">
        <v>6267</v>
      </c>
    </row>
    <row r="3849" spans="1:5">
      <c r="A3849" s="568" t="s">
        <v>13869</v>
      </c>
      <c r="B3849" s="58" t="str">
        <f t="shared" si="123"/>
        <v>AP13854</v>
      </c>
      <c r="C3849" s="35" t="s">
        <v>13870</v>
      </c>
      <c r="D3849" s="35" t="str">
        <f t="shared" si="124"/>
        <v>13854 - Non Dept Retirement Systems</v>
      </c>
      <c r="E3849" s="35" t="s">
        <v>6267</v>
      </c>
    </row>
    <row r="3850" spans="1:5">
      <c r="A3850" s="568" t="s">
        <v>13871</v>
      </c>
      <c r="B3850" s="58" t="str">
        <f t="shared" si="123"/>
        <v>AP13855</v>
      </c>
      <c r="C3850" s="35" t="s">
        <v>13872</v>
      </c>
      <c r="D3850" s="35" t="str">
        <f t="shared" si="124"/>
        <v>13855 - Elections Special Elections Revolving</v>
      </c>
      <c r="E3850" s="35" t="s">
        <v>6267</v>
      </c>
    </row>
    <row r="3851" spans="1:5">
      <c r="A3851" s="568" t="s">
        <v>13873</v>
      </c>
      <c r="B3851" s="58" t="str">
        <f t="shared" si="123"/>
        <v>AP13856</v>
      </c>
      <c r="C3851" s="35" t="s">
        <v>13874</v>
      </c>
      <c r="D3851" s="35" t="str">
        <f t="shared" si="124"/>
        <v>13856 - Madison Avenue Streetscape Improvement</v>
      </c>
      <c r="E3851" s="35" t="s">
        <v>6267</v>
      </c>
    </row>
    <row r="3852" spans="1:5">
      <c r="A3852" s="568" t="s">
        <v>13875</v>
      </c>
      <c r="B3852" s="58" t="str">
        <f t="shared" si="123"/>
        <v>AP13857</v>
      </c>
      <c r="C3852" s="35" t="s">
        <v>5958</v>
      </c>
      <c r="D3852" s="35" t="str">
        <f t="shared" si="124"/>
        <v>13857 - Biddle Endowment Fund</v>
      </c>
      <c r="E3852" s="35" t="s">
        <v>6267</v>
      </c>
    </row>
    <row r="3853" spans="1:5">
      <c r="A3853" s="568" t="s">
        <v>13876</v>
      </c>
      <c r="B3853" s="58" t="str">
        <f t="shared" si="123"/>
        <v>AP13858</v>
      </c>
      <c r="C3853" s="35" t="s">
        <v>13877</v>
      </c>
      <c r="D3853" s="35" t="str">
        <f t="shared" si="124"/>
        <v>13858 - Library Louise Webber O'Brien Endowment Fund</v>
      </c>
      <c r="E3853" s="35" t="s">
        <v>6267</v>
      </c>
    </row>
    <row r="3854" spans="1:5">
      <c r="A3854" s="568" t="s">
        <v>13878</v>
      </c>
      <c r="B3854" s="58" t="str">
        <f t="shared" si="123"/>
        <v>AP13859</v>
      </c>
      <c r="C3854" s="35" t="s">
        <v>13879</v>
      </c>
      <c r="D3854" s="35" t="str">
        <f t="shared" si="124"/>
        <v>13859 - Library Walus Endowment Fund</v>
      </c>
      <c r="E3854" s="35" t="s">
        <v>6267</v>
      </c>
    </row>
    <row r="3855" spans="1:5">
      <c r="A3855" s="568" t="s">
        <v>13880</v>
      </c>
      <c r="B3855" s="58" t="str">
        <f t="shared" si="123"/>
        <v>AP13861</v>
      </c>
      <c r="C3855" s="35" t="s">
        <v>13881</v>
      </c>
      <c r="D3855" s="35" t="str">
        <f t="shared" si="124"/>
        <v>13861 - Gift Account</v>
      </c>
      <c r="E3855" s="35" t="s">
        <v>6267</v>
      </c>
    </row>
    <row r="3856" spans="1:5">
      <c r="A3856" s="58" t="s">
        <v>13882</v>
      </c>
      <c r="B3856" s="58" t="str">
        <f t="shared" si="123"/>
        <v>AP13862</v>
      </c>
      <c r="C3856" s="35" t="s">
        <v>13883</v>
      </c>
      <c r="D3856" s="35" t="str">
        <f t="shared" si="124"/>
        <v>13862 - 13862-Appropriation</v>
      </c>
      <c r="E3856" s="35" t="s">
        <v>6267</v>
      </c>
    </row>
    <row r="3857" spans="1:5">
      <c r="A3857" s="568" t="s">
        <v>13884</v>
      </c>
      <c r="B3857" s="58" t="str">
        <f t="shared" si="123"/>
        <v>AP13863</v>
      </c>
      <c r="C3857" s="35" t="s">
        <v>13885</v>
      </c>
      <c r="D3857" s="35" t="str">
        <f t="shared" si="124"/>
        <v>13863 - Library Burton Endowment Fund</v>
      </c>
      <c r="E3857" s="35" t="s">
        <v>6267</v>
      </c>
    </row>
    <row r="3858" spans="1:5">
      <c r="A3858" s="568" t="s">
        <v>13886</v>
      </c>
      <c r="B3858" s="58" t="str">
        <f t="shared" si="123"/>
        <v>AP13864</v>
      </c>
      <c r="C3858" s="35" t="s">
        <v>13887</v>
      </c>
      <c r="D3858" s="35" t="str">
        <f t="shared" si="124"/>
        <v>13864 - FY09 Sec 5309 MI 04 0054</v>
      </c>
      <c r="E3858" s="35" t="s">
        <v>6267</v>
      </c>
    </row>
    <row r="3859" spans="1:5">
      <c r="A3859" s="568" t="s">
        <v>13888</v>
      </c>
      <c r="B3859" s="58" t="str">
        <f t="shared" si="123"/>
        <v>AP13866</v>
      </c>
      <c r="C3859" s="35" t="s">
        <v>13889</v>
      </c>
      <c r="D3859" s="35" t="str">
        <f t="shared" si="124"/>
        <v>13866 - DDOT FY11 Sec 5309 MI 05 0070</v>
      </c>
      <c r="E3859" s="35" t="s">
        <v>6267</v>
      </c>
    </row>
    <row r="3860" spans="1:5">
      <c r="A3860" s="568" t="s">
        <v>13890</v>
      </c>
      <c r="B3860" s="58" t="str">
        <f t="shared" si="123"/>
        <v>AP13867</v>
      </c>
      <c r="C3860" s="35" t="s">
        <v>13891</v>
      </c>
      <c r="D3860" s="35" t="str">
        <f t="shared" si="124"/>
        <v>13867 - DDOT FY13 Sec 5309 MI 04 0093</v>
      </c>
      <c r="E3860" s="35" t="s">
        <v>6267</v>
      </c>
    </row>
    <row r="3861" spans="1:5">
      <c r="A3861" s="568" t="s">
        <v>13892</v>
      </c>
      <c r="B3861" s="58" t="str">
        <f t="shared" si="123"/>
        <v>AP13868</v>
      </c>
      <c r="C3861" s="35" t="s">
        <v>13893</v>
      </c>
      <c r="D3861" s="35" t="str">
        <f t="shared" si="124"/>
        <v>13868 - DDOT FY13 Sec 5339 MI 34 0006</v>
      </c>
      <c r="E3861" s="35" t="s">
        <v>6267</v>
      </c>
    </row>
    <row r="3862" spans="1:5">
      <c r="A3862" s="568" t="s">
        <v>13894</v>
      </c>
      <c r="B3862" s="58" t="str">
        <f t="shared" si="123"/>
        <v>AP13869</v>
      </c>
      <c r="C3862" s="35" t="s">
        <v>13895</v>
      </c>
      <c r="D3862" s="35" t="str">
        <f t="shared" si="124"/>
        <v>13869 - DDOT FY14 Sec 5339 MI 34 0006 01</v>
      </c>
      <c r="E3862" s="35" t="s">
        <v>6267</v>
      </c>
    </row>
    <row r="3863" spans="1:5">
      <c r="A3863" s="568" t="s">
        <v>13896</v>
      </c>
      <c r="B3863" s="58" t="str">
        <f t="shared" si="123"/>
        <v>AP13870</v>
      </c>
      <c r="C3863" s="35" t="s">
        <v>13897</v>
      </c>
      <c r="D3863" s="35" t="str">
        <f t="shared" si="124"/>
        <v>13870 - DDOT FY04 Sec 5316 MI 37 X014</v>
      </c>
      <c r="E3863" s="35" t="s">
        <v>6267</v>
      </c>
    </row>
    <row r="3864" spans="1:5">
      <c r="A3864" s="568" t="s">
        <v>13898</v>
      </c>
      <c r="B3864" s="58" t="str">
        <f t="shared" si="123"/>
        <v>AP13871</v>
      </c>
      <c r="C3864" s="35" t="s">
        <v>13899</v>
      </c>
      <c r="D3864" s="35" t="str">
        <f t="shared" si="124"/>
        <v>13871 - DDOT FY05 Sec 5316 MI 37 X020</v>
      </c>
      <c r="E3864" s="35" t="s">
        <v>6267</v>
      </c>
    </row>
    <row r="3865" spans="1:5">
      <c r="A3865" s="568" t="s">
        <v>13900</v>
      </c>
      <c r="B3865" s="58" t="str">
        <f t="shared" si="123"/>
        <v>AP13872</v>
      </c>
      <c r="C3865" s="35" t="s">
        <v>13901</v>
      </c>
      <c r="D3865" s="35" t="str">
        <f t="shared" si="124"/>
        <v>13872 - DDOT FY06 Sec 5316 MI 37 X030</v>
      </c>
      <c r="E3865" s="35" t="s">
        <v>6267</v>
      </c>
    </row>
    <row r="3866" spans="1:5">
      <c r="A3866" s="568" t="s">
        <v>13902</v>
      </c>
      <c r="B3866" s="58" t="str">
        <f t="shared" si="123"/>
        <v>AP13873</v>
      </c>
      <c r="C3866" s="35" t="s">
        <v>13903</v>
      </c>
      <c r="D3866" s="35" t="str">
        <f t="shared" si="124"/>
        <v>13873 - FY07 Sec 5316 MI 37 X035</v>
      </c>
      <c r="E3866" s="35" t="s">
        <v>6267</v>
      </c>
    </row>
    <row r="3867" spans="1:5">
      <c r="A3867" s="568" t="s">
        <v>13904</v>
      </c>
      <c r="B3867" s="58" t="str">
        <f t="shared" si="123"/>
        <v>AP13874</v>
      </c>
      <c r="C3867" s="35" t="s">
        <v>13905</v>
      </c>
      <c r="D3867" s="35" t="str">
        <f t="shared" si="124"/>
        <v>13874 - DDOT FY08-10 Sec 5316 MI 37 X041</v>
      </c>
      <c r="E3867" s="35" t="s">
        <v>6267</v>
      </c>
    </row>
    <row r="3868" spans="1:5">
      <c r="A3868" s="568" t="s">
        <v>13906</v>
      </c>
      <c r="B3868" s="58" t="str">
        <f t="shared" si="123"/>
        <v>AP13875</v>
      </c>
      <c r="C3868" s="35" t="s">
        <v>13907</v>
      </c>
      <c r="D3868" s="35" t="str">
        <f t="shared" si="124"/>
        <v>13875 - FY11 Sec 5316 MI 37 X041 01</v>
      </c>
      <c r="E3868" s="35" t="s">
        <v>6267</v>
      </c>
    </row>
    <row r="3869" spans="1:5">
      <c r="A3869" s="568" t="s">
        <v>13908</v>
      </c>
      <c r="B3869" s="58" t="str">
        <f t="shared" si="123"/>
        <v>AP13876</v>
      </c>
      <c r="C3869" s="35" t="s">
        <v>13909</v>
      </c>
      <c r="D3869" s="35" t="str">
        <f t="shared" si="124"/>
        <v>13876 - FY12 Sec 5316 MI 37 X041 02</v>
      </c>
      <c r="E3869" s="35" t="s">
        <v>6267</v>
      </c>
    </row>
    <row r="3870" spans="1:5">
      <c r="A3870" s="568" t="s">
        <v>13910</v>
      </c>
      <c r="B3870" s="58" t="str">
        <f t="shared" si="123"/>
        <v>AP13877</v>
      </c>
      <c r="C3870" s="35" t="s">
        <v>13911</v>
      </c>
      <c r="D3870" s="35" t="str">
        <f t="shared" si="124"/>
        <v>13877 - DDOT FY06 Sec 5317 MI 57 X005</v>
      </c>
      <c r="E3870" s="35" t="s">
        <v>6267</v>
      </c>
    </row>
    <row r="3871" spans="1:5">
      <c r="A3871" s="568" t="s">
        <v>13912</v>
      </c>
      <c r="B3871" s="58" t="str">
        <f t="shared" si="123"/>
        <v>AP13878</v>
      </c>
      <c r="C3871" s="35" t="s">
        <v>13913</v>
      </c>
      <c r="D3871" s="35" t="str">
        <f t="shared" si="124"/>
        <v>13878 - FY07 Sec 5317 MI 57 X013</v>
      </c>
      <c r="E3871" s="35" t="s">
        <v>6267</v>
      </c>
    </row>
    <row r="3872" spans="1:5">
      <c r="A3872" s="568" t="s">
        <v>13914</v>
      </c>
      <c r="B3872" s="58" t="str">
        <f t="shared" si="123"/>
        <v>AP13879</v>
      </c>
      <c r="C3872" s="35" t="s">
        <v>13915</v>
      </c>
      <c r="D3872" s="35" t="str">
        <f t="shared" si="124"/>
        <v>13879 - FY08_10 Sec 5317 MI 57 X015</v>
      </c>
      <c r="E3872" s="35" t="s">
        <v>6267</v>
      </c>
    </row>
    <row r="3873" spans="1:5">
      <c r="A3873" s="568" t="s">
        <v>13916</v>
      </c>
      <c r="B3873" s="58" t="str">
        <f t="shared" si="123"/>
        <v>AP13882</v>
      </c>
      <c r="C3873" s="35" t="s">
        <v>13917</v>
      </c>
      <c r="D3873" s="35" t="str">
        <f t="shared" si="124"/>
        <v>13882 - DDOT FY01 8 Mile Rd MI 90 X374</v>
      </c>
      <c r="E3873" s="35" t="s">
        <v>6267</v>
      </c>
    </row>
    <row r="3874" spans="1:5">
      <c r="A3874" s="568" t="s">
        <v>13918</v>
      </c>
      <c r="B3874" s="58" t="str">
        <f t="shared" si="123"/>
        <v>AP13883</v>
      </c>
      <c r="C3874" s="35" t="s">
        <v>13919</v>
      </c>
      <c r="D3874" s="35" t="str">
        <f t="shared" si="124"/>
        <v>13883 - FY08 Sec 5307 MI 90 X563</v>
      </c>
      <c r="E3874" s="35" t="s">
        <v>6267</v>
      </c>
    </row>
    <row r="3875" spans="1:5">
      <c r="A3875" s="568" t="s">
        <v>13920</v>
      </c>
      <c r="B3875" s="58" t="str">
        <f t="shared" si="123"/>
        <v>AP13884</v>
      </c>
      <c r="C3875" s="35" t="s">
        <v>13921</v>
      </c>
      <c r="D3875" s="35" t="str">
        <f t="shared" si="124"/>
        <v>13884 - DDOT FY09 Sec 5307 MI 90 X604</v>
      </c>
      <c r="E3875" s="35" t="s">
        <v>6267</v>
      </c>
    </row>
    <row r="3876" spans="1:5">
      <c r="A3876" s="568" t="s">
        <v>13922</v>
      </c>
      <c r="B3876" s="58" t="str">
        <f t="shared" si="123"/>
        <v>AP13885</v>
      </c>
      <c r="C3876" s="35" t="s">
        <v>13923</v>
      </c>
      <c r="D3876" s="35" t="str">
        <f t="shared" si="124"/>
        <v>13885 - DDOT FY10 Sec 5307 MI 90 X605</v>
      </c>
      <c r="E3876" s="35" t="s">
        <v>6267</v>
      </c>
    </row>
    <row r="3877" spans="1:5">
      <c r="A3877" s="568" t="s">
        <v>13924</v>
      </c>
      <c r="B3877" s="58" t="str">
        <f t="shared" si="123"/>
        <v>AP13886</v>
      </c>
      <c r="C3877" s="35" t="s">
        <v>13925</v>
      </c>
      <c r="D3877" s="35" t="str">
        <f t="shared" si="124"/>
        <v>13886 - DDOT FY11 Sec 5307 MI 90 X605 01</v>
      </c>
      <c r="E3877" s="35" t="s">
        <v>6267</v>
      </c>
    </row>
    <row r="3878" spans="1:5">
      <c r="A3878" s="568" t="s">
        <v>13926</v>
      </c>
      <c r="B3878" s="58" t="str">
        <f t="shared" si="123"/>
        <v>AP13888</v>
      </c>
      <c r="C3878" s="35" t="s">
        <v>13927</v>
      </c>
      <c r="D3878" s="35" t="str">
        <f t="shared" si="124"/>
        <v>13888 - FY12</v>
      </c>
      <c r="E3878" s="35" t="s">
        <v>6267</v>
      </c>
    </row>
    <row r="3879" spans="1:5">
      <c r="A3879" s="568" t="s">
        <v>13928</v>
      </c>
      <c r="B3879" s="58" t="str">
        <f t="shared" si="123"/>
        <v>AP13889</v>
      </c>
      <c r="C3879" s="35" t="s">
        <v>13929</v>
      </c>
      <c r="D3879" s="35" t="str">
        <f t="shared" si="124"/>
        <v>13889 - DDOT FY13 Sec 5307 MI 90 X605 04</v>
      </c>
      <c r="E3879" s="35" t="s">
        <v>6267</v>
      </c>
    </row>
    <row r="3880" spans="1:5">
      <c r="A3880" s="568" t="s">
        <v>13930</v>
      </c>
      <c r="B3880" s="58" t="str">
        <f t="shared" si="123"/>
        <v>AP13890</v>
      </c>
      <c r="C3880" s="35" t="s">
        <v>13931</v>
      </c>
      <c r="D3880" s="35" t="str">
        <f t="shared" si="124"/>
        <v>13890 - FY14 Sec 5307 MI 90 X605 05</v>
      </c>
      <c r="E3880" s="35" t="s">
        <v>6267</v>
      </c>
    </row>
    <row r="3881" spans="1:5">
      <c r="A3881" s="568" t="s">
        <v>13932</v>
      </c>
      <c r="B3881" s="58" t="str">
        <f t="shared" si="123"/>
        <v>AP13892</v>
      </c>
      <c r="C3881" s="35" t="s">
        <v>13933</v>
      </c>
      <c r="D3881" s="35" t="str">
        <f t="shared" si="124"/>
        <v>13892 - FY10 Sec 5307 MI 90 X642 01</v>
      </c>
      <c r="E3881" s="35" t="s">
        <v>6267</v>
      </c>
    </row>
    <row r="3882" spans="1:5">
      <c r="A3882" s="568" t="s">
        <v>13934</v>
      </c>
      <c r="B3882" s="58" t="str">
        <f t="shared" si="123"/>
        <v>AP13893</v>
      </c>
      <c r="C3882" s="35" t="s">
        <v>13935</v>
      </c>
      <c r="D3882" s="35" t="str">
        <f t="shared" si="124"/>
        <v>13893 - FY09 TE Project MI 95 X034</v>
      </c>
      <c r="E3882" s="35" t="s">
        <v>6267</v>
      </c>
    </row>
    <row r="3883" spans="1:5">
      <c r="A3883" s="58" t="s">
        <v>13936</v>
      </c>
      <c r="B3883" s="58" t="str">
        <f t="shared" si="123"/>
        <v>AP13895</v>
      </c>
      <c r="C3883" s="35" t="s">
        <v>13937</v>
      </c>
      <c r="D3883" s="35" t="str">
        <f t="shared" si="124"/>
        <v>13895 - FY12 Sec 5307 MI 95 X062 01</v>
      </c>
      <c r="E3883" s="35" t="s">
        <v>6267</v>
      </c>
    </row>
    <row r="3884" spans="1:5">
      <c r="A3884" s="568" t="s">
        <v>13938</v>
      </c>
      <c r="B3884" s="58" t="str">
        <f t="shared" si="123"/>
        <v>AP13896</v>
      </c>
      <c r="C3884" s="35" t="s">
        <v>13939</v>
      </c>
      <c r="D3884" s="35" t="str">
        <f t="shared" si="124"/>
        <v>13896 - DDOT FY13-14 Sec 5307 MI 95 X062 02</v>
      </c>
      <c r="E3884" s="35" t="s">
        <v>6267</v>
      </c>
    </row>
    <row r="3885" spans="1:5">
      <c r="A3885" s="568" t="s">
        <v>13940</v>
      </c>
      <c r="B3885" s="58" t="str">
        <f t="shared" si="123"/>
        <v>AP13897</v>
      </c>
      <c r="C3885" s="35" t="s">
        <v>13941</v>
      </c>
      <c r="D3885" s="35" t="str">
        <f t="shared" si="124"/>
        <v>13897 - DDOT FY14 Sec 5307 MI 95 X062 03</v>
      </c>
      <c r="E3885" s="35" t="s">
        <v>6267</v>
      </c>
    </row>
    <row r="3886" spans="1:5">
      <c r="A3886" s="58" t="s">
        <v>13942</v>
      </c>
      <c r="B3886" s="58" t="str">
        <f t="shared" si="123"/>
        <v>AP13899</v>
      </c>
      <c r="C3886" s="35" t="s">
        <v>13943</v>
      </c>
      <c r="D3886" s="35" t="str">
        <f t="shared" si="124"/>
        <v>13899 - FY13 Specialized Services</v>
      </c>
      <c r="E3886" s="35" t="s">
        <v>6267</v>
      </c>
    </row>
    <row r="3887" spans="1:5">
      <c r="A3887" s="568" t="s">
        <v>13944</v>
      </c>
      <c r="B3887" s="58" t="str">
        <f t="shared" si="123"/>
        <v>AP13900</v>
      </c>
      <c r="C3887" s="35" t="s">
        <v>13945</v>
      </c>
      <c r="D3887" s="35" t="str">
        <f t="shared" si="124"/>
        <v>13900 - DDOT FY14 Specialized Services</v>
      </c>
      <c r="E3887" s="35" t="s">
        <v>6267</v>
      </c>
    </row>
    <row r="3888" spans="1:5">
      <c r="A3888" s="58" t="s">
        <v>13946</v>
      </c>
      <c r="B3888" s="58" t="str">
        <f t="shared" si="123"/>
        <v>AP13901</v>
      </c>
      <c r="C3888" s="35" t="s">
        <v>13947</v>
      </c>
      <c r="D3888" s="35" t="str">
        <f t="shared" si="124"/>
        <v>13901 - FY15 Specialized Services</v>
      </c>
      <c r="E3888" s="35" t="s">
        <v>6267</v>
      </c>
    </row>
    <row r="3889" spans="1:5">
      <c r="A3889" s="568" t="s">
        <v>13948</v>
      </c>
      <c r="B3889" s="58" t="str">
        <f t="shared" si="123"/>
        <v>AP13905</v>
      </c>
      <c r="C3889" s="35" t="s">
        <v>13949</v>
      </c>
      <c r="D3889" s="35" t="str">
        <f t="shared" si="124"/>
        <v>13905 - DDOT FY15 SEMCOG UWP</v>
      </c>
      <c r="E3889" s="35" t="s">
        <v>6267</v>
      </c>
    </row>
    <row r="3890" spans="1:5">
      <c r="A3890" s="568" t="s">
        <v>13950</v>
      </c>
      <c r="B3890" s="58" t="str">
        <f t="shared" si="123"/>
        <v>AP13906</v>
      </c>
      <c r="C3890" s="35" t="s">
        <v>13951</v>
      </c>
      <c r="D3890" s="35" t="str">
        <f t="shared" si="124"/>
        <v>13906 - Mayor's Detroit Children's Fund Skillman</v>
      </c>
      <c r="E3890" s="35" t="s">
        <v>6267</v>
      </c>
    </row>
    <row r="3891" spans="1:5">
      <c r="A3891" s="568" t="s">
        <v>13952</v>
      </c>
      <c r="B3891" s="58" t="str">
        <f t="shared" ref="B3891:B3954" si="125">"AP"&amp;A3891</f>
        <v>AP13907</v>
      </c>
      <c r="C3891" s="35" t="s">
        <v>13953</v>
      </c>
      <c r="D3891" s="35" t="str">
        <f t="shared" si="124"/>
        <v>13907 - DPW Improvements to Mt Elliott</v>
      </c>
      <c r="E3891" s="35" t="s">
        <v>6267</v>
      </c>
    </row>
    <row r="3892" spans="1:5">
      <c r="A3892" s="568" t="s">
        <v>13954</v>
      </c>
      <c r="B3892" s="58" t="str">
        <f t="shared" si="125"/>
        <v>AP13908</v>
      </c>
      <c r="C3892" s="35" t="s">
        <v>13955</v>
      </c>
      <c r="D3892" s="35" t="str">
        <f t="shared" si="124"/>
        <v>13908 - Improvements to Schoolcraft Avenue</v>
      </c>
      <c r="E3892" s="35" t="s">
        <v>6267</v>
      </c>
    </row>
    <row r="3893" spans="1:5">
      <c r="A3893" s="568" t="s">
        <v>5749</v>
      </c>
      <c r="B3893" s="58" t="str">
        <f t="shared" si="125"/>
        <v>AP13909</v>
      </c>
      <c r="C3893" s="35" t="s">
        <v>13956</v>
      </c>
      <c r="D3893" s="35" t="str">
        <f t="shared" si="124"/>
        <v>13909 - OCFO Office of Development and Grants</v>
      </c>
      <c r="E3893" s="35" t="s">
        <v>6267</v>
      </c>
    </row>
    <row r="3894" spans="1:5">
      <c r="A3894" s="568" t="s">
        <v>13957</v>
      </c>
      <c r="B3894" s="58" t="str">
        <f t="shared" si="125"/>
        <v>AP13910</v>
      </c>
      <c r="C3894" s="35" t="s">
        <v>13958</v>
      </c>
      <c r="D3894" s="35" t="str">
        <f t="shared" si="124"/>
        <v>13910 - 2015 Lipke Playfield TF11-076</v>
      </c>
      <c r="E3894" s="35" t="s">
        <v>6267</v>
      </c>
    </row>
    <row r="3895" spans="1:5">
      <c r="A3895" s="568" t="s">
        <v>13959</v>
      </c>
      <c r="B3895" s="58" t="str">
        <f t="shared" si="125"/>
        <v>AP13911</v>
      </c>
      <c r="C3895" s="35" t="s">
        <v>13960</v>
      </c>
      <c r="D3895" s="35" t="str">
        <f t="shared" si="124"/>
        <v>13911 - Fire New - Fees</v>
      </c>
      <c r="E3895" s="35" t="s">
        <v>6267</v>
      </c>
    </row>
    <row r="3896" spans="1:5">
      <c r="A3896" s="568" t="s">
        <v>13961</v>
      </c>
      <c r="B3896" s="58" t="str">
        <f t="shared" si="125"/>
        <v>AP13912</v>
      </c>
      <c r="C3896" s="35" t="s">
        <v>13962</v>
      </c>
      <c r="D3896" s="35" t="str">
        <f t="shared" si="124"/>
        <v>13912 - MPD Reinvestment Project</v>
      </c>
      <c r="E3896" s="35" t="s">
        <v>6267</v>
      </c>
    </row>
    <row r="3897" spans="1:5">
      <c r="A3897" s="568" t="s">
        <v>13963</v>
      </c>
      <c r="B3897" s="58" t="str">
        <f t="shared" si="125"/>
        <v>AP13914</v>
      </c>
      <c r="C3897" s="35" t="s">
        <v>13964</v>
      </c>
      <c r="D3897" s="35" t="str">
        <f t="shared" si="124"/>
        <v>13914 - DHWP WIC Resident Services 9/2015</v>
      </c>
      <c r="E3897" s="35" t="s">
        <v>6267</v>
      </c>
    </row>
    <row r="3898" spans="1:5">
      <c r="A3898" s="568" t="s">
        <v>13965</v>
      </c>
      <c r="B3898" s="58" t="str">
        <f t="shared" si="125"/>
        <v>AP13915</v>
      </c>
      <c r="C3898" s="35" t="s">
        <v>13966</v>
      </c>
      <c r="D3898" s="35" t="str">
        <f t="shared" si="124"/>
        <v>13915 - DHWP WIC Breastfeeding 9/2015</v>
      </c>
      <c r="E3898" s="35" t="s">
        <v>6267</v>
      </c>
    </row>
    <row r="3899" spans="1:5">
      <c r="A3899" s="568" t="s">
        <v>13967</v>
      </c>
      <c r="B3899" s="58" t="str">
        <f t="shared" si="125"/>
        <v>AP13916</v>
      </c>
      <c r="C3899" s="35" t="s">
        <v>13968</v>
      </c>
      <c r="D3899" s="35" t="str">
        <f t="shared" si="124"/>
        <v>13916 - DHWP Lead Poisoning Prev (MDCH) 9/2015</v>
      </c>
      <c r="E3899" s="35" t="s">
        <v>6267</v>
      </c>
    </row>
    <row r="3900" spans="1:5">
      <c r="A3900" s="568" t="s">
        <v>13969</v>
      </c>
      <c r="B3900" s="58" t="str">
        <f t="shared" si="125"/>
        <v>AP13917</v>
      </c>
      <c r="C3900" s="35" t="s">
        <v>13970</v>
      </c>
      <c r="D3900" s="35" t="str">
        <f t="shared" si="124"/>
        <v>13917 - DHWP Lead Intervention (MDCH) 9/2015</v>
      </c>
      <c r="E3900" s="35" t="s">
        <v>6267</v>
      </c>
    </row>
    <row r="3901" spans="1:5">
      <c r="A3901" s="568" t="s">
        <v>13971</v>
      </c>
      <c r="B3901" s="58" t="str">
        <f t="shared" si="125"/>
        <v>AP13918</v>
      </c>
      <c r="C3901" s="35" t="s">
        <v>13972</v>
      </c>
      <c r="D3901" s="35" t="str">
        <f t="shared" si="124"/>
        <v>13918 - DHWP Lead Collaboration (MDCH) 9/2015</v>
      </c>
      <c r="E3901" s="35" t="s">
        <v>6267</v>
      </c>
    </row>
    <row r="3902" spans="1:5">
      <c r="A3902" s="568" t="s">
        <v>13973</v>
      </c>
      <c r="B3902" s="58" t="str">
        <f t="shared" si="125"/>
        <v>AP13919</v>
      </c>
      <c r="C3902" s="35" t="s">
        <v>13974</v>
      </c>
      <c r="D3902" s="35" t="str">
        <f t="shared" si="124"/>
        <v>13919 - DHWP ElPHS Food 9/2015</v>
      </c>
      <c r="E3902" s="35" t="s">
        <v>6267</v>
      </c>
    </row>
    <row r="3903" spans="1:5">
      <c r="A3903" s="58" t="s">
        <v>13975</v>
      </c>
      <c r="B3903" s="58" t="str">
        <f t="shared" si="125"/>
        <v>AP13920</v>
      </c>
      <c r="C3903" s="35" t="s">
        <v>13976</v>
      </c>
      <c r="D3903" s="35" t="str">
        <f t="shared" si="124"/>
        <v>13920 - ELPHS MDCH other 9_2015_13920</v>
      </c>
      <c r="E3903" s="35" t="s">
        <v>6267</v>
      </c>
    </row>
    <row r="3904" spans="1:5">
      <c r="A3904" s="58" t="s">
        <v>13977</v>
      </c>
      <c r="B3904" s="58" t="str">
        <f t="shared" si="125"/>
        <v>AP13921</v>
      </c>
      <c r="C3904" s="35" t="s">
        <v>13978</v>
      </c>
      <c r="D3904" s="35" t="str">
        <f t="shared" si="124"/>
        <v>13921 - Bio_Terrorism Emerg Prep 9_2015_13921</v>
      </c>
      <c r="E3904" s="35" t="s">
        <v>6267</v>
      </c>
    </row>
    <row r="3905" spans="1:5">
      <c r="A3905" s="568" t="s">
        <v>13979</v>
      </c>
      <c r="B3905" s="58" t="str">
        <f t="shared" si="125"/>
        <v>AP13922</v>
      </c>
      <c r="C3905" s="35" t="s">
        <v>13980</v>
      </c>
      <c r="D3905" s="35" t="str">
        <f t="shared" si="124"/>
        <v>13922 - DHWP Cities Readiness Inititives 9/2015</v>
      </c>
      <c r="E3905" s="35" t="s">
        <v>6267</v>
      </c>
    </row>
    <row r="3906" spans="1:5">
      <c r="A3906" s="568" t="s">
        <v>13981</v>
      </c>
      <c r="B3906" s="58" t="str">
        <f t="shared" si="125"/>
        <v>AP13923</v>
      </c>
      <c r="C3906" s="35" t="s">
        <v>13982</v>
      </c>
      <c r="D3906" s="35" t="str">
        <f t="shared" si="124"/>
        <v>13923 - DHWP CSHCS Outreach &amp; Advocacy 9/2015</v>
      </c>
      <c r="E3906" s="35" t="s">
        <v>6267</v>
      </c>
    </row>
    <row r="3907" spans="1:5">
      <c r="A3907" s="568" t="s">
        <v>13983</v>
      </c>
      <c r="B3907" s="58" t="str">
        <f t="shared" si="125"/>
        <v>AP13925</v>
      </c>
      <c r="C3907" s="35" t="s">
        <v>13984</v>
      </c>
      <c r="D3907" s="35" t="str">
        <f t="shared" si="124"/>
        <v>13925 - DHWP Fetal Infant Mortality Review 9/2015</v>
      </c>
      <c r="E3907" s="35" t="s">
        <v>6267</v>
      </c>
    </row>
    <row r="3908" spans="1:5">
      <c r="A3908" s="568" t="s">
        <v>13985</v>
      </c>
      <c r="B3908" s="58" t="str">
        <f t="shared" si="125"/>
        <v>AP13926</v>
      </c>
      <c r="C3908" s="35" t="s">
        <v>13986</v>
      </c>
      <c r="D3908" s="35" t="str">
        <f t="shared" ref="D3908:D3971" si="126">A3908&amp;" - "&amp;C3908</f>
        <v>13926 - DHWP HIV/AIDS Prevention 9/2015</v>
      </c>
      <c r="E3908" s="35" t="s">
        <v>6267</v>
      </c>
    </row>
    <row r="3909" spans="1:5">
      <c r="A3909" s="568" t="s">
        <v>13987</v>
      </c>
      <c r="B3909" s="58" t="str">
        <f t="shared" si="125"/>
        <v>AP13927</v>
      </c>
      <c r="C3909" s="35" t="s">
        <v>13988</v>
      </c>
      <c r="D3909" s="35" t="str">
        <f t="shared" si="126"/>
        <v>13927 - HIV-STD Testing and Prevention 9-2017</v>
      </c>
      <c r="E3909" s="35" t="s">
        <v>6267</v>
      </c>
    </row>
    <row r="3910" spans="1:5">
      <c r="A3910" s="568" t="s">
        <v>13989</v>
      </c>
      <c r="B3910" s="58" t="str">
        <f t="shared" si="125"/>
        <v>AP13928</v>
      </c>
      <c r="C3910" s="35" t="s">
        <v>13990</v>
      </c>
      <c r="D3910" s="35" t="str">
        <f t="shared" si="126"/>
        <v>13928 - DHWP Immunization Action Plan 9/2015</v>
      </c>
      <c r="E3910" s="35" t="s">
        <v>6267</v>
      </c>
    </row>
    <row r="3911" spans="1:5">
      <c r="A3911" s="58" t="s">
        <v>13991</v>
      </c>
      <c r="B3911" s="58" t="str">
        <f t="shared" si="125"/>
        <v>AP13929</v>
      </c>
      <c r="C3911" s="35" t="s">
        <v>13992</v>
      </c>
      <c r="D3911" s="35" t="str">
        <f t="shared" si="126"/>
        <v>13929 - Infant Safe Sleep 9_2015_13929</v>
      </c>
      <c r="E3911" s="35" t="s">
        <v>6267</v>
      </c>
    </row>
    <row r="3912" spans="1:5">
      <c r="A3912" s="568" t="s">
        <v>13993</v>
      </c>
      <c r="B3912" s="58" t="str">
        <f t="shared" si="125"/>
        <v>AP13930</v>
      </c>
      <c r="C3912" s="35" t="s">
        <v>13994</v>
      </c>
      <c r="D3912" s="35" t="str">
        <f t="shared" si="126"/>
        <v>13930 - DHWP Local Maternal &amp; Child Hlth 9/2015</v>
      </c>
      <c r="E3912" s="35" t="s">
        <v>6267</v>
      </c>
    </row>
    <row r="3913" spans="1:5">
      <c r="A3913" s="58" t="s">
        <v>13995</v>
      </c>
      <c r="B3913" s="58" t="str">
        <f t="shared" si="125"/>
        <v>AP13931</v>
      </c>
      <c r="C3913" s="35" t="s">
        <v>13996</v>
      </c>
      <c r="D3913" s="35" t="str">
        <f t="shared" si="126"/>
        <v>13931 - 13931-Appropriation</v>
      </c>
      <c r="E3913" s="35" t="s">
        <v>6267</v>
      </c>
    </row>
    <row r="3914" spans="1:5">
      <c r="A3914" s="568" t="s">
        <v>13997</v>
      </c>
      <c r="B3914" s="58" t="str">
        <f t="shared" si="125"/>
        <v>AP13933</v>
      </c>
      <c r="C3914" s="35" t="s">
        <v>13998</v>
      </c>
      <c r="D3914" s="35" t="str">
        <f t="shared" si="126"/>
        <v>13933 - Hearing MDCH 9_2015</v>
      </c>
      <c r="E3914" s="35" t="s">
        <v>6267</v>
      </c>
    </row>
    <row r="3915" spans="1:5">
      <c r="A3915" s="568" t="s">
        <v>13999</v>
      </c>
      <c r="B3915" s="58" t="str">
        <f t="shared" si="125"/>
        <v>AP13934</v>
      </c>
      <c r="C3915" s="35" t="s">
        <v>14000</v>
      </c>
      <c r="D3915" s="35" t="str">
        <f t="shared" si="126"/>
        <v>13934 - DHWP Vision MDCH 9/2015</v>
      </c>
      <c r="E3915" s="35" t="s">
        <v>6267</v>
      </c>
    </row>
    <row r="3916" spans="1:5">
      <c r="A3916" s="568" t="s">
        <v>14001</v>
      </c>
      <c r="B3916" s="58" t="str">
        <f t="shared" si="125"/>
        <v>AP13936</v>
      </c>
      <c r="C3916" s="35" t="s">
        <v>14002</v>
      </c>
      <c r="D3916" s="35" t="str">
        <f t="shared" si="126"/>
        <v>13936 - DHWP HIV Emerg Supp Relief 2/2016</v>
      </c>
      <c r="E3916" s="35" t="s">
        <v>6267</v>
      </c>
    </row>
    <row r="3917" spans="1:5">
      <c r="A3917" s="568" t="s">
        <v>14003</v>
      </c>
      <c r="B3917" s="58" t="str">
        <f t="shared" si="125"/>
        <v>AP13937</v>
      </c>
      <c r="C3917" s="35" t="s">
        <v>14004</v>
      </c>
      <c r="D3917" s="35" t="str">
        <f t="shared" si="126"/>
        <v>13937 - HOPWA Aids Housing 6_2015_13937</v>
      </c>
      <c r="E3917" s="35" t="s">
        <v>6267</v>
      </c>
    </row>
    <row r="3918" spans="1:5">
      <c r="A3918" s="58" t="s">
        <v>14005</v>
      </c>
      <c r="B3918" s="58" t="str">
        <f t="shared" si="125"/>
        <v>AP13938</v>
      </c>
      <c r="C3918" s="35" t="s">
        <v>14006</v>
      </c>
      <c r="D3918" s="35" t="str">
        <f t="shared" si="126"/>
        <v>13938 - TB Prev &amp; Control 12_2015_13938</v>
      </c>
      <c r="E3918" s="35" t="s">
        <v>6267</v>
      </c>
    </row>
    <row r="3919" spans="1:5">
      <c r="A3919" s="568" t="s">
        <v>14007</v>
      </c>
      <c r="B3919" s="58" t="str">
        <f t="shared" si="125"/>
        <v>AP13939</v>
      </c>
      <c r="C3919" s="35" t="s">
        <v>14008</v>
      </c>
      <c r="D3919" s="35" t="str">
        <f t="shared" si="126"/>
        <v>13939 - Mayor's Office of Homeland Security</v>
      </c>
      <c r="E3919" s="35" t="s">
        <v>6267</v>
      </c>
    </row>
    <row r="3920" spans="1:5">
      <c r="A3920" s="568" t="s">
        <v>14009</v>
      </c>
      <c r="B3920" s="58" t="str">
        <f t="shared" si="125"/>
        <v>AP13940</v>
      </c>
      <c r="C3920" s="35" t="s">
        <v>14010</v>
      </c>
      <c r="D3920" s="35" t="str">
        <f t="shared" si="126"/>
        <v>13940 - 13940-Appropriation</v>
      </c>
      <c r="E3920" s="35" t="s">
        <v>6267</v>
      </c>
    </row>
    <row r="3921" spans="1:5">
      <c r="A3921" s="568" t="s">
        <v>14011</v>
      </c>
      <c r="B3921" s="58" t="str">
        <f t="shared" si="125"/>
        <v>AP13941</v>
      </c>
      <c r="C3921" s="35" t="s">
        <v>14012</v>
      </c>
      <c r="D3921" s="35" t="str">
        <f t="shared" si="126"/>
        <v>13941 - Economic Development Initiative Project - EDI Grant - Infrastructure</v>
      </c>
      <c r="E3921" s="35" t="s">
        <v>6267</v>
      </c>
    </row>
    <row r="3922" spans="1:5">
      <c r="A3922" s="568" t="s">
        <v>14013</v>
      </c>
      <c r="B3922" s="58" t="str">
        <f t="shared" si="125"/>
        <v>AP13942</v>
      </c>
      <c r="C3922" s="35" t="s">
        <v>14014</v>
      </c>
      <c r="D3922" s="35" t="str">
        <f t="shared" si="126"/>
        <v>13942 - BSEED USEPA Environmental Training Grant</v>
      </c>
      <c r="E3922" s="35" t="s">
        <v>6267</v>
      </c>
    </row>
    <row r="3923" spans="1:5">
      <c r="A3923" s="568" t="s">
        <v>14015</v>
      </c>
      <c r="B3923" s="58" t="str">
        <f t="shared" si="125"/>
        <v>AP13943</v>
      </c>
      <c r="C3923" s="35" t="s">
        <v>14016</v>
      </c>
      <c r="D3923" s="35" t="str">
        <f t="shared" si="126"/>
        <v>13943 - DPW 13-5542 Pedestrian/Traffic Signal Upgrade</v>
      </c>
      <c r="E3923" s="35" t="s">
        <v>6267</v>
      </c>
    </row>
    <row r="3924" spans="1:5">
      <c r="A3924" s="568" t="s">
        <v>14017</v>
      </c>
      <c r="B3924" s="58" t="str">
        <f t="shared" si="125"/>
        <v>AP13947</v>
      </c>
      <c r="C3924" s="35" t="s">
        <v>14018</v>
      </c>
      <c r="D3924" s="35" t="str">
        <f t="shared" si="126"/>
        <v>13947 - PLD Decommissioning Reserve</v>
      </c>
      <c r="E3924" s="35" t="s">
        <v>6267</v>
      </c>
    </row>
    <row r="3925" spans="1:5">
      <c r="A3925" s="568" t="s">
        <v>14019</v>
      </c>
      <c r="B3925" s="58" t="str">
        <f t="shared" si="125"/>
        <v>AP13948</v>
      </c>
      <c r="C3925" s="35" t="s">
        <v>14020</v>
      </c>
      <c r="D3925" s="35" t="str">
        <f t="shared" si="126"/>
        <v>13948 - FY15 Sec 5309_MI_03_0241 Ladder of Opportunity</v>
      </c>
      <c r="E3925" s="35" t="s">
        <v>6267</v>
      </c>
    </row>
    <row r="3926" spans="1:5">
      <c r="A3926" s="568" t="s">
        <v>14021</v>
      </c>
      <c r="B3926" s="58" t="str">
        <f t="shared" si="125"/>
        <v>AP13949</v>
      </c>
      <c r="C3926" s="35" t="s">
        <v>14022</v>
      </c>
      <c r="D3926" s="35" t="str">
        <f t="shared" si="126"/>
        <v>13949 - Mayor's 2011 Homeland Security Grant Program-SHSP</v>
      </c>
      <c r="E3926" s="35" t="s">
        <v>6267</v>
      </c>
    </row>
    <row r="3927" spans="1:5">
      <c r="A3927" s="568" t="s">
        <v>14023</v>
      </c>
      <c r="B3927" s="58" t="str">
        <f t="shared" si="125"/>
        <v>AP13950</v>
      </c>
      <c r="C3927" s="35" t="s">
        <v>14024</v>
      </c>
      <c r="D3927" s="35" t="str">
        <f t="shared" si="126"/>
        <v>13950 - Mayor's Homeland Security Grant Program FY2012</v>
      </c>
      <c r="E3927" s="35" t="s">
        <v>6267</v>
      </c>
    </row>
    <row r="3928" spans="1:5">
      <c r="A3928" s="568" t="s">
        <v>14025</v>
      </c>
      <c r="B3928" s="58" t="str">
        <f t="shared" si="125"/>
        <v>AP13951</v>
      </c>
      <c r="C3928" s="35" t="s">
        <v>14026</v>
      </c>
      <c r="D3928" s="35" t="str">
        <f t="shared" si="126"/>
        <v>13951 - Mayor's Homeland Security Grant Program FY2013</v>
      </c>
      <c r="E3928" s="35" t="s">
        <v>6267</v>
      </c>
    </row>
    <row r="3929" spans="1:5">
      <c r="A3929" s="568" t="s">
        <v>14027</v>
      </c>
      <c r="B3929" s="58" t="str">
        <f t="shared" si="125"/>
        <v>AP13952</v>
      </c>
      <c r="C3929" s="35" t="s">
        <v>14028</v>
      </c>
      <c r="D3929" s="35" t="str">
        <f t="shared" si="126"/>
        <v>13952 - Medical Reserve Corps MRC _ NACCHO</v>
      </c>
      <c r="E3929" s="35" t="s">
        <v>6267</v>
      </c>
    </row>
    <row r="3930" spans="1:5">
      <c r="A3930" s="568" t="s">
        <v>14029</v>
      </c>
      <c r="B3930" s="58" t="str">
        <f t="shared" si="125"/>
        <v>AP13953</v>
      </c>
      <c r="C3930" s="35" t="s">
        <v>14030</v>
      </c>
      <c r="D3930" s="35" t="str">
        <f t="shared" si="126"/>
        <v>13953 - Medical Reserve Corps MRC _ Region 2 South</v>
      </c>
      <c r="E3930" s="35" t="s">
        <v>6267</v>
      </c>
    </row>
    <row r="3931" spans="1:5">
      <c r="A3931" s="568" t="s">
        <v>14031</v>
      </c>
      <c r="B3931" s="58" t="str">
        <f t="shared" si="125"/>
        <v>AP13954</v>
      </c>
      <c r="C3931" s="35" t="s">
        <v>14032</v>
      </c>
      <c r="D3931" s="35" t="str">
        <f t="shared" si="126"/>
        <v>13954 - Mayor's 2011 Pre-Disaster Mitigation</v>
      </c>
      <c r="E3931" s="35" t="s">
        <v>6267</v>
      </c>
    </row>
    <row r="3932" spans="1:5">
      <c r="A3932" s="568" t="s">
        <v>14033</v>
      </c>
      <c r="B3932" s="58" t="str">
        <f t="shared" si="125"/>
        <v>AP13955</v>
      </c>
      <c r="C3932" s="35" t="s">
        <v>14034</v>
      </c>
      <c r="D3932" s="35" t="str">
        <f t="shared" si="126"/>
        <v>13955 - Autombile Theft Prevention Authority Grant(ATPA)FY2015</v>
      </c>
      <c r="E3932" s="35" t="s">
        <v>6267</v>
      </c>
    </row>
    <row r="3933" spans="1:5">
      <c r="A3933" s="568" t="s">
        <v>14035</v>
      </c>
      <c r="B3933" s="58" t="str">
        <f t="shared" si="125"/>
        <v>AP13956</v>
      </c>
      <c r="C3933" s="35" t="s">
        <v>14036</v>
      </c>
      <c r="D3933" s="35" t="str">
        <f t="shared" si="126"/>
        <v>13956 - Police 2015 Strategic Traffic Enforcement-Seatbelt</v>
      </c>
      <c r="E3933" s="35" t="s">
        <v>6267</v>
      </c>
    </row>
    <row r="3934" spans="1:5">
      <c r="A3934" s="568" t="s">
        <v>14037</v>
      </c>
      <c r="B3934" s="58" t="str">
        <f t="shared" si="125"/>
        <v>AP13957</v>
      </c>
      <c r="C3934" s="35" t="s">
        <v>14038</v>
      </c>
      <c r="D3934" s="35" t="str">
        <f t="shared" si="126"/>
        <v>13957 - GSD 2014 CMAQ Program</v>
      </c>
      <c r="E3934" s="35" t="s">
        <v>6267</v>
      </c>
    </row>
    <row r="3935" spans="1:5">
      <c r="A3935" s="568" t="s">
        <v>14039</v>
      </c>
      <c r="B3935" s="58" t="str">
        <f t="shared" si="125"/>
        <v>AP13958</v>
      </c>
      <c r="C3935" s="35" t="s">
        <v>14040</v>
      </c>
      <c r="D3935" s="35" t="str">
        <f t="shared" si="126"/>
        <v>13958 - 2014 CMAQ Diesel Retrofit</v>
      </c>
      <c r="E3935" s="35" t="s">
        <v>6267</v>
      </c>
    </row>
    <row r="3936" spans="1:5">
      <c r="A3936" s="568" t="s">
        <v>14041</v>
      </c>
      <c r="B3936" s="58" t="str">
        <f t="shared" si="125"/>
        <v>AP13959</v>
      </c>
      <c r="C3936" s="35" t="s">
        <v>14042</v>
      </c>
      <c r="D3936" s="35" t="str">
        <f t="shared" si="126"/>
        <v>13959 - Recreation 2010 Reld Ramp Site I</v>
      </c>
      <c r="E3936" s="35" t="s">
        <v>6267</v>
      </c>
    </row>
    <row r="3937" spans="1:5">
      <c r="A3937" s="58" t="s">
        <v>14043</v>
      </c>
      <c r="B3937" s="58" t="str">
        <f t="shared" si="125"/>
        <v>AP13960</v>
      </c>
      <c r="C3937" s="35" t="s">
        <v>14044</v>
      </c>
      <c r="D3937" s="35" t="str">
        <f t="shared" si="126"/>
        <v>13960 - 2011 Reld Ramp Site II</v>
      </c>
      <c r="E3937" s="35" t="s">
        <v>6267</v>
      </c>
    </row>
    <row r="3938" spans="1:5">
      <c r="A3938" s="58" t="s">
        <v>14045</v>
      </c>
      <c r="B3938" s="58" t="str">
        <f t="shared" si="125"/>
        <v>AP13961</v>
      </c>
      <c r="C3938" s="35" t="s">
        <v>14046</v>
      </c>
      <c r="D3938" s="35" t="str">
        <f t="shared" si="126"/>
        <v>13961 - 2012 Peterson Playfield Improve</v>
      </c>
      <c r="E3938" s="35" t="s">
        <v>6267</v>
      </c>
    </row>
    <row r="3939" spans="1:5">
      <c r="A3939" s="568" t="s">
        <v>14047</v>
      </c>
      <c r="B3939" s="58" t="str">
        <f t="shared" si="125"/>
        <v>AP13962</v>
      </c>
      <c r="C3939" s="35" t="s">
        <v>14048</v>
      </c>
      <c r="D3939" s="35" t="str">
        <f t="shared" si="126"/>
        <v>13962 - Recreation 2010 Patto Park Improvements</v>
      </c>
      <c r="E3939" s="35" t="s">
        <v>6267</v>
      </c>
    </row>
    <row r="3940" spans="1:5">
      <c r="A3940" s="58" t="s">
        <v>14049</v>
      </c>
      <c r="B3940" s="58" t="str">
        <f t="shared" si="125"/>
        <v>AP13964</v>
      </c>
      <c r="C3940" s="35" t="s">
        <v>14050</v>
      </c>
      <c r="D3940" s="35" t="str">
        <f t="shared" si="126"/>
        <v>13964 - Projected Post Bankruptcy Fund Balance</v>
      </c>
      <c r="E3940" s="35" t="s">
        <v>6267</v>
      </c>
    </row>
    <row r="3941" spans="1:5">
      <c r="A3941" s="568" t="s">
        <v>14051</v>
      </c>
      <c r="B3941" s="58" t="str">
        <f t="shared" si="125"/>
        <v>AP13965</v>
      </c>
      <c r="C3941" s="35" t="s">
        <v>14052</v>
      </c>
      <c r="D3941" s="35" t="str">
        <f t="shared" si="126"/>
        <v>13965 - Non Dept Quality of Life Exit Financing Debt Service</v>
      </c>
      <c r="E3941" s="35" t="s">
        <v>6267</v>
      </c>
    </row>
    <row r="3942" spans="1:5">
      <c r="A3942" s="568" t="s">
        <v>14053</v>
      </c>
      <c r="B3942" s="58" t="str">
        <f t="shared" si="125"/>
        <v>AP13966</v>
      </c>
      <c r="C3942" s="35" t="s">
        <v>14054</v>
      </c>
      <c r="D3942" s="35" t="str">
        <f t="shared" si="126"/>
        <v>13966 - Non Dept Note A2 Debt Service</v>
      </c>
      <c r="E3942" s="35" t="s">
        <v>6267</v>
      </c>
    </row>
    <row r="3943" spans="1:5">
      <c r="A3943" s="568" t="s">
        <v>14055</v>
      </c>
      <c r="B3943" s="58" t="str">
        <f t="shared" si="125"/>
        <v>AP13967</v>
      </c>
      <c r="C3943" s="35" t="s">
        <v>14056</v>
      </c>
      <c r="D3943" s="35" t="str">
        <f t="shared" si="126"/>
        <v>13967 - Non Dept Contingency Funds</v>
      </c>
      <c r="E3943" s="35" t="s">
        <v>6267</v>
      </c>
    </row>
    <row r="3944" spans="1:5">
      <c r="A3944" s="568" t="s">
        <v>14057</v>
      </c>
      <c r="B3944" s="58" t="str">
        <f t="shared" si="125"/>
        <v>AP13968</v>
      </c>
      <c r="C3944" s="35" t="s">
        <v>14058</v>
      </c>
      <c r="D3944" s="35" t="str">
        <f t="shared" si="126"/>
        <v>13968 - Note C Debt Service</v>
      </c>
      <c r="E3944" s="35" t="s">
        <v>6267</v>
      </c>
    </row>
    <row r="3945" spans="1:5">
      <c r="A3945" s="568" t="s">
        <v>14059</v>
      </c>
      <c r="B3945" s="58" t="str">
        <f t="shared" si="125"/>
        <v>AP13969</v>
      </c>
      <c r="C3945" s="35" t="s">
        <v>14060</v>
      </c>
      <c r="D3945" s="35" t="str">
        <f t="shared" si="126"/>
        <v>13969 - Non Dept PLD Decommissioning Costs</v>
      </c>
      <c r="E3945" s="35" t="s">
        <v>6267</v>
      </c>
    </row>
    <row r="3946" spans="1:5">
      <c r="A3946" s="568" t="s">
        <v>14061</v>
      </c>
      <c r="B3946" s="58" t="str">
        <f t="shared" si="125"/>
        <v>AP13970</v>
      </c>
      <c r="C3946" s="35" t="s">
        <v>14062</v>
      </c>
      <c r="D3946" s="35" t="str">
        <f t="shared" si="126"/>
        <v>13970 - Debt Service Pension</v>
      </c>
      <c r="E3946" s="35" t="s">
        <v>6267</v>
      </c>
    </row>
    <row r="3947" spans="1:5">
      <c r="A3947" s="568" t="s">
        <v>14063</v>
      </c>
      <c r="B3947" s="58" t="str">
        <f t="shared" si="125"/>
        <v>AP13974</v>
      </c>
      <c r="C3947" s="35" t="s">
        <v>14064</v>
      </c>
      <c r="D3947" s="35" t="str">
        <f t="shared" si="126"/>
        <v>13974 - MPD Municipal Parking Restructuring Projects</v>
      </c>
      <c r="E3947" s="35" t="s">
        <v>6267</v>
      </c>
    </row>
    <row r="3948" spans="1:5">
      <c r="A3948" s="568" t="s">
        <v>14065</v>
      </c>
      <c r="B3948" s="58" t="str">
        <f t="shared" si="125"/>
        <v>AP13975</v>
      </c>
      <c r="C3948" s="35" t="s">
        <v>14066</v>
      </c>
      <c r="D3948" s="35" t="str">
        <f t="shared" si="126"/>
        <v>13975 - HRD Planning and Development Restructuring Projects</v>
      </c>
      <c r="E3948" s="35" t="s">
        <v>6267</v>
      </c>
    </row>
    <row r="3949" spans="1:5">
      <c r="A3949" s="568" t="s">
        <v>14067</v>
      </c>
      <c r="B3949" s="58" t="str">
        <f t="shared" si="125"/>
        <v>AP13976</v>
      </c>
      <c r="C3949" s="35" t="s">
        <v>14068</v>
      </c>
      <c r="D3949" s="35" t="str">
        <f t="shared" si="126"/>
        <v>13976 - HR Human Resources Restructuring Projects</v>
      </c>
      <c r="E3949" s="35" t="s">
        <v>6267</v>
      </c>
    </row>
    <row r="3950" spans="1:5">
      <c r="A3950" s="568" t="s">
        <v>14069</v>
      </c>
      <c r="B3950" s="58" t="str">
        <f t="shared" si="125"/>
        <v>AP13977</v>
      </c>
      <c r="C3950" s="35" t="s">
        <v>14070</v>
      </c>
      <c r="D3950" s="35" t="str">
        <f t="shared" si="126"/>
        <v>13977 - 36D 36th District Court Restructuring Projects</v>
      </c>
      <c r="E3950" s="35" t="s">
        <v>6267</v>
      </c>
    </row>
    <row r="3951" spans="1:5">
      <c r="A3951" s="568" t="s">
        <v>14071</v>
      </c>
      <c r="B3951" s="58" t="str">
        <f t="shared" si="125"/>
        <v>AP13978</v>
      </c>
      <c r="C3951" s="35" t="s">
        <v>14072</v>
      </c>
      <c r="D3951" s="35" t="str">
        <f t="shared" si="126"/>
        <v>13978 - DHWP DHWP Restructuring Projects</v>
      </c>
      <c r="E3951" s="35" t="s">
        <v>6267</v>
      </c>
    </row>
    <row r="3952" spans="1:5">
      <c r="A3952" s="568" t="s">
        <v>14073</v>
      </c>
      <c r="B3952" s="58" t="str">
        <f t="shared" si="125"/>
        <v>AP13979</v>
      </c>
      <c r="C3952" s="35" t="s">
        <v>14074</v>
      </c>
      <c r="D3952" s="35" t="str">
        <f t="shared" si="126"/>
        <v>13979 - OCFO Finance Restructuring Projects</v>
      </c>
      <c r="E3952" s="35" t="s">
        <v>6267</v>
      </c>
    </row>
    <row r="3953" spans="1:5">
      <c r="A3953" s="568" t="s">
        <v>14075</v>
      </c>
      <c r="B3953" s="58" t="str">
        <f t="shared" si="125"/>
        <v>AP13980</v>
      </c>
      <c r="C3953" s="35" t="s">
        <v>14076</v>
      </c>
      <c r="D3953" s="35" t="str">
        <f t="shared" si="126"/>
        <v>13980 - DAH Department of Administrative Hearing Restructuring</v>
      </c>
      <c r="E3953" s="35" t="s">
        <v>6267</v>
      </c>
    </row>
    <row r="3954" spans="1:5">
      <c r="A3954" s="568" t="s">
        <v>14077</v>
      </c>
      <c r="B3954" s="58" t="str">
        <f t="shared" si="125"/>
        <v>AP13981</v>
      </c>
      <c r="C3954" s="35" t="s">
        <v>14078</v>
      </c>
      <c r="D3954" s="35" t="str">
        <f t="shared" si="126"/>
        <v>13981 - DPW Department of Public Works Restructuring Projects</v>
      </c>
      <c r="E3954" s="35" t="s">
        <v>6267</v>
      </c>
    </row>
    <row r="3955" spans="1:5">
      <c r="A3955" s="568" t="s">
        <v>14079</v>
      </c>
      <c r="B3955" s="58" t="str">
        <f t="shared" ref="B3955:B4018" si="127">"AP"&amp;A3955</f>
        <v>AP13982</v>
      </c>
      <c r="C3955" s="35" t="s">
        <v>14080</v>
      </c>
      <c r="D3955" s="35" t="str">
        <f t="shared" si="126"/>
        <v>13982 - Police Restructuring Projects.</v>
      </c>
      <c r="E3955" s="35" t="s">
        <v>6267</v>
      </c>
    </row>
    <row r="3956" spans="1:5">
      <c r="A3956" s="568" t="s">
        <v>14081</v>
      </c>
      <c r="B3956" s="58" t="str">
        <f t="shared" si="127"/>
        <v>AP13983</v>
      </c>
      <c r="C3956" s="35" t="s">
        <v>14082</v>
      </c>
      <c r="D3956" s="35" t="str">
        <f t="shared" si="126"/>
        <v>13983 - Fire Restructuring Projects</v>
      </c>
      <c r="E3956" s="35" t="s">
        <v>6267</v>
      </c>
    </row>
    <row r="3957" spans="1:5">
      <c r="A3957" s="568" t="s">
        <v>14083</v>
      </c>
      <c r="B3957" s="58" t="str">
        <f t="shared" si="127"/>
        <v>AP13985</v>
      </c>
      <c r="C3957" s="35" t="s">
        <v>14084</v>
      </c>
      <c r="D3957" s="35" t="str">
        <f t="shared" si="126"/>
        <v>13985 - Non Dept Restructuring Projects</v>
      </c>
      <c r="E3957" s="35" t="s">
        <v>6267</v>
      </c>
    </row>
    <row r="3958" spans="1:5">
      <c r="A3958" s="568" t="s">
        <v>14085</v>
      </c>
      <c r="B3958" s="58" t="str">
        <f t="shared" si="127"/>
        <v>AP13986</v>
      </c>
      <c r="C3958" s="35" t="s">
        <v>14086</v>
      </c>
      <c r="D3958" s="35" t="str">
        <f t="shared" si="126"/>
        <v>13986 - Recreation Restructuring Projects</v>
      </c>
      <c r="E3958" s="35" t="s">
        <v>6267</v>
      </c>
    </row>
    <row r="3959" spans="1:5">
      <c r="A3959" s="568" t="s">
        <v>14087</v>
      </c>
      <c r="B3959" s="58" t="str">
        <f t="shared" si="127"/>
        <v>AP13987</v>
      </c>
      <c r="C3959" s="35" t="s">
        <v>14088</v>
      </c>
      <c r="D3959" s="35" t="str">
        <f t="shared" si="126"/>
        <v>13987 - Airport Restructuring Projects</v>
      </c>
      <c r="E3959" s="35" t="s">
        <v>6267</v>
      </c>
    </row>
    <row r="3960" spans="1:5">
      <c r="A3960" s="568" t="s">
        <v>14089</v>
      </c>
      <c r="B3960" s="58" t="str">
        <f t="shared" si="127"/>
        <v>AP13989</v>
      </c>
      <c r="C3960" s="35" t="s">
        <v>14090</v>
      </c>
      <c r="D3960" s="35" t="str">
        <f t="shared" si="126"/>
        <v>13989 - HRts Human Rights Restructuring Projects</v>
      </c>
      <c r="E3960" s="35" t="s">
        <v>6267</v>
      </c>
    </row>
    <row r="3961" spans="1:5">
      <c r="A3961" s="568" t="s">
        <v>14091</v>
      </c>
      <c r="B3961" s="58" t="str">
        <f t="shared" si="127"/>
        <v>AP13990</v>
      </c>
      <c r="C3961" s="35" t="s">
        <v>14092</v>
      </c>
      <c r="D3961" s="35" t="str">
        <f t="shared" si="126"/>
        <v>13990 - GSD Restructuring Projects</v>
      </c>
      <c r="E3961" s="35" t="s">
        <v>6267</v>
      </c>
    </row>
    <row r="3962" spans="1:5">
      <c r="A3962" s="568" t="s">
        <v>14093</v>
      </c>
      <c r="B3962" s="58" t="str">
        <f t="shared" si="127"/>
        <v>AP13991</v>
      </c>
      <c r="C3962" s="35" t="s">
        <v>14094</v>
      </c>
      <c r="D3962" s="35" t="str">
        <f t="shared" si="126"/>
        <v>13991 - Law Restructuring Projects</v>
      </c>
      <c r="E3962" s="35" t="s">
        <v>6267</v>
      </c>
    </row>
    <row r="3963" spans="1:5">
      <c r="A3963" s="568" t="s">
        <v>14095</v>
      </c>
      <c r="B3963" s="58" t="str">
        <f t="shared" si="127"/>
        <v>AP13992</v>
      </c>
      <c r="C3963" s="35" t="s">
        <v>14096</v>
      </c>
      <c r="D3963" s="35" t="str">
        <f t="shared" si="126"/>
        <v>13992 - Mayor's Mayor's Office Restructuring Projects</v>
      </c>
      <c r="E3963" s="35" t="s">
        <v>6267</v>
      </c>
    </row>
    <row r="3964" spans="1:5">
      <c r="A3964" s="568" t="s">
        <v>14097</v>
      </c>
      <c r="B3964" s="58" t="str">
        <f t="shared" si="127"/>
        <v>AP13993</v>
      </c>
      <c r="C3964" s="35" t="s">
        <v>14098</v>
      </c>
      <c r="D3964" s="35" t="str">
        <f t="shared" si="126"/>
        <v>13993 - City Council City Council Restructuring Projects</v>
      </c>
      <c r="E3964" s="35" t="s">
        <v>6267</v>
      </c>
    </row>
    <row r="3965" spans="1:5">
      <c r="A3965" s="568" t="s">
        <v>14099</v>
      </c>
      <c r="B3965" s="58" t="str">
        <f t="shared" si="127"/>
        <v>AP13994</v>
      </c>
      <c r="C3965" s="35" t="s">
        <v>14100</v>
      </c>
      <c r="D3965" s="35" t="str">
        <f t="shared" si="126"/>
        <v>13994 - CC City Clerk Restructuring Projects</v>
      </c>
      <c r="E3965" s="35" t="s">
        <v>6267</v>
      </c>
    </row>
    <row r="3966" spans="1:5">
      <c r="A3966" s="568" t="s">
        <v>14101</v>
      </c>
      <c r="B3966" s="58" t="str">
        <f t="shared" si="127"/>
        <v>AP13995</v>
      </c>
      <c r="C3966" s="35" t="s">
        <v>14102</v>
      </c>
      <c r="D3966" s="35" t="str">
        <f t="shared" si="126"/>
        <v>13995 - BSEED Restructuring Projects</v>
      </c>
      <c r="E3966" s="35" t="s">
        <v>6267</v>
      </c>
    </row>
    <row r="3967" spans="1:5">
      <c r="A3967" s="568" t="s">
        <v>14103</v>
      </c>
      <c r="B3967" s="58" t="str">
        <f t="shared" si="127"/>
        <v>AP13996</v>
      </c>
      <c r="C3967" s="35" t="s">
        <v>14104</v>
      </c>
      <c r="D3967" s="35" t="str">
        <f t="shared" si="126"/>
        <v>13996 - Elections Restructuring Projects</v>
      </c>
      <c r="E3967" s="35" t="s">
        <v>6267</v>
      </c>
    </row>
    <row r="3968" spans="1:5">
      <c r="A3968" s="568" t="s">
        <v>14105</v>
      </c>
      <c r="B3968" s="58" t="str">
        <f t="shared" si="127"/>
        <v>AP13997</v>
      </c>
      <c r="C3968" s="35" t="s">
        <v>14106</v>
      </c>
      <c r="D3968" s="35" t="str">
        <f t="shared" si="126"/>
        <v>13997 - Omb Ombudsperson Restructuring Projects</v>
      </c>
      <c r="E3968" s="35" t="s">
        <v>6267</v>
      </c>
    </row>
    <row r="3969" spans="1:5">
      <c r="A3969" s="568" t="s">
        <v>14107</v>
      </c>
      <c r="B3969" s="58" t="str">
        <f t="shared" si="127"/>
        <v>AP13998</v>
      </c>
      <c r="C3969" s="35" t="s">
        <v>14108</v>
      </c>
      <c r="D3969" s="35" t="str">
        <f t="shared" si="126"/>
        <v>13998 - OoAG Auditor General Restructuring Projects</v>
      </c>
      <c r="E3969" s="35" t="s">
        <v>6267</v>
      </c>
    </row>
    <row r="3970" spans="1:5">
      <c r="A3970" s="568" t="s">
        <v>14109</v>
      </c>
      <c r="B3970" s="58" t="str">
        <f t="shared" si="127"/>
        <v>AP13999</v>
      </c>
      <c r="C3970" s="35" t="s">
        <v>14110</v>
      </c>
      <c r="D3970" s="35" t="str">
        <f t="shared" si="126"/>
        <v>13999 - ZAB Zoning Appeals Board Restructuring Projects</v>
      </c>
      <c r="E3970" s="35" t="s">
        <v>6267</v>
      </c>
    </row>
    <row r="3971" spans="1:5">
      <c r="A3971" s="568" t="s">
        <v>14111</v>
      </c>
      <c r="B3971" s="58" t="str">
        <f t="shared" si="127"/>
        <v>AP14000</v>
      </c>
      <c r="C3971" s="35" t="s">
        <v>14112</v>
      </c>
      <c r="D3971" s="35" t="str">
        <f t="shared" si="126"/>
        <v>14000 - DoIT Restructuring Projects</v>
      </c>
      <c r="E3971" s="35" t="s">
        <v>6267</v>
      </c>
    </row>
    <row r="3972" spans="1:5">
      <c r="A3972" s="568" t="s">
        <v>14113</v>
      </c>
      <c r="B3972" s="58" t="str">
        <f t="shared" si="127"/>
        <v>AP14001</v>
      </c>
      <c r="C3972" s="35" t="s">
        <v>14114</v>
      </c>
      <c r="D3972" s="35" t="str">
        <f t="shared" ref="D3972:D4035" si="128">A3972&amp;" - "&amp;C3972</f>
        <v>14001 - Non Dept Budget Reserve</v>
      </c>
      <c r="E3972" s="35" t="s">
        <v>6267</v>
      </c>
    </row>
    <row r="3973" spans="1:5">
      <c r="A3973" s="568" t="s">
        <v>14115</v>
      </c>
      <c r="B3973" s="58" t="str">
        <f t="shared" si="127"/>
        <v>AP14002</v>
      </c>
      <c r="C3973" s="35" t="s">
        <v>14116</v>
      </c>
      <c r="D3973" s="35" t="str">
        <f t="shared" si="128"/>
        <v>14002 - Fire 2012 Assistance to Firefighters AFG</v>
      </c>
      <c r="E3973" s="35" t="s">
        <v>6267</v>
      </c>
    </row>
    <row r="3974" spans="1:5">
      <c r="A3974" s="568" t="s">
        <v>14117</v>
      </c>
      <c r="B3974" s="58" t="str">
        <f t="shared" si="127"/>
        <v>AP14003</v>
      </c>
      <c r="C3974" s="35" t="s">
        <v>14118</v>
      </c>
      <c r="D3974" s="35" t="str">
        <f t="shared" si="128"/>
        <v>14003 - Fire 2013 SAFER Grant</v>
      </c>
      <c r="E3974" s="35" t="s">
        <v>6267</v>
      </c>
    </row>
    <row r="3975" spans="1:5">
      <c r="A3975" s="568" t="s">
        <v>14119</v>
      </c>
      <c r="B3975" s="58" t="str">
        <f t="shared" si="127"/>
        <v>AP14004</v>
      </c>
      <c r="C3975" s="35" t="s">
        <v>14120</v>
      </c>
      <c r="D3975" s="35" t="str">
        <f t="shared" si="128"/>
        <v>14004 - Airfield Generator</v>
      </c>
      <c r="E3975" s="35" t="s">
        <v>6267</v>
      </c>
    </row>
    <row r="3976" spans="1:5">
      <c r="A3976" s="58" t="s">
        <v>14121</v>
      </c>
      <c r="B3976" s="58" t="str">
        <f t="shared" si="127"/>
        <v>AP14005</v>
      </c>
      <c r="C3976" s="35" t="s">
        <v>14122</v>
      </c>
      <c r="D3976" s="35" t="str">
        <f t="shared" si="128"/>
        <v>14005 - Rehab of Taxiway Connectors</v>
      </c>
      <c r="E3976" s="35" t="s">
        <v>6267</v>
      </c>
    </row>
    <row r="3977" spans="1:5">
      <c r="A3977" s="568" t="s">
        <v>14123</v>
      </c>
      <c r="B3977" s="58" t="str">
        <f t="shared" si="127"/>
        <v>AP14006</v>
      </c>
      <c r="C3977" s="35" t="s">
        <v>14124</v>
      </c>
      <c r="D3977" s="35" t="str">
        <f t="shared" si="128"/>
        <v>14006 - Airport Rehab Runway 15/33</v>
      </c>
      <c r="E3977" s="35" t="s">
        <v>6267</v>
      </c>
    </row>
    <row r="3978" spans="1:5">
      <c r="A3978" s="58" t="s">
        <v>14125</v>
      </c>
      <c r="B3978" s="58" t="str">
        <f t="shared" si="127"/>
        <v>AP14007</v>
      </c>
      <c r="C3978" s="35" t="s">
        <v>14126</v>
      </c>
      <c r="D3978" s="35" t="str">
        <f t="shared" si="128"/>
        <v>14007 - Land Reimbursement(3811)</v>
      </c>
      <c r="E3978" s="35" t="s">
        <v>6267</v>
      </c>
    </row>
    <row r="3979" spans="1:5">
      <c r="A3979" s="58" t="s">
        <v>14127</v>
      </c>
      <c r="B3979" s="58" t="str">
        <f t="shared" si="127"/>
        <v>AP14008</v>
      </c>
      <c r="C3979" s="35" t="s">
        <v>14128</v>
      </c>
      <c r="D3979" s="35" t="str">
        <f t="shared" si="128"/>
        <v>14008 - Land Reimbursement(4014)</v>
      </c>
      <c r="E3979" s="35" t="s">
        <v>6267</v>
      </c>
    </row>
    <row r="3980" spans="1:5">
      <c r="A3980" s="568" t="s">
        <v>14129</v>
      </c>
      <c r="B3980" s="58" t="str">
        <f t="shared" si="127"/>
        <v>AP14009</v>
      </c>
      <c r="C3980" s="35" t="s">
        <v>14130</v>
      </c>
      <c r="D3980" s="35" t="str">
        <f t="shared" si="128"/>
        <v>14009 - Airport Runway Safety Area Study</v>
      </c>
      <c r="E3980" s="35" t="s">
        <v>6267</v>
      </c>
    </row>
    <row r="3981" spans="1:5">
      <c r="A3981" s="568" t="s">
        <v>14131</v>
      </c>
      <c r="B3981" s="58" t="str">
        <f t="shared" si="127"/>
        <v>AP14010</v>
      </c>
      <c r="C3981" s="35" t="s">
        <v>14132</v>
      </c>
      <c r="D3981" s="35" t="str">
        <f t="shared" si="128"/>
        <v>14010 - 2011 Balduck Park Youth Camp</v>
      </c>
      <c r="E3981" s="35" t="s">
        <v>6267</v>
      </c>
    </row>
    <row r="3982" spans="1:5">
      <c r="A3982" s="568" t="s">
        <v>14133</v>
      </c>
      <c r="B3982" s="58" t="str">
        <f t="shared" si="127"/>
        <v>AP14011</v>
      </c>
      <c r="C3982" s="35" t="s">
        <v>14134</v>
      </c>
      <c r="D3982" s="35" t="str">
        <f t="shared" si="128"/>
        <v>14011 - 2014 Jayne Lasky Playfield Improvvement</v>
      </c>
      <c r="E3982" s="35" t="s">
        <v>6267</v>
      </c>
    </row>
    <row r="3983" spans="1:5">
      <c r="A3983" s="568" t="s">
        <v>14135</v>
      </c>
      <c r="B3983" s="58" t="str">
        <f t="shared" si="127"/>
        <v>AP14012</v>
      </c>
      <c r="C3983" s="35" t="s">
        <v>14136</v>
      </c>
      <c r="D3983" s="35" t="str">
        <f t="shared" si="128"/>
        <v>14012 - Police 2015 Youth Alcohol Enforcement</v>
      </c>
      <c r="E3983" s="35" t="s">
        <v>6267</v>
      </c>
    </row>
    <row r="3984" spans="1:5">
      <c r="A3984" s="568" t="s">
        <v>14137</v>
      </c>
      <c r="B3984" s="58" t="str">
        <f t="shared" si="127"/>
        <v>AP14014</v>
      </c>
      <c r="C3984" s="35" t="s">
        <v>14138</v>
      </c>
      <c r="D3984" s="35" t="str">
        <f t="shared" si="128"/>
        <v>14014 - Police 2015 National Crime Victims Rights Week</v>
      </c>
      <c r="E3984" s="35" t="s">
        <v>6267</v>
      </c>
    </row>
    <row r="3985" spans="1:5">
      <c r="A3985" s="568" t="s">
        <v>14139</v>
      </c>
      <c r="B3985" s="58" t="str">
        <f t="shared" si="127"/>
        <v>AP14015</v>
      </c>
      <c r="C3985" s="35" t="s">
        <v>14140</v>
      </c>
      <c r="D3985" s="35" t="str">
        <f t="shared" si="128"/>
        <v>14015 - 2013 AFG Fire Prevention_00717</v>
      </c>
      <c r="E3985" s="35" t="s">
        <v>6267</v>
      </c>
    </row>
    <row r="3986" spans="1:5">
      <c r="A3986" s="58" t="s">
        <v>14141</v>
      </c>
      <c r="B3986" s="58" t="str">
        <f t="shared" si="127"/>
        <v>AP14016</v>
      </c>
      <c r="C3986" s="35" t="s">
        <v>14142</v>
      </c>
      <c r="D3986" s="35" t="str">
        <f t="shared" si="128"/>
        <v>14016 - 2015 ATPA Eest Side ACTION Team</v>
      </c>
      <c r="E3986" s="35" t="s">
        <v>6267</v>
      </c>
    </row>
    <row r="3987" spans="1:5">
      <c r="A3987" s="58" t="s">
        <v>14143</v>
      </c>
      <c r="B3987" s="58" t="str">
        <f t="shared" si="127"/>
        <v>AP14017</v>
      </c>
      <c r="C3987" s="35" t="s">
        <v>14144</v>
      </c>
      <c r="D3987" s="35" t="str">
        <f t="shared" si="128"/>
        <v>14017 - 2015 ATPA Preventing Auto Theft</v>
      </c>
      <c r="E3987" s="35" t="s">
        <v>6267</v>
      </c>
    </row>
    <row r="3988" spans="1:5">
      <c r="A3988" s="58" t="s">
        <v>14145</v>
      </c>
      <c r="B3988" s="58" t="str">
        <f t="shared" si="127"/>
        <v>AP14018</v>
      </c>
      <c r="C3988" s="35" t="s">
        <v>14146</v>
      </c>
      <c r="D3988" s="35" t="str">
        <f t="shared" si="128"/>
        <v>14018 - 2015 ATPA SE Auto Theft Team</v>
      </c>
      <c r="E3988" s="35" t="s">
        <v>6267</v>
      </c>
    </row>
    <row r="3989" spans="1:5">
      <c r="A3989" s="58" t="s">
        <v>14147</v>
      </c>
      <c r="B3989" s="58" t="str">
        <f t="shared" si="127"/>
        <v>AP14019</v>
      </c>
      <c r="C3989" s="35" t="s">
        <v>14148</v>
      </c>
      <c r="D3989" s="35" t="str">
        <f t="shared" si="128"/>
        <v>14019 - 2015 ATPA Oakland County Auto Theft</v>
      </c>
      <c r="E3989" s="35" t="s">
        <v>6267</v>
      </c>
    </row>
    <row r="3990" spans="1:5">
      <c r="A3990" s="568" t="s">
        <v>14149</v>
      </c>
      <c r="B3990" s="58" t="str">
        <f t="shared" si="127"/>
        <v>AP14020</v>
      </c>
      <c r="C3990" s="35" t="s">
        <v>14150</v>
      </c>
      <c r="D3990" s="35" t="str">
        <f t="shared" si="128"/>
        <v>14020 - Police 2015 Strategic Traffic Enforcement-OWI</v>
      </c>
      <c r="E3990" s="35" t="s">
        <v>6267</v>
      </c>
    </row>
    <row r="3991" spans="1:5">
      <c r="A3991" s="58" t="s">
        <v>14151</v>
      </c>
      <c r="B3991" s="58" t="str">
        <f t="shared" si="127"/>
        <v>AP14021</v>
      </c>
      <c r="C3991" s="35" t="s">
        <v>14152</v>
      </c>
      <c r="D3991" s="35" t="str">
        <f t="shared" si="128"/>
        <v>14021 - 2015 VOCA</v>
      </c>
      <c r="E3991" s="35" t="s">
        <v>6267</v>
      </c>
    </row>
    <row r="3992" spans="1:5">
      <c r="A3992" s="58" t="s">
        <v>14153</v>
      </c>
      <c r="B3992" s="58" t="str">
        <f t="shared" si="127"/>
        <v>AP14022</v>
      </c>
      <c r="C3992" s="35" t="s">
        <v>14154</v>
      </c>
      <c r="D3992" s="35" t="str">
        <f t="shared" si="128"/>
        <v>14022 - Detroit Youth Violence Prevention</v>
      </c>
      <c r="E3992" s="35" t="s">
        <v>6267</v>
      </c>
    </row>
    <row r="3993" spans="1:5">
      <c r="A3993" s="568" t="s">
        <v>14155</v>
      </c>
      <c r="B3993" s="58" t="str">
        <f t="shared" si="127"/>
        <v>AP14026</v>
      </c>
      <c r="C3993" s="35" t="s">
        <v>14156</v>
      </c>
      <c r="D3993" s="35" t="str">
        <f t="shared" si="128"/>
        <v>14026 - PDD Administration &amp; Operations</v>
      </c>
      <c r="E3993" s="35" t="s">
        <v>6267</v>
      </c>
    </row>
    <row r="3994" spans="1:5">
      <c r="A3994" s="568" t="s">
        <v>14157</v>
      </c>
      <c r="B3994" s="58" t="str">
        <f t="shared" si="127"/>
        <v>AP14027</v>
      </c>
      <c r="C3994" s="35" t="s">
        <v>14158</v>
      </c>
      <c r="D3994" s="35" t="str">
        <f t="shared" si="128"/>
        <v>14027 - Planning &amp; Development Department CDBG</v>
      </c>
      <c r="E3994" s="35" t="s">
        <v>6267</v>
      </c>
    </row>
    <row r="3995" spans="1:5">
      <c r="A3995" s="568" t="s">
        <v>14159</v>
      </c>
      <c r="B3995" s="58" t="str">
        <f t="shared" si="127"/>
        <v>AP14028</v>
      </c>
      <c r="C3995" s="35" t="s">
        <v>14160</v>
      </c>
      <c r="D3995" s="35" t="str">
        <f t="shared" si="128"/>
        <v>14028 - LINK Detroit _ TIGER Grant</v>
      </c>
      <c r="E3995" s="35" t="s">
        <v>6267</v>
      </c>
    </row>
    <row r="3996" spans="1:5">
      <c r="A3996" s="568" t="s">
        <v>14161</v>
      </c>
      <c r="B3996" s="58" t="str">
        <f t="shared" si="127"/>
        <v>AP14029</v>
      </c>
      <c r="C3996" s="35" t="s">
        <v>14162</v>
      </c>
      <c r="D3996" s="35" t="str">
        <f t="shared" si="128"/>
        <v>14029 - Budget Dept Training</v>
      </c>
      <c r="E3996" s="35" t="s">
        <v>6267</v>
      </c>
    </row>
    <row r="3997" spans="1:5">
      <c r="A3997" s="568" t="s">
        <v>14163</v>
      </c>
      <c r="B3997" s="58" t="str">
        <f t="shared" si="127"/>
        <v>AP14030</v>
      </c>
      <c r="C3997" s="35" t="s">
        <v>14164</v>
      </c>
      <c r="D3997" s="35" t="str">
        <f t="shared" si="128"/>
        <v>14030 - Oakwood Const Roadway_Traffic Signal</v>
      </c>
      <c r="E3997" s="35" t="s">
        <v>6267</v>
      </c>
    </row>
    <row r="3998" spans="1:5">
      <c r="A3998" s="568" t="s">
        <v>14165</v>
      </c>
      <c r="B3998" s="58" t="str">
        <f t="shared" si="127"/>
        <v>AP14034</v>
      </c>
      <c r="C3998" s="35" t="s">
        <v>14166</v>
      </c>
      <c r="D3998" s="35" t="str">
        <f t="shared" si="128"/>
        <v>14034 - Recreation 2014 Mini-Grant Award Program</v>
      </c>
      <c r="E3998" s="35" t="s">
        <v>6267</v>
      </c>
    </row>
    <row r="3999" spans="1:5">
      <c r="A3999" s="568" t="s">
        <v>14167</v>
      </c>
      <c r="B3999" s="58" t="str">
        <f t="shared" si="127"/>
        <v>AP14035</v>
      </c>
      <c r="C3999" s="35" t="s">
        <v>14168</v>
      </c>
      <c r="D3999" s="35" t="str">
        <f t="shared" si="128"/>
        <v>14035 - Recreation 2014 Mini-Grant Admin</v>
      </c>
      <c r="E3999" s="35" t="s">
        <v>6267</v>
      </c>
    </row>
    <row r="4000" spans="1:5">
      <c r="A4000" s="568" t="s">
        <v>14169</v>
      </c>
      <c r="B4000" s="58" t="str">
        <f t="shared" si="127"/>
        <v>AP14036</v>
      </c>
      <c r="C4000" s="35" t="s">
        <v>14170</v>
      </c>
      <c r="D4000" s="35" t="str">
        <f t="shared" si="128"/>
        <v>14036 - AG 14_5392 Jefferson Ave Bridge Replacement</v>
      </c>
      <c r="E4000" s="35" t="s">
        <v>6267</v>
      </c>
    </row>
    <row r="4001" spans="1:5">
      <c r="A4001" s="58" t="s">
        <v>14171</v>
      </c>
      <c r="B4001" s="58" t="str">
        <f t="shared" si="127"/>
        <v>AP14037</v>
      </c>
      <c r="C4001" s="35" t="s">
        <v>14172</v>
      </c>
      <c r="D4001" s="35" t="str">
        <f t="shared" si="128"/>
        <v>14037 - Public Act 252 of 2014</v>
      </c>
      <c r="E4001" s="35" t="s">
        <v>6267</v>
      </c>
    </row>
    <row r="4002" spans="1:5">
      <c r="A4002" s="568" t="s">
        <v>14173</v>
      </c>
      <c r="B4002" s="58" t="str">
        <f t="shared" si="127"/>
        <v>AP14038</v>
      </c>
      <c r="C4002" s="35" t="s">
        <v>14174</v>
      </c>
      <c r="D4002" s="35" t="str">
        <f t="shared" si="128"/>
        <v>14038 - Mayor's Urban Area Security Initiative(UASI)</v>
      </c>
      <c r="E4002" s="35" t="s">
        <v>6267</v>
      </c>
    </row>
    <row r="4003" spans="1:5">
      <c r="A4003" s="568" t="s">
        <v>14175</v>
      </c>
      <c r="B4003" s="58" t="str">
        <f t="shared" si="127"/>
        <v>AP14039</v>
      </c>
      <c r="C4003" s="35" t="s">
        <v>14176</v>
      </c>
      <c r="D4003" s="35" t="str">
        <f t="shared" si="128"/>
        <v>14039 - 2015 Out of School Time Programs</v>
      </c>
      <c r="E4003" s="35" t="s">
        <v>6267</v>
      </c>
    </row>
    <row r="4004" spans="1:5">
      <c r="A4004" s="568" t="s">
        <v>14177</v>
      </c>
      <c r="B4004" s="58" t="str">
        <f t="shared" si="127"/>
        <v>AP14040</v>
      </c>
      <c r="C4004" s="35" t="s">
        <v>14178</v>
      </c>
      <c r="D4004" s="35" t="str">
        <f t="shared" si="128"/>
        <v>14040 - 2015 Make a Splash</v>
      </c>
      <c r="E4004" s="35" t="s">
        <v>6267</v>
      </c>
    </row>
    <row r="4005" spans="1:5">
      <c r="A4005" s="568" t="s">
        <v>14179</v>
      </c>
      <c r="B4005" s="58" t="str">
        <f t="shared" si="127"/>
        <v>AP14045</v>
      </c>
      <c r="C4005" s="35" t="s">
        <v>14180</v>
      </c>
      <c r="D4005" s="35" t="str">
        <f t="shared" si="128"/>
        <v>14045 - Coleman A. Young Playground Improvements Grant</v>
      </c>
      <c r="E4005" s="35" t="s">
        <v>6267</v>
      </c>
    </row>
    <row r="4006" spans="1:5">
      <c r="A4006" s="568" t="s">
        <v>14181</v>
      </c>
      <c r="B4006" s="58" t="str">
        <f t="shared" si="127"/>
        <v>AP14046</v>
      </c>
      <c r="C4006" s="35" t="s">
        <v>14182</v>
      </c>
      <c r="D4006" s="35" t="str">
        <f t="shared" si="128"/>
        <v>14046 - Dorais Playfield Improvements</v>
      </c>
      <c r="E4006" s="35" t="s">
        <v>6267</v>
      </c>
    </row>
    <row r="4007" spans="1:5">
      <c r="A4007" s="568" t="s">
        <v>14183</v>
      </c>
      <c r="B4007" s="58" t="str">
        <f t="shared" si="127"/>
        <v>AP14055</v>
      </c>
      <c r="C4007" s="35" t="s">
        <v>14184</v>
      </c>
      <c r="D4007" s="35" t="str">
        <f t="shared" si="128"/>
        <v>14055 - 2015-16 Belle Isle Aquar and Anna Scripps Whitcomb Conservatory</v>
      </c>
      <c r="E4007" s="35" t="s">
        <v>6267</v>
      </c>
    </row>
    <row r="4008" spans="1:5">
      <c r="A4008" s="568" t="s">
        <v>14185</v>
      </c>
      <c r="B4008" s="58" t="str">
        <f t="shared" si="127"/>
        <v>AP14056</v>
      </c>
      <c r="C4008" s="35" t="s">
        <v>14186</v>
      </c>
      <c r="D4008" s="35" t="str">
        <f t="shared" si="128"/>
        <v>14056 - 2015-16 Scarab Club</v>
      </c>
      <c r="E4008" s="35" t="s">
        <v>6267</v>
      </c>
    </row>
    <row r="4009" spans="1:5">
      <c r="A4009" s="568" t="s">
        <v>5759</v>
      </c>
      <c r="B4009" s="58" t="str">
        <f t="shared" si="127"/>
        <v>AP14057</v>
      </c>
      <c r="C4009" s="35" t="s">
        <v>14187</v>
      </c>
      <c r="D4009" s="35" t="str">
        <f t="shared" si="128"/>
        <v>14057 - OCFO Office of Departmental Financial Services</v>
      </c>
      <c r="E4009" s="35" t="s">
        <v>6267</v>
      </c>
    </row>
    <row r="4010" spans="1:5">
      <c r="A4010" s="568" t="s">
        <v>5742</v>
      </c>
      <c r="B4010" s="58" t="str">
        <f t="shared" si="127"/>
        <v>AP14058</v>
      </c>
      <c r="C4010" s="35" t="s">
        <v>14188</v>
      </c>
      <c r="D4010" s="35" t="str">
        <f t="shared" si="128"/>
        <v>14058 - OCFO Office of Program &amp; Performance Management</v>
      </c>
      <c r="E4010" s="35" t="s">
        <v>6267</v>
      </c>
    </row>
    <row r="4011" spans="1:5">
      <c r="A4011" s="58" t="s">
        <v>14189</v>
      </c>
      <c r="B4011" s="58" t="str">
        <f t="shared" si="127"/>
        <v>AP14059</v>
      </c>
      <c r="C4011" s="35" t="s">
        <v>14190</v>
      </c>
      <c r="D4011" s="35" t="str">
        <f t="shared" si="128"/>
        <v>14059 - Rouge River Clean-up Grant</v>
      </c>
      <c r="E4011" s="35" t="s">
        <v>6267</v>
      </c>
    </row>
    <row r="4012" spans="1:5">
      <c r="A4012" s="58" t="s">
        <v>14191</v>
      </c>
      <c r="B4012" s="58" t="str">
        <f t="shared" si="127"/>
        <v>AP14061</v>
      </c>
      <c r="C4012" s="35" t="s">
        <v>14192</v>
      </c>
      <c r="D4012" s="35" t="str">
        <f t="shared" si="128"/>
        <v>14061 - 2015 Summer Food Program</v>
      </c>
      <c r="E4012" s="35" t="s">
        <v>6267</v>
      </c>
    </row>
    <row r="4013" spans="1:5">
      <c r="A4013" s="568" t="s">
        <v>14193</v>
      </c>
      <c r="B4013" s="58" t="str">
        <f t="shared" si="127"/>
        <v>AP14098</v>
      </c>
      <c r="C4013" s="35" t="s">
        <v>14194</v>
      </c>
      <c r="D4013" s="35" t="str">
        <f t="shared" si="128"/>
        <v>14098 - 14098-Appropriation</v>
      </c>
      <c r="E4013" s="35" t="s">
        <v>6267</v>
      </c>
    </row>
    <row r="4014" spans="1:5">
      <c r="A4014" s="568" t="s">
        <v>14195</v>
      </c>
      <c r="B4014" s="58" t="str">
        <f t="shared" si="127"/>
        <v>AP14099</v>
      </c>
      <c r="C4014" s="35" t="s">
        <v>14196</v>
      </c>
      <c r="D4014" s="35" t="str">
        <f t="shared" si="128"/>
        <v>14099 - 14099-Appropriation</v>
      </c>
      <c r="E4014" s="35" t="s">
        <v>6267</v>
      </c>
    </row>
    <row r="4015" spans="1:5">
      <c r="A4015" s="58" t="s">
        <v>14197</v>
      </c>
      <c r="B4015" s="58" t="str">
        <f t="shared" si="127"/>
        <v>AP14101</v>
      </c>
      <c r="C4015" s="35" t="s">
        <v>14198</v>
      </c>
      <c r="D4015" s="35" t="str">
        <f t="shared" si="128"/>
        <v>14101 - Recreation Brighter Future Summer Day Camp 2015</v>
      </c>
      <c r="E4015" s="35" t="s">
        <v>6267</v>
      </c>
    </row>
    <row r="4016" spans="1:5">
      <c r="A4016" s="58" t="s">
        <v>14199</v>
      </c>
      <c r="B4016" s="58" t="str">
        <f t="shared" si="127"/>
        <v>AP14102</v>
      </c>
      <c r="C4016" s="35" t="s">
        <v>14200</v>
      </c>
      <c r="D4016" s="35" t="str">
        <f t="shared" si="128"/>
        <v>14102 - 14102-Appropriation</v>
      </c>
      <c r="E4016" s="35" t="s">
        <v>6267</v>
      </c>
    </row>
    <row r="4017" spans="1:5">
      <c r="A4017" s="568" t="s">
        <v>14201</v>
      </c>
      <c r="B4017" s="58" t="str">
        <f t="shared" si="127"/>
        <v>AP14103</v>
      </c>
      <c r="C4017" s="35" t="s">
        <v>14202</v>
      </c>
      <c r="D4017" s="35" t="str">
        <f t="shared" si="128"/>
        <v>14103 - 14103-Appropriation</v>
      </c>
      <c r="E4017" s="35" t="s">
        <v>6267</v>
      </c>
    </row>
    <row r="4018" spans="1:5">
      <c r="A4018" s="568" t="s">
        <v>14203</v>
      </c>
      <c r="B4018" s="58" t="str">
        <f t="shared" si="127"/>
        <v>AP14104</v>
      </c>
      <c r="C4018" s="35" t="s">
        <v>14204</v>
      </c>
      <c r="D4018" s="35" t="str">
        <f t="shared" si="128"/>
        <v>14104 - 14104-Appropriation</v>
      </c>
      <c r="E4018" s="35" t="s">
        <v>6267</v>
      </c>
    </row>
    <row r="4019" spans="1:5">
      <c r="A4019" s="568" t="s">
        <v>14205</v>
      </c>
      <c r="B4019" s="58" t="str">
        <f t="shared" ref="B4019:B4082" si="129">"AP"&amp;A4019</f>
        <v>AP14105</v>
      </c>
      <c r="C4019" s="35" t="s">
        <v>14206</v>
      </c>
      <c r="D4019" s="35" t="str">
        <f t="shared" si="128"/>
        <v>14105 - CDBG Multifamily Housing Dev. &amp; Related Instructure</v>
      </c>
      <c r="E4019" s="35" t="s">
        <v>6267</v>
      </c>
    </row>
    <row r="4020" spans="1:5">
      <c r="A4020" s="568" t="s">
        <v>14207</v>
      </c>
      <c r="B4020" s="58" t="str">
        <f t="shared" si="129"/>
        <v>AP14106</v>
      </c>
      <c r="C4020" s="35" t="s">
        <v>14208</v>
      </c>
      <c r="D4020" s="35" t="str">
        <f t="shared" si="128"/>
        <v>14106 - 14106-Appropriation</v>
      </c>
      <c r="E4020" s="35" t="s">
        <v>6267</v>
      </c>
    </row>
    <row r="4021" spans="1:5">
      <c r="A4021" s="568" t="s">
        <v>14209</v>
      </c>
      <c r="B4021" s="58" t="str">
        <f t="shared" si="129"/>
        <v>AP14108</v>
      </c>
      <c r="C4021" s="35" t="s">
        <v>14210</v>
      </c>
      <c r="D4021" s="35" t="str">
        <f t="shared" si="128"/>
        <v>14108 - Environmental Assess Riverside Park</v>
      </c>
      <c r="E4021" s="35" t="s">
        <v>6267</v>
      </c>
    </row>
    <row r="4022" spans="1:5">
      <c r="A4022" s="568" t="s">
        <v>14211</v>
      </c>
      <c r="B4022" s="58" t="str">
        <f t="shared" si="129"/>
        <v>AP14109</v>
      </c>
      <c r="C4022" s="35" t="s">
        <v>14212</v>
      </c>
      <c r="D4022" s="35" t="str">
        <f t="shared" si="128"/>
        <v>14109 - 14109-Appropriation</v>
      </c>
      <c r="E4022" s="35" t="s">
        <v>6267</v>
      </c>
    </row>
    <row r="4023" spans="1:5">
      <c r="A4023" s="568" t="s">
        <v>14213</v>
      </c>
      <c r="B4023" s="58" t="str">
        <f t="shared" si="129"/>
        <v>AP14110</v>
      </c>
      <c r="C4023" s="35" t="s">
        <v>14214</v>
      </c>
      <c r="D4023" s="35" t="str">
        <f t="shared" si="128"/>
        <v>14110 - 14110-Appropriation</v>
      </c>
      <c r="E4023" s="35" t="s">
        <v>6267</v>
      </c>
    </row>
    <row r="4024" spans="1:5">
      <c r="A4024" s="568" t="s">
        <v>14215</v>
      </c>
      <c r="B4024" s="58" t="str">
        <f t="shared" si="129"/>
        <v>AP14111</v>
      </c>
      <c r="C4024" s="35" t="s">
        <v>14216</v>
      </c>
      <c r="D4024" s="35" t="str">
        <f t="shared" si="128"/>
        <v>14111 - DPW 2015 Mich Pollution Grant</v>
      </c>
      <c r="E4024" s="35" t="s">
        <v>6267</v>
      </c>
    </row>
    <row r="4025" spans="1:5">
      <c r="A4025" s="568" t="s">
        <v>14217</v>
      </c>
      <c r="B4025" s="58" t="str">
        <f t="shared" si="129"/>
        <v>AP14112</v>
      </c>
      <c r="C4025" s="35" t="s">
        <v>14218</v>
      </c>
      <c r="D4025" s="35" t="str">
        <f t="shared" si="128"/>
        <v>14112 - Detroit Children's Fund -Skillman FY16</v>
      </c>
      <c r="E4025" s="35" t="s">
        <v>6267</v>
      </c>
    </row>
    <row r="4026" spans="1:5">
      <c r="A4026" s="568" t="s">
        <v>14219</v>
      </c>
      <c r="B4026" s="58" t="str">
        <f t="shared" si="129"/>
        <v>AP14113</v>
      </c>
      <c r="C4026" s="35" t="s">
        <v>14220</v>
      </c>
      <c r="D4026" s="35" t="str">
        <f t="shared" si="128"/>
        <v>14113 - DPW AG 14-5476 HMA Mack Ave JN123182</v>
      </c>
      <c r="E4026" s="35" t="s">
        <v>6267</v>
      </c>
    </row>
    <row r="4027" spans="1:5">
      <c r="A4027" s="568" t="s">
        <v>14221</v>
      </c>
      <c r="B4027" s="58" t="str">
        <f t="shared" si="129"/>
        <v>AP14114</v>
      </c>
      <c r="C4027" s="35" t="s">
        <v>14222</v>
      </c>
      <c r="D4027" s="35" t="str">
        <f t="shared" si="128"/>
        <v>14114 - 14114-Appropriation</v>
      </c>
      <c r="E4027" s="35" t="s">
        <v>6267</v>
      </c>
    </row>
    <row r="4028" spans="1:5">
      <c r="A4028" s="568" t="s">
        <v>14223</v>
      </c>
      <c r="B4028" s="58" t="str">
        <f t="shared" si="129"/>
        <v>AP14115</v>
      </c>
      <c r="C4028" s="35" t="s">
        <v>14224</v>
      </c>
      <c r="D4028" s="35" t="str">
        <f t="shared" si="128"/>
        <v>14115 - Recreation AT &amp; T Clark Park</v>
      </c>
      <c r="E4028" s="35" t="s">
        <v>6267</v>
      </c>
    </row>
    <row r="4029" spans="1:5">
      <c r="A4029" s="568" t="s">
        <v>14225</v>
      </c>
      <c r="B4029" s="58" t="str">
        <f t="shared" si="129"/>
        <v>AP14116</v>
      </c>
      <c r="C4029" s="35" t="s">
        <v>14226</v>
      </c>
      <c r="D4029" s="35" t="str">
        <f t="shared" si="128"/>
        <v>14116 - Recreation 2015 NRPA Grow Your Park</v>
      </c>
      <c r="E4029" s="35" t="s">
        <v>6267</v>
      </c>
    </row>
    <row r="4030" spans="1:5">
      <c r="A4030" s="568" t="s">
        <v>14227</v>
      </c>
      <c r="B4030" s="58" t="str">
        <f t="shared" si="129"/>
        <v>AP14119</v>
      </c>
      <c r="C4030" s="35" t="s">
        <v>14228</v>
      </c>
      <c r="D4030" s="35" t="str">
        <f t="shared" si="128"/>
        <v>14119 - DPW AG 15-5153 HMA Resurfacing, 3 Lications</v>
      </c>
      <c r="E4030" s="35" t="s">
        <v>6267</v>
      </c>
    </row>
    <row r="4031" spans="1:5">
      <c r="A4031" s="58" t="s">
        <v>14229</v>
      </c>
      <c r="B4031" s="58" t="str">
        <f t="shared" si="129"/>
        <v>AP14120</v>
      </c>
      <c r="C4031" s="35" t="s">
        <v>14230</v>
      </c>
      <c r="D4031" s="35" t="str">
        <f t="shared" si="128"/>
        <v>14120 - 14120-Appropriation</v>
      </c>
      <c r="E4031" s="35" t="s">
        <v>6267</v>
      </c>
    </row>
    <row r="4032" spans="1:5">
      <c r="A4032" s="568" t="s">
        <v>14231</v>
      </c>
      <c r="B4032" s="58" t="str">
        <f t="shared" si="129"/>
        <v>AP14121</v>
      </c>
      <c r="C4032" s="35" t="s">
        <v>14232</v>
      </c>
      <c r="D4032" s="35" t="str">
        <f t="shared" si="128"/>
        <v>14121 - DPW AG 15-5143 Traffic Signal Work @ 42 Locations</v>
      </c>
      <c r="E4032" s="35" t="s">
        <v>6267</v>
      </c>
    </row>
    <row r="4033" spans="1:5">
      <c r="A4033" s="568" t="s">
        <v>14233</v>
      </c>
      <c r="B4033" s="58" t="str">
        <f t="shared" si="129"/>
        <v>AP14122</v>
      </c>
      <c r="C4033" s="35" t="s">
        <v>14234</v>
      </c>
      <c r="D4033" s="35" t="str">
        <f t="shared" si="128"/>
        <v>14122 - 14122-Appropriation</v>
      </c>
      <c r="E4033" s="35" t="s">
        <v>6267</v>
      </c>
    </row>
    <row r="4034" spans="1:5">
      <c r="A4034" s="568" t="s">
        <v>14235</v>
      </c>
      <c r="B4034" s="58" t="str">
        <f t="shared" si="129"/>
        <v>AP14123</v>
      </c>
      <c r="C4034" s="35" t="s">
        <v>14236</v>
      </c>
      <c r="D4034" s="35" t="str">
        <f t="shared" si="128"/>
        <v>14123 - 14123-Appropriation</v>
      </c>
      <c r="E4034" s="35" t="s">
        <v>6267</v>
      </c>
    </row>
    <row r="4035" spans="1:5">
      <c r="A4035" s="568" t="s">
        <v>14237</v>
      </c>
      <c r="B4035" s="58" t="str">
        <f t="shared" si="129"/>
        <v>AP14124</v>
      </c>
      <c r="C4035" s="35" t="s">
        <v>14238</v>
      </c>
      <c r="D4035" s="35" t="str">
        <f t="shared" si="128"/>
        <v>14124 - 14124-Appropriation</v>
      </c>
      <c r="E4035" s="35" t="s">
        <v>6267</v>
      </c>
    </row>
    <row r="4036" spans="1:5">
      <c r="A4036" s="568" t="s">
        <v>14239</v>
      </c>
      <c r="B4036" s="58" t="str">
        <f t="shared" si="129"/>
        <v>AP20125</v>
      </c>
      <c r="C4036" s="35" t="s">
        <v>14240</v>
      </c>
      <c r="D4036" s="35" t="str">
        <f t="shared" ref="D4036:D4099" si="130">A4036&amp;" - "&amp;C4036</f>
        <v>20125 - 2014 Assistance to Firefighters Grant</v>
      </c>
      <c r="E4036" s="35" t="s">
        <v>6267</v>
      </c>
    </row>
    <row r="4037" spans="1:5">
      <c r="A4037" s="568" t="s">
        <v>14241</v>
      </c>
      <c r="B4037" s="58" t="str">
        <f t="shared" si="129"/>
        <v>AP20126</v>
      </c>
      <c r="C4037" s="35" t="s">
        <v>14242</v>
      </c>
      <c r="D4037" s="35" t="str">
        <f t="shared" si="130"/>
        <v>20126 - Public Act of 2015</v>
      </c>
      <c r="E4037" s="35" t="s">
        <v>6267</v>
      </c>
    </row>
    <row r="4038" spans="1:5">
      <c r="A4038" s="568" t="s">
        <v>14243</v>
      </c>
      <c r="B4038" s="58" t="str">
        <f t="shared" si="129"/>
        <v>AP20127</v>
      </c>
      <c r="C4038" s="35" t="s">
        <v>14244</v>
      </c>
      <c r="D4038" s="35" t="str">
        <f t="shared" si="130"/>
        <v>20127 - 20127-Appropriation</v>
      </c>
      <c r="E4038" s="35" t="s">
        <v>6267</v>
      </c>
    </row>
    <row r="4039" spans="1:5">
      <c r="A4039" s="568" t="s">
        <v>14245</v>
      </c>
      <c r="B4039" s="58" t="str">
        <f t="shared" si="129"/>
        <v>AP20131</v>
      </c>
      <c r="C4039" s="35" t="s">
        <v>14246</v>
      </c>
      <c r="D4039" s="35" t="str">
        <f t="shared" si="130"/>
        <v>20131 - 20131-Appropriation</v>
      </c>
      <c r="E4039" s="35" t="s">
        <v>6267</v>
      </c>
    </row>
    <row r="4040" spans="1:5">
      <c r="A4040" s="568" t="s">
        <v>14247</v>
      </c>
      <c r="B4040" s="58" t="str">
        <f t="shared" si="129"/>
        <v>AP20132</v>
      </c>
      <c r="C4040" s="35" t="s">
        <v>14248</v>
      </c>
      <c r="D4040" s="35" t="str">
        <f t="shared" si="130"/>
        <v>20132 - 20132-Appropriation</v>
      </c>
      <c r="E4040" s="35" t="s">
        <v>6267</v>
      </c>
    </row>
    <row r="4041" spans="1:5">
      <c r="A4041" s="568" t="s">
        <v>14249</v>
      </c>
      <c r="B4041" s="58" t="str">
        <f t="shared" si="129"/>
        <v>AP20133</v>
      </c>
      <c r="C4041" s="35" t="s">
        <v>14250</v>
      </c>
      <c r="D4041" s="35" t="str">
        <f t="shared" si="130"/>
        <v>20133 - 20133-Appropriation</v>
      </c>
      <c r="E4041" s="35" t="s">
        <v>6267</v>
      </c>
    </row>
    <row r="4042" spans="1:5">
      <c r="A4042" s="568" t="s">
        <v>14251</v>
      </c>
      <c r="B4042" s="58" t="str">
        <f t="shared" si="129"/>
        <v>AP20134</v>
      </c>
      <c r="C4042" s="35" t="s">
        <v>14252</v>
      </c>
      <c r="D4042" s="35" t="str">
        <f t="shared" si="130"/>
        <v>20134 - 20134-Appropriation</v>
      </c>
      <c r="E4042" s="35" t="s">
        <v>6267</v>
      </c>
    </row>
    <row r="4043" spans="1:5">
      <c r="A4043" s="568" t="s">
        <v>14253</v>
      </c>
      <c r="B4043" s="58" t="str">
        <f t="shared" si="129"/>
        <v>AP20135</v>
      </c>
      <c r="C4043" s="35" t="s">
        <v>14254</v>
      </c>
      <c r="D4043" s="35" t="str">
        <f t="shared" si="130"/>
        <v>20135 - Lead Collaboration (MDCH) 9/2016</v>
      </c>
      <c r="E4043" s="35" t="s">
        <v>6267</v>
      </c>
    </row>
    <row r="4044" spans="1:5">
      <c r="A4044" s="568" t="s">
        <v>14255</v>
      </c>
      <c r="B4044" s="58" t="str">
        <f t="shared" si="129"/>
        <v>AP20136</v>
      </c>
      <c r="C4044" s="35" t="s">
        <v>14256</v>
      </c>
      <c r="D4044" s="35" t="str">
        <f t="shared" si="130"/>
        <v>20136 - 20136-Appropriation</v>
      </c>
      <c r="E4044" s="35" t="s">
        <v>6267</v>
      </c>
    </row>
    <row r="4045" spans="1:5">
      <c r="A4045" s="568" t="s">
        <v>14257</v>
      </c>
      <c r="B4045" s="58" t="str">
        <f t="shared" si="129"/>
        <v>AP20137</v>
      </c>
      <c r="C4045" s="35" t="s">
        <v>14258</v>
      </c>
      <c r="D4045" s="35" t="str">
        <f t="shared" si="130"/>
        <v>20137 - 20137-Appropriation</v>
      </c>
      <c r="E4045" s="35" t="s">
        <v>6267</v>
      </c>
    </row>
    <row r="4046" spans="1:5">
      <c r="A4046" s="568" t="s">
        <v>14259</v>
      </c>
      <c r="B4046" s="58" t="str">
        <f t="shared" si="129"/>
        <v>AP20138</v>
      </c>
      <c r="C4046" s="35" t="s">
        <v>14260</v>
      </c>
      <c r="D4046" s="35" t="str">
        <f t="shared" si="130"/>
        <v>20138 - 20138-Appropriation</v>
      </c>
      <c r="E4046" s="35" t="s">
        <v>6267</v>
      </c>
    </row>
    <row r="4047" spans="1:5">
      <c r="A4047" s="568" t="s">
        <v>14261</v>
      </c>
      <c r="B4047" s="58" t="str">
        <f t="shared" si="129"/>
        <v>AP20139</v>
      </c>
      <c r="C4047" s="35" t="s">
        <v>14262</v>
      </c>
      <c r="D4047" s="35" t="str">
        <f t="shared" si="130"/>
        <v>20139 - 20139-Appropriation</v>
      </c>
      <c r="E4047" s="35" t="s">
        <v>6267</v>
      </c>
    </row>
    <row r="4048" spans="1:5">
      <c r="A4048" s="568" t="s">
        <v>14263</v>
      </c>
      <c r="B4048" s="58" t="str">
        <f t="shared" si="129"/>
        <v>AP20140</v>
      </c>
      <c r="C4048" s="35" t="s">
        <v>14264</v>
      </c>
      <c r="D4048" s="35" t="str">
        <f t="shared" si="130"/>
        <v>20140 - 20140-Appropriation</v>
      </c>
      <c r="E4048" s="35" t="s">
        <v>6267</v>
      </c>
    </row>
    <row r="4049" spans="1:5">
      <c r="A4049" s="568" t="s">
        <v>14265</v>
      </c>
      <c r="B4049" s="58" t="str">
        <f t="shared" si="129"/>
        <v>AP20141</v>
      </c>
      <c r="C4049" s="35" t="s">
        <v>14266</v>
      </c>
      <c r="D4049" s="35" t="str">
        <f t="shared" si="130"/>
        <v>20141 - 20141-Appropriation</v>
      </c>
      <c r="E4049" s="35" t="s">
        <v>6267</v>
      </c>
    </row>
    <row r="4050" spans="1:5">
      <c r="A4050" s="568" t="s">
        <v>14267</v>
      </c>
      <c r="B4050" s="58" t="str">
        <f t="shared" si="129"/>
        <v>AP20142</v>
      </c>
      <c r="C4050" s="35" t="s">
        <v>14268</v>
      </c>
      <c r="D4050" s="35" t="str">
        <f t="shared" si="130"/>
        <v>20142 - 20142-Appropriation</v>
      </c>
      <c r="E4050" s="35" t="s">
        <v>6267</v>
      </c>
    </row>
    <row r="4051" spans="1:5">
      <c r="A4051" s="568" t="s">
        <v>14269</v>
      </c>
      <c r="B4051" s="58" t="str">
        <f t="shared" si="129"/>
        <v>AP20143</v>
      </c>
      <c r="C4051" s="35" t="s">
        <v>14270</v>
      </c>
      <c r="D4051" s="35" t="str">
        <f t="shared" si="130"/>
        <v>20143 - 20143-Appropriation</v>
      </c>
      <c r="E4051" s="35" t="s">
        <v>6267</v>
      </c>
    </row>
    <row r="4052" spans="1:5">
      <c r="A4052" s="568" t="s">
        <v>14271</v>
      </c>
      <c r="B4052" s="58" t="str">
        <f t="shared" si="129"/>
        <v>AP20144</v>
      </c>
      <c r="C4052" s="35" t="s">
        <v>14272</v>
      </c>
      <c r="D4052" s="35" t="str">
        <f t="shared" si="130"/>
        <v>20144 - 20144-Appropriation</v>
      </c>
      <c r="E4052" s="35" t="s">
        <v>6267</v>
      </c>
    </row>
    <row r="4053" spans="1:5">
      <c r="A4053" s="568" t="s">
        <v>14273</v>
      </c>
      <c r="B4053" s="58" t="str">
        <f t="shared" si="129"/>
        <v>AP20145</v>
      </c>
      <c r="C4053" s="35" t="s">
        <v>14274</v>
      </c>
      <c r="D4053" s="35" t="str">
        <f t="shared" si="130"/>
        <v>20145 - 20145-Appropriation</v>
      </c>
      <c r="E4053" s="35" t="s">
        <v>6267</v>
      </c>
    </row>
    <row r="4054" spans="1:5">
      <c r="A4054" s="568" t="s">
        <v>14275</v>
      </c>
      <c r="B4054" s="58" t="str">
        <f t="shared" si="129"/>
        <v>AP20146</v>
      </c>
      <c r="C4054" s="35" t="s">
        <v>14276</v>
      </c>
      <c r="D4054" s="35" t="str">
        <f t="shared" si="130"/>
        <v>20146 - 20146-Appropriation</v>
      </c>
      <c r="E4054" s="35" t="s">
        <v>6267</v>
      </c>
    </row>
    <row r="4055" spans="1:5">
      <c r="A4055" s="568" t="s">
        <v>14277</v>
      </c>
      <c r="B4055" s="58" t="str">
        <f t="shared" si="129"/>
        <v>AP20147</v>
      </c>
      <c r="C4055" s="35" t="s">
        <v>14278</v>
      </c>
      <c r="D4055" s="35" t="str">
        <f t="shared" si="130"/>
        <v>20147 - 20147-Appropriation</v>
      </c>
      <c r="E4055" s="35" t="s">
        <v>6267</v>
      </c>
    </row>
    <row r="4056" spans="1:5">
      <c r="A4056" s="568" t="s">
        <v>14279</v>
      </c>
      <c r="B4056" s="58" t="str">
        <f t="shared" si="129"/>
        <v>AP20148</v>
      </c>
      <c r="C4056" s="35" t="s">
        <v>14280</v>
      </c>
      <c r="D4056" s="35" t="str">
        <f t="shared" si="130"/>
        <v>20148 - 20148-Appropriation</v>
      </c>
      <c r="E4056" s="35" t="s">
        <v>6267</v>
      </c>
    </row>
    <row r="4057" spans="1:5">
      <c r="A4057" s="568" t="s">
        <v>14281</v>
      </c>
      <c r="B4057" s="58" t="str">
        <f t="shared" si="129"/>
        <v>AP20149</v>
      </c>
      <c r="C4057" s="35" t="s">
        <v>14282</v>
      </c>
      <c r="D4057" s="35" t="str">
        <f t="shared" si="130"/>
        <v>20149 - HIV Emergency Supp. Relief 2/2017</v>
      </c>
      <c r="E4057" s="35" t="s">
        <v>6267</v>
      </c>
    </row>
    <row r="4058" spans="1:5">
      <c r="A4058" s="568" t="s">
        <v>14283</v>
      </c>
      <c r="B4058" s="58" t="str">
        <f t="shared" si="129"/>
        <v>AP20150</v>
      </c>
      <c r="C4058" s="35" t="s">
        <v>14284</v>
      </c>
      <c r="D4058" s="35" t="str">
        <f t="shared" si="130"/>
        <v>20150 - 20150-Appropriation</v>
      </c>
      <c r="E4058" s="35" t="s">
        <v>6267</v>
      </c>
    </row>
    <row r="4059" spans="1:5">
      <c r="A4059" s="568" t="s">
        <v>14285</v>
      </c>
      <c r="B4059" s="58" t="str">
        <f t="shared" si="129"/>
        <v>AP20152</v>
      </c>
      <c r="C4059" s="35" t="s">
        <v>14286</v>
      </c>
      <c r="D4059" s="35" t="str">
        <f t="shared" si="130"/>
        <v>20152 - Techtown Det.</v>
      </c>
      <c r="E4059" s="35" t="s">
        <v>6267</v>
      </c>
    </row>
    <row r="4060" spans="1:5">
      <c r="A4060" s="568" t="s">
        <v>14287</v>
      </c>
      <c r="B4060" s="58" t="str">
        <f t="shared" si="129"/>
        <v>AP20153</v>
      </c>
      <c r="C4060" s="35" t="s">
        <v>14288</v>
      </c>
      <c r="D4060" s="35" t="str">
        <f t="shared" si="130"/>
        <v>20153 - HRD Conventional Home Repairs</v>
      </c>
      <c r="E4060" s="35" t="s">
        <v>6267</v>
      </c>
    </row>
    <row r="4061" spans="1:5">
      <c r="A4061" s="568" t="s">
        <v>14289</v>
      </c>
      <c r="B4061" s="58" t="str">
        <f t="shared" si="129"/>
        <v>AP20154</v>
      </c>
      <c r="C4061" s="35" t="s">
        <v>14290</v>
      </c>
      <c r="D4061" s="35" t="str">
        <f t="shared" si="130"/>
        <v>20154 - East Michigan Environmental Action Council</v>
      </c>
      <c r="E4061" s="35" t="s">
        <v>6267</v>
      </c>
    </row>
    <row r="4062" spans="1:5">
      <c r="A4062" s="568" t="s">
        <v>14291</v>
      </c>
      <c r="B4062" s="58" t="str">
        <f t="shared" si="129"/>
        <v>AP20155</v>
      </c>
      <c r="C4062" s="35" t="s">
        <v>14292</v>
      </c>
      <c r="D4062" s="35" t="str">
        <f t="shared" si="130"/>
        <v>20155 - Shar, Inc</v>
      </c>
      <c r="E4062" s="35" t="s">
        <v>6267</v>
      </c>
    </row>
    <row r="4063" spans="1:5">
      <c r="A4063" s="568" t="s">
        <v>14293</v>
      </c>
      <c r="B4063" s="58" t="str">
        <f t="shared" si="129"/>
        <v>AP20156</v>
      </c>
      <c r="C4063" s="35" t="s">
        <v>14294</v>
      </c>
      <c r="D4063" s="35" t="str">
        <f t="shared" si="130"/>
        <v>20156 - Siena Literacy Center</v>
      </c>
      <c r="E4063" s="35" t="s">
        <v>6267</v>
      </c>
    </row>
    <row r="4064" spans="1:5">
      <c r="A4064" s="568" t="s">
        <v>14295</v>
      </c>
      <c r="B4064" s="58" t="str">
        <f t="shared" si="129"/>
        <v>AP20157</v>
      </c>
      <c r="C4064" s="35" t="s">
        <v>14296</v>
      </c>
      <c r="D4064" s="35" t="str">
        <f t="shared" si="130"/>
        <v>20157 - Greater Families for Detroit</v>
      </c>
      <c r="E4064" s="35" t="s">
        <v>6267</v>
      </c>
    </row>
    <row r="4065" spans="1:5">
      <c r="A4065" s="58" t="s">
        <v>14297</v>
      </c>
      <c r="B4065" s="58" t="str">
        <f t="shared" si="129"/>
        <v>AP20158</v>
      </c>
      <c r="C4065" s="35" t="s">
        <v>14298</v>
      </c>
      <c r="D4065" s="35" t="str">
        <f t="shared" si="130"/>
        <v>20158 - 2016 SEMCOG UPW Grant_AP20158</v>
      </c>
      <c r="E4065" s="35" t="s">
        <v>6267</v>
      </c>
    </row>
    <row r="4066" spans="1:5">
      <c r="A4066" s="568" t="s">
        <v>14299</v>
      </c>
      <c r="B4066" s="58" t="str">
        <f t="shared" si="129"/>
        <v>AP20160</v>
      </c>
      <c r="C4066" s="35" t="s">
        <v>14300</v>
      </c>
      <c r="D4066" s="35" t="str">
        <f t="shared" si="130"/>
        <v>20160 - 2015-16 Preventing Auto Theft</v>
      </c>
      <c r="E4066" s="35" t="s">
        <v>6267</v>
      </c>
    </row>
    <row r="4067" spans="1:5">
      <c r="A4067" s="568" t="s">
        <v>14301</v>
      </c>
      <c r="B4067" s="58" t="str">
        <f t="shared" si="129"/>
        <v>AP20161</v>
      </c>
      <c r="C4067" s="35" t="s">
        <v>14302</v>
      </c>
      <c r="D4067" s="35" t="str">
        <f t="shared" si="130"/>
        <v>20161 - 2015-16 SE Auto Theft Team</v>
      </c>
      <c r="E4067" s="35" t="s">
        <v>6267</v>
      </c>
    </row>
    <row r="4068" spans="1:5">
      <c r="A4068" s="568" t="s">
        <v>14303</v>
      </c>
      <c r="B4068" s="58" t="str">
        <f t="shared" si="129"/>
        <v>AP20162</v>
      </c>
      <c r="C4068" s="35" t="s">
        <v>14304</v>
      </c>
      <c r="D4068" s="35" t="str">
        <f t="shared" si="130"/>
        <v>20162 - 2015-16 Oakland County Auto Theft</v>
      </c>
      <c r="E4068" s="35" t="s">
        <v>6267</v>
      </c>
    </row>
    <row r="4069" spans="1:5">
      <c r="A4069" s="568" t="s">
        <v>14305</v>
      </c>
      <c r="B4069" s="58" t="str">
        <f t="shared" si="129"/>
        <v>AP20163</v>
      </c>
      <c r="C4069" s="35" t="s">
        <v>14306</v>
      </c>
      <c r="D4069" s="35" t="str">
        <f t="shared" si="130"/>
        <v>20163 - 2015-16 East Side Action Team</v>
      </c>
      <c r="E4069" s="35" t="s">
        <v>6267</v>
      </c>
    </row>
    <row r="4070" spans="1:5">
      <c r="A4070" s="568" t="s">
        <v>14307</v>
      </c>
      <c r="B4070" s="58" t="str">
        <f t="shared" si="129"/>
        <v>AP20164</v>
      </c>
      <c r="C4070" s="35" t="s">
        <v>14308</v>
      </c>
      <c r="D4070" s="35" t="str">
        <f t="shared" si="130"/>
        <v>20164 - Police 2015-16 Victim Assistance</v>
      </c>
      <c r="E4070" s="35" t="s">
        <v>6267</v>
      </c>
    </row>
    <row r="4071" spans="1:5">
      <c r="A4071" s="568" t="s">
        <v>14309</v>
      </c>
      <c r="B4071" s="58" t="str">
        <f t="shared" si="129"/>
        <v>AP20166</v>
      </c>
      <c r="C4071" s="35" t="s">
        <v>14310</v>
      </c>
      <c r="D4071" s="35" t="str">
        <f t="shared" si="130"/>
        <v>20166 - WDWSD-R Administration</v>
      </c>
      <c r="E4071" s="35" t="s">
        <v>6267</v>
      </c>
    </row>
    <row r="4072" spans="1:5">
      <c r="A4072" s="568" t="s">
        <v>14311</v>
      </c>
      <c r="B4072" s="58" t="str">
        <f t="shared" si="129"/>
        <v>AP20167</v>
      </c>
      <c r="C4072" s="35" t="s">
        <v>14312</v>
      </c>
      <c r="D4072" s="35" t="str">
        <f t="shared" si="130"/>
        <v>20167 - WDWSD-R Operations</v>
      </c>
      <c r="E4072" s="35" t="s">
        <v>6267</v>
      </c>
    </row>
    <row r="4073" spans="1:5">
      <c r="A4073" s="568" t="s">
        <v>14313</v>
      </c>
      <c r="B4073" s="58" t="str">
        <f t="shared" si="129"/>
        <v>AP20168</v>
      </c>
      <c r="C4073" s="35" t="s">
        <v>14314</v>
      </c>
      <c r="D4073" s="35" t="str">
        <f t="shared" si="130"/>
        <v>20168 - WDWSD-R Compliance</v>
      </c>
      <c r="E4073" s="35" t="s">
        <v>6267</v>
      </c>
    </row>
    <row r="4074" spans="1:5">
      <c r="A4074" s="568" t="s">
        <v>14315</v>
      </c>
      <c r="B4074" s="58" t="str">
        <f t="shared" si="129"/>
        <v>AP20169</v>
      </c>
      <c r="C4074" s="35" t="s">
        <v>14316</v>
      </c>
      <c r="D4074" s="35" t="str">
        <f t="shared" si="130"/>
        <v>20169 - WDWSD-R Finance</v>
      </c>
      <c r="E4074" s="35" t="s">
        <v>6267</v>
      </c>
    </row>
    <row r="4075" spans="1:5">
      <c r="A4075" s="568" t="s">
        <v>14317</v>
      </c>
      <c r="B4075" s="58" t="str">
        <f t="shared" si="129"/>
        <v>AP20170</v>
      </c>
      <c r="C4075" s="35" t="s">
        <v>14318</v>
      </c>
      <c r="D4075" s="35" t="str">
        <f t="shared" si="130"/>
        <v>20170 - WDWSD-R Customer Service</v>
      </c>
      <c r="E4075" s="35" t="s">
        <v>6267</v>
      </c>
    </row>
    <row r="4076" spans="1:5">
      <c r="A4076" s="568" t="s">
        <v>14319</v>
      </c>
      <c r="B4076" s="58" t="str">
        <f t="shared" si="129"/>
        <v>AP20172</v>
      </c>
      <c r="C4076" s="35" t="s">
        <v>14320</v>
      </c>
      <c r="D4076" s="35" t="str">
        <f t="shared" si="130"/>
        <v>20172 - WDWSD-R Non Operating Expense</v>
      </c>
      <c r="E4076" s="35" t="s">
        <v>6267</v>
      </c>
    </row>
    <row r="4077" spans="1:5">
      <c r="A4077" s="568" t="s">
        <v>14321</v>
      </c>
      <c r="B4077" s="58" t="str">
        <f t="shared" si="129"/>
        <v>AP20173</v>
      </c>
      <c r="C4077" s="35" t="s">
        <v>14322</v>
      </c>
      <c r="D4077" s="35" t="str">
        <f t="shared" si="130"/>
        <v>20173 - WDWSD-R Operating Revenue</v>
      </c>
      <c r="E4077" s="35" t="s">
        <v>6267</v>
      </c>
    </row>
    <row r="4078" spans="1:5">
      <c r="A4078" s="568" t="s">
        <v>14323</v>
      </c>
      <c r="B4078" s="58" t="str">
        <f t="shared" si="129"/>
        <v>AP20174</v>
      </c>
      <c r="C4078" s="35" t="s">
        <v>14324</v>
      </c>
      <c r="D4078" s="35" t="str">
        <f t="shared" si="130"/>
        <v>20174 - WDWSD-R Long Term Planning</v>
      </c>
      <c r="E4078" s="35" t="s">
        <v>6267</v>
      </c>
    </row>
    <row r="4079" spans="1:5">
      <c r="A4079" s="568" t="s">
        <v>14325</v>
      </c>
      <c r="B4079" s="58" t="str">
        <f t="shared" si="129"/>
        <v>AP20175</v>
      </c>
      <c r="C4079" s="35" t="s">
        <v>14326</v>
      </c>
      <c r="D4079" s="35" t="str">
        <f t="shared" si="130"/>
        <v>20175 - WDWSD-R Reserves</v>
      </c>
      <c r="E4079" s="35" t="s">
        <v>6267</v>
      </c>
    </row>
    <row r="4080" spans="1:5">
      <c r="A4080" s="568" t="s">
        <v>14327</v>
      </c>
      <c r="B4080" s="58" t="str">
        <f t="shared" si="129"/>
        <v>AP20176</v>
      </c>
      <c r="C4080" s="35" t="s">
        <v>14328</v>
      </c>
      <c r="D4080" s="35" t="str">
        <f t="shared" si="130"/>
        <v>20176 - WDWSD-R Non Operating Revenue</v>
      </c>
      <c r="E4080" s="35" t="s">
        <v>6267</v>
      </c>
    </row>
    <row r="4081" spans="1:5">
      <c r="A4081" s="568" t="s">
        <v>14329</v>
      </c>
      <c r="B4081" s="58" t="str">
        <f t="shared" si="129"/>
        <v>AP20177</v>
      </c>
      <c r="C4081" s="35" t="s">
        <v>14330</v>
      </c>
      <c r="D4081" s="35" t="str">
        <f t="shared" si="130"/>
        <v>20177 - SDWSD-R Administration</v>
      </c>
      <c r="E4081" s="35" t="s">
        <v>6267</v>
      </c>
    </row>
    <row r="4082" spans="1:5">
      <c r="A4082" s="568" t="s">
        <v>14331</v>
      </c>
      <c r="B4082" s="58" t="str">
        <f t="shared" si="129"/>
        <v>AP20178</v>
      </c>
      <c r="C4082" s="35" t="s">
        <v>14332</v>
      </c>
      <c r="D4082" s="35" t="str">
        <f t="shared" si="130"/>
        <v>20178 - SDWSD-R Operations</v>
      </c>
      <c r="E4082" s="35" t="s">
        <v>6267</v>
      </c>
    </row>
    <row r="4083" spans="1:5">
      <c r="A4083" s="568" t="s">
        <v>14333</v>
      </c>
      <c r="B4083" s="58" t="str">
        <f t="shared" ref="B4083:B4146" si="131">"AP"&amp;A4083</f>
        <v>AP20179</v>
      </c>
      <c r="C4083" s="35" t="s">
        <v>14334</v>
      </c>
      <c r="D4083" s="35" t="str">
        <f t="shared" si="130"/>
        <v>20179 - SDWSD-R Compliance</v>
      </c>
      <c r="E4083" s="35" t="s">
        <v>6267</v>
      </c>
    </row>
    <row r="4084" spans="1:5">
      <c r="A4084" s="568" t="s">
        <v>14335</v>
      </c>
      <c r="B4084" s="58" t="str">
        <f t="shared" si="131"/>
        <v>AP20180</v>
      </c>
      <c r="C4084" s="35" t="s">
        <v>14336</v>
      </c>
      <c r="D4084" s="35" t="str">
        <f t="shared" si="130"/>
        <v>20180 - SDWSD-R Finance</v>
      </c>
      <c r="E4084" s="35" t="s">
        <v>6267</v>
      </c>
    </row>
    <row r="4085" spans="1:5">
      <c r="A4085" s="568" t="s">
        <v>14337</v>
      </c>
      <c r="B4085" s="58" t="str">
        <f t="shared" si="131"/>
        <v>AP20181</v>
      </c>
      <c r="C4085" s="35" t="s">
        <v>14338</v>
      </c>
      <c r="D4085" s="35" t="str">
        <f t="shared" si="130"/>
        <v>20181 - SDWSD-R Customer Service</v>
      </c>
      <c r="E4085" s="35" t="s">
        <v>6267</v>
      </c>
    </row>
    <row r="4086" spans="1:5">
      <c r="A4086" s="58" t="s">
        <v>14339</v>
      </c>
      <c r="B4086" s="58" t="str">
        <f t="shared" si="131"/>
        <v>AP20182</v>
      </c>
      <c r="C4086" s="35" t="s">
        <v>14340</v>
      </c>
      <c r="D4086" s="35" t="str">
        <f t="shared" si="130"/>
        <v>20182 - SDWSD-R Planning</v>
      </c>
      <c r="E4086" s="35" t="s">
        <v>6267</v>
      </c>
    </row>
    <row r="4087" spans="1:5">
      <c r="A4087" s="568" t="s">
        <v>14341</v>
      </c>
      <c r="B4087" s="58" t="str">
        <f t="shared" si="131"/>
        <v>AP20183</v>
      </c>
      <c r="C4087" s="35" t="s">
        <v>14342</v>
      </c>
      <c r="D4087" s="35" t="str">
        <f t="shared" si="130"/>
        <v>20183 - SDWSD-R Non Operating  Expense</v>
      </c>
      <c r="E4087" s="35" t="s">
        <v>6267</v>
      </c>
    </row>
    <row r="4088" spans="1:5">
      <c r="A4088" s="568" t="s">
        <v>14343</v>
      </c>
      <c r="B4088" s="58" t="str">
        <f t="shared" si="131"/>
        <v>AP20184</v>
      </c>
      <c r="C4088" s="35" t="s">
        <v>14344</v>
      </c>
      <c r="D4088" s="35" t="str">
        <f t="shared" si="130"/>
        <v>20184 - SDWSD-R Operating Revenue</v>
      </c>
      <c r="E4088" s="35" t="s">
        <v>6267</v>
      </c>
    </row>
    <row r="4089" spans="1:5">
      <c r="A4089" s="568" t="s">
        <v>14345</v>
      </c>
      <c r="B4089" s="58" t="str">
        <f t="shared" si="131"/>
        <v>AP20185</v>
      </c>
      <c r="C4089" s="35" t="s">
        <v>14346</v>
      </c>
      <c r="D4089" s="35" t="str">
        <f t="shared" si="130"/>
        <v>20185 - SDWSD-R Long Term Planning</v>
      </c>
      <c r="E4089" s="35" t="s">
        <v>6267</v>
      </c>
    </row>
    <row r="4090" spans="1:5">
      <c r="A4090" s="568" t="s">
        <v>14347</v>
      </c>
      <c r="B4090" s="58" t="str">
        <f t="shared" si="131"/>
        <v>AP20186</v>
      </c>
      <c r="C4090" s="35" t="s">
        <v>14348</v>
      </c>
      <c r="D4090" s="35" t="str">
        <f t="shared" si="130"/>
        <v>20186 - SDWSD-R Reserves</v>
      </c>
      <c r="E4090" s="35" t="s">
        <v>6267</v>
      </c>
    </row>
    <row r="4091" spans="1:5">
      <c r="A4091" s="568" t="s">
        <v>14349</v>
      </c>
      <c r="B4091" s="58" t="str">
        <f t="shared" si="131"/>
        <v>AP20187</v>
      </c>
      <c r="C4091" s="35" t="s">
        <v>14350</v>
      </c>
      <c r="D4091" s="35" t="str">
        <f t="shared" si="130"/>
        <v>20187 - SDWSD-R Non Operating Revenue</v>
      </c>
      <c r="E4091" s="35" t="s">
        <v>6267</v>
      </c>
    </row>
    <row r="4092" spans="1:5">
      <c r="A4092" s="568" t="s">
        <v>14351</v>
      </c>
      <c r="B4092" s="58" t="str">
        <f t="shared" si="131"/>
        <v>AP20188</v>
      </c>
      <c r="C4092" s="35" t="s">
        <v>14352</v>
      </c>
      <c r="D4092" s="35" t="str">
        <f t="shared" si="130"/>
        <v>20188 - SDWSD-R Stores</v>
      </c>
      <c r="E4092" s="35" t="s">
        <v>6267</v>
      </c>
    </row>
    <row r="4093" spans="1:5">
      <c r="A4093" s="568" t="s">
        <v>14353</v>
      </c>
      <c r="B4093" s="58" t="str">
        <f t="shared" si="131"/>
        <v>AP20189</v>
      </c>
      <c r="C4093" s="35" t="s">
        <v>14354</v>
      </c>
      <c r="D4093" s="35" t="str">
        <f t="shared" si="130"/>
        <v>20189 - 2015 Port Security Grant Fire Aw</v>
      </c>
      <c r="E4093" s="35" t="s">
        <v>6267</v>
      </c>
    </row>
    <row r="4094" spans="1:5">
      <c r="A4094" s="568" t="s">
        <v>14355</v>
      </c>
      <c r="B4094" s="58" t="str">
        <f t="shared" si="131"/>
        <v>AP20190</v>
      </c>
      <c r="C4094" s="35" t="s">
        <v>14356</v>
      </c>
      <c r="D4094" s="35" t="str">
        <f t="shared" si="130"/>
        <v>20190 - 2015-16 Youth Tennis Summer Camp Grant</v>
      </c>
      <c r="E4094" s="35" t="s">
        <v>6267</v>
      </c>
    </row>
    <row r="4095" spans="1:5">
      <c r="A4095" s="568" t="s">
        <v>14357</v>
      </c>
      <c r="B4095" s="58" t="str">
        <f t="shared" si="131"/>
        <v>AP20191</v>
      </c>
      <c r="C4095" s="35" t="s">
        <v>14358</v>
      </c>
      <c r="D4095" s="35" t="str">
        <f t="shared" si="130"/>
        <v>20191 - FY2016 MDNR Appropriations-Earmarks and Special Grants</v>
      </c>
      <c r="E4095" s="35" t="s">
        <v>6267</v>
      </c>
    </row>
    <row r="4096" spans="1:5">
      <c r="A4096" s="568" t="s">
        <v>14359</v>
      </c>
      <c r="B4096" s="58" t="str">
        <f t="shared" si="131"/>
        <v>AP20192</v>
      </c>
      <c r="C4096" s="35" t="s">
        <v>14360</v>
      </c>
      <c r="D4096" s="35" t="str">
        <f t="shared" si="130"/>
        <v>20192 - Police 2012 Justice Assistance</v>
      </c>
      <c r="E4096" s="35" t="s">
        <v>6267</v>
      </c>
    </row>
    <row r="4097" spans="1:5">
      <c r="A4097" s="568" t="s">
        <v>14361</v>
      </c>
      <c r="B4097" s="58" t="str">
        <f t="shared" si="131"/>
        <v>AP20193</v>
      </c>
      <c r="C4097" s="35" t="s">
        <v>14362</v>
      </c>
      <c r="D4097" s="35" t="str">
        <f t="shared" si="130"/>
        <v>20193 - Police 2013 Justice Assistance</v>
      </c>
      <c r="E4097" s="35" t="s">
        <v>6267</v>
      </c>
    </row>
    <row r="4098" spans="1:5">
      <c r="A4098" s="568" t="s">
        <v>14363</v>
      </c>
      <c r="B4098" s="58" t="str">
        <f t="shared" si="131"/>
        <v>AP20194</v>
      </c>
      <c r="C4098" s="35" t="s">
        <v>14364</v>
      </c>
      <c r="D4098" s="35" t="str">
        <f t="shared" si="130"/>
        <v>20194 - Police 2009 COPS CB Patrol</v>
      </c>
      <c r="E4098" s="35" t="s">
        <v>6267</v>
      </c>
    </row>
    <row r="4099" spans="1:5">
      <c r="A4099" s="568" t="s">
        <v>14365</v>
      </c>
      <c r="B4099" s="58" t="str">
        <f t="shared" si="131"/>
        <v>AP20195</v>
      </c>
      <c r="C4099" s="35" t="s">
        <v>14366</v>
      </c>
      <c r="D4099" s="35" t="str">
        <f t="shared" si="130"/>
        <v>20195 - Police 2012 Detroit Community - Based Violence Prevention</v>
      </c>
      <c r="E4099" s="35" t="s">
        <v>6267</v>
      </c>
    </row>
    <row r="4100" spans="1:5">
      <c r="A4100" s="568" t="s">
        <v>14367</v>
      </c>
      <c r="B4100" s="58" t="str">
        <f t="shared" si="131"/>
        <v>AP20196</v>
      </c>
      <c r="C4100" s="35" t="s">
        <v>14368</v>
      </c>
      <c r="D4100" s="35" t="str">
        <f t="shared" ref="D4100:D4163" si="132">A4100&amp;" - "&amp;C4100</f>
        <v>20196 - Police 2013 COPS Hiring Recovery Program</v>
      </c>
      <c r="E4100" s="35" t="s">
        <v>6267</v>
      </c>
    </row>
    <row r="4101" spans="1:5">
      <c r="A4101" s="568" t="s">
        <v>14369</v>
      </c>
      <c r="B4101" s="58" t="str">
        <f t="shared" si="131"/>
        <v>AP20197</v>
      </c>
      <c r="C4101" s="35" t="s">
        <v>14370</v>
      </c>
      <c r="D4101" s="35" t="str">
        <f t="shared" si="132"/>
        <v>20197 - Police 2014 COPS Micro Community Bike</v>
      </c>
      <c r="E4101" s="35" t="s">
        <v>6267</v>
      </c>
    </row>
    <row r="4102" spans="1:5">
      <c r="A4102" s="568" t="s">
        <v>14371</v>
      </c>
      <c r="B4102" s="58" t="str">
        <f t="shared" si="131"/>
        <v>AP20199</v>
      </c>
      <c r="C4102" s="35" t="s">
        <v>14372</v>
      </c>
      <c r="D4102" s="35" t="str">
        <f t="shared" si="132"/>
        <v>20199 - Police 2015-17 Technology Innovation for Public Safety</v>
      </c>
      <c r="E4102" s="35" t="s">
        <v>6267</v>
      </c>
    </row>
    <row r="4103" spans="1:5">
      <c r="A4103" s="568" t="s">
        <v>14373</v>
      </c>
      <c r="B4103" s="58" t="str">
        <f t="shared" si="131"/>
        <v>AP20200</v>
      </c>
      <c r="C4103" s="569" t="s">
        <v>14374</v>
      </c>
      <c r="D4103" s="35" t="str">
        <f t="shared" si="132"/>
        <v>20200 - 2015-17 Body Worn Camera Policy and Implementation Program</v>
      </c>
      <c r="E4103" s="35" t="s">
        <v>6267</v>
      </c>
    </row>
    <row r="4104" spans="1:5">
      <c r="A4104" s="568" t="s">
        <v>14375</v>
      </c>
      <c r="B4104" s="58" t="str">
        <f t="shared" si="131"/>
        <v>AP20201</v>
      </c>
      <c r="C4104" s="35" t="s">
        <v>14376</v>
      </c>
      <c r="D4104" s="35" t="str">
        <f t="shared" si="132"/>
        <v>20201 - Detroit Domestic Violence Reduction</v>
      </c>
      <c r="E4104" s="35" t="s">
        <v>6267</v>
      </c>
    </row>
    <row r="4105" spans="1:5">
      <c r="A4105" s="568" t="s">
        <v>14377</v>
      </c>
      <c r="B4105" s="58" t="str">
        <f t="shared" si="131"/>
        <v>AP20202</v>
      </c>
      <c r="C4105" s="569" t="s">
        <v>14378</v>
      </c>
      <c r="D4105" s="35" t="str">
        <f t="shared" si="132"/>
        <v>20202 - 2015-18 COPS Hiring Program</v>
      </c>
      <c r="E4105" s="35" t="s">
        <v>6267</v>
      </c>
    </row>
    <row r="4106" spans="1:5">
      <c r="A4106" s="568" t="s">
        <v>14379</v>
      </c>
      <c r="B4106" s="58" t="str">
        <f t="shared" si="131"/>
        <v>AP20203</v>
      </c>
      <c r="C4106" s="569" t="s">
        <v>14380</v>
      </c>
      <c r="D4106" s="35" t="str">
        <f t="shared" si="132"/>
        <v>20203 - 2015-16 HSP-Underage Enforcement</v>
      </c>
      <c r="E4106" s="35" t="s">
        <v>6267</v>
      </c>
    </row>
    <row r="4107" spans="1:5">
      <c r="A4107" s="568" t="s">
        <v>14381</v>
      </c>
      <c r="B4107" s="58" t="str">
        <f t="shared" si="131"/>
        <v>AP20204</v>
      </c>
      <c r="C4107" s="35" t="s">
        <v>14382</v>
      </c>
      <c r="D4107" s="35" t="str">
        <f t="shared" si="132"/>
        <v>20204 - DHWP WIC Resident Services 9/2017 FD2104</v>
      </c>
      <c r="E4107" s="35" t="s">
        <v>6267</v>
      </c>
    </row>
    <row r="4108" spans="1:5">
      <c r="A4108" s="568" t="s">
        <v>14383</v>
      </c>
      <c r="B4108" s="58" t="str">
        <f t="shared" si="131"/>
        <v>AP20205</v>
      </c>
      <c r="C4108" s="35" t="s">
        <v>14384</v>
      </c>
      <c r="D4108" s="35" t="str">
        <f t="shared" si="132"/>
        <v>20205 - DHWP WIC Breastfeeding 9/2017 FD2104</v>
      </c>
      <c r="E4108" s="35" t="s">
        <v>6267</v>
      </c>
    </row>
    <row r="4109" spans="1:5">
      <c r="A4109" s="568" t="s">
        <v>14385</v>
      </c>
      <c r="B4109" s="58" t="str">
        <f t="shared" si="131"/>
        <v>AP20206</v>
      </c>
      <c r="C4109" s="35" t="s">
        <v>14386</v>
      </c>
      <c r="D4109" s="35" t="str">
        <f t="shared" si="132"/>
        <v>20206 - DHWP Lead Poisoning Prev(MDCH) 9/2017 FD2104</v>
      </c>
      <c r="E4109" s="35" t="s">
        <v>6267</v>
      </c>
    </row>
    <row r="4110" spans="1:5">
      <c r="A4110" s="568" t="s">
        <v>14387</v>
      </c>
      <c r="B4110" s="58" t="str">
        <f t="shared" si="131"/>
        <v>AP20207</v>
      </c>
      <c r="C4110" s="35" t="s">
        <v>14388</v>
      </c>
      <c r="D4110" s="35" t="str">
        <f t="shared" si="132"/>
        <v>20207 - DHWP Lead Intervention(MDCH) 9/2017 FD2104</v>
      </c>
      <c r="E4110" s="35" t="s">
        <v>6267</v>
      </c>
    </row>
    <row r="4111" spans="1:5">
      <c r="A4111" s="568" t="s">
        <v>14389</v>
      </c>
      <c r="B4111" s="58" t="str">
        <f t="shared" si="131"/>
        <v>AP20208</v>
      </c>
      <c r="C4111" s="35" t="s">
        <v>14390</v>
      </c>
      <c r="D4111" s="35" t="str">
        <f t="shared" si="132"/>
        <v>20208 - DHWP Lead Collaboration(MDCH) 9/2017 FD2104</v>
      </c>
      <c r="E4111" s="35" t="s">
        <v>6267</v>
      </c>
    </row>
    <row r="4112" spans="1:5">
      <c r="A4112" s="568" t="s">
        <v>14391</v>
      </c>
      <c r="B4112" s="58" t="str">
        <f t="shared" si="131"/>
        <v>AP20209</v>
      </c>
      <c r="C4112" s="35" t="s">
        <v>14392</v>
      </c>
      <c r="D4112" s="35" t="str">
        <f t="shared" si="132"/>
        <v>20209 - DHWP ELPHS Food 9/2017 FD2104</v>
      </c>
      <c r="E4112" s="35" t="s">
        <v>6267</v>
      </c>
    </row>
    <row r="4113" spans="1:5">
      <c r="A4113" s="568" t="s">
        <v>14393</v>
      </c>
      <c r="B4113" s="58" t="str">
        <f t="shared" si="131"/>
        <v>AP20210</v>
      </c>
      <c r="C4113" s="35" t="s">
        <v>14394</v>
      </c>
      <c r="D4113" s="35" t="str">
        <f t="shared" si="132"/>
        <v>20210 - DHWP ELPHS MDCH other 9/2017 FD2104</v>
      </c>
      <c r="E4113" s="35" t="s">
        <v>6267</v>
      </c>
    </row>
    <row r="4114" spans="1:5">
      <c r="A4114" s="568" t="s">
        <v>14395</v>
      </c>
      <c r="B4114" s="58" t="str">
        <f t="shared" si="131"/>
        <v>AP20211</v>
      </c>
      <c r="C4114" s="35" t="s">
        <v>14396</v>
      </c>
      <c r="D4114" s="35" t="str">
        <f t="shared" si="132"/>
        <v>20211 - Health Bioterrorism Emerg Prep 9/2017 FD2104</v>
      </c>
      <c r="E4114" s="35" t="s">
        <v>6267</v>
      </c>
    </row>
    <row r="4115" spans="1:5">
      <c r="A4115" s="568" t="s">
        <v>14397</v>
      </c>
      <c r="B4115" s="58" t="str">
        <f t="shared" si="131"/>
        <v>AP20212</v>
      </c>
      <c r="C4115" s="35" t="s">
        <v>14398</v>
      </c>
      <c r="D4115" s="35" t="str">
        <f t="shared" si="132"/>
        <v>20212 - DHWP Cities Readiness Inititives 9/2017 FD2104</v>
      </c>
      <c r="E4115" s="35" t="s">
        <v>6267</v>
      </c>
    </row>
    <row r="4116" spans="1:5">
      <c r="A4116" s="568" t="s">
        <v>14399</v>
      </c>
      <c r="B4116" s="58" t="str">
        <f t="shared" si="131"/>
        <v>AP20213</v>
      </c>
      <c r="C4116" s="35" t="s">
        <v>14400</v>
      </c>
      <c r="D4116" s="35" t="str">
        <f t="shared" si="132"/>
        <v>20213 - DHWP Ebola Emergency Prep 9/2017 FD2104</v>
      </c>
      <c r="E4116" s="35" t="s">
        <v>6267</v>
      </c>
    </row>
    <row r="4117" spans="1:5">
      <c r="A4117" s="568" t="s">
        <v>14401</v>
      </c>
      <c r="B4117" s="58" t="str">
        <f t="shared" si="131"/>
        <v>AP20214</v>
      </c>
      <c r="C4117" s="35" t="s">
        <v>14402</v>
      </c>
      <c r="D4117" s="35" t="str">
        <f t="shared" si="132"/>
        <v>20214 - DHWP CSHCS Outreach &amp; Advocacy 9/2017 FD2104</v>
      </c>
      <c r="E4117" s="35" t="s">
        <v>6267</v>
      </c>
    </row>
    <row r="4118" spans="1:5">
      <c r="A4118" s="568" t="s">
        <v>14403</v>
      </c>
      <c r="B4118" s="58" t="str">
        <f t="shared" si="131"/>
        <v>AP20215</v>
      </c>
      <c r="C4118" s="35" t="s">
        <v>14404</v>
      </c>
      <c r="D4118" s="35" t="str">
        <f t="shared" si="132"/>
        <v>20215 - DHWP Fetal Infant Mortality Review 9/2017 FD2104</v>
      </c>
      <c r="E4118" s="35" t="s">
        <v>6267</v>
      </c>
    </row>
    <row r="4119" spans="1:5">
      <c r="A4119" s="568" t="s">
        <v>14405</v>
      </c>
      <c r="B4119" s="58" t="str">
        <f t="shared" si="131"/>
        <v>AP20216</v>
      </c>
      <c r="C4119" s="35" t="s">
        <v>14406</v>
      </c>
      <c r="D4119" s="35" t="str">
        <f t="shared" si="132"/>
        <v>20216 - DHWP HIV/Ryan White 9/2017 FD2104</v>
      </c>
      <c r="E4119" s="35" t="s">
        <v>6267</v>
      </c>
    </row>
    <row r="4120" spans="1:5">
      <c r="A4120" s="568" t="s">
        <v>14407</v>
      </c>
      <c r="B4120" s="58" t="str">
        <f t="shared" si="131"/>
        <v>AP20217</v>
      </c>
      <c r="C4120" s="35" t="s">
        <v>14408</v>
      </c>
      <c r="D4120" s="35" t="str">
        <f t="shared" si="132"/>
        <v>20217 - DHWP Immunization Action Plan 9/2017 FD2104</v>
      </c>
      <c r="E4120" s="35" t="s">
        <v>6267</v>
      </c>
    </row>
    <row r="4121" spans="1:5">
      <c r="A4121" s="568" t="s">
        <v>14409</v>
      </c>
      <c r="B4121" s="58" t="str">
        <f t="shared" si="131"/>
        <v>AP20218</v>
      </c>
      <c r="C4121" s="35" t="s">
        <v>14410</v>
      </c>
      <c r="D4121" s="35" t="str">
        <f t="shared" si="132"/>
        <v>20218 - DHWP Infant Safe Sleep 9/2017 FD2104</v>
      </c>
      <c r="E4121" s="35" t="s">
        <v>6267</v>
      </c>
    </row>
    <row r="4122" spans="1:5">
      <c r="A4122" s="568" t="s">
        <v>14411</v>
      </c>
      <c r="B4122" s="58" t="str">
        <f t="shared" si="131"/>
        <v>AP20219</v>
      </c>
      <c r="C4122" s="35" t="s">
        <v>14412</v>
      </c>
      <c r="D4122" s="35" t="str">
        <f t="shared" si="132"/>
        <v>20219 - DHWP Local Maternal &amp; Child Hlth 9/2017 FD2104</v>
      </c>
      <c r="E4122" s="35" t="s">
        <v>6267</v>
      </c>
    </row>
    <row r="4123" spans="1:5">
      <c r="A4123" s="568" t="s">
        <v>14413</v>
      </c>
      <c r="B4123" s="58" t="str">
        <f t="shared" si="131"/>
        <v>AP20220</v>
      </c>
      <c r="C4123" s="35" t="s">
        <v>14414</v>
      </c>
      <c r="D4123" s="35" t="str">
        <f t="shared" si="132"/>
        <v>20220 - DHWP Hearing-MDCH 9/2017 FD2104</v>
      </c>
      <c r="E4123" s="35" t="s">
        <v>6267</v>
      </c>
    </row>
    <row r="4124" spans="1:5">
      <c r="A4124" s="568" t="s">
        <v>14415</v>
      </c>
      <c r="B4124" s="58" t="str">
        <f t="shared" si="131"/>
        <v>AP20221</v>
      </c>
      <c r="C4124" s="35" t="s">
        <v>14416</v>
      </c>
      <c r="D4124" s="35" t="str">
        <f t="shared" si="132"/>
        <v>20221 - DHWP Vision-MDCH 9/2017 FD2104</v>
      </c>
      <c r="E4124" s="35" t="s">
        <v>6267</v>
      </c>
    </row>
    <row r="4125" spans="1:5">
      <c r="A4125" s="568" t="s">
        <v>14417</v>
      </c>
      <c r="B4125" s="58" t="str">
        <f t="shared" si="131"/>
        <v>AP20222</v>
      </c>
      <c r="C4125" s="35" t="s">
        <v>14418</v>
      </c>
      <c r="D4125" s="35" t="str">
        <f t="shared" si="132"/>
        <v>20222 - DHWP HIV Emerg Supp Relief 2/2018 FD2104</v>
      </c>
      <c r="E4125" s="35" t="s">
        <v>6267</v>
      </c>
    </row>
    <row r="4126" spans="1:5">
      <c r="A4126" s="568" t="s">
        <v>14419</v>
      </c>
      <c r="B4126" s="58" t="str">
        <f t="shared" si="131"/>
        <v>AP20223</v>
      </c>
      <c r="C4126" s="35" t="s">
        <v>14420</v>
      </c>
      <c r="D4126" s="35" t="str">
        <f t="shared" si="132"/>
        <v>20223 - DHWP HOPWA Aids Housing 6/2017 FD2104</v>
      </c>
      <c r="E4126" s="35" t="s">
        <v>6267</v>
      </c>
    </row>
    <row r="4127" spans="1:5">
      <c r="A4127" s="568" t="s">
        <v>14421</v>
      </c>
      <c r="B4127" s="58" t="str">
        <f t="shared" si="131"/>
        <v>AP20225</v>
      </c>
      <c r="C4127" s="569" t="s">
        <v>14422</v>
      </c>
      <c r="D4127" s="35" t="str">
        <f t="shared" si="132"/>
        <v>20225 - 2015-16 High Safety Project</v>
      </c>
      <c r="E4127" s="35" t="s">
        <v>6267</v>
      </c>
    </row>
    <row r="4128" spans="1:5">
      <c r="A4128" s="568" t="s">
        <v>14423</v>
      </c>
      <c r="B4128" s="58" t="str">
        <f t="shared" si="131"/>
        <v>AP20226</v>
      </c>
      <c r="C4128" s="35" t="s">
        <v>14424</v>
      </c>
      <c r="D4128" s="35" t="str">
        <f t="shared" si="132"/>
        <v>20226 - Police Preventing Auto Theft 2016-17</v>
      </c>
      <c r="E4128" s="35" t="s">
        <v>6267</v>
      </c>
    </row>
    <row r="4129" spans="1:5">
      <c r="A4129" s="568" t="s">
        <v>14425</v>
      </c>
      <c r="B4129" s="58" t="str">
        <f t="shared" si="131"/>
        <v>AP20227</v>
      </c>
      <c r="C4129" s="35" t="s">
        <v>14426</v>
      </c>
      <c r="D4129" s="35" t="str">
        <f t="shared" si="132"/>
        <v>20227 - Police SE Auto Theft Team 2016-17</v>
      </c>
      <c r="E4129" s="35" t="s">
        <v>6267</v>
      </c>
    </row>
    <row r="4130" spans="1:5">
      <c r="A4130" s="568" t="s">
        <v>14427</v>
      </c>
      <c r="B4130" s="58" t="str">
        <f t="shared" si="131"/>
        <v>AP20228</v>
      </c>
      <c r="C4130" s="35" t="s">
        <v>14428</v>
      </c>
      <c r="D4130" s="35" t="str">
        <f t="shared" si="132"/>
        <v>20228 - Police Oakland County Auto Theft Squad 2016-17</v>
      </c>
      <c r="E4130" s="35" t="s">
        <v>6267</v>
      </c>
    </row>
    <row r="4131" spans="1:5">
      <c r="A4131" s="568" t="s">
        <v>14429</v>
      </c>
      <c r="B4131" s="58" t="str">
        <f t="shared" si="131"/>
        <v>AP20229</v>
      </c>
      <c r="C4131" s="35" t="s">
        <v>14430</v>
      </c>
      <c r="D4131" s="35" t="str">
        <f t="shared" si="132"/>
        <v>20229 - Police East Side Action Team 2016-17</v>
      </c>
      <c r="E4131" s="35" t="s">
        <v>6267</v>
      </c>
    </row>
    <row r="4132" spans="1:5">
      <c r="A4132" s="568" t="s">
        <v>14431</v>
      </c>
      <c r="B4132" s="58" t="str">
        <f t="shared" si="131"/>
        <v>AP20230</v>
      </c>
      <c r="C4132" s="35" t="s">
        <v>14432</v>
      </c>
      <c r="D4132" s="35" t="str">
        <f t="shared" si="132"/>
        <v>20230 - Police Victim Assistance 2016-17</v>
      </c>
      <c r="E4132" s="35" t="s">
        <v>6267</v>
      </c>
    </row>
    <row r="4133" spans="1:5">
      <c r="A4133" s="568" t="s">
        <v>14433</v>
      </c>
      <c r="B4133" s="58" t="str">
        <f t="shared" si="131"/>
        <v>AP20231</v>
      </c>
      <c r="C4133" s="35" t="s">
        <v>14434</v>
      </c>
      <c r="D4133" s="35" t="str">
        <f t="shared" si="132"/>
        <v>20231 - Police JAG 2016-17</v>
      </c>
      <c r="E4133" s="35" t="s">
        <v>6267</v>
      </c>
    </row>
    <row r="4134" spans="1:5">
      <c r="A4134" s="568" t="s">
        <v>14435</v>
      </c>
      <c r="B4134" s="58" t="str">
        <f t="shared" si="131"/>
        <v>AP20232</v>
      </c>
      <c r="C4134" s="35" t="s">
        <v>14436</v>
      </c>
      <c r="D4134" s="35" t="str">
        <f t="shared" si="132"/>
        <v>20232 - Police Youth Alcohol Enforcement 2016-17</v>
      </c>
      <c r="E4134" s="35" t="s">
        <v>6267</v>
      </c>
    </row>
    <row r="4135" spans="1:5">
      <c r="A4135" s="568" t="s">
        <v>14437</v>
      </c>
      <c r="B4135" s="58" t="str">
        <f t="shared" si="131"/>
        <v>AP20233</v>
      </c>
      <c r="C4135" s="35" t="s">
        <v>14438</v>
      </c>
      <c r="D4135" s="35" t="str">
        <f t="shared" si="132"/>
        <v>20233 - Police Strategic Taffic Enforcement Prog 2016-17</v>
      </c>
      <c r="E4135" s="35" t="s">
        <v>6267</v>
      </c>
    </row>
    <row r="4136" spans="1:5">
      <c r="A4136" s="568" t="s">
        <v>14439</v>
      </c>
      <c r="B4136" s="58" t="str">
        <f t="shared" si="131"/>
        <v>AP20234</v>
      </c>
      <c r="C4136" s="35" t="s">
        <v>14440</v>
      </c>
      <c r="D4136" s="35" t="str">
        <f t="shared" si="132"/>
        <v>20234 - HRD Administration Direct - Reporting &amp; Compliance</v>
      </c>
      <c r="E4136" s="35" t="s">
        <v>6267</v>
      </c>
    </row>
    <row r="4137" spans="1:5">
      <c r="A4137" s="568" t="s">
        <v>14441</v>
      </c>
      <c r="B4137" s="58" t="str">
        <f t="shared" si="131"/>
        <v>AP20235</v>
      </c>
      <c r="C4137" s="35" t="s">
        <v>14442</v>
      </c>
      <c r="D4137" s="35" t="str">
        <f t="shared" si="132"/>
        <v>20235 - HRD Administration (Indirect) - Records/Audit &amp; Admin Support</v>
      </c>
      <c r="E4137" s="35" t="s">
        <v>6267</v>
      </c>
    </row>
    <row r="4138" spans="1:5">
      <c r="A4138" s="568" t="s">
        <v>14443</v>
      </c>
      <c r="B4138" s="58" t="str">
        <f t="shared" si="131"/>
        <v>AP20236</v>
      </c>
      <c r="C4138" s="35" t="s">
        <v>14444</v>
      </c>
      <c r="D4138" s="35" t="str">
        <f t="shared" si="132"/>
        <v>20236 - HRD OPPP Direct - Tax Incentives, Policy, &amp; Development</v>
      </c>
      <c r="E4138" s="35" t="s">
        <v>6267</v>
      </c>
    </row>
    <row r="4139" spans="1:5">
      <c r="A4139" s="568" t="s">
        <v>14445</v>
      </c>
      <c r="B4139" s="58" t="str">
        <f t="shared" si="131"/>
        <v>AP20237</v>
      </c>
      <c r="C4139" s="35" t="s">
        <v>14446</v>
      </c>
      <c r="D4139" s="35" t="str">
        <f t="shared" si="132"/>
        <v>20237 - HRD Housing Underwriting - Single Family</v>
      </c>
      <c r="E4139" s="35" t="s">
        <v>6267</v>
      </c>
    </row>
    <row r="4140" spans="1:5">
      <c r="A4140" s="568" t="s">
        <v>14447</v>
      </c>
      <c r="B4140" s="58" t="str">
        <f t="shared" si="131"/>
        <v>AP20238</v>
      </c>
      <c r="C4140" s="35" t="s">
        <v>14448</v>
      </c>
      <c r="D4140" s="35" t="str">
        <f t="shared" si="132"/>
        <v>20238 - HRD Housing Underwriting - Multi Family</v>
      </c>
      <c r="E4140" s="35" t="s">
        <v>6267</v>
      </c>
    </row>
    <row r="4141" spans="1:5">
      <c r="A4141" s="568" t="s">
        <v>14449</v>
      </c>
      <c r="B4141" s="58" t="str">
        <f t="shared" si="131"/>
        <v>AP20239</v>
      </c>
      <c r="C4141" s="35" t="s">
        <v>14450</v>
      </c>
      <c r="D4141" s="35" t="str">
        <f t="shared" si="132"/>
        <v>20239 - Declared Disaster Recovery</v>
      </c>
      <c r="E4141" s="35" t="s">
        <v>6267</v>
      </c>
    </row>
    <row r="4142" spans="1:5">
      <c r="A4142" s="568" t="s">
        <v>14451</v>
      </c>
      <c r="B4142" s="58" t="str">
        <f t="shared" si="131"/>
        <v>AP20240</v>
      </c>
      <c r="C4142" s="35" t="s">
        <v>14452</v>
      </c>
      <c r="D4142" s="35" t="str">
        <f t="shared" si="132"/>
        <v>20240 - Mayor's 2016 Urban Area Security Initiative</v>
      </c>
      <c r="E4142" s="35" t="s">
        <v>6267</v>
      </c>
    </row>
    <row r="4143" spans="1:5">
      <c r="A4143" s="568" t="s">
        <v>14453</v>
      </c>
      <c r="B4143" s="58" t="str">
        <f t="shared" si="131"/>
        <v>AP20241</v>
      </c>
      <c r="C4143" s="35" t="s">
        <v>14454</v>
      </c>
      <c r="D4143" s="35" t="str">
        <f t="shared" si="132"/>
        <v>20241 - 2016-18 Howarth Playground Improvement Project</v>
      </c>
      <c r="E4143" s="35" t="s">
        <v>6267</v>
      </c>
    </row>
    <row r="4144" spans="1:5">
      <c r="A4144" s="568" t="s">
        <v>14455</v>
      </c>
      <c r="B4144" s="58" t="str">
        <f t="shared" si="131"/>
        <v>AP20242</v>
      </c>
      <c r="C4144" s="35" t="s">
        <v>14456</v>
      </c>
      <c r="D4144" s="35" t="str">
        <f t="shared" si="132"/>
        <v>20242 - Mayor's Detroit Childrens Fund - Skillman Foundation FY17</v>
      </c>
      <c r="E4144" s="35" t="s">
        <v>6267</v>
      </c>
    </row>
    <row r="4145" spans="1:5">
      <c r="A4145" s="568" t="s">
        <v>14457</v>
      </c>
      <c r="B4145" s="58" t="str">
        <f t="shared" si="131"/>
        <v>AP20243</v>
      </c>
      <c r="C4145" s="35" t="s">
        <v>14458</v>
      </c>
      <c r="D4145" s="35" t="str">
        <f t="shared" si="132"/>
        <v>20243 - SDWSD-R Improvement &amp; Extension</v>
      </c>
      <c r="E4145" s="35" t="s">
        <v>6267</v>
      </c>
    </row>
    <row r="4146" spans="1:5">
      <c r="A4146" s="568" t="s">
        <v>14459</v>
      </c>
      <c r="B4146" s="58" t="str">
        <f t="shared" si="131"/>
        <v>AP20244</v>
      </c>
      <c r="C4146" s="35" t="s">
        <v>14460</v>
      </c>
      <c r="D4146" s="35" t="str">
        <f t="shared" si="132"/>
        <v>20244 - WDWSD-R Improvement &amp; Extension</v>
      </c>
      <c r="E4146" s="35" t="s">
        <v>6267</v>
      </c>
    </row>
    <row r="4147" spans="1:5">
      <c r="A4147" s="568" t="s">
        <v>14461</v>
      </c>
      <c r="B4147" s="58" t="str">
        <f t="shared" ref="B4147:B4210" si="133">"AP"&amp;A4147</f>
        <v>AP20246</v>
      </c>
      <c r="C4147" s="35" t="s">
        <v>14462</v>
      </c>
      <c r="D4147" s="35" t="str">
        <f t="shared" si="132"/>
        <v>20246 - DPW AG 15-5507 Mt Elliott Bridge</v>
      </c>
      <c r="E4147" s="35" t="s">
        <v>6267</v>
      </c>
    </row>
    <row r="4148" spans="1:5">
      <c r="A4148" s="568" t="s">
        <v>14463</v>
      </c>
      <c r="B4148" s="58" t="str">
        <f t="shared" si="133"/>
        <v>AP20247</v>
      </c>
      <c r="C4148" s="35" t="s">
        <v>14464</v>
      </c>
      <c r="D4148" s="35" t="str">
        <f t="shared" si="132"/>
        <v>20247 - Elections Voter Education Donations Appropriation</v>
      </c>
      <c r="E4148" s="35" t="s">
        <v>6267</v>
      </c>
    </row>
    <row r="4149" spans="1:5">
      <c r="A4149" s="568" t="s">
        <v>14465</v>
      </c>
      <c r="B4149" s="58" t="str">
        <f t="shared" si="133"/>
        <v>AP20249</v>
      </c>
      <c r="C4149" s="35" t="s">
        <v>14466</v>
      </c>
      <c r="D4149" s="35" t="str">
        <f t="shared" si="132"/>
        <v>20249 - Recreation 2016-2017 Summer Food Program Appropriation</v>
      </c>
      <c r="E4149" s="35" t="s">
        <v>6267</v>
      </c>
    </row>
    <row r="4150" spans="1:5">
      <c r="A4150" s="568" t="s">
        <v>14467</v>
      </c>
      <c r="B4150" s="58" t="str">
        <f t="shared" si="133"/>
        <v>AP20250</v>
      </c>
      <c r="C4150" s="35" t="s">
        <v>14468</v>
      </c>
      <c r="D4150" s="35" t="str">
        <f t="shared" si="132"/>
        <v>20250 - Consolidated Legislative Services</v>
      </c>
      <c r="E4150" s="35" t="s">
        <v>6267</v>
      </c>
    </row>
    <row r="4151" spans="1:5">
      <c r="A4151" s="568" t="s">
        <v>14469</v>
      </c>
      <c r="B4151" s="58" t="str">
        <f t="shared" si="133"/>
        <v>AP20251</v>
      </c>
      <c r="C4151" s="35" t="s">
        <v>14470</v>
      </c>
      <c r="D4151" s="35" t="str">
        <f t="shared" si="132"/>
        <v>20251 - Capital Restructuring Initiative</v>
      </c>
      <c r="E4151" s="35" t="s">
        <v>6267</v>
      </c>
    </row>
    <row r="4152" spans="1:5">
      <c r="A4152" s="568" t="s">
        <v>14471</v>
      </c>
      <c r="B4152" s="58" t="str">
        <f t="shared" si="133"/>
        <v>AP20252</v>
      </c>
      <c r="C4152" s="35" t="s">
        <v>14472</v>
      </c>
      <c r="D4152" s="35" t="str">
        <f t="shared" si="132"/>
        <v>20252 - PLA Revenue Bond Transfer</v>
      </c>
      <c r="E4152" s="35" t="s">
        <v>6267</v>
      </c>
    </row>
    <row r="4153" spans="1:5">
      <c r="A4153" s="568" t="s">
        <v>5802</v>
      </c>
      <c r="B4153" s="58" t="str">
        <f t="shared" si="133"/>
        <v>AP20253</v>
      </c>
      <c r="C4153" s="35" t="s">
        <v>14473</v>
      </c>
      <c r="D4153" s="35" t="str">
        <f t="shared" si="132"/>
        <v>20253 - Blight Remediation Projects</v>
      </c>
      <c r="E4153" s="35" t="s">
        <v>6267</v>
      </c>
    </row>
    <row r="4154" spans="1:5">
      <c r="A4154" s="568" t="s">
        <v>14474</v>
      </c>
      <c r="B4154" s="58" t="str">
        <f t="shared" si="133"/>
        <v>AP20254</v>
      </c>
      <c r="C4154" s="35" t="s">
        <v>14475</v>
      </c>
      <c r="D4154" s="35" t="str">
        <f t="shared" si="132"/>
        <v>20254 - Reinvest Project</v>
      </c>
      <c r="E4154" s="35" t="s">
        <v>6267</v>
      </c>
    </row>
    <row r="4155" spans="1:5">
      <c r="A4155" s="568" t="s">
        <v>5803</v>
      </c>
      <c r="B4155" s="58" t="str">
        <f t="shared" si="133"/>
        <v>AP20255</v>
      </c>
      <c r="C4155" s="35" t="s">
        <v>14476</v>
      </c>
      <c r="D4155" s="35" t="str">
        <f t="shared" si="132"/>
        <v>20255 - Prior Year Activity</v>
      </c>
      <c r="E4155" s="35" t="s">
        <v>6267</v>
      </c>
    </row>
    <row r="4156" spans="1:5">
      <c r="A4156" s="568" t="s">
        <v>14477</v>
      </c>
      <c r="B4156" s="58" t="str">
        <f t="shared" si="133"/>
        <v>AP20256</v>
      </c>
      <c r="C4156" s="35" t="s">
        <v>14478</v>
      </c>
      <c r="D4156" s="35" t="str">
        <f t="shared" si="132"/>
        <v>20256 - Nondept Citywide</v>
      </c>
      <c r="E4156" s="35" t="s">
        <v>6267</v>
      </c>
    </row>
    <row r="4157" spans="1:5">
      <c r="A4157" s="568" t="s">
        <v>14479</v>
      </c>
      <c r="B4157" s="58" t="str">
        <f t="shared" si="133"/>
        <v>AP20257</v>
      </c>
      <c r="C4157" s="35" t="s">
        <v>14480</v>
      </c>
      <c r="D4157" s="35" t="str">
        <f t="shared" si="132"/>
        <v>20257 - Scrap Tires Grant</v>
      </c>
      <c r="E4157" s="35" t="s">
        <v>6267</v>
      </c>
    </row>
    <row r="4158" spans="1:5">
      <c r="A4158" s="568" t="s">
        <v>14481</v>
      </c>
      <c r="B4158" s="58" t="str">
        <f t="shared" si="133"/>
        <v>AP20258</v>
      </c>
      <c r="C4158" s="35" t="s">
        <v>14482</v>
      </c>
      <c r="D4158" s="35" t="str">
        <f t="shared" si="132"/>
        <v>20258 - 2018 SAFER Grant</v>
      </c>
      <c r="E4158" s="35" t="s">
        <v>6267</v>
      </c>
    </row>
    <row r="4159" spans="1:5">
      <c r="A4159" s="568" t="s">
        <v>14483</v>
      </c>
      <c r="B4159" s="58" t="str">
        <f t="shared" si="133"/>
        <v>AP20259</v>
      </c>
      <c r="C4159" s="569" t="s">
        <v>14484</v>
      </c>
      <c r="D4159" s="35" t="str">
        <f t="shared" si="132"/>
        <v>20259 - 2015-16 Justice Assistance Grant (JAG)</v>
      </c>
      <c r="E4159" s="35" t="s">
        <v>6267</v>
      </c>
    </row>
    <row r="4160" spans="1:5">
      <c r="A4160" s="568" t="s">
        <v>14485</v>
      </c>
      <c r="B4160" s="58" t="str">
        <f t="shared" si="133"/>
        <v>AP20260</v>
      </c>
      <c r="C4160" s="569" t="s">
        <v>14486</v>
      </c>
      <c r="D4160" s="35" t="str">
        <f t="shared" si="132"/>
        <v>20260 - 2015-16 CHASS Grant</v>
      </c>
      <c r="E4160" s="35" t="s">
        <v>6267</v>
      </c>
    </row>
    <row r="4161" spans="1:5">
      <c r="A4161" s="568" t="s">
        <v>14487</v>
      </c>
      <c r="B4161" s="58" t="str">
        <f t="shared" si="133"/>
        <v>AP20261</v>
      </c>
      <c r="C4161" s="35" t="s">
        <v>14488</v>
      </c>
      <c r="D4161" s="35" t="str">
        <f t="shared" si="132"/>
        <v>20261 - FY2015 Homeland Security Grant Program</v>
      </c>
      <c r="E4161" s="35" t="s">
        <v>6267</v>
      </c>
    </row>
    <row r="4162" spans="1:5">
      <c r="A4162" s="568" t="s">
        <v>14489</v>
      </c>
      <c r="B4162" s="58" t="str">
        <f t="shared" si="133"/>
        <v>AP20262</v>
      </c>
      <c r="C4162" s="35" t="s">
        <v>14490</v>
      </c>
      <c r="D4162" s="35" t="str">
        <f t="shared" si="132"/>
        <v>20262 - Natl Crime Vict Rights Comm</v>
      </c>
      <c r="E4162" s="35" t="s">
        <v>6267</v>
      </c>
    </row>
    <row r="4163" spans="1:5">
      <c r="A4163" s="568" t="s">
        <v>14491</v>
      </c>
      <c r="B4163" s="58" t="str">
        <f t="shared" si="133"/>
        <v>AP20263</v>
      </c>
      <c r="C4163" s="35" t="s">
        <v>14492</v>
      </c>
      <c r="D4163" s="35" t="str">
        <f t="shared" si="132"/>
        <v>20263 - New Amsterdam 1&amp;2 Section 108 Loan</v>
      </c>
      <c r="E4163" s="35" t="s">
        <v>6267</v>
      </c>
    </row>
    <row r="4164" spans="1:5">
      <c r="A4164" s="568" t="s">
        <v>14493</v>
      </c>
      <c r="B4164" s="58" t="str">
        <f t="shared" si="133"/>
        <v>AP20265</v>
      </c>
      <c r="C4164" s="35" t="s">
        <v>14494</v>
      </c>
      <c r="D4164" s="35" t="str">
        <f t="shared" ref="D4164:D4227" si="134">A4164&amp;" - "&amp;C4164</f>
        <v>20265 - Capital Improvements Municipal Parking</v>
      </c>
      <c r="E4164" s="35" t="s">
        <v>6267</v>
      </c>
    </row>
    <row r="4165" spans="1:5">
      <c r="A4165" s="568" t="s">
        <v>14495</v>
      </c>
      <c r="B4165" s="58" t="str">
        <f t="shared" si="133"/>
        <v>AP20266</v>
      </c>
      <c r="C4165" s="35" t="s">
        <v>14496</v>
      </c>
      <c r="D4165" s="35" t="str">
        <f t="shared" si="134"/>
        <v>20266 - 2016 Summer Food Program</v>
      </c>
      <c r="E4165" s="35" t="s">
        <v>6267</v>
      </c>
    </row>
    <row r="4166" spans="1:5">
      <c r="A4166" s="568" t="s">
        <v>14497</v>
      </c>
      <c r="B4166" s="58" t="str">
        <f t="shared" si="133"/>
        <v>AP20267</v>
      </c>
      <c r="C4166" s="35" t="s">
        <v>14498</v>
      </c>
      <c r="D4166" s="35" t="str">
        <f t="shared" si="134"/>
        <v>20267 - WDWSD- R GLWA Allocations</v>
      </c>
      <c r="E4166" s="35" t="s">
        <v>6267</v>
      </c>
    </row>
    <row r="4167" spans="1:5">
      <c r="A4167" s="568" t="s">
        <v>14499</v>
      </c>
      <c r="B4167" s="58" t="str">
        <f t="shared" si="133"/>
        <v>AP20268</v>
      </c>
      <c r="C4167" s="35" t="s">
        <v>14500</v>
      </c>
      <c r="D4167" s="35" t="str">
        <f t="shared" si="134"/>
        <v>20268 - SDWSD- R GLWA Allocations</v>
      </c>
      <c r="E4167" s="35" t="s">
        <v>6267</v>
      </c>
    </row>
    <row r="4168" spans="1:5">
      <c r="A4168" s="568" t="s">
        <v>14501</v>
      </c>
      <c r="B4168" s="58" t="str">
        <f t="shared" si="133"/>
        <v>AP20269</v>
      </c>
      <c r="C4168" s="35" t="s">
        <v>14502</v>
      </c>
      <c r="D4168" s="35" t="str">
        <f t="shared" si="134"/>
        <v>20269 - Interfund Accounting Adjustments</v>
      </c>
      <c r="E4168" s="35" t="s">
        <v>6267</v>
      </c>
    </row>
    <row r="4169" spans="1:5">
      <c r="A4169" s="568" t="s">
        <v>14503</v>
      </c>
      <c r="B4169" s="58" t="str">
        <f t="shared" si="133"/>
        <v>AP20270</v>
      </c>
      <c r="C4169" s="35" t="s">
        <v>14504</v>
      </c>
      <c r="D4169" s="35" t="str">
        <f t="shared" si="134"/>
        <v>20270 - PDD Special</v>
      </c>
      <c r="E4169" s="35" t="s">
        <v>6267</v>
      </c>
    </row>
    <row r="4170" spans="1:5">
      <c r="A4170" s="568" t="s">
        <v>14505</v>
      </c>
      <c r="B4170" s="58" t="str">
        <f t="shared" si="133"/>
        <v>AP20272</v>
      </c>
      <c r="C4170" s="35" t="s">
        <v>14506</v>
      </c>
      <c r="D4170" s="35" t="str">
        <f t="shared" si="134"/>
        <v>20272 - FY2016 Cities of Service Leadership Grant</v>
      </c>
      <c r="E4170" s="35" t="s">
        <v>6267</v>
      </c>
    </row>
    <row r="4171" spans="1:5">
      <c r="A4171" s="568" t="s">
        <v>14507</v>
      </c>
      <c r="B4171" s="58" t="str">
        <f t="shared" si="133"/>
        <v>AP20274</v>
      </c>
      <c r="C4171" s="35" t="s">
        <v>14508</v>
      </c>
      <c r="D4171" s="35" t="str">
        <f t="shared" si="134"/>
        <v>20274 - 2016 Make a Splash</v>
      </c>
      <c r="E4171" s="35" t="s">
        <v>6267</v>
      </c>
    </row>
    <row r="4172" spans="1:5">
      <c r="A4172" s="568" t="s">
        <v>14509</v>
      </c>
      <c r="B4172" s="58" t="str">
        <f t="shared" si="133"/>
        <v>AP20276</v>
      </c>
      <c r="C4172" s="35" t="s">
        <v>14510</v>
      </c>
      <c r="D4172" s="35" t="str">
        <f t="shared" si="134"/>
        <v>20276 - WDWSD-R Stores</v>
      </c>
      <c r="E4172" s="35" t="s">
        <v>6267</v>
      </c>
    </row>
    <row r="4173" spans="1:5">
      <c r="A4173" s="568" t="s">
        <v>14511</v>
      </c>
      <c r="B4173" s="58" t="str">
        <f t="shared" si="133"/>
        <v>AP20277</v>
      </c>
      <c r="C4173" s="35" t="s">
        <v>14512</v>
      </c>
      <c r="D4173" s="35" t="str">
        <f t="shared" si="134"/>
        <v>20277 - FY2016 NFL Play 60 Afterschool Grant</v>
      </c>
      <c r="E4173" s="35" t="s">
        <v>6267</v>
      </c>
    </row>
    <row r="4174" spans="1:5">
      <c r="A4174" s="568" t="s">
        <v>14513</v>
      </c>
      <c r="B4174" s="58" t="str">
        <f t="shared" si="133"/>
        <v>AP20278</v>
      </c>
      <c r="C4174" s="35" t="s">
        <v>14514</v>
      </c>
      <c r="D4174" s="35" t="str">
        <f t="shared" si="134"/>
        <v>20278 - FY2016 NRPA Out of School Time</v>
      </c>
      <c r="E4174" s="35" t="s">
        <v>6267</v>
      </c>
    </row>
    <row r="4175" spans="1:5">
      <c r="A4175" s="568" t="s">
        <v>14515</v>
      </c>
      <c r="B4175" s="58" t="str">
        <f t="shared" si="133"/>
        <v>AP20280</v>
      </c>
      <c r="C4175" s="35" t="s">
        <v>14516</v>
      </c>
      <c r="D4175" s="35" t="str">
        <f t="shared" si="134"/>
        <v>20280 - 2016 Federal Aid Projects</v>
      </c>
      <c r="E4175" s="35" t="s">
        <v>6267</v>
      </c>
    </row>
    <row r="4176" spans="1:5">
      <c r="A4176" s="568" t="s">
        <v>14517</v>
      </c>
      <c r="B4176" s="58" t="str">
        <f t="shared" si="133"/>
        <v>AP20281</v>
      </c>
      <c r="C4176" s="35" t="s">
        <v>14518</v>
      </c>
      <c r="D4176" s="35" t="str">
        <f t="shared" si="134"/>
        <v>20281 - 2016 Mental Health First Responder</v>
      </c>
      <c r="E4176" s="35" t="s">
        <v>6267</v>
      </c>
    </row>
    <row r="4177" spans="1:5">
      <c r="A4177" s="568" t="s">
        <v>14519</v>
      </c>
      <c r="B4177" s="58" t="str">
        <f t="shared" si="133"/>
        <v>AP20283</v>
      </c>
      <c r="C4177" s="35" t="s">
        <v>14520</v>
      </c>
      <c r="D4177" s="35" t="str">
        <f t="shared" si="134"/>
        <v>20283 - Certified Local Government Grant for Fort Wayne</v>
      </c>
      <c r="E4177" s="35" t="s">
        <v>6267</v>
      </c>
    </row>
    <row r="4178" spans="1:5">
      <c r="A4178" s="568" t="s">
        <v>5750</v>
      </c>
      <c r="B4178" s="58" t="str">
        <f t="shared" si="133"/>
        <v>AP20285</v>
      </c>
      <c r="C4178" s="35" t="s">
        <v>14521</v>
      </c>
      <c r="D4178" s="35" t="str">
        <f t="shared" si="134"/>
        <v>20285 - Regents of the University of Michigan</v>
      </c>
      <c r="E4178" s="35" t="s">
        <v>6267</v>
      </c>
    </row>
    <row r="4179" spans="1:5">
      <c r="A4179" s="568" t="s">
        <v>14522</v>
      </c>
      <c r="B4179" s="58" t="str">
        <f t="shared" si="133"/>
        <v>AP20287</v>
      </c>
      <c r="C4179" s="35" t="s">
        <v>14523</v>
      </c>
      <c r="D4179" s="35" t="str">
        <f t="shared" si="134"/>
        <v>20287 - FY 2015 SEC 5307 Grant MI-2016-006</v>
      </c>
      <c r="E4179" s="35" t="s">
        <v>6267</v>
      </c>
    </row>
    <row r="4180" spans="1:5">
      <c r="A4180" s="568" t="s">
        <v>14524</v>
      </c>
      <c r="B4180" s="58" t="str">
        <f t="shared" si="133"/>
        <v>AP20291</v>
      </c>
      <c r="C4180" s="35" t="s">
        <v>14525</v>
      </c>
      <c r="D4180" s="35" t="str">
        <f t="shared" si="134"/>
        <v>20291 - 2016 Automobile Theft Prevention Authority Grant</v>
      </c>
      <c r="E4180" s="35" t="s">
        <v>6267</v>
      </c>
    </row>
    <row r="4181" spans="1:5">
      <c r="A4181" s="568" t="s">
        <v>14526</v>
      </c>
      <c r="B4181" s="58" t="str">
        <f t="shared" si="133"/>
        <v>AP20292</v>
      </c>
      <c r="C4181" s="35" t="s">
        <v>14527</v>
      </c>
      <c r="D4181" s="35" t="str">
        <f t="shared" si="134"/>
        <v>20292 - FY2015 Assistance to Firefighters Grant</v>
      </c>
      <c r="E4181" s="35" t="s">
        <v>6267</v>
      </c>
    </row>
    <row r="4182" spans="1:5">
      <c r="A4182" s="568" t="s">
        <v>14528</v>
      </c>
      <c r="B4182" s="58" t="str">
        <f t="shared" si="133"/>
        <v>AP20293</v>
      </c>
      <c r="C4182" s="35" t="s">
        <v>14529</v>
      </c>
      <c r="D4182" s="35" t="str">
        <f t="shared" si="134"/>
        <v>20293 - 2016 Port Security Program</v>
      </c>
      <c r="E4182" s="35" t="s">
        <v>6267</v>
      </c>
    </row>
    <row r="4183" spans="1:5">
      <c r="A4183" s="568" t="s">
        <v>14530</v>
      </c>
      <c r="B4183" s="58" t="str">
        <f t="shared" si="133"/>
        <v>AP20294</v>
      </c>
      <c r="C4183" s="35" t="s">
        <v>14531</v>
      </c>
      <c r="D4183" s="35" t="str">
        <f t="shared" si="134"/>
        <v>20294 - Office of the Chief Financial Officer</v>
      </c>
      <c r="E4183" s="35" t="s">
        <v>6267</v>
      </c>
    </row>
    <row r="4184" spans="1:5">
      <c r="A4184" s="568" t="s">
        <v>14532</v>
      </c>
      <c r="B4184" s="58" t="str">
        <f t="shared" si="133"/>
        <v>AP20295</v>
      </c>
      <c r="C4184" s="35" t="s">
        <v>14533</v>
      </c>
      <c r="D4184" s="35" t="str">
        <f t="shared" si="134"/>
        <v>20295 - 2017 Automobile Theft Prevention Authority 04-17</v>
      </c>
      <c r="E4184" s="35" t="s">
        <v>6267</v>
      </c>
    </row>
    <row r="4185" spans="1:5">
      <c r="A4185" s="568" t="s">
        <v>14534</v>
      </c>
      <c r="B4185" s="58" t="str">
        <f t="shared" si="133"/>
        <v>AP20296</v>
      </c>
      <c r="C4185" s="35" t="s">
        <v>14535</v>
      </c>
      <c r="D4185" s="35" t="str">
        <f t="shared" si="134"/>
        <v>20296 - FY17 SEMGOG Unified Works Program Grant 17006</v>
      </c>
      <c r="E4185" s="35" t="s">
        <v>6267</v>
      </c>
    </row>
    <row r="4186" spans="1:5">
      <c r="A4186" s="58" t="s">
        <v>14536</v>
      </c>
      <c r="B4186" s="58" t="str">
        <f t="shared" si="133"/>
        <v>AP20297</v>
      </c>
      <c r="C4186" s="35" t="s">
        <v>14537</v>
      </c>
      <c r="D4186" s="35" t="str">
        <f t="shared" si="134"/>
        <v>20297 - FY15 SEC 5307 Grant-MI-2016-006-01</v>
      </c>
      <c r="E4186" s="35" t="s">
        <v>6267</v>
      </c>
    </row>
    <row r="4187" spans="1:5">
      <c r="A4187" s="568" t="s">
        <v>14538</v>
      </c>
      <c r="B4187" s="58" t="str">
        <f t="shared" si="133"/>
        <v>AP20298</v>
      </c>
      <c r="C4187" s="35" t="s">
        <v>14539</v>
      </c>
      <c r="D4187" s="35" t="str">
        <f t="shared" si="134"/>
        <v>20298 - FY13 SEC 5307_5339 Grant MI-2016-024-00</v>
      </c>
      <c r="E4187" s="35" t="s">
        <v>6267</v>
      </c>
    </row>
    <row r="4188" spans="1:5">
      <c r="A4188" s="568" t="s">
        <v>14540</v>
      </c>
      <c r="B4188" s="58" t="str">
        <f t="shared" si="133"/>
        <v>AP20299</v>
      </c>
      <c r="C4188" s="35" t="s">
        <v>14541</v>
      </c>
      <c r="D4188" s="35" t="str">
        <f t="shared" si="134"/>
        <v>20299 - Parolees_Technical Violators and Ex-Offenders Project</v>
      </c>
      <c r="E4188" s="35" t="s">
        <v>6267</v>
      </c>
    </row>
    <row r="4189" spans="1:5">
      <c r="A4189" s="568" t="s">
        <v>14542</v>
      </c>
      <c r="B4189" s="58" t="str">
        <f t="shared" si="133"/>
        <v>AP20300</v>
      </c>
      <c r="C4189" s="35" t="s">
        <v>14543</v>
      </c>
      <c r="D4189" s="35" t="str">
        <f t="shared" si="134"/>
        <v>20300 - WDWSDR Bond Fund 2011</v>
      </c>
      <c r="E4189" s="35" t="s">
        <v>6267</v>
      </c>
    </row>
    <row r="4190" spans="1:5">
      <c r="A4190" s="568" t="s">
        <v>14544</v>
      </c>
      <c r="B4190" s="58" t="str">
        <f t="shared" si="133"/>
        <v>AP20301</v>
      </c>
      <c r="C4190" s="35" t="s">
        <v>14545</v>
      </c>
      <c r="D4190" s="35" t="str">
        <f t="shared" si="134"/>
        <v>20301 - WDWSD-R W Bond Fund 2016</v>
      </c>
      <c r="E4190" s="35" t="s">
        <v>6267</v>
      </c>
    </row>
    <row r="4191" spans="1:5">
      <c r="A4191" s="568" t="s">
        <v>14546</v>
      </c>
      <c r="B4191" s="58" t="str">
        <f t="shared" si="133"/>
        <v>AP20302</v>
      </c>
      <c r="C4191" s="35" t="s">
        <v>14547</v>
      </c>
      <c r="D4191" s="35" t="str">
        <f t="shared" si="134"/>
        <v>20302 - FY17 Learn to Swim Program</v>
      </c>
      <c r="E4191" s="35" t="s">
        <v>6267</v>
      </c>
    </row>
    <row r="4192" spans="1:5">
      <c r="A4192" s="568" t="s">
        <v>14548</v>
      </c>
      <c r="B4192" s="58" t="str">
        <f t="shared" si="133"/>
        <v>AP20303</v>
      </c>
      <c r="C4192" s="35" t="s">
        <v>5985</v>
      </c>
      <c r="D4192" s="35" t="str">
        <f t="shared" si="134"/>
        <v>20303 - Compliance Fees</v>
      </c>
      <c r="E4192" s="35" t="s">
        <v>6267</v>
      </c>
    </row>
    <row r="4193" spans="1:5">
      <c r="A4193" s="58" t="s">
        <v>14549</v>
      </c>
      <c r="B4193" s="58" t="str">
        <f t="shared" si="133"/>
        <v>AP20304</v>
      </c>
      <c r="C4193" s="35" t="s">
        <v>14550</v>
      </c>
      <c r="D4193" s="35" t="str">
        <f t="shared" si="134"/>
        <v>20304 - Wayne County Park Milage Funding FY2013/2014</v>
      </c>
      <c r="E4193" s="35" t="s">
        <v>6267</v>
      </c>
    </row>
    <row r="4194" spans="1:5">
      <c r="A4194" s="568" t="s">
        <v>14551</v>
      </c>
      <c r="B4194" s="58" t="str">
        <f t="shared" si="133"/>
        <v>AP20305</v>
      </c>
      <c r="C4194" s="35" t="s">
        <v>14552</v>
      </c>
      <c r="D4194" s="35" t="str">
        <f t="shared" si="134"/>
        <v>20305 - Wayne County Park Milage Funding FY2014/2015</v>
      </c>
      <c r="E4194" s="35" t="s">
        <v>6267</v>
      </c>
    </row>
    <row r="4195" spans="1:5">
      <c r="A4195" s="58" t="s">
        <v>14553</v>
      </c>
      <c r="B4195" s="58" t="str">
        <f t="shared" si="133"/>
        <v>AP20306</v>
      </c>
      <c r="C4195" s="35" t="s">
        <v>14554</v>
      </c>
      <c r="D4195" s="35" t="str">
        <f t="shared" si="134"/>
        <v>20306 - FY2016 Hazard Mitigation Grant</v>
      </c>
      <c r="E4195" s="35" t="s">
        <v>6267</v>
      </c>
    </row>
    <row r="4196" spans="1:5">
      <c r="A4196" s="568" t="s">
        <v>14555</v>
      </c>
      <c r="B4196" s="58" t="str">
        <f t="shared" si="133"/>
        <v>AP20307</v>
      </c>
      <c r="C4196" s="35" t="s">
        <v>14556</v>
      </c>
      <c r="D4196" s="35" t="str">
        <f t="shared" si="134"/>
        <v>20307 - FY2016 Smart Policing Initiative Grant</v>
      </c>
      <c r="E4196" s="35" t="s">
        <v>6267</v>
      </c>
    </row>
    <row r="4197" spans="1:5">
      <c r="A4197" s="568" t="s">
        <v>14557</v>
      </c>
      <c r="B4197" s="58" t="str">
        <f t="shared" si="133"/>
        <v>AP20308</v>
      </c>
      <c r="C4197" s="35" t="s">
        <v>14558</v>
      </c>
      <c r="D4197" s="35" t="str">
        <f t="shared" si="134"/>
        <v>20308 - FY2016 COPS Hiring Program Grant</v>
      </c>
      <c r="E4197" s="35" t="s">
        <v>6267</v>
      </c>
    </row>
    <row r="4198" spans="1:5">
      <c r="A4198" s="568" t="s">
        <v>14559</v>
      </c>
      <c r="B4198" s="58" t="str">
        <f t="shared" si="133"/>
        <v>AP20309</v>
      </c>
      <c r="C4198" s="35" t="s">
        <v>14560</v>
      </c>
      <c r="D4198" s="35" t="str">
        <f t="shared" si="134"/>
        <v>20309 - FY2016 Violent Gang &amp; Gun Crime Reduction (PSN)</v>
      </c>
      <c r="E4198" s="35" t="s">
        <v>6267</v>
      </c>
    </row>
    <row r="4199" spans="1:5">
      <c r="A4199" s="568" t="s">
        <v>14561</v>
      </c>
      <c r="B4199" s="58" t="str">
        <f t="shared" si="133"/>
        <v>AP20310</v>
      </c>
      <c r="C4199" s="35" t="s">
        <v>14562</v>
      </c>
      <c r="D4199" s="35" t="str">
        <f t="shared" si="134"/>
        <v>20310 - SDWSDR 2015 Bond</v>
      </c>
      <c r="E4199" s="35" t="s">
        <v>6267</v>
      </c>
    </row>
    <row r="4200" spans="1:5">
      <c r="A4200" s="568" t="s">
        <v>5775</v>
      </c>
      <c r="B4200" s="58" t="str">
        <f t="shared" si="133"/>
        <v>AP20311</v>
      </c>
      <c r="C4200" s="35" t="s">
        <v>14563</v>
      </c>
      <c r="D4200" s="35" t="str">
        <f t="shared" si="134"/>
        <v>20311 - Charles H. Wright GO Bond Projects 20311</v>
      </c>
      <c r="E4200" s="35" t="s">
        <v>6267</v>
      </c>
    </row>
    <row r="4201" spans="1:5">
      <c r="A4201" s="568" t="s">
        <v>5783</v>
      </c>
      <c r="B4201" s="58" t="str">
        <f t="shared" si="133"/>
        <v>AP20312</v>
      </c>
      <c r="C4201" s="35" t="s">
        <v>14564</v>
      </c>
      <c r="D4201" s="35" t="str">
        <f t="shared" si="134"/>
        <v>20312 - Detroit Historical Museum GO Bond Projects 20312</v>
      </c>
      <c r="E4201" s="35" t="s">
        <v>6267</v>
      </c>
    </row>
    <row r="4202" spans="1:5">
      <c r="A4202" s="568" t="s">
        <v>14565</v>
      </c>
      <c r="B4202" s="58" t="str">
        <f t="shared" si="133"/>
        <v>AP20313</v>
      </c>
      <c r="C4202" s="35" t="s">
        <v>14566</v>
      </c>
      <c r="D4202" s="35" t="str">
        <f t="shared" si="134"/>
        <v>20313 - COD Municipal Facilities GO Bond Projects 20313</v>
      </c>
      <c r="E4202" s="35" t="s">
        <v>6267</v>
      </c>
    </row>
    <row r="4203" spans="1:5">
      <c r="A4203" s="568" t="s">
        <v>5804</v>
      </c>
      <c r="B4203" s="58" t="str">
        <f t="shared" si="133"/>
        <v>AP20314</v>
      </c>
      <c r="C4203" s="35" t="s">
        <v>14567</v>
      </c>
      <c r="D4203" s="35" t="str">
        <f t="shared" si="134"/>
        <v>20314 - COD Cultural Facilities GO Bond Projects 20314</v>
      </c>
      <c r="E4203" s="35" t="s">
        <v>6267</v>
      </c>
    </row>
    <row r="4204" spans="1:5">
      <c r="A4204" s="568" t="s">
        <v>5784</v>
      </c>
      <c r="B4204" s="58" t="str">
        <f t="shared" si="133"/>
        <v>AP20315</v>
      </c>
      <c r="C4204" s="35" t="s">
        <v>14568</v>
      </c>
      <c r="D4204" s="35" t="str">
        <f t="shared" si="134"/>
        <v>20315 - Neighborhood Redev &amp; Housing Rehab GO Bond Projects 20315</v>
      </c>
      <c r="E4204" s="35" t="s">
        <v>6267</v>
      </c>
    </row>
    <row r="4205" spans="1:5">
      <c r="A4205" s="568" t="s">
        <v>5805</v>
      </c>
      <c r="B4205" s="58" t="str">
        <f t="shared" si="133"/>
        <v>AP20316</v>
      </c>
      <c r="C4205" s="35" t="s">
        <v>14569</v>
      </c>
      <c r="D4205" s="35" t="str">
        <f t="shared" si="134"/>
        <v>20316 - COD Public Lighting Improvements GO Bond Projects 20316</v>
      </c>
      <c r="E4205" s="35" t="s">
        <v>6267</v>
      </c>
    </row>
    <row r="4206" spans="1:5">
      <c r="A4206" s="568" t="s">
        <v>5806</v>
      </c>
      <c r="B4206" s="58" t="str">
        <f t="shared" si="133"/>
        <v>AP20317</v>
      </c>
      <c r="C4206" s="35" t="s">
        <v>14570</v>
      </c>
      <c r="D4206" s="35" t="str">
        <f t="shared" si="134"/>
        <v>20317 - COD Public Lighting Service Extensions GO Bond Projects 20317</v>
      </c>
      <c r="E4206" s="35" t="s">
        <v>6267</v>
      </c>
    </row>
    <row r="4207" spans="1:5">
      <c r="A4207" s="568" t="s">
        <v>5807</v>
      </c>
      <c r="B4207" s="58" t="str">
        <f t="shared" si="133"/>
        <v>AP20318</v>
      </c>
      <c r="C4207" s="35" t="s">
        <v>14571</v>
      </c>
      <c r="D4207" s="35" t="str">
        <f t="shared" si="134"/>
        <v>20318 - COD Public Safety Facilities GO Bond Projects 20318</v>
      </c>
      <c r="E4207" s="35" t="s">
        <v>6267</v>
      </c>
    </row>
    <row r="4208" spans="1:5">
      <c r="A4208" s="568" t="s">
        <v>5808</v>
      </c>
      <c r="B4208" s="58" t="str">
        <f t="shared" si="133"/>
        <v>AP20319</v>
      </c>
      <c r="C4208" s="35" t="s">
        <v>14572</v>
      </c>
      <c r="D4208" s="35" t="str">
        <f t="shared" si="134"/>
        <v>20319 - COD Public Safety Facilities DOJ GO Bond Projects 20319</v>
      </c>
      <c r="E4208" s="35" t="s">
        <v>6267</v>
      </c>
    </row>
    <row r="4209" spans="1:5">
      <c r="A4209" s="568" t="s">
        <v>5809</v>
      </c>
      <c r="B4209" s="58" t="str">
        <f t="shared" si="133"/>
        <v>AP20320</v>
      </c>
      <c r="C4209" s="35" t="s">
        <v>14573</v>
      </c>
      <c r="D4209" s="35" t="str">
        <f t="shared" si="134"/>
        <v>20320 - COD Public Safety Facilities Other GO Bond Projects 20320</v>
      </c>
      <c r="E4209" s="35" t="s">
        <v>6267</v>
      </c>
    </row>
    <row r="4210" spans="1:5">
      <c r="A4210" s="568" t="s">
        <v>14574</v>
      </c>
      <c r="B4210" s="58" t="str">
        <f t="shared" si="133"/>
        <v>AP20321</v>
      </c>
      <c r="C4210" s="35" t="s">
        <v>14575</v>
      </c>
      <c r="D4210" s="35" t="str">
        <f t="shared" si="134"/>
        <v>20321 - COD Cultural Facilities GO Bond Projects 20321</v>
      </c>
      <c r="E4210" s="35" t="s">
        <v>6267</v>
      </c>
    </row>
    <row r="4211" spans="1:5">
      <c r="A4211" s="568" t="s">
        <v>5810</v>
      </c>
      <c r="B4211" s="58" t="str">
        <f t="shared" ref="B4211:B4274" si="135">"AP"&amp;A4211</f>
        <v>AP20322</v>
      </c>
      <c r="C4211" s="35" t="s">
        <v>14576</v>
      </c>
      <c r="D4211" s="35" t="str">
        <f t="shared" si="134"/>
        <v>20322 - COD Transportation Facilities Vehicle Procurement GO Bond Projects 20322</v>
      </c>
      <c r="E4211" s="35" t="s">
        <v>6267</v>
      </c>
    </row>
    <row r="4212" spans="1:5">
      <c r="A4212" s="568" t="s">
        <v>5811</v>
      </c>
      <c r="B4212" s="58" t="str">
        <f t="shared" si="135"/>
        <v>AP20323</v>
      </c>
      <c r="C4212" s="35" t="s">
        <v>14577</v>
      </c>
      <c r="D4212" s="35" t="str">
        <f t="shared" si="134"/>
        <v>20323 - COD Transportation Facilities GO Bond Projects 20323</v>
      </c>
      <c r="E4212" s="35" t="s">
        <v>6267</v>
      </c>
    </row>
    <row r="4213" spans="1:5">
      <c r="A4213" s="568" t="s">
        <v>14578</v>
      </c>
      <c r="B4213" s="58" t="str">
        <f t="shared" si="135"/>
        <v>AP20324</v>
      </c>
      <c r="C4213" s="35" t="s">
        <v>14579</v>
      </c>
      <c r="D4213" s="35" t="str">
        <f t="shared" si="134"/>
        <v>20324 - COD Cultural Facilities GO Bond Projects 20324</v>
      </c>
      <c r="E4213" s="35" t="s">
        <v>6267</v>
      </c>
    </row>
    <row r="4214" spans="1:5">
      <c r="A4214" s="58" t="s">
        <v>14580</v>
      </c>
      <c r="B4214" s="58" t="str">
        <f t="shared" si="135"/>
        <v>AP20325</v>
      </c>
      <c r="C4214" s="35" t="s">
        <v>14581</v>
      </c>
      <c r="D4214" s="35" t="str">
        <f t="shared" si="134"/>
        <v>20325 - COD Public Lighting Improvements GO Bond Projects 20325</v>
      </c>
      <c r="E4214" s="35" t="s">
        <v>6267</v>
      </c>
    </row>
    <row r="4215" spans="1:5">
      <c r="A4215" s="58" t="s">
        <v>14582</v>
      </c>
      <c r="B4215" s="58" t="str">
        <f t="shared" si="135"/>
        <v>AP20326</v>
      </c>
      <c r="C4215" s="35" t="s">
        <v>14583</v>
      </c>
      <c r="D4215" s="35" t="str">
        <f t="shared" si="134"/>
        <v>20326 - COD Public Lighting Service Extensions GO Bond Projects 20326</v>
      </c>
      <c r="E4215" s="35" t="s">
        <v>6267</v>
      </c>
    </row>
    <row r="4216" spans="1:5">
      <c r="A4216" s="58" t="s">
        <v>14584</v>
      </c>
      <c r="B4216" s="58" t="str">
        <f t="shared" si="135"/>
        <v>AP20327</v>
      </c>
      <c r="C4216" s="35" t="s">
        <v>14585</v>
      </c>
      <c r="D4216" s="35" t="str">
        <f t="shared" si="134"/>
        <v>20327 - COD Public Safety Facilities GO Bond Projects 20317</v>
      </c>
      <c r="E4216" s="35" t="s">
        <v>6267</v>
      </c>
    </row>
    <row r="4217" spans="1:5">
      <c r="A4217" s="58" t="s">
        <v>5812</v>
      </c>
      <c r="B4217" s="58" t="str">
        <f t="shared" si="135"/>
        <v>AP20328</v>
      </c>
      <c r="C4217" s="35" t="s">
        <v>14586</v>
      </c>
      <c r="D4217" s="35" t="str">
        <f t="shared" si="134"/>
        <v>20328 - COD Public Safety Facilities DOJ GO Bond Projects 20328</v>
      </c>
      <c r="E4217" s="35" t="s">
        <v>6267</v>
      </c>
    </row>
    <row r="4218" spans="1:5">
      <c r="A4218" s="568" t="s">
        <v>14587</v>
      </c>
      <c r="B4218" s="58" t="str">
        <f t="shared" si="135"/>
        <v>AP20329</v>
      </c>
      <c r="C4218" s="35" t="s">
        <v>14588</v>
      </c>
      <c r="D4218" s="35" t="str">
        <f t="shared" si="134"/>
        <v>20329 - COD Public Safety Facilities Other GO Bond Projects 20329</v>
      </c>
      <c r="E4218" s="35" t="s">
        <v>6267</v>
      </c>
    </row>
    <row r="4219" spans="1:5">
      <c r="A4219" s="568" t="s">
        <v>14589</v>
      </c>
      <c r="B4219" s="58" t="str">
        <f t="shared" si="135"/>
        <v>AP20330</v>
      </c>
      <c r="C4219" s="35" t="s">
        <v>14590</v>
      </c>
      <c r="D4219" s="35" t="str">
        <f t="shared" si="134"/>
        <v>20330 - COD Cultural Facilities GO Bond Projects 20330</v>
      </c>
      <c r="E4219" s="35" t="s">
        <v>6267</v>
      </c>
    </row>
    <row r="4220" spans="1:5">
      <c r="A4220" s="58" t="s">
        <v>5813</v>
      </c>
      <c r="B4220" s="58" t="str">
        <f t="shared" si="135"/>
        <v>AP20331</v>
      </c>
      <c r="C4220" s="35" t="s">
        <v>14591</v>
      </c>
      <c r="D4220" s="35" t="str">
        <f t="shared" si="134"/>
        <v>20331 - COD Transportation Facilities Vehicle Procurement GO Bond Projects 20331</v>
      </c>
      <c r="E4220" s="35" t="s">
        <v>6267</v>
      </c>
    </row>
    <row r="4221" spans="1:5">
      <c r="A4221" s="568" t="s">
        <v>14592</v>
      </c>
      <c r="B4221" s="58" t="str">
        <f t="shared" si="135"/>
        <v>AP20332</v>
      </c>
      <c r="C4221" s="35" t="s">
        <v>14593</v>
      </c>
      <c r="D4221" s="35" t="str">
        <f t="shared" si="134"/>
        <v>20332 - FY2017 CSHCS-Medical Elevated Blood Level Lead Case Management</v>
      </c>
      <c r="E4221" s="35" t="s">
        <v>6267</v>
      </c>
    </row>
    <row r="4222" spans="1:5">
      <c r="A4222" s="568" t="s">
        <v>14594</v>
      </c>
      <c r="B4222" s="58" t="str">
        <f t="shared" si="135"/>
        <v>AP20333</v>
      </c>
      <c r="C4222" s="35" t="s">
        <v>14595</v>
      </c>
      <c r="D4222" s="35" t="str">
        <f t="shared" si="134"/>
        <v>20333 - FY2017 Local Tobacco Reduction Award</v>
      </c>
      <c r="E4222" s="35" t="s">
        <v>6267</v>
      </c>
    </row>
    <row r="4223" spans="1:5">
      <c r="A4223" s="568" t="s">
        <v>14596</v>
      </c>
      <c r="B4223" s="58" t="str">
        <f t="shared" si="135"/>
        <v>AP20334</v>
      </c>
      <c r="C4223" s="35" t="s">
        <v>14597</v>
      </c>
      <c r="D4223" s="35" t="str">
        <f t="shared" si="134"/>
        <v>20334 - WDWSD-R Wtr 2020 Bond Fund</v>
      </c>
      <c r="E4223" s="35" t="s">
        <v>6267</v>
      </c>
    </row>
    <row r="4224" spans="1:5">
      <c r="A4224" s="568" t="s">
        <v>14598</v>
      </c>
      <c r="B4224" s="58" t="str">
        <f t="shared" si="135"/>
        <v>AP20335</v>
      </c>
      <c r="C4224" s="35" t="s">
        <v>14599</v>
      </c>
      <c r="D4224" s="35" t="str">
        <f t="shared" si="134"/>
        <v>20335 - FY 2014 Assistance to Firefighters Grant</v>
      </c>
      <c r="E4224" s="35" t="s">
        <v>6267</v>
      </c>
    </row>
    <row r="4225" spans="1:5">
      <c r="A4225" s="568" t="s">
        <v>14600</v>
      </c>
      <c r="B4225" s="58" t="str">
        <f t="shared" si="135"/>
        <v>AP20336</v>
      </c>
      <c r="C4225" s="35" t="s">
        <v>14601</v>
      </c>
      <c r="D4225" s="35" t="str">
        <f t="shared" si="134"/>
        <v>20336 - Detroit Rescue Mission (DRMM Genesis House III) Mack</v>
      </c>
      <c r="E4225" s="35" t="s">
        <v>6267</v>
      </c>
    </row>
    <row r="4226" spans="1:5">
      <c r="A4226" s="568" t="s">
        <v>14602</v>
      </c>
      <c r="B4226" s="58" t="str">
        <f t="shared" si="135"/>
        <v>AP20337</v>
      </c>
      <c r="C4226" s="35" t="s">
        <v>14603</v>
      </c>
      <c r="D4226" s="35" t="str">
        <f t="shared" si="134"/>
        <v>20337 - Matrix Off the Streets Appr</v>
      </c>
      <c r="E4226" s="35" t="s">
        <v>6267</v>
      </c>
    </row>
    <row r="4227" spans="1:5">
      <c r="A4227" s="568" t="s">
        <v>14604</v>
      </c>
      <c r="B4227" s="58" t="str">
        <f t="shared" si="135"/>
        <v>AP20338</v>
      </c>
      <c r="C4227" s="35" t="s">
        <v>14605</v>
      </c>
      <c r="D4227" s="35" t="str">
        <f t="shared" si="134"/>
        <v>20338 - DRMM Genesis House II Chicago Appr</v>
      </c>
      <c r="E4227" s="35" t="s">
        <v>6267</v>
      </c>
    </row>
    <row r="4228" spans="1:5">
      <c r="A4228" s="568" t="s">
        <v>14606</v>
      </c>
      <c r="B4228" s="58" t="str">
        <f t="shared" si="135"/>
        <v>AP20339</v>
      </c>
      <c r="C4228" s="35" t="s">
        <v>14607</v>
      </c>
      <c r="D4228" s="35" t="str">
        <f t="shared" ref="D4228:D4291" si="136">A4228&amp;" - "&amp;C4228</f>
        <v>20339 - DRMM 3rd Street Appr</v>
      </c>
      <c r="E4228" s="35" t="s">
        <v>6267</v>
      </c>
    </row>
    <row r="4229" spans="1:5">
      <c r="A4229" s="568" t="s">
        <v>14608</v>
      </c>
      <c r="B4229" s="58" t="str">
        <f t="shared" si="135"/>
        <v>AP20340</v>
      </c>
      <c r="C4229" s="35" t="s">
        <v>14609</v>
      </c>
      <c r="D4229" s="35" t="str">
        <f t="shared" si="136"/>
        <v>20340 - Community Home Support Appr</v>
      </c>
      <c r="E4229" s="35" t="s">
        <v>6267</v>
      </c>
    </row>
    <row r="4230" spans="1:5">
      <c r="A4230" s="568" t="s">
        <v>14610</v>
      </c>
      <c r="B4230" s="58" t="str">
        <f t="shared" si="135"/>
        <v>AP20341</v>
      </c>
      <c r="C4230" s="35" t="s">
        <v>14611</v>
      </c>
      <c r="D4230" s="35" t="str">
        <f t="shared" si="136"/>
        <v>20341 - DRMM Street Outreach Appr</v>
      </c>
      <c r="E4230" s="35" t="s">
        <v>6267</v>
      </c>
    </row>
    <row r="4231" spans="1:5">
      <c r="A4231" s="568" t="s">
        <v>14612</v>
      </c>
      <c r="B4231" s="58" t="str">
        <f t="shared" si="135"/>
        <v>AP20342</v>
      </c>
      <c r="C4231" s="35" t="s">
        <v>14613</v>
      </c>
      <c r="D4231" s="35" t="str">
        <f t="shared" si="136"/>
        <v>20342 - Housing Pre-Development Rehab Appr</v>
      </c>
      <c r="E4231" s="35" t="s">
        <v>6267</v>
      </c>
    </row>
    <row r="4232" spans="1:5">
      <c r="A4232" s="568" t="s">
        <v>14614</v>
      </c>
      <c r="B4232" s="58" t="str">
        <f t="shared" si="135"/>
        <v>AP20343</v>
      </c>
      <c r="C4232" s="35" t="s">
        <v>14615</v>
      </c>
      <c r="D4232" s="35" t="str">
        <f t="shared" si="136"/>
        <v>20343 - Housing Pre-Development Construction Appr</v>
      </c>
      <c r="E4232" s="35" t="s">
        <v>6267</v>
      </c>
    </row>
    <row r="4233" spans="1:5">
      <c r="A4233" s="58" t="s">
        <v>14616</v>
      </c>
      <c r="B4233" s="58" t="str">
        <f t="shared" si="135"/>
        <v>AP20344</v>
      </c>
      <c r="C4233" s="35" t="s">
        <v>14617</v>
      </c>
      <c r="D4233" s="35" t="str">
        <f t="shared" si="136"/>
        <v>20344 - Detroit Hispanic Development Corp Appr</v>
      </c>
      <c r="E4233" s="35" t="s">
        <v>6267</v>
      </c>
    </row>
    <row r="4234" spans="1:5">
      <c r="A4234" s="58" t="s">
        <v>14618</v>
      </c>
      <c r="B4234" s="58" t="str">
        <f t="shared" si="135"/>
        <v>AP20345</v>
      </c>
      <c r="C4234" s="35" t="s">
        <v>14619</v>
      </c>
      <c r="D4234" s="35" t="str">
        <f t="shared" si="136"/>
        <v>20345 - Holy Cross Services, Inc. Appr</v>
      </c>
      <c r="E4234" s="35" t="s">
        <v>6267</v>
      </c>
    </row>
    <row r="4235" spans="1:5">
      <c r="A4235" s="568" t="s">
        <v>14620</v>
      </c>
      <c r="B4235" s="58" t="str">
        <f t="shared" si="135"/>
        <v>AP20346</v>
      </c>
      <c r="C4235" s="35" t="s">
        <v>14621</v>
      </c>
      <c r="D4235" s="35" t="str">
        <f t="shared" si="136"/>
        <v>20346 - Immanuel Lutheran Appr</v>
      </c>
      <c r="E4235" s="35" t="s">
        <v>6267</v>
      </c>
    </row>
    <row r="4236" spans="1:5">
      <c r="A4236" s="568" t="s">
        <v>14622</v>
      </c>
      <c r="B4236" s="58" t="str">
        <f t="shared" si="135"/>
        <v>AP20347</v>
      </c>
      <c r="C4236" s="35" t="s">
        <v>14623</v>
      </c>
      <c r="D4236" s="35" t="str">
        <f t="shared" si="136"/>
        <v>20347 - Restaurant Opportunity Center of Michigan Appr</v>
      </c>
      <c r="E4236" s="35" t="s">
        <v>6267</v>
      </c>
    </row>
    <row r="4237" spans="1:5">
      <c r="A4237" s="568" t="s">
        <v>14624</v>
      </c>
      <c r="B4237" s="58" t="str">
        <f t="shared" si="135"/>
        <v>AP20348</v>
      </c>
      <c r="C4237" s="35" t="s">
        <v>14625</v>
      </c>
      <c r="D4237" s="35" t="str">
        <f t="shared" si="136"/>
        <v>20348 - FY2017 Health Innovation Grant</v>
      </c>
      <c r="E4237" s="35" t="s">
        <v>6267</v>
      </c>
    </row>
    <row r="4238" spans="1:5">
      <c r="A4238" s="568" t="s">
        <v>14626</v>
      </c>
      <c r="B4238" s="58" t="str">
        <f t="shared" si="135"/>
        <v>AP20350</v>
      </c>
      <c r="C4238" s="35" t="s">
        <v>14627</v>
      </c>
      <c r="D4238" s="35" t="str">
        <f t="shared" si="136"/>
        <v>20350 - PUB Summer Food Service Program FY 2017</v>
      </c>
      <c r="E4238" s="35" t="s">
        <v>6267</v>
      </c>
    </row>
    <row r="4239" spans="1:5">
      <c r="A4239" s="568" t="s">
        <v>14628</v>
      </c>
      <c r="B4239" s="58" t="str">
        <f t="shared" si="135"/>
        <v>AP20351</v>
      </c>
      <c r="C4239" s="35" t="s">
        <v>14629</v>
      </c>
      <c r="D4239" s="35" t="str">
        <f t="shared" si="136"/>
        <v>20351 - Vista Grant Mileage Cost Reimbursement</v>
      </c>
      <c r="E4239" s="35" t="s">
        <v>6267</v>
      </c>
    </row>
    <row r="4240" spans="1:5">
      <c r="A4240" s="568" t="s">
        <v>14630</v>
      </c>
      <c r="B4240" s="58" t="str">
        <f t="shared" si="135"/>
        <v>AP20353</v>
      </c>
      <c r="C4240" s="35" t="s">
        <v>14631</v>
      </c>
      <c r="D4240" s="35" t="str">
        <f t="shared" si="136"/>
        <v>20353 - WIC Resident Services 9/2018</v>
      </c>
      <c r="E4240" s="35" t="s">
        <v>6267</v>
      </c>
    </row>
    <row r="4241" spans="1:5">
      <c r="A4241" s="568" t="s">
        <v>14632</v>
      </c>
      <c r="B4241" s="58" t="str">
        <f t="shared" si="135"/>
        <v>AP20354</v>
      </c>
      <c r="C4241" s="35" t="s">
        <v>14633</v>
      </c>
      <c r="D4241" s="35" t="str">
        <f t="shared" si="136"/>
        <v>20354 - WIC Breastfeeding 9/2018</v>
      </c>
      <c r="E4241" s="35" t="s">
        <v>6267</v>
      </c>
    </row>
    <row r="4242" spans="1:5">
      <c r="A4242" s="568" t="s">
        <v>14634</v>
      </c>
      <c r="B4242" s="58" t="str">
        <f t="shared" si="135"/>
        <v>AP20355</v>
      </c>
      <c r="C4242" s="35" t="s">
        <v>14635</v>
      </c>
      <c r="D4242" s="35" t="str">
        <f t="shared" si="136"/>
        <v>20355 - Lead Poisoning Prev 9/2018</v>
      </c>
      <c r="E4242" s="35" t="s">
        <v>6267</v>
      </c>
    </row>
    <row r="4243" spans="1:5">
      <c r="A4243" s="568" t="s">
        <v>14636</v>
      </c>
      <c r="B4243" s="58" t="str">
        <f t="shared" si="135"/>
        <v>AP20356</v>
      </c>
      <c r="C4243" s="35" t="s">
        <v>14637</v>
      </c>
      <c r="D4243" s="35" t="str">
        <f t="shared" si="136"/>
        <v>20356 - Lead Intervention - EBL 9/2018</v>
      </c>
      <c r="E4243" s="35" t="s">
        <v>6267</v>
      </c>
    </row>
    <row r="4244" spans="1:5">
      <c r="A4244" s="568" t="s">
        <v>14638</v>
      </c>
      <c r="B4244" s="58" t="str">
        <f t="shared" si="135"/>
        <v>AP20357</v>
      </c>
      <c r="C4244" s="35" t="s">
        <v>14639</v>
      </c>
      <c r="D4244" s="35" t="str">
        <f t="shared" si="136"/>
        <v>20357 - Prime Local Learning Collaborative 9/2018</v>
      </c>
      <c r="E4244" s="35" t="s">
        <v>6267</v>
      </c>
    </row>
    <row r="4245" spans="1:5">
      <c r="A4245" s="568" t="s">
        <v>14640</v>
      </c>
      <c r="B4245" s="58" t="str">
        <f t="shared" si="135"/>
        <v>AP20358</v>
      </c>
      <c r="C4245" s="35" t="s">
        <v>14641</v>
      </c>
      <c r="D4245" s="35" t="str">
        <f t="shared" si="136"/>
        <v>20358 - ELPHS Other 9/2018</v>
      </c>
      <c r="E4245" s="35" t="s">
        <v>6267</v>
      </c>
    </row>
    <row r="4246" spans="1:5">
      <c r="A4246" s="568" t="s">
        <v>14642</v>
      </c>
      <c r="B4246" s="58" t="str">
        <f t="shared" si="135"/>
        <v>AP20359</v>
      </c>
      <c r="C4246" s="35" t="s">
        <v>14643</v>
      </c>
      <c r="D4246" s="35" t="str">
        <f t="shared" si="136"/>
        <v>20359 - Bioterrorism Emerg Prep 9/2018</v>
      </c>
      <c r="E4246" s="35" t="s">
        <v>6267</v>
      </c>
    </row>
    <row r="4247" spans="1:5">
      <c r="A4247" s="568" t="s">
        <v>14644</v>
      </c>
      <c r="B4247" s="58" t="str">
        <f t="shared" si="135"/>
        <v>AP20360</v>
      </c>
      <c r="C4247" s="35" t="s">
        <v>14645</v>
      </c>
      <c r="D4247" s="35" t="str">
        <f t="shared" si="136"/>
        <v>20360 - Cities Readiness Inititives 9/2018</v>
      </c>
      <c r="E4247" s="35" t="s">
        <v>6267</v>
      </c>
    </row>
    <row r="4248" spans="1:5">
      <c r="A4248" s="568" t="s">
        <v>14646</v>
      </c>
      <c r="B4248" s="58" t="str">
        <f t="shared" si="135"/>
        <v>AP20361</v>
      </c>
      <c r="C4248" s="35" t="s">
        <v>14647</v>
      </c>
      <c r="D4248" s="35" t="str">
        <f t="shared" si="136"/>
        <v>20361 - Ebola Virus Phase II 9/2018</v>
      </c>
      <c r="E4248" s="35" t="s">
        <v>6267</v>
      </c>
    </row>
    <row r="4249" spans="1:5">
      <c r="A4249" s="568" t="s">
        <v>14648</v>
      </c>
      <c r="B4249" s="58" t="str">
        <f t="shared" si="135"/>
        <v>AP20362</v>
      </c>
      <c r="C4249" s="35" t="s">
        <v>14649</v>
      </c>
      <c r="D4249" s="35" t="str">
        <f t="shared" si="136"/>
        <v>20362 - CSHCS Outreach &amp; Advocacy 9/2018</v>
      </c>
      <c r="E4249" s="35" t="s">
        <v>6267</v>
      </c>
    </row>
    <row r="4250" spans="1:5">
      <c r="A4250" s="568" t="s">
        <v>14650</v>
      </c>
      <c r="B4250" s="58" t="str">
        <f t="shared" si="135"/>
        <v>AP20363</v>
      </c>
      <c r="C4250" s="35" t="s">
        <v>14651</v>
      </c>
      <c r="D4250" s="35" t="str">
        <f t="shared" si="136"/>
        <v>20363 - Fetal Infant Mortality Review 9/2018</v>
      </c>
      <c r="E4250" s="35" t="s">
        <v>6267</v>
      </c>
    </row>
    <row r="4251" spans="1:5">
      <c r="A4251" s="568" t="s">
        <v>14652</v>
      </c>
      <c r="B4251" s="58" t="str">
        <f t="shared" si="135"/>
        <v>AP20364</v>
      </c>
      <c r="C4251" s="35" t="s">
        <v>14653</v>
      </c>
      <c r="D4251" s="35" t="str">
        <f t="shared" si="136"/>
        <v>20364 - HIV Intergrated Planning 9/2018</v>
      </c>
      <c r="E4251" s="35" t="s">
        <v>6267</v>
      </c>
    </row>
    <row r="4252" spans="1:5">
      <c r="A4252" s="568" t="s">
        <v>14654</v>
      </c>
      <c r="B4252" s="58" t="str">
        <f t="shared" si="135"/>
        <v>AP20365</v>
      </c>
      <c r="C4252" s="35" t="s">
        <v>14655</v>
      </c>
      <c r="D4252" s="35" t="str">
        <f t="shared" si="136"/>
        <v>20365 - Immunization Action Plan 9/2018</v>
      </c>
      <c r="E4252" s="35" t="s">
        <v>6267</v>
      </c>
    </row>
    <row r="4253" spans="1:5">
      <c r="A4253" s="568" t="s">
        <v>14656</v>
      </c>
      <c r="B4253" s="58" t="str">
        <f t="shared" si="135"/>
        <v>AP20366</v>
      </c>
      <c r="C4253" s="35" t="s">
        <v>14657</v>
      </c>
      <c r="D4253" s="35" t="str">
        <f t="shared" si="136"/>
        <v>20366 - Infant Safe Sleep 9/2018</v>
      </c>
      <c r="E4253" s="35" t="s">
        <v>6267</v>
      </c>
    </row>
    <row r="4254" spans="1:5">
      <c r="A4254" s="568" t="s">
        <v>14658</v>
      </c>
      <c r="B4254" s="58" t="str">
        <f t="shared" si="135"/>
        <v>AP20367</v>
      </c>
      <c r="C4254" s="35" t="s">
        <v>14659</v>
      </c>
      <c r="D4254" s="35" t="str">
        <f t="shared" si="136"/>
        <v>20367 - Local Maternal &amp; Child Hlth 9/2018</v>
      </c>
      <c r="E4254" s="35" t="s">
        <v>6267</v>
      </c>
    </row>
    <row r="4255" spans="1:5">
      <c r="A4255" s="568" t="s">
        <v>14660</v>
      </c>
      <c r="B4255" s="58" t="str">
        <f t="shared" si="135"/>
        <v>AP20368</v>
      </c>
      <c r="C4255" s="35" t="s">
        <v>14661</v>
      </c>
      <c r="D4255" s="35" t="str">
        <f t="shared" si="136"/>
        <v>20368 - Local Tobbacco Reduction 9/2018</v>
      </c>
      <c r="E4255" s="35" t="s">
        <v>6267</v>
      </c>
    </row>
    <row r="4256" spans="1:5">
      <c r="A4256" s="568" t="s">
        <v>14662</v>
      </c>
      <c r="B4256" s="58" t="str">
        <f t="shared" si="135"/>
        <v>AP20369</v>
      </c>
      <c r="C4256" s="35" t="s">
        <v>14663</v>
      </c>
      <c r="D4256" s="35" t="str">
        <f t="shared" si="136"/>
        <v>20369 - Hearing-MDCH 9/2018</v>
      </c>
      <c r="E4256" s="35" t="s">
        <v>6267</v>
      </c>
    </row>
    <row r="4257" spans="1:5">
      <c r="A4257" s="568" t="s">
        <v>14664</v>
      </c>
      <c r="B4257" s="58" t="str">
        <f t="shared" si="135"/>
        <v>AP20370</v>
      </c>
      <c r="C4257" s="35" t="s">
        <v>14665</v>
      </c>
      <c r="D4257" s="35" t="str">
        <f t="shared" si="136"/>
        <v>20370 - Vision-MDCH 9/2018</v>
      </c>
      <c r="E4257" s="35" t="s">
        <v>6267</v>
      </c>
    </row>
    <row r="4258" spans="1:5">
      <c r="A4258" s="568" t="s">
        <v>14666</v>
      </c>
      <c r="B4258" s="58" t="str">
        <f t="shared" si="135"/>
        <v>AP20371</v>
      </c>
      <c r="C4258" s="35" t="s">
        <v>14667</v>
      </c>
      <c r="D4258" s="35" t="str">
        <f t="shared" si="136"/>
        <v>20371 - HIV Emerg Supp Relief 2/2019</v>
      </c>
      <c r="E4258" s="35" t="s">
        <v>6267</v>
      </c>
    </row>
    <row r="4259" spans="1:5">
      <c r="A4259" s="568" t="s">
        <v>14668</v>
      </c>
      <c r="B4259" s="58" t="str">
        <f t="shared" si="135"/>
        <v>AP20372</v>
      </c>
      <c r="C4259" s="35" t="s">
        <v>14669</v>
      </c>
      <c r="D4259" s="35" t="str">
        <f t="shared" si="136"/>
        <v>20372 - HOPWA Aids Housing 6/2018</v>
      </c>
      <c r="E4259" s="35" t="s">
        <v>6267</v>
      </c>
    </row>
    <row r="4260" spans="1:5">
      <c r="A4260" s="568" t="s">
        <v>14670</v>
      </c>
      <c r="B4260" s="58" t="str">
        <f t="shared" si="135"/>
        <v>AP20373</v>
      </c>
      <c r="C4260" s="35" t="s">
        <v>14671</v>
      </c>
      <c r="D4260" s="35" t="str">
        <f t="shared" si="136"/>
        <v>20373 - FY2017 Ryan White Part B MAI</v>
      </c>
      <c r="E4260" s="35" t="s">
        <v>6267</v>
      </c>
    </row>
    <row r="4261" spans="1:5">
      <c r="A4261" s="568" t="s">
        <v>14672</v>
      </c>
      <c r="B4261" s="58" t="str">
        <f t="shared" si="135"/>
        <v>AP20374</v>
      </c>
      <c r="C4261" s="35" t="s">
        <v>14673</v>
      </c>
      <c r="D4261" s="35" t="str">
        <f t="shared" si="136"/>
        <v>20374 - West Nile Virus</v>
      </c>
      <c r="E4261" s="35" t="s">
        <v>6267</v>
      </c>
    </row>
    <row r="4262" spans="1:5">
      <c r="A4262" s="568" t="s">
        <v>14674</v>
      </c>
      <c r="B4262" s="58" t="str">
        <f t="shared" si="135"/>
        <v>AP20375</v>
      </c>
      <c r="C4262" s="35" t="s">
        <v>14675</v>
      </c>
      <c r="D4262" s="35" t="str">
        <f t="shared" si="136"/>
        <v>20375 - FY2017 ZIKA Virus Community Support</v>
      </c>
      <c r="E4262" s="35" t="s">
        <v>6267</v>
      </c>
    </row>
    <row r="4263" spans="1:5">
      <c r="A4263" s="568" t="s">
        <v>14676</v>
      </c>
      <c r="B4263" s="58" t="str">
        <f t="shared" si="135"/>
        <v>AP20376</v>
      </c>
      <c r="C4263" s="35" t="s">
        <v>14677</v>
      </c>
      <c r="D4263" s="35" t="str">
        <f t="shared" si="136"/>
        <v>20376 - FY2017 ZIKA Virus Mosquito Surveillance</v>
      </c>
      <c r="E4263" s="35" t="s">
        <v>6267</v>
      </c>
    </row>
    <row r="4264" spans="1:5">
      <c r="A4264" s="568" t="s">
        <v>14678</v>
      </c>
      <c r="B4264" s="58" t="str">
        <f t="shared" si="135"/>
        <v>AP20377</v>
      </c>
      <c r="C4264" s="35" t="s">
        <v>14679</v>
      </c>
      <c r="D4264" s="35" t="str">
        <f t="shared" si="136"/>
        <v>20377 - FY17 System Maintenance of Knowledge &amp; Education (SMOKE) Grant</v>
      </c>
      <c r="E4264" s="35" t="s">
        <v>6267</v>
      </c>
    </row>
    <row r="4265" spans="1:5">
      <c r="A4265" s="568" t="s">
        <v>14680</v>
      </c>
      <c r="B4265" s="58" t="str">
        <f t="shared" si="135"/>
        <v>AP20378</v>
      </c>
      <c r="C4265" s="35" t="s">
        <v>14681</v>
      </c>
      <c r="D4265" s="35" t="str">
        <f t="shared" si="136"/>
        <v>20378 - Fire Grants and Appn</v>
      </c>
      <c r="E4265" s="35" t="s">
        <v>6267</v>
      </c>
    </row>
    <row r="4266" spans="1:5">
      <c r="A4266" s="568" t="s">
        <v>14682</v>
      </c>
      <c r="B4266" s="58" t="str">
        <f t="shared" si="135"/>
        <v>AP20379</v>
      </c>
      <c r="C4266" s="35" t="s">
        <v>14683</v>
      </c>
      <c r="D4266" s="35" t="str">
        <f t="shared" si="136"/>
        <v>20379 - FY17 Detroit Wayne Mental Authority Training Grant</v>
      </c>
      <c r="E4266" s="35" t="s">
        <v>6267</v>
      </c>
    </row>
    <row r="4267" spans="1:5">
      <c r="A4267" s="568" t="s">
        <v>14684</v>
      </c>
      <c r="B4267" s="58" t="str">
        <f t="shared" si="135"/>
        <v>AP20386</v>
      </c>
      <c r="C4267" s="35" t="s">
        <v>14685</v>
      </c>
      <c r="D4267" s="35" t="str">
        <f t="shared" si="136"/>
        <v>20386 - FDCVT-Finacially Distressed Cities, Villages and Townships</v>
      </c>
      <c r="E4267" s="35" t="s">
        <v>6267</v>
      </c>
    </row>
    <row r="4268" spans="1:5">
      <c r="A4268" s="568" t="s">
        <v>14686</v>
      </c>
      <c r="B4268" s="58" t="str">
        <f t="shared" si="135"/>
        <v>AP20387</v>
      </c>
      <c r="C4268" s="35" t="s">
        <v>14687</v>
      </c>
      <c r="D4268" s="35" t="str">
        <f t="shared" si="136"/>
        <v>20387 - iTeam Program Grant FY17</v>
      </c>
      <c r="E4268" s="35" t="s">
        <v>6267</v>
      </c>
    </row>
    <row r="4269" spans="1:5">
      <c r="A4269" s="568" t="s">
        <v>14688</v>
      </c>
      <c r="B4269" s="58" t="str">
        <f t="shared" si="135"/>
        <v>AP20388</v>
      </c>
      <c r="C4269" s="35" t="s">
        <v>14689</v>
      </c>
      <c r="D4269" s="35" t="str">
        <f t="shared" si="136"/>
        <v>20388 - Non Compliance Fees</v>
      </c>
      <c r="E4269" s="35" t="s">
        <v>6267</v>
      </c>
    </row>
    <row r="4270" spans="1:5">
      <c r="A4270" s="568" t="s">
        <v>14690</v>
      </c>
      <c r="B4270" s="58" t="str">
        <f t="shared" si="135"/>
        <v>AP20389</v>
      </c>
      <c r="C4270" s="35" t="s">
        <v>14691</v>
      </c>
      <c r="D4270" s="35" t="str">
        <f t="shared" si="136"/>
        <v>20389 - Senior Home Repair</v>
      </c>
      <c r="E4270" s="35" t="s">
        <v>6267</v>
      </c>
    </row>
    <row r="4271" spans="1:5">
      <c r="A4271" s="568" t="s">
        <v>14692</v>
      </c>
      <c r="B4271" s="58" t="str">
        <f t="shared" si="135"/>
        <v>AP20392</v>
      </c>
      <c r="C4271" s="35" t="s">
        <v>14693</v>
      </c>
      <c r="D4271" s="35" t="str">
        <f t="shared" si="136"/>
        <v>20392 - FY 18 Historic Fort Wayne Strategic Planning 2016/18</v>
      </c>
      <c r="E4271" s="35" t="s">
        <v>6267</v>
      </c>
    </row>
    <row r="4272" spans="1:5">
      <c r="A4272" s="58" t="s">
        <v>14694</v>
      </c>
      <c r="B4272" s="58" t="str">
        <f t="shared" si="135"/>
        <v>AP20393</v>
      </c>
      <c r="C4272" s="35" t="s">
        <v>14695</v>
      </c>
      <c r="D4272" s="35" t="str">
        <f t="shared" si="136"/>
        <v>20393 - Legislative Pre-Disaster Mitigation Program</v>
      </c>
      <c r="E4272" s="35" t="s">
        <v>6267</v>
      </c>
    </row>
    <row r="4273" spans="1:5">
      <c r="A4273" s="568" t="s">
        <v>14696</v>
      </c>
      <c r="B4273" s="58" t="str">
        <f t="shared" si="135"/>
        <v>AP20395</v>
      </c>
      <c r="C4273" s="35" t="s">
        <v>14697</v>
      </c>
      <c r="D4273" s="35" t="str">
        <f t="shared" si="136"/>
        <v>20395 - FY17 Make a Splash Swin Grant</v>
      </c>
      <c r="E4273" s="35" t="s">
        <v>6267</v>
      </c>
    </row>
    <row r="4274" spans="1:5">
      <c r="A4274" s="568" t="s">
        <v>14698</v>
      </c>
      <c r="B4274" s="58" t="str">
        <f t="shared" si="135"/>
        <v>AP20396</v>
      </c>
      <c r="C4274" s="35" t="s">
        <v>14699</v>
      </c>
      <c r="D4274" s="35" t="str">
        <f t="shared" si="136"/>
        <v>20396 - Shoemaker Building Repair</v>
      </c>
      <c r="E4274" s="35" t="s">
        <v>6267</v>
      </c>
    </row>
    <row r="4275" spans="1:5">
      <c r="A4275" s="568" t="s">
        <v>14700</v>
      </c>
      <c r="B4275" s="58" t="str">
        <f t="shared" ref="B4275:B4338" si="137">"AP"&amp;A4275</f>
        <v>AP20397</v>
      </c>
      <c r="C4275" s="35" t="s">
        <v>14701</v>
      </c>
      <c r="D4275" s="35" t="str">
        <f t="shared" si="136"/>
        <v>20397 - FY17 Climate Health Adaptation</v>
      </c>
      <c r="E4275" s="35" t="s">
        <v>6267</v>
      </c>
    </row>
    <row r="4276" spans="1:5">
      <c r="A4276" s="568" t="s">
        <v>14702</v>
      </c>
      <c r="B4276" s="58" t="str">
        <f t="shared" si="137"/>
        <v>AP20398</v>
      </c>
      <c r="C4276" s="35" t="s">
        <v>14703</v>
      </c>
      <c r="D4276" s="35" t="str">
        <f t="shared" si="136"/>
        <v>20398 - FY2017 Volunteer Reception Grant</v>
      </c>
      <c r="E4276" s="35" t="s">
        <v>6267</v>
      </c>
    </row>
    <row r="4277" spans="1:5">
      <c r="A4277" s="568" t="s">
        <v>14704</v>
      </c>
      <c r="B4277" s="58" t="str">
        <f t="shared" si="137"/>
        <v>AP20399</v>
      </c>
      <c r="C4277" s="35" t="s">
        <v>14705</v>
      </c>
      <c r="D4277" s="35" t="str">
        <f t="shared" si="136"/>
        <v>20399 - UDAG Acquisition</v>
      </c>
      <c r="E4277" s="35" t="s">
        <v>6267</v>
      </c>
    </row>
    <row r="4278" spans="1:5">
      <c r="A4278" s="568" t="s">
        <v>14706</v>
      </c>
      <c r="B4278" s="58" t="str">
        <f t="shared" si="137"/>
        <v>AP20400</v>
      </c>
      <c r="C4278" s="35" t="s">
        <v>14707</v>
      </c>
      <c r="D4278" s="35" t="str">
        <f t="shared" si="136"/>
        <v>20400 - Wayne County Park Milage Funding FY2015/2016</v>
      </c>
      <c r="E4278" s="35" t="s">
        <v>6267</v>
      </c>
    </row>
    <row r="4279" spans="1:5">
      <c r="A4279" s="568" t="s">
        <v>14708</v>
      </c>
      <c r="B4279" s="58" t="str">
        <f t="shared" si="137"/>
        <v>AP20401</v>
      </c>
      <c r="C4279" s="35" t="s">
        <v>14709</v>
      </c>
      <c r="D4279" s="35" t="str">
        <f t="shared" si="136"/>
        <v>20401 - FY17 Summer Mini Grant</v>
      </c>
      <c r="E4279" s="35" t="s">
        <v>6267</v>
      </c>
    </row>
    <row r="4280" spans="1:5">
      <c r="A4280" s="568" t="s">
        <v>14710</v>
      </c>
      <c r="B4280" s="58" t="str">
        <f t="shared" si="137"/>
        <v>AP20402</v>
      </c>
      <c r="C4280" s="35" t="s">
        <v>14711</v>
      </c>
      <c r="D4280" s="35" t="str">
        <f t="shared" si="136"/>
        <v>20402 - MI-2017-005/TRANSIT ORIENTED DEVELOPMENT STUDY</v>
      </c>
      <c r="E4280" s="35" t="s">
        <v>6267</v>
      </c>
    </row>
    <row r="4281" spans="1:5">
      <c r="A4281" s="568" t="s">
        <v>14712</v>
      </c>
      <c r="B4281" s="58" t="str">
        <f t="shared" si="137"/>
        <v>AP20403</v>
      </c>
      <c r="C4281" s="35" t="s">
        <v>14713</v>
      </c>
      <c r="D4281" s="35" t="str">
        <f t="shared" si="136"/>
        <v>20403 - FY 18 HIV Data to Care</v>
      </c>
      <c r="E4281" s="35" t="s">
        <v>6267</v>
      </c>
    </row>
    <row r="4282" spans="1:5">
      <c r="A4282" s="568" t="s">
        <v>14714</v>
      </c>
      <c r="B4282" s="58" t="str">
        <f t="shared" si="137"/>
        <v>AP20404</v>
      </c>
      <c r="C4282" s="35" t="s">
        <v>14715</v>
      </c>
      <c r="D4282" s="35" t="str">
        <f t="shared" si="136"/>
        <v>20404 - FY 18 Ryan White MAI</v>
      </c>
      <c r="E4282" s="35" t="s">
        <v>6267</v>
      </c>
    </row>
    <row r="4283" spans="1:5">
      <c r="A4283" s="568" t="s">
        <v>14716</v>
      </c>
      <c r="B4283" s="58" t="str">
        <f t="shared" si="137"/>
        <v>AP20406</v>
      </c>
      <c r="C4283" s="35" t="s">
        <v>14717</v>
      </c>
      <c r="D4283" s="35" t="str">
        <f t="shared" si="136"/>
        <v>20406 - FY 18 West Nile Virus</v>
      </c>
      <c r="E4283" s="35" t="s">
        <v>6267</v>
      </c>
    </row>
    <row r="4284" spans="1:5">
      <c r="A4284" s="568" t="s">
        <v>14718</v>
      </c>
      <c r="B4284" s="58" t="str">
        <f t="shared" si="137"/>
        <v>AP20407</v>
      </c>
      <c r="C4284" s="35" t="s">
        <v>14719</v>
      </c>
      <c r="D4284" s="35" t="str">
        <f t="shared" si="136"/>
        <v>20407 - FY 18 ZIKA Virus Community Support</v>
      </c>
      <c r="E4284" s="35" t="s">
        <v>6267</v>
      </c>
    </row>
    <row r="4285" spans="1:5">
      <c r="A4285" s="568" t="s">
        <v>14720</v>
      </c>
      <c r="B4285" s="58" t="str">
        <f t="shared" si="137"/>
        <v>AP20408</v>
      </c>
      <c r="C4285" s="35" t="s">
        <v>14721</v>
      </c>
      <c r="D4285" s="35" t="str">
        <f t="shared" si="136"/>
        <v>20408 - FY18 ZIKA Virus Mosquito Surveillance</v>
      </c>
      <c r="E4285" s="35" t="s">
        <v>6267</v>
      </c>
    </row>
    <row r="4286" spans="1:5">
      <c r="A4286" s="568" t="s">
        <v>14722</v>
      </c>
      <c r="B4286" s="58" t="str">
        <f t="shared" si="137"/>
        <v>AP20409</v>
      </c>
      <c r="C4286" s="35" t="s">
        <v>14723</v>
      </c>
      <c r="D4286" s="35" t="str">
        <f t="shared" si="136"/>
        <v>20409 - FY 18 Climate Health Adaptation</v>
      </c>
      <c r="E4286" s="35" t="s">
        <v>6267</v>
      </c>
    </row>
    <row r="4287" spans="1:5">
      <c r="A4287" s="568" t="s">
        <v>14724</v>
      </c>
      <c r="B4287" s="58" t="str">
        <f t="shared" si="137"/>
        <v>AP20410</v>
      </c>
      <c r="C4287" s="35" t="s">
        <v>14725</v>
      </c>
      <c r="D4287" s="35" t="str">
        <f t="shared" si="136"/>
        <v>20410 - FY18 Smart City Grant</v>
      </c>
      <c r="E4287" s="35" t="s">
        <v>6267</v>
      </c>
    </row>
    <row r="4288" spans="1:5">
      <c r="A4288" s="568" t="s">
        <v>14726</v>
      </c>
      <c r="B4288" s="58" t="str">
        <f t="shared" si="137"/>
        <v>AP20411</v>
      </c>
      <c r="C4288" s="35" t="s">
        <v>14727</v>
      </c>
      <c r="D4288" s="35" t="str">
        <f t="shared" si="136"/>
        <v>20411 - Sudden Unexplained Infant Death (SUID) FY17</v>
      </c>
      <c r="E4288" s="35" t="s">
        <v>6267</v>
      </c>
    </row>
    <row r="4289" spans="1:5">
      <c r="A4289" s="568" t="s">
        <v>14728</v>
      </c>
      <c r="B4289" s="58" t="str">
        <f t="shared" si="137"/>
        <v>AP20413</v>
      </c>
      <c r="C4289" s="35" t="s">
        <v>14729</v>
      </c>
      <c r="D4289" s="35" t="str">
        <f t="shared" si="136"/>
        <v>20413 - Bridging Neighborhoods Fund</v>
      </c>
      <c r="E4289" s="35" t="s">
        <v>6267</v>
      </c>
    </row>
    <row r="4290" spans="1:5">
      <c r="A4290" s="568" t="s">
        <v>14730</v>
      </c>
      <c r="B4290" s="58" t="str">
        <f t="shared" si="137"/>
        <v>AP20414</v>
      </c>
      <c r="C4290" s="35" t="s">
        <v>14731</v>
      </c>
      <c r="D4290" s="35" t="str">
        <f t="shared" si="136"/>
        <v>20414 - CDBG Relocation</v>
      </c>
      <c r="E4290" s="35" t="s">
        <v>6267</v>
      </c>
    </row>
    <row r="4291" spans="1:5">
      <c r="A4291" s="568" t="s">
        <v>14732</v>
      </c>
      <c r="B4291" s="58" t="str">
        <f t="shared" si="137"/>
        <v>AP20415</v>
      </c>
      <c r="C4291" s="35" t="s">
        <v>14733</v>
      </c>
      <c r="D4291" s="35" t="str">
        <f t="shared" si="136"/>
        <v>20415 - FY18 Historic Preservation - Hart Plaza</v>
      </c>
      <c r="E4291" s="35" t="s">
        <v>6267</v>
      </c>
    </row>
    <row r="4292" spans="1:5">
      <c r="A4292" s="568" t="s">
        <v>14734</v>
      </c>
      <c r="B4292" s="58" t="str">
        <f t="shared" si="137"/>
        <v>AP20416</v>
      </c>
      <c r="C4292" s="35" t="s">
        <v>14735</v>
      </c>
      <c r="D4292" s="35" t="str">
        <f t="shared" ref="D4292:D4355" si="138">A4292&amp;" - "&amp;C4292</f>
        <v>20416 - Job Training Initiative</v>
      </c>
      <c r="E4292" s="35" t="s">
        <v>6267</v>
      </c>
    </row>
    <row r="4293" spans="1:5">
      <c r="A4293" s="568" t="s">
        <v>14736</v>
      </c>
      <c r="B4293" s="58" t="str">
        <f t="shared" si="137"/>
        <v>AP20417</v>
      </c>
      <c r="C4293" s="35" t="s">
        <v>14737</v>
      </c>
      <c r="D4293" s="35" t="str">
        <f t="shared" si="138"/>
        <v>20417 - Health &amp; Emissions Monitoring</v>
      </c>
      <c r="E4293" s="35" t="s">
        <v>6267</v>
      </c>
    </row>
    <row r="4294" spans="1:5">
      <c r="A4294" s="568" t="s">
        <v>14738</v>
      </c>
      <c r="B4294" s="58" t="str">
        <f t="shared" si="137"/>
        <v>AP20418</v>
      </c>
      <c r="C4294" s="35" t="s">
        <v>14739</v>
      </c>
      <c r="D4294" s="35" t="str">
        <f t="shared" si="138"/>
        <v>20418 - FY18 Balduck Park</v>
      </c>
      <c r="E4294" s="35" t="s">
        <v>6267</v>
      </c>
    </row>
    <row r="4295" spans="1:5">
      <c r="A4295" s="58" t="s">
        <v>14740</v>
      </c>
      <c r="B4295" s="58" t="str">
        <f t="shared" si="137"/>
        <v>AP20419</v>
      </c>
      <c r="C4295" s="35" t="s">
        <v>14741</v>
      </c>
      <c r="D4295" s="35" t="str">
        <f t="shared" si="138"/>
        <v>20419 - BSEED Code Enforcement</v>
      </c>
      <c r="E4295" s="35" t="s">
        <v>6267</v>
      </c>
    </row>
    <row r="4296" spans="1:5">
      <c r="A4296" s="568" t="s">
        <v>14742</v>
      </c>
      <c r="B4296" s="58" t="str">
        <f t="shared" si="137"/>
        <v>AP20421</v>
      </c>
      <c r="C4296" s="35" t="s">
        <v>14743</v>
      </c>
      <c r="D4296" s="35" t="str">
        <f t="shared" si="138"/>
        <v>20421 - FY 18 Community Foundation</v>
      </c>
      <c r="E4296" s="35" t="s">
        <v>6267</v>
      </c>
    </row>
    <row r="4297" spans="1:5">
      <c r="A4297" s="568" t="s">
        <v>14744</v>
      </c>
      <c r="B4297" s="58" t="str">
        <f t="shared" si="137"/>
        <v>AP20422</v>
      </c>
      <c r="C4297" s="35" t="s">
        <v>14745</v>
      </c>
      <c r="D4297" s="35" t="str">
        <f t="shared" si="138"/>
        <v>20422 - FY16 Operation Stonegarden</v>
      </c>
      <c r="E4297" s="35" t="s">
        <v>6267</v>
      </c>
    </row>
    <row r="4298" spans="1:5">
      <c r="A4298" s="568" t="s">
        <v>14746</v>
      </c>
      <c r="B4298" s="58" t="str">
        <f t="shared" si="137"/>
        <v>AP20423</v>
      </c>
      <c r="C4298" s="35" t="s">
        <v>14747</v>
      </c>
      <c r="D4298" s="35" t="str">
        <f t="shared" si="138"/>
        <v>20423 - FY 2018 SEMCOG GRANT CPG18-18006</v>
      </c>
      <c r="E4298" s="35" t="s">
        <v>6267</v>
      </c>
    </row>
    <row r="4299" spans="1:5">
      <c r="A4299" s="568" t="s">
        <v>14748</v>
      </c>
      <c r="B4299" s="58" t="str">
        <f t="shared" si="137"/>
        <v>AP20424</v>
      </c>
      <c r="C4299" s="35" t="s">
        <v>14749</v>
      </c>
      <c r="D4299" s="35" t="str">
        <f t="shared" si="138"/>
        <v>20424 - FY2018 Auto Theft Prevention Authority PAT 21-18</v>
      </c>
      <c r="E4299" s="35" t="s">
        <v>6267</v>
      </c>
    </row>
    <row r="4300" spans="1:5">
      <c r="A4300" s="568" t="s">
        <v>14750</v>
      </c>
      <c r="B4300" s="58" t="str">
        <f t="shared" si="137"/>
        <v>AP20425</v>
      </c>
      <c r="C4300" s="35" t="s">
        <v>14751</v>
      </c>
      <c r="D4300" s="35" t="str">
        <f t="shared" si="138"/>
        <v>20425 - FY18 STOP Violence Against Women</v>
      </c>
      <c r="E4300" s="35" t="s">
        <v>6267</v>
      </c>
    </row>
    <row r="4301" spans="1:5">
      <c r="A4301" s="568" t="s">
        <v>14752</v>
      </c>
      <c r="B4301" s="58" t="str">
        <f t="shared" si="137"/>
        <v>AP20426</v>
      </c>
      <c r="C4301" s="35" t="s">
        <v>14753</v>
      </c>
      <c r="D4301" s="35" t="str">
        <f t="shared" si="138"/>
        <v>20426 - FY18 Crime Victim Assistance VOCA</v>
      </c>
      <c r="E4301" s="35" t="s">
        <v>6267</v>
      </c>
    </row>
    <row r="4302" spans="1:5">
      <c r="A4302" s="568" t="s">
        <v>14754</v>
      </c>
      <c r="B4302" s="58" t="str">
        <f t="shared" si="137"/>
        <v>AP20427</v>
      </c>
      <c r="C4302" s="35" t="s">
        <v>14755</v>
      </c>
      <c r="D4302" s="35" t="str">
        <f t="shared" si="138"/>
        <v>20427 - FY18 Youth Alcohol Enforcement activity</v>
      </c>
      <c r="E4302" s="35" t="s">
        <v>6267</v>
      </c>
    </row>
    <row r="4303" spans="1:5">
      <c r="A4303" s="568" t="s">
        <v>14756</v>
      </c>
      <c r="B4303" s="58" t="str">
        <f t="shared" si="137"/>
        <v>AP20428</v>
      </c>
      <c r="C4303" s="35" t="s">
        <v>14757</v>
      </c>
      <c r="D4303" s="35" t="str">
        <f t="shared" si="138"/>
        <v>20428 - FY18 Strategic Traffic Enforcement</v>
      </c>
      <c r="E4303" s="35" t="s">
        <v>6267</v>
      </c>
    </row>
    <row r="4304" spans="1:5">
      <c r="A4304" s="568" t="s">
        <v>14758</v>
      </c>
      <c r="B4304" s="58" t="str">
        <f t="shared" si="137"/>
        <v>AP20429</v>
      </c>
      <c r="C4304" s="35" t="s">
        <v>14759</v>
      </c>
      <c r="D4304" s="35" t="str">
        <f t="shared" si="138"/>
        <v>20429 - FY16 AFG Operations and Safety</v>
      </c>
      <c r="E4304" s="35" t="s">
        <v>6267</v>
      </c>
    </row>
    <row r="4305" spans="1:5">
      <c r="A4305" s="568" t="s">
        <v>14760</v>
      </c>
      <c r="B4305" s="58" t="str">
        <f t="shared" si="137"/>
        <v>AP20430</v>
      </c>
      <c r="C4305" s="35" t="s">
        <v>14761</v>
      </c>
      <c r="D4305" s="35" t="str">
        <f t="shared" si="138"/>
        <v>20430 - FY16 AFG regional Request</v>
      </c>
      <c r="E4305" s="35" t="s">
        <v>6267</v>
      </c>
    </row>
    <row r="4306" spans="1:5">
      <c r="A4306" s="568" t="s">
        <v>14762</v>
      </c>
      <c r="B4306" s="58" t="str">
        <f t="shared" si="137"/>
        <v>AP20432</v>
      </c>
      <c r="C4306" s="35" t="s">
        <v>14763</v>
      </c>
      <c r="D4306" s="35" t="str">
        <f t="shared" si="138"/>
        <v>20432 - FY2018 Combating Vehicle Arson ATPA 4-18</v>
      </c>
      <c r="E4306" s="35" t="s">
        <v>6267</v>
      </c>
    </row>
    <row r="4307" spans="1:5">
      <c r="A4307" s="568" t="s">
        <v>14764</v>
      </c>
      <c r="B4307" s="58" t="str">
        <f t="shared" si="137"/>
        <v>AP20433</v>
      </c>
      <c r="C4307" s="35" t="s">
        <v>14765</v>
      </c>
      <c r="D4307" s="35" t="str">
        <f t="shared" si="138"/>
        <v>20433 - FY2018 Auto Theft Prevention Authority OCAT 08-18</v>
      </c>
      <c r="E4307" s="35" t="s">
        <v>6267</v>
      </c>
    </row>
    <row r="4308" spans="1:5">
      <c r="A4308" s="568" t="s">
        <v>14766</v>
      </c>
      <c r="B4308" s="58" t="str">
        <f t="shared" si="137"/>
        <v>AP20434</v>
      </c>
      <c r="C4308" s="35" t="s">
        <v>14767</v>
      </c>
      <c r="D4308" s="35" t="str">
        <f t="shared" si="138"/>
        <v>20434 - FY18 Port Security Grant</v>
      </c>
      <c r="E4308" s="35" t="s">
        <v>6267</v>
      </c>
    </row>
    <row r="4309" spans="1:5">
      <c r="A4309" s="568" t="s">
        <v>14768</v>
      </c>
      <c r="B4309" s="58" t="str">
        <f t="shared" si="137"/>
        <v>AP20435</v>
      </c>
      <c r="C4309" s="35" t="s">
        <v>14769</v>
      </c>
      <c r="D4309" s="35" t="str">
        <f t="shared" si="138"/>
        <v>20435 - Pistons Basketball Court Improvements</v>
      </c>
      <c r="E4309" s="35" t="s">
        <v>6267</v>
      </c>
    </row>
    <row r="4310" spans="1:5">
      <c r="A4310" s="568" t="s">
        <v>14770</v>
      </c>
      <c r="B4310" s="58" t="str">
        <f t="shared" si="137"/>
        <v>AP20436</v>
      </c>
      <c r="C4310" s="35" t="s">
        <v>14771</v>
      </c>
      <c r="D4310" s="35" t="str">
        <f t="shared" si="138"/>
        <v>20436 - FY2018 Auto Theft Prevention Authority SEATT 17-18</v>
      </c>
      <c r="E4310" s="35" t="s">
        <v>6267</v>
      </c>
    </row>
    <row r="4311" spans="1:5">
      <c r="A4311" s="568" t="s">
        <v>14772</v>
      </c>
      <c r="B4311" s="58" t="str">
        <f t="shared" si="137"/>
        <v>AP20437</v>
      </c>
      <c r="C4311" s="35" t="s">
        <v>14773</v>
      </c>
      <c r="D4311" s="35" t="str">
        <f t="shared" si="138"/>
        <v>20437 - DEGA'S TIGER GRANT APPLICATION SUPPORT</v>
      </c>
      <c r="E4311" s="35" t="s">
        <v>6267</v>
      </c>
    </row>
    <row r="4312" spans="1:5">
      <c r="A4312" s="568" t="s">
        <v>14774</v>
      </c>
      <c r="B4312" s="58" t="str">
        <f t="shared" si="137"/>
        <v>AP20438</v>
      </c>
      <c r="C4312" s="35" t="s">
        <v>14775</v>
      </c>
      <c r="D4312" s="35" t="str">
        <f t="shared" si="138"/>
        <v>20438 - Make A Splash 2019</v>
      </c>
      <c r="E4312" s="35" t="s">
        <v>6267</v>
      </c>
    </row>
    <row r="4313" spans="1:5">
      <c r="A4313" s="568" t="s">
        <v>14776</v>
      </c>
      <c r="B4313" s="58" t="str">
        <f t="shared" si="137"/>
        <v>AP20439</v>
      </c>
      <c r="C4313" s="35" t="s">
        <v>14777</v>
      </c>
      <c r="D4313" s="35" t="str">
        <f t="shared" si="138"/>
        <v>20439 - Summer Food Service Program 2019</v>
      </c>
      <c r="E4313" s="35" t="s">
        <v>6267</v>
      </c>
    </row>
    <row r="4314" spans="1:5">
      <c r="A4314" s="568" t="s">
        <v>14778</v>
      </c>
      <c r="B4314" s="58" t="str">
        <f t="shared" si="137"/>
        <v>AP20440</v>
      </c>
      <c r="C4314" s="35" t="s">
        <v>14779</v>
      </c>
      <c r="D4314" s="35" t="str">
        <f t="shared" si="138"/>
        <v>20440 - Child &amp; Adult Care Food Program 2019</v>
      </c>
      <c r="E4314" s="35" t="s">
        <v>6267</v>
      </c>
    </row>
    <row r="4315" spans="1:5">
      <c r="A4315" s="568" t="s">
        <v>14780</v>
      </c>
      <c r="B4315" s="58" t="str">
        <f t="shared" si="137"/>
        <v>AP20441</v>
      </c>
      <c r="C4315" s="35" t="s">
        <v>14781</v>
      </c>
      <c r="D4315" s="35" t="str">
        <f t="shared" si="138"/>
        <v>20441 - ATPA East Side ACTION Team FY 19</v>
      </c>
      <c r="E4315" s="35" t="s">
        <v>6267</v>
      </c>
    </row>
    <row r="4316" spans="1:5">
      <c r="A4316" s="568" t="s">
        <v>14782</v>
      </c>
      <c r="B4316" s="58" t="str">
        <f t="shared" si="137"/>
        <v>AP20442</v>
      </c>
      <c r="C4316" s="35" t="s">
        <v>14783</v>
      </c>
      <c r="D4316" s="35" t="str">
        <f t="shared" si="138"/>
        <v>20442 - ATPA Oakland County Auto Theft Team FY 19</v>
      </c>
      <c r="E4316" s="35" t="s">
        <v>6267</v>
      </c>
    </row>
    <row r="4317" spans="1:5">
      <c r="A4317" s="568" t="s">
        <v>14784</v>
      </c>
      <c r="B4317" s="58" t="str">
        <f t="shared" si="137"/>
        <v>AP20443</v>
      </c>
      <c r="C4317" s="35" t="s">
        <v>14785</v>
      </c>
      <c r="D4317" s="35" t="str">
        <f t="shared" si="138"/>
        <v>20443 - ATPA South East Auto Theft Team FY 19</v>
      </c>
      <c r="E4317" s="35" t="s">
        <v>6267</v>
      </c>
    </row>
    <row r="4318" spans="1:5">
      <c r="A4318" s="568" t="s">
        <v>14786</v>
      </c>
      <c r="B4318" s="58" t="str">
        <f t="shared" si="137"/>
        <v>AP20444</v>
      </c>
      <c r="C4318" s="35" t="s">
        <v>14787</v>
      </c>
      <c r="D4318" s="35" t="str">
        <f t="shared" si="138"/>
        <v>20444 - ATPA Preventing Auto Theft FY 19</v>
      </c>
      <c r="E4318" s="35" t="s">
        <v>6267</v>
      </c>
    </row>
    <row r="4319" spans="1:5">
      <c r="A4319" s="568" t="s">
        <v>14788</v>
      </c>
      <c r="B4319" s="58" t="str">
        <f t="shared" si="137"/>
        <v>AP20445</v>
      </c>
      <c r="C4319" s="35" t="s">
        <v>14789</v>
      </c>
      <c r="D4319" s="35" t="str">
        <f t="shared" si="138"/>
        <v>20445 - Strategic Traffic Enforcement FY 19</v>
      </c>
      <c r="E4319" s="35" t="s">
        <v>6267</v>
      </c>
    </row>
    <row r="4320" spans="1:5">
      <c r="A4320" s="568" t="s">
        <v>14790</v>
      </c>
      <c r="B4320" s="58" t="str">
        <f t="shared" si="137"/>
        <v>AP20446</v>
      </c>
      <c r="C4320" s="35" t="s">
        <v>14791</v>
      </c>
      <c r="D4320" s="35" t="str">
        <f t="shared" si="138"/>
        <v>20446 - Youth and Alcohol Enforcement FY 19</v>
      </c>
      <c r="E4320" s="35" t="s">
        <v>6267</v>
      </c>
    </row>
    <row r="4321" spans="1:5">
      <c r="A4321" s="568" t="s">
        <v>14792</v>
      </c>
      <c r="B4321" s="58" t="str">
        <f t="shared" si="137"/>
        <v>AP20447</v>
      </c>
      <c r="C4321" s="35" t="s">
        <v>14793</v>
      </c>
      <c r="D4321" s="35" t="str">
        <f t="shared" si="138"/>
        <v>20447 - Justice Assistance Grant (JAG) FY 18</v>
      </c>
      <c r="E4321" s="35" t="s">
        <v>6267</v>
      </c>
    </row>
    <row r="4322" spans="1:5">
      <c r="A4322" s="568" t="s">
        <v>14794</v>
      </c>
      <c r="B4322" s="58" t="str">
        <f t="shared" si="137"/>
        <v>AP20448</v>
      </c>
      <c r="C4322" s="35" t="s">
        <v>14795</v>
      </c>
      <c r="D4322" s="35" t="str">
        <f t="shared" si="138"/>
        <v>20448 - Operation Stone Garden FY 18</v>
      </c>
      <c r="E4322" s="35" t="s">
        <v>6267</v>
      </c>
    </row>
    <row r="4323" spans="1:5">
      <c r="A4323" s="568" t="s">
        <v>14796</v>
      </c>
      <c r="B4323" s="58" t="str">
        <f t="shared" si="137"/>
        <v>AP20449</v>
      </c>
      <c r="C4323" s="35" t="s">
        <v>14797</v>
      </c>
      <c r="D4323" s="35" t="str">
        <f t="shared" si="138"/>
        <v>20449 - Port Security Grant FY 18</v>
      </c>
      <c r="E4323" s="35" t="s">
        <v>6267</v>
      </c>
    </row>
    <row r="4324" spans="1:5">
      <c r="A4324" s="568" t="s">
        <v>14798</v>
      </c>
      <c r="B4324" s="58" t="str">
        <f t="shared" si="137"/>
        <v>AP20450</v>
      </c>
      <c r="C4324" s="35" t="s">
        <v>14799</v>
      </c>
      <c r="D4324" s="35" t="str">
        <f t="shared" si="138"/>
        <v>20450 - Victims of Crime Assistance FY18/19</v>
      </c>
      <c r="E4324" s="35" t="s">
        <v>6267</v>
      </c>
    </row>
    <row r="4325" spans="1:5">
      <c r="A4325" s="568" t="s">
        <v>14800</v>
      </c>
      <c r="B4325" s="58" t="str">
        <f t="shared" si="137"/>
        <v>AP20451</v>
      </c>
      <c r="C4325" s="35" t="s">
        <v>14801</v>
      </c>
      <c r="D4325" s="35" t="str">
        <f t="shared" si="138"/>
        <v>20451 - Community Oriented Policing Services Hiring 18</v>
      </c>
      <c r="E4325" s="35" t="s">
        <v>6267</v>
      </c>
    </row>
    <row r="4326" spans="1:5">
      <c r="A4326" s="568" t="s">
        <v>14802</v>
      </c>
      <c r="B4326" s="58" t="str">
        <f t="shared" si="137"/>
        <v>AP20452</v>
      </c>
      <c r="C4326" s="35" t="s">
        <v>14803</v>
      </c>
      <c r="D4326" s="35" t="str">
        <f t="shared" si="138"/>
        <v>20452 - Volunteer Coordination</v>
      </c>
      <c r="E4326" s="35" t="s">
        <v>6267</v>
      </c>
    </row>
    <row r="4327" spans="1:5">
      <c r="A4327" s="568" t="s">
        <v>14804</v>
      </c>
      <c r="B4327" s="58" t="str">
        <f t="shared" si="137"/>
        <v>AP20453</v>
      </c>
      <c r="C4327" s="35" t="s">
        <v>14805</v>
      </c>
      <c r="D4327" s="35" t="str">
        <f t="shared" si="138"/>
        <v>20453 - DPW Major Street Improvement Bond 2017</v>
      </c>
      <c r="E4327" s="35" t="s">
        <v>6267</v>
      </c>
    </row>
    <row r="4328" spans="1:5">
      <c r="A4328" s="568" t="s">
        <v>14806</v>
      </c>
      <c r="B4328" s="58" t="str">
        <f t="shared" si="137"/>
        <v>AP20454</v>
      </c>
      <c r="C4328" s="35" t="s">
        <v>14807</v>
      </c>
      <c r="D4328" s="35" t="str">
        <f t="shared" si="138"/>
        <v>20454 - LOCAL STREET BOND FUND 2017</v>
      </c>
      <c r="E4328" s="35" t="s">
        <v>6267</v>
      </c>
    </row>
    <row r="4329" spans="1:5">
      <c r="A4329" s="568" t="s">
        <v>14808</v>
      </c>
      <c r="B4329" s="58" t="str">
        <f t="shared" si="137"/>
        <v>AP20455</v>
      </c>
      <c r="C4329" s="35" t="s">
        <v>14809</v>
      </c>
      <c r="D4329" s="35" t="str">
        <f t="shared" si="138"/>
        <v>20455 - WIC Resident Services 9/2019</v>
      </c>
      <c r="E4329" s="35" t="s">
        <v>6267</v>
      </c>
    </row>
    <row r="4330" spans="1:5">
      <c r="A4330" s="568" t="s">
        <v>14810</v>
      </c>
      <c r="B4330" s="58" t="str">
        <f t="shared" si="137"/>
        <v>AP20456</v>
      </c>
      <c r="C4330" s="35" t="s">
        <v>14811</v>
      </c>
      <c r="D4330" s="35" t="str">
        <f t="shared" si="138"/>
        <v>20456 - WIC Breasfeeding 9/2019</v>
      </c>
      <c r="E4330" s="35" t="s">
        <v>6267</v>
      </c>
    </row>
    <row r="4331" spans="1:5">
      <c r="A4331" s="568" t="s">
        <v>14812</v>
      </c>
      <c r="B4331" s="58" t="str">
        <f t="shared" si="137"/>
        <v>AP20457</v>
      </c>
      <c r="C4331" s="35" t="s">
        <v>14813</v>
      </c>
      <c r="D4331" s="35" t="str">
        <f t="shared" si="138"/>
        <v>20457 - Lead Poison Prevention 9/2019</v>
      </c>
      <c r="E4331" s="35" t="s">
        <v>6267</v>
      </c>
    </row>
    <row r="4332" spans="1:5">
      <c r="A4332" s="568" t="s">
        <v>14814</v>
      </c>
      <c r="B4332" s="58" t="str">
        <f t="shared" si="137"/>
        <v>AP20458</v>
      </c>
      <c r="C4332" s="35" t="s">
        <v>14815</v>
      </c>
      <c r="D4332" s="35" t="str">
        <f t="shared" si="138"/>
        <v>20458 - Lead Intervention/EBL 9/2019</v>
      </c>
      <c r="E4332" s="35" t="s">
        <v>6267</v>
      </c>
    </row>
    <row r="4333" spans="1:5">
      <c r="A4333" s="568" t="s">
        <v>14816</v>
      </c>
      <c r="B4333" s="58" t="str">
        <f t="shared" si="137"/>
        <v>AP20459</v>
      </c>
      <c r="C4333" s="35" t="s">
        <v>14817</v>
      </c>
      <c r="D4333" s="35" t="str">
        <f t="shared" si="138"/>
        <v>20459 - ELPHS MDCH Other 9/2019</v>
      </c>
      <c r="E4333" s="35" t="s">
        <v>6267</v>
      </c>
    </row>
    <row r="4334" spans="1:5">
      <c r="A4334" s="568" t="s">
        <v>14818</v>
      </c>
      <c r="B4334" s="58" t="str">
        <f t="shared" si="137"/>
        <v>AP20460</v>
      </c>
      <c r="C4334" s="35" t="s">
        <v>14819</v>
      </c>
      <c r="D4334" s="35" t="str">
        <f t="shared" si="138"/>
        <v>20460 - Bioterrorism Emerg Prep 9/2019</v>
      </c>
      <c r="E4334" s="35" t="s">
        <v>6267</v>
      </c>
    </row>
    <row r="4335" spans="1:5">
      <c r="A4335" s="568" t="s">
        <v>14820</v>
      </c>
      <c r="B4335" s="58" t="str">
        <f t="shared" si="137"/>
        <v>AP20461</v>
      </c>
      <c r="C4335" s="35" t="s">
        <v>14821</v>
      </c>
      <c r="D4335" s="35" t="str">
        <f t="shared" si="138"/>
        <v>20461 - Cities Readiness Initiatives 9/2019</v>
      </c>
      <c r="E4335" s="35" t="s">
        <v>6267</v>
      </c>
    </row>
    <row r="4336" spans="1:5">
      <c r="A4336" s="568" t="s">
        <v>14822</v>
      </c>
      <c r="B4336" s="58" t="str">
        <f t="shared" si="137"/>
        <v>AP20462</v>
      </c>
      <c r="C4336" s="35" t="s">
        <v>14823</v>
      </c>
      <c r="D4336" s="35" t="str">
        <f t="shared" si="138"/>
        <v>20462 - CSHCS Outreach &amp; Advocacy 9/2019</v>
      </c>
      <c r="E4336" s="35" t="s">
        <v>6267</v>
      </c>
    </row>
    <row r="4337" spans="1:5">
      <c r="A4337" s="568" t="s">
        <v>14824</v>
      </c>
      <c r="B4337" s="58" t="str">
        <f t="shared" si="137"/>
        <v>AP20463</v>
      </c>
      <c r="C4337" s="35" t="s">
        <v>14825</v>
      </c>
      <c r="D4337" s="35" t="str">
        <f t="shared" si="138"/>
        <v>20463 - Fetal Infant Mortality Review 9/2019</v>
      </c>
      <c r="E4337" s="35" t="s">
        <v>6267</v>
      </c>
    </row>
    <row r="4338" spans="1:5">
      <c r="A4338" s="568" t="s">
        <v>14826</v>
      </c>
      <c r="B4338" s="58" t="str">
        <f t="shared" si="137"/>
        <v>AP20464</v>
      </c>
      <c r="C4338" s="35" t="s">
        <v>14827</v>
      </c>
      <c r="D4338" s="35" t="str">
        <f t="shared" si="138"/>
        <v>20464 - HIV Ryan White Data to Care 9/2019</v>
      </c>
      <c r="E4338" s="35" t="s">
        <v>6267</v>
      </c>
    </row>
    <row r="4339" spans="1:5">
      <c r="A4339" s="568" t="s">
        <v>14828</v>
      </c>
      <c r="B4339" s="58" t="str">
        <f t="shared" ref="B4339:B4402" si="139">"AP"&amp;A4339</f>
        <v>AP20465</v>
      </c>
      <c r="C4339" s="35" t="s">
        <v>14829</v>
      </c>
      <c r="D4339" s="35" t="str">
        <f t="shared" si="138"/>
        <v>20465 - Immunization Action Plan 9/2019</v>
      </c>
      <c r="E4339" s="35" t="s">
        <v>6267</v>
      </c>
    </row>
    <row r="4340" spans="1:5">
      <c r="A4340" s="568" t="s">
        <v>14830</v>
      </c>
      <c r="B4340" s="58" t="str">
        <f t="shared" si="139"/>
        <v>AP20466</v>
      </c>
      <c r="C4340" s="35" t="s">
        <v>14831</v>
      </c>
      <c r="D4340" s="35" t="str">
        <f t="shared" si="138"/>
        <v>20466 - Infant Safe Sleep 9/2019</v>
      </c>
      <c r="E4340" s="35" t="s">
        <v>6267</v>
      </c>
    </row>
    <row r="4341" spans="1:5">
      <c r="A4341" s="568" t="s">
        <v>14832</v>
      </c>
      <c r="B4341" s="58" t="str">
        <f t="shared" si="139"/>
        <v>AP20467</v>
      </c>
      <c r="C4341" s="35" t="s">
        <v>14833</v>
      </c>
      <c r="D4341" s="35" t="str">
        <f t="shared" si="138"/>
        <v>20467 - Local Maternal &amp; Child Hlth 9/2019</v>
      </c>
      <c r="E4341" s="35" t="s">
        <v>6267</v>
      </c>
    </row>
    <row r="4342" spans="1:5">
      <c r="A4342" s="568" t="s">
        <v>14834</v>
      </c>
      <c r="B4342" s="58" t="str">
        <f t="shared" si="139"/>
        <v>AP20468</v>
      </c>
      <c r="C4342" s="35" t="s">
        <v>14835</v>
      </c>
      <c r="D4342" s="35" t="str">
        <f t="shared" si="138"/>
        <v>20468 - Hearing 9/2019</v>
      </c>
      <c r="E4342" s="35" t="s">
        <v>6267</v>
      </c>
    </row>
    <row r="4343" spans="1:5">
      <c r="A4343" s="568" t="s">
        <v>14836</v>
      </c>
      <c r="B4343" s="58" t="str">
        <f t="shared" si="139"/>
        <v>AP20469</v>
      </c>
      <c r="C4343" s="35" t="s">
        <v>14837</v>
      </c>
      <c r="D4343" s="35" t="str">
        <f t="shared" si="138"/>
        <v>20469 - Vision 9/2019</v>
      </c>
      <c r="E4343" s="35" t="s">
        <v>6267</v>
      </c>
    </row>
    <row r="4344" spans="1:5">
      <c r="A4344" s="568" t="s">
        <v>14838</v>
      </c>
      <c r="B4344" s="58" t="str">
        <f t="shared" si="139"/>
        <v>AP20470</v>
      </c>
      <c r="C4344" s="35" t="s">
        <v>14839</v>
      </c>
      <c r="D4344" s="35" t="str">
        <f t="shared" si="138"/>
        <v>20470 - HIV Ryan White Part B MAI 9/2019</v>
      </c>
      <c r="E4344" s="35" t="s">
        <v>6267</v>
      </c>
    </row>
    <row r="4345" spans="1:5">
      <c r="A4345" s="568" t="s">
        <v>14840</v>
      </c>
      <c r="B4345" s="58" t="str">
        <f t="shared" si="139"/>
        <v>AP20471</v>
      </c>
      <c r="C4345" s="35" t="s">
        <v>14841</v>
      </c>
      <c r="D4345" s="35" t="str">
        <f t="shared" si="138"/>
        <v>20471 - West Nile Virus 9/2019</v>
      </c>
      <c r="E4345" s="35" t="s">
        <v>6267</v>
      </c>
    </row>
    <row r="4346" spans="1:5">
      <c r="A4346" s="568" t="s">
        <v>14842</v>
      </c>
      <c r="B4346" s="58" t="str">
        <f t="shared" si="139"/>
        <v>AP20472</v>
      </c>
      <c r="C4346" s="35" t="s">
        <v>14843</v>
      </c>
      <c r="D4346" s="35" t="str">
        <f t="shared" si="138"/>
        <v>20472 - Zika Community Support 9/2019</v>
      </c>
      <c r="E4346" s="35" t="s">
        <v>6267</v>
      </c>
    </row>
    <row r="4347" spans="1:5">
      <c r="A4347" s="568" t="s">
        <v>14844</v>
      </c>
      <c r="B4347" s="58" t="str">
        <f t="shared" si="139"/>
        <v>AP20473</v>
      </c>
      <c r="C4347" s="35" t="s">
        <v>14845</v>
      </c>
      <c r="D4347" s="35" t="str">
        <f t="shared" si="138"/>
        <v>20473 - Zika Virus Surveillance 9/2019</v>
      </c>
      <c r="E4347" s="35" t="s">
        <v>6267</v>
      </c>
    </row>
    <row r="4348" spans="1:5">
      <c r="A4348" s="568" t="s">
        <v>14846</v>
      </c>
      <c r="B4348" s="58" t="str">
        <f t="shared" si="139"/>
        <v>AP20474</v>
      </c>
      <c r="C4348" s="35" t="s">
        <v>14847</v>
      </c>
      <c r="D4348" s="35" t="str">
        <f t="shared" si="138"/>
        <v>20474 - Climate Adaptation Health 9/2019</v>
      </c>
      <c r="E4348" s="35" t="s">
        <v>6267</v>
      </c>
    </row>
    <row r="4349" spans="1:5">
      <c r="A4349" s="568" t="s">
        <v>14848</v>
      </c>
      <c r="B4349" s="58" t="str">
        <f t="shared" si="139"/>
        <v>AP20475</v>
      </c>
      <c r="C4349" s="35" t="s">
        <v>14849</v>
      </c>
      <c r="D4349" s="35" t="str">
        <f t="shared" si="138"/>
        <v>20475 - Loca Tobacco Reduction 9/2019</v>
      </c>
      <c r="E4349" s="35" t="s">
        <v>6267</v>
      </c>
    </row>
    <row r="4350" spans="1:5">
      <c r="A4350" s="568" t="s">
        <v>14850</v>
      </c>
      <c r="B4350" s="58" t="str">
        <f t="shared" si="139"/>
        <v>AP20476</v>
      </c>
      <c r="C4350" s="35" t="s">
        <v>14851</v>
      </c>
      <c r="D4350" s="35" t="str">
        <f t="shared" si="138"/>
        <v>20476 - HIV Emerg Supp Relief 2/2020</v>
      </c>
      <c r="E4350" s="35" t="s">
        <v>6267</v>
      </c>
    </row>
    <row r="4351" spans="1:5">
      <c r="A4351" s="568" t="s">
        <v>14852</v>
      </c>
      <c r="B4351" s="58" t="str">
        <f t="shared" si="139"/>
        <v>AP20477</v>
      </c>
      <c r="C4351" s="35" t="s">
        <v>14853</v>
      </c>
      <c r="D4351" s="35" t="str">
        <f t="shared" si="138"/>
        <v>20477 - HOPWA Aids Housing 6/2019</v>
      </c>
      <c r="E4351" s="35" t="s">
        <v>6267</v>
      </c>
    </row>
    <row r="4352" spans="1:5">
      <c r="A4352" s="568" t="s">
        <v>14854</v>
      </c>
      <c r="B4352" s="58" t="str">
        <f t="shared" si="139"/>
        <v>AP20478</v>
      </c>
      <c r="C4352" s="35" t="s">
        <v>14855</v>
      </c>
      <c r="D4352" s="35" t="str">
        <f t="shared" si="138"/>
        <v>20478 - HIV &amp; STD Testing and Prev 9/2019</v>
      </c>
      <c r="E4352" s="35" t="s">
        <v>6267</v>
      </c>
    </row>
    <row r="4353" spans="1:5">
      <c r="A4353" s="568" t="s">
        <v>14856</v>
      </c>
      <c r="B4353" s="58" t="str">
        <f t="shared" si="139"/>
        <v>AP20479</v>
      </c>
      <c r="C4353" s="35" t="s">
        <v>14857</v>
      </c>
      <c r="D4353" s="35" t="str">
        <f t="shared" si="138"/>
        <v>20479 - Sudden Unexplained Infant Death</v>
      </c>
      <c r="E4353" s="35" t="s">
        <v>6267</v>
      </c>
    </row>
    <row r="4354" spans="1:5">
      <c r="A4354" s="568" t="s">
        <v>14858</v>
      </c>
      <c r="B4354" s="58" t="str">
        <f t="shared" si="139"/>
        <v>AP20481</v>
      </c>
      <c r="C4354" s="35" t="s">
        <v>14859</v>
      </c>
      <c r="D4354" s="35" t="str">
        <f t="shared" si="138"/>
        <v>20481 - FY18 ATPA East Side Action Team</v>
      </c>
      <c r="E4354" s="35" t="s">
        <v>6267</v>
      </c>
    </row>
    <row r="4355" spans="1:5">
      <c r="A4355" s="568" t="s">
        <v>14860</v>
      </c>
      <c r="B4355" s="58" t="str">
        <f t="shared" si="139"/>
        <v>AP20482</v>
      </c>
      <c r="C4355" s="35" t="s">
        <v>14861</v>
      </c>
      <c r="D4355" s="35" t="str">
        <f t="shared" si="138"/>
        <v>20482 - FY18 Sudden Unexplained Infant Death (SUID)</v>
      </c>
      <c r="E4355" s="35" t="s">
        <v>6267</v>
      </c>
    </row>
    <row r="4356" spans="1:5">
      <c r="A4356" s="568" t="s">
        <v>14862</v>
      </c>
      <c r="B4356" s="58" t="str">
        <f t="shared" si="139"/>
        <v>AP20483</v>
      </c>
      <c r="C4356" s="35" t="s">
        <v>14863</v>
      </c>
      <c r="D4356" s="35" t="str">
        <f t="shared" ref="D4356:D4419" si="140">A4356&amp;" - "&amp;C4356</f>
        <v>20483 - FY18 2017 COPS Hiring</v>
      </c>
      <c r="E4356" s="35" t="s">
        <v>6267</v>
      </c>
    </row>
    <row r="4357" spans="1:5">
      <c r="A4357" s="568" t="s">
        <v>14864</v>
      </c>
      <c r="B4357" s="58" t="str">
        <f t="shared" si="139"/>
        <v>AP20484</v>
      </c>
      <c r="C4357" s="35" t="s">
        <v>14865</v>
      </c>
      <c r="D4357" s="35" t="str">
        <f t="shared" si="140"/>
        <v>20484 - Grants Contribution Cash Match</v>
      </c>
      <c r="E4357" s="35" t="s">
        <v>6267</v>
      </c>
    </row>
    <row r="4358" spans="1:5">
      <c r="A4358" s="568" t="s">
        <v>14866</v>
      </c>
      <c r="B4358" s="58" t="str">
        <f t="shared" si="139"/>
        <v>AP20485</v>
      </c>
      <c r="C4358" s="35" t="s">
        <v>14867</v>
      </c>
      <c r="D4358" s="35" t="str">
        <f t="shared" si="140"/>
        <v xml:space="preserve">20485 - Mural Program </v>
      </c>
      <c r="E4358" s="35" t="s">
        <v>6267</v>
      </c>
    </row>
    <row r="4359" spans="1:5">
      <c r="A4359" s="58" t="s">
        <v>14868</v>
      </c>
      <c r="B4359" s="58" t="str">
        <f t="shared" si="139"/>
        <v>AP20486</v>
      </c>
      <c r="C4359" s="35" t="s">
        <v>6376</v>
      </c>
      <c r="D4359" s="35" t="str">
        <f t="shared" si="140"/>
        <v>20486 - Police Commission</v>
      </c>
      <c r="E4359" s="35" t="s">
        <v>6267</v>
      </c>
    </row>
    <row r="4360" spans="1:5">
      <c r="A4360" s="568" t="s">
        <v>14869</v>
      </c>
      <c r="B4360" s="58" t="str">
        <f t="shared" si="139"/>
        <v>AP20487</v>
      </c>
      <c r="C4360" s="35" t="s">
        <v>14870</v>
      </c>
      <c r="D4360" s="35" t="str">
        <f t="shared" si="140"/>
        <v>20487 - Matrix Human Svcs-Youth Leadership</v>
      </c>
      <c r="E4360" s="35" t="s">
        <v>6267</v>
      </c>
    </row>
    <row r="4361" spans="1:5">
      <c r="A4361" s="568" t="s">
        <v>14871</v>
      </c>
      <c r="B4361" s="58" t="str">
        <f t="shared" si="139"/>
        <v>AP20488</v>
      </c>
      <c r="C4361" s="35" t="s">
        <v>14872</v>
      </c>
      <c r="D4361" s="35" t="str">
        <f t="shared" si="140"/>
        <v>20488 - Luella Hannan Memorial</v>
      </c>
      <c r="E4361" s="35" t="s">
        <v>6267</v>
      </c>
    </row>
    <row r="4362" spans="1:5">
      <c r="A4362" s="568" t="s">
        <v>14873</v>
      </c>
      <c r="B4362" s="58" t="str">
        <f t="shared" si="139"/>
        <v>AP20489</v>
      </c>
      <c r="C4362" s="35" t="s">
        <v>14874</v>
      </c>
      <c r="D4362" s="35" t="str">
        <f t="shared" si="140"/>
        <v>20489 - Financial Empowerment Coordination</v>
      </c>
      <c r="E4362" s="35" t="s">
        <v>6267</v>
      </c>
    </row>
    <row r="4363" spans="1:5">
      <c r="A4363" s="568" t="s">
        <v>14875</v>
      </c>
      <c r="B4363" s="58" t="str">
        <f t="shared" si="139"/>
        <v>AP20490</v>
      </c>
      <c r="C4363" s="35" t="s">
        <v>14876</v>
      </c>
      <c r="D4363" s="35" t="str">
        <f t="shared" si="140"/>
        <v>20490 - FY18 Surge Capacity for Targeted Intervention of Hepatitis A</v>
      </c>
      <c r="E4363" s="35" t="s">
        <v>6267</v>
      </c>
    </row>
    <row r="4364" spans="1:5">
      <c r="A4364" s="568" t="s">
        <v>14877</v>
      </c>
      <c r="B4364" s="58" t="str">
        <f t="shared" si="139"/>
        <v>AP20491</v>
      </c>
      <c r="C4364" s="35" t="s">
        <v>14878</v>
      </c>
      <c r="D4364" s="35" t="str">
        <f t="shared" si="140"/>
        <v>20491 - HSEM UASI 2019</v>
      </c>
      <c r="E4364" s="35" t="s">
        <v>6267</v>
      </c>
    </row>
    <row r="4365" spans="1:5">
      <c r="A4365" s="568" t="s">
        <v>5866</v>
      </c>
      <c r="B4365" s="58" t="str">
        <f t="shared" si="139"/>
        <v>AP20494</v>
      </c>
      <c r="C4365" s="35" t="s">
        <v>14879</v>
      </c>
      <c r="D4365" s="35" t="str">
        <f t="shared" si="140"/>
        <v>20494 - HRD General Fund Summer Jobs Program</v>
      </c>
      <c r="E4365" s="35" t="s">
        <v>6267</v>
      </c>
    </row>
    <row r="4366" spans="1:5">
      <c r="A4366" s="568" t="s">
        <v>14880</v>
      </c>
      <c r="B4366" s="58" t="str">
        <f t="shared" si="139"/>
        <v>AP20499</v>
      </c>
      <c r="C4366" s="35" t="s">
        <v>14881</v>
      </c>
      <c r="D4366" s="35" t="str">
        <f t="shared" si="140"/>
        <v>20499 - Recreation Grant Match</v>
      </c>
      <c r="E4366" s="35" t="s">
        <v>6267</v>
      </c>
    </row>
    <row r="4367" spans="1:5">
      <c r="A4367" s="568" t="s">
        <v>14882</v>
      </c>
      <c r="B4367" s="58" t="str">
        <f t="shared" si="139"/>
        <v>AP20500</v>
      </c>
      <c r="C4367" s="35" t="s">
        <v>14775</v>
      </c>
      <c r="D4367" s="35" t="str">
        <f t="shared" si="140"/>
        <v>20500 - Make A Splash 2019</v>
      </c>
      <c r="E4367" s="35" t="s">
        <v>6267</v>
      </c>
    </row>
    <row r="4368" spans="1:5">
      <c r="A4368" s="568" t="s">
        <v>14883</v>
      </c>
      <c r="B4368" s="58" t="str">
        <f t="shared" si="139"/>
        <v>AP20501</v>
      </c>
      <c r="C4368" s="35" t="s">
        <v>14884</v>
      </c>
      <c r="D4368" s="35" t="str">
        <f t="shared" si="140"/>
        <v>20501 - Summer Food Service Program 2020</v>
      </c>
      <c r="E4368" s="35" t="s">
        <v>6267</v>
      </c>
    </row>
    <row r="4369" spans="1:5">
      <c r="A4369" s="568" t="s">
        <v>14885</v>
      </c>
      <c r="B4369" s="58" t="str">
        <f t="shared" si="139"/>
        <v>AP20502</v>
      </c>
      <c r="C4369" s="35" t="s">
        <v>14886</v>
      </c>
      <c r="D4369" s="35" t="str">
        <f t="shared" si="140"/>
        <v>20502 - Child and Adult Care Food Program 2019</v>
      </c>
      <c r="E4369" s="35" t="s">
        <v>6267</v>
      </c>
    </row>
    <row r="4370" spans="1:5">
      <c r="A4370" s="568" t="s">
        <v>5760</v>
      </c>
      <c r="B4370" s="58" t="str">
        <f t="shared" si="139"/>
        <v>AP20507</v>
      </c>
      <c r="C4370" s="35" t="s">
        <v>14887</v>
      </c>
      <c r="D4370" s="35" t="str">
        <f t="shared" si="140"/>
        <v>20507 - CoD Capital Projects</v>
      </c>
      <c r="E4370" s="35" t="s">
        <v>6267</v>
      </c>
    </row>
    <row r="4371" spans="1:5">
      <c r="A4371" s="568" t="s">
        <v>14888</v>
      </c>
      <c r="B4371" s="58" t="str">
        <f t="shared" si="139"/>
        <v>AP20508</v>
      </c>
      <c r="C4371" s="35" t="s">
        <v>14889</v>
      </c>
      <c r="D4371" s="35" t="str">
        <f t="shared" si="140"/>
        <v>20508 - GSD Capital Projects</v>
      </c>
      <c r="E4371" s="35" t="s">
        <v>6267</v>
      </c>
    </row>
    <row r="4372" spans="1:5">
      <c r="A4372" s="568" t="s">
        <v>14890</v>
      </c>
      <c r="B4372" s="58" t="str">
        <f t="shared" si="139"/>
        <v>AP20509</v>
      </c>
      <c r="C4372" s="35" t="s">
        <v>14891</v>
      </c>
      <c r="D4372" s="35" t="str">
        <f t="shared" si="140"/>
        <v>20509 - Planning Capital Projects</v>
      </c>
      <c r="E4372" s="35" t="s">
        <v>6267</v>
      </c>
    </row>
    <row r="4373" spans="1:5">
      <c r="A4373" s="568" t="s">
        <v>14892</v>
      </c>
      <c r="B4373" s="58" t="str">
        <f t="shared" si="139"/>
        <v>AP20514</v>
      </c>
      <c r="C4373" s="35" t="s">
        <v>14893</v>
      </c>
      <c r="D4373" s="35" t="str">
        <f t="shared" si="140"/>
        <v>20514 - Wayne County Park Milage Funding FY2016/2017</v>
      </c>
      <c r="E4373" s="35" t="s">
        <v>6267</v>
      </c>
    </row>
    <row r="4374" spans="1:5">
      <c r="A4374" s="568" t="s">
        <v>14894</v>
      </c>
      <c r="B4374" s="58" t="str">
        <f t="shared" si="139"/>
        <v>AP20515</v>
      </c>
      <c r="C4374" s="35" t="s">
        <v>14895</v>
      </c>
      <c r="D4374" s="35" t="str">
        <f t="shared" si="140"/>
        <v>20515 - AVAILABLE FOR USE</v>
      </c>
      <c r="E4374" s="35" t="s">
        <v>6267</v>
      </c>
    </row>
    <row r="4375" spans="1:5">
      <c r="A4375" s="568" t="s">
        <v>14896</v>
      </c>
      <c r="B4375" s="58" t="str">
        <f t="shared" si="139"/>
        <v>AP20516</v>
      </c>
      <c r="C4375" s="35" t="s">
        <v>14897</v>
      </c>
      <c r="D4375" s="35" t="str">
        <f t="shared" si="140"/>
        <v>20516 - Forest Park Improvements</v>
      </c>
      <c r="E4375" s="35" t="s">
        <v>6267</v>
      </c>
    </row>
    <row r="4376" spans="1:5">
      <c r="A4376" s="568" t="s">
        <v>14898</v>
      </c>
      <c r="B4376" s="58" t="str">
        <f t="shared" si="139"/>
        <v>AP20517</v>
      </c>
      <c r="C4376" s="35" t="s">
        <v>14899</v>
      </c>
      <c r="D4376" s="35" t="str">
        <f t="shared" si="140"/>
        <v>20517 - Neighborhood Improvement Fund</v>
      </c>
      <c r="E4376" s="35" t="s">
        <v>6267</v>
      </c>
    </row>
    <row r="4377" spans="1:5">
      <c r="A4377" s="568" t="s">
        <v>14900</v>
      </c>
      <c r="B4377" s="58" t="str">
        <f t="shared" si="139"/>
        <v>AP20518</v>
      </c>
      <c r="C4377" s="35" t="s">
        <v>14901</v>
      </c>
      <c r="D4377" s="35" t="str">
        <f t="shared" si="140"/>
        <v>20518 - HRD Housing Affordability Fund</v>
      </c>
      <c r="E4377" s="35" t="s">
        <v>6267</v>
      </c>
    </row>
    <row r="4378" spans="1:5">
      <c r="A4378" s="568" t="s">
        <v>14902</v>
      </c>
      <c r="B4378" s="58" t="str">
        <f t="shared" si="139"/>
        <v>AP20519</v>
      </c>
      <c r="C4378" s="35" t="s">
        <v>14903</v>
      </c>
      <c r="D4378" s="35" t="str">
        <f t="shared" si="140"/>
        <v>20519 - CRIO Skilled Trade Readiness</v>
      </c>
      <c r="E4378" s="35" t="s">
        <v>6267</v>
      </c>
    </row>
    <row r="4379" spans="1:5">
      <c r="A4379" s="568" t="s">
        <v>14904</v>
      </c>
      <c r="B4379" s="58" t="str">
        <f t="shared" si="139"/>
        <v>AP20521</v>
      </c>
      <c r="C4379" s="35" t="s">
        <v>14905</v>
      </c>
      <c r="D4379" s="35" t="str">
        <f t="shared" si="140"/>
        <v>20521 - Non-Departmental Tax Support BSEED</v>
      </c>
      <c r="E4379" s="35" t="s">
        <v>6267</v>
      </c>
    </row>
    <row r="4380" spans="1:5">
      <c r="A4380" s="568" t="s">
        <v>14906</v>
      </c>
      <c r="B4380" s="58" t="str">
        <f t="shared" si="139"/>
        <v>AP20522</v>
      </c>
      <c r="C4380" s="35" t="s">
        <v>14907</v>
      </c>
      <c r="D4380" s="35" t="str">
        <f t="shared" si="140"/>
        <v>20522 - Non-Departmental Tax Support Library</v>
      </c>
      <c r="E4380" s="35" t="s">
        <v>6267</v>
      </c>
    </row>
    <row r="4381" spans="1:5">
      <c r="A4381" s="568" t="s">
        <v>14908</v>
      </c>
      <c r="B4381" s="58" t="str">
        <f t="shared" si="139"/>
        <v>AP20523</v>
      </c>
      <c r="C4381" s="35" t="s">
        <v>14909</v>
      </c>
      <c r="D4381" s="35" t="str">
        <f t="shared" si="140"/>
        <v>20523 - City Council President Admin Support</v>
      </c>
      <c r="E4381" s="35" t="s">
        <v>6267</v>
      </c>
    </row>
    <row r="4382" spans="1:5">
      <c r="A4382" s="568" t="s">
        <v>14910</v>
      </c>
      <c r="B4382" s="58" t="str">
        <f t="shared" si="139"/>
        <v>AP20524</v>
      </c>
      <c r="C4382" s="35" t="s">
        <v>14911</v>
      </c>
      <c r="D4382" s="35" t="str">
        <f t="shared" si="140"/>
        <v>20524 - DHWP Public Health Fund</v>
      </c>
      <c r="E4382" s="35" t="s">
        <v>6267</v>
      </c>
    </row>
    <row r="4383" spans="1:5">
      <c r="A4383" s="568" t="s">
        <v>14912</v>
      </c>
      <c r="B4383" s="58" t="str">
        <f t="shared" si="139"/>
        <v>AP20525</v>
      </c>
      <c r="C4383" s="35" t="s">
        <v>14913</v>
      </c>
      <c r="D4383" s="35" t="str">
        <f t="shared" si="140"/>
        <v>20525 - Recreation Center-Pop Up Libraries</v>
      </c>
      <c r="E4383" s="35" t="s">
        <v>6267</v>
      </c>
    </row>
    <row r="4384" spans="1:5">
      <c r="A4384" s="568" t="s">
        <v>14914</v>
      </c>
      <c r="B4384" s="58" t="str">
        <f t="shared" si="139"/>
        <v>AP20526</v>
      </c>
      <c r="C4384" s="35" t="s">
        <v>14915</v>
      </c>
      <c r="D4384" s="35" t="str">
        <f t="shared" si="140"/>
        <v>20526 - African American Civil Rights Preservation Grant</v>
      </c>
      <c r="E4384" s="35" t="s">
        <v>6267</v>
      </c>
    </row>
    <row r="4385" spans="1:5">
      <c r="A4385" s="568" t="s">
        <v>14916</v>
      </c>
      <c r="B4385" s="58" t="str">
        <f t="shared" si="139"/>
        <v>AP20527</v>
      </c>
      <c r="C4385" s="35" t="s">
        <v>14917</v>
      </c>
      <c r="D4385" s="35" t="str">
        <f t="shared" si="140"/>
        <v>20527 - FY18 2018 Detroit Mental Health Grant</v>
      </c>
      <c r="E4385" s="35" t="s">
        <v>6267</v>
      </c>
    </row>
    <row r="4386" spans="1:5">
      <c r="A4386" s="568" t="s">
        <v>14918</v>
      </c>
      <c r="B4386" s="58" t="str">
        <f t="shared" si="139"/>
        <v>AP20528</v>
      </c>
      <c r="C4386" s="35" t="s">
        <v>14919</v>
      </c>
      <c r="D4386" s="35" t="str">
        <f t="shared" si="140"/>
        <v>20528 - PA82 of 2018</v>
      </c>
      <c r="E4386" s="35" t="s">
        <v>6267</v>
      </c>
    </row>
    <row r="4387" spans="1:5">
      <c r="A4387" s="58" t="s">
        <v>14920</v>
      </c>
      <c r="B4387" s="58" t="str">
        <f t="shared" si="139"/>
        <v>AP20529</v>
      </c>
      <c r="C4387" s="35" t="s">
        <v>14921</v>
      </c>
      <c r="D4387" s="35" t="str">
        <f t="shared" si="140"/>
        <v>20529 - O'Hair Memorial Park</v>
      </c>
      <c r="E4387" s="35" t="s">
        <v>6267</v>
      </c>
    </row>
    <row r="4388" spans="1:5">
      <c r="A4388" s="568" t="s">
        <v>14922</v>
      </c>
      <c r="B4388" s="58" t="str">
        <f t="shared" si="139"/>
        <v>AP20531</v>
      </c>
      <c r="C4388" s="35" t="s">
        <v>14923</v>
      </c>
      <c r="D4388" s="35" t="str">
        <f t="shared" si="140"/>
        <v>20531 - FY18 Child Lead Exposure Elimination Innovation</v>
      </c>
      <c r="E4388" s="35" t="s">
        <v>6267</v>
      </c>
    </row>
    <row r="4389" spans="1:5">
      <c r="A4389" s="568" t="s">
        <v>14924</v>
      </c>
      <c r="B4389" s="58" t="str">
        <f t="shared" si="139"/>
        <v>AP20532</v>
      </c>
      <c r="C4389" s="35" t="s">
        <v>14925</v>
      </c>
      <c r="D4389" s="35" t="str">
        <f t="shared" si="140"/>
        <v>20532 - FY18 Child Lead Exposure Elimination Innovation Grant: Head Start</v>
      </c>
      <c r="E4389" s="35" t="s">
        <v>6267</v>
      </c>
    </row>
    <row r="4390" spans="1:5">
      <c r="A4390" s="568" t="s">
        <v>14926</v>
      </c>
      <c r="B4390" s="58" t="str">
        <f t="shared" si="139"/>
        <v>AP20533</v>
      </c>
      <c r="C4390" s="35" t="s">
        <v>14927</v>
      </c>
      <c r="D4390" s="35" t="str">
        <f t="shared" si="140"/>
        <v>20533 - FY18 Summer Mini Grant-Meet Up and Eat Up</v>
      </c>
      <c r="E4390" s="35" t="s">
        <v>6267</v>
      </c>
    </row>
    <row r="4391" spans="1:5">
      <c r="A4391" s="568" t="s">
        <v>14928</v>
      </c>
      <c r="B4391" s="58" t="str">
        <f t="shared" si="139"/>
        <v>AP20534</v>
      </c>
      <c r="C4391" s="35" t="s">
        <v>14929</v>
      </c>
      <c r="D4391" s="35" t="str">
        <f t="shared" si="140"/>
        <v>20534 - FY18 Detroit Pedestrian/Bike Enforcement Pilot Project</v>
      </c>
      <c r="E4391" s="35" t="s">
        <v>6267</v>
      </c>
    </row>
    <row r="4392" spans="1:5">
      <c r="A4392" s="568" t="s">
        <v>14930</v>
      </c>
      <c r="B4392" s="58" t="str">
        <f t="shared" si="139"/>
        <v>AP20535</v>
      </c>
      <c r="C4392" s="35" t="s">
        <v>14931</v>
      </c>
      <c r="D4392" s="35" t="str">
        <f t="shared" si="140"/>
        <v>20535 - Genyouth Program</v>
      </c>
      <c r="E4392" s="35" t="s">
        <v>6267</v>
      </c>
    </row>
    <row r="4393" spans="1:5">
      <c r="A4393" s="58" t="s">
        <v>14932</v>
      </c>
      <c r="B4393" s="58" t="str">
        <f t="shared" si="139"/>
        <v>AP20536</v>
      </c>
      <c r="C4393" s="35" t="s">
        <v>14933</v>
      </c>
      <c r="D4393" s="35" t="str">
        <f t="shared" si="140"/>
        <v>20536 - FY19 Rouge Park Sorenson Renovation Grant</v>
      </c>
      <c r="E4393" s="35" t="s">
        <v>6267</v>
      </c>
    </row>
    <row r="4394" spans="1:5">
      <c r="A4394" s="58" t="s">
        <v>14934</v>
      </c>
      <c r="B4394" s="58" t="str">
        <f t="shared" si="139"/>
        <v>AP20537</v>
      </c>
      <c r="C4394" s="35" t="s">
        <v>14935</v>
      </c>
      <c r="D4394" s="35" t="str">
        <f t="shared" si="140"/>
        <v>20537 - FY17 Rouge Park - Brennan Pool Splash Pad Grant</v>
      </c>
      <c r="E4394" s="35" t="s">
        <v>6267</v>
      </c>
    </row>
    <row r="4395" spans="1:5">
      <c r="A4395" s="58" t="s">
        <v>14936</v>
      </c>
      <c r="B4395" s="58" t="str">
        <f t="shared" si="139"/>
        <v>AP20538</v>
      </c>
      <c r="C4395" s="35" t="s">
        <v>14937</v>
      </c>
      <c r="D4395" s="35" t="str">
        <f t="shared" si="140"/>
        <v>20538 - FY17 MDNR Trust Fund Grant- Chandler Park</v>
      </c>
      <c r="E4395" s="35" t="s">
        <v>6267</v>
      </c>
    </row>
    <row r="4396" spans="1:5">
      <c r="A4396" s="568" t="s">
        <v>5771</v>
      </c>
      <c r="B4396" s="58" t="str">
        <f t="shared" si="139"/>
        <v>AP20539</v>
      </c>
      <c r="C4396" s="35" t="s">
        <v>14938</v>
      </c>
      <c r="D4396" s="35" t="str">
        <f t="shared" si="140"/>
        <v>20539 - Non Dept Board of Police Commissioners</v>
      </c>
      <c r="E4396" s="35" t="s">
        <v>6267</v>
      </c>
    </row>
    <row r="4397" spans="1:5">
      <c r="A4397" s="58" t="s">
        <v>14939</v>
      </c>
      <c r="B4397" s="58" t="str">
        <f t="shared" si="139"/>
        <v>AP20540</v>
      </c>
      <c r="C4397" s="35" t="s">
        <v>14940</v>
      </c>
      <c r="D4397" s="35" t="str">
        <f t="shared" si="140"/>
        <v>20540 - Wayne County Park Millage Funding FY2017/2018</v>
      </c>
      <c r="E4397" s="35" t="s">
        <v>6267</v>
      </c>
    </row>
    <row r="4398" spans="1:5">
      <c r="A4398" s="568" t="s">
        <v>14941</v>
      </c>
      <c r="B4398" s="58" t="str">
        <f t="shared" si="139"/>
        <v>AP20541</v>
      </c>
      <c r="C4398" s="35" t="s">
        <v>14942</v>
      </c>
      <c r="D4398" s="35" t="str">
        <f t="shared" si="140"/>
        <v>20541 - FY18 Pre-Development Affordable Housing</v>
      </c>
      <c r="E4398" s="35" t="s">
        <v>6267</v>
      </c>
    </row>
    <row r="4399" spans="1:5">
      <c r="A4399" s="58" t="s">
        <v>14943</v>
      </c>
      <c r="B4399" s="58" t="str">
        <f t="shared" si="139"/>
        <v>AP20542</v>
      </c>
      <c r="C4399" s="35" t="s">
        <v>14944</v>
      </c>
      <c r="D4399" s="35" t="str">
        <f t="shared" si="140"/>
        <v>20542 - FY18 for Single Family Ownership Plan</v>
      </c>
      <c r="E4399" s="35" t="s">
        <v>6267</v>
      </c>
    </row>
    <row r="4400" spans="1:5">
      <c r="A4400" s="58" t="s">
        <v>14945</v>
      </c>
      <c r="B4400" s="58" t="str">
        <f t="shared" si="139"/>
        <v>AP20543</v>
      </c>
      <c r="C4400" s="35" t="s">
        <v>14946</v>
      </c>
      <c r="D4400" s="35" t="str">
        <f t="shared" si="140"/>
        <v>20543 - FY18 for DESC- Growing Detroit's Young Talent- Administration</v>
      </c>
      <c r="E4400" s="35" t="s">
        <v>6267</v>
      </c>
    </row>
    <row r="4401" spans="1:5">
      <c r="A4401" s="58" t="s">
        <v>14947</v>
      </c>
      <c r="B4401" s="58" t="str">
        <f t="shared" si="139"/>
        <v>AP20544</v>
      </c>
      <c r="C4401" s="35" t="s">
        <v>14948</v>
      </c>
      <c r="D4401" s="35" t="str">
        <f t="shared" si="140"/>
        <v>20544 - FY18 for Demolition Non-HHF Schools and Parks</v>
      </c>
      <c r="E4401" s="35" t="s">
        <v>6267</v>
      </c>
    </row>
    <row r="4402" spans="1:5">
      <c r="A4402" s="58" t="s">
        <v>14949</v>
      </c>
      <c r="B4402" s="58" t="str">
        <f t="shared" si="139"/>
        <v>AP20545</v>
      </c>
      <c r="C4402" s="35" t="s">
        <v>14950</v>
      </c>
      <c r="D4402" s="35" t="str">
        <f t="shared" si="140"/>
        <v>20545 - FY 18 Ruth Ellis Public Service Program</v>
      </c>
      <c r="E4402" s="35" t="s">
        <v>6267</v>
      </c>
    </row>
    <row r="4403" spans="1:5">
      <c r="A4403" s="58" t="s">
        <v>14951</v>
      </c>
      <c r="B4403" s="58" t="str">
        <f t="shared" ref="B4403:B4466" si="141">"AP"&amp;A4403</f>
        <v>AP20546</v>
      </c>
      <c r="C4403" s="35" t="s">
        <v>14952</v>
      </c>
      <c r="D4403" s="35" t="str">
        <f t="shared" si="140"/>
        <v>20546 - FY18 for Detroit Safe Clean and Decent Team Public Service Program</v>
      </c>
      <c r="E4403" s="35" t="s">
        <v>6267</v>
      </c>
    </row>
    <row r="4404" spans="1:5">
      <c r="A4404" s="568" t="s">
        <v>14953</v>
      </c>
      <c r="B4404" s="58" t="str">
        <f t="shared" si="141"/>
        <v>AP20548</v>
      </c>
      <c r="C4404" s="35" t="s">
        <v>14954</v>
      </c>
      <c r="D4404" s="35" t="str">
        <f t="shared" si="140"/>
        <v>20548 - FY2018 Planning Assistance Program</v>
      </c>
      <c r="E4404" s="35" t="s">
        <v>6267</v>
      </c>
    </row>
    <row r="4405" spans="1:5">
      <c r="A4405" s="568" t="s">
        <v>14955</v>
      </c>
      <c r="B4405" s="58" t="str">
        <f t="shared" si="141"/>
        <v>AP20550</v>
      </c>
      <c r="C4405" s="35" t="s">
        <v>14956</v>
      </c>
      <c r="D4405" s="35" t="str">
        <f t="shared" si="140"/>
        <v>20550 - FY18 Built to Play Grant</v>
      </c>
      <c r="E4405" s="35" t="s">
        <v>6267</v>
      </c>
    </row>
    <row r="4406" spans="1:5">
      <c r="A4406" s="568" t="s">
        <v>14957</v>
      </c>
      <c r="B4406" s="58" t="str">
        <f t="shared" si="141"/>
        <v>AP20551</v>
      </c>
      <c r="C4406" s="35" t="s">
        <v>14958</v>
      </c>
      <c r="D4406" s="35" t="str">
        <f t="shared" si="140"/>
        <v>20551 - FY19 Hepatitis A Response Program</v>
      </c>
      <c r="E4406" s="35" t="s">
        <v>6267</v>
      </c>
    </row>
    <row r="4407" spans="1:5">
      <c r="A4407" s="58" t="s">
        <v>14959</v>
      </c>
      <c r="B4407" s="58" t="str">
        <f t="shared" si="141"/>
        <v>AP20552</v>
      </c>
      <c r="C4407" s="35" t="s">
        <v>14960</v>
      </c>
      <c r="D4407" s="35" t="str">
        <f t="shared" si="140"/>
        <v>20552 - FY19 Brownfield Redevelopment Program</v>
      </c>
      <c r="E4407" s="35" t="s">
        <v>6267</v>
      </c>
    </row>
    <row r="4408" spans="1:5">
      <c r="A4408" s="568" t="s">
        <v>14961</v>
      </c>
      <c r="B4408" s="58" t="str">
        <f t="shared" si="141"/>
        <v>AP20553</v>
      </c>
      <c r="C4408" s="35" t="s">
        <v>14962</v>
      </c>
      <c r="D4408" s="35" t="str">
        <f t="shared" si="140"/>
        <v>20553 - 2017 Clean Diesel Funding Assistance Program</v>
      </c>
      <c r="E4408" s="35" t="s">
        <v>6267</v>
      </c>
    </row>
    <row r="4409" spans="1:5">
      <c r="A4409" s="568" t="s">
        <v>14963</v>
      </c>
      <c r="B4409" s="58" t="str">
        <f t="shared" si="141"/>
        <v>AP20554</v>
      </c>
      <c r="C4409" s="35" t="s">
        <v>14964</v>
      </c>
      <c r="D4409" s="35" t="str">
        <f t="shared" si="140"/>
        <v>20554 - 2017 Emergency Management Performance Grant (EMPG)</v>
      </c>
      <c r="E4409" s="35" t="s">
        <v>6267</v>
      </c>
    </row>
    <row r="4410" spans="1:5">
      <c r="A4410" s="58" t="s">
        <v>14965</v>
      </c>
      <c r="B4410" s="58" t="str">
        <f t="shared" si="141"/>
        <v>AP20555</v>
      </c>
      <c r="C4410" s="35" t="s">
        <v>14966</v>
      </c>
      <c r="D4410" s="35" t="str">
        <f t="shared" si="140"/>
        <v>20555 - FY17 Justice Assistance Grant</v>
      </c>
      <c r="E4410" s="35" t="s">
        <v>6267</v>
      </c>
    </row>
    <row r="4411" spans="1:5">
      <c r="A4411" s="58" t="s">
        <v>14967</v>
      </c>
      <c r="B4411" s="58" t="str">
        <f t="shared" si="141"/>
        <v>AP20556</v>
      </c>
      <c r="C4411" s="35" t="s">
        <v>14968</v>
      </c>
      <c r="D4411" s="35" t="str">
        <f t="shared" si="140"/>
        <v>20556 - 2017-0043-P2/ TRANSIT OPERATIONS MODERNIZTION (TOD-TD)</v>
      </c>
      <c r="E4411" s="35" t="s">
        <v>6267</v>
      </c>
    </row>
    <row r="4412" spans="1:5">
      <c r="A4412" s="58" t="s">
        <v>14969</v>
      </c>
      <c r="B4412" s="58" t="str">
        <f t="shared" si="141"/>
        <v>AP20557</v>
      </c>
      <c r="C4412" s="35" t="s">
        <v>14970</v>
      </c>
      <c r="D4412" s="35" t="str">
        <f t="shared" si="140"/>
        <v>20557 - MI-2018-013/ FY 2018 FTA SECTION(s) 5307 CMAQ/ 5339 GRANT</v>
      </c>
      <c r="E4412" s="35" t="s">
        <v>6267</v>
      </c>
    </row>
    <row r="4413" spans="1:5">
      <c r="A4413" s="568" t="s">
        <v>14971</v>
      </c>
      <c r="B4413" s="58" t="str">
        <f t="shared" si="141"/>
        <v>AP20558</v>
      </c>
      <c r="C4413" s="35" t="s">
        <v>14972</v>
      </c>
      <c r="D4413" s="35" t="str">
        <f t="shared" si="140"/>
        <v>20558 - FY19 First Responders Comprehensive Addiction &amp; Recovery Act Grant</v>
      </c>
      <c r="E4413" s="35" t="s">
        <v>6267</v>
      </c>
    </row>
    <row r="4414" spans="1:5">
      <c r="A4414" s="58" t="s">
        <v>14973</v>
      </c>
      <c r="B4414" s="58" t="str">
        <f t="shared" si="141"/>
        <v>AP20559</v>
      </c>
      <c r="C4414" s="35" t="s">
        <v>14974</v>
      </c>
      <c r="D4414" s="35" t="str">
        <f t="shared" si="140"/>
        <v>20559 - Midtown West Project</v>
      </c>
      <c r="E4414" s="35" t="s">
        <v>6267</v>
      </c>
    </row>
    <row r="4415" spans="1:5">
      <c r="A4415" s="58" t="s">
        <v>14975</v>
      </c>
      <c r="B4415" s="58" t="str">
        <f t="shared" si="141"/>
        <v>AP20560</v>
      </c>
      <c r="C4415" s="35" t="s">
        <v>14976</v>
      </c>
      <c r="D4415" s="35" t="str">
        <f t="shared" si="140"/>
        <v>20560 - Lifebuilders Project</v>
      </c>
      <c r="E4415" s="35" t="s">
        <v>6267</v>
      </c>
    </row>
    <row r="4416" spans="1:5">
      <c r="A4416" s="568" t="s">
        <v>14977</v>
      </c>
      <c r="B4416" s="58" t="str">
        <f t="shared" si="141"/>
        <v>AP20561</v>
      </c>
      <c r="C4416" s="35" t="s">
        <v>14978</v>
      </c>
      <c r="D4416" s="35" t="str">
        <f t="shared" si="140"/>
        <v>20561 - FY19 Medicaid Children's Health Insurance Program (CHIP) Grant</v>
      </c>
      <c r="E4416" s="35" t="s">
        <v>6267</v>
      </c>
    </row>
    <row r="4417" spans="1:5">
      <c r="A4417" s="58" t="s">
        <v>14979</v>
      </c>
      <c r="B4417" s="58" t="str">
        <f t="shared" si="141"/>
        <v>AP20563</v>
      </c>
      <c r="C4417" s="35" t="s">
        <v>14980</v>
      </c>
      <c r="D4417" s="35" t="str">
        <f t="shared" si="140"/>
        <v>20563 - FY18 Port Security Program Grant</v>
      </c>
      <c r="E4417" s="35" t="s">
        <v>6267</v>
      </c>
    </row>
    <row r="4418" spans="1:5">
      <c r="A4418" s="568" t="s">
        <v>14981</v>
      </c>
      <c r="B4418" s="58" t="str">
        <f t="shared" si="141"/>
        <v>AP20564</v>
      </c>
      <c r="C4418" s="35" t="s">
        <v>14982</v>
      </c>
      <c r="D4418" s="35" t="str">
        <f t="shared" si="140"/>
        <v>20564 - FY18 Health Education and Community Benefits Grant</v>
      </c>
      <c r="E4418" s="35" t="s">
        <v>6267</v>
      </c>
    </row>
    <row r="4419" spans="1:5">
      <c r="A4419" s="568" t="s">
        <v>14983</v>
      </c>
      <c r="B4419" s="58" t="str">
        <f t="shared" si="141"/>
        <v>AP20565</v>
      </c>
      <c r="C4419" s="35" t="s">
        <v>14984</v>
      </c>
      <c r="D4419" s="35" t="str">
        <f t="shared" si="140"/>
        <v>20565 - FY18 ATPA 04-19</v>
      </c>
      <c r="E4419" s="35" t="s">
        <v>6267</v>
      </c>
    </row>
    <row r="4420" spans="1:5">
      <c r="A4420" s="58" t="s">
        <v>14985</v>
      </c>
      <c r="B4420" s="58" t="str">
        <f t="shared" si="141"/>
        <v>AP20566</v>
      </c>
      <c r="C4420" s="35" t="s">
        <v>14986</v>
      </c>
      <c r="D4420" s="35" t="str">
        <f t="shared" ref="D4420:D4483" si="142">A4420&amp;" - "&amp;C4420</f>
        <v>20566 - FY18 Comprehensive Opioid Abuse Site-base Grant</v>
      </c>
      <c r="E4420" s="35" t="s">
        <v>6267</v>
      </c>
    </row>
    <row r="4421" spans="1:5">
      <c r="A4421" s="58" t="s">
        <v>14987</v>
      </c>
      <c r="B4421" s="58" t="str">
        <f t="shared" si="141"/>
        <v>AP20567</v>
      </c>
      <c r="C4421" s="35" t="s">
        <v>14988</v>
      </c>
      <c r="D4421" s="35" t="str">
        <f t="shared" si="142"/>
        <v>20567 - MDOT-Advanced Transportation and Congestion Management Technologies Deployment(ATCMTD)</v>
      </c>
      <c r="E4421" s="35" t="s">
        <v>6267</v>
      </c>
    </row>
    <row r="4422" spans="1:5">
      <c r="A4422" s="58" t="s">
        <v>14989</v>
      </c>
      <c r="B4422" s="58" t="str">
        <f t="shared" si="141"/>
        <v>AP20568</v>
      </c>
      <c r="C4422" s="35" t="s">
        <v>14990</v>
      </c>
      <c r="D4422" s="35" t="str">
        <f t="shared" si="142"/>
        <v>20568 - FY18 AmeriCorps VISTA Program Grant</v>
      </c>
      <c r="E4422" s="35" t="s">
        <v>6267</v>
      </c>
    </row>
    <row r="4423" spans="1:5">
      <c r="A4423" s="58" t="s">
        <v>14991</v>
      </c>
      <c r="B4423" s="58" t="str">
        <f t="shared" si="141"/>
        <v>AP20569</v>
      </c>
      <c r="C4423" s="35" t="s">
        <v>14992</v>
      </c>
      <c r="D4423" s="35" t="str">
        <f t="shared" si="142"/>
        <v>20569 - MI-2018-014/ FY 2018 FTA SECTION 5307 FORMULA GRANT</v>
      </c>
      <c r="E4423" s="35" t="s">
        <v>6267</v>
      </c>
    </row>
    <row r="4424" spans="1:5">
      <c r="A4424" s="58" t="s">
        <v>14993</v>
      </c>
      <c r="B4424" s="58" t="str">
        <f t="shared" si="141"/>
        <v>AP20570</v>
      </c>
      <c r="C4424" s="35" t="s">
        <v>14994</v>
      </c>
      <c r="D4424" s="35" t="str">
        <f t="shared" si="142"/>
        <v>20570 - FY17 LWCF Mariner Park</v>
      </c>
      <c r="E4424" s="35" t="s">
        <v>6267</v>
      </c>
    </row>
    <row r="4425" spans="1:5">
      <c r="A4425" s="568" t="s">
        <v>14995</v>
      </c>
      <c r="B4425" s="58" t="str">
        <f t="shared" si="141"/>
        <v>AP20571</v>
      </c>
      <c r="C4425" s="35" t="s">
        <v>5748</v>
      </c>
      <c r="D4425" s="35" t="str">
        <f t="shared" si="142"/>
        <v>20571 - Office of Development &amp; Grants</v>
      </c>
      <c r="E4425" s="35" t="s">
        <v>6267</v>
      </c>
    </row>
    <row r="4426" spans="1:5">
      <c r="A4426" s="568" t="s">
        <v>14996</v>
      </c>
      <c r="B4426" s="58" t="str">
        <f t="shared" si="141"/>
        <v>AP20572</v>
      </c>
      <c r="C4426" s="35" t="s">
        <v>14997</v>
      </c>
      <c r="D4426" s="35" t="str">
        <f t="shared" si="142"/>
        <v>20572 - DDOT SEMCOG Grant</v>
      </c>
      <c r="E4426" s="35" t="s">
        <v>6267</v>
      </c>
    </row>
    <row r="4427" spans="1:5">
      <c r="A4427" s="568" t="s">
        <v>14998</v>
      </c>
      <c r="B4427" s="58" t="str">
        <f t="shared" si="141"/>
        <v>AP20573</v>
      </c>
      <c r="C4427" s="35" t="s">
        <v>14999</v>
      </c>
      <c r="D4427" s="35" t="str">
        <f t="shared" si="142"/>
        <v>20573 - FY18 Coastal Zone Management</v>
      </c>
      <c r="E4427" s="35" t="s">
        <v>6267</v>
      </c>
    </row>
    <row r="4428" spans="1:5">
      <c r="A4428" s="568" t="s">
        <v>15000</v>
      </c>
      <c r="B4428" s="58" t="str">
        <f t="shared" si="141"/>
        <v>AP20575</v>
      </c>
      <c r="C4428" s="35" t="s">
        <v>15001</v>
      </c>
      <c r="D4428" s="35" t="str">
        <f t="shared" si="142"/>
        <v>20575 - WIC Resident Services 9/2020</v>
      </c>
      <c r="E4428" s="35" t="s">
        <v>6267</v>
      </c>
    </row>
    <row r="4429" spans="1:5">
      <c r="A4429" s="568" t="s">
        <v>15002</v>
      </c>
      <c r="B4429" s="58" t="str">
        <f t="shared" si="141"/>
        <v>AP20576</v>
      </c>
      <c r="C4429" s="35" t="s">
        <v>15003</v>
      </c>
      <c r="D4429" s="35" t="str">
        <f t="shared" si="142"/>
        <v>20576 - WIC Breastfeeding 9/2020</v>
      </c>
      <c r="E4429" s="35" t="s">
        <v>6267</v>
      </c>
    </row>
    <row r="4430" spans="1:5">
      <c r="A4430" s="568" t="s">
        <v>15004</v>
      </c>
      <c r="B4430" s="58" t="str">
        <f t="shared" si="141"/>
        <v>AP20577</v>
      </c>
      <c r="C4430" s="35" t="s">
        <v>15005</v>
      </c>
      <c r="D4430" s="35" t="str">
        <f t="shared" si="142"/>
        <v>20577 - Lead Poison Prevention 9/2020</v>
      </c>
      <c r="E4430" s="35" t="s">
        <v>6267</v>
      </c>
    </row>
    <row r="4431" spans="1:5">
      <c r="A4431" s="568" t="s">
        <v>15006</v>
      </c>
      <c r="B4431" s="58" t="str">
        <f t="shared" si="141"/>
        <v>AP20578</v>
      </c>
      <c r="C4431" s="35" t="s">
        <v>15007</v>
      </c>
      <c r="D4431" s="35" t="str">
        <f t="shared" si="142"/>
        <v>20578 - Lead Intervention/EBL 9/2020</v>
      </c>
      <c r="E4431" s="35" t="s">
        <v>6267</v>
      </c>
    </row>
    <row r="4432" spans="1:5">
      <c r="A4432" s="568" t="s">
        <v>15008</v>
      </c>
      <c r="B4432" s="58" t="str">
        <f t="shared" si="141"/>
        <v>AP20579</v>
      </c>
      <c r="C4432" s="35" t="s">
        <v>15009</v>
      </c>
      <c r="D4432" s="35" t="str">
        <f t="shared" si="142"/>
        <v>20579 - ELPHS MDCH Other 9/2020</v>
      </c>
      <c r="E4432" s="35" t="s">
        <v>6267</v>
      </c>
    </row>
    <row r="4433" spans="1:5">
      <c r="A4433" s="568" t="s">
        <v>15010</v>
      </c>
      <c r="B4433" s="58" t="str">
        <f t="shared" si="141"/>
        <v>AP20580</v>
      </c>
      <c r="C4433" s="35" t="s">
        <v>15011</v>
      </c>
      <c r="D4433" s="35" t="str">
        <f t="shared" si="142"/>
        <v>20580 - Bioterrorism Emerg Prep 9/2020</v>
      </c>
      <c r="E4433" s="35" t="s">
        <v>6267</v>
      </c>
    </row>
    <row r="4434" spans="1:5">
      <c r="A4434" s="568" t="s">
        <v>15012</v>
      </c>
      <c r="B4434" s="58" t="str">
        <f t="shared" si="141"/>
        <v>AP20581</v>
      </c>
      <c r="C4434" s="35" t="s">
        <v>15013</v>
      </c>
      <c r="D4434" s="35" t="str">
        <f t="shared" si="142"/>
        <v>20581 - Cities Readiness Initiatives 9/2020</v>
      </c>
      <c r="E4434" s="35" t="s">
        <v>6267</v>
      </c>
    </row>
    <row r="4435" spans="1:5">
      <c r="A4435" s="568" t="s">
        <v>15014</v>
      </c>
      <c r="B4435" s="58" t="str">
        <f t="shared" si="141"/>
        <v>AP20582</v>
      </c>
      <c r="C4435" s="35" t="s">
        <v>15015</v>
      </c>
      <c r="D4435" s="35" t="str">
        <f t="shared" si="142"/>
        <v>20582 - CSHCS Outreach &amp; Advocacy 9/2020</v>
      </c>
      <c r="E4435" s="35" t="s">
        <v>6267</v>
      </c>
    </row>
    <row r="4436" spans="1:5">
      <c r="A4436" s="568" t="s">
        <v>15016</v>
      </c>
      <c r="B4436" s="58" t="str">
        <f t="shared" si="141"/>
        <v>AP20583</v>
      </c>
      <c r="C4436" s="35" t="s">
        <v>15017</v>
      </c>
      <c r="D4436" s="35" t="str">
        <f t="shared" si="142"/>
        <v>20583 - DHD Fetal Infant Mortality Review 9/2020</v>
      </c>
      <c r="E4436" s="35" t="s">
        <v>6267</v>
      </c>
    </row>
    <row r="4437" spans="1:5">
      <c r="A4437" s="568" t="s">
        <v>15018</v>
      </c>
      <c r="B4437" s="58" t="str">
        <f t="shared" si="141"/>
        <v>AP20584</v>
      </c>
      <c r="C4437" s="35" t="s">
        <v>15019</v>
      </c>
      <c r="D4437" s="35" t="str">
        <f t="shared" si="142"/>
        <v>20584 - HIV Ryan White Data to Care 9/2020</v>
      </c>
      <c r="E4437" s="35" t="s">
        <v>6267</v>
      </c>
    </row>
    <row r="4438" spans="1:5">
      <c r="A4438" s="568" t="s">
        <v>15020</v>
      </c>
      <c r="B4438" s="58" t="str">
        <f t="shared" si="141"/>
        <v>AP20585</v>
      </c>
      <c r="C4438" s="35" t="s">
        <v>15021</v>
      </c>
      <c r="D4438" s="35" t="str">
        <f t="shared" si="142"/>
        <v>20585 - Immunization Action Plan 9/2020</v>
      </c>
      <c r="E4438" s="35" t="s">
        <v>6267</v>
      </c>
    </row>
    <row r="4439" spans="1:5">
      <c r="A4439" s="568" t="s">
        <v>15022</v>
      </c>
      <c r="B4439" s="58" t="str">
        <f t="shared" si="141"/>
        <v>AP20586</v>
      </c>
      <c r="C4439" s="35" t="s">
        <v>15023</v>
      </c>
      <c r="D4439" s="35" t="str">
        <f t="shared" si="142"/>
        <v>20586 - Infant Safe Sleep 9/2020</v>
      </c>
      <c r="E4439" s="35" t="s">
        <v>6267</v>
      </c>
    </row>
    <row r="4440" spans="1:5">
      <c r="A4440" s="568" t="s">
        <v>15024</v>
      </c>
      <c r="B4440" s="58" t="str">
        <f t="shared" si="141"/>
        <v>AP20587</v>
      </c>
      <c r="C4440" s="35" t="s">
        <v>15025</v>
      </c>
      <c r="D4440" s="35" t="str">
        <f t="shared" si="142"/>
        <v>20587 - Local Maternal &amp; Child Health 9/2020</v>
      </c>
      <c r="E4440" s="35" t="s">
        <v>6267</v>
      </c>
    </row>
    <row r="4441" spans="1:5">
      <c r="A4441" s="568" t="s">
        <v>15026</v>
      </c>
      <c r="B4441" s="58" t="str">
        <f t="shared" si="141"/>
        <v>AP20588</v>
      </c>
      <c r="C4441" s="35" t="s">
        <v>15027</v>
      </c>
      <c r="D4441" s="35" t="str">
        <f t="shared" si="142"/>
        <v>20588 - Hearing 9/2020</v>
      </c>
      <c r="E4441" s="35" t="s">
        <v>6267</v>
      </c>
    </row>
    <row r="4442" spans="1:5">
      <c r="A4442" s="568" t="s">
        <v>15028</v>
      </c>
      <c r="B4442" s="58" t="str">
        <f t="shared" si="141"/>
        <v>AP20589</v>
      </c>
      <c r="C4442" s="35" t="s">
        <v>15029</v>
      </c>
      <c r="D4442" s="35" t="str">
        <f t="shared" si="142"/>
        <v>20589 - Vision 9/2020</v>
      </c>
      <c r="E4442" s="35" t="s">
        <v>6267</v>
      </c>
    </row>
    <row r="4443" spans="1:5">
      <c r="A4443" s="568" t="s">
        <v>15030</v>
      </c>
      <c r="B4443" s="58" t="str">
        <f t="shared" si="141"/>
        <v>AP20590</v>
      </c>
      <c r="C4443" s="35" t="s">
        <v>15031</v>
      </c>
      <c r="D4443" s="35" t="str">
        <f t="shared" si="142"/>
        <v>20590 - HIV Ryan White Part B MAI 9/2020</v>
      </c>
      <c r="E4443" s="35" t="s">
        <v>6267</v>
      </c>
    </row>
    <row r="4444" spans="1:5">
      <c r="A4444" s="568" t="s">
        <v>15032</v>
      </c>
      <c r="B4444" s="58" t="str">
        <f t="shared" si="141"/>
        <v>AP20591</v>
      </c>
      <c r="C4444" s="35" t="s">
        <v>15033</v>
      </c>
      <c r="D4444" s="35" t="str">
        <f t="shared" si="142"/>
        <v>20591 - West Nile Virus 9/2020</v>
      </c>
      <c r="E4444" s="35" t="s">
        <v>6267</v>
      </c>
    </row>
    <row r="4445" spans="1:5">
      <c r="A4445" s="568" t="s">
        <v>15034</v>
      </c>
      <c r="B4445" s="58" t="str">
        <f t="shared" si="141"/>
        <v>AP20592</v>
      </c>
      <c r="C4445" s="35" t="s">
        <v>15035</v>
      </c>
      <c r="D4445" s="35" t="str">
        <f t="shared" si="142"/>
        <v>20592 - Hepatitis A Response 9/2020</v>
      </c>
      <c r="E4445" s="35" t="s">
        <v>6267</v>
      </c>
    </row>
    <row r="4446" spans="1:5">
      <c r="A4446" s="568" t="s">
        <v>15036</v>
      </c>
      <c r="B4446" s="58" t="str">
        <f t="shared" si="141"/>
        <v>AP20593</v>
      </c>
      <c r="C4446" s="35" t="s">
        <v>15037</v>
      </c>
      <c r="D4446" s="35" t="str">
        <f t="shared" si="142"/>
        <v>20593 - Climate Adaptation Health 9/2020</v>
      </c>
      <c r="E4446" s="35" t="s">
        <v>6267</v>
      </c>
    </row>
    <row r="4447" spans="1:5">
      <c r="A4447" s="568" t="s">
        <v>15038</v>
      </c>
      <c r="B4447" s="58" t="str">
        <f t="shared" si="141"/>
        <v>AP20594</v>
      </c>
      <c r="C4447" s="35" t="s">
        <v>15039</v>
      </c>
      <c r="D4447" s="35" t="str">
        <f t="shared" si="142"/>
        <v>20594 - Local Tobacco Reduction 9/2020</v>
      </c>
      <c r="E4447" s="35" t="s">
        <v>6267</v>
      </c>
    </row>
    <row r="4448" spans="1:5">
      <c r="A4448" s="568" t="s">
        <v>15040</v>
      </c>
      <c r="B4448" s="58" t="str">
        <f t="shared" si="141"/>
        <v>AP20595</v>
      </c>
      <c r="C4448" s="35" t="s">
        <v>15041</v>
      </c>
      <c r="D4448" s="35" t="str">
        <f t="shared" si="142"/>
        <v>20595 - HIV Emerg Supp Relief 2/2021</v>
      </c>
      <c r="E4448" s="35" t="s">
        <v>6267</v>
      </c>
    </row>
    <row r="4449" spans="1:5">
      <c r="A4449" s="568" t="s">
        <v>15042</v>
      </c>
      <c r="B4449" s="58" t="str">
        <f t="shared" si="141"/>
        <v>AP20596</v>
      </c>
      <c r="C4449" s="35" t="s">
        <v>15043</v>
      </c>
      <c r="D4449" s="35" t="str">
        <f t="shared" si="142"/>
        <v>20596 - HOPWA Aids Housing 6/2020</v>
      </c>
      <c r="E4449" s="35" t="s">
        <v>6267</v>
      </c>
    </row>
    <row r="4450" spans="1:5">
      <c r="A4450" s="568" t="s">
        <v>15044</v>
      </c>
      <c r="B4450" s="58" t="str">
        <f t="shared" si="141"/>
        <v>AP20597</v>
      </c>
      <c r="C4450" s="35" t="s">
        <v>15045</v>
      </c>
      <c r="D4450" s="35" t="str">
        <f t="shared" si="142"/>
        <v>20597 - HIV &amp; STD Testing and Prev 9/2020</v>
      </c>
      <c r="E4450" s="35" t="s">
        <v>6267</v>
      </c>
    </row>
    <row r="4451" spans="1:5">
      <c r="A4451" s="568" t="s">
        <v>15046</v>
      </c>
      <c r="B4451" s="58" t="str">
        <f t="shared" si="141"/>
        <v>AP20598</v>
      </c>
      <c r="C4451" s="35" t="s">
        <v>15047</v>
      </c>
      <c r="D4451" s="35" t="str">
        <f t="shared" si="142"/>
        <v>20598 - Sudden Unexplained Infant Death 9/2020</v>
      </c>
      <c r="E4451" s="35" t="s">
        <v>6267</v>
      </c>
    </row>
    <row r="4452" spans="1:5">
      <c r="A4452" s="568" t="s">
        <v>15048</v>
      </c>
      <c r="B4452" s="58" t="str">
        <f t="shared" si="141"/>
        <v>AP20599</v>
      </c>
      <c r="C4452" s="35" t="s">
        <v>15049</v>
      </c>
      <c r="D4452" s="35" t="str">
        <f t="shared" si="142"/>
        <v>20599 - Towing Operations</v>
      </c>
      <c r="E4452" s="35" t="s">
        <v>6267</v>
      </c>
    </row>
    <row r="4453" spans="1:5">
      <c r="A4453" s="568" t="s">
        <v>15050</v>
      </c>
      <c r="B4453" s="58" t="str">
        <f t="shared" si="141"/>
        <v>AP20601</v>
      </c>
      <c r="C4453" s="35" t="s">
        <v>15051</v>
      </c>
      <c r="D4453" s="35" t="str">
        <f t="shared" si="142"/>
        <v>20601 - FY19 Detroit Safe Routers Ambassador PS-19-02</v>
      </c>
      <c r="E4453" s="35" t="s">
        <v>6267</v>
      </c>
    </row>
    <row r="4454" spans="1:5">
      <c r="A4454" s="568" t="s">
        <v>15052</v>
      </c>
      <c r="B4454" s="58" t="str">
        <f t="shared" si="141"/>
        <v>AP20602</v>
      </c>
      <c r="C4454" s="35" t="s">
        <v>15053</v>
      </c>
      <c r="D4454" s="35" t="str">
        <f t="shared" si="142"/>
        <v>20602 - Port Security Grant Program FY20</v>
      </c>
      <c r="E4454" s="35" t="s">
        <v>6267</v>
      </c>
    </row>
    <row r="4455" spans="1:5">
      <c r="A4455" s="568" t="s">
        <v>15054</v>
      </c>
      <c r="B4455" s="58" t="str">
        <f t="shared" si="141"/>
        <v>AP20603</v>
      </c>
      <c r="C4455" s="35" t="s">
        <v>15055</v>
      </c>
      <c r="D4455" s="35" t="str">
        <f t="shared" si="142"/>
        <v>20603 - ATPA East Side Action Team FY20</v>
      </c>
      <c r="E4455" s="35" t="s">
        <v>6267</v>
      </c>
    </row>
    <row r="4456" spans="1:5">
      <c r="A4456" s="568" t="s">
        <v>15056</v>
      </c>
      <c r="B4456" s="58" t="str">
        <f t="shared" si="141"/>
        <v>AP20604</v>
      </c>
      <c r="C4456" s="35" t="s">
        <v>15057</v>
      </c>
      <c r="D4456" s="35" t="str">
        <f t="shared" si="142"/>
        <v>20604 - ATPA Oakland County Auto Theft Unit FY20</v>
      </c>
      <c r="E4456" s="35" t="s">
        <v>6267</v>
      </c>
    </row>
    <row r="4457" spans="1:5">
      <c r="A4457" s="568" t="s">
        <v>15058</v>
      </c>
      <c r="B4457" s="58" t="str">
        <f t="shared" si="141"/>
        <v>AP20605</v>
      </c>
      <c r="C4457" s="35" t="s">
        <v>15059</v>
      </c>
      <c r="D4457" s="35" t="str">
        <f t="shared" si="142"/>
        <v>20605 - ATPA Preventing Auto Theft FY20</v>
      </c>
      <c r="E4457" s="35" t="s">
        <v>6267</v>
      </c>
    </row>
    <row r="4458" spans="1:5">
      <c r="A4458" s="568" t="s">
        <v>15060</v>
      </c>
      <c r="B4458" s="58" t="str">
        <f t="shared" si="141"/>
        <v>AP20606</v>
      </c>
      <c r="C4458" s="35" t="s">
        <v>15061</v>
      </c>
      <c r="D4458" s="35" t="str">
        <f t="shared" si="142"/>
        <v>20606 - ATPA South East Auto Theft Team(SEATT)</v>
      </c>
      <c r="E4458" s="35" t="s">
        <v>6267</v>
      </c>
    </row>
    <row r="4459" spans="1:5">
      <c r="A4459" s="568" t="s">
        <v>15062</v>
      </c>
      <c r="B4459" s="58" t="str">
        <f t="shared" si="141"/>
        <v>AP20607</v>
      </c>
      <c r="C4459" s="35" t="s">
        <v>15063</v>
      </c>
      <c r="D4459" s="35" t="str">
        <f t="shared" si="142"/>
        <v>20607 - State of MI Youth and Alcohol FY20</v>
      </c>
      <c r="E4459" s="35" t="s">
        <v>6267</v>
      </c>
    </row>
    <row r="4460" spans="1:5">
      <c r="A4460" s="568" t="s">
        <v>15064</v>
      </c>
      <c r="B4460" s="58" t="str">
        <f t="shared" si="141"/>
        <v>AP20608</v>
      </c>
      <c r="C4460" s="35" t="s">
        <v>15065</v>
      </c>
      <c r="D4460" s="35" t="str">
        <f t="shared" si="142"/>
        <v>20608 - Strategic Traffic Enforcement Program FY20</v>
      </c>
      <c r="E4460" s="35" t="s">
        <v>6267</v>
      </c>
    </row>
    <row r="4461" spans="1:5">
      <c r="A4461" s="568" t="s">
        <v>15066</v>
      </c>
      <c r="B4461" s="58" t="str">
        <f t="shared" si="141"/>
        <v>AP20609</v>
      </c>
      <c r="C4461" s="35" t="s">
        <v>15067</v>
      </c>
      <c r="D4461" s="35" t="str">
        <f t="shared" si="142"/>
        <v>20609 - Justice Assistance Grant (JAG) FY20</v>
      </c>
      <c r="E4461" s="35" t="s">
        <v>6267</v>
      </c>
    </row>
    <row r="4462" spans="1:5">
      <c r="A4462" s="568" t="s">
        <v>15068</v>
      </c>
      <c r="B4462" s="58" t="str">
        <f t="shared" si="141"/>
        <v>AP20610</v>
      </c>
      <c r="C4462" s="35" t="s">
        <v>15069</v>
      </c>
      <c r="D4462" s="35" t="str">
        <f t="shared" si="142"/>
        <v>20610 - VOCA FY20</v>
      </c>
      <c r="E4462" s="35" t="s">
        <v>6267</v>
      </c>
    </row>
    <row r="4463" spans="1:5">
      <c r="A4463" s="568" t="s">
        <v>15070</v>
      </c>
      <c r="B4463" s="58" t="str">
        <f t="shared" si="141"/>
        <v>AP20611</v>
      </c>
      <c r="C4463" s="35" t="s">
        <v>15071</v>
      </c>
      <c r="D4463" s="35" t="str">
        <f t="shared" si="142"/>
        <v>20611 - Midtown West Park Project</v>
      </c>
      <c r="E4463" s="35" t="s">
        <v>6267</v>
      </c>
    </row>
    <row r="4464" spans="1:5">
      <c r="A4464" s="568" t="s">
        <v>15072</v>
      </c>
      <c r="B4464" s="58" t="str">
        <f t="shared" si="141"/>
        <v>AP20613</v>
      </c>
      <c r="C4464" s="35" t="s">
        <v>15073</v>
      </c>
      <c r="D4464" s="35" t="str">
        <f t="shared" si="142"/>
        <v>20613 - 2018 Homeland Security Grant Program</v>
      </c>
      <c r="E4464" s="35" t="s">
        <v>6267</v>
      </c>
    </row>
    <row r="4465" spans="1:5">
      <c r="A4465" s="568" t="s">
        <v>15074</v>
      </c>
      <c r="B4465" s="58" t="str">
        <f t="shared" si="141"/>
        <v>AP20615</v>
      </c>
      <c r="C4465" s="35" t="s">
        <v>14884</v>
      </c>
      <c r="D4465" s="35" t="str">
        <f t="shared" si="142"/>
        <v>20615 - Summer Food Service Program 2020</v>
      </c>
      <c r="E4465" s="35" t="s">
        <v>6267</v>
      </c>
    </row>
    <row r="4466" spans="1:5">
      <c r="A4466" s="568" t="s">
        <v>15075</v>
      </c>
      <c r="B4466" s="58" t="str">
        <f t="shared" si="141"/>
        <v>AP20616</v>
      </c>
      <c r="C4466" s="35" t="s">
        <v>15076</v>
      </c>
      <c r="D4466" s="35" t="str">
        <f t="shared" si="142"/>
        <v>20616 - Child and Adult Care Food Program</v>
      </c>
      <c r="E4466" s="35" t="s">
        <v>6267</v>
      </c>
    </row>
    <row r="4467" spans="1:5">
      <c r="A4467" s="58" t="s">
        <v>15077</v>
      </c>
      <c r="B4467" s="58" t="str">
        <f t="shared" ref="B4467:B4530" si="143">"AP"&amp;A4467</f>
        <v>AP20617</v>
      </c>
      <c r="C4467" s="35" t="s">
        <v>15078</v>
      </c>
      <c r="D4467" s="35" t="str">
        <f t="shared" si="142"/>
        <v>20617 - DDOT Specialized Services Grant</v>
      </c>
      <c r="E4467" s="35" t="s">
        <v>6267</v>
      </c>
    </row>
    <row r="4468" spans="1:5">
      <c r="A4468" s="568" t="s">
        <v>15079</v>
      </c>
      <c r="B4468" s="58" t="str">
        <f t="shared" si="143"/>
        <v>AP20618</v>
      </c>
      <c r="C4468" s="35" t="s">
        <v>15080</v>
      </c>
      <c r="D4468" s="35" t="str">
        <f t="shared" si="142"/>
        <v>20618 - Motor City Match</v>
      </c>
      <c r="E4468" s="35" t="s">
        <v>6267</v>
      </c>
    </row>
    <row r="4469" spans="1:5">
      <c r="A4469" s="568" t="s">
        <v>5867</v>
      </c>
      <c r="B4469" s="58" t="str">
        <f t="shared" si="143"/>
        <v>AP20619</v>
      </c>
      <c r="C4469" s="35" t="s">
        <v>15081</v>
      </c>
      <c r="D4469" s="35" t="str">
        <f t="shared" si="142"/>
        <v>20619 - Job Development &amp; Employer Outreach</v>
      </c>
      <c r="E4469" s="35" t="s">
        <v>6267</v>
      </c>
    </row>
    <row r="4470" spans="1:5">
      <c r="A4470" s="568" t="s">
        <v>15082</v>
      </c>
      <c r="B4470" s="58" t="str">
        <f t="shared" si="143"/>
        <v>AP20620</v>
      </c>
      <c r="C4470" s="35" t="s">
        <v>15083</v>
      </c>
      <c r="D4470" s="35" t="str">
        <f t="shared" si="142"/>
        <v>20620 - FY18 Advancing Health Equity through Housing Grant</v>
      </c>
      <c r="E4470" s="35" t="s">
        <v>6267</v>
      </c>
    </row>
    <row r="4471" spans="1:5">
      <c r="A4471" s="58" t="s">
        <v>15084</v>
      </c>
      <c r="B4471" s="58" t="str">
        <f t="shared" si="143"/>
        <v>AP20621</v>
      </c>
      <c r="C4471" s="35" t="s">
        <v>15085</v>
      </c>
      <c r="D4471" s="35" t="str">
        <f t="shared" si="142"/>
        <v>20621 - FY18 Crime Gun Intelligence Center CGIC</v>
      </c>
      <c r="E4471" s="35" t="s">
        <v>6267</v>
      </c>
    </row>
    <row r="4472" spans="1:5">
      <c r="A4472" s="58" t="s">
        <v>15086</v>
      </c>
      <c r="B4472" s="58" t="str">
        <f t="shared" si="143"/>
        <v>AP20622</v>
      </c>
      <c r="C4472" s="35" t="s">
        <v>15087</v>
      </c>
      <c r="D4472" s="35" t="str">
        <f t="shared" si="142"/>
        <v>20622 - FY 2018 Detroit/Philadephia Preservation Exchange Project Grant</v>
      </c>
      <c r="E4472" s="35" t="s">
        <v>6267</v>
      </c>
    </row>
    <row r="4473" spans="1:5">
      <c r="A4473" s="58" t="s">
        <v>15088</v>
      </c>
      <c r="B4473" s="58" t="str">
        <f t="shared" si="143"/>
        <v>AP20623</v>
      </c>
      <c r="C4473" s="35" t="s">
        <v>15089</v>
      </c>
      <c r="D4473" s="35" t="str">
        <f t="shared" si="142"/>
        <v>20623 - FY18 AAA Grant</v>
      </c>
      <c r="E4473" s="35" t="s">
        <v>6267</v>
      </c>
    </row>
    <row r="4474" spans="1:5">
      <c r="A4474" s="568" t="s">
        <v>15090</v>
      </c>
      <c r="B4474" s="58" t="str">
        <f t="shared" si="143"/>
        <v>AP20624</v>
      </c>
      <c r="C4474" s="35" t="s">
        <v>15091</v>
      </c>
      <c r="D4474" s="35" t="str">
        <f t="shared" si="142"/>
        <v>20624 - FY 2019 Arts in the Plaza Grant</v>
      </c>
      <c r="E4474" s="35" t="s">
        <v>6267</v>
      </c>
    </row>
    <row r="4475" spans="1:5">
      <c r="A4475" s="568" t="s">
        <v>15092</v>
      </c>
      <c r="B4475" s="58" t="str">
        <f t="shared" si="143"/>
        <v>AP20627</v>
      </c>
      <c r="C4475" s="35" t="s">
        <v>15093</v>
      </c>
      <c r="D4475" s="35" t="str">
        <f t="shared" si="142"/>
        <v>20627 - FY19 Opioid Academic Detailing Initiative Grant</v>
      </c>
      <c r="E4475" s="35" t="s">
        <v>6267</v>
      </c>
    </row>
    <row r="4476" spans="1:5">
      <c r="A4476" s="568" t="s">
        <v>15094</v>
      </c>
      <c r="B4476" s="58" t="str">
        <f t="shared" si="143"/>
        <v>AP20628</v>
      </c>
      <c r="C4476" s="35" t="s">
        <v>15095</v>
      </c>
      <c r="D4476" s="35" t="str">
        <f t="shared" si="142"/>
        <v>20628 - FY18 Byrne Justice Assistance (JAG)</v>
      </c>
      <c r="E4476" s="35" t="s">
        <v>6267</v>
      </c>
    </row>
    <row r="4477" spans="1:5">
      <c r="A4477" s="58" t="s">
        <v>15096</v>
      </c>
      <c r="B4477" s="58" t="str">
        <f t="shared" si="143"/>
        <v>AP20629</v>
      </c>
      <c r="C4477" s="35" t="s">
        <v>15097</v>
      </c>
      <c r="D4477" s="35" t="str">
        <f t="shared" si="142"/>
        <v>20629 - FY19 Emerging Threats-Hepatitis C Program</v>
      </c>
      <c r="E4477" s="35" t="s">
        <v>6267</v>
      </c>
    </row>
    <row r="4478" spans="1:5">
      <c r="A4478" s="568" t="s">
        <v>15098</v>
      </c>
      <c r="B4478" s="58" t="str">
        <f t="shared" si="143"/>
        <v>AP20630</v>
      </c>
      <c r="C4478" s="35" t="s">
        <v>15099</v>
      </c>
      <c r="D4478" s="35" t="str">
        <f t="shared" si="142"/>
        <v>20630 - My Community Dental Center</v>
      </c>
      <c r="E4478" s="35" t="s">
        <v>6267</v>
      </c>
    </row>
    <row r="4479" spans="1:5">
      <c r="A4479" s="58" t="s">
        <v>15100</v>
      </c>
      <c r="B4479" s="58" t="str">
        <f t="shared" si="143"/>
        <v>AP20633</v>
      </c>
      <c r="C4479" s="35" t="s">
        <v>15101</v>
      </c>
      <c r="D4479" s="35" t="str">
        <f t="shared" si="142"/>
        <v>20633 - MDOT 2019 HRP&amp;C Grant 18-5493 JN 202277</v>
      </c>
      <c r="E4479" s="35" t="s">
        <v>6267</v>
      </c>
    </row>
    <row r="4480" spans="1:5">
      <c r="A4480" s="58" t="s">
        <v>15102</v>
      </c>
      <c r="B4480" s="58" t="str">
        <f t="shared" si="143"/>
        <v>AP20634</v>
      </c>
      <c r="C4480" s="35" t="s">
        <v>15103</v>
      </c>
      <c r="D4480" s="35" t="str">
        <f t="shared" si="142"/>
        <v>20634 - MDOT-State Planning &amp; Research</v>
      </c>
      <c r="E4480" s="35" t="s">
        <v>6267</v>
      </c>
    </row>
    <row r="4481" spans="1:5">
      <c r="A4481" s="568" t="s">
        <v>15104</v>
      </c>
      <c r="B4481" s="58" t="str">
        <f t="shared" si="143"/>
        <v>AP20635</v>
      </c>
      <c r="C4481" s="35" t="s">
        <v>15105</v>
      </c>
      <c r="D4481" s="35" t="str">
        <f t="shared" si="142"/>
        <v>20635 - DESC Training</v>
      </c>
      <c r="E4481" s="35" t="s">
        <v>6267</v>
      </c>
    </row>
    <row r="4482" spans="1:5">
      <c r="A4482" s="568" t="s">
        <v>15106</v>
      </c>
      <c r="B4482" s="58" t="str">
        <f t="shared" si="143"/>
        <v>AP20636</v>
      </c>
      <c r="C4482" s="35" t="s">
        <v>15107</v>
      </c>
      <c r="D4482" s="35" t="str">
        <f t="shared" si="142"/>
        <v>20636 - Community Development Housing Activities</v>
      </c>
      <c r="E4482" s="35" t="s">
        <v>6267</v>
      </c>
    </row>
    <row r="4483" spans="1:5">
      <c r="A4483" s="58" t="s">
        <v>15108</v>
      </c>
      <c r="B4483" s="58" t="str">
        <f t="shared" si="143"/>
        <v>AP20637</v>
      </c>
      <c r="C4483" s="35" t="s">
        <v>15109</v>
      </c>
      <c r="D4483" s="35" t="str">
        <f t="shared" si="142"/>
        <v>20637 - FY19 Leadership Fellow Program Grant</v>
      </c>
      <c r="E4483" s="35" t="s">
        <v>6267</v>
      </c>
    </row>
    <row r="4484" spans="1:5">
      <c r="A4484" s="58" t="s">
        <v>15110</v>
      </c>
      <c r="B4484" s="58" t="str">
        <f t="shared" si="143"/>
        <v>AP20639</v>
      </c>
      <c r="C4484" s="35" t="s">
        <v>15111</v>
      </c>
      <c r="D4484" s="35" t="str">
        <f t="shared" ref="D4484:D4547" si="144">A4484&amp;" - "&amp;C4484</f>
        <v>20639 - FY19 Lead Hazard Reduction Program</v>
      </c>
      <c r="E4484" s="35" t="s">
        <v>6267</v>
      </c>
    </row>
    <row r="4485" spans="1:5">
      <c r="A4485" s="568" t="s">
        <v>15112</v>
      </c>
      <c r="B4485" s="58" t="str">
        <f t="shared" si="143"/>
        <v>AP20640</v>
      </c>
      <c r="C4485" s="35" t="s">
        <v>15113</v>
      </c>
      <c r="D4485" s="35" t="str">
        <f t="shared" si="144"/>
        <v>20640 - FY19 Detroit Pedestrian/Bike Overtime Enforcement Grant</v>
      </c>
      <c r="E4485" s="35" t="s">
        <v>6267</v>
      </c>
    </row>
    <row r="4486" spans="1:5">
      <c r="A4486" s="58" t="s">
        <v>15114</v>
      </c>
      <c r="B4486" s="58" t="str">
        <f t="shared" si="143"/>
        <v>AP20641</v>
      </c>
      <c r="C4486" s="35" t="s">
        <v>15115</v>
      </c>
      <c r="D4486" s="35" t="str">
        <f t="shared" si="144"/>
        <v>20641 - FY2019 Mental Health First Aid Training Grant</v>
      </c>
      <c r="E4486" s="35" t="s">
        <v>6267</v>
      </c>
    </row>
    <row r="4487" spans="1:5">
      <c r="A4487" s="58" t="s">
        <v>15116</v>
      </c>
      <c r="B4487" s="58" t="str">
        <f t="shared" si="143"/>
        <v>AP20643</v>
      </c>
      <c r="C4487" s="35" t="s">
        <v>15117</v>
      </c>
      <c r="D4487" s="35" t="str">
        <f t="shared" si="144"/>
        <v>20643 - FY2019 Scrap Tire Market Development Grant</v>
      </c>
      <c r="E4487" s="35" t="s">
        <v>6267</v>
      </c>
    </row>
    <row r="4488" spans="1:5">
      <c r="A4488" s="58" t="s">
        <v>15118</v>
      </c>
      <c r="B4488" s="58" t="str">
        <f t="shared" si="143"/>
        <v>AP20645</v>
      </c>
      <c r="C4488" s="35" t="s">
        <v>15119</v>
      </c>
      <c r="D4488" s="35" t="str">
        <f t="shared" si="144"/>
        <v>20645 - DPS Schools Re-Purposing Contribution Funds</v>
      </c>
      <c r="E4488" s="35" t="s">
        <v>6267</v>
      </c>
    </row>
    <row r="4489" spans="1:5">
      <c r="A4489" s="58" t="s">
        <v>15120</v>
      </c>
      <c r="B4489" s="58" t="str">
        <f t="shared" si="143"/>
        <v>AP20646</v>
      </c>
      <c r="C4489" s="35" t="s">
        <v>15121</v>
      </c>
      <c r="D4489" s="35" t="str">
        <f t="shared" si="144"/>
        <v>20646 - FY2019 Local Health Comprehensive Opioid Response Grant</v>
      </c>
      <c r="E4489" s="35" t="s">
        <v>6267</v>
      </c>
    </row>
    <row r="4490" spans="1:5">
      <c r="A4490" s="568" t="s">
        <v>15122</v>
      </c>
      <c r="B4490" s="58" t="str">
        <f t="shared" si="143"/>
        <v>AP20647</v>
      </c>
      <c r="C4490" s="35" t="s">
        <v>15123</v>
      </c>
      <c r="D4490" s="35" t="str">
        <f t="shared" si="144"/>
        <v>20647 - Center For Employment Opportunities</v>
      </c>
      <c r="E4490" s="35" t="s">
        <v>6267</v>
      </c>
    </row>
    <row r="4491" spans="1:5">
      <c r="A4491" s="568" t="s">
        <v>15124</v>
      </c>
      <c r="B4491" s="58" t="str">
        <f t="shared" si="143"/>
        <v>AP20648</v>
      </c>
      <c r="C4491" s="35" t="s">
        <v>15125</v>
      </c>
      <c r="D4491" s="35" t="str">
        <f t="shared" si="144"/>
        <v>20648 - Cody Rouge Community Action Alliance</v>
      </c>
      <c r="E4491" s="35" t="s">
        <v>6267</v>
      </c>
    </row>
    <row r="4492" spans="1:5">
      <c r="A4492" s="568" t="s">
        <v>15126</v>
      </c>
      <c r="B4492" s="58" t="str">
        <f t="shared" si="143"/>
        <v>AP20649</v>
      </c>
      <c r="C4492" s="35" t="s">
        <v>15127</v>
      </c>
      <c r="D4492" s="35" t="str">
        <f t="shared" si="144"/>
        <v>20649 - Surveillance Technology</v>
      </c>
      <c r="E4492" s="35" t="s">
        <v>6267</v>
      </c>
    </row>
    <row r="4493" spans="1:5">
      <c r="A4493" s="568" t="s">
        <v>15128</v>
      </c>
      <c r="B4493" s="58" t="str">
        <f t="shared" si="143"/>
        <v>AP20650</v>
      </c>
      <c r="C4493" s="35" t="s">
        <v>15129</v>
      </c>
      <c r="D4493" s="35" t="str">
        <f t="shared" si="144"/>
        <v>20650 - DLBA - Rehabbed &amp; Ready GF</v>
      </c>
      <c r="E4493" s="35" t="s">
        <v>6267</v>
      </c>
    </row>
    <row r="4494" spans="1:5">
      <c r="A4494" s="568" t="s">
        <v>15130</v>
      </c>
      <c r="B4494" s="58" t="str">
        <f t="shared" si="143"/>
        <v>AP20651</v>
      </c>
      <c r="C4494" s="35" t="s">
        <v>15131</v>
      </c>
      <c r="D4494" s="35" t="str">
        <f t="shared" si="144"/>
        <v>20651 - DBA - Secure View GF</v>
      </c>
      <c r="E4494" s="35" t="s">
        <v>6267</v>
      </c>
    </row>
    <row r="4495" spans="1:5">
      <c r="A4495" s="568" t="s">
        <v>15132</v>
      </c>
      <c r="B4495" s="58" t="str">
        <f t="shared" si="143"/>
        <v>AP20652</v>
      </c>
      <c r="C4495" s="35" t="s">
        <v>15133</v>
      </c>
      <c r="D4495" s="35" t="str">
        <f t="shared" si="144"/>
        <v>20652 - GSD - Secure &amp; Stabilize Site Beautification GF</v>
      </c>
      <c r="E4495" s="35" t="s">
        <v>6267</v>
      </c>
    </row>
    <row r="4496" spans="1:5">
      <c r="A4496" s="58" t="s">
        <v>15134</v>
      </c>
      <c r="B4496" s="58" t="str">
        <f t="shared" si="143"/>
        <v>AP20653</v>
      </c>
      <c r="C4496" s="35" t="s">
        <v>15135</v>
      </c>
      <c r="D4496" s="35" t="str">
        <f t="shared" si="144"/>
        <v>20653 - Knight Mobility Pilot Program Grant</v>
      </c>
      <c r="E4496" s="35" t="s">
        <v>6267</v>
      </c>
    </row>
    <row r="4497" spans="1:5">
      <c r="A4497" s="58" t="s">
        <v>15136</v>
      </c>
      <c r="B4497" s="58" t="str">
        <f t="shared" si="143"/>
        <v>AP20655</v>
      </c>
      <c r="C4497" s="35" t="s">
        <v>15137</v>
      </c>
      <c r="D4497" s="35" t="str">
        <f t="shared" si="144"/>
        <v>20655 - GHIB Utility Relocation Work</v>
      </c>
      <c r="E4497" s="35" t="s">
        <v>6267</v>
      </c>
    </row>
    <row r="4498" spans="1:5">
      <c r="A4498" s="58" t="s">
        <v>15138</v>
      </c>
      <c r="B4498" s="58" t="str">
        <f t="shared" si="143"/>
        <v>AP20656</v>
      </c>
      <c r="C4498" s="35" t="s">
        <v>15139</v>
      </c>
      <c r="D4498" s="35" t="str">
        <f t="shared" si="144"/>
        <v>20656 - FY2019 Strategic Neighborhood Fund</v>
      </c>
      <c r="E4498" s="35" t="s">
        <v>6267</v>
      </c>
    </row>
    <row r="4499" spans="1:5">
      <c r="A4499" s="58" t="s">
        <v>15140</v>
      </c>
      <c r="B4499" s="58" t="str">
        <f t="shared" si="143"/>
        <v>AP20657</v>
      </c>
      <c r="C4499" s="35" t="s">
        <v>15141</v>
      </c>
      <c r="D4499" s="35" t="str">
        <f t="shared" si="144"/>
        <v>20657 - FY19 Forest Service Challenge Cost Share Grant</v>
      </c>
      <c r="E4499" s="35" t="s">
        <v>6267</v>
      </c>
    </row>
    <row r="4500" spans="1:5">
      <c r="A4500" s="58" t="s">
        <v>15142</v>
      </c>
      <c r="B4500" s="58" t="str">
        <f t="shared" si="143"/>
        <v>AP20659</v>
      </c>
      <c r="C4500" s="35" t="s">
        <v>15143</v>
      </c>
      <c r="D4500" s="35" t="str">
        <f t="shared" si="144"/>
        <v>20659 - FY19 Vector-Borne Surveillance and Prevention Grant</v>
      </c>
      <c r="E4500" s="35" t="s">
        <v>6267</v>
      </c>
    </row>
    <row r="4501" spans="1:5">
      <c r="A4501" s="58" t="s">
        <v>15144</v>
      </c>
      <c r="B4501" s="58" t="str">
        <f t="shared" si="143"/>
        <v>AP20660</v>
      </c>
      <c r="C4501" s="35" t="s">
        <v>15145</v>
      </c>
      <c r="D4501" s="35" t="str">
        <f t="shared" si="144"/>
        <v>20660 - FY19 Skilled Foundation Youth Development Grant</v>
      </c>
      <c r="E4501" s="35" t="s">
        <v>6267</v>
      </c>
    </row>
    <row r="4502" spans="1:5">
      <c r="A4502" s="58" t="s">
        <v>15146</v>
      </c>
      <c r="B4502" s="58" t="str">
        <f t="shared" si="143"/>
        <v>AP20661</v>
      </c>
      <c r="C4502" s="35" t="s">
        <v>15147</v>
      </c>
      <c r="D4502" s="35" t="str">
        <f t="shared" si="144"/>
        <v>20661 - FY 2018 Trust Fund Grant-Romanowski Park Renovations</v>
      </c>
      <c r="E4502" s="35" t="s">
        <v>6267</v>
      </c>
    </row>
    <row r="4503" spans="1:5">
      <c r="A4503" s="58" t="s">
        <v>15148</v>
      </c>
      <c r="B4503" s="58" t="str">
        <f t="shared" si="143"/>
        <v>AP20662</v>
      </c>
      <c r="C4503" s="35" t="s">
        <v>15149</v>
      </c>
      <c r="D4503" s="35" t="str">
        <f t="shared" si="144"/>
        <v>20662 - FY2019 Summer Mini Grant</v>
      </c>
      <c r="E4503" s="35" t="s">
        <v>6267</v>
      </c>
    </row>
    <row r="4504" spans="1:5">
      <c r="A4504" s="58" t="s">
        <v>15150</v>
      </c>
      <c r="B4504" s="58" t="str">
        <f t="shared" si="143"/>
        <v>AP20663</v>
      </c>
      <c r="C4504" s="35" t="s">
        <v>15151</v>
      </c>
      <c r="D4504" s="35" t="str">
        <f t="shared" si="144"/>
        <v>20663 - Brownfield Cleanup Revolving Loan Fund</v>
      </c>
      <c r="E4504" s="35" t="s">
        <v>6267</v>
      </c>
    </row>
    <row r="4505" spans="1:5">
      <c r="A4505" s="58" t="s">
        <v>15152</v>
      </c>
      <c r="B4505" s="58" t="str">
        <f t="shared" si="143"/>
        <v>AP20664</v>
      </c>
      <c r="C4505" s="35" t="s">
        <v>15153</v>
      </c>
      <c r="D4505" s="35" t="str">
        <f t="shared" si="144"/>
        <v>20664 - FY2019 Head Start Program CLEEI Grant</v>
      </c>
      <c r="E4505" s="35" t="s">
        <v>6267</v>
      </c>
    </row>
    <row r="4506" spans="1:5">
      <c r="A4506" s="58" t="s">
        <v>15154</v>
      </c>
      <c r="B4506" s="58" t="str">
        <f t="shared" si="143"/>
        <v>AP20665</v>
      </c>
      <c r="C4506" s="35" t="s">
        <v>15155</v>
      </c>
      <c r="D4506" s="35" t="str">
        <f t="shared" si="144"/>
        <v>20665 - FY2019 Child Lead Exposure Elimination Innovation Grant</v>
      </c>
      <c r="E4506" s="35" t="s">
        <v>6267</v>
      </c>
    </row>
    <row r="4507" spans="1:5">
      <c r="A4507" s="58" t="s">
        <v>15156</v>
      </c>
      <c r="B4507" s="58" t="str">
        <f t="shared" si="143"/>
        <v>AP20666</v>
      </c>
      <c r="C4507" s="35" t="s">
        <v>15157</v>
      </c>
      <c r="D4507" s="35" t="str">
        <f t="shared" si="144"/>
        <v>20666 - FY 16 Police Prosecutor Partnership Initiative Grant</v>
      </c>
      <c r="E4507" s="35" t="s">
        <v>6267</v>
      </c>
    </row>
    <row r="4508" spans="1:5">
      <c r="A4508" s="58" t="s">
        <v>15158</v>
      </c>
      <c r="B4508" s="58" t="str">
        <f t="shared" si="143"/>
        <v>AP20668</v>
      </c>
      <c r="C4508" s="35" t="s">
        <v>15159</v>
      </c>
      <c r="D4508" s="35" t="str">
        <f t="shared" si="144"/>
        <v>20668 - FY19 Pistons-Palace Parks-Pingree Park</v>
      </c>
      <c r="E4508" s="35" t="s">
        <v>6267</v>
      </c>
    </row>
    <row r="4509" spans="1:5">
      <c r="A4509" s="58" t="s">
        <v>15160</v>
      </c>
      <c r="B4509" s="58" t="str">
        <f t="shared" si="143"/>
        <v>AP20669</v>
      </c>
      <c r="C4509" s="35" t="s">
        <v>15161</v>
      </c>
      <c r="D4509" s="35" t="str">
        <f t="shared" si="144"/>
        <v>20669 - FY19 National Training &amp; Technical Assistance Grant</v>
      </c>
      <c r="E4509" s="35" t="s">
        <v>6267</v>
      </c>
    </row>
    <row r="4510" spans="1:5">
      <c r="A4510" s="58" t="s">
        <v>15162</v>
      </c>
      <c r="B4510" s="58" t="str">
        <f t="shared" si="143"/>
        <v>AP20670</v>
      </c>
      <c r="C4510" s="35" t="s">
        <v>15163</v>
      </c>
      <c r="D4510" s="35" t="str">
        <f t="shared" si="144"/>
        <v>20670 - FCO CBO Home Repair Program</v>
      </c>
      <c r="E4510" s="35" t="s">
        <v>6267</v>
      </c>
    </row>
    <row r="4511" spans="1:5">
      <c r="A4511" s="58" t="s">
        <v>15164</v>
      </c>
      <c r="B4511" s="58" t="str">
        <f t="shared" si="143"/>
        <v>AP20672</v>
      </c>
      <c r="C4511" s="35" t="s">
        <v>15165</v>
      </c>
      <c r="D4511" s="35" t="str">
        <f t="shared" si="144"/>
        <v>20672 - FY19 Certified Local Government (CLG) Grant-Fort Wayne</v>
      </c>
      <c r="E4511" s="35" t="s">
        <v>6267</v>
      </c>
    </row>
    <row r="4512" spans="1:5">
      <c r="A4512" s="58" t="s">
        <v>15166</v>
      </c>
      <c r="B4512" s="58" t="str">
        <f t="shared" si="143"/>
        <v>AP20673</v>
      </c>
      <c r="C4512" s="35" t="s">
        <v>15167</v>
      </c>
      <c r="D4512" s="35" t="str">
        <f t="shared" si="144"/>
        <v>20673 - FY19 Certified Local Government (CLG) Grant-Cass Corridor</v>
      </c>
      <c r="E4512" s="35" t="s">
        <v>6267</v>
      </c>
    </row>
    <row r="4513" spans="1:5">
      <c r="A4513" s="58" t="s">
        <v>15168</v>
      </c>
      <c r="B4513" s="58" t="str">
        <f t="shared" si="143"/>
        <v>AP20674</v>
      </c>
      <c r="C4513" s="35" t="s">
        <v>15169</v>
      </c>
      <c r="D4513" s="35" t="str">
        <f t="shared" si="144"/>
        <v>20674 - RECYCLING PARTNERSHIP</v>
      </c>
      <c r="E4513" s="35" t="s">
        <v>6267</v>
      </c>
    </row>
    <row r="4514" spans="1:5">
      <c r="A4514" s="58" t="s">
        <v>15170</v>
      </c>
      <c r="B4514" s="58" t="str">
        <f t="shared" si="143"/>
        <v>AP20675</v>
      </c>
      <c r="C4514" s="35" t="s">
        <v>15171</v>
      </c>
      <c r="D4514" s="35" t="str">
        <f t="shared" si="144"/>
        <v>20675 - Section 5307 CMAX &amp; Section 5339 Bus Replacement Grant MI-2019-022</v>
      </c>
      <c r="E4514" s="35" t="s">
        <v>6267</v>
      </c>
    </row>
    <row r="4515" spans="1:5">
      <c r="A4515" s="58" t="s">
        <v>15172</v>
      </c>
      <c r="B4515" s="58" t="str">
        <f t="shared" si="143"/>
        <v>AP20676</v>
      </c>
      <c r="C4515" s="35" t="s">
        <v>15173</v>
      </c>
      <c r="D4515" s="35" t="str">
        <f t="shared" si="144"/>
        <v>20676 - FY19 Emerging City Champions Grant</v>
      </c>
      <c r="E4515" s="35" t="s">
        <v>6267</v>
      </c>
    </row>
    <row r="4516" spans="1:5">
      <c r="A4516" s="58" t="s">
        <v>15174</v>
      </c>
      <c r="B4516" s="58" t="str">
        <f t="shared" si="143"/>
        <v>AP20677</v>
      </c>
      <c r="C4516" s="35" t="s">
        <v>15175</v>
      </c>
      <c r="D4516" s="35" t="str">
        <f t="shared" si="144"/>
        <v>20677 - Clean Diesel Funding Assistance Grant</v>
      </c>
      <c r="E4516" s="35" t="s">
        <v>6267</v>
      </c>
    </row>
    <row r="4517" spans="1:5">
      <c r="A4517" s="58" t="s">
        <v>15176</v>
      </c>
      <c r="B4517" s="58" t="str">
        <f t="shared" si="143"/>
        <v>AP20678</v>
      </c>
      <c r="C4517" s="35" t="s">
        <v>15177</v>
      </c>
      <c r="D4517" s="35" t="str">
        <f t="shared" si="144"/>
        <v>20678 - FY19 AmeriCorps VISTA Grant</v>
      </c>
      <c r="E4517" s="35" t="s">
        <v>6267</v>
      </c>
    </row>
    <row r="4518" spans="1:5">
      <c r="A4518" s="58" t="s">
        <v>15178</v>
      </c>
      <c r="B4518" s="58" t="str">
        <f t="shared" si="143"/>
        <v>AP20679</v>
      </c>
      <c r="C4518" s="35" t="s">
        <v>15179</v>
      </c>
      <c r="D4518" s="35" t="str">
        <f t="shared" si="144"/>
        <v>20679 - RECYCLING INFRASTRUCTURE</v>
      </c>
      <c r="E4518" s="35" t="s">
        <v>6267</v>
      </c>
    </row>
    <row r="4519" spans="1:5">
      <c r="A4519" s="58" t="s">
        <v>15180</v>
      </c>
      <c r="B4519" s="58" t="str">
        <f t="shared" si="143"/>
        <v>AP20681</v>
      </c>
      <c r="C4519" s="35" t="s">
        <v>15181</v>
      </c>
      <c r="D4519" s="35" t="str">
        <f t="shared" si="144"/>
        <v>20681 - FY 2019 Financial Empowerment Center Implementation Grant</v>
      </c>
      <c r="E4519" s="35" t="s">
        <v>6267</v>
      </c>
    </row>
    <row r="4520" spans="1:5">
      <c r="A4520" s="58" t="s">
        <v>15182</v>
      </c>
      <c r="B4520" s="58" t="str">
        <f t="shared" si="143"/>
        <v>AP20682</v>
      </c>
      <c r="C4520" s="35" t="s">
        <v>15183</v>
      </c>
      <c r="D4520" s="35" t="str">
        <f t="shared" si="144"/>
        <v>20682 - FY19 Underrepresented Community (URC) Grant</v>
      </c>
      <c r="E4520" s="35" t="s">
        <v>6267</v>
      </c>
    </row>
    <row r="4521" spans="1:5">
      <c r="A4521" s="58" t="s">
        <v>15184</v>
      </c>
      <c r="B4521" s="58" t="str">
        <f t="shared" si="143"/>
        <v>AP20683</v>
      </c>
      <c r="C4521" s="35" t="s">
        <v>15185</v>
      </c>
      <c r="D4521" s="35" t="str">
        <f t="shared" si="144"/>
        <v>20683 - SEMGOG Unified Work Program Grant-CPG20-20006</v>
      </c>
      <c r="E4521" s="35" t="s">
        <v>6267</v>
      </c>
    </row>
    <row r="4522" spans="1:5">
      <c r="A4522" s="58" t="s">
        <v>15186</v>
      </c>
      <c r="B4522" s="58" t="str">
        <f t="shared" si="143"/>
        <v>AP20684</v>
      </c>
      <c r="C4522" s="35" t="s">
        <v>15187</v>
      </c>
      <c r="D4522" s="35" t="str">
        <f t="shared" si="144"/>
        <v>20684 - Wayne Metro Community Action</v>
      </c>
      <c r="E4522" s="35" t="s">
        <v>6267</v>
      </c>
    </row>
    <row r="4523" spans="1:5">
      <c r="A4523" s="58" t="s">
        <v>15188</v>
      </c>
      <c r="B4523" s="58" t="str">
        <f t="shared" si="143"/>
        <v>AP20685</v>
      </c>
      <c r="C4523" s="35" t="s">
        <v>15189</v>
      </c>
      <c r="D4523" s="35" t="str">
        <f t="shared" si="144"/>
        <v>20685 - FY2018 Fire Prevention &amp; Safety Grant</v>
      </c>
      <c r="E4523" s="35" t="s">
        <v>6267</v>
      </c>
    </row>
    <row r="4524" spans="1:5">
      <c r="A4524" s="58" t="s">
        <v>5751</v>
      </c>
      <c r="B4524" s="58" t="str">
        <f t="shared" si="143"/>
        <v>AP20686</v>
      </c>
      <c r="C4524" s="35" t="s">
        <v>15190</v>
      </c>
      <c r="D4524" s="35" t="str">
        <f t="shared" si="144"/>
        <v>20686 - Property Tax Exemption Software Grant</v>
      </c>
      <c r="E4524" s="35" t="s">
        <v>6267</v>
      </c>
    </row>
    <row r="4525" spans="1:5">
      <c r="A4525" s="58" t="s">
        <v>15191</v>
      </c>
      <c r="B4525" s="58" t="str">
        <f t="shared" si="143"/>
        <v>AP20687</v>
      </c>
      <c r="C4525" s="35" t="s">
        <v>15192</v>
      </c>
      <c r="D4525" s="35" t="str">
        <f t="shared" si="144"/>
        <v>20687 - FY19 Brownfield Cleanup Part-C Grant</v>
      </c>
      <c r="E4525" s="35" t="s">
        <v>6267</v>
      </c>
    </row>
    <row r="4526" spans="1:5">
      <c r="A4526" s="568" t="s">
        <v>15193</v>
      </c>
      <c r="B4526" s="58" t="str">
        <f t="shared" si="143"/>
        <v>AP20688</v>
      </c>
      <c r="C4526" s="35" t="s">
        <v>15194</v>
      </c>
      <c r="D4526" s="35" t="str">
        <f t="shared" si="144"/>
        <v>20688 - FY20 Woodsy owl Conservation Corps Grant</v>
      </c>
      <c r="E4526" s="35" t="s">
        <v>6267</v>
      </c>
    </row>
    <row r="4527" spans="1:5">
      <c r="A4527" s="58" t="s">
        <v>15195</v>
      </c>
      <c r="B4527" s="58" t="str">
        <f t="shared" si="143"/>
        <v>AP20689</v>
      </c>
      <c r="C4527" s="35" t="s">
        <v>15196</v>
      </c>
      <c r="D4527" s="35" t="str">
        <f t="shared" si="144"/>
        <v>20689 - FY2020 Pedestrian &amp; Bicycles Overtime Enforcement Grant</v>
      </c>
      <c r="E4527" s="35" t="s">
        <v>6267</v>
      </c>
    </row>
    <row r="4528" spans="1:5">
      <c r="A4528" s="568" t="s">
        <v>15197</v>
      </c>
      <c r="B4528" s="58" t="str">
        <f t="shared" si="143"/>
        <v>AP20690</v>
      </c>
      <c r="C4528" s="35" t="s">
        <v>15198</v>
      </c>
      <c r="D4528" s="35" t="str">
        <f t="shared" si="144"/>
        <v>20690 - Automated Driving System Grant</v>
      </c>
      <c r="E4528" s="35" t="s">
        <v>6267</v>
      </c>
    </row>
    <row r="4529" spans="1:5">
      <c r="A4529" s="58" t="s">
        <v>15199</v>
      </c>
      <c r="B4529" s="58" t="str">
        <f t="shared" si="143"/>
        <v>AP20691</v>
      </c>
      <c r="C4529" s="35" t="s">
        <v>15200</v>
      </c>
      <c r="D4529" s="35" t="str">
        <f t="shared" si="144"/>
        <v>20691 - FY19 Brownfield Redevelopment Program Assessment Grant</v>
      </c>
      <c r="E4529" s="35" t="s">
        <v>6267</v>
      </c>
    </row>
    <row r="4530" spans="1:5">
      <c r="A4530" s="58" t="s">
        <v>15201</v>
      </c>
      <c r="B4530" s="58" t="str">
        <f t="shared" si="143"/>
        <v>AP20692</v>
      </c>
      <c r="C4530" s="35" t="s">
        <v>15202</v>
      </c>
      <c r="D4530" s="35" t="str">
        <f t="shared" si="144"/>
        <v>20692 - FY19 ATPA 04-20</v>
      </c>
      <c r="E4530" s="35" t="s">
        <v>6267</v>
      </c>
    </row>
    <row r="4531" spans="1:5">
      <c r="A4531" s="58" t="s">
        <v>15203</v>
      </c>
      <c r="B4531" s="58" t="str">
        <f t="shared" ref="B4531:B4594" si="145">"AP"&amp;A4531</f>
        <v>AP20693</v>
      </c>
      <c r="C4531" s="35" t="s">
        <v>15204</v>
      </c>
      <c r="D4531" s="35" t="str">
        <f t="shared" si="144"/>
        <v>20693 - FY19 Innovations in Community-Based Crime Reduction Grant</v>
      </c>
      <c r="E4531" s="35" t="s">
        <v>6267</v>
      </c>
    </row>
    <row r="4532" spans="1:5">
      <c r="A4532" s="58" t="s">
        <v>15205</v>
      </c>
      <c r="B4532" s="58" t="str">
        <f t="shared" si="145"/>
        <v>AP20694</v>
      </c>
      <c r="C4532" s="35" t="s">
        <v>15206</v>
      </c>
      <c r="D4532" s="35" t="str">
        <f t="shared" si="144"/>
        <v>20694 - FY20 Medicaid Children's Health Insurance Program (CHIP) Grant</v>
      </c>
      <c r="E4532" s="35" t="s">
        <v>6267</v>
      </c>
    </row>
    <row r="4533" spans="1:5">
      <c r="A4533" s="58" t="s">
        <v>15207</v>
      </c>
      <c r="B4533" s="58" t="str">
        <f t="shared" si="145"/>
        <v>AP20695</v>
      </c>
      <c r="C4533" s="35" t="s">
        <v>15208</v>
      </c>
      <c r="D4533" s="35" t="str">
        <f t="shared" si="144"/>
        <v>20695 - HRD Infrastructure</v>
      </c>
      <c r="E4533" s="35" t="s">
        <v>6267</v>
      </c>
    </row>
    <row r="4534" spans="1:5">
      <c r="A4534" s="58" t="s">
        <v>15209</v>
      </c>
      <c r="B4534" s="58" t="str">
        <f t="shared" si="145"/>
        <v>AP20696</v>
      </c>
      <c r="C4534" s="35" t="s">
        <v>15210</v>
      </c>
      <c r="D4534" s="35" t="str">
        <f t="shared" si="144"/>
        <v>20696 - FY18 Project Safe Neighborhoods Grant</v>
      </c>
      <c r="E4534" s="35" t="s">
        <v>6267</v>
      </c>
    </row>
    <row r="4535" spans="1:5">
      <c r="A4535" s="58" t="s">
        <v>15211</v>
      </c>
      <c r="B4535" s="58" t="str">
        <f t="shared" si="145"/>
        <v>AP20697</v>
      </c>
      <c r="C4535" s="35" t="s">
        <v>15212</v>
      </c>
      <c r="D4535" s="35" t="str">
        <f t="shared" si="144"/>
        <v>20697 - DHD WIC Resident Services  9/2021</v>
      </c>
      <c r="E4535" s="35" t="s">
        <v>6267</v>
      </c>
    </row>
    <row r="4536" spans="1:5">
      <c r="A4536" s="58" t="s">
        <v>15213</v>
      </c>
      <c r="B4536" s="58" t="str">
        <f t="shared" si="145"/>
        <v>AP20698</v>
      </c>
      <c r="C4536" s="35" t="s">
        <v>15214</v>
      </c>
      <c r="D4536" s="35" t="str">
        <f t="shared" si="144"/>
        <v>20698 - DHD WIC Breastfeeding  9/2021</v>
      </c>
      <c r="E4536" s="35" t="s">
        <v>6267</v>
      </c>
    </row>
    <row r="4537" spans="1:5">
      <c r="A4537" s="58" t="s">
        <v>15215</v>
      </c>
      <c r="B4537" s="58" t="str">
        <f t="shared" si="145"/>
        <v>AP20699</v>
      </c>
      <c r="C4537" s="35" t="s">
        <v>15216</v>
      </c>
      <c r="D4537" s="35" t="str">
        <f t="shared" si="144"/>
        <v>20699 - DHD Lead Poisoning Prevention 9/2021</v>
      </c>
      <c r="E4537" s="35" t="s">
        <v>6267</v>
      </c>
    </row>
    <row r="4538" spans="1:5">
      <c r="A4538" s="58" t="s">
        <v>15217</v>
      </c>
      <c r="B4538" s="58" t="str">
        <f t="shared" si="145"/>
        <v>AP20700</v>
      </c>
      <c r="C4538" s="35" t="s">
        <v>15218</v>
      </c>
      <c r="D4538" s="35" t="str">
        <f t="shared" si="144"/>
        <v>20700 - DHD Lead Intervention  9/2021</v>
      </c>
      <c r="E4538" s="35" t="s">
        <v>6267</v>
      </c>
    </row>
    <row r="4539" spans="1:5">
      <c r="A4539" s="58" t="s">
        <v>15219</v>
      </c>
      <c r="B4539" s="58" t="str">
        <f t="shared" si="145"/>
        <v>AP20701</v>
      </c>
      <c r="C4539" s="35" t="s">
        <v>15220</v>
      </c>
      <c r="D4539" s="35" t="str">
        <f t="shared" si="144"/>
        <v>20701 - DHD CLEEG - Lead HeadStart 5/2021</v>
      </c>
      <c r="E4539" s="35" t="s">
        <v>6267</v>
      </c>
    </row>
    <row r="4540" spans="1:5">
      <c r="A4540" s="58" t="s">
        <v>15221</v>
      </c>
      <c r="B4540" s="58" t="str">
        <f t="shared" si="145"/>
        <v>AP20702</v>
      </c>
      <c r="C4540" s="35" t="s">
        <v>15222</v>
      </c>
      <c r="D4540" s="35" t="str">
        <f t="shared" si="144"/>
        <v>20702 - DHD CLEEI - Lead Innovation 5/2021</v>
      </c>
      <c r="E4540" s="35" t="s">
        <v>6267</v>
      </c>
    </row>
    <row r="4541" spans="1:5">
      <c r="A4541" s="58" t="s">
        <v>15223</v>
      </c>
      <c r="B4541" s="58" t="str">
        <f t="shared" si="145"/>
        <v>AP20703</v>
      </c>
      <c r="C4541" s="35" t="s">
        <v>15224</v>
      </c>
      <c r="D4541" s="35" t="str">
        <f t="shared" si="144"/>
        <v>20703 - DHD ELPHS Other 9/2021</v>
      </c>
      <c r="E4541" s="35" t="s">
        <v>6267</v>
      </c>
    </row>
    <row r="4542" spans="1:5">
      <c r="A4542" s="58" t="s">
        <v>15225</v>
      </c>
      <c r="B4542" s="58" t="str">
        <f t="shared" si="145"/>
        <v>AP20704</v>
      </c>
      <c r="C4542" s="35" t="s">
        <v>15226</v>
      </c>
      <c r="D4542" s="35" t="str">
        <f t="shared" si="144"/>
        <v>20704 - DHD Bioterrorism Emerg Prep 9/2021</v>
      </c>
      <c r="E4542" s="35" t="s">
        <v>6267</v>
      </c>
    </row>
    <row r="4543" spans="1:5">
      <c r="A4543" s="58" t="s">
        <v>15227</v>
      </c>
      <c r="B4543" s="58" t="str">
        <f t="shared" si="145"/>
        <v>AP20705</v>
      </c>
      <c r="C4543" s="35" t="s">
        <v>15228</v>
      </c>
      <c r="D4543" s="35" t="str">
        <f t="shared" si="144"/>
        <v>20705 - DHD Cities Readiness Initiatives 9/2021</v>
      </c>
      <c r="E4543" s="35" t="s">
        <v>6267</v>
      </c>
    </row>
    <row r="4544" spans="1:5">
      <c r="A4544" s="58" t="s">
        <v>15229</v>
      </c>
      <c r="B4544" s="58" t="str">
        <f t="shared" si="145"/>
        <v>AP20706</v>
      </c>
      <c r="C4544" s="35" t="s">
        <v>15230</v>
      </c>
      <c r="D4544" s="35" t="str">
        <f t="shared" si="144"/>
        <v>20706 - DHD CSHCS Outreach &amp; Advocacy 9/2021</v>
      </c>
      <c r="E4544" s="35" t="s">
        <v>6267</v>
      </c>
    </row>
    <row r="4545" spans="1:5">
      <c r="A4545" s="58" t="s">
        <v>15231</v>
      </c>
      <c r="B4545" s="58" t="str">
        <f t="shared" si="145"/>
        <v>AP20707</v>
      </c>
      <c r="C4545" s="35" t="s">
        <v>15232</v>
      </c>
      <c r="D4545" s="35" t="str">
        <f t="shared" si="144"/>
        <v>20707 - DHD Fetal Infant Mortality Review 9/2021</v>
      </c>
      <c r="E4545" s="35" t="s">
        <v>6267</v>
      </c>
    </row>
    <row r="4546" spans="1:5">
      <c r="A4546" s="58" t="s">
        <v>15233</v>
      </c>
      <c r="B4546" s="58" t="str">
        <f t="shared" si="145"/>
        <v>AP20708</v>
      </c>
      <c r="C4546" s="35" t="s">
        <v>15234</v>
      </c>
      <c r="D4546" s="35" t="str">
        <f t="shared" si="144"/>
        <v>20708 - DHD HIV Integrated Planning/Data to Care 9/2021</v>
      </c>
      <c r="E4546" s="35" t="s">
        <v>6267</v>
      </c>
    </row>
    <row r="4547" spans="1:5">
      <c r="A4547" s="58" t="s">
        <v>15235</v>
      </c>
      <c r="B4547" s="58" t="str">
        <f t="shared" si="145"/>
        <v>AP20709</v>
      </c>
      <c r="C4547" s="35" t="s">
        <v>15236</v>
      </c>
      <c r="D4547" s="35" t="str">
        <f t="shared" si="144"/>
        <v>20709 - DHD Immunization Action Plan  9/2021</v>
      </c>
      <c r="E4547" s="35" t="s">
        <v>6267</v>
      </c>
    </row>
    <row r="4548" spans="1:5">
      <c r="A4548" s="58" t="s">
        <v>15237</v>
      </c>
      <c r="B4548" s="58" t="str">
        <f t="shared" si="145"/>
        <v>AP20710</v>
      </c>
      <c r="C4548" s="35" t="s">
        <v>15238</v>
      </c>
      <c r="D4548" s="35" t="str">
        <f t="shared" ref="D4548:D4611" si="146">A4548&amp;" - "&amp;C4548</f>
        <v>20710 - DHD Infant Safe Sleep 9/2021</v>
      </c>
      <c r="E4548" s="35" t="s">
        <v>6267</v>
      </c>
    </row>
    <row r="4549" spans="1:5">
      <c r="A4549" s="58" t="s">
        <v>15239</v>
      </c>
      <c r="B4549" s="58" t="str">
        <f t="shared" si="145"/>
        <v>AP20711</v>
      </c>
      <c r="C4549" s="35" t="s">
        <v>15240</v>
      </c>
      <c r="D4549" s="35" t="str">
        <f t="shared" si="146"/>
        <v>20711 - DHD Local Maternal &amp; Child Health 9/2021</v>
      </c>
      <c r="E4549" s="35" t="s">
        <v>6267</v>
      </c>
    </row>
    <row r="4550" spans="1:5">
      <c r="A4550" s="58" t="s">
        <v>15241</v>
      </c>
      <c r="B4550" s="58" t="str">
        <f t="shared" si="145"/>
        <v>AP20712</v>
      </c>
      <c r="C4550" s="35" t="s">
        <v>15242</v>
      </c>
      <c r="D4550" s="35" t="str">
        <f t="shared" si="146"/>
        <v>20712 - DHD Hearing - MDHHS  9/2021</v>
      </c>
      <c r="E4550" s="35" t="s">
        <v>6267</v>
      </c>
    </row>
    <row r="4551" spans="1:5">
      <c r="A4551" s="58" t="s">
        <v>15243</v>
      </c>
      <c r="B4551" s="58" t="str">
        <f t="shared" si="145"/>
        <v>AP20713</v>
      </c>
      <c r="C4551" s="35" t="s">
        <v>15244</v>
      </c>
      <c r="D4551" s="35" t="str">
        <f t="shared" si="146"/>
        <v>20713 - DHD Vision - MDHHS  9/2021</v>
      </c>
      <c r="E4551" s="35" t="s">
        <v>6267</v>
      </c>
    </row>
    <row r="4552" spans="1:5">
      <c r="A4552" s="58" t="s">
        <v>15245</v>
      </c>
      <c r="B4552" s="58" t="str">
        <f t="shared" si="145"/>
        <v>AP20714</v>
      </c>
      <c r="C4552" s="35" t="s">
        <v>15246</v>
      </c>
      <c r="D4552" s="35" t="str">
        <f t="shared" si="146"/>
        <v>20714 - DHD West Nile Virus 9/2021</v>
      </c>
      <c r="E4552" s="35" t="s">
        <v>6267</v>
      </c>
    </row>
    <row r="4553" spans="1:5">
      <c r="A4553" s="58" t="s">
        <v>15247</v>
      </c>
      <c r="B4553" s="58" t="str">
        <f t="shared" si="145"/>
        <v>AP20715</v>
      </c>
      <c r="C4553" s="35" t="s">
        <v>15248</v>
      </c>
      <c r="D4553" s="35" t="str">
        <f t="shared" si="146"/>
        <v>20715 - DHD Vector Surveillance 9/2021</v>
      </c>
      <c r="E4553" s="35" t="s">
        <v>6267</v>
      </c>
    </row>
    <row r="4554" spans="1:5">
      <c r="A4554" s="58" t="s">
        <v>15249</v>
      </c>
      <c r="B4554" s="58" t="str">
        <f t="shared" si="145"/>
        <v>AP20716</v>
      </c>
      <c r="C4554" s="35" t="s">
        <v>15250</v>
      </c>
      <c r="D4554" s="35" t="str">
        <f t="shared" si="146"/>
        <v>20716 - DHD Hepatitis A Response 9/2021</v>
      </c>
      <c r="E4554" s="35" t="s">
        <v>6267</v>
      </c>
    </row>
    <row r="4555" spans="1:5">
      <c r="A4555" s="58" t="s">
        <v>15251</v>
      </c>
      <c r="B4555" s="58" t="str">
        <f t="shared" si="145"/>
        <v>AP20717</v>
      </c>
      <c r="C4555" s="35" t="s">
        <v>15252</v>
      </c>
      <c r="D4555" s="35" t="str">
        <f t="shared" si="146"/>
        <v>20717 - DHD Hepatitis C Program  9/2021</v>
      </c>
      <c r="E4555" s="35" t="s">
        <v>6267</v>
      </c>
    </row>
    <row r="4556" spans="1:5">
      <c r="A4556" s="58" t="s">
        <v>15253</v>
      </c>
      <c r="B4556" s="58" t="str">
        <f t="shared" si="145"/>
        <v>AP20718</v>
      </c>
      <c r="C4556" s="35" t="s">
        <v>15254</v>
      </c>
      <c r="D4556" s="35" t="str">
        <f t="shared" si="146"/>
        <v>20718 - DHD Opioid Response</v>
      </c>
      <c r="E4556" s="35" t="s">
        <v>6267</v>
      </c>
    </row>
    <row r="4557" spans="1:5">
      <c r="A4557" s="58" t="s">
        <v>15255</v>
      </c>
      <c r="B4557" s="58" t="str">
        <f t="shared" si="145"/>
        <v>AP20719</v>
      </c>
      <c r="C4557" s="35" t="s">
        <v>15256</v>
      </c>
      <c r="D4557" s="35" t="str">
        <f t="shared" si="146"/>
        <v>20719 - DHD Sudden Unexplained Infant Death 9/21</v>
      </c>
      <c r="E4557" s="35" t="s">
        <v>6267</v>
      </c>
    </row>
    <row r="4558" spans="1:5">
      <c r="A4558" s="58" t="s">
        <v>15257</v>
      </c>
      <c r="B4558" s="58" t="str">
        <f t="shared" si="145"/>
        <v>AP20720</v>
      </c>
      <c r="C4558" s="35" t="s">
        <v>15258</v>
      </c>
      <c r="D4558" s="35" t="str">
        <f t="shared" si="146"/>
        <v>20720 - DHD HIV &amp; STD Testing &amp; Prevention 9/21</v>
      </c>
      <c r="E4558" s="35" t="s">
        <v>6267</v>
      </c>
    </row>
    <row r="4559" spans="1:5">
      <c r="A4559" s="58" t="s">
        <v>15259</v>
      </c>
      <c r="B4559" s="58" t="str">
        <f t="shared" si="145"/>
        <v>AP20721</v>
      </c>
      <c r="C4559" s="35" t="s">
        <v>15260</v>
      </c>
      <c r="D4559" s="35" t="str">
        <f t="shared" si="146"/>
        <v>20721 - DHD HIV Emerg Supp Relief 2/2022</v>
      </c>
      <c r="E4559" s="35" t="s">
        <v>6267</v>
      </c>
    </row>
    <row r="4560" spans="1:5">
      <c r="A4560" s="58" t="s">
        <v>15261</v>
      </c>
      <c r="B4560" s="58" t="str">
        <f t="shared" si="145"/>
        <v>AP20722</v>
      </c>
      <c r="C4560" s="35" t="s">
        <v>15262</v>
      </c>
      <c r="D4560" s="35" t="str">
        <f t="shared" si="146"/>
        <v>20722 - DHD HOPWA Housing 6/2021</v>
      </c>
      <c r="E4560" s="35" t="s">
        <v>6267</v>
      </c>
    </row>
    <row r="4561" spans="1:5">
      <c r="A4561" s="58" t="s">
        <v>15263</v>
      </c>
      <c r="B4561" s="58" t="str">
        <f t="shared" si="145"/>
        <v>AP20723</v>
      </c>
      <c r="C4561" s="35" t="s">
        <v>15264</v>
      </c>
      <c r="D4561" s="35" t="str">
        <f t="shared" si="146"/>
        <v>20723 - DHD Local Health Opioid Response</v>
      </c>
      <c r="E4561" s="35" t="s">
        <v>6267</v>
      </c>
    </row>
    <row r="4562" spans="1:5">
      <c r="A4562" s="58" t="s">
        <v>15265</v>
      </c>
      <c r="B4562" s="58" t="str">
        <f t="shared" si="145"/>
        <v>AP20724</v>
      </c>
      <c r="C4562" s="35" t="s">
        <v>15266</v>
      </c>
      <c r="D4562" s="35" t="str">
        <f t="shared" si="146"/>
        <v>20724 - DHD HIV Housing Assistance</v>
      </c>
      <c r="E4562" s="35" t="s">
        <v>6267</v>
      </c>
    </row>
    <row r="4563" spans="1:5">
      <c r="A4563" s="58" t="s">
        <v>15267</v>
      </c>
      <c r="B4563" s="58" t="str">
        <f t="shared" si="145"/>
        <v>AP20726</v>
      </c>
      <c r="C4563" s="35" t="s">
        <v>15268</v>
      </c>
      <c r="D4563" s="35" t="str">
        <f t="shared" si="146"/>
        <v>20726 - FY20 Byrne Justice Assistance Grant</v>
      </c>
      <c r="E4563" s="35" t="s">
        <v>6267</v>
      </c>
    </row>
    <row r="4564" spans="1:5">
      <c r="A4564" s="58" t="s">
        <v>15269</v>
      </c>
      <c r="B4564" s="58" t="str">
        <f t="shared" si="145"/>
        <v>AP20727</v>
      </c>
      <c r="C4564" s="35" t="s">
        <v>15270</v>
      </c>
      <c r="D4564" s="35" t="str">
        <f t="shared" si="146"/>
        <v>20727 - Summer Food Service Program 2021</v>
      </c>
      <c r="E4564" s="35" t="s">
        <v>6267</v>
      </c>
    </row>
    <row r="4565" spans="1:5">
      <c r="A4565" s="58" t="s">
        <v>15271</v>
      </c>
      <c r="B4565" s="58" t="str">
        <f t="shared" si="145"/>
        <v>AP20728</v>
      </c>
      <c r="C4565" s="35" t="s">
        <v>15272</v>
      </c>
      <c r="D4565" s="35" t="str">
        <f t="shared" si="146"/>
        <v>20728 - Child and Adult Care Food Program 2021</v>
      </c>
      <c r="E4565" s="35" t="s">
        <v>6267</v>
      </c>
    </row>
    <row r="4566" spans="1:5">
      <c r="A4566" s="58" t="s">
        <v>15273</v>
      </c>
      <c r="B4566" s="58" t="str">
        <f t="shared" si="145"/>
        <v>AP20729</v>
      </c>
      <c r="C4566" s="35" t="s">
        <v>15274</v>
      </c>
      <c r="D4566" s="35" t="str">
        <f t="shared" si="146"/>
        <v>20729 - FY2020 Local Comprehensive HIV Housing Assistance Grant</v>
      </c>
      <c r="E4566" s="35" t="s">
        <v>6267</v>
      </c>
    </row>
    <row r="4567" spans="1:5">
      <c r="A4567" s="58" t="s">
        <v>15275</v>
      </c>
      <c r="B4567" s="58" t="str">
        <f t="shared" si="145"/>
        <v>AP20730</v>
      </c>
      <c r="C4567" s="35" t="s">
        <v>15276</v>
      </c>
      <c r="D4567" s="35" t="str">
        <f t="shared" si="146"/>
        <v>20730 - FY20 Vector-Borne Surveillance Grant</v>
      </c>
      <c r="E4567" s="35" t="s">
        <v>6267</v>
      </c>
    </row>
    <row r="4568" spans="1:5">
      <c r="A4568" s="58" t="s">
        <v>15277</v>
      </c>
      <c r="B4568" s="58" t="str">
        <f t="shared" si="145"/>
        <v>AP20731</v>
      </c>
      <c r="C4568" s="35" t="s">
        <v>15278</v>
      </c>
      <c r="D4568" s="35" t="str">
        <f t="shared" si="146"/>
        <v>20731 - FY2020 Local Comprehensive Emerging Threats-Hepatitis C</v>
      </c>
      <c r="E4568" s="35" t="s">
        <v>6267</v>
      </c>
    </row>
    <row r="4569" spans="1:5">
      <c r="A4569" s="58" t="s">
        <v>15279</v>
      </c>
      <c r="B4569" s="58" t="str">
        <f t="shared" si="145"/>
        <v>AP20732</v>
      </c>
      <c r="C4569" s="35" t="s">
        <v>15280</v>
      </c>
      <c r="D4569" s="35" t="str">
        <f t="shared" si="146"/>
        <v>20732 - FY18-Pre-Disaster Mitigation Grant</v>
      </c>
      <c r="E4569" s="35" t="s">
        <v>6267</v>
      </c>
    </row>
    <row r="4570" spans="1:5">
      <c r="A4570" s="58" t="s">
        <v>15281</v>
      </c>
      <c r="B4570" s="58" t="str">
        <f t="shared" si="145"/>
        <v>AP20733</v>
      </c>
      <c r="C4570" s="35" t="s">
        <v>15282</v>
      </c>
      <c r="D4570" s="35" t="str">
        <f t="shared" si="146"/>
        <v>20733 - FY2020 Local Comprehensive Health Opioid Response Grant</v>
      </c>
      <c r="E4570" s="35" t="s">
        <v>6267</v>
      </c>
    </row>
    <row r="4571" spans="1:5">
      <c r="A4571" s="58" t="s">
        <v>15283</v>
      </c>
      <c r="B4571" s="58" t="str">
        <f t="shared" si="145"/>
        <v>AP20734</v>
      </c>
      <c r="C4571" s="35" t="s">
        <v>15284</v>
      </c>
      <c r="D4571" s="35" t="str">
        <f t="shared" si="146"/>
        <v>20734 - 2019 Homeland Security Grant Program</v>
      </c>
      <c r="E4571" s="35" t="s">
        <v>6267</v>
      </c>
    </row>
    <row r="4572" spans="1:5">
      <c r="A4572" s="58" t="s">
        <v>15285</v>
      </c>
      <c r="B4572" s="58" t="str">
        <f t="shared" si="145"/>
        <v>AP20735</v>
      </c>
      <c r="C4572" s="35" t="s">
        <v>15286</v>
      </c>
      <c r="D4572" s="35" t="str">
        <f t="shared" si="146"/>
        <v>20735 - 2020 Lead Hazard Reduction Grant</v>
      </c>
      <c r="E4572" s="35" t="s">
        <v>6267</v>
      </c>
    </row>
    <row r="4573" spans="1:5">
      <c r="A4573" s="58" t="s">
        <v>15287</v>
      </c>
      <c r="B4573" s="58" t="str">
        <f t="shared" si="145"/>
        <v>AP20736</v>
      </c>
      <c r="C4573" s="35" t="s">
        <v>15288</v>
      </c>
      <c r="D4573" s="35" t="str">
        <f t="shared" si="146"/>
        <v>20736 - Strategic Traffic Enforcement Program FY 21</v>
      </c>
      <c r="E4573" s="35" t="s">
        <v>6267</v>
      </c>
    </row>
    <row r="4574" spans="1:5">
      <c r="A4574" s="58" t="s">
        <v>15289</v>
      </c>
      <c r="B4574" s="58" t="str">
        <f t="shared" si="145"/>
        <v>AP20737</v>
      </c>
      <c r="C4574" s="35" t="s">
        <v>15290</v>
      </c>
      <c r="D4574" s="35" t="str">
        <f t="shared" si="146"/>
        <v>20737 - VOCA FY 21</v>
      </c>
      <c r="E4574" s="35" t="s">
        <v>6267</v>
      </c>
    </row>
    <row r="4575" spans="1:5">
      <c r="A4575" s="58" t="s">
        <v>15291</v>
      </c>
      <c r="B4575" s="58" t="str">
        <f t="shared" si="145"/>
        <v>AP20738</v>
      </c>
      <c r="C4575" s="35" t="s">
        <v>15292</v>
      </c>
      <c r="D4575" s="35" t="str">
        <f t="shared" si="146"/>
        <v>20738 - Pedestrian and Bicycle Overtime Enforcement FY 21</v>
      </c>
      <c r="E4575" s="35" t="s">
        <v>6267</v>
      </c>
    </row>
    <row r="4576" spans="1:5">
      <c r="A4576" s="58" t="s">
        <v>15293</v>
      </c>
      <c r="B4576" s="58" t="str">
        <f t="shared" si="145"/>
        <v>AP20739</v>
      </c>
      <c r="C4576" s="35" t="s">
        <v>15294</v>
      </c>
      <c r="D4576" s="35" t="str">
        <f t="shared" si="146"/>
        <v>20739 - Justice Assistance Grant FY 20</v>
      </c>
      <c r="E4576" s="35" t="s">
        <v>6267</v>
      </c>
    </row>
    <row r="4577" spans="1:5">
      <c r="A4577" s="58" t="s">
        <v>15295</v>
      </c>
      <c r="B4577" s="58" t="str">
        <f t="shared" si="145"/>
        <v>AP20740</v>
      </c>
      <c r="C4577" s="35" t="s">
        <v>15296</v>
      </c>
      <c r="D4577" s="35" t="str">
        <f t="shared" si="146"/>
        <v>20740 - ATPA EAST Side Action Team FY 21</v>
      </c>
      <c r="E4577" s="35" t="s">
        <v>6267</v>
      </c>
    </row>
    <row r="4578" spans="1:5">
      <c r="A4578" s="58" t="s">
        <v>15297</v>
      </c>
      <c r="B4578" s="58" t="str">
        <f t="shared" si="145"/>
        <v>AP20741</v>
      </c>
      <c r="C4578" s="35" t="s">
        <v>15298</v>
      </c>
      <c r="D4578" s="35" t="str">
        <f t="shared" si="146"/>
        <v>20741 - ATPA Oakland County Auto Theft Unit FY 21</v>
      </c>
      <c r="E4578" s="35" t="s">
        <v>6267</v>
      </c>
    </row>
    <row r="4579" spans="1:5">
      <c r="A4579" s="58" t="s">
        <v>15299</v>
      </c>
      <c r="B4579" s="58" t="str">
        <f t="shared" si="145"/>
        <v>AP20742</v>
      </c>
      <c r="C4579" s="35" t="s">
        <v>15300</v>
      </c>
      <c r="D4579" s="35" t="str">
        <f t="shared" si="146"/>
        <v>20742 - ATPA Preventing Auto Theft FY 21</v>
      </c>
      <c r="E4579" s="35" t="s">
        <v>6267</v>
      </c>
    </row>
    <row r="4580" spans="1:5">
      <c r="A4580" s="58" t="s">
        <v>15301</v>
      </c>
      <c r="B4580" s="58" t="str">
        <f t="shared" si="145"/>
        <v>AP20743</v>
      </c>
      <c r="C4580" s="35" t="s">
        <v>15302</v>
      </c>
      <c r="D4580" s="35" t="str">
        <f t="shared" si="146"/>
        <v>20743 - ATPA South East Auto Theft Team  FY 21</v>
      </c>
      <c r="E4580" s="35" t="s">
        <v>6267</v>
      </c>
    </row>
    <row r="4581" spans="1:5">
      <c r="A4581" s="58" t="s">
        <v>15303</v>
      </c>
      <c r="B4581" s="58" t="str">
        <f t="shared" si="145"/>
        <v>AP20744</v>
      </c>
      <c r="C4581" s="35" t="s">
        <v>15304</v>
      </c>
      <c r="D4581" s="35" t="str">
        <f t="shared" si="146"/>
        <v>20744 - Mental Health First Aid Training Grant FY 20</v>
      </c>
      <c r="E4581" s="35" t="s">
        <v>6267</v>
      </c>
    </row>
    <row r="4582" spans="1:5">
      <c r="A4582" s="58" t="s">
        <v>15305</v>
      </c>
      <c r="B4582" s="58" t="str">
        <f t="shared" si="145"/>
        <v>AP20745</v>
      </c>
      <c r="C4582" s="35" t="s">
        <v>15306</v>
      </c>
      <c r="D4582" s="35" t="str">
        <f t="shared" si="146"/>
        <v>20745 - FY20 Immunization Action Outreach Pilot Grant</v>
      </c>
      <c r="E4582" s="35" t="s">
        <v>6267</v>
      </c>
    </row>
    <row r="4583" spans="1:5">
      <c r="A4583" s="58" t="s">
        <v>15307</v>
      </c>
      <c r="B4583" s="58" t="str">
        <f t="shared" si="145"/>
        <v>AP20746</v>
      </c>
      <c r="C4583" s="35" t="s">
        <v>15308</v>
      </c>
      <c r="D4583" s="35" t="str">
        <f t="shared" si="146"/>
        <v>20746 - DHD Title X Grant</v>
      </c>
      <c r="E4583" s="35" t="s">
        <v>6267</v>
      </c>
    </row>
    <row r="4584" spans="1:5">
      <c r="A4584" s="58" t="s">
        <v>15309</v>
      </c>
      <c r="B4584" s="58" t="str">
        <f t="shared" si="145"/>
        <v>AP20748</v>
      </c>
      <c r="C4584" s="35" t="s">
        <v>15310</v>
      </c>
      <c r="D4584" s="35" t="str">
        <f t="shared" si="146"/>
        <v>20748 - Byrne JAG - Juvenile-Focused Community Policing FY 20</v>
      </c>
      <c r="E4584" s="35" t="s">
        <v>6267</v>
      </c>
    </row>
    <row r="4585" spans="1:5">
      <c r="A4585" s="58" t="s">
        <v>15311</v>
      </c>
      <c r="B4585" s="58" t="str">
        <f t="shared" si="145"/>
        <v>AP20749</v>
      </c>
      <c r="C4585" s="35" t="s">
        <v>15312</v>
      </c>
      <c r="D4585" s="35" t="str">
        <f t="shared" si="146"/>
        <v>20749 - Scrap Tire Law Enforcement FY 20</v>
      </c>
      <c r="E4585" s="35" t="s">
        <v>6267</v>
      </c>
    </row>
    <row r="4586" spans="1:5">
      <c r="A4586" s="58" t="s">
        <v>15313</v>
      </c>
      <c r="B4586" s="58" t="str">
        <f t="shared" si="145"/>
        <v>AP20750</v>
      </c>
      <c r="C4586" s="35" t="s">
        <v>15314</v>
      </c>
      <c r="D4586" s="35" t="str">
        <f t="shared" si="146"/>
        <v>20750 - Law Enforcement-Based Victim Specialist Program FY 19</v>
      </c>
      <c r="E4586" s="35" t="s">
        <v>6267</v>
      </c>
    </row>
    <row r="4587" spans="1:5">
      <c r="A4587" s="58" t="s">
        <v>15315</v>
      </c>
      <c r="B4587" s="58" t="str">
        <f t="shared" si="145"/>
        <v>AP20751</v>
      </c>
      <c r="C4587" s="35" t="s">
        <v>15316</v>
      </c>
      <c r="D4587" s="35" t="str">
        <f t="shared" si="146"/>
        <v>20751 - Resolving Homicide Cold Cases FY 19</v>
      </c>
      <c r="E4587" s="35" t="s">
        <v>6267</v>
      </c>
    </row>
    <row r="4588" spans="1:5">
      <c r="A4588" s="568" t="s">
        <v>15317</v>
      </c>
      <c r="B4588" s="58" t="str">
        <f t="shared" si="145"/>
        <v>AP20752</v>
      </c>
      <c r="C4588" s="35" t="s">
        <v>15318</v>
      </c>
      <c r="D4588" s="35" t="str">
        <f t="shared" si="146"/>
        <v>20752 - TEDA Grant 1323 Mt Elliott</v>
      </c>
      <c r="E4588" s="35" t="s">
        <v>6267</v>
      </c>
    </row>
    <row r="4589" spans="1:5">
      <c r="A4589" s="58" t="s">
        <v>15319</v>
      </c>
      <c r="B4589" s="58" t="str">
        <f t="shared" si="145"/>
        <v>AP20753</v>
      </c>
      <c r="C4589" s="35" t="s">
        <v>15320</v>
      </c>
      <c r="D4589" s="35" t="str">
        <f t="shared" si="146"/>
        <v>20753 - FY20 Local Comprehensive Title X Family Planning Grant</v>
      </c>
      <c r="E4589" s="35" t="s">
        <v>6267</v>
      </c>
    </row>
    <row r="4590" spans="1:5">
      <c r="A4590" s="58" t="s">
        <v>15321</v>
      </c>
      <c r="B4590" s="58" t="str">
        <f t="shared" si="145"/>
        <v>AP20754</v>
      </c>
      <c r="C4590" s="35" t="s">
        <v>15322</v>
      </c>
      <c r="D4590" s="35" t="str">
        <f t="shared" si="146"/>
        <v>20754 - Detroit Animal Care &amp; Control (DACC)</v>
      </c>
      <c r="E4590" s="35" t="s">
        <v>6267</v>
      </c>
    </row>
    <row r="4591" spans="1:5">
      <c r="A4591" s="568" t="s">
        <v>15323</v>
      </c>
      <c r="B4591" s="58" t="str">
        <f t="shared" si="145"/>
        <v>AP20755</v>
      </c>
      <c r="C4591" s="35" t="s">
        <v>15324</v>
      </c>
      <c r="D4591" s="35" t="str">
        <f t="shared" si="146"/>
        <v>20755 - Institute for Urban Parks Grant FY 2020</v>
      </c>
      <c r="E4591" s="35" t="s">
        <v>6267</v>
      </c>
    </row>
    <row r="4592" spans="1:5">
      <c r="A4592" s="58" t="s">
        <v>15325</v>
      </c>
      <c r="B4592" s="58" t="str">
        <f t="shared" si="145"/>
        <v>AP20756</v>
      </c>
      <c r="C4592" s="35" t="s">
        <v>15326</v>
      </c>
      <c r="D4592" s="35" t="str">
        <f t="shared" si="146"/>
        <v>20756 - Fire 2019 Port Security Grant - Grantor Homeland</v>
      </c>
      <c r="E4592" s="35" t="s">
        <v>6267</v>
      </c>
    </row>
    <row r="4593" spans="1:5">
      <c r="A4593" s="58" t="s">
        <v>15327</v>
      </c>
      <c r="B4593" s="58" t="str">
        <f t="shared" si="145"/>
        <v>AP20757</v>
      </c>
      <c r="C4593" s="35" t="s">
        <v>15328</v>
      </c>
      <c r="D4593" s="35" t="str">
        <f t="shared" si="146"/>
        <v>20757 - Fire 2019 AFG - Grantor - FEMA- Health and Wellness</v>
      </c>
      <c r="E4593" s="35" t="s">
        <v>6267</v>
      </c>
    </row>
    <row r="4594" spans="1:5">
      <c r="A4594" s="58" t="s">
        <v>15329</v>
      </c>
      <c r="B4594" s="58" t="str">
        <f t="shared" si="145"/>
        <v>AP20758</v>
      </c>
      <c r="C4594" s="35" t="s">
        <v>15330</v>
      </c>
      <c r="D4594" s="35" t="str">
        <f t="shared" si="146"/>
        <v>20758 - HRD Housing Underwriting GF Staffing</v>
      </c>
      <c r="E4594" s="35" t="s">
        <v>6267</v>
      </c>
    </row>
    <row r="4595" spans="1:5">
      <c r="A4595" s="568" t="s">
        <v>15331</v>
      </c>
      <c r="B4595" s="58" t="str">
        <f t="shared" ref="B4595:B4658" si="147">"AP"&amp;A4595</f>
        <v>AP20759</v>
      </c>
      <c r="C4595" s="35" t="s">
        <v>15332</v>
      </c>
      <c r="D4595" s="35" t="str">
        <f t="shared" si="146"/>
        <v>20759 - Fy 2020 Specialized Services Grant 2017-0043-P8</v>
      </c>
      <c r="E4595" s="35" t="s">
        <v>6267</v>
      </c>
    </row>
    <row r="4596" spans="1:5">
      <c r="A4596" s="568" t="s">
        <v>15333</v>
      </c>
      <c r="B4596" s="58" t="str">
        <f t="shared" si="147"/>
        <v>AP20760</v>
      </c>
      <c r="C4596" s="35" t="s">
        <v>15334</v>
      </c>
      <c r="D4596" s="35" t="str">
        <f t="shared" si="146"/>
        <v>20760 - Fy 2019 Section 5310 Ada Paratransit Grant -Mi-2019-040</v>
      </c>
      <c r="E4596" s="35" t="s">
        <v>6267</v>
      </c>
    </row>
    <row r="4597" spans="1:5">
      <c r="A4597" s="58" t="s">
        <v>15335</v>
      </c>
      <c r="B4597" s="58" t="str">
        <f t="shared" si="147"/>
        <v>AP20761</v>
      </c>
      <c r="C4597" s="35" t="s">
        <v>15336</v>
      </c>
      <c r="D4597" s="35" t="str">
        <f t="shared" si="146"/>
        <v>20761 - Office of Performance Improvement (Lean Team)</v>
      </c>
      <c r="E4597" s="35" t="s">
        <v>6267</v>
      </c>
    </row>
    <row r="4598" spans="1:5">
      <c r="A4598" s="58" t="s">
        <v>15337</v>
      </c>
      <c r="B4598" s="58" t="str">
        <f t="shared" si="147"/>
        <v>AP20762</v>
      </c>
      <c r="C4598" s="35" t="s">
        <v>15338</v>
      </c>
      <c r="D4598" s="35" t="str">
        <f t="shared" si="146"/>
        <v>20762 - FY 2018 Section 5307 TAP Grant MI-2020-002</v>
      </c>
      <c r="E4598" s="35" t="s">
        <v>6267</v>
      </c>
    </row>
    <row r="4599" spans="1:5">
      <c r="A4599" s="58" t="s">
        <v>15339</v>
      </c>
      <c r="B4599" s="58" t="str">
        <f t="shared" si="147"/>
        <v>AP20763</v>
      </c>
      <c r="C4599" s="35" t="s">
        <v>15340</v>
      </c>
      <c r="D4599" s="35" t="str">
        <f t="shared" si="146"/>
        <v>20763 - TEDA Grant 1373 Van Dyke</v>
      </c>
      <c r="E4599" s="35" t="s">
        <v>6267</v>
      </c>
    </row>
    <row r="4600" spans="1:5">
      <c r="A4600" s="568" t="s">
        <v>15341</v>
      </c>
      <c r="B4600" s="58" t="str">
        <f t="shared" si="147"/>
        <v>AP20764</v>
      </c>
      <c r="C4600" s="35" t="s">
        <v>15342</v>
      </c>
      <c r="D4600" s="35" t="str">
        <f t="shared" si="146"/>
        <v>20764 - FY19 MDNR-Perrien Park-TF19-0031</v>
      </c>
      <c r="E4600" s="35" t="s">
        <v>6267</v>
      </c>
    </row>
    <row r="4601" spans="1:5">
      <c r="A4601" s="58" t="s">
        <v>15343</v>
      </c>
      <c r="B4601" s="58" t="str">
        <f t="shared" si="147"/>
        <v>AP20765</v>
      </c>
      <c r="C4601" s="35" t="s">
        <v>15344</v>
      </c>
      <c r="D4601" s="35" t="str">
        <f t="shared" si="146"/>
        <v>20765 - Safe Routes FY20 Grant</v>
      </c>
      <c r="E4601" s="35" t="s">
        <v>6267</v>
      </c>
    </row>
    <row r="4602" spans="1:5">
      <c r="A4602" s="58" t="s">
        <v>15345</v>
      </c>
      <c r="B4602" s="58" t="str">
        <f t="shared" si="147"/>
        <v>AP20766</v>
      </c>
      <c r="C4602" s="35" t="s">
        <v>15346</v>
      </c>
      <c r="D4602" s="35" t="str">
        <f t="shared" si="146"/>
        <v>20766 - 2021 May. Off. Volunteer Coord</v>
      </c>
      <c r="E4602" s="35" t="s">
        <v>6267</v>
      </c>
    </row>
    <row r="4603" spans="1:5">
      <c r="A4603" s="58" t="s">
        <v>15347</v>
      </c>
      <c r="B4603" s="58" t="str">
        <f t="shared" si="147"/>
        <v>AP20767</v>
      </c>
      <c r="C4603" s="35" t="s">
        <v>15348</v>
      </c>
      <c r="D4603" s="35" t="str">
        <f t="shared" si="146"/>
        <v>20767 - 2021 May. Off. Fin. Empower. Coord</v>
      </c>
      <c r="E4603" s="35" t="s">
        <v>6267</v>
      </c>
    </row>
    <row r="4604" spans="1:5">
      <c r="A4604" s="58" t="s">
        <v>15349</v>
      </c>
      <c r="B4604" s="58" t="str">
        <f t="shared" si="147"/>
        <v>AP20768</v>
      </c>
      <c r="C4604" s="35" t="s">
        <v>15350</v>
      </c>
      <c r="D4604" s="35" t="str">
        <f t="shared" si="146"/>
        <v>20768 - Multi Sport Park Investments-Rouge Park- FY 2019</v>
      </c>
      <c r="E4604" s="35" t="s">
        <v>6267</v>
      </c>
    </row>
    <row r="4605" spans="1:5">
      <c r="A4605" s="58" t="s">
        <v>15351</v>
      </c>
      <c r="B4605" s="58" t="str">
        <f t="shared" si="147"/>
        <v>AP20769</v>
      </c>
      <c r="C4605" s="35" t="s">
        <v>15352</v>
      </c>
      <c r="D4605" s="35" t="str">
        <f t="shared" si="146"/>
        <v>20769 - FY2018 Skillman Community Education Commission Grant</v>
      </c>
      <c r="E4605" s="35" t="s">
        <v>6267</v>
      </c>
    </row>
    <row r="4606" spans="1:5">
      <c r="A4606" s="58" t="s">
        <v>15353</v>
      </c>
      <c r="B4606" s="58" t="str">
        <f t="shared" si="147"/>
        <v>AP20770</v>
      </c>
      <c r="C4606" s="35" t="s">
        <v>15354</v>
      </c>
      <c r="D4606" s="35" t="str">
        <f t="shared" si="146"/>
        <v>20770 - Intimate Partner Violence Intervention Grant</v>
      </c>
      <c r="E4606" s="35" t="s">
        <v>6267</v>
      </c>
    </row>
    <row r="4607" spans="1:5">
      <c r="A4607" s="58" t="s">
        <v>15355</v>
      </c>
      <c r="B4607" s="58" t="str">
        <f t="shared" si="147"/>
        <v>AP20771</v>
      </c>
      <c r="C4607" s="35" t="s">
        <v>15356</v>
      </c>
      <c r="D4607" s="35" t="str">
        <f t="shared" si="146"/>
        <v>20771 - Veterinary Surgical Equipment</v>
      </c>
      <c r="E4607" s="35" t="s">
        <v>6267</v>
      </c>
    </row>
    <row r="4608" spans="1:5">
      <c r="A4608" s="568" t="s">
        <v>15357</v>
      </c>
      <c r="B4608" s="58" t="str">
        <f t="shared" si="147"/>
        <v>AP20772</v>
      </c>
      <c r="C4608" s="35" t="s">
        <v>15358</v>
      </c>
      <c r="D4608" s="35" t="str">
        <f t="shared" si="146"/>
        <v>20772 - FY 2019 5307 Formula Grant MI-2020-001</v>
      </c>
      <c r="E4608" s="35" t="s">
        <v>6267</v>
      </c>
    </row>
    <row r="4609" spans="1:5">
      <c r="A4609" s="58" t="s">
        <v>15359</v>
      </c>
      <c r="B4609" s="58" t="str">
        <f t="shared" si="147"/>
        <v>AP20773</v>
      </c>
      <c r="C4609" s="35" t="s">
        <v>15360</v>
      </c>
      <c r="D4609" s="35" t="str">
        <f t="shared" si="146"/>
        <v>20773 - SFSP Consolidated Revenue</v>
      </c>
      <c r="E4609" s="35" t="s">
        <v>6267</v>
      </c>
    </row>
    <row r="4610" spans="1:5">
      <c r="A4610" s="568" t="s">
        <v>15361</v>
      </c>
      <c r="B4610" s="58" t="str">
        <f t="shared" si="147"/>
        <v>AP20774</v>
      </c>
      <c r="C4610" s="35" t="s">
        <v>15362</v>
      </c>
      <c r="D4610" s="35" t="str">
        <f t="shared" si="146"/>
        <v>20774 - Fitzgeral Revitalization</v>
      </c>
      <c r="E4610" s="35" t="s">
        <v>6267</v>
      </c>
    </row>
    <row r="4611" spans="1:5">
      <c r="A4611" s="58" t="s">
        <v>15363</v>
      </c>
      <c r="B4611" s="58" t="str">
        <f t="shared" si="147"/>
        <v>AP20776</v>
      </c>
      <c r="C4611" s="35" t="s">
        <v>15364</v>
      </c>
      <c r="D4611" s="35" t="str">
        <f t="shared" si="146"/>
        <v>20776 - Arts Culture and Entrepreneurship Funding</v>
      </c>
      <c r="E4611" s="35" t="s">
        <v>6267</v>
      </c>
    </row>
    <row r="4612" spans="1:5">
      <c r="A4612" s="58" t="s">
        <v>15365</v>
      </c>
      <c r="B4612" s="58" t="str">
        <f t="shared" si="147"/>
        <v>AP20777</v>
      </c>
      <c r="C4612" s="35" t="s">
        <v>15366</v>
      </c>
      <c r="D4612" s="35" t="str">
        <f t="shared" ref="D4612:D4675" si="148">A4612&amp;" - "&amp;C4612</f>
        <v>20777 - Michigan Indigent Defense Commission Grant</v>
      </c>
      <c r="E4612" s="35" t="s">
        <v>6267</v>
      </c>
    </row>
    <row r="4613" spans="1:5">
      <c r="A4613" s="58" t="s">
        <v>15367</v>
      </c>
      <c r="B4613" s="58" t="str">
        <f t="shared" si="147"/>
        <v>AP20778</v>
      </c>
      <c r="C4613" s="35" t="s">
        <v>15368</v>
      </c>
      <c r="D4613" s="35" t="str">
        <f t="shared" si="148"/>
        <v>20778 - FY 2020 Coastal Zone Management Grant for Maheras-Gentry Park</v>
      </c>
      <c r="E4613" s="35" t="s">
        <v>6267</v>
      </c>
    </row>
    <row r="4614" spans="1:5">
      <c r="A4614" s="568" t="s">
        <v>15369</v>
      </c>
      <c r="B4614" s="58" t="str">
        <f t="shared" si="147"/>
        <v>AP20779</v>
      </c>
      <c r="C4614" s="35" t="s">
        <v>15370</v>
      </c>
      <c r="D4614" s="35" t="str">
        <f t="shared" si="148"/>
        <v>20779 - 2020 Dollar Wise Innovation Grant</v>
      </c>
      <c r="E4614" s="35" t="s">
        <v>6267</v>
      </c>
    </row>
    <row r="4615" spans="1:5">
      <c r="A4615" s="568" t="s">
        <v>15371</v>
      </c>
      <c r="B4615" s="58" t="str">
        <f t="shared" si="147"/>
        <v>AP20780</v>
      </c>
      <c r="C4615" s="35" t="s">
        <v>15372</v>
      </c>
      <c r="D4615" s="35" t="str">
        <f t="shared" si="148"/>
        <v>20780 - FY20 Ryan White HIV-AIDs RWHAP-Program A,B</v>
      </c>
      <c r="E4615" s="35" t="s">
        <v>6267</v>
      </c>
    </row>
    <row r="4616" spans="1:5">
      <c r="A4616" s="58" t="s">
        <v>15373</v>
      </c>
      <c r="B4616" s="58" t="str">
        <f t="shared" si="147"/>
        <v>AP20781</v>
      </c>
      <c r="C4616" s="35" t="s">
        <v>15374</v>
      </c>
      <c r="D4616" s="35" t="str">
        <f t="shared" si="148"/>
        <v>20781 - Opioid Misuse Prevention Community Grant-Project B</v>
      </c>
      <c r="E4616" s="35" t="s">
        <v>6267</v>
      </c>
    </row>
    <row r="4617" spans="1:5">
      <c r="A4617" s="58" t="s">
        <v>15375</v>
      </c>
      <c r="B4617" s="58" t="str">
        <f t="shared" si="147"/>
        <v>AP20782</v>
      </c>
      <c r="C4617" s="35" t="s">
        <v>15376</v>
      </c>
      <c r="D4617" s="35" t="str">
        <f t="shared" si="148"/>
        <v>20782 - Opioid Misuse Prevention Community Grant-Project A</v>
      </c>
      <c r="E4617" s="35" t="s">
        <v>6267</v>
      </c>
    </row>
    <row r="4618" spans="1:5">
      <c r="A4618" s="58" t="s">
        <v>15377</v>
      </c>
      <c r="B4618" s="58" t="str">
        <f t="shared" si="147"/>
        <v>AP20783</v>
      </c>
      <c r="C4618" s="35" t="s">
        <v>15378</v>
      </c>
      <c r="D4618" s="35" t="str">
        <f t="shared" si="148"/>
        <v>20783 - FY20 Naloxone Kits</v>
      </c>
      <c r="E4618" s="35" t="s">
        <v>6267</v>
      </c>
    </row>
    <row r="4619" spans="1:5">
      <c r="A4619" s="58" t="s">
        <v>5752</v>
      </c>
      <c r="B4619" s="58" t="str">
        <f t="shared" si="147"/>
        <v>AP20785</v>
      </c>
      <c r="C4619" s="35" t="s">
        <v>15379</v>
      </c>
      <c r="D4619" s="35" t="str">
        <f t="shared" si="148"/>
        <v>20785 - COVID-19 Response</v>
      </c>
      <c r="E4619" s="35" t="s">
        <v>6267</v>
      </c>
    </row>
    <row r="4620" spans="1:5">
      <c r="A4620" s="58" t="s">
        <v>5814</v>
      </c>
      <c r="B4620" s="58" t="str">
        <f t="shared" si="147"/>
        <v>AP20787</v>
      </c>
      <c r="C4620" s="35" t="s">
        <v>15380</v>
      </c>
      <c r="D4620" s="35" t="str">
        <f t="shared" si="148"/>
        <v>20787 - COVID-19 DR4494MI Vaccine Grant</v>
      </c>
      <c r="E4620" s="35" t="s">
        <v>6267</v>
      </c>
    </row>
    <row r="4621" spans="1:5">
      <c r="A4621" s="568" t="s">
        <v>15381</v>
      </c>
      <c r="B4621" s="58" t="str">
        <f t="shared" si="147"/>
        <v>AP20788</v>
      </c>
      <c r="C4621" s="35" t="s">
        <v>15382</v>
      </c>
      <c r="D4621" s="35" t="str">
        <f t="shared" si="148"/>
        <v xml:space="preserve">20788 - Sugar Hill Debt Service Reserve </v>
      </c>
      <c r="E4621" s="35" t="s">
        <v>6267</v>
      </c>
    </row>
    <row r="4622" spans="1:5">
      <c r="A4622" s="568" t="s">
        <v>15383</v>
      </c>
      <c r="B4622" s="58" t="str">
        <f t="shared" si="147"/>
        <v>AP20789</v>
      </c>
      <c r="C4622" s="35" t="s">
        <v>15384</v>
      </c>
      <c r="D4622" s="35" t="str">
        <f t="shared" si="148"/>
        <v xml:space="preserve">20789 - Fy 2019 Section 5339b Fare Collection System Replacement Grant </v>
      </c>
      <c r="E4622" s="35" t="s">
        <v>6267</v>
      </c>
    </row>
    <row r="4623" spans="1:5">
      <c r="A4623" s="58" t="s">
        <v>15385</v>
      </c>
      <c r="B4623" s="58" t="str">
        <f t="shared" si="147"/>
        <v>AP20790</v>
      </c>
      <c r="C4623" s="35" t="s">
        <v>15386</v>
      </c>
      <c r="D4623" s="35" t="str">
        <f t="shared" si="148"/>
        <v>20790 - FY20 COVID-19 for medical supplies</v>
      </c>
      <c r="E4623" s="35" t="s">
        <v>6267</v>
      </c>
    </row>
    <row r="4624" spans="1:5">
      <c r="A4624" s="58" t="s">
        <v>15387</v>
      </c>
      <c r="B4624" s="58" t="str">
        <f t="shared" si="147"/>
        <v>AP20791</v>
      </c>
      <c r="C4624" s="35" t="s">
        <v>15388</v>
      </c>
      <c r="D4624" s="35" t="str">
        <f t="shared" si="148"/>
        <v>20791 - FY2020 McGregor Fund Grant</v>
      </c>
      <c r="E4624" s="35" t="s">
        <v>6267</v>
      </c>
    </row>
    <row r="4625" spans="1:5">
      <c r="A4625" s="110" t="s">
        <v>15389</v>
      </c>
      <c r="B4625" s="58" t="str">
        <f t="shared" si="147"/>
        <v>AP20792</v>
      </c>
      <c r="C4625" s="35" t="s">
        <v>15390</v>
      </c>
      <c r="D4625" s="35" t="str">
        <f t="shared" si="148"/>
        <v>20792 - Project Healthy Community</v>
      </c>
      <c r="E4625" s="35" t="s">
        <v>6267</v>
      </c>
    </row>
    <row r="4626" spans="1:5">
      <c r="A4626" s="110" t="s">
        <v>15391</v>
      </c>
      <c r="B4626" s="58" t="str">
        <f t="shared" si="147"/>
        <v>AP20793</v>
      </c>
      <c r="C4626" s="35" t="s">
        <v>15392</v>
      </c>
      <c r="D4626" s="35" t="str">
        <f t="shared" si="148"/>
        <v>20793 - Heritage Literacy</v>
      </c>
      <c r="E4626" s="35" t="s">
        <v>6267</v>
      </c>
    </row>
    <row r="4627" spans="1:5">
      <c r="A4627" s="110" t="s">
        <v>15393</v>
      </c>
      <c r="B4627" s="58" t="str">
        <f t="shared" si="147"/>
        <v>AP20794</v>
      </c>
      <c r="C4627" s="35" t="s">
        <v>15394</v>
      </c>
      <c r="D4627" s="35" t="str">
        <f t="shared" si="148"/>
        <v>20794 - SOAR</v>
      </c>
      <c r="E4627" s="35" t="s">
        <v>6267</v>
      </c>
    </row>
    <row r="4628" spans="1:5">
      <c r="A4628" s="58" t="s">
        <v>15395</v>
      </c>
      <c r="B4628" s="58" t="str">
        <f t="shared" si="147"/>
        <v>AP20796</v>
      </c>
      <c r="C4628" s="35" t="s">
        <v>15396</v>
      </c>
      <c r="D4628" s="35" t="str">
        <f t="shared" si="148"/>
        <v>20796 - FY20 COVID19 Emergency Response Grant</v>
      </c>
      <c r="E4628" s="35" t="s">
        <v>6267</v>
      </c>
    </row>
    <row r="4629" spans="1:5">
      <c r="A4629" s="58" t="s">
        <v>15397</v>
      </c>
      <c r="B4629" s="58" t="str">
        <f t="shared" si="147"/>
        <v>AP20797</v>
      </c>
      <c r="C4629" s="35" t="s">
        <v>15398</v>
      </c>
      <c r="D4629" s="35" t="str">
        <f t="shared" si="148"/>
        <v>20797 - Clinical Staffing Support</v>
      </c>
      <c r="E4629" s="35" t="s">
        <v>6267</v>
      </c>
    </row>
    <row r="4630" spans="1:5">
      <c r="A4630" s="58" t="s">
        <v>15399</v>
      </c>
      <c r="B4630" s="58" t="str">
        <f t="shared" si="147"/>
        <v>AP20798</v>
      </c>
      <c r="C4630" s="35" t="s">
        <v>15400</v>
      </c>
      <c r="D4630" s="35" t="str">
        <f t="shared" si="148"/>
        <v>20798 - United Way COVID-19</v>
      </c>
      <c r="E4630" s="35" t="s">
        <v>6267</v>
      </c>
    </row>
    <row r="4631" spans="1:5">
      <c r="A4631" s="58" t="s">
        <v>15401</v>
      </c>
      <c r="B4631" s="58" t="str">
        <f t="shared" si="147"/>
        <v>AP20799</v>
      </c>
      <c r="C4631" s="35" t="s">
        <v>15402</v>
      </c>
      <c r="D4631" s="35" t="str">
        <f t="shared" si="148"/>
        <v xml:space="preserve">20799 - Quicken COVID-19 </v>
      </c>
      <c r="E4631" s="35" t="s">
        <v>6267</v>
      </c>
    </row>
    <row r="4632" spans="1:5">
      <c r="A4632" s="58" t="s">
        <v>15403</v>
      </c>
      <c r="B4632" s="58" t="str">
        <f t="shared" si="147"/>
        <v>AP20800</v>
      </c>
      <c r="C4632" s="35" t="s">
        <v>15404</v>
      </c>
      <c r="D4632" s="35" t="str">
        <f t="shared" si="148"/>
        <v xml:space="preserve">20800 - FY 2020 United Way Family &amp; Covid-19 Test Site Transportation Grant </v>
      </c>
      <c r="E4632" s="35" t="s">
        <v>6267</v>
      </c>
    </row>
    <row r="4633" spans="1:5">
      <c r="A4633" s="58" t="s">
        <v>15405</v>
      </c>
      <c r="B4633" s="58" t="str">
        <f t="shared" si="147"/>
        <v>AP20801</v>
      </c>
      <c r="C4633" s="35" t="s">
        <v>15406</v>
      </c>
      <c r="D4633" s="35" t="str">
        <f t="shared" si="148"/>
        <v>20801 - FY20 Community Foundation-Gary H Torgow Covid-19 Test Site Transport Grant</v>
      </c>
      <c r="E4633" s="35" t="s">
        <v>6267</v>
      </c>
    </row>
    <row r="4634" spans="1:5">
      <c r="A4634" s="568" t="s">
        <v>15407</v>
      </c>
      <c r="B4634" s="58" t="str">
        <f t="shared" si="147"/>
        <v>AP20802</v>
      </c>
      <c r="C4634" s="35" t="s">
        <v>15408</v>
      </c>
      <c r="D4634" s="35" t="str">
        <f t="shared" si="148"/>
        <v>20802 - DMC Foundation-COVID-19</v>
      </c>
      <c r="E4634" s="35" t="s">
        <v>6267</v>
      </c>
    </row>
    <row r="4635" spans="1:5">
      <c r="A4635" s="58" t="s">
        <v>15409</v>
      </c>
      <c r="B4635" s="58" t="str">
        <f t="shared" si="147"/>
        <v>AP20803</v>
      </c>
      <c r="C4635" s="35" t="s">
        <v>15410</v>
      </c>
      <c r="D4635" s="35" t="str">
        <f t="shared" si="148"/>
        <v xml:space="preserve">20803 - FY20 HIV-AIDS Program Part A COVID19 Response </v>
      </c>
      <c r="E4635" s="35" t="s">
        <v>6267</v>
      </c>
    </row>
    <row r="4636" spans="1:5">
      <c r="A4636" s="58" t="s">
        <v>15411</v>
      </c>
      <c r="B4636" s="58" t="str">
        <f t="shared" si="147"/>
        <v>AP20806</v>
      </c>
      <c r="C4636" s="35" t="s">
        <v>15412</v>
      </c>
      <c r="D4636" s="35" t="str">
        <f t="shared" si="148"/>
        <v xml:space="preserve">20806 - FY 2020 United Way Covid -19 Emergency Response Fund Grant </v>
      </c>
      <c r="E4636" s="35" t="s">
        <v>6267</v>
      </c>
    </row>
    <row r="4637" spans="1:5">
      <c r="A4637" s="568" t="s">
        <v>15413</v>
      </c>
      <c r="B4637" s="58" t="str">
        <f t="shared" si="147"/>
        <v>AP20808</v>
      </c>
      <c r="C4637" s="35" t="s">
        <v>15414</v>
      </c>
      <c r="D4637" s="35" t="str">
        <f t="shared" si="148"/>
        <v xml:space="preserve">20808 - Fy 2020 Local Consumer Protection Initiative Planning Grant </v>
      </c>
      <c r="E4637" s="35" t="s">
        <v>6267</v>
      </c>
    </row>
    <row r="4638" spans="1:5">
      <c r="A4638" s="58" t="s">
        <v>15415</v>
      </c>
      <c r="B4638" s="58" t="str">
        <f t="shared" si="147"/>
        <v>AP20809</v>
      </c>
      <c r="C4638" s="35" t="s">
        <v>15416</v>
      </c>
      <c r="D4638" s="35" t="str">
        <f t="shared" si="148"/>
        <v>20809 - FY20 Local Comprehensive CAREWare Support Grant</v>
      </c>
      <c r="E4638" s="35" t="s">
        <v>6267</v>
      </c>
    </row>
    <row r="4639" spans="1:5">
      <c r="A4639" s="58" t="s">
        <v>15417</v>
      </c>
      <c r="B4639" s="58" t="str">
        <f t="shared" si="147"/>
        <v>AP20810</v>
      </c>
      <c r="C4639" s="35" t="s">
        <v>15418</v>
      </c>
      <c r="D4639" s="35" t="str">
        <f t="shared" si="148"/>
        <v>20810 - FY 2020 Unanticipated School Closure Food Program Grant</v>
      </c>
      <c r="E4639" s="35" t="s">
        <v>6267</v>
      </c>
    </row>
    <row r="4640" spans="1:5">
      <c r="A4640" s="58" t="s">
        <v>15419</v>
      </c>
      <c r="B4640" s="58" t="str">
        <f t="shared" si="147"/>
        <v>AP20812</v>
      </c>
      <c r="C4640" s="35" t="s">
        <v>15420</v>
      </c>
      <c r="D4640" s="35" t="str">
        <f t="shared" si="148"/>
        <v>20812 - Wayne Metro Public Service</v>
      </c>
      <c r="E4640" s="35" t="s">
        <v>6267</v>
      </c>
    </row>
    <row r="4641" spans="1:5">
      <c r="A4641" s="58" t="s">
        <v>15421</v>
      </c>
      <c r="B4641" s="58" t="str">
        <f t="shared" si="147"/>
        <v>AP20813</v>
      </c>
      <c r="C4641" s="35" t="s">
        <v>15422</v>
      </c>
      <c r="D4641" s="35" t="str">
        <f t="shared" si="148"/>
        <v>20813 - CDBG-CV CARES ACT funds</v>
      </c>
      <c r="E4641" s="35" t="s">
        <v>6267</v>
      </c>
    </row>
    <row r="4642" spans="1:5">
      <c r="A4642" s="58" t="s">
        <v>15423</v>
      </c>
      <c r="B4642" s="58" t="str">
        <f t="shared" si="147"/>
        <v>AP20814</v>
      </c>
      <c r="C4642" s="35" t="s">
        <v>15424</v>
      </c>
      <c r="D4642" s="35" t="str">
        <f t="shared" si="148"/>
        <v>20814 - ESG-CV CARES ACT funds</v>
      </c>
      <c r="E4642" s="35" t="s">
        <v>6267</v>
      </c>
    </row>
    <row r="4643" spans="1:5">
      <c r="A4643" s="58" t="s">
        <v>15425</v>
      </c>
      <c r="B4643" s="58" t="str">
        <f t="shared" si="147"/>
        <v>AP20815</v>
      </c>
      <c r="C4643" s="35" t="s">
        <v>15426</v>
      </c>
      <c r="D4643" s="35" t="str">
        <f t="shared" si="148"/>
        <v>20815 - HOPWA-CV-CARES ACT</v>
      </c>
      <c r="E4643" s="35" t="s">
        <v>6267</v>
      </c>
    </row>
    <row r="4644" spans="1:5">
      <c r="A4644" s="58" t="s">
        <v>15427</v>
      </c>
      <c r="B4644" s="58" t="str">
        <f t="shared" si="147"/>
        <v>AP20816</v>
      </c>
      <c r="C4644" s="35" t="s">
        <v>15428</v>
      </c>
      <c r="D4644" s="35" t="str">
        <f t="shared" si="148"/>
        <v>20816 - FY2020 CARES ACT 5307 Urbanized Area Formula Grant-MI2020 022</v>
      </c>
      <c r="E4644" s="35" t="s">
        <v>6267</v>
      </c>
    </row>
    <row r="4645" spans="1:5">
      <c r="A4645" s="568" t="s">
        <v>15429</v>
      </c>
      <c r="B4645" s="58" t="str">
        <f t="shared" si="147"/>
        <v>AP20817</v>
      </c>
      <c r="C4645" s="35" t="s">
        <v>15430</v>
      </c>
      <c r="D4645" s="35" t="str">
        <f t="shared" si="148"/>
        <v>20817 - Fy 2020 Mental Health First Aid Training Grant</v>
      </c>
      <c r="E4645" s="35" t="s">
        <v>6267</v>
      </c>
    </row>
    <row r="4646" spans="1:5">
      <c r="A4646" s="58" t="s">
        <v>15431</v>
      </c>
      <c r="B4646" s="58" t="str">
        <f t="shared" si="147"/>
        <v>AP20818</v>
      </c>
      <c r="C4646" s="35" t="s">
        <v>15432</v>
      </c>
      <c r="D4646" s="35" t="str">
        <f t="shared" si="148"/>
        <v>20818 - SE. Michi.Resilience Grant-Palmer Par</v>
      </c>
      <c r="E4646" s="35" t="s">
        <v>6267</v>
      </c>
    </row>
    <row r="4647" spans="1:5">
      <c r="A4647" s="58" t="s">
        <v>15433</v>
      </c>
      <c r="B4647" s="58" t="str">
        <f t="shared" si="147"/>
        <v>AP20819</v>
      </c>
      <c r="C4647" s="35" t="s">
        <v>15434</v>
      </c>
      <c r="D4647" s="35" t="str">
        <f t="shared" si="148"/>
        <v>20819 - MDOT 2020 HRP&amp;C Grant 20-5247 JN 202830</v>
      </c>
      <c r="E4647" s="35" t="s">
        <v>6267</v>
      </c>
    </row>
    <row r="4648" spans="1:5">
      <c r="A4648" s="58" t="s">
        <v>5753</v>
      </c>
      <c r="B4648" s="58" t="str">
        <f t="shared" si="147"/>
        <v>AP20820</v>
      </c>
      <c r="C4648" s="35" t="s">
        <v>15435</v>
      </c>
      <c r="D4648" s="35" t="str">
        <f t="shared" si="148"/>
        <v>20820 - DOJ BJA Coronavirus Emergency Supplemental Funding Program</v>
      </c>
      <c r="E4648" s="35" t="s">
        <v>6267</v>
      </c>
    </row>
    <row r="4649" spans="1:5">
      <c r="A4649" s="58" t="s">
        <v>15436</v>
      </c>
      <c r="B4649" s="58" t="str">
        <f t="shared" si="147"/>
        <v>AP20821</v>
      </c>
      <c r="C4649" s="35" t="s">
        <v>15437</v>
      </c>
      <c r="D4649" s="35" t="str">
        <f t="shared" si="148"/>
        <v>20821 - COVID-19 Homeless Match Grant</v>
      </c>
      <c r="E4649" s="35" t="s">
        <v>6267</v>
      </c>
    </row>
    <row r="4650" spans="1:5">
      <c r="A4650" s="58" t="s">
        <v>15438</v>
      </c>
      <c r="B4650" s="58" t="str">
        <f t="shared" si="147"/>
        <v>AP20822</v>
      </c>
      <c r="C4650" s="35" t="s">
        <v>15439</v>
      </c>
      <c r="D4650" s="35" t="str">
        <f t="shared" si="148"/>
        <v>20822 - TEDA Grant 1383 Conner St</v>
      </c>
      <c r="E4650" s="35" t="s">
        <v>6267</v>
      </c>
    </row>
    <row r="4651" spans="1:5">
      <c r="A4651" s="58" t="s">
        <v>15440</v>
      </c>
      <c r="B4651" s="58" t="str">
        <f t="shared" si="147"/>
        <v>AP20824</v>
      </c>
      <c r="C4651" s="35" t="s">
        <v>15441</v>
      </c>
      <c r="D4651" s="35" t="str">
        <f t="shared" si="148"/>
        <v>20824 - 2020 COPS Hiring Program Grant</v>
      </c>
      <c r="E4651" s="35" t="s">
        <v>6267</v>
      </c>
    </row>
    <row r="4652" spans="1:5">
      <c r="A4652" s="58" t="s">
        <v>15442</v>
      </c>
      <c r="B4652" s="58" t="str">
        <f t="shared" si="147"/>
        <v>AP20825</v>
      </c>
      <c r="C4652" s="35" t="s">
        <v>15443</v>
      </c>
      <c r="D4652" s="35" t="str">
        <f t="shared" si="148"/>
        <v>20825 - Civil Rights, Inclusion and Opportunity Grant Donation</v>
      </c>
      <c r="E4652" s="35" t="s">
        <v>6267</v>
      </c>
    </row>
    <row r="4653" spans="1:5">
      <c r="A4653" s="58" t="s">
        <v>15444</v>
      </c>
      <c r="B4653" s="58" t="str">
        <f t="shared" si="147"/>
        <v>AP20826</v>
      </c>
      <c r="C4653" s="35" t="s">
        <v>15445</v>
      </c>
      <c r="D4653" s="35" t="str">
        <f t="shared" si="148"/>
        <v>20826 - FY 2020 Airport CARES Act Operational Grant</v>
      </c>
      <c r="E4653" s="35" t="s">
        <v>6267</v>
      </c>
    </row>
    <row r="4654" spans="1:5">
      <c r="A4654" s="58" t="s">
        <v>15446</v>
      </c>
      <c r="B4654" s="58" t="str">
        <f t="shared" si="147"/>
        <v>AP20827</v>
      </c>
      <c r="C4654" s="35" t="s">
        <v>15447</v>
      </c>
      <c r="D4654" s="35" t="str">
        <f t="shared" si="148"/>
        <v>20827 - FY 20 for Pope Francis</v>
      </c>
      <c r="E4654" s="35" t="s">
        <v>6267</v>
      </c>
    </row>
    <row r="4655" spans="1:5">
      <c r="A4655" s="568" t="s">
        <v>15448</v>
      </c>
      <c r="B4655" s="58" t="str">
        <f t="shared" si="147"/>
        <v>AP20828</v>
      </c>
      <c r="C4655" s="35" t="s">
        <v>15449</v>
      </c>
      <c r="D4655" s="35" t="str">
        <f t="shared" si="148"/>
        <v>20828 - FY 20 for Central City Integrated Health</v>
      </c>
      <c r="E4655" s="35" t="s">
        <v>6267</v>
      </c>
    </row>
    <row r="4656" spans="1:5">
      <c r="A4656" s="568" t="s">
        <v>15450</v>
      </c>
      <c r="B4656" s="58" t="str">
        <f t="shared" si="147"/>
        <v>AP20829</v>
      </c>
      <c r="C4656" s="35" t="s">
        <v>15451</v>
      </c>
      <c r="D4656" s="35" t="str">
        <f t="shared" si="148"/>
        <v>20829 - Fy 20 For Pearl Transit</v>
      </c>
      <c r="E4656" s="35" t="s">
        <v>6267</v>
      </c>
    </row>
    <row r="4657" spans="1:5">
      <c r="A4657" s="568" t="s">
        <v>15452</v>
      </c>
      <c r="B4657" s="58" t="str">
        <f t="shared" si="147"/>
        <v>AP20830</v>
      </c>
      <c r="C4657" s="35" t="s">
        <v>15453</v>
      </c>
      <c r="D4657" s="35" t="str">
        <f t="shared" si="148"/>
        <v>20830 - Fy 20 For 150 Bagley</v>
      </c>
      <c r="E4657" s="35" t="s">
        <v>6267</v>
      </c>
    </row>
    <row r="4658" spans="1:5">
      <c r="A4658" s="58" t="s">
        <v>15454</v>
      </c>
      <c r="B4658" s="58" t="str">
        <f t="shared" si="147"/>
        <v>AP20831</v>
      </c>
      <c r="C4658" s="35" t="s">
        <v>15455</v>
      </c>
      <c r="D4658" s="35" t="str">
        <f t="shared" si="148"/>
        <v>20831 - 2020 NACTO Streets for Pandemic Response</v>
      </c>
      <c r="E4658" s="35" t="s">
        <v>6267</v>
      </c>
    </row>
    <row r="4659" spans="1:5">
      <c r="A4659" s="58" t="s">
        <v>15456</v>
      </c>
      <c r="B4659" s="58" t="str">
        <f t="shared" ref="B4659:B4722" si="149">"AP"&amp;A4659</f>
        <v>AP20832</v>
      </c>
      <c r="C4659" s="35" t="s">
        <v>15457</v>
      </c>
      <c r="D4659" s="35" t="str">
        <f t="shared" si="148"/>
        <v>20832 - Recycling Leadership Grant</v>
      </c>
      <c r="E4659" s="35" t="s">
        <v>6267</v>
      </c>
    </row>
    <row r="4660" spans="1:5">
      <c r="A4660" s="58" t="s">
        <v>15458</v>
      </c>
      <c r="B4660" s="58" t="str">
        <f t="shared" si="149"/>
        <v>AP20833</v>
      </c>
      <c r="C4660" s="35" t="s">
        <v>15459</v>
      </c>
      <c r="D4660" s="35" t="str">
        <f t="shared" si="148"/>
        <v>20833 - Election Administration Grant</v>
      </c>
      <c r="E4660" s="35" t="s">
        <v>6267</v>
      </c>
    </row>
    <row r="4661" spans="1:5">
      <c r="A4661" s="58" t="s">
        <v>15460</v>
      </c>
      <c r="B4661" s="58" t="str">
        <f t="shared" si="149"/>
        <v>AP20836</v>
      </c>
      <c r="C4661" s="35" t="s">
        <v>15461</v>
      </c>
      <c r="D4661" s="35" t="str">
        <f t="shared" si="148"/>
        <v>20836 - Detroit Safe Voting Plan Grant</v>
      </c>
      <c r="E4661" s="35" t="s">
        <v>6267</v>
      </c>
    </row>
    <row r="4662" spans="1:5">
      <c r="A4662" s="58" t="s">
        <v>15462</v>
      </c>
      <c r="B4662" s="58" t="str">
        <f t="shared" si="149"/>
        <v>AP20837</v>
      </c>
      <c r="C4662" s="35" t="s">
        <v>15463</v>
      </c>
      <c r="D4662" s="35" t="str">
        <f t="shared" si="148"/>
        <v>20837 - Summer Meals Emergency Funding Grant</v>
      </c>
      <c r="E4662" s="35" t="s">
        <v>6267</v>
      </c>
    </row>
    <row r="4663" spans="1:5">
      <c r="A4663" s="568" t="s">
        <v>15464</v>
      </c>
      <c r="B4663" s="58" t="str">
        <f t="shared" si="149"/>
        <v>AP20838</v>
      </c>
      <c r="C4663" s="35" t="s">
        <v>15465</v>
      </c>
      <c r="D4663" s="35" t="str">
        <f t="shared" si="148"/>
        <v xml:space="preserve">20838 - Fy20 Comprehensive Covid 19 Epi </v>
      </c>
      <c r="E4663" s="35" t="s">
        <v>6267</v>
      </c>
    </row>
    <row r="4664" spans="1:5">
      <c r="A4664" s="58" t="s">
        <v>15466</v>
      </c>
      <c r="B4664" s="58" t="str">
        <f t="shared" si="149"/>
        <v>AP20839</v>
      </c>
      <c r="C4664" s="35" t="s">
        <v>15467</v>
      </c>
      <c r="D4664" s="35" t="str">
        <f t="shared" si="148"/>
        <v>20839 - FY21 Medicaid Chip Lead Hazard Control Program</v>
      </c>
      <c r="E4664" s="35" t="s">
        <v>6267</v>
      </c>
    </row>
    <row r="4665" spans="1:5">
      <c r="A4665" s="58" t="s">
        <v>15468</v>
      </c>
      <c r="B4665" s="58" t="str">
        <f t="shared" si="149"/>
        <v>AP20840</v>
      </c>
      <c r="C4665" s="35" t="s">
        <v>15469</v>
      </c>
      <c r="D4665" s="35" t="str">
        <f t="shared" si="148"/>
        <v>20840 - Epi Lab Capacity Testing</v>
      </c>
      <c r="E4665" s="35" t="s">
        <v>6267</v>
      </c>
    </row>
    <row r="4666" spans="1:5">
      <c r="A4666" s="568" t="s">
        <v>15470</v>
      </c>
      <c r="B4666" s="58" t="str">
        <f t="shared" si="149"/>
        <v>AP20841</v>
      </c>
      <c r="C4666" s="35" t="s">
        <v>15471</v>
      </c>
      <c r="D4666" s="35" t="str">
        <f t="shared" si="148"/>
        <v>20841 - FY20 Michigan Brownfield Redevelopment Grant</v>
      </c>
      <c r="E4666" s="35" t="s">
        <v>6267</v>
      </c>
    </row>
    <row r="4667" spans="1:5">
      <c r="A4667" s="58" t="s">
        <v>5815</v>
      </c>
      <c r="B4667" s="58" t="str">
        <f t="shared" si="149"/>
        <v>AP20842</v>
      </c>
      <c r="C4667" s="35" t="s">
        <v>15472</v>
      </c>
      <c r="D4667" s="35" t="str">
        <f t="shared" si="148"/>
        <v>20842 - FY20 Coronavirus Relief Fund Grant</v>
      </c>
      <c r="E4667" s="35" t="s">
        <v>6267</v>
      </c>
    </row>
    <row r="4668" spans="1:5">
      <c r="A4668" s="58" t="s">
        <v>15473</v>
      </c>
      <c r="B4668" s="58" t="str">
        <f t="shared" si="149"/>
        <v>AP20844</v>
      </c>
      <c r="C4668" s="35" t="s">
        <v>15474</v>
      </c>
      <c r="D4668" s="35" t="str">
        <f t="shared" si="148"/>
        <v>20844 - FY21 Invest Detroit Fund-Ford Motor Pass Through</v>
      </c>
      <c r="E4668" s="35" t="s">
        <v>6267</v>
      </c>
    </row>
    <row r="4669" spans="1:5">
      <c r="A4669" s="568" t="s">
        <v>15475</v>
      </c>
      <c r="B4669" s="58" t="str">
        <f t="shared" si="149"/>
        <v>AP20845</v>
      </c>
      <c r="C4669" s="35" t="s">
        <v>15476</v>
      </c>
      <c r="D4669" s="35" t="str">
        <f t="shared" si="148"/>
        <v>20845 - 2019 Operation StoneGarden Grant</v>
      </c>
      <c r="E4669" s="35" t="s">
        <v>6267</v>
      </c>
    </row>
    <row r="4670" spans="1:5">
      <c r="A4670" s="58" t="s">
        <v>15477</v>
      </c>
      <c r="B4670" s="58" t="str">
        <f t="shared" si="149"/>
        <v>AP20848</v>
      </c>
      <c r="C4670" s="35" t="s">
        <v>15478</v>
      </c>
      <c r="D4670" s="35" t="str">
        <f t="shared" si="148"/>
        <v>20848 - Setup CRF Flu Vaccines Immunization Grant</v>
      </c>
      <c r="E4670" s="35" t="s">
        <v>6267</v>
      </c>
    </row>
    <row r="4671" spans="1:5">
      <c r="A4671" s="58" t="s">
        <v>15479</v>
      </c>
      <c r="B4671" s="58" t="str">
        <f t="shared" si="149"/>
        <v>AP20849</v>
      </c>
      <c r="C4671" s="35" t="s">
        <v>15480</v>
      </c>
      <c r="D4671" s="35" t="str">
        <f t="shared" si="148"/>
        <v>20849 - 2021 Detroit Safe Routes Ambassador Program Grant –PS-21-02</v>
      </c>
      <c r="E4671" s="35" t="s">
        <v>6267</v>
      </c>
    </row>
    <row r="4672" spans="1:5">
      <c r="A4672" s="58" t="s">
        <v>15481</v>
      </c>
      <c r="B4672" s="58" t="str">
        <f t="shared" si="149"/>
        <v>AP20850</v>
      </c>
      <c r="C4672" s="35" t="s">
        <v>15482</v>
      </c>
      <c r="D4672" s="35" t="str">
        <f t="shared" si="148"/>
        <v>20850 - Contract Tracing Testing Coordination Violation Monitoring</v>
      </c>
      <c r="E4672" s="35" t="s">
        <v>6267</v>
      </c>
    </row>
    <row r="4673" spans="1:5">
      <c r="A4673" s="58" t="s">
        <v>15483</v>
      </c>
      <c r="B4673" s="58" t="str">
        <f t="shared" si="149"/>
        <v>AP20852</v>
      </c>
      <c r="C4673" s="35" t="s">
        <v>15484</v>
      </c>
      <c r="D4673" s="35" t="str">
        <f t="shared" si="148"/>
        <v>20852 - FY21 Coronavirus Relief Fund Testing</v>
      </c>
      <c r="E4673" s="35" t="s">
        <v>6267</v>
      </c>
    </row>
    <row r="4674" spans="1:5">
      <c r="A4674" s="58" t="s">
        <v>15485</v>
      </c>
      <c r="B4674" s="58" t="str">
        <f t="shared" si="149"/>
        <v>AP20853</v>
      </c>
      <c r="C4674" s="35" t="s">
        <v>15486</v>
      </c>
      <c r="D4674" s="35" t="str">
        <f t="shared" si="148"/>
        <v>20853 - Overdose Prevention Safer Systems of Care Grant</v>
      </c>
      <c r="E4674" s="35" t="s">
        <v>6267</v>
      </c>
    </row>
    <row r="4675" spans="1:5">
      <c r="A4675" s="58" t="s">
        <v>15487</v>
      </c>
      <c r="B4675" s="58" t="str">
        <f t="shared" si="149"/>
        <v>AP20854</v>
      </c>
      <c r="C4675" s="35" t="s">
        <v>15488</v>
      </c>
      <c r="D4675" s="35" t="str">
        <f t="shared" si="148"/>
        <v>20854 - Detroit Save Voting Plan 2 Grant</v>
      </c>
      <c r="E4675" s="35" t="s">
        <v>6267</v>
      </c>
    </row>
    <row r="4676" spans="1:5">
      <c r="A4676" s="58" t="s">
        <v>15489</v>
      </c>
      <c r="B4676" s="58" t="str">
        <f t="shared" si="149"/>
        <v>AP20855</v>
      </c>
      <c r="C4676" s="35" t="s">
        <v>15490</v>
      </c>
      <c r="D4676" s="35" t="str">
        <f t="shared" ref="D4676:D4739" si="150">A4676&amp;" - "&amp;C4676</f>
        <v>20855 - Immunization Action Plan Pilot</v>
      </c>
      <c r="E4676" s="35" t="s">
        <v>6267</v>
      </c>
    </row>
    <row r="4677" spans="1:5">
      <c r="A4677" s="58" t="s">
        <v>15491</v>
      </c>
      <c r="B4677" s="58" t="str">
        <f t="shared" si="149"/>
        <v>AP20858</v>
      </c>
      <c r="C4677" s="35" t="s">
        <v>15492</v>
      </c>
      <c r="D4677" s="35" t="str">
        <f t="shared" si="150"/>
        <v>20858 - City of Detroit Distracted Driving Overtime Enforcement Grant</v>
      </c>
      <c r="E4677" s="35" t="s">
        <v>6267</v>
      </c>
    </row>
    <row r="4678" spans="1:5">
      <c r="A4678" s="58" t="s">
        <v>15493</v>
      </c>
      <c r="B4678" s="58" t="str">
        <f t="shared" si="149"/>
        <v>AP20859</v>
      </c>
      <c r="C4678" s="35" t="s">
        <v>15494</v>
      </c>
      <c r="D4678" s="35" t="str">
        <f t="shared" si="150"/>
        <v>20859 - CRF Racial Disparities</v>
      </c>
      <c r="E4678" s="35" t="s">
        <v>6267</v>
      </c>
    </row>
    <row r="4679" spans="1:5">
      <c r="A4679" s="58" t="s">
        <v>15495</v>
      </c>
      <c r="B4679" s="58" t="str">
        <f t="shared" si="149"/>
        <v>AP20860</v>
      </c>
      <c r="C4679" s="35" t="s">
        <v>15496</v>
      </c>
      <c r="D4679" s="35" t="str">
        <f t="shared" si="150"/>
        <v>20860 - 2021 Michigan Indigent Defense Commission Planning Grant</v>
      </c>
      <c r="E4679" s="35" t="s">
        <v>6267</v>
      </c>
    </row>
    <row r="4680" spans="1:5">
      <c r="A4680" s="568" t="s">
        <v>15497</v>
      </c>
      <c r="B4680" s="58" t="str">
        <f t="shared" si="149"/>
        <v>AP20861</v>
      </c>
      <c r="C4680" s="35" t="s">
        <v>15498</v>
      </c>
      <c r="D4680" s="35" t="str">
        <f t="shared" si="150"/>
        <v>20861 - Wayne County park Millage Funding FY2018/2019</v>
      </c>
      <c r="E4680" s="35" t="s">
        <v>6267</v>
      </c>
    </row>
    <row r="4681" spans="1:5">
      <c r="A4681" s="58" t="s">
        <v>15499</v>
      </c>
      <c r="B4681" s="58" t="str">
        <f t="shared" si="149"/>
        <v>AP20862</v>
      </c>
      <c r="C4681" s="35" t="s">
        <v>15500</v>
      </c>
      <c r="D4681" s="35" t="str">
        <f t="shared" si="150"/>
        <v>20862 - Coronavirus Relief Local Government Grant</v>
      </c>
      <c r="E4681" s="35" t="s">
        <v>6267</v>
      </c>
    </row>
    <row r="4682" spans="1:5">
      <c r="A4682" s="58" t="s">
        <v>15501</v>
      </c>
      <c r="B4682" s="58" t="str">
        <f t="shared" si="149"/>
        <v>AP20863</v>
      </c>
      <c r="C4682" s="35" t="s">
        <v>15502</v>
      </c>
      <c r="D4682" s="35" t="str">
        <f t="shared" si="150"/>
        <v>20863 - Conract Tracing</v>
      </c>
      <c r="E4682" s="35" t="s">
        <v>6267</v>
      </c>
    </row>
    <row r="4683" spans="1:5">
      <c r="A4683" s="568" t="s">
        <v>15503</v>
      </c>
      <c r="B4683" s="58" t="str">
        <f t="shared" si="149"/>
        <v>AP20864</v>
      </c>
      <c r="C4683" s="35" t="s">
        <v>15504</v>
      </c>
      <c r="D4683" s="35" t="str">
        <f t="shared" si="150"/>
        <v>20864 - 2019 Clean Diesel Program Grant</v>
      </c>
      <c r="E4683" s="35" t="s">
        <v>6267</v>
      </c>
    </row>
    <row r="4684" spans="1:5">
      <c r="A4684" s="568" t="s">
        <v>15505</v>
      </c>
      <c r="B4684" s="58" t="str">
        <f t="shared" si="149"/>
        <v>AP20865</v>
      </c>
      <c r="C4684" s="35" t="s">
        <v>15506</v>
      </c>
      <c r="D4684" s="35" t="str">
        <f t="shared" si="150"/>
        <v>20865 - Simon Foundation Criminal Record Expungement Grant</v>
      </c>
      <c r="E4684" s="35" t="s">
        <v>6267</v>
      </c>
    </row>
    <row r="4685" spans="1:5">
      <c r="A4685" s="110" t="s">
        <v>5859</v>
      </c>
      <c r="B4685" s="58" t="str">
        <f t="shared" si="149"/>
        <v>AP20866</v>
      </c>
      <c r="C4685" s="35" t="s">
        <v>5858</v>
      </c>
      <c r="D4685" s="35" t="str">
        <f t="shared" si="150"/>
        <v>20866 - Over-Assessment Program</v>
      </c>
      <c r="E4685" s="35" t="s">
        <v>6267</v>
      </c>
    </row>
    <row r="4686" spans="1:5">
      <c r="A4686" s="568" t="s">
        <v>15507</v>
      </c>
      <c r="B4686" s="58" t="str">
        <f t="shared" si="149"/>
        <v>AP20867</v>
      </c>
      <c r="C4686" s="35" t="s">
        <v>15508</v>
      </c>
      <c r="D4686" s="35" t="str">
        <f t="shared" si="150"/>
        <v>20867 - WIC Resident Services 9/2022</v>
      </c>
      <c r="E4686" s="35" t="s">
        <v>6267</v>
      </c>
    </row>
    <row r="4687" spans="1:5">
      <c r="A4687" s="568" t="s">
        <v>15509</v>
      </c>
      <c r="B4687" s="58" t="str">
        <f t="shared" si="149"/>
        <v>AP20868</v>
      </c>
      <c r="C4687" s="35" t="s">
        <v>15510</v>
      </c>
      <c r="D4687" s="35" t="str">
        <f t="shared" si="150"/>
        <v>20868 - WIC Breastfeeding 9/2022</v>
      </c>
      <c r="E4687" s="35" t="s">
        <v>6267</v>
      </c>
    </row>
    <row r="4688" spans="1:5">
      <c r="A4688" s="568" t="s">
        <v>15511</v>
      </c>
      <c r="B4688" s="58" t="str">
        <f t="shared" si="149"/>
        <v>AP20869</v>
      </c>
      <c r="C4688" s="35" t="s">
        <v>15512</v>
      </c>
      <c r="D4688" s="35" t="str">
        <f t="shared" si="150"/>
        <v>20869 - Lead Poisoning Prevention 9/2022</v>
      </c>
      <c r="E4688" s="35" t="s">
        <v>6267</v>
      </c>
    </row>
    <row r="4689" spans="1:5">
      <c r="A4689" s="568" t="s">
        <v>15513</v>
      </c>
      <c r="B4689" s="58" t="str">
        <f t="shared" si="149"/>
        <v>AP20870</v>
      </c>
      <c r="C4689" s="35" t="s">
        <v>15514</v>
      </c>
      <c r="D4689" s="35" t="str">
        <f t="shared" si="150"/>
        <v>20870 - Lead Intervention 9/2022</v>
      </c>
      <c r="E4689" s="35" t="s">
        <v>6267</v>
      </c>
    </row>
    <row r="4690" spans="1:5">
      <c r="A4690" s="568" t="s">
        <v>15515</v>
      </c>
      <c r="B4690" s="58" t="str">
        <f t="shared" si="149"/>
        <v>AP20871</v>
      </c>
      <c r="C4690" s="35" t="s">
        <v>15516</v>
      </c>
      <c r="D4690" s="35" t="str">
        <f t="shared" si="150"/>
        <v>20871 - ELPHS Other 9/2022</v>
      </c>
      <c r="E4690" s="35" t="s">
        <v>6267</v>
      </c>
    </row>
    <row r="4691" spans="1:5">
      <c r="A4691" s="568" t="s">
        <v>15517</v>
      </c>
      <c r="B4691" s="58" t="str">
        <f t="shared" si="149"/>
        <v>AP20872</v>
      </c>
      <c r="C4691" s="35" t="s">
        <v>15518</v>
      </c>
      <c r="D4691" s="35" t="str">
        <f t="shared" si="150"/>
        <v>20872 - BioTerrorism Emerg Prep 9/2022</v>
      </c>
      <c r="E4691" s="35" t="s">
        <v>6267</v>
      </c>
    </row>
    <row r="4692" spans="1:5">
      <c r="A4692" s="568" t="s">
        <v>15519</v>
      </c>
      <c r="B4692" s="58" t="str">
        <f t="shared" si="149"/>
        <v>AP20873</v>
      </c>
      <c r="C4692" s="35" t="s">
        <v>15520</v>
      </c>
      <c r="D4692" s="35" t="str">
        <f t="shared" si="150"/>
        <v>20873 - Cities Readiness Initiatives 9/2022</v>
      </c>
      <c r="E4692" s="35" t="s">
        <v>6267</v>
      </c>
    </row>
    <row r="4693" spans="1:5">
      <c r="A4693" s="568" t="s">
        <v>15521</v>
      </c>
      <c r="B4693" s="58" t="str">
        <f t="shared" si="149"/>
        <v>AP20874</v>
      </c>
      <c r="C4693" s="35" t="s">
        <v>15522</v>
      </c>
      <c r="D4693" s="35" t="str">
        <f t="shared" si="150"/>
        <v>20874 - CSHCS Outreach &amp; Advocacy 9/2022</v>
      </c>
      <c r="E4693" s="35" t="s">
        <v>6267</v>
      </c>
    </row>
    <row r="4694" spans="1:5">
      <c r="A4694" s="568" t="s">
        <v>15523</v>
      </c>
      <c r="B4694" s="58" t="str">
        <f t="shared" si="149"/>
        <v>AP20875</v>
      </c>
      <c r="C4694" s="35" t="s">
        <v>15524</v>
      </c>
      <c r="D4694" s="35" t="str">
        <f t="shared" si="150"/>
        <v>20875 - Fetal Infant Mortality Review 9/2022</v>
      </c>
      <c r="E4694" s="35" t="s">
        <v>6267</v>
      </c>
    </row>
    <row r="4695" spans="1:5">
      <c r="A4695" s="568" t="s">
        <v>15525</v>
      </c>
      <c r="B4695" s="58" t="str">
        <f t="shared" si="149"/>
        <v>AP20876</v>
      </c>
      <c r="C4695" s="35" t="s">
        <v>15526</v>
      </c>
      <c r="D4695" s="35" t="str">
        <f t="shared" si="150"/>
        <v>20876 - HIV Intergrated Plng/Data to Care 9/2022</v>
      </c>
      <c r="E4695" s="35" t="s">
        <v>6267</v>
      </c>
    </row>
    <row r="4696" spans="1:5">
      <c r="A4696" s="568" t="s">
        <v>15527</v>
      </c>
      <c r="B4696" s="58" t="str">
        <f t="shared" si="149"/>
        <v>AP20877</v>
      </c>
      <c r="C4696" s="35" t="s">
        <v>15528</v>
      </c>
      <c r="D4696" s="35" t="str">
        <f t="shared" si="150"/>
        <v>20877 - Immunization Action Plan 9/2022</v>
      </c>
      <c r="E4696" s="35" t="s">
        <v>6267</v>
      </c>
    </row>
    <row r="4697" spans="1:5">
      <c r="A4697" s="568" t="s">
        <v>15529</v>
      </c>
      <c r="B4697" s="58" t="str">
        <f t="shared" si="149"/>
        <v>AP20878</v>
      </c>
      <c r="C4697" s="35" t="s">
        <v>15530</v>
      </c>
      <c r="D4697" s="35" t="str">
        <f t="shared" si="150"/>
        <v>20878 - Immunization Action Plan Pilot 9/2022</v>
      </c>
      <c r="E4697" s="35" t="s">
        <v>6267</v>
      </c>
    </row>
    <row r="4698" spans="1:5">
      <c r="A4698" s="568" t="s">
        <v>15531</v>
      </c>
      <c r="B4698" s="58" t="str">
        <f t="shared" si="149"/>
        <v>AP20879</v>
      </c>
      <c r="C4698" s="35" t="s">
        <v>15532</v>
      </c>
      <c r="D4698" s="35" t="str">
        <f t="shared" si="150"/>
        <v>20879 - Infant Safe Sleep 9/2022</v>
      </c>
      <c r="E4698" s="35" t="s">
        <v>6267</v>
      </c>
    </row>
    <row r="4699" spans="1:5">
      <c r="A4699" s="568" t="s">
        <v>15533</v>
      </c>
      <c r="B4699" s="58" t="str">
        <f t="shared" si="149"/>
        <v>AP20880</v>
      </c>
      <c r="C4699" s="35" t="s">
        <v>15534</v>
      </c>
      <c r="D4699" s="35" t="str">
        <f t="shared" si="150"/>
        <v>20880 - Local Maternal &amp; Child Health 9/2022</v>
      </c>
      <c r="E4699" s="35" t="s">
        <v>6267</v>
      </c>
    </row>
    <row r="4700" spans="1:5">
      <c r="A4700" s="568" t="s">
        <v>15535</v>
      </c>
      <c r="B4700" s="58" t="str">
        <f t="shared" si="149"/>
        <v>AP20881</v>
      </c>
      <c r="C4700" s="35" t="s">
        <v>15536</v>
      </c>
      <c r="D4700" s="35" t="str">
        <f t="shared" si="150"/>
        <v>20881 - Hearing - MDHHS 9/2022</v>
      </c>
      <c r="E4700" s="35" t="s">
        <v>6267</v>
      </c>
    </row>
    <row r="4701" spans="1:5">
      <c r="A4701" s="568" t="s">
        <v>15537</v>
      </c>
      <c r="B4701" s="58" t="str">
        <f t="shared" si="149"/>
        <v>AP20882</v>
      </c>
      <c r="C4701" s="35" t="s">
        <v>15538</v>
      </c>
      <c r="D4701" s="35" t="str">
        <f t="shared" si="150"/>
        <v>20882 - Vision - MDHHS 9/2022</v>
      </c>
      <c r="E4701" s="35" t="s">
        <v>6267</v>
      </c>
    </row>
    <row r="4702" spans="1:5">
      <c r="A4702" s="568" t="s">
        <v>15539</v>
      </c>
      <c r="B4702" s="58" t="str">
        <f t="shared" si="149"/>
        <v>AP20883</v>
      </c>
      <c r="C4702" s="35" t="s">
        <v>15540</v>
      </c>
      <c r="D4702" s="35" t="str">
        <f t="shared" si="150"/>
        <v>20883 - West Nile Viirus 9/20222</v>
      </c>
      <c r="E4702" s="35" t="s">
        <v>6267</v>
      </c>
    </row>
    <row r="4703" spans="1:5">
      <c r="A4703" s="568" t="s">
        <v>15541</v>
      </c>
      <c r="B4703" s="58" t="str">
        <f t="shared" si="149"/>
        <v>AP20884</v>
      </c>
      <c r="C4703" s="35" t="s">
        <v>15542</v>
      </c>
      <c r="D4703" s="35" t="str">
        <f t="shared" si="150"/>
        <v>20884 - Vector Surveillance 9/2022</v>
      </c>
      <c r="E4703" s="35" t="s">
        <v>6267</v>
      </c>
    </row>
    <row r="4704" spans="1:5">
      <c r="A4704" s="568" t="s">
        <v>15543</v>
      </c>
      <c r="B4704" s="58" t="str">
        <f t="shared" si="149"/>
        <v>AP20885</v>
      </c>
      <c r="C4704" s="35" t="s">
        <v>15544</v>
      </c>
      <c r="D4704" s="35" t="str">
        <f t="shared" si="150"/>
        <v>20885 - Title X Family Planning</v>
      </c>
      <c r="E4704" s="35" t="s">
        <v>6267</v>
      </c>
    </row>
    <row r="4705" spans="1:5">
      <c r="A4705" s="568" t="s">
        <v>15545</v>
      </c>
      <c r="B4705" s="58" t="str">
        <f t="shared" si="149"/>
        <v>AP20886</v>
      </c>
      <c r="C4705" s="35" t="s">
        <v>15546</v>
      </c>
      <c r="D4705" s="35" t="str">
        <f t="shared" si="150"/>
        <v>20886 - Hepatitis A Response 9/2022</v>
      </c>
      <c r="E4705" s="35" t="s">
        <v>6267</v>
      </c>
    </row>
    <row r="4706" spans="1:5">
      <c r="A4706" s="568" t="s">
        <v>15547</v>
      </c>
      <c r="B4706" s="58" t="str">
        <f t="shared" si="149"/>
        <v>AP20887</v>
      </c>
      <c r="C4706" s="35" t="s">
        <v>15548</v>
      </c>
      <c r="D4706" s="35" t="str">
        <f t="shared" si="150"/>
        <v>20887 - Hepatitis C Program 9/2022</v>
      </c>
      <c r="E4706" s="35" t="s">
        <v>6267</v>
      </c>
    </row>
    <row r="4707" spans="1:5">
      <c r="A4707" s="568" t="s">
        <v>15549</v>
      </c>
      <c r="B4707" s="58" t="str">
        <f t="shared" si="149"/>
        <v>AP20888</v>
      </c>
      <c r="C4707" s="35" t="s">
        <v>15550</v>
      </c>
      <c r="D4707" s="35" t="str">
        <f t="shared" si="150"/>
        <v>20888 - Opioid Response 9/2022</v>
      </c>
      <c r="E4707" s="35" t="s">
        <v>6267</v>
      </c>
    </row>
    <row r="4708" spans="1:5">
      <c r="A4708" s="568" t="s">
        <v>15551</v>
      </c>
      <c r="B4708" s="58" t="str">
        <f t="shared" si="149"/>
        <v>AP20889</v>
      </c>
      <c r="C4708" s="35" t="s">
        <v>15552</v>
      </c>
      <c r="D4708" s="35" t="str">
        <f t="shared" si="150"/>
        <v>20889 - Sudden Unexplained Infant Death 9/2022</v>
      </c>
      <c r="E4708" s="35" t="s">
        <v>6267</v>
      </c>
    </row>
    <row r="4709" spans="1:5">
      <c r="A4709" s="568" t="s">
        <v>15553</v>
      </c>
      <c r="B4709" s="58" t="str">
        <f t="shared" si="149"/>
        <v>AP20890</v>
      </c>
      <c r="C4709" s="35" t="s">
        <v>15554</v>
      </c>
      <c r="D4709" s="35" t="str">
        <f t="shared" si="150"/>
        <v>20890 - HIV &amp; STD Testing and Prevention 9/2022</v>
      </c>
      <c r="E4709" s="35" t="s">
        <v>6267</v>
      </c>
    </row>
    <row r="4710" spans="1:5">
      <c r="A4710" s="568" t="s">
        <v>15555</v>
      </c>
      <c r="B4710" s="58" t="str">
        <f t="shared" si="149"/>
        <v>AP20891</v>
      </c>
      <c r="C4710" s="35" t="s">
        <v>15556</v>
      </c>
      <c r="D4710" s="35" t="str">
        <f t="shared" si="150"/>
        <v>20891 - HIV Emerg Supp Relief 2/2023</v>
      </c>
      <c r="E4710" s="35" t="s">
        <v>6267</v>
      </c>
    </row>
    <row r="4711" spans="1:5">
      <c r="A4711" s="568" t="s">
        <v>15557</v>
      </c>
      <c r="B4711" s="58" t="str">
        <f t="shared" si="149"/>
        <v>AP20892</v>
      </c>
      <c r="C4711" s="35" t="s">
        <v>15558</v>
      </c>
      <c r="D4711" s="35" t="str">
        <f t="shared" si="150"/>
        <v>20892 - HOPWA Aids Housing 6/2022</v>
      </c>
      <c r="E4711" s="35" t="s">
        <v>6267</v>
      </c>
    </row>
    <row r="4712" spans="1:5">
      <c r="A4712" s="568" t="s">
        <v>15559</v>
      </c>
      <c r="B4712" s="58" t="str">
        <f t="shared" si="149"/>
        <v>AP20893</v>
      </c>
      <c r="C4712" s="35" t="s">
        <v>15560</v>
      </c>
      <c r="D4712" s="35" t="str">
        <f t="shared" si="150"/>
        <v>20893 - Local Health Opioid Response 9/2022</v>
      </c>
      <c r="E4712" s="35" t="s">
        <v>6267</v>
      </c>
    </row>
    <row r="4713" spans="1:5">
      <c r="A4713" s="568" t="s">
        <v>15561</v>
      </c>
      <c r="B4713" s="58" t="str">
        <f t="shared" si="149"/>
        <v>AP20894</v>
      </c>
      <c r="C4713" s="35" t="s">
        <v>15562</v>
      </c>
      <c r="D4713" s="35" t="str">
        <f t="shared" si="150"/>
        <v>20894 - HIV Housing Assistance 9/2022</v>
      </c>
      <c r="E4713" s="35" t="s">
        <v>6267</v>
      </c>
    </row>
    <row r="4714" spans="1:5">
      <c r="A4714" s="568" t="s">
        <v>15563</v>
      </c>
      <c r="B4714" s="58" t="str">
        <f t="shared" si="149"/>
        <v>AP20895</v>
      </c>
      <c r="C4714" s="35" t="s">
        <v>15564</v>
      </c>
      <c r="D4714" s="35" t="str">
        <f t="shared" si="150"/>
        <v>20895 - Vaccine Distribution MDHHS 9/2022</v>
      </c>
      <c r="E4714" s="35" t="s">
        <v>6267</v>
      </c>
    </row>
    <row r="4715" spans="1:5">
      <c r="A4715" s="568" t="s">
        <v>15565</v>
      </c>
      <c r="B4715" s="58" t="str">
        <f t="shared" si="149"/>
        <v>AP20896</v>
      </c>
      <c r="C4715" s="35" t="s">
        <v>15566</v>
      </c>
      <c r="D4715" s="35" t="str">
        <f t="shared" si="150"/>
        <v>20896 - Ending the HIV Epidemic 9/2022</v>
      </c>
      <c r="E4715" s="35" t="s">
        <v>6267</v>
      </c>
    </row>
    <row r="4716" spans="1:5">
      <c r="A4716" s="568" t="s">
        <v>15567</v>
      </c>
      <c r="B4716" s="58" t="str">
        <f t="shared" si="149"/>
        <v>AP20897</v>
      </c>
      <c r="C4716" s="35" t="s">
        <v>15568</v>
      </c>
      <c r="D4716" s="35" t="str">
        <f t="shared" si="150"/>
        <v>20897 - Detroit Safe Route OSHP FY22</v>
      </c>
      <c r="E4716" s="35" t="s">
        <v>6267</v>
      </c>
    </row>
    <row r="4717" spans="1:5">
      <c r="A4717" s="568" t="s">
        <v>15569</v>
      </c>
      <c r="B4717" s="58" t="str">
        <f t="shared" si="149"/>
        <v>AP20898</v>
      </c>
      <c r="C4717" s="35" t="s">
        <v>15570</v>
      </c>
      <c r="D4717" s="35" t="str">
        <f t="shared" si="150"/>
        <v>20898 - Summer Food Service Program 2022</v>
      </c>
      <c r="E4717" s="35" t="s">
        <v>6267</v>
      </c>
    </row>
    <row r="4718" spans="1:5">
      <c r="A4718" s="568" t="s">
        <v>15571</v>
      </c>
      <c r="B4718" s="58" t="str">
        <f t="shared" si="149"/>
        <v>AP20899</v>
      </c>
      <c r="C4718" s="35" t="s">
        <v>15572</v>
      </c>
      <c r="D4718" s="35" t="str">
        <f t="shared" si="150"/>
        <v>20899 - Child &amp; Adult Care Food Program 2022</v>
      </c>
      <c r="E4718" s="35" t="s">
        <v>6267</v>
      </c>
    </row>
    <row r="4719" spans="1:5">
      <c r="A4719" s="568" t="s">
        <v>15573</v>
      </c>
      <c r="B4719" s="58" t="str">
        <f t="shared" si="149"/>
        <v>AP20900</v>
      </c>
      <c r="C4719" s="35" t="s">
        <v>15574</v>
      </c>
      <c r="D4719" s="35" t="str">
        <f t="shared" si="150"/>
        <v>20900 - FY22 MIDC GRANT</v>
      </c>
      <c r="E4719" s="35" t="s">
        <v>6267</v>
      </c>
    </row>
    <row r="4720" spans="1:5">
      <c r="A4720" s="568" t="s">
        <v>15575</v>
      </c>
      <c r="B4720" s="58" t="str">
        <f t="shared" si="149"/>
        <v>AP20901</v>
      </c>
      <c r="C4720" s="35" t="s">
        <v>15576</v>
      </c>
      <c r="D4720" s="35" t="str">
        <f t="shared" si="150"/>
        <v>20901 - Homeland Security Grant Program</v>
      </c>
      <c r="E4720" s="35" t="s">
        <v>6267</v>
      </c>
    </row>
    <row r="4721" spans="1:5">
      <c r="A4721" s="568" t="s">
        <v>15577</v>
      </c>
      <c r="B4721" s="58" t="str">
        <f t="shared" si="149"/>
        <v>AP20902</v>
      </c>
      <c r="C4721" s="35" t="s">
        <v>15578</v>
      </c>
      <c r="D4721" s="35" t="str">
        <f t="shared" si="150"/>
        <v>20902 - FY22 Harvard Leadership Fellows Grant</v>
      </c>
      <c r="E4721" s="35" t="s">
        <v>6267</v>
      </c>
    </row>
    <row r="4722" spans="1:5">
      <c r="A4722" s="568" t="s">
        <v>15579</v>
      </c>
      <c r="B4722" s="58" t="str">
        <f t="shared" si="149"/>
        <v>AP20903</v>
      </c>
      <c r="C4722" s="35" t="s">
        <v>15580</v>
      </c>
      <c r="D4722" s="35" t="str">
        <f t="shared" si="150"/>
        <v>20903 - 2022 Mayor's Office Volunteer Coord</v>
      </c>
      <c r="E4722" s="35" t="s">
        <v>6267</v>
      </c>
    </row>
    <row r="4723" spans="1:5">
      <c r="A4723" s="568" t="s">
        <v>15581</v>
      </c>
      <c r="B4723" s="58" t="str">
        <f t="shared" ref="B4723:B4786" si="151">"AP"&amp;A4723</f>
        <v>AP20904</v>
      </c>
      <c r="C4723" s="35" t="s">
        <v>15582</v>
      </c>
      <c r="D4723" s="35" t="str">
        <f t="shared" si="150"/>
        <v>20904 - 2022 Mayor's Office Fin. Empower. Coord</v>
      </c>
      <c r="E4723" s="35" t="s">
        <v>6267</v>
      </c>
    </row>
    <row r="4724" spans="1:5">
      <c r="A4724" s="568" t="s">
        <v>15583</v>
      </c>
      <c r="B4724" s="58" t="str">
        <f t="shared" si="151"/>
        <v>AP20905</v>
      </c>
      <c r="C4724" s="35" t="s">
        <v>15584</v>
      </c>
      <c r="D4724" s="35" t="str">
        <f t="shared" si="150"/>
        <v>20905 - Financial Empowerment Center</v>
      </c>
      <c r="E4724" s="35" t="s">
        <v>6267</v>
      </c>
    </row>
    <row r="4725" spans="1:5">
      <c r="A4725" s="568" t="s">
        <v>15585</v>
      </c>
      <c r="B4725" s="58" t="str">
        <f t="shared" si="151"/>
        <v>AP20906</v>
      </c>
      <c r="C4725" s="35" t="s">
        <v>15586</v>
      </c>
      <c r="D4725" s="35" t="str">
        <f t="shared" si="150"/>
        <v>20906 - 911 Grant Program</v>
      </c>
      <c r="E4725" s="35" t="s">
        <v>6267</v>
      </c>
    </row>
    <row r="4726" spans="1:5">
      <c r="A4726" s="568" t="s">
        <v>15587</v>
      </c>
      <c r="B4726" s="58" t="str">
        <f t="shared" si="151"/>
        <v>AP20907</v>
      </c>
      <c r="C4726" s="35" t="s">
        <v>15588</v>
      </c>
      <c r="D4726" s="35" t="str">
        <f t="shared" si="150"/>
        <v>20907 - Strategic Traffic Enforcement Program FY 22</v>
      </c>
      <c r="E4726" s="35" t="s">
        <v>6267</v>
      </c>
    </row>
    <row r="4727" spans="1:5">
      <c r="A4727" s="568" t="s">
        <v>15589</v>
      </c>
      <c r="B4727" s="58" t="str">
        <f t="shared" si="151"/>
        <v>AP20908</v>
      </c>
      <c r="C4727" s="35" t="s">
        <v>15590</v>
      </c>
      <c r="D4727" s="35" t="str">
        <f t="shared" si="150"/>
        <v>20908 - VOCA FY 22</v>
      </c>
      <c r="E4727" s="35" t="s">
        <v>6267</v>
      </c>
    </row>
    <row r="4728" spans="1:5">
      <c r="A4728" s="568" t="s">
        <v>15591</v>
      </c>
      <c r="B4728" s="58" t="str">
        <f t="shared" si="151"/>
        <v>AP20909</v>
      </c>
      <c r="C4728" s="35" t="s">
        <v>15592</v>
      </c>
      <c r="D4728" s="35" t="str">
        <f t="shared" si="150"/>
        <v>20909 - Pedestrian &amp; Bicycle Overtime Enforcement FY 22</v>
      </c>
      <c r="E4728" s="35" t="s">
        <v>6267</v>
      </c>
    </row>
    <row r="4729" spans="1:5">
      <c r="A4729" s="568" t="s">
        <v>15593</v>
      </c>
      <c r="B4729" s="58" t="str">
        <f t="shared" si="151"/>
        <v>AP20910</v>
      </c>
      <c r="C4729" s="35" t="s">
        <v>15594</v>
      </c>
      <c r="D4729" s="35" t="str">
        <f t="shared" si="150"/>
        <v>20910 - Justice Assistance Grant (JAG) FY 21</v>
      </c>
      <c r="E4729" s="35" t="s">
        <v>6267</v>
      </c>
    </row>
    <row r="4730" spans="1:5">
      <c r="A4730" s="568" t="s">
        <v>15595</v>
      </c>
      <c r="B4730" s="58" t="str">
        <f t="shared" si="151"/>
        <v>AP20911</v>
      </c>
      <c r="C4730" s="35" t="s">
        <v>15596</v>
      </c>
      <c r="D4730" s="35" t="str">
        <f t="shared" si="150"/>
        <v>20911 - ATPA EAST Side Action Team FY 22</v>
      </c>
      <c r="E4730" s="35" t="s">
        <v>6267</v>
      </c>
    </row>
    <row r="4731" spans="1:5">
      <c r="A4731" s="568" t="s">
        <v>15597</v>
      </c>
      <c r="B4731" s="58" t="str">
        <f t="shared" si="151"/>
        <v>AP20912</v>
      </c>
      <c r="C4731" s="35" t="s">
        <v>15598</v>
      </c>
      <c r="D4731" s="35" t="str">
        <f t="shared" si="150"/>
        <v>20912 - ATPA Oakland County Auto Theft Unit FY 22</v>
      </c>
      <c r="E4731" s="35" t="s">
        <v>6267</v>
      </c>
    </row>
    <row r="4732" spans="1:5">
      <c r="A4732" s="568" t="s">
        <v>15599</v>
      </c>
      <c r="B4732" s="58" t="str">
        <f t="shared" si="151"/>
        <v>AP20913</v>
      </c>
      <c r="C4732" s="35" t="s">
        <v>15600</v>
      </c>
      <c r="D4732" s="35" t="str">
        <f t="shared" si="150"/>
        <v>20913 - ATPA Preventing Auto Theft FY 22</v>
      </c>
      <c r="E4732" s="35" t="s">
        <v>6267</v>
      </c>
    </row>
    <row r="4733" spans="1:5">
      <c r="A4733" s="568" t="s">
        <v>15601</v>
      </c>
      <c r="B4733" s="58" t="str">
        <f t="shared" si="151"/>
        <v>AP20914</v>
      </c>
      <c r="C4733" s="35" t="s">
        <v>15602</v>
      </c>
      <c r="D4733" s="35" t="str">
        <f t="shared" si="150"/>
        <v>20914 - ATPA South East Auto Theft Team (SEATT) FY 22</v>
      </c>
      <c r="E4733" s="35" t="s">
        <v>6267</v>
      </c>
    </row>
    <row r="4734" spans="1:5">
      <c r="A4734" s="568" t="s">
        <v>15603</v>
      </c>
      <c r="B4734" s="58" t="str">
        <f t="shared" si="151"/>
        <v>AP20915</v>
      </c>
      <c r="C4734" s="35" t="s">
        <v>15604</v>
      </c>
      <c r="D4734" s="35" t="str">
        <f t="shared" si="150"/>
        <v>20915 - Mental Health First Aid Training FY 22</v>
      </c>
      <c r="E4734" s="35" t="s">
        <v>6267</v>
      </c>
    </row>
    <row r="4735" spans="1:5">
      <c r="A4735" s="568" t="s">
        <v>15605</v>
      </c>
      <c r="B4735" s="58" t="str">
        <f t="shared" si="151"/>
        <v>AP20916</v>
      </c>
      <c r="C4735" s="35" t="s">
        <v>15606</v>
      </c>
      <c r="D4735" s="35" t="str">
        <f t="shared" si="150"/>
        <v>20916 - Operation Stonegarden FY 21</v>
      </c>
      <c r="E4735" s="35" t="s">
        <v>6267</v>
      </c>
    </row>
    <row r="4736" spans="1:5">
      <c r="A4736" s="568" t="s">
        <v>15607</v>
      </c>
      <c r="B4736" s="58" t="str">
        <f t="shared" si="151"/>
        <v>AP20917</v>
      </c>
      <c r="C4736" s="35" t="s">
        <v>15608</v>
      </c>
      <c r="D4736" s="35" t="str">
        <f t="shared" si="150"/>
        <v>20917 - Distracted Driving Overtime Enforcement FY 22</v>
      </c>
      <c r="E4736" s="35" t="s">
        <v>6267</v>
      </c>
    </row>
    <row r="4737" spans="1:5">
      <c r="A4737" s="568" t="s">
        <v>15609</v>
      </c>
      <c r="B4737" s="58" t="str">
        <f t="shared" si="151"/>
        <v>AP20918</v>
      </c>
      <c r="C4737" s="35" t="s">
        <v>15610</v>
      </c>
      <c r="D4737" s="35" t="str">
        <f t="shared" si="150"/>
        <v>20918 - STOP</v>
      </c>
      <c r="E4737" s="35" t="s">
        <v>6267</v>
      </c>
    </row>
    <row r="4738" spans="1:5">
      <c r="A4738" s="568" t="s">
        <v>15611</v>
      </c>
      <c r="B4738" s="58" t="str">
        <f t="shared" si="151"/>
        <v>AP20919</v>
      </c>
      <c r="C4738" s="35" t="s">
        <v>15612</v>
      </c>
      <c r="D4738" s="35" t="str">
        <f t="shared" si="150"/>
        <v>20919 - FY20 BJA Supervision Innovations Grant</v>
      </c>
      <c r="E4738" s="35" t="s">
        <v>6267</v>
      </c>
    </row>
    <row r="4739" spans="1:5">
      <c r="A4739" s="568" t="s">
        <v>15613</v>
      </c>
      <c r="B4739" s="58" t="str">
        <f t="shared" si="151"/>
        <v>AP20920</v>
      </c>
      <c r="C4739" s="35" t="s">
        <v>15614</v>
      </c>
      <c r="D4739" s="35" t="str">
        <f t="shared" si="150"/>
        <v>20920 - FY21 Fire Auto Theft Prevention Authority-ATPA</v>
      </c>
      <c r="E4739" s="35" t="s">
        <v>6267</v>
      </c>
    </row>
    <row r="4740" spans="1:5">
      <c r="A4740" s="568" t="s">
        <v>15615</v>
      </c>
      <c r="B4740" s="58" t="str">
        <f t="shared" si="151"/>
        <v>AP20921</v>
      </c>
      <c r="C4740" s="35" t="s">
        <v>15616</v>
      </c>
      <c r="D4740" s="35" t="str">
        <f t="shared" ref="D4740:D4803" si="152">A4740&amp;" - "&amp;C4740</f>
        <v>20921 - DPD Culturally Specific Underserved 2021-Stop Grant</v>
      </c>
      <c r="E4740" s="35" t="s">
        <v>6267</v>
      </c>
    </row>
    <row r="4741" spans="1:5">
      <c r="A4741" s="568" t="s">
        <v>15617</v>
      </c>
      <c r="B4741" s="58" t="str">
        <f t="shared" si="151"/>
        <v>AP20924</v>
      </c>
      <c r="C4741" s="35" t="s">
        <v>15618</v>
      </c>
      <c r="D4741" s="35" t="str">
        <f t="shared" si="152"/>
        <v>20924 - FY21 Covid19 Infection Prevention</v>
      </c>
      <c r="E4741" s="35" t="s">
        <v>6267</v>
      </c>
    </row>
    <row r="4742" spans="1:5">
      <c r="A4742" s="568" t="s">
        <v>15619</v>
      </c>
      <c r="B4742" s="58" t="str">
        <f t="shared" si="151"/>
        <v>AP20925</v>
      </c>
      <c r="C4742" s="35" t="s">
        <v>15620</v>
      </c>
      <c r="D4742" s="35" t="str">
        <f t="shared" si="152"/>
        <v>20925 - FY2021 Summer Jobs Connect Grant</v>
      </c>
      <c r="E4742" s="35" t="s">
        <v>6267</v>
      </c>
    </row>
    <row r="4743" spans="1:5">
      <c r="A4743" s="568" t="s">
        <v>15621</v>
      </c>
      <c r="B4743" s="58" t="str">
        <f t="shared" si="151"/>
        <v>AP20926</v>
      </c>
      <c r="C4743" s="35" t="s">
        <v>15622</v>
      </c>
      <c r="D4743" s="35" t="str">
        <f t="shared" si="152"/>
        <v>20926 - MDOT 2021 HRP&amp;C Grant 20-5356 JN 202984</v>
      </c>
      <c r="E4743" s="35" t="s">
        <v>6267</v>
      </c>
    </row>
    <row r="4744" spans="1:5">
      <c r="A4744" s="568" t="s">
        <v>15623</v>
      </c>
      <c r="B4744" s="58" t="str">
        <f t="shared" si="151"/>
        <v>AP20927</v>
      </c>
      <c r="C4744" s="35" t="s">
        <v>15624</v>
      </c>
      <c r="D4744" s="35" t="str">
        <f t="shared" si="152"/>
        <v>20927 - First Responders Hazard Pay Premium Grant</v>
      </c>
      <c r="E4744" s="35" t="s">
        <v>6267</v>
      </c>
    </row>
    <row r="4745" spans="1:5">
      <c r="A4745" s="568" t="s">
        <v>15625</v>
      </c>
      <c r="B4745" s="58" t="str">
        <f t="shared" si="151"/>
        <v>AP20928</v>
      </c>
      <c r="C4745" s="35" t="s">
        <v>15626</v>
      </c>
      <c r="D4745" s="35" t="str">
        <f t="shared" si="152"/>
        <v>20928 - HRD HOPWA Administration</v>
      </c>
      <c r="E4745" s="35" t="s">
        <v>6267</v>
      </c>
    </row>
    <row r="4746" spans="1:5">
      <c r="A4746" s="58" t="s">
        <v>15627</v>
      </c>
      <c r="B4746" s="58" t="str">
        <f t="shared" si="151"/>
        <v>AP20929</v>
      </c>
      <c r="C4746" s="35" t="s">
        <v>15628</v>
      </c>
      <c r="D4746" s="35" t="str">
        <f t="shared" si="152"/>
        <v>20929 - FY21 Ending HIV Epidemic Implementation</v>
      </c>
      <c r="E4746" s="35" t="s">
        <v>6267</v>
      </c>
    </row>
    <row r="4747" spans="1:5">
      <c r="A4747" s="568" t="s">
        <v>15629</v>
      </c>
      <c r="B4747" s="58" t="str">
        <f t="shared" si="151"/>
        <v>AP20931</v>
      </c>
      <c r="C4747" s="35" t="s">
        <v>15630</v>
      </c>
      <c r="D4747" s="35" t="str">
        <f t="shared" si="152"/>
        <v>20931 - Single Family Home Ownership Program</v>
      </c>
      <c r="E4747" s="35" t="s">
        <v>6267</v>
      </c>
    </row>
    <row r="4748" spans="1:5">
      <c r="A4748" s="568" t="s">
        <v>15631</v>
      </c>
      <c r="B4748" s="58" t="str">
        <f t="shared" si="151"/>
        <v>AP20932</v>
      </c>
      <c r="C4748" s="35" t="s">
        <v>15632</v>
      </c>
      <c r="D4748" s="35" t="str">
        <f t="shared" si="152"/>
        <v>20932 - 2022 ATPA – Grantor – State of Michigan</v>
      </c>
      <c r="E4748" s="35" t="s">
        <v>6267</v>
      </c>
    </row>
    <row r="4749" spans="1:5">
      <c r="A4749" s="568" t="s">
        <v>15633</v>
      </c>
      <c r="B4749" s="58" t="str">
        <f t="shared" si="151"/>
        <v>AP20933</v>
      </c>
      <c r="C4749" s="35" t="s">
        <v>15634</v>
      </c>
      <c r="D4749" s="35" t="str">
        <f t="shared" si="152"/>
        <v>20933 - Fy21 Detroit Id Grant</v>
      </c>
      <c r="E4749" s="35" t="s">
        <v>6267</v>
      </c>
    </row>
    <row r="4750" spans="1:5">
      <c r="A4750" s="58" t="s">
        <v>15635</v>
      </c>
      <c r="B4750" s="58" t="str">
        <f t="shared" si="151"/>
        <v>AP20934</v>
      </c>
      <c r="C4750" s="35" t="s">
        <v>15636</v>
      </c>
      <c r="D4750" s="35" t="str">
        <f t="shared" si="152"/>
        <v>20934 - FY21 COVID Immunizations</v>
      </c>
      <c r="E4750" s="35" t="s">
        <v>6267</v>
      </c>
    </row>
    <row r="4751" spans="1:5">
      <c r="A4751" s="58" t="s">
        <v>15637</v>
      </c>
      <c r="B4751" s="58" t="str">
        <f t="shared" si="151"/>
        <v>AP20935</v>
      </c>
      <c r="C4751" s="35" t="s">
        <v>15638</v>
      </c>
      <c r="D4751" s="35" t="str">
        <f t="shared" si="152"/>
        <v>20935 - 2021 Program Year-Port Security Grant-Grantor Homeland</v>
      </c>
      <c r="E4751" s="35" t="s">
        <v>6267</v>
      </c>
    </row>
    <row r="4752" spans="1:5">
      <c r="A4752" s="58" t="s">
        <v>15639</v>
      </c>
      <c r="B4752" s="58" t="str">
        <f t="shared" si="151"/>
        <v>AP20936</v>
      </c>
      <c r="C4752" s="35" t="s">
        <v>15640</v>
      </c>
      <c r="D4752" s="35" t="str">
        <f t="shared" si="152"/>
        <v>20936 - 2020 Program Year-AFG-FEMA Health &amp; Wellness</v>
      </c>
      <c r="E4752" s="35" t="s">
        <v>6267</v>
      </c>
    </row>
    <row r="4753" spans="1:5">
      <c r="A4753" s="568" t="s">
        <v>15641</v>
      </c>
      <c r="B4753" s="58" t="str">
        <f t="shared" si="151"/>
        <v>AP20940</v>
      </c>
      <c r="C4753" s="35" t="s">
        <v>15642</v>
      </c>
      <c r="D4753" s="35" t="str">
        <f t="shared" si="152"/>
        <v>20940 - Mayor’s Detroit Children’s Fund‐Skillman FY22</v>
      </c>
      <c r="E4753" s="35" t="s">
        <v>6267</v>
      </c>
    </row>
    <row r="4754" spans="1:5">
      <c r="A4754" s="568" t="s">
        <v>15643</v>
      </c>
      <c r="B4754" s="58" t="str">
        <f t="shared" si="151"/>
        <v>AP20942</v>
      </c>
      <c r="C4754" s="35" t="s">
        <v>15644</v>
      </c>
      <c r="D4754" s="35" t="str">
        <f t="shared" si="152"/>
        <v xml:space="preserve">20942 - 2020 Recycling Infrastructure </v>
      </c>
      <c r="E4754" s="35" t="s">
        <v>6267</v>
      </c>
    </row>
    <row r="4755" spans="1:5">
      <c r="A4755" s="568" t="s">
        <v>15645</v>
      </c>
      <c r="B4755" s="58" t="str">
        <f t="shared" si="151"/>
        <v>AP20943</v>
      </c>
      <c r="C4755" s="35" t="s">
        <v>15646</v>
      </c>
      <c r="D4755" s="35" t="str">
        <f t="shared" si="152"/>
        <v>20943 - DDOT Section 5307 CRRSAA Operating Assistance Grant MI-2021-016</v>
      </c>
      <c r="E4755" s="35" t="s">
        <v>6267</v>
      </c>
    </row>
    <row r="4756" spans="1:5">
      <c r="A4756" s="568" t="s">
        <v>15647</v>
      </c>
      <c r="B4756" s="58" t="str">
        <f t="shared" si="151"/>
        <v>AP20944</v>
      </c>
      <c r="C4756" s="35" t="s">
        <v>15648</v>
      </c>
      <c r="D4756" s="35" t="str">
        <f t="shared" si="152"/>
        <v>20944 - Detroit Public Art Fund</v>
      </c>
      <c r="E4756" s="35" t="s">
        <v>6267</v>
      </c>
    </row>
    <row r="4757" spans="1:5">
      <c r="A4757" s="58" t="s">
        <v>15649</v>
      </c>
      <c r="B4757" s="58" t="str">
        <f t="shared" si="151"/>
        <v>AP20945</v>
      </c>
      <c r="C4757" s="35" t="s">
        <v>15650</v>
      </c>
      <c r="D4757" s="35" t="str">
        <f t="shared" si="152"/>
        <v>20945 - COVID-19 Vaccine Supplemental</v>
      </c>
      <c r="E4757" s="35" t="s">
        <v>6267</v>
      </c>
    </row>
    <row r="4758" spans="1:5">
      <c r="A4758" s="568" t="s">
        <v>15651</v>
      </c>
      <c r="B4758" s="58" t="str">
        <f t="shared" si="151"/>
        <v>AP20946</v>
      </c>
      <c r="C4758" s="35" t="s">
        <v>15652</v>
      </c>
      <c r="D4758" s="35" t="str">
        <f t="shared" si="152"/>
        <v>20946 - Wayne County Park Millage Funding Fy2019-2021</v>
      </c>
      <c r="E4758" s="35" t="s">
        <v>6267</v>
      </c>
    </row>
    <row r="4759" spans="1:5">
      <c r="A4759" s="568" t="s">
        <v>15653</v>
      </c>
      <c r="B4759" s="58" t="str">
        <f t="shared" si="151"/>
        <v>AP20947</v>
      </c>
      <c r="C4759" s="35" t="s">
        <v>15654</v>
      </c>
      <c r="D4759" s="35" t="str">
        <f t="shared" si="152"/>
        <v>20947 - FY21 FASTTRACK PILOT PROGRAM GRANT</v>
      </c>
      <c r="E4759" s="35" t="s">
        <v>6267</v>
      </c>
    </row>
    <row r="4760" spans="1:5">
      <c r="A4760" s="568" t="s">
        <v>15655</v>
      </c>
      <c r="B4760" s="58" t="str">
        <f t="shared" si="151"/>
        <v>AP20948</v>
      </c>
      <c r="C4760" s="35" t="s">
        <v>15656</v>
      </c>
      <c r="D4760" s="35" t="str">
        <f t="shared" si="152"/>
        <v xml:space="preserve">20948 - Coastal Zone Management -Maheras-Gentry </v>
      </c>
      <c r="E4760" s="35" t="s">
        <v>6267</v>
      </c>
    </row>
    <row r="4761" spans="1:5">
      <c r="A4761" s="568" t="s">
        <v>15657</v>
      </c>
      <c r="B4761" s="58" t="str">
        <f t="shared" si="151"/>
        <v>AP20949</v>
      </c>
      <c r="C4761" s="35" t="s">
        <v>15658</v>
      </c>
      <c r="D4761" s="35" t="str">
        <f t="shared" si="152"/>
        <v>20949 - Merck for Mothers Safer Childbirth Cities Grant</v>
      </c>
      <c r="E4761" s="35" t="s">
        <v>6267</v>
      </c>
    </row>
    <row r="4762" spans="1:5">
      <c r="A4762" s="568" t="s">
        <v>15659</v>
      </c>
      <c r="B4762" s="58" t="str">
        <f t="shared" si="151"/>
        <v>AP20950</v>
      </c>
      <c r="C4762" s="35" t="s">
        <v>15660</v>
      </c>
      <c r="D4762" s="35" t="str">
        <f t="shared" si="152"/>
        <v>20950 - PDD-Sign Waiver Project</v>
      </c>
      <c r="E4762" s="35" t="s">
        <v>6267</v>
      </c>
    </row>
    <row r="4763" spans="1:5">
      <c r="A4763" s="110" t="s">
        <v>15661</v>
      </c>
      <c r="B4763" s="58" t="str">
        <f t="shared" si="151"/>
        <v>AP20951</v>
      </c>
      <c r="C4763" s="35" t="s">
        <v>15662</v>
      </c>
      <c r="D4763" s="35" t="str">
        <f t="shared" si="152"/>
        <v>20951 - Public Health Fund</v>
      </c>
      <c r="E4763" s="35" t="s">
        <v>6267</v>
      </c>
    </row>
    <row r="4764" spans="1:5">
      <c r="A4764" s="568" t="s">
        <v>15663</v>
      </c>
      <c r="B4764" s="58" t="str">
        <f t="shared" si="151"/>
        <v>AP20952</v>
      </c>
      <c r="C4764" s="35" t="s">
        <v>15664</v>
      </c>
      <c r="D4764" s="35" t="str">
        <f t="shared" si="152"/>
        <v>20952 - 2021 Americorps Volunteers In Service To America-Vista-Grant</v>
      </c>
      <c r="E4764" s="35" t="s">
        <v>6267</v>
      </c>
    </row>
    <row r="4765" spans="1:5">
      <c r="A4765" s="570" t="s">
        <v>15665</v>
      </c>
      <c r="B4765" s="58" t="str">
        <f t="shared" si="151"/>
        <v>AP20953</v>
      </c>
      <c r="C4765" s="35" t="s">
        <v>15666</v>
      </c>
      <c r="D4765" s="35" t="str">
        <f t="shared" si="152"/>
        <v>20953 - Fair Housing Center of Metro Detroit</v>
      </c>
      <c r="E4765" s="35" t="s">
        <v>6267</v>
      </c>
    </row>
    <row r="4766" spans="1:5">
      <c r="A4766" s="58" t="s">
        <v>15667</v>
      </c>
      <c r="B4766" s="58" t="str">
        <f t="shared" si="151"/>
        <v>AP20954</v>
      </c>
      <c r="C4766" s="35" t="s">
        <v>15668</v>
      </c>
      <c r="D4766" s="35" t="str">
        <f t="shared" si="152"/>
        <v>20954 - Southwest Economic Solution Corp</v>
      </c>
      <c r="E4766" s="35" t="s">
        <v>6267</v>
      </c>
    </row>
    <row r="4767" spans="1:5">
      <c r="A4767" s="568" t="s">
        <v>15669</v>
      </c>
      <c r="B4767" s="58" t="str">
        <f t="shared" si="151"/>
        <v>AP20956</v>
      </c>
      <c r="C4767" s="35" t="s">
        <v>15670</v>
      </c>
      <c r="D4767" s="35" t="str">
        <f t="shared" si="152"/>
        <v>20956 - Community Foundation for SE Michigan Project Clean Slate Grant</v>
      </c>
      <c r="E4767" s="35" t="s">
        <v>6267</v>
      </c>
    </row>
    <row r="4768" spans="1:5">
      <c r="A4768" s="568" t="s">
        <v>15671</v>
      </c>
      <c r="B4768" s="58" t="str">
        <f t="shared" si="151"/>
        <v>AP20957</v>
      </c>
      <c r="C4768" s="35" t="s">
        <v>15672</v>
      </c>
      <c r="D4768" s="35" t="str">
        <f t="shared" si="152"/>
        <v>20957 - Detroit Lead Technical Study Grant</v>
      </c>
      <c r="E4768" s="35" t="s">
        <v>6267</v>
      </c>
    </row>
    <row r="4769" spans="1:5">
      <c r="A4769" s="568" t="s">
        <v>15673</v>
      </c>
      <c r="B4769" s="58" t="str">
        <f t="shared" si="151"/>
        <v>AP20959</v>
      </c>
      <c r="C4769" s="35" t="s">
        <v>15674</v>
      </c>
      <c r="D4769" s="35" t="str">
        <f t="shared" si="152"/>
        <v>20959 - Opioid Overdose Surveillance</v>
      </c>
      <c r="E4769" s="35" t="s">
        <v>6267</v>
      </c>
    </row>
    <row r="4770" spans="1:5">
      <c r="A4770" s="568" t="s">
        <v>15675</v>
      </c>
      <c r="B4770" s="58" t="str">
        <f t="shared" si="151"/>
        <v>AP20960</v>
      </c>
      <c r="C4770" s="35" t="s">
        <v>15676</v>
      </c>
      <c r="D4770" s="35" t="str">
        <f t="shared" si="152"/>
        <v>20960 - FY2021 SNF-HSP-Single Family Gap Sub-Grant</v>
      </c>
      <c r="E4770" s="35" t="s">
        <v>6267</v>
      </c>
    </row>
    <row r="4771" spans="1:5">
      <c r="A4771" s="568" t="s">
        <v>15677</v>
      </c>
      <c r="B4771" s="58" t="str">
        <f t="shared" si="151"/>
        <v>AP20962</v>
      </c>
      <c r="C4771" s="35" t="s">
        <v>15678</v>
      </c>
      <c r="D4771" s="35" t="str">
        <f t="shared" si="152"/>
        <v>20962 - CDBG Homeless for Motor City Mitten Mission</v>
      </c>
      <c r="E4771" s="35" t="s">
        <v>6267</v>
      </c>
    </row>
    <row r="4772" spans="1:5">
      <c r="A4772" s="58" t="s">
        <v>15679</v>
      </c>
      <c r="B4772" s="58" t="str">
        <f t="shared" si="151"/>
        <v>AP20963</v>
      </c>
      <c r="C4772" s="35" t="s">
        <v>15680</v>
      </c>
      <c r="D4772" s="35" t="str">
        <f t="shared" si="152"/>
        <v>20963 - COVID-19 Influenza Vaccination Supplemental</v>
      </c>
      <c r="E4772" s="35" t="s">
        <v>6267</v>
      </c>
    </row>
    <row r="4773" spans="1:5">
      <c r="A4773" s="568" t="s">
        <v>15681</v>
      </c>
      <c r="B4773" s="58" t="str">
        <f t="shared" si="151"/>
        <v>AP20964</v>
      </c>
      <c r="C4773" s="35" t="s">
        <v>15682</v>
      </c>
      <c r="D4773" s="35" t="str">
        <f t="shared" si="152"/>
        <v>20964 - Epi Lab Capacity Contact Tracing And Wrap Around Services</v>
      </c>
      <c r="E4773" s="35" t="s">
        <v>6267</v>
      </c>
    </row>
    <row r="4774" spans="1:5">
      <c r="A4774" s="568" t="s">
        <v>15683</v>
      </c>
      <c r="B4774" s="58" t="str">
        <f t="shared" si="151"/>
        <v>AP20965</v>
      </c>
      <c r="C4774" s="35" t="s">
        <v>15684</v>
      </c>
      <c r="D4774" s="35" t="str">
        <f t="shared" si="152"/>
        <v>20965 - Dlead Cleaning Study Grant</v>
      </c>
      <c r="E4774" s="35" t="s">
        <v>6267</v>
      </c>
    </row>
    <row r="4775" spans="1:5">
      <c r="A4775" s="568" t="s">
        <v>15685</v>
      </c>
      <c r="B4775" s="58" t="str">
        <f t="shared" si="151"/>
        <v>AP20966</v>
      </c>
      <c r="C4775" s="35" t="s">
        <v>15686</v>
      </c>
      <c r="D4775" s="35" t="str">
        <f t="shared" si="152"/>
        <v>20966 - Resilient Park Access Grant</v>
      </c>
      <c r="E4775" s="35" t="s">
        <v>6267</v>
      </c>
    </row>
    <row r="4776" spans="1:5">
      <c r="A4776" s="568" t="s">
        <v>15687</v>
      </c>
      <c r="B4776" s="58" t="str">
        <f t="shared" si="151"/>
        <v>AP20967</v>
      </c>
      <c r="C4776" s="35" t="s">
        <v>15688</v>
      </c>
      <c r="D4776" s="35" t="str">
        <f t="shared" si="152"/>
        <v>20967 - 2021 HBS Leadership Fellows Program Grant</v>
      </c>
      <c r="E4776" s="35" t="s">
        <v>6267</v>
      </c>
    </row>
    <row r="4777" spans="1:5">
      <c r="A4777" s="568" t="s">
        <v>15689</v>
      </c>
      <c r="B4777" s="58" t="str">
        <f t="shared" si="151"/>
        <v>AP20968</v>
      </c>
      <c r="C4777" s="35" t="s">
        <v>15690</v>
      </c>
      <c r="D4777" s="35" t="str">
        <f t="shared" si="152"/>
        <v>20968 - Reducing COVID-19 Related health Disparities in Detroit Grant</v>
      </c>
      <c r="E4777" s="35" t="s">
        <v>6267</v>
      </c>
    </row>
    <row r="4778" spans="1:5">
      <c r="A4778" s="568" t="s">
        <v>15691</v>
      </c>
      <c r="B4778" s="58" t="str">
        <f t="shared" si="151"/>
        <v>AP20970</v>
      </c>
      <c r="C4778" s="35" t="s">
        <v>15692</v>
      </c>
      <c r="D4778" s="35" t="str">
        <f t="shared" si="152"/>
        <v>20970 - FTA GRANT MI-2021-013 HOPE TRNSPORTATION ACCESS STUDY</v>
      </c>
      <c r="E4778" s="35" t="s">
        <v>6267</v>
      </c>
    </row>
    <row r="4779" spans="1:5">
      <c r="A4779" s="568" t="s">
        <v>15693</v>
      </c>
      <c r="B4779" s="58" t="str">
        <f t="shared" si="151"/>
        <v>AP20971</v>
      </c>
      <c r="C4779" s="35" t="s">
        <v>15694</v>
      </c>
      <c r="D4779" s="35" t="str">
        <f t="shared" si="152"/>
        <v>20971 - FY 21 for Choice Neighborhoods Implementation Grant</v>
      </c>
      <c r="E4779" s="35" t="s">
        <v>6267</v>
      </c>
    </row>
    <row r="4780" spans="1:5">
      <c r="A4780" s="568" t="s">
        <v>15695</v>
      </c>
      <c r="B4780" s="58" t="str">
        <f t="shared" si="151"/>
        <v>AP20972</v>
      </c>
      <c r="C4780" s="35" t="s">
        <v>15696</v>
      </c>
      <c r="D4780" s="35" t="str">
        <f t="shared" si="152"/>
        <v>20972 - Fy21-Nfwh-Patton Park-Installing Green Infrastructure</v>
      </c>
      <c r="E4780" s="35" t="s">
        <v>6267</v>
      </c>
    </row>
    <row r="4781" spans="1:5">
      <c r="A4781" s="568" t="s">
        <v>15697</v>
      </c>
      <c r="B4781" s="58" t="str">
        <f t="shared" si="151"/>
        <v>AP20973</v>
      </c>
      <c r="C4781" s="35" t="s">
        <v>15698</v>
      </c>
      <c r="D4781" s="35" t="str">
        <f t="shared" si="152"/>
        <v>20973 - Meet Up And Eat Up Plus</v>
      </c>
      <c r="E4781" s="35" t="s">
        <v>6267</v>
      </c>
    </row>
    <row r="4782" spans="1:5">
      <c r="A4782" s="568" t="s">
        <v>15699</v>
      </c>
      <c r="B4782" s="58" t="str">
        <f t="shared" si="151"/>
        <v>AP20974</v>
      </c>
      <c r="C4782" s="35" t="s">
        <v>15700</v>
      </c>
      <c r="D4782" s="35" t="str">
        <f t="shared" si="152"/>
        <v>20974 - FY21 for CDBG-CV3 Grant Funds</v>
      </c>
      <c r="E4782" s="35" t="s">
        <v>6267</v>
      </c>
    </row>
    <row r="4783" spans="1:5">
      <c r="A4783" s="568" t="s">
        <v>15701</v>
      </c>
      <c r="B4783" s="58" t="str">
        <f t="shared" si="151"/>
        <v>AP20975</v>
      </c>
      <c r="C4783" s="35" t="s">
        <v>15702</v>
      </c>
      <c r="D4783" s="35" t="str">
        <f t="shared" si="152"/>
        <v>20975 - Dmc Fellowship Foundation Grant</v>
      </c>
      <c r="E4783" s="35" t="s">
        <v>6267</v>
      </c>
    </row>
    <row r="4784" spans="1:5">
      <c r="A4784" s="568" t="s">
        <v>5816</v>
      </c>
      <c r="B4784" s="58" t="str">
        <f t="shared" si="151"/>
        <v>AP20976</v>
      </c>
      <c r="C4784" s="35" t="s">
        <v>15703</v>
      </c>
      <c r="D4784" s="35" t="str">
        <f t="shared" si="152"/>
        <v>20976 - 2021 Food Response Funds</v>
      </c>
      <c r="E4784" s="35" t="s">
        <v>6267</v>
      </c>
    </row>
    <row r="4785" spans="1:5">
      <c r="A4785" s="568" t="s">
        <v>15704</v>
      </c>
      <c r="B4785" s="58" t="str">
        <f t="shared" si="151"/>
        <v>AP20977</v>
      </c>
      <c r="C4785" s="35" t="s">
        <v>15705</v>
      </c>
      <c r="D4785" s="35" t="str">
        <f t="shared" si="152"/>
        <v>20977 - Malph Staff Well Being Grant</v>
      </c>
      <c r="E4785" s="35" t="s">
        <v>6267</v>
      </c>
    </row>
    <row r="4786" spans="1:5">
      <c r="A4786" s="568" t="s">
        <v>15706</v>
      </c>
      <c r="B4786" s="58" t="str">
        <f t="shared" si="151"/>
        <v>AP20978</v>
      </c>
      <c r="C4786" s="35" t="s">
        <v>15707</v>
      </c>
      <c r="D4786" s="35" t="str">
        <f t="shared" si="152"/>
        <v>20978 - MDOT Airport Improvement Block Noncash Grant 2021-0669</v>
      </c>
      <c r="E4786" s="35" t="s">
        <v>6267</v>
      </c>
    </row>
    <row r="4787" spans="1:5">
      <c r="A4787" s="568" t="s">
        <v>15708</v>
      </c>
      <c r="B4787" s="58" t="str">
        <f t="shared" ref="B4787:B4850" si="153">"AP"&amp;A4787</f>
        <v>AP20980</v>
      </c>
      <c r="C4787" s="35" t="s">
        <v>15709</v>
      </c>
      <c r="D4787" s="35" t="str">
        <f t="shared" si="152"/>
        <v>20980 - Expanding Municipal Fnancial Empowerment in Detroit Grant</v>
      </c>
      <c r="E4787" s="35" t="s">
        <v>6267</v>
      </c>
    </row>
    <row r="4788" spans="1:5">
      <c r="A4788" s="110" t="s">
        <v>15710</v>
      </c>
      <c r="B4788" s="58" t="str">
        <f t="shared" si="153"/>
        <v>AP20981</v>
      </c>
      <c r="C4788" s="35" t="s">
        <v>15711</v>
      </c>
      <c r="D4788" s="35" t="str">
        <f t="shared" si="152"/>
        <v>20981 - FY22 Medicaid CHIP Lead Hazard Control Program Grant</v>
      </c>
      <c r="E4788" s="35" t="s">
        <v>6267</v>
      </c>
    </row>
    <row r="4789" spans="1:5">
      <c r="A4789" s="568" t="s">
        <v>15712</v>
      </c>
      <c r="B4789" s="58" t="str">
        <f t="shared" si="153"/>
        <v>AP20983</v>
      </c>
      <c r="C4789" s="35" t="s">
        <v>15713</v>
      </c>
      <c r="D4789" s="35" t="str">
        <f t="shared" si="152"/>
        <v>20983 - Disaster Relief Funding Grant</v>
      </c>
      <c r="E4789" s="35" t="s">
        <v>6267</v>
      </c>
    </row>
    <row r="4790" spans="1:5">
      <c r="A4790" s="568" t="s">
        <v>15714</v>
      </c>
      <c r="B4790" s="58" t="str">
        <f t="shared" si="153"/>
        <v>AP20984</v>
      </c>
      <c r="C4790" s="35" t="s">
        <v>15715</v>
      </c>
      <c r="D4790" s="35" t="str">
        <f t="shared" si="152"/>
        <v>20984 - Section 5339C Batery Electric Buses and Associated Infrastructure Grant MI-2021-037</v>
      </c>
      <c r="E4790" s="35" t="s">
        <v>6267</v>
      </c>
    </row>
    <row r="4791" spans="1:5">
      <c r="A4791" s="568" t="s">
        <v>15716</v>
      </c>
      <c r="B4791" s="58" t="str">
        <f t="shared" si="153"/>
        <v>AP20985</v>
      </c>
      <c r="C4791" s="35" t="s">
        <v>15717</v>
      </c>
      <c r="D4791" s="35" t="str">
        <f t="shared" si="152"/>
        <v>20985 - Fy 2017 &amp; 2018 Section 5339b Coolidge Terminal And Maintenance Facility Reconstruction Grant Mi</v>
      </c>
      <c r="E4791" s="35" t="s">
        <v>6267</v>
      </c>
    </row>
    <row r="4792" spans="1:5">
      <c r="A4792" s="568" t="s">
        <v>5817</v>
      </c>
      <c r="B4792" s="58" t="str">
        <f t="shared" si="153"/>
        <v>AP20986</v>
      </c>
      <c r="C4792" s="35" t="s">
        <v>15718</v>
      </c>
      <c r="D4792" s="35" t="str">
        <f t="shared" si="152"/>
        <v>20986 - FY 2022 CDC COVID IMMUNIZATIONS</v>
      </c>
      <c r="E4792" s="35" t="s">
        <v>6267</v>
      </c>
    </row>
    <row r="4793" spans="1:5">
      <c r="A4793" s="568" t="s">
        <v>15719</v>
      </c>
      <c r="B4793" s="58" t="str">
        <f t="shared" si="153"/>
        <v>AP20987</v>
      </c>
      <c r="C4793" s="35" t="s">
        <v>15720</v>
      </c>
      <c r="D4793" s="35" t="str">
        <f t="shared" si="152"/>
        <v>20987 - FY22 ELC Contact Tracing and Infection Prevention</v>
      </c>
      <c r="E4793" s="35" t="s">
        <v>6267</v>
      </c>
    </row>
    <row r="4794" spans="1:5">
      <c r="A4794" s="568" t="s">
        <v>15721</v>
      </c>
      <c r="B4794" s="58" t="str">
        <f t="shared" si="153"/>
        <v>AP20988</v>
      </c>
      <c r="C4794" s="35" t="s">
        <v>15722</v>
      </c>
      <c r="D4794" s="35" t="str">
        <f t="shared" si="152"/>
        <v>20988 - MDOT 2022 HRP&amp;C Grant 21-53334 JN 208808</v>
      </c>
      <c r="E4794" s="35" t="s">
        <v>6267</v>
      </c>
    </row>
    <row r="4795" spans="1:5">
      <c r="A4795" s="568" t="s">
        <v>15723</v>
      </c>
      <c r="B4795" s="58" t="str">
        <f t="shared" si="153"/>
        <v>AP20989</v>
      </c>
      <c r="C4795" s="35" t="s">
        <v>15724</v>
      </c>
      <c r="D4795" s="35" t="str">
        <f t="shared" si="152"/>
        <v>20989 - FY22 ELC Covid 19 Infection Prevention</v>
      </c>
      <c r="E4795" s="35" t="s">
        <v>6267</v>
      </c>
    </row>
    <row r="4796" spans="1:5">
      <c r="A4796" s="568" t="s">
        <v>15725</v>
      </c>
      <c r="B4796" s="58" t="str">
        <f t="shared" si="153"/>
        <v>AP20990</v>
      </c>
      <c r="C4796" s="35" t="s">
        <v>15726</v>
      </c>
      <c r="D4796" s="35" t="str">
        <f t="shared" si="152"/>
        <v>20990 - Fy2021 Erma Henderson Park &amp; Marina Engineering Project</v>
      </c>
      <c r="E4796" s="35" t="s">
        <v>6267</v>
      </c>
    </row>
    <row r="4797" spans="1:5">
      <c r="A4797" s="568" t="s">
        <v>15727</v>
      </c>
      <c r="B4797" s="58" t="str">
        <f t="shared" si="153"/>
        <v>AP20991</v>
      </c>
      <c r="C4797" s="35" t="s">
        <v>15728</v>
      </c>
      <c r="D4797" s="35" t="str">
        <f t="shared" si="152"/>
        <v>20991 - Home-ARP Project Costs</v>
      </c>
      <c r="E4797" s="35" t="s">
        <v>6267</v>
      </c>
    </row>
    <row r="4798" spans="1:5">
      <c r="A4798" s="568" t="s">
        <v>15729</v>
      </c>
      <c r="B4798" s="58" t="str">
        <f t="shared" si="153"/>
        <v>AP20992</v>
      </c>
      <c r="C4798" s="35" t="s">
        <v>15730</v>
      </c>
      <c r="D4798" s="35" t="str">
        <f t="shared" si="152"/>
        <v>20992 - Save Americas Treasures</v>
      </c>
      <c r="E4798" s="35" t="s">
        <v>6267</v>
      </c>
    </row>
    <row r="4799" spans="1:5">
      <c r="A4799" s="568" t="s">
        <v>15731</v>
      </c>
      <c r="B4799" s="58" t="str">
        <f t="shared" si="153"/>
        <v>AP20993</v>
      </c>
      <c r="C4799" s="35" t="s">
        <v>15732</v>
      </c>
      <c r="D4799" s="35" t="str">
        <f t="shared" si="152"/>
        <v>20993 - Teda Grant 1389 Detroit-Hamtramck</v>
      </c>
      <c r="E4799" s="35" t="s">
        <v>6267</v>
      </c>
    </row>
    <row r="4800" spans="1:5">
      <c r="A4800" s="568" t="s">
        <v>15733</v>
      </c>
      <c r="B4800" s="58" t="str">
        <f t="shared" si="153"/>
        <v>AP20994</v>
      </c>
      <c r="C4800" s="35" t="s">
        <v>15734</v>
      </c>
      <c r="D4800" s="35" t="str">
        <f t="shared" si="152"/>
        <v>20994 - Fy2020 Historic Context Study Latinx Communities</v>
      </c>
      <c r="E4800" s="35" t="s">
        <v>6267</v>
      </c>
    </row>
    <row r="4801" spans="1:5">
      <c r="A4801" s="568" t="s">
        <v>15735</v>
      </c>
      <c r="B4801" s="58" t="str">
        <f t="shared" si="153"/>
        <v>AP20995</v>
      </c>
      <c r="C4801" s="35" t="s">
        <v>15736</v>
      </c>
      <c r="D4801" s="35" t="str">
        <f t="shared" si="152"/>
        <v xml:space="preserve">20995 - Fy2020 Fire Prevention &amp; Safety Grant </v>
      </c>
      <c r="E4801" s="35" t="s">
        <v>6267</v>
      </c>
    </row>
    <row r="4802" spans="1:5">
      <c r="A4802" s="568" t="s">
        <v>15737</v>
      </c>
      <c r="B4802" s="58" t="str">
        <f t="shared" si="153"/>
        <v>AP20996</v>
      </c>
      <c r="C4802" s="35" t="s">
        <v>15738</v>
      </c>
      <c r="D4802" s="35" t="str">
        <f t="shared" si="152"/>
        <v>20996 - Rocket Community Fund-Streetscape Banners Grant</v>
      </c>
      <c r="E4802" s="35" t="s">
        <v>6267</v>
      </c>
    </row>
    <row r="4803" spans="1:5">
      <c r="A4803" s="568" t="s">
        <v>15739</v>
      </c>
      <c r="B4803" s="58" t="str">
        <f t="shared" si="153"/>
        <v>AP20997</v>
      </c>
      <c r="C4803" s="35" t="s">
        <v>15740</v>
      </c>
      <c r="D4803" s="35" t="str">
        <f t="shared" si="152"/>
        <v>20997 - 2021 Community Policing Development Crisis Intervention Teams</v>
      </c>
      <c r="E4803" s="35" t="s">
        <v>6267</v>
      </c>
    </row>
    <row r="4804" spans="1:5">
      <c r="A4804" s="570" t="s">
        <v>15741</v>
      </c>
      <c r="B4804" s="58" t="str">
        <f t="shared" si="153"/>
        <v>AP20998</v>
      </c>
      <c r="C4804" s="35" t="s">
        <v>15742</v>
      </c>
      <c r="D4804" s="35" t="str">
        <f t="shared" ref="D4804:D4867" si="154">A4804&amp;" - "&amp;C4804</f>
        <v>20998 - FY2022 Early Education Grant</v>
      </c>
      <c r="E4804" s="35" t="s">
        <v>6267</v>
      </c>
    </row>
    <row r="4805" spans="1:5">
      <c r="A4805" s="568" t="s">
        <v>15743</v>
      </c>
      <c r="B4805" s="58" t="str">
        <f t="shared" si="153"/>
        <v>AP20999</v>
      </c>
      <c r="C4805" s="35" t="s">
        <v>15744</v>
      </c>
      <c r="D4805" s="35" t="str">
        <f t="shared" si="154"/>
        <v>20999 - Erma Henderson Marina-Harbors &amp; Docks-Mooring Construction Grant</v>
      </c>
      <c r="E4805" s="35" t="s">
        <v>6267</v>
      </c>
    </row>
    <row r="4806" spans="1:5">
      <c r="A4806" s="568" t="s">
        <v>5776</v>
      </c>
      <c r="B4806" s="58" t="str">
        <f t="shared" si="153"/>
        <v>AP21001</v>
      </c>
      <c r="C4806" s="35" t="s">
        <v>15745</v>
      </c>
      <c r="D4806" s="35" t="str">
        <f t="shared" si="154"/>
        <v>21001 - 2018 UTGO Bonds - Series A</v>
      </c>
      <c r="E4806" s="35" t="s">
        <v>6267</v>
      </c>
    </row>
    <row r="4807" spans="1:5">
      <c r="A4807" s="58" t="s">
        <v>5777</v>
      </c>
      <c r="B4807" s="58" t="str">
        <f t="shared" si="153"/>
        <v>AP21002</v>
      </c>
      <c r="C4807" s="35" t="s">
        <v>15746</v>
      </c>
      <c r="D4807" s="35" t="str">
        <f t="shared" si="154"/>
        <v>21002 - 2018 UTGO Bonds - Series B</v>
      </c>
      <c r="E4807" s="35" t="s">
        <v>6267</v>
      </c>
    </row>
    <row r="4808" spans="1:5">
      <c r="A4808" s="58" t="s">
        <v>5739</v>
      </c>
      <c r="B4808" s="58" t="str">
        <f t="shared" si="153"/>
        <v>AP21003</v>
      </c>
      <c r="C4808" s="35" t="s">
        <v>15747</v>
      </c>
      <c r="D4808" s="35" t="str">
        <f t="shared" si="154"/>
        <v>21003 - Neighborhood Improvement Bonds</v>
      </c>
      <c r="E4808" s="35" t="s">
        <v>6267</v>
      </c>
    </row>
    <row r="4809" spans="1:5">
      <c r="A4809" s="568" t="s">
        <v>15748</v>
      </c>
      <c r="B4809" s="58" t="str">
        <f t="shared" si="153"/>
        <v>AP21004</v>
      </c>
      <c r="C4809" s="35" t="s">
        <v>15749</v>
      </c>
      <c r="D4809" s="35" t="str">
        <f t="shared" si="154"/>
        <v>21004 - 2023-Neighborhood Improvement Bonds</v>
      </c>
      <c r="E4809" s="35" t="s">
        <v>6267</v>
      </c>
    </row>
    <row r="4810" spans="1:5">
      <c r="A4810" s="568" t="s">
        <v>15750</v>
      </c>
      <c r="B4810" s="58" t="str">
        <f t="shared" si="153"/>
        <v>AP21005</v>
      </c>
      <c r="C4810" s="35" t="s">
        <v>15751</v>
      </c>
      <c r="D4810" s="35" t="str">
        <f t="shared" si="154"/>
        <v xml:space="preserve">21005 - 2023-Capital Projects </v>
      </c>
      <c r="E4810" s="35" t="s">
        <v>6267</v>
      </c>
    </row>
    <row r="4811" spans="1:5">
      <c r="A4811" s="58" t="s">
        <v>15752</v>
      </c>
      <c r="B4811" s="58" t="str">
        <f t="shared" si="153"/>
        <v>AP21026</v>
      </c>
      <c r="C4811" s="35" t="s">
        <v>15753</v>
      </c>
      <c r="D4811" s="35" t="str">
        <f t="shared" si="154"/>
        <v>21026 - WIC Resident svcs 9/23</v>
      </c>
      <c r="E4811" s="35" t="s">
        <v>6267</v>
      </c>
    </row>
    <row r="4812" spans="1:5">
      <c r="A4812" s="58" t="s">
        <v>15754</v>
      </c>
      <c r="B4812" s="58" t="str">
        <f t="shared" si="153"/>
        <v>AP21027</v>
      </c>
      <c r="C4812" s="35" t="s">
        <v>15755</v>
      </c>
      <c r="D4812" s="35" t="str">
        <f t="shared" si="154"/>
        <v>21027 - WIC Breastfeeding 9/23</v>
      </c>
      <c r="E4812" s="35" t="s">
        <v>6267</v>
      </c>
    </row>
    <row r="4813" spans="1:5">
      <c r="A4813" s="58" t="s">
        <v>15756</v>
      </c>
      <c r="B4813" s="58" t="str">
        <f t="shared" si="153"/>
        <v>AP21028</v>
      </c>
      <c r="C4813" s="35" t="s">
        <v>15757</v>
      </c>
      <c r="D4813" s="35" t="str">
        <f t="shared" si="154"/>
        <v>21028 - Lead Poison Prev 9/23</v>
      </c>
      <c r="E4813" s="35" t="s">
        <v>6267</v>
      </c>
    </row>
    <row r="4814" spans="1:5">
      <c r="A4814" s="58" t="s">
        <v>15758</v>
      </c>
      <c r="B4814" s="58" t="str">
        <f t="shared" si="153"/>
        <v>AP21029</v>
      </c>
      <c r="C4814" s="35" t="s">
        <v>15759</v>
      </c>
      <c r="D4814" s="35" t="str">
        <f t="shared" si="154"/>
        <v>21029 - Lead Intervention 9/23</v>
      </c>
      <c r="E4814" s="35" t="s">
        <v>6267</v>
      </c>
    </row>
    <row r="4815" spans="1:5">
      <c r="A4815" s="58" t="s">
        <v>15760</v>
      </c>
      <c r="B4815" s="58" t="str">
        <f t="shared" si="153"/>
        <v>AP21030</v>
      </c>
      <c r="C4815" s="35" t="s">
        <v>15761</v>
      </c>
      <c r="D4815" s="35" t="str">
        <f t="shared" si="154"/>
        <v>21030 - ELPHS Other  9/23</v>
      </c>
      <c r="E4815" s="35" t="s">
        <v>6267</v>
      </c>
    </row>
    <row r="4816" spans="1:5">
      <c r="A4816" s="58" t="s">
        <v>15762</v>
      </c>
      <c r="B4816" s="58" t="str">
        <f t="shared" si="153"/>
        <v>AP21031</v>
      </c>
      <c r="C4816" s="35" t="s">
        <v>15763</v>
      </c>
      <c r="D4816" s="35" t="str">
        <f t="shared" si="154"/>
        <v>21031 - BioTerrorism Emer 9/23</v>
      </c>
      <c r="E4816" s="35" t="s">
        <v>6267</v>
      </c>
    </row>
    <row r="4817" spans="1:5">
      <c r="A4817" s="58" t="s">
        <v>15764</v>
      </c>
      <c r="B4817" s="58" t="str">
        <f t="shared" si="153"/>
        <v>AP21032</v>
      </c>
      <c r="C4817" s="35" t="s">
        <v>15765</v>
      </c>
      <c r="D4817" s="35" t="str">
        <f t="shared" si="154"/>
        <v>21032 - Cities Readiness Ini 9/23</v>
      </c>
      <c r="E4817" s="35" t="s">
        <v>6267</v>
      </c>
    </row>
    <row r="4818" spans="1:5">
      <c r="A4818" s="58" t="s">
        <v>15766</v>
      </c>
      <c r="B4818" s="58" t="str">
        <f t="shared" si="153"/>
        <v>AP21033</v>
      </c>
      <c r="C4818" s="35" t="s">
        <v>15767</v>
      </c>
      <c r="D4818" s="35" t="str">
        <f t="shared" si="154"/>
        <v>21033 - CSHCS Outreach  9/23</v>
      </c>
      <c r="E4818" s="35" t="s">
        <v>6267</v>
      </c>
    </row>
    <row r="4819" spans="1:5">
      <c r="A4819" s="58" t="s">
        <v>15768</v>
      </c>
      <c r="B4819" s="58" t="str">
        <f t="shared" si="153"/>
        <v>AP21034</v>
      </c>
      <c r="C4819" s="35" t="s">
        <v>15769</v>
      </c>
      <c r="D4819" s="35" t="str">
        <f t="shared" si="154"/>
        <v>21034 - Fetal Infant Mort.  9/23</v>
      </c>
      <c r="E4819" s="35" t="s">
        <v>6267</v>
      </c>
    </row>
    <row r="4820" spans="1:5">
      <c r="A4820" s="58" t="s">
        <v>15770</v>
      </c>
      <c r="B4820" s="58" t="str">
        <f t="shared" si="153"/>
        <v>AP21035</v>
      </c>
      <c r="C4820" s="35" t="s">
        <v>15771</v>
      </c>
      <c r="D4820" s="35" t="str">
        <f t="shared" si="154"/>
        <v>21035 - HIV Data 2 Care 9/23</v>
      </c>
      <c r="E4820" s="35" t="s">
        <v>6267</v>
      </c>
    </row>
    <row r="4821" spans="1:5">
      <c r="A4821" s="58" t="s">
        <v>15772</v>
      </c>
      <c r="B4821" s="58" t="str">
        <f t="shared" si="153"/>
        <v>AP21036</v>
      </c>
      <c r="C4821" s="35" t="s">
        <v>15773</v>
      </c>
      <c r="D4821" s="35" t="str">
        <f t="shared" si="154"/>
        <v>21036 - Immunization IAP 9/23</v>
      </c>
      <c r="E4821" s="35" t="s">
        <v>6267</v>
      </c>
    </row>
    <row r="4822" spans="1:5">
      <c r="A4822" s="58" t="s">
        <v>15774</v>
      </c>
      <c r="B4822" s="58" t="str">
        <f t="shared" si="153"/>
        <v>AP21037</v>
      </c>
      <c r="C4822" s="35" t="s">
        <v>15775</v>
      </c>
      <c r="D4822" s="35" t="str">
        <f t="shared" si="154"/>
        <v>21037 - Immunization Pilot 9/23</v>
      </c>
      <c r="E4822" s="35" t="s">
        <v>6267</v>
      </c>
    </row>
    <row r="4823" spans="1:5">
      <c r="A4823" s="58" t="s">
        <v>15776</v>
      </c>
      <c r="B4823" s="58" t="str">
        <f t="shared" si="153"/>
        <v>AP21038</v>
      </c>
      <c r="C4823" s="35" t="s">
        <v>15777</v>
      </c>
      <c r="D4823" s="35" t="str">
        <f t="shared" si="154"/>
        <v>21038 - Infant Safe Sleep 9/23</v>
      </c>
      <c r="E4823" s="35" t="s">
        <v>6267</v>
      </c>
    </row>
    <row r="4824" spans="1:5">
      <c r="A4824" s="58" t="s">
        <v>15778</v>
      </c>
      <c r="B4824" s="58" t="str">
        <f t="shared" si="153"/>
        <v>AP21039</v>
      </c>
      <c r="C4824" s="35" t="s">
        <v>15779</v>
      </c>
      <c r="D4824" s="35" t="str">
        <f t="shared" si="154"/>
        <v>21039 - Local Mat &amp; Child 9/23</v>
      </c>
      <c r="E4824" s="35" t="s">
        <v>6267</v>
      </c>
    </row>
    <row r="4825" spans="1:5">
      <c r="A4825" s="58" t="s">
        <v>15780</v>
      </c>
      <c r="B4825" s="58" t="str">
        <f t="shared" si="153"/>
        <v>AP21040</v>
      </c>
      <c r="C4825" s="35" t="s">
        <v>15781</v>
      </c>
      <c r="D4825" s="35" t="str">
        <f t="shared" si="154"/>
        <v>21040 - Hearing - MDHHS 9/23</v>
      </c>
      <c r="E4825" s="35" t="s">
        <v>6267</v>
      </c>
    </row>
    <row r="4826" spans="1:5">
      <c r="A4826" s="58" t="s">
        <v>15782</v>
      </c>
      <c r="B4826" s="58" t="str">
        <f t="shared" si="153"/>
        <v>AP21041</v>
      </c>
      <c r="C4826" s="35" t="s">
        <v>15783</v>
      </c>
      <c r="D4826" s="35" t="str">
        <f t="shared" si="154"/>
        <v>21041 - Vision - MDHHS 9/23</v>
      </c>
      <c r="E4826" s="35" t="s">
        <v>6267</v>
      </c>
    </row>
    <row r="4827" spans="1:5">
      <c r="A4827" s="58" t="s">
        <v>15784</v>
      </c>
      <c r="B4827" s="58" t="str">
        <f t="shared" si="153"/>
        <v>AP21042</v>
      </c>
      <c r="C4827" s="35" t="s">
        <v>15785</v>
      </c>
      <c r="D4827" s="35" t="str">
        <f t="shared" si="154"/>
        <v>21042 - West Nile Virus 9/23</v>
      </c>
      <c r="E4827" s="35" t="s">
        <v>6267</v>
      </c>
    </row>
    <row r="4828" spans="1:5">
      <c r="A4828" s="58" t="s">
        <v>15786</v>
      </c>
      <c r="B4828" s="58" t="str">
        <f t="shared" si="153"/>
        <v>AP21043</v>
      </c>
      <c r="C4828" s="35" t="s">
        <v>15787</v>
      </c>
      <c r="D4828" s="35" t="str">
        <f t="shared" si="154"/>
        <v>21043 - Vector Surveilance 9/23</v>
      </c>
      <c r="E4828" s="35" t="s">
        <v>6267</v>
      </c>
    </row>
    <row r="4829" spans="1:5">
      <c r="A4829" s="58" t="s">
        <v>15788</v>
      </c>
      <c r="B4829" s="58" t="str">
        <f t="shared" si="153"/>
        <v>AP21044</v>
      </c>
      <c r="C4829" s="35" t="s">
        <v>15789</v>
      </c>
      <c r="D4829" s="35" t="str">
        <f t="shared" si="154"/>
        <v>21044 - Title X Family Plng  9/23</v>
      </c>
      <c r="E4829" s="35" t="s">
        <v>6267</v>
      </c>
    </row>
    <row r="4830" spans="1:5">
      <c r="A4830" s="58" t="s">
        <v>15790</v>
      </c>
      <c r="B4830" s="58" t="str">
        <f t="shared" si="153"/>
        <v>AP21045</v>
      </c>
      <c r="C4830" s="35" t="s">
        <v>15791</v>
      </c>
      <c r="D4830" s="35" t="str">
        <f t="shared" si="154"/>
        <v>21045 - Hepatitis C  Prog  9/23</v>
      </c>
      <c r="E4830" s="35" t="s">
        <v>6267</v>
      </c>
    </row>
    <row r="4831" spans="1:5">
      <c r="A4831" s="58" t="s">
        <v>15792</v>
      </c>
      <c r="B4831" s="58" t="str">
        <f t="shared" si="153"/>
        <v>AP21046</v>
      </c>
      <c r="C4831" s="35" t="s">
        <v>15793</v>
      </c>
      <c r="D4831" s="35" t="str">
        <f t="shared" si="154"/>
        <v>21046 - Opioid Response 9/23</v>
      </c>
      <c r="E4831" s="35" t="s">
        <v>6267</v>
      </c>
    </row>
    <row r="4832" spans="1:5">
      <c r="A4832" s="58" t="s">
        <v>15794</v>
      </c>
      <c r="B4832" s="58" t="str">
        <f t="shared" si="153"/>
        <v>AP21047</v>
      </c>
      <c r="C4832" s="35" t="s">
        <v>15795</v>
      </c>
      <c r="D4832" s="35" t="str">
        <f t="shared" si="154"/>
        <v>21047 - SUIDS  9/23</v>
      </c>
      <c r="E4832" s="35" t="s">
        <v>6267</v>
      </c>
    </row>
    <row r="4833" spans="1:5">
      <c r="A4833" s="58" t="s">
        <v>15796</v>
      </c>
      <c r="B4833" s="58" t="str">
        <f t="shared" si="153"/>
        <v>AP21048</v>
      </c>
      <c r="C4833" s="35" t="s">
        <v>15797</v>
      </c>
      <c r="D4833" s="35" t="str">
        <f t="shared" si="154"/>
        <v>21048 - HIV &amp; STD Prevent  9/23</v>
      </c>
      <c r="E4833" s="35" t="s">
        <v>6267</v>
      </c>
    </row>
    <row r="4834" spans="1:5">
      <c r="A4834" s="58" t="s">
        <v>15798</v>
      </c>
      <c r="B4834" s="58" t="str">
        <f t="shared" si="153"/>
        <v>AP21049</v>
      </c>
      <c r="C4834" s="35" t="s">
        <v>15799</v>
      </c>
      <c r="D4834" s="35" t="str">
        <f t="shared" si="154"/>
        <v>21049 - HIV Emegency Rel 2/24</v>
      </c>
      <c r="E4834" s="35" t="s">
        <v>6267</v>
      </c>
    </row>
    <row r="4835" spans="1:5">
      <c r="A4835" s="58" t="s">
        <v>15800</v>
      </c>
      <c r="B4835" s="58" t="str">
        <f t="shared" si="153"/>
        <v>AP21050</v>
      </c>
      <c r="C4835" s="35" t="s">
        <v>15801</v>
      </c>
      <c r="D4835" s="35" t="str">
        <f t="shared" si="154"/>
        <v>21050 - HOPWA Housing 6/23</v>
      </c>
      <c r="E4835" s="35" t="s">
        <v>6267</v>
      </c>
    </row>
    <row r="4836" spans="1:5">
      <c r="A4836" s="58" t="s">
        <v>15802</v>
      </c>
      <c r="B4836" s="58" t="str">
        <f t="shared" si="153"/>
        <v>AP21051</v>
      </c>
      <c r="C4836" s="35" t="s">
        <v>15803</v>
      </c>
      <c r="D4836" s="35" t="str">
        <f t="shared" si="154"/>
        <v>21051 - Local Hlth Opioid  9/23</v>
      </c>
      <c r="E4836" s="35" t="s">
        <v>6267</v>
      </c>
    </row>
    <row r="4837" spans="1:5">
      <c r="A4837" s="58" t="s">
        <v>15804</v>
      </c>
      <c r="B4837" s="58" t="str">
        <f t="shared" si="153"/>
        <v>AP21052</v>
      </c>
      <c r="C4837" s="35" t="s">
        <v>15805</v>
      </c>
      <c r="D4837" s="35" t="str">
        <f t="shared" si="154"/>
        <v>21052 - HIV Housing Assist 9/23</v>
      </c>
      <c r="E4837" s="35" t="s">
        <v>6267</v>
      </c>
    </row>
    <row r="4838" spans="1:5">
      <c r="A4838" s="58" t="s">
        <v>15806</v>
      </c>
      <c r="B4838" s="58" t="str">
        <f t="shared" si="153"/>
        <v>AP21053</v>
      </c>
      <c r="C4838" s="35" t="s">
        <v>15807</v>
      </c>
      <c r="D4838" s="35" t="str">
        <f t="shared" si="154"/>
        <v>21053 - Vaccine distribution9/23</v>
      </c>
      <c r="E4838" s="35" t="s">
        <v>6267</v>
      </c>
    </row>
    <row r="4839" spans="1:5">
      <c r="A4839" s="58" t="s">
        <v>15808</v>
      </c>
      <c r="B4839" s="58" t="str">
        <f t="shared" si="153"/>
        <v>AP21054</v>
      </c>
      <c r="C4839" s="35" t="s">
        <v>15809</v>
      </c>
      <c r="D4839" s="35" t="str">
        <f t="shared" si="154"/>
        <v>21054 - Ending HIV Epid mi 9/23</v>
      </c>
      <c r="E4839" s="35" t="s">
        <v>6267</v>
      </c>
    </row>
    <row r="4840" spans="1:5">
      <c r="A4840" s="58" t="s">
        <v>15810</v>
      </c>
      <c r="B4840" s="58" t="str">
        <f t="shared" si="153"/>
        <v>AP21055</v>
      </c>
      <c r="C4840" s="35" t="s">
        <v>15811</v>
      </c>
      <c r="D4840" s="35" t="str">
        <f t="shared" si="154"/>
        <v>21055 - Det Safe Routes 9/23</v>
      </c>
      <c r="E4840" s="35" t="s">
        <v>6267</v>
      </c>
    </row>
    <row r="4841" spans="1:5">
      <c r="A4841" s="58" t="s">
        <v>15812</v>
      </c>
      <c r="B4841" s="58" t="str">
        <f t="shared" si="153"/>
        <v>AP21056</v>
      </c>
      <c r="C4841" s="35" t="s">
        <v>15813</v>
      </c>
      <c r="D4841" s="35" t="str">
        <f t="shared" si="154"/>
        <v>21056 - HIV Part B</v>
      </c>
      <c r="E4841" s="35" t="s">
        <v>6267</v>
      </c>
    </row>
    <row r="4842" spans="1:5">
      <c r="A4842" s="58" t="s">
        <v>15814</v>
      </c>
      <c r="B4842" s="58" t="str">
        <f t="shared" si="153"/>
        <v>AP21057</v>
      </c>
      <c r="C4842" s="35" t="s">
        <v>15815</v>
      </c>
      <c r="D4842" s="35" t="str">
        <f t="shared" si="154"/>
        <v>21057 - Summer Food Service Program FY23</v>
      </c>
      <c r="E4842" s="35" t="s">
        <v>6267</v>
      </c>
    </row>
    <row r="4843" spans="1:5">
      <c r="A4843" s="58" t="s">
        <v>15816</v>
      </c>
      <c r="B4843" s="58" t="str">
        <f t="shared" si="153"/>
        <v>AP21058</v>
      </c>
      <c r="C4843" s="35" t="s">
        <v>15817</v>
      </c>
      <c r="D4843" s="35" t="str">
        <f t="shared" si="154"/>
        <v>21058 - Child &amp; Adult Care Food Program FY23</v>
      </c>
      <c r="E4843" s="35" t="s">
        <v>6267</v>
      </c>
    </row>
    <row r="4844" spans="1:5">
      <c r="A4844" s="58" t="s">
        <v>15818</v>
      </c>
      <c r="B4844" s="58" t="str">
        <f t="shared" si="153"/>
        <v>AP21059</v>
      </c>
      <c r="C4844" s="35" t="s">
        <v>15819</v>
      </c>
      <c r="D4844" s="35" t="str">
        <f t="shared" si="154"/>
        <v>21059 - Mayor's Office Volunteer Coord FY23</v>
      </c>
      <c r="E4844" s="35" t="s">
        <v>6267</v>
      </c>
    </row>
    <row r="4845" spans="1:5">
      <c r="A4845" s="58" t="s">
        <v>15820</v>
      </c>
      <c r="B4845" s="58" t="str">
        <f t="shared" si="153"/>
        <v>AP21060</v>
      </c>
      <c r="C4845" s="35" t="s">
        <v>15821</v>
      </c>
      <c r="D4845" s="35" t="str">
        <f t="shared" si="154"/>
        <v>21060 - Mayor's Office Fin Empower Coord FY23</v>
      </c>
      <c r="E4845" s="35" t="s">
        <v>6267</v>
      </c>
    </row>
    <row r="4846" spans="1:5">
      <c r="A4846" s="58" t="s">
        <v>15822</v>
      </c>
      <c r="B4846" s="58" t="str">
        <f t="shared" si="153"/>
        <v>AP21062</v>
      </c>
      <c r="C4846" s="35" t="s">
        <v>15576</v>
      </c>
      <c r="D4846" s="35" t="str">
        <f t="shared" si="154"/>
        <v>21062 - Homeland Security Grant Program</v>
      </c>
      <c r="E4846" s="35" t="s">
        <v>6267</v>
      </c>
    </row>
    <row r="4847" spans="1:5">
      <c r="A4847" s="58" t="s">
        <v>15823</v>
      </c>
      <c r="B4847" s="58" t="str">
        <f t="shared" si="153"/>
        <v>AP21067</v>
      </c>
      <c r="C4847" s="35" t="s">
        <v>15824</v>
      </c>
      <c r="D4847" s="35" t="str">
        <f t="shared" si="154"/>
        <v>21067 - Strategic Traffic Enforcement Program FY23</v>
      </c>
      <c r="E4847" s="35" t="s">
        <v>6267</v>
      </c>
    </row>
    <row r="4848" spans="1:5">
      <c r="A4848" s="58" t="s">
        <v>15825</v>
      </c>
      <c r="B4848" s="58" t="str">
        <f t="shared" si="153"/>
        <v>AP21068</v>
      </c>
      <c r="C4848" s="35" t="s">
        <v>15826</v>
      </c>
      <c r="D4848" s="35" t="str">
        <f t="shared" si="154"/>
        <v>21068 - VOCA FY23</v>
      </c>
      <c r="E4848" s="35" t="s">
        <v>6267</v>
      </c>
    </row>
    <row r="4849" spans="1:5">
      <c r="A4849" s="58" t="s">
        <v>15827</v>
      </c>
      <c r="B4849" s="58" t="str">
        <f t="shared" si="153"/>
        <v>AP21069</v>
      </c>
      <c r="C4849" s="35" t="s">
        <v>15828</v>
      </c>
      <c r="D4849" s="35" t="str">
        <f t="shared" si="154"/>
        <v>21069 - Pedestrian &amp; Bicycle Overtime Enforcement FY23</v>
      </c>
      <c r="E4849" s="35" t="s">
        <v>6267</v>
      </c>
    </row>
    <row r="4850" spans="1:5">
      <c r="A4850" s="58" t="s">
        <v>15829</v>
      </c>
      <c r="B4850" s="58" t="str">
        <f t="shared" si="153"/>
        <v>AP21070</v>
      </c>
      <c r="C4850" s="35" t="s">
        <v>15830</v>
      </c>
      <c r="D4850" s="35" t="str">
        <f t="shared" si="154"/>
        <v>21070 - Justice Assistance Grant (JAG) FY 22</v>
      </c>
      <c r="E4850" s="35" t="s">
        <v>6267</v>
      </c>
    </row>
    <row r="4851" spans="1:5">
      <c r="A4851" s="58" t="s">
        <v>15831</v>
      </c>
      <c r="B4851" s="58" t="str">
        <f t="shared" ref="B4851:B4914" si="155">"AP"&amp;A4851</f>
        <v>AP21071</v>
      </c>
      <c r="C4851" s="35" t="s">
        <v>15832</v>
      </c>
      <c r="D4851" s="35" t="str">
        <f t="shared" si="154"/>
        <v>21071 - ATPA EAST Side Action Team FY23</v>
      </c>
      <c r="E4851" s="35" t="s">
        <v>6267</v>
      </c>
    </row>
    <row r="4852" spans="1:5">
      <c r="A4852" s="58" t="s">
        <v>15833</v>
      </c>
      <c r="B4852" s="58" t="str">
        <f t="shared" si="155"/>
        <v>AP21072</v>
      </c>
      <c r="C4852" s="35" t="s">
        <v>15834</v>
      </c>
      <c r="D4852" s="35" t="str">
        <f t="shared" si="154"/>
        <v>21072 - ATPA Oakland County Auto Theft Unit FY23</v>
      </c>
      <c r="E4852" s="35" t="s">
        <v>6267</v>
      </c>
    </row>
    <row r="4853" spans="1:5">
      <c r="A4853" s="58" t="s">
        <v>15835</v>
      </c>
      <c r="B4853" s="58" t="str">
        <f t="shared" si="155"/>
        <v>AP21073</v>
      </c>
      <c r="C4853" s="35" t="s">
        <v>15836</v>
      </c>
      <c r="D4853" s="35" t="str">
        <f t="shared" si="154"/>
        <v>21073 - ATPA Preventing Auto Theft FY23</v>
      </c>
      <c r="E4853" s="35" t="s">
        <v>6267</v>
      </c>
    </row>
    <row r="4854" spans="1:5">
      <c r="A4854" s="58" t="s">
        <v>15837</v>
      </c>
      <c r="B4854" s="58" t="str">
        <f t="shared" si="155"/>
        <v>AP21074</v>
      </c>
      <c r="C4854" s="35" t="s">
        <v>15838</v>
      </c>
      <c r="D4854" s="35" t="str">
        <f t="shared" si="154"/>
        <v>21074 - ATPA South East Auto Theft Team (SEATT) FY23</v>
      </c>
      <c r="E4854" s="35" t="s">
        <v>6267</v>
      </c>
    </row>
    <row r="4855" spans="1:5">
      <c r="A4855" s="58" t="s">
        <v>15839</v>
      </c>
      <c r="B4855" s="58" t="str">
        <f t="shared" si="155"/>
        <v>AP21075</v>
      </c>
      <c r="C4855" s="35" t="s">
        <v>15840</v>
      </c>
      <c r="D4855" s="35" t="str">
        <f t="shared" si="154"/>
        <v>21075 - Operation Stonegarden FY 22</v>
      </c>
      <c r="E4855" s="35" t="s">
        <v>6267</v>
      </c>
    </row>
    <row r="4856" spans="1:5">
      <c r="A4856" s="58" t="s">
        <v>15841</v>
      </c>
      <c r="B4856" s="58" t="str">
        <f t="shared" si="155"/>
        <v>AP21077</v>
      </c>
      <c r="C4856" s="35" t="s">
        <v>15842</v>
      </c>
      <c r="D4856" s="35" t="str">
        <f t="shared" si="154"/>
        <v>21077 - STOP - Culturally Specific Underserved Grant FY23</v>
      </c>
      <c r="E4856" s="35" t="s">
        <v>6267</v>
      </c>
    </row>
    <row r="4857" spans="1:5">
      <c r="A4857" s="568" t="s">
        <v>15843</v>
      </c>
      <c r="B4857" s="58" t="str">
        <f t="shared" si="155"/>
        <v>AP21079</v>
      </c>
      <c r="C4857" s="35" t="s">
        <v>15844</v>
      </c>
      <c r="D4857" s="35" t="str">
        <f t="shared" si="154"/>
        <v>21079 - Paper Cup Alliance Grant</v>
      </c>
      <c r="E4857" s="35" t="s">
        <v>6267</v>
      </c>
    </row>
    <row r="4858" spans="1:5">
      <c r="A4858" s="568" t="s">
        <v>15845</v>
      </c>
      <c r="B4858" s="58" t="str">
        <f t="shared" si="155"/>
        <v>AP21080</v>
      </c>
      <c r="C4858" s="35" t="s">
        <v>15846</v>
      </c>
      <c r="D4858" s="35" t="str">
        <f t="shared" si="154"/>
        <v>21080 - FY 21 Detroit Food Commons - Economic Development</v>
      </c>
      <c r="E4858" s="35" t="s">
        <v>6267</v>
      </c>
    </row>
    <row r="4859" spans="1:5">
      <c r="A4859" s="568" t="s">
        <v>15847</v>
      </c>
      <c r="B4859" s="58" t="str">
        <f t="shared" si="155"/>
        <v>AP21081</v>
      </c>
      <c r="C4859" s="35" t="s">
        <v>15848</v>
      </c>
      <c r="D4859" s="35" t="str">
        <f t="shared" si="154"/>
        <v>21081 - FY 21 Life Builders Detroit Phase II- Housing Rehab Single-Family</v>
      </c>
      <c r="E4859" s="35" t="s">
        <v>6267</v>
      </c>
    </row>
    <row r="4860" spans="1:5">
      <c r="A4860" s="568" t="s">
        <v>15849</v>
      </c>
      <c r="B4860" s="58" t="str">
        <f t="shared" si="155"/>
        <v>AP21082</v>
      </c>
      <c r="C4860" s="35" t="s">
        <v>15850</v>
      </c>
      <c r="D4860" s="35" t="str">
        <f t="shared" si="154"/>
        <v xml:space="preserve">21082 - Fy 21 Uchc Gratiot Mcdougall- Homeownership Assistance </v>
      </c>
      <c r="E4860" s="35" t="s">
        <v>6267</v>
      </c>
    </row>
    <row r="4861" spans="1:5">
      <c r="A4861" s="568" t="s">
        <v>15851</v>
      </c>
      <c r="B4861" s="58" t="str">
        <f t="shared" si="155"/>
        <v>AP21083</v>
      </c>
      <c r="C4861" s="35" t="s">
        <v>15852</v>
      </c>
      <c r="D4861" s="35" t="str">
        <f t="shared" si="154"/>
        <v>21083 - Fy 21 Acquisition Land Of Owen Community Empowerment Hub</v>
      </c>
      <c r="E4861" s="35" t="s">
        <v>6267</v>
      </c>
    </row>
    <row r="4862" spans="1:5">
      <c r="A4862" s="58" t="s">
        <v>15853</v>
      </c>
      <c r="B4862" s="58" t="str">
        <f t="shared" si="155"/>
        <v>AP21087</v>
      </c>
      <c r="C4862" s="35" t="s">
        <v>15854</v>
      </c>
      <c r="D4862" s="35" t="str">
        <f t="shared" si="154"/>
        <v>21087 - FY23 Highway Research &amp; Planning Grant</v>
      </c>
      <c r="E4862" s="35" t="s">
        <v>6267</v>
      </c>
    </row>
    <row r="4863" spans="1:5">
      <c r="A4863" s="568" t="s">
        <v>15855</v>
      </c>
      <c r="B4863" s="58" t="str">
        <f t="shared" si="155"/>
        <v>AP21088</v>
      </c>
      <c r="C4863" s="35" t="s">
        <v>15856</v>
      </c>
      <c r="D4863" s="35" t="str">
        <f t="shared" si="154"/>
        <v>21088 - FY22 CSHCS Vaccine</v>
      </c>
      <c r="E4863" s="35" t="s">
        <v>6267</v>
      </c>
    </row>
    <row r="4864" spans="1:5">
      <c r="A4864" s="58" t="s">
        <v>15857</v>
      </c>
      <c r="B4864" s="58" t="str">
        <f t="shared" si="155"/>
        <v>AP21090</v>
      </c>
      <c r="C4864" s="35" t="s">
        <v>15858</v>
      </c>
      <c r="D4864" s="35" t="str">
        <f t="shared" si="154"/>
        <v>21090 - CDO/CDC Homebuyer Rehab</v>
      </c>
      <c r="E4864" s="35" t="s">
        <v>6267</v>
      </c>
    </row>
    <row r="4865" spans="1:5">
      <c r="A4865" s="58" t="s">
        <v>15859</v>
      </c>
      <c r="B4865" s="58" t="str">
        <f t="shared" si="155"/>
        <v>AP21091</v>
      </c>
      <c r="C4865" s="35" t="s">
        <v>15860</v>
      </c>
      <c r="D4865" s="35" t="str">
        <f t="shared" si="154"/>
        <v>21091 - Choice Neighborhoods Grant Match - $1.5M</v>
      </c>
      <c r="E4865" s="35" t="s">
        <v>6267</v>
      </c>
    </row>
    <row r="4866" spans="1:5">
      <c r="A4866" s="568" t="s">
        <v>15861</v>
      </c>
      <c r="B4866" s="58" t="str">
        <f t="shared" si="155"/>
        <v>AP21092</v>
      </c>
      <c r="C4866" s="35" t="s">
        <v>15862</v>
      </c>
      <c r="D4866" s="35" t="str">
        <f t="shared" si="154"/>
        <v>21092 - U Of M Covid - 19 Community Health Senior Intervention</v>
      </c>
      <c r="E4866" s="35" t="s">
        <v>6267</v>
      </c>
    </row>
    <row r="4867" spans="1:5">
      <c r="A4867" s="568" t="s">
        <v>15863</v>
      </c>
      <c r="B4867" s="58" t="str">
        <f t="shared" si="155"/>
        <v>AP21093</v>
      </c>
      <c r="C4867" s="35" t="s">
        <v>15864</v>
      </c>
      <c r="D4867" s="35" t="str">
        <f t="shared" si="154"/>
        <v>21093 - Fy2022 Clean Diesel - Red Head</v>
      </c>
      <c r="E4867" s="35" t="s">
        <v>6267</v>
      </c>
    </row>
    <row r="4868" spans="1:5">
      <c r="A4868" s="568" t="s">
        <v>15865</v>
      </c>
      <c r="B4868" s="58" t="str">
        <f t="shared" si="155"/>
        <v>AP21094</v>
      </c>
      <c r="C4868" s="35" t="s">
        <v>15866</v>
      </c>
      <c r="D4868" s="35" t="str">
        <f t="shared" ref="D4868:D4931" si="156">A4868&amp;" - "&amp;C4868</f>
        <v xml:space="preserve">21094 - 2021 Bja Fy21 Byrne Criminal Justice Innovation Program </v>
      </c>
      <c r="E4868" s="35" t="s">
        <v>6267</v>
      </c>
    </row>
    <row r="4869" spans="1:5">
      <c r="A4869" s="568" t="s">
        <v>15867</v>
      </c>
      <c r="B4869" s="58" t="str">
        <f t="shared" si="155"/>
        <v>AP21095</v>
      </c>
      <c r="C4869" s="35" t="s">
        <v>15868</v>
      </c>
      <c r="D4869" s="35" t="str">
        <f t="shared" si="156"/>
        <v>21095 - Infrastructure</v>
      </c>
      <c r="E4869" s="35" t="s">
        <v>6267</v>
      </c>
    </row>
    <row r="4870" spans="1:5">
      <c r="A4870" s="58" t="s">
        <v>15869</v>
      </c>
      <c r="B4870" s="58" t="str">
        <f t="shared" si="155"/>
        <v>AP21096</v>
      </c>
      <c r="C4870" s="35" t="s">
        <v>15870</v>
      </c>
      <c r="D4870" s="35" t="str">
        <f t="shared" si="156"/>
        <v>21096 - AFG 2023 Assistance to FF Grant</v>
      </c>
      <c r="E4870" s="35" t="s">
        <v>6267</v>
      </c>
    </row>
    <row r="4871" spans="1:5">
      <c r="A4871" s="58" t="s">
        <v>15871</v>
      </c>
      <c r="B4871" s="58" t="str">
        <f t="shared" si="155"/>
        <v>AP21097</v>
      </c>
      <c r="C4871" s="35" t="s">
        <v>15872</v>
      </c>
      <c r="D4871" s="35" t="str">
        <f t="shared" si="156"/>
        <v>21097 - ATPA 2023</v>
      </c>
      <c r="E4871" s="35" t="s">
        <v>6267</v>
      </c>
    </row>
    <row r="4872" spans="1:5">
      <c r="A4872" s="58" t="s">
        <v>15873</v>
      </c>
      <c r="B4872" s="58" t="str">
        <f t="shared" si="155"/>
        <v>AP21098</v>
      </c>
      <c r="C4872" s="35" t="s">
        <v>15874</v>
      </c>
      <c r="D4872" s="35" t="str">
        <f t="shared" si="156"/>
        <v>21098 - FEMA 2020 Fire Prevention &amp; Safety Grant</v>
      </c>
      <c r="E4872" s="35" t="s">
        <v>6267</v>
      </c>
    </row>
    <row r="4873" spans="1:5">
      <c r="A4873" s="568" t="s">
        <v>5818</v>
      </c>
      <c r="B4873" s="58" t="str">
        <f t="shared" si="155"/>
        <v>AP21099</v>
      </c>
      <c r="C4873" s="35" t="s">
        <v>15875</v>
      </c>
      <c r="D4873" s="35" t="str">
        <f t="shared" si="156"/>
        <v>21099 - City of Detroit Testing</v>
      </c>
      <c r="E4873" s="35" t="s">
        <v>6267</v>
      </c>
    </row>
    <row r="4874" spans="1:5">
      <c r="A4874" s="568" t="s">
        <v>15876</v>
      </c>
      <c r="B4874" s="58" t="str">
        <f t="shared" si="155"/>
        <v>AP21100</v>
      </c>
      <c r="C4874" s="35" t="s">
        <v>15877</v>
      </c>
      <c r="D4874" s="35" t="str">
        <f t="shared" si="156"/>
        <v>21100 - 2021 Bja Fy21 Smart Policing Intiative</v>
      </c>
      <c r="E4874" s="35" t="s">
        <v>6267</v>
      </c>
    </row>
    <row r="4875" spans="1:5">
      <c r="A4875" s="568" t="s">
        <v>15878</v>
      </c>
      <c r="B4875" s="58" t="str">
        <f t="shared" si="155"/>
        <v>AP21101</v>
      </c>
      <c r="C4875" s="35" t="s">
        <v>15879</v>
      </c>
      <c r="D4875" s="35" t="str">
        <f t="shared" si="156"/>
        <v>21101 - Financial Empowerment Center Estate Planning Pilot Grant</v>
      </c>
      <c r="E4875" s="35" t="s">
        <v>6267</v>
      </c>
    </row>
    <row r="4876" spans="1:5">
      <c r="A4876" s="568" t="s">
        <v>15880</v>
      </c>
      <c r="B4876" s="58" t="str">
        <f t="shared" si="155"/>
        <v>AP21102</v>
      </c>
      <c r="C4876" s="35" t="s">
        <v>15881</v>
      </c>
      <c r="D4876" s="35" t="str">
        <f t="shared" si="156"/>
        <v>21102 - FY22 LBPHR-Healthy Home Production HHP- Grant</v>
      </c>
      <c r="E4876" s="35" t="s">
        <v>6267</v>
      </c>
    </row>
    <row r="4877" spans="1:5">
      <c r="A4877" s="568" t="s">
        <v>15882</v>
      </c>
      <c r="B4877" s="58" t="str">
        <f t="shared" si="155"/>
        <v>AP21104</v>
      </c>
      <c r="C4877" s="35" t="s">
        <v>15883</v>
      </c>
      <c r="D4877" s="35" t="str">
        <f t="shared" si="156"/>
        <v>21104 - Lead Health Safety-2022 Grant</v>
      </c>
      <c r="E4877" s="35" t="s">
        <v>6267</v>
      </c>
    </row>
    <row r="4878" spans="1:5">
      <c r="A4878" s="568" t="s">
        <v>15884</v>
      </c>
      <c r="B4878" s="58" t="str">
        <f t="shared" si="155"/>
        <v>AP21105</v>
      </c>
      <c r="C4878" s="35" t="s">
        <v>15885</v>
      </c>
      <c r="D4878" s="35" t="str">
        <f t="shared" si="156"/>
        <v>21105 - Michigan Enhancement-Palmer Park Habitat Restoration Grant</v>
      </c>
      <c r="E4878" s="35" t="s">
        <v>6267</v>
      </c>
    </row>
    <row r="4879" spans="1:5">
      <c r="A4879" s="568" t="s">
        <v>15886</v>
      </c>
      <c r="B4879" s="58" t="str">
        <f t="shared" si="155"/>
        <v>AP21106</v>
      </c>
      <c r="C4879" s="35" t="s">
        <v>15887</v>
      </c>
      <c r="D4879" s="35" t="str">
        <f t="shared" si="156"/>
        <v>21106 - Sales Proceeds For Snf Homes</v>
      </c>
      <c r="E4879" s="35" t="s">
        <v>6267</v>
      </c>
    </row>
    <row r="4880" spans="1:5">
      <c r="A4880" s="568" t="s">
        <v>15888</v>
      </c>
      <c r="B4880" s="58" t="str">
        <f t="shared" si="155"/>
        <v>AP21107</v>
      </c>
      <c r="C4880" s="35" t="s">
        <v>15889</v>
      </c>
      <c r="D4880" s="35" t="str">
        <f t="shared" si="156"/>
        <v>21107 - 2022 Michigan Indigent Defense Commission Planning Grant</v>
      </c>
      <c r="E4880" s="35" t="s">
        <v>6267</v>
      </c>
    </row>
    <row r="4881" spans="1:5">
      <c r="A4881" s="568" t="s">
        <v>15890</v>
      </c>
      <c r="B4881" s="58" t="str">
        <f t="shared" si="155"/>
        <v>AP21108</v>
      </c>
      <c r="C4881" s="35" t="s">
        <v>15891</v>
      </c>
      <c r="D4881" s="35" t="str">
        <f t="shared" si="156"/>
        <v>21108 - Meade Cut-Through &amp; Knapp Library Connection Grant</v>
      </c>
      <c r="E4881" s="35" t="s">
        <v>6267</v>
      </c>
    </row>
    <row r="4882" spans="1:5">
      <c r="A4882" s="568" t="s">
        <v>15892</v>
      </c>
      <c r="B4882" s="58" t="str">
        <f t="shared" si="155"/>
        <v>AP21109</v>
      </c>
      <c r="C4882" s="35" t="s">
        <v>15893</v>
      </c>
      <c r="D4882" s="35" t="str">
        <f t="shared" si="156"/>
        <v>21109 - 2022 Hbs Leadership Fellows Program Grant</v>
      </c>
      <c r="E4882" s="35" t="s">
        <v>6267</v>
      </c>
    </row>
    <row r="4883" spans="1:5">
      <c r="A4883" s="568" t="s">
        <v>15894</v>
      </c>
      <c r="B4883" s="58" t="str">
        <f t="shared" si="155"/>
        <v>AP21110</v>
      </c>
      <c r="C4883" s="35" t="s">
        <v>15895</v>
      </c>
      <c r="D4883" s="35" t="str">
        <f t="shared" si="156"/>
        <v>21110 - Fy22 Nvrp Development Grant</v>
      </c>
      <c r="E4883" s="35" t="s">
        <v>6267</v>
      </c>
    </row>
    <row r="4884" spans="1:5">
      <c r="A4884" s="568" t="s">
        <v>15896</v>
      </c>
      <c r="B4884" s="58" t="str">
        <f t="shared" si="155"/>
        <v>AP21111</v>
      </c>
      <c r="C4884" s="35" t="s">
        <v>15897</v>
      </c>
      <c r="D4884" s="35" t="str">
        <f t="shared" si="156"/>
        <v>21111 - Fy22 Nvrp Training Grant</v>
      </c>
      <c r="E4884" s="35" t="s">
        <v>6267</v>
      </c>
    </row>
    <row r="4885" spans="1:5">
      <c r="A4885" s="568" t="s">
        <v>15898</v>
      </c>
      <c r="B4885" s="58" t="str">
        <f t="shared" si="155"/>
        <v>AP21112</v>
      </c>
      <c r="C4885" s="35" t="s">
        <v>15658</v>
      </c>
      <c r="D4885" s="35" t="str">
        <f t="shared" si="156"/>
        <v>21112 - Merck for Mothers Safer Childbirth Cities Grant</v>
      </c>
      <c r="E4885" s="35" t="s">
        <v>6267</v>
      </c>
    </row>
    <row r="4886" spans="1:5">
      <c r="A4886" s="568" t="s">
        <v>15899</v>
      </c>
      <c r="B4886" s="58" t="str">
        <f t="shared" si="155"/>
        <v>AP21113</v>
      </c>
      <c r="C4886" s="35" t="s">
        <v>15900</v>
      </c>
      <c r="D4886" s="35" t="str">
        <f t="shared" si="156"/>
        <v>21113 - Teda Grant 13412 Athens-Devine</v>
      </c>
      <c r="E4886" s="35" t="s">
        <v>6267</v>
      </c>
    </row>
    <row r="4887" spans="1:5">
      <c r="A4887" s="568" t="s">
        <v>15901</v>
      </c>
      <c r="B4887" s="58" t="str">
        <f t="shared" si="155"/>
        <v>AP21114</v>
      </c>
      <c r="C4887" s="35" t="s">
        <v>15902</v>
      </c>
      <c r="D4887" s="35" t="str">
        <f t="shared" si="156"/>
        <v>21114 - Bja Fy20 Solicited- Operation Legend</v>
      </c>
      <c r="E4887" s="35" t="s">
        <v>6267</v>
      </c>
    </row>
    <row r="4888" spans="1:5">
      <c r="A4888" s="568" t="s">
        <v>15903</v>
      </c>
      <c r="B4888" s="58" t="str">
        <f t="shared" si="155"/>
        <v>AP21115</v>
      </c>
      <c r="C4888" s="35" t="s">
        <v>15904</v>
      </c>
      <c r="D4888" s="35" t="str">
        <f t="shared" si="156"/>
        <v>21115 - Fy 2022 Community Testing Site Nursing Staff</v>
      </c>
      <c r="E4888" s="35" t="s">
        <v>6267</v>
      </c>
    </row>
    <row r="4889" spans="1:5">
      <c r="A4889" s="568" t="s">
        <v>15905</v>
      </c>
      <c r="B4889" s="58" t="str">
        <f t="shared" si="155"/>
        <v>AP21116</v>
      </c>
      <c r="C4889" s="35" t="s">
        <v>15906</v>
      </c>
      <c r="D4889" s="35" t="str">
        <f t="shared" si="156"/>
        <v xml:space="preserve">21116 - Russell Woods/Nardin Park Dexter Pop-Up Grant </v>
      </c>
      <c r="E4889" s="35" t="s">
        <v>6267</v>
      </c>
    </row>
    <row r="4890" spans="1:5">
      <c r="A4890" s="568" t="s">
        <v>15907</v>
      </c>
      <c r="B4890" s="58" t="str">
        <f t="shared" si="155"/>
        <v>AP21117</v>
      </c>
      <c r="C4890" s="35" t="s">
        <v>15908</v>
      </c>
      <c r="D4890" s="35" t="str">
        <f t="shared" si="156"/>
        <v>21117 - Jlg Donations And External Revenue</v>
      </c>
      <c r="E4890" s="35" t="s">
        <v>6267</v>
      </c>
    </row>
    <row r="4891" spans="1:5">
      <c r="A4891" s="568" t="s">
        <v>15909</v>
      </c>
      <c r="B4891" s="58" t="str">
        <f t="shared" si="155"/>
        <v>AP21118</v>
      </c>
      <c r="C4891" s="35" t="s">
        <v>15910</v>
      </c>
      <c r="D4891" s="35" t="str">
        <f t="shared" si="156"/>
        <v>21118 - Fy 2022 Childhood Lead Poisoning Prevention Program Grant</v>
      </c>
      <c r="E4891" s="35" t="s">
        <v>6267</v>
      </c>
    </row>
    <row r="4892" spans="1:5">
      <c r="A4892" s="568" t="s">
        <v>15911</v>
      </c>
      <c r="B4892" s="58" t="str">
        <f t="shared" si="155"/>
        <v>AP21119</v>
      </c>
      <c r="C4892" s="35" t="s">
        <v>15912</v>
      </c>
      <c r="D4892" s="35" t="str">
        <f t="shared" si="156"/>
        <v>21119 - Emergency Response Planning</v>
      </c>
      <c r="E4892" s="35" t="s">
        <v>6267</v>
      </c>
    </row>
    <row r="4893" spans="1:5">
      <c r="A4893" s="110" t="s">
        <v>15913</v>
      </c>
      <c r="B4893" s="58" t="str">
        <f t="shared" si="155"/>
        <v>AP21120</v>
      </c>
      <c r="C4893" s="35" t="s">
        <v>15914</v>
      </c>
      <c r="D4893" s="35" t="str">
        <f t="shared" si="156"/>
        <v>21120 - Family Assistance for Renaissance Men</v>
      </c>
      <c r="E4893" s="35" t="s">
        <v>6267</v>
      </c>
    </row>
    <row r="4894" spans="1:5">
      <c r="A4894" s="110" t="s">
        <v>15915</v>
      </c>
      <c r="B4894" s="58" t="str">
        <f t="shared" si="155"/>
        <v>AP21121</v>
      </c>
      <c r="C4894" s="35" t="s">
        <v>15916</v>
      </c>
      <c r="D4894" s="35" t="str">
        <f t="shared" si="156"/>
        <v>21121 - Disability Network</v>
      </c>
      <c r="E4894" s="35" t="s">
        <v>6267</v>
      </c>
    </row>
    <row r="4895" spans="1:5">
      <c r="A4895" s="110" t="s">
        <v>15917</v>
      </c>
      <c r="B4895" s="58" t="str">
        <f t="shared" si="155"/>
        <v>AP21122</v>
      </c>
      <c r="C4895" s="35" t="s">
        <v>15918</v>
      </c>
      <c r="D4895" s="35" t="str">
        <f t="shared" si="156"/>
        <v>21122 - IFF</v>
      </c>
      <c r="E4895" s="35" t="s">
        <v>6267</v>
      </c>
    </row>
    <row r="4896" spans="1:5">
      <c r="A4896" s="568" t="s">
        <v>15919</v>
      </c>
      <c r="B4896" s="58" t="str">
        <f t="shared" si="155"/>
        <v>AP21123</v>
      </c>
      <c r="C4896" s="35" t="s">
        <v>15920</v>
      </c>
      <c r="D4896" s="35" t="str">
        <f t="shared" si="156"/>
        <v>21123 - Financial Empowerment Center Property Tax Research Grant</v>
      </c>
      <c r="E4896" s="35" t="s">
        <v>6267</v>
      </c>
    </row>
    <row r="4897" spans="1:5">
      <c r="A4897" s="568" t="s">
        <v>15921</v>
      </c>
      <c r="B4897" s="58" t="str">
        <f t="shared" si="155"/>
        <v>AP21124</v>
      </c>
      <c r="C4897" s="35" t="s">
        <v>15922</v>
      </c>
      <c r="D4897" s="35" t="str">
        <f t="shared" si="156"/>
        <v>21124 - 2021 Recycling Infrastructure Grant</v>
      </c>
      <c r="E4897" s="35" t="s">
        <v>6267</v>
      </c>
    </row>
    <row r="4898" spans="1:5">
      <c r="A4898" s="568" t="s">
        <v>15923</v>
      </c>
      <c r="B4898" s="58" t="str">
        <f t="shared" si="155"/>
        <v>AP21125</v>
      </c>
      <c r="C4898" s="35" t="s">
        <v>15924</v>
      </c>
      <c r="D4898" s="35" t="str">
        <f t="shared" si="156"/>
        <v>21125 - Prosecuting Cold Cases Using Dna Evidence</v>
      </c>
      <c r="E4898" s="35" t="s">
        <v>6267</v>
      </c>
    </row>
    <row r="4899" spans="1:5">
      <c r="A4899" s="568" t="s">
        <v>15925</v>
      </c>
      <c r="B4899" s="58" t="str">
        <f t="shared" si="155"/>
        <v>AP21126</v>
      </c>
      <c r="C4899" s="35" t="s">
        <v>15926</v>
      </c>
      <c r="D4899" s="35" t="str">
        <f t="shared" si="156"/>
        <v>21126 - The Middle East Community Detroit Fy21</v>
      </c>
      <c r="E4899" s="35" t="s">
        <v>6267</v>
      </c>
    </row>
    <row r="4900" spans="1:5">
      <c r="A4900" s="568" t="s">
        <v>72</v>
      </c>
      <c r="B4900" s="58" t="str">
        <f t="shared" si="155"/>
        <v>AP21127</v>
      </c>
      <c r="C4900" s="35" t="s">
        <v>15927</v>
      </c>
      <c r="D4900" s="35" t="str">
        <f t="shared" si="156"/>
        <v>21127 - Fy 2022 Policy Research Assistant Grant</v>
      </c>
      <c r="E4900" s="35" t="s">
        <v>6267</v>
      </c>
    </row>
    <row r="4901" spans="1:5">
      <c r="A4901" s="568" t="s">
        <v>15928</v>
      </c>
      <c r="B4901" s="58" t="str">
        <f t="shared" si="155"/>
        <v>AP21128</v>
      </c>
      <c r="C4901" s="35" t="s">
        <v>15929</v>
      </c>
      <c r="D4901" s="35" t="str">
        <f t="shared" si="156"/>
        <v>21128 - Fy22 The Kresge Foundation Early Learning Grant - R-2203-291828</v>
      </c>
      <c r="E4901" s="35" t="s">
        <v>6267</v>
      </c>
    </row>
    <row r="4902" spans="1:5">
      <c r="A4902" s="568" t="s">
        <v>15930</v>
      </c>
      <c r="B4902" s="58" t="str">
        <f t="shared" si="155"/>
        <v>AP21129</v>
      </c>
      <c r="C4902" s="35" t="s">
        <v>15931</v>
      </c>
      <c r="D4902" s="35" t="str">
        <f t="shared" si="156"/>
        <v>21129 - Snf Grant Lahser-Old Redford Triangle</v>
      </c>
      <c r="E4902" s="35" t="s">
        <v>6267</v>
      </c>
    </row>
    <row r="4903" spans="1:5">
      <c r="A4903" s="568" t="s">
        <v>75</v>
      </c>
      <c r="B4903" s="58" t="str">
        <f t="shared" si="155"/>
        <v>AP21130</v>
      </c>
      <c r="C4903" s="35" t="s">
        <v>15932</v>
      </c>
      <c r="D4903" s="35" t="str">
        <f t="shared" si="156"/>
        <v>21130 - Fy 2022 Early Learning Grant - W K Kellogg Foundation</v>
      </c>
      <c r="E4903" s="35" t="s">
        <v>6267</v>
      </c>
    </row>
    <row r="4904" spans="1:5">
      <c r="A4904" s="568" t="s">
        <v>15933</v>
      </c>
      <c r="B4904" s="58" t="str">
        <f t="shared" si="155"/>
        <v>AP21131</v>
      </c>
      <c r="C4904" s="35" t="s">
        <v>15934</v>
      </c>
      <c r="D4904" s="35" t="str">
        <f t="shared" si="156"/>
        <v>21131 - Fy22 Wilson Legacy Fund-Design And Access For Joe Louis Greenway</v>
      </c>
      <c r="E4904" s="35" t="s">
        <v>6267</v>
      </c>
    </row>
    <row r="4905" spans="1:5">
      <c r="A4905" s="568" t="s">
        <v>15935</v>
      </c>
      <c r="B4905" s="58" t="str">
        <f t="shared" si="155"/>
        <v>AP21132</v>
      </c>
      <c r="C4905" s="35" t="s">
        <v>15936</v>
      </c>
      <c r="D4905" s="35" t="str">
        <f t="shared" si="156"/>
        <v>21132 - Oral Health Kindergarten Assessment Program Grant</v>
      </c>
      <c r="E4905" s="35" t="s">
        <v>6267</v>
      </c>
    </row>
    <row r="4906" spans="1:5">
      <c r="A4906" s="568" t="s">
        <v>15937</v>
      </c>
      <c r="B4906" s="58" t="str">
        <f t="shared" si="155"/>
        <v>AP21133</v>
      </c>
      <c r="C4906" s="35" t="s">
        <v>15938</v>
      </c>
      <c r="D4906" s="35" t="str">
        <f t="shared" si="156"/>
        <v>21133 - Tactical Preservation Design Grant</v>
      </c>
      <c r="E4906" s="35" t="s">
        <v>6267</v>
      </c>
    </row>
    <row r="4907" spans="1:5">
      <c r="A4907" s="568" t="s">
        <v>15939</v>
      </c>
      <c r="B4907" s="58" t="str">
        <f t="shared" si="155"/>
        <v>AP21137</v>
      </c>
      <c r="C4907" s="35" t="s">
        <v>15940</v>
      </c>
      <c r="D4907" s="35" t="str">
        <f t="shared" si="156"/>
        <v>21137 - Charge Up Michigan Grant</v>
      </c>
      <c r="E4907" s="35" t="s">
        <v>6267</v>
      </c>
    </row>
    <row r="4908" spans="1:5">
      <c r="A4908" s="568" t="s">
        <v>15941</v>
      </c>
      <c r="B4908" s="58" t="str">
        <f t="shared" si="155"/>
        <v>AP21138</v>
      </c>
      <c r="C4908" s="35" t="s">
        <v>15942</v>
      </c>
      <c r="D4908" s="35" t="str">
        <f t="shared" si="156"/>
        <v>21138 - FY 2021 Section 5307 ARPA Grant MI-2022-026-00</v>
      </c>
      <c r="E4908" s="35" t="s">
        <v>6267</v>
      </c>
    </row>
    <row r="4909" spans="1:5">
      <c r="A4909" s="568" t="s">
        <v>15943</v>
      </c>
      <c r="B4909" s="58" t="str">
        <f t="shared" si="155"/>
        <v>AP21141</v>
      </c>
      <c r="C4909" s="35" t="s">
        <v>15944</v>
      </c>
      <c r="D4909" s="35" t="str">
        <f t="shared" si="156"/>
        <v>21141 - Firearms Technical Assistance Project Grant</v>
      </c>
      <c r="E4909" s="35" t="s">
        <v>6267</v>
      </c>
    </row>
    <row r="4910" spans="1:5">
      <c r="A4910" s="568" t="s">
        <v>15945</v>
      </c>
      <c r="B4910" s="58" t="str">
        <f t="shared" si="155"/>
        <v>AP21142</v>
      </c>
      <c r="C4910" s="35" t="s">
        <v>15946</v>
      </c>
      <c r="D4910" s="35" t="str">
        <f t="shared" si="156"/>
        <v>21142 - American Indian Health And Family Services New Facility Grant</v>
      </c>
      <c r="E4910" s="35" t="s">
        <v>6267</v>
      </c>
    </row>
    <row r="4911" spans="1:5">
      <c r="A4911" s="568" t="s">
        <v>15947</v>
      </c>
      <c r="B4911" s="58" t="str">
        <f t="shared" si="155"/>
        <v>AP21143</v>
      </c>
      <c r="C4911" s="35" t="s">
        <v>15948</v>
      </c>
      <c r="D4911" s="35" t="str">
        <f t="shared" si="156"/>
        <v>21143 - Piety Hill Ii Grant</v>
      </c>
      <c r="E4911" s="35" t="s">
        <v>6267</v>
      </c>
    </row>
    <row r="4912" spans="1:5">
      <c r="A4912" s="568" t="s">
        <v>15949</v>
      </c>
      <c r="B4912" s="58" t="str">
        <f t="shared" si="155"/>
        <v>AP21144</v>
      </c>
      <c r="C4912" s="35" t="s">
        <v>15950</v>
      </c>
      <c r="D4912" s="35" t="str">
        <f t="shared" si="156"/>
        <v>21144 - Fy22 Se Mi Infant Vitality</v>
      </c>
      <c r="E4912" s="35" t="s">
        <v>6267</v>
      </c>
    </row>
    <row r="4913" spans="1:5">
      <c r="A4913" s="568" t="s">
        <v>15951</v>
      </c>
      <c r="B4913" s="58" t="str">
        <f t="shared" si="155"/>
        <v>AP21145</v>
      </c>
      <c r="C4913" s="35" t="s">
        <v>15952</v>
      </c>
      <c r="D4913" s="35" t="str">
        <f t="shared" si="156"/>
        <v>21145 - Fy 21 Romanowski Park Jl Development – Tf21‐0125</v>
      </c>
      <c r="E4913" s="35" t="s">
        <v>6267</v>
      </c>
    </row>
    <row r="4914" spans="1:5">
      <c r="A4914" s="568" t="s">
        <v>15953</v>
      </c>
      <c r="B4914" s="58" t="str">
        <f t="shared" si="155"/>
        <v>AP21146</v>
      </c>
      <c r="C4914" s="35" t="s">
        <v>15954</v>
      </c>
      <c r="D4914" s="35" t="str">
        <f t="shared" si="156"/>
        <v>21146 - Patton Park Tf21‐0124</v>
      </c>
      <c r="E4914" s="35" t="s">
        <v>6267</v>
      </c>
    </row>
    <row r="4915" spans="1:5">
      <c r="A4915" s="568" t="s">
        <v>15955</v>
      </c>
      <c r="B4915" s="58" t="str">
        <f t="shared" ref="B4915:B4978" si="157">"AP"&amp;A4915</f>
        <v>AP21147</v>
      </c>
      <c r="C4915" s="35" t="s">
        <v>15956</v>
      </c>
      <c r="D4915" s="35" t="str">
        <f t="shared" si="156"/>
        <v>21147 - Fy22 Airport 2022-0841</v>
      </c>
      <c r="E4915" s="35" t="s">
        <v>6267</v>
      </c>
    </row>
    <row r="4916" spans="1:5">
      <c r="A4916" s="568" t="s">
        <v>15957</v>
      </c>
      <c r="B4916" s="58" t="str">
        <f t="shared" si="157"/>
        <v>AP21148</v>
      </c>
      <c r="C4916" s="35" t="s">
        <v>15958</v>
      </c>
      <c r="D4916" s="35" t="str">
        <f t="shared" si="156"/>
        <v>21148 - Fy22 Covid Wrkforce Dev</v>
      </c>
      <c r="E4916" s="35" t="s">
        <v>6267</v>
      </c>
    </row>
    <row r="4917" spans="1:5">
      <c r="A4917" s="568" t="s">
        <v>15959</v>
      </c>
      <c r="B4917" s="58" t="str">
        <f t="shared" si="157"/>
        <v>AP21149</v>
      </c>
      <c r="C4917" s="35" t="s">
        <v>15960</v>
      </c>
      <c r="D4917" s="35" t="str">
        <f t="shared" si="156"/>
        <v>21149 - Fy22 Mi Safer School Hra</v>
      </c>
      <c r="E4917" s="35" t="s">
        <v>6267</v>
      </c>
    </row>
    <row r="4918" spans="1:5">
      <c r="A4918" s="568" t="s">
        <v>15961</v>
      </c>
      <c r="B4918" s="58" t="str">
        <f t="shared" si="157"/>
        <v>AP21150</v>
      </c>
      <c r="C4918" s="35" t="s">
        <v>15962</v>
      </c>
      <c r="D4918" s="35" t="str">
        <f t="shared" si="156"/>
        <v>21150 - Byrne Discretionary Community Project Grant - Ceasefire</v>
      </c>
      <c r="E4918" s="35" t="s">
        <v>6267</v>
      </c>
    </row>
    <row r="4919" spans="1:5">
      <c r="A4919" s="568" t="s">
        <v>15963</v>
      </c>
      <c r="B4919" s="58" t="str">
        <f t="shared" si="157"/>
        <v>AP21151</v>
      </c>
      <c r="C4919" s="35" t="s">
        <v>15964</v>
      </c>
      <c r="D4919" s="35" t="str">
        <f t="shared" si="156"/>
        <v>21151 - Leveraging Pharmacies For Sti Services And Care</v>
      </c>
      <c r="E4919" s="35" t="s">
        <v>6267</v>
      </c>
    </row>
    <row r="4920" spans="1:5">
      <c r="A4920" s="110" t="s">
        <v>5765</v>
      </c>
      <c r="B4920" s="58" t="str">
        <f t="shared" si="157"/>
        <v>AP21152</v>
      </c>
      <c r="C4920" s="35" t="s">
        <v>15965</v>
      </c>
      <c r="D4920" s="35" t="str">
        <f t="shared" si="156"/>
        <v>21152 - Byrne Discretionary Community Project Grant - Project Clean Slate</v>
      </c>
      <c r="E4920" s="35" t="s">
        <v>6267</v>
      </c>
    </row>
    <row r="4921" spans="1:5">
      <c r="A4921" s="568" t="s">
        <v>15966</v>
      </c>
      <c r="B4921" s="58" t="str">
        <f t="shared" si="157"/>
        <v>AP21153</v>
      </c>
      <c r="C4921" s="35" t="s">
        <v>15967</v>
      </c>
      <c r="D4921" s="35" t="str">
        <f t="shared" si="156"/>
        <v>21153 - Medicaid CHIP Community Development Lead Hazard Control Program</v>
      </c>
      <c r="E4921" s="35" t="s">
        <v>6267</v>
      </c>
    </row>
    <row r="4922" spans="1:5">
      <c r="A4922" s="568" t="s">
        <v>15968</v>
      </c>
      <c r="B4922" s="58" t="str">
        <f t="shared" si="157"/>
        <v>AP21154</v>
      </c>
      <c r="C4922" s="35" t="s">
        <v>15969</v>
      </c>
      <c r="D4922" s="35" t="str">
        <f t="shared" si="156"/>
        <v>21154 - Lead Health Safety-2023</v>
      </c>
      <c r="E4922" s="35" t="s">
        <v>6267</v>
      </c>
    </row>
    <row r="4923" spans="1:5">
      <c r="A4923" s="568" t="s">
        <v>15970</v>
      </c>
      <c r="B4923" s="58" t="str">
        <f t="shared" si="157"/>
        <v>AP21155</v>
      </c>
      <c r="C4923" s="35" t="s">
        <v>15971</v>
      </c>
      <c r="D4923" s="35" t="str">
        <f t="shared" si="156"/>
        <v>21155 - Monkeypox Grant</v>
      </c>
      <c r="E4923" s="35" t="s">
        <v>6267</v>
      </c>
    </row>
    <row r="4924" spans="1:5">
      <c r="A4924" s="568" t="s">
        <v>15972</v>
      </c>
      <c r="B4924" s="58" t="str">
        <f t="shared" si="157"/>
        <v>AP21156</v>
      </c>
      <c r="C4924" s="35" t="s">
        <v>15973</v>
      </c>
      <c r="D4924" s="35" t="str">
        <f t="shared" si="156"/>
        <v>21156 - 2022 Fuel Transformation Grant</v>
      </c>
      <c r="E4924" s="35" t="s">
        <v>6267</v>
      </c>
    </row>
    <row r="4925" spans="1:5">
      <c r="A4925" s="568" t="s">
        <v>15974</v>
      </c>
      <c r="B4925" s="58" t="str">
        <f t="shared" si="157"/>
        <v>AP21157</v>
      </c>
      <c r="C4925" s="35" t="s">
        <v>15975</v>
      </c>
      <c r="D4925" s="35" t="str">
        <f t="shared" si="156"/>
        <v>21157 - Pistons-Palace Priority Park Grant</v>
      </c>
      <c r="E4925" s="35" t="s">
        <v>6267</v>
      </c>
    </row>
    <row r="4926" spans="1:5">
      <c r="A4926" s="568" t="s">
        <v>15976</v>
      </c>
      <c r="B4926" s="58" t="str">
        <f t="shared" si="157"/>
        <v>AP21158</v>
      </c>
      <c r="C4926" s="35" t="s">
        <v>15977</v>
      </c>
      <c r="D4926" s="35" t="str">
        <f t="shared" si="156"/>
        <v>21158 - Detroit Votes 2022</v>
      </c>
      <c r="E4926" s="35" t="s">
        <v>6267</v>
      </c>
    </row>
    <row r="4927" spans="1:5">
      <c r="A4927" s="58" t="s">
        <v>15978</v>
      </c>
      <c r="B4927" s="58" t="str">
        <f t="shared" si="157"/>
        <v>AP21159</v>
      </c>
      <c r="C4927" s="35" t="s">
        <v>15979</v>
      </c>
      <c r="D4927" s="35" t="str">
        <f t="shared" si="156"/>
        <v>21159 - WIC Resident Services 9/2024</v>
      </c>
      <c r="E4927" s="35" t="s">
        <v>6267</v>
      </c>
    </row>
    <row r="4928" spans="1:5">
      <c r="A4928" s="568" t="s">
        <v>15980</v>
      </c>
      <c r="B4928" s="58" t="str">
        <f t="shared" si="157"/>
        <v>AP21160</v>
      </c>
      <c r="C4928" s="35" t="s">
        <v>15981</v>
      </c>
      <c r="D4928" s="35" t="str">
        <f t="shared" si="156"/>
        <v>21160 - WIC Breastfeeding 9/2024</v>
      </c>
      <c r="E4928" s="35" t="s">
        <v>6267</v>
      </c>
    </row>
    <row r="4929" spans="1:5">
      <c r="A4929" s="568" t="s">
        <v>15982</v>
      </c>
      <c r="B4929" s="58" t="str">
        <f t="shared" si="157"/>
        <v>AP21161</v>
      </c>
      <c r="C4929" s="35" t="s">
        <v>15983</v>
      </c>
      <c r="D4929" s="35" t="str">
        <f t="shared" si="156"/>
        <v>21161 - Lead Poisoning Prevention 9/2024</v>
      </c>
      <c r="E4929" s="35" t="s">
        <v>6267</v>
      </c>
    </row>
    <row r="4930" spans="1:5">
      <c r="A4930" s="568" t="s">
        <v>15984</v>
      </c>
      <c r="B4930" s="58" t="str">
        <f t="shared" si="157"/>
        <v>AP21162</v>
      </c>
      <c r="C4930" s="35" t="s">
        <v>15985</v>
      </c>
      <c r="D4930" s="35" t="str">
        <f t="shared" si="156"/>
        <v>21162 - Lead Intervention 9/2024</v>
      </c>
      <c r="E4930" s="35" t="s">
        <v>6267</v>
      </c>
    </row>
    <row r="4931" spans="1:5">
      <c r="A4931" s="568" t="s">
        <v>15986</v>
      </c>
      <c r="B4931" s="58" t="str">
        <f t="shared" si="157"/>
        <v>AP21163</v>
      </c>
      <c r="C4931" s="35" t="s">
        <v>15987</v>
      </c>
      <c r="D4931" s="35" t="str">
        <f t="shared" si="156"/>
        <v>21163 - ELPHS Other 9/2024</v>
      </c>
      <c r="E4931" s="35" t="s">
        <v>6267</v>
      </c>
    </row>
    <row r="4932" spans="1:5">
      <c r="A4932" s="568" t="s">
        <v>15988</v>
      </c>
      <c r="B4932" s="58" t="str">
        <f t="shared" si="157"/>
        <v>AP21164</v>
      </c>
      <c r="C4932" s="35" t="s">
        <v>15989</v>
      </c>
      <c r="D4932" s="35" t="str">
        <f t="shared" ref="D4932:D4995" si="158">A4932&amp;" - "&amp;C4932</f>
        <v>21164 - BioTerrorism Emerg Prep 9/2024</v>
      </c>
      <c r="E4932" s="35" t="s">
        <v>6267</v>
      </c>
    </row>
    <row r="4933" spans="1:5">
      <c r="A4933" s="568" t="s">
        <v>15990</v>
      </c>
      <c r="B4933" s="58" t="str">
        <f t="shared" si="157"/>
        <v>AP21165</v>
      </c>
      <c r="C4933" s="35" t="s">
        <v>15991</v>
      </c>
      <c r="D4933" s="35" t="str">
        <f t="shared" si="158"/>
        <v>21165 - Cities Readiness Initiatives 9/2024</v>
      </c>
      <c r="E4933" s="35" t="s">
        <v>6267</v>
      </c>
    </row>
    <row r="4934" spans="1:5">
      <c r="A4934" s="568" t="s">
        <v>15992</v>
      </c>
      <c r="B4934" s="58" t="str">
        <f t="shared" si="157"/>
        <v>AP21166</v>
      </c>
      <c r="C4934" s="35" t="s">
        <v>15993</v>
      </c>
      <c r="D4934" s="35" t="str">
        <f t="shared" si="158"/>
        <v>21166 - CSHCS Outreach &amp; Advocacy 9/2024</v>
      </c>
      <c r="E4934" s="35" t="s">
        <v>6267</v>
      </c>
    </row>
    <row r="4935" spans="1:5">
      <c r="A4935" s="568" t="s">
        <v>15994</v>
      </c>
      <c r="B4935" s="58" t="str">
        <f t="shared" si="157"/>
        <v>AP21167</v>
      </c>
      <c r="C4935" s="35" t="s">
        <v>15995</v>
      </c>
      <c r="D4935" s="35" t="str">
        <f t="shared" si="158"/>
        <v>21167 - Fetal Infant Mortality Review 9/2024</v>
      </c>
      <c r="E4935" s="35" t="s">
        <v>6267</v>
      </c>
    </row>
    <row r="4936" spans="1:5">
      <c r="A4936" s="58" t="s">
        <v>15996</v>
      </c>
      <c r="B4936" s="58" t="str">
        <f t="shared" si="157"/>
        <v>AP21168</v>
      </c>
      <c r="C4936" s="35" t="s">
        <v>15997</v>
      </c>
      <c r="D4936" s="35" t="str">
        <f t="shared" si="158"/>
        <v>21168 - HIV Intergrated Plng/Data to Care 9/2024</v>
      </c>
      <c r="E4936" s="35" t="s">
        <v>6267</v>
      </c>
    </row>
    <row r="4937" spans="1:5">
      <c r="A4937" s="568" t="s">
        <v>15998</v>
      </c>
      <c r="B4937" s="58" t="str">
        <f t="shared" si="157"/>
        <v>AP21169</v>
      </c>
      <c r="C4937" s="35" t="s">
        <v>15999</v>
      </c>
      <c r="D4937" s="35" t="str">
        <f t="shared" si="158"/>
        <v>21169 - Immunization Action Plan 9/2024</v>
      </c>
      <c r="E4937" s="35" t="s">
        <v>6267</v>
      </c>
    </row>
    <row r="4938" spans="1:5">
      <c r="A4938" s="568" t="s">
        <v>16000</v>
      </c>
      <c r="B4938" s="58" t="str">
        <f t="shared" si="157"/>
        <v>AP21170</v>
      </c>
      <c r="C4938" s="35" t="s">
        <v>16001</v>
      </c>
      <c r="D4938" s="35" t="str">
        <f t="shared" si="158"/>
        <v>21170 - Immunization Pilot 9/2024</v>
      </c>
      <c r="E4938" s="35" t="s">
        <v>6267</v>
      </c>
    </row>
    <row r="4939" spans="1:5">
      <c r="A4939" s="568" t="s">
        <v>16002</v>
      </c>
      <c r="B4939" s="58" t="str">
        <f t="shared" si="157"/>
        <v>AP21171</v>
      </c>
      <c r="C4939" s="35" t="s">
        <v>16003</v>
      </c>
      <c r="D4939" s="35" t="str">
        <f t="shared" si="158"/>
        <v>21171 - Infant Safe Sleep 9/2024</v>
      </c>
      <c r="E4939" s="35" t="s">
        <v>6267</v>
      </c>
    </row>
    <row r="4940" spans="1:5">
      <c r="A4940" s="568" t="s">
        <v>16004</v>
      </c>
      <c r="B4940" s="58" t="str">
        <f t="shared" si="157"/>
        <v>AP21172</v>
      </c>
      <c r="C4940" s="35" t="s">
        <v>16005</v>
      </c>
      <c r="D4940" s="35" t="str">
        <f t="shared" si="158"/>
        <v>21172 - Local Maternal &amp; Child Hlth 9/2024</v>
      </c>
      <c r="E4940" s="35" t="s">
        <v>6267</v>
      </c>
    </row>
    <row r="4941" spans="1:5">
      <c r="A4941" s="568" t="s">
        <v>16006</v>
      </c>
      <c r="B4941" s="58" t="str">
        <f t="shared" si="157"/>
        <v>AP21173</v>
      </c>
      <c r="C4941" s="35" t="s">
        <v>16007</v>
      </c>
      <c r="D4941" s="35" t="str">
        <f t="shared" si="158"/>
        <v>21173 - Hearing - MDHHS 9/2024</v>
      </c>
      <c r="E4941" s="35" t="s">
        <v>6267</v>
      </c>
    </row>
    <row r="4942" spans="1:5">
      <c r="A4942" s="568" t="s">
        <v>16008</v>
      </c>
      <c r="B4942" s="58" t="str">
        <f t="shared" si="157"/>
        <v>AP21174</v>
      </c>
      <c r="C4942" s="35" t="s">
        <v>16009</v>
      </c>
      <c r="D4942" s="35" t="str">
        <f t="shared" si="158"/>
        <v>21174 - MDHHS 9/2024</v>
      </c>
      <c r="E4942" s="35" t="s">
        <v>6267</v>
      </c>
    </row>
    <row r="4943" spans="1:5">
      <c r="A4943" s="568" t="s">
        <v>16010</v>
      </c>
      <c r="B4943" s="58" t="str">
        <f t="shared" si="157"/>
        <v>AP21175</v>
      </c>
      <c r="C4943" s="35" t="s">
        <v>16011</v>
      </c>
      <c r="D4943" s="35" t="str">
        <f t="shared" si="158"/>
        <v>21175 - West Nile Virus 9/2024</v>
      </c>
      <c r="E4943" s="35" t="s">
        <v>6267</v>
      </c>
    </row>
    <row r="4944" spans="1:5">
      <c r="A4944" s="568" t="s">
        <v>16012</v>
      </c>
      <c r="B4944" s="58" t="str">
        <f t="shared" si="157"/>
        <v>AP21176</v>
      </c>
      <c r="C4944" s="35" t="s">
        <v>16013</v>
      </c>
      <c r="D4944" s="35" t="str">
        <f t="shared" si="158"/>
        <v>21176 - Vector Surveillance 9/2024</v>
      </c>
      <c r="E4944" s="35" t="s">
        <v>6267</v>
      </c>
    </row>
    <row r="4945" spans="1:5">
      <c r="A4945" s="568" t="s">
        <v>16014</v>
      </c>
      <c r="B4945" s="58" t="str">
        <f t="shared" si="157"/>
        <v>AP21177</v>
      </c>
      <c r="C4945" s="35" t="s">
        <v>16015</v>
      </c>
      <c r="D4945" s="35" t="str">
        <f t="shared" si="158"/>
        <v>21177 - Title X Family Planning 9/2024</v>
      </c>
      <c r="E4945" s="35" t="s">
        <v>6267</v>
      </c>
    </row>
    <row r="4946" spans="1:5">
      <c r="A4946" s="568" t="s">
        <v>16016</v>
      </c>
      <c r="B4946" s="58" t="str">
        <f t="shared" si="157"/>
        <v>AP21178</v>
      </c>
      <c r="C4946" s="35" t="s">
        <v>16017</v>
      </c>
      <c r="D4946" s="35" t="str">
        <f t="shared" si="158"/>
        <v>21178 - Hepatitis C Program 9/2024</v>
      </c>
      <c r="E4946" s="35" t="s">
        <v>6267</v>
      </c>
    </row>
    <row r="4947" spans="1:5">
      <c r="A4947" s="568" t="s">
        <v>16018</v>
      </c>
      <c r="B4947" s="58" t="str">
        <f t="shared" si="157"/>
        <v>AP21179</v>
      </c>
      <c r="C4947" s="35" t="s">
        <v>16019</v>
      </c>
      <c r="D4947" s="35" t="str">
        <f t="shared" si="158"/>
        <v>21179 - Opioid Response 9/2024</v>
      </c>
      <c r="E4947" s="35" t="s">
        <v>6267</v>
      </c>
    </row>
    <row r="4948" spans="1:5">
      <c r="A4948" s="568" t="s">
        <v>16020</v>
      </c>
      <c r="B4948" s="58" t="str">
        <f t="shared" si="157"/>
        <v>AP21180</v>
      </c>
      <c r="C4948" s="35" t="s">
        <v>16021</v>
      </c>
      <c r="D4948" s="35" t="str">
        <f t="shared" si="158"/>
        <v>21180 - Sudden Unexplained Infant Death 9/2024</v>
      </c>
      <c r="E4948" s="35" t="s">
        <v>6267</v>
      </c>
    </row>
    <row r="4949" spans="1:5">
      <c r="A4949" s="568" t="s">
        <v>16022</v>
      </c>
      <c r="B4949" s="58" t="str">
        <f t="shared" si="157"/>
        <v>AP21181</v>
      </c>
      <c r="C4949" s="35" t="s">
        <v>16023</v>
      </c>
      <c r="D4949" s="35" t="str">
        <f t="shared" si="158"/>
        <v>21181 - HIV &amp; STD Testing and Prevention 9/2024</v>
      </c>
      <c r="E4949" s="35" t="s">
        <v>6267</v>
      </c>
    </row>
    <row r="4950" spans="1:5">
      <c r="A4950" s="568" t="s">
        <v>16024</v>
      </c>
      <c r="B4950" s="58" t="str">
        <f t="shared" si="157"/>
        <v>AP21182</v>
      </c>
      <c r="C4950" s="35" t="s">
        <v>16025</v>
      </c>
      <c r="D4950" s="35" t="str">
        <f t="shared" si="158"/>
        <v>21182 - HIV Emergency Support Relief 9/2024</v>
      </c>
      <c r="E4950" s="35" t="s">
        <v>6267</v>
      </c>
    </row>
    <row r="4951" spans="1:5">
      <c r="A4951" s="568" t="s">
        <v>16026</v>
      </c>
      <c r="B4951" s="58" t="str">
        <f t="shared" si="157"/>
        <v>AP21183</v>
      </c>
      <c r="C4951" s="35" t="s">
        <v>16027</v>
      </c>
      <c r="D4951" s="35" t="str">
        <f t="shared" si="158"/>
        <v>21183 - HOPWA Aids Housing 9/2024</v>
      </c>
      <c r="E4951" s="35" t="s">
        <v>6267</v>
      </c>
    </row>
    <row r="4952" spans="1:5">
      <c r="A4952" s="568" t="s">
        <v>16028</v>
      </c>
      <c r="B4952" s="58" t="str">
        <f t="shared" si="157"/>
        <v>AP21184</v>
      </c>
      <c r="C4952" s="35" t="s">
        <v>16029</v>
      </c>
      <c r="D4952" s="35" t="str">
        <f t="shared" si="158"/>
        <v>21184 - Local Health Opioid Response 9/2024</v>
      </c>
      <c r="E4952" s="35" t="s">
        <v>6267</v>
      </c>
    </row>
    <row r="4953" spans="1:5">
      <c r="A4953" s="568" t="s">
        <v>16030</v>
      </c>
      <c r="B4953" s="58" t="str">
        <f t="shared" si="157"/>
        <v>AP21185</v>
      </c>
      <c r="C4953" s="35" t="s">
        <v>16031</v>
      </c>
      <c r="D4953" s="35" t="str">
        <f t="shared" si="158"/>
        <v>21185 - Vaccine Distribution MDHHS 9/2024</v>
      </c>
      <c r="E4953" s="35" t="s">
        <v>6267</v>
      </c>
    </row>
    <row r="4954" spans="1:5">
      <c r="A4954" s="568" t="s">
        <v>16032</v>
      </c>
      <c r="B4954" s="58" t="str">
        <f t="shared" si="157"/>
        <v>AP21186</v>
      </c>
      <c r="C4954" s="35" t="s">
        <v>16033</v>
      </c>
      <c r="D4954" s="35" t="str">
        <f t="shared" si="158"/>
        <v>21186 - Ending the HIV Epidemic MDHHS 9/2024</v>
      </c>
      <c r="E4954" s="35" t="s">
        <v>6267</v>
      </c>
    </row>
    <row r="4955" spans="1:5">
      <c r="A4955" s="568" t="s">
        <v>16034</v>
      </c>
      <c r="B4955" s="58" t="str">
        <f t="shared" si="157"/>
        <v>AP21187</v>
      </c>
      <c r="C4955" s="35" t="s">
        <v>16035</v>
      </c>
      <c r="D4955" s="35" t="str">
        <f t="shared" si="158"/>
        <v>21187 - Detroit Safe Route OSHP 9/2024</v>
      </c>
      <c r="E4955" s="35" t="s">
        <v>6267</v>
      </c>
    </row>
    <row r="4956" spans="1:5">
      <c r="A4956" s="568" t="s">
        <v>16036</v>
      </c>
      <c r="B4956" s="58" t="str">
        <f t="shared" si="157"/>
        <v>AP21188</v>
      </c>
      <c r="C4956" s="35" t="s">
        <v>15813</v>
      </c>
      <c r="D4956" s="35" t="str">
        <f t="shared" si="158"/>
        <v>21188 - HIV Part B</v>
      </c>
      <c r="E4956" s="35" t="s">
        <v>6267</v>
      </c>
    </row>
    <row r="4957" spans="1:5">
      <c r="A4957" s="110" t="s">
        <v>16037</v>
      </c>
      <c r="B4957" s="58" t="str">
        <f t="shared" si="157"/>
        <v>AP21189</v>
      </c>
      <c r="C4957" s="35" t="s">
        <v>16038</v>
      </c>
      <c r="D4957" s="35" t="str">
        <f t="shared" si="158"/>
        <v>21189 - Summer Food Service Program 2024</v>
      </c>
      <c r="E4957" s="35" t="s">
        <v>6267</v>
      </c>
    </row>
    <row r="4958" spans="1:5">
      <c r="A4958" s="110" t="s">
        <v>16039</v>
      </c>
      <c r="B4958" s="58" t="str">
        <f t="shared" si="157"/>
        <v>AP21190</v>
      </c>
      <c r="C4958" s="35" t="s">
        <v>16040</v>
      </c>
      <c r="D4958" s="35" t="str">
        <f t="shared" si="158"/>
        <v>21190 - Strategic Traffic Enforcement Program FY24</v>
      </c>
      <c r="E4958" s="35" t="s">
        <v>6267</v>
      </c>
    </row>
    <row r="4959" spans="1:5">
      <c r="A4959" s="58" t="s">
        <v>16041</v>
      </c>
      <c r="B4959" s="58" t="str">
        <f t="shared" si="157"/>
        <v>AP21191</v>
      </c>
      <c r="C4959" s="35" t="s">
        <v>16040</v>
      </c>
      <c r="D4959" s="35" t="str">
        <f t="shared" si="158"/>
        <v>21191 - Strategic Traffic Enforcement Program FY24</v>
      </c>
      <c r="E4959" s="35" t="s">
        <v>6267</v>
      </c>
    </row>
    <row r="4960" spans="1:5">
      <c r="A4960" s="58" t="s">
        <v>16042</v>
      </c>
      <c r="B4960" s="58" t="str">
        <f t="shared" si="157"/>
        <v>AP21192</v>
      </c>
      <c r="C4960" s="35" t="s">
        <v>16043</v>
      </c>
      <c r="D4960" s="35" t="str">
        <f t="shared" si="158"/>
        <v>21192 - VOCA FY24</v>
      </c>
      <c r="E4960" s="35" t="s">
        <v>6267</v>
      </c>
    </row>
    <row r="4961" spans="1:5">
      <c r="A4961" s="58" t="s">
        <v>16044</v>
      </c>
      <c r="B4961" s="58" t="str">
        <f t="shared" si="157"/>
        <v>AP21193</v>
      </c>
      <c r="C4961" s="35" t="s">
        <v>16045</v>
      </c>
      <c r="D4961" s="35" t="str">
        <f t="shared" si="158"/>
        <v>21193 - Pedestrian &amp; Bicycle Overtime Enforcement FY24</v>
      </c>
      <c r="E4961" s="35" t="s">
        <v>6267</v>
      </c>
    </row>
    <row r="4962" spans="1:5">
      <c r="A4962" s="58" t="s">
        <v>16046</v>
      </c>
      <c r="B4962" s="58" t="str">
        <f t="shared" si="157"/>
        <v>AP21194</v>
      </c>
      <c r="C4962" s="35" t="s">
        <v>16047</v>
      </c>
      <c r="D4962" s="35" t="str">
        <f t="shared" si="158"/>
        <v>21194 - Justice Assistance Grant (JAG) FY24</v>
      </c>
      <c r="E4962" s="35" t="s">
        <v>6267</v>
      </c>
    </row>
    <row r="4963" spans="1:5">
      <c r="A4963" s="58" t="s">
        <v>16048</v>
      </c>
      <c r="B4963" s="58" t="str">
        <f t="shared" si="157"/>
        <v>AP21195</v>
      </c>
      <c r="C4963" s="35" t="s">
        <v>16049</v>
      </c>
      <c r="D4963" s="35" t="str">
        <f t="shared" si="158"/>
        <v>21195 - ATPA Oakland County Auto Theft Unit FY24</v>
      </c>
      <c r="E4963" s="35" t="s">
        <v>6267</v>
      </c>
    </row>
    <row r="4964" spans="1:5">
      <c r="A4964" s="58" t="s">
        <v>16050</v>
      </c>
      <c r="B4964" s="58" t="str">
        <f t="shared" si="157"/>
        <v>AP21196</v>
      </c>
      <c r="C4964" s="35" t="s">
        <v>16051</v>
      </c>
      <c r="D4964" s="35" t="str">
        <f t="shared" si="158"/>
        <v>21196 - ATPA Preventing Auto Theft FY24</v>
      </c>
      <c r="E4964" s="35" t="s">
        <v>6267</v>
      </c>
    </row>
    <row r="4965" spans="1:5">
      <c r="A4965" s="58" t="s">
        <v>16052</v>
      </c>
      <c r="B4965" s="58" t="str">
        <f t="shared" si="157"/>
        <v>AP21197</v>
      </c>
      <c r="C4965" s="35" t="s">
        <v>16053</v>
      </c>
      <c r="D4965" s="35" t="str">
        <f t="shared" si="158"/>
        <v>21197 - ATPA South East Auto Theft Team (SEATT) FY24</v>
      </c>
      <c r="E4965" s="35" t="s">
        <v>6267</v>
      </c>
    </row>
    <row r="4966" spans="1:5">
      <c r="A4966" s="58" t="s">
        <v>16054</v>
      </c>
      <c r="B4966" s="58" t="str">
        <f t="shared" si="157"/>
        <v>AP21199</v>
      </c>
      <c r="C4966" s="35" t="s">
        <v>16055</v>
      </c>
      <c r="D4966" s="35" t="str">
        <f t="shared" si="158"/>
        <v>21199 - Operation Stonegarden FY24</v>
      </c>
      <c r="E4966" s="35" t="s">
        <v>6267</v>
      </c>
    </row>
    <row r="4967" spans="1:5">
      <c r="A4967" s="58" t="s">
        <v>5746</v>
      </c>
      <c r="B4967" s="58" t="str">
        <f t="shared" si="157"/>
        <v>AP21200</v>
      </c>
      <c r="C4967" s="35" t="s">
        <v>16056</v>
      </c>
      <c r="D4967" s="35" t="str">
        <f t="shared" si="158"/>
        <v>21200 - Detroit Demolition</v>
      </c>
      <c r="E4967" s="35" t="s">
        <v>6267</v>
      </c>
    </row>
    <row r="4968" spans="1:5">
      <c r="A4968" s="58" t="s">
        <v>16057</v>
      </c>
      <c r="B4968" s="58" t="str">
        <f t="shared" si="157"/>
        <v>AP21201</v>
      </c>
      <c r="C4968" s="35" t="s">
        <v>16058</v>
      </c>
      <c r="D4968" s="35" t="str">
        <f t="shared" si="158"/>
        <v>21201 - STOP - Culturally Specific Underserved Grant FY24</v>
      </c>
      <c r="E4968" s="35" t="s">
        <v>6267</v>
      </c>
    </row>
    <row r="4969" spans="1:5">
      <c r="A4969" s="110" t="s">
        <v>16059</v>
      </c>
      <c r="B4969" s="58" t="str">
        <f t="shared" si="157"/>
        <v>AP21205</v>
      </c>
      <c r="C4969" s="35" t="s">
        <v>16060</v>
      </c>
      <c r="D4969" s="35" t="str">
        <f t="shared" si="158"/>
        <v>21205 - FY24 Highway Research &amp; Planning TOC Mngmt Grant</v>
      </c>
      <c r="E4969" s="35" t="s">
        <v>6267</v>
      </c>
    </row>
    <row r="4970" spans="1:5">
      <c r="A4970" s="568" t="s">
        <v>16061</v>
      </c>
      <c r="B4970" s="58" t="str">
        <f t="shared" si="157"/>
        <v>AP21206</v>
      </c>
      <c r="C4970" s="35" t="s">
        <v>16062</v>
      </c>
      <c r="D4970" s="35" t="str">
        <f t="shared" si="158"/>
        <v>21206 - 2023 Michigan Indigent Defense Commission Grant</v>
      </c>
      <c r="E4970" s="35" t="s">
        <v>6267</v>
      </c>
    </row>
    <row r="4971" spans="1:5">
      <c r="A4971" s="568" t="s">
        <v>16063</v>
      </c>
      <c r="B4971" s="58" t="str">
        <f t="shared" si="157"/>
        <v>AP21207</v>
      </c>
      <c r="C4971" s="35" t="s">
        <v>16064</v>
      </c>
      <c r="D4971" s="35" t="str">
        <f t="shared" si="158"/>
        <v>21207 - Fy 2023 Emerging Threats For Elc Contract Tracing</v>
      </c>
      <c r="E4971" s="35" t="s">
        <v>6267</v>
      </c>
    </row>
    <row r="4972" spans="1:5">
      <c r="A4972" s="568" t="s">
        <v>16065</v>
      </c>
      <c r="B4972" s="58" t="str">
        <f t="shared" si="157"/>
        <v>AP21208</v>
      </c>
      <c r="C4972" s="35" t="s">
        <v>16066</v>
      </c>
      <c r="D4972" s="35" t="str">
        <f t="shared" si="158"/>
        <v>21208 - Fy 2023 Covid Immunization</v>
      </c>
      <c r="E4972" s="35" t="s">
        <v>6267</v>
      </c>
    </row>
    <row r="4973" spans="1:5">
      <c r="A4973" s="568" t="s">
        <v>16067</v>
      </c>
      <c r="B4973" s="58" t="str">
        <f t="shared" si="157"/>
        <v>AP21209</v>
      </c>
      <c r="C4973" s="35" t="s">
        <v>16068</v>
      </c>
      <c r="D4973" s="35" t="str">
        <f t="shared" si="158"/>
        <v>21209 - Fy 2022 Section 5307 Cmaq Grant Mi-2022-044-00</v>
      </c>
      <c r="E4973" s="35" t="s">
        <v>6267</v>
      </c>
    </row>
    <row r="4974" spans="1:5">
      <c r="A4974" s="568" t="s">
        <v>16069</v>
      </c>
      <c r="B4974" s="58" t="str">
        <f t="shared" si="157"/>
        <v>AP21210</v>
      </c>
      <c r="C4974" s="35" t="s">
        <v>16070</v>
      </c>
      <c r="D4974" s="35" t="str">
        <f t="shared" si="158"/>
        <v>21210 - Wayne County Millage Park Improvement Grant</v>
      </c>
      <c r="E4974" s="35" t="s">
        <v>6267</v>
      </c>
    </row>
    <row r="4975" spans="1:5">
      <c r="A4975" s="568" t="s">
        <v>16071</v>
      </c>
      <c r="B4975" s="58" t="str">
        <f t="shared" si="157"/>
        <v>AP21212</v>
      </c>
      <c r="C4975" s="35" t="s">
        <v>16072</v>
      </c>
      <c r="D4975" s="35" t="str">
        <f t="shared" si="158"/>
        <v>21212 - Fy 2023 Childhood Lead Poisoning Prevention Expansion</v>
      </c>
      <c r="E4975" s="35" t="s">
        <v>6267</v>
      </c>
    </row>
    <row r="4976" spans="1:5">
      <c r="A4976" s="568" t="s">
        <v>16073</v>
      </c>
      <c r="B4976" s="58" t="str">
        <f t="shared" si="157"/>
        <v>AP21213</v>
      </c>
      <c r="C4976" s="35" t="s">
        <v>16074</v>
      </c>
      <c r="D4976" s="35" t="str">
        <f t="shared" si="158"/>
        <v>21213 - Fy 2023 Cshcs Vaccine Initiative</v>
      </c>
      <c r="E4976" s="35" t="s">
        <v>6267</v>
      </c>
    </row>
    <row r="4977" spans="1:5">
      <c r="A4977" s="568" t="s">
        <v>16075</v>
      </c>
      <c r="B4977" s="58" t="str">
        <f t="shared" si="157"/>
        <v>AP21214</v>
      </c>
      <c r="C4977" s="35" t="s">
        <v>16076</v>
      </c>
      <c r="D4977" s="35" t="str">
        <f t="shared" si="158"/>
        <v>21214 - Fy23 Oral Health Kindergarten Assessment Program</v>
      </c>
      <c r="E4977" s="35" t="s">
        <v>6267</v>
      </c>
    </row>
    <row r="4978" spans="1:5">
      <c r="A4978" s="568" t="s">
        <v>16077</v>
      </c>
      <c r="B4978" s="58" t="str">
        <f t="shared" si="157"/>
        <v>AP21215</v>
      </c>
      <c r="C4978" s="35" t="s">
        <v>16078</v>
      </c>
      <c r="D4978" s="35" t="str">
        <f t="shared" si="158"/>
        <v>21215 - Fy23 Se Mi Infant Vitality</v>
      </c>
      <c r="E4978" s="35" t="s">
        <v>6267</v>
      </c>
    </row>
    <row r="4979" spans="1:5">
      <c r="A4979" s="568" t="s">
        <v>16079</v>
      </c>
      <c r="B4979" s="58" t="str">
        <f t="shared" ref="B4979:B5043" si="159">"AP"&amp;A4979</f>
        <v>AP21216</v>
      </c>
      <c r="C4979" s="35" t="s">
        <v>16080</v>
      </c>
      <c r="D4979" s="35" t="str">
        <f t="shared" si="158"/>
        <v>21216 - Body-Worn Camera Policy &amp; Implementation Grant</v>
      </c>
      <c r="E4979" s="35" t="s">
        <v>6267</v>
      </c>
    </row>
    <row r="4980" spans="1:5">
      <c r="A4980" s="568" t="s">
        <v>16081</v>
      </c>
      <c r="B4980" s="58" t="str">
        <f t="shared" si="159"/>
        <v>AP21217</v>
      </c>
      <c r="C4980" s="35" t="s">
        <v>16082</v>
      </c>
      <c r="D4980" s="35" t="str">
        <f t="shared" si="158"/>
        <v>21217 - CDBG Public Facility Rehab/Infrastructure</v>
      </c>
      <c r="E4980" s="35" t="s">
        <v>6267</v>
      </c>
    </row>
    <row r="4981" spans="1:5">
      <c r="A4981" s="568" t="s">
        <v>16083</v>
      </c>
      <c r="B4981" s="58" t="str">
        <f t="shared" si="159"/>
        <v>AP21218</v>
      </c>
      <c r="C4981" s="35" t="s">
        <v>16084</v>
      </c>
      <c r="D4981" s="35" t="str">
        <f t="shared" si="158"/>
        <v>21218 - CDBG Programmatic Operations</v>
      </c>
      <c r="E4981" s="35" t="s">
        <v>6267</v>
      </c>
    </row>
    <row r="4982" spans="1:5">
      <c r="A4982" s="568" t="s">
        <v>16085</v>
      </c>
      <c r="B4982" s="58" t="str">
        <f t="shared" si="159"/>
        <v>AP21219</v>
      </c>
      <c r="C4982" s="35" t="s">
        <v>16086</v>
      </c>
      <c r="D4982" s="35" t="str">
        <f t="shared" si="158"/>
        <v>21219 - Fy23 -West Warren Open Plaza</v>
      </c>
      <c r="E4982" s="35" t="s">
        <v>6267</v>
      </c>
    </row>
    <row r="4983" spans="1:5">
      <c r="A4983" s="568" t="s">
        <v>16087</v>
      </c>
      <c r="B4983" s="58" t="str">
        <f t="shared" si="159"/>
        <v>AP21220</v>
      </c>
      <c r="C4983" s="35" t="s">
        <v>16088</v>
      </c>
      <c r="D4983" s="35" t="str">
        <f t="shared" si="158"/>
        <v>21220 - Artists Stipend Support Grant</v>
      </c>
      <c r="E4983" s="35" t="s">
        <v>6267</v>
      </c>
    </row>
    <row r="4984" spans="1:5">
      <c r="A4984" s="568" t="s">
        <v>16089</v>
      </c>
      <c r="B4984" s="58" t="str">
        <f t="shared" si="159"/>
        <v>AP21221</v>
      </c>
      <c r="C4984" s="35" t="s">
        <v>16090</v>
      </c>
      <c r="D4984" s="35" t="str">
        <f t="shared" si="158"/>
        <v>21221 - Expand Public Hlth Wrkfrce Fy23</v>
      </c>
      <c r="E4984" s="35" t="s">
        <v>6267</v>
      </c>
    </row>
    <row r="4985" spans="1:5">
      <c r="A4985" s="58" t="s">
        <v>16091</v>
      </c>
      <c r="B4985" s="58" t="str">
        <f t="shared" si="159"/>
        <v>AP21222</v>
      </c>
      <c r="C4985" s="35" t="s">
        <v>16092</v>
      </c>
      <c r="D4985" s="35" t="str">
        <f t="shared" si="158"/>
        <v>21222 - Homeland Security Grant Program-UASI FY24</v>
      </c>
      <c r="E4985" s="35" t="s">
        <v>6267</v>
      </c>
    </row>
    <row r="4986" spans="1:5">
      <c r="A4986" s="568" t="s">
        <v>16093</v>
      </c>
      <c r="B4986" s="58" t="str">
        <f t="shared" si="159"/>
        <v>AP21223</v>
      </c>
      <c r="C4986" s="35" t="s">
        <v>16094</v>
      </c>
      <c r="D4986" s="35" t="str">
        <f t="shared" si="158"/>
        <v>21223 - Fy22 Lead-Based Paint Hazard Reduction Grant</v>
      </c>
      <c r="E4986" s="35" t="s">
        <v>6267</v>
      </c>
    </row>
    <row r="4987" spans="1:5">
      <c r="A4987" s="568" t="s">
        <v>16095</v>
      </c>
      <c r="B4987" s="58" t="str">
        <f t="shared" si="159"/>
        <v>AP21225</v>
      </c>
      <c r="C4987" s="35" t="s">
        <v>16096</v>
      </c>
      <c r="D4987" s="35" t="str">
        <f t="shared" si="158"/>
        <v>21225 - Gff Park Project Gap Funding Grant</v>
      </c>
      <c r="E4987" s="35" t="s">
        <v>6267</v>
      </c>
    </row>
    <row r="4988" spans="1:5">
      <c r="A4988" s="568" t="s">
        <v>16097</v>
      </c>
      <c r="B4988" s="58" t="str">
        <f t="shared" si="159"/>
        <v>AP21226</v>
      </c>
      <c r="C4988" s="35" t="s">
        <v>16098</v>
      </c>
      <c r="D4988" s="35" t="str">
        <f t="shared" si="158"/>
        <v>21226 - Fy23 Sdoh Planning</v>
      </c>
      <c r="E4988" s="35" t="s">
        <v>6267</v>
      </c>
    </row>
    <row r="4989" spans="1:5">
      <c r="A4989" s="568" t="s">
        <v>16099</v>
      </c>
      <c r="B4989" s="58" t="str">
        <f t="shared" si="159"/>
        <v>AP21228</v>
      </c>
      <c r="C4989" s="35" t="s">
        <v>16100</v>
      </c>
      <c r="D4989" s="35" t="str">
        <f t="shared" si="158"/>
        <v>21228 - Harvard Business School Leadership FY24</v>
      </c>
      <c r="E4989" s="35" t="s">
        <v>6267</v>
      </c>
    </row>
    <row r="4990" spans="1:5">
      <c r="A4990" s="568" t="s">
        <v>16101</v>
      </c>
      <c r="B4990" s="58" t="str">
        <f t="shared" si="159"/>
        <v>AP21231</v>
      </c>
      <c r="C4990" s="35" t="s">
        <v>16102</v>
      </c>
      <c r="D4990" s="35" t="str">
        <f t="shared" si="158"/>
        <v>21231 - Fy 23 Monkeypox Response</v>
      </c>
      <c r="E4990" s="35" t="s">
        <v>6267</v>
      </c>
    </row>
    <row r="4991" spans="1:5">
      <c r="A4991" s="570" t="s">
        <v>16103</v>
      </c>
      <c r="B4991" s="58" t="str">
        <f t="shared" si="159"/>
        <v>AP21232</v>
      </c>
      <c r="C4991" s="35" t="s">
        <v>16104</v>
      </c>
      <c r="D4991" s="35" t="str">
        <f t="shared" si="158"/>
        <v>21232 - Safer Grant - Safer 2022</v>
      </c>
      <c r="E4991" s="35" t="s">
        <v>6267</v>
      </c>
    </row>
    <row r="4992" spans="1:5">
      <c r="A4992" s="570" t="s">
        <v>16105</v>
      </c>
      <c r="B4992" s="58" t="str">
        <f t="shared" si="159"/>
        <v>AP21233</v>
      </c>
      <c r="C4992" s="35" t="s">
        <v>16106</v>
      </c>
      <c r="D4992" s="35" t="str">
        <f t="shared" si="158"/>
        <v>21233 - Port Security Grant - AFG 2023</v>
      </c>
      <c r="E4992" s="35" t="s">
        <v>6267</v>
      </c>
    </row>
    <row r="4993" spans="1:5">
      <c r="A4993" s="570" t="s">
        <v>16107</v>
      </c>
      <c r="B4993" s="58" t="str">
        <f t="shared" si="159"/>
        <v>AP21234</v>
      </c>
      <c r="C4993" s="35" t="s">
        <v>16108</v>
      </c>
      <c r="D4993" s="35" t="str">
        <f t="shared" si="158"/>
        <v>21234 - Fire Prevention &amp; Safety Grant - FPS 2023</v>
      </c>
      <c r="E4993" s="35" t="s">
        <v>6267</v>
      </c>
    </row>
    <row r="4994" spans="1:5">
      <c r="A4994" s="570" t="s">
        <v>16109</v>
      </c>
      <c r="B4994" s="58" t="str">
        <f t="shared" si="159"/>
        <v>AP21235</v>
      </c>
      <c r="C4994" s="35" t="s">
        <v>16110</v>
      </c>
      <c r="D4994" s="35" t="str">
        <f t="shared" si="158"/>
        <v>21235 - ATPA Grant 2022</v>
      </c>
      <c r="E4994" s="35" t="s">
        <v>6267</v>
      </c>
    </row>
    <row r="4995" spans="1:5">
      <c r="A4995" s="58" t="s">
        <v>16111</v>
      </c>
      <c r="B4995" s="58" t="str">
        <f t="shared" si="159"/>
        <v>AP21236</v>
      </c>
      <c r="C4995" s="35" t="s">
        <v>16112</v>
      </c>
      <c r="D4995" s="35" t="str">
        <f t="shared" si="158"/>
        <v>21236 - AFG - External Defibrillators 2022</v>
      </c>
      <c r="E4995" s="35" t="s">
        <v>6267</v>
      </c>
    </row>
    <row r="4996" spans="1:5">
      <c r="A4996" s="568" t="s">
        <v>16113</v>
      </c>
      <c r="B4996" s="58" t="str">
        <f t="shared" si="159"/>
        <v>AP21240</v>
      </c>
      <c r="C4996" s="35" t="s">
        <v>16114</v>
      </c>
      <c r="D4996" s="35" t="str">
        <f t="shared" ref="D4996:D5060" si="160">A4996&amp;" - "&amp;C4996</f>
        <v>21240 - Eastern Market Project Grant</v>
      </c>
      <c r="E4996" s="35" t="s">
        <v>6267</v>
      </c>
    </row>
    <row r="4997" spans="1:5">
      <c r="A4997" s="568" t="s">
        <v>16115</v>
      </c>
      <c r="B4997" s="58" t="str">
        <f t="shared" si="159"/>
        <v>AP21241</v>
      </c>
      <c r="C4997" s="35" t="s">
        <v>16116</v>
      </c>
      <c r="D4997" s="35" t="str">
        <f t="shared" si="160"/>
        <v>21241 - Joe Louis Greenway Grant-370757</v>
      </c>
      <c r="E4997" s="35" t="s">
        <v>6267</v>
      </c>
    </row>
    <row r="4998" spans="1:5">
      <c r="A4998" s="568" t="s">
        <v>16117</v>
      </c>
      <c r="B4998" s="58" t="str">
        <f t="shared" si="159"/>
        <v>AP21242</v>
      </c>
      <c r="C4998" s="35" t="s">
        <v>16118</v>
      </c>
      <c r="D4998" s="35" t="str">
        <f t="shared" si="160"/>
        <v>21242 - Supplemental Fvpsa</v>
      </c>
      <c r="E4998" s="35" t="s">
        <v>6267</v>
      </c>
    </row>
    <row r="4999" spans="1:5">
      <c r="A4999" s="568" t="s">
        <v>5820</v>
      </c>
      <c r="B4999" s="58" t="str">
        <f t="shared" si="159"/>
        <v>AP21243</v>
      </c>
      <c r="C4999" s="35" t="s">
        <v>16119</v>
      </c>
      <c r="D4999" s="35" t="str">
        <f t="shared" si="160"/>
        <v>21243 - Opioid Settlement Proceeds</v>
      </c>
      <c r="E4999" s="35" t="s">
        <v>6267</v>
      </c>
    </row>
    <row r="5000" spans="1:5">
      <c r="A5000" s="568" t="s">
        <v>16120</v>
      </c>
      <c r="B5000" s="58" t="str">
        <f t="shared" si="159"/>
        <v>AP21244</v>
      </c>
      <c r="C5000" s="35" t="s">
        <v>16121</v>
      </c>
      <c r="D5000" s="35" t="str">
        <f t="shared" si="160"/>
        <v>21244 - Project Healthy Community Grant</v>
      </c>
      <c r="E5000" s="35" t="s">
        <v>6267</v>
      </c>
    </row>
    <row r="5001" spans="1:5">
      <c r="A5001" s="110" t="s">
        <v>16122</v>
      </c>
      <c r="B5001" s="58" t="str">
        <f t="shared" si="159"/>
        <v>AP21245</v>
      </c>
      <c r="C5001" s="35" t="s">
        <v>16123</v>
      </c>
      <c r="D5001" s="35" t="str">
        <f t="shared" si="160"/>
        <v>21245 - Community Violence Intervention</v>
      </c>
      <c r="E5001" s="35" t="s">
        <v>6267</v>
      </c>
    </row>
    <row r="5002" spans="1:5">
      <c r="A5002" s="568" t="s">
        <v>16124</v>
      </c>
      <c r="B5002" s="58" t="str">
        <f t="shared" si="159"/>
        <v>AP21246</v>
      </c>
      <c r="C5002" s="35" t="s">
        <v>16125</v>
      </c>
      <c r="D5002" s="35" t="str">
        <f t="shared" si="160"/>
        <v>21246 - Slba Blight Elimination Grant</v>
      </c>
      <c r="E5002" s="35" t="s">
        <v>6267</v>
      </c>
    </row>
    <row r="5003" spans="1:5">
      <c r="A5003" s="568" t="s">
        <v>16126</v>
      </c>
      <c r="B5003" s="58" t="str">
        <f t="shared" si="159"/>
        <v>AP21247</v>
      </c>
      <c r="C5003" s="35" t="s">
        <v>16127</v>
      </c>
      <c r="D5003" s="35" t="str">
        <f t="shared" si="160"/>
        <v>21247 - Contractor Development - Economic Development</v>
      </c>
      <c r="E5003" s="35" t="s">
        <v>6267</v>
      </c>
    </row>
    <row r="5004" spans="1:5">
      <c r="A5004" s="568" t="s">
        <v>16128</v>
      </c>
      <c r="B5004" s="58" t="str">
        <f t="shared" si="159"/>
        <v>AP21248</v>
      </c>
      <c r="C5004" s="35" t="s">
        <v>16129</v>
      </c>
      <c r="D5004" s="35" t="str">
        <f t="shared" si="160"/>
        <v>21248 - Nears Training Grant</v>
      </c>
      <c r="E5004" s="35" t="s">
        <v>6267</v>
      </c>
    </row>
    <row r="5005" spans="1:5">
      <c r="A5005" s="568" t="s">
        <v>16130</v>
      </c>
      <c r="B5005" s="58" t="str">
        <f t="shared" si="159"/>
        <v>AP21249</v>
      </c>
      <c r="C5005" s="35" t="s">
        <v>16131</v>
      </c>
      <c r="D5005" s="35" t="str">
        <f t="shared" si="160"/>
        <v>21249 - Project Safe Neighborhoods Grant</v>
      </c>
      <c r="E5005" s="35" t="s">
        <v>6267</v>
      </c>
    </row>
    <row r="5006" spans="1:5">
      <c r="A5006" s="568" t="s">
        <v>16132</v>
      </c>
      <c r="B5006" s="58" t="str">
        <f t="shared" si="159"/>
        <v>AP21250</v>
      </c>
      <c r="C5006" s="35" t="s">
        <v>16133</v>
      </c>
      <c r="D5006" s="35" t="str">
        <f t="shared" si="160"/>
        <v>21250 - Voices For Life Grant</v>
      </c>
      <c r="E5006" s="35" t="s">
        <v>6267</v>
      </c>
    </row>
    <row r="5007" spans="1:5">
      <c r="A5007" s="568" t="s">
        <v>16134</v>
      </c>
      <c r="B5007" s="58" t="str">
        <f t="shared" si="159"/>
        <v>AP21251</v>
      </c>
      <c r="C5007" s="35" t="s">
        <v>16135</v>
      </c>
      <c r="D5007" s="35" t="str">
        <f t="shared" si="160"/>
        <v>21251 - Brilliant Detroit</v>
      </c>
      <c r="E5007" s="35" t="s">
        <v>6267</v>
      </c>
    </row>
    <row r="5008" spans="1:5">
      <c r="A5008" s="568" t="s">
        <v>16136</v>
      </c>
      <c r="B5008" s="58" t="str">
        <f t="shared" si="159"/>
        <v>AP21252</v>
      </c>
      <c r="C5008" s="35" t="s">
        <v>16137</v>
      </c>
      <c r="D5008" s="35" t="str">
        <f t="shared" si="160"/>
        <v>21252 - Give Merit</v>
      </c>
      <c r="E5008" s="35" t="s">
        <v>6267</v>
      </c>
    </row>
    <row r="5009" spans="1:5">
      <c r="A5009" s="568" t="s">
        <v>16138</v>
      </c>
      <c r="B5009" s="58" t="str">
        <f t="shared" si="159"/>
        <v>AP21253</v>
      </c>
      <c r="C5009" s="35" t="s">
        <v>16139</v>
      </c>
      <c r="D5009" s="35" t="str">
        <f t="shared" si="160"/>
        <v>21253 - Detroit Phoenix Center (Dpc)</v>
      </c>
      <c r="E5009" s="35" t="s">
        <v>6267</v>
      </c>
    </row>
    <row r="5010" spans="1:5">
      <c r="A5010" s="568" t="s">
        <v>16140</v>
      </c>
      <c r="B5010" s="58" t="str">
        <f t="shared" si="159"/>
        <v>AP21254</v>
      </c>
      <c r="C5010" s="35" t="s">
        <v>16141</v>
      </c>
      <c r="D5010" s="35" t="str">
        <f t="shared" si="160"/>
        <v>21254 - Detroit Horsepower</v>
      </c>
      <c r="E5010" s="35" t="s">
        <v>6267</v>
      </c>
    </row>
    <row r="5011" spans="1:5">
      <c r="A5011" s="568" t="s">
        <v>16142</v>
      </c>
      <c r="B5011" s="58" t="str">
        <f t="shared" si="159"/>
        <v>AP21255</v>
      </c>
      <c r="C5011" s="35" t="s">
        <v>16143</v>
      </c>
      <c r="D5011" s="35" t="str">
        <f t="shared" si="160"/>
        <v>21255 - Animal Welfare Fund Spay/Neuter Services Grant</v>
      </c>
      <c r="E5011" s="35" t="s">
        <v>6267</v>
      </c>
    </row>
    <row r="5012" spans="1:5">
      <c r="A5012" s="568" t="s">
        <v>16144</v>
      </c>
      <c r="B5012" s="58" t="str">
        <f t="shared" si="159"/>
        <v>AP21256</v>
      </c>
      <c r="C5012" s="35" t="s">
        <v>16145</v>
      </c>
      <c r="D5012" s="35" t="str">
        <f t="shared" si="160"/>
        <v>21256 - Airport Rescue Grant Det-13222</v>
      </c>
      <c r="E5012" s="35" t="s">
        <v>6267</v>
      </c>
    </row>
    <row r="5013" spans="1:5">
      <c r="A5013" s="568" t="s">
        <v>16146</v>
      </c>
      <c r="B5013" s="58" t="str">
        <f t="shared" si="159"/>
        <v>AP21257</v>
      </c>
      <c r="C5013" s="35" t="s">
        <v>16147</v>
      </c>
      <c r="D5013" s="35" t="str">
        <f t="shared" si="160"/>
        <v>21257 - 2023 Americorps Volunteers In Service To America</v>
      </c>
      <c r="E5013" s="35" t="s">
        <v>6267</v>
      </c>
    </row>
    <row r="5014" spans="1:5">
      <c r="A5014" s="568" t="s">
        <v>16148</v>
      </c>
      <c r="B5014" s="58" t="str">
        <f t="shared" si="159"/>
        <v>AP21258</v>
      </c>
      <c r="C5014" s="35" t="s">
        <v>16149</v>
      </c>
      <c r="D5014" s="35" t="str">
        <f t="shared" si="160"/>
        <v>21258 - Hpf-Historic Context Study Of Women In Detroit Grant</v>
      </c>
      <c r="E5014" s="35" t="s">
        <v>6267</v>
      </c>
    </row>
    <row r="5015" spans="1:5">
      <c r="A5015" s="568" t="s">
        <v>16150</v>
      </c>
      <c r="B5015" s="58" t="str">
        <f t="shared" si="159"/>
        <v>AP21259</v>
      </c>
      <c r="C5015" s="35" t="s">
        <v>16151</v>
      </c>
      <c r="D5015" s="35" t="str">
        <f t="shared" si="160"/>
        <v>21259 - 2022-2023 Wayne County Millage Park Improvement Grant</v>
      </c>
      <c r="E5015" s="35" t="s">
        <v>6267</v>
      </c>
    </row>
    <row r="5016" spans="1:5">
      <c r="A5016" s="568" t="s">
        <v>16152</v>
      </c>
      <c r="B5016" s="58" t="str">
        <f t="shared" si="159"/>
        <v>AP21260</v>
      </c>
      <c r="C5016" s="35" t="s">
        <v>16153</v>
      </c>
      <c r="D5016" s="35" t="str">
        <f t="shared" si="160"/>
        <v>21260 - Hpf-Her-Women'S Clubs Building Grant</v>
      </c>
      <c r="E5016" s="35" t="s">
        <v>6267</v>
      </c>
    </row>
    <row r="5017" spans="1:5">
      <c r="A5017" s="568" t="s">
        <v>5766</v>
      </c>
      <c r="B5017" s="58" t="str">
        <f t="shared" si="159"/>
        <v>AP21262</v>
      </c>
      <c r="C5017" s="35" t="s">
        <v>16154</v>
      </c>
      <c r="D5017" s="35" t="str">
        <f t="shared" si="160"/>
        <v>21262 - 2023 Simon Foundation Project Clean Slate Grant</v>
      </c>
      <c r="E5017" s="35" t="s">
        <v>6267</v>
      </c>
    </row>
    <row r="5018" spans="1:5">
      <c r="A5018" s="568" t="s">
        <v>16155</v>
      </c>
      <c r="B5018" s="58" t="str">
        <f t="shared" si="159"/>
        <v>AP21263</v>
      </c>
      <c r="C5018" s="35" t="s">
        <v>16156</v>
      </c>
      <c r="D5018" s="35" t="str">
        <f t="shared" si="160"/>
        <v>21263 - National League Of Cities' Cie Program</v>
      </c>
      <c r="E5018" s="35" t="s">
        <v>6267</v>
      </c>
    </row>
    <row r="5019" spans="1:5">
      <c r="A5019" s="568" t="s">
        <v>16157</v>
      </c>
      <c r="B5019" s="58" t="str">
        <f t="shared" si="159"/>
        <v>AP21264</v>
      </c>
      <c r="C5019" s="35" t="s">
        <v>16158</v>
      </c>
      <c r="D5019" s="35" t="str">
        <f t="shared" si="160"/>
        <v>21264 - Fire Prevention And Safety Grant</v>
      </c>
      <c r="E5019" s="35" t="s">
        <v>6267</v>
      </c>
    </row>
    <row r="5020" spans="1:5">
      <c r="A5020" s="568" t="s">
        <v>16159</v>
      </c>
      <c r="B5020" s="58" t="str">
        <f t="shared" si="159"/>
        <v>AP21271</v>
      </c>
      <c r="C5020" s="35" t="s">
        <v>16160</v>
      </c>
      <c r="D5020" s="35" t="str">
        <f t="shared" si="160"/>
        <v>21271 - U.S. Alliance For Excellence Grant</v>
      </c>
      <c r="E5020" s="35" t="s">
        <v>6267</v>
      </c>
    </row>
    <row r="5021" spans="1:5">
      <c r="A5021" s="568" t="s">
        <v>16161</v>
      </c>
      <c r="B5021" s="58" t="str">
        <f t="shared" si="159"/>
        <v>AP21273</v>
      </c>
      <c r="C5021" s="35" t="s">
        <v>16162</v>
      </c>
      <c r="D5021" s="35" t="str">
        <f t="shared" si="160"/>
        <v>21273 - Heilmann Park Revitalization Grant</v>
      </c>
      <c r="E5021" s="35" t="s">
        <v>6267</v>
      </c>
    </row>
    <row r="5022" spans="1:5">
      <c r="A5022" s="568" t="s">
        <v>16163</v>
      </c>
      <c r="B5022" s="58" t="str">
        <f t="shared" si="159"/>
        <v>AP21274</v>
      </c>
      <c r="C5022" s="35" t="s">
        <v>16164</v>
      </c>
      <c r="D5022" s="35" t="str">
        <f t="shared" si="160"/>
        <v>21274 - Fy2023 Mpox Mobile Unit Grant</v>
      </c>
      <c r="E5022" s="35" t="s">
        <v>6267</v>
      </c>
    </row>
    <row r="5023" spans="1:5">
      <c r="A5023" s="568" t="s">
        <v>16165</v>
      </c>
      <c r="B5023" s="58" t="str">
        <f t="shared" si="159"/>
        <v>AP21276</v>
      </c>
      <c r="C5023" s="35" t="s">
        <v>16166</v>
      </c>
      <c r="D5023" s="35" t="str">
        <f t="shared" si="160"/>
        <v>21276 - Napc Forum 2022 Conference Scholarship Grant</v>
      </c>
      <c r="E5023" s="35" t="s">
        <v>6267</v>
      </c>
    </row>
    <row r="5024" spans="1:5">
      <c r="A5024" s="568" t="s">
        <v>16167</v>
      </c>
      <c r="B5024" s="58" t="str">
        <f t="shared" si="159"/>
        <v>AP21293</v>
      </c>
      <c r="C5024" s="35" t="s">
        <v>16168</v>
      </c>
      <c r="D5024" s="35" t="str">
        <f t="shared" si="160"/>
        <v>21293 - FY24 LEAD CHIP</v>
      </c>
      <c r="E5024" s="35" t="s">
        <v>6267</v>
      </c>
    </row>
    <row r="5025" spans="1:5">
      <c r="A5025" s="570" t="s">
        <v>16169</v>
      </c>
      <c r="B5025" s="58" t="str">
        <f t="shared" si="159"/>
        <v>AP21295</v>
      </c>
      <c r="C5025" s="35" t="s">
        <v>16170</v>
      </c>
      <c r="D5025" s="35" t="str">
        <f t="shared" si="160"/>
        <v>21295 - Smart Detroit Modes Federal Grant</v>
      </c>
      <c r="E5025" s="35" t="s">
        <v>6267</v>
      </c>
    </row>
    <row r="5026" spans="1:5">
      <c r="A5026" s="58" t="s">
        <v>16171</v>
      </c>
      <c r="B5026" s="58" t="str">
        <f t="shared" si="159"/>
        <v>AP21296</v>
      </c>
      <c r="C5026" s="35" t="s">
        <v>16172</v>
      </c>
      <c r="D5026" s="35" t="str">
        <f t="shared" si="160"/>
        <v>21296 - Summer Food Service Program 2025</v>
      </c>
      <c r="E5026" s="35" t="s">
        <v>6267</v>
      </c>
    </row>
    <row r="5027" spans="1:5">
      <c r="A5027" s="58" t="s">
        <v>16173</v>
      </c>
      <c r="B5027" s="58" t="str">
        <f t="shared" si="159"/>
        <v>AP21297</v>
      </c>
      <c r="C5027" s="35" t="s">
        <v>16174</v>
      </c>
      <c r="D5027" s="35" t="str">
        <f t="shared" si="160"/>
        <v>21297 - Child &amp; Adult Care Food Program 2025</v>
      </c>
      <c r="E5027" s="35" t="s">
        <v>6267</v>
      </c>
    </row>
    <row r="5028" spans="1:5">
      <c r="A5028" s="568" t="s">
        <v>16175</v>
      </c>
      <c r="B5028" s="58" t="str">
        <f t="shared" si="159"/>
        <v>AP21299</v>
      </c>
      <c r="C5028" s="35" t="s">
        <v>16176</v>
      </c>
      <c r="D5028" s="35" t="str">
        <f t="shared" si="160"/>
        <v>21299 - VOCA FY25</v>
      </c>
      <c r="E5028" s="35" t="s">
        <v>6267</v>
      </c>
    </row>
    <row r="5029" spans="1:5">
      <c r="A5029" s="568" t="s">
        <v>16177</v>
      </c>
      <c r="B5029" s="58" t="str">
        <f t="shared" si="159"/>
        <v>AP21300</v>
      </c>
      <c r="C5029" s="35" t="s">
        <v>16178</v>
      </c>
      <c r="D5029" s="35" t="str">
        <f t="shared" si="160"/>
        <v>21300 - ATPA Oakland County Auto Theft Unit FY25</v>
      </c>
      <c r="E5029" s="35" t="s">
        <v>6267</v>
      </c>
    </row>
    <row r="5030" spans="1:5">
      <c r="A5030" s="568" t="s">
        <v>16179</v>
      </c>
      <c r="B5030" s="58" t="str">
        <f t="shared" si="159"/>
        <v>AP21301</v>
      </c>
      <c r="C5030" s="35" t="s">
        <v>16180</v>
      </c>
      <c r="D5030" s="35" t="str">
        <f t="shared" si="160"/>
        <v>21301 - ATPA Preventing Auto Theft FY25</v>
      </c>
      <c r="E5030" s="35" t="s">
        <v>6267</v>
      </c>
    </row>
    <row r="5031" spans="1:5">
      <c r="A5031" s="568" t="s">
        <v>16181</v>
      </c>
      <c r="B5031" s="58" t="str">
        <f t="shared" si="159"/>
        <v>AP21302</v>
      </c>
      <c r="C5031" s="35" t="s">
        <v>16182</v>
      </c>
      <c r="D5031" s="35" t="str">
        <f t="shared" si="160"/>
        <v>21302 - ATPA South East Auto Theft Team FY25</v>
      </c>
      <c r="E5031" s="35" t="s">
        <v>6267</v>
      </c>
    </row>
    <row r="5032" spans="1:5">
      <c r="A5032" s="568" t="s">
        <v>16183</v>
      </c>
      <c r="B5032" s="58" t="str">
        <f t="shared" si="159"/>
        <v>AP21303</v>
      </c>
      <c r="C5032" s="35" t="s">
        <v>16184</v>
      </c>
      <c r="D5032" s="35" t="str">
        <f t="shared" si="160"/>
        <v>21303 - STOP – Culturally Specific Underserved Grant FY25</v>
      </c>
      <c r="E5032" s="35" t="s">
        <v>6267</v>
      </c>
    </row>
    <row r="5033" spans="1:5">
      <c r="A5033" s="568" t="s">
        <v>16185</v>
      </c>
      <c r="B5033" s="58" t="str">
        <f t="shared" si="159"/>
        <v>AP21304</v>
      </c>
      <c r="C5033" s="35" t="s">
        <v>16186</v>
      </c>
      <c r="D5033" s="35" t="str">
        <f t="shared" si="160"/>
        <v>21304 - FVPSA-Supplemental Family Violence Prevention and Service Act-Mitigation FY25</v>
      </c>
      <c r="E5033" s="35" t="s">
        <v>6267</v>
      </c>
    </row>
    <row r="5034" spans="1:5">
      <c r="A5034" s="568" t="s">
        <v>16187</v>
      </c>
      <c r="B5034" s="58" t="str">
        <f t="shared" si="159"/>
        <v>AP21305</v>
      </c>
      <c r="C5034" s="35" t="s">
        <v>16188</v>
      </c>
      <c r="D5034" s="35" t="str">
        <f t="shared" si="160"/>
        <v>21305 - Justice Assistance Grant (JAG) FY25</v>
      </c>
      <c r="E5034" s="35" t="s">
        <v>6267</v>
      </c>
    </row>
    <row r="5035" spans="1:5">
      <c r="A5035" s="568" t="s">
        <v>16189</v>
      </c>
      <c r="B5035" s="58" t="str">
        <f t="shared" si="159"/>
        <v>AP21306</v>
      </c>
      <c r="C5035" s="35" t="s">
        <v>16190</v>
      </c>
      <c r="D5035" s="35" t="str">
        <f t="shared" si="160"/>
        <v>21306 - Strategic Traffic Enforcement Program FY25</v>
      </c>
      <c r="E5035" s="35" t="s">
        <v>6267</v>
      </c>
    </row>
    <row r="5036" spans="1:5">
      <c r="A5036" s="568" t="s">
        <v>16191</v>
      </c>
      <c r="B5036" s="58" t="str">
        <f t="shared" si="159"/>
        <v>AP21307</v>
      </c>
      <c r="C5036" s="35" t="s">
        <v>16192</v>
      </c>
      <c r="D5036" s="35" t="str">
        <f t="shared" si="160"/>
        <v>21307 - Pedestrian &amp; Bicycle Overtime Enforcement FY25</v>
      </c>
      <c r="E5036" s="35" t="s">
        <v>6267</v>
      </c>
    </row>
    <row r="5037" spans="1:5">
      <c r="A5037" s="568" t="s">
        <v>16193</v>
      </c>
      <c r="B5037" s="58" t="str">
        <f t="shared" si="159"/>
        <v>AP21308</v>
      </c>
      <c r="C5037" s="35" t="s">
        <v>16194</v>
      </c>
      <c r="D5037" s="35" t="str">
        <f t="shared" si="160"/>
        <v>21308 - Operation Stonegarden FY25</v>
      </c>
      <c r="E5037" s="35" t="s">
        <v>6267</v>
      </c>
    </row>
    <row r="5038" spans="1:5">
      <c r="A5038" s="58" t="s">
        <v>16195</v>
      </c>
      <c r="B5038" s="58" t="str">
        <f t="shared" si="159"/>
        <v>AP21310</v>
      </c>
      <c r="C5038" s="35" t="s">
        <v>16196</v>
      </c>
      <c r="D5038" s="35" t="str">
        <f t="shared" si="160"/>
        <v>21310 - WIC Resident Services 9/2025</v>
      </c>
      <c r="E5038" s="35" t="s">
        <v>6267</v>
      </c>
    </row>
    <row r="5039" spans="1:5">
      <c r="A5039" s="58" t="s">
        <v>16197</v>
      </c>
      <c r="B5039" s="58" t="str">
        <f t="shared" si="159"/>
        <v>AP21311</v>
      </c>
      <c r="C5039" s="35" t="s">
        <v>16198</v>
      </c>
      <c r="D5039" s="35" t="str">
        <f t="shared" si="160"/>
        <v>21311 - WIC Breastfeeding 9/2025</v>
      </c>
      <c r="E5039" s="35" t="s">
        <v>6267</v>
      </c>
    </row>
    <row r="5040" spans="1:5">
      <c r="A5040" s="58" t="s">
        <v>16199</v>
      </c>
      <c r="B5040" s="58" t="str">
        <f t="shared" si="159"/>
        <v>AP21312</v>
      </c>
      <c r="C5040" s="35" t="s">
        <v>16200</v>
      </c>
      <c r="D5040" s="35" t="str">
        <f t="shared" si="160"/>
        <v>21312 - Lead Poisoning Prevention 9/2025</v>
      </c>
      <c r="E5040" s="35" t="s">
        <v>6267</v>
      </c>
    </row>
    <row r="5041" spans="1:5">
      <c r="A5041" s="58" t="s">
        <v>16201</v>
      </c>
      <c r="B5041" s="58" t="str">
        <f t="shared" si="159"/>
        <v>AP21313</v>
      </c>
      <c r="C5041" s="35" t="s">
        <v>16202</v>
      </c>
      <c r="D5041" s="35" t="str">
        <f t="shared" si="160"/>
        <v>21313 - Lead Intervention  9/2025</v>
      </c>
      <c r="E5041" s="35" t="s">
        <v>6267</v>
      </c>
    </row>
    <row r="5042" spans="1:5">
      <c r="A5042" s="58" t="s">
        <v>16203</v>
      </c>
      <c r="B5042" s="58" t="str">
        <f t="shared" si="159"/>
        <v>AP21314</v>
      </c>
      <c r="C5042" s="35" t="s">
        <v>16204</v>
      </c>
      <c r="D5042" s="35" t="str">
        <f t="shared" si="160"/>
        <v>21314 - ELPHS Other 9/2025</v>
      </c>
      <c r="E5042" s="35" t="s">
        <v>6267</v>
      </c>
    </row>
    <row r="5043" spans="1:5">
      <c r="A5043" s="58" t="s">
        <v>16205</v>
      </c>
      <c r="B5043" s="58" t="str">
        <f t="shared" si="159"/>
        <v>AP21315</v>
      </c>
      <c r="C5043" s="35" t="s">
        <v>16206</v>
      </c>
      <c r="D5043" s="35" t="str">
        <f t="shared" si="160"/>
        <v>21315 - BioTerrorism Emerg Prep 9/2025</v>
      </c>
      <c r="E5043" s="35" t="s">
        <v>6267</v>
      </c>
    </row>
    <row r="5044" spans="1:5">
      <c r="A5044" s="58" t="s">
        <v>16207</v>
      </c>
      <c r="B5044" s="58" t="str">
        <f t="shared" ref="B5044:B5113" si="161">"AP"&amp;A5044</f>
        <v>AP21316</v>
      </c>
      <c r="C5044" s="35" t="s">
        <v>16208</v>
      </c>
      <c r="D5044" s="35" t="str">
        <f t="shared" si="160"/>
        <v>21316 - Cities Readiness Initiatives 9/2025</v>
      </c>
      <c r="E5044" s="35" t="s">
        <v>6267</v>
      </c>
    </row>
    <row r="5045" spans="1:5">
      <c r="A5045" s="58" t="s">
        <v>16209</v>
      </c>
      <c r="B5045" s="58" t="str">
        <f t="shared" si="161"/>
        <v>AP21317</v>
      </c>
      <c r="C5045" s="35" t="s">
        <v>16210</v>
      </c>
      <c r="D5045" s="35" t="str">
        <f t="shared" si="160"/>
        <v>21317 - CSHCS Outreach &amp; Advocacy 9/2025</v>
      </c>
      <c r="E5045" s="35" t="s">
        <v>6267</v>
      </c>
    </row>
    <row r="5046" spans="1:5">
      <c r="A5046" s="58" t="s">
        <v>16211</v>
      </c>
      <c r="B5046" s="58" t="str">
        <f t="shared" si="161"/>
        <v>AP21318</v>
      </c>
      <c r="C5046" s="35" t="s">
        <v>16212</v>
      </c>
      <c r="D5046" s="35" t="str">
        <f t="shared" si="160"/>
        <v>21318 - Fetal Infant Mortality Review 9/2025</v>
      </c>
      <c r="E5046" s="35" t="s">
        <v>6267</v>
      </c>
    </row>
    <row r="5047" spans="1:5">
      <c r="A5047" s="58" t="s">
        <v>16213</v>
      </c>
      <c r="B5047" s="58" t="str">
        <f t="shared" si="161"/>
        <v>AP21319</v>
      </c>
      <c r="C5047" s="35" t="s">
        <v>16214</v>
      </c>
      <c r="D5047" s="35" t="str">
        <f t="shared" si="160"/>
        <v>21319 - HIV Intergrated Plng/Data to Care 9/2025</v>
      </c>
      <c r="E5047" s="35" t="s">
        <v>6267</v>
      </c>
    </row>
    <row r="5048" spans="1:5">
      <c r="A5048" s="58" t="s">
        <v>16215</v>
      </c>
      <c r="B5048" s="58" t="str">
        <f t="shared" si="161"/>
        <v>AP21320</v>
      </c>
      <c r="C5048" s="35" t="s">
        <v>16216</v>
      </c>
      <c r="D5048" s="35" t="str">
        <f t="shared" si="160"/>
        <v>21320 - Immunization Action Plan  9/2025</v>
      </c>
      <c r="E5048" s="35" t="s">
        <v>6267</v>
      </c>
    </row>
    <row r="5049" spans="1:5">
      <c r="A5049" s="58" t="s">
        <v>16217</v>
      </c>
      <c r="B5049" s="58" t="str">
        <f t="shared" si="161"/>
        <v>AP21321</v>
      </c>
      <c r="C5049" s="35" t="s">
        <v>16218</v>
      </c>
      <c r="D5049" s="35" t="str">
        <f t="shared" si="160"/>
        <v>21321 - Immunization Pilot 9/2025</v>
      </c>
      <c r="E5049" s="35" t="s">
        <v>6267</v>
      </c>
    </row>
    <row r="5050" spans="1:5">
      <c r="A5050" s="58" t="s">
        <v>16219</v>
      </c>
      <c r="B5050" s="58" t="str">
        <f t="shared" si="161"/>
        <v>AP21322</v>
      </c>
      <c r="C5050" s="35" t="s">
        <v>16220</v>
      </c>
      <c r="D5050" s="35" t="str">
        <f t="shared" si="160"/>
        <v>21322 - Infant Safe Sleep  9/2025</v>
      </c>
      <c r="E5050" s="35" t="s">
        <v>6267</v>
      </c>
    </row>
    <row r="5051" spans="1:5">
      <c r="A5051" s="58" t="s">
        <v>16221</v>
      </c>
      <c r="B5051" s="58" t="str">
        <f t="shared" si="161"/>
        <v>AP21323</v>
      </c>
      <c r="C5051" s="35" t="s">
        <v>16222</v>
      </c>
      <c r="D5051" s="35" t="str">
        <f t="shared" si="160"/>
        <v>21323 - Local Maternal &amp; Child Hlth 9/2025</v>
      </c>
      <c r="E5051" s="35" t="s">
        <v>6267</v>
      </c>
    </row>
    <row r="5052" spans="1:5">
      <c r="A5052" s="58" t="s">
        <v>16223</v>
      </c>
      <c r="B5052" s="58" t="str">
        <f t="shared" si="161"/>
        <v>AP21324</v>
      </c>
      <c r="C5052" s="35" t="s">
        <v>16224</v>
      </c>
      <c r="D5052" s="35" t="str">
        <f t="shared" si="160"/>
        <v>21324 - Hearing - MDHHS  9/2025</v>
      </c>
      <c r="E5052" s="35" t="s">
        <v>6267</v>
      </c>
    </row>
    <row r="5053" spans="1:5">
      <c r="A5053" s="58" t="s">
        <v>16225</v>
      </c>
      <c r="B5053" s="58" t="str">
        <f t="shared" si="161"/>
        <v>AP21325</v>
      </c>
      <c r="C5053" s="35" t="s">
        <v>16226</v>
      </c>
      <c r="D5053" s="35" t="str">
        <f t="shared" si="160"/>
        <v>21325 - Vision - MDHHS  9/2025</v>
      </c>
      <c r="E5053" s="35" t="s">
        <v>6267</v>
      </c>
    </row>
    <row r="5054" spans="1:5">
      <c r="A5054" s="58" t="s">
        <v>16227</v>
      </c>
      <c r="B5054" s="58" t="str">
        <f t="shared" si="161"/>
        <v>AP21326</v>
      </c>
      <c r="C5054" s="35" t="s">
        <v>16228</v>
      </c>
      <c r="D5054" s="35" t="str">
        <f t="shared" si="160"/>
        <v>21326 - West Nile Virus  9/2025</v>
      </c>
      <c r="E5054" s="35" t="s">
        <v>6267</v>
      </c>
    </row>
    <row r="5055" spans="1:5">
      <c r="A5055" s="58" t="s">
        <v>16229</v>
      </c>
      <c r="B5055" s="58" t="str">
        <f t="shared" si="161"/>
        <v>AP21327</v>
      </c>
      <c r="C5055" s="35" t="s">
        <v>16230</v>
      </c>
      <c r="D5055" s="35" t="str">
        <f t="shared" si="160"/>
        <v>21327 - Vector Surveillance  9/2025</v>
      </c>
      <c r="E5055" s="35" t="s">
        <v>6267</v>
      </c>
    </row>
    <row r="5056" spans="1:5">
      <c r="A5056" s="58" t="s">
        <v>16231</v>
      </c>
      <c r="B5056" s="58" t="str">
        <f t="shared" si="161"/>
        <v>AP21328</v>
      </c>
      <c r="C5056" s="35" t="s">
        <v>16232</v>
      </c>
      <c r="D5056" s="35" t="str">
        <f t="shared" si="160"/>
        <v>21328 - Title X Family Planning 9/2025</v>
      </c>
      <c r="E5056" s="35" t="s">
        <v>6267</v>
      </c>
    </row>
    <row r="5057" spans="1:5">
      <c r="A5057" s="58" t="s">
        <v>16233</v>
      </c>
      <c r="B5057" s="58" t="str">
        <f t="shared" si="161"/>
        <v>AP21329</v>
      </c>
      <c r="C5057" s="35" t="s">
        <v>16234</v>
      </c>
      <c r="D5057" s="35" t="str">
        <f t="shared" si="160"/>
        <v>21329 - Hepatitis C Program  9/2025</v>
      </c>
      <c r="E5057" s="35" t="s">
        <v>6267</v>
      </c>
    </row>
    <row r="5058" spans="1:5">
      <c r="A5058" s="58" t="s">
        <v>16235</v>
      </c>
      <c r="B5058" s="58" t="str">
        <f t="shared" si="161"/>
        <v>AP21330</v>
      </c>
      <c r="C5058" s="35" t="s">
        <v>16236</v>
      </c>
      <c r="D5058" s="35" t="str">
        <f t="shared" si="160"/>
        <v>21330 - Sudden Unexplained Infant Death  9/2025</v>
      </c>
      <c r="E5058" s="35" t="s">
        <v>6267</v>
      </c>
    </row>
    <row r="5059" spans="1:5">
      <c r="A5059" s="58" t="s">
        <v>16237</v>
      </c>
      <c r="B5059" s="58" t="str">
        <f t="shared" si="161"/>
        <v>AP21331</v>
      </c>
      <c r="C5059" s="35" t="s">
        <v>16238</v>
      </c>
      <c r="D5059" s="35" t="str">
        <f t="shared" si="160"/>
        <v>21331 - HIV &amp; STD Testing and Prevention 9/2025</v>
      </c>
      <c r="E5059" s="35" t="s">
        <v>6267</v>
      </c>
    </row>
    <row r="5060" spans="1:5">
      <c r="A5060" s="58" t="s">
        <v>16239</v>
      </c>
      <c r="B5060" s="58" t="str">
        <f t="shared" si="161"/>
        <v>AP21332</v>
      </c>
      <c r="C5060" s="35" t="s">
        <v>16240</v>
      </c>
      <c r="D5060" s="35" t="str">
        <f t="shared" si="160"/>
        <v>21332 - HIV Emergency Support Relief 2/2026</v>
      </c>
      <c r="E5060" s="35" t="s">
        <v>6267</v>
      </c>
    </row>
    <row r="5061" spans="1:5">
      <c r="A5061" s="58" t="s">
        <v>16241</v>
      </c>
      <c r="B5061" s="58" t="str">
        <f t="shared" si="161"/>
        <v>AP21333</v>
      </c>
      <c r="C5061" s="35" t="s">
        <v>16242</v>
      </c>
      <c r="D5061" s="35" t="str">
        <f t="shared" ref="D5061:D5131" si="162">A5061&amp;" - "&amp;C5061</f>
        <v>21333 - HOPWA Aids Housing 6/2025</v>
      </c>
      <c r="E5061" s="35" t="s">
        <v>6267</v>
      </c>
    </row>
    <row r="5062" spans="1:5">
      <c r="A5062" s="58" t="s">
        <v>16243</v>
      </c>
      <c r="B5062" s="58" t="str">
        <f t="shared" si="161"/>
        <v>AP21334</v>
      </c>
      <c r="C5062" s="35" t="s">
        <v>16244</v>
      </c>
      <c r="D5062" s="35" t="str">
        <f t="shared" si="162"/>
        <v>21334 - Vaccine Distribution MDHHS 9/2025</v>
      </c>
      <c r="E5062" s="35" t="s">
        <v>6267</v>
      </c>
    </row>
    <row r="5063" spans="1:5">
      <c r="A5063" s="58" t="s">
        <v>16245</v>
      </c>
      <c r="B5063" s="58" t="str">
        <f t="shared" si="161"/>
        <v>AP21335</v>
      </c>
      <c r="C5063" s="35" t="s">
        <v>16246</v>
      </c>
      <c r="D5063" s="35" t="str">
        <f t="shared" si="162"/>
        <v>21335 - Ending the HIV Epidemic MDHHS 9/2025</v>
      </c>
      <c r="E5063" s="35" t="s">
        <v>6267</v>
      </c>
    </row>
    <row r="5064" spans="1:5">
      <c r="A5064" s="58" t="s">
        <v>16247</v>
      </c>
      <c r="B5064" s="58" t="str">
        <f t="shared" si="161"/>
        <v>AP21336</v>
      </c>
      <c r="C5064" s="35" t="s">
        <v>16248</v>
      </c>
      <c r="D5064" s="35" t="str">
        <f t="shared" si="162"/>
        <v>21336 - Detroit Safe Route OSHP 9/2025</v>
      </c>
      <c r="E5064" s="35" t="s">
        <v>6267</v>
      </c>
    </row>
    <row r="5065" spans="1:5">
      <c r="A5065" s="58" t="s">
        <v>16249</v>
      </c>
      <c r="B5065" s="58" t="str">
        <f t="shared" si="161"/>
        <v>AP21337</v>
      </c>
      <c r="C5065" s="35" t="s">
        <v>16250</v>
      </c>
      <c r="D5065" s="35" t="str">
        <f t="shared" si="162"/>
        <v>21337 - CLLP Lead Expansion  9/2024</v>
      </c>
      <c r="E5065" s="35" t="s">
        <v>6267</v>
      </c>
    </row>
    <row r="5066" spans="1:5">
      <c r="A5066" s="58" t="s">
        <v>16251</v>
      </c>
      <c r="B5066" s="58" t="str">
        <f t="shared" si="161"/>
        <v>AP21339</v>
      </c>
      <c r="C5066" s="35" t="s">
        <v>16252</v>
      </c>
      <c r="D5066" s="35" t="str">
        <f t="shared" si="162"/>
        <v>21339 - CSHCS Vaccine Initiative 9/2024</v>
      </c>
      <c r="E5066" s="35" t="s">
        <v>6267</v>
      </c>
    </row>
    <row r="5067" spans="1:5">
      <c r="A5067" s="58" t="s">
        <v>16253</v>
      </c>
      <c r="B5067" s="58" t="str">
        <f t="shared" si="161"/>
        <v>AP21340</v>
      </c>
      <c r="C5067" s="35" t="s">
        <v>16254</v>
      </c>
      <c r="D5067" s="35" t="str">
        <f t="shared" si="162"/>
        <v>21340 - Kindergarten Assessment 9/2024</v>
      </c>
      <c r="E5067" s="35" t="s">
        <v>6267</v>
      </c>
    </row>
    <row r="5068" spans="1:5">
      <c r="A5068" s="58" t="s">
        <v>16255</v>
      </c>
      <c r="B5068" s="58" t="str">
        <f t="shared" si="161"/>
        <v>AP21341</v>
      </c>
      <c r="C5068" s="35" t="s">
        <v>16256</v>
      </c>
      <c r="D5068" s="35" t="str">
        <f t="shared" si="162"/>
        <v>21341 - HIV Housing Assistance 9/2025</v>
      </c>
      <c r="E5068" s="35" t="s">
        <v>6267</v>
      </c>
    </row>
    <row r="5069" spans="1:5">
      <c r="A5069" s="58" t="s">
        <v>16257</v>
      </c>
      <c r="B5069" s="58" t="str">
        <f t="shared" si="161"/>
        <v>AP21342</v>
      </c>
      <c r="C5069" s="35" t="s">
        <v>16258</v>
      </c>
      <c r="D5069" s="35" t="str">
        <f t="shared" si="162"/>
        <v>21342 - SDOH Planning 9/2025</v>
      </c>
      <c r="E5069" s="35" t="s">
        <v>6267</v>
      </c>
    </row>
    <row r="5070" spans="1:5">
      <c r="A5070" s="110" t="s">
        <v>16259</v>
      </c>
      <c r="B5070" s="58" t="str">
        <f t="shared" si="161"/>
        <v>AP21358</v>
      </c>
      <c r="C5070" s="35" t="s">
        <v>16260</v>
      </c>
      <c r="D5070" s="35" t="str">
        <f t="shared" ref="D5070" si="163">A5070&amp;" - "&amp;C5070</f>
        <v>21358 - Homeland Security Grant Program-UASI FY25</v>
      </c>
      <c r="E5070" s="35" t="s">
        <v>6267</v>
      </c>
    </row>
    <row r="5071" spans="1:5">
      <c r="A5071" s="110" t="s">
        <v>16261</v>
      </c>
      <c r="B5071" s="58" t="str">
        <f t="shared" si="161"/>
        <v>AP21371</v>
      </c>
      <c r="C5071" s="35" t="s">
        <v>16262</v>
      </c>
      <c r="D5071" s="35" t="str">
        <f t="shared" si="162"/>
        <v>21371 - Harvard Business School Leadership FY25</v>
      </c>
      <c r="E5071" s="35" t="s">
        <v>6267</v>
      </c>
    </row>
    <row r="5072" spans="1:5">
      <c r="A5072" s="110" t="s">
        <v>16263</v>
      </c>
      <c r="B5072" s="58" t="str">
        <f t="shared" si="161"/>
        <v>AP21372</v>
      </c>
      <c r="C5072" s="35" t="s">
        <v>16264</v>
      </c>
      <c r="D5072" s="35" t="str">
        <f t="shared" ref="D5072:D5075" si="164">A5072&amp;" - "&amp;C5072</f>
        <v>21372 - Port Security Grant - AFG COD FY25</v>
      </c>
      <c r="E5072" s="35" t="s">
        <v>6267</v>
      </c>
    </row>
    <row r="5073" spans="1:5">
      <c r="A5073" s="110" t="s">
        <v>16265</v>
      </c>
      <c r="B5073" s="58" t="str">
        <f t="shared" si="161"/>
        <v>AP21373</v>
      </c>
      <c r="C5073" s="35" t="s">
        <v>16266</v>
      </c>
      <c r="D5073" s="35" t="str">
        <f t="shared" si="164"/>
        <v>21373 - Fire Prevention &amp; Safety Grant - COD FY25</v>
      </c>
      <c r="E5073" s="35" t="s">
        <v>6267</v>
      </c>
    </row>
    <row r="5074" spans="1:5">
      <c r="A5074" s="110" t="s">
        <v>16267</v>
      </c>
      <c r="B5074" s="58" t="str">
        <f t="shared" si="161"/>
        <v>AP21374</v>
      </c>
      <c r="C5074" s="35" t="s">
        <v>16268</v>
      </c>
      <c r="D5074" s="35" t="str">
        <f t="shared" si="164"/>
        <v>21374 - ATPA Grant - COD FY25</v>
      </c>
      <c r="E5074" s="35" t="s">
        <v>6267</v>
      </c>
    </row>
    <row r="5075" spans="1:5">
      <c r="A5075" s="110" t="s">
        <v>16269</v>
      </c>
      <c r="B5075" s="58" t="str">
        <f t="shared" si="161"/>
        <v>AP21375</v>
      </c>
      <c r="C5075" s="35" t="s">
        <v>16270</v>
      </c>
      <c r="D5075" s="35" t="str">
        <f t="shared" si="164"/>
        <v>21375 - AFG-External Defibrillators - COD FY25</v>
      </c>
      <c r="E5075" s="35" t="s">
        <v>6267</v>
      </c>
    </row>
    <row r="5076" spans="1:5">
      <c r="A5076" s="568" t="s">
        <v>5754</v>
      </c>
      <c r="B5076" s="58" t="str">
        <f t="shared" si="161"/>
        <v>AP22001</v>
      </c>
      <c r="C5076" s="35" t="s">
        <v>16271</v>
      </c>
      <c r="D5076" s="35" t="str">
        <f t="shared" si="162"/>
        <v>22001 - ARPA - Emergency Rental Assistance Grant</v>
      </c>
      <c r="E5076" s="35" t="s">
        <v>6267</v>
      </c>
    </row>
    <row r="5077" spans="1:5">
      <c r="A5077" s="568" t="s">
        <v>5725</v>
      </c>
      <c r="B5077" s="58" t="str">
        <f t="shared" si="161"/>
        <v>AP22002</v>
      </c>
      <c r="C5077" s="35" t="s">
        <v>16272</v>
      </c>
      <c r="D5077" s="35" t="str">
        <f t="shared" si="162"/>
        <v>22002 - ARPA - City Services &amp; Infrasructure</v>
      </c>
      <c r="E5077" s="35" t="s">
        <v>6267</v>
      </c>
    </row>
    <row r="5078" spans="1:5">
      <c r="A5078" s="568" t="s">
        <v>5821</v>
      </c>
      <c r="B5078" s="58" t="str">
        <f t="shared" si="161"/>
        <v>AP22003</v>
      </c>
      <c r="C5078" s="35" t="s">
        <v>16273</v>
      </c>
      <c r="D5078" s="35" t="str">
        <f t="shared" si="162"/>
        <v>22003 - ARPA - Blight Remediation</v>
      </c>
      <c r="E5078" s="35" t="s">
        <v>6267</v>
      </c>
    </row>
    <row r="5079" spans="1:5">
      <c r="A5079" s="568" t="s">
        <v>5733</v>
      </c>
      <c r="B5079" s="58" t="str">
        <f t="shared" si="161"/>
        <v>AP22004</v>
      </c>
      <c r="C5079" s="35" t="s">
        <v>16274</v>
      </c>
      <c r="D5079" s="35" t="str">
        <f t="shared" si="162"/>
        <v>22004 - ARPA - Match Funding</v>
      </c>
      <c r="E5079" s="35" t="s">
        <v>6267</v>
      </c>
    </row>
    <row r="5080" spans="1:5">
      <c r="A5080" s="568" t="s">
        <v>5822</v>
      </c>
      <c r="B5080" s="58" t="str">
        <f t="shared" si="161"/>
        <v>AP22005</v>
      </c>
      <c r="C5080" s="35" t="s">
        <v>16275</v>
      </c>
      <c r="D5080" s="35" t="str">
        <f t="shared" si="162"/>
        <v>22005 - ARPA - Neighborhood Investments 1</v>
      </c>
      <c r="E5080" s="35" t="s">
        <v>6267</v>
      </c>
    </row>
    <row r="5081" spans="1:5">
      <c r="A5081" s="568" t="s">
        <v>5823</v>
      </c>
      <c r="B5081" s="58" t="str">
        <f t="shared" si="161"/>
        <v>AP22006</v>
      </c>
      <c r="C5081" s="35" t="s">
        <v>16276</v>
      </c>
      <c r="D5081" s="35" t="str">
        <f t="shared" si="162"/>
        <v>22006 - ARPA - Neighborhood Investments 2</v>
      </c>
      <c r="E5081" s="35" t="s">
        <v>6267</v>
      </c>
    </row>
    <row r="5082" spans="1:5">
      <c r="A5082" s="568" t="s">
        <v>5824</v>
      </c>
      <c r="B5082" s="58" t="str">
        <f t="shared" si="161"/>
        <v>AP22007</v>
      </c>
      <c r="C5082" s="35" t="s">
        <v>16277</v>
      </c>
      <c r="D5082" s="35" t="str">
        <f t="shared" si="162"/>
        <v>22007 - ARPA - Neighborhood Investments 3</v>
      </c>
      <c r="E5082" s="35" t="s">
        <v>6267</v>
      </c>
    </row>
    <row r="5083" spans="1:5">
      <c r="A5083" s="568" t="s">
        <v>5825</v>
      </c>
      <c r="B5083" s="58" t="str">
        <f t="shared" si="161"/>
        <v>AP22008</v>
      </c>
      <c r="C5083" s="35" t="s">
        <v>16278</v>
      </c>
      <c r="D5083" s="35" t="str">
        <f t="shared" si="162"/>
        <v>22008 - ARPA - Parks Recreation &amp; Culture</v>
      </c>
      <c r="E5083" s="35" t="s">
        <v>6267</v>
      </c>
    </row>
    <row r="5084" spans="1:5">
      <c r="A5084" s="568" t="s">
        <v>5726</v>
      </c>
      <c r="B5084" s="58" t="str">
        <f t="shared" si="161"/>
        <v>AP22009</v>
      </c>
      <c r="C5084" s="35" t="s">
        <v>16279</v>
      </c>
      <c r="D5084" s="35" t="str">
        <f t="shared" si="162"/>
        <v>22009 - ARPA - Employment &amp; Job Creation</v>
      </c>
      <c r="E5084" s="35" t="s">
        <v>6267</v>
      </c>
    </row>
    <row r="5085" spans="1:5">
      <c r="A5085" s="568" t="s">
        <v>5826</v>
      </c>
      <c r="B5085" s="58" t="str">
        <f t="shared" si="161"/>
        <v>AP22010</v>
      </c>
      <c r="C5085" s="35" t="s">
        <v>16280</v>
      </c>
      <c r="D5085" s="35" t="str">
        <f t="shared" si="162"/>
        <v>22010 - ARPA - Intergenerational Poverty 1</v>
      </c>
      <c r="E5085" s="35" t="s">
        <v>6267</v>
      </c>
    </row>
    <row r="5086" spans="1:5">
      <c r="A5086" s="568" t="s">
        <v>5827</v>
      </c>
      <c r="B5086" s="58" t="str">
        <f t="shared" si="161"/>
        <v>AP22011</v>
      </c>
      <c r="C5086" s="35" t="s">
        <v>16281</v>
      </c>
      <c r="D5086" s="35" t="str">
        <f t="shared" si="162"/>
        <v>22011 - ARPA - Intergenerational Poverty 2</v>
      </c>
      <c r="E5086" s="35" t="s">
        <v>6267</v>
      </c>
    </row>
    <row r="5087" spans="1:5">
      <c r="A5087" s="568" t="s">
        <v>5828</v>
      </c>
      <c r="B5087" s="58" t="str">
        <f t="shared" si="161"/>
        <v>AP22012</v>
      </c>
      <c r="C5087" s="35" t="s">
        <v>16282</v>
      </c>
      <c r="D5087" s="35" t="str">
        <f t="shared" si="162"/>
        <v>22012 - ARPA - Intergenerational Poverty 3</v>
      </c>
      <c r="E5087" s="35" t="s">
        <v>6267</v>
      </c>
    </row>
    <row r="5088" spans="1:5">
      <c r="A5088" s="568" t="s">
        <v>5829</v>
      </c>
      <c r="B5088" s="58" t="str">
        <f t="shared" si="161"/>
        <v>AP22013</v>
      </c>
      <c r="C5088" s="35" t="s">
        <v>16283</v>
      </c>
      <c r="D5088" s="35" t="str">
        <f t="shared" si="162"/>
        <v>22013 - ARPA - Neighborhood Beautification</v>
      </c>
      <c r="E5088" s="35" t="s">
        <v>6267</v>
      </c>
    </row>
    <row r="5089" spans="1:5">
      <c r="A5089" s="568" t="s">
        <v>5830</v>
      </c>
      <c r="B5089" s="58" t="str">
        <f t="shared" si="161"/>
        <v>AP22014</v>
      </c>
      <c r="C5089" s="35" t="s">
        <v>16284</v>
      </c>
      <c r="D5089" s="35" t="str">
        <f t="shared" si="162"/>
        <v>22014 - ARPA - Public Safety</v>
      </c>
      <c r="E5089" s="35" t="s">
        <v>6267</v>
      </c>
    </row>
    <row r="5090" spans="1:5">
      <c r="A5090" s="568" t="s">
        <v>5831</v>
      </c>
      <c r="B5090" s="58" t="str">
        <f t="shared" si="161"/>
        <v>AP22015</v>
      </c>
      <c r="C5090" s="35" t="s">
        <v>16285</v>
      </c>
      <c r="D5090" s="35" t="str">
        <f t="shared" si="162"/>
        <v>22015 - ARPA - Digital Divide</v>
      </c>
      <c r="E5090" s="35" t="s">
        <v>6267</v>
      </c>
    </row>
    <row r="5091" spans="1:5">
      <c r="A5091" s="568" t="s">
        <v>5832</v>
      </c>
      <c r="B5091" s="58" t="str">
        <f t="shared" si="161"/>
        <v>AP22016</v>
      </c>
      <c r="C5091" s="35" t="s">
        <v>16286</v>
      </c>
      <c r="D5091" s="35" t="str">
        <f t="shared" si="162"/>
        <v>22016 - ARPA - Small Business Support</v>
      </c>
      <c r="E5091" s="35" t="s">
        <v>6267</v>
      </c>
    </row>
    <row r="5092" spans="1:5">
      <c r="A5092" s="568" t="s">
        <v>16287</v>
      </c>
      <c r="B5092" s="58" t="str">
        <f t="shared" si="161"/>
        <v>AP22017</v>
      </c>
      <c r="C5092" s="35" t="s">
        <v>16288</v>
      </c>
      <c r="D5092" s="35" t="str">
        <f t="shared" si="162"/>
        <v>22017 - ARPA - JLG Project S-recipient</v>
      </c>
      <c r="E5092" s="35" t="s">
        <v>6267</v>
      </c>
    </row>
    <row r="5093" spans="1:5">
      <c r="A5093" s="568" t="s">
        <v>16289</v>
      </c>
      <c r="B5093" s="58" t="str">
        <f t="shared" si="161"/>
        <v>AP22018</v>
      </c>
      <c r="C5093" s="35" t="s">
        <v>16290</v>
      </c>
      <c r="D5093" s="35" t="str">
        <f t="shared" si="162"/>
        <v>22018 - ARPA - Joe Louis Greenway Project State of MI</v>
      </c>
      <c r="E5093" s="35" t="s">
        <v>6267</v>
      </c>
    </row>
    <row r="5094" spans="1:5">
      <c r="A5094" s="568" t="s">
        <v>16291</v>
      </c>
      <c r="B5094" s="58" t="str">
        <f t="shared" si="161"/>
        <v>AP22019</v>
      </c>
      <c r="C5094" s="35" t="s">
        <v>16292</v>
      </c>
      <c r="D5094" s="35" t="str">
        <f t="shared" si="162"/>
        <v>22019 - Mi Hope Renew Detroit</v>
      </c>
      <c r="E5094" s="35" t="s">
        <v>6267</v>
      </c>
    </row>
    <row r="5095" spans="1:5">
      <c r="A5095" s="568" t="s">
        <v>16293</v>
      </c>
      <c r="B5095" s="58" t="str">
        <f t="shared" si="161"/>
        <v>AP24024</v>
      </c>
      <c r="C5095" s="35" t="s">
        <v>16294</v>
      </c>
      <c r="D5095" s="35" t="str">
        <f t="shared" si="162"/>
        <v>24024 - Automobile Theft Prev. Auth. Grant (ATPA) FY2015</v>
      </c>
      <c r="E5095" s="35" t="s">
        <v>6267</v>
      </c>
    </row>
    <row r="5096" spans="1:5">
      <c r="A5096" s="568" t="s">
        <v>16295</v>
      </c>
      <c r="B5096" s="58" t="str">
        <f t="shared" si="161"/>
        <v>AP25130</v>
      </c>
      <c r="C5096" s="35" t="s">
        <v>16296</v>
      </c>
      <c r="D5096" s="35" t="str">
        <f t="shared" si="162"/>
        <v>25130 - BSEED Safe Buildings</v>
      </c>
      <c r="E5096" s="35" t="s">
        <v>16297</v>
      </c>
    </row>
    <row r="5097" spans="1:5">
      <c r="A5097" s="568" t="s">
        <v>16298</v>
      </c>
      <c r="B5097" s="58" t="str">
        <f t="shared" si="161"/>
        <v>AP25190</v>
      </c>
      <c r="C5097" s="35" t="s">
        <v>16299</v>
      </c>
      <c r="D5097" s="35" t="str">
        <f t="shared" si="162"/>
        <v>25190 - Streets &amp; Rights of Way Management</v>
      </c>
      <c r="E5097" s="35" t="s">
        <v>16297</v>
      </c>
    </row>
    <row r="5098" spans="1:5">
      <c r="A5098" s="568" t="s">
        <v>16300</v>
      </c>
      <c r="B5098" s="58" t="str">
        <f t="shared" si="161"/>
        <v>AP25240</v>
      </c>
      <c r="C5098" s="35" t="s">
        <v>16301</v>
      </c>
      <c r="D5098" s="35" t="str">
        <f t="shared" si="162"/>
        <v>25240 - Fire - Ordinance Enforcement</v>
      </c>
      <c r="E5098" s="35" t="s">
        <v>16297</v>
      </c>
    </row>
    <row r="5099" spans="1:5">
      <c r="A5099" s="568" t="s">
        <v>16302</v>
      </c>
      <c r="B5099" s="58" t="str">
        <f t="shared" si="161"/>
        <v>AP25241</v>
      </c>
      <c r="C5099" s="35" t="s">
        <v>16303</v>
      </c>
      <c r="D5099" s="35" t="str">
        <f t="shared" si="162"/>
        <v>25241 - Casino Customer Response Services</v>
      </c>
      <c r="E5099" s="35" t="s">
        <v>16297</v>
      </c>
    </row>
    <row r="5100" spans="1:5">
      <c r="A5100" s="568" t="s">
        <v>16304</v>
      </c>
      <c r="B5100" s="58" t="str">
        <f t="shared" si="161"/>
        <v>AP25242</v>
      </c>
      <c r="C5100" s="35" t="s">
        <v>16305</v>
      </c>
      <c r="D5100" s="35" t="str">
        <f t="shared" si="162"/>
        <v>25242 - Fire Fighting and Response</v>
      </c>
      <c r="E5100" s="35" t="s">
        <v>16297</v>
      </c>
    </row>
    <row r="5101" spans="1:5">
      <c r="A5101" s="568" t="s">
        <v>16306</v>
      </c>
      <c r="B5101" s="58" t="str">
        <f t="shared" si="161"/>
        <v>AP25243</v>
      </c>
      <c r="C5101" s="35" t="s">
        <v>16307</v>
      </c>
      <c r="D5101" s="35" t="str">
        <f t="shared" si="162"/>
        <v>25243 - Safer Neighborhoods - HazMat Response</v>
      </c>
      <c r="E5101" s="35" t="s">
        <v>16297</v>
      </c>
    </row>
    <row r="5102" spans="1:5">
      <c r="A5102" s="568" t="s">
        <v>16308</v>
      </c>
      <c r="B5102" s="58" t="str">
        <f t="shared" si="161"/>
        <v>AP25250</v>
      </c>
      <c r="C5102" s="35" t="s">
        <v>16309</v>
      </c>
      <c r="D5102" s="35" t="str">
        <f t="shared" si="162"/>
        <v>25250 - Communicable Disease Management</v>
      </c>
      <c r="E5102" s="35" t="s">
        <v>16297</v>
      </c>
    </row>
    <row r="5103" spans="1:5">
      <c r="A5103" s="568" t="s">
        <v>16310</v>
      </c>
      <c r="B5103" s="58" t="str">
        <f t="shared" si="161"/>
        <v>AP25251</v>
      </c>
      <c r="C5103" s="35" t="s">
        <v>16311</v>
      </c>
      <c r="D5103" s="35" t="str">
        <f t="shared" si="162"/>
        <v>25251 - Food Service Code Enforcement</v>
      </c>
      <c r="E5103" s="35" t="s">
        <v>16297</v>
      </c>
    </row>
    <row r="5104" spans="1:5">
      <c r="A5104" s="568" t="s">
        <v>16312</v>
      </c>
      <c r="B5104" s="58" t="str">
        <f t="shared" si="161"/>
        <v>AP25252</v>
      </c>
      <c r="C5104" s="35" t="s">
        <v>16313</v>
      </c>
      <c r="D5104" s="35" t="str">
        <f t="shared" si="162"/>
        <v>25252 - Stray Animal Management</v>
      </c>
      <c r="E5104" s="35" t="s">
        <v>16297</v>
      </c>
    </row>
    <row r="5105" spans="1:5">
      <c r="A5105" s="568" t="s">
        <v>16314</v>
      </c>
      <c r="B5105" s="58" t="str">
        <f t="shared" si="161"/>
        <v>AP25310</v>
      </c>
      <c r="C5105" s="35" t="s">
        <v>16315</v>
      </c>
      <c r="D5105" s="35" t="str">
        <f t="shared" si="162"/>
        <v>25310 - Safer Neighborhoods - DoIT</v>
      </c>
      <c r="E5105" s="35" t="s">
        <v>16297</v>
      </c>
    </row>
    <row r="5106" spans="1:5">
      <c r="A5106" s="568" t="s">
        <v>16316</v>
      </c>
      <c r="B5106" s="58" t="str">
        <f t="shared" si="161"/>
        <v>AP25330</v>
      </c>
      <c r="C5106" s="35" t="s">
        <v>16317</v>
      </c>
      <c r="D5106" s="35" t="str">
        <f t="shared" si="162"/>
        <v>25330 - Mayor's Office - Homeland Security</v>
      </c>
      <c r="E5106" s="35" t="s">
        <v>16297</v>
      </c>
    </row>
    <row r="5107" spans="1:5">
      <c r="A5107" s="568" t="s">
        <v>16318</v>
      </c>
      <c r="B5107" s="58" t="str">
        <f t="shared" si="161"/>
        <v>AP25331</v>
      </c>
      <c r="C5107" s="35" t="s">
        <v>16319</v>
      </c>
      <c r="D5107" s="35" t="str">
        <f t="shared" si="162"/>
        <v>25331 - Mayor's Office - Halloween Initiative</v>
      </c>
      <c r="E5107" s="35" t="s">
        <v>16297</v>
      </c>
    </row>
    <row r="5108" spans="1:5">
      <c r="A5108" s="568" t="s">
        <v>5772</v>
      </c>
      <c r="B5108" s="58" t="str">
        <f t="shared" si="161"/>
        <v>AP25350</v>
      </c>
      <c r="C5108" s="35" t="s">
        <v>16320</v>
      </c>
      <c r="D5108" s="35" t="str">
        <f t="shared" si="162"/>
        <v>25350 - Board of Police Commissioners</v>
      </c>
      <c r="E5108" s="35" t="s">
        <v>16297</v>
      </c>
    </row>
    <row r="5109" spans="1:5">
      <c r="A5109" s="568" t="s">
        <v>16321</v>
      </c>
      <c r="B5109" s="58" t="str">
        <f t="shared" si="161"/>
        <v>AP25370</v>
      </c>
      <c r="C5109" s="35" t="s">
        <v>16322</v>
      </c>
      <c r="D5109" s="35" t="str">
        <f t="shared" si="162"/>
        <v>25370 - Criminal Code Enforcement</v>
      </c>
      <c r="E5109" s="35" t="s">
        <v>16297</v>
      </c>
    </row>
    <row r="5110" spans="1:5">
      <c r="A5110" s="568" t="s">
        <v>16323</v>
      </c>
      <c r="B5110" s="58" t="str">
        <f t="shared" si="161"/>
        <v>AP25372</v>
      </c>
      <c r="C5110" s="35" t="s">
        <v>16324</v>
      </c>
      <c r="D5110" s="35" t="str">
        <f t="shared" si="162"/>
        <v>25372 - Police Emergency Response</v>
      </c>
      <c r="E5110" s="35" t="s">
        <v>16297</v>
      </c>
    </row>
    <row r="5111" spans="1:5">
      <c r="A5111" s="568" t="s">
        <v>16325</v>
      </c>
      <c r="B5111" s="58" t="str">
        <f t="shared" si="161"/>
        <v>AP25373</v>
      </c>
      <c r="C5111" s="35" t="s">
        <v>16326</v>
      </c>
      <c r="D5111" s="35" t="str">
        <f t="shared" si="162"/>
        <v>25373 - Public Services</v>
      </c>
      <c r="E5111" s="35" t="s">
        <v>16297</v>
      </c>
    </row>
    <row r="5112" spans="1:5">
      <c r="A5112" s="568" t="s">
        <v>16327</v>
      </c>
      <c r="B5112" s="58" t="str">
        <f t="shared" si="161"/>
        <v>AP25374</v>
      </c>
      <c r="C5112" s="35" t="s">
        <v>16328</v>
      </c>
      <c r="D5112" s="35" t="str">
        <f t="shared" si="162"/>
        <v>25374 - Police Towing Operations</v>
      </c>
      <c r="E5112" s="35" t="s">
        <v>16297</v>
      </c>
    </row>
    <row r="5113" spans="1:5">
      <c r="A5113" s="568" t="s">
        <v>16329</v>
      </c>
      <c r="B5113" s="58" t="str">
        <f t="shared" si="161"/>
        <v>AP25470</v>
      </c>
      <c r="C5113" s="35" t="s">
        <v>16330</v>
      </c>
      <c r="D5113" s="35" t="str">
        <f t="shared" si="162"/>
        <v>25470 - Safe Neighborhoods - GSD</v>
      </c>
      <c r="E5113" s="35" t="s">
        <v>16297</v>
      </c>
    </row>
    <row r="5114" spans="1:5">
      <c r="A5114" s="568" t="s">
        <v>16331</v>
      </c>
      <c r="B5114" s="58" t="str">
        <f t="shared" ref="B5114:B5178" si="165">"AP"&amp;A5114</f>
        <v>AP25601</v>
      </c>
      <c r="C5114" s="35" t="s">
        <v>16332</v>
      </c>
      <c r="D5114" s="35" t="str">
        <f t="shared" si="162"/>
        <v>25601 - Safe Neighborhoods - Traffic Court</v>
      </c>
      <c r="E5114" s="35" t="s">
        <v>16297</v>
      </c>
    </row>
    <row r="5115" spans="1:5">
      <c r="A5115" s="568" t="s">
        <v>16333</v>
      </c>
      <c r="B5115" s="58" t="str">
        <f t="shared" si="165"/>
        <v>AP26130</v>
      </c>
      <c r="C5115" s="35" t="s">
        <v>16334</v>
      </c>
      <c r="D5115" s="35" t="str">
        <f t="shared" si="162"/>
        <v>26130 - BSEED Environmental Protection</v>
      </c>
      <c r="E5115" s="35" t="s">
        <v>16335</v>
      </c>
    </row>
    <row r="5116" spans="1:5">
      <c r="A5116" s="568" t="s">
        <v>16336</v>
      </c>
      <c r="B5116" s="58" t="str">
        <f t="shared" si="165"/>
        <v>AP26131</v>
      </c>
      <c r="C5116" s="35" t="s">
        <v>16337</v>
      </c>
      <c r="D5116" s="35" t="str">
        <f t="shared" si="162"/>
        <v>26131 - BSEED - Code Enforcement</v>
      </c>
      <c r="E5116" s="35" t="s">
        <v>16335</v>
      </c>
    </row>
    <row r="5117" spans="1:5">
      <c r="A5117" s="568" t="s">
        <v>16338</v>
      </c>
      <c r="B5117" s="58" t="str">
        <f t="shared" si="165"/>
        <v>AP26132</v>
      </c>
      <c r="C5117" s="35" t="s">
        <v>16339</v>
      </c>
      <c r="D5117" s="35" t="str">
        <f t="shared" si="162"/>
        <v>26132 - BSEED Environmental Protection SW Fund</v>
      </c>
      <c r="E5117" s="35" t="s">
        <v>16335</v>
      </c>
    </row>
    <row r="5118" spans="1:5">
      <c r="A5118" s="568" t="s">
        <v>16340</v>
      </c>
      <c r="B5118" s="58" t="str">
        <f t="shared" si="165"/>
        <v>AP26190</v>
      </c>
      <c r="C5118" s="35" t="s">
        <v>16341</v>
      </c>
      <c r="D5118" s="35" t="str">
        <f t="shared" si="162"/>
        <v>26190 - Solid Waste Collection</v>
      </c>
      <c r="E5118" s="35" t="s">
        <v>16335</v>
      </c>
    </row>
    <row r="5119" spans="1:5">
      <c r="A5119" s="568" t="s">
        <v>16342</v>
      </c>
      <c r="B5119" s="58" t="str">
        <f t="shared" si="165"/>
        <v>AP26192</v>
      </c>
      <c r="C5119" s="35" t="s">
        <v>16343</v>
      </c>
      <c r="D5119" s="35" t="str">
        <f t="shared" si="162"/>
        <v>26192 - Solid Waste Disposal Costs</v>
      </c>
      <c r="E5119" s="35" t="s">
        <v>16335</v>
      </c>
    </row>
    <row r="5120" spans="1:5">
      <c r="A5120" s="568" t="s">
        <v>16344</v>
      </c>
      <c r="B5120" s="58" t="str">
        <f t="shared" si="165"/>
        <v>AP26240</v>
      </c>
      <c r="C5120" s="35" t="s">
        <v>16345</v>
      </c>
      <c r="D5120" s="35" t="str">
        <f t="shared" si="162"/>
        <v>26240 - Vibrant and Beautiful City - DFD</v>
      </c>
      <c r="E5120" s="35" t="s">
        <v>16335</v>
      </c>
    </row>
    <row r="5121" spans="1:5">
      <c r="A5121" s="568" t="s">
        <v>16346</v>
      </c>
      <c r="B5121" s="58" t="str">
        <f t="shared" si="165"/>
        <v>AP26310</v>
      </c>
      <c r="C5121" s="35" t="s">
        <v>16347</v>
      </c>
      <c r="D5121" s="35" t="str">
        <f t="shared" si="162"/>
        <v>26310 - Vibrant and Beautiful City - DoIT</v>
      </c>
      <c r="E5121" s="35" t="s">
        <v>16335</v>
      </c>
    </row>
    <row r="5122" spans="1:5">
      <c r="A5122" s="568" t="s">
        <v>16348</v>
      </c>
      <c r="B5122" s="58" t="str">
        <f t="shared" si="165"/>
        <v>AP26330</v>
      </c>
      <c r="C5122" s="35" t="s">
        <v>16349</v>
      </c>
      <c r="D5122" s="35" t="str">
        <f t="shared" si="162"/>
        <v>26330 - Mayor's Office - Spring Cleaning Initiative</v>
      </c>
      <c r="E5122" s="35" t="s">
        <v>16335</v>
      </c>
    </row>
    <row r="5123" spans="1:5">
      <c r="A5123" s="568" t="s">
        <v>5778</v>
      </c>
      <c r="B5123" s="58" t="str">
        <f t="shared" si="165"/>
        <v>AP26350</v>
      </c>
      <c r="C5123" s="35" t="s">
        <v>16350</v>
      </c>
      <c r="D5123" s="35" t="str">
        <f t="shared" si="162"/>
        <v>26350 - Cultural Institutions Support</v>
      </c>
      <c r="E5123" s="35" t="s">
        <v>16335</v>
      </c>
    </row>
    <row r="5124" spans="1:5">
      <c r="A5124" s="568" t="s">
        <v>5834</v>
      </c>
      <c r="B5124" s="58" t="str">
        <f t="shared" si="165"/>
        <v>AP26351</v>
      </c>
      <c r="C5124" s="35" t="s">
        <v>16351</v>
      </c>
      <c r="D5124" s="35" t="str">
        <f t="shared" si="162"/>
        <v>26351 - Blight Remediation Projects.</v>
      </c>
      <c r="E5124" s="35" t="s">
        <v>16335</v>
      </c>
    </row>
    <row r="5125" spans="1:5">
      <c r="A5125" s="570" t="s">
        <v>5836</v>
      </c>
      <c r="B5125" s="668" t="str">
        <f t="shared" si="165"/>
        <v>AP26352</v>
      </c>
      <c r="C5125" s="35" t="s">
        <v>16352</v>
      </c>
      <c r="D5125" s="669" t="str">
        <f t="shared" si="162"/>
        <v>26352 - Solid Waste Services Support</v>
      </c>
      <c r="E5125" s="35" t="s">
        <v>16335</v>
      </c>
    </row>
    <row r="5126" spans="1:5">
      <c r="A5126" s="568" t="s">
        <v>16353</v>
      </c>
      <c r="B5126" s="58" t="str">
        <f t="shared" si="165"/>
        <v>AP26360</v>
      </c>
      <c r="C5126" s="35" t="s">
        <v>16354</v>
      </c>
      <c r="D5126" s="35" t="str">
        <f t="shared" si="162"/>
        <v>26360 - Community Development</v>
      </c>
      <c r="E5126" s="35" t="s">
        <v>16335</v>
      </c>
    </row>
    <row r="5127" spans="1:5">
      <c r="A5127" s="568" t="s">
        <v>16355</v>
      </c>
      <c r="B5127" s="58" t="str">
        <f t="shared" si="165"/>
        <v>AP26361</v>
      </c>
      <c r="C5127" s="35" t="s">
        <v>16356</v>
      </c>
      <c r="D5127" s="35" t="str">
        <f t="shared" si="162"/>
        <v>26361 - Detroit Housing Network</v>
      </c>
      <c r="E5127" s="35" t="s">
        <v>16335</v>
      </c>
    </row>
    <row r="5128" spans="1:5">
      <c r="A5128" s="568" t="s">
        <v>16357</v>
      </c>
      <c r="B5128" s="58" t="str">
        <f t="shared" si="165"/>
        <v>AP26362</v>
      </c>
      <c r="C5128" s="35" t="s">
        <v>16358</v>
      </c>
      <c r="D5128" s="35" t="str">
        <f t="shared" si="162"/>
        <v>26362 - Affordable Housing Development Policy</v>
      </c>
      <c r="E5128" s="35" t="s">
        <v>16335</v>
      </c>
    </row>
    <row r="5129" spans="1:5">
      <c r="A5129" s="568" t="s">
        <v>16359</v>
      </c>
      <c r="B5129" s="58" t="str">
        <f t="shared" si="165"/>
        <v>AP26363</v>
      </c>
      <c r="C5129" s="35" t="s">
        <v>16360</v>
      </c>
      <c r="D5129" s="35" t="str">
        <f t="shared" si="162"/>
        <v>26363 - Senior Home Repairs</v>
      </c>
      <c r="E5129" s="35" t="s">
        <v>16335</v>
      </c>
    </row>
    <row r="5130" spans="1:5">
      <c r="A5130" s="568" t="s">
        <v>5861</v>
      </c>
      <c r="B5130" s="58" t="str">
        <f t="shared" si="165"/>
        <v>AP26364</v>
      </c>
      <c r="C5130" s="35" t="s">
        <v>16361</v>
      </c>
      <c r="D5130" s="35" t="str">
        <f t="shared" si="162"/>
        <v>26364 - Affordable Housing Development and Preservation Fund</v>
      </c>
      <c r="E5130" s="35" t="s">
        <v>16335</v>
      </c>
    </row>
    <row r="5131" spans="1:5">
      <c r="A5131" s="568" t="s">
        <v>16362</v>
      </c>
      <c r="B5131" s="58" t="str">
        <f t="shared" si="165"/>
        <v>AP26365</v>
      </c>
      <c r="C5131" s="35" t="s">
        <v>14899</v>
      </c>
      <c r="D5131" s="35" t="str">
        <f t="shared" si="162"/>
        <v>26365 - Neighborhood Improvement Fund</v>
      </c>
      <c r="E5131" s="35" t="s">
        <v>16335</v>
      </c>
    </row>
    <row r="5132" spans="1:5">
      <c r="A5132" s="568" t="s">
        <v>16363</v>
      </c>
      <c r="B5132" s="58" t="str">
        <f t="shared" si="165"/>
        <v>AP26430</v>
      </c>
      <c r="C5132" s="35" t="s">
        <v>16364</v>
      </c>
      <c r="D5132" s="35" t="str">
        <f t="shared" ref="D5132:D5195" si="166">A5132&amp;" - "&amp;C5132</f>
        <v>26430 - Arts &amp; Culture Opportunities</v>
      </c>
      <c r="E5132" s="35" t="s">
        <v>16335</v>
      </c>
    </row>
    <row r="5133" spans="1:5">
      <c r="A5133" s="568" t="s">
        <v>16365</v>
      </c>
      <c r="B5133" s="58" t="str">
        <f t="shared" si="165"/>
        <v>AP26450</v>
      </c>
      <c r="C5133" s="35" t="s">
        <v>16366</v>
      </c>
      <c r="D5133" s="35" t="str">
        <f t="shared" si="166"/>
        <v>26450 - Code Enforcement Adjudication</v>
      </c>
      <c r="E5133" s="35" t="s">
        <v>16335</v>
      </c>
    </row>
    <row r="5134" spans="1:5">
      <c r="A5134" s="568" t="s">
        <v>16367</v>
      </c>
      <c r="B5134" s="58" t="str">
        <f t="shared" si="165"/>
        <v>AP26470</v>
      </c>
      <c r="C5134" s="35" t="s">
        <v>16368</v>
      </c>
      <c r="D5134" s="35" t="str">
        <f t="shared" si="166"/>
        <v>26470 - Parks and Public Space Management</v>
      </c>
      <c r="E5134" s="35" t="s">
        <v>16335</v>
      </c>
    </row>
    <row r="5135" spans="1:5">
      <c r="A5135" s="568" t="s">
        <v>16369</v>
      </c>
      <c r="B5135" s="58" t="str">
        <f t="shared" si="165"/>
        <v>AP26520</v>
      </c>
      <c r="C5135" s="35" t="s">
        <v>16370</v>
      </c>
      <c r="D5135" s="35" t="str">
        <f t="shared" si="166"/>
        <v>26520 - Historic Property Designation</v>
      </c>
      <c r="E5135" s="35" t="s">
        <v>16335</v>
      </c>
    </row>
    <row r="5136" spans="1:5">
      <c r="A5136" s="568" t="s">
        <v>16371</v>
      </c>
      <c r="B5136" s="58" t="str">
        <f t="shared" si="165"/>
        <v>AP26720</v>
      </c>
      <c r="C5136" s="35" t="s">
        <v>16372</v>
      </c>
      <c r="D5136" s="35" t="str">
        <f t="shared" si="166"/>
        <v>26720 - Library Collections Management</v>
      </c>
      <c r="E5136" s="35" t="s">
        <v>16335</v>
      </c>
    </row>
    <row r="5137" spans="1:5">
      <c r="A5137" s="568" t="s">
        <v>16373</v>
      </c>
      <c r="B5137" s="58" t="str">
        <f t="shared" si="165"/>
        <v>AP27100</v>
      </c>
      <c r="C5137" s="35" t="s">
        <v>16374</v>
      </c>
      <c r="D5137" s="35" t="str">
        <f t="shared" si="166"/>
        <v>27100 - City Airport Operations</v>
      </c>
      <c r="E5137" s="35" t="s">
        <v>16375</v>
      </c>
    </row>
    <row r="5138" spans="1:5">
      <c r="A5138" s="568" t="s">
        <v>16376</v>
      </c>
      <c r="B5138" s="58" t="str">
        <f t="shared" si="165"/>
        <v>AP27130</v>
      </c>
      <c r="C5138" s="35" t="s">
        <v>16377</v>
      </c>
      <c r="D5138" s="35" t="str">
        <f t="shared" si="166"/>
        <v>27130 - BSEED - Business License Center</v>
      </c>
      <c r="E5138" s="35" t="s">
        <v>16375</v>
      </c>
    </row>
    <row r="5139" spans="1:5">
      <c r="A5139" s="568" t="s">
        <v>16378</v>
      </c>
      <c r="B5139" s="58" t="str">
        <f t="shared" si="165"/>
        <v>AP27131</v>
      </c>
      <c r="C5139" s="35" t="s">
        <v>16379</v>
      </c>
      <c r="D5139" s="35" t="str">
        <f t="shared" si="166"/>
        <v>27131 - BSEED Development Support</v>
      </c>
      <c r="E5139" s="35" t="s">
        <v>16375</v>
      </c>
    </row>
    <row r="5140" spans="1:5">
      <c r="A5140" s="568" t="s">
        <v>16380</v>
      </c>
      <c r="B5140" s="58" t="str">
        <f t="shared" si="165"/>
        <v>AP27190</v>
      </c>
      <c r="C5140" s="35" t="s">
        <v>16381</v>
      </c>
      <c r="D5140" s="35" t="str">
        <f t="shared" si="166"/>
        <v>27190 - Development Support - Street Design</v>
      </c>
      <c r="E5140" s="35" t="s">
        <v>16375</v>
      </c>
    </row>
    <row r="5141" spans="1:5">
      <c r="A5141" s="568" t="s">
        <v>16382</v>
      </c>
      <c r="B5141" s="58" t="str">
        <f t="shared" si="165"/>
        <v>AP27191</v>
      </c>
      <c r="C5141" s="35" t="s">
        <v>16383</v>
      </c>
      <c r="D5141" s="35" t="str">
        <f t="shared" si="166"/>
        <v>27191 - Telecommunications on Rights of Way</v>
      </c>
      <c r="E5141" s="35" t="s">
        <v>16375</v>
      </c>
    </row>
    <row r="5142" spans="1:5">
      <c r="A5142" s="568" t="s">
        <v>16384</v>
      </c>
      <c r="B5142" s="58" t="str">
        <f t="shared" si="165"/>
        <v>AP27200</v>
      </c>
      <c r="C5142" s="35" t="s">
        <v>16385</v>
      </c>
      <c r="D5142" s="35" t="str">
        <f t="shared" si="166"/>
        <v>27200 - Rider Services</v>
      </c>
      <c r="E5142" s="35" t="s">
        <v>16375</v>
      </c>
    </row>
    <row r="5143" spans="1:5">
      <c r="A5143" s="568" t="s">
        <v>16386</v>
      </c>
      <c r="B5143" s="58" t="str">
        <f t="shared" si="165"/>
        <v>AP27240</v>
      </c>
      <c r="C5143" s="35" t="s">
        <v>16387</v>
      </c>
      <c r="D5143" s="35" t="str">
        <f t="shared" si="166"/>
        <v>27240 - Increase Opportunity &amp; Decrease Poverty - DFD</v>
      </c>
      <c r="E5143" s="35" t="s">
        <v>16375</v>
      </c>
    </row>
    <row r="5144" spans="1:5">
      <c r="A5144" s="568" t="s">
        <v>16388</v>
      </c>
      <c r="B5144" s="58" t="str">
        <f t="shared" si="165"/>
        <v>AP27250</v>
      </c>
      <c r="C5144" s="35" t="s">
        <v>16389</v>
      </c>
      <c r="D5144" s="35" t="str">
        <f t="shared" si="166"/>
        <v>27250 - Resident Health Services</v>
      </c>
      <c r="E5144" s="35" t="s">
        <v>16375</v>
      </c>
    </row>
    <row r="5145" spans="1:5">
      <c r="A5145" s="568" t="s">
        <v>77</v>
      </c>
      <c r="B5145" s="58" t="str">
        <f t="shared" si="165"/>
        <v>AP27290</v>
      </c>
      <c r="C5145" s="35" t="s">
        <v>16390</v>
      </c>
      <c r="D5145" s="35" t="str">
        <f t="shared" si="166"/>
        <v>27290 - Development Support - CRIO</v>
      </c>
      <c r="E5145" s="35" t="s">
        <v>16375</v>
      </c>
    </row>
    <row r="5146" spans="1:5">
      <c r="A5146" s="568" t="s">
        <v>16391</v>
      </c>
      <c r="B5146" s="58" t="str">
        <f t="shared" si="165"/>
        <v>AP27291</v>
      </c>
      <c r="C5146" s="35" t="s">
        <v>16392</v>
      </c>
      <c r="D5146" s="35" t="str">
        <f t="shared" si="166"/>
        <v>27291 - Development Support - Skilled Trade Readiness - CRIO</v>
      </c>
      <c r="E5146" s="35" t="s">
        <v>16375</v>
      </c>
    </row>
    <row r="5147" spans="1:5">
      <c r="A5147" s="568" t="s">
        <v>49</v>
      </c>
      <c r="B5147" s="58" t="str">
        <f t="shared" si="165"/>
        <v>AP27292</v>
      </c>
      <c r="C5147" s="35" t="s">
        <v>16393</v>
      </c>
      <c r="D5147" s="35" t="str">
        <f t="shared" si="166"/>
        <v>27292 - Homegrown Detroit</v>
      </c>
      <c r="E5147" s="35" t="s">
        <v>16375</v>
      </c>
    </row>
    <row r="5148" spans="1:5">
      <c r="A5148" s="568" t="s">
        <v>16394</v>
      </c>
      <c r="B5148" s="58" t="str">
        <f t="shared" si="165"/>
        <v>AP27310</v>
      </c>
      <c r="C5148" s="35" t="s">
        <v>16395</v>
      </c>
      <c r="D5148" s="35" t="str">
        <f t="shared" si="166"/>
        <v>27310 - Increase Opportunity &amp; Decrease Poverty - DoIT</v>
      </c>
      <c r="E5148" s="35" t="s">
        <v>16375</v>
      </c>
    </row>
    <row r="5149" spans="1:5">
      <c r="A5149" s="568" t="s">
        <v>16396</v>
      </c>
      <c r="B5149" s="58" t="str">
        <f t="shared" si="165"/>
        <v>AP27330</v>
      </c>
      <c r="C5149" s="35" t="s">
        <v>16397</v>
      </c>
      <c r="D5149" s="35" t="str">
        <f t="shared" si="166"/>
        <v>27330 - Development Support - Mayor's Office</v>
      </c>
      <c r="E5149" s="35" t="s">
        <v>16375</v>
      </c>
    </row>
    <row r="5150" spans="1:5">
      <c r="A5150" s="568" t="s">
        <v>16398</v>
      </c>
      <c r="B5150" s="58" t="str">
        <f t="shared" si="165"/>
        <v>AP27340</v>
      </c>
      <c r="C5150" s="35" t="s">
        <v>16399</v>
      </c>
      <c r="D5150" s="35" t="str">
        <f t="shared" si="166"/>
        <v>27340 - Code Enforcement - Parking</v>
      </c>
      <c r="E5150" s="35" t="s">
        <v>16375</v>
      </c>
    </row>
    <row r="5151" spans="1:5">
      <c r="A5151" s="568" t="s">
        <v>16400</v>
      </c>
      <c r="B5151" s="58" t="str">
        <f t="shared" si="165"/>
        <v>AP27341</v>
      </c>
      <c r="C5151" s="35" t="s">
        <v>16401</v>
      </c>
      <c r="D5151" s="35" t="str">
        <f t="shared" si="166"/>
        <v>27341 - Parking Garages</v>
      </c>
      <c r="E5151" s="35" t="s">
        <v>16375</v>
      </c>
    </row>
    <row r="5152" spans="1:5">
      <c r="A5152" s="568" t="s">
        <v>5853</v>
      </c>
      <c r="B5152" s="58" t="str">
        <f t="shared" si="165"/>
        <v>AP27350</v>
      </c>
      <c r="C5152" s="35" t="s">
        <v>16402</v>
      </c>
      <c r="D5152" s="35" t="str">
        <f t="shared" si="166"/>
        <v>27350 - Project Clean Slate</v>
      </c>
      <c r="E5152" s="35" t="s">
        <v>16375</v>
      </c>
    </row>
    <row r="5153" spans="1:5">
      <c r="A5153" s="568" t="s">
        <v>5838</v>
      </c>
      <c r="B5153" s="58" t="str">
        <f t="shared" si="165"/>
        <v>AP27351</v>
      </c>
      <c r="C5153" s="35" t="s">
        <v>16403</v>
      </c>
      <c r="D5153" s="35" t="str">
        <f t="shared" si="166"/>
        <v>27351 - Transportation Services Support</v>
      </c>
      <c r="E5153" s="35" t="s">
        <v>16375</v>
      </c>
    </row>
    <row r="5154" spans="1:5">
      <c r="A5154" s="568" t="s">
        <v>5780</v>
      </c>
      <c r="B5154" s="58" t="str">
        <f t="shared" si="165"/>
        <v>AP27352</v>
      </c>
      <c r="C5154" s="35" t="s">
        <v>16404</v>
      </c>
      <c r="D5154" s="35" t="str">
        <f t="shared" si="166"/>
        <v>27352 - Community Programs Support</v>
      </c>
      <c r="E5154" s="35" t="s">
        <v>16375</v>
      </c>
    </row>
    <row r="5155" spans="1:5">
      <c r="A5155" s="568" t="s">
        <v>5868</v>
      </c>
      <c r="B5155" s="58" t="str">
        <f t="shared" si="165"/>
        <v>AP27360</v>
      </c>
      <c r="C5155" s="35" t="s">
        <v>16405</v>
      </c>
      <c r="D5155" s="35" t="str">
        <f t="shared" si="166"/>
        <v>27360 - Economic Development Programs</v>
      </c>
      <c r="E5155" s="35" t="s">
        <v>16375</v>
      </c>
    </row>
    <row r="5156" spans="1:5">
      <c r="A5156" s="568" t="s">
        <v>5870</v>
      </c>
      <c r="B5156" s="58" t="str">
        <f t="shared" si="165"/>
        <v>AP27361</v>
      </c>
      <c r="C5156" s="35" t="s">
        <v>16406</v>
      </c>
      <c r="D5156" s="35" t="str">
        <f t="shared" si="166"/>
        <v>27361 - Workforce Development Programs</v>
      </c>
      <c r="E5156" s="35" t="s">
        <v>16375</v>
      </c>
    </row>
    <row r="5157" spans="1:5">
      <c r="A5157" s="568" t="s">
        <v>16407</v>
      </c>
      <c r="B5157" s="58" t="str">
        <f t="shared" si="165"/>
        <v>AP27362</v>
      </c>
      <c r="C5157" s="35" t="s">
        <v>16408</v>
      </c>
      <c r="D5157" s="35" t="str">
        <f t="shared" si="166"/>
        <v>27362 - Motor City Match.</v>
      </c>
      <c r="E5157" s="35" t="s">
        <v>16375</v>
      </c>
    </row>
    <row r="5158" spans="1:5">
      <c r="A5158" s="568" t="s">
        <v>16409</v>
      </c>
      <c r="B5158" s="58" t="str">
        <f t="shared" si="165"/>
        <v>AP27370</v>
      </c>
      <c r="C5158" s="35"/>
      <c r="D5158" s="35" t="str">
        <f t="shared" si="166"/>
        <v xml:space="preserve">27370 - </v>
      </c>
      <c r="E5158" s="35" t="s">
        <v>16375</v>
      </c>
    </row>
    <row r="5159" spans="1:5">
      <c r="A5159" s="568" t="s">
        <v>16410</v>
      </c>
      <c r="B5159" s="58" t="str">
        <f t="shared" si="165"/>
        <v>AP27470</v>
      </c>
      <c r="C5159" s="35" t="s">
        <v>16411</v>
      </c>
      <c r="D5159" s="35" t="str">
        <f t="shared" si="166"/>
        <v>27470 - Recreation - GSD</v>
      </c>
      <c r="E5159" s="35" t="s">
        <v>16375</v>
      </c>
    </row>
    <row r="5160" spans="1:5">
      <c r="A5160" s="568" t="s">
        <v>16412</v>
      </c>
      <c r="B5160" s="58" t="str">
        <f t="shared" si="165"/>
        <v>AP27510</v>
      </c>
      <c r="C5160" s="35" t="s">
        <v>16413</v>
      </c>
      <c r="D5160" s="35" t="str">
        <f t="shared" si="166"/>
        <v>27510 - Zoning &amp; Land Use Controls</v>
      </c>
      <c r="E5160" s="35" t="s">
        <v>16375</v>
      </c>
    </row>
    <row r="5161" spans="1:5">
      <c r="A5161" s="568" t="s">
        <v>16414</v>
      </c>
      <c r="B5161" s="58" t="str">
        <f t="shared" si="165"/>
        <v>AP27600</v>
      </c>
      <c r="C5161" s="35" t="s">
        <v>16415</v>
      </c>
      <c r="D5161" s="35" t="str">
        <f t="shared" si="166"/>
        <v>27600 - Economic Equity and Opportunity - Courts</v>
      </c>
      <c r="E5161" s="35" t="s">
        <v>16375</v>
      </c>
    </row>
    <row r="5162" spans="1:5">
      <c r="A5162" s="568" t="s">
        <v>16416</v>
      </c>
      <c r="B5162" s="58" t="str">
        <f t="shared" si="165"/>
        <v>AP27720</v>
      </c>
      <c r="C5162" s="35" t="s">
        <v>16417</v>
      </c>
      <c r="D5162" s="35" t="str">
        <f t="shared" si="166"/>
        <v>27720 - Library Enrichment Programs</v>
      </c>
      <c r="E5162" s="35" t="s">
        <v>16375</v>
      </c>
    </row>
    <row r="5163" spans="1:5">
      <c r="A5163" s="568" t="s">
        <v>16418</v>
      </c>
      <c r="B5163" s="58" t="str">
        <f t="shared" si="165"/>
        <v>AP27721</v>
      </c>
      <c r="C5163" s="35" t="s">
        <v>16419</v>
      </c>
      <c r="D5163" s="35" t="str">
        <f t="shared" si="166"/>
        <v>27721 - Library - Branch Services</v>
      </c>
      <c r="E5163" s="35" t="s">
        <v>16375</v>
      </c>
    </row>
    <row r="5164" spans="1:5">
      <c r="A5164" s="568" t="s">
        <v>16420</v>
      </c>
      <c r="B5164" s="58" t="str">
        <f t="shared" si="165"/>
        <v>AP28240</v>
      </c>
      <c r="C5164" s="35" t="s">
        <v>16421</v>
      </c>
      <c r="D5164" s="35" t="str">
        <f t="shared" si="166"/>
        <v>28240 - Fire Department Community Engagement</v>
      </c>
      <c r="E5164" s="35" t="s">
        <v>16422</v>
      </c>
    </row>
    <row r="5165" spans="1:5">
      <c r="A5165" s="568" t="s">
        <v>65</v>
      </c>
      <c r="B5165" s="58" t="str">
        <f t="shared" si="165"/>
        <v>AP28290</v>
      </c>
      <c r="C5165" s="35" t="s">
        <v>16423</v>
      </c>
      <c r="D5165" s="35" t="str">
        <f t="shared" si="166"/>
        <v>28290 - Human Rights Advocacy</v>
      </c>
      <c r="E5165" s="35" t="s">
        <v>16422</v>
      </c>
    </row>
    <row r="5166" spans="1:5">
      <c r="A5166" s="568" t="s">
        <v>16424</v>
      </c>
      <c r="B5166" s="58" t="str">
        <f t="shared" si="165"/>
        <v>AP28310</v>
      </c>
      <c r="C5166" s="35" t="s">
        <v>16425</v>
      </c>
      <c r="D5166" s="35" t="str">
        <f t="shared" si="166"/>
        <v>28310 - Strengthened City Services - DoIT</v>
      </c>
      <c r="E5166" s="35" t="s">
        <v>16422</v>
      </c>
    </row>
    <row r="5167" spans="1:5">
      <c r="A5167" s="568" t="s">
        <v>5856</v>
      </c>
      <c r="B5167" s="58" t="str">
        <f t="shared" si="165"/>
        <v>AP28320</v>
      </c>
      <c r="C5167" s="35" t="s">
        <v>16426</v>
      </c>
      <c r="D5167" s="35" t="str">
        <f t="shared" si="166"/>
        <v>28320 - Effective Governance - Legislative Services</v>
      </c>
      <c r="E5167" s="35" t="s">
        <v>16422</v>
      </c>
    </row>
    <row r="5168" spans="1:5">
      <c r="A5168" s="568" t="s">
        <v>16427</v>
      </c>
      <c r="B5168" s="58" t="str">
        <f t="shared" si="165"/>
        <v>AP28330</v>
      </c>
      <c r="C5168" s="35" t="s">
        <v>16428</v>
      </c>
      <c r="D5168" s="35" t="str">
        <f t="shared" si="166"/>
        <v>28330 - Effective Governance - City of Detroit</v>
      </c>
      <c r="E5168" s="35" t="s">
        <v>16422</v>
      </c>
    </row>
    <row r="5169" spans="1:5">
      <c r="A5169" s="568" t="s">
        <v>16429</v>
      </c>
      <c r="B5169" s="58" t="str">
        <f t="shared" si="165"/>
        <v>AP28350</v>
      </c>
      <c r="C5169" s="35" t="s">
        <v>16430</v>
      </c>
      <c r="D5169" s="35" t="str">
        <f t="shared" si="166"/>
        <v>28350 - Special Public Programs</v>
      </c>
      <c r="E5169" s="35" t="s">
        <v>16422</v>
      </c>
    </row>
    <row r="5170" spans="1:5">
      <c r="A5170" s="568" t="s">
        <v>5769</v>
      </c>
      <c r="B5170" s="58" t="str">
        <f t="shared" si="165"/>
        <v>AP28351</v>
      </c>
      <c r="C5170" s="35" t="s">
        <v>16431</v>
      </c>
      <c r="D5170" s="35" t="str">
        <f t="shared" si="166"/>
        <v>28351 - Board of Ethics</v>
      </c>
      <c r="E5170" s="35" t="s">
        <v>16422</v>
      </c>
    </row>
    <row r="5171" spans="1:5">
      <c r="A5171" s="568" t="s">
        <v>5793</v>
      </c>
      <c r="B5171" s="58" t="str">
        <f t="shared" si="165"/>
        <v>AP28352</v>
      </c>
      <c r="C5171" s="35" t="s">
        <v>16432</v>
      </c>
      <c r="D5171" s="35" t="str">
        <f t="shared" si="166"/>
        <v>28352 - Media Services &amp; Communications</v>
      </c>
      <c r="E5171" s="35" t="s">
        <v>16422</v>
      </c>
    </row>
    <row r="5172" spans="1:5">
      <c r="A5172" s="568" t="s">
        <v>5794</v>
      </c>
      <c r="B5172" s="58" t="str">
        <f t="shared" si="165"/>
        <v>AP28353</v>
      </c>
      <c r="C5172" s="35" t="s">
        <v>16433</v>
      </c>
      <c r="D5172" s="35" t="str">
        <f t="shared" si="166"/>
        <v>28353 - Cable TV</v>
      </c>
      <c r="E5172" s="35" t="s">
        <v>16422</v>
      </c>
    </row>
    <row r="5173" spans="1:5">
      <c r="A5173" s="568" t="s">
        <v>5843</v>
      </c>
      <c r="B5173" s="58" t="str">
        <f t="shared" si="165"/>
        <v>AP28354</v>
      </c>
      <c r="C5173" s="35" t="s">
        <v>16434</v>
      </c>
      <c r="D5173" s="35" t="str">
        <f t="shared" si="166"/>
        <v>28354 - Elected Officials Compensation</v>
      </c>
      <c r="E5173" s="35" t="s">
        <v>16422</v>
      </c>
    </row>
    <row r="5174" spans="1:5">
      <c r="A5174" s="568" t="s">
        <v>16435</v>
      </c>
      <c r="B5174" s="58" t="str">
        <f t="shared" si="165"/>
        <v>AP28370</v>
      </c>
      <c r="C5174" s="35" t="s">
        <v>16436</v>
      </c>
      <c r="D5174" s="35" t="str">
        <f t="shared" si="166"/>
        <v>28370 - Community Engagement - Police</v>
      </c>
      <c r="E5174" s="35" t="s">
        <v>16422</v>
      </c>
    </row>
    <row r="5175" spans="1:5">
      <c r="A5175" s="568" t="s">
        <v>16437</v>
      </c>
      <c r="B5175" s="58" t="str">
        <f t="shared" si="165"/>
        <v>AP28371</v>
      </c>
      <c r="C5175" s="35" t="s">
        <v>16438</v>
      </c>
      <c r="D5175" s="35" t="str">
        <f t="shared" si="166"/>
        <v>28371 - Executive Protection Unit</v>
      </c>
      <c r="E5175" s="35" t="s">
        <v>16422</v>
      </c>
    </row>
    <row r="5176" spans="1:5">
      <c r="A5176" s="568" t="s">
        <v>16439</v>
      </c>
      <c r="B5176" s="58" t="str">
        <f t="shared" si="165"/>
        <v>AP28372</v>
      </c>
      <c r="C5176" s="35" t="s">
        <v>16440</v>
      </c>
      <c r="D5176" s="35" t="str">
        <f t="shared" si="166"/>
        <v>28372 - Public Acts 301-302 Training</v>
      </c>
      <c r="E5176" s="35" t="s">
        <v>16422</v>
      </c>
    </row>
    <row r="5177" spans="1:5">
      <c r="A5177" s="568" t="s">
        <v>16441</v>
      </c>
      <c r="B5177" s="58" t="str">
        <f t="shared" si="165"/>
        <v>AP28470</v>
      </c>
      <c r="C5177" s="35" t="s">
        <v>16442</v>
      </c>
      <c r="D5177" s="35" t="str">
        <f t="shared" si="166"/>
        <v>28470 - Strengthened City Services - GSD</v>
      </c>
      <c r="E5177" s="35" t="s">
        <v>16422</v>
      </c>
    </row>
    <row r="5178" spans="1:5">
      <c r="A5178" s="568" t="s">
        <v>16443</v>
      </c>
      <c r="B5178" s="58" t="str">
        <f t="shared" si="165"/>
        <v>AP28500</v>
      </c>
      <c r="C5178" s="35" t="s">
        <v>16444</v>
      </c>
      <c r="D5178" s="35" t="str">
        <f t="shared" si="166"/>
        <v>28500 - Internal Controls Auditing</v>
      </c>
      <c r="E5178" s="35" t="s">
        <v>16422</v>
      </c>
    </row>
    <row r="5179" spans="1:5">
      <c r="A5179" s="568" t="s">
        <v>16445</v>
      </c>
      <c r="B5179" s="58" t="str">
        <f t="shared" ref="B5179:B5244" si="167">"AP"&amp;A5179</f>
        <v>AP28520</v>
      </c>
      <c r="C5179" s="35" t="s">
        <v>16446</v>
      </c>
      <c r="D5179" s="35" t="str">
        <f t="shared" si="166"/>
        <v>28520 - Legislative Administration</v>
      </c>
      <c r="E5179" s="35" t="s">
        <v>16422</v>
      </c>
    </row>
    <row r="5180" spans="1:5">
      <c r="A5180" s="568" t="s">
        <v>16447</v>
      </c>
      <c r="B5180" s="58" t="str">
        <f t="shared" si="167"/>
        <v>AP28521</v>
      </c>
      <c r="C5180" s="35" t="s">
        <v>16448</v>
      </c>
      <c r="D5180" s="35" t="str">
        <f t="shared" si="166"/>
        <v>28521 - City Council Member At Large 1</v>
      </c>
      <c r="E5180" s="35" t="s">
        <v>16422</v>
      </c>
    </row>
    <row r="5181" spans="1:5">
      <c r="A5181" s="568" t="s">
        <v>16449</v>
      </c>
      <c r="B5181" s="58" t="str">
        <f t="shared" si="167"/>
        <v>AP28522</v>
      </c>
      <c r="C5181" s="35" t="s">
        <v>16450</v>
      </c>
      <c r="D5181" s="35" t="str">
        <f t="shared" si="166"/>
        <v>28522 - City Council Member At Large 2</v>
      </c>
      <c r="E5181" s="35" t="s">
        <v>16422</v>
      </c>
    </row>
    <row r="5182" spans="1:5">
      <c r="A5182" s="568" t="s">
        <v>16451</v>
      </c>
      <c r="B5182" s="58" t="str">
        <f t="shared" si="167"/>
        <v>AP28523</v>
      </c>
      <c r="C5182" s="35" t="s">
        <v>16452</v>
      </c>
      <c r="D5182" s="35" t="str">
        <f t="shared" si="166"/>
        <v>28523 - City Council - District 1 Council Member</v>
      </c>
      <c r="E5182" s="35" t="s">
        <v>16422</v>
      </c>
    </row>
    <row r="5183" spans="1:5">
      <c r="A5183" s="568" t="s">
        <v>16453</v>
      </c>
      <c r="B5183" s="58" t="str">
        <f t="shared" si="167"/>
        <v>AP28524</v>
      </c>
      <c r="C5183" s="35" t="s">
        <v>16454</v>
      </c>
      <c r="D5183" s="35" t="str">
        <f t="shared" si="166"/>
        <v>28524 - City Council - District 2 Council Member</v>
      </c>
      <c r="E5183" s="35" t="s">
        <v>16422</v>
      </c>
    </row>
    <row r="5184" spans="1:5">
      <c r="A5184" s="568" t="s">
        <v>16455</v>
      </c>
      <c r="B5184" s="58" t="str">
        <f t="shared" si="167"/>
        <v>AP28525</v>
      </c>
      <c r="C5184" s="35" t="s">
        <v>16456</v>
      </c>
      <c r="D5184" s="35" t="str">
        <f t="shared" si="166"/>
        <v>28525 - City Council - District 3 Council Member</v>
      </c>
      <c r="E5184" s="35" t="s">
        <v>16422</v>
      </c>
    </row>
    <row r="5185" spans="1:5">
      <c r="A5185" s="568" t="s">
        <v>16457</v>
      </c>
      <c r="B5185" s="58" t="str">
        <f t="shared" si="167"/>
        <v>AP28526</v>
      </c>
      <c r="C5185" s="35" t="s">
        <v>16458</v>
      </c>
      <c r="D5185" s="35" t="str">
        <f t="shared" si="166"/>
        <v>28526 - City Council - District 4 Council Member</v>
      </c>
      <c r="E5185" s="35" t="s">
        <v>16422</v>
      </c>
    </row>
    <row r="5186" spans="1:5">
      <c r="A5186" s="568" t="s">
        <v>16459</v>
      </c>
      <c r="B5186" s="58" t="str">
        <f t="shared" si="167"/>
        <v>AP28527</v>
      </c>
      <c r="C5186" s="35" t="s">
        <v>16460</v>
      </c>
      <c r="D5186" s="35" t="str">
        <f t="shared" si="166"/>
        <v>28527 - City Council - District 5 Council Member</v>
      </c>
      <c r="E5186" s="35" t="s">
        <v>16422</v>
      </c>
    </row>
    <row r="5187" spans="1:5">
      <c r="A5187" s="568" t="s">
        <v>16461</v>
      </c>
      <c r="B5187" s="58" t="str">
        <f t="shared" si="167"/>
        <v>AP28528</v>
      </c>
      <c r="C5187" s="35" t="s">
        <v>16462</v>
      </c>
      <c r="D5187" s="35" t="str">
        <f t="shared" si="166"/>
        <v>28528 - City Council - District 6 Council Member</v>
      </c>
      <c r="E5187" s="35" t="s">
        <v>16422</v>
      </c>
    </row>
    <row r="5188" spans="1:5">
      <c r="A5188" s="568" t="s">
        <v>16463</v>
      </c>
      <c r="B5188" s="58" t="str">
        <f t="shared" si="167"/>
        <v>AP28529</v>
      </c>
      <c r="C5188" s="35" t="s">
        <v>16464</v>
      </c>
      <c r="D5188" s="35" t="str">
        <f t="shared" si="166"/>
        <v>28529 - City Council - District 7 Council Member</v>
      </c>
      <c r="E5188" s="35" t="s">
        <v>16422</v>
      </c>
    </row>
    <row r="5189" spans="1:5">
      <c r="A5189" s="568" t="s">
        <v>16465</v>
      </c>
      <c r="B5189" s="58" t="str">
        <f t="shared" si="167"/>
        <v>AP28530</v>
      </c>
      <c r="C5189" s="35" t="s">
        <v>16466</v>
      </c>
      <c r="D5189" s="35" t="str">
        <f t="shared" si="166"/>
        <v>28530 - Community Engagement - Ombudsperson</v>
      </c>
      <c r="E5189" s="35" t="s">
        <v>16422</v>
      </c>
    </row>
    <row r="5190" spans="1:5">
      <c r="A5190" s="568" t="s">
        <v>16467</v>
      </c>
      <c r="B5190" s="58" t="str">
        <f t="shared" si="167"/>
        <v>AP28540</v>
      </c>
      <c r="C5190" s="35" t="s">
        <v>16468</v>
      </c>
      <c r="D5190" s="35" t="str">
        <f t="shared" si="166"/>
        <v>28540 - OIG Investigations &amp; Accountability</v>
      </c>
      <c r="E5190" s="35" t="s">
        <v>16422</v>
      </c>
    </row>
    <row r="5191" spans="1:5">
      <c r="A5191" s="568" t="s">
        <v>16469</v>
      </c>
      <c r="B5191" s="58" t="str">
        <f t="shared" si="167"/>
        <v>AP28700</v>
      </c>
      <c r="C5191" s="35" t="s">
        <v>16470</v>
      </c>
      <c r="D5191" s="35" t="str">
        <f t="shared" si="166"/>
        <v>28700 - City Clerk Administration</v>
      </c>
      <c r="E5191" s="35" t="s">
        <v>16422</v>
      </c>
    </row>
    <row r="5192" spans="1:5">
      <c r="A5192" s="568" t="s">
        <v>16471</v>
      </c>
      <c r="B5192" s="58" t="str">
        <f t="shared" si="167"/>
        <v>AP28710</v>
      </c>
      <c r="C5192" s="35" t="s">
        <v>16472</v>
      </c>
      <c r="D5192" s="35" t="str">
        <f t="shared" si="166"/>
        <v>28710 - Effective Governance - City Elections</v>
      </c>
      <c r="E5192" s="35" t="s">
        <v>16422</v>
      </c>
    </row>
    <row r="5193" spans="1:5">
      <c r="A5193" s="568" t="s">
        <v>16473</v>
      </c>
      <c r="B5193" s="58" t="str">
        <f t="shared" si="167"/>
        <v>AP28711</v>
      </c>
      <c r="C5193" s="35" t="s">
        <v>16474</v>
      </c>
      <c r="D5193" s="35" t="str">
        <f t="shared" si="166"/>
        <v>28711 - Voter Education</v>
      </c>
      <c r="E5193" s="35" t="s">
        <v>16422</v>
      </c>
    </row>
    <row r="5194" spans="1:5">
      <c r="A5194" s="568" t="s">
        <v>5844</v>
      </c>
      <c r="B5194" s="58" t="str">
        <f t="shared" si="167"/>
        <v>AP29130</v>
      </c>
      <c r="C5194" s="35" t="s">
        <v>16475</v>
      </c>
      <c r="D5194" s="35" t="str">
        <f t="shared" si="166"/>
        <v>29130 - BSEED - Administration</v>
      </c>
      <c r="E5194" s="35" t="s">
        <v>6498</v>
      </c>
    </row>
    <row r="5195" spans="1:5">
      <c r="A5195" s="568" t="s">
        <v>16476</v>
      </c>
      <c r="B5195" s="58" t="str">
        <f t="shared" si="167"/>
        <v>AP29160</v>
      </c>
      <c r="C5195" s="35" t="s">
        <v>16477</v>
      </c>
      <c r="D5195" s="35" t="str">
        <f t="shared" si="166"/>
        <v>29160 - Demolition Shared Services</v>
      </c>
      <c r="E5195" s="35" t="s">
        <v>6498</v>
      </c>
    </row>
    <row r="5196" spans="1:5">
      <c r="A5196" s="568" t="s">
        <v>16478</v>
      </c>
      <c r="B5196" s="58" t="str">
        <f t="shared" si="167"/>
        <v>AP29180</v>
      </c>
      <c r="C5196" s="35" t="s">
        <v>16479</v>
      </c>
      <c r="D5196" s="35" t="str">
        <f t="shared" ref="D5196:D5261" si="168">A5196&amp;" - "&amp;C5196</f>
        <v>29180 - Debt Service - General Bond Redemption</v>
      </c>
      <c r="E5196" s="35" t="s">
        <v>6498</v>
      </c>
    </row>
    <row r="5197" spans="1:5">
      <c r="A5197" s="568" t="s">
        <v>16480</v>
      </c>
      <c r="B5197" s="58" t="str">
        <f t="shared" si="167"/>
        <v>AP29181</v>
      </c>
      <c r="C5197" s="35" t="s">
        <v>16481</v>
      </c>
      <c r="D5197" s="35" t="str">
        <f t="shared" si="168"/>
        <v>29181 - Legacy Pension Obligations</v>
      </c>
      <c r="E5197" s="35" t="s">
        <v>6498</v>
      </c>
    </row>
    <row r="5198" spans="1:5">
      <c r="A5198" s="568" t="s">
        <v>16482</v>
      </c>
      <c r="B5198" s="58" t="str">
        <f t="shared" si="167"/>
        <v>AP29190</v>
      </c>
      <c r="C5198" s="35" t="s">
        <v>6281</v>
      </c>
      <c r="D5198" s="35" t="str">
        <f t="shared" si="168"/>
        <v>29190 - DPW Administration</v>
      </c>
      <c r="E5198" s="35" t="s">
        <v>6498</v>
      </c>
    </row>
    <row r="5199" spans="1:5">
      <c r="A5199" s="568" t="s">
        <v>16483</v>
      </c>
      <c r="B5199" s="58" t="str">
        <f t="shared" si="167"/>
        <v>AP29200</v>
      </c>
      <c r="C5199" s="35" t="s">
        <v>16484</v>
      </c>
      <c r="D5199" s="35" t="str">
        <f t="shared" si="168"/>
        <v>29200 - DDOT Administration</v>
      </c>
      <c r="E5199" s="35" t="s">
        <v>6498</v>
      </c>
    </row>
    <row r="5200" spans="1:5">
      <c r="A5200" s="568" t="s">
        <v>5721</v>
      </c>
      <c r="B5200" s="58" t="str">
        <f t="shared" si="167"/>
        <v>AP29201</v>
      </c>
      <c r="C5200" s="35" t="s">
        <v>16485</v>
      </c>
      <c r="D5200" s="35" t="str">
        <f t="shared" si="168"/>
        <v>29201 - DDOT Planning</v>
      </c>
      <c r="E5200" s="35" t="s">
        <v>6498</v>
      </c>
    </row>
    <row r="5201" spans="1:5">
      <c r="A5201" s="568" t="s">
        <v>16486</v>
      </c>
      <c r="B5201" s="58" t="str">
        <f t="shared" si="167"/>
        <v>AP29202</v>
      </c>
      <c r="C5201" s="35" t="s">
        <v>16487</v>
      </c>
      <c r="D5201" s="35" t="str">
        <f t="shared" si="168"/>
        <v>29202 - DDOT - Claims Fund (Insurance Premium)</v>
      </c>
      <c r="E5201" s="35" t="s">
        <v>6498</v>
      </c>
    </row>
    <row r="5202" spans="1:5">
      <c r="A5202" s="568" t="s">
        <v>16488</v>
      </c>
      <c r="B5202" s="58" t="str">
        <f t="shared" si="167"/>
        <v>AP29203</v>
      </c>
      <c r="C5202" s="35" t="s">
        <v>16489</v>
      </c>
      <c r="D5202" s="35" t="str">
        <f t="shared" si="168"/>
        <v>29203 - DDOT Legacy Liabilities</v>
      </c>
      <c r="E5202" s="35" t="s">
        <v>6498</v>
      </c>
    </row>
    <row r="5203" spans="1:5">
      <c r="A5203" s="568" t="s">
        <v>5734</v>
      </c>
      <c r="B5203" s="58" t="str">
        <f t="shared" si="167"/>
        <v>AP29230</v>
      </c>
      <c r="C5203" s="35" t="s">
        <v>16490</v>
      </c>
      <c r="D5203" s="35" t="str">
        <f t="shared" si="168"/>
        <v>29230 - OCFO Administration</v>
      </c>
      <c r="E5203" s="35" t="s">
        <v>6498</v>
      </c>
    </row>
    <row r="5204" spans="1:5">
      <c r="A5204" s="568" t="s">
        <v>5727</v>
      </c>
      <c r="B5204" s="58" t="str">
        <f t="shared" si="167"/>
        <v>AP29231</v>
      </c>
      <c r="C5204" s="35" t="s">
        <v>16491</v>
      </c>
      <c r="D5204" s="35" t="str">
        <f t="shared" si="168"/>
        <v>29231 - Resource Planning</v>
      </c>
      <c r="E5204" s="35" t="s">
        <v>6498</v>
      </c>
    </row>
    <row r="5205" spans="1:5">
      <c r="A5205" s="568" t="s">
        <v>5728</v>
      </c>
      <c r="B5205" s="58" t="str">
        <f t="shared" si="167"/>
        <v>AP29232</v>
      </c>
      <c r="C5205" s="35" t="s">
        <v>16492</v>
      </c>
      <c r="D5205" s="35" t="str">
        <f t="shared" si="168"/>
        <v>29232 - Property Valuation</v>
      </c>
      <c r="E5205" s="35" t="s">
        <v>6498</v>
      </c>
    </row>
    <row r="5206" spans="1:5">
      <c r="A5206" s="568" t="s">
        <v>5740</v>
      </c>
      <c r="B5206" s="58" t="str">
        <f t="shared" si="167"/>
        <v>AP29233</v>
      </c>
      <c r="C5206" s="35" t="s">
        <v>16493</v>
      </c>
      <c r="D5206" s="35" t="str">
        <f t="shared" si="168"/>
        <v>29233 - Contracting &amp; Procurement</v>
      </c>
      <c r="E5206" s="35" t="s">
        <v>6498</v>
      </c>
    </row>
    <row r="5207" spans="1:5">
      <c r="A5207" s="568" t="s">
        <v>5729</v>
      </c>
      <c r="B5207" s="58" t="str">
        <f t="shared" si="167"/>
        <v>AP29234</v>
      </c>
      <c r="C5207" s="35" t="s">
        <v>16494</v>
      </c>
      <c r="D5207" s="35" t="str">
        <f t="shared" si="168"/>
        <v>29234 - Revenue Management</v>
      </c>
      <c r="E5207" s="35" t="s">
        <v>6498</v>
      </c>
    </row>
    <row r="5208" spans="1:5">
      <c r="A5208" s="568" t="s">
        <v>5743</v>
      </c>
      <c r="B5208" s="58" t="str">
        <f t="shared" si="167"/>
        <v>AP29235</v>
      </c>
      <c r="C5208" s="35" t="s">
        <v>16495</v>
      </c>
      <c r="D5208" s="35" t="str">
        <f t="shared" si="168"/>
        <v>29235 - Accounting Controls</v>
      </c>
      <c r="E5208" s="35" t="s">
        <v>6498</v>
      </c>
    </row>
    <row r="5209" spans="1:5">
      <c r="A5209" s="568" t="s">
        <v>5755</v>
      </c>
      <c r="B5209" s="58" t="str">
        <f t="shared" si="167"/>
        <v>AP29236</v>
      </c>
      <c r="C5209" s="35" t="s">
        <v>16496</v>
      </c>
      <c r="D5209" s="35" t="str">
        <f t="shared" si="168"/>
        <v>29236 - Fund Development and Oversight</v>
      </c>
      <c r="E5209" s="35" t="s">
        <v>6498</v>
      </c>
    </row>
    <row r="5210" spans="1:5">
      <c r="A5210" s="568" t="s">
        <v>16497</v>
      </c>
      <c r="B5210" s="58" t="str">
        <f t="shared" si="167"/>
        <v>AP29240</v>
      </c>
      <c r="C5210" s="35" t="s">
        <v>16498</v>
      </c>
      <c r="D5210" s="35" t="str">
        <f t="shared" si="168"/>
        <v>29240 - Fire Department Administration</v>
      </c>
      <c r="E5210" s="35" t="s">
        <v>6498</v>
      </c>
    </row>
    <row r="5211" spans="1:5">
      <c r="A5211" s="568" t="s">
        <v>16499</v>
      </c>
      <c r="B5211" s="58" t="str">
        <f t="shared" si="167"/>
        <v>AP29241</v>
      </c>
      <c r="C5211" s="35" t="s">
        <v>16500</v>
      </c>
      <c r="D5211" s="35" t="str">
        <f t="shared" si="168"/>
        <v>29241 - Fire Services Infrastructure</v>
      </c>
      <c r="E5211" s="35" t="s">
        <v>6498</v>
      </c>
    </row>
    <row r="5212" spans="1:5">
      <c r="A5212" s="568" t="s">
        <v>16501</v>
      </c>
      <c r="B5212" s="58" t="str">
        <f t="shared" si="167"/>
        <v>AP29250</v>
      </c>
      <c r="C5212" s="35" t="s">
        <v>16502</v>
      </c>
      <c r="D5212" s="35" t="str">
        <f t="shared" si="168"/>
        <v>29250 - Health Department - Administration</v>
      </c>
      <c r="E5212" s="35" t="s">
        <v>6498</v>
      </c>
    </row>
    <row r="5213" spans="1:5">
      <c r="A5213" s="568" t="s">
        <v>16503</v>
      </c>
      <c r="B5213" s="58" t="str">
        <f t="shared" si="167"/>
        <v>AP29280</v>
      </c>
      <c r="C5213" s="35" t="s">
        <v>16504</v>
      </c>
      <c r="D5213" s="35" t="str">
        <f t="shared" si="168"/>
        <v>29280 - Human Resources Department Administration</v>
      </c>
      <c r="E5213" s="35" t="s">
        <v>6498</v>
      </c>
    </row>
    <row r="5214" spans="1:5">
      <c r="A5214" s="568" t="s">
        <v>16505</v>
      </c>
      <c r="B5214" s="58" t="str">
        <f t="shared" si="167"/>
        <v>AP29281</v>
      </c>
      <c r="C5214" s="35" t="s">
        <v>16506</v>
      </c>
      <c r="D5214" s="35" t="str">
        <f t="shared" si="168"/>
        <v>29281 - Workforce Management</v>
      </c>
      <c r="E5214" s="35" t="s">
        <v>6498</v>
      </c>
    </row>
    <row r="5215" spans="1:5">
      <c r="A5215" s="568" t="s">
        <v>5845</v>
      </c>
      <c r="B5215" s="58" t="str">
        <f t="shared" si="167"/>
        <v>AP29310</v>
      </c>
      <c r="C5215" s="35" t="s">
        <v>16507</v>
      </c>
      <c r="D5215" s="35" t="str">
        <f t="shared" si="168"/>
        <v>29310 - Efficient and Innovative Operations Support - DoIT</v>
      </c>
      <c r="E5215" s="35" t="s">
        <v>6498</v>
      </c>
    </row>
    <row r="5216" spans="1:5">
      <c r="A5216" s="568" t="s">
        <v>16508</v>
      </c>
      <c r="B5216" s="58" t="str">
        <f t="shared" si="167"/>
        <v>AP29320</v>
      </c>
      <c r="C5216" s="35" t="s">
        <v>16509</v>
      </c>
      <c r="D5216" s="35" t="str">
        <f t="shared" si="168"/>
        <v>29320 - Efficient and Innovative Operations Support - Law</v>
      </c>
      <c r="E5216" s="35" t="s">
        <v>6498</v>
      </c>
    </row>
    <row r="5217" spans="1:5">
      <c r="A5217" s="568" t="s">
        <v>16510</v>
      </c>
      <c r="B5217" s="58" t="str">
        <f t="shared" si="167"/>
        <v>AP29330</v>
      </c>
      <c r="C5217" s="35" t="s">
        <v>16511</v>
      </c>
      <c r="D5217" s="35" t="str">
        <f t="shared" si="168"/>
        <v>29330 - Efficient and Innovative Operations Support - Lean Team</v>
      </c>
      <c r="E5217" s="35" t="s">
        <v>6498</v>
      </c>
    </row>
    <row r="5218" spans="1:5">
      <c r="A5218" s="568" t="s">
        <v>16512</v>
      </c>
      <c r="B5218" s="58" t="str">
        <f t="shared" si="167"/>
        <v>AP29340</v>
      </c>
      <c r="C5218" s="35" t="s">
        <v>16513</v>
      </c>
      <c r="D5218" s="35" t="str">
        <f t="shared" si="168"/>
        <v>29340 - MPD Administration</v>
      </c>
      <c r="E5218" s="35" t="s">
        <v>6498</v>
      </c>
    </row>
    <row r="5219" spans="1:5">
      <c r="A5219" s="568" t="s">
        <v>5846</v>
      </c>
      <c r="B5219" s="58" t="str">
        <f t="shared" si="167"/>
        <v>AP29350</v>
      </c>
      <c r="C5219" s="35" t="s">
        <v>16514</v>
      </c>
      <c r="D5219" s="35" t="str">
        <f t="shared" si="168"/>
        <v>29350 - Citywide Overhead</v>
      </c>
      <c r="E5219" s="35" t="s">
        <v>6498</v>
      </c>
    </row>
    <row r="5220" spans="1:5">
      <c r="A5220" s="568" t="s">
        <v>5848</v>
      </c>
      <c r="B5220" s="58" t="str">
        <f t="shared" si="167"/>
        <v>AP29351</v>
      </c>
      <c r="C5220" s="35" t="s">
        <v>16515</v>
      </c>
      <c r="D5220" s="35" t="str">
        <f t="shared" si="168"/>
        <v>29351 - Pension-Related Payments</v>
      </c>
      <c r="E5220" s="35" t="s">
        <v>6498</v>
      </c>
    </row>
    <row r="5221" spans="1:5">
      <c r="A5221" s="568" t="s">
        <v>5763</v>
      </c>
      <c r="B5221" s="58" t="str">
        <f t="shared" si="167"/>
        <v>AP29352</v>
      </c>
      <c r="C5221" s="35" t="s">
        <v>16516</v>
      </c>
      <c r="D5221" s="35" t="str">
        <f t="shared" si="168"/>
        <v>29352 - Major Taxes and Other Revenues</v>
      </c>
      <c r="E5221" s="35" t="s">
        <v>6498</v>
      </c>
    </row>
    <row r="5222" spans="1:5">
      <c r="A5222" s="568" t="s">
        <v>5849</v>
      </c>
      <c r="B5222" s="58" t="str">
        <f t="shared" si="167"/>
        <v>AP29353</v>
      </c>
      <c r="C5222" s="35" t="s">
        <v>16517</v>
      </c>
      <c r="D5222" s="35" t="str">
        <f t="shared" si="168"/>
        <v>29353 - Debt Repayment</v>
      </c>
      <c r="E5222" s="35" t="s">
        <v>6498</v>
      </c>
    </row>
    <row r="5223" spans="1:5">
      <c r="A5223" s="568" t="s">
        <v>16518</v>
      </c>
      <c r="B5223" s="58" t="str">
        <f t="shared" si="167"/>
        <v>AP29360</v>
      </c>
      <c r="C5223" s="35" t="s">
        <v>16519</v>
      </c>
      <c r="D5223" s="35" t="str">
        <f t="shared" si="168"/>
        <v>29360 - Housing &amp; Revitalization Dept Administration</v>
      </c>
      <c r="E5223" s="35" t="s">
        <v>6498</v>
      </c>
    </row>
    <row r="5224" spans="1:5">
      <c r="A5224" s="568" t="s">
        <v>5744</v>
      </c>
      <c r="B5224" s="58" t="str">
        <f t="shared" si="167"/>
        <v>AP29370</v>
      </c>
      <c r="C5224" s="35" t="s">
        <v>16520</v>
      </c>
      <c r="D5224" s="35" t="str">
        <f t="shared" si="168"/>
        <v>29370 - Police Department Administration</v>
      </c>
      <c r="E5224" s="35" t="s">
        <v>6498</v>
      </c>
    </row>
    <row r="5225" spans="1:5">
      <c r="A5225" s="568" t="s">
        <v>16521</v>
      </c>
      <c r="B5225" s="58" t="str">
        <f t="shared" si="167"/>
        <v>AP29371</v>
      </c>
      <c r="C5225" s="35" t="s">
        <v>16522</v>
      </c>
      <c r="D5225" s="35" t="str">
        <f t="shared" si="168"/>
        <v>29371 - Policing Services Infrastructure</v>
      </c>
      <c r="E5225" s="35" t="s">
        <v>6498</v>
      </c>
    </row>
    <row r="5226" spans="1:5">
      <c r="A5226" s="568" t="s">
        <v>16523</v>
      </c>
      <c r="B5226" s="58" t="str">
        <f t="shared" si="167"/>
        <v>AP29380</v>
      </c>
      <c r="C5226" s="35" t="s">
        <v>16524</v>
      </c>
      <c r="D5226" s="35" t="str">
        <f t="shared" si="168"/>
        <v>29380 - Public Lighting - Administration</v>
      </c>
      <c r="E5226" s="35" t="s">
        <v>6498</v>
      </c>
    </row>
    <row r="5227" spans="1:5">
      <c r="A5227" s="568" t="s">
        <v>16525</v>
      </c>
      <c r="B5227" s="58" t="str">
        <f t="shared" si="167"/>
        <v>AP29381</v>
      </c>
      <c r="C5227" s="35" t="s">
        <v>16526</v>
      </c>
      <c r="D5227" s="35" t="str">
        <f t="shared" si="168"/>
        <v>29381 - Public Lighting Decommissioning</v>
      </c>
      <c r="E5227" s="35" t="s">
        <v>6498</v>
      </c>
    </row>
    <row r="5228" spans="1:5">
      <c r="A5228" s="568" t="s">
        <v>16527</v>
      </c>
      <c r="B5228" s="58" t="str">
        <f t="shared" si="167"/>
        <v>AP29430</v>
      </c>
      <c r="C5228" s="35" t="s">
        <v>16528</v>
      </c>
      <c r="D5228" s="35" t="str">
        <f t="shared" si="168"/>
        <v>29430 - PDD Administration</v>
      </c>
      <c r="E5228" s="35" t="s">
        <v>6498</v>
      </c>
    </row>
    <row r="5229" spans="1:5">
      <c r="A5229" s="568" t="s">
        <v>16529</v>
      </c>
      <c r="B5229" s="58" t="str">
        <f t="shared" si="167"/>
        <v>AP29470</v>
      </c>
      <c r="C5229" s="35" t="s">
        <v>16530</v>
      </c>
      <c r="D5229" s="35" t="str">
        <f t="shared" si="168"/>
        <v>29470 - GSD Shared Services</v>
      </c>
      <c r="E5229" s="35" t="s">
        <v>6498</v>
      </c>
    </row>
    <row r="5230" spans="1:5">
      <c r="A5230" s="568" t="s">
        <v>16531</v>
      </c>
      <c r="B5230" s="58" t="str">
        <f t="shared" si="167"/>
        <v>AP29471</v>
      </c>
      <c r="C5230" s="35" t="s">
        <v>16532</v>
      </c>
      <c r="D5230" s="35" t="str">
        <f t="shared" si="168"/>
        <v>29471 - GSD - Administration</v>
      </c>
      <c r="E5230" s="35" t="s">
        <v>6498</v>
      </c>
    </row>
    <row r="5231" spans="1:5">
      <c r="A5231" s="568" t="s">
        <v>16533</v>
      </c>
      <c r="B5231" s="58" t="str">
        <f t="shared" si="167"/>
        <v>AP29600</v>
      </c>
      <c r="C5231" s="35" t="s">
        <v>16534</v>
      </c>
      <c r="D5231" s="35" t="str">
        <f t="shared" si="168"/>
        <v>29600 - 36th District Court Administration</v>
      </c>
      <c r="E5231" s="35" t="s">
        <v>6498</v>
      </c>
    </row>
    <row r="5232" spans="1:5">
      <c r="A5232" s="568" t="s">
        <v>16535</v>
      </c>
      <c r="B5232" s="58" t="str">
        <f t="shared" si="167"/>
        <v>AP29720</v>
      </c>
      <c r="C5232" s="35" t="s">
        <v>16536</v>
      </c>
      <c r="D5232" s="35" t="str">
        <f t="shared" si="168"/>
        <v>29720 - Detroit Public Library Administration</v>
      </c>
      <c r="E5232" s="35" t="s">
        <v>6498</v>
      </c>
    </row>
    <row r="5233" spans="1:5">
      <c r="A5233" s="568" t="s">
        <v>16537</v>
      </c>
      <c r="B5233" s="58" t="str">
        <f t="shared" si="167"/>
        <v>AP29721</v>
      </c>
      <c r="C5233" s="35"/>
      <c r="D5233" s="35" t="str">
        <f t="shared" ref="D5233:D5234" si="169">A5233&amp;" - "&amp;C5233</f>
        <v xml:space="preserve">29721 - </v>
      </c>
      <c r="E5233" s="35" t="s">
        <v>6498</v>
      </c>
    </row>
    <row r="5234" spans="1:5">
      <c r="A5234" s="568" t="s">
        <v>16538</v>
      </c>
      <c r="B5234" s="58" t="str">
        <f t="shared" si="167"/>
        <v>AP29722</v>
      </c>
      <c r="C5234" s="35"/>
      <c r="D5234" s="35" t="str">
        <f t="shared" si="169"/>
        <v xml:space="preserve">29722 - </v>
      </c>
      <c r="E5234" s="35" t="s">
        <v>6498</v>
      </c>
    </row>
    <row r="5235" spans="1:5">
      <c r="A5235" s="568" t="s">
        <v>16539</v>
      </c>
      <c r="B5235" s="58" t="str">
        <f t="shared" si="167"/>
        <v>AP90000</v>
      </c>
      <c r="C5235" s="35" t="s">
        <v>16540</v>
      </c>
      <c r="D5235" s="35" t="str">
        <f t="shared" si="168"/>
        <v>90000 - WTR GASB34 Appropriation</v>
      </c>
      <c r="E5235" s="35" t="s">
        <v>6267</v>
      </c>
    </row>
    <row r="5236" spans="1:5">
      <c r="A5236" s="568" t="s">
        <v>16541</v>
      </c>
      <c r="B5236" s="58" t="str">
        <f t="shared" si="167"/>
        <v>AP90001</v>
      </c>
      <c r="C5236" s="35" t="s">
        <v>16542</v>
      </c>
      <c r="D5236" s="35" t="str">
        <f t="shared" si="168"/>
        <v>90001 - SWG GASB34 Appropriation</v>
      </c>
      <c r="E5236" s="35" t="s">
        <v>6267</v>
      </c>
    </row>
    <row r="5237" spans="1:5">
      <c r="A5237" s="568" t="s">
        <v>16543</v>
      </c>
      <c r="B5237" s="58" t="str">
        <f t="shared" si="167"/>
        <v>AP90002</v>
      </c>
      <c r="C5237" s="35" t="s">
        <v>16544</v>
      </c>
      <c r="D5237" s="35" t="str">
        <f t="shared" si="168"/>
        <v>90002 - Airport GASB34 Appropriation</v>
      </c>
      <c r="E5237" s="35" t="s">
        <v>6267</v>
      </c>
    </row>
    <row r="5238" spans="1:5">
      <c r="A5238" s="568" t="s">
        <v>16545</v>
      </c>
      <c r="B5238" s="58" t="str">
        <f t="shared" si="167"/>
        <v>AP90003</v>
      </c>
      <c r="C5238" s="35" t="s">
        <v>16546</v>
      </c>
      <c r="D5238" s="35" t="str">
        <f t="shared" si="168"/>
        <v>90003 - DDOT GASB34 Appropriation</v>
      </c>
      <c r="E5238" s="35" t="s">
        <v>6267</v>
      </c>
    </row>
    <row r="5239" spans="1:5">
      <c r="A5239" s="568" t="s">
        <v>5757</v>
      </c>
      <c r="B5239" s="58" t="str">
        <f t="shared" si="167"/>
        <v>AP90004</v>
      </c>
      <c r="C5239" s="35" t="s">
        <v>16547</v>
      </c>
      <c r="D5239" s="35" t="str">
        <f t="shared" si="168"/>
        <v>90004 - General Fund GASB34 Appropriation</v>
      </c>
      <c r="E5239" s="35" t="s">
        <v>6267</v>
      </c>
    </row>
    <row r="5240" spans="1:5">
      <c r="A5240" s="568" t="s">
        <v>16548</v>
      </c>
      <c r="B5240" s="58" t="str">
        <f t="shared" si="167"/>
        <v>AP90005</v>
      </c>
      <c r="C5240" s="35" t="s">
        <v>16549</v>
      </c>
      <c r="D5240" s="35" t="str">
        <f t="shared" si="168"/>
        <v>90005 - Block Grant GASB34 Appropriation</v>
      </c>
      <c r="E5240" s="35" t="s">
        <v>6267</v>
      </c>
    </row>
    <row r="5241" spans="1:5">
      <c r="A5241" s="568" t="s">
        <v>16550</v>
      </c>
      <c r="B5241" s="58" t="str">
        <f t="shared" si="167"/>
        <v>AP90006</v>
      </c>
      <c r="C5241" s="35" t="s">
        <v>16551</v>
      </c>
      <c r="D5241" s="35" t="str">
        <f t="shared" si="168"/>
        <v>90006 - Library GASB34 Appropriation</v>
      </c>
      <c r="E5241" s="35" t="s">
        <v>6267</v>
      </c>
    </row>
    <row r="5242" spans="1:5">
      <c r="A5242" s="568" t="s">
        <v>16552</v>
      </c>
      <c r="B5242" s="58" t="str">
        <f t="shared" si="167"/>
        <v>AP90007</v>
      </c>
      <c r="C5242" s="35" t="s">
        <v>5907</v>
      </c>
      <c r="D5242" s="35" t="str">
        <f t="shared" si="168"/>
        <v>90007 - GASB 34 GHIB Project Fund 1004</v>
      </c>
      <c r="E5242" s="35" t="s">
        <v>6267</v>
      </c>
    </row>
    <row r="5243" spans="1:5">
      <c r="A5243" s="568" t="s">
        <v>16553</v>
      </c>
      <c r="B5243" s="58" t="str">
        <f t="shared" si="167"/>
        <v>AP90008</v>
      </c>
      <c r="C5243" s="35" t="s">
        <v>16554</v>
      </c>
      <c r="D5243" s="35" t="str">
        <f t="shared" si="168"/>
        <v>90008 - Major Street GASB34 Appropriation</v>
      </c>
      <c r="E5243" s="35" t="s">
        <v>6267</v>
      </c>
    </row>
    <row r="5244" spans="1:5">
      <c r="A5244" s="568" t="s">
        <v>16555</v>
      </c>
      <c r="B5244" s="58" t="str">
        <f t="shared" si="167"/>
        <v>AP90009</v>
      </c>
      <c r="C5244" s="35" t="s">
        <v>16556</v>
      </c>
      <c r="D5244" s="35" t="str">
        <f t="shared" si="168"/>
        <v>90009 - Local Streets GASB34 Appropriation</v>
      </c>
      <c r="E5244" s="35" t="s">
        <v>6267</v>
      </c>
    </row>
    <row r="5245" spans="1:5">
      <c r="A5245" s="568" t="s">
        <v>16557</v>
      </c>
      <c r="B5245" s="58" t="str">
        <f t="shared" ref="B5245:B5296" si="170">"AP"&amp;A5245</f>
        <v>AP90010</v>
      </c>
      <c r="C5245" s="35" t="s">
        <v>16558</v>
      </c>
      <c r="D5245" s="35" t="str">
        <f t="shared" si="168"/>
        <v>90010 - General Grants GASB34 Appropriation</v>
      </c>
      <c r="E5245" s="35" t="s">
        <v>6267</v>
      </c>
    </row>
    <row r="5246" spans="1:5">
      <c r="A5246" s="568" t="s">
        <v>16559</v>
      </c>
      <c r="B5246" s="58" t="str">
        <f t="shared" si="170"/>
        <v>AP90014</v>
      </c>
      <c r="C5246" s="35" t="s">
        <v>16560</v>
      </c>
      <c r="D5246" s="35" t="str">
        <f t="shared" si="168"/>
        <v>90014 - MPD GASB34 Appropriation</v>
      </c>
      <c r="E5246" s="35" t="s">
        <v>6267</v>
      </c>
    </row>
    <row r="5247" spans="1:5">
      <c r="A5247" s="568" t="s">
        <v>16561</v>
      </c>
      <c r="B5247" s="58" t="str">
        <f t="shared" si="170"/>
        <v>AP90015</v>
      </c>
      <c r="C5247" s="35" t="s">
        <v>16562</v>
      </c>
      <c r="D5247" s="35" t="str">
        <f t="shared" si="168"/>
        <v>90015 - HOU GASB34 Appropriation</v>
      </c>
      <c r="E5247" s="35" t="s">
        <v>6267</v>
      </c>
    </row>
    <row r="5248" spans="1:5">
      <c r="A5248" s="568" t="s">
        <v>16563</v>
      </c>
      <c r="B5248" s="58" t="str">
        <f t="shared" si="170"/>
        <v>AP90016</v>
      </c>
      <c r="C5248" s="35" t="s">
        <v>16564</v>
      </c>
      <c r="D5248" s="35" t="str">
        <f t="shared" si="168"/>
        <v>90016 - GASB34 Motor Vehicle Appropriation</v>
      </c>
      <c r="E5248" s="35" t="s">
        <v>6267</v>
      </c>
    </row>
    <row r="5249" spans="1:5">
      <c r="A5249" s="568" t="s">
        <v>16565</v>
      </c>
      <c r="B5249" s="58" t="str">
        <f t="shared" si="170"/>
        <v>AP90017</v>
      </c>
      <c r="C5249" s="35" t="s">
        <v>16566</v>
      </c>
      <c r="D5249" s="35" t="str">
        <f t="shared" si="168"/>
        <v>90017 - GASB34 Federal Employment and Training Appropriation</v>
      </c>
      <c r="E5249" s="35" t="s">
        <v>6267</v>
      </c>
    </row>
    <row r="5250" spans="1:5">
      <c r="A5250" s="568" t="s">
        <v>16567</v>
      </c>
      <c r="B5250" s="58" t="str">
        <f t="shared" si="170"/>
        <v>AP90019</v>
      </c>
      <c r="C5250" s="35" t="s">
        <v>16568</v>
      </c>
      <c r="D5250" s="35" t="str">
        <f t="shared" si="168"/>
        <v>90019 - Economic Development GASB34 Appropriation</v>
      </c>
      <c r="E5250" s="35" t="s">
        <v>6267</v>
      </c>
    </row>
    <row r="5251" spans="1:5">
      <c r="A5251" s="568" t="s">
        <v>16569</v>
      </c>
      <c r="B5251" s="58" t="str">
        <f t="shared" si="170"/>
        <v>AP90020</v>
      </c>
      <c r="C5251" s="35" t="s">
        <v>16570</v>
      </c>
      <c r="D5251" s="35" t="str">
        <f t="shared" si="168"/>
        <v>90020 - UDAG GASB34 and Discretionary Grants Appropriation</v>
      </c>
      <c r="E5251" s="35" t="s">
        <v>6267</v>
      </c>
    </row>
    <row r="5252" spans="1:5">
      <c r="A5252" s="568" t="s">
        <v>16571</v>
      </c>
      <c r="B5252" s="58" t="str">
        <f t="shared" si="170"/>
        <v>AP90022</v>
      </c>
      <c r="C5252" s="35" t="s">
        <v>16572</v>
      </c>
      <c r="D5252" s="35" t="str">
        <f t="shared" si="168"/>
        <v>90022 - B&amp;S GASB34 Appropriation</v>
      </c>
      <c r="E5252" s="35" t="s">
        <v>6267</v>
      </c>
    </row>
    <row r="5253" spans="1:5">
      <c r="A5253" s="568" t="s">
        <v>16573</v>
      </c>
      <c r="B5253" s="58" t="str">
        <f t="shared" si="170"/>
        <v>AP90023</v>
      </c>
      <c r="C5253" s="35" t="s">
        <v>16574</v>
      </c>
      <c r="D5253" s="35" t="str">
        <f t="shared" si="168"/>
        <v>90023 - Drug Law Enforcement GASB34 Appropriation</v>
      </c>
      <c r="E5253" s="35" t="s">
        <v>6267</v>
      </c>
    </row>
    <row r="5254" spans="1:5">
      <c r="A5254" s="568" t="s">
        <v>16575</v>
      </c>
      <c r="B5254" s="58" t="str">
        <f t="shared" si="170"/>
        <v>AP90025</v>
      </c>
      <c r="C5254" s="35" t="s">
        <v>16576</v>
      </c>
      <c r="D5254" s="35" t="str">
        <f t="shared" si="168"/>
        <v>90025 - PLD GASB34 Appropriation</v>
      </c>
      <c r="E5254" s="35" t="s">
        <v>6267</v>
      </c>
    </row>
    <row r="5255" spans="1:5">
      <c r="A5255" s="568" t="s">
        <v>16577</v>
      </c>
      <c r="B5255" s="58" t="str">
        <f t="shared" si="170"/>
        <v>AP90026</v>
      </c>
      <c r="C5255" s="35" t="s">
        <v>16578</v>
      </c>
      <c r="D5255" s="35" t="str">
        <f t="shared" si="168"/>
        <v>90026 - GSD GASB34 Approrpriation</v>
      </c>
      <c r="E5255" s="35" t="s">
        <v>6267</v>
      </c>
    </row>
    <row r="5256" spans="1:5">
      <c r="A5256" s="568" t="s">
        <v>16579</v>
      </c>
      <c r="B5256" s="58" t="str">
        <f t="shared" si="170"/>
        <v>AP90027</v>
      </c>
      <c r="C5256" s="35" t="s">
        <v>16580</v>
      </c>
      <c r="D5256" s="35" t="str">
        <f t="shared" si="168"/>
        <v>90027 - Solid Waste GASB34 Appropriation</v>
      </c>
      <c r="E5256" s="35" t="s">
        <v>6267</v>
      </c>
    </row>
    <row r="5257" spans="1:5">
      <c r="A5257" s="568" t="s">
        <v>16581</v>
      </c>
      <c r="B5257" s="58" t="str">
        <f t="shared" si="170"/>
        <v>AP90031</v>
      </c>
      <c r="C5257" s="35" t="s">
        <v>16582</v>
      </c>
      <c r="D5257" s="35" t="str">
        <f t="shared" si="168"/>
        <v>90031 - GRSSC GASB 34</v>
      </c>
      <c r="E5257" s="35" t="s">
        <v>6267</v>
      </c>
    </row>
    <row r="5258" spans="1:5">
      <c r="A5258" s="568" t="s">
        <v>16583</v>
      </c>
      <c r="B5258" s="58" t="str">
        <f t="shared" si="170"/>
        <v>AP90032</v>
      </c>
      <c r="C5258" s="35" t="s">
        <v>16584</v>
      </c>
      <c r="D5258" s="35" t="str">
        <f t="shared" si="168"/>
        <v>90032 - P&amp;FRSSC GASB 34</v>
      </c>
      <c r="E5258" s="35" t="s">
        <v>6267</v>
      </c>
    </row>
    <row r="5259" spans="1:5">
      <c r="A5259" s="1" t="s">
        <v>16585</v>
      </c>
      <c r="B5259" s="58" t="str">
        <f t="shared" si="170"/>
        <v>AP90033</v>
      </c>
      <c r="C5259" t="s">
        <v>16586</v>
      </c>
      <c r="D5259" s="35" t="str">
        <f t="shared" si="168"/>
        <v>90033 - ARRA GASB34 Appropriation</v>
      </c>
      <c r="E5259" t="s">
        <v>6267</v>
      </c>
    </row>
    <row r="5260" spans="1:5">
      <c r="A5260" s="1" t="s">
        <v>16587</v>
      </c>
      <c r="B5260" s="58" t="str">
        <f t="shared" si="170"/>
        <v>AP90034</v>
      </c>
      <c r="C5260" t="s">
        <v>16588</v>
      </c>
      <c r="D5260" s="35" t="str">
        <f t="shared" si="168"/>
        <v>90034 - Quality of Life GASB 34</v>
      </c>
      <c r="E5260" t="s">
        <v>6267</v>
      </c>
    </row>
    <row r="5261" spans="1:5">
      <c r="A5261" s="1" t="s">
        <v>16589</v>
      </c>
      <c r="B5261" s="58" t="str">
        <f t="shared" si="170"/>
        <v>AP90035</v>
      </c>
      <c r="C5261" t="s">
        <v>16590</v>
      </c>
      <c r="D5261" s="35" t="str">
        <f t="shared" si="168"/>
        <v>90035 - GASB 34 AIR Fund 2101</v>
      </c>
      <c r="E5261" t="s">
        <v>6267</v>
      </c>
    </row>
    <row r="5262" spans="1:5">
      <c r="A5262" s="1" t="s">
        <v>16591</v>
      </c>
      <c r="B5262" s="58" t="str">
        <f t="shared" si="170"/>
        <v>AP90036</v>
      </c>
      <c r="C5262" t="s">
        <v>16592</v>
      </c>
      <c r="D5262" s="35" t="str">
        <f t="shared" ref="D5262:D5296" si="171">A5262&amp;" - "&amp;C5262</f>
        <v>90036 - GASB 34 FIR Fund 2102</v>
      </c>
      <c r="E5262" t="s">
        <v>6267</v>
      </c>
    </row>
    <row r="5263" spans="1:5">
      <c r="A5263" s="1" t="s">
        <v>16593</v>
      </c>
      <c r="B5263" s="58" t="str">
        <f t="shared" si="170"/>
        <v>AP90037</v>
      </c>
      <c r="C5263" t="s">
        <v>16594</v>
      </c>
      <c r="D5263" s="35" t="str">
        <f t="shared" si="171"/>
        <v>90037 - GASB 34 GSD Grant Fund 0395</v>
      </c>
      <c r="E5263" t="s">
        <v>6267</v>
      </c>
    </row>
    <row r="5264" spans="1:5">
      <c r="A5264" s="1" t="s">
        <v>16595</v>
      </c>
      <c r="B5264" s="58" t="str">
        <f t="shared" si="170"/>
        <v>AP90038</v>
      </c>
      <c r="C5264" t="s">
        <v>16596</v>
      </c>
      <c r="D5264" s="35" t="str">
        <f t="shared" si="171"/>
        <v>90038 - GASB 34 HLT Grant Fund 0495</v>
      </c>
      <c r="E5264" t="s">
        <v>6267</v>
      </c>
    </row>
    <row r="5265" spans="1:5">
      <c r="A5265" s="1" t="s">
        <v>16597</v>
      </c>
      <c r="B5265" s="58" t="str">
        <f t="shared" si="170"/>
        <v>AP90039</v>
      </c>
      <c r="C5265" t="s">
        <v>16598</v>
      </c>
      <c r="D5265" s="35" t="str">
        <f t="shared" si="171"/>
        <v>90039 - GASB 34 HLS Grant Fund 0595</v>
      </c>
      <c r="E5265" t="s">
        <v>6267</v>
      </c>
    </row>
    <row r="5266" spans="1:5">
      <c r="A5266" s="1" t="s">
        <v>16599</v>
      </c>
      <c r="B5266" s="58" t="str">
        <f t="shared" si="170"/>
        <v>AP90040</v>
      </c>
      <c r="C5266" t="s">
        <v>16600</v>
      </c>
      <c r="D5266" s="35" t="str">
        <f t="shared" si="171"/>
        <v>90040 - GASB 34 MAY-OFF Grant Fund 0695</v>
      </c>
      <c r="E5266" t="s">
        <v>6267</v>
      </c>
    </row>
    <row r="5267" spans="1:5">
      <c r="A5267" s="1" t="s">
        <v>16601</v>
      </c>
      <c r="B5267" s="58" t="str">
        <f t="shared" si="170"/>
        <v>AP90041</v>
      </c>
      <c r="C5267" t="s">
        <v>16602</v>
      </c>
      <c r="D5267" s="35" t="str">
        <f t="shared" si="171"/>
        <v>90041 - GASB 34 OGM Grant Fund 0795</v>
      </c>
      <c r="E5267" t="s">
        <v>6267</v>
      </c>
    </row>
    <row r="5268" spans="1:5">
      <c r="A5268" s="1" t="s">
        <v>16603</v>
      </c>
      <c r="B5268" s="58" t="str">
        <f t="shared" si="170"/>
        <v>AP90042</v>
      </c>
      <c r="C5268" t="s">
        <v>16604</v>
      </c>
      <c r="D5268" s="35" t="str">
        <f t="shared" si="171"/>
        <v>90042 - GASB 34 H&amp;RD Grant 0895</v>
      </c>
      <c r="E5268" t="s">
        <v>6267</v>
      </c>
    </row>
    <row r="5269" spans="1:5">
      <c r="A5269" s="1" t="s">
        <v>16605</v>
      </c>
      <c r="B5269" s="58" t="str">
        <f t="shared" si="170"/>
        <v>AP90043</v>
      </c>
      <c r="C5269" t="s">
        <v>16606</v>
      </c>
      <c r="D5269" s="35" t="str">
        <f t="shared" si="171"/>
        <v>90043 - GASB 34 PLD Grant Fund 0995</v>
      </c>
      <c r="E5269" t="s">
        <v>6267</v>
      </c>
    </row>
    <row r="5270" spans="1:5">
      <c r="A5270" s="1" t="s">
        <v>16607</v>
      </c>
      <c r="B5270" s="58" t="str">
        <f t="shared" si="170"/>
        <v>AP90044</v>
      </c>
      <c r="C5270" t="s">
        <v>16608</v>
      </c>
      <c r="D5270" s="35" t="str">
        <f t="shared" si="171"/>
        <v>90044 - GASB 34 POLICE Grant Fund 2195</v>
      </c>
      <c r="E5270" t="s">
        <v>6267</v>
      </c>
    </row>
    <row r="5271" spans="1:5">
      <c r="A5271" s="1" t="s">
        <v>16609</v>
      </c>
      <c r="B5271" s="58" t="str">
        <f t="shared" si="170"/>
        <v>AP90045</v>
      </c>
      <c r="C5271" t="s">
        <v>16610</v>
      </c>
      <c r="D5271" s="35" t="str">
        <f t="shared" si="171"/>
        <v>90045 - GASB 34 DPW Fund 2111</v>
      </c>
      <c r="E5271" t="s">
        <v>6267</v>
      </c>
    </row>
    <row r="5272" spans="1:5">
      <c r="A5272" s="1" t="s">
        <v>16611</v>
      </c>
      <c r="B5272" s="58" t="str">
        <f t="shared" si="170"/>
        <v>AP90046</v>
      </c>
      <c r="C5272" t="s">
        <v>16612</v>
      </c>
      <c r="D5272" s="35" t="str">
        <f t="shared" si="171"/>
        <v>90046 - GASB 34 REC Fund 2112</v>
      </c>
      <c r="E5272" t="s">
        <v>6267</v>
      </c>
    </row>
    <row r="5273" spans="1:5">
      <c r="A5273" s="1" t="s">
        <v>16613</v>
      </c>
      <c r="B5273" s="58" t="str">
        <f t="shared" si="170"/>
        <v>AP90047</v>
      </c>
      <c r="C5273" t="s">
        <v>16614</v>
      </c>
      <c r="D5273" s="35" t="str">
        <f t="shared" si="171"/>
        <v>90047 - GASB 34 DOT Grant Fund 1395</v>
      </c>
      <c r="E5273" t="s">
        <v>6267</v>
      </c>
    </row>
    <row r="5274" spans="1:5">
      <c r="A5274" s="1" t="s">
        <v>16615</v>
      </c>
      <c r="B5274" s="58" t="str">
        <f t="shared" si="170"/>
        <v>AP90048</v>
      </c>
      <c r="C5274" t="s">
        <v>16616</v>
      </c>
      <c r="D5274" s="35" t="str">
        <f t="shared" si="171"/>
        <v>90048 - GASB 34 ENV Afair Grant Fund 1495</v>
      </c>
      <c r="E5274" t="s">
        <v>6267</v>
      </c>
    </row>
    <row r="5275" spans="1:5">
      <c r="A5275" s="1" t="s">
        <v>16617</v>
      </c>
      <c r="B5275" s="58" t="str">
        <f t="shared" si="170"/>
        <v>AP90049</v>
      </c>
      <c r="C5275" t="s">
        <v>16618</v>
      </c>
      <c r="D5275" s="35" t="str">
        <f t="shared" si="171"/>
        <v>90049 - DWSD-R Wtr GASB34 Appropriation</v>
      </c>
      <c r="E5275" t="s">
        <v>6267</v>
      </c>
    </row>
    <row r="5276" spans="1:5">
      <c r="A5276" s="1" t="s">
        <v>16619</v>
      </c>
      <c r="B5276" s="58" t="str">
        <f t="shared" si="170"/>
        <v>AP90050</v>
      </c>
      <c r="C5276" t="s">
        <v>16620</v>
      </c>
      <c r="D5276" s="35" t="str">
        <f t="shared" si="171"/>
        <v>90050 - DWSD-R Swr GASB34 Appropriation</v>
      </c>
      <c r="E5276" t="s">
        <v>6267</v>
      </c>
    </row>
    <row r="5277" spans="1:5">
      <c r="A5277" s="1" t="s">
        <v>16621</v>
      </c>
      <c r="B5277" s="58" t="str">
        <f t="shared" si="170"/>
        <v>AP90051</v>
      </c>
      <c r="C5277" t="s">
        <v>5911</v>
      </c>
      <c r="D5277" s="35" t="str">
        <f t="shared" si="171"/>
        <v>90051 - GASB 34 Qulty of Life</v>
      </c>
      <c r="E5277" t="s">
        <v>6267</v>
      </c>
    </row>
    <row r="5278" spans="1:5">
      <c r="A5278" s="1" t="s">
        <v>16622</v>
      </c>
      <c r="B5278" s="58" t="str">
        <f t="shared" si="170"/>
        <v>AP90052</v>
      </c>
      <c r="C5278" t="s">
        <v>16623</v>
      </c>
      <c r="D5278" s="35" t="str">
        <f t="shared" si="171"/>
        <v>90052 - GASB 34 HUR CDBG Grant Fund 1695</v>
      </c>
      <c r="E5278" t="s">
        <v>6267</v>
      </c>
    </row>
    <row r="5279" spans="1:5">
      <c r="A5279" s="1" t="s">
        <v>16624</v>
      </c>
      <c r="B5279" s="58" t="str">
        <f t="shared" si="170"/>
        <v>AP90053</v>
      </c>
      <c r="C5279" t="s">
        <v>16625</v>
      </c>
      <c r="D5279" s="35" t="str">
        <f t="shared" si="171"/>
        <v>90053 - GASB 34 H&amp;RD GRANT 1795</v>
      </c>
      <c r="E5279" t="s">
        <v>6267</v>
      </c>
    </row>
    <row r="5280" spans="1:5">
      <c r="A5280" s="1" t="s">
        <v>16626</v>
      </c>
      <c r="B5280" s="58" t="str">
        <f t="shared" si="170"/>
        <v>AP90054</v>
      </c>
      <c r="C5280" t="s">
        <v>16627</v>
      </c>
      <c r="D5280" s="35" t="str">
        <f t="shared" si="171"/>
        <v>90054 - GASB 34 ELECTION DEPT Grant 1895</v>
      </c>
      <c r="E5280" t="s">
        <v>6267</v>
      </c>
    </row>
    <row r="5281" spans="1:5">
      <c r="A5281" s="1" t="s">
        <v>16628</v>
      </c>
      <c r="B5281" s="58" t="str">
        <f t="shared" si="170"/>
        <v>AP90055</v>
      </c>
      <c r="C5281" t="s">
        <v>16629</v>
      </c>
      <c r="D5281" s="35" t="str">
        <f t="shared" si="171"/>
        <v>90055 - GASB 34 City Council Grant 1995</v>
      </c>
      <c r="E5281" t="s">
        <v>6267</v>
      </c>
    </row>
    <row r="5282" spans="1:5">
      <c r="A5282" s="1" t="s">
        <v>16630</v>
      </c>
      <c r="B5282" s="58" t="str">
        <f t="shared" si="170"/>
        <v>AP90056</v>
      </c>
      <c r="C5282" t="s">
        <v>16631</v>
      </c>
      <c r="D5282" s="35" t="str">
        <f t="shared" si="171"/>
        <v>90056 - GASB 34 NON-DEPT Fund 3195</v>
      </c>
      <c r="E5282" t="s">
        <v>6267</v>
      </c>
    </row>
    <row r="5283" spans="1:5">
      <c r="A5283" s="1" t="s">
        <v>16632</v>
      </c>
      <c r="B5283" s="58" t="str">
        <f t="shared" si="170"/>
        <v>AP90057</v>
      </c>
      <c r="C5283" t="s">
        <v>16633</v>
      </c>
      <c r="D5283" s="35" t="str">
        <f t="shared" si="171"/>
        <v>90057 - GASB 34 GDRRA FUND 9295</v>
      </c>
      <c r="E5283" t="s">
        <v>6267</v>
      </c>
    </row>
    <row r="5284" spans="1:5">
      <c r="A5284" s="1" t="s">
        <v>16634</v>
      </c>
      <c r="B5284" s="58" t="str">
        <f t="shared" si="170"/>
        <v>AP90059</v>
      </c>
      <c r="C5284" t="s">
        <v>16635</v>
      </c>
      <c r="D5284" s="35" t="str">
        <f t="shared" si="171"/>
        <v>90059 - GASB 34 ARPA FUND 3923</v>
      </c>
      <c r="E5284" t="s">
        <v>6267</v>
      </c>
    </row>
    <row r="5285" spans="1:5">
      <c r="A5285" s="1" t="s">
        <v>5850</v>
      </c>
      <c r="B5285" s="58" t="str">
        <f t="shared" si="170"/>
        <v>AP90060</v>
      </c>
      <c r="C5285" t="s">
        <v>16636</v>
      </c>
      <c r="D5285" s="35" t="str">
        <f t="shared" ref="D5285:D5286" si="172">A5285&amp;" - "&amp;C5285</f>
        <v>90060 - GASB 87 Leases</v>
      </c>
      <c r="E5285" t="s">
        <v>6267</v>
      </c>
    </row>
    <row r="5286" spans="1:5">
      <c r="A5286" s="1" t="s">
        <v>5851</v>
      </c>
      <c r="B5286" s="58" t="str">
        <f t="shared" si="170"/>
        <v>AP90061</v>
      </c>
      <c r="C5286" t="s">
        <v>16637</v>
      </c>
      <c r="D5286" s="35" t="str">
        <f t="shared" si="172"/>
        <v>90061 - GASB 96 SBITA</v>
      </c>
      <c r="E5286" t="s">
        <v>6267</v>
      </c>
    </row>
    <row r="5287" spans="1:5">
      <c r="A5287" s="1" t="s">
        <v>16638</v>
      </c>
      <c r="B5287" s="58" t="str">
        <f t="shared" si="170"/>
        <v>AP91000</v>
      </c>
      <c r="C5287" t="s">
        <v>16639</v>
      </c>
      <c r="D5287" s="35" t="str">
        <f t="shared" si="171"/>
        <v>91000 - Duplicate Payment Appropriation for Fund 1000</v>
      </c>
      <c r="E5287" t="s">
        <v>6267</v>
      </c>
    </row>
    <row r="5288" spans="1:5">
      <c r="A5288" s="1" t="s">
        <v>16640</v>
      </c>
      <c r="B5288" s="58" t="str">
        <f t="shared" si="170"/>
        <v>AP92001</v>
      </c>
      <c r="C5288" t="s">
        <v>16641</v>
      </c>
      <c r="D5288" s="35" t="str">
        <f t="shared" si="171"/>
        <v>92001 - Appropriation 92001</v>
      </c>
      <c r="E5288" t="s">
        <v>6267</v>
      </c>
    </row>
    <row r="5289" spans="1:5">
      <c r="A5289" s="1" t="s">
        <v>16642</v>
      </c>
      <c r="B5289" s="58" t="str">
        <f t="shared" si="170"/>
        <v>AP92601</v>
      </c>
      <c r="C5289" s="35" t="s">
        <v>16643</v>
      </c>
      <c r="D5289" s="35" t="str">
        <f t="shared" si="171"/>
        <v>92601 - Duplicate Payment Appropriation for Fund 2601</v>
      </c>
      <c r="E5289" t="s">
        <v>6267</v>
      </c>
    </row>
    <row r="5290" spans="1:5">
      <c r="A5290" s="1" t="s">
        <v>16644</v>
      </c>
      <c r="B5290" s="58" t="str">
        <f t="shared" si="170"/>
        <v>AP92801</v>
      </c>
      <c r="C5290" s="35" t="s">
        <v>16645</v>
      </c>
      <c r="D5290" s="35" t="str">
        <f t="shared" si="171"/>
        <v>92801 - Duplicate Payment Appropriation for Fund 2801</v>
      </c>
      <c r="E5290" t="s">
        <v>6267</v>
      </c>
    </row>
    <row r="5291" spans="1:5">
      <c r="A5291" s="1" t="s">
        <v>16646</v>
      </c>
      <c r="B5291" s="58" t="str">
        <f t="shared" si="170"/>
        <v>AP93601</v>
      </c>
      <c r="C5291" s="35" t="s">
        <v>16647</v>
      </c>
      <c r="D5291" s="35" t="str">
        <f t="shared" si="171"/>
        <v>93601 - Appropriation 93601</v>
      </c>
      <c r="E5291" t="s">
        <v>6267</v>
      </c>
    </row>
    <row r="5292" spans="1:5">
      <c r="A5292" s="1" t="s">
        <v>16648</v>
      </c>
      <c r="B5292" s="58" t="str">
        <f t="shared" si="170"/>
        <v>AP94510</v>
      </c>
      <c r="C5292" s="35" t="s">
        <v>16649</v>
      </c>
      <c r="D5292" s="35" t="str">
        <f t="shared" si="171"/>
        <v>94510 - Appropriation 94510</v>
      </c>
      <c r="E5292" t="s">
        <v>6267</v>
      </c>
    </row>
    <row r="5293" spans="1:5">
      <c r="A5293" s="1" t="s">
        <v>16650</v>
      </c>
      <c r="B5293" s="58" t="str">
        <f t="shared" si="170"/>
        <v>AP96010</v>
      </c>
      <c r="C5293" s="35" t="s">
        <v>16651</v>
      </c>
      <c r="D5293" s="35" t="str">
        <f t="shared" si="171"/>
        <v>96010 - DBA _Governmental Capital Projects</v>
      </c>
      <c r="E5293" t="s">
        <v>6267</v>
      </c>
    </row>
    <row r="5294" spans="1:5">
      <c r="A5294" s="1" t="s">
        <v>16652</v>
      </c>
      <c r="B5294" s="58" t="str">
        <f t="shared" si="170"/>
        <v>AP96011</v>
      </c>
      <c r="C5294" s="35" t="s">
        <v>6256</v>
      </c>
      <c r="D5294" s="35" t="str">
        <f t="shared" si="171"/>
        <v>96011 - GDRRA Financials</v>
      </c>
      <c r="E5294" t="s">
        <v>6267</v>
      </c>
    </row>
    <row r="5295" spans="1:5">
      <c r="A5295" s="1" t="s">
        <v>16653</v>
      </c>
      <c r="B5295" s="58" t="str">
        <f t="shared" si="170"/>
        <v>AP96012</v>
      </c>
      <c r="C5295" s="35" t="s">
        <v>16654</v>
      </c>
      <c r="D5295" s="35" t="str">
        <f t="shared" si="171"/>
        <v>96012 - Discrete Component Units-Except Liabrary</v>
      </c>
      <c r="E5295" t="s">
        <v>6267</v>
      </c>
    </row>
    <row r="5296" spans="1:5">
      <c r="A5296" s="1" t="s">
        <v>16655</v>
      </c>
      <c r="B5296" s="58" t="str">
        <f t="shared" si="170"/>
        <v>AP240242</v>
      </c>
      <c r="C5296" s="35" t="s">
        <v>16656</v>
      </c>
      <c r="D5296" s="35" t="str">
        <f t="shared" si="171"/>
        <v>240242 - Automobile Theft Previous Authorization Grant (ATPA) FY2015</v>
      </c>
      <c r="E5296" t="s">
        <v>6267</v>
      </c>
    </row>
    <row r="5297" spans="4:4">
      <c r="D5297" s="35"/>
    </row>
  </sheetData>
  <autoFilter ref="A3:E5296" xr:uid="{6FB7A249-A263-4E50-9887-E09E2641DF34}"/>
  <sortState xmlns:xlrd2="http://schemas.microsoft.com/office/spreadsheetml/2017/richdata2" ref="A5287:A5296">
    <sortCondition ref="A5287:A5296"/>
  </sortState>
  <phoneticPr fontId="15" type="noConversion"/>
  <conditionalFormatting sqref="A4:A5124 A5126:A5258">
    <cfRule type="duplicateValues" dxfId="10" priority="4541"/>
  </conditionalFormatting>
  <conditionalFormatting sqref="A5024:A5033">
    <cfRule type="duplicateValues" dxfId="9" priority="10"/>
  </conditionalFormatting>
  <conditionalFormatting sqref="A5125">
    <cfRule type="duplicateValues" dxfId="8" priority="1"/>
  </conditionalFormatting>
  <conditionalFormatting sqref="C4:C5124 C5126:C5258">
    <cfRule type="duplicateValues" dxfId="7" priority="4543"/>
  </conditionalFormatting>
  <conditionalFormatting sqref="C5024:C5033">
    <cfRule type="duplicateValues" dxfId="6" priority="9"/>
  </conditionalFormatting>
  <conditionalFormatting sqref="C5289">
    <cfRule type="duplicateValues" dxfId="5" priority="7"/>
  </conditionalFormatting>
  <conditionalFormatting sqref="C5290">
    <cfRule type="duplicateValues" dxfId="4" priority="6"/>
  </conditionalFormatting>
  <conditionalFormatting sqref="C5291">
    <cfRule type="duplicateValues" dxfId="3" priority="5"/>
  </conditionalFormatting>
  <conditionalFormatting sqref="C5292">
    <cfRule type="duplicateValues" dxfId="2" priority="4"/>
  </conditionalFormatting>
  <conditionalFormatting sqref="C5293">
    <cfRule type="duplicateValues" dxfId="1" priority="3"/>
  </conditionalFormatting>
  <conditionalFormatting sqref="C5294:C5296">
    <cfRule type="duplicateValues" dxfId="0" priority="2"/>
  </conditionalFormatting>
  <pageMargins left="0.7" right="0.7" top="0.75" bottom="0.75" header="0.3" footer="0.3"/>
  <pageSetup paperSize="5"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D875-AB4E-400A-85B2-E0DA448F1CCC}">
  <sheetPr codeName="Sheet22">
    <tabColor rgb="FFFFFF00"/>
  </sheetPr>
  <dimension ref="A1:J7249"/>
  <sheetViews>
    <sheetView zoomScale="80" zoomScaleNormal="80" workbookViewId="0">
      <pane ySplit="3" topLeftCell="A7021" activePane="bottomLeft" state="frozen"/>
      <selection activeCell="AE34" sqref="AE34"/>
      <selection pane="bottomLeft" activeCell="AE34" sqref="AE34"/>
    </sheetView>
  </sheetViews>
  <sheetFormatPr defaultRowHeight="14.4"/>
  <cols>
    <col min="1" max="1" width="17.44140625" style="9" customWidth="1"/>
    <col min="2" max="2" width="22" bestFit="1" customWidth="1"/>
    <col min="3" max="3" width="95.5546875" bestFit="1" customWidth="1"/>
    <col min="4" max="4" width="104.44140625" bestFit="1" customWidth="1"/>
    <col min="5" max="5" width="17.5546875" bestFit="1" customWidth="1"/>
  </cols>
  <sheetData>
    <row r="1" spans="1:10" s="7" customFormat="1" ht="10.8" thickBot="1">
      <c r="A1" s="8">
        <v>1</v>
      </c>
      <c r="B1" s="8">
        <f>A1+1</f>
        <v>2</v>
      </c>
      <c r="C1" s="8">
        <f>B1+1</f>
        <v>3</v>
      </c>
      <c r="D1" s="8">
        <f>C1+1</f>
        <v>4</v>
      </c>
      <c r="E1" s="8">
        <f>D1+1</f>
        <v>5</v>
      </c>
    </row>
    <row r="2" spans="1:10" ht="21.6" thickBot="1">
      <c r="A2" s="6" t="s">
        <v>16657</v>
      </c>
      <c r="B2" s="6"/>
      <c r="C2" s="6"/>
      <c r="D2" s="6"/>
      <c r="E2" s="6"/>
      <c r="I2" s="9"/>
    </row>
    <row r="3" spans="1:10" s="13" customFormat="1" ht="15" thickBot="1">
      <c r="A3" s="51" t="s">
        <v>16658</v>
      </c>
      <c r="B3" s="51" t="s">
        <v>16659</v>
      </c>
      <c r="C3" s="31" t="s">
        <v>26</v>
      </c>
      <c r="D3" s="31" t="s">
        <v>16660</v>
      </c>
      <c r="E3" s="51" t="s">
        <v>17</v>
      </c>
      <c r="I3" s="9"/>
      <c r="J3"/>
    </row>
    <row r="4" spans="1:10" ht="15" thickTop="1">
      <c r="A4" s="115" t="s">
        <v>373</v>
      </c>
      <c r="B4" s="59" t="str">
        <f t="shared" ref="B4:B67" si="0">"AG"&amp;A4</f>
        <v>AG000000</v>
      </c>
      <c r="C4" s="60" t="s">
        <v>16661</v>
      </c>
      <c r="D4" s="60" t="str">
        <f t="shared" ref="D4:D67" si="1">A4&amp;" - "&amp;C4</f>
        <v>000000 - Default Cost Center</v>
      </c>
      <c r="E4" s="115" t="s">
        <v>5625</v>
      </c>
    </row>
    <row r="5" spans="1:10">
      <c r="A5" s="58">
        <v>100010</v>
      </c>
      <c r="B5" s="58" t="str">
        <f t="shared" si="0"/>
        <v>AG100010</v>
      </c>
      <c r="C5" s="35" t="s">
        <v>16662</v>
      </c>
      <c r="D5" s="35" t="str">
        <f t="shared" si="1"/>
        <v>100010 - Airport Administration</v>
      </c>
      <c r="E5" s="110">
        <v>10</v>
      </c>
    </row>
    <row r="6" spans="1:10">
      <c r="A6" s="58">
        <v>100020</v>
      </c>
      <c r="B6" s="58" t="str">
        <f t="shared" si="0"/>
        <v>AG100020</v>
      </c>
      <c r="C6" s="35" t="s">
        <v>16663</v>
      </c>
      <c r="D6" s="35" t="str">
        <f t="shared" si="1"/>
        <v>100020 - Airport Maintenance</v>
      </c>
      <c r="E6" s="110">
        <v>10</v>
      </c>
    </row>
    <row r="7" spans="1:10">
      <c r="A7" s="58">
        <v>100030</v>
      </c>
      <c r="B7" s="58" t="str">
        <f t="shared" si="0"/>
        <v>AG100030</v>
      </c>
      <c r="C7" s="35" t="s">
        <v>6466</v>
      </c>
      <c r="D7" s="35" t="str">
        <f t="shared" si="1"/>
        <v>100030 - Airport Operations</v>
      </c>
      <c r="E7" s="110">
        <v>10</v>
      </c>
    </row>
    <row r="8" spans="1:10">
      <c r="A8" s="58">
        <v>100040</v>
      </c>
      <c r="B8" s="58" t="str">
        <f t="shared" si="0"/>
        <v>AG100040</v>
      </c>
      <c r="C8" s="35" t="s">
        <v>16664</v>
      </c>
      <c r="D8" s="35" t="str">
        <f t="shared" si="1"/>
        <v>100040 - Public Safety_100040</v>
      </c>
      <c r="E8" s="110">
        <v>10</v>
      </c>
    </row>
    <row r="9" spans="1:10">
      <c r="A9" s="58">
        <v>100050</v>
      </c>
      <c r="B9" s="58" t="str">
        <f t="shared" si="0"/>
        <v>AG100050</v>
      </c>
      <c r="C9" s="35" t="s">
        <v>16665</v>
      </c>
      <c r="D9" s="35" t="str">
        <f t="shared" si="1"/>
        <v>100050 - Airport Improvements</v>
      </c>
      <c r="E9" s="110">
        <v>10</v>
      </c>
    </row>
    <row r="10" spans="1:10">
      <c r="A10" s="58">
        <v>100055</v>
      </c>
      <c r="B10" s="58" t="str">
        <f t="shared" si="0"/>
        <v>AG100055</v>
      </c>
      <c r="C10" s="35" t="s">
        <v>16666</v>
      </c>
      <c r="D10" s="35" t="str">
        <f t="shared" si="1"/>
        <v>100055 - Land Acquisition _French Rd Mini Take</v>
      </c>
      <c r="E10" s="110">
        <v>10</v>
      </c>
    </row>
    <row r="11" spans="1:10">
      <c r="A11" s="58">
        <v>100060</v>
      </c>
      <c r="B11" s="58" t="str">
        <f t="shared" si="0"/>
        <v>AG100060</v>
      </c>
      <c r="C11" s="35" t="s">
        <v>16667</v>
      </c>
      <c r="D11" s="35" t="str">
        <f t="shared" si="1"/>
        <v>100060 - Airport Undistributed Fringe Adjustment</v>
      </c>
      <c r="E11" s="110">
        <v>10</v>
      </c>
    </row>
    <row r="12" spans="1:10">
      <c r="A12" s="58">
        <v>100065</v>
      </c>
      <c r="B12" s="58" t="str">
        <f t="shared" si="0"/>
        <v>AG100065</v>
      </c>
      <c r="C12" s="35" t="s">
        <v>16668</v>
      </c>
      <c r="D12" s="35" t="str">
        <f t="shared" si="1"/>
        <v>100065 - Airport Land Acquisition Project</v>
      </c>
      <c r="E12" s="110">
        <v>10</v>
      </c>
    </row>
    <row r="13" spans="1:10">
      <c r="A13" s="58">
        <v>100090</v>
      </c>
      <c r="B13" s="58" t="str">
        <f t="shared" si="0"/>
        <v>AG100090</v>
      </c>
      <c r="C13" s="35" t="s">
        <v>16669</v>
      </c>
      <c r="D13" s="35" t="str">
        <f t="shared" si="1"/>
        <v>100090 - MDOT _ Baggage X_ray Scanner</v>
      </c>
      <c r="E13" s="110">
        <v>10</v>
      </c>
    </row>
    <row r="14" spans="1:10">
      <c r="A14" s="58">
        <v>100095</v>
      </c>
      <c r="B14" s="58" t="str">
        <f t="shared" si="0"/>
        <v>AG100095</v>
      </c>
      <c r="C14" s="35" t="s">
        <v>9100</v>
      </c>
      <c r="D14" s="35" t="str">
        <f t="shared" si="1"/>
        <v>100095 - Passenger Facility Charge</v>
      </c>
      <c r="E14" s="110">
        <v>10</v>
      </c>
    </row>
    <row r="15" spans="1:10">
      <c r="A15" s="58">
        <v>100197</v>
      </c>
      <c r="B15" s="58" t="str">
        <f t="shared" si="0"/>
        <v>AG100197</v>
      </c>
      <c r="C15" s="35" t="s">
        <v>16670</v>
      </c>
      <c r="D15" s="35" t="str">
        <f t="shared" si="1"/>
        <v>100197 - Airport Executive</v>
      </c>
      <c r="E15" s="110">
        <v>10</v>
      </c>
    </row>
    <row r="16" spans="1:10">
      <c r="A16" s="58">
        <v>100205</v>
      </c>
      <c r="B16" s="58" t="str">
        <f t="shared" si="0"/>
        <v>AG100205</v>
      </c>
      <c r="C16" s="35" t="s">
        <v>16671</v>
      </c>
      <c r="D16" s="35" t="str">
        <f t="shared" si="1"/>
        <v>100205 - Heliport Upgrade _ GO</v>
      </c>
      <c r="E16" s="110">
        <v>10</v>
      </c>
    </row>
    <row r="17" spans="1:5">
      <c r="A17" s="58">
        <v>100208</v>
      </c>
      <c r="B17" s="58" t="str">
        <f t="shared" si="0"/>
        <v>AG100208</v>
      </c>
      <c r="C17" s="35" t="s">
        <v>16672</v>
      </c>
      <c r="D17" s="35" t="str">
        <f t="shared" si="1"/>
        <v>100208 - T_Hangar _ GO</v>
      </c>
      <c r="E17" s="110">
        <v>10</v>
      </c>
    </row>
    <row r="18" spans="1:5">
      <c r="A18" s="58">
        <v>100212</v>
      </c>
      <c r="B18" s="58" t="str">
        <f t="shared" si="0"/>
        <v>AG100212</v>
      </c>
      <c r="C18" s="35" t="s">
        <v>16673</v>
      </c>
      <c r="D18" s="35" t="str">
        <f t="shared" si="1"/>
        <v>100212 - Airport Local Match</v>
      </c>
      <c r="E18" s="110">
        <v>10</v>
      </c>
    </row>
    <row r="19" spans="1:5">
      <c r="A19" s="58">
        <v>100245</v>
      </c>
      <c r="B19" s="58" t="str">
        <f t="shared" si="0"/>
        <v>AG100245</v>
      </c>
      <c r="C19" s="35" t="s">
        <v>16674</v>
      </c>
      <c r="D19" s="35" t="str">
        <f t="shared" si="1"/>
        <v>100245 - Mini_Take Land Acquisition</v>
      </c>
      <c r="E19" s="110">
        <v>10</v>
      </c>
    </row>
    <row r="20" spans="1:5">
      <c r="A20" s="58">
        <v>100290</v>
      </c>
      <c r="B20" s="58" t="str">
        <f t="shared" si="0"/>
        <v>AG100290</v>
      </c>
      <c r="C20" s="35" t="s">
        <v>16675</v>
      </c>
      <c r="D20" s="35" t="str">
        <f t="shared" si="1"/>
        <v>100290 - Executive Terminal Rehabilitation _ GO 04_05</v>
      </c>
      <c r="E20" s="110">
        <v>10</v>
      </c>
    </row>
    <row r="21" spans="1:5">
      <c r="A21" s="58">
        <v>100294</v>
      </c>
      <c r="B21" s="58" t="str">
        <f t="shared" si="0"/>
        <v>AG100294</v>
      </c>
      <c r="C21" s="35" t="s">
        <v>16676</v>
      </c>
      <c r="D21" s="35" t="str">
        <f t="shared" si="1"/>
        <v>100294 - Tuskegee Airmen Display _ Infrastructure</v>
      </c>
      <c r="E21" s="110">
        <v>10</v>
      </c>
    </row>
    <row r="22" spans="1:5">
      <c r="A22" s="58">
        <v>100300</v>
      </c>
      <c r="B22" s="58" t="str">
        <f t="shared" si="0"/>
        <v>AG100300</v>
      </c>
      <c r="C22" s="35" t="s">
        <v>16677</v>
      </c>
      <c r="D22" s="35" t="str">
        <f t="shared" si="1"/>
        <v>100300 - Airport Airfield Generator Award</v>
      </c>
      <c r="E22" s="110">
        <v>10</v>
      </c>
    </row>
    <row r="23" spans="1:5">
      <c r="A23" s="58">
        <v>100301</v>
      </c>
      <c r="B23" s="58" t="str">
        <f t="shared" si="0"/>
        <v>AG100301</v>
      </c>
      <c r="C23" s="35" t="s">
        <v>16678</v>
      </c>
      <c r="D23" s="35" t="str">
        <f t="shared" si="1"/>
        <v>100301 - Rehab of Taxiway Connectors Award</v>
      </c>
      <c r="E23" s="110">
        <v>10</v>
      </c>
    </row>
    <row r="24" spans="1:5">
      <c r="A24" s="58">
        <v>100302</v>
      </c>
      <c r="B24" s="58" t="str">
        <f t="shared" si="0"/>
        <v>AG100302</v>
      </c>
      <c r="C24" s="35" t="s">
        <v>16679</v>
      </c>
      <c r="D24" s="35" t="str">
        <f t="shared" si="1"/>
        <v>100302 - Rehab Runway 15/33 Award</v>
      </c>
      <c r="E24" s="110">
        <v>10</v>
      </c>
    </row>
    <row r="25" spans="1:5">
      <c r="A25" s="58">
        <v>100303</v>
      </c>
      <c r="B25" s="58" t="str">
        <f t="shared" si="0"/>
        <v>AG100303</v>
      </c>
      <c r="C25" s="35" t="s">
        <v>16680</v>
      </c>
      <c r="D25" s="35" t="str">
        <f t="shared" si="1"/>
        <v>100303 - Land Reimbursement(4014) Award</v>
      </c>
      <c r="E25" s="110">
        <v>10</v>
      </c>
    </row>
    <row r="26" spans="1:5">
      <c r="A26" s="58">
        <v>100304</v>
      </c>
      <c r="B26" s="58" t="str">
        <f t="shared" si="0"/>
        <v>AG100304</v>
      </c>
      <c r="C26" s="35" t="s">
        <v>16681</v>
      </c>
      <c r="D26" s="35" t="str">
        <f t="shared" si="1"/>
        <v>100304 - Runway Safety Area Study Award</v>
      </c>
      <c r="E26" s="110">
        <v>10</v>
      </c>
    </row>
    <row r="27" spans="1:5">
      <c r="A27" s="58">
        <v>100305</v>
      </c>
      <c r="B27" s="58" t="str">
        <f t="shared" si="0"/>
        <v>AG100305</v>
      </c>
      <c r="C27" s="35" t="s">
        <v>16682</v>
      </c>
      <c r="D27" s="35" t="str">
        <f t="shared" si="1"/>
        <v>100305 - Land Reimbursement(3811) Award</v>
      </c>
      <c r="E27" s="110">
        <v>10</v>
      </c>
    </row>
    <row r="28" spans="1:5">
      <c r="A28" s="58">
        <v>100306</v>
      </c>
      <c r="B28" s="58" t="str">
        <f t="shared" si="0"/>
        <v>AG100306</v>
      </c>
      <c r="C28" s="35" t="s">
        <v>16683</v>
      </c>
      <c r="D28" s="35" t="str">
        <f t="shared" si="1"/>
        <v>100306 - Airfield Generator Match</v>
      </c>
      <c r="E28" s="110">
        <v>10</v>
      </c>
    </row>
    <row r="29" spans="1:5">
      <c r="A29" s="58">
        <v>100307</v>
      </c>
      <c r="B29" s="58" t="str">
        <f t="shared" si="0"/>
        <v>AG100307</v>
      </c>
      <c r="C29" s="35" t="s">
        <v>16684</v>
      </c>
      <c r="D29" s="35" t="str">
        <f t="shared" si="1"/>
        <v>100307 - Rehab Taxiway Connectors State Match</v>
      </c>
      <c r="E29" s="110">
        <v>10</v>
      </c>
    </row>
    <row r="30" spans="1:5">
      <c r="A30" s="58">
        <v>100308</v>
      </c>
      <c r="B30" s="58" t="str">
        <f t="shared" si="0"/>
        <v>AG100308</v>
      </c>
      <c r="C30" s="35" t="s">
        <v>16685</v>
      </c>
      <c r="D30" s="35" t="str">
        <f t="shared" si="1"/>
        <v>100308 - Rehab Taxiway Connectors City Match</v>
      </c>
      <c r="E30" s="110">
        <v>10</v>
      </c>
    </row>
    <row r="31" spans="1:5">
      <c r="A31" s="58">
        <v>100309</v>
      </c>
      <c r="B31" s="58" t="str">
        <f t="shared" si="0"/>
        <v>AG100309</v>
      </c>
      <c r="C31" s="35" t="s">
        <v>16686</v>
      </c>
      <c r="D31" s="35" t="str">
        <f t="shared" si="1"/>
        <v>100309 - Rehab Runway 15/33 State Match</v>
      </c>
      <c r="E31" s="110">
        <v>10</v>
      </c>
    </row>
    <row r="32" spans="1:5">
      <c r="A32" s="58">
        <v>100312</v>
      </c>
      <c r="B32" s="58" t="str">
        <f t="shared" si="0"/>
        <v>AG100312</v>
      </c>
      <c r="C32" s="35" t="s">
        <v>16687</v>
      </c>
      <c r="D32" s="35" t="str">
        <f t="shared" si="1"/>
        <v>100312 - Rehab Runway 15/33 City Match</v>
      </c>
      <c r="E32" s="110">
        <v>10</v>
      </c>
    </row>
    <row r="33" spans="1:5">
      <c r="A33" s="58">
        <v>100313</v>
      </c>
      <c r="B33" s="58" t="str">
        <f t="shared" si="0"/>
        <v>AG100313</v>
      </c>
      <c r="C33" s="35" t="s">
        <v>16688</v>
      </c>
      <c r="D33" s="35" t="str">
        <f t="shared" si="1"/>
        <v>100313 - Land Reimbursement(3811) State Match</v>
      </c>
      <c r="E33" s="110">
        <v>10</v>
      </c>
    </row>
    <row r="34" spans="1:5">
      <c r="A34" s="58">
        <v>100314</v>
      </c>
      <c r="B34" s="58" t="str">
        <f t="shared" si="0"/>
        <v>AG100314</v>
      </c>
      <c r="C34" s="35" t="s">
        <v>16689</v>
      </c>
      <c r="D34" s="35" t="str">
        <f t="shared" si="1"/>
        <v>100314 - Land Reimbursement(3811) City Match</v>
      </c>
      <c r="E34" s="110">
        <v>10</v>
      </c>
    </row>
    <row r="35" spans="1:5">
      <c r="A35" s="58">
        <v>100315</v>
      </c>
      <c r="B35" s="58" t="str">
        <f t="shared" si="0"/>
        <v>AG100315</v>
      </c>
      <c r="C35" s="35" t="s">
        <v>16690</v>
      </c>
      <c r="D35" s="35" t="str">
        <f t="shared" si="1"/>
        <v>100315 - Land Reimbursement(4014) State Match</v>
      </c>
      <c r="E35" s="110">
        <v>10</v>
      </c>
    </row>
    <row r="36" spans="1:5">
      <c r="A36" s="58">
        <v>100316</v>
      </c>
      <c r="B36" s="58" t="str">
        <f t="shared" si="0"/>
        <v>AG100316</v>
      </c>
      <c r="C36" s="35" t="s">
        <v>16691</v>
      </c>
      <c r="D36" s="35" t="str">
        <f t="shared" si="1"/>
        <v>100316 - Land Reimbursement(4014) City Match</v>
      </c>
      <c r="E36" s="110">
        <v>10</v>
      </c>
    </row>
    <row r="37" spans="1:5">
      <c r="A37" s="58">
        <v>100317</v>
      </c>
      <c r="B37" s="58" t="str">
        <f t="shared" si="0"/>
        <v>AG100317</v>
      </c>
      <c r="C37" s="35" t="s">
        <v>16692</v>
      </c>
      <c r="D37" s="35" t="str">
        <f t="shared" si="1"/>
        <v>100317 - Runway Safety Area Study State Match</v>
      </c>
      <c r="E37" s="110">
        <v>10</v>
      </c>
    </row>
    <row r="38" spans="1:5">
      <c r="A38" s="58">
        <v>100318</v>
      </c>
      <c r="B38" s="58" t="str">
        <f t="shared" si="0"/>
        <v>AG100318</v>
      </c>
      <c r="C38" s="35" t="s">
        <v>16693</v>
      </c>
      <c r="D38" s="35" t="str">
        <f t="shared" si="1"/>
        <v>100318 - Runway Safety Area Study City Match</v>
      </c>
      <c r="E38" s="110">
        <v>10</v>
      </c>
    </row>
    <row r="39" spans="1:5">
      <c r="A39" s="58">
        <v>101111</v>
      </c>
      <c r="B39" s="58" t="str">
        <f t="shared" si="0"/>
        <v>AG101111</v>
      </c>
      <c r="C39" s="35" t="s">
        <v>16694</v>
      </c>
      <c r="D39" s="35" t="str">
        <f t="shared" si="1"/>
        <v>101111 - Grants-CAY Municipal Airport</v>
      </c>
      <c r="E39" s="110">
        <v>10</v>
      </c>
    </row>
    <row r="40" spans="1:5">
      <c r="A40" s="58">
        <v>102000</v>
      </c>
      <c r="B40" s="58" t="str">
        <f t="shared" si="0"/>
        <v>AG102000</v>
      </c>
      <c r="C40" s="35" t="s">
        <v>16695</v>
      </c>
      <c r="D40" s="35" t="str">
        <f t="shared" si="1"/>
        <v>102000 - Airport FAA Compliance and MDOT Standards</v>
      </c>
      <c r="E40" s="110">
        <v>10</v>
      </c>
    </row>
    <row r="41" spans="1:5">
      <c r="A41" s="58">
        <v>102010</v>
      </c>
      <c r="B41" s="58" t="str">
        <f t="shared" si="0"/>
        <v>AG102010</v>
      </c>
      <c r="C41" s="35" t="s">
        <v>16696</v>
      </c>
      <c r="D41" s="35" t="str">
        <f t="shared" si="1"/>
        <v>102010 - Airport Upgrades Exec Bay Terminal &amp; Jetway</v>
      </c>
      <c r="E41" s="110">
        <v>10</v>
      </c>
    </row>
    <row r="42" spans="1:5">
      <c r="A42" s="58">
        <v>102020</v>
      </c>
      <c r="B42" s="58" t="str">
        <f t="shared" si="0"/>
        <v>AG102020</v>
      </c>
      <c r="C42" s="35" t="s">
        <v>16697</v>
      </c>
      <c r="D42" s="35" t="str">
        <f t="shared" si="1"/>
        <v>102020 - Airport Purchased Services</v>
      </c>
      <c r="E42" s="110">
        <v>10</v>
      </c>
    </row>
    <row r="43" spans="1:5">
      <c r="A43" s="58">
        <v>102030</v>
      </c>
      <c r="B43" s="58" t="str">
        <f t="shared" si="0"/>
        <v>AG102030</v>
      </c>
      <c r="C43" s="35" t="s">
        <v>16698</v>
      </c>
      <c r="D43" s="35" t="str">
        <f t="shared" si="1"/>
        <v>102030 - Airport Other Maintenance</v>
      </c>
      <c r="E43" s="110">
        <v>10</v>
      </c>
    </row>
    <row r="44" spans="1:5">
      <c r="A44" s="58">
        <v>102050</v>
      </c>
      <c r="B44" s="58" t="str">
        <f t="shared" si="0"/>
        <v>AG102050</v>
      </c>
      <c r="C44" s="35" t="s">
        <v>16699</v>
      </c>
      <c r="D44" s="35" t="str">
        <f t="shared" si="1"/>
        <v>102050 - Airport Training</v>
      </c>
      <c r="E44" s="110">
        <v>10</v>
      </c>
    </row>
    <row r="45" spans="1:5">
      <c r="A45" s="58">
        <v>109950</v>
      </c>
      <c r="B45" s="58" t="str">
        <f t="shared" si="0"/>
        <v>AG109950</v>
      </c>
      <c r="C45" s="35" t="s">
        <v>16700</v>
      </c>
      <c r="D45" s="35" t="str">
        <f t="shared" si="1"/>
        <v>109950 - GASB34AIR_5095</v>
      </c>
      <c r="E45" s="110">
        <v>10</v>
      </c>
    </row>
    <row r="46" spans="1:5">
      <c r="A46" s="58">
        <v>109951</v>
      </c>
      <c r="B46" s="58" t="str">
        <f t="shared" si="0"/>
        <v>AG109951</v>
      </c>
      <c r="C46" s="35" t="s">
        <v>16701</v>
      </c>
      <c r="D46" s="35" t="str">
        <f t="shared" si="1"/>
        <v>109951 - GASB34AIR_3695</v>
      </c>
      <c r="E46" s="110">
        <v>10</v>
      </c>
    </row>
    <row r="47" spans="1:5">
      <c r="A47" s="58">
        <v>109953</v>
      </c>
      <c r="B47" s="58" t="str">
        <f t="shared" si="0"/>
        <v>AG109953</v>
      </c>
      <c r="C47" s="35" t="s">
        <v>16702</v>
      </c>
      <c r="D47" s="35" t="str">
        <f t="shared" si="1"/>
        <v>109953 - GASB 34 AIR 2101</v>
      </c>
      <c r="E47" s="110">
        <v>10</v>
      </c>
    </row>
    <row r="48" spans="1:5">
      <c r="A48" s="58">
        <v>110180</v>
      </c>
      <c r="B48" s="58" t="str">
        <f t="shared" si="0"/>
        <v>AG110180</v>
      </c>
      <c r="C48" s="35" t="s">
        <v>16703</v>
      </c>
      <c r="D48" s="35" t="str">
        <f t="shared" si="1"/>
        <v>110180 - Arts Conservation</v>
      </c>
      <c r="E48" s="110">
        <v>11</v>
      </c>
    </row>
    <row r="49" spans="1:5">
      <c r="A49" s="58">
        <v>110270</v>
      </c>
      <c r="B49" s="58" t="str">
        <f t="shared" si="0"/>
        <v>AG110270</v>
      </c>
      <c r="C49" s="35" t="s">
        <v>16704</v>
      </c>
      <c r="D49" s="35" t="str">
        <f t="shared" si="1"/>
        <v>110270 - Building Expansion - Arts</v>
      </c>
      <c r="E49" s="110">
        <v>11</v>
      </c>
    </row>
    <row r="50" spans="1:5">
      <c r="A50" s="58">
        <v>110280</v>
      </c>
      <c r="B50" s="58" t="str">
        <f t="shared" si="0"/>
        <v>AG110280</v>
      </c>
      <c r="C50" s="35" t="s">
        <v>16705</v>
      </c>
      <c r="D50" s="35" t="str">
        <f t="shared" si="1"/>
        <v>110280 - Founders - PFR</v>
      </c>
      <c r="E50" s="110">
        <v>11</v>
      </c>
    </row>
    <row r="51" spans="1:5">
      <c r="A51" s="58">
        <v>119950</v>
      </c>
      <c r="B51" s="58" t="str">
        <f t="shared" si="0"/>
        <v>AG119950</v>
      </c>
      <c r="C51" s="35" t="s">
        <v>16706</v>
      </c>
      <c r="D51" s="35" t="str">
        <f t="shared" si="1"/>
        <v>119950 - GASB34ART-1095</v>
      </c>
      <c r="E51" s="110">
        <v>11</v>
      </c>
    </row>
    <row r="52" spans="1:5">
      <c r="A52" s="58">
        <v>120010</v>
      </c>
      <c r="B52" s="58" t="str">
        <f t="shared" si="0"/>
        <v>AG120010</v>
      </c>
      <c r="C52" s="35" t="s">
        <v>16707</v>
      </c>
      <c r="D52" s="35" t="str">
        <f t="shared" si="1"/>
        <v>120010 - Budget Operations</v>
      </c>
      <c r="E52" s="110">
        <v>12</v>
      </c>
    </row>
    <row r="53" spans="1:5">
      <c r="A53" s="58">
        <v>120020</v>
      </c>
      <c r="B53" s="58" t="str">
        <f t="shared" si="0"/>
        <v>AG120020</v>
      </c>
      <c r="C53" s="35" t="s">
        <v>16708</v>
      </c>
      <c r="D53" s="35" t="str">
        <f t="shared" si="1"/>
        <v>120020 - Budget July 97 Storm Damage Expenses</v>
      </c>
      <c r="E53" s="110">
        <v>12</v>
      </c>
    </row>
    <row r="54" spans="1:5">
      <c r="A54" s="58">
        <v>120030</v>
      </c>
      <c r="B54" s="58" t="str">
        <f t="shared" si="0"/>
        <v>AG120030</v>
      </c>
      <c r="C54" s="35" t="s">
        <v>16709</v>
      </c>
      <c r="D54" s="35" t="str">
        <f t="shared" si="1"/>
        <v>120030 - Budget ERP</v>
      </c>
      <c r="E54" s="110">
        <v>12</v>
      </c>
    </row>
    <row r="55" spans="1:5">
      <c r="A55" s="58">
        <v>122001</v>
      </c>
      <c r="B55" s="58" t="str">
        <f t="shared" si="0"/>
        <v>AG122001</v>
      </c>
      <c r="C55" s="35" t="s">
        <v>16710</v>
      </c>
      <c r="D55" s="35" t="str">
        <f t="shared" si="1"/>
        <v>122001 - Budget Training</v>
      </c>
      <c r="E55" s="110">
        <v>12</v>
      </c>
    </row>
    <row r="56" spans="1:5">
      <c r="A56" s="58">
        <v>124591</v>
      </c>
      <c r="B56" s="58" t="str">
        <f t="shared" si="0"/>
        <v>AG124591</v>
      </c>
      <c r="C56" s="35" t="s">
        <v>16711</v>
      </c>
      <c r="D56" s="35" t="str">
        <f t="shared" si="1"/>
        <v>124591 - AR-GLWA-Water-sb Object</v>
      </c>
      <c r="E56" s="110">
        <v>12</v>
      </c>
    </row>
    <row r="57" spans="1:5">
      <c r="A57" s="58">
        <v>124596</v>
      </c>
      <c r="B57" s="58" t="str">
        <f t="shared" si="0"/>
        <v>AG124596</v>
      </c>
      <c r="C57" s="35" t="s">
        <v>16712</v>
      </c>
      <c r="D57" s="35" t="str">
        <f t="shared" si="1"/>
        <v>124596 - AR-GLWA-Sewer-sb Object</v>
      </c>
      <c r="E57" s="110">
        <v>12</v>
      </c>
    </row>
    <row r="58" spans="1:5">
      <c r="A58" s="58">
        <v>129200</v>
      </c>
      <c r="B58" s="58" t="str">
        <f t="shared" si="0"/>
        <v>AG129200</v>
      </c>
      <c r="C58" s="35" t="s">
        <v>16713</v>
      </c>
      <c r="D58" s="35" t="str">
        <f t="shared" si="1"/>
        <v>129200 - Reserve Budget Department Operations</v>
      </c>
      <c r="E58" s="110">
        <v>12</v>
      </c>
    </row>
    <row r="59" spans="1:5">
      <c r="A59" s="58">
        <v>129950</v>
      </c>
      <c r="B59" s="58" t="str">
        <f t="shared" si="0"/>
        <v>AG129950</v>
      </c>
      <c r="C59" s="35" t="s">
        <v>16714</v>
      </c>
      <c r="D59" s="35" t="str">
        <f t="shared" si="1"/>
        <v>129950 - GASB34BUD-1095</v>
      </c>
      <c r="E59" s="110">
        <v>12</v>
      </c>
    </row>
    <row r="60" spans="1:5">
      <c r="A60" s="58">
        <v>130010</v>
      </c>
      <c r="B60" s="58" t="str">
        <f t="shared" si="0"/>
        <v>AG130010</v>
      </c>
      <c r="C60" s="35" t="s">
        <v>9727</v>
      </c>
      <c r="D60" s="35" t="str">
        <f t="shared" si="1"/>
        <v>130010 - BSEED Administration</v>
      </c>
      <c r="E60" s="110">
        <v>13</v>
      </c>
    </row>
    <row r="61" spans="1:5">
      <c r="A61" s="58">
        <v>130013</v>
      </c>
      <c r="B61" s="58" t="str">
        <f t="shared" si="0"/>
        <v>AG130013</v>
      </c>
      <c r="C61" s="35" t="s">
        <v>16715</v>
      </c>
      <c r="D61" s="35" t="str">
        <f t="shared" si="1"/>
        <v>130013 - Show Cause Hearings</v>
      </c>
      <c r="E61" s="110">
        <v>13</v>
      </c>
    </row>
    <row r="62" spans="1:5">
      <c r="A62" s="58">
        <v>130020</v>
      </c>
      <c r="B62" s="58" t="str">
        <f t="shared" si="0"/>
        <v>AG130020</v>
      </c>
      <c r="C62" s="35" t="s">
        <v>16716</v>
      </c>
      <c r="D62" s="35" t="str">
        <f t="shared" si="1"/>
        <v>130020 - BSEED Buildings</v>
      </c>
      <c r="E62" s="110">
        <v>13</v>
      </c>
    </row>
    <row r="63" spans="1:5">
      <c r="A63" s="58">
        <v>130040</v>
      </c>
      <c r="B63" s="58" t="str">
        <f t="shared" si="0"/>
        <v>AG130040</v>
      </c>
      <c r="C63" s="35" t="s">
        <v>16717</v>
      </c>
      <c r="D63" s="35" t="str">
        <f t="shared" si="1"/>
        <v>130040 - Mechanical_130040</v>
      </c>
      <c r="E63" s="110">
        <v>13</v>
      </c>
    </row>
    <row r="64" spans="1:5">
      <c r="A64" s="58">
        <v>130070</v>
      </c>
      <c r="B64" s="58" t="str">
        <f t="shared" si="0"/>
        <v>AG130070</v>
      </c>
      <c r="C64" s="35" t="s">
        <v>16718</v>
      </c>
      <c r="D64" s="35" t="str">
        <f t="shared" si="1"/>
        <v>130070 - Housing _ BG</v>
      </c>
      <c r="E64" s="110">
        <v>13</v>
      </c>
    </row>
    <row r="65" spans="1:5">
      <c r="A65" s="58">
        <v>130071</v>
      </c>
      <c r="B65" s="58" t="str">
        <f t="shared" si="0"/>
        <v>AG130071</v>
      </c>
      <c r="C65" s="35" t="s">
        <v>16719</v>
      </c>
      <c r="D65" s="35" t="str">
        <f t="shared" si="1"/>
        <v>130071 - BSEED Demolition - Administration</v>
      </c>
      <c r="E65" s="110">
        <v>13</v>
      </c>
    </row>
    <row r="66" spans="1:5">
      <c r="A66" s="58">
        <v>130072</v>
      </c>
      <c r="B66" s="58" t="str">
        <f t="shared" si="0"/>
        <v>AG130072</v>
      </c>
      <c r="C66" s="35" t="s">
        <v>16720</v>
      </c>
      <c r="D66" s="35" t="str">
        <f t="shared" si="1"/>
        <v>130072 - Demolition_130072</v>
      </c>
      <c r="E66" s="110">
        <v>13</v>
      </c>
    </row>
    <row r="67" spans="1:5">
      <c r="A67" s="58">
        <v>130073</v>
      </c>
      <c r="B67" s="58" t="str">
        <f t="shared" si="0"/>
        <v>AG130073</v>
      </c>
      <c r="C67" s="35" t="s">
        <v>16721</v>
      </c>
      <c r="D67" s="35" t="str">
        <f t="shared" si="1"/>
        <v>130073 - Demolition _ EDI _ E. Seven Mile</v>
      </c>
      <c r="E67" s="110">
        <v>13</v>
      </c>
    </row>
    <row r="68" spans="1:5">
      <c r="A68" s="58">
        <v>130074</v>
      </c>
      <c r="B68" s="58" t="str">
        <f t="shared" ref="B68:B132" si="2">"AG"&amp;A68</f>
        <v>AG130074</v>
      </c>
      <c r="C68" s="35" t="s">
        <v>16722</v>
      </c>
      <c r="D68" s="35" t="str">
        <f t="shared" ref="D68:D132" si="3">A68&amp;" - "&amp;C68</f>
        <v>130074 - Demolition _ EDI _ W. Grand River</v>
      </c>
      <c r="E68" s="110">
        <v>13</v>
      </c>
    </row>
    <row r="69" spans="1:5">
      <c r="A69" s="58">
        <v>130075</v>
      </c>
      <c r="B69" s="58" t="str">
        <f t="shared" si="2"/>
        <v>AG130075</v>
      </c>
      <c r="C69" s="35" t="s">
        <v>16723</v>
      </c>
      <c r="D69" s="35" t="str">
        <f t="shared" si="3"/>
        <v>130075 - Demolition MSHDA Cities of Promise Blight Elim_130075</v>
      </c>
      <c r="E69" s="110">
        <v>13</v>
      </c>
    </row>
    <row r="70" spans="1:5">
      <c r="A70" s="58">
        <v>130076</v>
      </c>
      <c r="B70" s="58" t="str">
        <f t="shared" si="2"/>
        <v>AG130076</v>
      </c>
      <c r="C70" s="35" t="s">
        <v>16724</v>
      </c>
      <c r="D70" s="35" t="str">
        <f t="shared" si="3"/>
        <v>130076 - Demolition MSHDA Cities of Promise Blight Elim_130076</v>
      </c>
      <c r="E70" s="110">
        <v>13</v>
      </c>
    </row>
    <row r="71" spans="1:5">
      <c r="A71" s="58">
        <v>130078</v>
      </c>
      <c r="B71" s="58" t="str">
        <f t="shared" si="2"/>
        <v>AG130078</v>
      </c>
      <c r="C71" s="35" t="s">
        <v>16725</v>
      </c>
      <c r="D71" s="35" t="str">
        <f t="shared" si="3"/>
        <v>130078 - Demolition - MSHDA NSP 2 Blight Elim Program</v>
      </c>
      <c r="E71" s="110">
        <v>13</v>
      </c>
    </row>
    <row r="72" spans="1:5">
      <c r="A72" s="58">
        <v>130110</v>
      </c>
      <c r="B72" s="58" t="str">
        <f t="shared" si="2"/>
        <v>AG130110</v>
      </c>
      <c r="C72" s="35" t="s">
        <v>16726</v>
      </c>
      <c r="D72" s="35" t="str">
        <f t="shared" si="3"/>
        <v>130110 - Fire Insurance Escrow_PA 495</v>
      </c>
      <c r="E72" s="110">
        <v>13</v>
      </c>
    </row>
    <row r="73" spans="1:5">
      <c r="A73" s="58">
        <v>130130</v>
      </c>
      <c r="B73" s="58" t="str">
        <f t="shared" si="2"/>
        <v>AG130130</v>
      </c>
      <c r="C73" s="35" t="s">
        <v>16727</v>
      </c>
      <c r="D73" s="35" t="str">
        <f t="shared" si="3"/>
        <v>130130 - ETF YR14 Energy Project 12-93</v>
      </c>
      <c r="E73" s="110">
        <v>13</v>
      </c>
    </row>
    <row r="74" spans="1:5">
      <c r="A74" s="58">
        <v>130140</v>
      </c>
      <c r="B74" s="58" t="str">
        <f t="shared" si="2"/>
        <v>AG130140</v>
      </c>
      <c r="C74" s="35" t="s">
        <v>16728</v>
      </c>
      <c r="D74" s="35" t="str">
        <f t="shared" si="3"/>
        <v>130140 - Energy Audit_Rehab BG 6</v>
      </c>
      <c r="E74" s="110">
        <v>13</v>
      </c>
    </row>
    <row r="75" spans="1:5">
      <c r="A75" s="58">
        <v>130153</v>
      </c>
      <c r="B75" s="58" t="str">
        <f t="shared" si="2"/>
        <v>AG130153</v>
      </c>
      <c r="C75" s="35" t="s">
        <v>16729</v>
      </c>
      <c r="D75" s="35" t="str">
        <f t="shared" si="3"/>
        <v>130153 - Far Eastside Redevelopment Project</v>
      </c>
      <c r="E75" s="110">
        <v>13</v>
      </c>
    </row>
    <row r="76" spans="1:5">
      <c r="A76" s="58">
        <v>130300</v>
      </c>
      <c r="B76" s="58" t="str">
        <f t="shared" si="2"/>
        <v>AG130300</v>
      </c>
      <c r="C76" s="35" t="s">
        <v>16730</v>
      </c>
      <c r="D76" s="35" t="str">
        <f t="shared" si="3"/>
        <v>130300 - BSEED Administration &amp; Operations Revenue</v>
      </c>
      <c r="E76" s="110">
        <v>13</v>
      </c>
    </row>
    <row r="77" spans="1:5">
      <c r="A77" s="58">
        <v>130310</v>
      </c>
      <c r="B77" s="58" t="str">
        <f t="shared" si="2"/>
        <v>AG130310</v>
      </c>
      <c r="C77" s="35" t="s">
        <v>9727</v>
      </c>
      <c r="D77" s="35" t="str">
        <f t="shared" si="3"/>
        <v>130310 - BSEED Administration</v>
      </c>
      <c r="E77" s="110">
        <v>13</v>
      </c>
    </row>
    <row r="78" spans="1:5">
      <c r="A78" s="58">
        <v>130312</v>
      </c>
      <c r="B78" s="58" t="str">
        <f t="shared" si="2"/>
        <v>AG130312</v>
      </c>
      <c r="C78" s="35" t="s">
        <v>16731</v>
      </c>
      <c r="D78" s="35" t="str">
        <f t="shared" si="3"/>
        <v>130312 - BSEED Plan Review</v>
      </c>
      <c r="E78" s="110">
        <v>13</v>
      </c>
    </row>
    <row r="79" spans="1:5">
      <c r="A79" s="58">
        <v>130314</v>
      </c>
      <c r="B79" s="58" t="str">
        <f t="shared" si="2"/>
        <v>AG130314</v>
      </c>
      <c r="C79" s="35" t="s">
        <v>16732</v>
      </c>
      <c r="D79" s="35" t="str">
        <f t="shared" si="3"/>
        <v>130314 - Licenses and Permits</v>
      </c>
      <c r="E79" s="110">
        <v>13</v>
      </c>
    </row>
    <row r="80" spans="1:5">
      <c r="A80" s="58">
        <v>130320</v>
      </c>
      <c r="B80" s="58" t="str">
        <f t="shared" si="2"/>
        <v>AG130320</v>
      </c>
      <c r="C80" s="35" t="s">
        <v>16733</v>
      </c>
      <c r="D80" s="35" t="str">
        <f t="shared" si="3"/>
        <v>130320 - Property Maintenance Enforcement</v>
      </c>
      <c r="E80" s="110">
        <v>13</v>
      </c>
    </row>
    <row r="81" spans="1:5">
      <c r="A81" s="58">
        <v>130321</v>
      </c>
      <c r="B81" s="58" t="str">
        <f t="shared" si="2"/>
        <v>AG130321</v>
      </c>
      <c r="C81" s="35" t="s">
        <v>16734</v>
      </c>
      <c r="D81" s="35" t="str">
        <f t="shared" si="3"/>
        <v>130321 - Dangerous Building Administration</v>
      </c>
      <c r="E81" s="110">
        <v>13</v>
      </c>
    </row>
    <row r="82" spans="1:5">
      <c r="A82" s="58">
        <v>130340</v>
      </c>
      <c r="B82" s="58" t="str">
        <f t="shared" si="2"/>
        <v>AG130340</v>
      </c>
      <c r="C82" s="35" t="s">
        <v>9729</v>
      </c>
      <c r="D82" s="35" t="str">
        <f t="shared" si="3"/>
        <v>130340 - BSEED Mechanical</v>
      </c>
      <c r="E82" s="110">
        <v>13</v>
      </c>
    </row>
    <row r="83" spans="1:5">
      <c r="A83" s="58">
        <v>130341</v>
      </c>
      <c r="B83" s="58" t="str">
        <f t="shared" si="2"/>
        <v>AG130341</v>
      </c>
      <c r="C83" s="35" t="s">
        <v>16735</v>
      </c>
      <c r="D83" s="35" t="str">
        <f t="shared" si="3"/>
        <v>130341 - Electrical</v>
      </c>
      <c r="E83" s="110">
        <v>13</v>
      </c>
    </row>
    <row r="84" spans="1:5">
      <c r="A84" s="58">
        <v>130345</v>
      </c>
      <c r="B84" s="58" t="str">
        <f t="shared" si="2"/>
        <v>AG130345</v>
      </c>
      <c r="C84" s="35" t="s">
        <v>16736</v>
      </c>
      <c r="D84" s="35" t="str">
        <f t="shared" si="3"/>
        <v>130345 - BSEED Housing Inspections</v>
      </c>
      <c r="E84" s="110">
        <v>13</v>
      </c>
    </row>
    <row r="85" spans="1:5">
      <c r="A85" s="58">
        <v>130346</v>
      </c>
      <c r="B85" s="58" t="str">
        <f t="shared" si="2"/>
        <v>AG130346</v>
      </c>
      <c r="C85" s="35" t="s">
        <v>16716</v>
      </c>
      <c r="D85" s="35" t="str">
        <f t="shared" si="3"/>
        <v>130346 - BSEED Buildings</v>
      </c>
      <c r="E85" s="110">
        <v>13</v>
      </c>
    </row>
    <row r="86" spans="1:5">
      <c r="A86" s="58">
        <v>130347</v>
      </c>
      <c r="B86" s="58" t="str">
        <f t="shared" si="2"/>
        <v>AG130347</v>
      </c>
      <c r="C86" s="35" t="s">
        <v>16737</v>
      </c>
      <c r="D86" s="35" t="str">
        <f t="shared" si="3"/>
        <v>130347 - BSEED Zoning</v>
      </c>
      <c r="E86" s="110">
        <v>13</v>
      </c>
    </row>
    <row r="87" spans="1:5">
      <c r="A87" s="58">
        <v>130365</v>
      </c>
      <c r="B87" s="58" t="str">
        <f t="shared" si="2"/>
        <v>AG130365</v>
      </c>
      <c r="C87" s="35" t="s">
        <v>16738</v>
      </c>
      <c r="D87" s="35" t="str">
        <f t="shared" si="3"/>
        <v>130365 - Business License Center</v>
      </c>
      <c r="E87" s="110">
        <v>13</v>
      </c>
    </row>
    <row r="88" spans="1:5">
      <c r="A88" s="58">
        <v>130370</v>
      </c>
      <c r="B88" s="58" t="str">
        <f t="shared" si="2"/>
        <v>AG130370</v>
      </c>
      <c r="C88" s="35" t="s">
        <v>5704</v>
      </c>
      <c r="D88" s="35" t="str">
        <f t="shared" si="3"/>
        <v>130370 - Environmental Affairs</v>
      </c>
      <c r="E88" s="110">
        <v>13</v>
      </c>
    </row>
    <row r="89" spans="1:5">
      <c r="A89" s="58">
        <v>130371</v>
      </c>
      <c r="B89" s="58" t="str">
        <f t="shared" si="2"/>
        <v>AG130371</v>
      </c>
      <c r="C89" s="35" t="s">
        <v>16739</v>
      </c>
      <c r="D89" s="35" t="str">
        <f t="shared" si="3"/>
        <v>130371 - Environmental Assessment Riverside Park</v>
      </c>
      <c r="E89" s="110">
        <v>13</v>
      </c>
    </row>
    <row r="90" spans="1:5">
      <c r="A90" s="58">
        <v>130372</v>
      </c>
      <c r="B90" s="58" t="str">
        <f t="shared" si="2"/>
        <v>AG130372</v>
      </c>
      <c r="C90" s="35" t="s">
        <v>16740</v>
      </c>
      <c r="D90" s="35" t="str">
        <f t="shared" si="3"/>
        <v>130372 - Environmental Enforcement</v>
      </c>
      <c r="E90" s="110">
        <v>13</v>
      </c>
    </row>
    <row r="91" spans="1:5">
      <c r="A91" s="58">
        <v>130375</v>
      </c>
      <c r="B91" s="58" t="str">
        <f t="shared" si="2"/>
        <v>AG130375</v>
      </c>
      <c r="C91" s="35" t="s">
        <v>16741</v>
      </c>
      <c r="D91" s="35" t="str">
        <f t="shared" si="3"/>
        <v>130375 - BSEED Permits</v>
      </c>
      <c r="E91" s="110">
        <v>13</v>
      </c>
    </row>
    <row r="92" spans="1:5">
      <c r="A92" s="58">
        <v>130376</v>
      </c>
      <c r="B92" s="58" t="str">
        <f t="shared" si="2"/>
        <v>AG130376</v>
      </c>
      <c r="C92" s="35" t="s">
        <v>16742</v>
      </c>
      <c r="D92" s="35" t="str">
        <f t="shared" si="3"/>
        <v>130376 - Plan Review</v>
      </c>
      <c r="E92" s="110">
        <v>13</v>
      </c>
    </row>
    <row r="93" spans="1:5">
      <c r="A93" s="58">
        <v>130377</v>
      </c>
      <c r="B93" s="58" t="str">
        <f t="shared" si="2"/>
        <v>AG130377</v>
      </c>
      <c r="C93" s="35" t="s">
        <v>16743</v>
      </c>
      <c r="D93" s="35" t="str">
        <f t="shared" si="3"/>
        <v>130377 - Development Resource Center - One Stop Shop Plan Review</v>
      </c>
      <c r="E93" s="110">
        <v>13</v>
      </c>
    </row>
    <row r="94" spans="1:5">
      <c r="A94" s="58">
        <v>130380</v>
      </c>
      <c r="B94" s="58" t="str">
        <f t="shared" si="2"/>
        <v>AG130380</v>
      </c>
      <c r="C94" s="35" t="s">
        <v>16744</v>
      </c>
      <c r="D94" s="35" t="str">
        <f t="shared" si="3"/>
        <v>130380 - USEPA Environmental Training Grant</v>
      </c>
      <c r="E94" s="110">
        <v>13</v>
      </c>
    </row>
    <row r="95" spans="1:5">
      <c r="A95" s="58">
        <v>131111</v>
      </c>
      <c r="B95" s="58" t="str">
        <f t="shared" si="2"/>
        <v>AG131111</v>
      </c>
      <c r="C95" s="35" t="s">
        <v>16745</v>
      </c>
      <c r="D95" s="35" t="str">
        <f t="shared" si="3"/>
        <v>131111 - Grants-Building Safety Engineering &amp; Envir. Dept.</v>
      </c>
      <c r="E95" s="110">
        <v>13</v>
      </c>
    </row>
    <row r="96" spans="1:5">
      <c r="A96" s="58">
        <v>131376</v>
      </c>
      <c r="B96" s="58" t="str">
        <f t="shared" si="2"/>
        <v>AG131376</v>
      </c>
      <c r="C96" s="35" t="s">
        <v>13061</v>
      </c>
      <c r="D96" s="35" t="str">
        <f t="shared" si="3"/>
        <v>131376 - Eastern Market Site Assessment</v>
      </c>
      <c r="E96" s="110">
        <v>13</v>
      </c>
    </row>
    <row r="97" spans="1:5">
      <c r="A97" s="58">
        <v>132000</v>
      </c>
      <c r="B97" s="58" t="str">
        <f t="shared" si="2"/>
        <v>AG132000</v>
      </c>
      <c r="C97" s="35" t="s">
        <v>16746</v>
      </c>
      <c r="D97" s="35" t="str">
        <f t="shared" si="3"/>
        <v>132000 - QOL Revenue</v>
      </c>
      <c r="E97" s="110">
        <v>13</v>
      </c>
    </row>
    <row r="98" spans="1:5">
      <c r="A98" s="58">
        <v>132002</v>
      </c>
      <c r="B98" s="58" t="str">
        <f t="shared" si="2"/>
        <v>AG132002</v>
      </c>
      <c r="C98" s="35" t="s">
        <v>16747</v>
      </c>
      <c r="D98" s="35" t="str">
        <f t="shared" si="3"/>
        <v>132002 - QOL Labor Savings</v>
      </c>
      <c r="E98" s="110">
        <v>13</v>
      </c>
    </row>
    <row r="99" spans="1:5">
      <c r="A99" s="58">
        <v>132004</v>
      </c>
      <c r="B99" s="58" t="str">
        <f t="shared" si="2"/>
        <v>AG132004</v>
      </c>
      <c r="C99" s="35" t="s">
        <v>16748</v>
      </c>
      <c r="D99" s="35" t="str">
        <f t="shared" si="3"/>
        <v>132004 - QOL Training</v>
      </c>
      <c r="E99" s="110">
        <v>13</v>
      </c>
    </row>
    <row r="100" spans="1:5">
      <c r="A100" s="58">
        <v>139950</v>
      </c>
      <c r="B100" s="58" t="str">
        <f t="shared" si="2"/>
        <v>AG139950</v>
      </c>
      <c r="C100" s="35" t="s">
        <v>16749</v>
      </c>
      <c r="D100" s="35" t="str">
        <f t="shared" si="3"/>
        <v>139950 - GASB34B&amp;S-1095</v>
      </c>
      <c r="E100" s="110">
        <v>13</v>
      </c>
    </row>
    <row r="101" spans="1:5">
      <c r="A101" s="58">
        <v>139951</v>
      </c>
      <c r="B101" s="58" t="str">
        <f t="shared" si="2"/>
        <v>AG139951</v>
      </c>
      <c r="C101" s="35" t="s">
        <v>16750</v>
      </c>
      <c r="D101" s="35" t="str">
        <f t="shared" si="3"/>
        <v>139951 - GASB34B&amp;S-2495</v>
      </c>
      <c r="E101" s="110">
        <v>13</v>
      </c>
    </row>
    <row r="102" spans="1:5">
      <c r="A102" s="58">
        <v>139952</v>
      </c>
      <c r="B102" s="58" t="str">
        <f t="shared" si="2"/>
        <v>AG139952</v>
      </c>
      <c r="C102" s="35" t="s">
        <v>16751</v>
      </c>
      <c r="D102" s="35" t="str">
        <f t="shared" si="3"/>
        <v>139952 - GASB34B&amp;S-3695</v>
      </c>
      <c r="E102" s="110">
        <v>13</v>
      </c>
    </row>
    <row r="103" spans="1:5">
      <c r="A103" s="58">
        <v>140010</v>
      </c>
      <c r="B103" s="58" t="str">
        <f t="shared" si="2"/>
        <v>AG140010</v>
      </c>
      <c r="C103" s="35" t="s">
        <v>16752</v>
      </c>
      <c r="D103" s="35" t="str">
        <f t="shared" si="3"/>
        <v>140010 - Administration</v>
      </c>
      <c r="E103" s="110">
        <v>14</v>
      </c>
    </row>
    <row r="104" spans="1:5">
      <c r="A104" s="58">
        <v>140040</v>
      </c>
      <c r="B104" s="58" t="str">
        <f t="shared" si="2"/>
        <v>AG140040</v>
      </c>
      <c r="C104" s="35" t="s">
        <v>16753</v>
      </c>
      <c r="D104" s="35" t="str">
        <f t="shared" si="3"/>
        <v>140040 - Sales &amp; Marketing</v>
      </c>
      <c r="E104" s="110">
        <v>14</v>
      </c>
    </row>
    <row r="105" spans="1:5">
      <c r="A105" s="58">
        <v>140050</v>
      </c>
      <c r="B105" s="58" t="str">
        <f t="shared" si="2"/>
        <v>AG140050</v>
      </c>
      <c r="C105" s="35" t="s">
        <v>16754</v>
      </c>
      <c r="D105" s="35" t="str">
        <f t="shared" si="3"/>
        <v>140050 - Renewal &amp; Replacement</v>
      </c>
      <c r="E105" s="110">
        <v>14</v>
      </c>
    </row>
    <row r="106" spans="1:5">
      <c r="A106" s="58">
        <v>140055</v>
      </c>
      <c r="B106" s="58" t="str">
        <f t="shared" si="2"/>
        <v>AG140055</v>
      </c>
      <c r="C106" s="35" t="s">
        <v>16755</v>
      </c>
      <c r="D106" s="35" t="str">
        <f t="shared" si="3"/>
        <v>140055 - Capital Improvements-Bonds-Civic Center</v>
      </c>
      <c r="E106" s="110">
        <v>14</v>
      </c>
    </row>
    <row r="107" spans="1:5">
      <c r="A107" s="58">
        <v>140070</v>
      </c>
      <c r="B107" s="58" t="str">
        <f t="shared" si="2"/>
        <v>AG140070</v>
      </c>
      <c r="C107" s="35" t="s">
        <v>16756</v>
      </c>
      <c r="D107" s="35" t="str">
        <f t="shared" si="3"/>
        <v>140070 - Cobo Center Maintenance</v>
      </c>
      <c r="E107" s="110">
        <v>14</v>
      </c>
    </row>
    <row r="108" spans="1:5">
      <c r="A108" s="58">
        <v>140090</v>
      </c>
      <c r="B108" s="58" t="str">
        <f t="shared" si="2"/>
        <v>AG140090</v>
      </c>
      <c r="C108" s="35" t="s">
        <v>6273</v>
      </c>
      <c r="D108" s="35" t="str">
        <f t="shared" si="3"/>
        <v>140090 - Cobo Center</v>
      </c>
      <c r="E108" s="110">
        <v>14</v>
      </c>
    </row>
    <row r="109" spans="1:5">
      <c r="A109" s="58">
        <v>140120</v>
      </c>
      <c r="B109" s="58" t="str">
        <f t="shared" si="2"/>
        <v>AG140120</v>
      </c>
      <c r="C109" s="35" t="s">
        <v>16757</v>
      </c>
      <c r="D109" s="35" t="str">
        <f t="shared" si="3"/>
        <v>140120 - Cobo HVAC &amp; Lighting Renovation</v>
      </c>
      <c r="E109" s="110">
        <v>14</v>
      </c>
    </row>
    <row r="110" spans="1:5">
      <c r="A110" s="58">
        <v>140140</v>
      </c>
      <c r="B110" s="58" t="str">
        <f t="shared" si="2"/>
        <v>AG140140</v>
      </c>
      <c r="C110" s="35" t="s">
        <v>16758</v>
      </c>
      <c r="D110" s="35" t="str">
        <f t="shared" si="3"/>
        <v>140140 - Security Cobo Org</v>
      </c>
      <c r="E110" s="110">
        <v>14</v>
      </c>
    </row>
    <row r="111" spans="1:5">
      <c r="A111" s="58">
        <v>140370</v>
      </c>
      <c r="B111" s="58" t="str">
        <f t="shared" si="2"/>
        <v>AG140370</v>
      </c>
      <c r="C111" s="35" t="s">
        <v>16759</v>
      </c>
      <c r="D111" s="35" t="str">
        <f t="shared" si="3"/>
        <v>140370 - Hart Plaza Management_140370</v>
      </c>
      <c r="E111" s="110">
        <v>14</v>
      </c>
    </row>
    <row r="112" spans="1:5">
      <c r="A112" s="58">
        <v>143573</v>
      </c>
      <c r="B112" s="58" t="str">
        <f t="shared" si="2"/>
        <v>AG143573</v>
      </c>
      <c r="C112" s="35" t="s">
        <v>16760</v>
      </c>
      <c r="D112" s="35" t="str">
        <f t="shared" si="3"/>
        <v>143573 - Consideration Wat AR GLWA-sb Object</v>
      </c>
      <c r="E112" s="110">
        <v>14</v>
      </c>
    </row>
    <row r="113" spans="1:5">
      <c r="A113" s="58">
        <v>143583</v>
      </c>
      <c r="B113" s="58" t="str">
        <f t="shared" si="2"/>
        <v>AG143583</v>
      </c>
      <c r="C113" s="35" t="s">
        <v>16761</v>
      </c>
      <c r="D113" s="35" t="str">
        <f t="shared" si="3"/>
        <v>143583 - Consideration Sew AR GLWA-sb Object</v>
      </c>
      <c r="E113" s="110">
        <v>14</v>
      </c>
    </row>
    <row r="114" spans="1:5">
      <c r="A114" s="58">
        <v>149950</v>
      </c>
      <c r="B114" s="58" t="str">
        <f t="shared" si="2"/>
        <v>AG149950</v>
      </c>
      <c r="C114" s="35" t="s">
        <v>16762</v>
      </c>
      <c r="D114" s="35" t="str">
        <f t="shared" si="3"/>
        <v>149950 - GASB34CIV-1095</v>
      </c>
      <c r="E114" s="110">
        <v>14</v>
      </c>
    </row>
    <row r="115" spans="1:5">
      <c r="A115" s="58">
        <v>150010</v>
      </c>
      <c r="B115" s="58" t="str">
        <f t="shared" si="2"/>
        <v>AG150010</v>
      </c>
      <c r="C115" s="35" t="s">
        <v>16763</v>
      </c>
      <c r="D115" s="35" t="str">
        <f t="shared" si="3"/>
        <v>150010 - Communication &amp; Creative Services</v>
      </c>
      <c r="E115" s="110">
        <v>15</v>
      </c>
    </row>
    <row r="116" spans="1:5">
      <c r="A116" s="58">
        <v>150020</v>
      </c>
      <c r="B116" s="58" t="str">
        <f t="shared" si="2"/>
        <v>AG150020</v>
      </c>
      <c r="C116" s="35" t="s">
        <v>16764</v>
      </c>
      <c r="D116" s="35" t="str">
        <f t="shared" si="3"/>
        <v>150020 - Communication &amp; Creative Services-TCC</v>
      </c>
      <c r="E116" s="110">
        <v>15</v>
      </c>
    </row>
    <row r="117" spans="1:5">
      <c r="A117" s="58">
        <v>159950</v>
      </c>
      <c r="B117" s="58" t="str">
        <f t="shared" si="2"/>
        <v>AG159950</v>
      </c>
      <c r="C117" s="35" t="s">
        <v>16765</v>
      </c>
      <c r="D117" s="35" t="str">
        <f t="shared" si="3"/>
        <v>159950 - GASB34CCS-1095</v>
      </c>
      <c r="E117" s="110">
        <v>15</v>
      </c>
    </row>
    <row r="118" spans="1:5">
      <c r="A118" s="58">
        <v>160010</v>
      </c>
      <c r="B118" s="58" t="str">
        <f t="shared" si="2"/>
        <v>AG160010</v>
      </c>
      <c r="C118" s="35" t="s">
        <v>16766</v>
      </c>
      <c r="D118" s="35" t="str">
        <f t="shared" si="3"/>
        <v>160010 - Demolition Administration</v>
      </c>
      <c r="E118" s="110">
        <v>16</v>
      </c>
    </row>
    <row r="119" spans="1:5">
      <c r="A119" s="58">
        <v>160020</v>
      </c>
      <c r="B119" s="58" t="str">
        <f t="shared" si="2"/>
        <v>AG160020</v>
      </c>
      <c r="C119" s="35" t="s">
        <v>16767</v>
      </c>
      <c r="D119" s="35" t="str">
        <f t="shared" si="3"/>
        <v>160020 - Residential Demolition</v>
      </c>
      <c r="E119" s="110">
        <v>16</v>
      </c>
    </row>
    <row r="120" spans="1:5">
      <c r="A120" s="58">
        <v>160030</v>
      </c>
      <c r="B120" s="58" t="str">
        <f t="shared" si="2"/>
        <v>AG160030</v>
      </c>
      <c r="C120" s="35" t="s">
        <v>16768</v>
      </c>
      <c r="D120" s="35" t="str">
        <f t="shared" si="3"/>
        <v>160030 - Commercial Demolition</v>
      </c>
      <c r="E120" s="110">
        <v>16</v>
      </c>
    </row>
    <row r="121" spans="1:5">
      <c r="A121" s="58">
        <v>160040</v>
      </c>
      <c r="B121" s="58" t="str">
        <f t="shared" si="2"/>
        <v>AG160040</v>
      </c>
      <c r="C121" s="35" t="s">
        <v>16769</v>
      </c>
      <c r="D121" s="35" t="str">
        <f t="shared" si="3"/>
        <v>160040 - Demolition Environmental</v>
      </c>
      <c r="E121" s="110">
        <v>16</v>
      </c>
    </row>
    <row r="122" spans="1:5">
      <c r="A122" s="58">
        <v>160050</v>
      </c>
      <c r="B122" s="58" t="str">
        <f t="shared" si="2"/>
        <v>AG160050</v>
      </c>
      <c r="C122" s="35" t="s">
        <v>16770</v>
      </c>
      <c r="D122" s="35" t="str">
        <f t="shared" si="3"/>
        <v>160050 - Demolition Compliance</v>
      </c>
      <c r="E122" s="110">
        <v>16</v>
      </c>
    </row>
    <row r="123" spans="1:5">
      <c r="A123" s="58">
        <v>160060</v>
      </c>
      <c r="B123" s="58" t="str">
        <f t="shared" si="2"/>
        <v>AG160060</v>
      </c>
      <c r="C123" s="35" t="s">
        <v>16771</v>
      </c>
      <c r="D123" s="35" t="str">
        <f t="shared" si="3"/>
        <v>160060 - ARPA Industrial &amp; Commercial Demolition</v>
      </c>
      <c r="E123" s="110">
        <v>16</v>
      </c>
    </row>
    <row r="124" spans="1:5">
      <c r="A124" s="58">
        <v>160070</v>
      </c>
      <c r="B124" s="58" t="str">
        <f t="shared" si="2"/>
        <v>AG160070</v>
      </c>
      <c r="C124" s="35" t="s">
        <v>16772</v>
      </c>
      <c r="D124" s="35" t="str">
        <f t="shared" si="3"/>
        <v>160070 - Facilities Management</v>
      </c>
      <c r="E124" s="58">
        <v>16</v>
      </c>
    </row>
    <row r="125" spans="1:5">
      <c r="A125" s="58">
        <v>160080</v>
      </c>
      <c r="B125" s="58" t="str">
        <f t="shared" si="2"/>
        <v>AG160080</v>
      </c>
      <c r="C125" s="35" t="s">
        <v>16773</v>
      </c>
      <c r="D125" s="35" t="str">
        <f t="shared" si="3"/>
        <v>160080 - DDoT Facilities Management</v>
      </c>
      <c r="E125" s="58">
        <v>16</v>
      </c>
    </row>
    <row r="126" spans="1:5">
      <c r="A126" s="58">
        <v>170030</v>
      </c>
      <c r="B126" s="58" t="str">
        <f t="shared" si="2"/>
        <v>AG170030</v>
      </c>
      <c r="C126" s="35" t="s">
        <v>16774</v>
      </c>
      <c r="D126" s="35" t="str">
        <f t="shared" si="3"/>
        <v>170030 - Gallery Crawl</v>
      </c>
      <c r="E126" s="110">
        <v>17</v>
      </c>
    </row>
    <row r="127" spans="1:5">
      <c r="A127" s="58">
        <v>170040</v>
      </c>
      <c r="B127" s="58" t="str">
        <f t="shared" si="2"/>
        <v>AG170040</v>
      </c>
      <c r="C127" s="35" t="s">
        <v>16775</v>
      </c>
      <c r="D127" s="35" t="str">
        <f t="shared" si="3"/>
        <v>170040 - City Arts Program</v>
      </c>
      <c r="E127" s="110">
        <v>17</v>
      </c>
    </row>
    <row r="128" spans="1:5">
      <c r="A128" s="58">
        <v>170041</v>
      </c>
      <c r="B128" s="58" t="str">
        <f t="shared" si="2"/>
        <v>AG170041</v>
      </c>
      <c r="C128" s="35" t="s">
        <v>16776</v>
      </c>
      <c r="D128" s="35" t="str">
        <f t="shared" si="3"/>
        <v>170041 - City Arts Grants Program</v>
      </c>
      <c r="E128" s="110">
        <v>17</v>
      </c>
    </row>
    <row r="129" spans="1:5">
      <c r="A129" s="58">
        <v>170050</v>
      </c>
      <c r="B129" s="58" t="str">
        <f t="shared" si="2"/>
        <v>AG170050</v>
      </c>
      <c r="C129" s="35" t="s">
        <v>16777</v>
      </c>
      <c r="D129" s="35" t="str">
        <f t="shared" si="3"/>
        <v>170050 - Mini Grant - Administration</v>
      </c>
      <c r="E129" s="110">
        <v>17</v>
      </c>
    </row>
    <row r="130" spans="1:5">
      <c r="A130" s="58">
        <v>170060</v>
      </c>
      <c r="B130" s="58" t="str">
        <f t="shared" si="2"/>
        <v>AG170060</v>
      </c>
      <c r="C130" s="35" t="s">
        <v>16778</v>
      </c>
      <c r="D130" s="35" t="str">
        <f t="shared" si="3"/>
        <v>170060 - Mini Grant</v>
      </c>
      <c r="E130" s="110">
        <v>17</v>
      </c>
    </row>
    <row r="131" spans="1:5">
      <c r="A131" s="58">
        <v>170080</v>
      </c>
      <c r="B131" s="58" t="str">
        <f t="shared" si="2"/>
        <v>AG170080</v>
      </c>
      <c r="C131" s="35" t="s">
        <v>16779</v>
      </c>
      <c r="D131" s="35" t="str">
        <f t="shared" si="3"/>
        <v>170080 - Mini Grant - Technical Assistance</v>
      </c>
      <c r="E131" s="110">
        <v>17</v>
      </c>
    </row>
    <row r="132" spans="1:5">
      <c r="A132" s="58">
        <v>170100</v>
      </c>
      <c r="B132" s="58" t="str">
        <f t="shared" si="2"/>
        <v>AG170100</v>
      </c>
      <c r="C132" s="35" t="s">
        <v>16780</v>
      </c>
      <c r="D132" s="35" t="str">
        <f t="shared" si="3"/>
        <v>170100 - Cultural Access Program 97-98</v>
      </c>
      <c r="E132" s="110">
        <v>17</v>
      </c>
    </row>
    <row r="133" spans="1:5">
      <c r="A133" s="58">
        <v>170101</v>
      </c>
      <c r="B133" s="58" t="str">
        <f t="shared" ref="B133:B196" si="4">"AG"&amp;A133</f>
        <v>AG170101</v>
      </c>
      <c r="C133" s="35" t="s">
        <v>16781</v>
      </c>
      <c r="D133" s="35" t="str">
        <f t="shared" ref="D133:D196" si="5">A133&amp;" - "&amp;C133</f>
        <v>170101 - Culture Access Program</v>
      </c>
      <c r="E133" s="110">
        <v>17</v>
      </c>
    </row>
    <row r="134" spans="1:5">
      <c r="A134" s="58">
        <v>170120</v>
      </c>
      <c r="B134" s="58" t="str">
        <f t="shared" si="4"/>
        <v>AG170120</v>
      </c>
      <c r="C134" s="35" t="s">
        <v>16782</v>
      </c>
      <c r="D134" s="35" t="str">
        <f t="shared" si="5"/>
        <v>170120 - Cultural Access Program - State 97-98</v>
      </c>
      <c r="E134" s="110">
        <v>17</v>
      </c>
    </row>
    <row r="135" spans="1:5">
      <c r="A135" s="58">
        <v>170190</v>
      </c>
      <c r="B135" s="58" t="str">
        <f t="shared" si="4"/>
        <v>AG170190</v>
      </c>
      <c r="C135" s="35" t="s">
        <v>16783</v>
      </c>
      <c r="D135" s="35" t="str">
        <f t="shared" si="5"/>
        <v>170190 - Opera Theater Apprenticeship Program</v>
      </c>
      <c r="E135" s="110">
        <v>17</v>
      </c>
    </row>
    <row r="136" spans="1:5">
      <c r="A136" s="58">
        <v>170200</v>
      </c>
      <c r="B136" s="58" t="str">
        <f t="shared" si="4"/>
        <v>AG170200</v>
      </c>
      <c r="C136" s="35" t="s">
        <v>16784</v>
      </c>
      <c r="D136" s="35" t="str">
        <f t="shared" si="5"/>
        <v>170200 - Mini Grant_170200</v>
      </c>
      <c r="E136" s="110">
        <v>17</v>
      </c>
    </row>
    <row r="137" spans="1:5">
      <c r="A137" s="58">
        <v>170205</v>
      </c>
      <c r="B137" s="58" t="str">
        <f t="shared" si="4"/>
        <v>AG170205</v>
      </c>
      <c r="C137" s="35" t="s">
        <v>16785</v>
      </c>
      <c r="D137" s="35" t="str">
        <f t="shared" si="5"/>
        <v>170205 - Minigrant Regranting Program</v>
      </c>
      <c r="E137" s="110">
        <v>17</v>
      </c>
    </row>
    <row r="138" spans="1:5">
      <c r="A138" s="58">
        <v>170300</v>
      </c>
      <c r="B138" s="58" t="str">
        <f t="shared" si="4"/>
        <v>AG170300</v>
      </c>
      <c r="C138" s="35" t="s">
        <v>11189</v>
      </c>
      <c r="D138" s="35" t="str">
        <f t="shared" si="5"/>
        <v>170300 - Mini Grant Administration</v>
      </c>
      <c r="E138" s="110">
        <v>17</v>
      </c>
    </row>
    <row r="139" spans="1:5">
      <c r="A139" s="58">
        <v>170301</v>
      </c>
      <c r="B139" s="58" t="str">
        <f t="shared" si="4"/>
        <v>AG170301</v>
      </c>
      <c r="C139" s="35" t="s">
        <v>16786</v>
      </c>
      <c r="D139" s="35" t="str">
        <f t="shared" si="5"/>
        <v>170301 - Minigrant Administration</v>
      </c>
      <c r="E139" s="110">
        <v>17</v>
      </c>
    </row>
    <row r="140" spans="1:5">
      <c r="A140" s="58">
        <v>170400</v>
      </c>
      <c r="B140" s="58" t="str">
        <f t="shared" si="4"/>
        <v>AG170400</v>
      </c>
      <c r="C140" s="35" t="s">
        <v>8854</v>
      </c>
      <c r="D140" s="35" t="str">
        <f t="shared" si="5"/>
        <v>170400 - Technical Assistance</v>
      </c>
      <c r="E140" s="110">
        <v>17</v>
      </c>
    </row>
    <row r="141" spans="1:5">
      <c r="A141" s="58">
        <v>170401</v>
      </c>
      <c r="B141" s="58" t="str">
        <f t="shared" si="4"/>
        <v>AG170401</v>
      </c>
      <c r="C141" s="35" t="s">
        <v>16787</v>
      </c>
      <c r="D141" s="35" t="str">
        <f t="shared" si="5"/>
        <v>170401 - Minigrant Technical Assistance</v>
      </c>
      <c r="E141" s="110">
        <v>17</v>
      </c>
    </row>
    <row r="142" spans="1:5">
      <c r="A142" s="58">
        <v>170411</v>
      </c>
      <c r="B142" s="58" t="str">
        <f t="shared" si="4"/>
        <v>AG170411</v>
      </c>
      <c r="C142" s="35" t="s">
        <v>10558</v>
      </c>
      <c r="D142" s="35" t="str">
        <f t="shared" si="5"/>
        <v>170411 - D.C.A.T. Special Events and Contributions</v>
      </c>
      <c r="E142" s="110">
        <v>17</v>
      </c>
    </row>
    <row r="143" spans="1:5">
      <c r="A143" s="58">
        <v>170700</v>
      </c>
      <c r="B143" s="58" t="str">
        <f t="shared" si="4"/>
        <v>AG170700</v>
      </c>
      <c r="C143" s="35" t="s">
        <v>16788</v>
      </c>
      <c r="D143" s="35" t="str">
        <f t="shared" si="5"/>
        <v>170700 - CTV Award/Redford Theater</v>
      </c>
      <c r="E143" s="110">
        <v>17</v>
      </c>
    </row>
    <row r="144" spans="1:5">
      <c r="A144" s="58">
        <v>170701</v>
      </c>
      <c r="B144" s="58" t="str">
        <f t="shared" si="4"/>
        <v>AG170701</v>
      </c>
      <c r="C144" s="35" t="s">
        <v>16789</v>
      </c>
      <c r="D144" s="35" t="str">
        <f t="shared" si="5"/>
        <v>170701 - CTV Award/Historic Renovation (Museum School)</v>
      </c>
      <c r="E144" s="110">
        <v>17</v>
      </c>
    </row>
    <row r="145" spans="1:5">
      <c r="A145" s="58">
        <v>175000</v>
      </c>
      <c r="B145" s="58" t="str">
        <f t="shared" si="4"/>
        <v>AG175000</v>
      </c>
      <c r="C145" s="35" t="s">
        <v>16790</v>
      </c>
      <c r="D145" s="35" t="str">
        <f t="shared" si="5"/>
        <v>175000 - Eastern Market - Capital Improvements</v>
      </c>
      <c r="E145" s="110">
        <v>17</v>
      </c>
    </row>
    <row r="146" spans="1:5">
      <c r="A146" s="58">
        <v>179201</v>
      </c>
      <c r="B146" s="58" t="str">
        <f t="shared" si="4"/>
        <v>AG179201</v>
      </c>
      <c r="C146" s="35" t="s">
        <v>16791</v>
      </c>
      <c r="D146" s="35" t="str">
        <f t="shared" si="5"/>
        <v>179201 - Reserve Cultural Access Program</v>
      </c>
      <c r="E146" s="110">
        <v>17</v>
      </c>
    </row>
    <row r="147" spans="1:5">
      <c r="A147" s="58">
        <v>179950</v>
      </c>
      <c r="B147" s="58" t="str">
        <f t="shared" si="4"/>
        <v>AG179950</v>
      </c>
      <c r="C147" s="35" t="s">
        <v>16792</v>
      </c>
      <c r="D147" s="35" t="str">
        <f t="shared" si="5"/>
        <v>179950 - GASB34CUL-1095</v>
      </c>
      <c r="E147" s="58">
        <v>17</v>
      </c>
    </row>
    <row r="148" spans="1:5">
      <c r="A148" s="58">
        <v>180010</v>
      </c>
      <c r="B148" s="58" t="str">
        <f t="shared" si="4"/>
        <v>AG180010</v>
      </c>
      <c r="C148" s="35" t="s">
        <v>16793</v>
      </c>
      <c r="D148" s="35" t="str">
        <f t="shared" si="5"/>
        <v>180010 - General Bond Redemption</v>
      </c>
      <c r="E148" s="110">
        <v>18</v>
      </c>
    </row>
    <row r="149" spans="1:5">
      <c r="A149" s="58">
        <v>180015</v>
      </c>
      <c r="B149" s="58" t="str">
        <f t="shared" si="4"/>
        <v>AG180015</v>
      </c>
      <c r="C149" s="35" t="s">
        <v>16794</v>
      </c>
      <c r="D149" s="35" t="str">
        <f t="shared" si="5"/>
        <v>180015 - Pension-Income Stablization Fund</v>
      </c>
      <c r="E149" s="110">
        <v>18</v>
      </c>
    </row>
    <row r="150" spans="1:5">
      <c r="A150" s="58">
        <v>180020</v>
      </c>
      <c r="B150" s="58" t="str">
        <f t="shared" si="4"/>
        <v>AG180020</v>
      </c>
      <c r="C150" s="35" t="s">
        <v>16795</v>
      </c>
      <c r="D150" s="35" t="str">
        <f t="shared" si="5"/>
        <v>180020 - D.D.A Tax Increment District</v>
      </c>
      <c r="E150" s="110">
        <v>18</v>
      </c>
    </row>
    <row r="151" spans="1:5">
      <c r="A151" s="58">
        <v>180030</v>
      </c>
      <c r="B151" s="58" t="str">
        <f t="shared" si="4"/>
        <v>AG180030</v>
      </c>
      <c r="C151" s="35" t="s">
        <v>16796</v>
      </c>
      <c r="D151" s="35" t="str">
        <f t="shared" si="5"/>
        <v>180030 - GM Tax Increment District</v>
      </c>
      <c r="E151" s="110">
        <v>18</v>
      </c>
    </row>
    <row r="152" spans="1:5">
      <c r="A152" s="58">
        <v>180035</v>
      </c>
      <c r="B152" s="58" t="str">
        <f t="shared" si="4"/>
        <v>AG180035</v>
      </c>
      <c r="C152" s="35" t="s">
        <v>16797</v>
      </c>
      <c r="D152" s="35" t="str">
        <f t="shared" si="5"/>
        <v>180035 - Local Development Authority</v>
      </c>
      <c r="E152" s="110">
        <v>18</v>
      </c>
    </row>
    <row r="153" spans="1:5">
      <c r="A153" s="58">
        <v>180040</v>
      </c>
      <c r="B153" s="58" t="str">
        <f t="shared" si="4"/>
        <v>AG180040</v>
      </c>
      <c r="C153" s="35" t="s">
        <v>6050</v>
      </c>
      <c r="D153" s="35" t="str">
        <f t="shared" si="5"/>
        <v>180040 - Sinking Interest &amp; Redemption</v>
      </c>
      <c r="E153" s="110">
        <v>18</v>
      </c>
    </row>
    <row r="154" spans="1:5">
      <c r="A154" s="58">
        <v>180050</v>
      </c>
      <c r="B154" s="58" t="str">
        <f t="shared" si="4"/>
        <v>AG180050</v>
      </c>
      <c r="C154" s="35" t="s">
        <v>16798</v>
      </c>
      <c r="D154" s="35" t="str">
        <f t="shared" si="5"/>
        <v>180050 - Other Captured Taxes</v>
      </c>
      <c r="E154" s="58">
        <v>18</v>
      </c>
    </row>
    <row r="155" spans="1:5">
      <c r="A155" s="58">
        <v>180060</v>
      </c>
      <c r="B155" s="58" t="str">
        <f t="shared" si="4"/>
        <v>AG180060</v>
      </c>
      <c r="C155" s="35" t="s">
        <v>16799</v>
      </c>
      <c r="D155" s="35" t="str">
        <f t="shared" si="5"/>
        <v>180060 - Exit Financing Debt Service</v>
      </c>
      <c r="E155" s="58">
        <v>18</v>
      </c>
    </row>
    <row r="156" spans="1:5">
      <c r="A156" s="58">
        <v>180070</v>
      </c>
      <c r="B156" s="58" t="str">
        <f t="shared" si="4"/>
        <v>AG180070</v>
      </c>
      <c r="C156" s="35" t="s">
        <v>16800</v>
      </c>
      <c r="D156" s="35" t="str">
        <f t="shared" si="5"/>
        <v>180070 - B Note Debt Service</v>
      </c>
      <c r="E156" s="58">
        <v>18</v>
      </c>
    </row>
    <row r="157" spans="1:5">
      <c r="A157" s="58">
        <v>180080</v>
      </c>
      <c r="B157" s="58" t="str">
        <f t="shared" si="4"/>
        <v>AG180080</v>
      </c>
      <c r="C157" s="35" t="s">
        <v>16801</v>
      </c>
      <c r="D157" s="35" t="str">
        <f t="shared" si="5"/>
        <v>180080 - DSA Debt Service</v>
      </c>
      <c r="E157" s="58">
        <v>18</v>
      </c>
    </row>
    <row r="158" spans="1:5">
      <c r="A158" s="58">
        <v>180090</v>
      </c>
      <c r="B158" s="58" t="str">
        <f t="shared" si="4"/>
        <v>AG180090</v>
      </c>
      <c r="C158" s="35" t="s">
        <v>16802</v>
      </c>
      <c r="D158" s="35" t="str">
        <f t="shared" si="5"/>
        <v>180090 - JLA Debt Service</v>
      </c>
      <c r="E158" s="110">
        <v>18</v>
      </c>
    </row>
    <row r="159" spans="1:5">
      <c r="A159" s="58">
        <v>180100</v>
      </c>
      <c r="B159" s="58" t="str">
        <f t="shared" si="4"/>
        <v>AG180100</v>
      </c>
      <c r="C159" s="35" t="s">
        <v>16803</v>
      </c>
      <c r="D159" s="35" t="str">
        <f t="shared" si="5"/>
        <v>180100 - Cobo Debt Service</v>
      </c>
      <c r="E159" s="58">
        <v>18</v>
      </c>
    </row>
    <row r="160" spans="1:5">
      <c r="A160" s="58">
        <v>180110</v>
      </c>
      <c r="B160" s="58" t="str">
        <f t="shared" si="4"/>
        <v>AG180110</v>
      </c>
      <c r="C160" s="35" t="s">
        <v>16804</v>
      </c>
      <c r="D160" s="35" t="str">
        <f t="shared" si="5"/>
        <v>180110 - IPA Debt Service</v>
      </c>
      <c r="E160" s="110">
        <v>18</v>
      </c>
    </row>
    <row r="161" spans="1:5">
      <c r="A161" s="58">
        <v>180120</v>
      </c>
      <c r="B161" s="58" t="str">
        <f t="shared" si="4"/>
        <v>AG180120</v>
      </c>
      <c r="C161" s="35" t="s">
        <v>16805</v>
      </c>
      <c r="D161" s="35" t="str">
        <f t="shared" si="5"/>
        <v>180120 - Legacy Pension - DIA Foundations</v>
      </c>
      <c r="E161" s="110">
        <v>18</v>
      </c>
    </row>
    <row r="162" spans="1:5">
      <c r="A162" s="58">
        <v>180130</v>
      </c>
      <c r="B162" s="58" t="str">
        <f t="shared" si="4"/>
        <v>AG180130</v>
      </c>
      <c r="C162" s="35" t="s">
        <v>16806</v>
      </c>
      <c r="D162" s="35" t="str">
        <f t="shared" si="5"/>
        <v xml:space="preserve">180130 - Legacy Pension </v>
      </c>
      <c r="E162" s="110">
        <v>18</v>
      </c>
    </row>
    <row r="163" spans="1:5">
      <c r="A163" s="58">
        <v>180200</v>
      </c>
      <c r="B163" s="58" t="str">
        <f t="shared" si="4"/>
        <v>AG180200</v>
      </c>
      <c r="C163" s="35" t="s">
        <v>16807</v>
      </c>
      <c r="D163" s="35" t="str">
        <f t="shared" si="5"/>
        <v>180200 - Non GO Bond Debt Service Activities</v>
      </c>
      <c r="E163" s="110">
        <v>18</v>
      </c>
    </row>
    <row r="164" spans="1:5">
      <c r="A164" s="58">
        <v>180300</v>
      </c>
      <c r="B164" s="58" t="str">
        <f t="shared" si="4"/>
        <v>AG180300</v>
      </c>
      <c r="C164" s="35" t="s">
        <v>16808</v>
      </c>
      <c r="D164" s="35" t="str">
        <f t="shared" si="5"/>
        <v>180300 - 2014 A1-K2 Bankrupcy General Obligation Bonds Settlements</v>
      </c>
      <c r="E164" s="58">
        <v>18</v>
      </c>
    </row>
    <row r="165" spans="1:5">
      <c r="A165" s="58">
        <v>190007</v>
      </c>
      <c r="B165" s="58" t="str">
        <f t="shared" si="4"/>
        <v>AG190007</v>
      </c>
      <c r="C165" s="35" t="s">
        <v>16809</v>
      </c>
      <c r="D165" s="35" t="str">
        <f t="shared" si="5"/>
        <v>190007 - Contribution to DDOT Operations</v>
      </c>
      <c r="E165" s="110">
        <v>19</v>
      </c>
    </row>
    <row r="166" spans="1:5">
      <c r="A166" s="58">
        <v>190009</v>
      </c>
      <c r="B166" s="58" t="str">
        <f t="shared" si="4"/>
        <v>AG190009</v>
      </c>
      <c r="C166" s="35" t="s">
        <v>16810</v>
      </c>
      <c r="D166" s="35" t="str">
        <f t="shared" si="5"/>
        <v>190009 - Street Maintenance _ Stores</v>
      </c>
      <c r="E166" s="110">
        <v>19</v>
      </c>
    </row>
    <row r="167" spans="1:5">
      <c r="A167" s="58">
        <v>190011</v>
      </c>
      <c r="B167" s="58" t="str">
        <f t="shared" si="4"/>
        <v>AG190011</v>
      </c>
      <c r="C167" s="35" t="s">
        <v>16811</v>
      </c>
      <c r="D167" s="35" t="str">
        <f t="shared" si="5"/>
        <v>190011 - Street Maintenance Hired Truck Clearing</v>
      </c>
      <c r="E167" s="110">
        <v>19</v>
      </c>
    </row>
    <row r="168" spans="1:5">
      <c r="A168" s="58">
        <v>190015</v>
      </c>
      <c r="B168" s="58" t="str">
        <f t="shared" si="4"/>
        <v>AG190015</v>
      </c>
      <c r="C168" s="35" t="s">
        <v>16812</v>
      </c>
      <c r="D168" s="35" t="str">
        <f t="shared" si="5"/>
        <v>190015 - Russell - Ferry Complex</v>
      </c>
      <c r="E168" s="110">
        <v>19</v>
      </c>
    </row>
    <row r="169" spans="1:5">
      <c r="A169" s="58">
        <v>190024</v>
      </c>
      <c r="B169" s="58" t="str">
        <f t="shared" si="4"/>
        <v>AG190024</v>
      </c>
      <c r="C169" s="35" t="s">
        <v>16813</v>
      </c>
      <c r="D169" s="35" t="str">
        <f t="shared" si="5"/>
        <v>190024 - Woodward Mall - Maintenance</v>
      </c>
      <c r="E169" s="110">
        <v>19</v>
      </c>
    </row>
    <row r="170" spans="1:5">
      <c r="A170" s="58">
        <v>190095</v>
      </c>
      <c r="B170" s="58" t="str">
        <f t="shared" si="4"/>
        <v>AG190095</v>
      </c>
      <c r="C170" s="35" t="s">
        <v>16814</v>
      </c>
      <c r="D170" s="35" t="str">
        <f t="shared" si="5"/>
        <v>190095 - Resurface _ Dequindre _ Grinnell Etc</v>
      </c>
      <c r="E170" s="110">
        <v>19</v>
      </c>
    </row>
    <row r="171" spans="1:5">
      <c r="A171" s="58">
        <v>190096</v>
      </c>
      <c r="B171" s="58" t="str">
        <f t="shared" si="4"/>
        <v>AG190096</v>
      </c>
      <c r="C171" s="35" t="s">
        <v>16815</v>
      </c>
      <c r="D171" s="35" t="str">
        <f t="shared" si="5"/>
        <v>190096 - Landscaping 1_75 Service Drive</v>
      </c>
      <c r="E171" s="110">
        <v>19</v>
      </c>
    </row>
    <row r="172" spans="1:5">
      <c r="A172" s="58">
        <v>190097</v>
      </c>
      <c r="B172" s="58" t="str">
        <f t="shared" si="4"/>
        <v>AG190097</v>
      </c>
      <c r="C172" s="35" t="s">
        <v>16816</v>
      </c>
      <c r="D172" s="35" t="str">
        <f t="shared" si="5"/>
        <v>190097 - Reconstruction _ St Aubin _ Clay to Denton</v>
      </c>
      <c r="E172" s="110">
        <v>19</v>
      </c>
    </row>
    <row r="173" spans="1:5">
      <c r="A173" s="58">
        <v>190098</v>
      </c>
      <c r="B173" s="58" t="str">
        <f t="shared" si="4"/>
        <v>AG190098</v>
      </c>
      <c r="C173" s="35" t="s">
        <v>16817</v>
      </c>
      <c r="D173" s="35" t="str">
        <f t="shared" si="5"/>
        <v>190098 - Bit. Resurface _ Hayes, Kercheval Et</v>
      </c>
      <c r="E173" s="110">
        <v>19</v>
      </c>
    </row>
    <row r="174" spans="1:5">
      <c r="A174" s="58">
        <v>190100</v>
      </c>
      <c r="B174" s="58" t="str">
        <f t="shared" si="4"/>
        <v>AG190100</v>
      </c>
      <c r="C174" s="35" t="s">
        <v>16818</v>
      </c>
      <c r="D174" s="35" t="str">
        <f t="shared" si="5"/>
        <v>190100 - Public Works Administration</v>
      </c>
      <c r="E174" s="110">
        <v>19</v>
      </c>
    </row>
    <row r="175" spans="1:5">
      <c r="A175" s="58">
        <v>190103</v>
      </c>
      <c r="B175" s="58" t="str">
        <f t="shared" si="4"/>
        <v>AG190103</v>
      </c>
      <c r="C175" s="35" t="s">
        <v>16819</v>
      </c>
      <c r="D175" s="35" t="str">
        <f t="shared" si="5"/>
        <v>190103 - Training_190103</v>
      </c>
      <c r="E175" s="110">
        <v>19</v>
      </c>
    </row>
    <row r="176" spans="1:5">
      <c r="A176" s="58">
        <v>190105</v>
      </c>
      <c r="B176" s="58" t="str">
        <f t="shared" si="4"/>
        <v>AG190105</v>
      </c>
      <c r="C176" s="35" t="s">
        <v>16820</v>
      </c>
      <c r="D176" s="35" t="str">
        <f t="shared" si="5"/>
        <v>190105 - Guard Services</v>
      </c>
      <c r="E176" s="110">
        <v>19</v>
      </c>
    </row>
    <row r="177" spans="1:5">
      <c r="A177" s="58">
        <v>190111</v>
      </c>
      <c r="B177" s="58" t="str">
        <f t="shared" si="4"/>
        <v>AG190111</v>
      </c>
      <c r="C177" s="35" t="s">
        <v>16821</v>
      </c>
      <c r="D177" s="35" t="str">
        <f t="shared" si="5"/>
        <v>190111 - Summer Program _ Career Works DPW</v>
      </c>
      <c r="E177" s="110">
        <v>19</v>
      </c>
    </row>
    <row r="178" spans="1:5">
      <c r="A178" s="58">
        <v>190112</v>
      </c>
      <c r="B178" s="58" t="str">
        <f t="shared" si="4"/>
        <v>AG190112</v>
      </c>
      <c r="C178" s="35" t="s">
        <v>16822</v>
      </c>
      <c r="D178" s="35" t="str">
        <f t="shared" si="5"/>
        <v>190112 - Arson Prevention Grant MI</v>
      </c>
      <c r="E178" s="110">
        <v>19</v>
      </c>
    </row>
    <row r="179" spans="1:5">
      <c r="A179" s="58">
        <v>190114</v>
      </c>
      <c r="B179" s="58" t="str">
        <f t="shared" si="4"/>
        <v>AG190114</v>
      </c>
      <c r="C179" s="35" t="s">
        <v>16823</v>
      </c>
      <c r="D179" s="35" t="str">
        <f t="shared" si="5"/>
        <v>190114 - Bit. Resurf._Dexter, Jeff.</v>
      </c>
      <c r="E179" s="110">
        <v>19</v>
      </c>
    </row>
    <row r="180" spans="1:5">
      <c r="A180" s="58">
        <v>190200</v>
      </c>
      <c r="B180" s="58" t="str">
        <f t="shared" si="4"/>
        <v>AG190200</v>
      </c>
      <c r="C180" s="35" t="s">
        <v>16824</v>
      </c>
      <c r="D180" s="35" t="str">
        <f t="shared" si="5"/>
        <v>190200 - Traffic Engineering</v>
      </c>
      <c r="E180" s="110">
        <v>19</v>
      </c>
    </row>
    <row r="181" spans="1:5">
      <c r="A181" s="58">
        <v>190201</v>
      </c>
      <c r="B181" s="58" t="str">
        <f t="shared" si="4"/>
        <v>AG190201</v>
      </c>
      <c r="C181" s="35" t="s">
        <v>16825</v>
      </c>
      <c r="D181" s="35" t="str">
        <f t="shared" si="5"/>
        <v>190201 - Signs and Street Markings</v>
      </c>
      <c r="E181" s="110">
        <v>19</v>
      </c>
    </row>
    <row r="182" spans="1:5">
      <c r="A182" s="58">
        <v>190300</v>
      </c>
      <c r="B182" s="58" t="str">
        <f t="shared" si="4"/>
        <v>AG190300</v>
      </c>
      <c r="C182" s="35" t="s">
        <v>16826</v>
      </c>
      <c r="D182" s="35" t="str">
        <f t="shared" si="5"/>
        <v>190300 - Divisional Administrative Services_190300</v>
      </c>
      <c r="E182" s="110">
        <v>19</v>
      </c>
    </row>
    <row r="183" spans="1:5">
      <c r="A183" s="58">
        <v>190309</v>
      </c>
      <c r="B183" s="58" t="str">
        <f t="shared" si="4"/>
        <v>AG190309</v>
      </c>
      <c r="C183" s="35" t="s">
        <v>16827</v>
      </c>
      <c r="D183" s="35" t="str">
        <f t="shared" si="5"/>
        <v>190309 - Yard Opers</v>
      </c>
      <c r="E183" s="110">
        <v>19</v>
      </c>
    </row>
    <row r="184" spans="1:5">
      <c r="A184" s="58">
        <v>190310</v>
      </c>
      <c r="B184" s="58" t="str">
        <f t="shared" si="4"/>
        <v>AG190310</v>
      </c>
      <c r="C184" s="35" t="s">
        <v>16828</v>
      </c>
      <c r="D184" s="35" t="str">
        <f t="shared" si="5"/>
        <v>190310 - Bonds_Capital Improvements</v>
      </c>
      <c r="E184" s="110">
        <v>19</v>
      </c>
    </row>
    <row r="185" spans="1:5">
      <c r="A185" s="58">
        <v>190315</v>
      </c>
      <c r="B185" s="58" t="str">
        <f t="shared" si="4"/>
        <v>AG190315</v>
      </c>
      <c r="C185" s="35" t="s">
        <v>7586</v>
      </c>
      <c r="D185" s="35" t="str">
        <f t="shared" si="5"/>
        <v>190315 - Scrap Tire Removal</v>
      </c>
      <c r="E185" s="110">
        <v>19</v>
      </c>
    </row>
    <row r="186" spans="1:5">
      <c r="A186" s="58">
        <v>190316</v>
      </c>
      <c r="B186" s="58" t="str">
        <f t="shared" si="4"/>
        <v>AG190316</v>
      </c>
      <c r="C186" s="35" t="s">
        <v>10340</v>
      </c>
      <c r="D186" s="35" t="str">
        <f t="shared" si="5"/>
        <v>190316 - Scrap Tire Removal II</v>
      </c>
      <c r="E186" s="110">
        <v>19</v>
      </c>
    </row>
    <row r="187" spans="1:5">
      <c r="A187" s="58">
        <v>190317</v>
      </c>
      <c r="B187" s="58" t="str">
        <f t="shared" si="4"/>
        <v>AG190317</v>
      </c>
      <c r="C187" s="35" t="s">
        <v>16829</v>
      </c>
      <c r="D187" s="35" t="str">
        <f t="shared" si="5"/>
        <v>190317 - Scrap Tire Grant</v>
      </c>
      <c r="E187" s="110">
        <v>19</v>
      </c>
    </row>
    <row r="188" spans="1:5">
      <c r="A188" s="58">
        <v>190318</v>
      </c>
      <c r="B188" s="58" t="str">
        <f t="shared" si="4"/>
        <v>AG190318</v>
      </c>
      <c r="C188" s="35" t="s">
        <v>12745</v>
      </c>
      <c r="D188" s="35" t="str">
        <f t="shared" si="5"/>
        <v>190318 - Keep America Beautiful Target City Award</v>
      </c>
      <c r="E188" s="110">
        <v>19</v>
      </c>
    </row>
    <row r="189" spans="1:5">
      <c r="A189" s="58">
        <v>190322</v>
      </c>
      <c r="B189" s="58" t="str">
        <f t="shared" si="4"/>
        <v>AG190322</v>
      </c>
      <c r="C189" s="35" t="s">
        <v>16830</v>
      </c>
      <c r="D189" s="35" t="str">
        <f t="shared" si="5"/>
        <v>190322 - Trf signal mod_@ 26 Intersec</v>
      </c>
      <c r="E189" s="110">
        <v>19</v>
      </c>
    </row>
    <row r="190" spans="1:5">
      <c r="A190" s="58">
        <v>190324</v>
      </c>
      <c r="B190" s="58" t="str">
        <f t="shared" si="4"/>
        <v>AG190324</v>
      </c>
      <c r="C190" s="35" t="s">
        <v>16831</v>
      </c>
      <c r="D190" s="35" t="str">
        <f t="shared" si="5"/>
        <v>190324 - Repl. Structure_Inselruhe_NAS</v>
      </c>
      <c r="E190" s="110">
        <v>19</v>
      </c>
    </row>
    <row r="191" spans="1:5">
      <c r="A191" s="58">
        <v>190325</v>
      </c>
      <c r="B191" s="58" t="str">
        <f t="shared" si="4"/>
        <v>AG190325</v>
      </c>
      <c r="C191" s="35" t="s">
        <v>16832</v>
      </c>
      <c r="D191" s="35" t="str">
        <f t="shared" si="5"/>
        <v>190325 - Resurf _ Clark, Porter_Scotten</v>
      </c>
      <c r="E191" s="110">
        <v>19</v>
      </c>
    </row>
    <row r="192" spans="1:5">
      <c r="A192" s="58">
        <v>190326</v>
      </c>
      <c r="B192" s="58" t="str">
        <f t="shared" si="4"/>
        <v>AG190326</v>
      </c>
      <c r="C192" s="35" t="s">
        <v>16833</v>
      </c>
      <c r="D192" s="35" t="str">
        <f t="shared" si="5"/>
        <v>190326 - Resurf_Charlevoix_Dickerson</v>
      </c>
      <c r="E192" s="110">
        <v>19</v>
      </c>
    </row>
    <row r="193" spans="1:5">
      <c r="A193" s="58">
        <v>190327</v>
      </c>
      <c r="B193" s="58" t="str">
        <f t="shared" si="4"/>
        <v>AG190327</v>
      </c>
      <c r="C193" s="35" t="s">
        <v>16834</v>
      </c>
      <c r="D193" s="35" t="str">
        <f t="shared" si="5"/>
        <v>190327 - Pavement Mark @ 100 Int</v>
      </c>
      <c r="E193" s="110">
        <v>19</v>
      </c>
    </row>
    <row r="194" spans="1:5">
      <c r="A194" s="58">
        <v>190328</v>
      </c>
      <c r="B194" s="58" t="str">
        <f t="shared" si="4"/>
        <v>AG190328</v>
      </c>
      <c r="C194" s="35" t="s">
        <v>16835</v>
      </c>
      <c r="D194" s="35" t="str">
        <f t="shared" si="5"/>
        <v>190328 - Resurf_Along Wgd Blvd_Goddard</v>
      </c>
      <c r="E194" s="110">
        <v>19</v>
      </c>
    </row>
    <row r="195" spans="1:5">
      <c r="A195" s="58">
        <v>190329</v>
      </c>
      <c r="B195" s="58" t="str">
        <f t="shared" si="4"/>
        <v>AG190329</v>
      </c>
      <c r="C195" s="35" t="s">
        <v>16836</v>
      </c>
      <c r="D195" s="35" t="str">
        <f t="shared" si="5"/>
        <v>190329 - Resurf_Along Burt_Greenfield</v>
      </c>
      <c r="E195" s="110">
        <v>19</v>
      </c>
    </row>
    <row r="196" spans="1:5">
      <c r="A196" s="58">
        <v>190330</v>
      </c>
      <c r="B196" s="58" t="str">
        <f t="shared" si="4"/>
        <v>AG190330</v>
      </c>
      <c r="C196" s="35" t="s">
        <v>16837</v>
      </c>
      <c r="D196" s="35" t="str">
        <f t="shared" si="5"/>
        <v>190330 - Resurf_Along Dickerson_Harper</v>
      </c>
      <c r="E196" s="110">
        <v>19</v>
      </c>
    </row>
    <row r="197" spans="1:5">
      <c r="A197" s="58">
        <v>190342</v>
      </c>
      <c r="B197" s="58" t="str">
        <f t="shared" ref="B197:B260" si="6">"AG"&amp;A197</f>
        <v>AG190342</v>
      </c>
      <c r="C197" s="35" t="s">
        <v>16838</v>
      </c>
      <c r="D197" s="35" t="str">
        <f t="shared" ref="D197:D260" si="7">A197&amp;" - "&amp;C197</f>
        <v>190342 - Major Street Cleaning</v>
      </c>
      <c r="E197" s="110">
        <v>19</v>
      </c>
    </row>
    <row r="198" spans="1:5">
      <c r="A198" s="58">
        <v>190344</v>
      </c>
      <c r="B198" s="58" t="str">
        <f t="shared" si="6"/>
        <v>AG190344</v>
      </c>
      <c r="C198" s="35" t="s">
        <v>16839</v>
      </c>
      <c r="D198" s="35" t="str">
        <f t="shared" si="7"/>
        <v>190344 - CEC Michigan Green Fleets</v>
      </c>
      <c r="E198" s="110">
        <v>19</v>
      </c>
    </row>
    <row r="199" spans="1:5">
      <c r="A199" s="58">
        <v>190360</v>
      </c>
      <c r="B199" s="58" t="str">
        <f t="shared" si="6"/>
        <v>AG190360</v>
      </c>
      <c r="C199" s="35" t="s">
        <v>16840</v>
      </c>
      <c r="D199" s="35" t="str">
        <f t="shared" si="7"/>
        <v>190360 - Vacant Lot Clean Up</v>
      </c>
      <c r="E199" s="110">
        <v>19</v>
      </c>
    </row>
    <row r="200" spans="1:5">
      <c r="A200" s="58">
        <v>190400</v>
      </c>
      <c r="B200" s="58" t="str">
        <f t="shared" si="6"/>
        <v>AG190400</v>
      </c>
      <c r="C200" s="35" t="s">
        <v>16841</v>
      </c>
      <c r="D200" s="35" t="str">
        <f t="shared" si="7"/>
        <v>190400 - Administration And Support Services</v>
      </c>
      <c r="E200" s="110">
        <v>19</v>
      </c>
    </row>
    <row r="201" spans="1:5">
      <c r="A201" s="58">
        <v>190402</v>
      </c>
      <c r="B201" s="58" t="str">
        <f t="shared" si="6"/>
        <v>AG190402</v>
      </c>
      <c r="C201" s="35" t="s">
        <v>6291</v>
      </c>
      <c r="D201" s="35" t="str">
        <f t="shared" si="7"/>
        <v>190402 - Rodent Control</v>
      </c>
      <c r="E201" s="110">
        <v>19</v>
      </c>
    </row>
    <row r="202" spans="1:5">
      <c r="A202" s="58">
        <v>190410</v>
      </c>
      <c r="B202" s="58" t="str">
        <f t="shared" si="6"/>
        <v>AG190410</v>
      </c>
      <c r="C202" s="35" t="s">
        <v>5994</v>
      </c>
      <c r="D202" s="35" t="str">
        <f t="shared" si="7"/>
        <v>190410 - Solid Waste Management</v>
      </c>
      <c r="E202" s="110">
        <v>19</v>
      </c>
    </row>
    <row r="203" spans="1:5">
      <c r="A203" s="58">
        <v>190411</v>
      </c>
      <c r="B203" s="58" t="str">
        <f t="shared" si="6"/>
        <v>AG190411</v>
      </c>
      <c r="C203" s="35" t="s">
        <v>16842</v>
      </c>
      <c r="D203" s="35" t="str">
        <f t="shared" si="7"/>
        <v>190411 - Production Data Center</v>
      </c>
      <c r="E203" s="110">
        <v>19</v>
      </c>
    </row>
    <row r="204" spans="1:5">
      <c r="A204" s="58">
        <v>190412</v>
      </c>
      <c r="B204" s="58" t="str">
        <f t="shared" si="6"/>
        <v>AG190412</v>
      </c>
      <c r="C204" s="35" t="s">
        <v>16843</v>
      </c>
      <c r="D204" s="35" t="str">
        <f t="shared" si="7"/>
        <v>190412 - Supervision and Field Office</v>
      </c>
      <c r="E204" s="110">
        <v>19</v>
      </c>
    </row>
    <row r="205" spans="1:5">
      <c r="A205" s="58">
        <v>190413</v>
      </c>
      <c r="B205" s="58" t="str">
        <f t="shared" si="6"/>
        <v>AG190413</v>
      </c>
      <c r="C205" s="35" t="s">
        <v>16844</v>
      </c>
      <c r="D205" s="35" t="str">
        <f t="shared" si="7"/>
        <v>190413 - Courville Commercial Revenue</v>
      </c>
      <c r="E205" s="110">
        <v>19</v>
      </c>
    </row>
    <row r="206" spans="1:5">
      <c r="A206" s="58">
        <v>190414</v>
      </c>
      <c r="B206" s="58" t="str">
        <f t="shared" si="6"/>
        <v>AG190414</v>
      </c>
      <c r="C206" s="35" t="s">
        <v>16845</v>
      </c>
      <c r="D206" s="35" t="str">
        <f t="shared" si="7"/>
        <v>190414 - Courville Bulk Collection</v>
      </c>
      <c r="E206" s="110">
        <v>19</v>
      </c>
    </row>
    <row r="207" spans="1:5">
      <c r="A207" s="58">
        <v>190415</v>
      </c>
      <c r="B207" s="58" t="str">
        <f t="shared" si="6"/>
        <v>AG190415</v>
      </c>
      <c r="C207" s="35" t="s">
        <v>16846</v>
      </c>
      <c r="D207" s="35" t="str">
        <f t="shared" si="7"/>
        <v>190415 - Courville Refuse Collection (Residential)</v>
      </c>
      <c r="E207" s="110">
        <v>19</v>
      </c>
    </row>
    <row r="208" spans="1:5">
      <c r="A208" s="58">
        <v>190416</v>
      </c>
      <c r="B208" s="58" t="str">
        <f t="shared" si="6"/>
        <v>AG190416</v>
      </c>
      <c r="C208" s="35" t="s">
        <v>16847</v>
      </c>
      <c r="D208" s="35" t="str">
        <f t="shared" si="7"/>
        <v>190416 - Business District Cleanup</v>
      </c>
      <c r="E208" s="110">
        <v>19</v>
      </c>
    </row>
    <row r="209" spans="1:5">
      <c r="A209" s="58">
        <v>190417</v>
      </c>
      <c r="B209" s="58" t="str">
        <f t="shared" si="6"/>
        <v>AG190417</v>
      </c>
      <c r="C209" s="35" t="s">
        <v>16848</v>
      </c>
      <c r="D209" s="35" t="str">
        <f t="shared" si="7"/>
        <v>190417 - Container Services</v>
      </c>
      <c r="E209" s="110">
        <v>19</v>
      </c>
    </row>
    <row r="210" spans="1:5">
      <c r="A210" s="58">
        <v>190418</v>
      </c>
      <c r="B210" s="58" t="str">
        <f t="shared" si="6"/>
        <v>AG190418</v>
      </c>
      <c r="C210" s="35" t="s">
        <v>16849</v>
      </c>
      <c r="D210" s="35" t="str">
        <f t="shared" si="7"/>
        <v>190418 - Yard Operations</v>
      </c>
      <c r="E210" s="110">
        <v>19</v>
      </c>
    </row>
    <row r="211" spans="1:5">
      <c r="A211" s="58">
        <v>190419</v>
      </c>
      <c r="B211" s="58" t="str">
        <f t="shared" si="6"/>
        <v>AG190419</v>
      </c>
      <c r="C211" s="35" t="s">
        <v>16850</v>
      </c>
      <c r="D211" s="35" t="str">
        <f t="shared" si="7"/>
        <v>190419 - Disposal Activities</v>
      </c>
      <c r="E211" s="110">
        <v>19</v>
      </c>
    </row>
    <row r="212" spans="1:5">
      <c r="A212" s="58">
        <v>190420</v>
      </c>
      <c r="B212" s="58" t="str">
        <f t="shared" si="6"/>
        <v>AG190420</v>
      </c>
      <c r="C212" s="35" t="s">
        <v>11998</v>
      </c>
      <c r="D212" s="35" t="str">
        <f t="shared" si="7"/>
        <v>190420 - Pilot Recycling Program</v>
      </c>
      <c r="E212" s="110">
        <v>19</v>
      </c>
    </row>
    <row r="213" spans="1:5">
      <c r="A213" s="58">
        <v>190421</v>
      </c>
      <c r="B213" s="58" t="str">
        <f t="shared" si="6"/>
        <v>AG190421</v>
      </c>
      <c r="C213" s="35" t="s">
        <v>16851</v>
      </c>
      <c r="D213" s="35" t="str">
        <f t="shared" si="7"/>
        <v>190421 - Environmental Inspection Division</v>
      </c>
      <c r="E213" s="110">
        <v>19</v>
      </c>
    </row>
    <row r="214" spans="1:5">
      <c r="A214" s="58">
        <v>190422</v>
      </c>
      <c r="B214" s="58" t="str">
        <f t="shared" si="6"/>
        <v>AG190422</v>
      </c>
      <c r="C214" s="35" t="s">
        <v>16852</v>
      </c>
      <c r="D214" s="35" t="str">
        <f t="shared" si="7"/>
        <v>190422 - Greater Detroit Resource Recovery Authority (GDRRA)</v>
      </c>
      <c r="E214" s="110">
        <v>19</v>
      </c>
    </row>
    <row r="215" spans="1:5">
      <c r="A215" s="58">
        <v>190500</v>
      </c>
      <c r="B215" s="58" t="str">
        <f t="shared" si="6"/>
        <v>AG190500</v>
      </c>
      <c r="C215" s="35" t="s">
        <v>16853</v>
      </c>
      <c r="D215" s="35" t="str">
        <f t="shared" si="7"/>
        <v>190500 - Divisional Administrative Services</v>
      </c>
      <c r="E215" s="110">
        <v>19</v>
      </c>
    </row>
    <row r="216" spans="1:5">
      <c r="A216" s="58">
        <v>190503</v>
      </c>
      <c r="B216" s="58" t="str">
        <f t="shared" si="6"/>
        <v>AG190503</v>
      </c>
      <c r="C216" s="35" t="s">
        <v>16854</v>
      </c>
      <c r="D216" s="35" t="str">
        <f t="shared" si="7"/>
        <v>190503 - District Maintenance</v>
      </c>
      <c r="E216" s="110">
        <v>19</v>
      </c>
    </row>
    <row r="217" spans="1:5">
      <c r="A217" s="58">
        <v>190504</v>
      </c>
      <c r="B217" s="58" t="str">
        <f t="shared" si="6"/>
        <v>AG190504</v>
      </c>
      <c r="C217" s="35" t="s">
        <v>16855</v>
      </c>
      <c r="D217" s="35" t="str">
        <f t="shared" si="7"/>
        <v>190504 - Vehicle _ Tool Maintenance</v>
      </c>
      <c r="E217" s="110">
        <v>19</v>
      </c>
    </row>
    <row r="218" spans="1:5">
      <c r="A218" s="58">
        <v>190505</v>
      </c>
      <c r="B218" s="58" t="str">
        <f t="shared" si="6"/>
        <v>AG190505</v>
      </c>
      <c r="C218" s="35" t="s">
        <v>16856</v>
      </c>
      <c r="D218" s="35" t="str">
        <f t="shared" si="7"/>
        <v>190505 - Supervision-Maintenance</v>
      </c>
      <c r="E218" s="110">
        <v>19</v>
      </c>
    </row>
    <row r="219" spans="1:5">
      <c r="A219" s="58">
        <v>190506</v>
      </c>
      <c r="B219" s="58" t="str">
        <f t="shared" si="6"/>
        <v>AG190506</v>
      </c>
      <c r="C219" s="35" t="s">
        <v>6307</v>
      </c>
      <c r="D219" s="35" t="str">
        <f t="shared" si="7"/>
        <v>190506 - Special Projects</v>
      </c>
      <c r="E219" s="110">
        <v>19</v>
      </c>
    </row>
    <row r="220" spans="1:5">
      <c r="A220" s="58">
        <v>190507</v>
      </c>
      <c r="B220" s="58" t="str">
        <f t="shared" si="6"/>
        <v>AG190507</v>
      </c>
      <c r="C220" s="35" t="s">
        <v>16857</v>
      </c>
      <c r="D220" s="35" t="str">
        <f t="shared" si="7"/>
        <v>190507 - Street Construction _ Paving</v>
      </c>
      <c r="E220" s="110">
        <v>19</v>
      </c>
    </row>
    <row r="221" spans="1:5">
      <c r="A221" s="58">
        <v>190600</v>
      </c>
      <c r="B221" s="58" t="str">
        <f t="shared" si="6"/>
        <v>AG190600</v>
      </c>
      <c r="C221" s="35" t="s">
        <v>16858</v>
      </c>
      <c r="D221" s="35" t="str">
        <f t="shared" si="7"/>
        <v>190600 - Administration And General Office</v>
      </c>
      <c r="E221" s="110">
        <v>19</v>
      </c>
    </row>
    <row r="222" spans="1:5">
      <c r="A222" s="58">
        <v>190601</v>
      </c>
      <c r="B222" s="58" t="str">
        <f t="shared" si="6"/>
        <v>AG190601</v>
      </c>
      <c r="C222" s="35" t="s">
        <v>16859</v>
      </c>
      <c r="D222" s="35" t="str">
        <f t="shared" si="7"/>
        <v>190601 - Building Maintenance_190601</v>
      </c>
      <c r="E222" s="110">
        <v>19</v>
      </c>
    </row>
    <row r="223" spans="1:5">
      <c r="A223" s="58">
        <v>190602</v>
      </c>
      <c r="B223" s="58" t="str">
        <f t="shared" si="6"/>
        <v>AG190602</v>
      </c>
      <c r="C223" s="35" t="s">
        <v>16860</v>
      </c>
      <c r="D223" s="35" t="str">
        <f t="shared" si="7"/>
        <v>190602 - Stores And Supplies</v>
      </c>
      <c r="E223" s="110">
        <v>19</v>
      </c>
    </row>
    <row r="224" spans="1:5">
      <c r="A224" s="58">
        <v>190603</v>
      </c>
      <c r="B224" s="58" t="str">
        <f t="shared" si="6"/>
        <v>AG190603</v>
      </c>
      <c r="C224" s="35" t="s">
        <v>16861</v>
      </c>
      <c r="D224" s="35" t="str">
        <f t="shared" si="7"/>
        <v>190603 - Gas Station</v>
      </c>
      <c r="E224" s="110">
        <v>19</v>
      </c>
    </row>
    <row r="225" spans="1:5">
      <c r="A225" s="58">
        <v>190605</v>
      </c>
      <c r="B225" s="58" t="str">
        <f t="shared" si="6"/>
        <v>AG190605</v>
      </c>
      <c r="C225" s="35" t="s">
        <v>16862</v>
      </c>
      <c r="D225" s="35" t="str">
        <f t="shared" si="7"/>
        <v>190605 - Vehicle Maintenance_190605</v>
      </c>
      <c r="E225" s="110">
        <v>19</v>
      </c>
    </row>
    <row r="226" spans="1:5">
      <c r="A226" s="58">
        <v>190620</v>
      </c>
      <c r="B226" s="58" t="str">
        <f t="shared" si="6"/>
        <v>AG190620</v>
      </c>
      <c r="C226" s="35" t="s">
        <v>16863</v>
      </c>
      <c r="D226" s="35" t="str">
        <f t="shared" si="7"/>
        <v>190620 - Automotive Purchases_190620</v>
      </c>
      <c r="E226" s="110">
        <v>19</v>
      </c>
    </row>
    <row r="227" spans="1:5">
      <c r="A227" s="58">
        <v>190699</v>
      </c>
      <c r="B227" s="58" t="str">
        <f t="shared" si="6"/>
        <v>AG190699</v>
      </c>
      <c r="C227" s="35" t="s">
        <v>16864</v>
      </c>
      <c r="D227" s="35" t="str">
        <f t="shared" si="7"/>
        <v>190699 - ADA Handicap Ramps</v>
      </c>
      <c r="E227" s="110">
        <v>19</v>
      </c>
    </row>
    <row r="228" spans="1:5">
      <c r="A228" s="58">
        <v>190700</v>
      </c>
      <c r="B228" s="58" t="str">
        <f t="shared" si="6"/>
        <v>AG190700</v>
      </c>
      <c r="C228" s="35" t="s">
        <v>16865</v>
      </c>
      <c r="D228" s="35" t="str">
        <f t="shared" si="7"/>
        <v>190700 - Sidewalk Assessment</v>
      </c>
      <c r="E228" s="110">
        <v>19</v>
      </c>
    </row>
    <row r="229" spans="1:5">
      <c r="A229" s="58">
        <v>190701</v>
      </c>
      <c r="B229" s="58" t="str">
        <f t="shared" si="6"/>
        <v>AG190701</v>
      </c>
      <c r="C229" s="35" t="s">
        <v>16866</v>
      </c>
      <c r="D229" s="35" t="str">
        <f t="shared" si="7"/>
        <v>190701 - Sidewalk Inter _ City Portion</v>
      </c>
      <c r="E229" s="110">
        <v>19</v>
      </c>
    </row>
    <row r="230" spans="1:5">
      <c r="A230" s="58">
        <v>190702</v>
      </c>
      <c r="B230" s="58" t="str">
        <f t="shared" si="6"/>
        <v>AG190702</v>
      </c>
      <c r="C230" s="35" t="s">
        <v>7695</v>
      </c>
      <c r="D230" s="35" t="str">
        <f t="shared" si="7"/>
        <v>190702 - Engineering Services</v>
      </c>
      <c r="E230" s="110">
        <v>19</v>
      </c>
    </row>
    <row r="231" spans="1:5">
      <c r="A231" s="58">
        <v>190707</v>
      </c>
      <c r="B231" s="58" t="str">
        <f t="shared" si="6"/>
        <v>AG190707</v>
      </c>
      <c r="C231" s="35" t="s">
        <v>16867</v>
      </c>
      <c r="D231" s="35" t="str">
        <f t="shared" si="7"/>
        <v>190707 - Street and Highway Design</v>
      </c>
      <c r="E231" s="110">
        <v>19</v>
      </c>
    </row>
    <row r="232" spans="1:5">
      <c r="A232" s="58">
        <v>190708</v>
      </c>
      <c r="B232" s="58" t="str">
        <f t="shared" si="6"/>
        <v>AG190708</v>
      </c>
      <c r="C232" s="35" t="s">
        <v>16868</v>
      </c>
      <c r="D232" s="35" t="str">
        <f t="shared" si="7"/>
        <v>190708 - Survey Office</v>
      </c>
      <c r="E232" s="110">
        <v>19</v>
      </c>
    </row>
    <row r="233" spans="1:5">
      <c r="A233" s="58">
        <v>190709</v>
      </c>
      <c r="B233" s="58" t="str">
        <f t="shared" si="6"/>
        <v>AG190709</v>
      </c>
      <c r="C233" s="35" t="s">
        <v>16869</v>
      </c>
      <c r="D233" s="35" t="str">
        <f t="shared" si="7"/>
        <v>190709 - Building &amp; Bridge Inspection</v>
      </c>
      <c r="E233" s="110">
        <v>19</v>
      </c>
    </row>
    <row r="234" spans="1:5">
      <c r="A234" s="58">
        <v>190710</v>
      </c>
      <c r="B234" s="58" t="str">
        <f t="shared" si="6"/>
        <v>AG190710</v>
      </c>
      <c r="C234" s="35" t="s">
        <v>16870</v>
      </c>
      <c r="D234" s="35" t="str">
        <f t="shared" si="7"/>
        <v>190710 - Permits</v>
      </c>
      <c r="E234" s="110">
        <v>19</v>
      </c>
    </row>
    <row r="235" spans="1:5">
      <c r="A235" s="58">
        <v>190810</v>
      </c>
      <c r="B235" s="58" t="str">
        <f t="shared" si="6"/>
        <v>AG190810</v>
      </c>
      <c r="C235" s="35" t="s">
        <v>16871</v>
      </c>
      <c r="D235" s="35" t="str">
        <f t="shared" si="7"/>
        <v>190810 - Pavement Mgmt. System</v>
      </c>
      <c r="E235" s="110">
        <v>19</v>
      </c>
    </row>
    <row r="236" spans="1:5">
      <c r="A236" s="58">
        <v>190815</v>
      </c>
      <c r="B236" s="58" t="str">
        <f t="shared" si="6"/>
        <v>AG190815</v>
      </c>
      <c r="C236" s="35" t="s">
        <v>16872</v>
      </c>
      <c r="D236" s="35" t="str">
        <f t="shared" si="7"/>
        <v>190815 - Roads-Bridges City Parks</v>
      </c>
      <c r="E236" s="110">
        <v>19</v>
      </c>
    </row>
    <row r="237" spans="1:5">
      <c r="A237" s="58">
        <v>190816</v>
      </c>
      <c r="B237" s="58" t="str">
        <f t="shared" si="6"/>
        <v>AG190816</v>
      </c>
      <c r="C237" s="35" t="s">
        <v>16873</v>
      </c>
      <c r="D237" s="35" t="str">
        <f t="shared" si="7"/>
        <v>190816 - Highway Bridges</v>
      </c>
      <c r="E237" s="110">
        <v>19</v>
      </c>
    </row>
    <row r="238" spans="1:5">
      <c r="A238" s="58">
        <v>190817</v>
      </c>
      <c r="B238" s="58" t="str">
        <f t="shared" si="6"/>
        <v>AG190817</v>
      </c>
      <c r="C238" s="35" t="s">
        <v>16871</v>
      </c>
      <c r="D238" s="35" t="str">
        <f t="shared" si="7"/>
        <v>190817 - Pavement Mgmt. System</v>
      </c>
      <c r="E238" s="110">
        <v>19</v>
      </c>
    </row>
    <row r="239" spans="1:5">
      <c r="A239" s="58">
        <v>190818</v>
      </c>
      <c r="B239" s="58" t="str">
        <f t="shared" si="6"/>
        <v>AG190818</v>
      </c>
      <c r="C239" s="35" t="s">
        <v>16874</v>
      </c>
      <c r="D239" s="35" t="str">
        <f t="shared" si="7"/>
        <v>190818 - Spinoza Drive over Rouge River</v>
      </c>
      <c r="E239" s="110">
        <v>19</v>
      </c>
    </row>
    <row r="240" spans="1:5">
      <c r="A240" s="58">
        <v>190820</v>
      </c>
      <c r="B240" s="58" t="str">
        <f t="shared" si="6"/>
        <v>AG190820</v>
      </c>
      <c r="C240" s="35" t="s">
        <v>16875</v>
      </c>
      <c r="D240" s="35" t="str">
        <f t="shared" si="7"/>
        <v>190820 - Traffic Control Improvement</v>
      </c>
      <c r="E240" s="110">
        <v>19</v>
      </c>
    </row>
    <row r="241" spans="1:5">
      <c r="A241" s="58">
        <v>190824</v>
      </c>
      <c r="B241" s="58" t="str">
        <f t="shared" si="6"/>
        <v>AG190824</v>
      </c>
      <c r="C241" s="35" t="s">
        <v>16876</v>
      </c>
      <c r="D241" s="35" t="str">
        <f t="shared" si="7"/>
        <v>190824 - Railroad Improvement</v>
      </c>
      <c r="E241" s="110">
        <v>19</v>
      </c>
    </row>
    <row r="242" spans="1:5">
      <c r="A242" s="58">
        <v>190825</v>
      </c>
      <c r="B242" s="58" t="str">
        <f t="shared" si="6"/>
        <v>AG190825</v>
      </c>
      <c r="C242" s="35" t="s">
        <v>16877</v>
      </c>
      <c r="D242" s="35" t="str">
        <f t="shared" si="7"/>
        <v>190825 - Trunkline Improvement</v>
      </c>
      <c r="E242" s="110">
        <v>19</v>
      </c>
    </row>
    <row r="243" spans="1:5">
      <c r="A243" s="58">
        <v>190826</v>
      </c>
      <c r="B243" s="58" t="str">
        <f t="shared" si="6"/>
        <v>AG190826</v>
      </c>
      <c r="C243" s="35" t="s">
        <v>16878</v>
      </c>
      <c r="D243" s="35" t="str">
        <f t="shared" si="7"/>
        <v>190826 - Non-Motorized Transportation</v>
      </c>
      <c r="E243" s="110">
        <v>19</v>
      </c>
    </row>
    <row r="244" spans="1:5">
      <c r="A244" s="58">
        <v>190830</v>
      </c>
      <c r="B244" s="58" t="str">
        <f t="shared" si="6"/>
        <v>AG190830</v>
      </c>
      <c r="C244" s="35" t="s">
        <v>16879</v>
      </c>
      <c r="D244" s="35" t="str">
        <f t="shared" si="7"/>
        <v>190830 - Street Sign</v>
      </c>
      <c r="E244" s="110">
        <v>19</v>
      </c>
    </row>
    <row r="245" spans="1:5">
      <c r="A245" s="58">
        <v>190835</v>
      </c>
      <c r="B245" s="58" t="str">
        <f t="shared" si="6"/>
        <v>AG190835</v>
      </c>
      <c r="C245" s="35" t="s">
        <v>16880</v>
      </c>
      <c r="D245" s="35" t="str">
        <f t="shared" si="7"/>
        <v>190835 - New Street Construction</v>
      </c>
      <c r="E245" s="110">
        <v>19</v>
      </c>
    </row>
    <row r="246" spans="1:5">
      <c r="A246" s="58">
        <v>190837</v>
      </c>
      <c r="B246" s="58" t="str">
        <f t="shared" si="6"/>
        <v>AG190837</v>
      </c>
      <c r="C246" s="35" t="s">
        <v>16881</v>
      </c>
      <c r="D246" s="35" t="str">
        <f t="shared" si="7"/>
        <v>190837 - Relocation Widen St. Jean</v>
      </c>
      <c r="E246" s="110">
        <v>19</v>
      </c>
    </row>
    <row r="247" spans="1:5">
      <c r="A247" s="58">
        <v>190839</v>
      </c>
      <c r="B247" s="58" t="str">
        <f t="shared" si="6"/>
        <v>AG190839</v>
      </c>
      <c r="C247" s="35" t="s">
        <v>16882</v>
      </c>
      <c r="D247" s="35" t="str">
        <f t="shared" si="7"/>
        <v>190839 - Ackley_Elmira: Reconstruction</v>
      </c>
      <c r="E247" s="110">
        <v>19</v>
      </c>
    </row>
    <row r="248" spans="1:5">
      <c r="A248" s="58">
        <v>190842</v>
      </c>
      <c r="B248" s="58" t="str">
        <f t="shared" si="6"/>
        <v>AG190842</v>
      </c>
      <c r="C248" s="35" t="s">
        <v>16883</v>
      </c>
      <c r="D248" s="35" t="str">
        <f t="shared" si="7"/>
        <v>190842 - Poly. Pavement. MARKINGS @ 325 locations</v>
      </c>
      <c r="E248" s="110">
        <v>19</v>
      </c>
    </row>
    <row r="249" spans="1:5">
      <c r="A249" s="58">
        <v>190846</v>
      </c>
      <c r="B249" s="58" t="str">
        <f t="shared" si="6"/>
        <v>AG190846</v>
      </c>
      <c r="C249" s="35" t="s">
        <v>16884</v>
      </c>
      <c r="D249" s="35" t="str">
        <f t="shared" si="7"/>
        <v>190846 - Pavement Markings</v>
      </c>
      <c r="E249" s="110">
        <v>19</v>
      </c>
    </row>
    <row r="250" spans="1:5">
      <c r="A250" s="58">
        <v>190850</v>
      </c>
      <c r="B250" s="58" t="str">
        <f t="shared" si="6"/>
        <v>AG190850</v>
      </c>
      <c r="C250" s="35" t="s">
        <v>16885</v>
      </c>
      <c r="D250" s="35" t="str">
        <f t="shared" si="7"/>
        <v>190850 - G &amp; W Tax Revenue-LOCAL</v>
      </c>
      <c r="E250" s="110">
        <v>19</v>
      </c>
    </row>
    <row r="251" spans="1:5">
      <c r="A251" s="58">
        <v>190851</v>
      </c>
      <c r="B251" s="58" t="str">
        <f t="shared" si="6"/>
        <v>AG190851</v>
      </c>
      <c r="C251" s="35" t="s">
        <v>16886</v>
      </c>
      <c r="D251" s="35" t="str">
        <f t="shared" si="7"/>
        <v>190851 - Unallocated_Capital_LOCAL</v>
      </c>
      <c r="E251" s="110">
        <v>19</v>
      </c>
    </row>
    <row r="252" spans="1:5">
      <c r="A252" s="58">
        <v>190860</v>
      </c>
      <c r="B252" s="58" t="str">
        <f t="shared" si="6"/>
        <v>AG190860</v>
      </c>
      <c r="C252" s="35" t="s">
        <v>16887</v>
      </c>
      <c r="D252" s="35" t="str">
        <f t="shared" si="7"/>
        <v>190860 - Local Mowing &amp; Tree Trimming</v>
      </c>
      <c r="E252" s="110">
        <v>19</v>
      </c>
    </row>
    <row r="253" spans="1:5">
      <c r="A253" s="58">
        <v>190862</v>
      </c>
      <c r="B253" s="58" t="str">
        <f t="shared" si="6"/>
        <v>AG190862</v>
      </c>
      <c r="C253" s="35" t="s">
        <v>16888</v>
      </c>
      <c r="D253" s="35" t="str">
        <f t="shared" si="7"/>
        <v>190862 - Local Street Maintenance</v>
      </c>
      <c r="E253" s="110">
        <v>19</v>
      </c>
    </row>
    <row r="254" spans="1:5">
      <c r="A254" s="58">
        <v>190863</v>
      </c>
      <c r="B254" s="58" t="str">
        <f t="shared" si="6"/>
        <v>AG190863</v>
      </c>
      <c r="C254" s="35" t="s">
        <v>16889</v>
      </c>
      <c r="D254" s="35" t="str">
        <f t="shared" si="7"/>
        <v>190863 - DPW-Street Cleaning</v>
      </c>
      <c r="E254" s="110">
        <v>19</v>
      </c>
    </row>
    <row r="255" spans="1:5">
      <c r="A255" s="58">
        <v>190865</v>
      </c>
      <c r="B255" s="58" t="str">
        <f t="shared" si="6"/>
        <v>AG190865</v>
      </c>
      <c r="C255" s="35" t="s">
        <v>16890</v>
      </c>
      <c r="D255" s="35" t="str">
        <f t="shared" si="7"/>
        <v>190865 - Transportation-Sign &amp; Markings</v>
      </c>
      <c r="E255" s="110">
        <v>19</v>
      </c>
    </row>
    <row r="256" spans="1:5">
      <c r="A256" s="58">
        <v>190866</v>
      </c>
      <c r="B256" s="58" t="str">
        <f t="shared" si="6"/>
        <v>AG190866</v>
      </c>
      <c r="C256" s="35" t="s">
        <v>16891</v>
      </c>
      <c r="D256" s="35" t="str">
        <f t="shared" si="7"/>
        <v>190866 - Local Street Fund Contribution In-Kind</v>
      </c>
      <c r="E256" s="110">
        <v>19</v>
      </c>
    </row>
    <row r="257" spans="1:5">
      <c r="A257" s="58">
        <v>190867</v>
      </c>
      <c r="B257" s="58" t="str">
        <f t="shared" si="6"/>
        <v>AG190867</v>
      </c>
      <c r="C257" s="35" t="s">
        <v>16892</v>
      </c>
      <c r="D257" s="35" t="str">
        <f t="shared" si="7"/>
        <v>190867 - Administration Charges</v>
      </c>
      <c r="E257" s="110">
        <v>19</v>
      </c>
    </row>
    <row r="258" spans="1:5">
      <c r="A258" s="58">
        <v>190868</v>
      </c>
      <c r="B258" s="58" t="str">
        <f t="shared" si="6"/>
        <v>AG190868</v>
      </c>
      <c r="C258" s="35" t="s">
        <v>16893</v>
      </c>
      <c r="D258" s="35" t="str">
        <f t="shared" si="7"/>
        <v>190868 - DPW - Snow &amp; Ice - Local</v>
      </c>
      <c r="E258" s="110">
        <v>19</v>
      </c>
    </row>
    <row r="259" spans="1:5">
      <c r="A259" s="58">
        <v>190869</v>
      </c>
      <c r="B259" s="58" t="str">
        <f t="shared" si="6"/>
        <v>AG190869</v>
      </c>
      <c r="C259" s="35" t="s">
        <v>16894</v>
      </c>
      <c r="D259" s="35" t="str">
        <f t="shared" si="7"/>
        <v>190869 - Local Streets City Engineering</v>
      </c>
      <c r="E259" s="110">
        <v>19</v>
      </c>
    </row>
    <row r="260" spans="1:5">
      <c r="A260" s="58">
        <v>190870</v>
      </c>
      <c r="B260" s="58" t="str">
        <f t="shared" si="6"/>
        <v>AG190870</v>
      </c>
      <c r="C260" s="35" t="s">
        <v>16895</v>
      </c>
      <c r="D260" s="35" t="str">
        <f t="shared" si="7"/>
        <v>190870 - Local Street Fund Equipment</v>
      </c>
      <c r="E260" s="110">
        <v>19</v>
      </c>
    </row>
    <row r="261" spans="1:5">
      <c r="A261" s="58">
        <v>190890</v>
      </c>
      <c r="B261" s="58" t="str">
        <f t="shared" ref="B261:B324" si="8">"AG"&amp;A261</f>
        <v>AG190890</v>
      </c>
      <c r="C261" s="35" t="s">
        <v>16896</v>
      </c>
      <c r="D261" s="35" t="str">
        <f t="shared" ref="D261:D324" si="9">A261&amp;" - "&amp;C261</f>
        <v>190890 - Street Resurfacing Program_City Crew</v>
      </c>
      <c r="E261" s="110">
        <v>19</v>
      </c>
    </row>
    <row r="262" spans="1:5">
      <c r="A262" s="58">
        <v>190891</v>
      </c>
      <c r="B262" s="58" t="str">
        <f t="shared" si="8"/>
        <v>AG190891</v>
      </c>
      <c r="C262" s="35" t="s">
        <v>16897</v>
      </c>
      <c r="D262" s="35" t="str">
        <f t="shared" si="9"/>
        <v>190891 - Local Street Resurfacing Contracts</v>
      </c>
      <c r="E262" s="110">
        <v>19</v>
      </c>
    </row>
    <row r="263" spans="1:5">
      <c r="A263" s="58">
        <v>190892</v>
      </c>
      <c r="B263" s="58" t="str">
        <f t="shared" si="8"/>
        <v>AG190892</v>
      </c>
      <c r="C263" s="35" t="s">
        <v>16898</v>
      </c>
      <c r="D263" s="35" t="str">
        <f t="shared" si="9"/>
        <v>190892 - Garden View Estate Project</v>
      </c>
      <c r="E263" s="110">
        <v>19</v>
      </c>
    </row>
    <row r="264" spans="1:5">
      <c r="A264" s="58">
        <v>190902</v>
      </c>
      <c r="B264" s="58" t="str">
        <f t="shared" si="8"/>
        <v>AG190902</v>
      </c>
      <c r="C264" s="35" t="s">
        <v>16899</v>
      </c>
      <c r="D264" s="35" t="str">
        <f t="shared" si="9"/>
        <v>190902 - State Funded Demo. Grant</v>
      </c>
      <c r="E264" s="110">
        <v>19</v>
      </c>
    </row>
    <row r="265" spans="1:5">
      <c r="A265" s="58">
        <v>190904</v>
      </c>
      <c r="B265" s="58" t="str">
        <f t="shared" si="8"/>
        <v>AG190904</v>
      </c>
      <c r="C265" s="35" t="s">
        <v>16766</v>
      </c>
      <c r="D265" s="35" t="str">
        <f t="shared" si="9"/>
        <v>190904 - Demolition Administration</v>
      </c>
      <c r="E265" s="110">
        <v>19</v>
      </c>
    </row>
    <row r="266" spans="1:5">
      <c r="A266" s="58">
        <v>190905</v>
      </c>
      <c r="B266" s="58" t="str">
        <f t="shared" si="8"/>
        <v>AG190905</v>
      </c>
      <c r="C266" s="35" t="s">
        <v>11593</v>
      </c>
      <c r="D266" s="35" t="str">
        <f t="shared" si="9"/>
        <v>190905 - Demolition</v>
      </c>
      <c r="E266" s="110">
        <v>19</v>
      </c>
    </row>
    <row r="267" spans="1:5">
      <c r="A267" s="58">
        <v>190907</v>
      </c>
      <c r="B267" s="58" t="str">
        <f t="shared" si="8"/>
        <v>AG190907</v>
      </c>
      <c r="C267" s="35" t="s">
        <v>16900</v>
      </c>
      <c r="D267" s="35" t="str">
        <f t="shared" si="9"/>
        <v>190907 - Vacant House Rescue_Demolition</v>
      </c>
      <c r="E267" s="110">
        <v>19</v>
      </c>
    </row>
    <row r="268" spans="1:5">
      <c r="A268" s="58">
        <v>190908</v>
      </c>
      <c r="B268" s="58" t="str">
        <f t="shared" si="8"/>
        <v>AG190908</v>
      </c>
      <c r="C268" s="35" t="s">
        <v>16901</v>
      </c>
      <c r="D268" s="35" t="str">
        <f t="shared" si="9"/>
        <v>190908 - Vacant Lot Clean_up</v>
      </c>
      <c r="E268" s="110">
        <v>19</v>
      </c>
    </row>
    <row r="269" spans="1:5">
      <c r="A269" s="58">
        <v>190909</v>
      </c>
      <c r="B269" s="58" t="str">
        <f t="shared" si="8"/>
        <v>AG190909</v>
      </c>
      <c r="C269" s="35" t="s">
        <v>16902</v>
      </c>
      <c r="D269" s="35" t="str">
        <f t="shared" si="9"/>
        <v>190909 - Sidewalk Intersections</v>
      </c>
      <c r="E269" s="110">
        <v>19</v>
      </c>
    </row>
    <row r="270" spans="1:5">
      <c r="A270" s="58">
        <v>190911</v>
      </c>
      <c r="B270" s="58" t="str">
        <f t="shared" si="8"/>
        <v>AG190911</v>
      </c>
      <c r="C270" s="35" t="s">
        <v>16903</v>
      </c>
      <c r="D270" s="35" t="str">
        <f t="shared" si="9"/>
        <v>190911 - BIT Resurface Along Livernois, Lonyo</v>
      </c>
      <c r="E270" s="110">
        <v>19</v>
      </c>
    </row>
    <row r="271" spans="1:5">
      <c r="A271" s="58">
        <v>190913</v>
      </c>
      <c r="B271" s="58" t="str">
        <f t="shared" si="8"/>
        <v>AG190913</v>
      </c>
      <c r="C271" s="35" t="s">
        <v>16904</v>
      </c>
      <c r="D271" s="35" t="str">
        <f t="shared" si="9"/>
        <v>190913 - Pavement Markings _ Citywide State # 95_0576</v>
      </c>
      <c r="E271" s="110">
        <v>19</v>
      </c>
    </row>
    <row r="272" spans="1:5">
      <c r="A272" s="58">
        <v>190915</v>
      </c>
      <c r="B272" s="58" t="str">
        <f t="shared" si="8"/>
        <v>AG190915</v>
      </c>
      <c r="C272" s="35" t="s">
        <v>16905</v>
      </c>
      <c r="D272" s="35" t="str">
        <f t="shared" si="9"/>
        <v>190915 - Resurf &amp; Street Lighting along I_75</v>
      </c>
      <c r="E272" s="110">
        <v>19</v>
      </c>
    </row>
    <row r="273" spans="1:5">
      <c r="A273" s="58">
        <v>190916</v>
      </c>
      <c r="B273" s="58" t="str">
        <f t="shared" si="8"/>
        <v>AG190916</v>
      </c>
      <c r="C273" s="35" t="s">
        <v>16906</v>
      </c>
      <c r="D273" s="35" t="str">
        <f t="shared" si="9"/>
        <v>190916 - Resurfacing: NB Chrysler, etc. State # 99_5563</v>
      </c>
      <c r="E273" s="110">
        <v>19</v>
      </c>
    </row>
    <row r="274" spans="1:5">
      <c r="A274" s="58">
        <v>190917</v>
      </c>
      <c r="B274" s="58" t="str">
        <f t="shared" si="8"/>
        <v>AG190917</v>
      </c>
      <c r="C274" s="35" t="s">
        <v>16907</v>
      </c>
      <c r="D274" s="35" t="str">
        <f t="shared" si="9"/>
        <v>190917 - Resurfacing: Chicago, etc. State # 99_5564</v>
      </c>
      <c r="E274" s="110">
        <v>19</v>
      </c>
    </row>
    <row r="275" spans="1:5">
      <c r="A275" s="58">
        <v>190918</v>
      </c>
      <c r="B275" s="58" t="str">
        <f t="shared" si="8"/>
        <v>AG190918</v>
      </c>
      <c r="C275" s="35" t="s">
        <v>16908</v>
      </c>
      <c r="D275" s="35" t="str">
        <f t="shared" si="9"/>
        <v>190918 - Resurfacing: Bagley, etc. State # 99_5598</v>
      </c>
      <c r="E275" s="110">
        <v>19</v>
      </c>
    </row>
    <row r="276" spans="1:5">
      <c r="A276" s="58">
        <v>190919</v>
      </c>
      <c r="B276" s="58" t="str">
        <f t="shared" si="8"/>
        <v>AG190919</v>
      </c>
      <c r="C276" s="35" t="s">
        <v>16909</v>
      </c>
      <c r="D276" s="35" t="str">
        <f t="shared" si="9"/>
        <v>190919 - Resurfacing: Hubbell, etc. State # 99_5599</v>
      </c>
      <c r="E276" s="110">
        <v>19</v>
      </c>
    </row>
    <row r="277" spans="1:5">
      <c r="A277" s="58">
        <v>190920</v>
      </c>
      <c r="B277" s="58" t="str">
        <f t="shared" si="8"/>
        <v>AG190920</v>
      </c>
      <c r="C277" s="35" t="s">
        <v>16910</v>
      </c>
      <c r="D277" s="35" t="str">
        <f t="shared" si="9"/>
        <v>190920 - Traffic Signal Improvements _ Wyoming _ AG005210</v>
      </c>
      <c r="E277" s="110">
        <v>19</v>
      </c>
    </row>
    <row r="278" spans="1:5">
      <c r="A278" s="58">
        <v>190921</v>
      </c>
      <c r="B278" s="58" t="str">
        <f t="shared" si="8"/>
        <v>AG190921</v>
      </c>
      <c r="C278" s="35" t="s">
        <v>16911</v>
      </c>
      <c r="D278" s="35" t="str">
        <f t="shared" si="9"/>
        <v>190921 - Resurfacing _ Dix, Military, Oakwood, Martin,etc</v>
      </c>
      <c r="E278" s="110">
        <v>19</v>
      </c>
    </row>
    <row r="279" spans="1:5">
      <c r="A279" s="58">
        <v>190922</v>
      </c>
      <c r="B279" s="58" t="str">
        <f t="shared" si="8"/>
        <v>AG190922</v>
      </c>
      <c r="C279" s="35" t="s">
        <v>16912</v>
      </c>
      <c r="D279" s="35" t="str">
        <f t="shared" si="9"/>
        <v>190922 - Resurfacing_Burns, Canfield, Cass, Harper, etc</v>
      </c>
      <c r="E279" s="110">
        <v>19</v>
      </c>
    </row>
    <row r="280" spans="1:5">
      <c r="A280" s="58">
        <v>190923</v>
      </c>
      <c r="B280" s="58" t="str">
        <f t="shared" si="8"/>
        <v>AG190923</v>
      </c>
      <c r="C280" s="35" t="s">
        <v>16913</v>
      </c>
      <c r="D280" s="35" t="str">
        <f t="shared" si="9"/>
        <v>190923 - Resurfacing_Glendale_Linwood_Oakland_AG00_5377</v>
      </c>
      <c r="E280" s="110">
        <v>19</v>
      </c>
    </row>
    <row r="281" spans="1:5">
      <c r="A281" s="58">
        <v>190924</v>
      </c>
      <c r="B281" s="58" t="str">
        <f t="shared" si="8"/>
        <v>AG190924</v>
      </c>
      <c r="C281" s="35" t="s">
        <v>16914</v>
      </c>
      <c r="D281" s="35" t="str">
        <f t="shared" si="9"/>
        <v>190924 - Construction_Bates from Jefferson to Atwater</v>
      </c>
      <c r="E281" s="110">
        <v>19</v>
      </c>
    </row>
    <row r="282" spans="1:5">
      <c r="A282" s="58">
        <v>190925</v>
      </c>
      <c r="B282" s="58" t="str">
        <f t="shared" si="8"/>
        <v>AG190925</v>
      </c>
      <c r="C282" s="35" t="s">
        <v>16915</v>
      </c>
      <c r="D282" s="35" t="str">
        <f t="shared" si="9"/>
        <v>190925 - Bit Resurfacing Chicago_Lyndon # 00_5483</v>
      </c>
      <c r="E282" s="110">
        <v>19</v>
      </c>
    </row>
    <row r="283" spans="1:5">
      <c r="A283" s="58">
        <v>190926</v>
      </c>
      <c r="B283" s="58" t="str">
        <f t="shared" si="8"/>
        <v>AG190926</v>
      </c>
      <c r="C283" s="35" t="s">
        <v>16916</v>
      </c>
      <c r="D283" s="35" t="str">
        <f t="shared" si="9"/>
        <v>190926 - Job 49972_Pavement Marking @ 215 locations City</v>
      </c>
      <c r="E283" s="110">
        <v>19</v>
      </c>
    </row>
    <row r="284" spans="1:5">
      <c r="A284" s="58">
        <v>190927</v>
      </c>
      <c r="B284" s="58" t="str">
        <f t="shared" si="8"/>
        <v>AG190927</v>
      </c>
      <c r="C284" s="35" t="s">
        <v>16917</v>
      </c>
      <c r="D284" s="35" t="str">
        <f t="shared" si="9"/>
        <v>190927 - Job 52624 Clark St Reconstruction Work</v>
      </c>
      <c r="E284" s="110">
        <v>19</v>
      </c>
    </row>
    <row r="285" spans="1:5">
      <c r="A285" s="58">
        <v>190928</v>
      </c>
      <c r="B285" s="58" t="str">
        <f t="shared" si="8"/>
        <v>AG190928</v>
      </c>
      <c r="C285" s="35" t="s">
        <v>16918</v>
      </c>
      <c r="D285" s="35" t="str">
        <f t="shared" si="9"/>
        <v>190928 - Job #56101_Resurfacing Miller, Morang, 7 Mile Rd</v>
      </c>
      <c r="E285" s="110">
        <v>19</v>
      </c>
    </row>
    <row r="286" spans="1:5">
      <c r="A286" s="58">
        <v>190929</v>
      </c>
      <c r="B286" s="58" t="str">
        <f t="shared" si="8"/>
        <v>AG190929</v>
      </c>
      <c r="C286" s="35" t="s">
        <v>16919</v>
      </c>
      <c r="D286" s="35" t="str">
        <f t="shared" si="9"/>
        <v>190929 - Job # 56104_Resurfacing Evergreen, Jeffries, etc</v>
      </c>
      <c r="E286" s="110">
        <v>19</v>
      </c>
    </row>
    <row r="287" spans="1:5">
      <c r="A287" s="58">
        <v>190930</v>
      </c>
      <c r="B287" s="58" t="str">
        <f t="shared" si="8"/>
        <v>AG190930</v>
      </c>
      <c r="C287" s="35" t="s">
        <v>16920</v>
      </c>
      <c r="D287" s="35" t="str">
        <f t="shared" si="9"/>
        <v>190930 - Job # 56100 _ Resurfacing Beaubien, Brush, etc</v>
      </c>
      <c r="E287" s="110">
        <v>19</v>
      </c>
    </row>
    <row r="288" spans="1:5">
      <c r="A288" s="58">
        <v>190931</v>
      </c>
      <c r="B288" s="58" t="str">
        <f t="shared" si="8"/>
        <v>AG190931</v>
      </c>
      <c r="C288" s="35" t="s">
        <v>16921</v>
      </c>
      <c r="D288" s="35" t="str">
        <f t="shared" si="9"/>
        <v>190931 - Job # 56102 _ Resurfacing Adams, Addison, etc</v>
      </c>
      <c r="E288" s="110">
        <v>19</v>
      </c>
    </row>
    <row r="289" spans="1:5">
      <c r="A289" s="58">
        <v>190932</v>
      </c>
      <c r="B289" s="58" t="str">
        <f t="shared" si="8"/>
        <v>AG190932</v>
      </c>
      <c r="C289" s="35" t="s">
        <v>16922</v>
      </c>
      <c r="D289" s="35" t="str">
        <f t="shared" si="9"/>
        <v>190932 - Job # 56103 _ Resurfacing Bethune, Delaware, etc</v>
      </c>
      <c r="E289" s="110">
        <v>19</v>
      </c>
    </row>
    <row r="290" spans="1:5">
      <c r="A290" s="58">
        <v>190933</v>
      </c>
      <c r="B290" s="58" t="str">
        <f t="shared" si="8"/>
        <v>AG190933</v>
      </c>
      <c r="C290" s="35" t="s">
        <v>16923</v>
      </c>
      <c r="D290" s="35" t="str">
        <f t="shared" si="9"/>
        <v>190933 - Job # 49914 _ Pavement Marking at 179 locations</v>
      </c>
      <c r="E290" s="110">
        <v>19</v>
      </c>
    </row>
    <row r="291" spans="1:5">
      <c r="A291" s="58">
        <v>190934</v>
      </c>
      <c r="B291" s="58" t="str">
        <f t="shared" si="8"/>
        <v>AG190934</v>
      </c>
      <c r="C291" s="35" t="s">
        <v>16924</v>
      </c>
      <c r="D291" s="35" t="str">
        <f t="shared" si="9"/>
        <v>190934 - Job #54475_Traffic Signal Mod &amp; Pavement Marking</v>
      </c>
      <c r="E291" s="110">
        <v>19</v>
      </c>
    </row>
    <row r="292" spans="1:5">
      <c r="A292" s="58">
        <v>190935</v>
      </c>
      <c r="B292" s="58" t="str">
        <f t="shared" si="8"/>
        <v>AG190935</v>
      </c>
      <c r="C292" s="35" t="s">
        <v>16925</v>
      </c>
      <c r="D292" s="35" t="str">
        <f t="shared" si="9"/>
        <v>190935 - Job #49910_Pavement Marking at Railroad Xing</v>
      </c>
      <c r="E292" s="110">
        <v>19</v>
      </c>
    </row>
    <row r="293" spans="1:5">
      <c r="A293" s="58">
        <v>190936</v>
      </c>
      <c r="B293" s="58" t="str">
        <f t="shared" si="8"/>
        <v>AG190936</v>
      </c>
      <c r="C293" s="35" t="s">
        <v>16926</v>
      </c>
      <c r="D293" s="35" t="str">
        <f t="shared" si="9"/>
        <v>190936 - Dearborn Heights _ Resurfacing _ Evergreen</v>
      </c>
      <c r="E293" s="110">
        <v>19</v>
      </c>
    </row>
    <row r="294" spans="1:5">
      <c r="A294" s="58">
        <v>190938</v>
      </c>
      <c r="B294" s="58" t="str">
        <f t="shared" si="8"/>
        <v>AG190938</v>
      </c>
      <c r="C294" s="35" t="s">
        <v>16927</v>
      </c>
      <c r="D294" s="35" t="str">
        <f t="shared" si="9"/>
        <v>190938 - Job # 59980 _ Campus Martius Road Project</v>
      </c>
      <c r="E294" s="110">
        <v>19</v>
      </c>
    </row>
    <row r="295" spans="1:5">
      <c r="A295" s="58">
        <v>190939</v>
      </c>
      <c r="B295" s="58" t="str">
        <f t="shared" si="8"/>
        <v>AG190939</v>
      </c>
      <c r="C295" s="35" t="s">
        <v>16928</v>
      </c>
      <c r="D295" s="35" t="str">
        <f t="shared" si="9"/>
        <v>190939 - Job #60340_Resurf M_39 Ser Dr, Burt, Evergreen</v>
      </c>
      <c r="E295" s="110">
        <v>19</v>
      </c>
    </row>
    <row r="296" spans="1:5">
      <c r="A296" s="58">
        <v>190940</v>
      </c>
      <c r="B296" s="58" t="str">
        <f t="shared" si="8"/>
        <v>AG190940</v>
      </c>
      <c r="C296" s="35" t="s">
        <v>16929</v>
      </c>
      <c r="D296" s="35" t="str">
        <f t="shared" si="9"/>
        <v>190940 - Job #49900 Resurf Conner, Dickerson, Harper, Hay</v>
      </c>
      <c r="E296" s="110">
        <v>19</v>
      </c>
    </row>
    <row r="297" spans="1:5">
      <c r="A297" s="58">
        <v>190941</v>
      </c>
      <c r="B297" s="58" t="str">
        <f t="shared" si="8"/>
        <v>AG190941</v>
      </c>
      <c r="C297" s="35" t="s">
        <v>16930</v>
      </c>
      <c r="D297" s="35" t="str">
        <f t="shared" si="9"/>
        <v>190941 - Job #60325 Resurf Mt. Elliot, Beaubien, etc</v>
      </c>
      <c r="E297" s="110">
        <v>19</v>
      </c>
    </row>
    <row r="298" spans="1:5">
      <c r="A298" s="58">
        <v>190942</v>
      </c>
      <c r="B298" s="58" t="str">
        <f t="shared" si="8"/>
        <v>AG190942</v>
      </c>
      <c r="C298" s="35" t="s">
        <v>16931</v>
      </c>
      <c r="D298" s="35" t="str">
        <f t="shared" si="9"/>
        <v>190942 - Job #58564 Jefferson Avenue Landscape Renovation</v>
      </c>
      <c r="E298" s="110">
        <v>19</v>
      </c>
    </row>
    <row r="299" spans="1:5">
      <c r="A299" s="58">
        <v>190943</v>
      </c>
      <c r="B299" s="58" t="str">
        <f t="shared" si="8"/>
        <v>AG190943</v>
      </c>
      <c r="C299" s="35" t="s">
        <v>16932</v>
      </c>
      <c r="D299" s="35" t="str">
        <f t="shared" si="9"/>
        <v>190943 - 60332_Resurf Twentieth St, Dearborn St, Hwy 1_94</v>
      </c>
      <c r="E299" s="110">
        <v>19</v>
      </c>
    </row>
    <row r="300" spans="1:5">
      <c r="A300" s="58">
        <v>190944</v>
      </c>
      <c r="B300" s="58" t="str">
        <f t="shared" si="8"/>
        <v>AG190944</v>
      </c>
      <c r="C300" s="35" t="s">
        <v>16933</v>
      </c>
      <c r="D300" s="35" t="str">
        <f t="shared" si="9"/>
        <v>190944 - 60334_Resurf, Central, Kronk St, Livernois, Scha</v>
      </c>
      <c r="E300" s="110">
        <v>19</v>
      </c>
    </row>
    <row r="301" spans="1:5">
      <c r="A301" s="58">
        <v>190945</v>
      </c>
      <c r="B301" s="58" t="str">
        <f t="shared" si="8"/>
        <v>AG190945</v>
      </c>
      <c r="C301" s="35" t="s">
        <v>16934</v>
      </c>
      <c r="D301" s="35" t="str">
        <f t="shared" si="9"/>
        <v>190945 - Job # 55592 _ Reconst, New Const _ Rivard , etc.</v>
      </c>
      <c r="E301" s="110">
        <v>19</v>
      </c>
    </row>
    <row r="302" spans="1:5">
      <c r="A302" s="58">
        <v>190946</v>
      </c>
      <c r="B302" s="58" t="str">
        <f t="shared" si="8"/>
        <v>AG190946</v>
      </c>
      <c r="C302" s="35" t="s">
        <v>16935</v>
      </c>
      <c r="D302" s="35" t="str">
        <f t="shared" si="9"/>
        <v>190946 - Job #60583_Cold Milling and Bit Resurf_Dequindre</v>
      </c>
      <c r="E302" s="110">
        <v>19</v>
      </c>
    </row>
    <row r="303" spans="1:5">
      <c r="A303" s="58">
        <v>190947</v>
      </c>
      <c r="B303" s="58" t="str">
        <f t="shared" si="8"/>
        <v>AG190947</v>
      </c>
      <c r="C303" s="35" t="s">
        <v>16936</v>
      </c>
      <c r="D303" s="35" t="str">
        <f t="shared" si="9"/>
        <v>190947 - Job #60584_Cold Milling and Bit Resurf_Plymount</v>
      </c>
      <c r="E303" s="110">
        <v>19</v>
      </c>
    </row>
    <row r="304" spans="1:5">
      <c r="A304" s="58">
        <v>190948</v>
      </c>
      <c r="B304" s="58" t="str">
        <f t="shared" si="8"/>
        <v>AG190948</v>
      </c>
      <c r="C304" s="35" t="s">
        <v>16937</v>
      </c>
      <c r="D304" s="35" t="str">
        <f t="shared" si="9"/>
        <v>190948 - Job # 74446 _ Resurf Evergreen, Hubbell, Etc.</v>
      </c>
      <c r="E304" s="110">
        <v>19</v>
      </c>
    </row>
    <row r="305" spans="1:5">
      <c r="A305" s="58">
        <v>190949</v>
      </c>
      <c r="B305" s="58" t="str">
        <f t="shared" si="8"/>
        <v>AG190949</v>
      </c>
      <c r="C305" s="35" t="s">
        <v>16938</v>
      </c>
      <c r="D305" s="35" t="str">
        <f t="shared" si="9"/>
        <v>190949 - Job # 74447 _ Resurface Cloverlawn, etc.</v>
      </c>
      <c r="E305" s="110">
        <v>19</v>
      </c>
    </row>
    <row r="306" spans="1:5">
      <c r="A306" s="58">
        <v>190950</v>
      </c>
      <c r="B306" s="58" t="str">
        <f t="shared" si="8"/>
        <v>AG190950</v>
      </c>
      <c r="C306" s="35" t="s">
        <v>16939</v>
      </c>
      <c r="D306" s="35" t="str">
        <f t="shared" si="9"/>
        <v>190950 - Job # 74565 _ Resurface Bagley &amp; Clark</v>
      </c>
      <c r="E306" s="110">
        <v>19</v>
      </c>
    </row>
    <row r="307" spans="1:5">
      <c r="A307" s="58">
        <v>190951</v>
      </c>
      <c r="B307" s="58" t="str">
        <f t="shared" si="8"/>
        <v>AG190951</v>
      </c>
      <c r="C307" s="35" t="s">
        <v>16940</v>
      </c>
      <c r="D307" s="35" t="str">
        <f t="shared" si="9"/>
        <v>190951 - Job # 74566 _ Resurface Charlevoix, Chrysler</v>
      </c>
      <c r="E307" s="110">
        <v>19</v>
      </c>
    </row>
    <row r="308" spans="1:5">
      <c r="A308" s="58">
        <v>190952</v>
      </c>
      <c r="B308" s="58" t="str">
        <f t="shared" si="8"/>
        <v>AG190952</v>
      </c>
      <c r="C308" s="35" t="s">
        <v>16941</v>
      </c>
      <c r="D308" s="35" t="str">
        <f t="shared" si="9"/>
        <v>190952 - Job # 74859 _ Resurface Cadieux, Caniff, etc.</v>
      </c>
      <c r="E308" s="110">
        <v>19</v>
      </c>
    </row>
    <row r="309" spans="1:5">
      <c r="A309" s="58">
        <v>190953</v>
      </c>
      <c r="B309" s="58" t="str">
        <f t="shared" si="8"/>
        <v>AG190953</v>
      </c>
      <c r="C309" s="35" t="s">
        <v>16942</v>
      </c>
      <c r="D309" s="35" t="str">
        <f t="shared" si="9"/>
        <v>190953 - Job # 49909 _ Resurf Schaefer Hwy.</v>
      </c>
      <c r="E309" s="110">
        <v>19</v>
      </c>
    </row>
    <row r="310" spans="1:5">
      <c r="A310" s="58">
        <v>190954</v>
      </c>
      <c r="B310" s="58" t="str">
        <f t="shared" si="8"/>
        <v>AG190954</v>
      </c>
      <c r="C310" s="35" t="s">
        <v>16943</v>
      </c>
      <c r="D310" s="35" t="str">
        <f t="shared" si="9"/>
        <v>190954 - Job #78821_Resurf Burt, Southfield, Puritan, etc</v>
      </c>
      <c r="E310" s="110">
        <v>19</v>
      </c>
    </row>
    <row r="311" spans="1:5">
      <c r="A311" s="58">
        <v>190955</v>
      </c>
      <c r="B311" s="58" t="str">
        <f t="shared" si="8"/>
        <v>AG190955</v>
      </c>
      <c r="C311" s="35" t="s">
        <v>16944</v>
      </c>
      <c r="D311" s="35" t="str">
        <f t="shared" si="9"/>
        <v>190955 - Job #78822_Resurf Jeffries, Oakman, Puritan, etc</v>
      </c>
      <c r="E311" s="110">
        <v>19</v>
      </c>
    </row>
    <row r="312" spans="1:5">
      <c r="A312" s="58">
        <v>190956</v>
      </c>
      <c r="B312" s="58" t="str">
        <f t="shared" si="8"/>
        <v>AG190956</v>
      </c>
      <c r="C312" s="35" t="s">
        <v>16945</v>
      </c>
      <c r="D312" s="35" t="str">
        <f t="shared" si="9"/>
        <v>190956 - Job #78823_Resurf Jeffries, Lodge, Trumbull, etc</v>
      </c>
      <c r="E312" s="110">
        <v>19</v>
      </c>
    </row>
    <row r="313" spans="1:5">
      <c r="A313" s="58">
        <v>190957</v>
      </c>
      <c r="B313" s="58" t="str">
        <f t="shared" si="8"/>
        <v>AG190957</v>
      </c>
      <c r="C313" s="35" t="s">
        <v>16946</v>
      </c>
      <c r="D313" s="35" t="str">
        <f t="shared" si="9"/>
        <v>190957 - Job #78824-Resurf Clifford, Congress, First, Bea</v>
      </c>
      <c r="E313" s="110">
        <v>19</v>
      </c>
    </row>
    <row r="314" spans="1:5">
      <c r="A314" s="58">
        <v>190958</v>
      </c>
      <c r="B314" s="58" t="str">
        <f t="shared" si="8"/>
        <v>AG190958</v>
      </c>
      <c r="C314" s="35" t="s">
        <v>16947</v>
      </c>
      <c r="D314" s="35" t="str">
        <f t="shared" si="9"/>
        <v>190958 - Job #78825_Resurf Hayes, Alter Rd, Cadiuex, etc</v>
      </c>
      <c r="E314" s="110">
        <v>19</v>
      </c>
    </row>
    <row r="315" spans="1:5">
      <c r="A315" s="58">
        <v>190959</v>
      </c>
      <c r="B315" s="58" t="str">
        <f t="shared" si="8"/>
        <v>AG190959</v>
      </c>
      <c r="C315" s="35" t="s">
        <v>16948</v>
      </c>
      <c r="D315" s="35" t="str">
        <f t="shared" si="9"/>
        <v>190959 - Job #43554_Historic Street Light Harmonie Park</v>
      </c>
      <c r="E315" s="110">
        <v>19</v>
      </c>
    </row>
    <row r="316" spans="1:5">
      <c r="A316" s="58">
        <v>190960</v>
      </c>
      <c r="B316" s="58" t="str">
        <f t="shared" si="8"/>
        <v>AG190960</v>
      </c>
      <c r="C316" s="35" t="s">
        <v>10538</v>
      </c>
      <c r="D316" s="35" t="str">
        <f t="shared" si="9"/>
        <v>190960 - Conner Avenue Reconstruction</v>
      </c>
      <c r="E316" s="110">
        <v>19</v>
      </c>
    </row>
    <row r="317" spans="1:5">
      <c r="A317" s="58">
        <v>190961</v>
      </c>
      <c r="B317" s="58" t="str">
        <f t="shared" si="8"/>
        <v>AG190961</v>
      </c>
      <c r="C317" s="35" t="s">
        <v>16949</v>
      </c>
      <c r="D317" s="35" t="str">
        <f t="shared" si="9"/>
        <v>190961 - Develop a Non Motorized Urban Transportation Sys</v>
      </c>
      <c r="E317" s="110">
        <v>19</v>
      </c>
    </row>
    <row r="318" spans="1:5">
      <c r="A318" s="58">
        <v>190962</v>
      </c>
      <c r="B318" s="58" t="str">
        <f t="shared" si="8"/>
        <v>AG190962</v>
      </c>
      <c r="C318" s="35" t="s">
        <v>16950</v>
      </c>
      <c r="D318" s="35" t="str">
        <f t="shared" si="9"/>
        <v>190962 - Job #78442 _ Streetscaping Work Woodward Ave</v>
      </c>
      <c r="E318" s="110">
        <v>19</v>
      </c>
    </row>
    <row r="319" spans="1:5">
      <c r="A319" s="58">
        <v>190964</v>
      </c>
      <c r="B319" s="58" t="str">
        <f t="shared" si="8"/>
        <v>AG190964</v>
      </c>
      <c r="C319" s="35" t="s">
        <v>16951</v>
      </c>
      <c r="D319" s="35" t="str">
        <f t="shared" si="9"/>
        <v>190964 - Job # 80283_Resurfacing etc. Conant, 3rd, etc.</v>
      </c>
      <c r="E319" s="110">
        <v>19</v>
      </c>
    </row>
    <row r="320" spans="1:5">
      <c r="A320" s="58">
        <v>190965</v>
      </c>
      <c r="B320" s="58" t="str">
        <f t="shared" si="8"/>
        <v>AG190965</v>
      </c>
      <c r="C320" s="35" t="s">
        <v>16952</v>
      </c>
      <c r="D320" s="35" t="str">
        <f t="shared" si="9"/>
        <v>190965 - Job # 46556 _ Bagley Street Scaping Work</v>
      </c>
      <c r="E320" s="110">
        <v>19</v>
      </c>
    </row>
    <row r="321" spans="1:5">
      <c r="A321" s="58">
        <v>190966</v>
      </c>
      <c r="B321" s="58" t="str">
        <f t="shared" si="8"/>
        <v>AG190966</v>
      </c>
      <c r="C321" s="35" t="s">
        <v>16953</v>
      </c>
      <c r="D321" s="35" t="str">
        <f t="shared" si="9"/>
        <v>190966 - Job # 39741 _ Bagley_21st Street Streetscaping</v>
      </c>
      <c r="E321" s="110">
        <v>19</v>
      </c>
    </row>
    <row r="322" spans="1:5">
      <c r="A322" s="58">
        <v>190967</v>
      </c>
      <c r="B322" s="58" t="str">
        <f t="shared" si="8"/>
        <v>AG190967</v>
      </c>
      <c r="C322" s="35" t="s">
        <v>16954</v>
      </c>
      <c r="D322" s="35" t="str">
        <f t="shared" si="9"/>
        <v>190967 - Cobo _ Bridge &amp; Streetscaping Work</v>
      </c>
      <c r="E322" s="110">
        <v>19</v>
      </c>
    </row>
    <row r="323" spans="1:5">
      <c r="A323" s="58">
        <v>190968</v>
      </c>
      <c r="B323" s="58" t="str">
        <f t="shared" si="8"/>
        <v>AG190968</v>
      </c>
      <c r="C323" s="35" t="s">
        <v>16955</v>
      </c>
      <c r="D323" s="35" t="str">
        <f t="shared" si="9"/>
        <v>190968 - Job # 80248 _ Streetscaping Woodward Ave</v>
      </c>
      <c r="E323" s="110">
        <v>19</v>
      </c>
    </row>
    <row r="324" spans="1:5">
      <c r="A324" s="58">
        <v>190969</v>
      </c>
      <c r="B324" s="58" t="str">
        <f t="shared" si="8"/>
        <v>AG190969</v>
      </c>
      <c r="C324" s="35" t="s">
        <v>16956</v>
      </c>
      <c r="D324" s="35" t="str">
        <f t="shared" si="9"/>
        <v>190969 - Job #82796 _ Resurfacing Work @ Various St.</v>
      </c>
      <c r="E324" s="110">
        <v>19</v>
      </c>
    </row>
    <row r="325" spans="1:5">
      <c r="A325" s="58">
        <v>190970</v>
      </c>
      <c r="B325" s="58" t="str">
        <f t="shared" ref="B325:B388" si="10">"AG"&amp;A325</f>
        <v>AG190970</v>
      </c>
      <c r="C325" s="35" t="s">
        <v>16957</v>
      </c>
      <c r="D325" s="35" t="str">
        <f t="shared" ref="D325:D388" si="11">A325&amp;" - "&amp;C325</f>
        <v>190970 - Job # 82799 _ Resurfacing Carpenter Road</v>
      </c>
      <c r="E325" s="110">
        <v>19</v>
      </c>
    </row>
    <row r="326" spans="1:5">
      <c r="A326" s="58">
        <v>190971</v>
      </c>
      <c r="B326" s="58" t="str">
        <f t="shared" si="10"/>
        <v>AG190971</v>
      </c>
      <c r="C326" s="35" t="s">
        <v>16958</v>
      </c>
      <c r="D326" s="35" t="str">
        <f t="shared" si="11"/>
        <v>190971 - Job # 49717 _ Jefferson Avenue Bridge</v>
      </c>
      <c r="E326" s="110">
        <v>19</v>
      </c>
    </row>
    <row r="327" spans="1:5">
      <c r="A327" s="58">
        <v>190972</v>
      </c>
      <c r="B327" s="58" t="str">
        <f t="shared" si="10"/>
        <v>AG190972</v>
      </c>
      <c r="C327" s="35" t="s">
        <v>16959</v>
      </c>
      <c r="D327" s="35" t="str">
        <f t="shared" si="11"/>
        <v>190972 - Job # 78185, 79752, 82831 Gratiot Avenue</v>
      </c>
      <c r="E327" s="110">
        <v>19</v>
      </c>
    </row>
    <row r="328" spans="1:5">
      <c r="A328" s="58">
        <v>190973</v>
      </c>
      <c r="B328" s="58" t="str">
        <f t="shared" si="10"/>
        <v>AG190973</v>
      </c>
      <c r="C328" s="35" t="s">
        <v>16960</v>
      </c>
      <c r="D328" s="35" t="str">
        <f t="shared" si="11"/>
        <v>190973 - Job # 82798 _ Resurf Asbury Park etc.</v>
      </c>
      <c r="E328" s="110">
        <v>19</v>
      </c>
    </row>
    <row r="329" spans="1:5">
      <c r="A329" s="58">
        <v>190974</v>
      </c>
      <c r="B329" s="58" t="str">
        <f t="shared" si="10"/>
        <v>AG190974</v>
      </c>
      <c r="C329" s="35" t="s">
        <v>16961</v>
      </c>
      <c r="D329" s="35" t="str">
        <f t="shared" si="11"/>
        <v>190974 - Michigan Avenue Cass to Griswold</v>
      </c>
      <c r="E329" s="110">
        <v>19</v>
      </c>
    </row>
    <row r="330" spans="1:5">
      <c r="A330" s="58">
        <v>190975</v>
      </c>
      <c r="B330" s="58" t="str">
        <f t="shared" si="10"/>
        <v>AG190975</v>
      </c>
      <c r="C330" s="35" t="s">
        <v>16962</v>
      </c>
      <c r="D330" s="35" t="str">
        <f t="shared" si="11"/>
        <v>190975 - Job # 81205 _ Construction Blvd _ along Hwy M3</v>
      </c>
      <c r="E330" s="110">
        <v>19</v>
      </c>
    </row>
    <row r="331" spans="1:5">
      <c r="A331" s="58">
        <v>190976</v>
      </c>
      <c r="B331" s="58" t="str">
        <f t="shared" si="10"/>
        <v>AG190976</v>
      </c>
      <c r="C331" s="35" t="s">
        <v>16963</v>
      </c>
      <c r="D331" s="35" t="str">
        <f t="shared" si="11"/>
        <v>190976 - Job # 84474 _ Street Light_Woodward</v>
      </c>
      <c r="E331" s="110">
        <v>19</v>
      </c>
    </row>
    <row r="332" spans="1:5">
      <c r="A332" s="58">
        <v>190977</v>
      </c>
      <c r="B332" s="58" t="str">
        <f t="shared" si="10"/>
        <v>AG190977</v>
      </c>
      <c r="C332" s="35" t="s">
        <v>16964</v>
      </c>
      <c r="D332" s="35" t="str">
        <f t="shared" si="11"/>
        <v>190977 - Job # 85277 _ Directional Signs</v>
      </c>
      <c r="E332" s="110">
        <v>19</v>
      </c>
    </row>
    <row r="333" spans="1:5">
      <c r="A333" s="58">
        <v>190978</v>
      </c>
      <c r="B333" s="58" t="str">
        <f t="shared" si="10"/>
        <v>AG190978</v>
      </c>
      <c r="C333" s="35" t="s">
        <v>16965</v>
      </c>
      <c r="D333" s="35" t="str">
        <f t="shared" si="11"/>
        <v>190978 - Job # 80210 _ 80212 _ At Water</v>
      </c>
      <c r="E333" s="110">
        <v>19</v>
      </c>
    </row>
    <row r="334" spans="1:5">
      <c r="A334" s="58">
        <v>190979</v>
      </c>
      <c r="B334" s="58" t="str">
        <f t="shared" si="10"/>
        <v>AG190979</v>
      </c>
      <c r="C334" s="35" t="s">
        <v>16966</v>
      </c>
      <c r="D334" s="35" t="str">
        <f t="shared" si="11"/>
        <v>190979 - Job # 82619 Dequindre Cut Project</v>
      </c>
      <c r="E334" s="110">
        <v>19</v>
      </c>
    </row>
    <row r="335" spans="1:5">
      <c r="A335" s="58">
        <v>190980</v>
      </c>
      <c r="B335" s="58" t="str">
        <f t="shared" si="10"/>
        <v>AG190980</v>
      </c>
      <c r="C335" s="35" t="s">
        <v>16967</v>
      </c>
      <c r="D335" s="35" t="str">
        <f t="shared" si="11"/>
        <v>190980 - Job # 83661 _ Conner Ave Pathway</v>
      </c>
      <c r="E335" s="110">
        <v>19</v>
      </c>
    </row>
    <row r="336" spans="1:5">
      <c r="A336" s="58">
        <v>190981</v>
      </c>
      <c r="B336" s="58" t="str">
        <f t="shared" si="10"/>
        <v>AG190981</v>
      </c>
      <c r="C336" s="35" t="s">
        <v>16968</v>
      </c>
      <c r="D336" s="35" t="str">
        <f t="shared" si="11"/>
        <v>190981 - Job #85395 Rersurfacing work Berg, W. Chicago</v>
      </c>
      <c r="E336" s="110">
        <v>19</v>
      </c>
    </row>
    <row r="337" spans="1:5">
      <c r="A337" s="58">
        <v>190982</v>
      </c>
      <c r="B337" s="58" t="str">
        <f t="shared" si="10"/>
        <v>AG190982</v>
      </c>
      <c r="C337" s="35" t="s">
        <v>16969</v>
      </c>
      <c r="D337" s="35" t="str">
        <f t="shared" si="11"/>
        <v>190982 - Job # 84857 - Installation Work - Livernois</v>
      </c>
      <c r="E337" s="110">
        <v>19</v>
      </c>
    </row>
    <row r="338" spans="1:5">
      <c r="A338" s="58">
        <v>190983</v>
      </c>
      <c r="B338" s="58" t="str">
        <f t="shared" si="10"/>
        <v>AG190983</v>
      </c>
      <c r="C338" s="35" t="s">
        <v>16970</v>
      </c>
      <c r="D338" s="35" t="str">
        <f t="shared" si="11"/>
        <v>190983 - Job # 86727_Resurfacing Work _ Temple, Fisher</v>
      </c>
      <c r="E338" s="110">
        <v>19</v>
      </c>
    </row>
    <row r="339" spans="1:5">
      <c r="A339" s="58">
        <v>190984</v>
      </c>
      <c r="B339" s="58" t="str">
        <f t="shared" si="10"/>
        <v>AG190984</v>
      </c>
      <c r="C339" s="35" t="s">
        <v>16971</v>
      </c>
      <c r="D339" s="35" t="str">
        <f t="shared" si="11"/>
        <v>190984 - Job #81192 _ Streetscaping E. Jefferson</v>
      </c>
      <c r="E339" s="110">
        <v>19</v>
      </c>
    </row>
    <row r="340" spans="1:5">
      <c r="A340" s="58">
        <v>190985</v>
      </c>
      <c r="B340" s="58" t="str">
        <f t="shared" si="10"/>
        <v>AG190985</v>
      </c>
      <c r="C340" s="35" t="s">
        <v>16972</v>
      </c>
      <c r="D340" s="35" t="str">
        <f t="shared" si="11"/>
        <v>190985 - Job #87811 _ Resurf etc. Oakland, Nevada</v>
      </c>
      <c r="E340" s="110">
        <v>19</v>
      </c>
    </row>
    <row r="341" spans="1:5">
      <c r="A341" s="58">
        <v>190986</v>
      </c>
      <c r="B341" s="58" t="str">
        <f t="shared" si="10"/>
        <v>AG190986</v>
      </c>
      <c r="C341" s="35" t="s">
        <v>16973</v>
      </c>
      <c r="D341" s="35" t="str">
        <f t="shared" si="11"/>
        <v>190986 - Job # 88494 - Resurf. etc @ Fullerton, Lodge, et</v>
      </c>
      <c r="E341" s="110">
        <v>19</v>
      </c>
    </row>
    <row r="342" spans="1:5">
      <c r="A342" s="58">
        <v>190987</v>
      </c>
      <c r="B342" s="58" t="str">
        <f t="shared" si="10"/>
        <v>AG190987</v>
      </c>
      <c r="C342" s="35" t="s">
        <v>16974</v>
      </c>
      <c r="D342" s="35" t="str">
        <f t="shared" si="11"/>
        <v>190987 - Job #88495 - Resurf, etc @Schaefer, Schoolcraft</v>
      </c>
      <c r="E342" s="110">
        <v>19</v>
      </c>
    </row>
    <row r="343" spans="1:5">
      <c r="A343" s="58">
        <v>190988</v>
      </c>
      <c r="B343" s="58" t="str">
        <f t="shared" si="10"/>
        <v>AG190988</v>
      </c>
      <c r="C343" s="35" t="s">
        <v>16975</v>
      </c>
      <c r="D343" s="35" t="str">
        <f t="shared" si="11"/>
        <v>190988 - Job# 83945 _ Antietam Ave. Bridge</v>
      </c>
      <c r="E343" s="110">
        <v>19</v>
      </c>
    </row>
    <row r="344" spans="1:5">
      <c r="A344" s="58">
        <v>190989</v>
      </c>
      <c r="B344" s="58" t="str">
        <f t="shared" si="10"/>
        <v>AG190989</v>
      </c>
      <c r="C344" s="35" t="s">
        <v>16976</v>
      </c>
      <c r="D344" s="35" t="str">
        <f t="shared" si="11"/>
        <v>190989 - Job #89422 Resurfacing Lafayette,Cadillac, French</v>
      </c>
      <c r="E344" s="110">
        <v>19</v>
      </c>
    </row>
    <row r="345" spans="1:5">
      <c r="A345" s="58">
        <v>190990</v>
      </c>
      <c r="B345" s="58" t="str">
        <f t="shared" si="10"/>
        <v>AG190990</v>
      </c>
      <c r="C345" s="35" t="s">
        <v>16977</v>
      </c>
      <c r="D345" s="35" t="str">
        <f t="shared" si="11"/>
        <v>190990 - JOB # 100818 Resurf ETC. Jerrerson, Central</v>
      </c>
      <c r="E345" s="110">
        <v>19</v>
      </c>
    </row>
    <row r="346" spans="1:5">
      <c r="A346" s="58">
        <v>190991</v>
      </c>
      <c r="B346" s="58" t="str">
        <f t="shared" si="10"/>
        <v>AG190991</v>
      </c>
      <c r="C346" s="35" t="s">
        <v>16978</v>
      </c>
      <c r="D346" s="35" t="str">
        <f t="shared" si="11"/>
        <v>190991 - JOB # 100821 Resurf ETC. Canfield, Cass</v>
      </c>
      <c r="E346" s="110">
        <v>19</v>
      </c>
    </row>
    <row r="347" spans="1:5">
      <c r="A347" s="58">
        <v>190992</v>
      </c>
      <c r="B347" s="58" t="str">
        <f t="shared" si="10"/>
        <v>AG190992</v>
      </c>
      <c r="C347" s="35" t="s">
        <v>16979</v>
      </c>
      <c r="D347" s="35" t="str">
        <f t="shared" si="11"/>
        <v>190992 - JOB # 100822 Resurfacing 24th St., Asbury Park E</v>
      </c>
      <c r="E347" s="110">
        <v>19</v>
      </c>
    </row>
    <row r="348" spans="1:5">
      <c r="A348" s="58">
        <v>190993</v>
      </c>
      <c r="B348" s="58" t="str">
        <f t="shared" si="10"/>
        <v>AG190993</v>
      </c>
      <c r="C348" s="35" t="s">
        <v>16980</v>
      </c>
      <c r="D348" s="35" t="str">
        <f t="shared" si="11"/>
        <v>190993 - Job #83657 _ Streetscaping Improvement</v>
      </c>
      <c r="E348" s="110">
        <v>19</v>
      </c>
    </row>
    <row r="349" spans="1:5">
      <c r="A349" s="58">
        <v>190994</v>
      </c>
      <c r="B349" s="58" t="str">
        <f t="shared" si="10"/>
        <v>AG190994</v>
      </c>
      <c r="C349" s="35" t="s">
        <v>16981</v>
      </c>
      <c r="D349" s="35" t="str">
        <f t="shared" si="11"/>
        <v>190994 - Job #86170 Median Install Work Along Livernois</v>
      </c>
      <c r="E349" s="110">
        <v>19</v>
      </c>
    </row>
    <row r="350" spans="1:5">
      <c r="A350" s="58">
        <v>190995</v>
      </c>
      <c r="B350" s="58" t="str">
        <f t="shared" si="10"/>
        <v>AG190995</v>
      </c>
      <c r="C350" s="35" t="s">
        <v>16982</v>
      </c>
      <c r="D350" s="35" t="str">
        <f t="shared" si="11"/>
        <v>190995 - Job #88469 - Woodward Streetscaping</v>
      </c>
      <c r="E350" s="110">
        <v>19</v>
      </c>
    </row>
    <row r="351" spans="1:5">
      <c r="A351" s="58">
        <v>190996</v>
      </c>
      <c r="B351" s="58" t="str">
        <f t="shared" si="10"/>
        <v>AG190996</v>
      </c>
      <c r="C351" s="35" t="s">
        <v>16983</v>
      </c>
      <c r="D351" s="35" t="str">
        <f t="shared" si="11"/>
        <v>190996 - Job#101317 - Median Constn. Work Along Livernois</v>
      </c>
      <c r="E351" s="110">
        <v>19</v>
      </c>
    </row>
    <row r="352" spans="1:5">
      <c r="A352" s="58">
        <v>190997</v>
      </c>
      <c r="B352" s="58" t="str">
        <f t="shared" si="10"/>
        <v>AG190997</v>
      </c>
      <c r="C352" s="35" t="s">
        <v>16984</v>
      </c>
      <c r="D352" s="35" t="str">
        <f t="shared" si="11"/>
        <v>190997 - Job# 86173 - Rehab and deck rep. E GD Blvd.</v>
      </c>
      <c r="E352" s="110">
        <v>19</v>
      </c>
    </row>
    <row r="353" spans="1:5">
      <c r="A353" s="58">
        <v>190998</v>
      </c>
      <c r="B353" s="58" t="str">
        <f t="shared" si="10"/>
        <v>AG190998</v>
      </c>
      <c r="C353" s="35" t="s">
        <v>16985</v>
      </c>
      <c r="D353" s="35" t="str">
        <f t="shared" si="11"/>
        <v>190998 - Job#100801 - Lower Woodward Streetscape</v>
      </c>
      <c r="E353" s="110">
        <v>19</v>
      </c>
    </row>
    <row r="354" spans="1:5">
      <c r="A354" s="58">
        <v>190999</v>
      </c>
      <c r="B354" s="58" t="str">
        <f t="shared" si="10"/>
        <v>AG190999</v>
      </c>
      <c r="C354" s="35" t="s">
        <v>16986</v>
      </c>
      <c r="D354" s="35" t="str">
        <f t="shared" si="11"/>
        <v>190999 - Job# 103464 - Asphalt Paving Work</v>
      </c>
      <c r="E354" s="110">
        <v>19</v>
      </c>
    </row>
    <row r="355" spans="1:5">
      <c r="A355" s="58">
        <v>191000</v>
      </c>
      <c r="B355" s="58" t="str">
        <f t="shared" si="10"/>
        <v>AG191000</v>
      </c>
      <c r="C355" s="35" t="s">
        <v>16987</v>
      </c>
      <c r="D355" s="35" t="str">
        <f t="shared" si="11"/>
        <v>191000 - Mid_Town Greenway Project</v>
      </c>
      <c r="E355" s="110">
        <v>19</v>
      </c>
    </row>
    <row r="356" spans="1:5">
      <c r="A356" s="58">
        <v>191111</v>
      </c>
      <c r="B356" s="58" t="str">
        <f t="shared" si="10"/>
        <v>AG191111</v>
      </c>
      <c r="C356" s="35" t="s">
        <v>16988</v>
      </c>
      <c r="D356" s="35" t="str">
        <f t="shared" si="11"/>
        <v>191111 - Grants - Department of Public Works</v>
      </c>
      <c r="E356" s="110">
        <v>19</v>
      </c>
    </row>
    <row r="357" spans="1:5">
      <c r="A357" s="58">
        <v>191301</v>
      </c>
      <c r="B357" s="58" t="str">
        <f t="shared" si="10"/>
        <v>AG191301</v>
      </c>
      <c r="C357" s="35" t="s">
        <v>16989</v>
      </c>
      <c r="D357" s="35" t="str">
        <f t="shared" si="11"/>
        <v>191301 - Building &amp; Equipment Maintenance</v>
      </c>
      <c r="E357" s="110">
        <v>19</v>
      </c>
    </row>
    <row r="358" spans="1:5">
      <c r="A358" s="58">
        <v>191303</v>
      </c>
      <c r="B358" s="58" t="str">
        <f t="shared" si="10"/>
        <v>AG191303</v>
      </c>
      <c r="C358" s="35" t="s">
        <v>16850</v>
      </c>
      <c r="D358" s="35" t="str">
        <f t="shared" si="11"/>
        <v>191303 - Disposal Activities</v>
      </c>
      <c r="E358" s="110">
        <v>19</v>
      </c>
    </row>
    <row r="359" spans="1:5">
      <c r="A359" s="58">
        <v>191701</v>
      </c>
      <c r="B359" s="58" t="str">
        <f t="shared" si="10"/>
        <v>AG191701</v>
      </c>
      <c r="C359" s="35" t="s">
        <v>16990</v>
      </c>
      <c r="D359" s="35" t="str">
        <f t="shared" si="11"/>
        <v>191701 - General Inspection</v>
      </c>
      <c r="E359" s="110">
        <v>19</v>
      </c>
    </row>
    <row r="360" spans="1:5">
      <c r="A360" s="58">
        <v>191702</v>
      </c>
      <c r="B360" s="58" t="str">
        <f t="shared" si="10"/>
        <v>AG191702</v>
      </c>
      <c r="C360" s="35" t="s">
        <v>16991</v>
      </c>
      <c r="D360" s="35" t="str">
        <f t="shared" si="11"/>
        <v>191702 - Engineering Design Reimbursement</v>
      </c>
      <c r="E360" s="110">
        <v>19</v>
      </c>
    </row>
    <row r="361" spans="1:5">
      <c r="A361" s="58">
        <v>191703</v>
      </c>
      <c r="B361" s="58" t="str">
        <f t="shared" si="10"/>
        <v>AG191703</v>
      </c>
      <c r="C361" s="35" t="s">
        <v>16992</v>
      </c>
      <c r="D361" s="35" t="str">
        <f t="shared" si="11"/>
        <v>191703 - Consultant Services</v>
      </c>
      <c r="E361" s="110">
        <v>19</v>
      </c>
    </row>
    <row r="362" spans="1:5">
      <c r="A362" s="58">
        <v>191704</v>
      </c>
      <c r="B362" s="58" t="str">
        <f t="shared" si="10"/>
        <v>AG191704</v>
      </c>
      <c r="C362" s="35" t="s">
        <v>16993</v>
      </c>
      <c r="D362" s="35" t="str">
        <f t="shared" si="11"/>
        <v>191704 - City Engineering Seasonals</v>
      </c>
      <c r="E362" s="110">
        <v>19</v>
      </c>
    </row>
    <row r="363" spans="1:5">
      <c r="A363" s="58">
        <v>191870</v>
      </c>
      <c r="B363" s="58" t="str">
        <f t="shared" si="10"/>
        <v>AG191870</v>
      </c>
      <c r="C363" s="35" t="s">
        <v>16994</v>
      </c>
      <c r="D363" s="35" t="str">
        <f t="shared" si="11"/>
        <v>191870 - Tireman Ave. Bridge Rem. &amp; Rep.</v>
      </c>
      <c r="E363" s="110">
        <v>19</v>
      </c>
    </row>
    <row r="364" spans="1:5">
      <c r="A364" s="58">
        <v>191871</v>
      </c>
      <c r="B364" s="58" t="str">
        <f t="shared" si="10"/>
        <v>AG191871</v>
      </c>
      <c r="C364" s="35" t="s">
        <v>16995</v>
      </c>
      <c r="D364" s="35" t="str">
        <f t="shared" si="11"/>
        <v>191871 - Resurface _ Evergreen &amp; W. Chicago</v>
      </c>
      <c r="E364" s="110">
        <v>19</v>
      </c>
    </row>
    <row r="365" spans="1:5">
      <c r="A365" s="58">
        <v>191872</v>
      </c>
      <c r="B365" s="58" t="str">
        <f t="shared" si="10"/>
        <v>AG191872</v>
      </c>
      <c r="C365" s="35" t="s">
        <v>16996</v>
      </c>
      <c r="D365" s="35" t="str">
        <f t="shared" si="11"/>
        <v>191872 - Resurface _ Joy _ Clairmount</v>
      </c>
      <c r="E365" s="110">
        <v>19</v>
      </c>
    </row>
    <row r="366" spans="1:5">
      <c r="A366" s="58">
        <v>191873</v>
      </c>
      <c r="B366" s="58" t="str">
        <f t="shared" si="10"/>
        <v>AG191873</v>
      </c>
      <c r="C366" s="35" t="s">
        <v>16997</v>
      </c>
      <c r="D366" s="35" t="str">
        <f t="shared" si="11"/>
        <v>191873 - Resurface _ Dickerson &amp; Charlevoix</v>
      </c>
      <c r="E366" s="110">
        <v>19</v>
      </c>
    </row>
    <row r="367" spans="1:5">
      <c r="A367" s="58">
        <v>191874</v>
      </c>
      <c r="B367" s="58" t="str">
        <f t="shared" si="10"/>
        <v>AG191874</v>
      </c>
      <c r="C367" s="35" t="s">
        <v>16998</v>
      </c>
      <c r="D367" s="35" t="str">
        <f t="shared" si="11"/>
        <v>191874 - Resurface _ Dequindre _ Nevada</v>
      </c>
      <c r="E367" s="110">
        <v>19</v>
      </c>
    </row>
    <row r="368" spans="1:5">
      <c r="A368" s="58">
        <v>191875</v>
      </c>
      <c r="B368" s="58" t="str">
        <f t="shared" si="10"/>
        <v>AG191875</v>
      </c>
      <c r="C368" s="35" t="s">
        <v>16999</v>
      </c>
      <c r="D368" s="35" t="str">
        <f t="shared" si="11"/>
        <v>191875 - Resurface _ McGraw &amp; Rosa Parks</v>
      </c>
      <c r="E368" s="110">
        <v>19</v>
      </c>
    </row>
    <row r="369" spans="1:5">
      <c r="A369" s="58">
        <v>191876</v>
      </c>
      <c r="B369" s="58" t="str">
        <f t="shared" si="10"/>
        <v>AG191876</v>
      </c>
      <c r="C369" s="35" t="s">
        <v>17000</v>
      </c>
      <c r="D369" s="35" t="str">
        <f t="shared" si="11"/>
        <v>191876 - Bitumen Resurface _ Meyers Street</v>
      </c>
      <c r="E369" s="110">
        <v>19</v>
      </c>
    </row>
    <row r="370" spans="1:5">
      <c r="A370" s="58">
        <v>191877</v>
      </c>
      <c r="B370" s="58" t="str">
        <f t="shared" si="10"/>
        <v>AG191877</v>
      </c>
      <c r="C370" s="35" t="s">
        <v>17001</v>
      </c>
      <c r="D370" s="35" t="str">
        <f t="shared" si="11"/>
        <v>191877 - Resurface _ Mt. Elliott_8 Mile _ Caniff</v>
      </c>
      <c r="E370" s="110">
        <v>19</v>
      </c>
    </row>
    <row r="371" spans="1:5">
      <c r="A371" s="58">
        <v>191878</v>
      </c>
      <c r="B371" s="58" t="str">
        <f t="shared" si="10"/>
        <v>AG191878</v>
      </c>
      <c r="C371" s="35" t="s">
        <v>17002</v>
      </c>
      <c r="D371" s="35" t="str">
        <f t="shared" si="11"/>
        <v>191878 - Resurface _ Gd Blvd: Congress _ S_O 1_9</v>
      </c>
      <c r="E371" s="110">
        <v>19</v>
      </c>
    </row>
    <row r="372" spans="1:5">
      <c r="A372" s="58">
        <v>191879</v>
      </c>
      <c r="B372" s="58" t="str">
        <f t="shared" si="10"/>
        <v>AG191879</v>
      </c>
      <c r="C372" s="35" t="s">
        <v>17003</v>
      </c>
      <c r="D372" s="35" t="str">
        <f t="shared" si="11"/>
        <v>191879 - Resurface _ E. Warren, Connor Outer Dr.</v>
      </c>
      <c r="E372" s="110">
        <v>19</v>
      </c>
    </row>
    <row r="373" spans="1:5">
      <c r="A373" s="58">
        <v>191880</v>
      </c>
      <c r="B373" s="58" t="str">
        <f t="shared" si="10"/>
        <v>AG191880</v>
      </c>
      <c r="C373" s="35" t="s">
        <v>17004</v>
      </c>
      <c r="D373" s="35" t="str">
        <f t="shared" si="11"/>
        <v>191880 - Job #106971 Corktown and Mexicantown</v>
      </c>
      <c r="E373" s="110">
        <v>19</v>
      </c>
    </row>
    <row r="374" spans="1:5">
      <c r="A374" s="58">
        <v>191881</v>
      </c>
      <c r="B374" s="58" t="str">
        <f t="shared" si="10"/>
        <v>AG191881</v>
      </c>
      <c r="C374" s="35" t="s">
        <v>17005</v>
      </c>
      <c r="D374" s="35" t="str">
        <f t="shared" si="11"/>
        <v>191881 - Hot Mix Asphalt Paving Work Along Michigan Ave</v>
      </c>
      <c r="E374" s="110">
        <v>19</v>
      </c>
    </row>
    <row r="375" spans="1:5">
      <c r="A375" s="58">
        <v>191882</v>
      </c>
      <c r="B375" s="58" t="str">
        <f t="shared" si="10"/>
        <v>AG191882</v>
      </c>
      <c r="C375" s="35" t="s">
        <v>13115</v>
      </c>
      <c r="D375" s="35" t="str">
        <f t="shared" si="11"/>
        <v>191882 - Dequindre Cut North</v>
      </c>
      <c r="E375" s="110">
        <v>19</v>
      </c>
    </row>
    <row r="376" spans="1:5">
      <c r="A376" s="58">
        <v>192500</v>
      </c>
      <c r="B376" s="58" t="str">
        <f t="shared" si="10"/>
        <v>AG192500</v>
      </c>
      <c r="C376" s="35" t="s">
        <v>17006</v>
      </c>
      <c r="D376" s="35" t="str">
        <f t="shared" si="11"/>
        <v>192500 - DPW Training</v>
      </c>
      <c r="E376" s="110">
        <v>19</v>
      </c>
    </row>
    <row r="377" spans="1:5">
      <c r="A377" s="58">
        <v>192870</v>
      </c>
      <c r="B377" s="58" t="str">
        <f t="shared" si="10"/>
        <v>AG192870</v>
      </c>
      <c r="C377" s="35" t="s">
        <v>17007</v>
      </c>
      <c r="D377" s="35" t="str">
        <f t="shared" si="11"/>
        <v>192870 - Resurface _ Jefferson Ave, Conner, Alter</v>
      </c>
      <c r="E377" s="110">
        <v>19</v>
      </c>
    </row>
    <row r="378" spans="1:5">
      <c r="A378" s="58">
        <v>192871</v>
      </c>
      <c r="B378" s="58" t="str">
        <f t="shared" si="10"/>
        <v>AG192871</v>
      </c>
      <c r="C378" s="35" t="s">
        <v>7554</v>
      </c>
      <c r="D378" s="35" t="str">
        <f t="shared" si="11"/>
        <v>192871 - Resurface _ Springwell Scotten</v>
      </c>
      <c r="E378" s="110">
        <v>19</v>
      </c>
    </row>
    <row r="379" spans="1:5">
      <c r="A379" s="58">
        <v>192872</v>
      </c>
      <c r="B379" s="58" t="str">
        <f t="shared" si="10"/>
        <v>AG192872</v>
      </c>
      <c r="C379" s="35" t="s">
        <v>17008</v>
      </c>
      <c r="D379" s="35" t="str">
        <f t="shared" si="11"/>
        <v>192872 - Resurface _ JC Lodge Ser. ML King</v>
      </c>
      <c r="E379" s="110">
        <v>19</v>
      </c>
    </row>
    <row r="380" spans="1:5">
      <c r="A380" s="58">
        <v>192873</v>
      </c>
      <c r="B380" s="58" t="str">
        <f t="shared" si="10"/>
        <v>AG192873</v>
      </c>
      <c r="C380" s="35" t="s">
        <v>17009</v>
      </c>
      <c r="D380" s="35" t="str">
        <f t="shared" si="11"/>
        <v>192873 - Resurface _ Chalmer Rd. _ Harper Rd.</v>
      </c>
      <c r="E380" s="110">
        <v>19</v>
      </c>
    </row>
    <row r="381" spans="1:5">
      <c r="A381" s="58">
        <v>192874</v>
      </c>
      <c r="B381" s="58" t="str">
        <f t="shared" si="10"/>
        <v>AG192874</v>
      </c>
      <c r="C381" s="35" t="s">
        <v>17010</v>
      </c>
      <c r="D381" s="35" t="str">
        <f t="shared" si="11"/>
        <v>192874 - Resurface _ Larned &amp; Lafayette</v>
      </c>
      <c r="E381" s="110">
        <v>19</v>
      </c>
    </row>
    <row r="382" spans="1:5">
      <c r="A382" s="58">
        <v>192875</v>
      </c>
      <c r="B382" s="58" t="str">
        <f t="shared" si="10"/>
        <v>AG192875</v>
      </c>
      <c r="C382" s="35" t="s">
        <v>17011</v>
      </c>
      <c r="D382" s="35" t="str">
        <f t="shared" si="11"/>
        <v>192875 - Resurface _ Along Livernois</v>
      </c>
      <c r="E382" s="110">
        <v>19</v>
      </c>
    </row>
    <row r="383" spans="1:5">
      <c r="A383" s="58">
        <v>192876</v>
      </c>
      <c r="B383" s="58" t="str">
        <f t="shared" si="10"/>
        <v>AG192876</v>
      </c>
      <c r="C383" s="35" t="s">
        <v>17012</v>
      </c>
      <c r="D383" s="35" t="str">
        <f t="shared" si="11"/>
        <v>192876 - Resurface _ Vernor_Livernois_Mack</v>
      </c>
      <c r="E383" s="110">
        <v>19</v>
      </c>
    </row>
    <row r="384" spans="1:5">
      <c r="A384" s="58">
        <v>192877</v>
      </c>
      <c r="B384" s="58" t="str">
        <f t="shared" si="10"/>
        <v>AG192877</v>
      </c>
      <c r="C384" s="35" t="s">
        <v>17013</v>
      </c>
      <c r="D384" s="35" t="str">
        <f t="shared" si="11"/>
        <v>192877 - Resurface _ Mt.Elliott_Schoenherr</v>
      </c>
      <c r="E384" s="110">
        <v>19</v>
      </c>
    </row>
    <row r="385" spans="1:5">
      <c r="A385" s="58">
        <v>192878</v>
      </c>
      <c r="B385" s="58" t="str">
        <f t="shared" si="10"/>
        <v>AG192878</v>
      </c>
      <c r="C385" s="35" t="s">
        <v>17014</v>
      </c>
      <c r="D385" s="35" t="str">
        <f t="shared" si="11"/>
        <v>192878 - Resurface _ Vandyke_E. Vernor</v>
      </c>
      <c r="E385" s="110">
        <v>19</v>
      </c>
    </row>
    <row r="386" spans="1:5">
      <c r="A386" s="58">
        <v>193322</v>
      </c>
      <c r="B386" s="58" t="str">
        <f t="shared" si="10"/>
        <v>AG193322</v>
      </c>
      <c r="C386" s="35" t="s">
        <v>12968</v>
      </c>
      <c r="D386" s="35" t="str">
        <f t="shared" si="11"/>
        <v>193322 - Scour Countermeasure Installation Job 113969</v>
      </c>
      <c r="E386" s="110">
        <v>19</v>
      </c>
    </row>
    <row r="387" spans="1:5">
      <c r="A387" s="58">
        <v>193323</v>
      </c>
      <c r="B387" s="58" t="str">
        <f t="shared" si="10"/>
        <v>AG193323</v>
      </c>
      <c r="C387" s="35" t="s">
        <v>17015</v>
      </c>
      <c r="D387" s="35" t="str">
        <f t="shared" si="11"/>
        <v>193323 - Pav. Marking @ 347 Intersections</v>
      </c>
      <c r="E387" s="110">
        <v>19</v>
      </c>
    </row>
    <row r="388" spans="1:5">
      <c r="A388" s="58">
        <v>193324</v>
      </c>
      <c r="B388" s="58" t="str">
        <f t="shared" si="10"/>
        <v>AG193324</v>
      </c>
      <c r="C388" s="35" t="s">
        <v>17016</v>
      </c>
      <c r="D388" s="35" t="str">
        <f t="shared" si="11"/>
        <v>193324 - Demo_Neighborhood Rest Project</v>
      </c>
      <c r="E388" s="110">
        <v>19</v>
      </c>
    </row>
    <row r="389" spans="1:5">
      <c r="A389" s="58">
        <v>193325</v>
      </c>
      <c r="B389" s="58" t="str">
        <f t="shared" ref="B389:B452" si="12">"AG"&amp;A389</f>
        <v>AG193325</v>
      </c>
      <c r="C389" s="35" t="s">
        <v>17017</v>
      </c>
      <c r="D389" s="35" t="str">
        <f t="shared" ref="D389:D452" si="13">A389&amp;" - "&amp;C389</f>
        <v>193325 - Trumbull Streetscape</v>
      </c>
      <c r="E389" s="110">
        <v>19</v>
      </c>
    </row>
    <row r="390" spans="1:5">
      <c r="A390" s="58">
        <v>193326</v>
      </c>
      <c r="B390" s="58" t="str">
        <f t="shared" si="12"/>
        <v>AG193326</v>
      </c>
      <c r="C390" s="35" t="s">
        <v>13296</v>
      </c>
      <c r="D390" s="35" t="str">
        <f t="shared" si="13"/>
        <v>193326 - Marathon Petroleum</v>
      </c>
      <c r="E390" s="110">
        <v>19</v>
      </c>
    </row>
    <row r="391" spans="1:5">
      <c r="A391" s="58">
        <v>193327</v>
      </c>
      <c r="B391" s="58" t="str">
        <f t="shared" si="12"/>
        <v>AG193327</v>
      </c>
      <c r="C391" s="35" t="s">
        <v>17018</v>
      </c>
      <c r="D391" s="35" t="str">
        <f t="shared" si="13"/>
        <v>193327 - Job 114979C Traffic Signal Optimization Retiming</v>
      </c>
      <c r="E391" s="110">
        <v>19</v>
      </c>
    </row>
    <row r="392" spans="1:5">
      <c r="A392" s="58">
        <v>193328</v>
      </c>
      <c r="B392" s="58" t="str">
        <f t="shared" si="12"/>
        <v>AG193328</v>
      </c>
      <c r="C392" s="35" t="s">
        <v>17019</v>
      </c>
      <c r="D392" s="35" t="str">
        <f t="shared" si="13"/>
        <v>193328 - Link Detroit Multi-Modal Enhancement Project</v>
      </c>
      <c r="E392" s="110">
        <v>19</v>
      </c>
    </row>
    <row r="393" spans="1:5">
      <c r="A393" s="58">
        <v>193329</v>
      </c>
      <c r="B393" s="58" t="str">
        <f t="shared" si="12"/>
        <v>AG193329</v>
      </c>
      <c r="C393" s="35" t="s">
        <v>13403</v>
      </c>
      <c r="D393" s="35" t="str">
        <f t="shared" si="13"/>
        <v>193329 - Cobo Project</v>
      </c>
      <c r="E393" s="110">
        <v>19</v>
      </c>
    </row>
    <row r="394" spans="1:5">
      <c r="A394" s="58">
        <v>193330</v>
      </c>
      <c r="B394" s="58" t="str">
        <f t="shared" si="12"/>
        <v>AG193330</v>
      </c>
      <c r="C394" s="35" t="s">
        <v>17020</v>
      </c>
      <c r="D394" s="35" t="str">
        <f t="shared" si="13"/>
        <v>193330 - Job 117609C ITS Infrastructure - CBD</v>
      </c>
      <c r="E394" s="110">
        <v>19</v>
      </c>
    </row>
    <row r="395" spans="1:5">
      <c r="A395" s="58">
        <v>193331</v>
      </c>
      <c r="B395" s="58" t="str">
        <f t="shared" si="12"/>
        <v>AG193331</v>
      </c>
      <c r="C395" s="35" t="s">
        <v>17021</v>
      </c>
      <c r="D395" s="35" t="str">
        <f t="shared" si="13"/>
        <v>193331 - Signal Upgrade</v>
      </c>
      <c r="E395" s="110">
        <v>19</v>
      </c>
    </row>
    <row r="396" spans="1:5">
      <c r="A396" s="58">
        <v>193332</v>
      </c>
      <c r="B396" s="58" t="str">
        <f t="shared" si="12"/>
        <v>AG193332</v>
      </c>
      <c r="C396" s="35" t="s">
        <v>17022</v>
      </c>
      <c r="D396" s="35" t="str">
        <f t="shared" si="13"/>
        <v>193332 - Job 116141 Hot Mix Asphalt Resurfacing</v>
      </c>
      <c r="E396" s="110">
        <v>19</v>
      </c>
    </row>
    <row r="397" spans="1:5">
      <c r="A397" s="58">
        <v>193333</v>
      </c>
      <c r="B397" s="58" t="str">
        <f t="shared" si="12"/>
        <v>AG193333</v>
      </c>
      <c r="C397" s="35" t="s">
        <v>17023</v>
      </c>
      <c r="D397" s="35" t="str">
        <f t="shared" si="13"/>
        <v>193333 - Hot Mix Asphalt Cold Milling Resurf Job 116322</v>
      </c>
      <c r="E397" s="110">
        <v>19</v>
      </c>
    </row>
    <row r="398" spans="1:5">
      <c r="A398" s="58">
        <v>193334</v>
      </c>
      <c r="B398" s="58" t="str">
        <f t="shared" si="12"/>
        <v>AG193334</v>
      </c>
      <c r="C398" s="35" t="s">
        <v>17024</v>
      </c>
      <c r="D398" s="35" t="str">
        <f t="shared" si="13"/>
        <v>193334 - Hot Mix Asphalt Cold Milling Resurf Job 116321</v>
      </c>
      <c r="E398" s="110">
        <v>19</v>
      </c>
    </row>
    <row r="399" spans="1:5">
      <c r="A399" s="58">
        <v>193335</v>
      </c>
      <c r="B399" s="58" t="str">
        <f t="shared" si="12"/>
        <v>AG193335</v>
      </c>
      <c r="C399" s="35" t="s">
        <v>17025</v>
      </c>
      <c r="D399" s="35" t="str">
        <f t="shared" si="13"/>
        <v>193335 - Hot Mix Asphalt Cold Milling resurf Job 116319</v>
      </c>
      <c r="E399" s="110">
        <v>19</v>
      </c>
    </row>
    <row r="400" spans="1:5">
      <c r="A400" s="58">
        <v>193336</v>
      </c>
      <c r="B400" s="58" t="str">
        <f t="shared" si="12"/>
        <v>AG193336</v>
      </c>
      <c r="C400" s="35" t="s">
        <v>17026</v>
      </c>
      <c r="D400" s="35" t="str">
        <f t="shared" si="13"/>
        <v>193336 - Sidewalk Ramp Work at Various Inter Job 116119</v>
      </c>
      <c r="E400" s="110">
        <v>19</v>
      </c>
    </row>
    <row r="401" spans="1:5">
      <c r="A401" s="58">
        <v>193337</v>
      </c>
      <c r="B401" s="58" t="str">
        <f t="shared" si="12"/>
        <v>AG193337</v>
      </c>
      <c r="C401" s="35" t="s">
        <v>17027</v>
      </c>
      <c r="D401" s="35" t="str">
        <f t="shared" si="13"/>
        <v>193337 - Major Street Bond Capital Projects</v>
      </c>
      <c r="E401" s="110">
        <v>19</v>
      </c>
    </row>
    <row r="402" spans="1:5">
      <c r="A402" s="58">
        <v>193338</v>
      </c>
      <c r="B402" s="58" t="str">
        <f t="shared" si="12"/>
        <v>AG193338</v>
      </c>
      <c r="C402" s="35" t="s">
        <v>17028</v>
      </c>
      <c r="D402" s="35" t="str">
        <f t="shared" si="13"/>
        <v>193338 - AG 13-5241 HMA Resurfacing JN 119304</v>
      </c>
      <c r="E402" s="110">
        <v>19</v>
      </c>
    </row>
    <row r="403" spans="1:5">
      <c r="A403" s="58">
        <v>193339</v>
      </c>
      <c r="B403" s="58" t="str">
        <f t="shared" si="12"/>
        <v>AG193339</v>
      </c>
      <c r="C403" s="35" t="s">
        <v>17028</v>
      </c>
      <c r="D403" s="35" t="str">
        <f t="shared" si="13"/>
        <v>193339 - AG 13-5241 HMA Resurfacing JN 119304</v>
      </c>
      <c r="E403" s="110">
        <v>19</v>
      </c>
    </row>
    <row r="404" spans="1:5">
      <c r="A404" s="58">
        <v>193340</v>
      </c>
      <c r="B404" s="58" t="str">
        <f t="shared" si="12"/>
        <v>AG193340</v>
      </c>
      <c r="C404" s="35" t="s">
        <v>17029</v>
      </c>
      <c r="D404" s="35" t="str">
        <f t="shared" si="13"/>
        <v>193340 - AG 13-5203 HMA Resurfacing JN 119308</v>
      </c>
      <c r="E404" s="110">
        <v>19</v>
      </c>
    </row>
    <row r="405" spans="1:5">
      <c r="A405" s="58">
        <v>193341</v>
      </c>
      <c r="B405" s="58" t="str">
        <f t="shared" si="12"/>
        <v>AG193341</v>
      </c>
      <c r="C405" s="35" t="s">
        <v>17030</v>
      </c>
      <c r="D405" s="35" t="str">
        <f t="shared" si="13"/>
        <v>193341 - AG 13-5282 Pavement Marking Intersection 120526</v>
      </c>
      <c r="E405" s="110">
        <v>19</v>
      </c>
    </row>
    <row r="406" spans="1:5">
      <c r="A406" s="58">
        <v>193342</v>
      </c>
      <c r="B406" s="58" t="str">
        <f t="shared" si="12"/>
        <v>AG193342</v>
      </c>
      <c r="C406" s="35" t="s">
        <v>17031</v>
      </c>
      <c r="D406" s="35" t="str">
        <f t="shared" si="13"/>
        <v>193342 - AG 13-5240 HMA Resurfacing JN 119302</v>
      </c>
      <c r="E406" s="110">
        <v>19</v>
      </c>
    </row>
    <row r="407" spans="1:5">
      <c r="A407" s="58">
        <v>193343</v>
      </c>
      <c r="B407" s="58" t="str">
        <f t="shared" si="12"/>
        <v>AG193343</v>
      </c>
      <c r="C407" s="35" t="s">
        <v>17032</v>
      </c>
      <c r="D407" s="35" t="str">
        <f t="shared" si="13"/>
        <v>193343 - AG 13-5242 HMA Resurfacing JN 119306</v>
      </c>
      <c r="E407" s="110">
        <v>19</v>
      </c>
    </row>
    <row r="408" spans="1:5">
      <c r="A408" s="58">
        <v>193344</v>
      </c>
      <c r="B408" s="58" t="str">
        <f t="shared" si="12"/>
        <v>AG193344</v>
      </c>
      <c r="C408" s="35" t="s">
        <v>17033</v>
      </c>
      <c r="D408" s="35" t="str">
        <f t="shared" si="13"/>
        <v>193344 - AG 13_5281 Pavement Markings @ 74 RR Crossings JN 120525</v>
      </c>
      <c r="E408" s="110">
        <v>19</v>
      </c>
    </row>
    <row r="409" spans="1:5">
      <c r="A409" s="58">
        <v>193345</v>
      </c>
      <c r="B409" s="58" t="str">
        <f t="shared" si="12"/>
        <v>AG193345</v>
      </c>
      <c r="C409" s="35" t="s">
        <v>17034</v>
      </c>
      <c r="D409" s="35" t="str">
        <f t="shared" si="13"/>
        <v>193345 - West Vernor Streetscaping Trumbull Project</v>
      </c>
      <c r="E409" s="110">
        <v>19</v>
      </c>
    </row>
    <row r="410" spans="1:5">
      <c r="A410" s="58">
        <v>193346</v>
      </c>
      <c r="B410" s="58" t="str">
        <f t="shared" si="12"/>
        <v>AG193346</v>
      </c>
      <c r="C410" s="35" t="s">
        <v>17035</v>
      </c>
      <c r="D410" s="35" t="str">
        <f t="shared" si="13"/>
        <v>193346 - AG 13_5544 Traffic Conversion JN 121107</v>
      </c>
      <c r="E410" s="110">
        <v>19</v>
      </c>
    </row>
    <row r="411" spans="1:5">
      <c r="A411" s="58">
        <v>193347</v>
      </c>
      <c r="B411" s="58" t="str">
        <f t="shared" si="12"/>
        <v>AG193347</v>
      </c>
      <c r="C411" s="35" t="s">
        <v>17036</v>
      </c>
      <c r="D411" s="35" t="str">
        <f t="shared" si="13"/>
        <v>193347 - AG 13_5653 82 Miles crack Seal JN 121106</v>
      </c>
      <c r="E411" s="110">
        <v>19</v>
      </c>
    </row>
    <row r="412" spans="1:5">
      <c r="A412" s="58">
        <v>193348</v>
      </c>
      <c r="B412" s="58" t="str">
        <f t="shared" si="12"/>
        <v>AG193348</v>
      </c>
      <c r="C412" s="35" t="s">
        <v>17037</v>
      </c>
      <c r="D412" s="35" t="str">
        <f t="shared" si="13"/>
        <v>193348 - AG 13_5509 Sidewalk Ramp Work JN 121504</v>
      </c>
      <c r="E412" s="110">
        <v>19</v>
      </c>
    </row>
    <row r="413" spans="1:5">
      <c r="A413" s="58">
        <v>193349</v>
      </c>
      <c r="B413" s="58" t="str">
        <f t="shared" si="12"/>
        <v>AG193349</v>
      </c>
      <c r="C413" s="35" t="s">
        <v>17038</v>
      </c>
      <c r="D413" s="35" t="str">
        <f t="shared" si="13"/>
        <v>193349 - AG 13_5690 Upgrades on Plymouth JN 121508</v>
      </c>
      <c r="E413" s="110">
        <v>19</v>
      </c>
    </row>
    <row r="414" spans="1:5">
      <c r="A414" s="58">
        <v>193350</v>
      </c>
      <c r="B414" s="58" t="str">
        <f t="shared" si="12"/>
        <v>AG193350</v>
      </c>
      <c r="C414" s="35" t="s">
        <v>17039</v>
      </c>
      <c r="D414" s="35" t="str">
        <f t="shared" si="13"/>
        <v>193350 - AG145078 Traffic Pedestrian Signal Upgrade Work</v>
      </c>
      <c r="E414" s="110">
        <v>19</v>
      </c>
    </row>
    <row r="415" spans="1:5">
      <c r="A415" s="58">
        <v>193351</v>
      </c>
      <c r="B415" s="58" t="str">
        <f t="shared" si="12"/>
        <v>AG193351</v>
      </c>
      <c r="C415" s="35" t="s">
        <v>17040</v>
      </c>
      <c r="D415" s="35" t="str">
        <f t="shared" si="13"/>
        <v>193351 - Removal of Livernois Retaining Wall JN 121503</v>
      </c>
      <c r="E415" s="110">
        <v>19</v>
      </c>
    </row>
    <row r="416" spans="1:5">
      <c r="A416" s="58">
        <v>193352</v>
      </c>
      <c r="B416" s="58" t="str">
        <f t="shared" si="12"/>
        <v>AG193352</v>
      </c>
      <c r="C416" s="35" t="s">
        <v>17041</v>
      </c>
      <c r="D416" s="35" t="str">
        <f t="shared" si="13"/>
        <v>193352 - Concrete Pavement Repairs JN 121575</v>
      </c>
      <c r="E416" s="110">
        <v>19</v>
      </c>
    </row>
    <row r="417" spans="1:5">
      <c r="A417" s="58">
        <v>193353</v>
      </c>
      <c r="B417" s="58" t="str">
        <f t="shared" si="12"/>
        <v>AG193353</v>
      </c>
      <c r="C417" s="35" t="s">
        <v>13805</v>
      </c>
      <c r="D417" s="35" t="str">
        <f t="shared" si="13"/>
        <v>193353 - Inner Circle Greenway</v>
      </c>
      <c r="E417" s="110">
        <v>19</v>
      </c>
    </row>
    <row r="418" spans="1:5">
      <c r="A418" s="58">
        <v>193354</v>
      </c>
      <c r="B418" s="58" t="str">
        <f t="shared" si="12"/>
        <v>AG193354</v>
      </c>
      <c r="C418" s="35" t="s">
        <v>17042</v>
      </c>
      <c r="D418" s="35" t="str">
        <f t="shared" si="13"/>
        <v>193354 - AG 14_5086 660 Miles Pavement Marking JN 123175</v>
      </c>
      <c r="E418" s="110">
        <v>19</v>
      </c>
    </row>
    <row r="419" spans="1:5">
      <c r="A419" s="58">
        <v>193355</v>
      </c>
      <c r="B419" s="58" t="str">
        <f t="shared" si="12"/>
        <v>AG193355</v>
      </c>
      <c r="C419" s="35" t="s">
        <v>17043</v>
      </c>
      <c r="D419" s="35" t="str">
        <f t="shared" si="13"/>
        <v>193355 - AG 14_5114 HMA Resurfacing 7 Locations JN 123169</v>
      </c>
      <c r="E419" s="110">
        <v>19</v>
      </c>
    </row>
    <row r="420" spans="1:5">
      <c r="A420" s="58">
        <v>193356</v>
      </c>
      <c r="B420" s="58" t="str">
        <f t="shared" si="12"/>
        <v>AG193356</v>
      </c>
      <c r="C420" s="35" t="s">
        <v>17044</v>
      </c>
      <c r="D420" s="35" t="str">
        <f t="shared" si="13"/>
        <v>193356 - AG 14_5100 Signal Upgrading Work JN 119578</v>
      </c>
      <c r="E420" s="110">
        <v>19</v>
      </c>
    </row>
    <row r="421" spans="1:5">
      <c r="A421" s="58">
        <v>193357</v>
      </c>
      <c r="B421" s="58" t="str">
        <f t="shared" si="12"/>
        <v>AG193357</v>
      </c>
      <c r="C421" s="35" t="s">
        <v>17045</v>
      </c>
      <c r="D421" s="35" t="str">
        <f t="shared" si="13"/>
        <v>193357 - AG 14_5209 HMA Resurfacing 6 Locations JN 123844</v>
      </c>
      <c r="E421" s="110">
        <v>19</v>
      </c>
    </row>
    <row r="422" spans="1:5">
      <c r="A422" s="58">
        <v>193358</v>
      </c>
      <c r="B422" s="58" t="str">
        <f t="shared" si="12"/>
        <v>AG193358</v>
      </c>
      <c r="C422" s="35" t="s">
        <v>17046</v>
      </c>
      <c r="D422" s="35" t="str">
        <f t="shared" si="13"/>
        <v>193358 - AG 14_5208 Pavement Marking JN 123176</v>
      </c>
      <c r="E422" s="110">
        <v>19</v>
      </c>
    </row>
    <row r="423" spans="1:5">
      <c r="A423" s="58">
        <v>193359</v>
      </c>
      <c r="B423" s="58" t="str">
        <f t="shared" si="12"/>
        <v>AG193359</v>
      </c>
      <c r="C423" s="35" t="s">
        <v>17047</v>
      </c>
      <c r="D423" s="35" t="str">
        <f t="shared" si="13"/>
        <v>193359 - M_1 Rail Construction, O &amp; M Agreement</v>
      </c>
      <c r="E423" s="110">
        <v>19</v>
      </c>
    </row>
    <row r="424" spans="1:5">
      <c r="A424" s="58">
        <v>193360</v>
      </c>
      <c r="B424" s="58" t="str">
        <f t="shared" si="12"/>
        <v>AG193360</v>
      </c>
      <c r="C424" s="35" t="s">
        <v>17048</v>
      </c>
      <c r="D424" s="35" t="str">
        <f t="shared" si="13"/>
        <v>193360 - AG 135519 Traffic Pedestrian Signal Upgrading</v>
      </c>
      <c r="E424" s="110">
        <v>19</v>
      </c>
    </row>
    <row r="425" spans="1:5">
      <c r="A425" s="58">
        <v>193361</v>
      </c>
      <c r="B425" s="58" t="str">
        <f t="shared" si="12"/>
        <v>AG193361</v>
      </c>
      <c r="C425" s="35" t="s">
        <v>17049</v>
      </c>
      <c r="D425" s="35" t="str">
        <f t="shared" si="13"/>
        <v>193361 - AG145013 Traffic Signal Installation 20 location</v>
      </c>
      <c r="E425" s="110">
        <v>19</v>
      </c>
    </row>
    <row r="426" spans="1:5">
      <c r="A426" s="58">
        <v>193362</v>
      </c>
      <c r="B426" s="58" t="str">
        <f t="shared" si="12"/>
        <v>AG193362</v>
      </c>
      <c r="C426" s="35" t="s">
        <v>13858</v>
      </c>
      <c r="D426" s="35" t="str">
        <f t="shared" si="13"/>
        <v>193362 - Jefferson Avenue Streetscape</v>
      </c>
      <c r="E426" s="110">
        <v>19</v>
      </c>
    </row>
    <row r="427" spans="1:5">
      <c r="A427" s="58">
        <v>193363</v>
      </c>
      <c r="B427" s="58" t="str">
        <f t="shared" si="12"/>
        <v>AG193363</v>
      </c>
      <c r="C427" s="35" t="s">
        <v>17050</v>
      </c>
      <c r="D427" s="35" t="str">
        <f t="shared" si="13"/>
        <v>193363 - Livernois Streetscape</v>
      </c>
      <c r="E427" s="110">
        <v>19</v>
      </c>
    </row>
    <row r="428" spans="1:5">
      <c r="A428" s="58">
        <v>193364</v>
      </c>
      <c r="B428" s="58" t="str">
        <f t="shared" si="12"/>
        <v>AG193364</v>
      </c>
      <c r="C428" s="35" t="s">
        <v>17051</v>
      </c>
      <c r="D428" s="35" t="str">
        <f t="shared" si="13"/>
        <v>193364 - Mack Avenue Bridge St Jean to Algonquin</v>
      </c>
      <c r="E428" s="110">
        <v>19</v>
      </c>
    </row>
    <row r="429" spans="1:5">
      <c r="A429" s="58">
        <v>193365</v>
      </c>
      <c r="B429" s="58" t="str">
        <f t="shared" si="12"/>
        <v>AG193365</v>
      </c>
      <c r="C429" s="35" t="s">
        <v>17052</v>
      </c>
      <c r="D429" s="35" t="str">
        <f t="shared" si="13"/>
        <v>193365 - Cass Avenue Non Motorized Project</v>
      </c>
      <c r="E429" s="110">
        <v>19</v>
      </c>
    </row>
    <row r="430" spans="1:5">
      <c r="A430" s="58">
        <v>193366</v>
      </c>
      <c r="B430" s="58" t="str">
        <f t="shared" si="12"/>
        <v>AG193366</v>
      </c>
      <c r="C430" s="35" t="s">
        <v>13874</v>
      </c>
      <c r="D430" s="35" t="str">
        <f t="shared" si="13"/>
        <v>193366 - Madison Avenue Streetscape Improvement</v>
      </c>
      <c r="E430" s="110">
        <v>19</v>
      </c>
    </row>
    <row r="431" spans="1:5">
      <c r="A431" s="58">
        <v>193367</v>
      </c>
      <c r="B431" s="58" t="str">
        <f t="shared" si="12"/>
        <v>AG193367</v>
      </c>
      <c r="C431" s="35" t="s">
        <v>17053</v>
      </c>
      <c r="D431" s="35" t="str">
        <f t="shared" si="13"/>
        <v>193367 - Improvements to Mt Elliott</v>
      </c>
      <c r="E431" s="110">
        <v>19</v>
      </c>
    </row>
    <row r="432" spans="1:5">
      <c r="A432" s="58">
        <v>193368</v>
      </c>
      <c r="B432" s="58" t="str">
        <f t="shared" si="12"/>
        <v>AG193368</v>
      </c>
      <c r="C432" s="35" t="s">
        <v>13955</v>
      </c>
      <c r="D432" s="35" t="str">
        <f t="shared" si="13"/>
        <v>193368 - Improvements to Schoolcraft Avenue</v>
      </c>
      <c r="E432" s="110">
        <v>19</v>
      </c>
    </row>
    <row r="433" spans="1:5">
      <c r="A433" s="58">
        <v>193369</v>
      </c>
      <c r="B433" s="58" t="str">
        <f t="shared" si="12"/>
        <v>AG193369</v>
      </c>
      <c r="C433" s="35" t="s">
        <v>17054</v>
      </c>
      <c r="D433" s="35" t="str">
        <f t="shared" si="13"/>
        <v>193369 - 13_5542 Pedestrian_Traffic Signal Upgrade</v>
      </c>
      <c r="E433" s="110">
        <v>19</v>
      </c>
    </row>
    <row r="434" spans="1:5">
      <c r="A434" s="58">
        <v>193370</v>
      </c>
      <c r="B434" s="58" t="str">
        <f t="shared" si="12"/>
        <v>AG193370</v>
      </c>
      <c r="C434" s="35" t="s">
        <v>14172</v>
      </c>
      <c r="D434" s="35" t="str">
        <f t="shared" si="13"/>
        <v>193370 - Public Act 252 of 2014</v>
      </c>
      <c r="E434" s="110">
        <v>19</v>
      </c>
    </row>
    <row r="435" spans="1:5">
      <c r="A435" s="58">
        <v>193371</v>
      </c>
      <c r="B435" s="58" t="str">
        <f t="shared" si="12"/>
        <v>AG193371</v>
      </c>
      <c r="C435" s="35" t="s">
        <v>14164</v>
      </c>
      <c r="D435" s="35" t="str">
        <f t="shared" si="13"/>
        <v>193371 - Oakwood Const Roadway_Traffic Signal</v>
      </c>
      <c r="E435" s="110">
        <v>19</v>
      </c>
    </row>
    <row r="436" spans="1:5">
      <c r="A436" s="58">
        <v>193372</v>
      </c>
      <c r="B436" s="58" t="str">
        <f t="shared" si="12"/>
        <v>AG193372</v>
      </c>
      <c r="C436" s="35" t="s">
        <v>14170</v>
      </c>
      <c r="D436" s="35" t="str">
        <f t="shared" si="13"/>
        <v>193372 - AG 14_5392 Jefferson Ave Bridge Replacement</v>
      </c>
      <c r="E436" s="110">
        <v>19</v>
      </c>
    </row>
    <row r="437" spans="1:5">
      <c r="A437" s="58">
        <v>193373</v>
      </c>
      <c r="B437" s="58" t="str">
        <f t="shared" si="12"/>
        <v>AG193373</v>
      </c>
      <c r="C437" s="35" t="s">
        <v>17055</v>
      </c>
      <c r="D437" s="35" t="str">
        <f t="shared" si="13"/>
        <v>193373 - AG 15-55247 HMA E Warren JN127355</v>
      </c>
      <c r="E437" s="110">
        <v>19</v>
      </c>
    </row>
    <row r="438" spans="1:5">
      <c r="A438" s="58">
        <v>193374</v>
      </c>
      <c r="B438" s="58" t="str">
        <f t="shared" si="12"/>
        <v>AG193374</v>
      </c>
      <c r="C438" s="35" t="s">
        <v>17056</v>
      </c>
      <c r="D438" s="35" t="str">
        <f t="shared" si="13"/>
        <v>193374 - AG 15-5153 HMA Resurfacing, 3 locations</v>
      </c>
      <c r="E438" s="110">
        <v>19</v>
      </c>
    </row>
    <row r="439" spans="1:5">
      <c r="A439" s="58">
        <v>193375</v>
      </c>
      <c r="B439" s="58" t="str">
        <f t="shared" si="12"/>
        <v>AG193375</v>
      </c>
      <c r="C439" s="35" t="s">
        <v>17057</v>
      </c>
      <c r="D439" s="35" t="str">
        <f t="shared" si="13"/>
        <v>193375 - AG 13-5190 Pavement Marking 583 Miles</v>
      </c>
      <c r="E439" s="110">
        <v>19</v>
      </c>
    </row>
    <row r="440" spans="1:5">
      <c r="A440" s="58">
        <v>193376</v>
      </c>
      <c r="B440" s="58" t="str">
        <f t="shared" si="12"/>
        <v>AG193376</v>
      </c>
      <c r="C440" s="35" t="s">
        <v>17058</v>
      </c>
      <c r="D440" s="35" t="str">
        <f t="shared" si="13"/>
        <v>193376 - AG 15-5143 Traffic Signal Work @ 42 Locations</v>
      </c>
      <c r="E440" s="110">
        <v>19</v>
      </c>
    </row>
    <row r="441" spans="1:5">
      <c r="A441" s="58">
        <v>193377</v>
      </c>
      <c r="B441" s="58" t="str">
        <f t="shared" si="12"/>
        <v>AG193377</v>
      </c>
      <c r="C441" s="35" t="s">
        <v>17059</v>
      </c>
      <c r="D441" s="35" t="str">
        <f t="shared" si="13"/>
        <v>193377 - AG 15-5159 649 miles of pavement marking</v>
      </c>
      <c r="E441" s="110">
        <v>19</v>
      </c>
    </row>
    <row r="442" spans="1:5">
      <c r="A442" s="58">
        <v>193378</v>
      </c>
      <c r="B442" s="58" t="str">
        <f t="shared" si="12"/>
        <v>AG193378</v>
      </c>
      <c r="C442" s="35" t="s">
        <v>17060</v>
      </c>
      <c r="D442" s="35" t="str">
        <f t="shared" si="13"/>
        <v>193378 - AG 15-5189 Intersection marking @ 124 locations</v>
      </c>
      <c r="E442" s="110">
        <v>19</v>
      </c>
    </row>
    <row r="443" spans="1:5">
      <c r="A443" s="58">
        <v>193379</v>
      </c>
      <c r="B443" s="58" t="str">
        <f t="shared" si="12"/>
        <v>AG193379</v>
      </c>
      <c r="C443" s="35" t="s">
        <v>17061</v>
      </c>
      <c r="D443" s="35" t="str">
        <f t="shared" si="13"/>
        <v>193379 - AG 15-5191 Zebra Croswalks Adams/Cass/Woodward/Park</v>
      </c>
      <c r="E443" s="110">
        <v>19</v>
      </c>
    </row>
    <row r="444" spans="1:5">
      <c r="A444" s="58">
        <v>193380</v>
      </c>
      <c r="B444" s="58" t="str">
        <f t="shared" si="12"/>
        <v>AG193380</v>
      </c>
      <c r="C444" s="35" t="s">
        <v>17062</v>
      </c>
      <c r="D444" s="35" t="str">
        <f t="shared" si="13"/>
        <v>193380 - Public Act 84 of 2015</v>
      </c>
      <c r="E444" s="110">
        <v>19</v>
      </c>
    </row>
    <row r="445" spans="1:5">
      <c r="A445" s="58">
        <v>193381</v>
      </c>
      <c r="B445" s="58" t="str">
        <f t="shared" si="12"/>
        <v>AG193381</v>
      </c>
      <c r="C445" s="35" t="s">
        <v>17063</v>
      </c>
      <c r="D445" s="35" t="str">
        <f t="shared" si="13"/>
        <v>193381 - AG 15-5141 Traffic/Pedestrian Signal Upgrade</v>
      </c>
      <c r="E445" s="110">
        <v>19</v>
      </c>
    </row>
    <row r="446" spans="1:5">
      <c r="A446" s="58">
        <v>193382</v>
      </c>
      <c r="B446" s="58" t="str">
        <f t="shared" si="12"/>
        <v>AG193382</v>
      </c>
      <c r="C446" s="35" t="s">
        <v>17064</v>
      </c>
      <c r="D446" s="35" t="str">
        <f t="shared" si="13"/>
        <v>193382 - AG 15-5507 Mt Elliott Bridge</v>
      </c>
      <c r="E446" s="110">
        <v>19</v>
      </c>
    </row>
    <row r="447" spans="1:5">
      <c r="A447" s="58">
        <v>193383</v>
      </c>
      <c r="B447" s="58" t="str">
        <f t="shared" si="12"/>
        <v>AG193383</v>
      </c>
      <c r="C447" s="35" t="s">
        <v>17065</v>
      </c>
      <c r="D447" s="35" t="str">
        <f t="shared" si="13"/>
        <v>193383 - ITS Work at 49 Traffic Signal Locations-Job 130526A</v>
      </c>
      <c r="E447" s="110">
        <v>19</v>
      </c>
    </row>
    <row r="448" spans="1:5">
      <c r="A448" s="58">
        <v>193384</v>
      </c>
      <c r="B448" s="58" t="str">
        <f t="shared" si="12"/>
        <v>AG193384</v>
      </c>
      <c r="C448" s="35" t="s">
        <v>17066</v>
      </c>
      <c r="D448" s="35" t="str">
        <f t="shared" si="13"/>
        <v>193384 - Rehabiliation Work for Structure 12370 &amp; 12373-Job 128087A</v>
      </c>
      <c r="E448" s="110">
        <v>19</v>
      </c>
    </row>
    <row r="449" spans="1:5">
      <c r="A449" s="58">
        <v>193385</v>
      </c>
      <c r="B449" s="58" t="str">
        <f t="shared" si="12"/>
        <v>AG193385</v>
      </c>
      <c r="C449" s="35" t="s">
        <v>17067</v>
      </c>
      <c r="D449" s="35" t="str">
        <f t="shared" si="13"/>
        <v>193385 - Pavement Marking-Job 129567A</v>
      </c>
      <c r="E449" s="110">
        <v>19</v>
      </c>
    </row>
    <row r="450" spans="1:5">
      <c r="A450" s="58">
        <v>193386</v>
      </c>
      <c r="B450" s="58" t="str">
        <f t="shared" si="12"/>
        <v>AG193386</v>
      </c>
      <c r="C450" s="35" t="s">
        <v>17068</v>
      </c>
      <c r="D450" s="35" t="str">
        <f t="shared" si="13"/>
        <v>193386 - Signal Upgrades JN's 127426-29</v>
      </c>
      <c r="E450" s="110">
        <v>19</v>
      </c>
    </row>
    <row r="451" spans="1:5">
      <c r="A451" s="58">
        <v>193387</v>
      </c>
      <c r="B451" s="58" t="str">
        <f t="shared" si="12"/>
        <v>AG193387</v>
      </c>
      <c r="C451" s="35" t="s">
        <v>17069</v>
      </c>
      <c r="D451" s="35" t="str">
        <f t="shared" si="13"/>
        <v>193387 - Signal Modernization at 53 Locations JN 127711</v>
      </c>
      <c r="E451" s="110">
        <v>19</v>
      </c>
    </row>
    <row r="452" spans="1:5">
      <c r="A452" s="58">
        <v>193388</v>
      </c>
      <c r="B452" s="58" t="str">
        <f t="shared" si="12"/>
        <v>AG193388</v>
      </c>
      <c r="C452" s="35" t="s">
        <v>17070</v>
      </c>
      <c r="D452" s="35" t="str">
        <f t="shared" si="13"/>
        <v>193388 - ITS Integration 17 Corridors JN 131154</v>
      </c>
      <c r="E452" s="110">
        <v>19</v>
      </c>
    </row>
    <row r="453" spans="1:5">
      <c r="A453" s="58">
        <v>193389</v>
      </c>
      <c r="B453" s="58" t="str">
        <f t="shared" ref="B453:B516" si="14">"AG"&amp;A453</f>
        <v>AG193389</v>
      </c>
      <c r="C453" s="35" t="s">
        <v>17071</v>
      </c>
      <c r="D453" s="35" t="str">
        <f t="shared" ref="D453:D516" si="15">A453&amp;" - "&amp;C453</f>
        <v>193389 - HMA Resurfacing-West JN 131161</v>
      </c>
      <c r="E453" s="110">
        <v>19</v>
      </c>
    </row>
    <row r="454" spans="1:5">
      <c r="A454" s="58">
        <v>193390</v>
      </c>
      <c r="B454" s="58" t="str">
        <f t="shared" si="14"/>
        <v>AG193390</v>
      </c>
      <c r="C454" s="35" t="s">
        <v>17072</v>
      </c>
      <c r="D454" s="35" t="str">
        <f t="shared" si="15"/>
        <v>193390 - HMA Resurfacing-East JN 131174</v>
      </c>
      <c r="E454" s="110">
        <v>19</v>
      </c>
    </row>
    <row r="455" spans="1:5">
      <c r="A455" s="58">
        <v>193391</v>
      </c>
      <c r="B455" s="58" t="str">
        <f t="shared" si="14"/>
        <v>AG193391</v>
      </c>
      <c r="C455" s="35" t="s">
        <v>17073</v>
      </c>
      <c r="D455" s="35" t="str">
        <f t="shared" si="15"/>
        <v>193391 - HMA Resurfacing-CBD JN 131202</v>
      </c>
      <c r="E455" s="110">
        <v>19</v>
      </c>
    </row>
    <row r="456" spans="1:5">
      <c r="A456" s="58">
        <v>193392</v>
      </c>
      <c r="B456" s="58" t="str">
        <f t="shared" si="14"/>
        <v>AG193392</v>
      </c>
      <c r="C456" s="35" t="s">
        <v>17074</v>
      </c>
      <c r="D456" s="35" t="str">
        <f t="shared" si="15"/>
        <v>193392 - HMA Jefferson Lakewood to E Grand Blvd</v>
      </c>
      <c r="E456" s="110">
        <v>19</v>
      </c>
    </row>
    <row r="457" spans="1:5">
      <c r="A457" s="58">
        <v>193393</v>
      </c>
      <c r="B457" s="58" t="str">
        <f t="shared" si="14"/>
        <v>AG193393</v>
      </c>
      <c r="C457" s="35" t="s">
        <v>17075</v>
      </c>
      <c r="D457" s="35" t="str">
        <f t="shared" si="15"/>
        <v>193393 - Resurfacing work along several federal-aid locations Job#131192A</v>
      </c>
      <c r="E457" s="110">
        <v>19</v>
      </c>
    </row>
    <row r="458" spans="1:5">
      <c r="A458" s="58">
        <v>193394</v>
      </c>
      <c r="B458" s="58" t="str">
        <f t="shared" si="14"/>
        <v>AG193394</v>
      </c>
      <c r="C458" s="35" t="s">
        <v>17076</v>
      </c>
      <c r="D458" s="35" t="str">
        <f t="shared" si="15"/>
        <v>193394 - Mount Elliot St Over GTW RR &amp; Caniff St</v>
      </c>
      <c r="E458" s="110">
        <v>19</v>
      </c>
    </row>
    <row r="459" spans="1:5">
      <c r="A459" s="58">
        <v>193800</v>
      </c>
      <c r="B459" s="58" t="str">
        <f t="shared" si="14"/>
        <v>AG193800</v>
      </c>
      <c r="C459" s="35" t="s">
        <v>17077</v>
      </c>
      <c r="D459" s="35" t="str">
        <f t="shared" si="15"/>
        <v>193800 - G&amp;W Tax Revenue-Major</v>
      </c>
      <c r="E459" s="110">
        <v>19</v>
      </c>
    </row>
    <row r="460" spans="1:5">
      <c r="A460" s="58">
        <v>193801</v>
      </c>
      <c r="B460" s="58" t="str">
        <f t="shared" si="14"/>
        <v>AG193801</v>
      </c>
      <c r="C460" s="35" t="s">
        <v>17078</v>
      </c>
      <c r="D460" s="35" t="str">
        <f t="shared" si="15"/>
        <v>193801 - Unalloc._Capital_Major</v>
      </c>
      <c r="E460" s="110">
        <v>19</v>
      </c>
    </row>
    <row r="461" spans="1:5">
      <c r="A461" s="58">
        <v>193810</v>
      </c>
      <c r="B461" s="58" t="str">
        <f t="shared" si="14"/>
        <v>AG193810</v>
      </c>
      <c r="C461" s="35" t="s">
        <v>17079</v>
      </c>
      <c r="D461" s="35" t="str">
        <f t="shared" si="15"/>
        <v>193810 - Median Grass Cutting _ General Services</v>
      </c>
      <c r="E461" s="110">
        <v>19</v>
      </c>
    </row>
    <row r="462" spans="1:5">
      <c r="A462" s="58">
        <v>193820</v>
      </c>
      <c r="B462" s="58" t="str">
        <f t="shared" si="14"/>
        <v>AG193820</v>
      </c>
      <c r="C462" s="35" t="s">
        <v>17080</v>
      </c>
      <c r="D462" s="35" t="str">
        <f t="shared" si="15"/>
        <v>193820 - Non-Parks Ground Maintenance - General Services</v>
      </c>
      <c r="E462" s="110">
        <v>19</v>
      </c>
    </row>
    <row r="463" spans="1:5">
      <c r="A463" s="58">
        <v>193821</v>
      </c>
      <c r="B463" s="58" t="str">
        <f t="shared" si="14"/>
        <v>AG193821</v>
      </c>
      <c r="C463" s="35" t="s">
        <v>17081</v>
      </c>
      <c r="D463" s="35" t="str">
        <f t="shared" si="15"/>
        <v>193821 - Lighting Signal Maintenance - PLD</v>
      </c>
      <c r="E463" s="110">
        <v>19</v>
      </c>
    </row>
    <row r="464" spans="1:5">
      <c r="A464" s="58">
        <v>193822</v>
      </c>
      <c r="B464" s="58" t="str">
        <f t="shared" si="14"/>
        <v>AG193822</v>
      </c>
      <c r="C464" s="35" t="s">
        <v>17082</v>
      </c>
      <c r="D464" s="35" t="str">
        <f t="shared" si="15"/>
        <v>193822 - DPW Street Maintenance</v>
      </c>
      <c r="E464" s="110">
        <v>19</v>
      </c>
    </row>
    <row r="465" spans="1:5">
      <c r="A465" s="58">
        <v>193823</v>
      </c>
      <c r="B465" s="58" t="str">
        <f t="shared" si="14"/>
        <v>AG193823</v>
      </c>
      <c r="C465" s="35" t="s">
        <v>17083</v>
      </c>
      <c r="D465" s="35" t="str">
        <f t="shared" si="15"/>
        <v>193823 - Civic Center Street Maint.</v>
      </c>
      <c r="E465" s="110">
        <v>19</v>
      </c>
    </row>
    <row r="466" spans="1:5">
      <c r="A466" s="58">
        <v>193824</v>
      </c>
      <c r="B466" s="58" t="str">
        <f t="shared" si="14"/>
        <v>AG193824</v>
      </c>
      <c r="C466" s="35" t="s">
        <v>17084</v>
      </c>
      <c r="D466" s="35" t="str">
        <f t="shared" si="15"/>
        <v>193824 - DPW_Street Cleaning</v>
      </c>
      <c r="E466" s="110">
        <v>19</v>
      </c>
    </row>
    <row r="467" spans="1:5">
      <c r="A467" s="58">
        <v>193825</v>
      </c>
      <c r="B467" s="58" t="str">
        <f t="shared" si="14"/>
        <v>AG193825</v>
      </c>
      <c r="C467" s="35" t="s">
        <v>17085</v>
      </c>
      <c r="D467" s="35" t="str">
        <f t="shared" si="15"/>
        <v>193825 - Transportation Planning</v>
      </c>
      <c r="E467" s="110">
        <v>19</v>
      </c>
    </row>
    <row r="468" spans="1:5">
      <c r="A468" s="58">
        <v>193826</v>
      </c>
      <c r="B468" s="58" t="str">
        <f t="shared" si="14"/>
        <v>AG193826</v>
      </c>
      <c r="C468" s="35" t="s">
        <v>17086</v>
      </c>
      <c r="D468" s="35" t="str">
        <f t="shared" si="15"/>
        <v>193826 - Transportation-Signs &amp; Markings</v>
      </c>
      <c r="E468" s="110">
        <v>19</v>
      </c>
    </row>
    <row r="469" spans="1:5">
      <c r="A469" s="58">
        <v>193827</v>
      </c>
      <c r="B469" s="58" t="str">
        <f t="shared" si="14"/>
        <v>AG193827</v>
      </c>
      <c r="C469" s="35" t="s">
        <v>17087</v>
      </c>
      <c r="D469" s="35" t="str">
        <f t="shared" si="15"/>
        <v>193827 - Major Street Fund Contribution In-Kind</v>
      </c>
      <c r="E469" s="110">
        <v>19</v>
      </c>
    </row>
    <row r="470" spans="1:5">
      <c r="A470" s="58">
        <v>193830</v>
      </c>
      <c r="B470" s="58" t="str">
        <f t="shared" si="14"/>
        <v>AG193830</v>
      </c>
      <c r="C470" s="35" t="s">
        <v>17088</v>
      </c>
      <c r="D470" s="35" t="str">
        <f t="shared" si="15"/>
        <v>193830 - City Engineers</v>
      </c>
      <c r="E470" s="110">
        <v>19</v>
      </c>
    </row>
    <row r="471" spans="1:5">
      <c r="A471" s="58">
        <v>193832</v>
      </c>
      <c r="B471" s="58" t="str">
        <f t="shared" si="14"/>
        <v>AG193832</v>
      </c>
      <c r="C471" s="35" t="s">
        <v>17089</v>
      </c>
      <c r="D471" s="35" t="str">
        <f t="shared" si="15"/>
        <v>193832 - DPW Snow &amp; Ice Removal</v>
      </c>
      <c r="E471" s="110">
        <v>19</v>
      </c>
    </row>
    <row r="472" spans="1:5">
      <c r="A472" s="58">
        <v>193840</v>
      </c>
      <c r="B472" s="58" t="str">
        <f t="shared" si="14"/>
        <v>AG193840</v>
      </c>
      <c r="C472" s="35" t="s">
        <v>17090</v>
      </c>
      <c r="D472" s="35" t="str">
        <f t="shared" si="15"/>
        <v>193840 - Admin. Charges</v>
      </c>
      <c r="E472" s="110">
        <v>19</v>
      </c>
    </row>
    <row r="473" spans="1:5">
      <c r="A473" s="58">
        <v>193850</v>
      </c>
      <c r="B473" s="58" t="str">
        <f t="shared" si="14"/>
        <v>AG193850</v>
      </c>
      <c r="C473" s="35" t="s">
        <v>17091</v>
      </c>
      <c r="D473" s="35" t="str">
        <f t="shared" si="15"/>
        <v>193850 - Street Fund Capital</v>
      </c>
      <c r="E473" s="110">
        <v>19</v>
      </c>
    </row>
    <row r="474" spans="1:5">
      <c r="A474" s="58">
        <v>193860</v>
      </c>
      <c r="B474" s="58" t="str">
        <f t="shared" si="14"/>
        <v>AG193860</v>
      </c>
      <c r="C474" s="35" t="s">
        <v>17092</v>
      </c>
      <c r="D474" s="35" t="str">
        <f t="shared" si="15"/>
        <v>193860 - Sign Shop</v>
      </c>
      <c r="E474" s="110">
        <v>19</v>
      </c>
    </row>
    <row r="475" spans="1:5">
      <c r="A475" s="58">
        <v>193861</v>
      </c>
      <c r="B475" s="58" t="str">
        <f t="shared" si="14"/>
        <v>AG193861</v>
      </c>
      <c r="C475" s="35" t="s">
        <v>17093</v>
      </c>
      <c r="D475" s="35" t="str">
        <f t="shared" si="15"/>
        <v>193861 - Salt Domes</v>
      </c>
      <c r="E475" s="110">
        <v>19</v>
      </c>
    </row>
    <row r="476" spans="1:5">
      <c r="A476" s="58">
        <v>193862</v>
      </c>
      <c r="B476" s="58" t="str">
        <f t="shared" si="14"/>
        <v>AG193862</v>
      </c>
      <c r="C476" s="35" t="s">
        <v>17094</v>
      </c>
      <c r="D476" s="35" t="str">
        <f t="shared" si="15"/>
        <v>193862 - St. Maintenance_St. Traffic Adm. Bldg.</v>
      </c>
      <c r="E476" s="110">
        <v>19</v>
      </c>
    </row>
    <row r="477" spans="1:5">
      <c r="A477" s="58">
        <v>193863</v>
      </c>
      <c r="B477" s="58" t="str">
        <f t="shared" si="14"/>
        <v>AG193863</v>
      </c>
      <c r="C477" s="35" t="s">
        <v>17095</v>
      </c>
      <c r="D477" s="35" t="str">
        <f t="shared" si="15"/>
        <v>193863 - DPW _ District Maintenance Building</v>
      </c>
      <c r="E477" s="110">
        <v>19</v>
      </c>
    </row>
    <row r="478" spans="1:5">
      <c r="A478" s="58">
        <v>193871</v>
      </c>
      <c r="B478" s="58" t="str">
        <f t="shared" si="14"/>
        <v>AG193871</v>
      </c>
      <c r="C478" s="35" t="s">
        <v>17096</v>
      </c>
      <c r="D478" s="35" t="str">
        <f t="shared" si="15"/>
        <v>193871 - Street Resurfacing Contract</v>
      </c>
      <c r="E478" s="110">
        <v>19</v>
      </c>
    </row>
    <row r="479" spans="1:5">
      <c r="A479" s="58">
        <v>193872</v>
      </c>
      <c r="B479" s="58" t="str">
        <f t="shared" si="14"/>
        <v>AG193872</v>
      </c>
      <c r="C479" s="35" t="s">
        <v>17097</v>
      </c>
      <c r="D479" s="35" t="str">
        <f t="shared" si="15"/>
        <v>193872 - Traffic Control Roadways-FED AID</v>
      </c>
      <c r="E479" s="110">
        <v>19</v>
      </c>
    </row>
    <row r="480" spans="1:5">
      <c r="A480" s="58">
        <v>193874</v>
      </c>
      <c r="B480" s="58" t="str">
        <f t="shared" si="14"/>
        <v>AG193874</v>
      </c>
      <c r="C480" s="35" t="s">
        <v>17098</v>
      </c>
      <c r="D480" s="35" t="str">
        <f t="shared" si="15"/>
        <v>193874 - Resurface &amp; Light Improvement _ US_10 Service Dr</v>
      </c>
      <c r="E480" s="110">
        <v>19</v>
      </c>
    </row>
    <row r="481" spans="1:5">
      <c r="A481" s="58">
        <v>193875</v>
      </c>
      <c r="B481" s="58" t="str">
        <f t="shared" si="14"/>
        <v>AG193875</v>
      </c>
      <c r="C481" s="35" t="s">
        <v>17099</v>
      </c>
      <c r="D481" s="35" t="str">
        <f t="shared" si="15"/>
        <v>193875 - Resurface _ Lynch Rd._ Van Dyke</v>
      </c>
      <c r="E481" s="110">
        <v>19</v>
      </c>
    </row>
    <row r="482" spans="1:5">
      <c r="A482" s="58">
        <v>193876</v>
      </c>
      <c r="B482" s="58" t="str">
        <f t="shared" si="14"/>
        <v>AG193876</v>
      </c>
      <c r="C482" s="35" t="s">
        <v>17100</v>
      </c>
      <c r="D482" s="35" t="str">
        <f t="shared" si="15"/>
        <v>193876 - Resurface _ Fullerton, Hubbell &amp; El</v>
      </c>
      <c r="E482" s="110">
        <v>19</v>
      </c>
    </row>
    <row r="483" spans="1:5">
      <c r="A483" s="58">
        <v>193877</v>
      </c>
      <c r="B483" s="58" t="str">
        <f t="shared" si="14"/>
        <v>AG193877</v>
      </c>
      <c r="C483" s="35" t="s">
        <v>17101</v>
      </c>
      <c r="D483" s="35" t="str">
        <f t="shared" si="15"/>
        <v>193877 - Resurface _ Joy Rd. &amp; W. Chicago</v>
      </c>
      <c r="E483" s="110">
        <v>19</v>
      </c>
    </row>
    <row r="484" spans="1:5">
      <c r="A484" s="58">
        <v>193878</v>
      </c>
      <c r="B484" s="58" t="str">
        <f t="shared" si="14"/>
        <v>AG193878</v>
      </c>
      <c r="C484" s="35" t="s">
        <v>17102</v>
      </c>
      <c r="D484" s="35" t="str">
        <f t="shared" si="15"/>
        <v>193878 - Resurface _ Schafer Rd._ 7 mi. _ Joy Rd.</v>
      </c>
      <c r="E484" s="110">
        <v>19</v>
      </c>
    </row>
    <row r="485" spans="1:5">
      <c r="A485" s="58">
        <v>193879</v>
      </c>
      <c r="B485" s="58" t="str">
        <f t="shared" si="14"/>
        <v>AG193879</v>
      </c>
      <c r="C485" s="35" t="s">
        <v>17103</v>
      </c>
      <c r="D485" s="35" t="str">
        <f t="shared" si="15"/>
        <v>193879 - Resurface _ Mack Ave _ St. Jean st.</v>
      </c>
      <c r="E485" s="110">
        <v>19</v>
      </c>
    </row>
    <row r="486" spans="1:5">
      <c r="A486" s="58">
        <v>193880</v>
      </c>
      <c r="B486" s="58" t="str">
        <f t="shared" si="14"/>
        <v>AG193880</v>
      </c>
      <c r="C486" s="35" t="s">
        <v>17104</v>
      </c>
      <c r="D486" s="35" t="str">
        <f t="shared" si="15"/>
        <v>193880 - Traffic Signals Urban System</v>
      </c>
      <c r="E486" s="110">
        <v>19</v>
      </c>
    </row>
    <row r="487" spans="1:5">
      <c r="A487" s="58">
        <v>193884</v>
      </c>
      <c r="B487" s="58" t="str">
        <f t="shared" si="14"/>
        <v>AG193884</v>
      </c>
      <c r="C487" s="35" t="s">
        <v>17105</v>
      </c>
      <c r="D487" s="35" t="str">
        <f t="shared" si="15"/>
        <v>193884 - Traffic Signals Modernization @ 12 locations</v>
      </c>
      <c r="E487" s="110">
        <v>19</v>
      </c>
    </row>
    <row r="488" spans="1:5">
      <c r="A488" s="58">
        <v>193885</v>
      </c>
      <c r="B488" s="58" t="str">
        <f t="shared" si="14"/>
        <v>AG193885</v>
      </c>
      <c r="C488" s="35" t="s">
        <v>17106</v>
      </c>
      <c r="D488" s="35" t="str">
        <f t="shared" si="15"/>
        <v>193885 - Traffic Signals Modernization @ 13 locations</v>
      </c>
      <c r="E488" s="110">
        <v>19</v>
      </c>
    </row>
    <row r="489" spans="1:5">
      <c r="A489" s="58">
        <v>193886</v>
      </c>
      <c r="B489" s="58" t="str">
        <f t="shared" si="14"/>
        <v>AG193886</v>
      </c>
      <c r="C489" s="35" t="s">
        <v>17107</v>
      </c>
      <c r="D489" s="35" t="str">
        <f t="shared" si="15"/>
        <v>193886 - Traffic Signals Modernization _ Pavement Marking</v>
      </c>
      <c r="E489" s="110">
        <v>19</v>
      </c>
    </row>
    <row r="490" spans="1:5">
      <c r="A490" s="58">
        <v>193887</v>
      </c>
      <c r="B490" s="58" t="str">
        <f t="shared" si="14"/>
        <v>AG193887</v>
      </c>
      <c r="C490" s="35" t="s">
        <v>17108</v>
      </c>
      <c r="D490" s="35" t="str">
        <f t="shared" si="15"/>
        <v>193887 - Traffic Signals Extension</v>
      </c>
      <c r="E490" s="110">
        <v>19</v>
      </c>
    </row>
    <row r="491" spans="1:5">
      <c r="A491" s="58">
        <v>193888</v>
      </c>
      <c r="B491" s="58" t="str">
        <f t="shared" si="14"/>
        <v>AG193888</v>
      </c>
      <c r="C491" s="35" t="s">
        <v>17109</v>
      </c>
      <c r="D491" s="35" t="str">
        <f t="shared" si="15"/>
        <v>193888 - Traffic Signals Modernization @ 18 locations</v>
      </c>
      <c r="E491" s="110">
        <v>19</v>
      </c>
    </row>
    <row r="492" spans="1:5">
      <c r="A492" s="58">
        <v>193890</v>
      </c>
      <c r="B492" s="58" t="str">
        <f t="shared" si="14"/>
        <v>AG193890</v>
      </c>
      <c r="C492" s="35" t="s">
        <v>17110</v>
      </c>
      <c r="D492" s="35" t="str">
        <f t="shared" si="15"/>
        <v>193890 - Traffic Signals Modernization @ 7 locations</v>
      </c>
      <c r="E492" s="110">
        <v>19</v>
      </c>
    </row>
    <row r="493" spans="1:5">
      <c r="A493" s="58">
        <v>193891</v>
      </c>
      <c r="B493" s="58" t="str">
        <f t="shared" si="14"/>
        <v>AG193891</v>
      </c>
      <c r="C493" s="35" t="s">
        <v>6734</v>
      </c>
      <c r="D493" s="35" t="str">
        <f t="shared" si="15"/>
        <v>193891 - Hired Trucks</v>
      </c>
      <c r="E493" s="110">
        <v>19</v>
      </c>
    </row>
    <row r="494" spans="1:5">
      <c r="A494" s="58">
        <v>193893</v>
      </c>
      <c r="B494" s="58" t="str">
        <f t="shared" si="14"/>
        <v>AG193893</v>
      </c>
      <c r="C494" s="35" t="s">
        <v>17111</v>
      </c>
      <c r="D494" s="35" t="str">
        <f t="shared" si="15"/>
        <v>193893 - Traffic Signal Modern_E. 7 Mile @ Holly_Goddard</v>
      </c>
      <c r="E494" s="110">
        <v>19</v>
      </c>
    </row>
    <row r="495" spans="1:5">
      <c r="A495" s="58">
        <v>193894</v>
      </c>
      <c r="B495" s="58" t="str">
        <f t="shared" si="14"/>
        <v>AG193894</v>
      </c>
      <c r="C495" s="35" t="s">
        <v>17112</v>
      </c>
      <c r="D495" s="35" t="str">
        <f t="shared" si="15"/>
        <v>193894 - Traffic Signal Modern_Conner @ Harper_Cadieux</v>
      </c>
      <c r="E495" s="110">
        <v>19</v>
      </c>
    </row>
    <row r="496" spans="1:5">
      <c r="A496" s="58">
        <v>193895</v>
      </c>
      <c r="B496" s="58" t="str">
        <f t="shared" si="14"/>
        <v>AG193895</v>
      </c>
      <c r="C496" s="35" t="s">
        <v>17113</v>
      </c>
      <c r="D496" s="35" t="str">
        <f t="shared" si="15"/>
        <v>193895 - Job #49986_Traffic Signal Modernization @ 26 loc</v>
      </c>
      <c r="E496" s="110">
        <v>19</v>
      </c>
    </row>
    <row r="497" spans="1:5">
      <c r="A497" s="58">
        <v>193896</v>
      </c>
      <c r="B497" s="58" t="str">
        <f t="shared" si="14"/>
        <v>AG193896</v>
      </c>
      <c r="C497" s="35" t="s">
        <v>17114</v>
      </c>
      <c r="D497" s="35" t="str">
        <f t="shared" si="15"/>
        <v>193896 - Job # 53780_Traffic Signal Modernization</v>
      </c>
      <c r="E497" s="110">
        <v>19</v>
      </c>
    </row>
    <row r="498" spans="1:5">
      <c r="A498" s="58">
        <v>193897</v>
      </c>
      <c r="B498" s="58" t="str">
        <f t="shared" si="14"/>
        <v>AG193897</v>
      </c>
      <c r="C498" s="35" t="s">
        <v>17115</v>
      </c>
      <c r="D498" s="35" t="str">
        <f t="shared" si="15"/>
        <v>193897 - Job #49485 _ Traffic Signal Mod and Pav Marking</v>
      </c>
      <c r="E498" s="110">
        <v>19</v>
      </c>
    </row>
    <row r="499" spans="1:5">
      <c r="A499" s="58">
        <v>193898</v>
      </c>
      <c r="B499" s="58" t="str">
        <f t="shared" si="14"/>
        <v>AG193898</v>
      </c>
      <c r="C499" s="35" t="s">
        <v>17116</v>
      </c>
      <c r="D499" s="35" t="str">
        <f t="shared" si="15"/>
        <v>193898 - Job #53781 _ Traffic Signal Mod and Pav Marking</v>
      </c>
      <c r="E499" s="110">
        <v>19</v>
      </c>
    </row>
    <row r="500" spans="1:5">
      <c r="A500" s="58">
        <v>193899</v>
      </c>
      <c r="B500" s="58" t="str">
        <f t="shared" si="14"/>
        <v>AG193899</v>
      </c>
      <c r="C500" s="35" t="s">
        <v>17117</v>
      </c>
      <c r="D500" s="35" t="str">
        <f t="shared" si="15"/>
        <v>193899 - Job #58715 _ Pav Marking at Various Locations</v>
      </c>
      <c r="E500" s="110">
        <v>19</v>
      </c>
    </row>
    <row r="501" spans="1:5">
      <c r="A501" s="58">
        <v>193900</v>
      </c>
      <c r="B501" s="58" t="str">
        <f t="shared" si="14"/>
        <v>AG193900</v>
      </c>
      <c r="C501" s="35" t="s">
        <v>17118</v>
      </c>
      <c r="D501" s="35" t="str">
        <f t="shared" si="15"/>
        <v>193900 - Job #60112 _ Pavement Markings City_wide</v>
      </c>
      <c r="E501" s="110">
        <v>19</v>
      </c>
    </row>
    <row r="502" spans="1:5">
      <c r="A502" s="58">
        <v>193901</v>
      </c>
      <c r="B502" s="58" t="str">
        <f t="shared" si="14"/>
        <v>AG193901</v>
      </c>
      <c r="C502" s="35" t="s">
        <v>17119</v>
      </c>
      <c r="D502" s="35" t="str">
        <f t="shared" si="15"/>
        <v>193901 - Job #56165_Pavement Markings at 125 Intersection</v>
      </c>
      <c r="E502" s="110">
        <v>19</v>
      </c>
    </row>
    <row r="503" spans="1:5">
      <c r="A503" s="58">
        <v>193902</v>
      </c>
      <c r="B503" s="58" t="str">
        <f t="shared" si="14"/>
        <v>AG193902</v>
      </c>
      <c r="C503" s="35" t="s">
        <v>17120</v>
      </c>
      <c r="D503" s="35" t="str">
        <f t="shared" si="15"/>
        <v>193902 - 59936 _Traffic Signal Mod and Pavement Mrkg, etc</v>
      </c>
      <c r="E503" s="110">
        <v>19</v>
      </c>
    </row>
    <row r="504" spans="1:5">
      <c r="A504" s="58">
        <v>193903</v>
      </c>
      <c r="B504" s="58" t="str">
        <f t="shared" si="14"/>
        <v>AG193903</v>
      </c>
      <c r="C504" s="35" t="s">
        <v>17121</v>
      </c>
      <c r="D504" s="35" t="str">
        <f t="shared" si="15"/>
        <v>193903 - Traffic Signal Modernization Work @ 26 locations</v>
      </c>
      <c r="E504" s="110">
        <v>19</v>
      </c>
    </row>
    <row r="505" spans="1:5">
      <c r="A505" s="58">
        <v>193904</v>
      </c>
      <c r="B505" s="58" t="str">
        <f t="shared" si="14"/>
        <v>AG193904</v>
      </c>
      <c r="C505" s="35" t="s">
        <v>17122</v>
      </c>
      <c r="D505" s="35" t="str">
        <f t="shared" si="15"/>
        <v>193904 - Job # 56186 _ Approx 398 miles of Pavement Mark</v>
      </c>
      <c r="E505" s="110">
        <v>19</v>
      </c>
    </row>
    <row r="506" spans="1:5">
      <c r="A506" s="58">
        <v>193905</v>
      </c>
      <c r="B506" s="58" t="str">
        <f t="shared" si="14"/>
        <v>AG193905</v>
      </c>
      <c r="C506" s="35" t="s">
        <v>17123</v>
      </c>
      <c r="D506" s="35" t="str">
        <f t="shared" si="15"/>
        <v>193905 - Job # 56182_Pavement Marking work at 125 interse</v>
      </c>
      <c r="E506" s="110">
        <v>19</v>
      </c>
    </row>
    <row r="507" spans="1:5">
      <c r="A507" s="58">
        <v>193906</v>
      </c>
      <c r="B507" s="58" t="str">
        <f t="shared" si="14"/>
        <v>AG193906</v>
      </c>
      <c r="C507" s="35" t="s">
        <v>17124</v>
      </c>
      <c r="D507" s="35" t="str">
        <f t="shared" si="15"/>
        <v>193906 - Job # 73995_73998_Traffic Signal and Pavement</v>
      </c>
      <c r="E507" s="110">
        <v>19</v>
      </c>
    </row>
    <row r="508" spans="1:5">
      <c r="A508" s="58">
        <v>193907</v>
      </c>
      <c r="B508" s="58" t="str">
        <f t="shared" si="14"/>
        <v>AG193907</v>
      </c>
      <c r="C508" s="35" t="s">
        <v>17125</v>
      </c>
      <c r="D508" s="35" t="str">
        <f t="shared" si="15"/>
        <v>193907 - Job #56184_Traffic Signal Mod at 22 locations</v>
      </c>
      <c r="E508" s="110">
        <v>19</v>
      </c>
    </row>
    <row r="509" spans="1:5">
      <c r="A509" s="58">
        <v>193908</v>
      </c>
      <c r="B509" s="58" t="str">
        <f t="shared" si="14"/>
        <v>AG193908</v>
      </c>
      <c r="C509" s="35" t="s">
        <v>17126</v>
      </c>
      <c r="D509" s="35" t="str">
        <f t="shared" si="15"/>
        <v>193908 - Widening &amp; Traffic Signal Modification At Hayes</v>
      </c>
      <c r="E509" s="110">
        <v>19</v>
      </c>
    </row>
    <row r="510" spans="1:5">
      <c r="A510" s="58">
        <v>193909</v>
      </c>
      <c r="B510" s="58" t="str">
        <f t="shared" si="14"/>
        <v>AG193909</v>
      </c>
      <c r="C510" s="35" t="s">
        <v>17127</v>
      </c>
      <c r="D510" s="35" t="str">
        <f t="shared" si="15"/>
        <v>193909 - Job # 75941, Conc Paving &amp; Traffic Signal Mod</v>
      </c>
      <c r="E510" s="110">
        <v>19</v>
      </c>
    </row>
    <row r="511" spans="1:5">
      <c r="A511" s="58">
        <v>193910</v>
      </c>
      <c r="B511" s="58" t="str">
        <f t="shared" si="14"/>
        <v>AG193910</v>
      </c>
      <c r="C511" s="35" t="s">
        <v>17128</v>
      </c>
      <c r="D511" s="35" t="str">
        <f t="shared" si="15"/>
        <v>193910 - Job # 76006, 76633 _ Trf Signal Imp_Pav_Mrk</v>
      </c>
      <c r="E511" s="110">
        <v>19</v>
      </c>
    </row>
    <row r="512" spans="1:5">
      <c r="A512" s="58">
        <v>193911</v>
      </c>
      <c r="B512" s="58" t="str">
        <f t="shared" si="14"/>
        <v>AG193911</v>
      </c>
      <c r="C512" s="35" t="s">
        <v>17129</v>
      </c>
      <c r="D512" s="35" t="str">
        <f t="shared" si="15"/>
        <v>193911 - Job #78352_Pavement Markings at Various location</v>
      </c>
      <c r="E512" s="110">
        <v>19</v>
      </c>
    </row>
    <row r="513" spans="1:5">
      <c r="A513" s="58">
        <v>193912</v>
      </c>
      <c r="B513" s="58" t="str">
        <f t="shared" si="14"/>
        <v>AG193912</v>
      </c>
      <c r="C513" s="35" t="s">
        <v>17130</v>
      </c>
      <c r="D513" s="35" t="str">
        <f t="shared" si="15"/>
        <v>193912 - Job #56194_Pavement Marking at 125 locations</v>
      </c>
      <c r="E513" s="110">
        <v>19</v>
      </c>
    </row>
    <row r="514" spans="1:5">
      <c r="A514" s="58">
        <v>193913</v>
      </c>
      <c r="B514" s="58" t="str">
        <f t="shared" si="14"/>
        <v>AG193913</v>
      </c>
      <c r="C514" s="35" t="s">
        <v>17131</v>
      </c>
      <c r="D514" s="35" t="str">
        <f t="shared" si="15"/>
        <v>193913 - Job #56190 Traffic Signal Upgrading Work - Frenc</v>
      </c>
      <c r="E514" s="110">
        <v>19</v>
      </c>
    </row>
    <row r="515" spans="1:5">
      <c r="A515" s="58">
        <v>193914</v>
      </c>
      <c r="B515" s="58" t="str">
        <f t="shared" si="14"/>
        <v>AG193914</v>
      </c>
      <c r="C515" s="35" t="s">
        <v>17132</v>
      </c>
      <c r="D515" s="35" t="str">
        <f t="shared" si="15"/>
        <v>193914 - Job #56196 Traffic Signal Work @ 31 Locations</v>
      </c>
      <c r="E515" s="110">
        <v>19</v>
      </c>
    </row>
    <row r="516" spans="1:5">
      <c r="A516" s="58">
        <v>193915</v>
      </c>
      <c r="B516" s="58" t="str">
        <f t="shared" si="14"/>
        <v>AG193915</v>
      </c>
      <c r="C516" s="35" t="s">
        <v>17133</v>
      </c>
      <c r="D516" s="35" t="str">
        <f t="shared" si="15"/>
        <v>193915 - Job # 78289-78291-Traffic Signal &amp; Pavement</v>
      </c>
      <c r="E516" s="110">
        <v>19</v>
      </c>
    </row>
    <row r="517" spans="1:5">
      <c r="A517" s="58">
        <v>193916</v>
      </c>
      <c r="B517" s="58" t="str">
        <f t="shared" ref="B517:B580" si="16">"AG"&amp;A517</f>
        <v>AG193916</v>
      </c>
      <c r="C517" s="35" t="s">
        <v>17134</v>
      </c>
      <c r="D517" s="35" t="str">
        <f t="shared" ref="D517:D580" si="17">A517&amp;" - "&amp;C517</f>
        <v>193916 - Job #81657 Pavement Marking</v>
      </c>
      <c r="E517" s="110">
        <v>19</v>
      </c>
    </row>
    <row r="518" spans="1:5">
      <c r="A518" s="58">
        <v>193917</v>
      </c>
      <c r="B518" s="58" t="str">
        <f t="shared" si="16"/>
        <v>AG193917</v>
      </c>
      <c r="C518" s="35" t="s">
        <v>17135</v>
      </c>
      <c r="D518" s="35" t="str">
        <f t="shared" si="17"/>
        <v>193917 - Job # 81577 Traffic Signal @ Railroad Crossing</v>
      </c>
      <c r="E518" s="110">
        <v>19</v>
      </c>
    </row>
    <row r="519" spans="1:5">
      <c r="A519" s="58">
        <v>193918</v>
      </c>
      <c r="B519" s="58" t="str">
        <f t="shared" si="16"/>
        <v>AG193918</v>
      </c>
      <c r="C519" s="35" t="s">
        <v>17136</v>
      </c>
      <c r="D519" s="35" t="str">
        <f t="shared" si="17"/>
        <v>193918 - Job #75618 _ Pavement Marking @ Various Int</v>
      </c>
      <c r="E519" s="110">
        <v>19</v>
      </c>
    </row>
    <row r="520" spans="1:5">
      <c r="A520" s="58">
        <v>193919</v>
      </c>
      <c r="B520" s="58" t="str">
        <f t="shared" si="16"/>
        <v>AG193919</v>
      </c>
      <c r="C520" s="35" t="s">
        <v>17137</v>
      </c>
      <c r="D520" s="35" t="str">
        <f t="shared" si="17"/>
        <v>193919 - Job # 83313A _ TMA, EOC and ITS</v>
      </c>
      <c r="E520" s="110">
        <v>19</v>
      </c>
    </row>
    <row r="521" spans="1:5">
      <c r="A521" s="58">
        <v>193920</v>
      </c>
      <c r="B521" s="58" t="str">
        <f t="shared" si="16"/>
        <v>AG193920</v>
      </c>
      <c r="C521" s="35" t="s">
        <v>17138</v>
      </c>
      <c r="D521" s="35" t="str">
        <f t="shared" si="17"/>
        <v>193920 - Job #75621 _ Traffic Signal @ 45 Locations</v>
      </c>
      <c r="E521" s="110">
        <v>19</v>
      </c>
    </row>
    <row r="522" spans="1:5">
      <c r="A522" s="58">
        <v>193921</v>
      </c>
      <c r="B522" s="58" t="str">
        <f t="shared" si="16"/>
        <v>AG193921</v>
      </c>
      <c r="C522" s="35" t="s">
        <v>17139</v>
      </c>
      <c r="D522" s="35" t="str">
        <f t="shared" si="17"/>
        <v>193921 - Job # 84714 _ Pavement Marking Work</v>
      </c>
      <c r="E522" s="110">
        <v>19</v>
      </c>
    </row>
    <row r="523" spans="1:5">
      <c r="A523" s="58">
        <v>193922</v>
      </c>
      <c r="B523" s="58" t="str">
        <f t="shared" si="16"/>
        <v>AG193922</v>
      </c>
      <c r="C523" s="35" t="s">
        <v>17140</v>
      </c>
      <c r="D523" s="35" t="str">
        <f t="shared" si="17"/>
        <v>193922 - Job # 80319 _ Traffic Signal Improvement</v>
      </c>
      <c r="E523" s="110">
        <v>19</v>
      </c>
    </row>
    <row r="524" spans="1:5">
      <c r="A524" s="58">
        <v>193923</v>
      </c>
      <c r="B524" s="58" t="str">
        <f t="shared" si="16"/>
        <v>AG193923</v>
      </c>
      <c r="C524" s="35" t="s">
        <v>17141</v>
      </c>
      <c r="D524" s="35" t="str">
        <f t="shared" si="17"/>
        <v>193923 - Job #85432 Traffic Signal Mod @ 66 locations</v>
      </c>
      <c r="E524" s="110">
        <v>19</v>
      </c>
    </row>
    <row r="525" spans="1:5">
      <c r="A525" s="58">
        <v>193924</v>
      </c>
      <c r="B525" s="58" t="str">
        <f t="shared" si="16"/>
        <v>AG193924</v>
      </c>
      <c r="C525" s="35" t="s">
        <v>17142</v>
      </c>
      <c r="D525" s="35" t="str">
        <f t="shared" si="17"/>
        <v>193924 - Job #85361 Led Traffic Signal Work @ 95 location</v>
      </c>
      <c r="E525" s="110">
        <v>19</v>
      </c>
    </row>
    <row r="526" spans="1:5">
      <c r="A526" s="58">
        <v>193925</v>
      </c>
      <c r="B526" s="58" t="str">
        <f t="shared" si="16"/>
        <v>AG193925</v>
      </c>
      <c r="C526" s="35" t="s">
        <v>17143</v>
      </c>
      <c r="D526" s="35" t="str">
        <f t="shared" si="17"/>
        <v>193925 - Job #83024_Traffic Signal Mod work along Warren</v>
      </c>
      <c r="E526" s="110">
        <v>19</v>
      </c>
    </row>
    <row r="527" spans="1:5">
      <c r="A527" s="58">
        <v>193926</v>
      </c>
      <c r="B527" s="58" t="str">
        <f t="shared" si="16"/>
        <v>AG193926</v>
      </c>
      <c r="C527" s="35" t="s">
        <v>17144</v>
      </c>
      <c r="D527" s="35" t="str">
        <f t="shared" si="17"/>
        <v>193926 - Job #80637,80638,80639 Trf Signal Upgrading</v>
      </c>
      <c r="E527" s="110">
        <v>19</v>
      </c>
    </row>
    <row r="528" spans="1:5">
      <c r="A528" s="58">
        <v>193927</v>
      </c>
      <c r="B528" s="58" t="str">
        <f t="shared" si="16"/>
        <v>AG193927</v>
      </c>
      <c r="C528" s="35" t="s">
        <v>17145</v>
      </c>
      <c r="D528" s="35" t="str">
        <f t="shared" si="17"/>
        <v>193927 - Job # 86171 _ Pavement marking approx 400 miles</v>
      </c>
      <c r="E528" s="110">
        <v>19</v>
      </c>
    </row>
    <row r="529" spans="1:5">
      <c r="A529" s="58">
        <v>193928</v>
      </c>
      <c r="B529" s="58" t="str">
        <f t="shared" si="16"/>
        <v>AG193928</v>
      </c>
      <c r="C529" s="35" t="s">
        <v>17146</v>
      </c>
      <c r="D529" s="35" t="str">
        <f t="shared" si="17"/>
        <v>193928 - Job # 87563 _ Pavement Marking @ 151 int</v>
      </c>
      <c r="E529" s="110">
        <v>19</v>
      </c>
    </row>
    <row r="530" spans="1:5">
      <c r="A530" s="58">
        <v>193929</v>
      </c>
      <c r="B530" s="58" t="str">
        <f t="shared" si="16"/>
        <v>AG193929</v>
      </c>
      <c r="C530" s="35" t="s">
        <v>17147</v>
      </c>
      <c r="D530" s="35" t="str">
        <f t="shared" si="17"/>
        <v>193929 - Job # 87286 - Traffic Signal @ 39 locations</v>
      </c>
      <c r="E530" s="110">
        <v>19</v>
      </c>
    </row>
    <row r="531" spans="1:5">
      <c r="A531" s="58">
        <v>193930</v>
      </c>
      <c r="B531" s="58" t="str">
        <f t="shared" si="16"/>
        <v>AG193930</v>
      </c>
      <c r="C531" s="35" t="s">
        <v>17148</v>
      </c>
      <c r="D531" s="35" t="str">
        <f t="shared" si="17"/>
        <v>193930 - Job # 87287 _ Traffic Signal _ 50 locations</v>
      </c>
      <c r="E531" s="110">
        <v>19</v>
      </c>
    </row>
    <row r="532" spans="1:5">
      <c r="A532" s="58">
        <v>193931</v>
      </c>
      <c r="B532" s="58" t="str">
        <f t="shared" si="16"/>
        <v>AG193931</v>
      </c>
      <c r="C532" s="35" t="s">
        <v>17149</v>
      </c>
      <c r="D532" s="35" t="str">
        <f t="shared" si="17"/>
        <v>193931 - Job # 87288 _ Traffic Signal 46 locations</v>
      </c>
      <c r="E532" s="110">
        <v>19</v>
      </c>
    </row>
    <row r="533" spans="1:5">
      <c r="A533" s="58">
        <v>193932</v>
      </c>
      <c r="B533" s="58" t="str">
        <f t="shared" si="16"/>
        <v>AG193932</v>
      </c>
      <c r="C533" s="35" t="s">
        <v>17150</v>
      </c>
      <c r="D533" s="35" t="str">
        <f t="shared" si="17"/>
        <v>193932 - Job #84966_84967_Trf Signal and Pavement Marking</v>
      </c>
      <c r="E533" s="110">
        <v>19</v>
      </c>
    </row>
    <row r="534" spans="1:5">
      <c r="A534" s="58">
        <v>193933</v>
      </c>
      <c r="B534" s="58" t="str">
        <f t="shared" si="16"/>
        <v>AG193933</v>
      </c>
      <c r="C534" s="35" t="s">
        <v>17151</v>
      </c>
      <c r="D534" s="35" t="str">
        <f t="shared" si="17"/>
        <v>193933 - Job # 87959 _ Traffic Signal Upgrading</v>
      </c>
      <c r="E534" s="110">
        <v>19</v>
      </c>
    </row>
    <row r="535" spans="1:5">
      <c r="A535" s="58">
        <v>193934</v>
      </c>
      <c r="B535" s="58" t="str">
        <f t="shared" si="16"/>
        <v>AG193934</v>
      </c>
      <c r="C535" s="35" t="s">
        <v>17152</v>
      </c>
      <c r="D535" s="35" t="str">
        <f t="shared" si="17"/>
        <v>193934 - Job # 87997 _ Traffic Signal Upgrading</v>
      </c>
      <c r="E535" s="110">
        <v>19</v>
      </c>
    </row>
    <row r="536" spans="1:5">
      <c r="A536" s="58">
        <v>193935</v>
      </c>
      <c r="B536" s="58" t="str">
        <f t="shared" si="16"/>
        <v>AG193935</v>
      </c>
      <c r="C536" s="35" t="s">
        <v>17153</v>
      </c>
      <c r="D536" s="35" t="str">
        <f t="shared" si="17"/>
        <v>193935 - Job# 86116 _ Pedestrain Countdown Signal @60 LOC</v>
      </c>
      <c r="E536" s="110">
        <v>19</v>
      </c>
    </row>
    <row r="537" spans="1:5">
      <c r="A537" s="58">
        <v>193936</v>
      </c>
      <c r="B537" s="58" t="str">
        <f t="shared" si="16"/>
        <v>AG193936</v>
      </c>
      <c r="C537" s="35" t="s">
        <v>17154</v>
      </c>
      <c r="D537" s="35" t="str">
        <f t="shared" si="17"/>
        <v>193936 - Job#86119 _ Dynamic Driver Feed Back Signs</v>
      </c>
      <c r="E537" s="110">
        <v>19</v>
      </c>
    </row>
    <row r="538" spans="1:5">
      <c r="A538" s="58">
        <v>193937</v>
      </c>
      <c r="B538" s="58" t="str">
        <f t="shared" si="16"/>
        <v>AG193937</v>
      </c>
      <c r="C538" s="35" t="s">
        <v>17155</v>
      </c>
      <c r="D538" s="35" t="str">
        <f t="shared" si="17"/>
        <v>193937 - Job#89826 _ Intersection Pavement Marking</v>
      </c>
      <c r="E538" s="110">
        <v>19</v>
      </c>
    </row>
    <row r="539" spans="1:5">
      <c r="A539" s="58">
        <v>193938</v>
      </c>
      <c r="B539" s="58" t="str">
        <f t="shared" si="16"/>
        <v>AG193938</v>
      </c>
      <c r="C539" s="35" t="s">
        <v>17156</v>
      </c>
      <c r="D539" s="35" t="str">
        <f t="shared" si="17"/>
        <v>193938 - Job#89898 Pavement Marking Work @Appx 510 Miles</v>
      </c>
      <c r="E539" s="110">
        <v>19</v>
      </c>
    </row>
    <row r="540" spans="1:5">
      <c r="A540" s="58">
        <v>193941</v>
      </c>
      <c r="B540" s="58" t="str">
        <f t="shared" si="16"/>
        <v>AG193941</v>
      </c>
      <c r="C540" s="35" t="s">
        <v>17157</v>
      </c>
      <c r="D540" s="35" t="str">
        <f t="shared" si="17"/>
        <v>193941 - Job#102495 _ Pavement Marking</v>
      </c>
      <c r="E540" s="110">
        <v>19</v>
      </c>
    </row>
    <row r="541" spans="1:5">
      <c r="A541" s="58">
        <v>193942</v>
      </c>
      <c r="B541" s="58" t="str">
        <f t="shared" si="16"/>
        <v>AG193942</v>
      </c>
      <c r="C541" s="35" t="s">
        <v>17158</v>
      </c>
      <c r="D541" s="35" t="str">
        <f t="shared" si="17"/>
        <v>193942 - Job# 100417 _ Traffic Signal Upgrade</v>
      </c>
      <c r="E541" s="110">
        <v>19</v>
      </c>
    </row>
    <row r="542" spans="1:5">
      <c r="A542" s="58">
        <v>193943</v>
      </c>
      <c r="B542" s="58" t="str">
        <f t="shared" si="16"/>
        <v>AG193943</v>
      </c>
      <c r="C542" s="35" t="s">
        <v>17159</v>
      </c>
      <c r="D542" s="35" t="str">
        <f t="shared" si="17"/>
        <v>193943 - Job# 80553 _ Pavement Marking ETC.</v>
      </c>
      <c r="E542" s="110">
        <v>19</v>
      </c>
    </row>
    <row r="543" spans="1:5">
      <c r="A543" s="58">
        <v>193944</v>
      </c>
      <c r="B543" s="58" t="str">
        <f t="shared" si="16"/>
        <v>AG193944</v>
      </c>
      <c r="C543" s="35" t="s">
        <v>17160</v>
      </c>
      <c r="D543" s="35" t="str">
        <f t="shared" si="17"/>
        <v>193944 - Job# 80552 _ Traffic Signal Timing at 75 INT.</v>
      </c>
      <c r="E543" s="110">
        <v>19</v>
      </c>
    </row>
    <row r="544" spans="1:5">
      <c r="A544" s="58">
        <v>193945</v>
      </c>
      <c r="B544" s="58" t="str">
        <f t="shared" si="16"/>
        <v>AG193945</v>
      </c>
      <c r="C544" s="35" t="s">
        <v>17161</v>
      </c>
      <c r="D544" s="35" t="str">
        <f t="shared" si="17"/>
        <v>193945 - Job# 102596 _ Pavement Marking</v>
      </c>
      <c r="E544" s="110">
        <v>19</v>
      </c>
    </row>
    <row r="545" spans="1:5">
      <c r="A545" s="58">
        <v>193946</v>
      </c>
      <c r="B545" s="58" t="str">
        <f t="shared" si="16"/>
        <v>AG193946</v>
      </c>
      <c r="C545" s="35" t="s">
        <v>12074</v>
      </c>
      <c r="D545" s="35" t="str">
        <f t="shared" si="17"/>
        <v>193946 - Job# 86129 Attenuator Installation Work</v>
      </c>
      <c r="E545" s="110">
        <v>19</v>
      </c>
    </row>
    <row r="546" spans="1:5">
      <c r="A546" s="58">
        <v>193947</v>
      </c>
      <c r="B546" s="58" t="str">
        <f t="shared" si="16"/>
        <v>AG193947</v>
      </c>
      <c r="C546" s="35" t="s">
        <v>12076</v>
      </c>
      <c r="D546" s="35" t="str">
        <f t="shared" si="17"/>
        <v>193947 - Job# 102128 Bridge Attenuator</v>
      </c>
      <c r="E546" s="110">
        <v>19</v>
      </c>
    </row>
    <row r="547" spans="1:5">
      <c r="A547" s="58">
        <v>193950</v>
      </c>
      <c r="B547" s="58" t="str">
        <f t="shared" si="16"/>
        <v>AG193950</v>
      </c>
      <c r="C547" s="35" t="s">
        <v>12304</v>
      </c>
      <c r="D547" s="35" t="str">
        <f t="shared" si="17"/>
        <v>193950 - Job#80634 Guardrail Pavement Marking</v>
      </c>
      <c r="E547" s="110">
        <v>19</v>
      </c>
    </row>
    <row r="548" spans="1:5">
      <c r="A548" s="58">
        <v>193951</v>
      </c>
      <c r="B548" s="58" t="str">
        <f t="shared" si="16"/>
        <v>AG193951</v>
      </c>
      <c r="C548" s="35" t="s">
        <v>17162</v>
      </c>
      <c r="D548" s="35" t="str">
        <f t="shared" si="17"/>
        <v>193951 - Job#100782 Traffic Signal Upgrade Interconn Work</v>
      </c>
      <c r="E548" s="110">
        <v>19</v>
      </c>
    </row>
    <row r="549" spans="1:5">
      <c r="A549" s="58">
        <v>193952</v>
      </c>
      <c r="B549" s="58" t="str">
        <f t="shared" si="16"/>
        <v>AG193952</v>
      </c>
      <c r="C549" s="35" t="s">
        <v>12340</v>
      </c>
      <c r="D549" s="35" t="str">
        <f t="shared" si="17"/>
        <v>193952 - Job#86343 Ridge Rd Over Rough River</v>
      </c>
      <c r="E549" s="110">
        <v>19</v>
      </c>
    </row>
    <row r="550" spans="1:5">
      <c r="A550" s="58">
        <v>193953</v>
      </c>
      <c r="B550" s="58" t="str">
        <f t="shared" si="16"/>
        <v>AG193953</v>
      </c>
      <c r="C550" s="35" t="s">
        <v>12566</v>
      </c>
      <c r="D550" s="35" t="str">
        <f t="shared" si="17"/>
        <v>193953 - Job # 105072 Countdown Pedestrian Signal Work</v>
      </c>
      <c r="E550" s="110">
        <v>19</v>
      </c>
    </row>
    <row r="551" spans="1:5">
      <c r="A551" s="58">
        <v>193954</v>
      </c>
      <c r="B551" s="58" t="str">
        <f t="shared" si="16"/>
        <v>AG193954</v>
      </c>
      <c r="C551" s="35" t="s">
        <v>12568</v>
      </c>
      <c r="D551" s="35" t="str">
        <f t="shared" si="17"/>
        <v>193954 - Job # 106091 Pavement Marking Lane Lines</v>
      </c>
      <c r="E551" s="110">
        <v>19</v>
      </c>
    </row>
    <row r="552" spans="1:5">
      <c r="A552" s="58">
        <v>193955</v>
      </c>
      <c r="B552" s="58" t="str">
        <f t="shared" si="16"/>
        <v>AG193955</v>
      </c>
      <c r="C552" s="35" t="s">
        <v>12570</v>
      </c>
      <c r="D552" s="35" t="str">
        <f t="shared" si="17"/>
        <v>193955 - Job # 103483 Traffic Signal Interconnection Work</v>
      </c>
      <c r="E552" s="110">
        <v>19</v>
      </c>
    </row>
    <row r="553" spans="1:5">
      <c r="A553" s="58">
        <v>193956</v>
      </c>
      <c r="B553" s="58" t="str">
        <f t="shared" si="16"/>
        <v>AG193956</v>
      </c>
      <c r="C553" s="35" t="s">
        <v>12572</v>
      </c>
      <c r="D553" s="35" t="str">
        <f t="shared" si="17"/>
        <v>193956 - Job # 106089 Intersection Pavement Marking</v>
      </c>
      <c r="E553" s="110">
        <v>19</v>
      </c>
    </row>
    <row r="554" spans="1:5">
      <c r="A554" s="58">
        <v>193957</v>
      </c>
      <c r="B554" s="58" t="str">
        <f t="shared" si="16"/>
        <v>AG193957</v>
      </c>
      <c r="C554" s="35" t="s">
        <v>17163</v>
      </c>
      <c r="D554" s="35" t="str">
        <f t="shared" si="17"/>
        <v>193957 - Job# 104602 - Lafayette St. Bridge</v>
      </c>
      <c r="E554" s="110">
        <v>19</v>
      </c>
    </row>
    <row r="555" spans="1:5">
      <c r="A555" s="58">
        <v>193958</v>
      </c>
      <c r="B555" s="58" t="str">
        <f t="shared" si="16"/>
        <v>AG193958</v>
      </c>
      <c r="C555" s="35" t="s">
        <v>17164</v>
      </c>
      <c r="D555" s="35" t="str">
        <f t="shared" si="17"/>
        <v>193958 - Job # 105541 ADA Ramps at 102 Intersections</v>
      </c>
      <c r="E555" s="110">
        <v>19</v>
      </c>
    </row>
    <row r="556" spans="1:5">
      <c r="A556" s="58">
        <v>193959</v>
      </c>
      <c r="B556" s="58" t="str">
        <f t="shared" si="16"/>
        <v>AG193959</v>
      </c>
      <c r="C556" s="35" t="s">
        <v>17165</v>
      </c>
      <c r="D556" s="35" t="str">
        <f t="shared" si="17"/>
        <v>193959 - Job # 105542 ADA Ramps at 134 Intersections</v>
      </c>
      <c r="E556" s="110">
        <v>19</v>
      </c>
    </row>
    <row r="557" spans="1:5">
      <c r="A557" s="58">
        <v>193960</v>
      </c>
      <c r="B557" s="58" t="str">
        <f t="shared" si="16"/>
        <v>AG193960</v>
      </c>
      <c r="C557" s="35" t="s">
        <v>17166</v>
      </c>
      <c r="D557" s="35" t="str">
        <f t="shared" si="17"/>
        <v>193960 - Job # 105546 ADA Ramps at 114 Intersections</v>
      </c>
      <c r="E557" s="110">
        <v>19</v>
      </c>
    </row>
    <row r="558" spans="1:5">
      <c r="A558" s="58">
        <v>193961</v>
      </c>
      <c r="B558" s="58" t="str">
        <f t="shared" si="16"/>
        <v>AG193961</v>
      </c>
      <c r="C558" s="35" t="s">
        <v>17167</v>
      </c>
      <c r="D558" s="35" t="str">
        <f t="shared" si="17"/>
        <v>193961 - Job #107116 Resurf of Streets Meyer Road</v>
      </c>
      <c r="E558" s="110">
        <v>19</v>
      </c>
    </row>
    <row r="559" spans="1:5">
      <c r="A559" s="58">
        <v>193962</v>
      </c>
      <c r="B559" s="58" t="str">
        <f t="shared" si="16"/>
        <v>AG193962</v>
      </c>
      <c r="C559" s="35" t="s">
        <v>17168</v>
      </c>
      <c r="D559" s="35" t="str">
        <f t="shared" si="17"/>
        <v>193962 - Job #107111 Resurf of Streets East Congress St.</v>
      </c>
      <c r="E559" s="110">
        <v>19</v>
      </c>
    </row>
    <row r="560" spans="1:5">
      <c r="A560" s="58">
        <v>193963</v>
      </c>
      <c r="B560" s="58" t="str">
        <f t="shared" si="16"/>
        <v>AG193963</v>
      </c>
      <c r="C560" s="35" t="s">
        <v>17169</v>
      </c>
      <c r="D560" s="35" t="str">
        <f t="shared" si="17"/>
        <v>193963 - Job #107105 Resurf Streets Seven Mile Road</v>
      </c>
      <c r="E560" s="110">
        <v>19</v>
      </c>
    </row>
    <row r="561" spans="1:5">
      <c r="A561" s="58">
        <v>193964</v>
      </c>
      <c r="B561" s="58" t="str">
        <f t="shared" si="16"/>
        <v>AG193964</v>
      </c>
      <c r="C561" s="35" t="s">
        <v>17170</v>
      </c>
      <c r="D561" s="35" t="str">
        <f t="shared" si="17"/>
        <v>193964 - Job #80449 Reconstruction Work Along Atwater</v>
      </c>
      <c r="E561" s="110">
        <v>19</v>
      </c>
    </row>
    <row r="562" spans="1:5">
      <c r="A562" s="58">
        <v>193965</v>
      </c>
      <c r="B562" s="58" t="str">
        <f t="shared" si="16"/>
        <v>AG193965</v>
      </c>
      <c r="C562" s="35" t="s">
        <v>17171</v>
      </c>
      <c r="D562" s="35" t="str">
        <f t="shared" si="17"/>
        <v>193965 - Job #106851 Larned Bridge Rehabilitation ARRA</v>
      </c>
      <c r="E562" s="110">
        <v>19</v>
      </c>
    </row>
    <row r="563" spans="1:5">
      <c r="A563" s="58">
        <v>193967</v>
      </c>
      <c r="B563" s="58" t="str">
        <f t="shared" si="16"/>
        <v>AG193967</v>
      </c>
      <c r="C563" s="35" t="s">
        <v>17172</v>
      </c>
      <c r="D563" s="35" t="str">
        <f t="shared" si="17"/>
        <v>193967 - Job #89390 Mid Town Green Way Loop Project ARRA</v>
      </c>
      <c r="E563" s="110">
        <v>19</v>
      </c>
    </row>
    <row r="564" spans="1:5">
      <c r="A564" s="58">
        <v>193968</v>
      </c>
      <c r="B564" s="58" t="str">
        <f t="shared" si="16"/>
        <v>AG193968</v>
      </c>
      <c r="C564" s="35" t="s">
        <v>17173</v>
      </c>
      <c r="D564" s="35" t="str">
        <f t="shared" si="17"/>
        <v>193968 - Job #106023 Greektown Streetscape ARRA</v>
      </c>
      <c r="E564" s="110">
        <v>19</v>
      </c>
    </row>
    <row r="565" spans="1:5">
      <c r="A565" s="58">
        <v>193969</v>
      </c>
      <c r="B565" s="58" t="str">
        <f t="shared" si="16"/>
        <v>AG193969</v>
      </c>
      <c r="C565" s="35" t="s">
        <v>17174</v>
      </c>
      <c r="D565" s="35" t="str">
        <f t="shared" si="17"/>
        <v>193969 - 107132 Resurfacing Streets 9.57 Miles ARRA</v>
      </c>
      <c r="E565" s="110">
        <v>19</v>
      </c>
    </row>
    <row r="566" spans="1:5">
      <c r="A566" s="58">
        <v>193970</v>
      </c>
      <c r="B566" s="58" t="str">
        <f t="shared" si="16"/>
        <v>AG193970</v>
      </c>
      <c r="C566" s="35" t="s">
        <v>12741</v>
      </c>
      <c r="D566" s="35" t="str">
        <f t="shared" si="17"/>
        <v>193970 - WSU Streetscape Enchancements Project</v>
      </c>
      <c r="E566" s="110">
        <v>19</v>
      </c>
    </row>
    <row r="567" spans="1:5">
      <c r="A567" s="58">
        <v>193972</v>
      </c>
      <c r="B567" s="58" t="str">
        <f t="shared" si="16"/>
        <v>AG193972</v>
      </c>
      <c r="C567" s="35" t="s">
        <v>12751</v>
      </c>
      <c r="D567" s="35" t="str">
        <f t="shared" si="17"/>
        <v>193972 - Dix and Oakwood Traffic Signal Improvement</v>
      </c>
      <c r="E567" s="110">
        <v>19</v>
      </c>
    </row>
    <row r="568" spans="1:5">
      <c r="A568" s="58">
        <v>193973</v>
      </c>
      <c r="B568" s="58" t="str">
        <f t="shared" si="16"/>
        <v>AG193973</v>
      </c>
      <c r="C568" s="35" t="s">
        <v>17175</v>
      </c>
      <c r="D568" s="35" t="str">
        <f t="shared" si="17"/>
        <v>193973 - Streetscaping &amp; Irrigation Improve along Monroe</v>
      </c>
      <c r="E568" s="110">
        <v>19</v>
      </c>
    </row>
    <row r="569" spans="1:5">
      <c r="A569" s="58">
        <v>193974</v>
      </c>
      <c r="B569" s="58" t="str">
        <f t="shared" si="16"/>
        <v>AG193974</v>
      </c>
      <c r="C569" s="35" t="s">
        <v>17176</v>
      </c>
      <c r="D569" s="35" t="str">
        <f t="shared" si="17"/>
        <v>193974 - Transportation Enhancement Program of the Conner</v>
      </c>
      <c r="E569" s="110">
        <v>19</v>
      </c>
    </row>
    <row r="570" spans="1:5">
      <c r="A570" s="58">
        <v>193975</v>
      </c>
      <c r="B570" s="58" t="str">
        <f t="shared" si="16"/>
        <v>AG193975</v>
      </c>
      <c r="C570" s="35" t="s">
        <v>12777</v>
      </c>
      <c r="D570" s="35" t="str">
        <f t="shared" si="17"/>
        <v>193975 - Traffic Signal Timing Optimization</v>
      </c>
      <c r="E570" s="110">
        <v>19</v>
      </c>
    </row>
    <row r="571" spans="1:5">
      <c r="A571" s="58">
        <v>193976</v>
      </c>
      <c r="B571" s="58" t="str">
        <f t="shared" si="16"/>
        <v>AG193976</v>
      </c>
      <c r="C571" s="35" t="s">
        <v>6798</v>
      </c>
      <c r="D571" s="35" t="str">
        <f t="shared" si="17"/>
        <v>193976 - Traffic Signal Modernization</v>
      </c>
      <c r="E571" s="110">
        <v>19</v>
      </c>
    </row>
    <row r="572" spans="1:5">
      <c r="A572" s="58">
        <v>193977</v>
      </c>
      <c r="B572" s="58" t="str">
        <f t="shared" si="16"/>
        <v>AG193977</v>
      </c>
      <c r="C572" s="35" t="s">
        <v>17177</v>
      </c>
      <c r="D572" s="35" t="str">
        <f t="shared" si="17"/>
        <v>193977 - Resurfacing Work and Cold Milling</v>
      </c>
      <c r="E572" s="110">
        <v>19</v>
      </c>
    </row>
    <row r="573" spans="1:5">
      <c r="A573" s="58">
        <v>193978</v>
      </c>
      <c r="B573" s="58" t="str">
        <f t="shared" si="16"/>
        <v>AG193978</v>
      </c>
      <c r="C573" s="35" t="s">
        <v>12814</v>
      </c>
      <c r="D573" s="35" t="str">
        <f t="shared" si="17"/>
        <v>193978 - High Intensity Activated Crosswalk (HAWK)</v>
      </c>
      <c r="E573" s="110">
        <v>19</v>
      </c>
    </row>
    <row r="574" spans="1:5">
      <c r="A574" s="58">
        <v>193979</v>
      </c>
      <c r="B574" s="58" t="str">
        <f t="shared" si="16"/>
        <v>AG193979</v>
      </c>
      <c r="C574" s="35" t="s">
        <v>12816</v>
      </c>
      <c r="D574" s="35" t="str">
        <f t="shared" si="17"/>
        <v>193979 - Traffic Signal Upgrading</v>
      </c>
      <c r="E574" s="110">
        <v>19</v>
      </c>
    </row>
    <row r="575" spans="1:5">
      <c r="A575" s="58">
        <v>193980</v>
      </c>
      <c r="B575" s="58" t="str">
        <f t="shared" si="16"/>
        <v>AG193980</v>
      </c>
      <c r="C575" s="35" t="s">
        <v>17178</v>
      </c>
      <c r="D575" s="35" t="str">
        <f t="shared" si="17"/>
        <v>193980 - Hot Mix Asphalt Resurfacing Work</v>
      </c>
      <c r="E575" s="110">
        <v>19</v>
      </c>
    </row>
    <row r="576" spans="1:5">
      <c r="A576" s="58">
        <v>193981</v>
      </c>
      <c r="B576" s="58" t="str">
        <f t="shared" si="16"/>
        <v>AG193981</v>
      </c>
      <c r="C576" s="35" t="s">
        <v>17179</v>
      </c>
      <c r="D576" s="35" t="str">
        <f t="shared" si="17"/>
        <v>193981 - Hot Mix Asphalt Resurfacing</v>
      </c>
      <c r="E576" s="110">
        <v>19</v>
      </c>
    </row>
    <row r="577" spans="1:5">
      <c r="A577" s="58">
        <v>193982</v>
      </c>
      <c r="B577" s="58" t="str">
        <f t="shared" si="16"/>
        <v>AG193982</v>
      </c>
      <c r="C577" s="35" t="s">
        <v>17180</v>
      </c>
      <c r="D577" s="35" t="str">
        <f t="shared" si="17"/>
        <v>193982 - I-96 Service Drive West Bound over Rouge River</v>
      </c>
      <c r="E577" s="110">
        <v>19</v>
      </c>
    </row>
    <row r="578" spans="1:5">
      <c r="A578" s="58">
        <v>193983</v>
      </c>
      <c r="B578" s="58" t="str">
        <f t="shared" si="16"/>
        <v>AG193983</v>
      </c>
      <c r="C578" s="35" t="s">
        <v>17181</v>
      </c>
      <c r="D578" s="35" t="str">
        <f t="shared" si="17"/>
        <v>193983 - I_96 Service Drive East Bound over Rouge River</v>
      </c>
      <c r="E578" s="110">
        <v>19</v>
      </c>
    </row>
    <row r="579" spans="1:5">
      <c r="A579" s="58">
        <v>193984</v>
      </c>
      <c r="B579" s="58" t="str">
        <f t="shared" si="16"/>
        <v>AG193984</v>
      </c>
      <c r="C579" s="35" t="s">
        <v>13042</v>
      </c>
      <c r="D579" s="35" t="str">
        <f t="shared" si="17"/>
        <v>193984 - Pedestrian Signal Countdown Timer</v>
      </c>
      <c r="E579" s="110">
        <v>19</v>
      </c>
    </row>
    <row r="580" spans="1:5">
      <c r="A580" s="58">
        <v>193985</v>
      </c>
      <c r="B580" s="58" t="str">
        <f t="shared" si="16"/>
        <v>AG193985</v>
      </c>
      <c r="C580" s="35" t="s">
        <v>17182</v>
      </c>
      <c r="D580" s="35" t="str">
        <f t="shared" si="17"/>
        <v>193985 - Mid Town Greenway Phase II</v>
      </c>
      <c r="E580" s="110">
        <v>19</v>
      </c>
    </row>
    <row r="581" spans="1:5">
      <c r="A581" s="58">
        <v>193986</v>
      </c>
      <c r="B581" s="58" t="str">
        <f t="shared" ref="B581:B644" si="18">"AG"&amp;A581</f>
        <v>AG193986</v>
      </c>
      <c r="C581" s="35" t="s">
        <v>17183</v>
      </c>
      <c r="D581" s="35" t="str">
        <f t="shared" ref="D581:D644" si="19">A581&amp;" - "&amp;C581</f>
        <v>193986 - Traffic Signal Optimization</v>
      </c>
      <c r="E581" s="110">
        <v>19</v>
      </c>
    </row>
    <row r="582" spans="1:5">
      <c r="A582" s="58">
        <v>193987</v>
      </c>
      <c r="B582" s="58" t="str">
        <f t="shared" si="18"/>
        <v>AG193987</v>
      </c>
      <c r="C582" s="35" t="s">
        <v>13117</v>
      </c>
      <c r="D582" s="35" t="str">
        <f t="shared" si="19"/>
        <v>193987 - Pavement Marking Work</v>
      </c>
      <c r="E582" s="110">
        <v>19</v>
      </c>
    </row>
    <row r="583" spans="1:5">
      <c r="A583" s="58">
        <v>193988</v>
      </c>
      <c r="B583" s="58" t="str">
        <f t="shared" si="18"/>
        <v>AG193988</v>
      </c>
      <c r="C583" s="35" t="s">
        <v>13119</v>
      </c>
      <c r="D583" s="35" t="str">
        <f t="shared" si="19"/>
        <v>193988 - Hot Mix Asphalt</v>
      </c>
      <c r="E583" s="110">
        <v>19</v>
      </c>
    </row>
    <row r="584" spans="1:5">
      <c r="A584" s="58">
        <v>193989</v>
      </c>
      <c r="B584" s="58" t="str">
        <f t="shared" si="18"/>
        <v>AG193989</v>
      </c>
      <c r="C584" s="35" t="s">
        <v>13253</v>
      </c>
      <c r="D584" s="35" t="str">
        <f t="shared" si="19"/>
        <v>193989 - Pavement Marking work at various intersections</v>
      </c>
      <c r="E584" s="110">
        <v>19</v>
      </c>
    </row>
    <row r="585" spans="1:5">
      <c r="A585" s="58">
        <v>193990</v>
      </c>
      <c r="B585" s="58" t="str">
        <f t="shared" si="18"/>
        <v>AG193990</v>
      </c>
      <c r="C585" s="35" t="s">
        <v>17184</v>
      </c>
      <c r="D585" s="35" t="str">
        <f t="shared" si="19"/>
        <v>193990 - Pavement Mark work along Federal Aid Routes</v>
      </c>
      <c r="E585" s="110">
        <v>19</v>
      </c>
    </row>
    <row r="586" spans="1:5">
      <c r="A586" s="58">
        <v>193991</v>
      </c>
      <c r="B586" s="58" t="str">
        <f t="shared" si="18"/>
        <v>AG193991</v>
      </c>
      <c r="C586" s="35" t="s">
        <v>17185</v>
      </c>
      <c r="D586" s="35" t="str">
        <f t="shared" si="19"/>
        <v>193991 - Hot Mix Asphalt Cold Milling &amp; Resurfacing Work_193991</v>
      </c>
      <c r="E586" s="110">
        <v>19</v>
      </c>
    </row>
    <row r="587" spans="1:5">
      <c r="A587" s="58">
        <v>193992</v>
      </c>
      <c r="B587" s="58" t="str">
        <f t="shared" si="18"/>
        <v>AG193992</v>
      </c>
      <c r="C587" s="35" t="s">
        <v>17186</v>
      </c>
      <c r="D587" s="35" t="str">
        <f t="shared" si="19"/>
        <v>193992 - Hot Mix Asphalt Cold Milling &amp; Resurfacing Work_193992</v>
      </c>
      <c r="E587" s="110">
        <v>19</v>
      </c>
    </row>
    <row r="588" spans="1:5">
      <c r="A588" s="58">
        <v>193993</v>
      </c>
      <c r="B588" s="58" t="str">
        <f t="shared" si="18"/>
        <v>AG193993</v>
      </c>
      <c r="C588" s="35" t="s">
        <v>17187</v>
      </c>
      <c r="D588" s="35" t="str">
        <f t="shared" si="19"/>
        <v>193993 - Hot Mix Asphalt Cold Milling &amp; Resurfacing Work_193993</v>
      </c>
      <c r="E588" s="110">
        <v>19</v>
      </c>
    </row>
    <row r="589" spans="1:5">
      <c r="A589" s="58">
        <v>193994</v>
      </c>
      <c r="B589" s="58" t="str">
        <f t="shared" si="18"/>
        <v>AG193994</v>
      </c>
      <c r="C589" s="35" t="s">
        <v>12664</v>
      </c>
      <c r="D589" s="35" t="str">
        <f t="shared" si="19"/>
        <v>193994 - Scour Countermeasure Installation Job 113971</v>
      </c>
      <c r="E589" s="110">
        <v>19</v>
      </c>
    </row>
    <row r="590" spans="1:5">
      <c r="A590" s="58">
        <v>193995</v>
      </c>
      <c r="B590" s="58" t="str">
        <f t="shared" si="18"/>
        <v>AG193995</v>
      </c>
      <c r="C590" s="35" t="s">
        <v>17188</v>
      </c>
      <c r="D590" s="35" t="str">
        <f t="shared" si="19"/>
        <v>193995 - Sidewalk Ramp Work Job 114484</v>
      </c>
      <c r="E590" s="110">
        <v>19</v>
      </c>
    </row>
    <row r="591" spans="1:5">
      <c r="A591" s="58">
        <v>193996</v>
      </c>
      <c r="B591" s="58" t="str">
        <f t="shared" si="18"/>
        <v>AG193996</v>
      </c>
      <c r="C591" s="35" t="s">
        <v>17189</v>
      </c>
      <c r="D591" s="35" t="str">
        <f t="shared" si="19"/>
        <v>193996 - Wyoming Road Job 113935</v>
      </c>
      <c r="E591" s="110">
        <v>19</v>
      </c>
    </row>
    <row r="592" spans="1:5">
      <c r="A592" s="58">
        <v>193997</v>
      </c>
      <c r="B592" s="58" t="str">
        <f t="shared" si="18"/>
        <v>AG193997</v>
      </c>
      <c r="C592" s="35" t="s">
        <v>17190</v>
      </c>
      <c r="D592" s="35" t="str">
        <f t="shared" si="19"/>
        <v>193997 - Hot Mix Asphalt Job 114416</v>
      </c>
      <c r="E592" s="110">
        <v>19</v>
      </c>
    </row>
    <row r="593" spans="1:5">
      <c r="A593" s="58">
        <v>193998</v>
      </c>
      <c r="B593" s="58" t="str">
        <f t="shared" si="18"/>
        <v>AG193998</v>
      </c>
      <c r="C593" s="35" t="s">
        <v>17191</v>
      </c>
      <c r="D593" s="35" t="str">
        <f t="shared" si="19"/>
        <v>193998 - Hot Mix Asphalt Job 113933</v>
      </c>
      <c r="E593" s="110">
        <v>19</v>
      </c>
    </row>
    <row r="594" spans="1:5">
      <c r="A594" s="58">
        <v>193999</v>
      </c>
      <c r="B594" s="58" t="str">
        <f t="shared" si="18"/>
        <v>AG193999</v>
      </c>
      <c r="C594" s="35" t="s">
        <v>17192</v>
      </c>
      <c r="D594" s="35" t="str">
        <f t="shared" si="19"/>
        <v>193999 - Conversion From One Way to Two Way Job 114148</v>
      </c>
      <c r="E594" s="110">
        <v>19</v>
      </c>
    </row>
    <row r="595" spans="1:5">
      <c r="A595" s="58">
        <v>194000</v>
      </c>
      <c r="B595" s="58" t="str">
        <f t="shared" si="18"/>
        <v>AG194000</v>
      </c>
      <c r="C595" s="35" t="s">
        <v>17193</v>
      </c>
      <c r="D595" s="35" t="str">
        <f t="shared" si="19"/>
        <v>194000 - Public Act 48 of 2002</v>
      </c>
      <c r="E595" s="110">
        <v>19</v>
      </c>
    </row>
    <row r="596" spans="1:5">
      <c r="A596" s="58">
        <v>194001</v>
      </c>
      <c r="B596" s="58" t="str">
        <f t="shared" si="18"/>
        <v>AG194001</v>
      </c>
      <c r="C596" s="35" t="s">
        <v>14160</v>
      </c>
      <c r="D596" s="35" t="str">
        <f t="shared" si="19"/>
        <v>194001 - LINK Detroit _ TIGER Grant</v>
      </c>
      <c r="E596" s="110">
        <v>19</v>
      </c>
    </row>
    <row r="597" spans="1:5">
      <c r="A597" s="58">
        <v>194002</v>
      </c>
      <c r="B597" s="58" t="str">
        <f t="shared" si="18"/>
        <v>AG194002</v>
      </c>
      <c r="C597" s="35" t="s">
        <v>17194</v>
      </c>
      <c r="D597" s="35" t="str">
        <f t="shared" si="19"/>
        <v>194002 - LINK Detroit _ Federal Highway Bridge</v>
      </c>
      <c r="E597" s="110">
        <v>19</v>
      </c>
    </row>
    <row r="598" spans="1:5">
      <c r="A598" s="58">
        <v>194003</v>
      </c>
      <c r="B598" s="58" t="str">
        <f t="shared" si="18"/>
        <v>AG194003</v>
      </c>
      <c r="C598" s="35" t="s">
        <v>17195</v>
      </c>
      <c r="D598" s="35" t="str">
        <f t="shared" si="19"/>
        <v>194003 - LINK Detroit _ STP Funds</v>
      </c>
      <c r="E598" s="110">
        <v>19</v>
      </c>
    </row>
    <row r="599" spans="1:5">
      <c r="A599" s="58">
        <v>194004</v>
      </c>
      <c r="B599" s="58" t="str">
        <f t="shared" si="18"/>
        <v>AG194004</v>
      </c>
      <c r="C599" s="35" t="s">
        <v>17196</v>
      </c>
      <c r="D599" s="35" t="str">
        <f t="shared" si="19"/>
        <v>194004 - LINK Detroit _Enhancement</v>
      </c>
      <c r="E599" s="110">
        <v>19</v>
      </c>
    </row>
    <row r="600" spans="1:5">
      <c r="A600" s="58">
        <v>194005</v>
      </c>
      <c r="B600" s="58" t="str">
        <f t="shared" si="18"/>
        <v>AG194005</v>
      </c>
      <c r="C600" s="35" t="s">
        <v>17197</v>
      </c>
      <c r="D600" s="35" t="str">
        <f t="shared" si="19"/>
        <v>194005 - LINK Detroit - Sttate Bridge Funds</v>
      </c>
      <c r="E600" s="110">
        <v>19</v>
      </c>
    </row>
    <row r="601" spans="1:5">
      <c r="A601" s="58">
        <v>194006</v>
      </c>
      <c r="B601" s="58" t="str">
        <f t="shared" si="18"/>
        <v>AG194006</v>
      </c>
      <c r="C601" s="35" t="s">
        <v>17198</v>
      </c>
      <c r="D601" s="35" t="str">
        <f t="shared" si="19"/>
        <v>194006 - LINK Detroit _ City Match</v>
      </c>
      <c r="E601" s="110">
        <v>19</v>
      </c>
    </row>
    <row r="602" spans="1:5">
      <c r="A602" s="58">
        <v>194007</v>
      </c>
      <c r="B602" s="58" t="str">
        <f t="shared" si="18"/>
        <v>AG194007</v>
      </c>
      <c r="C602" s="35" t="s">
        <v>17199</v>
      </c>
      <c r="D602" s="35" t="str">
        <f t="shared" si="19"/>
        <v>194007 - LINK Detroit - Third Party match</v>
      </c>
      <c r="E602" s="110">
        <v>19</v>
      </c>
    </row>
    <row r="603" spans="1:5">
      <c r="A603" s="58">
        <v>194008</v>
      </c>
      <c r="B603" s="58" t="str">
        <f t="shared" si="18"/>
        <v>AG194008</v>
      </c>
      <c r="C603" s="35" t="s">
        <v>17200</v>
      </c>
      <c r="D603" s="35" t="str">
        <f t="shared" si="19"/>
        <v>194008 - 2015 Mich Pollution Prevention Grant</v>
      </c>
      <c r="E603" s="110">
        <v>19</v>
      </c>
    </row>
    <row r="604" spans="1:5">
      <c r="A604" s="58">
        <v>194009</v>
      </c>
      <c r="B604" s="58" t="str">
        <f t="shared" si="18"/>
        <v>AG194009</v>
      </c>
      <c r="C604" s="35" t="s">
        <v>17201</v>
      </c>
      <c r="D604" s="35" t="str">
        <f t="shared" si="19"/>
        <v>194009 - 2015 Mich Pollution Prevention Match</v>
      </c>
      <c r="E604" s="110">
        <v>19</v>
      </c>
    </row>
    <row r="605" spans="1:5">
      <c r="A605" s="58">
        <v>194010</v>
      </c>
      <c r="B605" s="58" t="str">
        <f t="shared" si="18"/>
        <v>AG194010</v>
      </c>
      <c r="C605" s="35" t="s">
        <v>17202</v>
      </c>
      <c r="D605" s="35" t="str">
        <f t="shared" si="19"/>
        <v>194010 - DPW Scrap Tire Grant</v>
      </c>
      <c r="E605" s="110">
        <v>19</v>
      </c>
    </row>
    <row r="606" spans="1:5">
      <c r="A606" s="58">
        <v>194015</v>
      </c>
      <c r="B606" s="58" t="str">
        <f t="shared" si="18"/>
        <v>AG194015</v>
      </c>
      <c r="C606" s="35" t="s">
        <v>17203</v>
      </c>
      <c r="D606" s="35" t="str">
        <f t="shared" si="19"/>
        <v>194015 - Railroad Pavement Marking-Job#129756A</v>
      </c>
      <c r="E606" s="110">
        <v>19</v>
      </c>
    </row>
    <row r="607" spans="1:5">
      <c r="A607" s="58">
        <v>194020</v>
      </c>
      <c r="B607" s="58" t="str">
        <f t="shared" si="18"/>
        <v>AG194020</v>
      </c>
      <c r="C607" s="35" t="s">
        <v>17204</v>
      </c>
      <c r="D607" s="35" t="str">
        <f t="shared" si="19"/>
        <v>194020 - Pavement Marking-Job#129715A</v>
      </c>
      <c r="E607" s="110">
        <v>19</v>
      </c>
    </row>
    <row r="608" spans="1:5">
      <c r="A608" s="58">
        <v>199206</v>
      </c>
      <c r="B608" s="58" t="str">
        <f t="shared" si="18"/>
        <v>AG199206</v>
      </c>
      <c r="C608" s="35" t="s">
        <v>17205</v>
      </c>
      <c r="D608" s="35" t="str">
        <f t="shared" si="19"/>
        <v>199206 - Reserve Stores and Support</v>
      </c>
      <c r="E608" s="110">
        <v>19</v>
      </c>
    </row>
    <row r="609" spans="1:5">
      <c r="A609" s="58">
        <v>199950</v>
      </c>
      <c r="B609" s="58" t="str">
        <f t="shared" si="18"/>
        <v>AG199950</v>
      </c>
      <c r="C609" s="35" t="s">
        <v>17206</v>
      </c>
      <c r="D609" s="35" t="str">
        <f t="shared" si="19"/>
        <v>199950 - GASB34DPW_1095</v>
      </c>
      <c r="E609" s="110">
        <v>19</v>
      </c>
    </row>
    <row r="610" spans="1:5">
      <c r="A610" s="58">
        <v>199951</v>
      </c>
      <c r="B610" s="58" t="str">
        <f t="shared" si="18"/>
        <v>AG199951</v>
      </c>
      <c r="C610" s="35" t="s">
        <v>17207</v>
      </c>
      <c r="D610" s="35" t="str">
        <f t="shared" si="19"/>
        <v>199951 - GASB34DPW Solid Waste Fund_1095</v>
      </c>
      <c r="E610" s="110">
        <v>19</v>
      </c>
    </row>
    <row r="611" spans="1:5">
      <c r="A611" s="58">
        <v>199952</v>
      </c>
      <c r="B611" s="58" t="str">
        <f t="shared" si="18"/>
        <v>AG199952</v>
      </c>
      <c r="C611" s="35" t="s">
        <v>17208</v>
      </c>
      <c r="D611" s="35" t="str">
        <f t="shared" si="19"/>
        <v>199952 - GASB34DPW Solid Waste Fund_3495</v>
      </c>
      <c r="E611" s="110">
        <v>19</v>
      </c>
    </row>
    <row r="612" spans="1:5">
      <c r="A612" s="58">
        <v>199953</v>
      </c>
      <c r="B612" s="58" t="str">
        <f t="shared" si="18"/>
        <v>AG199953</v>
      </c>
      <c r="C612" s="35" t="s">
        <v>17209</v>
      </c>
      <c r="D612" s="35" t="str">
        <f t="shared" si="19"/>
        <v>199953 - GASB34DPW_3601</v>
      </c>
      <c r="E612" s="110">
        <v>19</v>
      </c>
    </row>
    <row r="613" spans="1:5">
      <c r="A613" s="58">
        <v>199954</v>
      </c>
      <c r="B613" s="58" t="str">
        <f t="shared" si="18"/>
        <v>AG199954</v>
      </c>
      <c r="C613" s="35" t="s">
        <v>17210</v>
      </c>
      <c r="D613" s="35" t="str">
        <f t="shared" si="19"/>
        <v>199954 - GASB 34 DPW 2111</v>
      </c>
      <c r="E613" s="110">
        <v>19</v>
      </c>
    </row>
    <row r="614" spans="1:5">
      <c r="A614" s="58">
        <v>199955</v>
      </c>
      <c r="B614" s="58" t="str">
        <f t="shared" si="18"/>
        <v>AG199955</v>
      </c>
      <c r="C614" s="35" t="s">
        <v>17211</v>
      </c>
      <c r="D614" s="35" t="str">
        <f t="shared" si="19"/>
        <v>199955 - 199955-Cost Center</v>
      </c>
      <c r="E614" s="110">
        <v>19</v>
      </c>
    </row>
    <row r="615" spans="1:5">
      <c r="A615" s="58">
        <v>199960</v>
      </c>
      <c r="B615" s="58" t="str">
        <f t="shared" si="18"/>
        <v>AG199960</v>
      </c>
      <c r="C615" s="35" t="s">
        <v>17212</v>
      </c>
      <c r="D615" s="35" t="str">
        <f t="shared" si="19"/>
        <v>199960 - GASB34DPW _ 3396_199960</v>
      </c>
      <c r="E615" s="110">
        <v>19</v>
      </c>
    </row>
    <row r="616" spans="1:5">
      <c r="A616" s="58">
        <v>199961</v>
      </c>
      <c r="B616" s="58" t="str">
        <f t="shared" si="18"/>
        <v>AG199961</v>
      </c>
      <c r="C616" s="35" t="s">
        <v>17213</v>
      </c>
      <c r="D616" s="35" t="str">
        <f t="shared" si="19"/>
        <v>199961 - GASB34DPW_3395</v>
      </c>
      <c r="E616" s="110">
        <v>19</v>
      </c>
    </row>
    <row r="617" spans="1:5">
      <c r="A617" s="58">
        <v>199962</v>
      </c>
      <c r="B617" s="58" t="str">
        <f t="shared" si="18"/>
        <v>AG199962</v>
      </c>
      <c r="C617" s="35" t="s">
        <v>17214</v>
      </c>
      <c r="D617" s="35" t="str">
        <f t="shared" si="19"/>
        <v>199962 - GASB34DPW _ 3396</v>
      </c>
      <c r="E617" s="58">
        <v>19</v>
      </c>
    </row>
    <row r="618" spans="1:5">
      <c r="A618" s="58">
        <v>200010</v>
      </c>
      <c r="B618" s="58" t="str">
        <f t="shared" si="18"/>
        <v>AG200010</v>
      </c>
      <c r="C618" s="35" t="s">
        <v>16484</v>
      </c>
      <c r="D618" s="35" t="str">
        <f t="shared" si="19"/>
        <v>200010 - DDOT Administration</v>
      </c>
      <c r="E618" s="110">
        <v>20</v>
      </c>
    </row>
    <row r="619" spans="1:5">
      <c r="A619" s="58">
        <v>200011</v>
      </c>
      <c r="B619" s="58" t="str">
        <f t="shared" si="18"/>
        <v>AG200011</v>
      </c>
      <c r="C619" s="35" t="s">
        <v>17215</v>
      </c>
      <c r="D619" s="35" t="str">
        <f t="shared" si="19"/>
        <v>200011 - DDOT Strategic Planning Division</v>
      </c>
      <c r="E619" s="110">
        <v>20</v>
      </c>
    </row>
    <row r="620" spans="1:5">
      <c r="A620" s="58">
        <v>200012</v>
      </c>
      <c r="B620" s="58" t="str">
        <f t="shared" si="18"/>
        <v>AG200012</v>
      </c>
      <c r="C620" s="35" t="s">
        <v>17216</v>
      </c>
      <c r="D620" s="35" t="str">
        <f t="shared" si="19"/>
        <v>200012 - DDOT Capital Projects Division</v>
      </c>
      <c r="E620" s="110">
        <v>20</v>
      </c>
    </row>
    <row r="621" spans="1:5">
      <c r="A621" s="58">
        <v>200020</v>
      </c>
      <c r="B621" s="58" t="str">
        <f t="shared" si="18"/>
        <v>AG200020</v>
      </c>
      <c r="C621" s="35" t="s">
        <v>17217</v>
      </c>
      <c r="D621" s="35" t="str">
        <f t="shared" si="19"/>
        <v>200020 - DDOT Compliance</v>
      </c>
      <c r="E621" s="110">
        <v>20</v>
      </c>
    </row>
    <row r="622" spans="1:5">
      <c r="A622" s="58">
        <v>200030</v>
      </c>
      <c r="B622" s="58" t="str">
        <f t="shared" si="18"/>
        <v>AG200030</v>
      </c>
      <c r="C622" s="35" t="s">
        <v>17218</v>
      </c>
      <c r="D622" s="35" t="str">
        <f t="shared" si="19"/>
        <v>200030 - DDOT Marketing</v>
      </c>
      <c r="E622" s="110">
        <v>20</v>
      </c>
    </row>
    <row r="623" spans="1:5">
      <c r="A623" s="58">
        <v>200040</v>
      </c>
      <c r="B623" s="58" t="str">
        <f t="shared" si="18"/>
        <v>AG200040</v>
      </c>
      <c r="C623" s="35" t="s">
        <v>17219</v>
      </c>
      <c r="D623" s="35" t="str">
        <f t="shared" si="19"/>
        <v>200040 - DDOT Mobility Innovation</v>
      </c>
      <c r="E623" s="110">
        <v>20</v>
      </c>
    </row>
    <row r="624" spans="1:5">
      <c r="A624" s="58">
        <v>200070</v>
      </c>
      <c r="B624" s="58" t="str">
        <f t="shared" si="18"/>
        <v>AG200070</v>
      </c>
      <c r="C624" s="35" t="s">
        <v>17220</v>
      </c>
      <c r="D624" s="35" t="str">
        <f t="shared" si="19"/>
        <v>200070 - DDOT Management Information Services</v>
      </c>
      <c r="E624" s="110">
        <v>20</v>
      </c>
    </row>
    <row r="625" spans="1:5">
      <c r="A625" s="58">
        <v>200090</v>
      </c>
      <c r="B625" s="58" t="str">
        <f t="shared" si="18"/>
        <v>AG200090</v>
      </c>
      <c r="C625" s="35" t="s">
        <v>17221</v>
      </c>
      <c r="D625" s="35" t="str">
        <f t="shared" si="19"/>
        <v>200090 - DDOT Finance</v>
      </c>
      <c r="E625" s="110">
        <v>20</v>
      </c>
    </row>
    <row r="626" spans="1:5">
      <c r="A626" s="58">
        <v>200100</v>
      </c>
      <c r="B626" s="58" t="str">
        <f t="shared" si="18"/>
        <v>AG200100</v>
      </c>
      <c r="C626" s="35" t="s">
        <v>7158</v>
      </c>
      <c r="D626" s="35" t="str">
        <f t="shared" si="19"/>
        <v>200100 - Grants Management</v>
      </c>
      <c r="E626" s="110">
        <v>20</v>
      </c>
    </row>
    <row r="627" spans="1:5">
      <c r="A627" s="58">
        <v>200110</v>
      </c>
      <c r="B627" s="58" t="str">
        <f t="shared" si="18"/>
        <v>AG200110</v>
      </c>
      <c r="C627" s="35" t="s">
        <v>17222</v>
      </c>
      <c r="D627" s="35" t="str">
        <f t="shared" si="19"/>
        <v>200110 - DDOT Customer Programs &amp; Communications</v>
      </c>
      <c r="E627" s="110">
        <v>20</v>
      </c>
    </row>
    <row r="628" spans="1:5">
      <c r="A628" s="58">
        <v>200140</v>
      </c>
      <c r="B628" s="58" t="str">
        <f t="shared" si="18"/>
        <v>AG200140</v>
      </c>
      <c r="C628" s="35" t="s">
        <v>17223</v>
      </c>
      <c r="D628" s="35" t="str">
        <f t="shared" si="19"/>
        <v>200140 - DDOT Human Resources</v>
      </c>
      <c r="E628" s="110">
        <v>20</v>
      </c>
    </row>
    <row r="629" spans="1:5">
      <c r="A629" s="58">
        <v>200150</v>
      </c>
      <c r="B629" s="58" t="str">
        <f t="shared" si="18"/>
        <v>AG200150</v>
      </c>
      <c r="C629" s="35" t="s">
        <v>17224</v>
      </c>
      <c r="D629" s="35" t="str">
        <f t="shared" si="19"/>
        <v>200150 - DDOT Purchase &amp; Contract Administration</v>
      </c>
      <c r="E629" s="110">
        <v>20</v>
      </c>
    </row>
    <row r="630" spans="1:5">
      <c r="A630" s="58">
        <v>200160</v>
      </c>
      <c r="B630" s="58" t="str">
        <f t="shared" si="18"/>
        <v>AG200160</v>
      </c>
      <c r="C630" s="35" t="s">
        <v>17225</v>
      </c>
      <c r="D630" s="35" t="str">
        <f t="shared" si="19"/>
        <v>200160 - DDOT Claims Fund</v>
      </c>
      <c r="E630" s="110">
        <v>20</v>
      </c>
    </row>
    <row r="631" spans="1:5">
      <c r="A631" s="58">
        <v>200170</v>
      </c>
      <c r="B631" s="58" t="str">
        <f t="shared" si="18"/>
        <v>AG200170</v>
      </c>
      <c r="C631" s="35" t="s">
        <v>17226</v>
      </c>
      <c r="D631" s="35" t="str">
        <f t="shared" si="19"/>
        <v>200170 - DDOT Building Maintenance</v>
      </c>
      <c r="E631" s="110">
        <v>20</v>
      </c>
    </row>
    <row r="632" spans="1:5">
      <c r="A632" s="58">
        <v>200230</v>
      </c>
      <c r="B632" s="58" t="str">
        <f t="shared" si="18"/>
        <v>AG200230</v>
      </c>
      <c r="C632" s="35" t="s">
        <v>17227</v>
      </c>
      <c r="D632" s="35" t="str">
        <f t="shared" si="19"/>
        <v>200230 - DDOT Risk Management</v>
      </c>
      <c r="E632" s="110">
        <v>20</v>
      </c>
    </row>
    <row r="633" spans="1:5">
      <c r="A633" s="58">
        <v>200280</v>
      </c>
      <c r="B633" s="58" t="str">
        <f t="shared" si="18"/>
        <v>AG200280</v>
      </c>
      <c r="C633" s="35" t="s">
        <v>6419</v>
      </c>
      <c r="D633" s="35" t="str">
        <f t="shared" si="19"/>
        <v>200280 - DDOT Vehicle Maintenance</v>
      </c>
      <c r="E633" s="110">
        <v>20</v>
      </c>
    </row>
    <row r="634" spans="1:5">
      <c r="A634" s="58">
        <v>200290</v>
      </c>
      <c r="B634" s="58" t="str">
        <f t="shared" si="18"/>
        <v>AG200290</v>
      </c>
      <c r="C634" s="35" t="s">
        <v>17228</v>
      </c>
      <c r="D634" s="35" t="str">
        <f t="shared" si="19"/>
        <v>200290 - DDOT Materials Management</v>
      </c>
      <c r="E634" s="110">
        <v>20</v>
      </c>
    </row>
    <row r="635" spans="1:5">
      <c r="A635" s="58">
        <v>200300</v>
      </c>
      <c r="B635" s="58" t="str">
        <f t="shared" si="18"/>
        <v>AG200300</v>
      </c>
      <c r="C635" s="35" t="s">
        <v>17229</v>
      </c>
      <c r="D635" s="35" t="str">
        <f t="shared" si="19"/>
        <v>200300 - DDOT Vehicle Operation</v>
      </c>
      <c r="E635" s="110">
        <v>20</v>
      </c>
    </row>
    <row r="636" spans="1:5">
      <c r="A636" s="58">
        <v>200310</v>
      </c>
      <c r="B636" s="58" t="str">
        <f t="shared" si="18"/>
        <v>AG200310</v>
      </c>
      <c r="C636" s="35" t="s">
        <v>17230</v>
      </c>
      <c r="D636" s="35" t="str">
        <f t="shared" si="19"/>
        <v>200310 - DDOT ADA Transportation Services</v>
      </c>
      <c r="E636" s="110">
        <v>20</v>
      </c>
    </row>
    <row r="637" spans="1:5">
      <c r="A637" s="58">
        <v>200330</v>
      </c>
      <c r="B637" s="58" t="str">
        <f t="shared" si="18"/>
        <v>AG200330</v>
      </c>
      <c r="C637" s="35" t="s">
        <v>17231</v>
      </c>
      <c r="D637" s="35" t="str">
        <f t="shared" si="19"/>
        <v>200330 - DDOT Service Development</v>
      </c>
      <c r="E637" s="110">
        <v>20</v>
      </c>
    </row>
    <row r="638" spans="1:5">
      <c r="A638" s="58">
        <v>200370</v>
      </c>
      <c r="B638" s="58" t="str">
        <f t="shared" si="18"/>
        <v>AG200370</v>
      </c>
      <c r="C638" s="35" t="s">
        <v>17232</v>
      </c>
      <c r="D638" s="35" t="str">
        <f t="shared" si="19"/>
        <v>200370 - DDOT Operations Support - DTC</v>
      </c>
      <c r="E638" s="110">
        <v>20</v>
      </c>
    </row>
    <row r="639" spans="1:5">
      <c r="A639" s="58">
        <v>200375</v>
      </c>
      <c r="B639" s="58" t="str">
        <f t="shared" si="18"/>
        <v>AG200375</v>
      </c>
      <c r="C639" s="35" t="s">
        <v>17233</v>
      </c>
      <c r="D639" s="35" t="str">
        <f t="shared" si="19"/>
        <v>200375 - DTC _ Capital Improvement Bonds</v>
      </c>
      <c r="E639" s="110">
        <v>20</v>
      </c>
    </row>
    <row r="640" spans="1:5">
      <c r="A640" s="58">
        <v>200760</v>
      </c>
      <c r="B640" s="58" t="str">
        <f t="shared" si="18"/>
        <v>AG200760</v>
      </c>
      <c r="C640" s="35" t="s">
        <v>17234</v>
      </c>
      <c r="D640" s="35" t="str">
        <f t="shared" si="19"/>
        <v>200760 - DDOT Current Claims</v>
      </c>
      <c r="E640" s="110">
        <v>20</v>
      </c>
    </row>
    <row r="641" spans="1:5">
      <c r="A641" s="58">
        <v>201100</v>
      </c>
      <c r="B641" s="58" t="str">
        <f t="shared" si="18"/>
        <v>AG201100</v>
      </c>
      <c r="C641" s="35" t="s">
        <v>17235</v>
      </c>
      <c r="D641" s="35" t="str">
        <f t="shared" si="19"/>
        <v>201100 - Capital Improvements _ Bonds_ DOT</v>
      </c>
      <c r="E641" s="110">
        <v>20</v>
      </c>
    </row>
    <row r="642" spans="1:5">
      <c r="A642" s="58">
        <v>201111</v>
      </c>
      <c r="B642" s="58" t="str">
        <f t="shared" si="18"/>
        <v>AG201111</v>
      </c>
      <c r="C642" s="35" t="s">
        <v>17236</v>
      </c>
      <c r="D642" s="35" t="str">
        <f t="shared" si="19"/>
        <v>201111 - DDOT Grants</v>
      </c>
      <c r="E642" s="110">
        <v>20</v>
      </c>
    </row>
    <row r="643" spans="1:5">
      <c r="A643" s="58">
        <v>202100</v>
      </c>
      <c r="B643" s="58" t="str">
        <f t="shared" si="18"/>
        <v>AG202100</v>
      </c>
      <c r="C643" s="35" t="s">
        <v>17237</v>
      </c>
      <c r="D643" s="35" t="str">
        <f t="shared" si="19"/>
        <v>202100 - Detroit Transit Corporation 2010</v>
      </c>
      <c r="E643" s="110">
        <v>20</v>
      </c>
    </row>
    <row r="644" spans="1:5">
      <c r="A644" s="58">
        <v>207002</v>
      </c>
      <c r="B644" s="58" t="str">
        <f t="shared" si="18"/>
        <v>AG207002</v>
      </c>
      <c r="C644" s="35" t="s">
        <v>17238</v>
      </c>
      <c r="D644" s="35" t="str">
        <f t="shared" si="19"/>
        <v>207002 - Fare Collection System_207002</v>
      </c>
      <c r="E644" s="110">
        <v>20</v>
      </c>
    </row>
    <row r="645" spans="1:5">
      <c r="A645" s="58">
        <v>207005</v>
      </c>
      <c r="B645" s="58" t="str">
        <f t="shared" ref="B645:B708" si="20">"AG"&amp;A645</f>
        <v>AG207005</v>
      </c>
      <c r="C645" s="35" t="s">
        <v>17239</v>
      </c>
      <c r="D645" s="35" t="str">
        <f t="shared" ref="D645:D708" si="21">A645&amp;" - "&amp;C645</f>
        <v>207005 - Asses Management System</v>
      </c>
      <c r="E645" s="110">
        <v>20</v>
      </c>
    </row>
    <row r="646" spans="1:5">
      <c r="A646" s="58">
        <v>207006</v>
      </c>
      <c r="B646" s="58" t="str">
        <f t="shared" si="20"/>
        <v>AG207006</v>
      </c>
      <c r="C646" s="35" t="s">
        <v>17240</v>
      </c>
      <c r="D646" s="35" t="str">
        <f t="shared" si="21"/>
        <v>207006 - Rehab_Rebuild 40 Ft buses_207006</v>
      </c>
      <c r="E646" s="110">
        <v>20</v>
      </c>
    </row>
    <row r="647" spans="1:5">
      <c r="A647" s="58">
        <v>207007</v>
      </c>
      <c r="B647" s="58" t="str">
        <f t="shared" si="20"/>
        <v>AG207007</v>
      </c>
      <c r="C647" s="35" t="s">
        <v>17241</v>
      </c>
      <c r="D647" s="35" t="str">
        <f t="shared" si="21"/>
        <v>207007 - Acquire Mobile Surveilance_ Security Equipments</v>
      </c>
      <c r="E647" s="110">
        <v>20</v>
      </c>
    </row>
    <row r="648" spans="1:5">
      <c r="A648" s="58">
        <v>207008</v>
      </c>
      <c r="B648" s="58" t="str">
        <f t="shared" si="20"/>
        <v>AG207008</v>
      </c>
      <c r="C648" s="35" t="s">
        <v>17242</v>
      </c>
      <c r="D648" s="35" t="str">
        <f t="shared" si="21"/>
        <v>207008 - Acquire ADP Hardware_207008</v>
      </c>
      <c r="E648" s="110">
        <v>20</v>
      </c>
    </row>
    <row r="649" spans="1:5">
      <c r="A649" s="58">
        <v>207009</v>
      </c>
      <c r="B649" s="58" t="str">
        <f t="shared" si="20"/>
        <v>AG207009</v>
      </c>
      <c r="C649" s="35" t="s">
        <v>17243</v>
      </c>
      <c r="D649" s="35" t="str">
        <f t="shared" si="21"/>
        <v>207009 - Acquire_Renovate Facilities</v>
      </c>
      <c r="E649" s="110">
        <v>20</v>
      </c>
    </row>
    <row r="650" spans="1:5">
      <c r="A650" s="58">
        <v>207010</v>
      </c>
      <c r="B650" s="58" t="str">
        <f t="shared" si="20"/>
        <v>AG207010</v>
      </c>
      <c r="C650" s="35" t="s">
        <v>17244</v>
      </c>
      <c r="D650" s="35" t="str">
        <f t="shared" si="21"/>
        <v>207010 - Buy 40 Ft Replacement Buses_207010</v>
      </c>
      <c r="E650" s="110">
        <v>20</v>
      </c>
    </row>
    <row r="651" spans="1:5">
      <c r="A651" s="58">
        <v>207011</v>
      </c>
      <c r="B651" s="58" t="str">
        <f t="shared" si="20"/>
        <v>AG207011</v>
      </c>
      <c r="C651" s="35" t="s">
        <v>17245</v>
      </c>
      <c r="D651" s="35" t="str">
        <f t="shared" si="21"/>
        <v>207011 - Buy 40 Ft Replacement Buses_207011</v>
      </c>
      <c r="E651" s="110">
        <v>20</v>
      </c>
    </row>
    <row r="652" spans="1:5">
      <c r="A652" s="58">
        <v>207012</v>
      </c>
      <c r="B652" s="58" t="str">
        <f t="shared" si="20"/>
        <v>AG207012</v>
      </c>
      <c r="C652" s="35" t="s">
        <v>17246</v>
      </c>
      <c r="D652" s="35" t="str">
        <f t="shared" si="21"/>
        <v>207012 - Job Access &amp; Reverse Commute_207012</v>
      </c>
      <c r="E652" s="110">
        <v>20</v>
      </c>
    </row>
    <row r="653" spans="1:5">
      <c r="A653" s="58">
        <v>207013</v>
      </c>
      <c r="B653" s="58" t="str">
        <f t="shared" si="20"/>
        <v>AG207013</v>
      </c>
      <c r="C653" s="35" t="s">
        <v>17247</v>
      </c>
      <c r="D653" s="35" t="str">
        <f t="shared" si="21"/>
        <v>207013 - Job Access &amp; Reverse Commute_207013</v>
      </c>
      <c r="E653" s="110">
        <v>20</v>
      </c>
    </row>
    <row r="654" spans="1:5">
      <c r="A654" s="58">
        <v>207014</v>
      </c>
      <c r="B654" s="58" t="str">
        <f t="shared" si="20"/>
        <v>AG207014</v>
      </c>
      <c r="C654" s="35" t="s">
        <v>17248</v>
      </c>
      <c r="D654" s="35" t="str">
        <f t="shared" si="21"/>
        <v>207014 - Job Access _ Service Operation_207014</v>
      </c>
      <c r="E654" s="110">
        <v>20</v>
      </c>
    </row>
    <row r="655" spans="1:5">
      <c r="A655" s="58">
        <v>207015</v>
      </c>
      <c r="B655" s="58" t="str">
        <f t="shared" si="20"/>
        <v>AG207015</v>
      </c>
      <c r="C655" s="35" t="s">
        <v>17249</v>
      </c>
      <c r="D655" s="35" t="str">
        <f t="shared" si="21"/>
        <v>207015 - Job Access _ Program Administration_207015</v>
      </c>
      <c r="E655" s="110">
        <v>20</v>
      </c>
    </row>
    <row r="656" spans="1:5">
      <c r="A656" s="58">
        <v>207016</v>
      </c>
      <c r="B656" s="58" t="str">
        <f t="shared" si="20"/>
        <v>AG207016</v>
      </c>
      <c r="C656" s="35" t="s">
        <v>17250</v>
      </c>
      <c r="D656" s="35" t="str">
        <f t="shared" si="21"/>
        <v>207016 - Job Access _ Mobility Management_207016</v>
      </c>
      <c r="E656" s="110">
        <v>20</v>
      </c>
    </row>
    <row r="657" spans="1:5">
      <c r="A657" s="58">
        <v>207017</v>
      </c>
      <c r="B657" s="58" t="str">
        <f t="shared" si="20"/>
        <v>AG207017</v>
      </c>
      <c r="C657" s="35" t="s">
        <v>17251</v>
      </c>
      <c r="D657" s="35" t="str">
        <f t="shared" si="21"/>
        <v>207017 - Job Access _ Service Operation_207017</v>
      </c>
      <c r="E657" s="110">
        <v>20</v>
      </c>
    </row>
    <row r="658" spans="1:5">
      <c r="A658" s="58">
        <v>207018</v>
      </c>
      <c r="B658" s="58" t="str">
        <f t="shared" si="20"/>
        <v>AG207018</v>
      </c>
      <c r="C658" s="35" t="s">
        <v>17252</v>
      </c>
      <c r="D658" s="35" t="str">
        <f t="shared" si="21"/>
        <v>207018 - Job Access _ Program Administration_207018</v>
      </c>
      <c r="E658" s="110">
        <v>20</v>
      </c>
    </row>
    <row r="659" spans="1:5">
      <c r="A659" s="58">
        <v>207019</v>
      </c>
      <c r="B659" s="58" t="str">
        <f t="shared" si="20"/>
        <v>AG207019</v>
      </c>
      <c r="C659" s="35" t="s">
        <v>17253</v>
      </c>
      <c r="D659" s="35" t="str">
        <f t="shared" si="21"/>
        <v>207019 - Job Access _ Mobility Management_207019</v>
      </c>
      <c r="E659" s="110">
        <v>20</v>
      </c>
    </row>
    <row r="660" spans="1:5">
      <c r="A660" s="58">
        <v>207020</v>
      </c>
      <c r="B660" s="58" t="str">
        <f t="shared" si="20"/>
        <v>AG207020</v>
      </c>
      <c r="C660" s="35" t="s">
        <v>17254</v>
      </c>
      <c r="D660" s="35" t="str">
        <f t="shared" si="21"/>
        <v>207020 - Job Access _ Service Operation_207020</v>
      </c>
      <c r="E660" s="110">
        <v>20</v>
      </c>
    </row>
    <row r="661" spans="1:5">
      <c r="A661" s="58">
        <v>207021</v>
      </c>
      <c r="B661" s="58" t="str">
        <f t="shared" si="20"/>
        <v>AG207021</v>
      </c>
      <c r="C661" s="35" t="s">
        <v>17255</v>
      </c>
      <c r="D661" s="35" t="str">
        <f t="shared" si="21"/>
        <v>207021 - Job Access _ Program Administration_207021</v>
      </c>
      <c r="E661" s="110">
        <v>20</v>
      </c>
    </row>
    <row r="662" spans="1:5">
      <c r="A662" s="58">
        <v>207022</v>
      </c>
      <c r="B662" s="58" t="str">
        <f t="shared" si="20"/>
        <v>AG207022</v>
      </c>
      <c r="C662" s="35" t="s">
        <v>17256</v>
      </c>
      <c r="D662" s="35" t="str">
        <f t="shared" si="21"/>
        <v>207022 - Job Access _ Mobility Management_207022</v>
      </c>
      <c r="E662" s="110">
        <v>20</v>
      </c>
    </row>
    <row r="663" spans="1:5">
      <c r="A663" s="58">
        <v>207023</v>
      </c>
      <c r="B663" s="58" t="str">
        <f t="shared" si="20"/>
        <v>AG207023</v>
      </c>
      <c r="C663" s="35" t="s">
        <v>17257</v>
      </c>
      <c r="D663" s="35" t="str">
        <f t="shared" si="21"/>
        <v>207023 - Job Access _ 30 Ft Buses</v>
      </c>
      <c r="E663" s="110">
        <v>20</v>
      </c>
    </row>
    <row r="664" spans="1:5">
      <c r="A664" s="58">
        <v>207024</v>
      </c>
      <c r="B664" s="58" t="str">
        <f t="shared" si="20"/>
        <v>AG207024</v>
      </c>
      <c r="C664" s="35" t="s">
        <v>17258</v>
      </c>
      <c r="D664" s="35" t="str">
        <f t="shared" si="21"/>
        <v>207024 - Job Access _ Support Equipments</v>
      </c>
      <c r="E664" s="110">
        <v>20</v>
      </c>
    </row>
    <row r="665" spans="1:5">
      <c r="A665" s="58">
        <v>207025</v>
      </c>
      <c r="B665" s="58" t="str">
        <f t="shared" si="20"/>
        <v>AG207025</v>
      </c>
      <c r="C665" s="35" t="s">
        <v>17259</v>
      </c>
      <c r="D665" s="35" t="str">
        <f t="shared" si="21"/>
        <v>207025 - Job Access _ Service Operation_207025</v>
      </c>
      <c r="E665" s="110">
        <v>20</v>
      </c>
    </row>
    <row r="666" spans="1:5">
      <c r="A666" s="58">
        <v>207026</v>
      </c>
      <c r="B666" s="58" t="str">
        <f t="shared" si="20"/>
        <v>AG207026</v>
      </c>
      <c r="C666" s="35" t="s">
        <v>17260</v>
      </c>
      <c r="D666" s="35" t="str">
        <f t="shared" si="21"/>
        <v>207026 - Job Access Service Operation_207026</v>
      </c>
      <c r="E666" s="110">
        <v>20</v>
      </c>
    </row>
    <row r="667" spans="1:5">
      <c r="A667" s="58">
        <v>207027</v>
      </c>
      <c r="B667" s="58" t="str">
        <f t="shared" si="20"/>
        <v>AG207027</v>
      </c>
      <c r="C667" s="35" t="s">
        <v>17261</v>
      </c>
      <c r="D667" s="35" t="str">
        <f t="shared" si="21"/>
        <v>207027 - Job Access Program Administration_207027</v>
      </c>
      <c r="E667" s="110">
        <v>20</v>
      </c>
    </row>
    <row r="668" spans="1:5">
      <c r="A668" s="58">
        <v>207028</v>
      </c>
      <c r="B668" s="58" t="str">
        <f t="shared" si="20"/>
        <v>AG207028</v>
      </c>
      <c r="C668" s="35" t="s">
        <v>17262</v>
      </c>
      <c r="D668" s="35" t="str">
        <f t="shared" si="21"/>
        <v>207028 - New Freedom _ Service Operation_207028</v>
      </c>
      <c r="E668" s="110">
        <v>20</v>
      </c>
    </row>
    <row r="669" spans="1:5">
      <c r="A669" s="58">
        <v>207029</v>
      </c>
      <c r="B669" s="58" t="str">
        <f t="shared" si="20"/>
        <v>AG207029</v>
      </c>
      <c r="C669" s="35" t="s">
        <v>17263</v>
      </c>
      <c r="D669" s="35" t="str">
        <f t="shared" si="21"/>
        <v>207029 - New Freedom _ Program Administration_207029</v>
      </c>
      <c r="E669" s="110">
        <v>20</v>
      </c>
    </row>
    <row r="670" spans="1:5">
      <c r="A670" s="58">
        <v>207030</v>
      </c>
      <c r="B670" s="58" t="str">
        <f t="shared" si="20"/>
        <v>AG207030</v>
      </c>
      <c r="C670" s="35" t="s">
        <v>17264</v>
      </c>
      <c r="D670" s="35" t="str">
        <f t="shared" si="21"/>
        <v>207030 - New Freedom _ Mobility Management_207030</v>
      </c>
      <c r="E670" s="110">
        <v>20</v>
      </c>
    </row>
    <row r="671" spans="1:5">
      <c r="A671" s="58">
        <v>207031</v>
      </c>
      <c r="B671" s="58" t="str">
        <f t="shared" si="20"/>
        <v>AG207031</v>
      </c>
      <c r="C671" s="35" t="s">
        <v>17265</v>
      </c>
      <c r="D671" s="35" t="str">
        <f t="shared" si="21"/>
        <v>207031 - New Freedom _ Service Operation_207031</v>
      </c>
      <c r="E671" s="110">
        <v>20</v>
      </c>
    </row>
    <row r="672" spans="1:5">
      <c r="A672" s="58">
        <v>207032</v>
      </c>
      <c r="B672" s="58" t="str">
        <f t="shared" si="20"/>
        <v>AG207032</v>
      </c>
      <c r="C672" s="35" t="s">
        <v>17266</v>
      </c>
      <c r="D672" s="35" t="str">
        <f t="shared" si="21"/>
        <v>207032 - New Freedom _ Mobility Management_207032</v>
      </c>
      <c r="E672" s="110">
        <v>20</v>
      </c>
    </row>
    <row r="673" spans="1:5">
      <c r="A673" s="58">
        <v>207033</v>
      </c>
      <c r="B673" s="58" t="str">
        <f t="shared" si="20"/>
        <v>AG207033</v>
      </c>
      <c r="C673" s="35" t="s">
        <v>17267</v>
      </c>
      <c r="D673" s="35" t="str">
        <f t="shared" si="21"/>
        <v>207033 - New Freedom _ Buy Vans for Expansion_207033</v>
      </c>
      <c r="E673" s="110">
        <v>20</v>
      </c>
    </row>
    <row r="674" spans="1:5">
      <c r="A674" s="58">
        <v>207034</v>
      </c>
      <c r="B674" s="58" t="str">
        <f t="shared" si="20"/>
        <v>AG207034</v>
      </c>
      <c r="C674" s="35" t="s">
        <v>17268</v>
      </c>
      <c r="D674" s="35" t="str">
        <f t="shared" si="21"/>
        <v>207034 - New Freedom _ Support Equipments_207034</v>
      </c>
      <c r="E674" s="110">
        <v>20</v>
      </c>
    </row>
    <row r="675" spans="1:5">
      <c r="A675" s="58">
        <v>207035</v>
      </c>
      <c r="B675" s="58" t="str">
        <f t="shared" si="20"/>
        <v>AG207035</v>
      </c>
      <c r="C675" s="35" t="s">
        <v>17269</v>
      </c>
      <c r="D675" s="35" t="str">
        <f t="shared" si="21"/>
        <v>207035 - New Freedom _ Program Administration_207035</v>
      </c>
      <c r="E675" s="110">
        <v>20</v>
      </c>
    </row>
    <row r="676" spans="1:5">
      <c r="A676" s="58">
        <v>207036</v>
      </c>
      <c r="B676" s="58" t="str">
        <f t="shared" si="20"/>
        <v>AG207036</v>
      </c>
      <c r="C676" s="35" t="s">
        <v>17270</v>
      </c>
      <c r="D676" s="35" t="str">
        <f t="shared" si="21"/>
        <v>207036 - New Freedom _ Service Operation_207036</v>
      </c>
      <c r="E676" s="110">
        <v>20</v>
      </c>
    </row>
    <row r="677" spans="1:5">
      <c r="A677" s="58">
        <v>207037</v>
      </c>
      <c r="B677" s="58" t="str">
        <f t="shared" si="20"/>
        <v>AG207037</v>
      </c>
      <c r="C677" s="35" t="s">
        <v>17271</v>
      </c>
      <c r="D677" s="35" t="str">
        <f t="shared" si="21"/>
        <v>207037 - New Freedom _ Mobility Management_207037</v>
      </c>
      <c r="E677" s="110">
        <v>20</v>
      </c>
    </row>
    <row r="678" spans="1:5">
      <c r="A678" s="58">
        <v>207038</v>
      </c>
      <c r="B678" s="58" t="str">
        <f t="shared" si="20"/>
        <v>AG207038</v>
      </c>
      <c r="C678" s="35" t="s">
        <v>17272</v>
      </c>
      <c r="D678" s="35" t="str">
        <f t="shared" si="21"/>
        <v>207038 - New Freedom _ Buy Vans for Expansion_207038</v>
      </c>
      <c r="E678" s="110">
        <v>20</v>
      </c>
    </row>
    <row r="679" spans="1:5">
      <c r="A679" s="58">
        <v>207039</v>
      </c>
      <c r="B679" s="58" t="str">
        <f t="shared" si="20"/>
        <v>AG207039</v>
      </c>
      <c r="C679" s="35" t="s">
        <v>17273</v>
      </c>
      <c r="D679" s="35" t="str">
        <f t="shared" si="21"/>
        <v>207039 - New Freedom _ Support Equipments_207039</v>
      </c>
      <c r="E679" s="110">
        <v>20</v>
      </c>
    </row>
    <row r="680" spans="1:5">
      <c r="A680" s="58">
        <v>207040</v>
      </c>
      <c r="B680" s="58" t="str">
        <f t="shared" si="20"/>
        <v>AG207040</v>
      </c>
      <c r="C680" s="35" t="s">
        <v>17274</v>
      </c>
      <c r="D680" s="35" t="str">
        <f t="shared" si="21"/>
        <v>207040 - New Freedom _ Program Administration_207040</v>
      </c>
      <c r="E680" s="110">
        <v>20</v>
      </c>
    </row>
    <row r="681" spans="1:5">
      <c r="A681" s="58">
        <v>207044</v>
      </c>
      <c r="B681" s="58" t="str">
        <f t="shared" si="20"/>
        <v>AG207044</v>
      </c>
      <c r="C681" s="35" t="s">
        <v>17275</v>
      </c>
      <c r="D681" s="35" t="str">
        <f t="shared" si="21"/>
        <v>207044 - Bus Shelters &amp; Bus Stops</v>
      </c>
      <c r="E681" s="110">
        <v>20</v>
      </c>
    </row>
    <row r="682" spans="1:5">
      <c r="A682" s="58">
        <v>207049</v>
      </c>
      <c r="B682" s="58" t="str">
        <f t="shared" si="20"/>
        <v>AG207049</v>
      </c>
      <c r="C682" s="35" t="s">
        <v>17276</v>
      </c>
      <c r="D682" s="35" t="str">
        <f t="shared" si="21"/>
        <v>207049 - Acquire ADP Hardware_207049</v>
      </c>
      <c r="E682" s="110">
        <v>20</v>
      </c>
    </row>
    <row r="683" spans="1:5">
      <c r="A683" s="58">
        <v>207055</v>
      </c>
      <c r="B683" s="58" t="str">
        <f t="shared" si="20"/>
        <v>AG207055</v>
      </c>
      <c r="C683" s="35" t="s">
        <v>17277</v>
      </c>
      <c r="D683" s="35" t="str">
        <f t="shared" si="21"/>
        <v>207055 - Computer Equipments_207055</v>
      </c>
      <c r="E683" s="110">
        <v>20</v>
      </c>
    </row>
    <row r="684" spans="1:5">
      <c r="A684" s="58">
        <v>207056</v>
      </c>
      <c r="B684" s="58" t="str">
        <f t="shared" si="20"/>
        <v>AG207056</v>
      </c>
      <c r="C684" s="35" t="s">
        <v>17278</v>
      </c>
      <c r="D684" s="35" t="str">
        <f t="shared" si="21"/>
        <v>207056 - Office Equipment_207056</v>
      </c>
      <c r="E684" s="110">
        <v>20</v>
      </c>
    </row>
    <row r="685" spans="1:5">
      <c r="A685" s="58">
        <v>207064</v>
      </c>
      <c r="B685" s="58" t="str">
        <f t="shared" si="20"/>
        <v>AG207064</v>
      </c>
      <c r="C685" s="35" t="s">
        <v>17279</v>
      </c>
      <c r="D685" s="35" t="str">
        <f t="shared" si="21"/>
        <v>207064 - Service_Support Equipment_207064</v>
      </c>
      <c r="E685" s="110">
        <v>20</v>
      </c>
    </row>
    <row r="686" spans="1:5">
      <c r="A686" s="58">
        <v>207067</v>
      </c>
      <c r="B686" s="58" t="str">
        <f t="shared" si="20"/>
        <v>AG207067</v>
      </c>
      <c r="C686" s="35" t="s">
        <v>17280</v>
      </c>
      <c r="D686" s="35" t="str">
        <f t="shared" si="21"/>
        <v>207067 - Transit Enhancements_Bus Shelters</v>
      </c>
      <c r="E686" s="110">
        <v>20</v>
      </c>
    </row>
    <row r="687" spans="1:5">
      <c r="A687" s="58">
        <v>207070</v>
      </c>
      <c r="B687" s="58" t="str">
        <f t="shared" si="20"/>
        <v>AG207070</v>
      </c>
      <c r="C687" s="35" t="s">
        <v>17281</v>
      </c>
      <c r="D687" s="35" t="str">
        <f t="shared" si="21"/>
        <v>207070 - Preventive Maintenence</v>
      </c>
      <c r="E687" s="110">
        <v>20</v>
      </c>
    </row>
    <row r="688" spans="1:5">
      <c r="A688" s="58">
        <v>207074</v>
      </c>
      <c r="B688" s="58" t="str">
        <f t="shared" si="20"/>
        <v>AG207074</v>
      </c>
      <c r="C688" s="35" t="s">
        <v>17282</v>
      </c>
      <c r="D688" s="35" t="str">
        <f t="shared" si="21"/>
        <v>207074 - Bus Shelters_207074</v>
      </c>
      <c r="E688" s="110">
        <v>20</v>
      </c>
    </row>
    <row r="689" spans="1:5">
      <c r="A689" s="58">
        <v>207077</v>
      </c>
      <c r="B689" s="58" t="str">
        <f t="shared" si="20"/>
        <v>AG207077</v>
      </c>
      <c r="C689" s="35" t="s">
        <v>17283</v>
      </c>
      <c r="D689" s="35" t="str">
        <f t="shared" si="21"/>
        <v>207077 - Preventive Maintenance_207077</v>
      </c>
      <c r="E689" s="110">
        <v>20</v>
      </c>
    </row>
    <row r="690" spans="1:5">
      <c r="A690" s="58">
        <v>207078</v>
      </c>
      <c r="B690" s="58" t="str">
        <f t="shared" si="20"/>
        <v>AG207078</v>
      </c>
      <c r="C690" s="35" t="s">
        <v>17284</v>
      </c>
      <c r="D690" s="35" t="str">
        <f t="shared" si="21"/>
        <v>207078 - Rehab_Renovate Admin Facilities</v>
      </c>
      <c r="E690" s="110">
        <v>20</v>
      </c>
    </row>
    <row r="691" spans="1:5">
      <c r="A691" s="58">
        <v>207079</v>
      </c>
      <c r="B691" s="58" t="str">
        <f t="shared" si="20"/>
        <v>AG207079</v>
      </c>
      <c r="C691" s="35" t="s">
        <v>17285</v>
      </c>
      <c r="D691" s="35" t="str">
        <f t="shared" si="21"/>
        <v>207079 - Service_Support Vehicles</v>
      </c>
      <c r="E691" s="110">
        <v>20</v>
      </c>
    </row>
    <row r="692" spans="1:5">
      <c r="A692" s="58">
        <v>207080</v>
      </c>
      <c r="B692" s="58" t="str">
        <f t="shared" si="20"/>
        <v>AG207080</v>
      </c>
      <c r="C692" s="35" t="s">
        <v>17286</v>
      </c>
      <c r="D692" s="35" t="str">
        <f t="shared" si="21"/>
        <v>207080 - Acquire Misc Support Equipments</v>
      </c>
      <c r="E692" s="110">
        <v>20</v>
      </c>
    </row>
    <row r="693" spans="1:5">
      <c r="A693" s="58">
        <v>207081</v>
      </c>
      <c r="B693" s="58" t="str">
        <f t="shared" si="20"/>
        <v>AG207081</v>
      </c>
      <c r="C693" s="35" t="s">
        <v>17287</v>
      </c>
      <c r="D693" s="35" t="str">
        <f t="shared" si="21"/>
        <v>207081 - Acquire Misc Communication Equipments</v>
      </c>
      <c r="E693" s="110">
        <v>20</v>
      </c>
    </row>
    <row r="694" spans="1:5">
      <c r="A694" s="58">
        <v>207082</v>
      </c>
      <c r="B694" s="58" t="str">
        <f t="shared" si="20"/>
        <v>AG207082</v>
      </c>
      <c r="C694" s="35" t="s">
        <v>17288</v>
      </c>
      <c r="D694" s="35" t="str">
        <f t="shared" si="21"/>
        <v>207082 - Employee Education_Training_207082</v>
      </c>
      <c r="E694" s="110">
        <v>20</v>
      </c>
    </row>
    <row r="695" spans="1:5">
      <c r="A695" s="58">
        <v>207083</v>
      </c>
      <c r="B695" s="58" t="str">
        <f t="shared" si="20"/>
        <v>AG207083</v>
      </c>
      <c r="C695" s="35" t="s">
        <v>17289</v>
      </c>
      <c r="D695" s="35" t="str">
        <f t="shared" si="21"/>
        <v>207083 - Acquire Surveilance Security Equipments</v>
      </c>
      <c r="E695" s="110">
        <v>20</v>
      </c>
    </row>
    <row r="696" spans="1:5">
      <c r="A696" s="58">
        <v>207084</v>
      </c>
      <c r="B696" s="58" t="str">
        <f t="shared" si="20"/>
        <v>AG207084</v>
      </c>
      <c r="C696" s="35" t="s">
        <v>17290</v>
      </c>
      <c r="D696" s="35" t="str">
        <f t="shared" si="21"/>
        <v>207084 - Rehab_Rebuild 40 Ft Buses</v>
      </c>
      <c r="E696" s="110">
        <v>20</v>
      </c>
    </row>
    <row r="697" spans="1:5">
      <c r="A697" s="58">
        <v>207085</v>
      </c>
      <c r="B697" s="58" t="str">
        <f t="shared" si="20"/>
        <v>AG207085</v>
      </c>
      <c r="C697" s="35" t="s">
        <v>17291</v>
      </c>
      <c r="D697" s="35" t="str">
        <f t="shared" si="21"/>
        <v>207085 - Buy 40 Ft Replacement Buses</v>
      </c>
      <c r="E697" s="110">
        <v>20</v>
      </c>
    </row>
    <row r="698" spans="1:5">
      <c r="A698" s="58">
        <v>207086</v>
      </c>
      <c r="B698" s="58" t="str">
        <f t="shared" si="20"/>
        <v>AG207086</v>
      </c>
      <c r="C698" s="35" t="s">
        <v>17292</v>
      </c>
      <c r="D698" s="35" t="str">
        <f t="shared" si="21"/>
        <v>207086 - Buy Capital Spare parts Items</v>
      </c>
      <c r="E698" s="110">
        <v>20</v>
      </c>
    </row>
    <row r="699" spans="1:5">
      <c r="A699" s="58">
        <v>207087</v>
      </c>
      <c r="B699" s="58" t="str">
        <f t="shared" si="20"/>
        <v>AG207087</v>
      </c>
      <c r="C699" s="35" t="s">
        <v>17293</v>
      </c>
      <c r="D699" s="35" t="str">
        <f t="shared" si="21"/>
        <v>207087 - Bus Shelters_207087</v>
      </c>
      <c r="E699" s="110">
        <v>20</v>
      </c>
    </row>
    <row r="700" spans="1:5">
      <c r="A700" s="58">
        <v>207088</v>
      </c>
      <c r="B700" s="58" t="str">
        <f t="shared" si="20"/>
        <v>AG207088</v>
      </c>
      <c r="C700" s="35" t="s">
        <v>17294</v>
      </c>
      <c r="D700" s="35" t="str">
        <f t="shared" si="21"/>
        <v>207088 - Comprehensive Planning_207088</v>
      </c>
      <c r="E700" s="110">
        <v>20</v>
      </c>
    </row>
    <row r="701" spans="1:5">
      <c r="A701" s="58">
        <v>207089</v>
      </c>
      <c r="B701" s="58" t="str">
        <f t="shared" si="20"/>
        <v>AG207089</v>
      </c>
      <c r="C701" s="35" t="s">
        <v>17295</v>
      </c>
      <c r="D701" s="35" t="str">
        <f t="shared" si="21"/>
        <v>207089 - Preventive Maintenance</v>
      </c>
      <c r="E701" s="110">
        <v>20</v>
      </c>
    </row>
    <row r="702" spans="1:5">
      <c r="A702" s="58">
        <v>207090</v>
      </c>
      <c r="B702" s="58" t="str">
        <f t="shared" si="20"/>
        <v>AG207090</v>
      </c>
      <c r="C702" s="35" t="s">
        <v>17296</v>
      </c>
      <c r="D702" s="35" t="str">
        <f t="shared" si="21"/>
        <v>207090 - Employee Education/Training</v>
      </c>
      <c r="E702" s="110">
        <v>20</v>
      </c>
    </row>
    <row r="703" spans="1:5">
      <c r="A703" s="58">
        <v>207091</v>
      </c>
      <c r="B703" s="58" t="str">
        <f t="shared" si="20"/>
        <v>AG207091</v>
      </c>
      <c r="C703" s="35" t="s">
        <v>17297</v>
      </c>
      <c r="D703" s="35" t="str">
        <f t="shared" si="21"/>
        <v>207091 - Bus Shelters_207091</v>
      </c>
      <c r="E703" s="110">
        <v>20</v>
      </c>
    </row>
    <row r="704" spans="1:5">
      <c r="A704" s="58">
        <v>207092</v>
      </c>
      <c r="B704" s="58" t="str">
        <f t="shared" si="20"/>
        <v>AG207092</v>
      </c>
      <c r="C704" s="35" t="s">
        <v>17298</v>
      </c>
      <c r="D704" s="35" t="str">
        <f t="shared" si="21"/>
        <v>207092 - Comprehensive Planning</v>
      </c>
      <c r="E704" s="110">
        <v>20</v>
      </c>
    </row>
    <row r="705" spans="1:5">
      <c r="A705" s="58">
        <v>207093</v>
      </c>
      <c r="B705" s="58" t="str">
        <f t="shared" si="20"/>
        <v>AG207093</v>
      </c>
      <c r="C705" s="35" t="s">
        <v>17289</v>
      </c>
      <c r="D705" s="35" t="str">
        <f t="shared" si="21"/>
        <v>207093 - Acquire Surveilance Security Equipments</v>
      </c>
      <c r="E705" s="110">
        <v>20</v>
      </c>
    </row>
    <row r="706" spans="1:5">
      <c r="A706" s="58">
        <v>207096</v>
      </c>
      <c r="B706" s="58" t="str">
        <f t="shared" si="20"/>
        <v>AG207096</v>
      </c>
      <c r="C706" s="35" t="s">
        <v>17299</v>
      </c>
      <c r="D706" s="35" t="str">
        <f t="shared" si="21"/>
        <v>207096 - Program Support Administration</v>
      </c>
      <c r="E706" s="110">
        <v>20</v>
      </c>
    </row>
    <row r="707" spans="1:5">
      <c r="A707" s="58">
        <v>207097</v>
      </c>
      <c r="B707" s="58" t="str">
        <f t="shared" si="20"/>
        <v>AG207097</v>
      </c>
      <c r="C707" s="35" t="s">
        <v>17300</v>
      </c>
      <c r="D707" s="35" t="str">
        <f t="shared" si="21"/>
        <v>207097 - Bike Racks_207097</v>
      </c>
      <c r="E707" s="110">
        <v>20</v>
      </c>
    </row>
    <row r="708" spans="1:5">
      <c r="A708" s="58">
        <v>207099</v>
      </c>
      <c r="B708" s="58" t="str">
        <f t="shared" si="20"/>
        <v>AG207099</v>
      </c>
      <c r="C708" s="35" t="s">
        <v>17301</v>
      </c>
      <c r="D708" s="35" t="str">
        <f t="shared" si="21"/>
        <v>207099 - Lease 40 Ft Buses</v>
      </c>
      <c r="E708" s="110">
        <v>20</v>
      </c>
    </row>
    <row r="709" spans="1:5">
      <c r="A709" s="58">
        <v>207100</v>
      </c>
      <c r="B709" s="58" t="str">
        <f t="shared" ref="B709:B772" si="22">"AG"&amp;A709</f>
        <v>AG207100</v>
      </c>
      <c r="C709" s="35" t="s">
        <v>17302</v>
      </c>
      <c r="D709" s="35" t="str">
        <f t="shared" ref="D709:D772" si="23">A709&amp;" - "&amp;C709</f>
        <v>207100 - Buy 40 Ft Replacemen Buses_207100</v>
      </c>
      <c r="E709" s="110">
        <v>20</v>
      </c>
    </row>
    <row r="710" spans="1:5">
      <c r="A710" s="58">
        <v>207101</v>
      </c>
      <c r="B710" s="58" t="str">
        <f t="shared" si="22"/>
        <v>AG207101</v>
      </c>
      <c r="C710" s="35" t="s">
        <v>17303</v>
      </c>
      <c r="D710" s="35" t="str">
        <f t="shared" si="23"/>
        <v>207101 - Buy 40 Ft Replacemen Buses</v>
      </c>
      <c r="E710" s="110">
        <v>20</v>
      </c>
    </row>
    <row r="711" spans="1:5">
      <c r="A711" s="58">
        <v>207103</v>
      </c>
      <c r="B711" s="58" t="str">
        <f t="shared" si="22"/>
        <v>AG207103</v>
      </c>
      <c r="C711" s="35" t="s">
        <v>17304</v>
      </c>
      <c r="D711" s="35" t="str">
        <f t="shared" si="23"/>
        <v>207103 - Specialized Service Transportation_207103</v>
      </c>
      <c r="E711" s="110">
        <v>20</v>
      </c>
    </row>
    <row r="712" spans="1:5">
      <c r="A712" s="58">
        <v>207104</v>
      </c>
      <c r="B712" s="58" t="str">
        <f t="shared" si="22"/>
        <v>AG207104</v>
      </c>
      <c r="C712" s="35" t="s">
        <v>17305</v>
      </c>
      <c r="D712" s="35" t="str">
        <f t="shared" si="23"/>
        <v>207104 - Specialized Service Transportation_207104</v>
      </c>
      <c r="E712" s="110">
        <v>20</v>
      </c>
    </row>
    <row r="713" spans="1:5">
      <c r="A713" s="58">
        <v>207109</v>
      </c>
      <c r="B713" s="58" t="str">
        <f t="shared" si="22"/>
        <v>AG207109</v>
      </c>
      <c r="C713" s="35" t="s">
        <v>17306</v>
      </c>
      <c r="D713" s="35" t="str">
        <f t="shared" si="23"/>
        <v>207109 - Specialized Service Transportation_207109</v>
      </c>
      <c r="E713" s="110">
        <v>20</v>
      </c>
    </row>
    <row r="714" spans="1:5">
      <c r="A714" s="58">
        <v>207110</v>
      </c>
      <c r="B714" s="58" t="str">
        <f t="shared" si="22"/>
        <v>AG207110</v>
      </c>
      <c r="C714" s="35" t="s">
        <v>17307</v>
      </c>
      <c r="D714" s="35" t="str">
        <f t="shared" si="23"/>
        <v>207110 - FY15 Sec 5309_MI_03_0241 Ladder of Opportunity _ 60 FT Buses</v>
      </c>
      <c r="E714" s="110">
        <v>20</v>
      </c>
    </row>
    <row r="715" spans="1:5">
      <c r="A715" s="58">
        <v>207111</v>
      </c>
      <c r="B715" s="58" t="str">
        <f t="shared" si="22"/>
        <v>AG207111</v>
      </c>
      <c r="C715" s="35" t="s">
        <v>17308</v>
      </c>
      <c r="D715" s="35" t="str">
        <f t="shared" si="23"/>
        <v>207111 - FY15 Sec 5309_MI_03_0241 Ladder of Opportunity _ 40 FT Hybrid Buses</v>
      </c>
      <c r="E715" s="110">
        <v>20</v>
      </c>
    </row>
    <row r="716" spans="1:5">
      <c r="A716" s="58">
        <v>207112</v>
      </c>
      <c r="B716" s="58" t="str">
        <f t="shared" si="22"/>
        <v>AG207112</v>
      </c>
      <c r="C716" s="35" t="s">
        <v>17309</v>
      </c>
      <c r="D716" s="35" t="str">
        <f t="shared" si="23"/>
        <v>207112 - FY15 Sec 5309_MI_03_0241 Ladder of Opportunity _ 40 FT Buses</v>
      </c>
      <c r="E716" s="110">
        <v>20</v>
      </c>
    </row>
    <row r="717" spans="1:5">
      <c r="A717" s="58">
        <v>207113</v>
      </c>
      <c r="B717" s="58" t="str">
        <f t="shared" si="22"/>
        <v>AG207113</v>
      </c>
      <c r="C717" s="35" t="s">
        <v>17310</v>
      </c>
      <c r="D717" s="35" t="str">
        <f t="shared" si="23"/>
        <v>207113 - FY15 Sec 5309_MI_03_0241 Ladder of Opportunity _ Portable Hydraulic Lift</v>
      </c>
      <c r="E717" s="110">
        <v>20</v>
      </c>
    </row>
    <row r="718" spans="1:5">
      <c r="A718" s="58">
        <v>207114</v>
      </c>
      <c r="B718" s="58" t="str">
        <f t="shared" si="22"/>
        <v>AG207114</v>
      </c>
      <c r="C718" s="35" t="s">
        <v>17311</v>
      </c>
      <c r="D718" s="35" t="str">
        <f t="shared" si="23"/>
        <v>207114 - 2016 SEMCOG UPW Grant</v>
      </c>
      <c r="E718" s="110">
        <v>20</v>
      </c>
    </row>
    <row r="719" spans="1:5">
      <c r="A719" s="58">
        <v>207117</v>
      </c>
      <c r="B719" s="58" t="str">
        <f t="shared" si="22"/>
        <v>AG207117</v>
      </c>
      <c r="C719" s="35" t="s">
        <v>17312</v>
      </c>
      <c r="D719" s="35" t="str">
        <f t="shared" si="23"/>
        <v>207117 - FY15 Section 5339 Grant MI-34-0006-02_Buy 40FT Buses</v>
      </c>
      <c r="E719" s="110">
        <v>20</v>
      </c>
    </row>
    <row r="720" spans="1:5">
      <c r="A720" s="58">
        <v>207118</v>
      </c>
      <c r="B720" s="58" t="str">
        <f t="shared" si="22"/>
        <v>AG207118</v>
      </c>
      <c r="C720" s="35" t="s">
        <v>17313</v>
      </c>
      <c r="D720" s="35" t="str">
        <f t="shared" si="23"/>
        <v>207118 - FY15 Section 5307 CMAQ Grant MI-95-X062-04_Buy 40FT Buses</v>
      </c>
      <c r="E720" s="110">
        <v>20</v>
      </c>
    </row>
    <row r="721" spans="1:5">
      <c r="A721" s="58">
        <v>207119</v>
      </c>
      <c r="B721" s="58" t="str">
        <f t="shared" si="22"/>
        <v>AG207119</v>
      </c>
      <c r="C721" s="35" t="s">
        <v>17314</v>
      </c>
      <c r="D721" s="35" t="str">
        <f t="shared" si="23"/>
        <v>207119 - FY15 Section 5307 Grant MI-95-X034-01_TAP Bike Share</v>
      </c>
      <c r="E721" s="110">
        <v>20</v>
      </c>
    </row>
    <row r="722" spans="1:5">
      <c r="A722" s="58">
        <v>208131</v>
      </c>
      <c r="B722" s="58" t="str">
        <f t="shared" si="22"/>
        <v>AG208131</v>
      </c>
      <c r="C722" s="35" t="s">
        <v>17315</v>
      </c>
      <c r="D722" s="35" t="str">
        <f t="shared" si="23"/>
        <v>208131 - Communications Equipment _ MI _ 90 _ X255</v>
      </c>
      <c r="E722" s="110">
        <v>20</v>
      </c>
    </row>
    <row r="723" spans="1:5">
      <c r="A723" s="58">
        <v>208136</v>
      </c>
      <c r="B723" s="58" t="str">
        <f t="shared" si="22"/>
        <v>AG208136</v>
      </c>
      <c r="C723" s="35" t="s">
        <v>17316</v>
      </c>
      <c r="D723" s="35" t="str">
        <f t="shared" si="23"/>
        <v>208136 - Transit Security _ MI _ 90 _ X255</v>
      </c>
      <c r="E723" s="110">
        <v>20</v>
      </c>
    </row>
    <row r="724" spans="1:5">
      <c r="A724" s="58">
        <v>208156</v>
      </c>
      <c r="B724" s="58" t="str">
        <f t="shared" si="22"/>
        <v>AG208156</v>
      </c>
      <c r="C724" s="35" t="s">
        <v>17317</v>
      </c>
      <c r="D724" s="35" t="str">
        <f t="shared" si="23"/>
        <v>208156 - Safety at the Bus Stop MDOT_97_0924</v>
      </c>
      <c r="E724" s="110">
        <v>20</v>
      </c>
    </row>
    <row r="725" spans="1:5">
      <c r="A725" s="58">
        <v>208162</v>
      </c>
      <c r="B725" s="58" t="str">
        <f t="shared" si="22"/>
        <v>AG208162</v>
      </c>
      <c r="C725" s="35" t="s">
        <v>17318</v>
      </c>
      <c r="D725" s="35" t="str">
        <f t="shared" si="23"/>
        <v>208162 - SEMCOG UWP_Technical Studies Grant 99_00</v>
      </c>
      <c r="E725" s="110">
        <v>20</v>
      </c>
    </row>
    <row r="726" spans="1:5">
      <c r="A726" s="58">
        <v>208166</v>
      </c>
      <c r="B726" s="58" t="str">
        <f t="shared" si="22"/>
        <v>AG208166</v>
      </c>
      <c r="C726" s="35" t="s">
        <v>17319</v>
      </c>
      <c r="D726" s="35" t="str">
        <f t="shared" si="23"/>
        <v>208166 - Shelter and Signage MI _ 90 _ X299</v>
      </c>
      <c r="E726" s="110">
        <v>20</v>
      </c>
    </row>
    <row r="727" spans="1:5">
      <c r="A727" s="58">
        <v>208169</v>
      </c>
      <c r="B727" s="58" t="str">
        <f t="shared" si="22"/>
        <v>AG208169</v>
      </c>
      <c r="C727" s="35" t="s">
        <v>17320</v>
      </c>
      <c r="D727" s="35" t="str">
        <f t="shared" si="23"/>
        <v>208169 - Communication Equipment MI _ 90 _ X299</v>
      </c>
      <c r="E727" s="110">
        <v>20</v>
      </c>
    </row>
    <row r="728" spans="1:5">
      <c r="A728" s="58">
        <v>208176</v>
      </c>
      <c r="B728" s="58" t="str">
        <f t="shared" si="22"/>
        <v>AG208176</v>
      </c>
      <c r="C728" s="35" t="s">
        <v>17321</v>
      </c>
      <c r="D728" s="35" t="str">
        <f t="shared" si="23"/>
        <v>208176 - Communications Equipment MI _ 90 _ X318</v>
      </c>
      <c r="E728" s="110">
        <v>20</v>
      </c>
    </row>
    <row r="729" spans="1:5">
      <c r="A729" s="58">
        <v>208178</v>
      </c>
      <c r="B729" s="58" t="str">
        <f t="shared" si="22"/>
        <v>AG208178</v>
      </c>
      <c r="C729" s="35" t="s">
        <v>17322</v>
      </c>
      <c r="D729" s="35" t="str">
        <f t="shared" si="23"/>
        <v>208178 - SMART_DOT Merger Grant MI _ 03 _ 0144</v>
      </c>
      <c r="E729" s="110">
        <v>20</v>
      </c>
    </row>
    <row r="730" spans="1:5">
      <c r="A730" s="58">
        <v>208184</v>
      </c>
      <c r="B730" s="58" t="str">
        <f t="shared" si="22"/>
        <v>AG208184</v>
      </c>
      <c r="C730" s="35" t="s">
        <v>17323</v>
      </c>
      <c r="D730" s="35" t="str">
        <f t="shared" si="23"/>
        <v>208184 - City Suburban Job Connection MI_37_X001</v>
      </c>
      <c r="E730" s="110">
        <v>20</v>
      </c>
    </row>
    <row r="731" spans="1:5">
      <c r="A731" s="58">
        <v>208194</v>
      </c>
      <c r="B731" s="58" t="str">
        <f t="shared" si="22"/>
        <v>AG208194</v>
      </c>
      <c r="C731" s="35" t="s">
        <v>17324</v>
      </c>
      <c r="D731" s="35" t="str">
        <f t="shared" si="23"/>
        <v>208194 - MI_90_X337_Preventive Maintenance</v>
      </c>
      <c r="E731" s="110">
        <v>20</v>
      </c>
    </row>
    <row r="732" spans="1:5">
      <c r="A732" s="58">
        <v>208195</v>
      </c>
      <c r="B732" s="58" t="str">
        <f t="shared" si="22"/>
        <v>AG208195</v>
      </c>
      <c r="C732" s="35" t="s">
        <v>17325</v>
      </c>
      <c r="D732" s="35" t="str">
        <f t="shared" si="23"/>
        <v>208195 - MI_90_X337_Transit Enhancement _ Computer</v>
      </c>
      <c r="E732" s="110">
        <v>20</v>
      </c>
    </row>
    <row r="733" spans="1:5">
      <c r="A733" s="58">
        <v>208196</v>
      </c>
      <c r="B733" s="58" t="str">
        <f t="shared" si="22"/>
        <v>AG208196</v>
      </c>
      <c r="C733" s="35" t="s">
        <v>17326</v>
      </c>
      <c r="D733" s="35" t="str">
        <f t="shared" si="23"/>
        <v>208196 - MI_90_X337_Communication Equipment</v>
      </c>
      <c r="E733" s="110">
        <v>20</v>
      </c>
    </row>
    <row r="734" spans="1:5">
      <c r="A734" s="58">
        <v>208197</v>
      </c>
      <c r="B734" s="58" t="str">
        <f t="shared" si="22"/>
        <v>AG208197</v>
      </c>
      <c r="C734" s="35" t="s">
        <v>17327</v>
      </c>
      <c r="D734" s="35" t="str">
        <f t="shared" si="23"/>
        <v>208197 - MI_90_X337_Service Equipment</v>
      </c>
      <c r="E734" s="110">
        <v>20</v>
      </c>
    </row>
    <row r="735" spans="1:5">
      <c r="A735" s="58">
        <v>208199</v>
      </c>
      <c r="B735" s="58" t="str">
        <f t="shared" si="22"/>
        <v>AG208199</v>
      </c>
      <c r="C735" s="35" t="s">
        <v>17328</v>
      </c>
      <c r="D735" s="35" t="str">
        <f t="shared" si="23"/>
        <v>208199 - MI_90_X337_Facility Improvements</v>
      </c>
      <c r="E735" s="110">
        <v>20</v>
      </c>
    </row>
    <row r="736" spans="1:5">
      <c r="A736" s="58">
        <v>208200</v>
      </c>
      <c r="B736" s="58" t="str">
        <f t="shared" si="22"/>
        <v>AG208200</v>
      </c>
      <c r="C736" s="35" t="s">
        <v>17329</v>
      </c>
      <c r="D736" s="35" t="str">
        <f t="shared" si="23"/>
        <v>208200 - MI_90_X337_Engineering Services</v>
      </c>
      <c r="E736" s="110">
        <v>20</v>
      </c>
    </row>
    <row r="737" spans="1:5">
      <c r="A737" s="58">
        <v>208203</v>
      </c>
      <c r="B737" s="58" t="str">
        <f t="shared" si="22"/>
        <v>AG208203</v>
      </c>
      <c r="C737" s="35" t="s">
        <v>17330</v>
      </c>
      <c r="D737" s="35" t="str">
        <f t="shared" si="23"/>
        <v>208203 - MI_03_170 _ CRAC _ ASD System</v>
      </c>
      <c r="E737" s="110">
        <v>20</v>
      </c>
    </row>
    <row r="738" spans="1:5">
      <c r="A738" s="58">
        <v>208204</v>
      </c>
      <c r="B738" s="58" t="str">
        <f t="shared" si="22"/>
        <v>AG208204</v>
      </c>
      <c r="C738" s="35" t="s">
        <v>17331</v>
      </c>
      <c r="D738" s="35" t="str">
        <f t="shared" si="23"/>
        <v>208204 - MI_80_X009_SEMCOG Unified Work Program</v>
      </c>
      <c r="E738" s="110">
        <v>20</v>
      </c>
    </row>
    <row r="739" spans="1:5">
      <c r="A739" s="58">
        <v>208205</v>
      </c>
      <c r="B739" s="58" t="str">
        <f t="shared" si="22"/>
        <v>AG208205</v>
      </c>
      <c r="C739" s="35" t="s">
        <v>17332</v>
      </c>
      <c r="D739" s="35" t="str">
        <f t="shared" si="23"/>
        <v>208205 - MI_90 X347_MDOT 2001_0324_CNG Facility Construct</v>
      </c>
      <c r="E739" s="110">
        <v>20</v>
      </c>
    </row>
    <row r="740" spans="1:5">
      <c r="A740" s="58">
        <v>208206</v>
      </c>
      <c r="B740" s="58" t="str">
        <f t="shared" si="22"/>
        <v>AG208206</v>
      </c>
      <c r="C740" s="35" t="s">
        <v>17333</v>
      </c>
      <c r="D740" s="35" t="str">
        <f t="shared" si="23"/>
        <v>208206 - MI_90 X347_MDOT 2001_0324_Outreach Activities</v>
      </c>
      <c r="E740" s="110">
        <v>20</v>
      </c>
    </row>
    <row r="741" spans="1:5">
      <c r="A741" s="58">
        <v>208207</v>
      </c>
      <c r="B741" s="58" t="str">
        <f t="shared" si="22"/>
        <v>AG208207</v>
      </c>
      <c r="C741" s="35" t="s">
        <v>17334</v>
      </c>
      <c r="D741" s="35" t="str">
        <f t="shared" si="23"/>
        <v>208207 - MI_90 X359_Coach Purchase _ 56 Buses</v>
      </c>
      <c r="E741" s="110">
        <v>20</v>
      </c>
    </row>
    <row r="742" spans="1:5">
      <c r="A742" s="58">
        <v>208208</v>
      </c>
      <c r="B742" s="58" t="str">
        <f t="shared" si="22"/>
        <v>AG208208</v>
      </c>
      <c r="C742" s="35" t="s">
        <v>17335</v>
      </c>
      <c r="D742" s="35" t="str">
        <f t="shared" si="23"/>
        <v>208208 - MI_90 X359_Facility Improvements</v>
      </c>
      <c r="E742" s="110">
        <v>20</v>
      </c>
    </row>
    <row r="743" spans="1:5">
      <c r="A743" s="58">
        <v>208209</v>
      </c>
      <c r="B743" s="58" t="str">
        <f t="shared" si="22"/>
        <v>AG208209</v>
      </c>
      <c r="C743" s="35" t="s">
        <v>17336</v>
      </c>
      <c r="D743" s="35" t="str">
        <f t="shared" si="23"/>
        <v>208209 - MI_90 X359_Preventive Maintenance</v>
      </c>
      <c r="E743" s="110">
        <v>20</v>
      </c>
    </row>
    <row r="744" spans="1:5">
      <c r="A744" s="58">
        <v>208210</v>
      </c>
      <c r="B744" s="58" t="str">
        <f t="shared" si="22"/>
        <v>AG208210</v>
      </c>
      <c r="C744" s="35" t="s">
        <v>17337</v>
      </c>
      <c r="D744" s="35" t="str">
        <f t="shared" si="23"/>
        <v>208210 - MI_90 X359_Transit Enhancement _ Shelter</v>
      </c>
      <c r="E744" s="110">
        <v>20</v>
      </c>
    </row>
    <row r="745" spans="1:5">
      <c r="A745" s="58">
        <v>208211</v>
      </c>
      <c r="B745" s="58" t="str">
        <f t="shared" si="22"/>
        <v>AG208211</v>
      </c>
      <c r="C745" s="35" t="s">
        <v>17338</v>
      </c>
      <c r="D745" s="35" t="str">
        <f t="shared" si="23"/>
        <v>208211 - MI_90 X359_Communication Equipment</v>
      </c>
      <c r="E745" s="110">
        <v>20</v>
      </c>
    </row>
    <row r="746" spans="1:5">
      <c r="A746" s="58">
        <v>208212</v>
      </c>
      <c r="B746" s="58" t="str">
        <f t="shared" si="22"/>
        <v>AG208212</v>
      </c>
      <c r="C746" s="35" t="s">
        <v>17339</v>
      </c>
      <c r="D746" s="35" t="str">
        <f t="shared" si="23"/>
        <v>208212 - MI_90 X359_Service_Support _ Equipment</v>
      </c>
      <c r="E746" s="110">
        <v>20</v>
      </c>
    </row>
    <row r="747" spans="1:5">
      <c r="A747" s="58">
        <v>208213</v>
      </c>
      <c r="B747" s="58" t="str">
        <f t="shared" si="22"/>
        <v>AG208213</v>
      </c>
      <c r="C747" s="35" t="s">
        <v>17340</v>
      </c>
      <c r="D747" s="35" t="str">
        <f t="shared" si="23"/>
        <v>208213 - MI_90 X359_Service_Support _ Vehicle</v>
      </c>
      <c r="E747" s="110">
        <v>20</v>
      </c>
    </row>
    <row r="748" spans="1:5">
      <c r="A748" s="58">
        <v>208216</v>
      </c>
      <c r="B748" s="58" t="str">
        <f t="shared" si="22"/>
        <v>AG208216</v>
      </c>
      <c r="C748" s="35" t="s">
        <v>17341</v>
      </c>
      <c r="D748" s="35" t="str">
        <f t="shared" si="23"/>
        <v>208216 - MI_90 X359_General Dev Compr Planning</v>
      </c>
      <c r="E748" s="110">
        <v>20</v>
      </c>
    </row>
    <row r="749" spans="1:5">
      <c r="A749" s="58">
        <v>208217</v>
      </c>
      <c r="B749" s="58" t="str">
        <f t="shared" si="22"/>
        <v>AG208217</v>
      </c>
      <c r="C749" s="35" t="s">
        <v>17342</v>
      </c>
      <c r="D749" s="35" t="str">
        <f t="shared" si="23"/>
        <v>208217 - SEMCOG _ Unified Work Program Grant _ MI_80_X010</v>
      </c>
      <c r="E749" s="110">
        <v>20</v>
      </c>
    </row>
    <row r="750" spans="1:5">
      <c r="A750" s="58">
        <v>208218</v>
      </c>
      <c r="B750" s="58" t="str">
        <f t="shared" si="22"/>
        <v>AG208218</v>
      </c>
      <c r="C750" s="35" t="s">
        <v>17343</v>
      </c>
      <c r="D750" s="35" t="str">
        <f t="shared" si="23"/>
        <v>208218 - Vehicles for Specialized Services Providers</v>
      </c>
      <c r="E750" s="110">
        <v>20</v>
      </c>
    </row>
    <row r="751" spans="1:5">
      <c r="A751" s="58">
        <v>208219</v>
      </c>
      <c r="B751" s="58" t="str">
        <f t="shared" si="22"/>
        <v>AG208219</v>
      </c>
      <c r="C751" s="35" t="s">
        <v>17344</v>
      </c>
      <c r="D751" s="35" t="str">
        <f t="shared" si="23"/>
        <v>208219 - New Services Grant _ 2001_02</v>
      </c>
      <c r="E751" s="110">
        <v>20</v>
      </c>
    </row>
    <row r="752" spans="1:5">
      <c r="A752" s="58">
        <v>208220</v>
      </c>
      <c r="B752" s="58" t="str">
        <f t="shared" si="22"/>
        <v>AG208220</v>
      </c>
      <c r="C752" s="35" t="s">
        <v>17345</v>
      </c>
      <c r="D752" s="35" t="str">
        <f t="shared" si="23"/>
        <v>208220 - Specialized Services Grant_ 2001_02</v>
      </c>
      <c r="E752" s="110">
        <v>20</v>
      </c>
    </row>
    <row r="753" spans="1:5">
      <c r="A753" s="58">
        <v>208221</v>
      </c>
      <c r="B753" s="58" t="str">
        <f t="shared" si="22"/>
        <v>AG208221</v>
      </c>
      <c r="C753" s="35" t="s">
        <v>17346</v>
      </c>
      <c r="D753" s="35" t="str">
        <f t="shared" si="23"/>
        <v>208221 - Service_Support Equipment (Rail)</v>
      </c>
      <c r="E753" s="110">
        <v>20</v>
      </c>
    </row>
    <row r="754" spans="1:5">
      <c r="A754" s="58">
        <v>208222</v>
      </c>
      <c r="B754" s="58" t="str">
        <f t="shared" si="22"/>
        <v>AG208222</v>
      </c>
      <c r="C754" s="35" t="s">
        <v>17347</v>
      </c>
      <c r="D754" s="35" t="str">
        <f t="shared" si="23"/>
        <v>208222 - Buses _ 40 Ft. _ MI_90_X373</v>
      </c>
      <c r="E754" s="110">
        <v>20</v>
      </c>
    </row>
    <row r="755" spans="1:5">
      <c r="A755" s="58">
        <v>208223</v>
      </c>
      <c r="B755" s="58" t="str">
        <f t="shared" si="22"/>
        <v>AG208223</v>
      </c>
      <c r="C755" s="35" t="s">
        <v>17348</v>
      </c>
      <c r="D755" s="35" t="str">
        <f t="shared" si="23"/>
        <v>208223 - Bus Shelters and Bus Stops</v>
      </c>
      <c r="E755" s="110">
        <v>20</v>
      </c>
    </row>
    <row r="756" spans="1:5">
      <c r="A756" s="58">
        <v>208224</v>
      </c>
      <c r="B756" s="58" t="str">
        <f t="shared" si="22"/>
        <v>AG208224</v>
      </c>
      <c r="C756" s="35" t="s">
        <v>17349</v>
      </c>
      <c r="D756" s="35" t="str">
        <f t="shared" si="23"/>
        <v>208224 - Communication Equipment</v>
      </c>
      <c r="E756" s="110">
        <v>20</v>
      </c>
    </row>
    <row r="757" spans="1:5">
      <c r="A757" s="58">
        <v>208225</v>
      </c>
      <c r="B757" s="58" t="str">
        <f t="shared" si="22"/>
        <v>AG208225</v>
      </c>
      <c r="C757" s="35" t="s">
        <v>17350</v>
      </c>
      <c r="D757" s="35" t="str">
        <f t="shared" si="23"/>
        <v>208225 - Service Operations</v>
      </c>
      <c r="E757" s="110">
        <v>20</v>
      </c>
    </row>
    <row r="758" spans="1:5">
      <c r="A758" s="58">
        <v>208226</v>
      </c>
      <c r="B758" s="58" t="str">
        <f t="shared" si="22"/>
        <v>AG208226</v>
      </c>
      <c r="C758" s="35" t="s">
        <v>17351</v>
      </c>
      <c r="D758" s="35" t="str">
        <f t="shared" si="23"/>
        <v>208226 - Timed Transfer Center Construction</v>
      </c>
      <c r="E758" s="110">
        <v>20</v>
      </c>
    </row>
    <row r="759" spans="1:5">
      <c r="A759" s="58">
        <v>208227</v>
      </c>
      <c r="B759" s="58" t="str">
        <f t="shared" si="22"/>
        <v>AG208227</v>
      </c>
      <c r="C759" s="35" t="s">
        <v>17352</v>
      </c>
      <c r="D759" s="35" t="str">
        <f t="shared" si="23"/>
        <v>208227 - Buses _ 40 Ft. _ MI_03_0177</v>
      </c>
      <c r="E759" s="110">
        <v>20</v>
      </c>
    </row>
    <row r="760" spans="1:5">
      <c r="A760" s="58">
        <v>208228</v>
      </c>
      <c r="B760" s="58" t="str">
        <f t="shared" si="22"/>
        <v>AG208228</v>
      </c>
      <c r="C760" s="35" t="s">
        <v>17353</v>
      </c>
      <c r="D760" s="35" t="str">
        <f t="shared" si="23"/>
        <v>208228 - Clean Fuel Facility Construction</v>
      </c>
      <c r="E760" s="110">
        <v>20</v>
      </c>
    </row>
    <row r="761" spans="1:5">
      <c r="A761" s="58">
        <v>208230</v>
      </c>
      <c r="B761" s="58" t="str">
        <f t="shared" si="22"/>
        <v>AG208230</v>
      </c>
      <c r="C761" s="35" t="s">
        <v>17354</v>
      </c>
      <c r="D761" s="35" t="str">
        <f t="shared" si="23"/>
        <v>208230 - Unified Work Program</v>
      </c>
      <c r="E761" s="110">
        <v>20</v>
      </c>
    </row>
    <row r="762" spans="1:5">
      <c r="A762" s="58">
        <v>208232</v>
      </c>
      <c r="B762" s="58" t="str">
        <f t="shared" si="22"/>
        <v>AG208232</v>
      </c>
      <c r="C762" s="35" t="s">
        <v>17355</v>
      </c>
      <c r="D762" s="35" t="str">
        <f t="shared" si="23"/>
        <v>208232 - Facilities Improvement</v>
      </c>
      <c r="E762" s="110">
        <v>20</v>
      </c>
    </row>
    <row r="763" spans="1:5">
      <c r="A763" s="58">
        <v>208233</v>
      </c>
      <c r="B763" s="58" t="str">
        <f t="shared" si="22"/>
        <v>AG208233</v>
      </c>
      <c r="C763" s="35" t="s">
        <v>17356</v>
      </c>
      <c r="D763" s="35" t="str">
        <f t="shared" si="23"/>
        <v>208233 - Preventive Maintenance_208233</v>
      </c>
      <c r="E763" s="110">
        <v>20</v>
      </c>
    </row>
    <row r="764" spans="1:5">
      <c r="A764" s="58">
        <v>208234</v>
      </c>
      <c r="B764" s="58" t="str">
        <f t="shared" si="22"/>
        <v>AG208234</v>
      </c>
      <c r="C764" s="35" t="s">
        <v>17357</v>
      </c>
      <c r="D764" s="35" t="str">
        <f t="shared" si="23"/>
        <v>208234 - Commuication Equipment</v>
      </c>
      <c r="E764" s="110">
        <v>20</v>
      </c>
    </row>
    <row r="765" spans="1:5">
      <c r="A765" s="58">
        <v>208235</v>
      </c>
      <c r="B765" s="58" t="str">
        <f t="shared" si="22"/>
        <v>AG208235</v>
      </c>
      <c r="C765" s="35" t="s">
        <v>17358</v>
      </c>
      <c r="D765" s="35" t="str">
        <f t="shared" si="23"/>
        <v>208235 - Comprehensive Engineering Services_208235</v>
      </c>
      <c r="E765" s="110">
        <v>20</v>
      </c>
    </row>
    <row r="766" spans="1:5">
      <c r="A766" s="58">
        <v>208236</v>
      </c>
      <c r="B766" s="58" t="str">
        <f t="shared" si="22"/>
        <v>AG208236</v>
      </c>
      <c r="C766" s="35" t="s">
        <v>17359</v>
      </c>
      <c r="D766" s="35" t="str">
        <f t="shared" si="23"/>
        <v>208236 - Enhancement _ Engineering_Design</v>
      </c>
      <c r="E766" s="110">
        <v>20</v>
      </c>
    </row>
    <row r="767" spans="1:5">
      <c r="A767" s="58">
        <v>208237</v>
      </c>
      <c r="B767" s="58" t="str">
        <f t="shared" si="22"/>
        <v>AG208237</v>
      </c>
      <c r="C767" s="35" t="s">
        <v>17360</v>
      </c>
      <c r="D767" s="35" t="str">
        <f t="shared" si="23"/>
        <v>208237 - Rehab_Rebuild _ Rail_Cars</v>
      </c>
      <c r="E767" s="110">
        <v>20</v>
      </c>
    </row>
    <row r="768" spans="1:5">
      <c r="A768" s="58">
        <v>208238</v>
      </c>
      <c r="B768" s="58" t="str">
        <f t="shared" si="22"/>
        <v>AG208238</v>
      </c>
      <c r="C768" s="35" t="s">
        <v>17361</v>
      </c>
      <c r="D768" s="35" t="str">
        <f t="shared" si="23"/>
        <v>208238 - Service_Support Equipment</v>
      </c>
      <c r="E768" s="110">
        <v>20</v>
      </c>
    </row>
    <row r="769" spans="1:5">
      <c r="A769" s="58">
        <v>208241</v>
      </c>
      <c r="B769" s="58" t="str">
        <f t="shared" si="22"/>
        <v>AG208241</v>
      </c>
      <c r="C769" s="35" t="s">
        <v>17362</v>
      </c>
      <c r="D769" s="35" t="str">
        <f t="shared" si="23"/>
        <v>208241 - Rehab_Rebuild Wheel Chair Lifts</v>
      </c>
      <c r="E769" s="110">
        <v>20</v>
      </c>
    </row>
    <row r="770" spans="1:5">
      <c r="A770" s="58">
        <v>208243</v>
      </c>
      <c r="B770" s="58" t="str">
        <f t="shared" si="22"/>
        <v>AG208243</v>
      </c>
      <c r="C770" s="35" t="s">
        <v>17363</v>
      </c>
      <c r="D770" s="35" t="str">
        <f t="shared" si="23"/>
        <v>208243 - Pass Through _ Buses_Vans_Comm Equip</v>
      </c>
      <c r="E770" s="110">
        <v>20</v>
      </c>
    </row>
    <row r="771" spans="1:5">
      <c r="A771" s="58">
        <v>208245</v>
      </c>
      <c r="B771" s="58" t="str">
        <f t="shared" si="22"/>
        <v>AG208245</v>
      </c>
      <c r="C771" s="35" t="s">
        <v>17364</v>
      </c>
      <c r="D771" s="35" t="str">
        <f t="shared" si="23"/>
        <v>208245 - Lease Van_Service Operations</v>
      </c>
      <c r="E771" s="110">
        <v>20</v>
      </c>
    </row>
    <row r="772" spans="1:5">
      <c r="A772" s="58">
        <v>208246</v>
      </c>
      <c r="B772" s="58" t="str">
        <f t="shared" si="22"/>
        <v>AG208246</v>
      </c>
      <c r="C772" s="35" t="s">
        <v>17365</v>
      </c>
      <c r="D772" s="35" t="str">
        <f t="shared" si="23"/>
        <v>208246 - Preventive Maintenance_208246</v>
      </c>
      <c r="E772" s="110">
        <v>20</v>
      </c>
    </row>
    <row r="773" spans="1:5">
      <c r="A773" s="58">
        <v>208247</v>
      </c>
      <c r="B773" s="58" t="str">
        <f t="shared" ref="B773:B836" si="24">"AG"&amp;A773</f>
        <v>AG208247</v>
      </c>
      <c r="C773" s="35" t="s">
        <v>17366</v>
      </c>
      <c r="D773" s="35" t="str">
        <f t="shared" ref="D773:D836" si="25">A773&amp;" - "&amp;C773</f>
        <v>208247 - Comprehensive Engineering Services</v>
      </c>
      <c r="E773" s="110">
        <v>20</v>
      </c>
    </row>
    <row r="774" spans="1:5">
      <c r="A774" s="58">
        <v>208250</v>
      </c>
      <c r="B774" s="58" t="str">
        <f t="shared" si="24"/>
        <v>AG208250</v>
      </c>
      <c r="C774" s="35" t="s">
        <v>17367</v>
      </c>
      <c r="D774" s="35" t="str">
        <f t="shared" si="25"/>
        <v>208250 - Buses _ 40 Ft</v>
      </c>
      <c r="E774" s="110">
        <v>20</v>
      </c>
    </row>
    <row r="775" spans="1:5">
      <c r="A775" s="58">
        <v>208252</v>
      </c>
      <c r="B775" s="58" t="str">
        <f t="shared" si="24"/>
        <v>AG208252</v>
      </c>
      <c r="C775" s="35" t="s">
        <v>17368</v>
      </c>
      <c r="D775" s="35" t="str">
        <f t="shared" si="25"/>
        <v>208252 - Rehab_Renovate Garages &amp; Terminals</v>
      </c>
      <c r="E775" s="110">
        <v>20</v>
      </c>
    </row>
    <row r="776" spans="1:5">
      <c r="A776" s="58">
        <v>208253</v>
      </c>
      <c r="B776" s="58" t="str">
        <f t="shared" si="24"/>
        <v>AG208253</v>
      </c>
      <c r="C776" s="35" t="s">
        <v>17369</v>
      </c>
      <c r="D776" s="35" t="str">
        <f t="shared" si="25"/>
        <v>208253 - Detroit Center City Loop Rail Study</v>
      </c>
      <c r="E776" s="110">
        <v>20</v>
      </c>
    </row>
    <row r="777" spans="1:5">
      <c r="A777" s="58">
        <v>208254</v>
      </c>
      <c r="B777" s="58" t="str">
        <f t="shared" si="24"/>
        <v>AG208254</v>
      </c>
      <c r="C777" s="35" t="s">
        <v>17370</v>
      </c>
      <c r="D777" s="35" t="str">
        <f t="shared" si="25"/>
        <v>208254 - Job Access _ Service Operation</v>
      </c>
      <c r="E777" s="110">
        <v>20</v>
      </c>
    </row>
    <row r="778" spans="1:5">
      <c r="A778" s="58">
        <v>208255</v>
      </c>
      <c r="B778" s="58" t="str">
        <f t="shared" si="24"/>
        <v>AG208255</v>
      </c>
      <c r="C778" s="35" t="s">
        <v>17371</v>
      </c>
      <c r="D778" s="35" t="str">
        <f t="shared" si="25"/>
        <v>208255 - Pass Through _ Buses_Vans_Computer Equipment</v>
      </c>
      <c r="E778" s="110">
        <v>20</v>
      </c>
    </row>
    <row r="779" spans="1:5">
      <c r="A779" s="58">
        <v>208257</v>
      </c>
      <c r="B779" s="58" t="str">
        <f t="shared" si="24"/>
        <v>AG208257</v>
      </c>
      <c r="C779" s="35" t="s">
        <v>17372</v>
      </c>
      <c r="D779" s="35" t="str">
        <f t="shared" si="25"/>
        <v>208257 - Downtown Transit Center</v>
      </c>
      <c r="E779" s="110">
        <v>20</v>
      </c>
    </row>
    <row r="780" spans="1:5">
      <c r="A780" s="58">
        <v>208258</v>
      </c>
      <c r="B780" s="58" t="str">
        <f t="shared" si="24"/>
        <v>AG208258</v>
      </c>
      <c r="C780" s="35" t="s">
        <v>17373</v>
      </c>
      <c r="D780" s="35" t="str">
        <f t="shared" si="25"/>
        <v>208258 - Transit Safety_Security</v>
      </c>
      <c r="E780" s="110">
        <v>20</v>
      </c>
    </row>
    <row r="781" spans="1:5">
      <c r="A781" s="58">
        <v>208259</v>
      </c>
      <c r="B781" s="58" t="str">
        <f t="shared" si="24"/>
        <v>AG208259</v>
      </c>
      <c r="C781" s="35" t="s">
        <v>17374</v>
      </c>
      <c r="D781" s="35" t="str">
        <f t="shared" si="25"/>
        <v>208259 - DDOT Preventive Maintenance</v>
      </c>
      <c r="E781" s="110">
        <v>20</v>
      </c>
    </row>
    <row r="782" spans="1:5">
      <c r="A782" s="58">
        <v>208262</v>
      </c>
      <c r="B782" s="58" t="str">
        <f t="shared" si="24"/>
        <v>AG208262</v>
      </c>
      <c r="C782" s="35" t="s">
        <v>17375</v>
      </c>
      <c r="D782" s="35" t="str">
        <f t="shared" si="25"/>
        <v>208262 - MI_90_X434_MDOT 02_0033_Z16_Communication Equip</v>
      </c>
      <c r="E782" s="110">
        <v>20</v>
      </c>
    </row>
    <row r="783" spans="1:5">
      <c r="A783" s="58">
        <v>208264</v>
      </c>
      <c r="B783" s="58" t="str">
        <f t="shared" si="24"/>
        <v>AG208264</v>
      </c>
      <c r="C783" s="35" t="s">
        <v>17376</v>
      </c>
      <c r="D783" s="35" t="str">
        <f t="shared" si="25"/>
        <v>208264 - MI_37_X014_Job Access_Reverse Commute Grant</v>
      </c>
      <c r="E783" s="110">
        <v>20</v>
      </c>
    </row>
    <row r="784" spans="1:5">
      <c r="A784" s="58">
        <v>208265</v>
      </c>
      <c r="B784" s="58" t="str">
        <f t="shared" si="24"/>
        <v>AG208265</v>
      </c>
      <c r="C784" s="35" t="s">
        <v>17377</v>
      </c>
      <c r="D784" s="35" t="str">
        <f t="shared" si="25"/>
        <v>208265 - MDOT 2004_0449_Buses For ECRAC &amp; Detroit East</v>
      </c>
      <c r="E784" s="110">
        <v>20</v>
      </c>
    </row>
    <row r="785" spans="1:5">
      <c r="A785" s="58">
        <v>208268</v>
      </c>
      <c r="B785" s="58" t="str">
        <f t="shared" si="24"/>
        <v>AG208268</v>
      </c>
      <c r="C785" s="35" t="s">
        <v>17378</v>
      </c>
      <c r="D785" s="35" t="str">
        <f t="shared" si="25"/>
        <v>208268 - Facility Improvement_Admin_Garages</v>
      </c>
      <c r="E785" s="110">
        <v>20</v>
      </c>
    </row>
    <row r="786" spans="1:5">
      <c r="A786" s="58">
        <v>208269</v>
      </c>
      <c r="B786" s="58" t="str">
        <f t="shared" si="24"/>
        <v>AG208269</v>
      </c>
      <c r="C786" s="35" t="s">
        <v>17379</v>
      </c>
      <c r="D786" s="35" t="str">
        <f t="shared" si="25"/>
        <v>208269 - MI_03_0219_Lease of 40 Ft. Buses</v>
      </c>
      <c r="E786" s="110">
        <v>20</v>
      </c>
    </row>
    <row r="787" spans="1:5">
      <c r="A787" s="58">
        <v>208270</v>
      </c>
      <c r="B787" s="58" t="str">
        <f t="shared" si="24"/>
        <v>AG208270</v>
      </c>
      <c r="C787" s="35" t="s">
        <v>17380</v>
      </c>
      <c r="D787" s="35" t="str">
        <f t="shared" si="25"/>
        <v>208270 - MI_90_X463_Lease of 40 ft buses</v>
      </c>
      <c r="E787" s="110">
        <v>20</v>
      </c>
    </row>
    <row r="788" spans="1:5">
      <c r="A788" s="58">
        <v>208274</v>
      </c>
      <c r="B788" s="58" t="str">
        <f t="shared" si="24"/>
        <v>AG208274</v>
      </c>
      <c r="C788" s="35" t="s">
        <v>17381</v>
      </c>
      <c r="D788" s="35" t="str">
        <f t="shared" si="25"/>
        <v>208274 - Communication Equipment_Services</v>
      </c>
      <c r="E788" s="110">
        <v>20</v>
      </c>
    </row>
    <row r="789" spans="1:5">
      <c r="A789" s="58">
        <v>208278</v>
      </c>
      <c r="B789" s="58" t="str">
        <f t="shared" si="24"/>
        <v>AG208278</v>
      </c>
      <c r="C789" s="35" t="s">
        <v>17382</v>
      </c>
      <c r="D789" s="35" t="str">
        <f t="shared" si="25"/>
        <v>208278 - Comprehensive Planning_Engineering_208278</v>
      </c>
      <c r="E789" s="110">
        <v>20</v>
      </c>
    </row>
    <row r="790" spans="1:5">
      <c r="A790" s="58">
        <v>208279</v>
      </c>
      <c r="B790" s="58" t="str">
        <f t="shared" si="24"/>
        <v>AG208279</v>
      </c>
      <c r="C790" s="35" t="s">
        <v>17383</v>
      </c>
      <c r="D790" s="35" t="str">
        <f t="shared" si="25"/>
        <v>208279 - MI _03_0231_Lease of 40ft. buses</v>
      </c>
      <c r="E790" s="110">
        <v>20</v>
      </c>
    </row>
    <row r="791" spans="1:5">
      <c r="A791" s="58">
        <v>208280</v>
      </c>
      <c r="B791" s="58" t="str">
        <f t="shared" si="24"/>
        <v>AG208280</v>
      </c>
      <c r="C791" s="35" t="s">
        <v>17384</v>
      </c>
      <c r="D791" s="35" t="str">
        <f t="shared" si="25"/>
        <v>208280 - MDOT_2005_0421_Pass Through Grant_Buses &amp; Vans</v>
      </c>
      <c r="E791" s="110">
        <v>20</v>
      </c>
    </row>
    <row r="792" spans="1:5">
      <c r="A792" s="58">
        <v>208281</v>
      </c>
      <c r="B792" s="58" t="str">
        <f t="shared" si="24"/>
        <v>AG208281</v>
      </c>
      <c r="C792" s="35" t="s">
        <v>17385</v>
      </c>
      <c r="D792" s="35" t="str">
        <f t="shared" si="25"/>
        <v>208281 - MI_37_X020_Job Access Grant</v>
      </c>
      <c r="E792" s="110">
        <v>20</v>
      </c>
    </row>
    <row r="793" spans="1:5">
      <c r="A793" s="58">
        <v>208282</v>
      </c>
      <c r="B793" s="58" t="str">
        <f t="shared" si="24"/>
        <v>AG208282</v>
      </c>
      <c r="C793" s="35" t="s">
        <v>17386</v>
      </c>
      <c r="D793" s="35" t="str">
        <f t="shared" si="25"/>
        <v>208282 - Preventive Maintenance_208282</v>
      </c>
      <c r="E793" s="110">
        <v>20</v>
      </c>
    </row>
    <row r="794" spans="1:5">
      <c r="A794" s="58">
        <v>208283</v>
      </c>
      <c r="B794" s="58" t="str">
        <f t="shared" si="24"/>
        <v>AG208283</v>
      </c>
      <c r="C794" s="35" t="s">
        <v>17387</v>
      </c>
      <c r="D794" s="35" t="str">
        <f t="shared" si="25"/>
        <v>208283 - Bus Rehab_Rebuild</v>
      </c>
      <c r="E794" s="110">
        <v>20</v>
      </c>
    </row>
    <row r="795" spans="1:5">
      <c r="A795" s="58">
        <v>208284</v>
      </c>
      <c r="B795" s="58" t="str">
        <f t="shared" si="24"/>
        <v>AG208284</v>
      </c>
      <c r="C795" s="35" t="s">
        <v>17388</v>
      </c>
      <c r="D795" s="35" t="str">
        <f t="shared" si="25"/>
        <v>208284 - Communication Equipment &amp; Services</v>
      </c>
      <c r="E795" s="110">
        <v>20</v>
      </c>
    </row>
    <row r="796" spans="1:5">
      <c r="A796" s="58">
        <v>208286</v>
      </c>
      <c r="B796" s="58" t="str">
        <f t="shared" si="24"/>
        <v>AG208286</v>
      </c>
      <c r="C796" s="35" t="s">
        <v>17389</v>
      </c>
      <c r="D796" s="35" t="str">
        <f t="shared" si="25"/>
        <v>208286 - Public Participation &amp; Involvement</v>
      </c>
      <c r="E796" s="110">
        <v>20</v>
      </c>
    </row>
    <row r="797" spans="1:5">
      <c r="A797" s="58">
        <v>208287</v>
      </c>
      <c r="B797" s="58" t="str">
        <f t="shared" si="24"/>
        <v>AG208287</v>
      </c>
      <c r="C797" s="35" t="s">
        <v>17390</v>
      </c>
      <c r="D797" s="35" t="str">
        <f t="shared" si="25"/>
        <v>208287 - Comprehensive Planning_Engineering_208287</v>
      </c>
      <c r="E797" s="110">
        <v>20</v>
      </c>
    </row>
    <row r="798" spans="1:5">
      <c r="A798" s="58">
        <v>208292</v>
      </c>
      <c r="B798" s="58" t="str">
        <f t="shared" si="24"/>
        <v>AG208292</v>
      </c>
      <c r="C798" s="35" t="s">
        <v>17391</v>
      </c>
      <c r="D798" s="35" t="str">
        <f t="shared" si="25"/>
        <v>208292 - General Development &amp; Comprehensive Planning</v>
      </c>
      <c r="E798" s="110">
        <v>20</v>
      </c>
    </row>
    <row r="799" spans="1:5">
      <c r="A799" s="58">
        <v>208293</v>
      </c>
      <c r="B799" s="58" t="str">
        <f t="shared" si="24"/>
        <v>AG208293</v>
      </c>
      <c r="C799" s="35" t="s">
        <v>17392</v>
      </c>
      <c r="D799" s="35" t="str">
        <f t="shared" si="25"/>
        <v>208293 - Lease_Purchase Buses</v>
      </c>
      <c r="E799" s="110">
        <v>20</v>
      </c>
    </row>
    <row r="800" spans="1:5">
      <c r="A800" s="58">
        <v>208294</v>
      </c>
      <c r="B800" s="58" t="str">
        <f t="shared" si="24"/>
        <v>AG208294</v>
      </c>
      <c r="C800" s="35" t="s">
        <v>17393</v>
      </c>
      <c r="D800" s="35" t="str">
        <f t="shared" si="25"/>
        <v>208294 - Detroit Center City Loop_General Dev &amp; Comp Plan</v>
      </c>
      <c r="E800" s="110">
        <v>20</v>
      </c>
    </row>
    <row r="801" spans="1:5">
      <c r="A801" s="58">
        <v>208295</v>
      </c>
      <c r="B801" s="58" t="str">
        <f t="shared" si="24"/>
        <v>AG208295</v>
      </c>
      <c r="C801" s="35" t="s">
        <v>17394</v>
      </c>
      <c r="D801" s="35" t="str">
        <f t="shared" si="25"/>
        <v>208295 - Pass Through Buses &amp; Vans</v>
      </c>
      <c r="E801" s="110">
        <v>20</v>
      </c>
    </row>
    <row r="802" spans="1:5">
      <c r="A802" s="58">
        <v>208296</v>
      </c>
      <c r="B802" s="58" t="str">
        <f t="shared" si="24"/>
        <v>AG208296</v>
      </c>
      <c r="C802" s="35" t="s">
        <v>17395</v>
      </c>
      <c r="D802" s="35" t="str">
        <f t="shared" si="25"/>
        <v>208296 - MI _ 90 _ X533 Preventive Maintenance</v>
      </c>
      <c r="E802" s="110">
        <v>20</v>
      </c>
    </row>
    <row r="803" spans="1:5">
      <c r="A803" s="58">
        <v>208298</v>
      </c>
      <c r="B803" s="58" t="str">
        <f t="shared" si="24"/>
        <v>AG208298</v>
      </c>
      <c r="C803" s="35" t="s">
        <v>17396</v>
      </c>
      <c r="D803" s="35" t="str">
        <f t="shared" si="25"/>
        <v>208298 - MI_90_X533 Services Support Vehicles</v>
      </c>
      <c r="E803" s="110">
        <v>20</v>
      </c>
    </row>
    <row r="804" spans="1:5">
      <c r="A804" s="58">
        <v>208301</v>
      </c>
      <c r="B804" s="58" t="str">
        <f t="shared" si="24"/>
        <v>AG208301</v>
      </c>
      <c r="C804" s="35" t="s">
        <v>17397</v>
      </c>
      <c r="D804" s="35" t="str">
        <f t="shared" si="25"/>
        <v>208301 - MI_90_X533 Communication Equipment Services</v>
      </c>
      <c r="E804" s="110">
        <v>20</v>
      </c>
    </row>
    <row r="805" spans="1:5">
      <c r="A805" s="58">
        <v>208302</v>
      </c>
      <c r="B805" s="58" t="str">
        <f t="shared" si="24"/>
        <v>AG208302</v>
      </c>
      <c r="C805" s="35" t="s">
        <v>17398</v>
      </c>
      <c r="D805" s="35" t="str">
        <f t="shared" si="25"/>
        <v>208302 - MI _ 90 _ X533 _ Bus Stop Amenities</v>
      </c>
      <c r="E805" s="110">
        <v>20</v>
      </c>
    </row>
    <row r="806" spans="1:5">
      <c r="A806" s="58">
        <v>208304</v>
      </c>
      <c r="B806" s="58" t="str">
        <f t="shared" si="24"/>
        <v>AG208304</v>
      </c>
      <c r="C806" s="35" t="s">
        <v>17399</v>
      </c>
      <c r="D806" s="35" t="str">
        <f t="shared" si="25"/>
        <v>208304 - MI _ 90 _X533 Comprehensive Planning Engineering</v>
      </c>
      <c r="E806" s="110">
        <v>20</v>
      </c>
    </row>
    <row r="807" spans="1:5">
      <c r="A807" s="58">
        <v>208308</v>
      </c>
      <c r="B807" s="58" t="str">
        <f t="shared" si="24"/>
        <v>AG208308</v>
      </c>
      <c r="C807" s="35" t="s">
        <v>17400</v>
      </c>
      <c r="D807" s="35" t="str">
        <f t="shared" si="25"/>
        <v>208308 - MI_97_X075_ Transit Security CCTV</v>
      </c>
      <c r="E807" s="110">
        <v>20</v>
      </c>
    </row>
    <row r="808" spans="1:5">
      <c r="A808" s="58">
        <v>208309</v>
      </c>
      <c r="B808" s="58" t="str">
        <f t="shared" si="24"/>
        <v>AG208309</v>
      </c>
      <c r="C808" s="35" t="s">
        <v>17401</v>
      </c>
      <c r="D808" s="35" t="str">
        <f t="shared" si="25"/>
        <v>208309 - mi_97_x175_ Security Training</v>
      </c>
      <c r="E808" s="110">
        <v>20</v>
      </c>
    </row>
    <row r="809" spans="1:5">
      <c r="A809" s="58">
        <v>208310</v>
      </c>
      <c r="B809" s="58" t="str">
        <f t="shared" si="24"/>
        <v>AG208310</v>
      </c>
      <c r="C809" s="35" t="s">
        <v>17402</v>
      </c>
      <c r="D809" s="35" t="str">
        <f t="shared" si="25"/>
        <v>208310 - MI_97_X176_ Security Training</v>
      </c>
      <c r="E809" s="110">
        <v>20</v>
      </c>
    </row>
    <row r="810" spans="1:5">
      <c r="A810" s="58">
        <v>208311</v>
      </c>
      <c r="B810" s="58" t="str">
        <f t="shared" si="24"/>
        <v>AG208311</v>
      </c>
      <c r="C810" s="35" t="s">
        <v>17403</v>
      </c>
      <c r="D810" s="35" t="str">
        <f t="shared" si="25"/>
        <v>208311 - Preventive Maintenance_208311</v>
      </c>
      <c r="E810" s="110">
        <v>20</v>
      </c>
    </row>
    <row r="811" spans="1:5">
      <c r="A811" s="58">
        <v>208312</v>
      </c>
      <c r="B811" s="58" t="str">
        <f t="shared" si="24"/>
        <v>AG208312</v>
      </c>
      <c r="C811" s="35" t="s">
        <v>17404</v>
      </c>
      <c r="D811" s="35" t="str">
        <f t="shared" si="25"/>
        <v>208312 - Rehab_Renov. Administrative Facilities</v>
      </c>
      <c r="E811" s="110">
        <v>20</v>
      </c>
    </row>
    <row r="812" spans="1:5">
      <c r="A812" s="58">
        <v>208313</v>
      </c>
      <c r="B812" s="58" t="str">
        <f t="shared" si="24"/>
        <v>AG208313</v>
      </c>
      <c r="C812" s="35" t="s">
        <v>17405</v>
      </c>
      <c r="D812" s="35" t="str">
        <f t="shared" si="25"/>
        <v>208313 - Services_Support Equipment</v>
      </c>
      <c r="E812" s="110">
        <v>20</v>
      </c>
    </row>
    <row r="813" spans="1:5">
      <c r="A813" s="58">
        <v>208314</v>
      </c>
      <c r="B813" s="58" t="str">
        <f t="shared" si="24"/>
        <v>AG208314</v>
      </c>
      <c r="C813" s="35" t="s">
        <v>17406</v>
      </c>
      <c r="D813" s="35" t="str">
        <f t="shared" si="25"/>
        <v>208314 - Services_Support Vehicles</v>
      </c>
      <c r="E813" s="110">
        <v>20</v>
      </c>
    </row>
    <row r="814" spans="1:5">
      <c r="A814" s="58">
        <v>208315</v>
      </c>
      <c r="B814" s="58" t="str">
        <f t="shared" si="24"/>
        <v>AG208315</v>
      </c>
      <c r="C814" s="35" t="s">
        <v>17407</v>
      </c>
      <c r="D814" s="35" t="str">
        <f t="shared" si="25"/>
        <v>208315 - Acquire ADP Hardware_208315</v>
      </c>
      <c r="E814" s="110">
        <v>20</v>
      </c>
    </row>
    <row r="815" spans="1:5">
      <c r="A815" s="58">
        <v>208316</v>
      </c>
      <c r="B815" s="58" t="str">
        <f t="shared" si="24"/>
        <v>AG208316</v>
      </c>
      <c r="C815" s="35" t="s">
        <v>17408</v>
      </c>
      <c r="D815" s="35" t="str">
        <f t="shared" si="25"/>
        <v>208316 - Acquire ADP Software</v>
      </c>
      <c r="E815" s="110">
        <v>20</v>
      </c>
    </row>
    <row r="816" spans="1:5">
      <c r="A816" s="58">
        <v>208317</v>
      </c>
      <c r="B816" s="58" t="str">
        <f t="shared" si="24"/>
        <v>AG208317</v>
      </c>
      <c r="C816" s="35" t="s">
        <v>17409</v>
      </c>
      <c r="D816" s="35" t="str">
        <f t="shared" si="25"/>
        <v>208317 - Signage_208317</v>
      </c>
      <c r="E816" s="110">
        <v>20</v>
      </c>
    </row>
    <row r="817" spans="1:5">
      <c r="A817" s="58">
        <v>208318</v>
      </c>
      <c r="B817" s="58" t="str">
        <f t="shared" si="24"/>
        <v>AG208318</v>
      </c>
      <c r="C817" s="35" t="s">
        <v>17410</v>
      </c>
      <c r="D817" s="35" t="str">
        <f t="shared" si="25"/>
        <v>208318 - DTOGS Compehensive Planning</v>
      </c>
      <c r="E817" s="110">
        <v>20</v>
      </c>
    </row>
    <row r="818" spans="1:5">
      <c r="A818" s="58">
        <v>208319</v>
      </c>
      <c r="B818" s="58" t="str">
        <f t="shared" si="24"/>
        <v>AG208319</v>
      </c>
      <c r="C818" s="35" t="s">
        <v>17411</v>
      </c>
      <c r="D818" s="35" t="str">
        <f t="shared" si="25"/>
        <v>208319 - General Dev_Compehensive Planning</v>
      </c>
      <c r="E818" s="110">
        <v>20</v>
      </c>
    </row>
    <row r="819" spans="1:5">
      <c r="A819" s="58">
        <v>208323</v>
      </c>
      <c r="B819" s="58" t="str">
        <f t="shared" si="24"/>
        <v>AG208323</v>
      </c>
      <c r="C819" s="35" t="s">
        <v>17412</v>
      </c>
      <c r="D819" s="35" t="str">
        <f t="shared" si="25"/>
        <v>208323 - Eng_Design Maintenance Facilities</v>
      </c>
      <c r="E819" s="110">
        <v>20</v>
      </c>
    </row>
    <row r="820" spans="1:5">
      <c r="A820" s="58">
        <v>208324</v>
      </c>
      <c r="B820" s="58" t="str">
        <f t="shared" si="24"/>
        <v>AG208324</v>
      </c>
      <c r="C820" s="35" t="s">
        <v>17413</v>
      </c>
      <c r="D820" s="35" t="str">
        <f t="shared" si="25"/>
        <v>208324 - Fare Equipment</v>
      </c>
      <c r="E820" s="110">
        <v>20</v>
      </c>
    </row>
    <row r="821" spans="1:5">
      <c r="A821" s="58">
        <v>208325</v>
      </c>
      <c r="B821" s="58" t="str">
        <f t="shared" si="24"/>
        <v>AG208325</v>
      </c>
      <c r="C821" s="35" t="s">
        <v>17414</v>
      </c>
      <c r="D821" s="35" t="str">
        <f t="shared" si="25"/>
        <v>208325 - Lease Purchase 40ft. Buses</v>
      </c>
      <c r="E821" s="110">
        <v>20</v>
      </c>
    </row>
    <row r="822" spans="1:5">
      <c r="A822" s="58">
        <v>208332</v>
      </c>
      <c r="B822" s="58" t="str">
        <f t="shared" si="24"/>
        <v>AG208332</v>
      </c>
      <c r="C822" s="35" t="s">
        <v>17415</v>
      </c>
      <c r="D822" s="35" t="str">
        <f t="shared" si="25"/>
        <v>208332 - ARRA USDOT TFA Acquire Computer Eq Applic DDOT</v>
      </c>
      <c r="E822" s="110">
        <v>20</v>
      </c>
    </row>
    <row r="823" spans="1:5">
      <c r="A823" s="58">
        <v>208334</v>
      </c>
      <c r="B823" s="58" t="str">
        <f t="shared" si="24"/>
        <v>AG208334</v>
      </c>
      <c r="C823" s="35" t="s">
        <v>17416</v>
      </c>
      <c r="D823" s="35" t="str">
        <f t="shared" si="25"/>
        <v>208334 - ARRA USDOT TFA Shoemaker Facil Improv Phase 3</v>
      </c>
      <c r="E823" s="110">
        <v>20</v>
      </c>
    </row>
    <row r="824" spans="1:5">
      <c r="A824" s="58">
        <v>208335</v>
      </c>
      <c r="B824" s="58" t="str">
        <f t="shared" si="24"/>
        <v>AG208335</v>
      </c>
      <c r="C824" s="35" t="s">
        <v>17417</v>
      </c>
      <c r="D824" s="35" t="str">
        <f t="shared" si="25"/>
        <v>208335 - ARRA USDOT TFA Rehab Renovate Adm Main Fac DOT</v>
      </c>
      <c r="E824" s="110">
        <v>20</v>
      </c>
    </row>
    <row r="825" spans="1:5">
      <c r="A825" s="58">
        <v>208337</v>
      </c>
      <c r="B825" s="58" t="str">
        <f t="shared" si="24"/>
        <v>AG208337</v>
      </c>
      <c r="C825" s="35" t="s">
        <v>17418</v>
      </c>
      <c r="D825" s="35" t="str">
        <f t="shared" si="25"/>
        <v>208337 - ARRA USDOT TFA Purchase bus Signage DDOT</v>
      </c>
      <c r="E825" s="110">
        <v>20</v>
      </c>
    </row>
    <row r="826" spans="1:5">
      <c r="A826" s="58">
        <v>208338</v>
      </c>
      <c r="B826" s="58" t="str">
        <f t="shared" si="24"/>
        <v>AG208338</v>
      </c>
      <c r="C826" s="35" t="s">
        <v>17419</v>
      </c>
      <c r="D826" s="35" t="str">
        <f t="shared" si="25"/>
        <v>208338 - ARRA USDOT TFA Preventive Maintenance DDOT</v>
      </c>
      <c r="E826" s="110">
        <v>20</v>
      </c>
    </row>
    <row r="827" spans="1:5">
      <c r="A827" s="58">
        <v>208340</v>
      </c>
      <c r="B827" s="58" t="str">
        <f t="shared" si="24"/>
        <v>AG208340</v>
      </c>
      <c r="C827" s="35" t="s">
        <v>17420</v>
      </c>
      <c r="D827" s="35" t="str">
        <f t="shared" si="25"/>
        <v>208340 - New _freedon Service Operation</v>
      </c>
      <c r="E827" s="110">
        <v>20</v>
      </c>
    </row>
    <row r="828" spans="1:5">
      <c r="A828" s="58">
        <v>208341</v>
      </c>
      <c r="B828" s="58" t="str">
        <f t="shared" si="24"/>
        <v>AG208341</v>
      </c>
      <c r="C828" s="35" t="s">
        <v>17421</v>
      </c>
      <c r="D828" s="35" t="str">
        <f t="shared" si="25"/>
        <v>208341 - New Freedom Program Administration_208341</v>
      </c>
      <c r="E828" s="110">
        <v>20</v>
      </c>
    </row>
    <row r="829" spans="1:5">
      <c r="A829" s="58">
        <v>208342</v>
      </c>
      <c r="B829" s="58" t="str">
        <f t="shared" si="24"/>
        <v>AG208342</v>
      </c>
      <c r="C829" s="35" t="s">
        <v>17422</v>
      </c>
      <c r="D829" s="35" t="str">
        <f t="shared" si="25"/>
        <v>208342 - New Freedom Mobility Management_208342</v>
      </c>
      <c r="E829" s="110">
        <v>20</v>
      </c>
    </row>
    <row r="830" spans="1:5">
      <c r="A830" s="58">
        <v>208343</v>
      </c>
      <c r="B830" s="58" t="str">
        <f t="shared" si="24"/>
        <v>AG208343</v>
      </c>
      <c r="C830" s="35" t="s">
        <v>17423</v>
      </c>
      <c r="D830" s="35" t="str">
        <f t="shared" si="25"/>
        <v>208343 - Job Access Service Operation_208343</v>
      </c>
      <c r="E830" s="110">
        <v>20</v>
      </c>
    </row>
    <row r="831" spans="1:5">
      <c r="A831" s="58">
        <v>208344</v>
      </c>
      <c r="B831" s="58" t="str">
        <f t="shared" si="24"/>
        <v>AG208344</v>
      </c>
      <c r="C831" s="35" t="s">
        <v>17424</v>
      </c>
      <c r="D831" s="35" t="str">
        <f t="shared" si="25"/>
        <v>208344 - Job Access Program Administration_208344</v>
      </c>
      <c r="E831" s="110">
        <v>20</v>
      </c>
    </row>
    <row r="832" spans="1:5">
      <c r="A832" s="58">
        <v>208345</v>
      </c>
      <c r="B832" s="58" t="str">
        <f t="shared" si="24"/>
        <v>AG208345</v>
      </c>
      <c r="C832" s="35" t="s">
        <v>17425</v>
      </c>
      <c r="D832" s="35" t="str">
        <f t="shared" si="25"/>
        <v>208345 - Job Access Mobility Management_208345</v>
      </c>
      <c r="E832" s="110">
        <v>20</v>
      </c>
    </row>
    <row r="833" spans="1:5">
      <c r="A833" s="58">
        <v>208346</v>
      </c>
      <c r="B833" s="58" t="str">
        <f t="shared" si="24"/>
        <v>AG208346</v>
      </c>
      <c r="C833" s="35" t="s">
        <v>17426</v>
      </c>
      <c r="D833" s="35" t="str">
        <f t="shared" si="25"/>
        <v>208346 - New Freedom Purchase Vans</v>
      </c>
      <c r="E833" s="110">
        <v>20</v>
      </c>
    </row>
    <row r="834" spans="1:5">
      <c r="A834" s="58">
        <v>208347</v>
      </c>
      <c r="B834" s="58" t="str">
        <f t="shared" si="24"/>
        <v>AG208347</v>
      </c>
      <c r="C834" s="35" t="s">
        <v>17427</v>
      </c>
      <c r="D834" s="35" t="str">
        <f t="shared" si="25"/>
        <v>208347 - New Freedom Support Equipment_208347</v>
      </c>
      <c r="E834" s="110">
        <v>20</v>
      </c>
    </row>
    <row r="835" spans="1:5">
      <c r="A835" s="58">
        <v>208348</v>
      </c>
      <c r="B835" s="58" t="str">
        <f t="shared" si="24"/>
        <v>AG208348</v>
      </c>
      <c r="C835" s="35" t="s">
        <v>17428</v>
      </c>
      <c r="D835" s="35" t="str">
        <f t="shared" si="25"/>
        <v>208348 - New Freedom Program Administration_208348</v>
      </c>
      <c r="E835" s="110">
        <v>20</v>
      </c>
    </row>
    <row r="836" spans="1:5">
      <c r="A836" s="58">
        <v>208349</v>
      </c>
      <c r="B836" s="58" t="str">
        <f t="shared" si="24"/>
        <v>AG208349</v>
      </c>
      <c r="C836" s="35" t="s">
        <v>17429</v>
      </c>
      <c r="D836" s="35" t="str">
        <f t="shared" si="25"/>
        <v>208349 - New Freedom Mobility Management_208349</v>
      </c>
      <c r="E836" s="110">
        <v>20</v>
      </c>
    </row>
    <row r="837" spans="1:5">
      <c r="A837" s="58">
        <v>208354</v>
      </c>
      <c r="B837" s="58" t="str">
        <f t="shared" ref="B837:B900" si="26">"AG"&amp;A837</f>
        <v>AG208354</v>
      </c>
      <c r="C837" s="35" t="s">
        <v>17430</v>
      </c>
      <c r="D837" s="35" t="str">
        <f t="shared" ref="D837:D900" si="27">A837&amp;" - "&amp;C837</f>
        <v>208354 - Preventive Maintenance_208354</v>
      </c>
      <c r="E837" s="110">
        <v>20</v>
      </c>
    </row>
    <row r="838" spans="1:5">
      <c r="A838" s="58">
        <v>208355</v>
      </c>
      <c r="B838" s="58" t="str">
        <f t="shared" si="26"/>
        <v>AG208355</v>
      </c>
      <c r="C838" s="35" t="s">
        <v>17431</v>
      </c>
      <c r="D838" s="35" t="str">
        <f t="shared" si="27"/>
        <v>208355 - Rehab_Renov Admin. Facilities</v>
      </c>
      <c r="E838" s="110">
        <v>20</v>
      </c>
    </row>
    <row r="839" spans="1:5">
      <c r="A839" s="58">
        <v>208356</v>
      </c>
      <c r="B839" s="58" t="str">
        <f t="shared" si="26"/>
        <v>AG208356</v>
      </c>
      <c r="C839" s="35" t="s">
        <v>17432</v>
      </c>
      <c r="D839" s="35" t="str">
        <f t="shared" si="27"/>
        <v>208356 - Computer Equipment</v>
      </c>
      <c r="E839" s="110">
        <v>20</v>
      </c>
    </row>
    <row r="840" spans="1:5">
      <c r="A840" s="58">
        <v>208357</v>
      </c>
      <c r="B840" s="58" t="str">
        <f t="shared" si="26"/>
        <v>AG208357</v>
      </c>
      <c r="C840" s="35" t="s">
        <v>17433</v>
      </c>
      <c r="D840" s="35" t="str">
        <f t="shared" si="27"/>
        <v>208357 - Office Equipment</v>
      </c>
      <c r="E840" s="110">
        <v>20</v>
      </c>
    </row>
    <row r="841" spans="1:5">
      <c r="A841" s="58">
        <v>208359</v>
      </c>
      <c r="B841" s="58" t="str">
        <f t="shared" si="26"/>
        <v>AG208359</v>
      </c>
      <c r="C841" s="35" t="s">
        <v>17434</v>
      </c>
      <c r="D841" s="35" t="str">
        <f t="shared" si="27"/>
        <v>208359 - Support Vehicles</v>
      </c>
      <c r="E841" s="110">
        <v>20</v>
      </c>
    </row>
    <row r="842" spans="1:5">
      <c r="A842" s="58">
        <v>208360</v>
      </c>
      <c r="B842" s="58" t="str">
        <f t="shared" si="26"/>
        <v>AG208360</v>
      </c>
      <c r="C842" s="35" t="s">
        <v>17435</v>
      </c>
      <c r="D842" s="35" t="str">
        <f t="shared" si="27"/>
        <v>208360 - Employee Education_Training</v>
      </c>
      <c r="E842" s="110">
        <v>20</v>
      </c>
    </row>
    <row r="843" spans="1:5">
      <c r="A843" s="58">
        <v>208361</v>
      </c>
      <c r="B843" s="58" t="str">
        <f t="shared" si="26"/>
        <v>AG208361</v>
      </c>
      <c r="C843" s="35" t="s">
        <v>17436</v>
      </c>
      <c r="D843" s="35" t="str">
        <f t="shared" si="27"/>
        <v>208361 - Compehensive Planning</v>
      </c>
      <c r="E843" s="110">
        <v>20</v>
      </c>
    </row>
    <row r="844" spans="1:5">
      <c r="A844" s="58">
        <v>208362</v>
      </c>
      <c r="B844" s="58" t="str">
        <f t="shared" si="26"/>
        <v>AG208362</v>
      </c>
      <c r="C844" s="35" t="s">
        <v>17437</v>
      </c>
      <c r="D844" s="35" t="str">
        <f t="shared" si="27"/>
        <v>208362 - Signage</v>
      </c>
      <c r="E844" s="110">
        <v>20</v>
      </c>
    </row>
    <row r="845" spans="1:5">
      <c r="A845" s="58">
        <v>208363</v>
      </c>
      <c r="B845" s="58" t="str">
        <f t="shared" si="26"/>
        <v>AG208363</v>
      </c>
      <c r="C845" s="35" t="s">
        <v>17438</v>
      </c>
      <c r="D845" s="35" t="str">
        <f t="shared" si="27"/>
        <v>208363 - Lease_Purchase 40 FT Buses_208363</v>
      </c>
      <c r="E845" s="110">
        <v>20</v>
      </c>
    </row>
    <row r="846" spans="1:5">
      <c r="A846" s="58">
        <v>208365</v>
      </c>
      <c r="B846" s="58" t="str">
        <f t="shared" si="26"/>
        <v>AG208365</v>
      </c>
      <c r="C846" s="35" t="s">
        <v>17439</v>
      </c>
      <c r="D846" s="35" t="str">
        <f t="shared" si="27"/>
        <v>208365 - Lease_Purchase 40 FT Buses_208365</v>
      </c>
      <c r="E846" s="110">
        <v>20</v>
      </c>
    </row>
    <row r="847" spans="1:5">
      <c r="A847" s="58">
        <v>208366</v>
      </c>
      <c r="B847" s="58" t="str">
        <f t="shared" si="26"/>
        <v>AG208366</v>
      </c>
      <c r="C847" s="35" t="s">
        <v>17440</v>
      </c>
      <c r="D847" s="35" t="str">
        <f t="shared" si="27"/>
        <v>208366 - Fare Collection System</v>
      </c>
      <c r="E847" s="110">
        <v>20</v>
      </c>
    </row>
    <row r="848" spans="1:5">
      <c r="A848" s="58">
        <v>208367</v>
      </c>
      <c r="B848" s="58" t="str">
        <f t="shared" si="26"/>
        <v>AG208367</v>
      </c>
      <c r="C848" s="35" t="s">
        <v>17441</v>
      </c>
      <c r="D848" s="35" t="str">
        <f t="shared" si="27"/>
        <v>208367 - Rehab_Renovate Maintenance Facilities</v>
      </c>
      <c r="E848" s="110">
        <v>20</v>
      </c>
    </row>
    <row r="849" spans="1:5">
      <c r="A849" s="58">
        <v>208369</v>
      </c>
      <c r="B849" s="58" t="str">
        <f t="shared" si="26"/>
        <v>AG208369</v>
      </c>
      <c r="C849" s="35" t="s">
        <v>17442</v>
      </c>
      <c r="D849" s="35" t="str">
        <f t="shared" si="27"/>
        <v>208369 - Bike Racks</v>
      </c>
      <c r="E849" s="110">
        <v>20</v>
      </c>
    </row>
    <row r="850" spans="1:5">
      <c r="A850" s="58">
        <v>208370</v>
      </c>
      <c r="B850" s="58" t="str">
        <f t="shared" si="26"/>
        <v>AG208370</v>
      </c>
      <c r="C850" s="35" t="s">
        <v>17443</v>
      </c>
      <c r="D850" s="35" t="str">
        <f t="shared" si="27"/>
        <v>208370 - ARRA USDOT FTA Operating Assistance</v>
      </c>
      <c r="E850" s="110">
        <v>20</v>
      </c>
    </row>
    <row r="851" spans="1:5">
      <c r="A851" s="58">
        <v>208371</v>
      </c>
      <c r="B851" s="58" t="str">
        <f t="shared" si="26"/>
        <v>AG208371</v>
      </c>
      <c r="C851" s="35" t="s">
        <v>17444</v>
      </c>
      <c r="D851" s="35" t="str">
        <f t="shared" si="27"/>
        <v>208371 - Lease_Purchase 40FT Buses_208371</v>
      </c>
      <c r="E851" s="110">
        <v>20</v>
      </c>
    </row>
    <row r="852" spans="1:5">
      <c r="A852" s="58">
        <v>208372</v>
      </c>
      <c r="B852" s="58" t="str">
        <f t="shared" si="26"/>
        <v>AG208372</v>
      </c>
      <c r="C852" s="35" t="s">
        <v>17445</v>
      </c>
      <c r="D852" s="35" t="str">
        <f t="shared" si="27"/>
        <v>208372 - Preventive Maintenance_208372</v>
      </c>
      <c r="E852" s="110">
        <v>20</v>
      </c>
    </row>
    <row r="853" spans="1:5">
      <c r="A853" s="58">
        <v>208373</v>
      </c>
      <c r="B853" s="58" t="str">
        <f t="shared" si="26"/>
        <v>AG208373</v>
      </c>
      <c r="C853" s="35" t="s">
        <v>17446</v>
      </c>
      <c r="D853" s="35" t="str">
        <f t="shared" si="27"/>
        <v>208373 - Rehab_Renov Admin Facilities</v>
      </c>
      <c r="E853" s="110">
        <v>20</v>
      </c>
    </row>
    <row r="854" spans="1:5">
      <c r="A854" s="58">
        <v>208374</v>
      </c>
      <c r="B854" s="58" t="str">
        <f t="shared" si="26"/>
        <v>AG208374</v>
      </c>
      <c r="C854" s="35" t="s">
        <v>17447</v>
      </c>
      <c r="D854" s="35" t="str">
        <f t="shared" si="27"/>
        <v>208374 - Service Support Equipment</v>
      </c>
      <c r="E854" s="110">
        <v>20</v>
      </c>
    </row>
    <row r="855" spans="1:5">
      <c r="A855" s="58">
        <v>208375</v>
      </c>
      <c r="B855" s="58" t="str">
        <f t="shared" si="26"/>
        <v>AG208375</v>
      </c>
      <c r="C855" s="35" t="s">
        <v>17448</v>
      </c>
      <c r="D855" s="35" t="str">
        <f t="shared" si="27"/>
        <v>208375 - Computr Equipment Applications</v>
      </c>
      <c r="E855" s="110">
        <v>20</v>
      </c>
    </row>
    <row r="856" spans="1:5">
      <c r="A856" s="58">
        <v>208376</v>
      </c>
      <c r="B856" s="58" t="str">
        <f t="shared" si="26"/>
        <v>AG208376</v>
      </c>
      <c r="C856" s="35" t="s">
        <v>17449</v>
      </c>
      <c r="D856" s="35" t="str">
        <f t="shared" si="27"/>
        <v>208376 - Service Support Vehicles_208376</v>
      </c>
      <c r="E856" s="110">
        <v>20</v>
      </c>
    </row>
    <row r="857" spans="1:5">
      <c r="A857" s="58">
        <v>208377</v>
      </c>
      <c r="B857" s="58" t="str">
        <f t="shared" si="26"/>
        <v>AG208377</v>
      </c>
      <c r="C857" s="35" t="s">
        <v>17450</v>
      </c>
      <c r="D857" s="35" t="str">
        <f t="shared" si="27"/>
        <v>208377 - Transit Enchancement Bus Shelters</v>
      </c>
      <c r="E857" s="110">
        <v>20</v>
      </c>
    </row>
    <row r="858" spans="1:5">
      <c r="A858" s="58">
        <v>208378</v>
      </c>
      <c r="B858" s="58" t="str">
        <f t="shared" si="26"/>
        <v>AG208378</v>
      </c>
      <c r="C858" s="35" t="s">
        <v>17451</v>
      </c>
      <c r="D858" s="35" t="str">
        <f t="shared" si="27"/>
        <v>208378 - Geneal Dev Compehensive Planning</v>
      </c>
      <c r="E858" s="110">
        <v>20</v>
      </c>
    </row>
    <row r="859" spans="1:5">
      <c r="A859" s="58">
        <v>208379</v>
      </c>
      <c r="B859" s="58" t="str">
        <f t="shared" si="26"/>
        <v>AG208379</v>
      </c>
      <c r="C859" s="35" t="s">
        <v>17452</v>
      </c>
      <c r="D859" s="35" t="str">
        <f t="shared" si="27"/>
        <v>208379 - Operating Assistance</v>
      </c>
      <c r="E859" s="110">
        <v>20</v>
      </c>
    </row>
    <row r="860" spans="1:5">
      <c r="A860" s="58">
        <v>208380</v>
      </c>
      <c r="B860" s="58" t="str">
        <f t="shared" si="26"/>
        <v>AG208380</v>
      </c>
      <c r="C860" s="35" t="s">
        <v>17453</v>
      </c>
      <c r="D860" s="35" t="str">
        <f t="shared" si="27"/>
        <v>208380 - Lease Purchase 40FT Buses</v>
      </c>
      <c r="E860" s="110">
        <v>20</v>
      </c>
    </row>
    <row r="861" spans="1:5">
      <c r="A861" s="58">
        <v>208382</v>
      </c>
      <c r="B861" s="58" t="str">
        <f t="shared" si="26"/>
        <v>AG208382</v>
      </c>
      <c r="C861" s="35" t="s">
        <v>17454</v>
      </c>
      <c r="D861" s="35" t="str">
        <f t="shared" si="27"/>
        <v>208382 - Job Access Service Operation_208382</v>
      </c>
      <c r="E861" s="110">
        <v>20</v>
      </c>
    </row>
    <row r="862" spans="1:5">
      <c r="A862" s="58">
        <v>208383</v>
      </c>
      <c r="B862" s="58" t="str">
        <f t="shared" si="26"/>
        <v>AG208383</v>
      </c>
      <c r="C862" s="35" t="s">
        <v>17455</v>
      </c>
      <c r="D862" s="35" t="str">
        <f t="shared" si="27"/>
        <v>208383 - Job Access Program Administration_208383</v>
      </c>
      <c r="E862" s="110">
        <v>20</v>
      </c>
    </row>
    <row r="863" spans="1:5">
      <c r="A863" s="58">
        <v>208384</v>
      </c>
      <c r="B863" s="58" t="str">
        <f t="shared" si="26"/>
        <v>AG208384</v>
      </c>
      <c r="C863" s="35" t="s">
        <v>17456</v>
      </c>
      <c r="D863" s="35" t="str">
        <f t="shared" si="27"/>
        <v>208384 - Job Access Mobility Management_208384</v>
      </c>
      <c r="E863" s="110">
        <v>20</v>
      </c>
    </row>
    <row r="864" spans="1:5">
      <c r="A864" s="58">
        <v>208385</v>
      </c>
      <c r="B864" s="58" t="str">
        <f t="shared" si="26"/>
        <v>AG208385</v>
      </c>
      <c r="C864" s="35" t="s">
        <v>17457</v>
      </c>
      <c r="D864" s="35" t="str">
        <f t="shared" si="27"/>
        <v>208385 - Job Access 30 FT Buses for Expansion</v>
      </c>
      <c r="E864" s="110">
        <v>20</v>
      </c>
    </row>
    <row r="865" spans="1:5">
      <c r="A865" s="58">
        <v>208386</v>
      </c>
      <c r="B865" s="58" t="str">
        <f t="shared" si="26"/>
        <v>AG208386</v>
      </c>
      <c r="C865" s="35" t="s">
        <v>17458</v>
      </c>
      <c r="D865" s="35" t="str">
        <f t="shared" si="27"/>
        <v>208386 - Job Access Support Equipment</v>
      </c>
      <c r="E865" s="110">
        <v>20</v>
      </c>
    </row>
    <row r="866" spans="1:5">
      <c r="A866" s="58">
        <v>208387</v>
      </c>
      <c r="B866" s="58" t="str">
        <f t="shared" si="26"/>
        <v>AG208387</v>
      </c>
      <c r="C866" s="35" t="s">
        <v>17459</v>
      </c>
      <c r="D866" s="35" t="str">
        <f t="shared" si="27"/>
        <v>208387 - New Freedom Service Operation_208387</v>
      </c>
      <c r="E866" s="110">
        <v>20</v>
      </c>
    </row>
    <row r="867" spans="1:5">
      <c r="A867" s="58">
        <v>208388</v>
      </c>
      <c r="B867" s="58" t="str">
        <f t="shared" si="26"/>
        <v>AG208388</v>
      </c>
      <c r="C867" s="35" t="s">
        <v>17460</v>
      </c>
      <c r="D867" s="35" t="str">
        <f t="shared" si="27"/>
        <v>208388 - New Freedom Program Administration_208388</v>
      </c>
      <c r="E867" s="110">
        <v>20</v>
      </c>
    </row>
    <row r="868" spans="1:5">
      <c r="A868" s="58">
        <v>208389</v>
      </c>
      <c r="B868" s="58" t="str">
        <f t="shared" si="26"/>
        <v>AG208389</v>
      </c>
      <c r="C868" s="35" t="s">
        <v>17461</v>
      </c>
      <c r="D868" s="35" t="str">
        <f t="shared" si="27"/>
        <v>208389 - New Freedom Mobility Management_208389</v>
      </c>
      <c r="E868" s="110">
        <v>20</v>
      </c>
    </row>
    <row r="869" spans="1:5">
      <c r="A869" s="58">
        <v>208390</v>
      </c>
      <c r="B869" s="58" t="str">
        <f t="shared" si="26"/>
        <v>AG208390</v>
      </c>
      <c r="C869" s="35" t="s">
        <v>17462</v>
      </c>
      <c r="D869" s="35" t="str">
        <f t="shared" si="27"/>
        <v>208390 - New Freedom Buy Van For Expansion_208390</v>
      </c>
      <c r="E869" s="110">
        <v>20</v>
      </c>
    </row>
    <row r="870" spans="1:5">
      <c r="A870" s="58">
        <v>208391</v>
      </c>
      <c r="B870" s="58" t="str">
        <f t="shared" si="26"/>
        <v>AG208391</v>
      </c>
      <c r="C870" s="35" t="s">
        <v>17463</v>
      </c>
      <c r="D870" s="35" t="str">
        <f t="shared" si="27"/>
        <v>208391 - New Freedom Support Equipment_208391</v>
      </c>
      <c r="E870" s="110">
        <v>20</v>
      </c>
    </row>
    <row r="871" spans="1:5">
      <c r="A871" s="58">
        <v>208392</v>
      </c>
      <c r="B871" s="58" t="str">
        <f t="shared" si="26"/>
        <v>AG208392</v>
      </c>
      <c r="C871" s="35" t="s">
        <v>17464</v>
      </c>
      <c r="D871" s="35" t="str">
        <f t="shared" si="27"/>
        <v>208392 - New Freedom Service Operation_208392</v>
      </c>
      <c r="E871" s="110">
        <v>20</v>
      </c>
    </row>
    <row r="872" spans="1:5">
      <c r="A872" s="58">
        <v>208393</v>
      </c>
      <c r="B872" s="58" t="str">
        <f t="shared" si="26"/>
        <v>AG208393</v>
      </c>
      <c r="C872" s="35" t="s">
        <v>17465</v>
      </c>
      <c r="D872" s="35" t="str">
        <f t="shared" si="27"/>
        <v>208393 - New Freedom Program Administration_208393</v>
      </c>
      <c r="E872" s="110">
        <v>20</v>
      </c>
    </row>
    <row r="873" spans="1:5">
      <c r="A873" s="58">
        <v>208394</v>
      </c>
      <c r="B873" s="58" t="str">
        <f t="shared" si="26"/>
        <v>AG208394</v>
      </c>
      <c r="C873" s="35" t="s">
        <v>17466</v>
      </c>
      <c r="D873" s="35" t="str">
        <f t="shared" si="27"/>
        <v>208394 - New Freedom Mobility Management_208394</v>
      </c>
      <c r="E873" s="110">
        <v>20</v>
      </c>
    </row>
    <row r="874" spans="1:5">
      <c r="A874" s="58">
        <v>208395</v>
      </c>
      <c r="B874" s="58" t="str">
        <f t="shared" si="26"/>
        <v>AG208395</v>
      </c>
      <c r="C874" s="35" t="s">
        <v>17467</v>
      </c>
      <c r="D874" s="35" t="str">
        <f t="shared" si="27"/>
        <v>208395 - New Freedom Buy Van for Expansion_208395</v>
      </c>
      <c r="E874" s="110">
        <v>20</v>
      </c>
    </row>
    <row r="875" spans="1:5">
      <c r="A875" s="58">
        <v>208396</v>
      </c>
      <c r="B875" s="58" t="str">
        <f t="shared" si="26"/>
        <v>AG208396</v>
      </c>
      <c r="C875" s="35" t="s">
        <v>17468</v>
      </c>
      <c r="D875" s="35" t="str">
        <f t="shared" si="27"/>
        <v>208396 - New Freedom Support Equipment_208396</v>
      </c>
      <c r="E875" s="110">
        <v>20</v>
      </c>
    </row>
    <row r="876" spans="1:5">
      <c r="A876" s="58">
        <v>208397</v>
      </c>
      <c r="B876" s="58" t="str">
        <f t="shared" si="26"/>
        <v>AG208397</v>
      </c>
      <c r="C876" s="35" t="s">
        <v>17469</v>
      </c>
      <c r="D876" s="35" t="str">
        <f t="shared" si="27"/>
        <v>208397 - Job Access Service Operation</v>
      </c>
      <c r="E876" s="110">
        <v>20</v>
      </c>
    </row>
    <row r="877" spans="1:5">
      <c r="A877" s="58">
        <v>208398</v>
      </c>
      <c r="B877" s="58" t="str">
        <f t="shared" si="26"/>
        <v>AG208398</v>
      </c>
      <c r="C877" s="35" t="s">
        <v>17470</v>
      </c>
      <c r="D877" s="35" t="str">
        <f t="shared" si="27"/>
        <v>208398 - Job Access Program Administration</v>
      </c>
      <c r="E877" s="110">
        <v>20</v>
      </c>
    </row>
    <row r="878" spans="1:5">
      <c r="A878" s="58">
        <v>208399</v>
      </c>
      <c r="B878" s="58" t="str">
        <f t="shared" si="26"/>
        <v>AG208399</v>
      </c>
      <c r="C878" s="35" t="s">
        <v>17471</v>
      </c>
      <c r="D878" s="35" t="str">
        <f t="shared" si="27"/>
        <v>208399 - Job Access Mobility Management</v>
      </c>
      <c r="E878" s="110">
        <v>20</v>
      </c>
    </row>
    <row r="879" spans="1:5">
      <c r="A879" s="58">
        <v>208400</v>
      </c>
      <c r="B879" s="58" t="str">
        <f t="shared" si="26"/>
        <v>AG208400</v>
      </c>
      <c r="C879" s="35" t="s">
        <v>17472</v>
      </c>
      <c r="D879" s="35" t="str">
        <f t="shared" si="27"/>
        <v>208400 - Construct people Mover_Light Rail System</v>
      </c>
      <c r="E879" s="110">
        <v>20</v>
      </c>
    </row>
    <row r="880" spans="1:5">
      <c r="A880" s="58">
        <v>208401</v>
      </c>
      <c r="B880" s="58" t="str">
        <f t="shared" si="26"/>
        <v>AG208401</v>
      </c>
      <c r="C880" s="35" t="s">
        <v>17473</v>
      </c>
      <c r="D880" s="35" t="str">
        <f t="shared" si="27"/>
        <v>208401 - Engineering &amp; Design of Light Rail System_208401</v>
      </c>
      <c r="E880" s="110">
        <v>20</v>
      </c>
    </row>
    <row r="881" spans="1:5">
      <c r="A881" s="58">
        <v>208402</v>
      </c>
      <c r="B881" s="58" t="str">
        <f t="shared" si="26"/>
        <v>AG208402</v>
      </c>
      <c r="C881" s="35" t="s">
        <v>17474</v>
      </c>
      <c r="D881" s="35" t="str">
        <f t="shared" si="27"/>
        <v>208402 - Project Administration of Light Rail System_208402</v>
      </c>
      <c r="E881" s="110">
        <v>20</v>
      </c>
    </row>
    <row r="882" spans="1:5">
      <c r="A882" s="58">
        <v>208403</v>
      </c>
      <c r="B882" s="58" t="str">
        <f t="shared" si="26"/>
        <v>AG208403</v>
      </c>
      <c r="C882" s="35" t="s">
        <v>17475</v>
      </c>
      <c r="D882" s="35" t="str">
        <f t="shared" si="27"/>
        <v>208403 - Engineering &amp; Design of Light Rail System_208403</v>
      </c>
      <c r="E882" s="110">
        <v>20</v>
      </c>
    </row>
    <row r="883" spans="1:5">
      <c r="A883" s="58">
        <v>208404</v>
      </c>
      <c r="B883" s="58" t="str">
        <f t="shared" si="26"/>
        <v>AG208404</v>
      </c>
      <c r="C883" s="35" t="s">
        <v>17476</v>
      </c>
      <c r="D883" s="35" t="str">
        <f t="shared" si="27"/>
        <v>208404 - Project Administration of Light Rail System_208404</v>
      </c>
      <c r="E883" s="110">
        <v>20</v>
      </c>
    </row>
    <row r="884" spans="1:5">
      <c r="A884" s="58">
        <v>208405</v>
      </c>
      <c r="B884" s="58" t="str">
        <f t="shared" si="26"/>
        <v>AG208405</v>
      </c>
      <c r="C884" s="35" t="s">
        <v>17477</v>
      </c>
      <c r="D884" s="35" t="str">
        <f t="shared" si="27"/>
        <v>208405 - Lease 40ft Buses</v>
      </c>
      <c r="E884" s="110">
        <v>20</v>
      </c>
    </row>
    <row r="885" spans="1:5">
      <c r="A885" s="58">
        <v>208406</v>
      </c>
      <c r="B885" s="58" t="str">
        <f t="shared" si="26"/>
        <v>AG208406</v>
      </c>
      <c r="C885" s="35" t="s">
        <v>17478</v>
      </c>
      <c r="D885" s="35" t="str">
        <f t="shared" si="27"/>
        <v>208406 - Lease_Purchase 40ft Buses</v>
      </c>
      <c r="E885" s="110">
        <v>20</v>
      </c>
    </row>
    <row r="886" spans="1:5">
      <c r="A886" s="58">
        <v>208407</v>
      </c>
      <c r="B886" s="58" t="str">
        <f t="shared" si="26"/>
        <v>AG208407</v>
      </c>
      <c r="C886" s="35" t="s">
        <v>17295</v>
      </c>
      <c r="D886" s="35" t="str">
        <f t="shared" si="27"/>
        <v>208407 - Preventive Maintenance</v>
      </c>
      <c r="E886" s="110">
        <v>20</v>
      </c>
    </row>
    <row r="887" spans="1:5">
      <c r="A887" s="58">
        <v>208408</v>
      </c>
      <c r="B887" s="58" t="str">
        <f t="shared" si="26"/>
        <v>AG208408</v>
      </c>
      <c r="C887" s="35" t="s">
        <v>17479</v>
      </c>
      <c r="D887" s="35" t="str">
        <f t="shared" si="27"/>
        <v>208408 - Rehab Renovate Admin Facilities</v>
      </c>
      <c r="E887" s="110">
        <v>20</v>
      </c>
    </row>
    <row r="888" spans="1:5">
      <c r="A888" s="58">
        <v>208409</v>
      </c>
      <c r="B888" s="58" t="str">
        <f t="shared" si="26"/>
        <v>AG208409</v>
      </c>
      <c r="C888" s="35" t="s">
        <v>17480</v>
      </c>
      <c r="D888" s="35" t="str">
        <f t="shared" si="27"/>
        <v>208409 - Service Support Vehicles</v>
      </c>
      <c r="E888" s="110">
        <v>20</v>
      </c>
    </row>
    <row r="889" spans="1:5">
      <c r="A889" s="58">
        <v>208410</v>
      </c>
      <c r="B889" s="58" t="str">
        <f t="shared" si="26"/>
        <v>AG208410</v>
      </c>
      <c r="C889" s="35" t="s">
        <v>17481</v>
      </c>
      <c r="D889" s="35" t="str">
        <f t="shared" si="27"/>
        <v>208410 - Bus Shelters</v>
      </c>
      <c r="E889" s="110">
        <v>20</v>
      </c>
    </row>
    <row r="890" spans="1:5">
      <c r="A890" s="58">
        <v>208411</v>
      </c>
      <c r="B890" s="58" t="str">
        <f t="shared" si="26"/>
        <v>AG208411</v>
      </c>
      <c r="C890" s="35" t="s">
        <v>17482</v>
      </c>
      <c r="D890" s="35" t="str">
        <f t="shared" si="27"/>
        <v>208411 - Computer Equipments</v>
      </c>
      <c r="E890" s="110">
        <v>20</v>
      </c>
    </row>
    <row r="891" spans="1:5">
      <c r="A891" s="58">
        <v>208412</v>
      </c>
      <c r="B891" s="58" t="str">
        <f t="shared" si="26"/>
        <v>AG208412</v>
      </c>
      <c r="C891" s="35" t="s">
        <v>17298</v>
      </c>
      <c r="D891" s="35" t="str">
        <f t="shared" si="27"/>
        <v>208412 - Comprehensive Planning</v>
      </c>
      <c r="E891" s="110">
        <v>20</v>
      </c>
    </row>
    <row r="892" spans="1:5">
      <c r="A892" s="58">
        <v>208413</v>
      </c>
      <c r="B892" s="58" t="str">
        <f t="shared" si="26"/>
        <v>AG208413</v>
      </c>
      <c r="C892" s="35" t="s">
        <v>17483</v>
      </c>
      <c r="D892" s="35" t="str">
        <f t="shared" si="27"/>
        <v>208413 - Replacement Vans with Lifts_208413</v>
      </c>
      <c r="E892" s="110">
        <v>20</v>
      </c>
    </row>
    <row r="893" spans="1:5">
      <c r="A893" s="58">
        <v>208414</v>
      </c>
      <c r="B893" s="58" t="str">
        <f t="shared" si="26"/>
        <v>AG208414</v>
      </c>
      <c r="C893" s="35" t="s">
        <v>17484</v>
      </c>
      <c r="D893" s="35" t="str">
        <f t="shared" si="27"/>
        <v>208414 - Replacement Vans without Lifts</v>
      </c>
      <c r="E893" s="110">
        <v>20</v>
      </c>
    </row>
    <row r="894" spans="1:5">
      <c r="A894" s="58">
        <v>208415</v>
      </c>
      <c r="B894" s="58" t="str">
        <f t="shared" si="26"/>
        <v>AG208415</v>
      </c>
      <c r="C894" s="35" t="s">
        <v>17485</v>
      </c>
      <c r="D894" s="35" t="str">
        <f t="shared" si="27"/>
        <v>208415 - Replacement Buses with Lifts</v>
      </c>
      <c r="E894" s="110">
        <v>20</v>
      </c>
    </row>
    <row r="895" spans="1:5">
      <c r="A895" s="58">
        <v>208416</v>
      </c>
      <c r="B895" s="58" t="str">
        <f t="shared" si="26"/>
        <v>AG208416</v>
      </c>
      <c r="C895" s="35" t="s">
        <v>17486</v>
      </c>
      <c r="D895" s="35" t="str">
        <f t="shared" si="27"/>
        <v>208416 - Expansion Buses with Lifts</v>
      </c>
      <c r="E895" s="110">
        <v>20</v>
      </c>
    </row>
    <row r="896" spans="1:5">
      <c r="A896" s="58">
        <v>208417</v>
      </c>
      <c r="B896" s="58" t="str">
        <f t="shared" si="26"/>
        <v>AG208417</v>
      </c>
      <c r="C896" s="35" t="s">
        <v>17487</v>
      </c>
      <c r="D896" s="35" t="str">
        <f t="shared" si="27"/>
        <v>208417 - Expansion Vans with Lifts</v>
      </c>
      <c r="E896" s="110">
        <v>20</v>
      </c>
    </row>
    <row r="897" spans="1:5">
      <c r="A897" s="58">
        <v>208418</v>
      </c>
      <c r="B897" s="58" t="str">
        <f t="shared" si="26"/>
        <v>AG208418</v>
      </c>
      <c r="C897" s="35" t="s">
        <v>17488</v>
      </c>
      <c r="D897" s="35" t="str">
        <f t="shared" si="27"/>
        <v>208418 - Expansion Vans without Lifts</v>
      </c>
      <c r="E897" s="110">
        <v>20</v>
      </c>
    </row>
    <row r="898" spans="1:5">
      <c r="A898" s="58">
        <v>208419</v>
      </c>
      <c r="B898" s="58" t="str">
        <f t="shared" si="26"/>
        <v>AG208419</v>
      </c>
      <c r="C898" s="35" t="s">
        <v>17489</v>
      </c>
      <c r="D898" s="35" t="str">
        <f t="shared" si="27"/>
        <v>208419 - Replacement Vans with Lifts</v>
      </c>
      <c r="E898" s="110">
        <v>20</v>
      </c>
    </row>
    <row r="899" spans="1:5">
      <c r="A899" s="58">
        <v>208420</v>
      </c>
      <c r="B899" s="58" t="str">
        <f t="shared" si="26"/>
        <v>AG208420</v>
      </c>
      <c r="C899" s="35" t="s">
        <v>17490</v>
      </c>
      <c r="D899" s="35" t="str">
        <f t="shared" si="27"/>
        <v>208420 - Fuel For Vehicle Operations</v>
      </c>
      <c r="E899" s="110">
        <v>20</v>
      </c>
    </row>
    <row r="900" spans="1:5">
      <c r="A900" s="58">
        <v>208421</v>
      </c>
      <c r="B900" s="58" t="str">
        <f t="shared" si="26"/>
        <v>AG208421</v>
      </c>
      <c r="C900" s="35" t="s">
        <v>17491</v>
      </c>
      <c r="D900" s="35" t="str">
        <f t="shared" si="27"/>
        <v>208421 - Acquire Misc. Support Equipment</v>
      </c>
      <c r="E900" s="110">
        <v>20</v>
      </c>
    </row>
    <row r="901" spans="1:5">
      <c r="A901" s="58">
        <v>208422</v>
      </c>
      <c r="B901" s="58" t="str">
        <f t="shared" ref="B901:B964" si="28">"AG"&amp;A901</f>
        <v>AG208422</v>
      </c>
      <c r="C901" s="35" t="s">
        <v>17492</v>
      </c>
      <c r="D901" s="35" t="str">
        <f t="shared" ref="D901:D964" si="29">A901&amp;" - "&amp;C901</f>
        <v>208422 - Acquire Misc. Communication Equipment</v>
      </c>
      <c r="E901" s="110">
        <v>20</v>
      </c>
    </row>
    <row r="902" spans="1:5">
      <c r="A902" s="58">
        <v>208423</v>
      </c>
      <c r="B902" s="58" t="str">
        <f t="shared" si="28"/>
        <v>AG208423</v>
      </c>
      <c r="C902" s="35" t="s">
        <v>17493</v>
      </c>
      <c r="D902" s="35" t="str">
        <f t="shared" si="29"/>
        <v>208423 - Employee Education Training</v>
      </c>
      <c r="E902" s="110">
        <v>20</v>
      </c>
    </row>
    <row r="903" spans="1:5">
      <c r="A903" s="58">
        <v>208424</v>
      </c>
      <c r="B903" s="58" t="str">
        <f t="shared" si="28"/>
        <v>AG208424</v>
      </c>
      <c r="C903" s="35" t="s">
        <v>17494</v>
      </c>
      <c r="D903" s="35" t="str">
        <f t="shared" si="29"/>
        <v>208424 - Acquire Surveilance Security Equipment</v>
      </c>
      <c r="E903" s="110">
        <v>20</v>
      </c>
    </row>
    <row r="904" spans="1:5">
      <c r="A904" s="58">
        <v>208425</v>
      </c>
      <c r="B904" s="58" t="str">
        <f t="shared" si="28"/>
        <v>AG208425</v>
      </c>
      <c r="C904" s="35" t="s">
        <v>17495</v>
      </c>
      <c r="D904" s="35" t="str">
        <f t="shared" si="29"/>
        <v>208425 - Rehab Rebuild 40 Ft Buses_208425</v>
      </c>
      <c r="E904" s="110">
        <v>20</v>
      </c>
    </row>
    <row r="905" spans="1:5">
      <c r="A905" s="58">
        <v>208426</v>
      </c>
      <c r="B905" s="58" t="str">
        <f t="shared" si="28"/>
        <v>AG208426</v>
      </c>
      <c r="C905" s="35" t="s">
        <v>17496</v>
      </c>
      <c r="D905" s="35" t="str">
        <f t="shared" si="29"/>
        <v>208426 - Rehab Rebuild 40 Ft Buses_208426</v>
      </c>
      <c r="E905" s="110">
        <v>20</v>
      </c>
    </row>
    <row r="906" spans="1:5">
      <c r="A906" s="58">
        <v>208427</v>
      </c>
      <c r="B906" s="58" t="str">
        <f t="shared" si="28"/>
        <v>AG208427</v>
      </c>
      <c r="C906" s="35" t="s">
        <v>17497</v>
      </c>
      <c r="D906" s="35" t="str">
        <f t="shared" si="29"/>
        <v>208427 - Acquire Mobile Surveilance Security Equipment</v>
      </c>
      <c r="E906" s="110">
        <v>20</v>
      </c>
    </row>
    <row r="907" spans="1:5">
      <c r="A907" s="58">
        <v>208428</v>
      </c>
      <c r="B907" s="58" t="str">
        <f t="shared" si="28"/>
        <v>AG208428</v>
      </c>
      <c r="C907" s="35" t="s">
        <v>17498</v>
      </c>
      <c r="D907" s="35" t="str">
        <f t="shared" si="29"/>
        <v>208428 - Acquire ADP Hardware</v>
      </c>
      <c r="E907" s="110">
        <v>20</v>
      </c>
    </row>
    <row r="908" spans="1:5">
      <c r="A908" s="58">
        <v>208430</v>
      </c>
      <c r="B908" s="58" t="str">
        <f t="shared" si="28"/>
        <v>AG208430</v>
      </c>
      <c r="C908" s="35" t="s">
        <v>17499</v>
      </c>
      <c r="D908" s="35" t="str">
        <f t="shared" si="29"/>
        <v>208430 - Rehab Renote Facilites</v>
      </c>
      <c r="E908" s="110">
        <v>20</v>
      </c>
    </row>
    <row r="909" spans="1:5">
      <c r="A909" s="58">
        <v>208431</v>
      </c>
      <c r="B909" s="58" t="str">
        <f t="shared" si="28"/>
        <v>AG208431</v>
      </c>
      <c r="C909" s="35" t="s">
        <v>17500</v>
      </c>
      <c r="D909" s="35" t="str">
        <f t="shared" si="29"/>
        <v>208431 - Asset Management System</v>
      </c>
      <c r="E909" s="110">
        <v>20</v>
      </c>
    </row>
    <row r="910" spans="1:5">
      <c r="A910" s="58">
        <v>208432</v>
      </c>
      <c r="B910" s="58" t="str">
        <f t="shared" si="28"/>
        <v>AG208432</v>
      </c>
      <c r="C910" s="35" t="s">
        <v>17501</v>
      </c>
      <c r="D910" s="35" t="str">
        <f t="shared" si="29"/>
        <v>208432 - Rehab Rebuild 40Ft Buses</v>
      </c>
      <c r="E910" s="110">
        <v>20</v>
      </c>
    </row>
    <row r="911" spans="1:5">
      <c r="A911" s="58">
        <v>209950</v>
      </c>
      <c r="B911" s="58" t="str">
        <f t="shared" si="28"/>
        <v>AG209950</v>
      </c>
      <c r="C911" s="35" t="s">
        <v>17502</v>
      </c>
      <c r="D911" s="35" t="str">
        <f t="shared" si="29"/>
        <v>209950 - DDOT GAAP Organization</v>
      </c>
      <c r="E911" s="110">
        <v>20</v>
      </c>
    </row>
    <row r="912" spans="1:5">
      <c r="A912" s="58">
        <v>209953</v>
      </c>
      <c r="B912" s="58" t="str">
        <f t="shared" si="28"/>
        <v>AG209953</v>
      </c>
      <c r="C912" s="35" t="s">
        <v>17503</v>
      </c>
      <c r="D912" s="35" t="str">
        <f t="shared" si="29"/>
        <v>209953 - GASB 34 DDOT Grant Fund 2113</v>
      </c>
      <c r="E912" s="58">
        <v>20</v>
      </c>
    </row>
    <row r="913" spans="1:5">
      <c r="A913" s="58">
        <v>211520</v>
      </c>
      <c r="B913" s="58" t="str">
        <f t="shared" si="28"/>
        <v>AG211520</v>
      </c>
      <c r="C913" s="35" t="s">
        <v>17504</v>
      </c>
      <c r="D913" s="35" t="str">
        <f t="shared" si="29"/>
        <v>211520 - Work First-ETVT 9/99</v>
      </c>
      <c r="E913" s="110">
        <v>21</v>
      </c>
    </row>
    <row r="914" spans="1:5">
      <c r="A914" s="58">
        <v>212031</v>
      </c>
      <c r="B914" s="58" t="str">
        <f t="shared" si="28"/>
        <v>AG212031</v>
      </c>
      <c r="C914" s="35" t="s">
        <v>17505</v>
      </c>
      <c r="D914" s="35" t="str">
        <f t="shared" si="29"/>
        <v>212031 - State of MI FIA-Work First-Training Related</v>
      </c>
      <c r="E914" s="110">
        <v>21</v>
      </c>
    </row>
    <row r="915" spans="1:5">
      <c r="A915" s="58">
        <v>212101</v>
      </c>
      <c r="B915" s="58" t="str">
        <f t="shared" si="28"/>
        <v>AG212101</v>
      </c>
      <c r="C915" s="35" t="s">
        <v>17506</v>
      </c>
      <c r="D915" s="35" t="str">
        <f t="shared" si="29"/>
        <v>212101 - WTW Federal-Administration</v>
      </c>
      <c r="E915" s="110">
        <v>21</v>
      </c>
    </row>
    <row r="916" spans="1:5">
      <c r="A916" s="58">
        <v>212171</v>
      </c>
      <c r="B916" s="58" t="str">
        <f t="shared" si="28"/>
        <v>AG212171</v>
      </c>
      <c r="C916" s="35" t="s">
        <v>17507</v>
      </c>
      <c r="D916" s="35" t="str">
        <f t="shared" si="29"/>
        <v>212171 - WTW-WFII-Administration</v>
      </c>
      <c r="E916" s="110">
        <v>21</v>
      </c>
    </row>
    <row r="917" spans="1:5">
      <c r="A917" s="58">
        <v>213131</v>
      </c>
      <c r="B917" s="58" t="str">
        <f t="shared" si="28"/>
        <v>AG213131</v>
      </c>
      <c r="C917" s="35" t="s">
        <v>17508</v>
      </c>
      <c r="D917" s="35" t="str">
        <f t="shared" si="29"/>
        <v>213131 - Enhanced Trans Mobility - Administration</v>
      </c>
      <c r="E917" s="110">
        <v>21</v>
      </c>
    </row>
    <row r="918" spans="1:5">
      <c r="A918" s="58">
        <v>214011</v>
      </c>
      <c r="B918" s="58" t="str">
        <f t="shared" si="28"/>
        <v>AG214011</v>
      </c>
      <c r="C918" s="35" t="s">
        <v>17509</v>
      </c>
      <c r="D918" s="35" t="str">
        <f t="shared" si="29"/>
        <v>214011 - WIA Adult-Program</v>
      </c>
      <c r="E918" s="110">
        <v>21</v>
      </c>
    </row>
    <row r="919" spans="1:5">
      <c r="A919" s="58">
        <v>214021</v>
      </c>
      <c r="B919" s="58" t="str">
        <f t="shared" si="28"/>
        <v>AG214021</v>
      </c>
      <c r="C919" s="35" t="s">
        <v>17510</v>
      </c>
      <c r="D919" s="35" t="str">
        <f t="shared" si="29"/>
        <v>214021 - WIA Adult-Administration</v>
      </c>
      <c r="E919" s="110">
        <v>21</v>
      </c>
    </row>
    <row r="920" spans="1:5">
      <c r="A920" s="58">
        <v>214051</v>
      </c>
      <c r="B920" s="58" t="str">
        <f t="shared" si="28"/>
        <v>AG214051</v>
      </c>
      <c r="C920" s="35" t="s">
        <v>17511</v>
      </c>
      <c r="D920" s="35" t="str">
        <f t="shared" si="29"/>
        <v>214051 - WIA Dislocated Worker-Program</v>
      </c>
      <c r="E920" s="110">
        <v>21</v>
      </c>
    </row>
    <row r="921" spans="1:5">
      <c r="A921" s="58">
        <v>216005</v>
      </c>
      <c r="B921" s="58" t="str">
        <f t="shared" si="28"/>
        <v>AG216005</v>
      </c>
      <c r="C921" s="35" t="s">
        <v>17512</v>
      </c>
      <c r="D921" s="35" t="str">
        <f t="shared" si="29"/>
        <v>216005 - Corrections Parolee Program Admin 98</v>
      </c>
      <c r="E921" s="110">
        <v>21</v>
      </c>
    </row>
    <row r="922" spans="1:5">
      <c r="A922" s="58">
        <v>216109</v>
      </c>
      <c r="B922" s="58" t="str">
        <f t="shared" si="28"/>
        <v>AG216109</v>
      </c>
      <c r="C922" s="35" t="s">
        <v>17513</v>
      </c>
      <c r="D922" s="35" t="str">
        <f t="shared" si="29"/>
        <v>216109 - Corrections Par - Train 9-30-92</v>
      </c>
      <c r="E922" s="110">
        <v>21</v>
      </c>
    </row>
    <row r="923" spans="1:5">
      <c r="A923" s="58">
        <v>216119</v>
      </c>
      <c r="B923" s="58" t="str">
        <f t="shared" si="28"/>
        <v>AG216119</v>
      </c>
      <c r="C923" s="35" t="s">
        <v>17514</v>
      </c>
      <c r="D923" s="35" t="str">
        <f t="shared" si="29"/>
        <v>216119 - JTPA Train Active IIA 6-30-93</v>
      </c>
      <c r="E923" s="110">
        <v>21</v>
      </c>
    </row>
    <row r="924" spans="1:5">
      <c r="A924" s="58">
        <v>216133</v>
      </c>
      <c r="B924" s="58" t="str">
        <f t="shared" si="28"/>
        <v>AG216133</v>
      </c>
      <c r="C924" s="35" t="s">
        <v>17515</v>
      </c>
      <c r="D924" s="35" t="str">
        <f t="shared" si="29"/>
        <v>216133 - JTPA IIA 77% 6-95</v>
      </c>
      <c r="E924" s="110">
        <v>21</v>
      </c>
    </row>
    <row r="925" spans="1:5">
      <c r="A925" s="58">
        <v>216138</v>
      </c>
      <c r="B925" s="58" t="str">
        <f t="shared" si="28"/>
        <v>AG216138</v>
      </c>
      <c r="C925" s="35" t="s">
        <v>17516</v>
      </c>
      <c r="D925" s="35" t="str">
        <f t="shared" si="29"/>
        <v>216138 - Title III Thorn Apple Valley</v>
      </c>
      <c r="E925" s="110">
        <v>21</v>
      </c>
    </row>
    <row r="926" spans="1:5">
      <c r="A926" s="58">
        <v>216139</v>
      </c>
      <c r="B926" s="58" t="str">
        <f t="shared" si="28"/>
        <v>AG216139</v>
      </c>
      <c r="C926" s="35" t="s">
        <v>17517</v>
      </c>
      <c r="D926" s="35" t="str">
        <f t="shared" si="29"/>
        <v>216139 - WTW Competitive Dir Trng 2/99</v>
      </c>
      <c r="E926" s="110">
        <v>21</v>
      </c>
    </row>
    <row r="927" spans="1:5">
      <c r="A927" s="58">
        <v>216140</v>
      </c>
      <c r="B927" s="58" t="str">
        <f t="shared" si="28"/>
        <v>AG216140</v>
      </c>
      <c r="C927" s="35" t="s">
        <v>17518</v>
      </c>
      <c r="D927" s="35" t="str">
        <f t="shared" si="29"/>
        <v>216140 - Welfare to Work - GF</v>
      </c>
      <c r="E927" s="110">
        <v>21</v>
      </c>
    </row>
    <row r="928" spans="1:5">
      <c r="A928" s="58">
        <v>216142</v>
      </c>
      <c r="B928" s="58" t="str">
        <f t="shared" si="28"/>
        <v>AG216142</v>
      </c>
      <c r="C928" s="35" t="s">
        <v>17519</v>
      </c>
      <c r="D928" s="35" t="str">
        <f t="shared" si="29"/>
        <v>216142 - WTW Competitive Admin 2/99</v>
      </c>
      <c r="E928" s="110">
        <v>21</v>
      </c>
    </row>
    <row r="929" spans="1:5">
      <c r="A929" s="58">
        <v>216204</v>
      </c>
      <c r="B929" s="58" t="str">
        <f t="shared" si="28"/>
        <v>AG216204</v>
      </c>
      <c r="C929" s="35" t="s">
        <v>17520</v>
      </c>
      <c r="D929" s="35" t="str">
        <f t="shared" si="29"/>
        <v>216204 - JTPA IIB - Sum Yth Emp Prog Trng Related</v>
      </c>
      <c r="E929" s="110">
        <v>21</v>
      </c>
    </row>
    <row r="930" spans="1:5">
      <c r="A930" s="58">
        <v>216210</v>
      </c>
      <c r="B930" s="58" t="str">
        <f t="shared" si="28"/>
        <v>AG216210</v>
      </c>
      <c r="C930" s="35" t="s">
        <v>17521</v>
      </c>
      <c r="D930" s="35" t="str">
        <f t="shared" si="29"/>
        <v>216210 - JTPA IIA - Adult Program</v>
      </c>
      <c r="E930" s="110">
        <v>21</v>
      </c>
    </row>
    <row r="931" spans="1:5">
      <c r="A931" s="58">
        <v>216211</v>
      </c>
      <c r="B931" s="58" t="str">
        <f t="shared" si="28"/>
        <v>AG216211</v>
      </c>
      <c r="C931" s="35" t="s">
        <v>17522</v>
      </c>
      <c r="D931" s="35" t="str">
        <f t="shared" si="29"/>
        <v>216211 - JTPA IIB - Summer Youth Employment Program</v>
      </c>
      <c r="E931" s="110">
        <v>21</v>
      </c>
    </row>
    <row r="932" spans="1:5">
      <c r="A932" s="58">
        <v>216213</v>
      </c>
      <c r="B932" s="58" t="str">
        <f t="shared" si="28"/>
        <v>AG216213</v>
      </c>
      <c r="C932" s="35" t="s">
        <v>17523</v>
      </c>
      <c r="D932" s="35" t="str">
        <f t="shared" si="29"/>
        <v>216213 - JTPA IIC - Youth Program Admin</v>
      </c>
      <c r="E932" s="110">
        <v>21</v>
      </c>
    </row>
    <row r="933" spans="1:5">
      <c r="A933" s="58">
        <v>216215</v>
      </c>
      <c r="B933" s="58" t="str">
        <f t="shared" si="28"/>
        <v>AG216215</v>
      </c>
      <c r="C933" s="35" t="s">
        <v>17524</v>
      </c>
      <c r="D933" s="35" t="str">
        <f t="shared" si="29"/>
        <v>216215 - JTPA IIA-5% Older Workers Administration</v>
      </c>
      <c r="E933" s="110">
        <v>21</v>
      </c>
    </row>
    <row r="934" spans="1:5">
      <c r="A934" s="58">
        <v>216217</v>
      </c>
      <c r="B934" s="58" t="str">
        <f t="shared" si="28"/>
        <v>AG216217</v>
      </c>
      <c r="C934" s="35" t="s">
        <v>17525</v>
      </c>
      <c r="D934" s="35" t="str">
        <f t="shared" si="29"/>
        <v>216217 - JTPA IIB - SYEP Youth In The Arts\Rec.</v>
      </c>
      <c r="E934" s="110">
        <v>21</v>
      </c>
    </row>
    <row r="935" spans="1:5">
      <c r="A935" s="58">
        <v>216218</v>
      </c>
      <c r="B935" s="58" t="str">
        <f t="shared" si="28"/>
        <v>AG216218</v>
      </c>
      <c r="C935" s="35" t="s">
        <v>17526</v>
      </c>
      <c r="D935" s="35" t="str">
        <f t="shared" si="29"/>
        <v>216218 - JTPA III - EDWAAA Admin</v>
      </c>
      <c r="E935" s="110">
        <v>21</v>
      </c>
    </row>
    <row r="936" spans="1:5">
      <c r="A936" s="58">
        <v>216219</v>
      </c>
      <c r="B936" s="58" t="str">
        <f t="shared" si="28"/>
        <v>AG216219</v>
      </c>
      <c r="C936" s="35" t="s">
        <v>17527</v>
      </c>
      <c r="D936" s="35" t="str">
        <f t="shared" si="29"/>
        <v>216219 - EDWAAA - Nat'l Reserve Account Grant</v>
      </c>
      <c r="E936" s="110">
        <v>21</v>
      </c>
    </row>
    <row r="937" spans="1:5">
      <c r="A937" s="58">
        <v>216220</v>
      </c>
      <c r="B937" s="58" t="str">
        <f t="shared" si="28"/>
        <v>AG216220</v>
      </c>
      <c r="C937" s="35" t="s">
        <v>17528</v>
      </c>
      <c r="D937" s="35" t="str">
        <f t="shared" si="29"/>
        <v>216220 - JTPA III - MESC Worker Profile</v>
      </c>
      <c r="E937" s="110">
        <v>21</v>
      </c>
    </row>
    <row r="938" spans="1:5">
      <c r="A938" s="58">
        <v>216225</v>
      </c>
      <c r="B938" s="58" t="str">
        <f t="shared" si="28"/>
        <v>AG216225</v>
      </c>
      <c r="C938" s="35" t="s">
        <v>17529</v>
      </c>
      <c r="D938" s="35" t="str">
        <f t="shared" si="29"/>
        <v>216225 - JTPA III - EDWAAA</v>
      </c>
      <c r="E938" s="110">
        <v>21</v>
      </c>
    </row>
    <row r="939" spans="1:5">
      <c r="A939" s="58">
        <v>216226</v>
      </c>
      <c r="B939" s="58" t="str">
        <f t="shared" si="28"/>
        <v>AG216226</v>
      </c>
      <c r="C939" s="35" t="s">
        <v>17528</v>
      </c>
      <c r="D939" s="35" t="str">
        <f t="shared" si="29"/>
        <v>216226 - JTPA III - MESC Worker Profile</v>
      </c>
      <c r="E939" s="110">
        <v>21</v>
      </c>
    </row>
    <row r="940" spans="1:5">
      <c r="A940" s="58">
        <v>216229</v>
      </c>
      <c r="B940" s="58" t="str">
        <f t="shared" si="28"/>
        <v>AG216229</v>
      </c>
      <c r="C940" s="35" t="s">
        <v>17530</v>
      </c>
      <c r="D940" s="35" t="str">
        <f t="shared" si="29"/>
        <v>216229 - JTPA TITLE IIA 5% - O.W.-Administration</v>
      </c>
      <c r="E940" s="110">
        <v>21</v>
      </c>
    </row>
    <row r="941" spans="1:5">
      <c r="A941" s="58">
        <v>216230</v>
      </c>
      <c r="B941" s="58" t="str">
        <f t="shared" si="28"/>
        <v>AG216230</v>
      </c>
      <c r="C941" s="35" t="s">
        <v>17531</v>
      </c>
      <c r="D941" s="35" t="str">
        <f t="shared" si="29"/>
        <v>216230 - JTPA 8% -DHC - JOBnet</v>
      </c>
      <c r="E941" s="110">
        <v>21</v>
      </c>
    </row>
    <row r="942" spans="1:5">
      <c r="A942" s="58">
        <v>216233</v>
      </c>
      <c r="B942" s="58" t="str">
        <f t="shared" si="28"/>
        <v>AG216233</v>
      </c>
      <c r="C942" s="35" t="s">
        <v>17532</v>
      </c>
      <c r="D942" s="35" t="str">
        <f t="shared" si="29"/>
        <v>216233 - JTPA TITLE III - Administration</v>
      </c>
      <c r="E942" s="110">
        <v>21</v>
      </c>
    </row>
    <row r="943" spans="1:5">
      <c r="A943" s="58">
        <v>216234</v>
      </c>
      <c r="B943" s="58" t="str">
        <f t="shared" si="28"/>
        <v>AG216234</v>
      </c>
      <c r="C943" s="35" t="s">
        <v>17533</v>
      </c>
      <c r="D943" s="35" t="str">
        <f t="shared" si="29"/>
        <v>216234 - JTPA TITLE IIC - Youth Dept.</v>
      </c>
      <c r="E943" s="110">
        <v>21</v>
      </c>
    </row>
    <row r="944" spans="1:5">
      <c r="A944" s="58">
        <v>216235</v>
      </c>
      <c r="B944" s="58" t="str">
        <f t="shared" si="28"/>
        <v>AG216235</v>
      </c>
      <c r="C944" s="35" t="s">
        <v>17534</v>
      </c>
      <c r="D944" s="35" t="str">
        <f t="shared" si="29"/>
        <v>216235 - JTPA IIA 8% - Occ. Trng. &amp; Coor. Trng.</v>
      </c>
      <c r="E944" s="110">
        <v>21</v>
      </c>
    </row>
    <row r="945" spans="1:5">
      <c r="A945" s="58">
        <v>216237</v>
      </c>
      <c r="B945" s="58" t="str">
        <f t="shared" si="28"/>
        <v>AG216237</v>
      </c>
      <c r="C945" s="35" t="s">
        <v>17535</v>
      </c>
      <c r="D945" s="35" t="str">
        <f t="shared" si="29"/>
        <v>216237 - JTPA Title IIA Dir Trg-6/99</v>
      </c>
      <c r="E945" s="110">
        <v>21</v>
      </c>
    </row>
    <row r="946" spans="1:5">
      <c r="A946" s="58">
        <v>216239</v>
      </c>
      <c r="B946" s="58" t="str">
        <f t="shared" si="28"/>
        <v>AG216239</v>
      </c>
      <c r="C946" s="35" t="s">
        <v>17536</v>
      </c>
      <c r="D946" s="35" t="str">
        <f t="shared" si="29"/>
        <v>216239 - JTPA III EDWAAA Administration</v>
      </c>
      <c r="E946" s="110">
        <v>21</v>
      </c>
    </row>
    <row r="947" spans="1:5">
      <c r="A947" s="58">
        <v>216302</v>
      </c>
      <c r="B947" s="58" t="str">
        <f t="shared" si="28"/>
        <v>AG216302</v>
      </c>
      <c r="C947" s="35" t="s">
        <v>17537</v>
      </c>
      <c r="D947" s="35" t="str">
        <f t="shared" si="29"/>
        <v>216302 - DSS - Workfirst Admin 9/95</v>
      </c>
      <c r="E947" s="110">
        <v>21</v>
      </c>
    </row>
    <row r="948" spans="1:5">
      <c r="A948" s="58">
        <v>216304</v>
      </c>
      <c r="B948" s="58" t="str">
        <f t="shared" si="28"/>
        <v>AG216304</v>
      </c>
      <c r="C948" s="35" t="s">
        <v>17538</v>
      </c>
      <c r="D948" s="35" t="str">
        <f t="shared" si="29"/>
        <v>216304 - Wayne County Dept of Social Services - Work First</v>
      </c>
      <c r="E948" s="110">
        <v>21</v>
      </c>
    </row>
    <row r="949" spans="1:5">
      <c r="A949" s="58">
        <v>216305</v>
      </c>
      <c r="B949" s="58" t="str">
        <f t="shared" si="28"/>
        <v>AG216305</v>
      </c>
      <c r="C949" s="35" t="s">
        <v>17539</v>
      </c>
      <c r="D949" s="35" t="str">
        <f t="shared" si="29"/>
        <v>216305 - Strong Families/Safe Children Training/Admin.</v>
      </c>
      <c r="E949" s="110">
        <v>21</v>
      </c>
    </row>
    <row r="950" spans="1:5">
      <c r="A950" s="58">
        <v>216312</v>
      </c>
      <c r="B950" s="58" t="str">
        <f t="shared" si="28"/>
        <v>AG216312</v>
      </c>
      <c r="C950" s="35" t="s">
        <v>17540</v>
      </c>
      <c r="D950" s="35" t="str">
        <f t="shared" si="29"/>
        <v>216312 - State of Michigan Work First</v>
      </c>
      <c r="E950" s="110">
        <v>21</v>
      </c>
    </row>
    <row r="951" spans="1:5">
      <c r="A951" s="58">
        <v>216402</v>
      </c>
      <c r="B951" s="58" t="str">
        <f t="shared" si="28"/>
        <v>AG216402</v>
      </c>
      <c r="C951" s="35" t="s">
        <v>17541</v>
      </c>
      <c r="D951" s="35" t="str">
        <f t="shared" si="29"/>
        <v>216402 - HUD Youthbuild Direct Training</v>
      </c>
      <c r="E951" s="110">
        <v>21</v>
      </c>
    </row>
    <row r="952" spans="1:5">
      <c r="A952" s="58">
        <v>216403</v>
      </c>
      <c r="B952" s="58" t="str">
        <f t="shared" si="28"/>
        <v>AG216403</v>
      </c>
      <c r="C952" s="35" t="s">
        <v>17542</v>
      </c>
      <c r="D952" s="35" t="str">
        <f t="shared" si="29"/>
        <v>216403 - HUD Youthbuild Housing Dept.</v>
      </c>
      <c r="E952" s="110">
        <v>21</v>
      </c>
    </row>
    <row r="953" spans="1:5">
      <c r="A953" s="58">
        <v>216404</v>
      </c>
      <c r="B953" s="58" t="str">
        <f t="shared" si="28"/>
        <v>AG216404</v>
      </c>
      <c r="C953" s="35" t="s">
        <v>17543</v>
      </c>
      <c r="D953" s="35" t="str">
        <f t="shared" si="29"/>
        <v>216404 - HUD Youth Build Admin 9/99</v>
      </c>
      <c r="E953" s="110">
        <v>21</v>
      </c>
    </row>
    <row r="954" spans="1:5">
      <c r="A954" s="58">
        <v>216701</v>
      </c>
      <c r="B954" s="58" t="str">
        <f t="shared" si="28"/>
        <v>AG216701</v>
      </c>
      <c r="C954" s="35" t="s">
        <v>17544</v>
      </c>
      <c r="D954" s="35" t="str">
        <f t="shared" si="29"/>
        <v>216701 - Wagner Peyser Grant Admin</v>
      </c>
      <c r="E954" s="110">
        <v>21</v>
      </c>
    </row>
    <row r="955" spans="1:5">
      <c r="A955" s="58">
        <v>216801</v>
      </c>
      <c r="B955" s="58" t="str">
        <f t="shared" si="28"/>
        <v>AG216801</v>
      </c>
      <c r="C955" s="35" t="s">
        <v>17545</v>
      </c>
      <c r="D955" s="35" t="str">
        <f t="shared" si="29"/>
        <v>216801 - No Wrong Door Planning - Administration</v>
      </c>
      <c r="E955" s="110">
        <v>21</v>
      </c>
    </row>
    <row r="956" spans="1:5">
      <c r="A956" s="58">
        <v>216802</v>
      </c>
      <c r="B956" s="58" t="str">
        <f t="shared" si="28"/>
        <v>AG216802</v>
      </c>
      <c r="C956" s="35" t="s">
        <v>17546</v>
      </c>
      <c r="D956" s="35" t="str">
        <f t="shared" si="29"/>
        <v>216802 - No Wrong Door Training Support</v>
      </c>
      <c r="E956" s="110">
        <v>21</v>
      </c>
    </row>
    <row r="957" spans="1:5">
      <c r="A957" s="58">
        <v>216803</v>
      </c>
      <c r="B957" s="58" t="str">
        <f t="shared" si="28"/>
        <v>AG216803</v>
      </c>
      <c r="C957" s="35" t="s">
        <v>17547</v>
      </c>
      <c r="D957" s="35" t="str">
        <f t="shared" si="29"/>
        <v>216803 - No Wrong Door Admin 9/99</v>
      </c>
      <c r="E957" s="110">
        <v>21</v>
      </c>
    </row>
    <row r="958" spans="1:5">
      <c r="A958" s="58">
        <v>216902</v>
      </c>
      <c r="B958" s="58" t="str">
        <f t="shared" si="28"/>
        <v>AG216902</v>
      </c>
      <c r="C958" s="35" t="s">
        <v>17548</v>
      </c>
      <c r="D958" s="35" t="str">
        <f t="shared" si="29"/>
        <v>216902 - State Of MI. - STW - Administration</v>
      </c>
      <c r="E958" s="110">
        <v>21</v>
      </c>
    </row>
    <row r="959" spans="1:5">
      <c r="A959" s="58">
        <v>216903</v>
      </c>
      <c r="B959" s="58" t="str">
        <f t="shared" si="28"/>
        <v>AG216903</v>
      </c>
      <c r="C959" s="35" t="s">
        <v>7983</v>
      </c>
      <c r="D959" s="35" t="str">
        <f t="shared" si="29"/>
        <v>216903 - School to Work</v>
      </c>
      <c r="E959" s="110">
        <v>21</v>
      </c>
    </row>
    <row r="960" spans="1:5">
      <c r="A960" s="58">
        <v>217003</v>
      </c>
      <c r="B960" s="58" t="str">
        <f t="shared" si="28"/>
        <v>AG217003</v>
      </c>
      <c r="C960" s="35" t="s">
        <v>17549</v>
      </c>
      <c r="D960" s="35" t="str">
        <f t="shared" si="29"/>
        <v>217003 - JTPA Title IIC-Trng Rel 6-95</v>
      </c>
      <c r="E960" s="110">
        <v>21</v>
      </c>
    </row>
    <row r="961" spans="1:5">
      <c r="A961" s="58">
        <v>217010</v>
      </c>
      <c r="B961" s="58" t="str">
        <f t="shared" si="28"/>
        <v>AG217010</v>
      </c>
      <c r="C961" s="35" t="s">
        <v>7943</v>
      </c>
      <c r="D961" s="35" t="str">
        <f t="shared" si="29"/>
        <v>217010 - JTPA IIA 5% Older Workers</v>
      </c>
      <c r="E961" s="110">
        <v>21</v>
      </c>
    </row>
    <row r="962" spans="1:5">
      <c r="A962" s="58">
        <v>217015</v>
      </c>
      <c r="B962" s="58" t="str">
        <f t="shared" si="28"/>
        <v>AG217015</v>
      </c>
      <c r="C962" s="35" t="s">
        <v>8784</v>
      </c>
      <c r="D962" s="35" t="str">
        <f t="shared" si="29"/>
        <v>217015 - JTPA IIA 8%</v>
      </c>
      <c r="E962" s="110">
        <v>21</v>
      </c>
    </row>
    <row r="963" spans="1:5">
      <c r="A963" s="58">
        <v>217017</v>
      </c>
      <c r="B963" s="58" t="str">
        <f t="shared" si="28"/>
        <v>AG217017</v>
      </c>
      <c r="C963" s="35" t="s">
        <v>17550</v>
      </c>
      <c r="D963" s="35" t="str">
        <f t="shared" si="29"/>
        <v>217017 - Training-Peter Claver</v>
      </c>
      <c r="E963" s="110">
        <v>21</v>
      </c>
    </row>
    <row r="964" spans="1:5">
      <c r="A964" s="58">
        <v>217032</v>
      </c>
      <c r="B964" s="58" t="str">
        <f t="shared" si="28"/>
        <v>AG217032</v>
      </c>
      <c r="C964" s="35" t="s">
        <v>17551</v>
      </c>
      <c r="D964" s="35" t="str">
        <f t="shared" si="29"/>
        <v>217032 - JTPA IIA Adult - Training Support</v>
      </c>
      <c r="E964" s="110">
        <v>21</v>
      </c>
    </row>
    <row r="965" spans="1:5">
      <c r="A965" s="58">
        <v>217034</v>
      </c>
      <c r="B965" s="58" t="str">
        <f t="shared" ref="B965:B1028" si="30">"AG"&amp;A965</f>
        <v>AG217034</v>
      </c>
      <c r="C965" s="35" t="s">
        <v>17552</v>
      </c>
      <c r="D965" s="35" t="str">
        <f t="shared" ref="D965:D1028" si="31">A965&amp;" - "&amp;C965</f>
        <v>217034 - JTPA IIA Adult - Admin</v>
      </c>
      <c r="E965" s="110">
        <v>21</v>
      </c>
    </row>
    <row r="966" spans="1:5">
      <c r="A966" s="58">
        <v>217044</v>
      </c>
      <c r="B966" s="58" t="str">
        <f t="shared" si="30"/>
        <v>AG217044</v>
      </c>
      <c r="C966" s="35" t="s">
        <v>17553</v>
      </c>
      <c r="D966" s="35" t="str">
        <f t="shared" si="31"/>
        <v>217044 - JTPA IIB - DWSD Comp Training</v>
      </c>
      <c r="E966" s="110">
        <v>21</v>
      </c>
    </row>
    <row r="967" spans="1:5">
      <c r="A967" s="58">
        <v>217050</v>
      </c>
      <c r="B967" s="58" t="str">
        <f t="shared" si="30"/>
        <v>AG217050</v>
      </c>
      <c r="C967" s="35" t="s">
        <v>17554</v>
      </c>
      <c r="D967" s="35" t="str">
        <f t="shared" si="31"/>
        <v>217050 - JTPA III EDWAAA - Basic Re-Adj</v>
      </c>
      <c r="E967" s="110">
        <v>21</v>
      </c>
    </row>
    <row r="968" spans="1:5">
      <c r="A968" s="58">
        <v>217051</v>
      </c>
      <c r="B968" s="58" t="str">
        <f t="shared" si="30"/>
        <v>AG217051</v>
      </c>
      <c r="C968" s="35" t="s">
        <v>17555</v>
      </c>
      <c r="D968" s="35" t="str">
        <f t="shared" si="31"/>
        <v>217051 - JTPA III EDWAAA - Retraining</v>
      </c>
      <c r="E968" s="110">
        <v>21</v>
      </c>
    </row>
    <row r="969" spans="1:5">
      <c r="A969" s="58">
        <v>217052</v>
      </c>
      <c r="B969" s="58" t="str">
        <f t="shared" si="30"/>
        <v>AG217052</v>
      </c>
      <c r="C969" s="35" t="s">
        <v>17556</v>
      </c>
      <c r="D969" s="35" t="str">
        <f t="shared" si="31"/>
        <v>217052 - JTPA III EDWAAA - Supportive Svcs</v>
      </c>
      <c r="E969" s="110">
        <v>21</v>
      </c>
    </row>
    <row r="970" spans="1:5">
      <c r="A970" s="58">
        <v>217053</v>
      </c>
      <c r="B970" s="58" t="str">
        <f t="shared" si="30"/>
        <v>AG217053</v>
      </c>
      <c r="C970" s="35" t="s">
        <v>17557</v>
      </c>
      <c r="D970" s="35" t="str">
        <f t="shared" si="31"/>
        <v>217053 - JTPA III EDWAAA - Admin</v>
      </c>
      <c r="E970" s="110">
        <v>21</v>
      </c>
    </row>
    <row r="971" spans="1:5">
      <c r="A971" s="58">
        <v>217057</v>
      </c>
      <c r="B971" s="58" t="str">
        <f t="shared" si="30"/>
        <v>AG217057</v>
      </c>
      <c r="C971" s="35" t="s">
        <v>17558</v>
      </c>
      <c r="D971" s="35" t="str">
        <f t="shared" si="31"/>
        <v>217057 - Employment Services - Direct Training</v>
      </c>
      <c r="E971" s="110">
        <v>21</v>
      </c>
    </row>
    <row r="972" spans="1:5">
      <c r="A972" s="58">
        <v>217059</v>
      </c>
      <c r="B972" s="58" t="str">
        <f t="shared" si="30"/>
        <v>AG217059</v>
      </c>
      <c r="C972" s="35" t="s">
        <v>17559</v>
      </c>
      <c r="D972" s="35" t="str">
        <f t="shared" si="31"/>
        <v>217059 - Employment Services - Admin</v>
      </c>
      <c r="E972" s="110">
        <v>21</v>
      </c>
    </row>
    <row r="973" spans="1:5">
      <c r="A973" s="58">
        <v>217066</v>
      </c>
      <c r="B973" s="58" t="str">
        <f t="shared" si="30"/>
        <v>AG217066</v>
      </c>
      <c r="C973" s="35" t="s">
        <v>17560</v>
      </c>
      <c r="D973" s="35" t="str">
        <f t="shared" si="31"/>
        <v>217066 - JTPA IIC - Admin</v>
      </c>
      <c r="E973" s="110">
        <v>21</v>
      </c>
    </row>
    <row r="974" spans="1:5">
      <c r="A974" s="58">
        <v>217073</v>
      </c>
      <c r="B974" s="58" t="str">
        <f t="shared" si="30"/>
        <v>AG217073</v>
      </c>
      <c r="C974" s="35" t="s">
        <v>17561</v>
      </c>
      <c r="D974" s="35" t="str">
        <f t="shared" si="31"/>
        <v>217073 - Work First - Project Zero</v>
      </c>
      <c r="E974" s="110">
        <v>21</v>
      </c>
    </row>
    <row r="975" spans="1:5">
      <c r="A975" s="58">
        <v>217076</v>
      </c>
      <c r="B975" s="58" t="str">
        <f t="shared" si="30"/>
        <v>AG217076</v>
      </c>
      <c r="C975" s="35" t="s">
        <v>17562</v>
      </c>
      <c r="D975" s="35" t="str">
        <f t="shared" si="31"/>
        <v>217076 - Work First - Direct Training</v>
      </c>
      <c r="E975" s="110">
        <v>21</v>
      </c>
    </row>
    <row r="976" spans="1:5">
      <c r="A976" s="58">
        <v>217077</v>
      </c>
      <c r="B976" s="58" t="str">
        <f t="shared" si="30"/>
        <v>AG217077</v>
      </c>
      <c r="C976" s="35" t="s">
        <v>17563</v>
      </c>
      <c r="D976" s="35" t="str">
        <f t="shared" si="31"/>
        <v>217077 - State of MI FIA-Work First-Informaiton Technology</v>
      </c>
      <c r="E976" s="110">
        <v>21</v>
      </c>
    </row>
    <row r="977" spans="1:5">
      <c r="A977" s="58">
        <v>217078</v>
      </c>
      <c r="B977" s="58" t="str">
        <f t="shared" si="30"/>
        <v>AG217078</v>
      </c>
      <c r="C977" s="35" t="s">
        <v>17564</v>
      </c>
      <c r="D977" s="35" t="str">
        <f t="shared" si="31"/>
        <v>217078 - Work First - Training Support</v>
      </c>
      <c r="E977" s="110">
        <v>21</v>
      </c>
    </row>
    <row r="978" spans="1:5">
      <c r="A978" s="58">
        <v>217079</v>
      </c>
      <c r="B978" s="58" t="str">
        <f t="shared" si="30"/>
        <v>AG217079</v>
      </c>
      <c r="C978" s="35" t="s">
        <v>17565</v>
      </c>
      <c r="D978" s="35" t="str">
        <f t="shared" si="31"/>
        <v>217079 - Work First - Admin</v>
      </c>
      <c r="E978" s="110">
        <v>21</v>
      </c>
    </row>
    <row r="979" spans="1:5">
      <c r="A979" s="58">
        <v>217092</v>
      </c>
      <c r="B979" s="58" t="str">
        <f t="shared" si="30"/>
        <v>AG217092</v>
      </c>
      <c r="C979" s="35" t="s">
        <v>17566</v>
      </c>
      <c r="D979" s="35" t="str">
        <f t="shared" si="31"/>
        <v>217092 - D.H.C Peter Claver 6/99</v>
      </c>
      <c r="E979" s="110">
        <v>21</v>
      </c>
    </row>
    <row r="980" spans="1:5">
      <c r="A980" s="58">
        <v>217093</v>
      </c>
      <c r="B980" s="58" t="str">
        <f t="shared" si="30"/>
        <v>AG217093</v>
      </c>
      <c r="C980" s="35" t="s">
        <v>17567</v>
      </c>
      <c r="D980" s="35" t="str">
        <f t="shared" si="31"/>
        <v>217093 - Governors Scholarship Adm 6/99</v>
      </c>
      <c r="E980" s="110">
        <v>21</v>
      </c>
    </row>
    <row r="981" spans="1:5">
      <c r="A981" s="58">
        <v>217094</v>
      </c>
      <c r="B981" s="58" t="str">
        <f t="shared" si="30"/>
        <v>AG217094</v>
      </c>
      <c r="C981" s="35" t="s">
        <v>17568</v>
      </c>
      <c r="D981" s="35" t="str">
        <f t="shared" si="31"/>
        <v>217094 - Governors Scholarship 6/99</v>
      </c>
      <c r="E981" s="110">
        <v>21</v>
      </c>
    </row>
    <row r="982" spans="1:5">
      <c r="A982" s="58">
        <v>217606</v>
      </c>
      <c r="B982" s="58" t="str">
        <f t="shared" si="30"/>
        <v>AG217606</v>
      </c>
      <c r="C982" s="35" t="s">
        <v>17569</v>
      </c>
      <c r="D982" s="35" t="str">
        <f t="shared" si="31"/>
        <v>217606 - Work First II(WtW AY98 Carry In)-Administration</v>
      </c>
      <c r="E982" s="110">
        <v>21</v>
      </c>
    </row>
    <row r="983" spans="1:5">
      <c r="A983" s="58">
        <v>218000</v>
      </c>
      <c r="B983" s="58" t="str">
        <f t="shared" si="30"/>
        <v>AG218000</v>
      </c>
      <c r="C983" s="35" t="s">
        <v>17570</v>
      </c>
      <c r="D983" s="35" t="str">
        <f t="shared" si="31"/>
        <v>218000 - Detroit Water &amp; Sewerage Compac</v>
      </c>
      <c r="E983" s="110">
        <v>21</v>
      </c>
    </row>
    <row r="984" spans="1:5">
      <c r="A984" s="58">
        <v>218002</v>
      </c>
      <c r="B984" s="58" t="str">
        <f t="shared" si="30"/>
        <v>AG218002</v>
      </c>
      <c r="C984" s="35" t="s">
        <v>17571</v>
      </c>
      <c r="D984" s="35" t="str">
        <f t="shared" si="31"/>
        <v>218002 - Workforce Investment Act-Youth-Out of School</v>
      </c>
      <c r="E984" s="110">
        <v>21</v>
      </c>
    </row>
    <row r="985" spans="1:5">
      <c r="A985" s="58">
        <v>218003</v>
      </c>
      <c r="B985" s="58" t="str">
        <f t="shared" si="30"/>
        <v>AG218003</v>
      </c>
      <c r="C985" s="35" t="s">
        <v>17572</v>
      </c>
      <c r="D985" s="35" t="str">
        <f t="shared" si="31"/>
        <v>218003 - Workforce Investment Act-Youth-Summer Program</v>
      </c>
      <c r="E985" s="110">
        <v>21</v>
      </c>
    </row>
    <row r="986" spans="1:5">
      <c r="A986" s="58">
        <v>218007</v>
      </c>
      <c r="B986" s="58" t="str">
        <f t="shared" si="30"/>
        <v>AG218007</v>
      </c>
      <c r="C986" s="35" t="s">
        <v>17573</v>
      </c>
      <c r="D986" s="35" t="str">
        <f t="shared" si="31"/>
        <v>218007 - JTPA Title IV-Direct Training</v>
      </c>
      <c r="E986" s="110">
        <v>21</v>
      </c>
    </row>
    <row r="987" spans="1:5">
      <c r="A987" s="58">
        <v>218008</v>
      </c>
      <c r="B987" s="58" t="str">
        <f t="shared" si="30"/>
        <v>AG218008</v>
      </c>
      <c r="C987" s="35" t="s">
        <v>17574</v>
      </c>
      <c r="D987" s="35" t="str">
        <f t="shared" si="31"/>
        <v>218008 - JTPA Title IV-Administration</v>
      </c>
      <c r="E987" s="110">
        <v>21</v>
      </c>
    </row>
    <row r="988" spans="1:5">
      <c r="A988" s="58">
        <v>218009</v>
      </c>
      <c r="B988" s="58" t="str">
        <f t="shared" si="30"/>
        <v>AG218009</v>
      </c>
      <c r="C988" s="35" t="s">
        <v>17575</v>
      </c>
      <c r="D988" s="35" t="str">
        <f t="shared" si="31"/>
        <v>218009 - Workforce Investment Act-Administration-PY00</v>
      </c>
      <c r="E988" s="110">
        <v>21</v>
      </c>
    </row>
    <row r="989" spans="1:5">
      <c r="A989" s="58">
        <v>218014</v>
      </c>
      <c r="B989" s="58" t="str">
        <f t="shared" si="30"/>
        <v>AG218014</v>
      </c>
      <c r="C989" s="35" t="s">
        <v>17576</v>
      </c>
      <c r="D989" s="35" t="str">
        <f t="shared" si="31"/>
        <v>218014 - Strategic Planning-Administration</v>
      </c>
      <c r="E989" s="110">
        <v>21</v>
      </c>
    </row>
    <row r="990" spans="1:5">
      <c r="A990" s="58">
        <v>218015</v>
      </c>
      <c r="B990" s="58" t="str">
        <f t="shared" si="30"/>
        <v>AG218015</v>
      </c>
      <c r="C990" s="35" t="s">
        <v>17577</v>
      </c>
      <c r="D990" s="35" t="str">
        <f t="shared" si="31"/>
        <v>218015 - EBRG - Detroit Medical Center</v>
      </c>
      <c r="E990" s="110">
        <v>21</v>
      </c>
    </row>
    <row r="991" spans="1:5">
      <c r="A991" s="58">
        <v>218021</v>
      </c>
      <c r="B991" s="58" t="str">
        <f t="shared" si="30"/>
        <v>AG218021</v>
      </c>
      <c r="C991" s="35" t="s">
        <v>17578</v>
      </c>
      <c r="D991" s="35" t="str">
        <f t="shared" si="31"/>
        <v>218021 - Work First-Direct Training</v>
      </c>
      <c r="E991" s="110">
        <v>21</v>
      </c>
    </row>
    <row r="992" spans="1:5">
      <c r="A992" s="58">
        <v>218022</v>
      </c>
      <c r="B992" s="58" t="str">
        <f t="shared" si="30"/>
        <v>AG218022</v>
      </c>
      <c r="C992" s="35" t="s">
        <v>17579</v>
      </c>
      <c r="D992" s="35" t="str">
        <f t="shared" si="31"/>
        <v>218022 - Work First-Training Related</v>
      </c>
      <c r="E992" s="110">
        <v>21</v>
      </c>
    </row>
    <row r="993" spans="1:5">
      <c r="A993" s="58">
        <v>218023</v>
      </c>
      <c r="B993" s="58" t="str">
        <f t="shared" si="30"/>
        <v>AG218023</v>
      </c>
      <c r="C993" s="35" t="s">
        <v>17580</v>
      </c>
      <c r="D993" s="35" t="str">
        <f t="shared" si="31"/>
        <v>218023 - Work First-Information Technology_218023</v>
      </c>
      <c r="E993" s="110">
        <v>21</v>
      </c>
    </row>
    <row r="994" spans="1:5">
      <c r="A994" s="58">
        <v>218024</v>
      </c>
      <c r="B994" s="58" t="str">
        <f t="shared" si="30"/>
        <v>AG218024</v>
      </c>
      <c r="C994" s="35" t="s">
        <v>17581</v>
      </c>
      <c r="D994" s="35" t="str">
        <f t="shared" si="31"/>
        <v>218024 - Work First-Administration</v>
      </c>
      <c r="E994" s="110">
        <v>21</v>
      </c>
    </row>
    <row r="995" spans="1:5">
      <c r="A995" s="58">
        <v>218026</v>
      </c>
      <c r="B995" s="58" t="str">
        <f t="shared" si="30"/>
        <v>AG218026</v>
      </c>
      <c r="C995" s="35" t="s">
        <v>17582</v>
      </c>
      <c r="D995" s="35" t="str">
        <f t="shared" si="31"/>
        <v>218026 - Regional Adult Education-Direct Training</v>
      </c>
      <c r="E995" s="110">
        <v>21</v>
      </c>
    </row>
    <row r="996" spans="1:5">
      <c r="A996" s="58">
        <v>218027</v>
      </c>
      <c r="B996" s="58" t="str">
        <f t="shared" si="30"/>
        <v>AG218027</v>
      </c>
      <c r="C996" s="35" t="s">
        <v>17583</v>
      </c>
      <c r="D996" s="35" t="str">
        <f t="shared" si="31"/>
        <v>218027 - Regional Adult Education-Administration</v>
      </c>
      <c r="E996" s="110">
        <v>21</v>
      </c>
    </row>
    <row r="997" spans="1:5">
      <c r="A997" s="58">
        <v>218030</v>
      </c>
      <c r="B997" s="58" t="str">
        <f t="shared" si="30"/>
        <v>AG218030</v>
      </c>
      <c r="C997" s="35" t="s">
        <v>17584</v>
      </c>
      <c r="D997" s="35" t="str">
        <f t="shared" si="31"/>
        <v>218030 - Welfare to Work-Direct Training</v>
      </c>
      <c r="E997" s="110">
        <v>21</v>
      </c>
    </row>
    <row r="998" spans="1:5">
      <c r="A998" s="58">
        <v>218031</v>
      </c>
      <c r="B998" s="58" t="str">
        <f t="shared" si="30"/>
        <v>AG218031</v>
      </c>
      <c r="C998" s="35" t="s">
        <v>17585</v>
      </c>
      <c r="D998" s="35" t="str">
        <f t="shared" si="31"/>
        <v>218031 - Welfare to Work-Training Related</v>
      </c>
      <c r="E998" s="110">
        <v>21</v>
      </c>
    </row>
    <row r="999" spans="1:5">
      <c r="A999" s="58">
        <v>218032</v>
      </c>
      <c r="B999" s="58" t="str">
        <f t="shared" si="30"/>
        <v>AG218032</v>
      </c>
      <c r="C999" s="35" t="s">
        <v>17586</v>
      </c>
      <c r="D999" s="35" t="str">
        <f t="shared" si="31"/>
        <v>218032 - Welfare to Work-Administration</v>
      </c>
      <c r="E999" s="110">
        <v>21</v>
      </c>
    </row>
    <row r="1000" spans="1:5">
      <c r="A1000" s="58">
        <v>218034</v>
      </c>
      <c r="B1000" s="58" t="str">
        <f t="shared" si="30"/>
        <v>AG218034</v>
      </c>
      <c r="C1000" s="35" t="s">
        <v>17587</v>
      </c>
      <c r="D1000" s="35" t="str">
        <f t="shared" si="31"/>
        <v>218034 - Youth Opportunity II-Administration</v>
      </c>
      <c r="E1000" s="110">
        <v>21</v>
      </c>
    </row>
    <row r="1001" spans="1:5">
      <c r="A1001" s="58">
        <v>218036</v>
      </c>
      <c r="B1001" s="58" t="str">
        <f t="shared" si="30"/>
        <v>AG218036</v>
      </c>
      <c r="C1001" s="35" t="s">
        <v>17588</v>
      </c>
      <c r="D1001" s="35" t="str">
        <f t="shared" si="31"/>
        <v>218036 - Food Stamp Only-Supportive Service</v>
      </c>
      <c r="E1001" s="110">
        <v>21</v>
      </c>
    </row>
    <row r="1002" spans="1:5">
      <c r="A1002" s="58">
        <v>218039</v>
      </c>
      <c r="B1002" s="58" t="str">
        <f t="shared" si="30"/>
        <v>AG218039</v>
      </c>
      <c r="C1002" s="35" t="s">
        <v>17589</v>
      </c>
      <c r="D1002" s="35" t="str">
        <f t="shared" si="31"/>
        <v>218039 - MDCD Marketing Grant-01/02</v>
      </c>
      <c r="E1002" s="110">
        <v>21</v>
      </c>
    </row>
    <row r="1003" spans="1:5">
      <c r="A1003" s="58">
        <v>218040</v>
      </c>
      <c r="B1003" s="58" t="str">
        <f t="shared" si="30"/>
        <v>AG218040</v>
      </c>
      <c r="C1003" s="35" t="s">
        <v>17590</v>
      </c>
      <c r="D1003" s="35" t="str">
        <f t="shared" si="31"/>
        <v>218040 - Employment Service-Direct Training</v>
      </c>
      <c r="E1003" s="110">
        <v>21</v>
      </c>
    </row>
    <row r="1004" spans="1:5">
      <c r="A1004" s="58">
        <v>218042</v>
      </c>
      <c r="B1004" s="58" t="str">
        <f t="shared" si="30"/>
        <v>AG218042</v>
      </c>
      <c r="C1004" s="35" t="s">
        <v>17591</v>
      </c>
      <c r="D1004" s="35" t="str">
        <f t="shared" si="31"/>
        <v>218042 - Employment Service-Administration</v>
      </c>
      <c r="E1004" s="110">
        <v>21</v>
      </c>
    </row>
    <row r="1005" spans="1:5">
      <c r="A1005" s="58">
        <v>218043</v>
      </c>
      <c r="B1005" s="58" t="str">
        <f t="shared" si="30"/>
        <v>AG218043</v>
      </c>
      <c r="C1005" s="35" t="s">
        <v>17592</v>
      </c>
      <c r="D1005" s="35" t="str">
        <f t="shared" si="31"/>
        <v>218043 - Enhanced Transportation Mobility-Program Costs</v>
      </c>
      <c r="E1005" s="110">
        <v>21</v>
      </c>
    </row>
    <row r="1006" spans="1:5">
      <c r="A1006" s="58">
        <v>218044</v>
      </c>
      <c r="B1006" s="58" t="str">
        <f t="shared" si="30"/>
        <v>AG218044</v>
      </c>
      <c r="C1006" s="35" t="s">
        <v>17593</v>
      </c>
      <c r="D1006" s="35" t="str">
        <f t="shared" si="31"/>
        <v>218044 - Enhanced Transportation Mobility-Administration</v>
      </c>
      <c r="E1006" s="110">
        <v>21</v>
      </c>
    </row>
    <row r="1007" spans="1:5">
      <c r="A1007" s="58">
        <v>218046</v>
      </c>
      <c r="B1007" s="58" t="str">
        <f t="shared" si="30"/>
        <v>AG218046</v>
      </c>
      <c r="C1007" s="35" t="s">
        <v>17594</v>
      </c>
      <c r="D1007" s="35" t="str">
        <f t="shared" si="31"/>
        <v>218046 - Operation Fast Break-Administration</v>
      </c>
      <c r="E1007" s="110">
        <v>21</v>
      </c>
    </row>
    <row r="1008" spans="1:5">
      <c r="A1008" s="58">
        <v>218050</v>
      </c>
      <c r="B1008" s="58" t="str">
        <f t="shared" si="30"/>
        <v>AG218050</v>
      </c>
      <c r="C1008" s="35" t="s">
        <v>17595</v>
      </c>
      <c r="D1008" s="35" t="str">
        <f t="shared" si="31"/>
        <v>218050 - DWSD-Compact</v>
      </c>
      <c r="E1008" s="110">
        <v>21</v>
      </c>
    </row>
    <row r="1009" spans="1:5">
      <c r="A1009" s="58">
        <v>218052</v>
      </c>
      <c r="B1009" s="58" t="str">
        <f t="shared" si="30"/>
        <v>AG218052</v>
      </c>
      <c r="C1009" s="35" t="s">
        <v>17596</v>
      </c>
      <c r="D1009" s="35" t="str">
        <f t="shared" si="31"/>
        <v>218052 - Corrections-Administration</v>
      </c>
      <c r="E1009" s="110">
        <v>21</v>
      </c>
    </row>
    <row r="1010" spans="1:5">
      <c r="A1010" s="58">
        <v>218053</v>
      </c>
      <c r="B1010" s="58" t="str">
        <f t="shared" si="30"/>
        <v>AG218053</v>
      </c>
      <c r="C1010" s="35" t="s">
        <v>17597</v>
      </c>
      <c r="D1010" s="35" t="str">
        <f t="shared" si="31"/>
        <v>218053 - One Stop Delivery Service-Administration</v>
      </c>
      <c r="E1010" s="110">
        <v>21</v>
      </c>
    </row>
    <row r="1011" spans="1:5">
      <c r="A1011" s="58">
        <v>218056</v>
      </c>
      <c r="B1011" s="58" t="str">
        <f t="shared" si="30"/>
        <v>AG218056</v>
      </c>
      <c r="C1011" s="35" t="s">
        <v>17598</v>
      </c>
      <c r="D1011" s="35" t="str">
        <f t="shared" si="31"/>
        <v>218056 - Higher Adult Education-Administration</v>
      </c>
      <c r="E1011" s="110">
        <v>21</v>
      </c>
    </row>
    <row r="1012" spans="1:5">
      <c r="A1012" s="58">
        <v>218060</v>
      </c>
      <c r="B1012" s="58" t="str">
        <f t="shared" si="30"/>
        <v>AG218060</v>
      </c>
      <c r="C1012" s="35" t="s">
        <v>17599</v>
      </c>
      <c r="D1012" s="35" t="str">
        <f t="shared" si="31"/>
        <v>218060 - Workforce Investment Act-Adult</v>
      </c>
      <c r="E1012" s="110">
        <v>21</v>
      </c>
    </row>
    <row r="1013" spans="1:5">
      <c r="A1013" s="58">
        <v>218069</v>
      </c>
      <c r="B1013" s="58" t="str">
        <f t="shared" si="30"/>
        <v>AG218069</v>
      </c>
      <c r="C1013" s="35" t="s">
        <v>17600</v>
      </c>
      <c r="D1013" s="35" t="str">
        <f t="shared" si="31"/>
        <v>218069 - Welfare to Work-State GF/GP-FY-02-Program Costs</v>
      </c>
      <c r="E1013" s="110">
        <v>21</v>
      </c>
    </row>
    <row r="1014" spans="1:5">
      <c r="A1014" s="58">
        <v>218072</v>
      </c>
      <c r="B1014" s="58" t="str">
        <f t="shared" si="30"/>
        <v>AG218072</v>
      </c>
      <c r="C1014" s="35" t="s">
        <v>17601</v>
      </c>
      <c r="D1014" s="35" t="str">
        <f t="shared" si="31"/>
        <v>218072 - One Stop Operation GF/GP-Administration-FY02</v>
      </c>
      <c r="E1014" s="110">
        <v>21</v>
      </c>
    </row>
    <row r="1015" spans="1:5">
      <c r="A1015" s="58">
        <v>218073</v>
      </c>
      <c r="B1015" s="58" t="str">
        <f t="shared" si="30"/>
        <v>AG218073</v>
      </c>
      <c r="C1015" s="35" t="s">
        <v>17602</v>
      </c>
      <c r="D1015" s="35" t="str">
        <f t="shared" si="31"/>
        <v>218073 - ITA/EPL Demonstration Grant</v>
      </c>
      <c r="E1015" s="110">
        <v>21</v>
      </c>
    </row>
    <row r="1016" spans="1:5">
      <c r="A1016" s="58">
        <v>218075</v>
      </c>
      <c r="B1016" s="58" t="str">
        <f t="shared" si="30"/>
        <v>AG218075</v>
      </c>
      <c r="C1016" s="35" t="s">
        <v>17603</v>
      </c>
      <c r="D1016" s="35" t="str">
        <f t="shared" si="31"/>
        <v>218075 - Reed Act Service Center Fiscal 2002 Operations Administration</v>
      </c>
      <c r="E1016" s="110">
        <v>21</v>
      </c>
    </row>
    <row r="1017" spans="1:5">
      <c r="A1017" s="58">
        <v>218085</v>
      </c>
      <c r="B1017" s="58" t="str">
        <f t="shared" si="30"/>
        <v>AG218085</v>
      </c>
      <c r="C1017" s="35" t="s">
        <v>17604</v>
      </c>
      <c r="D1017" s="35" t="str">
        <f t="shared" si="31"/>
        <v>218085 - Focus Hope Tobacco Grant Program</v>
      </c>
      <c r="E1017" s="110">
        <v>21</v>
      </c>
    </row>
    <row r="1018" spans="1:5">
      <c r="A1018" s="58">
        <v>218086</v>
      </c>
      <c r="B1018" s="58" t="str">
        <f t="shared" si="30"/>
        <v>AG218086</v>
      </c>
      <c r="C1018" s="35" t="s">
        <v>17605</v>
      </c>
      <c r="D1018" s="35" t="str">
        <f t="shared" si="31"/>
        <v>218086 - Focus Hope Tobacco Grant Administration</v>
      </c>
      <c r="E1018" s="110">
        <v>21</v>
      </c>
    </row>
    <row r="1019" spans="1:5">
      <c r="A1019" s="58">
        <v>218100</v>
      </c>
      <c r="B1019" s="58" t="str">
        <f t="shared" si="30"/>
        <v>AG218100</v>
      </c>
      <c r="C1019" s="35" t="s">
        <v>17578</v>
      </c>
      <c r="D1019" s="35" t="str">
        <f t="shared" si="31"/>
        <v>218100 - Work First-Direct Training</v>
      </c>
      <c r="E1019" s="110">
        <v>21</v>
      </c>
    </row>
    <row r="1020" spans="1:5">
      <c r="A1020" s="58">
        <v>218101</v>
      </c>
      <c r="B1020" s="58" t="str">
        <f t="shared" si="30"/>
        <v>AG218101</v>
      </c>
      <c r="C1020" s="35" t="s">
        <v>17579</v>
      </c>
      <c r="D1020" s="35" t="str">
        <f t="shared" si="31"/>
        <v>218101 - Work First-Training Related</v>
      </c>
      <c r="E1020" s="110">
        <v>21</v>
      </c>
    </row>
    <row r="1021" spans="1:5">
      <c r="A1021" s="58">
        <v>218102</v>
      </c>
      <c r="B1021" s="58" t="str">
        <f t="shared" si="30"/>
        <v>AG218102</v>
      </c>
      <c r="C1021" s="35" t="s">
        <v>17606</v>
      </c>
      <c r="D1021" s="35" t="str">
        <f t="shared" si="31"/>
        <v>218102 - Work First-Information Technology_218102</v>
      </c>
      <c r="E1021" s="110">
        <v>21</v>
      </c>
    </row>
    <row r="1022" spans="1:5">
      <c r="A1022" s="58">
        <v>218103</v>
      </c>
      <c r="B1022" s="58" t="str">
        <f t="shared" si="30"/>
        <v>AG218103</v>
      </c>
      <c r="C1022" s="35" t="s">
        <v>17581</v>
      </c>
      <c r="D1022" s="35" t="str">
        <f t="shared" si="31"/>
        <v>218103 - Work First-Administration</v>
      </c>
      <c r="E1022" s="110">
        <v>21</v>
      </c>
    </row>
    <row r="1023" spans="1:5">
      <c r="A1023" s="58">
        <v>218110</v>
      </c>
      <c r="B1023" s="58" t="str">
        <f t="shared" si="30"/>
        <v>AG218110</v>
      </c>
      <c r="C1023" s="35" t="s">
        <v>17607</v>
      </c>
      <c r="D1023" s="35" t="str">
        <f t="shared" si="31"/>
        <v>218110 - Youth Opportunity Grant YO(IV)-FY 03</v>
      </c>
      <c r="E1023" s="110">
        <v>21</v>
      </c>
    </row>
    <row r="1024" spans="1:5">
      <c r="A1024" s="58">
        <v>218111</v>
      </c>
      <c r="B1024" s="58" t="str">
        <f t="shared" si="30"/>
        <v>AG218111</v>
      </c>
      <c r="C1024" s="35" t="s">
        <v>17608</v>
      </c>
      <c r="D1024" s="35" t="str">
        <f t="shared" si="31"/>
        <v>218111 - Youth Opportunity Grant YO(IV)-FY 03-Administration</v>
      </c>
      <c r="E1024" s="110">
        <v>21</v>
      </c>
    </row>
    <row r="1025" spans="1:5">
      <c r="A1025" s="58">
        <v>218122</v>
      </c>
      <c r="B1025" s="58" t="str">
        <f t="shared" si="30"/>
        <v>AG218122</v>
      </c>
      <c r="C1025" s="35" t="s">
        <v>17609</v>
      </c>
      <c r="D1025" s="35" t="str">
        <f t="shared" si="31"/>
        <v>218122 - Reemployment Services Initiative-Program Costs</v>
      </c>
      <c r="E1025" s="110">
        <v>21</v>
      </c>
    </row>
    <row r="1026" spans="1:5">
      <c r="A1026" s="58">
        <v>218123</v>
      </c>
      <c r="B1026" s="58" t="str">
        <f t="shared" si="30"/>
        <v>AG218123</v>
      </c>
      <c r="C1026" s="35" t="s">
        <v>17610</v>
      </c>
      <c r="D1026" s="35" t="str">
        <f t="shared" si="31"/>
        <v>218123 - Reemployment Services Initiative-Administration</v>
      </c>
      <c r="E1026" s="110">
        <v>21</v>
      </c>
    </row>
    <row r="1027" spans="1:5">
      <c r="A1027" s="58">
        <v>218124</v>
      </c>
      <c r="B1027" s="58" t="str">
        <f t="shared" si="30"/>
        <v>AG218124</v>
      </c>
      <c r="C1027" s="35" t="s">
        <v>17611</v>
      </c>
      <c r="D1027" s="35" t="str">
        <f t="shared" si="31"/>
        <v>218124 - Transitional Adjustment Assistance (TAA) Program</v>
      </c>
      <c r="E1027" s="110">
        <v>21</v>
      </c>
    </row>
    <row r="1028" spans="1:5">
      <c r="A1028" s="58">
        <v>218125</v>
      </c>
      <c r="B1028" s="58" t="str">
        <f t="shared" si="30"/>
        <v>AG218125</v>
      </c>
      <c r="C1028" s="35" t="s">
        <v>17612</v>
      </c>
      <c r="D1028" s="35" t="str">
        <f t="shared" si="31"/>
        <v>218125 - NAFTA TAA Program</v>
      </c>
      <c r="E1028" s="110">
        <v>21</v>
      </c>
    </row>
    <row r="1029" spans="1:5">
      <c r="A1029" s="58">
        <v>218131</v>
      </c>
      <c r="B1029" s="58" t="str">
        <f t="shared" ref="B1029:B1092" si="32">"AG"&amp;A1029</f>
        <v>AG218131</v>
      </c>
      <c r="C1029" s="35" t="s">
        <v>17613</v>
      </c>
      <c r="D1029" s="35" t="str">
        <f t="shared" ref="D1029:D1092" si="33">A1029&amp;" - "&amp;C1029</f>
        <v>218131 - One stop Operation GF/GP-Administration-FY03</v>
      </c>
      <c r="E1029" s="110">
        <v>21</v>
      </c>
    </row>
    <row r="1030" spans="1:5">
      <c r="A1030" s="58">
        <v>218132</v>
      </c>
      <c r="B1030" s="58" t="str">
        <f t="shared" si="32"/>
        <v>AG218132</v>
      </c>
      <c r="C1030" s="35" t="s">
        <v>17614</v>
      </c>
      <c r="D1030" s="35" t="str">
        <f t="shared" si="33"/>
        <v>218132 - Partnership for Adult Learning-FY 03-Program Costs</v>
      </c>
      <c r="E1030" s="110">
        <v>21</v>
      </c>
    </row>
    <row r="1031" spans="1:5">
      <c r="A1031" s="58">
        <v>218133</v>
      </c>
      <c r="B1031" s="58" t="str">
        <f t="shared" si="32"/>
        <v>AG218133</v>
      </c>
      <c r="C1031" s="35" t="s">
        <v>17615</v>
      </c>
      <c r="D1031" s="35" t="str">
        <f t="shared" si="33"/>
        <v>218133 - Partnership for Adult Learning-Administration-FY 03</v>
      </c>
      <c r="E1031" s="110">
        <v>21</v>
      </c>
    </row>
    <row r="1032" spans="1:5">
      <c r="A1032" s="58">
        <v>218135</v>
      </c>
      <c r="B1032" s="58" t="str">
        <f t="shared" si="32"/>
        <v>AG218135</v>
      </c>
      <c r="C1032" s="35" t="s">
        <v>17616</v>
      </c>
      <c r="D1032" s="35" t="str">
        <f t="shared" si="33"/>
        <v>218135 - Adult Disability Program Grant</v>
      </c>
      <c r="E1032" s="110">
        <v>21</v>
      </c>
    </row>
    <row r="1033" spans="1:5">
      <c r="A1033" s="58">
        <v>218136</v>
      </c>
      <c r="B1033" s="58" t="str">
        <f t="shared" si="32"/>
        <v>AG218136</v>
      </c>
      <c r="C1033" s="35" t="s">
        <v>17617</v>
      </c>
      <c r="D1033" s="35" t="str">
        <f t="shared" si="33"/>
        <v>218136 - DWSD Compact-FY 03-Program Costs</v>
      </c>
      <c r="E1033" s="110">
        <v>21</v>
      </c>
    </row>
    <row r="1034" spans="1:5">
      <c r="A1034" s="58">
        <v>218141</v>
      </c>
      <c r="B1034" s="58" t="str">
        <f t="shared" si="32"/>
        <v>AG218141</v>
      </c>
      <c r="C1034" s="35" t="s">
        <v>17618</v>
      </c>
      <c r="D1034" s="35" t="str">
        <f t="shared" si="33"/>
        <v>218141 - Enhanced Transportation Mobility Grant-FY 03-Program Costs</v>
      </c>
      <c r="E1034" s="110">
        <v>21</v>
      </c>
    </row>
    <row r="1035" spans="1:5">
      <c r="A1035" s="58">
        <v>218142</v>
      </c>
      <c r="B1035" s="58" t="str">
        <f t="shared" si="32"/>
        <v>AG218142</v>
      </c>
      <c r="C1035" s="35" t="s">
        <v>17619</v>
      </c>
      <c r="D1035" s="35" t="str">
        <f t="shared" si="33"/>
        <v>218142 - State GFGP - Focus Hope fiscal 2003 Program Cost</v>
      </c>
      <c r="E1035" s="110">
        <v>21</v>
      </c>
    </row>
    <row r="1036" spans="1:5">
      <c r="A1036" s="58">
        <v>218143</v>
      </c>
      <c r="B1036" s="58" t="str">
        <f t="shared" si="32"/>
        <v>AG218143</v>
      </c>
      <c r="C1036" s="35" t="s">
        <v>17620</v>
      </c>
      <c r="D1036" s="35" t="str">
        <f t="shared" si="33"/>
        <v>218143 - State GFGP - Focus Hope fiscal 2003 Adminstration Cost</v>
      </c>
      <c r="E1036" s="110">
        <v>21</v>
      </c>
    </row>
    <row r="1037" spans="1:5">
      <c r="A1037" s="58">
        <v>218144</v>
      </c>
      <c r="B1037" s="58" t="str">
        <f t="shared" si="32"/>
        <v>AG218144</v>
      </c>
      <c r="C1037" s="35" t="s">
        <v>17621</v>
      </c>
      <c r="D1037" s="35" t="str">
        <f t="shared" si="33"/>
        <v>218144 - Transportation-Airport Shuttle</v>
      </c>
      <c r="E1037" s="110">
        <v>21</v>
      </c>
    </row>
    <row r="1038" spans="1:5">
      <c r="A1038" s="58">
        <v>218145</v>
      </c>
      <c r="B1038" s="58" t="str">
        <f t="shared" si="32"/>
        <v>AG218145</v>
      </c>
      <c r="C1038" s="35" t="s">
        <v>17622</v>
      </c>
      <c r="D1038" s="35" t="str">
        <f t="shared" si="33"/>
        <v>218145 - MWA Accessibility - Information Technology Computerization</v>
      </c>
      <c r="E1038" s="110">
        <v>21</v>
      </c>
    </row>
    <row r="1039" spans="1:5">
      <c r="A1039" s="58">
        <v>218150</v>
      </c>
      <c r="B1039" s="58" t="str">
        <f t="shared" si="32"/>
        <v>AG218150</v>
      </c>
      <c r="C1039" s="35" t="s">
        <v>17623</v>
      </c>
      <c r="D1039" s="35" t="str">
        <f t="shared" si="33"/>
        <v>218150 - WIA Adult-Program Costs</v>
      </c>
      <c r="E1039" s="110">
        <v>21</v>
      </c>
    </row>
    <row r="1040" spans="1:5">
      <c r="A1040" s="58">
        <v>218151</v>
      </c>
      <c r="B1040" s="58" t="str">
        <f t="shared" si="32"/>
        <v>AG218151</v>
      </c>
      <c r="C1040" s="35" t="s">
        <v>17624</v>
      </c>
      <c r="D1040" s="35" t="str">
        <f t="shared" si="33"/>
        <v>218151 - WIA Dislocated Workers-Program Costs</v>
      </c>
      <c r="E1040" s="110">
        <v>21</v>
      </c>
    </row>
    <row r="1041" spans="1:5">
      <c r="A1041" s="58">
        <v>218152</v>
      </c>
      <c r="B1041" s="58" t="str">
        <f t="shared" si="32"/>
        <v>AG218152</v>
      </c>
      <c r="C1041" s="35" t="s">
        <v>17625</v>
      </c>
      <c r="D1041" s="35" t="str">
        <f t="shared" si="33"/>
        <v>218152 - WIA Youth-In School-Program Costs</v>
      </c>
      <c r="E1041" s="110">
        <v>21</v>
      </c>
    </row>
    <row r="1042" spans="1:5">
      <c r="A1042" s="58">
        <v>218153</v>
      </c>
      <c r="B1042" s="58" t="str">
        <f t="shared" si="32"/>
        <v>AG218153</v>
      </c>
      <c r="C1042" s="35" t="s">
        <v>17626</v>
      </c>
      <c r="D1042" s="35" t="str">
        <f t="shared" si="33"/>
        <v>218153 - WIA Youth-Out of School-Program Costs</v>
      </c>
      <c r="E1042" s="110">
        <v>21</v>
      </c>
    </row>
    <row r="1043" spans="1:5">
      <c r="A1043" s="58">
        <v>218155</v>
      </c>
      <c r="B1043" s="58" t="str">
        <f t="shared" si="32"/>
        <v>AG218155</v>
      </c>
      <c r="C1043" s="35" t="s">
        <v>10246</v>
      </c>
      <c r="D1043" s="35" t="str">
        <f t="shared" si="33"/>
        <v>218155 - WIA Administration</v>
      </c>
      <c r="E1043" s="110">
        <v>21</v>
      </c>
    </row>
    <row r="1044" spans="1:5">
      <c r="A1044" s="58">
        <v>218156</v>
      </c>
      <c r="B1044" s="58" t="str">
        <f t="shared" si="32"/>
        <v>AG218156</v>
      </c>
      <c r="C1044" s="35" t="s">
        <v>9898</v>
      </c>
      <c r="D1044" s="35" t="str">
        <f t="shared" si="33"/>
        <v>218156 - WIA Incumbent Worker Program Grant</v>
      </c>
      <c r="E1044" s="110">
        <v>21</v>
      </c>
    </row>
    <row r="1045" spans="1:5">
      <c r="A1045" s="58">
        <v>218158</v>
      </c>
      <c r="B1045" s="58" t="str">
        <f t="shared" si="32"/>
        <v>AG218158</v>
      </c>
      <c r="C1045" s="35" t="s">
        <v>17627</v>
      </c>
      <c r="D1045" s="35" t="str">
        <f t="shared" si="33"/>
        <v>218158 - WIA STATE WIDE ACTIVITY-Focus Hope-Administration</v>
      </c>
      <c r="E1045" s="110">
        <v>21</v>
      </c>
    </row>
    <row r="1046" spans="1:5">
      <c r="A1046" s="58">
        <v>218159</v>
      </c>
      <c r="B1046" s="58" t="str">
        <f t="shared" si="32"/>
        <v>AG218159</v>
      </c>
      <c r="C1046" s="35" t="s">
        <v>17628</v>
      </c>
      <c r="D1046" s="35" t="str">
        <f t="shared" si="33"/>
        <v>218159 - WIA Statewide Activities-Displaced Homemakers</v>
      </c>
      <c r="E1046" s="110">
        <v>21</v>
      </c>
    </row>
    <row r="1047" spans="1:5">
      <c r="A1047" s="58">
        <v>218163</v>
      </c>
      <c r="B1047" s="58" t="str">
        <f t="shared" si="32"/>
        <v>AG218163</v>
      </c>
      <c r="C1047" s="35" t="s">
        <v>17629</v>
      </c>
      <c r="D1047" s="35" t="str">
        <f t="shared" si="33"/>
        <v>218163 - WIA Incentive - Incumbent Worker</v>
      </c>
      <c r="E1047" s="110">
        <v>21</v>
      </c>
    </row>
    <row r="1048" spans="1:5">
      <c r="A1048" s="58">
        <v>218166</v>
      </c>
      <c r="B1048" s="58" t="str">
        <f t="shared" si="32"/>
        <v>AG218166</v>
      </c>
      <c r="C1048" s="35" t="s">
        <v>17630</v>
      </c>
      <c r="D1048" s="35" t="str">
        <f t="shared" si="33"/>
        <v>218166 - WIA Statewide GF/GP FY-03</v>
      </c>
      <c r="E1048" s="110">
        <v>21</v>
      </c>
    </row>
    <row r="1049" spans="1:5">
      <c r="A1049" s="58">
        <v>218168</v>
      </c>
      <c r="B1049" s="58" t="str">
        <f t="shared" si="32"/>
        <v>AG218168</v>
      </c>
      <c r="C1049" s="35" t="s">
        <v>17631</v>
      </c>
      <c r="D1049" s="35" t="str">
        <f t="shared" si="33"/>
        <v>218168 - WIA - SPI (COEP) FY 04</v>
      </c>
      <c r="E1049" s="110">
        <v>21</v>
      </c>
    </row>
    <row r="1050" spans="1:5">
      <c r="A1050" s="58">
        <v>218174</v>
      </c>
      <c r="B1050" s="58" t="str">
        <f t="shared" si="32"/>
        <v>AG218174</v>
      </c>
      <c r="C1050" s="35" t="s">
        <v>17632</v>
      </c>
      <c r="D1050" s="35" t="str">
        <f t="shared" si="33"/>
        <v>218174 - Reed Act Service Center Operation Program</v>
      </c>
      <c r="E1050" s="110">
        <v>21</v>
      </c>
    </row>
    <row r="1051" spans="1:5">
      <c r="A1051" s="58">
        <v>218175</v>
      </c>
      <c r="B1051" s="58" t="str">
        <f t="shared" si="32"/>
        <v>AG218175</v>
      </c>
      <c r="C1051" s="35" t="s">
        <v>17633</v>
      </c>
      <c r="D1051" s="35" t="str">
        <f t="shared" si="33"/>
        <v>218175 - Reed Act Service Center Operation Administration</v>
      </c>
      <c r="E1051" s="110">
        <v>21</v>
      </c>
    </row>
    <row r="1052" spans="1:5">
      <c r="A1052" s="58">
        <v>218179</v>
      </c>
      <c r="B1052" s="58" t="str">
        <f t="shared" si="32"/>
        <v>AG218179</v>
      </c>
      <c r="C1052" s="35" t="s">
        <v>17634</v>
      </c>
      <c r="D1052" s="35" t="str">
        <f t="shared" si="33"/>
        <v>218179 - Reed Act-Work First-Administration</v>
      </c>
      <c r="E1052" s="110">
        <v>21</v>
      </c>
    </row>
    <row r="1053" spans="1:5">
      <c r="A1053" s="58">
        <v>218180</v>
      </c>
      <c r="B1053" s="58" t="str">
        <f t="shared" si="32"/>
        <v>AG218180</v>
      </c>
      <c r="C1053" s="35" t="s">
        <v>17635</v>
      </c>
      <c r="D1053" s="35" t="str">
        <f t="shared" si="33"/>
        <v>218180 - Reed Act WIA Adult Administration</v>
      </c>
      <c r="E1053" s="110">
        <v>21</v>
      </c>
    </row>
    <row r="1054" spans="1:5">
      <c r="A1054" s="58">
        <v>218181</v>
      </c>
      <c r="B1054" s="58" t="str">
        <f t="shared" si="32"/>
        <v>AG218181</v>
      </c>
      <c r="C1054" s="35" t="s">
        <v>17636</v>
      </c>
      <c r="D1054" s="35" t="str">
        <f t="shared" si="33"/>
        <v>218181 - Reed Act WIA Adult Program</v>
      </c>
      <c r="E1054" s="110">
        <v>21</v>
      </c>
    </row>
    <row r="1055" spans="1:5">
      <c r="A1055" s="58">
        <v>218182</v>
      </c>
      <c r="B1055" s="58" t="str">
        <f t="shared" si="32"/>
        <v>AG218182</v>
      </c>
      <c r="C1055" s="35" t="s">
        <v>10059</v>
      </c>
      <c r="D1055" s="35" t="str">
        <f t="shared" si="33"/>
        <v>218182 - Reed Act Accessibility Grant FY 03</v>
      </c>
      <c r="E1055" s="110">
        <v>21</v>
      </c>
    </row>
    <row r="1056" spans="1:5">
      <c r="A1056" s="58">
        <v>218200</v>
      </c>
      <c r="B1056" s="58" t="str">
        <f t="shared" si="32"/>
        <v>AG218200</v>
      </c>
      <c r="C1056" s="35" t="s">
        <v>17637</v>
      </c>
      <c r="D1056" s="35" t="str">
        <f t="shared" si="33"/>
        <v>218200 - Work First Direct Training FY 04</v>
      </c>
      <c r="E1056" s="110">
        <v>21</v>
      </c>
    </row>
    <row r="1057" spans="1:5">
      <c r="A1057" s="58">
        <v>218201</v>
      </c>
      <c r="B1057" s="58" t="str">
        <f t="shared" si="32"/>
        <v>AG218201</v>
      </c>
      <c r="C1057" s="35" t="s">
        <v>17638</v>
      </c>
      <c r="D1057" s="35" t="str">
        <f t="shared" si="33"/>
        <v>218201 - Work First Training Related FY 04</v>
      </c>
      <c r="E1057" s="110">
        <v>21</v>
      </c>
    </row>
    <row r="1058" spans="1:5">
      <c r="A1058" s="58">
        <v>218202</v>
      </c>
      <c r="B1058" s="58" t="str">
        <f t="shared" si="32"/>
        <v>AG218202</v>
      </c>
      <c r="C1058" s="35" t="s">
        <v>17639</v>
      </c>
      <c r="D1058" s="35" t="str">
        <f t="shared" si="33"/>
        <v>218202 - Work First Info Tech_218202</v>
      </c>
      <c r="E1058" s="110">
        <v>21</v>
      </c>
    </row>
    <row r="1059" spans="1:5">
      <c r="A1059" s="58">
        <v>218203</v>
      </c>
      <c r="B1059" s="58" t="str">
        <f t="shared" si="32"/>
        <v>AG218203</v>
      </c>
      <c r="C1059" s="35" t="s">
        <v>17640</v>
      </c>
      <c r="D1059" s="35" t="str">
        <f t="shared" si="33"/>
        <v>218203 - Work First Administration FY 04</v>
      </c>
      <c r="E1059" s="110">
        <v>21</v>
      </c>
    </row>
    <row r="1060" spans="1:5">
      <c r="A1060" s="58">
        <v>218204</v>
      </c>
      <c r="B1060" s="58" t="str">
        <f t="shared" si="32"/>
        <v>AG218204</v>
      </c>
      <c r="C1060" s="35" t="s">
        <v>17641</v>
      </c>
      <c r="D1060" s="35" t="str">
        <f t="shared" si="33"/>
        <v>218204 - Work First MWA Direct Training FY 04</v>
      </c>
      <c r="E1060" s="110">
        <v>21</v>
      </c>
    </row>
    <row r="1061" spans="1:5">
      <c r="A1061" s="58">
        <v>218205</v>
      </c>
      <c r="B1061" s="58" t="str">
        <f t="shared" si="32"/>
        <v>AG218205</v>
      </c>
      <c r="C1061" s="35" t="s">
        <v>17642</v>
      </c>
      <c r="D1061" s="35" t="str">
        <f t="shared" si="33"/>
        <v>218205 - Work First - FIA Supportive Service FY 04</v>
      </c>
      <c r="E1061" s="110">
        <v>21</v>
      </c>
    </row>
    <row r="1062" spans="1:5">
      <c r="A1062" s="58">
        <v>218210</v>
      </c>
      <c r="B1062" s="58" t="str">
        <f t="shared" si="32"/>
        <v>AG218210</v>
      </c>
      <c r="C1062" s="35" t="s">
        <v>17643</v>
      </c>
      <c r="D1062" s="35" t="str">
        <f t="shared" si="33"/>
        <v>218210 - Youth Opportunity Grant FY 04</v>
      </c>
      <c r="E1062" s="110">
        <v>21</v>
      </c>
    </row>
    <row r="1063" spans="1:5">
      <c r="A1063" s="58">
        <v>218211</v>
      </c>
      <c r="B1063" s="58" t="str">
        <f t="shared" si="32"/>
        <v>AG218211</v>
      </c>
      <c r="C1063" s="35" t="s">
        <v>17644</v>
      </c>
      <c r="D1063" s="35" t="str">
        <f t="shared" si="33"/>
        <v>218211 - Youth Opportunity Grant Administration FY 04</v>
      </c>
      <c r="E1063" s="110">
        <v>21</v>
      </c>
    </row>
    <row r="1064" spans="1:5">
      <c r="A1064" s="58">
        <v>218220</v>
      </c>
      <c r="B1064" s="58" t="str">
        <f t="shared" si="32"/>
        <v>AG218220</v>
      </c>
      <c r="C1064" s="35" t="s">
        <v>17645</v>
      </c>
      <c r="D1064" s="35" t="str">
        <f t="shared" si="33"/>
        <v>218220 - Employment Services Program FY 04</v>
      </c>
      <c r="E1064" s="110">
        <v>21</v>
      </c>
    </row>
    <row r="1065" spans="1:5">
      <c r="A1065" s="58">
        <v>218221</v>
      </c>
      <c r="B1065" s="58" t="str">
        <f t="shared" si="32"/>
        <v>AG218221</v>
      </c>
      <c r="C1065" s="35" t="s">
        <v>17646</v>
      </c>
      <c r="D1065" s="35" t="str">
        <f t="shared" si="33"/>
        <v>218221 - Employment Services Administration FY 04</v>
      </c>
      <c r="E1065" s="110">
        <v>21</v>
      </c>
    </row>
    <row r="1066" spans="1:5">
      <c r="A1066" s="58">
        <v>218222</v>
      </c>
      <c r="B1066" s="58" t="str">
        <f t="shared" si="32"/>
        <v>AG218222</v>
      </c>
      <c r="C1066" s="35" t="s">
        <v>17647</v>
      </c>
      <c r="D1066" s="35" t="str">
        <f t="shared" si="33"/>
        <v>218222 - Re - Employment Service Program FY 04</v>
      </c>
      <c r="E1066" s="110">
        <v>21</v>
      </c>
    </row>
    <row r="1067" spans="1:5">
      <c r="A1067" s="58">
        <v>218223</v>
      </c>
      <c r="B1067" s="58" t="str">
        <f t="shared" si="32"/>
        <v>AG218223</v>
      </c>
      <c r="C1067" s="35" t="s">
        <v>17648</v>
      </c>
      <c r="D1067" s="35" t="str">
        <f t="shared" si="33"/>
        <v>218223 - Re - Employment Service Administration FY 04</v>
      </c>
      <c r="E1067" s="110">
        <v>21</v>
      </c>
    </row>
    <row r="1068" spans="1:5">
      <c r="A1068" s="58">
        <v>218224</v>
      </c>
      <c r="B1068" s="58" t="str">
        <f t="shared" si="32"/>
        <v>AG218224</v>
      </c>
      <c r="C1068" s="35" t="s">
        <v>17649</v>
      </c>
      <c r="D1068" s="35" t="str">
        <f t="shared" si="33"/>
        <v>218224 - NAFTA-TAA</v>
      </c>
      <c r="E1068" s="110">
        <v>21</v>
      </c>
    </row>
    <row r="1069" spans="1:5">
      <c r="A1069" s="58">
        <v>218225</v>
      </c>
      <c r="B1069" s="58" t="str">
        <f t="shared" si="32"/>
        <v>AG218225</v>
      </c>
      <c r="C1069" s="35" t="s">
        <v>10457</v>
      </c>
      <c r="D1069" s="35" t="str">
        <f t="shared" si="33"/>
        <v>218225 - TRADE</v>
      </c>
      <c r="E1069" s="110">
        <v>21</v>
      </c>
    </row>
    <row r="1070" spans="1:5">
      <c r="A1070" s="58">
        <v>218227</v>
      </c>
      <c r="B1070" s="58" t="str">
        <f t="shared" si="32"/>
        <v>AG218227</v>
      </c>
      <c r="C1070" s="35" t="s">
        <v>17650</v>
      </c>
      <c r="D1070" s="35" t="str">
        <f t="shared" si="33"/>
        <v>218227 - GF/GP WtW Administration</v>
      </c>
      <c r="E1070" s="110">
        <v>21</v>
      </c>
    </row>
    <row r="1071" spans="1:5">
      <c r="A1071" s="58">
        <v>218236</v>
      </c>
      <c r="B1071" s="58" t="str">
        <f t="shared" si="32"/>
        <v>AG218236</v>
      </c>
      <c r="C1071" s="35" t="s">
        <v>10232</v>
      </c>
      <c r="D1071" s="35" t="str">
        <f t="shared" si="33"/>
        <v>218236 - DWSD Compact</v>
      </c>
      <c r="E1071" s="110">
        <v>21</v>
      </c>
    </row>
    <row r="1072" spans="1:5">
      <c r="A1072" s="58">
        <v>218240</v>
      </c>
      <c r="B1072" s="58" t="str">
        <f t="shared" si="32"/>
        <v>AG218240</v>
      </c>
      <c r="C1072" s="35" t="s">
        <v>17651</v>
      </c>
      <c r="D1072" s="35" t="str">
        <f t="shared" si="33"/>
        <v>218240 - Job Access Reverse Commute Grant - Program</v>
      </c>
      <c r="E1072" s="110">
        <v>21</v>
      </c>
    </row>
    <row r="1073" spans="1:5">
      <c r="A1073" s="58">
        <v>218241</v>
      </c>
      <c r="B1073" s="58" t="str">
        <f t="shared" si="32"/>
        <v>AG218241</v>
      </c>
      <c r="C1073" s="35" t="s">
        <v>17652</v>
      </c>
      <c r="D1073" s="35" t="str">
        <f t="shared" si="33"/>
        <v>218241 - Job Access Reverse Commute Grant - Administration</v>
      </c>
      <c r="E1073" s="110">
        <v>21</v>
      </c>
    </row>
    <row r="1074" spans="1:5">
      <c r="A1074" s="58">
        <v>218244</v>
      </c>
      <c r="B1074" s="58" t="str">
        <f t="shared" si="32"/>
        <v>AG218244</v>
      </c>
      <c r="C1074" s="35" t="s">
        <v>10055</v>
      </c>
      <c r="D1074" s="35" t="str">
        <f t="shared" si="33"/>
        <v>218244 - Enhanced Mobility FY04</v>
      </c>
      <c r="E1074" s="110">
        <v>21</v>
      </c>
    </row>
    <row r="1075" spans="1:5">
      <c r="A1075" s="58">
        <v>218245</v>
      </c>
      <c r="B1075" s="58" t="str">
        <f t="shared" si="32"/>
        <v>AG218245</v>
      </c>
      <c r="C1075" s="35" t="s">
        <v>10053</v>
      </c>
      <c r="D1075" s="35" t="str">
        <f t="shared" si="33"/>
        <v>218245 - Adult Accessibility Issue FY04</v>
      </c>
      <c r="E1075" s="110">
        <v>21</v>
      </c>
    </row>
    <row r="1076" spans="1:5">
      <c r="A1076" s="58">
        <v>218250</v>
      </c>
      <c r="B1076" s="58" t="str">
        <f t="shared" si="32"/>
        <v>AG218250</v>
      </c>
      <c r="C1076" s="35" t="s">
        <v>17653</v>
      </c>
      <c r="D1076" s="35" t="str">
        <f t="shared" si="33"/>
        <v>218250 - WIA Adult Program FY04</v>
      </c>
      <c r="E1076" s="110">
        <v>21</v>
      </c>
    </row>
    <row r="1077" spans="1:5">
      <c r="A1077" s="58">
        <v>218252</v>
      </c>
      <c r="B1077" s="58" t="str">
        <f t="shared" si="32"/>
        <v>AG218252</v>
      </c>
      <c r="C1077" s="35" t="s">
        <v>17654</v>
      </c>
      <c r="D1077" s="35" t="str">
        <f t="shared" si="33"/>
        <v>218252 - WIA Youth in School</v>
      </c>
      <c r="E1077" s="110">
        <v>21</v>
      </c>
    </row>
    <row r="1078" spans="1:5">
      <c r="A1078" s="58">
        <v>218253</v>
      </c>
      <c r="B1078" s="58" t="str">
        <f t="shared" si="32"/>
        <v>AG218253</v>
      </c>
      <c r="C1078" s="35" t="s">
        <v>17655</v>
      </c>
      <c r="D1078" s="35" t="str">
        <f t="shared" si="33"/>
        <v>218253 - WIA Youth out of School</v>
      </c>
      <c r="E1078" s="110">
        <v>21</v>
      </c>
    </row>
    <row r="1079" spans="1:5">
      <c r="A1079" s="58">
        <v>218254</v>
      </c>
      <c r="B1079" s="58" t="str">
        <f t="shared" si="32"/>
        <v>AG218254</v>
      </c>
      <c r="C1079" s="35" t="s">
        <v>17656</v>
      </c>
      <c r="D1079" s="35" t="str">
        <f t="shared" si="33"/>
        <v>218254 - WIA Youth Statewide Program FY 04</v>
      </c>
      <c r="E1079" s="110">
        <v>21</v>
      </c>
    </row>
    <row r="1080" spans="1:5">
      <c r="A1080" s="58">
        <v>218255</v>
      </c>
      <c r="B1080" s="58" t="str">
        <f t="shared" si="32"/>
        <v>AG218255</v>
      </c>
      <c r="C1080" s="35" t="s">
        <v>10246</v>
      </c>
      <c r="D1080" s="35" t="str">
        <f t="shared" si="33"/>
        <v>218255 - WIA Administration</v>
      </c>
      <c r="E1080" s="110">
        <v>21</v>
      </c>
    </row>
    <row r="1081" spans="1:5">
      <c r="A1081" s="58">
        <v>218256</v>
      </c>
      <c r="B1081" s="58" t="str">
        <f t="shared" si="32"/>
        <v>AG218256</v>
      </c>
      <c r="C1081" s="35" t="s">
        <v>17657</v>
      </c>
      <c r="D1081" s="35" t="str">
        <f t="shared" si="33"/>
        <v>218256 - WIA Statewide Activity - Focus Hope Program</v>
      </c>
      <c r="E1081" s="110">
        <v>21</v>
      </c>
    </row>
    <row r="1082" spans="1:5">
      <c r="A1082" s="58">
        <v>218257</v>
      </c>
      <c r="B1082" s="58" t="str">
        <f t="shared" si="32"/>
        <v>AG218257</v>
      </c>
      <c r="C1082" s="35" t="s">
        <v>17658</v>
      </c>
      <c r="D1082" s="35" t="str">
        <f t="shared" si="33"/>
        <v>218257 - WIA Statewide Activity - Focus Hope Adm</v>
      </c>
      <c r="E1082" s="110">
        <v>21</v>
      </c>
    </row>
    <row r="1083" spans="1:5">
      <c r="A1083" s="58">
        <v>218263</v>
      </c>
      <c r="B1083" s="58" t="str">
        <f t="shared" si="32"/>
        <v>AG218263</v>
      </c>
      <c r="C1083" s="35" t="s">
        <v>10057</v>
      </c>
      <c r="D1083" s="35" t="str">
        <f t="shared" si="33"/>
        <v>218263 - WIA Incumbent Worker FY04</v>
      </c>
      <c r="E1083" s="110">
        <v>21</v>
      </c>
    </row>
    <row r="1084" spans="1:5">
      <c r="A1084" s="58">
        <v>218264</v>
      </c>
      <c r="B1084" s="58" t="str">
        <f t="shared" si="32"/>
        <v>AG218264</v>
      </c>
      <c r="C1084" s="35" t="s">
        <v>17659</v>
      </c>
      <c r="D1084" s="35" t="str">
        <f t="shared" si="33"/>
        <v>218264 - USDOL Worker Incentive Grant - PRG</v>
      </c>
      <c r="E1084" s="110">
        <v>21</v>
      </c>
    </row>
    <row r="1085" spans="1:5">
      <c r="A1085" s="58">
        <v>218265</v>
      </c>
      <c r="B1085" s="58" t="str">
        <f t="shared" si="32"/>
        <v>AG218265</v>
      </c>
      <c r="C1085" s="35" t="s">
        <v>17660</v>
      </c>
      <c r="D1085" s="35" t="str">
        <f t="shared" si="33"/>
        <v>218265 - USDOL Worker Incentive Grant - Admin</v>
      </c>
      <c r="E1085" s="110">
        <v>21</v>
      </c>
    </row>
    <row r="1086" spans="1:5">
      <c r="A1086" s="58">
        <v>218266</v>
      </c>
      <c r="B1086" s="58" t="str">
        <f t="shared" si="32"/>
        <v>AG218266</v>
      </c>
      <c r="C1086" s="35" t="s">
        <v>10196</v>
      </c>
      <c r="D1086" s="35" t="str">
        <f t="shared" si="33"/>
        <v>218266 - WIA National Emergency Grant FY 03</v>
      </c>
      <c r="E1086" s="110">
        <v>21</v>
      </c>
    </row>
    <row r="1087" spans="1:5">
      <c r="A1087" s="58">
        <v>218267</v>
      </c>
      <c r="B1087" s="58" t="str">
        <f t="shared" si="32"/>
        <v>AG218267</v>
      </c>
      <c r="C1087" s="35" t="s">
        <v>10391</v>
      </c>
      <c r="D1087" s="35" t="str">
        <f t="shared" si="33"/>
        <v>218267 - FY04 WIA Rapid Response</v>
      </c>
      <c r="E1087" s="110">
        <v>21</v>
      </c>
    </row>
    <row r="1088" spans="1:5">
      <c r="A1088" s="58">
        <v>218269</v>
      </c>
      <c r="B1088" s="58" t="str">
        <f t="shared" si="32"/>
        <v>AG218269</v>
      </c>
      <c r="C1088" s="35" t="s">
        <v>17661</v>
      </c>
      <c r="D1088" s="35" t="str">
        <f t="shared" si="33"/>
        <v>218269 - WIA Adult Intensive Services</v>
      </c>
      <c r="E1088" s="110">
        <v>21</v>
      </c>
    </row>
    <row r="1089" spans="1:5">
      <c r="A1089" s="58">
        <v>218275</v>
      </c>
      <c r="B1089" s="58" t="str">
        <f t="shared" si="32"/>
        <v>AG218275</v>
      </c>
      <c r="C1089" s="35" t="s">
        <v>17662</v>
      </c>
      <c r="D1089" s="35" t="str">
        <f t="shared" si="33"/>
        <v>218275 - Reed - One Stop Delivery Admin</v>
      </c>
      <c r="E1089" s="110">
        <v>21</v>
      </c>
    </row>
    <row r="1090" spans="1:5">
      <c r="A1090" s="58">
        <v>218276</v>
      </c>
      <c r="B1090" s="58" t="str">
        <f t="shared" si="32"/>
        <v>AG218276</v>
      </c>
      <c r="C1090" s="35" t="s">
        <v>17663</v>
      </c>
      <c r="D1090" s="35" t="str">
        <f t="shared" si="33"/>
        <v>218276 - Reed - Work First Program</v>
      </c>
      <c r="E1090" s="110">
        <v>21</v>
      </c>
    </row>
    <row r="1091" spans="1:5">
      <c r="A1091" s="58">
        <v>218277</v>
      </c>
      <c r="B1091" s="58" t="str">
        <f t="shared" si="32"/>
        <v>AG218277</v>
      </c>
      <c r="C1091" s="35" t="s">
        <v>17664</v>
      </c>
      <c r="D1091" s="35" t="str">
        <f t="shared" si="33"/>
        <v>218277 - Reed - Work First MWA Program</v>
      </c>
      <c r="E1091" s="110">
        <v>21</v>
      </c>
    </row>
    <row r="1092" spans="1:5">
      <c r="A1092" s="58">
        <v>218278</v>
      </c>
      <c r="B1092" s="58" t="str">
        <f t="shared" si="32"/>
        <v>AG218278</v>
      </c>
      <c r="C1092" s="35" t="s">
        <v>17665</v>
      </c>
      <c r="D1092" s="35" t="str">
        <f t="shared" si="33"/>
        <v>218278 - Reed - Work First Supportive Service</v>
      </c>
      <c r="E1092" s="110">
        <v>21</v>
      </c>
    </row>
    <row r="1093" spans="1:5">
      <c r="A1093" s="58">
        <v>218279</v>
      </c>
      <c r="B1093" s="58" t="str">
        <f t="shared" ref="B1093:B1156" si="34">"AG"&amp;A1093</f>
        <v>AG218279</v>
      </c>
      <c r="C1093" s="35" t="s">
        <v>17666</v>
      </c>
      <c r="D1093" s="35" t="str">
        <f t="shared" ref="D1093:D1156" si="35">A1093&amp;" - "&amp;C1093</f>
        <v>218279 - Reed - Work First Administration</v>
      </c>
      <c r="E1093" s="110">
        <v>21</v>
      </c>
    </row>
    <row r="1094" spans="1:5">
      <c r="A1094" s="58">
        <v>218280</v>
      </c>
      <c r="B1094" s="58" t="str">
        <f t="shared" si="34"/>
        <v>AG218280</v>
      </c>
      <c r="C1094" s="35" t="s">
        <v>17667</v>
      </c>
      <c r="D1094" s="35" t="str">
        <f t="shared" si="35"/>
        <v>218280 - Reed - WIA Adult Program</v>
      </c>
      <c r="E1094" s="110">
        <v>21</v>
      </c>
    </row>
    <row r="1095" spans="1:5">
      <c r="A1095" s="58">
        <v>218281</v>
      </c>
      <c r="B1095" s="58" t="str">
        <f t="shared" si="34"/>
        <v>AG218281</v>
      </c>
      <c r="C1095" s="35" t="s">
        <v>17668</v>
      </c>
      <c r="D1095" s="35" t="str">
        <f t="shared" si="35"/>
        <v>218281 - Reed - WIA Adult Admin</v>
      </c>
      <c r="E1095" s="110">
        <v>21</v>
      </c>
    </row>
    <row r="1096" spans="1:5">
      <c r="A1096" s="58">
        <v>218300</v>
      </c>
      <c r="B1096" s="58" t="str">
        <f t="shared" si="34"/>
        <v>AG218300</v>
      </c>
      <c r="C1096" s="35" t="s">
        <v>10218</v>
      </c>
      <c r="D1096" s="35" t="str">
        <f t="shared" si="35"/>
        <v>218300 - Work First Direct Training</v>
      </c>
      <c r="E1096" s="110">
        <v>21</v>
      </c>
    </row>
    <row r="1097" spans="1:5">
      <c r="A1097" s="58">
        <v>218301</v>
      </c>
      <c r="B1097" s="58" t="str">
        <f t="shared" si="34"/>
        <v>AG218301</v>
      </c>
      <c r="C1097" s="35" t="s">
        <v>17669</v>
      </c>
      <c r="D1097" s="35" t="str">
        <f t="shared" si="35"/>
        <v>218301 - Work First Training Related</v>
      </c>
      <c r="E1097" s="110">
        <v>21</v>
      </c>
    </row>
    <row r="1098" spans="1:5">
      <c r="A1098" s="58">
        <v>218302</v>
      </c>
      <c r="B1098" s="58" t="str">
        <f t="shared" si="34"/>
        <v>AG218302</v>
      </c>
      <c r="C1098" s="35" t="s">
        <v>17670</v>
      </c>
      <c r="D1098" s="35" t="str">
        <f t="shared" si="35"/>
        <v>218302 - Work First Info Tech</v>
      </c>
      <c r="E1098" s="110">
        <v>21</v>
      </c>
    </row>
    <row r="1099" spans="1:5">
      <c r="A1099" s="58">
        <v>218303</v>
      </c>
      <c r="B1099" s="58" t="str">
        <f t="shared" si="34"/>
        <v>AG218303</v>
      </c>
      <c r="C1099" s="35" t="s">
        <v>17671</v>
      </c>
      <c r="D1099" s="35" t="str">
        <f t="shared" si="35"/>
        <v>218303 - Work First Administration_218303</v>
      </c>
      <c r="E1099" s="110">
        <v>21</v>
      </c>
    </row>
    <row r="1100" spans="1:5">
      <c r="A1100" s="58">
        <v>218304</v>
      </c>
      <c r="B1100" s="58" t="str">
        <f t="shared" si="34"/>
        <v>AG218304</v>
      </c>
      <c r="C1100" s="35" t="s">
        <v>17672</v>
      </c>
      <c r="D1100" s="35" t="str">
        <f t="shared" si="35"/>
        <v>218304 - Work First MWA Program</v>
      </c>
      <c r="E1100" s="110">
        <v>21</v>
      </c>
    </row>
    <row r="1101" spans="1:5">
      <c r="A1101" s="58">
        <v>218305</v>
      </c>
      <c r="B1101" s="58" t="str">
        <f t="shared" si="34"/>
        <v>AG218305</v>
      </c>
      <c r="C1101" s="35" t="s">
        <v>17673</v>
      </c>
      <c r="D1101" s="35" t="str">
        <f t="shared" si="35"/>
        <v>218305 - FY 05 TANF-WF FIA Supportive Services</v>
      </c>
      <c r="E1101" s="110">
        <v>21</v>
      </c>
    </row>
    <row r="1102" spans="1:5">
      <c r="A1102" s="58">
        <v>218307</v>
      </c>
      <c r="B1102" s="58" t="str">
        <f t="shared" si="34"/>
        <v>AG218307</v>
      </c>
      <c r="C1102" s="35" t="s">
        <v>17674</v>
      </c>
      <c r="D1102" s="35" t="str">
        <f t="shared" si="35"/>
        <v>218307 - Work First State GF/GP Administration</v>
      </c>
      <c r="E1102" s="110">
        <v>21</v>
      </c>
    </row>
    <row r="1103" spans="1:5">
      <c r="A1103" s="58">
        <v>218310</v>
      </c>
      <c r="B1103" s="58" t="str">
        <f t="shared" si="34"/>
        <v>AG218310</v>
      </c>
      <c r="C1103" s="35" t="s">
        <v>10220</v>
      </c>
      <c r="D1103" s="35" t="str">
        <f t="shared" si="35"/>
        <v>218310 - YO VI Program Costs</v>
      </c>
      <c r="E1103" s="110">
        <v>21</v>
      </c>
    </row>
    <row r="1104" spans="1:5">
      <c r="A1104" s="58">
        <v>218311</v>
      </c>
      <c r="B1104" s="58" t="str">
        <f t="shared" si="34"/>
        <v>AG218311</v>
      </c>
      <c r="C1104" s="35" t="s">
        <v>17675</v>
      </c>
      <c r="D1104" s="35" t="str">
        <f t="shared" si="35"/>
        <v>218311 - YO VI Administration</v>
      </c>
      <c r="E1104" s="110">
        <v>21</v>
      </c>
    </row>
    <row r="1105" spans="1:5">
      <c r="A1105" s="58">
        <v>218314</v>
      </c>
      <c r="B1105" s="58" t="str">
        <f t="shared" si="34"/>
        <v>AG218314</v>
      </c>
      <c r="C1105" s="35" t="s">
        <v>11384</v>
      </c>
      <c r="D1105" s="35" t="str">
        <f t="shared" si="35"/>
        <v>218314 - Food Stamp Only</v>
      </c>
      <c r="E1105" s="110">
        <v>21</v>
      </c>
    </row>
    <row r="1106" spans="1:5">
      <c r="A1106" s="58">
        <v>218315</v>
      </c>
      <c r="B1106" s="58" t="str">
        <f t="shared" si="34"/>
        <v>AG218315</v>
      </c>
      <c r="C1106" s="35" t="s">
        <v>10224</v>
      </c>
      <c r="D1106" s="35" t="str">
        <f t="shared" si="35"/>
        <v>218315 - Food Stamp Only SS</v>
      </c>
      <c r="E1106" s="110">
        <v>21</v>
      </c>
    </row>
    <row r="1107" spans="1:5">
      <c r="A1107" s="58">
        <v>218320</v>
      </c>
      <c r="B1107" s="58" t="str">
        <f t="shared" si="34"/>
        <v>AG218320</v>
      </c>
      <c r="C1107" s="35" t="s">
        <v>11746</v>
      </c>
      <c r="D1107" s="35" t="str">
        <f t="shared" si="35"/>
        <v>218320 - Employment Service Program</v>
      </c>
      <c r="E1107" s="110">
        <v>21</v>
      </c>
    </row>
    <row r="1108" spans="1:5">
      <c r="A1108" s="58">
        <v>218321</v>
      </c>
      <c r="B1108" s="58" t="str">
        <f t="shared" si="34"/>
        <v>AG218321</v>
      </c>
      <c r="C1108" s="35" t="s">
        <v>17676</v>
      </c>
      <c r="D1108" s="35" t="str">
        <f t="shared" si="35"/>
        <v>218321 - Employment Service ADM</v>
      </c>
      <c r="E1108" s="110">
        <v>21</v>
      </c>
    </row>
    <row r="1109" spans="1:5">
      <c r="A1109" s="58">
        <v>218322</v>
      </c>
      <c r="B1109" s="58" t="str">
        <f t="shared" si="34"/>
        <v>AG218322</v>
      </c>
      <c r="C1109" s="35" t="s">
        <v>10228</v>
      </c>
      <c r="D1109" s="35" t="str">
        <f t="shared" si="35"/>
        <v>218322 - Reemployment Service Program</v>
      </c>
      <c r="E1109" s="110">
        <v>21</v>
      </c>
    </row>
    <row r="1110" spans="1:5">
      <c r="A1110" s="58">
        <v>218323</v>
      </c>
      <c r="B1110" s="58" t="str">
        <f t="shared" si="34"/>
        <v>AG218323</v>
      </c>
      <c r="C1110" s="35" t="s">
        <v>17677</v>
      </c>
      <c r="D1110" s="35" t="str">
        <f t="shared" si="35"/>
        <v>218323 - Reemployment Service Administration</v>
      </c>
      <c r="E1110" s="110">
        <v>21</v>
      </c>
    </row>
    <row r="1111" spans="1:5">
      <c r="A1111" s="58">
        <v>218325</v>
      </c>
      <c r="B1111" s="58" t="str">
        <f t="shared" si="34"/>
        <v>AG218325</v>
      </c>
      <c r="C1111" s="35" t="s">
        <v>17678</v>
      </c>
      <c r="D1111" s="35" t="str">
        <f t="shared" si="35"/>
        <v>218325 - TRADE Program</v>
      </c>
      <c r="E1111" s="110">
        <v>21</v>
      </c>
    </row>
    <row r="1112" spans="1:5">
      <c r="A1112" s="58">
        <v>218336</v>
      </c>
      <c r="B1112" s="58" t="str">
        <f t="shared" si="34"/>
        <v>AG218336</v>
      </c>
      <c r="C1112" s="35" t="s">
        <v>10232</v>
      </c>
      <c r="D1112" s="35" t="str">
        <f t="shared" si="35"/>
        <v>218336 - DWSD Compact</v>
      </c>
      <c r="E1112" s="110">
        <v>21</v>
      </c>
    </row>
    <row r="1113" spans="1:5">
      <c r="A1113" s="58">
        <v>218337</v>
      </c>
      <c r="B1113" s="58" t="str">
        <f t="shared" si="34"/>
        <v>AG218337</v>
      </c>
      <c r="C1113" s="35" t="s">
        <v>10234</v>
      </c>
      <c r="D1113" s="35" t="str">
        <f t="shared" si="35"/>
        <v>218337 - Job Access Reverse Commute (JARC)</v>
      </c>
      <c r="E1113" s="110">
        <v>21</v>
      </c>
    </row>
    <row r="1114" spans="1:5">
      <c r="A1114" s="58">
        <v>218338</v>
      </c>
      <c r="B1114" s="58" t="str">
        <f t="shared" si="34"/>
        <v>AG218338</v>
      </c>
      <c r="C1114" s="35" t="s">
        <v>10234</v>
      </c>
      <c r="D1114" s="35" t="str">
        <f t="shared" si="35"/>
        <v>218338 - Job Access Reverse Commute (JARC)</v>
      </c>
      <c r="E1114" s="110">
        <v>21</v>
      </c>
    </row>
    <row r="1115" spans="1:5">
      <c r="A1115" s="58">
        <v>218339</v>
      </c>
      <c r="B1115" s="58" t="str">
        <f t="shared" si="34"/>
        <v>AG218339</v>
      </c>
      <c r="C1115" s="35" t="s">
        <v>10234</v>
      </c>
      <c r="D1115" s="35" t="str">
        <f t="shared" si="35"/>
        <v>218339 - Job Access Reverse Commute (JARC)</v>
      </c>
      <c r="E1115" s="110">
        <v>21</v>
      </c>
    </row>
    <row r="1116" spans="1:5">
      <c r="A1116" s="58">
        <v>218345</v>
      </c>
      <c r="B1116" s="58" t="str">
        <f t="shared" si="34"/>
        <v>AG218345</v>
      </c>
      <c r="C1116" s="35" t="s">
        <v>10230</v>
      </c>
      <c r="D1116" s="35" t="str">
        <f t="shared" si="35"/>
        <v>218345 - Adult Accessibility Issues</v>
      </c>
      <c r="E1116" s="110">
        <v>21</v>
      </c>
    </row>
    <row r="1117" spans="1:5">
      <c r="A1117" s="58">
        <v>218347</v>
      </c>
      <c r="B1117" s="58" t="str">
        <f t="shared" si="34"/>
        <v>AG218347</v>
      </c>
      <c r="C1117" s="35" t="s">
        <v>17679</v>
      </c>
      <c r="D1117" s="35" t="str">
        <f t="shared" si="35"/>
        <v>218347 - FY 05 MiRSA/MI Regional Skills Alliance</v>
      </c>
      <c r="E1117" s="110">
        <v>21</v>
      </c>
    </row>
    <row r="1118" spans="1:5">
      <c r="A1118" s="58">
        <v>218349</v>
      </c>
      <c r="B1118" s="58" t="str">
        <f t="shared" si="34"/>
        <v>AG218349</v>
      </c>
      <c r="C1118" s="35" t="s">
        <v>10536</v>
      </c>
      <c r="D1118" s="35" t="str">
        <f t="shared" si="35"/>
        <v>218349 - Youth Works! Payroll Account</v>
      </c>
      <c r="E1118" s="110">
        <v>21</v>
      </c>
    </row>
    <row r="1119" spans="1:5">
      <c r="A1119" s="58">
        <v>218350</v>
      </c>
      <c r="B1119" s="58" t="str">
        <f t="shared" si="34"/>
        <v>AG218350</v>
      </c>
      <c r="C1119" s="35" t="s">
        <v>9615</v>
      </c>
      <c r="D1119" s="35" t="str">
        <f t="shared" si="35"/>
        <v>218350 - WIA Adult</v>
      </c>
      <c r="E1119" s="110">
        <v>21</v>
      </c>
    </row>
    <row r="1120" spans="1:5">
      <c r="A1120" s="58">
        <v>218351</v>
      </c>
      <c r="B1120" s="58" t="str">
        <f t="shared" si="34"/>
        <v>AG218351</v>
      </c>
      <c r="C1120" s="35" t="s">
        <v>10238</v>
      </c>
      <c r="D1120" s="35" t="str">
        <f t="shared" si="35"/>
        <v>218351 - WIA Dislocated Worker</v>
      </c>
      <c r="E1120" s="110">
        <v>21</v>
      </c>
    </row>
    <row r="1121" spans="1:5">
      <c r="A1121" s="58">
        <v>218352</v>
      </c>
      <c r="B1121" s="58" t="str">
        <f t="shared" si="34"/>
        <v>AG218352</v>
      </c>
      <c r="C1121" s="35" t="s">
        <v>17680</v>
      </c>
      <c r="D1121" s="35" t="str">
        <f t="shared" si="35"/>
        <v>218352 - WIA Youth in School_218352</v>
      </c>
      <c r="E1121" s="110">
        <v>21</v>
      </c>
    </row>
    <row r="1122" spans="1:5">
      <c r="A1122" s="58">
        <v>218353</v>
      </c>
      <c r="B1122" s="58" t="str">
        <f t="shared" si="34"/>
        <v>AG218353</v>
      </c>
      <c r="C1122" s="35" t="s">
        <v>17681</v>
      </c>
      <c r="D1122" s="35" t="str">
        <f t="shared" si="35"/>
        <v>218353 - WIA Youth Out of School_218353</v>
      </c>
      <c r="E1122" s="110">
        <v>21</v>
      </c>
    </row>
    <row r="1123" spans="1:5">
      <c r="A1123" s="58">
        <v>218354</v>
      </c>
      <c r="B1123" s="58" t="str">
        <f t="shared" si="34"/>
        <v>AG218354</v>
      </c>
      <c r="C1123" s="35" t="s">
        <v>10244</v>
      </c>
      <c r="D1123" s="35" t="str">
        <f t="shared" si="35"/>
        <v>218354 - WIA Youth Statewide</v>
      </c>
      <c r="E1123" s="110">
        <v>21</v>
      </c>
    </row>
    <row r="1124" spans="1:5">
      <c r="A1124" s="58">
        <v>218355</v>
      </c>
      <c r="B1124" s="58" t="str">
        <f t="shared" si="34"/>
        <v>AG218355</v>
      </c>
      <c r="C1124" s="35" t="s">
        <v>10246</v>
      </c>
      <c r="D1124" s="35" t="str">
        <f t="shared" si="35"/>
        <v>218355 - WIA Administration</v>
      </c>
      <c r="E1124" s="110">
        <v>21</v>
      </c>
    </row>
    <row r="1125" spans="1:5">
      <c r="A1125" s="58">
        <v>218357</v>
      </c>
      <c r="B1125" s="58" t="str">
        <f t="shared" si="34"/>
        <v>AG218357</v>
      </c>
      <c r="C1125" s="35" t="s">
        <v>17682</v>
      </c>
      <c r="D1125" s="35" t="str">
        <f t="shared" si="35"/>
        <v>218357 - WIA Statewide Activity-Focus Hope Administration</v>
      </c>
      <c r="E1125" s="110">
        <v>21</v>
      </c>
    </row>
    <row r="1126" spans="1:5">
      <c r="A1126" s="58">
        <v>218359</v>
      </c>
      <c r="B1126" s="58" t="str">
        <f t="shared" si="34"/>
        <v>AG218359</v>
      </c>
      <c r="C1126" s="35" t="s">
        <v>17683</v>
      </c>
      <c r="D1126" s="35" t="str">
        <f t="shared" si="35"/>
        <v>218359 - WIA Displaced Homemaker Program</v>
      </c>
      <c r="E1126" s="110">
        <v>21</v>
      </c>
    </row>
    <row r="1127" spans="1:5">
      <c r="A1127" s="58">
        <v>218363</v>
      </c>
      <c r="B1127" s="58" t="str">
        <f t="shared" si="34"/>
        <v>AG218363</v>
      </c>
      <c r="C1127" s="35" t="s">
        <v>10240</v>
      </c>
      <c r="D1127" s="35" t="str">
        <f t="shared" si="35"/>
        <v>218363 - WIA Incumbent Worker</v>
      </c>
      <c r="E1127" s="110">
        <v>21</v>
      </c>
    </row>
    <row r="1128" spans="1:5">
      <c r="A1128" s="58">
        <v>218374</v>
      </c>
      <c r="B1128" s="58" t="str">
        <f t="shared" si="34"/>
        <v>AG218374</v>
      </c>
      <c r="C1128" s="35" t="s">
        <v>17684</v>
      </c>
      <c r="D1128" s="35" t="str">
        <f t="shared" si="35"/>
        <v>218374 - Reed-One Stop Delivery Program</v>
      </c>
      <c r="E1128" s="110">
        <v>21</v>
      </c>
    </row>
    <row r="1129" spans="1:5">
      <c r="A1129" s="58">
        <v>218375</v>
      </c>
      <c r="B1129" s="58" t="str">
        <f t="shared" si="34"/>
        <v>AG218375</v>
      </c>
      <c r="C1129" s="35" t="s">
        <v>17685</v>
      </c>
      <c r="D1129" s="35" t="str">
        <f t="shared" si="35"/>
        <v>218375 - Reed-One Stop Delivery Administration</v>
      </c>
      <c r="E1129" s="110">
        <v>21</v>
      </c>
    </row>
    <row r="1130" spans="1:5">
      <c r="A1130" s="58">
        <v>218376</v>
      </c>
      <c r="B1130" s="58" t="str">
        <f t="shared" si="34"/>
        <v>AG218376</v>
      </c>
      <c r="C1130" s="35" t="s">
        <v>17686</v>
      </c>
      <c r="D1130" s="35" t="str">
        <f t="shared" si="35"/>
        <v>218376 - Reed-Work First Program</v>
      </c>
      <c r="E1130" s="110">
        <v>21</v>
      </c>
    </row>
    <row r="1131" spans="1:5">
      <c r="A1131" s="58">
        <v>218377</v>
      </c>
      <c r="B1131" s="58" t="str">
        <f t="shared" si="34"/>
        <v>AG218377</v>
      </c>
      <c r="C1131" s="35" t="s">
        <v>17687</v>
      </c>
      <c r="D1131" s="35" t="str">
        <f t="shared" si="35"/>
        <v>218377 - Reed-Work First MWA Program</v>
      </c>
      <c r="E1131" s="110">
        <v>21</v>
      </c>
    </row>
    <row r="1132" spans="1:5">
      <c r="A1132" s="58">
        <v>218379</v>
      </c>
      <c r="B1132" s="58" t="str">
        <f t="shared" si="34"/>
        <v>AG218379</v>
      </c>
      <c r="C1132" s="35" t="s">
        <v>17688</v>
      </c>
      <c r="D1132" s="35" t="str">
        <f t="shared" si="35"/>
        <v>218379 - Reed-Work First Administration</v>
      </c>
      <c r="E1132" s="110">
        <v>21</v>
      </c>
    </row>
    <row r="1133" spans="1:5">
      <c r="A1133" s="58">
        <v>218380</v>
      </c>
      <c r="B1133" s="58" t="str">
        <f t="shared" si="34"/>
        <v>AG218380</v>
      </c>
      <c r="C1133" s="35" t="s">
        <v>17689</v>
      </c>
      <c r="D1133" s="35" t="str">
        <f t="shared" si="35"/>
        <v>218380 - Reed Act-WIA Adult Program</v>
      </c>
      <c r="E1133" s="110">
        <v>21</v>
      </c>
    </row>
    <row r="1134" spans="1:5">
      <c r="A1134" s="58">
        <v>218381</v>
      </c>
      <c r="B1134" s="58" t="str">
        <f t="shared" si="34"/>
        <v>AG218381</v>
      </c>
      <c r="C1134" s="35" t="s">
        <v>17690</v>
      </c>
      <c r="D1134" s="35" t="str">
        <f t="shared" si="35"/>
        <v>218381 - Reed Act-WIA Adult Administration</v>
      </c>
      <c r="E1134" s="110">
        <v>21</v>
      </c>
    </row>
    <row r="1135" spans="1:5">
      <c r="A1135" s="58">
        <v>218390</v>
      </c>
      <c r="B1135" s="58" t="str">
        <f t="shared" si="34"/>
        <v>AG218390</v>
      </c>
      <c r="C1135" s="35" t="s">
        <v>17691</v>
      </c>
      <c r="D1135" s="35" t="str">
        <f t="shared" si="35"/>
        <v>218390 - WIA DW National Reserve Adult</v>
      </c>
      <c r="E1135" s="110">
        <v>21</v>
      </c>
    </row>
    <row r="1136" spans="1:5">
      <c r="A1136" s="58">
        <v>218391</v>
      </c>
      <c r="B1136" s="58" t="str">
        <f t="shared" si="34"/>
        <v>AG218391</v>
      </c>
      <c r="C1136" s="35" t="s">
        <v>10769</v>
      </c>
      <c r="D1136" s="35" t="str">
        <f t="shared" si="35"/>
        <v>218391 - WIA DW National Reserve Local Administration</v>
      </c>
      <c r="E1136" s="110">
        <v>21</v>
      </c>
    </row>
    <row r="1137" spans="1:5">
      <c r="A1137" s="58">
        <v>218400</v>
      </c>
      <c r="B1137" s="58" t="str">
        <f t="shared" si="34"/>
        <v>AG218400</v>
      </c>
      <c r="C1137" s="35" t="s">
        <v>17692</v>
      </c>
      <c r="D1137" s="35" t="str">
        <f t="shared" si="35"/>
        <v>218400 - Work First FY 06 - Direct Training</v>
      </c>
      <c r="E1137" s="110">
        <v>21</v>
      </c>
    </row>
    <row r="1138" spans="1:5">
      <c r="A1138" s="58">
        <v>218401</v>
      </c>
      <c r="B1138" s="58" t="str">
        <f t="shared" si="34"/>
        <v>AG218401</v>
      </c>
      <c r="C1138" s="35" t="s">
        <v>17693</v>
      </c>
      <c r="D1138" s="35" t="str">
        <f t="shared" si="35"/>
        <v>218401 - Work First FY 06 - Training Related</v>
      </c>
      <c r="E1138" s="110">
        <v>21</v>
      </c>
    </row>
    <row r="1139" spans="1:5">
      <c r="A1139" s="58">
        <v>218402</v>
      </c>
      <c r="B1139" s="58" t="str">
        <f t="shared" si="34"/>
        <v>AG218402</v>
      </c>
      <c r="C1139" s="35" t="s">
        <v>17694</v>
      </c>
      <c r="D1139" s="35" t="str">
        <f t="shared" si="35"/>
        <v>218402 - Work First FY 06 - Info Tech</v>
      </c>
      <c r="E1139" s="110">
        <v>21</v>
      </c>
    </row>
    <row r="1140" spans="1:5">
      <c r="A1140" s="58">
        <v>218403</v>
      </c>
      <c r="B1140" s="58" t="str">
        <f t="shared" si="34"/>
        <v>AG218403</v>
      </c>
      <c r="C1140" s="35" t="s">
        <v>17695</v>
      </c>
      <c r="D1140" s="35" t="str">
        <f t="shared" si="35"/>
        <v>218403 - Work First FY 06 - Administration</v>
      </c>
      <c r="E1140" s="110">
        <v>21</v>
      </c>
    </row>
    <row r="1141" spans="1:5">
      <c r="A1141" s="58">
        <v>218404</v>
      </c>
      <c r="B1141" s="58" t="str">
        <f t="shared" si="34"/>
        <v>AG218404</v>
      </c>
      <c r="C1141" s="35" t="s">
        <v>17696</v>
      </c>
      <c r="D1141" s="35" t="str">
        <f t="shared" si="35"/>
        <v>218404 - Work First FY 06 - MWA Program</v>
      </c>
      <c r="E1141" s="110">
        <v>21</v>
      </c>
    </row>
    <row r="1142" spans="1:5">
      <c r="A1142" s="58">
        <v>218405</v>
      </c>
      <c r="B1142" s="58" t="str">
        <f t="shared" si="34"/>
        <v>AG218405</v>
      </c>
      <c r="C1142" s="35" t="s">
        <v>11262</v>
      </c>
      <c r="D1142" s="35" t="str">
        <f t="shared" si="35"/>
        <v>218405 - FY 06 DHS Supportive Services</v>
      </c>
      <c r="E1142" s="110">
        <v>21</v>
      </c>
    </row>
    <row r="1143" spans="1:5">
      <c r="A1143" s="58">
        <v>218406</v>
      </c>
      <c r="B1143" s="58" t="str">
        <f t="shared" si="34"/>
        <v>AG218406</v>
      </c>
      <c r="C1143" s="35" t="s">
        <v>17697</v>
      </c>
      <c r="D1143" s="35" t="str">
        <f t="shared" si="35"/>
        <v>218406 - Work First State GF/GP FY 06 - Program</v>
      </c>
      <c r="E1143" s="110">
        <v>21</v>
      </c>
    </row>
    <row r="1144" spans="1:5">
      <c r="A1144" s="58">
        <v>218407</v>
      </c>
      <c r="B1144" s="58" t="str">
        <f t="shared" si="34"/>
        <v>AG218407</v>
      </c>
      <c r="C1144" s="35" t="s">
        <v>17698</v>
      </c>
      <c r="D1144" s="35" t="str">
        <f t="shared" si="35"/>
        <v>218407 - Work First State GF/GP FY 06 - Administration</v>
      </c>
      <c r="E1144" s="110">
        <v>21</v>
      </c>
    </row>
    <row r="1145" spans="1:5">
      <c r="A1145" s="58">
        <v>218408</v>
      </c>
      <c r="B1145" s="58" t="str">
        <f t="shared" si="34"/>
        <v>AG218408</v>
      </c>
      <c r="C1145" s="35" t="s">
        <v>17699</v>
      </c>
      <c r="D1145" s="35" t="str">
        <f t="shared" si="35"/>
        <v>218408 - FYO6 Goodwill Pilot Project Support Services</v>
      </c>
      <c r="E1145" s="110">
        <v>21</v>
      </c>
    </row>
    <row r="1146" spans="1:5">
      <c r="A1146" s="58">
        <v>218414</v>
      </c>
      <c r="B1146" s="58" t="str">
        <f t="shared" si="34"/>
        <v>AG218414</v>
      </c>
      <c r="C1146" s="35" t="s">
        <v>11384</v>
      </c>
      <c r="D1146" s="35" t="str">
        <f t="shared" si="35"/>
        <v>218414 - Food Stamp Only</v>
      </c>
      <c r="E1146" s="110">
        <v>21</v>
      </c>
    </row>
    <row r="1147" spans="1:5">
      <c r="A1147" s="58">
        <v>218415</v>
      </c>
      <c r="B1147" s="58" t="str">
        <f t="shared" si="34"/>
        <v>AG218415</v>
      </c>
      <c r="C1147" s="35" t="s">
        <v>17700</v>
      </c>
      <c r="D1147" s="35" t="str">
        <f t="shared" si="35"/>
        <v>218415 - Food Stamp Only SS FY 06 - Support Services</v>
      </c>
      <c r="E1147" s="110">
        <v>21</v>
      </c>
    </row>
    <row r="1148" spans="1:5">
      <c r="A1148" s="58">
        <v>218416</v>
      </c>
      <c r="B1148" s="58" t="str">
        <f t="shared" si="34"/>
        <v>AG218416</v>
      </c>
      <c r="C1148" s="35" t="s">
        <v>17701</v>
      </c>
      <c r="D1148" s="35" t="str">
        <f t="shared" si="35"/>
        <v>218416 - Food Stamp Only FY 06 - Administration</v>
      </c>
      <c r="E1148" s="110">
        <v>21</v>
      </c>
    </row>
    <row r="1149" spans="1:5">
      <c r="A1149" s="58">
        <v>218425</v>
      </c>
      <c r="B1149" s="58" t="str">
        <f t="shared" si="34"/>
        <v>AG218425</v>
      </c>
      <c r="C1149" s="35" t="s">
        <v>17702</v>
      </c>
      <c r="D1149" s="35" t="str">
        <f t="shared" si="35"/>
        <v>218425 - NAFTA - TAA FY 06 - Program</v>
      </c>
      <c r="E1149" s="110">
        <v>21</v>
      </c>
    </row>
    <row r="1150" spans="1:5">
      <c r="A1150" s="58">
        <v>218430</v>
      </c>
      <c r="B1150" s="58" t="str">
        <f t="shared" si="34"/>
        <v>AG218430</v>
      </c>
      <c r="C1150" s="35" t="s">
        <v>17703</v>
      </c>
      <c r="D1150" s="35" t="str">
        <f t="shared" si="35"/>
        <v>218430 - One Stop Operation GF/GP FY 06 - Program</v>
      </c>
      <c r="E1150" s="110">
        <v>21</v>
      </c>
    </row>
    <row r="1151" spans="1:5">
      <c r="A1151" s="58">
        <v>218431</v>
      </c>
      <c r="B1151" s="58" t="str">
        <f t="shared" si="34"/>
        <v>AG218431</v>
      </c>
      <c r="C1151" s="35" t="s">
        <v>17704</v>
      </c>
      <c r="D1151" s="35" t="str">
        <f t="shared" si="35"/>
        <v>218431 - One Stop Operation GF/GP FY 06 - Administration</v>
      </c>
      <c r="E1151" s="110">
        <v>21</v>
      </c>
    </row>
    <row r="1152" spans="1:5">
      <c r="A1152" s="58">
        <v>218436</v>
      </c>
      <c r="B1152" s="58" t="str">
        <f t="shared" si="34"/>
        <v>AG218436</v>
      </c>
      <c r="C1152" s="35" t="s">
        <v>17705</v>
      </c>
      <c r="D1152" s="35" t="str">
        <f t="shared" si="35"/>
        <v>218436 - DWDS Compact FY 06 - Program</v>
      </c>
      <c r="E1152" s="110">
        <v>21</v>
      </c>
    </row>
    <row r="1153" spans="1:5">
      <c r="A1153" s="58">
        <v>218442</v>
      </c>
      <c r="B1153" s="58" t="str">
        <f t="shared" si="34"/>
        <v>AG218442</v>
      </c>
      <c r="C1153" s="35" t="s">
        <v>17706</v>
      </c>
      <c r="D1153" s="35" t="str">
        <f t="shared" si="35"/>
        <v>218442 - Focus Hope State GF/GP FY 06 - Program</v>
      </c>
      <c r="E1153" s="110">
        <v>21</v>
      </c>
    </row>
    <row r="1154" spans="1:5">
      <c r="A1154" s="58">
        <v>218443</v>
      </c>
      <c r="B1154" s="58" t="str">
        <f t="shared" si="34"/>
        <v>AG218443</v>
      </c>
      <c r="C1154" s="35" t="s">
        <v>17707</v>
      </c>
      <c r="D1154" s="35" t="str">
        <f t="shared" si="35"/>
        <v>218443 - Focus Hope State GF/GP FY 06 - Administration</v>
      </c>
      <c r="E1154" s="110">
        <v>21</v>
      </c>
    </row>
    <row r="1155" spans="1:5">
      <c r="A1155" s="58">
        <v>218444</v>
      </c>
      <c r="B1155" s="58" t="str">
        <f t="shared" si="34"/>
        <v>AG218444</v>
      </c>
      <c r="C1155" s="35" t="s">
        <v>17708</v>
      </c>
      <c r="D1155" s="35" t="str">
        <f t="shared" si="35"/>
        <v>218444 - Enhanced Mobility FY 06 - Program</v>
      </c>
      <c r="E1155" s="110">
        <v>21</v>
      </c>
    </row>
    <row r="1156" spans="1:5">
      <c r="A1156" s="58">
        <v>218445</v>
      </c>
      <c r="B1156" s="58" t="str">
        <f t="shared" si="34"/>
        <v>AG218445</v>
      </c>
      <c r="C1156" s="35" t="s">
        <v>11252</v>
      </c>
      <c r="D1156" s="35" t="str">
        <f t="shared" si="35"/>
        <v>218445 - WIA Adult Disability</v>
      </c>
      <c r="E1156" s="110">
        <v>21</v>
      </c>
    </row>
    <row r="1157" spans="1:5">
      <c r="A1157" s="58">
        <v>218446</v>
      </c>
      <c r="B1157" s="58" t="str">
        <f t="shared" ref="B1157:B1220" si="36">"AG"&amp;A1157</f>
        <v>AG218446</v>
      </c>
      <c r="C1157" s="35" t="s">
        <v>11252</v>
      </c>
      <c r="D1157" s="35" t="str">
        <f t="shared" ref="D1157:D1220" si="37">A1157&amp;" - "&amp;C1157</f>
        <v>218446 - WIA Adult Disability</v>
      </c>
      <c r="E1157" s="110">
        <v>21</v>
      </c>
    </row>
    <row r="1158" spans="1:5">
      <c r="A1158" s="58">
        <v>218449</v>
      </c>
      <c r="B1158" s="58" t="str">
        <f t="shared" si="36"/>
        <v>AG218449</v>
      </c>
      <c r="C1158" s="35" t="s">
        <v>11232</v>
      </c>
      <c r="D1158" s="35" t="str">
        <f t="shared" si="37"/>
        <v>218449 - WIA FOSTER CARE DEMONSTRATION PROJECT</v>
      </c>
      <c r="E1158" s="110">
        <v>21</v>
      </c>
    </row>
    <row r="1159" spans="1:5">
      <c r="A1159" s="58">
        <v>218450</v>
      </c>
      <c r="B1159" s="58" t="str">
        <f t="shared" si="36"/>
        <v>AG218450</v>
      </c>
      <c r="C1159" s="35" t="s">
        <v>17709</v>
      </c>
      <c r="D1159" s="35" t="str">
        <f t="shared" si="37"/>
        <v>218450 - WIA Adult FY 06 - Training</v>
      </c>
      <c r="E1159" s="110">
        <v>21</v>
      </c>
    </row>
    <row r="1160" spans="1:5">
      <c r="A1160" s="58">
        <v>218451</v>
      </c>
      <c r="B1160" s="58" t="str">
        <f t="shared" si="36"/>
        <v>AG218451</v>
      </c>
      <c r="C1160" s="35" t="s">
        <v>17710</v>
      </c>
      <c r="D1160" s="35" t="str">
        <f t="shared" si="37"/>
        <v>218451 - WIA Dislocated Worker FY 06 - Training</v>
      </c>
      <c r="E1160" s="110">
        <v>21</v>
      </c>
    </row>
    <row r="1161" spans="1:5">
      <c r="A1161" s="58">
        <v>218452</v>
      </c>
      <c r="B1161" s="58" t="str">
        <f t="shared" si="36"/>
        <v>AG218452</v>
      </c>
      <c r="C1161" s="35" t="s">
        <v>17711</v>
      </c>
      <c r="D1161" s="35" t="str">
        <f t="shared" si="37"/>
        <v>218452 - WIA Youth In School FY 06 - Program</v>
      </c>
      <c r="E1161" s="110">
        <v>21</v>
      </c>
    </row>
    <row r="1162" spans="1:5">
      <c r="A1162" s="58">
        <v>218453</v>
      </c>
      <c r="B1162" s="58" t="str">
        <f t="shared" si="36"/>
        <v>AG218453</v>
      </c>
      <c r="C1162" s="35" t="s">
        <v>17712</v>
      </c>
      <c r="D1162" s="35" t="str">
        <f t="shared" si="37"/>
        <v>218453 - WIA Youth Out of School FY 06 - Program</v>
      </c>
      <c r="E1162" s="110">
        <v>21</v>
      </c>
    </row>
    <row r="1163" spans="1:5">
      <c r="A1163" s="58">
        <v>218455</v>
      </c>
      <c r="B1163" s="58" t="str">
        <f t="shared" si="36"/>
        <v>AG218455</v>
      </c>
      <c r="C1163" s="35" t="s">
        <v>17713</v>
      </c>
      <c r="D1163" s="35" t="str">
        <f t="shared" si="37"/>
        <v>218455 - WIA Administration FY 06 - Administration</v>
      </c>
      <c r="E1163" s="110">
        <v>21</v>
      </c>
    </row>
    <row r="1164" spans="1:5">
      <c r="A1164" s="58">
        <v>218457</v>
      </c>
      <c r="B1164" s="58" t="str">
        <f t="shared" si="36"/>
        <v>AG218457</v>
      </c>
      <c r="C1164" s="35" t="s">
        <v>11101</v>
      </c>
      <c r="D1164" s="35" t="str">
        <f t="shared" si="37"/>
        <v>218457 - Statewide Focus Hope</v>
      </c>
      <c r="E1164" s="110">
        <v>21</v>
      </c>
    </row>
    <row r="1165" spans="1:5">
      <c r="A1165" s="58">
        <v>218459</v>
      </c>
      <c r="B1165" s="58" t="str">
        <f t="shared" si="36"/>
        <v>AG218459</v>
      </c>
      <c r="C1165" s="35" t="s">
        <v>17714</v>
      </c>
      <c r="D1165" s="35" t="str">
        <f t="shared" si="37"/>
        <v>218459 - WIA Statewide Activities Displaced Homemaker - Program</v>
      </c>
      <c r="E1165" s="110">
        <v>21</v>
      </c>
    </row>
    <row r="1166" spans="1:5">
      <c r="A1166" s="58">
        <v>218460</v>
      </c>
      <c r="B1166" s="58" t="str">
        <f t="shared" si="36"/>
        <v>AG218460</v>
      </c>
      <c r="C1166" s="35" t="s">
        <v>17715</v>
      </c>
      <c r="D1166" s="35" t="str">
        <f t="shared" si="37"/>
        <v>218460 - General Fund Account FY 06 - Late Fees</v>
      </c>
      <c r="E1166" s="110">
        <v>21</v>
      </c>
    </row>
    <row r="1167" spans="1:5">
      <c r="A1167" s="58">
        <v>218462</v>
      </c>
      <c r="B1167" s="58" t="str">
        <f t="shared" si="36"/>
        <v>AG218462</v>
      </c>
      <c r="C1167" s="35" t="s">
        <v>17716</v>
      </c>
      <c r="D1167" s="35" t="str">
        <f t="shared" si="37"/>
        <v>218462 - WIA S/W - One Stop Operations</v>
      </c>
      <c r="E1167" s="110">
        <v>21</v>
      </c>
    </row>
    <row r="1168" spans="1:5">
      <c r="A1168" s="58">
        <v>218463</v>
      </c>
      <c r="B1168" s="58" t="str">
        <f t="shared" si="36"/>
        <v>AG218463</v>
      </c>
      <c r="C1168" s="35" t="s">
        <v>17717</v>
      </c>
      <c r="D1168" s="35" t="str">
        <f t="shared" si="37"/>
        <v>218463 - WIA Incumbent Worker FY 06 - Program</v>
      </c>
      <c r="E1168" s="110">
        <v>21</v>
      </c>
    </row>
    <row r="1169" spans="1:5">
      <c r="A1169" s="58">
        <v>218464</v>
      </c>
      <c r="B1169" s="58" t="str">
        <f t="shared" si="36"/>
        <v>AG218464</v>
      </c>
      <c r="C1169" s="35" t="s">
        <v>17718</v>
      </c>
      <c r="D1169" s="35" t="str">
        <f t="shared" si="37"/>
        <v>218464 - Distance Learning Pilot Program - Program Cost</v>
      </c>
      <c r="E1169" s="110">
        <v>21</v>
      </c>
    </row>
    <row r="1170" spans="1:5">
      <c r="A1170" s="58">
        <v>218465</v>
      </c>
      <c r="B1170" s="58" t="str">
        <f t="shared" si="36"/>
        <v>AG218465</v>
      </c>
      <c r="C1170" s="35" t="s">
        <v>17719</v>
      </c>
      <c r="D1170" s="35" t="str">
        <f t="shared" si="37"/>
        <v>218465 - Distance Learning Pilot Program- Administration</v>
      </c>
      <c r="E1170" s="110">
        <v>21</v>
      </c>
    </row>
    <row r="1171" spans="1:5">
      <c r="A1171" s="58">
        <v>218468</v>
      </c>
      <c r="B1171" s="58" t="str">
        <f t="shared" si="36"/>
        <v>AG218468</v>
      </c>
      <c r="C1171" s="35" t="s">
        <v>17720</v>
      </c>
      <c r="D1171" s="35" t="str">
        <f t="shared" si="37"/>
        <v>218468 - WIA Adult FY 06 - Core</v>
      </c>
      <c r="E1171" s="110">
        <v>21</v>
      </c>
    </row>
    <row r="1172" spans="1:5">
      <c r="A1172" s="58">
        <v>218469</v>
      </c>
      <c r="B1172" s="58" t="str">
        <f t="shared" si="36"/>
        <v>AG218469</v>
      </c>
      <c r="C1172" s="35" t="s">
        <v>17721</v>
      </c>
      <c r="D1172" s="35" t="str">
        <f t="shared" si="37"/>
        <v>218469 - WIA Adult FY 06 - Intensive</v>
      </c>
      <c r="E1172" s="110">
        <v>21</v>
      </c>
    </row>
    <row r="1173" spans="1:5">
      <c r="A1173" s="58">
        <v>218470</v>
      </c>
      <c r="B1173" s="58" t="str">
        <f t="shared" si="36"/>
        <v>AG218470</v>
      </c>
      <c r="C1173" s="35" t="s">
        <v>17722</v>
      </c>
      <c r="D1173" s="35" t="str">
        <f t="shared" si="37"/>
        <v>218470 - WIA Dislocated Worker FY 06 - Core</v>
      </c>
      <c r="E1173" s="110">
        <v>21</v>
      </c>
    </row>
    <row r="1174" spans="1:5">
      <c r="A1174" s="58">
        <v>218471</v>
      </c>
      <c r="B1174" s="58" t="str">
        <f t="shared" si="36"/>
        <v>AG218471</v>
      </c>
      <c r="C1174" s="35" t="s">
        <v>17723</v>
      </c>
      <c r="D1174" s="35" t="str">
        <f t="shared" si="37"/>
        <v>218471 - WIA Dislocated Worker FY 06 - Intensive</v>
      </c>
      <c r="E1174" s="110">
        <v>21</v>
      </c>
    </row>
    <row r="1175" spans="1:5">
      <c r="A1175" s="58">
        <v>218472</v>
      </c>
      <c r="B1175" s="58" t="str">
        <f t="shared" si="36"/>
        <v>AG218472</v>
      </c>
      <c r="C1175" s="35" t="s">
        <v>17724</v>
      </c>
      <c r="D1175" s="35" t="str">
        <f t="shared" si="37"/>
        <v>218472 - WIA Statewide Performance Incentive-Program</v>
      </c>
      <c r="E1175" s="110">
        <v>21</v>
      </c>
    </row>
    <row r="1176" spans="1:5">
      <c r="A1176" s="58">
        <v>218476</v>
      </c>
      <c r="B1176" s="58" t="str">
        <f t="shared" si="36"/>
        <v>AG218476</v>
      </c>
      <c r="C1176" s="35" t="s">
        <v>17725</v>
      </c>
      <c r="D1176" s="35" t="str">
        <f t="shared" si="37"/>
        <v>218476 - Reed Act First - Program</v>
      </c>
      <c r="E1176" s="110">
        <v>21</v>
      </c>
    </row>
    <row r="1177" spans="1:5">
      <c r="A1177" s="58">
        <v>218479</v>
      </c>
      <c r="B1177" s="58" t="str">
        <f t="shared" si="36"/>
        <v>AG218479</v>
      </c>
      <c r="C1177" s="35" t="s">
        <v>17726</v>
      </c>
      <c r="D1177" s="35" t="str">
        <f t="shared" si="37"/>
        <v>218479 - Reed Act Work First-Administration</v>
      </c>
      <c r="E1177" s="110">
        <v>21</v>
      </c>
    </row>
    <row r="1178" spans="1:5">
      <c r="A1178" s="58">
        <v>218500</v>
      </c>
      <c r="B1178" s="58" t="str">
        <f t="shared" si="36"/>
        <v>AG218500</v>
      </c>
      <c r="C1178" s="35" t="s">
        <v>17727</v>
      </c>
      <c r="D1178" s="35" t="str">
        <f t="shared" si="37"/>
        <v>218500 - Work First FY 07 - Direct Training</v>
      </c>
      <c r="E1178" s="110">
        <v>21</v>
      </c>
    </row>
    <row r="1179" spans="1:5">
      <c r="A1179" s="58">
        <v>218501</v>
      </c>
      <c r="B1179" s="58" t="str">
        <f t="shared" si="36"/>
        <v>AG218501</v>
      </c>
      <c r="C1179" s="35" t="s">
        <v>17728</v>
      </c>
      <c r="D1179" s="35" t="str">
        <f t="shared" si="37"/>
        <v>218501 - Work First FY 07 - Training Related</v>
      </c>
      <c r="E1179" s="110">
        <v>21</v>
      </c>
    </row>
    <row r="1180" spans="1:5">
      <c r="A1180" s="58">
        <v>218502</v>
      </c>
      <c r="B1180" s="58" t="str">
        <f t="shared" si="36"/>
        <v>AG218502</v>
      </c>
      <c r="C1180" s="35" t="s">
        <v>17729</v>
      </c>
      <c r="D1180" s="35" t="str">
        <f t="shared" si="37"/>
        <v>218502 - Work First FY 07 - Info Tech</v>
      </c>
      <c r="E1180" s="110">
        <v>21</v>
      </c>
    </row>
    <row r="1181" spans="1:5">
      <c r="A1181" s="58">
        <v>218503</v>
      </c>
      <c r="B1181" s="58" t="str">
        <f t="shared" si="36"/>
        <v>AG218503</v>
      </c>
      <c r="C1181" s="35" t="s">
        <v>17730</v>
      </c>
      <c r="D1181" s="35" t="str">
        <f t="shared" si="37"/>
        <v>218503 - Work First FY 07 - Administration</v>
      </c>
      <c r="E1181" s="110">
        <v>21</v>
      </c>
    </row>
    <row r="1182" spans="1:5">
      <c r="A1182" s="58">
        <v>218504</v>
      </c>
      <c r="B1182" s="58" t="str">
        <f t="shared" si="36"/>
        <v>AG218504</v>
      </c>
      <c r="C1182" s="35" t="s">
        <v>17731</v>
      </c>
      <c r="D1182" s="35" t="str">
        <f t="shared" si="37"/>
        <v>218504 - Work First FY 07 - MWA Program</v>
      </c>
      <c r="E1182" s="110">
        <v>21</v>
      </c>
    </row>
    <row r="1183" spans="1:5">
      <c r="A1183" s="58">
        <v>218505</v>
      </c>
      <c r="B1183" s="58" t="str">
        <f t="shared" si="36"/>
        <v>AG218505</v>
      </c>
      <c r="C1183" s="35" t="s">
        <v>17732</v>
      </c>
      <c r="D1183" s="35" t="str">
        <f t="shared" si="37"/>
        <v>218505 - FY 07 DHS - Supportive Services</v>
      </c>
      <c r="E1183" s="110">
        <v>21</v>
      </c>
    </row>
    <row r="1184" spans="1:5">
      <c r="A1184" s="58">
        <v>218506</v>
      </c>
      <c r="B1184" s="58" t="str">
        <f t="shared" si="36"/>
        <v>AG218506</v>
      </c>
      <c r="C1184" s="35" t="s">
        <v>17733</v>
      </c>
      <c r="D1184" s="35" t="str">
        <f t="shared" si="37"/>
        <v>218506 - Work First State GF/GP FY 07 Program</v>
      </c>
      <c r="E1184" s="110">
        <v>21</v>
      </c>
    </row>
    <row r="1185" spans="1:5">
      <c r="A1185" s="58">
        <v>218507</v>
      </c>
      <c r="B1185" s="58" t="str">
        <f t="shared" si="36"/>
        <v>AG218507</v>
      </c>
      <c r="C1185" s="35" t="s">
        <v>17734</v>
      </c>
      <c r="D1185" s="35" t="str">
        <f t="shared" si="37"/>
        <v>218507 - Work First State GF/GP FY 07 Administration</v>
      </c>
      <c r="E1185" s="110">
        <v>21</v>
      </c>
    </row>
    <row r="1186" spans="1:5">
      <c r="A1186" s="58">
        <v>218510</v>
      </c>
      <c r="B1186" s="58" t="str">
        <f t="shared" si="36"/>
        <v>AG218510</v>
      </c>
      <c r="C1186" s="35" t="s">
        <v>11605</v>
      </c>
      <c r="D1186" s="35" t="str">
        <f t="shared" si="37"/>
        <v>218510 - FY 07 Goodwill Pilot</v>
      </c>
      <c r="E1186" s="110">
        <v>21</v>
      </c>
    </row>
    <row r="1187" spans="1:5">
      <c r="A1187" s="58">
        <v>218514</v>
      </c>
      <c r="B1187" s="58" t="str">
        <f t="shared" si="36"/>
        <v>AG218514</v>
      </c>
      <c r="C1187" s="35" t="s">
        <v>17735</v>
      </c>
      <c r="D1187" s="35" t="str">
        <f t="shared" si="37"/>
        <v>218514 - Food Stamp Only FY 07 Program</v>
      </c>
      <c r="E1187" s="110">
        <v>21</v>
      </c>
    </row>
    <row r="1188" spans="1:5">
      <c r="A1188" s="58">
        <v>218515</v>
      </c>
      <c r="B1188" s="58" t="str">
        <f t="shared" si="36"/>
        <v>AG218515</v>
      </c>
      <c r="C1188" s="35" t="s">
        <v>11075</v>
      </c>
      <c r="D1188" s="35" t="str">
        <f t="shared" si="37"/>
        <v>218515 - Food Stamp Only SS FY 07</v>
      </c>
      <c r="E1188" s="110">
        <v>21</v>
      </c>
    </row>
    <row r="1189" spans="1:5">
      <c r="A1189" s="58">
        <v>218516</v>
      </c>
      <c r="B1189" s="58" t="str">
        <f t="shared" si="36"/>
        <v>AG218516</v>
      </c>
      <c r="C1189" s="35" t="s">
        <v>17736</v>
      </c>
      <c r="D1189" s="35" t="str">
        <f t="shared" si="37"/>
        <v>218516 - Food Stamp Only FY 07 Administration</v>
      </c>
      <c r="E1189" s="110">
        <v>21</v>
      </c>
    </row>
    <row r="1190" spans="1:5">
      <c r="A1190" s="58">
        <v>218520</v>
      </c>
      <c r="B1190" s="58" t="str">
        <f t="shared" si="36"/>
        <v>AG218520</v>
      </c>
      <c r="C1190" s="35" t="s">
        <v>17737</v>
      </c>
      <c r="D1190" s="35" t="str">
        <f t="shared" si="37"/>
        <v>218520 - Employment Service FY 07 Program</v>
      </c>
      <c r="E1190" s="110">
        <v>21</v>
      </c>
    </row>
    <row r="1191" spans="1:5">
      <c r="A1191" s="58">
        <v>218521</v>
      </c>
      <c r="B1191" s="58" t="str">
        <f t="shared" si="36"/>
        <v>AG218521</v>
      </c>
      <c r="C1191" s="35" t="s">
        <v>17738</v>
      </c>
      <c r="D1191" s="35" t="str">
        <f t="shared" si="37"/>
        <v>218521 - Employment Service FY 07 Administration</v>
      </c>
      <c r="E1191" s="110">
        <v>21</v>
      </c>
    </row>
    <row r="1192" spans="1:5">
      <c r="A1192" s="58">
        <v>218522</v>
      </c>
      <c r="B1192" s="58" t="str">
        <f t="shared" si="36"/>
        <v>AG218522</v>
      </c>
      <c r="C1192" s="35" t="s">
        <v>17739</v>
      </c>
      <c r="D1192" s="35" t="str">
        <f t="shared" si="37"/>
        <v>218522 - Remployment Service Initiative FY 07 Program</v>
      </c>
      <c r="E1192" s="110">
        <v>21</v>
      </c>
    </row>
    <row r="1193" spans="1:5">
      <c r="A1193" s="58">
        <v>218523</v>
      </c>
      <c r="B1193" s="58" t="str">
        <f t="shared" si="36"/>
        <v>AG218523</v>
      </c>
      <c r="C1193" s="35" t="s">
        <v>17740</v>
      </c>
      <c r="D1193" s="35" t="str">
        <f t="shared" si="37"/>
        <v>218523 - Remployment Service Initiative FY 07 Administration</v>
      </c>
      <c r="E1193" s="110">
        <v>21</v>
      </c>
    </row>
    <row r="1194" spans="1:5">
      <c r="A1194" s="58">
        <v>218525</v>
      </c>
      <c r="B1194" s="58" t="str">
        <f t="shared" si="36"/>
        <v>AG218525</v>
      </c>
      <c r="C1194" s="35" t="s">
        <v>17741</v>
      </c>
      <c r="D1194" s="35" t="str">
        <f t="shared" si="37"/>
        <v>218525 - NAFTA-TAA FY 07 Program</v>
      </c>
      <c r="E1194" s="110">
        <v>21</v>
      </c>
    </row>
    <row r="1195" spans="1:5">
      <c r="A1195" s="58">
        <v>218532</v>
      </c>
      <c r="B1195" s="58" t="str">
        <f t="shared" si="36"/>
        <v>AG218532</v>
      </c>
      <c r="C1195" s="35" t="s">
        <v>11362</v>
      </c>
      <c r="D1195" s="35" t="str">
        <f t="shared" si="37"/>
        <v>218532 - Mayor's Youth Summer Empoyment Initiative FY07</v>
      </c>
      <c r="E1195" s="110">
        <v>21</v>
      </c>
    </row>
    <row r="1196" spans="1:5">
      <c r="A1196" s="58">
        <v>218534</v>
      </c>
      <c r="B1196" s="58" t="str">
        <f t="shared" si="36"/>
        <v>AG218534</v>
      </c>
      <c r="C1196" s="35" t="s">
        <v>11573</v>
      </c>
      <c r="D1196" s="35" t="str">
        <f t="shared" si="37"/>
        <v>218534 - WIA Disability Program Navigator Initiative</v>
      </c>
      <c r="E1196" s="110">
        <v>21</v>
      </c>
    </row>
    <row r="1197" spans="1:5">
      <c r="A1197" s="58">
        <v>218535</v>
      </c>
      <c r="B1197" s="58" t="str">
        <f t="shared" si="36"/>
        <v>AG218535</v>
      </c>
      <c r="C1197" s="35" t="s">
        <v>17742</v>
      </c>
      <c r="D1197" s="35" t="str">
        <f t="shared" si="37"/>
        <v>218535 - Fatherhood Initiative FY07</v>
      </c>
      <c r="E1197" s="110">
        <v>21</v>
      </c>
    </row>
    <row r="1198" spans="1:5">
      <c r="A1198" s="58">
        <v>218538</v>
      </c>
      <c r="B1198" s="58" t="str">
        <f t="shared" si="36"/>
        <v>AG218538</v>
      </c>
      <c r="C1198" s="35" t="s">
        <v>17743</v>
      </c>
      <c r="D1198" s="35" t="str">
        <f t="shared" si="37"/>
        <v>218538 - Job Access Reverse Commute (JARC) Administration</v>
      </c>
      <c r="E1198" s="110">
        <v>21</v>
      </c>
    </row>
    <row r="1199" spans="1:5">
      <c r="A1199" s="58">
        <v>218539</v>
      </c>
      <c r="B1199" s="58" t="str">
        <f t="shared" si="36"/>
        <v>AG218539</v>
      </c>
      <c r="C1199" s="35" t="s">
        <v>17744</v>
      </c>
      <c r="D1199" s="35" t="str">
        <f t="shared" si="37"/>
        <v>218539 - Job Access Reverse Commute (JARC) - (FTA)</v>
      </c>
      <c r="E1199" s="110">
        <v>21</v>
      </c>
    </row>
    <row r="1200" spans="1:5">
      <c r="A1200" s="58">
        <v>218544</v>
      </c>
      <c r="B1200" s="58" t="str">
        <f t="shared" si="36"/>
        <v>AG218544</v>
      </c>
      <c r="C1200" s="35" t="s">
        <v>17745</v>
      </c>
      <c r="D1200" s="35" t="str">
        <f t="shared" si="37"/>
        <v>218544 - Job Access Reverse Commute FY 07 Program</v>
      </c>
      <c r="E1200" s="110">
        <v>21</v>
      </c>
    </row>
    <row r="1201" spans="1:5">
      <c r="A1201" s="58">
        <v>218545</v>
      </c>
      <c r="B1201" s="58" t="str">
        <f t="shared" si="36"/>
        <v>AG218545</v>
      </c>
      <c r="C1201" s="35" t="s">
        <v>17746</v>
      </c>
      <c r="D1201" s="35" t="str">
        <f t="shared" si="37"/>
        <v>218545 - WIA One Stop Operation Program</v>
      </c>
      <c r="E1201" s="110">
        <v>21</v>
      </c>
    </row>
    <row r="1202" spans="1:5">
      <c r="A1202" s="58">
        <v>218546</v>
      </c>
      <c r="B1202" s="58" t="str">
        <f t="shared" si="36"/>
        <v>AG218546</v>
      </c>
      <c r="C1202" s="35" t="s">
        <v>17746</v>
      </c>
      <c r="D1202" s="35" t="str">
        <f t="shared" si="37"/>
        <v>218546 - WIA One Stop Operation Program</v>
      </c>
      <c r="E1202" s="110">
        <v>21</v>
      </c>
    </row>
    <row r="1203" spans="1:5">
      <c r="A1203" s="58">
        <v>218547</v>
      </c>
      <c r="B1203" s="58" t="str">
        <f t="shared" si="36"/>
        <v>AG218547</v>
      </c>
      <c r="C1203" s="35" t="s">
        <v>11368</v>
      </c>
      <c r="D1203" s="35" t="str">
        <f t="shared" si="37"/>
        <v>218547 - WIA DIPLACED HOMEMAKER PROGRAM</v>
      </c>
      <c r="E1203" s="110">
        <v>21</v>
      </c>
    </row>
    <row r="1204" spans="1:5">
      <c r="A1204" s="58">
        <v>218550</v>
      </c>
      <c r="B1204" s="58" t="str">
        <f t="shared" si="36"/>
        <v>AG218550</v>
      </c>
      <c r="C1204" s="35" t="s">
        <v>17747</v>
      </c>
      <c r="D1204" s="35" t="str">
        <f t="shared" si="37"/>
        <v>218550 - WIA Adult FY 07 Training</v>
      </c>
      <c r="E1204" s="110">
        <v>21</v>
      </c>
    </row>
    <row r="1205" spans="1:5">
      <c r="A1205" s="58">
        <v>218551</v>
      </c>
      <c r="B1205" s="58" t="str">
        <f t="shared" si="36"/>
        <v>AG218551</v>
      </c>
      <c r="C1205" s="35" t="s">
        <v>17748</v>
      </c>
      <c r="D1205" s="35" t="str">
        <f t="shared" si="37"/>
        <v>218551 - WIA Adult FY 07 Core</v>
      </c>
      <c r="E1205" s="110">
        <v>21</v>
      </c>
    </row>
    <row r="1206" spans="1:5">
      <c r="A1206" s="58">
        <v>218552</v>
      </c>
      <c r="B1206" s="58" t="str">
        <f t="shared" si="36"/>
        <v>AG218552</v>
      </c>
      <c r="C1206" s="35" t="s">
        <v>17749</v>
      </c>
      <c r="D1206" s="35" t="str">
        <f t="shared" si="37"/>
        <v>218552 - WIA Adult FY 07 Intensive</v>
      </c>
      <c r="E1206" s="110">
        <v>21</v>
      </c>
    </row>
    <row r="1207" spans="1:5">
      <c r="A1207" s="58">
        <v>218553</v>
      </c>
      <c r="B1207" s="58" t="str">
        <f t="shared" si="36"/>
        <v>AG218553</v>
      </c>
      <c r="C1207" s="35" t="s">
        <v>17750</v>
      </c>
      <c r="D1207" s="35" t="str">
        <f t="shared" si="37"/>
        <v>218553 - WIA Dislocated Worker FY 07 Training</v>
      </c>
      <c r="E1207" s="110">
        <v>21</v>
      </c>
    </row>
    <row r="1208" spans="1:5">
      <c r="A1208" s="58">
        <v>218554</v>
      </c>
      <c r="B1208" s="58" t="str">
        <f t="shared" si="36"/>
        <v>AG218554</v>
      </c>
      <c r="C1208" s="35" t="s">
        <v>17751</v>
      </c>
      <c r="D1208" s="35" t="str">
        <f t="shared" si="37"/>
        <v>218554 - WIA Dislocated Worker FY 07 Core</v>
      </c>
      <c r="E1208" s="110">
        <v>21</v>
      </c>
    </row>
    <row r="1209" spans="1:5">
      <c r="A1209" s="58">
        <v>218555</v>
      </c>
      <c r="B1209" s="58" t="str">
        <f t="shared" si="36"/>
        <v>AG218555</v>
      </c>
      <c r="C1209" s="35" t="s">
        <v>17752</v>
      </c>
      <c r="D1209" s="35" t="str">
        <f t="shared" si="37"/>
        <v>218555 - WIA Dislocated Worker FY 07 Intensive</v>
      </c>
      <c r="E1209" s="110">
        <v>21</v>
      </c>
    </row>
    <row r="1210" spans="1:5">
      <c r="A1210" s="58">
        <v>218556</v>
      </c>
      <c r="B1210" s="58" t="str">
        <f t="shared" si="36"/>
        <v>AG218556</v>
      </c>
      <c r="C1210" s="35" t="s">
        <v>17753</v>
      </c>
      <c r="D1210" s="35" t="str">
        <f t="shared" si="37"/>
        <v>218556 - WIA Incumbent Worker FY 07 Program</v>
      </c>
      <c r="E1210" s="110">
        <v>21</v>
      </c>
    </row>
    <row r="1211" spans="1:5">
      <c r="A1211" s="58">
        <v>218557</v>
      </c>
      <c r="B1211" s="58" t="str">
        <f t="shared" si="36"/>
        <v>AG218557</v>
      </c>
      <c r="C1211" s="35" t="s">
        <v>17754</v>
      </c>
      <c r="D1211" s="35" t="str">
        <f t="shared" si="37"/>
        <v>218557 - WIA Youth in School FY 07 Program</v>
      </c>
      <c r="E1211" s="110">
        <v>21</v>
      </c>
    </row>
    <row r="1212" spans="1:5">
      <c r="A1212" s="58">
        <v>218558</v>
      </c>
      <c r="B1212" s="58" t="str">
        <f t="shared" si="36"/>
        <v>AG218558</v>
      </c>
      <c r="C1212" s="35" t="s">
        <v>17755</v>
      </c>
      <c r="D1212" s="35" t="str">
        <f t="shared" si="37"/>
        <v>218558 - WIA Youth out of School FY 07 Program</v>
      </c>
      <c r="E1212" s="110">
        <v>21</v>
      </c>
    </row>
    <row r="1213" spans="1:5">
      <c r="A1213" s="58">
        <v>218560</v>
      </c>
      <c r="B1213" s="58" t="str">
        <f t="shared" si="36"/>
        <v>AG218560</v>
      </c>
      <c r="C1213" s="35" t="s">
        <v>17756</v>
      </c>
      <c r="D1213" s="35" t="str">
        <f t="shared" si="37"/>
        <v>218560 - WIA Administration FY 07 Administration</v>
      </c>
      <c r="E1213" s="110">
        <v>21</v>
      </c>
    </row>
    <row r="1214" spans="1:5">
      <c r="A1214" s="58">
        <v>218567</v>
      </c>
      <c r="B1214" s="58" t="str">
        <f t="shared" si="36"/>
        <v>AG218567</v>
      </c>
      <c r="C1214" s="35" t="s">
        <v>17757</v>
      </c>
      <c r="D1214" s="35" t="str">
        <f t="shared" si="37"/>
        <v>218567 - WIA - Statewide - Goodwill</v>
      </c>
      <c r="E1214" s="110">
        <v>21</v>
      </c>
    </row>
    <row r="1215" spans="1:5">
      <c r="A1215" s="58">
        <v>218568</v>
      </c>
      <c r="B1215" s="58" t="str">
        <f t="shared" si="36"/>
        <v>AG218568</v>
      </c>
      <c r="C1215" s="35" t="s">
        <v>11599</v>
      </c>
      <c r="D1215" s="35" t="str">
        <f t="shared" si="37"/>
        <v>218568 - WIA Rapid Response Dislocated Worker Scholarship</v>
      </c>
      <c r="E1215" s="110">
        <v>21</v>
      </c>
    </row>
    <row r="1216" spans="1:5">
      <c r="A1216" s="58">
        <v>218572</v>
      </c>
      <c r="B1216" s="58" t="str">
        <f t="shared" si="36"/>
        <v>AG218572</v>
      </c>
      <c r="C1216" s="35" t="s">
        <v>17758</v>
      </c>
      <c r="D1216" s="35" t="str">
        <f t="shared" si="37"/>
        <v>218572 - FY 07 WIA Statewide Performance Incentive - Program</v>
      </c>
      <c r="E1216" s="110">
        <v>21</v>
      </c>
    </row>
    <row r="1217" spans="1:5">
      <c r="A1217" s="58">
        <v>218599</v>
      </c>
      <c r="B1217" s="58" t="str">
        <f t="shared" si="36"/>
        <v>AG218599</v>
      </c>
      <c r="C1217" s="35" t="s">
        <v>17759</v>
      </c>
      <c r="D1217" s="35" t="str">
        <f t="shared" si="37"/>
        <v>218599 - DWDD Reallocat Clear FY07</v>
      </c>
      <c r="E1217" s="110">
        <v>21</v>
      </c>
    </row>
    <row r="1218" spans="1:5">
      <c r="A1218" s="58">
        <v>218600</v>
      </c>
      <c r="B1218" s="58" t="str">
        <f t="shared" si="36"/>
        <v>AG218600</v>
      </c>
      <c r="C1218" s="35" t="s">
        <v>17760</v>
      </c>
      <c r="D1218" s="35" t="str">
        <f t="shared" si="37"/>
        <v>218600 - WORK FIRST DIRECT TRAINING</v>
      </c>
      <c r="E1218" s="110">
        <v>21</v>
      </c>
    </row>
    <row r="1219" spans="1:5">
      <c r="A1219" s="58">
        <v>218601</v>
      </c>
      <c r="B1219" s="58" t="str">
        <f t="shared" si="36"/>
        <v>AG218601</v>
      </c>
      <c r="C1219" s="35" t="s">
        <v>17761</v>
      </c>
      <c r="D1219" s="35" t="str">
        <f t="shared" si="37"/>
        <v>218601 - WORK FIRST TRAINING REALATED</v>
      </c>
      <c r="E1219" s="110">
        <v>21</v>
      </c>
    </row>
    <row r="1220" spans="1:5">
      <c r="A1220" s="58">
        <v>218602</v>
      </c>
      <c r="B1220" s="58" t="str">
        <f t="shared" si="36"/>
        <v>AG218602</v>
      </c>
      <c r="C1220" s="35" t="s">
        <v>17762</v>
      </c>
      <c r="D1220" s="35" t="str">
        <f t="shared" si="37"/>
        <v>218602 - WORK FIRST INFO TECH_218602</v>
      </c>
      <c r="E1220" s="110">
        <v>21</v>
      </c>
    </row>
    <row r="1221" spans="1:5">
      <c r="A1221" s="58">
        <v>218603</v>
      </c>
      <c r="B1221" s="58" t="str">
        <f t="shared" ref="B1221:B1284" si="38">"AG"&amp;A1221</f>
        <v>AG218603</v>
      </c>
      <c r="C1221" s="35" t="s">
        <v>17763</v>
      </c>
      <c r="D1221" s="35" t="str">
        <f t="shared" ref="D1221:D1284" si="39">A1221&amp;" - "&amp;C1221</f>
        <v>218603 - WORK FIRST ADMINISTRATION_218603</v>
      </c>
      <c r="E1221" s="110">
        <v>21</v>
      </c>
    </row>
    <row r="1222" spans="1:5">
      <c r="A1222" s="58">
        <v>218604</v>
      </c>
      <c r="B1222" s="58" t="str">
        <f t="shared" si="38"/>
        <v>AG218604</v>
      </c>
      <c r="C1222" s="35" t="s">
        <v>17764</v>
      </c>
      <c r="D1222" s="35" t="str">
        <f t="shared" si="39"/>
        <v>218604 - WORK FIRST MWA PROGRAM</v>
      </c>
      <c r="E1222" s="110">
        <v>21</v>
      </c>
    </row>
    <row r="1223" spans="1:5">
      <c r="A1223" s="58">
        <v>218605</v>
      </c>
      <c r="B1223" s="58" t="str">
        <f t="shared" si="38"/>
        <v>AG218605</v>
      </c>
      <c r="C1223" s="35" t="s">
        <v>11964</v>
      </c>
      <c r="D1223" s="35" t="str">
        <f t="shared" si="39"/>
        <v>218605 - FY 08 DHS Supportive Services</v>
      </c>
      <c r="E1223" s="110">
        <v>21</v>
      </c>
    </row>
    <row r="1224" spans="1:5">
      <c r="A1224" s="58">
        <v>218606</v>
      </c>
      <c r="B1224" s="58" t="str">
        <f t="shared" si="38"/>
        <v>AG218606</v>
      </c>
      <c r="C1224" s="35" t="s">
        <v>17765</v>
      </c>
      <c r="D1224" s="35" t="str">
        <f t="shared" si="39"/>
        <v>218606 - WORK FIRST STATE GF/GP PROGRAM</v>
      </c>
      <c r="E1224" s="110">
        <v>21</v>
      </c>
    </row>
    <row r="1225" spans="1:5">
      <c r="A1225" s="58">
        <v>218607</v>
      </c>
      <c r="B1225" s="58" t="str">
        <f t="shared" si="38"/>
        <v>AG218607</v>
      </c>
      <c r="C1225" s="35" t="s">
        <v>17766</v>
      </c>
      <c r="D1225" s="35" t="str">
        <f t="shared" si="39"/>
        <v>218607 - WORK FIRST STATE GF/GP ADMINISTRATION</v>
      </c>
      <c r="E1225" s="110">
        <v>21</v>
      </c>
    </row>
    <row r="1226" spans="1:5">
      <c r="A1226" s="58">
        <v>218610</v>
      </c>
      <c r="B1226" s="58" t="str">
        <f t="shared" si="38"/>
        <v>AG218610</v>
      </c>
      <c r="C1226" s="35" t="s">
        <v>11966</v>
      </c>
      <c r="D1226" s="35" t="str">
        <f t="shared" si="39"/>
        <v>218610 - FY 08 Jet Goodwill Pilot</v>
      </c>
      <c r="E1226" s="110">
        <v>21</v>
      </c>
    </row>
    <row r="1227" spans="1:5">
      <c r="A1227" s="58">
        <v>218611</v>
      </c>
      <c r="B1227" s="58" t="str">
        <f t="shared" si="38"/>
        <v>AG218611</v>
      </c>
      <c r="C1227" s="35" t="s">
        <v>17767</v>
      </c>
      <c r="D1227" s="35" t="str">
        <f t="shared" si="39"/>
        <v>218611 - FY 08 Jet Goodwill Pilo</v>
      </c>
      <c r="E1227" s="110">
        <v>21</v>
      </c>
    </row>
    <row r="1228" spans="1:5">
      <c r="A1228" s="58">
        <v>218612</v>
      </c>
      <c r="B1228" s="58" t="str">
        <f t="shared" si="38"/>
        <v>AG218612</v>
      </c>
      <c r="C1228" s="35" t="s">
        <v>17768</v>
      </c>
      <c r="D1228" s="35" t="str">
        <f t="shared" si="39"/>
        <v>218612 - FY 08 JET TANF NWLB</v>
      </c>
      <c r="E1228" s="110">
        <v>21</v>
      </c>
    </row>
    <row r="1229" spans="1:5">
      <c r="A1229" s="58">
        <v>218613</v>
      </c>
      <c r="B1229" s="58" t="str">
        <f t="shared" si="38"/>
        <v>AG218613</v>
      </c>
      <c r="C1229" s="35" t="s">
        <v>17769</v>
      </c>
      <c r="D1229" s="35" t="str">
        <f t="shared" si="39"/>
        <v>218613 - Jet GF/GP No Worker Left Behind</v>
      </c>
      <c r="E1229" s="110">
        <v>21</v>
      </c>
    </row>
    <row r="1230" spans="1:5">
      <c r="A1230" s="58">
        <v>218614</v>
      </c>
      <c r="B1230" s="58" t="str">
        <f t="shared" si="38"/>
        <v>AG218614</v>
      </c>
      <c r="C1230" s="35" t="s">
        <v>17770</v>
      </c>
      <c r="D1230" s="35" t="str">
        <f t="shared" si="39"/>
        <v>218614 - FOOD STAMP ONLY PROGRAM</v>
      </c>
      <c r="E1230" s="110">
        <v>21</v>
      </c>
    </row>
    <row r="1231" spans="1:5">
      <c r="A1231" s="58">
        <v>218615</v>
      </c>
      <c r="B1231" s="58" t="str">
        <f t="shared" si="38"/>
        <v>AG218615</v>
      </c>
      <c r="C1231" s="35" t="s">
        <v>17771</v>
      </c>
      <c r="D1231" s="35" t="str">
        <f t="shared" si="39"/>
        <v>218615 - FOOD STAMP ONLY ADMINISTRATION</v>
      </c>
      <c r="E1231" s="110">
        <v>21</v>
      </c>
    </row>
    <row r="1232" spans="1:5">
      <c r="A1232" s="58">
        <v>218616</v>
      </c>
      <c r="B1232" s="58" t="str">
        <f t="shared" si="38"/>
        <v>AG218616</v>
      </c>
      <c r="C1232" s="35" t="s">
        <v>17772</v>
      </c>
      <c r="D1232" s="35" t="str">
        <f t="shared" si="39"/>
        <v>218616 - FOOD STAMP ONLY SS FY08 SUPPORTIVE SERVICES</v>
      </c>
      <c r="E1232" s="110">
        <v>21</v>
      </c>
    </row>
    <row r="1233" spans="1:5">
      <c r="A1233" s="58">
        <v>218618</v>
      </c>
      <c r="B1233" s="58" t="str">
        <f t="shared" si="38"/>
        <v>AG218618</v>
      </c>
      <c r="C1233" s="35" t="s">
        <v>11571</v>
      </c>
      <c r="D1233" s="35" t="str">
        <f t="shared" si="39"/>
        <v>218618 - Promoting Responsible Fatherhood</v>
      </c>
      <c r="E1233" s="110">
        <v>21</v>
      </c>
    </row>
    <row r="1234" spans="1:5">
      <c r="A1234" s="58">
        <v>218619</v>
      </c>
      <c r="B1234" s="58" t="str">
        <f t="shared" si="38"/>
        <v>AG218619</v>
      </c>
      <c r="C1234" s="35" t="s">
        <v>11938</v>
      </c>
      <c r="D1234" s="35" t="str">
        <f t="shared" si="39"/>
        <v>218619 - Michigan Prisoner Reentry Initiative</v>
      </c>
      <c r="E1234" s="110">
        <v>21</v>
      </c>
    </row>
    <row r="1235" spans="1:5">
      <c r="A1235" s="58">
        <v>218620</v>
      </c>
      <c r="B1235" s="58" t="str">
        <f t="shared" si="38"/>
        <v>AG218620</v>
      </c>
      <c r="C1235" s="35" t="s">
        <v>17773</v>
      </c>
      <c r="D1235" s="35" t="str">
        <f t="shared" si="39"/>
        <v>218620 - EMPLOYEE SERVICE PROGRAM</v>
      </c>
      <c r="E1235" s="110">
        <v>21</v>
      </c>
    </row>
    <row r="1236" spans="1:5">
      <c r="A1236" s="58">
        <v>218621</v>
      </c>
      <c r="B1236" s="58" t="str">
        <f t="shared" si="38"/>
        <v>AG218621</v>
      </c>
      <c r="C1236" s="35" t="s">
        <v>17774</v>
      </c>
      <c r="D1236" s="35" t="str">
        <f t="shared" si="39"/>
        <v>218621 - EMPLOYEE SERVICE ADM</v>
      </c>
      <c r="E1236" s="110">
        <v>21</v>
      </c>
    </row>
    <row r="1237" spans="1:5">
      <c r="A1237" s="58">
        <v>218622</v>
      </c>
      <c r="B1237" s="58" t="str">
        <f t="shared" si="38"/>
        <v>AG218622</v>
      </c>
      <c r="C1237" s="35" t="s">
        <v>17775</v>
      </c>
      <c r="D1237" s="35" t="str">
        <f t="shared" si="39"/>
        <v>218622 - Wagner Peyser No Worker Left Behind - Program</v>
      </c>
      <c r="E1237" s="110">
        <v>21</v>
      </c>
    </row>
    <row r="1238" spans="1:5">
      <c r="A1238" s="58">
        <v>218623</v>
      </c>
      <c r="B1238" s="58" t="str">
        <f t="shared" si="38"/>
        <v>AG218623</v>
      </c>
      <c r="C1238" s="35" t="s">
        <v>17776</v>
      </c>
      <c r="D1238" s="35" t="str">
        <f t="shared" si="39"/>
        <v>218623 - Wagner Peyser No Worker Left Behind - Administration</v>
      </c>
      <c r="E1238" s="110">
        <v>21</v>
      </c>
    </row>
    <row r="1239" spans="1:5">
      <c r="A1239" s="58">
        <v>218625</v>
      </c>
      <c r="B1239" s="58" t="str">
        <f t="shared" si="38"/>
        <v>AG218625</v>
      </c>
      <c r="C1239" s="35" t="s">
        <v>11390</v>
      </c>
      <c r="D1239" s="35" t="str">
        <f t="shared" si="39"/>
        <v>218625 - Trade FY08</v>
      </c>
      <c r="E1239" s="110">
        <v>21</v>
      </c>
    </row>
    <row r="1240" spans="1:5">
      <c r="A1240" s="58">
        <v>218627</v>
      </c>
      <c r="B1240" s="58" t="str">
        <f t="shared" si="38"/>
        <v>AG218627</v>
      </c>
      <c r="C1240" s="35" t="s">
        <v>17777</v>
      </c>
      <c r="D1240" s="35" t="str">
        <f t="shared" si="39"/>
        <v>218627 - Job Access Reverse Commute FY 08 - Program</v>
      </c>
      <c r="E1240" s="110">
        <v>21</v>
      </c>
    </row>
    <row r="1241" spans="1:5">
      <c r="A1241" s="58">
        <v>218630</v>
      </c>
      <c r="B1241" s="58" t="str">
        <f t="shared" si="38"/>
        <v>AG218630</v>
      </c>
      <c r="C1241" s="35" t="s">
        <v>17778</v>
      </c>
      <c r="D1241" s="35" t="str">
        <f t="shared" si="39"/>
        <v>218630 - One Stop Operation GF/GP FY 08 - Program</v>
      </c>
      <c r="E1241" s="110">
        <v>21</v>
      </c>
    </row>
    <row r="1242" spans="1:5">
      <c r="A1242" s="58">
        <v>218631</v>
      </c>
      <c r="B1242" s="58" t="str">
        <f t="shared" si="38"/>
        <v>AG218631</v>
      </c>
      <c r="C1242" s="35" t="s">
        <v>17779</v>
      </c>
      <c r="D1242" s="35" t="str">
        <f t="shared" si="39"/>
        <v>218631 - One Stop Operation GF/GP FY 08 - Administration</v>
      </c>
      <c r="E1242" s="110">
        <v>21</v>
      </c>
    </row>
    <row r="1243" spans="1:5">
      <c r="A1243" s="58">
        <v>218633</v>
      </c>
      <c r="B1243" s="58" t="str">
        <f t="shared" si="38"/>
        <v>AG218633</v>
      </c>
      <c r="C1243" s="35" t="s">
        <v>17780</v>
      </c>
      <c r="D1243" s="35" t="str">
        <f t="shared" si="39"/>
        <v>218633 - WIA Statewide Career Advancement Account - Program</v>
      </c>
      <c r="E1243" s="110">
        <v>21</v>
      </c>
    </row>
    <row r="1244" spans="1:5">
      <c r="A1244" s="58">
        <v>218634</v>
      </c>
      <c r="B1244" s="58" t="str">
        <f t="shared" si="38"/>
        <v>AG218634</v>
      </c>
      <c r="C1244" s="35" t="s">
        <v>17781</v>
      </c>
      <c r="D1244" s="35" t="str">
        <f t="shared" si="39"/>
        <v>218634 - WIA Statewide Career Advancement Account - Administration</v>
      </c>
      <c r="E1244" s="110">
        <v>21</v>
      </c>
    </row>
    <row r="1245" spans="1:5">
      <c r="A1245" s="58">
        <v>218643</v>
      </c>
      <c r="B1245" s="58" t="str">
        <f t="shared" si="38"/>
        <v>AG218643</v>
      </c>
      <c r="C1245" s="35" t="s">
        <v>17782</v>
      </c>
      <c r="D1245" s="35" t="str">
        <f t="shared" si="39"/>
        <v>218643 - WIA Disability Program Navigator Incentive</v>
      </c>
      <c r="E1245" s="110">
        <v>21</v>
      </c>
    </row>
    <row r="1246" spans="1:5">
      <c r="A1246" s="58">
        <v>218644</v>
      </c>
      <c r="B1246" s="58" t="str">
        <f t="shared" si="38"/>
        <v>AG218644</v>
      </c>
      <c r="C1246" s="35" t="s">
        <v>17783</v>
      </c>
      <c r="D1246" s="35" t="str">
        <f t="shared" si="39"/>
        <v>218644 - Road Construction Apprenticeship Readiness (RCAR) - Program</v>
      </c>
      <c r="E1246" s="110">
        <v>21</v>
      </c>
    </row>
    <row r="1247" spans="1:5">
      <c r="A1247" s="58">
        <v>218645</v>
      </c>
      <c r="B1247" s="58" t="str">
        <f t="shared" si="38"/>
        <v>AG218645</v>
      </c>
      <c r="C1247" s="35" t="s">
        <v>17784</v>
      </c>
      <c r="D1247" s="35" t="str">
        <f t="shared" si="39"/>
        <v>218645 - Road Construction Apprenticeship Readiness (RCAR) - Administration</v>
      </c>
      <c r="E1247" s="110">
        <v>21</v>
      </c>
    </row>
    <row r="1248" spans="1:5">
      <c r="A1248" s="58">
        <v>218646</v>
      </c>
      <c r="B1248" s="58" t="str">
        <f t="shared" si="38"/>
        <v>AG218646</v>
      </c>
      <c r="C1248" s="35" t="s">
        <v>17785</v>
      </c>
      <c r="D1248" s="35" t="str">
        <f t="shared" si="39"/>
        <v>218646 - WIA Statewide M-WF Support</v>
      </c>
      <c r="E1248" s="110">
        <v>21</v>
      </c>
    </row>
    <row r="1249" spans="1:5">
      <c r="A1249" s="58">
        <v>218650</v>
      </c>
      <c r="B1249" s="58" t="str">
        <f t="shared" si="38"/>
        <v>AG218650</v>
      </c>
      <c r="C1249" s="35" t="s">
        <v>17786</v>
      </c>
      <c r="D1249" s="35" t="str">
        <f t="shared" si="39"/>
        <v>218650 - WIA Adult FY08 - Training</v>
      </c>
      <c r="E1249" s="110">
        <v>21</v>
      </c>
    </row>
    <row r="1250" spans="1:5">
      <c r="A1250" s="58">
        <v>218651</v>
      </c>
      <c r="B1250" s="58" t="str">
        <f t="shared" si="38"/>
        <v>AG218651</v>
      </c>
      <c r="C1250" s="35" t="s">
        <v>17787</v>
      </c>
      <c r="D1250" s="35" t="str">
        <f t="shared" si="39"/>
        <v>218651 - WIA Adult FY08 - Core</v>
      </c>
      <c r="E1250" s="110">
        <v>21</v>
      </c>
    </row>
    <row r="1251" spans="1:5">
      <c r="A1251" s="58">
        <v>218652</v>
      </c>
      <c r="B1251" s="58" t="str">
        <f t="shared" si="38"/>
        <v>AG218652</v>
      </c>
      <c r="C1251" s="35" t="s">
        <v>17788</v>
      </c>
      <c r="D1251" s="35" t="str">
        <f t="shared" si="39"/>
        <v>218652 - WIA Adult FY08 - Intensive</v>
      </c>
      <c r="E1251" s="110">
        <v>21</v>
      </c>
    </row>
    <row r="1252" spans="1:5">
      <c r="A1252" s="58">
        <v>218653</v>
      </c>
      <c r="B1252" s="58" t="str">
        <f t="shared" si="38"/>
        <v>AG218653</v>
      </c>
      <c r="C1252" s="35" t="s">
        <v>17789</v>
      </c>
      <c r="D1252" s="35" t="str">
        <f t="shared" si="39"/>
        <v>218653 - WIA Dislocated Worker FY08 - Training</v>
      </c>
      <c r="E1252" s="110">
        <v>21</v>
      </c>
    </row>
    <row r="1253" spans="1:5">
      <c r="A1253" s="58">
        <v>218654</v>
      </c>
      <c r="B1253" s="58" t="str">
        <f t="shared" si="38"/>
        <v>AG218654</v>
      </c>
      <c r="C1253" s="35" t="s">
        <v>17790</v>
      </c>
      <c r="D1253" s="35" t="str">
        <f t="shared" si="39"/>
        <v>218654 - WIA Dislocated Worker FY08 - Core</v>
      </c>
      <c r="E1253" s="110">
        <v>21</v>
      </c>
    </row>
    <row r="1254" spans="1:5">
      <c r="A1254" s="58">
        <v>218655</v>
      </c>
      <c r="B1254" s="58" t="str">
        <f t="shared" si="38"/>
        <v>AG218655</v>
      </c>
      <c r="C1254" s="35" t="s">
        <v>17791</v>
      </c>
      <c r="D1254" s="35" t="str">
        <f t="shared" si="39"/>
        <v>218655 - WIA Dislocated Worker FY08 - Intensive</v>
      </c>
      <c r="E1254" s="110">
        <v>21</v>
      </c>
    </row>
    <row r="1255" spans="1:5">
      <c r="A1255" s="58">
        <v>218656</v>
      </c>
      <c r="B1255" s="58" t="str">
        <f t="shared" si="38"/>
        <v>AG218656</v>
      </c>
      <c r="C1255" s="35" t="s">
        <v>17792</v>
      </c>
      <c r="D1255" s="35" t="str">
        <f t="shared" si="39"/>
        <v>218656 - WIA Incumbent Worker FY08 - Program</v>
      </c>
      <c r="E1255" s="110">
        <v>21</v>
      </c>
    </row>
    <row r="1256" spans="1:5">
      <c r="A1256" s="58">
        <v>218657</v>
      </c>
      <c r="B1256" s="58" t="str">
        <f t="shared" si="38"/>
        <v>AG218657</v>
      </c>
      <c r="C1256" s="35" t="s">
        <v>17793</v>
      </c>
      <c r="D1256" s="35" t="str">
        <f t="shared" si="39"/>
        <v>218657 - WIA Youth In School FY08 - Program</v>
      </c>
      <c r="E1256" s="110">
        <v>21</v>
      </c>
    </row>
    <row r="1257" spans="1:5">
      <c r="A1257" s="58">
        <v>218658</v>
      </c>
      <c r="B1257" s="58" t="str">
        <f t="shared" si="38"/>
        <v>AG218658</v>
      </c>
      <c r="C1257" s="35" t="s">
        <v>17794</v>
      </c>
      <c r="D1257" s="35" t="str">
        <f t="shared" si="39"/>
        <v>218658 - WIA Youth Out of School FY08 - Program</v>
      </c>
      <c r="E1257" s="110">
        <v>21</v>
      </c>
    </row>
    <row r="1258" spans="1:5">
      <c r="A1258" s="58">
        <v>218660</v>
      </c>
      <c r="B1258" s="58" t="str">
        <f t="shared" si="38"/>
        <v>AG218660</v>
      </c>
      <c r="C1258" s="35" t="s">
        <v>17795</v>
      </c>
      <c r="D1258" s="35" t="str">
        <f t="shared" si="39"/>
        <v>218660 - WIA Administration FY08 - Administration</v>
      </c>
      <c r="E1258" s="110">
        <v>21</v>
      </c>
    </row>
    <row r="1259" spans="1:5">
      <c r="A1259" s="58">
        <v>218663</v>
      </c>
      <c r="B1259" s="58" t="str">
        <f t="shared" si="38"/>
        <v>AG218663</v>
      </c>
      <c r="C1259" s="35" t="s">
        <v>17796</v>
      </c>
      <c r="D1259" s="35" t="str">
        <f t="shared" si="39"/>
        <v>218663 - WIA Dislocated Worker No Worker Left Behind - Training</v>
      </c>
      <c r="E1259" s="110">
        <v>21</v>
      </c>
    </row>
    <row r="1260" spans="1:5">
      <c r="A1260" s="58">
        <v>218664</v>
      </c>
      <c r="B1260" s="58" t="str">
        <f t="shared" si="38"/>
        <v>AG218664</v>
      </c>
      <c r="C1260" s="35" t="s">
        <v>17797</v>
      </c>
      <c r="D1260" s="35" t="str">
        <f t="shared" si="39"/>
        <v>218664 - WIA Dislocated Worker No Worker Left Behind - Core</v>
      </c>
      <c r="E1260" s="110">
        <v>21</v>
      </c>
    </row>
    <row r="1261" spans="1:5">
      <c r="A1261" s="58">
        <v>218665</v>
      </c>
      <c r="B1261" s="58" t="str">
        <f t="shared" si="38"/>
        <v>AG218665</v>
      </c>
      <c r="C1261" s="35" t="s">
        <v>17798</v>
      </c>
      <c r="D1261" s="35" t="str">
        <f t="shared" si="39"/>
        <v>218665 - WIA Dislocated Worker No Worker Left Behind - Intensive</v>
      </c>
      <c r="E1261" s="110">
        <v>21</v>
      </c>
    </row>
    <row r="1262" spans="1:5">
      <c r="A1262" s="58">
        <v>218666</v>
      </c>
      <c r="B1262" s="58" t="str">
        <f t="shared" si="38"/>
        <v>AG218666</v>
      </c>
      <c r="C1262" s="35" t="s">
        <v>11968</v>
      </c>
      <c r="D1262" s="35" t="str">
        <f t="shared" si="39"/>
        <v>218666 - FY 08 WIA Statewide Goodwill</v>
      </c>
      <c r="E1262" s="110">
        <v>21</v>
      </c>
    </row>
    <row r="1263" spans="1:5">
      <c r="A1263" s="58">
        <v>218667</v>
      </c>
      <c r="B1263" s="58" t="str">
        <f t="shared" si="38"/>
        <v>AG218667</v>
      </c>
      <c r="C1263" s="35" t="s">
        <v>17799</v>
      </c>
      <c r="D1263" s="35" t="str">
        <f t="shared" si="39"/>
        <v>218667 - FY08 WIA Statewide Goodwill</v>
      </c>
      <c r="E1263" s="110">
        <v>21</v>
      </c>
    </row>
    <row r="1264" spans="1:5">
      <c r="A1264" s="58">
        <v>218669</v>
      </c>
      <c r="B1264" s="58" t="str">
        <f t="shared" si="38"/>
        <v>AG218669</v>
      </c>
      <c r="C1264" s="35" t="s">
        <v>11922</v>
      </c>
      <c r="D1264" s="35" t="str">
        <f t="shared" si="39"/>
        <v>218669 - No Worker Left Behind Statewide</v>
      </c>
      <c r="E1264" s="110">
        <v>21</v>
      </c>
    </row>
    <row r="1265" spans="1:5">
      <c r="A1265" s="58">
        <v>218670</v>
      </c>
      <c r="B1265" s="58" t="str">
        <f t="shared" si="38"/>
        <v>AG218670</v>
      </c>
      <c r="C1265" s="35" t="s">
        <v>11922</v>
      </c>
      <c r="D1265" s="35" t="str">
        <f t="shared" si="39"/>
        <v>218670 - No Worker Left Behind Statewide</v>
      </c>
      <c r="E1265" s="110">
        <v>21</v>
      </c>
    </row>
    <row r="1266" spans="1:5">
      <c r="A1266" s="58">
        <v>218672</v>
      </c>
      <c r="B1266" s="58" t="str">
        <f t="shared" si="38"/>
        <v>AG218672</v>
      </c>
      <c r="C1266" s="35" t="s">
        <v>17800</v>
      </c>
      <c r="D1266" s="35" t="str">
        <f t="shared" si="39"/>
        <v>218672 - Workforce Dev Dept Summer Yth Employment - BG</v>
      </c>
      <c r="E1266" s="110">
        <v>21</v>
      </c>
    </row>
    <row r="1267" spans="1:5">
      <c r="A1267" s="58">
        <v>218677</v>
      </c>
      <c r="B1267" s="58" t="str">
        <f t="shared" si="38"/>
        <v>AG218677</v>
      </c>
      <c r="C1267" s="35" t="s">
        <v>12072</v>
      </c>
      <c r="D1267" s="35" t="str">
        <f t="shared" si="39"/>
        <v>218677 - WIA Statewide Performance Incentive</v>
      </c>
      <c r="E1267" s="110">
        <v>21</v>
      </c>
    </row>
    <row r="1268" spans="1:5">
      <c r="A1268" s="58">
        <v>218680</v>
      </c>
      <c r="B1268" s="58" t="str">
        <f t="shared" si="38"/>
        <v>AG218680</v>
      </c>
      <c r="C1268" s="35" t="s">
        <v>12082</v>
      </c>
      <c r="D1268" s="35" t="str">
        <f t="shared" si="39"/>
        <v>218680 - Community Based Job Training</v>
      </c>
      <c r="E1268" s="110">
        <v>21</v>
      </c>
    </row>
    <row r="1269" spans="1:5">
      <c r="A1269" s="58">
        <v>218681</v>
      </c>
      <c r="B1269" s="58" t="str">
        <f t="shared" si="38"/>
        <v>AG218681</v>
      </c>
      <c r="C1269" s="35" t="s">
        <v>17801</v>
      </c>
      <c r="D1269" s="35" t="str">
        <f t="shared" si="39"/>
        <v>218681 - Community Based Job Training - Administration</v>
      </c>
      <c r="E1269" s="110">
        <v>21</v>
      </c>
    </row>
    <row r="1270" spans="1:5">
      <c r="A1270" s="58">
        <v>218700</v>
      </c>
      <c r="B1270" s="58" t="str">
        <f t="shared" si="38"/>
        <v>AG218700</v>
      </c>
      <c r="C1270" s="35" t="s">
        <v>17802</v>
      </c>
      <c r="D1270" s="35" t="str">
        <f t="shared" si="39"/>
        <v>218700 - JET FY 09 - Direct Training</v>
      </c>
      <c r="E1270" s="110">
        <v>21</v>
      </c>
    </row>
    <row r="1271" spans="1:5">
      <c r="A1271" s="58">
        <v>218701</v>
      </c>
      <c r="B1271" s="58" t="str">
        <f t="shared" si="38"/>
        <v>AG218701</v>
      </c>
      <c r="C1271" s="35" t="s">
        <v>17803</v>
      </c>
      <c r="D1271" s="35" t="str">
        <f t="shared" si="39"/>
        <v>218701 - JET FY 09 - Training Related</v>
      </c>
      <c r="E1271" s="110">
        <v>21</v>
      </c>
    </row>
    <row r="1272" spans="1:5">
      <c r="A1272" s="58">
        <v>218702</v>
      </c>
      <c r="B1272" s="58" t="str">
        <f t="shared" si="38"/>
        <v>AG218702</v>
      </c>
      <c r="C1272" s="35" t="s">
        <v>17804</v>
      </c>
      <c r="D1272" s="35" t="str">
        <f t="shared" si="39"/>
        <v>218702 - JET FY 09 - Info Tech</v>
      </c>
      <c r="E1272" s="110">
        <v>21</v>
      </c>
    </row>
    <row r="1273" spans="1:5">
      <c r="A1273" s="58">
        <v>218703</v>
      </c>
      <c r="B1273" s="58" t="str">
        <f t="shared" si="38"/>
        <v>AG218703</v>
      </c>
      <c r="C1273" s="35" t="s">
        <v>17805</v>
      </c>
      <c r="D1273" s="35" t="str">
        <f t="shared" si="39"/>
        <v>218703 - JET FY 09 - Administration</v>
      </c>
      <c r="E1273" s="110">
        <v>21</v>
      </c>
    </row>
    <row r="1274" spans="1:5">
      <c r="A1274" s="58">
        <v>218704</v>
      </c>
      <c r="B1274" s="58" t="str">
        <f t="shared" si="38"/>
        <v>AG218704</v>
      </c>
      <c r="C1274" s="35" t="s">
        <v>17806</v>
      </c>
      <c r="D1274" s="35" t="str">
        <f t="shared" si="39"/>
        <v>218704 - JET FY 09 - MWA Program</v>
      </c>
      <c r="E1274" s="110">
        <v>21</v>
      </c>
    </row>
    <row r="1275" spans="1:5">
      <c r="A1275" s="58">
        <v>218706</v>
      </c>
      <c r="B1275" s="58" t="str">
        <f t="shared" si="38"/>
        <v>AG218706</v>
      </c>
      <c r="C1275" s="35" t="s">
        <v>17807</v>
      </c>
      <c r="D1275" s="35" t="str">
        <f t="shared" si="39"/>
        <v>218706 - JET State GF/GP FY 09 - Program</v>
      </c>
      <c r="E1275" s="110">
        <v>21</v>
      </c>
    </row>
    <row r="1276" spans="1:5">
      <c r="A1276" s="58">
        <v>218707</v>
      </c>
      <c r="B1276" s="58" t="str">
        <f t="shared" si="38"/>
        <v>AG218707</v>
      </c>
      <c r="C1276" s="35" t="s">
        <v>17808</v>
      </c>
      <c r="D1276" s="35" t="str">
        <f t="shared" si="39"/>
        <v>218707 - JET State GF/GP FY 09 - Administration</v>
      </c>
      <c r="E1276" s="110">
        <v>21</v>
      </c>
    </row>
    <row r="1277" spans="1:5">
      <c r="A1277" s="58">
        <v>218708</v>
      </c>
      <c r="B1277" s="58" t="str">
        <f t="shared" si="38"/>
        <v>AG218708</v>
      </c>
      <c r="C1277" s="35" t="s">
        <v>17809</v>
      </c>
      <c r="D1277" s="35" t="str">
        <f t="shared" si="39"/>
        <v>218708 - FY09 Jet TANF Plus Community Outreach</v>
      </c>
      <c r="E1277" s="110">
        <v>21</v>
      </c>
    </row>
    <row r="1278" spans="1:5">
      <c r="A1278" s="58">
        <v>218709</v>
      </c>
      <c r="B1278" s="58" t="str">
        <f t="shared" si="38"/>
        <v>AG218709</v>
      </c>
      <c r="C1278" s="35" t="s">
        <v>12298</v>
      </c>
      <c r="D1278" s="35" t="str">
        <f t="shared" si="39"/>
        <v>218709 - FY 09 Jet TANF Plus Program Campus Centered</v>
      </c>
      <c r="E1278" s="110">
        <v>21</v>
      </c>
    </row>
    <row r="1279" spans="1:5">
      <c r="A1279" s="58">
        <v>218710</v>
      </c>
      <c r="B1279" s="58" t="str">
        <f t="shared" si="38"/>
        <v>AG218710</v>
      </c>
      <c r="C1279" s="35" t="s">
        <v>17810</v>
      </c>
      <c r="D1279" s="35" t="str">
        <f t="shared" si="39"/>
        <v>218710 - MDHS Supportive Services</v>
      </c>
      <c r="E1279" s="110">
        <v>21</v>
      </c>
    </row>
    <row r="1280" spans="1:5">
      <c r="A1280" s="58">
        <v>218714</v>
      </c>
      <c r="B1280" s="58" t="str">
        <f t="shared" si="38"/>
        <v>AG218714</v>
      </c>
      <c r="C1280" s="35" t="s">
        <v>17811</v>
      </c>
      <c r="D1280" s="35" t="str">
        <f t="shared" si="39"/>
        <v>218714 - Food Stamp Only FY 09 - Program</v>
      </c>
      <c r="E1280" s="110">
        <v>21</v>
      </c>
    </row>
    <row r="1281" spans="1:5">
      <c r="A1281" s="58">
        <v>218715</v>
      </c>
      <c r="B1281" s="58" t="str">
        <f t="shared" si="38"/>
        <v>AG218715</v>
      </c>
      <c r="C1281" s="35" t="s">
        <v>17812</v>
      </c>
      <c r="D1281" s="35" t="str">
        <f t="shared" si="39"/>
        <v>218715 - Food Stamp Only FY 09 - Administration</v>
      </c>
      <c r="E1281" s="110">
        <v>21</v>
      </c>
    </row>
    <row r="1282" spans="1:5">
      <c r="A1282" s="58">
        <v>218716</v>
      </c>
      <c r="B1282" s="58" t="str">
        <f t="shared" si="38"/>
        <v>AG218716</v>
      </c>
      <c r="C1282" s="35" t="s">
        <v>17813</v>
      </c>
      <c r="D1282" s="35" t="str">
        <f t="shared" si="39"/>
        <v>218716 - Food Stamp Only SS FY 09 - Support Services</v>
      </c>
      <c r="E1282" s="110">
        <v>21</v>
      </c>
    </row>
    <row r="1283" spans="1:5">
      <c r="A1283" s="58">
        <v>218717</v>
      </c>
      <c r="B1283" s="58" t="str">
        <f t="shared" si="38"/>
        <v>AG218717</v>
      </c>
      <c r="C1283" s="35" t="s">
        <v>17814</v>
      </c>
      <c r="D1283" s="35" t="str">
        <f t="shared" si="39"/>
        <v>218717 - Det Mi Prog For Parolees Tech Parole Violators, Etc. Program FY09</v>
      </c>
      <c r="E1283" s="110">
        <v>21</v>
      </c>
    </row>
    <row r="1284" spans="1:5">
      <c r="A1284" s="58">
        <v>218718</v>
      </c>
      <c r="B1284" s="58" t="str">
        <f t="shared" si="38"/>
        <v>AG218718</v>
      </c>
      <c r="C1284" s="35" t="s">
        <v>17815</v>
      </c>
      <c r="D1284" s="35" t="str">
        <f t="shared" si="39"/>
        <v>218718 - Promoting Responsible Fatherhood FY 09 - Program</v>
      </c>
      <c r="E1284" s="110">
        <v>21</v>
      </c>
    </row>
    <row r="1285" spans="1:5">
      <c r="A1285" s="58">
        <v>218719</v>
      </c>
      <c r="B1285" s="58" t="str">
        <f t="shared" ref="B1285:B1348" si="40">"AG"&amp;A1285</f>
        <v>AG218719</v>
      </c>
      <c r="C1285" s="35" t="s">
        <v>12332</v>
      </c>
      <c r="D1285" s="35" t="str">
        <f t="shared" ref="D1285:D1348" si="41">A1285&amp;" - "&amp;C1285</f>
        <v>218719 - Bridge To Success Program FY 09</v>
      </c>
      <c r="E1285" s="110">
        <v>21</v>
      </c>
    </row>
    <row r="1286" spans="1:5">
      <c r="A1286" s="58">
        <v>218720</v>
      </c>
      <c r="B1286" s="58" t="str">
        <f t="shared" si="40"/>
        <v>AG218720</v>
      </c>
      <c r="C1286" s="35" t="s">
        <v>17816</v>
      </c>
      <c r="D1286" s="35" t="str">
        <f t="shared" si="41"/>
        <v>218720 - Employment Service FY 09 - Program</v>
      </c>
      <c r="E1286" s="110">
        <v>21</v>
      </c>
    </row>
    <row r="1287" spans="1:5">
      <c r="A1287" s="58">
        <v>218721</v>
      </c>
      <c r="B1287" s="58" t="str">
        <f t="shared" si="40"/>
        <v>AG218721</v>
      </c>
      <c r="C1287" s="35" t="s">
        <v>17817</v>
      </c>
      <c r="D1287" s="35" t="str">
        <f t="shared" si="41"/>
        <v>218721 - Employment Service FY 09 - Administration</v>
      </c>
      <c r="E1287" s="110">
        <v>21</v>
      </c>
    </row>
    <row r="1288" spans="1:5">
      <c r="A1288" s="58">
        <v>218722</v>
      </c>
      <c r="B1288" s="58" t="str">
        <f t="shared" si="40"/>
        <v>AG218722</v>
      </c>
      <c r="C1288" s="35" t="s">
        <v>17818</v>
      </c>
      <c r="D1288" s="35" t="str">
        <f t="shared" si="41"/>
        <v>218722 - Wanger Peyser No Worker Left Behind Program</v>
      </c>
      <c r="E1288" s="110">
        <v>21</v>
      </c>
    </row>
    <row r="1289" spans="1:5">
      <c r="A1289" s="58">
        <v>218723</v>
      </c>
      <c r="B1289" s="58" t="str">
        <f t="shared" si="40"/>
        <v>AG218723</v>
      </c>
      <c r="C1289" s="35" t="s">
        <v>17819</v>
      </c>
      <c r="D1289" s="35" t="str">
        <f t="shared" si="41"/>
        <v>218723 - Wagner Peyser No Worker Left Behind Administration</v>
      </c>
      <c r="E1289" s="110">
        <v>21</v>
      </c>
    </row>
    <row r="1290" spans="1:5">
      <c r="A1290" s="58">
        <v>218724</v>
      </c>
      <c r="B1290" s="58" t="str">
        <f t="shared" si="40"/>
        <v>AG218724</v>
      </c>
      <c r="C1290" s="35" t="s">
        <v>12330</v>
      </c>
      <c r="D1290" s="35" t="str">
        <f t="shared" si="41"/>
        <v>218724 - Youth Mentoring Program FY 09</v>
      </c>
      <c r="E1290" s="110">
        <v>21</v>
      </c>
    </row>
    <row r="1291" spans="1:5">
      <c r="A1291" s="58">
        <v>218725</v>
      </c>
      <c r="B1291" s="58" t="str">
        <f t="shared" si="40"/>
        <v>AG218725</v>
      </c>
      <c r="C1291" s="35" t="s">
        <v>11748</v>
      </c>
      <c r="D1291" s="35" t="str">
        <f t="shared" si="41"/>
        <v>218725 - Trade FY 09</v>
      </c>
      <c r="E1291" s="110">
        <v>21</v>
      </c>
    </row>
    <row r="1292" spans="1:5">
      <c r="A1292" s="58">
        <v>218727</v>
      </c>
      <c r="B1292" s="58" t="str">
        <f t="shared" si="40"/>
        <v>AG218727</v>
      </c>
      <c r="C1292" s="35" t="s">
        <v>17820</v>
      </c>
      <c r="D1292" s="35" t="str">
        <f t="shared" si="41"/>
        <v>218727 - Job Access Reverse Commute FY 09 - FTA</v>
      </c>
      <c r="E1292" s="110">
        <v>21</v>
      </c>
    </row>
    <row r="1293" spans="1:5">
      <c r="A1293" s="58">
        <v>218728</v>
      </c>
      <c r="B1293" s="58" t="str">
        <f t="shared" si="40"/>
        <v>AG218728</v>
      </c>
      <c r="C1293" s="35" t="s">
        <v>17821</v>
      </c>
      <c r="D1293" s="35" t="str">
        <f t="shared" si="41"/>
        <v>218728 - Job Access Reverse Commute FY 09 - MDOT</v>
      </c>
      <c r="E1293" s="110">
        <v>21</v>
      </c>
    </row>
    <row r="1294" spans="1:5">
      <c r="A1294" s="58">
        <v>218729</v>
      </c>
      <c r="B1294" s="58" t="str">
        <f t="shared" si="40"/>
        <v>AG218729</v>
      </c>
      <c r="C1294" s="35" t="s">
        <v>17822</v>
      </c>
      <c r="D1294" s="35" t="str">
        <f t="shared" si="41"/>
        <v>218729 - Job Access Reverse Commute FY 09 - ADMIN</v>
      </c>
      <c r="E1294" s="110">
        <v>21</v>
      </c>
    </row>
    <row r="1295" spans="1:5">
      <c r="A1295" s="58">
        <v>218730</v>
      </c>
      <c r="B1295" s="58" t="str">
        <f t="shared" si="40"/>
        <v>AG218730</v>
      </c>
      <c r="C1295" s="35" t="s">
        <v>17823</v>
      </c>
      <c r="D1295" s="35" t="str">
        <f t="shared" si="41"/>
        <v>218730 - WIA One Stop Operation GF/GP FY 09 - Program</v>
      </c>
      <c r="E1295" s="110">
        <v>21</v>
      </c>
    </row>
    <row r="1296" spans="1:5">
      <c r="A1296" s="58">
        <v>218731</v>
      </c>
      <c r="B1296" s="58" t="str">
        <f t="shared" si="40"/>
        <v>AG218731</v>
      </c>
      <c r="C1296" s="35" t="s">
        <v>17824</v>
      </c>
      <c r="D1296" s="35" t="str">
        <f t="shared" si="41"/>
        <v>218731 - WIA One Stop Operation GF/GP FY 09 - Administration</v>
      </c>
      <c r="E1296" s="110">
        <v>21</v>
      </c>
    </row>
    <row r="1297" spans="1:5">
      <c r="A1297" s="58">
        <v>218741</v>
      </c>
      <c r="B1297" s="58" t="str">
        <f t="shared" si="40"/>
        <v>AG218741</v>
      </c>
      <c r="C1297" s="35" t="s">
        <v>12322</v>
      </c>
      <c r="D1297" s="35" t="str">
        <f t="shared" si="41"/>
        <v>218741 - WIA Rapid Response Program FY 09</v>
      </c>
      <c r="E1297" s="110">
        <v>21</v>
      </c>
    </row>
    <row r="1298" spans="1:5">
      <c r="A1298" s="58">
        <v>218742</v>
      </c>
      <c r="B1298" s="58" t="str">
        <f t="shared" si="40"/>
        <v>AG218742</v>
      </c>
      <c r="C1298" s="35" t="s">
        <v>12322</v>
      </c>
      <c r="D1298" s="35" t="str">
        <f t="shared" si="41"/>
        <v>218742 - WIA Rapid Response Program FY 09</v>
      </c>
      <c r="E1298" s="110">
        <v>21</v>
      </c>
    </row>
    <row r="1299" spans="1:5">
      <c r="A1299" s="58">
        <v>218743</v>
      </c>
      <c r="B1299" s="58" t="str">
        <f t="shared" si="40"/>
        <v>AG218743</v>
      </c>
      <c r="C1299" s="35" t="s">
        <v>12078</v>
      </c>
      <c r="D1299" s="35" t="str">
        <f t="shared" si="41"/>
        <v>218743 - Disability Program Navigator 09</v>
      </c>
      <c r="E1299" s="110">
        <v>21</v>
      </c>
    </row>
    <row r="1300" spans="1:5">
      <c r="A1300" s="58">
        <v>218744</v>
      </c>
      <c r="B1300" s="58" t="str">
        <f t="shared" si="40"/>
        <v>AG218744</v>
      </c>
      <c r="C1300" s="35" t="s">
        <v>17825</v>
      </c>
      <c r="D1300" s="35" t="str">
        <f t="shared" si="41"/>
        <v>218744 - Road Construction Apprecticeship Readiness Program</v>
      </c>
      <c r="E1300" s="110">
        <v>21</v>
      </c>
    </row>
    <row r="1301" spans="1:5">
      <c r="A1301" s="58">
        <v>218745</v>
      </c>
      <c r="B1301" s="58" t="str">
        <f t="shared" si="40"/>
        <v>AG218745</v>
      </c>
      <c r="C1301" s="35" t="s">
        <v>17826</v>
      </c>
      <c r="D1301" s="35" t="str">
        <f t="shared" si="41"/>
        <v>218745 - Road Construction Apprenticeship Readiness Admin</v>
      </c>
      <c r="E1301" s="110">
        <v>21</v>
      </c>
    </row>
    <row r="1302" spans="1:5">
      <c r="A1302" s="58">
        <v>218746</v>
      </c>
      <c r="B1302" s="58" t="str">
        <f t="shared" si="40"/>
        <v>AG218746</v>
      </c>
      <c r="C1302" s="35" t="s">
        <v>12318</v>
      </c>
      <c r="D1302" s="35" t="str">
        <f t="shared" si="41"/>
        <v>218746 - FY09 WIA Workfirst Support</v>
      </c>
      <c r="E1302" s="110">
        <v>21</v>
      </c>
    </row>
    <row r="1303" spans="1:5">
      <c r="A1303" s="58">
        <v>218747</v>
      </c>
      <c r="B1303" s="58" t="str">
        <f t="shared" si="40"/>
        <v>AG218747</v>
      </c>
      <c r="C1303" s="35" t="s">
        <v>12396</v>
      </c>
      <c r="D1303" s="35" t="str">
        <f t="shared" si="41"/>
        <v>218747 - WIA Rapid Response DPS Program FY09</v>
      </c>
      <c r="E1303" s="110">
        <v>21</v>
      </c>
    </row>
    <row r="1304" spans="1:5">
      <c r="A1304" s="58">
        <v>218748</v>
      </c>
      <c r="B1304" s="58" t="str">
        <f t="shared" si="40"/>
        <v>AG218748</v>
      </c>
      <c r="C1304" s="35" t="s">
        <v>11754</v>
      </c>
      <c r="D1304" s="35" t="str">
        <f t="shared" si="41"/>
        <v>218748 - WIA Statewide Capacity Building FY 09</v>
      </c>
      <c r="E1304" s="110">
        <v>21</v>
      </c>
    </row>
    <row r="1305" spans="1:5">
      <c r="A1305" s="58">
        <v>218749</v>
      </c>
      <c r="B1305" s="58" t="str">
        <f t="shared" si="40"/>
        <v>AG218749</v>
      </c>
      <c r="C1305" s="35" t="s">
        <v>12070</v>
      </c>
      <c r="D1305" s="35" t="str">
        <f t="shared" si="41"/>
        <v>218749 - Summer Youth</v>
      </c>
      <c r="E1305" s="110">
        <v>21</v>
      </c>
    </row>
    <row r="1306" spans="1:5">
      <c r="A1306" s="58">
        <v>218750</v>
      </c>
      <c r="B1306" s="58" t="str">
        <f t="shared" si="40"/>
        <v>AG218750</v>
      </c>
      <c r="C1306" s="35" t="s">
        <v>17827</v>
      </c>
      <c r="D1306" s="35" t="str">
        <f t="shared" si="41"/>
        <v>218750 - WIA Adult FY 09 - Training</v>
      </c>
      <c r="E1306" s="110">
        <v>21</v>
      </c>
    </row>
    <row r="1307" spans="1:5">
      <c r="A1307" s="58">
        <v>218751</v>
      </c>
      <c r="B1307" s="58" t="str">
        <f t="shared" si="40"/>
        <v>AG218751</v>
      </c>
      <c r="C1307" s="35" t="s">
        <v>17828</v>
      </c>
      <c r="D1307" s="35" t="str">
        <f t="shared" si="41"/>
        <v>218751 - WIA Adult FY 09 - Core</v>
      </c>
      <c r="E1307" s="110">
        <v>21</v>
      </c>
    </row>
    <row r="1308" spans="1:5">
      <c r="A1308" s="58">
        <v>218752</v>
      </c>
      <c r="B1308" s="58" t="str">
        <f t="shared" si="40"/>
        <v>AG218752</v>
      </c>
      <c r="C1308" s="35" t="s">
        <v>17829</v>
      </c>
      <c r="D1308" s="35" t="str">
        <f t="shared" si="41"/>
        <v>218752 - WIA Adult FY 09 - Intensive</v>
      </c>
      <c r="E1308" s="110">
        <v>21</v>
      </c>
    </row>
    <row r="1309" spans="1:5">
      <c r="A1309" s="58">
        <v>218753</v>
      </c>
      <c r="B1309" s="58" t="str">
        <f t="shared" si="40"/>
        <v>AG218753</v>
      </c>
      <c r="C1309" s="35" t="s">
        <v>17830</v>
      </c>
      <c r="D1309" s="35" t="str">
        <f t="shared" si="41"/>
        <v>218753 - WIA Dislocated Worker FY 09 - Training</v>
      </c>
      <c r="E1309" s="110">
        <v>21</v>
      </c>
    </row>
    <row r="1310" spans="1:5">
      <c r="A1310" s="58">
        <v>218754</v>
      </c>
      <c r="B1310" s="58" t="str">
        <f t="shared" si="40"/>
        <v>AG218754</v>
      </c>
      <c r="C1310" s="35" t="s">
        <v>17831</v>
      </c>
      <c r="D1310" s="35" t="str">
        <f t="shared" si="41"/>
        <v>218754 - WIA Dislocated Worker FY 09 - Core</v>
      </c>
      <c r="E1310" s="110">
        <v>21</v>
      </c>
    </row>
    <row r="1311" spans="1:5">
      <c r="A1311" s="58">
        <v>218755</v>
      </c>
      <c r="B1311" s="58" t="str">
        <f t="shared" si="40"/>
        <v>AG218755</v>
      </c>
      <c r="C1311" s="35" t="s">
        <v>17832</v>
      </c>
      <c r="D1311" s="35" t="str">
        <f t="shared" si="41"/>
        <v>218755 - WIA Dislocated Worker FY 09 - Intensive</v>
      </c>
      <c r="E1311" s="110">
        <v>21</v>
      </c>
    </row>
    <row r="1312" spans="1:5">
      <c r="A1312" s="58">
        <v>218756</v>
      </c>
      <c r="B1312" s="58" t="str">
        <f t="shared" si="40"/>
        <v>AG218756</v>
      </c>
      <c r="C1312" s="35" t="s">
        <v>17833</v>
      </c>
      <c r="D1312" s="35" t="str">
        <f t="shared" si="41"/>
        <v>218756 - WIA Incumbent Worker FY 09 - Program</v>
      </c>
      <c r="E1312" s="110">
        <v>21</v>
      </c>
    </row>
    <row r="1313" spans="1:5">
      <c r="A1313" s="58">
        <v>218757</v>
      </c>
      <c r="B1313" s="58" t="str">
        <f t="shared" si="40"/>
        <v>AG218757</v>
      </c>
      <c r="C1313" s="35" t="s">
        <v>17834</v>
      </c>
      <c r="D1313" s="35" t="str">
        <f t="shared" si="41"/>
        <v>218757 - WIA Youth In School FY 09 - Program</v>
      </c>
      <c r="E1313" s="110">
        <v>21</v>
      </c>
    </row>
    <row r="1314" spans="1:5">
      <c r="A1314" s="58">
        <v>218758</v>
      </c>
      <c r="B1314" s="58" t="str">
        <f t="shared" si="40"/>
        <v>AG218758</v>
      </c>
      <c r="C1314" s="35" t="s">
        <v>17835</v>
      </c>
      <c r="D1314" s="35" t="str">
        <f t="shared" si="41"/>
        <v>218758 - WIA Youth Out of School FY 09 - Program</v>
      </c>
      <c r="E1314" s="110">
        <v>21</v>
      </c>
    </row>
    <row r="1315" spans="1:5">
      <c r="A1315" s="58">
        <v>218760</v>
      </c>
      <c r="B1315" s="58" t="str">
        <f t="shared" si="40"/>
        <v>AG218760</v>
      </c>
      <c r="C1315" s="35" t="s">
        <v>17836</v>
      </c>
      <c r="D1315" s="35" t="str">
        <f t="shared" si="41"/>
        <v>218760 - WIA Administration FY 09 - Administration</v>
      </c>
      <c r="E1315" s="110">
        <v>21</v>
      </c>
    </row>
    <row r="1316" spans="1:5">
      <c r="A1316" s="58">
        <v>218763</v>
      </c>
      <c r="B1316" s="58" t="str">
        <f t="shared" si="40"/>
        <v>AG218763</v>
      </c>
      <c r="C1316" s="35" t="s">
        <v>17837</v>
      </c>
      <c r="D1316" s="35" t="str">
        <f t="shared" si="41"/>
        <v>218763 - No Worker Left behind FY 09 - Training</v>
      </c>
      <c r="E1316" s="110">
        <v>21</v>
      </c>
    </row>
    <row r="1317" spans="1:5">
      <c r="A1317" s="58">
        <v>218764</v>
      </c>
      <c r="B1317" s="58" t="str">
        <f t="shared" si="40"/>
        <v>AG218764</v>
      </c>
      <c r="C1317" s="35" t="s">
        <v>17838</v>
      </c>
      <c r="D1317" s="35" t="str">
        <f t="shared" si="41"/>
        <v>218764 - No Worker Left Behind FY 09 - Core</v>
      </c>
      <c r="E1317" s="110">
        <v>21</v>
      </c>
    </row>
    <row r="1318" spans="1:5">
      <c r="A1318" s="58">
        <v>218765</v>
      </c>
      <c r="B1318" s="58" t="str">
        <f t="shared" si="40"/>
        <v>AG218765</v>
      </c>
      <c r="C1318" s="35" t="s">
        <v>17839</v>
      </c>
      <c r="D1318" s="35" t="str">
        <f t="shared" si="41"/>
        <v>218765 - No Worker Left behind FY 09 - Intensive</v>
      </c>
      <c r="E1318" s="110">
        <v>21</v>
      </c>
    </row>
    <row r="1319" spans="1:5">
      <c r="A1319" s="58">
        <v>218778</v>
      </c>
      <c r="B1319" s="58" t="str">
        <f t="shared" si="40"/>
        <v>AG218778</v>
      </c>
      <c r="C1319" s="35" t="s">
        <v>17840</v>
      </c>
      <c r="D1319" s="35" t="str">
        <f t="shared" si="41"/>
        <v>218778 - No Worker Left Behind Chrysler Program</v>
      </c>
      <c r="E1319" s="110">
        <v>21</v>
      </c>
    </row>
    <row r="1320" spans="1:5">
      <c r="A1320" s="58">
        <v>218779</v>
      </c>
      <c r="B1320" s="58" t="str">
        <f t="shared" si="40"/>
        <v>AG218779</v>
      </c>
      <c r="C1320" s="35" t="s">
        <v>17841</v>
      </c>
      <c r="D1320" s="35" t="str">
        <f t="shared" si="41"/>
        <v>218779 - No Worker Left Behind Chrysler Administration</v>
      </c>
      <c r="E1320" s="110">
        <v>21</v>
      </c>
    </row>
    <row r="1321" spans="1:5">
      <c r="A1321" s="58">
        <v>218783</v>
      </c>
      <c r="B1321" s="58" t="str">
        <f t="shared" si="40"/>
        <v>AG218783</v>
      </c>
      <c r="C1321" s="35" t="s">
        <v>17842</v>
      </c>
      <c r="D1321" s="35" t="str">
        <f t="shared" si="41"/>
        <v>218783 - Caraco - Program</v>
      </c>
      <c r="E1321" s="110">
        <v>21</v>
      </c>
    </row>
    <row r="1322" spans="1:5">
      <c r="A1322" s="58">
        <v>218784</v>
      </c>
      <c r="B1322" s="58" t="str">
        <f t="shared" si="40"/>
        <v>AG218784</v>
      </c>
      <c r="C1322" s="35" t="s">
        <v>17843</v>
      </c>
      <c r="D1322" s="35" t="str">
        <f t="shared" si="41"/>
        <v>218784 - Caraco - Administration</v>
      </c>
      <c r="E1322" s="110">
        <v>21</v>
      </c>
    </row>
    <row r="1323" spans="1:5">
      <c r="A1323" s="58">
        <v>218785</v>
      </c>
      <c r="B1323" s="58" t="str">
        <f t="shared" si="40"/>
        <v>AG218785</v>
      </c>
      <c r="C1323" s="35" t="s">
        <v>17844</v>
      </c>
      <c r="D1323" s="35" t="str">
        <f t="shared" si="41"/>
        <v>218785 - WIA National Emergency Grant Auto Program</v>
      </c>
      <c r="E1323" s="110">
        <v>21</v>
      </c>
    </row>
    <row r="1324" spans="1:5">
      <c r="A1324" s="58">
        <v>218786</v>
      </c>
      <c r="B1324" s="58" t="str">
        <f t="shared" si="40"/>
        <v>AG218786</v>
      </c>
      <c r="C1324" s="35" t="s">
        <v>17845</v>
      </c>
      <c r="D1324" s="35" t="str">
        <f t="shared" si="41"/>
        <v>218786 - WIA National Emergency Grant Auto Administration</v>
      </c>
      <c r="E1324" s="110">
        <v>21</v>
      </c>
    </row>
    <row r="1325" spans="1:5">
      <c r="A1325" s="58">
        <v>218787</v>
      </c>
      <c r="B1325" s="58" t="str">
        <f t="shared" si="40"/>
        <v>AG218787</v>
      </c>
      <c r="C1325" s="35" t="s">
        <v>12372</v>
      </c>
      <c r="D1325" s="35" t="str">
        <f t="shared" si="41"/>
        <v>218787 - ARRA MDLEG WIA Adult Training</v>
      </c>
      <c r="E1325" s="110">
        <v>21</v>
      </c>
    </row>
    <row r="1326" spans="1:5">
      <c r="A1326" s="58">
        <v>218788</v>
      </c>
      <c r="B1326" s="58" t="str">
        <f t="shared" si="40"/>
        <v>AG218788</v>
      </c>
      <c r="C1326" s="35" t="s">
        <v>17846</v>
      </c>
      <c r="D1326" s="35" t="str">
        <f t="shared" si="41"/>
        <v>218788 - ARRA MDLEG WIA Adult Core</v>
      </c>
      <c r="E1326" s="110">
        <v>21</v>
      </c>
    </row>
    <row r="1327" spans="1:5">
      <c r="A1327" s="58">
        <v>218789</v>
      </c>
      <c r="B1327" s="58" t="str">
        <f t="shared" si="40"/>
        <v>AG218789</v>
      </c>
      <c r="C1327" s="35" t="s">
        <v>17847</v>
      </c>
      <c r="D1327" s="35" t="str">
        <f t="shared" si="41"/>
        <v>218789 - ARRA MDLEG WIA Adult Intensive</v>
      </c>
      <c r="E1327" s="110">
        <v>21</v>
      </c>
    </row>
    <row r="1328" spans="1:5">
      <c r="A1328" s="58">
        <v>218790</v>
      </c>
      <c r="B1328" s="58" t="str">
        <f t="shared" si="40"/>
        <v>AG218790</v>
      </c>
      <c r="C1328" s="35" t="s">
        <v>17848</v>
      </c>
      <c r="D1328" s="35" t="str">
        <f t="shared" si="41"/>
        <v>218790 - ARRA MDLEG WIA Dislocated Worker Training</v>
      </c>
      <c r="E1328" s="110">
        <v>21</v>
      </c>
    </row>
    <row r="1329" spans="1:5">
      <c r="A1329" s="58">
        <v>218791</v>
      </c>
      <c r="B1329" s="58" t="str">
        <f t="shared" si="40"/>
        <v>AG218791</v>
      </c>
      <c r="C1329" s="35" t="s">
        <v>17849</v>
      </c>
      <c r="D1329" s="35" t="str">
        <f t="shared" si="41"/>
        <v>218791 - ARRA MDLEG WIA Dislocated Worker Core</v>
      </c>
      <c r="E1329" s="110">
        <v>21</v>
      </c>
    </row>
    <row r="1330" spans="1:5">
      <c r="A1330" s="58">
        <v>218792</v>
      </c>
      <c r="B1330" s="58" t="str">
        <f t="shared" si="40"/>
        <v>AG218792</v>
      </c>
      <c r="C1330" s="35" t="s">
        <v>17850</v>
      </c>
      <c r="D1330" s="35" t="str">
        <f t="shared" si="41"/>
        <v>218792 - ARRA MDLEG WIA Dislocated Worker Intensive</v>
      </c>
      <c r="E1330" s="110">
        <v>21</v>
      </c>
    </row>
    <row r="1331" spans="1:5">
      <c r="A1331" s="58">
        <v>218793</v>
      </c>
      <c r="B1331" s="58" t="str">
        <f t="shared" si="40"/>
        <v>AG218793</v>
      </c>
      <c r="C1331" s="35" t="s">
        <v>17851</v>
      </c>
      <c r="D1331" s="35" t="str">
        <f t="shared" si="41"/>
        <v>218793 - ARRA MDLEG WIA Youth In School</v>
      </c>
      <c r="E1331" s="110">
        <v>21</v>
      </c>
    </row>
    <row r="1332" spans="1:5">
      <c r="A1332" s="58">
        <v>218794</v>
      </c>
      <c r="B1332" s="58" t="str">
        <f t="shared" si="40"/>
        <v>AG218794</v>
      </c>
      <c r="C1332" s="35" t="s">
        <v>17852</v>
      </c>
      <c r="D1332" s="35" t="str">
        <f t="shared" si="41"/>
        <v>218794 - ARRA MDLEG WIA Youth Out School</v>
      </c>
      <c r="E1332" s="110">
        <v>21</v>
      </c>
    </row>
    <row r="1333" spans="1:5">
      <c r="A1333" s="58">
        <v>218795</v>
      </c>
      <c r="B1333" s="58" t="str">
        <f t="shared" si="40"/>
        <v>AG218795</v>
      </c>
      <c r="C1333" s="35" t="s">
        <v>12376</v>
      </c>
      <c r="D1333" s="35" t="str">
        <f t="shared" si="41"/>
        <v>218795 - ARRA MDLEG WIA Administration</v>
      </c>
      <c r="E1333" s="110">
        <v>21</v>
      </c>
    </row>
    <row r="1334" spans="1:5">
      <c r="A1334" s="58">
        <v>218800</v>
      </c>
      <c r="B1334" s="58" t="str">
        <f t="shared" si="40"/>
        <v>AG218800</v>
      </c>
      <c r="C1334" s="35" t="s">
        <v>17853</v>
      </c>
      <c r="D1334" s="35" t="str">
        <f t="shared" si="41"/>
        <v>218800 - Jet FY10 Direct Training</v>
      </c>
      <c r="E1334" s="110">
        <v>21</v>
      </c>
    </row>
    <row r="1335" spans="1:5">
      <c r="A1335" s="58">
        <v>218801</v>
      </c>
      <c r="B1335" s="58" t="str">
        <f t="shared" si="40"/>
        <v>AG218801</v>
      </c>
      <c r="C1335" s="35" t="s">
        <v>17854</v>
      </c>
      <c r="D1335" s="35" t="str">
        <f t="shared" si="41"/>
        <v>218801 - Jet FY10 -Training Related</v>
      </c>
      <c r="E1335" s="110">
        <v>21</v>
      </c>
    </row>
    <row r="1336" spans="1:5">
      <c r="A1336" s="58">
        <v>218802</v>
      </c>
      <c r="B1336" s="58" t="str">
        <f t="shared" si="40"/>
        <v>AG218802</v>
      </c>
      <c r="C1336" s="35" t="s">
        <v>17855</v>
      </c>
      <c r="D1336" s="35" t="str">
        <f t="shared" si="41"/>
        <v>218802 - Jet FY10 - Info Tech</v>
      </c>
      <c r="E1336" s="110">
        <v>21</v>
      </c>
    </row>
    <row r="1337" spans="1:5">
      <c r="A1337" s="58">
        <v>218803</v>
      </c>
      <c r="B1337" s="58" t="str">
        <f t="shared" si="40"/>
        <v>AG218803</v>
      </c>
      <c r="C1337" s="35" t="s">
        <v>17856</v>
      </c>
      <c r="D1337" s="35" t="str">
        <f t="shared" si="41"/>
        <v>218803 - Jet FY10 - Administration</v>
      </c>
      <c r="E1337" s="110">
        <v>21</v>
      </c>
    </row>
    <row r="1338" spans="1:5">
      <c r="A1338" s="58">
        <v>218804</v>
      </c>
      <c r="B1338" s="58" t="str">
        <f t="shared" si="40"/>
        <v>AG218804</v>
      </c>
      <c r="C1338" s="35" t="s">
        <v>17857</v>
      </c>
      <c r="D1338" s="35" t="str">
        <f t="shared" si="41"/>
        <v>218804 - Jet FY10 - MWA Program</v>
      </c>
      <c r="E1338" s="110">
        <v>21</v>
      </c>
    </row>
    <row r="1339" spans="1:5">
      <c r="A1339" s="58">
        <v>218805</v>
      </c>
      <c r="B1339" s="58" t="str">
        <f t="shared" si="40"/>
        <v>AG218805</v>
      </c>
      <c r="C1339" s="35" t="s">
        <v>12701</v>
      </c>
      <c r="D1339" s="35" t="str">
        <f t="shared" si="41"/>
        <v>218805 - JET Supportive Services</v>
      </c>
      <c r="E1339" s="110">
        <v>21</v>
      </c>
    </row>
    <row r="1340" spans="1:5">
      <c r="A1340" s="58">
        <v>218806</v>
      </c>
      <c r="B1340" s="58" t="str">
        <f t="shared" si="40"/>
        <v>AG218806</v>
      </c>
      <c r="C1340" s="35" t="s">
        <v>17858</v>
      </c>
      <c r="D1340" s="35" t="str">
        <f t="shared" si="41"/>
        <v>218806 - Jet State GF/GP FY10 - Program</v>
      </c>
      <c r="E1340" s="110">
        <v>21</v>
      </c>
    </row>
    <row r="1341" spans="1:5">
      <c r="A1341" s="58">
        <v>218807</v>
      </c>
      <c r="B1341" s="58" t="str">
        <f t="shared" si="40"/>
        <v>AG218807</v>
      </c>
      <c r="C1341" s="35" t="s">
        <v>17859</v>
      </c>
      <c r="D1341" s="35" t="str">
        <f t="shared" si="41"/>
        <v>218807 - Jet State GF/GP FY10 - Administration</v>
      </c>
      <c r="E1341" s="110">
        <v>21</v>
      </c>
    </row>
    <row r="1342" spans="1:5">
      <c r="A1342" s="58">
        <v>218810</v>
      </c>
      <c r="B1342" s="58" t="str">
        <f t="shared" si="40"/>
        <v>AG218810</v>
      </c>
      <c r="C1342" s="35" t="s">
        <v>12008</v>
      </c>
      <c r="D1342" s="35" t="str">
        <f t="shared" si="41"/>
        <v>218810 - FY10 Adult Access to Education (AATE)</v>
      </c>
      <c r="E1342" s="110">
        <v>21</v>
      </c>
    </row>
    <row r="1343" spans="1:5">
      <c r="A1343" s="58">
        <v>218820</v>
      </c>
      <c r="B1343" s="58" t="str">
        <f t="shared" si="40"/>
        <v>AG218820</v>
      </c>
      <c r="C1343" s="35" t="s">
        <v>17860</v>
      </c>
      <c r="D1343" s="35" t="str">
        <f t="shared" si="41"/>
        <v>218820 - Food Stamp Only FY10 - Program</v>
      </c>
      <c r="E1343" s="110">
        <v>21</v>
      </c>
    </row>
    <row r="1344" spans="1:5">
      <c r="A1344" s="58">
        <v>218821</v>
      </c>
      <c r="B1344" s="58" t="str">
        <f t="shared" si="40"/>
        <v>AG218821</v>
      </c>
      <c r="C1344" s="35" t="s">
        <v>17861</v>
      </c>
      <c r="D1344" s="35" t="str">
        <f t="shared" si="41"/>
        <v>218821 - Food Stamp Only FY10 - Administration</v>
      </c>
      <c r="E1344" s="110">
        <v>21</v>
      </c>
    </row>
    <row r="1345" spans="1:5">
      <c r="A1345" s="58">
        <v>218823</v>
      </c>
      <c r="B1345" s="58" t="str">
        <f t="shared" si="40"/>
        <v>AG218823</v>
      </c>
      <c r="C1345" s="35" t="s">
        <v>17862</v>
      </c>
      <c r="D1345" s="35" t="str">
        <f t="shared" si="41"/>
        <v>218823 - Food Stamp Only SS FY10 - Support Services</v>
      </c>
      <c r="E1345" s="110">
        <v>21</v>
      </c>
    </row>
    <row r="1346" spans="1:5">
      <c r="A1346" s="58">
        <v>218825</v>
      </c>
      <c r="B1346" s="58" t="str">
        <f t="shared" si="40"/>
        <v>AG218825</v>
      </c>
      <c r="C1346" s="35" t="s">
        <v>17863</v>
      </c>
      <c r="D1346" s="35" t="str">
        <f t="shared" si="41"/>
        <v>218825 - Promoting Responsible Fatherhood FY10 - Program</v>
      </c>
      <c r="E1346" s="110">
        <v>21</v>
      </c>
    </row>
    <row r="1347" spans="1:5">
      <c r="A1347" s="58">
        <v>218826</v>
      </c>
      <c r="B1347" s="58" t="str">
        <f t="shared" si="40"/>
        <v>AG218826</v>
      </c>
      <c r="C1347" s="35" t="s">
        <v>17864</v>
      </c>
      <c r="D1347" s="35" t="str">
        <f t="shared" si="41"/>
        <v>218826 - FY10 Welfare to Opprotunity thru Individual Development</v>
      </c>
      <c r="E1347" s="110">
        <v>21</v>
      </c>
    </row>
    <row r="1348" spans="1:5">
      <c r="A1348" s="58">
        <v>218830</v>
      </c>
      <c r="B1348" s="58" t="str">
        <f t="shared" si="40"/>
        <v>AG218830</v>
      </c>
      <c r="C1348" s="35" t="s">
        <v>17865</v>
      </c>
      <c r="D1348" s="35" t="str">
        <f t="shared" si="41"/>
        <v>218830 - Employment Service FY10 - Program</v>
      </c>
      <c r="E1348" s="110">
        <v>21</v>
      </c>
    </row>
    <row r="1349" spans="1:5">
      <c r="A1349" s="58">
        <v>218831</v>
      </c>
      <c r="B1349" s="58" t="str">
        <f t="shared" ref="B1349:B1412" si="42">"AG"&amp;A1349</f>
        <v>AG218831</v>
      </c>
      <c r="C1349" s="35" t="s">
        <v>17866</v>
      </c>
      <c r="D1349" s="35" t="str">
        <f t="shared" ref="D1349:D1412" si="43">A1349&amp;" - "&amp;C1349</f>
        <v>218831 - Employment Service FY10 - Administration</v>
      </c>
      <c r="E1349" s="110">
        <v>21</v>
      </c>
    </row>
    <row r="1350" spans="1:5">
      <c r="A1350" s="58">
        <v>218837</v>
      </c>
      <c r="B1350" s="58" t="str">
        <f t="shared" si="42"/>
        <v>AG218837</v>
      </c>
      <c r="C1350" s="35" t="s">
        <v>17867</v>
      </c>
      <c r="D1350" s="35" t="str">
        <f t="shared" si="43"/>
        <v>218837 - ARRA MDLEG Employment Services MI NCRC DWDD Admin</v>
      </c>
      <c r="E1350" s="110">
        <v>21</v>
      </c>
    </row>
    <row r="1351" spans="1:5">
      <c r="A1351" s="58">
        <v>218840</v>
      </c>
      <c r="B1351" s="58" t="str">
        <f t="shared" si="42"/>
        <v>AG218840</v>
      </c>
      <c r="C1351" s="35" t="s">
        <v>12134</v>
      </c>
      <c r="D1351" s="35" t="str">
        <f t="shared" si="43"/>
        <v>218840 - Trade FY10</v>
      </c>
      <c r="E1351" s="110">
        <v>21</v>
      </c>
    </row>
    <row r="1352" spans="1:5">
      <c r="A1352" s="58">
        <v>218841</v>
      </c>
      <c r="B1352" s="58" t="str">
        <f t="shared" si="42"/>
        <v>AG218841</v>
      </c>
      <c r="C1352" s="35" t="s">
        <v>12546</v>
      </c>
      <c r="D1352" s="35" t="str">
        <f t="shared" si="43"/>
        <v>218841 - ARRA MDLEG ECAR WIA Statewide DWDD</v>
      </c>
      <c r="E1352" s="110">
        <v>21</v>
      </c>
    </row>
    <row r="1353" spans="1:5">
      <c r="A1353" s="58">
        <v>218842</v>
      </c>
      <c r="B1353" s="58" t="str">
        <f t="shared" si="42"/>
        <v>AG218842</v>
      </c>
      <c r="C1353" s="35" t="s">
        <v>12544</v>
      </c>
      <c r="D1353" s="35" t="str">
        <f t="shared" si="43"/>
        <v>218842 - ARRA MDLEG ECAR Wagner Peyser DWDD</v>
      </c>
      <c r="E1353" s="110">
        <v>21</v>
      </c>
    </row>
    <row r="1354" spans="1:5">
      <c r="A1354" s="58">
        <v>218845</v>
      </c>
      <c r="B1354" s="58" t="str">
        <f t="shared" si="42"/>
        <v>AG218845</v>
      </c>
      <c r="C1354" s="35" t="s">
        <v>17868</v>
      </c>
      <c r="D1354" s="35" t="str">
        <f t="shared" si="43"/>
        <v>218845 - WIA One Stop Operation GF/GP FY10 - Program</v>
      </c>
      <c r="E1354" s="110">
        <v>21</v>
      </c>
    </row>
    <row r="1355" spans="1:5">
      <c r="A1355" s="58">
        <v>218846</v>
      </c>
      <c r="B1355" s="58" t="str">
        <f t="shared" si="42"/>
        <v>AG218846</v>
      </c>
      <c r="C1355" s="35" t="s">
        <v>17869</v>
      </c>
      <c r="D1355" s="35" t="str">
        <f t="shared" si="43"/>
        <v>218846 - WIA One Stop Operation GF/GP FY10 - Administration</v>
      </c>
      <c r="E1355" s="110">
        <v>21</v>
      </c>
    </row>
    <row r="1356" spans="1:5">
      <c r="A1356" s="58">
        <v>218848</v>
      </c>
      <c r="B1356" s="58" t="str">
        <f t="shared" si="42"/>
        <v>AG218848</v>
      </c>
      <c r="C1356" s="35" t="s">
        <v>12138</v>
      </c>
      <c r="D1356" s="35" t="str">
        <f t="shared" si="43"/>
        <v>218848 - WIA Statewide Capacity Building FY10</v>
      </c>
      <c r="E1356" s="110">
        <v>21</v>
      </c>
    </row>
    <row r="1357" spans="1:5">
      <c r="A1357" s="58">
        <v>218849</v>
      </c>
      <c r="B1357" s="58" t="str">
        <f t="shared" si="42"/>
        <v>AG218849</v>
      </c>
      <c r="C1357" s="35" t="s">
        <v>17870</v>
      </c>
      <c r="D1357" s="35" t="str">
        <f t="shared" si="43"/>
        <v>218849 - WIA Statewide Activities - JET</v>
      </c>
      <c r="E1357" s="110">
        <v>21</v>
      </c>
    </row>
    <row r="1358" spans="1:5">
      <c r="A1358" s="58">
        <v>218850</v>
      </c>
      <c r="B1358" s="58" t="str">
        <f t="shared" si="42"/>
        <v>AG218850</v>
      </c>
      <c r="C1358" s="35" t="s">
        <v>17871</v>
      </c>
      <c r="D1358" s="35" t="str">
        <f t="shared" si="43"/>
        <v>218850 - WIA Adult FY10 - Training</v>
      </c>
      <c r="E1358" s="110">
        <v>21</v>
      </c>
    </row>
    <row r="1359" spans="1:5">
      <c r="A1359" s="58">
        <v>218851</v>
      </c>
      <c r="B1359" s="58" t="str">
        <f t="shared" si="42"/>
        <v>AG218851</v>
      </c>
      <c r="C1359" s="35" t="s">
        <v>17872</v>
      </c>
      <c r="D1359" s="35" t="str">
        <f t="shared" si="43"/>
        <v>218851 - WIA Adult FY10 - Core</v>
      </c>
      <c r="E1359" s="110">
        <v>21</v>
      </c>
    </row>
    <row r="1360" spans="1:5">
      <c r="A1360" s="58">
        <v>218852</v>
      </c>
      <c r="B1360" s="58" t="str">
        <f t="shared" si="42"/>
        <v>AG218852</v>
      </c>
      <c r="C1360" s="35" t="s">
        <v>17873</v>
      </c>
      <c r="D1360" s="35" t="str">
        <f t="shared" si="43"/>
        <v>218852 - WIA Adult FY10 - Intensive</v>
      </c>
      <c r="E1360" s="110">
        <v>21</v>
      </c>
    </row>
    <row r="1361" spans="1:5">
      <c r="A1361" s="58">
        <v>218857</v>
      </c>
      <c r="B1361" s="58" t="str">
        <f t="shared" si="42"/>
        <v>AG218857</v>
      </c>
      <c r="C1361" s="35" t="s">
        <v>17874</v>
      </c>
      <c r="D1361" s="35" t="str">
        <f t="shared" si="43"/>
        <v>218857 - WIA Dislocated Worker FY10 - Training</v>
      </c>
      <c r="E1361" s="110">
        <v>21</v>
      </c>
    </row>
    <row r="1362" spans="1:5">
      <c r="A1362" s="58">
        <v>218858</v>
      </c>
      <c r="B1362" s="58" t="str">
        <f t="shared" si="42"/>
        <v>AG218858</v>
      </c>
      <c r="C1362" s="35" t="s">
        <v>17875</v>
      </c>
      <c r="D1362" s="35" t="str">
        <f t="shared" si="43"/>
        <v>218858 - WIA dislocated Worker FY10 - Core</v>
      </c>
      <c r="E1362" s="110">
        <v>21</v>
      </c>
    </row>
    <row r="1363" spans="1:5">
      <c r="A1363" s="58">
        <v>218859</v>
      </c>
      <c r="B1363" s="58" t="str">
        <f t="shared" si="42"/>
        <v>AG218859</v>
      </c>
      <c r="C1363" s="35" t="s">
        <v>17876</v>
      </c>
      <c r="D1363" s="35" t="str">
        <f t="shared" si="43"/>
        <v>218859 - WIA Dislocated Worker FY10 - Intensive</v>
      </c>
      <c r="E1363" s="110">
        <v>21</v>
      </c>
    </row>
    <row r="1364" spans="1:5">
      <c r="A1364" s="58">
        <v>218864</v>
      </c>
      <c r="B1364" s="58" t="str">
        <f t="shared" si="42"/>
        <v>AG218864</v>
      </c>
      <c r="C1364" s="35" t="s">
        <v>17877</v>
      </c>
      <c r="D1364" s="35" t="str">
        <f t="shared" si="43"/>
        <v>218864 - WIA Incumbent Worker FY10 - Program</v>
      </c>
      <c r="E1364" s="110">
        <v>21</v>
      </c>
    </row>
    <row r="1365" spans="1:5">
      <c r="A1365" s="58">
        <v>218865</v>
      </c>
      <c r="B1365" s="58" t="str">
        <f t="shared" si="42"/>
        <v>AG218865</v>
      </c>
      <c r="C1365" s="35" t="s">
        <v>17878</v>
      </c>
      <c r="D1365" s="35" t="str">
        <f t="shared" si="43"/>
        <v>218865 - WIA Disability Program Navigator FY10 - Program</v>
      </c>
      <c r="E1365" s="110">
        <v>21</v>
      </c>
    </row>
    <row r="1366" spans="1:5">
      <c r="A1366" s="58">
        <v>218866</v>
      </c>
      <c r="B1366" s="58" t="str">
        <f t="shared" si="42"/>
        <v>AG218866</v>
      </c>
      <c r="C1366" s="35" t="s">
        <v>17879</v>
      </c>
      <c r="D1366" s="35" t="str">
        <f t="shared" si="43"/>
        <v>218866 - WIA Youth In School FY10 - Program</v>
      </c>
      <c r="E1366" s="110">
        <v>21</v>
      </c>
    </row>
    <row r="1367" spans="1:5">
      <c r="A1367" s="58">
        <v>218867</v>
      </c>
      <c r="B1367" s="58" t="str">
        <f t="shared" si="42"/>
        <v>AG218867</v>
      </c>
      <c r="C1367" s="35" t="s">
        <v>17880</v>
      </c>
      <c r="D1367" s="35" t="str">
        <f t="shared" si="43"/>
        <v>218867 - WIA Out of School FY10 - Program</v>
      </c>
      <c r="E1367" s="110">
        <v>21</v>
      </c>
    </row>
    <row r="1368" spans="1:5">
      <c r="A1368" s="58">
        <v>218869</v>
      </c>
      <c r="B1368" s="58" t="str">
        <f t="shared" si="42"/>
        <v>AG218869</v>
      </c>
      <c r="C1368" s="35" t="s">
        <v>17881</v>
      </c>
      <c r="D1368" s="35" t="str">
        <f t="shared" si="43"/>
        <v>218869 - WIA Administration FY10 - Administration</v>
      </c>
      <c r="E1368" s="110">
        <v>21</v>
      </c>
    </row>
    <row r="1369" spans="1:5">
      <c r="A1369" s="58">
        <v>218873</v>
      </c>
      <c r="B1369" s="58" t="str">
        <f t="shared" si="42"/>
        <v>AG218873</v>
      </c>
      <c r="C1369" s="35" t="s">
        <v>17882</v>
      </c>
      <c r="D1369" s="35" t="str">
        <f t="shared" si="43"/>
        <v>218873 - WIA Statewide Activities MI-NCRC - Program</v>
      </c>
      <c r="E1369" s="110">
        <v>21</v>
      </c>
    </row>
    <row r="1370" spans="1:5">
      <c r="A1370" s="58">
        <v>218879</v>
      </c>
      <c r="B1370" s="58" t="str">
        <f t="shared" si="42"/>
        <v>AG218879</v>
      </c>
      <c r="C1370" s="35" t="s">
        <v>17883</v>
      </c>
      <c r="D1370" s="35" t="str">
        <f t="shared" si="43"/>
        <v>218879 - Road Construction Apprenticeshio Readiness (RCAR) YR 3</v>
      </c>
      <c r="E1370" s="110">
        <v>21</v>
      </c>
    </row>
    <row r="1371" spans="1:5">
      <c r="A1371" s="58">
        <v>218880</v>
      </c>
      <c r="B1371" s="58" t="str">
        <f t="shared" si="42"/>
        <v>AG218880</v>
      </c>
      <c r="C1371" s="35" t="s">
        <v>17884</v>
      </c>
      <c r="D1371" s="35" t="str">
        <f t="shared" si="43"/>
        <v>218880 - Road Construction Apprenticeship Readiness (RCAR) YR 3</v>
      </c>
      <c r="E1371" s="110">
        <v>21</v>
      </c>
    </row>
    <row r="1372" spans="1:5">
      <c r="A1372" s="58">
        <v>218881</v>
      </c>
      <c r="B1372" s="58" t="str">
        <f t="shared" si="42"/>
        <v>AG218881</v>
      </c>
      <c r="C1372" s="35" t="s">
        <v>17885</v>
      </c>
      <c r="D1372" s="35" t="str">
        <f t="shared" si="43"/>
        <v>218881 - WIA ARRA National Emergency Grants_218881</v>
      </c>
      <c r="E1372" s="110">
        <v>21</v>
      </c>
    </row>
    <row r="1373" spans="1:5">
      <c r="A1373" s="58">
        <v>218882</v>
      </c>
      <c r="B1373" s="58" t="str">
        <f t="shared" si="42"/>
        <v>AG218882</v>
      </c>
      <c r="C1373" s="35" t="s">
        <v>17886</v>
      </c>
      <c r="D1373" s="35" t="str">
        <f t="shared" si="43"/>
        <v>218882 - WIA ARRA National Emergency Grants_218882</v>
      </c>
      <c r="E1373" s="110">
        <v>21</v>
      </c>
    </row>
    <row r="1374" spans="1:5">
      <c r="A1374" s="58">
        <v>218900</v>
      </c>
      <c r="B1374" s="58" t="str">
        <f t="shared" si="42"/>
        <v>AG218900</v>
      </c>
      <c r="C1374" s="35" t="s">
        <v>11736</v>
      </c>
      <c r="D1374" s="35" t="str">
        <f t="shared" si="43"/>
        <v>218900 - Jet Direct Training</v>
      </c>
      <c r="E1374" s="110">
        <v>21</v>
      </c>
    </row>
    <row r="1375" spans="1:5">
      <c r="A1375" s="58">
        <v>218901</v>
      </c>
      <c r="B1375" s="58" t="str">
        <f t="shared" si="42"/>
        <v>AG218901</v>
      </c>
      <c r="C1375" s="35" t="s">
        <v>17887</v>
      </c>
      <c r="D1375" s="35" t="str">
        <f t="shared" si="43"/>
        <v>218901 - Jet Training Related</v>
      </c>
      <c r="E1375" s="110">
        <v>21</v>
      </c>
    </row>
    <row r="1376" spans="1:5">
      <c r="A1376" s="58">
        <v>218902</v>
      </c>
      <c r="B1376" s="58" t="str">
        <f t="shared" si="42"/>
        <v>AG218902</v>
      </c>
      <c r="C1376" s="35" t="s">
        <v>17888</v>
      </c>
      <c r="D1376" s="35" t="str">
        <f t="shared" si="43"/>
        <v>218902 - Jet Info Tech</v>
      </c>
      <c r="E1376" s="110">
        <v>21</v>
      </c>
    </row>
    <row r="1377" spans="1:5">
      <c r="A1377" s="58">
        <v>218903</v>
      </c>
      <c r="B1377" s="58" t="str">
        <f t="shared" si="42"/>
        <v>AG218903</v>
      </c>
      <c r="C1377" s="35" t="s">
        <v>17889</v>
      </c>
      <c r="D1377" s="35" t="str">
        <f t="shared" si="43"/>
        <v>218903 - Jet Administration</v>
      </c>
      <c r="E1377" s="110">
        <v>21</v>
      </c>
    </row>
    <row r="1378" spans="1:5">
      <c r="A1378" s="58">
        <v>218904</v>
      </c>
      <c r="B1378" s="58" t="str">
        <f t="shared" si="42"/>
        <v>AG218904</v>
      </c>
      <c r="C1378" s="35" t="s">
        <v>17890</v>
      </c>
      <c r="D1378" s="35" t="str">
        <f t="shared" si="43"/>
        <v>218904 - Jet MWA Program</v>
      </c>
      <c r="E1378" s="110">
        <v>21</v>
      </c>
    </row>
    <row r="1379" spans="1:5">
      <c r="A1379" s="58">
        <v>218906</v>
      </c>
      <c r="B1379" s="58" t="str">
        <f t="shared" si="42"/>
        <v>AG218906</v>
      </c>
      <c r="C1379" s="35" t="s">
        <v>17891</v>
      </c>
      <c r="D1379" s="35" t="str">
        <f t="shared" si="43"/>
        <v>218906 - Jet State GF/GP Program</v>
      </c>
      <c r="E1379" s="110">
        <v>21</v>
      </c>
    </row>
    <row r="1380" spans="1:5">
      <c r="A1380" s="58">
        <v>218907</v>
      </c>
      <c r="B1380" s="58" t="str">
        <f t="shared" si="42"/>
        <v>AG218907</v>
      </c>
      <c r="C1380" s="35" t="s">
        <v>17892</v>
      </c>
      <c r="D1380" s="35" t="str">
        <f t="shared" si="43"/>
        <v>218907 - Jet State GF/GP Administration</v>
      </c>
      <c r="E1380" s="110">
        <v>21</v>
      </c>
    </row>
    <row r="1381" spans="1:5">
      <c r="A1381" s="58">
        <v>218920</v>
      </c>
      <c r="B1381" s="58" t="str">
        <f t="shared" si="42"/>
        <v>AG218920</v>
      </c>
      <c r="C1381" s="35" t="s">
        <v>17893</v>
      </c>
      <c r="D1381" s="35" t="str">
        <f t="shared" si="43"/>
        <v>218920 - Food Stamp Only Program</v>
      </c>
      <c r="E1381" s="110">
        <v>21</v>
      </c>
    </row>
    <row r="1382" spans="1:5">
      <c r="A1382" s="58">
        <v>218921</v>
      </c>
      <c r="B1382" s="58" t="str">
        <f t="shared" si="42"/>
        <v>AG218921</v>
      </c>
      <c r="C1382" s="35" t="s">
        <v>17894</v>
      </c>
      <c r="D1382" s="35" t="str">
        <f t="shared" si="43"/>
        <v>218921 - Food Stamp Only Administration</v>
      </c>
      <c r="E1382" s="110">
        <v>21</v>
      </c>
    </row>
    <row r="1383" spans="1:5">
      <c r="A1383" s="58">
        <v>218923</v>
      </c>
      <c r="B1383" s="58" t="str">
        <f t="shared" si="42"/>
        <v>AG218923</v>
      </c>
      <c r="C1383" s="35" t="s">
        <v>17895</v>
      </c>
      <c r="D1383" s="35" t="str">
        <f t="shared" si="43"/>
        <v>218923 - Food Stmp Only SS</v>
      </c>
      <c r="E1383" s="110">
        <v>21</v>
      </c>
    </row>
    <row r="1384" spans="1:5">
      <c r="A1384" s="58">
        <v>218925</v>
      </c>
      <c r="B1384" s="58" t="str">
        <f t="shared" si="42"/>
        <v>AG218925</v>
      </c>
      <c r="C1384" s="35" t="s">
        <v>11571</v>
      </c>
      <c r="D1384" s="35" t="str">
        <f t="shared" si="43"/>
        <v>218925 - Promoting Responsible Fatherhood</v>
      </c>
      <c r="E1384" s="110">
        <v>21</v>
      </c>
    </row>
    <row r="1385" spans="1:5">
      <c r="A1385" s="58">
        <v>218926</v>
      </c>
      <c r="B1385" s="58" t="str">
        <f t="shared" si="42"/>
        <v>AG218926</v>
      </c>
      <c r="C1385" s="35" t="s">
        <v>12941</v>
      </c>
      <c r="D1385" s="35" t="str">
        <f t="shared" si="43"/>
        <v>218926 - Detroit Jail Based Reentry Project</v>
      </c>
      <c r="E1385" s="110">
        <v>21</v>
      </c>
    </row>
    <row r="1386" spans="1:5">
      <c r="A1386" s="58">
        <v>218927</v>
      </c>
      <c r="B1386" s="58" t="str">
        <f t="shared" si="42"/>
        <v>AG218927</v>
      </c>
      <c r="C1386" s="35" t="s">
        <v>17896</v>
      </c>
      <c r="D1386" s="35" t="str">
        <f t="shared" si="43"/>
        <v>218927 - Det MI Prog for Parolees Tech Parole Violators</v>
      </c>
      <c r="E1386" s="110">
        <v>21</v>
      </c>
    </row>
    <row r="1387" spans="1:5">
      <c r="A1387" s="58">
        <v>218934</v>
      </c>
      <c r="B1387" s="58" t="str">
        <f t="shared" si="42"/>
        <v>AG218934</v>
      </c>
      <c r="C1387" s="35" t="s">
        <v>17897</v>
      </c>
      <c r="D1387" s="35" t="str">
        <f t="shared" si="43"/>
        <v>218934 - Wagner Peyser - Earn &amp; Learn</v>
      </c>
      <c r="E1387" s="110">
        <v>21</v>
      </c>
    </row>
    <row r="1388" spans="1:5">
      <c r="A1388" s="58">
        <v>218935</v>
      </c>
      <c r="B1388" s="58" t="str">
        <f t="shared" si="42"/>
        <v>AG218935</v>
      </c>
      <c r="C1388" s="35" t="s">
        <v>12996</v>
      </c>
      <c r="D1388" s="35" t="str">
        <f t="shared" si="43"/>
        <v>218935 - Milwaukee Investment Company</v>
      </c>
      <c r="E1388" s="110">
        <v>21</v>
      </c>
    </row>
    <row r="1389" spans="1:5">
      <c r="A1389" s="58">
        <v>218939</v>
      </c>
      <c r="B1389" s="58" t="str">
        <f t="shared" si="42"/>
        <v>AG218939</v>
      </c>
      <c r="C1389" s="35" t="s">
        <v>17898</v>
      </c>
      <c r="D1389" s="35" t="str">
        <f t="shared" si="43"/>
        <v>218939 - Trade FY11 - Case Management</v>
      </c>
      <c r="E1389" s="110">
        <v>21</v>
      </c>
    </row>
    <row r="1390" spans="1:5">
      <c r="A1390" s="58">
        <v>218940</v>
      </c>
      <c r="B1390" s="58" t="str">
        <f t="shared" si="42"/>
        <v>AG218940</v>
      </c>
      <c r="C1390" s="35" t="s">
        <v>12794</v>
      </c>
      <c r="D1390" s="35" t="str">
        <f t="shared" si="43"/>
        <v>218940 - Trade</v>
      </c>
      <c r="E1390" s="110">
        <v>21</v>
      </c>
    </row>
    <row r="1391" spans="1:5">
      <c r="A1391" s="58">
        <v>218941</v>
      </c>
      <c r="B1391" s="58" t="str">
        <f t="shared" si="42"/>
        <v>AG218941</v>
      </c>
      <c r="C1391" s="35" t="s">
        <v>17899</v>
      </c>
      <c r="D1391" s="35" t="str">
        <f t="shared" si="43"/>
        <v>218941 - WIA Rapid Response JAC DWDD 10-11 Program FY11</v>
      </c>
      <c r="E1391" s="110">
        <v>21</v>
      </c>
    </row>
    <row r="1392" spans="1:5">
      <c r="A1392" s="58">
        <v>218942</v>
      </c>
      <c r="B1392" s="58" t="str">
        <f t="shared" si="42"/>
        <v>AG218942</v>
      </c>
      <c r="C1392" s="35" t="s">
        <v>13010</v>
      </c>
      <c r="D1392" s="35" t="str">
        <f t="shared" si="43"/>
        <v>218942 - WIA Rapid Response HMSA Incumbent Worker</v>
      </c>
      <c r="E1392" s="110">
        <v>21</v>
      </c>
    </row>
    <row r="1393" spans="1:5">
      <c r="A1393" s="58">
        <v>218943</v>
      </c>
      <c r="B1393" s="58" t="str">
        <f t="shared" si="42"/>
        <v>AG218943</v>
      </c>
      <c r="C1393" s="35" t="s">
        <v>17900</v>
      </c>
      <c r="D1393" s="35" t="str">
        <f t="shared" si="43"/>
        <v>218943 - FY12 WIA Statewide Earn &amp; Learn - Program</v>
      </c>
      <c r="E1393" s="110">
        <v>21</v>
      </c>
    </row>
    <row r="1394" spans="1:5">
      <c r="A1394" s="58">
        <v>218944</v>
      </c>
      <c r="B1394" s="58" t="str">
        <f t="shared" si="42"/>
        <v>AG218944</v>
      </c>
      <c r="C1394" s="35" t="s">
        <v>17901</v>
      </c>
      <c r="D1394" s="35" t="str">
        <f t="shared" si="43"/>
        <v>218944 - FY12 WIA Statewide Earn &amp; Learn - Admin</v>
      </c>
      <c r="E1394" s="110">
        <v>21</v>
      </c>
    </row>
    <row r="1395" spans="1:5">
      <c r="A1395" s="58">
        <v>218945</v>
      </c>
      <c r="B1395" s="58" t="str">
        <f t="shared" si="42"/>
        <v>AG218945</v>
      </c>
      <c r="C1395" s="35" t="s">
        <v>17902</v>
      </c>
      <c r="D1395" s="35" t="str">
        <f t="shared" si="43"/>
        <v>218945 - WIA Service Center Operations Program</v>
      </c>
      <c r="E1395" s="110">
        <v>21</v>
      </c>
    </row>
    <row r="1396" spans="1:5">
      <c r="A1396" s="58">
        <v>218946</v>
      </c>
      <c r="B1396" s="58" t="str">
        <f t="shared" si="42"/>
        <v>AG218946</v>
      </c>
      <c r="C1396" s="35" t="s">
        <v>17903</v>
      </c>
      <c r="D1396" s="35" t="str">
        <f t="shared" si="43"/>
        <v>218946 - WIA Service Center Operations Admin</v>
      </c>
      <c r="E1396" s="110">
        <v>21</v>
      </c>
    </row>
    <row r="1397" spans="1:5">
      <c r="A1397" s="58">
        <v>218947</v>
      </c>
      <c r="B1397" s="58" t="str">
        <f t="shared" si="42"/>
        <v>AG218947</v>
      </c>
      <c r="C1397" s="35" t="s">
        <v>17904</v>
      </c>
      <c r="D1397" s="35" t="str">
        <f t="shared" si="43"/>
        <v>218947 - WIA Statewide Activities ECAR</v>
      </c>
      <c r="E1397" s="110">
        <v>21</v>
      </c>
    </row>
    <row r="1398" spans="1:5">
      <c r="A1398" s="58">
        <v>218948</v>
      </c>
      <c r="B1398" s="58" t="str">
        <f t="shared" si="42"/>
        <v>AG218948</v>
      </c>
      <c r="C1398" s="35" t="s">
        <v>17905</v>
      </c>
      <c r="D1398" s="35" t="str">
        <f t="shared" si="43"/>
        <v>218948 - WIA Statewide Capacity Building</v>
      </c>
      <c r="E1398" s="110">
        <v>21</v>
      </c>
    </row>
    <row r="1399" spans="1:5">
      <c r="A1399" s="58">
        <v>218950</v>
      </c>
      <c r="B1399" s="58" t="str">
        <f t="shared" si="42"/>
        <v>AG218950</v>
      </c>
      <c r="C1399" s="35" t="s">
        <v>17906</v>
      </c>
      <c r="D1399" s="35" t="str">
        <f t="shared" si="43"/>
        <v>218950 - WIA Adult Training_218950</v>
      </c>
      <c r="E1399" s="110">
        <v>21</v>
      </c>
    </row>
    <row r="1400" spans="1:5">
      <c r="A1400" s="58">
        <v>218951</v>
      </c>
      <c r="B1400" s="58" t="str">
        <f t="shared" si="42"/>
        <v>AG218951</v>
      </c>
      <c r="C1400" s="35" t="s">
        <v>17907</v>
      </c>
      <c r="D1400" s="35" t="str">
        <f t="shared" si="43"/>
        <v>218951 - WIA Adult Core</v>
      </c>
      <c r="E1400" s="110">
        <v>21</v>
      </c>
    </row>
    <row r="1401" spans="1:5">
      <c r="A1401" s="58">
        <v>218952</v>
      </c>
      <c r="B1401" s="58" t="str">
        <f t="shared" si="42"/>
        <v>AG218952</v>
      </c>
      <c r="C1401" s="35" t="s">
        <v>17908</v>
      </c>
      <c r="D1401" s="35" t="str">
        <f t="shared" si="43"/>
        <v>218952 - WIA Adult Intensive</v>
      </c>
      <c r="E1401" s="110">
        <v>21</v>
      </c>
    </row>
    <row r="1402" spans="1:5">
      <c r="A1402" s="58">
        <v>218957</v>
      </c>
      <c r="B1402" s="58" t="str">
        <f t="shared" si="42"/>
        <v>AG218957</v>
      </c>
      <c r="C1402" s="35" t="s">
        <v>17909</v>
      </c>
      <c r="D1402" s="35" t="str">
        <f t="shared" si="43"/>
        <v>218957 - WIA Dislocated Worker Training</v>
      </c>
      <c r="E1402" s="110">
        <v>21</v>
      </c>
    </row>
    <row r="1403" spans="1:5">
      <c r="A1403" s="58">
        <v>218958</v>
      </c>
      <c r="B1403" s="58" t="str">
        <f t="shared" si="42"/>
        <v>AG218958</v>
      </c>
      <c r="C1403" s="35" t="s">
        <v>17910</v>
      </c>
      <c r="D1403" s="35" t="str">
        <f t="shared" si="43"/>
        <v>218958 - WIA Dislocated Worker Core</v>
      </c>
      <c r="E1403" s="110">
        <v>21</v>
      </c>
    </row>
    <row r="1404" spans="1:5">
      <c r="A1404" s="58">
        <v>218959</v>
      </c>
      <c r="B1404" s="58" t="str">
        <f t="shared" si="42"/>
        <v>AG218959</v>
      </c>
      <c r="C1404" s="35" t="s">
        <v>17911</v>
      </c>
      <c r="D1404" s="35" t="str">
        <f t="shared" si="43"/>
        <v>218959 - WIA Dislocated Worker Intensive</v>
      </c>
      <c r="E1404" s="110">
        <v>21</v>
      </c>
    </row>
    <row r="1405" spans="1:5">
      <c r="A1405" s="58">
        <v>218964</v>
      </c>
      <c r="B1405" s="58" t="str">
        <f t="shared" si="42"/>
        <v>AG218964</v>
      </c>
      <c r="C1405" s="35" t="s">
        <v>10240</v>
      </c>
      <c r="D1405" s="35" t="str">
        <f t="shared" si="43"/>
        <v>218964 - WIA Incumbent Worker</v>
      </c>
      <c r="E1405" s="110">
        <v>21</v>
      </c>
    </row>
    <row r="1406" spans="1:5">
      <c r="A1406" s="58">
        <v>218965</v>
      </c>
      <c r="B1406" s="58" t="str">
        <f t="shared" si="42"/>
        <v>AG218965</v>
      </c>
      <c r="C1406" s="35" t="s">
        <v>17912</v>
      </c>
      <c r="D1406" s="35" t="str">
        <f t="shared" si="43"/>
        <v>218965 - WIA Disability Program Navigator</v>
      </c>
      <c r="E1406" s="110">
        <v>21</v>
      </c>
    </row>
    <row r="1407" spans="1:5">
      <c r="A1407" s="58">
        <v>218966</v>
      </c>
      <c r="B1407" s="58" t="str">
        <f t="shared" si="42"/>
        <v>AG218966</v>
      </c>
      <c r="C1407" s="35" t="s">
        <v>17913</v>
      </c>
      <c r="D1407" s="35" t="str">
        <f t="shared" si="43"/>
        <v>218966 - WIA Youth in School_218966</v>
      </c>
      <c r="E1407" s="110">
        <v>21</v>
      </c>
    </row>
    <row r="1408" spans="1:5">
      <c r="A1408" s="58">
        <v>218967</v>
      </c>
      <c r="B1408" s="58" t="str">
        <f t="shared" si="42"/>
        <v>AG218967</v>
      </c>
      <c r="C1408" s="35" t="s">
        <v>17914</v>
      </c>
      <c r="D1408" s="35" t="str">
        <f t="shared" si="43"/>
        <v>218967 - WIA Youth out of School_218967</v>
      </c>
      <c r="E1408" s="110">
        <v>21</v>
      </c>
    </row>
    <row r="1409" spans="1:5">
      <c r="A1409" s="58">
        <v>218969</v>
      </c>
      <c r="B1409" s="58" t="str">
        <f t="shared" si="42"/>
        <v>AG218969</v>
      </c>
      <c r="C1409" s="35" t="s">
        <v>10246</v>
      </c>
      <c r="D1409" s="35" t="str">
        <f t="shared" si="43"/>
        <v>218969 - WIA Administration</v>
      </c>
      <c r="E1409" s="110">
        <v>21</v>
      </c>
    </row>
    <row r="1410" spans="1:5">
      <c r="A1410" s="58">
        <v>218974</v>
      </c>
      <c r="B1410" s="58" t="str">
        <f t="shared" si="42"/>
        <v>AG218974</v>
      </c>
      <c r="C1410" s="35" t="s">
        <v>17915</v>
      </c>
      <c r="D1410" s="35" t="str">
        <f t="shared" si="43"/>
        <v>218974 - NWLB WIA Statewide Activities Program</v>
      </c>
      <c r="E1410" s="110">
        <v>21</v>
      </c>
    </row>
    <row r="1411" spans="1:5">
      <c r="A1411" s="58">
        <v>218976</v>
      </c>
      <c r="B1411" s="58" t="str">
        <f t="shared" si="42"/>
        <v>AG218976</v>
      </c>
      <c r="C1411" s="35" t="s">
        <v>12775</v>
      </c>
      <c r="D1411" s="35" t="str">
        <f t="shared" si="43"/>
        <v>218976 - Foster Care Summer Youth Employment Program</v>
      </c>
      <c r="E1411" s="110">
        <v>21</v>
      </c>
    </row>
    <row r="1412" spans="1:5">
      <c r="A1412" s="58">
        <v>218978</v>
      </c>
      <c r="B1412" s="58" t="str">
        <f t="shared" si="42"/>
        <v>AG218978</v>
      </c>
      <c r="C1412" s="35" t="s">
        <v>12779</v>
      </c>
      <c r="D1412" s="35" t="str">
        <f t="shared" si="43"/>
        <v>218978 - ARRA WIA Capacity Building and Professional Development</v>
      </c>
      <c r="E1412" s="110">
        <v>21</v>
      </c>
    </row>
    <row r="1413" spans="1:5">
      <c r="A1413" s="58">
        <v>218979</v>
      </c>
      <c r="B1413" s="58" t="str">
        <f t="shared" ref="B1413:B1476" si="44">"AG"&amp;A1413</f>
        <v>AG218979</v>
      </c>
      <c r="C1413" s="35" t="s">
        <v>12763</v>
      </c>
      <c r="D1413" s="35" t="str">
        <f t="shared" ref="D1413:D1476" si="45">A1413&amp;" - "&amp;C1413</f>
        <v>218979 - Employment Services ARRA Disability Program Navigator</v>
      </c>
      <c r="E1413" s="110">
        <v>21</v>
      </c>
    </row>
    <row r="1414" spans="1:5">
      <c r="A1414" s="58">
        <v>218980</v>
      </c>
      <c r="B1414" s="58" t="str">
        <f t="shared" si="44"/>
        <v>AG218980</v>
      </c>
      <c r="C1414" s="35" t="s">
        <v>12765</v>
      </c>
      <c r="D1414" s="35" t="str">
        <f t="shared" si="45"/>
        <v>218980 - WIA Statewide Service Center Operations, ARRA</v>
      </c>
      <c r="E1414" s="110">
        <v>21</v>
      </c>
    </row>
    <row r="1415" spans="1:5">
      <c r="A1415" s="58">
        <v>218985</v>
      </c>
      <c r="B1415" s="58" t="str">
        <f t="shared" si="44"/>
        <v>AG218985</v>
      </c>
      <c r="C1415" s="35" t="s">
        <v>17916</v>
      </c>
      <c r="D1415" s="35" t="str">
        <f t="shared" si="45"/>
        <v>218985 - WIA Statewide ARRA - NWLB - Adult</v>
      </c>
      <c r="E1415" s="110">
        <v>21</v>
      </c>
    </row>
    <row r="1416" spans="1:5">
      <c r="A1416" s="58">
        <v>218987</v>
      </c>
      <c r="B1416" s="58" t="str">
        <f t="shared" si="44"/>
        <v>AG218987</v>
      </c>
      <c r="C1416" s="35" t="s">
        <v>17917</v>
      </c>
      <c r="D1416" s="35" t="str">
        <f t="shared" si="45"/>
        <v>218987 - WIA Statewide ARRA NWLB Admin</v>
      </c>
      <c r="E1416" s="110">
        <v>21</v>
      </c>
    </row>
    <row r="1417" spans="1:5">
      <c r="A1417" s="58">
        <v>219000</v>
      </c>
      <c r="B1417" s="58" t="str">
        <f t="shared" si="44"/>
        <v>AG219000</v>
      </c>
      <c r="C1417" s="35" t="s">
        <v>11736</v>
      </c>
      <c r="D1417" s="35" t="str">
        <f t="shared" si="45"/>
        <v>219000 - Jet Direct Training</v>
      </c>
      <c r="E1417" s="110">
        <v>21</v>
      </c>
    </row>
    <row r="1418" spans="1:5">
      <c r="A1418" s="58">
        <v>219001</v>
      </c>
      <c r="B1418" s="58" t="str">
        <f t="shared" si="44"/>
        <v>AG219001</v>
      </c>
      <c r="C1418" s="35" t="s">
        <v>17887</v>
      </c>
      <c r="D1418" s="35" t="str">
        <f t="shared" si="45"/>
        <v>219001 - Jet Training Related</v>
      </c>
      <c r="E1418" s="110">
        <v>21</v>
      </c>
    </row>
    <row r="1419" spans="1:5">
      <c r="A1419" s="58">
        <v>219002</v>
      </c>
      <c r="B1419" s="58" t="str">
        <f t="shared" si="44"/>
        <v>AG219002</v>
      </c>
      <c r="C1419" s="35" t="s">
        <v>17888</v>
      </c>
      <c r="D1419" s="35" t="str">
        <f t="shared" si="45"/>
        <v>219002 - Jet Info Tech</v>
      </c>
      <c r="E1419" s="110">
        <v>21</v>
      </c>
    </row>
    <row r="1420" spans="1:5">
      <c r="A1420" s="58">
        <v>219003</v>
      </c>
      <c r="B1420" s="58" t="str">
        <f t="shared" si="44"/>
        <v>AG219003</v>
      </c>
      <c r="C1420" s="35" t="s">
        <v>17889</v>
      </c>
      <c r="D1420" s="35" t="str">
        <f t="shared" si="45"/>
        <v>219003 - Jet Administration</v>
      </c>
      <c r="E1420" s="110">
        <v>21</v>
      </c>
    </row>
    <row r="1421" spans="1:5">
      <c r="A1421" s="58">
        <v>219004</v>
      </c>
      <c r="B1421" s="58" t="str">
        <f t="shared" si="44"/>
        <v>AG219004</v>
      </c>
      <c r="C1421" s="35" t="s">
        <v>17890</v>
      </c>
      <c r="D1421" s="35" t="str">
        <f t="shared" si="45"/>
        <v>219004 - Jet MWA Program</v>
      </c>
      <c r="E1421" s="110">
        <v>21</v>
      </c>
    </row>
    <row r="1422" spans="1:5">
      <c r="A1422" s="58">
        <v>219006</v>
      </c>
      <c r="B1422" s="58" t="str">
        <f t="shared" si="44"/>
        <v>AG219006</v>
      </c>
      <c r="C1422" s="35" t="s">
        <v>17891</v>
      </c>
      <c r="D1422" s="35" t="str">
        <f t="shared" si="45"/>
        <v>219006 - Jet State GF/GP Program</v>
      </c>
      <c r="E1422" s="110">
        <v>21</v>
      </c>
    </row>
    <row r="1423" spans="1:5">
      <c r="A1423" s="58">
        <v>219007</v>
      </c>
      <c r="B1423" s="58" t="str">
        <f t="shared" si="44"/>
        <v>AG219007</v>
      </c>
      <c r="C1423" s="35" t="s">
        <v>17892</v>
      </c>
      <c r="D1423" s="35" t="str">
        <f t="shared" si="45"/>
        <v>219007 - Jet State GF/GP Administration</v>
      </c>
      <c r="E1423" s="110">
        <v>21</v>
      </c>
    </row>
    <row r="1424" spans="1:5">
      <c r="A1424" s="58">
        <v>219020</v>
      </c>
      <c r="B1424" s="58" t="str">
        <f t="shared" si="44"/>
        <v>AG219020</v>
      </c>
      <c r="C1424" s="35" t="s">
        <v>17918</v>
      </c>
      <c r="D1424" s="35" t="str">
        <f t="shared" si="45"/>
        <v>219020 - Food Assistance Program</v>
      </c>
      <c r="E1424" s="110">
        <v>21</v>
      </c>
    </row>
    <row r="1425" spans="1:5">
      <c r="A1425" s="58">
        <v>219021</v>
      </c>
      <c r="B1425" s="58" t="str">
        <f t="shared" si="44"/>
        <v>AG219021</v>
      </c>
      <c r="C1425" s="35" t="s">
        <v>17919</v>
      </c>
      <c r="D1425" s="35" t="str">
        <f t="shared" si="45"/>
        <v>219021 - Food Assistance Administration</v>
      </c>
      <c r="E1425" s="110">
        <v>21</v>
      </c>
    </row>
    <row r="1426" spans="1:5">
      <c r="A1426" s="58">
        <v>219023</v>
      </c>
      <c r="B1426" s="58" t="str">
        <f t="shared" si="44"/>
        <v>AG219023</v>
      </c>
      <c r="C1426" s="35" t="s">
        <v>12791</v>
      </c>
      <c r="D1426" s="35" t="str">
        <f t="shared" si="45"/>
        <v>219023 - Food Assistance SS</v>
      </c>
      <c r="E1426" s="110">
        <v>21</v>
      </c>
    </row>
    <row r="1427" spans="1:5">
      <c r="A1427" s="58">
        <v>219030</v>
      </c>
      <c r="B1427" s="58" t="str">
        <f t="shared" si="44"/>
        <v>AG219030</v>
      </c>
      <c r="C1427" s="35" t="s">
        <v>11746</v>
      </c>
      <c r="D1427" s="35" t="str">
        <f t="shared" si="45"/>
        <v>219030 - Employment Service Program</v>
      </c>
      <c r="E1427" s="110">
        <v>21</v>
      </c>
    </row>
    <row r="1428" spans="1:5">
      <c r="A1428" s="58">
        <v>219031</v>
      </c>
      <c r="B1428" s="58" t="str">
        <f t="shared" si="44"/>
        <v>AG219031</v>
      </c>
      <c r="C1428" s="35" t="s">
        <v>17920</v>
      </c>
      <c r="D1428" s="35" t="str">
        <f t="shared" si="45"/>
        <v>219031 - Employment Service Adm</v>
      </c>
      <c r="E1428" s="110">
        <v>21</v>
      </c>
    </row>
    <row r="1429" spans="1:5">
      <c r="A1429" s="58">
        <v>219033</v>
      </c>
      <c r="B1429" s="58" t="str">
        <f t="shared" si="44"/>
        <v>AG219033</v>
      </c>
      <c r="C1429" s="35" t="s">
        <v>17921</v>
      </c>
      <c r="D1429" s="35" t="str">
        <f t="shared" si="45"/>
        <v>219033 - Wagner Peyser EUC-RES FY12</v>
      </c>
      <c r="E1429" s="110">
        <v>21</v>
      </c>
    </row>
    <row r="1430" spans="1:5">
      <c r="A1430" s="58">
        <v>219039</v>
      </c>
      <c r="B1430" s="58" t="str">
        <f t="shared" si="44"/>
        <v>AG219039</v>
      </c>
      <c r="C1430" s="35" t="s">
        <v>17922</v>
      </c>
      <c r="D1430" s="35" t="str">
        <f t="shared" si="45"/>
        <v>219039 - Trade FY12 - Case Management</v>
      </c>
      <c r="E1430" s="110">
        <v>21</v>
      </c>
    </row>
    <row r="1431" spans="1:5">
      <c r="A1431" s="58">
        <v>219040</v>
      </c>
      <c r="B1431" s="58" t="str">
        <f t="shared" si="44"/>
        <v>AG219040</v>
      </c>
      <c r="C1431" s="35" t="s">
        <v>12794</v>
      </c>
      <c r="D1431" s="35" t="str">
        <f t="shared" si="45"/>
        <v>219040 - Trade</v>
      </c>
      <c r="E1431" s="110">
        <v>21</v>
      </c>
    </row>
    <row r="1432" spans="1:5">
      <c r="A1432" s="58">
        <v>219045</v>
      </c>
      <c r="B1432" s="58" t="str">
        <f t="shared" si="44"/>
        <v>AG219045</v>
      </c>
      <c r="C1432" s="35" t="s">
        <v>17902</v>
      </c>
      <c r="D1432" s="35" t="str">
        <f t="shared" si="45"/>
        <v>219045 - WIA Service Center Operations Program</v>
      </c>
      <c r="E1432" s="110">
        <v>21</v>
      </c>
    </row>
    <row r="1433" spans="1:5">
      <c r="A1433" s="58">
        <v>219046</v>
      </c>
      <c r="B1433" s="58" t="str">
        <f t="shared" si="44"/>
        <v>AG219046</v>
      </c>
      <c r="C1433" s="35" t="s">
        <v>17903</v>
      </c>
      <c r="D1433" s="35" t="str">
        <f t="shared" si="45"/>
        <v>219046 - WIA Service Center Operations Admin</v>
      </c>
      <c r="E1433" s="110">
        <v>21</v>
      </c>
    </row>
    <row r="1434" spans="1:5">
      <c r="A1434" s="58">
        <v>219050</v>
      </c>
      <c r="B1434" s="58" t="str">
        <f t="shared" si="44"/>
        <v>AG219050</v>
      </c>
      <c r="C1434" s="35" t="s">
        <v>17923</v>
      </c>
      <c r="D1434" s="35" t="str">
        <f t="shared" si="45"/>
        <v>219050 - WIA Adult Training_219050</v>
      </c>
      <c r="E1434" s="110">
        <v>21</v>
      </c>
    </row>
    <row r="1435" spans="1:5">
      <c r="A1435" s="58">
        <v>219051</v>
      </c>
      <c r="B1435" s="58" t="str">
        <f t="shared" si="44"/>
        <v>AG219051</v>
      </c>
      <c r="C1435" s="35" t="s">
        <v>17907</v>
      </c>
      <c r="D1435" s="35" t="str">
        <f t="shared" si="45"/>
        <v>219051 - WIA Adult Core</v>
      </c>
      <c r="E1435" s="110">
        <v>21</v>
      </c>
    </row>
    <row r="1436" spans="1:5">
      <c r="A1436" s="58">
        <v>219052</v>
      </c>
      <c r="B1436" s="58" t="str">
        <f t="shared" si="44"/>
        <v>AG219052</v>
      </c>
      <c r="C1436" s="35" t="s">
        <v>17908</v>
      </c>
      <c r="D1436" s="35" t="str">
        <f t="shared" si="45"/>
        <v>219052 - WIA Adult Intensive</v>
      </c>
      <c r="E1436" s="110">
        <v>21</v>
      </c>
    </row>
    <row r="1437" spans="1:5">
      <c r="A1437" s="58">
        <v>219054</v>
      </c>
      <c r="B1437" s="58" t="str">
        <f t="shared" si="44"/>
        <v>AG219054</v>
      </c>
      <c r="C1437" s="35" t="s">
        <v>17909</v>
      </c>
      <c r="D1437" s="35" t="str">
        <f t="shared" si="45"/>
        <v>219054 - WIA Dislocated Worker Training</v>
      </c>
      <c r="E1437" s="110">
        <v>21</v>
      </c>
    </row>
    <row r="1438" spans="1:5">
      <c r="A1438" s="58">
        <v>219055</v>
      </c>
      <c r="B1438" s="58" t="str">
        <f t="shared" si="44"/>
        <v>AG219055</v>
      </c>
      <c r="C1438" s="35" t="s">
        <v>17910</v>
      </c>
      <c r="D1438" s="35" t="str">
        <f t="shared" si="45"/>
        <v>219055 - WIA Dislocated Worker Core</v>
      </c>
      <c r="E1438" s="110">
        <v>21</v>
      </c>
    </row>
    <row r="1439" spans="1:5">
      <c r="A1439" s="58">
        <v>219056</v>
      </c>
      <c r="B1439" s="58" t="str">
        <f t="shared" si="44"/>
        <v>AG219056</v>
      </c>
      <c r="C1439" s="35" t="s">
        <v>17911</v>
      </c>
      <c r="D1439" s="35" t="str">
        <f t="shared" si="45"/>
        <v>219056 - WIA Dislocated Worker Intensive</v>
      </c>
      <c r="E1439" s="110">
        <v>21</v>
      </c>
    </row>
    <row r="1440" spans="1:5">
      <c r="A1440" s="58">
        <v>219058</v>
      </c>
      <c r="B1440" s="58" t="str">
        <f t="shared" si="44"/>
        <v>AG219058</v>
      </c>
      <c r="C1440" s="35" t="s">
        <v>17924</v>
      </c>
      <c r="D1440" s="35" t="str">
        <f t="shared" si="45"/>
        <v>219058 - WIA Youth In School_219058</v>
      </c>
      <c r="E1440" s="110">
        <v>21</v>
      </c>
    </row>
    <row r="1441" spans="1:5">
      <c r="A1441" s="58">
        <v>219059</v>
      </c>
      <c r="B1441" s="58" t="str">
        <f t="shared" si="44"/>
        <v>AG219059</v>
      </c>
      <c r="C1441" s="35" t="s">
        <v>17925</v>
      </c>
      <c r="D1441" s="35" t="str">
        <f t="shared" si="45"/>
        <v>219059 - WIA Youth Out of School_219059</v>
      </c>
      <c r="E1441" s="110">
        <v>21</v>
      </c>
    </row>
    <row r="1442" spans="1:5">
      <c r="A1442" s="58">
        <v>219060</v>
      </c>
      <c r="B1442" s="58" t="str">
        <f t="shared" si="44"/>
        <v>AG219060</v>
      </c>
      <c r="C1442" s="35" t="s">
        <v>17926</v>
      </c>
      <c r="D1442" s="35" t="str">
        <f t="shared" si="45"/>
        <v>219060 - FY12 DWDB Summer Youth Initiative</v>
      </c>
      <c r="E1442" s="110">
        <v>21</v>
      </c>
    </row>
    <row r="1443" spans="1:5">
      <c r="A1443" s="58">
        <v>219061</v>
      </c>
      <c r="B1443" s="58" t="str">
        <f t="shared" si="44"/>
        <v>AG219061</v>
      </c>
      <c r="C1443" s="35" t="s">
        <v>10246</v>
      </c>
      <c r="D1443" s="35" t="str">
        <f t="shared" si="45"/>
        <v>219061 - WIA Administration</v>
      </c>
      <c r="E1443" s="110">
        <v>21</v>
      </c>
    </row>
    <row r="1444" spans="1:5">
      <c r="A1444" s="58">
        <v>219065</v>
      </c>
      <c r="B1444" s="58" t="str">
        <f t="shared" si="44"/>
        <v>AG219065</v>
      </c>
      <c r="C1444" s="35" t="s">
        <v>13300</v>
      </c>
      <c r="D1444" s="35" t="str">
        <f t="shared" si="45"/>
        <v>219065 - WIA Statewide Earn &amp; Learn FY12</v>
      </c>
      <c r="E1444" s="110">
        <v>21</v>
      </c>
    </row>
    <row r="1445" spans="1:5">
      <c r="A1445" s="58">
        <v>219066</v>
      </c>
      <c r="B1445" s="58" t="str">
        <f t="shared" si="44"/>
        <v>AG219066</v>
      </c>
      <c r="C1445" s="35" t="s">
        <v>17927</v>
      </c>
      <c r="D1445" s="35" t="str">
        <f t="shared" si="45"/>
        <v>219066 - WIA Statewide Activities RCAR YR4 FY12 Program</v>
      </c>
      <c r="E1445" s="110">
        <v>21</v>
      </c>
    </row>
    <row r="1446" spans="1:5">
      <c r="A1446" s="58">
        <v>219067</v>
      </c>
      <c r="B1446" s="58" t="str">
        <f t="shared" si="44"/>
        <v>AG219067</v>
      </c>
      <c r="C1446" s="35" t="s">
        <v>17928</v>
      </c>
      <c r="D1446" s="35" t="str">
        <f t="shared" si="45"/>
        <v>219067 - WIA Statewide Activities RCAR YR4 FY12 Administration</v>
      </c>
      <c r="E1446" s="110">
        <v>21</v>
      </c>
    </row>
    <row r="1447" spans="1:5">
      <c r="A1447" s="58">
        <v>219100</v>
      </c>
      <c r="B1447" s="58" t="str">
        <f t="shared" si="44"/>
        <v>AG219100</v>
      </c>
      <c r="C1447" s="35" t="s">
        <v>17929</v>
      </c>
      <c r="D1447" s="35" t="str">
        <f t="shared" si="45"/>
        <v>219100 - Jet FY13 - Direct Training</v>
      </c>
      <c r="E1447" s="110">
        <v>21</v>
      </c>
    </row>
    <row r="1448" spans="1:5">
      <c r="A1448" s="58">
        <v>219101</v>
      </c>
      <c r="B1448" s="58" t="str">
        <f t="shared" si="44"/>
        <v>AG219101</v>
      </c>
      <c r="C1448" s="35" t="s">
        <v>17930</v>
      </c>
      <c r="D1448" s="35" t="str">
        <f t="shared" si="45"/>
        <v>219101 - Jet FY13 - Training Related</v>
      </c>
      <c r="E1448" s="110">
        <v>21</v>
      </c>
    </row>
    <row r="1449" spans="1:5">
      <c r="A1449" s="58">
        <v>219102</v>
      </c>
      <c r="B1449" s="58" t="str">
        <f t="shared" si="44"/>
        <v>AG219102</v>
      </c>
      <c r="C1449" s="35" t="s">
        <v>17931</v>
      </c>
      <c r="D1449" s="35" t="str">
        <f t="shared" si="45"/>
        <v>219102 - Jet FY13 - Info Tech</v>
      </c>
      <c r="E1449" s="110">
        <v>21</v>
      </c>
    </row>
    <row r="1450" spans="1:5">
      <c r="A1450" s="58">
        <v>219103</v>
      </c>
      <c r="B1450" s="58" t="str">
        <f t="shared" si="44"/>
        <v>AG219103</v>
      </c>
      <c r="C1450" s="35" t="s">
        <v>17932</v>
      </c>
      <c r="D1450" s="35" t="str">
        <f t="shared" si="45"/>
        <v>219103 - Jet FY13 - Administration</v>
      </c>
      <c r="E1450" s="110">
        <v>21</v>
      </c>
    </row>
    <row r="1451" spans="1:5">
      <c r="A1451" s="58">
        <v>219104</v>
      </c>
      <c r="B1451" s="58" t="str">
        <f t="shared" si="44"/>
        <v>AG219104</v>
      </c>
      <c r="C1451" s="35" t="s">
        <v>17933</v>
      </c>
      <c r="D1451" s="35" t="str">
        <f t="shared" si="45"/>
        <v>219104 - Jet FY13 - MWA Program</v>
      </c>
      <c r="E1451" s="110">
        <v>21</v>
      </c>
    </row>
    <row r="1452" spans="1:5">
      <c r="A1452" s="58">
        <v>219106</v>
      </c>
      <c r="B1452" s="58" t="str">
        <f t="shared" si="44"/>
        <v>AG219106</v>
      </c>
      <c r="C1452" s="35" t="s">
        <v>17934</v>
      </c>
      <c r="D1452" s="35" t="str">
        <f t="shared" si="45"/>
        <v>219106 - Jet State GF/GP FY13 - Program</v>
      </c>
      <c r="E1452" s="110">
        <v>21</v>
      </c>
    </row>
    <row r="1453" spans="1:5">
      <c r="A1453" s="58">
        <v>219107</v>
      </c>
      <c r="B1453" s="58" t="str">
        <f t="shared" si="44"/>
        <v>AG219107</v>
      </c>
      <c r="C1453" s="35" t="s">
        <v>17935</v>
      </c>
      <c r="D1453" s="35" t="str">
        <f t="shared" si="45"/>
        <v>219107 - Jet State GF/GP FY13 - Administration</v>
      </c>
      <c r="E1453" s="110">
        <v>21</v>
      </c>
    </row>
    <row r="1454" spans="1:5">
      <c r="A1454" s="58">
        <v>219110</v>
      </c>
      <c r="B1454" s="58" t="str">
        <f t="shared" si="44"/>
        <v>AG219110</v>
      </c>
      <c r="C1454" s="35" t="s">
        <v>17936</v>
      </c>
      <c r="D1454" s="35" t="str">
        <f t="shared" si="45"/>
        <v>219110 - Food Assistance FY13 - Program</v>
      </c>
      <c r="E1454" s="110">
        <v>21</v>
      </c>
    </row>
    <row r="1455" spans="1:5">
      <c r="A1455" s="58">
        <v>219111</v>
      </c>
      <c r="B1455" s="58" t="str">
        <f t="shared" si="44"/>
        <v>AG219111</v>
      </c>
      <c r="C1455" s="35" t="s">
        <v>17937</v>
      </c>
      <c r="D1455" s="35" t="str">
        <f t="shared" si="45"/>
        <v>219111 - Food Assistance FY13 - Administration</v>
      </c>
      <c r="E1455" s="110">
        <v>21</v>
      </c>
    </row>
    <row r="1456" spans="1:5">
      <c r="A1456" s="58">
        <v>219113</v>
      </c>
      <c r="B1456" s="58" t="str">
        <f t="shared" si="44"/>
        <v>AG219113</v>
      </c>
      <c r="C1456" s="35" t="s">
        <v>17938</v>
      </c>
      <c r="D1456" s="35" t="str">
        <f t="shared" si="45"/>
        <v>219113 - Food Assistance SS FY13 - Support Services</v>
      </c>
      <c r="E1456" s="110">
        <v>21</v>
      </c>
    </row>
    <row r="1457" spans="1:5">
      <c r="A1457" s="58">
        <v>219115</v>
      </c>
      <c r="B1457" s="58" t="str">
        <f t="shared" si="44"/>
        <v>AG219115</v>
      </c>
      <c r="C1457" s="35" t="s">
        <v>17939</v>
      </c>
      <c r="D1457" s="35" t="str">
        <f t="shared" si="45"/>
        <v>219115 - Enployment Service FY13 - Program</v>
      </c>
      <c r="E1457" s="110">
        <v>21</v>
      </c>
    </row>
    <row r="1458" spans="1:5">
      <c r="A1458" s="58">
        <v>219116</v>
      </c>
      <c r="B1458" s="58" t="str">
        <f t="shared" si="44"/>
        <v>AG219116</v>
      </c>
      <c r="C1458" s="35" t="s">
        <v>17940</v>
      </c>
      <c r="D1458" s="35" t="str">
        <f t="shared" si="45"/>
        <v>219116 - Employment Service FY13 - Administration</v>
      </c>
      <c r="E1458" s="110">
        <v>21</v>
      </c>
    </row>
    <row r="1459" spans="1:5">
      <c r="A1459" s="58">
        <v>219118</v>
      </c>
      <c r="B1459" s="58" t="str">
        <f t="shared" si="44"/>
        <v>AG219118</v>
      </c>
      <c r="C1459" s="35" t="s">
        <v>13159</v>
      </c>
      <c r="D1459" s="35" t="str">
        <f t="shared" si="45"/>
        <v>219118 - Trade FY13</v>
      </c>
      <c r="E1459" s="110">
        <v>21</v>
      </c>
    </row>
    <row r="1460" spans="1:5">
      <c r="A1460" s="58">
        <v>219120</v>
      </c>
      <c r="B1460" s="58" t="str">
        <f t="shared" si="44"/>
        <v>AG219120</v>
      </c>
      <c r="C1460" s="35" t="s">
        <v>17941</v>
      </c>
      <c r="D1460" s="35" t="str">
        <f t="shared" si="45"/>
        <v>219120 - WIA Adult FY13 - Training</v>
      </c>
      <c r="E1460" s="110">
        <v>21</v>
      </c>
    </row>
    <row r="1461" spans="1:5">
      <c r="A1461" s="58">
        <v>219121</v>
      </c>
      <c r="B1461" s="58" t="str">
        <f t="shared" si="44"/>
        <v>AG219121</v>
      </c>
      <c r="C1461" s="35" t="s">
        <v>17942</v>
      </c>
      <c r="D1461" s="35" t="str">
        <f t="shared" si="45"/>
        <v>219121 - WIA Adult FY13 - Core</v>
      </c>
      <c r="E1461" s="110">
        <v>21</v>
      </c>
    </row>
    <row r="1462" spans="1:5">
      <c r="A1462" s="58">
        <v>219122</v>
      </c>
      <c r="B1462" s="58" t="str">
        <f t="shared" si="44"/>
        <v>AG219122</v>
      </c>
      <c r="C1462" s="35" t="s">
        <v>17943</v>
      </c>
      <c r="D1462" s="35" t="str">
        <f t="shared" si="45"/>
        <v>219122 - WIA Adult FY13 - Intensive</v>
      </c>
      <c r="E1462" s="110">
        <v>21</v>
      </c>
    </row>
    <row r="1463" spans="1:5">
      <c r="A1463" s="58">
        <v>219124</v>
      </c>
      <c r="B1463" s="58" t="str">
        <f t="shared" si="44"/>
        <v>AG219124</v>
      </c>
      <c r="C1463" s="35" t="s">
        <v>17944</v>
      </c>
      <c r="D1463" s="35" t="str">
        <f t="shared" si="45"/>
        <v>219124 - WIA Dislocated Worker FY13 - Training</v>
      </c>
      <c r="E1463" s="110">
        <v>21</v>
      </c>
    </row>
    <row r="1464" spans="1:5">
      <c r="A1464" s="58">
        <v>219125</v>
      </c>
      <c r="B1464" s="58" t="str">
        <f t="shared" si="44"/>
        <v>AG219125</v>
      </c>
      <c r="C1464" s="35" t="s">
        <v>17945</v>
      </c>
      <c r="D1464" s="35" t="str">
        <f t="shared" si="45"/>
        <v>219125 - WIA Dislocated Worker FY13 - Core</v>
      </c>
      <c r="E1464" s="110">
        <v>21</v>
      </c>
    </row>
    <row r="1465" spans="1:5">
      <c r="A1465" s="58">
        <v>219126</v>
      </c>
      <c r="B1465" s="58" t="str">
        <f t="shared" si="44"/>
        <v>AG219126</v>
      </c>
      <c r="C1465" s="35" t="s">
        <v>17946</v>
      </c>
      <c r="D1465" s="35" t="str">
        <f t="shared" si="45"/>
        <v>219126 - WIA Dislocated Worker FY13 - Intensive</v>
      </c>
      <c r="E1465" s="110">
        <v>21</v>
      </c>
    </row>
    <row r="1466" spans="1:5">
      <c r="A1466" s="58">
        <v>219128</v>
      </c>
      <c r="B1466" s="58" t="str">
        <f t="shared" si="44"/>
        <v>AG219128</v>
      </c>
      <c r="C1466" s="35" t="s">
        <v>17947</v>
      </c>
      <c r="D1466" s="35" t="str">
        <f t="shared" si="45"/>
        <v>219128 - WIA Youth In School FY13 - Program</v>
      </c>
      <c r="E1466" s="110">
        <v>21</v>
      </c>
    </row>
    <row r="1467" spans="1:5">
      <c r="A1467" s="58">
        <v>219129</v>
      </c>
      <c r="B1467" s="58" t="str">
        <f t="shared" si="44"/>
        <v>AG219129</v>
      </c>
      <c r="C1467" s="35" t="s">
        <v>17948</v>
      </c>
      <c r="D1467" s="35" t="str">
        <f t="shared" si="45"/>
        <v>219129 - WIA Youth Out of School FY13 - Program</v>
      </c>
      <c r="E1467" s="110">
        <v>21</v>
      </c>
    </row>
    <row r="1468" spans="1:5">
      <c r="A1468" s="58">
        <v>219131</v>
      </c>
      <c r="B1468" s="58" t="str">
        <f t="shared" si="44"/>
        <v>AG219131</v>
      </c>
      <c r="C1468" s="35" t="s">
        <v>17949</v>
      </c>
      <c r="D1468" s="35" t="str">
        <f t="shared" si="45"/>
        <v>219131 - WIA Administration FY13 - Administration</v>
      </c>
      <c r="E1468" s="110">
        <v>21</v>
      </c>
    </row>
    <row r="1469" spans="1:5">
      <c r="A1469" s="58">
        <v>219950</v>
      </c>
      <c r="B1469" s="58" t="str">
        <f t="shared" si="44"/>
        <v>AG219950</v>
      </c>
      <c r="C1469" s="35" t="s">
        <v>17950</v>
      </c>
      <c r="D1469" s="35" t="str">
        <f t="shared" si="45"/>
        <v>219950 - GASB34E&amp;T-3295</v>
      </c>
      <c r="E1469" s="58">
        <v>21</v>
      </c>
    </row>
    <row r="1470" spans="1:5">
      <c r="A1470" s="58">
        <v>220010</v>
      </c>
      <c r="B1470" s="58" t="str">
        <f t="shared" si="44"/>
        <v>AG220010</v>
      </c>
      <c r="C1470" s="35" t="s">
        <v>17951</v>
      </c>
      <c r="D1470" s="35" t="str">
        <f t="shared" si="45"/>
        <v>220010 - Administration_220010</v>
      </c>
      <c r="E1470" s="110">
        <v>22</v>
      </c>
    </row>
    <row r="1471" spans="1:5">
      <c r="A1471" s="58">
        <v>220020</v>
      </c>
      <c r="B1471" s="58" t="str">
        <f t="shared" si="44"/>
        <v>AG220020</v>
      </c>
      <c r="C1471" s="35" t="s">
        <v>7418</v>
      </c>
      <c r="D1471" s="35" t="str">
        <f t="shared" si="45"/>
        <v>220020 - EPA Brownfields Pilot Grant</v>
      </c>
      <c r="E1471" s="110">
        <v>22</v>
      </c>
    </row>
    <row r="1472" spans="1:5">
      <c r="A1472" s="58">
        <v>220021</v>
      </c>
      <c r="B1472" s="58" t="str">
        <f t="shared" si="44"/>
        <v>AG220021</v>
      </c>
      <c r="C1472" s="35" t="s">
        <v>17952</v>
      </c>
      <c r="D1472" s="35" t="str">
        <f t="shared" si="45"/>
        <v>220021 - 2001 Brownfields Supplemental Pilot</v>
      </c>
      <c r="E1472" s="110">
        <v>22</v>
      </c>
    </row>
    <row r="1473" spans="1:5">
      <c r="A1473" s="58">
        <v>220025</v>
      </c>
      <c r="B1473" s="58" t="str">
        <f t="shared" si="44"/>
        <v>AG220025</v>
      </c>
      <c r="C1473" s="35" t="s">
        <v>17953</v>
      </c>
      <c r="D1473" s="35" t="str">
        <f t="shared" si="45"/>
        <v>220025 - Compliance and Enforcement</v>
      </c>
      <c r="E1473" s="110">
        <v>22</v>
      </c>
    </row>
    <row r="1474" spans="1:5">
      <c r="A1474" s="58">
        <v>220030</v>
      </c>
      <c r="B1474" s="58" t="str">
        <f t="shared" si="44"/>
        <v>AG220030</v>
      </c>
      <c r="C1474" s="35" t="s">
        <v>17954</v>
      </c>
      <c r="D1474" s="35" t="str">
        <f t="shared" si="45"/>
        <v>220030 - Illegal Dumping Pilot Grant - Project</v>
      </c>
      <c r="E1474" s="110">
        <v>22</v>
      </c>
    </row>
    <row r="1475" spans="1:5">
      <c r="A1475" s="58">
        <v>220040</v>
      </c>
      <c r="B1475" s="58" t="str">
        <f t="shared" si="44"/>
        <v>AG220040</v>
      </c>
      <c r="C1475" s="35" t="s">
        <v>17955</v>
      </c>
      <c r="D1475" s="35" t="str">
        <f t="shared" si="45"/>
        <v>220040 - Illegal Dumping Pilot Grant - In Kind</v>
      </c>
      <c r="E1475" s="110">
        <v>22</v>
      </c>
    </row>
    <row r="1476" spans="1:5">
      <c r="A1476" s="58">
        <v>220050</v>
      </c>
      <c r="B1476" s="58" t="str">
        <f t="shared" si="44"/>
        <v>AG220050</v>
      </c>
      <c r="C1476" s="35" t="s">
        <v>17956</v>
      </c>
      <c r="D1476" s="35" t="str">
        <f t="shared" si="45"/>
        <v>220050 - Brownfield Cleanup Revolving</v>
      </c>
      <c r="E1476" s="110">
        <v>22</v>
      </c>
    </row>
    <row r="1477" spans="1:5">
      <c r="A1477" s="58">
        <v>220080</v>
      </c>
      <c r="B1477" s="58" t="str">
        <f t="shared" ref="B1477:B1540" si="46">"AG"&amp;A1477</f>
        <v>AG220080</v>
      </c>
      <c r="C1477" s="35" t="s">
        <v>9587</v>
      </c>
      <c r="D1477" s="35" t="str">
        <f t="shared" ref="D1477:D1540" si="47">A1477&amp;" - "&amp;C1477</f>
        <v>220080 - Pollution Prevention Pilot Program</v>
      </c>
      <c r="E1477" s="110">
        <v>22</v>
      </c>
    </row>
    <row r="1478" spans="1:5">
      <c r="A1478" s="58">
        <v>220115</v>
      </c>
      <c r="B1478" s="58" t="str">
        <f t="shared" si="46"/>
        <v>AG220115</v>
      </c>
      <c r="C1478" s="35" t="s">
        <v>8582</v>
      </c>
      <c r="D1478" s="35" t="str">
        <f t="shared" si="47"/>
        <v>220115 - Illegal Dumping Site Security</v>
      </c>
      <c r="E1478" s="110">
        <v>22</v>
      </c>
    </row>
    <row r="1479" spans="1:5">
      <c r="A1479" s="58">
        <v>220120</v>
      </c>
      <c r="B1479" s="58" t="str">
        <f t="shared" si="46"/>
        <v>AG220120</v>
      </c>
      <c r="C1479" s="35" t="s">
        <v>10526</v>
      </c>
      <c r="D1479" s="35" t="str">
        <f t="shared" si="47"/>
        <v>220120 - Clean Diesel Project (USEPA)</v>
      </c>
      <c r="E1479" s="110">
        <v>22</v>
      </c>
    </row>
    <row r="1480" spans="1:5">
      <c r="A1480" s="58">
        <v>220152</v>
      </c>
      <c r="B1480" s="58" t="str">
        <f t="shared" si="46"/>
        <v>AG220152</v>
      </c>
      <c r="C1480" s="35" t="s">
        <v>10795</v>
      </c>
      <c r="D1480" s="35" t="str">
        <f t="shared" si="47"/>
        <v>220152 - Great Cities Riverfront Project (USEPA)</v>
      </c>
      <c r="E1480" s="110">
        <v>22</v>
      </c>
    </row>
    <row r="1481" spans="1:5">
      <c r="A1481" s="58">
        <v>220153</v>
      </c>
      <c r="B1481" s="58" t="str">
        <f t="shared" si="46"/>
        <v>AG220153</v>
      </c>
      <c r="C1481" s="35" t="s">
        <v>10797</v>
      </c>
      <c r="D1481" s="35" t="str">
        <f t="shared" si="47"/>
        <v>220153 - Far Eastside Redevelopment Project (MDEQ)</v>
      </c>
      <c r="E1481" s="110">
        <v>22</v>
      </c>
    </row>
    <row r="1482" spans="1:5">
      <c r="A1482" s="58">
        <v>220570</v>
      </c>
      <c r="B1482" s="58" t="str">
        <f t="shared" si="46"/>
        <v>AG220570</v>
      </c>
      <c r="C1482" s="35" t="s">
        <v>17957</v>
      </c>
      <c r="D1482" s="35" t="str">
        <f t="shared" si="47"/>
        <v>220570 - Sears Site Clean-Up Project</v>
      </c>
      <c r="E1482" s="110">
        <v>22</v>
      </c>
    </row>
    <row r="1483" spans="1:5">
      <c r="A1483" s="58">
        <v>220571</v>
      </c>
      <c r="B1483" s="58" t="str">
        <f t="shared" si="46"/>
        <v>AG220571</v>
      </c>
      <c r="C1483" s="35" t="s">
        <v>17958</v>
      </c>
      <c r="D1483" s="35" t="str">
        <f t="shared" si="47"/>
        <v>220571 - Globe Building Site Clean-Up Project</v>
      </c>
      <c r="E1483" s="110">
        <v>22</v>
      </c>
    </row>
    <row r="1484" spans="1:5">
      <c r="A1484" s="58">
        <v>220572</v>
      </c>
      <c r="B1484" s="58" t="str">
        <f t="shared" si="46"/>
        <v>AG220572</v>
      </c>
      <c r="C1484" s="35" t="s">
        <v>11916</v>
      </c>
      <c r="D1484" s="35" t="str">
        <f t="shared" si="47"/>
        <v>220572 - Eastern Market Brownfield Assessment Project</v>
      </c>
      <c r="E1484" s="110">
        <v>22</v>
      </c>
    </row>
    <row r="1485" spans="1:5">
      <c r="A1485" s="58">
        <v>220606</v>
      </c>
      <c r="B1485" s="58" t="str">
        <f t="shared" si="46"/>
        <v>AG220606</v>
      </c>
      <c r="C1485" s="35" t="s">
        <v>17959</v>
      </c>
      <c r="D1485" s="35" t="str">
        <f t="shared" si="47"/>
        <v>220606 - Environmental Response</v>
      </c>
      <c r="E1485" s="110">
        <v>22</v>
      </c>
    </row>
    <row r="1486" spans="1:5">
      <c r="A1486" s="58">
        <v>225996</v>
      </c>
      <c r="B1486" s="58" t="str">
        <f t="shared" si="46"/>
        <v>AG225996</v>
      </c>
      <c r="C1486" s="35" t="s">
        <v>17960</v>
      </c>
      <c r="D1486" s="35" t="str">
        <f t="shared" si="47"/>
        <v>225996 - AP-GLWA-Sewer-sb Object</v>
      </c>
      <c r="E1486" s="110">
        <v>22</v>
      </c>
    </row>
    <row r="1487" spans="1:5">
      <c r="A1487" s="58">
        <v>225997</v>
      </c>
      <c r="B1487" s="58" t="str">
        <f t="shared" si="46"/>
        <v>AG225997</v>
      </c>
      <c r="C1487" s="35" t="s">
        <v>17961</v>
      </c>
      <c r="D1487" s="35" t="str">
        <f t="shared" si="47"/>
        <v>225997 - AP-GLWA-Water-sb Object</v>
      </c>
      <c r="E1487" s="110">
        <v>22</v>
      </c>
    </row>
    <row r="1488" spans="1:5">
      <c r="A1488" s="58">
        <v>229952</v>
      </c>
      <c r="B1488" s="58" t="str">
        <f t="shared" si="46"/>
        <v>AG229952</v>
      </c>
      <c r="C1488" s="35" t="s">
        <v>17962</v>
      </c>
      <c r="D1488" s="35" t="str">
        <f t="shared" si="47"/>
        <v>229952 - GASB 34 ENV Afair Grant Fund 2114</v>
      </c>
      <c r="E1488" s="58">
        <v>22</v>
      </c>
    </row>
    <row r="1489" spans="1:5">
      <c r="A1489" s="58">
        <v>230010</v>
      </c>
      <c r="B1489" s="58" t="str">
        <f t="shared" si="46"/>
        <v>AG230010</v>
      </c>
      <c r="C1489" s="35" t="s">
        <v>16490</v>
      </c>
      <c r="D1489" s="35" t="str">
        <f t="shared" si="47"/>
        <v>230010 - OCFO Administration</v>
      </c>
      <c r="E1489" s="110">
        <v>23</v>
      </c>
    </row>
    <row r="1490" spans="1:5">
      <c r="A1490" s="58">
        <v>230011</v>
      </c>
      <c r="B1490" s="58" t="str">
        <f t="shared" si="46"/>
        <v>AG230011</v>
      </c>
      <c r="C1490" s="35" t="s">
        <v>17963</v>
      </c>
      <c r="D1490" s="35" t="str">
        <f t="shared" si="47"/>
        <v>230011 - Office of the Chief Development Officer</v>
      </c>
      <c r="E1490" s="110">
        <v>23</v>
      </c>
    </row>
    <row r="1491" spans="1:5">
      <c r="A1491" s="58">
        <v>230020</v>
      </c>
      <c r="B1491" s="58" t="str">
        <f t="shared" si="46"/>
        <v>AG230020</v>
      </c>
      <c r="C1491" s="35" t="s">
        <v>17964</v>
      </c>
      <c r="D1491" s="35" t="str">
        <f t="shared" si="47"/>
        <v>230020 - Project Administration</v>
      </c>
      <c r="E1491" s="110">
        <v>23</v>
      </c>
    </row>
    <row r="1492" spans="1:5">
      <c r="A1492" s="58">
        <v>230025</v>
      </c>
      <c r="B1492" s="58" t="str">
        <f t="shared" si="46"/>
        <v>AG230025</v>
      </c>
      <c r="C1492" s="35" t="s">
        <v>17965</v>
      </c>
      <c r="D1492" s="35" t="str">
        <f t="shared" si="47"/>
        <v>230025 - Targeted Business Development_230025</v>
      </c>
      <c r="E1492" s="110">
        <v>23</v>
      </c>
    </row>
    <row r="1493" spans="1:5">
      <c r="A1493" s="58">
        <v>230030</v>
      </c>
      <c r="B1493" s="58" t="str">
        <f t="shared" si="46"/>
        <v>AG230030</v>
      </c>
      <c r="C1493" s="35" t="s">
        <v>17966</v>
      </c>
      <c r="D1493" s="35" t="str">
        <f t="shared" si="47"/>
        <v>230030 - Accounts Payable</v>
      </c>
      <c r="E1493" s="110">
        <v>23</v>
      </c>
    </row>
    <row r="1494" spans="1:5">
      <c r="A1494" s="58">
        <v>230040</v>
      </c>
      <c r="B1494" s="58" t="str">
        <f t="shared" si="46"/>
        <v>AG230040</v>
      </c>
      <c r="C1494" s="35" t="s">
        <v>17967</v>
      </c>
      <c r="D1494" s="35" t="str">
        <f t="shared" si="47"/>
        <v>230040 - Pension</v>
      </c>
      <c r="E1494" s="110">
        <v>23</v>
      </c>
    </row>
    <row r="1495" spans="1:5">
      <c r="A1495" s="58">
        <v>230050</v>
      </c>
      <c r="B1495" s="58" t="str">
        <f t="shared" si="46"/>
        <v>AG230050</v>
      </c>
      <c r="C1495" s="35" t="s">
        <v>17968</v>
      </c>
      <c r="D1495" s="35" t="str">
        <f t="shared" si="47"/>
        <v>230050 - Departmental Accounting Operations</v>
      </c>
      <c r="E1495" s="110">
        <v>23</v>
      </c>
    </row>
    <row r="1496" spans="1:5">
      <c r="A1496" s="58">
        <v>230060</v>
      </c>
      <c r="B1496" s="58" t="str">
        <f t="shared" si="46"/>
        <v>AG230060</v>
      </c>
      <c r="C1496" s="35" t="s">
        <v>17969</v>
      </c>
      <c r="D1496" s="35" t="str">
        <f t="shared" si="47"/>
        <v>230060 - Payroll Audit</v>
      </c>
      <c r="E1496" s="110">
        <v>23</v>
      </c>
    </row>
    <row r="1497" spans="1:5">
      <c r="A1497" s="58">
        <v>230070</v>
      </c>
      <c r="B1497" s="58" t="str">
        <f t="shared" si="46"/>
        <v>AG230070</v>
      </c>
      <c r="C1497" s="35" t="s">
        <v>17970</v>
      </c>
      <c r="D1497" s="35" t="str">
        <f t="shared" si="47"/>
        <v>230070 - Treasury</v>
      </c>
      <c r="E1497" s="110">
        <v>23</v>
      </c>
    </row>
    <row r="1498" spans="1:5">
      <c r="A1498" s="58">
        <v>230071</v>
      </c>
      <c r="B1498" s="58" t="str">
        <f t="shared" si="46"/>
        <v>AG230071</v>
      </c>
      <c r="C1498" s="35" t="s">
        <v>17971</v>
      </c>
      <c r="D1498" s="35" t="str">
        <f t="shared" si="47"/>
        <v>230071 - Tax Policy &amp; Compliance</v>
      </c>
      <c r="E1498" s="110">
        <v>23</v>
      </c>
    </row>
    <row r="1499" spans="1:5">
      <c r="A1499" s="58">
        <v>230072</v>
      </c>
      <c r="B1499" s="58" t="str">
        <f t="shared" si="46"/>
        <v>AG230072</v>
      </c>
      <c r="C1499" s="35" t="s">
        <v>17972</v>
      </c>
      <c r="D1499" s="35" t="str">
        <f t="shared" si="47"/>
        <v>230072 - Property Tax Branch</v>
      </c>
      <c r="E1499" s="110">
        <v>23</v>
      </c>
    </row>
    <row r="1500" spans="1:5">
      <c r="A1500" s="58">
        <v>230073</v>
      </c>
      <c r="B1500" s="58" t="str">
        <f t="shared" si="46"/>
        <v>AG230073</v>
      </c>
      <c r="C1500" s="35" t="s">
        <v>17973</v>
      </c>
      <c r="D1500" s="35" t="str">
        <f t="shared" si="47"/>
        <v>230073 - Revenue Collections Branch</v>
      </c>
      <c r="E1500" s="110">
        <v>23</v>
      </c>
    </row>
    <row r="1501" spans="1:5">
      <c r="A1501" s="58">
        <v>230074</v>
      </c>
      <c r="B1501" s="58" t="str">
        <f t="shared" si="46"/>
        <v>AG230074</v>
      </c>
      <c r="C1501" s="35" t="s">
        <v>17974</v>
      </c>
      <c r="D1501" s="35" t="str">
        <f t="shared" si="47"/>
        <v>230074 - Detroit Taxpayer Service Center</v>
      </c>
      <c r="E1501" s="110">
        <v>23</v>
      </c>
    </row>
    <row r="1502" spans="1:5">
      <c r="A1502" s="58">
        <v>230075</v>
      </c>
      <c r="B1502" s="58" t="str">
        <f t="shared" si="46"/>
        <v>AG230075</v>
      </c>
      <c r="C1502" s="35" t="s">
        <v>17975</v>
      </c>
      <c r="D1502" s="35" t="str">
        <f t="shared" si="47"/>
        <v>230075 - Debt Management</v>
      </c>
      <c r="E1502" s="110">
        <v>23</v>
      </c>
    </row>
    <row r="1503" spans="1:5">
      <c r="A1503" s="58">
        <v>230076</v>
      </c>
      <c r="B1503" s="58" t="str">
        <f t="shared" si="46"/>
        <v>AG230076</v>
      </c>
      <c r="C1503" s="35" t="s">
        <v>17976</v>
      </c>
      <c r="D1503" s="35" t="str">
        <f t="shared" si="47"/>
        <v>230076 - Cash Forecast</v>
      </c>
      <c r="E1503" s="110">
        <v>23</v>
      </c>
    </row>
    <row r="1504" spans="1:5">
      <c r="A1504" s="58">
        <v>230077</v>
      </c>
      <c r="B1504" s="58" t="str">
        <f t="shared" si="46"/>
        <v>AG230077</v>
      </c>
      <c r="C1504" s="35" t="s">
        <v>17977</v>
      </c>
      <c r="D1504" s="35" t="str">
        <f t="shared" si="47"/>
        <v>230077 - Cash Management</v>
      </c>
      <c r="E1504" s="110">
        <v>23</v>
      </c>
    </row>
    <row r="1505" spans="1:5">
      <c r="A1505" s="58">
        <v>230078</v>
      </c>
      <c r="B1505" s="58" t="str">
        <f t="shared" si="46"/>
        <v>AG230078</v>
      </c>
      <c r="C1505" s="35" t="s">
        <v>1230</v>
      </c>
      <c r="D1505" s="35" t="str">
        <f t="shared" si="47"/>
        <v>230078 - Cashier</v>
      </c>
      <c r="E1505" s="110">
        <v>23</v>
      </c>
    </row>
    <row r="1506" spans="1:5">
      <c r="A1506" s="58">
        <v>230079</v>
      </c>
      <c r="B1506" s="58" t="str">
        <f t="shared" si="46"/>
        <v>AG230079</v>
      </c>
      <c r="C1506" s="35" t="s">
        <v>17978</v>
      </c>
      <c r="D1506" s="35" t="str">
        <f t="shared" si="47"/>
        <v>230079 - Tax Accounting</v>
      </c>
      <c r="E1506" s="110">
        <v>23</v>
      </c>
    </row>
    <row r="1507" spans="1:5">
      <c r="A1507" s="58">
        <v>230080</v>
      </c>
      <c r="B1507" s="58" t="str">
        <f t="shared" si="46"/>
        <v>AG230080</v>
      </c>
      <c r="C1507" s="35" t="s">
        <v>17979</v>
      </c>
      <c r="D1507" s="35" t="str">
        <f t="shared" si="47"/>
        <v>230080 - Procurement</v>
      </c>
      <c r="E1507" s="110">
        <v>23</v>
      </c>
    </row>
    <row r="1508" spans="1:5">
      <c r="A1508" s="58">
        <v>230081</v>
      </c>
      <c r="B1508" s="58" t="str">
        <f t="shared" si="46"/>
        <v>AG230081</v>
      </c>
      <c r="C1508" s="35" t="s">
        <v>17980</v>
      </c>
      <c r="D1508" s="35" t="str">
        <f t="shared" si="47"/>
        <v>230081 - Compliance &amp; Audit Division</v>
      </c>
      <c r="E1508" s="110">
        <v>23</v>
      </c>
    </row>
    <row r="1509" spans="1:5">
      <c r="A1509" s="58">
        <v>230082</v>
      </c>
      <c r="B1509" s="58" t="str">
        <f t="shared" si="46"/>
        <v>AG230082</v>
      </c>
      <c r="C1509" s="35" t="s">
        <v>17981</v>
      </c>
      <c r="D1509" s="35" t="str">
        <f t="shared" si="47"/>
        <v>230082 - Procurement Policies &amp; Procedures</v>
      </c>
      <c r="E1509" s="58">
        <v>23</v>
      </c>
    </row>
    <row r="1510" spans="1:5">
      <c r="A1510" s="58">
        <v>230083</v>
      </c>
      <c r="B1510" s="58" t="str">
        <f t="shared" si="46"/>
        <v>AG230083</v>
      </c>
      <c r="C1510" s="35" t="s">
        <v>17982</v>
      </c>
      <c r="D1510" s="35" t="str">
        <f t="shared" si="47"/>
        <v>230083 - Detroit Procurement Opportunity Administration</v>
      </c>
      <c r="E1510" s="58">
        <v>23</v>
      </c>
    </row>
    <row r="1511" spans="1:5">
      <c r="A1511" s="58">
        <v>230084</v>
      </c>
      <c r="B1511" s="58" t="str">
        <f t="shared" si="46"/>
        <v>AG230084</v>
      </c>
      <c r="C1511" s="35" t="s">
        <v>17983</v>
      </c>
      <c r="D1511" s="35" t="str">
        <f t="shared" si="47"/>
        <v>230084 - Detroit Procurement Opportunity Marketing and Outreach</v>
      </c>
      <c r="E1511" s="110">
        <v>23</v>
      </c>
    </row>
    <row r="1512" spans="1:5">
      <c r="A1512" s="58">
        <v>230090</v>
      </c>
      <c r="B1512" s="58" t="str">
        <f t="shared" si="46"/>
        <v>AG230090</v>
      </c>
      <c r="C1512" s="35" t="s">
        <v>17975</v>
      </c>
      <c r="D1512" s="35" t="str">
        <f t="shared" si="47"/>
        <v>230090 - Debt Management</v>
      </c>
      <c r="E1512" s="110">
        <v>23</v>
      </c>
    </row>
    <row r="1513" spans="1:5">
      <c r="A1513" s="58">
        <v>230100</v>
      </c>
      <c r="B1513" s="58" t="str">
        <f t="shared" si="46"/>
        <v>AG230100</v>
      </c>
      <c r="C1513" s="35" t="s">
        <v>17984</v>
      </c>
      <c r="D1513" s="35" t="str">
        <f t="shared" si="47"/>
        <v>230100 - Risk Management</v>
      </c>
      <c r="E1513" s="110">
        <v>23</v>
      </c>
    </row>
    <row r="1514" spans="1:5">
      <c r="A1514" s="58">
        <v>230110</v>
      </c>
      <c r="B1514" s="58" t="str">
        <f t="shared" si="46"/>
        <v>AG230110</v>
      </c>
      <c r="C1514" s="35" t="s">
        <v>17985</v>
      </c>
      <c r="D1514" s="35" t="str">
        <f t="shared" si="47"/>
        <v>230110 - Income Tax</v>
      </c>
      <c r="E1514" s="110">
        <v>23</v>
      </c>
    </row>
    <row r="1515" spans="1:5">
      <c r="A1515" s="58">
        <v>230120</v>
      </c>
      <c r="B1515" s="58" t="str">
        <f t="shared" si="46"/>
        <v>AG230120</v>
      </c>
      <c r="C1515" s="35" t="s">
        <v>17986</v>
      </c>
      <c r="D1515" s="35" t="str">
        <f t="shared" si="47"/>
        <v>230120 - Valuation &amp; Field Operations</v>
      </c>
      <c r="E1515" s="110">
        <v>23</v>
      </c>
    </row>
    <row r="1516" spans="1:5">
      <c r="A1516" s="58">
        <v>230121</v>
      </c>
      <c r="B1516" s="58" t="str">
        <f t="shared" si="46"/>
        <v>AG230121</v>
      </c>
      <c r="C1516" s="35" t="s">
        <v>17987</v>
      </c>
      <c r="D1516" s="35" t="str">
        <f t="shared" si="47"/>
        <v>230121 - CBD &amp; Major Buildings Valuation</v>
      </c>
      <c r="E1516" s="110">
        <v>23</v>
      </c>
    </row>
    <row r="1517" spans="1:5">
      <c r="A1517" s="58">
        <v>230122</v>
      </c>
      <c r="B1517" s="58" t="str">
        <f t="shared" si="46"/>
        <v>AG230122</v>
      </c>
      <c r="C1517" s="35" t="s">
        <v>17988</v>
      </c>
      <c r="D1517" s="35" t="str">
        <f t="shared" si="47"/>
        <v>230122 - Special Processing Division</v>
      </c>
      <c r="E1517" s="110">
        <v>23</v>
      </c>
    </row>
    <row r="1518" spans="1:5">
      <c r="A1518" s="58">
        <v>230123</v>
      </c>
      <c r="B1518" s="58" t="str">
        <f t="shared" si="46"/>
        <v>AG230123</v>
      </c>
      <c r="C1518" s="35" t="s">
        <v>17989</v>
      </c>
      <c r="D1518" s="35" t="str">
        <f t="shared" si="47"/>
        <v>230123 - GIS/Land Maintenance Division</v>
      </c>
      <c r="E1518" s="110">
        <v>23</v>
      </c>
    </row>
    <row r="1519" spans="1:5">
      <c r="A1519" s="58">
        <v>230124</v>
      </c>
      <c r="B1519" s="58" t="str">
        <f t="shared" si="46"/>
        <v>AG230124</v>
      </c>
      <c r="C1519" s="35" t="s">
        <v>17990</v>
      </c>
      <c r="D1519" s="35" t="str">
        <f t="shared" si="47"/>
        <v>230124 - Board of Review</v>
      </c>
      <c r="E1519" s="110">
        <v>23</v>
      </c>
    </row>
    <row r="1520" spans="1:5">
      <c r="A1520" s="58">
        <v>230130</v>
      </c>
      <c r="B1520" s="58" t="str">
        <f t="shared" si="46"/>
        <v>AG230130</v>
      </c>
      <c r="C1520" s="35" t="s">
        <v>17991</v>
      </c>
      <c r="D1520" s="35" t="str">
        <f t="shared" si="47"/>
        <v>230130 - General Accounting</v>
      </c>
      <c r="E1520" s="110">
        <v>23</v>
      </c>
    </row>
    <row r="1521" spans="1:5">
      <c r="A1521" s="58">
        <v>230131</v>
      </c>
      <c r="B1521" s="58" t="str">
        <f t="shared" si="46"/>
        <v>AG230131</v>
      </c>
      <c r="C1521" s="35" t="s">
        <v>17992</v>
      </c>
      <c r="D1521" s="35" t="str">
        <f t="shared" si="47"/>
        <v>230131 - Financial Reporting</v>
      </c>
      <c r="E1521" s="110">
        <v>23</v>
      </c>
    </row>
    <row r="1522" spans="1:5">
      <c r="A1522" s="58">
        <v>230132</v>
      </c>
      <c r="B1522" s="58" t="str">
        <f t="shared" si="46"/>
        <v>AG230132</v>
      </c>
      <c r="C1522" s="35" t="s">
        <v>17975</v>
      </c>
      <c r="D1522" s="35" t="str">
        <f t="shared" si="47"/>
        <v>230132 - Debt Management</v>
      </c>
      <c r="E1522" s="110">
        <v>23</v>
      </c>
    </row>
    <row r="1523" spans="1:5">
      <c r="A1523" s="58">
        <v>230133</v>
      </c>
      <c r="B1523" s="58" t="str">
        <f t="shared" si="46"/>
        <v>AG230133</v>
      </c>
      <c r="C1523" s="35" t="s">
        <v>17993</v>
      </c>
      <c r="D1523" s="35" t="str">
        <f t="shared" si="47"/>
        <v>230133 - Grant Accounting</v>
      </c>
      <c r="E1523" s="110">
        <v>23</v>
      </c>
    </row>
    <row r="1524" spans="1:5">
      <c r="A1524" s="58">
        <v>230135</v>
      </c>
      <c r="B1524" s="58" t="str">
        <f t="shared" si="46"/>
        <v>AG230135</v>
      </c>
      <c r="C1524" s="35" t="s">
        <v>17994</v>
      </c>
      <c r="D1524" s="35" t="str">
        <f t="shared" si="47"/>
        <v>230135 - Office of Development and Grants</v>
      </c>
      <c r="E1524" s="110">
        <v>23</v>
      </c>
    </row>
    <row r="1525" spans="1:5">
      <c r="A1525" s="58">
        <v>230136</v>
      </c>
      <c r="B1525" s="58" t="str">
        <f t="shared" si="46"/>
        <v>AG230136</v>
      </c>
      <c r="C1525" s="35" t="s">
        <v>17995</v>
      </c>
      <c r="D1525" s="35" t="str">
        <f t="shared" si="47"/>
        <v>230136 - Bank Reconciliation</v>
      </c>
      <c r="E1525" s="110">
        <v>23</v>
      </c>
    </row>
    <row r="1526" spans="1:5">
      <c r="A1526" s="114">
        <v>230137</v>
      </c>
      <c r="B1526" s="58" t="str">
        <f t="shared" si="46"/>
        <v>AG230137</v>
      </c>
      <c r="C1526" s="35" t="s">
        <v>5698</v>
      </c>
      <c r="D1526" s="35" t="str">
        <f t="shared" si="47"/>
        <v>230137 - Office of Budget</v>
      </c>
      <c r="E1526" s="110">
        <v>23</v>
      </c>
    </row>
    <row r="1527" spans="1:5">
      <c r="A1527" s="58">
        <v>230138</v>
      </c>
      <c r="B1527" s="58" t="str">
        <f t="shared" si="46"/>
        <v>AG230138</v>
      </c>
      <c r="C1527" s="35" t="s">
        <v>17996</v>
      </c>
      <c r="D1527" s="35" t="str">
        <f t="shared" si="47"/>
        <v>230138 - ERP Transition &amp; Implementation</v>
      </c>
      <c r="E1527" s="110">
        <v>23</v>
      </c>
    </row>
    <row r="1528" spans="1:5">
      <c r="A1528" s="58">
        <v>230139</v>
      </c>
      <c r="B1528" s="58" t="str">
        <f t="shared" si="46"/>
        <v>AG230139</v>
      </c>
      <c r="C1528" s="35" t="s">
        <v>17997</v>
      </c>
      <c r="D1528" s="35" t="str">
        <f t="shared" si="47"/>
        <v>230139 - Forecasting &amp; Economic Analysis</v>
      </c>
      <c r="E1528" s="110">
        <v>23</v>
      </c>
    </row>
    <row r="1529" spans="1:5">
      <c r="A1529" s="58">
        <v>230180</v>
      </c>
      <c r="B1529" s="58" t="str">
        <f t="shared" si="46"/>
        <v>AG230180</v>
      </c>
      <c r="C1529" s="35" t="s">
        <v>6732</v>
      </c>
      <c r="D1529" s="35" t="str">
        <f t="shared" si="47"/>
        <v>230180 - DRMS</v>
      </c>
      <c r="E1529" s="110">
        <v>23</v>
      </c>
    </row>
    <row r="1530" spans="1:5">
      <c r="A1530" s="58">
        <v>230185</v>
      </c>
      <c r="B1530" s="58" t="str">
        <f t="shared" si="46"/>
        <v>AG230185</v>
      </c>
      <c r="C1530" s="35" t="s">
        <v>12246</v>
      </c>
      <c r="D1530" s="35" t="str">
        <f t="shared" si="47"/>
        <v>230185 - Treasury Cash Management Project</v>
      </c>
      <c r="E1530" s="110">
        <v>23</v>
      </c>
    </row>
    <row r="1531" spans="1:5">
      <c r="A1531" s="58">
        <v>230201</v>
      </c>
      <c r="B1531" s="58" t="str">
        <f t="shared" si="46"/>
        <v>AG230201</v>
      </c>
      <c r="C1531" s="35" t="s">
        <v>17998</v>
      </c>
      <c r="D1531" s="35" t="str">
        <f t="shared" si="47"/>
        <v>230201 - ODFS - Public Safety Police</v>
      </c>
      <c r="E1531" s="110">
        <v>23</v>
      </c>
    </row>
    <row r="1532" spans="1:5">
      <c r="A1532" s="58">
        <v>230202</v>
      </c>
      <c r="B1532" s="58" t="str">
        <f t="shared" si="46"/>
        <v>AG230202</v>
      </c>
      <c r="C1532" s="35" t="s">
        <v>17999</v>
      </c>
      <c r="D1532" s="35" t="str">
        <f t="shared" si="47"/>
        <v>230202 - ODFS - Public Infrastructure</v>
      </c>
      <c r="E1532" s="110">
        <v>23</v>
      </c>
    </row>
    <row r="1533" spans="1:5">
      <c r="A1533" s="58">
        <v>230203</v>
      </c>
      <c r="B1533" s="58" t="str">
        <f t="shared" si="46"/>
        <v>AG230203</v>
      </c>
      <c r="C1533" s="35" t="s">
        <v>18000</v>
      </c>
      <c r="D1533" s="35" t="str">
        <f t="shared" si="47"/>
        <v>230203 - ODFS - Neighborhood, Community, &amp; Econ Dev</v>
      </c>
      <c r="E1533" s="110">
        <v>23</v>
      </c>
    </row>
    <row r="1534" spans="1:5">
      <c r="A1534" s="58">
        <v>230204</v>
      </c>
      <c r="B1534" s="58" t="str">
        <f t="shared" si="46"/>
        <v>AG230204</v>
      </c>
      <c r="C1534" s="35" t="s">
        <v>18001</v>
      </c>
      <c r="D1534" s="35" t="str">
        <f t="shared" si="47"/>
        <v>230204 - ODFS - Government Operations</v>
      </c>
      <c r="E1534" s="110">
        <v>23</v>
      </c>
    </row>
    <row r="1535" spans="1:5">
      <c r="A1535" s="58">
        <v>230205</v>
      </c>
      <c r="B1535" s="58" t="str">
        <f t="shared" si="46"/>
        <v>AG230205</v>
      </c>
      <c r="C1535" s="35" t="s">
        <v>18002</v>
      </c>
      <c r="D1535" s="35" t="str">
        <f t="shared" si="47"/>
        <v>230205 - ODFS - Legislative Operations</v>
      </c>
      <c r="E1535" s="110">
        <v>23</v>
      </c>
    </row>
    <row r="1536" spans="1:5">
      <c r="A1536" s="58">
        <v>230206</v>
      </c>
      <c r="B1536" s="58" t="str">
        <f t="shared" si="46"/>
        <v>AG230206</v>
      </c>
      <c r="C1536" s="35" t="s">
        <v>18003</v>
      </c>
      <c r="D1536" s="35" t="str">
        <f t="shared" si="47"/>
        <v>230206 - Program &amp; Performance Management</v>
      </c>
      <c r="E1536" s="110">
        <v>23</v>
      </c>
    </row>
    <row r="1537" spans="1:5">
      <c r="A1537" s="58">
        <v>230207</v>
      </c>
      <c r="B1537" s="58" t="str">
        <f t="shared" si="46"/>
        <v>AG230207</v>
      </c>
      <c r="C1537" s="35" t="s">
        <v>18004</v>
      </c>
      <c r="D1537" s="35" t="str">
        <f t="shared" si="47"/>
        <v>230207 - ERP Division</v>
      </c>
      <c r="E1537" s="110">
        <v>23</v>
      </c>
    </row>
    <row r="1538" spans="1:5">
      <c r="A1538" s="58">
        <v>230208</v>
      </c>
      <c r="B1538" s="58" t="str">
        <f t="shared" si="46"/>
        <v>AG230208</v>
      </c>
      <c r="C1538" s="35" t="s">
        <v>18005</v>
      </c>
      <c r="D1538" s="35" t="str">
        <f t="shared" si="47"/>
        <v>230208 - ODFS - Administration</v>
      </c>
      <c r="E1538" s="110">
        <v>23</v>
      </c>
    </row>
    <row r="1539" spans="1:5">
      <c r="A1539" s="58">
        <v>230209</v>
      </c>
      <c r="B1539" s="58" t="str">
        <f t="shared" si="46"/>
        <v>AG230209</v>
      </c>
      <c r="C1539" s="35" t="s">
        <v>18006</v>
      </c>
      <c r="D1539" s="35" t="str">
        <f t="shared" si="47"/>
        <v>230209 - ODFS - Public Space</v>
      </c>
      <c r="E1539" s="110">
        <v>23</v>
      </c>
    </row>
    <row r="1540" spans="1:5">
      <c r="A1540" s="58">
        <v>230211</v>
      </c>
      <c r="B1540" s="58" t="str">
        <f t="shared" si="46"/>
        <v>AG230211</v>
      </c>
      <c r="C1540" s="35" t="s">
        <v>18007</v>
      </c>
      <c r="D1540" s="35" t="str">
        <f t="shared" si="47"/>
        <v>230211 - ODFS - Public Safety - Fire</v>
      </c>
      <c r="E1540" s="110">
        <v>23</v>
      </c>
    </row>
    <row r="1541" spans="1:5">
      <c r="A1541" s="58">
        <v>230230</v>
      </c>
      <c r="B1541" s="58" t="str">
        <f t="shared" ref="B1541:B1604" si="48">"AG"&amp;A1541</f>
        <v>AG230230</v>
      </c>
      <c r="C1541" s="35" t="s">
        <v>18008</v>
      </c>
      <c r="D1541" s="35" t="str">
        <f t="shared" ref="D1541:D1604" si="49">A1541&amp;" - "&amp;C1541</f>
        <v>230230 - Block Grant Audit _ BG6</v>
      </c>
      <c r="E1541" s="110">
        <v>23</v>
      </c>
    </row>
    <row r="1542" spans="1:5">
      <c r="A1542" s="58">
        <v>230250</v>
      </c>
      <c r="B1542" s="58" t="str">
        <f t="shared" si="48"/>
        <v>AG230250</v>
      </c>
      <c r="C1542" s="35" t="s">
        <v>10409</v>
      </c>
      <c r="D1542" s="35" t="str">
        <f t="shared" si="49"/>
        <v>230250 - Personal Property Audit Program</v>
      </c>
      <c r="E1542" s="110">
        <v>23</v>
      </c>
    </row>
    <row r="1543" spans="1:5">
      <c r="A1543" s="58">
        <v>230260</v>
      </c>
      <c r="B1543" s="58" t="str">
        <f t="shared" si="48"/>
        <v>AG230260</v>
      </c>
      <c r="C1543" s="35" t="s">
        <v>13032</v>
      </c>
      <c r="D1543" s="35" t="str">
        <f t="shared" si="49"/>
        <v>230260 - Bank on Detroit</v>
      </c>
      <c r="E1543" s="110">
        <v>23</v>
      </c>
    </row>
    <row r="1544" spans="1:5">
      <c r="A1544" s="58">
        <v>231111</v>
      </c>
      <c r="B1544" s="58" t="str">
        <f t="shared" si="48"/>
        <v>AG231111</v>
      </c>
      <c r="C1544" s="35" t="s">
        <v>18009</v>
      </c>
      <c r="D1544" s="35" t="str">
        <f t="shared" si="49"/>
        <v>231111 - Grants-OCFO/OGM</v>
      </c>
      <c r="E1544" s="110">
        <v>23</v>
      </c>
    </row>
    <row r="1545" spans="1:5">
      <c r="A1545" s="58">
        <v>232000</v>
      </c>
      <c r="B1545" s="58" t="str">
        <f t="shared" si="48"/>
        <v>AG232000</v>
      </c>
      <c r="C1545" s="35" t="s">
        <v>18010</v>
      </c>
      <c r="D1545" s="35" t="str">
        <f t="shared" si="49"/>
        <v>232000 - Finance - Revenue</v>
      </c>
      <c r="E1545" s="110">
        <v>23</v>
      </c>
    </row>
    <row r="1546" spans="1:5">
      <c r="A1546" s="58">
        <v>232010</v>
      </c>
      <c r="B1546" s="58" t="str">
        <f t="shared" si="48"/>
        <v>AG232010</v>
      </c>
      <c r="C1546" s="35" t="s">
        <v>18011</v>
      </c>
      <c r="D1546" s="35" t="str">
        <f t="shared" si="49"/>
        <v>232010 - Finance - Data Center Back-Up</v>
      </c>
      <c r="E1546" s="110">
        <v>23</v>
      </c>
    </row>
    <row r="1547" spans="1:5">
      <c r="A1547" s="58">
        <v>232020</v>
      </c>
      <c r="B1547" s="58" t="str">
        <f t="shared" si="48"/>
        <v>AG232020</v>
      </c>
      <c r="C1547" s="35" t="s">
        <v>18012</v>
      </c>
      <c r="D1547" s="35" t="str">
        <f t="shared" si="49"/>
        <v>232020 - Finance - Labor &amp; Benefits</v>
      </c>
      <c r="E1547" s="110">
        <v>23</v>
      </c>
    </row>
    <row r="1548" spans="1:5">
      <c r="A1548" s="58">
        <v>232030</v>
      </c>
      <c r="B1548" s="58" t="str">
        <f t="shared" si="48"/>
        <v>AG232030</v>
      </c>
      <c r="C1548" s="35" t="s">
        <v>18013</v>
      </c>
      <c r="D1548" s="35" t="str">
        <f t="shared" si="49"/>
        <v>232030 - Finance - Labor Cost Savings Treasury</v>
      </c>
      <c r="E1548" s="110">
        <v>23</v>
      </c>
    </row>
    <row r="1549" spans="1:5">
      <c r="A1549" s="58">
        <v>232040</v>
      </c>
      <c r="B1549" s="58" t="str">
        <f t="shared" si="48"/>
        <v>AG232040</v>
      </c>
      <c r="C1549" s="35" t="s">
        <v>18014</v>
      </c>
      <c r="D1549" s="35" t="str">
        <f t="shared" si="49"/>
        <v>232040 - Finance - Labor Cost Savings Income Tax</v>
      </c>
      <c r="E1549" s="110">
        <v>23</v>
      </c>
    </row>
    <row r="1550" spans="1:5">
      <c r="A1550" s="58">
        <v>232050</v>
      </c>
      <c r="B1550" s="58" t="str">
        <f t="shared" si="48"/>
        <v>AG232050</v>
      </c>
      <c r="C1550" s="35" t="s">
        <v>18015</v>
      </c>
      <c r="D1550" s="35" t="str">
        <f t="shared" si="49"/>
        <v>232050 - Finance - Labor Cost Savings Risk Management</v>
      </c>
      <c r="E1550" s="110">
        <v>23</v>
      </c>
    </row>
    <row r="1551" spans="1:5">
      <c r="A1551" s="58">
        <v>232060</v>
      </c>
      <c r="B1551" s="58" t="str">
        <f t="shared" si="48"/>
        <v>AG232060</v>
      </c>
      <c r="C1551" s="35" t="s">
        <v>18016</v>
      </c>
      <c r="D1551" s="35" t="str">
        <f t="shared" si="49"/>
        <v>232060 - Finance - Labor Cost Savings Accounting</v>
      </c>
      <c r="E1551" s="110">
        <v>23</v>
      </c>
    </row>
    <row r="1552" spans="1:5">
      <c r="A1552" s="58">
        <v>232070</v>
      </c>
      <c r="B1552" s="58" t="str">
        <f t="shared" si="48"/>
        <v>AG232070</v>
      </c>
      <c r="C1552" s="35" t="s">
        <v>18017</v>
      </c>
      <c r="D1552" s="35" t="str">
        <f t="shared" si="49"/>
        <v>232070 - Finance - Labor Cost Savings CityTax Implement</v>
      </c>
      <c r="E1552" s="110">
        <v>23</v>
      </c>
    </row>
    <row r="1553" spans="1:5">
      <c r="A1553" s="58">
        <v>232080</v>
      </c>
      <c r="B1553" s="58" t="str">
        <f t="shared" si="48"/>
        <v>AG232080</v>
      </c>
      <c r="C1553" s="35" t="s">
        <v>18018</v>
      </c>
      <c r="D1553" s="35" t="str">
        <f t="shared" si="49"/>
        <v>232080 - Finance - Reorganization Costs Assessments</v>
      </c>
      <c r="E1553" s="110">
        <v>23</v>
      </c>
    </row>
    <row r="1554" spans="1:5">
      <c r="A1554" s="58">
        <v>232090</v>
      </c>
      <c r="B1554" s="58" t="str">
        <f t="shared" si="48"/>
        <v>AG232090</v>
      </c>
      <c r="C1554" s="35" t="s">
        <v>18019</v>
      </c>
      <c r="D1554" s="35" t="str">
        <f t="shared" si="49"/>
        <v>232090 - Finance - CityTax Software System</v>
      </c>
      <c r="E1554" s="110">
        <v>23</v>
      </c>
    </row>
    <row r="1555" spans="1:5">
      <c r="A1555" s="58">
        <v>232100</v>
      </c>
      <c r="B1555" s="58" t="str">
        <f t="shared" si="48"/>
        <v>AG232100</v>
      </c>
      <c r="C1555" s="35" t="s">
        <v>18020</v>
      </c>
      <c r="D1555" s="35" t="str">
        <f t="shared" si="49"/>
        <v>232100 - Finance - Info Tech Enhancements</v>
      </c>
      <c r="E1555" s="110">
        <v>23</v>
      </c>
    </row>
    <row r="1556" spans="1:5">
      <c r="A1556" s="58">
        <v>232110</v>
      </c>
      <c r="B1556" s="58" t="str">
        <f t="shared" si="48"/>
        <v>AG232110</v>
      </c>
      <c r="C1556" s="35" t="s">
        <v>18021</v>
      </c>
      <c r="D1556" s="35" t="str">
        <f t="shared" si="49"/>
        <v>232110 - Finance - ERP System Implementation</v>
      </c>
      <c r="E1556" s="110">
        <v>23</v>
      </c>
    </row>
    <row r="1557" spans="1:5">
      <c r="A1557" s="58">
        <v>232120</v>
      </c>
      <c r="B1557" s="58" t="str">
        <f t="shared" si="48"/>
        <v>AG232120</v>
      </c>
      <c r="C1557" s="35" t="s">
        <v>18022</v>
      </c>
      <c r="D1557" s="35" t="str">
        <f t="shared" si="49"/>
        <v>232120 - Finance - Citywide Hardware Upgrades</v>
      </c>
      <c r="E1557" s="110">
        <v>23</v>
      </c>
    </row>
    <row r="1558" spans="1:5">
      <c r="A1558" s="58">
        <v>232150</v>
      </c>
      <c r="B1558" s="58" t="str">
        <f t="shared" si="48"/>
        <v>AG232150</v>
      </c>
      <c r="C1558" s="35" t="s">
        <v>18023</v>
      </c>
      <c r="D1558" s="35" t="str">
        <f t="shared" si="49"/>
        <v>232150 - Finance - Document Management System</v>
      </c>
      <c r="E1558" s="110">
        <v>23</v>
      </c>
    </row>
    <row r="1559" spans="1:5">
      <c r="A1559" s="58">
        <v>232160</v>
      </c>
      <c r="B1559" s="58" t="str">
        <f t="shared" si="48"/>
        <v>AG232160</v>
      </c>
      <c r="C1559" s="35" t="s">
        <v>18024</v>
      </c>
      <c r="D1559" s="35" t="str">
        <f t="shared" si="49"/>
        <v>232160 - Finance - Facility Security Systems Upgrade</v>
      </c>
      <c r="E1559" s="110">
        <v>23</v>
      </c>
    </row>
    <row r="1560" spans="1:5">
      <c r="A1560" s="58">
        <v>232170</v>
      </c>
      <c r="B1560" s="58" t="str">
        <f t="shared" si="48"/>
        <v>AG232170</v>
      </c>
      <c r="C1560" s="35" t="s">
        <v>18025</v>
      </c>
      <c r="D1560" s="35" t="str">
        <f t="shared" si="49"/>
        <v>232170 - Finance - Citywide Software Upgrade</v>
      </c>
      <c r="E1560" s="110">
        <v>23</v>
      </c>
    </row>
    <row r="1561" spans="1:5">
      <c r="A1561" s="58">
        <v>232180</v>
      </c>
      <c r="B1561" s="58" t="str">
        <f t="shared" si="48"/>
        <v>AG232180</v>
      </c>
      <c r="C1561" s="35" t="s">
        <v>18026</v>
      </c>
      <c r="D1561" s="35" t="str">
        <f t="shared" si="49"/>
        <v>232180 - Finance - Materials &amp; Supplies</v>
      </c>
      <c r="E1561" s="110">
        <v>23</v>
      </c>
    </row>
    <row r="1562" spans="1:5">
      <c r="A1562" s="58">
        <v>232190</v>
      </c>
      <c r="B1562" s="58" t="str">
        <f t="shared" si="48"/>
        <v>AG232190</v>
      </c>
      <c r="C1562" s="35" t="s">
        <v>18027</v>
      </c>
      <c r="D1562" s="35" t="str">
        <f t="shared" si="49"/>
        <v>232190 - Finance - Utilities</v>
      </c>
      <c r="E1562" s="110">
        <v>23</v>
      </c>
    </row>
    <row r="1563" spans="1:5">
      <c r="A1563" s="58">
        <v>232200</v>
      </c>
      <c r="B1563" s="58" t="str">
        <f t="shared" si="48"/>
        <v>AG232200</v>
      </c>
      <c r="C1563" s="35" t="s">
        <v>18028</v>
      </c>
      <c r="D1563" s="35" t="str">
        <f t="shared" si="49"/>
        <v>232200 - Finance - Purchased Services</v>
      </c>
      <c r="E1563" s="110">
        <v>23</v>
      </c>
    </row>
    <row r="1564" spans="1:5">
      <c r="A1564" s="58">
        <v>232210</v>
      </c>
      <c r="B1564" s="58" t="str">
        <f t="shared" si="48"/>
        <v>AG232210</v>
      </c>
      <c r="C1564" s="35" t="s">
        <v>18029</v>
      </c>
      <c r="D1564" s="35" t="str">
        <f t="shared" si="49"/>
        <v>232210 - Finance - Risk Management/Insurance Savings</v>
      </c>
      <c r="E1564" s="110">
        <v>23</v>
      </c>
    </row>
    <row r="1565" spans="1:5">
      <c r="A1565" s="58">
        <v>232220</v>
      </c>
      <c r="B1565" s="58" t="str">
        <f t="shared" si="48"/>
        <v>AG232220</v>
      </c>
      <c r="C1565" s="35" t="s">
        <v>18030</v>
      </c>
      <c r="D1565" s="35" t="str">
        <f t="shared" si="49"/>
        <v>232220 - Finance - Other Savings</v>
      </c>
      <c r="E1565" s="110">
        <v>23</v>
      </c>
    </row>
    <row r="1566" spans="1:5">
      <c r="A1566" s="58">
        <v>232230</v>
      </c>
      <c r="B1566" s="58" t="str">
        <f t="shared" si="48"/>
        <v>AG232230</v>
      </c>
      <c r="C1566" s="35" t="s">
        <v>18031</v>
      </c>
      <c r="D1566" s="35" t="str">
        <f t="shared" si="49"/>
        <v>232230 - Finance - Training</v>
      </c>
      <c r="E1566" s="110">
        <v>23</v>
      </c>
    </row>
    <row r="1567" spans="1:5">
      <c r="A1567" s="58">
        <v>239300</v>
      </c>
      <c r="B1567" s="58" t="str">
        <f t="shared" si="48"/>
        <v>AG239300</v>
      </c>
      <c r="C1567" s="35" t="s">
        <v>18032</v>
      </c>
      <c r="D1567" s="35" t="str">
        <f t="shared" si="49"/>
        <v>239300 - Treasury - Restructuring Projects</v>
      </c>
      <c r="E1567" s="110">
        <v>23</v>
      </c>
    </row>
    <row r="1568" spans="1:5">
      <c r="A1568" s="58">
        <v>239310</v>
      </c>
      <c r="B1568" s="58" t="str">
        <f t="shared" si="48"/>
        <v>AG239310</v>
      </c>
      <c r="C1568" s="35" t="s">
        <v>18033</v>
      </c>
      <c r="D1568" s="35" t="str">
        <f t="shared" si="49"/>
        <v>239310 - Income Tax - Restructuring Projects</v>
      </c>
      <c r="E1568" s="110">
        <v>23</v>
      </c>
    </row>
    <row r="1569" spans="1:5">
      <c r="A1569" s="58">
        <v>239950</v>
      </c>
      <c r="B1569" s="58" t="str">
        <f t="shared" si="48"/>
        <v>AG239950</v>
      </c>
      <c r="C1569" s="35" t="s">
        <v>18034</v>
      </c>
      <c r="D1569" s="35" t="str">
        <f t="shared" si="49"/>
        <v>239950 - GASB34FIN_1095</v>
      </c>
      <c r="E1569" s="58">
        <v>23</v>
      </c>
    </row>
    <row r="1570" spans="1:5">
      <c r="A1570" s="58">
        <v>240005</v>
      </c>
      <c r="B1570" s="58" t="str">
        <f t="shared" si="48"/>
        <v>AG240005</v>
      </c>
      <c r="C1570" s="35" t="s">
        <v>18035</v>
      </c>
      <c r="D1570" s="35" t="str">
        <f t="shared" si="49"/>
        <v>240005 - Emergency Management_240005</v>
      </c>
      <c r="E1570" s="110">
        <v>24</v>
      </c>
    </row>
    <row r="1571" spans="1:5">
      <c r="A1571" s="58">
        <v>240010</v>
      </c>
      <c r="B1571" s="58" t="str">
        <f t="shared" si="48"/>
        <v>AG240010</v>
      </c>
      <c r="C1571" s="35" t="s">
        <v>16498</v>
      </c>
      <c r="D1571" s="35" t="str">
        <f t="shared" si="49"/>
        <v>240010 - Fire Department Administration</v>
      </c>
      <c r="E1571" s="110">
        <v>24</v>
      </c>
    </row>
    <row r="1572" spans="1:5">
      <c r="A1572" s="58">
        <v>240015</v>
      </c>
      <c r="B1572" s="58" t="str">
        <f t="shared" si="48"/>
        <v>AG240015</v>
      </c>
      <c r="C1572" s="35" t="s">
        <v>9404</v>
      </c>
      <c r="D1572" s="35" t="str">
        <f t="shared" si="49"/>
        <v>240015 - Emergency Management</v>
      </c>
      <c r="E1572" s="110">
        <v>24</v>
      </c>
    </row>
    <row r="1573" spans="1:5">
      <c r="A1573" s="58">
        <v>240020</v>
      </c>
      <c r="B1573" s="58" t="str">
        <f t="shared" si="48"/>
        <v>AG240020</v>
      </c>
      <c r="C1573" s="35" t="s">
        <v>18036</v>
      </c>
      <c r="D1573" s="35" t="str">
        <f t="shared" si="49"/>
        <v>240020 - Fire Community Relations</v>
      </c>
      <c r="E1573" s="110">
        <v>24</v>
      </c>
    </row>
    <row r="1574" spans="1:5">
      <c r="A1574" s="58">
        <v>240030</v>
      </c>
      <c r="B1574" s="58" t="str">
        <f t="shared" si="48"/>
        <v>AG240030</v>
      </c>
      <c r="C1574" s="35" t="s">
        <v>18037</v>
      </c>
      <c r="D1574" s="35" t="str">
        <f t="shared" si="49"/>
        <v>240030 - Fire Budget Operations</v>
      </c>
      <c r="E1574" s="110">
        <v>24</v>
      </c>
    </row>
    <row r="1575" spans="1:5">
      <c r="A1575" s="58">
        <v>240040</v>
      </c>
      <c r="B1575" s="58" t="str">
        <f t="shared" si="48"/>
        <v>AG240040</v>
      </c>
      <c r="C1575" s="35" t="s">
        <v>18038</v>
      </c>
      <c r="D1575" s="35" t="str">
        <f t="shared" si="49"/>
        <v>240040 - Administration_Medical Services</v>
      </c>
      <c r="E1575" s="110">
        <v>24</v>
      </c>
    </row>
    <row r="1576" spans="1:5">
      <c r="A1576" s="58">
        <v>240065</v>
      </c>
      <c r="B1576" s="58" t="str">
        <f t="shared" si="48"/>
        <v>AG240065</v>
      </c>
      <c r="C1576" s="35" t="s">
        <v>18039</v>
      </c>
      <c r="D1576" s="35" t="str">
        <f t="shared" si="49"/>
        <v>240065 - Fire Communications Administration</v>
      </c>
      <c r="E1576" s="110">
        <v>24</v>
      </c>
    </row>
    <row r="1577" spans="1:5">
      <c r="A1577" s="58">
        <v>240070</v>
      </c>
      <c r="B1577" s="58" t="str">
        <f t="shared" si="48"/>
        <v>AG240070</v>
      </c>
      <c r="C1577" s="35" t="s">
        <v>18040</v>
      </c>
      <c r="D1577" s="35" t="str">
        <f t="shared" si="49"/>
        <v>240070 - Fire Cost Recovery USA</v>
      </c>
      <c r="E1577" s="110">
        <v>24</v>
      </c>
    </row>
    <row r="1578" spans="1:5">
      <c r="A1578" s="58">
        <v>240075</v>
      </c>
      <c r="B1578" s="58" t="str">
        <f t="shared" si="48"/>
        <v>AG240075</v>
      </c>
      <c r="C1578" s="35" t="s">
        <v>18041</v>
      </c>
      <c r="D1578" s="35" t="str">
        <f t="shared" si="49"/>
        <v>240075 - Fire Communications Dispatch</v>
      </c>
      <c r="E1578" s="110">
        <v>24</v>
      </c>
    </row>
    <row r="1579" spans="1:5">
      <c r="A1579" s="58">
        <v>240080</v>
      </c>
      <c r="B1579" s="58" t="str">
        <f t="shared" si="48"/>
        <v>AG240080</v>
      </c>
      <c r="C1579" s="35" t="s">
        <v>18042</v>
      </c>
      <c r="D1579" s="35" t="str">
        <f t="shared" si="49"/>
        <v>240080 - Fire Systems Support</v>
      </c>
      <c r="E1579" s="110">
        <v>24</v>
      </c>
    </row>
    <row r="1580" spans="1:5">
      <c r="A1580" s="58">
        <v>240100</v>
      </c>
      <c r="B1580" s="58" t="str">
        <f t="shared" si="48"/>
        <v>AG240100</v>
      </c>
      <c r="C1580" s="35" t="s">
        <v>18043</v>
      </c>
      <c r="D1580" s="35" t="str">
        <f t="shared" si="49"/>
        <v>240100 - Fire Legal &amp; Labor</v>
      </c>
      <c r="E1580" s="110">
        <v>24</v>
      </c>
    </row>
    <row r="1581" spans="1:5">
      <c r="A1581" s="58">
        <v>240105</v>
      </c>
      <c r="B1581" s="58" t="str">
        <f t="shared" si="48"/>
        <v>AG240105</v>
      </c>
      <c r="C1581" s="35" t="s">
        <v>18044</v>
      </c>
      <c r="D1581" s="35" t="str">
        <f t="shared" si="49"/>
        <v>240105 - Fire Apparatus Repair</v>
      </c>
      <c r="E1581" s="110">
        <v>24</v>
      </c>
    </row>
    <row r="1582" spans="1:5">
      <c r="A1582" s="58">
        <v>240110</v>
      </c>
      <c r="B1582" s="58" t="str">
        <f t="shared" si="48"/>
        <v>AG240110</v>
      </c>
      <c r="C1582" s="35" t="s">
        <v>18045</v>
      </c>
      <c r="D1582" s="35" t="str">
        <f t="shared" si="49"/>
        <v>240110 - Fire Apparatus Stores</v>
      </c>
      <c r="E1582" s="110">
        <v>24</v>
      </c>
    </row>
    <row r="1583" spans="1:5">
      <c r="A1583" s="58">
        <v>240120</v>
      </c>
      <c r="B1583" s="58" t="str">
        <f t="shared" si="48"/>
        <v>AG240120</v>
      </c>
      <c r="C1583" s="35" t="s">
        <v>18046</v>
      </c>
      <c r="D1583" s="35" t="str">
        <f t="shared" si="49"/>
        <v>240120 - Fire Facilities Management</v>
      </c>
      <c r="E1583" s="110">
        <v>24</v>
      </c>
    </row>
    <row r="1584" spans="1:5">
      <c r="A1584" s="58">
        <v>240130</v>
      </c>
      <c r="B1584" s="58" t="str">
        <f t="shared" si="48"/>
        <v>AG240130</v>
      </c>
      <c r="C1584" s="35" t="s">
        <v>18047</v>
      </c>
      <c r="D1584" s="35" t="str">
        <f t="shared" si="49"/>
        <v>240130 - Fire Apparatus Vehicle &amp; Repair</v>
      </c>
      <c r="E1584" s="110">
        <v>24</v>
      </c>
    </row>
    <row r="1585" spans="1:5">
      <c r="A1585" s="58">
        <v>240191</v>
      </c>
      <c r="B1585" s="58" t="str">
        <f t="shared" si="48"/>
        <v>AG240191</v>
      </c>
      <c r="C1585" s="35" t="s">
        <v>18048</v>
      </c>
      <c r="D1585" s="35" t="str">
        <f t="shared" si="49"/>
        <v>240191 - Fire Fighting Administration</v>
      </c>
      <c r="E1585" s="110">
        <v>24</v>
      </c>
    </row>
    <row r="1586" spans="1:5">
      <c r="A1586" s="58">
        <v>240195</v>
      </c>
      <c r="B1586" s="58" t="str">
        <f t="shared" si="48"/>
        <v>AG240195</v>
      </c>
      <c r="C1586" s="35" t="s">
        <v>6568</v>
      </c>
      <c r="D1586" s="35" t="str">
        <f t="shared" si="49"/>
        <v>240195 - Fire Fighting Operations</v>
      </c>
      <c r="E1586" s="110">
        <v>24</v>
      </c>
    </row>
    <row r="1587" spans="1:5">
      <c r="A1587" s="58">
        <v>240205</v>
      </c>
      <c r="B1587" s="58" t="str">
        <f t="shared" si="48"/>
        <v>AG240205</v>
      </c>
      <c r="C1587" s="35" t="s">
        <v>18049</v>
      </c>
      <c r="D1587" s="35" t="str">
        <f t="shared" si="49"/>
        <v>240205 - Fireboat Marine Operations</v>
      </c>
      <c r="E1587" s="110">
        <v>24</v>
      </c>
    </row>
    <row r="1588" spans="1:5">
      <c r="A1588" s="58">
        <v>240215</v>
      </c>
      <c r="B1588" s="58" t="str">
        <f t="shared" si="48"/>
        <v>AG240215</v>
      </c>
      <c r="C1588" s="35" t="s">
        <v>18050</v>
      </c>
      <c r="D1588" s="35" t="str">
        <f t="shared" si="49"/>
        <v>240215 - Airport Fire Operations</v>
      </c>
      <c r="E1588" s="110">
        <v>24</v>
      </c>
    </row>
    <row r="1589" spans="1:5">
      <c r="A1589" s="58">
        <v>240216</v>
      </c>
      <c r="B1589" s="58" t="str">
        <f t="shared" si="48"/>
        <v>AG240216</v>
      </c>
      <c r="C1589" s="35" t="s">
        <v>8942</v>
      </c>
      <c r="D1589" s="35" t="str">
        <f t="shared" si="49"/>
        <v>240216 - Domestic Preparedness Grant</v>
      </c>
      <c r="E1589" s="110">
        <v>24</v>
      </c>
    </row>
    <row r="1590" spans="1:5">
      <c r="A1590" s="58">
        <v>240217</v>
      </c>
      <c r="B1590" s="58" t="str">
        <f t="shared" si="48"/>
        <v>AG240217</v>
      </c>
      <c r="C1590" s="35" t="s">
        <v>18051</v>
      </c>
      <c r="D1590" s="35" t="str">
        <f t="shared" si="49"/>
        <v>240217 - Domestic Preparedness Grant_2</v>
      </c>
      <c r="E1590" s="110">
        <v>24</v>
      </c>
    </row>
    <row r="1591" spans="1:5">
      <c r="A1591" s="58">
        <v>240218</v>
      </c>
      <c r="B1591" s="58" t="str">
        <f t="shared" si="48"/>
        <v>AG240218</v>
      </c>
      <c r="C1591" s="35" t="s">
        <v>18052</v>
      </c>
      <c r="D1591" s="35" t="str">
        <f t="shared" si="49"/>
        <v>240218 - FEMA _ Grant Program_240218</v>
      </c>
      <c r="E1591" s="110">
        <v>24</v>
      </c>
    </row>
    <row r="1592" spans="1:5">
      <c r="A1592" s="58">
        <v>240220</v>
      </c>
      <c r="B1592" s="58" t="str">
        <f t="shared" si="48"/>
        <v>AG240220</v>
      </c>
      <c r="C1592" s="35" t="s">
        <v>18053</v>
      </c>
      <c r="D1592" s="35" t="str">
        <f t="shared" si="49"/>
        <v>240220 - Fire Training</v>
      </c>
      <c r="E1592" s="110">
        <v>24</v>
      </c>
    </row>
    <row r="1593" spans="1:5">
      <c r="A1593" s="58">
        <v>240221</v>
      </c>
      <c r="B1593" s="58" t="str">
        <f t="shared" si="48"/>
        <v>AG240221</v>
      </c>
      <c r="C1593" s="35" t="s">
        <v>10051</v>
      </c>
      <c r="D1593" s="35" t="str">
        <f t="shared" si="49"/>
        <v>240221 - State Domestic Preparedness Equipment Grant</v>
      </c>
      <c r="E1593" s="110">
        <v>24</v>
      </c>
    </row>
    <row r="1594" spans="1:5">
      <c r="A1594" s="58">
        <v>240224</v>
      </c>
      <c r="B1594" s="58" t="str">
        <f t="shared" si="48"/>
        <v>AG240224</v>
      </c>
      <c r="C1594" s="35" t="s">
        <v>18054</v>
      </c>
      <c r="D1594" s="35" t="str">
        <f t="shared" si="49"/>
        <v>240224 - State Homeland Security Grant Program</v>
      </c>
      <c r="E1594" s="110">
        <v>24</v>
      </c>
    </row>
    <row r="1595" spans="1:5">
      <c r="A1595" s="58">
        <v>240225</v>
      </c>
      <c r="B1595" s="58" t="str">
        <f t="shared" si="48"/>
        <v>AG240225</v>
      </c>
      <c r="C1595" s="35" t="s">
        <v>18055</v>
      </c>
      <c r="D1595" s="35" t="str">
        <f t="shared" si="49"/>
        <v>240225 - FEMA _ Grant Program</v>
      </c>
      <c r="E1595" s="110">
        <v>24</v>
      </c>
    </row>
    <row r="1596" spans="1:5">
      <c r="A1596" s="58">
        <v>240226</v>
      </c>
      <c r="B1596" s="58" t="str">
        <f t="shared" si="48"/>
        <v>AG240226</v>
      </c>
      <c r="C1596" s="35" t="s">
        <v>18056</v>
      </c>
      <c r="D1596" s="35" t="str">
        <f t="shared" si="49"/>
        <v>240226 - Assistance to Fire Fighters Grant Program</v>
      </c>
      <c r="E1596" s="110">
        <v>24</v>
      </c>
    </row>
    <row r="1597" spans="1:5">
      <c r="A1597" s="58">
        <v>240227</v>
      </c>
      <c r="B1597" s="58" t="str">
        <f t="shared" si="48"/>
        <v>AG240227</v>
      </c>
      <c r="C1597" s="35" t="s">
        <v>18057</v>
      </c>
      <c r="D1597" s="35" t="str">
        <f t="shared" si="49"/>
        <v>240227 - Assistance to Fire Fighters Prevention and Safet</v>
      </c>
      <c r="E1597" s="110">
        <v>24</v>
      </c>
    </row>
    <row r="1598" spans="1:5">
      <c r="A1598" s="58">
        <v>240228</v>
      </c>
      <c r="B1598" s="58" t="str">
        <f t="shared" si="48"/>
        <v>AG240228</v>
      </c>
      <c r="C1598" s="35" t="s">
        <v>18058</v>
      </c>
      <c r="D1598" s="35" t="str">
        <f t="shared" si="49"/>
        <v>240228 - Department of Justice Tech Program 2009CSWX0549</v>
      </c>
      <c r="E1598" s="110">
        <v>24</v>
      </c>
    </row>
    <row r="1599" spans="1:5">
      <c r="A1599" s="58">
        <v>240229</v>
      </c>
      <c r="B1599" s="58" t="str">
        <f t="shared" si="48"/>
        <v>AG240229</v>
      </c>
      <c r="C1599" s="35" t="s">
        <v>18059</v>
      </c>
      <c r="D1599" s="35" t="str">
        <f t="shared" si="49"/>
        <v>240229 - Department of Justice Tech Program 2009CKWX0557</v>
      </c>
      <c r="E1599" s="110">
        <v>24</v>
      </c>
    </row>
    <row r="1600" spans="1:5">
      <c r="A1600" s="58">
        <v>240240</v>
      </c>
      <c r="B1600" s="58" t="str">
        <f t="shared" si="48"/>
        <v>AG240240</v>
      </c>
      <c r="C1600" s="35" t="s">
        <v>18060</v>
      </c>
      <c r="D1600" s="35" t="str">
        <f t="shared" si="49"/>
        <v>240240 - Fire Marshal Administration</v>
      </c>
      <c r="E1600" s="110">
        <v>24</v>
      </c>
    </row>
    <row r="1601" spans="1:5">
      <c r="A1601" s="58">
        <v>240241</v>
      </c>
      <c r="B1601" s="58" t="str">
        <f t="shared" si="48"/>
        <v>AG240241</v>
      </c>
      <c r="C1601" s="35" t="s">
        <v>18061</v>
      </c>
      <c r="D1601" s="35" t="str">
        <f t="shared" si="49"/>
        <v>240241 - State of Mi. Auto Theft Prevention Authority</v>
      </c>
      <c r="E1601" s="110">
        <v>24</v>
      </c>
    </row>
    <row r="1602" spans="1:5">
      <c r="A1602" s="58">
        <v>240242</v>
      </c>
      <c r="B1602" s="58" t="str">
        <f t="shared" si="48"/>
        <v>AG240242</v>
      </c>
      <c r="C1602" s="35" t="s">
        <v>14034</v>
      </c>
      <c r="D1602" s="35" t="str">
        <f t="shared" si="49"/>
        <v>240242 - Autombile Theft Prevention Authority Grant(ATPA)FY2015</v>
      </c>
      <c r="E1602" s="110">
        <v>24</v>
      </c>
    </row>
    <row r="1603" spans="1:5">
      <c r="A1603" s="58">
        <v>240250</v>
      </c>
      <c r="B1603" s="58" t="str">
        <f t="shared" si="48"/>
        <v>AG240250</v>
      </c>
      <c r="C1603" s="35" t="s">
        <v>18062</v>
      </c>
      <c r="D1603" s="35" t="str">
        <f t="shared" si="49"/>
        <v>240250 - Fire Marshal Inspection</v>
      </c>
      <c r="E1603" s="110">
        <v>24</v>
      </c>
    </row>
    <row r="1604" spans="1:5">
      <c r="A1604" s="58">
        <v>240260</v>
      </c>
      <c r="B1604" s="58" t="str">
        <f t="shared" si="48"/>
        <v>AG240260</v>
      </c>
      <c r="C1604" s="35" t="s">
        <v>18063</v>
      </c>
      <c r="D1604" s="35" t="str">
        <f t="shared" si="49"/>
        <v>240260 - Fire Marshal Arson Investigation</v>
      </c>
      <c r="E1604" s="110">
        <v>24</v>
      </c>
    </row>
    <row r="1605" spans="1:5">
      <c r="A1605" s="58">
        <v>240270</v>
      </c>
      <c r="B1605" s="58" t="str">
        <f t="shared" ref="B1605:B1668" si="50">"AG"&amp;A1605</f>
        <v>AG240270</v>
      </c>
      <c r="C1605" s="35" t="s">
        <v>18064</v>
      </c>
      <c r="D1605" s="35" t="str">
        <f t="shared" ref="D1605:D1668" si="51">A1605&amp;" - "&amp;C1605</f>
        <v>240270 - Fire Marshal - Plan &amp; Exam</v>
      </c>
      <c r="E1605" s="110">
        <v>24</v>
      </c>
    </row>
    <row r="1606" spans="1:5">
      <c r="A1606" s="58">
        <v>240290</v>
      </c>
      <c r="B1606" s="58" t="str">
        <f t="shared" si="50"/>
        <v>AG240290</v>
      </c>
      <c r="C1606" s="35" t="s">
        <v>18065</v>
      </c>
      <c r="D1606" s="35" t="str">
        <f t="shared" si="51"/>
        <v>240290 - Fire Marshal General Office</v>
      </c>
      <c r="E1606" s="110">
        <v>24</v>
      </c>
    </row>
    <row r="1607" spans="1:5">
      <c r="A1607" s="58">
        <v>240300</v>
      </c>
      <c r="B1607" s="58" t="str">
        <f t="shared" si="50"/>
        <v>AG240300</v>
      </c>
      <c r="C1607" s="35" t="s">
        <v>13464</v>
      </c>
      <c r="D1607" s="35" t="str">
        <f t="shared" si="51"/>
        <v>240300 - 2009 Port Authority Grant</v>
      </c>
      <c r="E1607" s="110">
        <v>24</v>
      </c>
    </row>
    <row r="1608" spans="1:5">
      <c r="A1608" s="58">
        <v>240314</v>
      </c>
      <c r="B1608" s="58" t="str">
        <f t="shared" si="50"/>
        <v>AG240314</v>
      </c>
      <c r="C1608" s="35" t="s">
        <v>18066</v>
      </c>
      <c r="D1608" s="35" t="str">
        <f t="shared" si="51"/>
        <v>240314 - Fire Capital Improvements</v>
      </c>
      <c r="E1608" s="110">
        <v>24</v>
      </c>
    </row>
    <row r="1609" spans="1:5">
      <c r="A1609" s="58">
        <v>240315</v>
      </c>
      <c r="B1609" s="58" t="str">
        <f t="shared" si="50"/>
        <v>AG240315</v>
      </c>
      <c r="C1609" s="35" t="s">
        <v>18067</v>
      </c>
      <c r="D1609" s="35" t="str">
        <f t="shared" si="51"/>
        <v>240315 - Emergency Operation Center</v>
      </c>
      <c r="E1609" s="110">
        <v>24</v>
      </c>
    </row>
    <row r="1610" spans="1:5">
      <c r="A1610" s="58">
        <v>240320</v>
      </c>
      <c r="B1610" s="58" t="str">
        <f t="shared" si="50"/>
        <v>AG240320</v>
      </c>
      <c r="C1610" s="35" t="s">
        <v>18068</v>
      </c>
      <c r="D1610" s="35" t="str">
        <f t="shared" si="51"/>
        <v>240320 - E.M.S. Administration</v>
      </c>
      <c r="E1610" s="110">
        <v>24</v>
      </c>
    </row>
    <row r="1611" spans="1:5">
      <c r="A1611" s="58">
        <v>240330</v>
      </c>
      <c r="B1611" s="58" t="str">
        <f t="shared" si="50"/>
        <v>AG240330</v>
      </c>
      <c r="C1611" s="35" t="s">
        <v>9741</v>
      </c>
      <c r="D1611" s="35" t="str">
        <f t="shared" si="51"/>
        <v>240330 - MMRS</v>
      </c>
      <c r="E1611" s="110">
        <v>24</v>
      </c>
    </row>
    <row r="1612" spans="1:5">
      <c r="A1612" s="58">
        <v>240340</v>
      </c>
      <c r="B1612" s="58" t="str">
        <f t="shared" si="50"/>
        <v>AG240340</v>
      </c>
      <c r="C1612" s="35" t="s">
        <v>18069</v>
      </c>
      <c r="D1612" s="35" t="str">
        <f t="shared" si="51"/>
        <v>240340 - E.M.S. Field Operations</v>
      </c>
      <c r="E1612" s="110">
        <v>24</v>
      </c>
    </row>
    <row r="1613" spans="1:5">
      <c r="A1613" s="58">
        <v>240345</v>
      </c>
      <c r="B1613" s="58" t="str">
        <f t="shared" si="50"/>
        <v>AG240345</v>
      </c>
      <c r="C1613" s="35" t="s">
        <v>18070</v>
      </c>
      <c r="D1613" s="35" t="str">
        <f t="shared" si="51"/>
        <v>240345 - Det East Medical Control Auth Donation EMS</v>
      </c>
      <c r="E1613" s="110">
        <v>24</v>
      </c>
    </row>
    <row r="1614" spans="1:5">
      <c r="A1614" s="58">
        <v>240350</v>
      </c>
      <c r="B1614" s="58" t="str">
        <f t="shared" si="50"/>
        <v>AG240350</v>
      </c>
      <c r="C1614" s="35" t="s">
        <v>18071</v>
      </c>
      <c r="D1614" s="35" t="str">
        <f t="shared" si="51"/>
        <v>240350 - E.M.S. Training</v>
      </c>
      <c r="E1614" s="110">
        <v>24</v>
      </c>
    </row>
    <row r="1615" spans="1:5">
      <c r="A1615" s="58">
        <v>240365</v>
      </c>
      <c r="B1615" s="58" t="str">
        <f t="shared" si="50"/>
        <v>AG240365</v>
      </c>
      <c r="C1615" s="35" t="s">
        <v>18072</v>
      </c>
      <c r="D1615" s="35" t="str">
        <f t="shared" si="51"/>
        <v>240365 - Fire _ Public Safety Mall _ Bond</v>
      </c>
      <c r="E1615" s="110">
        <v>24</v>
      </c>
    </row>
    <row r="1616" spans="1:5">
      <c r="A1616" s="58">
        <v>240380</v>
      </c>
      <c r="B1616" s="58" t="str">
        <f t="shared" si="50"/>
        <v>AG240380</v>
      </c>
      <c r="C1616" s="35" t="s">
        <v>18073</v>
      </c>
      <c r="D1616" s="35" t="str">
        <f t="shared" si="51"/>
        <v>240380 - Fire Station Replacements _ 1990A</v>
      </c>
      <c r="E1616" s="110">
        <v>24</v>
      </c>
    </row>
    <row r="1617" spans="1:5">
      <c r="A1617" s="58">
        <v>240390</v>
      </c>
      <c r="B1617" s="58" t="str">
        <f t="shared" si="50"/>
        <v>AG240390</v>
      </c>
      <c r="C1617" s="35" t="s">
        <v>18074</v>
      </c>
      <c r="D1617" s="35" t="str">
        <f t="shared" si="51"/>
        <v>240390 - Fire Capital Improvement Replacement 89A</v>
      </c>
      <c r="E1617" s="110">
        <v>24</v>
      </c>
    </row>
    <row r="1618" spans="1:5">
      <c r="A1618" s="58">
        <v>240400</v>
      </c>
      <c r="B1618" s="58" t="str">
        <f t="shared" si="50"/>
        <v>AG240400</v>
      </c>
      <c r="C1618" s="35" t="s">
        <v>18075</v>
      </c>
      <c r="D1618" s="35" t="str">
        <f t="shared" si="51"/>
        <v>240400 - Hazardous Material Incident Mitigation</v>
      </c>
      <c r="E1618" s="110">
        <v>24</v>
      </c>
    </row>
    <row r="1619" spans="1:5">
      <c r="A1619" s="58">
        <v>240410</v>
      </c>
      <c r="B1619" s="58" t="str">
        <f t="shared" si="50"/>
        <v>AG240410</v>
      </c>
      <c r="C1619" s="35" t="s">
        <v>6880</v>
      </c>
      <c r="D1619" s="35" t="str">
        <f t="shared" si="51"/>
        <v>240410 - Training Aids and Material</v>
      </c>
      <c r="E1619" s="110">
        <v>24</v>
      </c>
    </row>
    <row r="1620" spans="1:5">
      <c r="A1620" s="58">
        <v>240430</v>
      </c>
      <c r="B1620" s="58" t="str">
        <f t="shared" si="50"/>
        <v>AG240430</v>
      </c>
      <c r="C1620" s="35" t="s">
        <v>18076</v>
      </c>
      <c r="D1620" s="35" t="str">
        <f t="shared" si="51"/>
        <v>240430 - Hazard Material Transportation Act PL</v>
      </c>
      <c r="E1620" s="110">
        <v>24</v>
      </c>
    </row>
    <row r="1621" spans="1:5">
      <c r="A1621" s="58">
        <v>240440</v>
      </c>
      <c r="B1621" s="58" t="str">
        <f t="shared" si="50"/>
        <v>AG240440</v>
      </c>
      <c r="C1621" s="35" t="s">
        <v>18077</v>
      </c>
      <c r="D1621" s="35" t="str">
        <f t="shared" si="51"/>
        <v>240440 - Administration NFIRS Grant</v>
      </c>
      <c r="E1621" s="110">
        <v>24</v>
      </c>
    </row>
    <row r="1622" spans="1:5">
      <c r="A1622" s="58">
        <v>240460</v>
      </c>
      <c r="B1622" s="58" t="str">
        <f t="shared" si="50"/>
        <v>AG240460</v>
      </c>
      <c r="C1622" s="35" t="s">
        <v>18078</v>
      </c>
      <c r="D1622" s="35" t="str">
        <f t="shared" si="51"/>
        <v>240460 - Fire Fighting Div _ Operations</v>
      </c>
      <c r="E1622" s="110">
        <v>24</v>
      </c>
    </row>
    <row r="1623" spans="1:5">
      <c r="A1623" s="58">
        <v>240490</v>
      </c>
      <c r="B1623" s="58" t="str">
        <f t="shared" si="50"/>
        <v>AG240490</v>
      </c>
      <c r="C1623" s="35" t="s">
        <v>13503</v>
      </c>
      <c r="D1623" s="35" t="str">
        <f t="shared" si="51"/>
        <v>240490 - Fire Recovery</v>
      </c>
      <c r="E1623" s="110">
        <v>24</v>
      </c>
    </row>
    <row r="1624" spans="1:5">
      <c r="A1624" s="58">
        <v>240500</v>
      </c>
      <c r="B1624" s="58" t="str">
        <f t="shared" si="50"/>
        <v>AG240500</v>
      </c>
      <c r="C1624" s="35" t="s">
        <v>18079</v>
      </c>
      <c r="D1624" s="35" t="str">
        <f t="shared" si="51"/>
        <v>240500 - FS - 111 Montcalm E1 T2</v>
      </c>
      <c r="E1624" s="110">
        <v>24</v>
      </c>
    </row>
    <row r="1625" spans="1:5">
      <c r="A1625" s="58">
        <v>240501</v>
      </c>
      <c r="B1625" s="58" t="str">
        <f t="shared" si="50"/>
        <v>AG240501</v>
      </c>
      <c r="C1625" s="35" t="s">
        <v>18080</v>
      </c>
      <c r="D1625" s="35" t="str">
        <f t="shared" si="51"/>
        <v>240501 - FS - 433 W Alexandrine E5 L20 S2</v>
      </c>
      <c r="E1625" s="110">
        <v>24</v>
      </c>
    </row>
    <row r="1626" spans="1:5">
      <c r="A1626" s="58">
        <v>240502</v>
      </c>
      <c r="B1626" s="58" t="str">
        <f t="shared" si="50"/>
        <v>AG240502</v>
      </c>
      <c r="C1626" s="35" t="s">
        <v>18081</v>
      </c>
      <c r="D1626" s="35" t="str">
        <f t="shared" si="51"/>
        <v>240502 - FS - 3050 Russell L1 Hazmat</v>
      </c>
      <c r="E1626" s="110">
        <v>24</v>
      </c>
    </row>
    <row r="1627" spans="1:5">
      <c r="A1627" s="58">
        <v>240503</v>
      </c>
      <c r="B1627" s="58" t="str">
        <f t="shared" si="50"/>
        <v>AG240503</v>
      </c>
      <c r="C1627" s="35" t="s">
        <v>18082</v>
      </c>
      <c r="D1627" s="35" t="str">
        <f t="shared" si="51"/>
        <v>240503 - FS _ 1625 W Lafayette E8</v>
      </c>
      <c r="E1627" s="110">
        <v>24</v>
      </c>
    </row>
    <row r="1628" spans="1:5">
      <c r="A1628" s="58">
        <v>240504</v>
      </c>
      <c r="B1628" s="58" t="str">
        <f t="shared" si="50"/>
        <v>AG240504</v>
      </c>
      <c r="C1628" s="35" t="s">
        <v>18083</v>
      </c>
      <c r="D1628" s="35" t="str">
        <f t="shared" si="51"/>
        <v>240504 - FS - 3737 E Lafayette E9 L6</v>
      </c>
      <c r="E1628" s="110">
        <v>24</v>
      </c>
    </row>
    <row r="1629" spans="1:5">
      <c r="A1629" s="58">
        <v>240505</v>
      </c>
      <c r="B1629" s="58" t="str">
        <f t="shared" si="50"/>
        <v>AG240505</v>
      </c>
      <c r="C1629" s="35" t="s">
        <v>18084</v>
      </c>
      <c r="D1629" s="35" t="str">
        <f t="shared" si="51"/>
        <v>240505 - FS _ 3396 Vinewood E10</v>
      </c>
      <c r="E1629" s="110">
        <v>24</v>
      </c>
    </row>
    <row r="1630" spans="1:5">
      <c r="A1630" s="58">
        <v>240506</v>
      </c>
      <c r="B1630" s="58" t="str">
        <f t="shared" si="50"/>
        <v>AG240506</v>
      </c>
      <c r="C1630" s="35" t="s">
        <v>18085</v>
      </c>
      <c r="D1630" s="35" t="str">
        <f t="shared" si="51"/>
        <v>240506 - FS - 6100 Second Blvd E17 L7</v>
      </c>
      <c r="E1630" s="110">
        <v>24</v>
      </c>
    </row>
    <row r="1631" spans="1:5">
      <c r="A1631" s="58">
        <v>240507</v>
      </c>
      <c r="B1631" s="58" t="str">
        <f t="shared" si="50"/>
        <v>AG240507</v>
      </c>
      <c r="C1631" s="35" t="s">
        <v>18086</v>
      </c>
      <c r="D1631" s="35" t="str">
        <f t="shared" si="51"/>
        <v>240507 - FS _ 3812 Mt Elliott L10</v>
      </c>
      <c r="E1631" s="110">
        <v>24</v>
      </c>
    </row>
    <row r="1632" spans="1:5">
      <c r="A1632" s="58">
        <v>240508</v>
      </c>
      <c r="B1632" s="58" t="str">
        <f t="shared" si="50"/>
        <v>AG240508</v>
      </c>
      <c r="C1632" s="35" t="s">
        <v>18087</v>
      </c>
      <c r="D1632" s="35" t="str">
        <f t="shared" si="51"/>
        <v>240508 - FS - 10325 Linwood E21 L28</v>
      </c>
      <c r="E1632" s="110">
        <v>24</v>
      </c>
    </row>
    <row r="1633" spans="1:5">
      <c r="A1633" s="58">
        <v>240509</v>
      </c>
      <c r="B1633" s="58" t="str">
        <f t="shared" si="50"/>
        <v>AG240509</v>
      </c>
      <c r="C1633" s="35" t="s">
        <v>18088</v>
      </c>
      <c r="D1633" s="35" t="str">
        <f t="shared" si="51"/>
        <v>240509 - FS - 1818 E Grand Blvd E23 S3</v>
      </c>
      <c r="E1633" s="110">
        <v>24</v>
      </c>
    </row>
    <row r="1634" spans="1:5">
      <c r="A1634" s="58">
        <v>240510</v>
      </c>
      <c r="B1634" s="58" t="str">
        <f t="shared" si="50"/>
        <v>AG240510</v>
      </c>
      <c r="C1634" s="35" t="s">
        <v>18089</v>
      </c>
      <c r="D1634" s="35" t="str">
        <f t="shared" si="51"/>
        <v>240510 - FS - 2200 Crane L14</v>
      </c>
      <c r="E1634" s="110">
        <v>24</v>
      </c>
    </row>
    <row r="1635" spans="1:5">
      <c r="A1635" s="58">
        <v>240511</v>
      </c>
      <c r="B1635" s="58" t="str">
        <f t="shared" si="50"/>
        <v>AG240511</v>
      </c>
      <c r="C1635" s="35" t="s">
        <v>18090</v>
      </c>
      <c r="D1635" s="35" t="str">
        <f t="shared" si="51"/>
        <v>240511 - FS - 4700 Fort St E27 L8</v>
      </c>
      <c r="E1635" s="110">
        <v>24</v>
      </c>
    </row>
    <row r="1636" spans="1:5">
      <c r="A1636" s="58">
        <v>240512</v>
      </c>
      <c r="B1636" s="58" t="str">
        <f t="shared" si="50"/>
        <v>AG240512</v>
      </c>
      <c r="C1636" s="35" t="s">
        <v>18091</v>
      </c>
      <c r="D1636" s="35" t="str">
        <f t="shared" si="51"/>
        <v>240512 - FS - 7600 W Jefferson E29</v>
      </c>
      <c r="E1636" s="110">
        <v>24</v>
      </c>
    </row>
    <row r="1637" spans="1:5">
      <c r="A1637" s="58">
        <v>240513</v>
      </c>
      <c r="B1637" s="58" t="str">
        <f t="shared" si="50"/>
        <v>AG240513</v>
      </c>
      <c r="C1637" s="35" t="s">
        <v>18092</v>
      </c>
      <c r="D1637" s="35" t="str">
        <f t="shared" si="51"/>
        <v>240513 - FS - 16543 Meyers RD E30</v>
      </c>
      <c r="E1637" s="110">
        <v>24</v>
      </c>
    </row>
    <row r="1638" spans="1:5">
      <c r="A1638" s="58">
        <v>240514</v>
      </c>
      <c r="B1638" s="58" t="str">
        <f t="shared" si="50"/>
        <v>AG240514</v>
      </c>
      <c r="C1638" s="35" t="s">
        <v>18093</v>
      </c>
      <c r="D1638" s="35" t="str">
        <f t="shared" si="51"/>
        <v>240514 - FS - 1697 W Grand Blvd E31 S4</v>
      </c>
      <c r="E1638" s="110">
        <v>24</v>
      </c>
    </row>
    <row r="1639" spans="1:5">
      <c r="A1639" s="58">
        <v>240515</v>
      </c>
      <c r="B1639" s="58" t="str">
        <f t="shared" si="50"/>
        <v>AG240515</v>
      </c>
      <c r="C1639" s="35" t="s">
        <v>18094</v>
      </c>
      <c r="D1639" s="35" t="str">
        <f t="shared" si="51"/>
        <v>240515 - FS - 11740 E Jefferson E32</v>
      </c>
      <c r="E1639" s="110">
        <v>24</v>
      </c>
    </row>
    <row r="1640" spans="1:5">
      <c r="A1640" s="58">
        <v>240516</v>
      </c>
      <c r="B1640" s="58" t="str">
        <f t="shared" si="50"/>
        <v>AG240516</v>
      </c>
      <c r="C1640" s="35" t="s">
        <v>18095</v>
      </c>
      <c r="D1640" s="35" t="str">
        <f t="shared" si="51"/>
        <v>240516 - FS - 1041 Lawndale E33 L13</v>
      </c>
      <c r="E1640" s="110">
        <v>24</v>
      </c>
    </row>
    <row r="1641" spans="1:5">
      <c r="A1641" s="58">
        <v>240517</v>
      </c>
      <c r="B1641" s="58" t="str">
        <f t="shared" si="50"/>
        <v>AG240517</v>
      </c>
      <c r="C1641" s="35" t="s">
        <v>18096</v>
      </c>
      <c r="D1641" s="35" t="str">
        <f t="shared" si="51"/>
        <v>240517 - FS - 6535 Livernois E34</v>
      </c>
      <c r="E1641" s="110">
        <v>24</v>
      </c>
    </row>
    <row r="1642" spans="1:5">
      <c r="A1642" s="58">
        <v>240518</v>
      </c>
      <c r="B1642" s="58" t="str">
        <f t="shared" si="50"/>
        <v>AG240518</v>
      </c>
      <c r="C1642" s="35" t="s">
        <v>18097</v>
      </c>
      <c r="D1642" s="35" t="str">
        <f t="shared" si="51"/>
        <v>240518 - FS - 111 Kenilworth E35</v>
      </c>
      <c r="E1642" s="110">
        <v>24</v>
      </c>
    </row>
    <row r="1643" spans="1:5">
      <c r="A1643" s="58">
        <v>240519</v>
      </c>
      <c r="B1643" s="58" t="str">
        <f t="shared" si="50"/>
        <v>AG240519</v>
      </c>
      <c r="C1643" s="35" t="s">
        <v>18098</v>
      </c>
      <c r="D1643" s="35" t="str">
        <f t="shared" si="51"/>
        <v>240519 - FS _ 1113 Coplin E38</v>
      </c>
      <c r="E1643" s="110">
        <v>24</v>
      </c>
    </row>
    <row r="1644" spans="1:5">
      <c r="A1644" s="58">
        <v>240520</v>
      </c>
      <c r="B1644" s="58" t="str">
        <f t="shared" si="50"/>
        <v>AG240520</v>
      </c>
      <c r="C1644" s="35" t="s">
        <v>18099</v>
      </c>
      <c r="D1644" s="35" t="str">
        <f t="shared" si="51"/>
        <v>240520 - FS - 8700 14th St E39</v>
      </c>
      <c r="E1644" s="110">
        <v>24</v>
      </c>
    </row>
    <row r="1645" spans="1:5">
      <c r="A1645" s="58">
        <v>240521</v>
      </c>
      <c r="B1645" s="58" t="str">
        <f t="shared" si="50"/>
        <v>AG240521</v>
      </c>
      <c r="C1645" s="35" t="s">
        <v>18100</v>
      </c>
      <c r="D1645" s="35" t="str">
        <f t="shared" si="51"/>
        <v>240521 - FS _ 6900 Miller L16</v>
      </c>
      <c r="E1645" s="110">
        <v>24</v>
      </c>
    </row>
    <row r="1646" spans="1:5">
      <c r="A1646" s="58">
        <v>240522</v>
      </c>
      <c r="B1646" s="58" t="str">
        <f t="shared" si="50"/>
        <v>AG240522</v>
      </c>
      <c r="C1646" s="35" t="s">
        <v>18101</v>
      </c>
      <c r="D1646" s="35" t="str">
        <f t="shared" si="51"/>
        <v>240522 - FS - 13939 Dexter E40 L17 S5</v>
      </c>
      <c r="E1646" s="110">
        <v>24</v>
      </c>
    </row>
    <row r="1647" spans="1:5">
      <c r="A1647" s="58">
        <v>240523</v>
      </c>
      <c r="B1647" s="58" t="str">
        <f t="shared" si="50"/>
        <v>AG240523</v>
      </c>
      <c r="C1647" s="35" t="s">
        <v>18102</v>
      </c>
      <c r="D1647" s="35" t="str">
        <f t="shared" si="51"/>
        <v>240523 - FS - 10700 Shoemaker L19</v>
      </c>
      <c r="E1647" s="110">
        <v>24</v>
      </c>
    </row>
    <row r="1648" spans="1:5">
      <c r="A1648" s="58">
        <v>240524</v>
      </c>
      <c r="B1648" s="58" t="str">
        <f t="shared" si="50"/>
        <v>AG240524</v>
      </c>
      <c r="C1648" s="35" t="s">
        <v>18103</v>
      </c>
      <c r="D1648" s="35" t="str">
        <f t="shared" si="51"/>
        <v>240524 - FS - 5000 Rohns E41</v>
      </c>
      <c r="E1648" s="110">
        <v>24</v>
      </c>
    </row>
    <row r="1649" spans="1:5">
      <c r="A1649" s="58">
        <v>240525</v>
      </c>
      <c r="B1649" s="58" t="str">
        <f t="shared" si="50"/>
        <v>AG240525</v>
      </c>
      <c r="C1649" s="35" t="s">
        <v>18104</v>
      </c>
      <c r="D1649" s="35" t="str">
        <f t="shared" si="51"/>
        <v>240525 - FS - 6324 W Chicago E42 L21</v>
      </c>
      <c r="E1649" s="110">
        <v>24</v>
      </c>
    </row>
    <row r="1650" spans="1:5">
      <c r="A1650" s="58">
        <v>240526</v>
      </c>
      <c r="B1650" s="58" t="str">
        <f t="shared" si="50"/>
        <v>AG240526</v>
      </c>
      <c r="C1650" s="35" t="s">
        <v>18105</v>
      </c>
      <c r="D1650" s="35" t="str">
        <f t="shared" si="51"/>
        <v>240526 - FS - 6830 McGraw L22</v>
      </c>
      <c r="E1650" s="110">
        <v>24</v>
      </c>
    </row>
    <row r="1651" spans="1:5">
      <c r="A1651" s="58">
        <v>240527</v>
      </c>
      <c r="B1651" s="58" t="str">
        <f t="shared" si="50"/>
        <v>AG240527</v>
      </c>
      <c r="C1651" s="35" t="s">
        <v>18106</v>
      </c>
      <c r="D1651" s="35" t="str">
        <f t="shared" si="51"/>
        <v>240527 - FS - 35 W Seven Mile E44 L18</v>
      </c>
      <c r="E1651" s="110">
        <v>24</v>
      </c>
    </row>
    <row r="1652" spans="1:5">
      <c r="A1652" s="58">
        <v>240528</v>
      </c>
      <c r="B1652" s="58" t="str">
        <f t="shared" si="50"/>
        <v>AG240528</v>
      </c>
      <c r="C1652" s="35" t="s">
        <v>18107</v>
      </c>
      <c r="D1652" s="35" t="str">
        <f t="shared" si="51"/>
        <v>240528 - FS - 10101 Knodell E46</v>
      </c>
      <c r="E1652" s="110">
        <v>24</v>
      </c>
    </row>
    <row r="1653" spans="1:5">
      <c r="A1653" s="58">
        <v>240529</v>
      </c>
      <c r="B1653" s="58" t="str">
        <f t="shared" si="50"/>
        <v>AG240529</v>
      </c>
      <c r="C1653" s="35" t="s">
        <v>18108</v>
      </c>
      <c r="D1653" s="35" t="str">
        <f t="shared" si="51"/>
        <v>240529 - FS - 17475 Mt Elloitt E47 L30</v>
      </c>
      <c r="E1653" s="110">
        <v>24</v>
      </c>
    </row>
    <row r="1654" spans="1:5">
      <c r="A1654" s="58">
        <v>240530</v>
      </c>
      <c r="B1654" s="58" t="str">
        <f t="shared" si="50"/>
        <v>AG240530</v>
      </c>
      <c r="C1654" s="35" t="s">
        <v>18109</v>
      </c>
      <c r="D1654" s="35" t="str">
        <f t="shared" si="51"/>
        <v>240530 - FS - 2300 S Fort St E48</v>
      </c>
      <c r="E1654" s="110">
        <v>24</v>
      </c>
    </row>
    <row r="1655" spans="1:5">
      <c r="A1655" s="58">
        <v>240531</v>
      </c>
      <c r="B1655" s="58" t="str">
        <f t="shared" si="50"/>
        <v>AG240531</v>
      </c>
      <c r="C1655" s="35" t="s">
        <v>18110</v>
      </c>
      <c r="D1655" s="35" t="str">
        <f t="shared" si="51"/>
        <v>240531 - FS _ 12515 Grand River E49</v>
      </c>
      <c r="E1655" s="110">
        <v>24</v>
      </c>
    </row>
    <row r="1656" spans="1:5">
      <c r="A1656" s="58">
        <v>240532</v>
      </c>
      <c r="B1656" s="58" t="str">
        <f t="shared" si="50"/>
        <v>AG240532</v>
      </c>
      <c r="C1656" s="35" t="s">
        <v>18111</v>
      </c>
      <c r="D1656" s="35" t="str">
        <f t="shared" si="51"/>
        <v>240532 - FS - 12985 Houston E50 L23</v>
      </c>
      <c r="E1656" s="110">
        <v>24</v>
      </c>
    </row>
    <row r="1657" spans="1:5">
      <c r="A1657" s="58">
        <v>240533</v>
      </c>
      <c r="B1657" s="58" t="str">
        <f t="shared" si="50"/>
        <v>AG240533</v>
      </c>
      <c r="C1657" s="35" t="s">
        <v>18112</v>
      </c>
      <c r="D1657" s="35" t="str">
        <f t="shared" si="51"/>
        <v>240533 - FS - 18236 Livernois E51 L24</v>
      </c>
      <c r="E1657" s="110">
        <v>24</v>
      </c>
    </row>
    <row r="1658" spans="1:5">
      <c r="A1658" s="58">
        <v>240534</v>
      </c>
      <c r="B1658" s="58" t="str">
        <f t="shared" si="50"/>
        <v>AG240534</v>
      </c>
      <c r="C1658" s="35" t="s">
        <v>18113</v>
      </c>
      <c r="D1658" s="35" t="str">
        <f t="shared" si="51"/>
        <v>240534 - FS - 5029 Manistique E52 L31</v>
      </c>
      <c r="E1658" s="110">
        <v>24</v>
      </c>
    </row>
    <row r="1659" spans="1:5">
      <c r="A1659" s="58">
        <v>240535</v>
      </c>
      <c r="B1659" s="58" t="str">
        <f t="shared" si="50"/>
        <v>AG240535</v>
      </c>
      <c r="C1659" s="35" t="s">
        <v>18114</v>
      </c>
      <c r="D1659" s="35" t="str">
        <f t="shared" si="51"/>
        <v>240535 - FS - 15127 Greenfield E53 L25</v>
      </c>
      <c r="E1659" s="110">
        <v>24</v>
      </c>
    </row>
    <row r="1660" spans="1:5">
      <c r="A1660" s="58">
        <v>240536</v>
      </c>
      <c r="B1660" s="58" t="str">
        <f t="shared" si="50"/>
        <v>AG240536</v>
      </c>
      <c r="C1660" s="35" t="s">
        <v>18115</v>
      </c>
      <c r="D1660" s="35" t="str">
        <f t="shared" si="51"/>
        <v>240536 - FS - 16825 Trinity E54 L26</v>
      </c>
      <c r="E1660" s="110">
        <v>24</v>
      </c>
    </row>
    <row r="1661" spans="1:5">
      <c r="A1661" s="58">
        <v>240537</v>
      </c>
      <c r="B1661" s="58" t="str">
        <f t="shared" si="50"/>
        <v>AG240537</v>
      </c>
      <c r="C1661" s="35" t="s">
        <v>18116</v>
      </c>
      <c r="D1661" s="35" t="str">
        <f t="shared" si="51"/>
        <v>240537 - FS - 18140 Joy Road E55 L27</v>
      </c>
      <c r="E1661" s="110">
        <v>24</v>
      </c>
    </row>
    <row r="1662" spans="1:5">
      <c r="A1662" s="58">
        <v>240538</v>
      </c>
      <c r="B1662" s="58" t="str">
        <f t="shared" si="50"/>
        <v>AG240538</v>
      </c>
      <c r="C1662" s="35" t="s">
        <v>18117</v>
      </c>
      <c r="D1662" s="35" t="str">
        <f t="shared" si="51"/>
        <v>240538 - FS - 18601 Ryan Road E56</v>
      </c>
      <c r="E1662" s="110">
        <v>24</v>
      </c>
    </row>
    <row r="1663" spans="1:5">
      <c r="A1663" s="58">
        <v>240539</v>
      </c>
      <c r="B1663" s="58" t="str">
        <f t="shared" si="50"/>
        <v>AG240539</v>
      </c>
      <c r="C1663" s="35" t="s">
        <v>18118</v>
      </c>
      <c r="D1663" s="35" t="str">
        <f t="shared" si="51"/>
        <v>240539 - FS - 13960 Burt Road E57</v>
      </c>
      <c r="E1663" s="110">
        <v>24</v>
      </c>
    </row>
    <row r="1664" spans="1:5">
      <c r="A1664" s="58">
        <v>240540</v>
      </c>
      <c r="B1664" s="58" t="str">
        <f t="shared" si="50"/>
        <v>AG240540</v>
      </c>
      <c r="C1664" s="35" t="s">
        <v>18119</v>
      </c>
      <c r="D1664" s="35" t="str">
        <f t="shared" si="51"/>
        <v>240540 - FS - 10801 Whittier E58 S6</v>
      </c>
      <c r="E1664" s="110">
        <v>24</v>
      </c>
    </row>
    <row r="1665" spans="1:5">
      <c r="A1665" s="58">
        <v>240541</v>
      </c>
      <c r="B1665" s="58" t="str">
        <f t="shared" si="50"/>
        <v>AG240541</v>
      </c>
      <c r="C1665" s="35" t="s">
        <v>18120</v>
      </c>
      <c r="D1665" s="35" t="str">
        <f t="shared" si="51"/>
        <v>240541 - FS - 17800 Curtis E59 S1</v>
      </c>
      <c r="E1665" s="110">
        <v>24</v>
      </c>
    </row>
    <row r="1666" spans="1:5">
      <c r="A1666" s="58">
        <v>240542</v>
      </c>
      <c r="B1666" s="58" t="str">
        <f t="shared" si="50"/>
        <v>AG240542</v>
      </c>
      <c r="C1666" s="35" t="s">
        <v>18121</v>
      </c>
      <c r="D1666" s="35" t="str">
        <f t="shared" si="51"/>
        <v>240542 - FS - 19701 Hoover E60</v>
      </c>
      <c r="E1666" s="110">
        <v>24</v>
      </c>
    </row>
    <row r="1667" spans="1:5">
      <c r="A1667" s="58">
        <v>240700</v>
      </c>
      <c r="B1667" s="58" t="str">
        <f t="shared" si="50"/>
        <v>AG240700</v>
      </c>
      <c r="C1667" s="35" t="s">
        <v>18122</v>
      </c>
      <c r="D1667" s="35" t="str">
        <f t="shared" si="51"/>
        <v>240700 - 2010 Assistance to Firefighter Grant _ Fire Prev</v>
      </c>
      <c r="E1667" s="110">
        <v>24</v>
      </c>
    </row>
    <row r="1668" spans="1:5">
      <c r="A1668" s="58">
        <v>240701</v>
      </c>
      <c r="B1668" s="58" t="str">
        <f t="shared" si="50"/>
        <v>AG240701</v>
      </c>
      <c r="C1668" s="35" t="s">
        <v>18123</v>
      </c>
      <c r="D1668" s="35" t="str">
        <f t="shared" si="51"/>
        <v>240701 - 2011 Assistance to Firefighter Grant_240701</v>
      </c>
      <c r="E1668" s="110">
        <v>24</v>
      </c>
    </row>
    <row r="1669" spans="1:5">
      <c r="A1669" s="58">
        <v>240702</v>
      </c>
      <c r="B1669" s="58" t="str">
        <f t="shared" ref="B1669:B1732" si="52">"AG"&amp;A1669</f>
        <v>AG240702</v>
      </c>
      <c r="C1669" s="35" t="s">
        <v>18124</v>
      </c>
      <c r="D1669" s="35" t="str">
        <f t="shared" ref="D1669:D1732" si="53">A1669&amp;" - "&amp;C1669</f>
        <v>240702 - 2011 Assistance to Firefighter Grant</v>
      </c>
      <c r="E1669" s="110">
        <v>24</v>
      </c>
    </row>
    <row r="1670" spans="1:5">
      <c r="A1670" s="58">
        <v>240703</v>
      </c>
      <c r="B1670" s="58" t="str">
        <f t="shared" si="52"/>
        <v>AG240703</v>
      </c>
      <c r="C1670" s="35" t="s">
        <v>18125</v>
      </c>
      <c r="D1670" s="35" t="str">
        <f t="shared" si="53"/>
        <v>240703 - 2012 Assistance to Firefighters Grant _ Fire Operations</v>
      </c>
      <c r="E1670" s="110">
        <v>24</v>
      </c>
    </row>
    <row r="1671" spans="1:5">
      <c r="A1671" s="58">
        <v>240704</v>
      </c>
      <c r="B1671" s="58" t="str">
        <f t="shared" si="52"/>
        <v>AG240704</v>
      </c>
      <c r="C1671" s="35" t="s">
        <v>13833</v>
      </c>
      <c r="D1671" s="35" t="str">
        <f t="shared" si="53"/>
        <v>240704 - 2013 Assistance to Firefighters Grant 05188</v>
      </c>
      <c r="E1671" s="110">
        <v>24</v>
      </c>
    </row>
    <row r="1672" spans="1:5">
      <c r="A1672" s="58">
        <v>240705</v>
      </c>
      <c r="B1672" s="58" t="str">
        <f t="shared" si="52"/>
        <v>AG240705</v>
      </c>
      <c r="C1672" s="35" t="s">
        <v>18126</v>
      </c>
      <c r="D1672" s="35" t="str">
        <f t="shared" si="53"/>
        <v>240705 - 2012 Assistance to Firefighters AFG Match</v>
      </c>
      <c r="E1672" s="110">
        <v>24</v>
      </c>
    </row>
    <row r="1673" spans="1:5">
      <c r="A1673" s="58">
        <v>240706</v>
      </c>
      <c r="B1673" s="58" t="str">
        <f t="shared" si="52"/>
        <v>AG240706</v>
      </c>
      <c r="C1673" s="35" t="s">
        <v>18127</v>
      </c>
      <c r="D1673" s="35" t="str">
        <f t="shared" si="53"/>
        <v>240706 - 2012 Assistance to Firefighters AFG Award</v>
      </c>
      <c r="E1673" s="110">
        <v>24</v>
      </c>
    </row>
    <row r="1674" spans="1:5">
      <c r="A1674" s="58">
        <v>240710</v>
      </c>
      <c r="B1674" s="58" t="str">
        <f t="shared" si="52"/>
        <v>AG240710</v>
      </c>
      <c r="C1674" s="35" t="s">
        <v>18128</v>
      </c>
      <c r="D1674" s="35" t="str">
        <f t="shared" si="53"/>
        <v>240710 - 2013 AFG Fire Prevention_00717 Award</v>
      </c>
      <c r="E1674" s="110">
        <v>24</v>
      </c>
    </row>
    <row r="1675" spans="1:5">
      <c r="A1675" s="58">
        <v>241000</v>
      </c>
      <c r="B1675" s="58" t="str">
        <f t="shared" si="52"/>
        <v>AG241000</v>
      </c>
      <c r="C1675" s="35" t="s">
        <v>18129</v>
      </c>
      <c r="D1675" s="35" t="str">
        <f t="shared" si="53"/>
        <v>241000 - Casinos - Fire Fighting</v>
      </c>
      <c r="E1675" s="110">
        <v>24</v>
      </c>
    </row>
    <row r="1676" spans="1:5">
      <c r="A1676" s="58">
        <v>241010</v>
      </c>
      <c r="B1676" s="58" t="str">
        <f t="shared" si="52"/>
        <v>AG241010</v>
      </c>
      <c r="C1676" s="35" t="s">
        <v>18130</v>
      </c>
      <c r="D1676" s="35" t="str">
        <f t="shared" si="53"/>
        <v>241010 - Casinos - Fire Marshal</v>
      </c>
      <c r="E1676" s="110">
        <v>24</v>
      </c>
    </row>
    <row r="1677" spans="1:5">
      <c r="A1677" s="58">
        <v>241015</v>
      </c>
      <c r="B1677" s="58" t="str">
        <f t="shared" si="52"/>
        <v>AG241015</v>
      </c>
      <c r="C1677" s="35" t="s">
        <v>18131</v>
      </c>
      <c r="D1677" s="35" t="str">
        <f t="shared" si="53"/>
        <v>241015 - Casinos - EMS</v>
      </c>
      <c r="E1677" s="110">
        <v>24</v>
      </c>
    </row>
    <row r="1678" spans="1:5">
      <c r="A1678" s="58">
        <v>241111</v>
      </c>
      <c r="B1678" s="58" t="str">
        <f t="shared" si="52"/>
        <v>AG241111</v>
      </c>
      <c r="C1678" s="35" t="s">
        <v>18132</v>
      </c>
      <c r="D1678" s="35" t="str">
        <f t="shared" si="53"/>
        <v>241111 - Fire Grants</v>
      </c>
      <c r="E1678" s="110">
        <v>24</v>
      </c>
    </row>
    <row r="1679" spans="1:5">
      <c r="A1679" s="58">
        <v>241314</v>
      </c>
      <c r="B1679" s="58" t="str">
        <f t="shared" si="52"/>
        <v>AG241314</v>
      </c>
      <c r="C1679" s="35" t="s">
        <v>18133</v>
      </c>
      <c r="D1679" s="35" t="str">
        <f t="shared" si="53"/>
        <v>241314 - Fire _ Capital Reinvestment</v>
      </c>
      <c r="E1679" s="110">
        <v>24</v>
      </c>
    </row>
    <row r="1680" spans="1:5">
      <c r="A1680" s="58">
        <v>241318</v>
      </c>
      <c r="B1680" s="58" t="str">
        <f t="shared" si="52"/>
        <v>AG241318</v>
      </c>
      <c r="C1680" s="35" t="s">
        <v>13051</v>
      </c>
      <c r="D1680" s="35" t="str">
        <f t="shared" si="53"/>
        <v>241318 - Fire Capital 2010</v>
      </c>
      <c r="E1680" s="110">
        <v>24</v>
      </c>
    </row>
    <row r="1681" spans="1:5">
      <c r="A1681" s="58">
        <v>242000</v>
      </c>
      <c r="B1681" s="58" t="str">
        <f t="shared" si="52"/>
        <v>AG242000</v>
      </c>
      <c r="C1681" s="35" t="s">
        <v>18134</v>
      </c>
      <c r="D1681" s="35" t="str">
        <f t="shared" si="53"/>
        <v>242000 - Fire Revenue</v>
      </c>
      <c r="E1681" s="110">
        <v>24</v>
      </c>
    </row>
    <row r="1682" spans="1:5">
      <c r="A1682" s="58">
        <v>242010</v>
      </c>
      <c r="B1682" s="58" t="str">
        <f t="shared" si="52"/>
        <v>AG242010</v>
      </c>
      <c r="C1682" s="35" t="s">
        <v>18135</v>
      </c>
      <c r="D1682" s="35" t="str">
        <f t="shared" si="53"/>
        <v>242010 - Fire Apparatus Replacement Implementation</v>
      </c>
      <c r="E1682" s="110">
        <v>24</v>
      </c>
    </row>
    <row r="1683" spans="1:5">
      <c r="A1683" s="58">
        <v>242020</v>
      </c>
      <c r="B1683" s="58" t="str">
        <f t="shared" si="52"/>
        <v>AG242020</v>
      </c>
      <c r="C1683" s="35" t="s">
        <v>18136</v>
      </c>
      <c r="D1683" s="35" t="str">
        <f t="shared" si="53"/>
        <v>242020 - Fire Labor &amp; Benefits</v>
      </c>
      <c r="E1683" s="110">
        <v>24</v>
      </c>
    </row>
    <row r="1684" spans="1:5">
      <c r="A1684" s="58">
        <v>242030</v>
      </c>
      <c r="B1684" s="58" t="str">
        <f t="shared" si="52"/>
        <v>AG242030</v>
      </c>
      <c r="C1684" s="35" t="s">
        <v>18137</v>
      </c>
      <c r="D1684" s="35" t="str">
        <f t="shared" si="53"/>
        <v>242030 - Fire Labor Cost Savings</v>
      </c>
      <c r="E1684" s="110">
        <v>24</v>
      </c>
    </row>
    <row r="1685" spans="1:5">
      <c r="A1685" s="58">
        <v>242040</v>
      </c>
      <c r="B1685" s="58" t="str">
        <f t="shared" si="52"/>
        <v>AG242040</v>
      </c>
      <c r="C1685" s="35" t="s">
        <v>18138</v>
      </c>
      <c r="D1685" s="35" t="str">
        <f t="shared" si="53"/>
        <v>242040 - Fire Existing Facilities Repairs &amp; Maintenance</v>
      </c>
      <c r="E1685" s="110">
        <v>24</v>
      </c>
    </row>
    <row r="1686" spans="1:5">
      <c r="A1686" s="58">
        <v>242050</v>
      </c>
      <c r="B1686" s="58" t="str">
        <f t="shared" si="52"/>
        <v>AG242050</v>
      </c>
      <c r="C1686" s="35" t="s">
        <v>18139</v>
      </c>
      <c r="D1686" s="35" t="str">
        <f t="shared" si="53"/>
        <v>242050 - Fire Fleet Equpmnt Gear &amp; Breath Unit Replcmnt</v>
      </c>
      <c r="E1686" s="110">
        <v>24</v>
      </c>
    </row>
    <row r="1687" spans="1:5">
      <c r="A1687" s="58">
        <v>242060</v>
      </c>
      <c r="B1687" s="58" t="str">
        <f t="shared" si="52"/>
        <v>AG242060</v>
      </c>
      <c r="C1687" s="35" t="s">
        <v>18140</v>
      </c>
      <c r="D1687" s="35" t="str">
        <f t="shared" si="53"/>
        <v>242060 - Fire Technology Infrastructure</v>
      </c>
      <c r="E1687" s="110">
        <v>24</v>
      </c>
    </row>
    <row r="1688" spans="1:5">
      <c r="A1688" s="58">
        <v>242080</v>
      </c>
      <c r="B1688" s="58" t="str">
        <f t="shared" si="52"/>
        <v>AG242080</v>
      </c>
      <c r="C1688" s="35" t="s">
        <v>18141</v>
      </c>
      <c r="D1688" s="35" t="str">
        <f t="shared" si="53"/>
        <v>242080 - Fire New Firehouses</v>
      </c>
      <c r="E1688" s="110">
        <v>24</v>
      </c>
    </row>
    <row r="1689" spans="1:5">
      <c r="A1689" s="58">
        <v>242090</v>
      </c>
      <c r="B1689" s="58" t="str">
        <f t="shared" si="52"/>
        <v>AG242090</v>
      </c>
      <c r="C1689" s="35" t="s">
        <v>18053</v>
      </c>
      <c r="D1689" s="35" t="str">
        <f t="shared" si="53"/>
        <v>242090 - Fire Training</v>
      </c>
      <c r="E1689" s="110">
        <v>24</v>
      </c>
    </row>
    <row r="1690" spans="1:5">
      <c r="A1690" s="58">
        <v>243000</v>
      </c>
      <c r="B1690" s="58" t="str">
        <f t="shared" si="52"/>
        <v>AG243000</v>
      </c>
      <c r="C1690" s="35" t="s">
        <v>18142</v>
      </c>
      <c r="D1690" s="35" t="str">
        <f t="shared" si="53"/>
        <v>243000 - Public Act 289_Fire Protection Grant</v>
      </c>
      <c r="E1690" s="110">
        <v>24</v>
      </c>
    </row>
    <row r="1691" spans="1:5">
      <c r="A1691" s="58">
        <v>246000</v>
      </c>
      <c r="B1691" s="58" t="str">
        <f t="shared" si="52"/>
        <v>AG246000</v>
      </c>
      <c r="C1691" s="35" t="s">
        <v>18143</v>
      </c>
      <c r="D1691" s="35" t="str">
        <f t="shared" si="53"/>
        <v>246000 - 2011 Safer Grant</v>
      </c>
      <c r="E1691" s="110">
        <v>24</v>
      </c>
    </row>
    <row r="1692" spans="1:5">
      <c r="A1692" s="58">
        <v>246001</v>
      </c>
      <c r="B1692" s="58" t="str">
        <f t="shared" si="52"/>
        <v>AG246001</v>
      </c>
      <c r="C1692" s="35" t="s">
        <v>18144</v>
      </c>
      <c r="D1692" s="35" t="str">
        <f t="shared" si="53"/>
        <v>246001 - 2012 Safer Grant</v>
      </c>
      <c r="E1692" s="110">
        <v>24</v>
      </c>
    </row>
    <row r="1693" spans="1:5">
      <c r="A1693" s="58">
        <v>246002</v>
      </c>
      <c r="B1693" s="58" t="str">
        <f t="shared" si="52"/>
        <v>AG246002</v>
      </c>
      <c r="C1693" s="35" t="s">
        <v>18145</v>
      </c>
      <c r="D1693" s="35" t="str">
        <f t="shared" si="53"/>
        <v>246002 - 2013 Safer Grant</v>
      </c>
      <c r="E1693" s="110">
        <v>24</v>
      </c>
    </row>
    <row r="1694" spans="1:5">
      <c r="A1694" s="58">
        <v>246003</v>
      </c>
      <c r="B1694" s="58" t="str">
        <f t="shared" si="52"/>
        <v>AG246003</v>
      </c>
      <c r="C1694" s="35" t="s">
        <v>18146</v>
      </c>
      <c r="D1694" s="35" t="str">
        <f t="shared" si="53"/>
        <v>246003 - 2013 SAFER Grant Award</v>
      </c>
      <c r="E1694" s="110">
        <v>24</v>
      </c>
    </row>
    <row r="1695" spans="1:5">
      <c r="A1695" s="58">
        <v>246008</v>
      </c>
      <c r="B1695" s="58" t="str">
        <f t="shared" si="52"/>
        <v>AG246008</v>
      </c>
      <c r="C1695" s="35" t="s">
        <v>18147</v>
      </c>
      <c r="D1695" s="35" t="str">
        <f t="shared" si="53"/>
        <v>246008 - Fire 2018 SAFER Grant</v>
      </c>
      <c r="E1695" s="110">
        <v>24</v>
      </c>
    </row>
    <row r="1696" spans="1:5">
      <c r="A1696" s="58">
        <v>249950</v>
      </c>
      <c r="B1696" s="58" t="str">
        <f t="shared" si="52"/>
        <v>AG249950</v>
      </c>
      <c r="C1696" s="35" t="s">
        <v>18148</v>
      </c>
      <c r="D1696" s="35" t="str">
        <f t="shared" si="53"/>
        <v>249950 - GASB34FIR_1095</v>
      </c>
      <c r="E1696" s="110">
        <v>24</v>
      </c>
    </row>
    <row r="1697" spans="1:5">
      <c r="A1697" s="58">
        <v>249951</v>
      </c>
      <c r="B1697" s="58" t="str">
        <f t="shared" si="52"/>
        <v>AG249951</v>
      </c>
      <c r="C1697" s="35" t="s">
        <v>18149</v>
      </c>
      <c r="D1697" s="35" t="str">
        <f t="shared" si="53"/>
        <v>249951 - GASBFIR_3695</v>
      </c>
      <c r="E1697" s="110">
        <v>24</v>
      </c>
    </row>
    <row r="1698" spans="1:5">
      <c r="A1698" s="58">
        <v>249952</v>
      </c>
      <c r="B1698" s="58" t="str">
        <f t="shared" si="52"/>
        <v>AG249952</v>
      </c>
      <c r="C1698" s="35" t="s">
        <v>18150</v>
      </c>
      <c r="D1698" s="35" t="str">
        <f t="shared" si="53"/>
        <v>249952 - GASB 34 FIR 2102</v>
      </c>
      <c r="E1698" s="110">
        <v>24</v>
      </c>
    </row>
    <row r="1699" spans="1:5">
      <c r="A1699" s="58">
        <v>249953</v>
      </c>
      <c r="B1699" s="58" t="str">
        <f t="shared" si="52"/>
        <v>AG249953</v>
      </c>
      <c r="C1699" s="35" t="s">
        <v>18151</v>
      </c>
      <c r="D1699" s="35" t="str">
        <f t="shared" si="53"/>
        <v>249953 - 249953- Cost Center</v>
      </c>
      <c r="E1699" s="58">
        <v>24</v>
      </c>
    </row>
    <row r="1700" spans="1:5">
      <c r="A1700" s="58">
        <v>250004</v>
      </c>
      <c r="B1700" s="58" t="str">
        <f t="shared" si="52"/>
        <v>AG250004</v>
      </c>
      <c r="C1700" s="35" t="s">
        <v>6330</v>
      </c>
      <c r="D1700" s="35" t="str">
        <f t="shared" si="53"/>
        <v>250004 - Employee Blood Pathogen Program</v>
      </c>
      <c r="E1700" s="110">
        <v>25</v>
      </c>
    </row>
    <row r="1701" spans="1:5">
      <c r="A1701" s="58">
        <v>250010</v>
      </c>
      <c r="B1701" s="58" t="str">
        <f t="shared" si="52"/>
        <v>AG250010</v>
      </c>
      <c r="C1701" s="35" t="s">
        <v>18152</v>
      </c>
      <c r="D1701" s="35" t="str">
        <f t="shared" si="53"/>
        <v>250010 - Health Administration</v>
      </c>
      <c r="E1701" s="110">
        <v>25</v>
      </c>
    </row>
    <row r="1702" spans="1:5">
      <c r="A1702" s="58">
        <v>250014</v>
      </c>
      <c r="B1702" s="58" t="str">
        <f t="shared" si="52"/>
        <v>AG250014</v>
      </c>
      <c r="C1702" s="35" t="s">
        <v>8148</v>
      </c>
      <c r="D1702" s="35" t="str">
        <f t="shared" si="53"/>
        <v>250014 - Residential Substance Abuse</v>
      </c>
      <c r="E1702" s="110">
        <v>25</v>
      </c>
    </row>
    <row r="1703" spans="1:5">
      <c r="A1703" s="58">
        <v>250015</v>
      </c>
      <c r="B1703" s="58" t="str">
        <f t="shared" si="52"/>
        <v>AG250015</v>
      </c>
      <c r="C1703" s="35" t="s">
        <v>18153</v>
      </c>
      <c r="D1703" s="35" t="str">
        <f t="shared" si="53"/>
        <v>250015 - Substance Abuse Coordin Agency 9_98</v>
      </c>
      <c r="E1703" s="110">
        <v>25</v>
      </c>
    </row>
    <row r="1704" spans="1:5">
      <c r="A1704" s="58">
        <v>250017</v>
      </c>
      <c r="B1704" s="58" t="str">
        <f t="shared" si="52"/>
        <v>AG250017</v>
      </c>
      <c r="C1704" s="35" t="s">
        <v>18154</v>
      </c>
      <c r="D1704" s="35" t="str">
        <f t="shared" si="53"/>
        <v>250017 - Summer Feeding Program 9_93</v>
      </c>
      <c r="E1704" s="110">
        <v>25</v>
      </c>
    </row>
    <row r="1705" spans="1:5">
      <c r="A1705" s="58">
        <v>250020</v>
      </c>
      <c r="B1705" s="58" t="str">
        <f t="shared" si="52"/>
        <v>AG250020</v>
      </c>
      <c r="C1705" s="35" t="s">
        <v>18155</v>
      </c>
      <c r="D1705" s="35" t="str">
        <f t="shared" si="53"/>
        <v>250020 - Maternal and Child Health</v>
      </c>
      <c r="E1705" s="110">
        <v>25</v>
      </c>
    </row>
    <row r="1706" spans="1:5">
      <c r="A1706" s="58">
        <v>250022</v>
      </c>
      <c r="B1706" s="58" t="str">
        <f t="shared" si="52"/>
        <v>AG250022</v>
      </c>
      <c r="C1706" s="35" t="s">
        <v>18156</v>
      </c>
      <c r="D1706" s="35" t="str">
        <f t="shared" si="53"/>
        <v>250022 - WIC Supplemental Food 9_96</v>
      </c>
      <c r="E1706" s="110">
        <v>25</v>
      </c>
    </row>
    <row r="1707" spans="1:5">
      <c r="A1707" s="58">
        <v>250024</v>
      </c>
      <c r="B1707" s="58" t="str">
        <f t="shared" si="52"/>
        <v>AG250024</v>
      </c>
      <c r="C1707" s="35" t="s">
        <v>18157</v>
      </c>
      <c r="D1707" s="35" t="str">
        <f t="shared" si="53"/>
        <v>250024 - Assessment &amp; Home Del'y 9_97</v>
      </c>
      <c r="E1707" s="110">
        <v>25</v>
      </c>
    </row>
    <row r="1708" spans="1:5">
      <c r="A1708" s="58">
        <v>250026</v>
      </c>
      <c r="B1708" s="58" t="str">
        <f t="shared" si="52"/>
        <v>AG250026</v>
      </c>
      <c r="C1708" s="35" t="s">
        <v>7493</v>
      </c>
      <c r="D1708" s="35" t="str">
        <f t="shared" si="53"/>
        <v>250026 - Summer Food Service 1997</v>
      </c>
      <c r="E1708" s="110">
        <v>25</v>
      </c>
    </row>
    <row r="1709" spans="1:5">
      <c r="A1709" s="58">
        <v>250027</v>
      </c>
      <c r="B1709" s="58" t="str">
        <f t="shared" si="52"/>
        <v>AG250027</v>
      </c>
      <c r="C1709" s="35" t="s">
        <v>18158</v>
      </c>
      <c r="D1709" s="35" t="str">
        <f t="shared" si="53"/>
        <v>250027 - Assessment &amp; Home Delivery_250027</v>
      </c>
      <c r="E1709" s="110">
        <v>25</v>
      </c>
    </row>
    <row r="1710" spans="1:5">
      <c r="A1710" s="58">
        <v>250028</v>
      </c>
      <c r="B1710" s="58" t="str">
        <f t="shared" si="52"/>
        <v>AG250028</v>
      </c>
      <c r="C1710" s="35" t="s">
        <v>8811</v>
      </c>
      <c r="D1710" s="35" t="str">
        <f t="shared" si="53"/>
        <v>250028 - WIC Supplemental Food</v>
      </c>
      <c r="E1710" s="110">
        <v>25</v>
      </c>
    </row>
    <row r="1711" spans="1:5">
      <c r="A1711" s="58">
        <v>250030</v>
      </c>
      <c r="B1711" s="58" t="str">
        <f t="shared" si="52"/>
        <v>AG250030</v>
      </c>
      <c r="C1711" s="35" t="s">
        <v>18159</v>
      </c>
      <c r="D1711" s="35" t="str">
        <f t="shared" si="53"/>
        <v>250030 - Health Data Management</v>
      </c>
      <c r="E1711" s="110">
        <v>25</v>
      </c>
    </row>
    <row r="1712" spans="1:5">
      <c r="A1712" s="58">
        <v>250035</v>
      </c>
      <c r="B1712" s="58" t="str">
        <f t="shared" si="52"/>
        <v>AG250035</v>
      </c>
      <c r="C1712" s="35" t="s">
        <v>18160</v>
      </c>
      <c r="D1712" s="35" t="str">
        <f t="shared" si="53"/>
        <v>250035 - Lead Poison Control_250035</v>
      </c>
      <c r="E1712" s="110">
        <v>25</v>
      </c>
    </row>
    <row r="1713" spans="1:5">
      <c r="A1713" s="58">
        <v>250036</v>
      </c>
      <c r="B1713" s="58" t="str">
        <f t="shared" si="52"/>
        <v>AG250036</v>
      </c>
      <c r="C1713" s="35" t="s">
        <v>9657</v>
      </c>
      <c r="D1713" s="35" t="str">
        <f t="shared" si="53"/>
        <v>250036 - Childhood Lead Prevention</v>
      </c>
      <c r="E1713" s="110">
        <v>25</v>
      </c>
    </row>
    <row r="1714" spans="1:5">
      <c r="A1714" s="58">
        <v>250040</v>
      </c>
      <c r="B1714" s="58" t="str">
        <f t="shared" si="52"/>
        <v>AG250040</v>
      </c>
      <c r="C1714" s="35" t="s">
        <v>18161</v>
      </c>
      <c r="D1714" s="35" t="str">
        <f t="shared" si="53"/>
        <v>250040 - Health Special Projects</v>
      </c>
      <c r="E1714" s="110">
        <v>25</v>
      </c>
    </row>
    <row r="1715" spans="1:5">
      <c r="A1715" s="58">
        <v>250044</v>
      </c>
      <c r="B1715" s="58" t="str">
        <f t="shared" si="52"/>
        <v>AG250044</v>
      </c>
      <c r="C1715" s="35" t="s">
        <v>7483</v>
      </c>
      <c r="D1715" s="35" t="str">
        <f t="shared" si="53"/>
        <v>250044 - Childhood Lead Prevention 6_97</v>
      </c>
      <c r="E1715" s="110">
        <v>25</v>
      </c>
    </row>
    <row r="1716" spans="1:5">
      <c r="A1716" s="58">
        <v>250045</v>
      </c>
      <c r="B1716" s="58" t="str">
        <f t="shared" si="52"/>
        <v>AG250045</v>
      </c>
      <c r="C1716" s="35" t="s">
        <v>7495</v>
      </c>
      <c r="D1716" s="35" t="str">
        <f t="shared" si="53"/>
        <v>250045 - Lead Poison Control 9_97</v>
      </c>
      <c r="E1716" s="110">
        <v>25</v>
      </c>
    </row>
    <row r="1717" spans="1:5">
      <c r="A1717" s="58">
        <v>250049</v>
      </c>
      <c r="B1717" s="58" t="str">
        <f t="shared" si="52"/>
        <v>AG250049</v>
      </c>
      <c r="C1717" s="35" t="s">
        <v>18162</v>
      </c>
      <c r="D1717" s="35" t="str">
        <f t="shared" si="53"/>
        <v>250049 - EPSDT Medicaid Outreach 9_96</v>
      </c>
      <c r="E1717" s="110">
        <v>25</v>
      </c>
    </row>
    <row r="1718" spans="1:5">
      <c r="A1718" s="58">
        <v>250050</v>
      </c>
      <c r="B1718" s="58" t="str">
        <f t="shared" si="52"/>
        <v>AG250050</v>
      </c>
      <c r="C1718" s="35" t="s">
        <v>18163</v>
      </c>
      <c r="D1718" s="35" t="str">
        <f t="shared" si="53"/>
        <v>250050 - Health Quality &amp; Accreditation</v>
      </c>
      <c r="E1718" s="110">
        <v>25</v>
      </c>
    </row>
    <row r="1719" spans="1:5">
      <c r="A1719" s="58">
        <v>250052</v>
      </c>
      <c r="B1719" s="58" t="str">
        <f t="shared" si="52"/>
        <v>AG250052</v>
      </c>
      <c r="C1719" s="35" t="s">
        <v>18164</v>
      </c>
      <c r="D1719" s="35" t="str">
        <f t="shared" si="53"/>
        <v>250052 - AIDS_HIV Family Services_250052</v>
      </c>
      <c r="E1719" s="110">
        <v>25</v>
      </c>
    </row>
    <row r="1720" spans="1:5">
      <c r="A1720" s="58">
        <v>250054</v>
      </c>
      <c r="B1720" s="58" t="str">
        <f t="shared" si="52"/>
        <v>AG250054</v>
      </c>
      <c r="C1720" s="35" t="s">
        <v>18165</v>
      </c>
      <c r="D1720" s="35" t="str">
        <f t="shared" si="53"/>
        <v>250054 - AIDS_HIV Prevention &amp; Planning 9_97</v>
      </c>
      <c r="E1720" s="110">
        <v>25</v>
      </c>
    </row>
    <row r="1721" spans="1:5">
      <c r="A1721" s="58">
        <v>250055</v>
      </c>
      <c r="B1721" s="58" t="str">
        <f t="shared" si="52"/>
        <v>AG250055</v>
      </c>
      <c r="C1721" s="35" t="s">
        <v>18166</v>
      </c>
      <c r="D1721" s="35" t="str">
        <f t="shared" si="53"/>
        <v>250055 - Mat &amp; Infant Care (MIC)</v>
      </c>
      <c r="E1721" s="110">
        <v>25</v>
      </c>
    </row>
    <row r="1722" spans="1:5">
      <c r="A1722" s="58">
        <v>250056</v>
      </c>
      <c r="B1722" s="58" t="str">
        <f t="shared" si="52"/>
        <v>AG250056</v>
      </c>
      <c r="C1722" s="35" t="s">
        <v>7501</v>
      </c>
      <c r="D1722" s="35" t="str">
        <f t="shared" si="53"/>
        <v>250056 - Assist Project 9_97</v>
      </c>
      <c r="E1722" s="110">
        <v>25</v>
      </c>
    </row>
    <row r="1723" spans="1:5">
      <c r="A1723" s="58">
        <v>250058</v>
      </c>
      <c r="B1723" s="58" t="str">
        <f t="shared" si="52"/>
        <v>AG250058</v>
      </c>
      <c r="C1723" s="35" t="s">
        <v>18167</v>
      </c>
      <c r="D1723" s="35" t="str">
        <f t="shared" si="53"/>
        <v>250058 - PNC Outreach &amp; Advocacy 9_97</v>
      </c>
      <c r="E1723" s="110">
        <v>25</v>
      </c>
    </row>
    <row r="1724" spans="1:5">
      <c r="A1724" s="58">
        <v>250059</v>
      </c>
      <c r="B1724" s="58" t="str">
        <f t="shared" si="52"/>
        <v>AG250059</v>
      </c>
      <c r="C1724" s="35" t="s">
        <v>7485</v>
      </c>
      <c r="D1724" s="35" t="str">
        <f t="shared" si="53"/>
        <v>250059 - Immunization Registry 6_97</v>
      </c>
      <c r="E1724" s="110">
        <v>25</v>
      </c>
    </row>
    <row r="1725" spans="1:5">
      <c r="A1725" s="58">
        <v>250060</v>
      </c>
      <c r="B1725" s="58" t="str">
        <f t="shared" si="52"/>
        <v>AG250060</v>
      </c>
      <c r="C1725" s="35" t="s">
        <v>18168</v>
      </c>
      <c r="D1725" s="35" t="str">
        <f t="shared" si="53"/>
        <v>250060 - Health Operations</v>
      </c>
      <c r="E1725" s="110">
        <v>25</v>
      </c>
    </row>
    <row r="1726" spans="1:5">
      <c r="A1726" s="58">
        <v>250062</v>
      </c>
      <c r="B1726" s="58" t="str">
        <f t="shared" si="52"/>
        <v>AG250062</v>
      </c>
      <c r="C1726" s="35" t="s">
        <v>18169</v>
      </c>
      <c r="D1726" s="35" t="str">
        <f t="shared" si="53"/>
        <v>250062 - Family Planning_250062</v>
      </c>
      <c r="E1726" s="110">
        <v>25</v>
      </c>
    </row>
    <row r="1727" spans="1:5">
      <c r="A1727" s="58">
        <v>250063</v>
      </c>
      <c r="B1727" s="58" t="str">
        <f t="shared" si="52"/>
        <v>AG250063</v>
      </c>
      <c r="C1727" s="35" t="s">
        <v>7507</v>
      </c>
      <c r="D1727" s="35" t="str">
        <f t="shared" si="53"/>
        <v>250063 - EPSDT Outreach 9_97</v>
      </c>
      <c r="E1727" s="110">
        <v>25</v>
      </c>
    </row>
    <row r="1728" spans="1:5">
      <c r="A1728" s="58">
        <v>250065</v>
      </c>
      <c r="B1728" s="58" t="str">
        <f t="shared" si="52"/>
        <v>AG250065</v>
      </c>
      <c r="C1728" s="35" t="s">
        <v>18170</v>
      </c>
      <c r="D1728" s="35" t="str">
        <f t="shared" si="53"/>
        <v>250065 - Adolescent Alter Models _ Body</v>
      </c>
      <c r="E1728" s="110">
        <v>25</v>
      </c>
    </row>
    <row r="1729" spans="1:5">
      <c r="A1729" s="58">
        <v>250067</v>
      </c>
      <c r="B1729" s="58" t="str">
        <f t="shared" si="52"/>
        <v>AG250067</v>
      </c>
      <c r="C1729" s="35" t="s">
        <v>18171</v>
      </c>
      <c r="D1729" s="35" t="str">
        <f t="shared" si="53"/>
        <v>250067 - STD Control_250067</v>
      </c>
      <c r="E1729" s="110">
        <v>25</v>
      </c>
    </row>
    <row r="1730" spans="1:5">
      <c r="A1730" s="58">
        <v>250069</v>
      </c>
      <c r="B1730" s="58" t="str">
        <f t="shared" si="52"/>
        <v>AG250069</v>
      </c>
      <c r="C1730" s="35" t="s">
        <v>18172</v>
      </c>
      <c r="D1730" s="35" t="str">
        <f t="shared" si="53"/>
        <v>250069 - Children's Spec Hlth Care</v>
      </c>
      <c r="E1730" s="110">
        <v>25</v>
      </c>
    </row>
    <row r="1731" spans="1:5">
      <c r="A1731" s="58">
        <v>250070</v>
      </c>
      <c r="B1731" s="58" t="str">
        <f t="shared" si="52"/>
        <v>AG250070</v>
      </c>
      <c r="C1731" s="35" t="s">
        <v>6342</v>
      </c>
      <c r="D1731" s="35" t="str">
        <f t="shared" si="53"/>
        <v>250070 - Community Health Services</v>
      </c>
      <c r="E1731" s="110">
        <v>25</v>
      </c>
    </row>
    <row r="1732" spans="1:5">
      <c r="A1732" s="58">
        <v>250072</v>
      </c>
      <c r="B1732" s="58" t="str">
        <f t="shared" si="52"/>
        <v>AG250072</v>
      </c>
      <c r="C1732" s="35" t="s">
        <v>18173</v>
      </c>
      <c r="D1732" s="35" t="str">
        <f t="shared" si="53"/>
        <v>250072 - Immunization_250072</v>
      </c>
      <c r="E1732" s="110">
        <v>25</v>
      </c>
    </row>
    <row r="1733" spans="1:5">
      <c r="A1733" s="58">
        <v>250073</v>
      </c>
      <c r="B1733" s="58" t="str">
        <f t="shared" ref="B1733:B1796" si="54">"AG"&amp;A1733</f>
        <v>AG250073</v>
      </c>
      <c r="C1733" s="35" t="s">
        <v>18174</v>
      </c>
      <c r="D1733" s="35" t="str">
        <f t="shared" ref="D1733:D1796" si="55">A1733&amp;" - "&amp;C1733</f>
        <v>250073 - Vaccine Distribution_250073</v>
      </c>
      <c r="E1733" s="110">
        <v>25</v>
      </c>
    </row>
    <row r="1734" spans="1:5">
      <c r="A1734" s="58">
        <v>250075</v>
      </c>
      <c r="B1734" s="58" t="str">
        <f t="shared" si="54"/>
        <v>AG250075</v>
      </c>
      <c r="C1734" s="35" t="s">
        <v>7509</v>
      </c>
      <c r="D1734" s="35" t="str">
        <f t="shared" si="55"/>
        <v>250075 - Family Planning 9_97</v>
      </c>
      <c r="E1734" s="110">
        <v>25</v>
      </c>
    </row>
    <row r="1735" spans="1:5">
      <c r="A1735" s="58">
        <v>250077</v>
      </c>
      <c r="B1735" s="58" t="str">
        <f t="shared" si="54"/>
        <v>AG250077</v>
      </c>
      <c r="C1735" s="35" t="s">
        <v>18175</v>
      </c>
      <c r="D1735" s="35" t="str">
        <f t="shared" si="55"/>
        <v>250077 - Mat &amp; Infant Care (MIC) 9_97</v>
      </c>
      <c r="E1735" s="110">
        <v>25</v>
      </c>
    </row>
    <row r="1736" spans="1:5">
      <c r="A1736" s="58">
        <v>250078</v>
      </c>
      <c r="B1736" s="58" t="str">
        <f t="shared" si="54"/>
        <v>AG250078</v>
      </c>
      <c r="C1736" s="35" t="s">
        <v>18176</v>
      </c>
      <c r="D1736" s="35" t="str">
        <f t="shared" si="55"/>
        <v>250078 - AIDS_HIV Consurtia 9_97</v>
      </c>
      <c r="E1736" s="110">
        <v>25</v>
      </c>
    </row>
    <row r="1737" spans="1:5">
      <c r="A1737" s="58">
        <v>250080</v>
      </c>
      <c r="B1737" s="58" t="str">
        <f t="shared" si="54"/>
        <v>AG250080</v>
      </c>
      <c r="C1737" s="35" t="s">
        <v>18177</v>
      </c>
      <c r="D1737" s="35" t="str">
        <f t="shared" si="55"/>
        <v>250080 - Clinical Services</v>
      </c>
      <c r="E1737" s="110">
        <v>25</v>
      </c>
    </row>
    <row r="1738" spans="1:5">
      <c r="A1738" s="58">
        <v>250081</v>
      </c>
      <c r="B1738" s="58" t="str">
        <f t="shared" si="54"/>
        <v>AG250081</v>
      </c>
      <c r="C1738" s="35" t="s">
        <v>18178</v>
      </c>
      <c r="D1738" s="35" t="str">
        <f t="shared" si="55"/>
        <v>250081 - PNC Enroll &amp; Coord 9_97</v>
      </c>
      <c r="E1738" s="110">
        <v>25</v>
      </c>
    </row>
    <row r="1739" spans="1:5">
      <c r="A1739" s="58">
        <v>250085</v>
      </c>
      <c r="B1739" s="58" t="str">
        <f t="shared" si="54"/>
        <v>AG250085</v>
      </c>
      <c r="C1739" s="35" t="s">
        <v>18179</v>
      </c>
      <c r="D1739" s="35" t="str">
        <f t="shared" si="55"/>
        <v>250085 - Case Coordinating and Support</v>
      </c>
      <c r="E1739" s="110">
        <v>25</v>
      </c>
    </row>
    <row r="1740" spans="1:5">
      <c r="A1740" s="58">
        <v>250086</v>
      </c>
      <c r="B1740" s="58" t="str">
        <f t="shared" si="54"/>
        <v>AG250086</v>
      </c>
      <c r="C1740" s="35" t="s">
        <v>18180</v>
      </c>
      <c r="D1740" s="35" t="str">
        <f t="shared" si="55"/>
        <v>250086 - Teen Centers 9_97</v>
      </c>
      <c r="E1740" s="110">
        <v>25</v>
      </c>
    </row>
    <row r="1741" spans="1:5">
      <c r="A1741" s="58">
        <v>250087</v>
      </c>
      <c r="B1741" s="58" t="str">
        <f t="shared" si="54"/>
        <v>AG250087</v>
      </c>
      <c r="C1741" s="35" t="s">
        <v>18181</v>
      </c>
      <c r="D1741" s="35" t="str">
        <f t="shared" si="55"/>
        <v>250087 - Adolescent Alter Modles 9_97</v>
      </c>
      <c r="E1741" s="110">
        <v>25</v>
      </c>
    </row>
    <row r="1742" spans="1:5">
      <c r="A1742" s="58">
        <v>250088</v>
      </c>
      <c r="B1742" s="58" t="str">
        <f t="shared" si="54"/>
        <v>AG250088</v>
      </c>
      <c r="C1742" s="35" t="s">
        <v>18182</v>
      </c>
      <c r="D1742" s="35" t="str">
        <f t="shared" si="55"/>
        <v>250088 - STD Control 9_97</v>
      </c>
      <c r="E1742" s="110">
        <v>25</v>
      </c>
    </row>
    <row r="1743" spans="1:5">
      <c r="A1743" s="58">
        <v>250089</v>
      </c>
      <c r="B1743" s="58" t="str">
        <f t="shared" si="54"/>
        <v>AG250089</v>
      </c>
      <c r="C1743" s="35" t="s">
        <v>7534</v>
      </c>
      <c r="D1743" s="35" t="str">
        <f t="shared" si="55"/>
        <v>250089 - Cardiovascular Disease Prevention 9_97</v>
      </c>
      <c r="E1743" s="110">
        <v>25</v>
      </c>
    </row>
    <row r="1744" spans="1:5">
      <c r="A1744" s="58">
        <v>250092</v>
      </c>
      <c r="B1744" s="58" t="str">
        <f t="shared" si="54"/>
        <v>AG250092</v>
      </c>
      <c r="C1744" s="35" t="s">
        <v>18183</v>
      </c>
      <c r="D1744" s="35" t="str">
        <f t="shared" si="55"/>
        <v>250092 - Teen Health Centers _ Budget Development</v>
      </c>
      <c r="E1744" s="110">
        <v>25</v>
      </c>
    </row>
    <row r="1745" spans="1:5">
      <c r="A1745" s="58">
        <v>250100</v>
      </c>
      <c r="B1745" s="58" t="str">
        <f t="shared" si="54"/>
        <v>AG250100</v>
      </c>
      <c r="C1745" s="35" t="s">
        <v>18184</v>
      </c>
      <c r="D1745" s="35" t="str">
        <f t="shared" si="55"/>
        <v>250100 - Facilities</v>
      </c>
      <c r="E1745" s="110">
        <v>25</v>
      </c>
    </row>
    <row r="1746" spans="1:5">
      <c r="A1746" s="58">
        <v>250105</v>
      </c>
      <c r="B1746" s="58" t="str">
        <f t="shared" si="54"/>
        <v>AG250105</v>
      </c>
      <c r="C1746" s="35" t="s">
        <v>18185</v>
      </c>
      <c r="D1746" s="35" t="str">
        <f t="shared" si="55"/>
        <v>250105 - Paraprofessional Outreach 9_91</v>
      </c>
      <c r="E1746" s="110">
        <v>25</v>
      </c>
    </row>
    <row r="1747" spans="1:5">
      <c r="A1747" s="58">
        <v>250110</v>
      </c>
      <c r="B1747" s="58" t="str">
        <f t="shared" si="54"/>
        <v>AG250110</v>
      </c>
      <c r="C1747" s="35" t="s">
        <v>18186</v>
      </c>
      <c r="D1747" s="35" t="str">
        <f t="shared" si="55"/>
        <v>250110 - Animal Control Center</v>
      </c>
      <c r="E1747" s="110">
        <v>25</v>
      </c>
    </row>
    <row r="1748" spans="1:5">
      <c r="A1748" s="58">
        <v>250113</v>
      </c>
      <c r="B1748" s="58" t="str">
        <f t="shared" si="54"/>
        <v>AG250113</v>
      </c>
      <c r="C1748" s="35" t="s">
        <v>18187</v>
      </c>
      <c r="D1748" s="35" t="str">
        <f t="shared" si="55"/>
        <v>250113 - MIC _ PRESCAD 9_92</v>
      </c>
      <c r="E1748" s="110">
        <v>25</v>
      </c>
    </row>
    <row r="1749" spans="1:5">
      <c r="A1749" s="58">
        <v>250120</v>
      </c>
      <c r="B1749" s="58" t="str">
        <f t="shared" si="54"/>
        <v>AG250120</v>
      </c>
      <c r="C1749" s="35" t="s">
        <v>16123</v>
      </c>
      <c r="D1749" s="35" t="str">
        <f t="shared" si="55"/>
        <v>250120 - Community Violence Intervention</v>
      </c>
      <c r="E1749" s="110">
        <v>25</v>
      </c>
    </row>
    <row r="1750" spans="1:5">
      <c r="A1750" s="58">
        <v>250123</v>
      </c>
      <c r="B1750" s="58" t="str">
        <f t="shared" si="54"/>
        <v>AG250123</v>
      </c>
      <c r="C1750" s="35" t="s">
        <v>7319</v>
      </c>
      <c r="D1750" s="35" t="str">
        <f t="shared" si="55"/>
        <v>250123 - Assist Project</v>
      </c>
      <c r="E1750" s="110">
        <v>25</v>
      </c>
    </row>
    <row r="1751" spans="1:5">
      <c r="A1751" s="58">
        <v>250130</v>
      </c>
      <c r="B1751" s="58" t="str">
        <f t="shared" si="54"/>
        <v>AG250130</v>
      </c>
      <c r="C1751" s="35" t="s">
        <v>18188</v>
      </c>
      <c r="D1751" s="35" t="str">
        <f t="shared" si="55"/>
        <v>250130 - Food Sanitatn</v>
      </c>
      <c r="E1751" s="110">
        <v>25</v>
      </c>
    </row>
    <row r="1752" spans="1:5">
      <c r="A1752" s="58">
        <v>250131</v>
      </c>
      <c r="B1752" s="58" t="str">
        <f t="shared" si="54"/>
        <v>AG250131</v>
      </c>
      <c r="C1752" s="35" t="s">
        <v>18189</v>
      </c>
      <c r="D1752" s="35" t="str">
        <f t="shared" si="55"/>
        <v>250131 - Cardiovascular Deisease _ BUD DEV</v>
      </c>
      <c r="E1752" s="110">
        <v>25</v>
      </c>
    </row>
    <row r="1753" spans="1:5">
      <c r="A1753" s="58">
        <v>250134</v>
      </c>
      <c r="B1753" s="58" t="str">
        <f t="shared" si="54"/>
        <v>AG250134</v>
      </c>
      <c r="C1753" s="35" t="s">
        <v>9701</v>
      </c>
      <c r="D1753" s="35" t="str">
        <f t="shared" si="55"/>
        <v>250134 - HIV Emergency Relief</v>
      </c>
      <c r="E1753" s="110">
        <v>25</v>
      </c>
    </row>
    <row r="1754" spans="1:5">
      <c r="A1754" s="58">
        <v>250136</v>
      </c>
      <c r="B1754" s="58" t="str">
        <f t="shared" si="54"/>
        <v>AG250136</v>
      </c>
      <c r="C1754" s="35" t="s">
        <v>18190</v>
      </c>
      <c r="D1754" s="35" t="str">
        <f t="shared" si="55"/>
        <v>250136 - Persons w_AIDS Housing</v>
      </c>
      <c r="E1754" s="110">
        <v>25</v>
      </c>
    </row>
    <row r="1755" spans="1:5">
      <c r="A1755" s="58">
        <v>250140</v>
      </c>
      <c r="B1755" s="58" t="str">
        <f t="shared" si="54"/>
        <v>AG250140</v>
      </c>
      <c r="C1755" s="35" t="s">
        <v>6744</v>
      </c>
      <c r="D1755" s="35" t="str">
        <f t="shared" si="55"/>
        <v>250140 - Lead Poison Control</v>
      </c>
      <c r="E1755" s="110">
        <v>25</v>
      </c>
    </row>
    <row r="1756" spans="1:5">
      <c r="A1756" s="58">
        <v>250142</v>
      </c>
      <c r="B1756" s="58" t="str">
        <f t="shared" si="54"/>
        <v>AG250142</v>
      </c>
      <c r="C1756" s="35" t="s">
        <v>18191</v>
      </c>
      <c r="D1756" s="35" t="str">
        <f t="shared" si="55"/>
        <v>250142 - AIDS Counseling _ Testing 9_94</v>
      </c>
      <c r="E1756" s="110">
        <v>25</v>
      </c>
    </row>
    <row r="1757" spans="1:5">
      <c r="A1757" s="58">
        <v>250147</v>
      </c>
      <c r="B1757" s="58" t="str">
        <f t="shared" si="54"/>
        <v>AG250147</v>
      </c>
      <c r="C1757" s="35" t="s">
        <v>18192</v>
      </c>
      <c r="D1757" s="35" t="str">
        <f t="shared" si="55"/>
        <v>250147 - Pediatric AIDS 7_95</v>
      </c>
      <c r="E1757" s="110">
        <v>25</v>
      </c>
    </row>
    <row r="1758" spans="1:5">
      <c r="A1758" s="58">
        <v>250148</v>
      </c>
      <c r="B1758" s="58" t="str">
        <f t="shared" si="54"/>
        <v>AG250148</v>
      </c>
      <c r="C1758" s="35" t="s">
        <v>18193</v>
      </c>
      <c r="D1758" s="35" t="str">
        <f t="shared" si="55"/>
        <v>250148 - AIDS Counseling _ Testing 9_95</v>
      </c>
      <c r="E1758" s="110">
        <v>25</v>
      </c>
    </row>
    <row r="1759" spans="1:5">
      <c r="A1759" s="58">
        <v>250150</v>
      </c>
      <c r="B1759" s="58" t="str">
        <f t="shared" si="54"/>
        <v>AG250150</v>
      </c>
      <c r="C1759" s="35" t="s">
        <v>18194</v>
      </c>
      <c r="D1759" s="35" t="str">
        <f t="shared" si="55"/>
        <v>250150 - Lead Paint Abatement</v>
      </c>
      <c r="E1759" s="110">
        <v>25</v>
      </c>
    </row>
    <row r="1760" spans="1:5">
      <c r="A1760" s="58">
        <v>250152</v>
      </c>
      <c r="B1760" s="58" t="str">
        <f t="shared" si="54"/>
        <v>AG250152</v>
      </c>
      <c r="C1760" s="35" t="s">
        <v>18195</v>
      </c>
      <c r="D1760" s="35" t="str">
        <f t="shared" si="55"/>
        <v>250152 - Immunization 9_95</v>
      </c>
      <c r="E1760" s="110">
        <v>25</v>
      </c>
    </row>
    <row r="1761" spans="1:5">
      <c r="A1761" s="58">
        <v>250153</v>
      </c>
      <c r="B1761" s="58" t="str">
        <f t="shared" si="54"/>
        <v>AG250153</v>
      </c>
      <c r="C1761" s="35" t="s">
        <v>18196</v>
      </c>
      <c r="D1761" s="35" t="str">
        <f t="shared" si="55"/>
        <v>250153 - Mat &amp; Infant Care (MIC) 9_95</v>
      </c>
      <c r="E1761" s="110">
        <v>25</v>
      </c>
    </row>
    <row r="1762" spans="1:5">
      <c r="A1762" s="58">
        <v>250155</v>
      </c>
      <c r="B1762" s="58" t="str">
        <f t="shared" si="54"/>
        <v>AG250155</v>
      </c>
      <c r="C1762" s="35" t="s">
        <v>18197</v>
      </c>
      <c r="D1762" s="35" t="str">
        <f t="shared" si="55"/>
        <v>250155 - STD Control 9_95</v>
      </c>
      <c r="E1762" s="110">
        <v>25</v>
      </c>
    </row>
    <row r="1763" spans="1:5">
      <c r="A1763" s="58">
        <v>250156</v>
      </c>
      <c r="B1763" s="58" t="str">
        <f t="shared" si="54"/>
        <v>AG250156</v>
      </c>
      <c r="C1763" s="35" t="s">
        <v>18198</v>
      </c>
      <c r="D1763" s="35" t="str">
        <f t="shared" si="55"/>
        <v>250156 - Immunization Registry 1_96</v>
      </c>
      <c r="E1763" s="110">
        <v>25</v>
      </c>
    </row>
    <row r="1764" spans="1:5">
      <c r="A1764" s="58">
        <v>250157</v>
      </c>
      <c r="B1764" s="58" t="str">
        <f t="shared" si="54"/>
        <v>AG250157</v>
      </c>
      <c r="C1764" s="35" t="s">
        <v>18199</v>
      </c>
      <c r="D1764" s="35" t="str">
        <f t="shared" si="55"/>
        <v>250157 - Pediatric AIDS 7_96</v>
      </c>
      <c r="E1764" s="110">
        <v>25</v>
      </c>
    </row>
    <row r="1765" spans="1:5">
      <c r="A1765" s="58">
        <v>250159</v>
      </c>
      <c r="B1765" s="58" t="str">
        <f t="shared" si="54"/>
        <v>AG250159</v>
      </c>
      <c r="C1765" s="35" t="s">
        <v>18200</v>
      </c>
      <c r="D1765" s="35" t="str">
        <f t="shared" si="55"/>
        <v>250159 - AIDS Counseling _ Testing 9_96</v>
      </c>
      <c r="E1765" s="110">
        <v>25</v>
      </c>
    </row>
    <row r="1766" spans="1:5">
      <c r="A1766" s="58">
        <v>250166</v>
      </c>
      <c r="B1766" s="58" t="str">
        <f t="shared" si="54"/>
        <v>AG250166</v>
      </c>
      <c r="C1766" s="35" t="s">
        <v>18201</v>
      </c>
      <c r="D1766" s="35" t="str">
        <f t="shared" si="55"/>
        <v>250166 - Immunization 9_96</v>
      </c>
      <c r="E1766" s="110">
        <v>25</v>
      </c>
    </row>
    <row r="1767" spans="1:5">
      <c r="A1767" s="58">
        <v>250167</v>
      </c>
      <c r="B1767" s="58" t="str">
        <f t="shared" si="54"/>
        <v>AG250167</v>
      </c>
      <c r="C1767" s="35" t="s">
        <v>18202</v>
      </c>
      <c r="D1767" s="35" t="str">
        <f t="shared" si="55"/>
        <v>250167 - Mat &amp; Infant Care (MIC) 9_96</v>
      </c>
      <c r="E1767" s="110">
        <v>25</v>
      </c>
    </row>
    <row r="1768" spans="1:5">
      <c r="A1768" s="58">
        <v>250169</v>
      </c>
      <c r="B1768" s="58" t="str">
        <f t="shared" si="54"/>
        <v>AG250169</v>
      </c>
      <c r="C1768" s="35" t="s">
        <v>18203</v>
      </c>
      <c r="D1768" s="35" t="str">
        <f t="shared" si="55"/>
        <v>250169 - School Based HC 9_96</v>
      </c>
      <c r="E1768" s="110">
        <v>25</v>
      </c>
    </row>
    <row r="1769" spans="1:5">
      <c r="A1769" s="58">
        <v>250170</v>
      </c>
      <c r="B1769" s="58" t="str">
        <f t="shared" si="54"/>
        <v>AG250170</v>
      </c>
      <c r="C1769" s="35" t="s">
        <v>18204</v>
      </c>
      <c r="D1769" s="35" t="str">
        <f t="shared" si="55"/>
        <v>250170 - Hispanic Lead Poisoning Ends 6_98</v>
      </c>
      <c r="E1769" s="110">
        <v>25</v>
      </c>
    </row>
    <row r="1770" spans="1:5">
      <c r="A1770" s="58">
        <v>250172</v>
      </c>
      <c r="B1770" s="58" t="str">
        <f t="shared" si="54"/>
        <v>AG250172</v>
      </c>
      <c r="C1770" s="35" t="s">
        <v>18205</v>
      </c>
      <c r="D1770" s="35" t="str">
        <f t="shared" si="55"/>
        <v>250172 - STD Control 9_96</v>
      </c>
      <c r="E1770" s="110">
        <v>25</v>
      </c>
    </row>
    <row r="1771" spans="1:5">
      <c r="A1771" s="58">
        <v>250173</v>
      </c>
      <c r="B1771" s="58" t="str">
        <f t="shared" si="54"/>
        <v>AG250173</v>
      </c>
      <c r="C1771" s="35" t="s">
        <v>18206</v>
      </c>
      <c r="D1771" s="35" t="str">
        <f t="shared" si="55"/>
        <v>250173 - Vaccine Distribution 9_88</v>
      </c>
      <c r="E1771" s="110">
        <v>25</v>
      </c>
    </row>
    <row r="1772" spans="1:5">
      <c r="A1772" s="58">
        <v>250177</v>
      </c>
      <c r="B1772" s="58" t="str">
        <f t="shared" si="54"/>
        <v>AG250177</v>
      </c>
      <c r="C1772" s="35" t="s">
        <v>18207</v>
      </c>
      <c r="D1772" s="35" t="str">
        <f t="shared" si="55"/>
        <v>250177 - HIV Emergency Relief 12_94</v>
      </c>
      <c r="E1772" s="110">
        <v>25</v>
      </c>
    </row>
    <row r="1773" spans="1:5">
      <c r="A1773" s="58">
        <v>250180</v>
      </c>
      <c r="B1773" s="58" t="str">
        <f t="shared" si="54"/>
        <v>AG250180</v>
      </c>
      <c r="C1773" s="35" t="s">
        <v>18208</v>
      </c>
      <c r="D1773" s="35" t="str">
        <f t="shared" si="55"/>
        <v>250180 - Public Nursing_Admin_Community</v>
      </c>
      <c r="E1773" s="110">
        <v>25</v>
      </c>
    </row>
    <row r="1774" spans="1:5">
      <c r="A1774" s="58">
        <v>250182</v>
      </c>
      <c r="B1774" s="58" t="str">
        <f t="shared" si="54"/>
        <v>AG250182</v>
      </c>
      <c r="C1774" s="35" t="s">
        <v>18209</v>
      </c>
      <c r="D1774" s="35" t="str">
        <f t="shared" si="55"/>
        <v>250182 - HIV Emergency Relief 4_96</v>
      </c>
      <c r="E1774" s="110">
        <v>25</v>
      </c>
    </row>
    <row r="1775" spans="1:5">
      <c r="A1775" s="58">
        <v>250183</v>
      </c>
      <c r="B1775" s="58" t="str">
        <f t="shared" si="54"/>
        <v>AG250183</v>
      </c>
      <c r="C1775" s="35" t="s">
        <v>18210</v>
      </c>
      <c r="D1775" s="35" t="str">
        <f t="shared" si="55"/>
        <v>250183 - Persons w_AIDS Housing 4_96</v>
      </c>
      <c r="E1775" s="110">
        <v>25</v>
      </c>
    </row>
    <row r="1776" spans="1:5">
      <c r="A1776" s="58">
        <v>250185</v>
      </c>
      <c r="B1776" s="58" t="str">
        <f t="shared" si="54"/>
        <v>AG250185</v>
      </c>
      <c r="C1776" s="35" t="s">
        <v>18211</v>
      </c>
      <c r="D1776" s="35" t="str">
        <f t="shared" si="55"/>
        <v>250185 - Healthy Start Initiative 9_96</v>
      </c>
      <c r="E1776" s="110">
        <v>25</v>
      </c>
    </row>
    <row r="1777" spans="1:5">
      <c r="A1777" s="58">
        <v>250186</v>
      </c>
      <c r="B1777" s="58" t="str">
        <f t="shared" si="54"/>
        <v>AG250186</v>
      </c>
      <c r="C1777" s="35" t="s">
        <v>18212</v>
      </c>
      <c r="D1777" s="35" t="str">
        <f t="shared" si="55"/>
        <v>250186 - UHI Bruce Douglas HC 12_96</v>
      </c>
      <c r="E1777" s="110">
        <v>25</v>
      </c>
    </row>
    <row r="1778" spans="1:5">
      <c r="A1778" s="58">
        <v>250187</v>
      </c>
      <c r="B1778" s="58" t="str">
        <f t="shared" si="54"/>
        <v>AG250187</v>
      </c>
      <c r="C1778" s="35" t="s">
        <v>18213</v>
      </c>
      <c r="D1778" s="35" t="str">
        <f t="shared" si="55"/>
        <v>250187 - TB Prevention &amp; Control_250187</v>
      </c>
      <c r="E1778" s="110">
        <v>25</v>
      </c>
    </row>
    <row r="1779" spans="1:5">
      <c r="A1779" s="58">
        <v>250189</v>
      </c>
      <c r="B1779" s="58" t="str">
        <f t="shared" si="54"/>
        <v>AG250189</v>
      </c>
      <c r="C1779" s="35" t="s">
        <v>18214</v>
      </c>
      <c r="D1779" s="35" t="str">
        <f t="shared" si="55"/>
        <v>250189 - Persons w_AIDS Housing 5_97</v>
      </c>
      <c r="E1779" s="110">
        <v>25</v>
      </c>
    </row>
    <row r="1780" spans="1:5">
      <c r="A1780" s="58">
        <v>250190</v>
      </c>
      <c r="B1780" s="58" t="str">
        <f t="shared" si="54"/>
        <v>AG250190</v>
      </c>
      <c r="C1780" s="35" t="s">
        <v>18215</v>
      </c>
      <c r="D1780" s="35" t="str">
        <f t="shared" si="55"/>
        <v>250190 - Community Nursing Services_Community</v>
      </c>
      <c r="E1780" s="110">
        <v>25</v>
      </c>
    </row>
    <row r="1781" spans="1:5">
      <c r="A1781" s="58">
        <v>250192</v>
      </c>
      <c r="B1781" s="58" t="str">
        <f t="shared" si="54"/>
        <v>AG250192</v>
      </c>
      <c r="C1781" s="35" t="s">
        <v>18216</v>
      </c>
      <c r="D1781" s="35" t="str">
        <f t="shared" si="55"/>
        <v>250192 - TB Prevention &amp; Control 12_97</v>
      </c>
      <c r="E1781" s="110">
        <v>25</v>
      </c>
    </row>
    <row r="1782" spans="1:5">
      <c r="A1782" s="58">
        <v>250203</v>
      </c>
      <c r="B1782" s="58" t="str">
        <f t="shared" si="54"/>
        <v>AG250203</v>
      </c>
      <c r="C1782" s="35" t="s">
        <v>18217</v>
      </c>
      <c r="D1782" s="35" t="str">
        <f t="shared" si="55"/>
        <v>250203 - Food &amp; Friendship_250203</v>
      </c>
      <c r="E1782" s="110">
        <v>25</v>
      </c>
    </row>
    <row r="1783" spans="1:5">
      <c r="A1783" s="58">
        <v>250208</v>
      </c>
      <c r="B1783" s="58" t="str">
        <f t="shared" si="54"/>
        <v>AG250208</v>
      </c>
      <c r="C1783" s="35" t="s">
        <v>18218</v>
      </c>
      <c r="D1783" s="35" t="str">
        <f t="shared" si="55"/>
        <v>250208 - Healthy Start Initiative 9 _ 92</v>
      </c>
      <c r="E1783" s="110">
        <v>25</v>
      </c>
    </row>
    <row r="1784" spans="1:5">
      <c r="A1784" s="58">
        <v>250210</v>
      </c>
      <c r="B1784" s="58" t="str">
        <f t="shared" si="54"/>
        <v>AG250210</v>
      </c>
      <c r="C1784" s="35" t="s">
        <v>18219</v>
      </c>
      <c r="D1784" s="35" t="str">
        <f t="shared" si="55"/>
        <v>250210 - Medicaid Screening_Community</v>
      </c>
      <c r="E1784" s="110">
        <v>25</v>
      </c>
    </row>
    <row r="1785" spans="1:5">
      <c r="A1785" s="58">
        <v>250230</v>
      </c>
      <c r="B1785" s="58" t="str">
        <f t="shared" si="54"/>
        <v>AG250230</v>
      </c>
      <c r="C1785" s="35" t="s">
        <v>18220</v>
      </c>
      <c r="D1785" s="35" t="str">
        <f t="shared" si="55"/>
        <v>250230 - Cardiovascular Disease Prevention_Community</v>
      </c>
      <c r="E1785" s="110">
        <v>25</v>
      </c>
    </row>
    <row r="1786" spans="1:5">
      <c r="A1786" s="58">
        <v>250240</v>
      </c>
      <c r="B1786" s="58" t="str">
        <f t="shared" si="54"/>
        <v>AG250240</v>
      </c>
      <c r="C1786" s="35" t="s">
        <v>18221</v>
      </c>
      <c r="D1786" s="35" t="str">
        <f t="shared" si="55"/>
        <v>250240 - CSHCS Outreach &amp; Advocacy _ BG</v>
      </c>
      <c r="E1786" s="110">
        <v>25</v>
      </c>
    </row>
    <row r="1787" spans="1:5">
      <c r="A1787" s="58">
        <v>250250</v>
      </c>
      <c r="B1787" s="58" t="str">
        <f t="shared" si="54"/>
        <v>AG250250</v>
      </c>
      <c r="C1787" s="35" t="s">
        <v>18222</v>
      </c>
      <c r="D1787" s="35" t="str">
        <f t="shared" si="55"/>
        <v>250250 - Medicaid Outreach &amp; advocacy _ BG</v>
      </c>
      <c r="E1787" s="110">
        <v>25</v>
      </c>
    </row>
    <row r="1788" spans="1:5">
      <c r="A1788" s="58">
        <v>250260</v>
      </c>
      <c r="B1788" s="58" t="str">
        <f t="shared" si="54"/>
        <v>AG250260</v>
      </c>
      <c r="C1788" s="35" t="s">
        <v>18223</v>
      </c>
      <c r="D1788" s="35" t="str">
        <f t="shared" si="55"/>
        <v>250260 - Maternal &amp; Infant Health Advocacy_Community</v>
      </c>
      <c r="E1788" s="110">
        <v>25</v>
      </c>
    </row>
    <row r="1789" spans="1:5">
      <c r="A1789" s="58">
        <v>250270</v>
      </c>
      <c r="B1789" s="58" t="str">
        <f t="shared" si="54"/>
        <v>AG250270</v>
      </c>
      <c r="C1789" s="35" t="s">
        <v>18224</v>
      </c>
      <c r="D1789" s="35" t="str">
        <f t="shared" si="55"/>
        <v>250270 - School Vision &amp; Hearing</v>
      </c>
      <c r="E1789" s="110">
        <v>25</v>
      </c>
    </row>
    <row r="1790" spans="1:5">
      <c r="A1790" s="58">
        <v>250280</v>
      </c>
      <c r="B1790" s="58" t="str">
        <f t="shared" si="54"/>
        <v>AG250280</v>
      </c>
      <c r="C1790" s="35" t="s">
        <v>6762</v>
      </c>
      <c r="D1790" s="35" t="str">
        <f t="shared" si="55"/>
        <v>250280 - Adolescent Alternative Models</v>
      </c>
      <c r="E1790" s="110">
        <v>25</v>
      </c>
    </row>
    <row r="1791" spans="1:5">
      <c r="A1791" s="58">
        <v>250300</v>
      </c>
      <c r="B1791" s="58" t="str">
        <f t="shared" si="54"/>
        <v>AG250300</v>
      </c>
      <c r="C1791" s="35" t="s">
        <v>18225</v>
      </c>
      <c r="D1791" s="35" t="str">
        <f t="shared" si="55"/>
        <v>250300 - Substance Abuse Administration</v>
      </c>
      <c r="E1791" s="110">
        <v>25</v>
      </c>
    </row>
    <row r="1792" spans="1:5">
      <c r="A1792" s="58">
        <v>250310</v>
      </c>
      <c r="B1792" s="58" t="str">
        <f t="shared" si="54"/>
        <v>AG250310</v>
      </c>
      <c r="C1792" s="35" t="s">
        <v>18226</v>
      </c>
      <c r="D1792" s="35" t="str">
        <f t="shared" si="55"/>
        <v>250310 - Substance Abuse Coordinating</v>
      </c>
      <c r="E1792" s="110">
        <v>25</v>
      </c>
    </row>
    <row r="1793" spans="1:5">
      <c r="A1793" s="58">
        <v>250330</v>
      </c>
      <c r="B1793" s="58" t="str">
        <f t="shared" si="54"/>
        <v>AG250330</v>
      </c>
      <c r="C1793" s="35" t="s">
        <v>11500</v>
      </c>
      <c r="D1793" s="35" t="str">
        <f t="shared" si="55"/>
        <v>250330 - Healthy Start Initiative</v>
      </c>
      <c r="E1793" s="110">
        <v>25</v>
      </c>
    </row>
    <row r="1794" spans="1:5">
      <c r="A1794" s="58">
        <v>250340</v>
      </c>
      <c r="B1794" s="58" t="str">
        <f t="shared" si="54"/>
        <v>AG250340</v>
      </c>
      <c r="C1794" s="35" t="s">
        <v>18227</v>
      </c>
      <c r="D1794" s="35" t="str">
        <f t="shared" si="55"/>
        <v>250340 - Epidemiology</v>
      </c>
      <c r="E1794" s="110">
        <v>25</v>
      </c>
    </row>
    <row r="1795" spans="1:5">
      <c r="A1795" s="58">
        <v>250345</v>
      </c>
      <c r="B1795" s="58" t="str">
        <f t="shared" si="54"/>
        <v>AG250345</v>
      </c>
      <c r="C1795" s="35" t="s">
        <v>18228</v>
      </c>
      <c r="D1795" s="35" t="str">
        <f t="shared" si="55"/>
        <v>250345 - Immunization _ General Fund</v>
      </c>
      <c r="E1795" s="110">
        <v>25</v>
      </c>
    </row>
    <row r="1796" spans="1:5">
      <c r="A1796" s="58">
        <v>250350</v>
      </c>
      <c r="B1796" s="58" t="str">
        <f t="shared" si="54"/>
        <v>AG250350</v>
      </c>
      <c r="C1796" s="35" t="s">
        <v>8827</v>
      </c>
      <c r="D1796" s="35" t="str">
        <f t="shared" si="55"/>
        <v>250350 - STD Control</v>
      </c>
      <c r="E1796" s="110">
        <v>25</v>
      </c>
    </row>
    <row r="1797" spans="1:5">
      <c r="A1797" s="58">
        <v>250360</v>
      </c>
      <c r="B1797" s="58" t="str">
        <f t="shared" ref="B1797:B1860" si="56">"AG"&amp;A1797</f>
        <v>AG250360</v>
      </c>
      <c r="C1797" s="35" t="s">
        <v>18229</v>
      </c>
      <c r="D1797" s="35" t="str">
        <f t="shared" ref="D1797:D1860" si="57">A1797&amp;" - "&amp;C1797</f>
        <v>250360 - STD Control Grant</v>
      </c>
      <c r="E1797" s="110">
        <v>25</v>
      </c>
    </row>
    <row r="1798" spans="1:5">
      <c r="A1798" s="58">
        <v>250370</v>
      </c>
      <c r="B1798" s="58" t="str">
        <f t="shared" si="56"/>
        <v>AG250370</v>
      </c>
      <c r="C1798" s="35" t="s">
        <v>18230</v>
      </c>
      <c r="D1798" s="35" t="str">
        <f t="shared" si="57"/>
        <v>250370 - AIDS_HIV Family Services_250370</v>
      </c>
      <c r="E1798" s="110">
        <v>25</v>
      </c>
    </row>
    <row r="1799" spans="1:5">
      <c r="A1799" s="58">
        <v>250380</v>
      </c>
      <c r="B1799" s="58" t="str">
        <f t="shared" si="56"/>
        <v>AG250380</v>
      </c>
      <c r="C1799" s="35" t="s">
        <v>18231</v>
      </c>
      <c r="D1799" s="35" t="str">
        <f t="shared" si="57"/>
        <v>250380 - AIDS_HIV Prevention &amp; Planning</v>
      </c>
      <c r="E1799" s="110">
        <v>25</v>
      </c>
    </row>
    <row r="1800" spans="1:5">
      <c r="A1800" s="58">
        <v>250390</v>
      </c>
      <c r="B1800" s="58" t="str">
        <f t="shared" si="56"/>
        <v>AG250390</v>
      </c>
      <c r="C1800" s="35" t="s">
        <v>18232</v>
      </c>
      <c r="D1800" s="35" t="str">
        <f t="shared" si="57"/>
        <v>250390 - Persons With Aids Housing</v>
      </c>
      <c r="E1800" s="110">
        <v>25</v>
      </c>
    </row>
    <row r="1801" spans="1:5">
      <c r="A1801" s="58">
        <v>250400</v>
      </c>
      <c r="B1801" s="58" t="str">
        <f t="shared" si="56"/>
        <v>AG250400</v>
      </c>
      <c r="C1801" s="35" t="s">
        <v>18233</v>
      </c>
      <c r="D1801" s="35" t="str">
        <f t="shared" si="57"/>
        <v>250400 - HIV Emergency Supplemental Relief</v>
      </c>
      <c r="E1801" s="110">
        <v>25</v>
      </c>
    </row>
    <row r="1802" spans="1:5">
      <c r="A1802" s="58">
        <v>250420</v>
      </c>
      <c r="B1802" s="58" t="str">
        <f t="shared" si="56"/>
        <v>AG250420</v>
      </c>
      <c r="C1802" s="35" t="s">
        <v>18234</v>
      </c>
      <c r="D1802" s="35" t="str">
        <f t="shared" si="57"/>
        <v>250420 - TB Control</v>
      </c>
      <c r="E1802" s="110">
        <v>25</v>
      </c>
    </row>
    <row r="1803" spans="1:5">
      <c r="A1803" s="58">
        <v>250430</v>
      </c>
      <c r="B1803" s="58" t="str">
        <f t="shared" si="56"/>
        <v>AG250430</v>
      </c>
      <c r="C1803" s="35" t="s">
        <v>18235</v>
      </c>
      <c r="D1803" s="35" t="str">
        <f t="shared" si="57"/>
        <v>250430 - TB Prevention &amp; Control</v>
      </c>
      <c r="E1803" s="110">
        <v>25</v>
      </c>
    </row>
    <row r="1804" spans="1:5">
      <c r="A1804" s="58">
        <v>250440</v>
      </c>
      <c r="B1804" s="58" t="str">
        <f t="shared" si="56"/>
        <v>AG250440</v>
      </c>
      <c r="C1804" s="35" t="s">
        <v>6776</v>
      </c>
      <c r="D1804" s="35" t="str">
        <f t="shared" si="57"/>
        <v>250440 - Immunization</v>
      </c>
      <c r="E1804" s="110">
        <v>25</v>
      </c>
    </row>
    <row r="1805" spans="1:5">
      <c r="A1805" s="58">
        <v>250450</v>
      </c>
      <c r="B1805" s="58" t="str">
        <f t="shared" si="56"/>
        <v>AG250450</v>
      </c>
      <c r="C1805" s="35" t="s">
        <v>18236</v>
      </c>
      <c r="D1805" s="35" t="str">
        <f t="shared" si="57"/>
        <v>250450 - Vaccine Distribution</v>
      </c>
      <c r="E1805" s="110">
        <v>25</v>
      </c>
    </row>
    <row r="1806" spans="1:5">
      <c r="A1806" s="58">
        <v>250460</v>
      </c>
      <c r="B1806" s="58" t="str">
        <f t="shared" si="56"/>
        <v>AG250460</v>
      </c>
      <c r="C1806" s="35" t="s">
        <v>18237</v>
      </c>
      <c r="D1806" s="35" t="str">
        <f t="shared" si="57"/>
        <v>250460 - Immunization Registry</v>
      </c>
      <c r="E1806" s="110">
        <v>25</v>
      </c>
    </row>
    <row r="1807" spans="1:5">
      <c r="A1807" s="58">
        <v>250470</v>
      </c>
      <c r="B1807" s="58" t="str">
        <f t="shared" si="56"/>
        <v>AG250470</v>
      </c>
      <c r="C1807" s="35" t="s">
        <v>18238</v>
      </c>
      <c r="D1807" s="35" t="str">
        <f t="shared" si="57"/>
        <v>250470 - Laboratory</v>
      </c>
      <c r="E1807" s="110">
        <v>25</v>
      </c>
    </row>
    <row r="1808" spans="1:5">
      <c r="A1808" s="58">
        <v>250480</v>
      </c>
      <c r="B1808" s="58" t="str">
        <f t="shared" si="56"/>
        <v>AG250480</v>
      </c>
      <c r="C1808" s="35" t="s">
        <v>18239</v>
      </c>
      <c r="D1808" s="35" t="str">
        <f t="shared" si="57"/>
        <v>250480 - Pharmacy</v>
      </c>
      <c r="E1808" s="110">
        <v>25</v>
      </c>
    </row>
    <row r="1809" spans="1:5">
      <c r="A1809" s="58">
        <v>250490</v>
      </c>
      <c r="B1809" s="58" t="str">
        <f t="shared" si="56"/>
        <v>AG250490</v>
      </c>
      <c r="C1809" s="35" t="s">
        <v>18240</v>
      </c>
      <c r="D1809" s="35" t="str">
        <f t="shared" si="57"/>
        <v>250490 - Radiology</v>
      </c>
      <c r="E1809" s="110">
        <v>25</v>
      </c>
    </row>
    <row r="1810" spans="1:5">
      <c r="A1810" s="58">
        <v>250500</v>
      </c>
      <c r="B1810" s="58" t="str">
        <f t="shared" si="56"/>
        <v>AG250500</v>
      </c>
      <c r="C1810" s="35" t="s">
        <v>18241</v>
      </c>
      <c r="D1810" s="35" t="str">
        <f t="shared" si="57"/>
        <v>250500 - Personal Services Administration</v>
      </c>
      <c r="E1810" s="110">
        <v>25</v>
      </c>
    </row>
    <row r="1811" spans="1:5">
      <c r="A1811" s="58">
        <v>250520</v>
      </c>
      <c r="B1811" s="58" t="str">
        <f t="shared" si="56"/>
        <v>AG250520</v>
      </c>
      <c r="C1811" s="35" t="s">
        <v>18242</v>
      </c>
      <c r="D1811" s="35" t="str">
        <f t="shared" si="57"/>
        <v>250520 - Grace Ross Center_250520</v>
      </c>
      <c r="E1811" s="110">
        <v>25</v>
      </c>
    </row>
    <row r="1812" spans="1:5">
      <c r="A1812" s="58">
        <v>250570</v>
      </c>
      <c r="B1812" s="58" t="str">
        <f t="shared" si="56"/>
        <v>AG250570</v>
      </c>
      <c r="C1812" s="35" t="s">
        <v>9681</v>
      </c>
      <c r="D1812" s="35" t="str">
        <f t="shared" si="57"/>
        <v>250570 - Family Planning</v>
      </c>
      <c r="E1812" s="110">
        <v>25</v>
      </c>
    </row>
    <row r="1813" spans="1:5">
      <c r="A1813" s="58">
        <v>250580</v>
      </c>
      <c r="B1813" s="58" t="str">
        <f t="shared" si="56"/>
        <v>AG250580</v>
      </c>
      <c r="C1813" s="35" t="s">
        <v>18243</v>
      </c>
      <c r="D1813" s="35" t="str">
        <f t="shared" si="57"/>
        <v>250580 - Child Health _ BG</v>
      </c>
      <c r="E1813" s="110">
        <v>25</v>
      </c>
    </row>
    <row r="1814" spans="1:5">
      <c r="A1814" s="58">
        <v>250600</v>
      </c>
      <c r="B1814" s="58" t="str">
        <f t="shared" si="56"/>
        <v>AG250600</v>
      </c>
      <c r="C1814" s="35" t="s">
        <v>18244</v>
      </c>
      <c r="D1814" s="35" t="str">
        <f t="shared" si="57"/>
        <v>250600 - Uhi Bruce Douglas Hc End 3_98</v>
      </c>
      <c r="E1814" s="110">
        <v>25</v>
      </c>
    </row>
    <row r="1815" spans="1:5">
      <c r="A1815" s="58">
        <v>250610</v>
      </c>
      <c r="B1815" s="58" t="str">
        <f t="shared" si="56"/>
        <v>AG250610</v>
      </c>
      <c r="C1815" s="35" t="s">
        <v>18245</v>
      </c>
      <c r="D1815" s="35" t="str">
        <f t="shared" si="57"/>
        <v>250610 - City Bruce Douglas End 3_98</v>
      </c>
      <c r="E1815" s="110">
        <v>25</v>
      </c>
    </row>
    <row r="1816" spans="1:5">
      <c r="A1816" s="58">
        <v>250620</v>
      </c>
      <c r="B1816" s="58" t="str">
        <f t="shared" si="56"/>
        <v>AG250620</v>
      </c>
      <c r="C1816" s="35" t="s">
        <v>18246</v>
      </c>
      <c r="D1816" s="35" t="str">
        <f t="shared" si="57"/>
        <v>250620 - Uhi Eastside End 3_98</v>
      </c>
      <c r="E1816" s="110">
        <v>25</v>
      </c>
    </row>
    <row r="1817" spans="1:5">
      <c r="A1817" s="58">
        <v>250630</v>
      </c>
      <c r="B1817" s="58" t="str">
        <f t="shared" si="56"/>
        <v>AG250630</v>
      </c>
      <c r="C1817" s="35" t="s">
        <v>18247</v>
      </c>
      <c r="D1817" s="35" t="str">
        <f t="shared" si="57"/>
        <v>250630 - City Eastside</v>
      </c>
      <c r="E1817" s="110">
        <v>25</v>
      </c>
    </row>
    <row r="1818" spans="1:5">
      <c r="A1818" s="58">
        <v>250640</v>
      </c>
      <c r="B1818" s="58" t="str">
        <f t="shared" si="56"/>
        <v>AG250640</v>
      </c>
      <c r="C1818" s="35" t="s">
        <v>6516</v>
      </c>
      <c r="D1818" s="35" t="str">
        <f t="shared" si="57"/>
        <v>250640 - Nutrition Services</v>
      </c>
      <c r="E1818" s="110">
        <v>25</v>
      </c>
    </row>
    <row r="1819" spans="1:5">
      <c r="A1819" s="58">
        <v>250641</v>
      </c>
      <c r="B1819" s="58" t="str">
        <f t="shared" si="56"/>
        <v>AG250641</v>
      </c>
      <c r="C1819" s="35" t="s">
        <v>18248</v>
      </c>
      <c r="D1819" s="35" t="str">
        <f t="shared" si="57"/>
        <v>250641 - Grace Ross Center</v>
      </c>
      <c r="E1819" s="110">
        <v>25</v>
      </c>
    </row>
    <row r="1820" spans="1:5">
      <c r="A1820" s="58">
        <v>250642</v>
      </c>
      <c r="B1820" s="58" t="str">
        <f t="shared" si="56"/>
        <v>AG250642</v>
      </c>
      <c r="C1820" s="35" t="s">
        <v>9819</v>
      </c>
      <c r="D1820" s="35" t="str">
        <f t="shared" si="57"/>
        <v>250642 - Northeast Center</v>
      </c>
      <c r="E1820" s="110">
        <v>25</v>
      </c>
    </row>
    <row r="1821" spans="1:5">
      <c r="A1821" s="58">
        <v>250644</v>
      </c>
      <c r="B1821" s="58" t="str">
        <f t="shared" si="56"/>
        <v>AG250644</v>
      </c>
      <c r="C1821" s="35" t="s">
        <v>18249</v>
      </c>
      <c r="D1821" s="35" t="str">
        <f t="shared" si="57"/>
        <v>250644 - Herman Keifer Family Center</v>
      </c>
      <c r="E1821" s="110">
        <v>25</v>
      </c>
    </row>
    <row r="1822" spans="1:5">
      <c r="A1822" s="58">
        <v>250645</v>
      </c>
      <c r="B1822" s="58" t="str">
        <f t="shared" si="56"/>
        <v>AG250645</v>
      </c>
      <c r="C1822" s="35" t="s">
        <v>18250</v>
      </c>
      <c r="D1822" s="35" t="str">
        <f t="shared" si="57"/>
        <v>250645 - Health Animal Control</v>
      </c>
      <c r="E1822" s="110">
        <v>25</v>
      </c>
    </row>
    <row r="1823" spans="1:5">
      <c r="A1823" s="58">
        <v>250646</v>
      </c>
      <c r="B1823" s="58" t="str">
        <f t="shared" si="56"/>
        <v>AG250646</v>
      </c>
      <c r="C1823" s="35" t="s">
        <v>18251</v>
      </c>
      <c r="D1823" s="35" t="str">
        <f t="shared" si="57"/>
        <v>250646 - Community &amp; Industrial Hygiene</v>
      </c>
      <c r="E1823" s="110">
        <v>25</v>
      </c>
    </row>
    <row r="1824" spans="1:5">
      <c r="A1824" s="58">
        <v>250647</v>
      </c>
      <c r="B1824" s="58" t="str">
        <f t="shared" si="56"/>
        <v>AG250647</v>
      </c>
      <c r="C1824" s="35" t="s">
        <v>18252</v>
      </c>
      <c r="D1824" s="35" t="str">
        <f t="shared" si="57"/>
        <v>250647 - Food Sanitation</v>
      </c>
      <c r="E1824" s="110">
        <v>25</v>
      </c>
    </row>
    <row r="1825" spans="1:5">
      <c r="A1825" s="58">
        <v>250649</v>
      </c>
      <c r="B1825" s="58" t="str">
        <f t="shared" si="56"/>
        <v>AG250649</v>
      </c>
      <c r="C1825" s="35" t="s">
        <v>9749</v>
      </c>
      <c r="D1825" s="35" t="str">
        <f t="shared" si="57"/>
        <v>250649 - Lead Abatement</v>
      </c>
      <c r="E1825" s="110">
        <v>25</v>
      </c>
    </row>
    <row r="1826" spans="1:5">
      <c r="A1826" s="58">
        <v>250650</v>
      </c>
      <c r="B1826" s="58" t="str">
        <f t="shared" si="56"/>
        <v>AG250650</v>
      </c>
      <c r="C1826" s="35" t="s">
        <v>18253</v>
      </c>
      <c r="D1826" s="35" t="str">
        <f t="shared" si="57"/>
        <v>250650 - Assessment &amp; Home Delivery</v>
      </c>
      <c r="E1826" s="110">
        <v>25</v>
      </c>
    </row>
    <row r="1827" spans="1:5">
      <c r="A1827" s="58">
        <v>250660</v>
      </c>
      <c r="B1827" s="58" t="str">
        <f t="shared" si="56"/>
        <v>AG250660</v>
      </c>
      <c r="C1827" s="35" t="s">
        <v>18254</v>
      </c>
      <c r="D1827" s="35" t="str">
        <f t="shared" si="57"/>
        <v>250660 - Food &amp; Friendship</v>
      </c>
      <c r="E1827" s="110">
        <v>25</v>
      </c>
    </row>
    <row r="1828" spans="1:5">
      <c r="A1828" s="58">
        <v>250680</v>
      </c>
      <c r="B1828" s="58" t="str">
        <f t="shared" si="56"/>
        <v>AG250680</v>
      </c>
      <c r="C1828" s="35" t="s">
        <v>11774</v>
      </c>
      <c r="D1828" s="35" t="str">
        <f t="shared" si="57"/>
        <v>250680 - Summer Food Service</v>
      </c>
      <c r="E1828" s="110">
        <v>25</v>
      </c>
    </row>
    <row r="1829" spans="1:5">
      <c r="A1829" s="58">
        <v>250690</v>
      </c>
      <c r="B1829" s="58" t="str">
        <f t="shared" si="56"/>
        <v>AG250690</v>
      </c>
      <c r="C1829" s="35" t="s">
        <v>18255</v>
      </c>
      <c r="D1829" s="35" t="str">
        <f t="shared" si="57"/>
        <v>250690 - Dietetic Intern Program</v>
      </c>
      <c r="E1829" s="110">
        <v>25</v>
      </c>
    </row>
    <row r="1830" spans="1:5">
      <c r="A1830" s="58">
        <v>250700</v>
      </c>
      <c r="B1830" s="58" t="str">
        <f t="shared" si="56"/>
        <v>AG250700</v>
      </c>
      <c r="C1830" s="35" t="s">
        <v>18256</v>
      </c>
      <c r="D1830" s="35" t="str">
        <f t="shared" si="57"/>
        <v>250700 - Medical Social Work</v>
      </c>
      <c r="E1830" s="110">
        <v>25</v>
      </c>
    </row>
    <row r="1831" spans="1:5">
      <c r="A1831" s="58">
        <v>250710</v>
      </c>
      <c r="B1831" s="58" t="str">
        <f t="shared" si="56"/>
        <v>AG250710</v>
      </c>
      <c r="C1831" s="35" t="s">
        <v>6340</v>
      </c>
      <c r="D1831" s="35" t="str">
        <f t="shared" si="57"/>
        <v>250710 - Drug Education</v>
      </c>
      <c r="E1831" s="110">
        <v>25</v>
      </c>
    </row>
    <row r="1832" spans="1:5">
      <c r="A1832" s="58">
        <v>250720</v>
      </c>
      <c r="B1832" s="58" t="str">
        <f t="shared" si="56"/>
        <v>AG250720</v>
      </c>
      <c r="C1832" s="35" t="s">
        <v>18257</v>
      </c>
      <c r="D1832" s="35" t="str">
        <f t="shared" si="57"/>
        <v>250720 - PNC Outreach &amp; Advocacy</v>
      </c>
      <c r="E1832" s="110">
        <v>25</v>
      </c>
    </row>
    <row r="1833" spans="1:5">
      <c r="A1833" s="58">
        <v>250730</v>
      </c>
      <c r="B1833" s="58" t="str">
        <f t="shared" si="56"/>
        <v>AG250730</v>
      </c>
      <c r="C1833" s="35" t="s">
        <v>18258</v>
      </c>
      <c r="D1833" s="35" t="str">
        <f t="shared" si="57"/>
        <v>250730 - Refugee Screening</v>
      </c>
      <c r="E1833" s="110">
        <v>25</v>
      </c>
    </row>
    <row r="1834" spans="1:5">
      <c r="A1834" s="58">
        <v>250750</v>
      </c>
      <c r="B1834" s="58" t="str">
        <f t="shared" si="56"/>
        <v>AG250750</v>
      </c>
      <c r="C1834" s="35" t="s">
        <v>18259</v>
      </c>
      <c r="D1834" s="35" t="str">
        <f t="shared" si="57"/>
        <v>250750 - Advances_State of Michigan</v>
      </c>
      <c r="E1834" s="110">
        <v>25</v>
      </c>
    </row>
    <row r="1835" spans="1:5">
      <c r="A1835" s="58">
        <v>250760</v>
      </c>
      <c r="B1835" s="58" t="str">
        <f t="shared" si="56"/>
        <v>AG250760</v>
      </c>
      <c r="C1835" s="35" t="s">
        <v>9665</v>
      </c>
      <c r="D1835" s="35" t="str">
        <f t="shared" si="57"/>
        <v>250760 - AIDS_HIV Consortia</v>
      </c>
      <c r="E1835" s="110">
        <v>25</v>
      </c>
    </row>
    <row r="1836" spans="1:5">
      <c r="A1836" s="58">
        <v>250770</v>
      </c>
      <c r="B1836" s="58" t="str">
        <f t="shared" si="56"/>
        <v>AG250770</v>
      </c>
      <c r="C1836" s="35" t="s">
        <v>18260</v>
      </c>
      <c r="D1836" s="35" t="str">
        <f t="shared" si="57"/>
        <v>250770 - At Risk Youth_Prevention</v>
      </c>
      <c r="E1836" s="110">
        <v>25</v>
      </c>
    </row>
    <row r="1837" spans="1:5">
      <c r="A1837" s="58">
        <v>250780</v>
      </c>
      <c r="B1837" s="58" t="str">
        <f t="shared" si="56"/>
        <v>AG250780</v>
      </c>
      <c r="C1837" s="35" t="s">
        <v>18261</v>
      </c>
      <c r="D1837" s="35" t="str">
        <f t="shared" si="57"/>
        <v>250780 - Breast Cancer Control</v>
      </c>
      <c r="E1837" s="110">
        <v>25</v>
      </c>
    </row>
    <row r="1838" spans="1:5">
      <c r="A1838" s="58">
        <v>250790</v>
      </c>
      <c r="B1838" s="58" t="str">
        <f t="shared" si="56"/>
        <v>AG250790</v>
      </c>
      <c r="C1838" s="35" t="s">
        <v>18262</v>
      </c>
      <c r="D1838" s="35" t="str">
        <f t="shared" si="57"/>
        <v>250790 - Children's Spec Care</v>
      </c>
      <c r="E1838" s="110">
        <v>25</v>
      </c>
    </row>
    <row r="1839" spans="1:5">
      <c r="A1839" s="58">
        <v>250810</v>
      </c>
      <c r="B1839" s="58" t="str">
        <f t="shared" si="56"/>
        <v>AG250810</v>
      </c>
      <c r="C1839" s="35" t="s">
        <v>18263</v>
      </c>
      <c r="D1839" s="35" t="str">
        <f t="shared" si="57"/>
        <v>250810 - Highway Safety Product</v>
      </c>
      <c r="E1839" s="110">
        <v>25</v>
      </c>
    </row>
    <row r="1840" spans="1:5">
      <c r="A1840" s="58">
        <v>250820</v>
      </c>
      <c r="B1840" s="58" t="str">
        <f t="shared" si="56"/>
        <v>AG250820</v>
      </c>
      <c r="C1840" s="35" t="s">
        <v>18264</v>
      </c>
      <c r="D1840" s="35" t="str">
        <f t="shared" si="57"/>
        <v>250820 - BG6 Letter of Credit</v>
      </c>
      <c r="E1840" s="110">
        <v>25</v>
      </c>
    </row>
    <row r="1841" spans="1:5">
      <c r="A1841" s="58">
        <v>250830</v>
      </c>
      <c r="B1841" s="58" t="str">
        <f t="shared" si="56"/>
        <v>AG250830</v>
      </c>
      <c r="C1841" s="35" t="s">
        <v>18265</v>
      </c>
      <c r="D1841" s="35" t="str">
        <f t="shared" si="57"/>
        <v>250830 - Managed Care Ombudsman</v>
      </c>
      <c r="E1841" s="110">
        <v>25</v>
      </c>
    </row>
    <row r="1842" spans="1:5">
      <c r="A1842" s="58">
        <v>250840</v>
      </c>
      <c r="B1842" s="58" t="str">
        <f t="shared" si="56"/>
        <v>AG250840</v>
      </c>
      <c r="C1842" s="35" t="s">
        <v>18266</v>
      </c>
      <c r="D1842" s="35" t="str">
        <f t="shared" si="57"/>
        <v>250840 - MDPH_BSAS Advances</v>
      </c>
      <c r="E1842" s="110">
        <v>25</v>
      </c>
    </row>
    <row r="1843" spans="1:5">
      <c r="A1843" s="58">
        <v>250850</v>
      </c>
      <c r="B1843" s="58" t="str">
        <f t="shared" si="56"/>
        <v>AG250850</v>
      </c>
      <c r="C1843" s="35" t="s">
        <v>18267</v>
      </c>
      <c r="D1843" s="35" t="str">
        <f t="shared" si="57"/>
        <v>250850 - Minority Program 09_97</v>
      </c>
      <c r="E1843" s="110">
        <v>25</v>
      </c>
    </row>
    <row r="1844" spans="1:5">
      <c r="A1844" s="58">
        <v>250860</v>
      </c>
      <c r="B1844" s="58" t="str">
        <f t="shared" si="56"/>
        <v>AG250860</v>
      </c>
      <c r="C1844" s="35" t="s">
        <v>18268</v>
      </c>
      <c r="D1844" s="35" t="str">
        <f t="shared" si="57"/>
        <v>250860 - Minority Program 09_98</v>
      </c>
      <c r="E1844" s="110">
        <v>25</v>
      </c>
    </row>
    <row r="1845" spans="1:5">
      <c r="A1845" s="58">
        <v>250870</v>
      </c>
      <c r="B1845" s="58" t="str">
        <f t="shared" si="56"/>
        <v>AG250870</v>
      </c>
      <c r="C1845" s="35" t="s">
        <v>18269</v>
      </c>
      <c r="D1845" s="35" t="str">
        <f t="shared" si="57"/>
        <v>250870 - Parenting Education &amp; Advocacy 06_95</v>
      </c>
      <c r="E1845" s="110">
        <v>25</v>
      </c>
    </row>
    <row r="1846" spans="1:5">
      <c r="A1846" s="58">
        <v>250880</v>
      </c>
      <c r="B1846" s="58" t="str">
        <f t="shared" si="56"/>
        <v>AG250880</v>
      </c>
      <c r="C1846" s="35" t="s">
        <v>18270</v>
      </c>
      <c r="D1846" s="35" t="str">
        <f t="shared" si="57"/>
        <v>250880 - Parenting Education &amp; Advocacy 07_96</v>
      </c>
      <c r="E1846" s="110">
        <v>25</v>
      </c>
    </row>
    <row r="1847" spans="1:5">
      <c r="A1847" s="58">
        <v>250890</v>
      </c>
      <c r="B1847" s="58" t="str">
        <f t="shared" si="56"/>
        <v>AG250890</v>
      </c>
      <c r="C1847" s="35" t="s">
        <v>18271</v>
      </c>
      <c r="D1847" s="35" t="str">
        <f t="shared" si="57"/>
        <v>250890 - Parenting Education &amp; Advocacy 07_97</v>
      </c>
      <c r="E1847" s="110">
        <v>25</v>
      </c>
    </row>
    <row r="1848" spans="1:5">
      <c r="A1848" s="58">
        <v>250900</v>
      </c>
      <c r="B1848" s="58" t="str">
        <f t="shared" si="56"/>
        <v>AG250900</v>
      </c>
      <c r="C1848" s="35" t="s">
        <v>18272</v>
      </c>
      <c r="D1848" s="35" t="str">
        <f t="shared" si="57"/>
        <v>250900 - Parenting Education &amp; Advocacy 12_98</v>
      </c>
      <c r="E1848" s="110">
        <v>25</v>
      </c>
    </row>
    <row r="1849" spans="1:5">
      <c r="A1849" s="58">
        <v>250910</v>
      </c>
      <c r="B1849" s="58" t="str">
        <f t="shared" si="56"/>
        <v>AG250910</v>
      </c>
      <c r="C1849" s="35" t="s">
        <v>18273</v>
      </c>
      <c r="D1849" s="35" t="str">
        <f t="shared" si="57"/>
        <v>250910 - Pregnant Adolescent SA 8_96</v>
      </c>
      <c r="E1849" s="110">
        <v>25</v>
      </c>
    </row>
    <row r="1850" spans="1:5">
      <c r="A1850" s="58">
        <v>250930</v>
      </c>
      <c r="B1850" s="58" t="str">
        <f t="shared" si="56"/>
        <v>AG250930</v>
      </c>
      <c r="C1850" s="35" t="s">
        <v>18274</v>
      </c>
      <c r="D1850" s="35" t="str">
        <f t="shared" si="57"/>
        <v>250930 - Warming Center Personnel</v>
      </c>
      <c r="E1850" s="110">
        <v>25</v>
      </c>
    </row>
    <row r="1851" spans="1:5">
      <c r="A1851" s="58">
        <v>250940</v>
      </c>
      <c r="B1851" s="58" t="str">
        <f t="shared" si="56"/>
        <v>AG250940</v>
      </c>
      <c r="C1851" s="35" t="s">
        <v>6898</v>
      </c>
      <c r="D1851" s="35" t="str">
        <f t="shared" si="57"/>
        <v>250940 - Wayne County Unified Service System</v>
      </c>
      <c r="E1851" s="110">
        <v>25</v>
      </c>
    </row>
    <row r="1852" spans="1:5">
      <c r="A1852" s="58">
        <v>250950</v>
      </c>
      <c r="B1852" s="58" t="str">
        <f t="shared" si="56"/>
        <v>AG250950</v>
      </c>
      <c r="C1852" s="35" t="s">
        <v>18275</v>
      </c>
      <c r="D1852" s="35" t="str">
        <f t="shared" si="57"/>
        <v>250950 - Children's Special Care_Community</v>
      </c>
      <c r="E1852" s="110">
        <v>25</v>
      </c>
    </row>
    <row r="1853" spans="1:5">
      <c r="A1853" s="58">
        <v>250960</v>
      </c>
      <c r="B1853" s="58" t="str">
        <f t="shared" si="56"/>
        <v>AG250960</v>
      </c>
      <c r="C1853" s="35" t="s">
        <v>18276</v>
      </c>
      <c r="D1853" s="35" t="str">
        <f t="shared" si="57"/>
        <v>250960 - EPSDT Outreach 9_99</v>
      </c>
      <c r="E1853" s="110">
        <v>25</v>
      </c>
    </row>
    <row r="1854" spans="1:5">
      <c r="A1854" s="58">
        <v>250970</v>
      </c>
      <c r="B1854" s="58" t="str">
        <f t="shared" si="56"/>
        <v>AG250970</v>
      </c>
      <c r="C1854" s="35" t="s">
        <v>18277</v>
      </c>
      <c r="D1854" s="35" t="str">
        <f t="shared" si="57"/>
        <v>250970 - Maternal &amp; Infant Care</v>
      </c>
      <c r="E1854" s="110">
        <v>25</v>
      </c>
    </row>
    <row r="1855" spans="1:5">
      <c r="A1855" s="58">
        <v>250980</v>
      </c>
      <c r="B1855" s="58" t="str">
        <f t="shared" si="56"/>
        <v>AG250980</v>
      </c>
      <c r="C1855" s="35" t="s">
        <v>18278</v>
      </c>
      <c r="D1855" s="35" t="str">
        <f t="shared" si="57"/>
        <v>250980 - Pnc Enrollment &amp; Coordination</v>
      </c>
      <c r="E1855" s="110">
        <v>25</v>
      </c>
    </row>
    <row r="1856" spans="1:5">
      <c r="A1856" s="58">
        <v>250990</v>
      </c>
      <c r="B1856" s="58" t="str">
        <f t="shared" si="56"/>
        <v>AG250990</v>
      </c>
      <c r="C1856" s="35" t="s">
        <v>18279</v>
      </c>
      <c r="D1856" s="35" t="str">
        <f t="shared" si="57"/>
        <v>250990 - Health Primary</v>
      </c>
      <c r="E1856" s="110">
        <v>25</v>
      </c>
    </row>
    <row r="1857" spans="1:5">
      <c r="A1857" s="58">
        <v>251020</v>
      </c>
      <c r="B1857" s="58" t="str">
        <f t="shared" si="56"/>
        <v>AG251020</v>
      </c>
      <c r="C1857" s="35" t="s">
        <v>18280</v>
      </c>
      <c r="D1857" s="35" t="str">
        <f t="shared" si="57"/>
        <v>251020 - Food &amp; Friendship 9_99</v>
      </c>
      <c r="E1857" s="110">
        <v>25</v>
      </c>
    </row>
    <row r="1858" spans="1:5">
      <c r="A1858" s="58">
        <v>251040</v>
      </c>
      <c r="B1858" s="58" t="str">
        <f t="shared" si="56"/>
        <v>AG251040</v>
      </c>
      <c r="C1858" s="35" t="s">
        <v>18281</v>
      </c>
      <c r="D1858" s="35" t="str">
        <f t="shared" si="57"/>
        <v>251040 - Assessment &amp; Delivery 9_99</v>
      </c>
      <c r="E1858" s="110">
        <v>25</v>
      </c>
    </row>
    <row r="1859" spans="1:5">
      <c r="A1859" s="58">
        <v>251111</v>
      </c>
      <c r="B1859" s="58" t="str">
        <f t="shared" si="56"/>
        <v>AG251111</v>
      </c>
      <c r="C1859" s="35" t="s">
        <v>18282</v>
      </c>
      <c r="D1859" s="35" t="str">
        <f t="shared" si="57"/>
        <v>251111 - Health Grants</v>
      </c>
      <c r="E1859" s="110">
        <v>25</v>
      </c>
    </row>
    <row r="1860" spans="1:5">
      <c r="A1860" s="58">
        <v>251130</v>
      </c>
      <c r="B1860" s="58" t="str">
        <f t="shared" si="56"/>
        <v>AG251130</v>
      </c>
      <c r="C1860" s="35" t="s">
        <v>18283</v>
      </c>
      <c r="D1860" s="35" t="str">
        <f t="shared" si="57"/>
        <v>251130 - AIDS_HIV Prev &amp; Planning BDDV</v>
      </c>
      <c r="E1860" s="110">
        <v>25</v>
      </c>
    </row>
    <row r="1861" spans="1:5">
      <c r="A1861" s="58">
        <v>251160</v>
      </c>
      <c r="B1861" s="58" t="str">
        <f t="shared" ref="B1861:B1924" si="58">"AG"&amp;A1861</f>
        <v>AG251160</v>
      </c>
      <c r="C1861" s="35" t="s">
        <v>18284</v>
      </c>
      <c r="D1861" s="35" t="str">
        <f t="shared" ref="D1861:D1924" si="59">A1861&amp;" - "&amp;C1861</f>
        <v>251160 - Sub_Abuse Coordin Agency</v>
      </c>
      <c r="E1861" s="110">
        <v>25</v>
      </c>
    </row>
    <row r="1862" spans="1:5">
      <c r="A1862" s="58">
        <v>251170</v>
      </c>
      <c r="B1862" s="58" t="str">
        <f t="shared" si="58"/>
        <v>AG251170</v>
      </c>
      <c r="C1862" s="35" t="s">
        <v>18285</v>
      </c>
      <c r="D1862" s="35" t="str">
        <f t="shared" si="59"/>
        <v>251170 - Immunization 9_99</v>
      </c>
      <c r="E1862" s="110">
        <v>25</v>
      </c>
    </row>
    <row r="1863" spans="1:5">
      <c r="A1863" s="58">
        <v>251200</v>
      </c>
      <c r="B1863" s="58" t="str">
        <f t="shared" si="58"/>
        <v>AG251200</v>
      </c>
      <c r="C1863" s="35" t="s">
        <v>18286</v>
      </c>
      <c r="D1863" s="35" t="str">
        <f t="shared" si="59"/>
        <v>251200 - Persons w_AIDS Housing 6_99</v>
      </c>
      <c r="E1863" s="110">
        <v>25</v>
      </c>
    </row>
    <row r="1864" spans="1:5">
      <c r="A1864" s="58">
        <v>251210</v>
      </c>
      <c r="B1864" s="58" t="str">
        <f t="shared" si="58"/>
        <v>AG251210</v>
      </c>
      <c r="C1864" s="35" t="s">
        <v>18287</v>
      </c>
      <c r="D1864" s="35" t="str">
        <f t="shared" si="59"/>
        <v>251210 - Child Health _ BU 9_99</v>
      </c>
      <c r="E1864" s="110">
        <v>25</v>
      </c>
    </row>
    <row r="1865" spans="1:5">
      <c r="A1865" s="58">
        <v>251220</v>
      </c>
      <c r="B1865" s="58" t="str">
        <f t="shared" si="58"/>
        <v>AG251220</v>
      </c>
      <c r="C1865" s="35" t="s">
        <v>18288</v>
      </c>
      <c r="D1865" s="35" t="str">
        <f t="shared" si="59"/>
        <v>251220 - CSHCS Outreach and Advo BG 9_99</v>
      </c>
      <c r="E1865" s="110">
        <v>25</v>
      </c>
    </row>
    <row r="1866" spans="1:5">
      <c r="A1866" s="58">
        <v>251225</v>
      </c>
      <c r="B1866" s="58" t="str">
        <f t="shared" si="58"/>
        <v>AG251225</v>
      </c>
      <c r="C1866" s="35" t="s">
        <v>13053</v>
      </c>
      <c r="D1866" s="35" t="str">
        <f t="shared" si="59"/>
        <v>251225 - Health Capital 2010</v>
      </c>
      <c r="E1866" s="110">
        <v>25</v>
      </c>
    </row>
    <row r="1867" spans="1:5">
      <c r="A1867" s="58">
        <v>251230</v>
      </c>
      <c r="B1867" s="58" t="str">
        <f t="shared" si="58"/>
        <v>AG251230</v>
      </c>
      <c r="C1867" s="35" t="s">
        <v>18289</v>
      </c>
      <c r="D1867" s="35" t="str">
        <f t="shared" si="59"/>
        <v>251230 - Medicaid Outreach and Advocacy 9_99</v>
      </c>
      <c r="E1867" s="110">
        <v>25</v>
      </c>
    </row>
    <row r="1868" spans="1:5">
      <c r="A1868" s="58">
        <v>251250</v>
      </c>
      <c r="B1868" s="58" t="str">
        <f t="shared" si="58"/>
        <v>AG251250</v>
      </c>
      <c r="C1868" s="35" t="s">
        <v>18290</v>
      </c>
      <c r="D1868" s="35" t="str">
        <f t="shared" si="59"/>
        <v>251250 - Sub_Abuse Coordin Agency 9_99</v>
      </c>
      <c r="E1868" s="110">
        <v>25</v>
      </c>
    </row>
    <row r="1869" spans="1:5">
      <c r="A1869" s="58">
        <v>251270</v>
      </c>
      <c r="B1869" s="58" t="str">
        <f t="shared" si="58"/>
        <v>AG251270</v>
      </c>
      <c r="C1869" s="35" t="s">
        <v>18291</v>
      </c>
      <c r="D1869" s="35" t="str">
        <f t="shared" si="59"/>
        <v>251270 - Family Planning 9_99</v>
      </c>
      <c r="E1869" s="110">
        <v>25</v>
      </c>
    </row>
    <row r="1870" spans="1:5">
      <c r="A1870" s="58">
        <v>251280</v>
      </c>
      <c r="B1870" s="58" t="str">
        <f t="shared" si="58"/>
        <v>AG251280</v>
      </c>
      <c r="C1870" s="35" t="s">
        <v>18292</v>
      </c>
      <c r="D1870" s="35" t="str">
        <f t="shared" si="59"/>
        <v>251280 - Primary Care _ Chass 9_99</v>
      </c>
      <c r="E1870" s="110">
        <v>25</v>
      </c>
    </row>
    <row r="1871" spans="1:5">
      <c r="A1871" s="58">
        <v>251290</v>
      </c>
      <c r="B1871" s="58" t="str">
        <f t="shared" si="58"/>
        <v>AG251290</v>
      </c>
      <c r="C1871" s="35" t="s">
        <v>18293</v>
      </c>
      <c r="D1871" s="35" t="str">
        <f t="shared" si="59"/>
        <v>251290 - Mat and Inf Health Advoc 9_99</v>
      </c>
      <c r="E1871" s="110">
        <v>25</v>
      </c>
    </row>
    <row r="1872" spans="1:5">
      <c r="A1872" s="58">
        <v>251300</v>
      </c>
      <c r="B1872" s="58" t="str">
        <f t="shared" si="58"/>
        <v>AG251300</v>
      </c>
      <c r="C1872" s="35" t="s">
        <v>18294</v>
      </c>
      <c r="D1872" s="35" t="str">
        <f t="shared" si="59"/>
        <v>251300 - Minority Health 9_99</v>
      </c>
      <c r="E1872" s="110">
        <v>25</v>
      </c>
    </row>
    <row r="1873" spans="1:5">
      <c r="A1873" s="58">
        <v>251310</v>
      </c>
      <c r="B1873" s="58" t="str">
        <f t="shared" si="58"/>
        <v>AG251310</v>
      </c>
      <c r="C1873" s="35" t="s">
        <v>18295</v>
      </c>
      <c r="D1873" s="35" t="str">
        <f t="shared" si="59"/>
        <v>251310 - DNC Outreach and Advocacy 9_99</v>
      </c>
      <c r="E1873" s="110">
        <v>25</v>
      </c>
    </row>
    <row r="1874" spans="1:5">
      <c r="A1874" s="58">
        <v>251320</v>
      </c>
      <c r="B1874" s="58" t="str">
        <f t="shared" si="58"/>
        <v>AG251320</v>
      </c>
      <c r="C1874" s="35" t="s">
        <v>18296</v>
      </c>
      <c r="D1874" s="35" t="str">
        <f t="shared" si="59"/>
        <v>251320 - Refugee Health Screening 9_99</v>
      </c>
      <c r="E1874" s="110">
        <v>25</v>
      </c>
    </row>
    <row r="1875" spans="1:5">
      <c r="A1875" s="58">
        <v>251330</v>
      </c>
      <c r="B1875" s="58" t="str">
        <f t="shared" si="58"/>
        <v>AG251330</v>
      </c>
      <c r="C1875" s="35" t="s">
        <v>18297</v>
      </c>
      <c r="D1875" s="35" t="str">
        <f t="shared" si="59"/>
        <v>251330 - STD Control 9_99</v>
      </c>
      <c r="E1875" s="110">
        <v>25</v>
      </c>
    </row>
    <row r="1876" spans="1:5">
      <c r="A1876" s="58">
        <v>251340</v>
      </c>
      <c r="B1876" s="58" t="str">
        <f t="shared" si="58"/>
        <v>AG251340</v>
      </c>
      <c r="C1876" s="35" t="s">
        <v>18298</v>
      </c>
      <c r="D1876" s="35" t="str">
        <f t="shared" si="59"/>
        <v>251340 - Healthy Start Initiative 8_99</v>
      </c>
      <c r="E1876" s="110">
        <v>25</v>
      </c>
    </row>
    <row r="1877" spans="1:5">
      <c r="A1877" s="58">
        <v>251350</v>
      </c>
      <c r="B1877" s="58" t="str">
        <f t="shared" si="58"/>
        <v>AG251350</v>
      </c>
      <c r="C1877" s="35" t="s">
        <v>18299</v>
      </c>
      <c r="D1877" s="35" t="str">
        <f t="shared" si="59"/>
        <v>251350 - TB Prevention Control 12_99</v>
      </c>
      <c r="E1877" s="110">
        <v>25</v>
      </c>
    </row>
    <row r="1878" spans="1:5">
      <c r="A1878" s="58">
        <v>251360</v>
      </c>
      <c r="B1878" s="58" t="str">
        <f t="shared" si="58"/>
        <v>AG251360</v>
      </c>
      <c r="C1878" s="35" t="s">
        <v>18300</v>
      </c>
      <c r="D1878" s="35" t="str">
        <f t="shared" si="59"/>
        <v>251360 - Target Cities 9_99</v>
      </c>
      <c r="E1878" s="110">
        <v>25</v>
      </c>
    </row>
    <row r="1879" spans="1:5">
      <c r="A1879" s="58">
        <v>251370</v>
      </c>
      <c r="B1879" s="58" t="str">
        <f t="shared" si="58"/>
        <v>AG251370</v>
      </c>
      <c r="C1879" s="35" t="s">
        <v>18301</v>
      </c>
      <c r="D1879" s="35" t="str">
        <f t="shared" si="59"/>
        <v>251370 - WIC Supplemental Food 9_99</v>
      </c>
      <c r="E1879" s="110">
        <v>25</v>
      </c>
    </row>
    <row r="1880" spans="1:5">
      <c r="A1880" s="58">
        <v>251380</v>
      </c>
      <c r="B1880" s="58" t="str">
        <f t="shared" si="58"/>
        <v>AG251380</v>
      </c>
      <c r="C1880" s="35" t="s">
        <v>18302</v>
      </c>
      <c r="D1880" s="35" t="str">
        <f t="shared" si="59"/>
        <v>251380 - Summer Food Service 9_99</v>
      </c>
      <c r="E1880" s="110">
        <v>25</v>
      </c>
    </row>
    <row r="1881" spans="1:5">
      <c r="A1881" s="58">
        <v>251400</v>
      </c>
      <c r="B1881" s="58" t="str">
        <f t="shared" si="58"/>
        <v>AG251400</v>
      </c>
      <c r="C1881" s="35" t="s">
        <v>18303</v>
      </c>
      <c r="D1881" s="35" t="str">
        <f t="shared" si="59"/>
        <v>251400 - Childhood Lead (MDCH) 9_99</v>
      </c>
      <c r="E1881" s="110">
        <v>25</v>
      </c>
    </row>
    <row r="1882" spans="1:5">
      <c r="A1882" s="58">
        <v>251410</v>
      </c>
      <c r="B1882" s="58" t="str">
        <f t="shared" si="58"/>
        <v>AG251410</v>
      </c>
      <c r="C1882" s="35" t="s">
        <v>18304</v>
      </c>
      <c r="D1882" s="35" t="str">
        <f t="shared" si="59"/>
        <v>251410 - Addl Health_Alter Models 9_99</v>
      </c>
      <c r="E1882" s="110">
        <v>25</v>
      </c>
    </row>
    <row r="1883" spans="1:5">
      <c r="A1883" s="58">
        <v>251430</v>
      </c>
      <c r="B1883" s="58" t="str">
        <f t="shared" si="58"/>
        <v>AG251430</v>
      </c>
      <c r="C1883" s="35" t="s">
        <v>18305</v>
      </c>
      <c r="D1883" s="35" t="str">
        <f t="shared" si="59"/>
        <v>251430 - AIDS_HIV Consortia 9_99</v>
      </c>
      <c r="E1883" s="110">
        <v>25</v>
      </c>
    </row>
    <row r="1884" spans="1:5">
      <c r="A1884" s="58">
        <v>251450</v>
      </c>
      <c r="B1884" s="58" t="str">
        <f t="shared" si="58"/>
        <v>AG251450</v>
      </c>
      <c r="C1884" s="35" t="s">
        <v>18306</v>
      </c>
      <c r="D1884" s="35" t="str">
        <f t="shared" si="59"/>
        <v>251450 - AIDS_HIV Prev and Planning 9_99</v>
      </c>
      <c r="E1884" s="110">
        <v>25</v>
      </c>
    </row>
    <row r="1885" spans="1:5">
      <c r="A1885" s="58">
        <v>251460</v>
      </c>
      <c r="B1885" s="58" t="str">
        <f t="shared" si="58"/>
        <v>AG251460</v>
      </c>
      <c r="C1885" s="35" t="s">
        <v>18307</v>
      </c>
      <c r="D1885" s="35" t="str">
        <f t="shared" si="59"/>
        <v>251460 - Assist Project 9_99</v>
      </c>
      <c r="E1885" s="110">
        <v>25</v>
      </c>
    </row>
    <row r="1886" spans="1:5">
      <c r="A1886" s="58">
        <v>251470</v>
      </c>
      <c r="B1886" s="58" t="str">
        <f t="shared" si="58"/>
        <v>AG251470</v>
      </c>
      <c r="C1886" s="35" t="s">
        <v>18308</v>
      </c>
      <c r="D1886" s="35" t="str">
        <f t="shared" si="59"/>
        <v>251470 - Cardiovas Disease Prev 9_99</v>
      </c>
      <c r="E1886" s="110">
        <v>25</v>
      </c>
    </row>
    <row r="1887" spans="1:5">
      <c r="A1887" s="58">
        <v>252300</v>
      </c>
      <c r="B1887" s="58" t="str">
        <f t="shared" si="58"/>
        <v>AG252300</v>
      </c>
      <c r="C1887" s="35" t="s">
        <v>18309</v>
      </c>
      <c r="D1887" s="35" t="str">
        <f t="shared" si="59"/>
        <v>252300 - Adol Hlth _ Alter Models 9_2011</v>
      </c>
      <c r="E1887" s="110">
        <v>25</v>
      </c>
    </row>
    <row r="1888" spans="1:5">
      <c r="A1888" s="58">
        <v>252301</v>
      </c>
      <c r="B1888" s="58" t="str">
        <f t="shared" si="58"/>
        <v>AG252301</v>
      </c>
      <c r="C1888" s="35" t="s">
        <v>18310</v>
      </c>
      <c r="D1888" s="35" t="str">
        <f t="shared" si="59"/>
        <v>252301 - WIC Breastfeeding 9_2011</v>
      </c>
      <c r="E1888" s="110">
        <v>25</v>
      </c>
    </row>
    <row r="1889" spans="1:5">
      <c r="A1889" s="58">
        <v>252302</v>
      </c>
      <c r="B1889" s="58" t="str">
        <f t="shared" si="58"/>
        <v>AG252302</v>
      </c>
      <c r="C1889" s="35" t="s">
        <v>18311</v>
      </c>
      <c r="D1889" s="35" t="str">
        <f t="shared" si="59"/>
        <v>252302 - Immunization Reach More Children &amp; Adults 9_2011</v>
      </c>
      <c r="E1889" s="110">
        <v>25</v>
      </c>
    </row>
    <row r="1890" spans="1:5">
      <c r="A1890" s="58">
        <v>252303</v>
      </c>
      <c r="B1890" s="58" t="str">
        <f t="shared" si="58"/>
        <v>AG252303</v>
      </c>
      <c r="C1890" s="35" t="s">
        <v>12426</v>
      </c>
      <c r="D1890" s="35" t="str">
        <f t="shared" si="59"/>
        <v>252303 - HIV_AIDS Maternal Care 9_2011</v>
      </c>
      <c r="E1890" s="110">
        <v>25</v>
      </c>
    </row>
    <row r="1891" spans="1:5">
      <c r="A1891" s="58">
        <v>252304</v>
      </c>
      <c r="B1891" s="58" t="str">
        <f t="shared" si="58"/>
        <v>AG252304</v>
      </c>
      <c r="C1891" s="35" t="s">
        <v>18312</v>
      </c>
      <c r="D1891" s="35" t="str">
        <f t="shared" si="59"/>
        <v>252304 - HIV_AIDS Prevention 9_2011</v>
      </c>
      <c r="E1891" s="110">
        <v>25</v>
      </c>
    </row>
    <row r="1892" spans="1:5">
      <c r="A1892" s="58">
        <v>252305</v>
      </c>
      <c r="B1892" s="58" t="str">
        <f t="shared" si="58"/>
        <v>AG252305</v>
      </c>
      <c r="C1892" s="35" t="s">
        <v>12430</v>
      </c>
      <c r="D1892" s="35" t="str">
        <f t="shared" si="59"/>
        <v>252305 - HIV_AIDS Rapid Testing 9_2011</v>
      </c>
      <c r="E1892" s="110">
        <v>25</v>
      </c>
    </row>
    <row r="1893" spans="1:5">
      <c r="A1893" s="58">
        <v>252306</v>
      </c>
      <c r="B1893" s="58" t="str">
        <f t="shared" si="58"/>
        <v>AG252306</v>
      </c>
      <c r="C1893" s="35" t="s">
        <v>12416</v>
      </c>
      <c r="D1893" s="35" t="str">
        <f t="shared" si="59"/>
        <v>252306 - Bio_Terrorism Emerg Prep 9_2011</v>
      </c>
      <c r="E1893" s="110">
        <v>25</v>
      </c>
    </row>
    <row r="1894" spans="1:5">
      <c r="A1894" s="58">
        <v>252307</v>
      </c>
      <c r="B1894" s="58" t="str">
        <f t="shared" si="58"/>
        <v>AG252307</v>
      </c>
      <c r="C1894" s="35" t="s">
        <v>12418</v>
      </c>
      <c r="D1894" s="35" t="str">
        <f t="shared" si="59"/>
        <v>252307 - Bio_Terrorism Laboratory 9_2011</v>
      </c>
      <c r="E1894" s="110">
        <v>25</v>
      </c>
    </row>
    <row r="1895" spans="1:5">
      <c r="A1895" s="58">
        <v>252308</v>
      </c>
      <c r="B1895" s="58" t="str">
        <f t="shared" si="58"/>
        <v>AG252308</v>
      </c>
      <c r="C1895" s="35" t="s">
        <v>12436</v>
      </c>
      <c r="D1895" s="35" t="str">
        <f t="shared" si="59"/>
        <v>252308 - Building Healthy Communities 9_2011</v>
      </c>
      <c r="E1895" s="110">
        <v>25</v>
      </c>
    </row>
    <row r="1896" spans="1:5">
      <c r="A1896" s="58">
        <v>252309</v>
      </c>
      <c r="B1896" s="58" t="str">
        <f t="shared" si="58"/>
        <v>AG252309</v>
      </c>
      <c r="C1896" s="35" t="s">
        <v>12438</v>
      </c>
      <c r="D1896" s="35" t="str">
        <f t="shared" si="59"/>
        <v>252309 - Children's Trust Fund 9_2011</v>
      </c>
      <c r="E1896" s="110">
        <v>25</v>
      </c>
    </row>
    <row r="1897" spans="1:5">
      <c r="A1897" s="58">
        <v>252310</v>
      </c>
      <c r="B1897" s="58" t="str">
        <f t="shared" si="58"/>
        <v>AG252310</v>
      </c>
      <c r="C1897" s="35" t="s">
        <v>12440</v>
      </c>
      <c r="D1897" s="35" t="str">
        <f t="shared" si="59"/>
        <v>252310 - Cities Readiness Inititives 9_2011</v>
      </c>
      <c r="E1897" s="110">
        <v>25</v>
      </c>
    </row>
    <row r="1898" spans="1:5">
      <c r="A1898" s="58">
        <v>252311</v>
      </c>
      <c r="B1898" s="58" t="str">
        <f t="shared" si="58"/>
        <v>AG252311</v>
      </c>
      <c r="C1898" s="35" t="s">
        <v>12442</v>
      </c>
      <c r="D1898" s="35" t="str">
        <f t="shared" si="59"/>
        <v>252311 - CSHCS Outreach &amp; Advocacy 9_2011</v>
      </c>
      <c r="E1898" s="110">
        <v>25</v>
      </c>
    </row>
    <row r="1899" spans="1:5">
      <c r="A1899" s="58">
        <v>252312</v>
      </c>
      <c r="B1899" s="58" t="str">
        <f t="shared" si="58"/>
        <v>AG252312</v>
      </c>
      <c r="C1899" s="35" t="s">
        <v>12444</v>
      </c>
      <c r="D1899" s="35" t="str">
        <f t="shared" si="59"/>
        <v>252312 - Early Warning Infectious Disease 9_2011</v>
      </c>
      <c r="E1899" s="110">
        <v>25</v>
      </c>
    </row>
    <row r="1900" spans="1:5">
      <c r="A1900" s="58">
        <v>252313</v>
      </c>
      <c r="B1900" s="58" t="str">
        <f t="shared" si="58"/>
        <v>AG252313</v>
      </c>
      <c r="C1900" s="35" t="s">
        <v>12446</v>
      </c>
      <c r="D1900" s="35" t="str">
        <f t="shared" si="59"/>
        <v>252313 - Family Planning 9_2011</v>
      </c>
      <c r="E1900" s="110">
        <v>25</v>
      </c>
    </row>
    <row r="1901" spans="1:5">
      <c r="A1901" s="58">
        <v>252314</v>
      </c>
      <c r="B1901" s="58" t="str">
        <f t="shared" si="58"/>
        <v>AG252314</v>
      </c>
      <c r="C1901" s="35" t="s">
        <v>18313</v>
      </c>
      <c r="D1901" s="35" t="str">
        <f t="shared" si="59"/>
        <v>252314 - Generation with Promise 9_2011</v>
      </c>
      <c r="E1901" s="110">
        <v>25</v>
      </c>
    </row>
    <row r="1902" spans="1:5">
      <c r="A1902" s="58">
        <v>252315</v>
      </c>
      <c r="B1902" s="58" t="str">
        <f t="shared" si="58"/>
        <v>AG252315</v>
      </c>
      <c r="C1902" s="35" t="s">
        <v>18314</v>
      </c>
      <c r="D1902" s="35" t="str">
        <f t="shared" si="59"/>
        <v>252315 - Immunization Action Plan 9_2011</v>
      </c>
      <c r="E1902" s="110">
        <v>25</v>
      </c>
    </row>
    <row r="1903" spans="1:5">
      <c r="A1903" s="58">
        <v>252316</v>
      </c>
      <c r="B1903" s="58" t="str">
        <f t="shared" si="58"/>
        <v>AG252316</v>
      </c>
      <c r="C1903" s="35" t="s">
        <v>12454</v>
      </c>
      <c r="D1903" s="35" t="str">
        <f t="shared" si="59"/>
        <v>252316 - Infant Mortality Coalition Support 9_2011</v>
      </c>
      <c r="E1903" s="110">
        <v>25</v>
      </c>
    </row>
    <row r="1904" spans="1:5">
      <c r="A1904" s="58">
        <v>252317</v>
      </c>
      <c r="B1904" s="58" t="str">
        <f t="shared" si="58"/>
        <v>AG252317</v>
      </c>
      <c r="C1904" s="35" t="s">
        <v>12420</v>
      </c>
      <c r="D1904" s="35" t="str">
        <f t="shared" si="59"/>
        <v>252317 - Laboratory Svcs _ STD 9_2011</v>
      </c>
      <c r="E1904" s="110">
        <v>25</v>
      </c>
    </row>
    <row r="1905" spans="1:5">
      <c r="A1905" s="58">
        <v>252318</v>
      </c>
      <c r="B1905" s="58" t="str">
        <f t="shared" si="58"/>
        <v>AG252318</v>
      </c>
      <c r="C1905" s="35" t="s">
        <v>18315</v>
      </c>
      <c r="D1905" s="35" t="str">
        <f t="shared" si="59"/>
        <v>252318 - Laboratory Svcd _ EPS AIDS 9_2011</v>
      </c>
      <c r="E1905" s="110">
        <v>25</v>
      </c>
    </row>
    <row r="1906" spans="1:5">
      <c r="A1906" s="58">
        <v>252319</v>
      </c>
      <c r="B1906" s="58" t="str">
        <f t="shared" si="58"/>
        <v>AG252319</v>
      </c>
      <c r="C1906" s="35" t="s">
        <v>12462</v>
      </c>
      <c r="D1906" s="35" t="str">
        <f t="shared" si="59"/>
        <v>252319 - Local Maternal &amp; Children BG 9_2011</v>
      </c>
      <c r="E1906" s="110">
        <v>25</v>
      </c>
    </row>
    <row r="1907" spans="1:5">
      <c r="A1907" s="58">
        <v>252320</v>
      </c>
      <c r="B1907" s="58" t="str">
        <f t="shared" si="58"/>
        <v>AG252320</v>
      </c>
      <c r="C1907" s="35" t="s">
        <v>12468</v>
      </c>
      <c r="D1907" s="35" t="str">
        <f t="shared" si="59"/>
        <v>252320 - Local Tobacco Reduction 9_2011</v>
      </c>
      <c r="E1907" s="110">
        <v>25</v>
      </c>
    </row>
    <row r="1908" spans="1:5">
      <c r="A1908" s="58">
        <v>252321</v>
      </c>
      <c r="B1908" s="58" t="str">
        <f t="shared" si="58"/>
        <v>AG252321</v>
      </c>
      <c r="C1908" s="35" t="s">
        <v>18316</v>
      </c>
      <c r="D1908" s="35" t="str">
        <f t="shared" si="59"/>
        <v>252321 - HIV Surveilance Support 9_2011</v>
      </c>
      <c r="E1908" s="110">
        <v>25</v>
      </c>
    </row>
    <row r="1909" spans="1:5">
      <c r="A1909" s="58">
        <v>252322</v>
      </c>
      <c r="B1909" s="58" t="str">
        <f t="shared" si="58"/>
        <v>AG252322</v>
      </c>
      <c r="C1909" s="35" t="s">
        <v>12472</v>
      </c>
      <c r="D1909" s="35" t="str">
        <f t="shared" si="59"/>
        <v>252322 - Oral Health Sealant Program 2_2011</v>
      </c>
      <c r="E1909" s="110">
        <v>25</v>
      </c>
    </row>
    <row r="1910" spans="1:5">
      <c r="A1910" s="58">
        <v>252323</v>
      </c>
      <c r="B1910" s="58" t="str">
        <f t="shared" si="58"/>
        <v>AG252323</v>
      </c>
      <c r="C1910" s="35" t="s">
        <v>12474</v>
      </c>
      <c r="D1910" s="35" t="str">
        <f t="shared" si="59"/>
        <v>252323 - Pandemic Flu 9_2011</v>
      </c>
      <c r="E1910" s="110">
        <v>25</v>
      </c>
    </row>
    <row r="1911" spans="1:5">
      <c r="A1911" s="58">
        <v>252324</v>
      </c>
      <c r="B1911" s="58" t="str">
        <f t="shared" si="58"/>
        <v>AG252324</v>
      </c>
      <c r="C1911" s="35" t="s">
        <v>12476</v>
      </c>
      <c r="D1911" s="35" t="str">
        <f t="shared" si="59"/>
        <v>252324 - STD Control 9_2011</v>
      </c>
      <c r="E1911" s="110">
        <v>25</v>
      </c>
    </row>
    <row r="1912" spans="1:5">
      <c r="A1912" s="58">
        <v>252325</v>
      </c>
      <c r="B1912" s="58" t="str">
        <f t="shared" si="58"/>
        <v>AG252325</v>
      </c>
      <c r="C1912" s="35" t="s">
        <v>12478</v>
      </c>
      <c r="D1912" s="35" t="str">
        <f t="shared" si="59"/>
        <v>252325 - Vaccine Replacement &amp; Handling 9_2011</v>
      </c>
      <c r="E1912" s="110">
        <v>25</v>
      </c>
    </row>
    <row r="1913" spans="1:5">
      <c r="A1913" s="58">
        <v>252326</v>
      </c>
      <c r="B1913" s="58" t="str">
        <f t="shared" si="58"/>
        <v>AG252326</v>
      </c>
      <c r="C1913" s="35" t="s">
        <v>12480</v>
      </c>
      <c r="D1913" s="35" t="str">
        <f t="shared" si="59"/>
        <v>252326 - Vision and hearing MDCH 9_2011</v>
      </c>
      <c r="E1913" s="110">
        <v>25</v>
      </c>
    </row>
    <row r="1914" spans="1:5">
      <c r="A1914" s="58">
        <v>252327</v>
      </c>
      <c r="B1914" s="58" t="str">
        <f t="shared" si="58"/>
        <v>AG252327</v>
      </c>
      <c r="C1914" s="35" t="s">
        <v>12482</v>
      </c>
      <c r="D1914" s="35" t="str">
        <f t="shared" si="59"/>
        <v>252327 - Wisewoman 9_2011</v>
      </c>
      <c r="E1914" s="110">
        <v>25</v>
      </c>
    </row>
    <row r="1915" spans="1:5">
      <c r="A1915" s="58">
        <v>252328</v>
      </c>
      <c r="B1915" s="58" t="str">
        <f t="shared" si="58"/>
        <v>AG252328</v>
      </c>
      <c r="C1915" s="35" t="s">
        <v>12484</v>
      </c>
      <c r="D1915" s="35" t="str">
        <f t="shared" si="59"/>
        <v>252328 - DWDD WIA Youth Services 6_2011</v>
      </c>
      <c r="E1915" s="110">
        <v>25</v>
      </c>
    </row>
    <row r="1916" spans="1:5">
      <c r="A1916" s="58">
        <v>252329</v>
      </c>
      <c r="B1916" s="58" t="str">
        <f t="shared" si="58"/>
        <v>AG252329</v>
      </c>
      <c r="C1916" s="35" t="s">
        <v>12486</v>
      </c>
      <c r="D1916" s="35" t="str">
        <f t="shared" si="59"/>
        <v>252329 - SAFETY Program 6_2011</v>
      </c>
      <c r="E1916" s="110">
        <v>25</v>
      </c>
    </row>
    <row r="1917" spans="1:5">
      <c r="A1917" s="58">
        <v>252500</v>
      </c>
      <c r="B1917" s="58" t="str">
        <f t="shared" si="58"/>
        <v>AG252500</v>
      </c>
      <c r="C1917" s="35" t="s">
        <v>18317</v>
      </c>
      <c r="D1917" s="35" t="str">
        <f t="shared" si="59"/>
        <v>252500 - DHWP Capital Expenditures</v>
      </c>
      <c r="E1917" s="110">
        <v>25</v>
      </c>
    </row>
    <row r="1918" spans="1:5">
      <c r="A1918" s="58">
        <v>252510</v>
      </c>
      <c r="B1918" s="58" t="str">
        <f t="shared" si="58"/>
        <v>AG252510</v>
      </c>
      <c r="C1918" s="35" t="s">
        <v>18318</v>
      </c>
      <c r="D1918" s="35" t="str">
        <f t="shared" si="59"/>
        <v>252510 - DHWP Purchased Services</v>
      </c>
      <c r="E1918" s="110">
        <v>25</v>
      </c>
    </row>
    <row r="1919" spans="1:5">
      <c r="A1919" s="58">
        <v>252520</v>
      </c>
      <c r="B1919" s="58" t="str">
        <f t="shared" si="58"/>
        <v>AG252520</v>
      </c>
      <c r="C1919" s="35" t="s">
        <v>18319</v>
      </c>
      <c r="D1919" s="35" t="str">
        <f t="shared" si="59"/>
        <v>252520 - DHWP Training</v>
      </c>
      <c r="E1919" s="110">
        <v>25</v>
      </c>
    </row>
    <row r="1920" spans="1:5">
      <c r="A1920" s="58">
        <v>252801</v>
      </c>
      <c r="B1920" s="58" t="str">
        <f t="shared" si="58"/>
        <v>AG252801</v>
      </c>
      <c r="C1920" s="35" t="s">
        <v>18320</v>
      </c>
      <c r="D1920" s="35" t="str">
        <f t="shared" si="59"/>
        <v>252801 - ELPHS Food 9/2016</v>
      </c>
      <c r="E1920" s="110">
        <v>25</v>
      </c>
    </row>
    <row r="1921" spans="1:5">
      <c r="A1921" s="58">
        <v>252802</v>
      </c>
      <c r="B1921" s="58" t="str">
        <f t="shared" si="58"/>
        <v>AG252802</v>
      </c>
      <c r="C1921" s="35" t="s">
        <v>18321</v>
      </c>
      <c r="D1921" s="35" t="str">
        <f t="shared" si="59"/>
        <v>252802 - ELPHS MDCH Other 9/2016</v>
      </c>
      <c r="E1921" s="110">
        <v>25</v>
      </c>
    </row>
    <row r="1922" spans="1:5">
      <c r="A1922" s="58">
        <v>252803</v>
      </c>
      <c r="B1922" s="58" t="str">
        <f t="shared" si="58"/>
        <v>AG252803</v>
      </c>
      <c r="C1922" s="35" t="s">
        <v>18322</v>
      </c>
      <c r="D1922" s="35" t="str">
        <f t="shared" si="59"/>
        <v>252803 - Bio-Terrorism Emerg Prep 9/2016</v>
      </c>
      <c r="E1922" s="110">
        <v>25</v>
      </c>
    </row>
    <row r="1923" spans="1:5">
      <c r="A1923" s="58">
        <v>252804</v>
      </c>
      <c r="B1923" s="58" t="str">
        <f t="shared" si="58"/>
        <v>AG252804</v>
      </c>
      <c r="C1923" s="35" t="s">
        <v>18323</v>
      </c>
      <c r="D1923" s="35" t="str">
        <f t="shared" si="59"/>
        <v>252804 - Cities Readiness Initiatives 9/2016</v>
      </c>
      <c r="E1923" s="110">
        <v>25</v>
      </c>
    </row>
    <row r="1924" spans="1:5">
      <c r="A1924" s="58">
        <v>252805</v>
      </c>
      <c r="B1924" s="58" t="str">
        <f t="shared" si="58"/>
        <v>AG252805</v>
      </c>
      <c r="C1924" s="35" t="s">
        <v>18324</v>
      </c>
      <c r="D1924" s="35" t="str">
        <f t="shared" si="59"/>
        <v>252805 - Ebola Emergency Prep 9/2016</v>
      </c>
      <c r="E1924" s="110">
        <v>25</v>
      </c>
    </row>
    <row r="1925" spans="1:5">
      <c r="A1925" s="58">
        <v>252806</v>
      </c>
      <c r="B1925" s="58" t="str">
        <f t="shared" ref="B1925:B1988" si="60">"AG"&amp;A1925</f>
        <v>AG252806</v>
      </c>
      <c r="C1925" s="35" t="s">
        <v>18325</v>
      </c>
      <c r="D1925" s="35" t="str">
        <f t="shared" ref="D1925:D1988" si="61">A1925&amp;" - "&amp;C1925</f>
        <v>252806 - CSHCS Outreach &amp; Advocacy 9/2016</v>
      </c>
      <c r="E1925" s="110">
        <v>25</v>
      </c>
    </row>
    <row r="1926" spans="1:5">
      <c r="A1926" s="58">
        <v>252807</v>
      </c>
      <c r="B1926" s="58" t="str">
        <f t="shared" si="60"/>
        <v>AG252807</v>
      </c>
      <c r="C1926" s="35" t="s">
        <v>18326</v>
      </c>
      <c r="D1926" s="35" t="str">
        <f t="shared" si="61"/>
        <v>252807 - Fetal Infant Mortality Review 9/2016</v>
      </c>
      <c r="E1926" s="110">
        <v>25</v>
      </c>
    </row>
    <row r="1927" spans="1:5">
      <c r="A1927" s="58">
        <v>252808</v>
      </c>
      <c r="B1927" s="58" t="str">
        <f t="shared" si="60"/>
        <v>AG252808</v>
      </c>
      <c r="C1927" s="35" t="s">
        <v>18327</v>
      </c>
      <c r="D1927" s="35" t="str">
        <f t="shared" si="61"/>
        <v>252808 - HIV/Ryan White 9/2016</v>
      </c>
      <c r="E1927" s="110">
        <v>25</v>
      </c>
    </row>
    <row r="1928" spans="1:5">
      <c r="A1928" s="58">
        <v>252809</v>
      </c>
      <c r="B1928" s="58" t="str">
        <f t="shared" si="60"/>
        <v>AG252809</v>
      </c>
      <c r="C1928" s="35" t="s">
        <v>18328</v>
      </c>
      <c r="D1928" s="35" t="str">
        <f t="shared" si="61"/>
        <v>252809 - Immunization Action Plan 9/2016</v>
      </c>
      <c r="E1928" s="110">
        <v>25</v>
      </c>
    </row>
    <row r="1929" spans="1:5">
      <c r="A1929" s="58">
        <v>252810</v>
      </c>
      <c r="B1929" s="58" t="str">
        <f t="shared" si="60"/>
        <v>AG252810</v>
      </c>
      <c r="C1929" s="35" t="s">
        <v>18329</v>
      </c>
      <c r="D1929" s="35" t="str">
        <f t="shared" si="61"/>
        <v>252810 - Infant Safe Sleep 9/2016</v>
      </c>
      <c r="E1929" s="110">
        <v>25</v>
      </c>
    </row>
    <row r="1930" spans="1:5">
      <c r="A1930" s="58">
        <v>252811</v>
      </c>
      <c r="B1930" s="58" t="str">
        <f t="shared" si="60"/>
        <v>AG252811</v>
      </c>
      <c r="C1930" s="35" t="s">
        <v>18330</v>
      </c>
      <c r="D1930" s="35" t="str">
        <f t="shared" si="61"/>
        <v>252811 - Local Maternal &amp; Child Health 9/2016</v>
      </c>
      <c r="E1930" s="110">
        <v>25</v>
      </c>
    </row>
    <row r="1931" spans="1:5">
      <c r="A1931" s="58">
        <v>252812</v>
      </c>
      <c r="B1931" s="58" t="str">
        <f t="shared" si="60"/>
        <v>AG252812</v>
      </c>
      <c r="C1931" s="35" t="s">
        <v>18331</v>
      </c>
      <c r="D1931" s="35" t="str">
        <f t="shared" si="61"/>
        <v>252812 - Hearing MDCH 9/2016</v>
      </c>
      <c r="E1931" s="110">
        <v>25</v>
      </c>
    </row>
    <row r="1932" spans="1:5">
      <c r="A1932" s="58">
        <v>252813</v>
      </c>
      <c r="B1932" s="58" t="str">
        <f t="shared" si="60"/>
        <v>AG252813</v>
      </c>
      <c r="C1932" s="35" t="s">
        <v>18332</v>
      </c>
      <c r="D1932" s="35" t="str">
        <f t="shared" si="61"/>
        <v>252813 - Vision MDCH 9/2016</v>
      </c>
      <c r="E1932" s="110">
        <v>25</v>
      </c>
    </row>
    <row r="1933" spans="1:5">
      <c r="A1933" s="58">
        <v>252814</v>
      </c>
      <c r="B1933" s="58" t="str">
        <f t="shared" si="60"/>
        <v>AG252814</v>
      </c>
      <c r="C1933" s="35" t="s">
        <v>18333</v>
      </c>
      <c r="D1933" s="35" t="str">
        <f t="shared" si="61"/>
        <v>252814 - ELPHS Food 9/2017_FD2104</v>
      </c>
      <c r="E1933" s="110">
        <v>25</v>
      </c>
    </row>
    <row r="1934" spans="1:5">
      <c r="A1934" s="58">
        <v>252815</v>
      </c>
      <c r="B1934" s="58" t="str">
        <f t="shared" si="60"/>
        <v>AG252815</v>
      </c>
      <c r="C1934" s="35" t="s">
        <v>18334</v>
      </c>
      <c r="D1934" s="35" t="str">
        <f t="shared" si="61"/>
        <v>252815 - ELPHS MDCH other 9/2017_FD2104</v>
      </c>
      <c r="E1934" s="110">
        <v>25</v>
      </c>
    </row>
    <row r="1935" spans="1:5">
      <c r="A1935" s="58">
        <v>252816</v>
      </c>
      <c r="B1935" s="58" t="str">
        <f t="shared" si="60"/>
        <v>AG252816</v>
      </c>
      <c r="C1935" s="35" t="s">
        <v>18335</v>
      </c>
      <c r="D1935" s="35" t="str">
        <f t="shared" si="61"/>
        <v>252816 - Bio-Terrorism Emerg Prep 9/2017_FD2104</v>
      </c>
      <c r="E1935" s="110">
        <v>25</v>
      </c>
    </row>
    <row r="1936" spans="1:5">
      <c r="A1936" s="58">
        <v>252817</v>
      </c>
      <c r="B1936" s="58" t="str">
        <f t="shared" si="60"/>
        <v>AG252817</v>
      </c>
      <c r="C1936" s="35" t="s">
        <v>18336</v>
      </c>
      <c r="D1936" s="35" t="str">
        <f t="shared" si="61"/>
        <v>252817 - Cities Readiness Inititives 9/2017_FD2104</v>
      </c>
      <c r="E1936" s="110">
        <v>25</v>
      </c>
    </row>
    <row r="1937" spans="1:5">
      <c r="A1937" s="58">
        <v>252818</v>
      </c>
      <c r="B1937" s="58" t="str">
        <f t="shared" si="60"/>
        <v>AG252818</v>
      </c>
      <c r="C1937" s="35" t="s">
        <v>18337</v>
      </c>
      <c r="D1937" s="35" t="str">
        <f t="shared" si="61"/>
        <v>252818 - Ebola Emergency Prep 9/2017_FD2104</v>
      </c>
      <c r="E1937" s="110">
        <v>25</v>
      </c>
    </row>
    <row r="1938" spans="1:5">
      <c r="A1938" s="58">
        <v>252819</v>
      </c>
      <c r="B1938" s="58" t="str">
        <f t="shared" si="60"/>
        <v>AG252819</v>
      </c>
      <c r="C1938" s="35" t="s">
        <v>18338</v>
      </c>
      <c r="D1938" s="35" t="str">
        <f t="shared" si="61"/>
        <v>252819 - CSHCS Outreach &amp; Advocacy 9/2017_FD2104</v>
      </c>
      <c r="E1938" s="110">
        <v>25</v>
      </c>
    </row>
    <row r="1939" spans="1:5">
      <c r="A1939" s="58">
        <v>252820</v>
      </c>
      <c r="B1939" s="58" t="str">
        <f t="shared" si="60"/>
        <v>AG252820</v>
      </c>
      <c r="C1939" s="35" t="s">
        <v>18339</v>
      </c>
      <c r="D1939" s="35" t="str">
        <f t="shared" si="61"/>
        <v>252820 - Fetal Infant Mortality Review 9/2017_FD2104</v>
      </c>
      <c r="E1939" s="110">
        <v>25</v>
      </c>
    </row>
    <row r="1940" spans="1:5">
      <c r="A1940" s="58">
        <v>252821</v>
      </c>
      <c r="B1940" s="58" t="str">
        <f t="shared" si="60"/>
        <v>AG252821</v>
      </c>
      <c r="C1940" s="35" t="s">
        <v>18340</v>
      </c>
      <c r="D1940" s="35" t="str">
        <f t="shared" si="61"/>
        <v>252821 - HIV/Ryan White 9/2017_FD2104</v>
      </c>
      <c r="E1940" s="110">
        <v>25</v>
      </c>
    </row>
    <row r="1941" spans="1:5">
      <c r="A1941" s="58">
        <v>252822</v>
      </c>
      <c r="B1941" s="58" t="str">
        <f t="shared" si="60"/>
        <v>AG252822</v>
      </c>
      <c r="C1941" s="35" t="s">
        <v>18341</v>
      </c>
      <c r="D1941" s="35" t="str">
        <f t="shared" si="61"/>
        <v>252822 - Immunization Action Plan 9/2017_FD2104</v>
      </c>
      <c r="E1941" s="110">
        <v>25</v>
      </c>
    </row>
    <row r="1942" spans="1:5">
      <c r="A1942" s="58">
        <v>252823</v>
      </c>
      <c r="B1942" s="58" t="str">
        <f t="shared" si="60"/>
        <v>AG252823</v>
      </c>
      <c r="C1942" s="35" t="s">
        <v>18342</v>
      </c>
      <c r="D1942" s="35" t="str">
        <f t="shared" si="61"/>
        <v>252823 - Infant Safe Sleep 9/2017_FD2104</v>
      </c>
      <c r="E1942" s="110">
        <v>25</v>
      </c>
    </row>
    <row r="1943" spans="1:5">
      <c r="A1943" s="58">
        <v>252824</v>
      </c>
      <c r="B1943" s="58" t="str">
        <f t="shared" si="60"/>
        <v>AG252824</v>
      </c>
      <c r="C1943" s="35" t="s">
        <v>18343</v>
      </c>
      <c r="D1943" s="35" t="str">
        <f t="shared" si="61"/>
        <v>252824 - Local Maternal &amp; Child Hlth 9/2017_FD2104</v>
      </c>
      <c r="E1943" s="110">
        <v>25</v>
      </c>
    </row>
    <row r="1944" spans="1:5">
      <c r="A1944" s="58">
        <v>252825</v>
      </c>
      <c r="B1944" s="58" t="str">
        <f t="shared" si="60"/>
        <v>AG252825</v>
      </c>
      <c r="C1944" s="35" t="s">
        <v>18344</v>
      </c>
      <c r="D1944" s="35" t="str">
        <f t="shared" si="61"/>
        <v>252825 - Hearing-MDCH 9/2017_FD2104</v>
      </c>
      <c r="E1944" s="110">
        <v>25</v>
      </c>
    </row>
    <row r="1945" spans="1:5">
      <c r="A1945" s="58">
        <v>252826</v>
      </c>
      <c r="B1945" s="58" t="str">
        <f t="shared" si="60"/>
        <v>AG252826</v>
      </c>
      <c r="C1945" s="35" t="s">
        <v>18345</v>
      </c>
      <c r="D1945" s="35" t="str">
        <f t="shared" si="61"/>
        <v>252826 - Vision-MDCH 9/2017_FD2104</v>
      </c>
      <c r="E1945" s="110">
        <v>25</v>
      </c>
    </row>
    <row r="1946" spans="1:5">
      <c r="A1946" s="58">
        <v>252974</v>
      </c>
      <c r="B1946" s="58" t="str">
        <f t="shared" si="60"/>
        <v>AG252974</v>
      </c>
      <c r="C1946" s="35" t="s">
        <v>18346</v>
      </c>
      <c r="D1946" s="35" t="str">
        <f t="shared" si="61"/>
        <v>252974 - ELPHS Food 9_2015_252974</v>
      </c>
      <c r="E1946" s="110">
        <v>25</v>
      </c>
    </row>
    <row r="1947" spans="1:5">
      <c r="A1947" s="58">
        <v>252975</v>
      </c>
      <c r="B1947" s="58" t="str">
        <f t="shared" si="60"/>
        <v>AG252975</v>
      </c>
      <c r="C1947" s="35" t="s">
        <v>18347</v>
      </c>
      <c r="D1947" s="35" t="str">
        <f t="shared" si="61"/>
        <v>252975 - ELPHS MDCH other 9_2015_252975</v>
      </c>
      <c r="E1947" s="110">
        <v>25</v>
      </c>
    </row>
    <row r="1948" spans="1:5">
      <c r="A1948" s="58">
        <v>252976</v>
      </c>
      <c r="B1948" s="58" t="str">
        <f t="shared" si="60"/>
        <v>AG252976</v>
      </c>
      <c r="C1948" s="35" t="s">
        <v>18348</v>
      </c>
      <c r="D1948" s="35" t="str">
        <f t="shared" si="61"/>
        <v>252976 - Bio_Terrorism Emerg Prep 9_2015_252976</v>
      </c>
      <c r="E1948" s="110">
        <v>25</v>
      </c>
    </row>
    <row r="1949" spans="1:5">
      <c r="A1949" s="58">
        <v>252977</v>
      </c>
      <c r="B1949" s="58" t="str">
        <f t="shared" si="60"/>
        <v>AG252977</v>
      </c>
      <c r="C1949" s="35" t="s">
        <v>18349</v>
      </c>
      <c r="D1949" s="35" t="str">
        <f t="shared" si="61"/>
        <v>252977 - Cities Readiness Inititives 9_2015_252977</v>
      </c>
      <c r="E1949" s="110">
        <v>25</v>
      </c>
    </row>
    <row r="1950" spans="1:5">
      <c r="A1950" s="58">
        <v>252978</v>
      </c>
      <c r="B1950" s="58" t="str">
        <f t="shared" si="60"/>
        <v>AG252978</v>
      </c>
      <c r="C1950" s="35" t="s">
        <v>18350</v>
      </c>
      <c r="D1950" s="35" t="str">
        <f t="shared" si="61"/>
        <v>252978 - CSHCS Outreach &amp; Advocacy 9_2015_252978</v>
      </c>
      <c r="E1950" s="110">
        <v>25</v>
      </c>
    </row>
    <row r="1951" spans="1:5">
      <c r="A1951" s="58">
        <v>252980</v>
      </c>
      <c r="B1951" s="58" t="str">
        <f t="shared" si="60"/>
        <v>AG252980</v>
      </c>
      <c r="C1951" s="35" t="s">
        <v>18351</v>
      </c>
      <c r="D1951" s="35" t="str">
        <f t="shared" si="61"/>
        <v>252980 - Fetal infant Morality Review 9_2015</v>
      </c>
      <c r="E1951" s="110">
        <v>25</v>
      </c>
    </row>
    <row r="1952" spans="1:5">
      <c r="A1952" s="58">
        <v>252981</v>
      </c>
      <c r="B1952" s="58" t="str">
        <f t="shared" si="60"/>
        <v>AG252981</v>
      </c>
      <c r="C1952" s="35" t="s">
        <v>18352</v>
      </c>
      <c r="D1952" s="35" t="str">
        <f t="shared" si="61"/>
        <v>252981 - HIV_AIDS Prevention 9_2015_252981</v>
      </c>
      <c r="E1952" s="110">
        <v>25</v>
      </c>
    </row>
    <row r="1953" spans="1:5">
      <c r="A1953" s="58">
        <v>252982</v>
      </c>
      <c r="B1953" s="58" t="str">
        <f t="shared" si="60"/>
        <v>AG252982</v>
      </c>
      <c r="C1953" s="35" t="s">
        <v>18353</v>
      </c>
      <c r="D1953" s="35" t="str">
        <f t="shared" si="61"/>
        <v>252982 - HIV-STD Test and Prevent 9-2017</v>
      </c>
      <c r="E1953" s="110">
        <v>25</v>
      </c>
    </row>
    <row r="1954" spans="1:5">
      <c r="A1954" s="58">
        <v>252983</v>
      </c>
      <c r="B1954" s="58" t="str">
        <f t="shared" si="60"/>
        <v>AG252983</v>
      </c>
      <c r="C1954" s="35" t="s">
        <v>18354</v>
      </c>
      <c r="D1954" s="35" t="str">
        <f t="shared" si="61"/>
        <v>252983 - Immunization Action Plan 9_2015_252983</v>
      </c>
      <c r="E1954" s="110">
        <v>25</v>
      </c>
    </row>
    <row r="1955" spans="1:5">
      <c r="A1955" s="58">
        <v>252984</v>
      </c>
      <c r="B1955" s="58" t="str">
        <f t="shared" si="60"/>
        <v>AG252984</v>
      </c>
      <c r="C1955" s="35" t="s">
        <v>18355</v>
      </c>
      <c r="D1955" s="35" t="str">
        <f t="shared" si="61"/>
        <v>252984 - Infant Safe Sleep 9_2015_252984</v>
      </c>
      <c r="E1955" s="110">
        <v>25</v>
      </c>
    </row>
    <row r="1956" spans="1:5">
      <c r="A1956" s="58">
        <v>252985</v>
      </c>
      <c r="B1956" s="58" t="str">
        <f t="shared" si="60"/>
        <v>AG252985</v>
      </c>
      <c r="C1956" s="35" t="s">
        <v>18356</v>
      </c>
      <c r="D1956" s="35" t="str">
        <f t="shared" si="61"/>
        <v>252985 - Local Maternal &amp; Child Hlth 9_2015_252985</v>
      </c>
      <c r="E1956" s="110">
        <v>25</v>
      </c>
    </row>
    <row r="1957" spans="1:5">
      <c r="A1957" s="58">
        <v>252986</v>
      </c>
      <c r="B1957" s="58" t="str">
        <f t="shared" si="60"/>
        <v>AG252986</v>
      </c>
      <c r="C1957" s="35" t="s">
        <v>18357</v>
      </c>
      <c r="D1957" s="35" t="str">
        <f t="shared" si="61"/>
        <v>252986 - Ebola Emerg Prep 9/15</v>
      </c>
      <c r="E1957" s="110">
        <v>25</v>
      </c>
    </row>
    <row r="1958" spans="1:5">
      <c r="A1958" s="58">
        <v>252988</v>
      </c>
      <c r="B1958" s="58" t="str">
        <f t="shared" si="60"/>
        <v>AG252988</v>
      </c>
      <c r="C1958" s="35" t="s">
        <v>13998</v>
      </c>
      <c r="D1958" s="35" t="str">
        <f t="shared" si="61"/>
        <v>252988 - Hearing MDCH 9_2015</v>
      </c>
      <c r="E1958" s="110">
        <v>25</v>
      </c>
    </row>
    <row r="1959" spans="1:5">
      <c r="A1959" s="58">
        <v>252989</v>
      </c>
      <c r="B1959" s="58" t="str">
        <f t="shared" si="60"/>
        <v>AG252989</v>
      </c>
      <c r="C1959" s="35" t="s">
        <v>18358</v>
      </c>
      <c r="D1959" s="35" t="str">
        <f t="shared" si="61"/>
        <v>252989 - Vision MDCH 9_2015</v>
      </c>
      <c r="E1959" s="110">
        <v>25</v>
      </c>
    </row>
    <row r="1960" spans="1:5">
      <c r="A1960" s="58">
        <v>253002</v>
      </c>
      <c r="B1960" s="58" t="str">
        <f t="shared" si="60"/>
        <v>AG253002</v>
      </c>
      <c r="C1960" s="35" t="s">
        <v>12868</v>
      </c>
      <c r="D1960" s="35" t="str">
        <f t="shared" si="61"/>
        <v>253002 - Bio_Terrorism Emerg Prep 9_2012</v>
      </c>
      <c r="E1960" s="110">
        <v>25</v>
      </c>
    </row>
    <row r="1961" spans="1:5">
      <c r="A1961" s="58">
        <v>253003</v>
      </c>
      <c r="B1961" s="58" t="str">
        <f t="shared" si="60"/>
        <v>AG253003</v>
      </c>
      <c r="C1961" s="35" t="s">
        <v>12870</v>
      </c>
      <c r="D1961" s="35" t="str">
        <f t="shared" si="61"/>
        <v>253003 - Building Healthy Communities 9_2012</v>
      </c>
      <c r="E1961" s="110">
        <v>25</v>
      </c>
    </row>
    <row r="1962" spans="1:5">
      <c r="A1962" s="58">
        <v>253004</v>
      </c>
      <c r="B1962" s="58" t="str">
        <f t="shared" si="60"/>
        <v>AG253004</v>
      </c>
      <c r="C1962" s="35" t="s">
        <v>12872</v>
      </c>
      <c r="D1962" s="35" t="str">
        <f t="shared" si="61"/>
        <v>253004 - Cities Readiness Inititives 9_2012</v>
      </c>
      <c r="E1962" s="110">
        <v>25</v>
      </c>
    </row>
    <row r="1963" spans="1:5">
      <c r="A1963" s="58">
        <v>253005</v>
      </c>
      <c r="B1963" s="58" t="str">
        <f t="shared" si="60"/>
        <v>AG253005</v>
      </c>
      <c r="C1963" s="35" t="s">
        <v>12874</v>
      </c>
      <c r="D1963" s="35" t="str">
        <f t="shared" si="61"/>
        <v>253005 - CSHCS Outreach &amp; Advocacy 9_2012</v>
      </c>
      <c r="E1963" s="110">
        <v>25</v>
      </c>
    </row>
    <row r="1964" spans="1:5">
      <c r="A1964" s="58">
        <v>253006</v>
      </c>
      <c r="B1964" s="58" t="str">
        <f t="shared" si="60"/>
        <v>AG253006</v>
      </c>
      <c r="C1964" s="35" t="s">
        <v>12876</v>
      </c>
      <c r="D1964" s="35" t="str">
        <f t="shared" si="61"/>
        <v>253006 - Early Warning Infectious Disease 9_2012</v>
      </c>
      <c r="E1964" s="110">
        <v>25</v>
      </c>
    </row>
    <row r="1965" spans="1:5">
      <c r="A1965" s="58">
        <v>253007</v>
      </c>
      <c r="B1965" s="58" t="str">
        <f t="shared" si="60"/>
        <v>AG253007</v>
      </c>
      <c r="C1965" s="35" t="s">
        <v>12878</v>
      </c>
      <c r="D1965" s="35" t="str">
        <f t="shared" si="61"/>
        <v>253007 - Family Planning 9_2012</v>
      </c>
      <c r="E1965" s="110">
        <v>25</v>
      </c>
    </row>
    <row r="1966" spans="1:5">
      <c r="A1966" s="58">
        <v>253009</v>
      </c>
      <c r="B1966" s="58" t="str">
        <f t="shared" si="60"/>
        <v>AG253009</v>
      </c>
      <c r="C1966" s="35" t="s">
        <v>12880</v>
      </c>
      <c r="D1966" s="35" t="str">
        <f t="shared" si="61"/>
        <v>253009 - HIV_AIDS Maternal Care 9_2012</v>
      </c>
      <c r="E1966" s="110">
        <v>25</v>
      </c>
    </row>
    <row r="1967" spans="1:5">
      <c r="A1967" s="58">
        <v>253010</v>
      </c>
      <c r="B1967" s="58" t="str">
        <f t="shared" si="60"/>
        <v>AG253010</v>
      </c>
      <c r="C1967" s="35" t="s">
        <v>12882</v>
      </c>
      <c r="D1967" s="35" t="str">
        <f t="shared" si="61"/>
        <v>253010 - HIV_AIDS Prevention 9_2012</v>
      </c>
      <c r="E1967" s="110">
        <v>25</v>
      </c>
    </row>
    <row r="1968" spans="1:5">
      <c r="A1968" s="58">
        <v>253011</v>
      </c>
      <c r="B1968" s="58" t="str">
        <f t="shared" si="60"/>
        <v>AG253011</v>
      </c>
      <c r="C1968" s="35" t="s">
        <v>12884</v>
      </c>
      <c r="D1968" s="35" t="str">
        <f t="shared" si="61"/>
        <v>253011 - HIV_AIDS Rapid Testing 9_2012</v>
      </c>
      <c r="E1968" s="110">
        <v>25</v>
      </c>
    </row>
    <row r="1969" spans="1:5">
      <c r="A1969" s="58">
        <v>253012</v>
      </c>
      <c r="B1969" s="58" t="str">
        <f t="shared" si="60"/>
        <v>AG253012</v>
      </c>
      <c r="C1969" s="35" t="s">
        <v>12886</v>
      </c>
      <c r="D1969" s="35" t="str">
        <f t="shared" si="61"/>
        <v>253012 - HIV_AIDS Referral and Care 9_2012</v>
      </c>
      <c r="E1969" s="110">
        <v>25</v>
      </c>
    </row>
    <row r="1970" spans="1:5">
      <c r="A1970" s="58">
        <v>253013</v>
      </c>
      <c r="B1970" s="58" t="str">
        <f t="shared" si="60"/>
        <v>AG253013</v>
      </c>
      <c r="C1970" s="35" t="s">
        <v>12888</v>
      </c>
      <c r="D1970" s="35" t="str">
        <f t="shared" si="61"/>
        <v>253013 - HIV_AIDS Surveillance 9_2012</v>
      </c>
      <c r="E1970" s="110">
        <v>25</v>
      </c>
    </row>
    <row r="1971" spans="1:5">
      <c r="A1971" s="58">
        <v>253014</v>
      </c>
      <c r="B1971" s="58" t="str">
        <f t="shared" si="60"/>
        <v>AG253014</v>
      </c>
      <c r="C1971" s="35" t="s">
        <v>12890</v>
      </c>
      <c r="D1971" s="35" t="str">
        <f t="shared" si="61"/>
        <v>253014 - Immunization Action Plan 9_2012</v>
      </c>
      <c r="E1971" s="110">
        <v>25</v>
      </c>
    </row>
    <row r="1972" spans="1:5">
      <c r="A1972" s="58">
        <v>253015</v>
      </c>
      <c r="B1972" s="58" t="str">
        <f t="shared" si="60"/>
        <v>AG253015</v>
      </c>
      <c r="C1972" s="35" t="s">
        <v>12892</v>
      </c>
      <c r="D1972" s="35" t="str">
        <f t="shared" si="61"/>
        <v>253015 - Immunization Reaching More 9_2012</v>
      </c>
      <c r="E1972" s="110">
        <v>25</v>
      </c>
    </row>
    <row r="1973" spans="1:5">
      <c r="A1973" s="58">
        <v>253016</v>
      </c>
      <c r="B1973" s="58" t="str">
        <f t="shared" si="60"/>
        <v>AG253016</v>
      </c>
      <c r="C1973" s="35" t="s">
        <v>12894</v>
      </c>
      <c r="D1973" s="35" t="str">
        <f t="shared" si="61"/>
        <v>253016 - Infant Mortality Coalition Support 9_2012</v>
      </c>
      <c r="E1973" s="110">
        <v>25</v>
      </c>
    </row>
    <row r="1974" spans="1:5">
      <c r="A1974" s="58">
        <v>253017</v>
      </c>
      <c r="B1974" s="58" t="str">
        <f t="shared" si="60"/>
        <v>AG253017</v>
      </c>
      <c r="C1974" s="35" t="s">
        <v>12896</v>
      </c>
      <c r="D1974" s="35" t="str">
        <f t="shared" si="61"/>
        <v>253017 - Laboratory Svcs _ Bio 9_2012</v>
      </c>
      <c r="E1974" s="110">
        <v>25</v>
      </c>
    </row>
    <row r="1975" spans="1:5">
      <c r="A1975" s="58">
        <v>253018</v>
      </c>
      <c r="B1975" s="58" t="str">
        <f t="shared" si="60"/>
        <v>AG253018</v>
      </c>
      <c r="C1975" s="35" t="s">
        <v>18359</v>
      </c>
      <c r="D1975" s="35" t="str">
        <f t="shared" si="61"/>
        <v>253018 - Laboratory Svcs _ ELC 9_2012</v>
      </c>
      <c r="E1975" s="110">
        <v>25</v>
      </c>
    </row>
    <row r="1976" spans="1:5">
      <c r="A1976" s="58">
        <v>253019</v>
      </c>
      <c r="B1976" s="58" t="str">
        <f t="shared" si="60"/>
        <v>AG253019</v>
      </c>
      <c r="C1976" s="35" t="s">
        <v>12900</v>
      </c>
      <c r="D1976" s="35" t="str">
        <f t="shared" si="61"/>
        <v>253019 - Laboratory Svcs _ Starhs 9_2012</v>
      </c>
      <c r="E1976" s="110">
        <v>25</v>
      </c>
    </row>
    <row r="1977" spans="1:5">
      <c r="A1977" s="58">
        <v>253020</v>
      </c>
      <c r="B1977" s="58" t="str">
        <f t="shared" si="60"/>
        <v>AG253020</v>
      </c>
      <c r="C1977" s="35" t="s">
        <v>18360</v>
      </c>
      <c r="D1977" s="35" t="str">
        <f t="shared" si="61"/>
        <v>253020 - Laboratory Svcs _ STD 9_2012</v>
      </c>
      <c r="E1977" s="110">
        <v>25</v>
      </c>
    </row>
    <row r="1978" spans="1:5">
      <c r="A1978" s="58">
        <v>253021</v>
      </c>
      <c r="B1978" s="58" t="str">
        <f t="shared" si="60"/>
        <v>AG253021</v>
      </c>
      <c r="C1978" s="35" t="s">
        <v>12904</v>
      </c>
      <c r="D1978" s="35" t="str">
        <f t="shared" si="61"/>
        <v>253021 - Local Maternal &amp; Children BG 9_2012</v>
      </c>
      <c r="E1978" s="110">
        <v>25</v>
      </c>
    </row>
    <row r="1979" spans="1:5">
      <c r="A1979" s="58">
        <v>253022</v>
      </c>
      <c r="B1979" s="58" t="str">
        <f t="shared" si="60"/>
        <v>AG253022</v>
      </c>
      <c r="C1979" s="35" t="s">
        <v>12906</v>
      </c>
      <c r="D1979" s="35" t="str">
        <f t="shared" si="61"/>
        <v>253022 - Local Tobacco Reduction 9_2012</v>
      </c>
      <c r="E1979" s="110">
        <v>25</v>
      </c>
    </row>
    <row r="1980" spans="1:5">
      <c r="A1980" s="58">
        <v>253023</v>
      </c>
      <c r="B1980" s="58" t="str">
        <f t="shared" si="60"/>
        <v>AG253023</v>
      </c>
      <c r="C1980" s="35" t="s">
        <v>12908</v>
      </c>
      <c r="D1980" s="35" t="str">
        <f t="shared" si="61"/>
        <v>253023 - Minority Health 9_2012</v>
      </c>
      <c r="E1980" s="110">
        <v>25</v>
      </c>
    </row>
    <row r="1981" spans="1:5">
      <c r="A1981" s="58">
        <v>253024</v>
      </c>
      <c r="B1981" s="58" t="str">
        <f t="shared" si="60"/>
        <v>AG253024</v>
      </c>
      <c r="C1981" s="35" t="s">
        <v>12910</v>
      </c>
      <c r="D1981" s="35" t="str">
        <f t="shared" si="61"/>
        <v>253024 - Oral Health Sealant 9_2012</v>
      </c>
      <c r="E1981" s="110">
        <v>25</v>
      </c>
    </row>
    <row r="1982" spans="1:5">
      <c r="A1982" s="58">
        <v>253026</v>
      </c>
      <c r="B1982" s="58" t="str">
        <f t="shared" si="60"/>
        <v>AG253026</v>
      </c>
      <c r="C1982" s="35" t="s">
        <v>18361</v>
      </c>
      <c r="D1982" s="35" t="str">
        <f t="shared" si="61"/>
        <v>253026 - STD Control 9_2012</v>
      </c>
      <c r="E1982" s="110">
        <v>25</v>
      </c>
    </row>
    <row r="1983" spans="1:5">
      <c r="A1983" s="58">
        <v>253027</v>
      </c>
      <c r="B1983" s="58" t="str">
        <f t="shared" si="60"/>
        <v>AG253027</v>
      </c>
      <c r="C1983" s="35" t="s">
        <v>18362</v>
      </c>
      <c r="D1983" s="35" t="str">
        <f t="shared" si="61"/>
        <v>253027 - Vaccine Replacement &amp; Handling 9_2012</v>
      </c>
      <c r="E1983" s="110">
        <v>25</v>
      </c>
    </row>
    <row r="1984" spans="1:5">
      <c r="A1984" s="58">
        <v>253028</v>
      </c>
      <c r="B1984" s="58" t="str">
        <f t="shared" si="60"/>
        <v>AG253028</v>
      </c>
      <c r="C1984" s="35" t="s">
        <v>18363</v>
      </c>
      <c r="D1984" s="35" t="str">
        <f t="shared" si="61"/>
        <v>253028 - Vision and Hearing _ MDCH 9_2012</v>
      </c>
      <c r="E1984" s="110">
        <v>25</v>
      </c>
    </row>
    <row r="1985" spans="1:5">
      <c r="A1985" s="58">
        <v>253029</v>
      </c>
      <c r="B1985" s="58" t="str">
        <f t="shared" si="60"/>
        <v>AG253029</v>
      </c>
      <c r="C1985" s="35" t="s">
        <v>12918</v>
      </c>
      <c r="D1985" s="35" t="str">
        <f t="shared" si="61"/>
        <v>253029 - Wisewoman 9_2012</v>
      </c>
      <c r="E1985" s="110">
        <v>25</v>
      </c>
    </row>
    <row r="1986" spans="1:5">
      <c r="A1986" s="58">
        <v>253030</v>
      </c>
      <c r="B1986" s="58" t="str">
        <f t="shared" si="60"/>
        <v>AG253030</v>
      </c>
      <c r="C1986" s="35" t="s">
        <v>12920</v>
      </c>
      <c r="D1986" s="35" t="str">
        <f t="shared" si="61"/>
        <v>253030 - Children's Trust Fund 9_2012</v>
      </c>
      <c r="E1986" s="110">
        <v>25</v>
      </c>
    </row>
    <row r="1987" spans="1:5">
      <c r="A1987" s="58">
        <v>253031</v>
      </c>
      <c r="B1987" s="58" t="str">
        <f t="shared" si="60"/>
        <v>AG253031</v>
      </c>
      <c r="C1987" s="35" t="s">
        <v>18364</v>
      </c>
      <c r="D1987" s="35" t="str">
        <f t="shared" si="61"/>
        <v>253031 - DWDD_WIA Youth Services 6_2012</v>
      </c>
      <c r="E1987" s="110">
        <v>25</v>
      </c>
    </row>
    <row r="1988" spans="1:5">
      <c r="A1988" s="58">
        <v>253032</v>
      </c>
      <c r="B1988" s="58" t="str">
        <f t="shared" si="60"/>
        <v>AG253032</v>
      </c>
      <c r="C1988" s="35" t="s">
        <v>18365</v>
      </c>
      <c r="D1988" s="35" t="str">
        <f t="shared" si="61"/>
        <v>253032 - SAFETY Program 3_2013</v>
      </c>
      <c r="E1988" s="110">
        <v>25</v>
      </c>
    </row>
    <row r="1989" spans="1:5">
      <c r="A1989" s="58">
        <v>253033</v>
      </c>
      <c r="B1989" s="58" t="str">
        <f t="shared" ref="B1989:B2052" si="62">"AG"&amp;A1989</f>
        <v>AG253033</v>
      </c>
      <c r="C1989" s="35" t="s">
        <v>18366</v>
      </c>
      <c r="D1989" s="35" t="str">
        <f t="shared" ref="D1989:D2052" si="63">A1989&amp;" - "&amp;C1989</f>
        <v>253033 - Bio Terrorism emerg Prep 9_2013</v>
      </c>
      <c r="E1989" s="110">
        <v>25</v>
      </c>
    </row>
    <row r="1990" spans="1:5">
      <c r="A1990" s="58">
        <v>253034</v>
      </c>
      <c r="B1990" s="58" t="str">
        <f t="shared" si="62"/>
        <v>AG253034</v>
      </c>
      <c r="C1990" s="35" t="s">
        <v>18367</v>
      </c>
      <c r="D1990" s="35" t="str">
        <f t="shared" si="63"/>
        <v>253034 - Cities Readiness Initiatives 9_2013</v>
      </c>
      <c r="E1990" s="110">
        <v>25</v>
      </c>
    </row>
    <row r="1991" spans="1:5">
      <c r="A1991" s="58">
        <v>253035</v>
      </c>
      <c r="B1991" s="58" t="str">
        <f t="shared" si="62"/>
        <v>AG253035</v>
      </c>
      <c r="C1991" s="35" t="s">
        <v>18368</v>
      </c>
      <c r="D1991" s="35" t="str">
        <f t="shared" si="63"/>
        <v>253035 - CSHCS Outreach &amp; Advocacy 9_2013</v>
      </c>
      <c r="E1991" s="110">
        <v>25</v>
      </c>
    </row>
    <row r="1992" spans="1:5">
      <c r="A1992" s="58">
        <v>253036</v>
      </c>
      <c r="B1992" s="58" t="str">
        <f t="shared" si="62"/>
        <v>AG253036</v>
      </c>
      <c r="C1992" s="35" t="s">
        <v>18369</v>
      </c>
      <c r="D1992" s="35" t="str">
        <f t="shared" si="63"/>
        <v>253036 - Family Planning 9_2013</v>
      </c>
      <c r="E1992" s="110">
        <v>25</v>
      </c>
    </row>
    <row r="1993" spans="1:5">
      <c r="A1993" s="58">
        <v>253037</v>
      </c>
      <c r="B1993" s="58" t="str">
        <f t="shared" si="62"/>
        <v>AG253037</v>
      </c>
      <c r="C1993" s="35" t="s">
        <v>18370</v>
      </c>
      <c r="D1993" s="35" t="str">
        <f t="shared" si="63"/>
        <v>253037 - HIV_AIDS Maternal Care 9_2013</v>
      </c>
      <c r="E1993" s="110">
        <v>25</v>
      </c>
    </row>
    <row r="1994" spans="1:5">
      <c r="A1994" s="58">
        <v>253038</v>
      </c>
      <c r="B1994" s="58" t="str">
        <f t="shared" si="62"/>
        <v>AG253038</v>
      </c>
      <c r="C1994" s="35" t="s">
        <v>18371</v>
      </c>
      <c r="D1994" s="35" t="str">
        <f t="shared" si="63"/>
        <v>253038 - HIV_AIDS Prevention 9_2013</v>
      </c>
      <c r="E1994" s="110">
        <v>25</v>
      </c>
    </row>
    <row r="1995" spans="1:5">
      <c r="A1995" s="58">
        <v>253039</v>
      </c>
      <c r="B1995" s="58" t="str">
        <f t="shared" si="62"/>
        <v>AG253039</v>
      </c>
      <c r="C1995" s="35" t="s">
        <v>18372</v>
      </c>
      <c r="D1995" s="35" t="str">
        <f t="shared" si="63"/>
        <v>253039 - HIV_AIDS Rapid Testing 9_2013</v>
      </c>
      <c r="E1995" s="110">
        <v>25</v>
      </c>
    </row>
    <row r="1996" spans="1:5">
      <c r="A1996" s="58">
        <v>253040</v>
      </c>
      <c r="B1996" s="58" t="str">
        <f t="shared" si="62"/>
        <v>AG253040</v>
      </c>
      <c r="C1996" s="35" t="s">
        <v>18373</v>
      </c>
      <c r="D1996" s="35" t="str">
        <f t="shared" si="63"/>
        <v>253040 - HIV_AIDS Surveillance 9_2013</v>
      </c>
      <c r="E1996" s="110">
        <v>25</v>
      </c>
    </row>
    <row r="1997" spans="1:5">
      <c r="A1997" s="58">
        <v>253041</v>
      </c>
      <c r="B1997" s="58" t="str">
        <f t="shared" si="62"/>
        <v>AG253041</v>
      </c>
      <c r="C1997" s="35" t="s">
        <v>18374</v>
      </c>
      <c r="D1997" s="35" t="str">
        <f t="shared" si="63"/>
        <v>253041 - Immunization Action Plan 9_2013</v>
      </c>
      <c r="E1997" s="110">
        <v>25</v>
      </c>
    </row>
    <row r="1998" spans="1:5">
      <c r="A1998" s="58">
        <v>253042</v>
      </c>
      <c r="B1998" s="58" t="str">
        <f t="shared" si="62"/>
        <v>AG253042</v>
      </c>
      <c r="C1998" s="35" t="s">
        <v>18375</v>
      </c>
      <c r="D1998" s="35" t="str">
        <f t="shared" si="63"/>
        <v>253042 - Laboratory Svcs Bio 9_2013</v>
      </c>
      <c r="E1998" s="110">
        <v>25</v>
      </c>
    </row>
    <row r="1999" spans="1:5">
      <c r="A1999" s="58">
        <v>253043</v>
      </c>
      <c r="B1999" s="58" t="str">
        <f t="shared" si="62"/>
        <v>AG253043</v>
      </c>
      <c r="C1999" s="35" t="s">
        <v>18376</v>
      </c>
      <c r="D1999" s="35" t="str">
        <f t="shared" si="63"/>
        <v>253043 - Laboratory Svcs Starhs 9_2013</v>
      </c>
      <c r="E1999" s="110">
        <v>25</v>
      </c>
    </row>
    <row r="2000" spans="1:5">
      <c r="A2000" s="58">
        <v>253044</v>
      </c>
      <c r="B2000" s="58" t="str">
        <f t="shared" si="62"/>
        <v>AG253044</v>
      </c>
      <c r="C2000" s="35" t="s">
        <v>18377</v>
      </c>
      <c r="D2000" s="35" t="str">
        <f t="shared" si="63"/>
        <v>253044 - Laboratory Svcs STD 9_2013</v>
      </c>
      <c r="E2000" s="110">
        <v>25</v>
      </c>
    </row>
    <row r="2001" spans="1:5">
      <c r="A2001" s="58">
        <v>253045</v>
      </c>
      <c r="B2001" s="58" t="str">
        <f t="shared" si="62"/>
        <v>AG253045</v>
      </c>
      <c r="C2001" s="35" t="s">
        <v>18378</v>
      </c>
      <c r="D2001" s="35" t="str">
        <f t="shared" si="63"/>
        <v>253045 - Local Maternal &amp; Child Hlth 9_2013</v>
      </c>
      <c r="E2001" s="110">
        <v>25</v>
      </c>
    </row>
    <row r="2002" spans="1:5">
      <c r="A2002" s="58">
        <v>253047</v>
      </c>
      <c r="B2002" s="58" t="str">
        <f t="shared" si="62"/>
        <v>AG253047</v>
      </c>
      <c r="C2002" s="35" t="s">
        <v>18379</v>
      </c>
      <c r="D2002" s="35" t="str">
        <f t="shared" si="63"/>
        <v>253047 - Minority Health 9_2013</v>
      </c>
      <c r="E2002" s="110">
        <v>25</v>
      </c>
    </row>
    <row r="2003" spans="1:5">
      <c r="A2003" s="58">
        <v>253049</v>
      </c>
      <c r="B2003" s="58" t="str">
        <f t="shared" si="62"/>
        <v>AG253049</v>
      </c>
      <c r="C2003" s="35" t="s">
        <v>18380</v>
      </c>
      <c r="D2003" s="35" t="str">
        <f t="shared" si="63"/>
        <v>253049 - Pandemic Flu 9_2013</v>
      </c>
      <c r="E2003" s="110">
        <v>25</v>
      </c>
    </row>
    <row r="2004" spans="1:5">
      <c r="A2004" s="58">
        <v>253050</v>
      </c>
      <c r="B2004" s="58" t="str">
        <f t="shared" si="62"/>
        <v>AG253050</v>
      </c>
      <c r="C2004" s="35" t="s">
        <v>18381</v>
      </c>
      <c r="D2004" s="35" t="str">
        <f t="shared" si="63"/>
        <v>253050 - STD Control 9_2013</v>
      </c>
      <c r="E2004" s="110">
        <v>25</v>
      </c>
    </row>
    <row r="2005" spans="1:5">
      <c r="A2005" s="58">
        <v>253051</v>
      </c>
      <c r="B2005" s="58" t="str">
        <f t="shared" si="62"/>
        <v>AG253051</v>
      </c>
      <c r="C2005" s="35" t="s">
        <v>18382</v>
      </c>
      <c r="D2005" s="35" t="str">
        <f t="shared" si="63"/>
        <v>253051 - Vaccine Quality Assurance 9_2013</v>
      </c>
      <c r="E2005" s="110">
        <v>25</v>
      </c>
    </row>
    <row r="2006" spans="1:5">
      <c r="A2006" s="58">
        <v>253052</v>
      </c>
      <c r="B2006" s="58" t="str">
        <f t="shared" si="62"/>
        <v>AG253052</v>
      </c>
      <c r="C2006" s="35" t="s">
        <v>18383</v>
      </c>
      <c r="D2006" s="35" t="str">
        <f t="shared" si="63"/>
        <v>253052 - Vision &amp; Hearing MDCH 9_2013</v>
      </c>
      <c r="E2006" s="110">
        <v>25</v>
      </c>
    </row>
    <row r="2007" spans="1:5">
      <c r="A2007" s="58">
        <v>253053</v>
      </c>
      <c r="B2007" s="58" t="str">
        <f t="shared" si="62"/>
        <v>AG253053</v>
      </c>
      <c r="C2007" s="35" t="s">
        <v>13227</v>
      </c>
      <c r="D2007" s="35" t="str">
        <f t="shared" si="63"/>
        <v>253053 - Wise Woman 9_2013</v>
      </c>
      <c r="E2007" s="110">
        <v>25</v>
      </c>
    </row>
    <row r="2008" spans="1:5">
      <c r="A2008" s="58">
        <v>253055</v>
      </c>
      <c r="B2008" s="58" t="str">
        <f t="shared" si="62"/>
        <v>AG253055</v>
      </c>
      <c r="C2008" s="35" t="s">
        <v>18384</v>
      </c>
      <c r="D2008" s="35" t="str">
        <f t="shared" si="63"/>
        <v>253055 - Youth Services 6_2013</v>
      </c>
      <c r="E2008" s="110">
        <v>25</v>
      </c>
    </row>
    <row r="2009" spans="1:5">
      <c r="A2009" s="58">
        <v>253056</v>
      </c>
      <c r="B2009" s="58" t="str">
        <f t="shared" si="62"/>
        <v>AG253056</v>
      </c>
      <c r="C2009" s="35" t="s">
        <v>18385</v>
      </c>
      <c r="D2009" s="35" t="str">
        <f t="shared" si="63"/>
        <v>253056 - Safety Program 3_2014</v>
      </c>
      <c r="E2009" s="110">
        <v>25</v>
      </c>
    </row>
    <row r="2010" spans="1:5">
      <c r="A2010" s="58">
        <v>253057</v>
      </c>
      <c r="B2010" s="58" t="str">
        <f t="shared" si="62"/>
        <v>AG253057</v>
      </c>
      <c r="C2010" s="35" t="s">
        <v>18386</v>
      </c>
      <c r="D2010" s="35" t="str">
        <f t="shared" si="63"/>
        <v>253057 - ELPHS Food 9_2015</v>
      </c>
      <c r="E2010" s="110">
        <v>25</v>
      </c>
    </row>
    <row r="2011" spans="1:5">
      <c r="A2011" s="58">
        <v>253058</v>
      </c>
      <c r="B2011" s="58" t="str">
        <f t="shared" si="62"/>
        <v>AG253058</v>
      </c>
      <c r="C2011" s="35" t="s">
        <v>18387</v>
      </c>
      <c r="D2011" s="35" t="str">
        <f t="shared" si="63"/>
        <v>253058 - ELPHS MDCH other 9_2015</v>
      </c>
      <c r="E2011" s="110">
        <v>25</v>
      </c>
    </row>
    <row r="2012" spans="1:5">
      <c r="A2012" s="58">
        <v>253059</v>
      </c>
      <c r="B2012" s="58" t="str">
        <f t="shared" si="62"/>
        <v>AG253059</v>
      </c>
      <c r="C2012" s="35" t="s">
        <v>18388</v>
      </c>
      <c r="D2012" s="35" t="str">
        <f t="shared" si="63"/>
        <v>253059 - Bio_Terrorism Emerg Prep 9_2015</v>
      </c>
      <c r="E2012" s="110">
        <v>25</v>
      </c>
    </row>
    <row r="2013" spans="1:5">
      <c r="A2013" s="58">
        <v>253060</v>
      </c>
      <c r="B2013" s="58" t="str">
        <f t="shared" si="62"/>
        <v>AG253060</v>
      </c>
      <c r="C2013" s="35" t="s">
        <v>18389</v>
      </c>
      <c r="D2013" s="35" t="str">
        <f t="shared" si="63"/>
        <v>253060 - Cities Readiness Inititives 9_2015</v>
      </c>
      <c r="E2013" s="110">
        <v>25</v>
      </c>
    </row>
    <row r="2014" spans="1:5">
      <c r="A2014" s="58">
        <v>253061</v>
      </c>
      <c r="B2014" s="58" t="str">
        <f t="shared" si="62"/>
        <v>AG253061</v>
      </c>
      <c r="C2014" s="35" t="s">
        <v>18390</v>
      </c>
      <c r="D2014" s="35" t="str">
        <f t="shared" si="63"/>
        <v>253061 - CSHCS Outreach &amp; Advocacy 9_2015</v>
      </c>
      <c r="E2014" s="110">
        <v>25</v>
      </c>
    </row>
    <row r="2015" spans="1:5">
      <c r="A2015" s="58">
        <v>253062</v>
      </c>
      <c r="B2015" s="58" t="str">
        <f t="shared" si="62"/>
        <v>AG253062</v>
      </c>
      <c r="C2015" s="35" t="s">
        <v>13553</v>
      </c>
      <c r="D2015" s="35" t="str">
        <f t="shared" si="63"/>
        <v>253062 - Family Planning 9_2015</v>
      </c>
      <c r="E2015" s="110">
        <v>25</v>
      </c>
    </row>
    <row r="2016" spans="1:5">
      <c r="A2016" s="58">
        <v>253063</v>
      </c>
      <c r="B2016" s="58" t="str">
        <f t="shared" si="62"/>
        <v>AG253063</v>
      </c>
      <c r="C2016" s="35" t="s">
        <v>18391</v>
      </c>
      <c r="D2016" s="35" t="str">
        <f t="shared" si="63"/>
        <v>253063 - Fetal Infant Mortality Review 9_2015</v>
      </c>
      <c r="E2016" s="110">
        <v>25</v>
      </c>
    </row>
    <row r="2017" spans="1:5">
      <c r="A2017" s="58">
        <v>253064</v>
      </c>
      <c r="B2017" s="58" t="str">
        <f t="shared" si="62"/>
        <v>AG253064</v>
      </c>
      <c r="C2017" s="35" t="s">
        <v>18392</v>
      </c>
      <c r="D2017" s="35" t="str">
        <f t="shared" si="63"/>
        <v>253064 - HIV_AIDS Prevention 9_2015</v>
      </c>
      <c r="E2017" s="110">
        <v>25</v>
      </c>
    </row>
    <row r="2018" spans="1:5">
      <c r="A2018" s="58">
        <v>253065</v>
      </c>
      <c r="B2018" s="58" t="str">
        <f t="shared" si="62"/>
        <v>AG253065</v>
      </c>
      <c r="C2018" s="35" t="s">
        <v>13559</v>
      </c>
      <c r="D2018" s="35" t="str">
        <f t="shared" si="63"/>
        <v>253065 - HIV_AIDS Testing Dental 9_2015</v>
      </c>
      <c r="E2018" s="110">
        <v>25</v>
      </c>
    </row>
    <row r="2019" spans="1:5">
      <c r="A2019" s="58">
        <v>253066</v>
      </c>
      <c r="B2019" s="58" t="str">
        <f t="shared" si="62"/>
        <v>AG253066</v>
      </c>
      <c r="C2019" s="35" t="s">
        <v>18393</v>
      </c>
      <c r="D2019" s="35" t="str">
        <f t="shared" si="63"/>
        <v>253066 - Immunization Action Plan 9_2015</v>
      </c>
      <c r="E2019" s="110">
        <v>25</v>
      </c>
    </row>
    <row r="2020" spans="1:5">
      <c r="A2020" s="58">
        <v>253067</v>
      </c>
      <c r="B2020" s="58" t="str">
        <f t="shared" si="62"/>
        <v>AG253067</v>
      </c>
      <c r="C2020" s="35" t="s">
        <v>18394</v>
      </c>
      <c r="D2020" s="35" t="str">
        <f t="shared" si="63"/>
        <v>253067 - Infant Safe Sleep 9_2015</v>
      </c>
      <c r="E2020" s="110">
        <v>25</v>
      </c>
    </row>
    <row r="2021" spans="1:5">
      <c r="A2021" s="58">
        <v>253068</v>
      </c>
      <c r="B2021" s="58" t="str">
        <f t="shared" si="62"/>
        <v>AG253068</v>
      </c>
      <c r="C2021" s="35" t="s">
        <v>18395</v>
      </c>
      <c r="D2021" s="35" t="str">
        <f t="shared" si="63"/>
        <v>253068 - Local maternal &amp; Child Hlth 9_2015</v>
      </c>
      <c r="E2021" s="110">
        <v>25</v>
      </c>
    </row>
    <row r="2022" spans="1:5">
      <c r="A2022" s="58">
        <v>253069</v>
      </c>
      <c r="B2022" s="58" t="str">
        <f t="shared" si="62"/>
        <v>AG253069</v>
      </c>
      <c r="C2022" s="35" t="s">
        <v>13567</v>
      </c>
      <c r="D2022" s="35" t="str">
        <f t="shared" si="63"/>
        <v>253069 - STD Control 9_2015</v>
      </c>
      <c r="E2022" s="110">
        <v>25</v>
      </c>
    </row>
    <row r="2023" spans="1:5">
      <c r="A2023" s="58">
        <v>253070</v>
      </c>
      <c r="B2023" s="58" t="str">
        <f t="shared" si="62"/>
        <v>AG253070</v>
      </c>
      <c r="C2023" s="35" t="s">
        <v>18396</v>
      </c>
      <c r="D2023" s="35" t="str">
        <f t="shared" si="63"/>
        <v>253070 - Vaccine Qualtiy Assurance 9_2015</v>
      </c>
      <c r="E2023" s="110">
        <v>25</v>
      </c>
    </row>
    <row r="2024" spans="1:5">
      <c r="A2024" s="58">
        <v>253071</v>
      </c>
      <c r="B2024" s="58" t="str">
        <f t="shared" si="62"/>
        <v>AG253071</v>
      </c>
      <c r="C2024" s="35" t="s">
        <v>18397</v>
      </c>
      <c r="D2024" s="35" t="str">
        <f t="shared" si="63"/>
        <v>253071 - Vision and Hearing MDCH 9_2015</v>
      </c>
      <c r="E2024" s="110">
        <v>25</v>
      </c>
    </row>
    <row r="2025" spans="1:5">
      <c r="A2025" s="58">
        <v>253072</v>
      </c>
      <c r="B2025" s="58" t="str">
        <f t="shared" si="62"/>
        <v>AG253072</v>
      </c>
      <c r="C2025" s="35" t="s">
        <v>13573</v>
      </c>
      <c r="D2025" s="35" t="str">
        <f t="shared" si="63"/>
        <v>253072 - Wisewoman 9_2015</v>
      </c>
      <c r="E2025" s="110">
        <v>25</v>
      </c>
    </row>
    <row r="2026" spans="1:5">
      <c r="A2026" s="58">
        <v>253073</v>
      </c>
      <c r="B2026" s="58" t="str">
        <f t="shared" si="62"/>
        <v>AG253073</v>
      </c>
      <c r="C2026" s="35" t="s">
        <v>13575</v>
      </c>
      <c r="D2026" s="35" t="str">
        <f t="shared" si="63"/>
        <v>253073 - Youth SAFETY Program 3_2016</v>
      </c>
      <c r="E2026" s="110">
        <v>25</v>
      </c>
    </row>
    <row r="2027" spans="1:5">
      <c r="A2027" s="58">
        <v>253074</v>
      </c>
      <c r="B2027" s="58" t="str">
        <f t="shared" si="62"/>
        <v>AG253074</v>
      </c>
      <c r="C2027" s="35" t="s">
        <v>18320</v>
      </c>
      <c r="D2027" s="35" t="str">
        <f t="shared" si="63"/>
        <v>253074 - ELPHS Food 9/2016</v>
      </c>
      <c r="E2027" s="110">
        <v>25</v>
      </c>
    </row>
    <row r="2028" spans="1:5">
      <c r="A2028" s="58">
        <v>253075</v>
      </c>
      <c r="B2028" s="58" t="str">
        <f t="shared" si="62"/>
        <v>AG253075</v>
      </c>
      <c r="C2028" s="35" t="s">
        <v>18321</v>
      </c>
      <c r="D2028" s="35" t="str">
        <f t="shared" si="63"/>
        <v>253075 - ELPHS MDCH Other 9/2016</v>
      </c>
      <c r="E2028" s="110">
        <v>25</v>
      </c>
    </row>
    <row r="2029" spans="1:5">
      <c r="A2029" s="58">
        <v>253076</v>
      </c>
      <c r="B2029" s="58" t="str">
        <f t="shared" si="62"/>
        <v>AG253076</v>
      </c>
      <c r="C2029" s="35" t="s">
        <v>18398</v>
      </c>
      <c r="D2029" s="35" t="str">
        <f t="shared" si="63"/>
        <v>253076 - Bio_Terrorism Emerg Prep 9/2016</v>
      </c>
      <c r="E2029" s="110">
        <v>25</v>
      </c>
    </row>
    <row r="2030" spans="1:5">
      <c r="A2030" s="58">
        <v>253077</v>
      </c>
      <c r="B2030" s="58" t="str">
        <f t="shared" si="62"/>
        <v>AG253077</v>
      </c>
      <c r="C2030" s="35" t="s">
        <v>18323</v>
      </c>
      <c r="D2030" s="35" t="str">
        <f t="shared" si="63"/>
        <v>253077 - Cities Readiness Initiatives 9/2016</v>
      </c>
      <c r="E2030" s="110">
        <v>25</v>
      </c>
    </row>
    <row r="2031" spans="1:5">
      <c r="A2031" s="58">
        <v>253078</v>
      </c>
      <c r="B2031" s="58" t="str">
        <f t="shared" si="62"/>
        <v>AG253078</v>
      </c>
      <c r="C2031" s="35" t="s">
        <v>18325</v>
      </c>
      <c r="D2031" s="35" t="str">
        <f t="shared" si="63"/>
        <v>253078 - CSHCS Outreach &amp; Advocacy 9/2016</v>
      </c>
      <c r="E2031" s="110">
        <v>25</v>
      </c>
    </row>
    <row r="2032" spans="1:5">
      <c r="A2032" s="58">
        <v>253079</v>
      </c>
      <c r="B2032" s="58" t="str">
        <f t="shared" si="62"/>
        <v>AG253079</v>
      </c>
      <c r="C2032" s="35" t="s">
        <v>18399</v>
      </c>
      <c r="D2032" s="35" t="str">
        <f t="shared" si="63"/>
        <v>253079 - Family Planning 9/2016</v>
      </c>
      <c r="E2032" s="110">
        <v>25</v>
      </c>
    </row>
    <row r="2033" spans="1:5">
      <c r="A2033" s="58">
        <v>253080</v>
      </c>
      <c r="B2033" s="58" t="str">
        <f t="shared" si="62"/>
        <v>AG253080</v>
      </c>
      <c r="C2033" s="35" t="s">
        <v>18326</v>
      </c>
      <c r="D2033" s="35" t="str">
        <f t="shared" si="63"/>
        <v>253080 - Fetal Infant Mortality Review 9/2016</v>
      </c>
      <c r="E2033" s="110">
        <v>25</v>
      </c>
    </row>
    <row r="2034" spans="1:5">
      <c r="A2034" s="58">
        <v>253081</v>
      </c>
      <c r="B2034" s="58" t="str">
        <f t="shared" si="62"/>
        <v>AG253081</v>
      </c>
      <c r="C2034" s="35" t="s">
        <v>18400</v>
      </c>
      <c r="D2034" s="35" t="str">
        <f t="shared" si="63"/>
        <v>253081 - HIV/AIDS Prevention 9/2016</v>
      </c>
      <c r="E2034" s="110">
        <v>25</v>
      </c>
    </row>
    <row r="2035" spans="1:5">
      <c r="A2035" s="58">
        <v>253082</v>
      </c>
      <c r="B2035" s="58" t="str">
        <f t="shared" si="62"/>
        <v>AG253082</v>
      </c>
      <c r="C2035" s="35" t="s">
        <v>18401</v>
      </c>
      <c r="D2035" s="35" t="str">
        <f t="shared" si="63"/>
        <v>253082 - HIV/AIDS Testing Dental 9/2016</v>
      </c>
      <c r="E2035" s="110">
        <v>25</v>
      </c>
    </row>
    <row r="2036" spans="1:5">
      <c r="A2036" s="58">
        <v>253083</v>
      </c>
      <c r="B2036" s="58" t="str">
        <f t="shared" si="62"/>
        <v>AG253083</v>
      </c>
      <c r="C2036" s="35" t="s">
        <v>18328</v>
      </c>
      <c r="D2036" s="35" t="str">
        <f t="shared" si="63"/>
        <v>253083 - Immunization Action Plan 9/2016</v>
      </c>
      <c r="E2036" s="110">
        <v>25</v>
      </c>
    </row>
    <row r="2037" spans="1:5">
      <c r="A2037" s="58">
        <v>253084</v>
      </c>
      <c r="B2037" s="58" t="str">
        <f t="shared" si="62"/>
        <v>AG253084</v>
      </c>
      <c r="C2037" s="35" t="s">
        <v>18329</v>
      </c>
      <c r="D2037" s="35" t="str">
        <f t="shared" si="63"/>
        <v>253084 - Infant Safe Sleep 9/2016</v>
      </c>
      <c r="E2037" s="110">
        <v>25</v>
      </c>
    </row>
    <row r="2038" spans="1:5">
      <c r="A2038" s="58">
        <v>253085</v>
      </c>
      <c r="B2038" s="58" t="str">
        <f t="shared" si="62"/>
        <v>AG253085</v>
      </c>
      <c r="C2038" s="35" t="s">
        <v>18330</v>
      </c>
      <c r="D2038" s="35" t="str">
        <f t="shared" si="63"/>
        <v>253085 - Local Maternal &amp; Child Health 9/2016</v>
      </c>
      <c r="E2038" s="110">
        <v>25</v>
      </c>
    </row>
    <row r="2039" spans="1:5">
      <c r="A2039" s="58">
        <v>253086</v>
      </c>
      <c r="B2039" s="58" t="str">
        <f t="shared" si="62"/>
        <v>AG253086</v>
      </c>
      <c r="C2039" s="35" t="s">
        <v>18402</v>
      </c>
      <c r="D2039" s="35" t="str">
        <f t="shared" si="63"/>
        <v>253086 - STD Control 9/2016</v>
      </c>
      <c r="E2039" s="110">
        <v>25</v>
      </c>
    </row>
    <row r="2040" spans="1:5">
      <c r="A2040" s="58">
        <v>253087</v>
      </c>
      <c r="B2040" s="58" t="str">
        <f t="shared" si="62"/>
        <v>AG253087</v>
      </c>
      <c r="C2040" s="35" t="s">
        <v>18403</v>
      </c>
      <c r="D2040" s="35" t="str">
        <f t="shared" si="63"/>
        <v>253087 - Vaccine Quality Assurance 9/2016</v>
      </c>
      <c r="E2040" s="110">
        <v>25</v>
      </c>
    </row>
    <row r="2041" spans="1:5">
      <c r="A2041" s="58">
        <v>253088</v>
      </c>
      <c r="B2041" s="58" t="str">
        <f t="shared" si="62"/>
        <v>AG253088</v>
      </c>
      <c r="C2041" s="35" t="s">
        <v>18404</v>
      </c>
      <c r="D2041" s="35" t="str">
        <f t="shared" si="63"/>
        <v>253088 - Vision and Hearing_MDCH 9/2016</v>
      </c>
      <c r="E2041" s="110">
        <v>25</v>
      </c>
    </row>
    <row r="2042" spans="1:5">
      <c r="A2042" s="58">
        <v>253089</v>
      </c>
      <c r="B2042" s="58" t="str">
        <f t="shared" si="62"/>
        <v>AG253089</v>
      </c>
      <c r="C2042" s="35" t="s">
        <v>18405</v>
      </c>
      <c r="D2042" s="35" t="str">
        <f t="shared" si="63"/>
        <v>253089 - Wisewoman 9/2016</v>
      </c>
      <c r="E2042" s="110">
        <v>25</v>
      </c>
    </row>
    <row r="2043" spans="1:5">
      <c r="A2043" s="58">
        <v>253090</v>
      </c>
      <c r="B2043" s="58" t="str">
        <f t="shared" si="62"/>
        <v>AG253090</v>
      </c>
      <c r="C2043" s="35" t="s">
        <v>18406</v>
      </c>
      <c r="D2043" s="35" t="str">
        <f t="shared" si="63"/>
        <v>253090 - Youth SAFETY Program 3/2017</v>
      </c>
      <c r="E2043" s="110">
        <v>25</v>
      </c>
    </row>
    <row r="2044" spans="1:5">
      <c r="A2044" s="58">
        <v>253091</v>
      </c>
      <c r="B2044" s="58" t="str">
        <f t="shared" si="62"/>
        <v>AG253091</v>
      </c>
      <c r="C2044" s="35" t="s">
        <v>18407</v>
      </c>
      <c r="D2044" s="35" t="str">
        <f t="shared" si="63"/>
        <v>253091 - ELPHS Food 9/2017</v>
      </c>
      <c r="E2044" s="110">
        <v>25</v>
      </c>
    </row>
    <row r="2045" spans="1:5">
      <c r="A2045" s="58">
        <v>253092</v>
      </c>
      <c r="B2045" s="58" t="str">
        <f t="shared" si="62"/>
        <v>AG253092</v>
      </c>
      <c r="C2045" s="35" t="s">
        <v>18408</v>
      </c>
      <c r="D2045" s="35" t="str">
        <f t="shared" si="63"/>
        <v>253092 - ELPHS MDCH Other 9/2017</v>
      </c>
      <c r="E2045" s="110">
        <v>25</v>
      </c>
    </row>
    <row r="2046" spans="1:5">
      <c r="A2046" s="58">
        <v>253093</v>
      </c>
      <c r="B2046" s="58" t="str">
        <f t="shared" si="62"/>
        <v>AG253093</v>
      </c>
      <c r="C2046" s="35" t="s">
        <v>18409</v>
      </c>
      <c r="D2046" s="35" t="str">
        <f t="shared" si="63"/>
        <v>253093 - Bio_Terrorism Emerg Prep 9/2017</v>
      </c>
      <c r="E2046" s="110">
        <v>25</v>
      </c>
    </row>
    <row r="2047" spans="1:5">
      <c r="A2047" s="58">
        <v>253094</v>
      </c>
      <c r="B2047" s="58" t="str">
        <f t="shared" si="62"/>
        <v>AG253094</v>
      </c>
      <c r="C2047" s="35" t="s">
        <v>18410</v>
      </c>
      <c r="D2047" s="35" t="str">
        <f t="shared" si="63"/>
        <v>253094 - Cities Readiness Initiatives 9/2017</v>
      </c>
      <c r="E2047" s="110">
        <v>25</v>
      </c>
    </row>
    <row r="2048" spans="1:5">
      <c r="A2048" s="58">
        <v>253095</v>
      </c>
      <c r="B2048" s="58" t="str">
        <f t="shared" si="62"/>
        <v>AG253095</v>
      </c>
      <c r="C2048" s="35" t="s">
        <v>18411</v>
      </c>
      <c r="D2048" s="35" t="str">
        <f t="shared" si="63"/>
        <v>253095 - CSHCS Outreach &amp; Advocacy 9/2017</v>
      </c>
      <c r="E2048" s="110">
        <v>25</v>
      </c>
    </row>
    <row r="2049" spans="1:5">
      <c r="A2049" s="58">
        <v>253096</v>
      </c>
      <c r="B2049" s="58" t="str">
        <f t="shared" si="62"/>
        <v>AG253096</v>
      </c>
      <c r="C2049" s="35" t="s">
        <v>18412</v>
      </c>
      <c r="D2049" s="35" t="str">
        <f t="shared" si="63"/>
        <v>253096 - Family Planning 9/2017</v>
      </c>
      <c r="E2049" s="110">
        <v>25</v>
      </c>
    </row>
    <row r="2050" spans="1:5">
      <c r="A2050" s="58">
        <v>253097</v>
      </c>
      <c r="B2050" s="58" t="str">
        <f t="shared" si="62"/>
        <v>AG253097</v>
      </c>
      <c r="C2050" s="35" t="s">
        <v>18413</v>
      </c>
      <c r="D2050" s="35" t="str">
        <f t="shared" si="63"/>
        <v>253097 - Fetal Infant Mortality Review 9/2017</v>
      </c>
      <c r="E2050" s="110">
        <v>25</v>
      </c>
    </row>
    <row r="2051" spans="1:5">
      <c r="A2051" s="58">
        <v>253098</v>
      </c>
      <c r="B2051" s="58" t="str">
        <f t="shared" si="62"/>
        <v>AG253098</v>
      </c>
      <c r="C2051" s="35" t="s">
        <v>18414</v>
      </c>
      <c r="D2051" s="35" t="str">
        <f t="shared" si="63"/>
        <v>253098 - HIV/AIDS Prevention 9/2017</v>
      </c>
      <c r="E2051" s="110">
        <v>25</v>
      </c>
    </row>
    <row r="2052" spans="1:5">
      <c r="A2052" s="58">
        <v>253099</v>
      </c>
      <c r="B2052" s="58" t="str">
        <f t="shared" si="62"/>
        <v>AG253099</v>
      </c>
      <c r="C2052" s="35" t="s">
        <v>18415</v>
      </c>
      <c r="D2052" s="35" t="str">
        <f t="shared" si="63"/>
        <v>253099 - HIV/AIDS Testing Dental 9/2017</v>
      </c>
      <c r="E2052" s="110">
        <v>25</v>
      </c>
    </row>
    <row r="2053" spans="1:5">
      <c r="A2053" s="58">
        <v>253100</v>
      </c>
      <c r="B2053" s="58" t="str">
        <f t="shared" ref="B2053:B2116" si="64">"AG"&amp;A2053</f>
        <v>AG253100</v>
      </c>
      <c r="C2053" s="35" t="s">
        <v>18416</v>
      </c>
      <c r="D2053" s="35" t="str">
        <f t="shared" ref="D2053:D2116" si="65">A2053&amp;" - "&amp;C2053</f>
        <v>253100 - Immunization Action Plan 9/2017</v>
      </c>
      <c r="E2053" s="110">
        <v>25</v>
      </c>
    </row>
    <row r="2054" spans="1:5">
      <c r="A2054" s="58">
        <v>253101</v>
      </c>
      <c r="B2054" s="58" t="str">
        <f t="shared" si="64"/>
        <v>AG253101</v>
      </c>
      <c r="C2054" s="35" t="s">
        <v>18417</v>
      </c>
      <c r="D2054" s="35" t="str">
        <f t="shared" si="65"/>
        <v>253101 - Infant Safe Sleep 9/2017</v>
      </c>
      <c r="E2054" s="110">
        <v>25</v>
      </c>
    </row>
    <row r="2055" spans="1:5">
      <c r="A2055" s="58">
        <v>253102</v>
      </c>
      <c r="B2055" s="58" t="str">
        <f t="shared" si="64"/>
        <v>AG253102</v>
      </c>
      <c r="C2055" s="35" t="s">
        <v>18418</v>
      </c>
      <c r="D2055" s="35" t="str">
        <f t="shared" si="65"/>
        <v>253102 - Local Maternal &amp; Child Health 9/2017</v>
      </c>
      <c r="E2055" s="110">
        <v>25</v>
      </c>
    </row>
    <row r="2056" spans="1:5">
      <c r="A2056" s="58">
        <v>253103</v>
      </c>
      <c r="B2056" s="58" t="str">
        <f t="shared" si="64"/>
        <v>AG253103</v>
      </c>
      <c r="C2056" s="35" t="s">
        <v>18419</v>
      </c>
      <c r="D2056" s="35" t="str">
        <f t="shared" si="65"/>
        <v>253103 - STD Control 9/2017</v>
      </c>
      <c r="E2056" s="110">
        <v>25</v>
      </c>
    </row>
    <row r="2057" spans="1:5">
      <c r="A2057" s="58">
        <v>253104</v>
      </c>
      <c r="B2057" s="58" t="str">
        <f t="shared" si="64"/>
        <v>AG253104</v>
      </c>
      <c r="C2057" s="35" t="s">
        <v>18420</v>
      </c>
      <c r="D2057" s="35" t="str">
        <f t="shared" si="65"/>
        <v>253104 - Vaccine Quality Assurance 9/2017</v>
      </c>
      <c r="E2057" s="110">
        <v>25</v>
      </c>
    </row>
    <row r="2058" spans="1:5">
      <c r="A2058" s="58">
        <v>253105</v>
      </c>
      <c r="B2058" s="58" t="str">
        <f t="shared" si="64"/>
        <v>AG253105</v>
      </c>
      <c r="C2058" s="35" t="s">
        <v>18421</v>
      </c>
      <c r="D2058" s="35" t="str">
        <f t="shared" si="65"/>
        <v>253105 - Vision and Hearing MDCH 9/2017</v>
      </c>
      <c r="E2058" s="110">
        <v>25</v>
      </c>
    </row>
    <row r="2059" spans="1:5">
      <c r="A2059" s="58">
        <v>253106</v>
      </c>
      <c r="B2059" s="58" t="str">
        <f t="shared" si="64"/>
        <v>AG253106</v>
      </c>
      <c r="C2059" s="35" t="s">
        <v>18422</v>
      </c>
      <c r="D2059" s="35" t="str">
        <f t="shared" si="65"/>
        <v>253106 - Wisewoman 9/2017</v>
      </c>
      <c r="E2059" s="110">
        <v>25</v>
      </c>
    </row>
    <row r="2060" spans="1:5">
      <c r="A2060" s="58">
        <v>253107</v>
      </c>
      <c r="B2060" s="58" t="str">
        <f t="shared" si="64"/>
        <v>AG253107</v>
      </c>
      <c r="C2060" s="35" t="s">
        <v>18423</v>
      </c>
      <c r="D2060" s="35" t="str">
        <f t="shared" si="65"/>
        <v>253107 - Youth SAFETY Program 3/2018</v>
      </c>
      <c r="E2060" s="110">
        <v>25</v>
      </c>
    </row>
    <row r="2061" spans="1:5">
      <c r="A2061" s="58">
        <v>256000</v>
      </c>
      <c r="B2061" s="58" t="str">
        <f t="shared" si="64"/>
        <v>AG256000</v>
      </c>
      <c r="C2061" s="35" t="s">
        <v>12925</v>
      </c>
      <c r="D2061" s="35" t="str">
        <f t="shared" si="65"/>
        <v>256000 - HIV Emerg Supp Relief 2_2013</v>
      </c>
      <c r="E2061" s="110">
        <v>25</v>
      </c>
    </row>
    <row r="2062" spans="1:5">
      <c r="A2062" s="58">
        <v>256001</v>
      </c>
      <c r="B2062" s="58" t="str">
        <f t="shared" si="64"/>
        <v>AG256001</v>
      </c>
      <c r="C2062" s="35" t="s">
        <v>18424</v>
      </c>
      <c r="D2062" s="35" t="str">
        <f t="shared" si="65"/>
        <v>256001 - HOPWA Aids housing 6_2012</v>
      </c>
      <c r="E2062" s="110">
        <v>25</v>
      </c>
    </row>
    <row r="2063" spans="1:5">
      <c r="A2063" s="58">
        <v>256002</v>
      </c>
      <c r="B2063" s="58" t="str">
        <f t="shared" si="64"/>
        <v>AG256002</v>
      </c>
      <c r="C2063" s="35" t="s">
        <v>12929</v>
      </c>
      <c r="D2063" s="35" t="str">
        <f t="shared" si="65"/>
        <v>256002 - Healthy Start Initiative 5_2012</v>
      </c>
      <c r="E2063" s="110">
        <v>25</v>
      </c>
    </row>
    <row r="2064" spans="1:5">
      <c r="A2064" s="58">
        <v>256003</v>
      </c>
      <c r="B2064" s="58" t="str">
        <f t="shared" si="64"/>
        <v>AG256003</v>
      </c>
      <c r="C2064" s="35" t="s">
        <v>12931</v>
      </c>
      <c r="D2064" s="35" t="str">
        <f t="shared" si="65"/>
        <v>256003 - TB Prev &amp; Control 12_2012</v>
      </c>
      <c r="E2064" s="110">
        <v>25</v>
      </c>
    </row>
    <row r="2065" spans="1:5">
      <c r="A2065" s="58">
        <v>256006</v>
      </c>
      <c r="B2065" s="58" t="str">
        <f t="shared" si="64"/>
        <v>AG256006</v>
      </c>
      <c r="C2065" s="35" t="s">
        <v>18425</v>
      </c>
      <c r="D2065" s="35" t="str">
        <f t="shared" si="65"/>
        <v>256006 - Safe and Drug Free Schools 6_2012</v>
      </c>
      <c r="E2065" s="110">
        <v>25</v>
      </c>
    </row>
    <row r="2066" spans="1:5">
      <c r="A2066" s="58">
        <v>256007</v>
      </c>
      <c r="B2066" s="58" t="str">
        <f t="shared" si="64"/>
        <v>AG256007</v>
      </c>
      <c r="C2066" s="35" t="s">
        <v>18426</v>
      </c>
      <c r="D2066" s="35" t="str">
        <f t="shared" si="65"/>
        <v>256007 - HIV emerg Supp Relief 2_2014</v>
      </c>
      <c r="E2066" s="110">
        <v>25</v>
      </c>
    </row>
    <row r="2067" spans="1:5">
      <c r="A2067" s="58">
        <v>256008</v>
      </c>
      <c r="B2067" s="58" t="str">
        <f t="shared" si="64"/>
        <v>AG256008</v>
      </c>
      <c r="C2067" s="35" t="s">
        <v>18427</v>
      </c>
      <c r="D2067" s="35" t="str">
        <f t="shared" si="65"/>
        <v>256008 - HOPWA Aids Housing 6_2013</v>
      </c>
      <c r="E2067" s="110">
        <v>25</v>
      </c>
    </row>
    <row r="2068" spans="1:5">
      <c r="A2068" s="58">
        <v>256009</v>
      </c>
      <c r="B2068" s="58" t="str">
        <f t="shared" si="64"/>
        <v>AG256009</v>
      </c>
      <c r="C2068" s="35" t="s">
        <v>18428</v>
      </c>
      <c r="D2068" s="35" t="str">
        <f t="shared" si="65"/>
        <v>256009 - Healthy Start Initiative 5_2013</v>
      </c>
      <c r="E2068" s="110">
        <v>25</v>
      </c>
    </row>
    <row r="2069" spans="1:5">
      <c r="A2069" s="58">
        <v>256010</v>
      </c>
      <c r="B2069" s="58" t="str">
        <f t="shared" si="64"/>
        <v>AG256010</v>
      </c>
      <c r="C2069" s="35" t="s">
        <v>18429</v>
      </c>
      <c r="D2069" s="35" t="str">
        <f t="shared" si="65"/>
        <v>256010 - TB Prev &amp; Control 12_2013</v>
      </c>
      <c r="E2069" s="110">
        <v>25</v>
      </c>
    </row>
    <row r="2070" spans="1:5">
      <c r="A2070" s="58">
        <v>256012</v>
      </c>
      <c r="B2070" s="58" t="str">
        <f t="shared" si="64"/>
        <v>AG256012</v>
      </c>
      <c r="C2070" s="35" t="s">
        <v>18430</v>
      </c>
      <c r="D2070" s="35" t="str">
        <f t="shared" si="65"/>
        <v>256012 - HIV Emerg Supp Relief 2_2015</v>
      </c>
      <c r="E2070" s="110">
        <v>25</v>
      </c>
    </row>
    <row r="2071" spans="1:5">
      <c r="A2071" s="58">
        <v>256013</v>
      </c>
      <c r="B2071" s="58" t="str">
        <f t="shared" si="64"/>
        <v>AG256013</v>
      </c>
      <c r="C2071" s="35" t="s">
        <v>18431</v>
      </c>
      <c r="D2071" s="35" t="str">
        <f t="shared" si="65"/>
        <v>256013 - HOPWA Aids Housing 6_2014</v>
      </c>
      <c r="E2071" s="110">
        <v>25</v>
      </c>
    </row>
    <row r="2072" spans="1:5">
      <c r="A2072" s="58">
        <v>256014</v>
      </c>
      <c r="B2072" s="58" t="str">
        <f t="shared" si="64"/>
        <v>AG256014</v>
      </c>
      <c r="C2072" s="35" t="s">
        <v>18432</v>
      </c>
      <c r="D2072" s="35" t="str">
        <f t="shared" si="65"/>
        <v>256014 - TB Prev &amp; Control 12_2014</v>
      </c>
      <c r="E2072" s="110">
        <v>25</v>
      </c>
    </row>
    <row r="2073" spans="1:5">
      <c r="A2073" s="58">
        <v>256015</v>
      </c>
      <c r="B2073" s="58" t="str">
        <f t="shared" si="64"/>
        <v>AG256015</v>
      </c>
      <c r="C2073" s="35" t="s">
        <v>18433</v>
      </c>
      <c r="D2073" s="35" t="str">
        <f t="shared" si="65"/>
        <v>256015 - HIV Emerg Supp Relief 2_2016_256015</v>
      </c>
      <c r="E2073" s="110">
        <v>25</v>
      </c>
    </row>
    <row r="2074" spans="1:5">
      <c r="A2074" s="58">
        <v>256016</v>
      </c>
      <c r="B2074" s="58" t="str">
        <f t="shared" si="64"/>
        <v>AG256016</v>
      </c>
      <c r="C2074" s="35" t="s">
        <v>18434</v>
      </c>
      <c r="D2074" s="35" t="str">
        <f t="shared" si="65"/>
        <v>256016 - HOPWA Aids Housing 6_2015_256016</v>
      </c>
      <c r="E2074" s="110">
        <v>25</v>
      </c>
    </row>
    <row r="2075" spans="1:5">
      <c r="A2075" s="58">
        <v>256017</v>
      </c>
      <c r="B2075" s="58" t="str">
        <f t="shared" si="64"/>
        <v>AG256017</v>
      </c>
      <c r="C2075" s="35" t="s">
        <v>18435</v>
      </c>
      <c r="D2075" s="35" t="str">
        <f t="shared" si="65"/>
        <v>256017 - TB Prev &amp; Control 12_2015_256017</v>
      </c>
      <c r="E2075" s="110">
        <v>25</v>
      </c>
    </row>
    <row r="2076" spans="1:5">
      <c r="A2076" s="58">
        <v>256018</v>
      </c>
      <c r="B2076" s="58" t="str">
        <f t="shared" si="64"/>
        <v>AG256018</v>
      </c>
      <c r="C2076" s="35" t="s">
        <v>18436</v>
      </c>
      <c r="D2076" s="35" t="str">
        <f t="shared" si="65"/>
        <v>256018 - HIV Emerg Supp Relief 2/2017</v>
      </c>
      <c r="E2076" s="110">
        <v>25</v>
      </c>
    </row>
    <row r="2077" spans="1:5">
      <c r="A2077" s="58">
        <v>256019</v>
      </c>
      <c r="B2077" s="58" t="str">
        <f t="shared" si="64"/>
        <v>AG256019</v>
      </c>
      <c r="C2077" s="35" t="s">
        <v>18437</v>
      </c>
      <c r="D2077" s="35" t="str">
        <f t="shared" si="65"/>
        <v>256019 - HOPWA AIDS Housing 6/2016</v>
      </c>
      <c r="E2077" s="110">
        <v>25</v>
      </c>
    </row>
    <row r="2078" spans="1:5">
      <c r="A2078" s="58">
        <v>256020</v>
      </c>
      <c r="B2078" s="58" t="str">
        <f t="shared" si="64"/>
        <v>AG256020</v>
      </c>
      <c r="C2078" s="35" t="s">
        <v>18438</v>
      </c>
      <c r="D2078" s="35" t="str">
        <f t="shared" si="65"/>
        <v>256020 - TB Prev &amp; Control 12/2016</v>
      </c>
      <c r="E2078" s="110">
        <v>25</v>
      </c>
    </row>
    <row r="2079" spans="1:5">
      <c r="A2079" s="58">
        <v>256021</v>
      </c>
      <c r="B2079" s="58" t="str">
        <f t="shared" si="64"/>
        <v>AG256021</v>
      </c>
      <c r="C2079" s="35" t="s">
        <v>18439</v>
      </c>
      <c r="D2079" s="35" t="str">
        <f t="shared" si="65"/>
        <v>256021 - HIV Emerg Supp Relief 2/2018</v>
      </c>
      <c r="E2079" s="110">
        <v>25</v>
      </c>
    </row>
    <row r="2080" spans="1:5">
      <c r="A2080" s="58">
        <v>256022</v>
      </c>
      <c r="B2080" s="58" t="str">
        <f t="shared" si="64"/>
        <v>AG256022</v>
      </c>
      <c r="C2080" s="35" t="s">
        <v>18440</v>
      </c>
      <c r="D2080" s="35" t="str">
        <f t="shared" si="65"/>
        <v>256022 - HOPWA AIDS Housing 6/2017</v>
      </c>
      <c r="E2080" s="110">
        <v>25</v>
      </c>
    </row>
    <row r="2081" spans="1:5">
      <c r="A2081" s="58">
        <v>256023</v>
      </c>
      <c r="B2081" s="58" t="str">
        <f t="shared" si="64"/>
        <v>AG256023</v>
      </c>
      <c r="C2081" s="35" t="s">
        <v>18441</v>
      </c>
      <c r="D2081" s="35" t="str">
        <f t="shared" si="65"/>
        <v>256023 - TB Prev &amp; Control 12/2017</v>
      </c>
      <c r="E2081" s="110">
        <v>25</v>
      </c>
    </row>
    <row r="2082" spans="1:5">
      <c r="A2082" s="58">
        <v>257001</v>
      </c>
      <c r="B2082" s="58" t="str">
        <f t="shared" si="64"/>
        <v>AG257001</v>
      </c>
      <c r="C2082" s="35" t="s">
        <v>18442</v>
      </c>
      <c r="D2082" s="35" t="str">
        <f t="shared" si="65"/>
        <v>257001 - Health Lead Remediation Grant Match Funding</v>
      </c>
      <c r="E2082" s="110">
        <v>25</v>
      </c>
    </row>
    <row r="2083" spans="1:5">
      <c r="A2083" s="58">
        <v>258118</v>
      </c>
      <c r="B2083" s="58" t="str">
        <f t="shared" si="64"/>
        <v>AG258118</v>
      </c>
      <c r="C2083" s="35" t="s">
        <v>18443</v>
      </c>
      <c r="D2083" s="35" t="str">
        <f t="shared" si="65"/>
        <v>258118 - Sub Abuse Coordin Agency 9_2000</v>
      </c>
      <c r="E2083" s="110">
        <v>25</v>
      </c>
    </row>
    <row r="2084" spans="1:5">
      <c r="A2084" s="58">
        <v>258120</v>
      </c>
      <c r="B2084" s="58" t="str">
        <f t="shared" si="64"/>
        <v>AG258120</v>
      </c>
      <c r="C2084" s="35" t="s">
        <v>8807</v>
      </c>
      <c r="D2084" s="35" t="str">
        <f t="shared" si="65"/>
        <v>258120 - Medicaid Substance Abuse</v>
      </c>
      <c r="E2084" s="110">
        <v>25</v>
      </c>
    </row>
    <row r="2085" spans="1:5">
      <c r="A2085" s="58">
        <v>258121</v>
      </c>
      <c r="B2085" s="58" t="str">
        <f t="shared" si="64"/>
        <v>AG258121</v>
      </c>
      <c r="C2085" s="35" t="s">
        <v>18444</v>
      </c>
      <c r="D2085" s="35" t="str">
        <f t="shared" si="65"/>
        <v>258121 - Substance Abuse Coordinating Agency 9_2001</v>
      </c>
      <c r="E2085" s="110">
        <v>25</v>
      </c>
    </row>
    <row r="2086" spans="1:5">
      <c r="A2086" s="58">
        <v>258123</v>
      </c>
      <c r="B2086" s="58" t="str">
        <f t="shared" si="64"/>
        <v>AG258123</v>
      </c>
      <c r="C2086" s="35" t="s">
        <v>18445</v>
      </c>
      <c r="D2086" s="35" t="str">
        <f t="shared" si="65"/>
        <v>258123 - Medicaid Substance Abuse 9_2001</v>
      </c>
      <c r="E2086" s="110">
        <v>25</v>
      </c>
    </row>
    <row r="2087" spans="1:5">
      <c r="A2087" s="58">
        <v>258124</v>
      </c>
      <c r="B2087" s="58" t="str">
        <f t="shared" si="64"/>
        <v>AG258124</v>
      </c>
      <c r="C2087" s="35" t="s">
        <v>18446</v>
      </c>
      <c r="D2087" s="35" t="str">
        <f t="shared" si="65"/>
        <v>258124 - Sub Abuse Coordin Agency 9_2002</v>
      </c>
      <c r="E2087" s="110">
        <v>25</v>
      </c>
    </row>
    <row r="2088" spans="1:5">
      <c r="A2088" s="58">
        <v>258125</v>
      </c>
      <c r="B2088" s="58" t="str">
        <f t="shared" si="64"/>
        <v>AG258125</v>
      </c>
      <c r="C2088" s="35" t="s">
        <v>18447</v>
      </c>
      <c r="D2088" s="35" t="str">
        <f t="shared" si="65"/>
        <v>258125 - Medicaid Substance Abuse 2001_2002</v>
      </c>
      <c r="E2088" s="110">
        <v>25</v>
      </c>
    </row>
    <row r="2089" spans="1:5">
      <c r="A2089" s="58">
        <v>258126</v>
      </c>
      <c r="B2089" s="58" t="str">
        <f t="shared" si="64"/>
        <v>AG258126</v>
      </c>
      <c r="C2089" s="35" t="s">
        <v>18448</v>
      </c>
      <c r="D2089" s="35" t="str">
        <f t="shared" si="65"/>
        <v>258126 - Sub Abuse Coord Agency 9_2003</v>
      </c>
      <c r="E2089" s="110">
        <v>25</v>
      </c>
    </row>
    <row r="2090" spans="1:5">
      <c r="A2090" s="58">
        <v>258127</v>
      </c>
      <c r="B2090" s="58" t="str">
        <f t="shared" si="64"/>
        <v>AG258127</v>
      </c>
      <c r="C2090" s="35" t="s">
        <v>18449</v>
      </c>
      <c r="D2090" s="35" t="str">
        <f t="shared" si="65"/>
        <v>258127 - Medicaid Substance Abuse 9_2003</v>
      </c>
      <c r="E2090" s="110">
        <v>25</v>
      </c>
    </row>
    <row r="2091" spans="1:5">
      <c r="A2091" s="58">
        <v>258128</v>
      </c>
      <c r="B2091" s="58" t="str">
        <f t="shared" si="64"/>
        <v>AG258128</v>
      </c>
      <c r="C2091" s="35" t="s">
        <v>18450</v>
      </c>
      <c r="D2091" s="35" t="str">
        <f t="shared" si="65"/>
        <v>258128 - Substance Abuse Coordinating Agency 9_2004</v>
      </c>
      <c r="E2091" s="110">
        <v>25</v>
      </c>
    </row>
    <row r="2092" spans="1:5">
      <c r="A2092" s="58">
        <v>258129</v>
      </c>
      <c r="B2092" s="58" t="str">
        <f t="shared" si="64"/>
        <v>AG258129</v>
      </c>
      <c r="C2092" s="35" t="s">
        <v>9926</v>
      </c>
      <c r="D2092" s="35" t="str">
        <f t="shared" si="65"/>
        <v>258129 - Medicaid Substance Abuse 9_2004</v>
      </c>
      <c r="E2092" s="110">
        <v>25</v>
      </c>
    </row>
    <row r="2093" spans="1:5">
      <c r="A2093" s="58">
        <v>258130</v>
      </c>
      <c r="B2093" s="58" t="str">
        <f t="shared" si="64"/>
        <v>AG258130</v>
      </c>
      <c r="C2093" s="35" t="s">
        <v>10271</v>
      </c>
      <c r="D2093" s="35" t="str">
        <f t="shared" si="65"/>
        <v>258130 - Substance Abuse Coordinating Agency 9_2005</v>
      </c>
      <c r="E2093" s="110">
        <v>25</v>
      </c>
    </row>
    <row r="2094" spans="1:5">
      <c r="A2094" s="58">
        <v>258131</v>
      </c>
      <c r="B2094" s="58" t="str">
        <f t="shared" si="64"/>
        <v>AG258131</v>
      </c>
      <c r="C2094" s="35" t="s">
        <v>10273</v>
      </c>
      <c r="D2094" s="35" t="str">
        <f t="shared" si="65"/>
        <v>258131 - Medicaid Substance Abuse 9_2005</v>
      </c>
      <c r="E2094" s="110">
        <v>25</v>
      </c>
    </row>
    <row r="2095" spans="1:5">
      <c r="A2095" s="58">
        <v>258132</v>
      </c>
      <c r="B2095" s="58" t="str">
        <f t="shared" si="64"/>
        <v>AG258132</v>
      </c>
      <c r="C2095" s="35" t="s">
        <v>10673</v>
      </c>
      <c r="D2095" s="35" t="str">
        <f t="shared" si="65"/>
        <v>258132 - Sub Abuse Coordin Agency 9_2006</v>
      </c>
      <c r="E2095" s="110">
        <v>25</v>
      </c>
    </row>
    <row r="2096" spans="1:5">
      <c r="A2096" s="58">
        <v>258133</v>
      </c>
      <c r="B2096" s="58" t="str">
        <f t="shared" si="64"/>
        <v>AG258133</v>
      </c>
      <c r="C2096" s="35" t="s">
        <v>10675</v>
      </c>
      <c r="D2096" s="35" t="str">
        <f t="shared" si="65"/>
        <v>258133 - Medicaid Substance Abuse 9_2006</v>
      </c>
      <c r="E2096" s="110">
        <v>25</v>
      </c>
    </row>
    <row r="2097" spans="1:5">
      <c r="A2097" s="58">
        <v>258134</v>
      </c>
      <c r="B2097" s="58" t="str">
        <f t="shared" si="64"/>
        <v>AG258134</v>
      </c>
      <c r="C2097" s="35" t="s">
        <v>11067</v>
      </c>
      <c r="D2097" s="35" t="str">
        <f t="shared" si="65"/>
        <v>258134 - Sub Abuse Coordin Agency 9_2007</v>
      </c>
      <c r="E2097" s="110">
        <v>25</v>
      </c>
    </row>
    <row r="2098" spans="1:5">
      <c r="A2098" s="58">
        <v>258135</v>
      </c>
      <c r="B2098" s="58" t="str">
        <f t="shared" si="64"/>
        <v>AG258135</v>
      </c>
      <c r="C2098" s="35" t="s">
        <v>11071</v>
      </c>
      <c r="D2098" s="35" t="str">
        <f t="shared" si="65"/>
        <v>258135 - Medicaid Substance Abuse 9_2007</v>
      </c>
      <c r="E2098" s="110">
        <v>25</v>
      </c>
    </row>
    <row r="2099" spans="1:5">
      <c r="A2099" s="58">
        <v>258136</v>
      </c>
      <c r="B2099" s="58" t="str">
        <f t="shared" si="64"/>
        <v>AG258136</v>
      </c>
      <c r="C2099" s="35" t="s">
        <v>11436</v>
      </c>
      <c r="D2099" s="35" t="str">
        <f t="shared" si="65"/>
        <v>258136 - Sub Abuse Coordin Agency 9_2008</v>
      </c>
      <c r="E2099" s="110">
        <v>25</v>
      </c>
    </row>
    <row r="2100" spans="1:5">
      <c r="A2100" s="58">
        <v>258137</v>
      </c>
      <c r="B2100" s="58" t="str">
        <f t="shared" si="64"/>
        <v>AG258137</v>
      </c>
      <c r="C2100" s="35" t="s">
        <v>11438</v>
      </c>
      <c r="D2100" s="35" t="str">
        <f t="shared" si="65"/>
        <v>258137 - Medicaid Substance Abuse 9_2008</v>
      </c>
      <c r="E2100" s="110">
        <v>25</v>
      </c>
    </row>
    <row r="2101" spans="1:5">
      <c r="A2101" s="58">
        <v>258138</v>
      </c>
      <c r="B2101" s="58" t="str">
        <f t="shared" si="64"/>
        <v>AG258138</v>
      </c>
      <c r="C2101" s="35" t="s">
        <v>18451</v>
      </c>
      <c r="D2101" s="35" t="str">
        <f t="shared" si="65"/>
        <v>258138 - Sub Abuse Coordin Agency 9_2009</v>
      </c>
      <c r="E2101" s="110">
        <v>25</v>
      </c>
    </row>
    <row r="2102" spans="1:5">
      <c r="A2102" s="58">
        <v>258139</v>
      </c>
      <c r="B2102" s="58" t="str">
        <f t="shared" si="64"/>
        <v>AG258139</v>
      </c>
      <c r="C2102" s="35" t="s">
        <v>18452</v>
      </c>
      <c r="D2102" s="35" t="str">
        <f t="shared" si="65"/>
        <v>258139 - Medicaid Suibstance Abuse 9_2009</v>
      </c>
      <c r="E2102" s="110">
        <v>25</v>
      </c>
    </row>
    <row r="2103" spans="1:5">
      <c r="A2103" s="58">
        <v>258140</v>
      </c>
      <c r="B2103" s="58" t="str">
        <f t="shared" si="64"/>
        <v>AG258140</v>
      </c>
      <c r="C2103" s="35" t="s">
        <v>18453</v>
      </c>
      <c r="D2103" s="35" t="str">
        <f t="shared" si="65"/>
        <v>258140 - Sub Abuse Coordin Agency 9_2010</v>
      </c>
      <c r="E2103" s="110">
        <v>25</v>
      </c>
    </row>
    <row r="2104" spans="1:5">
      <c r="A2104" s="58">
        <v>258141</v>
      </c>
      <c r="B2104" s="58" t="str">
        <f t="shared" si="64"/>
        <v>AG258141</v>
      </c>
      <c r="C2104" s="35" t="s">
        <v>12162</v>
      </c>
      <c r="D2104" s="35" t="str">
        <f t="shared" si="65"/>
        <v>258141 - Medicaid Substance Abuse 9_2010</v>
      </c>
      <c r="E2104" s="110">
        <v>25</v>
      </c>
    </row>
    <row r="2105" spans="1:5">
      <c r="A2105" s="58">
        <v>258142</v>
      </c>
      <c r="B2105" s="58" t="str">
        <f t="shared" si="64"/>
        <v>AG258142</v>
      </c>
      <c r="C2105" s="35" t="s">
        <v>18454</v>
      </c>
      <c r="D2105" s="35" t="str">
        <f t="shared" si="65"/>
        <v>258142 - Helping Hands Sub Abuse Svcs 9_2010</v>
      </c>
      <c r="E2105" s="110">
        <v>25</v>
      </c>
    </row>
    <row r="2106" spans="1:5">
      <c r="A2106" s="58">
        <v>258143</v>
      </c>
      <c r="B2106" s="58" t="str">
        <f t="shared" si="64"/>
        <v>AG258143</v>
      </c>
      <c r="C2106" s="35" t="s">
        <v>12398</v>
      </c>
      <c r="D2106" s="35" t="str">
        <f t="shared" si="65"/>
        <v>258143 - Sub Abuse Coordin Agency 9_2011</v>
      </c>
      <c r="E2106" s="110">
        <v>25</v>
      </c>
    </row>
    <row r="2107" spans="1:5">
      <c r="A2107" s="58">
        <v>258144</v>
      </c>
      <c r="B2107" s="58" t="str">
        <f t="shared" si="64"/>
        <v>AG258144</v>
      </c>
      <c r="C2107" s="35" t="s">
        <v>12400</v>
      </c>
      <c r="D2107" s="35" t="str">
        <f t="shared" si="65"/>
        <v>258144 - Medicaid Substance Abuse 9_2011</v>
      </c>
      <c r="E2107" s="110">
        <v>25</v>
      </c>
    </row>
    <row r="2108" spans="1:5">
      <c r="A2108" s="58">
        <v>258145</v>
      </c>
      <c r="B2108" s="58" t="str">
        <f t="shared" si="64"/>
        <v>AG258145</v>
      </c>
      <c r="C2108" s="35" t="s">
        <v>12402</v>
      </c>
      <c r="D2108" s="35" t="str">
        <f t="shared" si="65"/>
        <v>258145 - Helping Hands 9_2011</v>
      </c>
      <c r="E2108" s="110">
        <v>25</v>
      </c>
    </row>
    <row r="2109" spans="1:5">
      <c r="A2109" s="58">
        <v>258146</v>
      </c>
      <c r="B2109" s="58" t="str">
        <f t="shared" si="64"/>
        <v>AG258146</v>
      </c>
      <c r="C2109" s="35" t="s">
        <v>12848</v>
      </c>
      <c r="D2109" s="35" t="str">
        <f t="shared" si="65"/>
        <v>258146 - Sub Abuse Coordin Agency 9_2012</v>
      </c>
      <c r="E2109" s="110">
        <v>25</v>
      </c>
    </row>
    <row r="2110" spans="1:5">
      <c r="A2110" s="58">
        <v>258147</v>
      </c>
      <c r="B2110" s="58" t="str">
        <f t="shared" si="64"/>
        <v>AG258147</v>
      </c>
      <c r="C2110" s="35" t="s">
        <v>12850</v>
      </c>
      <c r="D2110" s="35" t="str">
        <f t="shared" si="65"/>
        <v>258147 - Medicaid Substance Abuse 9_2012</v>
      </c>
      <c r="E2110" s="110">
        <v>25</v>
      </c>
    </row>
    <row r="2111" spans="1:5">
      <c r="A2111" s="58">
        <v>258148</v>
      </c>
      <c r="B2111" s="58" t="str">
        <f t="shared" si="64"/>
        <v>AG258148</v>
      </c>
      <c r="C2111" s="35" t="s">
        <v>12852</v>
      </c>
      <c r="D2111" s="35" t="str">
        <f t="shared" si="65"/>
        <v>258148 - Helping Hands 9_2012</v>
      </c>
      <c r="E2111" s="110">
        <v>25</v>
      </c>
    </row>
    <row r="2112" spans="1:5">
      <c r="A2112" s="58">
        <v>258149</v>
      </c>
      <c r="B2112" s="58" t="str">
        <f t="shared" si="64"/>
        <v>AG258149</v>
      </c>
      <c r="C2112" s="35" t="s">
        <v>18455</v>
      </c>
      <c r="D2112" s="35" t="str">
        <f t="shared" si="65"/>
        <v>258149 - Sub Abuse Coordin Agency 9_2013</v>
      </c>
      <c r="E2112" s="110">
        <v>25</v>
      </c>
    </row>
    <row r="2113" spans="1:5">
      <c r="A2113" s="58">
        <v>258150</v>
      </c>
      <c r="B2113" s="58" t="str">
        <f t="shared" si="64"/>
        <v>AG258150</v>
      </c>
      <c r="C2113" s="35" t="s">
        <v>18456</v>
      </c>
      <c r="D2113" s="35" t="str">
        <f t="shared" si="65"/>
        <v>258150 - Medicaid Substance Abuse 9_2013</v>
      </c>
      <c r="E2113" s="110">
        <v>25</v>
      </c>
    </row>
    <row r="2114" spans="1:5">
      <c r="A2114" s="58">
        <v>258151</v>
      </c>
      <c r="B2114" s="58" t="str">
        <f t="shared" si="64"/>
        <v>AG258151</v>
      </c>
      <c r="C2114" s="35" t="s">
        <v>18457</v>
      </c>
      <c r="D2114" s="35" t="str">
        <f t="shared" si="65"/>
        <v>258151 - Helping Hands 9_2013</v>
      </c>
      <c r="E2114" s="110">
        <v>25</v>
      </c>
    </row>
    <row r="2115" spans="1:5">
      <c r="A2115" s="58">
        <v>258152</v>
      </c>
      <c r="B2115" s="58" t="str">
        <f t="shared" si="64"/>
        <v>AG258152</v>
      </c>
      <c r="C2115" s="35" t="s">
        <v>13185</v>
      </c>
      <c r="D2115" s="35" t="str">
        <f t="shared" si="65"/>
        <v>258152 - Sub Abuse Adult Benefit Waiver 9_2013</v>
      </c>
      <c r="E2115" s="110">
        <v>25</v>
      </c>
    </row>
    <row r="2116" spans="1:5">
      <c r="A2116" s="58">
        <v>258324</v>
      </c>
      <c r="B2116" s="58" t="str">
        <f t="shared" si="64"/>
        <v>AG258324</v>
      </c>
      <c r="C2116" s="35" t="s">
        <v>18458</v>
      </c>
      <c r="D2116" s="35" t="str">
        <f t="shared" si="65"/>
        <v>258324 - WIC Resident Service 9/2016</v>
      </c>
      <c r="E2116" s="110">
        <v>25</v>
      </c>
    </row>
    <row r="2117" spans="1:5">
      <c r="A2117" s="58">
        <v>258325</v>
      </c>
      <c r="B2117" s="58" t="str">
        <f t="shared" ref="B2117:B2180" si="66">"AG"&amp;A2117</f>
        <v>AG258325</v>
      </c>
      <c r="C2117" s="35" t="s">
        <v>18459</v>
      </c>
      <c r="D2117" s="35" t="str">
        <f t="shared" ref="D2117:D2180" si="67">A2117&amp;" - "&amp;C2117</f>
        <v>258325 - WIC Breast Feeding 9/2016</v>
      </c>
      <c r="E2117" s="110">
        <v>25</v>
      </c>
    </row>
    <row r="2118" spans="1:5">
      <c r="A2118" s="58">
        <v>258328</v>
      </c>
      <c r="B2118" s="58" t="str">
        <f t="shared" si="66"/>
        <v>AG258328</v>
      </c>
      <c r="C2118" s="35" t="s">
        <v>18460</v>
      </c>
      <c r="D2118" s="35" t="str">
        <f t="shared" si="67"/>
        <v>258328 - WIC Resident Services 9_2015</v>
      </c>
      <c r="E2118" s="110">
        <v>25</v>
      </c>
    </row>
    <row r="2119" spans="1:5">
      <c r="A2119" s="58">
        <v>258329</v>
      </c>
      <c r="B2119" s="58" t="str">
        <f t="shared" si="66"/>
        <v>AG258329</v>
      </c>
      <c r="C2119" s="35" t="s">
        <v>18461</v>
      </c>
      <c r="D2119" s="35" t="str">
        <f t="shared" si="67"/>
        <v>258329 - WIC Breastfeeding 9_2015_258329</v>
      </c>
      <c r="E2119" s="110">
        <v>25</v>
      </c>
    </row>
    <row r="2120" spans="1:5">
      <c r="A2120" s="58">
        <v>258330</v>
      </c>
      <c r="B2120" s="58" t="str">
        <f t="shared" si="66"/>
        <v>AG258330</v>
      </c>
      <c r="C2120" s="35" t="s">
        <v>18462</v>
      </c>
      <c r="D2120" s="35" t="str">
        <f t="shared" si="67"/>
        <v>258330 - Assessment &amp; Home Del'y 9_2000</v>
      </c>
      <c r="E2120" s="110">
        <v>25</v>
      </c>
    </row>
    <row r="2121" spans="1:5">
      <c r="A2121" s="58">
        <v>258332</v>
      </c>
      <c r="B2121" s="58" t="str">
        <f t="shared" si="66"/>
        <v>AG258332</v>
      </c>
      <c r="C2121" s="35" t="s">
        <v>18463</v>
      </c>
      <c r="D2121" s="35" t="str">
        <f t="shared" si="67"/>
        <v>258332 - WIC Supplemental Food 9_2000</v>
      </c>
      <c r="E2121" s="110">
        <v>25</v>
      </c>
    </row>
    <row r="2122" spans="1:5">
      <c r="A2122" s="58">
        <v>258333</v>
      </c>
      <c r="B2122" s="58" t="str">
        <f t="shared" si="66"/>
        <v>AG258333</v>
      </c>
      <c r="C2122" s="35" t="s">
        <v>18464</v>
      </c>
      <c r="D2122" s="35" t="str">
        <f t="shared" si="67"/>
        <v>258333 - Summer Food Service 9_2000</v>
      </c>
      <c r="E2122" s="110">
        <v>25</v>
      </c>
    </row>
    <row r="2123" spans="1:5">
      <c r="A2123" s="58">
        <v>258335</v>
      </c>
      <c r="B2123" s="58" t="str">
        <f t="shared" si="66"/>
        <v>AG258335</v>
      </c>
      <c r="C2123" s="35" t="s">
        <v>18465</v>
      </c>
      <c r="D2123" s="35" t="str">
        <f t="shared" si="67"/>
        <v>258335 - WIC Resident Services 9/2017_FD2104</v>
      </c>
      <c r="E2123" s="110">
        <v>25</v>
      </c>
    </row>
    <row r="2124" spans="1:5">
      <c r="A2124" s="58">
        <v>258336</v>
      </c>
      <c r="B2124" s="58" t="str">
        <f t="shared" si="66"/>
        <v>AG258336</v>
      </c>
      <c r="C2124" s="35" t="s">
        <v>18466</v>
      </c>
      <c r="D2124" s="35" t="str">
        <f t="shared" si="67"/>
        <v>258336 - WIC Breastfeeding 9/2017_FD2104</v>
      </c>
      <c r="E2124" s="110">
        <v>25</v>
      </c>
    </row>
    <row r="2125" spans="1:5">
      <c r="A2125" s="58">
        <v>258337</v>
      </c>
      <c r="B2125" s="58" t="str">
        <f t="shared" si="66"/>
        <v>AG258337</v>
      </c>
      <c r="C2125" s="35" t="s">
        <v>9036</v>
      </c>
      <c r="D2125" s="35" t="str">
        <f t="shared" si="67"/>
        <v>258337 - WIC Supplemental Food 9_2001</v>
      </c>
      <c r="E2125" s="110">
        <v>25</v>
      </c>
    </row>
    <row r="2126" spans="1:5">
      <c r="A2126" s="58">
        <v>258340</v>
      </c>
      <c r="B2126" s="58" t="str">
        <f t="shared" si="66"/>
        <v>AG258340</v>
      </c>
      <c r="C2126" s="35" t="s">
        <v>18467</v>
      </c>
      <c r="D2126" s="35" t="str">
        <f t="shared" si="67"/>
        <v>258340 - WIC Supplemental Food 9_2002</v>
      </c>
      <c r="E2126" s="110">
        <v>25</v>
      </c>
    </row>
    <row r="2127" spans="1:5">
      <c r="A2127" s="58">
        <v>258341</v>
      </c>
      <c r="B2127" s="58" t="str">
        <f t="shared" si="66"/>
        <v>AG258341</v>
      </c>
      <c r="C2127" s="35" t="s">
        <v>18468</v>
      </c>
      <c r="D2127" s="35" t="str">
        <f t="shared" si="67"/>
        <v>258341 - Summer Food Service 9_2002</v>
      </c>
      <c r="E2127" s="110">
        <v>25</v>
      </c>
    </row>
    <row r="2128" spans="1:5">
      <c r="A2128" s="58">
        <v>258343</v>
      </c>
      <c r="B2128" s="58" t="str">
        <f t="shared" si="66"/>
        <v>AG258343</v>
      </c>
      <c r="C2128" s="35" t="s">
        <v>18469</v>
      </c>
      <c r="D2128" s="35" t="str">
        <f t="shared" si="67"/>
        <v>258343 - WIC Supplemental Food 9_2003</v>
      </c>
      <c r="E2128" s="110">
        <v>25</v>
      </c>
    </row>
    <row r="2129" spans="1:5">
      <c r="A2129" s="58">
        <v>258344</v>
      </c>
      <c r="B2129" s="58" t="str">
        <f t="shared" si="66"/>
        <v>AG258344</v>
      </c>
      <c r="C2129" s="35" t="s">
        <v>18470</v>
      </c>
      <c r="D2129" s="35" t="str">
        <f t="shared" si="67"/>
        <v>258344 - Summer Food Service 9_2003</v>
      </c>
      <c r="E2129" s="110">
        <v>25</v>
      </c>
    </row>
    <row r="2130" spans="1:5">
      <c r="A2130" s="58">
        <v>258345</v>
      </c>
      <c r="B2130" s="58" t="str">
        <f t="shared" si="66"/>
        <v>AG258345</v>
      </c>
      <c r="C2130" s="35" t="s">
        <v>18471</v>
      </c>
      <c r="D2130" s="35" t="str">
        <f t="shared" si="67"/>
        <v>258345 - Dietetic Intern Program 8_2003</v>
      </c>
      <c r="E2130" s="110">
        <v>25</v>
      </c>
    </row>
    <row r="2131" spans="1:5">
      <c r="A2131" s="58">
        <v>258346</v>
      </c>
      <c r="B2131" s="58" t="str">
        <f t="shared" si="66"/>
        <v>AG258346</v>
      </c>
      <c r="C2131" s="35" t="s">
        <v>9928</v>
      </c>
      <c r="D2131" s="35" t="str">
        <f t="shared" si="67"/>
        <v>258346 - WIC Supplemental Food 9_2004</v>
      </c>
      <c r="E2131" s="110">
        <v>25</v>
      </c>
    </row>
    <row r="2132" spans="1:5">
      <c r="A2132" s="58">
        <v>258347</v>
      </c>
      <c r="B2132" s="58" t="str">
        <f t="shared" si="66"/>
        <v>AG258347</v>
      </c>
      <c r="C2132" s="35" t="s">
        <v>9930</v>
      </c>
      <c r="D2132" s="35" t="str">
        <f t="shared" si="67"/>
        <v>258347 - Summer Food Service 9_2004</v>
      </c>
      <c r="E2132" s="110">
        <v>25</v>
      </c>
    </row>
    <row r="2133" spans="1:5">
      <c r="A2133" s="58">
        <v>258348</v>
      </c>
      <c r="B2133" s="58" t="str">
        <f t="shared" si="66"/>
        <v>AG258348</v>
      </c>
      <c r="C2133" s="35" t="s">
        <v>9932</v>
      </c>
      <c r="D2133" s="35" t="str">
        <f t="shared" si="67"/>
        <v>258348 - Dietetic Intern Program 8_2004</v>
      </c>
      <c r="E2133" s="110">
        <v>25</v>
      </c>
    </row>
    <row r="2134" spans="1:5">
      <c r="A2134" s="58">
        <v>258349</v>
      </c>
      <c r="B2134" s="58" t="str">
        <f t="shared" si="66"/>
        <v>AG258349</v>
      </c>
      <c r="C2134" s="35" t="s">
        <v>10275</v>
      </c>
      <c r="D2134" s="35" t="str">
        <f t="shared" si="67"/>
        <v>258349 - WIC Supplemental Food 9_2005</v>
      </c>
      <c r="E2134" s="110">
        <v>25</v>
      </c>
    </row>
    <row r="2135" spans="1:5">
      <c r="A2135" s="58">
        <v>258350</v>
      </c>
      <c r="B2135" s="58" t="str">
        <f t="shared" si="66"/>
        <v>AG258350</v>
      </c>
      <c r="C2135" s="35" t="s">
        <v>10277</v>
      </c>
      <c r="D2135" s="35" t="str">
        <f t="shared" si="67"/>
        <v>258350 - Summer Food Service 9_2005</v>
      </c>
      <c r="E2135" s="110">
        <v>25</v>
      </c>
    </row>
    <row r="2136" spans="1:5">
      <c r="A2136" s="58">
        <v>258351</v>
      </c>
      <c r="B2136" s="58" t="str">
        <f t="shared" si="66"/>
        <v>AG258351</v>
      </c>
      <c r="C2136" s="35" t="s">
        <v>18472</v>
      </c>
      <c r="D2136" s="35" t="str">
        <f t="shared" si="67"/>
        <v>258351 - Dietetic Intern Srvice 9_2005</v>
      </c>
      <c r="E2136" s="110">
        <v>25</v>
      </c>
    </row>
    <row r="2137" spans="1:5">
      <c r="A2137" s="58">
        <v>258352</v>
      </c>
      <c r="B2137" s="58" t="str">
        <f t="shared" si="66"/>
        <v>AG258352</v>
      </c>
      <c r="C2137" s="35" t="s">
        <v>10677</v>
      </c>
      <c r="D2137" s="35" t="str">
        <f t="shared" si="67"/>
        <v>258352 - WIC Supplemental Food 9_2006</v>
      </c>
      <c r="E2137" s="110">
        <v>25</v>
      </c>
    </row>
    <row r="2138" spans="1:5">
      <c r="A2138" s="58">
        <v>258353</v>
      </c>
      <c r="B2138" s="58" t="str">
        <f t="shared" si="66"/>
        <v>AG258353</v>
      </c>
      <c r="C2138" s="35" t="s">
        <v>10679</v>
      </c>
      <c r="D2138" s="35" t="str">
        <f t="shared" si="67"/>
        <v>258353 - Summer Food Service 9_2006</v>
      </c>
      <c r="E2138" s="110">
        <v>25</v>
      </c>
    </row>
    <row r="2139" spans="1:5">
      <c r="A2139" s="58">
        <v>258354</v>
      </c>
      <c r="B2139" s="58" t="str">
        <f t="shared" si="66"/>
        <v>AG258354</v>
      </c>
      <c r="C2139" s="35" t="s">
        <v>18473</v>
      </c>
      <c r="D2139" s="35" t="str">
        <f t="shared" si="67"/>
        <v>258354 - Dietetic Intern Service_258354</v>
      </c>
      <c r="E2139" s="110">
        <v>25</v>
      </c>
    </row>
    <row r="2140" spans="1:5">
      <c r="A2140" s="58">
        <v>258355</v>
      </c>
      <c r="B2140" s="58" t="str">
        <f t="shared" si="66"/>
        <v>AG258355</v>
      </c>
      <c r="C2140" s="35" t="s">
        <v>11077</v>
      </c>
      <c r="D2140" s="35" t="str">
        <f t="shared" si="67"/>
        <v>258355 - WIC Supplemental Food 9_2007</v>
      </c>
      <c r="E2140" s="110">
        <v>25</v>
      </c>
    </row>
    <row r="2141" spans="1:5">
      <c r="A2141" s="58">
        <v>258356</v>
      </c>
      <c r="B2141" s="58" t="str">
        <f t="shared" si="66"/>
        <v>AG258356</v>
      </c>
      <c r="C2141" s="35" t="s">
        <v>11081</v>
      </c>
      <c r="D2141" s="35" t="str">
        <f t="shared" si="67"/>
        <v>258356 - Summer Food Service 9_2007</v>
      </c>
      <c r="E2141" s="110">
        <v>25</v>
      </c>
    </row>
    <row r="2142" spans="1:5">
      <c r="A2142" s="58">
        <v>258357</v>
      </c>
      <c r="B2142" s="58" t="str">
        <f t="shared" si="66"/>
        <v>AG258357</v>
      </c>
      <c r="C2142" s="35" t="s">
        <v>18474</v>
      </c>
      <c r="D2142" s="35" t="str">
        <f t="shared" si="67"/>
        <v>258357 - Dietetic Intern Service_258357</v>
      </c>
      <c r="E2142" s="110">
        <v>25</v>
      </c>
    </row>
    <row r="2143" spans="1:5">
      <c r="A2143" s="58">
        <v>258358</v>
      </c>
      <c r="B2143" s="58" t="str">
        <f t="shared" si="66"/>
        <v>AG258358</v>
      </c>
      <c r="C2143" s="35" t="s">
        <v>11440</v>
      </c>
      <c r="D2143" s="35" t="str">
        <f t="shared" si="67"/>
        <v>258358 - WIC Supplemental Food 9_2008</v>
      </c>
      <c r="E2143" s="110">
        <v>25</v>
      </c>
    </row>
    <row r="2144" spans="1:5">
      <c r="A2144" s="58">
        <v>258359</v>
      </c>
      <c r="B2144" s="58" t="str">
        <f t="shared" si="66"/>
        <v>AG258359</v>
      </c>
      <c r="C2144" s="35" t="s">
        <v>11442</v>
      </c>
      <c r="D2144" s="35" t="str">
        <f t="shared" si="67"/>
        <v>258359 - Summer Food Service 9_2008</v>
      </c>
      <c r="E2144" s="110">
        <v>25</v>
      </c>
    </row>
    <row r="2145" spans="1:5">
      <c r="A2145" s="58">
        <v>258360</v>
      </c>
      <c r="B2145" s="58" t="str">
        <f t="shared" si="66"/>
        <v>AG258360</v>
      </c>
      <c r="C2145" s="35" t="s">
        <v>11444</v>
      </c>
      <c r="D2145" s="35" t="str">
        <f t="shared" si="67"/>
        <v>258360 - Dietetic Intern Service</v>
      </c>
      <c r="E2145" s="110">
        <v>25</v>
      </c>
    </row>
    <row r="2146" spans="1:5">
      <c r="A2146" s="58">
        <v>258361</v>
      </c>
      <c r="B2146" s="58" t="str">
        <f t="shared" si="66"/>
        <v>AG258361</v>
      </c>
      <c r="C2146" s="35" t="s">
        <v>18475</v>
      </c>
      <c r="D2146" s="35" t="str">
        <f t="shared" si="67"/>
        <v>258361 - WIC Supplemental Food 9_2009</v>
      </c>
      <c r="E2146" s="110">
        <v>25</v>
      </c>
    </row>
    <row r="2147" spans="1:5">
      <c r="A2147" s="58">
        <v>258362</v>
      </c>
      <c r="B2147" s="58" t="str">
        <f t="shared" si="66"/>
        <v>AG258362</v>
      </c>
      <c r="C2147" s="35" t="s">
        <v>18476</v>
      </c>
      <c r="D2147" s="35" t="str">
        <f t="shared" si="67"/>
        <v>258362 - Summer Food Service 9_2009</v>
      </c>
      <c r="E2147" s="110">
        <v>25</v>
      </c>
    </row>
    <row r="2148" spans="1:5">
      <c r="A2148" s="58">
        <v>258363</v>
      </c>
      <c r="B2148" s="58" t="str">
        <f t="shared" si="66"/>
        <v>AG258363</v>
      </c>
      <c r="C2148" s="35" t="s">
        <v>18477</v>
      </c>
      <c r="D2148" s="35" t="str">
        <f t="shared" si="67"/>
        <v>258363 - Dietetic Intern Service 9_2009</v>
      </c>
      <c r="E2148" s="110">
        <v>25</v>
      </c>
    </row>
    <row r="2149" spans="1:5">
      <c r="A2149" s="58">
        <v>258366</v>
      </c>
      <c r="B2149" s="58" t="str">
        <f t="shared" si="66"/>
        <v>AG258366</v>
      </c>
      <c r="C2149" s="35" t="s">
        <v>12164</v>
      </c>
      <c r="D2149" s="35" t="str">
        <f t="shared" si="67"/>
        <v>258366 - WIC Supplemental Food 9_2010</v>
      </c>
      <c r="E2149" s="110">
        <v>25</v>
      </c>
    </row>
    <row r="2150" spans="1:5">
      <c r="A2150" s="58">
        <v>258367</v>
      </c>
      <c r="B2150" s="58" t="str">
        <f t="shared" si="66"/>
        <v>AG258367</v>
      </c>
      <c r="C2150" s="35" t="s">
        <v>12166</v>
      </c>
      <c r="D2150" s="35" t="str">
        <f t="shared" si="67"/>
        <v>258367 - Summer Food Service 9_2010</v>
      </c>
      <c r="E2150" s="110">
        <v>25</v>
      </c>
    </row>
    <row r="2151" spans="1:5">
      <c r="A2151" s="58">
        <v>258368</v>
      </c>
      <c r="B2151" s="58" t="str">
        <f t="shared" si="66"/>
        <v>AG258368</v>
      </c>
      <c r="C2151" s="35" t="s">
        <v>12168</v>
      </c>
      <c r="D2151" s="35" t="str">
        <f t="shared" si="67"/>
        <v>258368 - After School Food Service 9_2010</v>
      </c>
      <c r="E2151" s="110">
        <v>25</v>
      </c>
    </row>
    <row r="2152" spans="1:5">
      <c r="A2152" s="58">
        <v>258369</v>
      </c>
      <c r="B2152" s="58" t="str">
        <f t="shared" si="66"/>
        <v>AG258369</v>
      </c>
      <c r="C2152" s="35" t="s">
        <v>18478</v>
      </c>
      <c r="D2152" s="35" t="str">
        <f t="shared" si="67"/>
        <v>258369 - Dietetic Intern Service 2010</v>
      </c>
      <c r="E2152" s="110">
        <v>25</v>
      </c>
    </row>
    <row r="2153" spans="1:5">
      <c r="A2153" s="58">
        <v>258370</v>
      </c>
      <c r="B2153" s="58" t="str">
        <f t="shared" si="66"/>
        <v>AG258370</v>
      </c>
      <c r="C2153" s="35" t="s">
        <v>18479</v>
      </c>
      <c r="D2153" s="35" t="str">
        <f t="shared" si="67"/>
        <v>258370 - Food Stamp Nutrition Education program 9_2009</v>
      </c>
      <c r="E2153" s="110">
        <v>25</v>
      </c>
    </row>
    <row r="2154" spans="1:5">
      <c r="A2154" s="58">
        <v>258371</v>
      </c>
      <c r="B2154" s="58" t="str">
        <f t="shared" si="66"/>
        <v>AG258371</v>
      </c>
      <c r="C2154" s="35" t="s">
        <v>12404</v>
      </c>
      <c r="D2154" s="35" t="str">
        <f t="shared" si="67"/>
        <v>258371 - WIC Supplemental Food 9_2011</v>
      </c>
      <c r="E2154" s="110">
        <v>25</v>
      </c>
    </row>
    <row r="2155" spans="1:5">
      <c r="A2155" s="58">
        <v>258372</v>
      </c>
      <c r="B2155" s="58" t="str">
        <f t="shared" si="66"/>
        <v>AG258372</v>
      </c>
      <c r="C2155" s="35" t="s">
        <v>18480</v>
      </c>
      <c r="D2155" s="35" t="str">
        <f t="shared" si="67"/>
        <v>258372 - Summer Food Service 9_2011</v>
      </c>
      <c r="E2155" s="110">
        <v>25</v>
      </c>
    </row>
    <row r="2156" spans="1:5">
      <c r="A2156" s="58">
        <v>258373</v>
      </c>
      <c r="B2156" s="58" t="str">
        <f t="shared" si="66"/>
        <v>AG258373</v>
      </c>
      <c r="C2156" s="35" t="s">
        <v>12408</v>
      </c>
      <c r="D2156" s="35" t="str">
        <f t="shared" si="67"/>
        <v>258373 - After School Food Service 9_2011</v>
      </c>
      <c r="E2156" s="110">
        <v>25</v>
      </c>
    </row>
    <row r="2157" spans="1:5">
      <c r="A2157" s="58">
        <v>258374</v>
      </c>
      <c r="B2157" s="58" t="str">
        <f t="shared" si="66"/>
        <v>AG258374</v>
      </c>
      <c r="C2157" s="35" t="s">
        <v>12410</v>
      </c>
      <c r="D2157" s="35" t="str">
        <f t="shared" si="67"/>
        <v>258374 - Food Stamp Nutrition Education 9_2011</v>
      </c>
      <c r="E2157" s="110">
        <v>25</v>
      </c>
    </row>
    <row r="2158" spans="1:5">
      <c r="A2158" s="58">
        <v>258375</v>
      </c>
      <c r="B2158" s="58" t="str">
        <f t="shared" si="66"/>
        <v>AG258375</v>
      </c>
      <c r="C2158" s="35" t="s">
        <v>12412</v>
      </c>
      <c r="D2158" s="35" t="str">
        <f t="shared" si="67"/>
        <v>258375 - Dietetic Intern Service 2011</v>
      </c>
      <c r="E2158" s="110">
        <v>25</v>
      </c>
    </row>
    <row r="2159" spans="1:5">
      <c r="A2159" s="58">
        <v>258376</v>
      </c>
      <c r="B2159" s="58" t="str">
        <f t="shared" si="66"/>
        <v>AG258376</v>
      </c>
      <c r="C2159" s="35" t="s">
        <v>12854</v>
      </c>
      <c r="D2159" s="35" t="str">
        <f t="shared" si="67"/>
        <v>258376 - WIC Supplemental Food 9_2012</v>
      </c>
      <c r="E2159" s="110">
        <v>25</v>
      </c>
    </row>
    <row r="2160" spans="1:5">
      <c r="A2160" s="58">
        <v>258377</v>
      </c>
      <c r="B2160" s="58" t="str">
        <f t="shared" si="66"/>
        <v>AG258377</v>
      </c>
      <c r="C2160" s="35" t="s">
        <v>12856</v>
      </c>
      <c r="D2160" s="35" t="str">
        <f t="shared" si="67"/>
        <v>258377 - WIC Breastfeeding 9_2012</v>
      </c>
      <c r="E2160" s="110">
        <v>25</v>
      </c>
    </row>
    <row r="2161" spans="1:5">
      <c r="A2161" s="58">
        <v>258378</v>
      </c>
      <c r="B2161" s="58" t="str">
        <f t="shared" si="66"/>
        <v>AG258378</v>
      </c>
      <c r="C2161" s="35" t="s">
        <v>12858</v>
      </c>
      <c r="D2161" s="35" t="str">
        <f t="shared" si="67"/>
        <v>258378 - Summer Food Service 9_2012</v>
      </c>
      <c r="E2161" s="110">
        <v>25</v>
      </c>
    </row>
    <row r="2162" spans="1:5">
      <c r="A2162" s="58">
        <v>258379</v>
      </c>
      <c r="B2162" s="58" t="str">
        <f t="shared" si="66"/>
        <v>AG258379</v>
      </c>
      <c r="C2162" s="35" t="s">
        <v>12860</v>
      </c>
      <c r="D2162" s="35" t="str">
        <f t="shared" si="67"/>
        <v>258379 - After School Food Service 9_2012</v>
      </c>
      <c r="E2162" s="110">
        <v>25</v>
      </c>
    </row>
    <row r="2163" spans="1:5">
      <c r="A2163" s="58">
        <v>258380</v>
      </c>
      <c r="B2163" s="58" t="str">
        <f t="shared" si="66"/>
        <v>AG258380</v>
      </c>
      <c r="C2163" s="35" t="s">
        <v>12862</v>
      </c>
      <c r="D2163" s="35" t="str">
        <f t="shared" si="67"/>
        <v>258380 - Food Stamp Nutrition Education 9_2012</v>
      </c>
      <c r="E2163" s="110">
        <v>25</v>
      </c>
    </row>
    <row r="2164" spans="1:5">
      <c r="A2164" s="58">
        <v>258382</v>
      </c>
      <c r="B2164" s="58" t="str">
        <f t="shared" si="66"/>
        <v>AG258382</v>
      </c>
      <c r="C2164" s="35" t="s">
        <v>18481</v>
      </c>
      <c r="D2164" s="35" t="str">
        <f t="shared" si="67"/>
        <v>258382 - WIC Resident Service 9_2013</v>
      </c>
      <c r="E2164" s="110">
        <v>25</v>
      </c>
    </row>
    <row r="2165" spans="1:5">
      <c r="A2165" s="58">
        <v>258383</v>
      </c>
      <c r="B2165" s="58" t="str">
        <f t="shared" si="66"/>
        <v>AG258383</v>
      </c>
      <c r="C2165" s="35" t="s">
        <v>18482</v>
      </c>
      <c r="D2165" s="35" t="str">
        <f t="shared" si="67"/>
        <v>258383 - WIC Breast Feeding 9_2013</v>
      </c>
      <c r="E2165" s="110">
        <v>25</v>
      </c>
    </row>
    <row r="2166" spans="1:5">
      <c r="A2166" s="58">
        <v>258387</v>
      </c>
      <c r="B2166" s="58" t="str">
        <f t="shared" si="66"/>
        <v>AG258387</v>
      </c>
      <c r="C2166" s="35" t="s">
        <v>18483</v>
      </c>
      <c r="D2166" s="35" t="str">
        <f t="shared" si="67"/>
        <v>258387 - WIC Residnet Services 9_2015</v>
      </c>
      <c r="E2166" s="110">
        <v>25</v>
      </c>
    </row>
    <row r="2167" spans="1:5">
      <c r="A2167" s="58">
        <v>258388</v>
      </c>
      <c r="B2167" s="58" t="str">
        <f t="shared" si="66"/>
        <v>AG258388</v>
      </c>
      <c r="C2167" s="35" t="s">
        <v>18484</v>
      </c>
      <c r="D2167" s="35" t="str">
        <f t="shared" si="67"/>
        <v>258388 - WIC Breastfeeding 9_2015</v>
      </c>
      <c r="E2167" s="110">
        <v>25</v>
      </c>
    </row>
    <row r="2168" spans="1:5">
      <c r="A2168" s="58">
        <v>258389</v>
      </c>
      <c r="B2168" s="58" t="str">
        <f t="shared" si="66"/>
        <v>AG258389</v>
      </c>
      <c r="C2168" s="35" t="s">
        <v>18485</v>
      </c>
      <c r="D2168" s="35" t="str">
        <f t="shared" si="67"/>
        <v>258389 - WIC Resident Services 9/2016</v>
      </c>
      <c r="E2168" s="110">
        <v>25</v>
      </c>
    </row>
    <row r="2169" spans="1:5">
      <c r="A2169" s="58">
        <v>258390</v>
      </c>
      <c r="B2169" s="58" t="str">
        <f t="shared" si="66"/>
        <v>AG258390</v>
      </c>
      <c r="C2169" s="35" t="s">
        <v>18486</v>
      </c>
      <c r="D2169" s="35" t="str">
        <f t="shared" si="67"/>
        <v>258390 - WIC Breastfeeding 9/2016</v>
      </c>
      <c r="E2169" s="110">
        <v>25</v>
      </c>
    </row>
    <row r="2170" spans="1:5">
      <c r="A2170" s="58">
        <v>258391</v>
      </c>
      <c r="B2170" s="58" t="str">
        <f t="shared" si="66"/>
        <v>AG258391</v>
      </c>
      <c r="C2170" s="35" t="s">
        <v>18487</v>
      </c>
      <c r="D2170" s="35" t="str">
        <f t="shared" si="67"/>
        <v>258391 - WIC Resident Services 9/2017</v>
      </c>
      <c r="E2170" s="110">
        <v>25</v>
      </c>
    </row>
    <row r="2171" spans="1:5">
      <c r="A2171" s="58">
        <v>258392</v>
      </c>
      <c r="B2171" s="58" t="str">
        <f t="shared" si="66"/>
        <v>AG258392</v>
      </c>
      <c r="C2171" s="35" t="s">
        <v>18488</v>
      </c>
      <c r="D2171" s="35" t="str">
        <f t="shared" si="67"/>
        <v>258392 - WIC Breastfeeding 9/2017</v>
      </c>
      <c r="E2171" s="110">
        <v>25</v>
      </c>
    </row>
    <row r="2172" spans="1:5">
      <c r="A2172" s="58">
        <v>258400</v>
      </c>
      <c r="B2172" s="58" t="str">
        <f t="shared" si="66"/>
        <v>AG258400</v>
      </c>
      <c r="C2172" s="35" t="s">
        <v>18489</v>
      </c>
      <c r="D2172" s="35" t="str">
        <f t="shared" si="67"/>
        <v>258400 - Childhood Lead Prev _ CDC 6_2011</v>
      </c>
      <c r="E2172" s="110">
        <v>25</v>
      </c>
    </row>
    <row r="2173" spans="1:5">
      <c r="A2173" s="58">
        <v>258401</v>
      </c>
      <c r="B2173" s="58" t="str">
        <f t="shared" si="66"/>
        <v>AG258401</v>
      </c>
      <c r="C2173" s="35" t="s">
        <v>18490</v>
      </c>
      <c r="D2173" s="35" t="str">
        <f t="shared" si="67"/>
        <v>258401 - Childhood Lead (MDCH) 9_2011</v>
      </c>
      <c r="E2173" s="110">
        <v>25</v>
      </c>
    </row>
    <row r="2174" spans="1:5">
      <c r="A2174" s="58">
        <v>258402</v>
      </c>
      <c r="B2174" s="58" t="str">
        <f t="shared" si="66"/>
        <v>AG258402</v>
      </c>
      <c r="C2174" s="35" t="s">
        <v>12864</v>
      </c>
      <c r="D2174" s="35" t="str">
        <f t="shared" si="67"/>
        <v>258402 - Childhood Lead Prev_CDC 6_2012</v>
      </c>
      <c r="E2174" s="110">
        <v>25</v>
      </c>
    </row>
    <row r="2175" spans="1:5">
      <c r="A2175" s="58">
        <v>258403</v>
      </c>
      <c r="B2175" s="58" t="str">
        <f t="shared" si="66"/>
        <v>AG258403</v>
      </c>
      <c r="C2175" s="35" t="s">
        <v>12866</v>
      </c>
      <c r="D2175" s="35" t="str">
        <f t="shared" si="67"/>
        <v>258403 - Childhood Lead (MDCH) 9_2012</v>
      </c>
      <c r="E2175" s="110">
        <v>25</v>
      </c>
    </row>
    <row r="2176" spans="1:5">
      <c r="A2176" s="58">
        <v>258405</v>
      </c>
      <c r="B2176" s="58" t="str">
        <f t="shared" si="66"/>
        <v>AG258405</v>
      </c>
      <c r="C2176" s="35" t="s">
        <v>13539</v>
      </c>
      <c r="D2176" s="35" t="str">
        <f t="shared" si="67"/>
        <v>258405 - Lead Poisoning Prev(MDCH) 9_2015</v>
      </c>
      <c r="E2176" s="110">
        <v>25</v>
      </c>
    </row>
    <row r="2177" spans="1:5">
      <c r="A2177" s="58">
        <v>258406</v>
      </c>
      <c r="B2177" s="58" t="str">
        <f t="shared" si="66"/>
        <v>AG258406</v>
      </c>
      <c r="C2177" s="35" t="s">
        <v>13541</v>
      </c>
      <c r="D2177" s="35" t="str">
        <f t="shared" si="67"/>
        <v>258406 - Lead Intervention(MDCH) 9_2015</v>
      </c>
      <c r="E2177" s="110">
        <v>25</v>
      </c>
    </row>
    <row r="2178" spans="1:5">
      <c r="A2178" s="58">
        <v>258407</v>
      </c>
      <c r="B2178" s="58" t="str">
        <f t="shared" si="66"/>
        <v>AG258407</v>
      </c>
      <c r="C2178" s="35" t="s">
        <v>18491</v>
      </c>
      <c r="D2178" s="35" t="str">
        <f t="shared" si="67"/>
        <v>258407 - Lead Collaboration (MDCH) 9_2015_258407</v>
      </c>
      <c r="E2178" s="110">
        <v>25</v>
      </c>
    </row>
    <row r="2179" spans="1:5">
      <c r="A2179" s="58">
        <v>258408</v>
      </c>
      <c r="B2179" s="58" t="str">
        <f t="shared" si="66"/>
        <v>AG258408</v>
      </c>
      <c r="C2179" s="35" t="s">
        <v>18492</v>
      </c>
      <c r="D2179" s="35" t="str">
        <f t="shared" si="67"/>
        <v>258408 - Lead Poisoning Prev (MDCH) 9/2016</v>
      </c>
      <c r="E2179" s="110">
        <v>25</v>
      </c>
    </row>
    <row r="2180" spans="1:5">
      <c r="A2180" s="58">
        <v>258409</v>
      </c>
      <c r="B2180" s="58" t="str">
        <f t="shared" si="66"/>
        <v>AG258409</v>
      </c>
      <c r="C2180" s="35" t="s">
        <v>18493</v>
      </c>
      <c r="D2180" s="35" t="str">
        <f t="shared" si="67"/>
        <v>258409 - Lead Intervention (MDCH) 9/2016</v>
      </c>
      <c r="E2180" s="110">
        <v>25</v>
      </c>
    </row>
    <row r="2181" spans="1:5">
      <c r="A2181" s="58">
        <v>258410</v>
      </c>
      <c r="B2181" s="58" t="str">
        <f t="shared" ref="B2181:B2244" si="68">"AG"&amp;A2181</f>
        <v>AG258410</v>
      </c>
      <c r="C2181" s="35" t="s">
        <v>14254</v>
      </c>
      <c r="D2181" s="35" t="str">
        <f t="shared" ref="D2181:D2244" si="69">A2181&amp;" - "&amp;C2181</f>
        <v>258410 - Lead Collaboration (MDCH) 9/2016</v>
      </c>
      <c r="E2181" s="110">
        <v>25</v>
      </c>
    </row>
    <row r="2182" spans="1:5">
      <c r="A2182" s="58">
        <v>258411</v>
      </c>
      <c r="B2182" s="58" t="str">
        <f t="shared" si="68"/>
        <v>AG258411</v>
      </c>
      <c r="C2182" s="35" t="s">
        <v>18494</v>
      </c>
      <c r="D2182" s="35" t="str">
        <f t="shared" si="69"/>
        <v>258411 - Lead Poisoning Prev (MDCH) 9/2017</v>
      </c>
      <c r="E2182" s="110">
        <v>25</v>
      </c>
    </row>
    <row r="2183" spans="1:5">
      <c r="A2183" s="58">
        <v>258412</v>
      </c>
      <c r="B2183" s="58" t="str">
        <f t="shared" si="68"/>
        <v>AG258412</v>
      </c>
      <c r="C2183" s="35" t="s">
        <v>18495</v>
      </c>
      <c r="D2183" s="35" t="str">
        <f t="shared" si="69"/>
        <v>258412 - Lead Intervention (MDCH) 9/2017</v>
      </c>
      <c r="E2183" s="110">
        <v>25</v>
      </c>
    </row>
    <row r="2184" spans="1:5">
      <c r="A2184" s="58">
        <v>258413</v>
      </c>
      <c r="B2184" s="58" t="str">
        <f t="shared" si="68"/>
        <v>AG258413</v>
      </c>
      <c r="C2184" s="35" t="s">
        <v>18496</v>
      </c>
      <c r="D2184" s="35" t="str">
        <f t="shared" si="69"/>
        <v>258413 - Lead Collaboration (MDCH) 9/2017</v>
      </c>
      <c r="E2184" s="110">
        <v>25</v>
      </c>
    </row>
    <row r="2185" spans="1:5">
      <c r="A2185" s="58">
        <v>258460</v>
      </c>
      <c r="B2185" s="58" t="str">
        <f t="shared" si="68"/>
        <v>AG258460</v>
      </c>
      <c r="C2185" s="35" t="s">
        <v>18492</v>
      </c>
      <c r="D2185" s="35" t="str">
        <f t="shared" si="69"/>
        <v>258460 - Lead Poisoning Prev (MDCH) 9/2016</v>
      </c>
      <c r="E2185" s="110">
        <v>25</v>
      </c>
    </row>
    <row r="2186" spans="1:5">
      <c r="A2186" s="58">
        <v>258461</v>
      </c>
      <c r="B2186" s="58" t="str">
        <f t="shared" si="68"/>
        <v>AG258461</v>
      </c>
      <c r="C2186" s="35" t="s">
        <v>18497</v>
      </c>
      <c r="D2186" s="35" t="str">
        <f t="shared" si="69"/>
        <v>258461 - Lead Intervention(MDCH) 9/2016</v>
      </c>
      <c r="E2186" s="110">
        <v>25</v>
      </c>
    </row>
    <row r="2187" spans="1:5">
      <c r="A2187" s="58">
        <v>258462</v>
      </c>
      <c r="B2187" s="58" t="str">
        <f t="shared" si="68"/>
        <v>AG258462</v>
      </c>
      <c r="C2187" s="35" t="s">
        <v>14254</v>
      </c>
      <c r="D2187" s="35" t="str">
        <f t="shared" si="69"/>
        <v>258462 - Lead Collaboration (MDCH) 9/2016</v>
      </c>
      <c r="E2187" s="110">
        <v>25</v>
      </c>
    </row>
    <row r="2188" spans="1:5">
      <c r="A2188" s="58">
        <v>258463</v>
      </c>
      <c r="B2188" s="58" t="str">
        <f t="shared" si="68"/>
        <v>AG258463</v>
      </c>
      <c r="C2188" s="35" t="s">
        <v>18498</v>
      </c>
      <c r="D2188" s="35" t="str">
        <f t="shared" si="69"/>
        <v>258463 - Lead Poisoning Prev(MDCH) 9/2017_FD2104</v>
      </c>
      <c r="E2188" s="110">
        <v>25</v>
      </c>
    </row>
    <row r="2189" spans="1:5">
      <c r="A2189" s="58">
        <v>258464</v>
      </c>
      <c r="B2189" s="58" t="str">
        <f t="shared" si="68"/>
        <v>AG258464</v>
      </c>
      <c r="C2189" s="35" t="s">
        <v>18499</v>
      </c>
      <c r="D2189" s="35" t="str">
        <f t="shared" si="69"/>
        <v>258464 - Lead Intervention(MDCH) 9/2017_FD2104</v>
      </c>
      <c r="E2189" s="110">
        <v>25</v>
      </c>
    </row>
    <row r="2190" spans="1:5">
      <c r="A2190" s="58">
        <v>258465</v>
      </c>
      <c r="B2190" s="58" t="str">
        <f t="shared" si="68"/>
        <v>AG258465</v>
      </c>
      <c r="C2190" s="35" t="s">
        <v>18500</v>
      </c>
      <c r="D2190" s="35" t="str">
        <f t="shared" si="69"/>
        <v>258465 - Lead Collaboration(MDCH) 9/2017_FD2104</v>
      </c>
      <c r="E2190" s="110">
        <v>25</v>
      </c>
    </row>
    <row r="2191" spans="1:5">
      <c r="A2191" s="58">
        <v>258469</v>
      </c>
      <c r="B2191" s="58" t="str">
        <f t="shared" si="68"/>
        <v>AG258469</v>
      </c>
      <c r="C2191" s="35" t="s">
        <v>18501</v>
      </c>
      <c r="D2191" s="35" t="str">
        <f t="shared" si="69"/>
        <v>258469 - Lead Poisoning Prev (MDCH) 9_2015</v>
      </c>
      <c r="E2191" s="110">
        <v>25</v>
      </c>
    </row>
    <row r="2192" spans="1:5">
      <c r="A2192" s="58">
        <v>258470</v>
      </c>
      <c r="B2192" s="58" t="str">
        <f t="shared" si="68"/>
        <v>AG258470</v>
      </c>
      <c r="C2192" s="35" t="s">
        <v>18502</v>
      </c>
      <c r="D2192" s="35" t="str">
        <f t="shared" si="69"/>
        <v>258470 - Lead Intervention (MDCH) 9_2015</v>
      </c>
      <c r="E2192" s="110">
        <v>25</v>
      </c>
    </row>
    <row r="2193" spans="1:5">
      <c r="A2193" s="58">
        <v>258471</v>
      </c>
      <c r="B2193" s="58" t="str">
        <f t="shared" si="68"/>
        <v>AG258471</v>
      </c>
      <c r="C2193" s="35" t="s">
        <v>18503</v>
      </c>
      <c r="D2193" s="35" t="str">
        <f t="shared" si="69"/>
        <v>258471 - Lead Collaboration (MDCH) 9_2015</v>
      </c>
      <c r="E2193" s="110">
        <v>25</v>
      </c>
    </row>
    <row r="2194" spans="1:5">
      <c r="A2194" s="58">
        <v>258477</v>
      </c>
      <c r="B2194" s="58" t="str">
        <f t="shared" si="68"/>
        <v>AG258477</v>
      </c>
      <c r="C2194" s="35" t="s">
        <v>18504</v>
      </c>
      <c r="D2194" s="35" t="str">
        <f t="shared" si="69"/>
        <v>258477 - Childhood Lead Prev_CDC 6_2000</v>
      </c>
      <c r="E2194" s="110">
        <v>25</v>
      </c>
    </row>
    <row r="2195" spans="1:5">
      <c r="A2195" s="58">
        <v>258479</v>
      </c>
      <c r="B2195" s="58" t="str">
        <f t="shared" si="68"/>
        <v>AG258479</v>
      </c>
      <c r="C2195" s="35" t="s">
        <v>18505</v>
      </c>
      <c r="D2195" s="35" t="str">
        <f t="shared" si="69"/>
        <v>258479 - Childhood Lead Prev _ CDC 6_2001</v>
      </c>
      <c r="E2195" s="110">
        <v>25</v>
      </c>
    </row>
    <row r="2196" spans="1:5">
      <c r="A2196" s="58">
        <v>258480</v>
      </c>
      <c r="B2196" s="58" t="str">
        <f t="shared" si="68"/>
        <v>AG258480</v>
      </c>
      <c r="C2196" s="35" t="s">
        <v>9040</v>
      </c>
      <c r="D2196" s="35" t="str">
        <f t="shared" si="69"/>
        <v>258480 - Childhood Lead (MDCH) 9_2001</v>
      </c>
      <c r="E2196" s="110">
        <v>25</v>
      </c>
    </row>
    <row r="2197" spans="1:5">
      <c r="A2197" s="58">
        <v>258483</v>
      </c>
      <c r="B2197" s="58" t="str">
        <f t="shared" si="68"/>
        <v>AG258483</v>
      </c>
      <c r="C2197" s="35" t="s">
        <v>18506</v>
      </c>
      <c r="D2197" s="35" t="str">
        <f t="shared" si="69"/>
        <v>258483 - Childhood Lead Prev _ CDC 7_2003</v>
      </c>
      <c r="E2197" s="110">
        <v>25</v>
      </c>
    </row>
    <row r="2198" spans="1:5">
      <c r="A2198" s="58">
        <v>258484</v>
      </c>
      <c r="B2198" s="58" t="str">
        <f t="shared" si="68"/>
        <v>AG258484</v>
      </c>
      <c r="C2198" s="35" t="s">
        <v>18507</v>
      </c>
      <c r="D2198" s="35" t="str">
        <f t="shared" si="69"/>
        <v>258484 - Childhood Lead (MDCH) 9_2003</v>
      </c>
      <c r="E2198" s="110">
        <v>25</v>
      </c>
    </row>
    <row r="2199" spans="1:5">
      <c r="A2199" s="58">
        <v>258485</v>
      </c>
      <c r="B2199" s="58" t="str">
        <f t="shared" si="68"/>
        <v>AG258485</v>
      </c>
      <c r="C2199" s="35" t="s">
        <v>18508</v>
      </c>
      <c r="D2199" s="35" t="str">
        <f t="shared" si="69"/>
        <v>258485 - CDC Childhood Lead Prevention 5_2004</v>
      </c>
      <c r="E2199" s="110">
        <v>25</v>
      </c>
    </row>
    <row r="2200" spans="1:5">
      <c r="A2200" s="58">
        <v>258486</v>
      </c>
      <c r="B2200" s="58" t="str">
        <f t="shared" si="68"/>
        <v>AG258486</v>
      </c>
      <c r="C2200" s="35" t="s">
        <v>9936</v>
      </c>
      <c r="D2200" s="35" t="str">
        <f t="shared" si="69"/>
        <v>258486 - Childhood Lead (MDCH) 9_2004</v>
      </c>
      <c r="E2200" s="110">
        <v>25</v>
      </c>
    </row>
    <row r="2201" spans="1:5">
      <c r="A2201" s="58">
        <v>258487</v>
      </c>
      <c r="B2201" s="58" t="str">
        <f t="shared" si="68"/>
        <v>AG258487</v>
      </c>
      <c r="C2201" s="35" t="s">
        <v>18509</v>
      </c>
      <c r="D2201" s="35" t="str">
        <f t="shared" si="69"/>
        <v>258487 - Childhood Lead Prevention _ CDC 7_2005</v>
      </c>
      <c r="E2201" s="110">
        <v>25</v>
      </c>
    </row>
    <row r="2202" spans="1:5">
      <c r="A2202" s="58">
        <v>258488</v>
      </c>
      <c r="B2202" s="58" t="str">
        <f t="shared" si="68"/>
        <v>AG258488</v>
      </c>
      <c r="C2202" s="35" t="s">
        <v>18510</v>
      </c>
      <c r="D2202" s="35" t="str">
        <f t="shared" si="69"/>
        <v>258488 - Childhood Lead (MDCH) 9_2005</v>
      </c>
      <c r="E2202" s="110">
        <v>25</v>
      </c>
    </row>
    <row r="2203" spans="1:5">
      <c r="A2203" s="58">
        <v>258489</v>
      </c>
      <c r="B2203" s="58" t="str">
        <f t="shared" si="68"/>
        <v>AG258489</v>
      </c>
      <c r="C2203" s="35" t="s">
        <v>10683</v>
      </c>
      <c r="D2203" s="35" t="str">
        <f t="shared" si="69"/>
        <v>258489 - Childhood Lead Prev _ CDC 7_2006</v>
      </c>
      <c r="E2203" s="110">
        <v>25</v>
      </c>
    </row>
    <row r="2204" spans="1:5">
      <c r="A2204" s="58">
        <v>258490</v>
      </c>
      <c r="B2204" s="58" t="str">
        <f t="shared" si="68"/>
        <v>AG258490</v>
      </c>
      <c r="C2204" s="35" t="s">
        <v>18511</v>
      </c>
      <c r="D2204" s="35" t="str">
        <f t="shared" si="69"/>
        <v>258490 - Childhood Lead (MDCH) 9_2006</v>
      </c>
      <c r="E2204" s="110">
        <v>25</v>
      </c>
    </row>
    <row r="2205" spans="1:5">
      <c r="A2205" s="58">
        <v>258491</v>
      </c>
      <c r="B2205" s="58" t="str">
        <f t="shared" si="68"/>
        <v>AG258491</v>
      </c>
      <c r="C2205" s="35" t="s">
        <v>11105</v>
      </c>
      <c r="D2205" s="35" t="str">
        <f t="shared" si="69"/>
        <v>258491 - Childhood Lead Prev_CDC 6_2007</v>
      </c>
      <c r="E2205" s="110">
        <v>25</v>
      </c>
    </row>
    <row r="2206" spans="1:5">
      <c r="A2206" s="58">
        <v>258492</v>
      </c>
      <c r="B2206" s="58" t="str">
        <f t="shared" si="68"/>
        <v>AG258492</v>
      </c>
      <c r="C2206" s="35" t="s">
        <v>18512</v>
      </c>
      <c r="D2206" s="35" t="str">
        <f t="shared" si="69"/>
        <v>258492 - Childhood Lead (MDCH) 9_2007</v>
      </c>
      <c r="E2206" s="110">
        <v>25</v>
      </c>
    </row>
    <row r="2207" spans="1:5">
      <c r="A2207" s="58">
        <v>258493</v>
      </c>
      <c r="B2207" s="58" t="str">
        <f t="shared" si="68"/>
        <v>AG258493</v>
      </c>
      <c r="C2207" s="35" t="s">
        <v>18513</v>
      </c>
      <c r="D2207" s="35" t="str">
        <f t="shared" si="69"/>
        <v>258493 - Childhood Lead Prev_CDC 6_2008</v>
      </c>
      <c r="E2207" s="110">
        <v>25</v>
      </c>
    </row>
    <row r="2208" spans="1:5">
      <c r="A2208" s="58">
        <v>258494</v>
      </c>
      <c r="B2208" s="58" t="str">
        <f t="shared" si="68"/>
        <v>AG258494</v>
      </c>
      <c r="C2208" s="35" t="s">
        <v>18514</v>
      </c>
      <c r="D2208" s="35" t="str">
        <f t="shared" si="69"/>
        <v>258494 - Childhood Lead (MDCH) 9_2008</v>
      </c>
      <c r="E2208" s="110">
        <v>25</v>
      </c>
    </row>
    <row r="2209" spans="1:5">
      <c r="A2209" s="58">
        <v>258495</v>
      </c>
      <c r="B2209" s="58" t="str">
        <f t="shared" si="68"/>
        <v>AG258495</v>
      </c>
      <c r="C2209" s="35" t="s">
        <v>18515</v>
      </c>
      <c r="D2209" s="35" t="str">
        <f t="shared" si="69"/>
        <v>258495 - Childhood Lead Prev _ CDC 6_2009</v>
      </c>
      <c r="E2209" s="110">
        <v>25</v>
      </c>
    </row>
    <row r="2210" spans="1:5">
      <c r="A2210" s="58">
        <v>258496</v>
      </c>
      <c r="B2210" s="58" t="str">
        <f t="shared" si="68"/>
        <v>AG258496</v>
      </c>
      <c r="C2210" s="35" t="s">
        <v>11779</v>
      </c>
      <c r="D2210" s="35" t="str">
        <f t="shared" si="69"/>
        <v>258496 - Childhood Lead (MDCH) 9_2009</v>
      </c>
      <c r="E2210" s="110">
        <v>25</v>
      </c>
    </row>
    <row r="2211" spans="1:5">
      <c r="A2211" s="58">
        <v>258497</v>
      </c>
      <c r="B2211" s="58" t="str">
        <f t="shared" si="68"/>
        <v>AG258497</v>
      </c>
      <c r="C2211" s="35" t="s">
        <v>18516</v>
      </c>
      <c r="D2211" s="35" t="str">
        <f t="shared" si="69"/>
        <v>258497 - Parents of Newborns Lead Prevention _ EPA 8_2009</v>
      </c>
      <c r="E2211" s="110">
        <v>25</v>
      </c>
    </row>
    <row r="2212" spans="1:5">
      <c r="A2212" s="58">
        <v>258498</v>
      </c>
      <c r="B2212" s="58" t="str">
        <f t="shared" si="68"/>
        <v>AG258498</v>
      </c>
      <c r="C2212" s="35" t="s">
        <v>12172</v>
      </c>
      <c r="D2212" s="35" t="str">
        <f t="shared" si="69"/>
        <v>258498 - Childhood Lead Prev _ CDC 6_2010</v>
      </c>
      <c r="E2212" s="110">
        <v>25</v>
      </c>
    </row>
    <row r="2213" spans="1:5">
      <c r="A2213" s="58">
        <v>258499</v>
      </c>
      <c r="B2213" s="58" t="str">
        <f t="shared" si="68"/>
        <v>AG258499</v>
      </c>
      <c r="C2213" s="35" t="s">
        <v>12174</v>
      </c>
      <c r="D2213" s="35" t="str">
        <f t="shared" si="69"/>
        <v>258499 - Childhood Lead (MDCH) 9_2010</v>
      </c>
      <c r="E2213" s="110">
        <v>25</v>
      </c>
    </row>
    <row r="2214" spans="1:5">
      <c r="A2214" s="58">
        <v>258500</v>
      </c>
      <c r="B2214" s="58" t="str">
        <f t="shared" si="68"/>
        <v>AG258500</v>
      </c>
      <c r="C2214" s="35" t="s">
        <v>10705</v>
      </c>
      <c r="D2214" s="35" t="str">
        <f t="shared" si="69"/>
        <v>258500 - Immunization Action Plan 9_2006</v>
      </c>
      <c r="E2214" s="110">
        <v>25</v>
      </c>
    </row>
    <row r="2215" spans="1:5">
      <c r="A2215" s="58">
        <v>258501</v>
      </c>
      <c r="B2215" s="58" t="str">
        <f t="shared" si="68"/>
        <v>AG258501</v>
      </c>
      <c r="C2215" s="35" t="s">
        <v>10707</v>
      </c>
      <c r="D2215" s="35" t="str">
        <f t="shared" si="69"/>
        <v>258501 - Minority Health 9_2006</v>
      </c>
      <c r="E2215" s="110">
        <v>25</v>
      </c>
    </row>
    <row r="2216" spans="1:5">
      <c r="A2216" s="58">
        <v>258502</v>
      </c>
      <c r="B2216" s="58" t="str">
        <f t="shared" si="68"/>
        <v>AG258502</v>
      </c>
      <c r="C2216" s="35" t="s">
        <v>10715</v>
      </c>
      <c r="D2216" s="35" t="str">
        <f t="shared" si="69"/>
        <v>258502 - Primary Care _ CHASS 9_2006</v>
      </c>
      <c r="E2216" s="110">
        <v>25</v>
      </c>
    </row>
    <row r="2217" spans="1:5">
      <c r="A2217" s="58">
        <v>258503</v>
      </c>
      <c r="B2217" s="58" t="str">
        <f t="shared" si="68"/>
        <v>AG258503</v>
      </c>
      <c r="C2217" s="35" t="s">
        <v>10711</v>
      </c>
      <c r="D2217" s="35" t="str">
        <f t="shared" si="69"/>
        <v>258503 - STD Control 9_2006</v>
      </c>
      <c r="E2217" s="110">
        <v>25</v>
      </c>
    </row>
    <row r="2218" spans="1:5">
      <c r="A2218" s="58">
        <v>258504</v>
      </c>
      <c r="B2218" s="58" t="str">
        <f t="shared" si="68"/>
        <v>AG258504</v>
      </c>
      <c r="C2218" s="35" t="s">
        <v>10713</v>
      </c>
      <c r="D2218" s="35" t="str">
        <f t="shared" si="69"/>
        <v>258504 - Laboratory Services 9_2006</v>
      </c>
      <c r="E2218" s="110">
        <v>25</v>
      </c>
    </row>
    <row r="2219" spans="1:5">
      <c r="A2219" s="58">
        <v>258505</v>
      </c>
      <c r="B2219" s="58" t="str">
        <f t="shared" si="68"/>
        <v>AG258505</v>
      </c>
      <c r="C2219" s="35" t="s">
        <v>18517</v>
      </c>
      <c r="D2219" s="35" t="str">
        <f t="shared" si="69"/>
        <v>258505 - Bio_Terrorism Laboratory 9_2006</v>
      </c>
      <c r="E2219" s="110">
        <v>25</v>
      </c>
    </row>
    <row r="2220" spans="1:5">
      <c r="A2220" s="58">
        <v>258506</v>
      </c>
      <c r="B2220" s="58" t="str">
        <f t="shared" si="68"/>
        <v>AG258506</v>
      </c>
      <c r="C2220" s="35" t="s">
        <v>10717</v>
      </c>
      <c r="D2220" s="35" t="str">
        <f t="shared" si="69"/>
        <v>258506 - Vaccine Replacement &amp; Handling 9_2006</v>
      </c>
      <c r="E2220" s="110">
        <v>25</v>
      </c>
    </row>
    <row r="2221" spans="1:5">
      <c r="A2221" s="58">
        <v>258507</v>
      </c>
      <c r="B2221" s="58" t="str">
        <f t="shared" si="68"/>
        <v>AG258507</v>
      </c>
      <c r="C2221" s="35" t="s">
        <v>10719</v>
      </c>
      <c r="D2221" s="35" t="str">
        <f t="shared" si="69"/>
        <v>258507 - Children's Trust Fund 9_2006</v>
      </c>
      <c r="E2221" s="110">
        <v>25</v>
      </c>
    </row>
    <row r="2222" spans="1:5">
      <c r="A2222" s="58">
        <v>258508</v>
      </c>
      <c r="B2222" s="58" t="str">
        <f t="shared" si="68"/>
        <v>AG258508</v>
      </c>
      <c r="C2222" s="35" t="s">
        <v>10721</v>
      </c>
      <c r="D2222" s="35" t="str">
        <f t="shared" si="69"/>
        <v>258508 - MSU Breast Cancer Literacy 4_2009</v>
      </c>
      <c r="E2222" s="110">
        <v>25</v>
      </c>
    </row>
    <row r="2223" spans="1:5">
      <c r="A2223" s="58">
        <v>258509</v>
      </c>
      <c r="B2223" s="58" t="str">
        <f t="shared" si="68"/>
        <v>AG258509</v>
      </c>
      <c r="C2223" s="35" t="s">
        <v>10723</v>
      </c>
      <c r="D2223" s="35" t="str">
        <f t="shared" si="69"/>
        <v>258509 - Project Helping Hand 2008</v>
      </c>
      <c r="E2223" s="110">
        <v>25</v>
      </c>
    </row>
    <row r="2224" spans="1:5">
      <c r="A2224" s="58">
        <v>258510</v>
      </c>
      <c r="B2224" s="58" t="str">
        <f t="shared" si="68"/>
        <v>AG258510</v>
      </c>
      <c r="C2224" s="35" t="s">
        <v>10725</v>
      </c>
      <c r="D2224" s="35" t="str">
        <f t="shared" si="69"/>
        <v>258510 - Nurse_Partnership 9_2006</v>
      </c>
      <c r="E2224" s="110">
        <v>25</v>
      </c>
    </row>
    <row r="2225" spans="1:5">
      <c r="A2225" s="58">
        <v>258511</v>
      </c>
      <c r="B2225" s="58" t="str">
        <f t="shared" si="68"/>
        <v>AG258511</v>
      </c>
      <c r="C2225" s="35" t="s">
        <v>10727</v>
      </c>
      <c r="D2225" s="35" t="str">
        <f t="shared" si="69"/>
        <v>258511 - Bio_Terrorism Emergency Preparation 9_2006</v>
      </c>
      <c r="E2225" s="110">
        <v>25</v>
      </c>
    </row>
    <row r="2226" spans="1:5">
      <c r="A2226" s="58">
        <v>258518</v>
      </c>
      <c r="B2226" s="58" t="str">
        <f t="shared" si="68"/>
        <v>AG258518</v>
      </c>
      <c r="C2226" s="35" t="s">
        <v>11107</v>
      </c>
      <c r="D2226" s="35" t="str">
        <f t="shared" si="69"/>
        <v>258518 - Adol Health_Alter Models 9_2007</v>
      </c>
      <c r="E2226" s="110">
        <v>25</v>
      </c>
    </row>
    <row r="2227" spans="1:5">
      <c r="A2227" s="58">
        <v>258519</v>
      </c>
      <c r="B2227" s="58" t="str">
        <f t="shared" si="68"/>
        <v>AG258519</v>
      </c>
      <c r="C2227" s="35" t="s">
        <v>11109</v>
      </c>
      <c r="D2227" s="35" t="str">
        <f t="shared" si="69"/>
        <v>258519 - Adol Health_Teen Health Centers 9_2007</v>
      </c>
      <c r="E2227" s="110">
        <v>25</v>
      </c>
    </row>
    <row r="2228" spans="1:5">
      <c r="A2228" s="58">
        <v>258520</v>
      </c>
      <c r="B2228" s="58" t="str">
        <f t="shared" si="68"/>
        <v>AG258520</v>
      </c>
      <c r="C2228" s="35" t="s">
        <v>11117</v>
      </c>
      <c r="D2228" s="35" t="str">
        <f t="shared" si="69"/>
        <v>258520 - AIDS_HIV Consortia 9_2007</v>
      </c>
      <c r="E2228" s="110">
        <v>25</v>
      </c>
    </row>
    <row r="2229" spans="1:5">
      <c r="A2229" s="58">
        <v>258521</v>
      </c>
      <c r="B2229" s="58" t="str">
        <f t="shared" si="68"/>
        <v>AG258521</v>
      </c>
      <c r="C2229" s="35" t="s">
        <v>11119</v>
      </c>
      <c r="D2229" s="35" t="str">
        <f t="shared" si="69"/>
        <v>258521 - AIDS_HIV Family Services 9_2007</v>
      </c>
      <c r="E2229" s="110">
        <v>25</v>
      </c>
    </row>
    <row r="2230" spans="1:5">
      <c r="A2230" s="58">
        <v>258522</v>
      </c>
      <c r="B2230" s="58" t="str">
        <f t="shared" si="68"/>
        <v>AG258522</v>
      </c>
      <c r="C2230" s="35" t="s">
        <v>11121</v>
      </c>
      <c r="D2230" s="35" t="str">
        <f t="shared" si="69"/>
        <v>258522 - AIDS_HIV Prev &amp; Planning 9_2007</v>
      </c>
      <c r="E2230" s="110">
        <v>25</v>
      </c>
    </row>
    <row r="2231" spans="1:5">
      <c r="A2231" s="58">
        <v>258523</v>
      </c>
      <c r="B2231" s="58" t="str">
        <f t="shared" si="68"/>
        <v>AG258523</v>
      </c>
      <c r="C2231" s="35" t="s">
        <v>11123</v>
      </c>
      <c r="D2231" s="35" t="str">
        <f t="shared" si="69"/>
        <v>258523 - Bio_Terrorism Emerg Prep 9_2007</v>
      </c>
      <c r="E2231" s="110">
        <v>25</v>
      </c>
    </row>
    <row r="2232" spans="1:5">
      <c r="A2232" s="58">
        <v>258524</v>
      </c>
      <c r="B2232" s="58" t="str">
        <f t="shared" si="68"/>
        <v>AG258524</v>
      </c>
      <c r="C2232" s="35" t="s">
        <v>11113</v>
      </c>
      <c r="D2232" s="35" t="str">
        <f t="shared" si="69"/>
        <v>258524 - Bio_Terrorism Laboratory 9_2007</v>
      </c>
      <c r="E2232" s="110">
        <v>25</v>
      </c>
    </row>
    <row r="2233" spans="1:5">
      <c r="A2233" s="58">
        <v>258525</v>
      </c>
      <c r="B2233" s="58" t="str">
        <f t="shared" si="68"/>
        <v>AG258525</v>
      </c>
      <c r="C2233" s="35" t="s">
        <v>11127</v>
      </c>
      <c r="D2233" s="35" t="str">
        <f t="shared" si="69"/>
        <v>258525 - Children's Trust Fund 9_2007</v>
      </c>
      <c r="E2233" s="110">
        <v>25</v>
      </c>
    </row>
    <row r="2234" spans="1:5">
      <c r="A2234" s="58">
        <v>258526</v>
      </c>
      <c r="B2234" s="58" t="str">
        <f t="shared" si="68"/>
        <v>AG258526</v>
      </c>
      <c r="C2234" s="35" t="s">
        <v>11129</v>
      </c>
      <c r="D2234" s="35" t="str">
        <f t="shared" si="69"/>
        <v>258526 - Cities Readiness Initiatives 9_2006</v>
      </c>
      <c r="E2234" s="110">
        <v>25</v>
      </c>
    </row>
    <row r="2235" spans="1:5">
      <c r="A2235" s="58">
        <v>258527</v>
      </c>
      <c r="B2235" s="58" t="str">
        <f t="shared" si="68"/>
        <v>AG258527</v>
      </c>
      <c r="C2235" s="35" t="s">
        <v>11131</v>
      </c>
      <c r="D2235" s="35" t="str">
        <f t="shared" si="69"/>
        <v>258527 - CSHCS Outreach &amp; Advocacy 9_2007</v>
      </c>
      <c r="E2235" s="110">
        <v>25</v>
      </c>
    </row>
    <row r="2236" spans="1:5">
      <c r="A2236" s="58">
        <v>258528</v>
      </c>
      <c r="B2236" s="58" t="str">
        <f t="shared" si="68"/>
        <v>AG258528</v>
      </c>
      <c r="C2236" s="35" t="s">
        <v>11133</v>
      </c>
      <c r="D2236" s="35" t="str">
        <f t="shared" si="69"/>
        <v>258528 - Family Planning 9_2007</v>
      </c>
      <c r="E2236" s="110">
        <v>25</v>
      </c>
    </row>
    <row r="2237" spans="1:5">
      <c r="A2237" s="58">
        <v>258529</v>
      </c>
      <c r="B2237" s="58" t="str">
        <f t="shared" si="68"/>
        <v>AG258529</v>
      </c>
      <c r="C2237" s="35" t="s">
        <v>11135</v>
      </c>
      <c r="D2237" s="35" t="str">
        <f t="shared" si="69"/>
        <v>258529 - Immunization Action Plan 9_2007</v>
      </c>
      <c r="E2237" s="110">
        <v>25</v>
      </c>
    </row>
    <row r="2238" spans="1:5">
      <c r="A2238" s="58">
        <v>258530</v>
      </c>
      <c r="B2238" s="58" t="str">
        <f t="shared" si="68"/>
        <v>AG258530</v>
      </c>
      <c r="C2238" s="35" t="s">
        <v>11137</v>
      </c>
      <c r="D2238" s="35" t="str">
        <f t="shared" si="69"/>
        <v>258530 - Laboratory Services 9_2007</v>
      </c>
      <c r="E2238" s="110">
        <v>25</v>
      </c>
    </row>
    <row r="2239" spans="1:5">
      <c r="A2239" s="58">
        <v>258531</v>
      </c>
      <c r="B2239" s="58" t="str">
        <f t="shared" si="68"/>
        <v>AG258531</v>
      </c>
      <c r="C2239" s="35" t="s">
        <v>11139</v>
      </c>
      <c r="D2239" s="35" t="str">
        <f t="shared" si="69"/>
        <v>258531 - Local Maternal &amp; Children BG 9_2007</v>
      </c>
      <c r="E2239" s="110">
        <v>25</v>
      </c>
    </row>
    <row r="2240" spans="1:5">
      <c r="A2240" s="58">
        <v>258532</v>
      </c>
      <c r="B2240" s="58" t="str">
        <f t="shared" si="68"/>
        <v>AG258532</v>
      </c>
      <c r="C2240" s="35" t="s">
        <v>11141</v>
      </c>
      <c r="D2240" s="35" t="str">
        <f t="shared" si="69"/>
        <v>258532 - Local Tobacco Reduction 9_2007</v>
      </c>
      <c r="E2240" s="110">
        <v>25</v>
      </c>
    </row>
    <row r="2241" spans="1:5">
      <c r="A2241" s="58">
        <v>258533</v>
      </c>
      <c r="B2241" s="58" t="str">
        <f t="shared" si="68"/>
        <v>AG258533</v>
      </c>
      <c r="C2241" s="35" t="s">
        <v>11143</v>
      </c>
      <c r="D2241" s="35" t="str">
        <f t="shared" si="69"/>
        <v>258533 - Minority Health 9_2007</v>
      </c>
      <c r="E2241" s="110">
        <v>25</v>
      </c>
    </row>
    <row r="2242" spans="1:5">
      <c r="A2242" s="58">
        <v>258534</v>
      </c>
      <c r="B2242" s="58" t="str">
        <f t="shared" si="68"/>
        <v>AG258534</v>
      </c>
      <c r="C2242" s="35" t="s">
        <v>11145</v>
      </c>
      <c r="D2242" s="35" t="str">
        <f t="shared" si="69"/>
        <v>258534 - Nurse_Partnership 9_2007</v>
      </c>
      <c r="E2242" s="110">
        <v>25</v>
      </c>
    </row>
    <row r="2243" spans="1:5">
      <c r="A2243" s="58">
        <v>258535</v>
      </c>
      <c r="B2243" s="58" t="str">
        <f t="shared" si="68"/>
        <v>AG258535</v>
      </c>
      <c r="C2243" s="35" t="s">
        <v>18518</v>
      </c>
      <c r="D2243" s="35" t="str">
        <f t="shared" si="69"/>
        <v>258535 - Primary Care _ CHASS 9_2007</v>
      </c>
      <c r="E2243" s="110">
        <v>25</v>
      </c>
    </row>
    <row r="2244" spans="1:5">
      <c r="A2244" s="58">
        <v>258536</v>
      </c>
      <c r="B2244" s="58" t="str">
        <f t="shared" si="68"/>
        <v>AG258536</v>
      </c>
      <c r="C2244" s="35" t="s">
        <v>11148</v>
      </c>
      <c r="D2244" s="35" t="str">
        <f t="shared" si="69"/>
        <v>258536 - STD Control 9_2007</v>
      </c>
      <c r="E2244" s="110">
        <v>25</v>
      </c>
    </row>
    <row r="2245" spans="1:5">
      <c r="A2245" s="58">
        <v>258537</v>
      </c>
      <c r="B2245" s="58" t="str">
        <f t="shared" ref="B2245:B2308" si="70">"AG"&amp;A2245</f>
        <v>AG258537</v>
      </c>
      <c r="C2245" s="35" t="s">
        <v>11150</v>
      </c>
      <c r="D2245" s="35" t="str">
        <f t="shared" ref="D2245:D2308" si="71">A2245&amp;" - "&amp;C2245</f>
        <v>258537 - Vaccine Replacement &amp; Handling 9_2007</v>
      </c>
      <c r="E2245" s="110">
        <v>25</v>
      </c>
    </row>
    <row r="2246" spans="1:5">
      <c r="A2246" s="58">
        <v>258538</v>
      </c>
      <c r="B2246" s="58" t="str">
        <f t="shared" si="70"/>
        <v>AG258538</v>
      </c>
      <c r="C2246" s="35" t="s">
        <v>11152</v>
      </c>
      <c r="D2246" s="35" t="str">
        <f t="shared" si="71"/>
        <v>258538 - E &amp; T Work First Program 6_2007</v>
      </c>
      <c r="E2246" s="110">
        <v>25</v>
      </c>
    </row>
    <row r="2247" spans="1:5">
      <c r="A2247" s="58">
        <v>258539</v>
      </c>
      <c r="B2247" s="58" t="str">
        <f t="shared" si="70"/>
        <v>AG258539</v>
      </c>
      <c r="C2247" s="35" t="s">
        <v>11154</v>
      </c>
      <c r="D2247" s="35" t="str">
        <f t="shared" si="71"/>
        <v>258539 - Youth Dept Safety Program 6_2007</v>
      </c>
      <c r="E2247" s="110">
        <v>25</v>
      </c>
    </row>
    <row r="2248" spans="1:5">
      <c r="A2248" s="58">
        <v>258541</v>
      </c>
      <c r="B2248" s="58" t="str">
        <f t="shared" si="70"/>
        <v>AG258541</v>
      </c>
      <c r="C2248" s="35" t="s">
        <v>18519</v>
      </c>
      <c r="D2248" s="35" t="str">
        <f t="shared" si="71"/>
        <v>258541 - Adol Hlth_Teen Health Centers 9_2008</v>
      </c>
      <c r="E2248" s="110">
        <v>25</v>
      </c>
    </row>
    <row r="2249" spans="1:5">
      <c r="A2249" s="58">
        <v>258542</v>
      </c>
      <c r="B2249" s="58" t="str">
        <f t="shared" si="70"/>
        <v>AG258542</v>
      </c>
      <c r="C2249" s="35" t="s">
        <v>11452</v>
      </c>
      <c r="D2249" s="35" t="str">
        <f t="shared" si="71"/>
        <v>258542 - AIDS_HIV Consortia 9_2008</v>
      </c>
      <c r="E2249" s="110">
        <v>25</v>
      </c>
    </row>
    <row r="2250" spans="1:5">
      <c r="A2250" s="58">
        <v>258543</v>
      </c>
      <c r="B2250" s="58" t="str">
        <f t="shared" si="70"/>
        <v>AG258543</v>
      </c>
      <c r="C2250" s="35" t="s">
        <v>11454</v>
      </c>
      <c r="D2250" s="35" t="str">
        <f t="shared" si="71"/>
        <v>258543 - AIDS_HIV Family Services 9_2008</v>
      </c>
      <c r="E2250" s="110">
        <v>25</v>
      </c>
    </row>
    <row r="2251" spans="1:5">
      <c r="A2251" s="58">
        <v>258544</v>
      </c>
      <c r="B2251" s="58" t="str">
        <f t="shared" si="70"/>
        <v>AG258544</v>
      </c>
      <c r="C2251" s="35" t="s">
        <v>11456</v>
      </c>
      <c r="D2251" s="35" t="str">
        <f t="shared" si="71"/>
        <v>258544 - AIDS_HIV Prev &amp; Planning 9_2008</v>
      </c>
      <c r="E2251" s="110">
        <v>25</v>
      </c>
    </row>
    <row r="2252" spans="1:5">
      <c r="A2252" s="58">
        <v>258545</v>
      </c>
      <c r="B2252" s="58" t="str">
        <f t="shared" si="70"/>
        <v>AG258545</v>
      </c>
      <c r="C2252" s="35" t="s">
        <v>11458</v>
      </c>
      <c r="D2252" s="35" t="str">
        <f t="shared" si="71"/>
        <v>258545 - AIDS_HIV Rapid Testing 9_2008</v>
      </c>
      <c r="E2252" s="110">
        <v>25</v>
      </c>
    </row>
    <row r="2253" spans="1:5">
      <c r="A2253" s="58">
        <v>258546</v>
      </c>
      <c r="B2253" s="58" t="str">
        <f t="shared" si="70"/>
        <v>AG258546</v>
      </c>
      <c r="C2253" s="35" t="s">
        <v>11460</v>
      </c>
      <c r="D2253" s="35" t="str">
        <f t="shared" si="71"/>
        <v>258546 - Bio_Terrorism Emer Prep 9_2008</v>
      </c>
      <c r="E2253" s="110">
        <v>25</v>
      </c>
    </row>
    <row r="2254" spans="1:5">
      <c r="A2254" s="58">
        <v>258547</v>
      </c>
      <c r="B2254" s="58" t="str">
        <f t="shared" si="70"/>
        <v>AG258547</v>
      </c>
      <c r="C2254" s="35" t="s">
        <v>11462</v>
      </c>
      <c r="D2254" s="35" t="str">
        <f t="shared" si="71"/>
        <v>258547 - Bio_Terrorism Laboratory 9_2008</v>
      </c>
      <c r="E2254" s="110">
        <v>25</v>
      </c>
    </row>
    <row r="2255" spans="1:5">
      <c r="A2255" s="58">
        <v>258548</v>
      </c>
      <c r="B2255" s="58" t="str">
        <f t="shared" si="70"/>
        <v>AG258548</v>
      </c>
      <c r="C2255" s="35" t="s">
        <v>11464</v>
      </c>
      <c r="D2255" s="35" t="str">
        <f t="shared" si="71"/>
        <v>258548 - Children's Trust Fund 9_2008</v>
      </c>
      <c r="E2255" s="110">
        <v>25</v>
      </c>
    </row>
    <row r="2256" spans="1:5">
      <c r="A2256" s="58">
        <v>258549</v>
      </c>
      <c r="B2256" s="58" t="str">
        <f t="shared" si="70"/>
        <v>AG258549</v>
      </c>
      <c r="C2256" s="35" t="s">
        <v>18520</v>
      </c>
      <c r="D2256" s="35" t="str">
        <f t="shared" si="71"/>
        <v>258549 - Cities Readiness Initiatives 9_2008</v>
      </c>
      <c r="E2256" s="110">
        <v>25</v>
      </c>
    </row>
    <row r="2257" spans="1:5">
      <c r="A2257" s="58">
        <v>258550</v>
      </c>
      <c r="B2257" s="58" t="str">
        <f t="shared" si="70"/>
        <v>AG258550</v>
      </c>
      <c r="C2257" s="35" t="s">
        <v>18521</v>
      </c>
      <c r="D2257" s="35" t="str">
        <f t="shared" si="71"/>
        <v>258550 - CSHCS Outreach &amp; Advocacy 9_2008</v>
      </c>
      <c r="E2257" s="110">
        <v>25</v>
      </c>
    </row>
    <row r="2258" spans="1:5">
      <c r="A2258" s="58">
        <v>258551</v>
      </c>
      <c r="B2258" s="58" t="str">
        <f t="shared" si="70"/>
        <v>AG258551</v>
      </c>
      <c r="C2258" s="35" t="s">
        <v>11470</v>
      </c>
      <c r="D2258" s="35" t="str">
        <f t="shared" si="71"/>
        <v>258551 - Family Planning 9_2008</v>
      </c>
      <c r="E2258" s="110">
        <v>25</v>
      </c>
    </row>
    <row r="2259" spans="1:5">
      <c r="A2259" s="58">
        <v>258552</v>
      </c>
      <c r="B2259" s="58" t="str">
        <f t="shared" si="70"/>
        <v>AG258552</v>
      </c>
      <c r="C2259" s="35" t="s">
        <v>11472</v>
      </c>
      <c r="D2259" s="35" t="str">
        <f t="shared" si="71"/>
        <v>258552 - Immunization Action Plan 9_2008</v>
      </c>
      <c r="E2259" s="110">
        <v>25</v>
      </c>
    </row>
    <row r="2260" spans="1:5">
      <c r="A2260" s="58">
        <v>258553</v>
      </c>
      <c r="B2260" s="58" t="str">
        <f t="shared" si="70"/>
        <v>AG258553</v>
      </c>
      <c r="C2260" s="35" t="s">
        <v>11474</v>
      </c>
      <c r="D2260" s="35" t="str">
        <f t="shared" si="71"/>
        <v>258553 - Infant Mortality Coalition Support 9_2008</v>
      </c>
      <c r="E2260" s="110">
        <v>25</v>
      </c>
    </row>
    <row r="2261" spans="1:5">
      <c r="A2261" s="58">
        <v>258554</v>
      </c>
      <c r="B2261" s="58" t="str">
        <f t="shared" si="70"/>
        <v>AG258554</v>
      </c>
      <c r="C2261" s="35" t="s">
        <v>11476</v>
      </c>
      <c r="D2261" s="35" t="str">
        <f t="shared" si="71"/>
        <v>258554 - Laboratory Service 9_2008</v>
      </c>
      <c r="E2261" s="110">
        <v>25</v>
      </c>
    </row>
    <row r="2262" spans="1:5">
      <c r="A2262" s="58">
        <v>258555</v>
      </c>
      <c r="B2262" s="58" t="str">
        <f t="shared" si="70"/>
        <v>AG258555</v>
      </c>
      <c r="C2262" s="35" t="s">
        <v>11478</v>
      </c>
      <c r="D2262" s="35" t="str">
        <f t="shared" si="71"/>
        <v>258555 - Local Maternal &amp; Children BG 9_2008</v>
      </c>
      <c r="E2262" s="110">
        <v>25</v>
      </c>
    </row>
    <row r="2263" spans="1:5">
      <c r="A2263" s="58">
        <v>258556</v>
      </c>
      <c r="B2263" s="58" t="str">
        <f t="shared" si="70"/>
        <v>AG258556</v>
      </c>
      <c r="C2263" s="35" t="s">
        <v>11480</v>
      </c>
      <c r="D2263" s="35" t="str">
        <f t="shared" si="71"/>
        <v>258556 - Local Tobacco Reduction 9_2008</v>
      </c>
      <c r="E2263" s="110">
        <v>25</v>
      </c>
    </row>
    <row r="2264" spans="1:5">
      <c r="A2264" s="58">
        <v>258557</v>
      </c>
      <c r="B2264" s="58" t="str">
        <f t="shared" si="70"/>
        <v>AG258557</v>
      </c>
      <c r="C2264" s="35" t="s">
        <v>11482</v>
      </c>
      <c r="D2264" s="35" t="str">
        <f t="shared" si="71"/>
        <v>258557 - Minority Health 9_2008</v>
      </c>
      <c r="E2264" s="110">
        <v>25</v>
      </c>
    </row>
    <row r="2265" spans="1:5">
      <c r="A2265" s="58">
        <v>258558</v>
      </c>
      <c r="B2265" s="58" t="str">
        <f t="shared" si="70"/>
        <v>AG258558</v>
      </c>
      <c r="C2265" s="35" t="s">
        <v>18522</v>
      </c>
      <c r="D2265" s="35" t="str">
        <f t="shared" si="71"/>
        <v>258558 - Nurse_Partnership 9_2008</v>
      </c>
      <c r="E2265" s="110">
        <v>25</v>
      </c>
    </row>
    <row r="2266" spans="1:5">
      <c r="A2266" s="58">
        <v>258559</v>
      </c>
      <c r="B2266" s="58" t="str">
        <f t="shared" si="70"/>
        <v>AG258559</v>
      </c>
      <c r="C2266" s="35" t="s">
        <v>11486</v>
      </c>
      <c r="D2266" s="35" t="str">
        <f t="shared" si="71"/>
        <v>258559 - Pandemic Flu Supplement 9_2008</v>
      </c>
      <c r="E2266" s="110">
        <v>25</v>
      </c>
    </row>
    <row r="2267" spans="1:5">
      <c r="A2267" s="58">
        <v>258561</v>
      </c>
      <c r="B2267" s="58" t="str">
        <f t="shared" si="70"/>
        <v>AG258561</v>
      </c>
      <c r="C2267" s="35" t="s">
        <v>11488</v>
      </c>
      <c r="D2267" s="35" t="str">
        <f t="shared" si="71"/>
        <v>258561 - STD Control 9_2008</v>
      </c>
      <c r="E2267" s="110">
        <v>25</v>
      </c>
    </row>
    <row r="2268" spans="1:5">
      <c r="A2268" s="58">
        <v>258562</v>
      </c>
      <c r="B2268" s="58" t="str">
        <f t="shared" si="70"/>
        <v>AG258562</v>
      </c>
      <c r="C2268" s="35" t="s">
        <v>11490</v>
      </c>
      <c r="D2268" s="35" t="str">
        <f t="shared" si="71"/>
        <v>258562 - Vaccine Replacement &amp; Handling 9_2008</v>
      </c>
      <c r="E2268" s="110">
        <v>25</v>
      </c>
    </row>
    <row r="2269" spans="1:5">
      <c r="A2269" s="58">
        <v>258563</v>
      </c>
      <c r="B2269" s="58" t="str">
        <f t="shared" si="70"/>
        <v>AG258563</v>
      </c>
      <c r="C2269" s="35" t="s">
        <v>18523</v>
      </c>
      <c r="D2269" s="35" t="str">
        <f t="shared" si="71"/>
        <v>258563 - Employment &amp; Training Work First Program 6_08</v>
      </c>
      <c r="E2269" s="110">
        <v>25</v>
      </c>
    </row>
    <row r="2270" spans="1:5">
      <c r="A2270" s="58">
        <v>258564</v>
      </c>
      <c r="B2270" s="58" t="str">
        <f t="shared" si="70"/>
        <v>AG258564</v>
      </c>
      <c r="C2270" s="35" t="s">
        <v>11494</v>
      </c>
      <c r="D2270" s="35" t="str">
        <f t="shared" si="71"/>
        <v>258564 - Youth Department SAFETY Program 6_2008</v>
      </c>
      <c r="E2270" s="110">
        <v>25</v>
      </c>
    </row>
    <row r="2271" spans="1:5">
      <c r="A2271" s="58">
        <v>258565</v>
      </c>
      <c r="B2271" s="58" t="str">
        <f t="shared" si="70"/>
        <v>AG258565</v>
      </c>
      <c r="C2271" s="35" t="s">
        <v>11781</v>
      </c>
      <c r="D2271" s="35" t="str">
        <f t="shared" si="71"/>
        <v>258565 - Adol Hlth Alter Models 9_2009</v>
      </c>
      <c r="E2271" s="110">
        <v>25</v>
      </c>
    </row>
    <row r="2272" spans="1:5">
      <c r="A2272" s="58">
        <v>258566</v>
      </c>
      <c r="B2272" s="58" t="str">
        <f t="shared" si="70"/>
        <v>AG258566</v>
      </c>
      <c r="C2272" s="35" t="s">
        <v>11783</v>
      </c>
      <c r="D2272" s="35" t="str">
        <f t="shared" si="71"/>
        <v>258566 - Adol Hlth Teen Health Ctrs 9_2009</v>
      </c>
      <c r="E2272" s="110">
        <v>25</v>
      </c>
    </row>
    <row r="2273" spans="1:5">
      <c r="A2273" s="58">
        <v>258567</v>
      </c>
      <c r="B2273" s="58" t="str">
        <f t="shared" si="70"/>
        <v>AG258567</v>
      </c>
      <c r="C2273" s="35" t="s">
        <v>11785</v>
      </c>
      <c r="D2273" s="35" t="str">
        <f t="shared" si="71"/>
        <v>258567 - Aids_Hiv Consortia 9_2009</v>
      </c>
      <c r="E2273" s="110">
        <v>25</v>
      </c>
    </row>
    <row r="2274" spans="1:5">
      <c r="A2274" s="58">
        <v>258568</v>
      </c>
      <c r="B2274" s="58" t="str">
        <f t="shared" si="70"/>
        <v>AG258568</v>
      </c>
      <c r="C2274" s="35" t="s">
        <v>18524</v>
      </c>
      <c r="D2274" s="35" t="str">
        <f t="shared" si="71"/>
        <v>258568 - Aids_HIV Family Services</v>
      </c>
      <c r="E2274" s="110">
        <v>25</v>
      </c>
    </row>
    <row r="2275" spans="1:5">
      <c r="A2275" s="58">
        <v>258569</v>
      </c>
      <c r="B2275" s="58" t="str">
        <f t="shared" si="70"/>
        <v>AG258569</v>
      </c>
      <c r="C2275" s="35" t="s">
        <v>18525</v>
      </c>
      <c r="D2275" s="35" t="str">
        <f t="shared" si="71"/>
        <v>258569 - Aids_HIV Prev &amp; Planning 9_2009</v>
      </c>
      <c r="E2275" s="110">
        <v>25</v>
      </c>
    </row>
    <row r="2276" spans="1:5">
      <c r="A2276" s="58">
        <v>258570</v>
      </c>
      <c r="B2276" s="58" t="str">
        <f t="shared" si="70"/>
        <v>AG258570</v>
      </c>
      <c r="C2276" s="35" t="s">
        <v>18526</v>
      </c>
      <c r="D2276" s="35" t="str">
        <f t="shared" si="71"/>
        <v>258570 - Aids_HIV Rapid Testing 9_2009</v>
      </c>
      <c r="E2276" s="110">
        <v>25</v>
      </c>
    </row>
    <row r="2277" spans="1:5">
      <c r="A2277" s="58">
        <v>258571</v>
      </c>
      <c r="B2277" s="58" t="str">
        <f t="shared" si="70"/>
        <v>AG258571</v>
      </c>
      <c r="C2277" s="35" t="s">
        <v>11793</v>
      </c>
      <c r="D2277" s="35" t="str">
        <f t="shared" si="71"/>
        <v>258571 - Bio_Terrorism Emerg Prep 9_2009</v>
      </c>
      <c r="E2277" s="110">
        <v>25</v>
      </c>
    </row>
    <row r="2278" spans="1:5">
      <c r="A2278" s="58">
        <v>258572</v>
      </c>
      <c r="B2278" s="58" t="str">
        <f t="shared" si="70"/>
        <v>AG258572</v>
      </c>
      <c r="C2278" s="35" t="s">
        <v>11795</v>
      </c>
      <c r="D2278" s="35" t="str">
        <f t="shared" si="71"/>
        <v>258572 - Bio_Terrorism Laboratory 9_2009</v>
      </c>
      <c r="E2278" s="110">
        <v>25</v>
      </c>
    </row>
    <row r="2279" spans="1:5">
      <c r="A2279" s="58">
        <v>258573</v>
      </c>
      <c r="B2279" s="58" t="str">
        <f t="shared" si="70"/>
        <v>AG258573</v>
      </c>
      <c r="C2279" s="35" t="s">
        <v>11797</v>
      </c>
      <c r="D2279" s="35" t="str">
        <f t="shared" si="71"/>
        <v>258573 - Children's Trust Fund 9_2009</v>
      </c>
      <c r="E2279" s="110">
        <v>25</v>
      </c>
    </row>
    <row r="2280" spans="1:5">
      <c r="A2280" s="58">
        <v>258574</v>
      </c>
      <c r="B2280" s="58" t="str">
        <f t="shared" si="70"/>
        <v>AG258574</v>
      </c>
      <c r="C2280" s="35" t="s">
        <v>18527</v>
      </c>
      <c r="D2280" s="35" t="str">
        <f t="shared" si="71"/>
        <v>258574 - Cities Readiness Initiatives 9_2009</v>
      </c>
      <c r="E2280" s="110">
        <v>25</v>
      </c>
    </row>
    <row r="2281" spans="1:5">
      <c r="A2281" s="58">
        <v>258575</v>
      </c>
      <c r="B2281" s="58" t="str">
        <f t="shared" si="70"/>
        <v>AG258575</v>
      </c>
      <c r="C2281" s="35" t="s">
        <v>11801</v>
      </c>
      <c r="D2281" s="35" t="str">
        <f t="shared" si="71"/>
        <v>258575 - CSHCS Outreach &amp; Advocacy 9_2009</v>
      </c>
      <c r="E2281" s="110">
        <v>25</v>
      </c>
    </row>
    <row r="2282" spans="1:5">
      <c r="A2282" s="58">
        <v>258576</v>
      </c>
      <c r="B2282" s="58" t="str">
        <f t="shared" si="70"/>
        <v>AG258576</v>
      </c>
      <c r="C2282" s="35" t="s">
        <v>18528</v>
      </c>
      <c r="D2282" s="35" t="str">
        <f t="shared" si="71"/>
        <v>258576 - Early Warning Infectious Disease 9_2009</v>
      </c>
      <c r="E2282" s="110">
        <v>25</v>
      </c>
    </row>
    <row r="2283" spans="1:5">
      <c r="A2283" s="58">
        <v>258577</v>
      </c>
      <c r="B2283" s="58" t="str">
        <f t="shared" si="70"/>
        <v>AG258577</v>
      </c>
      <c r="C2283" s="35" t="s">
        <v>11805</v>
      </c>
      <c r="D2283" s="35" t="str">
        <f t="shared" si="71"/>
        <v>258577 - Family Planning 9_2009</v>
      </c>
      <c r="E2283" s="110">
        <v>25</v>
      </c>
    </row>
    <row r="2284" spans="1:5">
      <c r="A2284" s="58">
        <v>258578</v>
      </c>
      <c r="B2284" s="58" t="str">
        <f t="shared" si="70"/>
        <v>AG258578</v>
      </c>
      <c r="C2284" s="35" t="s">
        <v>11807</v>
      </c>
      <c r="D2284" s="35" t="str">
        <f t="shared" si="71"/>
        <v>258578 - Immunization Action Plan 9_2009</v>
      </c>
      <c r="E2284" s="110">
        <v>25</v>
      </c>
    </row>
    <row r="2285" spans="1:5">
      <c r="A2285" s="58">
        <v>258579</v>
      </c>
      <c r="B2285" s="58" t="str">
        <f t="shared" si="70"/>
        <v>AG258579</v>
      </c>
      <c r="C2285" s="35" t="s">
        <v>11809</v>
      </c>
      <c r="D2285" s="35" t="str">
        <f t="shared" si="71"/>
        <v>258579 - Infant Mortality Coalition Support 9_2009</v>
      </c>
      <c r="E2285" s="110">
        <v>25</v>
      </c>
    </row>
    <row r="2286" spans="1:5">
      <c r="A2286" s="58">
        <v>258580</v>
      </c>
      <c r="B2286" s="58" t="str">
        <f t="shared" si="70"/>
        <v>AG258580</v>
      </c>
      <c r="C2286" s="35" t="s">
        <v>11811</v>
      </c>
      <c r="D2286" s="35" t="str">
        <f t="shared" si="71"/>
        <v>258580 - Laboratory Services 9_2009</v>
      </c>
      <c r="E2286" s="110">
        <v>25</v>
      </c>
    </row>
    <row r="2287" spans="1:5">
      <c r="A2287" s="58">
        <v>258581</v>
      </c>
      <c r="B2287" s="58" t="str">
        <f t="shared" si="70"/>
        <v>AG258581</v>
      </c>
      <c r="C2287" s="35" t="s">
        <v>18529</v>
      </c>
      <c r="D2287" s="35" t="str">
        <f t="shared" si="71"/>
        <v>258581 - Local Maternal &amp; Children BG 9_2009</v>
      </c>
      <c r="E2287" s="110">
        <v>25</v>
      </c>
    </row>
    <row r="2288" spans="1:5">
      <c r="A2288" s="58">
        <v>258582</v>
      </c>
      <c r="B2288" s="58" t="str">
        <f t="shared" si="70"/>
        <v>AG258582</v>
      </c>
      <c r="C2288" s="35" t="s">
        <v>11815</v>
      </c>
      <c r="D2288" s="35" t="str">
        <f t="shared" si="71"/>
        <v>258582 - Local Tobacco Reduction 9_2009</v>
      </c>
      <c r="E2288" s="110">
        <v>25</v>
      </c>
    </row>
    <row r="2289" spans="1:5">
      <c r="A2289" s="58">
        <v>258583</v>
      </c>
      <c r="B2289" s="58" t="str">
        <f t="shared" si="70"/>
        <v>AG258583</v>
      </c>
      <c r="C2289" s="35" t="s">
        <v>11817</v>
      </c>
      <c r="D2289" s="35" t="str">
        <f t="shared" si="71"/>
        <v>258583 - Minority Health 9_2009</v>
      </c>
      <c r="E2289" s="110">
        <v>25</v>
      </c>
    </row>
    <row r="2290" spans="1:5">
      <c r="A2290" s="58">
        <v>258584</v>
      </c>
      <c r="B2290" s="58" t="str">
        <f t="shared" si="70"/>
        <v>AG258584</v>
      </c>
      <c r="C2290" s="35" t="s">
        <v>11819</v>
      </c>
      <c r="D2290" s="35" t="str">
        <f t="shared" si="71"/>
        <v>258584 - Nurse_Partnership 9_2009</v>
      </c>
      <c r="E2290" s="110">
        <v>25</v>
      </c>
    </row>
    <row r="2291" spans="1:5">
      <c r="A2291" s="58">
        <v>258585</v>
      </c>
      <c r="B2291" s="58" t="str">
        <f t="shared" si="70"/>
        <v>AG258585</v>
      </c>
      <c r="C2291" s="35" t="s">
        <v>18530</v>
      </c>
      <c r="D2291" s="35" t="str">
        <f t="shared" si="71"/>
        <v>258585 - Oral Health _ Varnish Program 9_2009</v>
      </c>
      <c r="E2291" s="110">
        <v>25</v>
      </c>
    </row>
    <row r="2292" spans="1:5">
      <c r="A2292" s="58">
        <v>258587</v>
      </c>
      <c r="B2292" s="58" t="str">
        <f t="shared" si="70"/>
        <v>AG258587</v>
      </c>
      <c r="C2292" s="35" t="s">
        <v>11823</v>
      </c>
      <c r="D2292" s="35" t="str">
        <f t="shared" si="71"/>
        <v>258587 - STD Control 9_2009</v>
      </c>
      <c r="E2292" s="110">
        <v>25</v>
      </c>
    </row>
    <row r="2293" spans="1:5">
      <c r="A2293" s="58">
        <v>258588</v>
      </c>
      <c r="B2293" s="58" t="str">
        <f t="shared" si="70"/>
        <v>AG258588</v>
      </c>
      <c r="C2293" s="35" t="s">
        <v>11825</v>
      </c>
      <c r="D2293" s="35" t="str">
        <f t="shared" si="71"/>
        <v>258588 - Vaccine Replacement &amp; Handling 9_2009</v>
      </c>
      <c r="E2293" s="110">
        <v>25</v>
      </c>
    </row>
    <row r="2294" spans="1:5">
      <c r="A2294" s="58">
        <v>258589</v>
      </c>
      <c r="B2294" s="58" t="str">
        <f t="shared" si="70"/>
        <v>AG258589</v>
      </c>
      <c r="C2294" s="35" t="s">
        <v>18531</v>
      </c>
      <c r="D2294" s="35" t="str">
        <f t="shared" si="71"/>
        <v>258589 - Employment &amp; Training "Work First" Program 6_09</v>
      </c>
      <c r="E2294" s="110">
        <v>25</v>
      </c>
    </row>
    <row r="2295" spans="1:5">
      <c r="A2295" s="58">
        <v>258590</v>
      </c>
      <c r="B2295" s="58" t="str">
        <f t="shared" si="70"/>
        <v>AG258590</v>
      </c>
      <c r="C2295" s="35" t="s">
        <v>11829</v>
      </c>
      <c r="D2295" s="35" t="str">
        <f t="shared" si="71"/>
        <v>258590 - Youth Department Safety Program 6_2009</v>
      </c>
      <c r="E2295" s="110">
        <v>25</v>
      </c>
    </row>
    <row r="2296" spans="1:5">
      <c r="A2296" s="58">
        <v>258591</v>
      </c>
      <c r="B2296" s="58" t="str">
        <f t="shared" si="70"/>
        <v>AG258591</v>
      </c>
      <c r="C2296" s="35" t="s">
        <v>12176</v>
      </c>
      <c r="D2296" s="35" t="str">
        <f t="shared" si="71"/>
        <v>258591 - Adol Hlth Alter Models 9_2010</v>
      </c>
      <c r="E2296" s="110">
        <v>25</v>
      </c>
    </row>
    <row r="2297" spans="1:5">
      <c r="A2297" s="58">
        <v>258592</v>
      </c>
      <c r="B2297" s="58" t="str">
        <f t="shared" si="70"/>
        <v>AG258592</v>
      </c>
      <c r="C2297" s="35" t="s">
        <v>18532</v>
      </c>
      <c r="D2297" s="35" t="str">
        <f t="shared" si="71"/>
        <v>258592 - Adol Hlth Teen Health Ctrs 9_2010</v>
      </c>
      <c r="E2297" s="110">
        <v>25</v>
      </c>
    </row>
    <row r="2298" spans="1:5">
      <c r="A2298" s="58">
        <v>258593</v>
      </c>
      <c r="B2298" s="58" t="str">
        <f t="shared" si="70"/>
        <v>AG258593</v>
      </c>
      <c r="C2298" s="35" t="s">
        <v>18533</v>
      </c>
      <c r="D2298" s="35" t="str">
        <f t="shared" si="71"/>
        <v>258593 - H1N1 Phase I &amp; II 9_2010</v>
      </c>
      <c r="E2298" s="110">
        <v>25</v>
      </c>
    </row>
    <row r="2299" spans="1:5">
      <c r="A2299" s="58">
        <v>258594</v>
      </c>
      <c r="B2299" s="58" t="str">
        <f t="shared" si="70"/>
        <v>AG258594</v>
      </c>
      <c r="C2299" s="35" t="s">
        <v>18534</v>
      </c>
      <c r="D2299" s="35" t="str">
        <f t="shared" si="71"/>
        <v>258594 - Aids_HIV Family Services 9_2010</v>
      </c>
      <c r="E2299" s="110">
        <v>25</v>
      </c>
    </row>
    <row r="2300" spans="1:5">
      <c r="A2300" s="58">
        <v>258595</v>
      </c>
      <c r="B2300" s="58" t="str">
        <f t="shared" si="70"/>
        <v>AG258595</v>
      </c>
      <c r="C2300" s="35" t="s">
        <v>12184</v>
      </c>
      <c r="D2300" s="35" t="str">
        <f t="shared" si="71"/>
        <v>258595 - Aids_HIV Prev &amp; Planning 9_2010</v>
      </c>
      <c r="E2300" s="110">
        <v>25</v>
      </c>
    </row>
    <row r="2301" spans="1:5">
      <c r="A2301" s="58">
        <v>258596</v>
      </c>
      <c r="B2301" s="58" t="str">
        <f t="shared" si="70"/>
        <v>AG258596</v>
      </c>
      <c r="C2301" s="35" t="s">
        <v>12186</v>
      </c>
      <c r="D2301" s="35" t="str">
        <f t="shared" si="71"/>
        <v>258596 - Aids_HIV Rapid Testing 9_2010</v>
      </c>
      <c r="E2301" s="110">
        <v>25</v>
      </c>
    </row>
    <row r="2302" spans="1:5">
      <c r="A2302" s="58">
        <v>258597</v>
      </c>
      <c r="B2302" s="58" t="str">
        <f t="shared" si="70"/>
        <v>AG258597</v>
      </c>
      <c r="C2302" s="35" t="s">
        <v>12188</v>
      </c>
      <c r="D2302" s="35" t="str">
        <f t="shared" si="71"/>
        <v>258597 - Bio_Terrorism Emerg Prep 9_2010</v>
      </c>
      <c r="E2302" s="110">
        <v>25</v>
      </c>
    </row>
    <row r="2303" spans="1:5">
      <c r="A2303" s="58">
        <v>258598</v>
      </c>
      <c r="B2303" s="58" t="str">
        <f t="shared" si="70"/>
        <v>AG258598</v>
      </c>
      <c r="C2303" s="35" t="s">
        <v>12190</v>
      </c>
      <c r="D2303" s="35" t="str">
        <f t="shared" si="71"/>
        <v>258598 - Bio_Terrorism Laboratory 9_2010</v>
      </c>
      <c r="E2303" s="110">
        <v>25</v>
      </c>
    </row>
    <row r="2304" spans="1:5">
      <c r="A2304" s="58">
        <v>258599</v>
      </c>
      <c r="B2304" s="58" t="str">
        <f t="shared" si="70"/>
        <v>AG258599</v>
      </c>
      <c r="C2304" s="35" t="s">
        <v>12192</v>
      </c>
      <c r="D2304" s="35" t="str">
        <f t="shared" si="71"/>
        <v>258599 - Children's Trust Fund 9_2010</v>
      </c>
      <c r="E2304" s="110">
        <v>25</v>
      </c>
    </row>
    <row r="2305" spans="1:5">
      <c r="A2305" s="58">
        <v>258600</v>
      </c>
      <c r="B2305" s="58" t="str">
        <f t="shared" si="70"/>
        <v>AG258600</v>
      </c>
      <c r="C2305" s="35" t="s">
        <v>18535</v>
      </c>
      <c r="D2305" s="35" t="str">
        <f t="shared" si="71"/>
        <v>258600 - Cities Readiness Inititives 9_2010</v>
      </c>
      <c r="E2305" s="110">
        <v>25</v>
      </c>
    </row>
    <row r="2306" spans="1:5">
      <c r="A2306" s="58">
        <v>258601</v>
      </c>
      <c r="B2306" s="58" t="str">
        <f t="shared" si="70"/>
        <v>AG258601</v>
      </c>
      <c r="C2306" s="35" t="s">
        <v>12196</v>
      </c>
      <c r="D2306" s="35" t="str">
        <f t="shared" si="71"/>
        <v>258601 - CSHCS Outreach &amp; Advocacy 9_2010</v>
      </c>
      <c r="E2306" s="110">
        <v>25</v>
      </c>
    </row>
    <row r="2307" spans="1:5">
      <c r="A2307" s="58">
        <v>258602</v>
      </c>
      <c r="B2307" s="58" t="str">
        <f t="shared" si="70"/>
        <v>AG258602</v>
      </c>
      <c r="C2307" s="35" t="s">
        <v>12198</v>
      </c>
      <c r="D2307" s="35" t="str">
        <f t="shared" si="71"/>
        <v>258602 - Early Warning Infectious Disease 9_2010</v>
      </c>
      <c r="E2307" s="110">
        <v>25</v>
      </c>
    </row>
    <row r="2308" spans="1:5">
      <c r="A2308" s="58">
        <v>258603</v>
      </c>
      <c r="B2308" s="58" t="str">
        <f t="shared" si="70"/>
        <v>AG258603</v>
      </c>
      <c r="C2308" s="35" t="s">
        <v>12200</v>
      </c>
      <c r="D2308" s="35" t="str">
        <f t="shared" si="71"/>
        <v>258603 - Family Planning 9_2010</v>
      </c>
      <c r="E2308" s="110">
        <v>25</v>
      </c>
    </row>
    <row r="2309" spans="1:5">
      <c r="A2309" s="58">
        <v>258604</v>
      </c>
      <c r="B2309" s="58" t="str">
        <f t="shared" ref="B2309:B2372" si="72">"AG"&amp;A2309</f>
        <v>AG258604</v>
      </c>
      <c r="C2309" s="35" t="s">
        <v>12204</v>
      </c>
      <c r="D2309" s="35" t="str">
        <f t="shared" ref="D2309:D2372" si="73">A2309&amp;" - "&amp;C2309</f>
        <v>258604 - Immunization Action Plan 9_2010</v>
      </c>
      <c r="E2309" s="110">
        <v>25</v>
      </c>
    </row>
    <row r="2310" spans="1:5">
      <c r="A2310" s="58">
        <v>258605</v>
      </c>
      <c r="B2310" s="58" t="str">
        <f t="shared" si="72"/>
        <v>AG258605</v>
      </c>
      <c r="C2310" s="35" t="s">
        <v>12206</v>
      </c>
      <c r="D2310" s="35" t="str">
        <f t="shared" si="73"/>
        <v>258605 - Immunization Reaching More 9_2010</v>
      </c>
      <c r="E2310" s="110">
        <v>25</v>
      </c>
    </row>
    <row r="2311" spans="1:5">
      <c r="A2311" s="58">
        <v>258606</v>
      </c>
      <c r="B2311" s="58" t="str">
        <f t="shared" si="72"/>
        <v>AG258606</v>
      </c>
      <c r="C2311" s="35" t="s">
        <v>12208</v>
      </c>
      <c r="D2311" s="35" t="str">
        <f t="shared" si="73"/>
        <v>258606 - Laboratory Services 9_2010</v>
      </c>
      <c r="E2311" s="110">
        <v>25</v>
      </c>
    </row>
    <row r="2312" spans="1:5">
      <c r="A2312" s="58">
        <v>258607</v>
      </c>
      <c r="B2312" s="58" t="str">
        <f t="shared" si="72"/>
        <v>AG258607</v>
      </c>
      <c r="C2312" s="35" t="s">
        <v>18536</v>
      </c>
      <c r="D2312" s="35" t="str">
        <f t="shared" si="73"/>
        <v>258607 - Local Meternal &amp; Children BG 9_2010</v>
      </c>
      <c r="E2312" s="110">
        <v>25</v>
      </c>
    </row>
    <row r="2313" spans="1:5">
      <c r="A2313" s="58">
        <v>258608</v>
      </c>
      <c r="B2313" s="58" t="str">
        <f t="shared" si="72"/>
        <v>AG258608</v>
      </c>
      <c r="C2313" s="35" t="s">
        <v>12212</v>
      </c>
      <c r="D2313" s="35" t="str">
        <f t="shared" si="73"/>
        <v>258608 - Local Tobacco Reduction 9_2010</v>
      </c>
      <c r="E2313" s="110">
        <v>25</v>
      </c>
    </row>
    <row r="2314" spans="1:5">
      <c r="A2314" s="58">
        <v>258609</v>
      </c>
      <c r="B2314" s="58" t="str">
        <f t="shared" si="72"/>
        <v>AG258609</v>
      </c>
      <c r="C2314" s="35" t="s">
        <v>12214</v>
      </c>
      <c r="D2314" s="35" t="str">
        <f t="shared" si="73"/>
        <v>258609 - Minority Health 9_2010</v>
      </c>
      <c r="E2314" s="110">
        <v>25</v>
      </c>
    </row>
    <row r="2315" spans="1:5">
      <c r="A2315" s="58">
        <v>258610</v>
      </c>
      <c r="B2315" s="58" t="str">
        <f t="shared" si="72"/>
        <v>AG258610</v>
      </c>
      <c r="C2315" s="35" t="s">
        <v>12216</v>
      </c>
      <c r="D2315" s="35" t="str">
        <f t="shared" si="73"/>
        <v>258610 - H1N1 Phase III 9_2010</v>
      </c>
      <c r="E2315" s="110">
        <v>25</v>
      </c>
    </row>
    <row r="2316" spans="1:5">
      <c r="A2316" s="58">
        <v>258611</v>
      </c>
      <c r="B2316" s="58" t="str">
        <f t="shared" si="72"/>
        <v>AG258611</v>
      </c>
      <c r="C2316" s="35" t="s">
        <v>12218</v>
      </c>
      <c r="D2316" s="35" t="str">
        <f t="shared" si="73"/>
        <v>258611 - Oral Health Varnish Program 9_2010</v>
      </c>
      <c r="E2316" s="110">
        <v>25</v>
      </c>
    </row>
    <row r="2317" spans="1:5">
      <c r="A2317" s="58">
        <v>258612</v>
      </c>
      <c r="B2317" s="58" t="str">
        <f t="shared" si="72"/>
        <v>AG258612</v>
      </c>
      <c r="C2317" s="35" t="s">
        <v>12220</v>
      </c>
      <c r="D2317" s="35" t="str">
        <f t="shared" si="73"/>
        <v>258612 - Oral Health Sealant Program 9_2010</v>
      </c>
      <c r="E2317" s="110">
        <v>25</v>
      </c>
    </row>
    <row r="2318" spans="1:5">
      <c r="A2318" s="58">
        <v>258613</v>
      </c>
      <c r="B2318" s="58" t="str">
        <f t="shared" si="72"/>
        <v>AG258613</v>
      </c>
      <c r="C2318" s="35" t="s">
        <v>18537</v>
      </c>
      <c r="D2318" s="35" t="str">
        <f t="shared" si="73"/>
        <v>258613 - STD Control 9_2010</v>
      </c>
      <c r="E2318" s="110">
        <v>25</v>
      </c>
    </row>
    <row r="2319" spans="1:5">
      <c r="A2319" s="58">
        <v>258614</v>
      </c>
      <c r="B2319" s="58" t="str">
        <f t="shared" si="72"/>
        <v>AG258614</v>
      </c>
      <c r="C2319" s="35" t="s">
        <v>12224</v>
      </c>
      <c r="D2319" s="35" t="str">
        <f t="shared" si="73"/>
        <v>258614 - Vaccine Replacement &amp; Handling 9_2010</v>
      </c>
      <c r="E2319" s="110">
        <v>25</v>
      </c>
    </row>
    <row r="2320" spans="1:5">
      <c r="A2320" s="58">
        <v>258615</v>
      </c>
      <c r="B2320" s="58" t="str">
        <f t="shared" si="72"/>
        <v>AG258615</v>
      </c>
      <c r="C2320" s="35" t="s">
        <v>18538</v>
      </c>
      <c r="D2320" s="35" t="str">
        <f t="shared" si="73"/>
        <v>258615 - Employment &amp; Training "Work First" Prog 6_2010</v>
      </c>
      <c r="E2320" s="110">
        <v>25</v>
      </c>
    </row>
    <row r="2321" spans="1:5">
      <c r="A2321" s="58">
        <v>258616</v>
      </c>
      <c r="B2321" s="58" t="str">
        <f t="shared" si="72"/>
        <v>AG258616</v>
      </c>
      <c r="C2321" s="35" t="s">
        <v>18539</v>
      </c>
      <c r="D2321" s="35" t="str">
        <f t="shared" si="73"/>
        <v>258616 - Youth Department SAFETY Program 6_2010</v>
      </c>
      <c r="E2321" s="110">
        <v>25</v>
      </c>
    </row>
    <row r="2322" spans="1:5">
      <c r="A2322" s="58">
        <v>258617</v>
      </c>
      <c r="B2322" s="58" t="str">
        <f t="shared" si="72"/>
        <v>AG258617</v>
      </c>
      <c r="C2322" s="35" t="s">
        <v>18540</v>
      </c>
      <c r="D2322" s="35" t="str">
        <f t="shared" si="73"/>
        <v>258617 - Generations with Promise 9_2010</v>
      </c>
      <c r="E2322" s="110">
        <v>25</v>
      </c>
    </row>
    <row r="2323" spans="1:5">
      <c r="A2323" s="58">
        <v>258624</v>
      </c>
      <c r="B2323" s="58" t="str">
        <f t="shared" si="72"/>
        <v>AG258624</v>
      </c>
      <c r="C2323" s="35" t="s">
        <v>18541</v>
      </c>
      <c r="D2323" s="35" t="str">
        <f t="shared" si="73"/>
        <v>258624 - AIDS_HIV Prev &amp; Planning 9_2000</v>
      </c>
      <c r="E2323" s="110">
        <v>25</v>
      </c>
    </row>
    <row r="2324" spans="1:5">
      <c r="A2324" s="58">
        <v>258627</v>
      </c>
      <c r="B2324" s="58" t="str">
        <f t="shared" si="72"/>
        <v>AG258627</v>
      </c>
      <c r="C2324" s="35" t="s">
        <v>18542</v>
      </c>
      <c r="D2324" s="35" t="str">
        <f t="shared" si="73"/>
        <v>258627 - Case Coord &amp; Support 9_2000</v>
      </c>
      <c r="E2324" s="110">
        <v>25</v>
      </c>
    </row>
    <row r="2325" spans="1:5">
      <c r="A2325" s="58">
        <v>258628</v>
      </c>
      <c r="B2325" s="58" t="str">
        <f t="shared" si="72"/>
        <v>AG258628</v>
      </c>
      <c r="C2325" s="35" t="s">
        <v>18543</v>
      </c>
      <c r="D2325" s="35" t="str">
        <f t="shared" si="73"/>
        <v>258628 - Local Maternal &amp; Children BG 9_2000</v>
      </c>
      <c r="E2325" s="110">
        <v>25</v>
      </c>
    </row>
    <row r="2326" spans="1:5">
      <c r="A2326" s="58">
        <v>258629</v>
      </c>
      <c r="B2326" s="58" t="str">
        <f t="shared" si="72"/>
        <v>AG258629</v>
      </c>
      <c r="C2326" s="35" t="s">
        <v>18544</v>
      </c>
      <c r="D2326" s="35" t="str">
        <f t="shared" si="73"/>
        <v>258629 - CHSDC Outreach &amp; Advocacy 9_2000</v>
      </c>
      <c r="E2326" s="110">
        <v>25</v>
      </c>
    </row>
    <row r="2327" spans="1:5">
      <c r="A2327" s="58">
        <v>258637</v>
      </c>
      <c r="B2327" s="58" t="str">
        <f t="shared" si="72"/>
        <v>AG258637</v>
      </c>
      <c r="C2327" s="35" t="s">
        <v>18545</v>
      </c>
      <c r="D2327" s="35" t="str">
        <f t="shared" si="73"/>
        <v>258637 - Primary Care_CHASS 9_2000</v>
      </c>
      <c r="E2327" s="110">
        <v>25</v>
      </c>
    </row>
    <row r="2328" spans="1:5">
      <c r="A2328" s="58">
        <v>258639</v>
      </c>
      <c r="B2328" s="58" t="str">
        <f t="shared" si="72"/>
        <v>AG258639</v>
      </c>
      <c r="C2328" s="35" t="s">
        <v>18546</v>
      </c>
      <c r="D2328" s="35" t="str">
        <f t="shared" si="73"/>
        <v>258639 - STD Control 9_2000</v>
      </c>
      <c r="E2328" s="110">
        <v>25</v>
      </c>
    </row>
    <row r="2329" spans="1:5">
      <c r="A2329" s="58">
        <v>258643</v>
      </c>
      <c r="B2329" s="58" t="str">
        <f t="shared" si="72"/>
        <v>AG258643</v>
      </c>
      <c r="C2329" s="35" t="s">
        <v>18547</v>
      </c>
      <c r="D2329" s="35" t="str">
        <f t="shared" si="73"/>
        <v>258643 - Court Mandated Parenting Program_258643</v>
      </c>
      <c r="E2329" s="110">
        <v>25</v>
      </c>
    </row>
    <row r="2330" spans="1:5">
      <c r="A2330" s="58">
        <v>258650</v>
      </c>
      <c r="B2330" s="58" t="str">
        <f t="shared" si="72"/>
        <v>AG258650</v>
      </c>
      <c r="C2330" s="35" t="s">
        <v>18548</v>
      </c>
      <c r="D2330" s="35" t="str">
        <f t="shared" si="73"/>
        <v>258650 - Adol Health_Alter Models 9_2001</v>
      </c>
      <c r="E2330" s="110">
        <v>25</v>
      </c>
    </row>
    <row r="2331" spans="1:5">
      <c r="A2331" s="58">
        <v>258651</v>
      </c>
      <c r="B2331" s="58" t="str">
        <f t="shared" si="72"/>
        <v>AG258651</v>
      </c>
      <c r="C2331" s="35" t="s">
        <v>18549</v>
      </c>
      <c r="D2331" s="35" t="str">
        <f t="shared" si="73"/>
        <v>258651 - Adol Health_Teen Health Centers 9_2001</v>
      </c>
      <c r="E2331" s="110">
        <v>25</v>
      </c>
    </row>
    <row r="2332" spans="1:5">
      <c r="A2332" s="58">
        <v>258654</v>
      </c>
      <c r="B2332" s="58" t="str">
        <f t="shared" si="72"/>
        <v>AG258654</v>
      </c>
      <c r="C2332" s="35" t="s">
        <v>18550</v>
      </c>
      <c r="D2332" s="35" t="str">
        <f t="shared" si="73"/>
        <v>258654 - AIDS_HIV Prev &amp; Planning 9_2001</v>
      </c>
      <c r="E2332" s="110">
        <v>25</v>
      </c>
    </row>
    <row r="2333" spans="1:5">
      <c r="A2333" s="58">
        <v>258657</v>
      </c>
      <c r="B2333" s="58" t="str">
        <f t="shared" si="72"/>
        <v>AG258657</v>
      </c>
      <c r="C2333" s="35" t="s">
        <v>18551</v>
      </c>
      <c r="D2333" s="35" t="str">
        <f t="shared" si="73"/>
        <v>258657 - Case Coord &amp; Support 9_2001</v>
      </c>
      <c r="E2333" s="110">
        <v>25</v>
      </c>
    </row>
    <row r="2334" spans="1:5">
      <c r="A2334" s="58">
        <v>258659</v>
      </c>
      <c r="B2334" s="58" t="str">
        <f t="shared" si="72"/>
        <v>AG258659</v>
      </c>
      <c r="C2334" s="35" t="s">
        <v>18552</v>
      </c>
      <c r="D2334" s="35" t="str">
        <f t="shared" si="73"/>
        <v>258659 - CHSCS Outreach &amp; Advocacy 9_2001</v>
      </c>
      <c r="E2334" s="110">
        <v>25</v>
      </c>
    </row>
    <row r="2335" spans="1:5">
      <c r="A2335" s="58">
        <v>258664</v>
      </c>
      <c r="B2335" s="58" t="str">
        <f t="shared" si="72"/>
        <v>AG258664</v>
      </c>
      <c r="C2335" s="35" t="s">
        <v>9052</v>
      </c>
      <c r="D2335" s="35" t="str">
        <f t="shared" si="73"/>
        <v>258664 - Minority Health 9_2001</v>
      </c>
      <c r="E2335" s="110">
        <v>25</v>
      </c>
    </row>
    <row r="2336" spans="1:5">
      <c r="A2336" s="58">
        <v>258668</v>
      </c>
      <c r="B2336" s="58" t="str">
        <f t="shared" si="72"/>
        <v>AG258668</v>
      </c>
      <c r="C2336" s="35" t="s">
        <v>9054</v>
      </c>
      <c r="D2336" s="35" t="str">
        <f t="shared" si="73"/>
        <v>258668 - STD Control 9_2001</v>
      </c>
      <c r="E2336" s="110">
        <v>25</v>
      </c>
    </row>
    <row r="2337" spans="1:5">
      <c r="A2337" s="58">
        <v>258671</v>
      </c>
      <c r="B2337" s="58" t="str">
        <f t="shared" si="72"/>
        <v>AG258671</v>
      </c>
      <c r="C2337" s="35" t="s">
        <v>9326</v>
      </c>
      <c r="D2337" s="35" t="str">
        <f t="shared" si="73"/>
        <v>258671 - Court Mandated Parenting Program</v>
      </c>
      <c r="E2337" s="110">
        <v>25</v>
      </c>
    </row>
    <row r="2338" spans="1:5">
      <c r="A2338" s="58">
        <v>258672</v>
      </c>
      <c r="B2338" s="58" t="str">
        <f t="shared" si="72"/>
        <v>AG258672</v>
      </c>
      <c r="C2338" s="35" t="s">
        <v>18553</v>
      </c>
      <c r="D2338" s="35" t="str">
        <f t="shared" si="73"/>
        <v>258672 - Medicaid Waiver Telephone Screening Program</v>
      </c>
      <c r="E2338" s="110">
        <v>25</v>
      </c>
    </row>
    <row r="2339" spans="1:5">
      <c r="A2339" s="58">
        <v>258674</v>
      </c>
      <c r="B2339" s="58" t="str">
        <f t="shared" si="72"/>
        <v>AG258674</v>
      </c>
      <c r="C2339" s="35" t="s">
        <v>18554</v>
      </c>
      <c r="D2339" s="35" t="str">
        <f t="shared" si="73"/>
        <v>258674 - Fetal Infant Mortality Review Program 9_2001</v>
      </c>
      <c r="E2339" s="110">
        <v>25</v>
      </c>
    </row>
    <row r="2340" spans="1:5">
      <c r="A2340" s="58">
        <v>258675</v>
      </c>
      <c r="B2340" s="58" t="str">
        <f t="shared" si="72"/>
        <v>AG258675</v>
      </c>
      <c r="C2340" s="35" t="s">
        <v>9260</v>
      </c>
      <c r="D2340" s="35" t="str">
        <f t="shared" si="73"/>
        <v>258675 - Vaccine Replacement_Handling</v>
      </c>
      <c r="E2340" s="110">
        <v>25</v>
      </c>
    </row>
    <row r="2341" spans="1:5">
      <c r="A2341" s="58">
        <v>258677</v>
      </c>
      <c r="B2341" s="58" t="str">
        <f t="shared" si="72"/>
        <v>AG258677</v>
      </c>
      <c r="C2341" s="35" t="s">
        <v>18555</v>
      </c>
      <c r="D2341" s="35" t="str">
        <f t="shared" si="73"/>
        <v>258677 - Detroit Workforce Develop _ "Work First" Program</v>
      </c>
      <c r="E2341" s="110">
        <v>25</v>
      </c>
    </row>
    <row r="2342" spans="1:5">
      <c r="A2342" s="58">
        <v>258678</v>
      </c>
      <c r="B2342" s="58" t="str">
        <f t="shared" si="72"/>
        <v>AG258678</v>
      </c>
      <c r="C2342" s="35" t="s">
        <v>18556</v>
      </c>
      <c r="D2342" s="35" t="str">
        <f t="shared" si="73"/>
        <v>258678 - Youth Department S.A.F.E.T.Y Program</v>
      </c>
      <c r="E2342" s="110">
        <v>25</v>
      </c>
    </row>
    <row r="2343" spans="1:5">
      <c r="A2343" s="58">
        <v>258680</v>
      </c>
      <c r="B2343" s="58" t="str">
        <f t="shared" si="72"/>
        <v>AG258680</v>
      </c>
      <c r="C2343" s="35" t="s">
        <v>18557</v>
      </c>
      <c r="D2343" s="35" t="str">
        <f t="shared" si="73"/>
        <v>258680 - Adol Health _ Alter Models 9_2002</v>
      </c>
      <c r="E2343" s="110">
        <v>25</v>
      </c>
    </row>
    <row r="2344" spans="1:5">
      <c r="A2344" s="58">
        <v>258681</v>
      </c>
      <c r="B2344" s="58" t="str">
        <f t="shared" si="72"/>
        <v>AG258681</v>
      </c>
      <c r="C2344" s="35" t="s">
        <v>18558</v>
      </c>
      <c r="D2344" s="35" t="str">
        <f t="shared" si="73"/>
        <v>258681 - Adol Health _ Teen Health Centers 9_2002</v>
      </c>
      <c r="E2344" s="110">
        <v>25</v>
      </c>
    </row>
    <row r="2345" spans="1:5">
      <c r="A2345" s="58">
        <v>258683</v>
      </c>
      <c r="B2345" s="58" t="str">
        <f t="shared" si="72"/>
        <v>AG258683</v>
      </c>
      <c r="C2345" s="35" t="s">
        <v>18559</v>
      </c>
      <c r="D2345" s="35" t="str">
        <f t="shared" si="73"/>
        <v>258683 - AIDS_HIV Family Services 7_2002</v>
      </c>
      <c r="E2345" s="110">
        <v>25</v>
      </c>
    </row>
    <row r="2346" spans="1:5">
      <c r="A2346" s="58">
        <v>258689</v>
      </c>
      <c r="B2346" s="58" t="str">
        <f t="shared" si="72"/>
        <v>AG258689</v>
      </c>
      <c r="C2346" s="35" t="s">
        <v>18560</v>
      </c>
      <c r="D2346" s="35" t="str">
        <f t="shared" si="73"/>
        <v>258689 - CHSCS Outreach &amp; Advocacy 9_2002</v>
      </c>
      <c r="E2346" s="110">
        <v>25</v>
      </c>
    </row>
    <row r="2347" spans="1:5">
      <c r="A2347" s="58">
        <v>258690</v>
      </c>
      <c r="B2347" s="58" t="str">
        <f t="shared" si="72"/>
        <v>AG258690</v>
      </c>
      <c r="C2347" s="35" t="s">
        <v>18561</v>
      </c>
      <c r="D2347" s="35" t="str">
        <f t="shared" si="73"/>
        <v>258690 - Medicaid Outreach &amp; Advocacy 9_2002</v>
      </c>
      <c r="E2347" s="110">
        <v>25</v>
      </c>
    </row>
    <row r="2348" spans="1:5">
      <c r="A2348" s="58">
        <v>258697</v>
      </c>
      <c r="B2348" s="58" t="str">
        <f t="shared" si="72"/>
        <v>AG258697</v>
      </c>
      <c r="C2348" s="35" t="s">
        <v>18562</v>
      </c>
      <c r="D2348" s="35" t="str">
        <f t="shared" si="73"/>
        <v>258697 - Refugee Health Screning 7_2002</v>
      </c>
      <c r="E2348" s="110">
        <v>25</v>
      </c>
    </row>
    <row r="2349" spans="1:5">
      <c r="A2349" s="58">
        <v>258700</v>
      </c>
      <c r="B2349" s="58" t="str">
        <f t="shared" si="72"/>
        <v>AG258700</v>
      </c>
      <c r="C2349" s="35" t="s">
        <v>18563</v>
      </c>
      <c r="D2349" s="35" t="str">
        <f t="shared" si="73"/>
        <v>258700 - Bio_Terrorism Laboratory 9_2002</v>
      </c>
      <c r="E2349" s="110">
        <v>25</v>
      </c>
    </row>
    <row r="2350" spans="1:5">
      <c r="A2350" s="58">
        <v>258701</v>
      </c>
      <c r="B2350" s="58" t="str">
        <f t="shared" si="72"/>
        <v>AG258701</v>
      </c>
      <c r="C2350" s="35" t="s">
        <v>18564</v>
      </c>
      <c r="D2350" s="35" t="str">
        <f t="shared" si="73"/>
        <v>258701 - Court Mandated Parenting Program 2001_2002</v>
      </c>
      <c r="E2350" s="110">
        <v>25</v>
      </c>
    </row>
    <row r="2351" spans="1:5">
      <c r="A2351" s="58">
        <v>258702</v>
      </c>
      <c r="B2351" s="58" t="str">
        <f t="shared" si="72"/>
        <v>AG258702</v>
      </c>
      <c r="C2351" s="35" t="s">
        <v>18565</v>
      </c>
      <c r="D2351" s="35" t="str">
        <f t="shared" si="73"/>
        <v>258702 - Michigan's Trust Fund 9_02</v>
      </c>
      <c r="E2351" s="110">
        <v>25</v>
      </c>
    </row>
    <row r="2352" spans="1:5">
      <c r="A2352" s="58">
        <v>258704</v>
      </c>
      <c r="B2352" s="58" t="str">
        <f t="shared" si="72"/>
        <v>AG258704</v>
      </c>
      <c r="C2352" s="35" t="s">
        <v>18566</v>
      </c>
      <c r="D2352" s="35" t="str">
        <f t="shared" si="73"/>
        <v>258704 - Infant Mortality Review Program 2001_2002</v>
      </c>
      <c r="E2352" s="110">
        <v>25</v>
      </c>
    </row>
    <row r="2353" spans="1:5">
      <c r="A2353" s="58">
        <v>258706</v>
      </c>
      <c r="B2353" s="58" t="str">
        <f t="shared" si="72"/>
        <v>AG258706</v>
      </c>
      <c r="C2353" s="35" t="s">
        <v>18567</v>
      </c>
      <c r="D2353" s="35" t="str">
        <f t="shared" si="73"/>
        <v>258706 - Adol Health _ Alter Models 9_2003</v>
      </c>
      <c r="E2353" s="110">
        <v>25</v>
      </c>
    </row>
    <row r="2354" spans="1:5">
      <c r="A2354" s="58">
        <v>258707</v>
      </c>
      <c r="B2354" s="58" t="str">
        <f t="shared" si="72"/>
        <v>AG258707</v>
      </c>
      <c r="C2354" s="35" t="s">
        <v>18568</v>
      </c>
      <c r="D2354" s="35" t="str">
        <f t="shared" si="73"/>
        <v>258707 - Adol Health _ Teen Health Centers 9_2003</v>
      </c>
      <c r="E2354" s="110">
        <v>25</v>
      </c>
    </row>
    <row r="2355" spans="1:5">
      <c r="A2355" s="58">
        <v>258708</v>
      </c>
      <c r="B2355" s="58" t="str">
        <f t="shared" si="72"/>
        <v>AG258708</v>
      </c>
      <c r="C2355" s="35" t="s">
        <v>18569</v>
      </c>
      <c r="D2355" s="35" t="str">
        <f t="shared" si="73"/>
        <v>258708 - AIDS_HIV Consortia 9_2003</v>
      </c>
      <c r="E2355" s="110">
        <v>25</v>
      </c>
    </row>
    <row r="2356" spans="1:5">
      <c r="A2356" s="58">
        <v>258709</v>
      </c>
      <c r="B2356" s="58" t="str">
        <f t="shared" si="72"/>
        <v>AG258709</v>
      </c>
      <c r="C2356" s="35" t="s">
        <v>18570</v>
      </c>
      <c r="D2356" s="35" t="str">
        <f t="shared" si="73"/>
        <v>258709 - AIDS_HIV Family Services 7_2003</v>
      </c>
      <c r="E2356" s="110">
        <v>25</v>
      </c>
    </row>
    <row r="2357" spans="1:5">
      <c r="A2357" s="58">
        <v>258710</v>
      </c>
      <c r="B2357" s="58" t="str">
        <f t="shared" si="72"/>
        <v>AG258710</v>
      </c>
      <c r="C2357" s="35" t="s">
        <v>18571</v>
      </c>
      <c r="D2357" s="35" t="str">
        <f t="shared" si="73"/>
        <v>258710 - AIDS_HIV Prevention and Planning 9_2003</v>
      </c>
      <c r="E2357" s="110">
        <v>25</v>
      </c>
    </row>
    <row r="2358" spans="1:5">
      <c r="A2358" s="58">
        <v>258711</v>
      </c>
      <c r="B2358" s="58" t="str">
        <f t="shared" si="72"/>
        <v>AG258711</v>
      </c>
      <c r="C2358" s="35" t="s">
        <v>18572</v>
      </c>
      <c r="D2358" s="35" t="str">
        <f t="shared" si="73"/>
        <v>258711 - Local Tobacco Reduction</v>
      </c>
      <c r="E2358" s="110">
        <v>25</v>
      </c>
    </row>
    <row r="2359" spans="1:5">
      <c r="A2359" s="58">
        <v>258713</v>
      </c>
      <c r="B2359" s="58" t="str">
        <f t="shared" si="72"/>
        <v>AG258713</v>
      </c>
      <c r="C2359" s="35" t="s">
        <v>18573</v>
      </c>
      <c r="D2359" s="35" t="str">
        <f t="shared" si="73"/>
        <v>258713 - Case Coord &amp; Support 9_2003</v>
      </c>
      <c r="E2359" s="110">
        <v>25</v>
      </c>
    </row>
    <row r="2360" spans="1:5">
      <c r="A2360" s="58">
        <v>258714</v>
      </c>
      <c r="B2360" s="58" t="str">
        <f t="shared" si="72"/>
        <v>AG258714</v>
      </c>
      <c r="C2360" s="35" t="s">
        <v>18574</v>
      </c>
      <c r="D2360" s="35" t="str">
        <f t="shared" si="73"/>
        <v>258714 - Local Maternal &amp; Children BG 9_2003</v>
      </c>
      <c r="E2360" s="110">
        <v>25</v>
      </c>
    </row>
    <row r="2361" spans="1:5">
      <c r="A2361" s="58">
        <v>258715</v>
      </c>
      <c r="B2361" s="58" t="str">
        <f t="shared" si="72"/>
        <v>AG258715</v>
      </c>
      <c r="C2361" s="35" t="s">
        <v>18575</v>
      </c>
      <c r="D2361" s="35" t="str">
        <f t="shared" si="73"/>
        <v>258715 - CHSCS Outreach &amp; Advocacy 9_2003</v>
      </c>
      <c r="E2361" s="110">
        <v>25</v>
      </c>
    </row>
    <row r="2362" spans="1:5">
      <c r="A2362" s="58">
        <v>258716</v>
      </c>
      <c r="B2362" s="58" t="str">
        <f t="shared" si="72"/>
        <v>AG258716</v>
      </c>
      <c r="C2362" s="35" t="s">
        <v>18576</v>
      </c>
      <c r="D2362" s="35" t="str">
        <f t="shared" si="73"/>
        <v>258716 - Medicaid Outreach &amp; Advocacy 9_2003</v>
      </c>
      <c r="E2362" s="110">
        <v>25</v>
      </c>
    </row>
    <row r="2363" spans="1:5">
      <c r="A2363" s="58">
        <v>258717</v>
      </c>
      <c r="B2363" s="58" t="str">
        <f t="shared" si="72"/>
        <v>AG258717</v>
      </c>
      <c r="C2363" s="35" t="s">
        <v>18577</v>
      </c>
      <c r="D2363" s="35" t="str">
        <f t="shared" si="73"/>
        <v>258717 - Family Planning 9_2003</v>
      </c>
      <c r="E2363" s="110">
        <v>25</v>
      </c>
    </row>
    <row r="2364" spans="1:5">
      <c r="A2364" s="58">
        <v>258718</v>
      </c>
      <c r="B2364" s="58" t="str">
        <f t="shared" si="72"/>
        <v>AG258718</v>
      </c>
      <c r="C2364" s="35" t="s">
        <v>18578</v>
      </c>
      <c r="D2364" s="35" t="str">
        <f t="shared" si="73"/>
        <v>258718 - Immunization Action Plan 9_2003</v>
      </c>
      <c r="E2364" s="110">
        <v>25</v>
      </c>
    </row>
    <row r="2365" spans="1:5">
      <c r="A2365" s="58">
        <v>258719</v>
      </c>
      <c r="B2365" s="58" t="str">
        <f t="shared" si="72"/>
        <v>AG258719</v>
      </c>
      <c r="C2365" s="35" t="s">
        <v>18579</v>
      </c>
      <c r="D2365" s="35" t="str">
        <f t="shared" si="73"/>
        <v>258719 - Maternal &amp; Infant Health Advocacy 9_2003</v>
      </c>
      <c r="E2365" s="110">
        <v>25</v>
      </c>
    </row>
    <row r="2366" spans="1:5">
      <c r="A2366" s="58">
        <v>258720</v>
      </c>
      <c r="B2366" s="58" t="str">
        <f t="shared" si="72"/>
        <v>AG258720</v>
      </c>
      <c r="C2366" s="35" t="s">
        <v>9687</v>
      </c>
      <c r="D2366" s="35" t="str">
        <f t="shared" si="73"/>
        <v>258720 - Minority Health_9_2003</v>
      </c>
      <c r="E2366" s="110">
        <v>25</v>
      </c>
    </row>
    <row r="2367" spans="1:5">
      <c r="A2367" s="58">
        <v>258721</v>
      </c>
      <c r="B2367" s="58" t="str">
        <f t="shared" si="72"/>
        <v>AG258721</v>
      </c>
      <c r="C2367" s="35" t="s">
        <v>18580</v>
      </c>
      <c r="D2367" s="35" t="str">
        <f t="shared" si="73"/>
        <v>258721 - PNC Outreach &amp; Advocacy 9_2003</v>
      </c>
      <c r="E2367" s="110">
        <v>25</v>
      </c>
    </row>
    <row r="2368" spans="1:5">
      <c r="A2368" s="58">
        <v>258722</v>
      </c>
      <c r="B2368" s="58" t="str">
        <f t="shared" si="72"/>
        <v>AG258722</v>
      </c>
      <c r="C2368" s="35" t="s">
        <v>18581</v>
      </c>
      <c r="D2368" s="35" t="str">
        <f t="shared" si="73"/>
        <v>258722 - Primary Care _ CHASS 9_2003</v>
      </c>
      <c r="E2368" s="110">
        <v>25</v>
      </c>
    </row>
    <row r="2369" spans="1:5">
      <c r="A2369" s="58">
        <v>258724</v>
      </c>
      <c r="B2369" s="58" t="str">
        <f t="shared" si="72"/>
        <v>AG258724</v>
      </c>
      <c r="C2369" s="35" t="s">
        <v>18582</v>
      </c>
      <c r="D2369" s="35" t="str">
        <f t="shared" si="73"/>
        <v>258724 - STD Control 9_2003</v>
      </c>
      <c r="E2369" s="110">
        <v>25</v>
      </c>
    </row>
    <row r="2370" spans="1:5">
      <c r="A2370" s="58">
        <v>258725</v>
      </c>
      <c r="B2370" s="58" t="str">
        <f t="shared" si="72"/>
        <v>AG258725</v>
      </c>
      <c r="C2370" s="35" t="s">
        <v>18583</v>
      </c>
      <c r="D2370" s="35" t="str">
        <f t="shared" si="73"/>
        <v>258725 - Laboratory Services 9_2003</v>
      </c>
      <c r="E2370" s="110">
        <v>25</v>
      </c>
    </row>
    <row r="2371" spans="1:5">
      <c r="A2371" s="58">
        <v>258726</v>
      </c>
      <c r="B2371" s="58" t="str">
        <f t="shared" si="72"/>
        <v>AG258726</v>
      </c>
      <c r="C2371" s="35" t="s">
        <v>18584</v>
      </c>
      <c r="D2371" s="35" t="str">
        <f t="shared" si="73"/>
        <v>258726 - Bio_Terrorism Laboratory 9_2003</v>
      </c>
      <c r="E2371" s="110">
        <v>25</v>
      </c>
    </row>
    <row r="2372" spans="1:5">
      <c r="A2372" s="58">
        <v>258731</v>
      </c>
      <c r="B2372" s="58" t="str">
        <f t="shared" si="72"/>
        <v>AG258731</v>
      </c>
      <c r="C2372" s="35" t="s">
        <v>18585</v>
      </c>
      <c r="D2372" s="35" t="str">
        <f t="shared" si="73"/>
        <v>258731 - Vaccine Replacement &amp; Handling</v>
      </c>
      <c r="E2372" s="110">
        <v>25</v>
      </c>
    </row>
    <row r="2373" spans="1:5">
      <c r="A2373" s="58">
        <v>258734</v>
      </c>
      <c r="B2373" s="58" t="str">
        <f t="shared" ref="B2373:B2436" si="74">"AG"&amp;A2373</f>
        <v>AG258734</v>
      </c>
      <c r="C2373" s="35" t="s">
        <v>18586</v>
      </c>
      <c r="D2373" s="35" t="str">
        <f t="shared" ref="D2373:D2436" si="75">A2373&amp;" - "&amp;C2373</f>
        <v>258734 - AIDS_HIV Consortium 9_2004</v>
      </c>
      <c r="E2373" s="110">
        <v>25</v>
      </c>
    </row>
    <row r="2374" spans="1:5">
      <c r="A2374" s="58">
        <v>258735</v>
      </c>
      <c r="B2374" s="58" t="str">
        <f t="shared" si="74"/>
        <v>AG258735</v>
      </c>
      <c r="C2374" s="35" t="s">
        <v>18587</v>
      </c>
      <c r="D2374" s="35" t="str">
        <f t="shared" si="75"/>
        <v>258735 - AIDS_HIV Family Services 9_2004</v>
      </c>
      <c r="E2374" s="110">
        <v>25</v>
      </c>
    </row>
    <row r="2375" spans="1:5">
      <c r="A2375" s="58">
        <v>258736</v>
      </c>
      <c r="B2375" s="58" t="str">
        <f t="shared" si="74"/>
        <v>AG258736</v>
      </c>
      <c r="C2375" s="35" t="s">
        <v>18588</v>
      </c>
      <c r="D2375" s="35" t="str">
        <f t="shared" si="75"/>
        <v>258736 - AIDS_HIV Prevention &amp; Planning 9_2004</v>
      </c>
      <c r="E2375" s="110">
        <v>25</v>
      </c>
    </row>
    <row r="2376" spans="1:5">
      <c r="A2376" s="58">
        <v>258737</v>
      </c>
      <c r="B2376" s="58" t="str">
        <f t="shared" si="74"/>
        <v>AG258737</v>
      </c>
      <c r="C2376" s="35" t="s">
        <v>9948</v>
      </c>
      <c r="D2376" s="35" t="str">
        <f t="shared" si="75"/>
        <v>258737 - Local Tobacco Reduction 9_2004</v>
      </c>
      <c r="E2376" s="110">
        <v>25</v>
      </c>
    </row>
    <row r="2377" spans="1:5">
      <c r="A2377" s="58">
        <v>258738</v>
      </c>
      <c r="B2377" s="58" t="str">
        <f t="shared" si="74"/>
        <v>AG258738</v>
      </c>
      <c r="C2377" s="35" t="s">
        <v>18589</v>
      </c>
      <c r="D2377" s="35" t="str">
        <f t="shared" si="75"/>
        <v>258738 - Case Coordinating &amp; Support 9_2004_258738</v>
      </c>
      <c r="E2377" s="110">
        <v>25</v>
      </c>
    </row>
    <row r="2378" spans="1:5">
      <c r="A2378" s="58">
        <v>258739</v>
      </c>
      <c r="B2378" s="58" t="str">
        <f t="shared" si="74"/>
        <v>AG258739</v>
      </c>
      <c r="C2378" s="35" t="s">
        <v>18590</v>
      </c>
      <c r="D2378" s="35" t="str">
        <f t="shared" si="75"/>
        <v>258739 - Local Maternal &amp; Children BG 9_2004_258739</v>
      </c>
      <c r="E2378" s="110">
        <v>25</v>
      </c>
    </row>
    <row r="2379" spans="1:5">
      <c r="A2379" s="58">
        <v>258740</v>
      </c>
      <c r="B2379" s="58" t="str">
        <f t="shared" si="74"/>
        <v>AG258740</v>
      </c>
      <c r="C2379" s="35" t="s">
        <v>18591</v>
      </c>
      <c r="D2379" s="35" t="str">
        <f t="shared" si="75"/>
        <v>258740 - CHSCS Outreach &amp; Advocacy 9_2004</v>
      </c>
      <c r="E2379" s="110">
        <v>25</v>
      </c>
    </row>
    <row r="2380" spans="1:5">
      <c r="A2380" s="58">
        <v>258741</v>
      </c>
      <c r="B2380" s="58" t="str">
        <f t="shared" si="74"/>
        <v>AG258741</v>
      </c>
      <c r="C2380" s="35" t="s">
        <v>18592</v>
      </c>
      <c r="D2380" s="35" t="str">
        <f t="shared" si="75"/>
        <v>258741 - Maternal &amp; Child Outreach Enrollment 9_2004</v>
      </c>
      <c r="E2380" s="110">
        <v>25</v>
      </c>
    </row>
    <row r="2381" spans="1:5">
      <c r="A2381" s="58">
        <v>258742</v>
      </c>
      <c r="B2381" s="58" t="str">
        <f t="shared" si="74"/>
        <v>AG258742</v>
      </c>
      <c r="C2381" s="35" t="s">
        <v>9958</v>
      </c>
      <c r="D2381" s="35" t="str">
        <f t="shared" si="75"/>
        <v>258742 - Family Planning 9_2004</v>
      </c>
      <c r="E2381" s="110">
        <v>25</v>
      </c>
    </row>
    <row r="2382" spans="1:5">
      <c r="A2382" s="58">
        <v>258743</v>
      </c>
      <c r="B2382" s="58" t="str">
        <f t="shared" si="74"/>
        <v>AG258743</v>
      </c>
      <c r="C2382" s="35" t="s">
        <v>9960</v>
      </c>
      <c r="D2382" s="35" t="str">
        <f t="shared" si="75"/>
        <v>258743 - Immunization Action Plan 9_2004</v>
      </c>
      <c r="E2382" s="110">
        <v>25</v>
      </c>
    </row>
    <row r="2383" spans="1:5">
      <c r="A2383" s="58">
        <v>258746</v>
      </c>
      <c r="B2383" s="58" t="str">
        <f t="shared" si="74"/>
        <v>AG258746</v>
      </c>
      <c r="C2383" s="35" t="s">
        <v>18593</v>
      </c>
      <c r="D2383" s="35" t="str">
        <f t="shared" si="75"/>
        <v>258746 - PNC Outreach &amp; Advocacy 9_2004</v>
      </c>
      <c r="E2383" s="110">
        <v>25</v>
      </c>
    </row>
    <row r="2384" spans="1:5">
      <c r="A2384" s="58">
        <v>258747</v>
      </c>
      <c r="B2384" s="58" t="str">
        <f t="shared" si="74"/>
        <v>AG258747</v>
      </c>
      <c r="C2384" s="35" t="s">
        <v>18594</v>
      </c>
      <c r="D2384" s="35" t="str">
        <f t="shared" si="75"/>
        <v>258747 - Primary Care _ CHASS 9_2004</v>
      </c>
      <c r="E2384" s="110">
        <v>25</v>
      </c>
    </row>
    <row r="2385" spans="1:5">
      <c r="A2385" s="58">
        <v>258748</v>
      </c>
      <c r="B2385" s="58" t="str">
        <f t="shared" si="74"/>
        <v>AG258748</v>
      </c>
      <c r="C2385" s="35" t="s">
        <v>9966</v>
      </c>
      <c r="D2385" s="35" t="str">
        <f t="shared" si="75"/>
        <v>258748 - STD Control 9_2004</v>
      </c>
      <c r="E2385" s="110">
        <v>25</v>
      </c>
    </row>
    <row r="2386" spans="1:5">
      <c r="A2386" s="58">
        <v>258749</v>
      </c>
      <c r="B2386" s="58" t="str">
        <f t="shared" si="74"/>
        <v>AG258749</v>
      </c>
      <c r="C2386" s="35" t="s">
        <v>9968</v>
      </c>
      <c r="D2386" s="35" t="str">
        <f t="shared" si="75"/>
        <v>258749 - Laboratory Services 9_2004</v>
      </c>
      <c r="E2386" s="110">
        <v>25</v>
      </c>
    </row>
    <row r="2387" spans="1:5">
      <c r="A2387" s="58">
        <v>258750</v>
      </c>
      <c r="B2387" s="58" t="str">
        <f t="shared" si="74"/>
        <v>AG258750</v>
      </c>
      <c r="C2387" s="35" t="s">
        <v>9970</v>
      </c>
      <c r="D2387" s="35" t="str">
        <f t="shared" si="75"/>
        <v>258750 - Bio_Terrorism Laboratory 9_2004</v>
      </c>
      <c r="E2387" s="110">
        <v>25</v>
      </c>
    </row>
    <row r="2388" spans="1:5">
      <c r="A2388" s="58">
        <v>258751</v>
      </c>
      <c r="B2388" s="58" t="str">
        <f t="shared" si="74"/>
        <v>AG258751</v>
      </c>
      <c r="C2388" s="35" t="s">
        <v>18595</v>
      </c>
      <c r="D2388" s="35" t="str">
        <f t="shared" si="75"/>
        <v>258751 - Vaccine Replacement &amp; Handling 9_2004</v>
      </c>
      <c r="E2388" s="110">
        <v>25</v>
      </c>
    </row>
    <row r="2389" spans="1:5">
      <c r="A2389" s="58">
        <v>258752</v>
      </c>
      <c r="B2389" s="58" t="str">
        <f t="shared" si="74"/>
        <v>AG258752</v>
      </c>
      <c r="C2389" s="35" t="s">
        <v>18596</v>
      </c>
      <c r="D2389" s="35" t="str">
        <f t="shared" si="75"/>
        <v>258752 - Children's Trust Fund 9_2004</v>
      </c>
      <c r="E2389" s="110">
        <v>25</v>
      </c>
    </row>
    <row r="2390" spans="1:5">
      <c r="A2390" s="58">
        <v>258753</v>
      </c>
      <c r="B2390" s="58" t="str">
        <f t="shared" si="74"/>
        <v>AG258753</v>
      </c>
      <c r="C2390" s="35" t="s">
        <v>18597</v>
      </c>
      <c r="D2390" s="35" t="str">
        <f t="shared" si="75"/>
        <v>258753 - E &amp; T Work First Program 6_2004</v>
      </c>
      <c r="E2390" s="110">
        <v>25</v>
      </c>
    </row>
    <row r="2391" spans="1:5">
      <c r="A2391" s="58">
        <v>258754</v>
      </c>
      <c r="B2391" s="58" t="str">
        <f t="shared" si="74"/>
        <v>AG258754</v>
      </c>
      <c r="C2391" s="35" t="s">
        <v>18598</v>
      </c>
      <c r="D2391" s="35" t="str">
        <f t="shared" si="75"/>
        <v>258754 - Youth Department Safety Program 6_2004</v>
      </c>
      <c r="E2391" s="110">
        <v>25</v>
      </c>
    </row>
    <row r="2392" spans="1:5">
      <c r="A2392" s="58">
        <v>258755</v>
      </c>
      <c r="B2392" s="58" t="str">
        <f t="shared" si="74"/>
        <v>AG258755</v>
      </c>
      <c r="C2392" s="35" t="s">
        <v>18599</v>
      </c>
      <c r="D2392" s="35" t="str">
        <f t="shared" si="75"/>
        <v>258755 - Adolescent Health Alternative Model 9_2004</v>
      </c>
      <c r="E2392" s="110">
        <v>25</v>
      </c>
    </row>
    <row r="2393" spans="1:5">
      <c r="A2393" s="58">
        <v>258756</v>
      </c>
      <c r="B2393" s="58" t="str">
        <f t="shared" si="74"/>
        <v>AG258756</v>
      </c>
      <c r="C2393" s="35" t="s">
        <v>18600</v>
      </c>
      <c r="D2393" s="35" t="str">
        <f t="shared" si="75"/>
        <v>258756 - Adolescent Health _ Teen Health Centers 9_2004</v>
      </c>
      <c r="E2393" s="110">
        <v>25</v>
      </c>
    </row>
    <row r="2394" spans="1:5">
      <c r="A2394" s="58">
        <v>258757</v>
      </c>
      <c r="B2394" s="58" t="str">
        <f t="shared" si="74"/>
        <v>AG258757</v>
      </c>
      <c r="C2394" s="35" t="s">
        <v>18601</v>
      </c>
      <c r="D2394" s="35" t="str">
        <f t="shared" si="75"/>
        <v>258757 - Adol Health _ Alter Models 9_2005</v>
      </c>
      <c r="E2394" s="110">
        <v>25</v>
      </c>
    </row>
    <row r="2395" spans="1:5">
      <c r="A2395" s="58">
        <v>258758</v>
      </c>
      <c r="B2395" s="58" t="str">
        <f t="shared" si="74"/>
        <v>AG258758</v>
      </c>
      <c r="C2395" s="35" t="s">
        <v>18602</v>
      </c>
      <c r="D2395" s="35" t="str">
        <f t="shared" si="75"/>
        <v>258758 - Adol Health _ Teen Health Centers 9_2005</v>
      </c>
      <c r="E2395" s="110">
        <v>25</v>
      </c>
    </row>
    <row r="2396" spans="1:5">
      <c r="A2396" s="58">
        <v>258759</v>
      </c>
      <c r="B2396" s="58" t="str">
        <f t="shared" si="74"/>
        <v>AG258759</v>
      </c>
      <c r="C2396" s="35" t="s">
        <v>18603</v>
      </c>
      <c r="D2396" s="35" t="str">
        <f t="shared" si="75"/>
        <v>258759 - E &amp; T Work First Program FY 02_03</v>
      </c>
      <c r="E2396" s="110">
        <v>25</v>
      </c>
    </row>
    <row r="2397" spans="1:5">
      <c r="A2397" s="58">
        <v>258761</v>
      </c>
      <c r="B2397" s="58" t="str">
        <f t="shared" si="74"/>
        <v>AG258761</v>
      </c>
      <c r="C2397" s="35" t="s">
        <v>18604</v>
      </c>
      <c r="D2397" s="35" t="str">
        <f t="shared" si="75"/>
        <v>258761 - Human Services Youth Division STEPS Program</v>
      </c>
      <c r="E2397" s="110">
        <v>25</v>
      </c>
    </row>
    <row r="2398" spans="1:5">
      <c r="A2398" s="58">
        <v>258762</v>
      </c>
      <c r="B2398" s="58" t="str">
        <f t="shared" si="74"/>
        <v>AG258762</v>
      </c>
      <c r="C2398" s="35" t="s">
        <v>18605</v>
      </c>
      <c r="D2398" s="35" t="str">
        <f t="shared" si="75"/>
        <v>258762 - Local Tobacco Production</v>
      </c>
      <c r="E2398" s="110">
        <v>25</v>
      </c>
    </row>
    <row r="2399" spans="1:5">
      <c r="A2399" s="58">
        <v>258763</v>
      </c>
      <c r="B2399" s="58" t="str">
        <f t="shared" si="74"/>
        <v>AG258763</v>
      </c>
      <c r="C2399" s="35" t="s">
        <v>18606</v>
      </c>
      <c r="D2399" s="35" t="str">
        <f t="shared" si="75"/>
        <v>258763 - Case Coordinating &amp; Support 9_2004</v>
      </c>
      <c r="E2399" s="110">
        <v>25</v>
      </c>
    </row>
    <row r="2400" spans="1:5">
      <c r="A2400" s="58">
        <v>258764</v>
      </c>
      <c r="B2400" s="58" t="str">
        <f t="shared" si="74"/>
        <v>AG258764</v>
      </c>
      <c r="C2400" s="35" t="s">
        <v>18607</v>
      </c>
      <c r="D2400" s="35" t="str">
        <f t="shared" si="75"/>
        <v>258764 - Local Maternal &amp; Children BG 9_2004</v>
      </c>
      <c r="E2400" s="110">
        <v>25</v>
      </c>
    </row>
    <row r="2401" spans="1:5">
      <c r="A2401" s="58">
        <v>258765</v>
      </c>
      <c r="B2401" s="58" t="str">
        <f t="shared" si="74"/>
        <v>AG258765</v>
      </c>
      <c r="C2401" s="35" t="s">
        <v>10300</v>
      </c>
      <c r="D2401" s="35" t="str">
        <f t="shared" si="75"/>
        <v>258765 - CSHCS Outreach &amp; Advocacy 9_2005</v>
      </c>
      <c r="E2401" s="110">
        <v>25</v>
      </c>
    </row>
    <row r="2402" spans="1:5">
      <c r="A2402" s="58">
        <v>258767</v>
      </c>
      <c r="B2402" s="58" t="str">
        <f t="shared" si="74"/>
        <v>AG258767</v>
      </c>
      <c r="C2402" s="35" t="s">
        <v>10302</v>
      </c>
      <c r="D2402" s="35" t="str">
        <f t="shared" si="75"/>
        <v>258767 - Family Planning 9_2005</v>
      </c>
      <c r="E2402" s="110">
        <v>25</v>
      </c>
    </row>
    <row r="2403" spans="1:5">
      <c r="A2403" s="58">
        <v>258768</v>
      </c>
      <c r="B2403" s="58" t="str">
        <f t="shared" si="74"/>
        <v>AG258768</v>
      </c>
      <c r="C2403" s="35" t="s">
        <v>10304</v>
      </c>
      <c r="D2403" s="35" t="str">
        <f t="shared" si="75"/>
        <v>258768 - Immunization Action Plan 9_2005</v>
      </c>
      <c r="E2403" s="110">
        <v>25</v>
      </c>
    </row>
    <row r="2404" spans="1:5">
      <c r="A2404" s="58">
        <v>258770</v>
      </c>
      <c r="B2404" s="58" t="str">
        <f t="shared" si="74"/>
        <v>AG258770</v>
      </c>
      <c r="C2404" s="35" t="s">
        <v>10306</v>
      </c>
      <c r="D2404" s="35" t="str">
        <f t="shared" si="75"/>
        <v>258770 - Minority Health 9_2005</v>
      </c>
      <c r="E2404" s="110">
        <v>25</v>
      </c>
    </row>
    <row r="2405" spans="1:5">
      <c r="A2405" s="58">
        <v>258772</v>
      </c>
      <c r="B2405" s="58" t="str">
        <f t="shared" si="74"/>
        <v>AG258772</v>
      </c>
      <c r="C2405" s="35" t="s">
        <v>10308</v>
      </c>
      <c r="D2405" s="35" t="str">
        <f t="shared" si="75"/>
        <v>258772 - Primary Care _ CHASS 9_2005</v>
      </c>
      <c r="E2405" s="110">
        <v>25</v>
      </c>
    </row>
    <row r="2406" spans="1:5">
      <c r="A2406" s="58">
        <v>258773</v>
      </c>
      <c r="B2406" s="58" t="str">
        <f t="shared" si="74"/>
        <v>AG258773</v>
      </c>
      <c r="C2406" s="35" t="s">
        <v>10310</v>
      </c>
      <c r="D2406" s="35" t="str">
        <f t="shared" si="75"/>
        <v>258773 - STD Control 9_2005</v>
      </c>
      <c r="E2406" s="110">
        <v>25</v>
      </c>
    </row>
    <row r="2407" spans="1:5">
      <c r="A2407" s="58">
        <v>258774</v>
      </c>
      <c r="B2407" s="58" t="str">
        <f t="shared" si="74"/>
        <v>AG258774</v>
      </c>
      <c r="C2407" s="35" t="s">
        <v>10312</v>
      </c>
      <c r="D2407" s="35" t="str">
        <f t="shared" si="75"/>
        <v>258774 - Laboratory Services 9_2005</v>
      </c>
      <c r="E2407" s="110">
        <v>25</v>
      </c>
    </row>
    <row r="2408" spans="1:5">
      <c r="A2408" s="58">
        <v>258775</v>
      </c>
      <c r="B2408" s="58" t="str">
        <f t="shared" si="74"/>
        <v>AG258775</v>
      </c>
      <c r="C2408" s="35" t="s">
        <v>18608</v>
      </c>
      <c r="D2408" s="35" t="str">
        <f t="shared" si="75"/>
        <v>258775 - Bio_Terrorism Laboratory 9_2005</v>
      </c>
      <c r="E2408" s="110">
        <v>25</v>
      </c>
    </row>
    <row r="2409" spans="1:5">
      <c r="A2409" s="58">
        <v>258776</v>
      </c>
      <c r="B2409" s="58" t="str">
        <f t="shared" si="74"/>
        <v>AG258776</v>
      </c>
      <c r="C2409" s="35" t="s">
        <v>10316</v>
      </c>
      <c r="D2409" s="35" t="str">
        <f t="shared" si="75"/>
        <v>258776 - Vaccine Replacement &amp; Handling 9_2005</v>
      </c>
      <c r="E2409" s="110">
        <v>25</v>
      </c>
    </row>
    <row r="2410" spans="1:5">
      <c r="A2410" s="58">
        <v>258777</v>
      </c>
      <c r="B2410" s="58" t="str">
        <f t="shared" si="74"/>
        <v>AG258777</v>
      </c>
      <c r="C2410" s="35" t="s">
        <v>10318</v>
      </c>
      <c r="D2410" s="35" t="str">
        <f t="shared" si="75"/>
        <v>258777 - Children's Trust Fund 9_2005</v>
      </c>
      <c r="E2410" s="110">
        <v>25</v>
      </c>
    </row>
    <row r="2411" spans="1:5">
      <c r="A2411" s="58">
        <v>258778</v>
      </c>
      <c r="B2411" s="58" t="str">
        <f t="shared" si="74"/>
        <v>AG258778</v>
      </c>
      <c r="C2411" s="35" t="s">
        <v>18609</v>
      </c>
      <c r="D2411" s="35" t="str">
        <f t="shared" si="75"/>
        <v>258778 - Detroit Workforce Dev Work First Program 6_2005</v>
      </c>
      <c r="E2411" s="110">
        <v>25</v>
      </c>
    </row>
    <row r="2412" spans="1:5">
      <c r="A2412" s="58">
        <v>258779</v>
      </c>
      <c r="B2412" s="58" t="str">
        <f t="shared" si="74"/>
        <v>AG258779</v>
      </c>
      <c r="C2412" s="35" t="s">
        <v>10322</v>
      </c>
      <c r="D2412" s="35" t="str">
        <f t="shared" si="75"/>
        <v>258779 - Youth Department SAFETY Program 6_2005</v>
      </c>
      <c r="E2412" s="110">
        <v>25</v>
      </c>
    </row>
    <row r="2413" spans="1:5">
      <c r="A2413" s="58">
        <v>258780</v>
      </c>
      <c r="B2413" s="58" t="str">
        <f t="shared" si="74"/>
        <v>AG258780</v>
      </c>
      <c r="C2413" s="35" t="s">
        <v>18610</v>
      </c>
      <c r="D2413" s="35" t="str">
        <f t="shared" si="75"/>
        <v>258780 - Nurse _ Family Partnership Project 01_2007</v>
      </c>
      <c r="E2413" s="110">
        <v>25</v>
      </c>
    </row>
    <row r="2414" spans="1:5">
      <c r="A2414" s="58">
        <v>258781</v>
      </c>
      <c r="B2414" s="58" t="str">
        <f t="shared" si="74"/>
        <v>AG258781</v>
      </c>
      <c r="C2414" s="35" t="s">
        <v>18611</v>
      </c>
      <c r="D2414" s="35" t="str">
        <f t="shared" si="75"/>
        <v>258781 - AIDS_HIV Consortia 9_2005</v>
      </c>
      <c r="E2414" s="110">
        <v>25</v>
      </c>
    </row>
    <row r="2415" spans="1:5">
      <c r="A2415" s="58">
        <v>258782</v>
      </c>
      <c r="B2415" s="58" t="str">
        <f t="shared" si="74"/>
        <v>AG258782</v>
      </c>
      <c r="C2415" s="35" t="s">
        <v>18612</v>
      </c>
      <c r="D2415" s="35" t="str">
        <f t="shared" si="75"/>
        <v>258782 - AIDS_HIV Prev &amp; Planning 9_2005</v>
      </c>
      <c r="E2415" s="110">
        <v>25</v>
      </c>
    </row>
    <row r="2416" spans="1:5">
      <c r="A2416" s="58">
        <v>258783</v>
      </c>
      <c r="B2416" s="58" t="str">
        <f t="shared" si="74"/>
        <v>AG258783</v>
      </c>
      <c r="C2416" s="35" t="s">
        <v>18613</v>
      </c>
      <c r="D2416" s="35" t="str">
        <f t="shared" si="75"/>
        <v>258783 - Healthy Connections _ Village Health Worker Proj</v>
      </c>
      <c r="E2416" s="110">
        <v>25</v>
      </c>
    </row>
    <row r="2417" spans="1:5">
      <c r="A2417" s="58">
        <v>258784</v>
      </c>
      <c r="B2417" s="58" t="str">
        <f t="shared" si="74"/>
        <v>AG258784</v>
      </c>
      <c r="C2417" s="35" t="s">
        <v>18614</v>
      </c>
      <c r="D2417" s="35" t="str">
        <f t="shared" si="75"/>
        <v>258784 - Nurse_Partnership 9_2005</v>
      </c>
      <c r="E2417" s="110">
        <v>25</v>
      </c>
    </row>
    <row r="2418" spans="1:5">
      <c r="A2418" s="58">
        <v>258785</v>
      </c>
      <c r="B2418" s="58" t="str">
        <f t="shared" si="74"/>
        <v>AG258785</v>
      </c>
      <c r="C2418" s="35" t="s">
        <v>18615</v>
      </c>
      <c r="D2418" s="35" t="str">
        <f t="shared" si="75"/>
        <v>258785 - AIDS_HIV Family Services 7_2005</v>
      </c>
      <c r="E2418" s="110">
        <v>25</v>
      </c>
    </row>
    <row r="2419" spans="1:5">
      <c r="A2419" s="58">
        <v>258786</v>
      </c>
      <c r="B2419" s="58" t="str">
        <f t="shared" si="74"/>
        <v>AG258786</v>
      </c>
      <c r="C2419" s="35" t="s">
        <v>18616</v>
      </c>
      <c r="D2419" s="35" t="str">
        <f t="shared" si="75"/>
        <v>258786 - Bio_Terrorism Emergency Preparation 9_2005</v>
      </c>
      <c r="E2419" s="110">
        <v>25</v>
      </c>
    </row>
    <row r="2420" spans="1:5">
      <c r="A2420" s="58">
        <v>258787</v>
      </c>
      <c r="B2420" s="58" t="str">
        <f t="shared" si="74"/>
        <v>AG258787</v>
      </c>
      <c r="C2420" s="35" t="s">
        <v>18617</v>
      </c>
      <c r="D2420" s="35" t="str">
        <f t="shared" si="75"/>
        <v>258787 - WC Child and Family Substance Abuse 9_2007</v>
      </c>
      <c r="E2420" s="110">
        <v>25</v>
      </c>
    </row>
    <row r="2421" spans="1:5">
      <c r="A2421" s="58">
        <v>258788</v>
      </c>
      <c r="B2421" s="58" t="str">
        <f t="shared" si="74"/>
        <v>AG258788</v>
      </c>
      <c r="C2421" s="35" t="s">
        <v>10827</v>
      </c>
      <c r="D2421" s="35" t="str">
        <f t="shared" si="75"/>
        <v>258788 - Childhood Obesity Initiative 06_2005</v>
      </c>
      <c r="E2421" s="110">
        <v>25</v>
      </c>
    </row>
    <row r="2422" spans="1:5">
      <c r="A2422" s="58">
        <v>258790</v>
      </c>
      <c r="B2422" s="58" t="str">
        <f t="shared" si="74"/>
        <v>AG258790</v>
      </c>
      <c r="C2422" s="35" t="s">
        <v>10687</v>
      </c>
      <c r="D2422" s="35" t="str">
        <f t="shared" si="75"/>
        <v>258790 - Adol Health _ Alter Models 9_2006</v>
      </c>
      <c r="E2422" s="110">
        <v>25</v>
      </c>
    </row>
    <row r="2423" spans="1:5">
      <c r="A2423" s="58">
        <v>258791</v>
      </c>
      <c r="B2423" s="58" t="str">
        <f t="shared" si="74"/>
        <v>AG258791</v>
      </c>
      <c r="C2423" s="35" t="s">
        <v>10689</v>
      </c>
      <c r="D2423" s="35" t="str">
        <f t="shared" si="75"/>
        <v>258791 - Adol Health _ Teen Health Ctrs 9_2006</v>
      </c>
      <c r="E2423" s="110">
        <v>25</v>
      </c>
    </row>
    <row r="2424" spans="1:5">
      <c r="A2424" s="58">
        <v>258792</v>
      </c>
      <c r="B2424" s="58" t="str">
        <f t="shared" si="74"/>
        <v>AG258792</v>
      </c>
      <c r="C2424" s="35" t="s">
        <v>10691</v>
      </c>
      <c r="D2424" s="35" t="str">
        <f t="shared" si="75"/>
        <v>258792 - AIDS_HIV Consortia 9_2006</v>
      </c>
      <c r="E2424" s="110">
        <v>25</v>
      </c>
    </row>
    <row r="2425" spans="1:5">
      <c r="A2425" s="58">
        <v>258793</v>
      </c>
      <c r="B2425" s="58" t="str">
        <f t="shared" si="74"/>
        <v>AG258793</v>
      </c>
      <c r="C2425" s="35" t="s">
        <v>10693</v>
      </c>
      <c r="D2425" s="35" t="str">
        <f t="shared" si="75"/>
        <v>258793 - AIDS_HIV Family Services 9_2006</v>
      </c>
      <c r="E2425" s="110">
        <v>25</v>
      </c>
    </row>
    <row r="2426" spans="1:5">
      <c r="A2426" s="58">
        <v>258794</v>
      </c>
      <c r="B2426" s="58" t="str">
        <f t="shared" si="74"/>
        <v>AG258794</v>
      </c>
      <c r="C2426" s="35" t="s">
        <v>10695</v>
      </c>
      <c r="D2426" s="35" t="str">
        <f t="shared" si="75"/>
        <v>258794 - AIDS_HIV Prev &amp; Planning 9_2006</v>
      </c>
      <c r="E2426" s="110">
        <v>25</v>
      </c>
    </row>
    <row r="2427" spans="1:5">
      <c r="A2427" s="58">
        <v>258795</v>
      </c>
      <c r="B2427" s="58" t="str">
        <f t="shared" si="74"/>
        <v>AG258795</v>
      </c>
      <c r="C2427" s="35" t="s">
        <v>10697</v>
      </c>
      <c r="D2427" s="35" t="str">
        <f t="shared" si="75"/>
        <v>258795 - Local Tobacco Reduction 9_2006</v>
      </c>
      <c r="E2427" s="110">
        <v>25</v>
      </c>
    </row>
    <row r="2428" spans="1:5">
      <c r="A2428" s="58">
        <v>258797</v>
      </c>
      <c r="B2428" s="58" t="str">
        <f t="shared" si="74"/>
        <v>AG258797</v>
      </c>
      <c r="C2428" s="35" t="s">
        <v>10699</v>
      </c>
      <c r="D2428" s="35" t="str">
        <f t="shared" si="75"/>
        <v>258797 - Local Maternal &amp; Children BG 9_2006</v>
      </c>
      <c r="E2428" s="110">
        <v>25</v>
      </c>
    </row>
    <row r="2429" spans="1:5">
      <c r="A2429" s="58">
        <v>258798</v>
      </c>
      <c r="B2429" s="58" t="str">
        <f t="shared" si="74"/>
        <v>AG258798</v>
      </c>
      <c r="C2429" s="35" t="s">
        <v>10701</v>
      </c>
      <c r="D2429" s="35" t="str">
        <f t="shared" si="75"/>
        <v>258798 - CSHCS Outreach &amp; Advocacy 9_2006</v>
      </c>
      <c r="E2429" s="110">
        <v>25</v>
      </c>
    </row>
    <row r="2430" spans="1:5">
      <c r="A2430" s="58">
        <v>258799</v>
      </c>
      <c r="B2430" s="58" t="str">
        <f t="shared" si="74"/>
        <v>AG258799</v>
      </c>
      <c r="C2430" s="35" t="s">
        <v>10703</v>
      </c>
      <c r="D2430" s="35" t="str">
        <f t="shared" si="75"/>
        <v>258799 - Family Planning 9_2006</v>
      </c>
      <c r="E2430" s="110">
        <v>25</v>
      </c>
    </row>
    <row r="2431" spans="1:5">
      <c r="A2431" s="58">
        <v>258800</v>
      </c>
      <c r="B2431" s="58" t="str">
        <f t="shared" si="74"/>
        <v>AG258800</v>
      </c>
      <c r="C2431" s="35" t="s">
        <v>10735</v>
      </c>
      <c r="D2431" s="35" t="str">
        <f t="shared" si="75"/>
        <v>258800 - TB Prevention &amp; Control 12_2006</v>
      </c>
      <c r="E2431" s="110">
        <v>25</v>
      </c>
    </row>
    <row r="2432" spans="1:5">
      <c r="A2432" s="58">
        <v>258802</v>
      </c>
      <c r="B2432" s="58" t="str">
        <f t="shared" si="74"/>
        <v>AG258802</v>
      </c>
      <c r="C2432" s="35" t="s">
        <v>10737</v>
      </c>
      <c r="D2432" s="35" t="str">
        <f t="shared" si="75"/>
        <v>258802 - Women &amp; Children Expansion_Enhancement 9_2006</v>
      </c>
      <c r="E2432" s="110">
        <v>25</v>
      </c>
    </row>
    <row r="2433" spans="1:5">
      <c r="A2433" s="58">
        <v>258803</v>
      </c>
      <c r="B2433" s="58" t="str">
        <f t="shared" si="74"/>
        <v>AG258803</v>
      </c>
      <c r="C2433" s="35" t="s">
        <v>10739</v>
      </c>
      <c r="D2433" s="35" t="str">
        <f t="shared" si="75"/>
        <v>258803 - Drug Free Community Support 9_2006</v>
      </c>
      <c r="E2433" s="110">
        <v>25</v>
      </c>
    </row>
    <row r="2434" spans="1:5">
      <c r="A2434" s="58">
        <v>258804</v>
      </c>
      <c r="B2434" s="58" t="str">
        <f t="shared" si="74"/>
        <v>AG258804</v>
      </c>
      <c r="C2434" s="35" t="s">
        <v>10741</v>
      </c>
      <c r="D2434" s="35" t="str">
        <f t="shared" si="75"/>
        <v>258804 - Drug Recovery Project Partnership 4_07</v>
      </c>
      <c r="E2434" s="110">
        <v>25</v>
      </c>
    </row>
    <row r="2435" spans="1:5">
      <c r="A2435" s="58">
        <v>258805</v>
      </c>
      <c r="B2435" s="58" t="str">
        <f t="shared" si="74"/>
        <v>AG258805</v>
      </c>
      <c r="C2435" s="35" t="s">
        <v>18618</v>
      </c>
      <c r="D2435" s="35" t="str">
        <f t="shared" si="75"/>
        <v>258805 - Environmental Health_Asthma 8_2005</v>
      </c>
      <c r="E2435" s="110">
        <v>25</v>
      </c>
    </row>
    <row r="2436" spans="1:5">
      <c r="A2436" s="58">
        <v>258806</v>
      </c>
      <c r="B2436" s="58" t="str">
        <f t="shared" si="74"/>
        <v>AG258806</v>
      </c>
      <c r="C2436" s="35" t="s">
        <v>18619</v>
      </c>
      <c r="D2436" s="35" t="str">
        <f t="shared" si="75"/>
        <v>258806 - HOPWA _ Community Living 9_2007</v>
      </c>
      <c r="E2436" s="110">
        <v>25</v>
      </c>
    </row>
    <row r="2437" spans="1:5">
      <c r="A2437" s="58">
        <v>258807</v>
      </c>
      <c r="B2437" s="58" t="str">
        <f t="shared" ref="B2437:B2500" si="76">"AG"&amp;A2437</f>
        <v>AG258807</v>
      </c>
      <c r="C2437" s="35" t="s">
        <v>18620</v>
      </c>
      <c r="D2437" s="35" t="str">
        <f t="shared" ref="D2437:D2500" si="77">A2437&amp;" - "&amp;C2437</f>
        <v>258807 - HIV Emerg Supp Relief 2/2018_FD2104</v>
      </c>
      <c r="E2437" s="110">
        <v>25</v>
      </c>
    </row>
    <row r="2438" spans="1:5">
      <c r="A2438" s="58">
        <v>258808</v>
      </c>
      <c r="B2438" s="58" t="str">
        <f t="shared" si="76"/>
        <v>AG258808</v>
      </c>
      <c r="C2438" s="35" t="s">
        <v>18621</v>
      </c>
      <c r="D2438" s="35" t="str">
        <f t="shared" si="77"/>
        <v>258808 - HOPWA Aids Housing 6/2017_FD2104</v>
      </c>
      <c r="E2438" s="110">
        <v>25</v>
      </c>
    </row>
    <row r="2439" spans="1:5">
      <c r="A2439" s="58">
        <v>258811</v>
      </c>
      <c r="B2439" s="58" t="str">
        <f t="shared" si="76"/>
        <v>AG258811</v>
      </c>
      <c r="C2439" s="35" t="s">
        <v>18622</v>
      </c>
      <c r="D2439" s="35" t="str">
        <f t="shared" si="77"/>
        <v>258811 - HIV Emerg Supp Relief 2_2008</v>
      </c>
      <c r="E2439" s="110">
        <v>25</v>
      </c>
    </row>
    <row r="2440" spans="1:5">
      <c r="A2440" s="58">
        <v>258812</v>
      </c>
      <c r="B2440" s="58" t="str">
        <f t="shared" si="76"/>
        <v>AG258812</v>
      </c>
      <c r="C2440" s="35" t="s">
        <v>11158</v>
      </c>
      <c r="D2440" s="35" t="str">
        <f t="shared" si="77"/>
        <v>258812 - HOPWA AIDS Housing 6_2007</v>
      </c>
      <c r="E2440" s="110">
        <v>25</v>
      </c>
    </row>
    <row r="2441" spans="1:5">
      <c r="A2441" s="58">
        <v>258813</v>
      </c>
      <c r="B2441" s="58" t="str">
        <f t="shared" si="76"/>
        <v>AG258813</v>
      </c>
      <c r="C2441" s="35" t="s">
        <v>11160</v>
      </c>
      <c r="D2441" s="35" t="str">
        <f t="shared" si="77"/>
        <v>258813 - Healthy Start Initiative 5_2007</v>
      </c>
      <c r="E2441" s="110">
        <v>25</v>
      </c>
    </row>
    <row r="2442" spans="1:5">
      <c r="A2442" s="58">
        <v>258814</v>
      </c>
      <c r="B2442" s="58" t="str">
        <f t="shared" si="76"/>
        <v>AG258814</v>
      </c>
      <c r="C2442" s="35" t="s">
        <v>11162</v>
      </c>
      <c r="D2442" s="35" t="str">
        <f t="shared" si="77"/>
        <v>258814 - TB Prev &amp; Control 12_2007</v>
      </c>
      <c r="E2442" s="110">
        <v>25</v>
      </c>
    </row>
    <row r="2443" spans="1:5">
      <c r="A2443" s="58">
        <v>258815</v>
      </c>
      <c r="B2443" s="58" t="str">
        <f t="shared" si="76"/>
        <v>AG258815</v>
      </c>
      <c r="C2443" s="35" t="s">
        <v>11164</v>
      </c>
      <c r="D2443" s="35" t="str">
        <f t="shared" si="77"/>
        <v>258815 - Women &amp; Children Expansion_Enhancement 9_07</v>
      </c>
      <c r="E2443" s="110">
        <v>25</v>
      </c>
    </row>
    <row r="2444" spans="1:5">
      <c r="A2444" s="58">
        <v>258816</v>
      </c>
      <c r="B2444" s="58" t="str">
        <f t="shared" si="76"/>
        <v>AG258816</v>
      </c>
      <c r="C2444" s="35" t="s">
        <v>11166</v>
      </c>
      <c r="D2444" s="35" t="str">
        <f t="shared" si="77"/>
        <v>258816 - Drug Free Community Support 9_2007</v>
      </c>
      <c r="E2444" s="110">
        <v>25</v>
      </c>
    </row>
    <row r="2445" spans="1:5">
      <c r="A2445" s="58">
        <v>258817</v>
      </c>
      <c r="B2445" s="58" t="str">
        <f t="shared" si="76"/>
        <v>AG258817</v>
      </c>
      <c r="C2445" s="35" t="s">
        <v>11168</v>
      </c>
      <c r="D2445" s="35" t="str">
        <f t="shared" si="77"/>
        <v>258817 - Drug Recovery Project Partnership 4_2007</v>
      </c>
      <c r="E2445" s="110">
        <v>25</v>
      </c>
    </row>
    <row r="2446" spans="1:5">
      <c r="A2446" s="58">
        <v>258818</v>
      </c>
      <c r="B2446" s="58" t="str">
        <f t="shared" si="76"/>
        <v>AG258818</v>
      </c>
      <c r="C2446" s="35" t="s">
        <v>11496</v>
      </c>
      <c r="D2446" s="35" t="str">
        <f t="shared" si="77"/>
        <v>258818 - HIV Emerg Supp Relief 2_2009</v>
      </c>
      <c r="E2446" s="110">
        <v>25</v>
      </c>
    </row>
    <row r="2447" spans="1:5">
      <c r="A2447" s="58">
        <v>258819</v>
      </c>
      <c r="B2447" s="58" t="str">
        <f t="shared" si="76"/>
        <v>AG258819</v>
      </c>
      <c r="C2447" s="35" t="s">
        <v>11498</v>
      </c>
      <c r="D2447" s="35" t="str">
        <f t="shared" si="77"/>
        <v>258819 - HOPWA AIDS Housing 6_2008</v>
      </c>
      <c r="E2447" s="110">
        <v>25</v>
      </c>
    </row>
    <row r="2448" spans="1:5">
      <c r="A2448" s="58">
        <v>258820</v>
      </c>
      <c r="B2448" s="58" t="str">
        <f t="shared" si="76"/>
        <v>AG258820</v>
      </c>
      <c r="C2448" s="35" t="s">
        <v>18623</v>
      </c>
      <c r="D2448" s="35" t="str">
        <f t="shared" si="77"/>
        <v>258820 - Healthy Start Initiative 7_2008</v>
      </c>
      <c r="E2448" s="110">
        <v>25</v>
      </c>
    </row>
    <row r="2449" spans="1:5">
      <c r="A2449" s="58">
        <v>258821</v>
      </c>
      <c r="B2449" s="58" t="str">
        <f t="shared" si="76"/>
        <v>AG258821</v>
      </c>
      <c r="C2449" s="35" t="s">
        <v>11502</v>
      </c>
      <c r="D2449" s="35" t="str">
        <f t="shared" si="77"/>
        <v>258821 - TB Prev &amp; Control 12_2008</v>
      </c>
      <c r="E2449" s="110">
        <v>25</v>
      </c>
    </row>
    <row r="2450" spans="1:5">
      <c r="A2450" s="58">
        <v>258822</v>
      </c>
      <c r="B2450" s="58" t="str">
        <f t="shared" si="76"/>
        <v>AG258822</v>
      </c>
      <c r="C2450" s="35" t="s">
        <v>18624</v>
      </c>
      <c r="D2450" s="35" t="str">
        <f t="shared" si="77"/>
        <v>258822 - Women &amp; Children Expansion_Enhancement 9_08</v>
      </c>
      <c r="E2450" s="110">
        <v>25</v>
      </c>
    </row>
    <row r="2451" spans="1:5">
      <c r="A2451" s="58">
        <v>258823</v>
      </c>
      <c r="B2451" s="58" t="str">
        <f t="shared" si="76"/>
        <v>AG258823</v>
      </c>
      <c r="C2451" s="35" t="s">
        <v>11506</v>
      </c>
      <c r="D2451" s="35" t="str">
        <f t="shared" si="77"/>
        <v>258823 - Drug Free Community Support 9_2008</v>
      </c>
      <c r="E2451" s="110">
        <v>25</v>
      </c>
    </row>
    <row r="2452" spans="1:5">
      <c r="A2452" s="58">
        <v>258824</v>
      </c>
      <c r="B2452" s="58" t="str">
        <f t="shared" si="76"/>
        <v>AG258824</v>
      </c>
      <c r="C2452" s="35" t="s">
        <v>11508</v>
      </c>
      <c r="D2452" s="35" t="str">
        <f t="shared" si="77"/>
        <v>258824 - Asthma Health Services 8_2008</v>
      </c>
      <c r="E2452" s="110">
        <v>25</v>
      </c>
    </row>
    <row r="2453" spans="1:5">
      <c r="A2453" s="58">
        <v>258825</v>
      </c>
      <c r="B2453" s="58" t="str">
        <f t="shared" si="76"/>
        <v>AG258825</v>
      </c>
      <c r="C2453" s="35" t="s">
        <v>18625</v>
      </c>
      <c r="D2453" s="35" t="str">
        <f t="shared" si="77"/>
        <v>258825 - HIV Emergency Supp Relief 2_2010</v>
      </c>
      <c r="E2453" s="110">
        <v>25</v>
      </c>
    </row>
    <row r="2454" spans="1:5">
      <c r="A2454" s="58">
        <v>258826</v>
      </c>
      <c r="B2454" s="58" t="str">
        <f t="shared" si="76"/>
        <v>AG258826</v>
      </c>
      <c r="C2454" s="35" t="s">
        <v>11833</v>
      </c>
      <c r="D2454" s="35" t="str">
        <f t="shared" si="77"/>
        <v>258826 - HOPWA Aids Housing 6_2009</v>
      </c>
      <c r="E2454" s="110">
        <v>25</v>
      </c>
    </row>
    <row r="2455" spans="1:5">
      <c r="A2455" s="58">
        <v>258827</v>
      </c>
      <c r="B2455" s="58" t="str">
        <f t="shared" si="76"/>
        <v>AG258827</v>
      </c>
      <c r="C2455" s="35" t="s">
        <v>18626</v>
      </c>
      <c r="D2455" s="35" t="str">
        <f t="shared" si="77"/>
        <v>258827 - Healthy Start Initiative 7_2009</v>
      </c>
      <c r="E2455" s="110">
        <v>25</v>
      </c>
    </row>
    <row r="2456" spans="1:5">
      <c r="A2456" s="58">
        <v>258828</v>
      </c>
      <c r="B2456" s="58" t="str">
        <f t="shared" si="76"/>
        <v>AG258828</v>
      </c>
      <c r="C2456" s="35" t="s">
        <v>11837</v>
      </c>
      <c r="D2456" s="35" t="str">
        <f t="shared" si="77"/>
        <v>258828 - TB Prev &amp; Control 12_2009</v>
      </c>
      <c r="E2456" s="110">
        <v>25</v>
      </c>
    </row>
    <row r="2457" spans="1:5">
      <c r="A2457" s="58">
        <v>258829</v>
      </c>
      <c r="B2457" s="58" t="str">
        <f t="shared" si="76"/>
        <v>AG258829</v>
      </c>
      <c r="C2457" s="35" t="s">
        <v>18627</v>
      </c>
      <c r="D2457" s="35" t="str">
        <f t="shared" si="77"/>
        <v>258829 - Womens &amp; Childrens Expansion_Enchancement 9_09</v>
      </c>
      <c r="E2457" s="110">
        <v>25</v>
      </c>
    </row>
    <row r="2458" spans="1:5">
      <c r="A2458" s="58">
        <v>258830</v>
      </c>
      <c r="B2458" s="58" t="str">
        <f t="shared" si="76"/>
        <v>AG258830</v>
      </c>
      <c r="C2458" s="35" t="s">
        <v>11841</v>
      </c>
      <c r="D2458" s="35" t="str">
        <f t="shared" si="77"/>
        <v>258830 - Drug Free Community Support 9_2009</v>
      </c>
      <c r="E2458" s="110">
        <v>25</v>
      </c>
    </row>
    <row r="2459" spans="1:5">
      <c r="A2459" s="58">
        <v>258831</v>
      </c>
      <c r="B2459" s="58" t="str">
        <f t="shared" si="76"/>
        <v>AG258831</v>
      </c>
      <c r="C2459" s="35" t="s">
        <v>12230</v>
      </c>
      <c r="D2459" s="35" t="str">
        <f t="shared" si="77"/>
        <v>258831 - HIV Emerg Supp Relief 2_2011</v>
      </c>
      <c r="E2459" s="110">
        <v>25</v>
      </c>
    </row>
    <row r="2460" spans="1:5">
      <c r="A2460" s="58">
        <v>258832</v>
      </c>
      <c r="B2460" s="58" t="str">
        <f t="shared" si="76"/>
        <v>AG258832</v>
      </c>
      <c r="C2460" s="35" t="s">
        <v>12232</v>
      </c>
      <c r="D2460" s="35" t="str">
        <f t="shared" si="77"/>
        <v>258832 - HOPWA Aids Housing 6_2010</v>
      </c>
      <c r="E2460" s="110">
        <v>25</v>
      </c>
    </row>
    <row r="2461" spans="1:5">
      <c r="A2461" s="58">
        <v>258833</v>
      </c>
      <c r="B2461" s="58" t="str">
        <f t="shared" si="76"/>
        <v>AG258833</v>
      </c>
      <c r="C2461" s="35" t="s">
        <v>18628</v>
      </c>
      <c r="D2461" s="35" t="str">
        <f t="shared" si="77"/>
        <v>258833 - Healthy Start Initiative 7_2010</v>
      </c>
      <c r="E2461" s="110">
        <v>25</v>
      </c>
    </row>
    <row r="2462" spans="1:5">
      <c r="A2462" s="58">
        <v>258834</v>
      </c>
      <c r="B2462" s="58" t="str">
        <f t="shared" si="76"/>
        <v>AG258834</v>
      </c>
      <c r="C2462" s="35" t="s">
        <v>12236</v>
      </c>
      <c r="D2462" s="35" t="str">
        <f t="shared" si="77"/>
        <v>258834 - TB Prev &amp; Control 12_2010</v>
      </c>
      <c r="E2462" s="110">
        <v>25</v>
      </c>
    </row>
    <row r="2463" spans="1:5">
      <c r="A2463" s="58">
        <v>258835</v>
      </c>
      <c r="B2463" s="58" t="str">
        <f t="shared" si="76"/>
        <v>AG258835</v>
      </c>
      <c r="C2463" s="35" t="s">
        <v>18629</v>
      </c>
      <c r="D2463" s="35" t="str">
        <f t="shared" si="77"/>
        <v>258835 - Womens &amp; Children Expansion_Enhancement 9_2010</v>
      </c>
      <c r="E2463" s="110">
        <v>25</v>
      </c>
    </row>
    <row r="2464" spans="1:5">
      <c r="A2464" s="58">
        <v>258836</v>
      </c>
      <c r="B2464" s="58" t="str">
        <f t="shared" si="76"/>
        <v>AG258836</v>
      </c>
      <c r="C2464" s="35" t="s">
        <v>18630</v>
      </c>
      <c r="D2464" s="35" t="str">
        <f t="shared" si="77"/>
        <v>258836 - Detroit Re_entry Initiative 9_2010</v>
      </c>
      <c r="E2464" s="110">
        <v>25</v>
      </c>
    </row>
    <row r="2465" spans="1:5">
      <c r="A2465" s="58">
        <v>258837</v>
      </c>
      <c r="B2465" s="58" t="str">
        <f t="shared" si="76"/>
        <v>AG258837</v>
      </c>
      <c r="C2465" s="35" t="s">
        <v>18631</v>
      </c>
      <c r="D2465" s="35" t="str">
        <f t="shared" si="77"/>
        <v>258837 - Safe and Drug Free Schools 6_2010</v>
      </c>
      <c r="E2465" s="110">
        <v>25</v>
      </c>
    </row>
    <row r="2466" spans="1:5">
      <c r="A2466" s="58">
        <v>258839</v>
      </c>
      <c r="B2466" s="58" t="str">
        <f t="shared" si="76"/>
        <v>AG258839</v>
      </c>
      <c r="C2466" s="35" t="s">
        <v>18632</v>
      </c>
      <c r="D2466" s="35" t="str">
        <f t="shared" si="77"/>
        <v>258839 - Dreaming While Achieving DHWP 09_10</v>
      </c>
      <c r="E2466" s="110">
        <v>25</v>
      </c>
    </row>
    <row r="2467" spans="1:5">
      <c r="A2467" s="58">
        <v>258840</v>
      </c>
      <c r="B2467" s="58" t="str">
        <f t="shared" si="76"/>
        <v>AG258840</v>
      </c>
      <c r="C2467" s="35" t="s">
        <v>18633</v>
      </c>
      <c r="D2467" s="35" t="str">
        <f t="shared" si="77"/>
        <v>258840 - S.A.F.E.T.Y DHWP 4_10 _ 3_11</v>
      </c>
      <c r="E2467" s="110">
        <v>25</v>
      </c>
    </row>
    <row r="2468" spans="1:5">
      <c r="A2468" s="58">
        <v>258841</v>
      </c>
      <c r="B2468" s="58" t="str">
        <f t="shared" si="76"/>
        <v>AG258841</v>
      </c>
      <c r="C2468" s="35" t="s">
        <v>18634</v>
      </c>
      <c r="D2468" s="35" t="str">
        <f t="shared" si="77"/>
        <v>258841 - S.A.F.E.T.Y Local DHWP 4_10 _ 3_11</v>
      </c>
      <c r="E2468" s="110">
        <v>25</v>
      </c>
    </row>
    <row r="2469" spans="1:5">
      <c r="A2469" s="58">
        <v>258842</v>
      </c>
      <c r="B2469" s="58" t="str">
        <f t="shared" si="76"/>
        <v>AG258842</v>
      </c>
      <c r="C2469" s="35" t="s">
        <v>12496</v>
      </c>
      <c r="D2469" s="35" t="str">
        <f t="shared" si="77"/>
        <v>258842 - Women &amp; Children Expansion_Enhancement 9_2011</v>
      </c>
      <c r="E2469" s="110">
        <v>25</v>
      </c>
    </row>
    <row r="2470" spans="1:5">
      <c r="A2470" s="58">
        <v>258843</v>
      </c>
      <c r="B2470" s="58" t="str">
        <f t="shared" si="76"/>
        <v>AG258843</v>
      </c>
      <c r="C2470" s="35" t="s">
        <v>12498</v>
      </c>
      <c r="D2470" s="35" t="str">
        <f t="shared" si="77"/>
        <v>258843 - Detroit Re_entry Initiative 9_2011</v>
      </c>
      <c r="E2470" s="110">
        <v>25</v>
      </c>
    </row>
    <row r="2471" spans="1:5">
      <c r="A2471" s="58">
        <v>258844</v>
      </c>
      <c r="B2471" s="58" t="str">
        <f t="shared" si="76"/>
        <v>AG258844</v>
      </c>
      <c r="C2471" s="35" t="s">
        <v>12500</v>
      </c>
      <c r="D2471" s="35" t="str">
        <f t="shared" si="77"/>
        <v>258844 - Safe and Drug Free Schools 6_2011</v>
      </c>
      <c r="E2471" s="110">
        <v>25</v>
      </c>
    </row>
    <row r="2472" spans="1:5">
      <c r="A2472" s="58">
        <v>258845</v>
      </c>
      <c r="B2472" s="58" t="str">
        <f t="shared" si="76"/>
        <v>AG258845</v>
      </c>
      <c r="C2472" s="35" t="s">
        <v>12488</v>
      </c>
      <c r="D2472" s="35" t="str">
        <f t="shared" si="77"/>
        <v>258845 - HIV Emerg Supp Relief 2_2012</v>
      </c>
      <c r="E2472" s="110">
        <v>25</v>
      </c>
    </row>
    <row r="2473" spans="1:5">
      <c r="A2473" s="58">
        <v>258846</v>
      </c>
      <c r="B2473" s="58" t="str">
        <f t="shared" si="76"/>
        <v>AG258846</v>
      </c>
      <c r="C2473" s="35" t="s">
        <v>18635</v>
      </c>
      <c r="D2473" s="35" t="str">
        <f t="shared" si="77"/>
        <v>258846 - HOPWA Aids Hosuing 6_2011</v>
      </c>
      <c r="E2473" s="110">
        <v>25</v>
      </c>
    </row>
    <row r="2474" spans="1:5">
      <c r="A2474" s="58">
        <v>258847</v>
      </c>
      <c r="B2474" s="58" t="str">
        <f t="shared" si="76"/>
        <v>AG258847</v>
      </c>
      <c r="C2474" s="35" t="s">
        <v>12492</v>
      </c>
      <c r="D2474" s="35" t="str">
        <f t="shared" si="77"/>
        <v>258847 - Healthy Start Initiative 5_2011</v>
      </c>
      <c r="E2474" s="110">
        <v>25</v>
      </c>
    </row>
    <row r="2475" spans="1:5">
      <c r="A2475" s="58">
        <v>258848</v>
      </c>
      <c r="B2475" s="58" t="str">
        <f t="shared" si="76"/>
        <v>AG258848</v>
      </c>
      <c r="C2475" s="35" t="s">
        <v>12494</v>
      </c>
      <c r="D2475" s="35" t="str">
        <f t="shared" si="77"/>
        <v>258848 - TB Prev &amp; Control 12_2011</v>
      </c>
      <c r="E2475" s="110">
        <v>25</v>
      </c>
    </row>
    <row r="2476" spans="1:5">
      <c r="A2476" s="58">
        <v>258849</v>
      </c>
      <c r="B2476" s="58" t="str">
        <f t="shared" si="76"/>
        <v>AG258849</v>
      </c>
      <c r="C2476" s="35" t="s">
        <v>14282</v>
      </c>
      <c r="D2476" s="35" t="str">
        <f t="shared" si="77"/>
        <v>258849 - HIV Emergency Supp. Relief 2/2017</v>
      </c>
      <c r="E2476" s="110">
        <v>25</v>
      </c>
    </row>
    <row r="2477" spans="1:5">
      <c r="A2477" s="58">
        <v>258850</v>
      </c>
      <c r="B2477" s="58" t="str">
        <f t="shared" si="76"/>
        <v>AG258850</v>
      </c>
      <c r="C2477" s="35" t="s">
        <v>18636</v>
      </c>
      <c r="D2477" s="35" t="str">
        <f t="shared" si="77"/>
        <v>258850 - HIV Emerg Supp Relief 2_2016</v>
      </c>
      <c r="E2477" s="110">
        <v>25</v>
      </c>
    </row>
    <row r="2478" spans="1:5">
      <c r="A2478" s="58">
        <v>258851</v>
      </c>
      <c r="B2478" s="58" t="str">
        <f t="shared" si="76"/>
        <v>AG258851</v>
      </c>
      <c r="C2478" s="35" t="s">
        <v>18637</v>
      </c>
      <c r="D2478" s="35" t="str">
        <f t="shared" si="77"/>
        <v>258851 - HOPWA Aids housing 6_2015</v>
      </c>
      <c r="E2478" s="110">
        <v>25</v>
      </c>
    </row>
    <row r="2479" spans="1:5">
      <c r="A2479" s="58">
        <v>258852</v>
      </c>
      <c r="B2479" s="58" t="str">
        <f t="shared" si="76"/>
        <v>AG258852</v>
      </c>
      <c r="C2479" s="35" t="s">
        <v>18638</v>
      </c>
      <c r="D2479" s="35" t="str">
        <f t="shared" si="77"/>
        <v>258852 - TB Prev &amp; Control 12_2015</v>
      </c>
      <c r="E2479" s="110">
        <v>25</v>
      </c>
    </row>
    <row r="2480" spans="1:5">
      <c r="A2480" s="58">
        <v>258853</v>
      </c>
      <c r="B2480" s="58" t="str">
        <f t="shared" si="76"/>
        <v>AG258853</v>
      </c>
      <c r="C2480" s="35" t="s">
        <v>18437</v>
      </c>
      <c r="D2480" s="35" t="str">
        <f t="shared" si="77"/>
        <v>258853 - HOPWA AIDS Housing 6/2016</v>
      </c>
      <c r="E2480" s="110">
        <v>25</v>
      </c>
    </row>
    <row r="2481" spans="1:5">
      <c r="A2481" s="58">
        <v>258858</v>
      </c>
      <c r="B2481" s="58" t="str">
        <f t="shared" si="76"/>
        <v>AG258858</v>
      </c>
      <c r="C2481" s="35" t="s">
        <v>8848</v>
      </c>
      <c r="D2481" s="35" t="str">
        <f t="shared" si="77"/>
        <v>258858 - Capital Improvements _ Health</v>
      </c>
      <c r="E2481" s="110">
        <v>25</v>
      </c>
    </row>
    <row r="2482" spans="1:5">
      <c r="A2482" s="58">
        <v>258859</v>
      </c>
      <c r="B2482" s="58" t="str">
        <f t="shared" si="76"/>
        <v>AG258859</v>
      </c>
      <c r="C2482" s="35" t="s">
        <v>18639</v>
      </c>
      <c r="D2482" s="35" t="str">
        <f t="shared" si="77"/>
        <v>258859 - Medicaid Substance Abuse 9_99</v>
      </c>
      <c r="E2482" s="110">
        <v>25</v>
      </c>
    </row>
    <row r="2483" spans="1:5">
      <c r="A2483" s="58">
        <v>258860</v>
      </c>
      <c r="B2483" s="58" t="str">
        <f t="shared" si="76"/>
        <v>AG258860</v>
      </c>
      <c r="C2483" s="35" t="s">
        <v>8663</v>
      </c>
      <c r="D2483" s="35" t="str">
        <f t="shared" si="77"/>
        <v>258860 - Substance Abuse Assessment</v>
      </c>
      <c r="E2483" s="110">
        <v>25</v>
      </c>
    </row>
    <row r="2484" spans="1:5">
      <c r="A2484" s="58">
        <v>258861</v>
      </c>
      <c r="B2484" s="58" t="str">
        <f t="shared" si="76"/>
        <v>AG258861</v>
      </c>
      <c r="C2484" s="35" t="s">
        <v>18640</v>
      </c>
      <c r="D2484" s="35" t="str">
        <f t="shared" si="77"/>
        <v>258861 - TB Prev &amp; Control 12_2001</v>
      </c>
      <c r="E2484" s="110">
        <v>25</v>
      </c>
    </row>
    <row r="2485" spans="1:5">
      <c r="A2485" s="58">
        <v>258864</v>
      </c>
      <c r="B2485" s="58" t="str">
        <f t="shared" si="76"/>
        <v>AG258864</v>
      </c>
      <c r="C2485" s="35" t="s">
        <v>9060</v>
      </c>
      <c r="D2485" s="35" t="str">
        <f t="shared" si="77"/>
        <v>258864 - Healthy Start Initiative 8_2001</v>
      </c>
      <c r="E2485" s="110">
        <v>25</v>
      </c>
    </row>
    <row r="2486" spans="1:5">
      <c r="A2486" s="58">
        <v>258867</v>
      </c>
      <c r="B2486" s="58" t="str">
        <f t="shared" si="76"/>
        <v>AG258867</v>
      </c>
      <c r="C2486" s="35" t="s">
        <v>18641</v>
      </c>
      <c r="D2486" s="35" t="str">
        <f t="shared" si="77"/>
        <v>258867 - Health Start Initiative 8_2002</v>
      </c>
      <c r="E2486" s="110">
        <v>25</v>
      </c>
    </row>
    <row r="2487" spans="1:5">
      <c r="A2487" s="58">
        <v>258868</v>
      </c>
      <c r="B2487" s="58" t="str">
        <f t="shared" si="76"/>
        <v>AG258868</v>
      </c>
      <c r="C2487" s="35" t="s">
        <v>18642</v>
      </c>
      <c r="D2487" s="35" t="str">
        <f t="shared" si="77"/>
        <v>258868 - TB Prev &amp; Control 12_2002</v>
      </c>
      <c r="E2487" s="110">
        <v>25</v>
      </c>
    </row>
    <row r="2488" spans="1:5">
      <c r="A2488" s="58">
        <v>258869</v>
      </c>
      <c r="B2488" s="58" t="str">
        <f t="shared" si="76"/>
        <v>AG258869</v>
      </c>
      <c r="C2488" s="35" t="s">
        <v>18643</v>
      </c>
      <c r="D2488" s="35" t="str">
        <f t="shared" si="77"/>
        <v>258869 - Integrated Model of Addiction Treatment</v>
      </c>
      <c r="E2488" s="110">
        <v>25</v>
      </c>
    </row>
    <row r="2489" spans="1:5">
      <c r="A2489" s="58">
        <v>258870</v>
      </c>
      <c r="B2489" s="58" t="str">
        <f t="shared" si="76"/>
        <v>AG258870</v>
      </c>
      <c r="C2489" s="35" t="s">
        <v>18644</v>
      </c>
      <c r="D2489" s="35" t="str">
        <f t="shared" si="77"/>
        <v>258870 - Substance Abuse Model Treatment 2002_2003</v>
      </c>
      <c r="E2489" s="110">
        <v>25</v>
      </c>
    </row>
    <row r="2490" spans="1:5">
      <c r="A2490" s="58">
        <v>258871</v>
      </c>
      <c r="B2490" s="58" t="str">
        <f t="shared" si="76"/>
        <v>AG258871</v>
      </c>
      <c r="C2490" s="35" t="s">
        <v>18645</v>
      </c>
      <c r="D2490" s="35" t="str">
        <f t="shared" si="77"/>
        <v>258871 - Women &amp; Children Expansion_Enhancement Grant</v>
      </c>
      <c r="E2490" s="110">
        <v>25</v>
      </c>
    </row>
    <row r="2491" spans="1:5">
      <c r="A2491" s="58">
        <v>258872</v>
      </c>
      <c r="B2491" s="58" t="str">
        <f t="shared" si="76"/>
        <v>AG258872</v>
      </c>
      <c r="C2491" s="35" t="s">
        <v>18646</v>
      </c>
      <c r="D2491" s="35" t="str">
        <f t="shared" si="77"/>
        <v>258872 - HOPWA AIDS Housing 6_2003</v>
      </c>
      <c r="E2491" s="110">
        <v>25</v>
      </c>
    </row>
    <row r="2492" spans="1:5">
      <c r="A2492" s="58">
        <v>258873</v>
      </c>
      <c r="B2492" s="58" t="str">
        <f t="shared" si="76"/>
        <v>AG258873</v>
      </c>
      <c r="C2492" s="35" t="s">
        <v>18647</v>
      </c>
      <c r="D2492" s="35" t="str">
        <f t="shared" si="77"/>
        <v>258873 - Healthy Start Initiative 6_2003</v>
      </c>
      <c r="E2492" s="110">
        <v>25</v>
      </c>
    </row>
    <row r="2493" spans="1:5">
      <c r="A2493" s="58">
        <v>258874</v>
      </c>
      <c r="B2493" s="58" t="str">
        <f t="shared" si="76"/>
        <v>AG258874</v>
      </c>
      <c r="C2493" s="35" t="s">
        <v>18648</v>
      </c>
      <c r="D2493" s="35" t="str">
        <f t="shared" si="77"/>
        <v>258874 - TB Prevention &amp; Control 12_2003</v>
      </c>
      <c r="E2493" s="110">
        <v>25</v>
      </c>
    </row>
    <row r="2494" spans="1:5">
      <c r="A2494" s="58">
        <v>258875</v>
      </c>
      <c r="B2494" s="58" t="str">
        <f t="shared" si="76"/>
        <v>AG258875</v>
      </c>
      <c r="C2494" s="35" t="s">
        <v>18649</v>
      </c>
      <c r="D2494" s="35" t="str">
        <f t="shared" si="77"/>
        <v>258875 - Substance Abuse Model Treatment 9_2003</v>
      </c>
      <c r="E2494" s="110">
        <v>25</v>
      </c>
    </row>
    <row r="2495" spans="1:5">
      <c r="A2495" s="58">
        <v>258876</v>
      </c>
      <c r="B2495" s="58" t="str">
        <f t="shared" si="76"/>
        <v>AG258876</v>
      </c>
      <c r="C2495" s="35" t="s">
        <v>18650</v>
      </c>
      <c r="D2495" s="35" t="str">
        <f t="shared" si="77"/>
        <v>258876 - HIV Emergency Support Relief 2_2003</v>
      </c>
      <c r="E2495" s="110">
        <v>25</v>
      </c>
    </row>
    <row r="2496" spans="1:5">
      <c r="A2496" s="58">
        <v>258877</v>
      </c>
      <c r="B2496" s="58" t="str">
        <f t="shared" si="76"/>
        <v>AG258877</v>
      </c>
      <c r="C2496" s="35" t="s">
        <v>18651</v>
      </c>
      <c r="D2496" s="35" t="str">
        <f t="shared" si="77"/>
        <v>258877 - Women &amp; Children Expansion_Enhancemen Grant 9_03</v>
      </c>
      <c r="E2496" s="110">
        <v>25</v>
      </c>
    </row>
    <row r="2497" spans="1:5">
      <c r="A2497" s="58">
        <v>258878</v>
      </c>
      <c r="B2497" s="58" t="str">
        <f t="shared" si="76"/>
        <v>AG258878</v>
      </c>
      <c r="C2497" s="35" t="s">
        <v>18652</v>
      </c>
      <c r="D2497" s="35" t="str">
        <f t="shared" si="77"/>
        <v>258878 - HIV Emergency Relief 2_2004</v>
      </c>
      <c r="E2497" s="110">
        <v>25</v>
      </c>
    </row>
    <row r="2498" spans="1:5">
      <c r="A2498" s="58">
        <v>258879</v>
      </c>
      <c r="B2498" s="58" t="str">
        <f t="shared" si="76"/>
        <v>AG258879</v>
      </c>
      <c r="C2498" s="35" t="s">
        <v>9982</v>
      </c>
      <c r="D2498" s="35" t="str">
        <f t="shared" si="77"/>
        <v>258879 - HOPWA AIDS Housing 6_2004</v>
      </c>
      <c r="E2498" s="110">
        <v>25</v>
      </c>
    </row>
    <row r="2499" spans="1:5">
      <c r="A2499" s="58">
        <v>258880</v>
      </c>
      <c r="B2499" s="58" t="str">
        <f t="shared" si="76"/>
        <v>AG258880</v>
      </c>
      <c r="C2499" s="35" t="s">
        <v>9984</v>
      </c>
      <c r="D2499" s="35" t="str">
        <f t="shared" si="77"/>
        <v>258880 - Healthy Start Initiative 6_2004</v>
      </c>
      <c r="E2499" s="110">
        <v>25</v>
      </c>
    </row>
    <row r="2500" spans="1:5">
      <c r="A2500" s="58">
        <v>258881</v>
      </c>
      <c r="B2500" s="58" t="str">
        <f t="shared" si="76"/>
        <v>AG258881</v>
      </c>
      <c r="C2500" s="35" t="s">
        <v>18653</v>
      </c>
      <c r="D2500" s="35" t="str">
        <f t="shared" si="77"/>
        <v>258881 - TB Prevention &amp; Control 12_2004</v>
      </c>
      <c r="E2500" s="110">
        <v>25</v>
      </c>
    </row>
    <row r="2501" spans="1:5">
      <c r="A2501" s="58">
        <v>258882</v>
      </c>
      <c r="B2501" s="58" t="str">
        <f t="shared" ref="B2501:B2564" si="78">"AG"&amp;A2501</f>
        <v>AG258882</v>
      </c>
      <c r="C2501" s="35" t="s">
        <v>18654</v>
      </c>
      <c r="D2501" s="35" t="str">
        <f t="shared" ref="D2501:D2564" si="79">A2501&amp;" - "&amp;C2501</f>
        <v>258882 - Substance Abuse Model Treatment 9_2004</v>
      </c>
      <c r="E2501" s="110">
        <v>25</v>
      </c>
    </row>
    <row r="2502" spans="1:5">
      <c r="A2502" s="58">
        <v>258883</v>
      </c>
      <c r="B2502" s="58" t="str">
        <f t="shared" si="78"/>
        <v>AG258883</v>
      </c>
      <c r="C2502" s="35" t="s">
        <v>18655</v>
      </c>
      <c r="D2502" s="35" t="str">
        <f t="shared" si="79"/>
        <v>258883 - Women &amp; Children Expansion Enhancement 9_2004</v>
      </c>
      <c r="E2502" s="110">
        <v>25</v>
      </c>
    </row>
    <row r="2503" spans="1:5">
      <c r="A2503" s="58">
        <v>258884</v>
      </c>
      <c r="B2503" s="58" t="str">
        <f t="shared" si="78"/>
        <v>AG258884</v>
      </c>
      <c r="C2503" s="35" t="s">
        <v>18656</v>
      </c>
      <c r="D2503" s="35" t="str">
        <f t="shared" si="79"/>
        <v>258884 - Drug Free Community Support Program 9_2003</v>
      </c>
      <c r="E2503" s="110">
        <v>25</v>
      </c>
    </row>
    <row r="2504" spans="1:5">
      <c r="A2504" s="58">
        <v>258885</v>
      </c>
      <c r="B2504" s="58" t="str">
        <f t="shared" si="78"/>
        <v>AG258885</v>
      </c>
      <c r="C2504" s="35" t="s">
        <v>10081</v>
      </c>
      <c r="D2504" s="35" t="str">
        <f t="shared" si="79"/>
        <v>258885 - Drug Free Community Support Program 9_2004</v>
      </c>
      <c r="E2504" s="110">
        <v>25</v>
      </c>
    </row>
    <row r="2505" spans="1:5">
      <c r="A2505" s="58">
        <v>258886</v>
      </c>
      <c r="B2505" s="58" t="str">
        <f t="shared" si="78"/>
        <v>AG258886</v>
      </c>
      <c r="C2505" s="35" t="s">
        <v>10127</v>
      </c>
      <c r="D2505" s="35" t="str">
        <f t="shared" si="79"/>
        <v>258886 - Drug Recovery Project Partnership</v>
      </c>
      <c r="E2505" s="110">
        <v>25</v>
      </c>
    </row>
    <row r="2506" spans="1:5">
      <c r="A2506" s="58">
        <v>258888</v>
      </c>
      <c r="B2506" s="58" t="str">
        <f t="shared" si="78"/>
        <v>AG258888</v>
      </c>
      <c r="C2506" s="35" t="s">
        <v>10324</v>
      </c>
      <c r="D2506" s="35" t="str">
        <f t="shared" si="79"/>
        <v>258888 - HIV Emergency Support Relief 2_2006</v>
      </c>
      <c r="E2506" s="110">
        <v>25</v>
      </c>
    </row>
    <row r="2507" spans="1:5">
      <c r="A2507" s="58">
        <v>258889</v>
      </c>
      <c r="B2507" s="58" t="str">
        <f t="shared" si="78"/>
        <v>AG258889</v>
      </c>
      <c r="C2507" s="35" t="s">
        <v>10326</v>
      </c>
      <c r="D2507" s="35" t="str">
        <f t="shared" si="79"/>
        <v>258889 - HOPWA AIDS Housing 6_2005</v>
      </c>
      <c r="E2507" s="110">
        <v>25</v>
      </c>
    </row>
    <row r="2508" spans="1:5">
      <c r="A2508" s="58">
        <v>258890</v>
      </c>
      <c r="B2508" s="58" t="str">
        <f t="shared" si="78"/>
        <v>AG258890</v>
      </c>
      <c r="C2508" s="35" t="s">
        <v>10328</v>
      </c>
      <c r="D2508" s="35" t="str">
        <f t="shared" si="79"/>
        <v>258890 - Healthy Start Initiative 8_2005</v>
      </c>
      <c r="E2508" s="110">
        <v>25</v>
      </c>
    </row>
    <row r="2509" spans="1:5">
      <c r="A2509" s="58">
        <v>258891</v>
      </c>
      <c r="B2509" s="58" t="str">
        <f t="shared" si="78"/>
        <v>AG258891</v>
      </c>
      <c r="C2509" s="35" t="s">
        <v>10330</v>
      </c>
      <c r="D2509" s="35" t="str">
        <f t="shared" si="79"/>
        <v>258891 - TB Prevention &amp; Control 12_2005</v>
      </c>
      <c r="E2509" s="110">
        <v>25</v>
      </c>
    </row>
    <row r="2510" spans="1:5">
      <c r="A2510" s="58">
        <v>258892</v>
      </c>
      <c r="B2510" s="58" t="str">
        <f t="shared" si="78"/>
        <v>AG258892</v>
      </c>
      <c r="C2510" s="35" t="s">
        <v>10332</v>
      </c>
      <c r="D2510" s="35" t="str">
        <f t="shared" si="79"/>
        <v>258892 - Substance Abuse Model Treatment 9_2005</v>
      </c>
      <c r="E2510" s="110">
        <v>25</v>
      </c>
    </row>
    <row r="2511" spans="1:5">
      <c r="A2511" s="58">
        <v>258893</v>
      </c>
      <c r="B2511" s="58" t="str">
        <f t="shared" si="78"/>
        <v>AG258893</v>
      </c>
      <c r="C2511" s="35" t="s">
        <v>10334</v>
      </c>
      <c r="D2511" s="35" t="str">
        <f t="shared" si="79"/>
        <v>258893 - Women &amp; Children Expansion_Enhancement 9_2005</v>
      </c>
      <c r="E2511" s="110">
        <v>25</v>
      </c>
    </row>
    <row r="2512" spans="1:5">
      <c r="A2512" s="58">
        <v>258894</v>
      </c>
      <c r="B2512" s="58" t="str">
        <f t="shared" si="78"/>
        <v>AG258894</v>
      </c>
      <c r="C2512" s="35" t="s">
        <v>10336</v>
      </c>
      <c r="D2512" s="35" t="str">
        <f t="shared" si="79"/>
        <v>258894 - Drug Free Community Support 9_2005</v>
      </c>
      <c r="E2512" s="110">
        <v>25</v>
      </c>
    </row>
    <row r="2513" spans="1:5">
      <c r="A2513" s="58">
        <v>258897</v>
      </c>
      <c r="B2513" s="58" t="str">
        <f t="shared" si="78"/>
        <v>AG258897</v>
      </c>
      <c r="C2513" s="35" t="s">
        <v>10729</v>
      </c>
      <c r="D2513" s="35" t="str">
        <f t="shared" si="79"/>
        <v>258897 - HIV Emer Support Relief 2_2007</v>
      </c>
      <c r="E2513" s="110">
        <v>25</v>
      </c>
    </row>
    <row r="2514" spans="1:5">
      <c r="A2514" s="58">
        <v>258898</v>
      </c>
      <c r="B2514" s="58" t="str">
        <f t="shared" si="78"/>
        <v>AG258898</v>
      </c>
      <c r="C2514" s="35" t="s">
        <v>10731</v>
      </c>
      <c r="D2514" s="35" t="str">
        <f t="shared" si="79"/>
        <v>258898 - HOPWA AIDS Housing 6_2006</v>
      </c>
      <c r="E2514" s="110">
        <v>25</v>
      </c>
    </row>
    <row r="2515" spans="1:5">
      <c r="A2515" s="58">
        <v>258899</v>
      </c>
      <c r="B2515" s="58" t="str">
        <f t="shared" si="78"/>
        <v>AG258899</v>
      </c>
      <c r="C2515" s="35" t="s">
        <v>10733</v>
      </c>
      <c r="D2515" s="35" t="str">
        <f t="shared" si="79"/>
        <v>258899 - Healthy Start Initiative 8_2006</v>
      </c>
      <c r="E2515" s="110">
        <v>25</v>
      </c>
    </row>
    <row r="2516" spans="1:5">
      <c r="A2516" s="58">
        <v>259950</v>
      </c>
      <c r="B2516" s="58" t="str">
        <f t="shared" si="78"/>
        <v>AG259950</v>
      </c>
      <c r="C2516" s="35" t="s">
        <v>18657</v>
      </c>
      <c r="D2516" s="35" t="str">
        <f t="shared" si="79"/>
        <v>259950 - GASB34HEA_1095</v>
      </c>
      <c r="E2516" s="110">
        <v>25</v>
      </c>
    </row>
    <row r="2517" spans="1:5">
      <c r="A2517" s="58">
        <v>259951</v>
      </c>
      <c r="B2517" s="58" t="str">
        <f t="shared" si="78"/>
        <v>AG259951</v>
      </c>
      <c r="C2517" s="35" t="s">
        <v>18658</v>
      </c>
      <c r="D2517" s="35" t="str">
        <f t="shared" si="79"/>
        <v>259951 - GASB34HEA_3695</v>
      </c>
      <c r="E2517" s="110">
        <v>25</v>
      </c>
    </row>
    <row r="2518" spans="1:5">
      <c r="A2518" s="58">
        <v>259954</v>
      </c>
      <c r="B2518" s="58" t="str">
        <f t="shared" si="78"/>
        <v>AG259954</v>
      </c>
      <c r="C2518" s="35" t="s">
        <v>18659</v>
      </c>
      <c r="D2518" s="35" t="str">
        <f t="shared" si="79"/>
        <v>259954 - GASB 34 HLT Grant Fund 2104</v>
      </c>
      <c r="E2518" s="58">
        <v>25</v>
      </c>
    </row>
    <row r="2519" spans="1:5">
      <c r="A2519" s="58">
        <v>260010</v>
      </c>
      <c r="B2519" s="58" t="str">
        <f t="shared" si="78"/>
        <v>AG260010</v>
      </c>
      <c r="C2519" s="35" t="s">
        <v>18660</v>
      </c>
      <c r="D2519" s="35" t="str">
        <f t="shared" si="79"/>
        <v>260010 - Administration_260010</v>
      </c>
      <c r="E2519" s="110">
        <v>26</v>
      </c>
    </row>
    <row r="2520" spans="1:5">
      <c r="A2520" s="58">
        <v>260020</v>
      </c>
      <c r="B2520" s="58" t="str">
        <f t="shared" si="78"/>
        <v>AG260020</v>
      </c>
      <c r="C2520" s="35" t="s">
        <v>18661</v>
      </c>
      <c r="D2520" s="35" t="str">
        <f t="shared" si="79"/>
        <v>260020 - Museum Administration</v>
      </c>
      <c r="E2520" s="110">
        <v>26</v>
      </c>
    </row>
    <row r="2521" spans="1:5">
      <c r="A2521" s="58">
        <v>260030</v>
      </c>
      <c r="B2521" s="58" t="str">
        <f t="shared" si="78"/>
        <v>AG260030</v>
      </c>
      <c r="C2521" s="35" t="s">
        <v>18662</v>
      </c>
      <c r="D2521" s="35" t="str">
        <f t="shared" si="79"/>
        <v>260030 - DHM - Main Museum Capital Improvements - ADA - 04/05</v>
      </c>
      <c r="E2521" s="110">
        <v>26</v>
      </c>
    </row>
    <row r="2522" spans="1:5">
      <c r="A2522" s="58">
        <v>260031</v>
      </c>
      <c r="B2522" s="58" t="str">
        <f t="shared" si="78"/>
        <v>AG260031</v>
      </c>
      <c r="C2522" s="35" t="s">
        <v>18663</v>
      </c>
      <c r="D2522" s="35" t="str">
        <f t="shared" si="79"/>
        <v>260031 - Main Museum-Expansion-A/E</v>
      </c>
      <c r="E2522" s="110">
        <v>26</v>
      </c>
    </row>
    <row r="2523" spans="1:5">
      <c r="A2523" s="58">
        <v>260080</v>
      </c>
      <c r="B2523" s="58" t="str">
        <f t="shared" si="78"/>
        <v>AG260080</v>
      </c>
      <c r="C2523" s="35" t="s">
        <v>18664</v>
      </c>
      <c r="D2523" s="35" t="str">
        <f t="shared" si="79"/>
        <v>260080 - Historical Fort Wayne Visitor &amp; Info Center</v>
      </c>
      <c r="E2523" s="110">
        <v>26</v>
      </c>
    </row>
    <row r="2524" spans="1:5">
      <c r="A2524" s="58">
        <v>260090</v>
      </c>
      <c r="B2524" s="58" t="str">
        <f t="shared" si="78"/>
        <v>AG260090</v>
      </c>
      <c r="C2524" s="35" t="s">
        <v>18665</v>
      </c>
      <c r="D2524" s="35" t="str">
        <f t="shared" si="79"/>
        <v>260090 - Historic Fort Wayne Collections Improvements - GO - 04/05</v>
      </c>
      <c r="E2524" s="110">
        <v>26</v>
      </c>
    </row>
    <row r="2525" spans="1:5">
      <c r="A2525" s="58">
        <v>260095</v>
      </c>
      <c r="B2525" s="58" t="str">
        <f t="shared" si="78"/>
        <v>AG260095</v>
      </c>
      <c r="C2525" s="35" t="s">
        <v>18666</v>
      </c>
      <c r="D2525" s="35" t="str">
        <f t="shared" si="79"/>
        <v>260095 - Historic Fort Wayne Renovations - ADA - GO - 04/05</v>
      </c>
      <c r="E2525" s="110">
        <v>26</v>
      </c>
    </row>
    <row r="2526" spans="1:5">
      <c r="A2526" s="58">
        <v>260310</v>
      </c>
      <c r="B2526" s="58" t="str">
        <f t="shared" si="78"/>
        <v>AG260310</v>
      </c>
      <c r="C2526" s="35" t="s">
        <v>6408</v>
      </c>
      <c r="D2526" s="35" t="str">
        <f t="shared" si="79"/>
        <v>260310 - Maintenance</v>
      </c>
      <c r="E2526" s="110">
        <v>26</v>
      </c>
    </row>
    <row r="2527" spans="1:5">
      <c r="A2527" s="58">
        <v>260320</v>
      </c>
      <c r="B2527" s="58" t="str">
        <f t="shared" si="78"/>
        <v>AG260320</v>
      </c>
      <c r="C2527" s="35" t="s">
        <v>18667</v>
      </c>
      <c r="D2527" s="35" t="str">
        <f t="shared" si="79"/>
        <v>260320 - Education and Interpretation</v>
      </c>
      <c r="E2527" s="110">
        <v>26</v>
      </c>
    </row>
    <row r="2528" spans="1:5">
      <c r="A2528" s="58">
        <v>260340</v>
      </c>
      <c r="B2528" s="58" t="str">
        <f t="shared" si="78"/>
        <v>AG260340</v>
      </c>
      <c r="C2528" s="35" t="s">
        <v>18668</v>
      </c>
      <c r="D2528" s="35" t="str">
        <f t="shared" si="79"/>
        <v>260340 - Fort Wayne Museum</v>
      </c>
      <c r="E2528" s="110">
        <v>26</v>
      </c>
    </row>
    <row r="2529" spans="1:5">
      <c r="A2529" s="58">
        <v>260350</v>
      </c>
      <c r="B2529" s="58" t="str">
        <f t="shared" si="78"/>
        <v>AG260350</v>
      </c>
      <c r="C2529" s="35" t="s">
        <v>18669</v>
      </c>
      <c r="D2529" s="35" t="str">
        <f t="shared" si="79"/>
        <v>260350 - HFW - State Art, Cultural Grant</v>
      </c>
      <c r="E2529" s="110">
        <v>26</v>
      </c>
    </row>
    <row r="2530" spans="1:5">
      <c r="A2530" s="58">
        <v>262591</v>
      </c>
      <c r="B2530" s="58" t="str">
        <f t="shared" si="78"/>
        <v>AG262591</v>
      </c>
      <c r="C2530" s="35" t="s">
        <v>18670</v>
      </c>
      <c r="D2530" s="35" t="str">
        <f t="shared" si="79"/>
        <v>262591 - Dbt Pyt Due to GLWA-Water-sb Object</v>
      </c>
      <c r="E2530" s="110">
        <v>26</v>
      </c>
    </row>
    <row r="2531" spans="1:5">
      <c r="A2531" s="58">
        <v>262596</v>
      </c>
      <c r="B2531" s="58" t="str">
        <f t="shared" si="78"/>
        <v>AG262596</v>
      </c>
      <c r="C2531" s="35" t="s">
        <v>18671</v>
      </c>
      <c r="D2531" s="35" t="str">
        <f t="shared" si="79"/>
        <v>262596 - Dbt Pyt Due to GLWA-Sewer</v>
      </c>
      <c r="E2531" s="110">
        <v>26</v>
      </c>
    </row>
    <row r="2532" spans="1:5">
      <c r="A2532" s="58">
        <v>269950</v>
      </c>
      <c r="B2532" s="58" t="str">
        <f t="shared" si="78"/>
        <v>AG269950</v>
      </c>
      <c r="C2532" s="35" t="s">
        <v>18672</v>
      </c>
      <c r="D2532" s="35" t="str">
        <f t="shared" si="79"/>
        <v>269950 - GASB34HIS-1095</v>
      </c>
      <c r="E2532" s="58">
        <v>26</v>
      </c>
    </row>
    <row r="2533" spans="1:5">
      <c r="A2533" s="58">
        <v>270330</v>
      </c>
      <c r="B2533" s="58" t="str">
        <f t="shared" si="78"/>
        <v>AG270330</v>
      </c>
      <c r="C2533" s="35" t="s">
        <v>18673</v>
      </c>
      <c r="D2533" s="35" t="str">
        <f t="shared" si="79"/>
        <v>270330 - Summer Program - Career Works - Housing</v>
      </c>
      <c r="E2533" s="110">
        <v>27</v>
      </c>
    </row>
    <row r="2534" spans="1:5">
      <c r="A2534" s="58">
        <v>271200</v>
      </c>
      <c r="B2534" s="58" t="str">
        <f t="shared" si="78"/>
        <v>AG271200</v>
      </c>
      <c r="C2534" s="35" t="s">
        <v>18674</v>
      </c>
      <c r="D2534" s="35" t="str">
        <f t="shared" si="79"/>
        <v>271200 - Public Housing Rehab BG6</v>
      </c>
      <c r="E2534" s="110">
        <v>27</v>
      </c>
    </row>
    <row r="2535" spans="1:5">
      <c r="A2535" s="58">
        <v>271220</v>
      </c>
      <c r="B2535" s="58" t="str">
        <f t="shared" si="78"/>
        <v>AG271220</v>
      </c>
      <c r="C2535" s="35" t="s">
        <v>18675</v>
      </c>
      <c r="D2535" s="35" t="str">
        <f t="shared" si="79"/>
        <v>271220 - Charles Diggs Homes - BG</v>
      </c>
      <c r="E2535" s="110">
        <v>27</v>
      </c>
    </row>
    <row r="2536" spans="1:5">
      <c r="A2536" s="58">
        <v>271495</v>
      </c>
      <c r="B2536" s="58" t="str">
        <f t="shared" si="78"/>
        <v>AG271495</v>
      </c>
      <c r="C2536" s="35" t="s">
        <v>18676</v>
      </c>
      <c r="D2536" s="35" t="str">
        <f t="shared" si="79"/>
        <v>271495 - Lead Abatement-2002</v>
      </c>
      <c r="E2536" s="110">
        <v>27</v>
      </c>
    </row>
    <row r="2537" spans="1:5">
      <c r="A2537" s="58">
        <v>271545</v>
      </c>
      <c r="B2537" s="58" t="str">
        <f t="shared" si="78"/>
        <v>AG271545</v>
      </c>
      <c r="C2537" s="35" t="s">
        <v>18677</v>
      </c>
      <c r="D2537" s="35" t="str">
        <f t="shared" si="79"/>
        <v>271545 - Lead Based Paint Home Repair-2000-01</v>
      </c>
      <c r="E2537" s="110">
        <v>27</v>
      </c>
    </row>
    <row r="2538" spans="1:5">
      <c r="A2538" s="58">
        <v>279950</v>
      </c>
      <c r="B2538" s="58" t="str">
        <f t="shared" si="78"/>
        <v>AG279950</v>
      </c>
      <c r="C2538" s="35" t="s">
        <v>18678</v>
      </c>
      <c r="D2538" s="35" t="str">
        <f t="shared" si="79"/>
        <v>279950 - GASB34HOU-5295</v>
      </c>
      <c r="E2538" s="58">
        <v>27</v>
      </c>
    </row>
    <row r="2539" spans="1:5">
      <c r="A2539" s="58">
        <v>280008</v>
      </c>
      <c r="B2539" s="58" t="str">
        <f t="shared" si="78"/>
        <v>AG280008</v>
      </c>
      <c r="C2539" s="35" t="s">
        <v>18679</v>
      </c>
      <c r="D2539" s="35" t="str">
        <f t="shared" si="79"/>
        <v>280008 - HRMS</v>
      </c>
      <c r="E2539" s="110">
        <v>28</v>
      </c>
    </row>
    <row r="2540" spans="1:5">
      <c r="A2540" s="58">
        <v>280010</v>
      </c>
      <c r="B2540" s="58" t="str">
        <f t="shared" si="78"/>
        <v>AG280010</v>
      </c>
      <c r="C2540" s="35" t="s">
        <v>18680</v>
      </c>
      <c r="D2540" s="35" t="str">
        <f t="shared" si="79"/>
        <v>280010 - Employee Services Administration</v>
      </c>
      <c r="E2540" s="110">
        <v>28</v>
      </c>
    </row>
    <row r="2541" spans="1:5">
      <c r="A2541" s="58">
        <v>280011</v>
      </c>
      <c r="B2541" s="58" t="str">
        <f t="shared" si="78"/>
        <v>AG280011</v>
      </c>
      <c r="C2541" s="35" t="s">
        <v>18681</v>
      </c>
      <c r="D2541" s="35" t="str">
        <f t="shared" si="79"/>
        <v>280011 - Employee Services _ Water</v>
      </c>
      <c r="E2541" s="110">
        <v>28</v>
      </c>
    </row>
    <row r="2542" spans="1:5">
      <c r="A2542" s="58">
        <v>280020</v>
      </c>
      <c r="B2542" s="58" t="str">
        <f t="shared" si="78"/>
        <v>AG280020</v>
      </c>
      <c r="C2542" s="35" t="s">
        <v>18682</v>
      </c>
      <c r="D2542" s="35" t="str">
        <f t="shared" si="79"/>
        <v>280020 - Employee Payroll</v>
      </c>
      <c r="E2542" s="110">
        <v>28</v>
      </c>
    </row>
    <row r="2543" spans="1:5">
      <c r="A2543" s="58">
        <v>280021</v>
      </c>
      <c r="B2543" s="58" t="str">
        <f t="shared" si="78"/>
        <v>AG280021</v>
      </c>
      <c r="C2543" s="35" t="s">
        <v>18683</v>
      </c>
      <c r="D2543" s="35" t="str">
        <f t="shared" si="79"/>
        <v>280021 - Emp. Srvcs. Cust./Comm Svcs</v>
      </c>
      <c r="E2543" s="110">
        <v>28</v>
      </c>
    </row>
    <row r="2544" spans="1:5">
      <c r="A2544" s="58">
        <v>280022</v>
      </c>
      <c r="B2544" s="58" t="str">
        <f t="shared" si="78"/>
        <v>AG280022</v>
      </c>
      <c r="C2544" s="35" t="s">
        <v>18684</v>
      </c>
      <c r="D2544" s="35" t="str">
        <f t="shared" si="79"/>
        <v>280022 - Emp Svcs. _ Municipal Srvcs</v>
      </c>
      <c r="E2544" s="110">
        <v>28</v>
      </c>
    </row>
    <row r="2545" spans="1:5">
      <c r="A2545" s="58">
        <v>280023</v>
      </c>
      <c r="B2545" s="58" t="str">
        <f t="shared" si="78"/>
        <v>AG280023</v>
      </c>
      <c r="C2545" s="35" t="s">
        <v>18685</v>
      </c>
      <c r="D2545" s="35" t="str">
        <f t="shared" si="79"/>
        <v>280023 - Emp Svcs _ Administrative Svcs</v>
      </c>
      <c r="E2545" s="110">
        <v>28</v>
      </c>
    </row>
    <row r="2546" spans="1:5">
      <c r="A2546" s="58">
        <v>280110</v>
      </c>
      <c r="B2546" s="58" t="str">
        <f t="shared" si="78"/>
        <v>AG280110</v>
      </c>
      <c r="C2546" s="35" t="s">
        <v>18686</v>
      </c>
      <c r="D2546" s="35" t="str">
        <f t="shared" si="79"/>
        <v>280110 - Human Resources Administration</v>
      </c>
      <c r="E2546" s="110">
        <v>28</v>
      </c>
    </row>
    <row r="2547" spans="1:5">
      <c r="A2547" s="58">
        <v>280120</v>
      </c>
      <c r="B2547" s="58" t="str">
        <f t="shared" si="78"/>
        <v>AG280120</v>
      </c>
      <c r="C2547" s="35" t="s">
        <v>18687</v>
      </c>
      <c r="D2547" s="35" t="str">
        <f t="shared" si="79"/>
        <v>280120 - Civil Service Commission</v>
      </c>
      <c r="E2547" s="110">
        <v>28</v>
      </c>
    </row>
    <row r="2548" spans="1:5">
      <c r="A2548" s="58">
        <v>280153</v>
      </c>
      <c r="B2548" s="58" t="str">
        <f t="shared" si="78"/>
        <v>AG280153</v>
      </c>
      <c r="C2548" s="35" t="s">
        <v>18688</v>
      </c>
      <c r="D2548" s="35" t="str">
        <f t="shared" si="79"/>
        <v>280153 - Records</v>
      </c>
      <c r="E2548" s="110">
        <v>28</v>
      </c>
    </row>
    <row r="2549" spans="1:5">
      <c r="A2549" s="58">
        <v>280154</v>
      </c>
      <c r="B2549" s="58" t="str">
        <f t="shared" si="78"/>
        <v>AG280154</v>
      </c>
      <c r="C2549" s="35" t="s">
        <v>18689</v>
      </c>
      <c r="D2549" s="35" t="str">
        <f t="shared" si="79"/>
        <v>280154 - HR Risk Management Operations</v>
      </c>
      <c r="E2549" s="110">
        <v>28</v>
      </c>
    </row>
    <row r="2550" spans="1:5">
      <c r="A2550" s="58">
        <v>280310</v>
      </c>
      <c r="B2550" s="58" t="str">
        <f t="shared" si="78"/>
        <v>AG280310</v>
      </c>
      <c r="C2550" s="35" t="s">
        <v>18690</v>
      </c>
      <c r="D2550" s="35" t="str">
        <f t="shared" si="79"/>
        <v>280310 - Employee Development</v>
      </c>
      <c r="E2550" s="110">
        <v>28</v>
      </c>
    </row>
    <row r="2551" spans="1:5">
      <c r="A2551" s="58">
        <v>280311</v>
      </c>
      <c r="B2551" s="58" t="str">
        <f t="shared" si="78"/>
        <v>AG280311</v>
      </c>
      <c r="C2551" s="35" t="s">
        <v>18691</v>
      </c>
      <c r="D2551" s="35" t="str">
        <f t="shared" si="79"/>
        <v>280311 - Employee Development_280311</v>
      </c>
      <c r="E2551" s="110">
        <v>28</v>
      </c>
    </row>
    <row r="2552" spans="1:5">
      <c r="A2552" s="58">
        <v>280320</v>
      </c>
      <c r="B2552" s="58" t="str">
        <f t="shared" si="78"/>
        <v>AG280320</v>
      </c>
      <c r="C2552" s="35" t="s">
        <v>18692</v>
      </c>
      <c r="D2552" s="35" t="str">
        <f t="shared" si="79"/>
        <v>280320 - Talent Development &amp; Performance Management</v>
      </c>
      <c r="E2552" s="110">
        <v>28</v>
      </c>
    </row>
    <row r="2553" spans="1:5">
      <c r="A2553" s="58">
        <v>280331</v>
      </c>
      <c r="B2553" s="58" t="str">
        <f t="shared" si="78"/>
        <v>AG280331</v>
      </c>
      <c r="C2553" s="35" t="s">
        <v>9370</v>
      </c>
      <c r="D2553" s="35" t="str">
        <f t="shared" si="79"/>
        <v>280331 - Apprentice Training Program</v>
      </c>
      <c r="E2553" s="110">
        <v>28</v>
      </c>
    </row>
    <row r="2554" spans="1:5">
      <c r="A2554" s="58">
        <v>280335</v>
      </c>
      <c r="B2554" s="58" t="str">
        <f t="shared" si="78"/>
        <v>AG280335</v>
      </c>
      <c r="C2554" s="35" t="s">
        <v>18693</v>
      </c>
      <c r="D2554" s="35" t="str">
        <f t="shared" si="79"/>
        <v>280335 - Apprentice Administration</v>
      </c>
      <c r="E2554" s="110">
        <v>28</v>
      </c>
    </row>
    <row r="2555" spans="1:5">
      <c r="A2555" s="58">
        <v>280400</v>
      </c>
      <c r="B2555" s="58" t="str">
        <f t="shared" si="78"/>
        <v>AG280400</v>
      </c>
      <c r="C2555" s="35" t="s">
        <v>18694</v>
      </c>
      <c r="D2555" s="35" t="str">
        <f t="shared" si="79"/>
        <v>280400 - Central HR Services</v>
      </c>
      <c r="E2555" s="110">
        <v>28</v>
      </c>
    </row>
    <row r="2556" spans="1:5">
      <c r="A2556" s="58">
        <v>280410</v>
      </c>
      <c r="B2556" s="58" t="str">
        <f t="shared" si="78"/>
        <v>AG280410</v>
      </c>
      <c r="C2556" s="35" t="s">
        <v>18695</v>
      </c>
      <c r="D2556" s="35" t="str">
        <f t="shared" si="79"/>
        <v>280410 - Recruitment &amp; Selection</v>
      </c>
      <c r="E2556" s="110">
        <v>28</v>
      </c>
    </row>
    <row r="2557" spans="1:5">
      <c r="A2557" s="58">
        <v>280415</v>
      </c>
      <c r="B2557" s="58" t="str">
        <f t="shared" si="78"/>
        <v>AG280415</v>
      </c>
      <c r="C2557" s="35" t="s">
        <v>18696</v>
      </c>
      <c r="D2557" s="35" t="str">
        <f t="shared" si="79"/>
        <v>280415 - Test Development</v>
      </c>
      <c r="E2557" s="110">
        <v>28</v>
      </c>
    </row>
    <row r="2558" spans="1:5">
      <c r="A2558" s="58">
        <v>280420</v>
      </c>
      <c r="B2558" s="58" t="str">
        <f t="shared" si="78"/>
        <v>AG280420</v>
      </c>
      <c r="C2558" s="35" t="s">
        <v>18697</v>
      </c>
      <c r="D2558" s="35" t="str">
        <f t="shared" si="79"/>
        <v>280420 - Employment Certification</v>
      </c>
      <c r="E2558" s="110">
        <v>28</v>
      </c>
    </row>
    <row r="2559" spans="1:5">
      <c r="A2559" s="58">
        <v>280430</v>
      </c>
      <c r="B2559" s="58" t="str">
        <f t="shared" si="78"/>
        <v>AG280430</v>
      </c>
      <c r="C2559" s="35" t="s">
        <v>18698</v>
      </c>
      <c r="D2559" s="35" t="str">
        <f t="shared" si="79"/>
        <v>280430 - Classification &amp; Compensation</v>
      </c>
      <c r="E2559" s="110">
        <v>28</v>
      </c>
    </row>
    <row r="2560" spans="1:5">
      <c r="A2560" s="58">
        <v>280510</v>
      </c>
      <c r="B2560" s="58" t="str">
        <f t="shared" si="78"/>
        <v>AG280510</v>
      </c>
      <c r="C2560" s="35" t="s">
        <v>18699</v>
      </c>
      <c r="D2560" s="35" t="str">
        <f t="shared" si="79"/>
        <v>280510 - Economic Union Contract Provisions</v>
      </c>
      <c r="E2560" s="110">
        <v>28</v>
      </c>
    </row>
    <row r="2561" spans="1:5">
      <c r="A2561" s="58">
        <v>280520</v>
      </c>
      <c r="B2561" s="58" t="str">
        <f t="shared" si="78"/>
        <v>AG280520</v>
      </c>
      <c r="C2561" s="35" t="s">
        <v>18700</v>
      </c>
      <c r="D2561" s="35" t="str">
        <f t="shared" si="79"/>
        <v>280520 - Benefits Administration</v>
      </c>
      <c r="E2561" s="110">
        <v>28</v>
      </c>
    </row>
    <row r="2562" spans="1:5">
      <c r="A2562" s="58">
        <v>280530</v>
      </c>
      <c r="B2562" s="58" t="str">
        <f t="shared" si="78"/>
        <v>AG280530</v>
      </c>
      <c r="C2562" s="35" t="s">
        <v>18701</v>
      </c>
      <c r="D2562" s="35" t="str">
        <f t="shared" si="79"/>
        <v>280530 - Labor Relations Administration</v>
      </c>
      <c r="E2562" s="110">
        <v>28</v>
      </c>
    </row>
    <row r="2563" spans="1:5">
      <c r="A2563" s="58">
        <v>280540</v>
      </c>
      <c r="B2563" s="58" t="str">
        <f t="shared" si="78"/>
        <v>AG280540</v>
      </c>
      <c r="C2563" s="35" t="s">
        <v>18702</v>
      </c>
      <c r="D2563" s="35" t="str">
        <f t="shared" si="79"/>
        <v>280540 - Policy, Planning, &amp; Operations</v>
      </c>
      <c r="E2563" s="110">
        <v>28</v>
      </c>
    </row>
    <row r="2564" spans="1:5">
      <c r="A2564" s="58">
        <v>280551</v>
      </c>
      <c r="B2564" s="58" t="str">
        <f t="shared" si="78"/>
        <v>AG280551</v>
      </c>
      <c r="C2564" s="35" t="s">
        <v>18703</v>
      </c>
      <c r="D2564" s="35" t="str">
        <f t="shared" si="79"/>
        <v>280551 - Non Union Hearings</v>
      </c>
      <c r="E2564" s="110">
        <v>28</v>
      </c>
    </row>
    <row r="2565" spans="1:5">
      <c r="A2565" s="58">
        <v>280610</v>
      </c>
      <c r="B2565" s="58" t="str">
        <f t="shared" ref="B2565:B2628" si="80">"AG"&amp;A2565</f>
        <v>AG280610</v>
      </c>
      <c r="C2565" s="35" t="s">
        <v>18704</v>
      </c>
      <c r="D2565" s="35" t="str">
        <f t="shared" ref="D2565:D2628" si="81">A2565&amp;" - "&amp;C2565</f>
        <v>280610 - Employee Services _ Sewerage</v>
      </c>
      <c r="E2565" s="110">
        <v>28</v>
      </c>
    </row>
    <row r="2566" spans="1:5">
      <c r="A2566" s="58">
        <v>280690</v>
      </c>
      <c r="B2566" s="58" t="str">
        <f t="shared" si="80"/>
        <v>AG280690</v>
      </c>
      <c r="C2566" s="35" t="s">
        <v>18705</v>
      </c>
      <c r="D2566" s="35" t="str">
        <f t="shared" si="81"/>
        <v>280690 - Employee Services - Department of Transportation</v>
      </c>
      <c r="E2566" s="110">
        <v>28</v>
      </c>
    </row>
    <row r="2567" spans="1:5">
      <c r="A2567" s="58">
        <v>280701</v>
      </c>
      <c r="B2567" s="58" t="str">
        <f t="shared" si="80"/>
        <v>AG280701</v>
      </c>
      <c r="C2567" s="35" t="s">
        <v>18706</v>
      </c>
      <c r="D2567" s="35" t="str">
        <f t="shared" si="81"/>
        <v>280701 - F.O. DIA</v>
      </c>
      <c r="E2567" s="110">
        <v>28</v>
      </c>
    </row>
    <row r="2568" spans="1:5">
      <c r="A2568" s="58">
        <v>282000</v>
      </c>
      <c r="B2568" s="58" t="str">
        <f t="shared" si="80"/>
        <v>AG282000</v>
      </c>
      <c r="C2568" s="35" t="s">
        <v>18707</v>
      </c>
      <c r="D2568" s="35" t="str">
        <f t="shared" si="81"/>
        <v>282000 - Human Resources Labor &amp; Benefits</v>
      </c>
      <c r="E2568" s="110">
        <v>28</v>
      </c>
    </row>
    <row r="2569" spans="1:5">
      <c r="A2569" s="58">
        <v>282010</v>
      </c>
      <c r="B2569" s="58" t="str">
        <f t="shared" si="80"/>
        <v>AG282010</v>
      </c>
      <c r="C2569" s="35" t="s">
        <v>18708</v>
      </c>
      <c r="D2569" s="35" t="str">
        <f t="shared" si="81"/>
        <v>282010 - Human Resources Materials Supplies &amp; Training</v>
      </c>
      <c r="E2569" s="110">
        <v>28</v>
      </c>
    </row>
    <row r="2570" spans="1:5">
      <c r="A2570" s="58">
        <v>282020</v>
      </c>
      <c r="B2570" s="58" t="str">
        <f t="shared" si="80"/>
        <v>AG282020</v>
      </c>
      <c r="C2570" s="35" t="s">
        <v>18709</v>
      </c>
      <c r="D2570" s="35" t="str">
        <f t="shared" si="81"/>
        <v>282020 - Human Resources Purchased Services</v>
      </c>
      <c r="E2570" s="110">
        <v>28</v>
      </c>
    </row>
    <row r="2571" spans="1:5">
      <c r="A2571" s="58">
        <v>282030</v>
      </c>
      <c r="B2571" s="58" t="str">
        <f t="shared" si="80"/>
        <v>AG282030</v>
      </c>
      <c r="C2571" s="35" t="s">
        <v>18710</v>
      </c>
      <c r="D2571" s="35" t="str">
        <f t="shared" si="81"/>
        <v>282030 - Human Resources Technology Infrastructure</v>
      </c>
      <c r="E2571" s="110">
        <v>28</v>
      </c>
    </row>
    <row r="2572" spans="1:5">
      <c r="A2572" s="58">
        <v>282040</v>
      </c>
      <c r="B2572" s="58" t="str">
        <f t="shared" si="80"/>
        <v>AG282040</v>
      </c>
      <c r="C2572" s="35" t="s">
        <v>18711</v>
      </c>
      <c r="D2572" s="35" t="str">
        <f t="shared" si="81"/>
        <v>282040 - Human Resources Capital Expenditures</v>
      </c>
      <c r="E2572" s="110">
        <v>28</v>
      </c>
    </row>
    <row r="2573" spans="1:5">
      <c r="A2573" s="58">
        <v>282050</v>
      </c>
      <c r="B2573" s="58" t="str">
        <f t="shared" si="80"/>
        <v>AG282050</v>
      </c>
      <c r="C2573" s="35" t="s">
        <v>18712</v>
      </c>
      <c r="D2573" s="35" t="str">
        <f t="shared" si="81"/>
        <v>282050 - Human Resources Reorganization Costs</v>
      </c>
      <c r="E2573" s="110">
        <v>28</v>
      </c>
    </row>
    <row r="2574" spans="1:5">
      <c r="A2574" s="58">
        <v>282060</v>
      </c>
      <c r="B2574" s="58" t="str">
        <f t="shared" si="80"/>
        <v>AG282060</v>
      </c>
      <c r="C2574" s="35" t="s">
        <v>18713</v>
      </c>
      <c r="D2574" s="35" t="str">
        <f t="shared" si="81"/>
        <v>282060 - Labor Relations Labor &amp; Benefits</v>
      </c>
      <c r="E2574" s="110">
        <v>28</v>
      </c>
    </row>
    <row r="2575" spans="1:5">
      <c r="A2575" s="58">
        <v>289950</v>
      </c>
      <c r="B2575" s="58" t="str">
        <f t="shared" si="80"/>
        <v>AG289950</v>
      </c>
      <c r="C2575" s="35" t="s">
        <v>18714</v>
      </c>
      <c r="D2575" s="35" t="str">
        <f t="shared" si="81"/>
        <v>289950 - GASB34HUR-1095</v>
      </c>
      <c r="E2575" s="110">
        <v>28</v>
      </c>
    </row>
    <row r="2576" spans="1:5">
      <c r="A2576" s="58">
        <v>289951</v>
      </c>
      <c r="B2576" s="58" t="str">
        <f t="shared" si="80"/>
        <v>AG289951</v>
      </c>
      <c r="C2576" s="35" t="s">
        <v>18715</v>
      </c>
      <c r="D2576" s="35" t="str">
        <f t="shared" si="81"/>
        <v>289951 - GASB 34 HUR CDBG Grant Fund 2115</v>
      </c>
      <c r="E2576" s="58">
        <v>28</v>
      </c>
    </row>
    <row r="2577" spans="1:5">
      <c r="A2577" s="58">
        <v>290010</v>
      </c>
      <c r="B2577" s="58" t="str">
        <f t="shared" si="80"/>
        <v>AG290010</v>
      </c>
      <c r="C2577" s="35" t="s">
        <v>5647</v>
      </c>
      <c r="D2577" s="35" t="str">
        <f t="shared" si="81"/>
        <v>290010 - Civil Rights, Inclusion, &amp; Opportunity</v>
      </c>
      <c r="E2577" s="58">
        <v>29</v>
      </c>
    </row>
    <row r="2578" spans="1:5">
      <c r="A2578" s="58">
        <v>290011</v>
      </c>
      <c r="B2578" s="58" t="str">
        <f t="shared" si="80"/>
        <v>AG290011</v>
      </c>
      <c r="C2578" s="35" t="s">
        <v>18716</v>
      </c>
      <c r="D2578" s="35" t="str">
        <f t="shared" si="81"/>
        <v>290011 - Detroit Opportunity Certification</v>
      </c>
      <c r="E2578" s="58">
        <v>29</v>
      </c>
    </row>
    <row r="2579" spans="1:5">
      <c r="A2579" s="58">
        <v>290012</v>
      </c>
      <c r="B2579" s="58" t="str">
        <f t="shared" si="80"/>
        <v>AG290012</v>
      </c>
      <c r="C2579" s="35" t="s">
        <v>18717</v>
      </c>
      <c r="D2579" s="35" t="str">
        <f t="shared" si="81"/>
        <v>290012 - Detroit Opportunity Monitoring</v>
      </c>
      <c r="E2579" s="110">
        <v>29</v>
      </c>
    </row>
    <row r="2580" spans="1:5">
      <c r="A2580" s="58">
        <v>290020</v>
      </c>
      <c r="B2580" s="58" t="str">
        <f t="shared" si="80"/>
        <v>AG290020</v>
      </c>
      <c r="C2580" s="35" t="s">
        <v>18718</v>
      </c>
      <c r="D2580" s="35" t="str">
        <f t="shared" si="81"/>
        <v>290020 - Human Rights Contract Compliance</v>
      </c>
      <c r="E2580" s="110">
        <v>29</v>
      </c>
    </row>
    <row r="2581" spans="1:5">
      <c r="A2581" s="58">
        <v>290025</v>
      </c>
      <c r="B2581" s="58" t="str">
        <f t="shared" si="80"/>
        <v>AG290025</v>
      </c>
      <c r="C2581" s="35" t="s">
        <v>18719</v>
      </c>
      <c r="D2581" s="35" t="str">
        <f t="shared" si="81"/>
        <v>290025 - Contract Compliance Violation Fees</v>
      </c>
      <c r="E2581" s="110">
        <v>29</v>
      </c>
    </row>
    <row r="2582" spans="1:5">
      <c r="A2582" s="58">
        <v>290030</v>
      </c>
      <c r="B2582" s="58" t="str">
        <f t="shared" si="80"/>
        <v>AG290030</v>
      </c>
      <c r="C2582" s="35" t="s">
        <v>5985</v>
      </c>
      <c r="D2582" s="35" t="str">
        <f t="shared" si="81"/>
        <v>290030 - Compliance Fees</v>
      </c>
      <c r="E2582" s="110">
        <v>29</v>
      </c>
    </row>
    <row r="2583" spans="1:5">
      <c r="A2583" s="58">
        <v>290035</v>
      </c>
      <c r="B2583" s="58" t="str">
        <f t="shared" si="80"/>
        <v>AG290035</v>
      </c>
      <c r="C2583" s="35" t="s">
        <v>18720</v>
      </c>
      <c r="D2583" s="35" t="str">
        <f t="shared" si="81"/>
        <v>290035 - Office of Disability Affairs</v>
      </c>
      <c r="E2583" s="58">
        <v>29</v>
      </c>
    </row>
    <row r="2584" spans="1:5">
      <c r="A2584" s="58">
        <v>290040</v>
      </c>
      <c r="B2584" s="58" t="str">
        <f t="shared" si="80"/>
        <v>AG290040</v>
      </c>
      <c r="C2584" s="35" t="s">
        <v>16393</v>
      </c>
      <c r="D2584" s="35" t="str">
        <f t="shared" si="81"/>
        <v>290040 - Homegrown Detroit</v>
      </c>
      <c r="E2584" s="110">
        <v>29</v>
      </c>
    </row>
    <row r="2585" spans="1:5">
      <c r="A2585" s="58">
        <v>290050</v>
      </c>
      <c r="B2585" s="58" t="str">
        <f t="shared" si="80"/>
        <v>AG290050</v>
      </c>
      <c r="C2585" s="35" t="s">
        <v>18721</v>
      </c>
      <c r="D2585" s="35" t="str">
        <f t="shared" si="81"/>
        <v>290050 - HR Ad Grant Jan 03</v>
      </c>
      <c r="E2585" s="110">
        <v>29</v>
      </c>
    </row>
    <row r="2586" spans="1:5">
      <c r="A2586" s="58">
        <v>290060</v>
      </c>
      <c r="B2586" s="58" t="str">
        <f t="shared" si="80"/>
        <v>AG290060</v>
      </c>
      <c r="C2586" s="35" t="s">
        <v>18722</v>
      </c>
      <c r="D2586" s="35" t="str">
        <f t="shared" si="81"/>
        <v>290060 - Skilled Trade Readiness - Basic Skills Contextualized Program</v>
      </c>
      <c r="E2586" s="110">
        <v>29</v>
      </c>
    </row>
    <row r="2587" spans="1:5">
      <c r="A2587" s="58">
        <v>290070</v>
      </c>
      <c r="B2587" s="58" t="str">
        <f t="shared" si="80"/>
        <v>AG290070</v>
      </c>
      <c r="C2587" s="35" t="s">
        <v>18723</v>
      </c>
      <c r="D2587" s="35" t="str">
        <f t="shared" si="81"/>
        <v>290070 - Skilled Trade Readiness - Barrier Removal &amp; Gender Diversification</v>
      </c>
      <c r="E2587" s="110">
        <v>29</v>
      </c>
    </row>
    <row r="2588" spans="1:5">
      <c r="A2588" s="58">
        <v>290080</v>
      </c>
      <c r="B2588" s="58" t="str">
        <f t="shared" si="80"/>
        <v>AG290080</v>
      </c>
      <c r="C2588" s="35" t="s">
        <v>18724</v>
      </c>
      <c r="D2588" s="35" t="str">
        <f t="shared" si="81"/>
        <v>290080 - Skilled Trade Readiness - Detroit Opportunity Training</v>
      </c>
      <c r="E2588" s="110">
        <v>29</v>
      </c>
    </row>
    <row r="2589" spans="1:5">
      <c r="A2589" s="58">
        <v>290090</v>
      </c>
      <c r="B2589" s="58" t="str">
        <f t="shared" si="80"/>
        <v>AG290090</v>
      </c>
      <c r="C2589" s="35" t="s">
        <v>18725</v>
      </c>
      <c r="D2589" s="35" t="str">
        <f t="shared" si="81"/>
        <v>290090 - Workforce Development</v>
      </c>
      <c r="E2589" s="110">
        <v>29</v>
      </c>
    </row>
    <row r="2590" spans="1:5">
      <c r="A2590" s="58">
        <v>292000</v>
      </c>
      <c r="B2590" s="58" t="str">
        <f t="shared" si="80"/>
        <v>AG292000</v>
      </c>
      <c r="C2590" s="35" t="s">
        <v>18726</v>
      </c>
      <c r="D2590" s="35" t="str">
        <f t="shared" si="81"/>
        <v>292000 - Human Rights Revenue</v>
      </c>
      <c r="E2590" s="110">
        <v>29</v>
      </c>
    </row>
    <row r="2591" spans="1:5">
      <c r="A2591" s="58">
        <v>292010</v>
      </c>
      <c r="B2591" s="58" t="str">
        <f t="shared" si="80"/>
        <v>AG292010</v>
      </c>
      <c r="C2591" s="35" t="s">
        <v>18727</v>
      </c>
      <c r="D2591" s="35" t="str">
        <f t="shared" si="81"/>
        <v>292010 - Human Rights/Bd of Ethics Labor &amp; Benefits</v>
      </c>
      <c r="E2591" s="110">
        <v>29</v>
      </c>
    </row>
    <row r="2592" spans="1:5">
      <c r="A2592" s="58">
        <v>292030</v>
      </c>
      <c r="B2592" s="58" t="str">
        <f t="shared" si="80"/>
        <v>AG292030</v>
      </c>
      <c r="C2592" s="35" t="s">
        <v>18728</v>
      </c>
      <c r="D2592" s="35" t="str">
        <f t="shared" si="81"/>
        <v>292030 - Human Rights Training</v>
      </c>
      <c r="E2592" s="110">
        <v>29</v>
      </c>
    </row>
    <row r="2593" spans="1:5">
      <c r="A2593" s="58">
        <v>299950</v>
      </c>
      <c r="B2593" s="58" t="str">
        <f t="shared" si="80"/>
        <v>AG299950</v>
      </c>
      <c r="C2593" s="35" t="s">
        <v>18729</v>
      </c>
      <c r="D2593" s="35" t="str">
        <f t="shared" si="81"/>
        <v>299950 - GASB34HRS-1095</v>
      </c>
      <c r="E2593" s="58">
        <v>29</v>
      </c>
    </row>
    <row r="2594" spans="1:5">
      <c r="A2594" s="58">
        <v>300010</v>
      </c>
      <c r="B2594" s="58" t="str">
        <f t="shared" si="80"/>
        <v>AG300010</v>
      </c>
      <c r="C2594" s="35" t="s">
        <v>18730</v>
      </c>
      <c r="D2594" s="35" t="str">
        <f t="shared" si="81"/>
        <v>300010 - Administrative &amp; Support Services</v>
      </c>
      <c r="E2594" s="110">
        <v>30</v>
      </c>
    </row>
    <row r="2595" spans="1:5">
      <c r="A2595" s="58">
        <v>300020</v>
      </c>
      <c r="B2595" s="58" t="str">
        <f t="shared" si="80"/>
        <v>AG300020</v>
      </c>
      <c r="C2595" s="35" t="s">
        <v>18731</v>
      </c>
      <c r="D2595" s="35" t="str">
        <f t="shared" si="81"/>
        <v>300020 - Community Programs</v>
      </c>
      <c r="E2595" s="110">
        <v>30</v>
      </c>
    </row>
    <row r="2596" spans="1:5">
      <c r="A2596" s="58">
        <v>300030</v>
      </c>
      <c r="B2596" s="58" t="str">
        <f t="shared" si="80"/>
        <v>AG300030</v>
      </c>
      <c r="C2596" s="35" t="s">
        <v>11052</v>
      </c>
      <c r="D2596" s="35" t="str">
        <f t="shared" si="81"/>
        <v>300030 - Handicap Services</v>
      </c>
      <c r="E2596" s="110">
        <v>30</v>
      </c>
    </row>
    <row r="2597" spans="1:5">
      <c r="A2597" s="58">
        <v>300040</v>
      </c>
      <c r="B2597" s="58" t="str">
        <f t="shared" si="80"/>
        <v>AG300040</v>
      </c>
      <c r="C2597" s="35" t="s">
        <v>18732</v>
      </c>
      <c r="D2597" s="35" t="str">
        <f t="shared" si="81"/>
        <v>300040 - Weatherization &amp; Energy Asst.</v>
      </c>
      <c r="E2597" s="110">
        <v>30</v>
      </c>
    </row>
    <row r="2598" spans="1:5">
      <c r="A2598" s="58">
        <v>300050</v>
      </c>
      <c r="B2598" s="58" t="str">
        <f t="shared" si="80"/>
        <v>AG300050</v>
      </c>
      <c r="C2598" s="35" t="s">
        <v>18733</v>
      </c>
      <c r="D2598" s="35" t="str">
        <f t="shared" si="81"/>
        <v>300050 - Drug Treatment Program 9-98</v>
      </c>
      <c r="E2598" s="110">
        <v>30</v>
      </c>
    </row>
    <row r="2599" spans="1:5">
      <c r="A2599" s="58">
        <v>300080</v>
      </c>
      <c r="B2599" s="58" t="str">
        <f t="shared" si="80"/>
        <v>AG300080</v>
      </c>
      <c r="C2599" s="35" t="s">
        <v>8230</v>
      </c>
      <c r="D2599" s="35" t="str">
        <f t="shared" si="81"/>
        <v>300080 - State Emergency Relief Program</v>
      </c>
      <c r="E2599" s="110">
        <v>30</v>
      </c>
    </row>
    <row r="2600" spans="1:5">
      <c r="A2600" s="58">
        <v>300100</v>
      </c>
      <c r="B2600" s="58" t="str">
        <f t="shared" si="80"/>
        <v>AG300100</v>
      </c>
      <c r="C2600" s="35" t="s">
        <v>18734</v>
      </c>
      <c r="D2600" s="35" t="str">
        <f t="shared" si="81"/>
        <v>300100 - Supportive Neighborhood Services</v>
      </c>
      <c r="E2600" s="110">
        <v>30</v>
      </c>
    </row>
    <row r="2601" spans="1:5">
      <c r="A2601" s="58">
        <v>300110</v>
      </c>
      <c r="B2601" s="58" t="str">
        <f t="shared" si="80"/>
        <v>AG300110</v>
      </c>
      <c r="C2601" s="35" t="s">
        <v>12601</v>
      </c>
      <c r="D2601" s="35" t="str">
        <f t="shared" si="81"/>
        <v>300110 - Early Head Start</v>
      </c>
      <c r="E2601" s="110">
        <v>30</v>
      </c>
    </row>
    <row r="2602" spans="1:5">
      <c r="A2602" s="58">
        <v>300120</v>
      </c>
      <c r="B2602" s="58" t="str">
        <f t="shared" si="80"/>
        <v>AG300120</v>
      </c>
      <c r="C2602" s="35" t="s">
        <v>18735</v>
      </c>
      <c r="D2602" s="35" t="str">
        <f t="shared" si="81"/>
        <v>300120 - Training &amp; Technical Assistance</v>
      </c>
      <c r="E2602" s="110">
        <v>30</v>
      </c>
    </row>
    <row r="2603" spans="1:5">
      <c r="A2603" s="58">
        <v>300130</v>
      </c>
      <c r="B2603" s="58" t="str">
        <f t="shared" si="80"/>
        <v>AG300130</v>
      </c>
      <c r="C2603" s="35" t="s">
        <v>18736</v>
      </c>
      <c r="D2603" s="35" t="str">
        <f t="shared" si="81"/>
        <v>300130 - AIDS Counseling/ Testing</v>
      </c>
      <c r="E2603" s="110">
        <v>30</v>
      </c>
    </row>
    <row r="2604" spans="1:5">
      <c r="A2604" s="58">
        <v>300350</v>
      </c>
      <c r="B2604" s="58" t="str">
        <f t="shared" si="80"/>
        <v>AG300350</v>
      </c>
      <c r="C2604" s="35" t="s">
        <v>6005</v>
      </c>
      <c r="D2604" s="35" t="str">
        <f t="shared" si="81"/>
        <v>300350 - Headstart 85-86</v>
      </c>
      <c r="E2604" s="110">
        <v>30</v>
      </c>
    </row>
    <row r="2605" spans="1:5">
      <c r="A2605" s="58">
        <v>300380</v>
      </c>
      <c r="B2605" s="58" t="str">
        <f t="shared" si="80"/>
        <v>AG300380</v>
      </c>
      <c r="C2605" s="35" t="s">
        <v>18737</v>
      </c>
      <c r="D2605" s="35" t="str">
        <f t="shared" si="81"/>
        <v>300380 - Heat Bank Program 86-87</v>
      </c>
      <c r="E2605" s="110">
        <v>30</v>
      </c>
    </row>
    <row r="2606" spans="1:5">
      <c r="A2606" s="58">
        <v>300480</v>
      </c>
      <c r="B2606" s="58" t="str">
        <f t="shared" si="80"/>
        <v>AG300480</v>
      </c>
      <c r="C2606" s="35" t="s">
        <v>18738</v>
      </c>
      <c r="D2606" s="35" t="str">
        <f t="shared" si="81"/>
        <v>300480 - Mayor's Relief Fund</v>
      </c>
      <c r="E2606" s="110">
        <v>30</v>
      </c>
    </row>
    <row r="2607" spans="1:5">
      <c r="A2607" s="58">
        <v>300500</v>
      </c>
      <c r="B2607" s="58" t="str">
        <f t="shared" si="80"/>
        <v>AG300500</v>
      </c>
      <c r="C2607" s="35" t="s">
        <v>18739</v>
      </c>
      <c r="D2607" s="35" t="str">
        <f t="shared" si="81"/>
        <v>300500 - Heat Bank Program 87-88</v>
      </c>
      <c r="E2607" s="110">
        <v>30</v>
      </c>
    </row>
    <row r="2608" spans="1:5">
      <c r="A2608" s="58">
        <v>300670</v>
      </c>
      <c r="B2608" s="58" t="str">
        <f t="shared" si="80"/>
        <v>AG300670</v>
      </c>
      <c r="C2608" s="35" t="s">
        <v>18740</v>
      </c>
      <c r="D2608" s="35" t="str">
        <f t="shared" si="81"/>
        <v>300670 - Center Operations 83-84</v>
      </c>
      <c r="E2608" s="110">
        <v>30</v>
      </c>
    </row>
    <row r="2609" spans="1:5">
      <c r="A2609" s="58">
        <v>300700</v>
      </c>
      <c r="B2609" s="58" t="str">
        <f t="shared" si="80"/>
        <v>AG300700</v>
      </c>
      <c r="C2609" s="35" t="s">
        <v>12588</v>
      </c>
      <c r="D2609" s="35" t="str">
        <f t="shared" si="81"/>
        <v>300700 - CSBG Administration</v>
      </c>
      <c r="E2609" s="110">
        <v>30</v>
      </c>
    </row>
    <row r="2610" spans="1:5">
      <c r="A2610" s="58">
        <v>300800</v>
      </c>
      <c r="B2610" s="58" t="str">
        <f t="shared" si="80"/>
        <v>AG300800</v>
      </c>
      <c r="C2610" s="35" t="s">
        <v>18741</v>
      </c>
      <c r="D2610" s="35" t="str">
        <f t="shared" si="81"/>
        <v>300800 - Drug Treatment Program 88-89</v>
      </c>
      <c r="E2610" s="110">
        <v>30</v>
      </c>
    </row>
    <row r="2611" spans="1:5">
      <c r="A2611" s="58">
        <v>300810</v>
      </c>
      <c r="B2611" s="58" t="str">
        <f t="shared" si="80"/>
        <v>AG300810</v>
      </c>
      <c r="C2611" s="35" t="s">
        <v>18742</v>
      </c>
      <c r="D2611" s="35" t="str">
        <f t="shared" si="81"/>
        <v>300810 - Headstart Program 88-89</v>
      </c>
      <c r="E2611" s="110">
        <v>30</v>
      </c>
    </row>
    <row r="2612" spans="1:5">
      <c r="A2612" s="58">
        <v>300815</v>
      </c>
      <c r="B2612" s="58" t="str">
        <f t="shared" si="80"/>
        <v>AG300815</v>
      </c>
      <c r="C2612" s="35" t="s">
        <v>18743</v>
      </c>
      <c r="D2612" s="35" t="str">
        <f t="shared" si="81"/>
        <v>300815 - Welfare to Work - Head Start</v>
      </c>
      <c r="E2612" s="110">
        <v>30</v>
      </c>
    </row>
    <row r="2613" spans="1:5">
      <c r="A2613" s="58">
        <v>300816</v>
      </c>
      <c r="B2613" s="58" t="str">
        <f t="shared" si="80"/>
        <v>AG300816</v>
      </c>
      <c r="C2613" s="35" t="s">
        <v>18744</v>
      </c>
      <c r="D2613" s="35" t="str">
        <f t="shared" si="81"/>
        <v>300816 - Head Start In-Kind-99-00</v>
      </c>
      <c r="E2613" s="110">
        <v>30</v>
      </c>
    </row>
    <row r="2614" spans="1:5">
      <c r="A2614" s="58">
        <v>300820</v>
      </c>
      <c r="B2614" s="58" t="str">
        <f t="shared" si="80"/>
        <v>AG300820</v>
      </c>
      <c r="C2614" s="35" t="s">
        <v>18745</v>
      </c>
      <c r="D2614" s="35" t="str">
        <f t="shared" si="81"/>
        <v>300820 - Handicap Services 88-89</v>
      </c>
      <c r="E2614" s="110">
        <v>30</v>
      </c>
    </row>
    <row r="2615" spans="1:5">
      <c r="A2615" s="58">
        <v>300832</v>
      </c>
      <c r="B2615" s="58" t="str">
        <f t="shared" si="80"/>
        <v>AG300832</v>
      </c>
      <c r="C2615" s="35" t="s">
        <v>18746</v>
      </c>
      <c r="D2615" s="35" t="str">
        <f t="shared" si="81"/>
        <v>300832 - Early Head Start-In-Kind-99-00</v>
      </c>
      <c r="E2615" s="110">
        <v>30</v>
      </c>
    </row>
    <row r="2616" spans="1:5">
      <c r="A2616" s="58">
        <v>300860</v>
      </c>
      <c r="B2616" s="58" t="str">
        <f t="shared" si="80"/>
        <v>AG300860</v>
      </c>
      <c r="C2616" s="35" t="s">
        <v>18747</v>
      </c>
      <c r="D2616" s="35" t="str">
        <f t="shared" si="81"/>
        <v>300860 - AIDS Outreach</v>
      </c>
      <c r="E2616" s="110">
        <v>30</v>
      </c>
    </row>
    <row r="2617" spans="1:5">
      <c r="A2617" s="58">
        <v>301110</v>
      </c>
      <c r="B2617" s="58" t="str">
        <f t="shared" si="80"/>
        <v>AG301110</v>
      </c>
      <c r="C2617" s="35" t="s">
        <v>18748</v>
      </c>
      <c r="D2617" s="35" t="str">
        <f t="shared" si="81"/>
        <v>301110 - Drug Treatment Program 90-91</v>
      </c>
      <c r="E2617" s="110">
        <v>30</v>
      </c>
    </row>
    <row r="2618" spans="1:5">
      <c r="A2618" s="58">
        <v>301140</v>
      </c>
      <c r="B2618" s="58" t="str">
        <f t="shared" si="80"/>
        <v>AG301140</v>
      </c>
      <c r="C2618" s="35" t="s">
        <v>18749</v>
      </c>
      <c r="D2618" s="35" t="str">
        <f t="shared" si="81"/>
        <v>301140 - Weatherization 91-92</v>
      </c>
      <c r="E2618" s="110">
        <v>30</v>
      </c>
    </row>
    <row r="2619" spans="1:5">
      <c r="A2619" s="58">
        <v>301300</v>
      </c>
      <c r="B2619" s="58" t="str">
        <f t="shared" si="80"/>
        <v>AG301300</v>
      </c>
      <c r="C2619" s="35" t="s">
        <v>18750</v>
      </c>
      <c r="D2619" s="35" t="str">
        <f t="shared" si="81"/>
        <v>301300 - Drug Treatment Program. 92-93</v>
      </c>
      <c r="E2619" s="110">
        <v>30</v>
      </c>
    </row>
    <row r="2620" spans="1:5">
      <c r="A2620" s="58">
        <v>301340</v>
      </c>
      <c r="B2620" s="58" t="str">
        <f t="shared" si="80"/>
        <v>AG301340</v>
      </c>
      <c r="C2620" s="35" t="s">
        <v>18751</v>
      </c>
      <c r="D2620" s="35" t="str">
        <f t="shared" si="81"/>
        <v>301340 - Family Service Center 92-93</v>
      </c>
      <c r="E2620" s="110">
        <v>30</v>
      </c>
    </row>
    <row r="2621" spans="1:5">
      <c r="A2621" s="58">
        <v>301370</v>
      </c>
      <c r="B2621" s="58" t="str">
        <f t="shared" si="80"/>
        <v>AG301370</v>
      </c>
      <c r="C2621" s="35" t="s">
        <v>18752</v>
      </c>
      <c r="D2621" s="35" t="str">
        <f t="shared" si="81"/>
        <v>301370 - CSBG Center Operations 93-94</v>
      </c>
      <c r="E2621" s="110">
        <v>30</v>
      </c>
    </row>
    <row r="2622" spans="1:5">
      <c r="A2622" s="58">
        <v>301390</v>
      </c>
      <c r="B2622" s="58" t="str">
        <f t="shared" si="80"/>
        <v>AG301390</v>
      </c>
      <c r="C2622" s="35" t="s">
        <v>18753</v>
      </c>
      <c r="D2622" s="35" t="str">
        <f t="shared" si="81"/>
        <v>301390 - TEFAP Commodities 93-94</v>
      </c>
      <c r="E2622" s="110">
        <v>30</v>
      </c>
    </row>
    <row r="2623" spans="1:5">
      <c r="A2623" s="58">
        <v>301400</v>
      </c>
      <c r="B2623" s="58" t="str">
        <f t="shared" si="80"/>
        <v>AG301400</v>
      </c>
      <c r="C2623" s="35" t="s">
        <v>18754</v>
      </c>
      <c r="D2623" s="35" t="str">
        <f t="shared" si="81"/>
        <v>301400 - Weatherization 93-94</v>
      </c>
      <c r="E2623" s="110">
        <v>30</v>
      </c>
    </row>
    <row r="2624" spans="1:5">
      <c r="A2624" s="58">
        <v>301410</v>
      </c>
      <c r="B2624" s="58" t="str">
        <f t="shared" si="80"/>
        <v>AG301410</v>
      </c>
      <c r="C2624" s="35" t="s">
        <v>18755</v>
      </c>
      <c r="D2624" s="35" t="str">
        <f t="shared" si="81"/>
        <v>301410 - Headstart 93-94</v>
      </c>
      <c r="E2624" s="110">
        <v>30</v>
      </c>
    </row>
    <row r="2625" spans="1:5">
      <c r="A2625" s="58">
        <v>301420</v>
      </c>
      <c r="B2625" s="58" t="str">
        <f t="shared" si="80"/>
        <v>AG301420</v>
      </c>
      <c r="C2625" s="35" t="s">
        <v>18756</v>
      </c>
      <c r="D2625" s="35" t="str">
        <f t="shared" si="81"/>
        <v>301420 - Handicapped Services 93-94</v>
      </c>
      <c r="E2625" s="110">
        <v>30</v>
      </c>
    </row>
    <row r="2626" spans="1:5">
      <c r="A2626" s="58">
        <v>301430</v>
      </c>
      <c r="B2626" s="58" t="str">
        <f t="shared" si="80"/>
        <v>AG301430</v>
      </c>
      <c r="C2626" s="35" t="s">
        <v>18757</v>
      </c>
      <c r="D2626" s="35" t="str">
        <f t="shared" si="81"/>
        <v>301430 - Parent Child Center 93-94</v>
      </c>
      <c r="E2626" s="110">
        <v>30</v>
      </c>
    </row>
    <row r="2627" spans="1:5">
      <c r="A2627" s="58">
        <v>301440</v>
      </c>
      <c r="B2627" s="58" t="str">
        <f t="shared" si="80"/>
        <v>AG301440</v>
      </c>
      <c r="C2627" s="35" t="s">
        <v>18758</v>
      </c>
      <c r="D2627" s="35" t="str">
        <f t="shared" si="81"/>
        <v>301440 - Training &amp; Technical Asst. 93-94</v>
      </c>
      <c r="E2627" s="110">
        <v>30</v>
      </c>
    </row>
    <row r="2628" spans="1:5">
      <c r="A2628" s="58">
        <v>301480</v>
      </c>
      <c r="B2628" s="58" t="str">
        <f t="shared" si="80"/>
        <v>AG301480</v>
      </c>
      <c r="C2628" s="35" t="s">
        <v>18759</v>
      </c>
      <c r="D2628" s="35" t="str">
        <f t="shared" si="81"/>
        <v>301480 - AIDS Counseling &amp; Testing 93-94</v>
      </c>
      <c r="E2628" s="110">
        <v>30</v>
      </c>
    </row>
    <row r="2629" spans="1:5">
      <c r="A2629" s="58">
        <v>301500</v>
      </c>
      <c r="B2629" s="58" t="str">
        <f t="shared" ref="B2629:B2692" si="82">"AG"&amp;A2629</f>
        <v>AG301500</v>
      </c>
      <c r="C2629" s="35" t="s">
        <v>18760</v>
      </c>
      <c r="D2629" s="35" t="str">
        <f t="shared" ref="D2629:D2692" si="83">A2629&amp;" - "&amp;C2629</f>
        <v>301500 - Family Service Center 93-94</v>
      </c>
      <c r="E2629" s="110">
        <v>30</v>
      </c>
    </row>
    <row r="2630" spans="1:5">
      <c r="A2630" s="58">
        <v>301510</v>
      </c>
      <c r="B2630" s="58" t="str">
        <f t="shared" si="82"/>
        <v>AG301510</v>
      </c>
      <c r="C2630" s="35" t="s">
        <v>18761</v>
      </c>
      <c r="D2630" s="35" t="str">
        <f t="shared" si="83"/>
        <v>301510 - CSBG Main Grant 93-94</v>
      </c>
      <c r="E2630" s="110">
        <v>30</v>
      </c>
    </row>
    <row r="2631" spans="1:5">
      <c r="A2631" s="58">
        <v>301530</v>
      </c>
      <c r="B2631" s="58" t="str">
        <f t="shared" si="82"/>
        <v>AG301530</v>
      </c>
      <c r="C2631" s="35" t="s">
        <v>18762</v>
      </c>
      <c r="D2631" s="35" t="str">
        <f t="shared" si="83"/>
        <v>301530 - Six Mile 94-95</v>
      </c>
      <c r="E2631" s="110">
        <v>30</v>
      </c>
    </row>
    <row r="2632" spans="1:5">
      <c r="A2632" s="58">
        <v>301540</v>
      </c>
      <c r="B2632" s="58" t="str">
        <f t="shared" si="82"/>
        <v>AG301540</v>
      </c>
      <c r="C2632" s="35" t="s">
        <v>18763</v>
      </c>
      <c r="D2632" s="35" t="str">
        <f t="shared" si="83"/>
        <v>301540 - W. Grand Blvd. 94-95</v>
      </c>
      <c r="E2632" s="110">
        <v>30</v>
      </c>
    </row>
    <row r="2633" spans="1:5">
      <c r="A2633" s="58">
        <v>301600</v>
      </c>
      <c r="B2633" s="58" t="str">
        <f t="shared" si="82"/>
        <v>AG301600</v>
      </c>
      <c r="C2633" s="35" t="s">
        <v>18764</v>
      </c>
      <c r="D2633" s="35" t="str">
        <f t="shared" si="83"/>
        <v>301600 - Head Start Program 94-95</v>
      </c>
      <c r="E2633" s="110">
        <v>30</v>
      </c>
    </row>
    <row r="2634" spans="1:5">
      <c r="A2634" s="58">
        <v>301700</v>
      </c>
      <c r="B2634" s="58" t="str">
        <f t="shared" si="82"/>
        <v>AG301700</v>
      </c>
      <c r="C2634" s="35" t="s">
        <v>18765</v>
      </c>
      <c r="D2634" s="35" t="str">
        <f t="shared" si="83"/>
        <v>301700 - Drug Abuse Support</v>
      </c>
      <c r="E2634" s="110">
        <v>30</v>
      </c>
    </row>
    <row r="2635" spans="1:5">
      <c r="A2635" s="58">
        <v>301710</v>
      </c>
      <c r="B2635" s="58" t="str">
        <f t="shared" si="82"/>
        <v>AG301710</v>
      </c>
      <c r="C2635" s="35" t="s">
        <v>18766</v>
      </c>
      <c r="D2635" s="35" t="str">
        <f t="shared" si="83"/>
        <v>301710 - C.E.R.V 95-96</v>
      </c>
      <c r="E2635" s="110">
        <v>30</v>
      </c>
    </row>
    <row r="2636" spans="1:5">
      <c r="A2636" s="58">
        <v>301720</v>
      </c>
      <c r="B2636" s="58" t="str">
        <f t="shared" si="82"/>
        <v>AG301720</v>
      </c>
      <c r="C2636" s="35" t="s">
        <v>18767</v>
      </c>
      <c r="D2636" s="35" t="str">
        <f t="shared" si="83"/>
        <v>301720 - Emergency Food Hotline 95-96</v>
      </c>
      <c r="E2636" s="110">
        <v>30</v>
      </c>
    </row>
    <row r="2637" spans="1:5">
      <c r="A2637" s="58">
        <v>301730</v>
      </c>
      <c r="B2637" s="58" t="str">
        <f t="shared" si="82"/>
        <v>AG301730</v>
      </c>
      <c r="C2637" s="35" t="s">
        <v>18768</v>
      </c>
      <c r="D2637" s="35" t="str">
        <f t="shared" si="83"/>
        <v>301730 - Community Programs 95-96</v>
      </c>
      <c r="E2637" s="110">
        <v>30</v>
      </c>
    </row>
    <row r="2638" spans="1:5">
      <c r="A2638" s="58">
        <v>301780</v>
      </c>
      <c r="B2638" s="58" t="str">
        <f t="shared" si="82"/>
        <v>AG301780</v>
      </c>
      <c r="C2638" s="35" t="s">
        <v>18769</v>
      </c>
      <c r="D2638" s="35" t="str">
        <f t="shared" si="83"/>
        <v>301780 - State Suppl. Asst. 95-96</v>
      </c>
      <c r="E2638" s="110">
        <v>30</v>
      </c>
    </row>
    <row r="2639" spans="1:5">
      <c r="A2639" s="58">
        <v>301800</v>
      </c>
      <c r="B2639" s="58" t="str">
        <f t="shared" si="82"/>
        <v>AG301800</v>
      </c>
      <c r="C2639" s="35" t="s">
        <v>18770</v>
      </c>
      <c r="D2639" s="35" t="str">
        <f t="shared" si="83"/>
        <v>301800 - Head Start Program 95-96</v>
      </c>
      <c r="E2639" s="110">
        <v>30</v>
      </c>
    </row>
    <row r="2640" spans="1:5">
      <c r="A2640" s="58">
        <v>301810</v>
      </c>
      <c r="B2640" s="58" t="str">
        <f t="shared" si="82"/>
        <v>AG301810</v>
      </c>
      <c r="C2640" s="35" t="s">
        <v>18771</v>
      </c>
      <c r="D2640" s="35" t="str">
        <f t="shared" si="83"/>
        <v>301810 - Handicap Services 95-96</v>
      </c>
      <c r="E2640" s="110">
        <v>30</v>
      </c>
    </row>
    <row r="2641" spans="1:5">
      <c r="A2641" s="58">
        <v>301830</v>
      </c>
      <c r="B2641" s="58" t="str">
        <f t="shared" si="82"/>
        <v>AG301830</v>
      </c>
      <c r="C2641" s="35" t="s">
        <v>18772</v>
      </c>
      <c r="D2641" s="35" t="str">
        <f t="shared" si="83"/>
        <v>301830 - Parent Child Center 95-96</v>
      </c>
      <c r="E2641" s="110">
        <v>30</v>
      </c>
    </row>
    <row r="2642" spans="1:5">
      <c r="A2642" s="58">
        <v>301840</v>
      </c>
      <c r="B2642" s="58" t="str">
        <f t="shared" si="82"/>
        <v>AG301840</v>
      </c>
      <c r="C2642" s="35" t="s">
        <v>18773</v>
      </c>
      <c r="D2642" s="35" t="str">
        <f t="shared" si="83"/>
        <v>301840 - Training &amp; Technical Asst. 95-96</v>
      </c>
      <c r="E2642" s="110">
        <v>30</v>
      </c>
    </row>
    <row r="2643" spans="1:5">
      <c r="A2643" s="58">
        <v>301850</v>
      </c>
      <c r="B2643" s="58" t="str">
        <f t="shared" si="82"/>
        <v>AG301850</v>
      </c>
      <c r="C2643" s="35" t="s">
        <v>18774</v>
      </c>
      <c r="D2643" s="35" t="str">
        <f t="shared" si="83"/>
        <v>301850 - Drug Treatment Program 95-96</v>
      </c>
      <c r="E2643" s="110">
        <v>30</v>
      </c>
    </row>
    <row r="2644" spans="1:5">
      <c r="A2644" s="58">
        <v>301860</v>
      </c>
      <c r="B2644" s="58" t="str">
        <f t="shared" si="82"/>
        <v>AG301860</v>
      </c>
      <c r="C2644" s="35" t="s">
        <v>18775</v>
      </c>
      <c r="D2644" s="35" t="str">
        <f t="shared" si="83"/>
        <v>301860 - Homeless Intervention 95-96</v>
      </c>
      <c r="E2644" s="110">
        <v>30</v>
      </c>
    </row>
    <row r="2645" spans="1:5">
      <c r="A2645" s="58">
        <v>301880</v>
      </c>
      <c r="B2645" s="58" t="str">
        <f t="shared" si="82"/>
        <v>AG301880</v>
      </c>
      <c r="C2645" s="35" t="s">
        <v>18776</v>
      </c>
      <c r="D2645" s="35" t="str">
        <f t="shared" si="83"/>
        <v>301880 - AIDS Counseling &amp; Testing 95-96</v>
      </c>
      <c r="E2645" s="110">
        <v>30</v>
      </c>
    </row>
    <row r="2646" spans="1:5">
      <c r="A2646" s="58">
        <v>301910</v>
      </c>
      <c r="B2646" s="58" t="str">
        <f t="shared" si="82"/>
        <v>AG301910</v>
      </c>
      <c r="C2646" s="35" t="s">
        <v>8050</v>
      </c>
      <c r="D2646" s="35" t="str">
        <f t="shared" si="83"/>
        <v>301910 - Detroit Edison Project Care</v>
      </c>
      <c r="E2646" s="110">
        <v>30</v>
      </c>
    </row>
    <row r="2647" spans="1:5">
      <c r="A2647" s="58">
        <v>301920</v>
      </c>
      <c r="B2647" s="58" t="str">
        <f t="shared" si="82"/>
        <v>AG301920</v>
      </c>
      <c r="C2647" s="35" t="s">
        <v>18777</v>
      </c>
      <c r="D2647" s="35" t="str">
        <f t="shared" si="83"/>
        <v>301920 - State Emergency Relief Program. 95-96</v>
      </c>
      <c r="E2647" s="110">
        <v>30</v>
      </c>
    </row>
    <row r="2648" spans="1:5">
      <c r="A2648" s="58">
        <v>301930</v>
      </c>
      <c r="B2648" s="58" t="str">
        <f t="shared" si="82"/>
        <v>AG301930</v>
      </c>
      <c r="C2648" s="35" t="s">
        <v>18778</v>
      </c>
      <c r="D2648" s="35" t="str">
        <f t="shared" si="83"/>
        <v>301930 - CSBG Main Grant 95-96</v>
      </c>
      <c r="E2648" s="110">
        <v>30</v>
      </c>
    </row>
    <row r="2649" spans="1:5">
      <c r="A2649" s="58">
        <v>301940</v>
      </c>
      <c r="B2649" s="58" t="str">
        <f t="shared" si="82"/>
        <v>AG301940</v>
      </c>
      <c r="C2649" s="35" t="s">
        <v>18779</v>
      </c>
      <c r="D2649" s="35" t="str">
        <f t="shared" si="83"/>
        <v>301940 - CSBG Admin-Alloc. 95-96</v>
      </c>
      <c r="E2649" s="110">
        <v>30</v>
      </c>
    </row>
    <row r="2650" spans="1:5">
      <c r="A2650" s="58">
        <v>301950</v>
      </c>
      <c r="B2650" s="58" t="str">
        <f t="shared" si="82"/>
        <v>AG301950</v>
      </c>
      <c r="C2650" s="35" t="s">
        <v>18780</v>
      </c>
      <c r="D2650" s="35" t="str">
        <f t="shared" si="83"/>
        <v>301950 - Administrative Services 95-96</v>
      </c>
      <c r="E2650" s="110">
        <v>30</v>
      </c>
    </row>
    <row r="2651" spans="1:5">
      <c r="A2651" s="58">
        <v>301960</v>
      </c>
      <c r="B2651" s="58" t="str">
        <f t="shared" si="82"/>
        <v>AG301960</v>
      </c>
      <c r="C2651" s="35" t="s">
        <v>18781</v>
      </c>
      <c r="D2651" s="35" t="str">
        <f t="shared" si="83"/>
        <v>301960 - Accounting 95-96</v>
      </c>
      <c r="E2651" s="110">
        <v>30</v>
      </c>
    </row>
    <row r="2652" spans="1:5">
      <c r="A2652" s="58">
        <v>301970</v>
      </c>
      <c r="B2652" s="58" t="str">
        <f t="shared" si="82"/>
        <v>AG301970</v>
      </c>
      <c r="C2652" s="35" t="s">
        <v>18782</v>
      </c>
      <c r="D2652" s="35" t="str">
        <f t="shared" si="83"/>
        <v>301970 - CSBG Admin/Center Operation 95-96</v>
      </c>
      <c r="E2652" s="110">
        <v>30</v>
      </c>
    </row>
    <row r="2653" spans="1:5">
      <c r="A2653" s="58">
        <v>301980</v>
      </c>
      <c r="B2653" s="58" t="str">
        <f t="shared" si="82"/>
        <v>AG301980</v>
      </c>
      <c r="C2653" s="35" t="s">
        <v>18783</v>
      </c>
      <c r="D2653" s="35" t="str">
        <f t="shared" si="83"/>
        <v>301980 - Six Mile 95-96</v>
      </c>
      <c r="E2653" s="110">
        <v>30</v>
      </c>
    </row>
    <row r="2654" spans="1:5">
      <c r="A2654" s="58">
        <v>301990</v>
      </c>
      <c r="B2654" s="58" t="str">
        <f t="shared" si="82"/>
        <v>AG301990</v>
      </c>
      <c r="C2654" s="35" t="s">
        <v>18784</v>
      </c>
      <c r="D2654" s="35" t="str">
        <f t="shared" si="83"/>
        <v>301990 - W. Grand Blvd. 95-96</v>
      </c>
      <c r="E2654" s="110">
        <v>30</v>
      </c>
    </row>
    <row r="2655" spans="1:5">
      <c r="A2655" s="58">
        <v>302000</v>
      </c>
      <c r="B2655" s="58" t="str">
        <f t="shared" si="82"/>
        <v>AG302000</v>
      </c>
      <c r="C2655" s="35" t="s">
        <v>18785</v>
      </c>
      <c r="D2655" s="35" t="str">
        <f t="shared" si="83"/>
        <v>302000 - Kercheval 95-96</v>
      </c>
      <c r="E2655" s="110">
        <v>30</v>
      </c>
    </row>
    <row r="2656" spans="1:5">
      <c r="A2656" s="58">
        <v>302010</v>
      </c>
      <c r="B2656" s="58" t="str">
        <f t="shared" si="82"/>
        <v>AG302010</v>
      </c>
      <c r="C2656" s="35" t="s">
        <v>7132</v>
      </c>
      <c r="D2656" s="35" t="str">
        <f t="shared" si="83"/>
        <v>302010 - Parenting Matters Conference</v>
      </c>
      <c r="E2656" s="110">
        <v>30</v>
      </c>
    </row>
    <row r="2657" spans="1:5">
      <c r="A2657" s="58">
        <v>302020</v>
      </c>
      <c r="B2657" s="58" t="str">
        <f t="shared" si="82"/>
        <v>AG302020</v>
      </c>
      <c r="C2657" s="35" t="s">
        <v>18786</v>
      </c>
      <c r="D2657" s="35" t="str">
        <f t="shared" si="83"/>
        <v>302020 - CSBG Administration 96-97</v>
      </c>
      <c r="E2657" s="110">
        <v>30</v>
      </c>
    </row>
    <row r="2658" spans="1:5">
      <c r="A2658" s="58">
        <v>302030</v>
      </c>
      <c r="B2658" s="58" t="str">
        <f t="shared" si="82"/>
        <v>AG302030</v>
      </c>
      <c r="C2658" s="35" t="s">
        <v>18787</v>
      </c>
      <c r="D2658" s="35" t="str">
        <f t="shared" si="83"/>
        <v>302030 - CSBG Admin-Allocation 96-97</v>
      </c>
      <c r="E2658" s="110">
        <v>30</v>
      </c>
    </row>
    <row r="2659" spans="1:5">
      <c r="A2659" s="58">
        <v>302040</v>
      </c>
      <c r="B2659" s="58" t="str">
        <f t="shared" si="82"/>
        <v>AG302040</v>
      </c>
      <c r="C2659" s="35" t="s">
        <v>18788</v>
      </c>
      <c r="D2659" s="35" t="str">
        <f t="shared" si="83"/>
        <v>302040 - Administrative Svcs 96-97</v>
      </c>
      <c r="E2659" s="110">
        <v>30</v>
      </c>
    </row>
    <row r="2660" spans="1:5">
      <c r="A2660" s="58">
        <v>302050</v>
      </c>
      <c r="B2660" s="58" t="str">
        <f t="shared" si="82"/>
        <v>AG302050</v>
      </c>
      <c r="C2660" s="35" t="s">
        <v>18789</v>
      </c>
      <c r="D2660" s="35" t="str">
        <f t="shared" si="83"/>
        <v>302050 - Accounting 96-97</v>
      </c>
      <c r="E2660" s="110">
        <v>30</v>
      </c>
    </row>
    <row r="2661" spans="1:5">
      <c r="A2661" s="58">
        <v>302060</v>
      </c>
      <c r="B2661" s="58" t="str">
        <f t="shared" si="82"/>
        <v>AG302060</v>
      </c>
      <c r="C2661" s="35" t="s">
        <v>18790</v>
      </c>
      <c r="D2661" s="35" t="str">
        <f t="shared" si="83"/>
        <v>302060 - CSBG Ctr Operations 96-97</v>
      </c>
      <c r="E2661" s="110">
        <v>30</v>
      </c>
    </row>
    <row r="2662" spans="1:5">
      <c r="A2662" s="58">
        <v>302070</v>
      </c>
      <c r="B2662" s="58" t="str">
        <f t="shared" si="82"/>
        <v>AG302070</v>
      </c>
      <c r="C2662" s="35" t="s">
        <v>18791</v>
      </c>
      <c r="D2662" s="35" t="str">
        <f t="shared" si="83"/>
        <v>302070 - Six Mile 96-97</v>
      </c>
      <c r="E2662" s="110">
        <v>30</v>
      </c>
    </row>
    <row r="2663" spans="1:5">
      <c r="A2663" s="58">
        <v>302080</v>
      </c>
      <c r="B2663" s="58" t="str">
        <f t="shared" si="82"/>
        <v>AG302080</v>
      </c>
      <c r="C2663" s="35" t="s">
        <v>18792</v>
      </c>
      <c r="D2663" s="35" t="str">
        <f t="shared" si="83"/>
        <v>302080 - W. Grand Blvd. 96-97</v>
      </c>
      <c r="E2663" s="110">
        <v>30</v>
      </c>
    </row>
    <row r="2664" spans="1:5">
      <c r="A2664" s="58">
        <v>302090</v>
      </c>
      <c r="B2664" s="58" t="str">
        <f t="shared" si="82"/>
        <v>AG302090</v>
      </c>
      <c r="C2664" s="35" t="s">
        <v>18793</v>
      </c>
      <c r="D2664" s="35" t="str">
        <f t="shared" si="83"/>
        <v>302090 - Kercheval 96-97</v>
      </c>
      <c r="E2664" s="110">
        <v>30</v>
      </c>
    </row>
    <row r="2665" spans="1:5">
      <c r="A2665" s="58">
        <v>302100</v>
      </c>
      <c r="B2665" s="58" t="str">
        <f t="shared" si="82"/>
        <v>AG302100</v>
      </c>
      <c r="C2665" s="35" t="s">
        <v>18794</v>
      </c>
      <c r="D2665" s="35" t="str">
        <f t="shared" si="83"/>
        <v>302100 - Drug Abuse Support 96-97</v>
      </c>
      <c r="E2665" s="110">
        <v>30</v>
      </c>
    </row>
    <row r="2666" spans="1:5">
      <c r="A2666" s="58">
        <v>302110</v>
      </c>
      <c r="B2666" s="58" t="str">
        <f t="shared" si="82"/>
        <v>AG302110</v>
      </c>
      <c r="C2666" s="35" t="s">
        <v>18795</v>
      </c>
      <c r="D2666" s="35" t="str">
        <f t="shared" si="83"/>
        <v>302110 - C.E.R.V. 96-97</v>
      </c>
      <c r="E2666" s="110">
        <v>30</v>
      </c>
    </row>
    <row r="2667" spans="1:5">
      <c r="A2667" s="58">
        <v>302120</v>
      </c>
      <c r="B2667" s="58" t="str">
        <f t="shared" si="82"/>
        <v>AG302120</v>
      </c>
      <c r="C2667" s="35" t="s">
        <v>18796</v>
      </c>
      <c r="D2667" s="35" t="str">
        <f t="shared" si="83"/>
        <v>302120 - Emergency Food Hotline 96-97</v>
      </c>
      <c r="E2667" s="110">
        <v>30</v>
      </c>
    </row>
    <row r="2668" spans="1:5">
      <c r="A2668" s="58">
        <v>302130</v>
      </c>
      <c r="B2668" s="58" t="str">
        <f t="shared" si="82"/>
        <v>AG302130</v>
      </c>
      <c r="C2668" s="35" t="s">
        <v>18797</v>
      </c>
      <c r="D2668" s="35" t="str">
        <f t="shared" si="83"/>
        <v>302130 - Community Programs 96-97</v>
      </c>
      <c r="E2668" s="110">
        <v>30</v>
      </c>
    </row>
    <row r="2669" spans="1:5">
      <c r="A2669" s="58">
        <v>302140</v>
      </c>
      <c r="B2669" s="58" t="str">
        <f t="shared" si="82"/>
        <v>AG302140</v>
      </c>
      <c r="C2669" s="35" t="s">
        <v>18798</v>
      </c>
      <c r="D2669" s="35" t="str">
        <f t="shared" si="83"/>
        <v>302140 - Warming Center Carmelite 96-97</v>
      </c>
      <c r="E2669" s="110">
        <v>30</v>
      </c>
    </row>
    <row r="2670" spans="1:5">
      <c r="A2670" s="58">
        <v>302150</v>
      </c>
      <c r="B2670" s="58" t="str">
        <f t="shared" si="82"/>
        <v>AG302150</v>
      </c>
      <c r="C2670" s="35" t="s">
        <v>18799</v>
      </c>
      <c r="D2670" s="35" t="str">
        <f t="shared" si="83"/>
        <v>302150 - TEFAP Commodities 96-97</v>
      </c>
      <c r="E2670" s="110">
        <v>30</v>
      </c>
    </row>
    <row r="2671" spans="1:5">
      <c r="A2671" s="58">
        <v>302160</v>
      </c>
      <c r="B2671" s="58" t="str">
        <f t="shared" si="82"/>
        <v>AG302160</v>
      </c>
      <c r="C2671" s="35" t="s">
        <v>18800</v>
      </c>
      <c r="D2671" s="35" t="str">
        <f t="shared" si="83"/>
        <v>302160 - Heat Bank Program 96-97</v>
      </c>
      <c r="E2671" s="110">
        <v>30</v>
      </c>
    </row>
    <row r="2672" spans="1:5">
      <c r="A2672" s="58">
        <v>302170</v>
      </c>
      <c r="B2672" s="58" t="str">
        <f t="shared" si="82"/>
        <v>AG302170</v>
      </c>
      <c r="C2672" s="35" t="s">
        <v>18801</v>
      </c>
      <c r="D2672" s="35" t="str">
        <f t="shared" si="83"/>
        <v>302170 - DOE Weatherization 96-97</v>
      </c>
      <c r="E2672" s="110">
        <v>30</v>
      </c>
    </row>
    <row r="2673" spans="1:5">
      <c r="A2673" s="58">
        <v>302180</v>
      </c>
      <c r="B2673" s="58" t="str">
        <f t="shared" si="82"/>
        <v>AG302180</v>
      </c>
      <c r="C2673" s="35" t="s">
        <v>18802</v>
      </c>
      <c r="D2673" s="35" t="str">
        <f t="shared" si="83"/>
        <v>302180 - Weatherization LIHEAP 96-97</v>
      </c>
      <c r="E2673" s="110">
        <v>30</v>
      </c>
    </row>
    <row r="2674" spans="1:5">
      <c r="A2674" s="58">
        <v>302210</v>
      </c>
      <c r="B2674" s="58" t="str">
        <f t="shared" si="82"/>
        <v>AG302210</v>
      </c>
      <c r="C2674" s="35" t="s">
        <v>18803</v>
      </c>
      <c r="D2674" s="35" t="str">
        <f t="shared" si="83"/>
        <v>302210 - Head Start Program 96-97</v>
      </c>
      <c r="E2674" s="110">
        <v>30</v>
      </c>
    </row>
    <row r="2675" spans="1:5">
      <c r="A2675" s="58">
        <v>302220</v>
      </c>
      <c r="B2675" s="58" t="str">
        <f t="shared" si="82"/>
        <v>AG302220</v>
      </c>
      <c r="C2675" s="35" t="s">
        <v>18804</v>
      </c>
      <c r="D2675" s="35" t="str">
        <f t="shared" si="83"/>
        <v>302220 - Handicapped Services 96-97</v>
      </c>
      <c r="E2675" s="110">
        <v>30</v>
      </c>
    </row>
    <row r="2676" spans="1:5">
      <c r="A2676" s="58">
        <v>302230</v>
      </c>
      <c r="B2676" s="58" t="str">
        <f t="shared" si="82"/>
        <v>AG302230</v>
      </c>
      <c r="C2676" s="35" t="s">
        <v>18805</v>
      </c>
      <c r="D2676" s="35" t="str">
        <f t="shared" si="83"/>
        <v>302230 - Early Head Start 96-97</v>
      </c>
      <c r="E2676" s="110">
        <v>30</v>
      </c>
    </row>
    <row r="2677" spans="1:5">
      <c r="A2677" s="58">
        <v>302240</v>
      </c>
      <c r="B2677" s="58" t="str">
        <f t="shared" si="82"/>
        <v>AG302240</v>
      </c>
      <c r="C2677" s="35" t="s">
        <v>18806</v>
      </c>
      <c r="D2677" s="35" t="str">
        <f t="shared" si="83"/>
        <v>302240 - Training &amp; Technical Asst. 96-97</v>
      </c>
      <c r="E2677" s="110">
        <v>30</v>
      </c>
    </row>
    <row r="2678" spans="1:5">
      <c r="A2678" s="58">
        <v>302250</v>
      </c>
      <c r="B2678" s="58" t="str">
        <f t="shared" si="82"/>
        <v>AG302250</v>
      </c>
      <c r="C2678" s="35" t="s">
        <v>18807</v>
      </c>
      <c r="D2678" s="35" t="str">
        <f t="shared" si="83"/>
        <v>302250 - Drug Treatment Program 96-97</v>
      </c>
      <c r="E2678" s="110">
        <v>30</v>
      </c>
    </row>
    <row r="2679" spans="1:5">
      <c r="A2679" s="58">
        <v>302270</v>
      </c>
      <c r="B2679" s="58" t="str">
        <f t="shared" si="82"/>
        <v>AG302270</v>
      </c>
      <c r="C2679" s="35" t="s">
        <v>18808</v>
      </c>
      <c r="D2679" s="35" t="str">
        <f t="shared" si="83"/>
        <v>302270 - Homeless Veterans Reint. 96-97</v>
      </c>
      <c r="E2679" s="110">
        <v>30</v>
      </c>
    </row>
    <row r="2680" spans="1:5">
      <c r="A2680" s="58">
        <v>302280</v>
      </c>
      <c r="B2680" s="58" t="str">
        <f t="shared" si="82"/>
        <v>AG302280</v>
      </c>
      <c r="C2680" s="35" t="s">
        <v>18809</v>
      </c>
      <c r="D2680" s="35" t="str">
        <f t="shared" si="83"/>
        <v>302280 - AIDS Counseling &amp; Testing 96-97</v>
      </c>
      <c r="E2680" s="110">
        <v>30</v>
      </c>
    </row>
    <row r="2681" spans="1:5">
      <c r="A2681" s="58">
        <v>302320</v>
      </c>
      <c r="B2681" s="58" t="str">
        <f t="shared" si="82"/>
        <v>AG302320</v>
      </c>
      <c r="C2681" s="35" t="s">
        <v>18810</v>
      </c>
      <c r="D2681" s="35" t="str">
        <f t="shared" si="83"/>
        <v>302320 - Promise Land Warming Center 96-97</v>
      </c>
      <c r="E2681" s="110">
        <v>30</v>
      </c>
    </row>
    <row r="2682" spans="1:5">
      <c r="A2682" s="58">
        <v>302330</v>
      </c>
      <c r="B2682" s="58" t="str">
        <f t="shared" si="82"/>
        <v>AG302330</v>
      </c>
      <c r="C2682" s="35" t="s">
        <v>18811</v>
      </c>
      <c r="D2682" s="35" t="str">
        <f t="shared" si="83"/>
        <v>302330 - Detroit Edison Project Care 96-97</v>
      </c>
      <c r="E2682" s="110">
        <v>30</v>
      </c>
    </row>
    <row r="2683" spans="1:5">
      <c r="A2683" s="58">
        <v>302340</v>
      </c>
      <c r="B2683" s="58" t="str">
        <f t="shared" si="82"/>
        <v>AG302340</v>
      </c>
      <c r="C2683" s="35" t="s">
        <v>18812</v>
      </c>
      <c r="D2683" s="35" t="str">
        <f t="shared" si="83"/>
        <v>302340 - Early Intervention Project 96-97</v>
      </c>
      <c r="E2683" s="110">
        <v>30</v>
      </c>
    </row>
    <row r="2684" spans="1:5">
      <c r="A2684" s="58">
        <v>302390</v>
      </c>
      <c r="B2684" s="58" t="str">
        <f t="shared" si="82"/>
        <v>AG302390</v>
      </c>
      <c r="C2684" s="35" t="s">
        <v>18813</v>
      </c>
      <c r="D2684" s="35" t="str">
        <f t="shared" si="83"/>
        <v>302390 - Weatherization Stripper Well 97-98</v>
      </c>
      <c r="E2684" s="110">
        <v>30</v>
      </c>
    </row>
    <row r="2685" spans="1:5">
      <c r="A2685" s="58">
        <v>302500</v>
      </c>
      <c r="B2685" s="58" t="str">
        <f t="shared" si="82"/>
        <v>AG302500</v>
      </c>
      <c r="C2685" s="35" t="s">
        <v>18814</v>
      </c>
      <c r="D2685" s="35" t="str">
        <f t="shared" si="83"/>
        <v>302500 - Headstart In Kind 97-98</v>
      </c>
      <c r="E2685" s="110">
        <v>30</v>
      </c>
    </row>
    <row r="2686" spans="1:5">
      <c r="A2686" s="58">
        <v>302510</v>
      </c>
      <c r="B2686" s="58" t="str">
        <f t="shared" si="82"/>
        <v>AG302510</v>
      </c>
      <c r="C2686" s="35" t="s">
        <v>18815</v>
      </c>
      <c r="D2686" s="35" t="str">
        <f t="shared" si="83"/>
        <v>302510 - Early Head Start 97-98</v>
      </c>
      <c r="E2686" s="110">
        <v>30</v>
      </c>
    </row>
    <row r="2687" spans="1:5">
      <c r="A2687" s="58">
        <v>302530</v>
      </c>
      <c r="B2687" s="58" t="str">
        <f t="shared" si="82"/>
        <v>AG302530</v>
      </c>
      <c r="C2687" s="35" t="s">
        <v>18816</v>
      </c>
      <c r="D2687" s="35" t="str">
        <f t="shared" si="83"/>
        <v>302530 - Edison Energy Management Program. 97-98</v>
      </c>
      <c r="E2687" s="110">
        <v>30</v>
      </c>
    </row>
    <row r="2688" spans="1:5">
      <c r="A2688" s="58">
        <v>302550</v>
      </c>
      <c r="B2688" s="58" t="str">
        <f t="shared" si="82"/>
        <v>AG302550</v>
      </c>
      <c r="C2688" s="35" t="s">
        <v>18817</v>
      </c>
      <c r="D2688" s="35" t="str">
        <f t="shared" si="83"/>
        <v>302550 - CSBG Admin. 98-99</v>
      </c>
      <c r="E2688" s="110">
        <v>30</v>
      </c>
    </row>
    <row r="2689" spans="1:5">
      <c r="A2689" s="58">
        <v>302560</v>
      </c>
      <c r="B2689" s="58" t="str">
        <f t="shared" si="82"/>
        <v>AG302560</v>
      </c>
      <c r="C2689" s="35" t="s">
        <v>18818</v>
      </c>
      <c r="D2689" s="35" t="str">
        <f t="shared" si="83"/>
        <v>302560 - CSBG Center Operations 98-99</v>
      </c>
      <c r="E2689" s="110">
        <v>30</v>
      </c>
    </row>
    <row r="2690" spans="1:5">
      <c r="A2690" s="58">
        <v>302570</v>
      </c>
      <c r="B2690" s="58" t="str">
        <f t="shared" si="82"/>
        <v>AG302570</v>
      </c>
      <c r="C2690" s="35" t="s">
        <v>18819</v>
      </c>
      <c r="D2690" s="35" t="str">
        <f t="shared" si="83"/>
        <v>302570 - CSBG Spec. Asst. to Ind. 98-99</v>
      </c>
      <c r="E2690" s="110">
        <v>30</v>
      </c>
    </row>
    <row r="2691" spans="1:5">
      <c r="A2691" s="58">
        <v>302590</v>
      </c>
      <c r="B2691" s="58" t="str">
        <f t="shared" si="82"/>
        <v>AG302590</v>
      </c>
      <c r="C2691" s="35" t="s">
        <v>18820</v>
      </c>
      <c r="D2691" s="35" t="str">
        <f t="shared" si="83"/>
        <v>302590 - Weatherization 98-99</v>
      </c>
      <c r="E2691" s="110">
        <v>30</v>
      </c>
    </row>
    <row r="2692" spans="1:5">
      <c r="A2692" s="58">
        <v>302600</v>
      </c>
      <c r="B2692" s="58" t="str">
        <f t="shared" si="82"/>
        <v>AG302600</v>
      </c>
      <c r="C2692" s="35" t="s">
        <v>18821</v>
      </c>
      <c r="D2692" s="35" t="str">
        <f t="shared" si="83"/>
        <v>302600 - State Emergency Relief 98-99</v>
      </c>
      <c r="E2692" s="110">
        <v>30</v>
      </c>
    </row>
    <row r="2693" spans="1:5">
      <c r="A2693" s="58">
        <v>302610</v>
      </c>
      <c r="B2693" s="58" t="str">
        <f t="shared" ref="B2693:B2756" si="84">"AG"&amp;A2693</f>
        <v>AG302610</v>
      </c>
      <c r="C2693" s="35" t="s">
        <v>18822</v>
      </c>
      <c r="D2693" s="35" t="str">
        <f t="shared" ref="D2693:D2756" si="85">A2693&amp;" - "&amp;C2693</f>
        <v>302610 - Packaged Meals Program 98-99</v>
      </c>
      <c r="E2693" s="110">
        <v>30</v>
      </c>
    </row>
    <row r="2694" spans="1:5">
      <c r="A2694" s="58">
        <v>302620</v>
      </c>
      <c r="B2694" s="58" t="str">
        <f t="shared" si="84"/>
        <v>AG302620</v>
      </c>
      <c r="C2694" s="35" t="s">
        <v>18823</v>
      </c>
      <c r="D2694" s="35" t="str">
        <f t="shared" si="85"/>
        <v>302620 - Head Start 98-99</v>
      </c>
      <c r="E2694" s="110">
        <v>30</v>
      </c>
    </row>
    <row r="2695" spans="1:5">
      <c r="A2695" s="58">
        <v>302630</v>
      </c>
      <c r="B2695" s="58" t="str">
        <f t="shared" si="84"/>
        <v>AG302630</v>
      </c>
      <c r="C2695" s="35" t="s">
        <v>18824</v>
      </c>
      <c r="D2695" s="35" t="str">
        <f t="shared" si="85"/>
        <v>302630 - Handicapped Services 98-99</v>
      </c>
      <c r="E2695" s="110">
        <v>30</v>
      </c>
    </row>
    <row r="2696" spans="1:5">
      <c r="A2696" s="58">
        <v>302640</v>
      </c>
      <c r="B2696" s="58" t="str">
        <f t="shared" si="84"/>
        <v>AG302640</v>
      </c>
      <c r="C2696" s="35" t="s">
        <v>18825</v>
      </c>
      <c r="D2696" s="35" t="str">
        <f t="shared" si="85"/>
        <v>302640 - Early Head Start 98-99</v>
      </c>
      <c r="E2696" s="110">
        <v>30</v>
      </c>
    </row>
    <row r="2697" spans="1:5">
      <c r="A2697" s="58">
        <v>302650</v>
      </c>
      <c r="B2697" s="58" t="str">
        <f t="shared" si="84"/>
        <v>AG302650</v>
      </c>
      <c r="C2697" s="35" t="s">
        <v>18826</v>
      </c>
      <c r="D2697" s="35" t="str">
        <f t="shared" si="85"/>
        <v>302650 - Training &amp; Technical Asst. 98-99</v>
      </c>
      <c r="E2697" s="110">
        <v>30</v>
      </c>
    </row>
    <row r="2698" spans="1:5">
      <c r="A2698" s="58">
        <v>302660</v>
      </c>
      <c r="B2698" s="58" t="str">
        <f t="shared" si="84"/>
        <v>AG302660</v>
      </c>
      <c r="C2698" s="35" t="s">
        <v>18827</v>
      </c>
      <c r="D2698" s="35" t="str">
        <f t="shared" si="85"/>
        <v>302660 - Drug Treatment Program 98-99</v>
      </c>
      <c r="E2698" s="110">
        <v>30</v>
      </c>
    </row>
    <row r="2699" spans="1:5">
      <c r="A2699" s="58">
        <v>302680</v>
      </c>
      <c r="B2699" s="58" t="str">
        <f t="shared" si="84"/>
        <v>AG302680</v>
      </c>
      <c r="C2699" s="35" t="s">
        <v>18828</v>
      </c>
      <c r="D2699" s="35" t="str">
        <f t="shared" si="85"/>
        <v>302680 - AIDS Counseling &amp; Testing 98-99</v>
      </c>
      <c r="E2699" s="110">
        <v>30</v>
      </c>
    </row>
    <row r="2700" spans="1:5">
      <c r="A2700" s="58">
        <v>302700</v>
      </c>
      <c r="B2700" s="58" t="str">
        <f t="shared" si="84"/>
        <v>AG302700</v>
      </c>
      <c r="C2700" s="35" t="s">
        <v>18829</v>
      </c>
      <c r="D2700" s="35" t="str">
        <f t="shared" si="85"/>
        <v>302700 - MCAAA-Michigan Managed Care 98-99</v>
      </c>
      <c r="E2700" s="110">
        <v>30</v>
      </c>
    </row>
    <row r="2701" spans="1:5">
      <c r="A2701" s="58">
        <v>303001</v>
      </c>
      <c r="B2701" s="58" t="str">
        <f t="shared" si="84"/>
        <v>AG303001</v>
      </c>
      <c r="C2701" s="35" t="s">
        <v>12588</v>
      </c>
      <c r="D2701" s="35" t="str">
        <f t="shared" si="85"/>
        <v>303001 - CSBG Administration</v>
      </c>
      <c r="E2701" s="110">
        <v>30</v>
      </c>
    </row>
    <row r="2702" spans="1:5">
      <c r="A2702" s="58">
        <v>303002</v>
      </c>
      <c r="B2702" s="58" t="str">
        <f t="shared" si="84"/>
        <v>AG303002</v>
      </c>
      <c r="C2702" s="35" t="s">
        <v>18830</v>
      </c>
      <c r="D2702" s="35" t="str">
        <f t="shared" si="85"/>
        <v>303002 - CSBG - Center Operations</v>
      </c>
      <c r="E2702" s="110">
        <v>30</v>
      </c>
    </row>
    <row r="2703" spans="1:5">
      <c r="A2703" s="58">
        <v>303003</v>
      </c>
      <c r="B2703" s="58" t="str">
        <f t="shared" si="84"/>
        <v>AG303003</v>
      </c>
      <c r="C2703" s="35" t="s">
        <v>18831</v>
      </c>
      <c r="D2703" s="35" t="str">
        <f t="shared" si="85"/>
        <v>303003 - CSBG - Specific Assistance</v>
      </c>
      <c r="E2703" s="110">
        <v>30</v>
      </c>
    </row>
    <row r="2704" spans="1:5">
      <c r="A2704" s="58">
        <v>303004</v>
      </c>
      <c r="B2704" s="58" t="str">
        <f t="shared" si="84"/>
        <v>AG303004</v>
      </c>
      <c r="C2704" s="35" t="s">
        <v>18832</v>
      </c>
      <c r="D2704" s="35" t="str">
        <f t="shared" si="85"/>
        <v>303004 - TANF Funds-2000-01</v>
      </c>
      <c r="E2704" s="110">
        <v>30</v>
      </c>
    </row>
    <row r="2705" spans="1:5">
      <c r="A2705" s="58">
        <v>303017</v>
      </c>
      <c r="B2705" s="58" t="str">
        <f t="shared" si="84"/>
        <v>AG303017</v>
      </c>
      <c r="C2705" s="35" t="s">
        <v>18833</v>
      </c>
      <c r="D2705" s="35" t="str">
        <f t="shared" si="85"/>
        <v>303017 - Weatherization - DOE</v>
      </c>
      <c r="E2705" s="110">
        <v>30</v>
      </c>
    </row>
    <row r="2706" spans="1:5">
      <c r="A2706" s="58">
        <v>303018</v>
      </c>
      <c r="B2706" s="58" t="str">
        <f t="shared" si="84"/>
        <v>AG303018</v>
      </c>
      <c r="C2706" s="35" t="s">
        <v>18834</v>
      </c>
      <c r="D2706" s="35" t="str">
        <f t="shared" si="85"/>
        <v>303018 - Weatherization - LIHEAP</v>
      </c>
      <c r="E2706" s="110">
        <v>30</v>
      </c>
    </row>
    <row r="2707" spans="1:5">
      <c r="A2707" s="58">
        <v>303019</v>
      </c>
      <c r="B2707" s="58" t="str">
        <f t="shared" si="84"/>
        <v>AG303019</v>
      </c>
      <c r="C2707" s="35" t="s">
        <v>8770</v>
      </c>
      <c r="D2707" s="35" t="str">
        <f t="shared" si="85"/>
        <v>303019 - State Emergency Relief Fund</v>
      </c>
      <c r="E2707" s="110">
        <v>30</v>
      </c>
    </row>
    <row r="2708" spans="1:5">
      <c r="A2708" s="58">
        <v>303020</v>
      </c>
      <c r="B2708" s="58" t="str">
        <f t="shared" si="84"/>
        <v>AG303020</v>
      </c>
      <c r="C2708" s="35" t="s">
        <v>18835</v>
      </c>
      <c r="D2708" s="35" t="str">
        <f t="shared" si="85"/>
        <v>303020 - SEMHA Grant-2000/01</v>
      </c>
      <c r="E2708" s="110">
        <v>30</v>
      </c>
    </row>
    <row r="2709" spans="1:5">
      <c r="A2709" s="58">
        <v>303021</v>
      </c>
      <c r="B2709" s="58" t="str">
        <f t="shared" si="84"/>
        <v>AG303021</v>
      </c>
      <c r="C2709" s="35" t="s">
        <v>10360</v>
      </c>
      <c r="D2709" s="35" t="str">
        <f t="shared" si="85"/>
        <v>303021 - Packaged Meals</v>
      </c>
      <c r="E2709" s="110">
        <v>30</v>
      </c>
    </row>
    <row r="2710" spans="1:5">
      <c r="A2710" s="58">
        <v>303022</v>
      </c>
      <c r="B2710" s="58" t="str">
        <f t="shared" si="84"/>
        <v>AG303022</v>
      </c>
      <c r="C2710" s="35" t="s">
        <v>8774</v>
      </c>
      <c r="D2710" s="35" t="str">
        <f t="shared" si="85"/>
        <v>303022 - Headstart</v>
      </c>
      <c r="E2710" s="110">
        <v>30</v>
      </c>
    </row>
    <row r="2711" spans="1:5">
      <c r="A2711" s="58">
        <v>303023</v>
      </c>
      <c r="B2711" s="58" t="str">
        <f t="shared" si="84"/>
        <v>AG303023</v>
      </c>
      <c r="C2711" s="35" t="s">
        <v>18836</v>
      </c>
      <c r="D2711" s="35" t="str">
        <f t="shared" si="85"/>
        <v>303023 - Headstart - Handicapped Services</v>
      </c>
      <c r="E2711" s="110">
        <v>30</v>
      </c>
    </row>
    <row r="2712" spans="1:5">
      <c r="A2712" s="58">
        <v>303024</v>
      </c>
      <c r="B2712" s="58" t="str">
        <f t="shared" si="84"/>
        <v>AG303024</v>
      </c>
      <c r="C2712" s="35" t="s">
        <v>8778</v>
      </c>
      <c r="D2712" s="35" t="str">
        <f t="shared" si="85"/>
        <v>303024 - Early Headstart</v>
      </c>
      <c r="E2712" s="110">
        <v>30</v>
      </c>
    </row>
    <row r="2713" spans="1:5">
      <c r="A2713" s="58">
        <v>303025</v>
      </c>
      <c r="B2713" s="58" t="str">
        <f t="shared" si="84"/>
        <v>AG303025</v>
      </c>
      <c r="C2713" s="35" t="s">
        <v>18837</v>
      </c>
      <c r="D2713" s="35" t="str">
        <f t="shared" si="85"/>
        <v>303025 - Training and Technical Assist</v>
      </c>
      <c r="E2713" s="110">
        <v>30</v>
      </c>
    </row>
    <row r="2714" spans="1:5">
      <c r="A2714" s="58">
        <v>303026</v>
      </c>
      <c r="B2714" s="58" t="str">
        <f t="shared" si="84"/>
        <v>AG303026</v>
      </c>
      <c r="C2714" s="35" t="s">
        <v>18838</v>
      </c>
      <c r="D2714" s="35" t="str">
        <f t="shared" si="85"/>
        <v>303026 - Drug Treatment_303026</v>
      </c>
      <c r="E2714" s="110">
        <v>30</v>
      </c>
    </row>
    <row r="2715" spans="1:5">
      <c r="A2715" s="58">
        <v>303028</v>
      </c>
      <c r="B2715" s="58" t="str">
        <f t="shared" si="84"/>
        <v>AG303028</v>
      </c>
      <c r="C2715" s="35" t="s">
        <v>18839</v>
      </c>
      <c r="D2715" s="35" t="str">
        <f t="shared" si="85"/>
        <v>303028 - MCAAA-Managed Care</v>
      </c>
      <c r="E2715" s="110">
        <v>30</v>
      </c>
    </row>
    <row r="2716" spans="1:5">
      <c r="A2716" s="58">
        <v>303030</v>
      </c>
      <c r="B2716" s="58" t="str">
        <f t="shared" si="84"/>
        <v>AG303030</v>
      </c>
      <c r="C2716" s="35" t="s">
        <v>9888</v>
      </c>
      <c r="D2716" s="35" t="str">
        <f t="shared" si="85"/>
        <v>303030 - AIDS Counseling</v>
      </c>
      <c r="E2716" s="110">
        <v>30</v>
      </c>
    </row>
    <row r="2717" spans="1:5">
      <c r="A2717" s="58">
        <v>303040</v>
      </c>
      <c r="B2717" s="58" t="str">
        <f t="shared" si="84"/>
        <v>AG303040</v>
      </c>
      <c r="C2717" s="35" t="s">
        <v>18840</v>
      </c>
      <c r="D2717" s="35" t="str">
        <f t="shared" si="85"/>
        <v>303040 - Third 9-95</v>
      </c>
      <c r="E2717" s="110">
        <v>30</v>
      </c>
    </row>
    <row r="2718" spans="1:5">
      <c r="A2718" s="58">
        <v>303101</v>
      </c>
      <c r="B2718" s="58" t="str">
        <f t="shared" si="84"/>
        <v>AG303101</v>
      </c>
      <c r="C2718" s="35" t="s">
        <v>18841</v>
      </c>
      <c r="D2718" s="35" t="str">
        <f t="shared" si="85"/>
        <v>303101 - CSBG Administration-2000-01</v>
      </c>
      <c r="E2718" s="110">
        <v>30</v>
      </c>
    </row>
    <row r="2719" spans="1:5">
      <c r="A2719" s="58">
        <v>303102</v>
      </c>
      <c r="B2719" s="58" t="str">
        <f t="shared" si="84"/>
        <v>AG303102</v>
      </c>
      <c r="C2719" s="35" t="s">
        <v>18842</v>
      </c>
      <c r="D2719" s="35" t="str">
        <f t="shared" si="85"/>
        <v>303102 - Center Operations-2000-01</v>
      </c>
      <c r="E2719" s="110">
        <v>30</v>
      </c>
    </row>
    <row r="2720" spans="1:5">
      <c r="A2720" s="58">
        <v>303103</v>
      </c>
      <c r="B2720" s="58" t="str">
        <f t="shared" si="84"/>
        <v>AG303103</v>
      </c>
      <c r="C2720" s="35" t="s">
        <v>18843</v>
      </c>
      <c r="D2720" s="35" t="str">
        <f t="shared" si="85"/>
        <v>303103 - Specific Assistance Individuals-2000-01</v>
      </c>
      <c r="E2720" s="110">
        <v>30</v>
      </c>
    </row>
    <row r="2721" spans="1:5">
      <c r="A2721" s="58">
        <v>303104</v>
      </c>
      <c r="B2721" s="58" t="str">
        <f t="shared" si="84"/>
        <v>AG303104</v>
      </c>
      <c r="C2721" s="35" t="s">
        <v>9436</v>
      </c>
      <c r="D2721" s="35" t="str">
        <f t="shared" si="85"/>
        <v>303104 - State Community Assistance Program</v>
      </c>
      <c r="E2721" s="110">
        <v>30</v>
      </c>
    </row>
    <row r="2722" spans="1:5">
      <c r="A2722" s="58">
        <v>303105</v>
      </c>
      <c r="B2722" s="58" t="str">
        <f t="shared" si="84"/>
        <v>AG303105</v>
      </c>
      <c r="C2722" s="35" t="s">
        <v>18844</v>
      </c>
      <c r="D2722" s="35" t="str">
        <f t="shared" si="85"/>
        <v>303105 - State Community Assistance Program-2001-02</v>
      </c>
      <c r="E2722" s="110">
        <v>30</v>
      </c>
    </row>
    <row r="2723" spans="1:5">
      <c r="A2723" s="58">
        <v>303117</v>
      </c>
      <c r="B2723" s="58" t="str">
        <f t="shared" si="84"/>
        <v>AG303117</v>
      </c>
      <c r="C2723" s="35" t="s">
        <v>18845</v>
      </c>
      <c r="D2723" s="35" t="str">
        <f t="shared" si="85"/>
        <v>303117 - Weatherization DOE-2000-01</v>
      </c>
      <c r="E2723" s="110">
        <v>30</v>
      </c>
    </row>
    <row r="2724" spans="1:5">
      <c r="A2724" s="58">
        <v>303118</v>
      </c>
      <c r="B2724" s="58" t="str">
        <f t="shared" si="84"/>
        <v>AG303118</v>
      </c>
      <c r="C2724" s="35" t="s">
        <v>18846</v>
      </c>
      <c r="D2724" s="35" t="str">
        <f t="shared" si="85"/>
        <v>303118 - Weatherization LIHEAP-2000-01</v>
      </c>
      <c r="E2724" s="110">
        <v>30</v>
      </c>
    </row>
    <row r="2725" spans="1:5">
      <c r="A2725" s="58">
        <v>303119</v>
      </c>
      <c r="B2725" s="58" t="str">
        <f t="shared" si="84"/>
        <v>AG303119</v>
      </c>
      <c r="C2725" s="35" t="s">
        <v>18847</v>
      </c>
      <c r="D2725" s="35" t="str">
        <f t="shared" si="85"/>
        <v>303119 - State Emergency Fund-2000-01</v>
      </c>
      <c r="E2725" s="110">
        <v>30</v>
      </c>
    </row>
    <row r="2726" spans="1:5">
      <c r="A2726" s="58">
        <v>303121</v>
      </c>
      <c r="B2726" s="58" t="str">
        <f t="shared" si="84"/>
        <v>AG303121</v>
      </c>
      <c r="C2726" s="35" t="s">
        <v>18848</v>
      </c>
      <c r="D2726" s="35" t="str">
        <f t="shared" si="85"/>
        <v>303121 - Packaged Meals-2000-01</v>
      </c>
      <c r="E2726" s="110">
        <v>30</v>
      </c>
    </row>
    <row r="2727" spans="1:5">
      <c r="A2727" s="58">
        <v>303122</v>
      </c>
      <c r="B2727" s="58" t="str">
        <f t="shared" si="84"/>
        <v>AG303122</v>
      </c>
      <c r="C2727" s="35" t="s">
        <v>18849</v>
      </c>
      <c r="D2727" s="35" t="str">
        <f t="shared" si="85"/>
        <v>303122 - Head Start-2000-01</v>
      </c>
      <c r="E2727" s="110">
        <v>30</v>
      </c>
    </row>
    <row r="2728" spans="1:5">
      <c r="A2728" s="58">
        <v>303123</v>
      </c>
      <c r="B2728" s="58" t="str">
        <f t="shared" si="84"/>
        <v>AG303123</v>
      </c>
      <c r="C2728" s="35" t="s">
        <v>18850</v>
      </c>
      <c r="D2728" s="35" t="str">
        <f t="shared" si="85"/>
        <v>303123 - Handicapped Services-2000-01</v>
      </c>
      <c r="E2728" s="110">
        <v>30</v>
      </c>
    </row>
    <row r="2729" spans="1:5">
      <c r="A2729" s="58">
        <v>303124</v>
      </c>
      <c r="B2729" s="58" t="str">
        <f t="shared" si="84"/>
        <v>AG303124</v>
      </c>
      <c r="C2729" s="35" t="s">
        <v>18851</v>
      </c>
      <c r="D2729" s="35" t="str">
        <f t="shared" si="85"/>
        <v>303124 - Early Head Start-2000-01</v>
      </c>
      <c r="E2729" s="110">
        <v>30</v>
      </c>
    </row>
    <row r="2730" spans="1:5">
      <c r="A2730" s="58">
        <v>303125</v>
      </c>
      <c r="B2730" s="58" t="str">
        <f t="shared" si="84"/>
        <v>AG303125</v>
      </c>
      <c r="C2730" s="35" t="s">
        <v>18852</v>
      </c>
      <c r="D2730" s="35" t="str">
        <f t="shared" si="85"/>
        <v>303125 - Training Technical Assistance-2000-01</v>
      </c>
      <c r="E2730" s="110">
        <v>30</v>
      </c>
    </row>
    <row r="2731" spans="1:5">
      <c r="A2731" s="58">
        <v>303126</v>
      </c>
      <c r="B2731" s="58" t="str">
        <f t="shared" si="84"/>
        <v>AG303126</v>
      </c>
      <c r="C2731" s="35" t="s">
        <v>18853</v>
      </c>
      <c r="D2731" s="35" t="str">
        <f t="shared" si="85"/>
        <v>303126 - Drug Treatment-2000-01</v>
      </c>
      <c r="E2731" s="110">
        <v>30</v>
      </c>
    </row>
    <row r="2732" spans="1:5">
      <c r="A2732" s="58">
        <v>303130</v>
      </c>
      <c r="B2732" s="58" t="str">
        <f t="shared" si="84"/>
        <v>AG303130</v>
      </c>
      <c r="C2732" s="35" t="s">
        <v>18854</v>
      </c>
      <c r="D2732" s="35" t="str">
        <f t="shared" si="85"/>
        <v>303130 - AIDS Counseling-2000-01</v>
      </c>
      <c r="E2732" s="110">
        <v>30</v>
      </c>
    </row>
    <row r="2733" spans="1:5">
      <c r="A2733" s="58">
        <v>303180</v>
      </c>
      <c r="B2733" s="58" t="str">
        <f t="shared" si="84"/>
        <v>AG303180</v>
      </c>
      <c r="C2733" s="35" t="s">
        <v>5999</v>
      </c>
      <c r="D2733" s="35" t="str">
        <f t="shared" si="85"/>
        <v>303180 - Head Start</v>
      </c>
      <c r="E2733" s="110">
        <v>30</v>
      </c>
    </row>
    <row r="2734" spans="1:5">
      <c r="A2734" s="58">
        <v>303181</v>
      </c>
      <c r="B2734" s="58" t="str">
        <f t="shared" si="84"/>
        <v>AG303181</v>
      </c>
      <c r="C2734" s="35" t="s">
        <v>18855</v>
      </c>
      <c r="D2734" s="35" t="str">
        <f t="shared" si="85"/>
        <v>303181 - Head Start-Handicapped</v>
      </c>
      <c r="E2734" s="110">
        <v>30</v>
      </c>
    </row>
    <row r="2735" spans="1:5">
      <c r="A2735" s="58">
        <v>303182</v>
      </c>
      <c r="B2735" s="58" t="str">
        <f t="shared" si="84"/>
        <v>AG303182</v>
      </c>
      <c r="C2735" s="35" t="s">
        <v>18856</v>
      </c>
      <c r="D2735" s="35" t="str">
        <f t="shared" si="85"/>
        <v>303182 - Head Start-T and T A</v>
      </c>
      <c r="E2735" s="110">
        <v>30</v>
      </c>
    </row>
    <row r="2736" spans="1:5">
      <c r="A2736" s="58">
        <v>303200</v>
      </c>
      <c r="B2736" s="58" t="str">
        <f t="shared" si="84"/>
        <v>AG303200</v>
      </c>
      <c r="C2736" s="35" t="s">
        <v>18857</v>
      </c>
      <c r="D2736" s="35" t="str">
        <f t="shared" si="85"/>
        <v>303200 - CSBG-Administration</v>
      </c>
      <c r="E2736" s="110">
        <v>30</v>
      </c>
    </row>
    <row r="2737" spans="1:5">
      <c r="A2737" s="58">
        <v>303201</v>
      </c>
      <c r="B2737" s="58" t="str">
        <f t="shared" si="84"/>
        <v>AG303201</v>
      </c>
      <c r="C2737" s="35" t="s">
        <v>10344</v>
      </c>
      <c r="D2737" s="35" t="str">
        <f t="shared" si="85"/>
        <v>303201 - Center Operations</v>
      </c>
      <c r="E2737" s="110">
        <v>30</v>
      </c>
    </row>
    <row r="2738" spans="1:5">
      <c r="A2738" s="58">
        <v>303202</v>
      </c>
      <c r="B2738" s="58" t="str">
        <f t="shared" si="84"/>
        <v>AG303202</v>
      </c>
      <c r="C2738" s="35" t="s">
        <v>10346</v>
      </c>
      <c r="D2738" s="35" t="str">
        <f t="shared" si="85"/>
        <v>303202 - Specific Assistance Individuals</v>
      </c>
      <c r="E2738" s="110">
        <v>30</v>
      </c>
    </row>
    <row r="2739" spans="1:5">
      <c r="A2739" s="58">
        <v>303204</v>
      </c>
      <c r="B2739" s="58" t="str">
        <f t="shared" si="84"/>
        <v>AG303204</v>
      </c>
      <c r="C2739" s="35" t="s">
        <v>10793</v>
      </c>
      <c r="D2739" s="35" t="str">
        <f t="shared" si="85"/>
        <v>303204 - TANF</v>
      </c>
      <c r="E2739" s="110">
        <v>30</v>
      </c>
    </row>
    <row r="2740" spans="1:5">
      <c r="A2740" s="58">
        <v>303205</v>
      </c>
      <c r="B2740" s="58" t="str">
        <f t="shared" si="84"/>
        <v>AG303205</v>
      </c>
      <c r="C2740" s="35" t="s">
        <v>9890</v>
      </c>
      <c r="D2740" s="35" t="str">
        <f t="shared" si="85"/>
        <v>303205 - Michigan Public Service Commission Fund (MPSC)</v>
      </c>
      <c r="E2740" s="110">
        <v>30</v>
      </c>
    </row>
    <row r="2741" spans="1:5">
      <c r="A2741" s="58">
        <v>303217</v>
      </c>
      <c r="B2741" s="58" t="str">
        <f t="shared" si="84"/>
        <v>AG303217</v>
      </c>
      <c r="C2741" s="35" t="s">
        <v>12654</v>
      </c>
      <c r="D2741" s="35" t="str">
        <f t="shared" si="85"/>
        <v>303217 - Weatherization DOE</v>
      </c>
      <c r="E2741" s="110">
        <v>30</v>
      </c>
    </row>
    <row r="2742" spans="1:5">
      <c r="A2742" s="58">
        <v>303218</v>
      </c>
      <c r="B2742" s="58" t="str">
        <f t="shared" si="84"/>
        <v>AG303218</v>
      </c>
      <c r="C2742" s="35" t="s">
        <v>12822</v>
      </c>
      <c r="D2742" s="35" t="str">
        <f t="shared" si="85"/>
        <v>303218 - Weatherization LIHEAP</v>
      </c>
      <c r="E2742" s="110">
        <v>30</v>
      </c>
    </row>
    <row r="2743" spans="1:5">
      <c r="A2743" s="58">
        <v>303219</v>
      </c>
      <c r="B2743" s="58" t="str">
        <f t="shared" si="84"/>
        <v>AG303219</v>
      </c>
      <c r="C2743" s="35" t="s">
        <v>18858</v>
      </c>
      <c r="D2743" s="35" t="str">
        <f t="shared" si="85"/>
        <v>303219 - State Emergency Relief</v>
      </c>
      <c r="E2743" s="110">
        <v>30</v>
      </c>
    </row>
    <row r="2744" spans="1:5">
      <c r="A2744" s="58">
        <v>303221</v>
      </c>
      <c r="B2744" s="58" t="str">
        <f t="shared" si="84"/>
        <v>AG303221</v>
      </c>
      <c r="C2744" s="35" t="s">
        <v>10360</v>
      </c>
      <c r="D2744" s="35" t="str">
        <f t="shared" si="85"/>
        <v>303221 - Packaged Meals</v>
      </c>
      <c r="E2744" s="110">
        <v>30</v>
      </c>
    </row>
    <row r="2745" spans="1:5">
      <c r="A2745" s="58">
        <v>303222</v>
      </c>
      <c r="B2745" s="58" t="str">
        <f t="shared" si="84"/>
        <v>AG303222</v>
      </c>
      <c r="C2745" s="35" t="s">
        <v>18859</v>
      </c>
      <c r="D2745" s="35" t="str">
        <f t="shared" si="85"/>
        <v>303222 - Head Start_303222</v>
      </c>
      <c r="E2745" s="110">
        <v>30</v>
      </c>
    </row>
    <row r="2746" spans="1:5">
      <c r="A2746" s="58">
        <v>303223</v>
      </c>
      <c r="B2746" s="58" t="str">
        <f t="shared" si="84"/>
        <v>AG303223</v>
      </c>
      <c r="C2746" s="35" t="s">
        <v>9571</v>
      </c>
      <c r="D2746" s="35" t="str">
        <f t="shared" si="85"/>
        <v>303223 - Handicapped Services</v>
      </c>
      <c r="E2746" s="110">
        <v>30</v>
      </c>
    </row>
    <row r="2747" spans="1:5">
      <c r="A2747" s="58">
        <v>303224</v>
      </c>
      <c r="B2747" s="58" t="str">
        <f t="shared" si="84"/>
        <v>AG303224</v>
      </c>
      <c r="C2747" s="35" t="s">
        <v>12601</v>
      </c>
      <c r="D2747" s="35" t="str">
        <f t="shared" si="85"/>
        <v>303224 - Early Head Start</v>
      </c>
      <c r="E2747" s="110">
        <v>30</v>
      </c>
    </row>
    <row r="2748" spans="1:5">
      <c r="A2748" s="58">
        <v>303225</v>
      </c>
      <c r="B2748" s="58" t="str">
        <f t="shared" si="84"/>
        <v>AG303225</v>
      </c>
      <c r="C2748" s="35" t="s">
        <v>7178</v>
      </c>
      <c r="D2748" s="35" t="str">
        <f t="shared" si="85"/>
        <v>303225 - Training and Technical Assistance</v>
      </c>
      <c r="E2748" s="110">
        <v>30</v>
      </c>
    </row>
    <row r="2749" spans="1:5">
      <c r="A2749" s="58">
        <v>303226</v>
      </c>
      <c r="B2749" s="58" t="str">
        <f t="shared" si="84"/>
        <v>AG303226</v>
      </c>
      <c r="C2749" s="35" t="s">
        <v>18860</v>
      </c>
      <c r="D2749" s="35" t="str">
        <f t="shared" si="85"/>
        <v>303226 - Drug Treatment_303226</v>
      </c>
      <c r="E2749" s="110">
        <v>30</v>
      </c>
    </row>
    <row r="2750" spans="1:5">
      <c r="A2750" s="58">
        <v>303227</v>
      </c>
      <c r="B2750" s="58" t="str">
        <f t="shared" si="84"/>
        <v>AG303227</v>
      </c>
      <c r="C2750" s="35" t="s">
        <v>18861</v>
      </c>
      <c r="D2750" s="35" t="str">
        <f t="shared" si="85"/>
        <v>303227 - Head Start- In-Kind</v>
      </c>
      <c r="E2750" s="110">
        <v>30</v>
      </c>
    </row>
    <row r="2751" spans="1:5">
      <c r="A2751" s="58">
        <v>303230</v>
      </c>
      <c r="B2751" s="58" t="str">
        <f t="shared" si="84"/>
        <v>AG303230</v>
      </c>
      <c r="C2751" s="35" t="s">
        <v>9888</v>
      </c>
      <c r="D2751" s="35" t="str">
        <f t="shared" si="85"/>
        <v>303230 - AIDS Counseling</v>
      </c>
      <c r="E2751" s="110">
        <v>30</v>
      </c>
    </row>
    <row r="2752" spans="1:5">
      <c r="A2752" s="58">
        <v>303300</v>
      </c>
      <c r="B2752" s="58" t="str">
        <f t="shared" si="84"/>
        <v>AG303300</v>
      </c>
      <c r="C2752" s="35" t="s">
        <v>18862</v>
      </c>
      <c r="D2752" s="35" t="str">
        <f t="shared" si="85"/>
        <v>303300 - CSBG Center Administration</v>
      </c>
      <c r="E2752" s="110">
        <v>30</v>
      </c>
    </row>
    <row r="2753" spans="1:5">
      <c r="A2753" s="58">
        <v>303301</v>
      </c>
      <c r="B2753" s="58" t="str">
        <f t="shared" si="84"/>
        <v>AG303301</v>
      </c>
      <c r="C2753" s="35" t="s">
        <v>9561</v>
      </c>
      <c r="D2753" s="35" t="str">
        <f t="shared" si="85"/>
        <v>303301 - CSBG Center Operations</v>
      </c>
      <c r="E2753" s="110">
        <v>30</v>
      </c>
    </row>
    <row r="2754" spans="1:5">
      <c r="A2754" s="58">
        <v>303302</v>
      </c>
      <c r="B2754" s="58" t="str">
        <f t="shared" si="84"/>
        <v>AG303302</v>
      </c>
      <c r="C2754" s="35" t="s">
        <v>18863</v>
      </c>
      <c r="D2754" s="35" t="str">
        <f t="shared" si="85"/>
        <v>303302 - CSBG Specific Assistance to Individuals</v>
      </c>
      <c r="E2754" s="110">
        <v>30</v>
      </c>
    </row>
    <row r="2755" spans="1:5">
      <c r="A2755" s="58">
        <v>303303</v>
      </c>
      <c r="B2755" s="58" t="str">
        <f t="shared" si="84"/>
        <v>AG303303</v>
      </c>
      <c r="C2755" s="35" t="s">
        <v>18864</v>
      </c>
      <c r="D2755" s="35" t="str">
        <f t="shared" si="85"/>
        <v>303303 - Michigan Public Service Commission Fund (MPSC) - Winter Warmth Project</v>
      </c>
      <c r="E2755" s="110">
        <v>30</v>
      </c>
    </row>
    <row r="2756" spans="1:5">
      <c r="A2756" s="58">
        <v>303304</v>
      </c>
      <c r="B2756" s="58" t="str">
        <f t="shared" si="84"/>
        <v>AG303304</v>
      </c>
      <c r="C2756" s="35" t="s">
        <v>10793</v>
      </c>
      <c r="D2756" s="35" t="str">
        <f t="shared" si="85"/>
        <v>303304 - TANF</v>
      </c>
      <c r="E2756" s="110">
        <v>30</v>
      </c>
    </row>
    <row r="2757" spans="1:5">
      <c r="A2757" s="58">
        <v>303305</v>
      </c>
      <c r="B2757" s="58" t="str">
        <f t="shared" ref="B2757:B2820" si="86">"AG"&amp;A2757</f>
        <v>AG303305</v>
      </c>
      <c r="C2757" s="35" t="s">
        <v>9890</v>
      </c>
      <c r="D2757" s="35" t="str">
        <f t="shared" ref="D2757:D2820" si="87">A2757&amp;" - "&amp;C2757</f>
        <v>303305 - Michigan Public Service Commission Fund (MPSC)</v>
      </c>
      <c r="E2757" s="110">
        <v>30</v>
      </c>
    </row>
    <row r="2758" spans="1:5">
      <c r="A2758" s="58">
        <v>303306</v>
      </c>
      <c r="B2758" s="58" t="str">
        <f t="shared" si="86"/>
        <v>AG303306</v>
      </c>
      <c r="C2758" s="35" t="s">
        <v>18865</v>
      </c>
      <c r="D2758" s="35" t="str">
        <f t="shared" si="87"/>
        <v>303306 - Michigan Public Service Commission Fund (MPSC) - Emergency Energy Assistance</v>
      </c>
      <c r="E2758" s="110">
        <v>30</v>
      </c>
    </row>
    <row r="2759" spans="1:5">
      <c r="A2759" s="58">
        <v>303317</v>
      </c>
      <c r="B2759" s="58" t="str">
        <f t="shared" si="86"/>
        <v>AG303317</v>
      </c>
      <c r="C2759" s="35" t="s">
        <v>18866</v>
      </c>
      <c r="D2759" s="35" t="str">
        <f t="shared" si="87"/>
        <v>303317 - Weatherization-DOE</v>
      </c>
      <c r="E2759" s="110">
        <v>30</v>
      </c>
    </row>
    <row r="2760" spans="1:5">
      <c r="A2760" s="58">
        <v>303318</v>
      </c>
      <c r="B2760" s="58" t="str">
        <f t="shared" si="86"/>
        <v>AG303318</v>
      </c>
      <c r="C2760" s="35" t="s">
        <v>18867</v>
      </c>
      <c r="D2760" s="35" t="str">
        <f t="shared" si="87"/>
        <v>303318 - Weatherization-LIHEAP</v>
      </c>
      <c r="E2760" s="110">
        <v>30</v>
      </c>
    </row>
    <row r="2761" spans="1:5">
      <c r="A2761" s="58">
        <v>303319</v>
      </c>
      <c r="B2761" s="58" t="str">
        <f t="shared" si="86"/>
        <v>AG303319</v>
      </c>
      <c r="C2761" s="35" t="s">
        <v>9863</v>
      </c>
      <c r="D2761" s="35" t="str">
        <f t="shared" si="87"/>
        <v>303319 - State Emergency Fund</v>
      </c>
      <c r="E2761" s="110">
        <v>30</v>
      </c>
    </row>
    <row r="2762" spans="1:5">
      <c r="A2762" s="58">
        <v>303320</v>
      </c>
      <c r="B2762" s="58" t="str">
        <f t="shared" si="86"/>
        <v>AG303320</v>
      </c>
      <c r="C2762" s="35" t="s">
        <v>9581</v>
      </c>
      <c r="D2762" s="35" t="str">
        <f t="shared" si="87"/>
        <v>303320 - SEMHA</v>
      </c>
      <c r="E2762" s="110">
        <v>30</v>
      </c>
    </row>
    <row r="2763" spans="1:5">
      <c r="A2763" s="58">
        <v>303321</v>
      </c>
      <c r="B2763" s="58" t="str">
        <f t="shared" si="86"/>
        <v>AG303321</v>
      </c>
      <c r="C2763" s="35" t="s">
        <v>10360</v>
      </c>
      <c r="D2763" s="35" t="str">
        <f t="shared" si="87"/>
        <v>303321 - Packaged Meals</v>
      </c>
      <c r="E2763" s="110">
        <v>30</v>
      </c>
    </row>
    <row r="2764" spans="1:5">
      <c r="A2764" s="58">
        <v>303322</v>
      </c>
      <c r="B2764" s="58" t="str">
        <f t="shared" si="86"/>
        <v>AG303322</v>
      </c>
      <c r="C2764" s="35" t="s">
        <v>18868</v>
      </c>
      <c r="D2764" s="35" t="str">
        <f t="shared" si="87"/>
        <v>303322 - Head Start_303322</v>
      </c>
      <c r="E2764" s="110">
        <v>30</v>
      </c>
    </row>
    <row r="2765" spans="1:5">
      <c r="A2765" s="58">
        <v>303323</v>
      </c>
      <c r="B2765" s="58" t="str">
        <f t="shared" si="86"/>
        <v>AG303323</v>
      </c>
      <c r="C2765" s="35" t="s">
        <v>9571</v>
      </c>
      <c r="D2765" s="35" t="str">
        <f t="shared" si="87"/>
        <v>303323 - Handicapped Services</v>
      </c>
      <c r="E2765" s="110">
        <v>30</v>
      </c>
    </row>
    <row r="2766" spans="1:5">
      <c r="A2766" s="58">
        <v>303324</v>
      </c>
      <c r="B2766" s="58" t="str">
        <f t="shared" si="86"/>
        <v>AG303324</v>
      </c>
      <c r="C2766" s="35" t="s">
        <v>12601</v>
      </c>
      <c r="D2766" s="35" t="str">
        <f t="shared" si="87"/>
        <v>303324 - Early Head Start</v>
      </c>
      <c r="E2766" s="110">
        <v>30</v>
      </c>
    </row>
    <row r="2767" spans="1:5">
      <c r="A2767" s="58">
        <v>303325</v>
      </c>
      <c r="B2767" s="58" t="str">
        <f t="shared" si="86"/>
        <v>AG303325</v>
      </c>
      <c r="C2767" s="35" t="s">
        <v>18869</v>
      </c>
      <c r="D2767" s="35" t="str">
        <f t="shared" si="87"/>
        <v>303325 - HS Training and Technical Assistance</v>
      </c>
      <c r="E2767" s="110">
        <v>30</v>
      </c>
    </row>
    <row r="2768" spans="1:5">
      <c r="A2768" s="58">
        <v>303326</v>
      </c>
      <c r="B2768" s="58" t="str">
        <f t="shared" si="86"/>
        <v>AG303326</v>
      </c>
      <c r="C2768" s="35" t="s">
        <v>18870</v>
      </c>
      <c r="D2768" s="35" t="str">
        <f t="shared" si="87"/>
        <v>303326 - Drug Treatment_303326</v>
      </c>
      <c r="E2768" s="110">
        <v>30</v>
      </c>
    </row>
    <row r="2769" spans="1:5">
      <c r="A2769" s="58">
        <v>303328</v>
      </c>
      <c r="B2769" s="58" t="str">
        <f t="shared" si="86"/>
        <v>AG303328</v>
      </c>
      <c r="C2769" s="35" t="s">
        <v>18839</v>
      </c>
      <c r="D2769" s="35" t="str">
        <f t="shared" si="87"/>
        <v>303328 - MCAAA-Managed Care</v>
      </c>
      <c r="E2769" s="110">
        <v>30</v>
      </c>
    </row>
    <row r="2770" spans="1:5">
      <c r="A2770" s="58">
        <v>303330</v>
      </c>
      <c r="B2770" s="58" t="str">
        <f t="shared" si="86"/>
        <v>AG303330</v>
      </c>
      <c r="C2770" s="35" t="s">
        <v>9579</v>
      </c>
      <c r="D2770" s="35" t="str">
        <f t="shared" si="87"/>
        <v>303330 - AIDS Counseling and Testing</v>
      </c>
      <c r="E2770" s="110">
        <v>30</v>
      </c>
    </row>
    <row r="2771" spans="1:5">
      <c r="A2771" s="58">
        <v>303331</v>
      </c>
      <c r="B2771" s="58" t="str">
        <f t="shared" si="86"/>
        <v>AG303331</v>
      </c>
      <c r="C2771" s="35" t="s">
        <v>10212</v>
      </c>
      <c r="D2771" s="35" t="str">
        <f t="shared" si="87"/>
        <v>303331 - LIHEAP Crisis Assistance</v>
      </c>
      <c r="E2771" s="110">
        <v>30</v>
      </c>
    </row>
    <row r="2772" spans="1:5">
      <c r="A2772" s="58">
        <v>303400</v>
      </c>
      <c r="B2772" s="58" t="str">
        <f t="shared" si="86"/>
        <v>AG303400</v>
      </c>
      <c r="C2772" s="35" t="s">
        <v>18871</v>
      </c>
      <c r="D2772" s="35" t="str">
        <f t="shared" si="87"/>
        <v>303400 - CSBG Administration_303400</v>
      </c>
      <c r="E2772" s="110">
        <v>30</v>
      </c>
    </row>
    <row r="2773" spans="1:5">
      <c r="A2773" s="58">
        <v>303401</v>
      </c>
      <c r="B2773" s="58" t="str">
        <f t="shared" si="86"/>
        <v>AG303401</v>
      </c>
      <c r="C2773" s="35" t="s">
        <v>18872</v>
      </c>
      <c r="D2773" s="35" t="str">
        <f t="shared" si="87"/>
        <v>303401 - Center Operations_303401</v>
      </c>
      <c r="E2773" s="110">
        <v>30</v>
      </c>
    </row>
    <row r="2774" spans="1:5">
      <c r="A2774" s="58">
        <v>303402</v>
      </c>
      <c r="B2774" s="58" t="str">
        <f t="shared" si="86"/>
        <v>AG303402</v>
      </c>
      <c r="C2774" s="35" t="s">
        <v>18873</v>
      </c>
      <c r="D2774" s="35" t="str">
        <f t="shared" si="87"/>
        <v>303402 - Specific Assistance individuals</v>
      </c>
      <c r="E2774" s="110">
        <v>30</v>
      </c>
    </row>
    <row r="2775" spans="1:5">
      <c r="A2775" s="58">
        <v>303404</v>
      </c>
      <c r="B2775" s="58" t="str">
        <f t="shared" si="86"/>
        <v>AG303404</v>
      </c>
      <c r="C2775" s="35" t="s">
        <v>9861</v>
      </c>
      <c r="D2775" s="35" t="str">
        <f t="shared" si="87"/>
        <v>303404 - Temporary Assistance for Families</v>
      </c>
      <c r="E2775" s="110">
        <v>30</v>
      </c>
    </row>
    <row r="2776" spans="1:5">
      <c r="A2776" s="58">
        <v>303405</v>
      </c>
      <c r="B2776" s="58" t="str">
        <f t="shared" si="86"/>
        <v>AG303405</v>
      </c>
      <c r="C2776" s="35" t="s">
        <v>18874</v>
      </c>
      <c r="D2776" s="35" t="str">
        <f t="shared" si="87"/>
        <v>303405 - MPSC/MCAAA Weatherization &amp; Client Education Program</v>
      </c>
      <c r="E2776" s="110">
        <v>30</v>
      </c>
    </row>
    <row r="2777" spans="1:5">
      <c r="A2777" s="58">
        <v>303406</v>
      </c>
      <c r="B2777" s="58" t="str">
        <f t="shared" si="86"/>
        <v>AG303406</v>
      </c>
      <c r="C2777" s="35" t="s">
        <v>10791</v>
      </c>
      <c r="D2777" s="35" t="str">
        <f t="shared" si="87"/>
        <v>303406 - CAA Earned Income Tax Credit Initiative</v>
      </c>
      <c r="E2777" s="110">
        <v>30</v>
      </c>
    </row>
    <row r="2778" spans="1:5">
      <c r="A2778" s="58">
        <v>303417</v>
      </c>
      <c r="B2778" s="58" t="str">
        <f t="shared" si="86"/>
        <v>AG303417</v>
      </c>
      <c r="C2778" s="35" t="s">
        <v>18833</v>
      </c>
      <c r="D2778" s="35" t="str">
        <f t="shared" si="87"/>
        <v>303417 - Weatherization - DOE</v>
      </c>
      <c r="E2778" s="110">
        <v>30</v>
      </c>
    </row>
    <row r="2779" spans="1:5">
      <c r="A2779" s="58">
        <v>303418</v>
      </c>
      <c r="B2779" s="58" t="str">
        <f t="shared" si="86"/>
        <v>AG303418</v>
      </c>
      <c r="C2779" s="35" t="s">
        <v>18834</v>
      </c>
      <c r="D2779" s="35" t="str">
        <f t="shared" si="87"/>
        <v>303418 - Weatherization - LIHEAP</v>
      </c>
      <c r="E2779" s="110">
        <v>30</v>
      </c>
    </row>
    <row r="2780" spans="1:5">
      <c r="A2780" s="58">
        <v>303419</v>
      </c>
      <c r="B2780" s="58" t="str">
        <f t="shared" si="86"/>
        <v>AG303419</v>
      </c>
      <c r="C2780" s="35" t="s">
        <v>9863</v>
      </c>
      <c r="D2780" s="35" t="str">
        <f t="shared" si="87"/>
        <v>303419 - State Emergency Fund</v>
      </c>
      <c r="E2780" s="110">
        <v>30</v>
      </c>
    </row>
    <row r="2781" spans="1:5">
      <c r="A2781" s="58">
        <v>303420</v>
      </c>
      <c r="B2781" s="58" t="str">
        <f t="shared" si="86"/>
        <v>AG303420</v>
      </c>
      <c r="C2781" s="35" t="s">
        <v>11734</v>
      </c>
      <c r="D2781" s="35" t="str">
        <f t="shared" si="87"/>
        <v>303420 - SEMHA Ryan White Title I</v>
      </c>
      <c r="E2781" s="110">
        <v>30</v>
      </c>
    </row>
    <row r="2782" spans="1:5">
      <c r="A2782" s="58">
        <v>303421</v>
      </c>
      <c r="B2782" s="58" t="str">
        <f t="shared" si="86"/>
        <v>AG303421</v>
      </c>
      <c r="C2782" s="35" t="s">
        <v>10360</v>
      </c>
      <c r="D2782" s="35" t="str">
        <f t="shared" si="87"/>
        <v>303421 - Packaged Meals</v>
      </c>
      <c r="E2782" s="110">
        <v>30</v>
      </c>
    </row>
    <row r="2783" spans="1:5">
      <c r="A2783" s="58">
        <v>303422</v>
      </c>
      <c r="B2783" s="58" t="str">
        <f t="shared" si="86"/>
        <v>AG303422</v>
      </c>
      <c r="C2783" s="35" t="s">
        <v>5999</v>
      </c>
      <c r="D2783" s="35" t="str">
        <f t="shared" si="87"/>
        <v>303422 - Head Start</v>
      </c>
      <c r="E2783" s="110">
        <v>30</v>
      </c>
    </row>
    <row r="2784" spans="1:5">
      <c r="A2784" s="58">
        <v>303423</v>
      </c>
      <c r="B2784" s="58" t="str">
        <f t="shared" si="86"/>
        <v>AG303423</v>
      </c>
      <c r="C2784" s="35" t="s">
        <v>18875</v>
      </c>
      <c r="D2784" s="35" t="str">
        <f t="shared" si="87"/>
        <v>303423 - Head Start - Handicap</v>
      </c>
      <c r="E2784" s="110">
        <v>30</v>
      </c>
    </row>
    <row r="2785" spans="1:5">
      <c r="A2785" s="58">
        <v>303424</v>
      </c>
      <c r="B2785" s="58" t="str">
        <f t="shared" si="86"/>
        <v>AG303424</v>
      </c>
      <c r="C2785" s="35" t="s">
        <v>12601</v>
      </c>
      <c r="D2785" s="35" t="str">
        <f t="shared" si="87"/>
        <v>303424 - Early Head Start</v>
      </c>
      <c r="E2785" s="110">
        <v>30</v>
      </c>
    </row>
    <row r="2786" spans="1:5">
      <c r="A2786" s="58">
        <v>303425</v>
      </c>
      <c r="B2786" s="58" t="str">
        <f t="shared" si="86"/>
        <v>AG303425</v>
      </c>
      <c r="C2786" s="35" t="s">
        <v>18876</v>
      </c>
      <c r="D2786" s="35" t="str">
        <f t="shared" si="87"/>
        <v>303425 - Head Start - Traning Technical Assistance</v>
      </c>
      <c r="E2786" s="110">
        <v>30</v>
      </c>
    </row>
    <row r="2787" spans="1:5">
      <c r="A2787" s="58">
        <v>303426</v>
      </c>
      <c r="B2787" s="58" t="str">
        <f t="shared" si="86"/>
        <v>AG303426</v>
      </c>
      <c r="C2787" s="35" t="s">
        <v>18877</v>
      </c>
      <c r="D2787" s="35" t="str">
        <f t="shared" si="87"/>
        <v>303426 - Drug Treatment_303426</v>
      </c>
      <c r="E2787" s="110">
        <v>30</v>
      </c>
    </row>
    <row r="2788" spans="1:5">
      <c r="A2788" s="58">
        <v>303428</v>
      </c>
      <c r="B2788" s="58" t="str">
        <f t="shared" si="86"/>
        <v>AG303428</v>
      </c>
      <c r="C2788" s="35" t="s">
        <v>18878</v>
      </c>
      <c r="D2788" s="35" t="str">
        <f t="shared" si="87"/>
        <v>303428 - Mich Comm Action Agency Assoc- Managed Care</v>
      </c>
      <c r="E2788" s="110">
        <v>30</v>
      </c>
    </row>
    <row r="2789" spans="1:5">
      <c r="A2789" s="58">
        <v>303430</v>
      </c>
      <c r="B2789" s="58" t="str">
        <f t="shared" si="86"/>
        <v>AG303430</v>
      </c>
      <c r="C2789" s="35" t="s">
        <v>9888</v>
      </c>
      <c r="D2789" s="35" t="str">
        <f t="shared" si="87"/>
        <v>303430 - AIDS Counseling</v>
      </c>
      <c r="E2789" s="110">
        <v>30</v>
      </c>
    </row>
    <row r="2790" spans="1:5">
      <c r="A2790" s="58">
        <v>303433</v>
      </c>
      <c r="B2790" s="58" t="str">
        <f t="shared" si="86"/>
        <v>AG303433</v>
      </c>
      <c r="C2790" s="35" t="s">
        <v>10562</v>
      </c>
      <c r="D2790" s="35" t="str">
        <f t="shared" si="87"/>
        <v>303433 - SEMHA Ryan White Title II</v>
      </c>
      <c r="E2790" s="110">
        <v>30</v>
      </c>
    </row>
    <row r="2791" spans="1:5">
      <c r="A2791" s="58">
        <v>303500</v>
      </c>
      <c r="B2791" s="58" t="str">
        <f t="shared" si="86"/>
        <v>AG303500</v>
      </c>
      <c r="C2791" s="35" t="s">
        <v>18879</v>
      </c>
      <c r="D2791" s="35" t="str">
        <f t="shared" si="87"/>
        <v>303500 - CSBG Administration_303500</v>
      </c>
      <c r="E2791" s="110">
        <v>30</v>
      </c>
    </row>
    <row r="2792" spans="1:5">
      <c r="A2792" s="58">
        <v>303501</v>
      </c>
      <c r="B2792" s="58" t="str">
        <f t="shared" si="86"/>
        <v>AG303501</v>
      </c>
      <c r="C2792" s="35" t="s">
        <v>10344</v>
      </c>
      <c r="D2792" s="35" t="str">
        <f t="shared" si="87"/>
        <v>303501 - Center Operations</v>
      </c>
      <c r="E2792" s="110">
        <v>30</v>
      </c>
    </row>
    <row r="2793" spans="1:5">
      <c r="A2793" s="58">
        <v>303502</v>
      </c>
      <c r="B2793" s="58" t="str">
        <f t="shared" si="86"/>
        <v>AG303502</v>
      </c>
      <c r="C2793" s="35" t="s">
        <v>10346</v>
      </c>
      <c r="D2793" s="35" t="str">
        <f t="shared" si="87"/>
        <v>303502 - Specific Assistance Individuals</v>
      </c>
      <c r="E2793" s="110">
        <v>30</v>
      </c>
    </row>
    <row r="2794" spans="1:5">
      <c r="A2794" s="58">
        <v>303503</v>
      </c>
      <c r="B2794" s="58" t="str">
        <f t="shared" si="86"/>
        <v>AG303503</v>
      </c>
      <c r="C2794" s="35" t="s">
        <v>18880</v>
      </c>
      <c r="D2794" s="35" t="str">
        <f t="shared" si="87"/>
        <v>303503 - Michigan Public Service Commission Fund-Winter Warmth</v>
      </c>
      <c r="E2794" s="110">
        <v>30</v>
      </c>
    </row>
    <row r="2795" spans="1:5">
      <c r="A2795" s="58">
        <v>303504</v>
      </c>
      <c r="B2795" s="58" t="str">
        <f t="shared" si="86"/>
        <v>AG303504</v>
      </c>
      <c r="C2795" s="35" t="s">
        <v>18881</v>
      </c>
      <c r="D2795" s="35" t="str">
        <f t="shared" si="87"/>
        <v>303504 - TANF Funds</v>
      </c>
      <c r="E2795" s="110">
        <v>30</v>
      </c>
    </row>
    <row r="2796" spans="1:5">
      <c r="A2796" s="58">
        <v>303505</v>
      </c>
      <c r="B2796" s="58" t="str">
        <f t="shared" si="86"/>
        <v>AG303505</v>
      </c>
      <c r="C2796" s="35" t="s">
        <v>18882</v>
      </c>
      <c r="D2796" s="35" t="str">
        <f t="shared" si="87"/>
        <v>303505 - Michigan Public Service Commission Fund-MCAAA WX</v>
      </c>
      <c r="E2796" s="110">
        <v>30</v>
      </c>
    </row>
    <row r="2797" spans="1:5">
      <c r="A2797" s="58">
        <v>303506</v>
      </c>
      <c r="B2797" s="58" t="str">
        <f t="shared" si="86"/>
        <v>AG303506</v>
      </c>
      <c r="C2797" s="35" t="s">
        <v>18883</v>
      </c>
      <c r="D2797" s="35" t="str">
        <f t="shared" si="87"/>
        <v>303506 - Michigan Public Service Commission Fund/FIA</v>
      </c>
      <c r="E2797" s="110">
        <v>30</v>
      </c>
    </row>
    <row r="2798" spans="1:5">
      <c r="A2798" s="58">
        <v>303507</v>
      </c>
      <c r="B2798" s="58" t="str">
        <f t="shared" si="86"/>
        <v>AG303507</v>
      </c>
      <c r="C2798" s="35" t="s">
        <v>10791</v>
      </c>
      <c r="D2798" s="35" t="str">
        <f t="shared" si="87"/>
        <v>303507 - CAA Earned Income Tax Credit Initiative</v>
      </c>
      <c r="E2798" s="110">
        <v>30</v>
      </c>
    </row>
    <row r="2799" spans="1:5">
      <c r="A2799" s="58">
        <v>303508</v>
      </c>
      <c r="B2799" s="58" t="str">
        <f t="shared" si="86"/>
        <v>AG303508</v>
      </c>
      <c r="C2799" s="35" t="s">
        <v>18884</v>
      </c>
      <c r="D2799" s="35" t="str">
        <f t="shared" si="87"/>
        <v>303508 - TANF - Earned Income Tax Credit Initiative</v>
      </c>
      <c r="E2799" s="110">
        <v>30</v>
      </c>
    </row>
    <row r="2800" spans="1:5">
      <c r="A2800" s="58">
        <v>303515</v>
      </c>
      <c r="B2800" s="58" t="str">
        <f t="shared" si="86"/>
        <v>AG303515</v>
      </c>
      <c r="C2800" s="35" t="s">
        <v>18885</v>
      </c>
      <c r="D2800" s="35" t="str">
        <f t="shared" si="87"/>
        <v>303515 - MPSC MCAAA Weatherization/Client Education</v>
      </c>
      <c r="E2800" s="110">
        <v>30</v>
      </c>
    </row>
    <row r="2801" spans="1:5">
      <c r="A2801" s="58">
        <v>303517</v>
      </c>
      <c r="B2801" s="58" t="str">
        <f t="shared" si="86"/>
        <v>AG303517</v>
      </c>
      <c r="C2801" s="35" t="s">
        <v>18886</v>
      </c>
      <c r="D2801" s="35" t="str">
        <f t="shared" si="87"/>
        <v>303517 - WEATHERIZATION-DOE</v>
      </c>
      <c r="E2801" s="110">
        <v>30</v>
      </c>
    </row>
    <row r="2802" spans="1:5">
      <c r="A2802" s="58">
        <v>303518</v>
      </c>
      <c r="B2802" s="58" t="str">
        <f t="shared" si="86"/>
        <v>AG303518</v>
      </c>
      <c r="C2802" s="35" t="s">
        <v>18887</v>
      </c>
      <c r="D2802" s="35" t="str">
        <f t="shared" si="87"/>
        <v>303518 - WEATHERIZATION-LIHEAP</v>
      </c>
      <c r="E2802" s="110">
        <v>30</v>
      </c>
    </row>
    <row r="2803" spans="1:5">
      <c r="A2803" s="58">
        <v>303521</v>
      </c>
      <c r="B2803" s="58" t="str">
        <f t="shared" si="86"/>
        <v>AG303521</v>
      </c>
      <c r="C2803" s="35" t="s">
        <v>10360</v>
      </c>
      <c r="D2803" s="35" t="str">
        <f t="shared" si="87"/>
        <v>303521 - Packaged Meals</v>
      </c>
      <c r="E2803" s="110">
        <v>30</v>
      </c>
    </row>
    <row r="2804" spans="1:5">
      <c r="A2804" s="58">
        <v>303522</v>
      </c>
      <c r="B2804" s="58" t="str">
        <f t="shared" si="86"/>
        <v>AG303522</v>
      </c>
      <c r="C2804" s="35" t="s">
        <v>5999</v>
      </c>
      <c r="D2804" s="35" t="str">
        <f t="shared" si="87"/>
        <v>303522 - Head Start</v>
      </c>
      <c r="E2804" s="110">
        <v>30</v>
      </c>
    </row>
    <row r="2805" spans="1:5">
      <c r="A2805" s="58">
        <v>303523</v>
      </c>
      <c r="B2805" s="58" t="str">
        <f t="shared" si="86"/>
        <v>AG303523</v>
      </c>
      <c r="C2805" s="35" t="s">
        <v>11052</v>
      </c>
      <c r="D2805" s="35" t="str">
        <f t="shared" si="87"/>
        <v>303523 - Handicap Services</v>
      </c>
      <c r="E2805" s="110">
        <v>30</v>
      </c>
    </row>
    <row r="2806" spans="1:5">
      <c r="A2806" s="58">
        <v>303524</v>
      </c>
      <c r="B2806" s="58" t="str">
        <f t="shared" si="86"/>
        <v>AG303524</v>
      </c>
      <c r="C2806" s="35" t="s">
        <v>12601</v>
      </c>
      <c r="D2806" s="35" t="str">
        <f t="shared" si="87"/>
        <v>303524 - Early Head Start</v>
      </c>
      <c r="E2806" s="110">
        <v>30</v>
      </c>
    </row>
    <row r="2807" spans="1:5">
      <c r="A2807" s="58">
        <v>303525</v>
      </c>
      <c r="B2807" s="58" t="str">
        <f t="shared" si="86"/>
        <v>AG303525</v>
      </c>
      <c r="C2807" s="35" t="s">
        <v>18888</v>
      </c>
      <c r="D2807" s="35" t="str">
        <f t="shared" si="87"/>
        <v>303525 - HS - Training &amp; Technical Assistance</v>
      </c>
      <c r="E2807" s="110">
        <v>30</v>
      </c>
    </row>
    <row r="2808" spans="1:5">
      <c r="A2808" s="58">
        <v>303526</v>
      </c>
      <c r="B2808" s="58" t="str">
        <f t="shared" si="86"/>
        <v>AG303526</v>
      </c>
      <c r="C2808" s="35" t="s">
        <v>18889</v>
      </c>
      <c r="D2808" s="35" t="str">
        <f t="shared" si="87"/>
        <v>303526 - Drug Treatment_303526</v>
      </c>
      <c r="E2808" s="110">
        <v>30</v>
      </c>
    </row>
    <row r="2809" spans="1:5">
      <c r="A2809" s="58">
        <v>303528</v>
      </c>
      <c r="B2809" s="58" t="str">
        <f t="shared" si="86"/>
        <v>AG303528</v>
      </c>
      <c r="C2809" s="35" t="s">
        <v>18839</v>
      </c>
      <c r="D2809" s="35" t="str">
        <f t="shared" si="87"/>
        <v>303528 - MCAAA-Managed Care</v>
      </c>
      <c r="E2809" s="110">
        <v>30</v>
      </c>
    </row>
    <row r="2810" spans="1:5">
      <c r="A2810" s="58">
        <v>303529</v>
      </c>
      <c r="B2810" s="58" t="str">
        <f t="shared" si="86"/>
        <v>AG303529</v>
      </c>
      <c r="C2810" s="35" t="s">
        <v>18890</v>
      </c>
      <c r="D2810" s="35" t="str">
        <f t="shared" si="87"/>
        <v>303529 - Early Head Start In-Kind</v>
      </c>
      <c r="E2810" s="110">
        <v>30</v>
      </c>
    </row>
    <row r="2811" spans="1:5">
      <c r="A2811" s="58">
        <v>303530</v>
      </c>
      <c r="B2811" s="58" t="str">
        <f t="shared" si="86"/>
        <v>AG303530</v>
      </c>
      <c r="C2811" s="35" t="s">
        <v>10596</v>
      </c>
      <c r="D2811" s="35" t="str">
        <f t="shared" si="87"/>
        <v>303530 - AIDS Counseling &amp; Testing</v>
      </c>
      <c r="E2811" s="110">
        <v>30</v>
      </c>
    </row>
    <row r="2812" spans="1:5">
      <c r="A2812" s="58">
        <v>303531</v>
      </c>
      <c r="B2812" s="58" t="str">
        <f t="shared" si="86"/>
        <v>AG303531</v>
      </c>
      <c r="C2812" s="35" t="s">
        <v>18891</v>
      </c>
      <c r="D2812" s="35" t="str">
        <f t="shared" si="87"/>
        <v>303531 - FIA/LIHEAP Crisis Assistance</v>
      </c>
      <c r="E2812" s="110">
        <v>30</v>
      </c>
    </row>
    <row r="2813" spans="1:5">
      <c r="A2813" s="58">
        <v>303533</v>
      </c>
      <c r="B2813" s="58" t="str">
        <f t="shared" si="86"/>
        <v>AG303533</v>
      </c>
      <c r="C2813" s="35" t="s">
        <v>18892</v>
      </c>
      <c r="D2813" s="35" t="str">
        <f t="shared" si="87"/>
        <v>303533 - MPSC-FIA-Weatherization-Client Education</v>
      </c>
      <c r="E2813" s="110">
        <v>30</v>
      </c>
    </row>
    <row r="2814" spans="1:5">
      <c r="A2814" s="58">
        <v>303534</v>
      </c>
      <c r="B2814" s="58" t="str">
        <f t="shared" si="86"/>
        <v>AG303534</v>
      </c>
      <c r="C2814" s="35" t="s">
        <v>10821</v>
      </c>
      <c r="D2814" s="35" t="str">
        <f t="shared" si="87"/>
        <v>303534 - LIHEAP</v>
      </c>
      <c r="E2814" s="110">
        <v>30</v>
      </c>
    </row>
    <row r="2815" spans="1:5">
      <c r="A2815" s="58">
        <v>303555</v>
      </c>
      <c r="B2815" s="58" t="str">
        <f t="shared" si="86"/>
        <v>AG303555</v>
      </c>
      <c r="C2815" s="35" t="s">
        <v>10380</v>
      </c>
      <c r="D2815" s="35" t="str">
        <f t="shared" si="87"/>
        <v>303555 - Youth Mapping Project (STEPS)</v>
      </c>
      <c r="E2815" s="110">
        <v>30</v>
      </c>
    </row>
    <row r="2816" spans="1:5">
      <c r="A2816" s="58">
        <v>303575</v>
      </c>
      <c r="B2816" s="58" t="str">
        <f t="shared" si="86"/>
        <v>AG303575</v>
      </c>
      <c r="C2816" s="35" t="s">
        <v>10599</v>
      </c>
      <c r="D2816" s="35" t="str">
        <f t="shared" si="87"/>
        <v>303575 - Successful Accountability For Evaluating</v>
      </c>
      <c r="E2816" s="110">
        <v>30</v>
      </c>
    </row>
    <row r="2817" spans="1:5">
      <c r="A2817" s="58">
        <v>303585</v>
      </c>
      <c r="B2817" s="58" t="str">
        <f t="shared" si="86"/>
        <v>AG303585</v>
      </c>
      <c r="C2817" s="35" t="s">
        <v>10384</v>
      </c>
      <c r="D2817" s="35" t="str">
        <f t="shared" si="87"/>
        <v>303585 - Dreaming While Achieving (Empowerment)</v>
      </c>
      <c r="E2817" s="110">
        <v>30</v>
      </c>
    </row>
    <row r="2818" spans="1:5">
      <c r="A2818" s="58">
        <v>303600</v>
      </c>
      <c r="B2818" s="58" t="str">
        <f t="shared" si="86"/>
        <v>AG303600</v>
      </c>
      <c r="C2818" s="35" t="s">
        <v>18893</v>
      </c>
      <c r="D2818" s="35" t="str">
        <f t="shared" si="87"/>
        <v>303600 - CSBG Administration_303600</v>
      </c>
      <c r="E2818" s="110">
        <v>30</v>
      </c>
    </row>
    <row r="2819" spans="1:5">
      <c r="A2819" s="58">
        <v>303601</v>
      </c>
      <c r="B2819" s="58" t="str">
        <f t="shared" si="86"/>
        <v>AG303601</v>
      </c>
      <c r="C2819" s="35" t="s">
        <v>18894</v>
      </c>
      <c r="D2819" s="35" t="str">
        <f t="shared" si="87"/>
        <v>303601 - Center Operations_303601</v>
      </c>
      <c r="E2819" s="110">
        <v>30</v>
      </c>
    </row>
    <row r="2820" spans="1:5">
      <c r="A2820" s="58">
        <v>303602</v>
      </c>
      <c r="B2820" s="58" t="str">
        <f t="shared" si="86"/>
        <v>AG303602</v>
      </c>
      <c r="C2820" s="35" t="s">
        <v>10346</v>
      </c>
      <c r="D2820" s="35" t="str">
        <f t="shared" si="87"/>
        <v>303602 - Specific Assistance Individuals</v>
      </c>
      <c r="E2820" s="110">
        <v>30</v>
      </c>
    </row>
    <row r="2821" spans="1:5">
      <c r="A2821" s="58">
        <v>303603</v>
      </c>
      <c r="B2821" s="58" t="str">
        <f t="shared" ref="B2821:B2884" si="88">"AG"&amp;A2821</f>
        <v>AG303603</v>
      </c>
      <c r="C2821" s="35" t="s">
        <v>18895</v>
      </c>
      <c r="D2821" s="35" t="str">
        <f t="shared" ref="D2821:D2884" si="89">A2821&amp;" - "&amp;C2821</f>
        <v>303603 - MI Public Service Commission Fund - Winter Warmer</v>
      </c>
      <c r="E2821" s="110">
        <v>30</v>
      </c>
    </row>
    <row r="2822" spans="1:5">
      <c r="A2822" s="58">
        <v>303604</v>
      </c>
      <c r="B2822" s="58" t="str">
        <f t="shared" si="88"/>
        <v>AG303604</v>
      </c>
      <c r="C2822" s="35" t="s">
        <v>18881</v>
      </c>
      <c r="D2822" s="35" t="str">
        <f t="shared" si="89"/>
        <v>303604 - TANF Funds</v>
      </c>
      <c r="E2822" s="110">
        <v>30</v>
      </c>
    </row>
    <row r="2823" spans="1:5">
      <c r="A2823" s="58">
        <v>303605</v>
      </c>
      <c r="B2823" s="58" t="str">
        <f t="shared" si="88"/>
        <v>AG303605</v>
      </c>
      <c r="C2823" s="35" t="s">
        <v>18896</v>
      </c>
      <c r="D2823" s="35" t="str">
        <f t="shared" si="89"/>
        <v>303605 - MI Public Service Commission Fund-MCAAA WX</v>
      </c>
      <c r="E2823" s="110">
        <v>30</v>
      </c>
    </row>
    <row r="2824" spans="1:5">
      <c r="A2824" s="58">
        <v>303606</v>
      </c>
      <c r="B2824" s="58" t="str">
        <f t="shared" si="88"/>
        <v>AG303606</v>
      </c>
      <c r="C2824" s="35" t="s">
        <v>18897</v>
      </c>
      <c r="D2824" s="35" t="str">
        <f t="shared" si="89"/>
        <v>303606 - MI Public Service Commission/FIA</v>
      </c>
      <c r="E2824" s="110">
        <v>30</v>
      </c>
    </row>
    <row r="2825" spans="1:5">
      <c r="A2825" s="58">
        <v>303608</v>
      </c>
      <c r="B2825" s="58" t="str">
        <f t="shared" si="88"/>
        <v>AG303608</v>
      </c>
      <c r="C2825" s="35" t="s">
        <v>18898</v>
      </c>
      <c r="D2825" s="35" t="str">
        <f t="shared" si="89"/>
        <v>303608 - CSBGT - Tax Preparation Assistance</v>
      </c>
      <c r="E2825" s="110">
        <v>30</v>
      </c>
    </row>
    <row r="2826" spans="1:5">
      <c r="A2826" s="58">
        <v>303617</v>
      </c>
      <c r="B2826" s="58" t="str">
        <f t="shared" si="88"/>
        <v>AG303617</v>
      </c>
      <c r="C2826" s="35" t="s">
        <v>18866</v>
      </c>
      <c r="D2826" s="35" t="str">
        <f t="shared" si="89"/>
        <v>303617 - Weatherization-DOE</v>
      </c>
      <c r="E2826" s="110">
        <v>30</v>
      </c>
    </row>
    <row r="2827" spans="1:5">
      <c r="A2827" s="58">
        <v>303618</v>
      </c>
      <c r="B2827" s="58" t="str">
        <f t="shared" si="88"/>
        <v>AG303618</v>
      </c>
      <c r="C2827" s="35" t="s">
        <v>18867</v>
      </c>
      <c r="D2827" s="35" t="str">
        <f t="shared" si="89"/>
        <v>303618 - Weatherization-LIHEAP</v>
      </c>
      <c r="E2827" s="110">
        <v>30</v>
      </c>
    </row>
    <row r="2828" spans="1:5">
      <c r="A2828" s="58">
        <v>303620</v>
      </c>
      <c r="B2828" s="58" t="str">
        <f t="shared" si="88"/>
        <v>AG303620</v>
      </c>
      <c r="C2828" s="35" t="s">
        <v>18899</v>
      </c>
      <c r="D2828" s="35" t="str">
        <f t="shared" si="89"/>
        <v>303620 - Ryan White - Title I</v>
      </c>
      <c r="E2828" s="110">
        <v>30</v>
      </c>
    </row>
    <row r="2829" spans="1:5">
      <c r="A2829" s="58">
        <v>303621</v>
      </c>
      <c r="B2829" s="58" t="str">
        <f t="shared" si="88"/>
        <v>AG303621</v>
      </c>
      <c r="C2829" s="35" t="s">
        <v>12598</v>
      </c>
      <c r="D2829" s="35" t="str">
        <f t="shared" si="89"/>
        <v>303621 - Package Meals</v>
      </c>
      <c r="E2829" s="110">
        <v>30</v>
      </c>
    </row>
    <row r="2830" spans="1:5">
      <c r="A2830" s="58">
        <v>303622</v>
      </c>
      <c r="B2830" s="58" t="str">
        <f t="shared" si="88"/>
        <v>AG303622</v>
      </c>
      <c r="C2830" s="35" t="s">
        <v>18900</v>
      </c>
      <c r="D2830" s="35" t="str">
        <f t="shared" si="89"/>
        <v>303622 - Head Start_303622</v>
      </c>
      <c r="E2830" s="110">
        <v>30</v>
      </c>
    </row>
    <row r="2831" spans="1:5">
      <c r="A2831" s="58">
        <v>303623</v>
      </c>
      <c r="B2831" s="58" t="str">
        <f t="shared" si="88"/>
        <v>AG303623</v>
      </c>
      <c r="C2831" s="35" t="s">
        <v>18901</v>
      </c>
      <c r="D2831" s="35" t="str">
        <f t="shared" si="89"/>
        <v>303623 - Handicap Services_303623</v>
      </c>
      <c r="E2831" s="110">
        <v>30</v>
      </c>
    </row>
    <row r="2832" spans="1:5">
      <c r="A2832" s="58">
        <v>303624</v>
      </c>
      <c r="B2832" s="58" t="str">
        <f t="shared" si="88"/>
        <v>AG303624</v>
      </c>
      <c r="C2832" s="35" t="s">
        <v>12601</v>
      </c>
      <c r="D2832" s="35" t="str">
        <f t="shared" si="89"/>
        <v>303624 - Early Head Start</v>
      </c>
      <c r="E2832" s="110">
        <v>30</v>
      </c>
    </row>
    <row r="2833" spans="1:5">
      <c r="A2833" s="58">
        <v>303625</v>
      </c>
      <c r="B2833" s="58" t="str">
        <f t="shared" si="88"/>
        <v>AG303625</v>
      </c>
      <c r="C2833" s="35" t="s">
        <v>18902</v>
      </c>
      <c r="D2833" s="35" t="str">
        <f t="shared" si="89"/>
        <v>303625 - HS-Training &amp; Technical Assistance</v>
      </c>
      <c r="E2833" s="110">
        <v>30</v>
      </c>
    </row>
    <row r="2834" spans="1:5">
      <c r="A2834" s="58">
        <v>303626</v>
      </c>
      <c r="B2834" s="58" t="str">
        <f t="shared" si="88"/>
        <v>AG303626</v>
      </c>
      <c r="C2834" s="35" t="s">
        <v>18903</v>
      </c>
      <c r="D2834" s="35" t="str">
        <f t="shared" si="89"/>
        <v>303626 - Drug Treatment_303626</v>
      </c>
      <c r="E2834" s="110">
        <v>30</v>
      </c>
    </row>
    <row r="2835" spans="1:5">
      <c r="A2835" s="58">
        <v>303628</v>
      </c>
      <c r="B2835" s="58" t="str">
        <f t="shared" si="88"/>
        <v>AG303628</v>
      </c>
      <c r="C2835" s="35" t="s">
        <v>18839</v>
      </c>
      <c r="D2835" s="35" t="str">
        <f t="shared" si="89"/>
        <v>303628 - MCAAA-Managed Care</v>
      </c>
      <c r="E2835" s="110">
        <v>30</v>
      </c>
    </row>
    <row r="2836" spans="1:5">
      <c r="A2836" s="58">
        <v>303630</v>
      </c>
      <c r="B2836" s="58" t="str">
        <f t="shared" si="88"/>
        <v>AG303630</v>
      </c>
      <c r="C2836" s="35" t="s">
        <v>10596</v>
      </c>
      <c r="D2836" s="35" t="str">
        <f t="shared" si="89"/>
        <v>303630 - AIDS Counseling &amp; Testing</v>
      </c>
      <c r="E2836" s="110">
        <v>30</v>
      </c>
    </row>
    <row r="2837" spans="1:5">
      <c r="A2837" s="58">
        <v>303635</v>
      </c>
      <c r="B2837" s="58" t="str">
        <f t="shared" si="88"/>
        <v>AG303635</v>
      </c>
      <c r="C2837" s="35" t="s">
        <v>18904</v>
      </c>
      <c r="D2837" s="35" t="str">
        <f t="shared" si="89"/>
        <v>303635 - MDHS MPSC-WEATHERIZATION AND CLIENT EDUCATION</v>
      </c>
      <c r="E2837" s="110">
        <v>30</v>
      </c>
    </row>
    <row r="2838" spans="1:5">
      <c r="A2838" s="58">
        <v>303655</v>
      </c>
      <c r="B2838" s="58" t="str">
        <f t="shared" si="88"/>
        <v>AG303655</v>
      </c>
      <c r="C2838" s="35" t="s">
        <v>18905</v>
      </c>
      <c r="D2838" s="35" t="str">
        <f t="shared" si="89"/>
        <v>303655 - IN 2005-06 BUDGET LOAD</v>
      </c>
      <c r="E2838" s="110">
        <v>30</v>
      </c>
    </row>
    <row r="2839" spans="1:5">
      <c r="A2839" s="58">
        <v>303675</v>
      </c>
      <c r="B2839" s="58" t="str">
        <f t="shared" si="88"/>
        <v>AG303675</v>
      </c>
      <c r="C2839" s="35" t="s">
        <v>10599</v>
      </c>
      <c r="D2839" s="35" t="str">
        <f t="shared" si="89"/>
        <v>303675 - Successful Accountability For Evaluating</v>
      </c>
      <c r="E2839" s="110">
        <v>30</v>
      </c>
    </row>
    <row r="2840" spans="1:5">
      <c r="A2840" s="58">
        <v>303685</v>
      </c>
      <c r="B2840" s="58" t="str">
        <f t="shared" si="88"/>
        <v>AG303685</v>
      </c>
      <c r="C2840" s="35" t="s">
        <v>10384</v>
      </c>
      <c r="D2840" s="35" t="str">
        <f t="shared" si="89"/>
        <v>303685 - Dreaming While Achieving (Empowerment)</v>
      </c>
      <c r="E2840" s="110">
        <v>30</v>
      </c>
    </row>
    <row r="2841" spans="1:5">
      <c r="A2841" s="58">
        <v>303700</v>
      </c>
      <c r="B2841" s="58" t="str">
        <f t="shared" si="88"/>
        <v>AG303700</v>
      </c>
      <c r="C2841" s="35" t="s">
        <v>18906</v>
      </c>
      <c r="D2841" s="35" t="str">
        <f t="shared" si="89"/>
        <v>303700 - CSBG Administration_303700</v>
      </c>
      <c r="E2841" s="110">
        <v>30</v>
      </c>
    </row>
    <row r="2842" spans="1:5">
      <c r="A2842" s="58">
        <v>303701</v>
      </c>
      <c r="B2842" s="58" t="str">
        <f t="shared" si="88"/>
        <v>AG303701</v>
      </c>
      <c r="C2842" s="35" t="s">
        <v>18907</v>
      </c>
      <c r="D2842" s="35" t="str">
        <f t="shared" si="89"/>
        <v>303701 - Center Operations_303701</v>
      </c>
      <c r="E2842" s="110">
        <v>30</v>
      </c>
    </row>
    <row r="2843" spans="1:5">
      <c r="A2843" s="58">
        <v>303702</v>
      </c>
      <c r="B2843" s="58" t="str">
        <f t="shared" si="88"/>
        <v>AG303702</v>
      </c>
      <c r="C2843" s="35" t="s">
        <v>10346</v>
      </c>
      <c r="D2843" s="35" t="str">
        <f t="shared" si="89"/>
        <v>303702 - Specific Assistance Individuals</v>
      </c>
      <c r="E2843" s="110">
        <v>30</v>
      </c>
    </row>
    <row r="2844" spans="1:5">
      <c r="A2844" s="58">
        <v>303703</v>
      </c>
      <c r="B2844" s="58" t="str">
        <f t="shared" si="88"/>
        <v>AG303703</v>
      </c>
      <c r="C2844" s="35" t="s">
        <v>18908</v>
      </c>
      <c r="D2844" s="35" t="str">
        <f t="shared" si="89"/>
        <v>303703 - Michigan Public Service Commission Fund-Winter Warmer</v>
      </c>
      <c r="E2844" s="110">
        <v>30</v>
      </c>
    </row>
    <row r="2845" spans="1:5">
      <c r="A2845" s="58">
        <v>303704</v>
      </c>
      <c r="B2845" s="58" t="str">
        <f t="shared" si="88"/>
        <v>AG303704</v>
      </c>
      <c r="C2845" s="35" t="s">
        <v>18881</v>
      </c>
      <c r="D2845" s="35" t="str">
        <f t="shared" si="89"/>
        <v>303704 - TANF Funds</v>
      </c>
      <c r="E2845" s="110">
        <v>30</v>
      </c>
    </row>
    <row r="2846" spans="1:5">
      <c r="A2846" s="58">
        <v>303705</v>
      </c>
      <c r="B2846" s="58" t="str">
        <f t="shared" si="88"/>
        <v>AG303705</v>
      </c>
      <c r="C2846" s="35" t="s">
        <v>18909</v>
      </c>
      <c r="D2846" s="35" t="str">
        <f t="shared" si="89"/>
        <v>303705 - Michigan Public Service Commission Fund-MCAA WX</v>
      </c>
      <c r="E2846" s="110">
        <v>30</v>
      </c>
    </row>
    <row r="2847" spans="1:5">
      <c r="A2847" s="58">
        <v>303706</v>
      </c>
      <c r="B2847" s="58" t="str">
        <f t="shared" si="88"/>
        <v>AG303706</v>
      </c>
      <c r="C2847" s="35" t="s">
        <v>18910</v>
      </c>
      <c r="D2847" s="35" t="str">
        <f t="shared" si="89"/>
        <v>303706 - Michigan Public Service Commission Fund/MDHS</v>
      </c>
      <c r="E2847" s="110">
        <v>30</v>
      </c>
    </row>
    <row r="2848" spans="1:5">
      <c r="A2848" s="58">
        <v>303717</v>
      </c>
      <c r="B2848" s="58" t="str">
        <f t="shared" si="88"/>
        <v>AG303717</v>
      </c>
      <c r="C2848" s="35" t="s">
        <v>18833</v>
      </c>
      <c r="D2848" s="35" t="str">
        <f t="shared" si="89"/>
        <v>303717 - Weatherization - DOE</v>
      </c>
      <c r="E2848" s="110">
        <v>30</v>
      </c>
    </row>
    <row r="2849" spans="1:5">
      <c r="A2849" s="58">
        <v>303718</v>
      </c>
      <c r="B2849" s="58" t="str">
        <f t="shared" si="88"/>
        <v>AG303718</v>
      </c>
      <c r="C2849" s="35" t="s">
        <v>18834</v>
      </c>
      <c r="D2849" s="35" t="str">
        <f t="shared" si="89"/>
        <v>303718 - Weatherization - LIHEAP</v>
      </c>
      <c r="E2849" s="110">
        <v>30</v>
      </c>
    </row>
    <row r="2850" spans="1:5">
      <c r="A2850" s="58">
        <v>303719</v>
      </c>
      <c r="B2850" s="58" t="str">
        <f t="shared" si="88"/>
        <v>AG303719</v>
      </c>
      <c r="C2850" s="35" t="s">
        <v>18911</v>
      </c>
      <c r="D2850" s="35" t="str">
        <f t="shared" si="89"/>
        <v>303719 - SEMHA - Ryan White Title I</v>
      </c>
      <c r="E2850" s="110">
        <v>30</v>
      </c>
    </row>
    <row r="2851" spans="1:5">
      <c r="A2851" s="58">
        <v>303720</v>
      </c>
      <c r="B2851" s="58" t="str">
        <f t="shared" si="88"/>
        <v>AG303720</v>
      </c>
      <c r="C2851" s="35" t="s">
        <v>18912</v>
      </c>
      <c r="D2851" s="35" t="str">
        <f t="shared" si="89"/>
        <v>303720 - Ryan White - Title II</v>
      </c>
      <c r="E2851" s="110">
        <v>30</v>
      </c>
    </row>
    <row r="2852" spans="1:5">
      <c r="A2852" s="58">
        <v>303722</v>
      </c>
      <c r="B2852" s="58" t="str">
        <f t="shared" si="88"/>
        <v>AG303722</v>
      </c>
      <c r="C2852" s="35" t="s">
        <v>18913</v>
      </c>
      <c r="D2852" s="35" t="str">
        <f t="shared" si="89"/>
        <v>303722 - Head Start_303722</v>
      </c>
      <c r="E2852" s="110">
        <v>30</v>
      </c>
    </row>
    <row r="2853" spans="1:5">
      <c r="A2853" s="58">
        <v>303723</v>
      </c>
      <c r="B2853" s="58" t="str">
        <f t="shared" si="88"/>
        <v>AG303723</v>
      </c>
      <c r="C2853" s="35" t="s">
        <v>18914</v>
      </c>
      <c r="D2853" s="35" t="str">
        <f t="shared" si="89"/>
        <v>303723 - Handicap Services_303723</v>
      </c>
      <c r="E2853" s="110">
        <v>30</v>
      </c>
    </row>
    <row r="2854" spans="1:5">
      <c r="A2854" s="58">
        <v>303724</v>
      </c>
      <c r="B2854" s="58" t="str">
        <f t="shared" si="88"/>
        <v>AG303724</v>
      </c>
      <c r="C2854" s="35" t="s">
        <v>12601</v>
      </c>
      <c r="D2854" s="35" t="str">
        <f t="shared" si="89"/>
        <v>303724 - Early Head Start</v>
      </c>
      <c r="E2854" s="110">
        <v>30</v>
      </c>
    </row>
    <row r="2855" spans="1:5">
      <c r="A2855" s="58">
        <v>303725</v>
      </c>
      <c r="B2855" s="58" t="str">
        <f t="shared" si="88"/>
        <v>AG303725</v>
      </c>
      <c r="C2855" s="35" t="s">
        <v>18888</v>
      </c>
      <c r="D2855" s="35" t="str">
        <f t="shared" si="89"/>
        <v>303725 - HS - Training &amp; Technical Assistance</v>
      </c>
      <c r="E2855" s="110">
        <v>30</v>
      </c>
    </row>
    <row r="2856" spans="1:5">
      <c r="A2856" s="58">
        <v>303726</v>
      </c>
      <c r="B2856" s="58" t="str">
        <f t="shared" si="88"/>
        <v>AG303726</v>
      </c>
      <c r="C2856" s="35" t="s">
        <v>18915</v>
      </c>
      <c r="D2856" s="35" t="str">
        <f t="shared" si="89"/>
        <v>303726 - Drug Treatment_303726</v>
      </c>
      <c r="E2856" s="110">
        <v>30</v>
      </c>
    </row>
    <row r="2857" spans="1:5">
      <c r="A2857" s="58">
        <v>303728</v>
      </c>
      <c r="B2857" s="58" t="str">
        <f t="shared" si="88"/>
        <v>AG303728</v>
      </c>
      <c r="C2857" s="35" t="s">
        <v>18916</v>
      </c>
      <c r="D2857" s="35" t="str">
        <f t="shared" si="89"/>
        <v>303728 - MCAAA - Managed Care</v>
      </c>
      <c r="E2857" s="110">
        <v>30</v>
      </c>
    </row>
    <row r="2858" spans="1:5">
      <c r="A2858" s="58">
        <v>303730</v>
      </c>
      <c r="B2858" s="58" t="str">
        <f t="shared" si="88"/>
        <v>AG303730</v>
      </c>
      <c r="C2858" s="35" t="s">
        <v>18917</v>
      </c>
      <c r="D2858" s="35" t="str">
        <f t="shared" si="89"/>
        <v>303730 - AIDS - Counseling &amp; Testing</v>
      </c>
      <c r="E2858" s="110">
        <v>30</v>
      </c>
    </row>
    <row r="2859" spans="1:5">
      <c r="A2859" s="58">
        <v>303732</v>
      </c>
      <c r="B2859" s="58" t="str">
        <f t="shared" si="88"/>
        <v>AG303732</v>
      </c>
      <c r="C2859" s="35" t="s">
        <v>18918</v>
      </c>
      <c r="D2859" s="35" t="str">
        <f t="shared" si="89"/>
        <v>303732 - SEMHA - Ryan White Title II</v>
      </c>
      <c r="E2859" s="110">
        <v>30</v>
      </c>
    </row>
    <row r="2860" spans="1:5">
      <c r="A2860" s="58">
        <v>303733</v>
      </c>
      <c r="B2860" s="58" t="str">
        <f t="shared" si="88"/>
        <v>AG303733</v>
      </c>
      <c r="C2860" s="35" t="s">
        <v>11170</v>
      </c>
      <c r="D2860" s="35" t="str">
        <f t="shared" si="89"/>
        <v>303733 - MDHS MPSC Weatherization</v>
      </c>
      <c r="E2860" s="110">
        <v>30</v>
      </c>
    </row>
    <row r="2861" spans="1:5">
      <c r="A2861" s="58">
        <v>303734</v>
      </c>
      <c r="B2861" s="58" t="str">
        <f t="shared" si="88"/>
        <v>AG303734</v>
      </c>
      <c r="C2861" s="35" t="s">
        <v>11172</v>
      </c>
      <c r="D2861" s="35" t="str">
        <f t="shared" si="89"/>
        <v>303734 - MDHS MPSC Client Education</v>
      </c>
      <c r="E2861" s="110">
        <v>30</v>
      </c>
    </row>
    <row r="2862" spans="1:5">
      <c r="A2862" s="58">
        <v>303740</v>
      </c>
      <c r="B2862" s="58" t="str">
        <f t="shared" si="88"/>
        <v>AG303740</v>
      </c>
      <c r="C2862" s="35" t="s">
        <v>18919</v>
      </c>
      <c r="D2862" s="35" t="str">
        <f t="shared" si="89"/>
        <v>303740 - HS-Program Performance Grant Regular 06-07</v>
      </c>
      <c r="E2862" s="110">
        <v>30</v>
      </c>
    </row>
    <row r="2863" spans="1:5">
      <c r="A2863" s="58">
        <v>303741</v>
      </c>
      <c r="B2863" s="58" t="str">
        <f t="shared" si="88"/>
        <v>AG303741</v>
      </c>
      <c r="C2863" s="35" t="s">
        <v>18920</v>
      </c>
      <c r="D2863" s="35" t="str">
        <f t="shared" si="89"/>
        <v>303741 - HS PPG Training &amp; Technical Assistance 06-07</v>
      </c>
      <c r="E2863" s="110">
        <v>30</v>
      </c>
    </row>
    <row r="2864" spans="1:5">
      <c r="A2864" s="58">
        <v>303800</v>
      </c>
      <c r="B2864" s="58" t="str">
        <f t="shared" si="88"/>
        <v>AG303800</v>
      </c>
      <c r="C2864" s="35" t="s">
        <v>18921</v>
      </c>
      <c r="D2864" s="35" t="str">
        <f t="shared" si="89"/>
        <v>303800 - CSBG Administration_303800</v>
      </c>
      <c r="E2864" s="110">
        <v>30</v>
      </c>
    </row>
    <row r="2865" spans="1:5">
      <c r="A2865" s="58">
        <v>303801</v>
      </c>
      <c r="B2865" s="58" t="str">
        <f t="shared" si="88"/>
        <v>AG303801</v>
      </c>
      <c r="C2865" s="35" t="s">
        <v>10344</v>
      </c>
      <c r="D2865" s="35" t="str">
        <f t="shared" si="89"/>
        <v>303801 - Center Operations</v>
      </c>
      <c r="E2865" s="110">
        <v>30</v>
      </c>
    </row>
    <row r="2866" spans="1:5">
      <c r="A2866" s="58">
        <v>303802</v>
      </c>
      <c r="B2866" s="58" t="str">
        <f t="shared" si="88"/>
        <v>AG303802</v>
      </c>
      <c r="C2866" s="35" t="s">
        <v>18922</v>
      </c>
      <c r="D2866" s="35" t="str">
        <f t="shared" si="89"/>
        <v>303802 - CSBG Programs - Specific Asst/ID_303802</v>
      </c>
      <c r="E2866" s="110">
        <v>30</v>
      </c>
    </row>
    <row r="2867" spans="1:5">
      <c r="A2867" s="58">
        <v>303803</v>
      </c>
      <c r="B2867" s="58" t="str">
        <f t="shared" si="88"/>
        <v>AG303803</v>
      </c>
      <c r="C2867" s="35" t="s">
        <v>18923</v>
      </c>
      <c r="D2867" s="35" t="str">
        <f t="shared" si="89"/>
        <v>303803 - MPSC/MCAAA Winter Warmer</v>
      </c>
      <c r="E2867" s="110">
        <v>30</v>
      </c>
    </row>
    <row r="2868" spans="1:5">
      <c r="A2868" s="58">
        <v>303804</v>
      </c>
      <c r="B2868" s="58" t="str">
        <f t="shared" si="88"/>
        <v>AG303804</v>
      </c>
      <c r="C2868" s="35" t="s">
        <v>10793</v>
      </c>
      <c r="D2868" s="35" t="str">
        <f t="shared" si="89"/>
        <v>303804 - TANF</v>
      </c>
      <c r="E2868" s="110">
        <v>30</v>
      </c>
    </row>
    <row r="2869" spans="1:5">
      <c r="A2869" s="58">
        <v>303805</v>
      </c>
      <c r="B2869" s="58" t="str">
        <f t="shared" si="88"/>
        <v>AG303805</v>
      </c>
      <c r="C2869" s="35" t="s">
        <v>18924</v>
      </c>
      <c r="D2869" s="35" t="str">
        <f t="shared" si="89"/>
        <v>303805 - MPSC/MCAAA WX ED</v>
      </c>
      <c r="E2869" s="110">
        <v>30</v>
      </c>
    </row>
    <row r="2870" spans="1:5">
      <c r="A2870" s="58">
        <v>303806</v>
      </c>
      <c r="B2870" s="58" t="str">
        <f t="shared" si="88"/>
        <v>AG303806</v>
      </c>
      <c r="C2870" s="35" t="s">
        <v>18925</v>
      </c>
      <c r="D2870" s="35" t="str">
        <f t="shared" si="89"/>
        <v>303806 - MPSC/MDHS</v>
      </c>
      <c r="E2870" s="110">
        <v>30</v>
      </c>
    </row>
    <row r="2871" spans="1:5">
      <c r="A2871" s="58">
        <v>303808</v>
      </c>
      <c r="B2871" s="58" t="str">
        <f t="shared" si="88"/>
        <v>AG303808</v>
      </c>
      <c r="C2871" s="35" t="s">
        <v>18898</v>
      </c>
      <c r="D2871" s="35" t="str">
        <f t="shared" si="89"/>
        <v>303808 - CSBGT - Tax Preparation Assistance</v>
      </c>
      <c r="E2871" s="110">
        <v>30</v>
      </c>
    </row>
    <row r="2872" spans="1:5">
      <c r="A2872" s="58">
        <v>303817</v>
      </c>
      <c r="B2872" s="58" t="str">
        <f t="shared" si="88"/>
        <v>AG303817</v>
      </c>
      <c r="C2872" s="35" t="s">
        <v>12654</v>
      </c>
      <c r="D2872" s="35" t="str">
        <f t="shared" si="89"/>
        <v>303817 - Weatherization DOE</v>
      </c>
      <c r="E2872" s="110">
        <v>30</v>
      </c>
    </row>
    <row r="2873" spans="1:5">
      <c r="A2873" s="58">
        <v>303818</v>
      </c>
      <c r="B2873" s="58" t="str">
        <f t="shared" si="88"/>
        <v>AG303818</v>
      </c>
      <c r="C2873" s="35" t="s">
        <v>12822</v>
      </c>
      <c r="D2873" s="35" t="str">
        <f t="shared" si="89"/>
        <v>303818 - Weatherization LIHEAP</v>
      </c>
      <c r="E2873" s="110">
        <v>30</v>
      </c>
    </row>
    <row r="2874" spans="1:5">
      <c r="A2874" s="58">
        <v>303819</v>
      </c>
      <c r="B2874" s="58" t="str">
        <f t="shared" si="88"/>
        <v>AG303819</v>
      </c>
      <c r="C2874" s="35" t="s">
        <v>11734</v>
      </c>
      <c r="D2874" s="35" t="str">
        <f t="shared" si="89"/>
        <v>303819 - SEMHA Ryan White Title I</v>
      </c>
      <c r="E2874" s="110">
        <v>30</v>
      </c>
    </row>
    <row r="2875" spans="1:5">
      <c r="A2875" s="58">
        <v>303821</v>
      </c>
      <c r="B2875" s="58" t="str">
        <f t="shared" si="88"/>
        <v>AG303821</v>
      </c>
      <c r="C2875" s="35" t="s">
        <v>12598</v>
      </c>
      <c r="D2875" s="35" t="str">
        <f t="shared" si="89"/>
        <v>303821 - Package Meals</v>
      </c>
      <c r="E2875" s="110">
        <v>30</v>
      </c>
    </row>
    <row r="2876" spans="1:5">
      <c r="A2876" s="58">
        <v>303822</v>
      </c>
      <c r="B2876" s="58" t="str">
        <f t="shared" si="88"/>
        <v>AG303822</v>
      </c>
      <c r="C2876" s="35" t="s">
        <v>18926</v>
      </c>
      <c r="D2876" s="35" t="str">
        <f t="shared" si="89"/>
        <v>303822 - Head Start_303822</v>
      </c>
      <c r="E2876" s="110">
        <v>30</v>
      </c>
    </row>
    <row r="2877" spans="1:5">
      <c r="A2877" s="58">
        <v>303824</v>
      </c>
      <c r="B2877" s="58" t="str">
        <f t="shared" si="88"/>
        <v>AG303824</v>
      </c>
      <c r="C2877" s="35" t="s">
        <v>12601</v>
      </c>
      <c r="D2877" s="35" t="str">
        <f t="shared" si="89"/>
        <v>303824 - Early Head Start</v>
      </c>
      <c r="E2877" s="110">
        <v>30</v>
      </c>
    </row>
    <row r="2878" spans="1:5">
      <c r="A2878" s="58">
        <v>303825</v>
      </c>
      <c r="B2878" s="58" t="str">
        <f t="shared" si="88"/>
        <v>AG303825</v>
      </c>
      <c r="C2878" s="35" t="s">
        <v>18927</v>
      </c>
      <c r="D2878" s="35" t="str">
        <f t="shared" si="89"/>
        <v>303825 - HS - Training Technical Asst</v>
      </c>
      <c r="E2878" s="110">
        <v>30</v>
      </c>
    </row>
    <row r="2879" spans="1:5">
      <c r="A2879" s="58">
        <v>303826</v>
      </c>
      <c r="B2879" s="58" t="str">
        <f t="shared" si="88"/>
        <v>AG303826</v>
      </c>
      <c r="C2879" s="35" t="s">
        <v>18928</v>
      </c>
      <c r="D2879" s="35" t="str">
        <f t="shared" si="89"/>
        <v>303826 - Drug Treatment_303826</v>
      </c>
      <c r="E2879" s="110">
        <v>30</v>
      </c>
    </row>
    <row r="2880" spans="1:5">
      <c r="A2880" s="58">
        <v>303828</v>
      </c>
      <c r="B2880" s="58" t="str">
        <f t="shared" si="88"/>
        <v>AG303828</v>
      </c>
      <c r="C2880" s="35" t="s">
        <v>18916</v>
      </c>
      <c r="D2880" s="35" t="str">
        <f t="shared" si="89"/>
        <v>303828 - MCAAA - Managed Care</v>
      </c>
      <c r="E2880" s="110">
        <v>30</v>
      </c>
    </row>
    <row r="2881" spans="1:5">
      <c r="A2881" s="58">
        <v>303835</v>
      </c>
      <c r="B2881" s="58" t="str">
        <f t="shared" si="88"/>
        <v>AG303835</v>
      </c>
      <c r="C2881" s="35" t="s">
        <v>18929</v>
      </c>
      <c r="D2881" s="35" t="str">
        <f t="shared" si="89"/>
        <v>303835 - MPSC WX/Client Education</v>
      </c>
      <c r="E2881" s="110">
        <v>30</v>
      </c>
    </row>
    <row r="2882" spans="1:5">
      <c r="A2882" s="58">
        <v>303836</v>
      </c>
      <c r="B2882" s="58" t="str">
        <f t="shared" si="88"/>
        <v>AG303836</v>
      </c>
      <c r="C2882" s="35" t="s">
        <v>18930</v>
      </c>
      <c r="D2882" s="35" t="str">
        <f t="shared" si="89"/>
        <v>303836 - Detroit Residential Water Assistance Program</v>
      </c>
      <c r="E2882" s="110">
        <v>30</v>
      </c>
    </row>
    <row r="2883" spans="1:5">
      <c r="A2883" s="58">
        <v>303900</v>
      </c>
      <c r="B2883" s="58" t="str">
        <f t="shared" si="88"/>
        <v>AG303900</v>
      </c>
      <c r="C2883" s="35" t="s">
        <v>18931</v>
      </c>
      <c r="D2883" s="35" t="str">
        <f t="shared" si="89"/>
        <v>303900 - CSBG Administration_303900</v>
      </c>
      <c r="E2883" s="110">
        <v>30</v>
      </c>
    </row>
    <row r="2884" spans="1:5">
      <c r="A2884" s="58">
        <v>303901</v>
      </c>
      <c r="B2884" s="58" t="str">
        <f t="shared" si="88"/>
        <v>AG303901</v>
      </c>
      <c r="C2884" s="35" t="s">
        <v>18932</v>
      </c>
      <c r="D2884" s="35" t="str">
        <f t="shared" si="89"/>
        <v>303901 - Center Operations_303901</v>
      </c>
      <c r="E2884" s="110">
        <v>30</v>
      </c>
    </row>
    <row r="2885" spans="1:5">
      <c r="A2885" s="58">
        <v>303902</v>
      </c>
      <c r="B2885" s="58" t="str">
        <f t="shared" ref="B2885:B2948" si="90">"AG"&amp;A2885</f>
        <v>AG303902</v>
      </c>
      <c r="C2885" s="35" t="s">
        <v>10346</v>
      </c>
      <c r="D2885" s="35" t="str">
        <f t="shared" ref="D2885:D2948" si="91">A2885&amp;" - "&amp;C2885</f>
        <v>303902 - Specific Assistance Individuals</v>
      </c>
      <c r="E2885" s="110">
        <v>30</v>
      </c>
    </row>
    <row r="2886" spans="1:5">
      <c r="A2886" s="58">
        <v>303903</v>
      </c>
      <c r="B2886" s="58" t="str">
        <f t="shared" si="90"/>
        <v>AG303903</v>
      </c>
      <c r="C2886" s="35" t="s">
        <v>18933</v>
      </c>
      <c r="D2886" s="35" t="str">
        <f t="shared" si="91"/>
        <v>303903 - Michigan Public Service Commission Fund - Winter Warmer</v>
      </c>
      <c r="E2886" s="110">
        <v>30</v>
      </c>
    </row>
    <row r="2887" spans="1:5">
      <c r="A2887" s="58">
        <v>303904</v>
      </c>
      <c r="B2887" s="58" t="str">
        <f t="shared" si="90"/>
        <v>AG303904</v>
      </c>
      <c r="C2887" s="35" t="s">
        <v>18881</v>
      </c>
      <c r="D2887" s="35" t="str">
        <f t="shared" si="91"/>
        <v>303904 - TANF Funds</v>
      </c>
      <c r="E2887" s="110">
        <v>30</v>
      </c>
    </row>
    <row r="2888" spans="1:5">
      <c r="A2888" s="58">
        <v>303905</v>
      </c>
      <c r="B2888" s="58" t="str">
        <f t="shared" si="90"/>
        <v>AG303905</v>
      </c>
      <c r="C2888" s="35" t="s">
        <v>18934</v>
      </c>
      <c r="D2888" s="35" t="str">
        <f t="shared" si="91"/>
        <v>303905 - Michigan Public Service Commission Fund - MCAAA WX</v>
      </c>
      <c r="E2888" s="110">
        <v>30</v>
      </c>
    </row>
    <row r="2889" spans="1:5">
      <c r="A2889" s="58">
        <v>303906</v>
      </c>
      <c r="B2889" s="58" t="str">
        <f t="shared" si="90"/>
        <v>AG303906</v>
      </c>
      <c r="C2889" s="35" t="s">
        <v>18910</v>
      </c>
      <c r="D2889" s="35" t="str">
        <f t="shared" si="91"/>
        <v>303906 - Michigan Public Service Commission Fund/MDHS</v>
      </c>
      <c r="E2889" s="110">
        <v>30</v>
      </c>
    </row>
    <row r="2890" spans="1:5">
      <c r="A2890" s="58">
        <v>303908</v>
      </c>
      <c r="B2890" s="58" t="str">
        <f t="shared" si="90"/>
        <v>AG303908</v>
      </c>
      <c r="C2890" s="35" t="s">
        <v>18935</v>
      </c>
      <c r="D2890" s="35" t="str">
        <f t="shared" si="91"/>
        <v>303908 - CSBG - TPA</v>
      </c>
      <c r="E2890" s="110">
        <v>30</v>
      </c>
    </row>
    <row r="2891" spans="1:5">
      <c r="A2891" s="58">
        <v>303909</v>
      </c>
      <c r="B2891" s="58" t="str">
        <f t="shared" si="90"/>
        <v>AG303909</v>
      </c>
      <c r="C2891" s="35" t="s">
        <v>18936</v>
      </c>
      <c r="D2891" s="35" t="str">
        <f t="shared" si="91"/>
        <v>303909 - ARRA DHHS CSBG Community Service Block Grant Human Services Human Services Program</v>
      </c>
      <c r="E2891" s="110">
        <v>30</v>
      </c>
    </row>
    <row r="2892" spans="1:5">
      <c r="A2892" s="58">
        <v>303910</v>
      </c>
      <c r="B2892" s="58" t="str">
        <f t="shared" si="90"/>
        <v>AG303910</v>
      </c>
      <c r="C2892" s="35" t="s">
        <v>18937</v>
      </c>
      <c r="D2892" s="35" t="str">
        <f t="shared" si="91"/>
        <v>303910 - ARRA DHHS CSBG Community Service Block Grant Human Services Administration</v>
      </c>
      <c r="E2892" s="110">
        <v>30</v>
      </c>
    </row>
    <row r="2893" spans="1:5">
      <c r="A2893" s="58">
        <v>303911</v>
      </c>
      <c r="B2893" s="58" t="str">
        <f t="shared" si="90"/>
        <v>AG303911</v>
      </c>
      <c r="C2893" s="35" t="s">
        <v>18938</v>
      </c>
      <c r="D2893" s="35" t="str">
        <f t="shared" si="91"/>
        <v>303911 - ARRA DHHS Early Headstart QI Human Services</v>
      </c>
      <c r="E2893" s="110">
        <v>30</v>
      </c>
    </row>
    <row r="2894" spans="1:5">
      <c r="A2894" s="58">
        <v>303912</v>
      </c>
      <c r="B2894" s="58" t="str">
        <f t="shared" si="90"/>
        <v>AG303912</v>
      </c>
      <c r="C2894" s="35" t="s">
        <v>18939</v>
      </c>
      <c r="D2894" s="35" t="str">
        <f t="shared" si="91"/>
        <v>303912 - ARRA DHHS Early Headstart COLA Human Services</v>
      </c>
      <c r="E2894" s="110">
        <v>30</v>
      </c>
    </row>
    <row r="2895" spans="1:5">
      <c r="A2895" s="58">
        <v>303913</v>
      </c>
      <c r="B2895" s="58" t="str">
        <f t="shared" si="90"/>
        <v>AG303913</v>
      </c>
      <c r="C2895" s="35" t="s">
        <v>18940</v>
      </c>
      <c r="D2895" s="35" t="str">
        <f t="shared" si="91"/>
        <v>303913 - ARRA DHHS Headstart QI Human Services</v>
      </c>
      <c r="E2895" s="110">
        <v>30</v>
      </c>
    </row>
    <row r="2896" spans="1:5">
      <c r="A2896" s="58">
        <v>303914</v>
      </c>
      <c r="B2896" s="58" t="str">
        <f t="shared" si="90"/>
        <v>AG303914</v>
      </c>
      <c r="C2896" s="35" t="s">
        <v>18941</v>
      </c>
      <c r="D2896" s="35" t="str">
        <f t="shared" si="91"/>
        <v>303914 - ARRA DHHS Headstart COLA Human Services</v>
      </c>
      <c r="E2896" s="110">
        <v>30</v>
      </c>
    </row>
    <row r="2897" spans="1:5">
      <c r="A2897" s="58">
        <v>303915</v>
      </c>
      <c r="B2897" s="58" t="str">
        <f t="shared" si="90"/>
        <v>AG303915</v>
      </c>
      <c r="C2897" s="35" t="s">
        <v>18942</v>
      </c>
      <c r="D2897" s="35" t="str">
        <f t="shared" si="91"/>
        <v>303915 - ARRA DOE-09 Weatherization - Human Services Administration</v>
      </c>
      <c r="E2897" s="110">
        <v>30</v>
      </c>
    </row>
    <row r="2898" spans="1:5">
      <c r="A2898" s="58">
        <v>303916</v>
      </c>
      <c r="B2898" s="58" t="str">
        <f t="shared" si="90"/>
        <v>AG303916</v>
      </c>
      <c r="C2898" s="35" t="s">
        <v>18943</v>
      </c>
      <c r="D2898" s="35" t="str">
        <f t="shared" si="91"/>
        <v>303916 - ARRA DOE-09 Weatherization - Human Services Program</v>
      </c>
      <c r="E2898" s="110">
        <v>30</v>
      </c>
    </row>
    <row r="2899" spans="1:5">
      <c r="A2899" s="58">
        <v>303917</v>
      </c>
      <c r="B2899" s="58" t="str">
        <f t="shared" si="90"/>
        <v>AG303917</v>
      </c>
      <c r="C2899" s="35" t="s">
        <v>12654</v>
      </c>
      <c r="D2899" s="35" t="str">
        <f t="shared" si="91"/>
        <v>303917 - Weatherization DOE</v>
      </c>
      <c r="E2899" s="110">
        <v>30</v>
      </c>
    </row>
    <row r="2900" spans="1:5">
      <c r="A2900" s="58">
        <v>303918</v>
      </c>
      <c r="B2900" s="58" t="str">
        <f t="shared" si="90"/>
        <v>AG303918</v>
      </c>
      <c r="C2900" s="35" t="s">
        <v>18834</v>
      </c>
      <c r="D2900" s="35" t="str">
        <f t="shared" si="91"/>
        <v>303918 - Weatherization - LIHEAP</v>
      </c>
      <c r="E2900" s="110">
        <v>30</v>
      </c>
    </row>
    <row r="2901" spans="1:5">
      <c r="A2901" s="58">
        <v>303919</v>
      </c>
      <c r="B2901" s="58" t="str">
        <f t="shared" si="90"/>
        <v>AG303919</v>
      </c>
      <c r="C2901" s="35" t="s">
        <v>11734</v>
      </c>
      <c r="D2901" s="35" t="str">
        <f t="shared" si="91"/>
        <v>303919 - SEMHA Ryan White Title I</v>
      </c>
      <c r="E2901" s="110">
        <v>30</v>
      </c>
    </row>
    <row r="2902" spans="1:5">
      <c r="A2902" s="58">
        <v>303921</v>
      </c>
      <c r="B2902" s="58" t="str">
        <f t="shared" si="90"/>
        <v>AG303921</v>
      </c>
      <c r="C2902" s="35" t="s">
        <v>12598</v>
      </c>
      <c r="D2902" s="35" t="str">
        <f t="shared" si="91"/>
        <v>303921 - Package Meals</v>
      </c>
      <c r="E2902" s="110">
        <v>30</v>
      </c>
    </row>
    <row r="2903" spans="1:5">
      <c r="A2903" s="58">
        <v>303922</v>
      </c>
      <c r="B2903" s="58" t="str">
        <f t="shared" si="90"/>
        <v>AG303922</v>
      </c>
      <c r="C2903" s="35" t="s">
        <v>18944</v>
      </c>
      <c r="D2903" s="35" t="str">
        <f t="shared" si="91"/>
        <v>303922 - Head Start_303922</v>
      </c>
      <c r="E2903" s="110">
        <v>30</v>
      </c>
    </row>
    <row r="2904" spans="1:5">
      <c r="A2904" s="58">
        <v>303924</v>
      </c>
      <c r="B2904" s="58" t="str">
        <f t="shared" si="90"/>
        <v>AG303924</v>
      </c>
      <c r="C2904" s="35" t="s">
        <v>12601</v>
      </c>
      <c r="D2904" s="35" t="str">
        <f t="shared" si="91"/>
        <v>303924 - Early Head Start</v>
      </c>
      <c r="E2904" s="110">
        <v>30</v>
      </c>
    </row>
    <row r="2905" spans="1:5">
      <c r="A2905" s="58">
        <v>303925</v>
      </c>
      <c r="B2905" s="58" t="str">
        <f t="shared" si="90"/>
        <v>AG303925</v>
      </c>
      <c r="C2905" s="35" t="s">
        <v>18888</v>
      </c>
      <c r="D2905" s="35" t="str">
        <f t="shared" si="91"/>
        <v>303925 - HS - Training &amp; Technical Assistance</v>
      </c>
      <c r="E2905" s="110">
        <v>30</v>
      </c>
    </row>
    <row r="2906" spans="1:5">
      <c r="A2906" s="58">
        <v>303926</v>
      </c>
      <c r="B2906" s="58" t="str">
        <f t="shared" si="90"/>
        <v>AG303926</v>
      </c>
      <c r="C2906" s="35" t="s">
        <v>18945</v>
      </c>
      <c r="D2906" s="35" t="str">
        <f t="shared" si="91"/>
        <v>303926 - Drug Treatment_303926</v>
      </c>
      <c r="E2906" s="110">
        <v>30</v>
      </c>
    </row>
    <row r="2907" spans="1:5">
      <c r="A2907" s="58">
        <v>303928</v>
      </c>
      <c r="B2907" s="58" t="str">
        <f t="shared" si="90"/>
        <v>AG303928</v>
      </c>
      <c r="C2907" s="35" t="s">
        <v>18916</v>
      </c>
      <c r="D2907" s="35" t="str">
        <f t="shared" si="91"/>
        <v>303928 - MCAAA - Managed Care</v>
      </c>
      <c r="E2907" s="110">
        <v>30</v>
      </c>
    </row>
    <row r="2908" spans="1:5">
      <c r="A2908" s="58">
        <v>303930</v>
      </c>
      <c r="B2908" s="58" t="str">
        <f t="shared" si="90"/>
        <v>AG303930</v>
      </c>
      <c r="C2908" s="35" t="s">
        <v>18946</v>
      </c>
      <c r="D2908" s="35" t="str">
        <f t="shared" si="91"/>
        <v>303930 - Head Start UCACFP 2009</v>
      </c>
      <c r="E2908" s="110">
        <v>30</v>
      </c>
    </row>
    <row r="2909" spans="1:5">
      <c r="A2909" s="58">
        <v>303935</v>
      </c>
      <c r="B2909" s="58" t="str">
        <f t="shared" si="90"/>
        <v>AG303935</v>
      </c>
      <c r="C2909" s="35" t="s">
        <v>18947</v>
      </c>
      <c r="D2909" s="35" t="str">
        <f t="shared" si="91"/>
        <v>303935 - Michigan Public Service Commission - WX Client ED</v>
      </c>
      <c r="E2909" s="110">
        <v>30</v>
      </c>
    </row>
    <row r="2910" spans="1:5">
      <c r="A2910" s="58">
        <v>304001</v>
      </c>
      <c r="B2910" s="58" t="str">
        <f t="shared" si="90"/>
        <v>AG304001</v>
      </c>
      <c r="C2910" s="35" t="s">
        <v>10344</v>
      </c>
      <c r="D2910" s="35" t="str">
        <f t="shared" si="91"/>
        <v>304001 - Center Operations</v>
      </c>
      <c r="E2910" s="110">
        <v>30</v>
      </c>
    </row>
    <row r="2911" spans="1:5">
      <c r="A2911" s="58">
        <v>304002</v>
      </c>
      <c r="B2911" s="58" t="str">
        <f t="shared" si="90"/>
        <v>AG304002</v>
      </c>
      <c r="C2911" s="35" t="s">
        <v>10346</v>
      </c>
      <c r="D2911" s="35" t="str">
        <f t="shared" si="91"/>
        <v>304002 - Specific Assistance Individuals</v>
      </c>
      <c r="E2911" s="110">
        <v>30</v>
      </c>
    </row>
    <row r="2912" spans="1:5">
      <c r="A2912" s="58">
        <v>304003</v>
      </c>
      <c r="B2912" s="58" t="str">
        <f t="shared" si="90"/>
        <v>AG304003</v>
      </c>
      <c r="C2912" s="35" t="s">
        <v>12098</v>
      </c>
      <c r="D2912" s="35" t="str">
        <f t="shared" si="91"/>
        <v>304003 - Michigan Public Service Commission Fund Winter Warmer</v>
      </c>
      <c r="E2912" s="110">
        <v>30</v>
      </c>
    </row>
    <row r="2913" spans="1:5">
      <c r="A2913" s="58">
        <v>304004</v>
      </c>
      <c r="B2913" s="58" t="str">
        <f t="shared" si="90"/>
        <v>AG304004</v>
      </c>
      <c r="C2913" s="35" t="s">
        <v>12100</v>
      </c>
      <c r="D2913" s="35" t="str">
        <f t="shared" si="91"/>
        <v>304004 - The Emergency Food Assistance Program</v>
      </c>
      <c r="E2913" s="110">
        <v>30</v>
      </c>
    </row>
    <row r="2914" spans="1:5">
      <c r="A2914" s="58">
        <v>304005</v>
      </c>
      <c r="B2914" s="58" t="str">
        <f t="shared" si="90"/>
        <v>AG304005</v>
      </c>
      <c r="C2914" s="35" t="s">
        <v>18948</v>
      </c>
      <c r="D2914" s="35" t="str">
        <f t="shared" si="91"/>
        <v>304005 - Alternative for Girls</v>
      </c>
      <c r="E2914" s="110">
        <v>30</v>
      </c>
    </row>
    <row r="2915" spans="1:5">
      <c r="A2915" s="58">
        <v>304006</v>
      </c>
      <c r="B2915" s="58" t="str">
        <f t="shared" si="90"/>
        <v>AG304006</v>
      </c>
      <c r="C2915" s="35" t="s">
        <v>12104</v>
      </c>
      <c r="D2915" s="35" t="str">
        <f t="shared" si="91"/>
        <v>304006 - Michigan Public Service Commission Funds MDHS</v>
      </c>
      <c r="E2915" s="110">
        <v>30</v>
      </c>
    </row>
    <row r="2916" spans="1:5">
      <c r="A2916" s="58">
        <v>304008</v>
      </c>
      <c r="B2916" s="58" t="str">
        <f t="shared" si="90"/>
        <v>AG304008</v>
      </c>
      <c r="C2916" s="35" t="s">
        <v>12607</v>
      </c>
      <c r="D2916" s="35" t="str">
        <f t="shared" si="91"/>
        <v>304008 - CSBG TPA</v>
      </c>
      <c r="E2916" s="110">
        <v>30</v>
      </c>
    </row>
    <row r="2917" spans="1:5">
      <c r="A2917" s="58">
        <v>304017</v>
      </c>
      <c r="B2917" s="58" t="str">
        <f t="shared" si="90"/>
        <v>AG304017</v>
      </c>
      <c r="C2917" s="35" t="s">
        <v>18949</v>
      </c>
      <c r="D2917" s="35" t="str">
        <f t="shared" si="91"/>
        <v>304017 - Weatherization Doe</v>
      </c>
      <c r="E2917" s="110">
        <v>30</v>
      </c>
    </row>
    <row r="2918" spans="1:5">
      <c r="A2918" s="58">
        <v>304018</v>
      </c>
      <c r="B2918" s="58" t="str">
        <f t="shared" si="90"/>
        <v>AG304018</v>
      </c>
      <c r="C2918" s="35" t="s">
        <v>12822</v>
      </c>
      <c r="D2918" s="35" t="str">
        <f t="shared" si="91"/>
        <v>304018 - Weatherization LIHEAP</v>
      </c>
      <c r="E2918" s="110">
        <v>30</v>
      </c>
    </row>
    <row r="2919" spans="1:5">
      <c r="A2919" s="58">
        <v>304021</v>
      </c>
      <c r="B2919" s="58" t="str">
        <f t="shared" si="90"/>
        <v>AG304021</v>
      </c>
      <c r="C2919" s="35" t="s">
        <v>12598</v>
      </c>
      <c r="D2919" s="35" t="str">
        <f t="shared" si="91"/>
        <v>304021 - Package Meals</v>
      </c>
      <c r="E2919" s="110">
        <v>30</v>
      </c>
    </row>
    <row r="2920" spans="1:5">
      <c r="A2920" s="58">
        <v>304022</v>
      </c>
      <c r="B2920" s="58" t="str">
        <f t="shared" si="90"/>
        <v>AG304022</v>
      </c>
      <c r="C2920" s="35" t="s">
        <v>5999</v>
      </c>
      <c r="D2920" s="35" t="str">
        <f t="shared" si="91"/>
        <v>304022 - Head Start</v>
      </c>
      <c r="E2920" s="110">
        <v>30</v>
      </c>
    </row>
    <row r="2921" spans="1:5">
      <c r="A2921" s="58">
        <v>304024</v>
      </c>
      <c r="B2921" s="58" t="str">
        <f t="shared" si="90"/>
        <v>AG304024</v>
      </c>
      <c r="C2921" s="35" t="s">
        <v>12601</v>
      </c>
      <c r="D2921" s="35" t="str">
        <f t="shared" si="91"/>
        <v>304024 - Early Head Start</v>
      </c>
      <c r="E2921" s="110">
        <v>30</v>
      </c>
    </row>
    <row r="2922" spans="1:5">
      <c r="A2922" s="58">
        <v>304025</v>
      </c>
      <c r="B2922" s="58" t="str">
        <f t="shared" si="90"/>
        <v>AG304025</v>
      </c>
      <c r="C2922" s="35" t="s">
        <v>12116</v>
      </c>
      <c r="D2922" s="35" t="str">
        <f t="shared" si="91"/>
        <v>304025 - HS Training &amp; Technical Assistance</v>
      </c>
      <c r="E2922" s="110">
        <v>30</v>
      </c>
    </row>
    <row r="2923" spans="1:5">
      <c r="A2923" s="58">
        <v>304028</v>
      </c>
      <c r="B2923" s="58" t="str">
        <f t="shared" si="90"/>
        <v>AG304028</v>
      </c>
      <c r="C2923" s="35" t="s">
        <v>12605</v>
      </c>
      <c r="D2923" s="35" t="str">
        <f t="shared" si="91"/>
        <v>304028 - MCAAA Managed Care</v>
      </c>
      <c r="E2923" s="110">
        <v>30</v>
      </c>
    </row>
    <row r="2924" spans="1:5">
      <c r="A2924" s="58">
        <v>304031</v>
      </c>
      <c r="B2924" s="58" t="str">
        <f t="shared" si="90"/>
        <v>AG304031</v>
      </c>
      <c r="C2924" s="35" t="s">
        <v>18950</v>
      </c>
      <c r="D2924" s="35" t="str">
        <f t="shared" si="91"/>
        <v>304031 - CSBG Administration_304031</v>
      </c>
      <c r="E2924" s="110">
        <v>30</v>
      </c>
    </row>
    <row r="2925" spans="1:5">
      <c r="A2925" s="58">
        <v>304032</v>
      </c>
      <c r="B2925" s="58" t="str">
        <f t="shared" si="90"/>
        <v>AG304032</v>
      </c>
      <c r="C2925" s="35" t="s">
        <v>18951</v>
      </c>
      <c r="D2925" s="35" t="str">
        <f t="shared" si="91"/>
        <v>304032 - MI PSC Fund - MDHS</v>
      </c>
      <c r="E2925" s="110">
        <v>30</v>
      </c>
    </row>
    <row r="2926" spans="1:5">
      <c r="A2926" s="58">
        <v>304035</v>
      </c>
      <c r="B2926" s="58" t="str">
        <f t="shared" si="90"/>
        <v>AG304035</v>
      </c>
      <c r="C2926" s="35" t="s">
        <v>9751</v>
      </c>
      <c r="D2926" s="35" t="str">
        <f t="shared" si="91"/>
        <v>304035 - Youth Activity</v>
      </c>
      <c r="E2926" s="110">
        <v>30</v>
      </c>
    </row>
    <row r="2927" spans="1:5">
      <c r="A2927" s="58">
        <v>304036</v>
      </c>
      <c r="B2927" s="58" t="str">
        <f t="shared" si="90"/>
        <v>AG304036</v>
      </c>
      <c r="C2927" s="35" t="s">
        <v>18952</v>
      </c>
      <c r="D2927" s="35" t="str">
        <f t="shared" si="91"/>
        <v>304036 - Head Start UCACFP 2010</v>
      </c>
      <c r="E2927" s="110">
        <v>30</v>
      </c>
    </row>
    <row r="2928" spans="1:5">
      <c r="A2928" s="58">
        <v>304043</v>
      </c>
      <c r="B2928" s="58" t="str">
        <f t="shared" si="90"/>
        <v>AG304043</v>
      </c>
      <c r="C2928" s="35" t="s">
        <v>12548</v>
      </c>
      <c r="D2928" s="35" t="str">
        <f t="shared" si="91"/>
        <v>304043 - Senior Advocacy</v>
      </c>
      <c r="E2928" s="110">
        <v>30</v>
      </c>
    </row>
    <row r="2929" spans="1:5">
      <c r="A2929" s="58">
        <v>304046</v>
      </c>
      <c r="B2929" s="58" t="str">
        <f t="shared" si="90"/>
        <v>AG304046</v>
      </c>
      <c r="C2929" s="35" t="s">
        <v>18953</v>
      </c>
      <c r="D2929" s="35" t="str">
        <f t="shared" si="91"/>
        <v>304046 - Outreach and Assistance 09-10</v>
      </c>
      <c r="E2929" s="110">
        <v>30</v>
      </c>
    </row>
    <row r="2930" spans="1:5">
      <c r="A2930" s="58">
        <v>304047</v>
      </c>
      <c r="B2930" s="58" t="str">
        <f t="shared" si="90"/>
        <v>AG304047</v>
      </c>
      <c r="C2930" s="35" t="s">
        <v>18954</v>
      </c>
      <c r="D2930" s="35" t="str">
        <f t="shared" si="91"/>
        <v>304047 - Long Term Care Single Pt of Entry 09-10</v>
      </c>
      <c r="E2930" s="110">
        <v>30</v>
      </c>
    </row>
    <row r="2931" spans="1:5">
      <c r="A2931" s="58">
        <v>304055</v>
      </c>
      <c r="B2931" s="58" t="str">
        <f t="shared" si="90"/>
        <v>AG304055</v>
      </c>
      <c r="C2931" s="35" t="s">
        <v>18955</v>
      </c>
      <c r="D2931" s="35" t="str">
        <f t="shared" si="91"/>
        <v>304055 - Youth Mapping-2003</v>
      </c>
      <c r="E2931" s="110">
        <v>30</v>
      </c>
    </row>
    <row r="2932" spans="1:5">
      <c r="A2932" s="58">
        <v>304065</v>
      </c>
      <c r="B2932" s="58" t="str">
        <f t="shared" si="90"/>
        <v>AG304065</v>
      </c>
      <c r="C2932" s="35" t="s">
        <v>18956</v>
      </c>
      <c r="D2932" s="35" t="str">
        <f t="shared" si="91"/>
        <v>304065 - Leaders for Life-Skillman</v>
      </c>
      <c r="E2932" s="110">
        <v>30</v>
      </c>
    </row>
    <row r="2933" spans="1:5">
      <c r="A2933" s="58">
        <v>304075</v>
      </c>
      <c r="B2933" s="58" t="str">
        <f t="shared" si="90"/>
        <v>AG304075</v>
      </c>
      <c r="C2933" s="35" t="s">
        <v>18957</v>
      </c>
      <c r="D2933" s="35" t="str">
        <f t="shared" si="91"/>
        <v>304075 - Successful Accountability for Evaluating</v>
      </c>
      <c r="E2933" s="110">
        <v>30</v>
      </c>
    </row>
    <row r="2934" spans="1:5">
      <c r="A2934" s="58">
        <v>304076</v>
      </c>
      <c r="B2934" s="58" t="str">
        <f t="shared" si="90"/>
        <v>AG304076</v>
      </c>
      <c r="C2934" s="35" t="s">
        <v>18958</v>
      </c>
      <c r="D2934" s="35" t="str">
        <f t="shared" si="91"/>
        <v>304076 - Successful Accountability for Evaluating Teenaged Youth</v>
      </c>
      <c r="E2934" s="110">
        <v>30</v>
      </c>
    </row>
    <row r="2935" spans="1:5">
      <c r="A2935" s="58">
        <v>304085</v>
      </c>
      <c r="B2935" s="58" t="str">
        <f t="shared" si="90"/>
        <v>AG304085</v>
      </c>
      <c r="C2935" s="35" t="s">
        <v>18959</v>
      </c>
      <c r="D2935" s="35" t="str">
        <f t="shared" si="91"/>
        <v>304085 - Leaders for Life-Housing</v>
      </c>
      <c r="E2935" s="110">
        <v>30</v>
      </c>
    </row>
    <row r="2936" spans="1:5">
      <c r="A2936" s="58">
        <v>304095</v>
      </c>
      <c r="B2936" s="58" t="str">
        <f t="shared" si="90"/>
        <v>AG304095</v>
      </c>
      <c r="C2936" s="35" t="s">
        <v>10123</v>
      </c>
      <c r="D2936" s="35" t="str">
        <f t="shared" si="91"/>
        <v>304095 - Empowerment</v>
      </c>
      <c r="E2936" s="110">
        <v>30</v>
      </c>
    </row>
    <row r="2937" spans="1:5">
      <c r="A2937" s="58">
        <v>304101</v>
      </c>
      <c r="B2937" s="58" t="str">
        <f t="shared" si="90"/>
        <v>AG304101</v>
      </c>
      <c r="C2937" s="35" t="s">
        <v>18960</v>
      </c>
      <c r="D2937" s="35" t="str">
        <f t="shared" si="91"/>
        <v>304101 - Center Operations_304101</v>
      </c>
      <c r="E2937" s="110">
        <v>30</v>
      </c>
    </row>
    <row r="2938" spans="1:5">
      <c r="A2938" s="58">
        <v>304102</v>
      </c>
      <c r="B2938" s="58" t="str">
        <f t="shared" si="90"/>
        <v>AG304102</v>
      </c>
      <c r="C2938" s="35" t="s">
        <v>18961</v>
      </c>
      <c r="D2938" s="35" t="str">
        <f t="shared" si="91"/>
        <v>304102 - CSBG programs Specific Asst/Id_304102</v>
      </c>
      <c r="E2938" s="110">
        <v>30</v>
      </c>
    </row>
    <row r="2939" spans="1:5">
      <c r="A2939" s="58">
        <v>304103</v>
      </c>
      <c r="B2939" s="58" t="str">
        <f t="shared" si="90"/>
        <v>AG304103</v>
      </c>
      <c r="C2939" s="35" t="s">
        <v>18962</v>
      </c>
      <c r="D2939" s="35" t="str">
        <f t="shared" si="91"/>
        <v>304103 - MPSC/MCAAA Winter warmer</v>
      </c>
      <c r="E2939" s="110">
        <v>30</v>
      </c>
    </row>
    <row r="2940" spans="1:5">
      <c r="A2940" s="58">
        <v>304108</v>
      </c>
      <c r="B2940" s="58" t="str">
        <f t="shared" si="90"/>
        <v>AG304108</v>
      </c>
      <c r="C2940" s="35" t="s">
        <v>12607</v>
      </c>
      <c r="D2940" s="35" t="str">
        <f t="shared" si="91"/>
        <v>304108 - CSBG TPA</v>
      </c>
      <c r="E2940" s="110">
        <v>30</v>
      </c>
    </row>
    <row r="2941" spans="1:5">
      <c r="A2941" s="58">
        <v>304114</v>
      </c>
      <c r="B2941" s="58" t="str">
        <f t="shared" si="90"/>
        <v>AG304114</v>
      </c>
      <c r="C2941" s="35" t="s">
        <v>18963</v>
      </c>
      <c r="D2941" s="35" t="str">
        <f t="shared" si="91"/>
        <v>304114 - TEFAP 2010-11</v>
      </c>
      <c r="E2941" s="110">
        <v>30</v>
      </c>
    </row>
    <row r="2942" spans="1:5">
      <c r="A2942" s="58">
        <v>304116</v>
      </c>
      <c r="B2942" s="58" t="str">
        <f t="shared" si="90"/>
        <v>AG304116</v>
      </c>
      <c r="C2942" s="35" t="s">
        <v>18964</v>
      </c>
      <c r="D2942" s="35" t="str">
        <f t="shared" si="91"/>
        <v>304116 - Weatherization DOE - 2</v>
      </c>
      <c r="E2942" s="110">
        <v>30</v>
      </c>
    </row>
    <row r="2943" spans="1:5">
      <c r="A2943" s="58">
        <v>304117</v>
      </c>
      <c r="B2943" s="58" t="str">
        <f t="shared" si="90"/>
        <v>AG304117</v>
      </c>
      <c r="C2943" s="35" t="s">
        <v>18949</v>
      </c>
      <c r="D2943" s="35" t="str">
        <f t="shared" si="91"/>
        <v>304117 - Weatherization Doe</v>
      </c>
      <c r="E2943" s="110">
        <v>30</v>
      </c>
    </row>
    <row r="2944" spans="1:5">
      <c r="A2944" s="58">
        <v>304118</v>
      </c>
      <c r="B2944" s="58" t="str">
        <f t="shared" si="90"/>
        <v>AG304118</v>
      </c>
      <c r="C2944" s="35" t="s">
        <v>18965</v>
      </c>
      <c r="D2944" s="35" t="str">
        <f t="shared" si="91"/>
        <v>304118 - Weatherization White Title I</v>
      </c>
      <c r="E2944" s="110">
        <v>30</v>
      </c>
    </row>
    <row r="2945" spans="1:5">
      <c r="A2945" s="58">
        <v>304121</v>
      </c>
      <c r="B2945" s="58" t="str">
        <f t="shared" si="90"/>
        <v>AG304121</v>
      </c>
      <c r="C2945" s="35" t="s">
        <v>12598</v>
      </c>
      <c r="D2945" s="35" t="str">
        <f t="shared" si="91"/>
        <v>304121 - Package Meals</v>
      </c>
      <c r="E2945" s="110">
        <v>30</v>
      </c>
    </row>
    <row r="2946" spans="1:5">
      <c r="A2946" s="58">
        <v>304122</v>
      </c>
      <c r="B2946" s="58" t="str">
        <f t="shared" si="90"/>
        <v>AG304122</v>
      </c>
      <c r="C2946" s="35" t="s">
        <v>18966</v>
      </c>
      <c r="D2946" s="35" t="str">
        <f t="shared" si="91"/>
        <v>304122 - Head Start_304122</v>
      </c>
      <c r="E2946" s="110">
        <v>30</v>
      </c>
    </row>
    <row r="2947" spans="1:5">
      <c r="A2947" s="58">
        <v>304124</v>
      </c>
      <c r="B2947" s="58" t="str">
        <f t="shared" si="90"/>
        <v>AG304124</v>
      </c>
      <c r="C2947" s="35" t="s">
        <v>12601</v>
      </c>
      <c r="D2947" s="35" t="str">
        <f t="shared" si="91"/>
        <v>304124 - Early Head Start</v>
      </c>
      <c r="E2947" s="110">
        <v>30</v>
      </c>
    </row>
    <row r="2948" spans="1:5">
      <c r="A2948" s="58">
        <v>304125</v>
      </c>
      <c r="B2948" s="58" t="str">
        <f t="shared" si="90"/>
        <v>AG304125</v>
      </c>
      <c r="C2948" s="35" t="s">
        <v>18967</v>
      </c>
      <c r="D2948" s="35" t="str">
        <f t="shared" si="91"/>
        <v>304125 - HS Training Technical Asst_304125</v>
      </c>
      <c r="E2948" s="110">
        <v>30</v>
      </c>
    </row>
    <row r="2949" spans="1:5">
      <c r="A2949" s="58">
        <v>304128</v>
      </c>
      <c r="B2949" s="58" t="str">
        <f t="shared" ref="B2949:B3012" si="92">"AG"&amp;A2949</f>
        <v>AG304128</v>
      </c>
      <c r="C2949" s="35" t="s">
        <v>12605</v>
      </c>
      <c r="D2949" s="35" t="str">
        <f t="shared" ref="D2949:D3012" si="93">A2949&amp;" - "&amp;C2949</f>
        <v>304128 - MCAAA Managed Care</v>
      </c>
      <c r="E2949" s="110">
        <v>30</v>
      </c>
    </row>
    <row r="2950" spans="1:5">
      <c r="A2950" s="58">
        <v>304131</v>
      </c>
      <c r="B2950" s="58" t="str">
        <f t="shared" si="92"/>
        <v>AG304131</v>
      </c>
      <c r="C2950" s="35" t="s">
        <v>18968</v>
      </c>
      <c r="D2950" s="35" t="str">
        <f t="shared" si="93"/>
        <v>304131 - CSBG Administration_304131</v>
      </c>
      <c r="E2950" s="110">
        <v>30</v>
      </c>
    </row>
    <row r="2951" spans="1:5">
      <c r="A2951" s="58">
        <v>304132</v>
      </c>
      <c r="B2951" s="58" t="str">
        <f t="shared" si="92"/>
        <v>AG304132</v>
      </c>
      <c r="C2951" s="35" t="s">
        <v>18924</v>
      </c>
      <c r="D2951" s="35" t="str">
        <f t="shared" si="93"/>
        <v>304132 - MPSC/MCAAA WX ED</v>
      </c>
      <c r="E2951" s="110">
        <v>30</v>
      </c>
    </row>
    <row r="2952" spans="1:5">
      <c r="A2952" s="58">
        <v>304134</v>
      </c>
      <c r="B2952" s="58" t="str">
        <f t="shared" si="92"/>
        <v>AG304134</v>
      </c>
      <c r="C2952" s="35" t="s">
        <v>12609</v>
      </c>
      <c r="D2952" s="35" t="str">
        <f t="shared" si="93"/>
        <v>304134 - MPSC WX Client Ed</v>
      </c>
      <c r="E2952" s="110">
        <v>30</v>
      </c>
    </row>
    <row r="2953" spans="1:5">
      <c r="A2953" s="58">
        <v>304135</v>
      </c>
      <c r="B2953" s="58" t="str">
        <f t="shared" si="92"/>
        <v>AG304135</v>
      </c>
      <c r="C2953" s="35" t="s">
        <v>18969</v>
      </c>
      <c r="D2953" s="35" t="str">
        <f t="shared" si="93"/>
        <v>304135 - Energy Optimization 2010-11</v>
      </c>
      <c r="E2953" s="110">
        <v>30</v>
      </c>
    </row>
    <row r="2954" spans="1:5">
      <c r="A2954" s="58">
        <v>304136</v>
      </c>
      <c r="B2954" s="58" t="str">
        <f t="shared" si="92"/>
        <v>AG304136</v>
      </c>
      <c r="C2954" s="35" t="s">
        <v>18970</v>
      </c>
      <c r="D2954" s="35" t="str">
        <f t="shared" si="93"/>
        <v>304136 - Head Start USDA 2010-11</v>
      </c>
      <c r="E2954" s="110">
        <v>30</v>
      </c>
    </row>
    <row r="2955" spans="1:5">
      <c r="A2955" s="58">
        <v>304146</v>
      </c>
      <c r="B2955" s="58" t="str">
        <f t="shared" si="92"/>
        <v>AG304146</v>
      </c>
      <c r="C2955" s="35" t="s">
        <v>18971</v>
      </c>
      <c r="D2955" s="35" t="str">
        <f t="shared" si="93"/>
        <v>304146 - Outreach &amp; Assistance 10-11 DHS</v>
      </c>
      <c r="E2955" s="110">
        <v>30</v>
      </c>
    </row>
    <row r="2956" spans="1:5">
      <c r="A2956" s="58">
        <v>304201</v>
      </c>
      <c r="B2956" s="58" t="str">
        <f t="shared" si="92"/>
        <v>AG304201</v>
      </c>
      <c r="C2956" s="35" t="s">
        <v>18972</v>
      </c>
      <c r="D2956" s="35" t="str">
        <f t="shared" si="93"/>
        <v>304201 - Center Opertaions</v>
      </c>
      <c r="E2956" s="110">
        <v>30</v>
      </c>
    </row>
    <row r="2957" spans="1:5">
      <c r="A2957" s="58">
        <v>304202</v>
      </c>
      <c r="B2957" s="58" t="str">
        <f t="shared" si="92"/>
        <v>AG304202</v>
      </c>
      <c r="C2957" s="35" t="s">
        <v>18973</v>
      </c>
      <c r="D2957" s="35" t="str">
        <f t="shared" si="93"/>
        <v>304202 - CSBG Programs Specific Asst/Id_304202</v>
      </c>
      <c r="E2957" s="110">
        <v>30</v>
      </c>
    </row>
    <row r="2958" spans="1:5">
      <c r="A2958" s="58">
        <v>304203</v>
      </c>
      <c r="B2958" s="58" t="str">
        <f t="shared" si="92"/>
        <v>AG304203</v>
      </c>
      <c r="C2958" s="35" t="s">
        <v>18923</v>
      </c>
      <c r="D2958" s="35" t="str">
        <f t="shared" si="93"/>
        <v>304203 - MPSC/MCAAA Winter Warmer</v>
      </c>
      <c r="E2958" s="110">
        <v>30</v>
      </c>
    </row>
    <row r="2959" spans="1:5">
      <c r="A2959" s="58">
        <v>304208</v>
      </c>
      <c r="B2959" s="58" t="str">
        <f t="shared" si="92"/>
        <v>AG304208</v>
      </c>
      <c r="C2959" s="35" t="s">
        <v>18935</v>
      </c>
      <c r="D2959" s="35" t="str">
        <f t="shared" si="93"/>
        <v>304208 - CSBG - TPA</v>
      </c>
      <c r="E2959" s="110">
        <v>30</v>
      </c>
    </row>
    <row r="2960" spans="1:5">
      <c r="A2960" s="58">
        <v>304214</v>
      </c>
      <c r="B2960" s="58" t="str">
        <f t="shared" si="92"/>
        <v>AG304214</v>
      </c>
      <c r="C2960" s="35" t="s">
        <v>12834</v>
      </c>
      <c r="D2960" s="35" t="str">
        <f t="shared" si="93"/>
        <v>304214 - TEFAP</v>
      </c>
      <c r="E2960" s="110">
        <v>30</v>
      </c>
    </row>
    <row r="2961" spans="1:5">
      <c r="A2961" s="58">
        <v>304217</v>
      </c>
      <c r="B2961" s="58" t="str">
        <f t="shared" si="92"/>
        <v>AG304217</v>
      </c>
      <c r="C2961" s="35" t="s">
        <v>12654</v>
      </c>
      <c r="D2961" s="35" t="str">
        <f t="shared" si="93"/>
        <v>304217 - Weatherization DOE</v>
      </c>
      <c r="E2961" s="110">
        <v>30</v>
      </c>
    </row>
    <row r="2962" spans="1:5">
      <c r="A2962" s="58">
        <v>304218</v>
      </c>
      <c r="B2962" s="58" t="str">
        <f t="shared" si="92"/>
        <v>AG304218</v>
      </c>
      <c r="C2962" s="35" t="s">
        <v>12822</v>
      </c>
      <c r="D2962" s="35" t="str">
        <f t="shared" si="93"/>
        <v>304218 - Weatherization LIHEAP</v>
      </c>
      <c r="E2962" s="110">
        <v>30</v>
      </c>
    </row>
    <row r="2963" spans="1:5">
      <c r="A2963" s="58">
        <v>304221</v>
      </c>
      <c r="B2963" s="58" t="str">
        <f t="shared" si="92"/>
        <v>AG304221</v>
      </c>
      <c r="C2963" s="35" t="s">
        <v>12598</v>
      </c>
      <c r="D2963" s="35" t="str">
        <f t="shared" si="93"/>
        <v>304221 - Package Meals</v>
      </c>
      <c r="E2963" s="110">
        <v>30</v>
      </c>
    </row>
    <row r="2964" spans="1:5">
      <c r="A2964" s="58">
        <v>304222</v>
      </c>
      <c r="B2964" s="58" t="str">
        <f t="shared" si="92"/>
        <v>AG304222</v>
      </c>
      <c r="C2964" s="35" t="s">
        <v>18974</v>
      </c>
      <c r="D2964" s="35" t="str">
        <f t="shared" si="93"/>
        <v>304222 - Head Start_304222</v>
      </c>
      <c r="E2964" s="110">
        <v>30</v>
      </c>
    </row>
    <row r="2965" spans="1:5">
      <c r="A2965" s="58">
        <v>304224</v>
      </c>
      <c r="B2965" s="58" t="str">
        <f t="shared" si="92"/>
        <v>AG304224</v>
      </c>
      <c r="C2965" s="35" t="s">
        <v>12601</v>
      </c>
      <c r="D2965" s="35" t="str">
        <f t="shared" si="93"/>
        <v>304224 - Early Head Start</v>
      </c>
      <c r="E2965" s="110">
        <v>30</v>
      </c>
    </row>
    <row r="2966" spans="1:5">
      <c r="A2966" s="58">
        <v>304225</v>
      </c>
      <c r="B2966" s="58" t="str">
        <f t="shared" si="92"/>
        <v>AG304225</v>
      </c>
      <c r="C2966" s="35" t="s">
        <v>18975</v>
      </c>
      <c r="D2966" s="35" t="str">
        <f t="shared" si="93"/>
        <v>304225 - HS Training Technical Asst_304225</v>
      </c>
      <c r="E2966" s="110">
        <v>30</v>
      </c>
    </row>
    <row r="2967" spans="1:5">
      <c r="A2967" s="58">
        <v>304228</v>
      </c>
      <c r="B2967" s="58" t="str">
        <f t="shared" si="92"/>
        <v>AG304228</v>
      </c>
      <c r="C2967" s="35" t="s">
        <v>18916</v>
      </c>
      <c r="D2967" s="35" t="str">
        <f t="shared" si="93"/>
        <v>304228 - MCAAA - Managed Care</v>
      </c>
      <c r="E2967" s="110">
        <v>30</v>
      </c>
    </row>
    <row r="2968" spans="1:5">
      <c r="A2968" s="58">
        <v>304231</v>
      </c>
      <c r="B2968" s="58" t="str">
        <f t="shared" si="92"/>
        <v>AG304231</v>
      </c>
      <c r="C2968" s="35" t="s">
        <v>18976</v>
      </c>
      <c r="D2968" s="35" t="str">
        <f t="shared" si="93"/>
        <v>304231 - CSBG Administration_304231</v>
      </c>
      <c r="E2968" s="110">
        <v>30</v>
      </c>
    </row>
    <row r="2969" spans="1:5">
      <c r="A2969" s="58">
        <v>304234</v>
      </c>
      <c r="B2969" s="58" t="str">
        <f t="shared" si="92"/>
        <v>AG304234</v>
      </c>
      <c r="C2969" s="35" t="s">
        <v>12609</v>
      </c>
      <c r="D2969" s="35" t="str">
        <f t="shared" si="93"/>
        <v>304234 - MPSC WX Client Ed</v>
      </c>
      <c r="E2969" s="110">
        <v>30</v>
      </c>
    </row>
    <row r="2970" spans="1:5">
      <c r="A2970" s="58">
        <v>304235</v>
      </c>
      <c r="B2970" s="58" t="str">
        <f t="shared" si="92"/>
        <v>AG304235</v>
      </c>
      <c r="C2970" s="35" t="s">
        <v>18977</v>
      </c>
      <c r="D2970" s="35" t="str">
        <f t="shared" si="93"/>
        <v>304235 - MPSC/MCAAA Energy Assistance Program</v>
      </c>
      <c r="E2970" s="110">
        <v>30</v>
      </c>
    </row>
    <row r="2971" spans="1:5">
      <c r="A2971" s="58">
        <v>304236</v>
      </c>
      <c r="B2971" s="58" t="str">
        <f t="shared" si="92"/>
        <v>AG304236</v>
      </c>
      <c r="C2971" s="35" t="s">
        <v>12838</v>
      </c>
      <c r="D2971" s="35" t="str">
        <f t="shared" si="93"/>
        <v>304236 - Detroit Child Dev Head Start</v>
      </c>
      <c r="E2971" s="110">
        <v>30</v>
      </c>
    </row>
    <row r="2972" spans="1:5">
      <c r="A2972" s="58">
        <v>304301</v>
      </c>
      <c r="B2972" s="58" t="str">
        <f t="shared" si="92"/>
        <v>AG304301</v>
      </c>
      <c r="C2972" s="35" t="s">
        <v>18978</v>
      </c>
      <c r="D2972" s="35" t="str">
        <f t="shared" si="93"/>
        <v>304301 - Center Operations_304301</v>
      </c>
      <c r="E2972" s="110">
        <v>30</v>
      </c>
    </row>
    <row r="2973" spans="1:5">
      <c r="A2973" s="58">
        <v>304302</v>
      </c>
      <c r="B2973" s="58" t="str">
        <f t="shared" si="92"/>
        <v>AG304302</v>
      </c>
      <c r="C2973" s="35" t="s">
        <v>18979</v>
      </c>
      <c r="D2973" s="35" t="str">
        <f t="shared" si="93"/>
        <v>304302 - CSBG Programs - Specific Asst/Id_304302</v>
      </c>
      <c r="E2973" s="110">
        <v>30</v>
      </c>
    </row>
    <row r="2974" spans="1:5">
      <c r="A2974" s="58">
        <v>304308</v>
      </c>
      <c r="B2974" s="58" t="str">
        <f t="shared" si="92"/>
        <v>AG304308</v>
      </c>
      <c r="C2974" s="35" t="s">
        <v>18935</v>
      </c>
      <c r="D2974" s="35" t="str">
        <f t="shared" si="93"/>
        <v>304308 - CSBG - TPA</v>
      </c>
      <c r="E2974" s="110">
        <v>30</v>
      </c>
    </row>
    <row r="2975" spans="1:5">
      <c r="A2975" s="58">
        <v>304310</v>
      </c>
      <c r="B2975" s="58" t="str">
        <f t="shared" si="92"/>
        <v>AG304310</v>
      </c>
      <c r="C2975" s="35" t="s">
        <v>18980</v>
      </c>
      <c r="D2975" s="35" t="str">
        <f t="shared" si="93"/>
        <v>304310 - Emergency Shelter Year II_304310</v>
      </c>
      <c r="E2975" s="110">
        <v>30</v>
      </c>
    </row>
    <row r="2976" spans="1:5">
      <c r="A2976" s="58">
        <v>304311</v>
      </c>
      <c r="B2976" s="58" t="str">
        <f t="shared" si="92"/>
        <v>AG304311</v>
      </c>
      <c r="C2976" s="35" t="s">
        <v>18981</v>
      </c>
      <c r="D2976" s="35" t="str">
        <f t="shared" si="93"/>
        <v>304311 - Emergency Shelter Year II_304311</v>
      </c>
      <c r="E2976" s="110">
        <v>30</v>
      </c>
    </row>
    <row r="2977" spans="1:5">
      <c r="A2977" s="58">
        <v>304314</v>
      </c>
      <c r="B2977" s="58" t="str">
        <f t="shared" si="92"/>
        <v>AG304314</v>
      </c>
      <c r="C2977" s="35" t="s">
        <v>12834</v>
      </c>
      <c r="D2977" s="35" t="str">
        <f t="shared" si="93"/>
        <v>304314 - TEFAP</v>
      </c>
      <c r="E2977" s="110">
        <v>30</v>
      </c>
    </row>
    <row r="2978" spans="1:5">
      <c r="A2978" s="58">
        <v>304319</v>
      </c>
      <c r="B2978" s="58" t="str">
        <f t="shared" si="92"/>
        <v>AG304319</v>
      </c>
      <c r="C2978" s="35" t="s">
        <v>12598</v>
      </c>
      <c r="D2978" s="35" t="str">
        <f t="shared" si="93"/>
        <v>304319 - Package Meals</v>
      </c>
      <c r="E2978" s="110">
        <v>30</v>
      </c>
    </row>
    <row r="2979" spans="1:5">
      <c r="A2979" s="58">
        <v>304320</v>
      </c>
      <c r="B2979" s="58" t="str">
        <f t="shared" si="92"/>
        <v>AG304320</v>
      </c>
      <c r="C2979" s="35" t="s">
        <v>18982</v>
      </c>
      <c r="D2979" s="35" t="str">
        <f t="shared" si="93"/>
        <v>304320 - Emergency Shelter Staff</v>
      </c>
      <c r="E2979" s="110">
        <v>30</v>
      </c>
    </row>
    <row r="2980" spans="1:5">
      <c r="A2980" s="58">
        <v>304321</v>
      </c>
      <c r="B2980" s="58" t="str">
        <f t="shared" si="92"/>
        <v>AG304321</v>
      </c>
      <c r="C2980" s="35" t="s">
        <v>18982</v>
      </c>
      <c r="D2980" s="35" t="str">
        <f t="shared" si="93"/>
        <v>304321 - Emergency Shelter Staff</v>
      </c>
      <c r="E2980" s="110">
        <v>30</v>
      </c>
    </row>
    <row r="2981" spans="1:5">
      <c r="A2981" s="58">
        <v>304322</v>
      </c>
      <c r="B2981" s="58" t="str">
        <f t="shared" si="92"/>
        <v>AG304322</v>
      </c>
      <c r="C2981" s="35" t="s">
        <v>5999</v>
      </c>
      <c r="D2981" s="35" t="str">
        <f t="shared" si="93"/>
        <v>304322 - Head Start</v>
      </c>
      <c r="E2981" s="110">
        <v>30</v>
      </c>
    </row>
    <row r="2982" spans="1:5">
      <c r="A2982" s="58">
        <v>304328</v>
      </c>
      <c r="B2982" s="58" t="str">
        <f t="shared" si="92"/>
        <v>AG304328</v>
      </c>
      <c r="C2982" s="35" t="s">
        <v>18916</v>
      </c>
      <c r="D2982" s="35" t="str">
        <f t="shared" si="93"/>
        <v>304328 - MCAAA - Managed Care</v>
      </c>
      <c r="E2982" s="110">
        <v>30</v>
      </c>
    </row>
    <row r="2983" spans="1:5">
      <c r="A2983" s="58">
        <v>304331</v>
      </c>
      <c r="B2983" s="58" t="str">
        <f t="shared" si="92"/>
        <v>AG304331</v>
      </c>
      <c r="C2983" s="35" t="s">
        <v>18983</v>
      </c>
      <c r="D2983" s="35" t="str">
        <f t="shared" si="93"/>
        <v>304331 - CSBG Administration_304331</v>
      </c>
      <c r="E2983" s="110">
        <v>30</v>
      </c>
    </row>
    <row r="2984" spans="1:5">
      <c r="A2984" s="58">
        <v>304340</v>
      </c>
      <c r="B2984" s="58" t="str">
        <f t="shared" si="92"/>
        <v>AG304340</v>
      </c>
      <c r="C2984" s="35" t="s">
        <v>18984</v>
      </c>
      <c r="D2984" s="35" t="str">
        <f t="shared" si="93"/>
        <v>304340 - Emergency Shelter Grant_304340</v>
      </c>
      <c r="E2984" s="110">
        <v>30</v>
      </c>
    </row>
    <row r="2985" spans="1:5">
      <c r="A2985" s="58">
        <v>304455</v>
      </c>
      <c r="B2985" s="58" t="str">
        <f t="shared" si="92"/>
        <v>AG304455</v>
      </c>
      <c r="C2985" s="35" t="s">
        <v>18876</v>
      </c>
      <c r="D2985" s="35" t="str">
        <f t="shared" si="93"/>
        <v>304455 - Head Start - Traning Technical Assistance</v>
      </c>
      <c r="E2985" s="110">
        <v>30</v>
      </c>
    </row>
    <row r="2986" spans="1:5">
      <c r="A2986" s="58">
        <v>304465</v>
      </c>
      <c r="B2986" s="58" t="str">
        <f t="shared" si="92"/>
        <v>AG304465</v>
      </c>
      <c r="C2986" s="35" t="s">
        <v>18985</v>
      </c>
      <c r="D2986" s="35" t="str">
        <f t="shared" si="93"/>
        <v>304465 - Leaders for Life - Skillman</v>
      </c>
      <c r="E2986" s="110">
        <v>30</v>
      </c>
    </row>
    <row r="2987" spans="1:5">
      <c r="A2987" s="58">
        <v>304475</v>
      </c>
      <c r="B2987" s="58" t="str">
        <f t="shared" si="92"/>
        <v>AG304475</v>
      </c>
      <c r="C2987" s="35" t="s">
        <v>10599</v>
      </c>
      <c r="D2987" s="35" t="str">
        <f t="shared" si="93"/>
        <v>304475 - Successful Accountability For Evaluating</v>
      </c>
      <c r="E2987" s="110">
        <v>30</v>
      </c>
    </row>
    <row r="2988" spans="1:5">
      <c r="A2988" s="58">
        <v>304484</v>
      </c>
      <c r="B2988" s="58" t="str">
        <f t="shared" si="92"/>
        <v>AG304484</v>
      </c>
      <c r="C2988" s="35" t="s">
        <v>18986</v>
      </c>
      <c r="D2988" s="35" t="str">
        <f t="shared" si="93"/>
        <v>304484 - Leaders for Life - Housing</v>
      </c>
      <c r="E2988" s="110">
        <v>30</v>
      </c>
    </row>
    <row r="2989" spans="1:5">
      <c r="A2989" s="58">
        <v>304565</v>
      </c>
      <c r="B2989" s="58" t="str">
        <f t="shared" si="92"/>
        <v>AG304565</v>
      </c>
      <c r="C2989" s="35" t="s">
        <v>18987</v>
      </c>
      <c r="D2989" s="35" t="str">
        <f t="shared" si="93"/>
        <v>304565 - Positive Images</v>
      </c>
      <c r="E2989" s="110">
        <v>30</v>
      </c>
    </row>
    <row r="2990" spans="1:5">
      <c r="A2990" s="58">
        <v>304650</v>
      </c>
      <c r="B2990" s="58" t="str">
        <f t="shared" si="92"/>
        <v>AG304650</v>
      </c>
      <c r="C2990" s="35" t="s">
        <v>18988</v>
      </c>
      <c r="D2990" s="35" t="str">
        <f t="shared" si="93"/>
        <v>304650 - CDBG-Homeless-Revenue</v>
      </c>
      <c r="E2990" s="110">
        <v>30</v>
      </c>
    </row>
    <row r="2991" spans="1:5">
      <c r="A2991" s="58">
        <v>304660</v>
      </c>
      <c r="B2991" s="58" t="str">
        <f t="shared" si="92"/>
        <v>AG304660</v>
      </c>
      <c r="C2991" s="35" t="s">
        <v>18989</v>
      </c>
      <c r="D2991" s="35" t="str">
        <f t="shared" si="93"/>
        <v>304660 - Michigan Veterans Foundation</v>
      </c>
      <c r="E2991" s="110">
        <v>30</v>
      </c>
    </row>
    <row r="2992" spans="1:5">
      <c r="A2992" s="58">
        <v>304715</v>
      </c>
      <c r="B2992" s="58" t="str">
        <f t="shared" si="92"/>
        <v>AG304715</v>
      </c>
      <c r="C2992" s="35" t="s">
        <v>18990</v>
      </c>
      <c r="D2992" s="35" t="str">
        <f t="shared" si="93"/>
        <v>304715 - St Johns Community Center-2000-01</v>
      </c>
      <c r="E2992" s="110">
        <v>30</v>
      </c>
    </row>
    <row r="2993" spans="1:5">
      <c r="A2993" s="58">
        <v>304720</v>
      </c>
      <c r="B2993" s="58" t="str">
        <f t="shared" si="92"/>
        <v>AG304720</v>
      </c>
      <c r="C2993" s="35" t="s">
        <v>18991</v>
      </c>
      <c r="D2993" s="35" t="str">
        <f t="shared" si="93"/>
        <v>304720 - COTS-Coalition of Temporary Shelter</v>
      </c>
      <c r="E2993" s="110">
        <v>30</v>
      </c>
    </row>
    <row r="2994" spans="1:5">
      <c r="A2994" s="58">
        <v>304725</v>
      </c>
      <c r="B2994" s="58" t="str">
        <f t="shared" si="92"/>
        <v>AG304725</v>
      </c>
      <c r="C2994" s="35" t="s">
        <v>18992</v>
      </c>
      <c r="D2994" s="35" t="str">
        <f t="shared" si="93"/>
        <v>304725 - Love Outreach Service Center-2000-01</v>
      </c>
      <c r="E2994" s="110">
        <v>30</v>
      </c>
    </row>
    <row r="2995" spans="1:5">
      <c r="A2995" s="58">
        <v>304735</v>
      </c>
      <c r="B2995" s="58" t="str">
        <f t="shared" si="92"/>
        <v>AG304735</v>
      </c>
      <c r="C2995" s="35" t="s">
        <v>18993</v>
      </c>
      <c r="D2995" s="35" t="str">
        <f t="shared" si="93"/>
        <v>304735 - Detroit Health Care for the Homeless-2000-01</v>
      </c>
      <c r="E2995" s="110">
        <v>30</v>
      </c>
    </row>
    <row r="2996" spans="1:5">
      <c r="A2996" s="58">
        <v>304745</v>
      </c>
      <c r="B2996" s="58" t="str">
        <f t="shared" si="92"/>
        <v>AG304745</v>
      </c>
      <c r="C2996" s="35" t="s">
        <v>18994</v>
      </c>
      <c r="D2996" s="35" t="str">
        <f t="shared" si="93"/>
        <v>304745 - Eastside Emergency Center-2000-01</v>
      </c>
      <c r="E2996" s="110">
        <v>30</v>
      </c>
    </row>
    <row r="2997" spans="1:5">
      <c r="A2997" s="58">
        <v>304755</v>
      </c>
      <c r="B2997" s="58" t="str">
        <f t="shared" si="92"/>
        <v>AG304755</v>
      </c>
      <c r="C2997" s="35" t="s">
        <v>18995</v>
      </c>
      <c r="D2997" s="35" t="str">
        <f t="shared" si="93"/>
        <v>304755 - Freedom House-2000-01</v>
      </c>
      <c r="E2997" s="110">
        <v>30</v>
      </c>
    </row>
    <row r="2998" spans="1:5">
      <c r="A2998" s="58">
        <v>304765</v>
      </c>
      <c r="B2998" s="58" t="str">
        <f t="shared" si="92"/>
        <v>AG304765</v>
      </c>
      <c r="C2998" s="35" t="s">
        <v>18996</v>
      </c>
      <c r="D2998" s="35" t="str">
        <f t="shared" si="93"/>
        <v>304765 - Effective Community Alternative Housing-2000-01</v>
      </c>
      <c r="E2998" s="110">
        <v>30</v>
      </c>
    </row>
    <row r="2999" spans="1:5">
      <c r="A2999" s="58">
        <v>304771</v>
      </c>
      <c r="B2999" s="58" t="str">
        <f t="shared" si="92"/>
        <v>AG304771</v>
      </c>
      <c r="C2999" s="35" t="s">
        <v>10075</v>
      </c>
      <c r="D2999" s="35" t="str">
        <f t="shared" si="93"/>
        <v>304771 - Emmanuel House Recovery Program</v>
      </c>
      <c r="E2999" s="110">
        <v>30</v>
      </c>
    </row>
    <row r="3000" spans="1:5">
      <c r="A3000" s="58">
        <v>304780</v>
      </c>
      <c r="B3000" s="58" t="str">
        <f t="shared" si="92"/>
        <v>AG304780</v>
      </c>
      <c r="C3000" s="35" t="s">
        <v>8900</v>
      </c>
      <c r="D3000" s="35" t="str">
        <f t="shared" si="93"/>
        <v>304780 - Genesis House III (Detroit Rescue Mission)</v>
      </c>
      <c r="E3000" s="110">
        <v>30</v>
      </c>
    </row>
    <row r="3001" spans="1:5">
      <c r="A3001" s="58">
        <v>304795</v>
      </c>
      <c r="B3001" s="58" t="str">
        <f t="shared" si="92"/>
        <v>AG304795</v>
      </c>
      <c r="C3001" s="35" t="s">
        <v>18997</v>
      </c>
      <c r="D3001" s="35" t="str">
        <f t="shared" si="93"/>
        <v>304795 - LADA/Landlord Tenant -2000-01</v>
      </c>
      <c r="E3001" s="110">
        <v>30</v>
      </c>
    </row>
    <row r="3002" spans="1:5">
      <c r="A3002" s="58">
        <v>304805</v>
      </c>
      <c r="B3002" s="58" t="str">
        <f t="shared" si="92"/>
        <v>AG304805</v>
      </c>
      <c r="C3002" s="35" t="s">
        <v>18998</v>
      </c>
      <c r="D3002" s="35" t="str">
        <f t="shared" si="93"/>
        <v>304805 - Michigan Veterans Foundation-2000-01</v>
      </c>
      <c r="E3002" s="110">
        <v>30</v>
      </c>
    </row>
    <row r="3003" spans="1:5">
      <c r="A3003" s="58">
        <v>304810</v>
      </c>
      <c r="B3003" s="58" t="str">
        <f t="shared" si="92"/>
        <v>AG304810</v>
      </c>
      <c r="C3003" s="35" t="s">
        <v>18999</v>
      </c>
      <c r="D3003" s="35" t="str">
        <f t="shared" si="93"/>
        <v>304810 - NSO 24 Hr Walk-in Center</v>
      </c>
      <c r="E3003" s="110">
        <v>30</v>
      </c>
    </row>
    <row r="3004" spans="1:5">
      <c r="A3004" s="58">
        <v>304815</v>
      </c>
      <c r="B3004" s="58" t="str">
        <f t="shared" si="92"/>
        <v>AG304815</v>
      </c>
      <c r="C3004" s="35" t="s">
        <v>19000</v>
      </c>
      <c r="D3004" s="35" t="str">
        <f t="shared" si="93"/>
        <v>304815 - Mt. Nebo Resource Center-2000-01</v>
      </c>
      <c r="E3004" s="110">
        <v>30</v>
      </c>
    </row>
    <row r="3005" spans="1:5">
      <c r="A3005" s="58">
        <v>304825</v>
      </c>
      <c r="B3005" s="58" t="str">
        <f t="shared" si="92"/>
        <v>AG304825</v>
      </c>
      <c r="C3005" s="35" t="s">
        <v>19001</v>
      </c>
      <c r="D3005" s="35" t="str">
        <f t="shared" si="93"/>
        <v>304825 - New Day Multi-Purpose Center</v>
      </c>
      <c r="E3005" s="110">
        <v>30</v>
      </c>
    </row>
    <row r="3006" spans="1:5">
      <c r="A3006" s="58">
        <v>304830</v>
      </c>
      <c r="B3006" s="58" t="str">
        <f t="shared" si="92"/>
        <v>AG304830</v>
      </c>
      <c r="C3006" s="35" t="s">
        <v>8904</v>
      </c>
      <c r="D3006" s="35" t="str">
        <f t="shared" si="93"/>
        <v>304830 - People United as One</v>
      </c>
      <c r="E3006" s="110">
        <v>30</v>
      </c>
    </row>
    <row r="3007" spans="1:5">
      <c r="A3007" s="58">
        <v>304855</v>
      </c>
      <c r="B3007" s="58" t="str">
        <f t="shared" si="92"/>
        <v>AG304855</v>
      </c>
      <c r="C3007" s="35" t="s">
        <v>19002</v>
      </c>
      <c r="D3007" s="35" t="str">
        <f t="shared" si="93"/>
        <v>304855 - Detroit Rescue Mission-1999-00</v>
      </c>
      <c r="E3007" s="110">
        <v>30</v>
      </c>
    </row>
    <row r="3008" spans="1:5">
      <c r="A3008" s="58">
        <v>304865</v>
      </c>
      <c r="B3008" s="58" t="str">
        <f t="shared" si="92"/>
        <v>AG304865</v>
      </c>
      <c r="C3008" s="35" t="s">
        <v>19003</v>
      </c>
      <c r="D3008" s="35" t="str">
        <f t="shared" si="93"/>
        <v>304865 - Wayne County Neighborhood L.S.-2000-01</v>
      </c>
      <c r="E3008" s="110">
        <v>30</v>
      </c>
    </row>
    <row r="3009" spans="1:5">
      <c r="A3009" s="58">
        <v>304885</v>
      </c>
      <c r="B3009" s="58" t="str">
        <f t="shared" si="92"/>
        <v>AG304885</v>
      </c>
      <c r="C3009" s="35" t="s">
        <v>19004</v>
      </c>
      <c r="D3009" s="35" t="str">
        <f t="shared" si="93"/>
        <v>304885 - Genesis House II-1999-00</v>
      </c>
      <c r="E3009" s="110">
        <v>30</v>
      </c>
    </row>
    <row r="3010" spans="1:5">
      <c r="A3010" s="58">
        <v>304890</v>
      </c>
      <c r="B3010" s="58" t="str">
        <f t="shared" si="92"/>
        <v>AG304890</v>
      </c>
      <c r="C3010" s="35" t="s">
        <v>8906</v>
      </c>
      <c r="D3010" s="35" t="str">
        <f t="shared" si="93"/>
        <v>304890 - YWCA Homeless Services</v>
      </c>
      <c r="E3010" s="110">
        <v>30</v>
      </c>
    </row>
    <row r="3011" spans="1:5">
      <c r="A3011" s="58">
        <v>304895</v>
      </c>
      <c r="B3011" s="58" t="str">
        <f t="shared" si="92"/>
        <v>AG304895</v>
      </c>
      <c r="C3011" s="35" t="s">
        <v>19005</v>
      </c>
      <c r="D3011" s="35" t="str">
        <f t="shared" si="93"/>
        <v>304895 - Mariners Inn-1999-00</v>
      </c>
      <c r="E3011" s="110">
        <v>30</v>
      </c>
    </row>
    <row r="3012" spans="1:5">
      <c r="A3012" s="58">
        <v>305010</v>
      </c>
      <c r="B3012" s="58" t="str">
        <f t="shared" si="92"/>
        <v>AG305010</v>
      </c>
      <c r="C3012" s="35" t="s">
        <v>18977</v>
      </c>
      <c r="D3012" s="35" t="str">
        <f t="shared" si="93"/>
        <v>305010 - MPSC/MCAAA Energy Assistance Program</v>
      </c>
      <c r="E3012" s="110">
        <v>30</v>
      </c>
    </row>
    <row r="3013" spans="1:5">
      <c r="A3013" s="58">
        <v>309950</v>
      </c>
      <c r="B3013" s="58" t="str">
        <f t="shared" ref="B3013:B3076" si="94">"AG"&amp;A3013</f>
        <v>AG309950</v>
      </c>
      <c r="C3013" s="35" t="s">
        <v>19006</v>
      </c>
      <c r="D3013" s="35" t="str">
        <f t="shared" ref="D3013:D3076" si="95">A3013&amp;" - "&amp;C3013</f>
        <v>309950 - GASB34HUS-3595</v>
      </c>
      <c r="E3013" s="110">
        <v>30</v>
      </c>
    </row>
    <row r="3014" spans="1:5">
      <c r="A3014" s="58">
        <v>309951</v>
      </c>
      <c r="B3014" s="58" t="str">
        <f t="shared" si="94"/>
        <v>AG309951</v>
      </c>
      <c r="C3014" s="35" t="s">
        <v>19007</v>
      </c>
      <c r="D3014" s="35" t="str">
        <f t="shared" si="95"/>
        <v>309951 - GASB34HUS-3695</v>
      </c>
      <c r="E3014" s="58">
        <v>30</v>
      </c>
    </row>
    <row r="3015" spans="1:5">
      <c r="A3015" s="58">
        <v>310010</v>
      </c>
      <c r="B3015" s="58" t="str">
        <f t="shared" si="94"/>
        <v>AG310010</v>
      </c>
      <c r="C3015" s="35" t="s">
        <v>19008</v>
      </c>
      <c r="D3015" s="35" t="str">
        <f t="shared" si="95"/>
        <v>310010 - Office of the CIO</v>
      </c>
      <c r="E3015" s="110">
        <v>31</v>
      </c>
    </row>
    <row r="3016" spans="1:5">
      <c r="A3016" s="58">
        <v>310020</v>
      </c>
      <c r="B3016" s="58" t="str">
        <f t="shared" si="94"/>
        <v>AG310020</v>
      </c>
      <c r="C3016" s="35" t="s">
        <v>19009</v>
      </c>
      <c r="D3016" s="35" t="str">
        <f t="shared" si="95"/>
        <v>310020 - Departmental Technical Services</v>
      </c>
      <c r="E3016" s="110">
        <v>31</v>
      </c>
    </row>
    <row r="3017" spans="1:5">
      <c r="A3017" s="58">
        <v>310030</v>
      </c>
      <c r="B3017" s="58" t="str">
        <f t="shared" si="94"/>
        <v>AG310030</v>
      </c>
      <c r="C3017" s="35" t="s">
        <v>19010</v>
      </c>
      <c r="D3017" s="35" t="str">
        <f t="shared" si="95"/>
        <v>310030 - Detroit Resource Management Systems</v>
      </c>
      <c r="E3017" s="110">
        <v>31</v>
      </c>
    </row>
    <row r="3018" spans="1:5">
      <c r="A3018" s="58">
        <v>310035</v>
      </c>
      <c r="B3018" s="58" t="str">
        <f t="shared" si="94"/>
        <v>AG310035</v>
      </c>
      <c r="C3018" s="35" t="s">
        <v>19011</v>
      </c>
      <c r="D3018" s="35" t="str">
        <f t="shared" si="95"/>
        <v>310035 - Enterprise Application Support Team</v>
      </c>
      <c r="E3018" s="110">
        <v>31</v>
      </c>
    </row>
    <row r="3019" spans="1:5">
      <c r="A3019" s="58">
        <v>310040</v>
      </c>
      <c r="B3019" s="58" t="str">
        <f t="shared" si="94"/>
        <v>AG310040</v>
      </c>
      <c r="C3019" s="35" t="s">
        <v>19012</v>
      </c>
      <c r="D3019" s="35" t="str">
        <f t="shared" si="95"/>
        <v>310040 - Education &amp; Training</v>
      </c>
      <c r="E3019" s="110">
        <v>31</v>
      </c>
    </row>
    <row r="3020" spans="1:5">
      <c r="A3020" s="58">
        <v>310050</v>
      </c>
      <c r="B3020" s="58" t="str">
        <f t="shared" si="94"/>
        <v>AG310050</v>
      </c>
      <c r="C3020" s="35" t="s">
        <v>19013</v>
      </c>
      <c r="D3020" s="35" t="str">
        <f t="shared" si="95"/>
        <v>310050 - DoIT Transportation &amp; Public Works</v>
      </c>
      <c r="E3020" s="110">
        <v>31</v>
      </c>
    </row>
    <row r="3021" spans="1:5">
      <c r="A3021" s="58">
        <v>310060</v>
      </c>
      <c r="B3021" s="58" t="str">
        <f t="shared" si="94"/>
        <v>AG310060</v>
      </c>
      <c r="C3021" s="35" t="s">
        <v>19014</v>
      </c>
      <c r="D3021" s="35" t="str">
        <f t="shared" si="95"/>
        <v>310060 - DoIT Neighborhood, Community, &amp; Econ Dev</v>
      </c>
      <c r="E3021" s="110">
        <v>31</v>
      </c>
    </row>
    <row r="3022" spans="1:5">
      <c r="A3022" s="58">
        <v>310070</v>
      </c>
      <c r="B3022" s="58" t="str">
        <f t="shared" si="94"/>
        <v>AG310070</v>
      </c>
      <c r="C3022" s="35" t="s">
        <v>19015</v>
      </c>
      <c r="D3022" s="35" t="str">
        <f t="shared" si="95"/>
        <v>310070 - DoIT Government Operations</v>
      </c>
      <c r="E3022" s="110">
        <v>31</v>
      </c>
    </row>
    <row r="3023" spans="1:5">
      <c r="A3023" s="58">
        <v>310080</v>
      </c>
      <c r="B3023" s="58" t="str">
        <f t="shared" si="94"/>
        <v>AG310080</v>
      </c>
      <c r="C3023" s="35" t="s">
        <v>19016</v>
      </c>
      <c r="D3023" s="35" t="str">
        <f t="shared" si="95"/>
        <v>310080 - DoIT Legislative &amp; Individual Agency Operations</v>
      </c>
      <c r="E3023" s="110">
        <v>31</v>
      </c>
    </row>
    <row r="3024" spans="1:5">
      <c r="A3024" s="58">
        <v>310090</v>
      </c>
      <c r="B3024" s="58" t="str">
        <f t="shared" si="94"/>
        <v>AG310090</v>
      </c>
      <c r="C3024" s="35" t="s">
        <v>19017</v>
      </c>
      <c r="D3024" s="35" t="str">
        <f t="shared" si="95"/>
        <v>310090 - DoIT Client Services</v>
      </c>
      <c r="E3024" s="110">
        <v>31</v>
      </c>
    </row>
    <row r="3025" spans="1:5">
      <c r="A3025" s="58">
        <v>310100</v>
      </c>
      <c r="B3025" s="58" t="str">
        <f t="shared" si="94"/>
        <v>AG310100</v>
      </c>
      <c r="C3025" s="35" t="s">
        <v>19018</v>
      </c>
      <c r="D3025" s="35" t="str">
        <f t="shared" si="95"/>
        <v>310100 - DoIT Auxiliary Services</v>
      </c>
      <c r="E3025" s="110">
        <v>31</v>
      </c>
    </row>
    <row r="3026" spans="1:5">
      <c r="A3026" s="58">
        <v>310110</v>
      </c>
      <c r="B3026" s="58" t="str">
        <f t="shared" si="94"/>
        <v>AG310110</v>
      </c>
      <c r="C3026" s="35" t="s">
        <v>19019</v>
      </c>
      <c r="D3026" s="35" t="str">
        <f t="shared" si="95"/>
        <v>310110 - Data Strategy &amp; Analytics</v>
      </c>
      <c r="E3026" s="110">
        <v>31</v>
      </c>
    </row>
    <row r="3027" spans="1:5">
      <c r="A3027" s="58">
        <v>310120</v>
      </c>
      <c r="B3027" s="58" t="str">
        <f t="shared" si="94"/>
        <v>AG310120</v>
      </c>
      <c r="C3027" s="35" t="s">
        <v>19020</v>
      </c>
      <c r="D3027" s="35" t="str">
        <f t="shared" si="95"/>
        <v>310120 - DoIT Program Management</v>
      </c>
      <c r="E3027" s="110">
        <v>31</v>
      </c>
    </row>
    <row r="3028" spans="1:5">
      <c r="A3028" s="58">
        <v>310130</v>
      </c>
      <c r="B3028" s="58" t="str">
        <f t="shared" si="94"/>
        <v>AG310130</v>
      </c>
      <c r="C3028" s="35" t="s">
        <v>19021</v>
      </c>
      <c r="D3028" s="35" t="str">
        <f t="shared" si="95"/>
        <v>310130 - Enterprise Technology Operations</v>
      </c>
      <c r="E3028" s="110">
        <v>31</v>
      </c>
    </row>
    <row r="3029" spans="1:5">
      <c r="A3029" s="58">
        <v>310140</v>
      </c>
      <c r="B3029" s="58" t="str">
        <f t="shared" si="94"/>
        <v>AG310140</v>
      </c>
      <c r="C3029" s="35" t="s">
        <v>19022</v>
      </c>
      <c r="D3029" s="35" t="str">
        <f t="shared" si="95"/>
        <v>310140 - Data &amp; Server Management</v>
      </c>
      <c r="E3029" s="110">
        <v>31</v>
      </c>
    </row>
    <row r="3030" spans="1:5">
      <c r="A3030" s="58">
        <v>310150</v>
      </c>
      <c r="B3030" s="58" t="str">
        <f t="shared" si="94"/>
        <v>AG310150</v>
      </c>
      <c r="C3030" s="35" t="s">
        <v>19023</v>
      </c>
      <c r="D3030" s="35" t="str">
        <f t="shared" si="95"/>
        <v>310150 - Network Services</v>
      </c>
      <c r="E3030" s="110">
        <v>31</v>
      </c>
    </row>
    <row r="3031" spans="1:5">
      <c r="A3031" s="58">
        <v>310160</v>
      </c>
      <c r="B3031" s="58" t="str">
        <f t="shared" si="94"/>
        <v>AG310160</v>
      </c>
      <c r="C3031" s="35" t="s">
        <v>19024</v>
      </c>
      <c r="D3031" s="35" t="str">
        <f t="shared" si="95"/>
        <v>310160 - Enterprise Applications Management</v>
      </c>
      <c r="E3031" s="110">
        <v>31</v>
      </c>
    </row>
    <row r="3032" spans="1:5">
      <c r="A3032" s="58">
        <v>310170</v>
      </c>
      <c r="B3032" s="58" t="str">
        <f t="shared" si="94"/>
        <v>AG310170</v>
      </c>
      <c r="C3032" s="35" t="s">
        <v>19025</v>
      </c>
      <c r="D3032" s="35" t="str">
        <f t="shared" si="95"/>
        <v>310170 - Enterprise Applications Support</v>
      </c>
      <c r="E3032" s="110">
        <v>31</v>
      </c>
    </row>
    <row r="3033" spans="1:5">
      <c r="A3033" s="58">
        <v>310180</v>
      </c>
      <c r="B3033" s="58" t="str">
        <f t="shared" si="94"/>
        <v>AG310180</v>
      </c>
      <c r="C3033" s="35" t="s">
        <v>19026</v>
      </c>
      <c r="D3033" s="35" t="str">
        <f t="shared" si="95"/>
        <v>310180 - Geospatial Information Systems</v>
      </c>
      <c r="E3033" s="110">
        <v>31</v>
      </c>
    </row>
    <row r="3034" spans="1:5">
      <c r="A3034" s="58">
        <v>310190</v>
      </c>
      <c r="B3034" s="58" t="str">
        <f t="shared" si="94"/>
        <v>AG310190</v>
      </c>
      <c r="C3034" s="35" t="s">
        <v>19027</v>
      </c>
      <c r="D3034" s="35" t="str">
        <f t="shared" si="95"/>
        <v>310190 - Web Administration</v>
      </c>
      <c r="E3034" s="110">
        <v>31</v>
      </c>
    </row>
    <row r="3035" spans="1:5">
      <c r="A3035" s="58">
        <v>310200</v>
      </c>
      <c r="B3035" s="58" t="str">
        <f t="shared" si="94"/>
        <v>AG310200</v>
      </c>
      <c r="C3035" s="35" t="s">
        <v>19028</v>
      </c>
      <c r="D3035" s="35" t="str">
        <f t="shared" si="95"/>
        <v>310200 - Enterprise Information Management</v>
      </c>
      <c r="E3035" s="110">
        <v>31</v>
      </c>
    </row>
    <row r="3036" spans="1:5">
      <c r="A3036" s="58">
        <v>310210</v>
      </c>
      <c r="B3036" s="58" t="str">
        <f t="shared" si="94"/>
        <v>AG310210</v>
      </c>
      <c r="C3036" s="35" t="s">
        <v>19029</v>
      </c>
      <c r="D3036" s="35" t="str">
        <f t="shared" si="95"/>
        <v>310210 - DoIT Public Safety &amp; Cyber Security</v>
      </c>
      <c r="E3036" s="110">
        <v>31</v>
      </c>
    </row>
    <row r="3037" spans="1:5">
      <c r="A3037" s="58">
        <v>310220</v>
      </c>
      <c r="B3037" s="58" t="str">
        <f t="shared" si="94"/>
        <v>AG310220</v>
      </c>
      <c r="C3037" s="35" t="s">
        <v>19030</v>
      </c>
      <c r="D3037" s="35" t="str">
        <f t="shared" si="95"/>
        <v>310220 - Public Safety</v>
      </c>
      <c r="E3037" s="110">
        <v>31</v>
      </c>
    </row>
    <row r="3038" spans="1:5">
      <c r="A3038" s="58">
        <v>310230</v>
      </c>
      <c r="B3038" s="58" t="str">
        <f t="shared" si="94"/>
        <v>AG310230</v>
      </c>
      <c r="C3038" s="35" t="s">
        <v>19031</v>
      </c>
      <c r="D3038" s="35" t="str">
        <f t="shared" si="95"/>
        <v>310230 - Cyber Security</v>
      </c>
      <c r="E3038" s="110">
        <v>31</v>
      </c>
    </row>
    <row r="3039" spans="1:5">
      <c r="A3039" s="58">
        <v>310290</v>
      </c>
      <c r="B3039" s="58" t="str">
        <f t="shared" si="94"/>
        <v>AG310290</v>
      </c>
      <c r="C3039" s="35" t="s">
        <v>19032</v>
      </c>
      <c r="D3039" s="35" t="str">
        <f t="shared" si="95"/>
        <v>310290 - Special Projects &amp; Initiatives</v>
      </c>
      <c r="E3039" s="110">
        <v>31</v>
      </c>
    </row>
    <row r="3040" spans="1:5">
      <c r="A3040" s="58">
        <v>310300</v>
      </c>
      <c r="B3040" s="58" t="str">
        <f t="shared" si="94"/>
        <v>AG310300</v>
      </c>
      <c r="C3040" s="35" t="s">
        <v>19030</v>
      </c>
      <c r="D3040" s="35" t="str">
        <f t="shared" si="95"/>
        <v>310300 - Public Safety</v>
      </c>
      <c r="E3040" s="110">
        <v>31</v>
      </c>
    </row>
    <row r="3041" spans="1:5">
      <c r="A3041" s="58">
        <v>310310</v>
      </c>
      <c r="B3041" s="58" t="str">
        <f t="shared" si="94"/>
        <v>AG310310</v>
      </c>
      <c r="C3041" s="35" t="s">
        <v>19033</v>
      </c>
      <c r="D3041" s="35" t="str">
        <f t="shared" si="95"/>
        <v>310310 - Geographic Information Services</v>
      </c>
      <c r="E3041" s="110">
        <v>31</v>
      </c>
    </row>
    <row r="3042" spans="1:5">
      <c r="A3042" s="58">
        <v>310330</v>
      </c>
      <c r="B3042" s="58" t="str">
        <f t="shared" si="94"/>
        <v>AG310330</v>
      </c>
      <c r="C3042" s="35" t="s">
        <v>19034</v>
      </c>
      <c r="D3042" s="35" t="str">
        <f t="shared" si="95"/>
        <v>310330 - Voice Communications</v>
      </c>
      <c r="E3042" s="110">
        <v>31</v>
      </c>
    </row>
    <row r="3043" spans="1:5">
      <c r="A3043" s="58">
        <v>310335</v>
      </c>
      <c r="B3043" s="58" t="str">
        <f t="shared" si="94"/>
        <v>AG310335</v>
      </c>
      <c r="C3043" s="35" t="s">
        <v>10891</v>
      </c>
      <c r="D3043" s="35" t="str">
        <f t="shared" si="95"/>
        <v>310335 - Publishing Services</v>
      </c>
      <c r="E3043" s="110">
        <v>31</v>
      </c>
    </row>
    <row r="3044" spans="1:5">
      <c r="A3044" s="58">
        <v>310345</v>
      </c>
      <c r="B3044" s="58" t="str">
        <f t="shared" si="94"/>
        <v>AG310345</v>
      </c>
      <c r="C3044" s="35" t="s">
        <v>19035</v>
      </c>
      <c r="D3044" s="35" t="str">
        <f t="shared" si="95"/>
        <v>310345 - Mailroom and Delivery</v>
      </c>
      <c r="E3044" s="110">
        <v>31</v>
      </c>
    </row>
    <row r="3045" spans="1:5">
      <c r="A3045" s="58">
        <v>310355</v>
      </c>
      <c r="B3045" s="58" t="str">
        <f t="shared" si="94"/>
        <v>AG310355</v>
      </c>
      <c r="C3045" s="35" t="s">
        <v>19036</v>
      </c>
      <c r="D3045" s="35" t="str">
        <f t="shared" si="95"/>
        <v>310355 - Dedicated Services</v>
      </c>
      <c r="E3045" s="110">
        <v>31</v>
      </c>
    </row>
    <row r="3046" spans="1:5">
      <c r="A3046" s="58">
        <v>310400</v>
      </c>
      <c r="B3046" s="58" t="str">
        <f t="shared" si="94"/>
        <v>AG310400</v>
      </c>
      <c r="C3046" s="35" t="s">
        <v>19037</v>
      </c>
      <c r="D3046" s="35" t="str">
        <f t="shared" si="95"/>
        <v>310400 - Integrated Physical Data System BG6</v>
      </c>
      <c r="E3046" s="110">
        <v>31</v>
      </c>
    </row>
    <row r="3047" spans="1:5">
      <c r="A3047" s="58">
        <v>310500</v>
      </c>
      <c r="B3047" s="58" t="str">
        <f t="shared" si="94"/>
        <v>AG310500</v>
      </c>
      <c r="C3047" s="35" t="s">
        <v>10387</v>
      </c>
      <c r="D3047" s="35" t="str">
        <f t="shared" si="95"/>
        <v>310500 - Education Improvement Program FY 04</v>
      </c>
      <c r="E3047" s="110">
        <v>31</v>
      </c>
    </row>
    <row r="3048" spans="1:5">
      <c r="A3048" s="58">
        <v>310510</v>
      </c>
      <c r="B3048" s="58" t="str">
        <f t="shared" si="94"/>
        <v>AG310510</v>
      </c>
      <c r="C3048" s="35" t="s">
        <v>19038</v>
      </c>
      <c r="D3048" s="35" t="str">
        <f t="shared" si="95"/>
        <v>310510 - Call Center_COPS</v>
      </c>
      <c r="E3048" s="110">
        <v>31</v>
      </c>
    </row>
    <row r="3049" spans="1:5">
      <c r="A3049" s="58">
        <v>310520</v>
      </c>
      <c r="B3049" s="58" t="str">
        <f t="shared" si="94"/>
        <v>AG310520</v>
      </c>
      <c r="C3049" s="35" t="s">
        <v>19039</v>
      </c>
      <c r="D3049" s="35" t="str">
        <f t="shared" si="95"/>
        <v>310520 - Wireless Kiosk Project</v>
      </c>
      <c r="E3049" s="110">
        <v>31</v>
      </c>
    </row>
    <row r="3050" spans="1:5">
      <c r="A3050" s="58">
        <v>311111</v>
      </c>
      <c r="B3050" s="58" t="str">
        <f t="shared" si="94"/>
        <v>AG311111</v>
      </c>
      <c r="C3050" s="35" t="s">
        <v>19040</v>
      </c>
      <c r="D3050" s="35" t="str">
        <f t="shared" si="95"/>
        <v>311111 - Grants- DoIT</v>
      </c>
      <c r="E3050" s="110">
        <v>31</v>
      </c>
    </row>
    <row r="3051" spans="1:5">
      <c r="A3051" s="58">
        <v>312000</v>
      </c>
      <c r="B3051" s="58" t="str">
        <f t="shared" si="94"/>
        <v>AG312000</v>
      </c>
      <c r="C3051" s="35" t="s">
        <v>19041</v>
      </c>
      <c r="D3051" s="35" t="str">
        <f t="shared" si="95"/>
        <v>312000 - ITS Restructuring Project Material and Supplies</v>
      </c>
      <c r="E3051" s="110">
        <v>31</v>
      </c>
    </row>
    <row r="3052" spans="1:5">
      <c r="A3052" s="58">
        <v>312001</v>
      </c>
      <c r="B3052" s="58" t="str">
        <f t="shared" si="94"/>
        <v>AG312001</v>
      </c>
      <c r="C3052" s="35" t="s">
        <v>19042</v>
      </c>
      <c r="D3052" s="35" t="str">
        <f t="shared" si="95"/>
        <v>312001 - Data Back Up</v>
      </c>
      <c r="E3052" s="110">
        <v>31</v>
      </c>
    </row>
    <row r="3053" spans="1:5">
      <c r="A3053" s="58">
        <v>312002</v>
      </c>
      <c r="B3053" s="58" t="str">
        <f t="shared" si="94"/>
        <v>AG312002</v>
      </c>
      <c r="C3053" s="35" t="s">
        <v>19043</v>
      </c>
      <c r="D3053" s="35" t="str">
        <f t="shared" si="95"/>
        <v>312002 - DoIT Labor</v>
      </c>
      <c r="E3053" s="110">
        <v>31</v>
      </c>
    </row>
    <row r="3054" spans="1:5">
      <c r="A3054" s="58">
        <v>312003</v>
      </c>
      <c r="B3054" s="58" t="str">
        <f t="shared" si="94"/>
        <v>AG312003</v>
      </c>
      <c r="C3054" s="35" t="s">
        <v>19044</v>
      </c>
      <c r="D3054" s="35" t="str">
        <f t="shared" si="95"/>
        <v>312003 - IT Enhancements</v>
      </c>
      <c r="E3054" s="110">
        <v>31</v>
      </c>
    </row>
    <row r="3055" spans="1:5">
      <c r="A3055" s="58">
        <v>312004</v>
      </c>
      <c r="B3055" s="58" t="str">
        <f t="shared" si="94"/>
        <v>AG312004</v>
      </c>
      <c r="C3055" s="35" t="s">
        <v>19045</v>
      </c>
      <c r="D3055" s="35" t="str">
        <f t="shared" si="95"/>
        <v>312004 - ERP Implementation</v>
      </c>
      <c r="E3055" s="110">
        <v>31</v>
      </c>
    </row>
    <row r="3056" spans="1:5">
      <c r="A3056" s="58">
        <v>312005</v>
      </c>
      <c r="B3056" s="58" t="str">
        <f t="shared" si="94"/>
        <v>AG312005</v>
      </c>
      <c r="C3056" s="35" t="s">
        <v>19046</v>
      </c>
      <c r="D3056" s="35" t="str">
        <f t="shared" si="95"/>
        <v>312005 - Citywide Hardware Upgrades</v>
      </c>
      <c r="E3056" s="110">
        <v>31</v>
      </c>
    </row>
    <row r="3057" spans="1:5">
      <c r="A3057" s="58">
        <v>312006</v>
      </c>
      <c r="B3057" s="58" t="str">
        <f t="shared" si="94"/>
        <v>AG312006</v>
      </c>
      <c r="C3057" s="35" t="s">
        <v>19047</v>
      </c>
      <c r="D3057" s="35" t="str">
        <f t="shared" si="95"/>
        <v>312006 - Workbrain HR Software Upgrade</v>
      </c>
      <c r="E3057" s="110">
        <v>31</v>
      </c>
    </row>
    <row r="3058" spans="1:5">
      <c r="A3058" s="58">
        <v>312007</v>
      </c>
      <c r="B3058" s="58" t="str">
        <f t="shared" si="94"/>
        <v>AG312007</v>
      </c>
      <c r="C3058" s="35" t="s">
        <v>19048</v>
      </c>
      <c r="D3058" s="35" t="str">
        <f t="shared" si="95"/>
        <v>312007 - Citywide Network Update Infrastructure</v>
      </c>
      <c r="E3058" s="110">
        <v>31</v>
      </c>
    </row>
    <row r="3059" spans="1:5">
      <c r="A3059" s="58">
        <v>312008</v>
      </c>
      <c r="B3059" s="58" t="str">
        <f t="shared" si="94"/>
        <v>AG312008</v>
      </c>
      <c r="C3059" s="35" t="s">
        <v>19049</v>
      </c>
      <c r="D3059" s="35" t="str">
        <f t="shared" si="95"/>
        <v>312008 - Workbrain HR Software Upgrades</v>
      </c>
      <c r="E3059" s="110">
        <v>31</v>
      </c>
    </row>
    <row r="3060" spans="1:5">
      <c r="A3060" s="58">
        <v>312009</v>
      </c>
      <c r="B3060" s="58" t="str">
        <f t="shared" si="94"/>
        <v>AG312009</v>
      </c>
      <c r="C3060" s="35" t="s">
        <v>19050</v>
      </c>
      <c r="D3060" s="35" t="str">
        <f t="shared" si="95"/>
        <v>312009 - City-wide Network Update Infrastructure</v>
      </c>
      <c r="E3060" s="110">
        <v>31</v>
      </c>
    </row>
    <row r="3061" spans="1:5">
      <c r="A3061" s="58">
        <v>312010</v>
      </c>
      <c r="B3061" s="58" t="str">
        <f t="shared" si="94"/>
        <v>AG312010</v>
      </c>
      <c r="C3061" s="35" t="s">
        <v>19051</v>
      </c>
      <c r="D3061" s="35" t="str">
        <f t="shared" si="95"/>
        <v>312010 - Document Management System</v>
      </c>
      <c r="E3061" s="110">
        <v>31</v>
      </c>
    </row>
    <row r="3062" spans="1:5">
      <c r="A3062" s="58">
        <v>312011</v>
      </c>
      <c r="B3062" s="58" t="str">
        <f t="shared" si="94"/>
        <v>AG312011</v>
      </c>
      <c r="C3062" s="35" t="s">
        <v>19052</v>
      </c>
      <c r="D3062" s="35" t="str">
        <f t="shared" si="95"/>
        <v>312011 - Upgrade Facility Security Systems</v>
      </c>
      <c r="E3062" s="110">
        <v>31</v>
      </c>
    </row>
    <row r="3063" spans="1:5">
      <c r="A3063" s="58">
        <v>319950</v>
      </c>
      <c r="B3063" s="58" t="str">
        <f t="shared" si="94"/>
        <v>AG319950</v>
      </c>
      <c r="C3063" s="35" t="s">
        <v>19053</v>
      </c>
      <c r="D3063" s="35" t="str">
        <f t="shared" si="95"/>
        <v>319950 - GASB34ITS_1095</v>
      </c>
      <c r="E3063" s="110">
        <v>31</v>
      </c>
    </row>
    <row r="3064" spans="1:5">
      <c r="A3064" s="58">
        <v>319999</v>
      </c>
      <c r="B3064" s="58" t="str">
        <f t="shared" si="94"/>
        <v>AG319999</v>
      </c>
      <c r="C3064" s="35" t="s">
        <v>19054</v>
      </c>
      <c r="D3064" s="35" t="str">
        <f t="shared" si="95"/>
        <v>319999 - ITS_Non_Active Status</v>
      </c>
      <c r="E3064" s="58">
        <v>31</v>
      </c>
    </row>
    <row r="3065" spans="1:5">
      <c r="A3065" s="58">
        <v>320010</v>
      </c>
      <c r="B3065" s="58" t="str">
        <f t="shared" si="94"/>
        <v>AG320010</v>
      </c>
      <c r="C3065" s="35" t="s">
        <v>19055</v>
      </c>
      <c r="D3065" s="35" t="str">
        <f t="shared" si="95"/>
        <v>320010 - Law Administration</v>
      </c>
      <c r="E3065" s="110">
        <v>32</v>
      </c>
    </row>
    <row r="3066" spans="1:5">
      <c r="A3066" s="58">
        <v>320020</v>
      </c>
      <c r="B3066" s="58" t="str">
        <f t="shared" si="94"/>
        <v>AG320020</v>
      </c>
      <c r="C3066" s="35" t="s">
        <v>19056</v>
      </c>
      <c r="D3066" s="35" t="str">
        <f t="shared" si="95"/>
        <v>320020 - Casino Gaming</v>
      </c>
      <c r="E3066" s="110">
        <v>32</v>
      </c>
    </row>
    <row r="3067" spans="1:5">
      <c r="A3067" s="58">
        <v>320030</v>
      </c>
      <c r="B3067" s="58" t="str">
        <f t="shared" si="94"/>
        <v>AG320030</v>
      </c>
      <c r="C3067" s="35" t="s">
        <v>19057</v>
      </c>
      <c r="D3067" s="35" t="str">
        <f t="shared" si="95"/>
        <v>320030 - Lansing Office</v>
      </c>
      <c r="E3067" s="110">
        <v>32</v>
      </c>
    </row>
    <row r="3068" spans="1:5">
      <c r="A3068" s="58">
        <v>320040</v>
      </c>
      <c r="B3068" s="58" t="str">
        <f t="shared" si="94"/>
        <v>AG320040</v>
      </c>
      <c r="C3068" s="35" t="s">
        <v>19058</v>
      </c>
      <c r="D3068" s="35" t="str">
        <f t="shared" si="95"/>
        <v>320040 - Federal Legislative Services</v>
      </c>
      <c r="E3068" s="110">
        <v>32</v>
      </c>
    </row>
    <row r="3069" spans="1:5">
      <c r="A3069" s="58">
        <v>320045</v>
      </c>
      <c r="B3069" s="58" t="str">
        <f t="shared" si="94"/>
        <v>AG320045</v>
      </c>
      <c r="C3069" s="35" t="s">
        <v>19059</v>
      </c>
      <c r="D3069" s="35" t="str">
        <f t="shared" si="95"/>
        <v>320045 - State Legislative Services</v>
      </c>
      <c r="E3069" s="110">
        <v>32</v>
      </c>
    </row>
    <row r="3070" spans="1:5">
      <c r="A3070" s="58">
        <v>320055</v>
      </c>
      <c r="B3070" s="58" t="str">
        <f t="shared" si="94"/>
        <v>AG320055</v>
      </c>
      <c r="C3070" s="35" t="s">
        <v>19060</v>
      </c>
      <c r="D3070" s="35" t="str">
        <f t="shared" si="95"/>
        <v>320055 - Legislative Services</v>
      </c>
      <c r="E3070" s="110">
        <v>32</v>
      </c>
    </row>
    <row r="3071" spans="1:5">
      <c r="A3071" s="58">
        <v>320125</v>
      </c>
      <c r="B3071" s="58" t="str">
        <f t="shared" si="94"/>
        <v>AG320125</v>
      </c>
      <c r="C3071" s="35" t="s">
        <v>19061</v>
      </c>
      <c r="D3071" s="35" t="str">
        <f t="shared" si="95"/>
        <v>320125 - Property Filings</v>
      </c>
      <c r="E3071" s="110">
        <v>32</v>
      </c>
    </row>
    <row r="3072" spans="1:5">
      <c r="A3072" s="58">
        <v>320150</v>
      </c>
      <c r="B3072" s="58" t="str">
        <f t="shared" si="94"/>
        <v>AG320150</v>
      </c>
      <c r="C3072" s="35" t="s">
        <v>19062</v>
      </c>
      <c r="D3072" s="35" t="str">
        <f t="shared" si="95"/>
        <v>320150 - Byrne Memorial Prosecution Grant 1999</v>
      </c>
      <c r="E3072" s="110">
        <v>32</v>
      </c>
    </row>
    <row r="3073" spans="1:5">
      <c r="A3073" s="58">
        <v>320152</v>
      </c>
      <c r="B3073" s="58" t="str">
        <f t="shared" si="94"/>
        <v>AG320152</v>
      </c>
      <c r="C3073" s="35" t="s">
        <v>8952</v>
      </c>
      <c r="D3073" s="35" t="str">
        <f t="shared" si="95"/>
        <v>320152 - Drug Enforcement Prosecution</v>
      </c>
      <c r="E3073" s="110">
        <v>32</v>
      </c>
    </row>
    <row r="3074" spans="1:5">
      <c r="A3074" s="58">
        <v>320154</v>
      </c>
      <c r="B3074" s="58" t="str">
        <f t="shared" si="94"/>
        <v>AG320154</v>
      </c>
      <c r="C3074" s="35" t="s">
        <v>19063</v>
      </c>
      <c r="D3074" s="35" t="str">
        <f t="shared" si="95"/>
        <v>320154 - Byrne Memorial Grant</v>
      </c>
      <c r="E3074" s="110">
        <v>32</v>
      </c>
    </row>
    <row r="3075" spans="1:5">
      <c r="A3075" s="58">
        <v>320156</v>
      </c>
      <c r="B3075" s="58" t="str">
        <f t="shared" si="94"/>
        <v>AG320156</v>
      </c>
      <c r="C3075" s="35" t="s">
        <v>19064</v>
      </c>
      <c r="D3075" s="35" t="str">
        <f t="shared" si="95"/>
        <v>320156 - Byrne Memorial Grant _ Year IV</v>
      </c>
      <c r="E3075" s="110">
        <v>32</v>
      </c>
    </row>
    <row r="3076" spans="1:5">
      <c r="A3076" s="58">
        <v>320158</v>
      </c>
      <c r="B3076" s="58" t="str">
        <f t="shared" si="94"/>
        <v>AG320158</v>
      </c>
      <c r="C3076" s="35" t="s">
        <v>19065</v>
      </c>
      <c r="D3076" s="35" t="str">
        <f t="shared" si="95"/>
        <v>320158 - Byrne Memorial _ Blitz and Broom</v>
      </c>
      <c r="E3076" s="110">
        <v>32</v>
      </c>
    </row>
    <row r="3077" spans="1:5">
      <c r="A3077" s="58">
        <v>320162</v>
      </c>
      <c r="B3077" s="58" t="str">
        <f t="shared" ref="B3077:B3140" si="96">"AG"&amp;A3077</f>
        <v>AG320162</v>
      </c>
      <c r="C3077" s="35" t="s">
        <v>19066</v>
      </c>
      <c r="D3077" s="35" t="str">
        <f t="shared" ref="D3077:D3140" si="97">A3077&amp;" - "&amp;C3077</f>
        <v>320162 - Byrne Memorial _ Blitz and Broom 05</v>
      </c>
      <c r="E3077" s="110">
        <v>32</v>
      </c>
    </row>
    <row r="3078" spans="1:5">
      <c r="A3078" s="58">
        <v>320300</v>
      </c>
      <c r="B3078" s="58" t="str">
        <f t="shared" si="96"/>
        <v>AG320300</v>
      </c>
      <c r="C3078" s="35" t="s">
        <v>19067</v>
      </c>
      <c r="D3078" s="35" t="str">
        <f t="shared" si="97"/>
        <v>320300 - Quality of Life Funding New Position</v>
      </c>
      <c r="E3078" s="110">
        <v>32</v>
      </c>
    </row>
    <row r="3079" spans="1:5">
      <c r="A3079" s="58">
        <v>321111</v>
      </c>
      <c r="B3079" s="58" t="str">
        <f t="shared" si="96"/>
        <v>AG321111</v>
      </c>
      <c r="C3079" s="35" t="s">
        <v>19068</v>
      </c>
      <c r="D3079" s="35" t="str">
        <f t="shared" si="97"/>
        <v>321111 - Law Department Grants</v>
      </c>
      <c r="E3079" s="110">
        <v>32</v>
      </c>
    </row>
    <row r="3080" spans="1:5">
      <c r="A3080" s="58">
        <v>322000</v>
      </c>
      <c r="B3080" s="58" t="str">
        <f t="shared" si="96"/>
        <v>AG322000</v>
      </c>
      <c r="C3080" s="35" t="s">
        <v>19069</v>
      </c>
      <c r="D3080" s="35" t="str">
        <f t="shared" si="97"/>
        <v>322000 - LAW QOL REVENUE</v>
      </c>
      <c r="E3080" s="110">
        <v>32</v>
      </c>
    </row>
    <row r="3081" spans="1:5">
      <c r="A3081" s="58">
        <v>322001</v>
      </c>
      <c r="B3081" s="58" t="str">
        <f t="shared" si="96"/>
        <v>AG322001</v>
      </c>
      <c r="C3081" s="35" t="s">
        <v>19070</v>
      </c>
      <c r="D3081" s="35" t="str">
        <f t="shared" si="97"/>
        <v>322001 - LAW QOL PURCHASED SERVICES</v>
      </c>
      <c r="E3081" s="110">
        <v>32</v>
      </c>
    </row>
    <row r="3082" spans="1:5">
      <c r="A3082" s="58">
        <v>322003</v>
      </c>
      <c r="B3082" s="58" t="str">
        <f t="shared" si="96"/>
        <v>AG322003</v>
      </c>
      <c r="C3082" s="35" t="s">
        <v>19071</v>
      </c>
      <c r="D3082" s="35" t="str">
        <f t="shared" si="97"/>
        <v>322003 - LAW QOL LABOR</v>
      </c>
      <c r="E3082" s="110">
        <v>32</v>
      </c>
    </row>
    <row r="3083" spans="1:5">
      <c r="A3083" s="58">
        <v>322004</v>
      </c>
      <c r="B3083" s="58" t="str">
        <f t="shared" si="96"/>
        <v>AG322004</v>
      </c>
      <c r="C3083" s="35" t="s">
        <v>19072</v>
      </c>
      <c r="D3083" s="35" t="str">
        <f t="shared" si="97"/>
        <v>322004 - LAW QOL TRAINING</v>
      </c>
      <c r="E3083" s="110">
        <v>32</v>
      </c>
    </row>
    <row r="3084" spans="1:5">
      <c r="A3084" s="58">
        <v>329950</v>
      </c>
      <c r="B3084" s="58" t="str">
        <f t="shared" si="96"/>
        <v>AG329950</v>
      </c>
      <c r="C3084" s="35" t="s">
        <v>19073</v>
      </c>
      <c r="D3084" s="35" t="str">
        <f t="shared" si="97"/>
        <v>329950 - GASB34LAW_1095</v>
      </c>
      <c r="E3084" s="58">
        <v>32</v>
      </c>
    </row>
    <row r="3085" spans="1:5">
      <c r="A3085" s="58">
        <v>330010</v>
      </c>
      <c r="B3085" s="58" t="str">
        <f t="shared" si="96"/>
        <v>AG330010</v>
      </c>
      <c r="C3085" s="35" t="s">
        <v>19074</v>
      </c>
      <c r="D3085" s="35" t="str">
        <f t="shared" si="97"/>
        <v>330010 - Office of the Mayor</v>
      </c>
      <c r="E3085" s="110">
        <v>33</v>
      </c>
    </row>
    <row r="3086" spans="1:5">
      <c r="A3086" s="58">
        <v>330012</v>
      </c>
      <c r="B3086" s="58" t="str">
        <f t="shared" si="96"/>
        <v>AG330012</v>
      </c>
      <c r="C3086" s="35" t="s">
        <v>19075</v>
      </c>
      <c r="D3086" s="35" t="str">
        <f t="shared" si="97"/>
        <v>330012 - Mayor's Residence</v>
      </c>
      <c r="E3086" s="110">
        <v>33</v>
      </c>
    </row>
    <row r="3087" spans="1:5">
      <c r="A3087" s="58">
        <v>330014</v>
      </c>
      <c r="B3087" s="58" t="str">
        <f t="shared" si="96"/>
        <v>AG330014</v>
      </c>
      <c r="C3087" s="35" t="s">
        <v>12679</v>
      </c>
      <c r="D3087" s="35" t="str">
        <f t="shared" si="97"/>
        <v>330014 - Cities of Service Leadership Grant</v>
      </c>
      <c r="E3087" s="110">
        <v>33</v>
      </c>
    </row>
    <row r="3088" spans="1:5">
      <c r="A3088" s="58">
        <v>330015</v>
      </c>
      <c r="B3088" s="58" t="str">
        <f t="shared" si="96"/>
        <v>AG330015</v>
      </c>
      <c r="C3088" s="35" t="s">
        <v>19076</v>
      </c>
      <c r="D3088" s="35" t="str">
        <f t="shared" si="97"/>
        <v>330015 - Neighborhood City Halls_Administration</v>
      </c>
      <c r="E3088" s="110">
        <v>33</v>
      </c>
    </row>
    <row r="3089" spans="1:5">
      <c r="A3089" s="58">
        <v>330016</v>
      </c>
      <c r="B3089" s="58" t="str">
        <f t="shared" si="96"/>
        <v>AG330016</v>
      </c>
      <c r="C3089" s="35" t="s">
        <v>19077</v>
      </c>
      <c r="D3089" s="35" t="str">
        <f t="shared" si="97"/>
        <v>330016 - Community Access Center _ Administration</v>
      </c>
      <c r="E3089" s="110">
        <v>33</v>
      </c>
    </row>
    <row r="3090" spans="1:5">
      <c r="A3090" s="58">
        <v>330017</v>
      </c>
      <c r="B3090" s="58" t="str">
        <f t="shared" si="96"/>
        <v>AG330017</v>
      </c>
      <c r="C3090" s="35" t="s">
        <v>19078</v>
      </c>
      <c r="D3090" s="35" t="str">
        <f t="shared" si="97"/>
        <v>330017 - Emergency Management Awareness</v>
      </c>
      <c r="E3090" s="110">
        <v>33</v>
      </c>
    </row>
    <row r="3091" spans="1:5">
      <c r="A3091" s="58">
        <v>330020</v>
      </c>
      <c r="B3091" s="58" t="str">
        <f t="shared" si="96"/>
        <v>AG330020</v>
      </c>
      <c r="C3091" s="35" t="s">
        <v>6364</v>
      </c>
      <c r="D3091" s="35" t="str">
        <f t="shared" si="97"/>
        <v>330020 - Neighborhood City Halls</v>
      </c>
      <c r="E3091" s="110">
        <v>33</v>
      </c>
    </row>
    <row r="3092" spans="1:5">
      <c r="A3092" s="58">
        <v>330021</v>
      </c>
      <c r="B3092" s="58" t="str">
        <f t="shared" si="96"/>
        <v>AG330021</v>
      </c>
      <c r="C3092" s="35" t="s">
        <v>19079</v>
      </c>
      <c r="D3092" s="35" t="str">
        <f t="shared" si="97"/>
        <v>330021 - Community Access Center _ Offices</v>
      </c>
      <c r="E3092" s="110">
        <v>33</v>
      </c>
    </row>
    <row r="3093" spans="1:5">
      <c r="A3093" s="58">
        <v>330022</v>
      </c>
      <c r="B3093" s="58" t="str">
        <f t="shared" si="96"/>
        <v>AG330022</v>
      </c>
      <c r="C3093" s="35" t="s">
        <v>19080</v>
      </c>
      <c r="D3093" s="35" t="str">
        <f t="shared" si="97"/>
        <v>330022 - Detroit 311 Call Center</v>
      </c>
      <c r="E3093" s="110">
        <v>33</v>
      </c>
    </row>
    <row r="3094" spans="1:5">
      <c r="A3094" s="58">
        <v>330025</v>
      </c>
      <c r="B3094" s="58" t="str">
        <f t="shared" si="96"/>
        <v>AG330025</v>
      </c>
      <c r="C3094" s="35" t="s">
        <v>6626</v>
      </c>
      <c r="D3094" s="35" t="str">
        <f t="shared" si="97"/>
        <v>330025 - Halloween Initiative</v>
      </c>
      <c r="E3094" s="110">
        <v>33</v>
      </c>
    </row>
    <row r="3095" spans="1:5">
      <c r="A3095" s="58">
        <v>330030</v>
      </c>
      <c r="B3095" s="58" t="str">
        <f t="shared" si="96"/>
        <v>AG330030</v>
      </c>
      <c r="C3095" s="35" t="s">
        <v>19081</v>
      </c>
      <c r="D3095" s="35" t="str">
        <f t="shared" si="97"/>
        <v>330030 - Foundation Liaison_Grants Management</v>
      </c>
      <c r="E3095" s="110">
        <v>33</v>
      </c>
    </row>
    <row r="3096" spans="1:5">
      <c r="A3096" s="58">
        <v>330033</v>
      </c>
      <c r="B3096" s="58" t="str">
        <f t="shared" si="96"/>
        <v>AG330033</v>
      </c>
      <c r="C3096" s="35" t="s">
        <v>19082</v>
      </c>
      <c r="D3096" s="35" t="str">
        <f t="shared" si="97"/>
        <v>330033 - Citizen's Patrol Support</v>
      </c>
      <c r="E3096" s="110">
        <v>33</v>
      </c>
    </row>
    <row r="3097" spans="1:5">
      <c r="A3097" s="58">
        <v>330035</v>
      </c>
      <c r="B3097" s="58" t="str">
        <f t="shared" si="96"/>
        <v>AG330035</v>
      </c>
      <c r="C3097" s="35" t="s">
        <v>19083</v>
      </c>
      <c r="D3097" s="35" t="str">
        <f t="shared" si="97"/>
        <v>330035 - Spring Cleaning Initiative</v>
      </c>
      <c r="E3097" s="110">
        <v>33</v>
      </c>
    </row>
    <row r="3098" spans="1:5">
      <c r="A3098" s="58">
        <v>330055</v>
      </c>
      <c r="B3098" s="58" t="str">
        <f t="shared" si="96"/>
        <v>AG330055</v>
      </c>
      <c r="C3098" s="35" t="s">
        <v>12548</v>
      </c>
      <c r="D3098" s="35" t="str">
        <f t="shared" si="97"/>
        <v>330055 - Senior Advocacy</v>
      </c>
      <c r="E3098" s="110">
        <v>33</v>
      </c>
    </row>
    <row r="3099" spans="1:5">
      <c r="A3099" s="58">
        <v>330077</v>
      </c>
      <c r="B3099" s="58" t="str">
        <f t="shared" si="96"/>
        <v>AG330077</v>
      </c>
      <c r="C3099" s="35" t="s">
        <v>19084</v>
      </c>
      <c r="D3099" s="35" t="str">
        <f t="shared" si="97"/>
        <v>330077 - Outreach and Assistance 06_07</v>
      </c>
      <c r="E3099" s="110">
        <v>33</v>
      </c>
    </row>
    <row r="3100" spans="1:5">
      <c r="A3100" s="58">
        <v>330078</v>
      </c>
      <c r="B3100" s="58" t="str">
        <f t="shared" si="96"/>
        <v>AG330078</v>
      </c>
      <c r="C3100" s="35" t="s">
        <v>19085</v>
      </c>
      <c r="D3100" s="35" t="str">
        <f t="shared" si="97"/>
        <v>330078 - Outreach and Assistance 07_08</v>
      </c>
      <c r="E3100" s="110">
        <v>33</v>
      </c>
    </row>
    <row r="3101" spans="1:5">
      <c r="A3101" s="58">
        <v>330079</v>
      </c>
      <c r="B3101" s="58" t="str">
        <f t="shared" si="96"/>
        <v>AG330079</v>
      </c>
      <c r="C3101" s="35" t="s">
        <v>11845</v>
      </c>
      <c r="D3101" s="35" t="str">
        <f t="shared" si="97"/>
        <v>330079 - Outreach &amp; Assistance 08_09</v>
      </c>
      <c r="E3101" s="110">
        <v>33</v>
      </c>
    </row>
    <row r="3102" spans="1:5">
      <c r="A3102" s="58">
        <v>330080</v>
      </c>
      <c r="B3102" s="58" t="str">
        <f t="shared" si="96"/>
        <v>AG330080</v>
      </c>
      <c r="C3102" s="35" t="s">
        <v>19086</v>
      </c>
      <c r="D3102" s="35" t="str">
        <f t="shared" si="97"/>
        <v>330080 - Hudson Webber Computer Grant</v>
      </c>
      <c r="E3102" s="110">
        <v>33</v>
      </c>
    </row>
    <row r="3103" spans="1:5">
      <c r="A3103" s="58">
        <v>330090</v>
      </c>
      <c r="B3103" s="58" t="str">
        <f t="shared" si="96"/>
        <v>AG330090</v>
      </c>
      <c r="C3103" s="35" t="s">
        <v>19087</v>
      </c>
      <c r="D3103" s="35" t="str">
        <f t="shared" si="97"/>
        <v>330090 - McGregor Fund Computer Grant</v>
      </c>
      <c r="E3103" s="110">
        <v>33</v>
      </c>
    </row>
    <row r="3104" spans="1:5">
      <c r="A3104" s="58">
        <v>330095</v>
      </c>
      <c r="B3104" s="58" t="str">
        <f t="shared" si="96"/>
        <v>AG330095</v>
      </c>
      <c r="C3104" s="35" t="s">
        <v>19088</v>
      </c>
      <c r="D3104" s="35" t="str">
        <f t="shared" si="97"/>
        <v>330095 - Neighborhoods</v>
      </c>
      <c r="E3104" s="110">
        <v>33</v>
      </c>
    </row>
    <row r="3105" spans="1:5">
      <c r="A3105" s="58">
        <v>330100</v>
      </c>
      <c r="B3105" s="58" t="str">
        <f t="shared" si="96"/>
        <v>AG330100</v>
      </c>
      <c r="C3105" s="35" t="s">
        <v>19089</v>
      </c>
      <c r="D3105" s="35" t="str">
        <f t="shared" si="97"/>
        <v>330100 - Skillman Foundation Technical Assistant</v>
      </c>
      <c r="E3105" s="110">
        <v>33</v>
      </c>
    </row>
    <row r="3106" spans="1:5">
      <c r="A3106" s="58">
        <v>330105</v>
      </c>
      <c r="B3106" s="58" t="str">
        <f t="shared" si="96"/>
        <v>AG330105</v>
      </c>
      <c r="C3106" s="35" t="s">
        <v>19090</v>
      </c>
      <c r="D3106" s="35" t="str">
        <f t="shared" si="97"/>
        <v>330105 - Lean Processing</v>
      </c>
      <c r="E3106" s="110">
        <v>33</v>
      </c>
    </row>
    <row r="3107" spans="1:5">
      <c r="A3107" s="58">
        <v>330115</v>
      </c>
      <c r="B3107" s="58" t="str">
        <f t="shared" si="96"/>
        <v>AG330115</v>
      </c>
      <c r="C3107" s="35" t="s">
        <v>19091</v>
      </c>
      <c r="D3107" s="35" t="str">
        <f t="shared" si="97"/>
        <v>330115 - Jobs &amp; Economy</v>
      </c>
      <c r="E3107" s="110">
        <v>33</v>
      </c>
    </row>
    <row r="3108" spans="1:5">
      <c r="A3108" s="58">
        <v>330120</v>
      </c>
      <c r="B3108" s="58" t="str">
        <f t="shared" si="96"/>
        <v>AG330120</v>
      </c>
      <c r="C3108" s="35" t="s">
        <v>10174</v>
      </c>
      <c r="D3108" s="35" t="str">
        <f t="shared" si="97"/>
        <v>330120 - Mayor's Time Program</v>
      </c>
      <c r="E3108" s="110">
        <v>33</v>
      </c>
    </row>
    <row r="3109" spans="1:5">
      <c r="A3109" s="58">
        <v>330130</v>
      </c>
      <c r="B3109" s="58" t="str">
        <f t="shared" si="96"/>
        <v>AG330130</v>
      </c>
      <c r="C3109" s="35" t="s">
        <v>19092</v>
      </c>
      <c r="D3109" s="35" t="str">
        <f t="shared" si="97"/>
        <v>330130 - Detroit Children Fund _ Skillman</v>
      </c>
      <c r="E3109" s="110">
        <v>33</v>
      </c>
    </row>
    <row r="3110" spans="1:5">
      <c r="A3110" s="58">
        <v>330135</v>
      </c>
      <c r="B3110" s="58" t="str">
        <f t="shared" si="96"/>
        <v>AG330135</v>
      </c>
      <c r="C3110" s="35" t="s">
        <v>14218</v>
      </c>
      <c r="D3110" s="35" t="str">
        <f t="shared" si="97"/>
        <v>330135 - Detroit Children's Fund -Skillman FY16</v>
      </c>
      <c r="E3110" s="110">
        <v>33</v>
      </c>
    </row>
    <row r="3111" spans="1:5">
      <c r="A3111" s="58">
        <v>330140</v>
      </c>
      <c r="B3111" s="58" t="str">
        <f t="shared" si="96"/>
        <v>AG330140</v>
      </c>
      <c r="C3111" s="35" t="s">
        <v>19093</v>
      </c>
      <c r="D3111" s="35" t="str">
        <f t="shared" si="97"/>
        <v>330140 - Detroit Childrens Fund - Skillman FY17</v>
      </c>
      <c r="E3111" s="110">
        <v>33</v>
      </c>
    </row>
    <row r="3112" spans="1:5">
      <c r="A3112" s="58">
        <v>330200</v>
      </c>
      <c r="B3112" s="58" t="str">
        <f t="shared" si="96"/>
        <v>AG330200</v>
      </c>
      <c r="C3112" s="35" t="s">
        <v>19094</v>
      </c>
      <c r="D3112" s="35" t="str">
        <f t="shared" si="97"/>
        <v>330200 - Office of Neighborhood Commercial Revitalization</v>
      </c>
      <c r="E3112" s="110">
        <v>33</v>
      </c>
    </row>
    <row r="3113" spans="1:5">
      <c r="A3113" s="58">
        <v>330210</v>
      </c>
      <c r="B3113" s="58" t="str">
        <f t="shared" si="96"/>
        <v>AG330210</v>
      </c>
      <c r="C3113" s="35" t="s">
        <v>19095</v>
      </c>
      <c r="D3113" s="35" t="str">
        <f t="shared" si="97"/>
        <v>330210 - FY2016 Cities of Service Leadership Grant Award</v>
      </c>
      <c r="E3113" s="110">
        <v>33</v>
      </c>
    </row>
    <row r="3114" spans="1:5">
      <c r="A3114" s="58">
        <v>330300</v>
      </c>
      <c r="B3114" s="58" t="str">
        <f t="shared" si="96"/>
        <v>AG330300</v>
      </c>
      <c r="C3114" s="35" t="s">
        <v>19096</v>
      </c>
      <c r="D3114" s="35" t="str">
        <f t="shared" si="97"/>
        <v>330300 - Single Point of Entry 06_07</v>
      </c>
      <c r="E3114" s="110">
        <v>33</v>
      </c>
    </row>
    <row r="3115" spans="1:5">
      <c r="A3115" s="58">
        <v>330310</v>
      </c>
      <c r="B3115" s="58" t="str">
        <f t="shared" si="96"/>
        <v>AG330310</v>
      </c>
      <c r="C3115" s="35" t="s">
        <v>19097</v>
      </c>
      <c r="D3115" s="35" t="str">
        <f t="shared" si="97"/>
        <v>330310 - Single Point of Entry 07_08</v>
      </c>
      <c r="E3115" s="110">
        <v>33</v>
      </c>
    </row>
    <row r="3116" spans="1:5">
      <c r="A3116" s="58">
        <v>330320</v>
      </c>
      <c r="B3116" s="58" t="str">
        <f t="shared" si="96"/>
        <v>AG330320</v>
      </c>
      <c r="C3116" s="35" t="s">
        <v>11843</v>
      </c>
      <c r="D3116" s="35" t="str">
        <f t="shared" si="97"/>
        <v>330320 - Single Point of Entry (LTC) 08_09</v>
      </c>
      <c r="E3116" s="110">
        <v>33</v>
      </c>
    </row>
    <row r="3117" spans="1:5">
      <c r="A3117" s="58">
        <v>330360</v>
      </c>
      <c r="B3117" s="58" t="str">
        <f t="shared" si="96"/>
        <v>AG330360</v>
      </c>
      <c r="C3117" s="35" t="s">
        <v>19098</v>
      </c>
      <c r="D3117" s="35" t="str">
        <f t="shared" si="97"/>
        <v>330360 - Building Project _ DYVPC</v>
      </c>
      <c r="E3117" s="110">
        <v>33</v>
      </c>
    </row>
    <row r="3118" spans="1:5">
      <c r="A3118" s="58">
        <v>331111</v>
      </c>
      <c r="B3118" s="58" t="str">
        <f t="shared" si="96"/>
        <v>AG331111</v>
      </c>
      <c r="C3118" s="35" t="s">
        <v>19099</v>
      </c>
      <c r="D3118" s="35" t="str">
        <f t="shared" si="97"/>
        <v>331111 - Mayor's Office Grants</v>
      </c>
      <c r="E3118" s="110">
        <v>33</v>
      </c>
    </row>
    <row r="3119" spans="1:5">
      <c r="A3119" s="58">
        <v>332001</v>
      </c>
      <c r="B3119" s="58" t="str">
        <f t="shared" si="96"/>
        <v>AG332001</v>
      </c>
      <c r="C3119" s="35" t="s">
        <v>19100</v>
      </c>
      <c r="D3119" s="35" t="str">
        <f t="shared" si="97"/>
        <v>332001 - Mayor's Office Initiatives</v>
      </c>
      <c r="E3119" s="110">
        <v>33</v>
      </c>
    </row>
    <row r="3120" spans="1:5">
      <c r="A3120" s="58">
        <v>332002</v>
      </c>
      <c r="B3120" s="58" t="str">
        <f t="shared" si="96"/>
        <v>AG332002</v>
      </c>
      <c r="C3120" s="35" t="s">
        <v>19101</v>
      </c>
      <c r="D3120" s="35" t="str">
        <f t="shared" si="97"/>
        <v>332002 - MAYOR'S OFFICE QOL SAVINGS _ LEAN</v>
      </c>
      <c r="E3120" s="110">
        <v>33</v>
      </c>
    </row>
    <row r="3121" spans="1:5">
      <c r="A3121" s="58">
        <v>332003</v>
      </c>
      <c r="B3121" s="58" t="str">
        <f t="shared" si="96"/>
        <v>AG332003</v>
      </c>
      <c r="C3121" s="35" t="s">
        <v>19102</v>
      </c>
      <c r="D3121" s="35" t="str">
        <f t="shared" si="97"/>
        <v>332003 - MAYOR'S OFFICE QOL TRAINING</v>
      </c>
      <c r="E3121" s="110">
        <v>33</v>
      </c>
    </row>
    <row r="3122" spans="1:5">
      <c r="A3122" s="58">
        <v>334715</v>
      </c>
      <c r="B3122" s="58" t="str">
        <f t="shared" si="96"/>
        <v>AG334715</v>
      </c>
      <c r="C3122" s="35" t="s">
        <v>19103</v>
      </c>
      <c r="D3122" s="35" t="str">
        <f t="shared" si="97"/>
        <v>334715 - 2015 Port Security Grant Fire</v>
      </c>
      <c r="E3122" s="110">
        <v>33</v>
      </c>
    </row>
    <row r="3123" spans="1:5">
      <c r="A3123" s="58">
        <v>334815</v>
      </c>
      <c r="B3123" s="58" t="str">
        <f t="shared" si="96"/>
        <v>AG334815</v>
      </c>
      <c r="C3123" s="35" t="s">
        <v>19104</v>
      </c>
      <c r="D3123" s="35" t="str">
        <f t="shared" si="97"/>
        <v>334815 - 2015 Port Security Grant Fire Match</v>
      </c>
      <c r="E3123" s="110">
        <v>33</v>
      </c>
    </row>
    <row r="3124" spans="1:5">
      <c r="A3124" s="58">
        <v>336213</v>
      </c>
      <c r="B3124" s="58" t="str">
        <f t="shared" si="96"/>
        <v>AG336213</v>
      </c>
      <c r="C3124" s="35" t="s">
        <v>19105</v>
      </c>
      <c r="D3124" s="35" t="str">
        <f t="shared" si="97"/>
        <v>336213 - 2013 Homeland Security Grant Program _ SHSP</v>
      </c>
      <c r="E3124" s="110">
        <v>33</v>
      </c>
    </row>
    <row r="3125" spans="1:5">
      <c r="A3125" s="58">
        <v>336214</v>
      </c>
      <c r="B3125" s="58" t="str">
        <f t="shared" si="96"/>
        <v>AG336214</v>
      </c>
      <c r="C3125" s="35" t="s">
        <v>19106</v>
      </c>
      <c r="D3125" s="35" t="str">
        <f t="shared" si="97"/>
        <v>336214 - 2014 State Homeland Security Program</v>
      </c>
      <c r="E3125" s="110">
        <v>33</v>
      </c>
    </row>
    <row r="3126" spans="1:5">
      <c r="A3126" s="58">
        <v>336215</v>
      </c>
      <c r="B3126" s="58" t="str">
        <f t="shared" si="96"/>
        <v>AG336215</v>
      </c>
      <c r="C3126" s="35" t="s">
        <v>19107</v>
      </c>
      <c r="D3126" s="35" t="str">
        <f t="shared" si="97"/>
        <v>336215 - FY2015 State Homeland Security Program</v>
      </c>
      <c r="E3126" s="110">
        <v>33</v>
      </c>
    </row>
    <row r="3127" spans="1:5">
      <c r="A3127" s="58">
        <v>336216</v>
      </c>
      <c r="B3127" s="58" t="str">
        <f t="shared" si="96"/>
        <v>AG336216</v>
      </c>
      <c r="C3127" s="35" t="s">
        <v>19108</v>
      </c>
      <c r="D3127" s="35" t="str">
        <f t="shared" si="97"/>
        <v>336216 - 2016 State Homeland Security Program</v>
      </c>
      <c r="E3127" s="110">
        <v>33</v>
      </c>
    </row>
    <row r="3128" spans="1:5">
      <c r="A3128" s="58">
        <v>336311</v>
      </c>
      <c r="B3128" s="58" t="str">
        <f t="shared" si="96"/>
        <v>AG336311</v>
      </c>
      <c r="C3128" s="35" t="s">
        <v>19109</v>
      </c>
      <c r="D3128" s="35" t="str">
        <f t="shared" si="97"/>
        <v>336311 - 2011 Homeland Security Grant Program _ UASI</v>
      </c>
      <c r="E3128" s="110">
        <v>33</v>
      </c>
    </row>
    <row r="3129" spans="1:5">
      <c r="A3129" s="58">
        <v>336312</v>
      </c>
      <c r="B3129" s="58" t="str">
        <f t="shared" si="96"/>
        <v>AG336312</v>
      </c>
      <c r="C3129" s="35" t="s">
        <v>19110</v>
      </c>
      <c r="D3129" s="35" t="str">
        <f t="shared" si="97"/>
        <v>336312 - 2012 Homeland Security Grant Program _ UASI</v>
      </c>
      <c r="E3129" s="110">
        <v>33</v>
      </c>
    </row>
    <row r="3130" spans="1:5">
      <c r="A3130" s="58">
        <v>336313</v>
      </c>
      <c r="B3130" s="58" t="str">
        <f t="shared" si="96"/>
        <v>AG336313</v>
      </c>
      <c r="C3130" s="35" t="s">
        <v>19111</v>
      </c>
      <c r="D3130" s="35" t="str">
        <f t="shared" si="97"/>
        <v>336313 - 2013 Homeland Security Grant Program _ UASI</v>
      </c>
      <c r="E3130" s="110">
        <v>33</v>
      </c>
    </row>
    <row r="3131" spans="1:5">
      <c r="A3131" s="58">
        <v>336314</v>
      </c>
      <c r="B3131" s="58" t="str">
        <f t="shared" si="96"/>
        <v>AG336314</v>
      </c>
      <c r="C3131" s="35" t="s">
        <v>19112</v>
      </c>
      <c r="D3131" s="35" t="str">
        <f t="shared" si="97"/>
        <v>336314 - Urb Area Sec Init(UASI)</v>
      </c>
      <c r="E3131" s="110">
        <v>33</v>
      </c>
    </row>
    <row r="3132" spans="1:5">
      <c r="A3132" s="58">
        <v>336315</v>
      </c>
      <c r="B3132" s="58" t="str">
        <f t="shared" si="96"/>
        <v>AG336315</v>
      </c>
      <c r="C3132" s="35" t="s">
        <v>19113</v>
      </c>
      <c r="D3132" s="35" t="str">
        <f t="shared" si="97"/>
        <v>336315 - FY2015 Urban Area Security Initiative</v>
      </c>
      <c r="E3132" s="110">
        <v>33</v>
      </c>
    </row>
    <row r="3133" spans="1:5">
      <c r="A3133" s="58">
        <v>336316</v>
      </c>
      <c r="B3133" s="58" t="str">
        <f t="shared" si="96"/>
        <v>AG336316</v>
      </c>
      <c r="C3133" s="35" t="s">
        <v>19114</v>
      </c>
      <c r="D3133" s="35" t="str">
        <f t="shared" si="97"/>
        <v>336316 - 2016 Urban Area Security Initiative (USA)</v>
      </c>
      <c r="E3133" s="110">
        <v>33</v>
      </c>
    </row>
    <row r="3134" spans="1:5">
      <c r="A3134" s="58">
        <v>336414</v>
      </c>
      <c r="B3134" s="58" t="str">
        <f t="shared" si="96"/>
        <v>AG336414</v>
      </c>
      <c r="C3134" s="35" t="s">
        <v>19115</v>
      </c>
      <c r="D3134" s="35" t="str">
        <f t="shared" si="97"/>
        <v>336414 - 2014 Medical Reserve Corps MRC _ NACCHO</v>
      </c>
      <c r="E3134" s="110">
        <v>33</v>
      </c>
    </row>
    <row r="3135" spans="1:5">
      <c r="A3135" s="58">
        <v>336514</v>
      </c>
      <c r="B3135" s="58" t="str">
        <f t="shared" si="96"/>
        <v>AG336514</v>
      </c>
      <c r="C3135" s="35" t="s">
        <v>19116</v>
      </c>
      <c r="D3135" s="35" t="str">
        <f t="shared" si="97"/>
        <v>336514 - 2014 Medical Reserve Corps MRC _ Region 2 South</v>
      </c>
      <c r="E3135" s="110">
        <v>33</v>
      </c>
    </row>
    <row r="3136" spans="1:5">
      <c r="A3136" s="58">
        <v>336611</v>
      </c>
      <c r="B3136" s="58" t="str">
        <f t="shared" si="96"/>
        <v>AG336611</v>
      </c>
      <c r="C3136" s="35" t="s">
        <v>19117</v>
      </c>
      <c r="D3136" s="35" t="str">
        <f t="shared" si="97"/>
        <v>336611 - 2011 Pre_Disaster Mitigation</v>
      </c>
      <c r="E3136" s="110">
        <v>33</v>
      </c>
    </row>
    <row r="3137" spans="1:5">
      <c r="A3137" s="58">
        <v>337715</v>
      </c>
      <c r="B3137" s="58" t="str">
        <f t="shared" si="96"/>
        <v>AG337715</v>
      </c>
      <c r="C3137" s="35" t="s">
        <v>19118</v>
      </c>
      <c r="D3137" s="35" t="str">
        <f t="shared" si="97"/>
        <v>337715 - 2015 Port Security Grant Police Award</v>
      </c>
      <c r="E3137" s="110">
        <v>33</v>
      </c>
    </row>
    <row r="3138" spans="1:5">
      <c r="A3138" s="58">
        <v>337815</v>
      </c>
      <c r="B3138" s="58" t="str">
        <f t="shared" si="96"/>
        <v>AG337815</v>
      </c>
      <c r="C3138" s="35" t="s">
        <v>19119</v>
      </c>
      <c r="D3138" s="35" t="str">
        <f t="shared" si="97"/>
        <v>337815 - 2015 Port Security Grant Police Match</v>
      </c>
      <c r="E3138" s="110">
        <v>33</v>
      </c>
    </row>
    <row r="3139" spans="1:5">
      <c r="A3139" s="58">
        <v>339950</v>
      </c>
      <c r="B3139" s="58" t="str">
        <f t="shared" si="96"/>
        <v>AG339950</v>
      </c>
      <c r="C3139" s="35" t="s">
        <v>19120</v>
      </c>
      <c r="D3139" s="35" t="str">
        <f t="shared" si="97"/>
        <v>339950 - GASB34MAY-1095</v>
      </c>
      <c r="E3139" s="110">
        <v>33</v>
      </c>
    </row>
    <row r="3140" spans="1:5">
      <c r="A3140" s="58">
        <v>339953</v>
      </c>
      <c r="B3140" s="58" t="str">
        <f t="shared" si="96"/>
        <v>AG339953</v>
      </c>
      <c r="C3140" s="35" t="s">
        <v>19121</v>
      </c>
      <c r="D3140" s="35" t="str">
        <f t="shared" si="97"/>
        <v>339953 - GASB 34 MAY-OFF Grant Fund 2106</v>
      </c>
      <c r="E3140" s="58">
        <v>33</v>
      </c>
    </row>
    <row r="3141" spans="1:5">
      <c r="A3141" s="58">
        <v>340010</v>
      </c>
      <c r="B3141" s="58" t="str">
        <f t="shared" ref="B3141:B3204" si="98">"AG"&amp;A3141</f>
        <v>AG340010</v>
      </c>
      <c r="C3141" s="35" t="s">
        <v>19122</v>
      </c>
      <c r="D3141" s="35" t="str">
        <f t="shared" ref="D3141:D3204" si="99">A3141&amp;" - "&amp;C3141</f>
        <v>340010 - Parking Administration</v>
      </c>
      <c r="E3141" s="110">
        <v>34</v>
      </c>
    </row>
    <row r="3142" spans="1:5">
      <c r="A3142" s="58">
        <v>340020</v>
      </c>
      <c r="B3142" s="58" t="str">
        <f t="shared" si="98"/>
        <v>AG340020</v>
      </c>
      <c r="C3142" s="35" t="s">
        <v>19123</v>
      </c>
      <c r="D3142" s="35" t="str">
        <f t="shared" si="99"/>
        <v>340020 - Parking Maintenance</v>
      </c>
      <c r="E3142" s="110">
        <v>34</v>
      </c>
    </row>
    <row r="3143" spans="1:5">
      <c r="A3143" s="58">
        <v>340030</v>
      </c>
      <c r="B3143" s="58" t="str">
        <f t="shared" si="98"/>
        <v>AG340030</v>
      </c>
      <c r="C3143" s="35" t="s">
        <v>19124</v>
      </c>
      <c r="D3143" s="35" t="str">
        <f t="shared" si="99"/>
        <v>340030 - Parking Operations</v>
      </c>
      <c r="E3143" s="110">
        <v>34</v>
      </c>
    </row>
    <row r="3144" spans="1:5">
      <c r="A3144" s="58">
        <v>340040</v>
      </c>
      <c r="B3144" s="58" t="str">
        <f t="shared" si="98"/>
        <v>AG340040</v>
      </c>
      <c r="C3144" s="35" t="s">
        <v>19125</v>
      </c>
      <c r="D3144" s="35" t="str">
        <f t="shared" si="99"/>
        <v>340040 - Parking Meter Maintenance</v>
      </c>
      <c r="E3144" s="110">
        <v>34</v>
      </c>
    </row>
    <row r="3145" spans="1:5">
      <c r="A3145" s="58">
        <v>340050</v>
      </c>
      <c r="B3145" s="58" t="str">
        <f t="shared" si="98"/>
        <v>AG340050</v>
      </c>
      <c r="C3145" s="35" t="s">
        <v>19126</v>
      </c>
      <c r="D3145" s="35" t="str">
        <f t="shared" si="99"/>
        <v>340050 - Parking Meter Collection</v>
      </c>
      <c r="E3145" s="110">
        <v>34</v>
      </c>
    </row>
    <row r="3146" spans="1:5">
      <c r="A3146" s="58">
        <v>340060</v>
      </c>
      <c r="B3146" s="58" t="str">
        <f t="shared" si="98"/>
        <v>AG340060</v>
      </c>
      <c r="C3146" s="35" t="s">
        <v>19127</v>
      </c>
      <c r="D3146" s="35" t="str">
        <f t="shared" si="99"/>
        <v>340060 - Administration Costs Allocated to Parking Bureau</v>
      </c>
      <c r="E3146" s="110">
        <v>34</v>
      </c>
    </row>
    <row r="3147" spans="1:5">
      <c r="A3147" s="58">
        <v>340080</v>
      </c>
      <c r="B3147" s="58" t="str">
        <f t="shared" si="98"/>
        <v>AG340080</v>
      </c>
      <c r="C3147" s="35" t="s">
        <v>19128</v>
      </c>
      <c r="D3147" s="35" t="str">
        <f t="shared" si="99"/>
        <v>340080 - Parking Violation Bureau - Administration</v>
      </c>
      <c r="E3147" s="110">
        <v>34</v>
      </c>
    </row>
    <row r="3148" spans="1:5">
      <c r="A3148" s="58">
        <v>340083</v>
      </c>
      <c r="B3148" s="58" t="str">
        <f t="shared" si="98"/>
        <v>AG340083</v>
      </c>
      <c r="C3148" s="35" t="s">
        <v>19129</v>
      </c>
      <c r="D3148" s="35" t="str">
        <f t="shared" si="99"/>
        <v>340083 - Parking Violation Bureau - Towing &amp; Storage</v>
      </c>
      <c r="E3148" s="110">
        <v>34</v>
      </c>
    </row>
    <row r="3149" spans="1:5">
      <c r="A3149" s="58">
        <v>340085</v>
      </c>
      <c r="B3149" s="58" t="str">
        <f t="shared" si="98"/>
        <v>AG340085</v>
      </c>
      <c r="C3149" s="35" t="s">
        <v>19130</v>
      </c>
      <c r="D3149" s="35" t="str">
        <f t="shared" si="99"/>
        <v>340085 - Parking Violation Bureau - Processing &amp; Collection</v>
      </c>
      <c r="E3149" s="110">
        <v>34</v>
      </c>
    </row>
    <row r="3150" spans="1:5">
      <c r="A3150" s="58">
        <v>340090</v>
      </c>
      <c r="B3150" s="58" t="str">
        <f t="shared" si="98"/>
        <v>AG340090</v>
      </c>
      <c r="C3150" s="35" t="s">
        <v>19131</v>
      </c>
      <c r="D3150" s="35" t="str">
        <f t="shared" si="99"/>
        <v>340090 - Enforcement Unit</v>
      </c>
      <c r="E3150" s="110">
        <v>34</v>
      </c>
    </row>
    <row r="3151" spans="1:5">
      <c r="A3151" s="58">
        <v>340100</v>
      </c>
      <c r="B3151" s="58" t="str">
        <f t="shared" si="98"/>
        <v>AG340100</v>
      </c>
      <c r="C3151" s="35" t="s">
        <v>19132</v>
      </c>
      <c r="D3151" s="35" t="str">
        <f t="shared" si="99"/>
        <v>340100 - Municipal Parking JB-BG FW Parking Structure</v>
      </c>
      <c r="E3151" s="110">
        <v>34</v>
      </c>
    </row>
    <row r="3152" spans="1:5">
      <c r="A3152" s="58">
        <v>340140</v>
      </c>
      <c r="B3152" s="58" t="str">
        <f t="shared" si="98"/>
        <v>AG340140</v>
      </c>
      <c r="C3152" s="35" t="s">
        <v>19133</v>
      </c>
      <c r="D3152" s="35" t="str">
        <f t="shared" si="99"/>
        <v>340140 - Municipal Parking Operation And Maintenance Reim</v>
      </c>
      <c r="E3152" s="110">
        <v>34</v>
      </c>
    </row>
    <row r="3153" spans="1:5">
      <c r="A3153" s="58">
        <v>340180</v>
      </c>
      <c r="B3153" s="58" t="str">
        <f t="shared" si="98"/>
        <v>AG340180</v>
      </c>
      <c r="C3153" s="35" t="s">
        <v>19134</v>
      </c>
      <c r="D3153" s="35" t="str">
        <f t="shared" si="99"/>
        <v>340180 - Detroit Authority Bonds</v>
      </c>
      <c r="E3153" s="110">
        <v>34</v>
      </c>
    </row>
    <row r="3154" spans="1:5">
      <c r="A3154" s="58">
        <v>340190</v>
      </c>
      <c r="B3154" s="58" t="str">
        <f t="shared" si="98"/>
        <v>AG340190</v>
      </c>
      <c r="C3154" s="35" t="s">
        <v>19135</v>
      </c>
      <c r="D3154" s="35" t="str">
        <f t="shared" si="99"/>
        <v>340190 - System Program Reserve</v>
      </c>
      <c r="E3154" s="110">
        <v>34</v>
      </c>
    </row>
    <row r="3155" spans="1:5">
      <c r="A3155" s="58">
        <v>340251</v>
      </c>
      <c r="B3155" s="58" t="str">
        <f t="shared" si="98"/>
        <v>AG340251</v>
      </c>
      <c r="C3155" s="35" t="s">
        <v>19136</v>
      </c>
      <c r="D3155" s="35" t="str">
        <f t="shared" si="99"/>
        <v>340251 - Municipal Replacements &amp; Improvements</v>
      </c>
      <c r="E3155" s="110">
        <v>34</v>
      </c>
    </row>
    <row r="3156" spans="1:5">
      <c r="A3156" s="58">
        <v>340252</v>
      </c>
      <c r="B3156" s="58" t="str">
        <f t="shared" si="98"/>
        <v>AG340252</v>
      </c>
      <c r="C3156" s="35" t="s">
        <v>19137</v>
      </c>
      <c r="D3156" s="35" t="str">
        <f t="shared" si="99"/>
        <v>340252 - Revenue Bond Principal &amp; Interest</v>
      </c>
      <c r="E3156" s="110">
        <v>34</v>
      </c>
    </row>
    <row r="3157" spans="1:5">
      <c r="A3157" s="58">
        <v>340253</v>
      </c>
      <c r="B3157" s="58" t="str">
        <f t="shared" si="98"/>
        <v>AG340253</v>
      </c>
      <c r="C3157" s="35" t="s">
        <v>19138</v>
      </c>
      <c r="D3157" s="35" t="str">
        <f t="shared" si="99"/>
        <v>340253 - Operation &amp; Contingency Reserve</v>
      </c>
      <c r="E3157" s="110">
        <v>34</v>
      </c>
    </row>
    <row r="3158" spans="1:5">
      <c r="A3158" s="58">
        <v>340330</v>
      </c>
      <c r="B3158" s="58" t="str">
        <f t="shared" si="98"/>
        <v>AG340330</v>
      </c>
      <c r="C3158" s="35" t="s">
        <v>19139</v>
      </c>
      <c r="D3158" s="35" t="str">
        <f t="shared" si="99"/>
        <v>340330 - Revenue Fund Trustee</v>
      </c>
      <c r="E3158" s="110">
        <v>34</v>
      </c>
    </row>
    <row r="3159" spans="1:5">
      <c r="A3159" s="58">
        <v>340331</v>
      </c>
      <c r="B3159" s="58" t="str">
        <f t="shared" si="98"/>
        <v>AG340331</v>
      </c>
      <c r="C3159" s="35" t="s">
        <v>19140</v>
      </c>
      <c r="D3159" s="35" t="str">
        <f t="shared" si="99"/>
        <v>340331 - On Street Meter Collections</v>
      </c>
      <c r="E3159" s="110">
        <v>34</v>
      </c>
    </row>
    <row r="3160" spans="1:5">
      <c r="A3160" s="58">
        <v>340332</v>
      </c>
      <c r="B3160" s="58" t="str">
        <f t="shared" si="98"/>
        <v>AG340332</v>
      </c>
      <c r="C3160" s="35" t="s">
        <v>19141</v>
      </c>
      <c r="D3160" s="35" t="str">
        <f t="shared" si="99"/>
        <v>340332 - Municipal Parking Arena Operations-Joe Louis</v>
      </c>
      <c r="E3160" s="110">
        <v>34</v>
      </c>
    </row>
    <row r="3161" spans="1:5">
      <c r="A3161" s="58">
        <v>340333</v>
      </c>
      <c r="B3161" s="58" t="str">
        <f t="shared" si="98"/>
        <v>AG340333</v>
      </c>
      <c r="C3161" s="35" t="s">
        <v>19142</v>
      </c>
      <c r="D3161" s="35" t="str">
        <f t="shared" si="99"/>
        <v>340333 - CBD Lots</v>
      </c>
      <c r="E3161" s="110">
        <v>34</v>
      </c>
    </row>
    <row r="3162" spans="1:5">
      <c r="A3162" s="58">
        <v>340401</v>
      </c>
      <c r="B3162" s="58" t="str">
        <f t="shared" si="98"/>
        <v>AG340401</v>
      </c>
      <c r="C3162" s="35" t="s">
        <v>19143</v>
      </c>
      <c r="D3162" s="35" t="str">
        <f t="shared" si="99"/>
        <v>340401 - Reinvestment Project</v>
      </c>
      <c r="E3162" s="110">
        <v>34</v>
      </c>
    </row>
    <row r="3163" spans="1:5">
      <c r="A3163" s="58">
        <v>342000</v>
      </c>
      <c r="B3163" s="58" t="str">
        <f t="shared" si="98"/>
        <v>AG342000</v>
      </c>
      <c r="C3163" s="35" t="s">
        <v>19144</v>
      </c>
      <c r="D3163" s="35" t="str">
        <f t="shared" si="99"/>
        <v>342000 - Municipal Parking Revenue</v>
      </c>
      <c r="E3163" s="110">
        <v>34</v>
      </c>
    </row>
    <row r="3164" spans="1:5">
      <c r="A3164" s="58">
        <v>342010</v>
      </c>
      <c r="B3164" s="58" t="str">
        <f t="shared" si="98"/>
        <v>AG342010</v>
      </c>
      <c r="C3164" s="35" t="s">
        <v>19145</v>
      </c>
      <c r="D3164" s="35" t="str">
        <f t="shared" si="99"/>
        <v>342010 - Municipal Parking Capital Expenditures</v>
      </c>
      <c r="E3164" s="110">
        <v>34</v>
      </c>
    </row>
    <row r="3165" spans="1:5">
      <c r="A3165" s="58">
        <v>342020</v>
      </c>
      <c r="B3165" s="58" t="str">
        <f t="shared" si="98"/>
        <v>AG342020</v>
      </c>
      <c r="C3165" s="35" t="s">
        <v>19146</v>
      </c>
      <c r="D3165" s="35" t="str">
        <f t="shared" si="99"/>
        <v>342020 - Municipal Parking Other Infrastructure</v>
      </c>
      <c r="E3165" s="110">
        <v>34</v>
      </c>
    </row>
    <row r="3166" spans="1:5">
      <c r="A3166" s="58">
        <v>342030</v>
      </c>
      <c r="B3166" s="58" t="str">
        <f t="shared" si="98"/>
        <v>AG342030</v>
      </c>
      <c r="C3166" s="35" t="s">
        <v>19147</v>
      </c>
      <c r="D3166" s="35" t="str">
        <f t="shared" si="99"/>
        <v>342030 - Municipal Parking Labor &amp; Benefits</v>
      </c>
      <c r="E3166" s="110">
        <v>34</v>
      </c>
    </row>
    <row r="3167" spans="1:5">
      <c r="A3167" s="58">
        <v>342040</v>
      </c>
      <c r="B3167" s="58" t="str">
        <f t="shared" si="98"/>
        <v>AG342040</v>
      </c>
      <c r="C3167" s="35" t="s">
        <v>19148</v>
      </c>
      <c r="D3167" s="35" t="str">
        <f t="shared" si="99"/>
        <v>342040 - Labor Cost Savings</v>
      </c>
      <c r="E3167" s="110">
        <v>34</v>
      </c>
    </row>
    <row r="3168" spans="1:5">
      <c r="A3168" s="58">
        <v>342060</v>
      </c>
      <c r="B3168" s="58" t="str">
        <f t="shared" si="98"/>
        <v>AG342060</v>
      </c>
      <c r="C3168" s="35" t="s">
        <v>19149</v>
      </c>
      <c r="D3168" s="35" t="str">
        <f t="shared" si="99"/>
        <v>342060 - Municipal Parking Materials Supplies &amp; Trng</v>
      </c>
      <c r="E3168" s="110">
        <v>34</v>
      </c>
    </row>
    <row r="3169" spans="1:5">
      <c r="A3169" s="58">
        <v>342070</v>
      </c>
      <c r="B3169" s="58" t="str">
        <f t="shared" si="98"/>
        <v>AG342070</v>
      </c>
      <c r="C3169" s="35" t="s">
        <v>19150</v>
      </c>
      <c r="D3169" s="35" t="str">
        <f t="shared" si="99"/>
        <v>342070 - Capital Expenditures Municipal Parking</v>
      </c>
      <c r="E3169" s="110">
        <v>34</v>
      </c>
    </row>
    <row r="3170" spans="1:5">
      <c r="A3170" s="58">
        <v>349950</v>
      </c>
      <c r="B3170" s="58" t="str">
        <f t="shared" si="98"/>
        <v>AG349950</v>
      </c>
      <c r="C3170" s="35" t="s">
        <v>19151</v>
      </c>
      <c r="D3170" s="35" t="str">
        <f t="shared" si="99"/>
        <v>349950 - GASB34MPD-1095</v>
      </c>
      <c r="E3170" s="110">
        <v>34</v>
      </c>
    </row>
    <row r="3171" spans="1:5">
      <c r="A3171" s="58">
        <v>349951</v>
      </c>
      <c r="B3171" s="58" t="str">
        <f t="shared" si="98"/>
        <v>AG349951</v>
      </c>
      <c r="C3171" s="35" t="s">
        <v>19152</v>
      </c>
      <c r="D3171" s="35" t="str">
        <f t="shared" si="99"/>
        <v>349951 - GASB34MPD-5195</v>
      </c>
      <c r="E3171" s="58">
        <v>34</v>
      </c>
    </row>
    <row r="3172" spans="1:5">
      <c r="A3172" s="58">
        <v>350002</v>
      </c>
      <c r="B3172" s="58" t="str">
        <f t="shared" si="98"/>
        <v>AG350002</v>
      </c>
      <c r="C3172" s="35" t="s">
        <v>16320</v>
      </c>
      <c r="D3172" s="35" t="str">
        <f t="shared" si="99"/>
        <v>350002 - Board of Police Commissioners</v>
      </c>
      <c r="E3172" s="110">
        <v>35</v>
      </c>
    </row>
    <row r="3173" spans="1:5">
      <c r="A3173" s="58">
        <v>350003</v>
      </c>
      <c r="B3173" s="58" t="str">
        <f t="shared" si="98"/>
        <v>AG350003</v>
      </c>
      <c r="C3173" s="35" t="s">
        <v>19153</v>
      </c>
      <c r="D3173" s="35" t="str">
        <f t="shared" si="99"/>
        <v>350003 - Non Departmental - Restructuring Projects</v>
      </c>
      <c r="E3173" s="110">
        <v>35</v>
      </c>
    </row>
    <row r="3174" spans="1:5">
      <c r="A3174" s="58">
        <v>350004</v>
      </c>
      <c r="B3174" s="58" t="str">
        <f t="shared" si="98"/>
        <v>AG350004</v>
      </c>
      <c r="C3174" s="35" t="s">
        <v>19154</v>
      </c>
      <c r="D3174" s="35" t="str">
        <f t="shared" si="99"/>
        <v>350004 - Blight Reinvestment</v>
      </c>
      <c r="E3174" s="110">
        <v>35</v>
      </c>
    </row>
    <row r="3175" spans="1:5">
      <c r="A3175" s="58">
        <v>350005</v>
      </c>
      <c r="B3175" s="58" t="str">
        <f t="shared" si="98"/>
        <v>AG350005</v>
      </c>
      <c r="C3175" s="35" t="s">
        <v>19155</v>
      </c>
      <c r="D3175" s="35" t="str">
        <f t="shared" si="99"/>
        <v>350005 - Financial Advisory Board</v>
      </c>
      <c r="E3175" s="110">
        <v>35</v>
      </c>
    </row>
    <row r="3176" spans="1:5">
      <c r="A3176" s="58">
        <v>350006</v>
      </c>
      <c r="B3176" s="58" t="str">
        <f t="shared" si="98"/>
        <v>AG350006</v>
      </c>
      <c r="C3176" s="35" t="s">
        <v>13456</v>
      </c>
      <c r="D3176" s="35" t="str">
        <f t="shared" si="99"/>
        <v>350006 - Office of Emergency Manager</v>
      </c>
      <c r="E3176" s="110">
        <v>35</v>
      </c>
    </row>
    <row r="3177" spans="1:5">
      <c r="A3177" s="58">
        <v>350007</v>
      </c>
      <c r="B3177" s="58" t="str">
        <f t="shared" si="98"/>
        <v>AG350007</v>
      </c>
      <c r="C3177" s="35" t="s">
        <v>19156</v>
      </c>
      <c r="D3177" s="35" t="str">
        <f t="shared" si="99"/>
        <v>350007 - Elected Officials' Compensation</v>
      </c>
      <c r="E3177" s="110">
        <v>35</v>
      </c>
    </row>
    <row r="3178" spans="1:5">
      <c r="A3178" s="58">
        <v>350008</v>
      </c>
      <c r="B3178" s="58" t="str">
        <f t="shared" si="98"/>
        <v>AG350008</v>
      </c>
      <c r="C3178" s="35" t="s">
        <v>19157</v>
      </c>
      <c r="D3178" s="35" t="str">
        <f t="shared" si="99"/>
        <v>350008 - DIP Financing</v>
      </c>
      <c r="E3178" s="110">
        <v>35</v>
      </c>
    </row>
    <row r="3179" spans="1:5">
      <c r="A3179" s="58">
        <v>350009</v>
      </c>
      <c r="B3179" s="58" t="str">
        <f t="shared" si="98"/>
        <v>AG350009</v>
      </c>
      <c r="C3179" s="35" t="s">
        <v>19158</v>
      </c>
      <c r="D3179" s="35" t="str">
        <f t="shared" si="99"/>
        <v>350009 - Retiree Health Care_Non Dept</v>
      </c>
      <c r="E3179" s="110">
        <v>35</v>
      </c>
    </row>
    <row r="3180" spans="1:5">
      <c r="A3180" s="58">
        <v>350010</v>
      </c>
      <c r="B3180" s="58" t="str">
        <f t="shared" si="98"/>
        <v>AG350010</v>
      </c>
      <c r="C3180" s="35" t="s">
        <v>19159</v>
      </c>
      <c r="D3180" s="35" t="str">
        <f t="shared" si="99"/>
        <v>350010 - Public Commemorations</v>
      </c>
      <c r="E3180" s="110">
        <v>35</v>
      </c>
    </row>
    <row r="3181" spans="1:5">
      <c r="A3181" s="58">
        <v>350011</v>
      </c>
      <c r="B3181" s="58" t="str">
        <f t="shared" si="98"/>
        <v>AG350011</v>
      </c>
      <c r="C3181" s="35" t="s">
        <v>19160</v>
      </c>
      <c r="D3181" s="35" t="str">
        <f t="shared" si="99"/>
        <v>350011 - Blight Remediation</v>
      </c>
      <c r="E3181" s="110">
        <v>35</v>
      </c>
    </row>
    <row r="3182" spans="1:5">
      <c r="A3182" s="58">
        <v>350012</v>
      </c>
      <c r="B3182" s="58" t="str">
        <f t="shared" si="98"/>
        <v>AG350012</v>
      </c>
      <c r="C3182" s="35" t="s">
        <v>19161</v>
      </c>
      <c r="D3182" s="35" t="str">
        <f t="shared" si="99"/>
        <v>350012 - DBA Commercial Demolition-Blight Reinvestment</v>
      </c>
      <c r="E3182" s="110">
        <v>35</v>
      </c>
    </row>
    <row r="3183" spans="1:5">
      <c r="A3183" s="58">
        <v>350013</v>
      </c>
      <c r="B3183" s="58" t="str">
        <f t="shared" si="98"/>
        <v>AG350013</v>
      </c>
      <c r="C3183" s="35" t="s">
        <v>19162</v>
      </c>
      <c r="D3183" s="35" t="str">
        <f t="shared" si="99"/>
        <v>350013 - DPLA Non HHF Blight Abatement Working Capital-Blight Reinvestment</v>
      </c>
      <c r="E3183" s="110">
        <v>35</v>
      </c>
    </row>
    <row r="3184" spans="1:5">
      <c r="A3184" s="58">
        <v>350014</v>
      </c>
      <c r="B3184" s="58" t="str">
        <f t="shared" si="98"/>
        <v>AG350014</v>
      </c>
      <c r="C3184" s="35" t="s">
        <v>19163</v>
      </c>
      <c r="D3184" s="35" t="str">
        <f t="shared" si="99"/>
        <v>350014 - Land Bank Operations</v>
      </c>
      <c r="E3184" s="110">
        <v>35</v>
      </c>
    </row>
    <row r="3185" spans="1:5">
      <c r="A3185" s="58">
        <v>350015</v>
      </c>
      <c r="B3185" s="58" t="str">
        <f t="shared" si="98"/>
        <v>AG350015</v>
      </c>
      <c r="C3185" s="35" t="s">
        <v>19164</v>
      </c>
      <c r="D3185" s="35" t="str">
        <f t="shared" si="99"/>
        <v>350015 - Pension Benefits Administration</v>
      </c>
      <c r="E3185" s="110">
        <v>35</v>
      </c>
    </row>
    <row r="3186" spans="1:5">
      <c r="A3186" s="58">
        <v>350016</v>
      </c>
      <c r="B3186" s="58" t="str">
        <f t="shared" si="98"/>
        <v>AG350016</v>
      </c>
      <c r="C3186" s="35" t="s">
        <v>19165</v>
      </c>
      <c r="D3186" s="35" t="str">
        <f t="shared" si="99"/>
        <v>350016 - Blight Reinvestment - Fire Escrow</v>
      </c>
      <c r="E3186" s="110">
        <v>35</v>
      </c>
    </row>
    <row r="3187" spans="1:5">
      <c r="A3187" s="58">
        <v>350017</v>
      </c>
      <c r="B3187" s="58" t="str">
        <f t="shared" si="98"/>
        <v>AG350017</v>
      </c>
      <c r="C3187" s="35" t="s">
        <v>19166</v>
      </c>
      <c r="D3187" s="35" t="str">
        <f t="shared" si="99"/>
        <v>350017 - Wireless Technology Site Review Committee</v>
      </c>
      <c r="E3187" s="110">
        <v>35</v>
      </c>
    </row>
    <row r="3188" spans="1:5">
      <c r="A3188" s="58">
        <v>350018</v>
      </c>
      <c r="B3188" s="58" t="str">
        <f t="shared" si="98"/>
        <v>AG350018</v>
      </c>
      <c r="C3188" s="35" t="s">
        <v>16320</v>
      </c>
      <c r="D3188" s="35" t="str">
        <f t="shared" si="99"/>
        <v>350018 - Board of Police Commissioners</v>
      </c>
      <c r="E3188" s="110">
        <v>35</v>
      </c>
    </row>
    <row r="3189" spans="1:5">
      <c r="A3189" s="58">
        <v>350020</v>
      </c>
      <c r="B3189" s="58" t="str">
        <f t="shared" si="98"/>
        <v>AG350020</v>
      </c>
      <c r="C3189" s="35" t="s">
        <v>19167</v>
      </c>
      <c r="D3189" s="35" t="str">
        <f t="shared" si="99"/>
        <v>350020 - Dues &amp; Memberships</v>
      </c>
      <c r="E3189" s="110">
        <v>35</v>
      </c>
    </row>
    <row r="3190" spans="1:5">
      <c r="A3190" s="58">
        <v>350030</v>
      </c>
      <c r="B3190" s="58" t="str">
        <f t="shared" si="98"/>
        <v>AG350030</v>
      </c>
      <c r="C3190" s="35" t="s">
        <v>6460</v>
      </c>
      <c r="D3190" s="35" t="str">
        <f t="shared" si="99"/>
        <v>350030 - Other Operations Services</v>
      </c>
      <c r="E3190" s="110">
        <v>35</v>
      </c>
    </row>
    <row r="3191" spans="1:5">
      <c r="A3191" s="58">
        <v>350035</v>
      </c>
      <c r="B3191" s="58" t="str">
        <f t="shared" si="98"/>
        <v>AG350035</v>
      </c>
      <c r="C3191" s="35" t="s">
        <v>19168</v>
      </c>
      <c r="D3191" s="35" t="str">
        <f t="shared" si="99"/>
        <v>350035 - Interim Office of the Mayor_Elect</v>
      </c>
      <c r="E3191" s="110">
        <v>35</v>
      </c>
    </row>
    <row r="3192" spans="1:5">
      <c r="A3192" s="58">
        <v>350040</v>
      </c>
      <c r="B3192" s="58" t="str">
        <f t="shared" si="98"/>
        <v>AG350040</v>
      </c>
      <c r="C3192" s="35" t="s">
        <v>19169</v>
      </c>
      <c r="D3192" s="35" t="str">
        <f t="shared" si="99"/>
        <v>350040 - DTC Contribution for Operations</v>
      </c>
      <c r="E3192" s="110">
        <v>35</v>
      </c>
    </row>
    <row r="3193" spans="1:5">
      <c r="A3193" s="58">
        <v>350042</v>
      </c>
      <c r="B3193" s="58" t="str">
        <f t="shared" si="98"/>
        <v>AG350042</v>
      </c>
      <c r="C3193" s="35" t="s">
        <v>19170</v>
      </c>
      <c r="D3193" s="35" t="str">
        <f t="shared" si="99"/>
        <v>350042 - EITC Program</v>
      </c>
      <c r="E3193" s="110">
        <v>35</v>
      </c>
    </row>
    <row r="3194" spans="1:5">
      <c r="A3194" s="58">
        <v>350043</v>
      </c>
      <c r="B3194" s="58" t="str">
        <f t="shared" si="98"/>
        <v>AG350043</v>
      </c>
      <c r="C3194" s="35" t="s">
        <v>19171</v>
      </c>
      <c r="D3194" s="35" t="str">
        <f t="shared" si="99"/>
        <v>350043 - CET Implementations</v>
      </c>
      <c r="E3194" s="110">
        <v>35</v>
      </c>
    </row>
    <row r="3195" spans="1:5">
      <c r="A3195" s="58">
        <v>350044</v>
      </c>
      <c r="B3195" s="58" t="str">
        <f t="shared" si="98"/>
        <v>AG350044</v>
      </c>
      <c r="C3195" s="35" t="s">
        <v>13014</v>
      </c>
      <c r="D3195" s="35" t="str">
        <f t="shared" si="99"/>
        <v>350044 - Madison Center</v>
      </c>
      <c r="E3195" s="110">
        <v>35</v>
      </c>
    </row>
    <row r="3196" spans="1:5">
      <c r="A3196" s="58">
        <v>350045</v>
      </c>
      <c r="B3196" s="58" t="str">
        <f t="shared" si="98"/>
        <v>AG350045</v>
      </c>
      <c r="C3196" s="35" t="s">
        <v>19172</v>
      </c>
      <c r="D3196" s="35" t="str">
        <f t="shared" si="99"/>
        <v>350045 - Restructuring Consolidation</v>
      </c>
      <c r="E3196" s="110">
        <v>35</v>
      </c>
    </row>
    <row r="3197" spans="1:5">
      <c r="A3197" s="58">
        <v>350046</v>
      </c>
      <c r="B3197" s="58" t="str">
        <f t="shared" si="98"/>
        <v>AG350046</v>
      </c>
      <c r="C3197" s="35" t="s">
        <v>19173</v>
      </c>
      <c r="D3197" s="35" t="str">
        <f t="shared" si="99"/>
        <v>350046 - Restructuring _ Reimbursable Costs</v>
      </c>
      <c r="E3197" s="110">
        <v>35</v>
      </c>
    </row>
    <row r="3198" spans="1:5">
      <c r="A3198" s="58">
        <v>350047</v>
      </c>
      <c r="B3198" s="58" t="str">
        <f t="shared" si="98"/>
        <v>AG350047</v>
      </c>
      <c r="C3198" s="35" t="s">
        <v>19174</v>
      </c>
      <c r="D3198" s="35" t="str">
        <f t="shared" si="99"/>
        <v>350047 - HR Payroll System Project</v>
      </c>
      <c r="E3198" s="110">
        <v>35</v>
      </c>
    </row>
    <row r="3199" spans="1:5">
      <c r="A3199" s="58">
        <v>350048</v>
      </c>
      <c r="B3199" s="58" t="str">
        <f t="shared" si="98"/>
        <v>AG350048</v>
      </c>
      <c r="C3199" s="35" t="s">
        <v>19175</v>
      </c>
      <c r="D3199" s="35" t="str">
        <f t="shared" si="99"/>
        <v>350048 - QofL _ 2014 Financial Recovery Bonds</v>
      </c>
      <c r="E3199" s="110">
        <v>35</v>
      </c>
    </row>
    <row r="3200" spans="1:5">
      <c r="A3200" s="58">
        <v>350049</v>
      </c>
      <c r="B3200" s="58" t="str">
        <f t="shared" si="98"/>
        <v>AG350049</v>
      </c>
      <c r="C3200" s="35" t="s">
        <v>19176</v>
      </c>
      <c r="D3200" s="35" t="str">
        <f t="shared" si="99"/>
        <v>350049 - Quality of Life Projects_350049</v>
      </c>
      <c r="E3200" s="110">
        <v>35</v>
      </c>
    </row>
    <row r="3201" spans="1:5">
      <c r="A3201" s="58">
        <v>350050</v>
      </c>
      <c r="B3201" s="58" t="str">
        <f t="shared" si="98"/>
        <v>AG350050</v>
      </c>
      <c r="C3201" s="35" t="s">
        <v>19177</v>
      </c>
      <c r="D3201" s="35" t="str">
        <f t="shared" si="99"/>
        <v>350050 - Neighborhood Parking Lots</v>
      </c>
      <c r="E3201" s="110">
        <v>35</v>
      </c>
    </row>
    <row r="3202" spans="1:5">
      <c r="A3202" s="58">
        <v>350052</v>
      </c>
      <c r="B3202" s="58" t="str">
        <f t="shared" si="98"/>
        <v>AG350052</v>
      </c>
      <c r="C3202" s="35" t="s">
        <v>19178</v>
      </c>
      <c r="D3202" s="35" t="str">
        <f t="shared" si="99"/>
        <v>350052 - Master Plan Quality of Life</v>
      </c>
      <c r="E3202" s="110">
        <v>35</v>
      </c>
    </row>
    <row r="3203" spans="1:5">
      <c r="A3203" s="58">
        <v>350053</v>
      </c>
      <c r="B3203" s="58" t="str">
        <f t="shared" si="98"/>
        <v>AG350053</v>
      </c>
      <c r="C3203" s="35" t="s">
        <v>19179</v>
      </c>
      <c r="D3203" s="35" t="str">
        <f t="shared" si="99"/>
        <v>350053 - GSD Quality of Life Grounds Maintenance</v>
      </c>
      <c r="E3203" s="110">
        <v>35</v>
      </c>
    </row>
    <row r="3204" spans="1:5">
      <c r="A3204" s="58">
        <v>350055</v>
      </c>
      <c r="B3204" s="58" t="str">
        <f t="shared" si="98"/>
        <v>AG350055</v>
      </c>
      <c r="C3204" s="35" t="s">
        <v>19180</v>
      </c>
      <c r="D3204" s="35" t="str">
        <f t="shared" si="99"/>
        <v>350055 - Fire Quality of Life</v>
      </c>
      <c r="E3204" s="110">
        <v>35</v>
      </c>
    </row>
    <row r="3205" spans="1:5">
      <c r="A3205" s="58">
        <v>350057</v>
      </c>
      <c r="B3205" s="58" t="str">
        <f t="shared" ref="B3205:B3268" si="100">"AG"&amp;A3205</f>
        <v>AG350057</v>
      </c>
      <c r="C3205" s="35" t="s">
        <v>19181</v>
      </c>
      <c r="D3205" s="35" t="str">
        <f t="shared" ref="D3205:D3268" si="101">A3205&amp;" - "&amp;C3205</f>
        <v>350057 - GSD Qualality of Life Lease Consolidation</v>
      </c>
      <c r="E3205" s="110">
        <v>35</v>
      </c>
    </row>
    <row r="3206" spans="1:5">
      <c r="A3206" s="58">
        <v>350058</v>
      </c>
      <c r="B3206" s="58" t="str">
        <f t="shared" si="100"/>
        <v>AG350058</v>
      </c>
      <c r="C3206" s="35" t="s">
        <v>19182</v>
      </c>
      <c r="D3206" s="35" t="str">
        <f t="shared" si="101"/>
        <v>350058 - GSD Quality of Life Vacant Lot Maintenance</v>
      </c>
      <c r="E3206" s="110">
        <v>35</v>
      </c>
    </row>
    <row r="3207" spans="1:5">
      <c r="A3207" s="58">
        <v>350059</v>
      </c>
      <c r="B3207" s="58" t="str">
        <f t="shared" si="100"/>
        <v>AG350059</v>
      </c>
      <c r="C3207" s="35" t="s">
        <v>19183</v>
      </c>
      <c r="D3207" s="35" t="str">
        <f t="shared" si="101"/>
        <v>350059 - Quality of Life Projects</v>
      </c>
      <c r="E3207" s="110">
        <v>35</v>
      </c>
    </row>
    <row r="3208" spans="1:5">
      <c r="A3208" s="58">
        <v>350060</v>
      </c>
      <c r="B3208" s="58" t="str">
        <f t="shared" si="100"/>
        <v>AG350060</v>
      </c>
      <c r="C3208" s="35" t="s">
        <v>19184</v>
      </c>
      <c r="D3208" s="35" t="str">
        <f t="shared" si="101"/>
        <v>350060 - Special Parking Programs</v>
      </c>
      <c r="E3208" s="110">
        <v>35</v>
      </c>
    </row>
    <row r="3209" spans="1:5">
      <c r="A3209" s="58">
        <v>350061</v>
      </c>
      <c r="B3209" s="58" t="str">
        <f t="shared" si="100"/>
        <v>AG350061</v>
      </c>
      <c r="C3209" s="35" t="s">
        <v>19185</v>
      </c>
      <c r="D3209" s="35" t="str">
        <f t="shared" si="101"/>
        <v>350061 - Finance Assessments Quality for Life Corrective</v>
      </c>
      <c r="E3209" s="110">
        <v>35</v>
      </c>
    </row>
    <row r="3210" spans="1:5">
      <c r="A3210" s="58">
        <v>350062</v>
      </c>
      <c r="B3210" s="58" t="str">
        <f t="shared" si="100"/>
        <v>AG350062</v>
      </c>
      <c r="C3210" s="35" t="s">
        <v>19186</v>
      </c>
      <c r="D3210" s="35" t="str">
        <f t="shared" si="101"/>
        <v>350062 - Fire Quality of Life EMS Equipment</v>
      </c>
      <c r="E3210" s="110">
        <v>35</v>
      </c>
    </row>
    <row r="3211" spans="1:5">
      <c r="A3211" s="58">
        <v>350063</v>
      </c>
      <c r="B3211" s="58" t="str">
        <f t="shared" si="100"/>
        <v>AG350063</v>
      </c>
      <c r="C3211" s="35" t="s">
        <v>19187</v>
      </c>
      <c r="D3211" s="35" t="str">
        <f t="shared" si="101"/>
        <v>350063 - Law Quality of Life</v>
      </c>
      <c r="E3211" s="110">
        <v>35</v>
      </c>
    </row>
    <row r="3212" spans="1:5">
      <c r="A3212" s="58">
        <v>350064</v>
      </c>
      <c r="B3212" s="58" t="str">
        <f t="shared" si="100"/>
        <v>AG350064</v>
      </c>
      <c r="C3212" s="35" t="s">
        <v>19188</v>
      </c>
      <c r="D3212" s="35" t="str">
        <f t="shared" si="101"/>
        <v>350064 - Police Quality of Life</v>
      </c>
      <c r="E3212" s="110">
        <v>35</v>
      </c>
    </row>
    <row r="3213" spans="1:5">
      <c r="A3213" s="58">
        <v>350065</v>
      </c>
      <c r="B3213" s="58" t="str">
        <f t="shared" si="100"/>
        <v>AG350065</v>
      </c>
      <c r="C3213" s="35" t="s">
        <v>19189</v>
      </c>
      <c r="D3213" s="35" t="str">
        <f t="shared" si="101"/>
        <v>350065 - Grants Management Quality of Life</v>
      </c>
      <c r="E3213" s="110">
        <v>35</v>
      </c>
    </row>
    <row r="3214" spans="1:5">
      <c r="A3214" s="58">
        <v>350066</v>
      </c>
      <c r="B3214" s="58" t="str">
        <f t="shared" si="100"/>
        <v>AG350066</v>
      </c>
      <c r="C3214" s="35" t="s">
        <v>19190</v>
      </c>
      <c r="D3214" s="35" t="str">
        <f t="shared" si="101"/>
        <v>350066 - GSD Quality of Life Vehicle Acquisition Grants M</v>
      </c>
      <c r="E3214" s="110">
        <v>35</v>
      </c>
    </row>
    <row r="3215" spans="1:5">
      <c r="A3215" s="58">
        <v>350067</v>
      </c>
      <c r="B3215" s="58" t="str">
        <f t="shared" si="100"/>
        <v>AG350067</v>
      </c>
      <c r="C3215" s="35" t="s">
        <v>19191</v>
      </c>
      <c r="D3215" s="35" t="str">
        <f t="shared" si="101"/>
        <v>350067 - Finance Assessments Quality of Life Corrective A</v>
      </c>
      <c r="E3215" s="110">
        <v>35</v>
      </c>
    </row>
    <row r="3216" spans="1:5">
      <c r="A3216" s="58">
        <v>350068</v>
      </c>
      <c r="B3216" s="58" t="str">
        <f t="shared" si="100"/>
        <v>AG350068</v>
      </c>
      <c r="C3216" s="35" t="s">
        <v>19192</v>
      </c>
      <c r="D3216" s="35" t="str">
        <f t="shared" si="101"/>
        <v>350068 - Land Bank Quality of Life</v>
      </c>
      <c r="E3216" s="110">
        <v>35</v>
      </c>
    </row>
    <row r="3217" spans="1:5">
      <c r="A3217" s="58">
        <v>350069</v>
      </c>
      <c r="B3217" s="58" t="str">
        <f t="shared" si="100"/>
        <v>AG350069</v>
      </c>
      <c r="C3217" s="35" t="s">
        <v>19193</v>
      </c>
      <c r="D3217" s="35" t="str">
        <f t="shared" si="101"/>
        <v>350069 - ITS Quality of Life System Upgrades</v>
      </c>
      <c r="E3217" s="110">
        <v>35</v>
      </c>
    </row>
    <row r="3218" spans="1:5">
      <c r="A3218" s="58">
        <v>350070</v>
      </c>
      <c r="B3218" s="58" t="str">
        <f t="shared" si="100"/>
        <v>AG350070</v>
      </c>
      <c r="C3218" s="35" t="s">
        <v>19194</v>
      </c>
      <c r="D3218" s="35" t="str">
        <f t="shared" si="101"/>
        <v>350070 - Eastern Market Garage</v>
      </c>
      <c r="E3218" s="110">
        <v>35</v>
      </c>
    </row>
    <row r="3219" spans="1:5">
      <c r="A3219" s="58">
        <v>350071</v>
      </c>
      <c r="B3219" s="58" t="str">
        <f t="shared" si="100"/>
        <v>AG350071</v>
      </c>
      <c r="C3219" s="35" t="s">
        <v>19195</v>
      </c>
      <c r="D3219" s="35" t="str">
        <f t="shared" si="101"/>
        <v>350071 - Fire Quality of Life Partial Fleet Replacement</v>
      </c>
      <c r="E3219" s="110">
        <v>35</v>
      </c>
    </row>
    <row r="3220" spans="1:5">
      <c r="A3220" s="58">
        <v>350072</v>
      </c>
      <c r="B3220" s="58" t="str">
        <f t="shared" si="100"/>
        <v>AG350072</v>
      </c>
      <c r="C3220" s="35" t="s">
        <v>19196</v>
      </c>
      <c r="D3220" s="35" t="str">
        <f t="shared" si="101"/>
        <v>350072 - Finance Quality of Life ERP System</v>
      </c>
      <c r="E3220" s="110">
        <v>35</v>
      </c>
    </row>
    <row r="3221" spans="1:5">
      <c r="A3221" s="58">
        <v>350073</v>
      </c>
      <c r="B3221" s="58" t="str">
        <f t="shared" si="100"/>
        <v>AG350073</v>
      </c>
      <c r="C3221" s="35" t="s">
        <v>19197</v>
      </c>
      <c r="D3221" s="35" t="str">
        <f t="shared" si="101"/>
        <v>350073 - GSD Quality of Life Park Site Amenities</v>
      </c>
      <c r="E3221" s="110">
        <v>35</v>
      </c>
    </row>
    <row r="3222" spans="1:5">
      <c r="A3222" s="58">
        <v>350075</v>
      </c>
      <c r="B3222" s="58" t="str">
        <f t="shared" si="100"/>
        <v>AG350075</v>
      </c>
      <c r="C3222" s="35" t="s">
        <v>19198</v>
      </c>
      <c r="D3222" s="35" t="str">
        <f t="shared" si="101"/>
        <v>350075 - City Vehicles _ Lease_Purchase</v>
      </c>
      <c r="E3222" s="110">
        <v>35</v>
      </c>
    </row>
    <row r="3223" spans="1:5">
      <c r="A3223" s="58">
        <v>350076</v>
      </c>
      <c r="B3223" s="58" t="str">
        <f t="shared" si="100"/>
        <v>AG350076</v>
      </c>
      <c r="C3223" s="35" t="s">
        <v>19199</v>
      </c>
      <c r="D3223" s="35" t="str">
        <f t="shared" si="101"/>
        <v>350076 - Human Resources Quality of Life Training</v>
      </c>
      <c r="E3223" s="110">
        <v>35</v>
      </c>
    </row>
    <row r="3224" spans="1:5">
      <c r="A3224" s="58">
        <v>350077</v>
      </c>
      <c r="B3224" s="58" t="str">
        <f t="shared" si="100"/>
        <v>AG350077</v>
      </c>
      <c r="C3224" s="35" t="s">
        <v>19200</v>
      </c>
      <c r="D3224" s="35" t="str">
        <f t="shared" si="101"/>
        <v>350077 - Internal Service Fund Vehicle Debt Service</v>
      </c>
      <c r="E3224" s="110">
        <v>35</v>
      </c>
    </row>
    <row r="3225" spans="1:5">
      <c r="A3225" s="58">
        <v>350078</v>
      </c>
      <c r="B3225" s="58" t="str">
        <f t="shared" si="100"/>
        <v>AG350078</v>
      </c>
      <c r="C3225" s="35" t="s">
        <v>19201</v>
      </c>
      <c r="D3225" s="35" t="str">
        <f t="shared" si="101"/>
        <v>350078 - Internal Service Fund _ Vehicles</v>
      </c>
      <c r="E3225" s="110">
        <v>35</v>
      </c>
    </row>
    <row r="3226" spans="1:5">
      <c r="A3226" s="58">
        <v>350079</v>
      </c>
      <c r="B3226" s="58" t="str">
        <f t="shared" si="100"/>
        <v>AG350079</v>
      </c>
      <c r="C3226" s="35" t="s">
        <v>19202</v>
      </c>
      <c r="D3226" s="35" t="str">
        <f t="shared" si="101"/>
        <v>350079 - Solid Waste Contribution for Operations</v>
      </c>
      <c r="E3226" s="110">
        <v>35</v>
      </c>
    </row>
    <row r="3227" spans="1:5">
      <c r="A3227" s="58">
        <v>350080</v>
      </c>
      <c r="B3227" s="58" t="str">
        <f t="shared" si="100"/>
        <v>AG350080</v>
      </c>
      <c r="C3227" s="35" t="s">
        <v>19203</v>
      </c>
      <c r="D3227" s="35" t="str">
        <f t="shared" si="101"/>
        <v>350080 - DDOT Contribution for Operations</v>
      </c>
      <c r="E3227" s="110">
        <v>35</v>
      </c>
    </row>
    <row r="3228" spans="1:5">
      <c r="A3228" s="58">
        <v>350081</v>
      </c>
      <c r="B3228" s="58" t="str">
        <f t="shared" si="100"/>
        <v>AG350081</v>
      </c>
      <c r="C3228" s="35" t="s">
        <v>19204</v>
      </c>
      <c r="D3228" s="35" t="str">
        <f t="shared" si="101"/>
        <v>350081 - DDOT Contribution for Legacy Debt</v>
      </c>
      <c r="E3228" s="110">
        <v>35</v>
      </c>
    </row>
    <row r="3229" spans="1:5">
      <c r="A3229" s="58">
        <v>350082</v>
      </c>
      <c r="B3229" s="58" t="str">
        <f t="shared" si="100"/>
        <v>AG350082</v>
      </c>
      <c r="C3229" s="35" t="s">
        <v>19205</v>
      </c>
      <c r="D3229" s="35" t="str">
        <f t="shared" si="101"/>
        <v>350082 - GSD Quality of Life Dangerous Tree Removal</v>
      </c>
      <c r="E3229" s="110">
        <v>35</v>
      </c>
    </row>
    <row r="3230" spans="1:5">
      <c r="A3230" s="58">
        <v>350083</v>
      </c>
      <c r="B3230" s="58" t="str">
        <f t="shared" si="100"/>
        <v>AG350083</v>
      </c>
      <c r="C3230" s="35" t="s">
        <v>10338</v>
      </c>
      <c r="D3230" s="35" t="str">
        <f t="shared" si="101"/>
        <v>350083 - Office of Targeted Business Development</v>
      </c>
      <c r="E3230" s="110">
        <v>35</v>
      </c>
    </row>
    <row r="3231" spans="1:5">
      <c r="A3231" s="58">
        <v>350085</v>
      </c>
      <c r="B3231" s="58" t="str">
        <f t="shared" si="100"/>
        <v>AG350085</v>
      </c>
      <c r="C3231" s="35" t="s">
        <v>9771</v>
      </c>
      <c r="D3231" s="35" t="str">
        <f t="shared" si="101"/>
        <v>350085 - Targeted Business Development</v>
      </c>
      <c r="E3231" s="110">
        <v>35</v>
      </c>
    </row>
    <row r="3232" spans="1:5">
      <c r="A3232" s="58">
        <v>350086</v>
      </c>
      <c r="B3232" s="58" t="str">
        <f t="shared" si="100"/>
        <v>AG350086</v>
      </c>
      <c r="C3232" s="35" t="s">
        <v>19206</v>
      </c>
      <c r="D3232" s="35" t="str">
        <f t="shared" si="101"/>
        <v>350086 - Police Quality of Life Civilianization Plan</v>
      </c>
      <c r="E3232" s="110">
        <v>35</v>
      </c>
    </row>
    <row r="3233" spans="1:5">
      <c r="A3233" s="58">
        <v>350087</v>
      </c>
      <c r="B3233" s="58" t="str">
        <f t="shared" si="100"/>
        <v>AG350087</v>
      </c>
      <c r="C3233" s="35" t="s">
        <v>19207</v>
      </c>
      <c r="D3233" s="35" t="str">
        <f t="shared" si="101"/>
        <v>350087 - Fire Quality of Life Apparatus Repair</v>
      </c>
      <c r="E3233" s="110">
        <v>35</v>
      </c>
    </row>
    <row r="3234" spans="1:5">
      <c r="A3234" s="58">
        <v>350088</v>
      </c>
      <c r="B3234" s="58" t="str">
        <f t="shared" si="100"/>
        <v>AG350088</v>
      </c>
      <c r="C3234" s="35" t="s">
        <v>19208</v>
      </c>
      <c r="D3234" s="35" t="str">
        <f t="shared" si="101"/>
        <v>350088 - Land Bank Quality of Life Residential Blight Rem</v>
      </c>
      <c r="E3234" s="110">
        <v>35</v>
      </c>
    </row>
    <row r="3235" spans="1:5">
      <c r="A3235" s="58">
        <v>350089</v>
      </c>
      <c r="B3235" s="58" t="str">
        <f t="shared" si="100"/>
        <v>AG350089</v>
      </c>
      <c r="C3235" s="35" t="s">
        <v>19209</v>
      </c>
      <c r="D3235" s="35" t="str">
        <f t="shared" si="101"/>
        <v>350089 - Human Rights Quality of Life Business Compliance</v>
      </c>
      <c r="E3235" s="110">
        <v>35</v>
      </c>
    </row>
    <row r="3236" spans="1:5">
      <c r="A3236" s="58">
        <v>350090</v>
      </c>
      <c r="B3236" s="58" t="str">
        <f t="shared" si="100"/>
        <v>AG350090</v>
      </c>
      <c r="C3236" s="35" t="s">
        <v>19210</v>
      </c>
      <c r="D3236" s="35" t="str">
        <f t="shared" si="101"/>
        <v>350090 - Airport Contribution for Operations</v>
      </c>
      <c r="E3236" s="110">
        <v>35</v>
      </c>
    </row>
    <row r="3237" spans="1:5">
      <c r="A3237" s="58">
        <v>350091</v>
      </c>
      <c r="B3237" s="58" t="str">
        <f t="shared" si="100"/>
        <v>AG350091</v>
      </c>
      <c r="C3237" s="35" t="s">
        <v>19211</v>
      </c>
      <c r="D3237" s="35" t="str">
        <f t="shared" si="101"/>
        <v>350091 - DDOT Quality of Life Transit Police</v>
      </c>
      <c r="E3237" s="110">
        <v>35</v>
      </c>
    </row>
    <row r="3238" spans="1:5">
      <c r="A3238" s="58">
        <v>350092</v>
      </c>
      <c r="B3238" s="58" t="str">
        <f t="shared" si="100"/>
        <v>AG350092</v>
      </c>
      <c r="C3238" s="35" t="s">
        <v>19212</v>
      </c>
      <c r="D3238" s="35" t="str">
        <f t="shared" si="101"/>
        <v>350092 - GSD Quality of Life Building Maintenance Staff</v>
      </c>
      <c r="E3238" s="110">
        <v>35</v>
      </c>
    </row>
    <row r="3239" spans="1:5">
      <c r="A3239" s="58">
        <v>350093</v>
      </c>
      <c r="B3239" s="58" t="str">
        <f t="shared" si="100"/>
        <v>AG350093</v>
      </c>
      <c r="C3239" s="35" t="s">
        <v>19213</v>
      </c>
      <c r="D3239" s="35" t="str">
        <f t="shared" si="101"/>
        <v>350093 - Detroit Historical Museum</v>
      </c>
      <c r="E3239" s="110">
        <v>35</v>
      </c>
    </row>
    <row r="3240" spans="1:5">
      <c r="A3240" s="58">
        <v>350095</v>
      </c>
      <c r="B3240" s="58" t="str">
        <f t="shared" si="100"/>
        <v>AG350095</v>
      </c>
      <c r="C3240" s="35" t="s">
        <v>19214</v>
      </c>
      <c r="D3240" s="35" t="str">
        <f t="shared" si="101"/>
        <v>350095 - Zoo Operations</v>
      </c>
      <c r="E3240" s="110">
        <v>35</v>
      </c>
    </row>
    <row r="3241" spans="1:5">
      <c r="A3241" s="58">
        <v>350097</v>
      </c>
      <c r="B3241" s="58" t="str">
        <f t="shared" si="100"/>
        <v>AG350097</v>
      </c>
      <c r="C3241" s="35" t="s">
        <v>19215</v>
      </c>
      <c r="D3241" s="35" t="str">
        <f t="shared" si="101"/>
        <v>350097 - Eastern Market Corporation</v>
      </c>
      <c r="E3241" s="110">
        <v>35</v>
      </c>
    </row>
    <row r="3242" spans="1:5">
      <c r="A3242" s="58">
        <v>350098</v>
      </c>
      <c r="B3242" s="58" t="str">
        <f t="shared" si="100"/>
        <v>AG350098</v>
      </c>
      <c r="C3242" s="35" t="s">
        <v>19216</v>
      </c>
      <c r="D3242" s="35" t="str">
        <f t="shared" si="101"/>
        <v>350098 - GSD Quality of Life Fleet Management Reorganizat</v>
      </c>
      <c r="E3242" s="110">
        <v>35</v>
      </c>
    </row>
    <row r="3243" spans="1:5">
      <c r="A3243" s="58">
        <v>350099</v>
      </c>
      <c r="B3243" s="58" t="str">
        <f t="shared" si="100"/>
        <v>AG350099</v>
      </c>
      <c r="C3243" s="35" t="s">
        <v>19217</v>
      </c>
      <c r="D3243" s="35" t="str">
        <f t="shared" si="101"/>
        <v>350099 - GSD Quality of Life Fleet Maintenance Telematics</v>
      </c>
      <c r="E3243" s="110">
        <v>35</v>
      </c>
    </row>
    <row r="3244" spans="1:5">
      <c r="A3244" s="58">
        <v>350100</v>
      </c>
      <c r="B3244" s="58" t="str">
        <f t="shared" si="100"/>
        <v>AG350100</v>
      </c>
      <c r="C3244" s="35" t="s">
        <v>19218</v>
      </c>
      <c r="D3244" s="35" t="str">
        <f t="shared" si="101"/>
        <v>350100 - DDA Tax Increment District</v>
      </c>
      <c r="E3244" s="110">
        <v>35</v>
      </c>
    </row>
    <row r="3245" spans="1:5">
      <c r="A3245" s="58">
        <v>350105</v>
      </c>
      <c r="B3245" s="58" t="str">
        <f t="shared" si="100"/>
        <v>AG350105</v>
      </c>
      <c r="C3245" s="35" t="s">
        <v>19219</v>
      </c>
      <c r="D3245" s="35" t="str">
        <f t="shared" si="101"/>
        <v>350105 - Police Quality of Life Fleet Replacement</v>
      </c>
      <c r="E3245" s="110">
        <v>35</v>
      </c>
    </row>
    <row r="3246" spans="1:5">
      <c r="A3246" s="58">
        <v>350110</v>
      </c>
      <c r="B3246" s="58" t="str">
        <f t="shared" si="100"/>
        <v>AG350110</v>
      </c>
      <c r="C3246" s="35" t="s">
        <v>16796</v>
      </c>
      <c r="D3246" s="35" t="str">
        <f t="shared" si="101"/>
        <v>350110 - GM Tax Increment District</v>
      </c>
      <c r="E3246" s="110">
        <v>35</v>
      </c>
    </row>
    <row r="3247" spans="1:5">
      <c r="A3247" s="58">
        <v>350112</v>
      </c>
      <c r="B3247" s="58" t="str">
        <f t="shared" si="100"/>
        <v>AG350112</v>
      </c>
      <c r="C3247" s="35" t="s">
        <v>19220</v>
      </c>
      <c r="D3247" s="35" t="str">
        <f t="shared" si="101"/>
        <v>350112 - Miscellaneous Captured Taxes</v>
      </c>
      <c r="E3247" s="110">
        <v>35</v>
      </c>
    </row>
    <row r="3248" spans="1:5">
      <c r="A3248" s="58">
        <v>350115</v>
      </c>
      <c r="B3248" s="58" t="str">
        <f t="shared" si="100"/>
        <v>AG350115</v>
      </c>
      <c r="C3248" s="35" t="s">
        <v>19221</v>
      </c>
      <c r="D3248" s="35" t="str">
        <f t="shared" si="101"/>
        <v>350115 - Fire Quality of Life Medical First Responder Tra</v>
      </c>
      <c r="E3248" s="110">
        <v>35</v>
      </c>
    </row>
    <row r="3249" spans="1:5">
      <c r="A3249" s="58">
        <v>350117</v>
      </c>
      <c r="B3249" s="58" t="str">
        <f t="shared" si="100"/>
        <v>AG350117</v>
      </c>
      <c r="C3249" s="35" t="s">
        <v>19222</v>
      </c>
      <c r="D3249" s="35" t="str">
        <f t="shared" si="101"/>
        <v>350117 - Finance Quality of Life Restructuring Project Ad</v>
      </c>
      <c r="E3249" s="110">
        <v>35</v>
      </c>
    </row>
    <row r="3250" spans="1:5">
      <c r="A3250" s="58">
        <v>350118</v>
      </c>
      <c r="B3250" s="58" t="str">
        <f t="shared" si="100"/>
        <v>AG350118</v>
      </c>
      <c r="C3250" s="35" t="s">
        <v>19223</v>
      </c>
      <c r="D3250" s="35" t="str">
        <f t="shared" si="101"/>
        <v>350118 - Finance Quality of Life Restructuring Treasury L</v>
      </c>
      <c r="E3250" s="110">
        <v>35</v>
      </c>
    </row>
    <row r="3251" spans="1:5">
      <c r="A3251" s="58">
        <v>350119</v>
      </c>
      <c r="B3251" s="58" t="str">
        <f t="shared" si="100"/>
        <v>AG350119</v>
      </c>
      <c r="C3251" s="35" t="s">
        <v>19224</v>
      </c>
      <c r="D3251" s="35" t="str">
        <f t="shared" si="101"/>
        <v>350119 - Finance Quality of Life Restructuring Purchasing</v>
      </c>
      <c r="E3251" s="110">
        <v>35</v>
      </c>
    </row>
    <row r="3252" spans="1:5">
      <c r="A3252" s="58">
        <v>350120</v>
      </c>
      <c r="B3252" s="58" t="str">
        <f t="shared" si="100"/>
        <v>AG350120</v>
      </c>
      <c r="C3252" s="35" t="s">
        <v>19225</v>
      </c>
      <c r="D3252" s="35" t="str">
        <f t="shared" si="101"/>
        <v>350120 - Chrysler-LDFA</v>
      </c>
      <c r="E3252" s="110">
        <v>35</v>
      </c>
    </row>
    <row r="3253" spans="1:5">
      <c r="A3253" s="58">
        <v>350121</v>
      </c>
      <c r="B3253" s="58" t="str">
        <f t="shared" si="100"/>
        <v>AG350121</v>
      </c>
      <c r="C3253" s="35" t="s">
        <v>19226</v>
      </c>
      <c r="D3253" s="35" t="str">
        <f t="shared" si="101"/>
        <v>350121 - POC Transaction (eff. CY 2009)</v>
      </c>
      <c r="E3253" s="110">
        <v>35</v>
      </c>
    </row>
    <row r="3254" spans="1:5">
      <c r="A3254" s="58">
        <v>350122</v>
      </c>
      <c r="B3254" s="58" t="str">
        <f t="shared" si="100"/>
        <v>AG350122</v>
      </c>
      <c r="C3254" s="35" t="s">
        <v>19227</v>
      </c>
      <c r="D3254" s="35" t="str">
        <f t="shared" si="101"/>
        <v>350122 - POC Swap Hedge Payment 2009</v>
      </c>
      <c r="E3254" s="110">
        <v>35</v>
      </c>
    </row>
    <row r="3255" spans="1:5">
      <c r="A3255" s="58">
        <v>350126</v>
      </c>
      <c r="B3255" s="58" t="str">
        <f t="shared" si="100"/>
        <v>AG350126</v>
      </c>
      <c r="C3255" s="35" t="s">
        <v>19228</v>
      </c>
      <c r="D3255" s="35" t="str">
        <f t="shared" si="101"/>
        <v>350126 - POC Transaction 2009 Custodian Fees</v>
      </c>
      <c r="E3255" s="110">
        <v>35</v>
      </c>
    </row>
    <row r="3256" spans="1:5">
      <c r="A3256" s="58">
        <v>350127</v>
      </c>
      <c r="B3256" s="58" t="str">
        <f t="shared" si="100"/>
        <v>AG350127</v>
      </c>
      <c r="C3256" s="35" t="s">
        <v>19229</v>
      </c>
      <c r="D3256" s="35" t="str">
        <f t="shared" si="101"/>
        <v>350127 - Finance Quality of Life Restructuring Risk Manag</v>
      </c>
      <c r="E3256" s="110">
        <v>35</v>
      </c>
    </row>
    <row r="3257" spans="1:5">
      <c r="A3257" s="58">
        <v>350128</v>
      </c>
      <c r="B3257" s="58" t="str">
        <f t="shared" si="100"/>
        <v>AG350128</v>
      </c>
      <c r="C3257" s="35" t="s">
        <v>19230</v>
      </c>
      <c r="D3257" s="35" t="str">
        <f t="shared" si="101"/>
        <v>350128 - Finance Quality of Life Restructuring Income Tax</v>
      </c>
      <c r="E3257" s="110">
        <v>35</v>
      </c>
    </row>
    <row r="3258" spans="1:5">
      <c r="A3258" s="58">
        <v>350129</v>
      </c>
      <c r="B3258" s="58" t="str">
        <f t="shared" si="100"/>
        <v>AG350129</v>
      </c>
      <c r="C3258" s="35" t="s">
        <v>19231</v>
      </c>
      <c r="D3258" s="35" t="str">
        <f t="shared" si="101"/>
        <v>350129 - Finance Quality of Life Restructuring Assessment</v>
      </c>
      <c r="E3258" s="110">
        <v>35</v>
      </c>
    </row>
    <row r="3259" spans="1:5">
      <c r="A3259" s="58">
        <v>350130</v>
      </c>
      <c r="B3259" s="58" t="str">
        <f t="shared" si="100"/>
        <v>AG350130</v>
      </c>
      <c r="C3259" s="35" t="s">
        <v>19232</v>
      </c>
      <c r="D3259" s="35" t="str">
        <f t="shared" si="101"/>
        <v>350130 - GM Tax Increment Dist-Income Tax</v>
      </c>
      <c r="E3259" s="110">
        <v>35</v>
      </c>
    </row>
    <row r="3260" spans="1:5">
      <c r="A3260" s="58">
        <v>350131</v>
      </c>
      <c r="B3260" s="58" t="str">
        <f t="shared" si="100"/>
        <v>AG350131</v>
      </c>
      <c r="C3260" s="35" t="s">
        <v>19233</v>
      </c>
      <c r="D3260" s="35" t="str">
        <f t="shared" si="101"/>
        <v>350131 - Finance Quality of Life Restructuring General Ac</v>
      </c>
      <c r="E3260" s="110">
        <v>35</v>
      </c>
    </row>
    <row r="3261" spans="1:5">
      <c r="A3261" s="58">
        <v>350132</v>
      </c>
      <c r="B3261" s="58" t="str">
        <f t="shared" si="100"/>
        <v>AG350132</v>
      </c>
      <c r="C3261" s="35" t="s">
        <v>19234</v>
      </c>
      <c r="D3261" s="35" t="str">
        <f t="shared" si="101"/>
        <v>350132 - ITS Quality of Life Restructuring Labor</v>
      </c>
      <c r="E3261" s="110">
        <v>35</v>
      </c>
    </row>
    <row r="3262" spans="1:5">
      <c r="A3262" s="58">
        <v>350133</v>
      </c>
      <c r="B3262" s="58" t="str">
        <f t="shared" si="100"/>
        <v>AG350133</v>
      </c>
      <c r="C3262" s="35" t="s">
        <v>19235</v>
      </c>
      <c r="D3262" s="35" t="str">
        <f t="shared" si="101"/>
        <v>350133 - Finance Quality of Life Restructuring Budget_Fin</v>
      </c>
      <c r="E3262" s="110">
        <v>35</v>
      </c>
    </row>
    <row r="3263" spans="1:5">
      <c r="A3263" s="58">
        <v>350134</v>
      </c>
      <c r="B3263" s="58" t="str">
        <f t="shared" si="100"/>
        <v>AG350134</v>
      </c>
      <c r="C3263" s="35" t="s">
        <v>19236</v>
      </c>
      <c r="D3263" s="35" t="str">
        <f t="shared" si="101"/>
        <v>350134 - Finance Quality of Life Actuarial Valuation Anal</v>
      </c>
      <c r="E3263" s="110">
        <v>35</v>
      </c>
    </row>
    <row r="3264" spans="1:5">
      <c r="A3264" s="58">
        <v>350135</v>
      </c>
      <c r="B3264" s="58" t="str">
        <f t="shared" si="100"/>
        <v>AG350135</v>
      </c>
      <c r="C3264" s="35" t="s">
        <v>19237</v>
      </c>
      <c r="D3264" s="35" t="str">
        <f t="shared" si="101"/>
        <v>350135 - GM _ TIFA Revenue Distribution</v>
      </c>
      <c r="E3264" s="110">
        <v>35</v>
      </c>
    </row>
    <row r="3265" spans="1:5">
      <c r="A3265" s="58">
        <v>350136</v>
      </c>
      <c r="B3265" s="58" t="str">
        <f t="shared" si="100"/>
        <v>AG350136</v>
      </c>
      <c r="C3265" s="35" t="s">
        <v>19238</v>
      </c>
      <c r="D3265" s="35" t="str">
        <f t="shared" si="101"/>
        <v>350136 - GSD Quality of Life Facilities Capital</v>
      </c>
      <c r="E3265" s="110">
        <v>35</v>
      </c>
    </row>
    <row r="3266" spans="1:5">
      <c r="A3266" s="58">
        <v>350137</v>
      </c>
      <c r="B3266" s="58" t="str">
        <f t="shared" si="100"/>
        <v>AG350137</v>
      </c>
      <c r="C3266" s="35" t="s">
        <v>19239</v>
      </c>
      <c r="D3266" s="35" t="str">
        <f t="shared" si="101"/>
        <v>350137 - Finance QOL #067 OCFO Restructuring-Labor Amendment</v>
      </c>
      <c r="E3266" s="110">
        <v>35</v>
      </c>
    </row>
    <row r="3267" spans="1:5">
      <c r="A3267" s="58">
        <v>350138</v>
      </c>
      <c r="B3267" s="58" t="str">
        <f t="shared" si="100"/>
        <v>AG350138</v>
      </c>
      <c r="C3267" s="35" t="s">
        <v>19240</v>
      </c>
      <c r="D3267" s="35" t="str">
        <f t="shared" si="101"/>
        <v>350138 - Finance Quality of Life GASB 53 Derivatives Anal</v>
      </c>
      <c r="E3267" s="110">
        <v>35</v>
      </c>
    </row>
    <row r="3268" spans="1:5">
      <c r="A3268" s="58">
        <v>350139</v>
      </c>
      <c r="B3268" s="58" t="str">
        <f t="shared" si="100"/>
        <v>AG350139</v>
      </c>
      <c r="C3268" s="35" t="s">
        <v>19241</v>
      </c>
      <c r="D3268" s="35" t="str">
        <f t="shared" si="101"/>
        <v>350139 - Fire Quality of Life Grant Match</v>
      </c>
      <c r="E3268" s="110">
        <v>35</v>
      </c>
    </row>
    <row r="3269" spans="1:5">
      <c r="A3269" s="58">
        <v>350140</v>
      </c>
      <c r="B3269" s="58" t="str">
        <f t="shared" ref="B3269:B3332" si="102">"AG"&amp;A3269</f>
        <v>AG350140</v>
      </c>
      <c r="C3269" s="35" t="s">
        <v>19242</v>
      </c>
      <c r="D3269" s="35" t="str">
        <f t="shared" ref="D3269:D3332" si="103">A3269&amp;" - "&amp;C3269</f>
        <v>350140 - Detroit Port Authority</v>
      </c>
      <c r="E3269" s="110">
        <v>35</v>
      </c>
    </row>
    <row r="3270" spans="1:5">
      <c r="A3270" s="58">
        <v>350141</v>
      </c>
      <c r="B3270" s="58" t="str">
        <f t="shared" si="102"/>
        <v>AG350141</v>
      </c>
      <c r="C3270" s="35" t="s">
        <v>19243</v>
      </c>
      <c r="D3270" s="35" t="str">
        <f t="shared" si="103"/>
        <v>350141 - Mayor's Office Quality of Life 3_1_1 _See Click Fix 064</v>
      </c>
      <c r="E3270" s="110">
        <v>35</v>
      </c>
    </row>
    <row r="3271" spans="1:5">
      <c r="A3271" s="58">
        <v>350142</v>
      </c>
      <c r="B3271" s="58" t="str">
        <f t="shared" si="102"/>
        <v>AG350142</v>
      </c>
      <c r="C3271" s="35" t="s">
        <v>19244</v>
      </c>
      <c r="D3271" s="35" t="str">
        <f t="shared" si="103"/>
        <v>350142 - Interest Short_Term Borrowing_RAN_TAN</v>
      </c>
      <c r="E3271" s="110">
        <v>35</v>
      </c>
    </row>
    <row r="3272" spans="1:5">
      <c r="A3272" s="58">
        <v>350143</v>
      </c>
      <c r="B3272" s="58" t="str">
        <f t="shared" si="102"/>
        <v>AG350143</v>
      </c>
      <c r="C3272" s="35" t="s">
        <v>19245</v>
      </c>
      <c r="D3272" s="35" t="str">
        <f t="shared" si="103"/>
        <v>350143 - Department of Public Works Quality of Life Train</v>
      </c>
      <c r="E3272" s="110">
        <v>35</v>
      </c>
    </row>
    <row r="3273" spans="1:5">
      <c r="A3273" s="58">
        <v>350144</v>
      </c>
      <c r="B3273" s="58" t="str">
        <f t="shared" si="102"/>
        <v>AG350144</v>
      </c>
      <c r="C3273" s="35" t="s">
        <v>19246</v>
      </c>
      <c r="D3273" s="35" t="str">
        <f t="shared" si="103"/>
        <v>350144 - Human Resources QOL Training and test developmen</v>
      </c>
      <c r="E3273" s="110">
        <v>35</v>
      </c>
    </row>
    <row r="3274" spans="1:5">
      <c r="A3274" s="58">
        <v>350145</v>
      </c>
      <c r="B3274" s="58" t="str">
        <f t="shared" si="102"/>
        <v>AG350145</v>
      </c>
      <c r="C3274" s="35" t="s">
        <v>19247</v>
      </c>
      <c r="D3274" s="35" t="str">
        <f t="shared" si="103"/>
        <v>350145 - Human Resources QOL Advertising expenses related</v>
      </c>
      <c r="E3274" s="110">
        <v>35</v>
      </c>
    </row>
    <row r="3275" spans="1:5">
      <c r="A3275" s="58">
        <v>350146</v>
      </c>
      <c r="B3275" s="58" t="str">
        <f t="shared" si="102"/>
        <v>AG350146</v>
      </c>
      <c r="C3275" s="35" t="s">
        <v>19248</v>
      </c>
      <c r="D3275" s="35" t="str">
        <f t="shared" si="103"/>
        <v>350146 - Human Resources QOL Technology Infrastructure</v>
      </c>
      <c r="E3275" s="110">
        <v>35</v>
      </c>
    </row>
    <row r="3276" spans="1:5">
      <c r="A3276" s="58">
        <v>350147</v>
      </c>
      <c r="B3276" s="58" t="str">
        <f t="shared" si="102"/>
        <v>AG350147</v>
      </c>
      <c r="C3276" s="35" t="s">
        <v>19249</v>
      </c>
      <c r="D3276" s="35" t="str">
        <f t="shared" si="103"/>
        <v>350147 - Human Resources QOL HR Reorganization</v>
      </c>
      <c r="E3276" s="110">
        <v>35</v>
      </c>
    </row>
    <row r="3277" spans="1:5">
      <c r="A3277" s="58">
        <v>350148</v>
      </c>
      <c r="B3277" s="58" t="str">
        <f t="shared" si="102"/>
        <v>AG350148</v>
      </c>
      <c r="C3277" s="35" t="s">
        <v>19250</v>
      </c>
      <c r="D3277" s="35" t="str">
        <f t="shared" si="103"/>
        <v>350148 - Human Resources QOL LR Labor (Wages &amp; Benefits)</v>
      </c>
      <c r="E3277" s="110">
        <v>35</v>
      </c>
    </row>
    <row r="3278" spans="1:5">
      <c r="A3278" s="58">
        <v>350149</v>
      </c>
      <c r="B3278" s="58" t="str">
        <f t="shared" si="102"/>
        <v>AG350149</v>
      </c>
      <c r="C3278" s="35" t="s">
        <v>19251</v>
      </c>
      <c r="D3278" s="35" t="str">
        <f t="shared" si="103"/>
        <v>350149 - Human Rights QOL Technology Infrastructure</v>
      </c>
      <c r="E3278" s="110">
        <v>35</v>
      </c>
    </row>
    <row r="3279" spans="1:5">
      <c r="A3279" s="58">
        <v>350155</v>
      </c>
      <c r="B3279" s="58" t="str">
        <f t="shared" si="102"/>
        <v>AG350155</v>
      </c>
      <c r="C3279" s="35" t="s">
        <v>19252</v>
      </c>
      <c r="D3279" s="35" t="str">
        <f t="shared" si="103"/>
        <v>350155 - Municipal Parking Quality of Life Capital Expend</v>
      </c>
      <c r="E3279" s="110">
        <v>35</v>
      </c>
    </row>
    <row r="3280" spans="1:5">
      <c r="A3280" s="58">
        <v>350156</v>
      </c>
      <c r="B3280" s="58" t="str">
        <f t="shared" si="102"/>
        <v>AG350156</v>
      </c>
      <c r="C3280" s="35" t="s">
        <v>19253</v>
      </c>
      <c r="D3280" s="35" t="str">
        <f t="shared" si="103"/>
        <v>350156 - Municipal Parking Quality of Life vehicle replac</v>
      </c>
      <c r="E3280" s="110">
        <v>35</v>
      </c>
    </row>
    <row r="3281" spans="1:5">
      <c r="A3281" s="58">
        <v>350157</v>
      </c>
      <c r="B3281" s="58" t="str">
        <f t="shared" si="102"/>
        <v>AG350157</v>
      </c>
      <c r="C3281" s="35" t="s">
        <v>19254</v>
      </c>
      <c r="D3281" s="35" t="str">
        <f t="shared" si="103"/>
        <v>350157 - Municipal Parking Quality of Life additional par</v>
      </c>
      <c r="E3281" s="110">
        <v>35</v>
      </c>
    </row>
    <row r="3282" spans="1:5">
      <c r="A3282" s="58">
        <v>350158</v>
      </c>
      <c r="B3282" s="58" t="str">
        <f t="shared" si="102"/>
        <v>AG350158</v>
      </c>
      <c r="C3282" s="35" t="s">
        <v>19255</v>
      </c>
      <c r="D3282" s="35" t="str">
        <f t="shared" si="103"/>
        <v>350158 - Municipal Parking Quality of Life Longterm strat</v>
      </c>
      <c r="E3282" s="110">
        <v>35</v>
      </c>
    </row>
    <row r="3283" spans="1:5">
      <c r="A3283" s="58">
        <v>350159</v>
      </c>
      <c r="B3283" s="58" t="str">
        <f t="shared" si="102"/>
        <v>AG350159</v>
      </c>
      <c r="C3283" s="35" t="s">
        <v>19256</v>
      </c>
      <c r="D3283" s="35" t="str">
        <f t="shared" si="103"/>
        <v>350159 - Municipal Parking Quality of Life Materials &amp; Su</v>
      </c>
      <c r="E3283" s="110">
        <v>35</v>
      </c>
    </row>
    <row r="3284" spans="1:5">
      <c r="A3284" s="58">
        <v>350160</v>
      </c>
      <c r="B3284" s="58" t="str">
        <f t="shared" si="102"/>
        <v>AG350160</v>
      </c>
      <c r="C3284" s="35" t="s">
        <v>19257</v>
      </c>
      <c r="D3284" s="35" t="str">
        <f t="shared" si="103"/>
        <v>350160 - Prisoner Care</v>
      </c>
      <c r="E3284" s="110">
        <v>35</v>
      </c>
    </row>
    <row r="3285" spans="1:5">
      <c r="A3285" s="58">
        <v>350165</v>
      </c>
      <c r="B3285" s="58" t="str">
        <f t="shared" si="102"/>
        <v>AG350165</v>
      </c>
      <c r="C3285" s="35" t="s">
        <v>16431</v>
      </c>
      <c r="D3285" s="35" t="str">
        <f t="shared" si="103"/>
        <v>350165 - Board of Ethics</v>
      </c>
      <c r="E3285" s="110">
        <v>35</v>
      </c>
    </row>
    <row r="3286" spans="1:5">
      <c r="A3286" s="58">
        <v>350170</v>
      </c>
      <c r="B3286" s="58" t="str">
        <f t="shared" si="102"/>
        <v>AG350170</v>
      </c>
      <c r="C3286" s="35" t="s">
        <v>19258</v>
      </c>
      <c r="D3286" s="35" t="str">
        <f t="shared" si="103"/>
        <v>350170 - Parking Sys. Operating Adv.</v>
      </c>
      <c r="E3286" s="110">
        <v>35</v>
      </c>
    </row>
    <row r="3287" spans="1:5">
      <c r="A3287" s="58">
        <v>350171</v>
      </c>
      <c r="B3287" s="58" t="str">
        <f t="shared" si="102"/>
        <v>AG350171</v>
      </c>
      <c r="C3287" s="35" t="s">
        <v>19259</v>
      </c>
      <c r="D3287" s="35" t="str">
        <f t="shared" si="103"/>
        <v>350171 - Towing Administrative Fees</v>
      </c>
      <c r="E3287" s="110">
        <v>35</v>
      </c>
    </row>
    <row r="3288" spans="1:5">
      <c r="A3288" s="58">
        <v>350200</v>
      </c>
      <c r="B3288" s="58" t="str">
        <f t="shared" si="102"/>
        <v>AG350200</v>
      </c>
      <c r="C3288" s="35" t="s">
        <v>19260</v>
      </c>
      <c r="D3288" s="35" t="str">
        <f t="shared" si="103"/>
        <v>350200 - CAYMC Building Rent &amp; Rehabilitation</v>
      </c>
      <c r="E3288" s="110">
        <v>35</v>
      </c>
    </row>
    <row r="3289" spans="1:5">
      <c r="A3289" s="58">
        <v>350210</v>
      </c>
      <c r="B3289" s="58" t="str">
        <f t="shared" si="102"/>
        <v>AG350210</v>
      </c>
      <c r="C3289" s="35" t="s">
        <v>19261</v>
      </c>
      <c r="D3289" s="35" t="str">
        <f t="shared" si="103"/>
        <v>350210 - D.D.A. SBT_Inventory Reim</v>
      </c>
      <c r="E3289" s="110">
        <v>35</v>
      </c>
    </row>
    <row r="3290" spans="1:5">
      <c r="A3290" s="58">
        <v>350220</v>
      </c>
      <c r="B3290" s="58" t="str">
        <f t="shared" si="102"/>
        <v>AG350220</v>
      </c>
      <c r="C3290" s="35" t="s">
        <v>19262</v>
      </c>
      <c r="D3290" s="35" t="str">
        <f t="shared" si="103"/>
        <v>350220 - Claims Fund (Insurance Premiums)</v>
      </c>
      <c r="E3290" s="58">
        <v>35</v>
      </c>
    </row>
    <row r="3291" spans="1:5">
      <c r="A3291" s="58">
        <v>350230</v>
      </c>
      <c r="B3291" s="58" t="str">
        <f t="shared" si="102"/>
        <v>AG350230</v>
      </c>
      <c r="C3291" s="35" t="s">
        <v>19263</v>
      </c>
      <c r="D3291" s="35" t="str">
        <f t="shared" si="103"/>
        <v>350230 - CEC Goal Line</v>
      </c>
      <c r="E3291" s="58">
        <v>35</v>
      </c>
    </row>
    <row r="3292" spans="1:5">
      <c r="A3292" s="58">
        <v>350240</v>
      </c>
      <c r="B3292" s="58" t="str">
        <f t="shared" si="102"/>
        <v>AG350240</v>
      </c>
      <c r="C3292" s="35" t="s">
        <v>19264</v>
      </c>
      <c r="D3292" s="35" t="str">
        <f t="shared" si="103"/>
        <v>350240 - EITC Support</v>
      </c>
      <c r="E3292" s="110">
        <v>35</v>
      </c>
    </row>
    <row r="3293" spans="1:5">
      <c r="A3293" s="58">
        <v>350290</v>
      </c>
      <c r="B3293" s="58" t="str">
        <f t="shared" si="102"/>
        <v>AG350290</v>
      </c>
      <c r="C3293" s="35" t="s">
        <v>19265</v>
      </c>
      <c r="D3293" s="35" t="str">
        <f t="shared" si="103"/>
        <v>350290 - Charles H. Wright Museum of African American History</v>
      </c>
      <c r="E3293" s="110">
        <v>35</v>
      </c>
    </row>
    <row r="3294" spans="1:5">
      <c r="A3294" s="58">
        <v>350300</v>
      </c>
      <c r="B3294" s="58" t="str">
        <f t="shared" si="102"/>
        <v>AG350300</v>
      </c>
      <c r="C3294" s="35" t="s">
        <v>19266</v>
      </c>
      <c r="D3294" s="35" t="str">
        <f t="shared" si="103"/>
        <v>350300 - Grt Det Resource Recovery Authority</v>
      </c>
      <c r="E3294" s="110">
        <v>35</v>
      </c>
    </row>
    <row r="3295" spans="1:5">
      <c r="A3295" s="58">
        <v>350310</v>
      </c>
      <c r="B3295" s="58" t="str">
        <f t="shared" si="102"/>
        <v>AG350310</v>
      </c>
      <c r="C3295" s="35" t="s">
        <v>19267</v>
      </c>
      <c r="D3295" s="35" t="str">
        <f t="shared" si="103"/>
        <v>350310 - Detroit Building Authority</v>
      </c>
      <c r="E3295" s="110">
        <v>35</v>
      </c>
    </row>
    <row r="3296" spans="1:5">
      <c r="A3296" s="58">
        <v>350311</v>
      </c>
      <c r="B3296" s="58" t="str">
        <f t="shared" si="102"/>
        <v>AG350311</v>
      </c>
      <c r="C3296" s="35" t="s">
        <v>19268</v>
      </c>
      <c r="D3296" s="35" t="str">
        <f t="shared" si="103"/>
        <v>350311 - DBA Governmental Capital Projects</v>
      </c>
      <c r="E3296" s="110">
        <v>35</v>
      </c>
    </row>
    <row r="3297" spans="1:5">
      <c r="A3297" s="58">
        <v>350312</v>
      </c>
      <c r="B3297" s="58" t="str">
        <f t="shared" si="102"/>
        <v>AG350312</v>
      </c>
      <c r="C3297" s="35" t="s">
        <v>6256</v>
      </c>
      <c r="D3297" s="35" t="str">
        <f t="shared" si="103"/>
        <v>350312 - GDRRA Financials</v>
      </c>
      <c r="E3297" s="110">
        <v>35</v>
      </c>
    </row>
    <row r="3298" spans="1:5">
      <c r="A3298" s="58">
        <v>350324</v>
      </c>
      <c r="B3298" s="58" t="str">
        <f t="shared" si="102"/>
        <v>AG350324</v>
      </c>
      <c r="C3298" s="35" t="s">
        <v>13065</v>
      </c>
      <c r="D3298" s="35" t="str">
        <f t="shared" si="103"/>
        <v>350324 - P.E.G. Fees</v>
      </c>
      <c r="E3298" s="110">
        <v>35</v>
      </c>
    </row>
    <row r="3299" spans="1:5">
      <c r="A3299" s="58">
        <v>350325</v>
      </c>
      <c r="B3299" s="58" t="str">
        <f t="shared" si="102"/>
        <v>AG350325</v>
      </c>
      <c r="C3299" s="35" t="s">
        <v>19269</v>
      </c>
      <c r="D3299" s="35" t="str">
        <f t="shared" si="103"/>
        <v>350325 - Communications Services</v>
      </c>
      <c r="E3299" s="110">
        <v>35</v>
      </c>
    </row>
    <row r="3300" spans="1:5">
      <c r="A3300" s="58">
        <v>350326</v>
      </c>
      <c r="B3300" s="58" t="str">
        <f t="shared" si="102"/>
        <v>AG350326</v>
      </c>
      <c r="C3300" s="35" t="s">
        <v>5790</v>
      </c>
      <c r="D3300" s="35" t="str">
        <f t="shared" si="103"/>
        <v>350326 - Media Services</v>
      </c>
      <c r="E3300" s="110">
        <v>35</v>
      </c>
    </row>
    <row r="3301" spans="1:5">
      <c r="A3301" s="58">
        <v>350330</v>
      </c>
      <c r="B3301" s="58" t="str">
        <f t="shared" si="102"/>
        <v>AG350330</v>
      </c>
      <c r="C3301" s="35" t="s">
        <v>19270</v>
      </c>
      <c r="D3301" s="35" t="str">
        <f t="shared" si="103"/>
        <v>350330 - Cable Commission</v>
      </c>
      <c r="E3301" s="110">
        <v>35</v>
      </c>
    </row>
    <row r="3302" spans="1:5">
      <c r="A3302" s="58">
        <v>350336</v>
      </c>
      <c r="B3302" s="58" t="str">
        <f t="shared" si="102"/>
        <v>AG350336</v>
      </c>
      <c r="C3302" s="35" t="s">
        <v>19271</v>
      </c>
      <c r="D3302" s="35" t="str">
        <f t="shared" si="103"/>
        <v>350336 - PEG Fees _ Media Services</v>
      </c>
      <c r="E3302" s="110">
        <v>35</v>
      </c>
    </row>
    <row r="3303" spans="1:5">
      <c r="A3303" s="58">
        <v>350340</v>
      </c>
      <c r="B3303" s="58" t="str">
        <f t="shared" si="102"/>
        <v>AG350340</v>
      </c>
      <c r="C3303" s="35" t="s">
        <v>6710</v>
      </c>
      <c r="D3303" s="35" t="str">
        <f t="shared" si="103"/>
        <v>350340 - Government Access</v>
      </c>
      <c r="E3303" s="110">
        <v>35</v>
      </c>
    </row>
    <row r="3304" spans="1:5">
      <c r="A3304" s="58">
        <v>350350</v>
      </c>
      <c r="B3304" s="58" t="str">
        <f t="shared" si="102"/>
        <v>AG350350</v>
      </c>
      <c r="C3304" s="35" t="s">
        <v>19272</v>
      </c>
      <c r="D3304" s="35" t="str">
        <f t="shared" si="103"/>
        <v>350350 - Property Tax &amp; Other Related Revenue</v>
      </c>
      <c r="E3304" s="110">
        <v>35</v>
      </c>
    </row>
    <row r="3305" spans="1:5">
      <c r="A3305" s="58">
        <v>350355</v>
      </c>
      <c r="B3305" s="58" t="str">
        <f t="shared" si="102"/>
        <v>AG350355</v>
      </c>
      <c r="C3305" s="35" t="s">
        <v>19273</v>
      </c>
      <c r="D3305" s="35" t="str">
        <f t="shared" si="103"/>
        <v>350355 - Secondary Naming of Street</v>
      </c>
      <c r="E3305" s="110">
        <v>35</v>
      </c>
    </row>
    <row r="3306" spans="1:5">
      <c r="A3306" s="58">
        <v>350360</v>
      </c>
      <c r="B3306" s="58" t="str">
        <f t="shared" si="102"/>
        <v>AG350360</v>
      </c>
      <c r="C3306" s="35" t="s">
        <v>19274</v>
      </c>
      <c r="D3306" s="35" t="str">
        <f t="shared" si="103"/>
        <v>350360 - State Shared Taxes</v>
      </c>
      <c r="E3306" s="110">
        <v>35</v>
      </c>
    </row>
    <row r="3307" spans="1:5">
      <c r="A3307" s="58">
        <v>350370</v>
      </c>
      <c r="B3307" s="58" t="str">
        <f t="shared" si="102"/>
        <v>AG350370</v>
      </c>
      <c r="C3307" s="35" t="s">
        <v>16402</v>
      </c>
      <c r="D3307" s="35" t="str">
        <f t="shared" si="103"/>
        <v>350370 - Project Clean Slate</v>
      </c>
      <c r="E3307" s="58">
        <v>35</v>
      </c>
    </row>
    <row r="3308" spans="1:5">
      <c r="A3308" s="58">
        <v>350371</v>
      </c>
      <c r="B3308" s="58" t="str">
        <f t="shared" si="102"/>
        <v>AG350371</v>
      </c>
      <c r="C3308" s="35" t="s">
        <v>19275</v>
      </c>
      <c r="D3308" s="35" t="str">
        <f t="shared" si="103"/>
        <v>350371 - Immigration Task Force</v>
      </c>
      <c r="E3308" s="58">
        <v>35</v>
      </c>
    </row>
    <row r="3309" spans="1:5">
      <c r="A3309" s="58">
        <v>350372</v>
      </c>
      <c r="B3309" s="58" t="str">
        <f t="shared" si="102"/>
        <v>AG350372</v>
      </c>
      <c r="C3309" s="35" t="s">
        <v>19276</v>
      </c>
      <c r="D3309" s="35" t="str">
        <f t="shared" si="103"/>
        <v>350372 - Reparations Task Force</v>
      </c>
      <c r="E3309" s="58">
        <v>35</v>
      </c>
    </row>
    <row r="3310" spans="1:5">
      <c r="A3310" s="58">
        <v>350380</v>
      </c>
      <c r="B3310" s="58" t="str">
        <f t="shared" si="102"/>
        <v>AG350380</v>
      </c>
      <c r="C3310" s="35" t="s">
        <v>19277</v>
      </c>
      <c r="D3310" s="35" t="str">
        <f t="shared" si="103"/>
        <v>350380 - Investment &amp; Other Interest Earnings</v>
      </c>
      <c r="E3310" s="110">
        <v>35</v>
      </c>
    </row>
    <row r="3311" spans="1:5">
      <c r="A3311" s="58">
        <v>350510</v>
      </c>
      <c r="B3311" s="58" t="str">
        <f t="shared" si="102"/>
        <v>AG350510</v>
      </c>
      <c r="C3311" s="35" t="s">
        <v>19278</v>
      </c>
      <c r="D3311" s="35" t="str">
        <f t="shared" si="103"/>
        <v>350510 - Cable Franchise Fees</v>
      </c>
      <c r="E3311" s="110">
        <v>35</v>
      </c>
    </row>
    <row r="3312" spans="1:5">
      <c r="A3312" s="58">
        <v>350530</v>
      </c>
      <c r="B3312" s="58" t="str">
        <f t="shared" si="102"/>
        <v>AG350530</v>
      </c>
      <c r="C3312" s="35" t="s">
        <v>19279</v>
      </c>
      <c r="D3312" s="35" t="str">
        <f t="shared" si="103"/>
        <v>350530 - Pingree Memorial</v>
      </c>
      <c r="E3312" s="110">
        <v>35</v>
      </c>
    </row>
    <row r="3313" spans="1:5">
      <c r="A3313" s="58">
        <v>350550</v>
      </c>
      <c r="B3313" s="58" t="str">
        <f t="shared" si="102"/>
        <v>AG350550</v>
      </c>
      <c r="C3313" s="35" t="s">
        <v>19280</v>
      </c>
      <c r="D3313" s="35" t="str">
        <f t="shared" si="103"/>
        <v>350550 - Contributions _ Members &amp; City_350550</v>
      </c>
      <c r="E3313" s="110">
        <v>35</v>
      </c>
    </row>
    <row r="3314" spans="1:5">
      <c r="A3314" s="58">
        <v>350560</v>
      </c>
      <c r="B3314" s="58" t="str">
        <f t="shared" si="102"/>
        <v>AG350560</v>
      </c>
      <c r="C3314" s="35" t="s">
        <v>19281</v>
      </c>
      <c r="D3314" s="35" t="str">
        <f t="shared" si="103"/>
        <v>350560 - Contributions _ Members &amp; City</v>
      </c>
      <c r="E3314" s="110">
        <v>35</v>
      </c>
    </row>
    <row r="3315" spans="1:5">
      <c r="A3315" s="58">
        <v>350620</v>
      </c>
      <c r="B3315" s="58" t="str">
        <f t="shared" si="102"/>
        <v>AG350620</v>
      </c>
      <c r="C3315" s="35" t="s">
        <v>17985</v>
      </c>
      <c r="D3315" s="35" t="str">
        <f t="shared" si="103"/>
        <v>350620 - Income Tax</v>
      </c>
      <c r="E3315" s="110">
        <v>35</v>
      </c>
    </row>
    <row r="3316" spans="1:5">
      <c r="A3316" s="58">
        <v>350730</v>
      </c>
      <c r="B3316" s="58" t="str">
        <f t="shared" si="102"/>
        <v>AG350730</v>
      </c>
      <c r="C3316" s="35" t="s">
        <v>19282</v>
      </c>
      <c r="D3316" s="35" t="str">
        <f t="shared" si="103"/>
        <v>350730 - Cobo Hall Expansion Project</v>
      </c>
      <c r="E3316" s="110">
        <v>35</v>
      </c>
    </row>
    <row r="3317" spans="1:5">
      <c r="A3317" s="58">
        <v>350731</v>
      </c>
      <c r="B3317" s="58" t="str">
        <f t="shared" si="102"/>
        <v>AG350731</v>
      </c>
      <c r="C3317" s="35" t="s">
        <v>19283</v>
      </c>
      <c r="D3317" s="35" t="str">
        <f t="shared" si="103"/>
        <v>350731 - Cobo Aquisition Fund 2003</v>
      </c>
      <c r="E3317" s="110">
        <v>35</v>
      </c>
    </row>
    <row r="3318" spans="1:5">
      <c r="A3318" s="58">
        <v>350732</v>
      </c>
      <c r="B3318" s="58" t="str">
        <f t="shared" si="102"/>
        <v>AG350732</v>
      </c>
      <c r="C3318" s="35" t="s">
        <v>19284</v>
      </c>
      <c r="D3318" s="35" t="str">
        <f t="shared" si="103"/>
        <v>350732 - Hart Plaza Improvements</v>
      </c>
      <c r="E3318" s="110">
        <v>35</v>
      </c>
    </row>
    <row r="3319" spans="1:5">
      <c r="A3319" s="58">
        <v>350745</v>
      </c>
      <c r="B3319" s="58" t="str">
        <f t="shared" si="102"/>
        <v>AG350745</v>
      </c>
      <c r="C3319" s="35" t="s">
        <v>19285</v>
      </c>
      <c r="D3319" s="35" t="str">
        <f t="shared" si="103"/>
        <v>350745 - Museum of African American History</v>
      </c>
      <c r="E3319" s="110">
        <v>35</v>
      </c>
    </row>
    <row r="3320" spans="1:5">
      <c r="A3320" s="58">
        <v>350790</v>
      </c>
      <c r="B3320" s="58" t="str">
        <f t="shared" si="102"/>
        <v>AG350790</v>
      </c>
      <c r="C3320" s="35" t="s">
        <v>6712</v>
      </c>
      <c r="D3320" s="35" t="str">
        <f t="shared" si="103"/>
        <v>350790 - Madison Center Improvements</v>
      </c>
      <c r="E3320" s="110">
        <v>35</v>
      </c>
    </row>
    <row r="3321" spans="1:5">
      <c r="A3321" s="58">
        <v>350800</v>
      </c>
      <c r="B3321" s="58" t="str">
        <f t="shared" si="102"/>
        <v>AG350800</v>
      </c>
      <c r="C3321" s="35" t="s">
        <v>19286</v>
      </c>
      <c r="D3321" s="35" t="str">
        <f t="shared" si="103"/>
        <v>350800 - Centralized Payments</v>
      </c>
      <c r="E3321" s="110">
        <v>35</v>
      </c>
    </row>
    <row r="3322" spans="1:5">
      <c r="A3322" s="58">
        <v>350880</v>
      </c>
      <c r="B3322" s="58" t="str">
        <f t="shared" si="102"/>
        <v>AG350880</v>
      </c>
      <c r="C3322" s="35" t="s">
        <v>19287</v>
      </c>
      <c r="D3322" s="35" t="str">
        <f t="shared" si="103"/>
        <v>350880 - Undistributed Fringe Adjustment_350880</v>
      </c>
      <c r="E3322" s="110">
        <v>35</v>
      </c>
    </row>
    <row r="3323" spans="1:5">
      <c r="A3323" s="58">
        <v>350890</v>
      </c>
      <c r="B3323" s="58" t="str">
        <f t="shared" si="102"/>
        <v>AG350890</v>
      </c>
      <c r="C3323" s="35" t="s">
        <v>17984</v>
      </c>
      <c r="D3323" s="35" t="str">
        <f t="shared" si="103"/>
        <v>350890 - Risk Management</v>
      </c>
      <c r="E3323" s="110">
        <v>35</v>
      </c>
    </row>
    <row r="3324" spans="1:5">
      <c r="A3324" s="58">
        <v>350905</v>
      </c>
      <c r="B3324" s="58" t="str">
        <f t="shared" si="102"/>
        <v>AG350905</v>
      </c>
      <c r="C3324" s="35" t="s">
        <v>366</v>
      </c>
      <c r="D3324" s="35" t="str">
        <f t="shared" si="103"/>
        <v>350905 - Income Protection</v>
      </c>
      <c r="E3324" s="110">
        <v>35</v>
      </c>
    </row>
    <row r="3325" spans="1:5">
      <c r="A3325" s="58">
        <v>350906</v>
      </c>
      <c r="B3325" s="58" t="str">
        <f t="shared" si="102"/>
        <v>AG350906</v>
      </c>
      <c r="C3325" s="35" t="s">
        <v>19288</v>
      </c>
      <c r="D3325" s="35" t="str">
        <f t="shared" si="103"/>
        <v>350906 - Long Term Disability Plan</v>
      </c>
      <c r="E3325" s="110">
        <v>35</v>
      </c>
    </row>
    <row r="3326" spans="1:5">
      <c r="A3326" s="58">
        <v>350915</v>
      </c>
      <c r="B3326" s="58" t="str">
        <f t="shared" si="102"/>
        <v>AG350915</v>
      </c>
      <c r="C3326" s="35" t="s">
        <v>19289</v>
      </c>
      <c r="D3326" s="35" t="str">
        <f t="shared" si="103"/>
        <v>350915 - Expenses Funded by Earnings_350915</v>
      </c>
      <c r="E3326" s="110">
        <v>35</v>
      </c>
    </row>
    <row r="3327" spans="1:5">
      <c r="A3327" s="58">
        <v>350930</v>
      </c>
      <c r="B3327" s="58" t="str">
        <f t="shared" si="102"/>
        <v>AG350930</v>
      </c>
      <c r="C3327" s="35" t="s">
        <v>19290</v>
      </c>
      <c r="D3327" s="35" t="str">
        <f t="shared" si="103"/>
        <v>350930 - Expenses Funded by Earnings</v>
      </c>
      <c r="E3327" s="110">
        <v>35</v>
      </c>
    </row>
    <row r="3328" spans="1:5">
      <c r="A3328" s="58">
        <v>350940</v>
      </c>
      <c r="B3328" s="58" t="str">
        <f t="shared" si="102"/>
        <v>AG350940</v>
      </c>
      <c r="C3328" s="35" t="s">
        <v>19291</v>
      </c>
      <c r="D3328" s="35" t="str">
        <f t="shared" si="103"/>
        <v>350940 - Employee Death Benefit Plan</v>
      </c>
      <c r="E3328" s="110">
        <v>35</v>
      </c>
    </row>
    <row r="3329" spans="1:5">
      <c r="A3329" s="58">
        <v>350946</v>
      </c>
      <c r="B3329" s="58" t="str">
        <f t="shared" si="102"/>
        <v>AG350946</v>
      </c>
      <c r="C3329" s="35" t="s">
        <v>19292</v>
      </c>
      <c r="D3329" s="35" t="str">
        <f t="shared" si="103"/>
        <v>350946 - Employee Benefits FSA</v>
      </c>
      <c r="E3329" s="110">
        <v>35</v>
      </c>
    </row>
    <row r="3330" spans="1:5">
      <c r="A3330" s="58">
        <v>350950</v>
      </c>
      <c r="B3330" s="58" t="str">
        <f t="shared" si="102"/>
        <v>AG350950</v>
      </c>
      <c r="C3330" s="35" t="s">
        <v>19293</v>
      </c>
      <c r="D3330" s="35" t="str">
        <f t="shared" si="103"/>
        <v>350950 - Group Life Insurance</v>
      </c>
      <c r="E3330" s="110">
        <v>35</v>
      </c>
    </row>
    <row r="3331" spans="1:5">
      <c r="A3331" s="58">
        <v>350955</v>
      </c>
      <c r="B3331" s="58" t="str">
        <f t="shared" si="102"/>
        <v>AG350955</v>
      </c>
      <c r="C3331" s="35" t="s">
        <v>19294</v>
      </c>
      <c r="D3331" s="35" t="str">
        <f t="shared" si="103"/>
        <v>350955 - Eye Care _ Active</v>
      </c>
      <c r="E3331" s="110">
        <v>35</v>
      </c>
    </row>
    <row r="3332" spans="1:5">
      <c r="A3332" s="58">
        <v>350960</v>
      </c>
      <c r="B3332" s="58" t="str">
        <f t="shared" si="102"/>
        <v>AG350960</v>
      </c>
      <c r="C3332" s="35" t="s">
        <v>19295</v>
      </c>
      <c r="D3332" s="35" t="str">
        <f t="shared" si="103"/>
        <v>350960 - Hospitalization</v>
      </c>
      <c r="E3332" s="110">
        <v>35</v>
      </c>
    </row>
    <row r="3333" spans="1:5">
      <c r="A3333" s="58">
        <v>350961</v>
      </c>
      <c r="B3333" s="58" t="str">
        <f t="shared" ref="B3333:B3396" si="104">"AG"&amp;A3333</f>
        <v>AG350961</v>
      </c>
      <c r="C3333" s="35" t="s">
        <v>19296</v>
      </c>
      <c r="D3333" s="35" t="str">
        <f t="shared" ref="D3333:D3396" si="105">A3333&amp;" - "&amp;C3333</f>
        <v>350961 - ERRP Hospitalization</v>
      </c>
      <c r="E3333" s="110">
        <v>35</v>
      </c>
    </row>
    <row r="3334" spans="1:5">
      <c r="A3334" s="58">
        <v>350965</v>
      </c>
      <c r="B3334" s="58" t="str">
        <f t="shared" si="104"/>
        <v>AG350965</v>
      </c>
      <c r="C3334" s="35" t="s">
        <v>19297</v>
      </c>
      <c r="D3334" s="35" t="str">
        <f t="shared" si="105"/>
        <v>350965 - Death Benefits</v>
      </c>
      <c r="E3334" s="110">
        <v>35</v>
      </c>
    </row>
    <row r="3335" spans="1:5">
      <c r="A3335" s="58">
        <v>350970</v>
      </c>
      <c r="B3335" s="58" t="str">
        <f t="shared" si="104"/>
        <v>AG350970</v>
      </c>
      <c r="C3335" s="35" t="s">
        <v>19298</v>
      </c>
      <c r="D3335" s="35" t="str">
        <f t="shared" si="105"/>
        <v>350970 - Dental Care Benefits</v>
      </c>
      <c r="E3335" s="110">
        <v>35</v>
      </c>
    </row>
    <row r="3336" spans="1:5">
      <c r="A3336" s="58">
        <v>350980</v>
      </c>
      <c r="B3336" s="58" t="str">
        <f t="shared" si="104"/>
        <v>AG350980</v>
      </c>
      <c r="C3336" s="35" t="s">
        <v>19299</v>
      </c>
      <c r="D3336" s="35" t="str">
        <f t="shared" si="105"/>
        <v>350980 - Paid Family Leave</v>
      </c>
      <c r="E3336" s="110">
        <v>35</v>
      </c>
    </row>
    <row r="3337" spans="1:5">
      <c r="A3337" s="58">
        <v>351009</v>
      </c>
      <c r="B3337" s="58" t="str">
        <f t="shared" si="104"/>
        <v>AG351009</v>
      </c>
      <c r="C3337" s="35" t="s">
        <v>19300</v>
      </c>
      <c r="D3337" s="35" t="str">
        <f t="shared" si="105"/>
        <v>351009 - Prior Year Surplus</v>
      </c>
      <c r="E3337" s="110">
        <v>35</v>
      </c>
    </row>
    <row r="3338" spans="1:5">
      <c r="A3338" s="58">
        <v>351010</v>
      </c>
      <c r="B3338" s="58" t="str">
        <f t="shared" si="104"/>
        <v>AG351010</v>
      </c>
      <c r="C3338" s="35" t="s">
        <v>6520</v>
      </c>
      <c r="D3338" s="35" t="str">
        <f t="shared" si="105"/>
        <v>351010 - Prior Year's Deficit</v>
      </c>
      <c r="E3338" s="110">
        <v>35</v>
      </c>
    </row>
    <row r="3339" spans="1:5">
      <c r="A3339" s="58">
        <v>351011</v>
      </c>
      <c r="B3339" s="58" t="str">
        <f t="shared" si="104"/>
        <v>AG351011</v>
      </c>
      <c r="C3339" s="35" t="s">
        <v>19301</v>
      </c>
      <c r="D3339" s="35" t="str">
        <f t="shared" si="105"/>
        <v>351011 - Prior Year's Deficit Deferred to Future Periods</v>
      </c>
      <c r="E3339" s="110">
        <v>35</v>
      </c>
    </row>
    <row r="3340" spans="1:5">
      <c r="A3340" s="58">
        <v>351015</v>
      </c>
      <c r="B3340" s="58" t="str">
        <f t="shared" si="104"/>
        <v>AG351015</v>
      </c>
      <c r="C3340" s="35" t="s">
        <v>19302</v>
      </c>
      <c r="D3340" s="35" t="str">
        <f t="shared" si="105"/>
        <v>351015 - Projected Post Bankrupcy Fund Balance</v>
      </c>
      <c r="E3340" s="110">
        <v>35</v>
      </c>
    </row>
    <row r="3341" spans="1:5">
      <c r="A3341" s="58">
        <v>351020</v>
      </c>
      <c r="B3341" s="58" t="str">
        <f t="shared" si="104"/>
        <v>AG351020</v>
      </c>
      <c r="C3341" s="35" t="s">
        <v>5656</v>
      </c>
      <c r="D3341" s="35" t="str">
        <f t="shared" si="105"/>
        <v>351020 - Non-Departmental</v>
      </c>
      <c r="E3341" s="110">
        <v>35</v>
      </c>
    </row>
    <row r="3342" spans="1:5">
      <c r="A3342" s="58">
        <v>351022</v>
      </c>
      <c r="B3342" s="58" t="str">
        <f t="shared" si="104"/>
        <v>AG351022</v>
      </c>
      <c r="C3342" s="35" t="s">
        <v>19303</v>
      </c>
      <c r="D3342" s="35" t="str">
        <f t="shared" si="105"/>
        <v>351022 - General Expenditures Non Departmental</v>
      </c>
      <c r="E3342" s="110">
        <v>35</v>
      </c>
    </row>
    <row r="3343" spans="1:5">
      <c r="A3343" s="58">
        <v>351023</v>
      </c>
      <c r="B3343" s="58" t="str">
        <f t="shared" si="104"/>
        <v>AG351023</v>
      </c>
      <c r="C3343" s="35" t="s">
        <v>19304</v>
      </c>
      <c r="D3343" s="35" t="str">
        <f t="shared" si="105"/>
        <v>351023 - Quality of Life Exit Financing Debt Service</v>
      </c>
      <c r="E3343" s="110">
        <v>35</v>
      </c>
    </row>
    <row r="3344" spans="1:5">
      <c r="A3344" s="58">
        <v>351024</v>
      </c>
      <c r="B3344" s="58" t="str">
        <f t="shared" si="104"/>
        <v>AG351024</v>
      </c>
      <c r="C3344" s="35" t="s">
        <v>19305</v>
      </c>
      <c r="D3344" s="35" t="str">
        <f t="shared" si="105"/>
        <v>351024 - Note A2 Debt Service</v>
      </c>
      <c r="E3344" s="110">
        <v>35</v>
      </c>
    </row>
    <row r="3345" spans="1:5">
      <c r="A3345" s="58">
        <v>351025</v>
      </c>
      <c r="B3345" s="58" t="str">
        <f t="shared" si="104"/>
        <v>AG351025</v>
      </c>
      <c r="C3345" s="35" t="s">
        <v>19306</v>
      </c>
      <c r="D3345" s="35" t="str">
        <f t="shared" si="105"/>
        <v>351025 - Note B Payment</v>
      </c>
      <c r="E3345" s="110">
        <v>35</v>
      </c>
    </row>
    <row r="3346" spans="1:5">
      <c r="A3346" s="58">
        <v>351026</v>
      </c>
      <c r="B3346" s="58" t="str">
        <f t="shared" si="104"/>
        <v>AG351026</v>
      </c>
      <c r="C3346" s="35" t="s">
        <v>19307</v>
      </c>
      <c r="D3346" s="35" t="str">
        <f t="shared" si="105"/>
        <v>351026 - Retirement Systems</v>
      </c>
      <c r="E3346" s="110">
        <v>35</v>
      </c>
    </row>
    <row r="3347" spans="1:5">
      <c r="A3347" s="58">
        <v>351027</v>
      </c>
      <c r="B3347" s="58" t="str">
        <f t="shared" si="104"/>
        <v>AG351027</v>
      </c>
      <c r="C3347" s="35" t="s">
        <v>19308</v>
      </c>
      <c r="D3347" s="35" t="str">
        <f t="shared" si="105"/>
        <v>351027 - Note B2 Debt Servce</v>
      </c>
      <c r="E3347" s="110">
        <v>35</v>
      </c>
    </row>
    <row r="3348" spans="1:5">
      <c r="A3348" s="58">
        <v>351028</v>
      </c>
      <c r="B3348" s="58" t="str">
        <f t="shared" si="104"/>
        <v>AG351028</v>
      </c>
      <c r="C3348" s="35" t="s">
        <v>19309</v>
      </c>
      <c r="D3348" s="35" t="str">
        <f t="shared" si="105"/>
        <v>351028 - 3rd Lien DSA</v>
      </c>
      <c r="E3348" s="110">
        <v>35</v>
      </c>
    </row>
    <row r="3349" spans="1:5">
      <c r="A3349" s="58">
        <v>351029</v>
      </c>
      <c r="B3349" s="58" t="str">
        <f t="shared" si="104"/>
        <v>AG351029</v>
      </c>
      <c r="C3349" s="35" t="s">
        <v>19310</v>
      </c>
      <c r="D3349" s="35" t="str">
        <f t="shared" si="105"/>
        <v>351029 - 1st Lien DSA</v>
      </c>
      <c r="E3349" s="110">
        <v>35</v>
      </c>
    </row>
    <row r="3350" spans="1:5">
      <c r="A3350" s="58">
        <v>351030</v>
      </c>
      <c r="B3350" s="58" t="str">
        <f t="shared" si="104"/>
        <v>AG351030</v>
      </c>
      <c r="C3350" s="35" t="s">
        <v>19311</v>
      </c>
      <c r="D3350" s="35" t="str">
        <f t="shared" si="105"/>
        <v>351030 - DSA Debt</v>
      </c>
      <c r="E3350" s="58">
        <v>35</v>
      </c>
    </row>
    <row r="3351" spans="1:5">
      <c r="A3351" s="58">
        <v>351032</v>
      </c>
      <c r="B3351" s="58" t="str">
        <f t="shared" si="104"/>
        <v>AG351032</v>
      </c>
      <c r="C3351" s="35" t="s">
        <v>16802</v>
      </c>
      <c r="D3351" s="35" t="str">
        <f t="shared" si="105"/>
        <v>351032 - JLA Debt Service</v>
      </c>
      <c r="E3351" s="110">
        <v>35</v>
      </c>
    </row>
    <row r="3352" spans="1:5">
      <c r="A3352" s="58">
        <v>351036</v>
      </c>
      <c r="B3352" s="58" t="str">
        <f t="shared" si="104"/>
        <v>AG351036</v>
      </c>
      <c r="C3352" s="35" t="s">
        <v>19312</v>
      </c>
      <c r="D3352" s="35" t="str">
        <f t="shared" si="105"/>
        <v>351036 - Note C Debt</v>
      </c>
      <c r="E3352" s="110">
        <v>35</v>
      </c>
    </row>
    <row r="3353" spans="1:5">
      <c r="A3353" s="58">
        <v>351041</v>
      </c>
      <c r="B3353" s="58" t="str">
        <f t="shared" si="104"/>
        <v>AG351041</v>
      </c>
      <c r="C3353" s="35" t="s">
        <v>19313</v>
      </c>
      <c r="D3353" s="35" t="str">
        <f t="shared" si="105"/>
        <v>351041 - PLD Decommissioning Costs</v>
      </c>
      <c r="E3353" s="110">
        <v>35</v>
      </c>
    </row>
    <row r="3354" spans="1:5">
      <c r="A3354" s="58">
        <v>351043</v>
      </c>
      <c r="B3354" s="58" t="str">
        <f t="shared" si="104"/>
        <v>AG351043</v>
      </c>
      <c r="C3354" s="35" t="s">
        <v>19314</v>
      </c>
      <c r="D3354" s="35" t="str">
        <f t="shared" si="105"/>
        <v>351043 - Contingency Funds</v>
      </c>
      <c r="E3354" s="110">
        <v>35</v>
      </c>
    </row>
    <row r="3355" spans="1:5">
      <c r="A3355" s="58">
        <v>351045</v>
      </c>
      <c r="B3355" s="58" t="str">
        <f t="shared" si="104"/>
        <v>AG351045</v>
      </c>
      <c r="C3355" s="35" t="s">
        <v>19315</v>
      </c>
      <c r="D3355" s="35" t="str">
        <f t="shared" si="105"/>
        <v>351045 - Drain Fee _ Oakland County</v>
      </c>
      <c r="E3355" s="110">
        <v>35</v>
      </c>
    </row>
    <row r="3356" spans="1:5">
      <c r="A3356" s="58">
        <v>351050</v>
      </c>
      <c r="B3356" s="58" t="str">
        <f t="shared" si="104"/>
        <v>AG351050</v>
      </c>
      <c r="C3356" s="35" t="s">
        <v>19316</v>
      </c>
      <c r="D3356" s="35" t="str">
        <f t="shared" si="105"/>
        <v>351050 - Wagering Tax</v>
      </c>
      <c r="E3356" s="110">
        <v>35</v>
      </c>
    </row>
    <row r="3357" spans="1:5">
      <c r="A3357" s="58">
        <v>351051</v>
      </c>
      <c r="B3357" s="58" t="str">
        <f t="shared" si="104"/>
        <v>AG351051</v>
      </c>
      <c r="C3357" s="35" t="s">
        <v>5857</v>
      </c>
      <c r="D3357" s="35" t="str">
        <f t="shared" si="105"/>
        <v>351051 - Retiree Protection Fund</v>
      </c>
      <c r="E3357" s="58">
        <v>35</v>
      </c>
    </row>
    <row r="3358" spans="1:5">
      <c r="A3358" s="58">
        <v>351052</v>
      </c>
      <c r="B3358" s="58" t="str">
        <f t="shared" si="104"/>
        <v>AG351052</v>
      </c>
      <c r="C3358" s="35" t="s">
        <v>19317</v>
      </c>
      <c r="D3358" s="35" t="str">
        <f t="shared" si="105"/>
        <v>351052 - Foundations - DIA Pension Contributions</v>
      </c>
      <c r="E3358" s="110">
        <v>35</v>
      </c>
    </row>
    <row r="3359" spans="1:5">
      <c r="A3359" s="58">
        <v>351054</v>
      </c>
      <c r="B3359" s="58" t="str">
        <f t="shared" si="104"/>
        <v>AG351054</v>
      </c>
      <c r="C3359" s="35" t="s">
        <v>19318</v>
      </c>
      <c r="D3359" s="35" t="str">
        <f t="shared" si="105"/>
        <v>351054 - Greektown Temp Casino_ Infrastructure</v>
      </c>
      <c r="E3359" s="110">
        <v>35</v>
      </c>
    </row>
    <row r="3360" spans="1:5">
      <c r="A3360" s="58">
        <v>351055</v>
      </c>
      <c r="B3360" s="58" t="str">
        <f t="shared" si="104"/>
        <v>AG351055</v>
      </c>
      <c r="C3360" s="35" t="s">
        <v>19319</v>
      </c>
      <c r="D3360" s="35" t="str">
        <f t="shared" si="105"/>
        <v>351055 - MGM Grand Temp Casino Infrastructure</v>
      </c>
      <c r="E3360" s="110">
        <v>35</v>
      </c>
    </row>
    <row r="3361" spans="1:5">
      <c r="A3361" s="58">
        <v>351056</v>
      </c>
      <c r="B3361" s="58" t="str">
        <f t="shared" si="104"/>
        <v>AG351056</v>
      </c>
      <c r="C3361" s="35" t="s">
        <v>19320</v>
      </c>
      <c r="D3361" s="35" t="str">
        <f t="shared" si="105"/>
        <v>351056 - Motor City Casino - Municipal Services</v>
      </c>
      <c r="E3361" s="110">
        <v>35</v>
      </c>
    </row>
    <row r="3362" spans="1:5">
      <c r="A3362" s="58">
        <v>351057</v>
      </c>
      <c r="B3362" s="58" t="str">
        <f t="shared" si="104"/>
        <v>AG351057</v>
      </c>
      <c r="C3362" s="35" t="s">
        <v>19321</v>
      </c>
      <c r="D3362" s="35" t="str">
        <f t="shared" si="105"/>
        <v>351057 - Greektown Casino - Municipal Services</v>
      </c>
      <c r="E3362" s="110">
        <v>35</v>
      </c>
    </row>
    <row r="3363" spans="1:5">
      <c r="A3363" s="58">
        <v>351058</v>
      </c>
      <c r="B3363" s="58" t="str">
        <f t="shared" si="104"/>
        <v>AG351058</v>
      </c>
      <c r="C3363" s="35" t="s">
        <v>19322</v>
      </c>
      <c r="D3363" s="35" t="str">
        <f t="shared" si="105"/>
        <v>351058 - MGM Grand Casino - Municipal Services</v>
      </c>
      <c r="E3363" s="110">
        <v>35</v>
      </c>
    </row>
    <row r="3364" spans="1:5">
      <c r="A3364" s="58">
        <v>351060</v>
      </c>
      <c r="B3364" s="58" t="str">
        <f t="shared" si="104"/>
        <v>AG351060</v>
      </c>
      <c r="C3364" s="35" t="s">
        <v>19323</v>
      </c>
      <c r="D3364" s="35" t="str">
        <f t="shared" si="105"/>
        <v>351060 - DDA Bonds 1997</v>
      </c>
      <c r="E3364" s="110">
        <v>35</v>
      </c>
    </row>
    <row r="3365" spans="1:5">
      <c r="A3365" s="58">
        <v>351062</v>
      </c>
      <c r="B3365" s="58" t="str">
        <f t="shared" si="104"/>
        <v>AG351062</v>
      </c>
      <c r="C3365" s="35" t="s">
        <v>10506</v>
      </c>
      <c r="D3365" s="35" t="str">
        <f t="shared" si="105"/>
        <v>351062 - Targeted Business</v>
      </c>
      <c r="E3365" s="110">
        <v>35</v>
      </c>
    </row>
    <row r="3366" spans="1:5">
      <c r="A3366" s="58">
        <v>351063</v>
      </c>
      <c r="B3366" s="58" t="str">
        <f t="shared" si="104"/>
        <v>AG351063</v>
      </c>
      <c r="C3366" s="35" t="s">
        <v>10111</v>
      </c>
      <c r="D3366" s="35" t="str">
        <f t="shared" si="105"/>
        <v>351063 - Grants Acquisition Office</v>
      </c>
      <c r="E3366" s="110">
        <v>35</v>
      </c>
    </row>
    <row r="3367" spans="1:5">
      <c r="A3367" s="58">
        <v>351064</v>
      </c>
      <c r="B3367" s="58" t="str">
        <f t="shared" si="104"/>
        <v>AG351064</v>
      </c>
      <c r="C3367" s="35" t="s">
        <v>10401</v>
      </c>
      <c r="D3367" s="35" t="str">
        <f t="shared" si="105"/>
        <v>351064 - Strategic Management Center</v>
      </c>
      <c r="E3367" s="110">
        <v>35</v>
      </c>
    </row>
    <row r="3368" spans="1:5">
      <c r="A3368" s="58">
        <v>351067</v>
      </c>
      <c r="B3368" s="58" t="str">
        <f t="shared" si="104"/>
        <v>AG351067</v>
      </c>
      <c r="C3368" s="35" t="s">
        <v>19324</v>
      </c>
      <c r="D3368" s="35" t="str">
        <f t="shared" si="105"/>
        <v>351067 - Detroit Human Resources Management System</v>
      </c>
      <c r="E3368" s="110">
        <v>35</v>
      </c>
    </row>
    <row r="3369" spans="1:5">
      <c r="A3369" s="58">
        <v>351070</v>
      </c>
      <c r="B3369" s="58" t="str">
        <f t="shared" si="104"/>
        <v>AG351070</v>
      </c>
      <c r="C3369" s="35" t="s">
        <v>19325</v>
      </c>
      <c r="D3369" s="35" t="str">
        <f t="shared" si="105"/>
        <v>351070 - DRMS Operations</v>
      </c>
      <c r="E3369" s="110">
        <v>35</v>
      </c>
    </row>
    <row r="3370" spans="1:5">
      <c r="A3370" s="58">
        <v>351100</v>
      </c>
      <c r="B3370" s="58" t="str">
        <f t="shared" si="104"/>
        <v>AG351100</v>
      </c>
      <c r="C3370" s="35" t="s">
        <v>19326</v>
      </c>
      <c r="D3370" s="35" t="str">
        <f t="shared" si="105"/>
        <v>351100 - Restructuring Deferrals</v>
      </c>
      <c r="E3370" s="110">
        <v>35</v>
      </c>
    </row>
    <row r="3371" spans="1:5">
      <c r="A3371" s="58">
        <v>351180</v>
      </c>
      <c r="B3371" s="58" t="str">
        <f t="shared" si="104"/>
        <v>AG351180</v>
      </c>
      <c r="C3371" s="35" t="s">
        <v>19327</v>
      </c>
      <c r="D3371" s="35" t="str">
        <f t="shared" si="105"/>
        <v>351180 - DIA Improvements</v>
      </c>
      <c r="E3371" s="110">
        <v>35</v>
      </c>
    </row>
    <row r="3372" spans="1:5">
      <c r="A3372" s="58">
        <v>351182</v>
      </c>
      <c r="B3372" s="58" t="str">
        <f t="shared" si="104"/>
        <v>AG351182</v>
      </c>
      <c r="C3372" s="35" t="s">
        <v>11940</v>
      </c>
      <c r="D3372" s="35" t="str">
        <f t="shared" si="105"/>
        <v>351182 - 2010 GO Bonds DIA Capital</v>
      </c>
      <c r="E3372" s="110">
        <v>35</v>
      </c>
    </row>
    <row r="3373" spans="1:5">
      <c r="A3373" s="58">
        <v>351187</v>
      </c>
      <c r="B3373" s="58" t="str">
        <f t="shared" si="104"/>
        <v>AG351187</v>
      </c>
      <c r="C3373" s="35" t="s">
        <v>11942</v>
      </c>
      <c r="D3373" s="35" t="str">
        <f t="shared" si="105"/>
        <v>351187 - 2010 GO Bonds Zoo Capital</v>
      </c>
      <c r="E3373" s="110">
        <v>35</v>
      </c>
    </row>
    <row r="3374" spans="1:5">
      <c r="A3374" s="58">
        <v>351194</v>
      </c>
      <c r="B3374" s="58" t="str">
        <f t="shared" si="104"/>
        <v>AG351194</v>
      </c>
      <c r="C3374" s="35" t="s">
        <v>19328</v>
      </c>
      <c r="D3374" s="35" t="str">
        <f t="shared" si="105"/>
        <v>351194 - GO Bonds _ Eastern Market 07_08</v>
      </c>
      <c r="E3374" s="110">
        <v>35</v>
      </c>
    </row>
    <row r="3375" spans="1:5">
      <c r="A3375" s="58">
        <v>351210</v>
      </c>
      <c r="B3375" s="58" t="str">
        <f t="shared" si="104"/>
        <v>AG351210</v>
      </c>
      <c r="C3375" s="35" t="s">
        <v>19329</v>
      </c>
      <c r="D3375" s="35" t="str">
        <f t="shared" si="105"/>
        <v>351210 - Detroit Public Safety Headquarters (MGM)</v>
      </c>
      <c r="E3375" s="110">
        <v>35</v>
      </c>
    </row>
    <row r="3376" spans="1:5">
      <c r="A3376" s="58">
        <v>351211</v>
      </c>
      <c r="B3376" s="58" t="str">
        <f t="shared" si="104"/>
        <v>AG351211</v>
      </c>
      <c r="C3376" s="35" t="s">
        <v>19330</v>
      </c>
      <c r="D3376" s="35" t="str">
        <f t="shared" si="105"/>
        <v>351211 - Eighth Precinct Purchase &amp; Renovations Capital</v>
      </c>
      <c r="E3376" s="110">
        <v>35</v>
      </c>
    </row>
    <row r="3377" spans="1:5">
      <c r="A3377" s="58">
        <v>351215</v>
      </c>
      <c r="B3377" s="58" t="str">
        <f t="shared" si="104"/>
        <v>AG351215</v>
      </c>
      <c r="C3377" s="35" t="s">
        <v>19331</v>
      </c>
      <c r="D3377" s="35" t="str">
        <f t="shared" si="105"/>
        <v>351215 - Non Departmental 2010 GO Bond Series</v>
      </c>
      <c r="E3377" s="110">
        <v>35</v>
      </c>
    </row>
    <row r="3378" spans="1:5">
      <c r="A3378" s="58">
        <v>351250</v>
      </c>
      <c r="B3378" s="58" t="str">
        <f t="shared" si="104"/>
        <v>AG351250</v>
      </c>
      <c r="C3378" s="35" t="s">
        <v>19332</v>
      </c>
      <c r="D3378" s="35" t="str">
        <f t="shared" si="105"/>
        <v>351250 - Charter Revision Commission</v>
      </c>
      <c r="E3378" s="110">
        <v>35</v>
      </c>
    </row>
    <row r="3379" spans="1:5">
      <c r="A3379" s="58">
        <v>351330</v>
      </c>
      <c r="B3379" s="58" t="str">
        <f t="shared" si="104"/>
        <v>AG351330</v>
      </c>
      <c r="C3379" s="35" t="s">
        <v>19333</v>
      </c>
      <c r="D3379" s="35" t="str">
        <f t="shared" si="105"/>
        <v>351330 - GO Bond Fund Investment Earn</v>
      </c>
      <c r="E3379" s="110">
        <v>35</v>
      </c>
    </row>
    <row r="3380" spans="1:5">
      <c r="A3380" s="58">
        <v>351340</v>
      </c>
      <c r="B3380" s="58" t="str">
        <f t="shared" si="104"/>
        <v>AG351340</v>
      </c>
      <c r="C3380" s="35" t="s">
        <v>19334</v>
      </c>
      <c r="D3380" s="35" t="str">
        <f t="shared" si="105"/>
        <v>351340 - GO Bond Series 1988A Inv Earn</v>
      </c>
      <c r="E3380" s="110">
        <v>35</v>
      </c>
    </row>
    <row r="3381" spans="1:5">
      <c r="A3381" s="58">
        <v>351350</v>
      </c>
      <c r="B3381" s="58" t="str">
        <f t="shared" si="104"/>
        <v>AG351350</v>
      </c>
      <c r="C3381" s="35" t="s">
        <v>19335</v>
      </c>
      <c r="D3381" s="35" t="str">
        <f t="shared" si="105"/>
        <v>351350 - GO Bond Series 1989A Inv Earn</v>
      </c>
      <c r="E3381" s="110">
        <v>35</v>
      </c>
    </row>
    <row r="3382" spans="1:5">
      <c r="A3382" s="58">
        <v>351360</v>
      </c>
      <c r="B3382" s="58" t="str">
        <f t="shared" si="104"/>
        <v>AG351360</v>
      </c>
      <c r="C3382" s="35" t="s">
        <v>19336</v>
      </c>
      <c r="D3382" s="35" t="str">
        <f t="shared" si="105"/>
        <v>351360 - GO Bond Series 1990A Inv Earn</v>
      </c>
      <c r="E3382" s="110">
        <v>35</v>
      </c>
    </row>
    <row r="3383" spans="1:5">
      <c r="A3383" s="58">
        <v>351370</v>
      </c>
      <c r="B3383" s="58" t="str">
        <f t="shared" si="104"/>
        <v>AG351370</v>
      </c>
      <c r="C3383" s="35" t="s">
        <v>19337</v>
      </c>
      <c r="D3383" s="35" t="str">
        <f t="shared" si="105"/>
        <v>351370 - GO Bond Series 1991 Inv Earn</v>
      </c>
      <c r="E3383" s="110">
        <v>35</v>
      </c>
    </row>
    <row r="3384" spans="1:5">
      <c r="A3384" s="58">
        <v>351380</v>
      </c>
      <c r="B3384" s="58" t="str">
        <f t="shared" si="104"/>
        <v>AG351380</v>
      </c>
      <c r="C3384" s="35" t="s">
        <v>19338</v>
      </c>
      <c r="D3384" s="35" t="str">
        <f t="shared" si="105"/>
        <v>351380 - 2018 UTGO Bonds</v>
      </c>
      <c r="E3384" s="110">
        <v>35</v>
      </c>
    </row>
    <row r="3385" spans="1:5">
      <c r="A3385" s="58">
        <v>351381</v>
      </c>
      <c r="B3385" s="58" t="str">
        <f t="shared" si="104"/>
        <v>AG351381</v>
      </c>
      <c r="C3385" s="35" t="s">
        <v>19339</v>
      </c>
      <c r="D3385" s="35" t="str">
        <f t="shared" si="105"/>
        <v>351381 - GO Bond Series 2009 Investment Earnings</v>
      </c>
      <c r="E3385" s="110">
        <v>35</v>
      </c>
    </row>
    <row r="3386" spans="1:5">
      <c r="A3386" s="58">
        <v>351384</v>
      </c>
      <c r="B3386" s="58" t="str">
        <f t="shared" si="104"/>
        <v>AG351384</v>
      </c>
      <c r="C3386" s="35" t="s">
        <v>19340</v>
      </c>
      <c r="D3386" s="35" t="str">
        <f t="shared" si="105"/>
        <v>351384 - GO Bond Program Expense</v>
      </c>
      <c r="E3386" s="110">
        <v>35</v>
      </c>
    </row>
    <row r="3387" spans="1:5">
      <c r="A3387" s="58">
        <v>351385</v>
      </c>
      <c r="B3387" s="58" t="str">
        <f t="shared" si="104"/>
        <v>AG351385</v>
      </c>
      <c r="C3387" s="35" t="s">
        <v>19341</v>
      </c>
      <c r="D3387" s="35" t="str">
        <f t="shared" si="105"/>
        <v>351385 - Zoo Capital _ Facility Improvements</v>
      </c>
      <c r="E3387" s="110">
        <v>35</v>
      </c>
    </row>
    <row r="3388" spans="1:5">
      <c r="A3388" s="58">
        <v>351388</v>
      </c>
      <c r="B3388" s="58" t="str">
        <f t="shared" si="104"/>
        <v>AG351388</v>
      </c>
      <c r="C3388" s="35" t="s">
        <v>11282</v>
      </c>
      <c r="D3388" s="35" t="str">
        <f t="shared" si="105"/>
        <v>351388 - Historical Capital (Bonds)</v>
      </c>
      <c r="E3388" s="110">
        <v>35</v>
      </c>
    </row>
    <row r="3389" spans="1:5">
      <c r="A3389" s="58">
        <v>351389</v>
      </c>
      <c r="B3389" s="58" t="str">
        <f t="shared" si="104"/>
        <v>AG351389</v>
      </c>
      <c r="C3389" s="35" t="s">
        <v>11601</v>
      </c>
      <c r="D3389" s="35" t="str">
        <f t="shared" si="105"/>
        <v>351389 - Eastern Market Capital</v>
      </c>
      <c r="E3389" s="110">
        <v>35</v>
      </c>
    </row>
    <row r="3390" spans="1:5">
      <c r="A3390" s="58">
        <v>351391</v>
      </c>
      <c r="B3390" s="58" t="str">
        <f t="shared" si="104"/>
        <v>AG351391</v>
      </c>
      <c r="C3390" s="35" t="s">
        <v>12080</v>
      </c>
      <c r="D3390" s="35" t="str">
        <f t="shared" si="105"/>
        <v>351391 - Bond Sale 2008 Series Refunding Issuance Costs</v>
      </c>
      <c r="E3390" s="110">
        <v>35</v>
      </c>
    </row>
    <row r="3391" spans="1:5">
      <c r="A3391" s="58">
        <v>351490</v>
      </c>
      <c r="B3391" s="58" t="str">
        <f t="shared" si="104"/>
        <v>AG351490</v>
      </c>
      <c r="C3391" s="35" t="s">
        <v>19342</v>
      </c>
      <c r="D3391" s="35" t="str">
        <f t="shared" si="105"/>
        <v>351490 - Employee Benefit Plan</v>
      </c>
      <c r="E3391" s="110">
        <v>35</v>
      </c>
    </row>
    <row r="3392" spans="1:5">
      <c r="A3392" s="58">
        <v>351620</v>
      </c>
      <c r="B3392" s="58" t="str">
        <f t="shared" si="104"/>
        <v>AG351620</v>
      </c>
      <c r="C3392" s="35" t="s">
        <v>19343</v>
      </c>
      <c r="D3392" s="35" t="str">
        <f t="shared" si="105"/>
        <v>351620 - Support Neighborhood Services BG</v>
      </c>
      <c r="E3392" s="110">
        <v>35</v>
      </c>
    </row>
    <row r="3393" spans="1:5">
      <c r="A3393" s="58">
        <v>351630</v>
      </c>
      <c r="B3393" s="58" t="str">
        <f t="shared" si="104"/>
        <v>AG351630</v>
      </c>
      <c r="C3393" s="35" t="s">
        <v>19344</v>
      </c>
      <c r="D3393" s="35" t="str">
        <f t="shared" si="105"/>
        <v>351630 - Economic Studies</v>
      </c>
      <c r="E3393" s="110">
        <v>35</v>
      </c>
    </row>
    <row r="3394" spans="1:5">
      <c r="A3394" s="58">
        <v>351705</v>
      </c>
      <c r="B3394" s="58" t="str">
        <f t="shared" si="104"/>
        <v>AG351705</v>
      </c>
      <c r="C3394" s="35" t="s">
        <v>19345</v>
      </c>
      <c r="D3394" s="35" t="str">
        <f t="shared" si="105"/>
        <v>351705 - Medicare Part D Reimbursement</v>
      </c>
      <c r="E3394" s="110">
        <v>35</v>
      </c>
    </row>
    <row r="3395" spans="1:5">
      <c r="A3395" s="58">
        <v>351720</v>
      </c>
      <c r="B3395" s="58" t="str">
        <f t="shared" si="104"/>
        <v>AG351720</v>
      </c>
      <c r="C3395" s="35" t="s">
        <v>19346</v>
      </c>
      <c r="D3395" s="35" t="str">
        <f t="shared" si="105"/>
        <v>351720 - Casino Land Acquisition</v>
      </c>
      <c r="E3395" s="110">
        <v>35</v>
      </c>
    </row>
    <row r="3396" spans="1:5">
      <c r="A3396" s="58">
        <v>351731</v>
      </c>
      <c r="B3396" s="58" t="str">
        <f t="shared" si="104"/>
        <v>AG351731</v>
      </c>
      <c r="C3396" s="35" t="s">
        <v>19347</v>
      </c>
      <c r="D3396" s="35" t="str">
        <f t="shared" si="105"/>
        <v>351731 - 800MHZ Project GO Bonds Limited FY 06_07</v>
      </c>
      <c r="E3396" s="110">
        <v>35</v>
      </c>
    </row>
    <row r="3397" spans="1:5">
      <c r="A3397" s="58">
        <v>351735</v>
      </c>
      <c r="B3397" s="58" t="str">
        <f t="shared" ref="B3397:B3460" si="106">"AG"&amp;A3397</f>
        <v>AG351735</v>
      </c>
      <c r="C3397" s="35" t="s">
        <v>19348</v>
      </c>
      <c r="D3397" s="35" t="str">
        <f t="shared" ref="D3397:D3460" si="107">A3397&amp;" - "&amp;C3397</f>
        <v>351735 - 800 Megahertz Debt Service</v>
      </c>
      <c r="E3397" s="110">
        <v>35</v>
      </c>
    </row>
    <row r="3398" spans="1:5">
      <c r="A3398" s="58">
        <v>351740</v>
      </c>
      <c r="B3398" s="58" t="str">
        <f t="shared" si="106"/>
        <v>AG351740</v>
      </c>
      <c r="C3398" s="35" t="s">
        <v>19349</v>
      </c>
      <c r="D3398" s="35" t="str">
        <f t="shared" si="107"/>
        <v>351740 - General Retirement System Service Corporation</v>
      </c>
      <c r="E3398" s="110">
        <v>35</v>
      </c>
    </row>
    <row r="3399" spans="1:5">
      <c r="A3399" s="58">
        <v>351750</v>
      </c>
      <c r="B3399" s="58" t="str">
        <f t="shared" si="106"/>
        <v>AG351750</v>
      </c>
      <c r="C3399" s="35" t="s">
        <v>19350</v>
      </c>
      <c r="D3399" s="35" t="str">
        <f t="shared" si="107"/>
        <v>351750 - Police and Fire Retirement System Service Corp</v>
      </c>
      <c r="E3399" s="110">
        <v>35</v>
      </c>
    </row>
    <row r="3400" spans="1:5">
      <c r="A3400" s="58">
        <v>352000</v>
      </c>
      <c r="B3400" s="58" t="str">
        <f t="shared" si="106"/>
        <v>AG352000</v>
      </c>
      <c r="C3400" s="35" t="s">
        <v>19351</v>
      </c>
      <c r="D3400" s="35" t="str">
        <f t="shared" si="107"/>
        <v>352000 - DHWP Quality of Life Training</v>
      </c>
      <c r="E3400" s="110">
        <v>35</v>
      </c>
    </row>
    <row r="3401" spans="1:5">
      <c r="A3401" s="58">
        <v>352001</v>
      </c>
      <c r="B3401" s="58" t="str">
        <f t="shared" si="106"/>
        <v>AG352001</v>
      </c>
      <c r="C3401" s="35" t="s">
        <v>19352</v>
      </c>
      <c r="D3401" s="35" t="str">
        <f t="shared" si="107"/>
        <v>352001 - DHWP Quality of Life Public Health Record manage</v>
      </c>
      <c r="E3401" s="110">
        <v>35</v>
      </c>
    </row>
    <row r="3402" spans="1:5">
      <c r="A3402" s="58">
        <v>352002</v>
      </c>
      <c r="B3402" s="58" t="str">
        <f t="shared" si="106"/>
        <v>AG352002</v>
      </c>
      <c r="C3402" s="35" t="s">
        <v>19353</v>
      </c>
      <c r="D3402" s="35" t="str">
        <f t="shared" si="107"/>
        <v>352002 - Recreation Quality of Life Repair and maintenanc</v>
      </c>
      <c r="E3402" s="110">
        <v>35</v>
      </c>
    </row>
    <row r="3403" spans="1:5">
      <c r="A3403" s="58">
        <v>352003</v>
      </c>
      <c r="B3403" s="58" t="str">
        <f t="shared" si="106"/>
        <v>AG352003</v>
      </c>
      <c r="C3403" s="35" t="s">
        <v>19354</v>
      </c>
      <c r="D3403" s="35" t="str">
        <f t="shared" si="107"/>
        <v>352003 - Recreation Quality of Life Park and recreation f</v>
      </c>
      <c r="E3403" s="110">
        <v>35</v>
      </c>
    </row>
    <row r="3404" spans="1:5">
      <c r="A3404" s="58">
        <v>352004</v>
      </c>
      <c r="B3404" s="58" t="str">
        <f t="shared" si="106"/>
        <v>AG352004</v>
      </c>
      <c r="C3404" s="35" t="s">
        <v>19355</v>
      </c>
      <c r="D3404" s="35" t="str">
        <f t="shared" si="107"/>
        <v>352004 - Recreation Quality of Life Training</v>
      </c>
      <c r="E3404" s="110">
        <v>35</v>
      </c>
    </row>
    <row r="3405" spans="1:5">
      <c r="A3405" s="58">
        <v>352005</v>
      </c>
      <c r="B3405" s="58" t="str">
        <f t="shared" si="106"/>
        <v>AG352005</v>
      </c>
      <c r="C3405" s="35" t="s">
        <v>19356</v>
      </c>
      <c r="D3405" s="35" t="str">
        <f t="shared" si="107"/>
        <v>352005 - DAH Quality of Life Technology Infrastructure_ I</v>
      </c>
      <c r="E3405" s="110">
        <v>35</v>
      </c>
    </row>
    <row r="3406" spans="1:5">
      <c r="A3406" s="58">
        <v>352006</v>
      </c>
      <c r="B3406" s="58" t="str">
        <f t="shared" si="106"/>
        <v>AG352006</v>
      </c>
      <c r="C3406" s="35" t="s">
        <v>19357</v>
      </c>
      <c r="D3406" s="35" t="str">
        <f t="shared" si="107"/>
        <v>352006 - DAH Quality of Life Training</v>
      </c>
      <c r="E3406" s="110">
        <v>35</v>
      </c>
    </row>
    <row r="3407" spans="1:5">
      <c r="A3407" s="58">
        <v>352007</v>
      </c>
      <c r="B3407" s="58" t="str">
        <f t="shared" si="106"/>
        <v>AG352007</v>
      </c>
      <c r="C3407" s="35" t="s">
        <v>19358</v>
      </c>
      <c r="D3407" s="35" t="str">
        <f t="shared" si="107"/>
        <v>352007 - AG_IG Quality of Life Labor and benefits</v>
      </c>
      <c r="E3407" s="110">
        <v>35</v>
      </c>
    </row>
    <row r="3408" spans="1:5">
      <c r="A3408" s="58">
        <v>352008</v>
      </c>
      <c r="B3408" s="58" t="str">
        <f t="shared" si="106"/>
        <v>AG352008</v>
      </c>
      <c r="C3408" s="35" t="s">
        <v>19359</v>
      </c>
      <c r="D3408" s="35" t="str">
        <f t="shared" si="107"/>
        <v>352008 - AG_IG Quality of Life Technology Infrastructure</v>
      </c>
      <c r="E3408" s="110">
        <v>35</v>
      </c>
    </row>
    <row r="3409" spans="1:5">
      <c r="A3409" s="58">
        <v>352009</v>
      </c>
      <c r="B3409" s="58" t="str">
        <f t="shared" si="106"/>
        <v>AG352009</v>
      </c>
      <c r="C3409" s="35" t="s">
        <v>19360</v>
      </c>
      <c r="D3409" s="35" t="str">
        <f t="shared" si="107"/>
        <v>352009 - AG_IG Quality of Life Training</v>
      </c>
      <c r="E3409" s="110">
        <v>35</v>
      </c>
    </row>
    <row r="3410" spans="1:5">
      <c r="A3410" s="58">
        <v>352010</v>
      </c>
      <c r="B3410" s="58" t="str">
        <f t="shared" si="106"/>
        <v>AG352010</v>
      </c>
      <c r="C3410" s="35" t="s">
        <v>19361</v>
      </c>
      <c r="D3410" s="35" t="str">
        <f t="shared" si="107"/>
        <v>352010 - Board of Zoning Appeals Quality of Life Training</v>
      </c>
      <c r="E3410" s="110">
        <v>35</v>
      </c>
    </row>
    <row r="3411" spans="1:5">
      <c r="A3411" s="58">
        <v>352011</v>
      </c>
      <c r="B3411" s="58" t="str">
        <f t="shared" si="106"/>
        <v>AG352011</v>
      </c>
      <c r="C3411" s="35" t="s">
        <v>19362</v>
      </c>
      <c r="D3411" s="35" t="str">
        <f t="shared" si="107"/>
        <v>352011 - City Council Quality of Life CPC/HDAB to PDD</v>
      </c>
      <c r="E3411" s="110">
        <v>35</v>
      </c>
    </row>
    <row r="3412" spans="1:5">
      <c r="A3412" s="58">
        <v>352012</v>
      </c>
      <c r="B3412" s="58" t="str">
        <f t="shared" si="106"/>
        <v>AG352012</v>
      </c>
      <c r="C3412" s="35" t="s">
        <v>19363</v>
      </c>
      <c r="D3412" s="35" t="str">
        <f t="shared" si="107"/>
        <v>352012 - City Council Quality of Life Technology Infrastr</v>
      </c>
      <c r="E3412" s="110">
        <v>35</v>
      </c>
    </row>
    <row r="3413" spans="1:5">
      <c r="A3413" s="58">
        <v>352013</v>
      </c>
      <c r="B3413" s="58" t="str">
        <f t="shared" si="106"/>
        <v>AG352013</v>
      </c>
      <c r="C3413" s="35" t="s">
        <v>19364</v>
      </c>
      <c r="D3413" s="35" t="str">
        <f t="shared" si="107"/>
        <v>352013 - Ombudsman Quality of Life Training</v>
      </c>
      <c r="E3413" s="110">
        <v>35</v>
      </c>
    </row>
    <row r="3414" spans="1:5">
      <c r="A3414" s="58">
        <v>352014</v>
      </c>
      <c r="B3414" s="58" t="str">
        <f t="shared" si="106"/>
        <v>AG352014</v>
      </c>
      <c r="C3414" s="35" t="s">
        <v>19365</v>
      </c>
      <c r="D3414" s="35" t="str">
        <f t="shared" si="107"/>
        <v>352014 - City Clerk Quality of Life blight remediation no</v>
      </c>
      <c r="E3414" s="110">
        <v>35</v>
      </c>
    </row>
    <row r="3415" spans="1:5">
      <c r="A3415" s="58">
        <v>352016</v>
      </c>
      <c r="B3415" s="58" t="str">
        <f t="shared" si="106"/>
        <v>AG352016</v>
      </c>
      <c r="C3415" s="35" t="s">
        <v>19366</v>
      </c>
      <c r="D3415" s="35" t="str">
        <f t="shared" si="107"/>
        <v>352016 - City Clerk Quality of Life Professional &amp; Contr</v>
      </c>
      <c r="E3415" s="110">
        <v>35</v>
      </c>
    </row>
    <row r="3416" spans="1:5">
      <c r="A3416" s="58">
        <v>352017</v>
      </c>
      <c r="B3416" s="58" t="str">
        <f t="shared" si="106"/>
        <v>AG352017</v>
      </c>
      <c r="C3416" s="35" t="s">
        <v>19367</v>
      </c>
      <c r="D3416" s="35" t="str">
        <f t="shared" si="107"/>
        <v>352017 - City Clerk Quality of Life Training</v>
      </c>
      <c r="E3416" s="110">
        <v>35</v>
      </c>
    </row>
    <row r="3417" spans="1:5">
      <c r="A3417" s="58">
        <v>352021</v>
      </c>
      <c r="B3417" s="58" t="str">
        <f t="shared" si="106"/>
        <v>AG352021</v>
      </c>
      <c r="C3417" s="35" t="s">
        <v>19368</v>
      </c>
      <c r="D3417" s="35" t="str">
        <f t="shared" si="107"/>
        <v>352021 - Elections Quality of Life Elections Technology</v>
      </c>
      <c r="E3417" s="110">
        <v>35</v>
      </c>
    </row>
    <row r="3418" spans="1:5">
      <c r="A3418" s="58">
        <v>352022</v>
      </c>
      <c r="B3418" s="58" t="str">
        <f t="shared" si="106"/>
        <v>AG352022</v>
      </c>
      <c r="C3418" s="35" t="s">
        <v>19369</v>
      </c>
      <c r="D3418" s="35" t="str">
        <f t="shared" si="107"/>
        <v>352022 - Elections Quality of Life Training</v>
      </c>
      <c r="E3418" s="110">
        <v>35</v>
      </c>
    </row>
    <row r="3419" spans="1:5">
      <c r="A3419" s="58">
        <v>352023</v>
      </c>
      <c r="B3419" s="58" t="str">
        <f t="shared" si="106"/>
        <v>AG352023</v>
      </c>
      <c r="C3419" s="35" t="s">
        <v>19370</v>
      </c>
      <c r="D3419" s="35" t="str">
        <f t="shared" si="107"/>
        <v>352023 - 36th District Court Quality of Ljfe Cost Savings</v>
      </c>
      <c r="E3419" s="110">
        <v>35</v>
      </c>
    </row>
    <row r="3420" spans="1:5">
      <c r="A3420" s="58">
        <v>352024</v>
      </c>
      <c r="B3420" s="58" t="str">
        <f t="shared" si="106"/>
        <v>AG352024</v>
      </c>
      <c r="C3420" s="35" t="s">
        <v>19371</v>
      </c>
      <c r="D3420" s="35" t="str">
        <f t="shared" si="107"/>
        <v>352024 - Airport Quality of Life compliance with FAA</v>
      </c>
      <c r="E3420" s="110">
        <v>35</v>
      </c>
    </row>
    <row r="3421" spans="1:5">
      <c r="A3421" s="58">
        <v>352025</v>
      </c>
      <c r="B3421" s="58" t="str">
        <f t="shared" si="106"/>
        <v>AG352025</v>
      </c>
      <c r="C3421" s="35" t="s">
        <v>19372</v>
      </c>
      <c r="D3421" s="35" t="str">
        <f t="shared" si="107"/>
        <v>352025 - Airport Quality of Life Executive bay upgrades,</v>
      </c>
      <c r="E3421" s="110">
        <v>35</v>
      </c>
    </row>
    <row r="3422" spans="1:5">
      <c r="A3422" s="58">
        <v>352026</v>
      </c>
      <c r="B3422" s="58" t="str">
        <f t="shared" si="106"/>
        <v>AG352026</v>
      </c>
      <c r="C3422" s="35" t="s">
        <v>19373</v>
      </c>
      <c r="D3422" s="35" t="str">
        <f t="shared" si="107"/>
        <v>352026 - Airport Quality of Life compliance Security</v>
      </c>
      <c r="E3422" s="110">
        <v>35</v>
      </c>
    </row>
    <row r="3423" spans="1:5">
      <c r="A3423" s="58">
        <v>352027</v>
      </c>
      <c r="B3423" s="58" t="str">
        <f t="shared" si="106"/>
        <v>AG352027</v>
      </c>
      <c r="C3423" s="35" t="s">
        <v>19374</v>
      </c>
      <c r="D3423" s="35" t="str">
        <f t="shared" si="107"/>
        <v>352027 - Airport Quality of Life Airport maintenance</v>
      </c>
      <c r="E3423" s="110">
        <v>35</v>
      </c>
    </row>
    <row r="3424" spans="1:5">
      <c r="A3424" s="58">
        <v>352028</v>
      </c>
      <c r="B3424" s="58" t="str">
        <f t="shared" si="106"/>
        <v>AG352028</v>
      </c>
      <c r="C3424" s="35" t="s">
        <v>19375</v>
      </c>
      <c r="D3424" s="35" t="str">
        <f t="shared" si="107"/>
        <v>352028 - Airport Quality of Life Airport _ Technology Inf</v>
      </c>
      <c r="E3424" s="110">
        <v>35</v>
      </c>
    </row>
    <row r="3425" spans="1:5">
      <c r="A3425" s="58">
        <v>352029</v>
      </c>
      <c r="B3425" s="58" t="str">
        <f t="shared" si="106"/>
        <v>AG352029</v>
      </c>
      <c r="C3425" s="35" t="s">
        <v>19376</v>
      </c>
      <c r="D3425" s="35" t="str">
        <f t="shared" si="107"/>
        <v>352029 - Airport Quality of Life Training</v>
      </c>
      <c r="E3425" s="110">
        <v>35</v>
      </c>
    </row>
    <row r="3426" spans="1:5">
      <c r="A3426" s="58">
        <v>352030</v>
      </c>
      <c r="B3426" s="58" t="str">
        <f t="shared" si="106"/>
        <v>AG352030</v>
      </c>
      <c r="C3426" s="35" t="s">
        <v>19377</v>
      </c>
      <c r="D3426" s="35" t="str">
        <f t="shared" si="107"/>
        <v>352030 - BSEED Quality of Life Labor efficiency savings</v>
      </c>
      <c r="E3426" s="110">
        <v>35</v>
      </c>
    </row>
    <row r="3427" spans="1:5">
      <c r="A3427" s="58">
        <v>352031</v>
      </c>
      <c r="B3427" s="58" t="str">
        <f t="shared" si="106"/>
        <v>AG352031</v>
      </c>
      <c r="C3427" s="35" t="s">
        <v>19378</v>
      </c>
      <c r="D3427" s="35" t="str">
        <f t="shared" si="107"/>
        <v>352031 - BSEED Quality of Life facility build_out and co</v>
      </c>
      <c r="E3427" s="110">
        <v>35</v>
      </c>
    </row>
    <row r="3428" spans="1:5">
      <c r="A3428" s="58">
        <v>352032</v>
      </c>
      <c r="B3428" s="58" t="str">
        <f t="shared" si="106"/>
        <v>AG352032</v>
      </c>
      <c r="C3428" s="35" t="s">
        <v>19379</v>
      </c>
      <c r="D3428" s="35" t="str">
        <f t="shared" si="107"/>
        <v>352032 - BSEED Quality of Life Training</v>
      </c>
      <c r="E3428" s="110">
        <v>35</v>
      </c>
    </row>
    <row r="3429" spans="1:5">
      <c r="A3429" s="58">
        <v>352033</v>
      </c>
      <c r="B3429" s="58" t="str">
        <f t="shared" si="106"/>
        <v>AG352033</v>
      </c>
      <c r="C3429" s="35" t="s">
        <v>19380</v>
      </c>
      <c r="D3429" s="35" t="str">
        <f t="shared" si="107"/>
        <v>352033 - Human Rights QOL Training</v>
      </c>
      <c r="E3429" s="110">
        <v>35</v>
      </c>
    </row>
    <row r="3430" spans="1:5">
      <c r="A3430" s="58">
        <v>352034</v>
      </c>
      <c r="B3430" s="58" t="str">
        <f t="shared" si="106"/>
        <v>AG352034</v>
      </c>
      <c r="C3430" s="35" t="s">
        <v>19381</v>
      </c>
      <c r="D3430" s="35" t="str">
        <f t="shared" si="107"/>
        <v>352034 - GSD Quality of Life Other Infrastructure</v>
      </c>
      <c r="E3430" s="110">
        <v>35</v>
      </c>
    </row>
    <row r="3431" spans="1:5">
      <c r="A3431" s="58">
        <v>352035</v>
      </c>
      <c r="B3431" s="58" t="str">
        <f t="shared" si="106"/>
        <v>AG352035</v>
      </c>
      <c r="C3431" s="35" t="s">
        <v>19382</v>
      </c>
      <c r="D3431" s="35" t="str">
        <f t="shared" si="107"/>
        <v>352035 - GSD Quality of Life Capital Expenditures</v>
      </c>
      <c r="E3431" s="110">
        <v>35</v>
      </c>
    </row>
    <row r="3432" spans="1:5">
      <c r="A3432" s="58">
        <v>352036</v>
      </c>
      <c r="B3432" s="58" t="str">
        <f t="shared" si="106"/>
        <v>AG352036</v>
      </c>
      <c r="C3432" s="35" t="s">
        <v>19383</v>
      </c>
      <c r="D3432" s="35" t="str">
        <f t="shared" si="107"/>
        <v>352036 - GSD Quality of Life Materials &amp; supplies</v>
      </c>
      <c r="E3432" s="110">
        <v>35</v>
      </c>
    </row>
    <row r="3433" spans="1:5">
      <c r="A3433" s="58">
        <v>352037</v>
      </c>
      <c r="B3433" s="58" t="str">
        <f t="shared" si="106"/>
        <v>AG352037</v>
      </c>
      <c r="C3433" s="35" t="s">
        <v>19384</v>
      </c>
      <c r="D3433" s="35" t="str">
        <f t="shared" si="107"/>
        <v>352037 - GSD Quality of Life Utilities</v>
      </c>
      <c r="E3433" s="110">
        <v>35</v>
      </c>
    </row>
    <row r="3434" spans="1:5">
      <c r="A3434" s="58">
        <v>352038</v>
      </c>
      <c r="B3434" s="58" t="str">
        <f t="shared" si="106"/>
        <v>AG352038</v>
      </c>
      <c r="C3434" s="35" t="s">
        <v>19385</v>
      </c>
      <c r="D3434" s="35" t="str">
        <f t="shared" si="107"/>
        <v>352038 - GSD Quality of Life Purchased services _ Increme</v>
      </c>
      <c r="E3434" s="110">
        <v>35</v>
      </c>
    </row>
    <row r="3435" spans="1:5">
      <c r="A3435" s="58">
        <v>352039</v>
      </c>
      <c r="B3435" s="58" t="str">
        <f t="shared" si="106"/>
        <v>AG352039</v>
      </c>
      <c r="C3435" s="35" t="s">
        <v>19386</v>
      </c>
      <c r="D3435" s="35" t="str">
        <f t="shared" si="107"/>
        <v>352039 - GSD Quality of Life Reorganization costs</v>
      </c>
      <c r="E3435" s="110">
        <v>35</v>
      </c>
    </row>
    <row r="3436" spans="1:5">
      <c r="A3436" s="58">
        <v>352041</v>
      </c>
      <c r="B3436" s="58" t="str">
        <f t="shared" si="106"/>
        <v>AG352041</v>
      </c>
      <c r="C3436" s="35" t="s">
        <v>19387</v>
      </c>
      <c r="D3436" s="35" t="str">
        <f t="shared" si="107"/>
        <v>352041 - GSD Quality of Life Labor Wages &amp; Benefits</v>
      </c>
      <c r="E3436" s="110">
        <v>35</v>
      </c>
    </row>
    <row r="3437" spans="1:5">
      <c r="A3437" s="58">
        <v>352044</v>
      </c>
      <c r="B3437" s="58" t="str">
        <f t="shared" si="106"/>
        <v>AG352044</v>
      </c>
      <c r="C3437" s="35" t="s">
        <v>19388</v>
      </c>
      <c r="D3437" s="35" t="str">
        <f t="shared" si="107"/>
        <v>352044 - GSD Quality of Life Training</v>
      </c>
      <c r="E3437" s="110">
        <v>35</v>
      </c>
    </row>
    <row r="3438" spans="1:5">
      <c r="A3438" s="58">
        <v>352046</v>
      </c>
      <c r="B3438" s="58" t="str">
        <f t="shared" si="106"/>
        <v>AG352046</v>
      </c>
      <c r="C3438" s="35" t="s">
        <v>19389</v>
      </c>
      <c r="D3438" s="35" t="str">
        <f t="shared" si="107"/>
        <v>352046 - Fire Quality of Life Labor Wages &amp; Benefits</v>
      </c>
      <c r="E3438" s="110">
        <v>35</v>
      </c>
    </row>
    <row r="3439" spans="1:5">
      <c r="A3439" s="58">
        <v>352048</v>
      </c>
      <c r="B3439" s="58" t="str">
        <f t="shared" si="106"/>
        <v>AG352048</v>
      </c>
      <c r="C3439" s="35" t="s">
        <v>19390</v>
      </c>
      <c r="D3439" s="35" t="str">
        <f t="shared" si="107"/>
        <v>352048 - Fire Quality of Life Repairs &amp; Maintenance</v>
      </c>
      <c r="E3439" s="110">
        <v>35</v>
      </c>
    </row>
    <row r="3440" spans="1:5">
      <c r="A3440" s="58">
        <v>352049</v>
      </c>
      <c r="B3440" s="58" t="str">
        <f t="shared" si="106"/>
        <v>AG352049</v>
      </c>
      <c r="C3440" s="35" t="s">
        <v>19391</v>
      </c>
      <c r="D3440" s="35" t="str">
        <f t="shared" si="107"/>
        <v>352049 - Fire Quality of Life Fleet equipment, turnout ge</v>
      </c>
      <c r="E3440" s="110">
        <v>35</v>
      </c>
    </row>
    <row r="3441" spans="1:5">
      <c r="A3441" s="58">
        <v>352050</v>
      </c>
      <c r="B3441" s="58" t="str">
        <f t="shared" si="106"/>
        <v>AG352050</v>
      </c>
      <c r="C3441" s="35" t="s">
        <v>19392</v>
      </c>
      <c r="D3441" s="35" t="str">
        <f t="shared" si="107"/>
        <v>352050 - Fire Quality of Life Technology Infrastructure</v>
      </c>
      <c r="E3441" s="110">
        <v>35</v>
      </c>
    </row>
    <row r="3442" spans="1:5">
      <c r="A3442" s="58">
        <v>352051</v>
      </c>
      <c r="B3442" s="58" t="str">
        <f t="shared" si="106"/>
        <v>AG352051</v>
      </c>
      <c r="C3442" s="35" t="s">
        <v>19393</v>
      </c>
      <c r="D3442" s="35" t="str">
        <f t="shared" si="107"/>
        <v>352051 - Fire Quality of Life Reorganization Costs _ TriD</v>
      </c>
      <c r="E3442" s="110">
        <v>35</v>
      </c>
    </row>
    <row r="3443" spans="1:5">
      <c r="A3443" s="58">
        <v>352052</v>
      </c>
      <c r="B3443" s="58" t="str">
        <f t="shared" si="106"/>
        <v>AG352052</v>
      </c>
      <c r="C3443" s="35" t="s">
        <v>19394</v>
      </c>
      <c r="D3443" s="35" t="str">
        <f t="shared" si="107"/>
        <v>352052 - Fire Quality of Life Training</v>
      </c>
      <c r="E3443" s="110">
        <v>35</v>
      </c>
    </row>
    <row r="3444" spans="1:5">
      <c r="A3444" s="58">
        <v>352053</v>
      </c>
      <c r="B3444" s="58" t="str">
        <f t="shared" si="106"/>
        <v>AG352053</v>
      </c>
      <c r="C3444" s="35" t="s">
        <v>19395</v>
      </c>
      <c r="D3444" s="35" t="str">
        <f t="shared" si="107"/>
        <v>352053 - Municipal Parking Quality of Life Training</v>
      </c>
      <c r="E3444" s="110">
        <v>35</v>
      </c>
    </row>
    <row r="3445" spans="1:5">
      <c r="A3445" s="58">
        <v>352054</v>
      </c>
      <c r="B3445" s="58" t="str">
        <f t="shared" si="106"/>
        <v>AG352054</v>
      </c>
      <c r="C3445" s="35" t="s">
        <v>19396</v>
      </c>
      <c r="D3445" s="35" t="str">
        <f t="shared" si="107"/>
        <v>352054 - Police Quality of Life New precincts</v>
      </c>
      <c r="E3445" s="110">
        <v>35</v>
      </c>
    </row>
    <row r="3446" spans="1:5">
      <c r="A3446" s="58">
        <v>352055</v>
      </c>
      <c r="B3446" s="58" t="str">
        <f t="shared" si="106"/>
        <v>AG352055</v>
      </c>
      <c r="C3446" s="35" t="s">
        <v>19397</v>
      </c>
      <c r="D3446" s="35" t="str">
        <f t="shared" si="107"/>
        <v>352055 - Police Quality of Life Labor Wages &amp; Benefits Un</v>
      </c>
      <c r="E3446" s="110">
        <v>35</v>
      </c>
    </row>
    <row r="3447" spans="1:5">
      <c r="A3447" s="58">
        <v>352057</v>
      </c>
      <c r="B3447" s="58" t="str">
        <f t="shared" si="106"/>
        <v>AG352057</v>
      </c>
      <c r="C3447" s="35" t="s">
        <v>19398</v>
      </c>
      <c r="D3447" s="35" t="str">
        <f t="shared" si="107"/>
        <v>352057 - Police Quality of Life Purchased Services _ pro</v>
      </c>
      <c r="E3447" s="110">
        <v>35</v>
      </c>
    </row>
    <row r="3448" spans="1:5">
      <c r="A3448" s="58">
        <v>352058</v>
      </c>
      <c r="B3448" s="58" t="str">
        <f t="shared" si="106"/>
        <v>AG352058</v>
      </c>
      <c r="C3448" s="35" t="s">
        <v>19399</v>
      </c>
      <c r="D3448" s="35" t="str">
        <f t="shared" si="107"/>
        <v>352058 - Police Quality of Life facility improvements</v>
      </c>
      <c r="E3448" s="110">
        <v>35</v>
      </c>
    </row>
    <row r="3449" spans="1:5">
      <c r="A3449" s="58">
        <v>352061</v>
      </c>
      <c r="B3449" s="58" t="str">
        <f t="shared" si="106"/>
        <v>AG352061</v>
      </c>
      <c r="C3449" s="35" t="s">
        <v>19400</v>
      </c>
      <c r="D3449" s="35" t="str">
        <f t="shared" si="107"/>
        <v>352061 - Police Quality of Life Materials and Supplies _</v>
      </c>
      <c r="E3449" s="110">
        <v>35</v>
      </c>
    </row>
    <row r="3450" spans="1:5">
      <c r="A3450" s="58">
        <v>352064</v>
      </c>
      <c r="B3450" s="58" t="str">
        <f t="shared" si="106"/>
        <v>AG352064</v>
      </c>
      <c r="C3450" s="35" t="s">
        <v>19401</v>
      </c>
      <c r="D3450" s="35" t="str">
        <f t="shared" si="107"/>
        <v>352064 - Police Quality of Life Other Improvements</v>
      </c>
      <c r="E3450" s="110">
        <v>35</v>
      </c>
    </row>
    <row r="3451" spans="1:5">
      <c r="A3451" s="58">
        <v>352068</v>
      </c>
      <c r="B3451" s="58" t="str">
        <f t="shared" si="106"/>
        <v>AG352068</v>
      </c>
      <c r="C3451" s="35" t="s">
        <v>19402</v>
      </c>
      <c r="D3451" s="35" t="str">
        <f t="shared" si="107"/>
        <v>352068 - Finance Quality of Life Cost Savings _ Treasury</v>
      </c>
      <c r="E3451" s="110">
        <v>35</v>
      </c>
    </row>
    <row r="3452" spans="1:5">
      <c r="A3452" s="58">
        <v>352069</v>
      </c>
      <c r="B3452" s="58" t="str">
        <f t="shared" si="106"/>
        <v>AG352069</v>
      </c>
      <c r="C3452" s="35" t="s">
        <v>19403</v>
      </c>
      <c r="D3452" s="35" t="str">
        <f t="shared" si="107"/>
        <v>352069 - Finance Quality of Life Cost Savings _ Income Ta</v>
      </c>
      <c r="E3452" s="110">
        <v>35</v>
      </c>
    </row>
    <row r="3453" spans="1:5">
      <c r="A3453" s="58">
        <v>352070</v>
      </c>
      <c r="B3453" s="58" t="str">
        <f t="shared" si="106"/>
        <v>AG352070</v>
      </c>
      <c r="C3453" s="35" t="s">
        <v>19404</v>
      </c>
      <c r="D3453" s="35" t="str">
        <f t="shared" si="107"/>
        <v>352070 - Finance Quality of Life Cost Savings _Risk Manag</v>
      </c>
      <c r="E3453" s="110">
        <v>35</v>
      </c>
    </row>
    <row r="3454" spans="1:5">
      <c r="A3454" s="58">
        <v>352071</v>
      </c>
      <c r="B3454" s="58" t="str">
        <f t="shared" si="106"/>
        <v>AG352071</v>
      </c>
      <c r="C3454" s="35" t="s">
        <v>19405</v>
      </c>
      <c r="D3454" s="35" t="str">
        <f t="shared" si="107"/>
        <v>352071 - Finance Quality of Life Cost Savings _ Accountin</v>
      </c>
      <c r="E3454" s="110">
        <v>35</v>
      </c>
    </row>
    <row r="3455" spans="1:5">
      <c r="A3455" s="58">
        <v>352073</v>
      </c>
      <c r="B3455" s="58" t="str">
        <f t="shared" si="106"/>
        <v>AG352073</v>
      </c>
      <c r="C3455" s="35" t="s">
        <v>19406</v>
      </c>
      <c r="D3455" s="35" t="str">
        <f t="shared" si="107"/>
        <v>352073 - Finance Quality of Life New income tax software</v>
      </c>
      <c r="E3455" s="110">
        <v>35</v>
      </c>
    </row>
    <row r="3456" spans="1:5">
      <c r="A3456" s="58">
        <v>352074</v>
      </c>
      <c r="B3456" s="58" t="str">
        <f t="shared" si="106"/>
        <v>AG352074</v>
      </c>
      <c r="C3456" s="35" t="s">
        <v>19407</v>
      </c>
      <c r="D3456" s="35" t="str">
        <f t="shared" si="107"/>
        <v>352074 - Finance Quality of Life IT enhancements</v>
      </c>
      <c r="E3456" s="110">
        <v>35</v>
      </c>
    </row>
    <row r="3457" spans="1:5">
      <c r="A3457" s="58">
        <v>352075</v>
      </c>
      <c r="B3457" s="58" t="str">
        <f t="shared" si="106"/>
        <v>AG352075</v>
      </c>
      <c r="C3457" s="35" t="s">
        <v>19408</v>
      </c>
      <c r="D3457" s="35" t="str">
        <f t="shared" si="107"/>
        <v>352075 - Finance Quality of Life City_wide hardware upgra</v>
      </c>
      <c r="E3457" s="110">
        <v>35</v>
      </c>
    </row>
    <row r="3458" spans="1:5">
      <c r="A3458" s="58">
        <v>352076</v>
      </c>
      <c r="B3458" s="58" t="str">
        <f t="shared" si="106"/>
        <v>AG352076</v>
      </c>
      <c r="C3458" s="35" t="s">
        <v>19409</v>
      </c>
      <c r="D3458" s="35" t="str">
        <f t="shared" si="107"/>
        <v>352076 - Finance Quality of Life Workbrain update</v>
      </c>
      <c r="E3458" s="110">
        <v>35</v>
      </c>
    </row>
    <row r="3459" spans="1:5">
      <c r="A3459" s="58">
        <v>352077</v>
      </c>
      <c r="B3459" s="58" t="str">
        <f t="shared" si="106"/>
        <v>AG352077</v>
      </c>
      <c r="C3459" s="35" t="s">
        <v>19410</v>
      </c>
      <c r="D3459" s="35" t="str">
        <f t="shared" si="107"/>
        <v>352077 - Finance Quality of Life etwork infrastructure up</v>
      </c>
      <c r="E3459" s="110">
        <v>35</v>
      </c>
    </row>
    <row r="3460" spans="1:5">
      <c r="A3460" s="58">
        <v>352078</v>
      </c>
      <c r="B3460" s="58" t="str">
        <f t="shared" si="106"/>
        <v>AG352078</v>
      </c>
      <c r="C3460" s="35" t="s">
        <v>19411</v>
      </c>
      <c r="D3460" s="35" t="str">
        <f t="shared" si="107"/>
        <v>352078 - Finance Quality of Life Document management syst</v>
      </c>
      <c r="E3460" s="110">
        <v>35</v>
      </c>
    </row>
    <row r="3461" spans="1:5">
      <c r="A3461" s="58">
        <v>352080</v>
      </c>
      <c r="B3461" s="58" t="str">
        <f t="shared" ref="B3461:B3526" si="108">"AG"&amp;A3461</f>
        <v>AG352080</v>
      </c>
      <c r="C3461" s="35" t="s">
        <v>19412</v>
      </c>
      <c r="D3461" s="35" t="str">
        <f t="shared" ref="D3461:D3526" si="109">A3461&amp;" - "&amp;C3461</f>
        <v>352080 - Finance Quality of Life City_wide software upgra</v>
      </c>
      <c r="E3461" s="110">
        <v>35</v>
      </c>
    </row>
    <row r="3462" spans="1:5">
      <c r="A3462" s="58">
        <v>352082</v>
      </c>
      <c r="B3462" s="58" t="str">
        <f t="shared" si="108"/>
        <v>AG352082</v>
      </c>
      <c r="C3462" s="35" t="s">
        <v>19413</v>
      </c>
      <c r="D3462" s="35" t="str">
        <f t="shared" si="109"/>
        <v>352082 - Finance Quality of Life Purchasing Division rest</v>
      </c>
      <c r="E3462" s="110">
        <v>35</v>
      </c>
    </row>
    <row r="3463" spans="1:5">
      <c r="A3463" s="58">
        <v>352099</v>
      </c>
      <c r="B3463" s="58" t="str">
        <f t="shared" si="108"/>
        <v>AG352099</v>
      </c>
      <c r="C3463" s="35" t="s">
        <v>19414</v>
      </c>
      <c r="D3463" s="35" t="str">
        <f t="shared" si="109"/>
        <v>352099 - Non-Depart Quality of Life Increased Collection</v>
      </c>
      <c r="E3463" s="110">
        <v>35</v>
      </c>
    </row>
    <row r="3464" spans="1:5">
      <c r="A3464" s="58">
        <v>352101</v>
      </c>
      <c r="B3464" s="58" t="str">
        <f t="shared" si="108"/>
        <v>AG352101</v>
      </c>
      <c r="C3464" s="35" t="s">
        <v>19415</v>
      </c>
      <c r="D3464" s="35" t="str">
        <f t="shared" si="109"/>
        <v>352101 - Budget Reserve</v>
      </c>
      <c r="E3464" s="110">
        <v>35</v>
      </c>
    </row>
    <row r="3465" spans="1:5">
      <c r="A3465" s="58">
        <v>352105</v>
      </c>
      <c r="B3465" s="58" t="str">
        <f t="shared" si="108"/>
        <v>AG352105</v>
      </c>
      <c r="C3465" s="35" t="s">
        <v>19416</v>
      </c>
      <c r="D3465" s="35" t="str">
        <f t="shared" si="109"/>
        <v>352105 - Mayor's Office Quality of Life Lean Team</v>
      </c>
      <c r="E3465" s="110">
        <v>35</v>
      </c>
    </row>
    <row r="3466" spans="1:5">
      <c r="A3466" s="58">
        <v>352106</v>
      </c>
      <c r="B3466" s="58" t="str">
        <f t="shared" si="108"/>
        <v>AG352106</v>
      </c>
      <c r="C3466" s="35" t="s">
        <v>19417</v>
      </c>
      <c r="D3466" s="35" t="str">
        <f t="shared" si="109"/>
        <v>352106 - Non Dept - Revenue</v>
      </c>
      <c r="E3466" s="110">
        <v>35</v>
      </c>
    </row>
    <row r="3467" spans="1:5">
      <c r="A3467" s="58">
        <v>352107</v>
      </c>
      <c r="B3467" s="58" t="str">
        <f t="shared" si="108"/>
        <v>AG352107</v>
      </c>
      <c r="C3467" s="35" t="s">
        <v>19418</v>
      </c>
      <c r="D3467" s="35" t="str">
        <f t="shared" si="109"/>
        <v>352107 - Non Dept _ Purchased Services</v>
      </c>
      <c r="E3467" s="110">
        <v>35</v>
      </c>
    </row>
    <row r="3468" spans="1:5">
      <c r="A3468" s="58">
        <v>352108</v>
      </c>
      <c r="B3468" s="58" t="str">
        <f t="shared" si="108"/>
        <v>AG352108</v>
      </c>
      <c r="C3468" s="35" t="s">
        <v>19419</v>
      </c>
      <c r="D3468" s="35" t="str">
        <f t="shared" si="109"/>
        <v>352108 - Non Dept _ Demolition Hardest Hit Fund</v>
      </c>
      <c r="E3468" s="110">
        <v>35</v>
      </c>
    </row>
    <row r="3469" spans="1:5">
      <c r="A3469" s="58">
        <v>352109</v>
      </c>
      <c r="B3469" s="58" t="str">
        <f t="shared" si="108"/>
        <v>AG352109</v>
      </c>
      <c r="C3469" s="35" t="s">
        <v>19420</v>
      </c>
      <c r="D3469" s="35" t="str">
        <f t="shared" si="109"/>
        <v>352109 - Emergency Residential Demolitions</v>
      </c>
      <c r="E3469" s="110">
        <v>35</v>
      </c>
    </row>
    <row r="3470" spans="1:5">
      <c r="A3470" s="58">
        <v>352110</v>
      </c>
      <c r="B3470" s="58" t="str">
        <f t="shared" si="108"/>
        <v>AG352110</v>
      </c>
      <c r="C3470" s="35" t="s">
        <v>19421</v>
      </c>
      <c r="D3470" s="35" t="str">
        <f t="shared" si="109"/>
        <v>352110 - Police QOL New Precincts</v>
      </c>
      <c r="E3470" s="110">
        <v>35</v>
      </c>
    </row>
    <row r="3471" spans="1:5">
      <c r="A3471" s="58">
        <v>352111</v>
      </c>
      <c r="B3471" s="58" t="str">
        <f t="shared" si="108"/>
        <v>AG352111</v>
      </c>
      <c r="C3471" s="35" t="s">
        <v>19422</v>
      </c>
      <c r="D3471" s="35" t="str">
        <f t="shared" si="109"/>
        <v>352111 - GSD Quality of Life #013 Seasonal Ground Maintenance Staffing</v>
      </c>
      <c r="E3471" s="110">
        <v>35</v>
      </c>
    </row>
    <row r="3472" spans="1:5">
      <c r="A3472" s="58">
        <v>352112</v>
      </c>
      <c r="B3472" s="58" t="str">
        <f t="shared" si="108"/>
        <v>AG352112</v>
      </c>
      <c r="C3472" s="35" t="s">
        <v>19423</v>
      </c>
      <c r="D3472" s="35" t="str">
        <f t="shared" si="109"/>
        <v>352112 - ITS Quality of Life SQL Server Upgrade</v>
      </c>
      <c r="E3472" s="110">
        <v>35</v>
      </c>
    </row>
    <row r="3473" spans="1:5">
      <c r="A3473" s="58">
        <v>352113</v>
      </c>
      <c r="B3473" s="58" t="str">
        <f t="shared" si="108"/>
        <v>AG352113</v>
      </c>
      <c r="C3473" s="35" t="s">
        <v>19424</v>
      </c>
      <c r="D3473" s="35" t="str">
        <f t="shared" si="109"/>
        <v>352113 - GSD Quality of Life 90 DPS Ground Maintenance</v>
      </c>
      <c r="E3473" s="110">
        <v>35</v>
      </c>
    </row>
    <row r="3474" spans="1:5">
      <c r="A3474" s="58">
        <v>352114</v>
      </c>
      <c r="B3474" s="58" t="str">
        <f t="shared" si="108"/>
        <v>AG352114</v>
      </c>
      <c r="C3474" s="35" t="s">
        <v>19425</v>
      </c>
      <c r="D3474" s="35" t="str">
        <f t="shared" si="109"/>
        <v>352114 - GSD Quality of Life Graffiti Removal</v>
      </c>
      <c r="E3474" s="110">
        <v>35</v>
      </c>
    </row>
    <row r="3475" spans="1:5">
      <c r="A3475" s="58">
        <v>352115</v>
      </c>
      <c r="B3475" s="58" t="str">
        <f t="shared" si="108"/>
        <v>AG352115</v>
      </c>
      <c r="C3475" s="35" t="s">
        <v>19426</v>
      </c>
      <c r="D3475" s="35" t="str">
        <f t="shared" si="109"/>
        <v>352115 - Fire Quality of Life #093 Change Management Training</v>
      </c>
      <c r="E3475" s="110">
        <v>35</v>
      </c>
    </row>
    <row r="3476" spans="1:5">
      <c r="A3476" s="58">
        <v>352116</v>
      </c>
      <c r="B3476" s="58" t="str">
        <f t="shared" si="108"/>
        <v>AG352116</v>
      </c>
      <c r="C3476" s="35" t="s">
        <v>19427</v>
      </c>
      <c r="D3476" s="35" t="str">
        <f t="shared" si="109"/>
        <v>352116 - 121 Park Site Amenities-PIPNP Phase 1</v>
      </c>
      <c r="E3476" s="110">
        <v>35</v>
      </c>
    </row>
    <row r="3477" spans="1:5">
      <c r="A3477" s="58">
        <v>353001</v>
      </c>
      <c r="B3477" s="58" t="str">
        <f t="shared" si="108"/>
        <v>AG353001</v>
      </c>
      <c r="C3477" s="35" t="s">
        <v>19428</v>
      </c>
      <c r="D3477" s="35" t="str">
        <f t="shared" si="109"/>
        <v>353001 - COD Cultural Facilities GO Bond Projects 353001</v>
      </c>
      <c r="E3477" s="110">
        <v>35</v>
      </c>
    </row>
    <row r="3478" spans="1:5">
      <c r="A3478" s="58">
        <v>353002</v>
      </c>
      <c r="B3478" s="58" t="str">
        <f t="shared" si="108"/>
        <v>AG353002</v>
      </c>
      <c r="C3478" s="35" t="s">
        <v>19429</v>
      </c>
      <c r="D3478" s="35" t="str">
        <f t="shared" si="109"/>
        <v>353002 - COD Public Lighting Improvements GO Bond Projects</v>
      </c>
      <c r="E3478" s="110">
        <v>35</v>
      </c>
    </row>
    <row r="3479" spans="1:5">
      <c r="A3479" s="58">
        <v>353003</v>
      </c>
      <c r="B3479" s="58" t="str">
        <f t="shared" si="108"/>
        <v>AG353003</v>
      </c>
      <c r="C3479" s="35" t="s">
        <v>19430</v>
      </c>
      <c r="D3479" s="35" t="str">
        <f t="shared" si="109"/>
        <v>353003 - COD Public Lighting Service Extensions GO Bond Projects</v>
      </c>
      <c r="E3479" s="110">
        <v>35</v>
      </c>
    </row>
    <row r="3480" spans="1:5">
      <c r="A3480" s="58">
        <v>353004</v>
      </c>
      <c r="B3480" s="58" t="str">
        <f t="shared" si="108"/>
        <v>AG353004</v>
      </c>
      <c r="C3480" s="35" t="s">
        <v>19431</v>
      </c>
      <c r="D3480" s="35" t="str">
        <f t="shared" si="109"/>
        <v>353004 - COD Public Safety Facilities GO Bond Projects</v>
      </c>
      <c r="E3480" s="110">
        <v>35</v>
      </c>
    </row>
    <row r="3481" spans="1:5">
      <c r="A3481" s="58">
        <v>353005</v>
      </c>
      <c r="B3481" s="58" t="str">
        <f t="shared" si="108"/>
        <v>AG353005</v>
      </c>
      <c r="C3481" s="35" t="s">
        <v>19432</v>
      </c>
      <c r="D3481" s="35" t="str">
        <f t="shared" si="109"/>
        <v>353005 - COD Public Safety Facilities DOJ GO Bond Projects</v>
      </c>
      <c r="E3481" s="110">
        <v>35</v>
      </c>
    </row>
    <row r="3482" spans="1:5">
      <c r="A3482" s="58">
        <v>353006</v>
      </c>
      <c r="B3482" s="58" t="str">
        <f t="shared" si="108"/>
        <v>AG353006</v>
      </c>
      <c r="C3482" s="35" t="s">
        <v>19433</v>
      </c>
      <c r="D3482" s="35" t="str">
        <f t="shared" si="109"/>
        <v>353006 - COD Public Safety Facilities Other GO Bond Projects</v>
      </c>
      <c r="E3482" s="110">
        <v>35</v>
      </c>
    </row>
    <row r="3483" spans="1:5">
      <c r="A3483" s="58">
        <v>353007</v>
      </c>
      <c r="B3483" s="58" t="str">
        <f t="shared" si="108"/>
        <v>AG353007</v>
      </c>
      <c r="C3483" s="35" t="s">
        <v>19434</v>
      </c>
      <c r="D3483" s="35" t="str">
        <f t="shared" si="109"/>
        <v>353007 - COD Cultural Facilities GO Bond Projects</v>
      </c>
      <c r="E3483" s="110">
        <v>35</v>
      </c>
    </row>
    <row r="3484" spans="1:5">
      <c r="A3484" s="58">
        <v>353008</v>
      </c>
      <c r="B3484" s="58" t="str">
        <f t="shared" si="108"/>
        <v>AG353008</v>
      </c>
      <c r="C3484" s="35" t="s">
        <v>19435</v>
      </c>
      <c r="D3484" s="35" t="str">
        <f t="shared" si="109"/>
        <v>353008 - COD Transportation Facilities Vehicle Procurement GO Bond Projects</v>
      </c>
      <c r="E3484" s="110">
        <v>35</v>
      </c>
    </row>
    <row r="3485" spans="1:5">
      <c r="A3485" s="58">
        <v>353100</v>
      </c>
      <c r="B3485" s="58" t="str">
        <f t="shared" si="108"/>
        <v>AG353100</v>
      </c>
      <c r="C3485" s="35" t="s">
        <v>19436</v>
      </c>
      <c r="D3485" s="35" t="str">
        <f t="shared" si="109"/>
        <v>353100 - Charles H. Wright GO Bond Projects</v>
      </c>
      <c r="E3485" s="110">
        <v>35</v>
      </c>
    </row>
    <row r="3486" spans="1:5">
      <c r="A3486" s="58">
        <v>353200</v>
      </c>
      <c r="B3486" s="58" t="str">
        <f t="shared" si="108"/>
        <v>AG353200</v>
      </c>
      <c r="C3486" s="35" t="s">
        <v>19437</v>
      </c>
      <c r="D3486" s="35" t="str">
        <f t="shared" si="109"/>
        <v>353200 - Detroit Historical Museum GO Bond Projects</v>
      </c>
      <c r="E3486" s="110">
        <v>35</v>
      </c>
    </row>
    <row r="3487" spans="1:5">
      <c r="A3487" s="58">
        <v>353300</v>
      </c>
      <c r="B3487" s="58" t="str">
        <f t="shared" si="108"/>
        <v>AG353300</v>
      </c>
      <c r="C3487" s="35" t="s">
        <v>19438</v>
      </c>
      <c r="D3487" s="35" t="str">
        <f t="shared" si="109"/>
        <v>353300 - COD Municipal Facilities GO Bond Projects</v>
      </c>
      <c r="E3487" s="110">
        <v>35</v>
      </c>
    </row>
    <row r="3488" spans="1:5">
      <c r="A3488" s="58">
        <v>353400</v>
      </c>
      <c r="B3488" s="58" t="str">
        <f t="shared" si="108"/>
        <v>AG353400</v>
      </c>
      <c r="C3488" s="35" t="s">
        <v>19439</v>
      </c>
      <c r="D3488" s="35" t="str">
        <f t="shared" si="109"/>
        <v>353400 - COD Cultural Facilities GO Bond Projects 353400</v>
      </c>
      <c r="E3488" s="110">
        <v>35</v>
      </c>
    </row>
    <row r="3489" spans="1:5">
      <c r="A3489" s="58">
        <v>353500</v>
      </c>
      <c r="B3489" s="58" t="str">
        <f t="shared" si="108"/>
        <v>AG353500</v>
      </c>
      <c r="C3489" s="35" t="s">
        <v>19440</v>
      </c>
      <c r="D3489" s="35" t="str">
        <f t="shared" si="109"/>
        <v>353500 - COD Neighborhood Redev. and Housing Rehab GO Bond Projects</v>
      </c>
      <c r="E3489" s="110">
        <v>35</v>
      </c>
    </row>
    <row r="3490" spans="1:5">
      <c r="A3490" s="58">
        <v>353600</v>
      </c>
      <c r="B3490" s="58" t="str">
        <f t="shared" si="108"/>
        <v>AG353600</v>
      </c>
      <c r="C3490" s="35" t="s">
        <v>19441</v>
      </c>
      <c r="D3490" s="35" t="str">
        <f t="shared" si="109"/>
        <v>353600 - COD Public Lighting Improvements GO Bond Projects 353600</v>
      </c>
      <c r="E3490" s="110">
        <v>35</v>
      </c>
    </row>
    <row r="3491" spans="1:5">
      <c r="A3491" s="58">
        <v>353610</v>
      </c>
      <c r="B3491" s="58" t="str">
        <f t="shared" si="108"/>
        <v>AG353610</v>
      </c>
      <c r="C3491" s="35" t="s">
        <v>19442</v>
      </c>
      <c r="D3491" s="35" t="str">
        <f t="shared" si="109"/>
        <v>353610 - COD Public Lighting Service Extensions GO Bond Projects 353610</v>
      </c>
      <c r="E3491" s="110">
        <v>35</v>
      </c>
    </row>
    <row r="3492" spans="1:5">
      <c r="A3492" s="58">
        <v>353700</v>
      </c>
      <c r="B3492" s="58" t="str">
        <f t="shared" si="108"/>
        <v>AG353700</v>
      </c>
      <c r="C3492" s="35" t="s">
        <v>19443</v>
      </c>
      <c r="D3492" s="35" t="str">
        <f t="shared" si="109"/>
        <v>353700 - COD Public Safety Facilities GO Bond Projects 353700</v>
      </c>
      <c r="E3492" s="110">
        <v>35</v>
      </c>
    </row>
    <row r="3493" spans="1:5">
      <c r="A3493" s="58">
        <v>353710</v>
      </c>
      <c r="B3493" s="58" t="str">
        <f t="shared" si="108"/>
        <v>AG353710</v>
      </c>
      <c r="C3493" s="35" t="s">
        <v>19444</v>
      </c>
      <c r="D3493" s="35" t="str">
        <f t="shared" si="109"/>
        <v>353710 - COD Public Safety Facilities DOJ GO Bond Projects 353710</v>
      </c>
      <c r="E3493" s="110">
        <v>35</v>
      </c>
    </row>
    <row r="3494" spans="1:5">
      <c r="A3494" s="58">
        <v>353720</v>
      </c>
      <c r="B3494" s="58" t="str">
        <f t="shared" si="108"/>
        <v>AG353720</v>
      </c>
      <c r="C3494" s="35" t="s">
        <v>19445</v>
      </c>
      <c r="D3494" s="35" t="str">
        <f t="shared" si="109"/>
        <v>353720 - COD Public Safety Facilities Other GO Bond Projects 353720</v>
      </c>
      <c r="E3494" s="110">
        <v>35</v>
      </c>
    </row>
    <row r="3495" spans="1:5">
      <c r="A3495" s="58">
        <v>353800</v>
      </c>
      <c r="B3495" s="58" t="str">
        <f t="shared" si="108"/>
        <v>AG353800</v>
      </c>
      <c r="C3495" s="35" t="s">
        <v>19446</v>
      </c>
      <c r="D3495" s="35" t="str">
        <f t="shared" si="109"/>
        <v>353800 - COD Cultural Facilities GO Bond Projects 353800</v>
      </c>
      <c r="E3495" s="110">
        <v>35</v>
      </c>
    </row>
    <row r="3496" spans="1:5">
      <c r="A3496" s="58">
        <v>353900</v>
      </c>
      <c r="B3496" s="58" t="str">
        <f t="shared" si="108"/>
        <v>AG353900</v>
      </c>
      <c r="C3496" s="35" t="s">
        <v>19447</v>
      </c>
      <c r="D3496" s="35" t="str">
        <f t="shared" si="109"/>
        <v>353900 - COD Transportation Facilities Vehicle Procurement GO Bond Projects 353900</v>
      </c>
      <c r="E3496" s="110">
        <v>35</v>
      </c>
    </row>
    <row r="3497" spans="1:5">
      <c r="A3497" s="58">
        <v>353910</v>
      </c>
      <c r="B3497" s="58" t="str">
        <f t="shared" si="108"/>
        <v>AG353910</v>
      </c>
      <c r="C3497" s="35" t="s">
        <v>19448</v>
      </c>
      <c r="D3497" s="35" t="str">
        <f t="shared" si="109"/>
        <v>353910 - COD Transportation Facilities GO Bond Projects</v>
      </c>
      <c r="E3497" s="110">
        <v>35</v>
      </c>
    </row>
    <row r="3498" spans="1:5">
      <c r="A3498" s="58">
        <v>358010</v>
      </c>
      <c r="B3498" s="58" t="str">
        <f t="shared" si="108"/>
        <v>AG358010</v>
      </c>
      <c r="C3498" s="35" t="s">
        <v>19449</v>
      </c>
      <c r="D3498" s="35" t="str">
        <f t="shared" si="109"/>
        <v>358010 - Capital Restructuring Initiative - Airport</v>
      </c>
      <c r="E3498" s="110">
        <v>35</v>
      </c>
    </row>
    <row r="3499" spans="1:5">
      <c r="A3499" s="58">
        <v>358023</v>
      </c>
      <c r="B3499" s="58" t="str">
        <f t="shared" si="108"/>
        <v>AG358023</v>
      </c>
      <c r="C3499" s="35" t="s">
        <v>19450</v>
      </c>
      <c r="D3499" s="35" t="str">
        <f t="shared" si="109"/>
        <v>358023 - Capital Restructuring Initiative - OCFO</v>
      </c>
      <c r="E3499" s="110">
        <v>35</v>
      </c>
    </row>
    <row r="3500" spans="1:5">
      <c r="A3500" s="58">
        <v>358024</v>
      </c>
      <c r="B3500" s="58" t="str">
        <f t="shared" si="108"/>
        <v>AG358024</v>
      </c>
      <c r="C3500" s="35" t="s">
        <v>19451</v>
      </c>
      <c r="D3500" s="35" t="str">
        <f t="shared" si="109"/>
        <v>358024 - Capital Restructuring Initiative - Fire</v>
      </c>
      <c r="E3500" s="110">
        <v>35</v>
      </c>
    </row>
    <row r="3501" spans="1:5">
      <c r="A3501" s="58">
        <v>358025</v>
      </c>
      <c r="B3501" s="58" t="str">
        <f t="shared" si="108"/>
        <v>AG358025</v>
      </c>
      <c r="C3501" s="35" t="s">
        <v>19452</v>
      </c>
      <c r="D3501" s="35" t="str">
        <f t="shared" si="109"/>
        <v>358025 - Capital Restructuring Initiative - Dept of Health and Wellness Promotion</v>
      </c>
      <c r="E3501" s="110">
        <v>35</v>
      </c>
    </row>
    <row r="3502" spans="1:5">
      <c r="A3502" s="58">
        <v>358028</v>
      </c>
      <c r="B3502" s="58" t="str">
        <f t="shared" si="108"/>
        <v>AG358028</v>
      </c>
      <c r="C3502" s="35" t="s">
        <v>19453</v>
      </c>
      <c r="D3502" s="35" t="str">
        <f t="shared" si="109"/>
        <v>358028 - Capital Restructuring Initiative - Human Resources</v>
      </c>
      <c r="E3502" s="110">
        <v>35</v>
      </c>
    </row>
    <row r="3503" spans="1:5">
      <c r="A3503" s="58">
        <v>358031</v>
      </c>
      <c r="B3503" s="58" t="str">
        <f t="shared" si="108"/>
        <v>AG358031</v>
      </c>
      <c r="C3503" s="35" t="s">
        <v>19454</v>
      </c>
      <c r="D3503" s="35" t="str">
        <f t="shared" si="109"/>
        <v>358031 - Capital Restructuring Initiative - Department of Innovation &amp; Technology</v>
      </c>
      <c r="E3503" s="110">
        <v>35</v>
      </c>
    </row>
    <row r="3504" spans="1:5">
      <c r="A3504" s="58">
        <v>358034</v>
      </c>
      <c r="B3504" s="58" t="str">
        <f t="shared" si="108"/>
        <v>AG358034</v>
      </c>
      <c r="C3504" s="35" t="s">
        <v>19455</v>
      </c>
      <c r="D3504" s="35" t="str">
        <f t="shared" si="109"/>
        <v>358034 - Capital Resturcturing Initiative - Municipal Parking</v>
      </c>
      <c r="E3504" s="110">
        <v>35</v>
      </c>
    </row>
    <row r="3505" spans="1:5">
      <c r="A3505" s="58">
        <v>358035</v>
      </c>
      <c r="B3505" s="58" t="str">
        <f t="shared" si="108"/>
        <v>AG358035</v>
      </c>
      <c r="C3505" s="35" t="s">
        <v>19456</v>
      </c>
      <c r="D3505" s="35" t="str">
        <f t="shared" si="109"/>
        <v>358035 - Capital Restructuring Initiative - Non Departmental</v>
      </c>
      <c r="E3505" s="110">
        <v>35</v>
      </c>
    </row>
    <row r="3506" spans="1:5">
      <c r="A3506" s="58">
        <v>358036</v>
      </c>
      <c r="B3506" s="58" t="str">
        <f t="shared" si="108"/>
        <v>AG358036</v>
      </c>
      <c r="C3506" s="35" t="s">
        <v>19457</v>
      </c>
      <c r="D3506" s="35" t="str">
        <f t="shared" si="109"/>
        <v>358036 - Capital Resturcturing Initiative - Housing Revitalization</v>
      </c>
      <c r="E3506" s="110">
        <v>35</v>
      </c>
    </row>
    <row r="3507" spans="1:5">
      <c r="A3507" s="58">
        <v>358037</v>
      </c>
      <c r="B3507" s="58" t="str">
        <f t="shared" si="108"/>
        <v>AG358037</v>
      </c>
      <c r="C3507" s="35" t="s">
        <v>19458</v>
      </c>
      <c r="D3507" s="35" t="str">
        <f t="shared" si="109"/>
        <v>358037 - Capital Restructuring Initiative - Police</v>
      </c>
      <c r="E3507" s="110">
        <v>35</v>
      </c>
    </row>
    <row r="3508" spans="1:5">
      <c r="A3508" s="58">
        <v>358039</v>
      </c>
      <c r="B3508" s="58" t="str">
        <f t="shared" si="108"/>
        <v>AG358039</v>
      </c>
      <c r="C3508" s="35" t="s">
        <v>19459</v>
      </c>
      <c r="D3508" s="35" t="str">
        <f t="shared" si="109"/>
        <v>358039 - Capital Restructuring Initiative - Recreation</v>
      </c>
      <c r="E3508" s="110">
        <v>35</v>
      </c>
    </row>
    <row r="3509" spans="1:5">
      <c r="A3509" s="58">
        <v>358047</v>
      </c>
      <c r="B3509" s="58" t="str">
        <f t="shared" si="108"/>
        <v>AG358047</v>
      </c>
      <c r="C3509" s="35" t="s">
        <v>19460</v>
      </c>
      <c r="D3509" s="35" t="str">
        <f t="shared" si="109"/>
        <v>358047 - Capital Restructuring Initiative - GSD</v>
      </c>
      <c r="E3509" s="110">
        <v>35</v>
      </c>
    </row>
    <row r="3510" spans="1:5">
      <c r="A3510" s="58">
        <v>358048</v>
      </c>
      <c r="B3510" s="58" t="str">
        <f t="shared" si="108"/>
        <v>AG358048</v>
      </c>
      <c r="C3510" s="35" t="s">
        <v>19461</v>
      </c>
      <c r="D3510" s="35" t="str">
        <f t="shared" si="109"/>
        <v>358048 - Capital Initiative Project - Fleet Acquisition</v>
      </c>
      <c r="E3510" s="110">
        <v>35</v>
      </c>
    </row>
    <row r="3511" spans="1:5">
      <c r="A3511" s="58">
        <v>358071</v>
      </c>
      <c r="B3511" s="58" t="str">
        <f t="shared" si="108"/>
        <v>AG358071</v>
      </c>
      <c r="C3511" s="35" t="s">
        <v>19462</v>
      </c>
      <c r="D3511" s="35" t="str">
        <f t="shared" si="109"/>
        <v>358071 - Capital Restructuring Initiative - Election Commission</v>
      </c>
      <c r="E3511" s="110">
        <v>35</v>
      </c>
    </row>
    <row r="3512" spans="1:5">
      <c r="A3512" s="58">
        <v>359950</v>
      </c>
      <c r="B3512" s="58" t="str">
        <f t="shared" si="108"/>
        <v>AG359950</v>
      </c>
      <c r="C3512" s="35" t="s">
        <v>19463</v>
      </c>
      <c r="D3512" s="35" t="str">
        <f t="shared" si="109"/>
        <v>359950 - GASB34NON_1095</v>
      </c>
      <c r="E3512" s="110">
        <v>35</v>
      </c>
    </row>
    <row r="3513" spans="1:5">
      <c r="A3513" s="58">
        <v>359951</v>
      </c>
      <c r="B3513" s="58" t="str">
        <f t="shared" si="108"/>
        <v>AG359951</v>
      </c>
      <c r="C3513" s="35" t="s">
        <v>5907</v>
      </c>
      <c r="D3513" s="35" t="str">
        <f t="shared" si="109"/>
        <v>359951 - GASB 34 GHIB Project Fund 1004</v>
      </c>
      <c r="E3513" s="110">
        <v>35</v>
      </c>
    </row>
    <row r="3514" spans="1:5">
      <c r="A3514" s="58">
        <v>359952</v>
      </c>
      <c r="B3514" s="58" t="str">
        <f t="shared" si="108"/>
        <v>AG359952</v>
      </c>
      <c r="C3514" s="35" t="s">
        <v>19464</v>
      </c>
      <c r="D3514" s="35" t="str">
        <f t="shared" si="109"/>
        <v>359952 - GASB34NON_6095</v>
      </c>
      <c r="E3514" s="110">
        <v>35</v>
      </c>
    </row>
    <row r="3515" spans="1:5">
      <c r="A3515" s="58">
        <v>359953</v>
      </c>
      <c r="B3515" s="58" t="str">
        <f t="shared" si="108"/>
        <v>AG359953</v>
      </c>
      <c r="C3515" s="35" t="s">
        <v>16633</v>
      </c>
      <c r="D3515" s="35" t="str">
        <f t="shared" si="109"/>
        <v>359953 - GASB 34 GDRRA FUND 9295</v>
      </c>
      <c r="E3515" s="110">
        <v>35</v>
      </c>
    </row>
    <row r="3516" spans="1:5">
      <c r="A3516" s="58">
        <v>359954</v>
      </c>
      <c r="B3516" s="58" t="str">
        <f t="shared" si="108"/>
        <v>AG359954</v>
      </c>
      <c r="C3516" s="35" t="s">
        <v>19465</v>
      </c>
      <c r="D3516" s="35" t="str">
        <f t="shared" si="109"/>
        <v>359954 - GRSSC GASB34</v>
      </c>
      <c r="E3516" s="110">
        <v>35</v>
      </c>
    </row>
    <row r="3517" spans="1:5">
      <c r="A3517" s="58">
        <v>359955</v>
      </c>
      <c r="B3517" s="58" t="str">
        <f t="shared" si="108"/>
        <v>AG359955</v>
      </c>
      <c r="C3517" s="35" t="s">
        <v>19466</v>
      </c>
      <c r="D3517" s="35" t="str">
        <f t="shared" si="109"/>
        <v>359955 - P&amp;FRSSC GASB34</v>
      </c>
      <c r="E3517" s="110">
        <v>35</v>
      </c>
    </row>
    <row r="3518" spans="1:5">
      <c r="A3518" s="58">
        <v>359956</v>
      </c>
      <c r="B3518" s="58" t="str">
        <f t="shared" si="108"/>
        <v>AG359956</v>
      </c>
      <c r="C3518" s="35" t="s">
        <v>16631</v>
      </c>
      <c r="D3518" s="35" t="str">
        <f t="shared" si="109"/>
        <v>359956 - GASB 34 NON-DEPT Fund 3195</v>
      </c>
      <c r="E3518" s="110">
        <v>35</v>
      </c>
    </row>
    <row r="3519" spans="1:5">
      <c r="A3519" s="58">
        <v>359957</v>
      </c>
      <c r="B3519" s="58" t="str">
        <f t="shared" si="108"/>
        <v>AG359957</v>
      </c>
      <c r="C3519" s="35" t="s">
        <v>19467</v>
      </c>
      <c r="D3519" s="35" t="str">
        <f t="shared" si="109"/>
        <v>359957 - GASB 34 OGM Grant Fund 2107</v>
      </c>
      <c r="E3519" s="110">
        <v>35</v>
      </c>
    </row>
    <row r="3520" spans="1:5">
      <c r="A3520" s="58">
        <v>359960</v>
      </c>
      <c r="B3520" s="58" t="str">
        <f t="shared" si="108"/>
        <v>AG359960</v>
      </c>
      <c r="C3520" s="35" t="s">
        <v>19468</v>
      </c>
      <c r="D3520" s="35" t="str">
        <f t="shared" si="109"/>
        <v>359960 - GASB 34 Non-3195</v>
      </c>
      <c r="E3520" s="58">
        <v>35</v>
      </c>
    </row>
    <row r="3521" spans="1:5">
      <c r="A3521" s="58">
        <v>359970</v>
      </c>
      <c r="B3521" s="58" t="str">
        <f t="shared" si="108"/>
        <v>AG359970</v>
      </c>
      <c r="C3521" s="35" t="s">
        <v>16636</v>
      </c>
      <c r="D3521" s="35" t="str">
        <f t="shared" si="109"/>
        <v>359970 - GASB 87 Leases</v>
      </c>
      <c r="E3521" s="58">
        <v>35</v>
      </c>
    </row>
    <row r="3522" spans="1:5">
      <c r="A3522" s="58">
        <v>359980</v>
      </c>
      <c r="B3522" s="58" t="str">
        <f t="shared" si="108"/>
        <v>AG359980</v>
      </c>
      <c r="C3522" s="35" t="s">
        <v>16637</v>
      </c>
      <c r="D3522" s="35" t="str">
        <f t="shared" si="109"/>
        <v>359980 - GASB 96 SBITA</v>
      </c>
      <c r="E3522" s="58">
        <v>35</v>
      </c>
    </row>
    <row r="3523" spans="1:5">
      <c r="A3523" s="58">
        <v>360008</v>
      </c>
      <c r="B3523" s="58" t="str">
        <f t="shared" si="108"/>
        <v>AG360008</v>
      </c>
      <c r="C3523" s="35" t="s">
        <v>19469</v>
      </c>
      <c r="D3523" s="35" t="str">
        <f t="shared" si="109"/>
        <v>360008 - FRM - Indirect Staffing Costs</v>
      </c>
      <c r="E3523" s="110">
        <v>36</v>
      </c>
    </row>
    <row r="3524" spans="1:5">
      <c r="A3524" s="58">
        <v>360009</v>
      </c>
      <c r="B3524" s="58" t="str">
        <f t="shared" si="108"/>
        <v>AG360009</v>
      </c>
      <c r="C3524" s="35" t="s">
        <v>19470</v>
      </c>
      <c r="D3524" s="35" t="str">
        <f t="shared" si="109"/>
        <v>360009 - FRM - Direct Staffing Costs</v>
      </c>
      <c r="E3524" s="110">
        <v>36</v>
      </c>
    </row>
    <row r="3525" spans="1:5">
      <c r="A3525" s="58">
        <v>360010</v>
      </c>
      <c r="B3525" s="58" t="str">
        <f t="shared" si="108"/>
        <v>AG360010</v>
      </c>
      <c r="C3525" s="35" t="s">
        <v>19471</v>
      </c>
      <c r="D3525" s="35" t="str">
        <f t="shared" si="109"/>
        <v>360010 - Administration_360010</v>
      </c>
      <c r="E3525" s="110">
        <v>36</v>
      </c>
    </row>
    <row r="3526" spans="1:5">
      <c r="A3526" s="58">
        <v>360012</v>
      </c>
      <c r="B3526" s="58" t="str">
        <f t="shared" si="108"/>
        <v>AG360012</v>
      </c>
      <c r="C3526" s="35" t="s">
        <v>19472</v>
      </c>
      <c r="D3526" s="35" t="str">
        <f t="shared" si="109"/>
        <v>360012 - Grants_MIS</v>
      </c>
      <c r="E3526" s="110">
        <v>36</v>
      </c>
    </row>
    <row r="3527" spans="1:5">
      <c r="A3527" s="58">
        <v>360013</v>
      </c>
      <c r="B3527" s="58" t="str">
        <f t="shared" ref="B3527:B3586" si="110">"AG"&amp;A3527</f>
        <v>AG360013</v>
      </c>
      <c r="C3527" s="35" t="s">
        <v>19473</v>
      </c>
      <c r="D3527" s="35" t="str">
        <f t="shared" ref="D3527:D3586" si="111">A3527&amp;" - "&amp;C3527</f>
        <v>360013 - Financial Management</v>
      </c>
      <c r="E3527" s="110">
        <v>36</v>
      </c>
    </row>
    <row r="3528" spans="1:5">
      <c r="A3528" s="58">
        <v>360015</v>
      </c>
      <c r="B3528" s="58" t="str">
        <f t="shared" si="110"/>
        <v>AG360015</v>
      </c>
      <c r="C3528" s="35" t="s">
        <v>6628</v>
      </c>
      <c r="D3528" s="35" t="str">
        <f t="shared" si="111"/>
        <v>360015 - Contract Compliance</v>
      </c>
      <c r="E3528" s="110">
        <v>36</v>
      </c>
    </row>
    <row r="3529" spans="1:5">
      <c r="A3529" s="58">
        <v>360016</v>
      </c>
      <c r="B3529" s="58" t="str">
        <f t="shared" si="110"/>
        <v>AG360016</v>
      </c>
      <c r="C3529" s="35" t="s">
        <v>19474</v>
      </c>
      <c r="D3529" s="35" t="str">
        <f t="shared" si="111"/>
        <v>360016 - Distributed Costs</v>
      </c>
      <c r="E3529" s="110">
        <v>36</v>
      </c>
    </row>
    <row r="3530" spans="1:5">
      <c r="A3530" s="58">
        <v>360018</v>
      </c>
      <c r="B3530" s="58" t="str">
        <f t="shared" si="110"/>
        <v>AG360018</v>
      </c>
      <c r="C3530" s="35" t="s">
        <v>19475</v>
      </c>
      <c r="D3530" s="35" t="str">
        <f t="shared" si="111"/>
        <v>360018 - Cost Allocated_Other Accts</v>
      </c>
      <c r="E3530" s="110">
        <v>36</v>
      </c>
    </row>
    <row r="3531" spans="1:5">
      <c r="A3531" s="58">
        <v>360020</v>
      </c>
      <c r="B3531" s="58" t="str">
        <f t="shared" si="110"/>
        <v>AG360020</v>
      </c>
      <c r="C3531" s="35" t="s">
        <v>19476</v>
      </c>
      <c r="D3531" s="35" t="str">
        <f t="shared" si="111"/>
        <v>360020 - Administrative Services</v>
      </c>
      <c r="E3531" s="110">
        <v>36</v>
      </c>
    </row>
    <row r="3532" spans="1:5">
      <c r="A3532" s="58">
        <v>360024</v>
      </c>
      <c r="B3532" s="58" t="str">
        <f t="shared" si="110"/>
        <v>AG360024</v>
      </c>
      <c r="C3532" s="35" t="s">
        <v>19477</v>
      </c>
      <c r="D3532" s="35" t="str">
        <f t="shared" si="111"/>
        <v>360024 - Ser Casa _ GM Partnership</v>
      </c>
      <c r="E3532" s="110">
        <v>36</v>
      </c>
    </row>
    <row r="3533" spans="1:5">
      <c r="A3533" s="58">
        <v>360030</v>
      </c>
      <c r="B3533" s="58" t="str">
        <f t="shared" si="110"/>
        <v>AG360030</v>
      </c>
      <c r="C3533" s="35" t="s">
        <v>19478</v>
      </c>
      <c r="D3533" s="35" t="str">
        <f t="shared" si="111"/>
        <v>360030 - Emergency Shelter Year II_360030</v>
      </c>
      <c r="E3533" s="110">
        <v>36</v>
      </c>
    </row>
    <row r="3534" spans="1:5">
      <c r="A3534" s="58">
        <v>360033</v>
      </c>
      <c r="B3534" s="58" t="str">
        <f t="shared" si="110"/>
        <v>AG360033</v>
      </c>
      <c r="C3534" s="35" t="s">
        <v>19479</v>
      </c>
      <c r="D3534" s="35" t="str">
        <f t="shared" si="111"/>
        <v>360033 - Pittman New Housing</v>
      </c>
      <c r="E3534" s="110">
        <v>36</v>
      </c>
    </row>
    <row r="3535" spans="1:5">
      <c r="A3535" s="58">
        <v>360035</v>
      </c>
      <c r="B3535" s="58" t="str">
        <f t="shared" si="110"/>
        <v>AG360035</v>
      </c>
      <c r="C3535" s="35" t="s">
        <v>9545</v>
      </c>
      <c r="D3535" s="35" t="str">
        <f t="shared" si="111"/>
        <v>360035 - Housing Rehab Project</v>
      </c>
      <c r="E3535" s="110">
        <v>36</v>
      </c>
    </row>
    <row r="3536" spans="1:5">
      <c r="A3536" s="58">
        <v>360036</v>
      </c>
      <c r="B3536" s="58" t="str">
        <f t="shared" si="110"/>
        <v>AG360036</v>
      </c>
      <c r="C3536" s="35" t="s">
        <v>19480</v>
      </c>
      <c r="D3536" s="35" t="str">
        <f t="shared" si="111"/>
        <v>360036 - Neighborhood Development _ Admin_Planning_360036</v>
      </c>
      <c r="E3536" s="110">
        <v>36</v>
      </c>
    </row>
    <row r="3537" spans="1:5">
      <c r="A3537" s="58">
        <v>360037</v>
      </c>
      <c r="B3537" s="58" t="str">
        <f t="shared" si="110"/>
        <v>AG360037</v>
      </c>
      <c r="C3537" s="35" t="s">
        <v>19481</v>
      </c>
      <c r="D3537" s="35" t="str">
        <f t="shared" si="111"/>
        <v>360037 - Neighborhood Development _ Public Service</v>
      </c>
      <c r="E3537" s="110">
        <v>36</v>
      </c>
    </row>
    <row r="3538" spans="1:5">
      <c r="A3538" s="58">
        <v>360038</v>
      </c>
      <c r="B3538" s="58" t="str">
        <f t="shared" si="110"/>
        <v>AG360038</v>
      </c>
      <c r="C3538" s="35" t="s">
        <v>19482</v>
      </c>
      <c r="D3538" s="35" t="str">
        <f t="shared" si="111"/>
        <v>360038 - Comm Based Org_Eco Dev Tech Assistance_360038</v>
      </c>
      <c r="E3538" s="110">
        <v>36</v>
      </c>
    </row>
    <row r="3539" spans="1:5">
      <c r="A3539" s="58">
        <v>360040</v>
      </c>
      <c r="B3539" s="58" t="str">
        <f t="shared" si="110"/>
        <v>AG360040</v>
      </c>
      <c r="C3539" s="35" t="s">
        <v>19483</v>
      </c>
      <c r="D3539" s="35" t="str">
        <f t="shared" si="111"/>
        <v>360040 - Community and Public Service</v>
      </c>
      <c r="E3539" s="110">
        <v>36</v>
      </c>
    </row>
    <row r="3540" spans="1:5">
      <c r="A3540" s="58">
        <v>360041</v>
      </c>
      <c r="B3540" s="58" t="str">
        <f t="shared" si="110"/>
        <v>AG360041</v>
      </c>
      <c r="C3540" s="35" t="s">
        <v>19484</v>
      </c>
      <c r="D3540" s="35" t="str">
        <f t="shared" si="111"/>
        <v>360041 - Public Service</v>
      </c>
      <c r="E3540" s="110">
        <v>36</v>
      </c>
    </row>
    <row r="3541" spans="1:5">
      <c r="A3541" s="58">
        <v>360043</v>
      </c>
      <c r="B3541" s="58" t="str">
        <f t="shared" si="110"/>
        <v>AG360043</v>
      </c>
      <c r="C3541" s="35" t="s">
        <v>9434</v>
      </c>
      <c r="D3541" s="35" t="str">
        <f t="shared" si="111"/>
        <v>360043 - Michigan Avenue Old West End</v>
      </c>
      <c r="E3541" s="110">
        <v>36</v>
      </c>
    </row>
    <row r="3542" spans="1:5">
      <c r="A3542" s="58">
        <v>360044</v>
      </c>
      <c r="B3542" s="58" t="str">
        <f t="shared" si="110"/>
        <v>AG360044</v>
      </c>
      <c r="C3542" s="35" t="s">
        <v>19485</v>
      </c>
      <c r="D3542" s="35" t="str">
        <f t="shared" si="111"/>
        <v>360044 - Ferry Street Inn _ UDAG</v>
      </c>
      <c r="E3542" s="110">
        <v>36</v>
      </c>
    </row>
    <row r="3543" spans="1:5">
      <c r="A3543" s="58">
        <v>360045</v>
      </c>
      <c r="B3543" s="58" t="str">
        <f t="shared" si="110"/>
        <v>AG360045</v>
      </c>
      <c r="C3543" s="35" t="s">
        <v>19486</v>
      </c>
      <c r="D3543" s="35" t="str">
        <f t="shared" si="111"/>
        <v>360045 - New Amsterdam _ State</v>
      </c>
      <c r="E3543" s="110">
        <v>36</v>
      </c>
    </row>
    <row r="3544" spans="1:5">
      <c r="A3544" s="58">
        <v>360046</v>
      </c>
      <c r="B3544" s="58" t="str">
        <f t="shared" si="110"/>
        <v>AG360046</v>
      </c>
      <c r="C3544" s="35" t="s">
        <v>9597</v>
      </c>
      <c r="D3544" s="35" t="str">
        <f t="shared" si="111"/>
        <v>360046 - Acupuncture Treatment</v>
      </c>
      <c r="E3544" s="110">
        <v>36</v>
      </c>
    </row>
    <row r="3545" spans="1:5">
      <c r="A3545" s="58">
        <v>360047</v>
      </c>
      <c r="B3545" s="58" t="str">
        <f t="shared" si="110"/>
        <v>AG360047</v>
      </c>
      <c r="C3545" s="35" t="s">
        <v>19487</v>
      </c>
      <c r="D3545" s="35" t="str">
        <f t="shared" si="111"/>
        <v>360047 - St. Ignatius Catholic</v>
      </c>
      <c r="E3545" s="110">
        <v>36</v>
      </c>
    </row>
    <row r="3546" spans="1:5">
      <c r="A3546" s="58">
        <v>360054</v>
      </c>
      <c r="B3546" s="58" t="str">
        <f t="shared" si="110"/>
        <v>AG360054</v>
      </c>
      <c r="C3546" s="35" t="s">
        <v>19488</v>
      </c>
      <c r="D3546" s="35" t="str">
        <f t="shared" si="111"/>
        <v>360054 - Administration Indirect Costs</v>
      </c>
      <c r="E3546" s="110">
        <v>36</v>
      </c>
    </row>
    <row r="3547" spans="1:5">
      <c r="A3547" s="58">
        <v>360055</v>
      </c>
      <c r="B3547" s="58" t="str">
        <f t="shared" si="110"/>
        <v>AG360055</v>
      </c>
      <c r="C3547" s="35" t="s">
        <v>19489</v>
      </c>
      <c r="D3547" s="35" t="str">
        <f t="shared" si="111"/>
        <v>360055 - Indirect Costs</v>
      </c>
      <c r="E3547" s="110">
        <v>36</v>
      </c>
    </row>
    <row r="3548" spans="1:5">
      <c r="A3548" s="58">
        <v>360056</v>
      </c>
      <c r="B3548" s="58" t="str">
        <f t="shared" si="110"/>
        <v>AG360056</v>
      </c>
      <c r="C3548" s="35" t="s">
        <v>19490</v>
      </c>
      <c r="D3548" s="35" t="str">
        <f t="shared" si="111"/>
        <v>360056 - Indirect Costs Reimbursements</v>
      </c>
      <c r="E3548" s="110">
        <v>36</v>
      </c>
    </row>
    <row r="3549" spans="1:5">
      <c r="A3549" s="58">
        <v>360060</v>
      </c>
      <c r="B3549" s="58" t="str">
        <f t="shared" si="110"/>
        <v>AG360060</v>
      </c>
      <c r="C3549" s="35" t="s">
        <v>19491</v>
      </c>
      <c r="D3549" s="35" t="str">
        <f t="shared" si="111"/>
        <v>360060 - Development</v>
      </c>
      <c r="E3549" s="110">
        <v>36</v>
      </c>
    </row>
    <row r="3550" spans="1:5">
      <c r="A3550" s="58">
        <v>360072</v>
      </c>
      <c r="B3550" s="58" t="str">
        <f t="shared" si="110"/>
        <v>AG360072</v>
      </c>
      <c r="C3550" s="35" t="s">
        <v>19492</v>
      </c>
      <c r="D3550" s="35" t="str">
        <f t="shared" si="111"/>
        <v>360072 - Housing Affordability</v>
      </c>
      <c r="E3550" s="110">
        <v>36</v>
      </c>
    </row>
    <row r="3551" spans="1:5">
      <c r="A3551" s="58">
        <v>360074</v>
      </c>
      <c r="B3551" s="58" t="str">
        <f t="shared" si="110"/>
        <v>AG360074</v>
      </c>
      <c r="C3551" s="35" t="s">
        <v>19493</v>
      </c>
      <c r="D3551" s="35" t="str">
        <f t="shared" si="111"/>
        <v>360074 - Detroit Association of Black Organizations</v>
      </c>
      <c r="E3551" s="110">
        <v>36</v>
      </c>
    </row>
    <row r="3552" spans="1:5">
      <c r="A3552" s="58">
        <v>360078</v>
      </c>
      <c r="B3552" s="58" t="str">
        <f t="shared" si="110"/>
        <v>AG360078</v>
      </c>
      <c r="C3552" s="35" t="s">
        <v>19494</v>
      </c>
      <c r="D3552" s="35" t="str">
        <f t="shared" si="111"/>
        <v>360078 - Public Service Homeless Projects</v>
      </c>
      <c r="E3552" s="110">
        <v>36</v>
      </c>
    </row>
    <row r="3553" spans="1:5">
      <c r="A3553" s="58">
        <v>360079</v>
      </c>
      <c r="B3553" s="58" t="str">
        <f t="shared" si="110"/>
        <v>AG360079</v>
      </c>
      <c r="C3553" s="35" t="s">
        <v>19495</v>
      </c>
      <c r="D3553" s="35" t="str">
        <f t="shared" si="111"/>
        <v>360079 - Mexicantown Community Development Corporation</v>
      </c>
      <c r="E3553" s="110">
        <v>36</v>
      </c>
    </row>
    <row r="3554" spans="1:5">
      <c r="A3554" s="58">
        <v>360080</v>
      </c>
      <c r="B3554" s="58" t="str">
        <f t="shared" si="110"/>
        <v>AG360080</v>
      </c>
      <c r="C3554" s="35" t="s">
        <v>19496</v>
      </c>
      <c r="D3554" s="35" t="str">
        <f t="shared" si="111"/>
        <v>360080 - Home Administration_360080</v>
      </c>
      <c r="E3554" s="110">
        <v>36</v>
      </c>
    </row>
    <row r="3555" spans="1:5">
      <c r="A3555" s="58">
        <v>360082</v>
      </c>
      <c r="B3555" s="58" t="str">
        <f t="shared" si="110"/>
        <v>AG360082</v>
      </c>
      <c r="C3555" s="35" t="s">
        <v>19497</v>
      </c>
      <c r="D3555" s="35" t="str">
        <f t="shared" si="111"/>
        <v>360082 - Sothwest Detroit Business Association</v>
      </c>
      <c r="E3555" s="110">
        <v>36</v>
      </c>
    </row>
    <row r="3556" spans="1:5">
      <c r="A3556" s="58">
        <v>360083</v>
      </c>
      <c r="B3556" s="58" t="str">
        <f t="shared" si="110"/>
        <v>AG360083</v>
      </c>
      <c r="C3556" s="35" t="s">
        <v>19498</v>
      </c>
      <c r="D3556" s="35" t="str">
        <f t="shared" si="111"/>
        <v>360083 - Warren Conner Development Coalition</v>
      </c>
      <c r="E3556" s="110">
        <v>36</v>
      </c>
    </row>
    <row r="3557" spans="1:5">
      <c r="A3557" s="58">
        <v>360086</v>
      </c>
      <c r="B3557" s="58" t="str">
        <f t="shared" si="110"/>
        <v>AG360086</v>
      </c>
      <c r="C3557" s="35" t="s">
        <v>19499</v>
      </c>
      <c r="D3557" s="35" t="str">
        <f t="shared" si="111"/>
        <v>360086 - Goodwill Industries_360086</v>
      </c>
      <c r="E3557" s="110">
        <v>36</v>
      </c>
    </row>
    <row r="3558" spans="1:5">
      <c r="A3558" s="58">
        <v>360088</v>
      </c>
      <c r="B3558" s="58" t="str">
        <f t="shared" si="110"/>
        <v>AG360088</v>
      </c>
      <c r="C3558" s="35" t="s">
        <v>19500</v>
      </c>
      <c r="D3558" s="35" t="str">
        <f t="shared" si="111"/>
        <v>360088 - Literacy Volunteers of America</v>
      </c>
      <c r="E3558" s="110">
        <v>36</v>
      </c>
    </row>
    <row r="3559" spans="1:5">
      <c r="A3559" s="58">
        <v>360089</v>
      </c>
      <c r="B3559" s="58" t="str">
        <f t="shared" si="110"/>
        <v>AG360089</v>
      </c>
      <c r="C3559" s="35" t="s">
        <v>19501</v>
      </c>
      <c r="D3559" s="35" t="str">
        <f t="shared" si="111"/>
        <v>360089 - Mercy Education_360089</v>
      </c>
      <c r="E3559" s="110">
        <v>36</v>
      </c>
    </row>
    <row r="3560" spans="1:5">
      <c r="A3560" s="58">
        <v>360090</v>
      </c>
      <c r="B3560" s="58" t="str">
        <f t="shared" si="110"/>
        <v>AG360090</v>
      </c>
      <c r="C3560" s="35" t="s">
        <v>19502</v>
      </c>
      <c r="D3560" s="35" t="str">
        <f t="shared" si="111"/>
        <v>360090 - Housing Services_360090</v>
      </c>
      <c r="E3560" s="110">
        <v>36</v>
      </c>
    </row>
    <row r="3561" spans="1:5">
      <c r="A3561" s="58">
        <v>360091</v>
      </c>
      <c r="B3561" s="58" t="str">
        <f t="shared" si="110"/>
        <v>AG360091</v>
      </c>
      <c r="C3561" s="35" t="s">
        <v>19503</v>
      </c>
      <c r="D3561" s="35" t="str">
        <f t="shared" si="111"/>
        <v>360091 - Young Detroit Builders Youthbuild</v>
      </c>
      <c r="E3561" s="110">
        <v>36</v>
      </c>
    </row>
    <row r="3562" spans="1:5">
      <c r="A3562" s="58">
        <v>360092</v>
      </c>
      <c r="B3562" s="58" t="str">
        <f t="shared" si="110"/>
        <v>AG360092</v>
      </c>
      <c r="C3562" s="35" t="s">
        <v>10897</v>
      </c>
      <c r="D3562" s="35" t="str">
        <f t="shared" si="111"/>
        <v>360092 - Cass Community Social Services</v>
      </c>
      <c r="E3562" s="110">
        <v>36</v>
      </c>
    </row>
    <row r="3563" spans="1:5">
      <c r="A3563" s="58">
        <v>360094</v>
      </c>
      <c r="B3563" s="58" t="str">
        <f t="shared" si="110"/>
        <v>AG360094</v>
      </c>
      <c r="C3563" s="35" t="s">
        <v>19504</v>
      </c>
      <c r="D3563" s="35" t="str">
        <f t="shared" si="111"/>
        <v>360094 - Lula Belle Stewart</v>
      </c>
      <c r="E3563" s="110">
        <v>36</v>
      </c>
    </row>
    <row r="3564" spans="1:5">
      <c r="A3564" s="58">
        <v>360096</v>
      </c>
      <c r="B3564" s="58" t="str">
        <f t="shared" si="110"/>
        <v>AG360096</v>
      </c>
      <c r="C3564" s="35" t="s">
        <v>19505</v>
      </c>
      <c r="D3564" s="35" t="str">
        <f t="shared" si="111"/>
        <v>360096 - St Patrick Senior Center_360096</v>
      </c>
      <c r="E3564" s="110">
        <v>36</v>
      </c>
    </row>
    <row r="3565" spans="1:5">
      <c r="A3565" s="58">
        <v>360100</v>
      </c>
      <c r="B3565" s="58" t="str">
        <f t="shared" si="110"/>
        <v>AG360100</v>
      </c>
      <c r="C3565" s="35" t="s">
        <v>19506</v>
      </c>
      <c r="D3565" s="35" t="str">
        <f t="shared" si="111"/>
        <v>360100 - Planning_360100</v>
      </c>
      <c r="E3565" s="110">
        <v>36</v>
      </c>
    </row>
    <row r="3566" spans="1:5">
      <c r="A3566" s="58">
        <v>360101</v>
      </c>
      <c r="B3566" s="58" t="str">
        <f t="shared" si="110"/>
        <v>AG360101</v>
      </c>
      <c r="C3566" s="35" t="s">
        <v>19507</v>
      </c>
      <c r="D3566" s="35" t="str">
        <f t="shared" si="111"/>
        <v>360101 - Children's Hospital Pediatric Mobile Team</v>
      </c>
      <c r="E3566" s="110">
        <v>36</v>
      </c>
    </row>
    <row r="3567" spans="1:5">
      <c r="A3567" s="58">
        <v>360102</v>
      </c>
      <c r="B3567" s="58" t="str">
        <f t="shared" si="110"/>
        <v>AG360102</v>
      </c>
      <c r="C3567" s="35" t="s">
        <v>19508</v>
      </c>
      <c r="D3567" s="35" t="str">
        <f t="shared" si="111"/>
        <v>360102 - Citizens for Better Care_360102</v>
      </c>
      <c r="E3567" s="110">
        <v>36</v>
      </c>
    </row>
    <row r="3568" spans="1:5">
      <c r="A3568" s="58">
        <v>360103</v>
      </c>
      <c r="B3568" s="58" t="str">
        <f t="shared" si="110"/>
        <v>AG360103</v>
      </c>
      <c r="C3568" s="111" t="s">
        <v>19509</v>
      </c>
      <c r="D3568" s="35" t="str">
        <f t="shared" si="111"/>
        <v>360103 - HOME ARP</v>
      </c>
      <c r="E3568" s="110">
        <v>36</v>
      </c>
    </row>
    <row r="3569" spans="1:5">
      <c r="A3569" s="58">
        <v>360104</v>
      </c>
      <c r="B3569" s="58" t="str">
        <f t="shared" si="110"/>
        <v>AG360104</v>
      </c>
      <c r="C3569" s="35" t="s">
        <v>19510</v>
      </c>
      <c r="D3569" s="35" t="str">
        <f t="shared" si="111"/>
        <v>360104 - Visiting Nurses Association_360104</v>
      </c>
      <c r="E3569" s="110">
        <v>36</v>
      </c>
    </row>
    <row r="3570" spans="1:5">
      <c r="A3570" s="58">
        <v>360105</v>
      </c>
      <c r="B3570" s="58" t="str">
        <f t="shared" si="110"/>
        <v>AG360105</v>
      </c>
      <c r="C3570" s="35" t="s">
        <v>19511</v>
      </c>
      <c r="D3570" s="35" t="str">
        <f t="shared" si="111"/>
        <v>360105 - PDD Planning - City</v>
      </c>
      <c r="E3570" s="110">
        <v>36</v>
      </c>
    </row>
    <row r="3571" spans="1:5">
      <c r="A3571" s="58">
        <v>360106</v>
      </c>
      <c r="B3571" s="58" t="str">
        <f t="shared" si="110"/>
        <v>AG360106</v>
      </c>
      <c r="C3571" s="35" t="s">
        <v>19512</v>
      </c>
      <c r="D3571" s="35" t="str">
        <f t="shared" si="111"/>
        <v>360106 - World Medical Relief_360106</v>
      </c>
      <c r="E3571" s="110">
        <v>36</v>
      </c>
    </row>
    <row r="3572" spans="1:5">
      <c r="A3572" s="58">
        <v>360109</v>
      </c>
      <c r="B3572" s="58" t="str">
        <f t="shared" si="110"/>
        <v>AG360109</v>
      </c>
      <c r="C3572" s="35" t="s">
        <v>19513</v>
      </c>
      <c r="D3572" s="35" t="str">
        <f t="shared" si="111"/>
        <v>360109 - Habitat for Humanity_360109</v>
      </c>
      <c r="E3572" s="110">
        <v>36</v>
      </c>
    </row>
    <row r="3573" spans="1:5">
      <c r="A3573" s="58">
        <v>360114</v>
      </c>
      <c r="B3573" s="58" t="str">
        <f t="shared" si="110"/>
        <v>AG360114</v>
      </c>
      <c r="C3573" s="35" t="s">
        <v>19514</v>
      </c>
      <c r="D3573" s="35" t="str">
        <f t="shared" si="111"/>
        <v>360114 - Bagley Community Council</v>
      </c>
      <c r="E3573" s="110">
        <v>36</v>
      </c>
    </row>
    <row r="3574" spans="1:5">
      <c r="A3574" s="58">
        <v>360115</v>
      </c>
      <c r="B3574" s="58" t="str">
        <f t="shared" si="110"/>
        <v>AG360115</v>
      </c>
      <c r="C3574" s="35" t="s">
        <v>19515</v>
      </c>
      <c r="D3574" s="35" t="str">
        <f t="shared" si="111"/>
        <v>360115 - Barlow Enhancers</v>
      </c>
      <c r="E3574" s="110">
        <v>36</v>
      </c>
    </row>
    <row r="3575" spans="1:5">
      <c r="A3575" s="58">
        <v>360117</v>
      </c>
      <c r="B3575" s="58" t="str">
        <f t="shared" si="110"/>
        <v>AG360117</v>
      </c>
      <c r="C3575" s="35" t="s">
        <v>19516</v>
      </c>
      <c r="D3575" s="35" t="str">
        <f t="shared" si="111"/>
        <v>360117 - Blackstone Park Association_360117</v>
      </c>
      <c r="E3575" s="110">
        <v>36</v>
      </c>
    </row>
    <row r="3576" spans="1:5">
      <c r="A3576" s="58">
        <v>360118</v>
      </c>
      <c r="B3576" s="58" t="str">
        <f t="shared" si="110"/>
        <v>AG360118</v>
      </c>
      <c r="C3576" s="35" t="s">
        <v>19517</v>
      </c>
      <c r="D3576" s="35" t="str">
        <f t="shared" si="111"/>
        <v>360118 - Bridging Communities_360118</v>
      </c>
      <c r="E3576" s="110">
        <v>36</v>
      </c>
    </row>
    <row r="3577" spans="1:5">
      <c r="A3577" s="58">
        <v>360119</v>
      </c>
      <c r="B3577" s="58" t="str">
        <f t="shared" si="110"/>
        <v>AG360119</v>
      </c>
      <c r="C3577" s="35" t="s">
        <v>19518</v>
      </c>
      <c r="D3577" s="35" t="str">
        <f t="shared" si="111"/>
        <v>360119 - Charlevoix Village Association</v>
      </c>
      <c r="E3577" s="110">
        <v>36</v>
      </c>
    </row>
    <row r="3578" spans="1:5">
      <c r="A3578" s="58">
        <v>360120</v>
      </c>
      <c r="B3578" s="58" t="str">
        <f t="shared" si="110"/>
        <v>AG360120</v>
      </c>
      <c r="C3578" s="35" t="s">
        <v>19519</v>
      </c>
      <c r="D3578" s="35" t="str">
        <f t="shared" si="111"/>
        <v>360120 - Real Estate BG App 6044</v>
      </c>
      <c r="E3578" s="110">
        <v>36</v>
      </c>
    </row>
    <row r="3579" spans="1:5">
      <c r="A3579" s="58">
        <v>360121</v>
      </c>
      <c r="B3579" s="58" t="str">
        <f t="shared" si="110"/>
        <v>AG360121</v>
      </c>
      <c r="C3579" s="35" t="s">
        <v>10451</v>
      </c>
      <c r="D3579" s="35" t="str">
        <f t="shared" si="111"/>
        <v>360121 - American Dream Home Down Payment Program</v>
      </c>
      <c r="E3579" s="110">
        <v>36</v>
      </c>
    </row>
    <row r="3580" spans="1:5">
      <c r="A3580" s="58">
        <v>360122</v>
      </c>
      <c r="B3580" s="58" t="str">
        <f t="shared" si="110"/>
        <v>AG360122</v>
      </c>
      <c r="C3580" s="35" t="s">
        <v>10453</v>
      </c>
      <c r="D3580" s="35" t="str">
        <f t="shared" si="111"/>
        <v>360122 - Far East Area Project</v>
      </c>
      <c r="E3580" s="110">
        <v>36</v>
      </c>
    </row>
    <row r="3581" spans="1:5">
      <c r="A3581" s="58">
        <v>360123</v>
      </c>
      <c r="B3581" s="58" t="str">
        <f t="shared" si="110"/>
        <v>AG360123</v>
      </c>
      <c r="C3581" s="35" t="s">
        <v>19520</v>
      </c>
      <c r="D3581" s="35" t="str">
        <f t="shared" si="111"/>
        <v>360123 - Davison Joy Linwood Dexter</v>
      </c>
      <c r="E3581" s="110">
        <v>36</v>
      </c>
    </row>
    <row r="3582" spans="1:5">
      <c r="A3582" s="58">
        <v>360125</v>
      </c>
      <c r="B3582" s="58" t="str">
        <f t="shared" si="110"/>
        <v>AG360125</v>
      </c>
      <c r="C3582" s="35" t="s">
        <v>19521</v>
      </c>
      <c r="D3582" s="35" t="str">
        <f t="shared" si="111"/>
        <v>360125 - Housing Underwriting GF Staffing</v>
      </c>
      <c r="E3582" s="110">
        <v>36</v>
      </c>
    </row>
    <row r="3583" spans="1:5">
      <c r="A3583" s="58">
        <v>360126</v>
      </c>
      <c r="B3583" s="58" t="str">
        <f t="shared" si="110"/>
        <v>AG360126</v>
      </c>
      <c r="C3583" s="35" t="s">
        <v>19522</v>
      </c>
      <c r="D3583" s="35" t="str">
        <f t="shared" si="111"/>
        <v>360126 - Eastside Community Resource NPHC</v>
      </c>
      <c r="E3583" s="110">
        <v>36</v>
      </c>
    </row>
    <row r="3584" spans="1:5">
      <c r="A3584" s="58">
        <v>360128</v>
      </c>
      <c r="B3584" s="58" t="str">
        <f t="shared" si="110"/>
        <v>AG360128</v>
      </c>
      <c r="C3584" s="35" t="s">
        <v>8829</v>
      </c>
      <c r="D3584" s="35" t="str">
        <f t="shared" si="111"/>
        <v>360128 - Stuberstone 108 Loan</v>
      </c>
      <c r="E3584" s="110">
        <v>36</v>
      </c>
    </row>
    <row r="3585" spans="1:5">
      <c r="A3585" s="58">
        <v>360130</v>
      </c>
      <c r="B3585" s="58" t="str">
        <f t="shared" si="110"/>
        <v>AG360130</v>
      </c>
      <c r="C3585" s="35" t="s">
        <v>16354</v>
      </c>
      <c r="D3585" s="35" t="str">
        <f t="shared" si="111"/>
        <v>360130 - Community Development</v>
      </c>
      <c r="E3585" s="110">
        <v>36</v>
      </c>
    </row>
    <row r="3586" spans="1:5">
      <c r="A3586" s="58">
        <v>360131</v>
      </c>
      <c r="B3586" s="58" t="str">
        <f t="shared" si="110"/>
        <v>AG360131</v>
      </c>
      <c r="C3586" s="35" t="s">
        <v>19523</v>
      </c>
      <c r="D3586" s="35" t="str">
        <f t="shared" si="111"/>
        <v>360131 - Real Estate_City</v>
      </c>
      <c r="E3586" s="58">
        <v>36</v>
      </c>
    </row>
    <row r="3587" spans="1:5">
      <c r="A3587" s="58">
        <v>360133</v>
      </c>
      <c r="B3587" s="58" t="s">
        <v>19524</v>
      </c>
      <c r="C3587" s="35" t="s">
        <v>19525</v>
      </c>
      <c r="D3587" s="35" t="s">
        <v>19526</v>
      </c>
      <c r="E3587" s="110">
        <v>36</v>
      </c>
    </row>
    <row r="3588" spans="1:5">
      <c r="A3588" s="58">
        <v>360134</v>
      </c>
      <c r="B3588" s="58" t="str">
        <f t="shared" ref="B3588:B3651" si="112">"AG"&amp;A3588</f>
        <v>AG360134</v>
      </c>
      <c r="C3588" s="35" t="s">
        <v>19527</v>
      </c>
      <c r="D3588" s="35" t="str">
        <f t="shared" ref="D3588:D3651" si="113">A3588&amp;" - "&amp;C3588</f>
        <v>360134 - Economic Development Corporation</v>
      </c>
      <c r="E3588" s="110">
        <v>36</v>
      </c>
    </row>
    <row r="3589" spans="1:5">
      <c r="A3589" s="58">
        <v>360135</v>
      </c>
      <c r="B3589" s="58" t="str">
        <f t="shared" si="112"/>
        <v>AG360135</v>
      </c>
      <c r="C3589" s="35" t="s">
        <v>19528</v>
      </c>
      <c r="D3589" s="35" t="str">
        <f t="shared" si="113"/>
        <v>360135 - Economic Growth Corporation</v>
      </c>
      <c r="E3589" s="110">
        <v>36</v>
      </c>
    </row>
    <row r="3590" spans="1:5">
      <c r="A3590" s="58">
        <v>360136</v>
      </c>
      <c r="B3590" s="58" t="str">
        <f t="shared" si="112"/>
        <v>AG360136</v>
      </c>
      <c r="C3590" s="35" t="s">
        <v>19529</v>
      </c>
      <c r="D3590" s="35" t="str">
        <f t="shared" si="113"/>
        <v>360136 - Homeless Services</v>
      </c>
      <c r="E3590" s="110">
        <v>36</v>
      </c>
    </row>
    <row r="3591" spans="1:5">
      <c r="A3591" s="58">
        <v>360139</v>
      </c>
      <c r="B3591" s="58" t="str">
        <f t="shared" si="112"/>
        <v>AG360139</v>
      </c>
      <c r="C3591" s="35" t="s">
        <v>19530</v>
      </c>
      <c r="D3591" s="35" t="str">
        <f t="shared" si="113"/>
        <v>360139 - Capital Reinvestment P&amp;DD</v>
      </c>
      <c r="E3591" s="110">
        <v>36</v>
      </c>
    </row>
    <row r="3592" spans="1:5">
      <c r="A3592" s="58">
        <v>360140</v>
      </c>
      <c r="B3592" s="58" t="str">
        <f t="shared" si="112"/>
        <v>AG360140</v>
      </c>
      <c r="C3592" s="35" t="s">
        <v>19531</v>
      </c>
      <c r="D3592" s="35" t="str">
        <f t="shared" si="113"/>
        <v>360140 - Wholesale District Expansion Bond 89A</v>
      </c>
      <c r="E3592" s="110">
        <v>36</v>
      </c>
    </row>
    <row r="3593" spans="1:5">
      <c r="A3593" s="58">
        <v>360143</v>
      </c>
      <c r="B3593" s="58" t="str">
        <f t="shared" si="112"/>
        <v>AG360143</v>
      </c>
      <c r="C3593" s="35" t="s">
        <v>19532</v>
      </c>
      <c r="D3593" s="35" t="str">
        <f t="shared" si="113"/>
        <v>360143 - Planning &amp; Development Bonds</v>
      </c>
      <c r="E3593" s="110">
        <v>36</v>
      </c>
    </row>
    <row r="3594" spans="1:5">
      <c r="A3594" s="58">
        <v>360145</v>
      </c>
      <c r="B3594" s="58" t="str">
        <f t="shared" si="112"/>
        <v>AG360145</v>
      </c>
      <c r="C3594" s="35" t="s">
        <v>19533</v>
      </c>
      <c r="D3594" s="35" t="str">
        <f t="shared" si="113"/>
        <v>360145 - Bridging Neighborhoods Program</v>
      </c>
      <c r="E3594" s="110">
        <v>36</v>
      </c>
    </row>
    <row r="3595" spans="1:5">
      <c r="A3595" s="58">
        <v>360146</v>
      </c>
      <c r="B3595" s="58" t="str">
        <f t="shared" si="112"/>
        <v>AG360146</v>
      </c>
      <c r="C3595" s="35" t="s">
        <v>6698</v>
      </c>
      <c r="D3595" s="35" t="str">
        <f t="shared" si="113"/>
        <v>360146 - Urban Land Reclamation</v>
      </c>
      <c r="E3595" s="110">
        <v>36</v>
      </c>
    </row>
    <row r="3596" spans="1:5">
      <c r="A3596" s="58">
        <v>360150</v>
      </c>
      <c r="B3596" s="58" t="str">
        <f t="shared" si="112"/>
        <v>AG360150</v>
      </c>
      <c r="C3596" s="35" t="s">
        <v>19534</v>
      </c>
      <c r="D3596" s="35" t="str">
        <f t="shared" si="113"/>
        <v>360150 - Victoria Park 93 Bond</v>
      </c>
      <c r="E3596" s="110">
        <v>36</v>
      </c>
    </row>
    <row r="3597" spans="1:5">
      <c r="A3597" s="58">
        <v>360153</v>
      </c>
      <c r="B3597" s="58" t="str">
        <f t="shared" si="112"/>
        <v>AG360153</v>
      </c>
      <c r="C3597" s="35" t="s">
        <v>19535</v>
      </c>
      <c r="D3597" s="35" t="str">
        <f t="shared" si="113"/>
        <v>360153 - Brush Park</v>
      </c>
      <c r="E3597" s="110">
        <v>36</v>
      </c>
    </row>
    <row r="3598" spans="1:5">
      <c r="A3598" s="58">
        <v>360156</v>
      </c>
      <c r="B3598" s="58" t="str">
        <f t="shared" si="112"/>
        <v>AG360156</v>
      </c>
      <c r="C3598" s="35" t="s">
        <v>19536</v>
      </c>
      <c r="D3598" s="35" t="str">
        <f t="shared" si="113"/>
        <v>360156 - Residential Sites</v>
      </c>
      <c r="E3598" s="110">
        <v>36</v>
      </c>
    </row>
    <row r="3599" spans="1:5">
      <c r="A3599" s="58">
        <v>360157</v>
      </c>
      <c r="B3599" s="58" t="str">
        <f t="shared" si="112"/>
        <v>AG360157</v>
      </c>
      <c r="C3599" s="35" t="s">
        <v>19537</v>
      </c>
      <c r="D3599" s="35" t="str">
        <f t="shared" si="113"/>
        <v>360157 - Commercial Industrial Sites</v>
      </c>
      <c r="E3599" s="110">
        <v>36</v>
      </c>
    </row>
    <row r="3600" spans="1:5">
      <c r="A3600" s="58">
        <v>360159</v>
      </c>
      <c r="B3600" s="58" t="str">
        <f t="shared" si="112"/>
        <v>AG360159</v>
      </c>
      <c r="C3600" s="35" t="s">
        <v>6678</v>
      </c>
      <c r="D3600" s="35" t="str">
        <f t="shared" si="113"/>
        <v>360159 - Trafficways Development</v>
      </c>
      <c r="E3600" s="110">
        <v>36</v>
      </c>
    </row>
    <row r="3601" spans="1:5">
      <c r="A3601" s="58">
        <v>360160</v>
      </c>
      <c r="B3601" s="58" t="str">
        <f t="shared" si="112"/>
        <v>AG360160</v>
      </c>
      <c r="C3601" s="35" t="s">
        <v>19538</v>
      </c>
      <c r="D3601" s="35" t="str">
        <f t="shared" si="113"/>
        <v>360160 - Chrysler Mack Avenue</v>
      </c>
      <c r="E3601" s="110">
        <v>36</v>
      </c>
    </row>
    <row r="3602" spans="1:5">
      <c r="A3602" s="58">
        <v>360161</v>
      </c>
      <c r="B3602" s="58" t="str">
        <f t="shared" si="112"/>
        <v>AG360161</v>
      </c>
      <c r="C3602" s="35" t="s">
        <v>6682</v>
      </c>
      <c r="D3602" s="35" t="str">
        <f t="shared" si="113"/>
        <v>360161 - Woodward Corridor</v>
      </c>
      <c r="E3602" s="110">
        <v>36</v>
      </c>
    </row>
    <row r="3603" spans="1:5">
      <c r="A3603" s="58">
        <v>360162</v>
      </c>
      <c r="B3603" s="58" t="str">
        <f t="shared" si="112"/>
        <v>AG360162</v>
      </c>
      <c r="C3603" s="35" t="s">
        <v>19539</v>
      </c>
      <c r="D3603" s="35" t="str">
        <f t="shared" si="113"/>
        <v>360162 - Jefferson Chalmers Appr 950</v>
      </c>
      <c r="E3603" s="110">
        <v>36</v>
      </c>
    </row>
    <row r="3604" spans="1:5">
      <c r="A3604" s="58">
        <v>360163</v>
      </c>
      <c r="B3604" s="58" t="str">
        <f t="shared" si="112"/>
        <v>AG360163</v>
      </c>
      <c r="C3604" s="35" t="s">
        <v>6686</v>
      </c>
      <c r="D3604" s="35" t="str">
        <f t="shared" si="113"/>
        <v>360163 - Ford Auditorium</v>
      </c>
      <c r="E3604" s="110">
        <v>36</v>
      </c>
    </row>
    <row r="3605" spans="1:5">
      <c r="A3605" s="58">
        <v>360165</v>
      </c>
      <c r="B3605" s="58" t="str">
        <f t="shared" si="112"/>
        <v>AG360165</v>
      </c>
      <c r="C3605" s="35" t="s">
        <v>19540</v>
      </c>
      <c r="D3605" s="35" t="str">
        <f t="shared" si="113"/>
        <v>360165 - Urban Land Reclamation Bonds</v>
      </c>
      <c r="E3605" s="110">
        <v>36</v>
      </c>
    </row>
    <row r="3606" spans="1:5">
      <c r="A3606" s="58">
        <v>360167</v>
      </c>
      <c r="B3606" s="58" t="str">
        <f t="shared" si="112"/>
        <v>AG360167</v>
      </c>
      <c r="C3606" s="35" t="s">
        <v>19541</v>
      </c>
      <c r="D3606" s="35" t="str">
        <f t="shared" si="113"/>
        <v>360167 - Southwest Industrial and Port</v>
      </c>
      <c r="E3606" s="110">
        <v>36</v>
      </c>
    </row>
    <row r="3607" spans="1:5">
      <c r="A3607" s="58">
        <v>360171</v>
      </c>
      <c r="B3607" s="58" t="str">
        <f t="shared" si="112"/>
        <v>AG360171</v>
      </c>
      <c r="C3607" s="35" t="s">
        <v>19542</v>
      </c>
      <c r="D3607" s="35" t="str">
        <f t="shared" si="113"/>
        <v>360171 - Central Business District 1</v>
      </c>
      <c r="E3607" s="110">
        <v>36</v>
      </c>
    </row>
    <row r="3608" spans="1:5">
      <c r="A3608" s="58">
        <v>360172</v>
      </c>
      <c r="B3608" s="58" t="str">
        <f t="shared" si="112"/>
        <v>AG360172</v>
      </c>
      <c r="C3608" s="35" t="s">
        <v>6786</v>
      </c>
      <c r="D3608" s="35" t="str">
        <f t="shared" si="113"/>
        <v>360172 - Lafayette</v>
      </c>
      <c r="E3608" s="110">
        <v>36</v>
      </c>
    </row>
    <row r="3609" spans="1:5">
      <c r="A3609" s="58">
        <v>360173</v>
      </c>
      <c r="B3609" s="58" t="str">
        <f t="shared" si="112"/>
        <v>AG360173</v>
      </c>
      <c r="C3609" s="35" t="s">
        <v>19543</v>
      </c>
      <c r="D3609" s="35" t="str">
        <f t="shared" si="113"/>
        <v>360173 - Jefferson Chalmers Appr 4037</v>
      </c>
      <c r="E3609" s="110">
        <v>36</v>
      </c>
    </row>
    <row r="3610" spans="1:5">
      <c r="A3610" s="58">
        <v>360174</v>
      </c>
      <c r="B3610" s="58" t="str">
        <f t="shared" si="112"/>
        <v>AG360174</v>
      </c>
      <c r="C3610" s="35" t="s">
        <v>6770</v>
      </c>
      <c r="D3610" s="35" t="str">
        <f t="shared" si="113"/>
        <v>360174 - Unallocated Costs</v>
      </c>
      <c r="E3610" s="110">
        <v>36</v>
      </c>
    </row>
    <row r="3611" spans="1:5">
      <c r="A3611" s="58">
        <v>360176</v>
      </c>
      <c r="B3611" s="58" t="str">
        <f t="shared" si="112"/>
        <v>AG360176</v>
      </c>
      <c r="C3611" s="35" t="s">
        <v>19544</v>
      </c>
      <c r="D3611" s="35" t="str">
        <f t="shared" si="113"/>
        <v>360176 - Larned Bates</v>
      </c>
      <c r="E3611" s="110">
        <v>36</v>
      </c>
    </row>
    <row r="3612" spans="1:5">
      <c r="A3612" s="58">
        <v>360178</v>
      </c>
      <c r="B3612" s="58" t="str">
        <f t="shared" si="112"/>
        <v>AG360178</v>
      </c>
      <c r="C3612" s="35" t="s">
        <v>19545</v>
      </c>
      <c r="D3612" s="35" t="str">
        <f t="shared" si="113"/>
        <v>360178 - Medical Center 4</v>
      </c>
      <c r="E3612" s="110">
        <v>36</v>
      </c>
    </row>
    <row r="3613" spans="1:5">
      <c r="A3613" s="58">
        <v>360179</v>
      </c>
      <c r="B3613" s="58" t="str">
        <f t="shared" si="112"/>
        <v>AG360179</v>
      </c>
      <c r="C3613" s="35" t="s">
        <v>19546</v>
      </c>
      <c r="D3613" s="35" t="str">
        <f t="shared" si="113"/>
        <v>360179 - Central Business District 3</v>
      </c>
      <c r="E3613" s="110">
        <v>36</v>
      </c>
    </row>
    <row r="3614" spans="1:5">
      <c r="A3614" s="58">
        <v>360180</v>
      </c>
      <c r="B3614" s="58" t="str">
        <f t="shared" si="112"/>
        <v>AG360180</v>
      </c>
      <c r="C3614" s="35" t="s">
        <v>19547</v>
      </c>
      <c r="D3614" s="35" t="str">
        <f t="shared" si="113"/>
        <v>360180 - Lafayette Appr 4057</v>
      </c>
      <c r="E3614" s="110">
        <v>36</v>
      </c>
    </row>
    <row r="3615" spans="1:5">
      <c r="A3615" s="58">
        <v>360181</v>
      </c>
      <c r="B3615" s="58" t="str">
        <f t="shared" si="112"/>
        <v>AG360181</v>
      </c>
      <c r="C3615" s="35" t="s">
        <v>19548</v>
      </c>
      <c r="D3615" s="35" t="str">
        <f t="shared" si="113"/>
        <v>360181 - Elmwood Park #2</v>
      </c>
      <c r="E3615" s="110">
        <v>36</v>
      </c>
    </row>
    <row r="3616" spans="1:5">
      <c r="A3616" s="58">
        <v>360182</v>
      </c>
      <c r="B3616" s="58" t="str">
        <f t="shared" si="112"/>
        <v>AG360182</v>
      </c>
      <c r="C3616" s="35" t="s">
        <v>19549</v>
      </c>
      <c r="D3616" s="35" t="str">
        <f t="shared" si="113"/>
        <v>360182 - 613 Abbott UDAG</v>
      </c>
      <c r="E3616" s="110">
        <v>36</v>
      </c>
    </row>
    <row r="3617" spans="1:5">
      <c r="A3617" s="58">
        <v>360184</v>
      </c>
      <c r="B3617" s="58" t="str">
        <f t="shared" si="112"/>
        <v>AG360184</v>
      </c>
      <c r="C3617" s="35" t="s">
        <v>6900</v>
      </c>
      <c r="D3617" s="35" t="str">
        <f t="shared" si="113"/>
        <v>360184 - Monroe Cadillac Mixed Use Project</v>
      </c>
      <c r="E3617" s="110">
        <v>36</v>
      </c>
    </row>
    <row r="3618" spans="1:5">
      <c r="A3618" s="58">
        <v>360185</v>
      </c>
      <c r="B3618" s="58" t="str">
        <f t="shared" si="112"/>
        <v>AG360185</v>
      </c>
      <c r="C3618" s="35" t="s">
        <v>6902</v>
      </c>
      <c r="D3618" s="35" t="str">
        <f t="shared" si="113"/>
        <v>360185 - Theatre District</v>
      </c>
      <c r="E3618" s="110">
        <v>36</v>
      </c>
    </row>
    <row r="3619" spans="1:5">
      <c r="A3619" s="58">
        <v>360186</v>
      </c>
      <c r="B3619" s="58" t="str">
        <f t="shared" si="112"/>
        <v>AG360186</v>
      </c>
      <c r="C3619" s="35" t="s">
        <v>19550</v>
      </c>
      <c r="D3619" s="35" t="str">
        <f t="shared" si="113"/>
        <v>360186 - Wholesale Distribution #1 Appr 4477</v>
      </c>
      <c r="E3619" s="110">
        <v>36</v>
      </c>
    </row>
    <row r="3620" spans="1:5">
      <c r="A3620" s="58">
        <v>360187</v>
      </c>
      <c r="B3620" s="58" t="str">
        <f t="shared" si="112"/>
        <v>AG360187</v>
      </c>
      <c r="C3620" s="35" t="s">
        <v>6092</v>
      </c>
      <c r="D3620" s="35" t="str">
        <f t="shared" si="113"/>
        <v>360187 - Research Park West</v>
      </c>
      <c r="E3620" s="110">
        <v>36</v>
      </c>
    </row>
    <row r="3621" spans="1:5">
      <c r="A3621" s="58">
        <v>360188</v>
      </c>
      <c r="B3621" s="58" t="str">
        <f t="shared" si="112"/>
        <v>AG360188</v>
      </c>
      <c r="C3621" s="35" t="s">
        <v>19551</v>
      </c>
      <c r="D3621" s="35" t="str">
        <f t="shared" si="113"/>
        <v>360188 - West Side Industrial #2</v>
      </c>
      <c r="E3621" s="110">
        <v>36</v>
      </c>
    </row>
    <row r="3622" spans="1:5">
      <c r="A3622" s="58">
        <v>360189</v>
      </c>
      <c r="B3622" s="58" t="str">
        <f t="shared" si="112"/>
        <v>AG360189</v>
      </c>
      <c r="C3622" s="35" t="s">
        <v>19552</v>
      </c>
      <c r="D3622" s="35" t="str">
        <f t="shared" si="113"/>
        <v>360189 - University City #2</v>
      </c>
      <c r="E3622" s="110">
        <v>36</v>
      </c>
    </row>
    <row r="3623" spans="1:5">
      <c r="A3623" s="58">
        <v>360190</v>
      </c>
      <c r="B3623" s="58" t="str">
        <f t="shared" si="112"/>
        <v>AG360190</v>
      </c>
      <c r="C3623" s="35" t="s">
        <v>19553</v>
      </c>
      <c r="D3623" s="35" t="str">
        <f t="shared" si="113"/>
        <v>360190 - Medical Center #3</v>
      </c>
      <c r="E3623" s="110">
        <v>36</v>
      </c>
    </row>
    <row r="3624" spans="1:5">
      <c r="A3624" s="58">
        <v>360191</v>
      </c>
      <c r="B3624" s="58" t="str">
        <f t="shared" si="112"/>
        <v>AG360191</v>
      </c>
      <c r="C3624" s="35" t="s">
        <v>19554</v>
      </c>
      <c r="D3624" s="35" t="str">
        <f t="shared" si="113"/>
        <v>360191 - North Industrial Appr 4484</v>
      </c>
      <c r="E3624" s="110">
        <v>36</v>
      </c>
    </row>
    <row r="3625" spans="1:5">
      <c r="A3625" s="58">
        <v>360192</v>
      </c>
      <c r="B3625" s="58" t="str">
        <f t="shared" si="112"/>
        <v>AG360192</v>
      </c>
      <c r="C3625" s="35" t="s">
        <v>19555</v>
      </c>
      <c r="D3625" s="35" t="str">
        <f t="shared" si="113"/>
        <v>360192 - Elmwood Park #3</v>
      </c>
      <c r="E3625" s="110">
        <v>36</v>
      </c>
    </row>
    <row r="3626" spans="1:5">
      <c r="A3626" s="58">
        <v>360193</v>
      </c>
      <c r="B3626" s="58" t="str">
        <f t="shared" si="112"/>
        <v>AG360193</v>
      </c>
      <c r="C3626" s="35" t="s">
        <v>6099</v>
      </c>
      <c r="D3626" s="35" t="str">
        <f t="shared" si="113"/>
        <v>360193 - Sheridan Place</v>
      </c>
      <c r="E3626" s="110">
        <v>36</v>
      </c>
    </row>
    <row r="3627" spans="1:5">
      <c r="A3627" s="58">
        <v>360194</v>
      </c>
      <c r="B3627" s="58" t="str">
        <f t="shared" si="112"/>
        <v>AG360194</v>
      </c>
      <c r="C3627" s="35" t="s">
        <v>6100</v>
      </c>
      <c r="D3627" s="35" t="str">
        <f t="shared" si="113"/>
        <v>360194 - Myrtle Humboldt</v>
      </c>
      <c r="E3627" s="110">
        <v>36</v>
      </c>
    </row>
    <row r="3628" spans="1:5">
      <c r="A3628" s="58">
        <v>360195</v>
      </c>
      <c r="B3628" s="58" t="str">
        <f t="shared" si="112"/>
        <v>AG360195</v>
      </c>
      <c r="C3628" s="35" t="s">
        <v>19556</v>
      </c>
      <c r="D3628" s="35" t="str">
        <f t="shared" si="113"/>
        <v>360195 - Jefferson Chalmers Appr 4488</v>
      </c>
      <c r="E3628" s="110">
        <v>36</v>
      </c>
    </row>
    <row r="3629" spans="1:5">
      <c r="A3629" s="58">
        <v>360196</v>
      </c>
      <c r="B3629" s="58" t="str">
        <f t="shared" si="112"/>
        <v>AG360196</v>
      </c>
      <c r="C3629" s="35" t="s">
        <v>6102</v>
      </c>
      <c r="D3629" s="35" t="str">
        <f t="shared" si="113"/>
        <v>360196 - Virginia Park</v>
      </c>
      <c r="E3629" s="110">
        <v>36</v>
      </c>
    </row>
    <row r="3630" spans="1:5">
      <c r="A3630" s="58">
        <v>360197</v>
      </c>
      <c r="B3630" s="58" t="str">
        <f t="shared" si="112"/>
        <v>AG360197</v>
      </c>
      <c r="C3630" s="35" t="s">
        <v>19557</v>
      </c>
      <c r="D3630" s="35" t="str">
        <f t="shared" si="113"/>
        <v>360197 - Forest Park #2</v>
      </c>
      <c r="E3630" s="110">
        <v>36</v>
      </c>
    </row>
    <row r="3631" spans="1:5">
      <c r="A3631" s="58">
        <v>360199</v>
      </c>
      <c r="B3631" s="58" t="str">
        <f t="shared" si="112"/>
        <v>AG360199</v>
      </c>
      <c r="C3631" s="35" t="s">
        <v>19558</v>
      </c>
      <c r="D3631" s="35" t="str">
        <f t="shared" si="113"/>
        <v>360199 - Art Center Rehabilitation</v>
      </c>
      <c r="E3631" s="110">
        <v>36</v>
      </c>
    </row>
    <row r="3632" spans="1:5">
      <c r="A3632" s="58">
        <v>360200</v>
      </c>
      <c r="B3632" s="58" t="str">
        <f t="shared" si="112"/>
        <v>AG360200</v>
      </c>
      <c r="C3632" s="35" t="s">
        <v>19559</v>
      </c>
      <c r="D3632" s="35" t="str">
        <f t="shared" si="113"/>
        <v>360200 - Kercheval McClellan City</v>
      </c>
      <c r="E3632" s="110">
        <v>36</v>
      </c>
    </row>
    <row r="3633" spans="1:5">
      <c r="A3633" s="58">
        <v>360201</v>
      </c>
      <c r="B3633" s="58" t="str">
        <f t="shared" si="112"/>
        <v>AG360201</v>
      </c>
      <c r="C3633" s="35" t="s">
        <v>7154</v>
      </c>
      <c r="D3633" s="35" t="str">
        <f t="shared" si="113"/>
        <v>360201 - Rockwell Site</v>
      </c>
      <c r="E3633" s="110">
        <v>36</v>
      </c>
    </row>
    <row r="3634" spans="1:5">
      <c r="A3634" s="58">
        <v>360203</v>
      </c>
      <c r="B3634" s="58" t="str">
        <f t="shared" si="112"/>
        <v>AG360203</v>
      </c>
      <c r="C3634" s="35" t="s">
        <v>7210</v>
      </c>
      <c r="D3634" s="35" t="str">
        <f t="shared" si="113"/>
        <v>360203 - Site Assessment Grant</v>
      </c>
      <c r="E3634" s="110">
        <v>36</v>
      </c>
    </row>
    <row r="3635" spans="1:5">
      <c r="A3635" s="58">
        <v>360204</v>
      </c>
      <c r="B3635" s="58" t="str">
        <f t="shared" si="112"/>
        <v>AG360204</v>
      </c>
      <c r="C3635" s="35" t="s">
        <v>19560</v>
      </c>
      <c r="D3635" s="35" t="str">
        <f t="shared" si="113"/>
        <v>360204 - Empowerment Zone Title XX</v>
      </c>
      <c r="E3635" s="110">
        <v>36</v>
      </c>
    </row>
    <row r="3636" spans="1:5">
      <c r="A3636" s="58">
        <v>360205</v>
      </c>
      <c r="B3636" s="58" t="str">
        <f t="shared" si="112"/>
        <v>AG360205</v>
      </c>
      <c r="C3636" s="35" t="s">
        <v>19561</v>
      </c>
      <c r="D3636" s="35" t="str">
        <f t="shared" si="113"/>
        <v>360205 - Porterfield Marina VIllA Bond 91</v>
      </c>
      <c r="E3636" s="110">
        <v>36</v>
      </c>
    </row>
    <row r="3637" spans="1:5">
      <c r="A3637" s="58">
        <v>360207</v>
      </c>
      <c r="B3637" s="58" t="str">
        <f t="shared" si="112"/>
        <v>AG360207</v>
      </c>
      <c r="C3637" s="35" t="s">
        <v>7254</v>
      </c>
      <c r="D3637" s="35" t="str">
        <f t="shared" si="113"/>
        <v>360207 - Jefferson Chalmers Bond 91</v>
      </c>
      <c r="E3637" s="110">
        <v>36</v>
      </c>
    </row>
    <row r="3638" spans="1:5">
      <c r="A3638" s="58">
        <v>360210</v>
      </c>
      <c r="B3638" s="58" t="str">
        <f t="shared" si="112"/>
        <v>AG360210</v>
      </c>
      <c r="C3638" s="35" t="s">
        <v>7270</v>
      </c>
      <c r="D3638" s="35" t="str">
        <f t="shared" si="113"/>
        <v>360210 - Leland Orleans City</v>
      </c>
      <c r="E3638" s="110">
        <v>36</v>
      </c>
    </row>
    <row r="3639" spans="1:5">
      <c r="A3639" s="58">
        <v>360212</v>
      </c>
      <c r="B3639" s="58" t="str">
        <f t="shared" si="112"/>
        <v>AG360212</v>
      </c>
      <c r="C3639" s="35" t="s">
        <v>19562</v>
      </c>
      <c r="D3639" s="35" t="str">
        <f t="shared" si="113"/>
        <v>360212 - Virginia Park City</v>
      </c>
      <c r="E3639" s="110">
        <v>36</v>
      </c>
    </row>
    <row r="3640" spans="1:5">
      <c r="A3640" s="58">
        <v>360214</v>
      </c>
      <c r="B3640" s="58" t="str">
        <f t="shared" si="112"/>
        <v>AG360214</v>
      </c>
      <c r="C3640" s="35" t="s">
        <v>7287</v>
      </c>
      <c r="D3640" s="35" t="str">
        <f t="shared" si="113"/>
        <v>360214 - Major Demolition</v>
      </c>
      <c r="E3640" s="110">
        <v>36</v>
      </c>
    </row>
    <row r="3641" spans="1:5">
      <c r="A3641" s="58">
        <v>360215</v>
      </c>
      <c r="B3641" s="58" t="str">
        <f t="shared" si="112"/>
        <v>AG360215</v>
      </c>
      <c r="C3641" s="35" t="s">
        <v>19563</v>
      </c>
      <c r="D3641" s="35" t="str">
        <f t="shared" si="113"/>
        <v>360215 - Harmony Park UDAG</v>
      </c>
      <c r="E3641" s="110">
        <v>36</v>
      </c>
    </row>
    <row r="3642" spans="1:5">
      <c r="A3642" s="58">
        <v>360216</v>
      </c>
      <c r="B3642" s="58" t="str">
        <f t="shared" si="112"/>
        <v>AG360216</v>
      </c>
      <c r="C3642" s="35" t="s">
        <v>19564</v>
      </c>
      <c r="D3642" s="35" t="str">
        <f t="shared" si="113"/>
        <v>360216 - University City 2 City</v>
      </c>
      <c r="E3642" s="110">
        <v>36</v>
      </c>
    </row>
    <row r="3643" spans="1:5">
      <c r="A3643" s="58">
        <v>360217</v>
      </c>
      <c r="B3643" s="58" t="str">
        <f t="shared" si="112"/>
        <v>AG360217</v>
      </c>
      <c r="C3643" s="35" t="s">
        <v>19565</v>
      </c>
      <c r="D3643" s="35" t="str">
        <f t="shared" si="113"/>
        <v>360217 - JC_VIC PK Soft 2nd MTGE Program</v>
      </c>
      <c r="E3643" s="110">
        <v>36</v>
      </c>
    </row>
    <row r="3644" spans="1:5">
      <c r="A3644" s="58">
        <v>360218</v>
      </c>
      <c r="B3644" s="58" t="str">
        <f t="shared" si="112"/>
        <v>AG360218</v>
      </c>
      <c r="C3644" s="35" t="s">
        <v>7570</v>
      </c>
      <c r="D3644" s="35" t="str">
        <f t="shared" si="113"/>
        <v>360218 - Garfield Project Section 108 Loan</v>
      </c>
      <c r="E3644" s="110">
        <v>36</v>
      </c>
    </row>
    <row r="3645" spans="1:5">
      <c r="A3645" s="58">
        <v>360219</v>
      </c>
      <c r="B3645" s="58" t="str">
        <f t="shared" si="112"/>
        <v>AG360219</v>
      </c>
      <c r="C3645" s="35" t="s">
        <v>19566</v>
      </c>
      <c r="D3645" s="35" t="str">
        <f t="shared" si="113"/>
        <v>360219 - Riverbend Plaza Section 108 Loan</v>
      </c>
      <c r="E3645" s="110">
        <v>36</v>
      </c>
    </row>
    <row r="3646" spans="1:5">
      <c r="A3646" s="58">
        <v>360222</v>
      </c>
      <c r="B3646" s="58" t="str">
        <f t="shared" si="112"/>
        <v>AG360222</v>
      </c>
      <c r="C3646" s="35" t="s">
        <v>19567</v>
      </c>
      <c r="D3646" s="35" t="str">
        <f t="shared" si="113"/>
        <v>360222 - Urban Renewal Revenue</v>
      </c>
      <c r="E3646" s="110">
        <v>36</v>
      </c>
    </row>
    <row r="3647" spans="1:5">
      <c r="A3647" s="58">
        <v>360223</v>
      </c>
      <c r="B3647" s="58" t="str">
        <f t="shared" si="112"/>
        <v>AG360223</v>
      </c>
      <c r="C3647" s="35" t="s">
        <v>19568</v>
      </c>
      <c r="D3647" s="35" t="str">
        <f t="shared" si="113"/>
        <v>360223 - St. Anne's Gate</v>
      </c>
      <c r="E3647" s="110">
        <v>36</v>
      </c>
    </row>
    <row r="3648" spans="1:5">
      <c r="A3648" s="58">
        <v>360224</v>
      </c>
      <c r="B3648" s="58" t="str">
        <f t="shared" si="112"/>
        <v>AG360224</v>
      </c>
      <c r="C3648" s="35" t="s">
        <v>6104</v>
      </c>
      <c r="D3648" s="35" t="str">
        <f t="shared" si="113"/>
        <v>360224 - Central Industrial Park Project</v>
      </c>
      <c r="E3648" s="110">
        <v>36</v>
      </c>
    </row>
    <row r="3649" spans="1:5">
      <c r="A3649" s="58">
        <v>360226</v>
      </c>
      <c r="B3649" s="58" t="str">
        <f t="shared" si="112"/>
        <v>AG360226</v>
      </c>
      <c r="C3649" s="35" t="s">
        <v>8260</v>
      </c>
      <c r="D3649" s="35" t="str">
        <f t="shared" si="113"/>
        <v>360226 - Motorcity Building Material</v>
      </c>
      <c r="E3649" s="110">
        <v>36</v>
      </c>
    </row>
    <row r="3650" spans="1:5">
      <c r="A3650" s="58">
        <v>360228</v>
      </c>
      <c r="B3650" s="58" t="str">
        <f t="shared" si="112"/>
        <v>AG360228</v>
      </c>
      <c r="C3650" s="35" t="s">
        <v>8272</v>
      </c>
      <c r="D3650" s="35" t="str">
        <f t="shared" si="113"/>
        <v>360228 - Stuberstone Project Section 108</v>
      </c>
      <c r="E3650" s="110">
        <v>36</v>
      </c>
    </row>
    <row r="3651" spans="1:5">
      <c r="A3651" s="58">
        <v>360229</v>
      </c>
      <c r="B3651" s="58" t="str">
        <f t="shared" si="112"/>
        <v>AG360229</v>
      </c>
      <c r="C3651" s="35" t="s">
        <v>8606</v>
      </c>
      <c r="D3651" s="35" t="str">
        <f t="shared" si="113"/>
        <v>360229 - Uniroyal Demolition Detroit Renaissance</v>
      </c>
      <c r="E3651" s="110">
        <v>36</v>
      </c>
    </row>
    <row r="3652" spans="1:5">
      <c r="A3652" s="58">
        <v>360230</v>
      </c>
      <c r="B3652" s="58" t="str">
        <f t="shared" ref="B3652:B3715" si="114">"AG"&amp;A3652</f>
        <v>AG360230</v>
      </c>
      <c r="C3652" s="35" t="s">
        <v>6097</v>
      </c>
      <c r="D3652" s="35" t="str">
        <f t="shared" ref="D3652:D3715" si="115">A3652&amp;" - "&amp;C3652</f>
        <v>360230 - North Industrial</v>
      </c>
      <c r="E3652" s="110">
        <v>36</v>
      </c>
    </row>
    <row r="3653" spans="1:5">
      <c r="A3653" s="58">
        <v>360231</v>
      </c>
      <c r="B3653" s="58" t="str">
        <f t="shared" si="114"/>
        <v>AG360231</v>
      </c>
      <c r="C3653" s="35" t="s">
        <v>8629</v>
      </c>
      <c r="D3653" s="35" t="str">
        <f t="shared" si="115"/>
        <v>360231 - Wholesale Distribution #1</v>
      </c>
      <c r="E3653" s="110">
        <v>36</v>
      </c>
    </row>
    <row r="3654" spans="1:5">
      <c r="A3654" s="58">
        <v>360234</v>
      </c>
      <c r="B3654" s="58" t="str">
        <f t="shared" si="114"/>
        <v>AG360234</v>
      </c>
      <c r="C3654" s="35" t="s">
        <v>19569</v>
      </c>
      <c r="D3654" s="35" t="str">
        <f t="shared" si="115"/>
        <v>360234 - CARACO 108 Loan</v>
      </c>
      <c r="E3654" s="110">
        <v>36</v>
      </c>
    </row>
    <row r="3655" spans="1:5">
      <c r="A3655" s="58">
        <v>360235</v>
      </c>
      <c r="B3655" s="58" t="str">
        <f t="shared" si="114"/>
        <v>AG360235</v>
      </c>
      <c r="C3655" s="35" t="s">
        <v>6780</v>
      </c>
      <c r="D3655" s="35" t="str">
        <f t="shared" si="115"/>
        <v>360235 - Lakeside 108 Loan</v>
      </c>
      <c r="E3655" s="110">
        <v>36</v>
      </c>
    </row>
    <row r="3656" spans="1:5">
      <c r="A3656" s="58">
        <v>360236</v>
      </c>
      <c r="B3656" s="58" t="str">
        <f t="shared" si="114"/>
        <v>AG360236</v>
      </c>
      <c r="C3656" s="35" t="s">
        <v>19570</v>
      </c>
      <c r="D3656" s="35" t="str">
        <f t="shared" si="115"/>
        <v>360236 - B.T. Washington Business Association NOF</v>
      </c>
      <c r="E3656" s="110">
        <v>36</v>
      </c>
    </row>
    <row r="3657" spans="1:5">
      <c r="A3657" s="58">
        <v>360238</v>
      </c>
      <c r="B3657" s="58" t="str">
        <f t="shared" si="114"/>
        <v>AG360238</v>
      </c>
      <c r="C3657" s="35" t="s">
        <v>19571</v>
      </c>
      <c r="D3657" s="35" t="str">
        <f t="shared" si="115"/>
        <v>360238 - DAPCEP</v>
      </c>
      <c r="E3657" s="110">
        <v>36</v>
      </c>
    </row>
    <row r="3658" spans="1:5">
      <c r="A3658" s="58">
        <v>360239</v>
      </c>
      <c r="B3658" s="58" t="str">
        <f t="shared" si="114"/>
        <v>AG360239</v>
      </c>
      <c r="C3658" s="35" t="s">
        <v>6820</v>
      </c>
      <c r="D3658" s="35" t="str">
        <f t="shared" si="115"/>
        <v>360239 - Detroit Association of Black Organizations NOF</v>
      </c>
      <c r="E3658" s="110">
        <v>36</v>
      </c>
    </row>
    <row r="3659" spans="1:5">
      <c r="A3659" s="58">
        <v>360240</v>
      </c>
      <c r="B3659" s="58" t="str">
        <f t="shared" si="114"/>
        <v>AG360240</v>
      </c>
      <c r="C3659" s="35" t="s">
        <v>6822</v>
      </c>
      <c r="D3659" s="35" t="str">
        <f t="shared" si="115"/>
        <v>360240 - Home Program 94 Project</v>
      </c>
      <c r="E3659" s="110">
        <v>36</v>
      </c>
    </row>
    <row r="3660" spans="1:5">
      <c r="A3660" s="58">
        <v>360242</v>
      </c>
      <c r="B3660" s="58" t="str">
        <f t="shared" si="114"/>
        <v>AG360242</v>
      </c>
      <c r="C3660" s="35" t="s">
        <v>6824</v>
      </c>
      <c r="D3660" s="35" t="str">
        <f t="shared" si="115"/>
        <v>360242 - Blackstone Park Association</v>
      </c>
      <c r="E3660" s="110">
        <v>36</v>
      </c>
    </row>
    <row r="3661" spans="1:5">
      <c r="A3661" s="58">
        <v>360243</v>
      </c>
      <c r="B3661" s="58" t="str">
        <f t="shared" si="114"/>
        <v>AG360243</v>
      </c>
      <c r="C3661" s="35" t="s">
        <v>6826</v>
      </c>
      <c r="D3661" s="35" t="str">
        <f t="shared" si="115"/>
        <v>360243 - Brush Park Development Corporation</v>
      </c>
      <c r="E3661" s="110">
        <v>36</v>
      </c>
    </row>
    <row r="3662" spans="1:5">
      <c r="A3662" s="58">
        <v>360244</v>
      </c>
      <c r="B3662" s="58" t="str">
        <f t="shared" si="114"/>
        <v>AG360244</v>
      </c>
      <c r="C3662" s="35" t="s">
        <v>6828</v>
      </c>
      <c r="D3662" s="35" t="str">
        <f t="shared" si="115"/>
        <v>360244 - Cadillac Area Community Council</v>
      </c>
      <c r="E3662" s="110">
        <v>36</v>
      </c>
    </row>
    <row r="3663" spans="1:5">
      <c r="A3663" s="58">
        <v>360245</v>
      </c>
      <c r="B3663" s="58" t="str">
        <f t="shared" si="114"/>
        <v>AG360245</v>
      </c>
      <c r="C3663" s="35" t="s">
        <v>6830</v>
      </c>
      <c r="D3663" s="35" t="str">
        <f t="shared" si="115"/>
        <v>360245 - Evergreen_Lahser_7_8 Comm Council</v>
      </c>
      <c r="E3663" s="110">
        <v>36</v>
      </c>
    </row>
    <row r="3664" spans="1:5">
      <c r="A3664" s="58">
        <v>360246</v>
      </c>
      <c r="B3664" s="58" t="str">
        <f t="shared" si="114"/>
        <v>AG360246</v>
      </c>
      <c r="C3664" s="35" t="s">
        <v>6832</v>
      </c>
      <c r="D3664" s="35" t="str">
        <f t="shared" si="115"/>
        <v>360246 - Hope Park Association</v>
      </c>
      <c r="E3664" s="110">
        <v>36</v>
      </c>
    </row>
    <row r="3665" spans="1:5">
      <c r="A3665" s="58">
        <v>360247</v>
      </c>
      <c r="B3665" s="58" t="str">
        <f t="shared" si="114"/>
        <v>AG360247</v>
      </c>
      <c r="C3665" s="35" t="s">
        <v>6834</v>
      </c>
      <c r="D3665" s="35" t="str">
        <f t="shared" si="115"/>
        <v>360247 - LDLO Block Club Association</v>
      </c>
      <c r="E3665" s="110">
        <v>36</v>
      </c>
    </row>
    <row r="3666" spans="1:5">
      <c r="A3666" s="58">
        <v>360249</v>
      </c>
      <c r="B3666" s="58" t="str">
        <f t="shared" si="114"/>
        <v>AG360249</v>
      </c>
      <c r="C3666" s="35" t="s">
        <v>6836</v>
      </c>
      <c r="D3666" s="35" t="str">
        <f t="shared" si="115"/>
        <v>360249 - Art Center Music School NOF</v>
      </c>
      <c r="E3666" s="110">
        <v>36</v>
      </c>
    </row>
    <row r="3667" spans="1:5">
      <c r="A3667" s="58">
        <v>360250</v>
      </c>
      <c r="B3667" s="58" t="str">
        <f t="shared" si="114"/>
        <v>AG360250</v>
      </c>
      <c r="C3667" s="35" t="s">
        <v>19572</v>
      </c>
      <c r="D3667" s="35" t="str">
        <f t="shared" si="115"/>
        <v>360250 - Bethune Community Council</v>
      </c>
      <c r="E3667" s="110">
        <v>36</v>
      </c>
    </row>
    <row r="3668" spans="1:5">
      <c r="A3668" s="58">
        <v>360253</v>
      </c>
      <c r="B3668" s="58" t="str">
        <f t="shared" si="114"/>
        <v>AG360253</v>
      </c>
      <c r="C3668" s="35" t="s">
        <v>6840</v>
      </c>
      <c r="D3668" s="35" t="str">
        <f t="shared" si="115"/>
        <v>360253 - Northend Community Council</v>
      </c>
      <c r="E3668" s="110">
        <v>36</v>
      </c>
    </row>
    <row r="3669" spans="1:5">
      <c r="A3669" s="58">
        <v>360255</v>
      </c>
      <c r="B3669" s="58" t="str">
        <f t="shared" si="114"/>
        <v>AG360255</v>
      </c>
      <c r="C3669" s="35" t="s">
        <v>6842</v>
      </c>
      <c r="D3669" s="35" t="str">
        <f t="shared" si="115"/>
        <v>360255 - Community Food Depot NOF</v>
      </c>
      <c r="E3669" s="110">
        <v>36</v>
      </c>
    </row>
    <row r="3670" spans="1:5">
      <c r="A3670" s="58">
        <v>360261</v>
      </c>
      <c r="B3670" s="58" t="str">
        <f t="shared" si="114"/>
        <v>AG360261</v>
      </c>
      <c r="C3670" s="35" t="s">
        <v>6846</v>
      </c>
      <c r="D3670" s="35" t="str">
        <f t="shared" si="115"/>
        <v>360261 - Project Save NOF</v>
      </c>
      <c r="E3670" s="110">
        <v>36</v>
      </c>
    </row>
    <row r="3671" spans="1:5">
      <c r="A3671" s="58">
        <v>360262</v>
      </c>
      <c r="B3671" s="58" t="str">
        <f t="shared" si="114"/>
        <v>AG360262</v>
      </c>
      <c r="C3671" s="35" t="s">
        <v>6848</v>
      </c>
      <c r="D3671" s="35" t="str">
        <f t="shared" si="115"/>
        <v>360262 - Family Service Detroit_Wayne NOF</v>
      </c>
      <c r="E3671" s="110">
        <v>36</v>
      </c>
    </row>
    <row r="3672" spans="1:5">
      <c r="A3672" s="58">
        <v>360263</v>
      </c>
      <c r="B3672" s="58" t="str">
        <f t="shared" si="114"/>
        <v>AG360263</v>
      </c>
      <c r="C3672" s="35" t="s">
        <v>19573</v>
      </c>
      <c r="D3672" s="35" t="str">
        <f t="shared" si="115"/>
        <v>360263 - World Medical Relief</v>
      </c>
      <c r="E3672" s="110">
        <v>36</v>
      </c>
    </row>
    <row r="3673" spans="1:5">
      <c r="A3673" s="58">
        <v>360264</v>
      </c>
      <c r="B3673" s="58" t="str">
        <f t="shared" si="114"/>
        <v>AG360264</v>
      </c>
      <c r="C3673" s="35" t="s">
        <v>6852</v>
      </c>
      <c r="D3673" s="35" t="str">
        <f t="shared" si="115"/>
        <v>360264 - Northeast Council of Block Club</v>
      </c>
      <c r="E3673" s="110">
        <v>36</v>
      </c>
    </row>
    <row r="3674" spans="1:5">
      <c r="A3674" s="58">
        <v>360265</v>
      </c>
      <c r="B3674" s="58" t="str">
        <f t="shared" si="114"/>
        <v>AG360265</v>
      </c>
      <c r="C3674" s="35" t="s">
        <v>19574</v>
      </c>
      <c r="D3674" s="35" t="str">
        <f t="shared" si="115"/>
        <v>360265 - HGMSE Community Council NOF</v>
      </c>
      <c r="E3674" s="110">
        <v>36</v>
      </c>
    </row>
    <row r="3675" spans="1:5">
      <c r="A3675" s="58">
        <v>360266</v>
      </c>
      <c r="B3675" s="58" t="str">
        <f t="shared" si="114"/>
        <v>AG360266</v>
      </c>
      <c r="C3675" s="35" t="s">
        <v>19575</v>
      </c>
      <c r="D3675" s="35" t="str">
        <f t="shared" si="115"/>
        <v>360266 - Hartwell and Neighborhood Association NOF</v>
      </c>
      <c r="E3675" s="110">
        <v>36</v>
      </c>
    </row>
    <row r="3676" spans="1:5">
      <c r="A3676" s="58">
        <v>360268</v>
      </c>
      <c r="B3676" s="58" t="str">
        <f t="shared" si="114"/>
        <v>AG360268</v>
      </c>
      <c r="C3676" s="35" t="s">
        <v>6862</v>
      </c>
      <c r="D3676" s="35" t="str">
        <f t="shared" si="115"/>
        <v>360268 - Northeast Guidance Center NOF</v>
      </c>
      <c r="E3676" s="110">
        <v>36</v>
      </c>
    </row>
    <row r="3677" spans="1:5">
      <c r="A3677" s="58">
        <v>360270</v>
      </c>
      <c r="B3677" s="58" t="str">
        <f t="shared" si="114"/>
        <v>AG360270</v>
      </c>
      <c r="C3677" s="35" t="s">
        <v>6870</v>
      </c>
      <c r="D3677" s="35" t="str">
        <f t="shared" si="115"/>
        <v>360270 - Project Seed NOF</v>
      </c>
      <c r="E3677" s="110">
        <v>36</v>
      </c>
    </row>
    <row r="3678" spans="1:5">
      <c r="A3678" s="58">
        <v>360271</v>
      </c>
      <c r="B3678" s="58" t="str">
        <f t="shared" si="114"/>
        <v>AG360271</v>
      </c>
      <c r="C3678" s="35" t="s">
        <v>19576</v>
      </c>
      <c r="D3678" s="35" t="str">
        <f t="shared" si="115"/>
        <v>360271 - Rock Inc NOF</v>
      </c>
      <c r="E3678" s="110">
        <v>36</v>
      </c>
    </row>
    <row r="3679" spans="1:5">
      <c r="A3679" s="58">
        <v>360274</v>
      </c>
      <c r="B3679" s="58" t="str">
        <f t="shared" si="114"/>
        <v>AG360274</v>
      </c>
      <c r="C3679" s="35" t="s">
        <v>19577</v>
      </c>
      <c r="D3679" s="35" t="str">
        <f t="shared" si="115"/>
        <v>360274 - Home Empowerment Zone</v>
      </c>
      <c r="E3679" s="110">
        <v>36</v>
      </c>
    </row>
    <row r="3680" spans="1:5">
      <c r="A3680" s="58">
        <v>360275</v>
      </c>
      <c r="B3680" s="58" t="str">
        <f t="shared" si="114"/>
        <v>AG360275</v>
      </c>
      <c r="C3680" s="35" t="s">
        <v>6876</v>
      </c>
      <c r="D3680" s="35" t="str">
        <f t="shared" si="115"/>
        <v>360275 - Sobriety House NOF</v>
      </c>
      <c r="E3680" s="110">
        <v>36</v>
      </c>
    </row>
    <row r="3681" spans="1:5">
      <c r="A3681" s="58">
        <v>360276</v>
      </c>
      <c r="B3681" s="58" t="str">
        <f t="shared" si="114"/>
        <v>AG360276</v>
      </c>
      <c r="C3681" s="35" t="s">
        <v>6884</v>
      </c>
      <c r="D3681" s="35" t="str">
        <f t="shared" si="115"/>
        <v>360276 - St Gregory Parish Council NOF</v>
      </c>
      <c r="E3681" s="110">
        <v>36</v>
      </c>
    </row>
    <row r="3682" spans="1:5">
      <c r="A3682" s="58">
        <v>360279</v>
      </c>
      <c r="B3682" s="58" t="str">
        <f t="shared" si="114"/>
        <v>AG360279</v>
      </c>
      <c r="C3682" s="35" t="s">
        <v>6888</v>
      </c>
      <c r="D3682" s="35" t="str">
        <f t="shared" si="115"/>
        <v>360279 - Hubbard Richard Community Council NOF</v>
      </c>
      <c r="E3682" s="110">
        <v>36</v>
      </c>
    </row>
    <row r="3683" spans="1:5">
      <c r="A3683" s="58">
        <v>360280</v>
      </c>
      <c r="B3683" s="58" t="str">
        <f t="shared" si="114"/>
        <v>AG360280</v>
      </c>
      <c r="C3683" s="35" t="s">
        <v>6904</v>
      </c>
      <c r="D3683" s="35" t="str">
        <f t="shared" si="115"/>
        <v>360280 - Alpha Kappa Alpha NOF</v>
      </c>
      <c r="E3683" s="110">
        <v>36</v>
      </c>
    </row>
    <row r="3684" spans="1:5">
      <c r="A3684" s="58">
        <v>360281</v>
      </c>
      <c r="B3684" s="58" t="str">
        <f t="shared" si="114"/>
        <v>AG360281</v>
      </c>
      <c r="C3684" s="35" t="s">
        <v>6906</v>
      </c>
      <c r="D3684" s="35" t="str">
        <f t="shared" si="115"/>
        <v>360281 - Nuisance Abatement Ordinance BG</v>
      </c>
      <c r="E3684" s="110">
        <v>36</v>
      </c>
    </row>
    <row r="3685" spans="1:5">
      <c r="A3685" s="58">
        <v>360284</v>
      </c>
      <c r="B3685" s="58" t="str">
        <f t="shared" si="114"/>
        <v>AG360284</v>
      </c>
      <c r="C3685" s="35" t="s">
        <v>6908</v>
      </c>
      <c r="D3685" s="35" t="str">
        <f t="shared" si="115"/>
        <v>360284 - Boniface Human Services NOF</v>
      </c>
      <c r="E3685" s="110">
        <v>36</v>
      </c>
    </row>
    <row r="3686" spans="1:5">
      <c r="A3686" s="58">
        <v>360285</v>
      </c>
      <c r="B3686" s="58" t="str">
        <f t="shared" si="114"/>
        <v>AG360285</v>
      </c>
      <c r="C3686" s="35" t="s">
        <v>6910</v>
      </c>
      <c r="D3686" s="35" t="str">
        <f t="shared" si="115"/>
        <v>360285 - Detroit Snap NOF</v>
      </c>
      <c r="E3686" s="110">
        <v>36</v>
      </c>
    </row>
    <row r="3687" spans="1:5">
      <c r="A3687" s="58">
        <v>360288</v>
      </c>
      <c r="B3687" s="58" t="str">
        <f t="shared" si="114"/>
        <v>AG360288</v>
      </c>
      <c r="C3687" s="35" t="s">
        <v>6912</v>
      </c>
      <c r="D3687" s="35" t="str">
        <f t="shared" si="115"/>
        <v>360288 - Emmanuel Community Services NOF</v>
      </c>
      <c r="E3687" s="110">
        <v>36</v>
      </c>
    </row>
    <row r="3688" spans="1:5">
      <c r="A3688" s="58">
        <v>360289</v>
      </c>
      <c r="B3688" s="58" t="str">
        <f t="shared" si="114"/>
        <v>AG360289</v>
      </c>
      <c r="C3688" s="35" t="s">
        <v>6914</v>
      </c>
      <c r="D3688" s="35" t="str">
        <f t="shared" si="115"/>
        <v>360289 - School of Dentistry (U of D) NOF</v>
      </c>
      <c r="E3688" s="110">
        <v>36</v>
      </c>
    </row>
    <row r="3689" spans="1:5">
      <c r="A3689" s="58">
        <v>360292</v>
      </c>
      <c r="B3689" s="58" t="str">
        <f t="shared" si="114"/>
        <v>AG360292</v>
      </c>
      <c r="C3689" s="35" t="s">
        <v>6916</v>
      </c>
      <c r="D3689" s="35" t="str">
        <f t="shared" si="115"/>
        <v>360292 - Mason Drummer Boys Booster Club</v>
      </c>
      <c r="E3689" s="110">
        <v>36</v>
      </c>
    </row>
    <row r="3690" spans="1:5">
      <c r="A3690" s="58">
        <v>360293</v>
      </c>
      <c r="B3690" s="58" t="str">
        <f t="shared" si="114"/>
        <v>AG360293</v>
      </c>
      <c r="C3690" s="35" t="s">
        <v>6918</v>
      </c>
      <c r="D3690" s="35" t="str">
        <f t="shared" si="115"/>
        <v>360293 - Michigan Theatre and Dance Citywide</v>
      </c>
      <c r="E3690" s="110">
        <v>36</v>
      </c>
    </row>
    <row r="3691" spans="1:5">
      <c r="A3691" s="58">
        <v>360296</v>
      </c>
      <c r="B3691" s="58" t="str">
        <f t="shared" si="114"/>
        <v>AG360296</v>
      </c>
      <c r="C3691" s="35" t="s">
        <v>6924</v>
      </c>
      <c r="D3691" s="35" t="str">
        <f t="shared" si="115"/>
        <v>360296 - Operation Helping Hand NOF</v>
      </c>
      <c r="E3691" s="110">
        <v>36</v>
      </c>
    </row>
    <row r="3692" spans="1:5">
      <c r="A3692" s="58">
        <v>360298</v>
      </c>
      <c r="B3692" s="58" t="str">
        <f t="shared" si="114"/>
        <v>AG360298</v>
      </c>
      <c r="C3692" s="35" t="s">
        <v>6926</v>
      </c>
      <c r="D3692" s="35" t="str">
        <f t="shared" si="115"/>
        <v>360298 - Project Transition NOF</v>
      </c>
      <c r="E3692" s="110">
        <v>36</v>
      </c>
    </row>
    <row r="3693" spans="1:5">
      <c r="A3693" s="58">
        <v>360299</v>
      </c>
      <c r="B3693" s="58" t="str">
        <f t="shared" si="114"/>
        <v>AG360299</v>
      </c>
      <c r="C3693" s="35" t="s">
        <v>6928</v>
      </c>
      <c r="D3693" s="35" t="str">
        <f t="shared" si="115"/>
        <v>360299 - Team for Justice NOF</v>
      </c>
      <c r="E3693" s="110">
        <v>36</v>
      </c>
    </row>
    <row r="3694" spans="1:5">
      <c r="A3694" s="58">
        <v>360300</v>
      </c>
      <c r="B3694" s="58" t="str">
        <f t="shared" si="114"/>
        <v>AG360300</v>
      </c>
      <c r="C3694" s="35" t="s">
        <v>6930</v>
      </c>
      <c r="D3694" s="35" t="str">
        <f t="shared" si="115"/>
        <v>360300 - Warm Training Program NOF</v>
      </c>
      <c r="E3694" s="110">
        <v>36</v>
      </c>
    </row>
    <row r="3695" spans="1:5">
      <c r="A3695" s="58">
        <v>360301</v>
      </c>
      <c r="B3695" s="58" t="str">
        <f t="shared" si="114"/>
        <v>AG360301</v>
      </c>
      <c r="C3695" s="35" t="s">
        <v>19578</v>
      </c>
      <c r="D3695" s="35" t="str">
        <f t="shared" si="115"/>
        <v>360301 - CABAAT_Mack Alive BG</v>
      </c>
      <c r="E3695" s="110">
        <v>36</v>
      </c>
    </row>
    <row r="3696" spans="1:5">
      <c r="A3696" s="58">
        <v>360302</v>
      </c>
      <c r="B3696" s="58" t="str">
        <f t="shared" si="114"/>
        <v>AG360302</v>
      </c>
      <c r="C3696" s="35" t="s">
        <v>6934</v>
      </c>
      <c r="D3696" s="35" t="str">
        <f t="shared" si="115"/>
        <v>360302 - Corktown Citizens District Council</v>
      </c>
      <c r="E3696" s="110">
        <v>36</v>
      </c>
    </row>
    <row r="3697" spans="1:5">
      <c r="A3697" s="58">
        <v>360303</v>
      </c>
      <c r="B3697" s="58" t="str">
        <f t="shared" si="114"/>
        <v>AG360303</v>
      </c>
      <c r="C3697" s="35" t="s">
        <v>6936</v>
      </c>
      <c r="D3697" s="35" t="str">
        <f t="shared" si="115"/>
        <v>360303 - Demolition_Boarding EZ</v>
      </c>
      <c r="E3697" s="110">
        <v>36</v>
      </c>
    </row>
    <row r="3698" spans="1:5">
      <c r="A3698" s="58">
        <v>360305</v>
      </c>
      <c r="B3698" s="58" t="str">
        <f t="shared" si="114"/>
        <v>AG360305</v>
      </c>
      <c r="C3698" s="35" t="s">
        <v>6938</v>
      </c>
      <c r="D3698" s="35" t="str">
        <f t="shared" si="115"/>
        <v>360305 - Forest Park Citizens District Council</v>
      </c>
      <c r="E3698" s="110">
        <v>36</v>
      </c>
    </row>
    <row r="3699" spans="1:5">
      <c r="A3699" s="58">
        <v>360306</v>
      </c>
      <c r="B3699" s="58" t="str">
        <f t="shared" si="114"/>
        <v>AG360306</v>
      </c>
      <c r="C3699" s="35" t="s">
        <v>6948</v>
      </c>
      <c r="D3699" s="35" t="str">
        <f t="shared" si="115"/>
        <v>360306 - Hubbard Richard Citizens District Council</v>
      </c>
      <c r="E3699" s="110">
        <v>36</v>
      </c>
    </row>
    <row r="3700" spans="1:5">
      <c r="A3700" s="58">
        <v>360307</v>
      </c>
      <c r="B3700" s="58" t="str">
        <f t="shared" si="114"/>
        <v>AG360307</v>
      </c>
      <c r="C3700" s="35" t="s">
        <v>6950</v>
      </c>
      <c r="D3700" s="35" t="str">
        <f t="shared" si="115"/>
        <v>360307 - Island View Development Corporation</v>
      </c>
      <c r="E3700" s="110">
        <v>36</v>
      </c>
    </row>
    <row r="3701" spans="1:5">
      <c r="A3701" s="58">
        <v>360308</v>
      </c>
      <c r="B3701" s="58" t="str">
        <f t="shared" si="114"/>
        <v>AG360308</v>
      </c>
      <c r="C3701" s="35" t="s">
        <v>6952</v>
      </c>
      <c r="D3701" s="35" t="str">
        <f t="shared" si="115"/>
        <v>360308 - Jefferson Chalmers Citizens District Council</v>
      </c>
      <c r="E3701" s="110">
        <v>36</v>
      </c>
    </row>
    <row r="3702" spans="1:5">
      <c r="A3702" s="58">
        <v>360309</v>
      </c>
      <c r="B3702" s="58" t="str">
        <f t="shared" si="114"/>
        <v>AG360309</v>
      </c>
      <c r="C3702" s="35" t="s">
        <v>6954</v>
      </c>
      <c r="D3702" s="35" t="str">
        <f t="shared" si="115"/>
        <v>360309 - Low Moderate Income Home Repair EZ</v>
      </c>
      <c r="E3702" s="110">
        <v>36</v>
      </c>
    </row>
    <row r="3703" spans="1:5">
      <c r="A3703" s="58">
        <v>360311</v>
      </c>
      <c r="B3703" s="58" t="str">
        <f t="shared" si="114"/>
        <v>AG360311</v>
      </c>
      <c r="C3703" s="35" t="s">
        <v>19579</v>
      </c>
      <c r="D3703" s="35" t="str">
        <f t="shared" si="115"/>
        <v>360311 - Low Moderate Income Home Repair Outside EZ</v>
      </c>
      <c r="E3703" s="110">
        <v>36</v>
      </c>
    </row>
    <row r="3704" spans="1:5">
      <c r="A3704" s="58">
        <v>360312</v>
      </c>
      <c r="B3704" s="58" t="str">
        <f t="shared" si="114"/>
        <v>AG360312</v>
      </c>
      <c r="C3704" s="35" t="s">
        <v>6958</v>
      </c>
      <c r="D3704" s="35" t="str">
        <f t="shared" si="115"/>
        <v>360312 - Mid_City Citizens District Council</v>
      </c>
      <c r="E3704" s="110">
        <v>36</v>
      </c>
    </row>
    <row r="3705" spans="1:5">
      <c r="A3705" s="58">
        <v>360313</v>
      </c>
      <c r="B3705" s="58" t="str">
        <f t="shared" si="114"/>
        <v>AG360313</v>
      </c>
      <c r="C3705" s="35" t="s">
        <v>6960</v>
      </c>
      <c r="D3705" s="35" t="str">
        <f t="shared" si="115"/>
        <v>360313 - Northern Area Association BG</v>
      </c>
      <c r="E3705" s="110">
        <v>36</v>
      </c>
    </row>
    <row r="3706" spans="1:5">
      <c r="A3706" s="58">
        <v>360315</v>
      </c>
      <c r="B3706" s="58" t="str">
        <f t="shared" si="114"/>
        <v>AG360315</v>
      </c>
      <c r="C3706" s="35" t="s">
        <v>6962</v>
      </c>
      <c r="D3706" s="35" t="str">
        <f t="shared" si="115"/>
        <v>360315 - Virginia Park Citizens District Council BG</v>
      </c>
      <c r="E3706" s="110">
        <v>36</v>
      </c>
    </row>
    <row r="3707" spans="1:5">
      <c r="A3707" s="58">
        <v>360317</v>
      </c>
      <c r="B3707" s="58" t="str">
        <f t="shared" si="114"/>
        <v>AG360317</v>
      </c>
      <c r="C3707" s="35" t="s">
        <v>19580</v>
      </c>
      <c r="D3707" s="35" t="str">
        <f t="shared" si="115"/>
        <v>360317 - Childrens Hospital Poison PS</v>
      </c>
      <c r="E3707" s="110">
        <v>36</v>
      </c>
    </row>
    <row r="3708" spans="1:5">
      <c r="A3708" s="58">
        <v>360318</v>
      </c>
      <c r="B3708" s="58" t="str">
        <f t="shared" si="114"/>
        <v>AG360318</v>
      </c>
      <c r="C3708" s="35" t="s">
        <v>19581</v>
      </c>
      <c r="D3708" s="35" t="str">
        <f t="shared" si="115"/>
        <v>360318 - Northend Community Development Planning</v>
      </c>
      <c r="E3708" s="110">
        <v>36</v>
      </c>
    </row>
    <row r="3709" spans="1:5">
      <c r="A3709" s="58">
        <v>360326</v>
      </c>
      <c r="B3709" s="58" t="str">
        <f t="shared" si="114"/>
        <v>AG360326</v>
      </c>
      <c r="C3709" s="35" t="s">
        <v>6976</v>
      </c>
      <c r="D3709" s="35" t="str">
        <f t="shared" si="115"/>
        <v>360326 - Hunger Action Coalition NOF</v>
      </c>
      <c r="E3709" s="110">
        <v>36</v>
      </c>
    </row>
    <row r="3710" spans="1:5">
      <c r="A3710" s="58">
        <v>360327</v>
      </c>
      <c r="B3710" s="58" t="str">
        <f t="shared" si="114"/>
        <v>AG360327</v>
      </c>
      <c r="C3710" s="35" t="s">
        <v>6978</v>
      </c>
      <c r="D3710" s="35" t="str">
        <f t="shared" si="115"/>
        <v>360327 - Westside Cultural and Athletic Club NOF</v>
      </c>
      <c r="E3710" s="110">
        <v>36</v>
      </c>
    </row>
    <row r="3711" spans="1:5">
      <c r="A3711" s="58">
        <v>360328</v>
      </c>
      <c r="B3711" s="58" t="str">
        <f t="shared" si="114"/>
        <v>AG360328</v>
      </c>
      <c r="C3711" s="35" t="s">
        <v>6980</v>
      </c>
      <c r="D3711" s="35" t="str">
        <f t="shared" si="115"/>
        <v>360328 - Rutherford Block Club NOF</v>
      </c>
      <c r="E3711" s="110">
        <v>36</v>
      </c>
    </row>
    <row r="3712" spans="1:5">
      <c r="A3712" s="58">
        <v>360330</v>
      </c>
      <c r="B3712" s="58" t="str">
        <f t="shared" si="114"/>
        <v>AG360330</v>
      </c>
      <c r="C3712" s="35" t="s">
        <v>6986</v>
      </c>
      <c r="D3712" s="35" t="str">
        <f t="shared" si="115"/>
        <v>360330 - Your Heritage House Museum NOF</v>
      </c>
      <c r="E3712" s="110">
        <v>36</v>
      </c>
    </row>
    <row r="3713" spans="1:5">
      <c r="A3713" s="58">
        <v>360331</v>
      </c>
      <c r="B3713" s="58" t="str">
        <f t="shared" si="114"/>
        <v>AG360331</v>
      </c>
      <c r="C3713" s="35" t="s">
        <v>6988</v>
      </c>
      <c r="D3713" s="35" t="str">
        <f t="shared" si="115"/>
        <v>360331 - Bewick Block Club NOF</v>
      </c>
      <c r="E3713" s="110">
        <v>36</v>
      </c>
    </row>
    <row r="3714" spans="1:5">
      <c r="A3714" s="58">
        <v>360333</v>
      </c>
      <c r="B3714" s="58" t="str">
        <f t="shared" si="114"/>
        <v>AG360333</v>
      </c>
      <c r="C3714" s="35" t="s">
        <v>6990</v>
      </c>
      <c r="D3714" s="35" t="str">
        <f t="shared" si="115"/>
        <v>360333 - Broadside Press NOF</v>
      </c>
      <c r="E3714" s="110">
        <v>36</v>
      </c>
    </row>
    <row r="3715" spans="1:5">
      <c r="A3715" s="58">
        <v>360341</v>
      </c>
      <c r="B3715" s="58" t="str">
        <f t="shared" si="114"/>
        <v>AG360341</v>
      </c>
      <c r="C3715" s="35" t="s">
        <v>19582</v>
      </c>
      <c r="D3715" s="35" t="str">
        <f t="shared" si="115"/>
        <v>360341 - Detroit Central City Comm Health Facility Rehab</v>
      </c>
      <c r="E3715" s="110">
        <v>36</v>
      </c>
    </row>
    <row r="3716" spans="1:5">
      <c r="A3716" s="58">
        <v>360343</v>
      </c>
      <c r="B3716" s="58" t="str">
        <f t="shared" ref="B3716:B3779" si="116">"AG"&amp;A3716</f>
        <v>AG360343</v>
      </c>
      <c r="C3716" s="35" t="s">
        <v>19583</v>
      </c>
      <c r="D3716" s="35" t="str">
        <f t="shared" ref="D3716:D3779" si="117">A3716&amp;" - "&amp;C3716</f>
        <v>360343 - Effective Alternative Comm Hsg Facility Rehab</v>
      </c>
      <c r="E3716" s="110">
        <v>36</v>
      </c>
    </row>
    <row r="3717" spans="1:5">
      <c r="A3717" s="58">
        <v>360344</v>
      </c>
      <c r="B3717" s="58" t="str">
        <f t="shared" si="116"/>
        <v>AG360344</v>
      </c>
      <c r="C3717" s="35" t="s">
        <v>7004</v>
      </c>
      <c r="D3717" s="35" t="str">
        <f t="shared" si="117"/>
        <v>360344 - Gleaners Community Food Bank NOF</v>
      </c>
      <c r="E3717" s="110">
        <v>36</v>
      </c>
    </row>
    <row r="3718" spans="1:5">
      <c r="A3718" s="58">
        <v>360346</v>
      </c>
      <c r="B3718" s="58" t="str">
        <f t="shared" si="116"/>
        <v>AG360346</v>
      </c>
      <c r="C3718" s="35" t="s">
        <v>19584</v>
      </c>
      <c r="D3718" s="35" t="str">
        <f t="shared" si="117"/>
        <v>360346 - Parkside Intergenerational Center Services</v>
      </c>
      <c r="E3718" s="110">
        <v>36</v>
      </c>
    </row>
    <row r="3719" spans="1:5">
      <c r="A3719" s="58">
        <v>360348</v>
      </c>
      <c r="B3719" s="58" t="str">
        <f t="shared" si="116"/>
        <v>AG360348</v>
      </c>
      <c r="C3719" s="35" t="s">
        <v>19585</v>
      </c>
      <c r="D3719" s="35" t="str">
        <f t="shared" si="117"/>
        <v>360348 - J. T. Jaxon Foundation NOF</v>
      </c>
      <c r="E3719" s="110">
        <v>36</v>
      </c>
    </row>
    <row r="3720" spans="1:5">
      <c r="A3720" s="58">
        <v>360349</v>
      </c>
      <c r="B3720" s="58" t="str">
        <f t="shared" si="116"/>
        <v>AG360349</v>
      </c>
      <c r="C3720" s="35" t="s">
        <v>19586</v>
      </c>
      <c r="D3720" s="35" t="str">
        <f t="shared" si="117"/>
        <v>360349 - Kabaz(Black Jewels) Inc NOF_360349</v>
      </c>
      <c r="E3720" s="110">
        <v>36</v>
      </c>
    </row>
    <row r="3721" spans="1:5">
      <c r="A3721" s="58">
        <v>360350</v>
      </c>
      <c r="B3721" s="58" t="str">
        <f t="shared" si="116"/>
        <v>AG360350</v>
      </c>
      <c r="C3721" s="35" t="s">
        <v>7012</v>
      </c>
      <c r="D3721" s="35" t="str">
        <f t="shared" si="117"/>
        <v>360350 - Kim Logan Community Clinic Inc</v>
      </c>
      <c r="E3721" s="110">
        <v>36</v>
      </c>
    </row>
    <row r="3722" spans="1:5">
      <c r="A3722" s="58">
        <v>360354</v>
      </c>
      <c r="B3722" s="58" t="str">
        <f t="shared" si="116"/>
        <v>AG360354</v>
      </c>
      <c r="C3722" s="35" t="s">
        <v>19587</v>
      </c>
      <c r="D3722" s="35" t="str">
        <f t="shared" si="117"/>
        <v>360354 - Meyer 7 Mile Wyoming Street Maintenance NOF</v>
      </c>
      <c r="E3722" s="110">
        <v>36</v>
      </c>
    </row>
    <row r="3723" spans="1:5">
      <c r="A3723" s="58">
        <v>360358</v>
      </c>
      <c r="B3723" s="58" t="str">
        <f t="shared" si="116"/>
        <v>AG360358</v>
      </c>
      <c r="C3723" s="35" t="s">
        <v>7018</v>
      </c>
      <c r="D3723" s="35" t="str">
        <f t="shared" si="117"/>
        <v>360358 - Patton Community Block Association NOF</v>
      </c>
      <c r="E3723" s="110">
        <v>36</v>
      </c>
    </row>
    <row r="3724" spans="1:5">
      <c r="A3724" s="58">
        <v>360361</v>
      </c>
      <c r="B3724" s="58" t="str">
        <f t="shared" si="116"/>
        <v>AG360361</v>
      </c>
      <c r="C3724" s="35" t="s">
        <v>19588</v>
      </c>
      <c r="D3724" s="35" t="str">
        <f t="shared" si="117"/>
        <v>360361 - Renaissance Health Care Inc NOF</v>
      </c>
      <c r="E3724" s="110">
        <v>36</v>
      </c>
    </row>
    <row r="3725" spans="1:5">
      <c r="A3725" s="58">
        <v>360364</v>
      </c>
      <c r="B3725" s="58" t="str">
        <f t="shared" si="116"/>
        <v>AG360364</v>
      </c>
      <c r="C3725" s="35" t="s">
        <v>19589</v>
      </c>
      <c r="D3725" s="35" t="str">
        <f t="shared" si="117"/>
        <v>360364 - Todd Phillips Children's NOF</v>
      </c>
      <c r="E3725" s="110">
        <v>36</v>
      </c>
    </row>
    <row r="3726" spans="1:5">
      <c r="A3726" s="58">
        <v>360365</v>
      </c>
      <c r="B3726" s="58" t="str">
        <f t="shared" si="116"/>
        <v>AG360365</v>
      </c>
      <c r="C3726" s="35" t="s">
        <v>7028</v>
      </c>
      <c r="D3726" s="35" t="str">
        <f t="shared" si="117"/>
        <v>360365 - United Generation Council NOF</v>
      </c>
      <c r="E3726" s="110">
        <v>36</v>
      </c>
    </row>
    <row r="3727" spans="1:5">
      <c r="A3727" s="58">
        <v>360366</v>
      </c>
      <c r="B3727" s="58" t="str">
        <f t="shared" si="116"/>
        <v>AG360366</v>
      </c>
      <c r="C3727" s="35" t="s">
        <v>7030</v>
      </c>
      <c r="D3727" s="35" t="str">
        <f t="shared" si="117"/>
        <v>360366 - Wolverine Human Services NOF</v>
      </c>
      <c r="E3727" s="110">
        <v>36</v>
      </c>
    </row>
    <row r="3728" spans="1:5">
      <c r="A3728" s="58">
        <v>360369</v>
      </c>
      <c r="B3728" s="58" t="str">
        <f t="shared" si="116"/>
        <v>AG360369</v>
      </c>
      <c r="C3728" s="35" t="s">
        <v>19590</v>
      </c>
      <c r="D3728" s="35" t="str">
        <f t="shared" si="117"/>
        <v>360369 - Young Adults Asserting the NOF</v>
      </c>
      <c r="E3728" s="110">
        <v>36</v>
      </c>
    </row>
    <row r="3729" spans="1:5">
      <c r="A3729" s="58">
        <v>360370</v>
      </c>
      <c r="B3729" s="58" t="str">
        <f t="shared" si="116"/>
        <v>AG360370</v>
      </c>
      <c r="C3729" s="35" t="s">
        <v>19591</v>
      </c>
      <c r="D3729" s="35" t="str">
        <f t="shared" si="117"/>
        <v>360370 - HOPWA Housing 5_100</v>
      </c>
      <c r="E3729" s="110">
        <v>36</v>
      </c>
    </row>
    <row r="3730" spans="1:5">
      <c r="A3730" s="58">
        <v>360373</v>
      </c>
      <c r="B3730" s="58" t="str">
        <f t="shared" si="116"/>
        <v>AG360373</v>
      </c>
      <c r="C3730" s="35" t="s">
        <v>19592</v>
      </c>
      <c r="D3730" s="35" t="str">
        <f t="shared" si="117"/>
        <v>360373 - Corinthian Development Inc NOF</v>
      </c>
      <c r="E3730" s="110">
        <v>36</v>
      </c>
    </row>
    <row r="3731" spans="1:5">
      <c r="A3731" s="58">
        <v>360375</v>
      </c>
      <c r="B3731" s="58" t="str">
        <f t="shared" si="116"/>
        <v>AG360375</v>
      </c>
      <c r="C3731" s="35" t="s">
        <v>19593</v>
      </c>
      <c r="D3731" s="35" t="str">
        <f t="shared" si="117"/>
        <v>360375 - Alzheimers Association Detroit Area NOF</v>
      </c>
      <c r="E3731" s="110">
        <v>36</v>
      </c>
    </row>
    <row r="3732" spans="1:5">
      <c r="A3732" s="58">
        <v>360378</v>
      </c>
      <c r="B3732" s="58" t="str">
        <f t="shared" si="116"/>
        <v>AG360378</v>
      </c>
      <c r="C3732" s="35" t="s">
        <v>7099</v>
      </c>
      <c r="D3732" s="35" t="str">
        <f t="shared" si="117"/>
        <v>360378 - Downtown Senior Citizens Center NOF</v>
      </c>
      <c r="E3732" s="110">
        <v>36</v>
      </c>
    </row>
    <row r="3733" spans="1:5">
      <c r="A3733" s="58">
        <v>360379</v>
      </c>
      <c r="B3733" s="58" t="str">
        <f t="shared" si="116"/>
        <v>AG360379</v>
      </c>
      <c r="C3733" s="35" t="s">
        <v>7101</v>
      </c>
      <c r="D3733" s="35" t="str">
        <f t="shared" si="117"/>
        <v>360379 - Barney McCosky Baseball_Basketball NOF</v>
      </c>
      <c r="E3733" s="110">
        <v>36</v>
      </c>
    </row>
    <row r="3734" spans="1:5">
      <c r="A3734" s="58">
        <v>360380</v>
      </c>
      <c r="B3734" s="58" t="str">
        <f t="shared" si="116"/>
        <v>AG360380</v>
      </c>
      <c r="C3734" s="35" t="s">
        <v>7103</v>
      </c>
      <c r="D3734" s="35" t="str">
        <f t="shared" si="117"/>
        <v>360380 - Berg_Lasher Community Association NOF</v>
      </c>
      <c r="E3734" s="110">
        <v>36</v>
      </c>
    </row>
    <row r="3735" spans="1:5">
      <c r="A3735" s="58">
        <v>360381</v>
      </c>
      <c r="B3735" s="58" t="str">
        <f t="shared" si="116"/>
        <v>AG360381</v>
      </c>
      <c r="C3735" s="35" t="s">
        <v>19594</v>
      </c>
      <c r="D3735" s="35" t="str">
        <f t="shared" si="117"/>
        <v>360381 - Citizens Against Neigh Deter Home Repair</v>
      </c>
      <c r="E3735" s="110">
        <v>36</v>
      </c>
    </row>
    <row r="3736" spans="1:5">
      <c r="A3736" s="58">
        <v>360390</v>
      </c>
      <c r="B3736" s="58" t="str">
        <f t="shared" si="116"/>
        <v>AG360390</v>
      </c>
      <c r="C3736" s="35" t="s">
        <v>7107</v>
      </c>
      <c r="D3736" s="35" t="str">
        <f t="shared" si="117"/>
        <v>360390 - Grand Shaft Community Association NOF</v>
      </c>
      <c r="E3736" s="110">
        <v>36</v>
      </c>
    </row>
    <row r="3737" spans="1:5">
      <c r="A3737" s="58">
        <v>360391</v>
      </c>
      <c r="B3737" s="58" t="str">
        <f t="shared" si="116"/>
        <v>AG360391</v>
      </c>
      <c r="C3737" s="35" t="s">
        <v>7109</v>
      </c>
      <c r="D3737" s="35" t="str">
        <f t="shared" si="117"/>
        <v>360391 - Hope Unity and Growth NOF</v>
      </c>
      <c r="E3737" s="110">
        <v>36</v>
      </c>
    </row>
    <row r="3738" spans="1:5">
      <c r="A3738" s="58">
        <v>360395</v>
      </c>
      <c r="B3738" s="58" t="str">
        <f t="shared" si="116"/>
        <v>AG360395</v>
      </c>
      <c r="C3738" s="35" t="s">
        <v>7111</v>
      </c>
      <c r="D3738" s="35" t="str">
        <f t="shared" si="117"/>
        <v>360395 - Margaret's Manor NOF</v>
      </c>
      <c r="E3738" s="110">
        <v>36</v>
      </c>
    </row>
    <row r="3739" spans="1:5">
      <c r="A3739" s="58">
        <v>360397</v>
      </c>
      <c r="B3739" s="58" t="str">
        <f t="shared" si="116"/>
        <v>AG360397</v>
      </c>
      <c r="C3739" s="35" t="s">
        <v>7113</v>
      </c>
      <c r="D3739" s="35" t="str">
        <f t="shared" si="117"/>
        <v>360397 - Michigan Lesbian and Gay Antiviolence NOF</v>
      </c>
      <c r="E3739" s="110">
        <v>36</v>
      </c>
    </row>
    <row r="3740" spans="1:5">
      <c r="A3740" s="58">
        <v>360401</v>
      </c>
      <c r="B3740" s="58" t="str">
        <f t="shared" si="116"/>
        <v>AG360401</v>
      </c>
      <c r="C3740" s="35" t="s">
        <v>7115</v>
      </c>
      <c r="D3740" s="35" t="str">
        <f t="shared" si="117"/>
        <v>360401 - Trinity Community Development NOF</v>
      </c>
      <c r="E3740" s="110">
        <v>36</v>
      </c>
    </row>
    <row r="3741" spans="1:5">
      <c r="A3741" s="58">
        <v>360406</v>
      </c>
      <c r="B3741" s="58" t="str">
        <f t="shared" si="116"/>
        <v>AG360406</v>
      </c>
      <c r="C3741" s="35" t="s">
        <v>7117</v>
      </c>
      <c r="D3741" s="35" t="str">
        <f t="shared" si="117"/>
        <v>360406 - Detroit Health Care Homeless BG</v>
      </c>
      <c r="E3741" s="110">
        <v>36</v>
      </c>
    </row>
    <row r="3742" spans="1:5">
      <c r="A3742" s="58">
        <v>360407</v>
      </c>
      <c r="B3742" s="58" t="str">
        <f t="shared" si="116"/>
        <v>AG360407</v>
      </c>
      <c r="C3742" s="35" t="s">
        <v>19595</v>
      </c>
      <c r="D3742" s="35" t="str">
        <f t="shared" si="117"/>
        <v>360407 - Adult Well Being Services NOF</v>
      </c>
      <c r="E3742" s="110">
        <v>36</v>
      </c>
    </row>
    <row r="3743" spans="1:5">
      <c r="A3743" s="58">
        <v>360408</v>
      </c>
      <c r="B3743" s="58" t="str">
        <f t="shared" si="116"/>
        <v>AG360408</v>
      </c>
      <c r="C3743" s="35" t="s">
        <v>19596</v>
      </c>
      <c r="D3743" s="35" t="str">
        <f t="shared" si="117"/>
        <v>360408 - West Village Commercial Development Corporation</v>
      </c>
      <c r="E3743" s="110">
        <v>36</v>
      </c>
    </row>
    <row r="3744" spans="1:5">
      <c r="A3744" s="58">
        <v>360413</v>
      </c>
      <c r="B3744" s="58" t="str">
        <f t="shared" si="116"/>
        <v>AG360413</v>
      </c>
      <c r="C3744" s="35" t="s">
        <v>7166</v>
      </c>
      <c r="D3744" s="35" t="str">
        <f t="shared" si="117"/>
        <v>360413 - Peoples Community Church NOF</v>
      </c>
      <c r="E3744" s="110">
        <v>36</v>
      </c>
    </row>
    <row r="3745" spans="1:5">
      <c r="A3745" s="58">
        <v>360414</v>
      </c>
      <c r="B3745" s="58" t="str">
        <f t="shared" si="116"/>
        <v>AG360414</v>
      </c>
      <c r="C3745" s="35" t="s">
        <v>7180</v>
      </c>
      <c r="D3745" s="35" t="str">
        <f t="shared" si="117"/>
        <v>360414 - Wilshire Drive Block Club NOF</v>
      </c>
      <c r="E3745" s="110">
        <v>36</v>
      </c>
    </row>
    <row r="3746" spans="1:5">
      <c r="A3746" s="58">
        <v>360415</v>
      </c>
      <c r="B3746" s="58" t="str">
        <f t="shared" si="116"/>
        <v>AG360415</v>
      </c>
      <c r="C3746" s="35" t="s">
        <v>7186</v>
      </c>
      <c r="D3746" s="35" t="str">
        <f t="shared" si="117"/>
        <v>360415 - Arcadia Park Association NOF</v>
      </c>
      <c r="E3746" s="110">
        <v>36</v>
      </c>
    </row>
    <row r="3747" spans="1:5">
      <c r="A3747" s="58">
        <v>360416</v>
      </c>
      <c r="B3747" s="58" t="str">
        <f t="shared" si="116"/>
        <v>AG360416</v>
      </c>
      <c r="C3747" s="35" t="s">
        <v>7188</v>
      </c>
      <c r="D3747" s="35" t="str">
        <f t="shared" si="117"/>
        <v>360416 - Bagley Community Council NOF</v>
      </c>
      <c r="E3747" s="110">
        <v>36</v>
      </c>
    </row>
    <row r="3748" spans="1:5">
      <c r="A3748" s="58">
        <v>360417</v>
      </c>
      <c r="B3748" s="58" t="str">
        <f t="shared" si="116"/>
        <v>AG360417</v>
      </c>
      <c r="C3748" s="35" t="s">
        <v>7190</v>
      </c>
      <c r="D3748" s="35" t="str">
        <f t="shared" si="117"/>
        <v>360417 - Detroit Area Council Boy Scouts NOF</v>
      </c>
      <c r="E3748" s="110">
        <v>36</v>
      </c>
    </row>
    <row r="3749" spans="1:5">
      <c r="A3749" s="58">
        <v>360421</v>
      </c>
      <c r="B3749" s="58" t="str">
        <f t="shared" si="116"/>
        <v>AG360421</v>
      </c>
      <c r="C3749" s="35" t="s">
        <v>19597</v>
      </c>
      <c r="D3749" s="35" t="str">
        <f t="shared" si="117"/>
        <v>360421 - Goal Adult Day Care NOF</v>
      </c>
      <c r="E3749" s="110">
        <v>36</v>
      </c>
    </row>
    <row r="3750" spans="1:5">
      <c r="A3750" s="58">
        <v>360422</v>
      </c>
      <c r="B3750" s="58" t="str">
        <f t="shared" si="116"/>
        <v>AG360422</v>
      </c>
      <c r="C3750" s="35" t="s">
        <v>7194</v>
      </c>
      <c r="D3750" s="35" t="str">
        <f t="shared" si="117"/>
        <v>360422 - Holcomb Fisher NOF</v>
      </c>
      <c r="E3750" s="110">
        <v>36</v>
      </c>
    </row>
    <row r="3751" spans="1:5">
      <c r="A3751" s="58">
        <v>360423</v>
      </c>
      <c r="B3751" s="58" t="str">
        <f t="shared" si="116"/>
        <v>AG360423</v>
      </c>
      <c r="C3751" s="35" t="s">
        <v>19598</v>
      </c>
      <c r="D3751" s="35" t="str">
        <f t="shared" si="117"/>
        <v>360423 - Kelly Morang Center NOF</v>
      </c>
      <c r="E3751" s="110">
        <v>36</v>
      </c>
    </row>
    <row r="3752" spans="1:5">
      <c r="A3752" s="58">
        <v>360425</v>
      </c>
      <c r="B3752" s="58" t="str">
        <f t="shared" si="116"/>
        <v>AG360425</v>
      </c>
      <c r="C3752" s="35" t="s">
        <v>7198</v>
      </c>
      <c r="D3752" s="35" t="str">
        <f t="shared" si="117"/>
        <v>360425 - Mexicantown Commercial Development NOF</v>
      </c>
      <c r="E3752" s="110">
        <v>36</v>
      </c>
    </row>
    <row r="3753" spans="1:5">
      <c r="A3753" s="58">
        <v>360426</v>
      </c>
      <c r="B3753" s="58" t="str">
        <f t="shared" si="116"/>
        <v>AG360426</v>
      </c>
      <c r="C3753" s="35" t="s">
        <v>19599</v>
      </c>
      <c r="D3753" s="35" t="str">
        <f t="shared" si="117"/>
        <v>360426 - Church of Messiah Harabu PS</v>
      </c>
      <c r="E3753" s="110">
        <v>36</v>
      </c>
    </row>
    <row r="3754" spans="1:5">
      <c r="A3754" s="58">
        <v>360427</v>
      </c>
      <c r="B3754" s="58" t="str">
        <f t="shared" si="116"/>
        <v>AG360427</v>
      </c>
      <c r="C3754" s="35" t="s">
        <v>19600</v>
      </c>
      <c r="D3754" s="35" t="str">
        <f t="shared" si="117"/>
        <v>360427 - Ser Metro</v>
      </c>
      <c r="E3754" s="110">
        <v>36</v>
      </c>
    </row>
    <row r="3755" spans="1:5">
      <c r="A3755" s="58">
        <v>360429</v>
      </c>
      <c r="B3755" s="58" t="str">
        <f t="shared" si="116"/>
        <v>AG360429</v>
      </c>
      <c r="C3755" s="35" t="s">
        <v>7232</v>
      </c>
      <c r="D3755" s="35" t="str">
        <f t="shared" si="117"/>
        <v>360429 - Homeless Assistance BG</v>
      </c>
      <c r="E3755" s="110">
        <v>36</v>
      </c>
    </row>
    <row r="3756" spans="1:5">
      <c r="A3756" s="58">
        <v>360431</v>
      </c>
      <c r="B3756" s="58" t="str">
        <f t="shared" si="116"/>
        <v>AG360431</v>
      </c>
      <c r="C3756" s="35" t="s">
        <v>19601</v>
      </c>
      <c r="D3756" s="35" t="str">
        <f t="shared" si="117"/>
        <v>360431 - Emergency Shelter Improvement EZ DEV</v>
      </c>
      <c r="E3756" s="110">
        <v>36</v>
      </c>
    </row>
    <row r="3757" spans="1:5">
      <c r="A3757" s="58">
        <v>360432</v>
      </c>
      <c r="B3757" s="58" t="str">
        <f t="shared" si="116"/>
        <v>AG360432</v>
      </c>
      <c r="C3757" s="35" t="s">
        <v>19602</v>
      </c>
      <c r="D3757" s="35" t="str">
        <f t="shared" si="117"/>
        <v>360432 - Emergency Shelter</v>
      </c>
      <c r="E3757" s="110">
        <v>36</v>
      </c>
    </row>
    <row r="3758" spans="1:5">
      <c r="A3758" s="58">
        <v>360433</v>
      </c>
      <c r="B3758" s="58" t="str">
        <f t="shared" si="116"/>
        <v>AG360433</v>
      </c>
      <c r="C3758" s="35" t="s">
        <v>19603</v>
      </c>
      <c r="D3758" s="35" t="str">
        <f t="shared" si="117"/>
        <v>360433 - Home Program 96 97</v>
      </c>
      <c r="E3758" s="110">
        <v>36</v>
      </c>
    </row>
    <row r="3759" spans="1:5">
      <c r="A3759" s="58">
        <v>360434</v>
      </c>
      <c r="B3759" s="58" t="str">
        <f t="shared" si="116"/>
        <v>AG360434</v>
      </c>
      <c r="C3759" s="35" t="s">
        <v>19604</v>
      </c>
      <c r="D3759" s="35" t="str">
        <f t="shared" si="117"/>
        <v>360434 - Home Empowerment Zone 96 97</v>
      </c>
      <c r="E3759" s="110">
        <v>36</v>
      </c>
    </row>
    <row r="3760" spans="1:5">
      <c r="A3760" s="58">
        <v>360437</v>
      </c>
      <c r="B3760" s="58" t="str">
        <f t="shared" si="116"/>
        <v>AG360437</v>
      </c>
      <c r="C3760" s="35" t="s">
        <v>19605</v>
      </c>
      <c r="D3760" s="35" t="str">
        <f t="shared" si="117"/>
        <v>360437 - Detroit Windsor Dance Academy NOF</v>
      </c>
      <c r="E3760" s="110">
        <v>36</v>
      </c>
    </row>
    <row r="3761" spans="1:5">
      <c r="A3761" s="58">
        <v>360438</v>
      </c>
      <c r="B3761" s="58" t="str">
        <f t="shared" si="116"/>
        <v>AG360438</v>
      </c>
      <c r="C3761" s="35" t="s">
        <v>19606</v>
      </c>
      <c r="D3761" s="35" t="str">
        <f t="shared" si="117"/>
        <v>360438 - Association Of Chinese _ Americans NOF</v>
      </c>
      <c r="E3761" s="110">
        <v>36</v>
      </c>
    </row>
    <row r="3762" spans="1:5">
      <c r="A3762" s="58">
        <v>360439</v>
      </c>
      <c r="B3762" s="58" t="str">
        <f t="shared" si="116"/>
        <v>AG360439</v>
      </c>
      <c r="C3762" s="35" t="s">
        <v>7293</v>
      </c>
      <c r="D3762" s="35" t="str">
        <f t="shared" si="117"/>
        <v>360439 - Bagley Housing Association NOF</v>
      </c>
      <c r="E3762" s="110">
        <v>36</v>
      </c>
    </row>
    <row r="3763" spans="1:5">
      <c r="A3763" s="58">
        <v>360440</v>
      </c>
      <c r="B3763" s="58" t="str">
        <f t="shared" si="116"/>
        <v>AG360440</v>
      </c>
      <c r="C3763" s="35" t="s">
        <v>7295</v>
      </c>
      <c r="D3763" s="35" t="str">
        <f t="shared" si="117"/>
        <v>360440 - Deaf Hearing and Speech Center NOF</v>
      </c>
      <c r="E3763" s="110">
        <v>36</v>
      </c>
    </row>
    <row r="3764" spans="1:5">
      <c r="A3764" s="58">
        <v>360442</v>
      </c>
      <c r="B3764" s="58" t="str">
        <f t="shared" si="116"/>
        <v>AG360442</v>
      </c>
      <c r="C3764" s="35" t="s">
        <v>19607</v>
      </c>
      <c r="D3764" s="35" t="str">
        <f t="shared" si="117"/>
        <v>360442 - Pro_Literacy Detroit</v>
      </c>
      <c r="E3764" s="110">
        <v>36</v>
      </c>
    </row>
    <row r="3765" spans="1:5">
      <c r="A3765" s="58">
        <v>360443</v>
      </c>
      <c r="B3765" s="58" t="str">
        <f t="shared" si="116"/>
        <v>AG360443</v>
      </c>
      <c r="C3765" s="35" t="s">
        <v>7299</v>
      </c>
      <c r="D3765" s="35" t="str">
        <f t="shared" si="117"/>
        <v>360443 - Hammond Senior Services NOF</v>
      </c>
      <c r="E3765" s="110">
        <v>36</v>
      </c>
    </row>
    <row r="3766" spans="1:5">
      <c r="A3766" s="58">
        <v>360445</v>
      </c>
      <c r="B3766" s="58" t="str">
        <f t="shared" si="116"/>
        <v>AG360445</v>
      </c>
      <c r="C3766" s="35" t="s">
        <v>7301</v>
      </c>
      <c r="D3766" s="35" t="str">
        <f t="shared" si="117"/>
        <v>360445 - Davison Association Neighborhood Block Club</v>
      </c>
      <c r="E3766" s="110">
        <v>36</v>
      </c>
    </row>
    <row r="3767" spans="1:5">
      <c r="A3767" s="58">
        <v>360446</v>
      </c>
      <c r="B3767" s="58" t="str">
        <f t="shared" si="116"/>
        <v>AG360446</v>
      </c>
      <c r="C3767" s="35" t="s">
        <v>19608</v>
      </c>
      <c r="D3767" s="35" t="str">
        <f t="shared" si="117"/>
        <v>360446 - Charles Spivey Community Development</v>
      </c>
      <c r="E3767" s="110">
        <v>36</v>
      </c>
    </row>
    <row r="3768" spans="1:5">
      <c r="A3768" s="58">
        <v>360447</v>
      </c>
      <c r="B3768" s="58" t="str">
        <f t="shared" si="116"/>
        <v>AG360447</v>
      </c>
      <c r="C3768" s="35" t="s">
        <v>19609</v>
      </c>
      <c r="D3768" s="35" t="str">
        <f t="shared" si="117"/>
        <v>360447 - Boysville of Michigan Inc NOF</v>
      </c>
      <c r="E3768" s="110">
        <v>36</v>
      </c>
    </row>
    <row r="3769" spans="1:5">
      <c r="A3769" s="58">
        <v>360449</v>
      </c>
      <c r="B3769" s="58" t="str">
        <f t="shared" si="116"/>
        <v>AG360449</v>
      </c>
      <c r="C3769" s="35" t="s">
        <v>7309</v>
      </c>
      <c r="D3769" s="35" t="str">
        <f t="shared" si="117"/>
        <v>360449 - Home Technical Assistance BG</v>
      </c>
      <c r="E3769" s="110">
        <v>36</v>
      </c>
    </row>
    <row r="3770" spans="1:5">
      <c r="A3770" s="58">
        <v>360451</v>
      </c>
      <c r="B3770" s="58" t="str">
        <f t="shared" si="116"/>
        <v>AG360451</v>
      </c>
      <c r="C3770" s="35" t="s">
        <v>19610</v>
      </c>
      <c r="D3770" s="35" t="str">
        <f t="shared" si="117"/>
        <v>360451 - Neighborhood Service Organization Guide</v>
      </c>
      <c r="E3770" s="110">
        <v>36</v>
      </c>
    </row>
    <row r="3771" spans="1:5">
      <c r="A3771" s="58">
        <v>360452</v>
      </c>
      <c r="B3771" s="58" t="str">
        <f t="shared" si="116"/>
        <v>AG360452</v>
      </c>
      <c r="C3771" s="35" t="s">
        <v>7313</v>
      </c>
      <c r="D3771" s="35" t="str">
        <f t="shared" si="117"/>
        <v>360452 - One Stop Capital Shop</v>
      </c>
      <c r="E3771" s="110">
        <v>36</v>
      </c>
    </row>
    <row r="3772" spans="1:5">
      <c r="A3772" s="58">
        <v>360454</v>
      </c>
      <c r="B3772" s="58" t="str">
        <f t="shared" si="116"/>
        <v>AG360454</v>
      </c>
      <c r="C3772" s="35" t="s">
        <v>19611</v>
      </c>
      <c r="D3772" s="35" t="str">
        <f t="shared" si="117"/>
        <v>360454 - St Patrick Senior Center</v>
      </c>
      <c r="E3772" s="110">
        <v>36</v>
      </c>
    </row>
    <row r="3773" spans="1:5">
      <c r="A3773" s="58">
        <v>360458</v>
      </c>
      <c r="B3773" s="58" t="str">
        <f t="shared" si="116"/>
        <v>AG360458</v>
      </c>
      <c r="C3773" s="35" t="s">
        <v>7317</v>
      </c>
      <c r="D3773" s="35" t="str">
        <f t="shared" si="117"/>
        <v>360458 - Caring Together Services NOF</v>
      </c>
      <c r="E3773" s="110">
        <v>36</v>
      </c>
    </row>
    <row r="3774" spans="1:5">
      <c r="A3774" s="58">
        <v>360459</v>
      </c>
      <c r="B3774" s="58" t="str">
        <f t="shared" si="116"/>
        <v>AG360459</v>
      </c>
      <c r="C3774" s="35" t="s">
        <v>7321</v>
      </c>
      <c r="D3774" s="35" t="str">
        <f t="shared" si="117"/>
        <v>360459 - Cornerstone Community Development NOF</v>
      </c>
      <c r="E3774" s="110">
        <v>36</v>
      </c>
    </row>
    <row r="3775" spans="1:5">
      <c r="A3775" s="58">
        <v>360461</v>
      </c>
      <c r="B3775" s="58" t="str">
        <f t="shared" si="116"/>
        <v>AG360461</v>
      </c>
      <c r="C3775" s="35" t="s">
        <v>19612</v>
      </c>
      <c r="D3775" s="35" t="str">
        <f t="shared" si="117"/>
        <v>360461 - Gray &amp; Gray Productions NOF</v>
      </c>
      <c r="E3775" s="110">
        <v>36</v>
      </c>
    </row>
    <row r="3776" spans="1:5">
      <c r="A3776" s="58">
        <v>360462</v>
      </c>
      <c r="B3776" s="58" t="str">
        <f t="shared" si="116"/>
        <v>AG360462</v>
      </c>
      <c r="C3776" s="35" t="s">
        <v>7327</v>
      </c>
      <c r="D3776" s="35" t="str">
        <f t="shared" si="117"/>
        <v>360462 - Greater Detroit Community Outreach NOF</v>
      </c>
      <c r="E3776" s="110">
        <v>36</v>
      </c>
    </row>
    <row r="3777" spans="1:5">
      <c r="A3777" s="58">
        <v>360466</v>
      </c>
      <c r="B3777" s="58" t="str">
        <f t="shared" si="116"/>
        <v>AG360466</v>
      </c>
      <c r="C3777" s="35" t="s">
        <v>19613</v>
      </c>
      <c r="D3777" s="35" t="str">
        <f t="shared" si="117"/>
        <v>360466 - SEMCOSH _ Community Lead Abatement NOF</v>
      </c>
      <c r="E3777" s="110">
        <v>36</v>
      </c>
    </row>
    <row r="3778" spans="1:5">
      <c r="A3778" s="58">
        <v>360468</v>
      </c>
      <c r="B3778" s="58" t="str">
        <f t="shared" si="116"/>
        <v>AG360468</v>
      </c>
      <c r="C3778" s="35" t="s">
        <v>7333</v>
      </c>
      <c r="D3778" s="35" t="str">
        <f t="shared" si="117"/>
        <v>360468 - Detroit Self Employment NOF</v>
      </c>
      <c r="E3778" s="110">
        <v>36</v>
      </c>
    </row>
    <row r="3779" spans="1:5">
      <c r="A3779" s="58">
        <v>360469</v>
      </c>
      <c r="B3779" s="58" t="str">
        <f t="shared" si="116"/>
        <v>AG360469</v>
      </c>
      <c r="C3779" s="35" t="s">
        <v>19614</v>
      </c>
      <c r="D3779" s="35" t="str">
        <f t="shared" si="117"/>
        <v>360469 - Wellspring</v>
      </c>
      <c r="E3779" s="110">
        <v>36</v>
      </c>
    </row>
    <row r="3780" spans="1:5">
      <c r="A3780" s="58">
        <v>360470</v>
      </c>
      <c r="B3780" s="58" t="str">
        <f t="shared" ref="B3780:B3843" si="118">"AG"&amp;A3780</f>
        <v>AG360470</v>
      </c>
      <c r="C3780" s="35" t="s">
        <v>19615</v>
      </c>
      <c r="D3780" s="35" t="str">
        <f t="shared" ref="D3780:D3843" si="119">A3780&amp;" - "&amp;C3780</f>
        <v>360470 - NOF Home Rehabilitation Program Home</v>
      </c>
      <c r="E3780" s="110">
        <v>36</v>
      </c>
    </row>
    <row r="3781" spans="1:5">
      <c r="A3781" s="58">
        <v>360471</v>
      </c>
      <c r="B3781" s="58" t="str">
        <f t="shared" si="118"/>
        <v>AG360471</v>
      </c>
      <c r="C3781" s="35" t="s">
        <v>19616</v>
      </c>
      <c r="D3781" s="35" t="str">
        <f t="shared" si="119"/>
        <v>360471 - Home Ownership Program Home</v>
      </c>
      <c r="E3781" s="110">
        <v>36</v>
      </c>
    </row>
    <row r="3782" spans="1:5">
      <c r="A3782" s="58">
        <v>360474</v>
      </c>
      <c r="B3782" s="58" t="str">
        <f t="shared" si="118"/>
        <v>AG360474</v>
      </c>
      <c r="C3782" s="35" t="s">
        <v>7346</v>
      </c>
      <c r="D3782" s="35" t="str">
        <f t="shared" si="119"/>
        <v>360474 - Damons_House Services NOF</v>
      </c>
      <c r="E3782" s="110">
        <v>36</v>
      </c>
    </row>
    <row r="3783" spans="1:5">
      <c r="A3783" s="58">
        <v>360475</v>
      </c>
      <c r="B3783" s="58" t="str">
        <f t="shared" si="118"/>
        <v>AG360475</v>
      </c>
      <c r="C3783" s="35" t="s">
        <v>19617</v>
      </c>
      <c r="D3783" s="35" t="str">
        <f t="shared" si="119"/>
        <v>360475 - Detroit Radio Information Services NOF</v>
      </c>
      <c r="E3783" s="110">
        <v>36</v>
      </c>
    </row>
    <row r="3784" spans="1:5">
      <c r="A3784" s="58">
        <v>360476</v>
      </c>
      <c r="B3784" s="58" t="str">
        <f t="shared" si="118"/>
        <v>AG360476</v>
      </c>
      <c r="C3784" s="35" t="s">
        <v>7350</v>
      </c>
      <c r="D3784" s="35" t="str">
        <f t="shared" si="119"/>
        <v>360476 - Don Bosco Hall Services NOF</v>
      </c>
      <c r="E3784" s="110">
        <v>36</v>
      </c>
    </row>
    <row r="3785" spans="1:5">
      <c r="A3785" s="58">
        <v>360481</v>
      </c>
      <c r="B3785" s="58" t="str">
        <f t="shared" si="118"/>
        <v>AG360481</v>
      </c>
      <c r="C3785" s="35" t="s">
        <v>19618</v>
      </c>
      <c r="D3785" s="35" t="str">
        <f t="shared" si="119"/>
        <v>360481 - Council of Islamic Organization PFR</v>
      </c>
      <c r="E3785" s="110">
        <v>36</v>
      </c>
    </row>
    <row r="3786" spans="1:5">
      <c r="A3786" s="58">
        <v>360482</v>
      </c>
      <c r="B3786" s="58" t="str">
        <f t="shared" si="118"/>
        <v>AG360482</v>
      </c>
      <c r="C3786" s="35" t="s">
        <v>7360</v>
      </c>
      <c r="D3786" s="35" t="str">
        <f t="shared" si="119"/>
        <v>360482 - Euphrates Neighborhood NOF</v>
      </c>
      <c r="E3786" s="110">
        <v>36</v>
      </c>
    </row>
    <row r="3787" spans="1:5">
      <c r="A3787" s="58">
        <v>360483</v>
      </c>
      <c r="B3787" s="58" t="str">
        <f t="shared" si="118"/>
        <v>AG360483</v>
      </c>
      <c r="C3787" s="35" t="s">
        <v>7362</v>
      </c>
      <c r="D3787" s="35" t="str">
        <f t="shared" si="119"/>
        <v>360483 - Jewish Vocational Services NOF</v>
      </c>
      <c r="E3787" s="110">
        <v>36</v>
      </c>
    </row>
    <row r="3788" spans="1:5">
      <c r="A3788" s="58">
        <v>360485</v>
      </c>
      <c r="B3788" s="58" t="str">
        <f t="shared" si="118"/>
        <v>AG360485</v>
      </c>
      <c r="C3788" s="35" t="s">
        <v>19619</v>
      </c>
      <c r="D3788" s="35" t="str">
        <f t="shared" si="119"/>
        <v>360485 - Mendota_Birwood_Griggs_NOF</v>
      </c>
      <c r="E3788" s="110">
        <v>36</v>
      </c>
    </row>
    <row r="3789" spans="1:5">
      <c r="A3789" s="58">
        <v>360487</v>
      </c>
      <c r="B3789" s="58" t="str">
        <f t="shared" si="118"/>
        <v>AG360487</v>
      </c>
      <c r="C3789" s="35" t="s">
        <v>7372</v>
      </c>
      <c r="D3789" s="35" t="str">
        <f t="shared" si="119"/>
        <v>360487 - Grand River_Greenfield NOF</v>
      </c>
      <c r="E3789" s="110">
        <v>36</v>
      </c>
    </row>
    <row r="3790" spans="1:5">
      <c r="A3790" s="58">
        <v>360488</v>
      </c>
      <c r="B3790" s="58" t="str">
        <f t="shared" si="118"/>
        <v>AG360488</v>
      </c>
      <c r="C3790" s="35" t="s">
        <v>19620</v>
      </c>
      <c r="D3790" s="35" t="str">
        <f t="shared" si="119"/>
        <v>360488 - Northwest Community Action Committee</v>
      </c>
      <c r="E3790" s="110">
        <v>36</v>
      </c>
    </row>
    <row r="3791" spans="1:5">
      <c r="A3791" s="58">
        <v>360489</v>
      </c>
      <c r="B3791" s="58" t="str">
        <f t="shared" si="118"/>
        <v>AG360489</v>
      </c>
      <c r="C3791" s="35" t="s">
        <v>7376</v>
      </c>
      <c r="D3791" s="35" t="str">
        <f t="shared" si="119"/>
        <v>360489 - People United as One NOF</v>
      </c>
      <c r="E3791" s="110">
        <v>36</v>
      </c>
    </row>
    <row r="3792" spans="1:5">
      <c r="A3792" s="58">
        <v>360492</v>
      </c>
      <c r="B3792" s="58" t="str">
        <f t="shared" si="118"/>
        <v>AG360492</v>
      </c>
      <c r="C3792" s="35" t="s">
        <v>7380</v>
      </c>
      <c r="D3792" s="35" t="str">
        <f t="shared" si="119"/>
        <v>360492 - Plymouth_Chicago Improvement Association NOF</v>
      </c>
      <c r="E3792" s="110">
        <v>36</v>
      </c>
    </row>
    <row r="3793" spans="1:5">
      <c r="A3793" s="58">
        <v>360496</v>
      </c>
      <c r="B3793" s="58" t="str">
        <f t="shared" si="118"/>
        <v>AG360496</v>
      </c>
      <c r="C3793" s="35" t="s">
        <v>19621</v>
      </c>
      <c r="D3793" s="35" t="str">
        <f t="shared" si="119"/>
        <v>360496 - Project Lift Services _ NOF</v>
      </c>
      <c r="E3793" s="110">
        <v>36</v>
      </c>
    </row>
    <row r="3794" spans="1:5">
      <c r="A3794" s="58">
        <v>360497</v>
      </c>
      <c r="B3794" s="58" t="str">
        <f t="shared" si="118"/>
        <v>AG360497</v>
      </c>
      <c r="C3794" s="35" t="s">
        <v>19622</v>
      </c>
      <c r="D3794" s="35" t="str">
        <f t="shared" si="119"/>
        <v>360497 - St. Clair Block Club _ NOF</v>
      </c>
      <c r="E3794" s="110">
        <v>36</v>
      </c>
    </row>
    <row r="3795" spans="1:5">
      <c r="A3795" s="58">
        <v>360500</v>
      </c>
      <c r="B3795" s="58" t="str">
        <f t="shared" si="118"/>
        <v>AG360500</v>
      </c>
      <c r="C3795" s="35" t="s">
        <v>19623</v>
      </c>
      <c r="D3795" s="35" t="str">
        <f t="shared" si="119"/>
        <v>360500 - Life Choice Services</v>
      </c>
      <c r="E3795" s="110">
        <v>36</v>
      </c>
    </row>
    <row r="3796" spans="1:5">
      <c r="A3796" s="58">
        <v>360502</v>
      </c>
      <c r="B3796" s="58" t="str">
        <f t="shared" si="118"/>
        <v>AG360502</v>
      </c>
      <c r="C3796" s="35" t="s">
        <v>7426</v>
      </c>
      <c r="D3796" s="35" t="str">
        <f t="shared" si="119"/>
        <v>360502 - Carmelite Care Center NOF</v>
      </c>
      <c r="E3796" s="110">
        <v>36</v>
      </c>
    </row>
    <row r="3797" spans="1:5">
      <c r="A3797" s="58">
        <v>360503</v>
      </c>
      <c r="B3797" s="58" t="str">
        <f t="shared" si="118"/>
        <v>AG360503</v>
      </c>
      <c r="C3797" s="35" t="s">
        <v>7428</v>
      </c>
      <c r="D3797" s="35" t="str">
        <f t="shared" si="119"/>
        <v>360503 - College Park Community Organization NOF</v>
      </c>
      <c r="E3797" s="110">
        <v>36</v>
      </c>
    </row>
    <row r="3798" spans="1:5">
      <c r="A3798" s="58">
        <v>360504</v>
      </c>
      <c r="B3798" s="58" t="str">
        <f t="shared" si="118"/>
        <v>AG360504</v>
      </c>
      <c r="C3798" s="35" t="s">
        <v>7430</v>
      </c>
      <c r="D3798" s="35" t="str">
        <f t="shared" si="119"/>
        <v>360504 - Detroit Omega Foundation NOF</v>
      </c>
      <c r="E3798" s="110">
        <v>36</v>
      </c>
    </row>
    <row r="3799" spans="1:5">
      <c r="A3799" s="58">
        <v>360505</v>
      </c>
      <c r="B3799" s="58" t="str">
        <f t="shared" si="118"/>
        <v>AG360505</v>
      </c>
      <c r="C3799" s="35" t="s">
        <v>7432</v>
      </c>
      <c r="D3799" s="35" t="str">
        <f t="shared" si="119"/>
        <v>360505 - Eastside YMCA NOF</v>
      </c>
      <c r="E3799" s="110">
        <v>36</v>
      </c>
    </row>
    <row r="3800" spans="1:5">
      <c r="A3800" s="58">
        <v>360509</v>
      </c>
      <c r="B3800" s="58" t="str">
        <f t="shared" si="118"/>
        <v>AG360509</v>
      </c>
      <c r="C3800" s="35" t="s">
        <v>19624</v>
      </c>
      <c r="D3800" s="35" t="str">
        <f t="shared" si="119"/>
        <v>360509 - J &amp; J Development Program NOF</v>
      </c>
      <c r="E3800" s="110">
        <v>36</v>
      </c>
    </row>
    <row r="3801" spans="1:5">
      <c r="A3801" s="58">
        <v>360510</v>
      </c>
      <c r="B3801" s="58" t="str">
        <f t="shared" si="118"/>
        <v>AG360510</v>
      </c>
      <c r="C3801" s="35" t="s">
        <v>7436</v>
      </c>
      <c r="D3801" s="35" t="str">
        <f t="shared" si="119"/>
        <v>360510 - Leroy Dues Swim Club NOF</v>
      </c>
      <c r="E3801" s="110">
        <v>36</v>
      </c>
    </row>
    <row r="3802" spans="1:5">
      <c r="A3802" s="58">
        <v>360513</v>
      </c>
      <c r="B3802" s="58" t="str">
        <f t="shared" si="118"/>
        <v>AG360513</v>
      </c>
      <c r="C3802" s="35" t="s">
        <v>19625</v>
      </c>
      <c r="D3802" s="35" t="str">
        <f t="shared" si="119"/>
        <v>360513 - New Hope Non_Profit Housing Corporation NOF</v>
      </c>
      <c r="E3802" s="110">
        <v>36</v>
      </c>
    </row>
    <row r="3803" spans="1:5">
      <c r="A3803" s="58">
        <v>360516</v>
      </c>
      <c r="B3803" s="58" t="str">
        <f t="shared" si="118"/>
        <v>AG360516</v>
      </c>
      <c r="C3803" s="35" t="s">
        <v>19626</v>
      </c>
      <c r="D3803" s="35" t="str">
        <f t="shared" si="119"/>
        <v>360516 - West Side Cubs Organization Inc NOF</v>
      </c>
      <c r="E3803" s="110">
        <v>36</v>
      </c>
    </row>
    <row r="3804" spans="1:5">
      <c r="A3804" s="58">
        <v>360518</v>
      </c>
      <c r="B3804" s="58" t="str">
        <f t="shared" si="118"/>
        <v>AG360518</v>
      </c>
      <c r="C3804" s="35" t="s">
        <v>19627</v>
      </c>
      <c r="D3804" s="35" t="str">
        <f t="shared" si="119"/>
        <v>360518 - Eastside Raiders Youth Football NOF</v>
      </c>
      <c r="E3804" s="110">
        <v>36</v>
      </c>
    </row>
    <row r="3805" spans="1:5">
      <c r="A3805" s="58">
        <v>360520</v>
      </c>
      <c r="B3805" s="58" t="str">
        <f t="shared" si="118"/>
        <v>AG360520</v>
      </c>
      <c r="C3805" s="35" t="s">
        <v>7447</v>
      </c>
      <c r="D3805" s="35" t="str">
        <f t="shared" si="119"/>
        <v>360520 - Southwest Detroit Little League NOF</v>
      </c>
      <c r="E3805" s="110">
        <v>36</v>
      </c>
    </row>
    <row r="3806" spans="1:5">
      <c r="A3806" s="58">
        <v>360522</v>
      </c>
      <c r="B3806" s="58" t="str">
        <f t="shared" si="118"/>
        <v>AG360522</v>
      </c>
      <c r="C3806" s="35" t="s">
        <v>19628</v>
      </c>
      <c r="D3806" s="35" t="str">
        <f t="shared" si="119"/>
        <v>360522 - Peoples Community Services Metro Detroit NOF</v>
      </c>
      <c r="E3806" s="110">
        <v>36</v>
      </c>
    </row>
    <row r="3807" spans="1:5">
      <c r="A3807" s="58">
        <v>360523</v>
      </c>
      <c r="B3807" s="58" t="str">
        <f t="shared" si="118"/>
        <v>AG360523</v>
      </c>
      <c r="C3807" s="35" t="s">
        <v>19629</v>
      </c>
      <c r="D3807" s="35" t="str">
        <f t="shared" si="119"/>
        <v>360523 - Bethel East Crosstown Development NOF</v>
      </c>
      <c r="E3807" s="110">
        <v>36</v>
      </c>
    </row>
    <row r="3808" spans="1:5">
      <c r="A3808" s="58">
        <v>360525</v>
      </c>
      <c r="B3808" s="58" t="str">
        <f t="shared" si="118"/>
        <v>AG360525</v>
      </c>
      <c r="C3808" s="35" t="s">
        <v>7453</v>
      </c>
      <c r="D3808" s="35" t="str">
        <f t="shared" si="119"/>
        <v>360525 - St Joseph Hospital</v>
      </c>
      <c r="E3808" s="110">
        <v>36</v>
      </c>
    </row>
    <row r="3809" spans="1:5">
      <c r="A3809" s="58">
        <v>360530</v>
      </c>
      <c r="B3809" s="58" t="str">
        <f t="shared" si="118"/>
        <v>AG360530</v>
      </c>
      <c r="C3809" s="35" t="s">
        <v>7459</v>
      </c>
      <c r="D3809" s="35" t="str">
        <f t="shared" si="119"/>
        <v>360530 - Genesis Community Development Corporation NOF</v>
      </c>
      <c r="E3809" s="110">
        <v>36</v>
      </c>
    </row>
    <row r="3810" spans="1:5">
      <c r="A3810" s="58">
        <v>360536</v>
      </c>
      <c r="B3810" s="58" t="str">
        <f t="shared" si="118"/>
        <v>AG360536</v>
      </c>
      <c r="C3810" s="35" t="s">
        <v>19630</v>
      </c>
      <c r="D3810" s="35" t="str">
        <f t="shared" si="119"/>
        <v>360536 - Womens Justice Center 2 BG</v>
      </c>
      <c r="E3810" s="110">
        <v>36</v>
      </c>
    </row>
    <row r="3811" spans="1:5">
      <c r="A3811" s="58">
        <v>360537</v>
      </c>
      <c r="B3811" s="58" t="str">
        <f t="shared" si="118"/>
        <v>AG360537</v>
      </c>
      <c r="C3811" s="35" t="s">
        <v>19631</v>
      </c>
      <c r="D3811" s="35" t="str">
        <f t="shared" si="119"/>
        <v>360537 - Neighborhood Service Organization 3 BG</v>
      </c>
      <c r="E3811" s="110">
        <v>36</v>
      </c>
    </row>
    <row r="3812" spans="1:5">
      <c r="A3812" s="58">
        <v>360538</v>
      </c>
      <c r="B3812" s="58" t="str">
        <f t="shared" si="118"/>
        <v>AG360538</v>
      </c>
      <c r="C3812" s="35" t="s">
        <v>19632</v>
      </c>
      <c r="D3812" s="35" t="str">
        <f t="shared" si="119"/>
        <v>360538 - Effective Alternative Community Housing 2 BG</v>
      </c>
      <c r="E3812" s="110">
        <v>36</v>
      </c>
    </row>
    <row r="3813" spans="1:5">
      <c r="A3813" s="58">
        <v>360540</v>
      </c>
      <c r="B3813" s="58" t="str">
        <f t="shared" si="118"/>
        <v>AG360540</v>
      </c>
      <c r="C3813" s="35" t="s">
        <v>7471</v>
      </c>
      <c r="D3813" s="35" t="str">
        <f t="shared" si="119"/>
        <v>360540 - Interim House BG</v>
      </c>
      <c r="E3813" s="110">
        <v>36</v>
      </c>
    </row>
    <row r="3814" spans="1:5">
      <c r="A3814" s="58">
        <v>360548</v>
      </c>
      <c r="B3814" s="58" t="str">
        <f t="shared" si="118"/>
        <v>AG360548</v>
      </c>
      <c r="C3814" s="35" t="s">
        <v>7477</v>
      </c>
      <c r="D3814" s="35" t="str">
        <f t="shared" si="119"/>
        <v>360548 - University Development Corporation BG</v>
      </c>
      <c r="E3814" s="110">
        <v>36</v>
      </c>
    </row>
    <row r="3815" spans="1:5">
      <c r="A3815" s="58">
        <v>360551</v>
      </c>
      <c r="B3815" s="58" t="str">
        <f t="shared" si="118"/>
        <v>AG360551</v>
      </c>
      <c r="C3815" s="35" t="s">
        <v>19633</v>
      </c>
      <c r="D3815" s="35" t="str">
        <f t="shared" si="119"/>
        <v>360551 - Kabaz(Black Jewels) Inc NOF</v>
      </c>
      <c r="E3815" s="110">
        <v>36</v>
      </c>
    </row>
    <row r="3816" spans="1:5">
      <c r="A3816" s="58">
        <v>360552</v>
      </c>
      <c r="B3816" s="58" t="str">
        <f t="shared" si="118"/>
        <v>AG360552</v>
      </c>
      <c r="C3816" s="35" t="s">
        <v>7519</v>
      </c>
      <c r="D3816" s="35" t="str">
        <f t="shared" si="119"/>
        <v>360552 - Home Program 93 Project</v>
      </c>
      <c r="E3816" s="110">
        <v>36</v>
      </c>
    </row>
    <row r="3817" spans="1:5">
      <c r="A3817" s="58">
        <v>360555</v>
      </c>
      <c r="B3817" s="58" t="str">
        <f t="shared" si="118"/>
        <v>AG360555</v>
      </c>
      <c r="C3817" s="35" t="s">
        <v>19634</v>
      </c>
      <c r="D3817" s="35" t="str">
        <f t="shared" si="119"/>
        <v>360555 - Neighborhood Opportunity Fund_360555</v>
      </c>
      <c r="E3817" s="110">
        <v>36</v>
      </c>
    </row>
    <row r="3818" spans="1:5">
      <c r="A3818" s="58">
        <v>360556</v>
      </c>
      <c r="B3818" s="58" t="str">
        <f t="shared" si="118"/>
        <v>AG360556</v>
      </c>
      <c r="C3818" s="35" t="s">
        <v>7525</v>
      </c>
      <c r="D3818" s="35" t="str">
        <f t="shared" si="119"/>
        <v>360556 - Fair Banking Alliance BG</v>
      </c>
      <c r="E3818" s="110">
        <v>36</v>
      </c>
    </row>
    <row r="3819" spans="1:5">
      <c r="A3819" s="58">
        <v>360558</v>
      </c>
      <c r="B3819" s="58" t="str">
        <f t="shared" si="118"/>
        <v>AG360558</v>
      </c>
      <c r="C3819" s="35" t="s">
        <v>19635</v>
      </c>
      <c r="D3819" s="35" t="str">
        <f t="shared" si="119"/>
        <v>360558 - SWDBA</v>
      </c>
      <c r="E3819" s="110">
        <v>36</v>
      </c>
    </row>
    <row r="3820" spans="1:5">
      <c r="A3820" s="58">
        <v>360560</v>
      </c>
      <c r="B3820" s="58" t="str">
        <f t="shared" si="118"/>
        <v>AG360560</v>
      </c>
      <c r="C3820" s="35" t="s">
        <v>7544</v>
      </c>
      <c r="D3820" s="35" t="str">
        <f t="shared" si="119"/>
        <v>360560 - Cathedral Community Center NOF</v>
      </c>
      <c r="E3820" s="110">
        <v>36</v>
      </c>
    </row>
    <row r="3821" spans="1:5">
      <c r="A3821" s="58">
        <v>360561</v>
      </c>
      <c r="B3821" s="58" t="str">
        <f t="shared" si="118"/>
        <v>AG360561</v>
      </c>
      <c r="C3821" s="35" t="s">
        <v>19636</v>
      </c>
      <c r="D3821" s="35" t="str">
        <f t="shared" si="119"/>
        <v>360561 - Crary St Mary's Community Council NOF</v>
      </c>
      <c r="E3821" s="110">
        <v>36</v>
      </c>
    </row>
    <row r="3822" spans="1:5">
      <c r="A3822" s="58">
        <v>360563</v>
      </c>
      <c r="B3822" s="58" t="str">
        <f t="shared" si="118"/>
        <v>AG360563</v>
      </c>
      <c r="C3822" s="35" t="s">
        <v>7576</v>
      </c>
      <c r="D3822" s="35" t="str">
        <f t="shared" si="119"/>
        <v>360563 - Rental Rehabilitation Loan Program BG</v>
      </c>
      <c r="E3822" s="110">
        <v>36</v>
      </c>
    </row>
    <row r="3823" spans="1:5">
      <c r="A3823" s="58">
        <v>360565</v>
      </c>
      <c r="B3823" s="58" t="str">
        <f t="shared" si="118"/>
        <v>AG360565</v>
      </c>
      <c r="C3823" s="35" t="s">
        <v>7592</v>
      </c>
      <c r="D3823" s="35" t="str">
        <f t="shared" si="119"/>
        <v>360565 - Detroit Science Center BG</v>
      </c>
      <c r="E3823" s="110">
        <v>36</v>
      </c>
    </row>
    <row r="3824" spans="1:5">
      <c r="A3824" s="58">
        <v>360566</v>
      </c>
      <c r="B3824" s="58" t="str">
        <f t="shared" si="118"/>
        <v>AG360566</v>
      </c>
      <c r="C3824" s="35" t="s">
        <v>19637</v>
      </c>
      <c r="D3824" s="35" t="str">
        <f t="shared" si="119"/>
        <v>360566 - Fitzgerald Community Council BG</v>
      </c>
      <c r="E3824" s="110">
        <v>36</v>
      </c>
    </row>
    <row r="3825" spans="1:5">
      <c r="A3825" s="58">
        <v>360569</v>
      </c>
      <c r="B3825" s="58" t="str">
        <f t="shared" si="118"/>
        <v>AG360569</v>
      </c>
      <c r="C3825" s="35" t="s">
        <v>19638</v>
      </c>
      <c r="D3825" s="35" t="str">
        <f t="shared" si="119"/>
        <v>360569 - American GI Forum of Detroit NOF</v>
      </c>
      <c r="E3825" s="110">
        <v>36</v>
      </c>
    </row>
    <row r="3826" spans="1:5">
      <c r="A3826" s="58">
        <v>360570</v>
      </c>
      <c r="B3826" s="58" t="str">
        <f t="shared" si="118"/>
        <v>AG360570</v>
      </c>
      <c r="C3826" s="35" t="s">
        <v>7600</v>
      </c>
      <c r="D3826" s="35" t="str">
        <f t="shared" si="119"/>
        <v>360570 - Buoy 3 NOF</v>
      </c>
      <c r="E3826" s="110">
        <v>36</v>
      </c>
    </row>
    <row r="3827" spans="1:5">
      <c r="A3827" s="58">
        <v>360572</v>
      </c>
      <c r="B3827" s="58" t="str">
        <f t="shared" si="118"/>
        <v>AG360572</v>
      </c>
      <c r="C3827" s="35" t="s">
        <v>19639</v>
      </c>
      <c r="D3827" s="35" t="str">
        <f t="shared" si="119"/>
        <v>360572 - Lift Womens Resources Center</v>
      </c>
      <c r="E3827" s="110">
        <v>36</v>
      </c>
    </row>
    <row r="3828" spans="1:5">
      <c r="A3828" s="58">
        <v>360573</v>
      </c>
      <c r="B3828" s="58" t="str">
        <f t="shared" si="118"/>
        <v>AG360573</v>
      </c>
      <c r="C3828" s="35" t="s">
        <v>19640</v>
      </c>
      <c r="D3828" s="35" t="str">
        <f t="shared" si="119"/>
        <v>360573 - Elmhurst Home Inc NOF</v>
      </c>
      <c r="E3828" s="110">
        <v>36</v>
      </c>
    </row>
    <row r="3829" spans="1:5">
      <c r="A3829" s="58">
        <v>360574</v>
      </c>
      <c r="B3829" s="58" t="str">
        <f t="shared" si="118"/>
        <v>AG360574</v>
      </c>
      <c r="C3829" s="35" t="s">
        <v>19641</v>
      </c>
      <c r="D3829" s="35" t="str">
        <f t="shared" si="119"/>
        <v>360574 - LASED</v>
      </c>
      <c r="E3829" s="110">
        <v>36</v>
      </c>
    </row>
    <row r="3830" spans="1:5">
      <c r="A3830" s="58">
        <v>360577</v>
      </c>
      <c r="B3830" s="58" t="str">
        <f t="shared" si="118"/>
        <v>AG360577</v>
      </c>
      <c r="C3830" s="35" t="s">
        <v>7612</v>
      </c>
      <c r="D3830" s="35" t="str">
        <f t="shared" si="119"/>
        <v>360577 - Franklin Park Community Council NOF</v>
      </c>
      <c r="E3830" s="110">
        <v>36</v>
      </c>
    </row>
    <row r="3831" spans="1:5">
      <c r="A3831" s="58">
        <v>360583</v>
      </c>
      <c r="B3831" s="58" t="str">
        <f t="shared" si="118"/>
        <v>AG360583</v>
      </c>
      <c r="C3831" s="35" t="s">
        <v>19642</v>
      </c>
      <c r="D3831" s="35" t="str">
        <f t="shared" si="119"/>
        <v>360583 - Council Action United for Service Efforts NOF</v>
      </c>
      <c r="E3831" s="110">
        <v>36</v>
      </c>
    </row>
    <row r="3832" spans="1:5">
      <c r="A3832" s="58">
        <v>360584</v>
      </c>
      <c r="B3832" s="58" t="str">
        <f t="shared" si="118"/>
        <v>AG360584</v>
      </c>
      <c r="C3832" s="35" t="s">
        <v>7627</v>
      </c>
      <c r="D3832" s="35" t="str">
        <f t="shared" si="119"/>
        <v>360584 - Brightmoor Community Center NOF</v>
      </c>
      <c r="E3832" s="110">
        <v>36</v>
      </c>
    </row>
    <row r="3833" spans="1:5">
      <c r="A3833" s="58">
        <v>360588</v>
      </c>
      <c r="B3833" s="58" t="str">
        <f t="shared" si="118"/>
        <v>AG360588</v>
      </c>
      <c r="C3833" s="35" t="s">
        <v>7641</v>
      </c>
      <c r="D3833" s="35" t="str">
        <f t="shared" si="119"/>
        <v>360588 - Michigan Legal Services NOF</v>
      </c>
      <c r="E3833" s="110">
        <v>36</v>
      </c>
    </row>
    <row r="3834" spans="1:5">
      <c r="A3834" s="58">
        <v>360595</v>
      </c>
      <c r="B3834" s="58" t="str">
        <f t="shared" si="118"/>
        <v>AG360595</v>
      </c>
      <c r="C3834" s="35" t="s">
        <v>7651</v>
      </c>
      <c r="D3834" s="35" t="str">
        <f t="shared" si="119"/>
        <v>360595 - Michael Searcy Community Center</v>
      </c>
      <c r="E3834" s="110">
        <v>36</v>
      </c>
    </row>
    <row r="3835" spans="1:5">
      <c r="A3835" s="58">
        <v>360596</v>
      </c>
      <c r="B3835" s="58" t="str">
        <f t="shared" si="118"/>
        <v>AG360596</v>
      </c>
      <c r="C3835" s="35" t="s">
        <v>7653</v>
      </c>
      <c r="D3835" s="35" t="str">
        <f t="shared" si="119"/>
        <v>360596 - Zeta Phi Beta Sorority NOF</v>
      </c>
      <c r="E3835" s="110">
        <v>36</v>
      </c>
    </row>
    <row r="3836" spans="1:5">
      <c r="A3836" s="58">
        <v>360597</v>
      </c>
      <c r="B3836" s="58" t="str">
        <f t="shared" si="118"/>
        <v>AG360597</v>
      </c>
      <c r="C3836" s="35" t="s">
        <v>19643</v>
      </c>
      <c r="D3836" s="35" t="str">
        <f t="shared" si="119"/>
        <v>360597 - Housing Counsel Detroit Non Profit HC BG</v>
      </c>
      <c r="E3836" s="110">
        <v>36</v>
      </c>
    </row>
    <row r="3837" spans="1:5">
      <c r="A3837" s="58">
        <v>360598</v>
      </c>
      <c r="B3837" s="58" t="str">
        <f t="shared" si="118"/>
        <v>AG360598</v>
      </c>
      <c r="C3837" s="35" t="s">
        <v>19644</v>
      </c>
      <c r="D3837" s="35" t="str">
        <f t="shared" si="119"/>
        <v>360598 - Landlord Tenant Council UCHC NOF</v>
      </c>
      <c r="E3837" s="110">
        <v>36</v>
      </c>
    </row>
    <row r="3838" spans="1:5">
      <c r="A3838" s="58">
        <v>360599</v>
      </c>
      <c r="B3838" s="58" t="str">
        <f t="shared" si="118"/>
        <v>AG360599</v>
      </c>
      <c r="C3838" s="35" t="s">
        <v>19645</v>
      </c>
      <c r="D3838" s="35" t="str">
        <f t="shared" si="119"/>
        <v>360599 - Central Industrial Park Sec 108 Loan Float Repay</v>
      </c>
      <c r="E3838" s="110">
        <v>36</v>
      </c>
    </row>
    <row r="3839" spans="1:5">
      <c r="A3839" s="58">
        <v>360600</v>
      </c>
      <c r="B3839" s="58" t="str">
        <f t="shared" si="118"/>
        <v>AG360600</v>
      </c>
      <c r="C3839" s="35" t="s">
        <v>19646</v>
      </c>
      <c r="D3839" s="35" t="str">
        <f t="shared" si="119"/>
        <v>360600 - Eight Mile Boulevard BG</v>
      </c>
      <c r="E3839" s="110">
        <v>36</v>
      </c>
    </row>
    <row r="3840" spans="1:5">
      <c r="A3840" s="58">
        <v>360602</v>
      </c>
      <c r="B3840" s="58" t="str">
        <f t="shared" si="118"/>
        <v>AG360602</v>
      </c>
      <c r="C3840" s="35" t="s">
        <v>7707</v>
      </c>
      <c r="D3840" s="35" t="str">
        <f t="shared" si="119"/>
        <v>360602 - American Indian Health</v>
      </c>
      <c r="E3840" s="110">
        <v>36</v>
      </c>
    </row>
    <row r="3841" spans="1:5">
      <c r="A3841" s="58">
        <v>360603</v>
      </c>
      <c r="B3841" s="58" t="str">
        <f t="shared" si="118"/>
        <v>AG360603</v>
      </c>
      <c r="C3841" s="35" t="s">
        <v>19647</v>
      </c>
      <c r="D3841" s="35" t="str">
        <f t="shared" si="119"/>
        <v>360603 - Chaldean Federation of America Services</v>
      </c>
      <c r="E3841" s="110">
        <v>36</v>
      </c>
    </row>
    <row r="3842" spans="1:5">
      <c r="A3842" s="58">
        <v>360605</v>
      </c>
      <c r="B3842" s="58" t="str">
        <f t="shared" si="118"/>
        <v>AG360605</v>
      </c>
      <c r="C3842" s="35" t="s">
        <v>19648</v>
      </c>
      <c r="D3842" s="35" t="str">
        <f t="shared" si="119"/>
        <v>360605 - Northwestern Branch YMCA</v>
      </c>
      <c r="E3842" s="110">
        <v>36</v>
      </c>
    </row>
    <row r="3843" spans="1:5">
      <c r="A3843" s="58">
        <v>360608</v>
      </c>
      <c r="B3843" s="58" t="str">
        <f t="shared" si="118"/>
        <v>AG360608</v>
      </c>
      <c r="C3843" s="35" t="s">
        <v>7713</v>
      </c>
      <c r="D3843" s="35" t="str">
        <f t="shared" si="119"/>
        <v>360608 - Nortown Citizens District Council</v>
      </c>
      <c r="E3843" s="110">
        <v>36</v>
      </c>
    </row>
    <row r="3844" spans="1:5">
      <c r="A3844" s="58">
        <v>360609</v>
      </c>
      <c r="B3844" s="58" t="str">
        <f t="shared" ref="B3844:B3907" si="120">"AG"&amp;A3844</f>
        <v>AG360609</v>
      </c>
      <c r="C3844" s="35" t="s">
        <v>19649</v>
      </c>
      <c r="D3844" s="35" t="str">
        <f t="shared" ref="D3844:D3907" si="121">A3844&amp;" - "&amp;C3844</f>
        <v>360609 - West Detroit Interfaith Comm Org Resident Rehab</v>
      </c>
      <c r="E3844" s="110">
        <v>36</v>
      </c>
    </row>
    <row r="3845" spans="1:5">
      <c r="A3845" s="58">
        <v>360615</v>
      </c>
      <c r="B3845" s="58" t="str">
        <f t="shared" si="120"/>
        <v>AG360615</v>
      </c>
      <c r="C3845" s="35" t="s">
        <v>7717</v>
      </c>
      <c r="D3845" s="35" t="str">
        <f t="shared" si="121"/>
        <v>360615 - Eastside Cowboys Athletic</v>
      </c>
      <c r="E3845" s="110">
        <v>36</v>
      </c>
    </row>
    <row r="3846" spans="1:5">
      <c r="A3846" s="58">
        <v>360618</v>
      </c>
      <c r="B3846" s="58" t="str">
        <f t="shared" si="120"/>
        <v>AG360618</v>
      </c>
      <c r="C3846" s="35" t="s">
        <v>7719</v>
      </c>
      <c r="D3846" s="35" t="str">
        <f t="shared" si="121"/>
        <v>360618 - Burns Cooley Association</v>
      </c>
      <c r="E3846" s="110">
        <v>36</v>
      </c>
    </row>
    <row r="3847" spans="1:5">
      <c r="A3847" s="58">
        <v>360619</v>
      </c>
      <c r="B3847" s="58" t="str">
        <f t="shared" si="120"/>
        <v>AG360619</v>
      </c>
      <c r="C3847" s="35" t="s">
        <v>19650</v>
      </c>
      <c r="D3847" s="35" t="str">
        <f t="shared" si="121"/>
        <v>360619 - Mosaic Youth Theatre</v>
      </c>
      <c r="E3847" s="110">
        <v>36</v>
      </c>
    </row>
    <row r="3848" spans="1:5">
      <c r="A3848" s="58">
        <v>360620</v>
      </c>
      <c r="B3848" s="58" t="str">
        <f t="shared" si="120"/>
        <v>AG360620</v>
      </c>
      <c r="C3848" s="35" t="s">
        <v>7725</v>
      </c>
      <c r="D3848" s="35" t="str">
        <f t="shared" si="121"/>
        <v>360620 - Motor City Blight Busters</v>
      </c>
      <c r="E3848" s="110">
        <v>36</v>
      </c>
    </row>
    <row r="3849" spans="1:5">
      <c r="A3849" s="58">
        <v>360623</v>
      </c>
      <c r="B3849" s="58" t="str">
        <f t="shared" si="120"/>
        <v>AG360623</v>
      </c>
      <c r="C3849" s="35" t="s">
        <v>19651</v>
      </c>
      <c r="D3849" s="35" t="str">
        <f t="shared" si="121"/>
        <v>360623 - NESCO Pitcher McKinney Home Repair</v>
      </c>
      <c r="E3849" s="110">
        <v>36</v>
      </c>
    </row>
    <row r="3850" spans="1:5">
      <c r="A3850" s="58">
        <v>360624</v>
      </c>
      <c r="B3850" s="58" t="str">
        <f t="shared" si="120"/>
        <v>AG360624</v>
      </c>
      <c r="C3850" s="35" t="s">
        <v>7729</v>
      </c>
      <c r="D3850" s="35" t="str">
        <f t="shared" si="121"/>
        <v>360624 - Planned Parenthood League</v>
      </c>
      <c r="E3850" s="110">
        <v>36</v>
      </c>
    </row>
    <row r="3851" spans="1:5">
      <c r="A3851" s="58">
        <v>360625</v>
      </c>
      <c r="B3851" s="58" t="str">
        <f t="shared" si="120"/>
        <v>AG360625</v>
      </c>
      <c r="C3851" s="35" t="s">
        <v>19652</v>
      </c>
      <c r="D3851" s="35" t="str">
        <f t="shared" si="121"/>
        <v>360625 - Wayne County NLS Aids Law Center</v>
      </c>
      <c r="E3851" s="110">
        <v>36</v>
      </c>
    </row>
    <row r="3852" spans="1:5">
      <c r="A3852" s="58">
        <v>360626</v>
      </c>
      <c r="B3852" s="58" t="str">
        <f t="shared" si="120"/>
        <v>AG360626</v>
      </c>
      <c r="C3852" s="35" t="s">
        <v>19653</v>
      </c>
      <c r="D3852" s="35" t="str">
        <f t="shared" si="121"/>
        <v>360626 - Wayne County NLS COPS Advocacy Service</v>
      </c>
      <c r="E3852" s="110">
        <v>36</v>
      </c>
    </row>
    <row r="3853" spans="1:5">
      <c r="A3853" s="58">
        <v>360629</v>
      </c>
      <c r="B3853" s="58" t="str">
        <f t="shared" si="120"/>
        <v>AG360629</v>
      </c>
      <c r="C3853" s="35" t="s">
        <v>7735</v>
      </c>
      <c r="D3853" s="35" t="str">
        <f t="shared" si="121"/>
        <v>360629 - Bethel AME Church Summer Programs</v>
      </c>
      <c r="E3853" s="110">
        <v>36</v>
      </c>
    </row>
    <row r="3854" spans="1:5">
      <c r="A3854" s="58">
        <v>360630</v>
      </c>
      <c r="B3854" s="58" t="str">
        <f t="shared" si="120"/>
        <v>AG360630</v>
      </c>
      <c r="C3854" s="35" t="s">
        <v>7737</v>
      </c>
      <c r="D3854" s="35" t="str">
        <f t="shared" si="121"/>
        <v>360630 - Chapel Hill Missionary Baptist Church</v>
      </c>
      <c r="E3854" s="110">
        <v>36</v>
      </c>
    </row>
    <row r="3855" spans="1:5">
      <c r="A3855" s="58">
        <v>360631</v>
      </c>
      <c r="B3855" s="58" t="str">
        <f t="shared" si="120"/>
        <v>AG360631</v>
      </c>
      <c r="C3855" s="35" t="s">
        <v>19654</v>
      </c>
      <c r="D3855" s="35" t="str">
        <f t="shared" si="121"/>
        <v>360631 - Big Brothers_Big Sisters</v>
      </c>
      <c r="E3855" s="110">
        <v>36</v>
      </c>
    </row>
    <row r="3856" spans="1:5">
      <c r="A3856" s="58">
        <v>360632</v>
      </c>
      <c r="B3856" s="58" t="str">
        <f t="shared" si="120"/>
        <v>AG360632</v>
      </c>
      <c r="C3856" s="35" t="s">
        <v>19655</v>
      </c>
      <c r="D3856" s="35" t="str">
        <f t="shared" si="121"/>
        <v>360632 - Central United Methodist Church</v>
      </c>
      <c r="E3856" s="110">
        <v>36</v>
      </c>
    </row>
    <row r="3857" spans="1:5">
      <c r="A3857" s="58">
        <v>360633</v>
      </c>
      <c r="B3857" s="58" t="str">
        <f t="shared" si="120"/>
        <v>AG360633</v>
      </c>
      <c r="C3857" s="35" t="s">
        <v>19656</v>
      </c>
      <c r="D3857" s="35" t="str">
        <f t="shared" si="121"/>
        <v>360633 - Detroit Entrepreneuship Institute</v>
      </c>
      <c r="E3857" s="110">
        <v>36</v>
      </c>
    </row>
    <row r="3858" spans="1:5">
      <c r="A3858" s="58">
        <v>360634</v>
      </c>
      <c r="B3858" s="58" t="str">
        <f t="shared" si="120"/>
        <v>AG360634</v>
      </c>
      <c r="C3858" s="35" t="s">
        <v>19657</v>
      </c>
      <c r="D3858" s="35" t="str">
        <f t="shared" si="121"/>
        <v>360634 - Dominican Literacy Center</v>
      </c>
      <c r="E3858" s="110">
        <v>36</v>
      </c>
    </row>
    <row r="3859" spans="1:5">
      <c r="A3859" s="58">
        <v>360635</v>
      </c>
      <c r="B3859" s="58" t="str">
        <f t="shared" si="120"/>
        <v>AG360635</v>
      </c>
      <c r="C3859" s="35" t="s">
        <v>7771</v>
      </c>
      <c r="D3859" s="35" t="str">
        <f t="shared" si="121"/>
        <v>360635 - Greater Corktown Citizens District Council</v>
      </c>
      <c r="E3859" s="110">
        <v>36</v>
      </c>
    </row>
    <row r="3860" spans="1:5">
      <c r="A3860" s="58">
        <v>360637</v>
      </c>
      <c r="B3860" s="58" t="str">
        <f t="shared" si="120"/>
        <v>AG360637</v>
      </c>
      <c r="C3860" s="35" t="s">
        <v>19658</v>
      </c>
      <c r="D3860" s="35" t="str">
        <f t="shared" si="121"/>
        <v>360637 - Metropolitan Retiree Service Center</v>
      </c>
      <c r="E3860" s="110">
        <v>36</v>
      </c>
    </row>
    <row r="3861" spans="1:5">
      <c r="A3861" s="58">
        <v>360638</v>
      </c>
      <c r="B3861" s="58" t="str">
        <f t="shared" si="120"/>
        <v>AG360638</v>
      </c>
      <c r="C3861" s="35" t="s">
        <v>7775</v>
      </c>
      <c r="D3861" s="35" t="str">
        <f t="shared" si="121"/>
        <v>360638 - National Council on Alcoholism</v>
      </c>
      <c r="E3861" s="110">
        <v>36</v>
      </c>
    </row>
    <row r="3862" spans="1:5">
      <c r="A3862" s="58">
        <v>360639</v>
      </c>
      <c r="B3862" s="58" t="str">
        <f t="shared" si="120"/>
        <v>AG360639</v>
      </c>
      <c r="C3862" s="35" t="s">
        <v>7781</v>
      </c>
      <c r="D3862" s="35" t="str">
        <f t="shared" si="121"/>
        <v>360639 - Garfield 108 Loan</v>
      </c>
      <c r="E3862" s="110">
        <v>36</v>
      </c>
    </row>
    <row r="3863" spans="1:5">
      <c r="A3863" s="58">
        <v>360640</v>
      </c>
      <c r="B3863" s="58" t="str">
        <f t="shared" si="120"/>
        <v>AG360640</v>
      </c>
      <c r="C3863" s="35" t="s">
        <v>7783</v>
      </c>
      <c r="D3863" s="35" t="str">
        <f t="shared" si="121"/>
        <v>360640 - Riverbend 108 Loan</v>
      </c>
      <c r="E3863" s="110">
        <v>36</v>
      </c>
    </row>
    <row r="3864" spans="1:5">
      <c r="A3864" s="58">
        <v>360641</v>
      </c>
      <c r="B3864" s="58" t="str">
        <f t="shared" si="120"/>
        <v>AG360641</v>
      </c>
      <c r="C3864" s="35" t="s">
        <v>7787</v>
      </c>
      <c r="D3864" s="35" t="str">
        <f t="shared" si="121"/>
        <v>360641 - Northwest Detroit Neighborhood Development Corp</v>
      </c>
      <c r="E3864" s="110">
        <v>36</v>
      </c>
    </row>
    <row r="3865" spans="1:5">
      <c r="A3865" s="58">
        <v>360643</v>
      </c>
      <c r="B3865" s="58" t="str">
        <f t="shared" si="120"/>
        <v>AG360643</v>
      </c>
      <c r="C3865" s="35" t="s">
        <v>7803</v>
      </c>
      <c r="D3865" s="35" t="str">
        <f t="shared" si="121"/>
        <v>360643 - Art Center NSA BG</v>
      </c>
      <c r="E3865" s="110">
        <v>36</v>
      </c>
    </row>
    <row r="3866" spans="1:5">
      <c r="A3866" s="58">
        <v>360644</v>
      </c>
      <c r="B3866" s="58" t="str">
        <f t="shared" si="120"/>
        <v>AG360644</v>
      </c>
      <c r="C3866" s="35" t="s">
        <v>7809</v>
      </c>
      <c r="D3866" s="35" t="str">
        <f t="shared" si="121"/>
        <v>360644 - Cass Corridor NSA BG</v>
      </c>
      <c r="E3866" s="110">
        <v>36</v>
      </c>
    </row>
    <row r="3867" spans="1:5">
      <c r="A3867" s="58">
        <v>360645</v>
      </c>
      <c r="B3867" s="58" t="str">
        <f t="shared" si="120"/>
        <v>AG360645</v>
      </c>
      <c r="C3867" s="35" t="s">
        <v>19659</v>
      </c>
      <c r="D3867" s="35" t="str">
        <f t="shared" si="121"/>
        <v>360645 - Central Business District NSA BG6</v>
      </c>
      <c r="E3867" s="110">
        <v>36</v>
      </c>
    </row>
    <row r="3868" spans="1:5">
      <c r="A3868" s="58">
        <v>360646</v>
      </c>
      <c r="B3868" s="58" t="str">
        <f t="shared" si="120"/>
        <v>AG360646</v>
      </c>
      <c r="C3868" s="35" t="s">
        <v>19660</v>
      </c>
      <c r="D3868" s="35" t="str">
        <f t="shared" si="121"/>
        <v>360646 - Citizen District Council Planning</v>
      </c>
      <c r="E3868" s="110">
        <v>36</v>
      </c>
    </row>
    <row r="3869" spans="1:5">
      <c r="A3869" s="58">
        <v>360647</v>
      </c>
      <c r="B3869" s="58" t="str">
        <f t="shared" si="120"/>
        <v>AG360647</v>
      </c>
      <c r="C3869" s="35" t="s">
        <v>19661</v>
      </c>
      <c r="D3869" s="35" t="str">
        <f t="shared" si="121"/>
        <v>360647 - Community Area Stabilization BG</v>
      </c>
      <c r="E3869" s="110">
        <v>36</v>
      </c>
    </row>
    <row r="3870" spans="1:5">
      <c r="A3870" s="58">
        <v>360650</v>
      </c>
      <c r="B3870" s="58" t="str">
        <f t="shared" si="120"/>
        <v>AG360650</v>
      </c>
      <c r="C3870" s="35" t="s">
        <v>7833</v>
      </c>
      <c r="D3870" s="35" t="str">
        <f t="shared" si="121"/>
        <v>360650 - Corktown NSA BG</v>
      </c>
      <c r="E3870" s="110">
        <v>36</v>
      </c>
    </row>
    <row r="3871" spans="1:5">
      <c r="A3871" s="58">
        <v>360653</v>
      </c>
      <c r="B3871" s="58" t="str">
        <f t="shared" si="120"/>
        <v>AG360653</v>
      </c>
      <c r="C3871" s="35" t="s">
        <v>19662</v>
      </c>
      <c r="D3871" s="35" t="str">
        <f t="shared" si="121"/>
        <v>360653 - Boys &amp; Girls Clubs of SE Michigan</v>
      </c>
      <c r="E3871" s="110">
        <v>36</v>
      </c>
    </row>
    <row r="3872" spans="1:5">
      <c r="A3872" s="58">
        <v>360654</v>
      </c>
      <c r="B3872" s="58" t="str">
        <f t="shared" si="120"/>
        <v>AG360654</v>
      </c>
      <c r="C3872" s="35" t="s">
        <v>7839</v>
      </c>
      <c r="D3872" s="35" t="str">
        <f t="shared" si="121"/>
        <v>360654 - Historic Building Protection BG</v>
      </c>
      <c r="E3872" s="110">
        <v>36</v>
      </c>
    </row>
    <row r="3873" spans="1:5">
      <c r="A3873" s="58">
        <v>360656</v>
      </c>
      <c r="B3873" s="58" t="str">
        <f t="shared" si="120"/>
        <v>AG360656</v>
      </c>
      <c r="C3873" s="35" t="s">
        <v>19663</v>
      </c>
      <c r="D3873" s="35" t="str">
        <f t="shared" si="121"/>
        <v>360656 - Hubbard Richard NSA BG</v>
      </c>
      <c r="E3873" s="110">
        <v>36</v>
      </c>
    </row>
    <row r="3874" spans="1:5">
      <c r="A3874" s="58">
        <v>360657</v>
      </c>
      <c r="B3874" s="58" t="str">
        <f t="shared" si="120"/>
        <v>AG360657</v>
      </c>
      <c r="C3874" s="35" t="s">
        <v>19664</v>
      </c>
      <c r="D3874" s="35" t="str">
        <f t="shared" si="121"/>
        <v>360657 - Jefferson Chalmers NSA BG</v>
      </c>
      <c r="E3874" s="110">
        <v>36</v>
      </c>
    </row>
    <row r="3875" spans="1:5">
      <c r="A3875" s="58">
        <v>360658</v>
      </c>
      <c r="B3875" s="58" t="str">
        <f t="shared" si="120"/>
        <v>AG360658</v>
      </c>
      <c r="C3875" s="35" t="s">
        <v>19665</v>
      </c>
      <c r="D3875" s="35" t="str">
        <f t="shared" si="121"/>
        <v>360658 - Childrens Hospital Pediatric PS</v>
      </c>
      <c r="E3875" s="110">
        <v>36</v>
      </c>
    </row>
    <row r="3876" spans="1:5">
      <c r="A3876" s="58">
        <v>360659</v>
      </c>
      <c r="B3876" s="58" t="str">
        <f t="shared" si="120"/>
        <v>AG360659</v>
      </c>
      <c r="C3876" s="35" t="s">
        <v>19666</v>
      </c>
      <c r="D3876" s="35" t="str">
        <f t="shared" si="121"/>
        <v>360659 - Kercheval McClellan BG</v>
      </c>
      <c r="E3876" s="110">
        <v>36</v>
      </c>
    </row>
    <row r="3877" spans="1:5">
      <c r="A3877" s="58">
        <v>360660</v>
      </c>
      <c r="B3877" s="58" t="str">
        <f t="shared" si="120"/>
        <v>AG360660</v>
      </c>
      <c r="C3877" s="35" t="s">
        <v>19667</v>
      </c>
      <c r="D3877" s="35" t="str">
        <f t="shared" si="121"/>
        <v>360660 - Mid City NSA BG</v>
      </c>
      <c r="E3877" s="110">
        <v>36</v>
      </c>
    </row>
    <row r="3878" spans="1:5">
      <c r="A3878" s="58">
        <v>360662</v>
      </c>
      <c r="B3878" s="58" t="str">
        <f t="shared" si="120"/>
        <v>AG360662</v>
      </c>
      <c r="C3878" s="35" t="s">
        <v>7853</v>
      </c>
      <c r="D3878" s="35" t="str">
        <f t="shared" si="121"/>
        <v>360662 - Neighborhood Housing Service BG</v>
      </c>
      <c r="E3878" s="110">
        <v>36</v>
      </c>
    </row>
    <row r="3879" spans="1:5">
      <c r="A3879" s="58">
        <v>360663</v>
      </c>
      <c r="B3879" s="58" t="str">
        <f t="shared" si="120"/>
        <v>AG360663</v>
      </c>
      <c r="C3879" s="35" t="s">
        <v>7855</v>
      </c>
      <c r="D3879" s="35" t="str">
        <f t="shared" si="121"/>
        <v>360663 - Neighborhood Improvement Program BG</v>
      </c>
      <c r="E3879" s="110">
        <v>36</v>
      </c>
    </row>
    <row r="3880" spans="1:5">
      <c r="A3880" s="58">
        <v>360666</v>
      </c>
      <c r="B3880" s="58" t="str">
        <f t="shared" si="120"/>
        <v>AG360666</v>
      </c>
      <c r="C3880" s="35" t="s">
        <v>19668</v>
      </c>
      <c r="D3880" s="35" t="str">
        <f t="shared" si="121"/>
        <v>360666 - Senior Citizen Repair Program BG</v>
      </c>
      <c r="E3880" s="110">
        <v>36</v>
      </c>
    </row>
    <row r="3881" spans="1:5">
      <c r="A3881" s="58">
        <v>360668</v>
      </c>
      <c r="B3881" s="58" t="str">
        <f t="shared" si="120"/>
        <v>AG360668</v>
      </c>
      <c r="C3881" s="35" t="s">
        <v>8321</v>
      </c>
      <c r="D3881" s="35" t="str">
        <f t="shared" si="121"/>
        <v>360668 - Triangle Community Association</v>
      </c>
      <c r="E3881" s="110">
        <v>36</v>
      </c>
    </row>
    <row r="3882" spans="1:5">
      <c r="A3882" s="58">
        <v>360669</v>
      </c>
      <c r="B3882" s="58" t="str">
        <f t="shared" si="120"/>
        <v>AG360669</v>
      </c>
      <c r="C3882" s="35" t="s">
        <v>19669</v>
      </c>
      <c r="D3882" s="35" t="str">
        <f t="shared" si="121"/>
        <v>360669 - University City NSA Home Repair</v>
      </c>
      <c r="E3882" s="110">
        <v>36</v>
      </c>
    </row>
    <row r="3883" spans="1:5">
      <c r="A3883" s="58">
        <v>360671</v>
      </c>
      <c r="B3883" s="58" t="str">
        <f t="shared" si="120"/>
        <v>AG360671</v>
      </c>
      <c r="C3883" s="35" t="s">
        <v>19670</v>
      </c>
      <c r="D3883" s="35" t="str">
        <f t="shared" si="121"/>
        <v>360671 - Real Estate BG App 6095</v>
      </c>
      <c r="E3883" s="110">
        <v>36</v>
      </c>
    </row>
    <row r="3884" spans="1:5">
      <c r="A3884" s="58">
        <v>360672</v>
      </c>
      <c r="B3884" s="58" t="str">
        <f t="shared" si="120"/>
        <v>AG360672</v>
      </c>
      <c r="C3884" s="35" t="s">
        <v>19671</v>
      </c>
      <c r="D3884" s="35" t="str">
        <f t="shared" si="121"/>
        <v>360672 - Virginia Park NSA Improvements</v>
      </c>
      <c r="E3884" s="110">
        <v>36</v>
      </c>
    </row>
    <row r="3885" spans="1:5">
      <c r="A3885" s="58">
        <v>360675</v>
      </c>
      <c r="B3885" s="58" t="str">
        <f t="shared" si="120"/>
        <v>AG360675</v>
      </c>
      <c r="C3885" s="35" t="s">
        <v>7871</v>
      </c>
      <c r="D3885" s="35" t="str">
        <f t="shared" si="121"/>
        <v>360675 - Woodbridge NSA BG</v>
      </c>
      <c r="E3885" s="110">
        <v>36</v>
      </c>
    </row>
    <row r="3886" spans="1:5">
      <c r="A3886" s="58">
        <v>360677</v>
      </c>
      <c r="B3886" s="58" t="str">
        <f t="shared" si="120"/>
        <v>AG360677</v>
      </c>
      <c r="C3886" s="35" t="s">
        <v>7883</v>
      </c>
      <c r="D3886" s="35" t="str">
        <f t="shared" si="121"/>
        <v>360677 - Brush Park_Woodward East BG</v>
      </c>
      <c r="E3886" s="110">
        <v>36</v>
      </c>
    </row>
    <row r="3887" spans="1:5">
      <c r="A3887" s="58">
        <v>360680</v>
      </c>
      <c r="B3887" s="58" t="str">
        <f t="shared" si="120"/>
        <v>AG360680</v>
      </c>
      <c r="C3887" s="35" t="s">
        <v>19672</v>
      </c>
      <c r="D3887" s="35" t="str">
        <f t="shared" si="121"/>
        <v>360680 - Detroit Catholic Pastoral</v>
      </c>
      <c r="E3887" s="110">
        <v>36</v>
      </c>
    </row>
    <row r="3888" spans="1:5">
      <c r="A3888" s="58">
        <v>360685</v>
      </c>
      <c r="B3888" s="58" t="str">
        <f t="shared" si="120"/>
        <v>AG360685</v>
      </c>
      <c r="C3888" s="35" t="s">
        <v>7935</v>
      </c>
      <c r="D3888" s="35" t="str">
        <f t="shared" si="121"/>
        <v>360685 - Home Program</v>
      </c>
      <c r="E3888" s="110">
        <v>36</v>
      </c>
    </row>
    <row r="3889" spans="1:5">
      <c r="A3889" s="58">
        <v>360686</v>
      </c>
      <c r="B3889" s="58" t="str">
        <f t="shared" si="120"/>
        <v>AG360686</v>
      </c>
      <c r="C3889" s="35" t="s">
        <v>19673</v>
      </c>
      <c r="D3889" s="35" t="str">
        <f t="shared" si="121"/>
        <v>360686 - Emergency Home Repair_360686</v>
      </c>
      <c r="E3889" s="110">
        <v>36</v>
      </c>
    </row>
    <row r="3890" spans="1:5">
      <c r="A3890" s="58">
        <v>360688</v>
      </c>
      <c r="B3890" s="58" t="str">
        <f t="shared" si="120"/>
        <v>AG360688</v>
      </c>
      <c r="C3890" s="35" t="s">
        <v>19674</v>
      </c>
      <c r="D3890" s="35" t="str">
        <f t="shared" si="121"/>
        <v>360688 - Eastside Community Resource NPHC Housing</v>
      </c>
      <c r="E3890" s="110">
        <v>36</v>
      </c>
    </row>
    <row r="3891" spans="1:5">
      <c r="A3891" s="58">
        <v>360689</v>
      </c>
      <c r="B3891" s="58" t="str">
        <f t="shared" si="120"/>
        <v>AG360689</v>
      </c>
      <c r="C3891" s="35" t="s">
        <v>19675</v>
      </c>
      <c r="D3891" s="35" t="str">
        <f t="shared" si="121"/>
        <v>360689 - Barat Child and Family Services Facility</v>
      </c>
      <c r="E3891" s="110">
        <v>36</v>
      </c>
    </row>
    <row r="3892" spans="1:5">
      <c r="A3892" s="58">
        <v>360690</v>
      </c>
      <c r="B3892" s="58" t="str">
        <f t="shared" si="120"/>
        <v>AG360690</v>
      </c>
      <c r="C3892" s="35" t="s">
        <v>19676</v>
      </c>
      <c r="D3892" s="35" t="str">
        <f t="shared" si="121"/>
        <v>360690 - Family and Youth Resources Services</v>
      </c>
      <c r="E3892" s="110">
        <v>36</v>
      </c>
    </row>
    <row r="3893" spans="1:5">
      <c r="A3893" s="58">
        <v>360691</v>
      </c>
      <c r="B3893" s="58" t="str">
        <f t="shared" si="120"/>
        <v>AG360691</v>
      </c>
      <c r="C3893" s="35" t="s">
        <v>19677</v>
      </c>
      <c r="D3893" s="35" t="str">
        <f t="shared" si="121"/>
        <v>360691 - Michigan Conference Of SDA Detroit Yorba Svcs</v>
      </c>
      <c r="E3893" s="110">
        <v>36</v>
      </c>
    </row>
    <row r="3894" spans="1:5">
      <c r="A3894" s="58">
        <v>360692</v>
      </c>
      <c r="B3894" s="58" t="str">
        <f t="shared" si="120"/>
        <v>AG360692</v>
      </c>
      <c r="C3894" s="35" t="s">
        <v>19678</v>
      </c>
      <c r="D3894" s="35" t="str">
        <f t="shared" si="121"/>
        <v>360692 - New Life Home For Recovering Women</v>
      </c>
      <c r="E3894" s="110">
        <v>36</v>
      </c>
    </row>
    <row r="3895" spans="1:5">
      <c r="A3895" s="58">
        <v>360694</v>
      </c>
      <c r="B3895" s="58" t="str">
        <f t="shared" si="120"/>
        <v>AG360694</v>
      </c>
      <c r="C3895" s="35" t="s">
        <v>8014</v>
      </c>
      <c r="D3895" s="35" t="str">
        <f t="shared" si="121"/>
        <v>360694 - Safe Center Services</v>
      </c>
      <c r="E3895" s="110">
        <v>36</v>
      </c>
    </row>
    <row r="3896" spans="1:5">
      <c r="A3896" s="58">
        <v>360696</v>
      </c>
      <c r="B3896" s="58" t="str">
        <f t="shared" si="120"/>
        <v>AG360696</v>
      </c>
      <c r="C3896" s="35" t="s">
        <v>19679</v>
      </c>
      <c r="D3896" s="35" t="str">
        <f t="shared" si="121"/>
        <v>360696 - Young Detroit Builders_360696</v>
      </c>
      <c r="E3896" s="110">
        <v>36</v>
      </c>
    </row>
    <row r="3897" spans="1:5">
      <c r="A3897" s="58">
        <v>360697</v>
      </c>
      <c r="B3897" s="58" t="str">
        <f t="shared" si="120"/>
        <v>AG360697</v>
      </c>
      <c r="C3897" s="35" t="s">
        <v>19680</v>
      </c>
      <c r="D3897" s="35" t="str">
        <f t="shared" si="121"/>
        <v>360697 - Home Repair for Southwest Detroit Area</v>
      </c>
      <c r="E3897" s="110">
        <v>36</v>
      </c>
    </row>
    <row r="3898" spans="1:5">
      <c r="A3898" s="58">
        <v>360698</v>
      </c>
      <c r="B3898" s="58" t="str">
        <f t="shared" si="120"/>
        <v>AG360698</v>
      </c>
      <c r="C3898" s="35" t="s">
        <v>19681</v>
      </c>
      <c r="D3898" s="35" t="str">
        <f t="shared" si="121"/>
        <v>360698 - Youth Enrichment is Success Services</v>
      </c>
      <c r="E3898" s="110">
        <v>36</v>
      </c>
    </row>
    <row r="3899" spans="1:5">
      <c r="A3899" s="58">
        <v>360700</v>
      </c>
      <c r="B3899" s="58" t="str">
        <f t="shared" si="120"/>
        <v>AG360700</v>
      </c>
      <c r="C3899" s="35" t="s">
        <v>19682</v>
      </c>
      <c r="D3899" s="35" t="str">
        <f t="shared" si="121"/>
        <v>360700 - Courville Concert Choir PS</v>
      </c>
      <c r="E3899" s="110">
        <v>36</v>
      </c>
    </row>
    <row r="3900" spans="1:5">
      <c r="A3900" s="58">
        <v>360701</v>
      </c>
      <c r="B3900" s="58" t="str">
        <f t="shared" si="120"/>
        <v>AG360701</v>
      </c>
      <c r="C3900" s="35" t="s">
        <v>19683</v>
      </c>
      <c r="D3900" s="35" t="str">
        <f t="shared" si="121"/>
        <v>360701 - Cable Communication Public Benefit Corp Services</v>
      </c>
      <c r="E3900" s="110">
        <v>36</v>
      </c>
    </row>
    <row r="3901" spans="1:5">
      <c r="A3901" s="58">
        <v>360704</v>
      </c>
      <c r="B3901" s="58" t="str">
        <f t="shared" si="120"/>
        <v>AG360704</v>
      </c>
      <c r="C3901" s="35" t="s">
        <v>19684</v>
      </c>
      <c r="D3901" s="35" t="str">
        <f t="shared" si="121"/>
        <v>360704 - Helping Unite Mother &amp; Child</v>
      </c>
      <c r="E3901" s="110">
        <v>36</v>
      </c>
    </row>
    <row r="3902" spans="1:5">
      <c r="A3902" s="58">
        <v>360705</v>
      </c>
      <c r="B3902" s="58" t="str">
        <f t="shared" si="120"/>
        <v>AG360705</v>
      </c>
      <c r="C3902" s="35" t="s">
        <v>19685</v>
      </c>
      <c r="D3902" s="35" t="str">
        <f t="shared" si="121"/>
        <v>360705 - Delray United Action Council</v>
      </c>
      <c r="E3902" s="110">
        <v>36</v>
      </c>
    </row>
    <row r="3903" spans="1:5">
      <c r="A3903" s="58">
        <v>360707</v>
      </c>
      <c r="B3903" s="58" t="str">
        <f t="shared" si="120"/>
        <v>AG360707</v>
      </c>
      <c r="C3903" s="35" t="s">
        <v>8160</v>
      </c>
      <c r="D3903" s="35" t="str">
        <f t="shared" si="121"/>
        <v>360707 - Joseph Tireman Community Council Area NOF</v>
      </c>
      <c r="E3903" s="110">
        <v>36</v>
      </c>
    </row>
    <row r="3904" spans="1:5">
      <c r="A3904" s="58">
        <v>360708</v>
      </c>
      <c r="B3904" s="58" t="str">
        <f t="shared" si="120"/>
        <v>AG360708</v>
      </c>
      <c r="C3904" s="35" t="s">
        <v>19686</v>
      </c>
      <c r="D3904" s="35" t="str">
        <f t="shared" si="121"/>
        <v>360708 - Voice Of The People</v>
      </c>
      <c r="E3904" s="110">
        <v>36</v>
      </c>
    </row>
    <row r="3905" spans="1:5">
      <c r="A3905" s="58">
        <v>360709</v>
      </c>
      <c r="B3905" s="58" t="str">
        <f t="shared" si="120"/>
        <v>AG360709</v>
      </c>
      <c r="C3905" s="35" t="s">
        <v>8164</v>
      </c>
      <c r="D3905" s="35" t="str">
        <f t="shared" si="121"/>
        <v>360709 - New Center Civic Association NOF</v>
      </c>
      <c r="E3905" s="110">
        <v>36</v>
      </c>
    </row>
    <row r="3906" spans="1:5">
      <c r="A3906" s="58">
        <v>360712</v>
      </c>
      <c r="B3906" s="58" t="str">
        <f t="shared" si="120"/>
        <v>AG360712</v>
      </c>
      <c r="C3906" s="35" t="s">
        <v>8166</v>
      </c>
      <c r="D3906" s="35" t="str">
        <f t="shared" si="121"/>
        <v>360712 - Burlingame Etc Neighborhood Association NOF</v>
      </c>
      <c r="E3906" s="110">
        <v>36</v>
      </c>
    </row>
    <row r="3907" spans="1:5">
      <c r="A3907" s="58">
        <v>360713</v>
      </c>
      <c r="B3907" s="58" t="str">
        <f t="shared" si="120"/>
        <v>AG360713</v>
      </c>
      <c r="C3907" s="35" t="s">
        <v>19687</v>
      </c>
      <c r="D3907" s="35" t="str">
        <f t="shared" si="121"/>
        <v>360713 - Davision Grixdale Home Association NOF</v>
      </c>
      <c r="E3907" s="110">
        <v>36</v>
      </c>
    </row>
    <row r="3908" spans="1:5">
      <c r="A3908" s="58">
        <v>360714</v>
      </c>
      <c r="B3908" s="58" t="str">
        <f t="shared" ref="B3908:B3971" si="122">"AG"&amp;A3908</f>
        <v>AG360714</v>
      </c>
      <c r="C3908" s="35" t="s">
        <v>19688</v>
      </c>
      <c r="D3908" s="35" t="str">
        <f t="shared" ref="D3908:D3971" si="123">A3908&amp;" - "&amp;C3908</f>
        <v>360714 - Outer Drive Chandler Park NOF</v>
      </c>
      <c r="E3908" s="110">
        <v>36</v>
      </c>
    </row>
    <row r="3909" spans="1:5">
      <c r="A3909" s="58">
        <v>360716</v>
      </c>
      <c r="B3909" s="58" t="str">
        <f t="shared" si="122"/>
        <v>AG360716</v>
      </c>
      <c r="C3909" s="35" t="s">
        <v>19689</v>
      </c>
      <c r="D3909" s="35" t="str">
        <f t="shared" si="123"/>
        <v>360716 - Barton McFar Neighborhood Association NOF</v>
      </c>
      <c r="E3909" s="110">
        <v>36</v>
      </c>
    </row>
    <row r="3910" spans="1:5">
      <c r="A3910" s="58">
        <v>360717</v>
      </c>
      <c r="B3910" s="58" t="str">
        <f t="shared" si="122"/>
        <v>AG360717</v>
      </c>
      <c r="C3910" s="35" t="s">
        <v>19690</v>
      </c>
      <c r="D3910" s="35" t="str">
        <f t="shared" si="123"/>
        <v>360717 - WYOM Schoolcraft Community Council NOF</v>
      </c>
      <c r="E3910" s="110">
        <v>36</v>
      </c>
    </row>
    <row r="3911" spans="1:5">
      <c r="A3911" s="58">
        <v>360720</v>
      </c>
      <c r="B3911" s="58" t="str">
        <f t="shared" si="122"/>
        <v>AG360720</v>
      </c>
      <c r="C3911" s="35" t="s">
        <v>19691</v>
      </c>
      <c r="D3911" s="35" t="str">
        <f t="shared" si="123"/>
        <v>360720 - NW Goldberg Comm Imp Association NOF CAPS</v>
      </c>
      <c r="E3911" s="110">
        <v>36</v>
      </c>
    </row>
    <row r="3912" spans="1:5">
      <c r="A3912" s="58">
        <v>360721</v>
      </c>
      <c r="B3912" s="58" t="str">
        <f t="shared" si="122"/>
        <v>AG360721</v>
      </c>
      <c r="C3912" s="35" t="s">
        <v>19692</v>
      </c>
      <c r="D3912" s="35" t="str">
        <f t="shared" si="123"/>
        <v>360721 - West Village Association NOF DEV</v>
      </c>
      <c r="E3912" s="110">
        <v>36</v>
      </c>
    </row>
    <row r="3913" spans="1:5">
      <c r="A3913" s="58">
        <v>360722</v>
      </c>
      <c r="B3913" s="58" t="str">
        <f t="shared" si="122"/>
        <v>AG360722</v>
      </c>
      <c r="C3913" s="35" t="s">
        <v>19693</v>
      </c>
      <c r="D3913" s="35" t="str">
        <f t="shared" si="123"/>
        <v>360722 - Hubbard King Community Council NOF</v>
      </c>
      <c r="E3913" s="110">
        <v>36</v>
      </c>
    </row>
    <row r="3914" spans="1:5">
      <c r="A3914" s="58">
        <v>360724</v>
      </c>
      <c r="B3914" s="58" t="str">
        <f t="shared" si="122"/>
        <v>AG360724</v>
      </c>
      <c r="C3914" s="35" t="s">
        <v>8182</v>
      </c>
      <c r="D3914" s="35" t="str">
        <f t="shared" si="123"/>
        <v>360724 - City Airport Renaissance Association NOF</v>
      </c>
      <c r="E3914" s="110">
        <v>36</v>
      </c>
    </row>
    <row r="3915" spans="1:5">
      <c r="A3915" s="58">
        <v>360725</v>
      </c>
      <c r="B3915" s="58" t="str">
        <f t="shared" si="122"/>
        <v>AG360725</v>
      </c>
      <c r="C3915" s="35" t="s">
        <v>19694</v>
      </c>
      <c r="D3915" s="35" t="str">
        <f t="shared" si="123"/>
        <v>360725 - Moore Community Council NOF</v>
      </c>
      <c r="E3915" s="110">
        <v>36</v>
      </c>
    </row>
    <row r="3916" spans="1:5">
      <c r="A3916" s="58">
        <v>360727</v>
      </c>
      <c r="B3916" s="58" t="str">
        <f t="shared" si="122"/>
        <v>AG360727</v>
      </c>
      <c r="C3916" s="35" t="s">
        <v>19695</v>
      </c>
      <c r="D3916" s="35" t="str">
        <f t="shared" si="123"/>
        <v>360727 - Semi Quois Neighborhood Improvement NOF HS</v>
      </c>
      <c r="E3916" s="110">
        <v>36</v>
      </c>
    </row>
    <row r="3917" spans="1:5">
      <c r="A3917" s="58">
        <v>360731</v>
      </c>
      <c r="B3917" s="58" t="str">
        <f t="shared" si="122"/>
        <v>AG360731</v>
      </c>
      <c r="C3917" s="35" t="s">
        <v>19696</v>
      </c>
      <c r="D3917" s="35" t="str">
        <f t="shared" si="123"/>
        <v>360731 - Grandmont_Rosedale Development Corporation NOF</v>
      </c>
      <c r="E3917" s="110">
        <v>36</v>
      </c>
    </row>
    <row r="3918" spans="1:5">
      <c r="A3918" s="58">
        <v>360732</v>
      </c>
      <c r="B3918" s="58" t="str">
        <f t="shared" si="122"/>
        <v>AG360732</v>
      </c>
      <c r="C3918" s="35" t="s">
        <v>19697</v>
      </c>
      <c r="D3918" s="35" t="str">
        <f t="shared" si="123"/>
        <v>360732 - Inner City Sub Center_NOF</v>
      </c>
      <c r="E3918" s="110">
        <v>36</v>
      </c>
    </row>
    <row r="3919" spans="1:5">
      <c r="A3919" s="58">
        <v>360733</v>
      </c>
      <c r="B3919" s="58" t="str">
        <f t="shared" si="122"/>
        <v>AG360733</v>
      </c>
      <c r="C3919" s="35" t="s">
        <v>8198</v>
      </c>
      <c r="D3919" s="35" t="str">
        <f t="shared" si="123"/>
        <v>360733 - Pilgrim Village Community Council NOF</v>
      </c>
      <c r="E3919" s="110">
        <v>36</v>
      </c>
    </row>
    <row r="3920" spans="1:5">
      <c r="A3920" s="58">
        <v>360734</v>
      </c>
      <c r="B3920" s="58" t="str">
        <f t="shared" si="122"/>
        <v>AG360734</v>
      </c>
      <c r="C3920" s="35" t="s">
        <v>8202</v>
      </c>
      <c r="D3920" s="35" t="str">
        <f t="shared" si="123"/>
        <v>360734 - Cass Corridor Youth Advocacy NOF</v>
      </c>
      <c r="E3920" s="110">
        <v>36</v>
      </c>
    </row>
    <row r="3921" spans="1:5">
      <c r="A3921" s="58">
        <v>360735</v>
      </c>
      <c r="B3921" s="58" t="str">
        <f t="shared" si="122"/>
        <v>AG360735</v>
      </c>
      <c r="C3921" s="35" t="s">
        <v>8204</v>
      </c>
      <c r="D3921" s="35" t="str">
        <f t="shared" si="123"/>
        <v>360735 - Petoskey Advisory Council NOF</v>
      </c>
      <c r="E3921" s="110">
        <v>36</v>
      </c>
    </row>
    <row r="3922" spans="1:5">
      <c r="A3922" s="58">
        <v>360736</v>
      </c>
      <c r="B3922" s="58" t="str">
        <f t="shared" si="122"/>
        <v>AG360736</v>
      </c>
      <c r="C3922" s="35" t="s">
        <v>19698</v>
      </c>
      <c r="D3922" s="35" t="str">
        <f t="shared" si="123"/>
        <v>360736 - Legal Aid &amp; Defendant Association NOF</v>
      </c>
      <c r="E3922" s="110">
        <v>36</v>
      </c>
    </row>
    <row r="3923" spans="1:5">
      <c r="A3923" s="58">
        <v>360738</v>
      </c>
      <c r="B3923" s="58" t="str">
        <f t="shared" si="122"/>
        <v>AG360738</v>
      </c>
      <c r="C3923" s="35" t="s">
        <v>8208</v>
      </c>
      <c r="D3923" s="35" t="str">
        <f t="shared" si="123"/>
        <v>360738 - Unity Communities NOF</v>
      </c>
      <c r="E3923" s="110">
        <v>36</v>
      </c>
    </row>
    <row r="3924" spans="1:5">
      <c r="A3924" s="58">
        <v>360740</v>
      </c>
      <c r="B3924" s="58" t="str">
        <f t="shared" si="122"/>
        <v>AG360740</v>
      </c>
      <c r="C3924" s="35" t="s">
        <v>8212</v>
      </c>
      <c r="D3924" s="35" t="str">
        <f t="shared" si="123"/>
        <v>360740 - Operation Get Down NOF</v>
      </c>
      <c r="E3924" s="110">
        <v>36</v>
      </c>
    </row>
    <row r="3925" spans="1:5">
      <c r="A3925" s="58">
        <v>360741</v>
      </c>
      <c r="B3925" s="58" t="str">
        <f t="shared" si="122"/>
        <v>AG360741</v>
      </c>
      <c r="C3925" s="35" t="s">
        <v>19699</v>
      </c>
      <c r="D3925" s="35" t="str">
        <f t="shared" si="123"/>
        <v>360741 - Russell Woods Sull Association NOF</v>
      </c>
      <c r="E3925" s="110">
        <v>36</v>
      </c>
    </row>
    <row r="3926" spans="1:5">
      <c r="A3926" s="58">
        <v>360742</v>
      </c>
      <c r="B3926" s="58" t="str">
        <f t="shared" si="122"/>
        <v>AG360742</v>
      </c>
      <c r="C3926" s="35" t="s">
        <v>8216</v>
      </c>
      <c r="D3926" s="35" t="str">
        <f t="shared" si="123"/>
        <v>360742 - Northwest Area Business Association NOF</v>
      </c>
      <c r="E3926" s="110">
        <v>36</v>
      </c>
    </row>
    <row r="3927" spans="1:5">
      <c r="A3927" s="58">
        <v>360743</v>
      </c>
      <c r="B3927" s="58" t="str">
        <f t="shared" si="122"/>
        <v>AG360743</v>
      </c>
      <c r="C3927" s="35" t="s">
        <v>8218</v>
      </c>
      <c r="D3927" s="35" t="str">
        <f t="shared" si="123"/>
        <v>360743 - Franklin Wright Building Rehabilitation NOF</v>
      </c>
      <c r="E3927" s="110">
        <v>36</v>
      </c>
    </row>
    <row r="3928" spans="1:5">
      <c r="A3928" s="58">
        <v>360745</v>
      </c>
      <c r="B3928" s="58" t="str">
        <f t="shared" si="122"/>
        <v>AG360745</v>
      </c>
      <c r="C3928" s="35" t="s">
        <v>19700</v>
      </c>
      <c r="D3928" s="35" t="str">
        <f t="shared" si="123"/>
        <v>360745 - Detroit Association of Women's Club NOF</v>
      </c>
      <c r="E3928" s="110">
        <v>36</v>
      </c>
    </row>
    <row r="3929" spans="1:5">
      <c r="A3929" s="58">
        <v>360746</v>
      </c>
      <c r="B3929" s="58" t="str">
        <f t="shared" si="122"/>
        <v>AG360746</v>
      </c>
      <c r="C3929" s="35" t="s">
        <v>19701</v>
      </c>
      <c r="D3929" s="35" t="str">
        <f t="shared" si="123"/>
        <v>360746 - Dav Joy Lin Dex Community Council NOF</v>
      </c>
      <c r="E3929" s="110">
        <v>36</v>
      </c>
    </row>
    <row r="3930" spans="1:5">
      <c r="A3930" s="58">
        <v>360747</v>
      </c>
      <c r="B3930" s="58" t="str">
        <f t="shared" si="122"/>
        <v>AG360747</v>
      </c>
      <c r="C3930" s="35" t="s">
        <v>8224</v>
      </c>
      <c r="D3930" s="35" t="str">
        <f t="shared" si="123"/>
        <v>360747 - Northend Citizens Association Council NOF</v>
      </c>
      <c r="E3930" s="110">
        <v>36</v>
      </c>
    </row>
    <row r="3931" spans="1:5">
      <c r="A3931" s="58">
        <v>360753</v>
      </c>
      <c r="B3931" s="58" t="str">
        <f t="shared" si="122"/>
        <v>AG360753</v>
      </c>
      <c r="C3931" s="35" t="s">
        <v>19702</v>
      </c>
      <c r="D3931" s="35" t="str">
        <f t="shared" si="123"/>
        <v>360753 - Black Family Development Services</v>
      </c>
      <c r="E3931" s="110">
        <v>36</v>
      </c>
    </row>
    <row r="3932" spans="1:5">
      <c r="A3932" s="58">
        <v>360754</v>
      </c>
      <c r="B3932" s="58" t="str">
        <f t="shared" si="122"/>
        <v>AG360754</v>
      </c>
      <c r="C3932" s="35" t="s">
        <v>19703</v>
      </c>
      <c r="D3932" s="35" t="str">
        <f t="shared" si="123"/>
        <v>360754 - Heat and Warmth Fund Services</v>
      </c>
      <c r="E3932" s="110">
        <v>36</v>
      </c>
    </row>
    <row r="3933" spans="1:5">
      <c r="A3933" s="58">
        <v>360755</v>
      </c>
      <c r="B3933" s="58" t="str">
        <f t="shared" si="122"/>
        <v>AG360755</v>
      </c>
      <c r="C3933" s="35" t="s">
        <v>8297</v>
      </c>
      <c r="D3933" s="35" t="str">
        <f t="shared" si="123"/>
        <v>360755 - Queen's Community Development</v>
      </c>
      <c r="E3933" s="110">
        <v>36</v>
      </c>
    </row>
    <row r="3934" spans="1:5">
      <c r="A3934" s="58">
        <v>360758</v>
      </c>
      <c r="B3934" s="58" t="str">
        <f t="shared" si="122"/>
        <v>AG360758</v>
      </c>
      <c r="C3934" s="35" t="s">
        <v>19704</v>
      </c>
      <c r="D3934" s="35" t="str">
        <f t="shared" si="123"/>
        <v>360758 - Holistic Development Center PS</v>
      </c>
      <c r="E3934" s="110">
        <v>36</v>
      </c>
    </row>
    <row r="3935" spans="1:5">
      <c r="A3935" s="58">
        <v>360761</v>
      </c>
      <c r="B3935" s="58" t="str">
        <f t="shared" si="122"/>
        <v>AG360761</v>
      </c>
      <c r="C3935" s="35" t="s">
        <v>19705</v>
      </c>
      <c r="D3935" s="35" t="str">
        <f t="shared" si="123"/>
        <v>360761 - AWARE Community Organization NOF</v>
      </c>
      <c r="E3935" s="110">
        <v>36</v>
      </c>
    </row>
    <row r="3936" spans="1:5">
      <c r="A3936" s="58">
        <v>360763</v>
      </c>
      <c r="B3936" s="58" t="str">
        <f t="shared" si="122"/>
        <v>AG360763</v>
      </c>
      <c r="C3936" s="35" t="s">
        <v>8346</v>
      </c>
      <c r="D3936" s="35" t="str">
        <f t="shared" si="123"/>
        <v>360763 - Chalfonte Community Council NOF</v>
      </c>
      <c r="E3936" s="110">
        <v>36</v>
      </c>
    </row>
    <row r="3937" spans="1:5">
      <c r="A3937" s="58">
        <v>360764</v>
      </c>
      <c r="B3937" s="58" t="str">
        <f t="shared" si="122"/>
        <v>AG360764</v>
      </c>
      <c r="C3937" s="35" t="s">
        <v>8348</v>
      </c>
      <c r="D3937" s="35" t="str">
        <f t="shared" si="123"/>
        <v>360764 - Conant Gardens Property Owners NOF</v>
      </c>
      <c r="E3937" s="110">
        <v>36</v>
      </c>
    </row>
    <row r="3938" spans="1:5">
      <c r="A3938" s="58">
        <v>360765</v>
      </c>
      <c r="B3938" s="58" t="str">
        <f t="shared" si="122"/>
        <v>AG360765</v>
      </c>
      <c r="C3938" s="35" t="s">
        <v>8350</v>
      </c>
      <c r="D3938" s="35" t="str">
        <f t="shared" si="123"/>
        <v>360765 - Detroit Repertory Theater NOF</v>
      </c>
      <c r="E3938" s="110">
        <v>36</v>
      </c>
    </row>
    <row r="3939" spans="1:5">
      <c r="A3939" s="58">
        <v>360766</v>
      </c>
      <c r="B3939" s="58" t="str">
        <f t="shared" si="122"/>
        <v>AG360766</v>
      </c>
      <c r="C3939" s="35" t="s">
        <v>19706</v>
      </c>
      <c r="D3939" s="35" t="str">
        <f t="shared" si="123"/>
        <v>360766 - Downtown Branch YMCA NOF</v>
      </c>
      <c r="E3939" s="110">
        <v>36</v>
      </c>
    </row>
    <row r="3940" spans="1:5">
      <c r="A3940" s="58">
        <v>360767</v>
      </c>
      <c r="B3940" s="58" t="str">
        <f t="shared" si="122"/>
        <v>AG360767</v>
      </c>
      <c r="C3940" s="35" t="s">
        <v>19707</v>
      </c>
      <c r="D3940" s="35" t="str">
        <f t="shared" si="123"/>
        <v>360767 - Focus Hope</v>
      </c>
      <c r="E3940" s="110">
        <v>36</v>
      </c>
    </row>
    <row r="3941" spans="1:5">
      <c r="A3941" s="58">
        <v>360768</v>
      </c>
      <c r="B3941" s="58" t="str">
        <f t="shared" si="122"/>
        <v>AG360768</v>
      </c>
      <c r="C3941" s="35" t="s">
        <v>8356</v>
      </c>
      <c r="D3941" s="35" t="str">
        <f t="shared" si="123"/>
        <v>360768 - Get It Together Block Club NOF</v>
      </c>
      <c r="E3941" s="110">
        <v>36</v>
      </c>
    </row>
    <row r="3942" spans="1:5">
      <c r="A3942" s="58">
        <v>360771</v>
      </c>
      <c r="B3942" s="58" t="str">
        <f t="shared" si="122"/>
        <v>AG360771</v>
      </c>
      <c r="C3942" s="35" t="s">
        <v>8366</v>
      </c>
      <c r="D3942" s="35" t="str">
        <f t="shared" si="123"/>
        <v>360771 - Help Elderly Maintain Dignity NOF</v>
      </c>
      <c r="E3942" s="110">
        <v>36</v>
      </c>
    </row>
    <row r="3943" spans="1:5">
      <c r="A3943" s="58">
        <v>360772</v>
      </c>
      <c r="B3943" s="58" t="str">
        <f t="shared" si="122"/>
        <v>AG360772</v>
      </c>
      <c r="C3943" s="35" t="s">
        <v>19708</v>
      </c>
      <c r="D3943" s="35" t="str">
        <f t="shared" si="123"/>
        <v>360772 - International Institute</v>
      </c>
      <c r="E3943" s="110">
        <v>36</v>
      </c>
    </row>
    <row r="3944" spans="1:5">
      <c r="A3944" s="58">
        <v>360774</v>
      </c>
      <c r="B3944" s="58" t="str">
        <f t="shared" si="122"/>
        <v>AG360774</v>
      </c>
      <c r="C3944" s="35" t="s">
        <v>8370</v>
      </c>
      <c r="D3944" s="35" t="str">
        <f t="shared" si="123"/>
        <v>360774 - Casa Maria NOF</v>
      </c>
      <c r="E3944" s="110">
        <v>36</v>
      </c>
    </row>
    <row r="3945" spans="1:5">
      <c r="A3945" s="58">
        <v>360775</v>
      </c>
      <c r="B3945" s="58" t="str">
        <f t="shared" si="122"/>
        <v>AG360775</v>
      </c>
      <c r="C3945" s="35" t="s">
        <v>8372</v>
      </c>
      <c r="D3945" s="35" t="str">
        <f t="shared" si="123"/>
        <v>360775 - Linwood Community Organization NOF</v>
      </c>
      <c r="E3945" s="110">
        <v>36</v>
      </c>
    </row>
    <row r="3946" spans="1:5">
      <c r="A3946" s="58">
        <v>360776</v>
      </c>
      <c r="B3946" s="58" t="str">
        <f t="shared" si="122"/>
        <v>AG360776</v>
      </c>
      <c r="C3946" s="35" t="s">
        <v>8378</v>
      </c>
      <c r="D3946" s="35" t="str">
        <f t="shared" si="123"/>
        <v>360776 - Midwest Civic Council NOF</v>
      </c>
      <c r="E3946" s="110">
        <v>36</v>
      </c>
    </row>
    <row r="3947" spans="1:5">
      <c r="A3947" s="58">
        <v>360779</v>
      </c>
      <c r="B3947" s="58" t="str">
        <f t="shared" si="122"/>
        <v>AG360779</v>
      </c>
      <c r="C3947" s="35" t="s">
        <v>8384</v>
      </c>
      <c r="D3947" s="35" t="str">
        <f t="shared" si="123"/>
        <v>360779 - Old Redford Association NOF</v>
      </c>
      <c r="E3947" s="110">
        <v>36</v>
      </c>
    </row>
    <row r="3948" spans="1:5">
      <c r="A3948" s="58">
        <v>360782</v>
      </c>
      <c r="B3948" s="58" t="str">
        <f t="shared" si="122"/>
        <v>AG360782</v>
      </c>
      <c r="C3948" s="35" t="s">
        <v>19709</v>
      </c>
      <c r="D3948" s="35" t="str">
        <f t="shared" si="123"/>
        <v>360782 - SW Detroit Community Mental Health NOF</v>
      </c>
      <c r="E3948" s="110">
        <v>36</v>
      </c>
    </row>
    <row r="3949" spans="1:5">
      <c r="A3949" s="58">
        <v>360783</v>
      </c>
      <c r="B3949" s="58" t="str">
        <f t="shared" si="122"/>
        <v>AG360783</v>
      </c>
      <c r="C3949" s="35" t="s">
        <v>8400</v>
      </c>
      <c r="D3949" s="35" t="str">
        <f t="shared" si="123"/>
        <v>360783 - United Citizens Southwest Detroit NOF</v>
      </c>
      <c r="E3949" s="110">
        <v>36</v>
      </c>
    </row>
    <row r="3950" spans="1:5">
      <c r="A3950" s="58">
        <v>360786</v>
      </c>
      <c r="B3950" s="58" t="str">
        <f t="shared" si="122"/>
        <v>AG360786</v>
      </c>
      <c r="C3950" s="35" t="s">
        <v>19710</v>
      </c>
      <c r="D3950" s="35" t="str">
        <f t="shared" si="123"/>
        <v>360786 - Van Dyke Taxpayer's Association NOF</v>
      </c>
      <c r="E3950" s="110">
        <v>36</v>
      </c>
    </row>
    <row r="3951" spans="1:5">
      <c r="A3951" s="58">
        <v>360788</v>
      </c>
      <c r="B3951" s="58" t="str">
        <f t="shared" si="122"/>
        <v>AG360788</v>
      </c>
      <c r="C3951" s="35" t="s">
        <v>8406</v>
      </c>
      <c r="D3951" s="35" t="str">
        <f t="shared" si="123"/>
        <v>360788 - Westside Interested Neighbors NOF</v>
      </c>
      <c r="E3951" s="110">
        <v>36</v>
      </c>
    </row>
    <row r="3952" spans="1:5">
      <c r="A3952" s="58">
        <v>360789</v>
      </c>
      <c r="B3952" s="58" t="str">
        <f t="shared" si="122"/>
        <v>AG360789</v>
      </c>
      <c r="C3952" s="35" t="s">
        <v>19711</v>
      </c>
      <c r="D3952" s="35" t="str">
        <f t="shared" si="123"/>
        <v>360789 - Graystone International Jazz Museum NOF</v>
      </c>
      <c r="E3952" s="110">
        <v>36</v>
      </c>
    </row>
    <row r="3953" spans="1:5">
      <c r="A3953" s="58">
        <v>360792</v>
      </c>
      <c r="B3953" s="58" t="str">
        <f t="shared" si="122"/>
        <v>AG360792</v>
      </c>
      <c r="C3953" s="35" t="s">
        <v>8470</v>
      </c>
      <c r="D3953" s="35" t="str">
        <f t="shared" si="123"/>
        <v>360792 - Major Building Maintenance BG</v>
      </c>
      <c r="E3953" s="110">
        <v>36</v>
      </c>
    </row>
    <row r="3954" spans="1:5">
      <c r="A3954" s="58">
        <v>360796</v>
      </c>
      <c r="B3954" s="58" t="str">
        <f t="shared" si="122"/>
        <v>AG360796</v>
      </c>
      <c r="C3954" s="35" t="s">
        <v>19712</v>
      </c>
      <c r="D3954" s="35" t="str">
        <f t="shared" si="123"/>
        <v>360796 - Central Detroit Christian HR</v>
      </c>
      <c r="E3954" s="110">
        <v>36</v>
      </c>
    </row>
    <row r="3955" spans="1:5">
      <c r="A3955" s="58">
        <v>360798</v>
      </c>
      <c r="B3955" s="58" t="str">
        <f t="shared" si="122"/>
        <v>AG360798</v>
      </c>
      <c r="C3955" s="35" t="s">
        <v>8506</v>
      </c>
      <c r="D3955" s="35" t="str">
        <f t="shared" si="123"/>
        <v>360798 - Island View BG</v>
      </c>
      <c r="E3955" s="110">
        <v>36</v>
      </c>
    </row>
    <row r="3956" spans="1:5">
      <c r="A3956" s="58">
        <v>360800</v>
      </c>
      <c r="B3956" s="58" t="str">
        <f t="shared" si="122"/>
        <v>AG360800</v>
      </c>
      <c r="C3956" s="35" t="s">
        <v>8516</v>
      </c>
      <c r="D3956" s="35" t="str">
        <f t="shared" si="123"/>
        <v>360800 - East Central Residents Coal NOF</v>
      </c>
      <c r="E3956" s="110">
        <v>36</v>
      </c>
    </row>
    <row r="3957" spans="1:5">
      <c r="A3957" s="58">
        <v>360802</v>
      </c>
      <c r="B3957" s="58" t="str">
        <f t="shared" si="122"/>
        <v>AG360802</v>
      </c>
      <c r="C3957" s="35" t="s">
        <v>19713</v>
      </c>
      <c r="D3957" s="35" t="str">
        <f t="shared" si="123"/>
        <v>360802 - MOD Multi Family Rehabilitation BG</v>
      </c>
      <c r="E3957" s="110">
        <v>36</v>
      </c>
    </row>
    <row r="3958" spans="1:5">
      <c r="A3958" s="58">
        <v>360806</v>
      </c>
      <c r="B3958" s="58" t="str">
        <f t="shared" si="122"/>
        <v>AG360806</v>
      </c>
      <c r="C3958" s="35" t="s">
        <v>19714</v>
      </c>
      <c r="D3958" s="35" t="str">
        <f t="shared" si="123"/>
        <v>360806 - Detroit Youth Urban League NOF</v>
      </c>
      <c r="E3958" s="110">
        <v>36</v>
      </c>
    </row>
    <row r="3959" spans="1:5">
      <c r="A3959" s="58">
        <v>360808</v>
      </c>
      <c r="B3959" s="58" t="str">
        <f t="shared" si="122"/>
        <v>AG360808</v>
      </c>
      <c r="C3959" s="35" t="s">
        <v>8532</v>
      </c>
      <c r="D3959" s="35" t="str">
        <f t="shared" si="123"/>
        <v>360808 - Eastside Reg Housing Association NOF</v>
      </c>
      <c r="E3959" s="110">
        <v>36</v>
      </c>
    </row>
    <row r="3960" spans="1:5">
      <c r="A3960" s="58">
        <v>360811</v>
      </c>
      <c r="B3960" s="58" t="str">
        <f t="shared" si="122"/>
        <v>AG360811</v>
      </c>
      <c r="C3960" s="35" t="s">
        <v>8538</v>
      </c>
      <c r="D3960" s="35" t="str">
        <f t="shared" si="123"/>
        <v>360811 - Hubbard Farms Community Group NOF</v>
      </c>
      <c r="E3960" s="110">
        <v>36</v>
      </c>
    </row>
    <row r="3961" spans="1:5">
      <c r="A3961" s="58">
        <v>360812</v>
      </c>
      <c r="B3961" s="58" t="str">
        <f t="shared" si="122"/>
        <v>AG360812</v>
      </c>
      <c r="C3961" s="35" t="s">
        <v>19715</v>
      </c>
      <c r="D3961" s="35" t="str">
        <f t="shared" si="123"/>
        <v>360812 - Consumer Resource and Assistance Center NOF</v>
      </c>
      <c r="E3961" s="110">
        <v>36</v>
      </c>
    </row>
    <row r="3962" spans="1:5">
      <c r="A3962" s="58">
        <v>360814</v>
      </c>
      <c r="B3962" s="58" t="str">
        <f t="shared" si="122"/>
        <v>AG360814</v>
      </c>
      <c r="C3962" s="35" t="s">
        <v>19716</v>
      </c>
      <c r="D3962" s="35" t="str">
        <f t="shared" si="123"/>
        <v>360814 - League Of Catholic Women NOF</v>
      </c>
      <c r="E3962" s="110">
        <v>36</v>
      </c>
    </row>
    <row r="3963" spans="1:5">
      <c r="A3963" s="58">
        <v>360815</v>
      </c>
      <c r="B3963" s="58" t="str">
        <f t="shared" si="122"/>
        <v>AG360815</v>
      </c>
      <c r="C3963" s="35" t="s">
        <v>19717</v>
      </c>
      <c r="D3963" s="35" t="str">
        <f t="shared" si="123"/>
        <v>360815 - Lin Dav Parks Tux Community Council NOF</v>
      </c>
      <c r="E3963" s="110">
        <v>36</v>
      </c>
    </row>
    <row r="3964" spans="1:5">
      <c r="A3964" s="58">
        <v>360816</v>
      </c>
      <c r="B3964" s="58" t="str">
        <f t="shared" si="122"/>
        <v>AG360816</v>
      </c>
      <c r="C3964" s="35" t="s">
        <v>19718</v>
      </c>
      <c r="D3964" s="35" t="str">
        <f t="shared" si="123"/>
        <v>360816 - Plymouth Road Business Association NOF</v>
      </c>
      <c r="E3964" s="110">
        <v>36</v>
      </c>
    </row>
    <row r="3965" spans="1:5">
      <c r="A3965" s="58">
        <v>360817</v>
      </c>
      <c r="B3965" s="58" t="str">
        <f t="shared" si="122"/>
        <v>AG360817</v>
      </c>
      <c r="C3965" s="35" t="s">
        <v>8548</v>
      </c>
      <c r="D3965" s="35" t="str">
        <f t="shared" si="123"/>
        <v>360817 - Detroit Southeast Little League NOF</v>
      </c>
      <c r="E3965" s="110">
        <v>36</v>
      </c>
    </row>
    <row r="3966" spans="1:5">
      <c r="A3966" s="58">
        <v>360821</v>
      </c>
      <c r="B3966" s="58" t="str">
        <f t="shared" si="122"/>
        <v>AG360821</v>
      </c>
      <c r="C3966" s="35" t="s">
        <v>19719</v>
      </c>
      <c r="D3966" s="35" t="str">
        <f t="shared" si="123"/>
        <v>360821 - WE Care About Van Dyke_Sev NOF</v>
      </c>
      <c r="E3966" s="110">
        <v>36</v>
      </c>
    </row>
    <row r="3967" spans="1:5">
      <c r="A3967" s="58">
        <v>360822</v>
      </c>
      <c r="B3967" s="58" t="str">
        <f t="shared" si="122"/>
        <v>AG360822</v>
      </c>
      <c r="C3967" s="35" t="s">
        <v>19720</v>
      </c>
      <c r="D3967" s="35" t="str">
        <f t="shared" si="123"/>
        <v>360822 - Moments Of Truth NOF</v>
      </c>
      <c r="E3967" s="110">
        <v>36</v>
      </c>
    </row>
    <row r="3968" spans="1:5">
      <c r="A3968" s="58">
        <v>360826</v>
      </c>
      <c r="B3968" s="58" t="str">
        <f t="shared" si="122"/>
        <v>AG360826</v>
      </c>
      <c r="C3968" s="35" t="s">
        <v>19721</v>
      </c>
      <c r="D3968" s="35" t="str">
        <f t="shared" si="123"/>
        <v>360826 - Peoples Missionary Baptist PS</v>
      </c>
      <c r="E3968" s="110">
        <v>36</v>
      </c>
    </row>
    <row r="3969" spans="1:5">
      <c r="A3969" s="58">
        <v>360828</v>
      </c>
      <c r="B3969" s="58" t="str">
        <f t="shared" si="122"/>
        <v>AG360828</v>
      </c>
      <c r="C3969" s="35" t="s">
        <v>19722</v>
      </c>
      <c r="D3969" s="35" t="str">
        <f t="shared" si="123"/>
        <v>360828 - WHISK NOF</v>
      </c>
      <c r="E3969" s="110">
        <v>36</v>
      </c>
    </row>
    <row r="3970" spans="1:5">
      <c r="A3970" s="58">
        <v>360829</v>
      </c>
      <c r="B3970" s="58" t="str">
        <f t="shared" si="122"/>
        <v>AG360829</v>
      </c>
      <c r="C3970" s="35" t="s">
        <v>19723</v>
      </c>
      <c r="D3970" s="35" t="str">
        <f t="shared" si="123"/>
        <v>360829 - Jefferson Avenue HDC Planning</v>
      </c>
      <c r="E3970" s="110">
        <v>36</v>
      </c>
    </row>
    <row r="3971" spans="1:5">
      <c r="A3971" s="58">
        <v>360832</v>
      </c>
      <c r="B3971" s="58" t="str">
        <f t="shared" si="122"/>
        <v>AG360832</v>
      </c>
      <c r="C3971" s="35" t="s">
        <v>8633</v>
      </c>
      <c r="D3971" s="35" t="str">
        <f t="shared" si="123"/>
        <v>360832 - Krainzwood Community Council NOF</v>
      </c>
      <c r="E3971" s="110">
        <v>36</v>
      </c>
    </row>
    <row r="3972" spans="1:5">
      <c r="A3972" s="58">
        <v>360834</v>
      </c>
      <c r="B3972" s="58" t="str">
        <f t="shared" ref="B3972:B4035" si="124">"AG"&amp;A3972</f>
        <v>AG360834</v>
      </c>
      <c r="C3972" s="35" t="s">
        <v>8639</v>
      </c>
      <c r="D3972" s="35" t="str">
        <f t="shared" ref="D3972:D4035" si="125">A3972&amp;" - "&amp;C3972</f>
        <v>360834 - U_Snap_Bac BG</v>
      </c>
      <c r="E3972" s="110">
        <v>36</v>
      </c>
    </row>
    <row r="3973" spans="1:5">
      <c r="A3973" s="58">
        <v>360839</v>
      </c>
      <c r="B3973" s="58" t="str">
        <f t="shared" si="124"/>
        <v>AG360839</v>
      </c>
      <c r="C3973" s="35" t="s">
        <v>8649</v>
      </c>
      <c r="D3973" s="35" t="str">
        <f t="shared" si="125"/>
        <v>360839 - Michigan Metro Girl Scout Council NOF</v>
      </c>
      <c r="E3973" s="110">
        <v>36</v>
      </c>
    </row>
    <row r="3974" spans="1:5">
      <c r="A3974" s="58">
        <v>360840</v>
      </c>
      <c r="B3974" s="58" t="str">
        <f t="shared" si="124"/>
        <v>AG360840</v>
      </c>
      <c r="C3974" s="35" t="s">
        <v>8651</v>
      </c>
      <c r="D3974" s="35" t="str">
        <f t="shared" si="125"/>
        <v>360840 - Otsego Area Neighborhood Association NOF</v>
      </c>
      <c r="E3974" s="110">
        <v>36</v>
      </c>
    </row>
    <row r="3975" spans="1:5">
      <c r="A3975" s="58">
        <v>360845</v>
      </c>
      <c r="B3975" s="58" t="str">
        <f t="shared" si="124"/>
        <v>AG360845</v>
      </c>
      <c r="C3975" s="35" t="s">
        <v>8657</v>
      </c>
      <c r="D3975" s="35" t="str">
        <f t="shared" si="125"/>
        <v>360845 - Church of Messiah Housing Corporation</v>
      </c>
      <c r="E3975" s="110">
        <v>36</v>
      </c>
    </row>
    <row r="3976" spans="1:5">
      <c r="A3976" s="58">
        <v>360847</v>
      </c>
      <c r="B3976" s="58" t="str">
        <f t="shared" si="124"/>
        <v>AG360847</v>
      </c>
      <c r="C3976" s="35" t="s">
        <v>19724</v>
      </c>
      <c r="D3976" s="35" t="str">
        <f t="shared" si="125"/>
        <v>360847 - Citywide Residential Rehabilitation BG</v>
      </c>
      <c r="E3976" s="110">
        <v>36</v>
      </c>
    </row>
    <row r="3977" spans="1:5">
      <c r="A3977" s="58">
        <v>360848</v>
      </c>
      <c r="B3977" s="58" t="str">
        <f t="shared" si="124"/>
        <v>AG360848</v>
      </c>
      <c r="C3977" s="35" t="s">
        <v>19725</v>
      </c>
      <c r="D3977" s="35" t="str">
        <f t="shared" si="125"/>
        <v>360848 - Virginia Park Citizens PS</v>
      </c>
      <c r="E3977" s="110">
        <v>36</v>
      </c>
    </row>
    <row r="3978" spans="1:5">
      <c r="A3978" s="58">
        <v>360849</v>
      </c>
      <c r="B3978" s="58" t="str">
        <f t="shared" si="124"/>
        <v>AG360849</v>
      </c>
      <c r="C3978" s="35" t="s">
        <v>8675</v>
      </c>
      <c r="D3978" s="35" t="str">
        <f t="shared" si="125"/>
        <v>360849 - Self Help Addiction Rehabilitation NOF</v>
      </c>
      <c r="E3978" s="110">
        <v>36</v>
      </c>
    </row>
    <row r="3979" spans="1:5">
      <c r="A3979" s="58">
        <v>360850</v>
      </c>
      <c r="B3979" s="58" t="str">
        <f t="shared" si="124"/>
        <v>AG360850</v>
      </c>
      <c r="C3979" s="35" t="s">
        <v>19726</v>
      </c>
      <c r="D3979" s="35" t="str">
        <f t="shared" si="125"/>
        <v>360850 - Art Center Medical Center UDI BG</v>
      </c>
      <c r="E3979" s="110">
        <v>36</v>
      </c>
    </row>
    <row r="3980" spans="1:5">
      <c r="A3980" s="58">
        <v>360852</v>
      </c>
      <c r="B3980" s="58" t="str">
        <f t="shared" si="124"/>
        <v>AG360852</v>
      </c>
      <c r="C3980" s="35" t="s">
        <v>19727</v>
      </c>
      <c r="D3980" s="35" t="str">
        <f t="shared" si="125"/>
        <v>360852 - Development Disposition</v>
      </c>
      <c r="E3980" s="110">
        <v>36</v>
      </c>
    </row>
    <row r="3981" spans="1:5">
      <c r="A3981" s="58">
        <v>360854</v>
      </c>
      <c r="B3981" s="58" t="str">
        <f t="shared" si="124"/>
        <v>AG360854</v>
      </c>
      <c r="C3981" s="35" t="s">
        <v>8681</v>
      </c>
      <c r="D3981" s="35" t="str">
        <f t="shared" si="125"/>
        <v>360854 - Wholesale District</v>
      </c>
      <c r="E3981" s="110">
        <v>36</v>
      </c>
    </row>
    <row r="3982" spans="1:5">
      <c r="A3982" s="58">
        <v>360858</v>
      </c>
      <c r="B3982" s="58" t="str">
        <f t="shared" si="124"/>
        <v>AG360858</v>
      </c>
      <c r="C3982" s="35" t="s">
        <v>8683</v>
      </c>
      <c r="D3982" s="35" t="str">
        <f t="shared" si="125"/>
        <v>360858 - Charlevoix Village Association NOF</v>
      </c>
      <c r="E3982" s="110">
        <v>36</v>
      </c>
    </row>
    <row r="3983" spans="1:5">
      <c r="A3983" s="58">
        <v>360859</v>
      </c>
      <c r="B3983" s="58" t="str">
        <f t="shared" si="124"/>
        <v>AG360859</v>
      </c>
      <c r="C3983" s="35" t="s">
        <v>8685</v>
      </c>
      <c r="D3983" s="35" t="str">
        <f t="shared" si="125"/>
        <v>360859 - Core City Neighborhoods NOF</v>
      </c>
      <c r="E3983" s="110">
        <v>36</v>
      </c>
    </row>
    <row r="3984" spans="1:5">
      <c r="A3984" s="58">
        <v>360860</v>
      </c>
      <c r="B3984" s="58" t="str">
        <f t="shared" si="124"/>
        <v>AG360860</v>
      </c>
      <c r="C3984" s="35" t="s">
        <v>8687</v>
      </c>
      <c r="D3984" s="35" t="str">
        <f t="shared" si="125"/>
        <v>360860 - Detroit Institute for Children NOF</v>
      </c>
      <c r="E3984" s="110">
        <v>36</v>
      </c>
    </row>
    <row r="3985" spans="1:5">
      <c r="A3985" s="58">
        <v>360861</v>
      </c>
      <c r="B3985" s="58" t="str">
        <f t="shared" si="124"/>
        <v>AG360861</v>
      </c>
      <c r="C3985" s="35" t="s">
        <v>19728</v>
      </c>
      <c r="D3985" s="35" t="str">
        <f t="shared" si="125"/>
        <v>360861 - Experimental Movement Inc NOF</v>
      </c>
      <c r="E3985" s="110">
        <v>36</v>
      </c>
    </row>
    <row r="3986" spans="1:5">
      <c r="A3986" s="58">
        <v>360862</v>
      </c>
      <c r="B3986" s="58" t="str">
        <f t="shared" si="124"/>
        <v>AG360862</v>
      </c>
      <c r="C3986" s="35" t="s">
        <v>8691</v>
      </c>
      <c r="D3986" s="35" t="str">
        <f t="shared" si="125"/>
        <v>360862 - James Wadsworth Community Center NOF</v>
      </c>
      <c r="E3986" s="110">
        <v>36</v>
      </c>
    </row>
    <row r="3987" spans="1:5">
      <c r="A3987" s="58">
        <v>360865</v>
      </c>
      <c r="B3987" s="58" t="str">
        <f t="shared" si="124"/>
        <v>AG360865</v>
      </c>
      <c r="C3987" s="35" t="s">
        <v>19729</v>
      </c>
      <c r="D3987" s="35" t="str">
        <f t="shared" si="125"/>
        <v>360865 - Latino Family Services Inc NOF</v>
      </c>
      <c r="E3987" s="110">
        <v>36</v>
      </c>
    </row>
    <row r="3988" spans="1:5">
      <c r="A3988" s="58">
        <v>360868</v>
      </c>
      <c r="B3988" s="58" t="str">
        <f t="shared" si="124"/>
        <v>AG360868</v>
      </c>
      <c r="C3988" s="35" t="s">
        <v>19730</v>
      </c>
      <c r="D3988" s="35" t="str">
        <f t="shared" si="125"/>
        <v>360868 - Mt Elliott Conant Triangle Association</v>
      </c>
      <c r="E3988" s="110">
        <v>36</v>
      </c>
    </row>
    <row r="3989" spans="1:5">
      <c r="A3989" s="58">
        <v>360870</v>
      </c>
      <c r="B3989" s="58" t="str">
        <f t="shared" si="124"/>
        <v>AG360870</v>
      </c>
      <c r="C3989" s="35" t="s">
        <v>19731</v>
      </c>
      <c r="D3989" s="35" t="str">
        <f t="shared" si="125"/>
        <v>360870 - New Day Multi Purpose Center NOF</v>
      </c>
      <c r="E3989" s="110">
        <v>36</v>
      </c>
    </row>
    <row r="3990" spans="1:5">
      <c r="A3990" s="58">
        <v>360875</v>
      </c>
      <c r="B3990" s="58" t="str">
        <f t="shared" si="124"/>
        <v>AG360875</v>
      </c>
      <c r="C3990" s="35" t="s">
        <v>8702</v>
      </c>
      <c r="D3990" s="35" t="str">
        <f t="shared" si="125"/>
        <v>360875 - St John Community Center NOF</v>
      </c>
      <c r="E3990" s="110">
        <v>36</v>
      </c>
    </row>
    <row r="3991" spans="1:5">
      <c r="A3991" s="58">
        <v>360876</v>
      </c>
      <c r="B3991" s="58" t="str">
        <f t="shared" si="124"/>
        <v>AG360876</v>
      </c>
      <c r="C3991" s="35" t="s">
        <v>8704</v>
      </c>
      <c r="D3991" s="35" t="str">
        <f t="shared" si="125"/>
        <v>360876 - United Sisters of Charity NOF</v>
      </c>
      <c r="E3991" s="110">
        <v>36</v>
      </c>
    </row>
    <row r="3992" spans="1:5">
      <c r="A3992" s="58">
        <v>360877</v>
      </c>
      <c r="B3992" s="58" t="str">
        <f t="shared" si="124"/>
        <v>AG360877</v>
      </c>
      <c r="C3992" s="35" t="s">
        <v>8706</v>
      </c>
      <c r="D3992" s="35" t="str">
        <f t="shared" si="125"/>
        <v>360877 - Warrendale Community Organization NOF</v>
      </c>
      <c r="E3992" s="110">
        <v>36</v>
      </c>
    </row>
    <row r="3993" spans="1:5">
      <c r="A3993" s="58">
        <v>360879</v>
      </c>
      <c r="B3993" s="58" t="str">
        <f t="shared" si="124"/>
        <v>AG360879</v>
      </c>
      <c r="C3993" s="35" t="s">
        <v>19732</v>
      </c>
      <c r="D3993" s="35" t="str">
        <f t="shared" si="125"/>
        <v>360879 - West Eight Mile Wyoming Community District CL NOF</v>
      </c>
      <c r="E3993" s="110">
        <v>36</v>
      </c>
    </row>
    <row r="3994" spans="1:5">
      <c r="A3994" s="58">
        <v>360884</v>
      </c>
      <c r="B3994" s="58" t="str">
        <f t="shared" si="124"/>
        <v>AG360884</v>
      </c>
      <c r="C3994" s="35" t="s">
        <v>19733</v>
      </c>
      <c r="D3994" s="35" t="str">
        <f t="shared" si="125"/>
        <v>360884 - Detroit Community Initiative PS</v>
      </c>
      <c r="E3994" s="110">
        <v>36</v>
      </c>
    </row>
    <row r="3995" spans="1:5">
      <c r="A3995" s="58">
        <v>360885</v>
      </c>
      <c r="B3995" s="58" t="str">
        <f t="shared" si="124"/>
        <v>AG360885</v>
      </c>
      <c r="C3995" s="35" t="s">
        <v>19734</v>
      </c>
      <c r="D3995" s="35" t="str">
        <f t="shared" si="125"/>
        <v>360885 - Neighborhood Services Organization NOF</v>
      </c>
      <c r="E3995" s="110">
        <v>36</v>
      </c>
    </row>
    <row r="3996" spans="1:5">
      <c r="A3996" s="58">
        <v>360886</v>
      </c>
      <c r="B3996" s="58" t="str">
        <f t="shared" si="124"/>
        <v>AG360886</v>
      </c>
      <c r="C3996" s="35" t="s">
        <v>19735</v>
      </c>
      <c r="D3996" s="35" t="str">
        <f t="shared" si="125"/>
        <v>360886 - Jefferson Conner BG</v>
      </c>
      <c r="E3996" s="110">
        <v>36</v>
      </c>
    </row>
    <row r="3997" spans="1:5">
      <c r="A3997" s="58">
        <v>360887</v>
      </c>
      <c r="B3997" s="58" t="str">
        <f t="shared" si="124"/>
        <v>AG360887</v>
      </c>
      <c r="C3997" s="35" t="s">
        <v>19736</v>
      </c>
      <c r="D3997" s="35" t="str">
        <f t="shared" si="125"/>
        <v>360887 - Clergy United HSTA ATS PS</v>
      </c>
      <c r="E3997" s="110">
        <v>36</v>
      </c>
    </row>
    <row r="3998" spans="1:5">
      <c r="A3998" s="58">
        <v>360893</v>
      </c>
      <c r="B3998" s="58" t="str">
        <f t="shared" si="124"/>
        <v>AG360893</v>
      </c>
      <c r="C3998" s="35" t="s">
        <v>19737</v>
      </c>
      <c r="D3998" s="35" t="str">
        <f t="shared" si="125"/>
        <v>360893 - Detroit Inner City Alano Club</v>
      </c>
      <c r="E3998" s="110">
        <v>36</v>
      </c>
    </row>
    <row r="3999" spans="1:5">
      <c r="A3999" s="58">
        <v>360894</v>
      </c>
      <c r="B3999" s="58" t="str">
        <f t="shared" si="124"/>
        <v>AG360894</v>
      </c>
      <c r="C3999" s="35" t="s">
        <v>19738</v>
      </c>
      <c r="D3999" s="35" t="str">
        <f t="shared" si="125"/>
        <v>360894 - Fiskhorn Community Organization NOF</v>
      </c>
      <c r="E3999" s="110">
        <v>36</v>
      </c>
    </row>
    <row r="4000" spans="1:5">
      <c r="A4000" s="58">
        <v>360895</v>
      </c>
      <c r="B4000" s="58" t="str">
        <f t="shared" si="124"/>
        <v>AG360895</v>
      </c>
      <c r="C4000" s="35" t="s">
        <v>19739</v>
      </c>
      <c r="D4000" s="35" t="str">
        <f t="shared" si="125"/>
        <v>360895 - Schaefer 7&amp;8 Mile Association NOF</v>
      </c>
      <c r="E4000" s="110">
        <v>36</v>
      </c>
    </row>
    <row r="4001" spans="1:5">
      <c r="A4001" s="58">
        <v>360896</v>
      </c>
      <c r="B4001" s="58" t="str">
        <f t="shared" si="124"/>
        <v>AG360896</v>
      </c>
      <c r="C4001" s="35" t="s">
        <v>8726</v>
      </c>
      <c r="D4001" s="35" t="str">
        <f t="shared" si="125"/>
        <v>360896 - Hartford Agape House NOF</v>
      </c>
      <c r="E4001" s="110">
        <v>36</v>
      </c>
    </row>
    <row r="4002" spans="1:5">
      <c r="A4002" s="58">
        <v>360897</v>
      </c>
      <c r="B4002" s="58" t="str">
        <f t="shared" si="124"/>
        <v>AG360897</v>
      </c>
      <c r="C4002" s="35" t="s">
        <v>19740</v>
      </c>
      <c r="D4002" s="35" t="str">
        <f t="shared" si="125"/>
        <v>360897 - Detroit Assisted Transportation Coalition_360897</v>
      </c>
      <c r="E4002" s="110">
        <v>36</v>
      </c>
    </row>
    <row r="4003" spans="1:5">
      <c r="A4003" s="58">
        <v>360898</v>
      </c>
      <c r="B4003" s="58" t="str">
        <f t="shared" si="124"/>
        <v>AG360898</v>
      </c>
      <c r="C4003" s="35" t="s">
        <v>19741</v>
      </c>
      <c r="D4003" s="35" t="str">
        <f t="shared" si="125"/>
        <v>360898 - Med Outreach to Blind NOF</v>
      </c>
      <c r="E4003" s="110">
        <v>36</v>
      </c>
    </row>
    <row r="4004" spans="1:5">
      <c r="A4004" s="58">
        <v>360899</v>
      </c>
      <c r="B4004" s="58" t="str">
        <f t="shared" si="124"/>
        <v>AG360899</v>
      </c>
      <c r="C4004" s="35" t="s">
        <v>8732</v>
      </c>
      <c r="D4004" s="35" t="str">
        <f t="shared" si="125"/>
        <v>360899 - Peter Claver Neighborhood Service NOF</v>
      </c>
      <c r="E4004" s="110">
        <v>36</v>
      </c>
    </row>
    <row r="4005" spans="1:5">
      <c r="A4005" s="58">
        <v>360900</v>
      </c>
      <c r="B4005" s="58" t="str">
        <f t="shared" si="124"/>
        <v>AG360900</v>
      </c>
      <c r="C4005" s="35" t="s">
        <v>8734</v>
      </c>
      <c r="D4005" s="35" t="str">
        <f t="shared" si="125"/>
        <v>360900 - New Center Community Mental Health</v>
      </c>
      <c r="E4005" s="110">
        <v>36</v>
      </c>
    </row>
    <row r="4006" spans="1:5">
      <c r="A4006" s="58">
        <v>360901</v>
      </c>
      <c r="B4006" s="58" t="str">
        <f t="shared" si="124"/>
        <v>AG360901</v>
      </c>
      <c r="C4006" s="35" t="s">
        <v>19742</v>
      </c>
      <c r="D4006" s="35" t="str">
        <f t="shared" si="125"/>
        <v>360901 - Accounting Aid Society</v>
      </c>
      <c r="E4006" s="110">
        <v>36</v>
      </c>
    </row>
    <row r="4007" spans="1:5">
      <c r="A4007" s="58">
        <v>360903</v>
      </c>
      <c r="B4007" s="58" t="str">
        <f t="shared" si="124"/>
        <v>AG360903</v>
      </c>
      <c r="C4007" s="35" t="s">
        <v>19743</v>
      </c>
      <c r="D4007" s="35" t="str">
        <f t="shared" si="125"/>
        <v>360903 - Childrens Center of Wayne County NOF</v>
      </c>
      <c r="E4007" s="110">
        <v>36</v>
      </c>
    </row>
    <row r="4008" spans="1:5">
      <c r="A4008" s="58">
        <v>360904</v>
      </c>
      <c r="B4008" s="58" t="str">
        <f t="shared" si="124"/>
        <v>AG360904</v>
      </c>
      <c r="C4008" s="35" t="s">
        <v>19744</v>
      </c>
      <c r="D4008" s="35" t="str">
        <f t="shared" si="125"/>
        <v>360904 - Childrens Immune Disorder NOF</v>
      </c>
      <c r="E4008" s="110">
        <v>36</v>
      </c>
    </row>
    <row r="4009" spans="1:5">
      <c r="A4009" s="58">
        <v>360907</v>
      </c>
      <c r="B4009" s="58" t="str">
        <f t="shared" si="124"/>
        <v>AG360907</v>
      </c>
      <c r="C4009" s="35" t="s">
        <v>8742</v>
      </c>
      <c r="D4009" s="35" t="str">
        <f t="shared" si="125"/>
        <v>360907 - Detroit Renaissance Amateur Athletic NOF</v>
      </c>
      <c r="E4009" s="110">
        <v>36</v>
      </c>
    </row>
    <row r="4010" spans="1:5">
      <c r="A4010" s="58">
        <v>360908</v>
      </c>
      <c r="B4010" s="58" t="str">
        <f t="shared" si="124"/>
        <v>AG360908</v>
      </c>
      <c r="C4010" s="35" t="s">
        <v>8744</v>
      </c>
      <c r="D4010" s="35" t="str">
        <f t="shared" si="125"/>
        <v>360908 - Eastside Mothers Club NOF</v>
      </c>
      <c r="E4010" s="110">
        <v>36</v>
      </c>
    </row>
    <row r="4011" spans="1:5">
      <c r="A4011" s="58">
        <v>360912</v>
      </c>
      <c r="B4011" s="58" t="str">
        <f t="shared" si="124"/>
        <v>AG360912</v>
      </c>
      <c r="C4011" s="35" t="s">
        <v>8746</v>
      </c>
      <c r="D4011" s="35" t="str">
        <f t="shared" si="125"/>
        <v>360912 - Hollywood Golf Institute NOF</v>
      </c>
      <c r="E4011" s="110">
        <v>36</v>
      </c>
    </row>
    <row r="4012" spans="1:5">
      <c r="A4012" s="58">
        <v>360915</v>
      </c>
      <c r="B4012" s="58" t="str">
        <f t="shared" si="124"/>
        <v>AG360915</v>
      </c>
      <c r="C4012" s="35" t="s">
        <v>8748</v>
      </c>
      <c r="D4012" s="35" t="str">
        <f t="shared" si="125"/>
        <v>360915 - Manhood NOF</v>
      </c>
      <c r="E4012" s="110">
        <v>36</v>
      </c>
    </row>
    <row r="4013" spans="1:5">
      <c r="A4013" s="58">
        <v>360917</v>
      </c>
      <c r="B4013" s="58" t="str">
        <f t="shared" si="124"/>
        <v>AG360917</v>
      </c>
      <c r="C4013" s="35" t="s">
        <v>8750</v>
      </c>
      <c r="D4013" s="35" t="str">
        <f t="shared" si="125"/>
        <v>360917 - Midwest Labor Institute NOF</v>
      </c>
      <c r="E4013" s="110">
        <v>36</v>
      </c>
    </row>
    <row r="4014" spans="1:5">
      <c r="A4014" s="58">
        <v>360920</v>
      </c>
      <c r="B4014" s="58" t="str">
        <f t="shared" si="124"/>
        <v>AG360920</v>
      </c>
      <c r="C4014" s="35" t="s">
        <v>8752</v>
      </c>
      <c r="D4014" s="35" t="str">
        <f t="shared" si="125"/>
        <v>360920 - North Woodward Commons NOF</v>
      </c>
      <c r="E4014" s="110">
        <v>36</v>
      </c>
    </row>
    <row r="4015" spans="1:5">
      <c r="A4015" s="58">
        <v>360922</v>
      </c>
      <c r="B4015" s="58" t="str">
        <f t="shared" si="124"/>
        <v>AG360922</v>
      </c>
      <c r="C4015" s="35" t="s">
        <v>8754</v>
      </c>
      <c r="D4015" s="35" t="str">
        <f t="shared" si="125"/>
        <v>360922 - Reach Inc NOF</v>
      </c>
      <c r="E4015" s="110">
        <v>36</v>
      </c>
    </row>
    <row r="4016" spans="1:5">
      <c r="A4016" s="58">
        <v>360923</v>
      </c>
      <c r="B4016" s="58" t="str">
        <f t="shared" si="124"/>
        <v>AG360923</v>
      </c>
      <c r="C4016" s="35" t="s">
        <v>19745</v>
      </c>
      <c r="D4016" s="35" t="str">
        <f t="shared" si="125"/>
        <v>360923 - Detroit Neighborhood Reconciliation Center NOF</v>
      </c>
      <c r="E4016" s="110">
        <v>36</v>
      </c>
    </row>
    <row r="4017" spans="1:5">
      <c r="A4017" s="58">
        <v>360924</v>
      </c>
      <c r="B4017" s="58" t="str">
        <f t="shared" si="124"/>
        <v>AG360924</v>
      </c>
      <c r="C4017" s="35" t="s">
        <v>8760</v>
      </c>
      <c r="D4017" s="35" t="str">
        <f t="shared" si="125"/>
        <v>360924 - Motown Historical Museum NOF</v>
      </c>
      <c r="E4017" s="110">
        <v>36</v>
      </c>
    </row>
    <row r="4018" spans="1:5">
      <c r="A4018" s="58">
        <v>360925</v>
      </c>
      <c r="B4018" s="58" t="str">
        <f t="shared" si="124"/>
        <v>AG360925</v>
      </c>
      <c r="C4018" s="35" t="s">
        <v>19746</v>
      </c>
      <c r="D4018" s="35" t="str">
        <f t="shared" si="125"/>
        <v>360925 - Brush Park Woodward Rehabilitation NRR</v>
      </c>
      <c r="E4018" s="110">
        <v>36</v>
      </c>
    </row>
    <row r="4019" spans="1:5">
      <c r="A4019" s="58">
        <v>360926</v>
      </c>
      <c r="B4019" s="58" t="str">
        <f t="shared" si="124"/>
        <v>AG360926</v>
      </c>
      <c r="C4019" s="35" t="s">
        <v>19747</v>
      </c>
      <c r="D4019" s="35" t="str">
        <f t="shared" si="125"/>
        <v>360926 - Cadillac Center BG6</v>
      </c>
      <c r="E4019" s="110">
        <v>36</v>
      </c>
    </row>
    <row r="4020" spans="1:5">
      <c r="A4020" s="58">
        <v>360930</v>
      </c>
      <c r="B4020" s="58" t="str">
        <f t="shared" si="124"/>
        <v>AG360930</v>
      </c>
      <c r="C4020" s="35" t="s">
        <v>19748</v>
      </c>
      <c r="D4020" s="35" t="str">
        <f t="shared" si="125"/>
        <v>360930 - Central Industrial Park 108 Loan Repayment BG</v>
      </c>
      <c r="E4020" s="110">
        <v>36</v>
      </c>
    </row>
    <row r="4021" spans="1:5">
      <c r="A4021" s="58">
        <v>360933</v>
      </c>
      <c r="B4021" s="58" t="str">
        <f t="shared" si="124"/>
        <v>AG360933</v>
      </c>
      <c r="C4021" s="35" t="s">
        <v>19749</v>
      </c>
      <c r="D4021" s="35" t="str">
        <f t="shared" si="125"/>
        <v>360933 - Corktown Rehabilitation NRR</v>
      </c>
      <c r="E4021" s="110">
        <v>36</v>
      </c>
    </row>
    <row r="4022" spans="1:5">
      <c r="A4022" s="58">
        <v>360935</v>
      </c>
      <c r="B4022" s="58" t="str">
        <f t="shared" si="124"/>
        <v>AG360935</v>
      </c>
      <c r="C4022" s="35" t="s">
        <v>19750</v>
      </c>
      <c r="D4022" s="35" t="str">
        <f t="shared" si="125"/>
        <v>360935 - Hubbard Richard Public Service</v>
      </c>
      <c r="E4022" s="110">
        <v>36</v>
      </c>
    </row>
    <row r="4023" spans="1:5">
      <c r="A4023" s="58">
        <v>360936</v>
      </c>
      <c r="B4023" s="58" t="str">
        <f t="shared" si="124"/>
        <v>AG360936</v>
      </c>
      <c r="C4023" s="35" t="s">
        <v>19751</v>
      </c>
      <c r="D4023" s="35" t="str">
        <f t="shared" si="125"/>
        <v>360936 - Jefferson Chalmers Community Development Corp</v>
      </c>
      <c r="E4023" s="110">
        <v>36</v>
      </c>
    </row>
    <row r="4024" spans="1:5">
      <c r="A4024" s="58">
        <v>360938</v>
      </c>
      <c r="B4024" s="58" t="str">
        <f t="shared" si="124"/>
        <v>AG360938</v>
      </c>
      <c r="C4024" s="35" t="s">
        <v>19752</v>
      </c>
      <c r="D4024" s="35" t="str">
        <f t="shared" si="125"/>
        <v>360938 - McDougall Hunt Rehabilitation NRR</v>
      </c>
      <c r="E4024" s="110">
        <v>36</v>
      </c>
    </row>
    <row r="4025" spans="1:5">
      <c r="A4025" s="58">
        <v>360939</v>
      </c>
      <c r="B4025" s="58" t="str">
        <f t="shared" si="124"/>
        <v>AG360939</v>
      </c>
      <c r="C4025" s="35" t="s">
        <v>19753</v>
      </c>
      <c r="D4025" s="35" t="str">
        <f t="shared" si="125"/>
        <v>360939 - McDougall Hunt NSA 2</v>
      </c>
      <c r="E4025" s="110">
        <v>36</v>
      </c>
    </row>
    <row r="4026" spans="1:5">
      <c r="A4026" s="58">
        <v>360943</v>
      </c>
      <c r="B4026" s="58" t="str">
        <f t="shared" si="124"/>
        <v>AG360943</v>
      </c>
      <c r="C4026" s="35" t="s">
        <v>19754</v>
      </c>
      <c r="D4026" s="35" t="str">
        <f t="shared" si="125"/>
        <v>360943 - Islandview Association</v>
      </c>
      <c r="E4026" s="110">
        <v>36</v>
      </c>
    </row>
    <row r="4027" spans="1:5">
      <c r="A4027" s="58">
        <v>360946</v>
      </c>
      <c r="B4027" s="58" t="str">
        <f t="shared" si="124"/>
        <v>AG360946</v>
      </c>
      <c r="C4027" s="35" t="s">
        <v>19755</v>
      </c>
      <c r="D4027" s="35" t="str">
        <f t="shared" si="125"/>
        <v>360946 - Woodward Avenue Area Improvement</v>
      </c>
      <c r="E4027" s="110">
        <v>36</v>
      </c>
    </row>
    <row r="4028" spans="1:5">
      <c r="A4028" s="58">
        <v>360947</v>
      </c>
      <c r="B4028" s="58" t="str">
        <f t="shared" si="124"/>
        <v>AG360947</v>
      </c>
      <c r="C4028" s="35" t="s">
        <v>19756</v>
      </c>
      <c r="D4028" s="35" t="str">
        <f t="shared" si="125"/>
        <v>360947 - Afro American Museum FCC9093</v>
      </c>
      <c r="E4028" s="110">
        <v>36</v>
      </c>
    </row>
    <row r="4029" spans="1:5">
      <c r="A4029" s="58">
        <v>360948</v>
      </c>
      <c r="B4029" s="58" t="str">
        <f t="shared" si="124"/>
        <v>AG360948</v>
      </c>
      <c r="C4029" s="35" t="s">
        <v>19757</v>
      </c>
      <c r="D4029" s="35" t="str">
        <f t="shared" si="125"/>
        <v>360948 - Afro _ American Museum FCC9714</v>
      </c>
      <c r="E4029" s="110">
        <v>36</v>
      </c>
    </row>
    <row r="4030" spans="1:5">
      <c r="A4030" s="58">
        <v>360949</v>
      </c>
      <c r="B4030" s="58" t="str">
        <f t="shared" si="124"/>
        <v>AG360949</v>
      </c>
      <c r="C4030" s="35" t="s">
        <v>19758</v>
      </c>
      <c r="D4030" s="35" t="str">
        <f t="shared" si="125"/>
        <v>360949 - Detroit Neighborhood Investment Corporation</v>
      </c>
      <c r="E4030" s="110">
        <v>36</v>
      </c>
    </row>
    <row r="4031" spans="1:5">
      <c r="A4031" s="58">
        <v>360950</v>
      </c>
      <c r="B4031" s="58" t="str">
        <f t="shared" si="124"/>
        <v>AG360950</v>
      </c>
      <c r="C4031" s="35" t="s">
        <v>19759</v>
      </c>
      <c r="D4031" s="35" t="str">
        <f t="shared" si="125"/>
        <v>360950 - DNIC _ PHASE II BG</v>
      </c>
      <c r="E4031" s="110">
        <v>36</v>
      </c>
    </row>
    <row r="4032" spans="1:5">
      <c r="A4032" s="58">
        <v>360951</v>
      </c>
      <c r="B4032" s="58" t="str">
        <f t="shared" si="124"/>
        <v>AG360951</v>
      </c>
      <c r="C4032" s="35" t="s">
        <v>19760</v>
      </c>
      <c r="D4032" s="35" t="str">
        <f t="shared" si="125"/>
        <v>360951 - DNIC _ PHASE III BG</v>
      </c>
      <c r="E4032" s="110">
        <v>36</v>
      </c>
    </row>
    <row r="4033" spans="1:5">
      <c r="A4033" s="58">
        <v>360957</v>
      </c>
      <c r="B4033" s="58" t="str">
        <f t="shared" si="124"/>
        <v>AG360957</v>
      </c>
      <c r="C4033" s="35" t="s">
        <v>19761</v>
      </c>
      <c r="D4033" s="35" t="str">
        <f t="shared" si="125"/>
        <v>360957 - Brightmoor Community NOF</v>
      </c>
      <c r="E4033" s="110">
        <v>36</v>
      </c>
    </row>
    <row r="4034" spans="1:5">
      <c r="A4034" s="58">
        <v>360958</v>
      </c>
      <c r="B4034" s="58" t="str">
        <f t="shared" si="124"/>
        <v>AG360958</v>
      </c>
      <c r="C4034" s="35" t="s">
        <v>8556</v>
      </c>
      <c r="D4034" s="35" t="str">
        <f t="shared" si="125"/>
        <v>360958 - Brightmoor Community Organization NOF</v>
      </c>
      <c r="E4034" s="110">
        <v>36</v>
      </c>
    </row>
    <row r="4035" spans="1:5">
      <c r="A4035" s="58">
        <v>360961</v>
      </c>
      <c r="B4035" s="58" t="str">
        <f t="shared" si="124"/>
        <v>AG360961</v>
      </c>
      <c r="C4035" s="35" t="s">
        <v>19762</v>
      </c>
      <c r="D4035" s="35" t="str">
        <f t="shared" si="125"/>
        <v>360961 - Queens Community Workers NOF</v>
      </c>
      <c r="E4035" s="110">
        <v>36</v>
      </c>
    </row>
    <row r="4036" spans="1:5">
      <c r="A4036" s="58">
        <v>360962</v>
      </c>
      <c r="B4036" s="58" t="str">
        <f t="shared" ref="B4036:B4099" si="126">"AG"&amp;A4036</f>
        <v>AG360962</v>
      </c>
      <c r="C4036" s="35" t="s">
        <v>19763</v>
      </c>
      <c r="D4036" s="35" t="str">
        <f t="shared" ref="D4036:D4099" si="127">A4036&amp;" - "&amp;C4036</f>
        <v>360962 - NOF Control</v>
      </c>
      <c r="E4036" s="110">
        <v>36</v>
      </c>
    </row>
    <row r="4037" spans="1:5">
      <c r="A4037" s="58">
        <v>360963</v>
      </c>
      <c r="B4037" s="58" t="str">
        <f t="shared" si="126"/>
        <v>AG360963</v>
      </c>
      <c r="C4037" s="35" t="s">
        <v>19764</v>
      </c>
      <c r="D4037" s="35" t="str">
        <f t="shared" si="127"/>
        <v>360963 - NOF Technical Assistance</v>
      </c>
      <c r="E4037" s="110">
        <v>36</v>
      </c>
    </row>
    <row r="4038" spans="1:5">
      <c r="A4038" s="58">
        <v>360967</v>
      </c>
      <c r="B4038" s="58" t="str">
        <f t="shared" si="126"/>
        <v>AG360967</v>
      </c>
      <c r="C4038" s="35" t="s">
        <v>19765</v>
      </c>
      <c r="D4038" s="35" t="str">
        <f t="shared" si="127"/>
        <v>360967 - Citizens District Council Service Delivery</v>
      </c>
      <c r="E4038" s="110">
        <v>36</v>
      </c>
    </row>
    <row r="4039" spans="1:5">
      <c r="A4039" s="58">
        <v>360968</v>
      </c>
      <c r="B4039" s="58" t="str">
        <f t="shared" si="126"/>
        <v>AG360968</v>
      </c>
      <c r="C4039" s="35" t="s">
        <v>19766</v>
      </c>
      <c r="D4039" s="35" t="str">
        <f t="shared" si="127"/>
        <v>360968 - Home Administration 2</v>
      </c>
      <c r="E4039" s="110">
        <v>36</v>
      </c>
    </row>
    <row r="4040" spans="1:5">
      <c r="A4040" s="58">
        <v>360969</v>
      </c>
      <c r="B4040" s="58" t="str">
        <f t="shared" si="126"/>
        <v>AG360969</v>
      </c>
      <c r="C4040" s="35" t="s">
        <v>19767</v>
      </c>
      <c r="D4040" s="35" t="str">
        <f t="shared" si="127"/>
        <v>360969 - Home CHDO Administration 93</v>
      </c>
      <c r="E4040" s="110">
        <v>36</v>
      </c>
    </row>
    <row r="4041" spans="1:5">
      <c r="A4041" s="58">
        <v>360970</v>
      </c>
      <c r="B4041" s="58" t="str">
        <f t="shared" si="126"/>
        <v>AG360970</v>
      </c>
      <c r="C4041" s="35" t="s">
        <v>19768</v>
      </c>
      <c r="D4041" s="35" t="str">
        <f t="shared" si="127"/>
        <v>360970 - Home CHDO Administration 94</v>
      </c>
      <c r="E4041" s="110">
        <v>36</v>
      </c>
    </row>
    <row r="4042" spans="1:5">
      <c r="A4042" s="58">
        <v>360971</v>
      </c>
      <c r="B4042" s="58" t="str">
        <f t="shared" si="126"/>
        <v>AG360971</v>
      </c>
      <c r="C4042" s="35" t="s">
        <v>19769</v>
      </c>
      <c r="D4042" s="35" t="str">
        <f t="shared" si="127"/>
        <v>360971 - Home CHDO Project 93</v>
      </c>
      <c r="E4042" s="110">
        <v>36</v>
      </c>
    </row>
    <row r="4043" spans="1:5">
      <c r="A4043" s="58">
        <v>360974</v>
      </c>
      <c r="B4043" s="58" t="str">
        <f t="shared" si="126"/>
        <v>AG360974</v>
      </c>
      <c r="C4043" s="35" t="s">
        <v>19770</v>
      </c>
      <c r="D4043" s="35" t="str">
        <f t="shared" si="127"/>
        <v>360974 - Home Program Administration_Technical Asst 92_93</v>
      </c>
      <c r="E4043" s="110">
        <v>36</v>
      </c>
    </row>
    <row r="4044" spans="1:5">
      <c r="A4044" s="58">
        <v>360975</v>
      </c>
      <c r="B4044" s="58" t="str">
        <f t="shared" si="126"/>
        <v>AG360975</v>
      </c>
      <c r="C4044" s="35" t="s">
        <v>19771</v>
      </c>
      <c r="D4044" s="35" t="str">
        <f t="shared" si="127"/>
        <v>360975 - Home Rehabilitation Single Family EZ</v>
      </c>
      <c r="E4044" s="110">
        <v>36</v>
      </c>
    </row>
    <row r="4045" spans="1:5">
      <c r="A4045" s="58">
        <v>360976</v>
      </c>
      <c r="B4045" s="58" t="str">
        <f t="shared" si="126"/>
        <v>AG360976</v>
      </c>
      <c r="C4045" s="35" t="s">
        <v>19772</v>
      </c>
      <c r="D4045" s="35" t="str">
        <f t="shared" si="127"/>
        <v>360976 - Home Revolving Fund</v>
      </c>
      <c r="E4045" s="110">
        <v>36</v>
      </c>
    </row>
    <row r="4046" spans="1:5">
      <c r="A4046" s="58">
        <v>360981</v>
      </c>
      <c r="B4046" s="58" t="str">
        <f t="shared" si="126"/>
        <v>AG360981</v>
      </c>
      <c r="C4046" s="35" t="s">
        <v>19773</v>
      </c>
      <c r="D4046" s="35" t="str">
        <f t="shared" si="127"/>
        <v>360981 - M and S Human Services Agency PS</v>
      </c>
      <c r="E4046" s="110">
        <v>36</v>
      </c>
    </row>
    <row r="4047" spans="1:5">
      <c r="A4047" s="58">
        <v>360982</v>
      </c>
      <c r="B4047" s="58" t="str">
        <f t="shared" si="126"/>
        <v>AG360982</v>
      </c>
      <c r="C4047" s="35" t="s">
        <v>19774</v>
      </c>
      <c r="D4047" s="35" t="str">
        <f t="shared" si="127"/>
        <v>360982 - Metro East Drug Treatment PS</v>
      </c>
      <c r="E4047" s="110">
        <v>36</v>
      </c>
    </row>
    <row r="4048" spans="1:5">
      <c r="A4048" s="58">
        <v>360984</v>
      </c>
      <c r="B4048" s="58" t="str">
        <f t="shared" si="126"/>
        <v>AG360984</v>
      </c>
      <c r="C4048" s="35" t="s">
        <v>19775</v>
      </c>
      <c r="D4048" s="35" t="str">
        <f t="shared" si="127"/>
        <v>360984 - Think Detroit Services</v>
      </c>
      <c r="E4048" s="110">
        <v>36</v>
      </c>
    </row>
    <row r="4049" spans="1:5">
      <c r="A4049" s="58">
        <v>360988</v>
      </c>
      <c r="B4049" s="58" t="str">
        <f t="shared" si="126"/>
        <v>AG360988</v>
      </c>
      <c r="C4049" s="35" t="s">
        <v>19776</v>
      </c>
      <c r="D4049" s="35" t="str">
        <f t="shared" si="127"/>
        <v>360988 - Evergreen Lahser 7_8 Mile Community Council</v>
      </c>
      <c r="E4049" s="110">
        <v>36</v>
      </c>
    </row>
    <row r="4050" spans="1:5">
      <c r="A4050" s="58">
        <v>360990</v>
      </c>
      <c r="B4050" s="58" t="str">
        <f t="shared" si="126"/>
        <v>AG360990</v>
      </c>
      <c r="C4050" s="35" t="s">
        <v>19777</v>
      </c>
      <c r="D4050" s="35" t="str">
        <f t="shared" si="127"/>
        <v>360990 - Grandmont Rosedale Development Corporation</v>
      </c>
      <c r="E4050" s="110">
        <v>36</v>
      </c>
    </row>
    <row r="4051" spans="1:5">
      <c r="A4051" s="58">
        <v>360991</v>
      </c>
      <c r="B4051" s="58" t="str">
        <f t="shared" si="126"/>
        <v>AG360991</v>
      </c>
      <c r="C4051" s="35" t="s">
        <v>19778</v>
      </c>
      <c r="D4051" s="35" t="str">
        <f t="shared" si="127"/>
        <v>360991 - Greater Corktown Development Corporation</v>
      </c>
      <c r="E4051" s="110">
        <v>36</v>
      </c>
    </row>
    <row r="4052" spans="1:5">
      <c r="A4052" s="58">
        <v>360992</v>
      </c>
      <c r="B4052" s="58" t="str">
        <f t="shared" si="126"/>
        <v>AG360992</v>
      </c>
      <c r="C4052" s="35" t="s">
        <v>19779</v>
      </c>
      <c r="D4052" s="35" t="str">
        <f t="shared" si="127"/>
        <v>360992 - Joy Community Association_360992</v>
      </c>
      <c r="E4052" s="110">
        <v>36</v>
      </c>
    </row>
    <row r="4053" spans="1:5">
      <c r="A4053" s="58">
        <v>361069</v>
      </c>
      <c r="B4053" s="58" t="str">
        <f t="shared" si="126"/>
        <v>AG361069</v>
      </c>
      <c r="C4053" s="35" t="s">
        <v>19780</v>
      </c>
      <c r="D4053" s="35" t="str">
        <f t="shared" si="127"/>
        <v>361069 - Grand Circus North BG DEV</v>
      </c>
      <c r="E4053" s="110">
        <v>36</v>
      </c>
    </row>
    <row r="4054" spans="1:5">
      <c r="A4054" s="58">
        <v>361111</v>
      </c>
      <c r="B4054" s="58" t="str">
        <f t="shared" si="126"/>
        <v>AG361111</v>
      </c>
      <c r="C4054" s="35" t="s">
        <v>19781</v>
      </c>
      <c r="D4054" s="35" t="str">
        <f t="shared" si="127"/>
        <v>361111 - HRD Grants</v>
      </c>
      <c r="E4054" s="110">
        <v>36</v>
      </c>
    </row>
    <row r="4055" spans="1:5">
      <c r="A4055" s="58">
        <v>361122</v>
      </c>
      <c r="B4055" s="58" t="str">
        <f t="shared" si="126"/>
        <v>AG361122</v>
      </c>
      <c r="C4055" s="35" t="s">
        <v>19782</v>
      </c>
      <c r="D4055" s="35" t="str">
        <f t="shared" si="127"/>
        <v>361122 - St Phillips Missionary Baptist Church DEV</v>
      </c>
      <c r="E4055" s="110">
        <v>36</v>
      </c>
    </row>
    <row r="4056" spans="1:5">
      <c r="A4056" s="58">
        <v>361206</v>
      </c>
      <c r="B4056" s="58" t="str">
        <f t="shared" si="126"/>
        <v>AG361206</v>
      </c>
      <c r="C4056" s="35" t="s">
        <v>19783</v>
      </c>
      <c r="D4056" s="35" t="str">
        <f t="shared" si="127"/>
        <v>361206 - U Snap Bac BG 1</v>
      </c>
      <c r="E4056" s="110">
        <v>36</v>
      </c>
    </row>
    <row r="4057" spans="1:5">
      <c r="A4057" s="58">
        <v>361228</v>
      </c>
      <c r="B4057" s="58" t="str">
        <f t="shared" si="126"/>
        <v>AG361228</v>
      </c>
      <c r="C4057" s="35" t="s">
        <v>19784</v>
      </c>
      <c r="D4057" s="35" t="str">
        <f t="shared" si="127"/>
        <v>361228 - Neighborhood Opportunity Fund BG4</v>
      </c>
      <c r="E4057" s="110">
        <v>36</v>
      </c>
    </row>
    <row r="4058" spans="1:5">
      <c r="A4058" s="58">
        <v>361240</v>
      </c>
      <c r="B4058" s="58" t="str">
        <f t="shared" si="126"/>
        <v>AG361240</v>
      </c>
      <c r="C4058" s="35" t="s">
        <v>19785</v>
      </c>
      <c r="D4058" s="35" t="str">
        <f t="shared" si="127"/>
        <v>361240 - St Clair Block Club HR</v>
      </c>
      <c r="E4058" s="110">
        <v>36</v>
      </c>
    </row>
    <row r="4059" spans="1:5">
      <c r="A4059" s="58">
        <v>361246</v>
      </c>
      <c r="B4059" s="58" t="str">
        <f t="shared" si="126"/>
        <v>AG361246</v>
      </c>
      <c r="C4059" s="35" t="s">
        <v>19786</v>
      </c>
      <c r="D4059" s="35" t="str">
        <f t="shared" si="127"/>
        <v>361246 - McDougall Hunt NSA BG CAPS</v>
      </c>
      <c r="E4059" s="110">
        <v>36</v>
      </c>
    </row>
    <row r="4060" spans="1:5">
      <c r="A4060" s="58">
        <v>361373</v>
      </c>
      <c r="B4060" s="58" t="str">
        <f t="shared" si="126"/>
        <v>AG361373</v>
      </c>
      <c r="C4060" s="35" t="s">
        <v>19787</v>
      </c>
      <c r="D4060" s="35" t="str">
        <f t="shared" si="127"/>
        <v>361373 - BG - Program Income</v>
      </c>
      <c r="E4060" s="110">
        <v>36</v>
      </c>
    </row>
    <row r="4061" spans="1:5">
      <c r="A4061" s="58">
        <v>361375</v>
      </c>
      <c r="B4061" s="58" t="str">
        <f t="shared" si="126"/>
        <v>AG361375</v>
      </c>
      <c r="C4061" s="35" t="s">
        <v>19788</v>
      </c>
      <c r="D4061" s="35" t="str">
        <f t="shared" si="127"/>
        <v>361375 - Letter of Credit BG6</v>
      </c>
      <c r="E4061" s="110">
        <v>36</v>
      </c>
    </row>
    <row r="4062" spans="1:5">
      <c r="A4062" s="58">
        <v>361377</v>
      </c>
      <c r="B4062" s="58" t="str">
        <f t="shared" si="126"/>
        <v>AG361377</v>
      </c>
      <c r="C4062" s="35" t="s">
        <v>19789</v>
      </c>
      <c r="D4062" s="35" t="str">
        <f t="shared" si="127"/>
        <v>361377 - Neighborhood Development Corp.</v>
      </c>
      <c r="E4062" s="110">
        <v>36</v>
      </c>
    </row>
    <row r="4063" spans="1:5">
      <c r="A4063" s="58">
        <v>361383</v>
      </c>
      <c r="B4063" s="58" t="str">
        <f t="shared" si="126"/>
        <v>AG361383</v>
      </c>
      <c r="C4063" s="35" t="s">
        <v>19790</v>
      </c>
      <c r="D4063" s="35" t="str">
        <f t="shared" si="127"/>
        <v>361383 - Home_1st Time Buyer 93</v>
      </c>
      <c r="E4063" s="110">
        <v>36</v>
      </c>
    </row>
    <row r="4064" spans="1:5">
      <c r="A4064" s="58">
        <v>361385</v>
      </c>
      <c r="B4064" s="58" t="str">
        <f t="shared" si="126"/>
        <v>AG361385</v>
      </c>
      <c r="C4064" s="35" t="s">
        <v>7388</v>
      </c>
      <c r="D4064" s="35" t="str">
        <f t="shared" si="127"/>
        <v>361385 - Project Lift Services NOF</v>
      </c>
      <c r="E4064" s="110">
        <v>36</v>
      </c>
    </row>
    <row r="4065" spans="1:5">
      <c r="A4065" s="58">
        <v>361389</v>
      </c>
      <c r="B4065" s="58" t="str">
        <f t="shared" si="126"/>
        <v>AG361389</v>
      </c>
      <c r="C4065" s="35" t="s">
        <v>19791</v>
      </c>
      <c r="D4065" s="35" t="str">
        <f t="shared" si="127"/>
        <v>361389 - Distributed Costs BG</v>
      </c>
      <c r="E4065" s="110">
        <v>36</v>
      </c>
    </row>
    <row r="4066" spans="1:5">
      <c r="A4066" s="58">
        <v>361473</v>
      </c>
      <c r="B4066" s="58" t="str">
        <f t="shared" si="126"/>
        <v>AG361473</v>
      </c>
      <c r="C4066" s="35" t="s">
        <v>19792</v>
      </c>
      <c r="D4066" s="35" t="str">
        <f t="shared" si="127"/>
        <v>361473 - Block Grant Program Income</v>
      </c>
      <c r="E4066" s="110">
        <v>36</v>
      </c>
    </row>
    <row r="4067" spans="1:5">
      <c r="A4067" s="58">
        <v>361474</v>
      </c>
      <c r="B4067" s="58" t="str">
        <f t="shared" si="126"/>
        <v>AG361474</v>
      </c>
      <c r="C4067" s="35" t="s">
        <v>19793</v>
      </c>
      <c r="D4067" s="35" t="str">
        <f t="shared" si="127"/>
        <v>361474 - Field Street Community _ NOF</v>
      </c>
      <c r="E4067" s="110">
        <v>36</v>
      </c>
    </row>
    <row r="4068" spans="1:5">
      <c r="A4068" s="58">
        <v>361475</v>
      </c>
      <c r="B4068" s="58" t="str">
        <f t="shared" si="126"/>
        <v>AG361475</v>
      </c>
      <c r="C4068" s="35" t="s">
        <v>19794</v>
      </c>
      <c r="D4068" s="35" t="str">
        <f t="shared" si="127"/>
        <v>361475 - Elm Wood Park #3</v>
      </c>
      <c r="E4068" s="110">
        <v>36</v>
      </c>
    </row>
    <row r="4069" spans="1:5">
      <c r="A4069" s="58">
        <v>361476</v>
      </c>
      <c r="B4069" s="58" t="str">
        <f t="shared" si="126"/>
        <v>AG361476</v>
      </c>
      <c r="C4069" s="35" t="s">
        <v>19795</v>
      </c>
      <c r="D4069" s="35" t="str">
        <f t="shared" si="127"/>
        <v>361476 - Residential Sites Fund</v>
      </c>
      <c r="E4069" s="110">
        <v>36</v>
      </c>
    </row>
    <row r="4070" spans="1:5">
      <c r="A4070" s="58">
        <v>361477</v>
      </c>
      <c r="B4070" s="58" t="str">
        <f t="shared" si="126"/>
        <v>AG361477</v>
      </c>
      <c r="C4070" s="35" t="s">
        <v>19796</v>
      </c>
      <c r="D4070" s="35" t="str">
        <f t="shared" si="127"/>
        <v>361477 - Commerical Sites Fund</v>
      </c>
      <c r="E4070" s="110">
        <v>36</v>
      </c>
    </row>
    <row r="4071" spans="1:5">
      <c r="A4071" s="58">
        <v>361481</v>
      </c>
      <c r="B4071" s="58" t="str">
        <f t="shared" si="126"/>
        <v>AG361481</v>
      </c>
      <c r="C4071" s="35" t="s">
        <v>19498</v>
      </c>
      <c r="D4071" s="35" t="str">
        <f t="shared" si="127"/>
        <v>361481 - Warren Conner Development Coalition</v>
      </c>
      <c r="E4071" s="110">
        <v>36</v>
      </c>
    </row>
    <row r="4072" spans="1:5">
      <c r="A4072" s="58">
        <v>361482</v>
      </c>
      <c r="B4072" s="58" t="str">
        <f t="shared" si="126"/>
        <v>AG361482</v>
      </c>
      <c r="C4072" s="35" t="s">
        <v>19797</v>
      </c>
      <c r="D4072" s="35" t="str">
        <f t="shared" si="127"/>
        <v>361482 - Home Tenant Based Assist_361482</v>
      </c>
      <c r="E4072" s="110">
        <v>36</v>
      </c>
    </row>
    <row r="4073" spans="1:5">
      <c r="A4073" s="58">
        <v>361483</v>
      </c>
      <c r="B4073" s="58" t="str">
        <f t="shared" si="126"/>
        <v>AG361483</v>
      </c>
      <c r="C4073" s="35" t="s">
        <v>19798</v>
      </c>
      <c r="D4073" s="35" t="str">
        <f t="shared" si="127"/>
        <v>361483 - Home Rehab Single Family 96_97</v>
      </c>
      <c r="E4073" s="110">
        <v>36</v>
      </c>
    </row>
    <row r="4074" spans="1:5">
      <c r="A4074" s="58">
        <v>361484</v>
      </c>
      <c r="B4074" s="58" t="str">
        <f t="shared" si="126"/>
        <v>AG361484</v>
      </c>
      <c r="C4074" s="35" t="s">
        <v>19799</v>
      </c>
      <c r="D4074" s="35" t="str">
        <f t="shared" si="127"/>
        <v>361484 - Home Ownership</v>
      </c>
      <c r="E4074" s="110">
        <v>36</v>
      </c>
    </row>
    <row r="4075" spans="1:5">
      <c r="A4075" s="58">
        <v>361485</v>
      </c>
      <c r="B4075" s="58" t="str">
        <f t="shared" si="126"/>
        <v>AG361485</v>
      </c>
      <c r="C4075" s="35" t="s">
        <v>19800</v>
      </c>
      <c r="D4075" s="35" t="str">
        <f t="shared" si="127"/>
        <v>361485 - Home Investor Rehab 96_97</v>
      </c>
      <c r="E4075" s="110">
        <v>36</v>
      </c>
    </row>
    <row r="4076" spans="1:5">
      <c r="A4076" s="58">
        <v>361486</v>
      </c>
      <c r="B4076" s="58" t="str">
        <f t="shared" si="126"/>
        <v>AG361486</v>
      </c>
      <c r="C4076" s="35" t="s">
        <v>19801</v>
      </c>
      <c r="D4076" s="35" t="str">
        <f t="shared" si="127"/>
        <v>361486 - Home CHDO Operating Support</v>
      </c>
      <c r="E4076" s="110">
        <v>36</v>
      </c>
    </row>
    <row r="4077" spans="1:5">
      <c r="A4077" s="58">
        <v>361489</v>
      </c>
      <c r="B4077" s="58" t="str">
        <f t="shared" si="126"/>
        <v>AG361489</v>
      </c>
      <c r="C4077" s="35" t="s">
        <v>8800</v>
      </c>
      <c r="D4077" s="35" t="str">
        <f t="shared" si="127"/>
        <v>361489 - Far East Side RFP PH I _ BG</v>
      </c>
      <c r="E4077" s="110">
        <v>36</v>
      </c>
    </row>
    <row r="4078" spans="1:5">
      <c r="A4078" s="58">
        <v>361498</v>
      </c>
      <c r="B4078" s="58" t="str">
        <f t="shared" si="126"/>
        <v>AG361498</v>
      </c>
      <c r="C4078" s="35" t="s">
        <v>19802</v>
      </c>
      <c r="D4078" s="35" t="str">
        <f t="shared" si="127"/>
        <v>361498 - Emergency Shelter Grant_361498</v>
      </c>
      <c r="E4078" s="110">
        <v>36</v>
      </c>
    </row>
    <row r="4079" spans="1:5">
      <c r="A4079" s="58">
        <v>361499</v>
      </c>
      <c r="B4079" s="58" t="str">
        <f t="shared" si="126"/>
        <v>AG361499</v>
      </c>
      <c r="C4079" s="35" t="s">
        <v>19803</v>
      </c>
      <c r="D4079" s="35" t="str">
        <f t="shared" si="127"/>
        <v>361499 - New Bethel Baptist Church_NOF</v>
      </c>
      <c r="E4079" s="110">
        <v>36</v>
      </c>
    </row>
    <row r="4080" spans="1:5">
      <c r="A4080" s="58">
        <v>361502</v>
      </c>
      <c r="B4080" s="58" t="str">
        <f t="shared" si="126"/>
        <v>AG361502</v>
      </c>
      <c r="C4080" s="35" t="s">
        <v>19804</v>
      </c>
      <c r="D4080" s="35" t="str">
        <f t="shared" si="127"/>
        <v>361502 - MACO Area_BG</v>
      </c>
      <c r="E4080" s="110">
        <v>36</v>
      </c>
    </row>
    <row r="4081" spans="1:5">
      <c r="A4081" s="58">
        <v>361503</v>
      </c>
      <c r="B4081" s="58" t="str">
        <f t="shared" si="126"/>
        <v>AG361503</v>
      </c>
      <c r="C4081" s="35" t="s">
        <v>19805</v>
      </c>
      <c r="D4081" s="35" t="str">
        <f t="shared" si="127"/>
        <v>361503 - Mid Town Development</v>
      </c>
      <c r="E4081" s="110">
        <v>36</v>
      </c>
    </row>
    <row r="4082" spans="1:5">
      <c r="A4082" s="58">
        <v>361504</v>
      </c>
      <c r="B4082" s="58" t="str">
        <f t="shared" si="126"/>
        <v>AG361504</v>
      </c>
      <c r="C4082" s="35" t="s">
        <v>8325</v>
      </c>
      <c r="D4082" s="35" t="str">
        <f t="shared" si="127"/>
        <v>361504 - Disaster Recovery Initiative</v>
      </c>
      <c r="E4082" s="110">
        <v>36</v>
      </c>
    </row>
    <row r="4083" spans="1:5">
      <c r="A4083" s="58">
        <v>361507</v>
      </c>
      <c r="B4083" s="58" t="str">
        <f t="shared" si="126"/>
        <v>AG361507</v>
      </c>
      <c r="C4083" s="35" t="s">
        <v>19806</v>
      </c>
      <c r="D4083" s="35" t="str">
        <f t="shared" si="127"/>
        <v>361507 - Emergency Solutions Grant - Staff</v>
      </c>
      <c r="E4083" s="110">
        <v>36</v>
      </c>
    </row>
    <row r="4084" spans="1:5">
      <c r="A4084" s="58">
        <v>361508</v>
      </c>
      <c r="B4084" s="58" t="str">
        <f t="shared" si="126"/>
        <v>AG361508</v>
      </c>
      <c r="C4084" s="35" t="s">
        <v>19807</v>
      </c>
      <c r="D4084" s="35" t="str">
        <f t="shared" si="127"/>
        <v>361508 - Emergency Solutions Grant - Projects</v>
      </c>
      <c r="E4084" s="110">
        <v>36</v>
      </c>
    </row>
    <row r="4085" spans="1:5">
      <c r="A4085" s="58">
        <v>361510</v>
      </c>
      <c r="B4085" s="58" t="str">
        <f t="shared" si="126"/>
        <v>AG361510</v>
      </c>
      <c r="C4085" s="35" t="s">
        <v>19808</v>
      </c>
      <c r="D4085" s="35" t="str">
        <f t="shared" si="127"/>
        <v>361510 - Kemeny Center Comm CL_NOF</v>
      </c>
      <c r="E4085" s="110">
        <v>36</v>
      </c>
    </row>
    <row r="4086" spans="1:5">
      <c r="A4086" s="58">
        <v>361515</v>
      </c>
      <c r="B4086" s="58" t="str">
        <f t="shared" si="126"/>
        <v>AG361515</v>
      </c>
      <c r="C4086" s="35" t="s">
        <v>7077</v>
      </c>
      <c r="D4086" s="35" t="str">
        <f t="shared" si="127"/>
        <v>361515 - Northwest Project</v>
      </c>
      <c r="E4086" s="110">
        <v>36</v>
      </c>
    </row>
    <row r="4087" spans="1:5">
      <c r="A4087" s="58">
        <v>361525</v>
      </c>
      <c r="B4087" s="58" t="str">
        <f t="shared" si="126"/>
        <v>AG361525</v>
      </c>
      <c r="C4087" s="35" t="s">
        <v>19809</v>
      </c>
      <c r="D4087" s="35" t="str">
        <f t="shared" si="127"/>
        <v>361525 - St. Joseph Econ Assist Program</v>
      </c>
      <c r="E4087" s="110">
        <v>36</v>
      </c>
    </row>
    <row r="4088" spans="1:5">
      <c r="A4088" s="58">
        <v>361530</v>
      </c>
      <c r="B4088" s="58" t="str">
        <f t="shared" si="126"/>
        <v>AG361530</v>
      </c>
      <c r="C4088" s="35" t="s">
        <v>19810</v>
      </c>
      <c r="D4088" s="35" t="str">
        <f t="shared" si="127"/>
        <v>361530 - Monte Vista_7mile Blk CB NOF</v>
      </c>
      <c r="E4088" s="110">
        <v>36</v>
      </c>
    </row>
    <row r="4089" spans="1:5">
      <c r="A4089" s="58">
        <v>361560</v>
      </c>
      <c r="B4089" s="58" t="str">
        <f t="shared" si="126"/>
        <v>AG361560</v>
      </c>
      <c r="C4089" s="35" t="s">
        <v>19811</v>
      </c>
      <c r="D4089" s="35" t="str">
        <f t="shared" si="127"/>
        <v>361560 - Economic Dev Corp BG</v>
      </c>
      <c r="E4089" s="110">
        <v>36</v>
      </c>
    </row>
    <row r="4090" spans="1:5">
      <c r="A4090" s="58">
        <v>361570</v>
      </c>
      <c r="B4090" s="58" t="str">
        <f t="shared" si="126"/>
        <v>AG361570</v>
      </c>
      <c r="C4090" s="35" t="s">
        <v>7837</v>
      </c>
      <c r="D4090" s="35" t="str">
        <f t="shared" si="127"/>
        <v>361570 - Grayhaven BG 6</v>
      </c>
      <c r="E4090" s="110">
        <v>36</v>
      </c>
    </row>
    <row r="4091" spans="1:5">
      <c r="A4091" s="58">
        <v>361590</v>
      </c>
      <c r="B4091" s="58" t="str">
        <f t="shared" si="126"/>
        <v>AG361590</v>
      </c>
      <c r="C4091" s="35" t="s">
        <v>19812</v>
      </c>
      <c r="D4091" s="35" t="str">
        <f t="shared" si="127"/>
        <v>361590 - NRR_MACO Area Rehab BG</v>
      </c>
      <c r="E4091" s="110">
        <v>36</v>
      </c>
    </row>
    <row r="4092" spans="1:5">
      <c r="A4092" s="58">
        <v>361610</v>
      </c>
      <c r="B4092" s="58" t="str">
        <f t="shared" si="126"/>
        <v>AG361610</v>
      </c>
      <c r="C4092" s="35" t="s">
        <v>19813</v>
      </c>
      <c r="D4092" s="35" t="str">
        <f t="shared" si="127"/>
        <v>361610 - Unity Commun &amp; Conc Citz_NOF</v>
      </c>
      <c r="E4092" s="110">
        <v>36</v>
      </c>
    </row>
    <row r="4093" spans="1:5">
      <c r="A4093" s="58">
        <v>361620</v>
      </c>
      <c r="B4093" s="58" t="str">
        <f t="shared" si="126"/>
        <v>AG361620</v>
      </c>
      <c r="C4093" s="35" t="s">
        <v>19814</v>
      </c>
      <c r="D4093" s="35" t="str">
        <f t="shared" si="127"/>
        <v>361620 - Operation Get Down</v>
      </c>
      <c r="E4093" s="110">
        <v>36</v>
      </c>
    </row>
    <row r="4094" spans="1:5">
      <c r="A4094" s="58">
        <v>361650</v>
      </c>
      <c r="B4094" s="58" t="str">
        <f t="shared" si="126"/>
        <v>AG361650</v>
      </c>
      <c r="C4094" s="35" t="s">
        <v>19815</v>
      </c>
      <c r="D4094" s="35" t="str">
        <f t="shared" si="127"/>
        <v>361650 - Hold For Funds Release 96_97</v>
      </c>
      <c r="E4094" s="110">
        <v>36</v>
      </c>
    </row>
    <row r="4095" spans="1:5">
      <c r="A4095" s="58">
        <v>361653</v>
      </c>
      <c r="B4095" s="58" t="str">
        <f t="shared" si="126"/>
        <v>AG361653</v>
      </c>
      <c r="C4095" s="35" t="s">
        <v>8922</v>
      </c>
      <c r="D4095" s="35" t="str">
        <f t="shared" si="127"/>
        <v>361653 - I_94 Industrial Park Project</v>
      </c>
      <c r="E4095" s="110">
        <v>36</v>
      </c>
    </row>
    <row r="4096" spans="1:5">
      <c r="A4096" s="58">
        <v>361654</v>
      </c>
      <c r="B4096" s="58" t="str">
        <f t="shared" si="126"/>
        <v>AG361654</v>
      </c>
      <c r="C4096" s="35" t="s">
        <v>8924</v>
      </c>
      <c r="D4096" s="35" t="str">
        <f t="shared" si="127"/>
        <v>361654 - Ferry St Inn</v>
      </c>
      <c r="E4096" s="110">
        <v>36</v>
      </c>
    </row>
    <row r="4097" spans="1:5">
      <c r="A4097" s="58">
        <v>361655</v>
      </c>
      <c r="B4097" s="58" t="str">
        <f t="shared" si="126"/>
        <v>AG361655</v>
      </c>
      <c r="C4097" s="35" t="s">
        <v>19816</v>
      </c>
      <c r="D4097" s="35" t="str">
        <f t="shared" si="127"/>
        <v>361655 - Mendota Birwood Griggs Pinehurst Washburn</v>
      </c>
      <c r="E4097" s="110">
        <v>36</v>
      </c>
    </row>
    <row r="4098" spans="1:5">
      <c r="A4098" s="58">
        <v>361656</v>
      </c>
      <c r="B4098" s="58" t="str">
        <f t="shared" si="126"/>
        <v>AG361656</v>
      </c>
      <c r="C4098" s="35" t="s">
        <v>19817</v>
      </c>
      <c r="D4098" s="35" t="str">
        <f t="shared" si="127"/>
        <v>361656 - Michigan Livernois Neighborhood Council</v>
      </c>
      <c r="E4098" s="110">
        <v>36</v>
      </c>
    </row>
    <row r="4099" spans="1:5">
      <c r="A4099" s="58">
        <v>361657</v>
      </c>
      <c r="B4099" s="58" t="str">
        <f t="shared" si="126"/>
        <v>AG361657</v>
      </c>
      <c r="C4099" s="35" t="s">
        <v>19818</v>
      </c>
      <c r="D4099" s="35" t="str">
        <f t="shared" si="127"/>
        <v>361657 - Northeast Renewal</v>
      </c>
      <c r="E4099" s="110">
        <v>36</v>
      </c>
    </row>
    <row r="4100" spans="1:5">
      <c r="A4100" s="58">
        <v>361658</v>
      </c>
      <c r="B4100" s="58" t="str">
        <f t="shared" ref="B4100:B4163" si="128">"AG"&amp;A4100</f>
        <v>AG361658</v>
      </c>
      <c r="C4100" s="35" t="s">
        <v>19819</v>
      </c>
      <c r="D4100" s="35" t="str">
        <f t="shared" ref="D4100:D4163" si="129">A4100&amp;" - "&amp;C4100</f>
        <v>361658 - Northend Citizens Association Council</v>
      </c>
      <c r="E4100" s="110">
        <v>36</v>
      </c>
    </row>
    <row r="4101" spans="1:5">
      <c r="A4101" s="58">
        <v>361661</v>
      </c>
      <c r="B4101" s="58" t="str">
        <f t="shared" si="128"/>
        <v>AG361661</v>
      </c>
      <c r="C4101" s="35" t="s">
        <v>19820</v>
      </c>
      <c r="D4101" s="35" t="str">
        <f t="shared" si="129"/>
        <v>361661 - Northwest Community Neighborhood Resource</v>
      </c>
      <c r="E4101" s="110">
        <v>36</v>
      </c>
    </row>
    <row r="4102" spans="1:5">
      <c r="A4102" s="58">
        <v>361662</v>
      </c>
      <c r="B4102" s="58" t="str">
        <f t="shared" si="128"/>
        <v>AG361662</v>
      </c>
      <c r="C4102" s="35" t="s">
        <v>19821</v>
      </c>
      <c r="D4102" s="35" t="str">
        <f t="shared" si="129"/>
        <v>361662 - Original United Citizens of Southwest Detroit</v>
      </c>
      <c r="E4102" s="110">
        <v>36</v>
      </c>
    </row>
    <row r="4103" spans="1:5">
      <c r="A4103" s="58">
        <v>361663</v>
      </c>
      <c r="B4103" s="58" t="str">
        <f t="shared" si="128"/>
        <v>AG361663</v>
      </c>
      <c r="C4103" s="35" t="s">
        <v>19822</v>
      </c>
      <c r="D4103" s="35" t="str">
        <f t="shared" si="129"/>
        <v>361663 - Pilgrim Village Community Council</v>
      </c>
      <c r="E4103" s="110">
        <v>36</v>
      </c>
    </row>
    <row r="4104" spans="1:5">
      <c r="A4104" s="58">
        <v>361664</v>
      </c>
      <c r="B4104" s="58" t="str">
        <f t="shared" si="128"/>
        <v>AG361664</v>
      </c>
      <c r="C4104" s="35" t="s">
        <v>19823</v>
      </c>
      <c r="D4104" s="35" t="str">
        <f t="shared" si="129"/>
        <v>361664 - Plymouth Chicago Improvement Association</v>
      </c>
      <c r="E4104" s="110">
        <v>36</v>
      </c>
    </row>
    <row r="4105" spans="1:5">
      <c r="A4105" s="58">
        <v>361665</v>
      </c>
      <c r="B4105" s="58" t="str">
        <f t="shared" si="128"/>
        <v>AG361665</v>
      </c>
      <c r="C4105" s="35" t="s">
        <v>19824</v>
      </c>
      <c r="D4105" s="35" t="str">
        <f t="shared" si="129"/>
        <v>361665 - Hold for Funds Release</v>
      </c>
      <c r="E4105" s="110">
        <v>36</v>
      </c>
    </row>
    <row r="4106" spans="1:5">
      <c r="A4106" s="58">
        <v>361667</v>
      </c>
      <c r="B4106" s="58" t="str">
        <f t="shared" si="128"/>
        <v>AG361667</v>
      </c>
      <c r="C4106" s="35" t="s">
        <v>19825</v>
      </c>
      <c r="D4106" s="35" t="str">
        <f t="shared" si="129"/>
        <v>361667 - Russell Woods Sullivan Area Association</v>
      </c>
      <c r="E4106" s="110">
        <v>36</v>
      </c>
    </row>
    <row r="4107" spans="1:5">
      <c r="A4107" s="58">
        <v>361668</v>
      </c>
      <c r="B4107" s="58" t="str">
        <f t="shared" si="128"/>
        <v>AG361668</v>
      </c>
      <c r="C4107" s="35" t="s">
        <v>19826</v>
      </c>
      <c r="D4107" s="35" t="str">
        <f t="shared" si="129"/>
        <v>361668 - Southwest Housing Corporation_361668</v>
      </c>
      <c r="E4107" s="110">
        <v>36</v>
      </c>
    </row>
    <row r="4108" spans="1:5">
      <c r="A4108" s="58">
        <v>361672</v>
      </c>
      <c r="B4108" s="58" t="str">
        <f t="shared" si="128"/>
        <v>AG361672</v>
      </c>
      <c r="C4108" s="35" t="s">
        <v>19827</v>
      </c>
      <c r="D4108" s="35" t="str">
        <f t="shared" si="129"/>
        <v>361672 - Von Stueben Community Council_361672</v>
      </c>
      <c r="E4108" s="110">
        <v>36</v>
      </c>
    </row>
    <row r="4109" spans="1:5">
      <c r="A4109" s="58">
        <v>361673</v>
      </c>
      <c r="B4109" s="58" t="str">
        <f t="shared" si="128"/>
        <v>AG361673</v>
      </c>
      <c r="C4109" s="35" t="s">
        <v>19828</v>
      </c>
      <c r="D4109" s="35" t="str">
        <f t="shared" si="129"/>
        <v>361673 - Warrendale Community Organization</v>
      </c>
      <c r="E4109" s="110">
        <v>36</v>
      </c>
    </row>
    <row r="4110" spans="1:5">
      <c r="A4110" s="58">
        <v>361675</v>
      </c>
      <c r="B4110" s="58" t="str">
        <f t="shared" si="128"/>
        <v>AG361675</v>
      </c>
      <c r="C4110" s="35" t="s">
        <v>19829</v>
      </c>
      <c r="D4110" s="35" t="str">
        <f t="shared" si="129"/>
        <v>361675 - Detroit Institute for Children</v>
      </c>
      <c r="E4110" s="110">
        <v>36</v>
      </c>
    </row>
    <row r="4111" spans="1:5">
      <c r="A4111" s="58">
        <v>361676</v>
      </c>
      <c r="B4111" s="58" t="str">
        <f t="shared" si="128"/>
        <v>AG361676</v>
      </c>
      <c r="C4111" s="35" t="s">
        <v>19830</v>
      </c>
      <c r="D4111" s="35" t="str">
        <f t="shared" si="129"/>
        <v>361676 - Detroit Omega Foundation</v>
      </c>
      <c r="E4111" s="110">
        <v>36</v>
      </c>
    </row>
    <row r="4112" spans="1:5">
      <c r="A4112" s="58">
        <v>361677</v>
      </c>
      <c r="B4112" s="58" t="str">
        <f t="shared" si="128"/>
        <v>AG361677</v>
      </c>
      <c r="C4112" s="35" t="s">
        <v>19831</v>
      </c>
      <c r="D4112" s="35" t="str">
        <f t="shared" si="129"/>
        <v>361677 - Federation of Youth Services_361677</v>
      </c>
      <c r="E4112" s="110">
        <v>36</v>
      </c>
    </row>
    <row r="4113" spans="1:5">
      <c r="A4113" s="58">
        <v>361683</v>
      </c>
      <c r="B4113" s="58" t="str">
        <f t="shared" si="128"/>
        <v>AG361683</v>
      </c>
      <c r="C4113" s="35" t="s">
        <v>19832</v>
      </c>
      <c r="D4113" s="35" t="str">
        <f t="shared" si="129"/>
        <v>361683 - Triangle Foundation_361683</v>
      </c>
      <c r="E4113" s="110">
        <v>36</v>
      </c>
    </row>
    <row r="4114" spans="1:5">
      <c r="A4114" s="58">
        <v>361684</v>
      </c>
      <c r="B4114" s="58" t="str">
        <f t="shared" si="128"/>
        <v>AG361684</v>
      </c>
      <c r="C4114" s="35" t="s">
        <v>19833</v>
      </c>
      <c r="D4114" s="35" t="str">
        <f t="shared" si="129"/>
        <v>361684 - Bagley Housing Association</v>
      </c>
      <c r="E4114" s="110">
        <v>36</v>
      </c>
    </row>
    <row r="4115" spans="1:5">
      <c r="A4115" s="58">
        <v>361687</v>
      </c>
      <c r="B4115" s="58" t="str">
        <f t="shared" si="128"/>
        <v>AG361687</v>
      </c>
      <c r="C4115" s="35" t="s">
        <v>19834</v>
      </c>
      <c r="D4115" s="35" t="str">
        <f t="shared" si="129"/>
        <v>361687 - Detroiters Working for Environmental Justice_361687</v>
      </c>
      <c r="E4115" s="110">
        <v>36</v>
      </c>
    </row>
    <row r="4116" spans="1:5">
      <c r="A4116" s="58">
        <v>361688</v>
      </c>
      <c r="B4116" s="58" t="str">
        <f t="shared" si="128"/>
        <v>AG361688</v>
      </c>
      <c r="C4116" s="35" t="s">
        <v>19835</v>
      </c>
      <c r="D4116" s="35" t="str">
        <f t="shared" si="129"/>
        <v>361688 - Greater Detroit Area Health Council Northwest</v>
      </c>
      <c r="E4116" s="110">
        <v>36</v>
      </c>
    </row>
    <row r="4117" spans="1:5">
      <c r="A4117" s="58">
        <v>361690</v>
      </c>
      <c r="B4117" s="58" t="str">
        <f t="shared" si="128"/>
        <v>AG361690</v>
      </c>
      <c r="C4117" s="35" t="s">
        <v>19836</v>
      </c>
      <c r="D4117" s="35" t="str">
        <f t="shared" si="129"/>
        <v>361690 - Neighborhood Reconciliation Center</v>
      </c>
      <c r="E4117" s="110">
        <v>36</v>
      </c>
    </row>
    <row r="4118" spans="1:5">
      <c r="A4118" s="58">
        <v>361691</v>
      </c>
      <c r="B4118" s="58" t="str">
        <f t="shared" si="128"/>
        <v>AG361691</v>
      </c>
      <c r="C4118" s="35" t="s">
        <v>19837</v>
      </c>
      <c r="D4118" s="35" t="str">
        <f t="shared" si="129"/>
        <v>361691 - NSO Youth</v>
      </c>
      <c r="E4118" s="110">
        <v>36</v>
      </c>
    </row>
    <row r="4119" spans="1:5">
      <c r="A4119" s="58">
        <v>361694</v>
      </c>
      <c r="B4119" s="58" t="str">
        <f t="shared" si="128"/>
        <v>AG361694</v>
      </c>
      <c r="C4119" s="35" t="s">
        <v>19838</v>
      </c>
      <c r="D4119" s="35" t="str">
        <f t="shared" si="129"/>
        <v>361694 - U SNAP BAC</v>
      </c>
      <c r="E4119" s="110">
        <v>36</v>
      </c>
    </row>
    <row r="4120" spans="1:5">
      <c r="A4120" s="58">
        <v>361696</v>
      </c>
      <c r="B4120" s="58" t="str">
        <f t="shared" si="128"/>
        <v>AG361696</v>
      </c>
      <c r="C4120" s="35" t="s">
        <v>19839</v>
      </c>
      <c r="D4120" s="35" t="str">
        <f t="shared" si="129"/>
        <v>361696 - Boys and Girls Club</v>
      </c>
      <c r="E4120" s="110">
        <v>36</v>
      </c>
    </row>
    <row r="4121" spans="1:5">
      <c r="A4121" s="58">
        <v>361697</v>
      </c>
      <c r="B4121" s="58" t="str">
        <f t="shared" si="128"/>
        <v>AG361697</v>
      </c>
      <c r="C4121" s="35" t="s">
        <v>19840</v>
      </c>
      <c r="D4121" s="35" t="str">
        <f t="shared" si="129"/>
        <v>361697 - Think Detroit</v>
      </c>
      <c r="E4121" s="110">
        <v>36</v>
      </c>
    </row>
    <row r="4122" spans="1:5">
      <c r="A4122" s="58">
        <v>361698</v>
      </c>
      <c r="B4122" s="58" t="str">
        <f t="shared" si="128"/>
        <v>AG361698</v>
      </c>
      <c r="C4122" s="35" t="s">
        <v>19841</v>
      </c>
      <c r="D4122" s="35" t="str">
        <f t="shared" si="129"/>
        <v>361698 - Community Resource and Assistance Center</v>
      </c>
      <c r="E4122" s="110">
        <v>36</v>
      </c>
    </row>
    <row r="4123" spans="1:5">
      <c r="A4123" s="58">
        <v>361699</v>
      </c>
      <c r="B4123" s="58" t="str">
        <f t="shared" si="128"/>
        <v>AG361699</v>
      </c>
      <c r="C4123" s="35" t="s">
        <v>19842</v>
      </c>
      <c r="D4123" s="35" t="str">
        <f t="shared" si="129"/>
        <v>361699 - Detroit Assisted Transportation Coalition</v>
      </c>
      <c r="E4123" s="110">
        <v>36</v>
      </c>
    </row>
    <row r="4124" spans="1:5">
      <c r="A4124" s="58">
        <v>361700</v>
      </c>
      <c r="B4124" s="58" t="str">
        <f t="shared" si="128"/>
        <v>AG361700</v>
      </c>
      <c r="C4124" s="35" t="s">
        <v>19843</v>
      </c>
      <c r="D4124" s="35" t="str">
        <f t="shared" si="129"/>
        <v>361700 - Northeast Guidance Center Transportation</v>
      </c>
      <c r="E4124" s="110">
        <v>36</v>
      </c>
    </row>
    <row r="4125" spans="1:5">
      <c r="A4125" s="58">
        <v>361701</v>
      </c>
      <c r="B4125" s="58" t="str">
        <f t="shared" si="128"/>
        <v>AG361701</v>
      </c>
      <c r="C4125" s="35" t="s">
        <v>19844</v>
      </c>
      <c r="D4125" s="35" t="str">
        <f t="shared" si="129"/>
        <v>361701 - Abayomi CDC</v>
      </c>
      <c r="E4125" s="110">
        <v>36</v>
      </c>
    </row>
    <row r="4126" spans="1:5">
      <c r="A4126" s="58">
        <v>361703</v>
      </c>
      <c r="B4126" s="58" t="str">
        <f t="shared" si="128"/>
        <v>AG361703</v>
      </c>
      <c r="C4126" s="35" t="s">
        <v>19845</v>
      </c>
      <c r="D4126" s="35" t="str">
        <f t="shared" si="129"/>
        <v>361703 - Bethel AME Church</v>
      </c>
      <c r="E4126" s="110">
        <v>36</v>
      </c>
    </row>
    <row r="4127" spans="1:5">
      <c r="A4127" s="58">
        <v>361704</v>
      </c>
      <c r="B4127" s="58" t="str">
        <f t="shared" si="128"/>
        <v>AG361704</v>
      </c>
      <c r="C4127" s="35" t="s">
        <v>19846</v>
      </c>
      <c r="D4127" s="35" t="str">
        <f t="shared" si="129"/>
        <v>361704 - Broadside Press</v>
      </c>
      <c r="E4127" s="110">
        <v>36</v>
      </c>
    </row>
    <row r="4128" spans="1:5">
      <c r="A4128" s="58">
        <v>361705</v>
      </c>
      <c r="B4128" s="58" t="str">
        <f t="shared" si="128"/>
        <v>AG361705</v>
      </c>
      <c r="C4128" s="35" t="s">
        <v>19847</v>
      </c>
      <c r="D4128" s="35" t="str">
        <f t="shared" si="129"/>
        <v>361705 - Cable Communications Public Benefit Corp</v>
      </c>
      <c r="E4128" s="110">
        <v>36</v>
      </c>
    </row>
    <row r="4129" spans="1:5">
      <c r="A4129" s="58">
        <v>361707</v>
      </c>
      <c r="B4129" s="58" t="str">
        <f t="shared" si="128"/>
        <v>AG361707</v>
      </c>
      <c r="C4129" s="35" t="s">
        <v>19848</v>
      </c>
      <c r="D4129" s="35" t="str">
        <f t="shared" si="129"/>
        <v>361707 - Casa De Unidad</v>
      </c>
      <c r="E4129" s="110">
        <v>36</v>
      </c>
    </row>
    <row r="4130" spans="1:5">
      <c r="A4130" s="58">
        <v>361709</v>
      </c>
      <c r="B4130" s="58" t="str">
        <f t="shared" si="128"/>
        <v>AG361709</v>
      </c>
      <c r="C4130" s="35" t="s">
        <v>19849</v>
      </c>
      <c r="D4130" s="35" t="str">
        <f t="shared" si="129"/>
        <v>361709 - Detroit Science Center</v>
      </c>
      <c r="E4130" s="110">
        <v>36</v>
      </c>
    </row>
    <row r="4131" spans="1:5">
      <c r="A4131" s="58">
        <v>361710</v>
      </c>
      <c r="B4131" s="58" t="str">
        <f t="shared" si="128"/>
        <v>AG361710</v>
      </c>
      <c r="C4131" s="35" t="s">
        <v>19850</v>
      </c>
      <c r="D4131" s="35" t="str">
        <f t="shared" si="129"/>
        <v>361710 - Dove Christian Center</v>
      </c>
      <c r="E4131" s="110">
        <v>36</v>
      </c>
    </row>
    <row r="4132" spans="1:5">
      <c r="A4132" s="58">
        <v>361711</v>
      </c>
      <c r="B4132" s="58" t="str">
        <f t="shared" si="128"/>
        <v>AG361711</v>
      </c>
      <c r="C4132" s="35" t="s">
        <v>19851</v>
      </c>
      <c r="D4132" s="35" t="str">
        <f t="shared" si="129"/>
        <v>361711 - Federation of Youth Services_361711</v>
      </c>
      <c r="E4132" s="110">
        <v>36</v>
      </c>
    </row>
    <row r="4133" spans="1:5">
      <c r="A4133" s="58">
        <v>361713</v>
      </c>
      <c r="B4133" s="58" t="str">
        <f t="shared" si="128"/>
        <v>AG361713</v>
      </c>
      <c r="C4133" s="35" t="s">
        <v>19852</v>
      </c>
      <c r="D4133" s="35" t="str">
        <f t="shared" si="129"/>
        <v>361713 - Inside Out Literary Arts_361713</v>
      </c>
      <c r="E4133" s="110">
        <v>36</v>
      </c>
    </row>
    <row r="4134" spans="1:5">
      <c r="A4134" s="58">
        <v>361714</v>
      </c>
      <c r="B4134" s="58" t="str">
        <f t="shared" si="128"/>
        <v>AG361714</v>
      </c>
      <c r="C4134" s="35" t="s">
        <v>19853</v>
      </c>
      <c r="D4134" s="35" t="str">
        <f t="shared" si="129"/>
        <v>361714 - James Wadsworth Jr Community Center</v>
      </c>
      <c r="E4134" s="110">
        <v>36</v>
      </c>
    </row>
    <row r="4135" spans="1:5">
      <c r="A4135" s="58">
        <v>361715</v>
      </c>
      <c r="B4135" s="58" t="str">
        <f t="shared" si="128"/>
        <v>AG361715</v>
      </c>
      <c r="C4135" s="35" t="s">
        <v>19854</v>
      </c>
      <c r="D4135" s="35" t="str">
        <f t="shared" si="129"/>
        <v>361715 - Kabaz</v>
      </c>
      <c r="E4135" s="110">
        <v>36</v>
      </c>
    </row>
    <row r="4136" spans="1:5">
      <c r="A4136" s="58">
        <v>361716</v>
      </c>
      <c r="B4136" s="58" t="str">
        <f t="shared" si="128"/>
        <v>AG361716</v>
      </c>
      <c r="C4136" s="35" t="s">
        <v>9220</v>
      </c>
      <c r="D4136" s="35" t="str">
        <f t="shared" si="129"/>
        <v>361716 - Masters Commission</v>
      </c>
      <c r="E4136" s="110">
        <v>36</v>
      </c>
    </row>
    <row r="4137" spans="1:5">
      <c r="A4137" s="58">
        <v>361717</v>
      </c>
      <c r="B4137" s="58" t="str">
        <f t="shared" si="128"/>
        <v>AG361717</v>
      </c>
      <c r="C4137" s="35" t="s">
        <v>19855</v>
      </c>
      <c r="D4137" s="35" t="str">
        <f t="shared" si="129"/>
        <v>361717 - Messiah Housing Corporation</v>
      </c>
      <c r="E4137" s="110">
        <v>36</v>
      </c>
    </row>
    <row r="4138" spans="1:5">
      <c r="A4138" s="58">
        <v>361718</v>
      </c>
      <c r="B4138" s="58" t="str">
        <f t="shared" si="128"/>
        <v>AG361718</v>
      </c>
      <c r="C4138" s="35" t="s">
        <v>19856</v>
      </c>
      <c r="D4138" s="35" t="str">
        <f t="shared" si="129"/>
        <v>361718 - Michigan Metro Girl Scout Council</v>
      </c>
      <c r="E4138" s="110">
        <v>36</v>
      </c>
    </row>
    <row r="4139" spans="1:5">
      <c r="A4139" s="58">
        <v>361720</v>
      </c>
      <c r="B4139" s="58" t="str">
        <f t="shared" si="128"/>
        <v>AG361720</v>
      </c>
      <c r="C4139" s="35" t="s">
        <v>19857</v>
      </c>
      <c r="D4139" s="35" t="str">
        <f t="shared" si="129"/>
        <v>361720 - Neighborhood Centers</v>
      </c>
      <c r="E4139" s="110">
        <v>36</v>
      </c>
    </row>
    <row r="4140" spans="1:5">
      <c r="A4140" s="58">
        <v>361721</v>
      </c>
      <c r="B4140" s="58" t="str">
        <f t="shared" si="128"/>
        <v>AG361721</v>
      </c>
      <c r="C4140" s="35" t="s">
        <v>19858</v>
      </c>
      <c r="D4140" s="35" t="str">
        <f t="shared" si="129"/>
        <v>361721 - Open Arms</v>
      </c>
      <c r="E4140" s="110">
        <v>36</v>
      </c>
    </row>
    <row r="4141" spans="1:5">
      <c r="A4141" s="58">
        <v>361723</v>
      </c>
      <c r="B4141" s="58" t="str">
        <f t="shared" si="128"/>
        <v>AG361723</v>
      </c>
      <c r="C4141" s="35" t="s">
        <v>19859</v>
      </c>
      <c r="D4141" s="35" t="str">
        <f t="shared" si="129"/>
        <v>361723 - Pewabic Pottery</v>
      </c>
      <c r="E4141" s="110">
        <v>36</v>
      </c>
    </row>
    <row r="4142" spans="1:5">
      <c r="A4142" s="58">
        <v>361724</v>
      </c>
      <c r="B4142" s="58" t="str">
        <f t="shared" si="128"/>
        <v>AG361724</v>
      </c>
      <c r="C4142" s="35" t="s">
        <v>19860</v>
      </c>
      <c r="D4142" s="35" t="str">
        <f t="shared" si="129"/>
        <v>361724 - Prevailing Community Development Corporation</v>
      </c>
      <c r="E4142" s="110">
        <v>36</v>
      </c>
    </row>
    <row r="4143" spans="1:5">
      <c r="A4143" s="58">
        <v>361726</v>
      </c>
      <c r="B4143" s="58" t="str">
        <f t="shared" si="128"/>
        <v>AG361726</v>
      </c>
      <c r="C4143" s="35" t="s">
        <v>19861</v>
      </c>
      <c r="D4143" s="35" t="str">
        <f t="shared" si="129"/>
        <v>361726 - Safe Center</v>
      </c>
      <c r="E4143" s="110">
        <v>36</v>
      </c>
    </row>
    <row r="4144" spans="1:5">
      <c r="A4144" s="58">
        <v>361727</v>
      </c>
      <c r="B4144" s="58" t="str">
        <f t="shared" si="128"/>
        <v>AG361727</v>
      </c>
      <c r="C4144" s="35" t="s">
        <v>19862</v>
      </c>
      <c r="D4144" s="35" t="str">
        <f t="shared" si="129"/>
        <v>361727 - St Paul CDC</v>
      </c>
      <c r="E4144" s="110">
        <v>36</v>
      </c>
    </row>
    <row r="4145" spans="1:5">
      <c r="A4145" s="58">
        <v>361728</v>
      </c>
      <c r="B4145" s="58" t="str">
        <f t="shared" si="128"/>
        <v>AG361728</v>
      </c>
      <c r="C4145" s="35" t="s">
        <v>19863</v>
      </c>
      <c r="D4145" s="35" t="str">
        <f t="shared" si="129"/>
        <v>361728 - Train Up A Child_361728</v>
      </c>
      <c r="E4145" s="110">
        <v>36</v>
      </c>
    </row>
    <row r="4146" spans="1:5">
      <c r="A4146" s="58">
        <v>361729</v>
      </c>
      <c r="B4146" s="58" t="str">
        <f t="shared" si="128"/>
        <v>AG361729</v>
      </c>
      <c r="C4146" s="35" t="s">
        <v>19864</v>
      </c>
      <c r="D4146" s="35" t="str">
        <f t="shared" si="129"/>
        <v>361729 - Vanguard Community Development Corporation_361729</v>
      </c>
      <c r="E4146" s="110">
        <v>36</v>
      </c>
    </row>
    <row r="4147" spans="1:5">
      <c r="A4147" s="58">
        <v>361730</v>
      </c>
      <c r="B4147" s="58" t="str">
        <f t="shared" si="128"/>
        <v>AG361730</v>
      </c>
      <c r="C4147" s="35" t="s">
        <v>19865</v>
      </c>
      <c r="D4147" s="35" t="str">
        <f t="shared" si="129"/>
        <v>361730 - Volunteers in Prevention Probation Prisons</v>
      </c>
      <c r="E4147" s="110">
        <v>36</v>
      </c>
    </row>
    <row r="4148" spans="1:5">
      <c r="A4148" s="58">
        <v>361731</v>
      </c>
      <c r="B4148" s="58" t="str">
        <f t="shared" si="128"/>
        <v>AG361731</v>
      </c>
      <c r="C4148" s="35" t="s">
        <v>19866</v>
      </c>
      <c r="D4148" s="35" t="str">
        <f t="shared" si="129"/>
        <v>361731 - Wayne County NLS Parent Youth Enrichment</v>
      </c>
      <c r="E4148" s="110">
        <v>36</v>
      </c>
    </row>
    <row r="4149" spans="1:5">
      <c r="A4149" s="58">
        <v>361732</v>
      </c>
      <c r="B4149" s="58" t="str">
        <f t="shared" si="128"/>
        <v>AG361732</v>
      </c>
      <c r="C4149" s="35" t="s">
        <v>19614</v>
      </c>
      <c r="D4149" s="35" t="str">
        <f t="shared" si="129"/>
        <v>361732 - Wellspring</v>
      </c>
      <c r="E4149" s="110">
        <v>36</v>
      </c>
    </row>
    <row r="4150" spans="1:5">
      <c r="A4150" s="58">
        <v>361733</v>
      </c>
      <c r="B4150" s="58" t="str">
        <f t="shared" si="128"/>
        <v>AG361733</v>
      </c>
      <c r="C4150" s="35" t="s">
        <v>19867</v>
      </c>
      <c r="D4150" s="35" t="str">
        <f t="shared" si="129"/>
        <v>361733 - Wise Steward Ministries_361733</v>
      </c>
      <c r="E4150" s="110">
        <v>36</v>
      </c>
    </row>
    <row r="4151" spans="1:5">
      <c r="A4151" s="58">
        <v>361734</v>
      </c>
      <c r="B4151" s="58" t="str">
        <f t="shared" si="128"/>
        <v>AG361734</v>
      </c>
      <c r="C4151" s="35" t="s">
        <v>19868</v>
      </c>
      <c r="D4151" s="35" t="str">
        <f t="shared" si="129"/>
        <v>361734 - College Park CDC</v>
      </c>
      <c r="E4151" s="110">
        <v>36</v>
      </c>
    </row>
    <row r="4152" spans="1:5">
      <c r="A4152" s="58">
        <v>361735</v>
      </c>
      <c r="B4152" s="58" t="str">
        <f t="shared" si="128"/>
        <v>AG361735</v>
      </c>
      <c r="C4152" s="35" t="s">
        <v>19869</v>
      </c>
      <c r="D4152" s="35" t="str">
        <f t="shared" si="129"/>
        <v>361735 - Creekside Community Development_361735</v>
      </c>
      <c r="E4152" s="110">
        <v>36</v>
      </c>
    </row>
    <row r="4153" spans="1:5">
      <c r="A4153" s="58">
        <v>361736</v>
      </c>
      <c r="B4153" s="58" t="str">
        <f t="shared" si="128"/>
        <v>AG361736</v>
      </c>
      <c r="C4153" s="35" t="s">
        <v>19870</v>
      </c>
      <c r="D4153" s="35" t="str">
        <f t="shared" si="129"/>
        <v>361736 - New Amsterdam EDI</v>
      </c>
      <c r="E4153" s="110">
        <v>36</v>
      </c>
    </row>
    <row r="4154" spans="1:5">
      <c r="A4154" s="58">
        <v>361741</v>
      </c>
      <c r="B4154" s="58" t="str">
        <f t="shared" si="128"/>
        <v>AG361741</v>
      </c>
      <c r="C4154" s="35" t="s">
        <v>19871</v>
      </c>
      <c r="D4154" s="35" t="str">
        <f t="shared" si="129"/>
        <v>361741 - Mercy Education Project</v>
      </c>
      <c r="E4154" s="110">
        <v>36</v>
      </c>
    </row>
    <row r="4155" spans="1:5">
      <c r="A4155" s="58">
        <v>361742</v>
      </c>
      <c r="B4155" s="58" t="str">
        <f t="shared" si="128"/>
        <v>AG361742</v>
      </c>
      <c r="C4155" s="35" t="s">
        <v>10518</v>
      </c>
      <c r="D4155" s="35" t="str">
        <f t="shared" si="129"/>
        <v>361742 - Phoenix Detroit Fire Department</v>
      </c>
      <c r="E4155" s="110">
        <v>36</v>
      </c>
    </row>
    <row r="4156" spans="1:5">
      <c r="A4156" s="58">
        <v>361743</v>
      </c>
      <c r="B4156" s="58" t="str">
        <f t="shared" si="128"/>
        <v>AG361743</v>
      </c>
      <c r="C4156" s="35" t="s">
        <v>10520</v>
      </c>
      <c r="D4156" s="35" t="str">
        <f t="shared" si="129"/>
        <v>361743 - Prevailing Comm Dev Corp Home Repair</v>
      </c>
      <c r="E4156" s="110">
        <v>36</v>
      </c>
    </row>
    <row r="4157" spans="1:5">
      <c r="A4157" s="58">
        <v>361744</v>
      </c>
      <c r="B4157" s="58" t="str">
        <f t="shared" si="128"/>
        <v>AG361744</v>
      </c>
      <c r="C4157" s="35" t="s">
        <v>10522</v>
      </c>
      <c r="D4157" s="35" t="str">
        <f t="shared" si="129"/>
        <v>361744 - Prevailing Comm Dev Corp Public Services</v>
      </c>
      <c r="E4157" s="110">
        <v>36</v>
      </c>
    </row>
    <row r="4158" spans="1:5">
      <c r="A4158" s="58">
        <v>361980</v>
      </c>
      <c r="B4158" s="58" t="str">
        <f t="shared" si="128"/>
        <v>AG361980</v>
      </c>
      <c r="C4158" s="35" t="s">
        <v>8831</v>
      </c>
      <c r="D4158" s="35" t="str">
        <f t="shared" si="129"/>
        <v>361980 - Demolition Float</v>
      </c>
      <c r="E4158" s="110">
        <v>36</v>
      </c>
    </row>
    <row r="4159" spans="1:5">
      <c r="A4159" s="58">
        <v>362000</v>
      </c>
      <c r="B4159" s="58" t="str">
        <f t="shared" si="128"/>
        <v>AG362000</v>
      </c>
      <c r="C4159" s="35" t="s">
        <v>12388</v>
      </c>
      <c r="D4159" s="35" t="str">
        <f t="shared" si="129"/>
        <v>362000 - ARRA HUD HPRP Administration PDD</v>
      </c>
      <c r="E4159" s="110">
        <v>36</v>
      </c>
    </row>
    <row r="4160" spans="1:5">
      <c r="A4160" s="58">
        <v>362001</v>
      </c>
      <c r="B4160" s="58" t="str">
        <f t="shared" si="128"/>
        <v>AG362001</v>
      </c>
      <c r="C4160" s="35" t="s">
        <v>19872</v>
      </c>
      <c r="D4160" s="35" t="str">
        <f t="shared" si="129"/>
        <v>362001 - ARRA HUD HPRP Data Collection &amp; Evaluation PDD</v>
      </c>
      <c r="E4160" s="110">
        <v>36</v>
      </c>
    </row>
    <row r="4161" spans="1:5">
      <c r="A4161" s="58">
        <v>362002</v>
      </c>
      <c r="B4161" s="58" t="str">
        <f t="shared" si="128"/>
        <v>AG362002</v>
      </c>
      <c r="C4161" s="35" t="s">
        <v>19873</v>
      </c>
      <c r="D4161" s="35" t="str">
        <f t="shared" si="129"/>
        <v>362002 - ARRA HUD HPRP Financial Assistance PDD</v>
      </c>
      <c r="E4161" s="110">
        <v>36</v>
      </c>
    </row>
    <row r="4162" spans="1:5">
      <c r="A4162" s="58">
        <v>362003</v>
      </c>
      <c r="B4162" s="58" t="str">
        <f t="shared" si="128"/>
        <v>AG362003</v>
      </c>
      <c r="C4162" s="35" t="s">
        <v>19874</v>
      </c>
      <c r="D4162" s="35" t="str">
        <f t="shared" si="129"/>
        <v>362003 - ARRA HUD HPRP Hosuing Relocation &amp; Stab PDD</v>
      </c>
      <c r="E4162" s="110">
        <v>36</v>
      </c>
    </row>
    <row r="4163" spans="1:5">
      <c r="A4163" s="58">
        <v>362004</v>
      </c>
      <c r="B4163" s="58" t="str">
        <f t="shared" si="128"/>
        <v>AG362004</v>
      </c>
      <c r="C4163" s="35" t="s">
        <v>19875</v>
      </c>
      <c r="D4163" s="35" t="str">
        <f t="shared" si="129"/>
        <v>362004 - ARRA HUD CDBG R Administration PDD</v>
      </c>
      <c r="E4163" s="110">
        <v>36</v>
      </c>
    </row>
    <row r="4164" spans="1:5">
      <c r="A4164" s="58">
        <v>362005</v>
      </c>
      <c r="B4164" s="58" t="str">
        <f t="shared" ref="B4164:B4227" si="130">"AG"&amp;A4164</f>
        <v>AG362005</v>
      </c>
      <c r="C4164" s="35" t="s">
        <v>19876</v>
      </c>
      <c r="D4164" s="35" t="str">
        <f t="shared" ref="D4164:D4227" si="131">A4164&amp;" - "&amp;C4164</f>
        <v>362005 - ARRA HUD CDBG_R Mircoloan Program PDD</v>
      </c>
      <c r="E4164" s="110">
        <v>36</v>
      </c>
    </row>
    <row r="4165" spans="1:5">
      <c r="A4165" s="58">
        <v>362006</v>
      </c>
      <c r="B4165" s="58" t="str">
        <f t="shared" si="130"/>
        <v>AG362006</v>
      </c>
      <c r="C4165" s="35" t="s">
        <v>19877</v>
      </c>
      <c r="D4165" s="35" t="str">
        <f t="shared" si="131"/>
        <v>362006 - ARRA HUD CDBG R Crowell Community Center PDD</v>
      </c>
      <c r="E4165" s="110">
        <v>36</v>
      </c>
    </row>
    <row r="4166" spans="1:5">
      <c r="A4166" s="58">
        <v>362007</v>
      </c>
      <c r="B4166" s="58" t="str">
        <f t="shared" si="130"/>
        <v>AG362007</v>
      </c>
      <c r="C4166" s="35" t="s">
        <v>19878</v>
      </c>
      <c r="D4166" s="35" t="str">
        <f t="shared" si="131"/>
        <v>362007 - ARRA HUD CDBG R Davison Facade Improving Mat</v>
      </c>
      <c r="E4166" s="110">
        <v>36</v>
      </c>
    </row>
    <row r="4167" spans="1:5">
      <c r="A4167" s="58">
        <v>362009</v>
      </c>
      <c r="B4167" s="58" t="str">
        <f t="shared" si="130"/>
        <v>AG362009</v>
      </c>
      <c r="C4167" s="35" t="s">
        <v>19879</v>
      </c>
      <c r="D4167" s="35" t="str">
        <f t="shared" si="131"/>
        <v>362009 - Unassigned Projects</v>
      </c>
      <c r="E4167" s="110">
        <v>36</v>
      </c>
    </row>
    <row r="4168" spans="1:5">
      <c r="A4168" s="58">
        <v>362010</v>
      </c>
      <c r="B4168" s="58" t="str">
        <f t="shared" si="130"/>
        <v>AG362010</v>
      </c>
      <c r="C4168" s="35" t="s">
        <v>19880</v>
      </c>
      <c r="D4168" s="35" t="str">
        <f t="shared" si="131"/>
        <v>362010 - ARRA HUD CDBG Green Jobs Training &amp; Placement</v>
      </c>
      <c r="E4168" s="110">
        <v>36</v>
      </c>
    </row>
    <row r="4169" spans="1:5">
      <c r="A4169" s="58">
        <v>362013</v>
      </c>
      <c r="B4169" s="58" t="str">
        <f t="shared" si="130"/>
        <v>AG362013</v>
      </c>
      <c r="C4169" s="35" t="s">
        <v>19881</v>
      </c>
      <c r="D4169" s="35" t="str">
        <f t="shared" si="131"/>
        <v>362013 - ARRA HUD Mortgage Assistance PDD</v>
      </c>
      <c r="E4169" s="110">
        <v>36</v>
      </c>
    </row>
    <row r="4170" spans="1:5">
      <c r="A4170" s="58">
        <v>362014</v>
      </c>
      <c r="B4170" s="58" t="str">
        <f t="shared" si="130"/>
        <v>AG362014</v>
      </c>
      <c r="C4170" s="35" t="s">
        <v>19882</v>
      </c>
      <c r="D4170" s="35" t="str">
        <f t="shared" si="131"/>
        <v>362014 - ARRA HUD Target Areas Public Improvements PDD</v>
      </c>
      <c r="E4170" s="110">
        <v>36</v>
      </c>
    </row>
    <row r="4171" spans="1:5">
      <c r="A4171" s="58">
        <v>362016</v>
      </c>
      <c r="B4171" s="58" t="str">
        <f t="shared" si="130"/>
        <v>AG362016</v>
      </c>
      <c r="C4171" s="35" t="s">
        <v>19883</v>
      </c>
      <c r="D4171" s="35" t="str">
        <f t="shared" si="131"/>
        <v>362016 - ARRA HUD Resdential Energy Efficiency PDD</v>
      </c>
      <c r="E4171" s="110">
        <v>36</v>
      </c>
    </row>
    <row r="4172" spans="1:5">
      <c r="A4172" s="58">
        <v>362017</v>
      </c>
      <c r="B4172" s="58" t="str">
        <f t="shared" si="130"/>
        <v>AG362017</v>
      </c>
      <c r="C4172" s="35" t="s">
        <v>19884</v>
      </c>
      <c r="D4172" s="35" t="str">
        <f t="shared" si="131"/>
        <v>362017 - ARRA HUD CDBG_R Small Business Energy Efficiency Audits and Improvements</v>
      </c>
      <c r="E4172" s="110">
        <v>36</v>
      </c>
    </row>
    <row r="4173" spans="1:5">
      <c r="A4173" s="58">
        <v>362018</v>
      </c>
      <c r="B4173" s="58" t="str">
        <f t="shared" si="130"/>
        <v>AG362018</v>
      </c>
      <c r="C4173" s="35" t="s">
        <v>19885</v>
      </c>
      <c r="D4173" s="35" t="str">
        <f t="shared" si="131"/>
        <v>362018 - ARRA University Commons Facade Improve PDD</v>
      </c>
      <c r="E4173" s="110">
        <v>36</v>
      </c>
    </row>
    <row r="4174" spans="1:5">
      <c r="A4174" s="58">
        <v>362019</v>
      </c>
      <c r="B4174" s="58" t="str">
        <f t="shared" si="130"/>
        <v>AG362019</v>
      </c>
      <c r="C4174" s="35" t="s">
        <v>19886</v>
      </c>
      <c r="D4174" s="35" t="str">
        <f t="shared" si="131"/>
        <v>362019 - CDBG R Repaving of 10m of Class C in NSP Areas</v>
      </c>
      <c r="E4174" s="110">
        <v>36</v>
      </c>
    </row>
    <row r="4175" spans="1:5">
      <c r="A4175" s="58">
        <v>362020</v>
      </c>
      <c r="B4175" s="58" t="str">
        <f t="shared" si="130"/>
        <v>AG362020</v>
      </c>
      <c r="C4175" s="35" t="s">
        <v>19887</v>
      </c>
      <c r="D4175" s="35" t="str">
        <f t="shared" si="131"/>
        <v>362020 - CDBG_R Lenox recreation Center Energy Efficient Upgrades</v>
      </c>
      <c r="E4175" s="110">
        <v>36</v>
      </c>
    </row>
    <row r="4176" spans="1:5">
      <c r="A4176" s="58">
        <v>362021</v>
      </c>
      <c r="B4176" s="58" t="str">
        <f t="shared" si="130"/>
        <v>AG362021</v>
      </c>
      <c r="C4176" s="35" t="s">
        <v>19888</v>
      </c>
      <c r="D4176" s="35" t="str">
        <f t="shared" si="131"/>
        <v>362021 - CDBG R Lasky Rec Center Energy Efficient Upgrade</v>
      </c>
      <c r="E4176" s="110">
        <v>36</v>
      </c>
    </row>
    <row r="4177" spans="1:5">
      <c r="A4177" s="58">
        <v>362022</v>
      </c>
      <c r="B4177" s="58" t="str">
        <f t="shared" si="130"/>
        <v>AG362022</v>
      </c>
      <c r="C4177" s="35" t="s">
        <v>19889</v>
      </c>
      <c r="D4177" s="35" t="str">
        <f t="shared" si="131"/>
        <v>362022 - CDBG_R Demolition</v>
      </c>
      <c r="E4177" s="110">
        <v>36</v>
      </c>
    </row>
    <row r="4178" spans="1:5">
      <c r="A4178" s="58">
        <v>362400</v>
      </c>
      <c r="B4178" s="58" t="str">
        <f t="shared" si="130"/>
        <v>AG362400</v>
      </c>
      <c r="C4178" s="35" t="s">
        <v>19890</v>
      </c>
      <c r="D4178" s="35" t="str">
        <f t="shared" si="131"/>
        <v>362400 - Home Program 00_01</v>
      </c>
      <c r="E4178" s="110">
        <v>36</v>
      </c>
    </row>
    <row r="4179" spans="1:5">
      <c r="A4179" s="58">
        <v>362401</v>
      </c>
      <c r="B4179" s="58" t="str">
        <f t="shared" si="130"/>
        <v>AG362401</v>
      </c>
      <c r="C4179" s="35" t="s">
        <v>19891</v>
      </c>
      <c r="D4179" s="35" t="str">
        <f t="shared" si="131"/>
        <v>362401 - HOME CHDO Project Financing_362401</v>
      </c>
      <c r="E4179" s="110">
        <v>36</v>
      </c>
    </row>
    <row r="4180" spans="1:5">
      <c r="A4180" s="58">
        <v>362402</v>
      </c>
      <c r="B4180" s="58" t="str">
        <f t="shared" si="130"/>
        <v>AG362402</v>
      </c>
      <c r="C4180" s="35" t="s">
        <v>19892</v>
      </c>
      <c r="D4180" s="35" t="str">
        <f t="shared" si="131"/>
        <v>362402 - HOME Tenant Based 01_02</v>
      </c>
      <c r="E4180" s="110">
        <v>36</v>
      </c>
    </row>
    <row r="4181" spans="1:5">
      <c r="A4181" s="58">
        <v>362403</v>
      </c>
      <c r="B4181" s="58" t="str">
        <f t="shared" si="130"/>
        <v>AG362403</v>
      </c>
      <c r="C4181" s="35" t="s">
        <v>19893</v>
      </c>
      <c r="D4181" s="35" t="str">
        <f t="shared" si="131"/>
        <v>362403 - HOME Ownership 01_02</v>
      </c>
      <c r="E4181" s="110">
        <v>36</v>
      </c>
    </row>
    <row r="4182" spans="1:5">
      <c r="A4182" s="58">
        <v>362404</v>
      </c>
      <c r="B4182" s="58" t="str">
        <f t="shared" si="130"/>
        <v>AG362404</v>
      </c>
      <c r="C4182" s="35" t="s">
        <v>19894</v>
      </c>
      <c r="D4182" s="35" t="str">
        <f t="shared" si="131"/>
        <v>362404 - HOME Investor Rehab 01_02</v>
      </c>
      <c r="E4182" s="110">
        <v>36</v>
      </c>
    </row>
    <row r="4183" spans="1:5">
      <c r="A4183" s="58">
        <v>362405</v>
      </c>
      <c r="B4183" s="58" t="str">
        <f t="shared" si="130"/>
        <v>AG362405</v>
      </c>
      <c r="C4183" s="35" t="s">
        <v>19895</v>
      </c>
      <c r="D4183" s="35" t="str">
        <f t="shared" si="131"/>
        <v>362405 - Home Tenant Based Assist</v>
      </c>
      <c r="E4183" s="110">
        <v>36</v>
      </c>
    </row>
    <row r="4184" spans="1:5">
      <c r="A4184" s="58">
        <v>362406</v>
      </c>
      <c r="B4184" s="58" t="str">
        <f t="shared" si="130"/>
        <v>AG362406</v>
      </c>
      <c r="C4184" s="35" t="s">
        <v>19896</v>
      </c>
      <c r="D4184" s="35" t="str">
        <f t="shared" si="131"/>
        <v>362406 - HOME CHDO Operation Support 01_02</v>
      </c>
      <c r="E4184" s="110">
        <v>36</v>
      </c>
    </row>
    <row r="4185" spans="1:5">
      <c r="A4185" s="58">
        <v>362408</v>
      </c>
      <c r="B4185" s="58" t="str">
        <f t="shared" si="130"/>
        <v>AG362408</v>
      </c>
      <c r="C4185" s="35" t="s">
        <v>19897</v>
      </c>
      <c r="D4185" s="35" t="str">
        <f t="shared" si="131"/>
        <v>362408 - HOME Investor Rehab _ EZ 01_02</v>
      </c>
      <c r="E4185" s="110">
        <v>36</v>
      </c>
    </row>
    <row r="4186" spans="1:5">
      <c r="A4186" s="58">
        <v>362409</v>
      </c>
      <c r="B4186" s="58" t="str">
        <f t="shared" si="130"/>
        <v>AG362409</v>
      </c>
      <c r="C4186" s="35" t="s">
        <v>19898</v>
      </c>
      <c r="D4186" s="35" t="str">
        <f t="shared" si="131"/>
        <v>362409 - HOME CHDO Project Financing _ EZ 01_02</v>
      </c>
      <c r="E4186" s="110">
        <v>36</v>
      </c>
    </row>
    <row r="4187" spans="1:5">
      <c r="A4187" s="58">
        <v>362410</v>
      </c>
      <c r="B4187" s="58" t="str">
        <f t="shared" si="130"/>
        <v>AG362410</v>
      </c>
      <c r="C4187" s="35" t="s">
        <v>19899</v>
      </c>
      <c r="D4187" s="35" t="str">
        <f t="shared" si="131"/>
        <v>362410 - Home Ownership 00_01</v>
      </c>
      <c r="E4187" s="110">
        <v>36</v>
      </c>
    </row>
    <row r="4188" spans="1:5">
      <c r="A4188" s="58">
        <v>362415</v>
      </c>
      <c r="B4188" s="58" t="str">
        <f t="shared" si="130"/>
        <v>AG362415</v>
      </c>
      <c r="C4188" s="35" t="s">
        <v>19900</v>
      </c>
      <c r="D4188" s="35" t="str">
        <f t="shared" si="131"/>
        <v>362415 - Home Investor Rehab 00_01</v>
      </c>
      <c r="E4188" s="110">
        <v>36</v>
      </c>
    </row>
    <row r="4189" spans="1:5">
      <c r="A4189" s="58">
        <v>362425</v>
      </c>
      <c r="B4189" s="58" t="str">
        <f t="shared" si="130"/>
        <v>AG362425</v>
      </c>
      <c r="C4189" s="35" t="s">
        <v>19901</v>
      </c>
      <c r="D4189" s="35" t="str">
        <f t="shared" si="131"/>
        <v>362425 - Home Down Payment Assist 00_01</v>
      </c>
      <c r="E4189" s="110">
        <v>36</v>
      </c>
    </row>
    <row r="4190" spans="1:5">
      <c r="A4190" s="58">
        <v>362430</v>
      </c>
      <c r="B4190" s="58" t="str">
        <f t="shared" si="130"/>
        <v>AG362430</v>
      </c>
      <c r="C4190" s="35" t="s">
        <v>19902</v>
      </c>
      <c r="D4190" s="35" t="str">
        <f t="shared" si="131"/>
        <v>362430 - Home Investor Rehab _ EZ 00_01</v>
      </c>
      <c r="E4190" s="110">
        <v>36</v>
      </c>
    </row>
    <row r="4191" spans="1:5">
      <c r="A4191" s="58">
        <v>362434</v>
      </c>
      <c r="B4191" s="58" t="str">
        <f t="shared" si="130"/>
        <v>AG362434</v>
      </c>
      <c r="C4191" s="35" t="s">
        <v>19903</v>
      </c>
      <c r="D4191" s="35" t="str">
        <f t="shared" si="131"/>
        <v>362434 - Home Ownership _ EZ 00_01</v>
      </c>
      <c r="E4191" s="110">
        <v>36</v>
      </c>
    </row>
    <row r="4192" spans="1:5">
      <c r="A4192" s="58">
        <v>362435</v>
      </c>
      <c r="B4192" s="58" t="str">
        <f t="shared" si="130"/>
        <v>AG362435</v>
      </c>
      <c r="C4192" s="35" t="s">
        <v>19904</v>
      </c>
      <c r="D4192" s="35" t="str">
        <f t="shared" si="131"/>
        <v>362435 - Home Investor Rehab_EZ</v>
      </c>
      <c r="E4192" s="110">
        <v>36</v>
      </c>
    </row>
    <row r="4193" spans="1:5">
      <c r="A4193" s="58">
        <v>362438</v>
      </c>
      <c r="B4193" s="58" t="str">
        <f t="shared" si="130"/>
        <v>AG362438</v>
      </c>
      <c r="C4193" s="35" t="s">
        <v>19905</v>
      </c>
      <c r="D4193" s="35" t="str">
        <f t="shared" si="131"/>
        <v>362438 - Home CHDO Operating Support_EZ</v>
      </c>
      <c r="E4193" s="110">
        <v>36</v>
      </c>
    </row>
    <row r="4194" spans="1:5">
      <c r="A4194" s="58">
        <v>362487</v>
      </c>
      <c r="B4194" s="58" t="str">
        <f t="shared" si="130"/>
        <v>AG362487</v>
      </c>
      <c r="C4194" s="35" t="s">
        <v>19906</v>
      </c>
      <c r="D4194" s="35" t="str">
        <f t="shared" si="131"/>
        <v>362487 - Home Tech Asst</v>
      </c>
      <c r="E4194" s="110">
        <v>36</v>
      </c>
    </row>
    <row r="4195" spans="1:5">
      <c r="A4195" s="58">
        <v>362500</v>
      </c>
      <c r="B4195" s="58" t="str">
        <f t="shared" si="130"/>
        <v>AG362500</v>
      </c>
      <c r="C4195" s="35" t="s">
        <v>8856</v>
      </c>
      <c r="D4195" s="35" t="str">
        <f t="shared" si="131"/>
        <v>362500 - Belmont Community Council Home Repair</v>
      </c>
      <c r="E4195" s="110">
        <v>36</v>
      </c>
    </row>
    <row r="4196" spans="1:5">
      <c r="A4196" s="58">
        <v>362510</v>
      </c>
      <c r="B4196" s="58" t="str">
        <f t="shared" si="130"/>
        <v>AG362510</v>
      </c>
      <c r="C4196" s="35" t="s">
        <v>8858</v>
      </c>
      <c r="D4196" s="35" t="str">
        <f t="shared" si="131"/>
        <v>362510 - Corktown Consumer Housing Home Repair</v>
      </c>
      <c r="E4196" s="110">
        <v>36</v>
      </c>
    </row>
    <row r="4197" spans="1:5">
      <c r="A4197" s="58">
        <v>362515</v>
      </c>
      <c r="B4197" s="58" t="str">
        <f t="shared" si="130"/>
        <v>AG362515</v>
      </c>
      <c r="C4197" s="35" t="s">
        <v>8860</v>
      </c>
      <c r="D4197" s="35" t="str">
        <f t="shared" si="131"/>
        <v>362515 - Detroit Neighborhood Services Home Repair</v>
      </c>
      <c r="E4197" s="110">
        <v>36</v>
      </c>
    </row>
    <row r="4198" spans="1:5">
      <c r="A4198" s="58">
        <v>362530</v>
      </c>
      <c r="B4198" s="58" t="str">
        <f t="shared" si="130"/>
        <v>AG362530</v>
      </c>
      <c r="C4198" s="35" t="s">
        <v>8862</v>
      </c>
      <c r="D4198" s="35" t="str">
        <f t="shared" si="131"/>
        <v>362530 - North Star Community Dev Corp Improvements</v>
      </c>
      <c r="E4198" s="110">
        <v>36</v>
      </c>
    </row>
    <row r="4199" spans="1:5">
      <c r="A4199" s="58">
        <v>362535</v>
      </c>
      <c r="B4199" s="58" t="str">
        <f t="shared" si="130"/>
        <v>AG362535</v>
      </c>
      <c r="C4199" s="35" t="s">
        <v>8864</v>
      </c>
      <c r="D4199" s="35" t="str">
        <f t="shared" si="131"/>
        <v>362535 - Schoolcraft Improvement Assoc Home Repair</v>
      </c>
      <c r="E4199" s="110">
        <v>36</v>
      </c>
    </row>
    <row r="4200" spans="1:5">
      <c r="A4200" s="58">
        <v>362540</v>
      </c>
      <c r="B4200" s="58" t="str">
        <f t="shared" si="130"/>
        <v>AG362540</v>
      </c>
      <c r="C4200" s="35" t="s">
        <v>19907</v>
      </c>
      <c r="D4200" s="35" t="str">
        <f t="shared" si="131"/>
        <v>362540 - Alkebu-Lan Village</v>
      </c>
      <c r="E4200" s="110">
        <v>36</v>
      </c>
    </row>
    <row r="4201" spans="1:5">
      <c r="A4201" s="58">
        <v>362545</v>
      </c>
      <c r="B4201" s="58" t="str">
        <f t="shared" si="130"/>
        <v>AG362545</v>
      </c>
      <c r="C4201" s="35" t="s">
        <v>8872</v>
      </c>
      <c r="D4201" s="35" t="str">
        <f t="shared" si="131"/>
        <v>362545 - American Red Cross</v>
      </c>
      <c r="E4201" s="110">
        <v>36</v>
      </c>
    </row>
    <row r="4202" spans="1:5">
      <c r="A4202" s="58">
        <v>362555</v>
      </c>
      <c r="B4202" s="58" t="str">
        <f t="shared" si="130"/>
        <v>AG362555</v>
      </c>
      <c r="C4202" s="35" t="s">
        <v>8874</v>
      </c>
      <c r="D4202" s="35" t="str">
        <f t="shared" si="131"/>
        <v>362555 - Children's Hospital: Horizon Project</v>
      </c>
      <c r="E4202" s="110">
        <v>36</v>
      </c>
    </row>
    <row r="4203" spans="1:5">
      <c r="A4203" s="58">
        <v>362560</v>
      </c>
      <c r="B4203" s="58" t="str">
        <f t="shared" si="130"/>
        <v>AG362560</v>
      </c>
      <c r="C4203" s="35" t="s">
        <v>8876</v>
      </c>
      <c r="D4203" s="35" t="str">
        <f t="shared" si="131"/>
        <v>362560 - Communities In Schools of Detroit</v>
      </c>
      <c r="E4203" s="110">
        <v>36</v>
      </c>
    </row>
    <row r="4204" spans="1:5">
      <c r="A4204" s="58">
        <v>362565</v>
      </c>
      <c r="B4204" s="58" t="str">
        <f t="shared" si="130"/>
        <v>AG362565</v>
      </c>
      <c r="C4204" s="35" t="s">
        <v>8878</v>
      </c>
      <c r="D4204" s="35" t="str">
        <f t="shared" si="131"/>
        <v>362565 - Community Services Community Development Corp</v>
      </c>
      <c r="E4204" s="110">
        <v>36</v>
      </c>
    </row>
    <row r="4205" spans="1:5">
      <c r="A4205" s="58">
        <v>362570</v>
      </c>
      <c r="B4205" s="58" t="str">
        <f t="shared" si="130"/>
        <v>AG362570</v>
      </c>
      <c r="C4205" s="35" t="s">
        <v>19908</v>
      </c>
      <c r="D4205" s="35" t="str">
        <f t="shared" si="131"/>
        <v>362570 - Community Treehouse Human Services</v>
      </c>
      <c r="E4205" s="110">
        <v>36</v>
      </c>
    </row>
    <row r="4206" spans="1:5">
      <c r="A4206" s="58">
        <v>362575</v>
      </c>
      <c r="B4206" s="58" t="str">
        <f t="shared" si="130"/>
        <v>AG362575</v>
      </c>
      <c r="C4206" s="35" t="s">
        <v>8882</v>
      </c>
      <c r="D4206" s="35" t="str">
        <f t="shared" si="131"/>
        <v>362575 - Detroit Cheeta Track Club</v>
      </c>
      <c r="E4206" s="110">
        <v>36</v>
      </c>
    </row>
    <row r="4207" spans="1:5">
      <c r="A4207" s="58">
        <v>362580</v>
      </c>
      <c r="B4207" s="58" t="str">
        <f t="shared" si="130"/>
        <v>AG362580</v>
      </c>
      <c r="C4207" s="35" t="s">
        <v>19909</v>
      </c>
      <c r="D4207" s="35" t="str">
        <f t="shared" si="131"/>
        <v>362580 - Police Athletic League</v>
      </c>
      <c r="E4207" s="110">
        <v>36</v>
      </c>
    </row>
    <row r="4208" spans="1:5">
      <c r="A4208" s="58">
        <v>362585</v>
      </c>
      <c r="B4208" s="58" t="str">
        <f t="shared" si="130"/>
        <v>AG362585</v>
      </c>
      <c r="C4208" s="35" t="s">
        <v>8886</v>
      </c>
      <c r="D4208" s="35" t="str">
        <f t="shared" si="131"/>
        <v>362585 - Eastside Unity Association</v>
      </c>
      <c r="E4208" s="110">
        <v>36</v>
      </c>
    </row>
    <row r="4209" spans="1:5">
      <c r="A4209" s="58">
        <v>362590</v>
      </c>
      <c r="B4209" s="58" t="str">
        <f t="shared" si="130"/>
        <v>AG362590</v>
      </c>
      <c r="C4209" s="35" t="s">
        <v>8888</v>
      </c>
      <c r="D4209" s="35" t="str">
        <f t="shared" si="131"/>
        <v>362590 - Heart of the City</v>
      </c>
      <c r="E4209" s="110">
        <v>36</v>
      </c>
    </row>
    <row r="4210" spans="1:5">
      <c r="A4210" s="58">
        <v>362607</v>
      </c>
      <c r="B4210" s="58" t="str">
        <f t="shared" si="130"/>
        <v>AG362607</v>
      </c>
      <c r="C4210" s="35" t="s">
        <v>19910</v>
      </c>
      <c r="D4210" s="35" t="str">
        <f t="shared" si="131"/>
        <v>362607 - Islandview _ Bonds</v>
      </c>
      <c r="E4210" s="110">
        <v>36</v>
      </c>
    </row>
    <row r="4211" spans="1:5">
      <c r="A4211" s="58">
        <v>362608</v>
      </c>
      <c r="B4211" s="58" t="str">
        <f t="shared" si="130"/>
        <v>AG362608</v>
      </c>
      <c r="C4211" s="35" t="s">
        <v>19911</v>
      </c>
      <c r="D4211" s="35" t="str">
        <f t="shared" si="131"/>
        <v>362608 - Hubbard _ Richard Infrastructure _ Bonds</v>
      </c>
      <c r="E4211" s="110">
        <v>36</v>
      </c>
    </row>
    <row r="4212" spans="1:5">
      <c r="A4212" s="58">
        <v>362610</v>
      </c>
      <c r="B4212" s="58" t="str">
        <f t="shared" si="130"/>
        <v>AG362610</v>
      </c>
      <c r="C4212" s="35" t="s">
        <v>8890</v>
      </c>
      <c r="D4212" s="35" t="str">
        <f t="shared" si="131"/>
        <v>362610 - Neighborhood Centers Inc</v>
      </c>
      <c r="E4212" s="110">
        <v>36</v>
      </c>
    </row>
    <row r="4213" spans="1:5">
      <c r="A4213" s="58">
        <v>362612</v>
      </c>
      <c r="B4213" s="58" t="str">
        <f t="shared" si="130"/>
        <v>AG362612</v>
      </c>
      <c r="C4213" s="35" t="s">
        <v>9400</v>
      </c>
      <c r="D4213" s="35" t="str">
        <f t="shared" si="131"/>
        <v>362612 - New Amsterdam</v>
      </c>
      <c r="E4213" s="110">
        <v>36</v>
      </c>
    </row>
    <row r="4214" spans="1:5">
      <c r="A4214" s="58">
        <v>362613</v>
      </c>
      <c r="B4214" s="58" t="str">
        <f t="shared" si="130"/>
        <v>AG362613</v>
      </c>
      <c r="C4214" s="35" t="s">
        <v>19912</v>
      </c>
      <c r="D4214" s="35" t="str">
        <f t="shared" si="131"/>
        <v>362613 - Master's Commission</v>
      </c>
      <c r="E4214" s="110">
        <v>36</v>
      </c>
    </row>
    <row r="4215" spans="1:5">
      <c r="A4215" s="58">
        <v>362615</v>
      </c>
      <c r="B4215" s="58" t="str">
        <f t="shared" si="130"/>
        <v>AG362615</v>
      </c>
      <c r="C4215" s="35" t="s">
        <v>8892</v>
      </c>
      <c r="D4215" s="35" t="str">
        <f t="shared" si="131"/>
        <v>362615 - North Woodward Empowerment Center</v>
      </c>
      <c r="E4215" s="110">
        <v>36</v>
      </c>
    </row>
    <row r="4216" spans="1:5">
      <c r="A4216" s="58">
        <v>362630</v>
      </c>
      <c r="B4216" s="58" t="str">
        <f t="shared" si="130"/>
        <v>AG362630</v>
      </c>
      <c r="C4216" s="35" t="s">
        <v>8894</v>
      </c>
      <c r="D4216" s="35" t="str">
        <f t="shared" si="131"/>
        <v>362630 - Southeastern MI Health Assoc</v>
      </c>
      <c r="E4216" s="110">
        <v>36</v>
      </c>
    </row>
    <row r="4217" spans="1:5">
      <c r="A4217" s="58">
        <v>362635</v>
      </c>
      <c r="B4217" s="58" t="str">
        <f t="shared" si="130"/>
        <v>AG362635</v>
      </c>
      <c r="C4217" s="35" t="s">
        <v>19913</v>
      </c>
      <c r="D4217" s="35" t="str">
        <f t="shared" si="131"/>
        <v>362635 - St. Vincent &amp; Sarah Fisher Center</v>
      </c>
      <c r="E4217" s="110">
        <v>36</v>
      </c>
    </row>
    <row r="4218" spans="1:5">
      <c r="A4218" s="58">
        <v>362655</v>
      </c>
      <c r="B4218" s="58" t="str">
        <f t="shared" si="130"/>
        <v>AG362655</v>
      </c>
      <c r="C4218" s="35" t="s">
        <v>8914</v>
      </c>
      <c r="D4218" s="35" t="str">
        <f t="shared" si="131"/>
        <v>362655 - Belle Caregivers</v>
      </c>
      <c r="E4218" s="110">
        <v>36</v>
      </c>
    </row>
    <row r="4219" spans="1:5">
      <c r="A4219" s="58">
        <v>362660</v>
      </c>
      <c r="B4219" s="58" t="str">
        <f t="shared" si="130"/>
        <v>AG362660</v>
      </c>
      <c r="C4219" s="35" t="s">
        <v>19914</v>
      </c>
      <c r="D4219" s="35" t="str">
        <f t="shared" si="131"/>
        <v>362660 - Bridging Communities_362660</v>
      </c>
      <c r="E4219" s="110">
        <v>36</v>
      </c>
    </row>
    <row r="4220" spans="1:5">
      <c r="A4220" s="58">
        <v>362665</v>
      </c>
      <c r="B4220" s="58" t="str">
        <f t="shared" si="130"/>
        <v>AG362665</v>
      </c>
      <c r="C4220" s="35" t="s">
        <v>8918</v>
      </c>
      <c r="D4220" s="35" t="str">
        <f t="shared" si="131"/>
        <v>362665 - Northeast Renewal Association</v>
      </c>
      <c r="E4220" s="110">
        <v>36</v>
      </c>
    </row>
    <row r="4221" spans="1:5">
      <c r="A4221" s="58">
        <v>362670</v>
      </c>
      <c r="B4221" s="58" t="str">
        <f t="shared" si="130"/>
        <v>AG362670</v>
      </c>
      <c r="C4221" s="35" t="s">
        <v>8920</v>
      </c>
      <c r="D4221" s="35" t="str">
        <f t="shared" si="131"/>
        <v>362670 - SWAN Housing</v>
      </c>
      <c r="E4221" s="110">
        <v>36</v>
      </c>
    </row>
    <row r="4222" spans="1:5">
      <c r="A4222" s="58">
        <v>362701</v>
      </c>
      <c r="B4222" s="58" t="str">
        <f t="shared" si="130"/>
        <v>AG362701</v>
      </c>
      <c r="C4222" s="35" t="s">
        <v>19915</v>
      </c>
      <c r="D4222" s="35" t="str">
        <f t="shared" si="131"/>
        <v>362701 - Alberta_King Neighborhood Shopping Center</v>
      </c>
      <c r="E4222" s="110">
        <v>36</v>
      </c>
    </row>
    <row r="4223" spans="1:5">
      <c r="A4223" s="58">
        <v>362702</v>
      </c>
      <c r="B4223" s="58" t="str">
        <f t="shared" si="130"/>
        <v>AG362702</v>
      </c>
      <c r="C4223" s="35" t="s">
        <v>19916</v>
      </c>
      <c r="D4223" s="35" t="str">
        <f t="shared" si="131"/>
        <v>362702 - Detroit Hispanic Dev</v>
      </c>
      <c r="E4223" s="110">
        <v>36</v>
      </c>
    </row>
    <row r="4224" spans="1:5">
      <c r="A4224" s="58">
        <v>362705</v>
      </c>
      <c r="B4224" s="58" t="str">
        <f t="shared" si="130"/>
        <v>AG362705</v>
      </c>
      <c r="C4224" s="35" t="s">
        <v>9132</v>
      </c>
      <c r="D4224" s="35" t="str">
        <f t="shared" si="131"/>
        <v>362705 - Fair Housing</v>
      </c>
      <c r="E4224" s="110">
        <v>36</v>
      </c>
    </row>
    <row r="4225" spans="1:5">
      <c r="A4225" s="58">
        <v>362706</v>
      </c>
      <c r="B4225" s="58" t="str">
        <f t="shared" si="130"/>
        <v>AG362706</v>
      </c>
      <c r="C4225" s="35" t="s">
        <v>9134</v>
      </c>
      <c r="D4225" s="35" t="str">
        <f t="shared" si="131"/>
        <v>362706 - Federation of Youth Services</v>
      </c>
      <c r="E4225" s="110">
        <v>36</v>
      </c>
    </row>
    <row r="4226" spans="1:5">
      <c r="A4226" s="58">
        <v>362711</v>
      </c>
      <c r="B4226" s="58" t="str">
        <f t="shared" si="130"/>
        <v>AG362711</v>
      </c>
      <c r="C4226" s="35" t="s">
        <v>9136</v>
      </c>
      <c r="D4226" s="35" t="str">
        <f t="shared" si="131"/>
        <v>362711 - Matrix_Vista Nuevas</v>
      </c>
      <c r="E4226" s="110">
        <v>36</v>
      </c>
    </row>
    <row r="4227" spans="1:5">
      <c r="A4227" s="58">
        <v>362715</v>
      </c>
      <c r="B4227" s="58" t="str">
        <f t="shared" si="130"/>
        <v>AG362715</v>
      </c>
      <c r="C4227" s="35" t="s">
        <v>9138</v>
      </c>
      <c r="D4227" s="35" t="str">
        <f t="shared" si="131"/>
        <v>362715 - NOW Detroit Community Organization</v>
      </c>
      <c r="E4227" s="110">
        <v>36</v>
      </c>
    </row>
    <row r="4228" spans="1:5">
      <c r="A4228" s="58">
        <v>362720</v>
      </c>
      <c r="B4228" s="58" t="str">
        <f t="shared" ref="B4228:B4291" si="132">"AG"&amp;A4228</f>
        <v>AG362720</v>
      </c>
      <c r="C4228" s="35" t="s">
        <v>9140</v>
      </c>
      <c r="D4228" s="35" t="str">
        <f t="shared" ref="D4228:D4291" si="133">A4228&amp;" - "&amp;C4228</f>
        <v>362720 - Subrecipient Technical Assistance</v>
      </c>
      <c r="E4228" s="110">
        <v>36</v>
      </c>
    </row>
    <row r="4229" spans="1:5">
      <c r="A4229" s="58">
        <v>362722</v>
      </c>
      <c r="B4229" s="58" t="str">
        <f t="shared" si="132"/>
        <v>AG362722</v>
      </c>
      <c r="C4229" s="35" t="s">
        <v>19917</v>
      </c>
      <c r="D4229" s="35" t="str">
        <f t="shared" si="133"/>
        <v>362722 - Ferry Street Inn Section 108</v>
      </c>
      <c r="E4229" s="110">
        <v>36</v>
      </c>
    </row>
    <row r="4230" spans="1:5">
      <c r="A4230" s="58">
        <v>362723</v>
      </c>
      <c r="B4230" s="58" t="str">
        <f t="shared" si="132"/>
        <v>AG362723</v>
      </c>
      <c r="C4230" s="35" t="s">
        <v>9144</v>
      </c>
      <c r="D4230" s="35" t="str">
        <f t="shared" si="133"/>
        <v>362723 - Habitat for Humanity</v>
      </c>
      <c r="E4230" s="110">
        <v>36</v>
      </c>
    </row>
    <row r="4231" spans="1:5">
      <c r="A4231" s="58">
        <v>362724</v>
      </c>
      <c r="B4231" s="58" t="str">
        <f t="shared" si="132"/>
        <v>AG362724</v>
      </c>
      <c r="C4231" s="35" t="s">
        <v>19918</v>
      </c>
      <c r="D4231" s="35" t="str">
        <f t="shared" si="133"/>
        <v>362724 - Life Directions_362724</v>
      </c>
      <c r="E4231" s="110">
        <v>36</v>
      </c>
    </row>
    <row r="4232" spans="1:5">
      <c r="A4232" s="58">
        <v>362725</v>
      </c>
      <c r="B4232" s="58" t="str">
        <f t="shared" si="132"/>
        <v>AG362725</v>
      </c>
      <c r="C4232" s="35" t="s">
        <v>9148</v>
      </c>
      <c r="D4232" s="35" t="str">
        <f t="shared" si="133"/>
        <v>362725 - Triangle Foundation</v>
      </c>
      <c r="E4232" s="110">
        <v>36</v>
      </c>
    </row>
    <row r="4233" spans="1:5">
      <c r="A4233" s="58">
        <v>362727</v>
      </c>
      <c r="B4233" s="58" t="str">
        <f t="shared" si="132"/>
        <v>AG362727</v>
      </c>
      <c r="C4233" s="35" t="s">
        <v>10516</v>
      </c>
      <c r="D4233" s="35" t="str">
        <f t="shared" si="133"/>
        <v>362727 - NSO</v>
      </c>
      <c r="E4233" s="110">
        <v>36</v>
      </c>
    </row>
    <row r="4234" spans="1:5">
      <c r="A4234" s="58">
        <v>362729</v>
      </c>
      <c r="B4234" s="58" t="str">
        <f t="shared" si="132"/>
        <v>AG362729</v>
      </c>
      <c r="C4234" s="35" t="s">
        <v>9152</v>
      </c>
      <c r="D4234" s="35" t="str">
        <f t="shared" si="133"/>
        <v>362729 - Lula Belle Stewart Center</v>
      </c>
      <c r="E4234" s="110">
        <v>36</v>
      </c>
    </row>
    <row r="4235" spans="1:5">
      <c r="A4235" s="58">
        <v>362730</v>
      </c>
      <c r="B4235" s="58" t="str">
        <f t="shared" si="132"/>
        <v>AG362730</v>
      </c>
      <c r="C4235" s="35" t="s">
        <v>19919</v>
      </c>
      <c r="D4235" s="35" t="str">
        <f t="shared" si="133"/>
        <v>362730 - Northend Commons _ CDC</v>
      </c>
      <c r="E4235" s="110">
        <v>36</v>
      </c>
    </row>
    <row r="4236" spans="1:5">
      <c r="A4236" s="58">
        <v>362735</v>
      </c>
      <c r="B4236" s="58" t="str">
        <f t="shared" si="132"/>
        <v>AG362735</v>
      </c>
      <c r="C4236" s="35" t="s">
        <v>9188</v>
      </c>
      <c r="D4236" s="35" t="str">
        <f t="shared" si="133"/>
        <v>362735 - Brush Park CDC</v>
      </c>
      <c r="E4236" s="110">
        <v>36</v>
      </c>
    </row>
    <row r="4237" spans="1:5">
      <c r="A4237" s="58">
        <v>362737</v>
      </c>
      <c r="B4237" s="58" t="str">
        <f t="shared" si="132"/>
        <v>AG362737</v>
      </c>
      <c r="C4237" s="35" t="s">
        <v>9168</v>
      </c>
      <c r="D4237" s="35" t="str">
        <f t="shared" si="133"/>
        <v>362737 - Chene Community Providence Alliance</v>
      </c>
      <c r="E4237" s="110">
        <v>36</v>
      </c>
    </row>
    <row r="4238" spans="1:5">
      <c r="A4238" s="58">
        <v>362738</v>
      </c>
      <c r="B4238" s="58" t="str">
        <f t="shared" si="132"/>
        <v>AG362738</v>
      </c>
      <c r="C4238" s="35" t="s">
        <v>19920</v>
      </c>
      <c r="D4238" s="35" t="str">
        <f t="shared" si="133"/>
        <v>362738 - Citizens For Better Care_362738</v>
      </c>
      <c r="E4238" s="110">
        <v>36</v>
      </c>
    </row>
    <row r="4239" spans="1:5">
      <c r="A4239" s="58">
        <v>362740</v>
      </c>
      <c r="B4239" s="58" t="str">
        <f t="shared" si="132"/>
        <v>AG362740</v>
      </c>
      <c r="C4239" s="35" t="s">
        <v>9172</v>
      </c>
      <c r="D4239" s="35" t="str">
        <f t="shared" si="133"/>
        <v>362740 - Creekside Community Development</v>
      </c>
      <c r="E4239" s="110">
        <v>36</v>
      </c>
    </row>
    <row r="4240" spans="1:5">
      <c r="A4240" s="58">
        <v>362742</v>
      </c>
      <c r="B4240" s="58" t="str">
        <f t="shared" si="132"/>
        <v>AG362742</v>
      </c>
      <c r="C4240" s="35" t="s">
        <v>19921</v>
      </c>
      <c r="D4240" s="35" t="str">
        <f t="shared" si="133"/>
        <v>362742 - Housing CDBG Match - Lead Grant</v>
      </c>
      <c r="E4240" s="110">
        <v>36</v>
      </c>
    </row>
    <row r="4241" spans="1:5">
      <c r="A4241" s="58">
        <v>362743</v>
      </c>
      <c r="B4241" s="58" t="str">
        <f t="shared" si="132"/>
        <v>AG362743</v>
      </c>
      <c r="C4241" s="35" t="s">
        <v>9178</v>
      </c>
      <c r="D4241" s="35" t="str">
        <f t="shared" si="133"/>
        <v>362743 - Metro Empowerment Center</v>
      </c>
      <c r="E4241" s="110">
        <v>36</v>
      </c>
    </row>
    <row r="4242" spans="1:5">
      <c r="A4242" s="58">
        <v>362744</v>
      </c>
      <c r="B4242" s="58" t="str">
        <f t="shared" si="132"/>
        <v>AG362744</v>
      </c>
      <c r="C4242" s="35" t="s">
        <v>9184</v>
      </c>
      <c r="D4242" s="35" t="str">
        <f t="shared" si="133"/>
        <v>362744 - True House of God</v>
      </c>
      <c r="E4242" s="110">
        <v>36</v>
      </c>
    </row>
    <row r="4243" spans="1:5">
      <c r="A4243" s="58">
        <v>362745</v>
      </c>
      <c r="B4243" s="58" t="str">
        <f t="shared" si="132"/>
        <v>AG362745</v>
      </c>
      <c r="C4243" s="35" t="s">
        <v>9186</v>
      </c>
      <c r="D4243" s="35" t="str">
        <f t="shared" si="133"/>
        <v>362745 - Von Stueben Community Council</v>
      </c>
      <c r="E4243" s="110">
        <v>36</v>
      </c>
    </row>
    <row r="4244" spans="1:5">
      <c r="A4244" s="58">
        <v>362748</v>
      </c>
      <c r="B4244" s="58" t="str">
        <f t="shared" si="132"/>
        <v>AG362748</v>
      </c>
      <c r="C4244" s="35" t="s">
        <v>19922</v>
      </c>
      <c r="D4244" s="35" t="str">
        <f t="shared" si="133"/>
        <v>362748 - Fort Street Presbyterian Church _ Open Door</v>
      </c>
      <c r="E4244" s="110">
        <v>36</v>
      </c>
    </row>
    <row r="4245" spans="1:5">
      <c r="A4245" s="58">
        <v>362750</v>
      </c>
      <c r="B4245" s="58" t="str">
        <f t="shared" si="132"/>
        <v>AG362750</v>
      </c>
      <c r="C4245" s="35" t="s">
        <v>19923</v>
      </c>
      <c r="D4245" s="35" t="str">
        <f t="shared" si="133"/>
        <v>362750 - Eastern Market Development Corporation</v>
      </c>
      <c r="E4245" s="110">
        <v>36</v>
      </c>
    </row>
    <row r="4246" spans="1:5">
      <c r="A4246" s="58">
        <v>362752</v>
      </c>
      <c r="B4246" s="58" t="str">
        <f t="shared" si="132"/>
        <v>AG362752</v>
      </c>
      <c r="C4246" s="35" t="s">
        <v>19924</v>
      </c>
      <c r="D4246" s="35" t="str">
        <f t="shared" si="133"/>
        <v>362752 - Peoples Housing &amp; Community Develop Corp</v>
      </c>
      <c r="E4246" s="110">
        <v>36</v>
      </c>
    </row>
    <row r="4247" spans="1:5">
      <c r="A4247" s="58">
        <v>362753</v>
      </c>
      <c r="B4247" s="58" t="str">
        <f t="shared" si="132"/>
        <v>AG362753</v>
      </c>
      <c r="C4247" s="35" t="s">
        <v>19925</v>
      </c>
      <c r="D4247" s="35" t="str">
        <f t="shared" si="133"/>
        <v>362753 - Southwest Detroit Business Association</v>
      </c>
      <c r="E4247" s="110">
        <v>36</v>
      </c>
    </row>
    <row r="4248" spans="1:5">
      <c r="A4248" s="58">
        <v>362754</v>
      </c>
      <c r="B4248" s="58" t="str">
        <f t="shared" si="132"/>
        <v>AG362754</v>
      </c>
      <c r="C4248" s="35" t="s">
        <v>19926</v>
      </c>
      <c r="D4248" s="35" t="str">
        <f t="shared" si="133"/>
        <v>362754 - Eastern Market Adv Coal</v>
      </c>
      <c r="E4248" s="110">
        <v>36</v>
      </c>
    </row>
    <row r="4249" spans="1:5">
      <c r="A4249" s="58">
        <v>362800</v>
      </c>
      <c r="B4249" s="58" t="str">
        <f t="shared" si="132"/>
        <v>AG362800</v>
      </c>
      <c r="C4249" s="35" t="s">
        <v>19927</v>
      </c>
      <c r="D4249" s="35" t="str">
        <f t="shared" si="133"/>
        <v>362800 - Uniroyal Site Reclamation</v>
      </c>
      <c r="E4249" s="110">
        <v>36</v>
      </c>
    </row>
    <row r="4250" spans="1:5">
      <c r="A4250" s="58">
        <v>362801</v>
      </c>
      <c r="B4250" s="58" t="str">
        <f t="shared" si="132"/>
        <v>AG362801</v>
      </c>
      <c r="C4250" s="35" t="s">
        <v>9743</v>
      </c>
      <c r="D4250" s="35" t="str">
        <f t="shared" si="133"/>
        <v>362801 - Eastside Flood Plain</v>
      </c>
      <c r="E4250" s="110">
        <v>36</v>
      </c>
    </row>
    <row r="4251" spans="1:5">
      <c r="A4251" s="58">
        <v>362900</v>
      </c>
      <c r="B4251" s="58" t="str">
        <f t="shared" si="132"/>
        <v>AG362900</v>
      </c>
      <c r="C4251" s="35" t="s">
        <v>19928</v>
      </c>
      <c r="D4251" s="35" t="str">
        <f t="shared" si="133"/>
        <v>362900 - P &amp; DD Reorganization Costs</v>
      </c>
      <c r="E4251" s="110">
        <v>36</v>
      </c>
    </row>
    <row r="4252" spans="1:5">
      <c r="A4252" s="58">
        <v>362910</v>
      </c>
      <c r="B4252" s="58" t="str">
        <f t="shared" si="132"/>
        <v>AG362910</v>
      </c>
      <c r="C4252" s="35" t="s">
        <v>19929</v>
      </c>
      <c r="D4252" s="35" t="str">
        <f t="shared" si="133"/>
        <v>362910 - P &amp; DD Labor &amp; Benefits</v>
      </c>
      <c r="E4252" s="110">
        <v>36</v>
      </c>
    </row>
    <row r="4253" spans="1:5">
      <c r="A4253" s="58">
        <v>362920</v>
      </c>
      <c r="B4253" s="58" t="str">
        <f t="shared" si="132"/>
        <v>AG362920</v>
      </c>
      <c r="C4253" s="35" t="s">
        <v>19930</v>
      </c>
      <c r="D4253" s="35" t="str">
        <f t="shared" si="133"/>
        <v>362920 - P &amp; DD Other Savings</v>
      </c>
      <c r="E4253" s="110">
        <v>36</v>
      </c>
    </row>
    <row r="4254" spans="1:5">
      <c r="A4254" s="58">
        <v>362930</v>
      </c>
      <c r="B4254" s="58" t="str">
        <f t="shared" si="132"/>
        <v>AG362930</v>
      </c>
      <c r="C4254" s="35" t="s">
        <v>19931</v>
      </c>
      <c r="D4254" s="35" t="str">
        <f t="shared" si="133"/>
        <v>362930 - P &amp; DD Technology Infrastructure</v>
      </c>
      <c r="E4254" s="110">
        <v>36</v>
      </c>
    </row>
    <row r="4255" spans="1:5">
      <c r="A4255" s="58">
        <v>362940</v>
      </c>
      <c r="B4255" s="58" t="str">
        <f t="shared" si="132"/>
        <v>AG362940</v>
      </c>
      <c r="C4255" s="35" t="s">
        <v>19932</v>
      </c>
      <c r="D4255" s="35" t="str">
        <f t="shared" si="133"/>
        <v>362940 - P &amp; DD Training</v>
      </c>
      <c r="E4255" s="110">
        <v>36</v>
      </c>
    </row>
    <row r="4256" spans="1:5">
      <c r="A4256" s="58">
        <v>362950</v>
      </c>
      <c r="B4256" s="58" t="str">
        <f t="shared" si="132"/>
        <v>AG362950</v>
      </c>
      <c r="C4256" s="35" t="s">
        <v>19933</v>
      </c>
      <c r="D4256" s="35" t="str">
        <f t="shared" si="133"/>
        <v>362950 - Reorganization Cost</v>
      </c>
      <c r="E4256" s="110">
        <v>36</v>
      </c>
    </row>
    <row r="4257" spans="1:5">
      <c r="A4257" s="58">
        <v>362951</v>
      </c>
      <c r="B4257" s="58" t="str">
        <f t="shared" si="132"/>
        <v>AG362951</v>
      </c>
      <c r="C4257" s="35" t="s">
        <v>19934</v>
      </c>
      <c r="D4257" s="35" t="str">
        <f t="shared" si="133"/>
        <v>362951 - HRD Economic Development Case# 105</v>
      </c>
      <c r="E4257" s="110">
        <v>36</v>
      </c>
    </row>
    <row r="4258" spans="1:5">
      <c r="A4258" s="58">
        <v>362952</v>
      </c>
      <c r="B4258" s="58" t="str">
        <f t="shared" si="132"/>
        <v>AG362952</v>
      </c>
      <c r="C4258" s="35" t="s">
        <v>19935</v>
      </c>
      <c r="D4258" s="35" t="str">
        <f t="shared" si="133"/>
        <v>362952 - PDD Economic Development Case# 105</v>
      </c>
      <c r="E4258" s="110">
        <v>36</v>
      </c>
    </row>
    <row r="4259" spans="1:5">
      <c r="A4259" s="58">
        <v>362960</v>
      </c>
      <c r="B4259" s="58" t="str">
        <f t="shared" si="132"/>
        <v>AG362960</v>
      </c>
      <c r="C4259" s="35" t="s">
        <v>19936</v>
      </c>
      <c r="D4259" s="35" t="str">
        <f t="shared" si="133"/>
        <v>362960 - Technology</v>
      </c>
      <c r="E4259" s="110">
        <v>36</v>
      </c>
    </row>
    <row r="4260" spans="1:5">
      <c r="A4260" s="58">
        <v>362970</v>
      </c>
      <c r="B4260" s="58" t="str">
        <f t="shared" si="132"/>
        <v>AG362970</v>
      </c>
      <c r="C4260" s="35" t="s">
        <v>19937</v>
      </c>
      <c r="D4260" s="35" t="str">
        <f t="shared" si="133"/>
        <v>362970 - P&amp;DD Training</v>
      </c>
      <c r="E4260" s="110">
        <v>36</v>
      </c>
    </row>
    <row r="4261" spans="1:5">
      <c r="A4261" s="58">
        <v>363001</v>
      </c>
      <c r="B4261" s="58" t="str">
        <f t="shared" si="132"/>
        <v>AG363001</v>
      </c>
      <c r="C4261" s="35" t="s">
        <v>19938</v>
      </c>
      <c r="D4261" s="35" t="str">
        <f t="shared" si="133"/>
        <v>363001 - HOME CHDO Project Financing</v>
      </c>
      <c r="E4261" s="110">
        <v>36</v>
      </c>
    </row>
    <row r="4262" spans="1:5">
      <c r="A4262" s="58">
        <v>363002</v>
      </c>
      <c r="B4262" s="58" t="str">
        <f t="shared" si="132"/>
        <v>AG363002</v>
      </c>
      <c r="C4262" s="35" t="s">
        <v>19939</v>
      </c>
      <c r="D4262" s="35" t="str">
        <f t="shared" si="133"/>
        <v>363002 - HOME Homeownership 02-03</v>
      </c>
      <c r="E4262" s="110">
        <v>36</v>
      </c>
    </row>
    <row r="4263" spans="1:5">
      <c r="A4263" s="58">
        <v>363003</v>
      </c>
      <c r="B4263" s="58" t="str">
        <f t="shared" si="132"/>
        <v>AG363003</v>
      </c>
      <c r="C4263" s="35" t="s">
        <v>19940</v>
      </c>
      <c r="D4263" s="35" t="str">
        <f t="shared" si="133"/>
        <v>363003 - HOME Investor Rehabilitation</v>
      </c>
      <c r="E4263" s="110">
        <v>36</v>
      </c>
    </row>
    <row r="4264" spans="1:5">
      <c r="A4264" s="58">
        <v>363004</v>
      </c>
      <c r="B4264" s="58" t="str">
        <f t="shared" si="132"/>
        <v>AG363004</v>
      </c>
      <c r="C4264" s="35" t="s">
        <v>19941</v>
      </c>
      <c r="D4264" s="35" t="str">
        <f t="shared" si="133"/>
        <v>363004 - HOME Operating Support 02_03</v>
      </c>
      <c r="E4264" s="110">
        <v>36</v>
      </c>
    </row>
    <row r="4265" spans="1:5">
      <c r="A4265" s="58">
        <v>363005</v>
      </c>
      <c r="B4265" s="58" t="str">
        <f t="shared" si="132"/>
        <v>AG363005</v>
      </c>
      <c r="C4265" s="35" t="s">
        <v>19942</v>
      </c>
      <c r="D4265" s="35" t="str">
        <f t="shared" si="133"/>
        <v>363005 - HOME Rental Assistance 02_03</v>
      </c>
      <c r="E4265" s="110">
        <v>36</v>
      </c>
    </row>
    <row r="4266" spans="1:5">
      <c r="A4266" s="58">
        <v>363006</v>
      </c>
      <c r="B4266" s="58" t="str">
        <f t="shared" si="132"/>
        <v>AG363006</v>
      </c>
      <c r="C4266" s="35" t="s">
        <v>19943</v>
      </c>
      <c r="D4266" s="35" t="str">
        <f t="shared" si="133"/>
        <v>363006 - HOME Down Payment Assistance 02_03</v>
      </c>
      <c r="E4266" s="110">
        <v>36</v>
      </c>
    </row>
    <row r="4267" spans="1:5">
      <c r="A4267" s="58">
        <v>363007</v>
      </c>
      <c r="B4267" s="58" t="str">
        <f t="shared" si="132"/>
        <v>AG363007</v>
      </c>
      <c r="C4267" s="35" t="s">
        <v>19944</v>
      </c>
      <c r="D4267" s="35" t="str">
        <f t="shared" si="133"/>
        <v>363007 - HOME CHDO Project 02_03</v>
      </c>
      <c r="E4267" s="110">
        <v>36</v>
      </c>
    </row>
    <row r="4268" spans="1:5">
      <c r="A4268" s="58">
        <v>363008</v>
      </c>
      <c r="B4268" s="58" t="str">
        <f t="shared" si="132"/>
        <v>AG363008</v>
      </c>
      <c r="C4268" s="35" t="s">
        <v>19945</v>
      </c>
      <c r="D4268" s="35" t="str">
        <f t="shared" si="133"/>
        <v>363008 - HOME Investor Loan 02_03</v>
      </c>
      <c r="E4268" s="110">
        <v>36</v>
      </c>
    </row>
    <row r="4269" spans="1:5">
      <c r="A4269" s="58">
        <v>363050</v>
      </c>
      <c r="B4269" s="58" t="str">
        <f t="shared" si="132"/>
        <v>AG363050</v>
      </c>
      <c r="C4269" s="35" t="s">
        <v>9448</v>
      </c>
      <c r="D4269" s="35" t="str">
        <f t="shared" si="133"/>
        <v>363050 - Acupuncture Treatment Corp</v>
      </c>
      <c r="E4269" s="110">
        <v>36</v>
      </c>
    </row>
    <row r="4270" spans="1:5">
      <c r="A4270" s="58">
        <v>363051</v>
      </c>
      <c r="B4270" s="58" t="str">
        <f t="shared" si="132"/>
        <v>AG363051</v>
      </c>
      <c r="C4270" s="35" t="s">
        <v>19946</v>
      </c>
      <c r="D4270" s="35" t="str">
        <f t="shared" si="133"/>
        <v>363051 - Abayomi Community Development Corp</v>
      </c>
      <c r="E4270" s="110">
        <v>36</v>
      </c>
    </row>
    <row r="4271" spans="1:5">
      <c r="A4271" s="58">
        <v>363052</v>
      </c>
      <c r="B4271" s="58" t="str">
        <f t="shared" si="132"/>
        <v>AG363052</v>
      </c>
      <c r="C4271" s="35" t="s">
        <v>9452</v>
      </c>
      <c r="D4271" s="35" t="str">
        <f t="shared" si="133"/>
        <v>363052 - Detroit Homeownership Counseling Collaboration</v>
      </c>
      <c r="E4271" s="110">
        <v>36</v>
      </c>
    </row>
    <row r="4272" spans="1:5">
      <c r="A4272" s="58">
        <v>363054</v>
      </c>
      <c r="B4272" s="58" t="str">
        <f t="shared" si="132"/>
        <v>AG363054</v>
      </c>
      <c r="C4272" s="35" t="s">
        <v>9454</v>
      </c>
      <c r="D4272" s="35" t="str">
        <f t="shared" si="133"/>
        <v>363054 - Empowerment Zone Coalition</v>
      </c>
      <c r="E4272" s="110">
        <v>36</v>
      </c>
    </row>
    <row r="4273" spans="1:5">
      <c r="A4273" s="58">
        <v>363055</v>
      </c>
      <c r="B4273" s="58" t="str">
        <f t="shared" si="132"/>
        <v>AG363055</v>
      </c>
      <c r="C4273" s="35" t="s">
        <v>19947</v>
      </c>
      <c r="D4273" s="35" t="str">
        <f t="shared" si="133"/>
        <v>363055 - Healthy Homes Healthy Kids</v>
      </c>
      <c r="E4273" s="110">
        <v>36</v>
      </c>
    </row>
    <row r="4274" spans="1:5">
      <c r="A4274" s="58">
        <v>363056</v>
      </c>
      <c r="B4274" s="58" t="str">
        <f t="shared" si="132"/>
        <v>AG363056</v>
      </c>
      <c r="C4274" s="35" t="s">
        <v>9458</v>
      </c>
      <c r="D4274" s="35" t="str">
        <f t="shared" si="133"/>
        <v>363056 - Holy Redeemer Arts and Cultural Center</v>
      </c>
      <c r="E4274" s="110">
        <v>36</v>
      </c>
    </row>
    <row r="4275" spans="1:5">
      <c r="A4275" s="58">
        <v>363058</v>
      </c>
      <c r="B4275" s="58" t="str">
        <f t="shared" si="132"/>
        <v>AG363058</v>
      </c>
      <c r="C4275" s="35" t="s">
        <v>9460</v>
      </c>
      <c r="D4275" s="35" t="str">
        <f t="shared" si="133"/>
        <v>363058 - JAZZ Network Foundation</v>
      </c>
      <c r="E4275" s="110">
        <v>36</v>
      </c>
    </row>
    <row r="4276" spans="1:5">
      <c r="A4276" s="58">
        <v>363059</v>
      </c>
      <c r="B4276" s="58" t="str">
        <f t="shared" si="132"/>
        <v>AG363059</v>
      </c>
      <c r="C4276" s="35" t="s">
        <v>19948</v>
      </c>
      <c r="D4276" s="35" t="str">
        <f t="shared" si="133"/>
        <v>363059 - Jefferson East Business Association</v>
      </c>
      <c r="E4276" s="110">
        <v>36</v>
      </c>
    </row>
    <row r="4277" spans="1:5">
      <c r="A4277" s="58">
        <v>363060</v>
      </c>
      <c r="B4277" s="58" t="str">
        <f t="shared" si="132"/>
        <v>AG363060</v>
      </c>
      <c r="C4277" s="35" t="s">
        <v>19949</v>
      </c>
      <c r="D4277" s="35" t="str">
        <f t="shared" si="133"/>
        <v>363060 - L&amp;L Adult Daycare</v>
      </c>
      <c r="E4277" s="110">
        <v>36</v>
      </c>
    </row>
    <row r="4278" spans="1:5">
      <c r="A4278" s="58">
        <v>363062</v>
      </c>
      <c r="B4278" s="58" t="str">
        <f t="shared" si="132"/>
        <v>AG363062</v>
      </c>
      <c r="C4278" s="35" t="s">
        <v>19950</v>
      </c>
      <c r="D4278" s="35" t="str">
        <f t="shared" si="133"/>
        <v>363062 - Matrix Off the Streets</v>
      </c>
      <c r="E4278" s="110">
        <v>36</v>
      </c>
    </row>
    <row r="4279" spans="1:5">
      <c r="A4279" s="58">
        <v>363063</v>
      </c>
      <c r="B4279" s="58" t="str">
        <f t="shared" si="132"/>
        <v>AG363063</v>
      </c>
      <c r="C4279" s="35" t="s">
        <v>6956</v>
      </c>
      <c r="D4279" s="35" t="str">
        <f t="shared" si="133"/>
        <v>363063 - Low Moderate Income Home Repair</v>
      </c>
      <c r="E4279" s="110">
        <v>36</v>
      </c>
    </row>
    <row r="4280" spans="1:5">
      <c r="A4280" s="58">
        <v>363064</v>
      </c>
      <c r="B4280" s="58" t="str">
        <f t="shared" si="132"/>
        <v>AG363064</v>
      </c>
      <c r="C4280" s="35" t="s">
        <v>19951</v>
      </c>
      <c r="D4280" s="35" t="str">
        <f t="shared" si="133"/>
        <v>363064 - Renaissance Dev &amp; Non Profit Housing Corp.</v>
      </c>
      <c r="E4280" s="110">
        <v>36</v>
      </c>
    </row>
    <row r="4281" spans="1:5">
      <c r="A4281" s="58">
        <v>363065</v>
      </c>
      <c r="B4281" s="58" t="str">
        <f t="shared" si="132"/>
        <v>AG363065</v>
      </c>
      <c r="C4281" s="35" t="s">
        <v>19952</v>
      </c>
      <c r="D4281" s="35" t="str">
        <f t="shared" si="133"/>
        <v>363065 - Southwest Solutions</v>
      </c>
      <c r="E4281" s="110">
        <v>36</v>
      </c>
    </row>
    <row r="4282" spans="1:5">
      <c r="A4282" s="58">
        <v>363066</v>
      </c>
      <c r="B4282" s="58" t="str">
        <f t="shared" si="132"/>
        <v>AG363066</v>
      </c>
      <c r="C4282" s="35" t="s">
        <v>19953</v>
      </c>
      <c r="D4282" s="35" t="str">
        <f t="shared" si="133"/>
        <v>363066 - Southwest Detroit Environmental Vision Project</v>
      </c>
      <c r="E4282" s="110">
        <v>36</v>
      </c>
    </row>
    <row r="4283" spans="1:5">
      <c r="A4283" s="58">
        <v>363068</v>
      </c>
      <c r="B4283" s="58" t="str">
        <f t="shared" si="132"/>
        <v>AG363068</v>
      </c>
      <c r="C4283" s="35" t="s">
        <v>9475</v>
      </c>
      <c r="D4283" s="35" t="str">
        <f t="shared" si="133"/>
        <v>363068 - Volunteers in Prevention Probation and Prisons</v>
      </c>
      <c r="E4283" s="110">
        <v>36</v>
      </c>
    </row>
    <row r="4284" spans="1:5">
      <c r="A4284" s="58">
        <v>363069</v>
      </c>
      <c r="B4284" s="58" t="str">
        <f t="shared" si="132"/>
        <v>AG363069</v>
      </c>
      <c r="C4284" s="35" t="s">
        <v>9477</v>
      </c>
      <c r="D4284" s="35" t="str">
        <f t="shared" si="133"/>
        <v>363069 - Diversified Youth Services</v>
      </c>
      <c r="E4284" s="110">
        <v>36</v>
      </c>
    </row>
    <row r="4285" spans="1:5">
      <c r="A4285" s="58">
        <v>363071</v>
      </c>
      <c r="B4285" s="58" t="str">
        <f t="shared" si="132"/>
        <v>AG363071</v>
      </c>
      <c r="C4285" s="35" t="s">
        <v>19954</v>
      </c>
      <c r="D4285" s="35" t="str">
        <f t="shared" si="133"/>
        <v>363071 - Academic Enterprises, Inc.</v>
      </c>
      <c r="E4285" s="110">
        <v>36</v>
      </c>
    </row>
    <row r="4286" spans="1:5">
      <c r="A4286" s="58">
        <v>363072</v>
      </c>
      <c r="B4286" s="58" t="str">
        <f t="shared" si="132"/>
        <v>AG363072</v>
      </c>
      <c r="C4286" s="35" t="s">
        <v>19955</v>
      </c>
      <c r="D4286" s="35" t="str">
        <f t="shared" si="133"/>
        <v>363072 - Springwells Community Housing</v>
      </c>
      <c r="E4286" s="110">
        <v>36</v>
      </c>
    </row>
    <row r="4287" spans="1:5">
      <c r="A4287" s="58">
        <v>363073</v>
      </c>
      <c r="B4287" s="58" t="str">
        <f t="shared" si="132"/>
        <v>AG363073</v>
      </c>
      <c r="C4287" s="35" t="s">
        <v>9515</v>
      </c>
      <c r="D4287" s="35" t="str">
        <f t="shared" si="133"/>
        <v>363073 - Detroit Hobby Club</v>
      </c>
      <c r="E4287" s="110">
        <v>36</v>
      </c>
    </row>
    <row r="4288" spans="1:5">
      <c r="A4288" s="58">
        <v>363074</v>
      </c>
      <c r="B4288" s="58" t="str">
        <f t="shared" si="132"/>
        <v>AG363074</v>
      </c>
      <c r="C4288" s="35" t="s">
        <v>9517</v>
      </c>
      <c r="D4288" s="35" t="str">
        <f t="shared" si="133"/>
        <v>363074 - Eastside Jaguars</v>
      </c>
      <c r="E4288" s="110">
        <v>36</v>
      </c>
    </row>
    <row r="4289" spans="1:5">
      <c r="A4289" s="58">
        <v>363075</v>
      </c>
      <c r="B4289" s="58" t="str">
        <f t="shared" si="132"/>
        <v>AG363075</v>
      </c>
      <c r="C4289" s="35" t="s">
        <v>9519</v>
      </c>
      <c r="D4289" s="35" t="str">
        <f t="shared" si="133"/>
        <v>363075 - Flowery Mount Community Training</v>
      </c>
      <c r="E4289" s="110">
        <v>36</v>
      </c>
    </row>
    <row r="4290" spans="1:5">
      <c r="A4290" s="58">
        <v>363076</v>
      </c>
      <c r="B4290" s="58" t="str">
        <f t="shared" si="132"/>
        <v>AG363076</v>
      </c>
      <c r="C4290" s="35" t="s">
        <v>9521</v>
      </c>
      <c r="D4290" s="35" t="str">
        <f t="shared" si="133"/>
        <v>363076 - Joyfield Caregivers</v>
      </c>
      <c r="E4290" s="110">
        <v>36</v>
      </c>
    </row>
    <row r="4291" spans="1:5">
      <c r="A4291" s="58">
        <v>363077</v>
      </c>
      <c r="B4291" s="58" t="str">
        <f t="shared" si="132"/>
        <v>AG363077</v>
      </c>
      <c r="C4291" s="35" t="s">
        <v>19956</v>
      </c>
      <c r="D4291" s="35" t="str">
        <f t="shared" si="133"/>
        <v>363077 - Marygrove Institutes of Music and Dance</v>
      </c>
      <c r="E4291" s="110">
        <v>36</v>
      </c>
    </row>
    <row r="4292" spans="1:5">
      <c r="A4292" s="58">
        <v>363078</v>
      </c>
      <c r="B4292" s="58" t="str">
        <f t="shared" ref="B4292:B4355" si="134">"AG"&amp;A4292</f>
        <v>AG363078</v>
      </c>
      <c r="C4292" s="35" t="s">
        <v>9525</v>
      </c>
      <c r="D4292" s="35" t="str">
        <f t="shared" ref="D4292:D4355" si="135">A4292&amp;" - "&amp;C4292</f>
        <v>363078 - United Youth Sports Organization</v>
      </c>
      <c r="E4292" s="110">
        <v>36</v>
      </c>
    </row>
    <row r="4293" spans="1:5">
      <c r="A4293" s="58">
        <v>363079</v>
      </c>
      <c r="B4293" s="58" t="str">
        <f t="shared" si="134"/>
        <v>AG363079</v>
      </c>
      <c r="C4293" s="35" t="s">
        <v>19957</v>
      </c>
      <c r="D4293" s="35" t="str">
        <f t="shared" si="135"/>
        <v>363079 - Neighborhood Legal Services Michigan</v>
      </c>
      <c r="E4293" s="110">
        <v>36</v>
      </c>
    </row>
    <row r="4294" spans="1:5">
      <c r="A4294" s="58">
        <v>363082</v>
      </c>
      <c r="B4294" s="58" t="str">
        <f t="shared" si="134"/>
        <v>AG363082</v>
      </c>
      <c r="C4294" s="35" t="s">
        <v>9805</v>
      </c>
      <c r="D4294" s="35" t="str">
        <f t="shared" si="135"/>
        <v>363082 - Camp Fire USA</v>
      </c>
      <c r="E4294" s="110">
        <v>36</v>
      </c>
    </row>
    <row r="4295" spans="1:5">
      <c r="A4295" s="58">
        <v>363083</v>
      </c>
      <c r="B4295" s="58" t="str">
        <f t="shared" si="134"/>
        <v>AG363083</v>
      </c>
      <c r="C4295" s="35" t="s">
        <v>9809</v>
      </c>
      <c r="D4295" s="35" t="str">
        <f t="shared" si="135"/>
        <v>363083 - Clear Corps of Detroit</v>
      </c>
      <c r="E4295" s="110">
        <v>36</v>
      </c>
    </row>
    <row r="4296" spans="1:5">
      <c r="A4296" s="58">
        <v>363084</v>
      </c>
      <c r="B4296" s="58" t="str">
        <f t="shared" si="134"/>
        <v>AG363084</v>
      </c>
      <c r="C4296" s="35" t="s">
        <v>19958</v>
      </c>
      <c r="D4296" s="35" t="str">
        <f t="shared" si="135"/>
        <v>363084 - Coalition of Integrate Tech &amp; Education (ONCITE)</v>
      </c>
      <c r="E4296" s="110">
        <v>36</v>
      </c>
    </row>
    <row r="4297" spans="1:5">
      <c r="A4297" s="58">
        <v>363086</v>
      </c>
      <c r="B4297" s="58" t="str">
        <f t="shared" si="134"/>
        <v>AG363086</v>
      </c>
      <c r="C4297" s="35" t="s">
        <v>9803</v>
      </c>
      <c r="D4297" s="35" t="str">
        <f t="shared" si="135"/>
        <v>363086 - Ellington White Project</v>
      </c>
      <c r="E4297" s="110">
        <v>36</v>
      </c>
    </row>
    <row r="4298" spans="1:5">
      <c r="A4298" s="58">
        <v>363087</v>
      </c>
      <c r="B4298" s="58" t="str">
        <f t="shared" si="134"/>
        <v>AG363087</v>
      </c>
      <c r="C4298" s="35" t="s">
        <v>9801</v>
      </c>
      <c r="D4298" s="35" t="str">
        <f t="shared" si="135"/>
        <v>363087 - Goodwill Industries</v>
      </c>
      <c r="E4298" s="110">
        <v>36</v>
      </c>
    </row>
    <row r="4299" spans="1:5">
      <c r="A4299" s="58">
        <v>363088</v>
      </c>
      <c r="B4299" s="58" t="str">
        <f t="shared" si="134"/>
        <v>AG363088</v>
      </c>
      <c r="C4299" s="35" t="s">
        <v>19959</v>
      </c>
      <c r="D4299" s="35" t="str">
        <f t="shared" si="135"/>
        <v>363088 - Hammond Carpentry Services</v>
      </c>
      <c r="E4299" s="110">
        <v>36</v>
      </c>
    </row>
    <row r="4300" spans="1:5">
      <c r="A4300" s="58">
        <v>363089</v>
      </c>
      <c r="B4300" s="58" t="str">
        <f t="shared" si="134"/>
        <v>AG363089</v>
      </c>
      <c r="C4300" s="35" t="s">
        <v>19960</v>
      </c>
      <c r="D4300" s="35" t="str">
        <f t="shared" si="135"/>
        <v>363089 - HSTA _ ATS</v>
      </c>
      <c r="E4300" s="110">
        <v>36</v>
      </c>
    </row>
    <row r="4301" spans="1:5">
      <c r="A4301" s="58">
        <v>363090</v>
      </c>
      <c r="B4301" s="58" t="str">
        <f t="shared" si="134"/>
        <v>AG363090</v>
      </c>
      <c r="C4301" s="35" t="s">
        <v>19961</v>
      </c>
      <c r="D4301" s="35" t="str">
        <f t="shared" si="135"/>
        <v>363090 - Inside Out Literary Arts_363090</v>
      </c>
      <c r="E4301" s="110">
        <v>36</v>
      </c>
    </row>
    <row r="4302" spans="1:5">
      <c r="A4302" s="58">
        <v>363092</v>
      </c>
      <c r="B4302" s="58" t="str">
        <f t="shared" si="134"/>
        <v>AG363092</v>
      </c>
      <c r="C4302" s="35" t="s">
        <v>9793</v>
      </c>
      <c r="D4302" s="35" t="str">
        <f t="shared" si="135"/>
        <v>363092 - Muslim Family Services</v>
      </c>
      <c r="E4302" s="110">
        <v>36</v>
      </c>
    </row>
    <row r="4303" spans="1:5">
      <c r="A4303" s="58">
        <v>363093</v>
      </c>
      <c r="B4303" s="58" t="str">
        <f t="shared" si="134"/>
        <v>AG363093</v>
      </c>
      <c r="C4303" s="35" t="s">
        <v>19962</v>
      </c>
      <c r="D4303" s="35" t="str">
        <f t="shared" si="135"/>
        <v>363093 - Rescue City, Inc.</v>
      </c>
      <c r="E4303" s="110">
        <v>36</v>
      </c>
    </row>
    <row r="4304" spans="1:5">
      <c r="A4304" s="58">
        <v>363094</v>
      </c>
      <c r="B4304" s="58" t="str">
        <f t="shared" si="134"/>
        <v>AG363094</v>
      </c>
      <c r="C4304" s="35" t="s">
        <v>9789</v>
      </c>
      <c r="D4304" s="35" t="str">
        <f t="shared" si="135"/>
        <v>363094 - Sacred Heart_St Elizabeth Comm Dev Corp</v>
      </c>
      <c r="E4304" s="110">
        <v>36</v>
      </c>
    </row>
    <row r="4305" spans="1:5">
      <c r="A4305" s="58">
        <v>363096</v>
      </c>
      <c r="B4305" s="58" t="str">
        <f t="shared" si="134"/>
        <v>AG363096</v>
      </c>
      <c r="C4305" s="35" t="s">
        <v>19963</v>
      </c>
      <c r="D4305" s="35" t="str">
        <f t="shared" si="135"/>
        <v>363096 - Southwest Housing Corporation</v>
      </c>
      <c r="E4305" s="110">
        <v>36</v>
      </c>
    </row>
    <row r="4306" spans="1:5">
      <c r="A4306" s="58">
        <v>363097</v>
      </c>
      <c r="B4306" s="58" t="str">
        <f t="shared" si="134"/>
        <v>AG363097</v>
      </c>
      <c r="C4306" s="35" t="s">
        <v>9787</v>
      </c>
      <c r="D4306" s="35" t="str">
        <f t="shared" si="135"/>
        <v>363097 - The Eye Organization</v>
      </c>
      <c r="E4306" s="110">
        <v>36</v>
      </c>
    </row>
    <row r="4307" spans="1:5">
      <c r="A4307" s="58">
        <v>363098</v>
      </c>
      <c r="B4307" s="58" t="str">
        <f t="shared" si="134"/>
        <v>AG363098</v>
      </c>
      <c r="C4307" s="35" t="s">
        <v>9785</v>
      </c>
      <c r="D4307" s="35" t="str">
        <f t="shared" si="135"/>
        <v>363098 - Wise Steward Ministries</v>
      </c>
      <c r="E4307" s="110">
        <v>36</v>
      </c>
    </row>
    <row r="4308" spans="1:5">
      <c r="A4308" s="58">
        <v>363099</v>
      </c>
      <c r="B4308" s="58" t="str">
        <f t="shared" si="134"/>
        <v>AG363099</v>
      </c>
      <c r="C4308" s="35" t="s">
        <v>9783</v>
      </c>
      <c r="D4308" s="35" t="str">
        <f t="shared" si="135"/>
        <v>363099 - Friends of Martz Park</v>
      </c>
      <c r="E4308" s="110">
        <v>36</v>
      </c>
    </row>
    <row r="4309" spans="1:5">
      <c r="A4309" s="58">
        <v>363100</v>
      </c>
      <c r="B4309" s="58" t="str">
        <f t="shared" si="134"/>
        <v>AG363100</v>
      </c>
      <c r="C4309" s="35" t="s">
        <v>19964</v>
      </c>
      <c r="D4309" s="35" t="str">
        <f t="shared" si="135"/>
        <v>363100 - Northwest Neighborhood Empowerment Center</v>
      </c>
      <c r="E4309" s="110">
        <v>36</v>
      </c>
    </row>
    <row r="4310" spans="1:5">
      <c r="A4310" s="58">
        <v>363101</v>
      </c>
      <c r="B4310" s="58" t="str">
        <f t="shared" si="134"/>
        <v>AG363101</v>
      </c>
      <c r="C4310" s="35" t="s">
        <v>19965</v>
      </c>
      <c r="D4310" s="35" t="str">
        <f t="shared" si="135"/>
        <v>363101 - Southwest Detroit Community Recreation League</v>
      </c>
      <c r="E4310" s="110">
        <v>36</v>
      </c>
    </row>
    <row r="4311" spans="1:5">
      <c r="A4311" s="58">
        <v>363103</v>
      </c>
      <c r="B4311" s="58" t="str">
        <f t="shared" si="134"/>
        <v>AG363103</v>
      </c>
      <c r="C4311" s="35" t="s">
        <v>19966</v>
      </c>
      <c r="D4311" s="35" t="str">
        <f t="shared" si="135"/>
        <v>363103 - Greater Corktown Development Corp</v>
      </c>
      <c r="E4311" s="110">
        <v>36</v>
      </c>
    </row>
    <row r="4312" spans="1:5">
      <c r="A4312" s="58">
        <v>363105</v>
      </c>
      <c r="B4312" s="58" t="str">
        <f t="shared" si="134"/>
        <v>AG363105</v>
      </c>
      <c r="C4312" s="35" t="s">
        <v>19967</v>
      </c>
      <c r="D4312" s="35" t="str">
        <f t="shared" si="135"/>
        <v>363105 - Major Building Demolition</v>
      </c>
      <c r="E4312" s="110">
        <v>36</v>
      </c>
    </row>
    <row r="4313" spans="1:5">
      <c r="A4313" s="58">
        <v>363112</v>
      </c>
      <c r="B4313" s="58" t="str">
        <f t="shared" si="134"/>
        <v>AG363112</v>
      </c>
      <c r="C4313" s="35" t="s">
        <v>9623</v>
      </c>
      <c r="D4313" s="35" t="str">
        <f t="shared" si="135"/>
        <v>363112 - MEDC State Loans</v>
      </c>
      <c r="E4313" s="110">
        <v>36</v>
      </c>
    </row>
    <row r="4314" spans="1:5">
      <c r="A4314" s="58">
        <v>363113</v>
      </c>
      <c r="B4314" s="58" t="str">
        <f t="shared" si="134"/>
        <v>AG363113</v>
      </c>
      <c r="C4314" s="35" t="s">
        <v>19968</v>
      </c>
      <c r="D4314" s="35" t="str">
        <f t="shared" si="135"/>
        <v>363113 - New Amsterdam Project_Section 108</v>
      </c>
      <c r="E4314" s="110">
        <v>36</v>
      </c>
    </row>
    <row r="4315" spans="1:5">
      <c r="A4315" s="58">
        <v>363114</v>
      </c>
      <c r="B4315" s="58" t="str">
        <f t="shared" si="134"/>
        <v>AG363114</v>
      </c>
      <c r="C4315" s="35" t="s">
        <v>19969</v>
      </c>
      <c r="D4315" s="35" t="str">
        <f t="shared" si="135"/>
        <v>363114 - MEDC State Loan_ULA</v>
      </c>
      <c r="E4315" s="110">
        <v>36</v>
      </c>
    </row>
    <row r="4316" spans="1:5">
      <c r="A4316" s="58">
        <v>363123</v>
      </c>
      <c r="B4316" s="58" t="str">
        <f t="shared" si="134"/>
        <v>AG363123</v>
      </c>
      <c r="C4316" s="35" t="s">
        <v>19970</v>
      </c>
      <c r="D4316" s="35" t="str">
        <f t="shared" si="135"/>
        <v>363123 - Detroit Working for Environmental</v>
      </c>
      <c r="E4316" s="110">
        <v>36</v>
      </c>
    </row>
    <row r="4317" spans="1:5">
      <c r="A4317" s="58">
        <v>363124</v>
      </c>
      <c r="B4317" s="58" t="str">
        <f t="shared" si="134"/>
        <v>AG363124</v>
      </c>
      <c r="C4317" s="35" t="s">
        <v>19971</v>
      </c>
      <c r="D4317" s="35" t="str">
        <f t="shared" si="135"/>
        <v>363124 - Greening of Detroit</v>
      </c>
      <c r="E4317" s="110">
        <v>36</v>
      </c>
    </row>
    <row r="4318" spans="1:5">
      <c r="A4318" s="58">
        <v>363125</v>
      </c>
      <c r="B4318" s="58" t="str">
        <f t="shared" si="134"/>
        <v>AG363125</v>
      </c>
      <c r="C4318" s="35" t="s">
        <v>19972</v>
      </c>
      <c r="D4318" s="35" t="str">
        <f t="shared" si="135"/>
        <v>363125 - Office of Neighborhood Development _ PDD</v>
      </c>
      <c r="E4318" s="110">
        <v>36</v>
      </c>
    </row>
    <row r="4319" spans="1:5">
      <c r="A4319" s="58">
        <v>363132</v>
      </c>
      <c r="B4319" s="58" t="str">
        <f t="shared" si="134"/>
        <v>AG363132</v>
      </c>
      <c r="C4319" s="35" t="s">
        <v>10109</v>
      </c>
      <c r="D4319" s="35" t="str">
        <f t="shared" si="135"/>
        <v>363132 - Twenty First Century Sisterhood</v>
      </c>
      <c r="E4319" s="110">
        <v>36</v>
      </c>
    </row>
    <row r="4320" spans="1:5">
      <c r="A4320" s="58">
        <v>363138</v>
      </c>
      <c r="B4320" s="58" t="str">
        <f t="shared" si="134"/>
        <v>AG363138</v>
      </c>
      <c r="C4320" s="35" t="s">
        <v>10165</v>
      </c>
      <c r="D4320" s="35" t="str">
        <f t="shared" si="135"/>
        <v>363138 - ONCR Project</v>
      </c>
      <c r="E4320" s="110">
        <v>36</v>
      </c>
    </row>
    <row r="4321" spans="1:5">
      <c r="A4321" s="58">
        <v>363218</v>
      </c>
      <c r="B4321" s="58" t="str">
        <f t="shared" si="134"/>
        <v>AG363218</v>
      </c>
      <c r="C4321" s="35" t="s">
        <v>10099</v>
      </c>
      <c r="D4321" s="35" t="str">
        <f t="shared" si="135"/>
        <v>363218 - Campbell Academic Services</v>
      </c>
      <c r="E4321" s="110">
        <v>36</v>
      </c>
    </row>
    <row r="4322" spans="1:5">
      <c r="A4322" s="58">
        <v>363220</v>
      </c>
      <c r="B4322" s="58" t="str">
        <f t="shared" si="134"/>
        <v>AG363220</v>
      </c>
      <c r="C4322" s="35" t="s">
        <v>19973</v>
      </c>
      <c r="D4322" s="35" t="str">
        <f t="shared" si="135"/>
        <v>363220 - City Year_363220</v>
      </c>
      <c r="E4322" s="110">
        <v>36</v>
      </c>
    </row>
    <row r="4323" spans="1:5">
      <c r="A4323" s="58">
        <v>363221</v>
      </c>
      <c r="B4323" s="58" t="str">
        <f t="shared" si="134"/>
        <v>AG363221</v>
      </c>
      <c r="C4323" s="35" t="s">
        <v>19974</v>
      </c>
      <c r="D4323" s="35" t="str">
        <f t="shared" si="135"/>
        <v>363221 - Caraco Section 108 Debt Repayment</v>
      </c>
      <c r="E4323" s="110">
        <v>36</v>
      </c>
    </row>
    <row r="4324" spans="1:5">
      <c r="A4324" s="58">
        <v>363225</v>
      </c>
      <c r="B4324" s="58" t="str">
        <f t="shared" si="134"/>
        <v>AG363225</v>
      </c>
      <c r="C4324" s="35" t="s">
        <v>10107</v>
      </c>
      <c r="D4324" s="35" t="str">
        <f t="shared" si="135"/>
        <v>363225 - Mediation Service of NRC</v>
      </c>
      <c r="E4324" s="110">
        <v>36</v>
      </c>
    </row>
    <row r="4325" spans="1:5">
      <c r="A4325" s="58">
        <v>363228</v>
      </c>
      <c r="B4325" s="58" t="str">
        <f t="shared" si="134"/>
        <v>AG363228</v>
      </c>
      <c r="C4325" s="35" t="s">
        <v>19265</v>
      </c>
      <c r="D4325" s="35" t="str">
        <f t="shared" si="135"/>
        <v>363228 - Charles H. Wright Museum of African American History</v>
      </c>
      <c r="E4325" s="110">
        <v>36</v>
      </c>
    </row>
    <row r="4326" spans="1:5">
      <c r="A4326" s="58">
        <v>363229</v>
      </c>
      <c r="B4326" s="58" t="str">
        <f t="shared" si="134"/>
        <v>AG363229</v>
      </c>
      <c r="C4326" s="35" t="s">
        <v>13850</v>
      </c>
      <c r="D4326" s="35" t="str">
        <f t="shared" si="135"/>
        <v>363229 - Local Initiatives Support Corporation</v>
      </c>
      <c r="E4326" s="110">
        <v>36</v>
      </c>
    </row>
    <row r="4327" spans="1:5">
      <c r="A4327" s="58">
        <v>363230</v>
      </c>
      <c r="B4327" s="58" t="str">
        <f t="shared" si="134"/>
        <v>AG363230</v>
      </c>
      <c r="C4327" s="35" t="s">
        <v>19975</v>
      </c>
      <c r="D4327" s="35" t="str">
        <f t="shared" si="135"/>
        <v>363230 - Liberty Temple Baptist Church Senior Project</v>
      </c>
      <c r="E4327" s="110">
        <v>36</v>
      </c>
    </row>
    <row r="4328" spans="1:5">
      <c r="A4328" s="58">
        <v>363231</v>
      </c>
      <c r="B4328" s="58" t="str">
        <f t="shared" si="134"/>
        <v>AG363231</v>
      </c>
      <c r="C4328" s="35" t="s">
        <v>13842</v>
      </c>
      <c r="D4328" s="35" t="str">
        <f t="shared" si="135"/>
        <v>363231 - SEED</v>
      </c>
      <c r="E4328" s="110">
        <v>36</v>
      </c>
    </row>
    <row r="4329" spans="1:5">
      <c r="A4329" s="58">
        <v>363232</v>
      </c>
      <c r="B4329" s="58" t="str">
        <f t="shared" si="134"/>
        <v>AG363232</v>
      </c>
      <c r="C4329" s="35" t="s">
        <v>13844</v>
      </c>
      <c r="D4329" s="35" t="str">
        <f t="shared" si="135"/>
        <v>363232 - East Michigan Christian</v>
      </c>
      <c r="E4329" s="110">
        <v>36</v>
      </c>
    </row>
    <row r="4330" spans="1:5">
      <c r="A4330" s="58">
        <v>363233</v>
      </c>
      <c r="B4330" s="58" t="str">
        <f t="shared" si="134"/>
        <v>AG363233</v>
      </c>
      <c r="C4330" s="35" t="s">
        <v>13846</v>
      </c>
      <c r="D4330" s="35" t="str">
        <f t="shared" si="135"/>
        <v>363233 - Wayne State University</v>
      </c>
      <c r="E4330" s="110">
        <v>36</v>
      </c>
    </row>
    <row r="4331" spans="1:5">
      <c r="A4331" s="58">
        <v>364000</v>
      </c>
      <c r="B4331" s="58" t="str">
        <f t="shared" si="134"/>
        <v>AG364000</v>
      </c>
      <c r="C4331" s="35" t="s">
        <v>10137</v>
      </c>
      <c r="D4331" s="35" t="str">
        <f t="shared" si="135"/>
        <v>364000 - Eastside Industrial Council</v>
      </c>
      <c r="E4331" s="110">
        <v>36</v>
      </c>
    </row>
    <row r="4332" spans="1:5">
      <c r="A4332" s="58">
        <v>364001</v>
      </c>
      <c r="B4332" s="58" t="str">
        <f t="shared" si="134"/>
        <v>AG364001</v>
      </c>
      <c r="C4332" s="35" t="s">
        <v>10139</v>
      </c>
      <c r="D4332" s="35" t="str">
        <f t="shared" si="135"/>
        <v>364001 - ICLL Industrial Park</v>
      </c>
      <c r="E4332" s="110">
        <v>36</v>
      </c>
    </row>
    <row r="4333" spans="1:5">
      <c r="A4333" s="58">
        <v>364002</v>
      </c>
      <c r="B4333" s="58" t="str">
        <f t="shared" si="134"/>
        <v>AG364002</v>
      </c>
      <c r="C4333" s="35" t="s">
        <v>19976</v>
      </c>
      <c r="D4333" s="35" t="str">
        <f t="shared" si="135"/>
        <v>364002 - Michigan Avenue Business Association</v>
      </c>
      <c r="E4333" s="110">
        <v>36</v>
      </c>
    </row>
    <row r="4334" spans="1:5">
      <c r="A4334" s="58">
        <v>364003</v>
      </c>
      <c r="B4334" s="58" t="str">
        <f t="shared" si="134"/>
        <v>AG364003</v>
      </c>
      <c r="C4334" s="35" t="s">
        <v>10143</v>
      </c>
      <c r="D4334" s="35" t="str">
        <f t="shared" si="135"/>
        <v>364003 - Open Hand Comm Dev Non_Profit</v>
      </c>
      <c r="E4334" s="110">
        <v>36</v>
      </c>
    </row>
    <row r="4335" spans="1:5">
      <c r="A4335" s="58">
        <v>364004</v>
      </c>
      <c r="B4335" s="58" t="str">
        <f t="shared" si="134"/>
        <v>AG364004</v>
      </c>
      <c r="C4335" s="35" t="s">
        <v>19977</v>
      </c>
      <c r="D4335" s="35" t="str">
        <f t="shared" si="135"/>
        <v>364004 - Riverbend Community Association</v>
      </c>
      <c r="E4335" s="110">
        <v>36</v>
      </c>
    </row>
    <row r="4336" spans="1:5">
      <c r="A4336" s="58">
        <v>364005</v>
      </c>
      <c r="B4336" s="58" t="str">
        <f t="shared" si="134"/>
        <v>AG364005</v>
      </c>
      <c r="C4336" s="35" t="s">
        <v>10147</v>
      </c>
      <c r="D4336" s="35" t="str">
        <f t="shared" si="135"/>
        <v>364005 - Care First Comm Health</v>
      </c>
      <c r="E4336" s="110">
        <v>36</v>
      </c>
    </row>
    <row r="4337" spans="1:5">
      <c r="A4337" s="58">
        <v>364006</v>
      </c>
      <c r="B4337" s="58" t="str">
        <f t="shared" si="134"/>
        <v>AG364006</v>
      </c>
      <c r="C4337" s="35" t="s">
        <v>10149</v>
      </c>
      <c r="D4337" s="35" t="str">
        <f t="shared" si="135"/>
        <v>364006 - Chosen Generation Center</v>
      </c>
      <c r="E4337" s="110">
        <v>36</v>
      </c>
    </row>
    <row r="4338" spans="1:5">
      <c r="A4338" s="58">
        <v>364007</v>
      </c>
      <c r="B4338" s="58" t="str">
        <f t="shared" si="134"/>
        <v>AG364007</v>
      </c>
      <c r="C4338" s="35" t="s">
        <v>19978</v>
      </c>
      <c r="D4338" s="35" t="str">
        <f t="shared" si="135"/>
        <v>364007 - Destiny &amp; Purpose Community Outreach</v>
      </c>
      <c r="E4338" s="110">
        <v>36</v>
      </c>
    </row>
    <row r="4339" spans="1:5">
      <c r="A4339" s="58">
        <v>364008</v>
      </c>
      <c r="B4339" s="58" t="str">
        <f t="shared" si="134"/>
        <v>AG364008</v>
      </c>
      <c r="C4339" s="35" t="s">
        <v>10153</v>
      </c>
      <c r="D4339" s="35" t="str">
        <f t="shared" si="135"/>
        <v>364008 - Independent Living Housing</v>
      </c>
      <c r="E4339" s="110">
        <v>36</v>
      </c>
    </row>
    <row r="4340" spans="1:5">
      <c r="A4340" s="58">
        <v>364009</v>
      </c>
      <c r="B4340" s="58" t="str">
        <f t="shared" si="134"/>
        <v>AG364009</v>
      </c>
      <c r="C4340" s="35" t="s">
        <v>19979</v>
      </c>
      <c r="D4340" s="35" t="str">
        <f t="shared" si="135"/>
        <v>364009 - Partnership for a Drug Free Detroit_364009</v>
      </c>
      <c r="E4340" s="110">
        <v>36</v>
      </c>
    </row>
    <row r="4341" spans="1:5">
      <c r="A4341" s="58">
        <v>364010</v>
      </c>
      <c r="B4341" s="58" t="str">
        <f t="shared" si="134"/>
        <v>AG364010</v>
      </c>
      <c r="C4341" s="35" t="s">
        <v>19980</v>
      </c>
      <c r="D4341" s="35" t="str">
        <f t="shared" si="135"/>
        <v>364010 - Rehab Institute of MI Pioneers of Peace</v>
      </c>
      <c r="E4341" s="110">
        <v>36</v>
      </c>
    </row>
    <row r="4342" spans="1:5">
      <c r="A4342" s="58">
        <v>364011</v>
      </c>
      <c r="B4342" s="58" t="str">
        <f t="shared" si="134"/>
        <v>AG364011</v>
      </c>
      <c r="C4342" s="35" t="s">
        <v>19981</v>
      </c>
      <c r="D4342" s="35" t="str">
        <f t="shared" si="135"/>
        <v>364011 - Van Club Assoc of MI</v>
      </c>
      <c r="E4342" s="110">
        <v>36</v>
      </c>
    </row>
    <row r="4343" spans="1:5">
      <c r="A4343" s="58">
        <v>364012</v>
      </c>
      <c r="B4343" s="58" t="str">
        <f t="shared" si="134"/>
        <v>AG364012</v>
      </c>
      <c r="C4343" s="35" t="s">
        <v>19982</v>
      </c>
      <c r="D4343" s="35" t="str">
        <f t="shared" si="135"/>
        <v>364012 - Visiting Nurses Association</v>
      </c>
      <c r="E4343" s="110">
        <v>36</v>
      </c>
    </row>
    <row r="4344" spans="1:5">
      <c r="A4344" s="58">
        <v>364013</v>
      </c>
      <c r="B4344" s="58" t="str">
        <f t="shared" si="134"/>
        <v>AG364013</v>
      </c>
      <c r="C4344" s="35" t="s">
        <v>10129</v>
      </c>
      <c r="D4344" s="35" t="str">
        <f t="shared" si="135"/>
        <v>364013 - Ford Auditorium Removal</v>
      </c>
      <c r="E4344" s="110">
        <v>36</v>
      </c>
    </row>
    <row r="4345" spans="1:5">
      <c r="A4345" s="58">
        <v>364014</v>
      </c>
      <c r="B4345" s="58" t="str">
        <f t="shared" si="134"/>
        <v>AG364014</v>
      </c>
      <c r="C4345" s="35" t="s">
        <v>19983</v>
      </c>
      <c r="D4345" s="35" t="str">
        <f t="shared" si="135"/>
        <v>364014 - Low and Moderate Income Housing</v>
      </c>
      <c r="E4345" s="110">
        <v>36</v>
      </c>
    </row>
    <row r="4346" spans="1:5">
      <c r="A4346" s="58">
        <v>364015</v>
      </c>
      <c r="B4346" s="58" t="str">
        <f t="shared" si="134"/>
        <v>AG364015</v>
      </c>
      <c r="C4346" s="35" t="s">
        <v>10169</v>
      </c>
      <c r="D4346" s="35" t="str">
        <f t="shared" si="135"/>
        <v>364015 - Art Center Citizens District Council</v>
      </c>
      <c r="E4346" s="110">
        <v>36</v>
      </c>
    </row>
    <row r="4347" spans="1:5">
      <c r="A4347" s="58">
        <v>364016</v>
      </c>
      <c r="B4347" s="58" t="str">
        <f t="shared" si="134"/>
        <v>AG364016</v>
      </c>
      <c r="C4347" s="35" t="s">
        <v>10171</v>
      </c>
      <c r="D4347" s="35" t="str">
        <f t="shared" si="135"/>
        <v>364016 - Woodbridge CDC</v>
      </c>
      <c r="E4347" s="110">
        <v>36</v>
      </c>
    </row>
    <row r="4348" spans="1:5">
      <c r="A4348" s="58">
        <v>364018</v>
      </c>
      <c r="B4348" s="58" t="str">
        <f t="shared" si="134"/>
        <v>AG364018</v>
      </c>
      <c r="C4348" s="35" t="s">
        <v>19984</v>
      </c>
      <c r="D4348" s="35" t="str">
        <f t="shared" si="135"/>
        <v>364018 - Substantial Residential Rehabilitation</v>
      </c>
      <c r="E4348" s="110">
        <v>36</v>
      </c>
    </row>
    <row r="4349" spans="1:5">
      <c r="A4349" s="58">
        <v>364019</v>
      </c>
      <c r="B4349" s="58" t="str">
        <f t="shared" si="134"/>
        <v>AG364019</v>
      </c>
      <c r="C4349" s="35" t="s">
        <v>10765</v>
      </c>
      <c r="D4349" s="35" t="str">
        <f t="shared" si="135"/>
        <v>364019 - Lead Hazard Demonstration</v>
      </c>
      <c r="E4349" s="110">
        <v>36</v>
      </c>
    </row>
    <row r="4350" spans="1:5">
      <c r="A4350" s="58">
        <v>364020</v>
      </c>
      <c r="B4350" s="58" t="str">
        <f t="shared" si="134"/>
        <v>AG364020</v>
      </c>
      <c r="C4350" s="35" t="s">
        <v>10544</v>
      </c>
      <c r="D4350" s="35" t="str">
        <f t="shared" si="135"/>
        <v>364020 - Brightmoor III New Housing</v>
      </c>
      <c r="E4350" s="110">
        <v>36</v>
      </c>
    </row>
    <row r="4351" spans="1:5">
      <c r="A4351" s="58">
        <v>364023</v>
      </c>
      <c r="B4351" s="58" t="str">
        <f t="shared" si="134"/>
        <v>AG364023</v>
      </c>
      <c r="C4351" s="35" t="s">
        <v>19985</v>
      </c>
      <c r="D4351" s="35" t="str">
        <f t="shared" si="135"/>
        <v>364023 - Mexicantown WC _ Section 108 Repayment</v>
      </c>
      <c r="E4351" s="110">
        <v>36</v>
      </c>
    </row>
    <row r="4352" spans="1:5">
      <c r="A4352" s="58">
        <v>364024</v>
      </c>
      <c r="B4352" s="58" t="str">
        <f t="shared" si="134"/>
        <v>AG364024</v>
      </c>
      <c r="C4352" s="35" t="s">
        <v>10805</v>
      </c>
      <c r="D4352" s="35" t="str">
        <f t="shared" si="135"/>
        <v>364024 - Book Cadillac Sec 108</v>
      </c>
      <c r="E4352" s="110">
        <v>36</v>
      </c>
    </row>
    <row r="4353" spans="1:5">
      <c r="A4353" s="58">
        <v>364026</v>
      </c>
      <c r="B4353" s="58" t="str">
        <f t="shared" si="134"/>
        <v>AG364026</v>
      </c>
      <c r="C4353" s="35" t="s">
        <v>19986</v>
      </c>
      <c r="D4353" s="35" t="str">
        <f t="shared" si="135"/>
        <v>364026 - Book Cadillac Sec 108 Repayment</v>
      </c>
      <c r="E4353" s="110">
        <v>36</v>
      </c>
    </row>
    <row r="4354" spans="1:5">
      <c r="A4354" s="58">
        <v>364027</v>
      </c>
      <c r="B4354" s="58" t="str">
        <f t="shared" si="134"/>
        <v>AG364027</v>
      </c>
      <c r="C4354" s="35" t="s">
        <v>10819</v>
      </c>
      <c r="D4354" s="35" t="str">
        <f t="shared" si="135"/>
        <v>364027 - Vernor Lawndale Sec 108 Repayment</v>
      </c>
      <c r="E4354" s="110">
        <v>36</v>
      </c>
    </row>
    <row r="4355" spans="1:5">
      <c r="A4355" s="58">
        <v>364028</v>
      </c>
      <c r="B4355" s="58" t="str">
        <f t="shared" si="134"/>
        <v>AG364028</v>
      </c>
      <c r="C4355" s="35" t="s">
        <v>19987</v>
      </c>
      <c r="D4355" s="35" t="str">
        <f t="shared" si="135"/>
        <v>364028 - Garfield Sec 108 Repayment</v>
      </c>
      <c r="E4355" s="110">
        <v>36</v>
      </c>
    </row>
    <row r="4356" spans="1:5">
      <c r="A4356" s="58">
        <v>364030</v>
      </c>
      <c r="B4356" s="58" t="str">
        <f t="shared" ref="B4356:B4419" si="136">"AG"&amp;A4356</f>
        <v>AG364030</v>
      </c>
      <c r="C4356" s="35" t="s">
        <v>19988</v>
      </c>
      <c r="D4356" s="35" t="str">
        <f t="shared" ref="D4356:D4419" si="137">A4356&amp;" - "&amp;C4356</f>
        <v>364030 - CARACO Sec 108</v>
      </c>
      <c r="E4356" s="110">
        <v>36</v>
      </c>
    </row>
    <row r="4357" spans="1:5">
      <c r="A4357" s="58">
        <v>364035</v>
      </c>
      <c r="B4357" s="58" t="str">
        <f t="shared" si="136"/>
        <v>AG364035</v>
      </c>
      <c r="C4357" s="35" t="s">
        <v>19989</v>
      </c>
      <c r="D4357" s="35" t="str">
        <f t="shared" si="137"/>
        <v>364035 - Fort Shelby Section 108 Repayment</v>
      </c>
      <c r="E4357" s="110">
        <v>36</v>
      </c>
    </row>
    <row r="4358" spans="1:5">
      <c r="A4358" s="58">
        <v>364036</v>
      </c>
      <c r="B4358" s="58" t="str">
        <f t="shared" si="136"/>
        <v>AG364036</v>
      </c>
      <c r="C4358" s="35" t="s">
        <v>19990</v>
      </c>
      <c r="D4358" s="35" t="str">
        <f t="shared" si="137"/>
        <v>364036 - Woodward Garden Section 108</v>
      </c>
      <c r="E4358" s="110">
        <v>36</v>
      </c>
    </row>
    <row r="4359" spans="1:5">
      <c r="A4359" s="58">
        <v>364037</v>
      </c>
      <c r="B4359" s="58" t="str">
        <f t="shared" si="136"/>
        <v>AG364037</v>
      </c>
      <c r="C4359" s="35" t="s">
        <v>11950</v>
      </c>
      <c r="D4359" s="35" t="str">
        <f t="shared" si="137"/>
        <v>364037 - Woodward Garden Section 108 Repymt</v>
      </c>
      <c r="E4359" s="110">
        <v>36</v>
      </c>
    </row>
    <row r="4360" spans="1:5">
      <c r="A4360" s="58">
        <v>364039</v>
      </c>
      <c r="B4360" s="58" t="str">
        <f t="shared" si="136"/>
        <v>AG364039</v>
      </c>
      <c r="C4360" s="35" t="s">
        <v>10465</v>
      </c>
      <c r="D4360" s="35" t="str">
        <f t="shared" si="137"/>
        <v>364039 - Minor Home Repair</v>
      </c>
      <c r="E4360" s="110">
        <v>36</v>
      </c>
    </row>
    <row r="4361" spans="1:5">
      <c r="A4361" s="58">
        <v>364040</v>
      </c>
      <c r="B4361" s="58" t="str">
        <f t="shared" si="136"/>
        <v>AG364040</v>
      </c>
      <c r="C4361" s="35" t="s">
        <v>19991</v>
      </c>
      <c r="D4361" s="35" t="str">
        <f t="shared" si="137"/>
        <v>364040 - Public Facility Rehabilitation</v>
      </c>
      <c r="E4361" s="110">
        <v>36</v>
      </c>
    </row>
    <row r="4362" spans="1:5">
      <c r="A4362" s="58">
        <v>364042</v>
      </c>
      <c r="B4362" s="58" t="str">
        <f t="shared" si="136"/>
        <v>AG364042</v>
      </c>
      <c r="C4362" s="35" t="s">
        <v>19992</v>
      </c>
      <c r="D4362" s="35" t="str">
        <f t="shared" si="137"/>
        <v>364042 - Economic Development</v>
      </c>
      <c r="E4362" s="110">
        <v>36</v>
      </c>
    </row>
    <row r="4363" spans="1:5">
      <c r="A4363" s="58">
        <v>364044</v>
      </c>
      <c r="B4363" s="58" t="str">
        <f t="shared" si="136"/>
        <v>AG364044</v>
      </c>
      <c r="C4363" s="35" t="s">
        <v>19993</v>
      </c>
      <c r="D4363" s="35" t="str">
        <f t="shared" si="137"/>
        <v>364044 - Garfield Section 108 Loan</v>
      </c>
      <c r="E4363" s="110">
        <v>36</v>
      </c>
    </row>
    <row r="4364" spans="1:5">
      <c r="A4364" s="58">
        <v>364046</v>
      </c>
      <c r="B4364" s="58" t="str">
        <f t="shared" si="136"/>
        <v>AG364046</v>
      </c>
      <c r="C4364" s="35" t="s">
        <v>19994</v>
      </c>
      <c r="D4364" s="35" t="str">
        <f t="shared" si="137"/>
        <v>364046 - DTC Loan Repayment</v>
      </c>
      <c r="E4364" s="110">
        <v>36</v>
      </c>
    </row>
    <row r="4365" spans="1:5">
      <c r="A4365" s="58">
        <v>364047</v>
      </c>
      <c r="B4365" s="58" t="str">
        <f t="shared" si="136"/>
        <v>AG364047</v>
      </c>
      <c r="C4365" s="35" t="s">
        <v>19995</v>
      </c>
      <c r="D4365" s="35" t="str">
        <f t="shared" si="137"/>
        <v>364047 - General Grants _ Detroit Riverfront _ EDI</v>
      </c>
      <c r="E4365" s="110">
        <v>36</v>
      </c>
    </row>
    <row r="4366" spans="1:5">
      <c r="A4366" s="58">
        <v>364048</v>
      </c>
      <c r="B4366" s="58" t="str">
        <f t="shared" si="136"/>
        <v>AG364048</v>
      </c>
      <c r="C4366" s="35" t="s">
        <v>11642</v>
      </c>
      <c r="D4366" s="35" t="str">
        <f t="shared" si="137"/>
        <v>364048 - Lead Hazard Demo II Grant</v>
      </c>
      <c r="E4366" s="110">
        <v>36</v>
      </c>
    </row>
    <row r="4367" spans="1:5">
      <c r="A4367" s="58">
        <v>364049</v>
      </c>
      <c r="B4367" s="58" t="str">
        <f t="shared" si="136"/>
        <v>AG364049</v>
      </c>
      <c r="C4367" s="35" t="s">
        <v>19996</v>
      </c>
      <c r="D4367" s="35" t="str">
        <f t="shared" si="137"/>
        <v>364049 - Far East Side _ EDI Grant</v>
      </c>
      <c r="E4367" s="110">
        <v>36</v>
      </c>
    </row>
    <row r="4368" spans="1:5">
      <c r="A4368" s="58">
        <v>364050</v>
      </c>
      <c r="B4368" s="58" t="str">
        <f t="shared" si="136"/>
        <v>AG364050</v>
      </c>
      <c r="C4368" s="35" t="s">
        <v>19997</v>
      </c>
      <c r="D4368" s="35" t="str">
        <f t="shared" si="137"/>
        <v>364050 - Homeless Public Service</v>
      </c>
      <c r="E4368" s="110">
        <v>36</v>
      </c>
    </row>
    <row r="4369" spans="1:5">
      <c r="A4369" s="58">
        <v>364051</v>
      </c>
      <c r="B4369" s="58" t="str">
        <f t="shared" si="136"/>
        <v>AG364051</v>
      </c>
      <c r="C4369" s="35" t="s">
        <v>12048</v>
      </c>
      <c r="D4369" s="35" t="str">
        <f t="shared" si="137"/>
        <v>364051 - Home Repair</v>
      </c>
      <c r="E4369" s="110">
        <v>36</v>
      </c>
    </row>
    <row r="4370" spans="1:5">
      <c r="A4370" s="58">
        <v>364052</v>
      </c>
      <c r="B4370" s="58" t="str">
        <f t="shared" si="136"/>
        <v>AG364052</v>
      </c>
      <c r="C4370" s="35" t="s">
        <v>12342</v>
      </c>
      <c r="D4370" s="35" t="str">
        <f t="shared" si="137"/>
        <v>364052 - NSP Acquisition</v>
      </c>
      <c r="E4370" s="110">
        <v>36</v>
      </c>
    </row>
    <row r="4371" spans="1:5">
      <c r="A4371" s="58">
        <v>364053</v>
      </c>
      <c r="B4371" s="58" t="str">
        <f t="shared" si="136"/>
        <v>AG364053</v>
      </c>
      <c r="C4371" s="35" t="s">
        <v>19998</v>
      </c>
      <c r="D4371" s="35" t="str">
        <f t="shared" si="137"/>
        <v>364053 - NSP Administration</v>
      </c>
      <c r="E4371" s="110">
        <v>36</v>
      </c>
    </row>
    <row r="4372" spans="1:5">
      <c r="A4372" s="58">
        <v>364054</v>
      </c>
      <c r="B4372" s="58" t="str">
        <f t="shared" si="136"/>
        <v>AG364054</v>
      </c>
      <c r="C4372" s="35" t="s">
        <v>19999</v>
      </c>
      <c r="D4372" s="35" t="str">
        <f t="shared" si="137"/>
        <v>364054 - NSP Demolition</v>
      </c>
      <c r="E4372" s="110">
        <v>36</v>
      </c>
    </row>
    <row r="4373" spans="1:5">
      <c r="A4373" s="58">
        <v>364055</v>
      </c>
      <c r="B4373" s="58" t="str">
        <f t="shared" si="136"/>
        <v>AG364055</v>
      </c>
      <c r="C4373" s="35" t="s">
        <v>20000</v>
      </c>
      <c r="D4373" s="35" t="str">
        <f t="shared" si="137"/>
        <v>364055 - NSp New Construction</v>
      </c>
      <c r="E4373" s="110">
        <v>36</v>
      </c>
    </row>
    <row r="4374" spans="1:5">
      <c r="A4374" s="58">
        <v>364056</v>
      </c>
      <c r="B4374" s="58" t="str">
        <f t="shared" si="136"/>
        <v>AG364056</v>
      </c>
      <c r="C4374" s="35" t="s">
        <v>20001</v>
      </c>
      <c r="D4374" s="35" t="str">
        <f t="shared" si="137"/>
        <v>364056 - NSP Public Improvements</v>
      </c>
      <c r="E4374" s="110">
        <v>36</v>
      </c>
    </row>
    <row r="4375" spans="1:5">
      <c r="A4375" s="58">
        <v>364057</v>
      </c>
      <c r="B4375" s="58" t="str">
        <f t="shared" si="136"/>
        <v>AG364057</v>
      </c>
      <c r="C4375" s="35" t="s">
        <v>20002</v>
      </c>
      <c r="D4375" s="35" t="str">
        <f t="shared" si="137"/>
        <v>364057 - NSP Rehabilitation</v>
      </c>
      <c r="E4375" s="110">
        <v>36</v>
      </c>
    </row>
    <row r="4376" spans="1:5">
      <c r="A4376" s="58">
        <v>364058</v>
      </c>
      <c r="B4376" s="58" t="str">
        <f t="shared" si="136"/>
        <v>AG364058</v>
      </c>
      <c r="C4376" s="35" t="s">
        <v>20003</v>
      </c>
      <c r="D4376" s="35" t="str">
        <f t="shared" si="137"/>
        <v>364058 - NSP Disposition</v>
      </c>
      <c r="E4376" s="110">
        <v>36</v>
      </c>
    </row>
    <row r="4377" spans="1:5">
      <c r="A4377" s="58">
        <v>364059</v>
      </c>
      <c r="B4377" s="58" t="str">
        <f t="shared" si="136"/>
        <v>AG364059</v>
      </c>
      <c r="C4377" s="35" t="s">
        <v>13131</v>
      </c>
      <c r="D4377" s="35" t="str">
        <f t="shared" si="137"/>
        <v>364059 - NSP II Administration</v>
      </c>
      <c r="E4377" s="110">
        <v>36</v>
      </c>
    </row>
    <row r="4378" spans="1:5">
      <c r="A4378" s="58">
        <v>364060</v>
      </c>
      <c r="B4378" s="58" t="str">
        <f t="shared" si="136"/>
        <v>AG364060</v>
      </c>
      <c r="C4378" s="35" t="s">
        <v>13133</v>
      </c>
      <c r="D4378" s="35" t="str">
        <f t="shared" si="137"/>
        <v>364060 - NSP II Demolition</v>
      </c>
      <c r="E4378" s="110">
        <v>36</v>
      </c>
    </row>
    <row r="4379" spans="1:5">
      <c r="A4379" s="58">
        <v>364061</v>
      </c>
      <c r="B4379" s="58" t="str">
        <f t="shared" si="136"/>
        <v>AG364061</v>
      </c>
      <c r="C4379" s="35" t="s">
        <v>20004</v>
      </c>
      <c r="D4379" s="35" t="str">
        <f t="shared" si="137"/>
        <v>364061 - NSP II Project Activites</v>
      </c>
      <c r="E4379" s="110">
        <v>36</v>
      </c>
    </row>
    <row r="4380" spans="1:5">
      <c r="A4380" s="58">
        <v>364062</v>
      </c>
      <c r="B4380" s="58" t="str">
        <f t="shared" si="136"/>
        <v>AG364062</v>
      </c>
      <c r="C4380" s="35" t="s">
        <v>20005</v>
      </c>
      <c r="D4380" s="35" t="str">
        <f t="shared" si="137"/>
        <v>364062 - NSP III Admin</v>
      </c>
      <c r="E4380" s="110">
        <v>36</v>
      </c>
    </row>
    <row r="4381" spans="1:5">
      <c r="A4381" s="58">
        <v>364064</v>
      </c>
      <c r="B4381" s="58" t="str">
        <f t="shared" si="136"/>
        <v>AG364064</v>
      </c>
      <c r="C4381" s="35" t="s">
        <v>20006</v>
      </c>
      <c r="D4381" s="35" t="str">
        <f t="shared" si="137"/>
        <v>364064 - NSP III Acquisition Rehabiliatation</v>
      </c>
      <c r="E4381" s="110">
        <v>36</v>
      </c>
    </row>
    <row r="4382" spans="1:5">
      <c r="A4382" s="58">
        <v>364065</v>
      </c>
      <c r="B4382" s="58" t="str">
        <f t="shared" si="136"/>
        <v>AG364065</v>
      </c>
      <c r="C4382" s="35" t="s">
        <v>20007</v>
      </c>
      <c r="D4382" s="35" t="str">
        <f t="shared" si="137"/>
        <v>364065 - NSP III Demolition</v>
      </c>
      <c r="E4382" s="110">
        <v>36</v>
      </c>
    </row>
    <row r="4383" spans="1:5">
      <c r="A4383" s="58">
        <v>364066</v>
      </c>
      <c r="B4383" s="58" t="str">
        <f t="shared" si="136"/>
        <v>AG364066</v>
      </c>
      <c r="C4383" s="35" t="s">
        <v>20008</v>
      </c>
      <c r="D4383" s="35" t="str">
        <f t="shared" si="137"/>
        <v>364066 - NSP III Redevelopments New Construction</v>
      </c>
      <c r="E4383" s="110">
        <v>36</v>
      </c>
    </row>
    <row r="4384" spans="1:5">
      <c r="A4384" s="58">
        <v>364067</v>
      </c>
      <c r="B4384" s="58" t="str">
        <f t="shared" si="136"/>
        <v>AG364067</v>
      </c>
      <c r="C4384" s="35" t="s">
        <v>20009</v>
      </c>
      <c r="D4384" s="35" t="str">
        <f t="shared" si="137"/>
        <v>364067 - CDBG Housing Rehabilitation</v>
      </c>
      <c r="E4384" s="110">
        <v>36</v>
      </c>
    </row>
    <row r="4385" spans="1:5">
      <c r="A4385" s="58">
        <v>364069</v>
      </c>
      <c r="B4385" s="58" t="str">
        <f t="shared" si="136"/>
        <v>AG364069</v>
      </c>
      <c r="C4385" s="35" t="s">
        <v>20010</v>
      </c>
      <c r="D4385" s="35" t="str">
        <f t="shared" si="137"/>
        <v>364069 - Sec 106 Clearances</v>
      </c>
      <c r="E4385" s="110">
        <v>36</v>
      </c>
    </row>
    <row r="4386" spans="1:5">
      <c r="A4386" s="58">
        <v>364070</v>
      </c>
      <c r="B4386" s="58" t="str">
        <f t="shared" si="136"/>
        <v>AG364070</v>
      </c>
      <c r="C4386" s="35" t="s">
        <v>20011</v>
      </c>
      <c r="D4386" s="35" t="str">
        <f t="shared" si="137"/>
        <v>364070 - General Grants Bates Garage Demo EDI Grant_364070</v>
      </c>
      <c r="E4386" s="110">
        <v>36</v>
      </c>
    </row>
    <row r="4387" spans="1:5">
      <c r="A4387" s="58">
        <v>364071</v>
      </c>
      <c r="B4387" s="58" t="str">
        <f t="shared" si="136"/>
        <v>AG364071</v>
      </c>
      <c r="C4387" s="35" t="s">
        <v>13460</v>
      </c>
      <c r="D4387" s="35" t="str">
        <f t="shared" si="137"/>
        <v>364071 - General Grants Bates Garage Demo EDI Grant</v>
      </c>
      <c r="E4387" s="110">
        <v>36</v>
      </c>
    </row>
    <row r="4388" spans="1:5">
      <c r="A4388" s="58">
        <v>364072</v>
      </c>
      <c r="B4388" s="58" t="str">
        <f t="shared" si="136"/>
        <v>AG364072</v>
      </c>
      <c r="C4388" s="35" t="s">
        <v>20012</v>
      </c>
      <c r="D4388" s="35" t="str">
        <f t="shared" si="137"/>
        <v>364072 - NSP I Program Income HUD Neigh Stab Prog</v>
      </c>
      <c r="E4388" s="110">
        <v>36</v>
      </c>
    </row>
    <row r="4389" spans="1:5">
      <c r="A4389" s="58">
        <v>364073</v>
      </c>
      <c r="B4389" s="58" t="str">
        <f t="shared" si="136"/>
        <v>AG364073</v>
      </c>
      <c r="C4389" s="35" t="s">
        <v>20013</v>
      </c>
      <c r="D4389" s="35" t="str">
        <f t="shared" si="137"/>
        <v>364073 - NSP III Program Income HUD Neigh Stab Prog</v>
      </c>
      <c r="E4389" s="110">
        <v>36</v>
      </c>
    </row>
    <row r="4390" spans="1:5">
      <c r="A4390" s="58">
        <v>364075</v>
      </c>
      <c r="B4390" s="58" t="str">
        <f t="shared" si="136"/>
        <v>AG364075</v>
      </c>
      <c r="C4390" s="35" t="s">
        <v>12380</v>
      </c>
      <c r="D4390" s="35" t="str">
        <f t="shared" si="137"/>
        <v>364075 - Countrywide Settlement</v>
      </c>
      <c r="E4390" s="110">
        <v>36</v>
      </c>
    </row>
    <row r="4391" spans="1:5">
      <c r="A4391" s="58">
        <v>364076</v>
      </c>
      <c r="B4391" s="58" t="str">
        <f t="shared" si="136"/>
        <v>AG364076</v>
      </c>
      <c r="C4391" s="35" t="s">
        <v>12723</v>
      </c>
      <c r="D4391" s="35" t="str">
        <f t="shared" si="137"/>
        <v>364076 - Lead Hazard Demo III Grant</v>
      </c>
      <c r="E4391" s="110">
        <v>36</v>
      </c>
    </row>
    <row r="4392" spans="1:5">
      <c r="A4392" s="58">
        <v>364077</v>
      </c>
      <c r="B4392" s="58" t="str">
        <f t="shared" si="136"/>
        <v>AG364077</v>
      </c>
      <c r="C4392" s="35" t="s">
        <v>12939</v>
      </c>
      <c r="D4392" s="35" t="str">
        <f t="shared" si="137"/>
        <v>364077 - Dequindre Trail Project</v>
      </c>
      <c r="E4392" s="110">
        <v>36</v>
      </c>
    </row>
    <row r="4393" spans="1:5">
      <c r="A4393" s="58">
        <v>364078</v>
      </c>
      <c r="B4393" s="58" t="str">
        <f t="shared" si="136"/>
        <v>AG364078</v>
      </c>
      <c r="C4393" s="35" t="s">
        <v>20014</v>
      </c>
      <c r="D4393" s="35" t="str">
        <f t="shared" si="137"/>
        <v>364078 - Ford Auditorium Demolition Project EDI Grant_364078</v>
      </c>
      <c r="E4393" s="110">
        <v>36</v>
      </c>
    </row>
    <row r="4394" spans="1:5">
      <c r="A4394" s="58">
        <v>364079</v>
      </c>
      <c r="B4394" s="58" t="str">
        <f t="shared" si="136"/>
        <v>AG364079</v>
      </c>
      <c r="C4394" s="35" t="s">
        <v>13008</v>
      </c>
      <c r="D4394" s="35" t="str">
        <f t="shared" si="137"/>
        <v>364079 - Ford Auditorium Demolition Project EDI Grant</v>
      </c>
      <c r="E4394" s="110">
        <v>36</v>
      </c>
    </row>
    <row r="4395" spans="1:5">
      <c r="A4395" s="58">
        <v>364080</v>
      </c>
      <c r="B4395" s="58" t="str">
        <f t="shared" si="136"/>
        <v>AG364080</v>
      </c>
      <c r="C4395" s="35" t="s">
        <v>13063</v>
      </c>
      <c r="D4395" s="35" t="str">
        <f t="shared" si="137"/>
        <v>364080 - Belle Isle Natural Zoo Project</v>
      </c>
      <c r="E4395" s="110">
        <v>36</v>
      </c>
    </row>
    <row r="4396" spans="1:5">
      <c r="A4396" s="58">
        <v>364081</v>
      </c>
      <c r="B4396" s="58" t="str">
        <f t="shared" si="136"/>
        <v>AG364081</v>
      </c>
      <c r="C4396" s="35" t="s">
        <v>13175</v>
      </c>
      <c r="D4396" s="35" t="str">
        <f t="shared" si="137"/>
        <v>364081 - Section 108 Project Administration</v>
      </c>
      <c r="E4396" s="110">
        <v>36</v>
      </c>
    </row>
    <row r="4397" spans="1:5">
      <c r="A4397" s="58">
        <v>364082</v>
      </c>
      <c r="B4397" s="58" t="str">
        <f t="shared" si="136"/>
        <v>AG364082</v>
      </c>
      <c r="C4397" s="35" t="s">
        <v>20015</v>
      </c>
      <c r="D4397" s="35" t="str">
        <f t="shared" si="137"/>
        <v>364082 - Garfield Sec 108 Loan</v>
      </c>
      <c r="E4397" s="110">
        <v>36</v>
      </c>
    </row>
    <row r="4398" spans="1:5">
      <c r="A4398" s="58">
        <v>364083</v>
      </c>
      <c r="B4398" s="58" t="str">
        <f t="shared" si="136"/>
        <v>AG364083</v>
      </c>
      <c r="C4398" s="35" t="s">
        <v>20016</v>
      </c>
      <c r="D4398" s="35" t="str">
        <f t="shared" si="137"/>
        <v>364083 - Stuberstone Sec 108 Loan</v>
      </c>
      <c r="E4398" s="110">
        <v>36</v>
      </c>
    </row>
    <row r="4399" spans="1:5">
      <c r="A4399" s="58">
        <v>364084</v>
      </c>
      <c r="B4399" s="58" t="str">
        <f t="shared" si="136"/>
        <v>AG364084</v>
      </c>
      <c r="C4399" s="35" t="s">
        <v>20017</v>
      </c>
      <c r="D4399" s="35" t="str">
        <f t="shared" si="137"/>
        <v>364084 - Ferry Street Inn Sce 108 Loan</v>
      </c>
      <c r="E4399" s="110">
        <v>36</v>
      </c>
    </row>
    <row r="4400" spans="1:5">
      <c r="A4400" s="58">
        <v>364085</v>
      </c>
      <c r="B4400" s="58" t="str">
        <f t="shared" si="136"/>
        <v>AG364085</v>
      </c>
      <c r="C4400" s="35" t="s">
        <v>20018</v>
      </c>
      <c r="D4400" s="35" t="str">
        <f t="shared" si="137"/>
        <v>364085 - New Amsterdam Sec 108 Loan</v>
      </c>
      <c r="E4400" s="110">
        <v>36</v>
      </c>
    </row>
    <row r="4401" spans="1:5">
      <c r="A4401" s="58">
        <v>364086</v>
      </c>
      <c r="B4401" s="58" t="str">
        <f t="shared" si="136"/>
        <v>AG364086</v>
      </c>
      <c r="C4401" s="35" t="s">
        <v>20019</v>
      </c>
      <c r="D4401" s="35" t="str">
        <f t="shared" si="137"/>
        <v>364086 - Mexicantown Mercado Sec 108 Loan</v>
      </c>
      <c r="E4401" s="110">
        <v>36</v>
      </c>
    </row>
    <row r="4402" spans="1:5">
      <c r="A4402" s="58">
        <v>364087</v>
      </c>
      <c r="B4402" s="58" t="str">
        <f t="shared" si="136"/>
        <v>AG364087</v>
      </c>
      <c r="C4402" s="35" t="s">
        <v>20020</v>
      </c>
      <c r="D4402" s="35" t="str">
        <f t="shared" si="137"/>
        <v>364087 - Garfield II Sec 108 Loan</v>
      </c>
      <c r="E4402" s="110">
        <v>36</v>
      </c>
    </row>
    <row r="4403" spans="1:5">
      <c r="A4403" s="58">
        <v>364088</v>
      </c>
      <c r="B4403" s="58" t="str">
        <f t="shared" si="136"/>
        <v>AG364088</v>
      </c>
      <c r="C4403" s="35" t="s">
        <v>20021</v>
      </c>
      <c r="D4403" s="35" t="str">
        <f t="shared" si="137"/>
        <v>364088 - Vernor Lawndale Sec 108 Loan</v>
      </c>
      <c r="E4403" s="110">
        <v>36</v>
      </c>
    </row>
    <row r="4404" spans="1:5">
      <c r="A4404" s="58">
        <v>364089</v>
      </c>
      <c r="B4404" s="58" t="str">
        <f t="shared" si="136"/>
        <v>AG364089</v>
      </c>
      <c r="C4404" s="35" t="s">
        <v>20022</v>
      </c>
      <c r="D4404" s="35" t="str">
        <f t="shared" si="137"/>
        <v>364089 - Book Cadillac Sec 108 Loan</v>
      </c>
      <c r="E4404" s="110">
        <v>36</v>
      </c>
    </row>
    <row r="4405" spans="1:5">
      <c r="A4405" s="58">
        <v>364090</v>
      </c>
      <c r="B4405" s="58" t="str">
        <f t="shared" si="136"/>
        <v>AG364090</v>
      </c>
      <c r="C4405" s="35" t="s">
        <v>20023</v>
      </c>
      <c r="D4405" s="35" t="str">
        <f t="shared" si="137"/>
        <v>364090 - Fort Shelby Sec 108 Loan</v>
      </c>
      <c r="E4405" s="110">
        <v>36</v>
      </c>
    </row>
    <row r="4406" spans="1:5">
      <c r="A4406" s="58">
        <v>364091</v>
      </c>
      <c r="B4406" s="58" t="str">
        <f t="shared" si="136"/>
        <v>AG364091</v>
      </c>
      <c r="C4406" s="35" t="s">
        <v>20024</v>
      </c>
      <c r="D4406" s="35" t="str">
        <f t="shared" si="137"/>
        <v>364091 - Woodward Garden Sec 108 Loan</v>
      </c>
      <c r="E4406" s="110">
        <v>36</v>
      </c>
    </row>
    <row r="4407" spans="1:5">
      <c r="A4407" s="58">
        <v>364092</v>
      </c>
      <c r="B4407" s="58" t="str">
        <f t="shared" si="136"/>
        <v>AG364092</v>
      </c>
      <c r="C4407" s="35" t="s">
        <v>20025</v>
      </c>
      <c r="D4407" s="35" t="str">
        <f t="shared" si="137"/>
        <v>364092 - Garfield Geothermal Sec 108 Loan</v>
      </c>
      <c r="E4407" s="110">
        <v>36</v>
      </c>
    </row>
    <row r="4408" spans="1:5">
      <c r="A4408" s="58">
        <v>364093</v>
      </c>
      <c r="B4408" s="58" t="str">
        <f t="shared" si="136"/>
        <v>AG364093</v>
      </c>
      <c r="C4408" s="35" t="s">
        <v>20026</v>
      </c>
      <c r="D4408" s="35" t="str">
        <f t="shared" si="137"/>
        <v>364093 - Garfield Sugar Hill Sec 108 Loan</v>
      </c>
      <c r="E4408" s="110">
        <v>36</v>
      </c>
    </row>
    <row r="4409" spans="1:5">
      <c r="A4409" s="58">
        <v>364094</v>
      </c>
      <c r="B4409" s="58" t="str">
        <f t="shared" si="136"/>
        <v>AG364094</v>
      </c>
      <c r="C4409" s="35" t="s">
        <v>13338</v>
      </c>
      <c r="D4409" s="35" t="str">
        <f t="shared" si="137"/>
        <v>364094 - Section 108 Workout Loan Contract</v>
      </c>
      <c r="E4409" s="110">
        <v>36</v>
      </c>
    </row>
    <row r="4410" spans="1:5">
      <c r="A4410" s="58">
        <v>364095</v>
      </c>
      <c r="B4410" s="58" t="str">
        <f t="shared" si="136"/>
        <v>AG364095</v>
      </c>
      <c r="C4410" s="35" t="s">
        <v>20027</v>
      </c>
      <c r="D4410" s="35" t="str">
        <f t="shared" si="137"/>
        <v>364095 - General Grant Economic Dev Initiative EDI_SP</v>
      </c>
      <c r="E4410" s="110">
        <v>36</v>
      </c>
    </row>
    <row r="4411" spans="1:5">
      <c r="A4411" s="58">
        <v>364096</v>
      </c>
      <c r="B4411" s="58" t="str">
        <f t="shared" si="136"/>
        <v>AG364096</v>
      </c>
      <c r="C4411" s="35" t="s">
        <v>20028</v>
      </c>
      <c r="D4411" s="35" t="str">
        <f t="shared" si="137"/>
        <v>364096 - Demolition Arnold House &amp; WSU Comm Properties</v>
      </c>
      <c r="E4411" s="110">
        <v>36</v>
      </c>
    </row>
    <row r="4412" spans="1:5">
      <c r="A4412" s="58">
        <v>364097</v>
      </c>
      <c r="B4412" s="58" t="str">
        <f t="shared" si="136"/>
        <v>AG364097</v>
      </c>
      <c r="C4412" s="35" t="s">
        <v>20029</v>
      </c>
      <c r="D4412" s="35" t="str">
        <f t="shared" si="137"/>
        <v>364097 - Bank on Detroit Public Service</v>
      </c>
      <c r="E4412" s="110">
        <v>36</v>
      </c>
    </row>
    <row r="4413" spans="1:5">
      <c r="A4413" s="58">
        <v>364100</v>
      </c>
      <c r="B4413" s="58" t="str">
        <f t="shared" si="136"/>
        <v>AG364100</v>
      </c>
      <c r="C4413" s="35" t="s">
        <v>20030</v>
      </c>
      <c r="D4413" s="35" t="str">
        <f t="shared" si="137"/>
        <v>364100 - Grass Cutting Interin Assistance _ Public Improvement</v>
      </c>
      <c r="E4413" s="110">
        <v>36</v>
      </c>
    </row>
    <row r="4414" spans="1:5">
      <c r="A4414" s="58">
        <v>364101</v>
      </c>
      <c r="B4414" s="58" t="str">
        <f t="shared" si="136"/>
        <v>AG364101</v>
      </c>
      <c r="C4414" s="35" t="s">
        <v>20031</v>
      </c>
      <c r="D4414" s="35" t="str">
        <f t="shared" si="137"/>
        <v>364101 - The Salvation Army</v>
      </c>
      <c r="E4414" s="110">
        <v>36</v>
      </c>
    </row>
    <row r="4415" spans="1:5">
      <c r="A4415" s="58">
        <v>364102</v>
      </c>
      <c r="B4415" s="58" t="str">
        <f t="shared" si="136"/>
        <v>AG364102</v>
      </c>
      <c r="C4415" s="35" t="s">
        <v>20032</v>
      </c>
      <c r="D4415" s="35" t="str">
        <f t="shared" si="137"/>
        <v>364102 - North Rosedale Civic Association</v>
      </c>
      <c r="E4415" s="110">
        <v>36</v>
      </c>
    </row>
    <row r="4416" spans="1:5">
      <c r="A4416" s="58">
        <v>364103</v>
      </c>
      <c r="B4416" s="58" t="str">
        <f t="shared" si="136"/>
        <v>AG364103</v>
      </c>
      <c r="C4416" s="35" t="s">
        <v>20033</v>
      </c>
      <c r="D4416" s="35" t="str">
        <f t="shared" si="137"/>
        <v>364103 - YMCA</v>
      </c>
      <c r="E4416" s="110">
        <v>36</v>
      </c>
    </row>
    <row r="4417" spans="1:5">
      <c r="A4417" s="58">
        <v>364104</v>
      </c>
      <c r="B4417" s="58" t="str">
        <f t="shared" si="136"/>
        <v>AG364104</v>
      </c>
      <c r="C4417" s="35" t="s">
        <v>20034</v>
      </c>
      <c r="D4417" s="35" t="str">
        <f t="shared" si="137"/>
        <v>364104 - Brush Park Infrastructure _ EDI Grant</v>
      </c>
      <c r="E4417" s="110">
        <v>36</v>
      </c>
    </row>
    <row r="4418" spans="1:5">
      <c r="A4418" s="58">
        <v>364105</v>
      </c>
      <c r="B4418" s="58" t="str">
        <f t="shared" si="136"/>
        <v>AG364105</v>
      </c>
      <c r="C4418" s="35" t="s">
        <v>20035</v>
      </c>
      <c r="D4418" s="35" t="str">
        <f t="shared" si="137"/>
        <v>364105 - Economic Development Initiative Project - EDI Grant Demolition/Redevelopment</v>
      </c>
      <c r="E4418" s="110">
        <v>36</v>
      </c>
    </row>
    <row r="4419" spans="1:5">
      <c r="A4419" s="58">
        <v>364106</v>
      </c>
      <c r="B4419" s="58" t="str">
        <f t="shared" si="136"/>
        <v>AG364106</v>
      </c>
      <c r="C4419" s="35" t="s">
        <v>20036</v>
      </c>
      <c r="D4419" s="35" t="str">
        <f t="shared" si="137"/>
        <v>364106 - Infrastructure Project</v>
      </c>
      <c r="E4419" s="110">
        <v>36</v>
      </c>
    </row>
    <row r="4420" spans="1:5">
      <c r="A4420" s="58">
        <v>364107</v>
      </c>
      <c r="B4420" s="58" t="str">
        <f t="shared" ref="B4420:B4483" si="138">"AG"&amp;A4420</f>
        <v>AG364107</v>
      </c>
      <c r="C4420" s="35" t="s">
        <v>20037</v>
      </c>
      <c r="D4420" s="35" t="str">
        <f t="shared" ref="D4420:D4483" si="139">A4420&amp;" - "&amp;C4420</f>
        <v>364107 - Lead Grant IV</v>
      </c>
      <c r="E4420" s="110">
        <v>36</v>
      </c>
    </row>
    <row r="4421" spans="1:5">
      <c r="A4421" s="58">
        <v>364108</v>
      </c>
      <c r="B4421" s="58" t="str">
        <f t="shared" si="138"/>
        <v>AG364108</v>
      </c>
      <c r="C4421" s="35" t="s">
        <v>20038</v>
      </c>
      <c r="D4421" s="35" t="str">
        <f t="shared" si="139"/>
        <v>364108 - NSP1 Closeout Activity</v>
      </c>
      <c r="E4421" s="110">
        <v>36</v>
      </c>
    </row>
    <row r="4422" spans="1:5">
      <c r="A4422" s="58">
        <v>364109</v>
      </c>
      <c r="B4422" s="58" t="str">
        <f t="shared" si="138"/>
        <v>AG364109</v>
      </c>
      <c r="C4422" s="35" t="s">
        <v>14206</v>
      </c>
      <c r="D4422" s="35" t="str">
        <f t="shared" si="139"/>
        <v>364109 - CDBG Multifamily Housing Dev. &amp; Related Instructure</v>
      </c>
      <c r="E4422" s="110">
        <v>36</v>
      </c>
    </row>
    <row r="4423" spans="1:5">
      <c r="A4423" s="58">
        <v>364110</v>
      </c>
      <c r="B4423" s="58" t="str">
        <f t="shared" si="138"/>
        <v>AG364110</v>
      </c>
      <c r="C4423" s="35" t="s">
        <v>20039</v>
      </c>
      <c r="D4423" s="35" t="str">
        <f t="shared" si="139"/>
        <v>364110 - DBA Demolition General Fund</v>
      </c>
      <c r="E4423" s="110">
        <v>36</v>
      </c>
    </row>
    <row r="4424" spans="1:5">
      <c r="A4424" s="58">
        <v>364111</v>
      </c>
      <c r="B4424" s="58" t="str">
        <f t="shared" si="138"/>
        <v>AG364111</v>
      </c>
      <c r="C4424" s="35" t="s">
        <v>20040</v>
      </c>
      <c r="D4424" s="35" t="str">
        <f t="shared" si="139"/>
        <v>364111 - NSP3 Program Income Closeout</v>
      </c>
      <c r="E4424" s="110">
        <v>36</v>
      </c>
    </row>
    <row r="4425" spans="1:5">
      <c r="A4425" s="58">
        <v>364112</v>
      </c>
      <c r="B4425" s="58" t="str">
        <f t="shared" si="138"/>
        <v>AG364112</v>
      </c>
      <c r="C4425" s="35" t="s">
        <v>20041</v>
      </c>
      <c r="D4425" s="35" t="str">
        <f t="shared" si="139"/>
        <v>364112 - Techtown Det</v>
      </c>
      <c r="E4425" s="110">
        <v>36</v>
      </c>
    </row>
    <row r="4426" spans="1:5">
      <c r="A4426" s="58">
        <v>364113</v>
      </c>
      <c r="B4426" s="58" t="str">
        <f t="shared" si="138"/>
        <v>AG364113</v>
      </c>
      <c r="C4426" s="35" t="s">
        <v>20042</v>
      </c>
      <c r="D4426" s="35" t="str">
        <f t="shared" si="139"/>
        <v>364113 - Conventional Home Repairs</v>
      </c>
      <c r="E4426" s="110">
        <v>36</v>
      </c>
    </row>
    <row r="4427" spans="1:5">
      <c r="A4427" s="58">
        <v>364114</v>
      </c>
      <c r="B4427" s="58" t="str">
        <f t="shared" si="138"/>
        <v>AG364114</v>
      </c>
      <c r="C4427" s="35" t="s">
        <v>20043</v>
      </c>
      <c r="D4427" s="35" t="str">
        <f t="shared" si="139"/>
        <v>364114 - East MI Environmental Action Council</v>
      </c>
      <c r="E4427" s="110">
        <v>36</v>
      </c>
    </row>
    <row r="4428" spans="1:5">
      <c r="A4428" s="58">
        <v>364115</v>
      </c>
      <c r="B4428" s="58" t="str">
        <f t="shared" si="138"/>
        <v>AG364115</v>
      </c>
      <c r="C4428" s="35" t="s">
        <v>20044</v>
      </c>
      <c r="D4428" s="35" t="str">
        <f t="shared" si="139"/>
        <v>364115 - Shar, Incorporate</v>
      </c>
      <c r="E4428" s="110">
        <v>36</v>
      </c>
    </row>
    <row r="4429" spans="1:5">
      <c r="A4429" s="58">
        <v>364116</v>
      </c>
      <c r="B4429" s="58" t="str">
        <f t="shared" si="138"/>
        <v>AG364116</v>
      </c>
      <c r="C4429" s="35" t="s">
        <v>14294</v>
      </c>
      <c r="D4429" s="35" t="str">
        <f t="shared" si="139"/>
        <v>364116 - Siena Literacy Center</v>
      </c>
      <c r="E4429" s="110">
        <v>36</v>
      </c>
    </row>
    <row r="4430" spans="1:5">
      <c r="A4430" s="58">
        <v>364117</v>
      </c>
      <c r="B4430" s="58" t="str">
        <f t="shared" si="138"/>
        <v>AG364117</v>
      </c>
      <c r="C4430" s="35" t="s">
        <v>20045</v>
      </c>
      <c r="D4430" s="35" t="str">
        <f t="shared" si="139"/>
        <v>364117 - Greater Families for Det.</v>
      </c>
      <c r="E4430" s="110">
        <v>36</v>
      </c>
    </row>
    <row r="4431" spans="1:5">
      <c r="A4431" s="58">
        <v>364118</v>
      </c>
      <c r="B4431" s="58" t="str">
        <f t="shared" si="138"/>
        <v>AG364118</v>
      </c>
      <c r="C4431" s="35" t="s">
        <v>20046</v>
      </c>
      <c r="D4431" s="35" t="str">
        <f t="shared" si="139"/>
        <v>364118 - CDBG DDR Admin</v>
      </c>
      <c r="E4431" s="110">
        <v>36</v>
      </c>
    </row>
    <row r="4432" spans="1:5">
      <c r="A4432" s="58">
        <v>364119</v>
      </c>
      <c r="B4432" s="58" t="str">
        <f t="shared" si="138"/>
        <v>AG364119</v>
      </c>
      <c r="C4432" s="35" t="s">
        <v>20047</v>
      </c>
      <c r="D4432" s="35" t="str">
        <f t="shared" si="139"/>
        <v>364119 - CDBG DDR Plan</v>
      </c>
      <c r="E4432" s="110">
        <v>36</v>
      </c>
    </row>
    <row r="4433" spans="1:5">
      <c r="A4433" s="58">
        <v>364120</v>
      </c>
      <c r="B4433" s="58" t="str">
        <f t="shared" si="138"/>
        <v>AG364120</v>
      </c>
      <c r="C4433" s="35" t="s">
        <v>20048</v>
      </c>
      <c r="D4433" s="35" t="str">
        <f t="shared" si="139"/>
        <v>364120 - CDBG DDR Demo</v>
      </c>
      <c r="E4433" s="110">
        <v>36</v>
      </c>
    </row>
    <row r="4434" spans="1:5">
      <c r="A4434" s="58">
        <v>364121</v>
      </c>
      <c r="B4434" s="58" t="str">
        <f t="shared" si="138"/>
        <v>AG364121</v>
      </c>
      <c r="C4434" s="35" t="s">
        <v>20049</v>
      </c>
      <c r="D4434" s="35" t="str">
        <f t="shared" si="139"/>
        <v>364121 - CDBG DDR ED</v>
      </c>
      <c r="E4434" s="110">
        <v>36</v>
      </c>
    </row>
    <row r="4435" spans="1:5">
      <c r="A4435" s="58">
        <v>364122</v>
      </c>
      <c r="B4435" s="58" t="str">
        <f t="shared" si="138"/>
        <v>AG364122</v>
      </c>
      <c r="C4435" s="35" t="s">
        <v>20050</v>
      </c>
      <c r="D4435" s="35" t="str">
        <f t="shared" si="139"/>
        <v>364122 - CDBG DDR IMP</v>
      </c>
      <c r="E4435" s="110">
        <v>36</v>
      </c>
    </row>
    <row r="4436" spans="1:5">
      <c r="A4436" s="58">
        <v>364124</v>
      </c>
      <c r="B4436" s="58" t="str">
        <f t="shared" si="138"/>
        <v>AG364124</v>
      </c>
      <c r="C4436" s="35" t="s">
        <v>14601</v>
      </c>
      <c r="D4436" s="35" t="str">
        <f t="shared" si="139"/>
        <v>364124 - Detroit Rescue Mission (DRMM Genesis House III) Mack</v>
      </c>
      <c r="E4436" s="110">
        <v>36</v>
      </c>
    </row>
    <row r="4437" spans="1:5">
      <c r="A4437" s="58">
        <v>364125</v>
      </c>
      <c r="B4437" s="58" t="str">
        <f t="shared" si="138"/>
        <v>AG364125</v>
      </c>
      <c r="C4437" s="35" t="s">
        <v>20051</v>
      </c>
      <c r="D4437" s="35" t="str">
        <f t="shared" si="139"/>
        <v>364125 - DRMM Genesis House II Chicago</v>
      </c>
      <c r="E4437" s="110">
        <v>36</v>
      </c>
    </row>
    <row r="4438" spans="1:5">
      <c r="A4438" s="58">
        <v>364126</v>
      </c>
      <c r="B4438" s="58" t="str">
        <f t="shared" si="138"/>
        <v>AG364126</v>
      </c>
      <c r="C4438" s="35" t="s">
        <v>20052</v>
      </c>
      <c r="D4438" s="35" t="str">
        <f t="shared" si="139"/>
        <v>364126 - DRMM 3rd Street</v>
      </c>
      <c r="E4438" s="110">
        <v>36</v>
      </c>
    </row>
    <row r="4439" spans="1:5">
      <c r="A4439" s="58">
        <v>364127</v>
      </c>
      <c r="B4439" s="58" t="str">
        <f t="shared" si="138"/>
        <v>AG364127</v>
      </c>
      <c r="C4439" s="35" t="s">
        <v>20053</v>
      </c>
      <c r="D4439" s="35" t="str">
        <f t="shared" si="139"/>
        <v>364127 - DRMM Street Outreach</v>
      </c>
      <c r="E4439" s="110">
        <v>36</v>
      </c>
    </row>
    <row r="4440" spans="1:5">
      <c r="A4440" s="58">
        <v>364128</v>
      </c>
      <c r="B4440" s="58" t="str">
        <f t="shared" si="138"/>
        <v>AG364128</v>
      </c>
      <c r="C4440" s="35" t="s">
        <v>19950</v>
      </c>
      <c r="D4440" s="35" t="str">
        <f t="shared" si="139"/>
        <v>364128 - Matrix Off the Streets</v>
      </c>
      <c r="E4440" s="110">
        <v>36</v>
      </c>
    </row>
    <row r="4441" spans="1:5">
      <c r="A4441" s="58">
        <v>364129</v>
      </c>
      <c r="B4441" s="58" t="str">
        <f t="shared" si="138"/>
        <v>AG364129</v>
      </c>
      <c r="C4441" s="35" t="s">
        <v>20054</v>
      </c>
      <c r="D4441" s="35" t="str">
        <f t="shared" si="139"/>
        <v>364129 - Community Home Support</v>
      </c>
      <c r="E4441" s="110">
        <v>36</v>
      </c>
    </row>
    <row r="4442" spans="1:5">
      <c r="A4442" s="58">
        <v>364130</v>
      </c>
      <c r="B4442" s="58" t="str">
        <f t="shared" si="138"/>
        <v>AG364130</v>
      </c>
      <c r="C4442" s="35" t="s">
        <v>20055</v>
      </c>
      <c r="D4442" s="35" t="str">
        <f t="shared" si="139"/>
        <v>364130 - Detroit Hispanic Development Corp</v>
      </c>
      <c r="E4442" s="110">
        <v>36</v>
      </c>
    </row>
    <row r="4443" spans="1:5">
      <c r="A4443" s="58">
        <v>364131</v>
      </c>
      <c r="B4443" s="58" t="str">
        <f t="shared" si="138"/>
        <v>AG364131</v>
      </c>
      <c r="C4443" s="35" t="s">
        <v>20056</v>
      </c>
      <c r="D4443" s="35" t="str">
        <f t="shared" si="139"/>
        <v>364131 - Holy Cross Services, Inc.</v>
      </c>
      <c r="E4443" s="110">
        <v>36</v>
      </c>
    </row>
    <row r="4444" spans="1:5">
      <c r="A4444" s="58">
        <v>364132</v>
      </c>
      <c r="B4444" s="58" t="str">
        <f t="shared" si="138"/>
        <v>AG364132</v>
      </c>
      <c r="C4444" s="35" t="s">
        <v>20057</v>
      </c>
      <c r="D4444" s="35" t="str">
        <f t="shared" si="139"/>
        <v>364132 - Immanuel Lutheran</v>
      </c>
      <c r="E4444" s="110">
        <v>36</v>
      </c>
    </row>
    <row r="4445" spans="1:5">
      <c r="A4445" s="58">
        <v>364133</v>
      </c>
      <c r="B4445" s="58" t="str">
        <f t="shared" si="138"/>
        <v>AG364133</v>
      </c>
      <c r="C4445" s="35" t="s">
        <v>20058</v>
      </c>
      <c r="D4445" s="35" t="str">
        <f t="shared" si="139"/>
        <v>364133 - Restaurant Opportunity Center of Michigan</v>
      </c>
      <c r="E4445" s="110">
        <v>36</v>
      </c>
    </row>
    <row r="4446" spans="1:5">
      <c r="A4446" s="58">
        <v>364134</v>
      </c>
      <c r="B4446" s="58" t="str">
        <f t="shared" si="138"/>
        <v>AG364134</v>
      </c>
      <c r="C4446" s="35" t="s">
        <v>20059</v>
      </c>
      <c r="D4446" s="35" t="str">
        <f t="shared" si="139"/>
        <v>364134 - Housing Pre-Development Rehab</v>
      </c>
      <c r="E4446" s="110">
        <v>36</v>
      </c>
    </row>
    <row r="4447" spans="1:5">
      <c r="A4447" s="58">
        <v>364135</v>
      </c>
      <c r="B4447" s="58" t="str">
        <f t="shared" si="138"/>
        <v>AG364135</v>
      </c>
      <c r="C4447" s="35" t="s">
        <v>20060</v>
      </c>
      <c r="D4447" s="35" t="str">
        <f t="shared" si="139"/>
        <v>364135 - Housing Pre-Development Construction</v>
      </c>
      <c r="E4447" s="110">
        <v>36</v>
      </c>
    </row>
    <row r="4448" spans="1:5">
      <c r="A4448" s="58">
        <v>364136</v>
      </c>
      <c r="B4448" s="58" t="str">
        <f t="shared" si="138"/>
        <v>AG364136</v>
      </c>
      <c r="C4448" s="35" t="s">
        <v>14691</v>
      </c>
      <c r="D4448" s="35" t="str">
        <f t="shared" si="139"/>
        <v>364136 - Senior Home Repair</v>
      </c>
      <c r="E4448" s="110">
        <v>36</v>
      </c>
    </row>
    <row r="4449" spans="1:5">
      <c r="A4449" s="58">
        <v>365001</v>
      </c>
      <c r="B4449" s="58" t="str">
        <f t="shared" si="138"/>
        <v>AG365001</v>
      </c>
      <c r="C4449" s="35" t="s">
        <v>20061</v>
      </c>
      <c r="D4449" s="35" t="str">
        <f t="shared" si="139"/>
        <v>365001 - Buildings Safety Engineering &amp; Environmental Allocations</v>
      </c>
      <c r="E4449" s="110">
        <v>36</v>
      </c>
    </row>
    <row r="4450" spans="1:5">
      <c r="A4450" s="58">
        <v>365002</v>
      </c>
      <c r="B4450" s="58" t="str">
        <f t="shared" si="138"/>
        <v>AG365002</v>
      </c>
      <c r="C4450" s="35" t="s">
        <v>20062</v>
      </c>
      <c r="D4450" s="35" t="str">
        <f t="shared" si="139"/>
        <v>365002 - Department of Elections Allocation</v>
      </c>
      <c r="E4450" s="110">
        <v>36</v>
      </c>
    </row>
    <row r="4451" spans="1:5">
      <c r="A4451" s="58">
        <v>365003</v>
      </c>
      <c r="B4451" s="58" t="str">
        <f t="shared" si="138"/>
        <v>AG365003</v>
      </c>
      <c r="C4451" s="35" t="s">
        <v>20063</v>
      </c>
      <c r="D4451" s="35" t="str">
        <f t="shared" si="139"/>
        <v>365003 - City Planning Commission/Historic Designation Allocation</v>
      </c>
      <c r="E4451" s="110">
        <v>36</v>
      </c>
    </row>
    <row r="4452" spans="1:5">
      <c r="A4452" s="58">
        <v>365004</v>
      </c>
      <c r="B4452" s="58" t="str">
        <f t="shared" si="138"/>
        <v>AG365004</v>
      </c>
      <c r="C4452" s="35" t="s">
        <v>20064</v>
      </c>
      <c r="D4452" s="35" t="str">
        <f t="shared" si="139"/>
        <v>365004 - General Services Department Allocation</v>
      </c>
      <c r="E4452" s="110">
        <v>36</v>
      </c>
    </row>
    <row r="4453" spans="1:5">
      <c r="A4453" s="58">
        <v>365005</v>
      </c>
      <c r="B4453" s="58" t="str">
        <f t="shared" si="138"/>
        <v>AG365005</v>
      </c>
      <c r="C4453" s="35" t="s">
        <v>20065</v>
      </c>
      <c r="D4453" s="35" t="str">
        <f t="shared" si="139"/>
        <v>365005 - Recreation Center Rehab</v>
      </c>
      <c r="E4453" s="110">
        <v>36</v>
      </c>
    </row>
    <row r="4454" spans="1:5">
      <c r="A4454" s="58">
        <v>365006</v>
      </c>
      <c r="B4454" s="58" t="str">
        <f t="shared" si="138"/>
        <v>AG365006</v>
      </c>
      <c r="C4454" s="35" t="s">
        <v>20066</v>
      </c>
      <c r="D4454" s="35" t="str">
        <f t="shared" si="139"/>
        <v>365006 - PDD Demolition</v>
      </c>
      <c r="E4454" s="110">
        <v>36</v>
      </c>
    </row>
    <row r="4455" spans="1:5">
      <c r="A4455" s="58">
        <v>365007</v>
      </c>
      <c r="B4455" s="58" t="str">
        <f t="shared" si="138"/>
        <v>AG365007</v>
      </c>
      <c r="C4455" s="35" t="s">
        <v>20067</v>
      </c>
      <c r="D4455" s="35" t="str">
        <f t="shared" si="139"/>
        <v>365007 - Summer Jobs Program</v>
      </c>
      <c r="E4455" s="110">
        <v>36</v>
      </c>
    </row>
    <row r="4456" spans="1:5">
      <c r="A4456" s="58">
        <v>365008</v>
      </c>
      <c r="B4456" s="58" t="str">
        <f t="shared" si="138"/>
        <v>AG365008</v>
      </c>
      <c r="C4456" s="35" t="s">
        <v>20068</v>
      </c>
      <c r="D4456" s="35" t="str">
        <f t="shared" si="139"/>
        <v>365008 - HRD Economic Dev &amp; Small Business Dev</v>
      </c>
      <c r="E4456" s="110">
        <v>36</v>
      </c>
    </row>
    <row r="4457" spans="1:5">
      <c r="A4457" s="58">
        <v>365009</v>
      </c>
      <c r="B4457" s="58" t="str">
        <f t="shared" si="138"/>
        <v>AG365009</v>
      </c>
      <c r="C4457" s="35" t="s">
        <v>20069</v>
      </c>
      <c r="D4457" s="35" t="str">
        <f t="shared" si="139"/>
        <v>365009 - Economic Development Commerical Development</v>
      </c>
      <c r="E4457" s="110">
        <v>36</v>
      </c>
    </row>
    <row r="4458" spans="1:5">
      <c r="A4458" s="58">
        <v>365010</v>
      </c>
      <c r="B4458" s="58" t="str">
        <f t="shared" si="138"/>
        <v>AG365010</v>
      </c>
      <c r="C4458" s="35" t="s">
        <v>20070</v>
      </c>
      <c r="D4458" s="35" t="str">
        <f t="shared" si="139"/>
        <v>365010 - Welcome Center_Business Administration</v>
      </c>
      <c r="E4458" s="58">
        <v>36</v>
      </c>
    </row>
    <row r="4459" spans="1:5">
      <c r="A4459" s="58">
        <v>365011</v>
      </c>
      <c r="B4459" s="58" t="str">
        <f t="shared" si="138"/>
        <v>AG365011</v>
      </c>
      <c r="C4459" s="35" t="s">
        <v>20071</v>
      </c>
      <c r="D4459" s="35" t="str">
        <f t="shared" si="139"/>
        <v>365011 - Detroit Supplier Opportunity Support</v>
      </c>
      <c r="E4459" s="58">
        <v>36</v>
      </c>
    </row>
    <row r="4460" spans="1:5">
      <c r="A4460" s="58">
        <v>365012</v>
      </c>
      <c r="B4460" s="58" t="str">
        <f t="shared" si="138"/>
        <v>AG365012</v>
      </c>
      <c r="C4460" s="35" t="s">
        <v>20072</v>
      </c>
      <c r="D4460" s="35" t="str">
        <f t="shared" si="139"/>
        <v>365012 - Detroit Employment Solutions Corp</v>
      </c>
      <c r="E4460" s="110">
        <v>36</v>
      </c>
    </row>
    <row r="4461" spans="1:5">
      <c r="A4461" s="58">
        <v>365070</v>
      </c>
      <c r="B4461" s="58" t="str">
        <f t="shared" si="138"/>
        <v>AG365070</v>
      </c>
      <c r="C4461" s="35" t="s">
        <v>7825</v>
      </c>
      <c r="D4461" s="35" t="str">
        <f t="shared" si="139"/>
        <v>365070 - Development BG</v>
      </c>
      <c r="E4461" s="110">
        <v>36</v>
      </c>
    </row>
    <row r="4462" spans="1:5">
      <c r="A4462" s="58">
        <v>365080</v>
      </c>
      <c r="B4462" s="58" t="str">
        <f t="shared" si="138"/>
        <v>AG365080</v>
      </c>
      <c r="C4462" s="35" t="s">
        <v>20073</v>
      </c>
      <c r="D4462" s="35" t="str">
        <f t="shared" si="139"/>
        <v>365080 - HRD Policy Development &amp; Implementation</v>
      </c>
      <c r="E4462" s="110">
        <v>36</v>
      </c>
    </row>
    <row r="4463" spans="1:5">
      <c r="A4463" s="58">
        <v>365090</v>
      </c>
      <c r="B4463" s="58" t="str">
        <f t="shared" si="138"/>
        <v>AG365090</v>
      </c>
      <c r="C4463" s="35" t="s">
        <v>20074</v>
      </c>
      <c r="D4463" s="35" t="str">
        <f t="shared" si="139"/>
        <v>365090 - GIS Services</v>
      </c>
      <c r="E4463" s="110">
        <v>36</v>
      </c>
    </row>
    <row r="4464" spans="1:5">
      <c r="A4464" s="58">
        <v>365100</v>
      </c>
      <c r="B4464" s="58" t="str">
        <f t="shared" si="138"/>
        <v>AG365100</v>
      </c>
      <c r="C4464" s="35" t="s">
        <v>20075</v>
      </c>
      <c r="D4464" s="35" t="str">
        <f t="shared" si="139"/>
        <v>365100 - Housing &amp; Revitalization Planning</v>
      </c>
      <c r="E4464" s="110">
        <v>36</v>
      </c>
    </row>
    <row r="4465" spans="1:5">
      <c r="A4465" s="58">
        <v>365110</v>
      </c>
      <c r="B4465" s="58" t="str">
        <f t="shared" si="138"/>
        <v>AG365110</v>
      </c>
      <c r="C4465" s="35" t="s">
        <v>20076</v>
      </c>
      <c r="D4465" s="35" t="str">
        <f t="shared" si="139"/>
        <v>365110 - Housing Services</v>
      </c>
      <c r="E4465" s="110">
        <v>36</v>
      </c>
    </row>
    <row r="4466" spans="1:5">
      <c r="A4466" s="58">
        <v>365120</v>
      </c>
      <c r="B4466" s="58" t="str">
        <f t="shared" si="138"/>
        <v>AG365120</v>
      </c>
      <c r="C4466" s="35" t="s">
        <v>20077</v>
      </c>
      <c r="D4466" s="35" t="str">
        <f t="shared" si="139"/>
        <v>365120 - Neighborhood Development - Admin/Planning</v>
      </c>
      <c r="E4466" s="110">
        <v>36</v>
      </c>
    </row>
    <row r="4467" spans="1:5">
      <c r="A4467" s="58">
        <v>365140</v>
      </c>
      <c r="B4467" s="58" t="str">
        <f t="shared" si="138"/>
        <v>AG365140</v>
      </c>
      <c r="C4467" s="35" t="s">
        <v>20078</v>
      </c>
      <c r="D4467" s="35" t="str">
        <f t="shared" si="139"/>
        <v>365140 - Comm Based Org_Eco Dev Tech Assistance</v>
      </c>
      <c r="E4467" s="110">
        <v>36</v>
      </c>
    </row>
    <row r="4468" spans="1:5">
      <c r="A4468" s="58">
        <v>365160</v>
      </c>
      <c r="B4468" s="58" t="str">
        <f t="shared" si="138"/>
        <v>AG365160</v>
      </c>
      <c r="C4468" s="35" t="s">
        <v>20079</v>
      </c>
      <c r="D4468" s="35" t="str">
        <f t="shared" si="139"/>
        <v>365160 - HOME Administration</v>
      </c>
      <c r="E4468" s="110">
        <v>36</v>
      </c>
    </row>
    <row r="4469" spans="1:5">
      <c r="A4469" s="58">
        <v>365440</v>
      </c>
      <c r="B4469" s="58" t="str">
        <f t="shared" si="138"/>
        <v>AG365440</v>
      </c>
      <c r="C4469" s="35" t="s">
        <v>10441</v>
      </c>
      <c r="D4469" s="35" t="str">
        <f t="shared" si="139"/>
        <v>365440 - Public Safety Services</v>
      </c>
      <c r="E4469" s="110">
        <v>36</v>
      </c>
    </row>
    <row r="4470" spans="1:5">
      <c r="A4470" s="58">
        <v>365501</v>
      </c>
      <c r="B4470" s="58" t="str">
        <f t="shared" si="138"/>
        <v>AG365501</v>
      </c>
      <c r="C4470" s="35" t="s">
        <v>19742</v>
      </c>
      <c r="D4470" s="35" t="str">
        <f t="shared" si="139"/>
        <v>365501 - Accounting Aid Society</v>
      </c>
      <c r="E4470" s="110">
        <v>36</v>
      </c>
    </row>
    <row r="4471" spans="1:5">
      <c r="A4471" s="58">
        <v>365502</v>
      </c>
      <c r="B4471" s="58" t="str">
        <f t="shared" si="138"/>
        <v>AG365502</v>
      </c>
      <c r="C4471" s="35" t="s">
        <v>20080</v>
      </c>
      <c r="D4471" s="35" t="str">
        <f t="shared" si="139"/>
        <v>365502 - Adult Well Being Services_365502</v>
      </c>
      <c r="E4471" s="110">
        <v>36</v>
      </c>
    </row>
    <row r="4472" spans="1:5">
      <c r="A4472" s="58">
        <v>365503</v>
      </c>
      <c r="B4472" s="58" t="str">
        <f t="shared" si="138"/>
        <v>AG365503</v>
      </c>
      <c r="C4472" s="35" t="s">
        <v>20081</v>
      </c>
      <c r="D4472" s="35" t="str">
        <f t="shared" si="139"/>
        <v>365503 - Black Family Development</v>
      </c>
      <c r="E4472" s="110">
        <v>36</v>
      </c>
    </row>
    <row r="4473" spans="1:5">
      <c r="A4473" s="58">
        <v>365504</v>
      </c>
      <c r="B4473" s="58" t="str">
        <f t="shared" si="138"/>
        <v>AG365504</v>
      </c>
      <c r="C4473" s="35" t="s">
        <v>20082</v>
      </c>
      <c r="D4473" s="35" t="str">
        <f t="shared" si="139"/>
        <v>365504 - CareFirst Community Health Services</v>
      </c>
      <c r="E4473" s="110">
        <v>36</v>
      </c>
    </row>
    <row r="4474" spans="1:5">
      <c r="A4474" s="58">
        <v>365505</v>
      </c>
      <c r="B4474" s="58" t="str">
        <f t="shared" si="138"/>
        <v>AG365505</v>
      </c>
      <c r="C4474" s="35" t="s">
        <v>20083</v>
      </c>
      <c r="D4474" s="35" t="str">
        <f t="shared" si="139"/>
        <v>365505 - Cass Community Health Services</v>
      </c>
      <c r="E4474" s="110">
        <v>36</v>
      </c>
    </row>
    <row r="4475" spans="1:5">
      <c r="A4475" s="58">
        <v>365506</v>
      </c>
      <c r="B4475" s="58" t="str">
        <f t="shared" si="138"/>
        <v>AG365506</v>
      </c>
      <c r="C4475" s="35" t="s">
        <v>20084</v>
      </c>
      <c r="D4475" s="35" t="str">
        <f t="shared" si="139"/>
        <v>365506 - Catholic Social Services of Wayne County</v>
      </c>
      <c r="E4475" s="110">
        <v>36</v>
      </c>
    </row>
    <row r="4476" spans="1:5">
      <c r="A4476" s="58">
        <v>365507</v>
      </c>
      <c r="B4476" s="58" t="str">
        <f t="shared" si="138"/>
        <v>AG365507</v>
      </c>
      <c r="C4476" s="35" t="s">
        <v>20085</v>
      </c>
      <c r="D4476" s="35" t="str">
        <f t="shared" si="139"/>
        <v>365507 - N.O.A.H</v>
      </c>
      <c r="E4476" s="110">
        <v>36</v>
      </c>
    </row>
    <row r="4477" spans="1:5">
      <c r="A4477" s="58">
        <v>365508</v>
      </c>
      <c r="B4477" s="58" t="str">
        <f t="shared" si="138"/>
        <v>AG365508</v>
      </c>
      <c r="C4477" s="35" t="s">
        <v>20086</v>
      </c>
      <c r="D4477" s="35" t="str">
        <f t="shared" si="139"/>
        <v>365508 - Churches Intervention Evengelical Ministries</v>
      </c>
      <c r="E4477" s="110">
        <v>36</v>
      </c>
    </row>
    <row r="4478" spans="1:5">
      <c r="A4478" s="58">
        <v>365509</v>
      </c>
      <c r="B4478" s="58" t="str">
        <f t="shared" si="138"/>
        <v>AG365509</v>
      </c>
      <c r="C4478" s="35" t="s">
        <v>20087</v>
      </c>
      <c r="D4478" s="35" t="str">
        <f t="shared" si="139"/>
        <v>365509 - Coalition on Temporary Shelter (COTS)_365509</v>
      </c>
      <c r="E4478" s="110">
        <v>36</v>
      </c>
    </row>
    <row r="4479" spans="1:5">
      <c r="A4479" s="58">
        <v>365511</v>
      </c>
      <c r="B4479" s="58" t="str">
        <f t="shared" si="138"/>
        <v>AG365511</v>
      </c>
      <c r="C4479" s="35" t="s">
        <v>20088</v>
      </c>
      <c r="D4479" s="35" t="str">
        <f t="shared" si="139"/>
        <v>365511 - Detroit Rescue Mission_Genesis House III</v>
      </c>
      <c r="E4479" s="110">
        <v>36</v>
      </c>
    </row>
    <row r="4480" spans="1:5">
      <c r="A4480" s="58">
        <v>365513</v>
      </c>
      <c r="B4480" s="58" t="str">
        <f t="shared" si="138"/>
        <v>AG365513</v>
      </c>
      <c r="C4480" s="35" t="s">
        <v>20089</v>
      </c>
      <c r="D4480" s="35" t="str">
        <f t="shared" si="139"/>
        <v>365513 - Detroit Resuce Mission</v>
      </c>
      <c r="E4480" s="110">
        <v>36</v>
      </c>
    </row>
    <row r="4481" spans="1:5">
      <c r="A4481" s="58">
        <v>365514</v>
      </c>
      <c r="B4481" s="58" t="str">
        <f t="shared" si="138"/>
        <v>AG365514</v>
      </c>
      <c r="C4481" s="35" t="s">
        <v>20090</v>
      </c>
      <c r="D4481" s="35" t="str">
        <f t="shared" si="139"/>
        <v>365514 - Detroit Rescue Mission_Genesis House I</v>
      </c>
      <c r="E4481" s="110">
        <v>36</v>
      </c>
    </row>
    <row r="4482" spans="1:5">
      <c r="A4482" s="58">
        <v>365515</v>
      </c>
      <c r="B4482" s="58" t="str">
        <f t="shared" si="138"/>
        <v>AG365515</v>
      </c>
      <c r="C4482" s="35" t="s">
        <v>10075</v>
      </c>
      <c r="D4482" s="35" t="str">
        <f t="shared" si="139"/>
        <v>365515 - Emmanuel House Recovery Program</v>
      </c>
      <c r="E4482" s="110">
        <v>36</v>
      </c>
    </row>
    <row r="4483" spans="1:5">
      <c r="A4483" s="58">
        <v>365516</v>
      </c>
      <c r="B4483" s="58" t="str">
        <f t="shared" si="138"/>
        <v>AG365516</v>
      </c>
      <c r="C4483" s="35" t="s">
        <v>20091</v>
      </c>
      <c r="D4483" s="35" t="str">
        <f t="shared" si="139"/>
        <v>365516 - Forgotten Harvest</v>
      </c>
      <c r="E4483" s="110">
        <v>36</v>
      </c>
    </row>
    <row r="4484" spans="1:5">
      <c r="A4484" s="58">
        <v>365517</v>
      </c>
      <c r="B4484" s="58" t="str">
        <f t="shared" ref="B4484:B4547" si="140">"AG"&amp;A4484</f>
        <v>AG365517</v>
      </c>
      <c r="C4484" s="35" t="s">
        <v>20092</v>
      </c>
      <c r="D4484" s="35" t="str">
        <f t="shared" ref="D4484:D4547" si="141">A4484&amp;" - "&amp;C4484</f>
        <v>365517 - Fort St Presbysterian Church</v>
      </c>
      <c r="E4484" s="110">
        <v>36</v>
      </c>
    </row>
    <row r="4485" spans="1:5">
      <c r="A4485" s="58">
        <v>365518</v>
      </c>
      <c r="B4485" s="58" t="str">
        <f t="shared" si="140"/>
        <v>AG365518</v>
      </c>
      <c r="C4485" s="35" t="s">
        <v>20093</v>
      </c>
      <c r="D4485" s="35" t="str">
        <f t="shared" si="141"/>
        <v>365518 - Freedom House_365518</v>
      </c>
      <c r="E4485" s="110">
        <v>36</v>
      </c>
    </row>
    <row r="4486" spans="1:5">
      <c r="A4486" s="58">
        <v>365519</v>
      </c>
      <c r="B4486" s="58" t="str">
        <f t="shared" si="140"/>
        <v>AG365519</v>
      </c>
      <c r="C4486" s="35" t="s">
        <v>20094</v>
      </c>
      <c r="D4486" s="35" t="str">
        <f t="shared" si="141"/>
        <v>365519 - Legal Aid And Defendet Association</v>
      </c>
      <c r="E4486" s="110">
        <v>36</v>
      </c>
    </row>
    <row r="4487" spans="1:5">
      <c r="A4487" s="58">
        <v>365520</v>
      </c>
      <c r="B4487" s="58" t="str">
        <f t="shared" si="140"/>
        <v>AG365520</v>
      </c>
      <c r="C4487" s="35" t="s">
        <v>20095</v>
      </c>
      <c r="D4487" s="35" t="str">
        <f t="shared" si="141"/>
        <v>365520 - L.I.F.T Women's Resource Center</v>
      </c>
      <c r="E4487" s="110">
        <v>36</v>
      </c>
    </row>
    <row r="4488" spans="1:5">
      <c r="A4488" s="58">
        <v>365522</v>
      </c>
      <c r="B4488" s="58" t="str">
        <f t="shared" si="140"/>
        <v>AG365522</v>
      </c>
      <c r="C4488" s="35" t="s">
        <v>20096</v>
      </c>
      <c r="D4488" s="35" t="str">
        <f t="shared" si="141"/>
        <v>365522 - Michigan Legal Service</v>
      </c>
      <c r="E4488" s="110">
        <v>36</v>
      </c>
    </row>
    <row r="4489" spans="1:5">
      <c r="A4489" s="58">
        <v>365524</v>
      </c>
      <c r="B4489" s="58" t="str">
        <f t="shared" si="140"/>
        <v>AG365524</v>
      </c>
      <c r="C4489" s="35" t="s">
        <v>20097</v>
      </c>
      <c r="D4489" s="35" t="str">
        <f t="shared" si="141"/>
        <v>365524 - New Hope Community Development NPHC</v>
      </c>
      <c r="E4489" s="110">
        <v>36</v>
      </c>
    </row>
    <row r="4490" spans="1:5">
      <c r="A4490" s="58">
        <v>365525</v>
      </c>
      <c r="B4490" s="58" t="str">
        <f t="shared" si="140"/>
        <v>AG365525</v>
      </c>
      <c r="C4490" s="35" t="s">
        <v>20098</v>
      </c>
      <c r="D4490" s="35" t="str">
        <f t="shared" si="141"/>
        <v>365525 - NSO 24 Hour Walk_In Center</v>
      </c>
      <c r="E4490" s="110">
        <v>36</v>
      </c>
    </row>
    <row r="4491" spans="1:5">
      <c r="A4491" s="58">
        <v>365526</v>
      </c>
      <c r="B4491" s="58" t="str">
        <f t="shared" si="140"/>
        <v>AG365526</v>
      </c>
      <c r="C4491" s="35" t="s">
        <v>20099</v>
      </c>
      <c r="D4491" s="35" t="str">
        <f t="shared" si="141"/>
        <v>365526 - Operation Get Down, Inc.</v>
      </c>
      <c r="E4491" s="110">
        <v>36</v>
      </c>
    </row>
    <row r="4492" spans="1:5">
      <c r="A4492" s="58">
        <v>365527</v>
      </c>
      <c r="B4492" s="58" t="str">
        <f t="shared" si="140"/>
        <v>AG365527</v>
      </c>
      <c r="C4492" s="35" t="s">
        <v>20100</v>
      </c>
      <c r="D4492" s="35" t="str">
        <f t="shared" si="141"/>
        <v>365527 - Simon House_365527</v>
      </c>
      <c r="E4492" s="110">
        <v>36</v>
      </c>
    </row>
    <row r="4493" spans="1:5">
      <c r="A4493" s="58">
        <v>365528</v>
      </c>
      <c r="B4493" s="58" t="str">
        <f t="shared" si="140"/>
        <v>AG365528</v>
      </c>
      <c r="C4493" s="35" t="s">
        <v>20101</v>
      </c>
      <c r="D4493" s="35" t="str">
        <f t="shared" si="141"/>
        <v>365528 - Southwest Housing Solutions corporation</v>
      </c>
      <c r="E4493" s="110">
        <v>36</v>
      </c>
    </row>
    <row r="4494" spans="1:5">
      <c r="A4494" s="58">
        <v>365529</v>
      </c>
      <c r="B4494" s="58" t="str">
        <f t="shared" si="140"/>
        <v>AG365529</v>
      </c>
      <c r="C4494" s="35" t="s">
        <v>20102</v>
      </c>
      <c r="D4494" s="35" t="str">
        <f t="shared" si="141"/>
        <v>365529 - St. Christine Christian Services</v>
      </c>
      <c r="E4494" s="110">
        <v>36</v>
      </c>
    </row>
    <row r="4495" spans="1:5">
      <c r="A4495" s="58">
        <v>365530</v>
      </c>
      <c r="B4495" s="58" t="str">
        <f t="shared" si="140"/>
        <v>AG365530</v>
      </c>
      <c r="C4495" s="35" t="s">
        <v>20103</v>
      </c>
      <c r="D4495" s="35" t="str">
        <f t="shared" si="141"/>
        <v>365530 - St. John Community Center_365530</v>
      </c>
      <c r="E4495" s="110">
        <v>36</v>
      </c>
    </row>
    <row r="4496" spans="1:5">
      <c r="A4496" s="58">
        <v>365531</v>
      </c>
      <c r="B4496" s="58" t="str">
        <f t="shared" si="140"/>
        <v>AG365531</v>
      </c>
      <c r="C4496" s="35" t="s">
        <v>20104</v>
      </c>
      <c r="D4496" s="35" t="str">
        <f t="shared" si="141"/>
        <v>365531 - United Community Housing Coalition_365531</v>
      </c>
      <c r="E4496" s="110">
        <v>36</v>
      </c>
    </row>
    <row r="4497" spans="1:5">
      <c r="A4497" s="58">
        <v>365532</v>
      </c>
      <c r="B4497" s="58" t="str">
        <f t="shared" si="140"/>
        <v>AG365532</v>
      </c>
      <c r="C4497" s="35" t="s">
        <v>20105</v>
      </c>
      <c r="D4497" s="35" t="str">
        <f t="shared" si="141"/>
        <v>365532 - United Sisters of Charity</v>
      </c>
      <c r="E4497" s="110">
        <v>36</v>
      </c>
    </row>
    <row r="4498" spans="1:5">
      <c r="A4498" s="58">
        <v>365533</v>
      </c>
      <c r="B4498" s="58" t="str">
        <f t="shared" si="140"/>
        <v>AG365533</v>
      </c>
      <c r="C4498" s="35" t="s">
        <v>20106</v>
      </c>
      <c r="D4498" s="35" t="str">
        <f t="shared" si="141"/>
        <v>365533 - Wayne County Neigh Legal Services</v>
      </c>
      <c r="E4498" s="110">
        <v>36</v>
      </c>
    </row>
    <row r="4499" spans="1:5">
      <c r="A4499" s="58">
        <v>365534</v>
      </c>
      <c r="B4499" s="58" t="str">
        <f t="shared" si="140"/>
        <v>AG365534</v>
      </c>
      <c r="C4499" s="35" t="s">
        <v>20107</v>
      </c>
      <c r="D4499" s="35" t="str">
        <f t="shared" si="141"/>
        <v>365534 - Detroit Catholic Pastoral Alliance</v>
      </c>
      <c r="E4499" s="110">
        <v>36</v>
      </c>
    </row>
    <row r="4500" spans="1:5">
      <c r="A4500" s="58">
        <v>365535</v>
      </c>
      <c r="B4500" s="58" t="str">
        <f t="shared" si="140"/>
        <v>AG365535</v>
      </c>
      <c r="C4500" s="35" t="s">
        <v>20108</v>
      </c>
      <c r="D4500" s="35" t="str">
        <f t="shared" si="141"/>
        <v>365535 - Joy Southfield Development Corporation, Inc.</v>
      </c>
      <c r="E4500" s="110">
        <v>36</v>
      </c>
    </row>
    <row r="4501" spans="1:5">
      <c r="A4501" s="58">
        <v>365536</v>
      </c>
      <c r="B4501" s="58" t="str">
        <f t="shared" si="140"/>
        <v>AG365536</v>
      </c>
      <c r="C4501" s="35" t="s">
        <v>20109</v>
      </c>
      <c r="D4501" s="35" t="str">
        <f t="shared" si="141"/>
        <v>365536 - University Commons Organization</v>
      </c>
      <c r="E4501" s="110">
        <v>36</v>
      </c>
    </row>
    <row r="4502" spans="1:5">
      <c r="A4502" s="58">
        <v>365537</v>
      </c>
      <c r="B4502" s="58" t="str">
        <f t="shared" si="140"/>
        <v>AG365537</v>
      </c>
      <c r="C4502" s="35" t="s">
        <v>20110</v>
      </c>
      <c r="D4502" s="35" t="str">
        <f t="shared" si="141"/>
        <v>365537 - Warren_Conner Developemt Coalition</v>
      </c>
      <c r="E4502" s="110">
        <v>36</v>
      </c>
    </row>
    <row r="4503" spans="1:5">
      <c r="A4503" s="58">
        <v>365538</v>
      </c>
      <c r="B4503" s="58" t="str">
        <f t="shared" si="140"/>
        <v>AG365538</v>
      </c>
      <c r="C4503" s="35" t="s">
        <v>20111</v>
      </c>
      <c r="D4503" s="35" t="str">
        <f t="shared" si="141"/>
        <v>365538 - Warren_Conner development Coalition_365538</v>
      </c>
      <c r="E4503" s="110">
        <v>36</v>
      </c>
    </row>
    <row r="4504" spans="1:5">
      <c r="A4504" s="58">
        <v>365539</v>
      </c>
      <c r="B4504" s="58" t="str">
        <f t="shared" si="140"/>
        <v>AG365539</v>
      </c>
      <c r="C4504" s="35" t="s">
        <v>20112</v>
      </c>
      <c r="D4504" s="35" t="str">
        <f t="shared" si="141"/>
        <v>365539 - Woodward Avenue Action Association</v>
      </c>
      <c r="E4504" s="110">
        <v>36</v>
      </c>
    </row>
    <row r="4505" spans="1:5">
      <c r="A4505" s="58">
        <v>365540</v>
      </c>
      <c r="B4505" s="58" t="str">
        <f t="shared" si="140"/>
        <v>AG365540</v>
      </c>
      <c r="C4505" s="35" t="s">
        <v>20113</v>
      </c>
      <c r="D4505" s="35" t="str">
        <f t="shared" si="141"/>
        <v>365540 - Detroit Affordable Homes, Inc.</v>
      </c>
      <c r="E4505" s="110">
        <v>36</v>
      </c>
    </row>
    <row r="4506" spans="1:5">
      <c r="A4506" s="58">
        <v>365541</v>
      </c>
      <c r="B4506" s="58" t="str">
        <f t="shared" si="140"/>
        <v>AG365541</v>
      </c>
      <c r="C4506" s="35" t="s">
        <v>20114</v>
      </c>
      <c r="D4506" s="35" t="str">
        <f t="shared" si="141"/>
        <v>365541 - Detroiters Working for Environmental Justice</v>
      </c>
      <c r="E4506" s="110">
        <v>36</v>
      </c>
    </row>
    <row r="4507" spans="1:5">
      <c r="A4507" s="58">
        <v>365542</v>
      </c>
      <c r="B4507" s="58" t="str">
        <f t="shared" si="140"/>
        <v>AG365542</v>
      </c>
      <c r="C4507" s="35" t="s">
        <v>20115</v>
      </c>
      <c r="D4507" s="35" t="str">
        <f t="shared" si="141"/>
        <v>365542 - Eastern Market Advancement Coalition</v>
      </c>
      <c r="E4507" s="110">
        <v>36</v>
      </c>
    </row>
    <row r="4508" spans="1:5">
      <c r="A4508" s="58">
        <v>365543</v>
      </c>
      <c r="B4508" s="58" t="str">
        <f t="shared" si="140"/>
        <v>AG365543</v>
      </c>
      <c r="C4508" s="35" t="s">
        <v>20116</v>
      </c>
      <c r="D4508" s="35" t="str">
        <f t="shared" si="141"/>
        <v>365543 - Jefferson East Inc</v>
      </c>
      <c r="E4508" s="110">
        <v>36</v>
      </c>
    </row>
    <row r="4509" spans="1:5">
      <c r="A4509" s="58">
        <v>365544</v>
      </c>
      <c r="B4509" s="58" t="str">
        <f t="shared" si="140"/>
        <v>AG365544</v>
      </c>
      <c r="C4509" s="35" t="s">
        <v>20117</v>
      </c>
      <c r="D4509" s="35" t="str">
        <f t="shared" si="141"/>
        <v>365544 - Southwest Detroit Business Assoc</v>
      </c>
      <c r="E4509" s="110">
        <v>36</v>
      </c>
    </row>
    <row r="4510" spans="1:5">
      <c r="A4510" s="58">
        <v>365545</v>
      </c>
      <c r="B4510" s="58" t="str">
        <f t="shared" si="140"/>
        <v>AG365545</v>
      </c>
      <c r="C4510" s="35" t="s">
        <v>20118</v>
      </c>
      <c r="D4510" s="35" t="str">
        <f t="shared" si="141"/>
        <v>365545 - Union Grace Community Development corporation</v>
      </c>
      <c r="E4510" s="110">
        <v>36</v>
      </c>
    </row>
    <row r="4511" spans="1:5">
      <c r="A4511" s="58">
        <v>365546</v>
      </c>
      <c r="B4511" s="58" t="str">
        <f t="shared" si="140"/>
        <v>AG365546</v>
      </c>
      <c r="C4511" s="35" t="s">
        <v>20119</v>
      </c>
      <c r="D4511" s="35" t="str">
        <f t="shared" si="141"/>
        <v>365546 - Young Detroit builders</v>
      </c>
      <c r="E4511" s="110">
        <v>36</v>
      </c>
    </row>
    <row r="4512" spans="1:5">
      <c r="A4512" s="58">
        <v>365547</v>
      </c>
      <c r="B4512" s="58" t="str">
        <f t="shared" si="140"/>
        <v>AG365547</v>
      </c>
      <c r="C4512" s="35" t="s">
        <v>20120</v>
      </c>
      <c r="D4512" s="35" t="str">
        <f t="shared" si="141"/>
        <v>365547 - Adult Well Being Services</v>
      </c>
      <c r="E4512" s="110">
        <v>36</v>
      </c>
    </row>
    <row r="4513" spans="1:5">
      <c r="A4513" s="58">
        <v>365548</v>
      </c>
      <c r="B4513" s="58" t="str">
        <f t="shared" si="140"/>
        <v>AG365548</v>
      </c>
      <c r="C4513" s="35" t="s">
        <v>20121</v>
      </c>
      <c r="D4513" s="35" t="str">
        <f t="shared" si="141"/>
        <v>365548 - Holy Cross Children's Services</v>
      </c>
      <c r="E4513" s="110">
        <v>36</v>
      </c>
    </row>
    <row r="4514" spans="1:5">
      <c r="A4514" s="58">
        <v>365549</v>
      </c>
      <c r="B4514" s="58" t="str">
        <f t="shared" si="140"/>
        <v>AG365549</v>
      </c>
      <c r="C4514" s="35" t="s">
        <v>20122</v>
      </c>
      <c r="D4514" s="35" t="str">
        <f t="shared" si="141"/>
        <v>365549 - Coalition on Temporary Shelter (COTS)</v>
      </c>
      <c r="E4514" s="110">
        <v>36</v>
      </c>
    </row>
    <row r="4515" spans="1:5">
      <c r="A4515" s="58">
        <v>365550</v>
      </c>
      <c r="B4515" s="58" t="str">
        <f t="shared" si="140"/>
        <v>AG365550</v>
      </c>
      <c r="C4515" s="35" t="s">
        <v>20123</v>
      </c>
      <c r="D4515" s="35" t="str">
        <f t="shared" si="141"/>
        <v>365550 - Fellowship on Non Profit Housing Corporation</v>
      </c>
      <c r="E4515" s="110">
        <v>36</v>
      </c>
    </row>
    <row r="4516" spans="1:5">
      <c r="A4516" s="58">
        <v>365551</v>
      </c>
      <c r="B4516" s="58" t="str">
        <f t="shared" si="140"/>
        <v>AG365551</v>
      </c>
      <c r="C4516" s="35" t="s">
        <v>20124</v>
      </c>
      <c r="D4516" s="35" t="str">
        <f t="shared" si="141"/>
        <v>365551 - Focus: HOPE</v>
      </c>
      <c r="E4516" s="110">
        <v>36</v>
      </c>
    </row>
    <row r="4517" spans="1:5">
      <c r="A4517" s="58">
        <v>365552</v>
      </c>
      <c r="B4517" s="58" t="str">
        <f t="shared" si="140"/>
        <v>AG365552</v>
      </c>
      <c r="C4517" s="35" t="s">
        <v>20125</v>
      </c>
      <c r="D4517" s="35" t="str">
        <f t="shared" si="141"/>
        <v>365552 - Homes For Black Children</v>
      </c>
      <c r="E4517" s="110">
        <v>36</v>
      </c>
    </row>
    <row r="4518" spans="1:5">
      <c r="A4518" s="58">
        <v>365553</v>
      </c>
      <c r="B4518" s="58" t="str">
        <f t="shared" si="140"/>
        <v>AG365553</v>
      </c>
      <c r="C4518" s="35" t="s">
        <v>20126</v>
      </c>
      <c r="D4518" s="35" t="str">
        <f t="shared" si="141"/>
        <v>365553 - Samaritan Homes, Inc.</v>
      </c>
      <c r="E4518" s="110">
        <v>36</v>
      </c>
    </row>
    <row r="4519" spans="1:5">
      <c r="A4519" s="58">
        <v>365554</v>
      </c>
      <c r="B4519" s="58" t="str">
        <f t="shared" si="140"/>
        <v>AG365554</v>
      </c>
      <c r="C4519" s="35" t="s">
        <v>20127</v>
      </c>
      <c r="D4519" s="35" t="str">
        <f t="shared" si="141"/>
        <v>365554 - St. John Community Center_365554</v>
      </c>
      <c r="E4519" s="110">
        <v>36</v>
      </c>
    </row>
    <row r="4520" spans="1:5">
      <c r="A4520" s="58">
        <v>365555</v>
      </c>
      <c r="B4520" s="58" t="str">
        <f t="shared" si="140"/>
        <v>AG365555</v>
      </c>
      <c r="C4520" s="35" t="s">
        <v>20128</v>
      </c>
      <c r="D4520" s="35" t="str">
        <f t="shared" si="141"/>
        <v>365555 - Warren_Conner Development Coalition</v>
      </c>
      <c r="E4520" s="110">
        <v>36</v>
      </c>
    </row>
    <row r="4521" spans="1:5">
      <c r="A4521" s="58">
        <v>365556</v>
      </c>
      <c r="B4521" s="58" t="str">
        <f t="shared" si="140"/>
        <v>AG365556</v>
      </c>
      <c r="C4521" s="35" t="s">
        <v>20129</v>
      </c>
      <c r="D4521" s="35" t="str">
        <f t="shared" si="141"/>
        <v>365556 - Sickle Cell PFR</v>
      </c>
      <c r="E4521" s="110">
        <v>36</v>
      </c>
    </row>
    <row r="4522" spans="1:5">
      <c r="A4522" s="58">
        <v>365557</v>
      </c>
      <c r="B4522" s="58" t="str">
        <f t="shared" si="140"/>
        <v>AG365557</v>
      </c>
      <c r="C4522" s="35" t="s">
        <v>20130</v>
      </c>
      <c r="D4522" s="35" t="str">
        <f t="shared" si="141"/>
        <v>365557 - Amandia Community Development Corporation</v>
      </c>
      <c r="E4522" s="110">
        <v>36</v>
      </c>
    </row>
    <row r="4523" spans="1:5">
      <c r="A4523" s="58">
        <v>365558</v>
      </c>
      <c r="B4523" s="58" t="str">
        <f t="shared" si="140"/>
        <v>AG365558</v>
      </c>
      <c r="C4523" s="35" t="s">
        <v>20131</v>
      </c>
      <c r="D4523" s="35" t="str">
        <f t="shared" si="141"/>
        <v>365558 - City Year</v>
      </c>
      <c r="E4523" s="110">
        <v>36</v>
      </c>
    </row>
    <row r="4524" spans="1:5">
      <c r="A4524" s="58">
        <v>365559</v>
      </c>
      <c r="B4524" s="58" t="str">
        <f t="shared" si="140"/>
        <v>AG365559</v>
      </c>
      <c r="C4524" s="35" t="s">
        <v>20132</v>
      </c>
      <c r="D4524" s="35" t="str">
        <f t="shared" si="141"/>
        <v>365559 - Coleman A. Young Foundation</v>
      </c>
      <c r="E4524" s="110">
        <v>36</v>
      </c>
    </row>
    <row r="4525" spans="1:5">
      <c r="A4525" s="58">
        <v>365560</v>
      </c>
      <c r="B4525" s="58" t="str">
        <f t="shared" si="140"/>
        <v>AG365560</v>
      </c>
      <c r="C4525" s="35" t="s">
        <v>20133</v>
      </c>
      <c r="D4525" s="35" t="str">
        <f t="shared" si="141"/>
        <v>365560 - Detroit Alliance For Fair Banking</v>
      </c>
      <c r="E4525" s="110">
        <v>36</v>
      </c>
    </row>
    <row r="4526" spans="1:5">
      <c r="A4526" s="58">
        <v>365561</v>
      </c>
      <c r="B4526" s="58" t="str">
        <f t="shared" si="140"/>
        <v>AG365561</v>
      </c>
      <c r="C4526" s="35" t="s">
        <v>20134</v>
      </c>
      <c r="D4526" s="35" t="str">
        <f t="shared" si="141"/>
        <v>365561 - Detroit Area Pre College Engineering Program Inc</v>
      </c>
      <c r="E4526" s="110">
        <v>36</v>
      </c>
    </row>
    <row r="4527" spans="1:5">
      <c r="A4527" s="58">
        <v>365562</v>
      </c>
      <c r="B4527" s="58" t="str">
        <f t="shared" si="140"/>
        <v>AG365562</v>
      </c>
      <c r="C4527" s="35" t="s">
        <v>20135</v>
      </c>
      <c r="D4527" s="35" t="str">
        <f t="shared" si="141"/>
        <v>365562 - Detroit Parent Network_365562</v>
      </c>
      <c r="E4527" s="110">
        <v>36</v>
      </c>
    </row>
    <row r="4528" spans="1:5">
      <c r="A4528" s="58">
        <v>365563</v>
      </c>
      <c r="B4528" s="58" t="str">
        <f t="shared" si="140"/>
        <v>AG365563</v>
      </c>
      <c r="C4528" s="35" t="s">
        <v>20136</v>
      </c>
      <c r="D4528" s="35" t="str">
        <f t="shared" si="141"/>
        <v>365563 - Dexter Elmhurst Community Center</v>
      </c>
      <c r="E4528" s="110">
        <v>36</v>
      </c>
    </row>
    <row r="4529" spans="1:5">
      <c r="A4529" s="58">
        <v>365564</v>
      </c>
      <c r="B4529" s="58" t="str">
        <f t="shared" si="140"/>
        <v>AG365564</v>
      </c>
      <c r="C4529" s="35" t="s">
        <v>19657</v>
      </c>
      <c r="D4529" s="35" t="str">
        <f t="shared" si="141"/>
        <v>365564 - Dominican Literacy Center</v>
      </c>
      <c r="E4529" s="110">
        <v>36</v>
      </c>
    </row>
    <row r="4530" spans="1:5">
      <c r="A4530" s="58">
        <v>365566</v>
      </c>
      <c r="B4530" s="58" t="str">
        <f t="shared" si="140"/>
        <v>AG365566</v>
      </c>
      <c r="C4530" s="35" t="s">
        <v>20137</v>
      </c>
      <c r="D4530" s="35" t="str">
        <f t="shared" si="141"/>
        <v>365566 - International Foundation for Teaching</v>
      </c>
      <c r="E4530" s="110">
        <v>36</v>
      </c>
    </row>
    <row r="4531" spans="1:5">
      <c r="A4531" s="58">
        <v>365567</v>
      </c>
      <c r="B4531" s="58" t="str">
        <f t="shared" si="140"/>
        <v>AG365567</v>
      </c>
      <c r="C4531" s="35" t="s">
        <v>9146</v>
      </c>
      <c r="D4531" s="35" t="str">
        <f t="shared" si="141"/>
        <v>365567 - Life Directions</v>
      </c>
      <c r="E4531" s="110">
        <v>36</v>
      </c>
    </row>
    <row r="4532" spans="1:5">
      <c r="A4532" s="58">
        <v>365568</v>
      </c>
      <c r="B4532" s="58" t="str">
        <f t="shared" si="140"/>
        <v>AG365568</v>
      </c>
      <c r="C4532" s="35" t="s">
        <v>20138</v>
      </c>
      <c r="D4532" s="35" t="str">
        <f t="shared" si="141"/>
        <v>365568 - Matrix Human Services Connecting Families</v>
      </c>
      <c r="E4532" s="110">
        <v>36</v>
      </c>
    </row>
    <row r="4533" spans="1:5">
      <c r="A4533" s="58">
        <v>365569</v>
      </c>
      <c r="B4533" s="58" t="str">
        <f t="shared" si="140"/>
        <v>AG365569</v>
      </c>
      <c r="C4533" s="35" t="s">
        <v>19871</v>
      </c>
      <c r="D4533" s="35" t="str">
        <f t="shared" si="141"/>
        <v>365569 - Mercy Education Project</v>
      </c>
      <c r="E4533" s="110">
        <v>36</v>
      </c>
    </row>
    <row r="4534" spans="1:5">
      <c r="A4534" s="58">
        <v>365570</v>
      </c>
      <c r="B4534" s="58" t="str">
        <f t="shared" si="140"/>
        <v>AG365570</v>
      </c>
      <c r="C4534" s="35" t="s">
        <v>20139</v>
      </c>
      <c r="D4534" s="35" t="str">
        <f t="shared" si="141"/>
        <v>365570 - Peoples Community Service of Metro Detroit</v>
      </c>
      <c r="E4534" s="110">
        <v>36</v>
      </c>
    </row>
    <row r="4535" spans="1:5">
      <c r="A4535" s="58">
        <v>365571</v>
      </c>
      <c r="B4535" s="58" t="str">
        <f t="shared" si="140"/>
        <v>AG365571</v>
      </c>
      <c r="C4535" s="35" t="s">
        <v>20140</v>
      </c>
      <c r="D4535" s="35" t="str">
        <f t="shared" si="141"/>
        <v>365571 - Project Seed</v>
      </c>
      <c r="E4535" s="110">
        <v>36</v>
      </c>
    </row>
    <row r="4536" spans="1:5">
      <c r="A4536" s="58">
        <v>365572</v>
      </c>
      <c r="B4536" s="58" t="str">
        <f t="shared" si="140"/>
        <v>AG365572</v>
      </c>
      <c r="C4536" s="35" t="s">
        <v>20141</v>
      </c>
      <c r="D4536" s="35" t="str">
        <f t="shared" si="141"/>
        <v>365572 - Pro Literacy Detroit</v>
      </c>
      <c r="E4536" s="110">
        <v>36</v>
      </c>
    </row>
    <row r="4537" spans="1:5">
      <c r="A4537" s="58">
        <v>365573</v>
      </c>
      <c r="B4537" s="58" t="str">
        <f t="shared" si="140"/>
        <v>AG365573</v>
      </c>
      <c r="C4537" s="35" t="s">
        <v>20142</v>
      </c>
      <c r="D4537" s="35" t="str">
        <f t="shared" si="141"/>
        <v>365573 - Sickle Cell Disease Association</v>
      </c>
      <c r="E4537" s="110">
        <v>36</v>
      </c>
    </row>
    <row r="4538" spans="1:5">
      <c r="A4538" s="58">
        <v>365574</v>
      </c>
      <c r="B4538" s="58" t="str">
        <f t="shared" si="140"/>
        <v>AG365574</v>
      </c>
      <c r="C4538" s="35" t="s">
        <v>20143</v>
      </c>
      <c r="D4538" s="35" t="str">
        <f t="shared" si="141"/>
        <v>365574 - Teen HYPE Youth Development Program</v>
      </c>
      <c r="E4538" s="110">
        <v>36</v>
      </c>
    </row>
    <row r="4539" spans="1:5">
      <c r="A4539" s="58">
        <v>365575</v>
      </c>
      <c r="B4539" s="58" t="str">
        <f t="shared" si="140"/>
        <v>AG365575</v>
      </c>
      <c r="C4539" s="35" t="s">
        <v>20144</v>
      </c>
      <c r="D4539" s="35" t="str">
        <f t="shared" si="141"/>
        <v>365575 - The Architectural Salvage Warehouse of Detroit</v>
      </c>
      <c r="E4539" s="110">
        <v>36</v>
      </c>
    </row>
    <row r="4540" spans="1:5">
      <c r="A4540" s="58">
        <v>365576</v>
      </c>
      <c r="B4540" s="58" t="str">
        <f t="shared" si="140"/>
        <v>AG365576</v>
      </c>
      <c r="C4540" s="35" t="s">
        <v>20145</v>
      </c>
      <c r="D4540" s="35" t="str">
        <f t="shared" si="141"/>
        <v>365576 - Urban Neighborhood Initiatives_365576</v>
      </c>
      <c r="E4540" s="110">
        <v>36</v>
      </c>
    </row>
    <row r="4541" spans="1:5">
      <c r="A4541" s="58">
        <v>365577</v>
      </c>
      <c r="B4541" s="58" t="str">
        <f t="shared" si="140"/>
        <v>AG365577</v>
      </c>
      <c r="C4541" s="35" t="s">
        <v>20146</v>
      </c>
      <c r="D4541" s="35" t="str">
        <f t="shared" si="141"/>
        <v>365577 - Volunteers in Prevention, Probation &amp; Prisons</v>
      </c>
      <c r="E4541" s="110">
        <v>36</v>
      </c>
    </row>
    <row r="4542" spans="1:5">
      <c r="A4542" s="58">
        <v>365578</v>
      </c>
      <c r="B4542" s="58" t="str">
        <f t="shared" si="140"/>
        <v>AG365578</v>
      </c>
      <c r="C4542" s="35" t="s">
        <v>20147</v>
      </c>
      <c r="D4542" s="35" t="str">
        <f t="shared" si="141"/>
        <v>365578 - VSA Michigan</v>
      </c>
      <c r="E4542" s="110">
        <v>36</v>
      </c>
    </row>
    <row r="4543" spans="1:5">
      <c r="A4543" s="58">
        <v>365580</v>
      </c>
      <c r="B4543" s="58" t="str">
        <f t="shared" si="140"/>
        <v>AG365580</v>
      </c>
      <c r="C4543" s="35" t="s">
        <v>20148</v>
      </c>
      <c r="D4543" s="35" t="str">
        <f t="shared" si="141"/>
        <v>365580 - Detroit East</v>
      </c>
      <c r="E4543" s="110">
        <v>36</v>
      </c>
    </row>
    <row r="4544" spans="1:5">
      <c r="A4544" s="58">
        <v>365582</v>
      </c>
      <c r="B4544" s="58" t="str">
        <f t="shared" si="140"/>
        <v>AG365582</v>
      </c>
      <c r="C4544" s="35" t="s">
        <v>20149</v>
      </c>
      <c r="D4544" s="35" t="str">
        <f t="shared" si="141"/>
        <v>365582 - New Center Community Mental Health Services</v>
      </c>
      <c r="E4544" s="110">
        <v>36</v>
      </c>
    </row>
    <row r="4545" spans="1:5">
      <c r="A4545" s="58">
        <v>365583</v>
      </c>
      <c r="B4545" s="58" t="str">
        <f t="shared" si="140"/>
        <v>AG365583</v>
      </c>
      <c r="C4545" s="35" t="s">
        <v>20150</v>
      </c>
      <c r="D4545" s="35" t="str">
        <f t="shared" si="141"/>
        <v>365583 - The Society of St. Vincent De Paul</v>
      </c>
      <c r="E4545" s="110">
        <v>36</v>
      </c>
    </row>
    <row r="4546" spans="1:5">
      <c r="A4546" s="58">
        <v>365584</v>
      </c>
      <c r="B4546" s="58" t="str">
        <f t="shared" si="140"/>
        <v>AG365584</v>
      </c>
      <c r="C4546" s="35" t="s">
        <v>20151</v>
      </c>
      <c r="D4546" s="35" t="str">
        <f t="shared" si="141"/>
        <v>365584 - Jefferson Avenue Business Association</v>
      </c>
      <c r="E4546" s="110">
        <v>36</v>
      </c>
    </row>
    <row r="4547" spans="1:5">
      <c r="A4547" s="58">
        <v>365585</v>
      </c>
      <c r="B4547" s="58" t="str">
        <f t="shared" si="140"/>
        <v>AG365585</v>
      </c>
      <c r="C4547" s="35" t="s">
        <v>20152</v>
      </c>
      <c r="D4547" s="35" t="str">
        <f t="shared" si="141"/>
        <v>365585 - Next Detroit Neighborhood Initiative_365585</v>
      </c>
      <c r="E4547" s="110">
        <v>36</v>
      </c>
    </row>
    <row r="4548" spans="1:5">
      <c r="A4548" s="58">
        <v>365586</v>
      </c>
      <c r="B4548" s="58" t="str">
        <f t="shared" ref="B4548:B4611" si="142">"AG"&amp;A4548</f>
        <v>AG365586</v>
      </c>
      <c r="C4548" s="35" t="s">
        <v>20153</v>
      </c>
      <c r="D4548" s="35" t="str">
        <f t="shared" ref="D4548:D4611" si="143">A4548&amp;" - "&amp;C4548</f>
        <v>365586 - NSO Youth Initiatives Project</v>
      </c>
      <c r="E4548" s="110">
        <v>36</v>
      </c>
    </row>
    <row r="4549" spans="1:5">
      <c r="A4549" s="58">
        <v>365588</v>
      </c>
      <c r="B4549" s="58" t="str">
        <f t="shared" si="142"/>
        <v>AG365588</v>
      </c>
      <c r="C4549" s="35" t="s">
        <v>20154</v>
      </c>
      <c r="D4549" s="35" t="str">
        <f t="shared" si="143"/>
        <v>365588 - Clark Park Coalition</v>
      </c>
      <c r="E4549" s="110">
        <v>36</v>
      </c>
    </row>
    <row r="4550" spans="1:5">
      <c r="A4550" s="58">
        <v>365589</v>
      </c>
      <c r="B4550" s="58" t="str">
        <f t="shared" si="142"/>
        <v>AG365589</v>
      </c>
      <c r="C4550" s="35" t="s">
        <v>20155</v>
      </c>
      <c r="D4550" s="35" t="str">
        <f t="shared" si="143"/>
        <v>365589 - Courville Concert Choir Inc</v>
      </c>
      <c r="E4550" s="110">
        <v>36</v>
      </c>
    </row>
    <row r="4551" spans="1:5">
      <c r="A4551" s="58">
        <v>365590</v>
      </c>
      <c r="B4551" s="58" t="str">
        <f t="shared" si="142"/>
        <v>AG365590</v>
      </c>
      <c r="C4551" s="35" t="s">
        <v>20156</v>
      </c>
      <c r="D4551" s="35" t="str">
        <f t="shared" si="143"/>
        <v>365590 - Millan Theater Company</v>
      </c>
      <c r="E4551" s="110">
        <v>36</v>
      </c>
    </row>
    <row r="4552" spans="1:5">
      <c r="A4552" s="58">
        <v>365591</v>
      </c>
      <c r="B4552" s="58" t="str">
        <f t="shared" si="142"/>
        <v>AG365591</v>
      </c>
      <c r="C4552" s="35" t="s">
        <v>20157</v>
      </c>
      <c r="D4552" s="35" t="str">
        <f t="shared" si="143"/>
        <v>365591 - Detroit Youth Foundation DBA Youthville Detroit</v>
      </c>
      <c r="E4552" s="110">
        <v>36</v>
      </c>
    </row>
    <row r="4553" spans="1:5">
      <c r="A4553" s="58">
        <v>365592</v>
      </c>
      <c r="B4553" s="58" t="str">
        <f t="shared" si="142"/>
        <v>AG365592</v>
      </c>
      <c r="C4553" s="35" t="s">
        <v>20158</v>
      </c>
      <c r="D4553" s="35" t="str">
        <f t="shared" si="143"/>
        <v>365592 - Living Arts_365592</v>
      </c>
      <c r="E4553" s="110">
        <v>36</v>
      </c>
    </row>
    <row r="4554" spans="1:5">
      <c r="A4554" s="58">
        <v>365593</v>
      </c>
      <c r="B4554" s="58" t="str">
        <f t="shared" si="142"/>
        <v>AG365593</v>
      </c>
      <c r="C4554" s="35" t="s">
        <v>20159</v>
      </c>
      <c r="D4554" s="35" t="str">
        <f t="shared" si="143"/>
        <v>365593 - Mosaic Youth Theater of Detroit</v>
      </c>
      <c r="E4554" s="110">
        <v>36</v>
      </c>
    </row>
    <row r="4555" spans="1:5">
      <c r="A4555" s="58">
        <v>365594</v>
      </c>
      <c r="B4555" s="58" t="str">
        <f t="shared" si="142"/>
        <v>AG365594</v>
      </c>
      <c r="C4555" s="35" t="s">
        <v>20160</v>
      </c>
      <c r="D4555" s="35" t="str">
        <f t="shared" si="143"/>
        <v>365594 - Sphinx Organization</v>
      </c>
      <c r="E4555" s="110">
        <v>36</v>
      </c>
    </row>
    <row r="4556" spans="1:5">
      <c r="A4556" s="58">
        <v>365595</v>
      </c>
      <c r="B4556" s="58" t="str">
        <f t="shared" si="142"/>
        <v>AG365595</v>
      </c>
      <c r="C4556" s="35" t="s">
        <v>20161</v>
      </c>
      <c r="D4556" s="35" t="str">
        <f t="shared" si="143"/>
        <v>365595 - Alzheimers Disease &amp; Related Disorders</v>
      </c>
      <c r="E4556" s="110">
        <v>36</v>
      </c>
    </row>
    <row r="4557" spans="1:5">
      <c r="A4557" s="58">
        <v>365596</v>
      </c>
      <c r="B4557" s="58" t="str">
        <f t="shared" si="142"/>
        <v>AG365596</v>
      </c>
      <c r="C4557" s="35" t="s">
        <v>8916</v>
      </c>
      <c r="D4557" s="35" t="str">
        <f t="shared" si="143"/>
        <v>365596 - Bridging Communities</v>
      </c>
      <c r="E4557" s="110">
        <v>36</v>
      </c>
    </row>
    <row r="4558" spans="1:5">
      <c r="A4558" s="58">
        <v>365597</v>
      </c>
      <c r="B4558" s="58" t="str">
        <f t="shared" si="142"/>
        <v>AG365597</v>
      </c>
      <c r="C4558" s="35" t="s">
        <v>9170</v>
      </c>
      <c r="D4558" s="35" t="str">
        <f t="shared" si="143"/>
        <v>365597 - Citizens for Better Care</v>
      </c>
      <c r="E4558" s="110">
        <v>36</v>
      </c>
    </row>
    <row r="4559" spans="1:5">
      <c r="A4559" s="58">
        <v>365598</v>
      </c>
      <c r="B4559" s="58" t="str">
        <f t="shared" si="142"/>
        <v>AG365598</v>
      </c>
      <c r="C4559" s="35" t="s">
        <v>19685</v>
      </c>
      <c r="D4559" s="35" t="str">
        <f t="shared" si="143"/>
        <v>365598 - Delray United Action Council</v>
      </c>
      <c r="E4559" s="110">
        <v>36</v>
      </c>
    </row>
    <row r="4560" spans="1:5">
      <c r="A4560" s="58">
        <v>365599</v>
      </c>
      <c r="B4560" s="58" t="str">
        <f t="shared" si="142"/>
        <v>AG365599</v>
      </c>
      <c r="C4560" s="35" t="s">
        <v>20162</v>
      </c>
      <c r="D4560" s="35" t="str">
        <f t="shared" si="143"/>
        <v>365599 - Goal Adult Day Care Inc.</v>
      </c>
      <c r="E4560" s="110">
        <v>36</v>
      </c>
    </row>
    <row r="4561" spans="1:5">
      <c r="A4561" s="58">
        <v>365600</v>
      </c>
      <c r="B4561" s="58" t="str">
        <f t="shared" si="142"/>
        <v>AG365600</v>
      </c>
      <c r="C4561" s="35" t="s">
        <v>20163</v>
      </c>
      <c r="D4561" s="35" t="str">
        <f t="shared" si="143"/>
        <v>365600 - L &amp; L Adult Day Care, Inc.</v>
      </c>
      <c r="E4561" s="110">
        <v>36</v>
      </c>
    </row>
    <row r="4562" spans="1:5">
      <c r="A4562" s="58">
        <v>365601</v>
      </c>
      <c r="B4562" s="58" t="str">
        <f t="shared" si="142"/>
        <v>AG365601</v>
      </c>
      <c r="C4562" s="35" t="s">
        <v>20164</v>
      </c>
      <c r="D4562" s="35" t="str">
        <f t="shared" si="143"/>
        <v>365601 - Matrix Human Services_Reuther Older Adult &amp; Well</v>
      </c>
      <c r="E4562" s="110">
        <v>36</v>
      </c>
    </row>
    <row r="4563" spans="1:5">
      <c r="A4563" s="58">
        <v>365602</v>
      </c>
      <c r="B4563" s="58" t="str">
        <f t="shared" si="142"/>
        <v>AG365602</v>
      </c>
      <c r="C4563" s="35" t="s">
        <v>20165</v>
      </c>
      <c r="D4563" s="35" t="str">
        <f t="shared" si="143"/>
        <v>365602 - St. Patricks Senior Center</v>
      </c>
      <c r="E4563" s="110">
        <v>36</v>
      </c>
    </row>
    <row r="4564" spans="1:5">
      <c r="A4564" s="58">
        <v>365701</v>
      </c>
      <c r="B4564" s="58" t="str">
        <f t="shared" si="142"/>
        <v>AG365701</v>
      </c>
      <c r="C4564" s="35" t="s">
        <v>20166</v>
      </c>
      <c r="D4564" s="35" t="str">
        <f t="shared" si="143"/>
        <v>365701 - Administration Direct - Reporting &amp; Compliance</v>
      </c>
      <c r="E4564" s="110">
        <v>36</v>
      </c>
    </row>
    <row r="4565" spans="1:5">
      <c r="A4565" s="58">
        <v>365702</v>
      </c>
      <c r="B4565" s="58" t="str">
        <f t="shared" si="142"/>
        <v>AG365702</v>
      </c>
      <c r="C4565" s="35" t="s">
        <v>20167</v>
      </c>
      <c r="D4565" s="35" t="str">
        <f t="shared" si="143"/>
        <v>365702 - Administration (Indirect) - Records/Audit &amp; Admin Support</v>
      </c>
      <c r="E4565" s="110">
        <v>36</v>
      </c>
    </row>
    <row r="4566" spans="1:5">
      <c r="A4566" s="58">
        <v>365703</v>
      </c>
      <c r="B4566" s="58" t="str">
        <f t="shared" si="142"/>
        <v>AG365703</v>
      </c>
      <c r="C4566" s="35" t="s">
        <v>20168</v>
      </c>
      <c r="D4566" s="35" t="str">
        <f t="shared" si="143"/>
        <v>365703 - OPPP Direct - Tax Incentives, Policy, &amp; Development</v>
      </c>
      <c r="E4566" s="110">
        <v>36</v>
      </c>
    </row>
    <row r="4567" spans="1:5">
      <c r="A4567" s="58">
        <v>365704</v>
      </c>
      <c r="B4567" s="58" t="str">
        <f t="shared" si="142"/>
        <v>AG365704</v>
      </c>
      <c r="C4567" s="35" t="s">
        <v>20169</v>
      </c>
      <c r="D4567" s="35" t="str">
        <f t="shared" si="143"/>
        <v>365704 - Housing Underwriting - Single Family</v>
      </c>
      <c r="E4567" s="110">
        <v>36</v>
      </c>
    </row>
    <row r="4568" spans="1:5">
      <c r="A4568" s="58">
        <v>365705</v>
      </c>
      <c r="B4568" s="58" t="str">
        <f t="shared" si="142"/>
        <v>AG365705</v>
      </c>
      <c r="C4568" s="35" t="s">
        <v>20170</v>
      </c>
      <c r="D4568" s="35" t="str">
        <f t="shared" si="143"/>
        <v>365705 - Housing Underwriting - Multi Family</v>
      </c>
      <c r="E4568" s="110">
        <v>36</v>
      </c>
    </row>
    <row r="4569" spans="1:5">
      <c r="A4569" s="58">
        <v>365706</v>
      </c>
      <c r="B4569" s="58" t="str">
        <f t="shared" si="142"/>
        <v>AG365706</v>
      </c>
      <c r="C4569" s="35" t="s">
        <v>20171</v>
      </c>
      <c r="D4569" s="35" t="str">
        <f t="shared" si="143"/>
        <v>365706 - Housing Underwriting - Supportive Housing</v>
      </c>
      <c r="E4569" s="110">
        <v>36</v>
      </c>
    </row>
    <row r="4570" spans="1:5">
      <c r="A4570" s="58">
        <v>365707</v>
      </c>
      <c r="B4570" s="58" t="str">
        <f t="shared" si="142"/>
        <v>AG365707</v>
      </c>
      <c r="C4570" s="35" t="s">
        <v>20172</v>
      </c>
      <c r="D4570" s="35" t="str">
        <f t="shared" si="143"/>
        <v>365707 - Programmatic Underwriting - NOF &amp; CDBG</v>
      </c>
      <c r="E4570" s="110">
        <v>36</v>
      </c>
    </row>
    <row r="4571" spans="1:5">
      <c r="A4571" s="58">
        <v>365708</v>
      </c>
      <c r="B4571" s="58" t="str">
        <f t="shared" si="142"/>
        <v>AG365708</v>
      </c>
      <c r="C4571" s="35" t="s">
        <v>20173</v>
      </c>
      <c r="D4571" s="35" t="str">
        <f t="shared" si="143"/>
        <v>365708 - HRD Demolition Task Force Staffing</v>
      </c>
      <c r="E4571" s="110">
        <v>36</v>
      </c>
    </row>
    <row r="4572" spans="1:5">
      <c r="A4572" s="58">
        <v>365709</v>
      </c>
      <c r="B4572" s="58" t="str">
        <f t="shared" si="142"/>
        <v>AG365709</v>
      </c>
      <c r="C4572" s="35" t="s">
        <v>20174</v>
      </c>
      <c r="D4572" s="35" t="str">
        <f t="shared" si="143"/>
        <v>365709 - HRD Indirect Cost</v>
      </c>
      <c r="E4572" s="110">
        <v>36</v>
      </c>
    </row>
    <row r="4573" spans="1:5">
      <c r="A4573" s="58">
        <v>366000</v>
      </c>
      <c r="B4573" s="58" t="str">
        <f t="shared" si="142"/>
        <v>AG366000</v>
      </c>
      <c r="C4573" s="35" t="s">
        <v>12753</v>
      </c>
      <c r="D4573" s="35" t="str">
        <f t="shared" si="143"/>
        <v>366000 - Undistributed Revenues</v>
      </c>
      <c r="E4573" s="110">
        <v>36</v>
      </c>
    </row>
    <row r="4574" spans="1:5">
      <c r="A4574" s="58">
        <v>366003</v>
      </c>
      <c r="B4574" s="58" t="str">
        <f t="shared" si="142"/>
        <v>AG366003</v>
      </c>
      <c r="C4574" s="35" t="s">
        <v>20175</v>
      </c>
      <c r="D4574" s="35" t="str">
        <f t="shared" si="143"/>
        <v>366003 - ARPA Renew Detroit Program</v>
      </c>
      <c r="E4574" s="110">
        <v>36</v>
      </c>
    </row>
    <row r="4575" spans="1:5">
      <c r="A4575" s="58">
        <v>366005</v>
      </c>
      <c r="B4575" s="58" t="str">
        <f t="shared" si="142"/>
        <v>AG366005</v>
      </c>
      <c r="C4575" s="35" t="s">
        <v>10839</v>
      </c>
      <c r="D4575" s="35" t="str">
        <f t="shared" si="143"/>
        <v>366005 - Alternatives for Girls</v>
      </c>
      <c r="E4575" s="110">
        <v>36</v>
      </c>
    </row>
    <row r="4576" spans="1:5">
      <c r="A4576" s="58">
        <v>366010</v>
      </c>
      <c r="B4576" s="58" t="str">
        <f t="shared" si="142"/>
        <v>AG366010</v>
      </c>
      <c r="C4576" s="35" t="s">
        <v>20176</v>
      </c>
      <c r="D4576" s="35" t="str">
        <f t="shared" si="143"/>
        <v>366010 - COTS</v>
      </c>
      <c r="E4576" s="110">
        <v>36</v>
      </c>
    </row>
    <row r="4577" spans="1:5">
      <c r="A4577" s="58">
        <v>366015</v>
      </c>
      <c r="B4577" s="58" t="str">
        <f t="shared" si="142"/>
        <v>AG366015</v>
      </c>
      <c r="C4577" s="35" t="s">
        <v>20177</v>
      </c>
      <c r="D4577" s="35" t="str">
        <f t="shared" si="143"/>
        <v>366015 - Covenant House</v>
      </c>
      <c r="E4577" s="110">
        <v>36</v>
      </c>
    </row>
    <row r="4578" spans="1:5">
      <c r="A4578" s="58">
        <v>366020</v>
      </c>
      <c r="B4578" s="58" t="str">
        <f t="shared" si="142"/>
        <v>AG366020</v>
      </c>
      <c r="C4578" s="35" t="s">
        <v>20178</v>
      </c>
      <c r="D4578" s="35" t="str">
        <f t="shared" si="143"/>
        <v>366020 - Detroit Central City</v>
      </c>
      <c r="E4578" s="110">
        <v>36</v>
      </c>
    </row>
    <row r="4579" spans="1:5">
      <c r="A4579" s="58">
        <v>366025</v>
      </c>
      <c r="B4579" s="58" t="str">
        <f t="shared" si="142"/>
        <v>AG366025</v>
      </c>
      <c r="C4579" s="35" t="s">
        <v>20179</v>
      </c>
      <c r="D4579" s="35" t="str">
        <f t="shared" si="143"/>
        <v>366025 - Advantage Health Center</v>
      </c>
      <c r="E4579" s="110">
        <v>36</v>
      </c>
    </row>
    <row r="4580" spans="1:5">
      <c r="A4580" s="58">
        <v>366035</v>
      </c>
      <c r="B4580" s="58" t="str">
        <f t="shared" si="142"/>
        <v>AG366035</v>
      </c>
      <c r="C4580" s="35" t="s">
        <v>10849</v>
      </c>
      <c r="D4580" s="35" t="str">
        <f t="shared" si="143"/>
        <v>366035 - Emmanuel House Recovery</v>
      </c>
      <c r="E4580" s="110">
        <v>36</v>
      </c>
    </row>
    <row r="4581" spans="1:5">
      <c r="A4581" s="58">
        <v>366040</v>
      </c>
      <c r="B4581" s="58" t="str">
        <f t="shared" si="142"/>
        <v>AG366040</v>
      </c>
      <c r="C4581" s="35" t="s">
        <v>20180</v>
      </c>
      <c r="D4581" s="35" t="str">
        <f t="shared" si="143"/>
        <v>366040 - Freedom House</v>
      </c>
      <c r="E4581" s="110">
        <v>36</v>
      </c>
    </row>
    <row r="4582" spans="1:5">
      <c r="A4582" s="58">
        <v>366045</v>
      </c>
      <c r="B4582" s="58" t="str">
        <f t="shared" si="142"/>
        <v>AG366045</v>
      </c>
      <c r="C4582" s="35" t="s">
        <v>10853</v>
      </c>
      <c r="D4582" s="35" t="str">
        <f t="shared" si="143"/>
        <v>366045 - Fort Street Presbyterian Church</v>
      </c>
      <c r="E4582" s="110">
        <v>36</v>
      </c>
    </row>
    <row r="4583" spans="1:5">
      <c r="A4583" s="58">
        <v>366070</v>
      </c>
      <c r="B4583" s="58" t="str">
        <f t="shared" si="142"/>
        <v>AG366070</v>
      </c>
      <c r="C4583" s="35" t="s">
        <v>10855</v>
      </c>
      <c r="D4583" s="35" t="str">
        <f t="shared" si="143"/>
        <v>366070 - Project LIFT Women's Resource Center</v>
      </c>
      <c r="E4583" s="110">
        <v>36</v>
      </c>
    </row>
    <row r="4584" spans="1:5">
      <c r="A4584" s="58">
        <v>366075</v>
      </c>
      <c r="B4584" s="58" t="str">
        <f t="shared" si="142"/>
        <v>AG366075</v>
      </c>
      <c r="C4584" s="35" t="s">
        <v>20181</v>
      </c>
      <c r="D4584" s="35" t="str">
        <f t="shared" si="143"/>
        <v>366075 - Mariner's Inn</v>
      </c>
      <c r="E4584" s="110">
        <v>36</v>
      </c>
    </row>
    <row r="4585" spans="1:5">
      <c r="A4585" s="58">
        <v>366080</v>
      </c>
      <c r="B4585" s="58" t="str">
        <f t="shared" si="142"/>
        <v>AG366080</v>
      </c>
      <c r="C4585" s="35" t="s">
        <v>10859</v>
      </c>
      <c r="D4585" s="35" t="str">
        <f t="shared" si="143"/>
        <v>366080 - Michigan Legal Services</v>
      </c>
      <c r="E4585" s="110">
        <v>36</v>
      </c>
    </row>
    <row r="4586" spans="1:5">
      <c r="A4586" s="58">
        <v>366085</v>
      </c>
      <c r="B4586" s="58" t="str">
        <f t="shared" si="142"/>
        <v>AG366085</v>
      </c>
      <c r="C4586" s="35" t="s">
        <v>18989</v>
      </c>
      <c r="D4586" s="35" t="str">
        <f t="shared" si="143"/>
        <v>366085 - Michigan Veterans Foundation</v>
      </c>
      <c r="E4586" s="110">
        <v>36</v>
      </c>
    </row>
    <row r="4587" spans="1:5">
      <c r="A4587" s="58">
        <v>366090</v>
      </c>
      <c r="B4587" s="58" t="str">
        <f t="shared" si="142"/>
        <v>AG366090</v>
      </c>
      <c r="C4587" s="35" t="s">
        <v>20182</v>
      </c>
      <c r="D4587" s="35" t="str">
        <f t="shared" si="143"/>
        <v>366090 - NSO 24 Hr Walk In Center</v>
      </c>
      <c r="E4587" s="110">
        <v>36</v>
      </c>
    </row>
    <row r="4588" spans="1:5">
      <c r="A4588" s="58">
        <v>366095</v>
      </c>
      <c r="B4588" s="58" t="str">
        <f t="shared" si="142"/>
        <v>AG366095</v>
      </c>
      <c r="C4588" s="35" t="s">
        <v>10865</v>
      </c>
      <c r="D4588" s="35" t="str">
        <f t="shared" si="143"/>
        <v>366095 - NSO Emergency Telephone</v>
      </c>
      <c r="E4588" s="110">
        <v>36</v>
      </c>
    </row>
    <row r="4589" spans="1:5">
      <c r="A4589" s="58">
        <v>366105</v>
      </c>
      <c r="B4589" s="58" t="str">
        <f t="shared" si="142"/>
        <v>AG366105</v>
      </c>
      <c r="C4589" s="35" t="s">
        <v>10867</v>
      </c>
      <c r="D4589" s="35" t="str">
        <f t="shared" si="143"/>
        <v>366105 - Simon House</v>
      </c>
      <c r="E4589" s="110">
        <v>36</v>
      </c>
    </row>
    <row r="4590" spans="1:5">
      <c r="A4590" s="58">
        <v>366110</v>
      </c>
      <c r="B4590" s="58" t="str">
        <f t="shared" si="142"/>
        <v>AG366110</v>
      </c>
      <c r="C4590" s="35" t="s">
        <v>10869</v>
      </c>
      <c r="D4590" s="35" t="str">
        <f t="shared" si="143"/>
        <v>366110 - Traveler's Aid Society</v>
      </c>
      <c r="E4590" s="110">
        <v>36</v>
      </c>
    </row>
    <row r="4591" spans="1:5">
      <c r="A4591" s="58">
        <v>366115</v>
      </c>
      <c r="B4591" s="58" t="str">
        <f t="shared" si="142"/>
        <v>AG366115</v>
      </c>
      <c r="C4591" s="35" t="s">
        <v>20183</v>
      </c>
      <c r="D4591" s="35" t="str">
        <f t="shared" si="143"/>
        <v>366115 - United Community Housing Coalition</v>
      </c>
      <c r="E4591" s="110">
        <v>36</v>
      </c>
    </row>
    <row r="4592" spans="1:5">
      <c r="A4592" s="58">
        <v>366120</v>
      </c>
      <c r="B4592" s="58" t="str">
        <f t="shared" si="142"/>
        <v>AG366120</v>
      </c>
      <c r="C4592" s="35" t="s">
        <v>10873</v>
      </c>
      <c r="D4592" s="35" t="str">
        <f t="shared" si="143"/>
        <v>366120 - Wellness House</v>
      </c>
      <c r="E4592" s="110">
        <v>36</v>
      </c>
    </row>
    <row r="4593" spans="1:5">
      <c r="A4593" s="58">
        <v>366125</v>
      </c>
      <c r="B4593" s="58" t="str">
        <f t="shared" si="142"/>
        <v>AG366125</v>
      </c>
      <c r="C4593" s="35" t="s">
        <v>10875</v>
      </c>
      <c r="D4593" s="35" t="str">
        <f t="shared" si="143"/>
        <v>366125 - Women's Justice Center</v>
      </c>
      <c r="E4593" s="110">
        <v>36</v>
      </c>
    </row>
    <row r="4594" spans="1:5">
      <c r="A4594" s="58">
        <v>366130</v>
      </c>
      <c r="B4594" s="58" t="str">
        <f t="shared" si="142"/>
        <v>AG366130</v>
      </c>
      <c r="C4594" s="35" t="s">
        <v>20184</v>
      </c>
      <c r="D4594" s="35" t="str">
        <f t="shared" si="143"/>
        <v>366130 - YWCA _ Interim House</v>
      </c>
      <c r="E4594" s="110">
        <v>36</v>
      </c>
    </row>
    <row r="4595" spans="1:5">
      <c r="A4595" s="58">
        <v>366140</v>
      </c>
      <c r="B4595" s="58" t="str">
        <f t="shared" si="142"/>
        <v>AG366140</v>
      </c>
      <c r="C4595" s="35" t="s">
        <v>20185</v>
      </c>
      <c r="D4595" s="35" t="str">
        <f t="shared" si="143"/>
        <v>366140 - Emergency Shelter Staff _ PDD</v>
      </c>
      <c r="E4595" s="110">
        <v>36</v>
      </c>
    </row>
    <row r="4596" spans="1:5">
      <c r="A4596" s="58">
        <v>366145</v>
      </c>
      <c r="B4596" s="58" t="str">
        <f t="shared" si="142"/>
        <v>AG366145</v>
      </c>
      <c r="C4596" s="35" t="s">
        <v>20186</v>
      </c>
      <c r="D4596" s="35" t="str">
        <f t="shared" si="143"/>
        <v>366145 - Emergency Shelter Year II _ PDD</v>
      </c>
      <c r="E4596" s="110">
        <v>36</v>
      </c>
    </row>
    <row r="4597" spans="1:5">
      <c r="A4597" s="58">
        <v>366310</v>
      </c>
      <c r="B4597" s="58" t="str">
        <f t="shared" si="142"/>
        <v>AG366310</v>
      </c>
      <c r="C4597" s="35" t="s">
        <v>20187</v>
      </c>
      <c r="D4597" s="35" t="str">
        <f t="shared" si="143"/>
        <v>366310 - Oasis Detroit</v>
      </c>
      <c r="E4597" s="110">
        <v>36</v>
      </c>
    </row>
    <row r="4598" spans="1:5">
      <c r="A4598" s="58">
        <v>366315</v>
      </c>
      <c r="B4598" s="58" t="str">
        <f t="shared" si="142"/>
        <v>AG366315</v>
      </c>
      <c r="C4598" s="35" t="s">
        <v>20188</v>
      </c>
      <c r="D4598" s="35" t="str">
        <f t="shared" si="143"/>
        <v>366315 - Operation Getdown</v>
      </c>
      <c r="E4598" s="110">
        <v>36</v>
      </c>
    </row>
    <row r="4599" spans="1:5">
      <c r="A4599" s="58">
        <v>366805</v>
      </c>
      <c r="B4599" s="58" t="str">
        <f t="shared" si="142"/>
        <v>AG366805</v>
      </c>
      <c r="C4599" s="35" t="s">
        <v>10949</v>
      </c>
      <c r="D4599" s="35" t="str">
        <f t="shared" si="143"/>
        <v>366805 - CDC Admin Operations</v>
      </c>
      <c r="E4599" s="110">
        <v>36</v>
      </c>
    </row>
    <row r="4600" spans="1:5">
      <c r="A4600" s="58">
        <v>366815</v>
      </c>
      <c r="B4600" s="58" t="str">
        <f t="shared" si="142"/>
        <v>AG366815</v>
      </c>
      <c r="C4600" s="35" t="s">
        <v>20189</v>
      </c>
      <c r="D4600" s="35" t="str">
        <f t="shared" si="143"/>
        <v>366815 - Beulah Land Institute _ Gideon Comm Dev Corp</v>
      </c>
      <c r="E4600" s="110">
        <v>36</v>
      </c>
    </row>
    <row r="4601" spans="1:5">
      <c r="A4601" s="58">
        <v>366820</v>
      </c>
      <c r="B4601" s="58" t="str">
        <f t="shared" si="142"/>
        <v>AG366820</v>
      </c>
      <c r="C4601" s="35" t="s">
        <v>10931</v>
      </c>
      <c r="D4601" s="35" t="str">
        <f t="shared" si="143"/>
        <v>366820 - Matrix _ Theater Company</v>
      </c>
      <c r="E4601" s="110">
        <v>36</v>
      </c>
    </row>
    <row r="4602" spans="1:5">
      <c r="A4602" s="58">
        <v>366825</v>
      </c>
      <c r="B4602" s="58" t="str">
        <f t="shared" si="142"/>
        <v>AG366825</v>
      </c>
      <c r="C4602" s="35" t="s">
        <v>20190</v>
      </c>
      <c r="D4602" s="35" t="str">
        <f t="shared" si="143"/>
        <v>366825 - St John Community Health _ Open Arms</v>
      </c>
      <c r="E4602" s="110">
        <v>36</v>
      </c>
    </row>
    <row r="4603" spans="1:5">
      <c r="A4603" s="58">
        <v>366830</v>
      </c>
      <c r="B4603" s="58" t="str">
        <f t="shared" si="142"/>
        <v>AG366830</v>
      </c>
      <c r="C4603" s="35" t="s">
        <v>10935</v>
      </c>
      <c r="D4603" s="35" t="str">
        <f t="shared" si="143"/>
        <v>366830 - Train Up a Child</v>
      </c>
      <c r="E4603" s="110">
        <v>36</v>
      </c>
    </row>
    <row r="4604" spans="1:5">
      <c r="A4604" s="58">
        <v>366835</v>
      </c>
      <c r="B4604" s="58" t="str">
        <f t="shared" si="142"/>
        <v>AG366835</v>
      </c>
      <c r="C4604" s="35" t="s">
        <v>20191</v>
      </c>
      <c r="D4604" s="35" t="str">
        <f t="shared" si="143"/>
        <v>366835 - Twenty_First Century Sisterhood</v>
      </c>
      <c r="E4604" s="110">
        <v>36</v>
      </c>
    </row>
    <row r="4605" spans="1:5">
      <c r="A4605" s="58">
        <v>366840</v>
      </c>
      <c r="B4605" s="58" t="str">
        <f t="shared" si="142"/>
        <v>AG366840</v>
      </c>
      <c r="C4605" s="35" t="s">
        <v>10939</v>
      </c>
      <c r="D4605" s="35" t="str">
        <f t="shared" si="143"/>
        <v>366840 - VSA Arts</v>
      </c>
      <c r="E4605" s="110">
        <v>36</v>
      </c>
    </row>
    <row r="4606" spans="1:5">
      <c r="A4606" s="58">
        <v>366845</v>
      </c>
      <c r="B4606" s="58" t="str">
        <f t="shared" si="142"/>
        <v>AG366845</v>
      </c>
      <c r="C4606" s="35" t="s">
        <v>10923</v>
      </c>
      <c r="D4606" s="35" t="str">
        <f t="shared" si="143"/>
        <v>366845 - Amandla Community Development</v>
      </c>
      <c r="E4606" s="110">
        <v>36</v>
      </c>
    </row>
    <row r="4607" spans="1:5">
      <c r="A4607" s="58">
        <v>366850</v>
      </c>
      <c r="B4607" s="58" t="str">
        <f t="shared" si="142"/>
        <v>AG366850</v>
      </c>
      <c r="C4607" s="35" t="s">
        <v>10975</v>
      </c>
      <c r="D4607" s="35" t="str">
        <f t="shared" si="143"/>
        <v>366850 - Cass Community UMC and Center</v>
      </c>
      <c r="E4607" s="110">
        <v>36</v>
      </c>
    </row>
    <row r="4608" spans="1:5">
      <c r="A4608" s="58">
        <v>366855</v>
      </c>
      <c r="B4608" s="58" t="str">
        <f t="shared" si="142"/>
        <v>AG366855</v>
      </c>
      <c r="C4608" s="35" t="s">
        <v>10957</v>
      </c>
      <c r="D4608" s="35" t="str">
        <f t="shared" si="143"/>
        <v>366855 - Community and Educational Services for Youth</v>
      </c>
      <c r="E4608" s="110">
        <v>36</v>
      </c>
    </row>
    <row r="4609" spans="1:5">
      <c r="A4609" s="58">
        <v>366860</v>
      </c>
      <c r="B4609" s="58" t="str">
        <f t="shared" si="142"/>
        <v>AG366860</v>
      </c>
      <c r="C4609" s="35" t="s">
        <v>10943</v>
      </c>
      <c r="D4609" s="35" t="str">
        <f t="shared" si="143"/>
        <v>366860 - Corinthian Baptist Church</v>
      </c>
      <c r="E4609" s="110">
        <v>36</v>
      </c>
    </row>
    <row r="4610" spans="1:5">
      <c r="A4610" s="58">
        <v>366865</v>
      </c>
      <c r="B4610" s="58" t="str">
        <f t="shared" si="142"/>
        <v>AG366865</v>
      </c>
      <c r="C4610" s="35" t="s">
        <v>10959</v>
      </c>
      <c r="D4610" s="35" t="str">
        <f t="shared" si="143"/>
        <v>366865 - Detroit Center for Youth Development</v>
      </c>
      <c r="E4610" s="110">
        <v>36</v>
      </c>
    </row>
    <row r="4611" spans="1:5">
      <c r="A4611" s="58">
        <v>366870</v>
      </c>
      <c r="B4611" s="58" t="str">
        <f t="shared" si="142"/>
        <v>AG366870</v>
      </c>
      <c r="C4611" s="35" t="s">
        <v>10953</v>
      </c>
      <c r="D4611" s="35" t="str">
        <f t="shared" si="143"/>
        <v>366870 - Detroit Inner City Drill Team, Inc</v>
      </c>
      <c r="E4611" s="110">
        <v>36</v>
      </c>
    </row>
    <row r="4612" spans="1:5">
      <c r="A4612" s="58">
        <v>366875</v>
      </c>
      <c r="B4612" s="58" t="str">
        <f t="shared" ref="B4612:B4675" si="144">"AG"&amp;A4612</f>
        <v>AG366875</v>
      </c>
      <c r="C4612" s="35" t="s">
        <v>10961</v>
      </c>
      <c r="D4612" s="35" t="str">
        <f t="shared" ref="D4612:D4675" si="145">A4612&amp;" - "&amp;C4612</f>
        <v>366875 - Detroit Recovery Project</v>
      </c>
      <c r="E4612" s="110">
        <v>36</v>
      </c>
    </row>
    <row r="4613" spans="1:5">
      <c r="A4613" s="58">
        <v>366880</v>
      </c>
      <c r="B4613" s="58" t="str">
        <f t="shared" si="144"/>
        <v>AG366880</v>
      </c>
      <c r="C4613" s="35" t="s">
        <v>20192</v>
      </c>
      <c r="D4613" s="35" t="str">
        <f t="shared" si="145"/>
        <v>366880 - DRMM Genesis House III - Fairview</v>
      </c>
      <c r="E4613" s="110">
        <v>36</v>
      </c>
    </row>
    <row r="4614" spans="1:5">
      <c r="A4614" s="58">
        <v>366885</v>
      </c>
      <c r="B4614" s="58" t="str">
        <f t="shared" si="144"/>
        <v>AG366885</v>
      </c>
      <c r="C4614" s="35" t="s">
        <v>20193</v>
      </c>
      <c r="D4614" s="35" t="str">
        <f t="shared" si="145"/>
        <v>366885 - Eastside LAND _ Mack_Conner Project</v>
      </c>
      <c r="E4614" s="110">
        <v>36</v>
      </c>
    </row>
    <row r="4615" spans="1:5">
      <c r="A4615" s="58">
        <v>366890</v>
      </c>
      <c r="B4615" s="58" t="str">
        <f t="shared" si="144"/>
        <v>AG366890</v>
      </c>
      <c r="C4615" s="35" t="s">
        <v>20194</v>
      </c>
      <c r="D4615" s="35" t="str">
        <f t="shared" si="145"/>
        <v>366890 - Joy Community Association_366890</v>
      </c>
      <c r="E4615" s="110">
        <v>36</v>
      </c>
    </row>
    <row r="4616" spans="1:5">
      <c r="A4616" s="58">
        <v>366895</v>
      </c>
      <c r="B4616" s="58" t="str">
        <f t="shared" si="144"/>
        <v>AG366895</v>
      </c>
      <c r="C4616" s="35" t="s">
        <v>20195</v>
      </c>
      <c r="D4616" s="35" t="str">
        <f t="shared" si="145"/>
        <v>366895 - Living Arts</v>
      </c>
      <c r="E4616" s="110">
        <v>36</v>
      </c>
    </row>
    <row r="4617" spans="1:5">
      <c r="A4617" s="58">
        <v>366905</v>
      </c>
      <c r="B4617" s="58" t="str">
        <f t="shared" si="144"/>
        <v>AG366905</v>
      </c>
      <c r="C4617" s="35" t="s">
        <v>20196</v>
      </c>
      <c r="D4617" s="35" t="str">
        <f t="shared" si="145"/>
        <v>366905 - Matrix Human Services</v>
      </c>
      <c r="E4617" s="110">
        <v>36</v>
      </c>
    </row>
    <row r="4618" spans="1:5">
      <c r="A4618" s="58">
        <v>366910</v>
      </c>
      <c r="B4618" s="58" t="str">
        <f t="shared" si="144"/>
        <v>AG366910</v>
      </c>
      <c r="C4618" s="35" t="s">
        <v>10967</v>
      </c>
      <c r="D4618" s="35" t="str">
        <f t="shared" si="145"/>
        <v>366910 - Melton Community Services</v>
      </c>
      <c r="E4618" s="110">
        <v>36</v>
      </c>
    </row>
    <row r="4619" spans="1:5">
      <c r="A4619" s="58">
        <v>366915</v>
      </c>
      <c r="B4619" s="58" t="str">
        <f t="shared" si="144"/>
        <v>AG366915</v>
      </c>
      <c r="C4619" s="35" t="s">
        <v>10969</v>
      </c>
      <c r="D4619" s="35" t="str">
        <f t="shared" si="145"/>
        <v>366915 - Moms and Babes Too, MSSP and ISSP, Inc.</v>
      </c>
      <c r="E4619" s="110">
        <v>36</v>
      </c>
    </row>
    <row r="4620" spans="1:5">
      <c r="A4620" s="58">
        <v>366920</v>
      </c>
      <c r="B4620" s="58" t="str">
        <f t="shared" si="144"/>
        <v>AG366920</v>
      </c>
      <c r="C4620" s="35" t="s">
        <v>20197</v>
      </c>
      <c r="D4620" s="35" t="str">
        <f t="shared" si="145"/>
        <v>366920 - NOAH</v>
      </c>
      <c r="E4620" s="110">
        <v>36</v>
      </c>
    </row>
    <row r="4621" spans="1:5">
      <c r="A4621" s="58">
        <v>366935</v>
      </c>
      <c r="B4621" s="58" t="str">
        <f t="shared" si="144"/>
        <v>AG366935</v>
      </c>
      <c r="C4621" s="35" t="s">
        <v>10973</v>
      </c>
      <c r="D4621" s="35" t="str">
        <f t="shared" si="145"/>
        <v>366935 - Project Hope</v>
      </c>
      <c r="E4621" s="110">
        <v>36</v>
      </c>
    </row>
    <row r="4622" spans="1:5">
      <c r="A4622" s="58">
        <v>366940</v>
      </c>
      <c r="B4622" s="58" t="str">
        <f t="shared" si="144"/>
        <v>AG366940</v>
      </c>
      <c r="C4622" s="35" t="s">
        <v>10945</v>
      </c>
      <c r="D4622" s="35" t="str">
        <f t="shared" si="145"/>
        <v>366940 - Rebuilding Communities</v>
      </c>
      <c r="E4622" s="110">
        <v>36</v>
      </c>
    </row>
    <row r="4623" spans="1:5">
      <c r="A4623" s="58">
        <v>366945</v>
      </c>
      <c r="B4623" s="58" t="str">
        <f t="shared" si="144"/>
        <v>AG366945</v>
      </c>
      <c r="C4623" s="35" t="s">
        <v>10955</v>
      </c>
      <c r="D4623" s="35" t="str">
        <f t="shared" si="145"/>
        <v>366945 - Southeastern Village</v>
      </c>
      <c r="E4623" s="110">
        <v>36</v>
      </c>
    </row>
    <row r="4624" spans="1:5">
      <c r="A4624" s="58">
        <v>366955</v>
      </c>
      <c r="B4624" s="58" t="str">
        <f t="shared" si="144"/>
        <v>AG366955</v>
      </c>
      <c r="C4624" s="35" t="s">
        <v>10951</v>
      </c>
      <c r="D4624" s="35" t="str">
        <f t="shared" si="145"/>
        <v>366955 - Urban Solutions, Inc</v>
      </c>
      <c r="E4624" s="110">
        <v>36</v>
      </c>
    </row>
    <row r="4625" spans="1:5">
      <c r="A4625" s="58">
        <v>366960</v>
      </c>
      <c r="B4625" s="58" t="str">
        <f t="shared" si="144"/>
        <v>AG366960</v>
      </c>
      <c r="C4625" s="35" t="s">
        <v>10927</v>
      </c>
      <c r="D4625" s="35" t="str">
        <f t="shared" si="145"/>
        <v>366960 - Vanguard Community Development Corporation</v>
      </c>
      <c r="E4625" s="110">
        <v>36</v>
      </c>
    </row>
    <row r="4626" spans="1:5">
      <c r="A4626" s="58">
        <v>366970</v>
      </c>
      <c r="B4626" s="58" t="str">
        <f t="shared" si="144"/>
        <v>AG366970</v>
      </c>
      <c r="C4626" s="35" t="s">
        <v>10979</v>
      </c>
      <c r="D4626" s="35" t="str">
        <f t="shared" si="145"/>
        <v>366970 - We Care Senior Meals Program</v>
      </c>
      <c r="E4626" s="110">
        <v>36</v>
      </c>
    </row>
    <row r="4627" spans="1:5">
      <c r="A4627" s="58">
        <v>366975</v>
      </c>
      <c r="B4627" s="58" t="str">
        <f t="shared" si="144"/>
        <v>AG366975</v>
      </c>
      <c r="C4627" s="35" t="s">
        <v>10981</v>
      </c>
      <c r="D4627" s="35" t="str">
        <f t="shared" si="145"/>
        <v>366975 - Woodbridge Neighborhood Dev Corp</v>
      </c>
      <c r="E4627" s="110">
        <v>36</v>
      </c>
    </row>
    <row r="4628" spans="1:5">
      <c r="A4628" s="58">
        <v>366980</v>
      </c>
      <c r="B4628" s="58" t="str">
        <f t="shared" si="144"/>
        <v>AG366980</v>
      </c>
      <c r="C4628" s="35" t="s">
        <v>20198</v>
      </c>
      <c r="D4628" s="35" t="str">
        <f t="shared" si="145"/>
        <v>366980 - World Changers _ Community Alliance</v>
      </c>
      <c r="E4628" s="110">
        <v>36</v>
      </c>
    </row>
    <row r="4629" spans="1:5">
      <c r="A4629" s="58">
        <v>366985</v>
      </c>
      <c r="B4629" s="58" t="str">
        <f t="shared" si="144"/>
        <v>AG366985</v>
      </c>
      <c r="C4629" s="35" t="s">
        <v>20199</v>
      </c>
      <c r="D4629" s="35" t="str">
        <f t="shared" si="145"/>
        <v>366985 - Paradise Valley Business District</v>
      </c>
      <c r="E4629" s="110">
        <v>36</v>
      </c>
    </row>
    <row r="4630" spans="1:5">
      <c r="A4630" s="58">
        <v>366990</v>
      </c>
      <c r="B4630" s="58" t="str">
        <f t="shared" si="144"/>
        <v>AG366990</v>
      </c>
      <c r="C4630" s="35" t="s">
        <v>10987</v>
      </c>
      <c r="D4630" s="35" t="str">
        <f t="shared" si="145"/>
        <v>366990 - NSO Youth Initiative Program</v>
      </c>
      <c r="E4630" s="110">
        <v>36</v>
      </c>
    </row>
    <row r="4631" spans="1:5">
      <c r="A4631" s="58">
        <v>366995</v>
      </c>
      <c r="B4631" s="58" t="str">
        <f t="shared" si="144"/>
        <v>AG366995</v>
      </c>
      <c r="C4631" s="35" t="s">
        <v>10989</v>
      </c>
      <c r="D4631" s="35" t="str">
        <f t="shared" si="145"/>
        <v>366995 - Original Citizens for Southwest Detroit</v>
      </c>
      <c r="E4631" s="110">
        <v>36</v>
      </c>
    </row>
    <row r="4632" spans="1:5">
      <c r="A4632" s="58">
        <v>366996</v>
      </c>
      <c r="B4632" s="58" t="str">
        <f t="shared" si="144"/>
        <v>AG366996</v>
      </c>
      <c r="C4632" s="35" t="s">
        <v>20200</v>
      </c>
      <c r="D4632" s="35" t="str">
        <f t="shared" si="145"/>
        <v>366996 - Clark Park</v>
      </c>
      <c r="E4632" s="110">
        <v>36</v>
      </c>
    </row>
    <row r="4633" spans="1:5">
      <c r="A4633" s="58">
        <v>367125</v>
      </c>
      <c r="B4633" s="58" t="str">
        <f t="shared" si="144"/>
        <v>AG367125</v>
      </c>
      <c r="C4633" s="35" t="s">
        <v>11296</v>
      </c>
      <c r="D4633" s="35" t="str">
        <f t="shared" si="145"/>
        <v>367125 - Center for Community Access</v>
      </c>
      <c r="E4633" s="110">
        <v>36</v>
      </c>
    </row>
    <row r="4634" spans="1:5">
      <c r="A4634" s="58">
        <v>367126</v>
      </c>
      <c r="B4634" s="58" t="str">
        <f t="shared" si="144"/>
        <v>AG367126</v>
      </c>
      <c r="C4634" s="35" t="s">
        <v>11298</v>
      </c>
      <c r="D4634" s="35" t="str">
        <f t="shared" si="145"/>
        <v>367126 - Community Development Advocates of Detroit</v>
      </c>
      <c r="E4634" s="110">
        <v>36</v>
      </c>
    </row>
    <row r="4635" spans="1:5">
      <c r="A4635" s="58">
        <v>367127</v>
      </c>
      <c r="B4635" s="58" t="str">
        <f t="shared" si="144"/>
        <v>AG367127</v>
      </c>
      <c r="C4635" s="35" t="s">
        <v>20201</v>
      </c>
      <c r="D4635" s="35" t="str">
        <f t="shared" si="145"/>
        <v>367127 - Community Health Awareness Group</v>
      </c>
      <c r="E4635" s="110">
        <v>36</v>
      </c>
    </row>
    <row r="4636" spans="1:5">
      <c r="A4636" s="58">
        <v>367128</v>
      </c>
      <c r="B4636" s="58" t="str">
        <f t="shared" si="144"/>
        <v>AG367128</v>
      </c>
      <c r="C4636" s="35" t="s">
        <v>11302</v>
      </c>
      <c r="D4636" s="35" t="str">
        <f t="shared" si="145"/>
        <v>367128 - Detroit Youth Foundation</v>
      </c>
      <c r="E4636" s="110">
        <v>36</v>
      </c>
    </row>
    <row r="4637" spans="1:5">
      <c r="A4637" s="58">
        <v>367129</v>
      </c>
      <c r="B4637" s="58" t="str">
        <f t="shared" si="144"/>
        <v>AG367129</v>
      </c>
      <c r="C4637" s="35" t="s">
        <v>20202</v>
      </c>
      <c r="D4637" s="35" t="str">
        <f t="shared" si="145"/>
        <v>367129 - Development Centers, Inc.</v>
      </c>
      <c r="E4637" s="110">
        <v>36</v>
      </c>
    </row>
    <row r="4638" spans="1:5">
      <c r="A4638" s="58">
        <v>367130</v>
      </c>
      <c r="B4638" s="58" t="str">
        <f t="shared" si="144"/>
        <v>AG367130</v>
      </c>
      <c r="C4638" s="35" t="s">
        <v>20203</v>
      </c>
      <c r="D4638" s="35" t="str">
        <f t="shared" si="145"/>
        <v>367130 - Gratiot McDougall United Comm Development Corp</v>
      </c>
      <c r="E4638" s="110">
        <v>36</v>
      </c>
    </row>
    <row r="4639" spans="1:5">
      <c r="A4639" s="58">
        <v>367131</v>
      </c>
      <c r="B4639" s="58" t="str">
        <f t="shared" si="144"/>
        <v>AG367131</v>
      </c>
      <c r="C4639" s="35" t="s">
        <v>11308</v>
      </c>
      <c r="D4639" s="35" t="str">
        <f t="shared" si="145"/>
        <v>367131 - Hartford Agape House</v>
      </c>
      <c r="E4639" s="110">
        <v>36</v>
      </c>
    </row>
    <row r="4640" spans="1:5">
      <c r="A4640" s="58">
        <v>367132</v>
      </c>
      <c r="B4640" s="58" t="str">
        <f t="shared" si="144"/>
        <v>AG367132</v>
      </c>
      <c r="C4640" s="35" t="s">
        <v>11310</v>
      </c>
      <c r="D4640" s="35" t="str">
        <f t="shared" si="145"/>
        <v>367132 - Hawthorn Park Neighborhood Association</v>
      </c>
      <c r="E4640" s="110">
        <v>36</v>
      </c>
    </row>
    <row r="4641" spans="1:5">
      <c r="A4641" s="58">
        <v>367133</v>
      </c>
      <c r="B4641" s="58" t="str">
        <f t="shared" si="144"/>
        <v>AG367133</v>
      </c>
      <c r="C4641" s="35" t="s">
        <v>11312</v>
      </c>
      <c r="D4641" s="35" t="str">
        <f t="shared" si="145"/>
        <v>367133 - Keep It Moving</v>
      </c>
      <c r="E4641" s="110">
        <v>36</v>
      </c>
    </row>
    <row r="4642" spans="1:5">
      <c r="A4642" s="58">
        <v>367134</v>
      </c>
      <c r="B4642" s="58" t="str">
        <f t="shared" si="144"/>
        <v>AG367134</v>
      </c>
      <c r="C4642" s="35" t="s">
        <v>20204</v>
      </c>
      <c r="D4642" s="35" t="str">
        <f t="shared" si="145"/>
        <v>367134 - Kheper_ra Institute</v>
      </c>
      <c r="E4642" s="110">
        <v>36</v>
      </c>
    </row>
    <row r="4643" spans="1:5">
      <c r="A4643" s="58">
        <v>367135</v>
      </c>
      <c r="B4643" s="58" t="str">
        <f t="shared" si="144"/>
        <v>AG367135</v>
      </c>
      <c r="C4643" s="35" t="s">
        <v>11316</v>
      </c>
      <c r="D4643" s="35" t="str">
        <f t="shared" si="145"/>
        <v>367135 - Kimberly's Helping Hand</v>
      </c>
      <c r="E4643" s="110">
        <v>36</v>
      </c>
    </row>
    <row r="4644" spans="1:5">
      <c r="A4644" s="58">
        <v>367136</v>
      </c>
      <c r="B4644" s="58" t="str">
        <f t="shared" si="144"/>
        <v>AG367136</v>
      </c>
      <c r="C4644" s="35" t="s">
        <v>11318</v>
      </c>
      <c r="D4644" s="35" t="str">
        <f t="shared" si="145"/>
        <v>367136 - Mayor's Time</v>
      </c>
      <c r="E4644" s="110">
        <v>36</v>
      </c>
    </row>
    <row r="4645" spans="1:5">
      <c r="A4645" s="58">
        <v>367138</v>
      </c>
      <c r="B4645" s="58" t="str">
        <f t="shared" si="144"/>
        <v>AG367138</v>
      </c>
      <c r="C4645" s="35" t="s">
        <v>11320</v>
      </c>
      <c r="D4645" s="35" t="str">
        <f t="shared" si="145"/>
        <v>367138 - Nigerian Foundation</v>
      </c>
      <c r="E4645" s="110">
        <v>36</v>
      </c>
    </row>
    <row r="4646" spans="1:5">
      <c r="A4646" s="58">
        <v>367139</v>
      </c>
      <c r="B4646" s="58" t="str">
        <f t="shared" si="144"/>
        <v>AG367139</v>
      </c>
      <c r="C4646" s="35" t="s">
        <v>20205</v>
      </c>
      <c r="D4646" s="35" t="str">
        <f t="shared" si="145"/>
        <v>367139 - Perfecting Community Development Corp</v>
      </c>
      <c r="E4646" s="110">
        <v>36</v>
      </c>
    </row>
    <row r="4647" spans="1:5">
      <c r="A4647" s="58">
        <v>367140</v>
      </c>
      <c r="B4647" s="58" t="str">
        <f t="shared" si="144"/>
        <v>AG367140</v>
      </c>
      <c r="C4647" s="35" t="s">
        <v>11324</v>
      </c>
      <c r="D4647" s="35" t="str">
        <f t="shared" si="145"/>
        <v>367140 - St. Christine Parish</v>
      </c>
      <c r="E4647" s="110">
        <v>36</v>
      </c>
    </row>
    <row r="4648" spans="1:5">
      <c r="A4648" s="58">
        <v>367141</v>
      </c>
      <c r="B4648" s="58" t="str">
        <f t="shared" si="144"/>
        <v>AG367141</v>
      </c>
      <c r="C4648" s="35" t="s">
        <v>20206</v>
      </c>
      <c r="D4648" s="35" t="str">
        <f t="shared" si="145"/>
        <v>367141 - Rohns, Rolfs and Holcomb Block Club</v>
      </c>
      <c r="E4648" s="110">
        <v>36</v>
      </c>
    </row>
    <row r="4649" spans="1:5">
      <c r="A4649" s="58">
        <v>367142</v>
      </c>
      <c r="B4649" s="58" t="str">
        <f t="shared" si="144"/>
        <v>AG367142</v>
      </c>
      <c r="C4649" s="35" t="s">
        <v>11328</v>
      </c>
      <c r="D4649" s="35" t="str">
        <f t="shared" si="145"/>
        <v>367142 - Youth on the Edge of Greatness</v>
      </c>
      <c r="E4649" s="110">
        <v>36</v>
      </c>
    </row>
    <row r="4650" spans="1:5">
      <c r="A4650" s="58">
        <v>367143</v>
      </c>
      <c r="B4650" s="58" t="str">
        <f t="shared" si="144"/>
        <v>AG367143</v>
      </c>
      <c r="C4650" s="35" t="s">
        <v>11330</v>
      </c>
      <c r="D4650" s="35" t="str">
        <f t="shared" si="145"/>
        <v>367143 - Caregivers: Senior Services</v>
      </c>
      <c r="E4650" s="110">
        <v>36</v>
      </c>
    </row>
    <row r="4651" spans="1:5">
      <c r="A4651" s="58">
        <v>367145</v>
      </c>
      <c r="B4651" s="58" t="str">
        <f t="shared" si="144"/>
        <v>AG367145</v>
      </c>
      <c r="C4651" s="35" t="s">
        <v>11332</v>
      </c>
      <c r="D4651" s="35" t="str">
        <f t="shared" si="145"/>
        <v>367145 - Southwest Subzone Community Policing</v>
      </c>
      <c r="E4651" s="110">
        <v>36</v>
      </c>
    </row>
    <row r="4652" spans="1:5">
      <c r="A4652" s="58">
        <v>367147</v>
      </c>
      <c r="B4652" s="58" t="str">
        <f t="shared" si="144"/>
        <v>AG367147</v>
      </c>
      <c r="C4652" s="35" t="s">
        <v>20207</v>
      </c>
      <c r="D4652" s="35" t="str">
        <f t="shared" si="145"/>
        <v>367147 - Abundant Care Training Services (ACTS)</v>
      </c>
      <c r="E4652" s="110">
        <v>36</v>
      </c>
    </row>
    <row r="4653" spans="1:5">
      <c r="A4653" s="58">
        <v>367148</v>
      </c>
      <c r="B4653" s="58" t="str">
        <f t="shared" si="144"/>
        <v>AG367148</v>
      </c>
      <c r="C4653" s="35" t="s">
        <v>11634</v>
      </c>
      <c r="D4653" s="35" t="str">
        <f t="shared" si="145"/>
        <v>367148 - Architectural Salvage Warehouse of Detroit</v>
      </c>
      <c r="E4653" s="110">
        <v>36</v>
      </c>
    </row>
    <row r="4654" spans="1:5">
      <c r="A4654" s="58">
        <v>367149</v>
      </c>
      <c r="B4654" s="58" t="str">
        <f t="shared" si="144"/>
        <v>AG367149</v>
      </c>
      <c r="C4654" s="35" t="s">
        <v>11636</v>
      </c>
      <c r="D4654" s="35" t="str">
        <f t="shared" si="145"/>
        <v>367149 - At the Lighthouse Corporation</v>
      </c>
      <c r="E4654" s="110">
        <v>36</v>
      </c>
    </row>
    <row r="4655" spans="1:5">
      <c r="A4655" s="58">
        <v>367150</v>
      </c>
      <c r="B4655" s="58" t="str">
        <f t="shared" si="144"/>
        <v>AG367150</v>
      </c>
      <c r="C4655" s="35" t="s">
        <v>11638</v>
      </c>
      <c r="D4655" s="35" t="str">
        <f t="shared" si="145"/>
        <v>367150 - Black Leadership Commission on AIDS of Detroit</v>
      </c>
      <c r="E4655" s="110">
        <v>36</v>
      </c>
    </row>
    <row r="4656" spans="1:5">
      <c r="A4656" s="58">
        <v>367151</v>
      </c>
      <c r="B4656" s="58" t="str">
        <f t="shared" si="144"/>
        <v>AG367151</v>
      </c>
      <c r="C4656" s="35" t="s">
        <v>11640</v>
      </c>
      <c r="D4656" s="35" t="str">
        <f t="shared" si="145"/>
        <v>367151 - Central Detroit Christian CDC</v>
      </c>
      <c r="E4656" s="110">
        <v>36</v>
      </c>
    </row>
    <row r="4657" spans="1:5">
      <c r="A4657" s="58">
        <v>367152</v>
      </c>
      <c r="B4657" s="58" t="str">
        <f t="shared" si="144"/>
        <v>AG367152</v>
      </c>
      <c r="C4657" s="35" t="s">
        <v>11644</v>
      </c>
      <c r="D4657" s="35" t="str">
        <f t="shared" si="145"/>
        <v>367152 - Considine Little Rock Baptist Family Life Center</v>
      </c>
      <c r="E4657" s="110">
        <v>36</v>
      </c>
    </row>
    <row r="4658" spans="1:5">
      <c r="A4658" s="58">
        <v>367153</v>
      </c>
      <c r="B4658" s="58" t="str">
        <f t="shared" si="144"/>
        <v>AG367153</v>
      </c>
      <c r="C4658" s="35" t="s">
        <v>11646</v>
      </c>
      <c r="D4658" s="35" t="str">
        <f t="shared" si="145"/>
        <v>367153 - Detroit East, Inc</v>
      </c>
      <c r="E4658" s="110">
        <v>36</v>
      </c>
    </row>
    <row r="4659" spans="1:5">
      <c r="A4659" s="58">
        <v>367154</v>
      </c>
      <c r="B4659" s="58" t="str">
        <f t="shared" si="144"/>
        <v>AG367154</v>
      </c>
      <c r="C4659" s="35" t="s">
        <v>11648</v>
      </c>
      <c r="D4659" s="35" t="str">
        <f t="shared" si="145"/>
        <v>367154 - Detroit Housing Group, Inc</v>
      </c>
      <c r="E4659" s="110">
        <v>36</v>
      </c>
    </row>
    <row r="4660" spans="1:5">
      <c r="A4660" s="58">
        <v>367155</v>
      </c>
      <c r="B4660" s="58" t="str">
        <f t="shared" si="144"/>
        <v>AG367155</v>
      </c>
      <c r="C4660" s="35" t="s">
        <v>20208</v>
      </c>
      <c r="D4660" s="35" t="str">
        <f t="shared" si="145"/>
        <v>367155 - Detroit Midtown Micro_Enterprise Fund Corp</v>
      </c>
      <c r="E4660" s="110">
        <v>36</v>
      </c>
    </row>
    <row r="4661" spans="1:5">
      <c r="A4661" s="58">
        <v>367156</v>
      </c>
      <c r="B4661" s="58" t="str">
        <f t="shared" si="144"/>
        <v>AG367156</v>
      </c>
      <c r="C4661" s="35" t="s">
        <v>20209</v>
      </c>
      <c r="D4661" s="35" t="str">
        <f t="shared" si="145"/>
        <v>367156 - Joy_Southfield CDC</v>
      </c>
      <c r="E4661" s="110">
        <v>36</v>
      </c>
    </row>
    <row r="4662" spans="1:5">
      <c r="A4662" s="58">
        <v>367157</v>
      </c>
      <c r="B4662" s="58" t="str">
        <f t="shared" si="144"/>
        <v>AG367157</v>
      </c>
      <c r="C4662" s="35" t="s">
        <v>20210</v>
      </c>
      <c r="D4662" s="35" t="str">
        <f t="shared" si="145"/>
        <v>367157 - Kendall CDC</v>
      </c>
      <c r="E4662" s="110">
        <v>36</v>
      </c>
    </row>
    <row r="4663" spans="1:5">
      <c r="A4663" s="58">
        <v>367158</v>
      </c>
      <c r="B4663" s="58" t="str">
        <f t="shared" si="144"/>
        <v>AG367158</v>
      </c>
      <c r="C4663" s="35" t="s">
        <v>20211</v>
      </c>
      <c r="D4663" s="35" t="str">
        <f t="shared" si="145"/>
        <v>367158 - Legal Education and Advocacy Center</v>
      </c>
      <c r="E4663" s="110">
        <v>36</v>
      </c>
    </row>
    <row r="4664" spans="1:5">
      <c r="A4664" s="58">
        <v>367160</v>
      </c>
      <c r="B4664" s="58" t="str">
        <f t="shared" si="144"/>
        <v>AG367160</v>
      </c>
      <c r="C4664" s="35" t="s">
        <v>20212</v>
      </c>
      <c r="D4664" s="35" t="str">
        <f t="shared" si="145"/>
        <v>367160 - New Creations Community Outreach, Inc</v>
      </c>
      <c r="E4664" s="110">
        <v>36</v>
      </c>
    </row>
    <row r="4665" spans="1:5">
      <c r="A4665" s="58">
        <v>367163</v>
      </c>
      <c r="B4665" s="58" t="str">
        <f t="shared" si="144"/>
        <v>AG367163</v>
      </c>
      <c r="C4665" s="35" t="s">
        <v>11663</v>
      </c>
      <c r="D4665" s="35" t="str">
        <f t="shared" si="145"/>
        <v>367163 - Wisdom Institute</v>
      </c>
      <c r="E4665" s="110">
        <v>36</v>
      </c>
    </row>
    <row r="4666" spans="1:5">
      <c r="A4666" s="58">
        <v>367164</v>
      </c>
      <c r="B4666" s="58" t="str">
        <f t="shared" si="144"/>
        <v>AG367164</v>
      </c>
      <c r="C4666" s="35" t="s">
        <v>11665</v>
      </c>
      <c r="D4666" s="35" t="str">
        <f t="shared" si="145"/>
        <v>367164 - African Dance</v>
      </c>
      <c r="E4666" s="110">
        <v>36</v>
      </c>
    </row>
    <row r="4667" spans="1:5">
      <c r="A4667" s="58">
        <v>367165</v>
      </c>
      <c r="B4667" s="58" t="str">
        <f t="shared" si="144"/>
        <v>AG367165</v>
      </c>
      <c r="C4667" s="35" t="s">
        <v>11667</v>
      </c>
      <c r="D4667" s="35" t="str">
        <f t="shared" si="145"/>
        <v>367165 - Arc Detroit</v>
      </c>
      <c r="E4667" s="110">
        <v>36</v>
      </c>
    </row>
    <row r="4668" spans="1:5">
      <c r="A4668" s="58">
        <v>367167</v>
      </c>
      <c r="B4668" s="58" t="str">
        <f t="shared" si="144"/>
        <v>AG367167</v>
      </c>
      <c r="C4668" s="35" t="s">
        <v>20213</v>
      </c>
      <c r="D4668" s="35" t="str">
        <f t="shared" si="145"/>
        <v>367167 - MLK_Buchanan CDC</v>
      </c>
      <c r="E4668" s="110">
        <v>36</v>
      </c>
    </row>
    <row r="4669" spans="1:5">
      <c r="A4669" s="58">
        <v>367168</v>
      </c>
      <c r="B4669" s="58" t="str">
        <f t="shared" si="144"/>
        <v>AG367168</v>
      </c>
      <c r="C4669" s="35" t="s">
        <v>11671</v>
      </c>
      <c r="D4669" s="35" t="str">
        <f t="shared" si="145"/>
        <v>367168 - Samaritan Center</v>
      </c>
      <c r="E4669" s="110">
        <v>36</v>
      </c>
    </row>
    <row r="4670" spans="1:5">
      <c r="A4670" s="58">
        <v>367169</v>
      </c>
      <c r="B4670" s="58" t="str">
        <f t="shared" si="144"/>
        <v>AG367169</v>
      </c>
      <c r="C4670" s="35" t="s">
        <v>11673</v>
      </c>
      <c r="D4670" s="35" t="str">
        <f t="shared" si="145"/>
        <v>367169 - St. Mary's Block Club</v>
      </c>
      <c r="E4670" s="110">
        <v>36</v>
      </c>
    </row>
    <row r="4671" spans="1:5">
      <c r="A4671" s="58">
        <v>367170</v>
      </c>
      <c r="B4671" s="58" t="str">
        <f t="shared" si="144"/>
        <v>AG367170</v>
      </c>
      <c r="C4671" s="35" t="s">
        <v>20214</v>
      </c>
      <c r="D4671" s="35" t="str">
        <f t="shared" si="145"/>
        <v>367170 - Cornerstone Faith Services _ Trade Training</v>
      </c>
      <c r="E4671" s="110">
        <v>36</v>
      </c>
    </row>
    <row r="4672" spans="1:5">
      <c r="A4672" s="58">
        <v>367171</v>
      </c>
      <c r="B4672" s="58" t="str">
        <f t="shared" si="144"/>
        <v>AG367171</v>
      </c>
      <c r="C4672" s="35" t="s">
        <v>20215</v>
      </c>
      <c r="D4672" s="35" t="str">
        <f t="shared" si="145"/>
        <v>367171 - St. John Community Center</v>
      </c>
      <c r="E4672" s="110">
        <v>36</v>
      </c>
    </row>
    <row r="4673" spans="1:5">
      <c r="A4673" s="58">
        <v>367172</v>
      </c>
      <c r="B4673" s="58" t="str">
        <f t="shared" si="144"/>
        <v>AG367172</v>
      </c>
      <c r="C4673" s="35" t="s">
        <v>20216</v>
      </c>
      <c r="D4673" s="35" t="str">
        <f t="shared" si="145"/>
        <v>367172 - NSO _ Youth Initiatives</v>
      </c>
      <c r="E4673" s="110">
        <v>36</v>
      </c>
    </row>
    <row r="4674" spans="1:5">
      <c r="A4674" s="58">
        <v>367173</v>
      </c>
      <c r="B4674" s="58" t="str">
        <f t="shared" si="144"/>
        <v>AG367173</v>
      </c>
      <c r="C4674" s="35" t="s">
        <v>10933</v>
      </c>
      <c r="D4674" s="35" t="str">
        <f t="shared" si="145"/>
        <v>367173 - Sphinx Organization, Inc.</v>
      </c>
      <c r="E4674" s="110">
        <v>36</v>
      </c>
    </row>
    <row r="4675" spans="1:5">
      <c r="A4675" s="58">
        <v>367175</v>
      </c>
      <c r="B4675" s="58" t="str">
        <f t="shared" si="144"/>
        <v>AG367175</v>
      </c>
      <c r="C4675" s="35" t="s">
        <v>20217</v>
      </c>
      <c r="D4675" s="35" t="str">
        <f t="shared" si="145"/>
        <v>367175 - Catholic Social Services</v>
      </c>
      <c r="E4675" s="110">
        <v>36</v>
      </c>
    </row>
    <row r="4676" spans="1:5">
      <c r="A4676" s="58">
        <v>367176</v>
      </c>
      <c r="B4676" s="58" t="str">
        <f t="shared" ref="B4676:B4739" si="146">"AG"&amp;A4676</f>
        <v>AG367176</v>
      </c>
      <c r="C4676" s="35" t="s">
        <v>12014</v>
      </c>
      <c r="D4676" s="35" t="str">
        <f t="shared" ref="D4676:D4739" si="147">A4676&amp;" - "&amp;C4676</f>
        <v>367176 - Children's Aid Society</v>
      </c>
      <c r="E4676" s="110">
        <v>36</v>
      </c>
    </row>
    <row r="4677" spans="1:5">
      <c r="A4677" s="58">
        <v>367177</v>
      </c>
      <c r="B4677" s="58" t="str">
        <f t="shared" si="146"/>
        <v>AG367177</v>
      </c>
      <c r="C4677" s="35" t="s">
        <v>12016</v>
      </c>
      <c r="D4677" s="35" t="str">
        <f t="shared" si="147"/>
        <v>367177 - Community and Educational Services</v>
      </c>
      <c r="E4677" s="110">
        <v>36</v>
      </c>
    </row>
    <row r="4678" spans="1:5">
      <c r="A4678" s="58">
        <v>367178</v>
      </c>
      <c r="B4678" s="58" t="str">
        <f t="shared" si="146"/>
        <v>AG367178</v>
      </c>
      <c r="C4678" s="35" t="s">
        <v>12018</v>
      </c>
      <c r="D4678" s="35" t="str">
        <f t="shared" si="147"/>
        <v>367178 - Core City Neighborhoods</v>
      </c>
      <c r="E4678" s="110">
        <v>36</v>
      </c>
    </row>
    <row r="4679" spans="1:5">
      <c r="A4679" s="58">
        <v>367179</v>
      </c>
      <c r="B4679" s="58" t="str">
        <f t="shared" si="146"/>
        <v>AG367179</v>
      </c>
      <c r="C4679" s="35" t="s">
        <v>12020</v>
      </c>
      <c r="D4679" s="35" t="str">
        <f t="shared" si="147"/>
        <v>367179 - Dorothy Project, Inc.</v>
      </c>
      <c r="E4679" s="110">
        <v>36</v>
      </c>
    </row>
    <row r="4680" spans="1:5">
      <c r="A4680" s="58">
        <v>367180</v>
      </c>
      <c r="B4680" s="58" t="str">
        <f t="shared" si="146"/>
        <v>AG367180</v>
      </c>
      <c r="C4680" s="35" t="s">
        <v>12022</v>
      </c>
      <c r="D4680" s="35" t="str">
        <f t="shared" si="147"/>
        <v>367180 - Greenwich Park Association</v>
      </c>
      <c r="E4680" s="110">
        <v>36</v>
      </c>
    </row>
    <row r="4681" spans="1:5">
      <c r="A4681" s="58">
        <v>367181</v>
      </c>
      <c r="B4681" s="58" t="str">
        <f t="shared" si="146"/>
        <v>AG367181</v>
      </c>
      <c r="C4681" s="35" t="s">
        <v>12024</v>
      </c>
      <c r="D4681" s="35" t="str">
        <f t="shared" si="147"/>
        <v>367181 - Looking For My Sister</v>
      </c>
      <c r="E4681" s="110">
        <v>36</v>
      </c>
    </row>
    <row r="4682" spans="1:5">
      <c r="A4682" s="58">
        <v>367182</v>
      </c>
      <c r="B4682" s="58" t="str">
        <f t="shared" si="146"/>
        <v>AG367182</v>
      </c>
      <c r="C4682" s="35" t="s">
        <v>20218</v>
      </c>
      <c r="D4682" s="35" t="str">
        <f t="shared" si="147"/>
        <v>367182 - Matrix _ Life House</v>
      </c>
      <c r="E4682" s="110">
        <v>36</v>
      </c>
    </row>
    <row r="4683" spans="1:5">
      <c r="A4683" s="58">
        <v>367183</v>
      </c>
      <c r="B4683" s="58" t="str">
        <f t="shared" si="146"/>
        <v>AG367183</v>
      </c>
      <c r="C4683" s="35" t="s">
        <v>12028</v>
      </c>
      <c r="D4683" s="35" t="str">
        <f t="shared" si="147"/>
        <v>367183 - Michigan Neighborhood Partnership</v>
      </c>
      <c r="E4683" s="110">
        <v>36</v>
      </c>
    </row>
    <row r="4684" spans="1:5">
      <c r="A4684" s="58">
        <v>367184</v>
      </c>
      <c r="B4684" s="58" t="str">
        <f t="shared" si="146"/>
        <v>AG367184</v>
      </c>
      <c r="C4684" s="35" t="s">
        <v>12030</v>
      </c>
      <c r="D4684" s="35" t="str">
        <f t="shared" si="147"/>
        <v>367184 - Mt. Moriah CDC</v>
      </c>
      <c r="E4684" s="110">
        <v>36</v>
      </c>
    </row>
    <row r="4685" spans="1:5">
      <c r="A4685" s="58">
        <v>367185</v>
      </c>
      <c r="B4685" s="58" t="str">
        <f t="shared" si="146"/>
        <v>AG367185</v>
      </c>
      <c r="C4685" s="35" t="s">
        <v>12032</v>
      </c>
      <c r="D4685" s="35" t="str">
        <f t="shared" si="147"/>
        <v>367185 - Serenity Services Legal Services</v>
      </c>
      <c r="E4685" s="110">
        <v>36</v>
      </c>
    </row>
    <row r="4686" spans="1:5">
      <c r="A4686" s="58">
        <v>367186</v>
      </c>
      <c r="B4686" s="58" t="str">
        <f t="shared" si="146"/>
        <v>AG367186</v>
      </c>
      <c r="C4686" s="35" t="s">
        <v>20219</v>
      </c>
      <c r="D4686" s="35" t="str">
        <f t="shared" si="147"/>
        <v>367186 - Society of St. Vincent de Paul</v>
      </c>
      <c r="E4686" s="110">
        <v>36</v>
      </c>
    </row>
    <row r="4687" spans="1:5">
      <c r="A4687" s="58">
        <v>367187</v>
      </c>
      <c r="B4687" s="58" t="str">
        <f t="shared" si="146"/>
        <v>AG367187</v>
      </c>
      <c r="C4687" s="35" t="s">
        <v>12036</v>
      </c>
      <c r="D4687" s="35" t="str">
        <f t="shared" si="147"/>
        <v>367187 - United Block Club Council</v>
      </c>
      <c r="E4687" s="110">
        <v>36</v>
      </c>
    </row>
    <row r="4688" spans="1:5">
      <c r="A4688" s="58">
        <v>367188</v>
      </c>
      <c r="B4688" s="58" t="str">
        <f t="shared" si="146"/>
        <v>AG367188</v>
      </c>
      <c r="C4688" s="35" t="s">
        <v>12038</v>
      </c>
      <c r="D4688" s="35" t="str">
        <f t="shared" si="147"/>
        <v>367188 - Virginia Park Henry Ford Hospital NPHC</v>
      </c>
      <c r="E4688" s="110">
        <v>36</v>
      </c>
    </row>
    <row r="4689" spans="1:5">
      <c r="A4689" s="58">
        <v>367189</v>
      </c>
      <c r="B4689" s="58" t="str">
        <f t="shared" si="146"/>
        <v>AG367189</v>
      </c>
      <c r="C4689" s="35" t="s">
        <v>12040</v>
      </c>
      <c r="D4689" s="35" t="str">
        <f t="shared" si="147"/>
        <v>367189 - Westmoreland Road Block Club</v>
      </c>
      <c r="E4689" s="110">
        <v>36</v>
      </c>
    </row>
    <row r="4690" spans="1:5">
      <c r="A4690" s="58">
        <v>367190</v>
      </c>
      <c r="B4690" s="58" t="str">
        <f t="shared" si="146"/>
        <v>AG367190</v>
      </c>
      <c r="C4690" s="35" t="s">
        <v>12042</v>
      </c>
      <c r="D4690" s="35" t="str">
        <f t="shared" si="147"/>
        <v>367190 - Youth Emergency Shelter Services</v>
      </c>
      <c r="E4690" s="110">
        <v>36</v>
      </c>
    </row>
    <row r="4691" spans="1:5">
      <c r="A4691" s="58">
        <v>367191</v>
      </c>
      <c r="B4691" s="58" t="str">
        <f t="shared" si="146"/>
        <v>AG367191</v>
      </c>
      <c r="C4691" s="35" t="s">
        <v>20220</v>
      </c>
      <c r="D4691" s="35" t="str">
        <f t="shared" si="147"/>
        <v>367191 - Job Program _ Youth</v>
      </c>
      <c r="E4691" s="110">
        <v>36</v>
      </c>
    </row>
    <row r="4692" spans="1:5">
      <c r="A4692" s="58">
        <v>367200</v>
      </c>
      <c r="B4692" s="58" t="str">
        <f t="shared" si="146"/>
        <v>AG367200</v>
      </c>
      <c r="C4692" s="35" t="s">
        <v>20221</v>
      </c>
      <c r="D4692" s="35" t="str">
        <f t="shared" si="147"/>
        <v>367200 - Community Aid &amp; Development Corporation</v>
      </c>
      <c r="E4692" s="110">
        <v>36</v>
      </c>
    </row>
    <row r="4693" spans="1:5">
      <c r="A4693" s="58">
        <v>367201</v>
      </c>
      <c r="B4693" s="58" t="str">
        <f t="shared" si="146"/>
        <v>AG367201</v>
      </c>
      <c r="C4693" s="35" t="s">
        <v>20222</v>
      </c>
      <c r="D4693" s="35" t="str">
        <f t="shared" si="147"/>
        <v>367201 - Freed Institute for Econ Social Justice &amp; Pol Em</v>
      </c>
      <c r="E4693" s="110">
        <v>36</v>
      </c>
    </row>
    <row r="4694" spans="1:5">
      <c r="A4694" s="58">
        <v>367202</v>
      </c>
      <c r="B4694" s="58" t="str">
        <f t="shared" si="146"/>
        <v>AG367202</v>
      </c>
      <c r="C4694" s="35" t="s">
        <v>20223</v>
      </c>
      <c r="D4694" s="35" t="str">
        <f t="shared" si="147"/>
        <v>367202 - Greater Detroit Agency for the Blind</v>
      </c>
      <c r="E4694" s="110">
        <v>36</v>
      </c>
    </row>
    <row r="4695" spans="1:5">
      <c r="A4695" s="58">
        <v>367203</v>
      </c>
      <c r="B4695" s="58" t="str">
        <f t="shared" si="146"/>
        <v>AG367203</v>
      </c>
      <c r="C4695" s="35" t="s">
        <v>12464</v>
      </c>
      <c r="D4695" s="35" t="str">
        <f t="shared" si="147"/>
        <v>367203 - Green Meadows Outreach Ministries</v>
      </c>
      <c r="E4695" s="110">
        <v>36</v>
      </c>
    </row>
    <row r="4696" spans="1:5">
      <c r="A4696" s="58">
        <v>367204</v>
      </c>
      <c r="B4696" s="58" t="str">
        <f t="shared" si="146"/>
        <v>AG367204</v>
      </c>
      <c r="C4696" s="35" t="s">
        <v>12466</v>
      </c>
      <c r="D4696" s="35" t="str">
        <f t="shared" si="147"/>
        <v>367204 - Greenbrier Community Council</v>
      </c>
      <c r="E4696" s="110">
        <v>36</v>
      </c>
    </row>
    <row r="4697" spans="1:5">
      <c r="A4697" s="58">
        <v>367206</v>
      </c>
      <c r="B4697" s="58" t="str">
        <f t="shared" si="146"/>
        <v>AG367206</v>
      </c>
      <c r="C4697" s="35" t="s">
        <v>20224</v>
      </c>
      <c r="D4697" s="35" t="str">
        <f t="shared" si="147"/>
        <v>367206 - Matrix The Center Green Improvement Project</v>
      </c>
      <c r="E4697" s="110">
        <v>36</v>
      </c>
    </row>
    <row r="4698" spans="1:5">
      <c r="A4698" s="58">
        <v>367207</v>
      </c>
      <c r="B4698" s="58" t="str">
        <f t="shared" si="146"/>
        <v>AG367207</v>
      </c>
      <c r="C4698" s="35" t="s">
        <v>12504</v>
      </c>
      <c r="D4698" s="35" t="str">
        <f t="shared" si="147"/>
        <v>367207 - Northwest Youth Organization</v>
      </c>
      <c r="E4698" s="110">
        <v>36</v>
      </c>
    </row>
    <row r="4699" spans="1:5">
      <c r="A4699" s="58">
        <v>367210</v>
      </c>
      <c r="B4699" s="58" t="str">
        <f t="shared" si="146"/>
        <v>AG367210</v>
      </c>
      <c r="C4699" s="35" t="s">
        <v>12510</v>
      </c>
      <c r="D4699" s="35" t="str">
        <f t="shared" si="147"/>
        <v>367210 - Presbyterian Villages of Michigan</v>
      </c>
      <c r="E4699" s="110">
        <v>36</v>
      </c>
    </row>
    <row r="4700" spans="1:5">
      <c r="A4700" s="58">
        <v>367211</v>
      </c>
      <c r="B4700" s="58" t="str">
        <f t="shared" si="146"/>
        <v>AG367211</v>
      </c>
      <c r="C4700" s="35" t="s">
        <v>20225</v>
      </c>
      <c r="D4700" s="35" t="str">
        <f t="shared" si="147"/>
        <v>367211 - PW Community Development &amp; Nonprofit Housing Corporation</v>
      </c>
      <c r="E4700" s="110">
        <v>36</v>
      </c>
    </row>
    <row r="4701" spans="1:5">
      <c r="A4701" s="58">
        <v>367213</v>
      </c>
      <c r="B4701" s="58" t="str">
        <f t="shared" si="146"/>
        <v>AG367213</v>
      </c>
      <c r="C4701" s="35" t="s">
        <v>20226</v>
      </c>
      <c r="D4701" s="35" t="str">
        <f t="shared" si="147"/>
        <v>367213 - West Grand Boulevard Collaborative</v>
      </c>
      <c r="E4701" s="110">
        <v>36</v>
      </c>
    </row>
    <row r="4702" spans="1:5">
      <c r="A4702" s="58">
        <v>367214</v>
      </c>
      <c r="B4702" s="58" t="str">
        <f t="shared" si="146"/>
        <v>AG367214</v>
      </c>
      <c r="C4702" s="35" t="s">
        <v>20227</v>
      </c>
      <c r="D4702" s="35" t="str">
        <f t="shared" si="147"/>
        <v>367214 - Word of Truth Comm Housing Association WOTHA</v>
      </c>
      <c r="E4702" s="110">
        <v>36</v>
      </c>
    </row>
    <row r="4703" spans="1:5">
      <c r="A4703" s="58">
        <v>367215</v>
      </c>
      <c r="B4703" s="58" t="str">
        <f t="shared" si="146"/>
        <v>AG367215</v>
      </c>
      <c r="C4703" s="35" t="s">
        <v>12540</v>
      </c>
      <c r="D4703" s="35" t="str">
        <f t="shared" si="147"/>
        <v>367215 - Detroit Parent Network</v>
      </c>
      <c r="E4703" s="110">
        <v>36</v>
      </c>
    </row>
    <row r="4704" spans="1:5">
      <c r="A4704" s="58">
        <v>367217</v>
      </c>
      <c r="B4704" s="58" t="str">
        <f t="shared" si="146"/>
        <v>AG367217</v>
      </c>
      <c r="C4704" s="35" t="s">
        <v>20228</v>
      </c>
      <c r="D4704" s="35" t="str">
        <f t="shared" si="147"/>
        <v>367217 - The Muslim Center</v>
      </c>
      <c r="E4704" s="110">
        <v>36</v>
      </c>
    </row>
    <row r="4705" spans="1:5">
      <c r="A4705" s="58">
        <v>367218</v>
      </c>
      <c r="B4705" s="58" t="str">
        <f t="shared" si="146"/>
        <v>AG367218</v>
      </c>
      <c r="C4705" s="35" t="s">
        <v>10512</v>
      </c>
      <c r="D4705" s="35" t="str">
        <f t="shared" si="147"/>
        <v>367218 - Homeless Action Network</v>
      </c>
      <c r="E4705" s="110">
        <v>36</v>
      </c>
    </row>
    <row r="4706" spans="1:5">
      <c r="A4706" s="58">
        <v>367219</v>
      </c>
      <c r="B4706" s="58" t="str">
        <f t="shared" si="146"/>
        <v>AG367219</v>
      </c>
      <c r="C4706" s="35" t="s">
        <v>13083</v>
      </c>
      <c r="D4706" s="35" t="str">
        <f t="shared" si="147"/>
        <v>367219 - Eden Gardens Block Club</v>
      </c>
      <c r="E4706" s="110">
        <v>36</v>
      </c>
    </row>
    <row r="4707" spans="1:5">
      <c r="A4707" s="58">
        <v>367220</v>
      </c>
      <c r="B4707" s="58" t="str">
        <f t="shared" si="146"/>
        <v>AG367220</v>
      </c>
      <c r="C4707" s="35" t="s">
        <v>13085</v>
      </c>
      <c r="D4707" s="35" t="str">
        <f t="shared" si="147"/>
        <v>367220 - Good Neighbors Block Club</v>
      </c>
      <c r="E4707" s="110">
        <v>36</v>
      </c>
    </row>
    <row r="4708" spans="1:5">
      <c r="A4708" s="58">
        <v>367221</v>
      </c>
      <c r="B4708" s="58" t="str">
        <f t="shared" si="146"/>
        <v>AG367221</v>
      </c>
      <c r="C4708" s="35" t="s">
        <v>13087</v>
      </c>
      <c r="D4708" s="35" t="str">
        <f t="shared" si="147"/>
        <v>367221 - Kingdom Creations Enterprises</v>
      </c>
      <c r="E4708" s="110">
        <v>36</v>
      </c>
    </row>
    <row r="4709" spans="1:5">
      <c r="A4709" s="58">
        <v>367222</v>
      </c>
      <c r="B4709" s="58" t="str">
        <f t="shared" si="146"/>
        <v>AG367222</v>
      </c>
      <c r="C4709" s="35" t="s">
        <v>20229</v>
      </c>
      <c r="D4709" s="35" t="str">
        <f t="shared" si="147"/>
        <v>367222 - Meyers, 7 Mile, Wyoming Ave, Comm Council</v>
      </c>
      <c r="E4709" s="110">
        <v>36</v>
      </c>
    </row>
    <row r="4710" spans="1:5">
      <c r="A4710" s="58">
        <v>367223</v>
      </c>
      <c r="B4710" s="58" t="str">
        <f t="shared" si="146"/>
        <v>AG367223</v>
      </c>
      <c r="C4710" s="35" t="s">
        <v>13091</v>
      </c>
      <c r="D4710" s="35" t="str">
        <f t="shared" si="147"/>
        <v>367223 - Next Detroit Neighborhood Initiative</v>
      </c>
      <c r="E4710" s="110">
        <v>36</v>
      </c>
    </row>
    <row r="4711" spans="1:5">
      <c r="A4711" s="58">
        <v>367224</v>
      </c>
      <c r="B4711" s="58" t="str">
        <f t="shared" si="146"/>
        <v>AG367224</v>
      </c>
      <c r="C4711" s="35" t="s">
        <v>13093</v>
      </c>
      <c r="D4711" s="35" t="str">
        <f t="shared" si="147"/>
        <v>367224 - North Central Community Mental Health Center</v>
      </c>
      <c r="E4711" s="110">
        <v>36</v>
      </c>
    </row>
    <row r="4712" spans="1:5">
      <c r="A4712" s="58">
        <v>367225</v>
      </c>
      <c r="B4712" s="58" t="str">
        <f t="shared" si="146"/>
        <v>AG367225</v>
      </c>
      <c r="C4712" s="35" t="s">
        <v>13095</v>
      </c>
      <c r="D4712" s="35" t="str">
        <f t="shared" si="147"/>
        <v>367225 - Pulaski Community Council</v>
      </c>
      <c r="E4712" s="110">
        <v>36</v>
      </c>
    </row>
    <row r="4713" spans="1:5">
      <c r="A4713" s="58">
        <v>367226</v>
      </c>
      <c r="B4713" s="58" t="str">
        <f t="shared" si="146"/>
        <v>AG367226</v>
      </c>
      <c r="C4713" s="35" t="s">
        <v>13097</v>
      </c>
      <c r="D4713" s="35" t="str">
        <f t="shared" si="147"/>
        <v>367226 - Sickle Cell Disease Assoc. of America</v>
      </c>
      <c r="E4713" s="110">
        <v>36</v>
      </c>
    </row>
    <row r="4714" spans="1:5">
      <c r="A4714" s="58">
        <v>367227</v>
      </c>
      <c r="B4714" s="58" t="str">
        <f t="shared" si="146"/>
        <v>AG367227</v>
      </c>
      <c r="C4714" s="35" t="s">
        <v>20230</v>
      </c>
      <c r="D4714" s="35" t="str">
        <f t="shared" si="147"/>
        <v>367227 - Teen Hype</v>
      </c>
      <c r="E4714" s="110">
        <v>36</v>
      </c>
    </row>
    <row r="4715" spans="1:5">
      <c r="A4715" s="58">
        <v>367228</v>
      </c>
      <c r="B4715" s="58" t="str">
        <f t="shared" si="146"/>
        <v>AG367228</v>
      </c>
      <c r="C4715" s="35" t="s">
        <v>20231</v>
      </c>
      <c r="D4715" s="35" t="str">
        <f t="shared" si="147"/>
        <v>367228 - The Yunion</v>
      </c>
      <c r="E4715" s="110">
        <v>36</v>
      </c>
    </row>
    <row r="4716" spans="1:5">
      <c r="A4716" s="58">
        <v>367229</v>
      </c>
      <c r="B4716" s="58" t="str">
        <f t="shared" si="146"/>
        <v>AG367229</v>
      </c>
      <c r="C4716" s="35" t="s">
        <v>13103</v>
      </c>
      <c r="D4716" s="35" t="str">
        <f t="shared" si="147"/>
        <v>367229 - Tiger Sharks Swim Team of Detroit</v>
      </c>
      <c r="E4716" s="110">
        <v>36</v>
      </c>
    </row>
    <row r="4717" spans="1:5">
      <c r="A4717" s="58">
        <v>367230</v>
      </c>
      <c r="B4717" s="58" t="str">
        <f t="shared" si="146"/>
        <v>AG367230</v>
      </c>
      <c r="C4717" s="35" t="s">
        <v>13105</v>
      </c>
      <c r="D4717" s="35" t="str">
        <f t="shared" si="147"/>
        <v>367230 - We Care Nonprofit Housing</v>
      </c>
      <c r="E4717" s="110">
        <v>36</v>
      </c>
    </row>
    <row r="4718" spans="1:5">
      <c r="A4718" s="58">
        <v>367231</v>
      </c>
      <c r="B4718" s="58" t="str">
        <f t="shared" si="146"/>
        <v>AG367231</v>
      </c>
      <c r="C4718" s="35" t="s">
        <v>13107</v>
      </c>
      <c r="D4718" s="35" t="str">
        <f t="shared" si="147"/>
        <v>367231 - Yellow Tigers, Inc.</v>
      </c>
      <c r="E4718" s="110">
        <v>36</v>
      </c>
    </row>
    <row r="4719" spans="1:5">
      <c r="A4719" s="58">
        <v>367232</v>
      </c>
      <c r="B4719" s="58" t="str">
        <f t="shared" si="146"/>
        <v>AG367232</v>
      </c>
      <c r="C4719" s="35" t="s">
        <v>20232</v>
      </c>
      <c r="D4719" s="35" t="str">
        <f t="shared" si="147"/>
        <v>367232 - Urban Neighborhood Initiatives</v>
      </c>
      <c r="E4719" s="110">
        <v>36</v>
      </c>
    </row>
    <row r="4720" spans="1:5">
      <c r="A4720" s="58">
        <v>367233</v>
      </c>
      <c r="B4720" s="58" t="str">
        <f t="shared" si="146"/>
        <v>AG367233</v>
      </c>
      <c r="C4720" s="35" t="s">
        <v>20233</v>
      </c>
      <c r="D4720" s="35" t="str">
        <f t="shared" si="147"/>
        <v>367233 - Live N Kindness CDC</v>
      </c>
      <c r="E4720" s="110">
        <v>36</v>
      </c>
    </row>
    <row r="4721" spans="1:5">
      <c r="A4721" s="58">
        <v>367234</v>
      </c>
      <c r="B4721" s="58" t="str">
        <f t="shared" si="146"/>
        <v>AG367234</v>
      </c>
      <c r="C4721" s="35" t="s">
        <v>20234</v>
      </c>
      <c r="D4721" s="35" t="str">
        <f t="shared" si="147"/>
        <v>367234 - Emergency Home Repair</v>
      </c>
      <c r="E4721" s="110">
        <v>36</v>
      </c>
    </row>
    <row r="4722" spans="1:5">
      <c r="A4722" s="58">
        <v>367235</v>
      </c>
      <c r="B4722" s="58" t="str">
        <f t="shared" si="146"/>
        <v>AG367235</v>
      </c>
      <c r="C4722" s="35" t="s">
        <v>20235</v>
      </c>
      <c r="D4722" s="35" t="str">
        <f t="shared" si="147"/>
        <v>367235 - East Michigan Christian Comm Dev Assoc</v>
      </c>
      <c r="E4722" s="110">
        <v>36</v>
      </c>
    </row>
    <row r="4723" spans="1:5">
      <c r="A4723" s="58">
        <v>367236</v>
      </c>
      <c r="B4723" s="58" t="str">
        <f t="shared" si="146"/>
        <v>AG367236</v>
      </c>
      <c r="C4723" s="35" t="s">
        <v>13336</v>
      </c>
      <c r="D4723" s="35" t="str">
        <f t="shared" si="147"/>
        <v>367236 - Green Door Initiative</v>
      </c>
      <c r="E4723" s="110">
        <v>36</v>
      </c>
    </row>
    <row r="4724" spans="1:5">
      <c r="A4724" s="58">
        <v>367237</v>
      </c>
      <c r="B4724" s="58" t="str">
        <f t="shared" si="146"/>
        <v>AG367237</v>
      </c>
      <c r="C4724" s="35" t="s">
        <v>20236</v>
      </c>
      <c r="D4724" s="35" t="str">
        <f t="shared" si="147"/>
        <v>367237 - The Youth Connection</v>
      </c>
      <c r="E4724" s="110">
        <v>36</v>
      </c>
    </row>
    <row r="4725" spans="1:5">
      <c r="A4725" s="58">
        <v>367301</v>
      </c>
      <c r="B4725" s="58" t="str">
        <f t="shared" si="146"/>
        <v>AG367301</v>
      </c>
      <c r="C4725" s="35" t="s">
        <v>20237</v>
      </c>
      <c r="D4725" s="35" t="str">
        <f t="shared" si="147"/>
        <v>367301 - HRD Residential Demolition</v>
      </c>
      <c r="E4725" s="110">
        <v>36</v>
      </c>
    </row>
    <row r="4726" spans="1:5">
      <c r="A4726" s="58">
        <v>367302</v>
      </c>
      <c r="B4726" s="58" t="str">
        <f t="shared" si="146"/>
        <v>AG367302</v>
      </c>
      <c r="C4726" s="35" t="s">
        <v>20238</v>
      </c>
      <c r="D4726" s="35" t="str">
        <f t="shared" si="147"/>
        <v>367302 - HRD Commercial Demolition</v>
      </c>
      <c r="E4726" s="110">
        <v>36</v>
      </c>
    </row>
    <row r="4727" spans="1:5">
      <c r="A4727" s="58">
        <v>367303</v>
      </c>
      <c r="B4727" s="58" t="str">
        <f t="shared" si="146"/>
        <v>AG367303</v>
      </c>
      <c r="C4727" s="35" t="s">
        <v>20239</v>
      </c>
      <c r="D4727" s="35" t="str">
        <f t="shared" si="147"/>
        <v>367303 - HRD Emergency Demolition</v>
      </c>
      <c r="E4727" s="110">
        <v>36</v>
      </c>
    </row>
    <row r="4728" spans="1:5">
      <c r="A4728" s="58">
        <v>369950</v>
      </c>
      <c r="B4728" s="58" t="str">
        <f t="shared" si="146"/>
        <v>AG369950</v>
      </c>
      <c r="C4728" s="35" t="s">
        <v>20240</v>
      </c>
      <c r="D4728" s="35" t="str">
        <f t="shared" si="147"/>
        <v>369950 - GASB34 H&amp;RD FUND 2095</v>
      </c>
      <c r="E4728" s="110">
        <v>36</v>
      </c>
    </row>
    <row r="4729" spans="1:5">
      <c r="A4729" s="58">
        <v>369951</v>
      </c>
      <c r="B4729" s="58" t="str">
        <f t="shared" si="146"/>
        <v>AG369951</v>
      </c>
      <c r="C4729" s="35" t="s">
        <v>20241</v>
      </c>
      <c r="D4729" s="35" t="str">
        <f t="shared" si="147"/>
        <v>369951 - GASB 34 H&amp;RD FUND 1795</v>
      </c>
      <c r="E4729" s="110">
        <v>36</v>
      </c>
    </row>
    <row r="4730" spans="1:5">
      <c r="A4730" s="58">
        <v>369952</v>
      </c>
      <c r="B4730" s="58" t="str">
        <f t="shared" si="146"/>
        <v>AG369952</v>
      </c>
      <c r="C4730" s="35" t="s">
        <v>20242</v>
      </c>
      <c r="D4730" s="35" t="str">
        <f t="shared" si="147"/>
        <v>369952 - GASB 34 H&amp;RD GRANT 2115</v>
      </c>
      <c r="E4730" s="110">
        <v>36</v>
      </c>
    </row>
    <row r="4731" spans="1:5">
      <c r="A4731" s="58">
        <v>369953</v>
      </c>
      <c r="B4731" s="58" t="str">
        <f t="shared" si="146"/>
        <v>AG369953</v>
      </c>
      <c r="C4731" s="35" t="s">
        <v>20243</v>
      </c>
      <c r="D4731" s="35" t="str">
        <f t="shared" si="147"/>
        <v>369953 - GASB34 H&amp;RD FUND 1095</v>
      </c>
      <c r="E4731" s="110">
        <v>36</v>
      </c>
    </row>
    <row r="4732" spans="1:5">
      <c r="A4732" s="58">
        <v>369955</v>
      </c>
      <c r="B4732" s="58" t="str">
        <f t="shared" si="146"/>
        <v>AG369955</v>
      </c>
      <c r="C4732" s="35" t="s">
        <v>20244</v>
      </c>
      <c r="D4732" s="35" t="str">
        <f t="shared" si="147"/>
        <v>369955 - GASB34 H&amp;RD FUND 3795</v>
      </c>
      <c r="E4732" s="110">
        <v>36</v>
      </c>
    </row>
    <row r="4733" spans="1:5">
      <c r="A4733" s="58">
        <v>369957</v>
      </c>
      <c r="B4733" s="58" t="str">
        <f t="shared" si="146"/>
        <v>AG369957</v>
      </c>
      <c r="C4733" s="35" t="s">
        <v>20245</v>
      </c>
      <c r="D4733" s="35" t="str">
        <f t="shared" si="147"/>
        <v>369957 - GASB34 H&amp;RD Fund 3695</v>
      </c>
      <c r="E4733" s="58">
        <v>36</v>
      </c>
    </row>
    <row r="4734" spans="1:5">
      <c r="A4734" s="58">
        <v>369958</v>
      </c>
      <c r="B4734" s="58" t="str">
        <f t="shared" si="146"/>
        <v>AG369958</v>
      </c>
      <c r="C4734" s="35" t="s">
        <v>20246</v>
      </c>
      <c r="D4734" s="35" t="str">
        <f t="shared" si="147"/>
        <v>369958 - GASB 34 H&amp;RD Fund 0895</v>
      </c>
      <c r="E4734" s="58">
        <v>36</v>
      </c>
    </row>
    <row r="4735" spans="1:5">
      <c r="A4735" s="58">
        <v>369959</v>
      </c>
      <c r="B4735" s="58" t="str">
        <f t="shared" si="146"/>
        <v>AG369959</v>
      </c>
      <c r="C4735" s="35" t="s">
        <v>20247</v>
      </c>
      <c r="D4735" s="35" t="str">
        <f t="shared" si="147"/>
        <v>369959 - GASB 34 Fund 3923</v>
      </c>
      <c r="E4735" s="58">
        <v>36</v>
      </c>
    </row>
    <row r="4736" spans="1:5">
      <c r="A4736" s="58">
        <v>370010</v>
      </c>
      <c r="B4736" s="58" t="str">
        <f t="shared" si="146"/>
        <v>AG370010</v>
      </c>
      <c r="C4736" s="35" t="s">
        <v>16320</v>
      </c>
      <c r="D4736" s="35" t="str">
        <f t="shared" si="147"/>
        <v>370010 - Board of Police Commissioners</v>
      </c>
      <c r="E4736" s="110">
        <v>37</v>
      </c>
    </row>
    <row r="4737" spans="1:5">
      <c r="A4737" s="58">
        <v>370020</v>
      </c>
      <c r="B4737" s="58" t="str">
        <f t="shared" si="146"/>
        <v>AG370020</v>
      </c>
      <c r="C4737" s="35" t="s">
        <v>20248</v>
      </c>
      <c r="D4737" s="35" t="str">
        <f t="shared" si="147"/>
        <v>370020 - Office of the Chief</v>
      </c>
      <c r="E4737" s="110">
        <v>37</v>
      </c>
    </row>
    <row r="4738" spans="1:5">
      <c r="A4738" s="58">
        <v>370040</v>
      </c>
      <c r="B4738" s="58" t="str">
        <f t="shared" si="146"/>
        <v>AG370040</v>
      </c>
      <c r="C4738" s="35" t="s">
        <v>20249</v>
      </c>
      <c r="D4738" s="35" t="str">
        <f t="shared" si="147"/>
        <v>370040 - Planning and Inspection</v>
      </c>
      <c r="E4738" s="110">
        <v>37</v>
      </c>
    </row>
    <row r="4739" spans="1:5">
      <c r="A4739" s="58">
        <v>370045</v>
      </c>
      <c r="B4739" s="58" t="str">
        <f t="shared" si="146"/>
        <v>AG370045</v>
      </c>
      <c r="C4739" s="35" t="s">
        <v>16707</v>
      </c>
      <c r="D4739" s="35" t="str">
        <f t="shared" si="147"/>
        <v>370045 - Budget Operations</v>
      </c>
      <c r="E4739" s="110">
        <v>37</v>
      </c>
    </row>
    <row r="4740" spans="1:5">
      <c r="A4740" s="58">
        <v>370047</v>
      </c>
      <c r="B4740" s="58" t="str">
        <f t="shared" ref="B4740:B4804" si="148">"AG"&amp;A4740</f>
        <v>AG370047</v>
      </c>
      <c r="C4740" s="35" t="s">
        <v>20250</v>
      </c>
      <c r="D4740" s="35" t="str">
        <f t="shared" ref="D4740:D4804" si="149">A4740&amp;" - "&amp;C4740</f>
        <v>370047 - Police Legal Advisor</v>
      </c>
      <c r="E4740" s="110">
        <v>37</v>
      </c>
    </row>
    <row r="4741" spans="1:5">
      <c r="A4741" s="58">
        <v>370055</v>
      </c>
      <c r="B4741" s="58" t="str">
        <f t="shared" si="148"/>
        <v>AG370055</v>
      </c>
      <c r="C4741" s="35" t="s">
        <v>20251</v>
      </c>
      <c r="D4741" s="35" t="str">
        <f t="shared" si="149"/>
        <v>370055 - Community &amp; Corporate Services</v>
      </c>
      <c r="E4741" s="110">
        <v>37</v>
      </c>
    </row>
    <row r="4742" spans="1:5">
      <c r="A4742" s="58">
        <v>370060</v>
      </c>
      <c r="B4742" s="58" t="str">
        <f t="shared" si="148"/>
        <v>AG370060</v>
      </c>
      <c r="C4742" s="35" t="s">
        <v>20252</v>
      </c>
      <c r="D4742" s="35" t="str">
        <f t="shared" si="149"/>
        <v>370060 - Executive Protection</v>
      </c>
      <c r="E4742" s="110">
        <v>37</v>
      </c>
    </row>
    <row r="4743" spans="1:5">
      <c r="A4743" s="58">
        <v>370065</v>
      </c>
      <c r="B4743" s="58" t="str">
        <f t="shared" si="148"/>
        <v>AG370065</v>
      </c>
      <c r="C4743" s="35" t="s">
        <v>20253</v>
      </c>
      <c r="D4743" s="35" t="str">
        <f t="shared" si="149"/>
        <v>370065 - City Council Security</v>
      </c>
      <c r="E4743" s="110">
        <v>37</v>
      </c>
    </row>
    <row r="4744" spans="1:5">
      <c r="A4744" s="58">
        <v>370070</v>
      </c>
      <c r="B4744" s="58" t="str">
        <f t="shared" si="148"/>
        <v>AG370070</v>
      </c>
      <c r="C4744" s="35" t="s">
        <v>20254</v>
      </c>
      <c r="D4744" s="35" t="str">
        <f t="shared" si="149"/>
        <v>370070 - Office of Public Information</v>
      </c>
      <c r="E4744" s="110">
        <v>37</v>
      </c>
    </row>
    <row r="4745" spans="1:5">
      <c r="A4745" s="58">
        <v>370072</v>
      </c>
      <c r="B4745" s="58" t="str">
        <f t="shared" si="148"/>
        <v>AG370072</v>
      </c>
      <c r="C4745" s="35" t="s">
        <v>20255</v>
      </c>
      <c r="D4745" s="35" t="str">
        <f t="shared" si="149"/>
        <v>370072 - Disciplinary Admin Unit</v>
      </c>
      <c r="E4745" s="110">
        <v>37</v>
      </c>
    </row>
    <row r="4746" spans="1:5">
      <c r="A4746" s="58">
        <v>370073</v>
      </c>
      <c r="B4746" s="58" t="str">
        <f t="shared" si="148"/>
        <v>AG370073</v>
      </c>
      <c r="C4746" s="35" t="s">
        <v>20256</v>
      </c>
      <c r="D4746" s="35" t="str">
        <f t="shared" si="149"/>
        <v>370073 - Chief Investigator Unit</v>
      </c>
      <c r="E4746" s="110">
        <v>37</v>
      </c>
    </row>
    <row r="4747" spans="1:5">
      <c r="A4747" s="58">
        <v>370075</v>
      </c>
      <c r="B4747" s="58" t="str">
        <f t="shared" si="148"/>
        <v>AG370075</v>
      </c>
      <c r="C4747" s="35" t="s">
        <v>20257</v>
      </c>
      <c r="D4747" s="35" t="str">
        <f t="shared" si="149"/>
        <v>370075 - Internal Affairs</v>
      </c>
      <c r="E4747" s="110">
        <v>37</v>
      </c>
    </row>
    <row r="4748" spans="1:5">
      <c r="A4748" s="58">
        <v>370076</v>
      </c>
      <c r="B4748" s="58" t="str">
        <f t="shared" si="148"/>
        <v>AG370076</v>
      </c>
      <c r="C4748" s="35" t="s">
        <v>20258</v>
      </c>
      <c r="D4748" s="35" t="str">
        <f t="shared" si="149"/>
        <v>370076 - Internal Affairs Section</v>
      </c>
      <c r="E4748" s="110">
        <v>37</v>
      </c>
    </row>
    <row r="4749" spans="1:5">
      <c r="A4749" s="58">
        <v>370077</v>
      </c>
      <c r="B4749" s="58" t="str">
        <f t="shared" si="148"/>
        <v>AG370077</v>
      </c>
      <c r="C4749" s="35" t="s">
        <v>20259</v>
      </c>
      <c r="D4749" s="35" t="str">
        <f t="shared" si="149"/>
        <v>370077 - Force Investigation</v>
      </c>
      <c r="E4749" s="110">
        <v>37</v>
      </c>
    </row>
    <row r="4750" spans="1:5">
      <c r="A4750" s="58">
        <v>370078</v>
      </c>
      <c r="B4750" s="58" t="str">
        <f t="shared" si="148"/>
        <v>AG370078</v>
      </c>
      <c r="C4750" s="35" t="s">
        <v>20260</v>
      </c>
      <c r="D4750" s="35" t="str">
        <f t="shared" si="149"/>
        <v>370078 - Police Community Services</v>
      </c>
      <c r="E4750" s="110">
        <v>37</v>
      </c>
    </row>
    <row r="4751" spans="1:5">
      <c r="A4751" s="58">
        <v>370079</v>
      </c>
      <c r="B4751" s="58" t="str">
        <f t="shared" si="148"/>
        <v>AG370079</v>
      </c>
      <c r="C4751" s="35" t="s">
        <v>20261</v>
      </c>
      <c r="D4751" s="35" t="str">
        <f t="shared" si="149"/>
        <v>370079 - Auxiliary Services</v>
      </c>
      <c r="E4751" s="110">
        <v>37</v>
      </c>
    </row>
    <row r="4752" spans="1:5">
      <c r="A4752" s="58">
        <v>370090</v>
      </c>
      <c r="B4752" s="58" t="str">
        <f t="shared" si="148"/>
        <v>AG370090</v>
      </c>
      <c r="C4752" t="s">
        <v>20262</v>
      </c>
      <c r="D4752" s="35" t="str">
        <f t="shared" ref="D4752" si="150">A4752&amp;" - "&amp;C4752</f>
        <v>370090 - Transit Police Operations</v>
      </c>
      <c r="E4752" s="110">
        <v>37</v>
      </c>
    </row>
    <row r="4753" spans="1:5">
      <c r="A4753" s="58">
        <v>370095</v>
      </c>
      <c r="B4753" s="58" t="str">
        <f t="shared" si="148"/>
        <v>AG370095</v>
      </c>
      <c r="C4753" s="35" t="s">
        <v>20263</v>
      </c>
      <c r="D4753" s="35" t="str">
        <f t="shared" si="149"/>
        <v>370095 - Gaming Unit</v>
      </c>
      <c r="E4753" s="110">
        <v>37</v>
      </c>
    </row>
    <row r="4754" spans="1:5">
      <c r="A4754" s="58">
        <v>370125</v>
      </c>
      <c r="B4754" s="58" t="str">
        <f t="shared" si="148"/>
        <v>AG370125</v>
      </c>
      <c r="C4754" s="35" t="s">
        <v>20264</v>
      </c>
      <c r="D4754" s="35" t="str">
        <f t="shared" si="149"/>
        <v>370125 - Internal Controls Division</v>
      </c>
      <c r="E4754" s="110">
        <v>37</v>
      </c>
    </row>
    <row r="4755" spans="1:5">
      <c r="A4755" s="58">
        <v>370130</v>
      </c>
      <c r="B4755" s="58" t="str">
        <f t="shared" si="148"/>
        <v>AG370130</v>
      </c>
      <c r="C4755" s="35" t="s">
        <v>20257</v>
      </c>
      <c r="D4755" s="35" t="str">
        <f t="shared" si="149"/>
        <v>370130 - Internal Affairs</v>
      </c>
      <c r="E4755" s="110">
        <v>37</v>
      </c>
    </row>
    <row r="4756" spans="1:5">
      <c r="A4756" s="58">
        <v>370140</v>
      </c>
      <c r="B4756" s="58" t="str">
        <f t="shared" si="148"/>
        <v>AG370140</v>
      </c>
      <c r="C4756" s="35" t="s">
        <v>20265</v>
      </c>
      <c r="D4756" s="35" t="str">
        <f t="shared" si="149"/>
        <v>370140 - Police Human Resources</v>
      </c>
      <c r="E4756" s="110">
        <v>37</v>
      </c>
    </row>
    <row r="4757" spans="1:5">
      <c r="A4757" s="58">
        <v>370150</v>
      </c>
      <c r="B4757" s="58" t="str">
        <f t="shared" si="148"/>
        <v>AG370150</v>
      </c>
      <c r="C4757" s="35" t="s">
        <v>20266</v>
      </c>
      <c r="D4757" s="35" t="str">
        <f t="shared" si="149"/>
        <v>370150 - Personnel Services</v>
      </c>
      <c r="E4757" s="110">
        <v>37</v>
      </c>
    </row>
    <row r="4758" spans="1:5">
      <c r="A4758" s="58">
        <v>370160</v>
      </c>
      <c r="B4758" s="58" t="str">
        <f t="shared" si="148"/>
        <v>AG370160</v>
      </c>
      <c r="C4758" s="35" t="s">
        <v>20267</v>
      </c>
      <c r="D4758" s="35" t="str">
        <f t="shared" si="149"/>
        <v>370160 - Police Academy</v>
      </c>
      <c r="E4758" s="110">
        <v>37</v>
      </c>
    </row>
    <row r="4759" spans="1:5">
      <c r="A4759" s="58">
        <v>370210</v>
      </c>
      <c r="B4759" s="58" t="str">
        <f t="shared" si="148"/>
        <v>AG370210</v>
      </c>
      <c r="C4759" s="35" t="s">
        <v>20268</v>
      </c>
      <c r="D4759" s="35" t="str">
        <f t="shared" si="149"/>
        <v>370210 - Police Medical</v>
      </c>
      <c r="E4759" s="110">
        <v>37</v>
      </c>
    </row>
    <row r="4760" spans="1:5">
      <c r="A4760" s="58">
        <v>370230</v>
      </c>
      <c r="B4760" s="58" t="str">
        <f t="shared" si="148"/>
        <v>AG370230</v>
      </c>
      <c r="C4760" s="35" t="s">
        <v>20269</v>
      </c>
      <c r="D4760" s="35" t="str">
        <f t="shared" si="149"/>
        <v>370230 - Office of the Dep Chief_Eastern Operations Burea</v>
      </c>
      <c r="E4760" s="110">
        <v>37</v>
      </c>
    </row>
    <row r="4761" spans="1:5">
      <c r="A4761" s="58">
        <v>370240</v>
      </c>
      <c r="B4761" s="58" t="str">
        <f t="shared" si="148"/>
        <v>AG370240</v>
      </c>
      <c r="C4761" s="35" t="s">
        <v>20270</v>
      </c>
      <c r="D4761" s="35" t="str">
        <f t="shared" si="149"/>
        <v>370240 - Recruit Training _ East</v>
      </c>
      <c r="E4761" s="110">
        <v>37</v>
      </c>
    </row>
    <row r="4762" spans="1:5">
      <c r="A4762" s="58">
        <v>370260</v>
      </c>
      <c r="B4762" s="58" t="str">
        <f t="shared" si="148"/>
        <v>AG370260</v>
      </c>
      <c r="C4762" s="35" t="s">
        <v>20271</v>
      </c>
      <c r="D4762" s="35" t="str">
        <f t="shared" si="149"/>
        <v>370260 - First Precinct</v>
      </c>
      <c r="E4762" s="110">
        <v>37</v>
      </c>
    </row>
    <row r="4763" spans="1:5">
      <c r="A4763" s="58">
        <v>370270</v>
      </c>
      <c r="B4763" s="58" t="str">
        <f t="shared" si="148"/>
        <v>AG370270</v>
      </c>
      <c r="C4763" s="35" t="s">
        <v>20272</v>
      </c>
      <c r="D4763" s="35" t="str">
        <f t="shared" si="149"/>
        <v>370270 - Third Precinct_370270</v>
      </c>
      <c r="E4763" s="110">
        <v>37</v>
      </c>
    </row>
    <row r="4764" spans="1:5">
      <c r="A4764" s="58">
        <v>370290</v>
      </c>
      <c r="B4764" s="58" t="str">
        <f t="shared" si="148"/>
        <v>AG370290</v>
      </c>
      <c r="C4764" s="35" t="s">
        <v>20273</v>
      </c>
      <c r="D4764" s="35" t="str">
        <f t="shared" si="149"/>
        <v>370290 - Seventh Precinct</v>
      </c>
      <c r="E4764" s="110">
        <v>37</v>
      </c>
    </row>
    <row r="4765" spans="1:5">
      <c r="A4765" s="58">
        <v>370300</v>
      </c>
      <c r="B4765" s="58" t="str">
        <f t="shared" si="148"/>
        <v>AG370300</v>
      </c>
      <c r="C4765" s="35" t="s">
        <v>20274</v>
      </c>
      <c r="D4765" s="35" t="str">
        <f t="shared" si="149"/>
        <v>370300 - Eleventh Precinct</v>
      </c>
      <c r="E4765" s="110">
        <v>37</v>
      </c>
    </row>
    <row r="4766" spans="1:5">
      <c r="A4766" s="58">
        <v>370310</v>
      </c>
      <c r="B4766" s="58" t="str">
        <f t="shared" si="148"/>
        <v>AG370310</v>
      </c>
      <c r="C4766" s="35" t="s">
        <v>20275</v>
      </c>
      <c r="D4766" s="35" t="str">
        <f t="shared" si="149"/>
        <v>370310 - Thirteenth Precinct</v>
      </c>
      <c r="E4766" s="110">
        <v>37</v>
      </c>
    </row>
    <row r="4767" spans="1:5">
      <c r="A4767" s="58">
        <v>370320</v>
      </c>
      <c r="B4767" s="58" t="str">
        <f t="shared" si="148"/>
        <v>AG370320</v>
      </c>
      <c r="C4767" s="35" t="s">
        <v>20276</v>
      </c>
      <c r="D4767" s="35" t="str">
        <f t="shared" si="149"/>
        <v>370320 - Ninth Precinct</v>
      </c>
      <c r="E4767" s="110">
        <v>37</v>
      </c>
    </row>
    <row r="4768" spans="1:5">
      <c r="A4768" s="58">
        <v>370340</v>
      </c>
      <c r="B4768" s="58" t="str">
        <f t="shared" si="148"/>
        <v>AG370340</v>
      </c>
      <c r="C4768" s="35" t="s">
        <v>20277</v>
      </c>
      <c r="D4768" s="35" t="str">
        <f t="shared" si="149"/>
        <v>370340 - Office of the Dep Chief_Western Operations Burea</v>
      </c>
      <c r="E4768" s="110">
        <v>37</v>
      </c>
    </row>
    <row r="4769" spans="1:5">
      <c r="A4769" s="58">
        <v>370350</v>
      </c>
      <c r="B4769" s="58" t="str">
        <f t="shared" si="148"/>
        <v>AG370350</v>
      </c>
      <c r="C4769" s="35" t="s">
        <v>20278</v>
      </c>
      <c r="D4769" s="35" t="str">
        <f t="shared" si="149"/>
        <v>370350 - Recruit Training _ West</v>
      </c>
      <c r="E4769" s="110">
        <v>37</v>
      </c>
    </row>
    <row r="4770" spans="1:5">
      <c r="A4770" s="58">
        <v>370370</v>
      </c>
      <c r="B4770" s="58" t="str">
        <f t="shared" si="148"/>
        <v>AG370370</v>
      </c>
      <c r="C4770" s="35" t="s">
        <v>20279</v>
      </c>
      <c r="D4770" s="35" t="str">
        <f t="shared" si="149"/>
        <v>370370 - Fourth Precinct</v>
      </c>
      <c r="E4770" s="110">
        <v>37</v>
      </c>
    </row>
    <row r="4771" spans="1:5">
      <c r="A4771" s="58">
        <v>370375</v>
      </c>
      <c r="B4771" s="58" t="str">
        <f t="shared" si="148"/>
        <v>AG370375</v>
      </c>
      <c r="C4771" s="35" t="s">
        <v>20280</v>
      </c>
      <c r="D4771" s="35" t="str">
        <f t="shared" si="149"/>
        <v>370375 - Third Precinct</v>
      </c>
      <c r="E4771" s="110">
        <v>37</v>
      </c>
    </row>
    <row r="4772" spans="1:5">
      <c r="A4772" s="58">
        <v>370380</v>
      </c>
      <c r="B4772" s="58" t="str">
        <f t="shared" si="148"/>
        <v>AG370380</v>
      </c>
      <c r="C4772" s="35" t="s">
        <v>20281</v>
      </c>
      <c r="D4772" s="35" t="str">
        <f t="shared" si="149"/>
        <v>370380 - Sixth Precinct</v>
      </c>
      <c r="E4772" s="110">
        <v>37</v>
      </c>
    </row>
    <row r="4773" spans="1:5">
      <c r="A4773" s="58">
        <v>370390</v>
      </c>
      <c r="B4773" s="58" t="str">
        <f t="shared" si="148"/>
        <v>AG370390</v>
      </c>
      <c r="C4773" s="35" t="s">
        <v>20282</v>
      </c>
      <c r="D4773" s="35" t="str">
        <f t="shared" si="149"/>
        <v>370390 - Tenth Precinct_370390</v>
      </c>
      <c r="E4773" s="110">
        <v>37</v>
      </c>
    </row>
    <row r="4774" spans="1:5">
      <c r="A4774" s="58">
        <v>370400</v>
      </c>
      <c r="B4774" s="58" t="str">
        <f t="shared" si="148"/>
        <v>AG370400</v>
      </c>
      <c r="C4774" s="35" t="s">
        <v>20283</v>
      </c>
      <c r="D4774" s="35" t="str">
        <f t="shared" si="149"/>
        <v>370400 - Twelfth Precinct_370400</v>
      </c>
      <c r="E4774" s="110">
        <v>37</v>
      </c>
    </row>
    <row r="4775" spans="1:5">
      <c r="A4775" s="58">
        <v>370420</v>
      </c>
      <c r="B4775" s="58" t="str">
        <f t="shared" si="148"/>
        <v>AG370420</v>
      </c>
      <c r="C4775" s="35" t="s">
        <v>20284</v>
      </c>
      <c r="D4775" s="35" t="str">
        <f t="shared" si="149"/>
        <v>370420 - Eighth Precinct</v>
      </c>
      <c r="E4775" s="110">
        <v>37</v>
      </c>
    </row>
    <row r="4776" spans="1:5">
      <c r="A4776" s="58">
        <v>370430</v>
      </c>
      <c r="B4776" s="58" t="str">
        <f t="shared" si="148"/>
        <v>AG370430</v>
      </c>
      <c r="C4776" s="35" t="s">
        <v>20285</v>
      </c>
      <c r="D4776" s="35" t="str">
        <f t="shared" si="149"/>
        <v>370430 - Office of the Dep Chief-Criminal Investigation</v>
      </c>
      <c r="E4776" s="110">
        <v>37</v>
      </c>
    </row>
    <row r="4777" spans="1:5">
      <c r="A4777" s="58">
        <v>370439</v>
      </c>
      <c r="B4777" s="58" t="str">
        <f t="shared" si="148"/>
        <v>AG370439</v>
      </c>
      <c r="C4777" s="35" t="s">
        <v>20286</v>
      </c>
      <c r="D4777" s="35" t="str">
        <f t="shared" si="149"/>
        <v>370439 - Organized Crime</v>
      </c>
      <c r="E4777" s="110">
        <v>37</v>
      </c>
    </row>
    <row r="4778" spans="1:5">
      <c r="A4778" s="58">
        <v>370440</v>
      </c>
      <c r="B4778" s="58" t="str">
        <f t="shared" si="148"/>
        <v>AG370440</v>
      </c>
      <c r="C4778" s="35" t="s">
        <v>20287</v>
      </c>
      <c r="D4778" s="35" t="str">
        <f t="shared" si="149"/>
        <v>370440 - Narcotics Enforcement Section</v>
      </c>
      <c r="E4778" s="110">
        <v>37</v>
      </c>
    </row>
    <row r="4779" spans="1:5">
      <c r="A4779" s="58">
        <v>370443</v>
      </c>
      <c r="B4779" s="58" t="str">
        <f t="shared" si="148"/>
        <v>AG370443</v>
      </c>
      <c r="C4779" s="35" t="s">
        <v>20288</v>
      </c>
      <c r="D4779" s="35" t="str">
        <f t="shared" si="149"/>
        <v>370443 - Specialized Enforcement</v>
      </c>
      <c r="E4779" s="110">
        <v>37</v>
      </c>
    </row>
    <row r="4780" spans="1:5">
      <c r="A4780" s="58">
        <v>370450</v>
      </c>
      <c r="B4780" s="58" t="str">
        <f t="shared" si="148"/>
        <v>AG370450</v>
      </c>
      <c r="C4780" s="35" t="s">
        <v>20289</v>
      </c>
      <c r="D4780" s="35" t="str">
        <f t="shared" si="149"/>
        <v>370450 - Major Crimes</v>
      </c>
      <c r="E4780" s="110">
        <v>37</v>
      </c>
    </row>
    <row r="4781" spans="1:5">
      <c r="A4781" s="58">
        <v>370460</v>
      </c>
      <c r="B4781" s="58" t="str">
        <f t="shared" si="148"/>
        <v>AG370460</v>
      </c>
      <c r="C4781" s="35" t="s">
        <v>20290</v>
      </c>
      <c r="D4781" s="35" t="str">
        <f t="shared" si="149"/>
        <v>370460 - Court</v>
      </c>
      <c r="E4781" s="110">
        <v>37</v>
      </c>
    </row>
    <row r="4782" spans="1:5">
      <c r="A4782" s="58">
        <v>370465</v>
      </c>
      <c r="B4782" s="58" t="str">
        <f t="shared" si="148"/>
        <v>AG370465</v>
      </c>
      <c r="C4782" s="35" t="s">
        <v>20291</v>
      </c>
      <c r="D4782" s="35" t="str">
        <f t="shared" si="149"/>
        <v>370465 - Investigative Operations Division</v>
      </c>
      <c r="E4782" s="110">
        <v>37</v>
      </c>
    </row>
    <row r="4783" spans="1:5">
      <c r="A4783" s="58">
        <v>370467</v>
      </c>
      <c r="B4783" s="58" t="str">
        <f t="shared" si="148"/>
        <v>AG370467</v>
      </c>
      <c r="C4783" s="35" t="s">
        <v>20292</v>
      </c>
      <c r="D4783" s="35" t="str">
        <f t="shared" si="149"/>
        <v>370467 - Criminal Investigations</v>
      </c>
      <c r="E4783" s="110">
        <v>37</v>
      </c>
    </row>
    <row r="4784" spans="1:5">
      <c r="A4784" s="58">
        <v>370470</v>
      </c>
      <c r="B4784" s="58" t="str">
        <f t="shared" si="148"/>
        <v>AG370470</v>
      </c>
      <c r="C4784" s="35" t="s">
        <v>20293</v>
      </c>
      <c r="D4784" s="35" t="str">
        <f t="shared" si="149"/>
        <v>370470 - Commercial Auto Theft</v>
      </c>
      <c r="E4784" s="110">
        <v>37</v>
      </c>
    </row>
    <row r="4785" spans="1:5">
      <c r="A4785" s="58">
        <v>370480</v>
      </c>
      <c r="B4785" s="58" t="str">
        <f t="shared" si="148"/>
        <v>AG370480</v>
      </c>
      <c r="C4785" s="35" t="s">
        <v>20294</v>
      </c>
      <c r="D4785" s="35" t="str">
        <f t="shared" si="149"/>
        <v>370480 - Special Investigations Section</v>
      </c>
      <c r="E4785" s="110">
        <v>37</v>
      </c>
    </row>
    <row r="4786" spans="1:5">
      <c r="A4786" s="58">
        <v>370500</v>
      </c>
      <c r="B4786" s="58" t="str">
        <f t="shared" si="148"/>
        <v>AG370500</v>
      </c>
      <c r="C4786" s="35" t="s">
        <v>20295</v>
      </c>
      <c r="D4786" s="35" t="str">
        <f t="shared" si="149"/>
        <v>370500 - Homicide</v>
      </c>
      <c r="E4786" s="110">
        <v>37</v>
      </c>
    </row>
    <row r="4787" spans="1:5">
      <c r="A4787" s="58">
        <v>370510</v>
      </c>
      <c r="B4787" s="58" t="str">
        <f t="shared" si="148"/>
        <v>AG370510</v>
      </c>
      <c r="C4787" s="35" t="s">
        <v>20296</v>
      </c>
      <c r="D4787" s="35" t="str">
        <f t="shared" si="149"/>
        <v>370510 - Metropolitan</v>
      </c>
      <c r="E4787" s="110">
        <v>37</v>
      </c>
    </row>
    <row r="4788" spans="1:5">
      <c r="A4788" s="58">
        <v>370525</v>
      </c>
      <c r="B4788" s="58" t="str">
        <f t="shared" si="148"/>
        <v>AG370525</v>
      </c>
      <c r="C4788" s="35" t="s">
        <v>20297</v>
      </c>
      <c r="D4788" s="35" t="str">
        <f t="shared" si="149"/>
        <v>370525 - Tactical Support</v>
      </c>
      <c r="E4788" s="110">
        <v>37</v>
      </c>
    </row>
    <row r="4789" spans="1:5">
      <c r="A4789" s="58">
        <v>370555</v>
      </c>
      <c r="B4789" s="58" t="str">
        <f t="shared" si="148"/>
        <v>AG370555</v>
      </c>
      <c r="C4789" s="35" t="s">
        <v>20298</v>
      </c>
      <c r="D4789" s="35" t="str">
        <f t="shared" si="149"/>
        <v>370555 - Mobile Support</v>
      </c>
      <c r="E4789" s="110">
        <v>37</v>
      </c>
    </row>
    <row r="4790" spans="1:5">
      <c r="A4790" s="58">
        <v>370560</v>
      </c>
      <c r="B4790" s="58" t="str">
        <f t="shared" si="148"/>
        <v>AG370560</v>
      </c>
      <c r="C4790" s="35" t="s">
        <v>20299</v>
      </c>
      <c r="D4790" s="35" t="str">
        <f t="shared" si="149"/>
        <v>370560 - Aviation</v>
      </c>
      <c r="E4790" s="110">
        <v>37</v>
      </c>
    </row>
    <row r="4791" spans="1:5">
      <c r="A4791" s="58">
        <v>370565</v>
      </c>
      <c r="B4791" s="58" t="str">
        <f t="shared" si="148"/>
        <v>AG370565</v>
      </c>
      <c r="C4791" s="35" t="s">
        <v>20300</v>
      </c>
      <c r="D4791" s="35" t="str">
        <f t="shared" si="149"/>
        <v>370565 - Crime Scene Services</v>
      </c>
      <c r="E4791" s="110">
        <v>37</v>
      </c>
    </row>
    <row r="4792" spans="1:5">
      <c r="A4792" s="58">
        <v>370568</v>
      </c>
      <c r="B4792" s="58" t="str">
        <f t="shared" si="148"/>
        <v>AG370568</v>
      </c>
      <c r="C4792" s="35" t="s">
        <v>20301</v>
      </c>
      <c r="D4792" s="35" t="str">
        <f t="shared" si="149"/>
        <v>370568 - Records and Identification</v>
      </c>
      <c r="E4792" s="110">
        <v>37</v>
      </c>
    </row>
    <row r="4793" spans="1:5">
      <c r="A4793" s="58">
        <v>370570</v>
      </c>
      <c r="B4793" s="58" t="str">
        <f t="shared" si="148"/>
        <v>AG370570</v>
      </c>
      <c r="C4793" s="35" t="s">
        <v>20302</v>
      </c>
      <c r="D4793" s="35" t="str">
        <f t="shared" si="149"/>
        <v>370570 - Victims Assistance</v>
      </c>
      <c r="E4793" s="110">
        <v>37</v>
      </c>
    </row>
    <row r="4794" spans="1:5">
      <c r="A4794" s="58">
        <v>370590</v>
      </c>
      <c r="B4794" s="58" t="str">
        <f t="shared" si="148"/>
        <v>AG370590</v>
      </c>
      <c r="C4794" s="35" t="s">
        <v>20303</v>
      </c>
      <c r="D4794" s="35" t="str">
        <f t="shared" si="149"/>
        <v>370590 - Fiscal Operations - Admin</v>
      </c>
      <c r="E4794" s="110">
        <v>37</v>
      </c>
    </row>
    <row r="4795" spans="1:5">
      <c r="A4795" s="58">
        <v>370591</v>
      </c>
      <c r="B4795" s="58" t="str">
        <f t="shared" si="148"/>
        <v>AG370591</v>
      </c>
      <c r="C4795" s="35" t="s">
        <v>20304</v>
      </c>
      <c r="D4795" s="35" t="str">
        <f t="shared" si="149"/>
        <v>370591 - City Income Tax (PA 394 of 2012)</v>
      </c>
      <c r="E4795" s="110">
        <v>37</v>
      </c>
    </row>
    <row r="4796" spans="1:5">
      <c r="A4796" s="58">
        <v>370600</v>
      </c>
      <c r="B4796" s="58" t="str">
        <f t="shared" si="148"/>
        <v>AG370600</v>
      </c>
      <c r="C4796" s="35" t="s">
        <v>20305</v>
      </c>
      <c r="D4796" s="35" t="str">
        <f t="shared" si="149"/>
        <v>370600 - Fiscal Operations</v>
      </c>
      <c r="E4796" s="110">
        <v>37</v>
      </c>
    </row>
    <row r="4797" spans="1:5">
      <c r="A4797" s="58">
        <v>370601</v>
      </c>
      <c r="B4797" s="58" t="str">
        <f t="shared" si="148"/>
        <v>AG370601</v>
      </c>
      <c r="C4797" s="35" t="s">
        <v>20306</v>
      </c>
      <c r="D4797" s="35" t="str">
        <f t="shared" si="149"/>
        <v>370601 - Payroll Section</v>
      </c>
      <c r="E4797" s="110">
        <v>37</v>
      </c>
    </row>
    <row r="4798" spans="1:5">
      <c r="A4798" s="58">
        <v>370610</v>
      </c>
      <c r="B4798" s="58" t="str">
        <f t="shared" si="148"/>
        <v>AG370610</v>
      </c>
      <c r="C4798" s="35" t="s">
        <v>20307</v>
      </c>
      <c r="D4798" s="35" t="str">
        <f t="shared" si="149"/>
        <v>370610 - Evidence Control/Property</v>
      </c>
      <c r="E4798" s="110">
        <v>37</v>
      </c>
    </row>
    <row r="4799" spans="1:5">
      <c r="A4799" s="58">
        <v>370630</v>
      </c>
      <c r="B4799" s="58" t="str">
        <f t="shared" si="148"/>
        <v>AG370630</v>
      </c>
      <c r="C4799" s="35" t="s">
        <v>20308</v>
      </c>
      <c r="D4799" s="35" t="str">
        <f t="shared" si="149"/>
        <v>370630 - Information Systems</v>
      </c>
      <c r="E4799" s="110">
        <v>37</v>
      </c>
    </row>
    <row r="4800" spans="1:5">
      <c r="A4800" s="58">
        <v>370640</v>
      </c>
      <c r="B4800" s="58" t="str">
        <f t="shared" si="148"/>
        <v>AG370640</v>
      </c>
      <c r="C4800" s="35" t="s">
        <v>20309</v>
      </c>
      <c r="D4800" s="35" t="str">
        <f t="shared" si="149"/>
        <v>370640 - Communication Operations</v>
      </c>
      <c r="E4800" s="110">
        <v>37</v>
      </c>
    </row>
    <row r="4801" spans="1:5">
      <c r="A4801" s="58">
        <v>370660</v>
      </c>
      <c r="B4801" s="58" t="str">
        <f t="shared" si="148"/>
        <v>AG370660</v>
      </c>
      <c r="C4801" s="35" t="s">
        <v>20310</v>
      </c>
      <c r="D4801" s="35" t="str">
        <f t="shared" si="149"/>
        <v>370660 - Communication Systems</v>
      </c>
      <c r="E4801" s="110">
        <v>37</v>
      </c>
    </row>
    <row r="4802" spans="1:5">
      <c r="A4802" s="58">
        <v>370670</v>
      </c>
      <c r="B4802" s="58" t="str">
        <f t="shared" si="148"/>
        <v>AG370670</v>
      </c>
      <c r="C4802" s="35" t="s">
        <v>20311</v>
      </c>
      <c r="D4802" s="35" t="str">
        <f t="shared" si="149"/>
        <v>370670 - Support Services</v>
      </c>
      <c r="E4802" s="110">
        <v>37</v>
      </c>
    </row>
    <row r="4803" spans="1:5">
      <c r="A4803" s="58">
        <v>370675</v>
      </c>
      <c r="B4803" s="58" t="str">
        <f t="shared" si="148"/>
        <v>AG370675</v>
      </c>
      <c r="C4803" s="35" t="s">
        <v>20312</v>
      </c>
      <c r="D4803" s="35" t="str">
        <f t="shared" si="149"/>
        <v>370675 - Resource Management Division</v>
      </c>
      <c r="E4803" s="110">
        <v>37</v>
      </c>
    </row>
    <row r="4804" spans="1:5">
      <c r="A4804" s="58">
        <v>370676</v>
      </c>
      <c r="B4804" s="58" t="str">
        <f t="shared" si="148"/>
        <v>AG370676</v>
      </c>
      <c r="C4804" s="35" t="s">
        <v>20313</v>
      </c>
      <c r="D4804" s="35" t="str">
        <f t="shared" si="149"/>
        <v>370676 - Police Fleet Management</v>
      </c>
      <c r="E4804" s="110">
        <v>37</v>
      </c>
    </row>
    <row r="4805" spans="1:5">
      <c r="A4805" s="58">
        <v>370677</v>
      </c>
      <c r="B4805" s="58" t="str">
        <f t="shared" ref="B4805:B4868" si="151">"AG"&amp;A4805</f>
        <v>AG370677</v>
      </c>
      <c r="C4805" s="35" t="s">
        <v>20314</v>
      </c>
      <c r="D4805" s="35" t="str">
        <f t="shared" ref="D4805:D4868" si="152">A4805&amp;" - "&amp;C4805</f>
        <v>370677 - Facilities Management Section</v>
      </c>
      <c r="E4805" s="110">
        <v>37</v>
      </c>
    </row>
    <row r="4806" spans="1:5">
      <c r="A4806" s="58">
        <v>370678</v>
      </c>
      <c r="B4806" s="58" t="str">
        <f t="shared" si="151"/>
        <v>AG370678</v>
      </c>
      <c r="C4806" s="35" t="s">
        <v>20315</v>
      </c>
      <c r="D4806" s="35" t="str">
        <f t="shared" si="152"/>
        <v>370678 - Assets &amp; Inventory Control Section</v>
      </c>
      <c r="E4806" s="110">
        <v>37</v>
      </c>
    </row>
    <row r="4807" spans="1:5">
      <c r="A4807" s="58">
        <v>370680</v>
      </c>
      <c r="B4807" s="58" t="str">
        <f t="shared" si="151"/>
        <v>AG370680</v>
      </c>
      <c r="C4807" s="35" t="s">
        <v>15049</v>
      </c>
      <c r="D4807" s="35" t="str">
        <f t="shared" si="152"/>
        <v>370680 - Towing Operations</v>
      </c>
      <c r="E4807" s="110">
        <v>37</v>
      </c>
    </row>
    <row r="4808" spans="1:5">
      <c r="A4808" s="58">
        <v>370685</v>
      </c>
      <c r="B4808" s="58" t="str">
        <f t="shared" si="151"/>
        <v>AG370685</v>
      </c>
      <c r="C4808" s="35" t="s">
        <v>20316</v>
      </c>
      <c r="D4808" s="35" t="str">
        <f t="shared" si="152"/>
        <v>370685 - Civil Rights Division</v>
      </c>
      <c r="E4808" s="110">
        <v>37</v>
      </c>
    </row>
    <row r="4809" spans="1:5">
      <c r="A4809" s="58">
        <v>370686</v>
      </c>
      <c r="B4809" s="58" t="str">
        <f t="shared" si="151"/>
        <v>AG370686</v>
      </c>
      <c r="C4809" s="35" t="s">
        <v>20317</v>
      </c>
      <c r="D4809" s="35" t="str">
        <f t="shared" si="152"/>
        <v>370686 - Training Section</v>
      </c>
      <c r="E4809" s="110">
        <v>37</v>
      </c>
    </row>
    <row r="4810" spans="1:5">
      <c r="A4810" s="58">
        <v>370687</v>
      </c>
      <c r="B4810" s="58" t="str">
        <f t="shared" si="151"/>
        <v>AG370687</v>
      </c>
      <c r="C4810" s="35" t="s">
        <v>20318</v>
      </c>
      <c r="D4810" s="35" t="str">
        <f t="shared" si="152"/>
        <v>370687 - Detroit Detention Center</v>
      </c>
      <c r="E4810" s="110">
        <v>37</v>
      </c>
    </row>
    <row r="4811" spans="1:5">
      <c r="A4811" s="58">
        <v>370695</v>
      </c>
      <c r="B4811" s="58" t="str">
        <f t="shared" si="151"/>
        <v>AG370695</v>
      </c>
      <c r="C4811" s="35" t="s">
        <v>20319</v>
      </c>
      <c r="D4811" s="35" t="str">
        <f t="shared" si="152"/>
        <v>370695 - Animal Control_370695</v>
      </c>
      <c r="E4811" s="110">
        <v>37</v>
      </c>
    </row>
    <row r="4812" spans="1:5">
      <c r="A4812" s="58">
        <v>370700</v>
      </c>
      <c r="B4812" s="58" t="str">
        <f t="shared" si="151"/>
        <v>AG370700</v>
      </c>
      <c r="C4812" s="35" t="s">
        <v>20320</v>
      </c>
      <c r="D4812" s="35" t="str">
        <f t="shared" si="152"/>
        <v>370700 - E-911 Improvements</v>
      </c>
      <c r="E4812" s="110">
        <v>37</v>
      </c>
    </row>
    <row r="4813" spans="1:5">
      <c r="A4813" s="58">
        <v>370701</v>
      </c>
      <c r="B4813" s="58" t="str">
        <f t="shared" si="151"/>
        <v>AG370701</v>
      </c>
      <c r="C4813" s="35" t="s">
        <v>20321</v>
      </c>
      <c r="D4813" s="35" t="str">
        <f t="shared" si="152"/>
        <v>370701 - E_911 Telephone Operators</v>
      </c>
      <c r="E4813" s="110">
        <v>37</v>
      </c>
    </row>
    <row r="4814" spans="1:5">
      <c r="A4814" s="58">
        <v>370702</v>
      </c>
      <c r="B4814" s="58" t="str">
        <f t="shared" si="151"/>
        <v>AG370702</v>
      </c>
      <c r="C4814" s="35" t="s">
        <v>20322</v>
      </c>
      <c r="D4814" s="35" t="str">
        <f t="shared" si="152"/>
        <v>370702 - Telephone Crime Reporting Surcharge</v>
      </c>
      <c r="E4814" s="110">
        <v>37</v>
      </c>
    </row>
    <row r="4815" spans="1:5">
      <c r="A4815" s="58">
        <v>370710</v>
      </c>
      <c r="B4815" s="58" t="str">
        <f t="shared" si="151"/>
        <v>AG370710</v>
      </c>
      <c r="C4815" s="35" t="s">
        <v>20323</v>
      </c>
      <c r="D4815" s="35" t="str">
        <f t="shared" si="152"/>
        <v>370710 - Grant Contribution-Cash</v>
      </c>
      <c r="E4815" s="110">
        <v>37</v>
      </c>
    </row>
    <row r="4816" spans="1:5">
      <c r="A4816" s="58">
        <v>370740</v>
      </c>
      <c r="B4816" s="58" t="str">
        <f t="shared" si="151"/>
        <v>AG370740</v>
      </c>
      <c r="C4816" s="35" t="s">
        <v>20324</v>
      </c>
      <c r="D4816" s="35" t="str">
        <f t="shared" si="152"/>
        <v>370740 - Secret Service Operation</v>
      </c>
      <c r="E4816" s="110">
        <v>37</v>
      </c>
    </row>
    <row r="4817" spans="1:5">
      <c r="A4817" s="58">
        <v>370745</v>
      </c>
      <c r="B4817" s="58" t="str">
        <f t="shared" si="151"/>
        <v>AG370745</v>
      </c>
      <c r="C4817" s="35" t="s">
        <v>20325</v>
      </c>
      <c r="D4817" s="35" t="str">
        <f t="shared" si="152"/>
        <v>370745 - Secret Service UCV</v>
      </c>
      <c r="E4817" s="110">
        <v>37</v>
      </c>
    </row>
    <row r="4818" spans="1:5">
      <c r="A4818" s="58">
        <v>370750</v>
      </c>
      <c r="B4818" s="58" t="str">
        <f t="shared" si="151"/>
        <v>AG370750</v>
      </c>
      <c r="C4818" s="35" t="s">
        <v>16440</v>
      </c>
      <c r="D4818" s="35" t="str">
        <f t="shared" si="152"/>
        <v>370750 - Public Acts 301-302 Training</v>
      </c>
      <c r="E4818" s="110">
        <v>37</v>
      </c>
    </row>
    <row r="4819" spans="1:5">
      <c r="A4819" s="58">
        <v>370760</v>
      </c>
      <c r="B4819" s="58" t="str">
        <f t="shared" si="151"/>
        <v>AG370760</v>
      </c>
      <c r="C4819" s="35" t="s">
        <v>20326</v>
      </c>
      <c r="D4819" s="35" t="str">
        <f t="shared" si="152"/>
        <v>370760 - Narcotics Forfeiture Activity</v>
      </c>
      <c r="E4819" s="110">
        <v>37</v>
      </c>
    </row>
    <row r="4820" spans="1:5">
      <c r="A4820" s="58">
        <v>370761</v>
      </c>
      <c r="B4820" s="58" t="str">
        <f t="shared" si="151"/>
        <v>AG370761</v>
      </c>
      <c r="C4820" s="35" t="s">
        <v>20327</v>
      </c>
      <c r="D4820" s="35" t="str">
        <f t="shared" si="152"/>
        <v>370761 - Drug Court_370761</v>
      </c>
      <c r="E4820" s="110">
        <v>37</v>
      </c>
    </row>
    <row r="4821" spans="1:5">
      <c r="A4821" s="58">
        <v>370762</v>
      </c>
      <c r="B4821" s="58" t="str">
        <f t="shared" si="151"/>
        <v>AG370762</v>
      </c>
      <c r="C4821" s="35" t="s">
        <v>10500</v>
      </c>
      <c r="D4821" s="35" t="str">
        <f t="shared" si="152"/>
        <v>370762 - Explorer Program</v>
      </c>
      <c r="E4821" s="110">
        <v>37</v>
      </c>
    </row>
    <row r="4822" spans="1:5">
      <c r="A4822" s="58">
        <v>370763</v>
      </c>
      <c r="B4822" s="58" t="str">
        <f t="shared" si="151"/>
        <v>AG370763</v>
      </c>
      <c r="C4822" s="35" t="s">
        <v>10502</v>
      </c>
      <c r="D4822" s="35" t="str">
        <f t="shared" si="152"/>
        <v>370763 - Youth Program</v>
      </c>
      <c r="E4822" s="110">
        <v>37</v>
      </c>
    </row>
    <row r="4823" spans="1:5">
      <c r="A4823" s="58">
        <v>370764</v>
      </c>
      <c r="B4823" s="58" t="str">
        <f t="shared" si="151"/>
        <v>AG370764</v>
      </c>
      <c r="C4823" s="35" t="s">
        <v>10919</v>
      </c>
      <c r="D4823" s="35" t="str">
        <f t="shared" si="152"/>
        <v>370764 - Partnership for a Drug Free Detroit</v>
      </c>
      <c r="E4823" s="110">
        <v>37</v>
      </c>
    </row>
    <row r="4824" spans="1:5">
      <c r="A4824" s="58">
        <v>370765</v>
      </c>
      <c r="B4824" s="58" t="str">
        <f t="shared" si="151"/>
        <v>AG370765</v>
      </c>
      <c r="C4824" s="35" t="s">
        <v>20328</v>
      </c>
      <c r="D4824" s="35" t="str">
        <f t="shared" si="152"/>
        <v>370765 - Drug Prevention_Leadership Development_10th Pct</v>
      </c>
      <c r="E4824" s="110">
        <v>37</v>
      </c>
    </row>
    <row r="4825" spans="1:5">
      <c r="A4825" s="58">
        <v>370766</v>
      </c>
      <c r="B4825" s="58" t="str">
        <f t="shared" si="151"/>
        <v>AG370766</v>
      </c>
      <c r="C4825" s="35" t="s">
        <v>20329</v>
      </c>
      <c r="D4825" s="35" t="str">
        <f t="shared" si="152"/>
        <v>370766 - Narcotics Forfeitire UCV</v>
      </c>
      <c r="E4825" s="110">
        <v>37</v>
      </c>
    </row>
    <row r="4826" spans="1:5">
      <c r="A4826" s="58">
        <v>370770</v>
      </c>
      <c r="B4826" s="58" t="str">
        <f t="shared" si="151"/>
        <v>AG370770</v>
      </c>
      <c r="C4826" s="35" t="s">
        <v>20330</v>
      </c>
      <c r="D4826" s="35" t="str">
        <f t="shared" si="152"/>
        <v>370770 - Narcotics Forfeiture Activity_Fed.</v>
      </c>
      <c r="E4826" s="110">
        <v>37</v>
      </c>
    </row>
    <row r="4827" spans="1:5">
      <c r="A4827" s="58">
        <v>370775</v>
      </c>
      <c r="B4827" s="58" t="str">
        <f t="shared" si="151"/>
        <v>AG370775</v>
      </c>
      <c r="C4827" s="35" t="s">
        <v>20331</v>
      </c>
      <c r="D4827" s="35" t="str">
        <f t="shared" si="152"/>
        <v>370775 - Federal Forfeiture</v>
      </c>
      <c r="E4827" s="110">
        <v>37</v>
      </c>
    </row>
    <row r="4828" spans="1:5">
      <c r="A4828" s="58">
        <v>370810</v>
      </c>
      <c r="B4828" s="58" t="str">
        <f t="shared" si="151"/>
        <v>AG370810</v>
      </c>
      <c r="C4828" s="35" t="s">
        <v>20332</v>
      </c>
      <c r="D4828" s="35" t="str">
        <f t="shared" si="152"/>
        <v>370810 - Buildings and Sites_Police Bond 89A</v>
      </c>
      <c r="E4828" s="110">
        <v>37</v>
      </c>
    </row>
    <row r="4829" spans="1:5">
      <c r="A4829" s="58">
        <v>370820</v>
      </c>
      <c r="B4829" s="58" t="str">
        <f t="shared" si="151"/>
        <v>AG370820</v>
      </c>
      <c r="C4829" s="35" t="s">
        <v>20333</v>
      </c>
      <c r="D4829" s="35" t="str">
        <f t="shared" si="152"/>
        <v>370820 - New Center Precinct_Match</v>
      </c>
      <c r="E4829" s="110">
        <v>37</v>
      </c>
    </row>
    <row r="4830" spans="1:5">
      <c r="A4830" s="58">
        <v>370830</v>
      </c>
      <c r="B4830" s="58" t="str">
        <f t="shared" si="151"/>
        <v>AG370830</v>
      </c>
      <c r="C4830" s="35" t="s">
        <v>20334</v>
      </c>
      <c r="D4830" s="35" t="str">
        <f t="shared" si="152"/>
        <v>370830 - Buildings and Sites_Bond</v>
      </c>
      <c r="E4830" s="110">
        <v>37</v>
      </c>
    </row>
    <row r="4831" spans="1:5">
      <c r="A4831" s="58">
        <v>370835</v>
      </c>
      <c r="B4831" s="58" t="str">
        <f t="shared" si="151"/>
        <v>AG370835</v>
      </c>
      <c r="C4831" s="35" t="s">
        <v>20335</v>
      </c>
      <c r="D4831" s="35" t="str">
        <f t="shared" si="152"/>
        <v>370835 - Police Animal Control Capital Improv Project</v>
      </c>
      <c r="E4831" s="110">
        <v>37</v>
      </c>
    </row>
    <row r="4832" spans="1:5">
      <c r="A4832" s="58">
        <v>370836</v>
      </c>
      <c r="B4832" s="58" t="str">
        <f t="shared" si="151"/>
        <v>AG370836</v>
      </c>
      <c r="C4832" s="35" t="s">
        <v>20336</v>
      </c>
      <c r="D4832" s="35" t="str">
        <f t="shared" si="152"/>
        <v>370836 - Police Animal Control Captial Improve Project</v>
      </c>
      <c r="E4832" s="110">
        <v>37</v>
      </c>
    </row>
    <row r="4833" spans="1:5">
      <c r="A4833" s="58">
        <v>370840</v>
      </c>
      <c r="B4833" s="58" t="str">
        <f t="shared" si="151"/>
        <v>AG370840</v>
      </c>
      <c r="C4833" s="35" t="s">
        <v>6728</v>
      </c>
      <c r="D4833" s="35" t="str">
        <f t="shared" si="152"/>
        <v>370840 - Capital Improvement Bonds</v>
      </c>
      <c r="E4833" s="110">
        <v>37</v>
      </c>
    </row>
    <row r="4834" spans="1:5">
      <c r="A4834" s="58">
        <v>370842</v>
      </c>
      <c r="B4834" s="58" t="str">
        <f t="shared" si="151"/>
        <v>AG370842</v>
      </c>
      <c r="C4834" s="35" t="s">
        <v>20337</v>
      </c>
      <c r="D4834" s="35" t="str">
        <f t="shared" si="152"/>
        <v>370842 - Existing Facility Upgrades</v>
      </c>
      <c r="E4834" s="110">
        <v>37</v>
      </c>
    </row>
    <row r="4835" spans="1:5">
      <c r="A4835" s="58">
        <v>370844</v>
      </c>
      <c r="B4835" s="58" t="str">
        <f t="shared" si="151"/>
        <v>AG370844</v>
      </c>
      <c r="C4835" s="35" t="s">
        <v>20338</v>
      </c>
      <c r="D4835" s="35" t="str">
        <f t="shared" si="152"/>
        <v>370844 - Training Facilities</v>
      </c>
      <c r="E4835" s="110">
        <v>37</v>
      </c>
    </row>
    <row r="4836" spans="1:5">
      <c r="A4836" s="58">
        <v>370870</v>
      </c>
      <c r="B4836" s="58" t="str">
        <f t="shared" si="151"/>
        <v>AG370870</v>
      </c>
      <c r="C4836" s="35" t="s">
        <v>20339</v>
      </c>
      <c r="D4836" s="35" t="str">
        <f t="shared" si="152"/>
        <v>370870 - Jr Cadet SYEP 94</v>
      </c>
      <c r="E4836" s="110">
        <v>37</v>
      </c>
    </row>
    <row r="4837" spans="1:5">
      <c r="A4837" s="58">
        <v>370875</v>
      </c>
      <c r="B4837" s="58" t="str">
        <f t="shared" si="151"/>
        <v>AG370875</v>
      </c>
      <c r="C4837" s="35" t="s">
        <v>20340</v>
      </c>
      <c r="D4837" s="35" t="str">
        <f t="shared" si="152"/>
        <v>370875 - Jr Cadet SYEP 95</v>
      </c>
      <c r="E4837" s="110">
        <v>37</v>
      </c>
    </row>
    <row r="4838" spans="1:5">
      <c r="A4838" s="58">
        <v>370880</v>
      </c>
      <c r="B4838" s="58" t="str">
        <f t="shared" si="151"/>
        <v>AG370880</v>
      </c>
      <c r="C4838" s="35" t="s">
        <v>20341</v>
      </c>
      <c r="D4838" s="35" t="str">
        <f t="shared" si="152"/>
        <v>370880 - Think Detroit PAL</v>
      </c>
      <c r="E4838" s="110">
        <v>37</v>
      </c>
    </row>
    <row r="4839" spans="1:5">
      <c r="A4839" s="58">
        <v>370910</v>
      </c>
      <c r="B4839" s="58" t="str">
        <f t="shared" si="151"/>
        <v>AG370910</v>
      </c>
      <c r="C4839" s="35" t="s">
        <v>8152</v>
      </c>
      <c r="D4839" s="35" t="str">
        <f t="shared" si="152"/>
        <v>370910 - Weed and Seed 1996</v>
      </c>
      <c r="E4839" s="110">
        <v>37</v>
      </c>
    </row>
    <row r="4840" spans="1:5">
      <c r="A4840" s="58">
        <v>370920</v>
      </c>
      <c r="B4840" s="58" t="str">
        <f t="shared" si="151"/>
        <v>AG370920</v>
      </c>
      <c r="C4840" s="35" t="s">
        <v>20342</v>
      </c>
      <c r="D4840" s="35" t="str">
        <f t="shared" si="152"/>
        <v>370920 - Weed and Seed</v>
      </c>
      <c r="E4840" s="110">
        <v>37</v>
      </c>
    </row>
    <row r="4841" spans="1:5">
      <c r="A4841" s="58">
        <v>370924</v>
      </c>
      <c r="B4841" s="58" t="str">
        <f t="shared" si="151"/>
        <v>AG370924</v>
      </c>
      <c r="C4841" s="35" t="s">
        <v>20343</v>
      </c>
      <c r="D4841" s="35" t="str">
        <f t="shared" si="152"/>
        <v>370924 - Weed and Seed FY_2000 Eleventh Precinct</v>
      </c>
      <c r="E4841" s="110">
        <v>37</v>
      </c>
    </row>
    <row r="4842" spans="1:5">
      <c r="A4842" s="58">
        <v>370925</v>
      </c>
      <c r="B4842" s="58" t="str">
        <f t="shared" si="151"/>
        <v>AG370925</v>
      </c>
      <c r="C4842" s="35" t="s">
        <v>20344</v>
      </c>
      <c r="D4842" s="35" t="str">
        <f t="shared" si="152"/>
        <v>370925 - Weed and Seed FY_2000 8th and 12th Precincts</v>
      </c>
      <c r="E4842" s="110">
        <v>37</v>
      </c>
    </row>
    <row r="4843" spans="1:5">
      <c r="A4843" s="58">
        <v>370927</v>
      </c>
      <c r="B4843" s="58" t="str">
        <f t="shared" si="151"/>
        <v>AG370927</v>
      </c>
      <c r="C4843" s="35" t="s">
        <v>11946</v>
      </c>
      <c r="D4843" s="35" t="str">
        <f t="shared" si="152"/>
        <v>370927 - Southwest Detroit Weed and Seed Community</v>
      </c>
      <c r="E4843" s="110">
        <v>37</v>
      </c>
    </row>
    <row r="4844" spans="1:5">
      <c r="A4844" s="58">
        <v>370929</v>
      </c>
      <c r="B4844" s="58" t="str">
        <f t="shared" si="151"/>
        <v>AG370929</v>
      </c>
      <c r="C4844" s="35" t="s">
        <v>20345</v>
      </c>
      <c r="D4844" s="35" t="str">
        <f t="shared" si="152"/>
        <v>370929 - Southwest Detroit Weed &amp; Seed Yr 3</v>
      </c>
      <c r="E4844" s="110">
        <v>37</v>
      </c>
    </row>
    <row r="4845" spans="1:5">
      <c r="A4845" s="58">
        <v>370930</v>
      </c>
      <c r="B4845" s="58" t="str">
        <f t="shared" si="151"/>
        <v>AG370930</v>
      </c>
      <c r="C4845" s="35" t="s">
        <v>20346</v>
      </c>
      <c r="D4845" s="35" t="str">
        <f t="shared" si="152"/>
        <v>370930 - Campaign Safe &amp; Sober _ 1996</v>
      </c>
      <c r="E4845" s="110">
        <v>37</v>
      </c>
    </row>
    <row r="4846" spans="1:5">
      <c r="A4846" s="58">
        <v>370940</v>
      </c>
      <c r="B4846" s="58" t="str">
        <f t="shared" si="151"/>
        <v>AG370940</v>
      </c>
      <c r="C4846" s="35" t="s">
        <v>20347</v>
      </c>
      <c r="D4846" s="35" t="str">
        <f t="shared" si="152"/>
        <v>370940 - Campaign Safe &amp; Sober _ 1997</v>
      </c>
      <c r="E4846" s="110">
        <v>37</v>
      </c>
    </row>
    <row r="4847" spans="1:5">
      <c r="A4847" s="58">
        <v>370950</v>
      </c>
      <c r="B4847" s="58" t="str">
        <f t="shared" si="151"/>
        <v>AG370950</v>
      </c>
      <c r="C4847" s="35" t="s">
        <v>20348</v>
      </c>
      <c r="D4847" s="35" t="str">
        <f t="shared" si="152"/>
        <v>370950 - Campaign Safe &amp; Sober _ 1998</v>
      </c>
      <c r="E4847" s="110">
        <v>37</v>
      </c>
    </row>
    <row r="4848" spans="1:5">
      <c r="A4848" s="58">
        <v>370976</v>
      </c>
      <c r="B4848" s="58" t="str">
        <f t="shared" si="151"/>
        <v>AG370976</v>
      </c>
      <c r="C4848" s="35" t="s">
        <v>20349</v>
      </c>
      <c r="D4848" s="35" t="str">
        <f t="shared" si="152"/>
        <v>370976 - Drug Violence Enforcement Project 2009_10</v>
      </c>
      <c r="E4848" s="110">
        <v>37</v>
      </c>
    </row>
    <row r="4849" spans="1:5">
      <c r="A4849" s="58">
        <v>370980</v>
      </c>
      <c r="B4849" s="58" t="str">
        <f t="shared" si="151"/>
        <v>AG370980</v>
      </c>
      <c r="C4849" s="35" t="s">
        <v>7989</v>
      </c>
      <c r="D4849" s="35" t="str">
        <f t="shared" si="152"/>
        <v>370980 - Comm Reclamation 97</v>
      </c>
      <c r="E4849" s="110">
        <v>37</v>
      </c>
    </row>
    <row r="4850" spans="1:5">
      <c r="A4850" s="58">
        <v>370990</v>
      </c>
      <c r="B4850" s="58" t="str">
        <f t="shared" si="151"/>
        <v>AG370990</v>
      </c>
      <c r="C4850" s="35" t="s">
        <v>20350</v>
      </c>
      <c r="D4850" s="35" t="str">
        <f t="shared" si="152"/>
        <v>370990 - Comm Reclamation 98</v>
      </c>
      <c r="E4850" s="110">
        <v>37</v>
      </c>
    </row>
    <row r="4851" spans="1:5">
      <c r="A4851" s="58">
        <v>370995</v>
      </c>
      <c r="B4851" s="58" t="str">
        <f t="shared" si="151"/>
        <v>AG370995</v>
      </c>
      <c r="C4851" s="35" t="s">
        <v>20351</v>
      </c>
      <c r="D4851" s="35" t="str">
        <f t="shared" si="152"/>
        <v>370995 - Community Policing, Education and Outreach Progr</v>
      </c>
      <c r="E4851" s="110">
        <v>37</v>
      </c>
    </row>
    <row r="4852" spans="1:5">
      <c r="A4852" s="58">
        <v>371005</v>
      </c>
      <c r="B4852" s="58" t="str">
        <f t="shared" si="151"/>
        <v>AG371005</v>
      </c>
      <c r="C4852" s="35" t="s">
        <v>20352</v>
      </c>
      <c r="D4852" s="35" t="str">
        <f t="shared" si="152"/>
        <v>371005 - 2009 Nat'l Crime Victoms Rights Wk Comm Aware</v>
      </c>
      <c r="E4852" s="110">
        <v>37</v>
      </c>
    </row>
    <row r="4853" spans="1:5">
      <c r="A4853" s="58">
        <v>371006</v>
      </c>
      <c r="B4853" s="58" t="str">
        <f t="shared" si="151"/>
        <v>AG371006</v>
      </c>
      <c r="C4853" s="35" t="s">
        <v>20353</v>
      </c>
      <c r="D4853" s="35" t="str">
        <f t="shared" si="152"/>
        <v>371006 - 2015 National Crime Victims Rights Week</v>
      </c>
      <c r="E4853" s="110">
        <v>37</v>
      </c>
    </row>
    <row r="4854" spans="1:5">
      <c r="A4854" s="58">
        <v>371030</v>
      </c>
      <c r="B4854" s="58" t="str">
        <f t="shared" si="151"/>
        <v>AG371030</v>
      </c>
      <c r="C4854" s="35" t="s">
        <v>20354</v>
      </c>
      <c r="D4854" s="35" t="str">
        <f t="shared" si="152"/>
        <v>371030 - Victim Assistance_97</v>
      </c>
      <c r="E4854" s="110">
        <v>37</v>
      </c>
    </row>
    <row r="4855" spans="1:5">
      <c r="A4855" s="58">
        <v>371040</v>
      </c>
      <c r="B4855" s="58" t="str">
        <f t="shared" si="151"/>
        <v>AG371040</v>
      </c>
      <c r="C4855" s="35" t="s">
        <v>20355</v>
      </c>
      <c r="D4855" s="35" t="str">
        <f t="shared" si="152"/>
        <v>371040 - Victim Assistance _ 1998</v>
      </c>
      <c r="E4855" s="110">
        <v>37</v>
      </c>
    </row>
    <row r="4856" spans="1:5">
      <c r="A4856" s="58">
        <v>371041</v>
      </c>
      <c r="B4856" s="58" t="str">
        <f t="shared" si="151"/>
        <v>AG371041</v>
      </c>
      <c r="C4856" s="35" t="s">
        <v>20356</v>
      </c>
      <c r="D4856" s="35" t="str">
        <f t="shared" si="152"/>
        <v>371041 - Victim Assistance 1999_2000</v>
      </c>
      <c r="E4856" s="110">
        <v>37</v>
      </c>
    </row>
    <row r="4857" spans="1:5">
      <c r="A4857" s="58">
        <v>371042</v>
      </c>
      <c r="B4857" s="58" t="str">
        <f t="shared" si="151"/>
        <v>AG371042</v>
      </c>
      <c r="C4857" s="35" t="s">
        <v>20357</v>
      </c>
      <c r="D4857" s="35" t="str">
        <f t="shared" si="152"/>
        <v>371042 - Victim Assistance 2000_2001</v>
      </c>
      <c r="E4857" s="110">
        <v>37</v>
      </c>
    </row>
    <row r="4858" spans="1:5">
      <c r="A4858" s="58">
        <v>371043</v>
      </c>
      <c r="B4858" s="58" t="str">
        <f t="shared" si="151"/>
        <v>AG371043</v>
      </c>
      <c r="C4858" s="35" t="s">
        <v>20358</v>
      </c>
      <c r="D4858" s="35" t="str">
        <f t="shared" si="152"/>
        <v>371043 - Victim Assistance 2001_2002</v>
      </c>
      <c r="E4858" s="110">
        <v>37</v>
      </c>
    </row>
    <row r="4859" spans="1:5">
      <c r="A4859" s="58">
        <v>371044</v>
      </c>
      <c r="B4859" s="58" t="str">
        <f t="shared" si="151"/>
        <v>AG371044</v>
      </c>
      <c r="C4859" s="35" t="s">
        <v>20359</v>
      </c>
      <c r="D4859" s="35" t="str">
        <f t="shared" si="152"/>
        <v>371044 - Victim Assistance 2002_2003</v>
      </c>
      <c r="E4859" s="110">
        <v>37</v>
      </c>
    </row>
    <row r="4860" spans="1:5">
      <c r="A4860" s="58">
        <v>371045</v>
      </c>
      <c r="B4860" s="58" t="str">
        <f t="shared" si="151"/>
        <v>AG371045</v>
      </c>
      <c r="C4860" s="35" t="s">
        <v>20360</v>
      </c>
      <c r="D4860" s="35" t="str">
        <f t="shared" si="152"/>
        <v>371045 - Victim Assistance 2003_2004</v>
      </c>
      <c r="E4860" s="110">
        <v>37</v>
      </c>
    </row>
    <row r="4861" spans="1:5">
      <c r="A4861" s="58">
        <v>371046</v>
      </c>
      <c r="B4861" s="58" t="str">
        <f t="shared" si="151"/>
        <v>AG371046</v>
      </c>
      <c r="C4861" s="35" t="s">
        <v>20361</v>
      </c>
      <c r="D4861" s="35" t="str">
        <f t="shared" si="152"/>
        <v>371046 - Victim Assistance 2004_2005</v>
      </c>
      <c r="E4861" s="110">
        <v>37</v>
      </c>
    </row>
    <row r="4862" spans="1:5">
      <c r="A4862" s="58">
        <v>371047</v>
      </c>
      <c r="B4862" s="58" t="str">
        <f t="shared" si="151"/>
        <v>AG371047</v>
      </c>
      <c r="C4862" s="35" t="s">
        <v>20362</v>
      </c>
      <c r="D4862" s="35" t="str">
        <f t="shared" si="152"/>
        <v>371047 - Victim's Assistance 2005_2006</v>
      </c>
      <c r="E4862" s="110">
        <v>37</v>
      </c>
    </row>
    <row r="4863" spans="1:5">
      <c r="A4863" s="58">
        <v>371048</v>
      </c>
      <c r="B4863" s="58" t="str">
        <f t="shared" si="151"/>
        <v>AG371048</v>
      </c>
      <c r="C4863" s="35" t="s">
        <v>20363</v>
      </c>
      <c r="D4863" s="35" t="str">
        <f t="shared" si="152"/>
        <v>371048 - Victim's Assistance 2006_2007</v>
      </c>
      <c r="E4863" s="110">
        <v>37</v>
      </c>
    </row>
    <row r="4864" spans="1:5">
      <c r="A4864" s="58">
        <v>371049</v>
      </c>
      <c r="B4864" s="58" t="str">
        <f t="shared" si="151"/>
        <v>AG371049</v>
      </c>
      <c r="C4864" s="35" t="s">
        <v>20364</v>
      </c>
      <c r="D4864" s="35" t="str">
        <f t="shared" si="152"/>
        <v>371049 - Victim Assistance 2007_2008</v>
      </c>
      <c r="E4864" s="110">
        <v>37</v>
      </c>
    </row>
    <row r="4865" spans="1:5">
      <c r="A4865" s="58">
        <v>371050</v>
      </c>
      <c r="B4865" s="58" t="str">
        <f t="shared" si="151"/>
        <v>AG371050</v>
      </c>
      <c r="C4865" s="35" t="s">
        <v>7566</v>
      </c>
      <c r="D4865" s="35" t="str">
        <f t="shared" si="152"/>
        <v>371050 - Domestic Violence Project</v>
      </c>
      <c r="E4865" s="110">
        <v>37</v>
      </c>
    </row>
    <row r="4866" spans="1:5">
      <c r="A4866" s="58">
        <v>371055</v>
      </c>
      <c r="B4866" s="58" t="str">
        <f t="shared" si="151"/>
        <v>AG371055</v>
      </c>
      <c r="C4866" s="35" t="s">
        <v>20365</v>
      </c>
      <c r="D4866" s="35" t="str">
        <f t="shared" si="152"/>
        <v>371055 - Domestic Violence Stalking Kits Grant</v>
      </c>
      <c r="E4866" s="110">
        <v>37</v>
      </c>
    </row>
    <row r="4867" spans="1:5">
      <c r="A4867" s="58">
        <v>371060</v>
      </c>
      <c r="B4867" s="58" t="str">
        <f t="shared" si="151"/>
        <v>AG371060</v>
      </c>
      <c r="C4867" s="35" t="s">
        <v>8186</v>
      </c>
      <c r="D4867" s="35" t="str">
        <f t="shared" si="152"/>
        <v>371060 - Domestic Violence Project 97_98</v>
      </c>
      <c r="E4867" s="110">
        <v>37</v>
      </c>
    </row>
    <row r="4868" spans="1:5">
      <c r="A4868" s="58">
        <v>371080</v>
      </c>
      <c r="B4868" s="58" t="str">
        <f t="shared" si="151"/>
        <v>AG371080</v>
      </c>
      <c r="C4868" s="35" t="s">
        <v>8524</v>
      </c>
      <c r="D4868" s="35" t="str">
        <f t="shared" si="152"/>
        <v>371080 - Stop Violence Against Women 98</v>
      </c>
      <c r="E4868" s="110">
        <v>37</v>
      </c>
    </row>
    <row r="4869" spans="1:5">
      <c r="A4869" s="58">
        <v>371081</v>
      </c>
      <c r="B4869" s="58" t="str">
        <f t="shared" ref="B4869:B4932" si="153">"AG"&amp;A4869</f>
        <v>AG371081</v>
      </c>
      <c r="C4869" s="35" t="s">
        <v>20366</v>
      </c>
      <c r="D4869" s="35" t="str">
        <f t="shared" ref="D4869:D4932" si="154">A4869&amp;" - "&amp;C4869</f>
        <v>371081 - Stop Violence Against Women 2000</v>
      </c>
      <c r="E4869" s="110">
        <v>37</v>
      </c>
    </row>
    <row r="4870" spans="1:5">
      <c r="A4870" s="58">
        <v>371090</v>
      </c>
      <c r="B4870" s="58" t="str">
        <f t="shared" si="153"/>
        <v>AG371090</v>
      </c>
      <c r="C4870" s="35" t="s">
        <v>7602</v>
      </c>
      <c r="D4870" s="35" t="str">
        <f t="shared" si="154"/>
        <v>371090 - Domestic Violence Training</v>
      </c>
      <c r="E4870" s="110">
        <v>37</v>
      </c>
    </row>
    <row r="4871" spans="1:5">
      <c r="A4871" s="58">
        <v>371100</v>
      </c>
      <c r="B4871" s="58" t="str">
        <f t="shared" si="153"/>
        <v>AG371100</v>
      </c>
      <c r="C4871" s="35" t="s">
        <v>20367</v>
      </c>
      <c r="D4871" s="35" t="str">
        <f t="shared" si="154"/>
        <v>371100 - Domestic Violence Trng _ MJTC</v>
      </c>
      <c r="E4871" s="110">
        <v>37</v>
      </c>
    </row>
    <row r="4872" spans="1:5">
      <c r="A4872" s="58">
        <v>371111</v>
      </c>
      <c r="B4872" s="58" t="str">
        <f t="shared" si="153"/>
        <v>AG371111</v>
      </c>
      <c r="C4872" s="35" t="s">
        <v>20368</v>
      </c>
      <c r="D4872" s="35" t="str">
        <f t="shared" si="154"/>
        <v>371111 - Police Grants</v>
      </c>
      <c r="E4872" s="110">
        <v>37</v>
      </c>
    </row>
    <row r="4873" spans="1:5">
      <c r="A4873" s="58">
        <v>371140</v>
      </c>
      <c r="B4873" s="58" t="str">
        <f t="shared" si="153"/>
        <v>AG371140</v>
      </c>
      <c r="C4873" s="35" t="s">
        <v>7091</v>
      </c>
      <c r="D4873" s="35" t="str">
        <f t="shared" si="154"/>
        <v>371140 - Auto Theft 8</v>
      </c>
      <c r="E4873" s="110">
        <v>37</v>
      </c>
    </row>
    <row r="4874" spans="1:5">
      <c r="A4874" s="58">
        <v>371155</v>
      </c>
      <c r="B4874" s="58" t="str">
        <f t="shared" si="153"/>
        <v>AG371155</v>
      </c>
      <c r="C4874" s="35" t="s">
        <v>11274</v>
      </c>
      <c r="D4874" s="35" t="str">
        <f t="shared" si="154"/>
        <v>371155 - Safe Neigborhoods and Strong Neighborhoods</v>
      </c>
      <c r="E4874" s="110">
        <v>37</v>
      </c>
    </row>
    <row r="4875" spans="1:5">
      <c r="A4875" s="58">
        <v>371160</v>
      </c>
      <c r="B4875" s="58" t="str">
        <f t="shared" si="153"/>
        <v>AG371160</v>
      </c>
      <c r="C4875" s="35" t="s">
        <v>20369</v>
      </c>
      <c r="D4875" s="35" t="str">
        <f t="shared" si="154"/>
        <v>371160 - Auto Theft _ 1997</v>
      </c>
      <c r="E4875" s="110">
        <v>37</v>
      </c>
    </row>
    <row r="4876" spans="1:5">
      <c r="A4876" s="58">
        <v>371170</v>
      </c>
      <c r="B4876" s="58" t="str">
        <f t="shared" si="153"/>
        <v>AG371170</v>
      </c>
      <c r="C4876" s="35" t="s">
        <v>20370</v>
      </c>
      <c r="D4876" s="35" t="str">
        <f t="shared" si="154"/>
        <v>371170 - Auto Theft_371170</v>
      </c>
      <c r="E4876" s="110">
        <v>37</v>
      </c>
    </row>
    <row r="4877" spans="1:5">
      <c r="A4877" s="58">
        <v>371171</v>
      </c>
      <c r="B4877" s="58" t="str">
        <f t="shared" si="153"/>
        <v>AG371171</v>
      </c>
      <c r="C4877" s="35" t="s">
        <v>20371</v>
      </c>
      <c r="D4877" s="35" t="str">
        <f t="shared" si="154"/>
        <v>371171 - Auto Theft_371171</v>
      </c>
      <c r="E4877" s="110">
        <v>37</v>
      </c>
    </row>
    <row r="4878" spans="1:5">
      <c r="A4878" s="58">
        <v>371172</v>
      </c>
      <c r="B4878" s="58" t="str">
        <f t="shared" si="153"/>
        <v>AG371172</v>
      </c>
      <c r="C4878" s="35" t="s">
        <v>9116</v>
      </c>
      <c r="D4878" s="35" t="str">
        <f t="shared" si="154"/>
        <v>371172 - Auto Theft 13</v>
      </c>
      <c r="E4878" s="110">
        <v>37</v>
      </c>
    </row>
    <row r="4879" spans="1:5">
      <c r="A4879" s="58">
        <v>371173</v>
      </c>
      <c r="B4879" s="58" t="str">
        <f t="shared" si="153"/>
        <v>AG371173</v>
      </c>
      <c r="C4879" s="35" t="s">
        <v>20372</v>
      </c>
      <c r="D4879" s="35" t="str">
        <f t="shared" si="154"/>
        <v>371173 - Auto Theft _ 14</v>
      </c>
      <c r="E4879" s="110">
        <v>37</v>
      </c>
    </row>
    <row r="4880" spans="1:5">
      <c r="A4880" s="58">
        <v>371174</v>
      </c>
      <c r="B4880" s="58" t="str">
        <f t="shared" si="153"/>
        <v>AG371174</v>
      </c>
      <c r="C4880" s="35" t="s">
        <v>9338</v>
      </c>
      <c r="D4880" s="35" t="str">
        <f t="shared" si="154"/>
        <v>371174 - Auto Theft 15</v>
      </c>
      <c r="E4880" s="110">
        <v>37</v>
      </c>
    </row>
    <row r="4881" spans="1:5">
      <c r="A4881" s="58">
        <v>371175</v>
      </c>
      <c r="B4881" s="58" t="str">
        <f t="shared" si="153"/>
        <v>AG371175</v>
      </c>
      <c r="C4881" s="35" t="s">
        <v>20373</v>
      </c>
      <c r="D4881" s="35" t="str">
        <f t="shared" si="154"/>
        <v>371175 - Auto Theft _ 16</v>
      </c>
      <c r="E4881" s="110">
        <v>37</v>
      </c>
    </row>
    <row r="4882" spans="1:5">
      <c r="A4882" s="58">
        <v>371176</v>
      </c>
      <c r="B4882" s="58" t="str">
        <f t="shared" si="153"/>
        <v>AG371176</v>
      </c>
      <c r="C4882" s="35" t="s">
        <v>10000</v>
      </c>
      <c r="D4882" s="35" t="str">
        <f t="shared" si="154"/>
        <v>371176 - Auto Theft 17</v>
      </c>
      <c r="E4882" s="110">
        <v>37</v>
      </c>
    </row>
    <row r="4883" spans="1:5">
      <c r="A4883" s="58">
        <v>371177</v>
      </c>
      <c r="B4883" s="58" t="str">
        <f t="shared" si="153"/>
        <v>AG371177</v>
      </c>
      <c r="C4883" s="35" t="s">
        <v>10257</v>
      </c>
      <c r="D4883" s="35" t="str">
        <f t="shared" si="154"/>
        <v>371177 - Auto Theft 18</v>
      </c>
      <c r="E4883" s="110">
        <v>37</v>
      </c>
    </row>
    <row r="4884" spans="1:5">
      <c r="A4884" s="58">
        <v>371178</v>
      </c>
      <c r="B4884" s="58" t="str">
        <f t="shared" si="153"/>
        <v>AG371178</v>
      </c>
      <c r="C4884" s="35" t="s">
        <v>10605</v>
      </c>
      <c r="D4884" s="35" t="str">
        <f t="shared" si="154"/>
        <v>371178 - Auto Theft 19</v>
      </c>
      <c r="E4884" s="110">
        <v>37</v>
      </c>
    </row>
    <row r="4885" spans="1:5">
      <c r="A4885" s="58">
        <v>371179</v>
      </c>
      <c r="B4885" s="58" t="str">
        <f t="shared" si="153"/>
        <v>AG371179</v>
      </c>
      <c r="C4885" s="35" t="s">
        <v>20374</v>
      </c>
      <c r="D4885" s="35" t="str">
        <f t="shared" si="154"/>
        <v>371179 - Automobile Property Crimes 2007</v>
      </c>
      <c r="E4885" s="110">
        <v>37</v>
      </c>
    </row>
    <row r="4886" spans="1:5">
      <c r="A4886" s="58">
        <v>371180</v>
      </c>
      <c r="B4886" s="58" t="str">
        <f t="shared" si="153"/>
        <v>AG371180</v>
      </c>
      <c r="C4886" s="35" t="s">
        <v>20375</v>
      </c>
      <c r="D4886" s="35" t="str">
        <f t="shared" si="154"/>
        <v>371180 - Western Wayne _ 3rd Year</v>
      </c>
      <c r="E4886" s="110">
        <v>37</v>
      </c>
    </row>
    <row r="4887" spans="1:5">
      <c r="A4887" s="58">
        <v>371181</v>
      </c>
      <c r="B4887" s="58" t="str">
        <f t="shared" si="153"/>
        <v>AG371181</v>
      </c>
      <c r="C4887" s="35" t="s">
        <v>20376</v>
      </c>
      <c r="D4887" s="35" t="str">
        <f t="shared" si="154"/>
        <v>371181 - Western Wayne Auto Theft_4th Year</v>
      </c>
      <c r="E4887" s="110">
        <v>37</v>
      </c>
    </row>
    <row r="4888" spans="1:5">
      <c r="A4888" s="58">
        <v>371182</v>
      </c>
      <c r="B4888" s="58" t="str">
        <f t="shared" si="153"/>
        <v>AG371182</v>
      </c>
      <c r="C4888" s="35" t="s">
        <v>20377</v>
      </c>
      <c r="D4888" s="35" t="str">
        <f t="shared" si="154"/>
        <v>371182 - Western Wayne Auto Theft Elimination _ 2000</v>
      </c>
      <c r="E4888" s="110">
        <v>37</v>
      </c>
    </row>
    <row r="4889" spans="1:5">
      <c r="A4889" s="58">
        <v>371183</v>
      </c>
      <c r="B4889" s="58" t="str">
        <f t="shared" si="153"/>
        <v>AG371183</v>
      </c>
      <c r="C4889" s="35" t="s">
        <v>20378</v>
      </c>
      <c r="D4889" s="35" t="str">
        <f t="shared" si="154"/>
        <v>371183 - Western Wayne Auto Theft _ 2001</v>
      </c>
      <c r="E4889" s="110">
        <v>37</v>
      </c>
    </row>
    <row r="4890" spans="1:5">
      <c r="A4890" s="58">
        <v>371184</v>
      </c>
      <c r="B4890" s="58" t="str">
        <f t="shared" si="153"/>
        <v>AG371184</v>
      </c>
      <c r="C4890" s="35" t="s">
        <v>20379</v>
      </c>
      <c r="D4890" s="35" t="str">
        <f t="shared" si="154"/>
        <v>371184 - Western Wayne 2002</v>
      </c>
      <c r="E4890" s="110">
        <v>37</v>
      </c>
    </row>
    <row r="4891" spans="1:5">
      <c r="A4891" s="58">
        <v>371185</v>
      </c>
      <c r="B4891" s="58" t="str">
        <f t="shared" si="153"/>
        <v>AG371185</v>
      </c>
      <c r="C4891" s="35" t="s">
        <v>20380</v>
      </c>
      <c r="D4891" s="35" t="str">
        <f t="shared" si="154"/>
        <v>371185 - Western Wayne 2003</v>
      </c>
      <c r="E4891" s="110">
        <v>37</v>
      </c>
    </row>
    <row r="4892" spans="1:5">
      <c r="A4892" s="58">
        <v>371186</v>
      </c>
      <c r="B4892" s="58" t="str">
        <f t="shared" si="153"/>
        <v>AG371186</v>
      </c>
      <c r="C4892" s="35" t="s">
        <v>10002</v>
      </c>
      <c r="D4892" s="35" t="str">
        <f t="shared" si="154"/>
        <v>371186 - Western Wayne 2004</v>
      </c>
      <c r="E4892" s="110">
        <v>37</v>
      </c>
    </row>
    <row r="4893" spans="1:5">
      <c r="A4893" s="58">
        <v>371187</v>
      </c>
      <c r="B4893" s="58" t="str">
        <f t="shared" si="153"/>
        <v>AG371187</v>
      </c>
      <c r="C4893" s="35" t="s">
        <v>10259</v>
      </c>
      <c r="D4893" s="35" t="str">
        <f t="shared" si="154"/>
        <v>371187 - Western Wayne 2005</v>
      </c>
      <c r="E4893" s="110">
        <v>37</v>
      </c>
    </row>
    <row r="4894" spans="1:5">
      <c r="A4894" s="58">
        <v>371188</v>
      </c>
      <c r="B4894" s="58" t="str">
        <f t="shared" si="153"/>
        <v>AG371188</v>
      </c>
      <c r="C4894" s="35" t="s">
        <v>10613</v>
      </c>
      <c r="D4894" s="35" t="str">
        <f t="shared" si="154"/>
        <v>371188 - Western Wayne 2006</v>
      </c>
      <c r="E4894" s="110">
        <v>37</v>
      </c>
    </row>
    <row r="4895" spans="1:5">
      <c r="A4895" s="58">
        <v>371189</v>
      </c>
      <c r="B4895" s="58" t="str">
        <f t="shared" si="153"/>
        <v>AG371189</v>
      </c>
      <c r="C4895" s="35" t="s">
        <v>11029</v>
      </c>
      <c r="D4895" s="35" t="str">
        <f t="shared" si="154"/>
        <v>371189 - Western Wayne 2007</v>
      </c>
      <c r="E4895" s="110">
        <v>37</v>
      </c>
    </row>
    <row r="4896" spans="1:5">
      <c r="A4896" s="58">
        <v>371190</v>
      </c>
      <c r="B4896" s="58" t="str">
        <f t="shared" si="153"/>
        <v>AG371190</v>
      </c>
      <c r="C4896" s="35" t="s">
        <v>7457</v>
      </c>
      <c r="D4896" s="35" t="str">
        <f t="shared" si="154"/>
        <v>371190 - Screen Door I</v>
      </c>
      <c r="E4896" s="110">
        <v>37</v>
      </c>
    </row>
    <row r="4897" spans="1:5">
      <c r="A4897" s="58">
        <v>371200</v>
      </c>
      <c r="B4897" s="58" t="str">
        <f t="shared" si="153"/>
        <v>AG371200</v>
      </c>
      <c r="C4897" s="35" t="s">
        <v>7993</v>
      </c>
      <c r="D4897" s="35" t="str">
        <f t="shared" si="154"/>
        <v>371200 - Screen Door II</v>
      </c>
      <c r="E4897" s="110">
        <v>37</v>
      </c>
    </row>
    <row r="4898" spans="1:5">
      <c r="A4898" s="58">
        <v>371210</v>
      </c>
      <c r="B4898" s="58" t="str">
        <f t="shared" si="153"/>
        <v>AG371210</v>
      </c>
      <c r="C4898" s="35" t="s">
        <v>20381</v>
      </c>
      <c r="D4898" s="35" t="str">
        <f t="shared" si="154"/>
        <v>371210 - Screen Door VI_371210</v>
      </c>
      <c r="E4898" s="110">
        <v>37</v>
      </c>
    </row>
    <row r="4899" spans="1:5">
      <c r="A4899" s="58">
        <v>371211</v>
      </c>
      <c r="B4899" s="58" t="str">
        <f t="shared" si="153"/>
        <v>AG371211</v>
      </c>
      <c r="C4899" s="35" t="s">
        <v>20382</v>
      </c>
      <c r="D4899" s="35" t="str">
        <f t="shared" si="154"/>
        <v>371211 - Screen Door IV</v>
      </c>
      <c r="E4899" s="110">
        <v>37</v>
      </c>
    </row>
    <row r="4900" spans="1:5">
      <c r="A4900" s="58">
        <v>371212</v>
      </c>
      <c r="B4900" s="58" t="str">
        <f t="shared" si="153"/>
        <v>AG371212</v>
      </c>
      <c r="C4900" s="35" t="s">
        <v>9114</v>
      </c>
      <c r="D4900" s="35" t="str">
        <f t="shared" si="154"/>
        <v>371212 - Screen Door V</v>
      </c>
      <c r="E4900" s="110">
        <v>37</v>
      </c>
    </row>
    <row r="4901" spans="1:5">
      <c r="A4901" s="58">
        <v>371213</v>
      </c>
      <c r="B4901" s="58" t="str">
        <f t="shared" si="153"/>
        <v>AG371213</v>
      </c>
      <c r="C4901" s="35" t="s">
        <v>9479</v>
      </c>
      <c r="D4901" s="35" t="str">
        <f t="shared" si="154"/>
        <v>371213 - Screen Door VI</v>
      </c>
      <c r="E4901" s="110">
        <v>37</v>
      </c>
    </row>
    <row r="4902" spans="1:5">
      <c r="A4902" s="58">
        <v>371214</v>
      </c>
      <c r="B4902" s="58" t="str">
        <f t="shared" si="153"/>
        <v>AG371214</v>
      </c>
      <c r="C4902" s="35" t="s">
        <v>9342</v>
      </c>
      <c r="D4902" s="35" t="str">
        <f t="shared" si="154"/>
        <v>371214 - Screen Door VII</v>
      </c>
      <c r="E4902" s="110">
        <v>37</v>
      </c>
    </row>
    <row r="4903" spans="1:5">
      <c r="A4903" s="58">
        <v>371215</v>
      </c>
      <c r="B4903" s="58" t="str">
        <f t="shared" si="153"/>
        <v>AG371215</v>
      </c>
      <c r="C4903" s="35" t="s">
        <v>20383</v>
      </c>
      <c r="D4903" s="35" t="str">
        <f t="shared" si="154"/>
        <v>371215 - Screen Door VIII</v>
      </c>
      <c r="E4903" s="110">
        <v>37</v>
      </c>
    </row>
    <row r="4904" spans="1:5">
      <c r="A4904" s="58">
        <v>371216</v>
      </c>
      <c r="B4904" s="58" t="str">
        <f t="shared" si="153"/>
        <v>AG371216</v>
      </c>
      <c r="C4904" s="35" t="s">
        <v>10004</v>
      </c>
      <c r="D4904" s="35" t="str">
        <f t="shared" si="154"/>
        <v>371216 - Screen Door IX</v>
      </c>
      <c r="E4904" s="110">
        <v>37</v>
      </c>
    </row>
    <row r="4905" spans="1:5">
      <c r="A4905" s="58">
        <v>371217</v>
      </c>
      <c r="B4905" s="58" t="str">
        <f t="shared" si="153"/>
        <v>AG371217</v>
      </c>
      <c r="C4905" s="35" t="s">
        <v>20384</v>
      </c>
      <c r="D4905" s="35" t="str">
        <f t="shared" si="154"/>
        <v>371217 - SCREEN DOOR X</v>
      </c>
      <c r="E4905" s="110">
        <v>37</v>
      </c>
    </row>
    <row r="4906" spans="1:5">
      <c r="A4906" s="58">
        <v>371218</v>
      </c>
      <c r="B4906" s="58" t="str">
        <f t="shared" si="153"/>
        <v>AG371218</v>
      </c>
      <c r="C4906" s="35" t="s">
        <v>20385</v>
      </c>
      <c r="D4906" s="35" t="str">
        <f t="shared" si="154"/>
        <v>371218 - SCREEN DOOR XI</v>
      </c>
      <c r="E4906" s="110">
        <v>37</v>
      </c>
    </row>
    <row r="4907" spans="1:5">
      <c r="A4907" s="58">
        <v>371219</v>
      </c>
      <c r="B4907" s="58" t="str">
        <f t="shared" si="153"/>
        <v>AG371219</v>
      </c>
      <c r="C4907" s="35" t="s">
        <v>20386</v>
      </c>
      <c r="D4907" s="35" t="str">
        <f t="shared" si="154"/>
        <v>371219 - SCREEN DOOR 2007</v>
      </c>
      <c r="E4907" s="110">
        <v>37</v>
      </c>
    </row>
    <row r="4908" spans="1:5">
      <c r="A4908" s="58">
        <v>371220</v>
      </c>
      <c r="B4908" s="58" t="str">
        <f t="shared" si="153"/>
        <v>AG371220</v>
      </c>
      <c r="C4908" s="35" t="s">
        <v>6792</v>
      </c>
      <c r="D4908" s="35" t="str">
        <f t="shared" si="154"/>
        <v>371220 - Crime Laboratory</v>
      </c>
      <c r="E4908" s="110">
        <v>37</v>
      </c>
    </row>
    <row r="4909" spans="1:5">
      <c r="A4909" s="58">
        <v>371225</v>
      </c>
      <c r="B4909" s="58" t="str">
        <f t="shared" si="153"/>
        <v>AG371225</v>
      </c>
      <c r="C4909" s="35" t="s">
        <v>11896</v>
      </c>
      <c r="D4909" s="35" t="str">
        <f t="shared" si="154"/>
        <v>371225 - Forensic Science Backlog &amp; Video Conferencing</v>
      </c>
      <c r="E4909" s="110">
        <v>37</v>
      </c>
    </row>
    <row r="4910" spans="1:5">
      <c r="A4910" s="58">
        <v>371235</v>
      </c>
      <c r="B4910" s="58" t="str">
        <f t="shared" si="153"/>
        <v>AG371235</v>
      </c>
      <c r="C4910" s="35" t="s">
        <v>11370</v>
      </c>
      <c r="D4910" s="35" t="str">
        <f t="shared" si="154"/>
        <v>371235 - 2005 Paul Coverdell Forensic Science Improvement Program</v>
      </c>
      <c r="E4910" s="110">
        <v>37</v>
      </c>
    </row>
    <row r="4911" spans="1:5">
      <c r="A4911" s="58">
        <v>371236</v>
      </c>
      <c r="B4911" s="58" t="str">
        <f t="shared" si="153"/>
        <v>AG371236</v>
      </c>
      <c r="C4911" s="35" t="s">
        <v>20387</v>
      </c>
      <c r="D4911" s="35" t="str">
        <f t="shared" si="154"/>
        <v>371236 - 2006 Paul Coverdell Forensics Science Grant</v>
      </c>
      <c r="E4911" s="110">
        <v>37</v>
      </c>
    </row>
    <row r="4912" spans="1:5">
      <c r="A4912" s="58">
        <v>371237</v>
      </c>
      <c r="B4912" s="58" t="str">
        <f t="shared" si="153"/>
        <v>AG371237</v>
      </c>
      <c r="C4912" s="35" t="s">
        <v>20388</v>
      </c>
      <c r="D4912" s="35" t="str">
        <f t="shared" si="154"/>
        <v>371237 - 2007 Paul Coverdell Forensic Science Improvement Program</v>
      </c>
      <c r="E4912" s="110">
        <v>37</v>
      </c>
    </row>
    <row r="4913" spans="1:5">
      <c r="A4913" s="58">
        <v>371238</v>
      </c>
      <c r="B4913" s="58" t="str">
        <f t="shared" si="153"/>
        <v>AG371238</v>
      </c>
      <c r="C4913" s="35" t="s">
        <v>11872</v>
      </c>
      <c r="D4913" s="35" t="str">
        <f t="shared" si="154"/>
        <v>371238 - 2008 Paul Coverdell Forensic Science Improvement Program</v>
      </c>
      <c r="E4913" s="110">
        <v>37</v>
      </c>
    </row>
    <row r="4914" spans="1:5">
      <c r="A4914" s="58">
        <v>371241</v>
      </c>
      <c r="B4914" s="58" t="str">
        <f t="shared" si="153"/>
        <v>AG371241</v>
      </c>
      <c r="C4914" s="35" t="s">
        <v>20389</v>
      </c>
      <c r="D4914" s="35" t="str">
        <f t="shared" si="154"/>
        <v>371241 - Forensic Lab Fund 2006_2007</v>
      </c>
      <c r="E4914" s="110">
        <v>37</v>
      </c>
    </row>
    <row r="4915" spans="1:5">
      <c r="A4915" s="58">
        <v>371242</v>
      </c>
      <c r="B4915" s="58" t="str">
        <f t="shared" si="153"/>
        <v>AG371242</v>
      </c>
      <c r="C4915" s="35" t="s">
        <v>20390</v>
      </c>
      <c r="D4915" s="35" t="str">
        <f t="shared" si="154"/>
        <v>371242 - Forensic Lab Fund 2007_2008</v>
      </c>
      <c r="E4915" s="110">
        <v>37</v>
      </c>
    </row>
    <row r="4916" spans="1:5">
      <c r="A4916" s="58">
        <v>371243</v>
      </c>
      <c r="B4916" s="58" t="str">
        <f t="shared" si="153"/>
        <v>AG371243</v>
      </c>
      <c r="C4916" s="35" t="s">
        <v>11854</v>
      </c>
      <c r="D4916" s="35" t="str">
        <f t="shared" si="154"/>
        <v>371243 - Forensic Lab Fund 2008_2009</v>
      </c>
      <c r="E4916" s="110">
        <v>37</v>
      </c>
    </row>
    <row r="4917" spans="1:5">
      <c r="A4917" s="58">
        <v>371245</v>
      </c>
      <c r="B4917" s="58" t="str">
        <f t="shared" si="153"/>
        <v>AG371245</v>
      </c>
      <c r="C4917" s="35" t="s">
        <v>10903</v>
      </c>
      <c r="D4917" s="35" t="str">
        <f t="shared" si="154"/>
        <v>371245 - DNA Capacity Enhancement Program FY 04</v>
      </c>
      <c r="E4917" s="110">
        <v>37</v>
      </c>
    </row>
    <row r="4918" spans="1:5">
      <c r="A4918" s="58">
        <v>371246</v>
      </c>
      <c r="B4918" s="58" t="str">
        <f t="shared" si="153"/>
        <v>AG371246</v>
      </c>
      <c r="C4918" s="35" t="s">
        <v>20391</v>
      </c>
      <c r="D4918" s="35" t="str">
        <f t="shared" si="154"/>
        <v>371246 - DNA Enhancement _ 2007</v>
      </c>
      <c r="E4918" s="110">
        <v>37</v>
      </c>
    </row>
    <row r="4919" spans="1:5">
      <c r="A4919" s="58">
        <v>371247</v>
      </c>
      <c r="B4919" s="58" t="str">
        <f t="shared" si="153"/>
        <v>AG371247</v>
      </c>
      <c r="C4919" s="35" t="s">
        <v>20392</v>
      </c>
      <c r="D4919" s="35" t="str">
        <f t="shared" si="154"/>
        <v>371247 - DNA Capacity Enhancement Program Fy 05</v>
      </c>
      <c r="E4919" s="110">
        <v>37</v>
      </c>
    </row>
    <row r="4920" spans="1:5">
      <c r="A4920" s="58">
        <v>371248</v>
      </c>
      <c r="B4920" s="58" t="str">
        <f t="shared" si="153"/>
        <v>AG371248</v>
      </c>
      <c r="C4920" s="35" t="s">
        <v>11530</v>
      </c>
      <c r="D4920" s="35" t="str">
        <f t="shared" si="154"/>
        <v>371248 - Forensic DNA Backlog Reduction Program</v>
      </c>
      <c r="E4920" s="110">
        <v>37</v>
      </c>
    </row>
    <row r="4921" spans="1:5">
      <c r="A4921" s="58">
        <v>371249</v>
      </c>
      <c r="B4921" s="58" t="str">
        <f t="shared" si="153"/>
        <v>AG371249</v>
      </c>
      <c r="C4921" s="35" t="s">
        <v>11856</v>
      </c>
      <c r="D4921" s="35" t="str">
        <f t="shared" si="154"/>
        <v>371249 - 2008 Forensic DNA Backlog Reduction Program</v>
      </c>
      <c r="E4921" s="110">
        <v>37</v>
      </c>
    </row>
    <row r="4922" spans="1:5">
      <c r="A4922" s="58">
        <v>371250</v>
      </c>
      <c r="B4922" s="58" t="str">
        <f t="shared" si="153"/>
        <v>AG371250</v>
      </c>
      <c r="C4922" s="35" t="s">
        <v>20393</v>
      </c>
      <c r="D4922" s="35" t="str">
        <f t="shared" si="154"/>
        <v>371250 - S.E.L.E.C.T. _ 97</v>
      </c>
      <c r="E4922" s="110">
        <v>37</v>
      </c>
    </row>
    <row r="4923" spans="1:5">
      <c r="A4923" s="58">
        <v>371260</v>
      </c>
      <c r="B4923" s="58" t="str">
        <f t="shared" si="153"/>
        <v>AG371260</v>
      </c>
      <c r="C4923" s="35" t="s">
        <v>20394</v>
      </c>
      <c r="D4923" s="35" t="str">
        <f t="shared" si="154"/>
        <v>371260 - S.E.L.E.C.T. _ 98</v>
      </c>
      <c r="E4923" s="110">
        <v>37</v>
      </c>
    </row>
    <row r="4924" spans="1:5">
      <c r="A4924" s="58">
        <v>371275</v>
      </c>
      <c r="B4924" s="58" t="str">
        <f t="shared" si="153"/>
        <v>AG371275</v>
      </c>
      <c r="C4924" s="35" t="s">
        <v>20395</v>
      </c>
      <c r="D4924" s="35" t="str">
        <f t="shared" si="154"/>
        <v>371275 - Too Many Guns (2mg)</v>
      </c>
      <c r="E4924" s="110">
        <v>37</v>
      </c>
    </row>
    <row r="4925" spans="1:5">
      <c r="A4925" s="58">
        <v>371280</v>
      </c>
      <c r="B4925" s="58" t="str">
        <f t="shared" si="153"/>
        <v>AG371280</v>
      </c>
      <c r="C4925" s="35" t="s">
        <v>7414</v>
      </c>
      <c r="D4925" s="35" t="str">
        <f t="shared" si="154"/>
        <v>371280 - Conversational Spanish</v>
      </c>
      <c r="E4925" s="110">
        <v>37</v>
      </c>
    </row>
    <row r="4926" spans="1:5">
      <c r="A4926" s="58">
        <v>371290</v>
      </c>
      <c r="B4926" s="58" t="str">
        <f t="shared" si="153"/>
        <v>AG371290</v>
      </c>
      <c r="C4926" s="35" t="s">
        <v>7996</v>
      </c>
      <c r="D4926" s="35" t="str">
        <f t="shared" si="154"/>
        <v>371290 - Hearing Impaired Awareness</v>
      </c>
      <c r="E4926" s="110">
        <v>37</v>
      </c>
    </row>
    <row r="4927" spans="1:5">
      <c r="A4927" s="58">
        <v>371295</v>
      </c>
      <c r="B4927" s="58" t="str">
        <f t="shared" si="153"/>
        <v>AG371295</v>
      </c>
      <c r="C4927" s="35" t="s">
        <v>11954</v>
      </c>
      <c r="D4927" s="35" t="str">
        <f t="shared" si="154"/>
        <v>371295 - Wal_Mart Safe Neighborhood Heros Grant</v>
      </c>
      <c r="E4927" s="110">
        <v>37</v>
      </c>
    </row>
    <row r="4928" spans="1:5">
      <c r="A4928" s="58">
        <v>371310</v>
      </c>
      <c r="B4928" s="58" t="str">
        <f t="shared" si="153"/>
        <v>AG371310</v>
      </c>
      <c r="C4928" s="35" t="s">
        <v>20396</v>
      </c>
      <c r="D4928" s="35" t="str">
        <f t="shared" si="154"/>
        <v>371310 - Comm Policing for Juveniles</v>
      </c>
      <c r="E4928" s="110">
        <v>37</v>
      </c>
    </row>
    <row r="4929" spans="1:5">
      <c r="A4929" s="58">
        <v>371311</v>
      </c>
      <c r="B4929" s="58" t="str">
        <f t="shared" si="153"/>
        <v>AG371311</v>
      </c>
      <c r="C4929" s="35" t="s">
        <v>20397</v>
      </c>
      <c r="D4929" s="35" t="str">
        <f t="shared" si="154"/>
        <v>371311 - Comm Pol for Juveniles _ YR 2</v>
      </c>
      <c r="E4929" s="110">
        <v>37</v>
      </c>
    </row>
    <row r="4930" spans="1:5">
      <c r="A4930" s="58">
        <v>371312</v>
      </c>
      <c r="B4930" s="58" t="str">
        <f t="shared" si="153"/>
        <v>AG371312</v>
      </c>
      <c r="C4930" s="35" t="s">
        <v>20398</v>
      </c>
      <c r="D4930" s="35" t="str">
        <f t="shared" si="154"/>
        <v>371312 - Community Policing for Juveniles Yr 4</v>
      </c>
      <c r="E4930" s="110">
        <v>37</v>
      </c>
    </row>
    <row r="4931" spans="1:5">
      <c r="A4931" s="58">
        <v>371316</v>
      </c>
      <c r="B4931" s="58" t="str">
        <f t="shared" si="153"/>
        <v>AG371316</v>
      </c>
      <c r="C4931" s="35" t="s">
        <v>11544</v>
      </c>
      <c r="D4931" s="35" t="str">
        <f t="shared" si="154"/>
        <v>371316 - Community Policing Outreach 2007_2008</v>
      </c>
      <c r="E4931" s="110">
        <v>37</v>
      </c>
    </row>
    <row r="4932" spans="1:5">
      <c r="A4932" s="58">
        <v>371317</v>
      </c>
      <c r="B4932" s="58" t="str">
        <f t="shared" si="153"/>
        <v>AG371317</v>
      </c>
      <c r="C4932" s="35" t="s">
        <v>11900</v>
      </c>
      <c r="D4932" s="35" t="str">
        <f t="shared" si="154"/>
        <v>371317 - Community Policing Outreach 2008_2009</v>
      </c>
      <c r="E4932" s="110">
        <v>37</v>
      </c>
    </row>
    <row r="4933" spans="1:5">
      <c r="A4933" s="58">
        <v>371318</v>
      </c>
      <c r="B4933" s="58" t="str">
        <f t="shared" ref="B4933:B4996" si="155">"AG"&amp;A4933</f>
        <v>AG371318</v>
      </c>
      <c r="C4933" s="35" t="s">
        <v>12284</v>
      </c>
      <c r="D4933" s="35" t="str">
        <f t="shared" ref="D4933:D4996" si="156">A4933&amp;" - "&amp;C4933</f>
        <v>371318 - Community Policing Outreach 2009_2010</v>
      </c>
      <c r="E4933" s="110">
        <v>37</v>
      </c>
    </row>
    <row r="4934" spans="1:5">
      <c r="A4934" s="58">
        <v>371360</v>
      </c>
      <c r="B4934" s="58" t="str">
        <f t="shared" si="155"/>
        <v>AG371360</v>
      </c>
      <c r="C4934" s="35" t="s">
        <v>20399</v>
      </c>
      <c r="D4934" s="35" t="str">
        <f t="shared" si="156"/>
        <v>371360 - Juv. Justice 96</v>
      </c>
      <c r="E4934" s="110">
        <v>37</v>
      </c>
    </row>
    <row r="4935" spans="1:5">
      <c r="A4935" s="58">
        <v>371370</v>
      </c>
      <c r="B4935" s="58" t="str">
        <f t="shared" si="155"/>
        <v>AG371370</v>
      </c>
      <c r="C4935" s="35" t="s">
        <v>20400</v>
      </c>
      <c r="D4935" s="35" t="str">
        <f t="shared" si="156"/>
        <v>371370 - Clean Team _ Third Year</v>
      </c>
      <c r="E4935" s="110">
        <v>37</v>
      </c>
    </row>
    <row r="4936" spans="1:5">
      <c r="A4936" s="58">
        <v>371385</v>
      </c>
      <c r="B4936" s="58" t="str">
        <f t="shared" si="155"/>
        <v>AG371385</v>
      </c>
      <c r="C4936" s="35" t="s">
        <v>12248</v>
      </c>
      <c r="D4936" s="35" t="str">
        <f t="shared" si="156"/>
        <v>371385 - Detroit Police Missing Persons Project</v>
      </c>
      <c r="E4936" s="110">
        <v>37</v>
      </c>
    </row>
    <row r="4937" spans="1:5">
      <c r="A4937" s="58">
        <v>371390</v>
      </c>
      <c r="B4937" s="58" t="str">
        <f t="shared" si="155"/>
        <v>AG371390</v>
      </c>
      <c r="C4937" s="35" t="s">
        <v>20401</v>
      </c>
      <c r="D4937" s="35" t="str">
        <f t="shared" si="156"/>
        <v>371390 - COPS Ahead _ Third Year</v>
      </c>
      <c r="E4937" s="110">
        <v>37</v>
      </c>
    </row>
    <row r="4938" spans="1:5">
      <c r="A4938" s="58">
        <v>371405</v>
      </c>
      <c r="B4938" s="58" t="str">
        <f t="shared" si="155"/>
        <v>AG371405</v>
      </c>
      <c r="C4938" s="35" t="s">
        <v>20402</v>
      </c>
      <c r="D4938" s="35" t="str">
        <f t="shared" si="156"/>
        <v>371405 - Youth Citizens Academy 2006_2007</v>
      </c>
      <c r="E4938" s="110">
        <v>37</v>
      </c>
    </row>
    <row r="4939" spans="1:5">
      <c r="A4939" s="58">
        <v>371406</v>
      </c>
      <c r="B4939" s="58" t="str">
        <f t="shared" si="155"/>
        <v>AG371406</v>
      </c>
      <c r="C4939" s="35" t="s">
        <v>11577</v>
      </c>
      <c r="D4939" s="35" t="str">
        <f t="shared" si="156"/>
        <v>371406 - Youth Citizens Academy 2007_2008</v>
      </c>
      <c r="E4939" s="110">
        <v>37</v>
      </c>
    </row>
    <row r="4940" spans="1:5">
      <c r="A4940" s="58">
        <v>371407</v>
      </c>
      <c r="B4940" s="58" t="str">
        <f t="shared" si="155"/>
        <v>AG371407</v>
      </c>
      <c r="C4940" s="35" t="s">
        <v>11904</v>
      </c>
      <c r="D4940" s="35" t="str">
        <f t="shared" si="156"/>
        <v>371407 - Youth Citizens Academy 2008_2009</v>
      </c>
      <c r="E4940" s="110">
        <v>37</v>
      </c>
    </row>
    <row r="4941" spans="1:5">
      <c r="A4941" s="58">
        <v>371408</v>
      </c>
      <c r="B4941" s="58" t="str">
        <f t="shared" si="155"/>
        <v>AG371408</v>
      </c>
      <c r="C4941" s="35" t="s">
        <v>12286</v>
      </c>
      <c r="D4941" s="35" t="str">
        <f t="shared" si="156"/>
        <v>371408 - Youth Citizens Academy 2009_2010</v>
      </c>
      <c r="E4941" s="110">
        <v>37</v>
      </c>
    </row>
    <row r="4942" spans="1:5">
      <c r="A4942" s="58">
        <v>371415</v>
      </c>
      <c r="B4942" s="58" t="str">
        <f t="shared" si="155"/>
        <v>AG371415</v>
      </c>
      <c r="C4942" s="35" t="s">
        <v>20403</v>
      </c>
      <c r="D4942" s="35" t="str">
        <f t="shared" si="156"/>
        <v>371415 - COPS Technology Program</v>
      </c>
      <c r="E4942" s="110">
        <v>37</v>
      </c>
    </row>
    <row r="4943" spans="1:5">
      <c r="A4943" s="58">
        <v>371420</v>
      </c>
      <c r="B4943" s="58" t="str">
        <f t="shared" si="155"/>
        <v>AG371420</v>
      </c>
      <c r="C4943" s="35" t="s">
        <v>7608</v>
      </c>
      <c r="D4943" s="35" t="str">
        <f t="shared" si="156"/>
        <v>371420 - Anti_Gang Initiative</v>
      </c>
      <c r="E4943" s="110">
        <v>37</v>
      </c>
    </row>
    <row r="4944" spans="1:5">
      <c r="A4944" s="58">
        <v>371430</v>
      </c>
      <c r="B4944" s="58" t="str">
        <f t="shared" si="155"/>
        <v>AG371430</v>
      </c>
      <c r="C4944" s="35" t="s">
        <v>8280</v>
      </c>
      <c r="D4944" s="35" t="str">
        <f t="shared" si="156"/>
        <v>371430 - Operation Safe Home</v>
      </c>
      <c r="E4944" s="110">
        <v>37</v>
      </c>
    </row>
    <row r="4945" spans="1:5">
      <c r="A4945" s="58">
        <v>371440</v>
      </c>
      <c r="B4945" s="58" t="str">
        <f t="shared" si="155"/>
        <v>AG371440</v>
      </c>
      <c r="C4945" s="35" t="s">
        <v>20404</v>
      </c>
      <c r="D4945" s="35" t="str">
        <f t="shared" si="156"/>
        <v>371440 - COPS_Universal Hiring</v>
      </c>
      <c r="E4945" s="110">
        <v>37</v>
      </c>
    </row>
    <row r="4946" spans="1:5">
      <c r="A4946" s="58">
        <v>371445</v>
      </c>
      <c r="B4946" s="58" t="str">
        <f t="shared" si="155"/>
        <v>AG371445</v>
      </c>
      <c r="C4946" s="35" t="s">
        <v>8926</v>
      </c>
      <c r="D4946" s="35" t="str">
        <f t="shared" si="156"/>
        <v>371445 - COPS Universal II</v>
      </c>
      <c r="E4946" s="110">
        <v>37</v>
      </c>
    </row>
    <row r="4947" spans="1:5">
      <c r="A4947" s="58">
        <v>371450</v>
      </c>
      <c r="B4947" s="58" t="str">
        <f t="shared" si="155"/>
        <v>AG371450</v>
      </c>
      <c r="C4947" s="35" t="s">
        <v>6974</v>
      </c>
      <c r="D4947" s="35" t="str">
        <f t="shared" si="156"/>
        <v>371450 - Junior Police Cadet Program NOF</v>
      </c>
      <c r="E4947" s="110">
        <v>37</v>
      </c>
    </row>
    <row r="4948" spans="1:5">
      <c r="A4948" s="58">
        <v>371460</v>
      </c>
      <c r="B4948" s="58" t="str">
        <f t="shared" si="155"/>
        <v>AG371460</v>
      </c>
      <c r="C4948" s="35" t="s">
        <v>20405</v>
      </c>
      <c r="D4948" s="35" t="str">
        <f t="shared" si="156"/>
        <v>371460 - Summer Prm _ Career Wks Police</v>
      </c>
      <c r="E4948" s="110">
        <v>37</v>
      </c>
    </row>
    <row r="4949" spans="1:5">
      <c r="A4949" s="58">
        <v>371470</v>
      </c>
      <c r="B4949" s="58" t="str">
        <f t="shared" si="155"/>
        <v>AG371470</v>
      </c>
      <c r="C4949" s="35" t="s">
        <v>20406</v>
      </c>
      <c r="D4949" s="35" t="str">
        <f t="shared" si="156"/>
        <v>371470 - JPC SYEP 98</v>
      </c>
      <c r="E4949" s="110">
        <v>37</v>
      </c>
    </row>
    <row r="4950" spans="1:5">
      <c r="A4950" s="58">
        <v>371471</v>
      </c>
      <c r="B4950" s="58" t="str">
        <f t="shared" si="155"/>
        <v>AG371471</v>
      </c>
      <c r="C4950" s="35" t="s">
        <v>20407</v>
      </c>
      <c r="D4950" s="35" t="str">
        <f t="shared" si="156"/>
        <v>371471 - Junior Police Cadet Summer Youth Emp Prog 2000</v>
      </c>
      <c r="E4950" s="110">
        <v>37</v>
      </c>
    </row>
    <row r="4951" spans="1:5">
      <c r="A4951" s="58">
        <v>371472</v>
      </c>
      <c r="B4951" s="58" t="str">
        <f t="shared" si="155"/>
        <v>AG371472</v>
      </c>
      <c r="C4951" s="35" t="s">
        <v>20408</v>
      </c>
      <c r="D4951" s="35" t="str">
        <f t="shared" si="156"/>
        <v>371472 - Junior Police Cadets _ Careerworks</v>
      </c>
      <c r="E4951" s="110">
        <v>37</v>
      </c>
    </row>
    <row r="4952" spans="1:5">
      <c r="A4952" s="58">
        <v>371473</v>
      </c>
      <c r="B4952" s="58" t="str">
        <f t="shared" si="155"/>
        <v>AG371473</v>
      </c>
      <c r="C4952" s="35" t="s">
        <v>20409</v>
      </c>
      <c r="D4952" s="35" t="str">
        <f t="shared" si="156"/>
        <v>371473 - Junior Police Cadets _ Careerworks 2002</v>
      </c>
      <c r="E4952" s="110">
        <v>37</v>
      </c>
    </row>
    <row r="4953" spans="1:5">
      <c r="A4953" s="58">
        <v>371474</v>
      </c>
      <c r="B4953" s="58" t="str">
        <f t="shared" si="155"/>
        <v>AG371474</v>
      </c>
      <c r="C4953" s="35" t="s">
        <v>20410</v>
      </c>
      <c r="D4953" s="35" t="str">
        <f t="shared" si="156"/>
        <v>371474 - Junior Police Cadet _ Careerworks 2003</v>
      </c>
      <c r="E4953" s="110">
        <v>37</v>
      </c>
    </row>
    <row r="4954" spans="1:5">
      <c r="A4954" s="58">
        <v>371475</v>
      </c>
      <c r="B4954" s="58" t="str">
        <f t="shared" si="155"/>
        <v>AG371475</v>
      </c>
      <c r="C4954" s="35" t="s">
        <v>20411</v>
      </c>
      <c r="D4954" s="35" t="str">
        <f t="shared" si="156"/>
        <v>371475 - Jr. Police Cadets _ Careerworks 2004</v>
      </c>
      <c r="E4954" s="110">
        <v>37</v>
      </c>
    </row>
    <row r="4955" spans="1:5">
      <c r="A4955" s="58">
        <v>371480</v>
      </c>
      <c r="B4955" s="58" t="str">
        <f t="shared" si="155"/>
        <v>AG371480</v>
      </c>
      <c r="C4955" s="35" t="s">
        <v>8024</v>
      </c>
      <c r="D4955" s="35" t="str">
        <f t="shared" si="156"/>
        <v>371480 - BJA Local Law Enforcement</v>
      </c>
      <c r="E4955" s="110">
        <v>37</v>
      </c>
    </row>
    <row r="4956" spans="1:5">
      <c r="A4956" s="58">
        <v>371490</v>
      </c>
      <c r="B4956" s="58" t="str">
        <f t="shared" si="155"/>
        <v>AG371490</v>
      </c>
      <c r="C4956" s="35" t="s">
        <v>20412</v>
      </c>
      <c r="D4956" s="35" t="str">
        <f t="shared" si="156"/>
        <v>371490 - BJA IV</v>
      </c>
      <c r="E4956" s="110">
        <v>37</v>
      </c>
    </row>
    <row r="4957" spans="1:5">
      <c r="A4957" s="58">
        <v>371505</v>
      </c>
      <c r="B4957" s="58" t="str">
        <f t="shared" si="155"/>
        <v>AG371505</v>
      </c>
      <c r="C4957" s="35" t="s">
        <v>11956</v>
      </c>
      <c r="D4957" s="35" t="str">
        <f t="shared" si="156"/>
        <v>371505 - Enhanced Accident Scene Investigation Training</v>
      </c>
      <c r="E4957" s="110">
        <v>37</v>
      </c>
    </row>
    <row r="4958" spans="1:5">
      <c r="A4958" s="58">
        <v>371506</v>
      </c>
      <c r="B4958" s="58" t="str">
        <f t="shared" si="155"/>
        <v>AG371506</v>
      </c>
      <c r="C4958" s="35" t="s">
        <v>12294</v>
      </c>
      <c r="D4958" s="35" t="str">
        <f t="shared" si="156"/>
        <v>371506 - Enhanced Accident Scene Inv Trng 2009_2010</v>
      </c>
      <c r="E4958" s="110">
        <v>37</v>
      </c>
    </row>
    <row r="4959" spans="1:5">
      <c r="A4959" s="58">
        <v>371516</v>
      </c>
      <c r="B4959" s="58" t="str">
        <f t="shared" si="155"/>
        <v>AG371516</v>
      </c>
      <c r="C4959" s="35" t="s">
        <v>20413</v>
      </c>
      <c r="D4959" s="35" t="str">
        <f t="shared" si="156"/>
        <v>371516 - Operation Take Back _ 2007</v>
      </c>
      <c r="E4959" s="110">
        <v>37</v>
      </c>
    </row>
    <row r="4960" spans="1:5">
      <c r="A4960" s="58">
        <v>371517</v>
      </c>
      <c r="B4960" s="58" t="str">
        <f t="shared" si="155"/>
        <v>AG371517</v>
      </c>
      <c r="C4960" s="35" t="s">
        <v>11548</v>
      </c>
      <c r="D4960" s="35" t="str">
        <f t="shared" si="156"/>
        <v>371517 - Operation Take Back 2008</v>
      </c>
      <c r="E4960" s="110">
        <v>37</v>
      </c>
    </row>
    <row r="4961" spans="1:5">
      <c r="A4961" s="58">
        <v>371570</v>
      </c>
      <c r="B4961" s="58" t="str">
        <f t="shared" si="155"/>
        <v>AG371570</v>
      </c>
      <c r="C4961" s="35" t="s">
        <v>20414</v>
      </c>
      <c r="D4961" s="35" t="str">
        <f t="shared" si="156"/>
        <v>371570 - Special Duty Unit</v>
      </c>
      <c r="E4961" s="110">
        <v>37</v>
      </c>
    </row>
    <row r="4962" spans="1:5">
      <c r="A4962" s="58">
        <v>371660</v>
      </c>
      <c r="B4962" s="58" t="str">
        <f t="shared" si="155"/>
        <v>AG371660</v>
      </c>
      <c r="C4962" s="35" t="s">
        <v>20415</v>
      </c>
      <c r="D4962" s="35" t="str">
        <f t="shared" si="156"/>
        <v>371660 - Public Housing Unit</v>
      </c>
      <c r="E4962" s="110">
        <v>37</v>
      </c>
    </row>
    <row r="4963" spans="1:5">
      <c r="A4963" s="58">
        <v>371721</v>
      </c>
      <c r="B4963" s="58" t="str">
        <f t="shared" si="155"/>
        <v>AG371721</v>
      </c>
      <c r="C4963" s="35" t="s">
        <v>20416</v>
      </c>
      <c r="D4963" s="35" t="str">
        <f t="shared" si="156"/>
        <v>371721 - Capital Reinvestment _ Police</v>
      </c>
      <c r="E4963" s="110">
        <v>37</v>
      </c>
    </row>
    <row r="4964" spans="1:5">
      <c r="A4964" s="58">
        <v>371730</v>
      </c>
      <c r="B4964" s="58" t="str">
        <f t="shared" si="155"/>
        <v>AG371730</v>
      </c>
      <c r="C4964" s="35" t="s">
        <v>20417</v>
      </c>
      <c r="D4964" s="35" t="str">
        <f t="shared" si="156"/>
        <v>371730 - Comm Policing _ Empowerment Zone</v>
      </c>
      <c r="E4964" s="110">
        <v>37</v>
      </c>
    </row>
    <row r="4965" spans="1:5">
      <c r="A4965" s="58">
        <v>371731</v>
      </c>
      <c r="B4965" s="58" t="str">
        <f t="shared" si="155"/>
        <v>AG371731</v>
      </c>
      <c r="C4965" s="35" t="s">
        <v>20418</v>
      </c>
      <c r="D4965" s="35" t="str">
        <f t="shared" si="156"/>
        <v>371731 - Empowerment Zone _ Public Safety Mall</v>
      </c>
      <c r="E4965" s="110">
        <v>37</v>
      </c>
    </row>
    <row r="4966" spans="1:5">
      <c r="A4966" s="58">
        <v>371816</v>
      </c>
      <c r="B4966" s="58" t="str">
        <f t="shared" si="155"/>
        <v>AG371816</v>
      </c>
      <c r="C4966" s="35" t="s">
        <v>20419</v>
      </c>
      <c r="D4966" s="35" t="str">
        <f t="shared" si="156"/>
        <v>371816 - SW Detroit Business assoc _ LISC 2009_10</v>
      </c>
      <c r="E4966" s="110">
        <v>37</v>
      </c>
    </row>
    <row r="4967" spans="1:5">
      <c r="A4967" s="58">
        <v>371820</v>
      </c>
      <c r="B4967" s="58" t="str">
        <f t="shared" si="155"/>
        <v>AG371820</v>
      </c>
      <c r="C4967" s="35" t="s">
        <v>20420</v>
      </c>
      <c r="D4967" s="35" t="str">
        <f t="shared" si="156"/>
        <v>371820 - Victim Assistance 10</v>
      </c>
      <c r="E4967" s="110">
        <v>37</v>
      </c>
    </row>
    <row r="4968" spans="1:5">
      <c r="A4968" s="58">
        <v>371850</v>
      </c>
      <c r="B4968" s="58" t="str">
        <f t="shared" si="155"/>
        <v>AG371850</v>
      </c>
      <c r="C4968" s="35" t="s">
        <v>20421</v>
      </c>
      <c r="D4968" s="35" t="str">
        <f t="shared" si="156"/>
        <v>371850 - S.E.L.E.C.T. 96</v>
      </c>
      <c r="E4968" s="110">
        <v>37</v>
      </c>
    </row>
    <row r="4969" spans="1:5">
      <c r="A4969" s="58">
        <v>371890</v>
      </c>
      <c r="B4969" s="58" t="str">
        <f t="shared" si="155"/>
        <v>AG371890</v>
      </c>
      <c r="C4969" s="35" t="s">
        <v>20422</v>
      </c>
      <c r="D4969" s="35" t="str">
        <f t="shared" si="156"/>
        <v>371890 - Cops _ More '96</v>
      </c>
      <c r="E4969" s="110">
        <v>37</v>
      </c>
    </row>
    <row r="4970" spans="1:5">
      <c r="A4970" s="58">
        <v>371891</v>
      </c>
      <c r="B4970" s="58" t="str">
        <f t="shared" si="155"/>
        <v>AG371891</v>
      </c>
      <c r="C4970" s="35" t="s">
        <v>10202</v>
      </c>
      <c r="D4970" s="35" t="str">
        <f t="shared" si="156"/>
        <v>371891 - COPS MORE 2002</v>
      </c>
      <c r="E4970" s="110">
        <v>37</v>
      </c>
    </row>
    <row r="4971" spans="1:5">
      <c r="A4971" s="58">
        <v>371895</v>
      </c>
      <c r="B4971" s="58" t="str">
        <f t="shared" si="155"/>
        <v>AG371895</v>
      </c>
      <c r="C4971" s="35" t="s">
        <v>20423</v>
      </c>
      <c r="D4971" s="35" t="str">
        <f t="shared" si="156"/>
        <v>371895 - 2011 COPS Hiring Grant Program</v>
      </c>
      <c r="E4971" s="110">
        <v>37</v>
      </c>
    </row>
    <row r="4972" spans="1:5">
      <c r="A4972" s="58">
        <v>371896</v>
      </c>
      <c r="B4972" s="58" t="str">
        <f t="shared" si="155"/>
        <v>AG371896</v>
      </c>
      <c r="C4972" s="35" t="s">
        <v>20424</v>
      </c>
      <c r="D4972" s="35" t="str">
        <f t="shared" si="156"/>
        <v>371896 - 2013 COPS Hiring Program</v>
      </c>
      <c r="E4972" s="110">
        <v>37</v>
      </c>
    </row>
    <row r="4973" spans="1:5">
      <c r="A4973" s="58">
        <v>371920</v>
      </c>
      <c r="B4973" s="58" t="str">
        <f t="shared" si="155"/>
        <v>AG371920</v>
      </c>
      <c r="C4973" s="35" t="s">
        <v>8840</v>
      </c>
      <c r="D4973" s="35" t="str">
        <f t="shared" si="156"/>
        <v>371920 - S.O.Y.B.E.A.N.</v>
      </c>
      <c r="E4973" s="110">
        <v>37</v>
      </c>
    </row>
    <row r="4974" spans="1:5">
      <c r="A4974" s="58">
        <v>371921</v>
      </c>
      <c r="B4974" s="58" t="str">
        <f t="shared" si="155"/>
        <v>AG371921</v>
      </c>
      <c r="C4974" s="35" t="s">
        <v>20425</v>
      </c>
      <c r="D4974" s="35" t="str">
        <f t="shared" si="156"/>
        <v>371921 - Repeat Burglary Victimization Grant</v>
      </c>
      <c r="E4974" s="110">
        <v>37</v>
      </c>
    </row>
    <row r="4975" spans="1:5">
      <c r="A4975" s="58">
        <v>371926</v>
      </c>
      <c r="B4975" s="58" t="str">
        <f t="shared" si="155"/>
        <v>AG371926</v>
      </c>
      <c r="C4975" s="35" t="s">
        <v>12296</v>
      </c>
      <c r="D4975" s="35" t="str">
        <f t="shared" si="156"/>
        <v>371926 - Focus State_City Pedestrian Safety Efforts 2009_10</v>
      </c>
      <c r="E4975" s="110">
        <v>37</v>
      </c>
    </row>
    <row r="4976" spans="1:5">
      <c r="A4976" s="58">
        <v>371930</v>
      </c>
      <c r="B4976" s="58" t="str">
        <f t="shared" si="155"/>
        <v>AG371930</v>
      </c>
      <c r="C4976" s="35" t="s">
        <v>20426</v>
      </c>
      <c r="D4976" s="35" t="str">
        <f t="shared" si="156"/>
        <v>371930 - HUD. Safe Neighborhoods</v>
      </c>
      <c r="E4976" s="110">
        <v>37</v>
      </c>
    </row>
    <row r="4977" spans="1:5">
      <c r="A4977" s="58">
        <v>371935</v>
      </c>
      <c r="B4977" s="58" t="str">
        <f t="shared" si="155"/>
        <v>AG371935</v>
      </c>
      <c r="C4977" s="35" t="s">
        <v>20427</v>
      </c>
      <c r="D4977" s="35" t="str">
        <f t="shared" si="156"/>
        <v>371935 - Safe Routes To School Grant</v>
      </c>
      <c r="E4977" s="110">
        <v>37</v>
      </c>
    </row>
    <row r="4978" spans="1:5">
      <c r="A4978" s="58">
        <v>371937</v>
      </c>
      <c r="B4978" s="58" t="str">
        <f t="shared" si="155"/>
        <v>AG371937</v>
      </c>
      <c r="C4978" s="35" t="s">
        <v>20428</v>
      </c>
      <c r="D4978" s="35" t="str">
        <f t="shared" si="156"/>
        <v>371937 - DPD _ School safety Program</v>
      </c>
      <c r="E4978" s="110">
        <v>37</v>
      </c>
    </row>
    <row r="4979" spans="1:5">
      <c r="A4979" s="58">
        <v>371940</v>
      </c>
      <c r="B4979" s="58" t="str">
        <f t="shared" si="155"/>
        <v>AG371940</v>
      </c>
      <c r="C4979" s="35" t="s">
        <v>20429</v>
      </c>
      <c r="D4979" s="35" t="str">
        <f t="shared" si="156"/>
        <v>371940 - GREAT._371940</v>
      </c>
      <c r="E4979" s="110">
        <v>37</v>
      </c>
    </row>
    <row r="4980" spans="1:5">
      <c r="A4980" s="58">
        <v>371941</v>
      </c>
      <c r="B4980" s="58" t="str">
        <f t="shared" si="155"/>
        <v>AG371941</v>
      </c>
      <c r="C4980" s="35" t="s">
        <v>20430</v>
      </c>
      <c r="D4980" s="35" t="str">
        <f t="shared" si="156"/>
        <v>371941 - Gang Resistance Education and Training _ 2001</v>
      </c>
      <c r="E4980" s="110">
        <v>37</v>
      </c>
    </row>
    <row r="4981" spans="1:5">
      <c r="A4981" s="58">
        <v>371942</v>
      </c>
      <c r="B4981" s="58" t="str">
        <f t="shared" si="155"/>
        <v>AG371942</v>
      </c>
      <c r="C4981" s="35" t="s">
        <v>20431</v>
      </c>
      <c r="D4981" s="35" t="str">
        <f t="shared" si="156"/>
        <v>371942 - Gang Resistance Education and Training 2002</v>
      </c>
      <c r="E4981" s="110">
        <v>37</v>
      </c>
    </row>
    <row r="4982" spans="1:5">
      <c r="A4982" s="58">
        <v>371944</v>
      </c>
      <c r="B4982" s="58" t="str">
        <f t="shared" si="155"/>
        <v>AG371944</v>
      </c>
      <c r="C4982" s="35" t="s">
        <v>10014</v>
      </c>
      <c r="D4982" s="35" t="str">
        <f t="shared" si="156"/>
        <v>371944 - Gang Resistance Education and Training 2004</v>
      </c>
      <c r="E4982" s="110">
        <v>37</v>
      </c>
    </row>
    <row r="4983" spans="1:5">
      <c r="A4983" s="58">
        <v>371945</v>
      </c>
      <c r="B4983" s="58" t="str">
        <f t="shared" si="155"/>
        <v>AG371945</v>
      </c>
      <c r="C4983" s="35" t="s">
        <v>10267</v>
      </c>
      <c r="D4983" s="35" t="str">
        <f t="shared" si="156"/>
        <v>371945 - Gang Resistance Education and Training 2005</v>
      </c>
      <c r="E4983" s="110">
        <v>37</v>
      </c>
    </row>
    <row r="4984" spans="1:5">
      <c r="A4984" s="58">
        <v>371946</v>
      </c>
      <c r="B4984" s="58" t="str">
        <f t="shared" si="155"/>
        <v>AG371946</v>
      </c>
      <c r="C4984" s="35" t="s">
        <v>20432</v>
      </c>
      <c r="D4984" s="35" t="str">
        <f t="shared" si="156"/>
        <v>371946 - Gang Resistance Education and Training 2006</v>
      </c>
      <c r="E4984" s="110">
        <v>37</v>
      </c>
    </row>
    <row r="4985" spans="1:5">
      <c r="A4985" s="58">
        <v>371947</v>
      </c>
      <c r="B4985" s="58" t="str">
        <f t="shared" si="155"/>
        <v>AG371947</v>
      </c>
      <c r="C4985" s="35" t="s">
        <v>20433</v>
      </c>
      <c r="D4985" s="35" t="str">
        <f t="shared" si="156"/>
        <v>371947 - G.R.E.A.T. _ 2007</v>
      </c>
      <c r="E4985" s="110">
        <v>37</v>
      </c>
    </row>
    <row r="4986" spans="1:5">
      <c r="A4986" s="58">
        <v>371948</v>
      </c>
      <c r="B4986" s="58" t="str">
        <f t="shared" si="155"/>
        <v>AG371948</v>
      </c>
      <c r="C4986" s="35" t="s">
        <v>11532</v>
      </c>
      <c r="D4986" s="35" t="str">
        <f t="shared" si="156"/>
        <v>371948 - G.R.E.A.T. 2008</v>
      </c>
      <c r="E4986" s="110">
        <v>37</v>
      </c>
    </row>
    <row r="4987" spans="1:5">
      <c r="A4987" s="58">
        <v>371949</v>
      </c>
      <c r="B4987" s="58" t="str">
        <f t="shared" si="155"/>
        <v>AG371949</v>
      </c>
      <c r="C4987" s="35" t="s">
        <v>11858</v>
      </c>
      <c r="D4987" s="35" t="str">
        <f t="shared" si="156"/>
        <v>371949 - G.R.E.A.T. 2009</v>
      </c>
      <c r="E4987" s="110">
        <v>37</v>
      </c>
    </row>
    <row r="4988" spans="1:5">
      <c r="A4988" s="58">
        <v>371960</v>
      </c>
      <c r="B4988" s="58" t="str">
        <f t="shared" si="155"/>
        <v>AG371960</v>
      </c>
      <c r="C4988" s="35" t="s">
        <v>9547</v>
      </c>
      <c r="D4988" s="35" t="str">
        <f t="shared" si="156"/>
        <v>371960 - Critical Decision Making</v>
      </c>
      <c r="E4988" s="110">
        <v>37</v>
      </c>
    </row>
    <row r="4989" spans="1:5">
      <c r="A4989" s="58">
        <v>371965</v>
      </c>
      <c r="B4989" s="58" t="str">
        <f t="shared" si="155"/>
        <v>AG371965</v>
      </c>
      <c r="C4989" s="35" t="s">
        <v>20434</v>
      </c>
      <c r="D4989" s="35" t="str">
        <f t="shared" si="156"/>
        <v>371965 - Policing in the 21st Century</v>
      </c>
      <c r="E4989" s="110">
        <v>37</v>
      </c>
    </row>
    <row r="4990" spans="1:5">
      <c r="A4990" s="58">
        <v>371968</v>
      </c>
      <c r="B4990" s="58" t="str">
        <f t="shared" si="155"/>
        <v>AG371968</v>
      </c>
      <c r="C4990" s="35" t="s">
        <v>20435</v>
      </c>
      <c r="D4990" s="35" t="str">
        <f t="shared" si="156"/>
        <v>371968 - Be Prepared! The Conference for Proactive Policy</v>
      </c>
      <c r="E4990" s="110">
        <v>37</v>
      </c>
    </row>
    <row r="4991" spans="1:5">
      <c r="A4991" s="58">
        <v>371969</v>
      </c>
      <c r="B4991" s="58" t="str">
        <f t="shared" si="155"/>
        <v>AG371969</v>
      </c>
      <c r="C4991" s="35" t="s">
        <v>20436</v>
      </c>
      <c r="D4991" s="35" t="str">
        <f t="shared" si="156"/>
        <v>371969 - Be Prepared _ 2007</v>
      </c>
      <c r="E4991" s="110">
        <v>37</v>
      </c>
    </row>
    <row r="4992" spans="1:5">
      <c r="A4992" s="58">
        <v>371970</v>
      </c>
      <c r="B4992" s="58" t="str">
        <f t="shared" si="155"/>
        <v>AG371970</v>
      </c>
      <c r="C4992" s="35" t="s">
        <v>20437</v>
      </c>
      <c r="D4992" s="35" t="str">
        <f t="shared" si="156"/>
        <v>371970 - Child Abuse _ Year I</v>
      </c>
      <c r="E4992" s="110">
        <v>37</v>
      </c>
    </row>
    <row r="4993" spans="1:5">
      <c r="A4993" s="58">
        <v>371971</v>
      </c>
      <c r="B4993" s="58" t="str">
        <f t="shared" si="155"/>
        <v>AG371971</v>
      </c>
      <c r="C4993" s="35" t="s">
        <v>20438</v>
      </c>
      <c r="D4993" s="35" t="str">
        <f t="shared" si="156"/>
        <v>371971 - Child Abuse _ Year II</v>
      </c>
      <c r="E4993" s="110">
        <v>37</v>
      </c>
    </row>
    <row r="4994" spans="1:5">
      <c r="A4994" s="58">
        <v>371972</v>
      </c>
      <c r="B4994" s="58" t="str">
        <f t="shared" si="155"/>
        <v>AG371972</v>
      </c>
      <c r="C4994" s="35" t="s">
        <v>20439</v>
      </c>
      <c r="D4994" s="35" t="str">
        <f t="shared" si="156"/>
        <v>371972 - Child Abuse _ Year III</v>
      </c>
      <c r="E4994" s="110">
        <v>37</v>
      </c>
    </row>
    <row r="4995" spans="1:5">
      <c r="A4995" s="58">
        <v>371973</v>
      </c>
      <c r="B4995" s="58" t="str">
        <f t="shared" si="155"/>
        <v>AG371973</v>
      </c>
      <c r="C4995" s="35" t="s">
        <v>10263</v>
      </c>
      <c r="D4995" s="35" t="str">
        <f t="shared" si="156"/>
        <v>371973 - Child Abuse Year IV</v>
      </c>
      <c r="E4995" s="110">
        <v>37</v>
      </c>
    </row>
    <row r="4996" spans="1:5">
      <c r="A4996" s="58">
        <v>371975</v>
      </c>
      <c r="B4996" s="58" t="str">
        <f t="shared" si="155"/>
        <v>AG371975</v>
      </c>
      <c r="C4996" s="35" t="s">
        <v>20440</v>
      </c>
      <c r="D4996" s="35" t="str">
        <f t="shared" si="156"/>
        <v>371975 - Child Abuse _ 2007</v>
      </c>
      <c r="E4996" s="110">
        <v>37</v>
      </c>
    </row>
    <row r="4997" spans="1:5">
      <c r="A4997" s="58">
        <v>371990</v>
      </c>
      <c r="B4997" s="58" t="str">
        <f t="shared" ref="B4997:B5060" si="157">"AG"&amp;A4997</f>
        <v>AG371990</v>
      </c>
      <c r="C4997" s="35" t="s">
        <v>11542</v>
      </c>
      <c r="D4997" s="35" t="str">
        <f t="shared" ref="D4997:D5060" si="158">A4997&amp;" - "&amp;C4997</f>
        <v>371990 - Be Prepared 2007_2008</v>
      </c>
      <c r="E4997" s="110">
        <v>37</v>
      </c>
    </row>
    <row r="4998" spans="1:5">
      <c r="A4998" s="58">
        <v>371995</v>
      </c>
      <c r="B4998" s="58" t="str">
        <f t="shared" si="157"/>
        <v>AG371995</v>
      </c>
      <c r="C4998" s="35" t="s">
        <v>20441</v>
      </c>
      <c r="D4998" s="35" t="str">
        <f t="shared" si="158"/>
        <v>371995 - Office of the Asst Chief Operations</v>
      </c>
      <c r="E4998" s="110">
        <v>37</v>
      </c>
    </row>
    <row r="4999" spans="1:5">
      <c r="A4999" s="58">
        <v>372000</v>
      </c>
      <c r="B4999" s="58" t="str">
        <f t="shared" si="157"/>
        <v>AG372000</v>
      </c>
      <c r="C4999" s="35" t="s">
        <v>20442</v>
      </c>
      <c r="D4999" s="35" t="str">
        <f t="shared" si="158"/>
        <v>372000 - Office of the Deputy Chief Patrol Operat Bureau</v>
      </c>
      <c r="E4999" s="110">
        <v>37</v>
      </c>
    </row>
    <row r="5000" spans="1:5">
      <c r="A5000" s="58">
        <v>372002</v>
      </c>
      <c r="B5000" s="58" t="str">
        <f t="shared" si="157"/>
        <v>AG372002</v>
      </c>
      <c r="C5000" s="35" t="s">
        <v>20443</v>
      </c>
      <c r="D5000" s="35" t="str">
        <f t="shared" si="158"/>
        <v>372002 - Homeland Security Coordinator</v>
      </c>
      <c r="E5000" s="110">
        <v>37</v>
      </c>
    </row>
    <row r="5001" spans="1:5">
      <c r="A5001" s="58">
        <v>372005</v>
      </c>
      <c r="B5001" s="58" t="str">
        <f t="shared" si="157"/>
        <v>AG372005</v>
      </c>
      <c r="C5001" s="35" t="s">
        <v>20444</v>
      </c>
      <c r="D5001" s="35" t="str">
        <f t="shared" si="158"/>
        <v>372005 - Incident Response_372005</v>
      </c>
      <c r="E5001" s="110">
        <v>37</v>
      </c>
    </row>
    <row r="5002" spans="1:5">
      <c r="A5002" s="58">
        <v>372008</v>
      </c>
      <c r="B5002" s="58" t="str">
        <f t="shared" si="157"/>
        <v>AG372008</v>
      </c>
      <c r="C5002" s="35" t="s">
        <v>20445</v>
      </c>
      <c r="D5002" s="35" t="str">
        <f t="shared" si="158"/>
        <v>372008 - Mobile Support Section</v>
      </c>
      <c r="E5002" s="110">
        <v>37</v>
      </c>
    </row>
    <row r="5003" spans="1:5">
      <c r="A5003" s="58">
        <v>372011</v>
      </c>
      <c r="B5003" s="58" t="str">
        <f t="shared" si="157"/>
        <v>AG372011</v>
      </c>
      <c r="C5003" s="35" t="s">
        <v>20446</v>
      </c>
      <c r="D5003" s="35" t="str">
        <f t="shared" si="158"/>
        <v>372011 - Central District</v>
      </c>
      <c r="E5003" s="110">
        <v>37</v>
      </c>
    </row>
    <row r="5004" spans="1:5">
      <c r="A5004" s="58">
        <v>372012</v>
      </c>
      <c r="B5004" s="58" t="str">
        <f t="shared" si="157"/>
        <v>AG372012</v>
      </c>
      <c r="C5004" s="35" t="s">
        <v>20447</v>
      </c>
      <c r="D5004" s="35" t="str">
        <f t="shared" si="158"/>
        <v>372012 - 7th Precinct</v>
      </c>
      <c r="E5004" s="110">
        <v>37</v>
      </c>
    </row>
    <row r="5005" spans="1:5">
      <c r="A5005" s="58">
        <v>372013</v>
      </c>
      <c r="B5005" s="58" t="str">
        <f t="shared" si="157"/>
        <v>AG372013</v>
      </c>
      <c r="C5005" s="35" t="s">
        <v>20448</v>
      </c>
      <c r="D5005" s="35" t="str">
        <f t="shared" si="158"/>
        <v>372013 - 5th Precinct</v>
      </c>
      <c r="E5005" s="110">
        <v>37</v>
      </c>
    </row>
    <row r="5006" spans="1:5">
      <c r="A5006" s="58">
        <v>372014</v>
      </c>
      <c r="B5006" s="58" t="str">
        <f t="shared" si="157"/>
        <v>AG372014</v>
      </c>
      <c r="C5006" s="35" t="s">
        <v>20449</v>
      </c>
      <c r="D5006" s="35" t="str">
        <f t="shared" si="158"/>
        <v>372014 - 8th Precinct</v>
      </c>
      <c r="E5006" s="110">
        <v>37</v>
      </c>
    </row>
    <row r="5007" spans="1:5">
      <c r="A5007" s="58">
        <v>372015</v>
      </c>
      <c r="B5007" s="58" t="str">
        <f t="shared" si="157"/>
        <v>AG372015</v>
      </c>
      <c r="C5007" s="35" t="s">
        <v>16438</v>
      </c>
      <c r="D5007" s="35" t="str">
        <f t="shared" si="158"/>
        <v>372015 - Executive Protection Unit</v>
      </c>
      <c r="E5007" s="110">
        <v>37</v>
      </c>
    </row>
    <row r="5008" spans="1:5">
      <c r="A5008" s="58">
        <v>372016</v>
      </c>
      <c r="B5008" s="58" t="str">
        <f t="shared" si="157"/>
        <v>AG372016</v>
      </c>
      <c r="C5008" s="35" t="s">
        <v>20450</v>
      </c>
      <c r="D5008" s="35" t="str">
        <f t="shared" si="158"/>
        <v>372016 - 2nd Precinct</v>
      </c>
      <c r="E5008" s="110">
        <v>37</v>
      </c>
    </row>
    <row r="5009" spans="1:5">
      <c r="A5009" s="58">
        <v>372017</v>
      </c>
      <c r="B5009" s="58" t="str">
        <f t="shared" si="157"/>
        <v>AG372017</v>
      </c>
      <c r="C5009" s="35" t="s">
        <v>20451</v>
      </c>
      <c r="D5009" s="35" t="str">
        <f t="shared" si="158"/>
        <v>372017 - 12th Precinct</v>
      </c>
      <c r="E5009" s="110">
        <v>37</v>
      </c>
    </row>
    <row r="5010" spans="1:5">
      <c r="A5010" s="58">
        <v>372018</v>
      </c>
      <c r="B5010" s="58" t="str">
        <f t="shared" si="157"/>
        <v>AG372018</v>
      </c>
      <c r="C5010" s="35" t="s">
        <v>20452</v>
      </c>
      <c r="D5010" s="35" t="str">
        <f t="shared" si="158"/>
        <v>372018 - 6th Precinct</v>
      </c>
      <c r="E5010" s="110">
        <v>37</v>
      </c>
    </row>
    <row r="5011" spans="1:5">
      <c r="A5011" s="58">
        <v>372019</v>
      </c>
      <c r="B5011" s="58" t="str">
        <f t="shared" si="157"/>
        <v>AG372019</v>
      </c>
      <c r="C5011" s="35" t="s">
        <v>20453</v>
      </c>
      <c r="D5011" s="35" t="str">
        <f t="shared" si="158"/>
        <v>372019 - 10th Precinct</v>
      </c>
      <c r="E5011" s="110">
        <v>37</v>
      </c>
    </row>
    <row r="5012" spans="1:5">
      <c r="A5012" s="58">
        <v>372021</v>
      </c>
      <c r="B5012" s="58" t="str">
        <f t="shared" si="157"/>
        <v>AG372021</v>
      </c>
      <c r="C5012" s="35" t="s">
        <v>20454</v>
      </c>
      <c r="D5012" s="35" t="str">
        <f t="shared" si="158"/>
        <v>372021 - Forensic Services</v>
      </c>
      <c r="E5012" s="110">
        <v>37</v>
      </c>
    </row>
    <row r="5013" spans="1:5">
      <c r="A5013" s="58">
        <v>372023</v>
      </c>
      <c r="B5013" s="58" t="str">
        <f t="shared" si="157"/>
        <v>AG372023</v>
      </c>
      <c r="C5013" s="35" t="s">
        <v>20455</v>
      </c>
      <c r="D5013" s="35" t="str">
        <f t="shared" si="158"/>
        <v>372023 - 11th Precinct</v>
      </c>
      <c r="E5013" s="110">
        <v>37</v>
      </c>
    </row>
    <row r="5014" spans="1:5">
      <c r="A5014" s="58">
        <v>372024</v>
      </c>
      <c r="B5014" s="58" t="str">
        <f t="shared" si="157"/>
        <v>AG372024</v>
      </c>
      <c r="C5014" s="35" t="s">
        <v>20456</v>
      </c>
      <c r="D5014" s="35" t="str">
        <f t="shared" si="158"/>
        <v>372024 - 9th Precinct</v>
      </c>
      <c r="E5014" s="110">
        <v>37</v>
      </c>
    </row>
    <row r="5015" spans="1:5">
      <c r="A5015" s="58">
        <v>372025</v>
      </c>
      <c r="B5015" s="58" t="str">
        <f t="shared" si="157"/>
        <v>AG372025</v>
      </c>
      <c r="C5015" s="35" t="s">
        <v>20260</v>
      </c>
      <c r="D5015" s="35" t="str">
        <f t="shared" si="158"/>
        <v>372025 - Police Community Services</v>
      </c>
      <c r="E5015" s="110">
        <v>37</v>
      </c>
    </row>
    <row r="5016" spans="1:5">
      <c r="A5016" s="58">
        <v>372026</v>
      </c>
      <c r="B5016" s="58" t="str">
        <f t="shared" si="157"/>
        <v>AG372026</v>
      </c>
      <c r="C5016" s="35" t="s">
        <v>20457</v>
      </c>
      <c r="D5016" s="35" t="str">
        <f t="shared" si="158"/>
        <v>372026 - Citizens Patrol</v>
      </c>
      <c r="E5016" s="110">
        <v>37</v>
      </c>
    </row>
    <row r="5017" spans="1:5">
      <c r="A5017" s="58">
        <v>372027</v>
      </c>
      <c r="B5017" s="58" t="str">
        <f t="shared" si="157"/>
        <v>AG372027</v>
      </c>
      <c r="C5017" s="35" t="s">
        <v>20261</v>
      </c>
      <c r="D5017" s="35" t="str">
        <f t="shared" si="158"/>
        <v>372027 - Auxiliary Services</v>
      </c>
      <c r="E5017" s="110">
        <v>37</v>
      </c>
    </row>
    <row r="5018" spans="1:5">
      <c r="A5018" s="58">
        <v>372028</v>
      </c>
      <c r="B5018" s="58" t="str">
        <f t="shared" si="157"/>
        <v>AG372028</v>
      </c>
      <c r="C5018" s="35" t="s">
        <v>20458</v>
      </c>
      <c r="D5018" s="35" t="str">
        <f t="shared" si="158"/>
        <v>372028 - 4th Precinct</v>
      </c>
      <c r="E5018" s="110">
        <v>37</v>
      </c>
    </row>
    <row r="5019" spans="1:5">
      <c r="A5019" s="58">
        <v>372029</v>
      </c>
      <c r="B5019" s="58" t="str">
        <f t="shared" si="157"/>
        <v>AG372029</v>
      </c>
      <c r="C5019" s="35" t="s">
        <v>20459</v>
      </c>
      <c r="D5019" s="35" t="str">
        <f t="shared" si="158"/>
        <v>372029 - 3rd Precinct</v>
      </c>
      <c r="E5019" s="110">
        <v>37</v>
      </c>
    </row>
    <row r="5020" spans="1:5">
      <c r="A5020" s="58">
        <v>372060</v>
      </c>
      <c r="B5020" s="58" t="str">
        <f t="shared" si="157"/>
        <v>AG372060</v>
      </c>
      <c r="C5020" s="35" t="s">
        <v>20460</v>
      </c>
      <c r="D5020" s="35" t="str">
        <f t="shared" si="158"/>
        <v>372060 - Domestic Violence Proj 98_99</v>
      </c>
      <c r="E5020" s="110">
        <v>37</v>
      </c>
    </row>
    <row r="5021" spans="1:5">
      <c r="A5021" s="58">
        <v>372070</v>
      </c>
      <c r="B5021" s="58" t="str">
        <f t="shared" si="157"/>
        <v>AG372070</v>
      </c>
      <c r="C5021" s="35" t="s">
        <v>20461</v>
      </c>
      <c r="D5021" s="35" t="str">
        <f t="shared" si="158"/>
        <v>372070 - S.E.L.E.C.T. 99</v>
      </c>
      <c r="E5021" s="110">
        <v>37</v>
      </c>
    </row>
    <row r="5022" spans="1:5">
      <c r="A5022" s="58">
        <v>372080</v>
      </c>
      <c r="B5022" s="58" t="str">
        <f t="shared" si="157"/>
        <v>AG372080</v>
      </c>
      <c r="C5022" s="35" t="s">
        <v>9024</v>
      </c>
      <c r="D5022" s="35" t="str">
        <f t="shared" si="158"/>
        <v>372080 - Integrated Booking System</v>
      </c>
      <c r="E5022" s="110">
        <v>37</v>
      </c>
    </row>
    <row r="5023" spans="1:5">
      <c r="A5023" s="58">
        <v>372081</v>
      </c>
      <c r="B5023" s="58" t="str">
        <f t="shared" si="157"/>
        <v>AG372081</v>
      </c>
      <c r="C5023" s="35" t="s">
        <v>20462</v>
      </c>
      <c r="D5023" s="35" t="str">
        <f t="shared" si="158"/>
        <v>372081 - Integrated Booking System _ Phase 2</v>
      </c>
      <c r="E5023" s="110">
        <v>37</v>
      </c>
    </row>
    <row r="5024" spans="1:5">
      <c r="A5024" s="58">
        <v>372090</v>
      </c>
      <c r="B5024" s="58" t="str">
        <f t="shared" si="157"/>
        <v>AG372090</v>
      </c>
      <c r="C5024" s="35" t="s">
        <v>8844</v>
      </c>
      <c r="D5024" s="35" t="str">
        <f t="shared" si="158"/>
        <v>372090 - G.R.E.A.T.</v>
      </c>
      <c r="E5024" s="110">
        <v>37</v>
      </c>
    </row>
    <row r="5025" spans="1:5">
      <c r="A5025" s="58">
        <v>372091</v>
      </c>
      <c r="B5025" s="58" t="str">
        <f t="shared" si="157"/>
        <v>AG372091</v>
      </c>
      <c r="C5025" s="35" t="s">
        <v>12264</v>
      </c>
      <c r="D5025" s="35" t="str">
        <f t="shared" si="158"/>
        <v>372091 - G.R.E.A.T. 2010</v>
      </c>
      <c r="E5025" s="110">
        <v>37</v>
      </c>
    </row>
    <row r="5026" spans="1:5">
      <c r="A5026" s="58">
        <v>372092</v>
      </c>
      <c r="B5026" s="58" t="str">
        <f t="shared" si="157"/>
        <v>AG372092</v>
      </c>
      <c r="C5026" s="35" t="s">
        <v>12623</v>
      </c>
      <c r="D5026" s="35" t="str">
        <f t="shared" si="158"/>
        <v>372092 - G.R.E.A.T. 2011</v>
      </c>
      <c r="E5026" s="110">
        <v>37</v>
      </c>
    </row>
    <row r="5027" spans="1:5">
      <c r="A5027" s="58">
        <v>372093</v>
      </c>
      <c r="B5027" s="58" t="str">
        <f t="shared" si="157"/>
        <v>AG372093</v>
      </c>
      <c r="C5027" s="35" t="s">
        <v>20463</v>
      </c>
      <c r="D5027" s="35" t="str">
        <f t="shared" si="158"/>
        <v>372093 - G.R.E.A.T 2012</v>
      </c>
      <c r="E5027" s="110">
        <v>37</v>
      </c>
    </row>
    <row r="5028" spans="1:5">
      <c r="A5028" s="58">
        <v>372094</v>
      </c>
      <c r="B5028" s="58" t="str">
        <f t="shared" si="157"/>
        <v>AG372094</v>
      </c>
      <c r="C5028" s="35" t="s">
        <v>13265</v>
      </c>
      <c r="D5028" s="35" t="str">
        <f t="shared" si="158"/>
        <v>372094 - G.R.E.A.T. 2013</v>
      </c>
      <c r="E5028" s="110">
        <v>37</v>
      </c>
    </row>
    <row r="5029" spans="1:5">
      <c r="A5029" s="58">
        <v>372100</v>
      </c>
      <c r="B5029" s="58" t="str">
        <f t="shared" si="157"/>
        <v>AG372100</v>
      </c>
      <c r="C5029" s="35" t="s">
        <v>8624</v>
      </c>
      <c r="D5029" s="35" t="str">
        <f t="shared" si="158"/>
        <v>372100 - HUD Safe Neighborhood</v>
      </c>
      <c r="E5029" s="110">
        <v>37</v>
      </c>
    </row>
    <row r="5030" spans="1:5">
      <c r="A5030" s="58">
        <v>372110</v>
      </c>
      <c r="B5030" s="58" t="str">
        <f t="shared" si="157"/>
        <v>AG372110</v>
      </c>
      <c r="C5030" s="35" t="s">
        <v>20464</v>
      </c>
      <c r="D5030" s="35" t="str">
        <f t="shared" si="158"/>
        <v>372110 - S.O.Y.B.E.A.N</v>
      </c>
      <c r="E5030" s="110">
        <v>37</v>
      </c>
    </row>
    <row r="5031" spans="1:5">
      <c r="A5031" s="58">
        <v>372120</v>
      </c>
      <c r="B5031" s="58" t="str">
        <f t="shared" si="157"/>
        <v>AG372120</v>
      </c>
      <c r="C5031" s="35" t="s">
        <v>20465</v>
      </c>
      <c r="D5031" s="35" t="str">
        <f t="shared" si="158"/>
        <v>372120 - Victim Assistance _ 1999</v>
      </c>
      <c r="E5031" s="110">
        <v>37</v>
      </c>
    </row>
    <row r="5032" spans="1:5">
      <c r="A5032" s="58">
        <v>372123</v>
      </c>
      <c r="B5032" s="58" t="str">
        <f t="shared" si="157"/>
        <v>AG372123</v>
      </c>
      <c r="C5032" s="35" t="s">
        <v>8667</v>
      </c>
      <c r="D5032" s="35" t="str">
        <f t="shared" si="158"/>
        <v>372123 - BJA II</v>
      </c>
      <c r="E5032" s="110">
        <v>37</v>
      </c>
    </row>
    <row r="5033" spans="1:5">
      <c r="A5033" s="58">
        <v>372124</v>
      </c>
      <c r="B5033" s="58" t="str">
        <f t="shared" si="157"/>
        <v>AG372124</v>
      </c>
      <c r="C5033" s="35" t="s">
        <v>20466</v>
      </c>
      <c r="D5033" s="35" t="str">
        <f t="shared" si="158"/>
        <v>372124 - Bureau Justice Assistance _ III</v>
      </c>
      <c r="E5033" s="110">
        <v>37</v>
      </c>
    </row>
    <row r="5034" spans="1:5">
      <c r="A5034" s="58">
        <v>372125</v>
      </c>
      <c r="B5034" s="58" t="str">
        <f t="shared" si="157"/>
        <v>AG372125</v>
      </c>
      <c r="C5034" s="35" t="s">
        <v>20467</v>
      </c>
      <c r="D5034" s="35" t="str">
        <f t="shared" si="158"/>
        <v>372125 - Bureau Justice Assistance _ IV</v>
      </c>
      <c r="E5034" s="110">
        <v>37</v>
      </c>
    </row>
    <row r="5035" spans="1:5">
      <c r="A5035" s="58">
        <v>372126</v>
      </c>
      <c r="B5035" s="58" t="str">
        <f t="shared" si="157"/>
        <v>AG372126</v>
      </c>
      <c r="C5035" s="35" t="s">
        <v>20468</v>
      </c>
      <c r="D5035" s="35" t="str">
        <f t="shared" si="158"/>
        <v>372126 - Bureau of Justice Assistance V</v>
      </c>
      <c r="E5035" s="110">
        <v>37</v>
      </c>
    </row>
    <row r="5036" spans="1:5">
      <c r="A5036" s="58">
        <v>372127</v>
      </c>
      <c r="B5036" s="58" t="str">
        <f t="shared" si="157"/>
        <v>AG372127</v>
      </c>
      <c r="C5036" s="35" t="s">
        <v>9344</v>
      </c>
      <c r="D5036" s="35" t="str">
        <f t="shared" si="158"/>
        <v>372127 - Bureau of Justice Assistance VI</v>
      </c>
      <c r="E5036" s="110">
        <v>37</v>
      </c>
    </row>
    <row r="5037" spans="1:5">
      <c r="A5037" s="58">
        <v>372128</v>
      </c>
      <c r="B5037" s="58" t="str">
        <f t="shared" si="157"/>
        <v>AG372128</v>
      </c>
      <c r="C5037" s="35" t="s">
        <v>20469</v>
      </c>
      <c r="D5037" s="35" t="str">
        <f t="shared" si="158"/>
        <v>372128 - Bureau of Justice Assistance VII</v>
      </c>
      <c r="E5037" s="110">
        <v>37</v>
      </c>
    </row>
    <row r="5038" spans="1:5">
      <c r="A5038" s="58">
        <v>372129</v>
      </c>
      <c r="B5038" s="58" t="str">
        <f t="shared" si="157"/>
        <v>AG372129</v>
      </c>
      <c r="C5038" s="35" t="s">
        <v>10012</v>
      </c>
      <c r="D5038" s="35" t="str">
        <f t="shared" si="158"/>
        <v>372129 - Bureau of Justice Assistance VIII</v>
      </c>
      <c r="E5038" s="110">
        <v>37</v>
      </c>
    </row>
    <row r="5039" spans="1:5">
      <c r="A5039" s="58">
        <v>372130</v>
      </c>
      <c r="B5039" s="58" t="str">
        <f t="shared" si="157"/>
        <v>AG372130</v>
      </c>
      <c r="C5039" s="35" t="s">
        <v>20470</v>
      </c>
      <c r="D5039" s="35" t="str">
        <f t="shared" si="158"/>
        <v>372130 - Domestic Violence _ Byrne Grant</v>
      </c>
      <c r="E5039" s="110">
        <v>37</v>
      </c>
    </row>
    <row r="5040" spans="1:5">
      <c r="A5040" s="58">
        <v>372131</v>
      </c>
      <c r="B5040" s="58" t="str">
        <f t="shared" si="157"/>
        <v>AG372131</v>
      </c>
      <c r="C5040" s="35" t="s">
        <v>20471</v>
      </c>
      <c r="D5040" s="35" t="str">
        <f t="shared" si="158"/>
        <v>372131 - Domestic Violence _ Byrne Grant Yr 2</v>
      </c>
      <c r="E5040" s="110">
        <v>37</v>
      </c>
    </row>
    <row r="5041" spans="1:5">
      <c r="A5041" s="58">
        <v>372132</v>
      </c>
      <c r="B5041" s="58" t="str">
        <f t="shared" si="157"/>
        <v>AG372132</v>
      </c>
      <c r="C5041" s="35" t="s">
        <v>20472</v>
      </c>
      <c r="D5041" s="35" t="str">
        <f t="shared" si="158"/>
        <v>372132 - Domestic Violence _ Byrne Grant Yr 3</v>
      </c>
      <c r="E5041" s="110">
        <v>37</v>
      </c>
    </row>
    <row r="5042" spans="1:5">
      <c r="A5042" s="58">
        <v>372133</v>
      </c>
      <c r="B5042" s="58" t="str">
        <f t="shared" si="157"/>
        <v>AG372133</v>
      </c>
      <c r="C5042" s="35" t="s">
        <v>20473</v>
      </c>
      <c r="D5042" s="35" t="str">
        <f t="shared" si="158"/>
        <v>372133 - Domestic Violence _ Byrne Grant Yr 4</v>
      </c>
      <c r="E5042" s="110">
        <v>37</v>
      </c>
    </row>
    <row r="5043" spans="1:5">
      <c r="A5043" s="58">
        <v>372135</v>
      </c>
      <c r="B5043" s="58" t="str">
        <f t="shared" si="157"/>
        <v>AG372135</v>
      </c>
      <c r="C5043" s="35" t="s">
        <v>20474</v>
      </c>
      <c r="D5043" s="35" t="str">
        <f t="shared" si="158"/>
        <v>372135 - Encourage Arrest Policies and Enforcement of Pro</v>
      </c>
      <c r="E5043" s="110">
        <v>37</v>
      </c>
    </row>
    <row r="5044" spans="1:5">
      <c r="A5044" s="58">
        <v>372136</v>
      </c>
      <c r="B5044" s="58" t="str">
        <f t="shared" si="157"/>
        <v>AG372136</v>
      </c>
      <c r="C5044" s="35" t="s">
        <v>20475</v>
      </c>
      <c r="D5044" s="35" t="str">
        <f t="shared" si="158"/>
        <v>372136 - unknown</v>
      </c>
      <c r="E5044" s="110">
        <v>37</v>
      </c>
    </row>
    <row r="5045" spans="1:5">
      <c r="A5045" s="58">
        <v>372137</v>
      </c>
      <c r="B5045" s="58" t="str">
        <f t="shared" si="157"/>
        <v>AG372137</v>
      </c>
      <c r="C5045" s="35" t="s">
        <v>11534</v>
      </c>
      <c r="D5045" s="35" t="str">
        <f t="shared" si="158"/>
        <v>372137 - Encourage to Arrest 2007_2008</v>
      </c>
      <c r="E5045" s="110">
        <v>37</v>
      </c>
    </row>
    <row r="5046" spans="1:5">
      <c r="A5046" s="58">
        <v>372138</v>
      </c>
      <c r="B5046" s="58" t="str">
        <f t="shared" si="157"/>
        <v>AG372138</v>
      </c>
      <c r="C5046" s="35" t="s">
        <v>20476</v>
      </c>
      <c r="D5046" s="35" t="str">
        <f t="shared" si="158"/>
        <v>372138 - Encourage To Arrest 2008_2009</v>
      </c>
      <c r="E5046" s="110">
        <v>37</v>
      </c>
    </row>
    <row r="5047" spans="1:5">
      <c r="A5047" s="58">
        <v>372140</v>
      </c>
      <c r="B5047" s="58" t="str">
        <f t="shared" si="157"/>
        <v>AG372140</v>
      </c>
      <c r="C5047" s="35" t="s">
        <v>20477</v>
      </c>
      <c r="D5047" s="35" t="str">
        <f t="shared" si="158"/>
        <v>372140 - Carjacking Task Force 2000</v>
      </c>
      <c r="E5047" s="110">
        <v>37</v>
      </c>
    </row>
    <row r="5048" spans="1:5">
      <c r="A5048" s="58">
        <v>372142</v>
      </c>
      <c r="B5048" s="58" t="str">
        <f t="shared" si="157"/>
        <v>AG372142</v>
      </c>
      <c r="C5048" s="35" t="s">
        <v>20478</v>
      </c>
      <c r="D5048" s="35" t="str">
        <f t="shared" si="158"/>
        <v>372142 - Carjacking Task Force 2002</v>
      </c>
      <c r="E5048" s="110">
        <v>37</v>
      </c>
    </row>
    <row r="5049" spans="1:5">
      <c r="A5049" s="58">
        <v>372143</v>
      </c>
      <c r="B5049" s="58" t="str">
        <f t="shared" si="157"/>
        <v>AG372143</v>
      </c>
      <c r="C5049" s="35" t="s">
        <v>20479</v>
      </c>
      <c r="D5049" s="35" t="str">
        <f t="shared" si="158"/>
        <v>372143 - Carjacking Task Force 2003</v>
      </c>
      <c r="E5049" s="110">
        <v>37</v>
      </c>
    </row>
    <row r="5050" spans="1:5">
      <c r="A5050" s="58">
        <v>372144</v>
      </c>
      <c r="B5050" s="58" t="str">
        <f t="shared" si="157"/>
        <v>AG372144</v>
      </c>
      <c r="C5050" s="35" t="s">
        <v>10010</v>
      </c>
      <c r="D5050" s="35" t="str">
        <f t="shared" si="158"/>
        <v>372144 - Carjacking Task Force 2004</v>
      </c>
      <c r="E5050" s="110">
        <v>37</v>
      </c>
    </row>
    <row r="5051" spans="1:5">
      <c r="A5051" s="58">
        <v>372150</v>
      </c>
      <c r="B5051" s="58" t="str">
        <f t="shared" si="157"/>
        <v>AG372150</v>
      </c>
      <c r="C5051" s="35" t="s">
        <v>20480</v>
      </c>
      <c r="D5051" s="35" t="str">
        <f t="shared" si="158"/>
        <v>372150 - Detroit Comprehensive Traffic Safety Project 07</v>
      </c>
      <c r="E5051" s="110">
        <v>37</v>
      </c>
    </row>
    <row r="5052" spans="1:5">
      <c r="A5052" s="58">
        <v>372151</v>
      </c>
      <c r="B5052" s="58" t="str">
        <f t="shared" si="157"/>
        <v>AG372151</v>
      </c>
      <c r="C5052" s="35" t="s">
        <v>11579</v>
      </c>
      <c r="D5052" s="35" t="str">
        <f t="shared" si="158"/>
        <v>372151 - Detroit Comprehensive Traffic Safety 2007_2008</v>
      </c>
      <c r="E5052" s="110">
        <v>37</v>
      </c>
    </row>
    <row r="5053" spans="1:5">
      <c r="A5053" s="58">
        <v>372152</v>
      </c>
      <c r="B5053" s="58" t="str">
        <f t="shared" si="157"/>
        <v>AG372152</v>
      </c>
      <c r="C5053" s="35" t="s">
        <v>20481</v>
      </c>
      <c r="D5053" s="35" t="str">
        <f t="shared" si="158"/>
        <v>372152 - Detroit Comprehensive Traffic Safety 2008_2009</v>
      </c>
      <c r="E5053" s="110">
        <v>37</v>
      </c>
    </row>
    <row r="5054" spans="1:5">
      <c r="A5054" s="58">
        <v>372153</v>
      </c>
      <c r="B5054" s="58" t="str">
        <f t="shared" si="157"/>
        <v>AG372153</v>
      </c>
      <c r="C5054" s="35" t="s">
        <v>20482</v>
      </c>
      <c r="D5054" s="35" t="str">
        <f t="shared" si="158"/>
        <v>372153 - Detroit Comprehensive Traffic Safety 09_10</v>
      </c>
      <c r="E5054" s="110">
        <v>37</v>
      </c>
    </row>
    <row r="5055" spans="1:5">
      <c r="A5055" s="58">
        <v>372154</v>
      </c>
      <c r="B5055" s="58" t="str">
        <f t="shared" si="157"/>
        <v>AG372154</v>
      </c>
      <c r="C5055" s="35" t="s">
        <v>20483</v>
      </c>
      <c r="D5055" s="35" t="str">
        <f t="shared" si="158"/>
        <v>372154 - Detroit Comprehensive Traffic Safety 2010_2011</v>
      </c>
      <c r="E5055" s="110">
        <v>37</v>
      </c>
    </row>
    <row r="5056" spans="1:5">
      <c r="A5056" s="58">
        <v>372155</v>
      </c>
      <c r="B5056" s="58" t="str">
        <f t="shared" si="157"/>
        <v>AG372155</v>
      </c>
      <c r="C5056" s="35" t="s">
        <v>20484</v>
      </c>
      <c r="D5056" s="35" t="str">
        <f t="shared" si="158"/>
        <v>372155 - Det Comprehensive Traffic Safety Grant 2011_2012</v>
      </c>
      <c r="E5056" s="110">
        <v>37</v>
      </c>
    </row>
    <row r="5057" spans="1:5">
      <c r="A5057" s="58">
        <v>372160</v>
      </c>
      <c r="B5057" s="58" t="str">
        <f t="shared" si="157"/>
        <v>AG372160</v>
      </c>
      <c r="C5057" s="35" t="s">
        <v>20485</v>
      </c>
      <c r="D5057" s="35" t="str">
        <f t="shared" si="158"/>
        <v>372160 - NTSA _ Buckle_Up Detroit</v>
      </c>
      <c r="E5057" s="110">
        <v>37</v>
      </c>
    </row>
    <row r="5058" spans="1:5">
      <c r="A5058" s="58">
        <v>372165</v>
      </c>
      <c r="B5058" s="58" t="str">
        <f t="shared" si="157"/>
        <v>AG372165</v>
      </c>
      <c r="C5058" s="35" t="s">
        <v>10188</v>
      </c>
      <c r="D5058" s="35" t="str">
        <f t="shared" si="158"/>
        <v>372165 - Traffic Safety Equipment Grant</v>
      </c>
      <c r="E5058" s="110">
        <v>37</v>
      </c>
    </row>
    <row r="5059" spans="1:5">
      <c r="A5059" s="58">
        <v>372167</v>
      </c>
      <c r="B5059" s="58" t="str">
        <f t="shared" si="157"/>
        <v>AG372167</v>
      </c>
      <c r="C5059" s="35" t="s">
        <v>13004</v>
      </c>
      <c r="D5059" s="35" t="str">
        <f t="shared" si="158"/>
        <v>372167 - Electronic Crash Capture &amp; Submission Grant</v>
      </c>
      <c r="E5059" s="110">
        <v>37</v>
      </c>
    </row>
    <row r="5060" spans="1:5">
      <c r="A5060" s="58">
        <v>372168</v>
      </c>
      <c r="B5060" s="58" t="str">
        <f t="shared" si="157"/>
        <v>AG372168</v>
      </c>
      <c r="C5060" s="35" t="s">
        <v>20486</v>
      </c>
      <c r="D5060" s="35" t="str">
        <f t="shared" si="158"/>
        <v>372168 - Elec Crash Capture &amp; Submission 2011_2012</v>
      </c>
      <c r="E5060" s="110">
        <v>37</v>
      </c>
    </row>
    <row r="5061" spans="1:5">
      <c r="A5061" s="58">
        <v>372170</v>
      </c>
      <c r="B5061" s="58" t="str">
        <f t="shared" ref="B5061:B5124" si="159">"AG"&amp;A5061</f>
        <v>AG372170</v>
      </c>
      <c r="C5061" s="35" t="s">
        <v>20487</v>
      </c>
      <c r="D5061" s="35" t="str">
        <f t="shared" ref="D5061:D5124" si="160">A5061&amp;" - "&amp;C5061</f>
        <v>372170 - NW Detroit Weed and Seed_2000</v>
      </c>
      <c r="E5061" s="110">
        <v>37</v>
      </c>
    </row>
    <row r="5062" spans="1:5">
      <c r="A5062" s="58">
        <v>372175</v>
      </c>
      <c r="B5062" s="58" t="str">
        <f t="shared" si="159"/>
        <v>AG372175</v>
      </c>
      <c r="C5062" s="35" t="s">
        <v>10801</v>
      </c>
      <c r="D5062" s="35" t="str">
        <f t="shared" si="160"/>
        <v>372175 - Challenge Award Grant</v>
      </c>
      <c r="E5062" s="110">
        <v>37</v>
      </c>
    </row>
    <row r="5063" spans="1:5">
      <c r="A5063" s="58">
        <v>372177</v>
      </c>
      <c r="B5063" s="58" t="str">
        <f t="shared" si="159"/>
        <v>AG372177</v>
      </c>
      <c r="C5063" s="35" t="s">
        <v>20488</v>
      </c>
      <c r="D5063" s="35" t="str">
        <f t="shared" si="160"/>
        <v>372177 - Challenge Award Grant_ 2007</v>
      </c>
      <c r="E5063" s="110">
        <v>37</v>
      </c>
    </row>
    <row r="5064" spans="1:5">
      <c r="A5064" s="58">
        <v>372178</v>
      </c>
      <c r="B5064" s="58" t="str">
        <f t="shared" si="159"/>
        <v>AG372178</v>
      </c>
      <c r="C5064" s="35" t="s">
        <v>11536</v>
      </c>
      <c r="D5064" s="35" t="str">
        <f t="shared" si="160"/>
        <v>372178 - Challenge Award Grant 2008</v>
      </c>
      <c r="E5064" s="110">
        <v>37</v>
      </c>
    </row>
    <row r="5065" spans="1:5">
      <c r="A5065" s="58">
        <v>372180</v>
      </c>
      <c r="B5065" s="58" t="str">
        <f t="shared" si="159"/>
        <v>AG372180</v>
      </c>
      <c r="C5065" s="35" t="s">
        <v>10803</v>
      </c>
      <c r="D5065" s="35" t="str">
        <f t="shared" si="160"/>
        <v>372180 - Youth Alcohol Enforcement Grant</v>
      </c>
      <c r="E5065" s="110">
        <v>37</v>
      </c>
    </row>
    <row r="5066" spans="1:5">
      <c r="A5066" s="58">
        <v>372181</v>
      </c>
      <c r="B5066" s="58" t="str">
        <f t="shared" si="159"/>
        <v>AG372181</v>
      </c>
      <c r="C5066" s="35" t="s">
        <v>11615</v>
      </c>
      <c r="D5066" s="35" t="str">
        <f t="shared" si="160"/>
        <v>372181 - Youth Alcohol Reduction 2006</v>
      </c>
      <c r="E5066" s="110">
        <v>37</v>
      </c>
    </row>
    <row r="5067" spans="1:5">
      <c r="A5067" s="58">
        <v>372182</v>
      </c>
      <c r="B5067" s="58" t="str">
        <f t="shared" si="159"/>
        <v>AG372182</v>
      </c>
      <c r="C5067" s="35" t="s">
        <v>20489</v>
      </c>
      <c r="D5067" s="35" t="str">
        <f t="shared" si="160"/>
        <v>372182 - Youth Alcohol Reduction _ 2007</v>
      </c>
      <c r="E5067" s="110">
        <v>37</v>
      </c>
    </row>
    <row r="5068" spans="1:5">
      <c r="A5068" s="58">
        <v>372183</v>
      </c>
      <c r="B5068" s="58" t="str">
        <f t="shared" si="159"/>
        <v>AG372183</v>
      </c>
      <c r="C5068" s="35" t="s">
        <v>11538</v>
      </c>
      <c r="D5068" s="35" t="str">
        <f t="shared" si="160"/>
        <v>372183 - Safe Communities: Underage Drinking Grant</v>
      </c>
      <c r="E5068" s="110">
        <v>37</v>
      </c>
    </row>
    <row r="5069" spans="1:5">
      <c r="A5069" s="58">
        <v>372184</v>
      </c>
      <c r="B5069" s="58" t="str">
        <f t="shared" si="159"/>
        <v>AG372184</v>
      </c>
      <c r="C5069" s="35" t="s">
        <v>11862</v>
      </c>
      <c r="D5069" s="35" t="str">
        <f t="shared" si="160"/>
        <v>372184 - Youth Alcohol Reduction 2009</v>
      </c>
      <c r="E5069" s="110">
        <v>37</v>
      </c>
    </row>
    <row r="5070" spans="1:5">
      <c r="A5070" s="58">
        <v>372185</v>
      </c>
      <c r="B5070" s="58" t="str">
        <f t="shared" si="159"/>
        <v>AG372185</v>
      </c>
      <c r="C5070" s="35" t="s">
        <v>12266</v>
      </c>
      <c r="D5070" s="35" t="str">
        <f t="shared" si="160"/>
        <v>372185 - Safe Communities: Underage Drinking Grant 2010</v>
      </c>
      <c r="E5070" s="110">
        <v>37</v>
      </c>
    </row>
    <row r="5071" spans="1:5">
      <c r="A5071" s="58">
        <v>372186</v>
      </c>
      <c r="B5071" s="58" t="str">
        <f t="shared" si="159"/>
        <v>AG372186</v>
      </c>
      <c r="C5071" s="35" t="s">
        <v>20490</v>
      </c>
      <c r="D5071" s="35" t="str">
        <f t="shared" si="160"/>
        <v>372186 - Safe Communities Underage Drinking Grant 2011</v>
      </c>
      <c r="E5071" s="110">
        <v>37</v>
      </c>
    </row>
    <row r="5072" spans="1:5">
      <c r="A5072" s="58">
        <v>372187</v>
      </c>
      <c r="B5072" s="58" t="str">
        <f t="shared" si="159"/>
        <v>AG372187</v>
      </c>
      <c r="C5072" s="35" t="s">
        <v>20491</v>
      </c>
      <c r="D5072" s="35" t="str">
        <f t="shared" si="160"/>
        <v>372187 - Safe Community Underage Drinking Grant 2012</v>
      </c>
      <c r="E5072" s="110">
        <v>37</v>
      </c>
    </row>
    <row r="5073" spans="1:5">
      <c r="A5073" s="58">
        <v>372188</v>
      </c>
      <c r="B5073" s="58" t="str">
        <f t="shared" si="159"/>
        <v>AG372188</v>
      </c>
      <c r="C5073" s="35" t="s">
        <v>20492</v>
      </c>
      <c r="D5073" s="35" t="str">
        <f t="shared" si="160"/>
        <v>372188 - Youth Alcohol Enforcement 2012_2013</v>
      </c>
      <c r="E5073" s="110">
        <v>37</v>
      </c>
    </row>
    <row r="5074" spans="1:5">
      <c r="A5074" s="58">
        <v>372189</v>
      </c>
      <c r="B5074" s="58" t="str">
        <f t="shared" si="159"/>
        <v>AG372189</v>
      </c>
      <c r="C5074" s="35" t="s">
        <v>20493</v>
      </c>
      <c r="D5074" s="35" t="str">
        <f t="shared" si="160"/>
        <v>372189 - Youth Alcohol Enforcement 2013_2014</v>
      </c>
      <c r="E5074" s="110">
        <v>37</v>
      </c>
    </row>
    <row r="5075" spans="1:5">
      <c r="A5075" s="58">
        <v>372240</v>
      </c>
      <c r="B5075" s="58" t="str">
        <f t="shared" si="159"/>
        <v>AG372240</v>
      </c>
      <c r="C5075" s="35" t="s">
        <v>9118</v>
      </c>
      <c r="D5075" s="35" t="str">
        <f t="shared" si="160"/>
        <v>372240 - Stop Violence Against Women</v>
      </c>
      <c r="E5075" s="110">
        <v>37</v>
      </c>
    </row>
    <row r="5076" spans="1:5">
      <c r="A5076" s="58">
        <v>372260</v>
      </c>
      <c r="B5076" s="58" t="str">
        <f t="shared" si="159"/>
        <v>AG372260</v>
      </c>
      <c r="C5076" s="35" t="s">
        <v>8928</v>
      </c>
      <c r="D5076" s="35" t="str">
        <f t="shared" si="160"/>
        <v>372260 - COPS UHP_Housing</v>
      </c>
      <c r="E5076" s="110">
        <v>37</v>
      </c>
    </row>
    <row r="5077" spans="1:5">
      <c r="A5077" s="58">
        <v>372270</v>
      </c>
      <c r="B5077" s="58" t="str">
        <f t="shared" si="159"/>
        <v>AG372270</v>
      </c>
      <c r="C5077" s="35" t="s">
        <v>8930</v>
      </c>
      <c r="D5077" s="35" t="str">
        <f t="shared" si="160"/>
        <v>372270 - COPS UHP_DDOT</v>
      </c>
      <c r="E5077" s="110">
        <v>37</v>
      </c>
    </row>
    <row r="5078" spans="1:5">
      <c r="A5078" s="58">
        <v>372280</v>
      </c>
      <c r="B5078" s="58" t="str">
        <f t="shared" si="159"/>
        <v>AG372280</v>
      </c>
      <c r="C5078" s="35" t="s">
        <v>9641</v>
      </c>
      <c r="D5078" s="35" t="str">
        <f t="shared" si="160"/>
        <v>372280 - Domestic Violence</v>
      </c>
      <c r="E5078" s="110">
        <v>37</v>
      </c>
    </row>
    <row r="5079" spans="1:5">
      <c r="A5079" s="58">
        <v>372290</v>
      </c>
      <c r="B5079" s="58" t="str">
        <f t="shared" si="159"/>
        <v>AG372290</v>
      </c>
      <c r="C5079" s="35" t="s">
        <v>20494</v>
      </c>
      <c r="D5079" s="35" t="str">
        <f t="shared" si="160"/>
        <v>372290 - Office of the Asst Chief-Administration</v>
      </c>
      <c r="E5079" s="110">
        <v>37</v>
      </c>
    </row>
    <row r="5080" spans="1:5">
      <c r="A5080" s="58">
        <v>372291</v>
      </c>
      <c r="B5080" s="58" t="str">
        <f t="shared" si="159"/>
        <v>AG372291</v>
      </c>
      <c r="C5080" s="35" t="s">
        <v>20495</v>
      </c>
      <c r="D5080" s="35" t="str">
        <f t="shared" si="160"/>
        <v>372291 - Training Bureau</v>
      </c>
      <c r="E5080" s="110">
        <v>37</v>
      </c>
    </row>
    <row r="5081" spans="1:5">
      <c r="A5081" s="58">
        <v>372292</v>
      </c>
      <c r="B5081" s="58" t="str">
        <f t="shared" si="159"/>
        <v>AG372292</v>
      </c>
      <c r="C5081" s="35" t="s">
        <v>20496</v>
      </c>
      <c r="D5081" s="35" t="str">
        <f t="shared" si="160"/>
        <v>372292 - Training Center</v>
      </c>
      <c r="E5081" s="110">
        <v>37</v>
      </c>
    </row>
    <row r="5082" spans="1:5">
      <c r="A5082" s="58">
        <v>372296</v>
      </c>
      <c r="B5082" s="58" t="str">
        <f t="shared" si="159"/>
        <v>AG372296</v>
      </c>
      <c r="C5082" s="35" t="s">
        <v>20497</v>
      </c>
      <c r="D5082" s="35" t="str">
        <f t="shared" si="160"/>
        <v>372296 - Grants and Contracts</v>
      </c>
      <c r="E5082" s="110">
        <v>37</v>
      </c>
    </row>
    <row r="5083" spans="1:5">
      <c r="A5083" s="58">
        <v>372297</v>
      </c>
      <c r="B5083" s="58" t="str">
        <f t="shared" si="159"/>
        <v>AG372297</v>
      </c>
      <c r="C5083" s="35" t="s">
        <v>20498</v>
      </c>
      <c r="D5083" s="35" t="str">
        <f t="shared" si="160"/>
        <v>372297 - Tactical Operations_372297</v>
      </c>
      <c r="E5083" s="110">
        <v>37</v>
      </c>
    </row>
    <row r="5084" spans="1:5">
      <c r="A5084" s="58">
        <v>372299</v>
      </c>
      <c r="B5084" s="58" t="str">
        <f t="shared" si="159"/>
        <v>AG372299</v>
      </c>
      <c r="C5084" s="35" t="s">
        <v>20499</v>
      </c>
      <c r="D5084" s="35" t="str">
        <f t="shared" si="160"/>
        <v>372299 - Legal Advisor</v>
      </c>
      <c r="E5084" s="110">
        <v>37</v>
      </c>
    </row>
    <row r="5085" spans="1:5">
      <c r="A5085" s="58">
        <v>372300</v>
      </c>
      <c r="B5085" s="58" t="str">
        <f t="shared" si="159"/>
        <v>AG372300</v>
      </c>
      <c r="C5085" s="35" t="s">
        <v>20500</v>
      </c>
      <c r="D5085" s="35" t="str">
        <f t="shared" si="160"/>
        <v>372300 - Office of Deputy Chief Technical Services Bureau</v>
      </c>
      <c r="E5085" s="110">
        <v>37</v>
      </c>
    </row>
    <row r="5086" spans="1:5">
      <c r="A5086" s="58">
        <v>372305</v>
      </c>
      <c r="B5086" s="58" t="str">
        <f t="shared" si="159"/>
        <v>AG372305</v>
      </c>
      <c r="C5086" s="35" t="s">
        <v>20501</v>
      </c>
      <c r="D5086" s="35" t="str">
        <f t="shared" si="160"/>
        <v>372305 - Technology Support</v>
      </c>
      <c r="E5086" s="110">
        <v>37</v>
      </c>
    </row>
    <row r="5087" spans="1:5">
      <c r="A5087" s="58">
        <v>372310</v>
      </c>
      <c r="B5087" s="58" t="str">
        <f t="shared" si="159"/>
        <v>AG372310</v>
      </c>
      <c r="C5087" s="35" t="s">
        <v>20502</v>
      </c>
      <c r="D5087" s="35" t="str">
        <f t="shared" si="160"/>
        <v>372310 - Technical Support</v>
      </c>
      <c r="E5087" s="110">
        <v>37</v>
      </c>
    </row>
    <row r="5088" spans="1:5">
      <c r="A5088" s="58">
        <v>372311</v>
      </c>
      <c r="B5088" s="58" t="str">
        <f t="shared" si="159"/>
        <v>AG372311</v>
      </c>
      <c r="C5088" s="35" t="s">
        <v>20503</v>
      </c>
      <c r="D5088" s="35" t="str">
        <f t="shared" si="160"/>
        <v>372311 - Records &amp; Identification</v>
      </c>
      <c r="E5088" s="110">
        <v>37</v>
      </c>
    </row>
    <row r="5089" spans="1:5">
      <c r="A5089" s="58">
        <v>372315</v>
      </c>
      <c r="B5089" s="58" t="str">
        <f t="shared" si="159"/>
        <v>AG372315</v>
      </c>
      <c r="C5089" s="35" t="s">
        <v>20504</v>
      </c>
      <c r="D5089" s="35" t="str">
        <f t="shared" si="160"/>
        <v>372315 - Forensics Services</v>
      </c>
      <c r="E5089" s="110">
        <v>37</v>
      </c>
    </row>
    <row r="5090" spans="1:5">
      <c r="A5090" s="58">
        <v>372316</v>
      </c>
      <c r="B5090" s="58" t="str">
        <f t="shared" si="159"/>
        <v>AG372316</v>
      </c>
      <c r="C5090" s="35" t="s">
        <v>20505</v>
      </c>
      <c r="D5090" s="35" t="str">
        <f t="shared" si="160"/>
        <v>372316 - Crime Scene Services Unit</v>
      </c>
      <c r="E5090" s="110">
        <v>37</v>
      </c>
    </row>
    <row r="5091" spans="1:5">
      <c r="A5091" s="58">
        <v>372320</v>
      </c>
      <c r="B5091" s="58" t="str">
        <f t="shared" si="159"/>
        <v>AG372320</v>
      </c>
      <c r="C5091" s="35" t="s">
        <v>20506</v>
      </c>
      <c r="D5091" s="35" t="str">
        <f t="shared" si="160"/>
        <v>372320 - Emergency Communications</v>
      </c>
      <c r="E5091" s="110">
        <v>37</v>
      </c>
    </row>
    <row r="5092" spans="1:5">
      <c r="A5092" s="58">
        <v>372321</v>
      </c>
      <c r="B5092" s="58" t="str">
        <f t="shared" si="159"/>
        <v>AG372321</v>
      </c>
      <c r="C5092" s="35" t="s">
        <v>20507</v>
      </c>
      <c r="D5092" s="35" t="str">
        <f t="shared" si="160"/>
        <v>372321 - Communications Systems Unit</v>
      </c>
      <c r="E5092" s="110">
        <v>37</v>
      </c>
    </row>
    <row r="5093" spans="1:5">
      <c r="A5093" s="58">
        <v>372322</v>
      </c>
      <c r="B5093" s="58" t="str">
        <f t="shared" si="159"/>
        <v>AG372322</v>
      </c>
      <c r="C5093" s="35" t="s">
        <v>20508</v>
      </c>
      <c r="D5093" s="35" t="str">
        <f t="shared" si="160"/>
        <v>372322 - Communications Operations_372322</v>
      </c>
      <c r="E5093" s="110">
        <v>37</v>
      </c>
    </row>
    <row r="5094" spans="1:5">
      <c r="A5094" s="58">
        <v>372323</v>
      </c>
      <c r="B5094" s="58" t="str">
        <f t="shared" si="159"/>
        <v>AG372323</v>
      </c>
      <c r="C5094" s="35" t="s">
        <v>20509</v>
      </c>
      <c r="D5094" s="35" t="str">
        <f t="shared" si="160"/>
        <v>372323 - Telephone Crime Reporting_372323</v>
      </c>
      <c r="E5094" s="110">
        <v>37</v>
      </c>
    </row>
    <row r="5095" spans="1:5">
      <c r="A5095" s="58">
        <v>372324</v>
      </c>
      <c r="B5095" s="58" t="str">
        <f t="shared" si="159"/>
        <v>AG372324</v>
      </c>
      <c r="C5095" s="35" t="s">
        <v>20510</v>
      </c>
      <c r="D5095" s="35" t="str">
        <f t="shared" si="160"/>
        <v>372324 - Resource Management</v>
      </c>
      <c r="E5095" s="110">
        <v>37</v>
      </c>
    </row>
    <row r="5096" spans="1:5">
      <c r="A5096" s="58">
        <v>372326</v>
      </c>
      <c r="B5096" s="58" t="str">
        <f t="shared" si="159"/>
        <v>AG372326</v>
      </c>
      <c r="C5096" s="35" t="s">
        <v>16772</v>
      </c>
      <c r="D5096" s="35" t="str">
        <f t="shared" si="160"/>
        <v>372326 - Facilities Management</v>
      </c>
      <c r="E5096" s="110">
        <v>37</v>
      </c>
    </row>
    <row r="5097" spans="1:5">
      <c r="A5097" s="58">
        <v>372330</v>
      </c>
      <c r="B5097" s="58" t="str">
        <f t="shared" si="159"/>
        <v>AG372330</v>
      </c>
      <c r="C5097" s="35" t="s">
        <v>20511</v>
      </c>
      <c r="D5097" s="35" t="str">
        <f t="shared" si="160"/>
        <v>372330 - Office of the Deputy Chief_Risk Management Burea</v>
      </c>
      <c r="E5097" s="110">
        <v>37</v>
      </c>
    </row>
    <row r="5098" spans="1:5">
      <c r="A5098" s="58">
        <v>372335</v>
      </c>
      <c r="B5098" s="58" t="str">
        <f t="shared" si="159"/>
        <v>AG372335</v>
      </c>
      <c r="C5098" s="35" t="s">
        <v>20512</v>
      </c>
      <c r="D5098" s="35" t="str">
        <f t="shared" si="160"/>
        <v>372335 - Risk and Policy Management Division</v>
      </c>
      <c r="E5098" s="110">
        <v>37</v>
      </c>
    </row>
    <row r="5099" spans="1:5">
      <c r="A5099" s="58">
        <v>372336</v>
      </c>
      <c r="B5099" s="58" t="str">
        <f t="shared" si="159"/>
        <v>AG372336</v>
      </c>
      <c r="C5099" s="35" t="s">
        <v>20513</v>
      </c>
      <c r="D5099" s="35" t="str">
        <f t="shared" si="160"/>
        <v>372336 - Medical Section</v>
      </c>
      <c r="E5099" s="110">
        <v>37</v>
      </c>
    </row>
    <row r="5100" spans="1:5">
      <c r="A5100" s="58">
        <v>372337</v>
      </c>
      <c r="B5100" s="58" t="str">
        <f t="shared" si="159"/>
        <v>AG372337</v>
      </c>
      <c r="C5100" s="35" t="s">
        <v>20514</v>
      </c>
      <c r="D5100" s="35" t="str">
        <f t="shared" si="160"/>
        <v>372337 - Planning &amp; Accreditation Section</v>
      </c>
      <c r="E5100" s="110">
        <v>37</v>
      </c>
    </row>
    <row r="5101" spans="1:5">
      <c r="A5101" s="58">
        <v>372338</v>
      </c>
      <c r="B5101" s="58" t="str">
        <f t="shared" si="159"/>
        <v>AG372338</v>
      </c>
      <c r="C5101" s="35" t="s">
        <v>20515</v>
      </c>
      <c r="D5101" s="35" t="str">
        <f t="shared" si="160"/>
        <v>372338 - Legal Affairs</v>
      </c>
      <c r="E5101" s="110">
        <v>37</v>
      </c>
    </row>
    <row r="5102" spans="1:5">
      <c r="A5102" s="58">
        <v>372340</v>
      </c>
      <c r="B5102" s="58" t="str">
        <f t="shared" si="159"/>
        <v>AG372340</v>
      </c>
      <c r="C5102" s="35" t="s">
        <v>20516</v>
      </c>
      <c r="D5102" s="35" t="str">
        <f t="shared" si="160"/>
        <v>372340 - Office of Civil Rights</v>
      </c>
      <c r="E5102" s="110">
        <v>37</v>
      </c>
    </row>
    <row r="5103" spans="1:5">
      <c r="A5103" s="58">
        <v>372345</v>
      </c>
      <c r="B5103" s="58" t="str">
        <f t="shared" si="159"/>
        <v>AG372345</v>
      </c>
      <c r="C5103" s="35" t="s">
        <v>20517</v>
      </c>
      <c r="D5103" s="35" t="str">
        <f t="shared" si="160"/>
        <v>372345 - Training_372345</v>
      </c>
      <c r="E5103" s="110">
        <v>37</v>
      </c>
    </row>
    <row r="5104" spans="1:5">
      <c r="A5104" s="58">
        <v>372350</v>
      </c>
      <c r="B5104" s="58" t="str">
        <f t="shared" si="159"/>
        <v>AG372350</v>
      </c>
      <c r="C5104" s="35" t="s">
        <v>10204</v>
      </c>
      <c r="D5104" s="35" t="str">
        <f t="shared" si="160"/>
        <v>372350 - Creating A Culture of Integrity</v>
      </c>
      <c r="E5104" s="110">
        <v>37</v>
      </c>
    </row>
    <row r="5105" spans="1:5">
      <c r="A5105" s="58">
        <v>372360</v>
      </c>
      <c r="B5105" s="58" t="str">
        <f t="shared" si="159"/>
        <v>AG372360</v>
      </c>
      <c r="C5105" s="35" t="s">
        <v>20518</v>
      </c>
      <c r="D5105" s="35" t="str">
        <f t="shared" si="160"/>
        <v>372360 - Office of the Asst. Chief-Investigations Portfolio</v>
      </c>
      <c r="E5105" s="110">
        <v>37</v>
      </c>
    </row>
    <row r="5106" spans="1:5">
      <c r="A5106" s="58">
        <v>372362</v>
      </c>
      <c r="B5106" s="58" t="str">
        <f t="shared" si="159"/>
        <v>AG372362</v>
      </c>
      <c r="C5106" s="35" t="s">
        <v>20519</v>
      </c>
      <c r="D5106" s="35" t="str">
        <f t="shared" si="160"/>
        <v>372362 - Tactical Operations</v>
      </c>
      <c r="E5106" s="110">
        <v>37</v>
      </c>
    </row>
    <row r="5107" spans="1:5">
      <c r="A5107" s="58">
        <v>372363</v>
      </c>
      <c r="B5107" s="58" t="str">
        <f t="shared" si="159"/>
        <v>AG372363</v>
      </c>
      <c r="C5107" s="35" t="s">
        <v>20261</v>
      </c>
      <c r="D5107" s="35" t="str">
        <f t="shared" si="160"/>
        <v>372363 - Auxiliary Services</v>
      </c>
      <c r="E5107" s="110">
        <v>37</v>
      </c>
    </row>
    <row r="5108" spans="1:5">
      <c r="A5108" s="58">
        <v>372364</v>
      </c>
      <c r="B5108" s="58" t="str">
        <f t="shared" si="159"/>
        <v>AG372364</v>
      </c>
      <c r="C5108" s="35" t="s">
        <v>20520</v>
      </c>
      <c r="D5108" s="35" t="str">
        <f t="shared" si="160"/>
        <v>372364 - Incident Response</v>
      </c>
      <c r="E5108" s="110">
        <v>37</v>
      </c>
    </row>
    <row r="5109" spans="1:5">
      <c r="A5109" s="58">
        <v>372365</v>
      </c>
      <c r="B5109" s="58" t="str">
        <f t="shared" si="159"/>
        <v>AG372365</v>
      </c>
      <c r="C5109" s="35" t="s">
        <v>20521</v>
      </c>
      <c r="D5109" s="35" t="str">
        <f t="shared" si="160"/>
        <v>372365 - Crime Control Strategies Section</v>
      </c>
      <c r="E5109" s="110">
        <v>37</v>
      </c>
    </row>
    <row r="5110" spans="1:5">
      <c r="A5110" s="58">
        <v>372370</v>
      </c>
      <c r="B5110" s="58" t="str">
        <f t="shared" si="159"/>
        <v>AG372370</v>
      </c>
      <c r="C5110" s="35" t="s">
        <v>10255</v>
      </c>
      <c r="D5110" s="35" t="str">
        <f t="shared" si="160"/>
        <v>372370 - Civil Rights Integrity Bureau</v>
      </c>
      <c r="E5110" s="110">
        <v>37</v>
      </c>
    </row>
    <row r="5111" spans="1:5">
      <c r="A5111" s="58">
        <v>372376</v>
      </c>
      <c r="B5111" s="58" t="str">
        <f t="shared" si="159"/>
        <v>AG372376</v>
      </c>
      <c r="C5111" s="35" t="s">
        <v>20522</v>
      </c>
      <c r="D5111" s="35" t="str">
        <f t="shared" si="160"/>
        <v>372376 - Communications Operations</v>
      </c>
      <c r="E5111" s="110">
        <v>37</v>
      </c>
    </row>
    <row r="5112" spans="1:5">
      <c r="A5112" s="58">
        <v>372377</v>
      </c>
      <c r="B5112" s="58" t="str">
        <f t="shared" si="159"/>
        <v>AG372377</v>
      </c>
      <c r="C5112" s="35" t="s">
        <v>20523</v>
      </c>
      <c r="D5112" s="35" t="str">
        <f t="shared" si="160"/>
        <v>372377 - Telephone Crime Reporting</v>
      </c>
      <c r="E5112" s="110">
        <v>37</v>
      </c>
    </row>
    <row r="5113" spans="1:5">
      <c r="A5113" s="58">
        <v>372382</v>
      </c>
      <c r="B5113" s="58" t="str">
        <f t="shared" si="159"/>
        <v>AG372382</v>
      </c>
      <c r="C5113" s="35" t="s">
        <v>20524</v>
      </c>
      <c r="D5113" s="35" t="str">
        <f t="shared" si="160"/>
        <v>372382 - Tactical Operations Unit</v>
      </c>
      <c r="E5113" s="110">
        <v>37</v>
      </c>
    </row>
    <row r="5114" spans="1:5">
      <c r="A5114" s="58">
        <v>372383</v>
      </c>
      <c r="B5114" s="58" t="str">
        <f t="shared" si="159"/>
        <v>AG372383</v>
      </c>
      <c r="C5114" s="35" t="s">
        <v>20525</v>
      </c>
      <c r="D5114" s="35" t="str">
        <f t="shared" si="160"/>
        <v>372383 - Secondary Employment Unit</v>
      </c>
      <c r="E5114" s="110">
        <v>37</v>
      </c>
    </row>
    <row r="5115" spans="1:5">
      <c r="A5115" s="58">
        <v>372384</v>
      </c>
      <c r="B5115" s="58" t="str">
        <f t="shared" si="159"/>
        <v>AG372384</v>
      </c>
      <c r="C5115" s="35" t="s">
        <v>20526</v>
      </c>
      <c r="D5115" s="35" t="str">
        <f t="shared" si="160"/>
        <v>372384 - Central Events Unit</v>
      </c>
      <c r="E5115" s="110">
        <v>37</v>
      </c>
    </row>
    <row r="5116" spans="1:5">
      <c r="A5116" s="58">
        <v>372385</v>
      </c>
      <c r="B5116" s="58" t="str">
        <f t="shared" si="159"/>
        <v>AG372385</v>
      </c>
      <c r="C5116" s="35" t="s">
        <v>20527</v>
      </c>
      <c r="D5116" s="35" t="str">
        <f t="shared" si="160"/>
        <v>372385 - Media Relations Bureau - Admin</v>
      </c>
      <c r="E5116" s="110">
        <v>37</v>
      </c>
    </row>
    <row r="5117" spans="1:5">
      <c r="A5117" s="58">
        <v>372390</v>
      </c>
      <c r="B5117" s="58" t="str">
        <f t="shared" si="159"/>
        <v>AG372390</v>
      </c>
      <c r="C5117" s="35" t="s">
        <v>20528</v>
      </c>
      <c r="D5117" s="35" t="str">
        <f t="shared" si="160"/>
        <v>372390 - Budget Police</v>
      </c>
      <c r="E5117" s="110">
        <v>37</v>
      </c>
    </row>
    <row r="5118" spans="1:5">
      <c r="A5118" s="58">
        <v>372391</v>
      </c>
      <c r="B5118" s="58" t="str">
        <f t="shared" si="159"/>
        <v>AG372391</v>
      </c>
      <c r="C5118" s="35" t="s">
        <v>20529</v>
      </c>
      <c r="D5118" s="35" t="str">
        <f t="shared" si="160"/>
        <v>372391 - Police Payroll</v>
      </c>
      <c r="E5118" s="110">
        <v>37</v>
      </c>
    </row>
    <row r="5119" spans="1:5">
      <c r="A5119" s="58">
        <v>372400</v>
      </c>
      <c r="B5119" s="58" t="str">
        <f t="shared" si="159"/>
        <v>AG372400</v>
      </c>
      <c r="C5119" s="35" t="s">
        <v>20530</v>
      </c>
      <c r="D5119" s="35" t="str">
        <f t="shared" si="160"/>
        <v>372400 - Bureau of Justice Assistance _ IX</v>
      </c>
      <c r="E5119" s="110">
        <v>37</v>
      </c>
    </row>
    <row r="5120" spans="1:5">
      <c r="A5120" s="58">
        <v>372403</v>
      </c>
      <c r="B5120" s="58" t="str">
        <f t="shared" si="159"/>
        <v>AG372403</v>
      </c>
      <c r="C5120" s="35" t="s">
        <v>11628</v>
      </c>
      <c r="D5120" s="35" t="str">
        <f t="shared" si="160"/>
        <v>372403 - 2005 Justice Assistance Grant Program</v>
      </c>
      <c r="E5120" s="110">
        <v>37</v>
      </c>
    </row>
    <row r="5121" spans="1:5">
      <c r="A5121" s="58">
        <v>372404</v>
      </c>
      <c r="B5121" s="58" t="str">
        <f t="shared" si="159"/>
        <v>AG372404</v>
      </c>
      <c r="C5121" s="35" t="s">
        <v>11630</v>
      </c>
      <c r="D5121" s="35" t="str">
        <f t="shared" si="160"/>
        <v>372404 - 2006 Justice Assistance Grant Program</v>
      </c>
      <c r="E5121" s="110">
        <v>37</v>
      </c>
    </row>
    <row r="5122" spans="1:5">
      <c r="A5122" s="58">
        <v>372405</v>
      </c>
      <c r="B5122" s="58" t="str">
        <f t="shared" si="159"/>
        <v>AG372405</v>
      </c>
      <c r="C5122" s="35" t="s">
        <v>20531</v>
      </c>
      <c r="D5122" s="35" t="str">
        <f t="shared" si="160"/>
        <v>372405 - JAG 2007_2008</v>
      </c>
      <c r="E5122" s="110">
        <v>37</v>
      </c>
    </row>
    <row r="5123" spans="1:5">
      <c r="A5123" s="58">
        <v>372406</v>
      </c>
      <c r="B5123" s="58" t="str">
        <f t="shared" si="159"/>
        <v>AG372406</v>
      </c>
      <c r="C5123" s="35" t="s">
        <v>20532</v>
      </c>
      <c r="D5123" s="35" t="str">
        <f t="shared" si="160"/>
        <v>372406 - JAG 2008_2009</v>
      </c>
      <c r="E5123" s="110">
        <v>37</v>
      </c>
    </row>
    <row r="5124" spans="1:5">
      <c r="A5124" s="58">
        <v>372407</v>
      </c>
      <c r="B5124" s="58" t="str">
        <f t="shared" si="159"/>
        <v>AG372407</v>
      </c>
      <c r="C5124" s="35" t="s">
        <v>20533</v>
      </c>
      <c r="D5124" s="35" t="str">
        <f t="shared" si="160"/>
        <v>372407 - JAG 2009_2010</v>
      </c>
      <c r="E5124" s="110">
        <v>37</v>
      </c>
    </row>
    <row r="5125" spans="1:5">
      <c r="A5125" s="58">
        <v>372408</v>
      </c>
      <c r="B5125" s="58" t="str">
        <f t="shared" ref="B5125:B5188" si="161">"AG"&amp;A5125</f>
        <v>AG372408</v>
      </c>
      <c r="C5125" s="35" t="s">
        <v>20534</v>
      </c>
      <c r="D5125" s="35" t="str">
        <f t="shared" ref="D5125:D5188" si="162">A5125&amp;" - "&amp;C5125</f>
        <v>372408 - JAG 2010_2011</v>
      </c>
      <c r="E5125" s="110">
        <v>37</v>
      </c>
    </row>
    <row r="5126" spans="1:5">
      <c r="A5126" s="58">
        <v>372409</v>
      </c>
      <c r="B5126" s="58" t="str">
        <f t="shared" si="161"/>
        <v>AG372409</v>
      </c>
      <c r="C5126" s="35" t="s">
        <v>12689</v>
      </c>
      <c r="D5126" s="35" t="str">
        <f t="shared" si="162"/>
        <v>372409 - 2005 &amp; 2006 JAG Interest Earnings</v>
      </c>
      <c r="E5126" s="110">
        <v>37</v>
      </c>
    </row>
    <row r="5127" spans="1:5">
      <c r="A5127" s="58">
        <v>372410</v>
      </c>
      <c r="B5127" s="58" t="str">
        <f t="shared" si="161"/>
        <v>AG372410</v>
      </c>
      <c r="C5127" s="35" t="s">
        <v>20535</v>
      </c>
      <c r="D5127" s="35" t="str">
        <f t="shared" si="162"/>
        <v>372410 - JAG 2011_2012</v>
      </c>
      <c r="E5127" s="110">
        <v>37</v>
      </c>
    </row>
    <row r="5128" spans="1:5">
      <c r="A5128" s="58">
        <v>372411</v>
      </c>
      <c r="B5128" s="58" t="str">
        <f t="shared" si="161"/>
        <v>AG372411</v>
      </c>
      <c r="C5128" s="35" t="s">
        <v>20536</v>
      </c>
      <c r="D5128" s="35" t="str">
        <f t="shared" si="162"/>
        <v>372411 - JAG 2012_2013</v>
      </c>
      <c r="E5128" s="110">
        <v>37</v>
      </c>
    </row>
    <row r="5129" spans="1:5">
      <c r="A5129" s="58">
        <v>372412</v>
      </c>
      <c r="B5129" s="58" t="str">
        <f t="shared" si="161"/>
        <v>AG372412</v>
      </c>
      <c r="C5129" s="35" t="s">
        <v>20537</v>
      </c>
      <c r="D5129" s="35" t="str">
        <f t="shared" si="162"/>
        <v>372412 - JAG 2013_2014</v>
      </c>
      <c r="E5129" s="110">
        <v>37</v>
      </c>
    </row>
    <row r="5130" spans="1:5">
      <c r="A5130" s="58">
        <v>372413</v>
      </c>
      <c r="B5130" s="58" t="str">
        <f t="shared" si="161"/>
        <v>AG372413</v>
      </c>
      <c r="C5130" s="35" t="s">
        <v>20538</v>
      </c>
      <c r="D5130" s="35" t="str">
        <f t="shared" si="162"/>
        <v>372413 - JAG 2014_2015</v>
      </c>
      <c r="E5130" s="110">
        <v>37</v>
      </c>
    </row>
    <row r="5131" spans="1:5">
      <c r="A5131" s="58">
        <v>372414</v>
      </c>
      <c r="B5131" s="58" t="str">
        <f t="shared" si="161"/>
        <v>AG372414</v>
      </c>
      <c r="C5131" s="35" t="s">
        <v>20539</v>
      </c>
      <c r="D5131" s="35" t="str">
        <f t="shared" si="162"/>
        <v>372414 - JAG 2015_2016</v>
      </c>
      <c r="E5131" s="110">
        <v>37</v>
      </c>
    </row>
    <row r="5132" spans="1:5">
      <c r="A5132" s="58">
        <v>372415</v>
      </c>
      <c r="B5132" s="58" t="str">
        <f t="shared" si="161"/>
        <v>AG372415</v>
      </c>
      <c r="C5132" s="35" t="s">
        <v>20540</v>
      </c>
      <c r="D5132" s="35" t="str">
        <f t="shared" si="162"/>
        <v>372415 - JAG 2016_2017</v>
      </c>
      <c r="E5132" s="110">
        <v>37</v>
      </c>
    </row>
    <row r="5133" spans="1:5">
      <c r="A5133" s="58">
        <v>372429</v>
      </c>
      <c r="B5133" s="58" t="str">
        <f t="shared" si="161"/>
        <v>AG372429</v>
      </c>
      <c r="C5133" s="35" t="s">
        <v>11244</v>
      </c>
      <c r="D5133" s="35" t="str">
        <f t="shared" si="162"/>
        <v>372429 - Bulletproof Vest Partnership Program FY 2005</v>
      </c>
      <c r="E5133" s="110">
        <v>37</v>
      </c>
    </row>
    <row r="5134" spans="1:5">
      <c r="A5134" s="58">
        <v>372430</v>
      </c>
      <c r="B5134" s="58" t="str">
        <f t="shared" si="161"/>
        <v>AG372430</v>
      </c>
      <c r="C5134" s="35" t="s">
        <v>20541</v>
      </c>
      <c r="D5134" s="35" t="str">
        <f t="shared" si="162"/>
        <v>372430 - Bullet Proof Vest _ 2007</v>
      </c>
      <c r="E5134" s="110">
        <v>37</v>
      </c>
    </row>
    <row r="5135" spans="1:5">
      <c r="A5135" s="58">
        <v>372431</v>
      </c>
      <c r="B5135" s="58" t="str">
        <f t="shared" si="161"/>
        <v>AG372431</v>
      </c>
      <c r="C5135" s="35" t="s">
        <v>11540</v>
      </c>
      <c r="D5135" s="35" t="str">
        <f t="shared" si="162"/>
        <v>372431 - Bulletproof Vest Program 2008</v>
      </c>
      <c r="E5135" s="110">
        <v>37</v>
      </c>
    </row>
    <row r="5136" spans="1:5">
      <c r="A5136" s="58">
        <v>372432</v>
      </c>
      <c r="B5136" s="58" t="str">
        <f t="shared" si="161"/>
        <v>AG372432</v>
      </c>
      <c r="C5136" s="35" t="s">
        <v>20542</v>
      </c>
      <c r="D5136" s="35" t="str">
        <f t="shared" si="162"/>
        <v>372432 - Bulletproof Vest Program 2009</v>
      </c>
      <c r="E5136" s="110">
        <v>37</v>
      </c>
    </row>
    <row r="5137" spans="1:5">
      <c r="A5137" s="58">
        <v>372433</v>
      </c>
      <c r="B5137" s="58" t="str">
        <f t="shared" si="161"/>
        <v>AG372433</v>
      </c>
      <c r="C5137" s="35" t="s">
        <v>12268</v>
      </c>
      <c r="D5137" s="35" t="str">
        <f t="shared" si="162"/>
        <v>372433 - Bulletproof Vest Program 2010</v>
      </c>
      <c r="E5137" s="110">
        <v>37</v>
      </c>
    </row>
    <row r="5138" spans="1:5">
      <c r="A5138" s="58">
        <v>372434</v>
      </c>
      <c r="B5138" s="58" t="str">
        <f t="shared" si="161"/>
        <v>AG372434</v>
      </c>
      <c r="C5138" s="35" t="s">
        <v>12629</v>
      </c>
      <c r="D5138" s="35" t="str">
        <f t="shared" si="162"/>
        <v>372434 - Bulletproof Vest Program 2011</v>
      </c>
      <c r="E5138" s="110">
        <v>37</v>
      </c>
    </row>
    <row r="5139" spans="1:5">
      <c r="A5139" s="58">
        <v>372435</v>
      </c>
      <c r="B5139" s="58" t="str">
        <f t="shared" si="161"/>
        <v>AG372435</v>
      </c>
      <c r="C5139" s="35" t="s">
        <v>12984</v>
      </c>
      <c r="D5139" s="35" t="str">
        <f t="shared" si="162"/>
        <v>372435 - Bulletproof Vest Program 2011_2012</v>
      </c>
      <c r="E5139" s="110">
        <v>37</v>
      </c>
    </row>
    <row r="5140" spans="1:5">
      <c r="A5140" s="58">
        <v>372436</v>
      </c>
      <c r="B5140" s="58" t="str">
        <f t="shared" si="161"/>
        <v>AG372436</v>
      </c>
      <c r="C5140" s="35" t="s">
        <v>20543</v>
      </c>
      <c r="D5140" s="35" t="str">
        <f t="shared" si="162"/>
        <v>372436 - Bulletproof Vest Program 2012_2013</v>
      </c>
      <c r="E5140" s="110">
        <v>37</v>
      </c>
    </row>
    <row r="5141" spans="1:5">
      <c r="A5141" s="58">
        <v>372437</v>
      </c>
      <c r="B5141" s="58" t="str">
        <f t="shared" si="161"/>
        <v>AG372437</v>
      </c>
      <c r="C5141" s="35" t="s">
        <v>20544</v>
      </c>
      <c r="D5141" s="35" t="str">
        <f t="shared" si="162"/>
        <v>372437 - Bulletproof Vest Program 2013_2014</v>
      </c>
      <c r="E5141" s="110">
        <v>37</v>
      </c>
    </row>
    <row r="5142" spans="1:5">
      <c r="A5142" s="58">
        <v>372440</v>
      </c>
      <c r="B5142" s="58" t="str">
        <f t="shared" si="161"/>
        <v>AG372440</v>
      </c>
      <c r="C5142" s="35" t="s">
        <v>20545</v>
      </c>
      <c r="D5142" s="35" t="str">
        <f t="shared" si="162"/>
        <v>372440 - National Crime Victim Rights _ 2007</v>
      </c>
      <c r="E5142" s="110">
        <v>37</v>
      </c>
    </row>
    <row r="5143" spans="1:5">
      <c r="A5143" s="58">
        <v>372450</v>
      </c>
      <c r="B5143" s="58" t="str">
        <f t="shared" si="161"/>
        <v>AG372450</v>
      </c>
      <c r="C5143" s="35" t="s">
        <v>10459</v>
      </c>
      <c r="D5143" s="35" t="str">
        <f t="shared" si="162"/>
        <v>372450 - COPS Homeland Security Overtime Program</v>
      </c>
      <c r="E5143" s="110">
        <v>37</v>
      </c>
    </row>
    <row r="5144" spans="1:5">
      <c r="A5144" s="58">
        <v>372451</v>
      </c>
      <c r="B5144" s="58" t="str">
        <f t="shared" si="161"/>
        <v>AG372451</v>
      </c>
      <c r="C5144" s="35" t="s">
        <v>20546</v>
      </c>
      <c r="D5144" s="35" t="str">
        <f t="shared" si="162"/>
        <v>372451 - Homeland Security Cops _ 2007</v>
      </c>
      <c r="E5144" s="110">
        <v>37</v>
      </c>
    </row>
    <row r="5145" spans="1:5">
      <c r="A5145" s="58">
        <v>372455</v>
      </c>
      <c r="B5145" s="58" t="str">
        <f t="shared" si="161"/>
        <v>AG372455</v>
      </c>
      <c r="C5145" s="35" t="s">
        <v>12368</v>
      </c>
      <c r="D5145" s="35" t="str">
        <f t="shared" si="162"/>
        <v>372455 - 2008 Operation Stonegarden Grant</v>
      </c>
      <c r="E5145" s="110">
        <v>37</v>
      </c>
    </row>
    <row r="5146" spans="1:5">
      <c r="A5146" s="58">
        <v>372456</v>
      </c>
      <c r="B5146" s="58" t="str">
        <f t="shared" si="161"/>
        <v>AG372456</v>
      </c>
      <c r="C5146" s="35" t="s">
        <v>13143</v>
      </c>
      <c r="D5146" s="35" t="str">
        <f t="shared" si="162"/>
        <v>372456 - 2009 Operation Stonegarden Grant</v>
      </c>
      <c r="E5146" s="110">
        <v>37</v>
      </c>
    </row>
    <row r="5147" spans="1:5">
      <c r="A5147" s="58">
        <v>372457</v>
      </c>
      <c r="B5147" s="58" t="str">
        <f t="shared" si="161"/>
        <v>AG372457</v>
      </c>
      <c r="C5147" s="35" t="s">
        <v>13424</v>
      </c>
      <c r="D5147" s="35" t="str">
        <f t="shared" si="162"/>
        <v>372457 - 2010 Operation Stonegarden Grant</v>
      </c>
      <c r="E5147" s="110">
        <v>37</v>
      </c>
    </row>
    <row r="5148" spans="1:5">
      <c r="A5148" s="58">
        <v>372460</v>
      </c>
      <c r="B5148" s="58" t="str">
        <f t="shared" si="161"/>
        <v>AG372460</v>
      </c>
      <c r="C5148" s="35" t="s">
        <v>12056</v>
      </c>
      <c r="D5148" s="35" t="str">
        <f t="shared" si="162"/>
        <v>372460 - 2006 Buffer Zone Protection Program</v>
      </c>
      <c r="E5148" s="110">
        <v>37</v>
      </c>
    </row>
    <row r="5149" spans="1:5">
      <c r="A5149" s="58">
        <v>372465</v>
      </c>
      <c r="B5149" s="58" t="str">
        <f t="shared" si="161"/>
        <v>AG372465</v>
      </c>
      <c r="C5149" s="35" t="s">
        <v>20547</v>
      </c>
      <c r="D5149" s="35" t="str">
        <f t="shared" si="162"/>
        <v>372465 - Eastside Districts Firearm Reduction Initiative</v>
      </c>
      <c r="E5149" s="110">
        <v>37</v>
      </c>
    </row>
    <row r="5150" spans="1:5">
      <c r="A5150" s="58">
        <v>372470</v>
      </c>
      <c r="B5150" s="58" t="str">
        <f t="shared" si="161"/>
        <v>AG372470</v>
      </c>
      <c r="C5150" s="35" t="s">
        <v>20548</v>
      </c>
      <c r="D5150" s="35" t="str">
        <f t="shared" si="162"/>
        <v>372470 - Community Prosecution &amp; Project Safe Neighborhoo</v>
      </c>
      <c r="E5150" s="110">
        <v>37</v>
      </c>
    </row>
    <row r="5151" spans="1:5">
      <c r="A5151" s="58">
        <v>372471</v>
      </c>
      <c r="B5151" s="58" t="str">
        <f t="shared" si="161"/>
        <v>AG372471</v>
      </c>
      <c r="C5151" s="35" t="s">
        <v>20549</v>
      </c>
      <c r="D5151" s="35" t="str">
        <f t="shared" si="162"/>
        <v>372471 - Safe Neighborhood Safe Streets _ 2007</v>
      </c>
      <c r="E5151" s="110">
        <v>37</v>
      </c>
    </row>
    <row r="5152" spans="1:5">
      <c r="A5152" s="58">
        <v>372472</v>
      </c>
      <c r="B5152" s="58" t="str">
        <f t="shared" si="161"/>
        <v>AG372472</v>
      </c>
      <c r="C5152" s="35" t="s">
        <v>11546</v>
      </c>
      <c r="D5152" s="35" t="str">
        <f t="shared" si="162"/>
        <v>372472 - Project Safe Neighborhoods 2007_2008</v>
      </c>
      <c r="E5152" s="110">
        <v>37</v>
      </c>
    </row>
    <row r="5153" spans="1:5">
      <c r="A5153" s="58">
        <v>372473</v>
      </c>
      <c r="B5153" s="58" t="str">
        <f t="shared" si="161"/>
        <v>AG372473</v>
      </c>
      <c r="C5153" s="35" t="s">
        <v>20550</v>
      </c>
      <c r="D5153" s="35" t="str">
        <f t="shared" si="162"/>
        <v>372473 - Anti_Gang Initiative Project Safe Neighorhood</v>
      </c>
      <c r="E5153" s="110">
        <v>37</v>
      </c>
    </row>
    <row r="5154" spans="1:5">
      <c r="A5154" s="58">
        <v>372474</v>
      </c>
      <c r="B5154" s="58" t="str">
        <f t="shared" si="161"/>
        <v>AG372474</v>
      </c>
      <c r="C5154" s="35" t="s">
        <v>20551</v>
      </c>
      <c r="D5154" s="35" t="str">
        <f t="shared" si="162"/>
        <v>372474 - '07 Anti Gang Init Proj Safe Neigh. Eastern Dist</v>
      </c>
      <c r="E5154" s="110">
        <v>37</v>
      </c>
    </row>
    <row r="5155" spans="1:5">
      <c r="A5155" s="58">
        <v>372475</v>
      </c>
      <c r="B5155" s="58" t="str">
        <f t="shared" si="161"/>
        <v>AG372475</v>
      </c>
      <c r="C5155" s="35" t="s">
        <v>11097</v>
      </c>
      <c r="D5155" s="35" t="str">
        <f t="shared" si="162"/>
        <v>372475 - Drive Michigan Safely Task Force 2004</v>
      </c>
      <c r="E5155" s="110">
        <v>37</v>
      </c>
    </row>
    <row r="5156" spans="1:5">
      <c r="A5156" s="58">
        <v>372476</v>
      </c>
      <c r="B5156" s="58" t="str">
        <f t="shared" si="161"/>
        <v>AG372476</v>
      </c>
      <c r="C5156" s="35" t="s">
        <v>20552</v>
      </c>
      <c r="D5156" s="35" t="str">
        <f t="shared" si="162"/>
        <v>372476 - Drive Michigan Safely Task Force 2004_2005</v>
      </c>
      <c r="E5156" s="110">
        <v>37</v>
      </c>
    </row>
    <row r="5157" spans="1:5">
      <c r="A5157" s="58">
        <v>372477</v>
      </c>
      <c r="B5157" s="58" t="str">
        <f t="shared" si="161"/>
        <v>AG372477</v>
      </c>
      <c r="C5157" s="35" t="s">
        <v>11236</v>
      </c>
      <c r="D5157" s="35" t="str">
        <f t="shared" si="162"/>
        <v>372477 - Drive Michigan Safely Task Force 2005_2006</v>
      </c>
      <c r="E5157" s="110">
        <v>37</v>
      </c>
    </row>
    <row r="5158" spans="1:5">
      <c r="A5158" s="58">
        <v>372478</v>
      </c>
      <c r="B5158" s="58" t="str">
        <f t="shared" si="161"/>
        <v>AG372478</v>
      </c>
      <c r="C5158" s="35" t="s">
        <v>20553</v>
      </c>
      <c r="D5158" s="35" t="str">
        <f t="shared" si="162"/>
        <v>372478 - Drive Michigan Safe _ 2007</v>
      </c>
      <c r="E5158" s="110">
        <v>37</v>
      </c>
    </row>
    <row r="5159" spans="1:5">
      <c r="A5159" s="58">
        <v>372479</v>
      </c>
      <c r="B5159" s="58" t="str">
        <f t="shared" si="161"/>
        <v>AG372479</v>
      </c>
      <c r="C5159" s="35" t="s">
        <v>20554</v>
      </c>
      <c r="D5159" s="35" t="str">
        <f t="shared" si="162"/>
        <v>372479 - Drive Michigan Safely 2007_2008</v>
      </c>
      <c r="E5159" s="110">
        <v>37</v>
      </c>
    </row>
    <row r="5160" spans="1:5">
      <c r="A5160" s="58">
        <v>372480</v>
      </c>
      <c r="B5160" s="58" t="str">
        <f t="shared" si="161"/>
        <v>AG372480</v>
      </c>
      <c r="C5160" s="35" t="s">
        <v>20555</v>
      </c>
      <c r="D5160" s="35" t="str">
        <f t="shared" si="162"/>
        <v>372480 - Drive Michigan Safely 2008_2009</v>
      </c>
      <c r="E5160" s="110">
        <v>37</v>
      </c>
    </row>
    <row r="5161" spans="1:5">
      <c r="A5161" s="58">
        <v>372481</v>
      </c>
      <c r="B5161" s="58" t="str">
        <f t="shared" si="161"/>
        <v>AG372481</v>
      </c>
      <c r="C5161" s="35" t="s">
        <v>20556</v>
      </c>
      <c r="D5161" s="35" t="str">
        <f t="shared" si="162"/>
        <v>372481 - Safe Communities Grant DPD 2009_2010</v>
      </c>
      <c r="E5161" s="110">
        <v>37</v>
      </c>
    </row>
    <row r="5162" spans="1:5">
      <c r="A5162" s="58">
        <v>372482</v>
      </c>
      <c r="B5162" s="58" t="str">
        <f t="shared" si="161"/>
        <v>AG372482</v>
      </c>
      <c r="C5162" s="35" t="s">
        <v>20557</v>
      </c>
      <c r="D5162" s="35" t="str">
        <f t="shared" si="162"/>
        <v>372482 - Safe Communities Grant DPD 2010_2011</v>
      </c>
      <c r="E5162" s="110">
        <v>37</v>
      </c>
    </row>
    <row r="5163" spans="1:5">
      <c r="A5163" s="58">
        <v>372483</v>
      </c>
      <c r="B5163" s="58" t="str">
        <f t="shared" si="161"/>
        <v>AG372483</v>
      </c>
      <c r="C5163" s="35" t="s">
        <v>20558</v>
      </c>
      <c r="D5163" s="35" t="str">
        <f t="shared" si="162"/>
        <v>372483 - Safe Communities Grant _ DPD 2011_2012</v>
      </c>
      <c r="E5163" s="110">
        <v>37</v>
      </c>
    </row>
    <row r="5164" spans="1:5">
      <c r="A5164" s="58">
        <v>372484</v>
      </c>
      <c r="B5164" s="58" t="str">
        <f t="shared" si="161"/>
        <v>AG372484</v>
      </c>
      <c r="C5164" s="35" t="s">
        <v>20559</v>
      </c>
      <c r="D5164" s="35" t="str">
        <f t="shared" si="162"/>
        <v>372484 - Strategic Traffic Enforcement Prog 2012_2013</v>
      </c>
      <c r="E5164" s="110">
        <v>37</v>
      </c>
    </row>
    <row r="5165" spans="1:5">
      <c r="A5165" s="58">
        <v>372485</v>
      </c>
      <c r="B5165" s="58" t="str">
        <f t="shared" si="161"/>
        <v>AG372485</v>
      </c>
      <c r="C5165" s="35" t="s">
        <v>20560</v>
      </c>
      <c r="D5165" s="35" t="str">
        <f t="shared" si="162"/>
        <v>372485 - Strategic Traffic Enforcement Prog 2013_2014</v>
      </c>
      <c r="E5165" s="110">
        <v>37</v>
      </c>
    </row>
    <row r="5166" spans="1:5">
      <c r="A5166" s="58">
        <v>372486</v>
      </c>
      <c r="B5166" s="58" t="str">
        <f t="shared" si="161"/>
        <v>AG372486</v>
      </c>
      <c r="C5166" s="35" t="s">
        <v>20561</v>
      </c>
      <c r="D5166" s="35" t="str">
        <f t="shared" si="162"/>
        <v>372486 - Strategic Traffic Enforcement Prog 2014-2015</v>
      </c>
      <c r="E5166" s="110">
        <v>37</v>
      </c>
    </row>
    <row r="5167" spans="1:5">
      <c r="A5167" s="58">
        <v>372487</v>
      </c>
      <c r="B5167" s="58" t="str">
        <f t="shared" si="161"/>
        <v>AG372487</v>
      </c>
      <c r="C5167" s="35" t="s">
        <v>20562</v>
      </c>
      <c r="D5167" s="35" t="str">
        <f t="shared" si="162"/>
        <v>372487 - Strategic Traffic Enforcement Prog 2015_2016</v>
      </c>
      <c r="E5167" s="110">
        <v>37</v>
      </c>
    </row>
    <row r="5168" spans="1:5">
      <c r="A5168" s="58">
        <v>372488</v>
      </c>
      <c r="B5168" s="58" t="str">
        <f t="shared" si="161"/>
        <v>AG372488</v>
      </c>
      <c r="C5168" s="35" t="s">
        <v>20563</v>
      </c>
      <c r="D5168" s="35" t="str">
        <f t="shared" si="162"/>
        <v>372488 - Strategic Traffic Enforcement Prog 2016_2017</v>
      </c>
      <c r="E5168" s="110">
        <v>37</v>
      </c>
    </row>
    <row r="5169" spans="1:5">
      <c r="A5169" s="58">
        <v>372490</v>
      </c>
      <c r="B5169" s="58" t="str">
        <f t="shared" si="161"/>
        <v>AG372490</v>
      </c>
      <c r="C5169" s="35" t="s">
        <v>20564</v>
      </c>
      <c r="D5169" s="35" t="str">
        <f t="shared" si="162"/>
        <v>372490 - Comp Anti_Gang Init: NW &amp; SW Districts</v>
      </c>
      <c r="E5169" s="110">
        <v>37</v>
      </c>
    </row>
    <row r="5170" spans="1:5">
      <c r="A5170" s="58">
        <v>372491</v>
      </c>
      <c r="B5170" s="58" t="str">
        <f t="shared" si="161"/>
        <v>AG372491</v>
      </c>
      <c r="C5170" s="35" t="s">
        <v>11906</v>
      </c>
      <c r="D5170" s="35" t="str">
        <f t="shared" si="162"/>
        <v>372491 - Anti Gang Init: Proj Safe Neighborhoods 2008_2009 Eastern District</v>
      </c>
      <c r="E5170" s="110">
        <v>37</v>
      </c>
    </row>
    <row r="5171" spans="1:5">
      <c r="A5171" s="58">
        <v>372492</v>
      </c>
      <c r="B5171" s="58" t="str">
        <f t="shared" si="161"/>
        <v>AG372492</v>
      </c>
      <c r="C5171" s="35" t="s">
        <v>20565</v>
      </c>
      <c r="D5171" s="35" t="str">
        <f t="shared" si="162"/>
        <v>372492 - Anti Gang Init: PSN NW District 2009_10</v>
      </c>
      <c r="E5171" s="110">
        <v>37</v>
      </c>
    </row>
    <row r="5172" spans="1:5">
      <c r="A5172" s="58">
        <v>372493</v>
      </c>
      <c r="B5172" s="58" t="str">
        <f t="shared" si="161"/>
        <v>AG372493</v>
      </c>
      <c r="C5172" s="35" t="s">
        <v>20566</v>
      </c>
      <c r="D5172" s="35" t="str">
        <f t="shared" si="162"/>
        <v>372493 - Anti Gang Init: PSN Eastern District 2009_10</v>
      </c>
      <c r="E5172" s="110">
        <v>37</v>
      </c>
    </row>
    <row r="5173" spans="1:5">
      <c r="A5173" s="58">
        <v>372494</v>
      </c>
      <c r="B5173" s="58" t="str">
        <f t="shared" si="161"/>
        <v>AG372494</v>
      </c>
      <c r="C5173" s="35" t="s">
        <v>20567</v>
      </c>
      <c r="D5173" s="35" t="str">
        <f t="shared" si="162"/>
        <v>372494 - Project Safe Neighborhoods _ Southwest</v>
      </c>
      <c r="E5173" s="110">
        <v>37</v>
      </c>
    </row>
    <row r="5174" spans="1:5">
      <c r="A5174" s="58">
        <v>372495</v>
      </c>
      <c r="B5174" s="58" t="str">
        <f t="shared" si="161"/>
        <v>AG372495</v>
      </c>
      <c r="C5174" s="35" t="s">
        <v>20568</v>
      </c>
      <c r="D5174" s="35" t="str">
        <f t="shared" si="162"/>
        <v>372495 - Comp Anti_Gang Initiative 2011_2012</v>
      </c>
      <c r="E5174" s="110">
        <v>37</v>
      </c>
    </row>
    <row r="5175" spans="1:5">
      <c r="A5175" s="58">
        <v>372496</v>
      </c>
      <c r="B5175" s="58" t="str">
        <f t="shared" si="161"/>
        <v>AG372496</v>
      </c>
      <c r="C5175" s="35" t="s">
        <v>13034</v>
      </c>
      <c r="D5175" s="35" t="str">
        <f t="shared" si="162"/>
        <v>372496 - Proj Safe Neighborhoods 2011 6th &amp; 8th PCTS</v>
      </c>
      <c r="E5175" s="110">
        <v>37</v>
      </c>
    </row>
    <row r="5176" spans="1:5">
      <c r="A5176" s="58">
        <v>372497</v>
      </c>
      <c r="B5176" s="58" t="str">
        <f t="shared" si="161"/>
        <v>AG372497</v>
      </c>
      <c r="C5176" s="35" t="s">
        <v>20569</v>
      </c>
      <c r="D5176" s="35" t="str">
        <f t="shared" si="162"/>
        <v>372497 - Proj Safe Neighborhoods 2011 _ SW District</v>
      </c>
      <c r="E5176" s="110">
        <v>37</v>
      </c>
    </row>
    <row r="5177" spans="1:5">
      <c r="A5177" s="58">
        <v>372498</v>
      </c>
      <c r="B5177" s="58" t="str">
        <f t="shared" si="161"/>
        <v>AG372498</v>
      </c>
      <c r="C5177" s="35" t="s">
        <v>20570</v>
      </c>
      <c r="D5177" s="35" t="str">
        <f t="shared" si="162"/>
        <v>372498 - PSN Reducing gun Violence in Detroit &amp; Dearborn</v>
      </c>
      <c r="E5177" s="110">
        <v>37</v>
      </c>
    </row>
    <row r="5178" spans="1:5">
      <c r="A5178" s="58">
        <v>372500</v>
      </c>
      <c r="B5178" s="58" t="str">
        <f t="shared" si="161"/>
        <v>AG372500</v>
      </c>
      <c r="C5178" s="35" t="s">
        <v>11522</v>
      </c>
      <c r="D5178" s="35" t="str">
        <f t="shared" si="162"/>
        <v>372500 - Automobile Property Crimes 2008</v>
      </c>
      <c r="E5178" s="110">
        <v>37</v>
      </c>
    </row>
    <row r="5179" spans="1:5">
      <c r="A5179" s="58">
        <v>372501</v>
      </c>
      <c r="B5179" s="58" t="str">
        <f t="shared" si="161"/>
        <v>AG372501</v>
      </c>
      <c r="C5179" s="35" t="s">
        <v>11849</v>
      </c>
      <c r="D5179" s="35" t="str">
        <f t="shared" si="162"/>
        <v>372501 - Preventing Auto Theft 2009</v>
      </c>
      <c r="E5179" s="110">
        <v>37</v>
      </c>
    </row>
    <row r="5180" spans="1:5">
      <c r="A5180" s="58">
        <v>372502</v>
      </c>
      <c r="B5180" s="58" t="str">
        <f t="shared" si="161"/>
        <v>AG372502</v>
      </c>
      <c r="C5180" s="35" t="s">
        <v>20571</v>
      </c>
      <c r="D5180" s="35" t="str">
        <f t="shared" si="162"/>
        <v>372502 - Preventing Auto Theft 2010</v>
      </c>
      <c r="E5180" s="110">
        <v>37</v>
      </c>
    </row>
    <row r="5181" spans="1:5">
      <c r="A5181" s="58">
        <v>372503</v>
      </c>
      <c r="B5181" s="58" t="str">
        <f t="shared" si="161"/>
        <v>AG372503</v>
      </c>
      <c r="C5181" s="35" t="s">
        <v>20572</v>
      </c>
      <c r="D5181" s="35" t="str">
        <f t="shared" si="162"/>
        <v>372503 - Preventing Auto Theft 2011</v>
      </c>
      <c r="E5181" s="110">
        <v>37</v>
      </c>
    </row>
    <row r="5182" spans="1:5">
      <c r="A5182" s="58">
        <v>372504</v>
      </c>
      <c r="B5182" s="58" t="str">
        <f t="shared" si="161"/>
        <v>AG372504</v>
      </c>
      <c r="C5182" s="35" t="s">
        <v>12972</v>
      </c>
      <c r="D5182" s="35" t="str">
        <f t="shared" si="162"/>
        <v>372504 - Preventing Auto Theft 2012</v>
      </c>
      <c r="E5182" s="110">
        <v>37</v>
      </c>
    </row>
    <row r="5183" spans="1:5">
      <c r="A5183" s="58">
        <v>372505</v>
      </c>
      <c r="B5183" s="58" t="str">
        <f t="shared" si="161"/>
        <v>AG372505</v>
      </c>
      <c r="C5183" s="35" t="s">
        <v>20573</v>
      </c>
      <c r="D5183" s="35" t="str">
        <f t="shared" si="162"/>
        <v>372505 - Preventing Auto Theft 2013</v>
      </c>
      <c r="E5183" s="110">
        <v>37</v>
      </c>
    </row>
    <row r="5184" spans="1:5">
      <c r="A5184" s="58">
        <v>372506</v>
      </c>
      <c r="B5184" s="58" t="str">
        <f t="shared" si="161"/>
        <v>AG372506</v>
      </c>
      <c r="C5184" s="35" t="s">
        <v>20574</v>
      </c>
      <c r="D5184" s="35" t="str">
        <f t="shared" si="162"/>
        <v>372506 - Preventing Auto Theft 2014</v>
      </c>
      <c r="E5184" s="110">
        <v>37</v>
      </c>
    </row>
    <row r="5185" spans="1:5">
      <c r="A5185" s="58">
        <v>372507</v>
      </c>
      <c r="B5185" s="58" t="str">
        <f t="shared" si="161"/>
        <v>AG372507</v>
      </c>
      <c r="C5185" s="35" t="s">
        <v>20575</v>
      </c>
      <c r="D5185" s="35" t="str">
        <f t="shared" si="162"/>
        <v>372507 - Preventing Auto Theft 2015</v>
      </c>
      <c r="E5185" s="110">
        <v>37</v>
      </c>
    </row>
    <row r="5186" spans="1:5">
      <c r="A5186" s="58">
        <v>372508</v>
      </c>
      <c r="B5186" s="58" t="str">
        <f t="shared" si="161"/>
        <v>AG372508</v>
      </c>
      <c r="C5186" s="35" t="s">
        <v>20576</v>
      </c>
      <c r="D5186" s="35" t="str">
        <f t="shared" si="162"/>
        <v>372508 - Preventing Auto Theft 2016</v>
      </c>
      <c r="E5186" s="110">
        <v>37</v>
      </c>
    </row>
    <row r="5187" spans="1:5">
      <c r="A5187" s="58">
        <v>372509</v>
      </c>
      <c r="B5187" s="58" t="str">
        <f t="shared" si="161"/>
        <v>AG372509</v>
      </c>
      <c r="C5187" s="35" t="s">
        <v>20577</v>
      </c>
      <c r="D5187" s="35" t="str">
        <f t="shared" si="162"/>
        <v>372509 - Preventing Auto Theft 2017</v>
      </c>
      <c r="E5187" s="110">
        <v>37</v>
      </c>
    </row>
    <row r="5188" spans="1:5">
      <c r="A5188" s="58">
        <v>372510</v>
      </c>
      <c r="B5188" s="58" t="str">
        <f t="shared" si="161"/>
        <v>AG372510</v>
      </c>
      <c r="C5188" s="35" t="s">
        <v>11524</v>
      </c>
      <c r="D5188" s="35" t="str">
        <f t="shared" si="162"/>
        <v>372510 - Western Wayne 2008</v>
      </c>
      <c r="E5188" s="110">
        <v>37</v>
      </c>
    </row>
    <row r="5189" spans="1:5">
      <c r="A5189" s="58">
        <v>372511</v>
      </c>
      <c r="B5189" s="58" t="str">
        <f t="shared" ref="B5189:B5252" si="163">"AG"&amp;A5189</f>
        <v>AG372511</v>
      </c>
      <c r="C5189" s="35" t="s">
        <v>20578</v>
      </c>
      <c r="D5189" s="35" t="str">
        <f t="shared" ref="D5189:D5252" si="164">A5189&amp;" - "&amp;C5189</f>
        <v>372511 - Western Wayne 2009</v>
      </c>
      <c r="E5189" s="110">
        <v>37</v>
      </c>
    </row>
    <row r="5190" spans="1:5">
      <c r="A5190" s="58">
        <v>372512</v>
      </c>
      <c r="B5190" s="58" t="str">
        <f t="shared" si="163"/>
        <v>AG372512</v>
      </c>
      <c r="C5190" s="35" t="s">
        <v>12260</v>
      </c>
      <c r="D5190" s="35" t="str">
        <f t="shared" si="164"/>
        <v>372512 - Western Wayne 2010</v>
      </c>
      <c r="E5190" s="110">
        <v>37</v>
      </c>
    </row>
    <row r="5191" spans="1:5">
      <c r="A5191" s="58">
        <v>372513</v>
      </c>
      <c r="B5191" s="58" t="str">
        <f t="shared" si="163"/>
        <v>AG372513</v>
      </c>
      <c r="C5191" s="35" t="s">
        <v>12619</v>
      </c>
      <c r="D5191" s="35" t="str">
        <f t="shared" si="164"/>
        <v>372513 - Western Wayne 2011</v>
      </c>
      <c r="E5191" s="110">
        <v>37</v>
      </c>
    </row>
    <row r="5192" spans="1:5">
      <c r="A5192" s="58">
        <v>372514</v>
      </c>
      <c r="B5192" s="58" t="str">
        <f t="shared" si="163"/>
        <v>AG372514</v>
      </c>
      <c r="C5192" s="35" t="s">
        <v>12974</v>
      </c>
      <c r="D5192" s="35" t="str">
        <f t="shared" si="164"/>
        <v>372514 - Western Wayne 2012</v>
      </c>
      <c r="E5192" s="110">
        <v>37</v>
      </c>
    </row>
    <row r="5193" spans="1:5">
      <c r="A5193" s="58">
        <v>372515</v>
      </c>
      <c r="B5193" s="58" t="str">
        <f t="shared" si="163"/>
        <v>AG372515</v>
      </c>
      <c r="C5193" s="35" t="s">
        <v>13261</v>
      </c>
      <c r="D5193" s="35" t="str">
        <f t="shared" si="164"/>
        <v>372515 - Western Wayne 2013</v>
      </c>
      <c r="E5193" s="110">
        <v>37</v>
      </c>
    </row>
    <row r="5194" spans="1:5">
      <c r="A5194" s="58">
        <v>372516</v>
      </c>
      <c r="B5194" s="58" t="str">
        <f t="shared" si="163"/>
        <v>AG372516</v>
      </c>
      <c r="C5194" s="35" t="s">
        <v>20579</v>
      </c>
      <c r="D5194" s="35" t="str">
        <f t="shared" si="164"/>
        <v>372516 - Western Wayne 2014</v>
      </c>
      <c r="E5194" s="110">
        <v>37</v>
      </c>
    </row>
    <row r="5195" spans="1:5">
      <c r="A5195" s="58">
        <v>372517</v>
      </c>
      <c r="B5195" s="58" t="str">
        <f t="shared" si="163"/>
        <v>AG372517</v>
      </c>
      <c r="C5195" s="35" t="s">
        <v>20580</v>
      </c>
      <c r="D5195" s="35" t="str">
        <f t="shared" si="164"/>
        <v>372517 - South East Auto Theft Team 2015</v>
      </c>
      <c r="E5195" s="110">
        <v>37</v>
      </c>
    </row>
    <row r="5196" spans="1:5">
      <c r="A5196" s="58">
        <v>372518</v>
      </c>
      <c r="B5196" s="58" t="str">
        <f t="shared" si="163"/>
        <v>AG372518</v>
      </c>
      <c r="C5196" s="35" t="s">
        <v>20581</v>
      </c>
      <c r="D5196" s="35" t="str">
        <f t="shared" si="164"/>
        <v>372518 - South East Auto Theft Team 2016</v>
      </c>
      <c r="E5196" s="110">
        <v>37</v>
      </c>
    </row>
    <row r="5197" spans="1:5">
      <c r="A5197" s="58">
        <v>372519</v>
      </c>
      <c r="B5197" s="58" t="str">
        <f t="shared" si="163"/>
        <v>AG372519</v>
      </c>
      <c r="C5197" s="35" t="s">
        <v>20582</v>
      </c>
      <c r="D5197" s="35" t="str">
        <f t="shared" si="164"/>
        <v>372519 - South East Auto Theft Team 2017</v>
      </c>
      <c r="E5197" s="110">
        <v>37</v>
      </c>
    </row>
    <row r="5198" spans="1:5">
      <c r="A5198" s="58">
        <v>372520</v>
      </c>
      <c r="B5198" s="58" t="str">
        <f t="shared" si="163"/>
        <v>AG372520</v>
      </c>
      <c r="C5198" s="35" t="s">
        <v>20583</v>
      </c>
      <c r="D5198" s="35" t="str">
        <f t="shared" si="164"/>
        <v>372520 - SCREEN DOOR 2008</v>
      </c>
      <c r="E5198" s="110">
        <v>37</v>
      </c>
    </row>
    <row r="5199" spans="1:5">
      <c r="A5199" s="58">
        <v>372521</v>
      </c>
      <c r="B5199" s="58" t="str">
        <f t="shared" si="163"/>
        <v>AG372521</v>
      </c>
      <c r="C5199" s="35" t="s">
        <v>11852</v>
      </c>
      <c r="D5199" s="35" t="str">
        <f t="shared" si="164"/>
        <v>372521 - Screen Door 2009</v>
      </c>
      <c r="E5199" s="110">
        <v>37</v>
      </c>
    </row>
    <row r="5200" spans="1:5">
      <c r="A5200" s="58">
        <v>372522</v>
      </c>
      <c r="B5200" s="58" t="str">
        <f t="shared" si="163"/>
        <v>AG372522</v>
      </c>
      <c r="C5200" s="35" t="s">
        <v>12262</v>
      </c>
      <c r="D5200" s="35" t="str">
        <f t="shared" si="164"/>
        <v>372522 - Screen Door 2010</v>
      </c>
      <c r="E5200" s="110">
        <v>37</v>
      </c>
    </row>
    <row r="5201" spans="1:5">
      <c r="A5201" s="58">
        <v>372523</v>
      </c>
      <c r="B5201" s="58" t="str">
        <f t="shared" si="163"/>
        <v>AG372523</v>
      </c>
      <c r="C5201" s="35" t="s">
        <v>20584</v>
      </c>
      <c r="D5201" s="35" t="str">
        <f t="shared" si="164"/>
        <v>372523 - Screen Door 2011</v>
      </c>
      <c r="E5201" s="110">
        <v>37</v>
      </c>
    </row>
    <row r="5202" spans="1:5">
      <c r="A5202" s="58">
        <v>372524</v>
      </c>
      <c r="B5202" s="58" t="str">
        <f t="shared" si="163"/>
        <v>AG372524</v>
      </c>
      <c r="C5202" s="35" t="s">
        <v>12976</v>
      </c>
      <c r="D5202" s="35" t="str">
        <f t="shared" si="164"/>
        <v>372524 - Screen Door 2012</v>
      </c>
      <c r="E5202" s="110">
        <v>37</v>
      </c>
    </row>
    <row r="5203" spans="1:5">
      <c r="A5203" s="58">
        <v>372525</v>
      </c>
      <c r="B5203" s="58" t="str">
        <f t="shared" si="163"/>
        <v>AG372525</v>
      </c>
      <c r="C5203" s="35" t="s">
        <v>20585</v>
      </c>
      <c r="D5203" s="35" t="str">
        <f t="shared" si="164"/>
        <v>372525 - Screen Door 2013</v>
      </c>
      <c r="E5203" s="110">
        <v>37</v>
      </c>
    </row>
    <row r="5204" spans="1:5">
      <c r="A5204" s="58">
        <v>372526</v>
      </c>
      <c r="B5204" s="58" t="str">
        <f t="shared" si="163"/>
        <v>AG372526</v>
      </c>
      <c r="C5204" s="35" t="s">
        <v>20586</v>
      </c>
      <c r="D5204" s="35" t="str">
        <f t="shared" si="164"/>
        <v>372526 - Screen Door 2014</v>
      </c>
      <c r="E5204" s="110">
        <v>37</v>
      </c>
    </row>
    <row r="5205" spans="1:5">
      <c r="A5205" s="58">
        <v>372527</v>
      </c>
      <c r="B5205" s="58" t="str">
        <f t="shared" si="163"/>
        <v>AG372527</v>
      </c>
      <c r="C5205" s="35" t="s">
        <v>13595</v>
      </c>
      <c r="D5205" s="35" t="str">
        <f t="shared" si="164"/>
        <v>372527 - Screen Door 2015</v>
      </c>
      <c r="E5205" s="110">
        <v>37</v>
      </c>
    </row>
    <row r="5206" spans="1:5">
      <c r="A5206" s="58">
        <v>372528</v>
      </c>
      <c r="B5206" s="58" t="str">
        <f t="shared" si="163"/>
        <v>AG372528</v>
      </c>
      <c r="C5206" s="35" t="s">
        <v>20587</v>
      </c>
      <c r="D5206" s="35" t="str">
        <f t="shared" si="164"/>
        <v>372528 - Screen Door 2016</v>
      </c>
      <c r="E5206" s="110">
        <v>37</v>
      </c>
    </row>
    <row r="5207" spans="1:5">
      <c r="A5207" s="58">
        <v>372529</v>
      </c>
      <c r="B5207" s="58" t="str">
        <f t="shared" si="163"/>
        <v>AG372529</v>
      </c>
      <c r="C5207" s="35" t="s">
        <v>20588</v>
      </c>
      <c r="D5207" s="35" t="str">
        <f t="shared" si="164"/>
        <v>372529 - Screen Door 2017</v>
      </c>
      <c r="E5207" s="110">
        <v>37</v>
      </c>
    </row>
    <row r="5208" spans="1:5">
      <c r="A5208" s="58">
        <v>372530</v>
      </c>
      <c r="B5208" s="58" t="str">
        <f t="shared" si="163"/>
        <v>AG372530</v>
      </c>
      <c r="C5208" s="35" t="s">
        <v>20589</v>
      </c>
      <c r="D5208" s="35" t="str">
        <f t="shared" si="164"/>
        <v>372530 - At_One Cultural Sensitivity Training</v>
      </c>
      <c r="E5208" s="110">
        <v>37</v>
      </c>
    </row>
    <row r="5209" spans="1:5">
      <c r="A5209" s="58">
        <v>372531</v>
      </c>
      <c r="B5209" s="58" t="str">
        <f t="shared" si="163"/>
        <v>AG372531</v>
      </c>
      <c r="C5209" s="35" t="s">
        <v>11581</v>
      </c>
      <c r="D5209" s="35" t="str">
        <f t="shared" si="164"/>
        <v>372531 - MCOLES_ENOTA 2007_2008</v>
      </c>
      <c r="E5209" s="110">
        <v>37</v>
      </c>
    </row>
    <row r="5210" spans="1:5">
      <c r="A5210" s="58">
        <v>372532</v>
      </c>
      <c r="B5210" s="58" t="str">
        <f t="shared" si="163"/>
        <v>AG372532</v>
      </c>
      <c r="C5210" s="35" t="s">
        <v>11874</v>
      </c>
      <c r="D5210" s="35" t="str">
        <f t="shared" si="164"/>
        <v>372532 - MCOLES_ENOTA 2008_2009</v>
      </c>
      <c r="E5210" s="110">
        <v>37</v>
      </c>
    </row>
    <row r="5211" spans="1:5">
      <c r="A5211" s="58">
        <v>372535</v>
      </c>
      <c r="B5211" s="58" t="str">
        <f t="shared" si="163"/>
        <v>AG372535</v>
      </c>
      <c r="C5211" s="35" t="s">
        <v>12687</v>
      </c>
      <c r="D5211" s="35" t="str">
        <f t="shared" si="164"/>
        <v>372535 - SWERVE</v>
      </c>
      <c r="E5211" s="110">
        <v>37</v>
      </c>
    </row>
    <row r="5212" spans="1:5">
      <c r="A5212" s="58">
        <v>372536</v>
      </c>
      <c r="B5212" s="58" t="str">
        <f t="shared" si="163"/>
        <v>AG372536</v>
      </c>
      <c r="C5212" s="35" t="s">
        <v>20590</v>
      </c>
      <c r="D5212" s="35" t="str">
        <f t="shared" si="164"/>
        <v>372536 - Detroit Police Dept 2012 In_Service Training</v>
      </c>
      <c r="E5212" s="110">
        <v>37</v>
      </c>
    </row>
    <row r="5213" spans="1:5">
      <c r="A5213" s="58">
        <v>372540</v>
      </c>
      <c r="B5213" s="58" t="str">
        <f t="shared" si="163"/>
        <v>AG372540</v>
      </c>
      <c r="C5213" s="35" t="s">
        <v>20591</v>
      </c>
      <c r="D5213" s="35" t="str">
        <f t="shared" si="164"/>
        <v>372540 - Victim Assistance 2008_2009</v>
      </c>
      <c r="E5213" s="110">
        <v>37</v>
      </c>
    </row>
    <row r="5214" spans="1:5">
      <c r="A5214" s="58">
        <v>372541</v>
      </c>
      <c r="B5214" s="58" t="str">
        <f t="shared" si="163"/>
        <v>AG372541</v>
      </c>
      <c r="C5214" s="35" t="s">
        <v>20592</v>
      </c>
      <c r="D5214" s="35" t="str">
        <f t="shared" si="164"/>
        <v>372541 - Victim Assistance 2009_2010</v>
      </c>
      <c r="E5214" s="110">
        <v>37</v>
      </c>
    </row>
    <row r="5215" spans="1:5">
      <c r="A5215" s="58">
        <v>372542</v>
      </c>
      <c r="B5215" s="58" t="str">
        <f t="shared" si="163"/>
        <v>AG372542</v>
      </c>
      <c r="C5215" s="35" t="s">
        <v>20593</v>
      </c>
      <c r="D5215" s="35" t="str">
        <f t="shared" si="164"/>
        <v>372542 - Victim Assistance 2010_2011</v>
      </c>
      <c r="E5215" s="110">
        <v>37</v>
      </c>
    </row>
    <row r="5216" spans="1:5">
      <c r="A5216" s="58">
        <v>372543</v>
      </c>
      <c r="B5216" s="58" t="str">
        <f t="shared" si="163"/>
        <v>AG372543</v>
      </c>
      <c r="C5216" s="35" t="s">
        <v>20594</v>
      </c>
      <c r="D5216" s="35" t="str">
        <f t="shared" si="164"/>
        <v>372543 - Victim Assistance 2011_2012</v>
      </c>
      <c r="E5216" s="110">
        <v>37</v>
      </c>
    </row>
    <row r="5217" spans="1:5">
      <c r="A5217" s="58">
        <v>372544</v>
      </c>
      <c r="B5217" s="58" t="str">
        <f t="shared" si="163"/>
        <v>AG372544</v>
      </c>
      <c r="C5217" s="35" t="s">
        <v>20595</v>
      </c>
      <c r="D5217" s="35" t="str">
        <f t="shared" si="164"/>
        <v>372544 - Victim Assistance 2012_2013</v>
      </c>
      <c r="E5217" s="110">
        <v>37</v>
      </c>
    </row>
    <row r="5218" spans="1:5">
      <c r="A5218" s="58">
        <v>372545</v>
      </c>
      <c r="B5218" s="58" t="str">
        <f t="shared" si="163"/>
        <v>AG372545</v>
      </c>
      <c r="C5218" s="35" t="s">
        <v>20596</v>
      </c>
      <c r="D5218" s="35" t="str">
        <f t="shared" si="164"/>
        <v>372545 - Victim Assistance 2013_2014</v>
      </c>
      <c r="E5218" s="110">
        <v>37</v>
      </c>
    </row>
    <row r="5219" spans="1:5">
      <c r="A5219" s="58">
        <v>372546</v>
      </c>
      <c r="B5219" s="58" t="str">
        <f t="shared" si="163"/>
        <v>AG372546</v>
      </c>
      <c r="C5219" s="35" t="s">
        <v>20597</v>
      </c>
      <c r="D5219" s="35" t="str">
        <f t="shared" si="164"/>
        <v>372546 - Victim Assistance 2014_2015</v>
      </c>
      <c r="E5219" s="110">
        <v>37</v>
      </c>
    </row>
    <row r="5220" spans="1:5">
      <c r="A5220" s="58">
        <v>372547</v>
      </c>
      <c r="B5220" s="58" t="str">
        <f t="shared" si="163"/>
        <v>AG372547</v>
      </c>
      <c r="C5220" s="35" t="s">
        <v>20598</v>
      </c>
      <c r="D5220" s="35" t="str">
        <f t="shared" si="164"/>
        <v>372547 - Victim Assistance 2015_2016</v>
      </c>
      <c r="E5220" s="110">
        <v>37</v>
      </c>
    </row>
    <row r="5221" spans="1:5">
      <c r="A5221" s="58">
        <v>372548</v>
      </c>
      <c r="B5221" s="58" t="str">
        <f t="shared" si="163"/>
        <v>AG372548</v>
      </c>
      <c r="C5221" s="35" t="s">
        <v>20599</v>
      </c>
      <c r="D5221" s="35" t="str">
        <f t="shared" si="164"/>
        <v>372548 - Victim Assistance 2016_2017</v>
      </c>
      <c r="E5221" s="110">
        <v>37</v>
      </c>
    </row>
    <row r="5222" spans="1:5">
      <c r="A5222" s="58">
        <v>372550</v>
      </c>
      <c r="B5222" s="58" t="str">
        <f t="shared" si="163"/>
        <v>AG372550</v>
      </c>
      <c r="C5222" s="35" t="s">
        <v>20600</v>
      </c>
      <c r="D5222" s="35" t="str">
        <f t="shared" si="164"/>
        <v>372550 - Solving Cold Cases w_DNA Cold No More</v>
      </c>
      <c r="E5222" s="110">
        <v>37</v>
      </c>
    </row>
    <row r="5223" spans="1:5">
      <c r="A5223" s="58">
        <v>372551</v>
      </c>
      <c r="B5223" s="58" t="str">
        <f t="shared" si="163"/>
        <v>AG372551</v>
      </c>
      <c r="C5223" s="35" t="s">
        <v>11908</v>
      </c>
      <c r="D5223" s="35" t="str">
        <f t="shared" si="164"/>
        <v>372551 - Solving Cold Cases with DNA_Cold No More 2008_2009</v>
      </c>
      <c r="E5223" s="110">
        <v>37</v>
      </c>
    </row>
    <row r="5224" spans="1:5">
      <c r="A5224" s="58">
        <v>372560</v>
      </c>
      <c r="B5224" s="58" t="str">
        <f t="shared" si="163"/>
        <v>AG372560</v>
      </c>
      <c r="C5224" s="35" t="s">
        <v>12366</v>
      </c>
      <c r="D5224" s="35" t="str">
        <f t="shared" si="164"/>
        <v>372560 - Correct Course Diversion Program</v>
      </c>
      <c r="E5224" s="110">
        <v>37</v>
      </c>
    </row>
    <row r="5225" spans="1:5">
      <c r="A5225" s="58">
        <v>372561</v>
      </c>
      <c r="B5225" s="58" t="str">
        <f t="shared" si="163"/>
        <v>AG372561</v>
      </c>
      <c r="C5225" s="35" t="s">
        <v>20601</v>
      </c>
      <c r="D5225" s="35" t="str">
        <f t="shared" si="164"/>
        <v>372561 - Disproportionate Minority Contact prog 2012_13</v>
      </c>
      <c r="E5225" s="110">
        <v>37</v>
      </c>
    </row>
    <row r="5226" spans="1:5">
      <c r="A5226" s="58">
        <v>372565</v>
      </c>
      <c r="B5226" s="58" t="str">
        <f t="shared" si="163"/>
        <v>AG372565</v>
      </c>
      <c r="C5226" s="35" t="s">
        <v>12364</v>
      </c>
      <c r="D5226" s="35" t="str">
        <f t="shared" si="164"/>
        <v>372565 - Palm Live Scan Grant</v>
      </c>
      <c r="E5226" s="110">
        <v>37</v>
      </c>
    </row>
    <row r="5227" spans="1:5">
      <c r="A5227" s="58">
        <v>372570</v>
      </c>
      <c r="B5227" s="58" t="str">
        <f t="shared" si="163"/>
        <v>AG372570</v>
      </c>
      <c r="C5227" s="35" t="s">
        <v>20602</v>
      </c>
      <c r="D5227" s="35" t="str">
        <f t="shared" si="164"/>
        <v>372570 - We're Here and We Care Program</v>
      </c>
      <c r="E5227" s="110">
        <v>37</v>
      </c>
    </row>
    <row r="5228" spans="1:5">
      <c r="A5228" s="58">
        <v>372575</v>
      </c>
      <c r="B5228" s="58" t="str">
        <f t="shared" si="163"/>
        <v>AG372575</v>
      </c>
      <c r="C5228" s="35" t="s">
        <v>13344</v>
      </c>
      <c r="D5228" s="35" t="str">
        <f t="shared" si="164"/>
        <v>372575 - Detroit Sak II Action Research Project</v>
      </c>
      <c r="E5228" s="110">
        <v>37</v>
      </c>
    </row>
    <row r="5229" spans="1:5">
      <c r="A5229" s="58">
        <v>372580</v>
      </c>
      <c r="B5229" s="58" t="str">
        <f t="shared" si="163"/>
        <v>AG372580</v>
      </c>
      <c r="C5229" s="35" t="s">
        <v>12650</v>
      </c>
      <c r="D5229" s="35" t="str">
        <f t="shared" si="164"/>
        <v>372580 - East Side Action Team 2010</v>
      </c>
      <c r="E5229" s="110">
        <v>37</v>
      </c>
    </row>
    <row r="5230" spans="1:5">
      <c r="A5230" s="58">
        <v>372581</v>
      </c>
      <c r="B5230" s="58" t="str">
        <f t="shared" si="163"/>
        <v>AG372581</v>
      </c>
      <c r="C5230" s="35" t="s">
        <v>12844</v>
      </c>
      <c r="D5230" s="35" t="str">
        <f t="shared" si="164"/>
        <v>372581 - East Side Action Team 2011</v>
      </c>
      <c r="E5230" s="110">
        <v>37</v>
      </c>
    </row>
    <row r="5231" spans="1:5">
      <c r="A5231" s="58">
        <v>372582</v>
      </c>
      <c r="B5231" s="58" t="str">
        <f t="shared" si="163"/>
        <v>AG372582</v>
      </c>
      <c r="C5231" s="35" t="s">
        <v>12990</v>
      </c>
      <c r="D5231" s="35" t="str">
        <f t="shared" si="164"/>
        <v>372582 - East Side Action Team 2012</v>
      </c>
      <c r="E5231" s="110">
        <v>37</v>
      </c>
    </row>
    <row r="5232" spans="1:5">
      <c r="A5232" s="58">
        <v>372583</v>
      </c>
      <c r="B5232" s="58" t="str">
        <f t="shared" si="163"/>
        <v>AG372583</v>
      </c>
      <c r="C5232" s="35" t="s">
        <v>13271</v>
      </c>
      <c r="D5232" s="35" t="str">
        <f t="shared" si="164"/>
        <v>372583 - East Side Action Team 2013</v>
      </c>
      <c r="E5232" s="110">
        <v>37</v>
      </c>
    </row>
    <row r="5233" spans="1:5">
      <c r="A5233" s="58">
        <v>372584</v>
      </c>
      <c r="B5233" s="58" t="str">
        <f t="shared" si="163"/>
        <v>AG372584</v>
      </c>
      <c r="C5233" s="35" t="s">
        <v>20603</v>
      </c>
      <c r="D5233" s="35" t="str">
        <f t="shared" si="164"/>
        <v>372584 - East Side Action Team 2014</v>
      </c>
      <c r="E5233" s="110">
        <v>37</v>
      </c>
    </row>
    <row r="5234" spans="1:5">
      <c r="A5234" s="58">
        <v>372585</v>
      </c>
      <c r="B5234" s="58" t="str">
        <f t="shared" si="163"/>
        <v>AG372585</v>
      </c>
      <c r="C5234" s="35" t="s">
        <v>13599</v>
      </c>
      <c r="D5234" s="35" t="str">
        <f t="shared" si="164"/>
        <v>372585 - East Side Action Team 2015</v>
      </c>
      <c r="E5234" s="110">
        <v>37</v>
      </c>
    </row>
    <row r="5235" spans="1:5">
      <c r="A5235" s="58">
        <v>372586</v>
      </c>
      <c r="B5235" s="58" t="str">
        <f t="shared" si="163"/>
        <v>AG372586</v>
      </c>
      <c r="C5235" s="35" t="s">
        <v>20604</v>
      </c>
      <c r="D5235" s="35" t="str">
        <f t="shared" si="164"/>
        <v>372586 - East Side Action Team 2016</v>
      </c>
      <c r="E5235" s="110">
        <v>37</v>
      </c>
    </row>
    <row r="5236" spans="1:5">
      <c r="A5236" s="58">
        <v>372587</v>
      </c>
      <c r="B5236" s="58" t="str">
        <f t="shared" si="163"/>
        <v>AG372587</v>
      </c>
      <c r="C5236" s="35" t="s">
        <v>20605</v>
      </c>
      <c r="D5236" s="35" t="str">
        <f t="shared" si="164"/>
        <v>372587 - East Side Action Team 2017</v>
      </c>
      <c r="E5236" s="110">
        <v>37</v>
      </c>
    </row>
    <row r="5237" spans="1:5">
      <c r="A5237" s="58">
        <v>372590</v>
      </c>
      <c r="B5237" s="58" t="str">
        <f t="shared" si="163"/>
        <v>AG372590</v>
      </c>
      <c r="C5237" s="35" t="s">
        <v>12719</v>
      </c>
      <c r="D5237" s="35" t="str">
        <f t="shared" si="164"/>
        <v>372590 - Oakland County Auto Theft Squad</v>
      </c>
      <c r="E5237" s="110">
        <v>37</v>
      </c>
    </row>
    <row r="5238" spans="1:5">
      <c r="A5238" s="58">
        <v>372591</v>
      </c>
      <c r="B5238" s="58" t="str">
        <f t="shared" si="163"/>
        <v>AG372591</v>
      </c>
      <c r="C5238" s="35" t="s">
        <v>12846</v>
      </c>
      <c r="D5238" s="35" t="str">
        <f t="shared" si="164"/>
        <v>372591 - Oakland County Auto Theft Squad 2011</v>
      </c>
      <c r="E5238" s="110">
        <v>37</v>
      </c>
    </row>
    <row r="5239" spans="1:5">
      <c r="A5239" s="58">
        <v>372592</v>
      </c>
      <c r="B5239" s="58" t="str">
        <f t="shared" si="163"/>
        <v>AG372592</v>
      </c>
      <c r="C5239" s="35" t="s">
        <v>12992</v>
      </c>
      <c r="D5239" s="35" t="str">
        <f t="shared" si="164"/>
        <v>372592 - Oakland County Auto Theft Squad 2012</v>
      </c>
      <c r="E5239" s="110">
        <v>37</v>
      </c>
    </row>
    <row r="5240" spans="1:5">
      <c r="A5240" s="58">
        <v>372593</v>
      </c>
      <c r="B5240" s="58" t="str">
        <f t="shared" si="163"/>
        <v>AG372593</v>
      </c>
      <c r="C5240" s="35" t="s">
        <v>13273</v>
      </c>
      <c r="D5240" s="35" t="str">
        <f t="shared" si="164"/>
        <v>372593 - Oakland County Auto Theft Squad 2013</v>
      </c>
      <c r="E5240" s="110">
        <v>37</v>
      </c>
    </row>
    <row r="5241" spans="1:5">
      <c r="A5241" s="58">
        <v>372594</v>
      </c>
      <c r="B5241" s="58" t="str">
        <f t="shared" si="163"/>
        <v>AG372594</v>
      </c>
      <c r="C5241" s="35" t="s">
        <v>13383</v>
      </c>
      <c r="D5241" s="35" t="str">
        <f t="shared" si="164"/>
        <v>372594 - Oakland County Auto Theft Squad 2014</v>
      </c>
      <c r="E5241" s="110">
        <v>37</v>
      </c>
    </row>
    <row r="5242" spans="1:5">
      <c r="A5242" s="58">
        <v>372595</v>
      </c>
      <c r="B5242" s="58" t="str">
        <f t="shared" si="163"/>
        <v>AG372595</v>
      </c>
      <c r="C5242" s="35" t="s">
        <v>13601</v>
      </c>
      <c r="D5242" s="35" t="str">
        <f t="shared" si="164"/>
        <v>372595 - Oakland County Auto Theft Squad 2015</v>
      </c>
      <c r="E5242" s="110">
        <v>37</v>
      </c>
    </row>
    <row r="5243" spans="1:5">
      <c r="A5243" s="58">
        <v>372596</v>
      </c>
      <c r="B5243" s="58" t="str">
        <f t="shared" si="163"/>
        <v>AG372596</v>
      </c>
      <c r="C5243" s="35" t="s">
        <v>20606</v>
      </c>
      <c r="D5243" s="35" t="str">
        <f t="shared" si="164"/>
        <v>372596 - Oakland County Auto Theft Squad 2016</v>
      </c>
      <c r="E5243" s="110">
        <v>37</v>
      </c>
    </row>
    <row r="5244" spans="1:5">
      <c r="A5244" s="58">
        <v>372597</v>
      </c>
      <c r="B5244" s="58" t="str">
        <f t="shared" si="163"/>
        <v>AG372597</v>
      </c>
      <c r="C5244" s="35" t="s">
        <v>20607</v>
      </c>
      <c r="D5244" s="35" t="str">
        <f t="shared" si="164"/>
        <v>372597 - Oakland County Auto Theft Squad 2017</v>
      </c>
      <c r="E5244" s="110">
        <v>37</v>
      </c>
    </row>
    <row r="5245" spans="1:5">
      <c r="A5245" s="58">
        <v>372610</v>
      </c>
      <c r="B5245" s="58" t="str">
        <f t="shared" si="163"/>
        <v>AG372610</v>
      </c>
      <c r="C5245" s="35" t="s">
        <v>20608</v>
      </c>
      <c r="D5245" s="35" t="str">
        <f t="shared" si="164"/>
        <v>372610 - Animal Control</v>
      </c>
      <c r="E5245" s="110">
        <v>37</v>
      </c>
    </row>
    <row r="5246" spans="1:5">
      <c r="A5246" s="58">
        <v>372615</v>
      </c>
      <c r="B5246" s="58" t="str">
        <f t="shared" si="163"/>
        <v>AG372615</v>
      </c>
      <c r="C5246" s="35" t="s">
        <v>20609</v>
      </c>
      <c r="D5246" s="35" t="str">
        <f t="shared" si="164"/>
        <v>372615 - Detainee Services</v>
      </c>
      <c r="E5246" s="110">
        <v>37</v>
      </c>
    </row>
    <row r="5247" spans="1:5">
      <c r="A5247" s="58">
        <v>372620</v>
      </c>
      <c r="B5247" s="58" t="str">
        <f t="shared" si="163"/>
        <v>AG372620</v>
      </c>
      <c r="C5247" s="35" t="s">
        <v>20610</v>
      </c>
      <c r="D5247" s="35" t="str">
        <f t="shared" si="164"/>
        <v>372620 - QOL New Positions/Promo</v>
      </c>
      <c r="E5247" s="110">
        <v>37</v>
      </c>
    </row>
    <row r="5248" spans="1:5">
      <c r="A5248" s="58">
        <v>372630</v>
      </c>
      <c r="B5248" s="58" t="str">
        <f t="shared" si="163"/>
        <v>AG372630</v>
      </c>
      <c r="C5248" s="35" t="s">
        <v>20611</v>
      </c>
      <c r="D5248" s="35" t="str">
        <f t="shared" si="164"/>
        <v>372630 - Detroit Community Based Violence Prevention Gran</v>
      </c>
      <c r="E5248" s="110">
        <v>37</v>
      </c>
    </row>
    <row r="5249" spans="1:5">
      <c r="A5249" s="58">
        <v>372635</v>
      </c>
      <c r="B5249" s="58" t="str">
        <f t="shared" si="163"/>
        <v>AG372635</v>
      </c>
      <c r="C5249" s="35" t="s">
        <v>20612</v>
      </c>
      <c r="D5249" s="35" t="str">
        <f t="shared" si="164"/>
        <v>372635 - Det Youth Viol Prev Capacity Building Proj</v>
      </c>
      <c r="E5249" s="110">
        <v>37</v>
      </c>
    </row>
    <row r="5250" spans="1:5">
      <c r="A5250" s="58">
        <v>372640</v>
      </c>
      <c r="B5250" s="58" t="str">
        <f t="shared" si="163"/>
        <v>AG372640</v>
      </c>
      <c r="C5250" s="35" t="s">
        <v>13393</v>
      </c>
      <c r="D5250" s="35" t="str">
        <f t="shared" si="164"/>
        <v>372640 - Det Police Dept DDACTS Project</v>
      </c>
      <c r="E5250" s="110">
        <v>37</v>
      </c>
    </row>
    <row r="5251" spans="1:5">
      <c r="A5251" s="58">
        <v>372645</v>
      </c>
      <c r="B5251" s="58" t="str">
        <f t="shared" si="163"/>
        <v>AG372645</v>
      </c>
      <c r="C5251" s="35" t="s">
        <v>13422</v>
      </c>
      <c r="D5251" s="35" t="str">
        <f t="shared" si="164"/>
        <v>372645 - DPD Juvenile Focused Community Project</v>
      </c>
      <c r="E5251" s="110">
        <v>37</v>
      </c>
    </row>
    <row r="5252" spans="1:5">
      <c r="A5252" s="58">
        <v>372650</v>
      </c>
      <c r="B5252" s="58" t="str">
        <f t="shared" si="163"/>
        <v>AG372650</v>
      </c>
      <c r="C5252" s="35" t="s">
        <v>20613</v>
      </c>
      <c r="D5252" s="35" t="str">
        <f t="shared" si="164"/>
        <v>372650 - PSN _ Children's Aid Society</v>
      </c>
      <c r="E5252" s="110">
        <v>37</v>
      </c>
    </row>
    <row r="5253" spans="1:5">
      <c r="A5253" s="58">
        <v>372655</v>
      </c>
      <c r="B5253" s="58" t="str">
        <f t="shared" ref="B5253:B5316" si="165">"AG"&amp;A5253</f>
        <v>AG372655</v>
      </c>
      <c r="C5253" s="35" t="s">
        <v>20614</v>
      </c>
      <c r="D5253" s="35" t="str">
        <f t="shared" ref="D5253:D5316" si="166">A5253&amp;" - "&amp;C5253</f>
        <v>372655 - Byrne Crim Justice Init_Det East Dist Init</v>
      </c>
      <c r="E5253" s="110">
        <v>37</v>
      </c>
    </row>
    <row r="5254" spans="1:5">
      <c r="A5254" s="58">
        <v>372660</v>
      </c>
      <c r="B5254" s="58" t="str">
        <f t="shared" si="165"/>
        <v>AG372660</v>
      </c>
      <c r="C5254" s="35" t="s">
        <v>20615</v>
      </c>
      <c r="D5254" s="35" t="str">
        <f t="shared" si="166"/>
        <v>372660 - Detroit Americorps Urban Safety Bike Watch</v>
      </c>
      <c r="E5254" s="110">
        <v>37</v>
      </c>
    </row>
    <row r="5255" spans="1:5">
      <c r="A5255" s="58">
        <v>372680</v>
      </c>
      <c r="B5255" s="58" t="str">
        <f t="shared" si="165"/>
        <v>AG372680</v>
      </c>
      <c r="C5255" s="35" t="s">
        <v>20616</v>
      </c>
      <c r="D5255" s="35" t="str">
        <f t="shared" si="166"/>
        <v>372680 - 800 MHz System</v>
      </c>
      <c r="E5255" s="110">
        <v>37</v>
      </c>
    </row>
    <row r="5256" spans="1:5">
      <c r="A5256" s="58">
        <v>372700</v>
      </c>
      <c r="B5256" s="58" t="str">
        <f t="shared" si="165"/>
        <v>AG372700</v>
      </c>
      <c r="C5256" s="35" t="s">
        <v>14144</v>
      </c>
      <c r="D5256" s="35" t="str">
        <f t="shared" si="166"/>
        <v>372700 - 2015 ATPA Preventing Auto Theft</v>
      </c>
      <c r="E5256" s="110">
        <v>37</v>
      </c>
    </row>
    <row r="5257" spans="1:5">
      <c r="A5257" s="58">
        <v>372701</v>
      </c>
      <c r="B5257" s="58" t="str">
        <f t="shared" si="165"/>
        <v>AG372701</v>
      </c>
      <c r="C5257" s="35" t="s">
        <v>20617</v>
      </c>
      <c r="D5257" s="35" t="str">
        <f t="shared" si="166"/>
        <v>372701 - 2015 ATPA Preventing Auto Theft match</v>
      </c>
      <c r="E5257" s="110">
        <v>37</v>
      </c>
    </row>
    <row r="5258" spans="1:5">
      <c r="A5258" s="58">
        <v>372702</v>
      </c>
      <c r="B5258" s="58" t="str">
        <f t="shared" si="165"/>
        <v>AG372702</v>
      </c>
      <c r="C5258" s="35" t="s">
        <v>20618</v>
      </c>
      <c r="D5258" s="35" t="str">
        <f t="shared" si="166"/>
        <v>372702 - 2015-16 Preventing Auto Theft-Award</v>
      </c>
      <c r="E5258" s="110">
        <v>37</v>
      </c>
    </row>
    <row r="5259" spans="1:5">
      <c r="A5259" s="58">
        <v>372703</v>
      </c>
      <c r="B5259" s="58" t="str">
        <f t="shared" si="165"/>
        <v>AG372703</v>
      </c>
      <c r="C5259" s="35" t="s">
        <v>20619</v>
      </c>
      <c r="D5259" s="35" t="str">
        <f t="shared" si="166"/>
        <v>372703 - 2015-16 Preventing Auto Theft-Match</v>
      </c>
      <c r="E5259" s="110">
        <v>37</v>
      </c>
    </row>
    <row r="5260" spans="1:5">
      <c r="A5260" s="58">
        <v>372704</v>
      </c>
      <c r="B5260" s="58" t="str">
        <f t="shared" si="165"/>
        <v>AG372704</v>
      </c>
      <c r="C5260" s="35" t="s">
        <v>20620</v>
      </c>
      <c r="D5260" s="35" t="str">
        <f t="shared" si="166"/>
        <v>372704 - Preventing Auto Theft 2016-17-Award</v>
      </c>
      <c r="E5260" s="110">
        <v>37</v>
      </c>
    </row>
    <row r="5261" spans="1:5">
      <c r="A5261" s="58">
        <v>372705</v>
      </c>
      <c r="B5261" s="58" t="str">
        <f t="shared" si="165"/>
        <v>AG372705</v>
      </c>
      <c r="C5261" s="35" t="s">
        <v>20621</v>
      </c>
      <c r="D5261" s="35" t="str">
        <f t="shared" si="166"/>
        <v>372705 - Preventing Auto Theft 2016-17-Match</v>
      </c>
      <c r="E5261" s="110">
        <v>37</v>
      </c>
    </row>
    <row r="5262" spans="1:5">
      <c r="A5262" s="58">
        <v>372720</v>
      </c>
      <c r="B5262" s="58" t="str">
        <f t="shared" si="165"/>
        <v>AG372720</v>
      </c>
      <c r="C5262" s="35" t="s">
        <v>20622</v>
      </c>
      <c r="D5262" s="35" t="str">
        <f t="shared" si="166"/>
        <v>372720 - 2015 ATPA SEATT award</v>
      </c>
      <c r="E5262" s="110">
        <v>37</v>
      </c>
    </row>
    <row r="5263" spans="1:5">
      <c r="A5263" s="58">
        <v>372721</v>
      </c>
      <c r="B5263" s="58" t="str">
        <f t="shared" si="165"/>
        <v>AG372721</v>
      </c>
      <c r="C5263" s="35" t="s">
        <v>20623</v>
      </c>
      <c r="D5263" s="35" t="str">
        <f t="shared" si="166"/>
        <v>372721 - 2015 ATPA SEATT match</v>
      </c>
      <c r="E5263" s="110">
        <v>37</v>
      </c>
    </row>
    <row r="5264" spans="1:5">
      <c r="A5264" s="58">
        <v>372722</v>
      </c>
      <c r="B5264" s="58" t="str">
        <f t="shared" si="165"/>
        <v>AG372722</v>
      </c>
      <c r="C5264" s="35" t="s">
        <v>20624</v>
      </c>
      <c r="D5264" s="35" t="str">
        <f t="shared" si="166"/>
        <v>372722 - 2015-16 SE Auto Theft Team-Award</v>
      </c>
      <c r="E5264" s="110">
        <v>37</v>
      </c>
    </row>
    <row r="5265" spans="1:5">
      <c r="A5265" s="58">
        <v>372723</v>
      </c>
      <c r="B5265" s="58" t="str">
        <f t="shared" si="165"/>
        <v>AG372723</v>
      </c>
      <c r="C5265" s="35" t="s">
        <v>20625</v>
      </c>
      <c r="D5265" s="35" t="str">
        <f t="shared" si="166"/>
        <v>372723 - 2015-16 SE Auto Theft Team-Match</v>
      </c>
      <c r="E5265" s="110">
        <v>37</v>
      </c>
    </row>
    <row r="5266" spans="1:5">
      <c r="A5266" s="58">
        <v>372725</v>
      </c>
      <c r="B5266" s="58" t="str">
        <f t="shared" si="165"/>
        <v>AG372725</v>
      </c>
      <c r="C5266" s="35" t="s">
        <v>20626</v>
      </c>
      <c r="D5266" s="35" t="str">
        <f t="shared" si="166"/>
        <v>372725 - SE Auto Theft Team 2016-17-Match</v>
      </c>
      <c r="E5266" s="110">
        <v>37</v>
      </c>
    </row>
    <row r="5267" spans="1:5">
      <c r="A5267" s="58">
        <v>372727</v>
      </c>
      <c r="B5267" s="58" t="str">
        <f t="shared" si="165"/>
        <v>AG372727</v>
      </c>
      <c r="C5267" s="35" t="s">
        <v>20627</v>
      </c>
      <c r="D5267" s="35" t="str">
        <f t="shared" si="166"/>
        <v>372727 - SE Auto Theft Team 2016-17-Award</v>
      </c>
      <c r="E5267" s="110">
        <v>37</v>
      </c>
    </row>
    <row r="5268" spans="1:5">
      <c r="A5268" s="58">
        <v>372740</v>
      </c>
      <c r="B5268" s="58" t="str">
        <f t="shared" si="165"/>
        <v>AG372740</v>
      </c>
      <c r="C5268" s="35" t="s">
        <v>20628</v>
      </c>
      <c r="D5268" s="35" t="str">
        <f t="shared" si="166"/>
        <v>372740 - 2015 ATPA Oakland County Auto Theft award</v>
      </c>
      <c r="E5268" s="110">
        <v>37</v>
      </c>
    </row>
    <row r="5269" spans="1:5">
      <c r="A5269" s="58">
        <v>372741</v>
      </c>
      <c r="B5269" s="58" t="str">
        <f t="shared" si="165"/>
        <v>AG372741</v>
      </c>
      <c r="C5269" s="35" t="s">
        <v>20629</v>
      </c>
      <c r="D5269" s="35" t="str">
        <f t="shared" si="166"/>
        <v>372741 - 2015 ATPA Oakland County Auto Theft match</v>
      </c>
      <c r="E5269" s="110">
        <v>37</v>
      </c>
    </row>
    <row r="5270" spans="1:5">
      <c r="A5270" s="58">
        <v>372742</v>
      </c>
      <c r="B5270" s="58" t="str">
        <f t="shared" si="165"/>
        <v>AG372742</v>
      </c>
      <c r="C5270" s="35" t="s">
        <v>20630</v>
      </c>
      <c r="D5270" s="35" t="str">
        <f t="shared" si="166"/>
        <v>372742 - 2015-16 Oakland County Auto Theft-Award</v>
      </c>
      <c r="E5270" s="110">
        <v>37</v>
      </c>
    </row>
    <row r="5271" spans="1:5">
      <c r="A5271" s="58">
        <v>372743</v>
      </c>
      <c r="B5271" s="58" t="str">
        <f t="shared" si="165"/>
        <v>AG372743</v>
      </c>
      <c r="C5271" s="35" t="s">
        <v>20631</v>
      </c>
      <c r="D5271" s="35" t="str">
        <f t="shared" si="166"/>
        <v>372743 - 2015-16 Oakland County Auto Theft-Match</v>
      </c>
      <c r="E5271" s="110">
        <v>37</v>
      </c>
    </row>
    <row r="5272" spans="1:5">
      <c r="A5272" s="58">
        <v>372744</v>
      </c>
      <c r="B5272" s="58" t="str">
        <f t="shared" si="165"/>
        <v>AG372744</v>
      </c>
      <c r="C5272" s="35" t="s">
        <v>20632</v>
      </c>
      <c r="D5272" s="35" t="str">
        <f t="shared" si="166"/>
        <v>372744 - Oakland County Auto Theft Squad 2016-17-Award</v>
      </c>
      <c r="E5272" s="110">
        <v>37</v>
      </c>
    </row>
    <row r="5273" spans="1:5">
      <c r="A5273" s="58">
        <v>372745</v>
      </c>
      <c r="B5273" s="58" t="str">
        <f t="shared" si="165"/>
        <v>AG372745</v>
      </c>
      <c r="C5273" s="35" t="s">
        <v>20633</v>
      </c>
      <c r="D5273" s="35" t="str">
        <f t="shared" si="166"/>
        <v>372745 - Oakland County Auto Theft Squad 2016-17-Match</v>
      </c>
      <c r="E5273" s="110">
        <v>37</v>
      </c>
    </row>
    <row r="5274" spans="1:5">
      <c r="A5274" s="58">
        <v>372760</v>
      </c>
      <c r="B5274" s="58" t="str">
        <f t="shared" si="165"/>
        <v>AG372760</v>
      </c>
      <c r="C5274" s="35" t="s">
        <v>20634</v>
      </c>
      <c r="D5274" s="35" t="str">
        <f t="shared" si="166"/>
        <v>372760 - 2015 ATPA Eest Side ACTION Team award</v>
      </c>
      <c r="E5274" s="110">
        <v>37</v>
      </c>
    </row>
    <row r="5275" spans="1:5">
      <c r="A5275" s="58">
        <v>372761</v>
      </c>
      <c r="B5275" s="58" t="str">
        <f t="shared" si="165"/>
        <v>AG372761</v>
      </c>
      <c r="C5275" s="35" t="s">
        <v>20635</v>
      </c>
      <c r="D5275" s="35" t="str">
        <f t="shared" si="166"/>
        <v>372761 - 2015 ATPA Eest Side ACTION Team match</v>
      </c>
      <c r="E5275" s="110">
        <v>37</v>
      </c>
    </row>
    <row r="5276" spans="1:5">
      <c r="A5276" s="58">
        <v>372762</v>
      </c>
      <c r="B5276" s="58" t="str">
        <f t="shared" si="165"/>
        <v>AG372762</v>
      </c>
      <c r="C5276" s="35" t="s">
        <v>20636</v>
      </c>
      <c r="D5276" s="35" t="str">
        <f t="shared" si="166"/>
        <v>372762 - 2015-16 East Side Action Team-Award</v>
      </c>
      <c r="E5276" s="110">
        <v>37</v>
      </c>
    </row>
    <row r="5277" spans="1:5">
      <c r="A5277" s="58">
        <v>372763</v>
      </c>
      <c r="B5277" s="58" t="str">
        <f t="shared" si="165"/>
        <v>AG372763</v>
      </c>
      <c r="C5277" s="35" t="s">
        <v>20637</v>
      </c>
      <c r="D5277" s="35" t="str">
        <f t="shared" si="166"/>
        <v>372763 - 2015-16 East Side Action Team-Match</v>
      </c>
      <c r="E5277" s="110">
        <v>37</v>
      </c>
    </row>
    <row r="5278" spans="1:5">
      <c r="A5278" s="58">
        <v>372764</v>
      </c>
      <c r="B5278" s="58" t="str">
        <f t="shared" si="165"/>
        <v>AG372764</v>
      </c>
      <c r="C5278" s="35" t="s">
        <v>20638</v>
      </c>
      <c r="D5278" s="35" t="str">
        <f t="shared" si="166"/>
        <v>372764 - East Side Action Team 2016-17-Award</v>
      </c>
      <c r="E5278" s="110">
        <v>37</v>
      </c>
    </row>
    <row r="5279" spans="1:5">
      <c r="A5279" s="58">
        <v>372765</v>
      </c>
      <c r="B5279" s="58" t="str">
        <f t="shared" si="165"/>
        <v>AG372765</v>
      </c>
      <c r="C5279" s="35" t="s">
        <v>20639</v>
      </c>
      <c r="D5279" s="35" t="str">
        <f t="shared" si="166"/>
        <v>372765 - East Side Action Team 2016-17-Match</v>
      </c>
      <c r="E5279" s="110">
        <v>37</v>
      </c>
    </row>
    <row r="5280" spans="1:5">
      <c r="A5280" s="58">
        <v>372770</v>
      </c>
      <c r="B5280" s="58" t="str">
        <f t="shared" si="165"/>
        <v>AG372770</v>
      </c>
      <c r="C5280" s="35" t="s">
        <v>20640</v>
      </c>
      <c r="D5280" s="35" t="str">
        <f t="shared" si="166"/>
        <v>372770 - 2015 Strategic Traffic Enforcement_OWI</v>
      </c>
      <c r="E5280" s="110">
        <v>37</v>
      </c>
    </row>
    <row r="5281" spans="1:5">
      <c r="A5281" s="58">
        <v>372771</v>
      </c>
      <c r="B5281" s="58" t="str">
        <f t="shared" si="165"/>
        <v>AG372771</v>
      </c>
      <c r="C5281" s="35" t="s">
        <v>20641</v>
      </c>
      <c r="D5281" s="35" t="str">
        <f t="shared" si="166"/>
        <v>372771 - Strategic Taffic Enforcement Prog 2016-17</v>
      </c>
      <c r="E5281" s="110">
        <v>37</v>
      </c>
    </row>
    <row r="5282" spans="1:5">
      <c r="A5282" s="58">
        <v>372780</v>
      </c>
      <c r="B5282" s="58" t="str">
        <f t="shared" si="165"/>
        <v>AG372780</v>
      </c>
      <c r="C5282" s="35" t="s">
        <v>20642</v>
      </c>
      <c r="D5282" s="35" t="str">
        <f t="shared" si="166"/>
        <v>372780 - 2015 Strategic Traffic Enforcement_Seabelt</v>
      </c>
      <c r="E5282" s="110">
        <v>37</v>
      </c>
    </row>
    <row r="5283" spans="1:5">
      <c r="A5283" s="58">
        <v>372791</v>
      </c>
      <c r="B5283" s="58" t="str">
        <f t="shared" si="165"/>
        <v>AG372791</v>
      </c>
      <c r="C5283" s="35" t="s">
        <v>20643</v>
      </c>
      <c r="D5283" s="35" t="str">
        <f t="shared" si="166"/>
        <v>372791 - 2015-16 Victim Assistance Grant</v>
      </c>
      <c r="E5283" s="110">
        <v>37</v>
      </c>
    </row>
    <row r="5284" spans="1:5">
      <c r="A5284" s="58">
        <v>372792</v>
      </c>
      <c r="B5284" s="58" t="str">
        <f t="shared" si="165"/>
        <v>AG372792</v>
      </c>
      <c r="C5284" s="35" t="s">
        <v>20644</v>
      </c>
      <c r="D5284" s="35" t="str">
        <f t="shared" si="166"/>
        <v>372792 - FY2015-16 Victim Of Crime Assistance Match</v>
      </c>
      <c r="E5284" s="110">
        <v>37</v>
      </c>
    </row>
    <row r="5285" spans="1:5">
      <c r="A5285" s="58">
        <v>372793</v>
      </c>
      <c r="B5285" s="58" t="str">
        <f t="shared" si="165"/>
        <v>AG372793</v>
      </c>
      <c r="C5285" s="35" t="s">
        <v>20645</v>
      </c>
      <c r="D5285" s="35" t="str">
        <f t="shared" si="166"/>
        <v>372793 - Victim Assistance 2016-17</v>
      </c>
      <c r="E5285" s="110">
        <v>37</v>
      </c>
    </row>
    <row r="5286" spans="1:5">
      <c r="A5286" s="58">
        <v>372794</v>
      </c>
      <c r="B5286" s="58" t="str">
        <f t="shared" si="165"/>
        <v>AG372794</v>
      </c>
      <c r="C5286" s="35" t="s">
        <v>20646</v>
      </c>
      <c r="D5286" s="35" t="str">
        <f t="shared" si="166"/>
        <v>372794 - FY2017 Victim of Crime Assistance Match</v>
      </c>
      <c r="E5286" s="110">
        <v>37</v>
      </c>
    </row>
    <row r="5287" spans="1:5">
      <c r="A5287" s="58">
        <v>372800</v>
      </c>
      <c r="B5287" s="58" t="str">
        <f t="shared" si="165"/>
        <v>AG372800</v>
      </c>
      <c r="C5287" s="35" t="s">
        <v>20647</v>
      </c>
      <c r="D5287" s="35" t="str">
        <f t="shared" si="166"/>
        <v>372800 - 2015 Youth Alcohol Enforcement</v>
      </c>
      <c r="E5287" s="110">
        <v>37</v>
      </c>
    </row>
    <row r="5288" spans="1:5">
      <c r="A5288" s="58">
        <v>372801</v>
      </c>
      <c r="B5288" s="58" t="str">
        <f t="shared" si="165"/>
        <v>AG372801</v>
      </c>
      <c r="C5288" s="35" t="s">
        <v>20648</v>
      </c>
      <c r="D5288" s="35" t="str">
        <f t="shared" si="166"/>
        <v>372801 - 2009 COPS CB Patrol Grant</v>
      </c>
      <c r="E5288" s="110">
        <v>37</v>
      </c>
    </row>
    <row r="5289" spans="1:5">
      <c r="A5289" s="58">
        <v>372802</v>
      </c>
      <c r="B5289" s="58" t="str">
        <f t="shared" si="165"/>
        <v>AG372802</v>
      </c>
      <c r="C5289" s="35" t="s">
        <v>20649</v>
      </c>
      <c r="D5289" s="35" t="str">
        <f t="shared" si="166"/>
        <v>372802 - 2012 Justice Assistance Grant</v>
      </c>
      <c r="E5289" s="110">
        <v>37</v>
      </c>
    </row>
    <row r="5290" spans="1:5">
      <c r="A5290" s="58">
        <v>372803</v>
      </c>
      <c r="B5290" s="58" t="str">
        <f t="shared" si="165"/>
        <v>AG372803</v>
      </c>
      <c r="C5290" s="35" t="s">
        <v>20650</v>
      </c>
      <c r="D5290" s="35" t="str">
        <f t="shared" si="166"/>
        <v>372803 - 2012 Detroit Community - Based Violence Prevention Grant</v>
      </c>
      <c r="E5290" s="110">
        <v>37</v>
      </c>
    </row>
    <row r="5291" spans="1:5">
      <c r="A5291" s="58">
        <v>372804</v>
      </c>
      <c r="B5291" s="58" t="str">
        <f t="shared" si="165"/>
        <v>AG372804</v>
      </c>
      <c r="C5291" s="35" t="s">
        <v>20651</v>
      </c>
      <c r="D5291" s="35" t="str">
        <f t="shared" si="166"/>
        <v>372804 - 2013 Justice Assistance Grant</v>
      </c>
      <c r="E5291" s="110">
        <v>37</v>
      </c>
    </row>
    <row r="5292" spans="1:5">
      <c r="A5292" s="58">
        <v>372805</v>
      </c>
      <c r="B5292" s="58" t="str">
        <f t="shared" si="165"/>
        <v>AG372805</v>
      </c>
      <c r="C5292" s="35" t="s">
        <v>20652</v>
      </c>
      <c r="D5292" s="35" t="str">
        <f t="shared" si="166"/>
        <v>372805 - 2013 COPS Hiring Recovery Program Grant</v>
      </c>
      <c r="E5292" s="110">
        <v>37</v>
      </c>
    </row>
    <row r="5293" spans="1:5">
      <c r="A5293" s="58">
        <v>372806</v>
      </c>
      <c r="B5293" s="58" t="str">
        <f t="shared" si="165"/>
        <v>AG372806</v>
      </c>
      <c r="C5293" s="35" t="s">
        <v>20653</v>
      </c>
      <c r="D5293" s="35" t="str">
        <f t="shared" si="166"/>
        <v>372806 - 2014 COPS Micro Community Bike Grant</v>
      </c>
      <c r="E5293" s="110">
        <v>37</v>
      </c>
    </row>
    <row r="5294" spans="1:5">
      <c r="A5294" s="58">
        <v>372807</v>
      </c>
      <c r="B5294" s="58" t="str">
        <f t="shared" si="165"/>
        <v>AG372807</v>
      </c>
      <c r="C5294" s="35" t="s">
        <v>20654</v>
      </c>
      <c r="D5294" s="35" t="str">
        <f t="shared" si="166"/>
        <v>372807 - 2015-17 Technology Innovation Public Safety</v>
      </c>
      <c r="E5294" s="110">
        <v>37</v>
      </c>
    </row>
    <row r="5295" spans="1:5">
      <c r="A5295" s="58">
        <v>372808</v>
      </c>
      <c r="B5295" s="58" t="str">
        <f t="shared" si="165"/>
        <v>AG372808</v>
      </c>
      <c r="C5295" s="35" t="s">
        <v>20655</v>
      </c>
      <c r="D5295" s="35" t="str">
        <f t="shared" si="166"/>
        <v>372808 - 2015-18 Detroit Domestic Violence Reduction Project</v>
      </c>
      <c r="E5295" s="110">
        <v>37</v>
      </c>
    </row>
    <row r="5296" spans="1:5">
      <c r="A5296" s="58">
        <v>372809</v>
      </c>
      <c r="B5296" s="58" t="str">
        <f t="shared" si="165"/>
        <v>AG372809</v>
      </c>
      <c r="C5296" s="35" t="s">
        <v>20656</v>
      </c>
      <c r="D5296" s="35" t="str">
        <f t="shared" si="166"/>
        <v>372809 - 2015-16 HSP-Underage Enforce</v>
      </c>
      <c r="E5296" s="110">
        <v>37</v>
      </c>
    </row>
    <row r="5297" spans="1:5">
      <c r="A5297" s="58">
        <v>372810</v>
      </c>
      <c r="B5297" s="58" t="str">
        <f t="shared" si="165"/>
        <v>AG372810</v>
      </c>
      <c r="C5297" s="35" t="s">
        <v>20657</v>
      </c>
      <c r="D5297" s="35" t="str">
        <f t="shared" si="166"/>
        <v>372810 - 2015-18 COPS Hiring Program (CHP) Award</v>
      </c>
      <c r="E5297" s="110">
        <v>37</v>
      </c>
    </row>
    <row r="5298" spans="1:5">
      <c r="A5298" s="58">
        <v>372811</v>
      </c>
      <c r="B5298" s="58" t="str">
        <f t="shared" si="165"/>
        <v>AG372811</v>
      </c>
      <c r="C5298" s="35" t="s">
        <v>20658</v>
      </c>
      <c r="D5298" s="35" t="str">
        <f t="shared" si="166"/>
        <v>372811 - 2015-16 Highway Safety</v>
      </c>
      <c r="E5298" s="110">
        <v>37</v>
      </c>
    </row>
    <row r="5299" spans="1:5">
      <c r="A5299" s="58">
        <v>372812</v>
      </c>
      <c r="B5299" s="58" t="str">
        <f t="shared" si="165"/>
        <v>AG372812</v>
      </c>
      <c r="C5299" s="35" t="s">
        <v>20659</v>
      </c>
      <c r="D5299" s="35" t="str">
        <f t="shared" si="166"/>
        <v>372812 - 2015-16 CHASS</v>
      </c>
      <c r="E5299" s="110">
        <v>37</v>
      </c>
    </row>
    <row r="5300" spans="1:5">
      <c r="A5300" s="58">
        <v>372813</v>
      </c>
      <c r="B5300" s="58" t="str">
        <f t="shared" si="165"/>
        <v>AG372813</v>
      </c>
      <c r="C5300" s="35" t="s">
        <v>20660</v>
      </c>
      <c r="D5300" s="35" t="str">
        <f t="shared" si="166"/>
        <v>372813 - 2015-16 Justice Assistance Grant</v>
      </c>
      <c r="E5300" s="110">
        <v>37</v>
      </c>
    </row>
    <row r="5301" spans="1:5">
      <c r="A5301" s="58">
        <v>372814</v>
      </c>
      <c r="B5301" s="58" t="str">
        <f t="shared" si="165"/>
        <v>AG372814</v>
      </c>
      <c r="C5301" s="35" t="s">
        <v>20661</v>
      </c>
      <c r="D5301" s="35" t="str">
        <f t="shared" si="166"/>
        <v>372814 - Natl Crime Vict Rights Week CAP 2016</v>
      </c>
      <c r="E5301" s="110">
        <v>37</v>
      </c>
    </row>
    <row r="5302" spans="1:5">
      <c r="A5302" s="58">
        <v>372815</v>
      </c>
      <c r="B5302" s="58" t="str">
        <f t="shared" si="165"/>
        <v>AG372815</v>
      </c>
      <c r="C5302" s="35" t="s">
        <v>20662</v>
      </c>
      <c r="D5302" s="35" t="str">
        <f t="shared" si="166"/>
        <v>372815 - 2015-17 Body Worn Camera Policy and Implementation Program Award</v>
      </c>
      <c r="E5302" s="110">
        <v>37</v>
      </c>
    </row>
    <row r="5303" spans="1:5">
      <c r="A5303" s="58">
        <v>372816</v>
      </c>
      <c r="B5303" s="58" t="str">
        <f t="shared" si="165"/>
        <v>AG372816</v>
      </c>
      <c r="C5303" s="35" t="s">
        <v>20663</v>
      </c>
      <c r="D5303" s="35" t="str">
        <f t="shared" si="166"/>
        <v>372816 - 2015-17 Body Worn Camera Policy and Implementation Program Match</v>
      </c>
      <c r="E5303" s="110">
        <v>37</v>
      </c>
    </row>
    <row r="5304" spans="1:5">
      <c r="A5304" s="58">
        <v>372817</v>
      </c>
      <c r="B5304" s="58" t="str">
        <f t="shared" si="165"/>
        <v>AG372817</v>
      </c>
      <c r="C5304" s="35" t="s">
        <v>20664</v>
      </c>
      <c r="D5304" s="35" t="str">
        <f t="shared" si="166"/>
        <v>372817 - 2015-18 COPS Hiring Program (CHP) Match</v>
      </c>
      <c r="E5304" s="110">
        <v>37</v>
      </c>
    </row>
    <row r="5305" spans="1:5">
      <c r="A5305" s="58">
        <v>372818</v>
      </c>
      <c r="B5305" s="58" t="str">
        <f t="shared" si="165"/>
        <v>AG372818</v>
      </c>
      <c r="C5305" s="35" t="s">
        <v>20665</v>
      </c>
      <c r="D5305" s="35" t="str">
        <f t="shared" si="166"/>
        <v>372818 - Mental Health First Repsonder Training</v>
      </c>
      <c r="E5305" s="110">
        <v>37</v>
      </c>
    </row>
    <row r="5306" spans="1:5">
      <c r="A5306" s="58">
        <v>372830</v>
      </c>
      <c r="B5306" s="58" t="str">
        <f t="shared" si="165"/>
        <v>AG372830</v>
      </c>
      <c r="C5306" s="35" t="s">
        <v>20666</v>
      </c>
      <c r="D5306" s="35" t="str">
        <f t="shared" si="166"/>
        <v>372830 - JAG 2016-17</v>
      </c>
      <c r="E5306" s="110">
        <v>37</v>
      </c>
    </row>
    <row r="5307" spans="1:5">
      <c r="A5307" s="58">
        <v>372840</v>
      </c>
      <c r="B5307" s="58" t="str">
        <f t="shared" si="165"/>
        <v>AG372840</v>
      </c>
      <c r="C5307" s="35" t="s">
        <v>20667</v>
      </c>
      <c r="D5307" s="35" t="str">
        <f t="shared" si="166"/>
        <v>372840 - Youth Alcohol Enforcement 2016-17</v>
      </c>
      <c r="E5307" s="110">
        <v>37</v>
      </c>
    </row>
    <row r="5308" spans="1:5">
      <c r="A5308" s="58">
        <v>373000</v>
      </c>
      <c r="B5308" s="58" t="str">
        <f t="shared" si="165"/>
        <v>AG373000</v>
      </c>
      <c r="C5308" s="35" t="s">
        <v>20668</v>
      </c>
      <c r="D5308" s="35" t="str">
        <f t="shared" si="166"/>
        <v>373000 - ARRA DCH BJA Detroti State Byrne JAG Grant 09</v>
      </c>
      <c r="E5308" s="110">
        <v>37</v>
      </c>
    </row>
    <row r="5309" spans="1:5">
      <c r="A5309" s="58">
        <v>373010</v>
      </c>
      <c r="B5309" s="58" t="str">
        <f t="shared" si="165"/>
        <v>AG373010</v>
      </c>
      <c r="C5309" s="35" t="s">
        <v>20669</v>
      </c>
      <c r="D5309" s="35" t="str">
        <f t="shared" si="166"/>
        <v>373010 - ARRA DCH BJA Detroti Technology Grant 09 Police</v>
      </c>
      <c r="E5309" s="110">
        <v>37</v>
      </c>
    </row>
    <row r="5310" spans="1:5">
      <c r="A5310" s="58">
        <v>373020</v>
      </c>
      <c r="B5310" s="58" t="str">
        <f t="shared" si="165"/>
        <v>AG373020</v>
      </c>
      <c r="C5310" s="35" t="s">
        <v>11992</v>
      </c>
      <c r="D5310" s="35" t="str">
        <f t="shared" si="166"/>
        <v>373020 - ARRA DOJ Cops Hiring 2009 Police</v>
      </c>
      <c r="E5310" s="110">
        <v>37</v>
      </c>
    </row>
    <row r="5311" spans="1:5">
      <c r="A5311" s="58">
        <v>373030</v>
      </c>
      <c r="B5311" s="58" t="str">
        <f t="shared" si="165"/>
        <v>AG373030</v>
      </c>
      <c r="C5311" s="35" t="s">
        <v>20670</v>
      </c>
      <c r="D5311" s="35" t="str">
        <f t="shared" si="166"/>
        <v>373030 - ARRA BJA JAG Vehicle Enhancement 2009 Police</v>
      </c>
      <c r="E5311" s="110">
        <v>37</v>
      </c>
    </row>
    <row r="5312" spans="1:5">
      <c r="A5312" s="58">
        <v>374000</v>
      </c>
      <c r="B5312" s="58" t="str">
        <f t="shared" si="165"/>
        <v>AG374000</v>
      </c>
      <c r="C5312" s="35" t="s">
        <v>20671</v>
      </c>
      <c r="D5312" s="35" t="str">
        <f t="shared" si="166"/>
        <v>374000 - Undistributed Grant Proceeds</v>
      </c>
      <c r="E5312" s="110">
        <v>37</v>
      </c>
    </row>
    <row r="5313" spans="1:5">
      <c r="A5313" s="58">
        <v>374010</v>
      </c>
      <c r="B5313" s="58" t="str">
        <f t="shared" si="165"/>
        <v>AG374010</v>
      </c>
      <c r="C5313" s="35" t="s">
        <v>20672</v>
      </c>
      <c r="D5313" s="35" t="str">
        <f t="shared" si="166"/>
        <v>374010 - Police - Revenue</v>
      </c>
      <c r="E5313" s="110">
        <v>37</v>
      </c>
    </row>
    <row r="5314" spans="1:5">
      <c r="A5314" s="58">
        <v>374020</v>
      </c>
      <c r="B5314" s="58" t="str">
        <f t="shared" si="165"/>
        <v>AG374020</v>
      </c>
      <c r="C5314" s="35" t="s">
        <v>20673</v>
      </c>
      <c r="D5314" s="35" t="str">
        <f t="shared" si="166"/>
        <v>374020 - Police - Fleet Vehicle Replacement</v>
      </c>
      <c r="E5314" s="110">
        <v>37</v>
      </c>
    </row>
    <row r="5315" spans="1:5">
      <c r="A5315" s="58">
        <v>374030</v>
      </c>
      <c r="B5315" s="58" t="str">
        <f t="shared" si="165"/>
        <v>AG374030</v>
      </c>
      <c r="C5315" s="35" t="s">
        <v>20674</v>
      </c>
      <c r="D5315" s="35" t="str">
        <f t="shared" si="166"/>
        <v>374030 - Police - New Precincts and Training Facility</v>
      </c>
      <c r="E5315" s="110">
        <v>37</v>
      </c>
    </row>
    <row r="5316" spans="1:5">
      <c r="A5316" s="58">
        <v>374040</v>
      </c>
      <c r="B5316" s="58" t="str">
        <f t="shared" si="165"/>
        <v>AG374040</v>
      </c>
      <c r="C5316" s="35" t="s">
        <v>20675</v>
      </c>
      <c r="D5316" s="35" t="str">
        <f t="shared" si="166"/>
        <v>374040 - Police - Labor &amp; Benefits</v>
      </c>
      <c r="E5316" s="110">
        <v>37</v>
      </c>
    </row>
    <row r="5317" spans="1:5">
      <c r="A5317" s="58">
        <v>374050</v>
      </c>
      <c r="B5317" s="58" t="str">
        <f t="shared" ref="B5317:B5380" si="167">"AG"&amp;A5317</f>
        <v>AG374050</v>
      </c>
      <c r="C5317" s="35" t="s">
        <v>20676</v>
      </c>
      <c r="D5317" s="35" t="str">
        <f t="shared" ref="D5317:D5380" si="168">A5317&amp;" - "&amp;C5317</f>
        <v>374050 - Police - Labor Cost Savings Attrition</v>
      </c>
      <c r="E5317" s="110">
        <v>37</v>
      </c>
    </row>
    <row r="5318" spans="1:5">
      <c r="A5318" s="58">
        <v>374070</v>
      </c>
      <c r="B5318" s="58" t="str">
        <f t="shared" si="167"/>
        <v>AG374070</v>
      </c>
      <c r="C5318" s="35" t="s">
        <v>20677</v>
      </c>
      <c r="D5318" s="35" t="str">
        <f t="shared" si="168"/>
        <v>374070 - Police - Purchased Services</v>
      </c>
      <c r="E5318" s="110">
        <v>37</v>
      </c>
    </row>
    <row r="5319" spans="1:5">
      <c r="A5319" s="58">
        <v>374080</v>
      </c>
      <c r="B5319" s="58" t="str">
        <f t="shared" si="167"/>
        <v>AG374080</v>
      </c>
      <c r="C5319" s="35" t="s">
        <v>20678</v>
      </c>
      <c r="D5319" s="35" t="str">
        <f t="shared" si="168"/>
        <v>374080 - Police - Existing Precinct Improvements</v>
      </c>
      <c r="E5319" s="110">
        <v>37</v>
      </c>
    </row>
    <row r="5320" spans="1:5">
      <c r="A5320" s="58">
        <v>374090</v>
      </c>
      <c r="B5320" s="58" t="str">
        <f t="shared" si="167"/>
        <v>AG374090</v>
      </c>
      <c r="C5320" s="35" t="s">
        <v>20679</v>
      </c>
      <c r="D5320" s="35" t="str">
        <f t="shared" si="168"/>
        <v>374090 - Police - Handheld Radio Replacement</v>
      </c>
      <c r="E5320" s="110">
        <v>37</v>
      </c>
    </row>
    <row r="5321" spans="1:5">
      <c r="A5321" s="58">
        <v>374100</v>
      </c>
      <c r="B5321" s="58" t="str">
        <f t="shared" si="167"/>
        <v>AG374100</v>
      </c>
      <c r="C5321" s="35" t="s">
        <v>20680</v>
      </c>
      <c r="D5321" s="35" t="str">
        <f t="shared" si="168"/>
        <v>374100 - Police - Integrated Public Safety IT System</v>
      </c>
      <c r="E5321" s="110">
        <v>37</v>
      </c>
    </row>
    <row r="5322" spans="1:5">
      <c r="A5322" s="58">
        <v>374110</v>
      </c>
      <c r="B5322" s="58" t="str">
        <f t="shared" si="167"/>
        <v>AG374110</v>
      </c>
      <c r="C5322" s="35" t="s">
        <v>20681</v>
      </c>
      <c r="D5322" s="35" t="str">
        <f t="shared" si="168"/>
        <v>374110 - Police - Materials &amp; Supplies</v>
      </c>
      <c r="E5322" s="110">
        <v>37</v>
      </c>
    </row>
    <row r="5323" spans="1:5">
      <c r="A5323" s="58">
        <v>374111</v>
      </c>
      <c r="B5323" s="58" t="str">
        <f t="shared" si="167"/>
        <v>AG374111</v>
      </c>
      <c r="C5323" s="35" t="s">
        <v>20682</v>
      </c>
      <c r="D5323" s="35" t="str">
        <f t="shared" si="168"/>
        <v>374111 - Police - Body Cameras Case#103</v>
      </c>
      <c r="E5323" s="110">
        <v>37</v>
      </c>
    </row>
    <row r="5324" spans="1:5">
      <c r="A5324" s="58">
        <v>374120</v>
      </c>
      <c r="B5324" s="58" t="str">
        <f t="shared" si="167"/>
        <v>AG374120</v>
      </c>
      <c r="C5324" s="35" t="s">
        <v>20683</v>
      </c>
      <c r="D5324" s="35" t="str">
        <f t="shared" si="168"/>
        <v>374120 - Police - Facility Maintenance and Security</v>
      </c>
      <c r="E5324" s="110">
        <v>37</v>
      </c>
    </row>
    <row r="5325" spans="1:5">
      <c r="A5325" s="58">
        <v>374130</v>
      </c>
      <c r="B5325" s="58" t="str">
        <f t="shared" si="167"/>
        <v>AG374130</v>
      </c>
      <c r="C5325" s="35" t="s">
        <v>20684</v>
      </c>
      <c r="D5325" s="35" t="str">
        <f t="shared" si="168"/>
        <v>374130 - Police - Reorganization Costs</v>
      </c>
      <c r="E5325" s="110">
        <v>37</v>
      </c>
    </row>
    <row r="5326" spans="1:5">
      <c r="A5326" s="58">
        <v>374140</v>
      </c>
      <c r="B5326" s="58" t="str">
        <f t="shared" si="167"/>
        <v>AG374140</v>
      </c>
      <c r="C5326" s="35" t="s">
        <v>20685</v>
      </c>
      <c r="D5326" s="35" t="str">
        <f t="shared" si="168"/>
        <v>374140 - Police - Department Wide Improvements</v>
      </c>
      <c r="E5326" s="110">
        <v>37</v>
      </c>
    </row>
    <row r="5327" spans="1:5">
      <c r="A5327" s="58">
        <v>374150</v>
      </c>
      <c r="B5327" s="58" t="str">
        <f t="shared" si="167"/>
        <v>AG374150</v>
      </c>
      <c r="C5327" s="35" t="s">
        <v>20686</v>
      </c>
      <c r="D5327" s="35" t="str">
        <f t="shared" si="168"/>
        <v>374150 - Police - Other IT Costs</v>
      </c>
      <c r="E5327" s="110">
        <v>37</v>
      </c>
    </row>
    <row r="5328" spans="1:5">
      <c r="A5328" s="58">
        <v>374160</v>
      </c>
      <c r="B5328" s="58" t="str">
        <f t="shared" si="167"/>
        <v>AG374160</v>
      </c>
      <c r="C5328" s="35" t="s">
        <v>20687</v>
      </c>
      <c r="D5328" s="35" t="str">
        <f t="shared" si="168"/>
        <v>374160 - Police - Training</v>
      </c>
      <c r="E5328" s="110">
        <v>37</v>
      </c>
    </row>
    <row r="5329" spans="1:5">
      <c r="A5329" s="58">
        <v>374600</v>
      </c>
      <c r="B5329" s="58" t="str">
        <f t="shared" si="167"/>
        <v>AG374600</v>
      </c>
      <c r="C5329" s="35" t="s">
        <v>10200</v>
      </c>
      <c r="D5329" s="35" t="str">
        <f t="shared" si="168"/>
        <v>374600 - Homeland Security</v>
      </c>
      <c r="E5329" s="110">
        <v>37</v>
      </c>
    </row>
    <row r="5330" spans="1:5">
      <c r="A5330" s="58">
        <v>374601</v>
      </c>
      <c r="B5330" s="58" t="str">
        <f t="shared" si="167"/>
        <v>AG374601</v>
      </c>
      <c r="C5330" s="35" t="s">
        <v>20688</v>
      </c>
      <c r="D5330" s="35" t="str">
        <f t="shared" si="168"/>
        <v>374601 - Urban Area Security Initiative FY12_13</v>
      </c>
      <c r="E5330" s="110">
        <v>37</v>
      </c>
    </row>
    <row r="5331" spans="1:5">
      <c r="A5331" s="58">
        <v>374610</v>
      </c>
      <c r="B5331" s="58" t="str">
        <f t="shared" si="167"/>
        <v>AG374610</v>
      </c>
      <c r="C5331" s="35" t="s">
        <v>20689</v>
      </c>
      <c r="D5331" s="35" t="str">
        <f t="shared" si="168"/>
        <v>374610 - Urban Area Security Initiative FY2013_2014</v>
      </c>
      <c r="E5331" s="110">
        <v>37</v>
      </c>
    </row>
    <row r="5332" spans="1:5">
      <c r="A5332" s="58">
        <v>374612</v>
      </c>
      <c r="B5332" s="58" t="str">
        <f t="shared" si="167"/>
        <v>AG374612</v>
      </c>
      <c r="C5332" s="35" t="s">
        <v>20690</v>
      </c>
      <c r="D5332" s="35" t="str">
        <f t="shared" si="168"/>
        <v>374612 - 2014 Urban Area Security Init Grant _ Local</v>
      </c>
      <c r="E5332" s="110">
        <v>37</v>
      </c>
    </row>
    <row r="5333" spans="1:5">
      <c r="A5333" s="58">
        <v>374613</v>
      </c>
      <c r="B5333" s="58" t="str">
        <f t="shared" si="167"/>
        <v>AG374613</v>
      </c>
      <c r="C5333" s="35" t="s">
        <v>20691</v>
      </c>
      <c r="D5333" s="35" t="str">
        <f t="shared" si="168"/>
        <v>374613 - 2015 Urban Area Security Init Grant _ Local</v>
      </c>
      <c r="E5333" s="110">
        <v>37</v>
      </c>
    </row>
    <row r="5334" spans="1:5">
      <c r="A5334" s="58">
        <v>374621</v>
      </c>
      <c r="B5334" s="58" t="str">
        <f t="shared" si="167"/>
        <v>AG374621</v>
      </c>
      <c r="C5334" s="35" t="s">
        <v>20692</v>
      </c>
      <c r="D5334" s="35" t="str">
        <f t="shared" si="168"/>
        <v>374621 - 2014 Urban Area Security Init Grant _ Regional</v>
      </c>
      <c r="E5334" s="110">
        <v>37</v>
      </c>
    </row>
    <row r="5335" spans="1:5">
      <c r="A5335" s="58">
        <v>374622</v>
      </c>
      <c r="B5335" s="58" t="str">
        <f t="shared" si="167"/>
        <v>AG374622</v>
      </c>
      <c r="C5335" s="35" t="s">
        <v>20693</v>
      </c>
      <c r="D5335" s="35" t="str">
        <f t="shared" si="168"/>
        <v>374622 - 2015 Urban Area Security Init Grant _ Regional</v>
      </c>
      <c r="E5335" s="110">
        <v>37</v>
      </c>
    </row>
    <row r="5336" spans="1:5">
      <c r="A5336" s="58">
        <v>374631</v>
      </c>
      <c r="B5336" s="58" t="str">
        <f t="shared" si="167"/>
        <v>AG374631</v>
      </c>
      <c r="C5336" s="35" t="s">
        <v>20694</v>
      </c>
      <c r="D5336" s="35" t="str">
        <f t="shared" si="168"/>
        <v>374631 - 2011 Homeland Security Grant Program UASI SHSP</v>
      </c>
      <c r="E5336" s="110">
        <v>37</v>
      </c>
    </row>
    <row r="5337" spans="1:5">
      <c r="A5337" s="58">
        <v>374632</v>
      </c>
      <c r="B5337" s="58" t="str">
        <f t="shared" si="167"/>
        <v>AG374632</v>
      </c>
      <c r="C5337" s="35" t="s">
        <v>13430</v>
      </c>
      <c r="D5337" s="35" t="str">
        <f t="shared" si="168"/>
        <v>374632 - 2012 Homeland Security Grant Program UASI SHSP</v>
      </c>
      <c r="E5337" s="110">
        <v>37</v>
      </c>
    </row>
    <row r="5338" spans="1:5">
      <c r="A5338" s="58">
        <v>374641</v>
      </c>
      <c r="B5338" s="58" t="str">
        <f t="shared" si="167"/>
        <v>AG374641</v>
      </c>
      <c r="C5338" s="35" t="s">
        <v>20695</v>
      </c>
      <c r="D5338" s="35" t="str">
        <f t="shared" si="168"/>
        <v>374641 - 2011 Metropolitan Medical Response Ssystem MMRS</v>
      </c>
      <c r="E5338" s="110">
        <v>37</v>
      </c>
    </row>
    <row r="5339" spans="1:5">
      <c r="A5339" s="58">
        <v>374651</v>
      </c>
      <c r="B5339" s="58" t="str">
        <f t="shared" si="167"/>
        <v>AG374651</v>
      </c>
      <c r="C5339" s="35" t="s">
        <v>20696</v>
      </c>
      <c r="D5339" s="35" t="str">
        <f t="shared" si="168"/>
        <v>374651 - 2015 Hazardous Mitigation Grant</v>
      </c>
      <c r="E5339" s="110">
        <v>37</v>
      </c>
    </row>
    <row r="5340" spans="1:5">
      <c r="A5340" s="58">
        <v>374652</v>
      </c>
      <c r="B5340" s="58" t="str">
        <f t="shared" si="167"/>
        <v>AG374652</v>
      </c>
      <c r="C5340" s="35" t="s">
        <v>20697</v>
      </c>
      <c r="D5340" s="35" t="str">
        <f t="shared" si="168"/>
        <v>374652 - 2016 Hazardous Mitigation Grant</v>
      </c>
      <c r="E5340" s="110">
        <v>37</v>
      </c>
    </row>
    <row r="5341" spans="1:5">
      <c r="A5341" s="58">
        <v>374661</v>
      </c>
      <c r="B5341" s="58" t="str">
        <f t="shared" si="167"/>
        <v>AG374661</v>
      </c>
      <c r="C5341" s="35" t="s">
        <v>20698</v>
      </c>
      <c r="D5341" s="35" t="str">
        <f t="shared" si="168"/>
        <v>374661 - 2015 Emergency Mgmt Performance Grant</v>
      </c>
      <c r="E5341" s="110">
        <v>37</v>
      </c>
    </row>
    <row r="5342" spans="1:5">
      <c r="A5342" s="58">
        <v>374662</v>
      </c>
      <c r="B5342" s="58" t="str">
        <f t="shared" si="167"/>
        <v>AG374662</v>
      </c>
      <c r="C5342" s="35" t="s">
        <v>20699</v>
      </c>
      <c r="D5342" s="35" t="str">
        <f t="shared" si="168"/>
        <v>374662 - 2016 Emergency Mgmt Performance Grant</v>
      </c>
      <c r="E5342" s="110">
        <v>37</v>
      </c>
    </row>
    <row r="5343" spans="1:5">
      <c r="A5343" s="58">
        <v>374671</v>
      </c>
      <c r="B5343" s="58" t="str">
        <f t="shared" si="167"/>
        <v>AG374671</v>
      </c>
      <c r="C5343" s="35" t="s">
        <v>20700</v>
      </c>
      <c r="D5343" s="35" t="str">
        <f t="shared" si="168"/>
        <v>374671 - 2011 Pre_Disaster Mitigation Grant Program PDM</v>
      </c>
      <c r="E5343" s="110">
        <v>37</v>
      </c>
    </row>
    <row r="5344" spans="1:5">
      <c r="A5344" s="58">
        <v>379950</v>
      </c>
      <c r="B5344" s="58" t="str">
        <f t="shared" si="167"/>
        <v>AG379950</v>
      </c>
      <c r="C5344" s="35" t="s">
        <v>20701</v>
      </c>
      <c r="D5344" s="35" t="str">
        <f t="shared" si="168"/>
        <v>379950 - GASB34POL_1095</v>
      </c>
      <c r="E5344" s="110">
        <v>37</v>
      </c>
    </row>
    <row r="5345" spans="1:5">
      <c r="A5345" s="58">
        <v>379951</v>
      </c>
      <c r="B5345" s="58" t="str">
        <f t="shared" si="167"/>
        <v>AG379951</v>
      </c>
      <c r="C5345" s="35" t="s">
        <v>20702</v>
      </c>
      <c r="D5345" s="35" t="str">
        <f t="shared" si="168"/>
        <v>379951 - GASB34POL_2695</v>
      </c>
      <c r="E5345" s="110">
        <v>37</v>
      </c>
    </row>
    <row r="5346" spans="1:5">
      <c r="A5346" s="58">
        <v>379952</v>
      </c>
      <c r="B5346" s="58" t="str">
        <f t="shared" si="167"/>
        <v>AG379952</v>
      </c>
      <c r="C5346" s="35" t="s">
        <v>20703</v>
      </c>
      <c r="D5346" s="35" t="str">
        <f t="shared" si="168"/>
        <v>379952 - GASB34POL_3695</v>
      </c>
      <c r="E5346" s="110">
        <v>37</v>
      </c>
    </row>
    <row r="5347" spans="1:5">
      <c r="A5347" s="58">
        <v>379956</v>
      </c>
      <c r="B5347" s="58" t="str">
        <f t="shared" si="167"/>
        <v>AG379956</v>
      </c>
      <c r="C5347" s="35" t="s">
        <v>20704</v>
      </c>
      <c r="D5347" s="35" t="str">
        <f t="shared" si="168"/>
        <v>379956 - GASB34POL_3795</v>
      </c>
      <c r="E5347" s="110">
        <v>37</v>
      </c>
    </row>
    <row r="5348" spans="1:5">
      <c r="A5348" s="58">
        <v>379957</v>
      </c>
      <c r="B5348" s="58" t="str">
        <f t="shared" si="167"/>
        <v>AG379957</v>
      </c>
      <c r="C5348" s="35" t="s">
        <v>20705</v>
      </c>
      <c r="D5348" s="35" t="str">
        <f t="shared" si="168"/>
        <v>379957 - GASB34POL_2695 for Fund 2602</v>
      </c>
      <c r="E5348" s="110">
        <v>37</v>
      </c>
    </row>
    <row r="5349" spans="1:5">
      <c r="A5349" s="58">
        <v>379958</v>
      </c>
      <c r="B5349" s="58" t="str">
        <f t="shared" si="167"/>
        <v>AG379958</v>
      </c>
      <c r="C5349" s="35" t="s">
        <v>20706</v>
      </c>
      <c r="D5349" s="35" t="str">
        <f t="shared" si="168"/>
        <v>379958 - GASB 34 POLICE Grant Fund 2110</v>
      </c>
      <c r="E5349" s="58">
        <v>37</v>
      </c>
    </row>
    <row r="5350" spans="1:5">
      <c r="A5350" s="58">
        <v>379959</v>
      </c>
      <c r="B5350" s="58" t="str">
        <f t="shared" si="167"/>
        <v>AG379959</v>
      </c>
      <c r="C5350" s="35" t="s">
        <v>20707</v>
      </c>
      <c r="D5350" s="35" t="str">
        <f t="shared" si="168"/>
        <v>379959 - 379959-Cost Center</v>
      </c>
      <c r="E5350" s="58">
        <v>37</v>
      </c>
    </row>
    <row r="5351" spans="1:5">
      <c r="A5351" s="58">
        <v>379960</v>
      </c>
      <c r="B5351" s="58" t="str">
        <f t="shared" si="167"/>
        <v>AG379960</v>
      </c>
      <c r="C5351" s="35" t="s">
        <v>20708</v>
      </c>
      <c r="D5351" s="35" t="str">
        <f t="shared" si="168"/>
        <v>379960 - GASB 34 DPD Qulty of Life</v>
      </c>
      <c r="E5351" s="58">
        <v>37</v>
      </c>
    </row>
    <row r="5352" spans="1:5">
      <c r="A5352" s="58">
        <v>380010</v>
      </c>
      <c r="B5352" s="58" t="str">
        <f t="shared" si="167"/>
        <v>AG380010</v>
      </c>
      <c r="C5352" s="35" t="s">
        <v>20709</v>
      </c>
      <c r="D5352" s="35" t="str">
        <f t="shared" si="168"/>
        <v>380010 - PLD Administration</v>
      </c>
      <c r="E5352" s="110">
        <v>38</v>
      </c>
    </row>
    <row r="5353" spans="1:5">
      <c r="A5353" s="58">
        <v>380011</v>
      </c>
      <c r="B5353" s="58" t="str">
        <f t="shared" si="167"/>
        <v>AG380011</v>
      </c>
      <c r="C5353" s="35" t="s">
        <v>20710</v>
      </c>
      <c r="D5353" s="35" t="str">
        <f t="shared" si="168"/>
        <v>380011 - Utility Users Tax (PA 393 of 2012)</v>
      </c>
      <c r="E5353" s="110">
        <v>38</v>
      </c>
    </row>
    <row r="5354" spans="1:5">
      <c r="A5354" s="58">
        <v>380030</v>
      </c>
      <c r="B5354" s="58" t="str">
        <f t="shared" si="167"/>
        <v>AG380030</v>
      </c>
      <c r="C5354" s="35" t="s">
        <v>20711</v>
      </c>
      <c r="D5354" s="35" t="str">
        <f t="shared" si="168"/>
        <v>380030 - PLD Inspection &amp; Control</v>
      </c>
      <c r="E5354" s="110">
        <v>38</v>
      </c>
    </row>
    <row r="5355" spans="1:5">
      <c r="A5355" s="58">
        <v>380040</v>
      </c>
      <c r="B5355" s="58" t="str">
        <f t="shared" si="167"/>
        <v>AG380040</v>
      </c>
      <c r="C5355" s="35" t="s">
        <v>20712</v>
      </c>
      <c r="D5355" s="35" t="str">
        <f t="shared" si="168"/>
        <v>380040 - Claims Office</v>
      </c>
      <c r="E5355" s="110">
        <v>38</v>
      </c>
    </row>
    <row r="5356" spans="1:5">
      <c r="A5356" s="58">
        <v>380050</v>
      </c>
      <c r="B5356" s="58" t="str">
        <f t="shared" si="167"/>
        <v>AG380050</v>
      </c>
      <c r="C5356" s="35" t="s">
        <v>20713</v>
      </c>
      <c r="D5356" s="35" t="str">
        <f t="shared" si="168"/>
        <v>380050 - Data Management</v>
      </c>
      <c r="E5356" s="110">
        <v>38</v>
      </c>
    </row>
    <row r="5357" spans="1:5">
      <c r="A5357" s="58">
        <v>380060</v>
      </c>
      <c r="B5357" s="58" t="str">
        <f t="shared" si="167"/>
        <v>AG380060</v>
      </c>
      <c r="C5357" s="35" t="s">
        <v>20714</v>
      </c>
      <c r="D5357" s="35" t="str">
        <f t="shared" si="168"/>
        <v>380060 - Stores &amp; Warehouse</v>
      </c>
      <c r="E5357" s="110">
        <v>38</v>
      </c>
    </row>
    <row r="5358" spans="1:5">
      <c r="A5358" s="58">
        <v>380080</v>
      </c>
      <c r="B5358" s="58" t="str">
        <f t="shared" si="167"/>
        <v>AG380080</v>
      </c>
      <c r="C5358" s="35" t="s">
        <v>20715</v>
      </c>
      <c r="D5358" s="35" t="str">
        <f t="shared" si="168"/>
        <v>380080 - System Improvements</v>
      </c>
      <c r="E5358" s="110">
        <v>38</v>
      </c>
    </row>
    <row r="5359" spans="1:5">
      <c r="A5359" s="58">
        <v>380090</v>
      </c>
      <c r="B5359" s="58" t="str">
        <f t="shared" si="167"/>
        <v>AG380090</v>
      </c>
      <c r="C5359" s="35" t="s">
        <v>20716</v>
      </c>
      <c r="D5359" s="35" t="str">
        <f t="shared" si="168"/>
        <v>380090 - PLD Engineering Administration</v>
      </c>
      <c r="E5359" s="110">
        <v>38</v>
      </c>
    </row>
    <row r="5360" spans="1:5">
      <c r="A5360" s="58">
        <v>380100</v>
      </c>
      <c r="B5360" s="58" t="str">
        <f t="shared" si="167"/>
        <v>AG380100</v>
      </c>
      <c r="C5360" s="35" t="s">
        <v>20717</v>
      </c>
      <c r="D5360" s="35" t="str">
        <f t="shared" si="168"/>
        <v>380100 - Street Lighting Design_380100</v>
      </c>
      <c r="E5360" s="110">
        <v>38</v>
      </c>
    </row>
    <row r="5361" spans="1:5">
      <c r="A5361" s="58">
        <v>380105</v>
      </c>
      <c r="B5361" s="58" t="str">
        <f t="shared" si="167"/>
        <v>AG380105</v>
      </c>
      <c r="C5361" s="35" t="s">
        <v>20718</v>
      </c>
      <c r="D5361" s="35" t="str">
        <f t="shared" si="168"/>
        <v>380105 - Street Lighting Design</v>
      </c>
      <c r="E5361" s="110">
        <v>38</v>
      </c>
    </row>
    <row r="5362" spans="1:5">
      <c r="A5362" s="58">
        <v>380120</v>
      </c>
      <c r="B5362" s="58" t="str">
        <f t="shared" si="167"/>
        <v>AG380120</v>
      </c>
      <c r="C5362" s="35" t="s">
        <v>20719</v>
      </c>
      <c r="D5362" s="35" t="str">
        <f t="shared" si="168"/>
        <v>380120 - Transmission &amp; Dist. Design</v>
      </c>
      <c r="E5362" s="110">
        <v>38</v>
      </c>
    </row>
    <row r="5363" spans="1:5">
      <c r="A5363" s="58">
        <v>380130</v>
      </c>
      <c r="B5363" s="58" t="str">
        <f t="shared" si="167"/>
        <v>AG380130</v>
      </c>
      <c r="C5363" s="35" t="s">
        <v>20720</v>
      </c>
      <c r="D5363" s="35" t="str">
        <f t="shared" si="168"/>
        <v>380130 - Substation Design</v>
      </c>
      <c r="E5363" s="110">
        <v>38</v>
      </c>
    </row>
    <row r="5364" spans="1:5">
      <c r="A5364" s="58">
        <v>380140</v>
      </c>
      <c r="B5364" s="58" t="str">
        <f t="shared" si="167"/>
        <v>AG380140</v>
      </c>
      <c r="C5364" s="35" t="s">
        <v>20721</v>
      </c>
      <c r="D5364" s="35" t="str">
        <f t="shared" si="168"/>
        <v>380140 - Underground Fac. Maps &amp; Records</v>
      </c>
      <c r="E5364" s="110">
        <v>38</v>
      </c>
    </row>
    <row r="5365" spans="1:5">
      <c r="A5365" s="58">
        <v>380150</v>
      </c>
      <c r="B5365" s="58" t="str">
        <f t="shared" si="167"/>
        <v>AG380150</v>
      </c>
      <c r="C5365" s="35" t="s">
        <v>20722</v>
      </c>
      <c r="D5365" s="35" t="str">
        <f t="shared" si="168"/>
        <v>380150 - Supervision</v>
      </c>
      <c r="E5365" s="110">
        <v>38</v>
      </c>
    </row>
    <row r="5366" spans="1:5">
      <c r="A5366" s="58">
        <v>380160</v>
      </c>
      <c r="B5366" s="58" t="str">
        <f t="shared" si="167"/>
        <v>AG380160</v>
      </c>
      <c r="C5366" s="35" t="s">
        <v>20723</v>
      </c>
      <c r="D5366" s="35" t="str">
        <f t="shared" si="168"/>
        <v>380160 - Construction</v>
      </c>
      <c r="E5366" s="110">
        <v>38</v>
      </c>
    </row>
    <row r="5367" spans="1:5">
      <c r="A5367" s="58">
        <v>380170</v>
      </c>
      <c r="B5367" s="58" t="str">
        <f t="shared" si="167"/>
        <v>AG380170</v>
      </c>
      <c r="C5367" s="35" t="s">
        <v>20724</v>
      </c>
      <c r="D5367" s="35" t="str">
        <f t="shared" si="168"/>
        <v>380170 - Maintenance_380170</v>
      </c>
      <c r="E5367" s="110">
        <v>38</v>
      </c>
    </row>
    <row r="5368" spans="1:5">
      <c r="A5368" s="58">
        <v>380180</v>
      </c>
      <c r="B5368" s="58" t="str">
        <f t="shared" si="167"/>
        <v>AG380180</v>
      </c>
      <c r="C5368" s="35" t="s">
        <v>20725</v>
      </c>
      <c r="D5368" s="35" t="str">
        <f t="shared" si="168"/>
        <v>380180 - Cables</v>
      </c>
      <c r="E5368" s="110">
        <v>38</v>
      </c>
    </row>
    <row r="5369" spans="1:5">
      <c r="A5369" s="58">
        <v>380183</v>
      </c>
      <c r="B5369" s="58" t="str">
        <f t="shared" si="167"/>
        <v>AG380183</v>
      </c>
      <c r="C5369" s="35" t="s">
        <v>13055</v>
      </c>
      <c r="D5369" s="35" t="str">
        <f t="shared" si="168"/>
        <v>380183 - PLD Capital 2010</v>
      </c>
      <c r="E5369" s="110">
        <v>38</v>
      </c>
    </row>
    <row r="5370" spans="1:5">
      <c r="A5370" s="58">
        <v>380190</v>
      </c>
      <c r="B5370" s="58" t="str">
        <f t="shared" si="167"/>
        <v>AG380190</v>
      </c>
      <c r="C5370" s="35" t="s">
        <v>20726</v>
      </c>
      <c r="D5370" s="35" t="str">
        <f t="shared" si="168"/>
        <v>380190 - Conduit</v>
      </c>
      <c r="E5370" s="110">
        <v>38</v>
      </c>
    </row>
    <row r="5371" spans="1:5">
      <c r="A5371" s="58">
        <v>380200</v>
      </c>
      <c r="B5371" s="58" t="str">
        <f t="shared" si="167"/>
        <v>AG380200</v>
      </c>
      <c r="C5371" s="35" t="s">
        <v>20727</v>
      </c>
      <c r="D5371" s="35" t="str">
        <f t="shared" si="168"/>
        <v>380200 - Street Lighting Maintenance</v>
      </c>
      <c r="E5371" s="110">
        <v>38</v>
      </c>
    </row>
    <row r="5372" spans="1:5">
      <c r="A5372" s="58">
        <v>380210</v>
      </c>
      <c r="B5372" s="58" t="str">
        <f t="shared" si="167"/>
        <v>AG380210</v>
      </c>
      <c r="C5372" s="35" t="s">
        <v>20728</v>
      </c>
      <c r="D5372" s="35" t="str">
        <f t="shared" si="168"/>
        <v>380210 - Operating Administration</v>
      </c>
      <c r="E5372" s="110">
        <v>38</v>
      </c>
    </row>
    <row r="5373" spans="1:5">
      <c r="A5373" s="58">
        <v>380230</v>
      </c>
      <c r="B5373" s="58" t="str">
        <f t="shared" si="167"/>
        <v>AG380230</v>
      </c>
      <c r="C5373" s="35" t="s">
        <v>20729</v>
      </c>
      <c r="D5373" s="35" t="str">
        <f t="shared" si="168"/>
        <v>380230 - Electrical System Control</v>
      </c>
      <c r="E5373" s="110">
        <v>38</v>
      </c>
    </row>
    <row r="5374" spans="1:5">
      <c r="A5374" s="58">
        <v>380250</v>
      </c>
      <c r="B5374" s="58" t="str">
        <f t="shared" si="167"/>
        <v>AG380250</v>
      </c>
      <c r="C5374" s="35" t="s">
        <v>20730</v>
      </c>
      <c r="D5374" s="35" t="str">
        <f t="shared" si="168"/>
        <v>380250 - Electrical Maintenance</v>
      </c>
      <c r="E5374" s="110">
        <v>38</v>
      </c>
    </row>
    <row r="5375" spans="1:5">
      <c r="A5375" s="58">
        <v>380260</v>
      </c>
      <c r="B5375" s="58" t="str">
        <f t="shared" si="167"/>
        <v>AG380260</v>
      </c>
      <c r="C5375" s="35" t="s">
        <v>20731</v>
      </c>
      <c r="D5375" s="35" t="str">
        <f t="shared" si="168"/>
        <v>380260 - Building Maintenance</v>
      </c>
      <c r="E5375" s="110">
        <v>38</v>
      </c>
    </row>
    <row r="5376" spans="1:5">
      <c r="A5376" s="58">
        <v>380270</v>
      </c>
      <c r="B5376" s="58" t="str">
        <f t="shared" si="167"/>
        <v>AG380270</v>
      </c>
      <c r="C5376" s="35" t="s">
        <v>20732</v>
      </c>
      <c r="D5376" s="35" t="str">
        <f t="shared" si="168"/>
        <v>380270 - Traffic Signal Maintenance</v>
      </c>
      <c r="E5376" s="110">
        <v>38</v>
      </c>
    </row>
    <row r="5377" spans="1:5">
      <c r="A5377" s="58">
        <v>380280</v>
      </c>
      <c r="B5377" s="58" t="str">
        <f t="shared" si="167"/>
        <v>AG380280</v>
      </c>
      <c r="C5377" s="35" t="s">
        <v>20733</v>
      </c>
      <c r="D5377" s="35" t="str">
        <f t="shared" si="168"/>
        <v>380280 - Heat and Power Administration</v>
      </c>
      <c r="E5377" s="110">
        <v>38</v>
      </c>
    </row>
    <row r="5378" spans="1:5">
      <c r="A5378" s="58">
        <v>380290</v>
      </c>
      <c r="B5378" s="58" t="str">
        <f t="shared" si="167"/>
        <v>AG380290</v>
      </c>
      <c r="C5378" s="35" t="s">
        <v>20734</v>
      </c>
      <c r="D5378" s="35" t="str">
        <f t="shared" si="168"/>
        <v>380290 - Testing &amp; Instrument Maintenance</v>
      </c>
      <c r="E5378" s="110">
        <v>38</v>
      </c>
    </row>
    <row r="5379" spans="1:5">
      <c r="A5379" s="58">
        <v>380300</v>
      </c>
      <c r="B5379" s="58" t="str">
        <f t="shared" si="167"/>
        <v>AG380300</v>
      </c>
      <c r="C5379" s="35" t="s">
        <v>20735</v>
      </c>
      <c r="D5379" s="35" t="str">
        <f t="shared" si="168"/>
        <v>380300 - Mechanical Operations</v>
      </c>
      <c r="E5379" s="110">
        <v>38</v>
      </c>
    </row>
    <row r="5380" spans="1:5">
      <c r="A5380" s="58">
        <v>380310</v>
      </c>
      <c r="B5380" s="58" t="str">
        <f t="shared" si="167"/>
        <v>AG380310</v>
      </c>
      <c r="C5380" s="35" t="s">
        <v>20736</v>
      </c>
      <c r="D5380" s="35" t="str">
        <f t="shared" si="168"/>
        <v>380310 - Mechanical Maintenance_380310</v>
      </c>
      <c r="E5380" s="110">
        <v>38</v>
      </c>
    </row>
    <row r="5381" spans="1:5">
      <c r="A5381" s="58">
        <v>380330</v>
      </c>
      <c r="B5381" s="58" t="str">
        <f t="shared" ref="B5381:B5444" si="169">"AG"&amp;A5381</f>
        <v>AG380330</v>
      </c>
      <c r="C5381" s="35" t="s">
        <v>20737</v>
      </c>
      <c r="D5381" s="35" t="str">
        <f t="shared" ref="D5381:D5444" si="170">A5381&amp;" - "&amp;C5381</f>
        <v>380330 - Fuel Accounts</v>
      </c>
      <c r="E5381" s="110">
        <v>38</v>
      </c>
    </row>
    <row r="5382" spans="1:5">
      <c r="A5382" s="58">
        <v>380340</v>
      </c>
      <c r="B5382" s="58" t="str">
        <f t="shared" si="169"/>
        <v>AG380340</v>
      </c>
      <c r="C5382" s="35" t="s">
        <v>20738</v>
      </c>
      <c r="D5382" s="35" t="str">
        <f t="shared" si="170"/>
        <v>380340 - Kiefer Heating Plant</v>
      </c>
      <c r="E5382" s="110">
        <v>38</v>
      </c>
    </row>
    <row r="5383" spans="1:5">
      <c r="A5383" s="58">
        <v>380345</v>
      </c>
      <c r="B5383" s="58" t="str">
        <f t="shared" si="169"/>
        <v>AG380345</v>
      </c>
      <c r="C5383" s="35" t="s">
        <v>20739</v>
      </c>
      <c r="D5383" s="35" t="str">
        <f t="shared" si="170"/>
        <v>380345 - Electric &amp; Steam _ Revenue</v>
      </c>
      <c r="E5383" s="110">
        <v>38</v>
      </c>
    </row>
    <row r="5384" spans="1:5">
      <c r="A5384" s="58">
        <v>380350</v>
      </c>
      <c r="B5384" s="58" t="str">
        <f t="shared" si="169"/>
        <v>AG380350</v>
      </c>
      <c r="C5384" s="35" t="s">
        <v>20740</v>
      </c>
      <c r="D5384" s="35" t="str">
        <f t="shared" si="170"/>
        <v>380350 - Miscellaneous Revenues</v>
      </c>
      <c r="E5384" s="110">
        <v>38</v>
      </c>
    </row>
    <row r="5385" spans="1:5">
      <c r="A5385" s="58">
        <v>380385</v>
      </c>
      <c r="B5385" s="58" t="str">
        <f t="shared" si="169"/>
        <v>AG380385</v>
      </c>
      <c r="C5385" s="35" t="s">
        <v>20741</v>
      </c>
      <c r="D5385" s="35" t="str">
        <f t="shared" si="170"/>
        <v>380385 - PLA - Lighting Improvements Transfer</v>
      </c>
      <c r="E5385" s="110">
        <v>38</v>
      </c>
    </row>
    <row r="5386" spans="1:5">
      <c r="A5386" s="58">
        <v>380395</v>
      </c>
      <c r="B5386" s="58" t="str">
        <f t="shared" si="169"/>
        <v>AG380395</v>
      </c>
      <c r="C5386" s="35" t="s">
        <v>20742</v>
      </c>
      <c r="D5386" s="35" t="str">
        <f t="shared" si="170"/>
        <v>380395 - PLA - Act 392 Debt Service Transfer</v>
      </c>
      <c r="E5386" s="110">
        <v>38</v>
      </c>
    </row>
    <row r="5387" spans="1:5">
      <c r="A5387" s="58">
        <v>380450</v>
      </c>
      <c r="B5387" s="58" t="str">
        <f t="shared" si="169"/>
        <v>AG380450</v>
      </c>
      <c r="C5387" s="35" t="s">
        <v>20743</v>
      </c>
      <c r="D5387" s="35" t="str">
        <f t="shared" si="170"/>
        <v>380450 - Street Lighting Bg6</v>
      </c>
      <c r="E5387" s="110">
        <v>38</v>
      </c>
    </row>
    <row r="5388" spans="1:5">
      <c r="A5388" s="58">
        <v>380800</v>
      </c>
      <c r="B5388" s="58" t="str">
        <f t="shared" si="169"/>
        <v>AG380800</v>
      </c>
      <c r="C5388" s="35" t="s">
        <v>20744</v>
      </c>
      <c r="D5388" s="35" t="str">
        <f t="shared" si="170"/>
        <v>380800 - Renewable and Clean Energy</v>
      </c>
      <c r="E5388" s="110">
        <v>38</v>
      </c>
    </row>
    <row r="5389" spans="1:5">
      <c r="A5389" s="58">
        <v>380801</v>
      </c>
      <c r="B5389" s="58" t="str">
        <f t="shared" si="169"/>
        <v>AG380801</v>
      </c>
      <c r="C5389" s="35" t="s">
        <v>20745</v>
      </c>
      <c r="D5389" s="35" t="str">
        <f t="shared" si="170"/>
        <v>380801 - Job #54939_Michigan Ave Lighting Removal_Replace</v>
      </c>
      <c r="E5389" s="110">
        <v>38</v>
      </c>
    </row>
    <row r="5390" spans="1:5">
      <c r="A5390" s="58">
        <v>380840</v>
      </c>
      <c r="B5390" s="58" t="str">
        <f t="shared" si="169"/>
        <v>AG380840</v>
      </c>
      <c r="C5390" s="35" t="s">
        <v>20746</v>
      </c>
      <c r="D5390" s="35" t="str">
        <f t="shared" si="170"/>
        <v>380840 - Energy Optimization Program Surcharges</v>
      </c>
      <c r="E5390" s="110">
        <v>38</v>
      </c>
    </row>
    <row r="5391" spans="1:5">
      <c r="A5391" s="58">
        <v>380860</v>
      </c>
      <c r="B5391" s="58" t="str">
        <f t="shared" si="169"/>
        <v>AG380860</v>
      </c>
      <c r="C5391" s="35" t="s">
        <v>20747</v>
      </c>
      <c r="D5391" s="35" t="str">
        <f t="shared" si="170"/>
        <v>380860 - Energency Efficiency and Conservation</v>
      </c>
      <c r="E5391" s="110">
        <v>38</v>
      </c>
    </row>
    <row r="5392" spans="1:5">
      <c r="A5392" s="58">
        <v>381000</v>
      </c>
      <c r="B5392" s="58" t="str">
        <f t="shared" si="169"/>
        <v>AG381000</v>
      </c>
      <c r="C5392" s="35" t="s">
        <v>20748</v>
      </c>
      <c r="D5392" s="35" t="str">
        <f t="shared" si="170"/>
        <v>381000 - Public Lighting Department _ Transition</v>
      </c>
      <c r="E5392" s="110">
        <v>38</v>
      </c>
    </row>
    <row r="5393" spans="1:5">
      <c r="A5393" s="58">
        <v>381001</v>
      </c>
      <c r="B5393" s="58" t="str">
        <f t="shared" si="169"/>
        <v>AG381001</v>
      </c>
      <c r="C5393" s="35" t="s">
        <v>20749</v>
      </c>
      <c r="D5393" s="35" t="str">
        <f t="shared" si="170"/>
        <v>381001 - Alternative Lighting Grant</v>
      </c>
      <c r="E5393" s="110">
        <v>38</v>
      </c>
    </row>
    <row r="5394" spans="1:5">
      <c r="A5394" s="58">
        <v>381100</v>
      </c>
      <c r="B5394" s="58" t="str">
        <f t="shared" si="169"/>
        <v>AG381100</v>
      </c>
      <c r="C5394" s="35" t="s">
        <v>20750</v>
      </c>
      <c r="D5394" s="35" t="str">
        <f t="shared" si="170"/>
        <v>381100 - PLD Decommissioning</v>
      </c>
      <c r="E5394" s="110">
        <v>38</v>
      </c>
    </row>
    <row r="5395" spans="1:5">
      <c r="A5395" s="58">
        <v>389950</v>
      </c>
      <c r="B5395" s="58" t="str">
        <f t="shared" si="169"/>
        <v>AG389950</v>
      </c>
      <c r="C5395" s="35" t="s">
        <v>20751</v>
      </c>
      <c r="D5395" s="35" t="str">
        <f t="shared" si="170"/>
        <v>389950 - GASB34PLD_5695</v>
      </c>
      <c r="E5395" s="58">
        <v>38</v>
      </c>
    </row>
    <row r="5396" spans="1:5">
      <c r="A5396" s="58">
        <v>389951</v>
      </c>
      <c r="B5396" s="58" t="str">
        <f t="shared" si="169"/>
        <v>AG389951</v>
      </c>
      <c r="C5396" s="35" t="s">
        <v>20752</v>
      </c>
      <c r="D5396" s="35" t="str">
        <f t="shared" si="170"/>
        <v>389951 - GASB34PLD_3695</v>
      </c>
      <c r="E5396" s="58">
        <v>38</v>
      </c>
    </row>
    <row r="5397" spans="1:5">
      <c r="A5397" s="58">
        <v>389953</v>
      </c>
      <c r="B5397" s="58" t="str">
        <f t="shared" si="169"/>
        <v>AG389953</v>
      </c>
      <c r="C5397" s="35" t="s">
        <v>20753</v>
      </c>
      <c r="D5397" s="35" t="str">
        <f t="shared" si="170"/>
        <v>389953 - GASB 34 PLD Grant Fund 2109</v>
      </c>
      <c r="E5397" s="58">
        <v>38</v>
      </c>
    </row>
    <row r="5398" spans="1:5">
      <c r="A5398" s="58">
        <v>390010</v>
      </c>
      <c r="B5398" s="58" t="str">
        <f t="shared" si="169"/>
        <v>AG390010</v>
      </c>
      <c r="C5398" s="35" t="s">
        <v>20754</v>
      </c>
      <c r="D5398" s="35" t="str">
        <f t="shared" si="170"/>
        <v>390010 - General Administration And Program Development</v>
      </c>
      <c r="E5398" s="110">
        <v>39</v>
      </c>
    </row>
    <row r="5399" spans="1:5">
      <c r="A5399" s="58">
        <v>390070</v>
      </c>
      <c r="B5399" s="58" t="str">
        <f t="shared" si="169"/>
        <v>AG390070</v>
      </c>
      <c r="C5399" s="35" t="s">
        <v>20755</v>
      </c>
      <c r="D5399" s="35" t="str">
        <f t="shared" si="170"/>
        <v>390070 - Youth Crime Information System (Y.C.I.S.)</v>
      </c>
      <c r="E5399" s="110">
        <v>39</v>
      </c>
    </row>
    <row r="5400" spans="1:5">
      <c r="A5400" s="58">
        <v>390160</v>
      </c>
      <c r="B5400" s="58" t="str">
        <f t="shared" si="169"/>
        <v>AG390160</v>
      </c>
      <c r="C5400" s="35" t="s">
        <v>20756</v>
      </c>
      <c r="D5400" s="35" t="str">
        <f t="shared" si="170"/>
        <v>390160 - District Operations _ North</v>
      </c>
      <c r="E5400" s="110">
        <v>39</v>
      </c>
    </row>
    <row r="5401" spans="1:5">
      <c r="A5401" s="58">
        <v>390460</v>
      </c>
      <c r="B5401" s="58" t="str">
        <f t="shared" si="169"/>
        <v>AG390460</v>
      </c>
      <c r="C5401" s="35" t="s">
        <v>20757</v>
      </c>
      <c r="D5401" s="35" t="str">
        <f t="shared" si="170"/>
        <v>390460 - District Operations _ West</v>
      </c>
      <c r="E5401" s="110">
        <v>39</v>
      </c>
    </row>
    <row r="5402" spans="1:5">
      <c r="A5402" s="58">
        <v>390530</v>
      </c>
      <c r="B5402" s="58" t="str">
        <f t="shared" si="169"/>
        <v>AG390530</v>
      </c>
      <c r="C5402" s="35" t="s">
        <v>20758</v>
      </c>
      <c r="D5402" s="35" t="str">
        <f t="shared" si="170"/>
        <v>390530 - Gift Catalogue Donations</v>
      </c>
      <c r="E5402" s="110">
        <v>39</v>
      </c>
    </row>
    <row r="5403" spans="1:5">
      <c r="A5403" s="58">
        <v>390540</v>
      </c>
      <c r="B5403" s="58" t="str">
        <f t="shared" si="169"/>
        <v>AG390540</v>
      </c>
      <c r="C5403" s="35" t="s">
        <v>7148</v>
      </c>
      <c r="D5403" s="35" t="str">
        <f t="shared" si="170"/>
        <v>390540 - Mayor's Summer Basketball</v>
      </c>
      <c r="E5403" s="110">
        <v>39</v>
      </c>
    </row>
    <row r="5404" spans="1:5">
      <c r="A5404" s="58">
        <v>390550</v>
      </c>
      <c r="B5404" s="58" t="str">
        <f t="shared" si="169"/>
        <v>AG390550</v>
      </c>
      <c r="C5404" s="35" t="s">
        <v>20759</v>
      </c>
      <c r="D5404" s="35" t="str">
        <f t="shared" si="170"/>
        <v>390550 - Kellogg L.E.S.S. Grant 6_94</v>
      </c>
      <c r="E5404" s="110">
        <v>39</v>
      </c>
    </row>
    <row r="5405" spans="1:5">
      <c r="A5405" s="58">
        <v>390590</v>
      </c>
      <c r="B5405" s="58" t="str">
        <f t="shared" si="169"/>
        <v>AG390590</v>
      </c>
      <c r="C5405" s="35" t="s">
        <v>20760</v>
      </c>
      <c r="D5405" s="35" t="str">
        <f t="shared" si="170"/>
        <v>390590 - City Arts Grant Program</v>
      </c>
      <c r="E5405" s="110">
        <v>39</v>
      </c>
    </row>
    <row r="5406" spans="1:5">
      <c r="A5406" s="58">
        <v>390640</v>
      </c>
      <c r="B5406" s="58" t="str">
        <f t="shared" si="169"/>
        <v>AG390640</v>
      </c>
      <c r="C5406" s="35" t="s">
        <v>20761</v>
      </c>
      <c r="D5406" s="35" t="str">
        <f t="shared" si="170"/>
        <v>390640 - Senior Center Staffing 9_97</v>
      </c>
      <c r="E5406" s="110">
        <v>39</v>
      </c>
    </row>
    <row r="5407" spans="1:5">
      <c r="A5407" s="58">
        <v>390660</v>
      </c>
      <c r="B5407" s="58" t="str">
        <f t="shared" si="169"/>
        <v>AG390660</v>
      </c>
      <c r="C5407" s="35" t="s">
        <v>20762</v>
      </c>
      <c r="D5407" s="35" t="str">
        <f t="shared" si="170"/>
        <v>390660 - Senior Center Staffing 9_98</v>
      </c>
      <c r="E5407" s="110">
        <v>39</v>
      </c>
    </row>
    <row r="5408" spans="1:5">
      <c r="A5408" s="58">
        <v>390680</v>
      </c>
      <c r="B5408" s="58" t="str">
        <f t="shared" si="169"/>
        <v>AG390680</v>
      </c>
      <c r="C5408" s="35" t="s">
        <v>20763</v>
      </c>
      <c r="D5408" s="35" t="str">
        <f t="shared" si="170"/>
        <v>390680 - Adult Day Care 9_96</v>
      </c>
      <c r="E5408" s="110">
        <v>39</v>
      </c>
    </row>
    <row r="5409" spans="1:5">
      <c r="A5409" s="58">
        <v>390700</v>
      </c>
      <c r="B5409" s="58" t="str">
        <f t="shared" si="169"/>
        <v>AG390700</v>
      </c>
      <c r="C5409" s="35" t="s">
        <v>20764</v>
      </c>
      <c r="D5409" s="35" t="str">
        <f t="shared" si="170"/>
        <v>390700 - Adult Day Care 9_97</v>
      </c>
      <c r="E5409" s="110">
        <v>39</v>
      </c>
    </row>
    <row r="5410" spans="1:5">
      <c r="A5410" s="58">
        <v>390720</v>
      </c>
      <c r="B5410" s="58" t="str">
        <f t="shared" si="169"/>
        <v>AG390720</v>
      </c>
      <c r="C5410" s="35" t="s">
        <v>20765</v>
      </c>
      <c r="D5410" s="35" t="str">
        <f t="shared" si="170"/>
        <v>390720 - Adult Day Care 9_98</v>
      </c>
      <c r="E5410" s="110">
        <v>39</v>
      </c>
    </row>
    <row r="5411" spans="1:5">
      <c r="A5411" s="58">
        <v>390730</v>
      </c>
      <c r="B5411" s="58" t="str">
        <f t="shared" si="169"/>
        <v>AG390730</v>
      </c>
      <c r="C5411" s="35" t="s">
        <v>20766</v>
      </c>
      <c r="D5411" s="35" t="str">
        <f t="shared" si="170"/>
        <v>390730 - Adult Day Care In Kind 9_98</v>
      </c>
      <c r="E5411" s="110">
        <v>39</v>
      </c>
    </row>
    <row r="5412" spans="1:5">
      <c r="A5412" s="58">
        <v>390740</v>
      </c>
      <c r="B5412" s="58" t="str">
        <f t="shared" si="169"/>
        <v>AG390740</v>
      </c>
      <c r="C5412" s="35" t="s">
        <v>20767</v>
      </c>
      <c r="D5412" s="35" t="str">
        <f t="shared" si="170"/>
        <v>390740 - MCA Mini_Grant Administration 9_97</v>
      </c>
      <c r="E5412" s="110">
        <v>39</v>
      </c>
    </row>
    <row r="5413" spans="1:5">
      <c r="A5413" s="58">
        <v>390750</v>
      </c>
      <c r="B5413" s="58" t="str">
        <f t="shared" si="169"/>
        <v>AG390750</v>
      </c>
      <c r="C5413" s="35" t="s">
        <v>20768</v>
      </c>
      <c r="D5413" s="35" t="str">
        <f t="shared" si="170"/>
        <v>390750 - MCA Mini_Grants 9_96</v>
      </c>
      <c r="E5413" s="110">
        <v>39</v>
      </c>
    </row>
    <row r="5414" spans="1:5">
      <c r="A5414" s="58">
        <v>390760</v>
      </c>
      <c r="B5414" s="58" t="str">
        <f t="shared" si="169"/>
        <v>AG390760</v>
      </c>
      <c r="C5414" s="35" t="s">
        <v>20769</v>
      </c>
      <c r="D5414" s="35" t="str">
        <f t="shared" si="170"/>
        <v>390760 - MCA Technical Assistance 9_96</v>
      </c>
      <c r="E5414" s="110">
        <v>39</v>
      </c>
    </row>
    <row r="5415" spans="1:5">
      <c r="A5415" s="58">
        <v>390770</v>
      </c>
      <c r="B5415" s="58" t="str">
        <f t="shared" si="169"/>
        <v>AG390770</v>
      </c>
      <c r="C5415" s="35" t="s">
        <v>20770</v>
      </c>
      <c r="D5415" s="35" t="str">
        <f t="shared" si="170"/>
        <v>390770 - Urban Youth Soccer Initiative</v>
      </c>
      <c r="E5415" s="110">
        <v>39</v>
      </c>
    </row>
    <row r="5416" spans="1:5">
      <c r="A5416" s="58">
        <v>390771</v>
      </c>
      <c r="B5416" s="58" t="str">
        <f t="shared" si="169"/>
        <v>AG390771</v>
      </c>
      <c r="C5416" s="35" t="s">
        <v>20771</v>
      </c>
      <c r="D5416" s="35" t="str">
        <f t="shared" si="170"/>
        <v>390771 - Urban Youth Soccer Initiative Grant</v>
      </c>
      <c r="E5416" s="110">
        <v>39</v>
      </c>
    </row>
    <row r="5417" spans="1:5">
      <c r="A5417" s="58">
        <v>390780</v>
      </c>
      <c r="B5417" s="58" t="str">
        <f t="shared" si="169"/>
        <v>AG390780</v>
      </c>
      <c r="C5417" s="35" t="s">
        <v>20772</v>
      </c>
      <c r="D5417" s="35" t="str">
        <f t="shared" si="170"/>
        <v>390780 - Youth Arts Brigade _ 9_98</v>
      </c>
      <c r="E5417" s="110">
        <v>39</v>
      </c>
    </row>
    <row r="5418" spans="1:5">
      <c r="A5418" s="58">
        <v>390790</v>
      </c>
      <c r="B5418" s="58" t="str">
        <f t="shared" si="169"/>
        <v>AG390790</v>
      </c>
      <c r="C5418" s="35" t="s">
        <v>20773</v>
      </c>
      <c r="D5418" s="35" t="str">
        <f t="shared" si="170"/>
        <v>390790 - Summer Program Career Works _ Recreation</v>
      </c>
      <c r="E5418" s="110">
        <v>39</v>
      </c>
    </row>
    <row r="5419" spans="1:5">
      <c r="A5419" s="58">
        <v>390800</v>
      </c>
      <c r="B5419" s="58" t="str">
        <f t="shared" si="169"/>
        <v>AG390800</v>
      </c>
      <c r="C5419" s="35" t="s">
        <v>20774</v>
      </c>
      <c r="D5419" s="35" t="str">
        <f t="shared" si="170"/>
        <v>390800 - Project Rap 9_98</v>
      </c>
      <c r="E5419" s="110">
        <v>39</v>
      </c>
    </row>
    <row r="5420" spans="1:5">
      <c r="A5420" s="58">
        <v>390810</v>
      </c>
      <c r="B5420" s="58" t="str">
        <f t="shared" si="169"/>
        <v>AG390810</v>
      </c>
      <c r="C5420" s="35" t="s">
        <v>20775</v>
      </c>
      <c r="D5420" s="35" t="str">
        <f t="shared" si="170"/>
        <v>390810 - Project Rap _ In Kind 9_98</v>
      </c>
      <c r="E5420" s="110">
        <v>39</v>
      </c>
    </row>
    <row r="5421" spans="1:5">
      <c r="A5421" s="58">
        <v>390820</v>
      </c>
      <c r="B5421" s="58" t="str">
        <f t="shared" si="169"/>
        <v>AG390820</v>
      </c>
      <c r="C5421" s="35" t="s">
        <v>20776</v>
      </c>
      <c r="D5421" s="35" t="str">
        <f t="shared" si="170"/>
        <v>390820 - Summer Basketball _ Donated</v>
      </c>
      <c r="E5421" s="110">
        <v>39</v>
      </c>
    </row>
    <row r="5422" spans="1:5">
      <c r="A5422" s="58">
        <v>390830</v>
      </c>
      <c r="B5422" s="58" t="str">
        <f t="shared" si="169"/>
        <v>AG390830</v>
      </c>
      <c r="C5422" s="35" t="s">
        <v>20777</v>
      </c>
      <c r="D5422" s="35" t="str">
        <f t="shared" si="170"/>
        <v>390830 - United States Youth Games _ Donated</v>
      </c>
      <c r="E5422" s="110">
        <v>39</v>
      </c>
    </row>
    <row r="5423" spans="1:5">
      <c r="A5423" s="58">
        <v>390840</v>
      </c>
      <c r="B5423" s="58" t="str">
        <f t="shared" si="169"/>
        <v>AG390840</v>
      </c>
      <c r="C5423" s="35" t="s">
        <v>20778</v>
      </c>
      <c r="D5423" s="35" t="str">
        <f t="shared" si="170"/>
        <v>390840 - Handicapped Center _ Donations</v>
      </c>
      <c r="E5423" s="110">
        <v>39</v>
      </c>
    </row>
    <row r="5424" spans="1:5">
      <c r="A5424" s="58">
        <v>390850</v>
      </c>
      <c r="B5424" s="58" t="str">
        <f t="shared" si="169"/>
        <v>AG390850</v>
      </c>
      <c r="C5424" s="35" t="s">
        <v>20779</v>
      </c>
      <c r="D5424" s="35" t="str">
        <f t="shared" si="170"/>
        <v>390850 - Leisure Ed Program _ Skillman Grant</v>
      </c>
      <c r="E5424" s="110">
        <v>39</v>
      </c>
    </row>
    <row r="5425" spans="1:5">
      <c r="A5425" s="58">
        <v>390870</v>
      </c>
      <c r="B5425" s="58" t="str">
        <f t="shared" si="169"/>
        <v>AG390870</v>
      </c>
      <c r="C5425" s="35" t="s">
        <v>20780</v>
      </c>
      <c r="D5425" s="35" t="str">
        <f t="shared" si="170"/>
        <v>390870 - Recreation Facilities Enhancement N7.1 Emp. Zone</v>
      </c>
      <c r="E5425" s="110">
        <v>39</v>
      </c>
    </row>
    <row r="5426" spans="1:5">
      <c r="A5426" s="58">
        <v>390900</v>
      </c>
      <c r="B5426" s="58" t="str">
        <f t="shared" si="169"/>
        <v>AG390900</v>
      </c>
      <c r="C5426" s="35" t="s">
        <v>20781</v>
      </c>
      <c r="D5426" s="35" t="str">
        <f t="shared" si="170"/>
        <v>390900 - Arts Access N7.4</v>
      </c>
      <c r="E5426" s="110">
        <v>39</v>
      </c>
    </row>
    <row r="5427" spans="1:5">
      <c r="A5427" s="58">
        <v>390910</v>
      </c>
      <c r="B5427" s="58" t="str">
        <f t="shared" si="169"/>
        <v>AG390910</v>
      </c>
      <c r="C5427" s="35" t="s">
        <v>20782</v>
      </c>
      <c r="D5427" s="35" t="str">
        <f t="shared" si="170"/>
        <v>390910 - Sch As The Hrt Of The Com _ Emp. Zone</v>
      </c>
      <c r="E5427" s="110">
        <v>39</v>
      </c>
    </row>
    <row r="5428" spans="1:5">
      <c r="A5428" s="58">
        <v>390960</v>
      </c>
      <c r="B5428" s="58" t="str">
        <f t="shared" si="169"/>
        <v>AG390960</v>
      </c>
      <c r="C5428" s="35" t="s">
        <v>20783</v>
      </c>
      <c r="D5428" s="35" t="str">
        <f t="shared" si="170"/>
        <v>390960 - Skillman Management Information System</v>
      </c>
      <c r="E5428" s="110">
        <v>39</v>
      </c>
    </row>
    <row r="5429" spans="1:5">
      <c r="A5429" s="58">
        <v>390980</v>
      </c>
      <c r="B5429" s="58" t="str">
        <f t="shared" si="169"/>
        <v>AG390980</v>
      </c>
      <c r="C5429" s="35" t="s">
        <v>20784</v>
      </c>
      <c r="D5429" s="35" t="str">
        <f t="shared" si="170"/>
        <v>390980 - Community Services Bldg Maintenance &amp; Projects</v>
      </c>
      <c r="E5429" s="110">
        <v>39</v>
      </c>
    </row>
    <row r="5430" spans="1:5">
      <c r="A5430" s="58">
        <v>390985</v>
      </c>
      <c r="B5430" s="58" t="str">
        <f t="shared" si="169"/>
        <v>AG390985</v>
      </c>
      <c r="C5430" s="35" t="s">
        <v>20785</v>
      </c>
      <c r="D5430" s="35" t="str">
        <f t="shared" si="170"/>
        <v>390985 - Recapitalization Project</v>
      </c>
      <c r="E5430" s="110">
        <v>39</v>
      </c>
    </row>
    <row r="5431" spans="1:5">
      <c r="A5431" s="58">
        <v>391010</v>
      </c>
      <c r="B5431" s="58" t="str">
        <f t="shared" si="169"/>
        <v>AG391010</v>
      </c>
      <c r="C5431" s="35" t="s">
        <v>20786</v>
      </c>
      <c r="D5431" s="35" t="str">
        <f t="shared" si="170"/>
        <v>391010 - Equipment Repair</v>
      </c>
      <c r="E5431" s="110">
        <v>39</v>
      </c>
    </row>
    <row r="5432" spans="1:5">
      <c r="A5432" s="58">
        <v>391020</v>
      </c>
      <c r="B5432" s="58" t="str">
        <f t="shared" si="169"/>
        <v>AG391020</v>
      </c>
      <c r="C5432" s="35" t="s">
        <v>20787</v>
      </c>
      <c r="D5432" s="35" t="str">
        <f t="shared" si="170"/>
        <v>391020 - Forestry</v>
      </c>
      <c r="E5432" s="110">
        <v>39</v>
      </c>
    </row>
    <row r="5433" spans="1:5">
      <c r="A5433" s="58">
        <v>391090</v>
      </c>
      <c r="B5433" s="58" t="str">
        <f t="shared" si="169"/>
        <v>AG391090</v>
      </c>
      <c r="C5433" s="35" t="s">
        <v>6882</v>
      </c>
      <c r="D5433" s="35" t="str">
        <f t="shared" si="170"/>
        <v>391090 - Forestry Nature Study</v>
      </c>
      <c r="E5433" s="110">
        <v>39</v>
      </c>
    </row>
    <row r="5434" spans="1:5">
      <c r="A5434" s="58">
        <v>391100</v>
      </c>
      <c r="B5434" s="58" t="str">
        <f t="shared" si="169"/>
        <v>AG391100</v>
      </c>
      <c r="C5434" s="35" t="s">
        <v>6998</v>
      </c>
      <c r="D5434" s="35" t="str">
        <f t="shared" si="170"/>
        <v>391100 - Christmas Carnival</v>
      </c>
      <c r="E5434" s="110">
        <v>39</v>
      </c>
    </row>
    <row r="5435" spans="1:5">
      <c r="A5435" s="58">
        <v>391110</v>
      </c>
      <c r="B5435" s="58" t="str">
        <f t="shared" si="169"/>
        <v>AG391110</v>
      </c>
      <c r="C5435" s="35" t="s">
        <v>20788</v>
      </c>
      <c r="D5435" s="35" t="str">
        <f t="shared" si="170"/>
        <v>391110 - Belle Isle &amp; Riverfront Parks Admin.</v>
      </c>
      <c r="E5435" s="110">
        <v>39</v>
      </c>
    </row>
    <row r="5436" spans="1:5">
      <c r="A5436" s="58">
        <v>391111</v>
      </c>
      <c r="B5436" s="58" t="str">
        <f t="shared" si="169"/>
        <v>AG391111</v>
      </c>
      <c r="C5436" s="35" t="s">
        <v>20789</v>
      </c>
      <c r="D5436" s="35" t="str">
        <f t="shared" si="170"/>
        <v>391111 - Grants-Detroit Recreation Dept.</v>
      </c>
      <c r="E5436" s="110">
        <v>39</v>
      </c>
    </row>
    <row r="5437" spans="1:5">
      <c r="A5437" s="58">
        <v>391115</v>
      </c>
      <c r="B5437" s="58" t="str">
        <f t="shared" si="169"/>
        <v>AG391115</v>
      </c>
      <c r="C5437" s="35" t="s">
        <v>20790</v>
      </c>
      <c r="D5437" s="35" t="str">
        <f t="shared" si="170"/>
        <v>391115 - Memorial &amp; Statue Maintenance &amp; Restoration</v>
      </c>
      <c r="E5437" s="110">
        <v>39</v>
      </c>
    </row>
    <row r="5438" spans="1:5">
      <c r="A5438" s="58">
        <v>391121</v>
      </c>
      <c r="B5438" s="58" t="str">
        <f t="shared" si="169"/>
        <v>AG391121</v>
      </c>
      <c r="C5438" s="35" t="s">
        <v>8936</v>
      </c>
      <c r="D5438" s="35" t="str">
        <f t="shared" si="170"/>
        <v>391121 - Henderson Marina Renovations Grant</v>
      </c>
      <c r="E5438" s="110">
        <v>39</v>
      </c>
    </row>
    <row r="5439" spans="1:5">
      <c r="A5439" s="58">
        <v>391123</v>
      </c>
      <c r="B5439" s="58" t="str">
        <f t="shared" si="169"/>
        <v>AG391123</v>
      </c>
      <c r="C5439" s="35" t="s">
        <v>20791</v>
      </c>
      <c r="D5439" s="35" t="str">
        <f t="shared" si="170"/>
        <v>391123 - Henderson Marina ll</v>
      </c>
      <c r="E5439" s="110">
        <v>39</v>
      </c>
    </row>
    <row r="5440" spans="1:5">
      <c r="A5440" s="58">
        <v>391240</v>
      </c>
      <c r="B5440" s="58" t="str">
        <f t="shared" si="169"/>
        <v>AG391240</v>
      </c>
      <c r="C5440" s="35" t="s">
        <v>20792</v>
      </c>
      <c r="D5440" s="35" t="str">
        <f t="shared" si="170"/>
        <v>391240 - Belle Isle _ Floriculture</v>
      </c>
      <c r="E5440" s="110">
        <v>39</v>
      </c>
    </row>
    <row r="5441" spans="1:5">
      <c r="A5441" s="58">
        <v>391380</v>
      </c>
      <c r="B5441" s="58" t="str">
        <f t="shared" si="169"/>
        <v>AG391380</v>
      </c>
      <c r="C5441" s="35" t="s">
        <v>20793</v>
      </c>
      <c r="D5441" s="35" t="str">
        <f t="shared" si="170"/>
        <v>391380 - Belle Isle Capital Improvements _ 96</v>
      </c>
      <c r="E5441" s="110">
        <v>39</v>
      </c>
    </row>
    <row r="5442" spans="1:5">
      <c r="A5442" s="58">
        <v>391390</v>
      </c>
      <c r="B5442" s="58" t="str">
        <f t="shared" si="169"/>
        <v>AG391390</v>
      </c>
      <c r="C5442" s="35" t="s">
        <v>20794</v>
      </c>
      <c r="D5442" s="35" t="str">
        <f t="shared" si="170"/>
        <v>391390 - Rogell Drain Stabilization _ County</v>
      </c>
      <c r="E5442" s="110">
        <v>39</v>
      </c>
    </row>
    <row r="5443" spans="1:5">
      <c r="A5443" s="58">
        <v>391400</v>
      </c>
      <c r="B5443" s="58" t="str">
        <f t="shared" si="169"/>
        <v>AG391400</v>
      </c>
      <c r="C5443" s="35" t="s">
        <v>20795</v>
      </c>
      <c r="D5443" s="35" t="str">
        <f t="shared" si="170"/>
        <v>391400 - Capital Operations</v>
      </c>
      <c r="E5443" s="110">
        <v>39</v>
      </c>
    </row>
    <row r="5444" spans="1:5">
      <c r="A5444" s="58">
        <v>391403</v>
      </c>
      <c r="B5444" s="58" t="str">
        <f t="shared" si="169"/>
        <v>AG391403</v>
      </c>
      <c r="C5444" s="35" t="s">
        <v>20796</v>
      </c>
      <c r="D5444" s="35" t="str">
        <f t="shared" si="170"/>
        <v>391403 - GO Bonds Capital Operations 08_09</v>
      </c>
      <c r="E5444" s="110">
        <v>39</v>
      </c>
    </row>
    <row r="5445" spans="1:5">
      <c r="A5445" s="58">
        <v>391406</v>
      </c>
      <c r="B5445" s="58" t="str">
        <f t="shared" ref="B5445:B5508" si="171">"AG"&amp;A5445</f>
        <v>AG391406</v>
      </c>
      <c r="C5445" s="35" t="s">
        <v>13057</v>
      </c>
      <c r="D5445" s="35" t="str">
        <f t="shared" ref="D5445:D5508" si="172">A5445&amp;" - "&amp;C5445</f>
        <v>391406 - Recreation Capital 2010</v>
      </c>
      <c r="E5445" s="110">
        <v>39</v>
      </c>
    </row>
    <row r="5446" spans="1:5">
      <c r="A5446" s="58">
        <v>391410</v>
      </c>
      <c r="B5446" s="58" t="str">
        <f t="shared" si="171"/>
        <v>AG391410</v>
      </c>
      <c r="C5446" s="35" t="s">
        <v>20797</v>
      </c>
      <c r="D5446" s="35" t="str">
        <f t="shared" si="172"/>
        <v>391410 - Parks &amp; Landscapes</v>
      </c>
      <c r="E5446" s="110">
        <v>39</v>
      </c>
    </row>
    <row r="5447" spans="1:5">
      <c r="A5447" s="58">
        <v>391420</v>
      </c>
      <c r="B5447" s="58" t="str">
        <f t="shared" si="171"/>
        <v>AG391420</v>
      </c>
      <c r="C5447" s="35" t="s">
        <v>20798</v>
      </c>
      <c r="D5447" s="35" t="str">
        <f t="shared" si="172"/>
        <v>391420 - Belle Isle &amp; Rouge Park</v>
      </c>
      <c r="E5447" s="110">
        <v>39</v>
      </c>
    </row>
    <row r="5448" spans="1:5">
      <c r="A5448" s="58">
        <v>391425</v>
      </c>
      <c r="B5448" s="58" t="str">
        <f t="shared" si="171"/>
        <v>AG391425</v>
      </c>
      <c r="C5448" s="35" t="s">
        <v>20799</v>
      </c>
      <c r="D5448" s="35" t="str">
        <f t="shared" si="172"/>
        <v>391425 - Nature Zoo</v>
      </c>
      <c r="E5448" s="110">
        <v>39</v>
      </c>
    </row>
    <row r="5449" spans="1:5">
      <c r="A5449" s="58">
        <v>391430</v>
      </c>
      <c r="B5449" s="58" t="str">
        <f t="shared" si="171"/>
        <v>AG391430</v>
      </c>
      <c r="C5449" s="35" t="s">
        <v>20800</v>
      </c>
      <c r="D5449" s="35" t="str">
        <f t="shared" si="172"/>
        <v>391430 - Recreation Facility Improvements</v>
      </c>
      <c r="E5449" s="110">
        <v>39</v>
      </c>
    </row>
    <row r="5450" spans="1:5">
      <c r="A5450" s="58">
        <v>391435</v>
      </c>
      <c r="B5450" s="58" t="str">
        <f t="shared" si="171"/>
        <v>AG391435</v>
      </c>
      <c r="C5450" s="35" t="s">
        <v>11292</v>
      </c>
      <c r="D5450" s="35" t="str">
        <f t="shared" si="172"/>
        <v>391435 - New Recreation Facilities</v>
      </c>
      <c r="E5450" s="110">
        <v>39</v>
      </c>
    </row>
    <row r="5451" spans="1:5">
      <c r="A5451" s="58">
        <v>391440</v>
      </c>
      <c r="B5451" s="58" t="str">
        <f t="shared" si="171"/>
        <v>AG391440</v>
      </c>
      <c r="C5451" s="35" t="s">
        <v>20801</v>
      </c>
      <c r="D5451" s="35" t="str">
        <f t="shared" si="172"/>
        <v>391440 - Riverfront Parks _ Capital</v>
      </c>
      <c r="E5451" s="110">
        <v>39</v>
      </c>
    </row>
    <row r="5452" spans="1:5">
      <c r="A5452" s="58">
        <v>391450</v>
      </c>
      <c r="B5452" s="58" t="str">
        <f t="shared" si="171"/>
        <v>AG391450</v>
      </c>
      <c r="C5452" s="35" t="s">
        <v>20802</v>
      </c>
      <c r="D5452" s="35" t="str">
        <f t="shared" si="172"/>
        <v>391450 - Land Acquisition _ Recreation Capital</v>
      </c>
      <c r="E5452" s="110">
        <v>39</v>
      </c>
    </row>
    <row r="5453" spans="1:5">
      <c r="A5453" s="58">
        <v>391460</v>
      </c>
      <c r="B5453" s="58" t="str">
        <f t="shared" si="171"/>
        <v>AG391460</v>
      </c>
      <c r="C5453" s="35" t="s">
        <v>20803</v>
      </c>
      <c r="D5453" s="35" t="str">
        <f t="shared" si="172"/>
        <v>391460 - Regional Facility _ Land Improvement</v>
      </c>
      <c r="E5453" s="110">
        <v>39</v>
      </c>
    </row>
    <row r="5454" spans="1:5">
      <c r="A5454" s="58">
        <v>391470</v>
      </c>
      <c r="B5454" s="58" t="str">
        <f t="shared" si="171"/>
        <v>AG391470</v>
      </c>
      <c r="C5454" s="35" t="s">
        <v>20804</v>
      </c>
      <c r="D5454" s="35" t="str">
        <f t="shared" si="172"/>
        <v>391470 - Rouge Park _ Capital</v>
      </c>
      <c r="E5454" s="110">
        <v>39</v>
      </c>
    </row>
    <row r="5455" spans="1:5">
      <c r="A5455" s="58">
        <v>391480</v>
      </c>
      <c r="B5455" s="58" t="str">
        <f t="shared" si="171"/>
        <v>AG391480</v>
      </c>
      <c r="C5455" s="35" t="s">
        <v>20805</v>
      </c>
      <c r="D5455" s="35" t="str">
        <f t="shared" si="172"/>
        <v>391480 - Eastern Market _ Capital</v>
      </c>
      <c r="E5455" s="110">
        <v>39</v>
      </c>
    </row>
    <row r="5456" spans="1:5">
      <c r="A5456" s="58">
        <v>391490</v>
      </c>
      <c r="B5456" s="58" t="str">
        <f t="shared" si="171"/>
        <v>AG391490</v>
      </c>
      <c r="C5456" s="35" t="s">
        <v>20806</v>
      </c>
      <c r="D5456" s="35" t="str">
        <f t="shared" si="172"/>
        <v>391490 - Belle Isle Piers Fish Habitat _ Local</v>
      </c>
      <c r="E5456" s="110">
        <v>39</v>
      </c>
    </row>
    <row r="5457" spans="1:5">
      <c r="A5457" s="58">
        <v>391510</v>
      </c>
      <c r="B5457" s="58" t="str">
        <f t="shared" si="171"/>
        <v>AG391510</v>
      </c>
      <c r="C5457" s="35" t="s">
        <v>20807</v>
      </c>
      <c r="D5457" s="35" t="str">
        <f t="shared" si="172"/>
        <v>391510 - Rouge Park Improvements _ Local</v>
      </c>
      <c r="E5457" s="110">
        <v>39</v>
      </c>
    </row>
    <row r="5458" spans="1:5">
      <c r="A5458" s="58">
        <v>391550</v>
      </c>
      <c r="B5458" s="58" t="str">
        <f t="shared" si="171"/>
        <v>AG391550</v>
      </c>
      <c r="C5458" s="35" t="s">
        <v>20808</v>
      </c>
      <c r="D5458" s="35" t="str">
        <f t="shared" si="172"/>
        <v>391550 - Reserve Fund _ Approved Ins Claims</v>
      </c>
      <c r="E5458" s="110">
        <v>39</v>
      </c>
    </row>
    <row r="5459" spans="1:5">
      <c r="A5459" s="58">
        <v>391560</v>
      </c>
      <c r="B5459" s="58" t="str">
        <f t="shared" si="171"/>
        <v>AG391560</v>
      </c>
      <c r="C5459" s="35" t="s">
        <v>20809</v>
      </c>
      <c r="D5459" s="35" t="str">
        <f t="shared" si="172"/>
        <v>391560 - Park Improvements_391560</v>
      </c>
      <c r="E5459" s="110">
        <v>39</v>
      </c>
    </row>
    <row r="5460" spans="1:5">
      <c r="A5460" s="58">
        <v>391570</v>
      </c>
      <c r="B5460" s="58" t="str">
        <f t="shared" si="171"/>
        <v>AG391570</v>
      </c>
      <c r="C5460" s="35" t="s">
        <v>20810</v>
      </c>
      <c r="D5460" s="35" t="str">
        <f t="shared" si="172"/>
        <v>391570 - Belle Isle Water Mains</v>
      </c>
      <c r="E5460" s="110">
        <v>39</v>
      </c>
    </row>
    <row r="5461" spans="1:5">
      <c r="A5461" s="58">
        <v>391590</v>
      </c>
      <c r="B5461" s="58" t="str">
        <f t="shared" si="171"/>
        <v>AG391590</v>
      </c>
      <c r="C5461" s="35" t="s">
        <v>20811</v>
      </c>
      <c r="D5461" s="35" t="str">
        <f t="shared" si="172"/>
        <v>391590 - Chene Park Development State</v>
      </c>
      <c r="E5461" s="110">
        <v>39</v>
      </c>
    </row>
    <row r="5462" spans="1:5">
      <c r="A5462" s="58">
        <v>391600</v>
      </c>
      <c r="B5462" s="58" t="str">
        <f t="shared" si="171"/>
        <v>AG391600</v>
      </c>
      <c r="C5462" s="35" t="s">
        <v>20812</v>
      </c>
      <c r="D5462" s="35" t="str">
        <f t="shared" si="172"/>
        <v>391600 - St. Aubin Park _Uw_87</v>
      </c>
      <c r="E5462" s="110">
        <v>39</v>
      </c>
    </row>
    <row r="5463" spans="1:5">
      <c r="A5463" s="58">
        <v>391710</v>
      </c>
      <c r="B5463" s="58" t="str">
        <f t="shared" si="171"/>
        <v>AG391710</v>
      </c>
      <c r="C5463" s="35" t="s">
        <v>8482</v>
      </c>
      <c r="D5463" s="35" t="str">
        <f t="shared" si="172"/>
        <v>391710 - Recreation Land Sales</v>
      </c>
      <c r="E5463" s="110">
        <v>39</v>
      </c>
    </row>
    <row r="5464" spans="1:5">
      <c r="A5464" s="58">
        <v>391740</v>
      </c>
      <c r="B5464" s="58" t="str">
        <f t="shared" si="171"/>
        <v>AG391740</v>
      </c>
      <c r="C5464" s="35" t="s">
        <v>20813</v>
      </c>
      <c r="D5464" s="35" t="str">
        <f t="shared" si="172"/>
        <v>391740 - Brewer _ Crowell Centers 12_91</v>
      </c>
      <c r="E5464" s="110">
        <v>39</v>
      </c>
    </row>
    <row r="5465" spans="1:5">
      <c r="A5465" s="58">
        <v>391760</v>
      </c>
      <c r="B5465" s="58" t="str">
        <f t="shared" si="171"/>
        <v>AG391760</v>
      </c>
      <c r="C5465" s="35" t="s">
        <v>20814</v>
      </c>
      <c r="D5465" s="35" t="str">
        <f t="shared" si="172"/>
        <v>391760 - Mt. Elliot Park Phase Ii 12_93</v>
      </c>
      <c r="E5465" s="110">
        <v>39</v>
      </c>
    </row>
    <row r="5466" spans="1:5">
      <c r="A5466" s="58">
        <v>391770</v>
      </c>
      <c r="B5466" s="58" t="str">
        <f t="shared" si="171"/>
        <v>AG391770</v>
      </c>
      <c r="C5466" s="35" t="s">
        <v>20815</v>
      </c>
      <c r="D5466" s="35" t="str">
        <f t="shared" si="172"/>
        <v>391770 - Belle Isle Water Main Iii 12_93</v>
      </c>
      <c r="E5466" s="110">
        <v>39</v>
      </c>
    </row>
    <row r="5467" spans="1:5">
      <c r="A5467" s="58">
        <v>391780</v>
      </c>
      <c r="B5467" s="58" t="str">
        <f t="shared" si="171"/>
        <v>AG391780</v>
      </c>
      <c r="C5467" s="35" t="s">
        <v>20816</v>
      </c>
      <c r="D5467" s="35" t="str">
        <f t="shared" si="172"/>
        <v>391780 - Brennan Pool Renovation 12_93</v>
      </c>
      <c r="E5467" s="110">
        <v>39</v>
      </c>
    </row>
    <row r="5468" spans="1:5">
      <c r="A5468" s="58">
        <v>391790</v>
      </c>
      <c r="B5468" s="58" t="str">
        <f t="shared" si="171"/>
        <v>AG391790</v>
      </c>
      <c r="C5468" s="35" t="s">
        <v>20817</v>
      </c>
      <c r="D5468" s="35" t="str">
        <f t="shared" si="172"/>
        <v>391790 - Lake Francis 1992 Mnrtf</v>
      </c>
      <c r="E5468" s="110">
        <v>39</v>
      </c>
    </row>
    <row r="5469" spans="1:5">
      <c r="A5469" s="58">
        <v>391800</v>
      </c>
      <c r="B5469" s="58" t="str">
        <f t="shared" si="171"/>
        <v>AG391800</v>
      </c>
      <c r="C5469" s="35" t="s">
        <v>20818</v>
      </c>
      <c r="D5469" s="35" t="str">
        <f t="shared" si="172"/>
        <v>391800 - Picnic Area Access Improvements _ State</v>
      </c>
      <c r="E5469" s="110">
        <v>39</v>
      </c>
    </row>
    <row r="5470" spans="1:5">
      <c r="A5470" s="58">
        <v>391810</v>
      </c>
      <c r="B5470" s="58" t="str">
        <f t="shared" si="171"/>
        <v>AG391810</v>
      </c>
      <c r="C5470" s="35" t="s">
        <v>20819</v>
      </c>
      <c r="D5470" s="35" t="str">
        <f t="shared" si="172"/>
        <v>391810 - Renovation Hard Surface Courts</v>
      </c>
      <c r="E5470" s="110">
        <v>39</v>
      </c>
    </row>
    <row r="5471" spans="1:5">
      <c r="A5471" s="58">
        <v>391830</v>
      </c>
      <c r="B5471" s="58" t="str">
        <f t="shared" si="171"/>
        <v>AG391830</v>
      </c>
      <c r="C5471" s="35" t="s">
        <v>7669</v>
      </c>
      <c r="D5471" s="35" t="str">
        <f t="shared" si="172"/>
        <v>391830 - Landscaping of Medians</v>
      </c>
      <c r="E5471" s="110">
        <v>39</v>
      </c>
    </row>
    <row r="5472" spans="1:5">
      <c r="A5472" s="58">
        <v>391840</v>
      </c>
      <c r="B5472" s="58" t="str">
        <f t="shared" si="171"/>
        <v>AG391840</v>
      </c>
      <c r="C5472" s="35" t="s">
        <v>20820</v>
      </c>
      <c r="D5472" s="35" t="str">
        <f t="shared" si="172"/>
        <v>391840 - Street Landscaping _ W. Grand Boulevard</v>
      </c>
      <c r="E5472" s="110">
        <v>39</v>
      </c>
    </row>
    <row r="5473" spans="1:5">
      <c r="A5473" s="58">
        <v>391850</v>
      </c>
      <c r="B5473" s="58" t="str">
        <f t="shared" si="171"/>
        <v>AG391850</v>
      </c>
      <c r="C5473" s="35" t="s">
        <v>7128</v>
      </c>
      <c r="D5473" s="35" t="str">
        <f t="shared" si="172"/>
        <v>391850 - Belle Isle Canal Phase II</v>
      </c>
      <c r="E5473" s="110">
        <v>39</v>
      </c>
    </row>
    <row r="5474" spans="1:5">
      <c r="A5474" s="58">
        <v>391860</v>
      </c>
      <c r="B5474" s="58" t="str">
        <f t="shared" si="171"/>
        <v>AG391860</v>
      </c>
      <c r="C5474" s="35" t="s">
        <v>20821</v>
      </c>
      <c r="D5474" s="35" t="str">
        <f t="shared" si="172"/>
        <v>391860 - Belle Isle Canal Phase II _ Local</v>
      </c>
      <c r="E5474" s="110">
        <v>39</v>
      </c>
    </row>
    <row r="5475" spans="1:5">
      <c r="A5475" s="58">
        <v>391870</v>
      </c>
      <c r="B5475" s="58" t="str">
        <f t="shared" si="171"/>
        <v>AG391870</v>
      </c>
      <c r="C5475" s="35" t="s">
        <v>20822</v>
      </c>
      <c r="D5475" s="35" t="str">
        <f t="shared" si="172"/>
        <v>391870 - Grand Circus Park Improvement</v>
      </c>
      <c r="E5475" s="110">
        <v>39</v>
      </c>
    </row>
    <row r="5476" spans="1:5">
      <c r="A5476" s="58">
        <v>391880</v>
      </c>
      <c r="B5476" s="58" t="str">
        <f t="shared" si="171"/>
        <v>AG391880</v>
      </c>
      <c r="C5476" s="35" t="s">
        <v>7687</v>
      </c>
      <c r="D5476" s="35" t="str">
        <f t="shared" si="172"/>
        <v>391880 - Rouge Park Improvements</v>
      </c>
      <c r="E5476" s="110">
        <v>39</v>
      </c>
    </row>
    <row r="5477" spans="1:5">
      <c r="A5477" s="58">
        <v>391890</v>
      </c>
      <c r="B5477" s="58" t="str">
        <f t="shared" si="171"/>
        <v>AG391890</v>
      </c>
      <c r="C5477" s="35" t="s">
        <v>7578</v>
      </c>
      <c r="D5477" s="35" t="str">
        <f t="shared" si="172"/>
        <v>391890 - Eliza Howell Park</v>
      </c>
      <c r="E5477" s="110">
        <v>39</v>
      </c>
    </row>
    <row r="5478" spans="1:5">
      <c r="A5478" s="58">
        <v>391900</v>
      </c>
      <c r="B5478" s="58" t="str">
        <f t="shared" si="171"/>
        <v>AG391900</v>
      </c>
      <c r="C5478" s="35" t="s">
        <v>20823</v>
      </c>
      <c r="D5478" s="35" t="str">
        <f t="shared" si="172"/>
        <v>391900 - Riverside Park Extension</v>
      </c>
      <c r="E5478" s="110">
        <v>39</v>
      </c>
    </row>
    <row r="5479" spans="1:5">
      <c r="A5479" s="58">
        <v>391910</v>
      </c>
      <c r="B5479" s="58" t="str">
        <f t="shared" si="171"/>
        <v>AG391910</v>
      </c>
      <c r="C5479" s="35" t="s">
        <v>20824</v>
      </c>
      <c r="D5479" s="35" t="str">
        <f t="shared" si="172"/>
        <v>391910 - Linked Riverfront Parks _ State</v>
      </c>
      <c r="E5479" s="110">
        <v>39</v>
      </c>
    </row>
    <row r="5480" spans="1:5">
      <c r="A5480" s="58">
        <v>391920</v>
      </c>
      <c r="B5480" s="58" t="str">
        <f t="shared" si="171"/>
        <v>AG391920</v>
      </c>
      <c r="C5480" s="35" t="s">
        <v>20825</v>
      </c>
      <c r="D5480" s="35" t="str">
        <f t="shared" si="172"/>
        <v>391920 - Riverside Park _ DNR</v>
      </c>
      <c r="E5480" s="110">
        <v>39</v>
      </c>
    </row>
    <row r="5481" spans="1:5">
      <c r="A5481" s="58">
        <v>391930</v>
      </c>
      <c r="B5481" s="58" t="str">
        <f t="shared" si="171"/>
        <v>AG391930</v>
      </c>
      <c r="C5481" s="35" t="s">
        <v>7479</v>
      </c>
      <c r="D5481" s="35" t="str">
        <f t="shared" si="172"/>
        <v>391930 - Grand Circus Park Renovation</v>
      </c>
      <c r="E5481" s="110">
        <v>39</v>
      </c>
    </row>
    <row r="5482" spans="1:5">
      <c r="A5482" s="58">
        <v>391970</v>
      </c>
      <c r="B5482" s="58" t="str">
        <f t="shared" si="171"/>
        <v>AG391970</v>
      </c>
      <c r="C5482" s="35" t="s">
        <v>20826</v>
      </c>
      <c r="D5482" s="35" t="str">
        <f t="shared" si="172"/>
        <v>391970 - Capital Reinvestment_Facility</v>
      </c>
      <c r="E5482" s="110">
        <v>39</v>
      </c>
    </row>
    <row r="5483" spans="1:5">
      <c r="A5483" s="58">
        <v>392000</v>
      </c>
      <c r="B5483" s="58" t="str">
        <f t="shared" si="171"/>
        <v>AG392000</v>
      </c>
      <c r="C5483" s="35" t="s">
        <v>20827</v>
      </c>
      <c r="D5483" s="35" t="str">
        <f t="shared" si="172"/>
        <v>392000 - Recr. Facility Improvement</v>
      </c>
      <c r="E5483" s="110">
        <v>39</v>
      </c>
    </row>
    <row r="5484" spans="1:5">
      <c r="A5484" s="58">
        <v>392090</v>
      </c>
      <c r="B5484" s="58" t="str">
        <f t="shared" si="171"/>
        <v>AG392090</v>
      </c>
      <c r="C5484" s="35" t="s">
        <v>20828</v>
      </c>
      <c r="D5484" s="35" t="str">
        <f t="shared" si="172"/>
        <v>392090 - Recr Fac Imprvmnt_Bond (90A)</v>
      </c>
      <c r="E5484" s="110">
        <v>39</v>
      </c>
    </row>
    <row r="5485" spans="1:5">
      <c r="A5485" s="58">
        <v>392130</v>
      </c>
      <c r="B5485" s="58" t="str">
        <f t="shared" si="171"/>
        <v>AG392130</v>
      </c>
      <c r="C5485" s="35" t="s">
        <v>20829</v>
      </c>
      <c r="D5485" s="35" t="str">
        <f t="shared" si="172"/>
        <v>392130 - Park And Landscape 91</v>
      </c>
      <c r="E5485" s="110">
        <v>39</v>
      </c>
    </row>
    <row r="5486" spans="1:5">
      <c r="A5486" s="58">
        <v>392160</v>
      </c>
      <c r="B5486" s="58" t="str">
        <f t="shared" si="171"/>
        <v>AG392160</v>
      </c>
      <c r="C5486" s="35" t="s">
        <v>20830</v>
      </c>
      <c r="D5486" s="35" t="str">
        <f t="shared" si="172"/>
        <v>392160 - Planning &amp; Grant _ Block Grant</v>
      </c>
      <c r="E5486" s="110">
        <v>39</v>
      </c>
    </row>
    <row r="5487" spans="1:5">
      <c r="A5487" s="58">
        <v>392190</v>
      </c>
      <c r="B5487" s="58" t="str">
        <f t="shared" si="171"/>
        <v>AG392190</v>
      </c>
      <c r="C5487" s="35" t="s">
        <v>20831</v>
      </c>
      <c r="D5487" s="35" t="str">
        <f t="shared" si="172"/>
        <v>392190 - Bagley Recreation Center _ Uparr 2 _ City</v>
      </c>
      <c r="E5487" s="110">
        <v>39</v>
      </c>
    </row>
    <row r="5488" spans="1:5">
      <c r="A5488" s="58">
        <v>392200</v>
      </c>
      <c r="B5488" s="58" t="str">
        <f t="shared" si="171"/>
        <v>AG392200</v>
      </c>
      <c r="C5488" s="35" t="s">
        <v>20832</v>
      </c>
      <c r="D5488" s="35" t="str">
        <f t="shared" si="172"/>
        <v>392200 - Park Development _ Block Grant</v>
      </c>
      <c r="E5488" s="110">
        <v>39</v>
      </c>
    </row>
    <row r="5489" spans="1:5">
      <c r="A5489" s="58">
        <v>392203</v>
      </c>
      <c r="B5489" s="58" t="str">
        <f t="shared" si="171"/>
        <v>AG392203</v>
      </c>
      <c r="C5489" s="35" t="s">
        <v>20833</v>
      </c>
      <c r="D5489" s="35" t="str">
        <f t="shared" si="172"/>
        <v>392203 - Recreation - Revenue</v>
      </c>
      <c r="E5489" s="110">
        <v>39</v>
      </c>
    </row>
    <row r="5490" spans="1:5">
      <c r="A5490" s="58">
        <v>392205</v>
      </c>
      <c r="B5490" s="58" t="str">
        <f t="shared" si="171"/>
        <v>AG392205</v>
      </c>
      <c r="C5490" s="35" t="s">
        <v>20834</v>
      </c>
      <c r="D5490" s="35" t="str">
        <f t="shared" si="172"/>
        <v>392205 - Recreation - Facilities Repair &amp; Maintenance</v>
      </c>
      <c r="E5490" s="110">
        <v>39</v>
      </c>
    </row>
    <row r="5491" spans="1:5">
      <c r="A5491" s="58">
        <v>392207</v>
      </c>
      <c r="B5491" s="58" t="str">
        <f t="shared" si="171"/>
        <v>AG392207</v>
      </c>
      <c r="C5491" s="35" t="s">
        <v>20835</v>
      </c>
      <c r="D5491" s="35" t="str">
        <f t="shared" si="172"/>
        <v>392207 - Recreation - Facility Improvements Parks and Rec</v>
      </c>
      <c r="E5491" s="110">
        <v>39</v>
      </c>
    </row>
    <row r="5492" spans="1:5">
      <c r="A5492" s="58">
        <v>392209</v>
      </c>
      <c r="B5492" s="58" t="str">
        <f t="shared" si="171"/>
        <v>AG392209</v>
      </c>
      <c r="C5492" s="35" t="s">
        <v>20836</v>
      </c>
      <c r="D5492" s="35" t="str">
        <f t="shared" si="172"/>
        <v>392209 - Recreation - Training</v>
      </c>
      <c r="E5492" s="110">
        <v>39</v>
      </c>
    </row>
    <row r="5493" spans="1:5">
      <c r="A5493" s="58">
        <v>392220</v>
      </c>
      <c r="B5493" s="58" t="str">
        <f t="shared" si="171"/>
        <v>AG392220</v>
      </c>
      <c r="C5493" s="35" t="s">
        <v>20837</v>
      </c>
      <c r="D5493" s="35" t="str">
        <f t="shared" si="172"/>
        <v>392220 - Recreation Center Renovation _ Block Grant</v>
      </c>
      <c r="E5493" s="110">
        <v>39</v>
      </c>
    </row>
    <row r="5494" spans="1:5">
      <c r="A5494" s="58">
        <v>392250</v>
      </c>
      <c r="B5494" s="58" t="str">
        <f t="shared" si="171"/>
        <v>AG392250</v>
      </c>
      <c r="C5494" s="35" t="s">
        <v>20838</v>
      </c>
      <c r="D5494" s="35" t="str">
        <f t="shared" si="172"/>
        <v>392250 - Summer Recreation Program _ Block Grant</v>
      </c>
      <c r="E5494" s="110">
        <v>39</v>
      </c>
    </row>
    <row r="5495" spans="1:5">
      <c r="A5495" s="58">
        <v>392330</v>
      </c>
      <c r="B5495" s="58" t="str">
        <f t="shared" si="171"/>
        <v>AG392330</v>
      </c>
      <c r="C5495" s="35" t="s">
        <v>20839</v>
      </c>
      <c r="D5495" s="35" t="str">
        <f t="shared" si="172"/>
        <v>392330 - Riverfront Parks Seawalls 93</v>
      </c>
      <c r="E5495" s="110">
        <v>39</v>
      </c>
    </row>
    <row r="5496" spans="1:5">
      <c r="A5496" s="58">
        <v>392450</v>
      </c>
      <c r="B5496" s="58" t="str">
        <f t="shared" si="171"/>
        <v>AG392450</v>
      </c>
      <c r="C5496" s="35" t="s">
        <v>20840</v>
      </c>
      <c r="D5496" s="35" t="str">
        <f t="shared" si="172"/>
        <v>392450 - JTPA Summer Program Festival</v>
      </c>
      <c r="E5496" s="110">
        <v>39</v>
      </c>
    </row>
    <row r="5497" spans="1:5">
      <c r="A5497" s="58">
        <v>392520</v>
      </c>
      <c r="B5497" s="58" t="str">
        <f t="shared" si="171"/>
        <v>AG392520</v>
      </c>
      <c r="C5497" s="35" t="s">
        <v>8631</v>
      </c>
      <c r="D5497" s="35" t="str">
        <f t="shared" si="172"/>
        <v>392520 - Crowell Recreation Center OSA</v>
      </c>
      <c r="E5497" s="110">
        <v>39</v>
      </c>
    </row>
    <row r="5498" spans="1:5">
      <c r="A5498" s="58">
        <v>392670</v>
      </c>
      <c r="B5498" s="58" t="str">
        <f t="shared" si="171"/>
        <v>AG392670</v>
      </c>
      <c r="C5498" s="35" t="s">
        <v>20841</v>
      </c>
      <c r="D5498" s="35" t="str">
        <f t="shared" si="172"/>
        <v>392670 - Landscaping of Medians _ City</v>
      </c>
      <c r="E5498" s="110">
        <v>39</v>
      </c>
    </row>
    <row r="5499" spans="1:5">
      <c r="A5499" s="58">
        <v>392700</v>
      </c>
      <c r="B5499" s="58" t="str">
        <f t="shared" si="171"/>
        <v>AG392700</v>
      </c>
      <c r="C5499" s="35" t="s">
        <v>20842</v>
      </c>
      <c r="D5499" s="35" t="str">
        <f t="shared" si="172"/>
        <v>392700 - SYEAP 95 _ Administration</v>
      </c>
      <c r="E5499" s="110">
        <v>39</v>
      </c>
    </row>
    <row r="5500" spans="1:5">
      <c r="A5500" s="58">
        <v>392710</v>
      </c>
      <c r="B5500" s="58" t="str">
        <f t="shared" si="171"/>
        <v>AG392710</v>
      </c>
      <c r="C5500" s="35" t="s">
        <v>20843</v>
      </c>
      <c r="D5500" s="35" t="str">
        <f t="shared" si="172"/>
        <v>392710 - SYEAP 95 _ Training and Service</v>
      </c>
      <c r="E5500" s="110">
        <v>39</v>
      </c>
    </row>
    <row r="5501" spans="1:5">
      <c r="A5501" s="58">
        <v>392860</v>
      </c>
      <c r="B5501" s="58" t="str">
        <f t="shared" si="171"/>
        <v>AG392860</v>
      </c>
      <c r="C5501" s="35" t="s">
        <v>20844</v>
      </c>
      <c r="D5501" s="35" t="str">
        <f t="shared" si="172"/>
        <v>392860 - Rogell Drain Stabilization</v>
      </c>
      <c r="E5501" s="110">
        <v>39</v>
      </c>
    </row>
    <row r="5502" spans="1:5">
      <c r="A5502" s="58">
        <v>392870</v>
      </c>
      <c r="B5502" s="58" t="str">
        <f t="shared" si="171"/>
        <v>AG392870</v>
      </c>
      <c r="C5502" s="35" t="s">
        <v>20845</v>
      </c>
      <c r="D5502" s="35" t="str">
        <f t="shared" si="172"/>
        <v>392870 - Belle Isle Nature Center Great L_392870</v>
      </c>
      <c r="E5502" s="110">
        <v>39</v>
      </c>
    </row>
    <row r="5503" spans="1:5">
      <c r="A5503" s="58">
        <v>392880</v>
      </c>
      <c r="B5503" s="58" t="str">
        <f t="shared" si="171"/>
        <v>AG392880</v>
      </c>
      <c r="C5503" s="35" t="s">
        <v>20846</v>
      </c>
      <c r="D5503" s="35" t="str">
        <f t="shared" si="172"/>
        <v>392880 - Belle Isle Nature Center Great L</v>
      </c>
      <c r="E5503" s="110">
        <v>39</v>
      </c>
    </row>
    <row r="5504" spans="1:5">
      <c r="A5504" s="58">
        <v>392890</v>
      </c>
      <c r="B5504" s="58" t="str">
        <f t="shared" si="171"/>
        <v>AG392890</v>
      </c>
      <c r="C5504" s="35" t="s">
        <v>20847</v>
      </c>
      <c r="D5504" s="35" t="str">
        <f t="shared" si="172"/>
        <v>392890 - Lakewood East Park Site Design_392890</v>
      </c>
      <c r="E5504" s="110">
        <v>39</v>
      </c>
    </row>
    <row r="5505" spans="1:5">
      <c r="A5505" s="58">
        <v>392900</v>
      </c>
      <c r="B5505" s="58" t="str">
        <f t="shared" si="171"/>
        <v>AG392900</v>
      </c>
      <c r="C5505" s="35" t="s">
        <v>8258</v>
      </c>
      <c r="D5505" s="35" t="str">
        <f t="shared" si="172"/>
        <v>392900 - Lakewood East Park Site Design</v>
      </c>
      <c r="E5505" s="110">
        <v>39</v>
      </c>
    </row>
    <row r="5506" spans="1:5">
      <c r="A5506" s="58">
        <v>392950</v>
      </c>
      <c r="B5506" s="58" t="str">
        <f t="shared" si="171"/>
        <v>AG392950</v>
      </c>
      <c r="C5506" s="35" t="s">
        <v>20848</v>
      </c>
      <c r="D5506" s="35" t="str">
        <f t="shared" si="172"/>
        <v>392950 - Urban &amp; Community Forestry Grant</v>
      </c>
      <c r="E5506" s="110">
        <v>39</v>
      </c>
    </row>
    <row r="5507" spans="1:5">
      <c r="A5507" s="58">
        <v>392951</v>
      </c>
      <c r="B5507" s="58" t="str">
        <f t="shared" si="171"/>
        <v>AG392951</v>
      </c>
      <c r="C5507" s="35" t="s">
        <v>20849</v>
      </c>
      <c r="D5507" s="35" t="str">
        <f t="shared" si="172"/>
        <v>392951 - Urban &amp; Community Forestry Grant In_Kind</v>
      </c>
      <c r="E5507" s="110">
        <v>39</v>
      </c>
    </row>
    <row r="5508" spans="1:5">
      <c r="A5508" s="58">
        <v>392952</v>
      </c>
      <c r="B5508" s="58" t="str">
        <f t="shared" si="171"/>
        <v>AG392952</v>
      </c>
      <c r="C5508" s="35" t="s">
        <v>20850</v>
      </c>
      <c r="D5508" s="35" t="str">
        <f t="shared" si="172"/>
        <v>392952 - Adult Day Care 9_99</v>
      </c>
      <c r="E5508" s="110">
        <v>39</v>
      </c>
    </row>
    <row r="5509" spans="1:5">
      <c r="A5509" s="58">
        <v>392953</v>
      </c>
      <c r="B5509" s="58" t="str">
        <f t="shared" ref="B5509:B5572" si="173">"AG"&amp;A5509</f>
        <v>AG392953</v>
      </c>
      <c r="C5509" s="35" t="s">
        <v>20851</v>
      </c>
      <c r="D5509" s="35" t="str">
        <f t="shared" ref="D5509:D5572" si="174">A5509&amp;" - "&amp;C5509</f>
        <v>392953 - Adult Day Care In_Kind 9_99</v>
      </c>
      <c r="E5509" s="110">
        <v>39</v>
      </c>
    </row>
    <row r="5510" spans="1:5">
      <c r="A5510" s="58">
        <v>392954</v>
      </c>
      <c r="B5510" s="58" t="str">
        <f t="shared" si="173"/>
        <v>AG392954</v>
      </c>
      <c r="C5510" s="35" t="s">
        <v>8358</v>
      </c>
      <c r="D5510" s="35" t="str">
        <f t="shared" si="174"/>
        <v>392954 - Youth Summer Arts Program 98</v>
      </c>
      <c r="E5510" s="110">
        <v>39</v>
      </c>
    </row>
    <row r="5511" spans="1:5">
      <c r="A5511" s="58">
        <v>392955</v>
      </c>
      <c r="B5511" s="58" t="str">
        <f t="shared" si="173"/>
        <v>AG392955</v>
      </c>
      <c r="C5511" s="35" t="s">
        <v>20852</v>
      </c>
      <c r="D5511" s="35" t="str">
        <f t="shared" si="174"/>
        <v>392955 - Youth Arts Brigade Year II</v>
      </c>
      <c r="E5511" s="110">
        <v>39</v>
      </c>
    </row>
    <row r="5512" spans="1:5">
      <c r="A5512" s="58">
        <v>392956</v>
      </c>
      <c r="B5512" s="58" t="str">
        <f t="shared" si="173"/>
        <v>AG392956</v>
      </c>
      <c r="C5512" s="35" t="s">
        <v>20853</v>
      </c>
      <c r="D5512" s="35" t="str">
        <f t="shared" si="174"/>
        <v>392956 - Manz Playfield Renovation</v>
      </c>
      <c r="E5512" s="110">
        <v>39</v>
      </c>
    </row>
    <row r="5513" spans="1:5">
      <c r="A5513" s="58">
        <v>392957</v>
      </c>
      <c r="B5513" s="58" t="str">
        <f t="shared" si="173"/>
        <v>AG392957</v>
      </c>
      <c r="C5513" s="35" t="s">
        <v>20854</v>
      </c>
      <c r="D5513" s="35" t="str">
        <f t="shared" si="174"/>
        <v>392957 - FEMA Reimbursement</v>
      </c>
      <c r="E5513" s="110">
        <v>39</v>
      </c>
    </row>
    <row r="5514" spans="1:5">
      <c r="A5514" s="58">
        <v>392958</v>
      </c>
      <c r="B5514" s="58" t="str">
        <f t="shared" si="173"/>
        <v>AG392958</v>
      </c>
      <c r="C5514" s="35" t="s">
        <v>20855</v>
      </c>
      <c r="D5514" s="35" t="str">
        <f t="shared" si="174"/>
        <v>392958 - Project Rap _ Year III</v>
      </c>
      <c r="E5514" s="110">
        <v>39</v>
      </c>
    </row>
    <row r="5515" spans="1:5">
      <c r="A5515" s="58">
        <v>392959</v>
      </c>
      <c r="B5515" s="58" t="str">
        <f t="shared" si="173"/>
        <v>AG392959</v>
      </c>
      <c r="C5515" s="35" t="s">
        <v>20856</v>
      </c>
      <c r="D5515" s="35" t="str">
        <f t="shared" si="174"/>
        <v>392959 - Project RAP _ Year IV</v>
      </c>
      <c r="E5515" s="110">
        <v>39</v>
      </c>
    </row>
    <row r="5516" spans="1:5">
      <c r="A5516" s="58">
        <v>392960</v>
      </c>
      <c r="B5516" s="58" t="str">
        <f t="shared" si="173"/>
        <v>AG392960</v>
      </c>
      <c r="C5516" s="35" t="s">
        <v>20857</v>
      </c>
      <c r="D5516" s="35" t="str">
        <f t="shared" si="174"/>
        <v>392960 - Project RAP _ Year V</v>
      </c>
      <c r="E5516" s="110">
        <v>39</v>
      </c>
    </row>
    <row r="5517" spans="1:5">
      <c r="A5517" s="58">
        <v>392961</v>
      </c>
      <c r="B5517" s="58" t="str">
        <f t="shared" si="173"/>
        <v>AG392961</v>
      </c>
      <c r="C5517" s="35" t="s">
        <v>20858</v>
      </c>
      <c r="D5517" s="35" t="str">
        <f t="shared" si="174"/>
        <v>392961 - Project RAP Year VI</v>
      </c>
      <c r="E5517" s="110">
        <v>39</v>
      </c>
    </row>
    <row r="5518" spans="1:5">
      <c r="A5518" s="58">
        <v>392962</v>
      </c>
      <c r="B5518" s="58" t="str">
        <f t="shared" si="173"/>
        <v>AG392962</v>
      </c>
      <c r="C5518" s="35" t="s">
        <v>20859</v>
      </c>
      <c r="D5518" s="35" t="str">
        <f t="shared" si="174"/>
        <v>392962 - Adult Day Care 2000_2001</v>
      </c>
      <c r="E5518" s="110">
        <v>39</v>
      </c>
    </row>
    <row r="5519" spans="1:5">
      <c r="A5519" s="58">
        <v>392969</v>
      </c>
      <c r="B5519" s="58" t="str">
        <f t="shared" si="173"/>
        <v>AG392969</v>
      </c>
      <c r="C5519" s="35" t="s">
        <v>20860</v>
      </c>
      <c r="D5519" s="35" t="str">
        <f t="shared" si="174"/>
        <v>392969 - Adult Day Care Grant _ 2006</v>
      </c>
      <c r="E5519" s="110">
        <v>39</v>
      </c>
    </row>
    <row r="5520" spans="1:5">
      <c r="A5520" s="58">
        <v>392990</v>
      </c>
      <c r="B5520" s="58" t="str">
        <f t="shared" si="173"/>
        <v>AG392990</v>
      </c>
      <c r="C5520" s="35" t="s">
        <v>20861</v>
      </c>
      <c r="D5520" s="35" t="str">
        <f t="shared" si="174"/>
        <v>392990 - Rap III In Kind</v>
      </c>
      <c r="E5520" s="110">
        <v>39</v>
      </c>
    </row>
    <row r="5521" spans="1:5">
      <c r="A5521" s="58">
        <v>393900</v>
      </c>
      <c r="B5521" s="58" t="str">
        <f t="shared" si="173"/>
        <v>AG393900</v>
      </c>
      <c r="C5521" s="35" t="s">
        <v>20862</v>
      </c>
      <c r="D5521" s="35" t="str">
        <f t="shared" si="174"/>
        <v>393900 - General Adminstration</v>
      </c>
      <c r="E5521" s="110">
        <v>39</v>
      </c>
    </row>
    <row r="5522" spans="1:5">
      <c r="A5522" s="58">
        <v>393920</v>
      </c>
      <c r="B5522" s="58" t="str">
        <f t="shared" si="173"/>
        <v>AG393920</v>
      </c>
      <c r="C5522" s="35" t="s">
        <v>20863</v>
      </c>
      <c r="D5522" s="35" t="str">
        <f t="shared" si="174"/>
        <v>393920 - Butzel Family Center_393920</v>
      </c>
      <c r="E5522" s="110">
        <v>39</v>
      </c>
    </row>
    <row r="5523" spans="1:5">
      <c r="A5523" s="58">
        <v>393930</v>
      </c>
      <c r="B5523" s="58" t="str">
        <f t="shared" si="173"/>
        <v>AG393930</v>
      </c>
      <c r="C5523" s="35" t="s">
        <v>20864</v>
      </c>
      <c r="D5523" s="35" t="str">
        <f t="shared" si="174"/>
        <v>393930 - Recreation Camp_393930</v>
      </c>
      <c r="E5523" s="110">
        <v>39</v>
      </c>
    </row>
    <row r="5524" spans="1:5">
      <c r="A5524" s="58">
        <v>394040</v>
      </c>
      <c r="B5524" s="58" t="str">
        <f t="shared" si="173"/>
        <v>AG394040</v>
      </c>
      <c r="C5524" s="35" t="s">
        <v>20865</v>
      </c>
      <c r="D5524" s="35" t="str">
        <f t="shared" si="174"/>
        <v>394040 - Building Repairs and Improvements</v>
      </c>
      <c r="E5524" s="110">
        <v>39</v>
      </c>
    </row>
    <row r="5525" spans="1:5">
      <c r="A5525" s="58">
        <v>394050</v>
      </c>
      <c r="B5525" s="58" t="str">
        <f t="shared" si="173"/>
        <v>AG394050</v>
      </c>
      <c r="C5525" s="35" t="s">
        <v>20866</v>
      </c>
      <c r="D5525" s="35" t="str">
        <f t="shared" si="174"/>
        <v>394050 - Administration Support Unit_394050</v>
      </c>
      <c r="E5525" s="110">
        <v>39</v>
      </c>
    </row>
    <row r="5526" spans="1:5">
      <c r="A5526" s="58">
        <v>394120</v>
      </c>
      <c r="B5526" s="58" t="str">
        <f t="shared" si="173"/>
        <v>AG394120</v>
      </c>
      <c r="C5526" s="35" t="s">
        <v>20867</v>
      </c>
      <c r="D5526" s="35" t="str">
        <f t="shared" si="174"/>
        <v>394120 - Huber Storerooms</v>
      </c>
      <c r="E5526" s="110">
        <v>39</v>
      </c>
    </row>
    <row r="5527" spans="1:5">
      <c r="A5527" s="58">
        <v>394200</v>
      </c>
      <c r="B5527" s="58" t="str">
        <f t="shared" si="173"/>
        <v>AG394200</v>
      </c>
      <c r="C5527" s="35" t="s">
        <v>20868</v>
      </c>
      <c r="D5527" s="35" t="str">
        <f t="shared" si="174"/>
        <v>394200 - Administration _ North District</v>
      </c>
      <c r="E5527" s="110">
        <v>39</v>
      </c>
    </row>
    <row r="5528" spans="1:5">
      <c r="A5528" s="58">
        <v>394220</v>
      </c>
      <c r="B5528" s="58" t="str">
        <f t="shared" si="173"/>
        <v>AG394220</v>
      </c>
      <c r="C5528" s="35" t="s">
        <v>20869</v>
      </c>
      <c r="D5528" s="35" t="str">
        <f t="shared" si="174"/>
        <v>394220 - Ground Maintenance_North District</v>
      </c>
      <c r="E5528" s="110">
        <v>39</v>
      </c>
    </row>
    <row r="5529" spans="1:5">
      <c r="A5529" s="58">
        <v>394240</v>
      </c>
      <c r="B5529" s="58" t="str">
        <f t="shared" si="173"/>
        <v>AG394240</v>
      </c>
      <c r="C5529" s="35" t="s">
        <v>20870</v>
      </c>
      <c r="D5529" s="35" t="str">
        <f t="shared" si="174"/>
        <v>394240 - Building Operations _ North District</v>
      </c>
      <c r="E5529" s="110">
        <v>39</v>
      </c>
    </row>
    <row r="5530" spans="1:5">
      <c r="A5530" s="58">
        <v>394250</v>
      </c>
      <c r="B5530" s="58" t="str">
        <f t="shared" si="173"/>
        <v>AG394250</v>
      </c>
      <c r="C5530" s="35" t="s">
        <v>20871</v>
      </c>
      <c r="D5530" s="35" t="str">
        <f t="shared" si="174"/>
        <v>394250 - Recreation Operations _ North District</v>
      </c>
      <c r="E5530" s="110">
        <v>39</v>
      </c>
    </row>
    <row r="5531" spans="1:5">
      <c r="A5531" s="58">
        <v>394320</v>
      </c>
      <c r="B5531" s="58" t="str">
        <f t="shared" si="173"/>
        <v>AG394320</v>
      </c>
      <c r="C5531" s="35" t="s">
        <v>20872</v>
      </c>
      <c r="D5531" s="35" t="str">
        <f t="shared" si="174"/>
        <v>394320 - Ground Maintenance _ South District</v>
      </c>
      <c r="E5531" s="110">
        <v>39</v>
      </c>
    </row>
    <row r="5532" spans="1:5">
      <c r="A5532" s="58">
        <v>394350</v>
      </c>
      <c r="B5532" s="58" t="str">
        <f t="shared" si="173"/>
        <v>AG394350</v>
      </c>
      <c r="C5532" s="35" t="s">
        <v>20873</v>
      </c>
      <c r="D5532" s="35" t="str">
        <f t="shared" si="174"/>
        <v>394350 - Recreation Operations _ South District</v>
      </c>
      <c r="E5532" s="110">
        <v>39</v>
      </c>
    </row>
    <row r="5533" spans="1:5">
      <c r="A5533" s="58">
        <v>394500</v>
      </c>
      <c r="B5533" s="58" t="str">
        <f t="shared" si="173"/>
        <v>AG394500</v>
      </c>
      <c r="C5533" s="35" t="s">
        <v>20874</v>
      </c>
      <c r="D5533" s="35" t="str">
        <f t="shared" si="174"/>
        <v>394500 - Administration _ East District</v>
      </c>
      <c r="E5533" s="110">
        <v>39</v>
      </c>
    </row>
    <row r="5534" spans="1:5">
      <c r="A5534" s="58">
        <v>394700</v>
      </c>
      <c r="B5534" s="58" t="str">
        <f t="shared" si="173"/>
        <v>AG394700</v>
      </c>
      <c r="C5534" s="35" t="s">
        <v>20875</v>
      </c>
      <c r="D5534" s="35" t="str">
        <f t="shared" si="174"/>
        <v>394700 - Belle Isle Administration</v>
      </c>
      <c r="E5534" s="110">
        <v>39</v>
      </c>
    </row>
    <row r="5535" spans="1:5">
      <c r="A5535" s="58">
        <v>394752</v>
      </c>
      <c r="B5535" s="58" t="str">
        <f t="shared" si="173"/>
        <v>AG394752</v>
      </c>
      <c r="C5535" s="35" t="s">
        <v>20876</v>
      </c>
      <c r="D5535" s="35" t="str">
        <f t="shared" si="174"/>
        <v>394752 - Henderson Marina_394752</v>
      </c>
      <c r="E5535" s="110">
        <v>39</v>
      </c>
    </row>
    <row r="5536" spans="1:5">
      <c r="A5536" s="58">
        <v>394758</v>
      </c>
      <c r="B5536" s="58" t="str">
        <f t="shared" si="173"/>
        <v>AG394758</v>
      </c>
      <c r="C5536" s="35" t="s">
        <v>20877</v>
      </c>
      <c r="D5536" s="35" t="str">
        <f t="shared" si="174"/>
        <v>394758 - Rogell Golf Course</v>
      </c>
      <c r="E5536" s="110">
        <v>39</v>
      </c>
    </row>
    <row r="5537" spans="1:5">
      <c r="A5537" s="58">
        <v>394768</v>
      </c>
      <c r="B5537" s="58" t="str">
        <f t="shared" si="173"/>
        <v>AG394768</v>
      </c>
      <c r="C5537" s="35" t="s">
        <v>20878</v>
      </c>
      <c r="D5537" s="35" t="str">
        <f t="shared" si="174"/>
        <v>394768 - Floriculture</v>
      </c>
      <c r="E5537" s="110">
        <v>39</v>
      </c>
    </row>
    <row r="5538" spans="1:5">
      <c r="A5538" s="58">
        <v>394781</v>
      </c>
      <c r="B5538" s="58" t="str">
        <f t="shared" si="173"/>
        <v>AG394781</v>
      </c>
      <c r="C5538" s="35" t="s">
        <v>20879</v>
      </c>
      <c r="D5538" s="35" t="str">
        <f t="shared" si="174"/>
        <v>394781 - Physically Challenged Program</v>
      </c>
      <c r="E5538" s="110">
        <v>39</v>
      </c>
    </row>
    <row r="5539" spans="1:5">
      <c r="A5539" s="58">
        <v>394788</v>
      </c>
      <c r="B5539" s="58" t="str">
        <f t="shared" si="173"/>
        <v>AG394788</v>
      </c>
      <c r="C5539" s="35" t="s">
        <v>20880</v>
      </c>
      <c r="D5539" s="35" t="str">
        <f t="shared" si="174"/>
        <v>394788 - Late Night Basketball</v>
      </c>
      <c r="E5539" s="110">
        <v>39</v>
      </c>
    </row>
    <row r="5540" spans="1:5">
      <c r="A5540" s="58">
        <v>395100</v>
      </c>
      <c r="B5540" s="58" t="str">
        <f t="shared" si="173"/>
        <v>AG395100</v>
      </c>
      <c r="C5540" s="35" t="s">
        <v>20881</v>
      </c>
      <c r="D5540" s="35" t="str">
        <f t="shared" si="174"/>
        <v>395100 - Forest Hills Cemetary Trust</v>
      </c>
      <c r="E5540" s="110">
        <v>39</v>
      </c>
    </row>
    <row r="5541" spans="1:5">
      <c r="A5541" s="58">
        <v>395110</v>
      </c>
      <c r="B5541" s="58" t="str">
        <f t="shared" si="173"/>
        <v>AG395110</v>
      </c>
      <c r="C5541" s="35" t="s">
        <v>20882</v>
      </c>
      <c r="D5541" s="35" t="str">
        <f t="shared" si="174"/>
        <v>395110 - Mt. Hazel Cemetary Trust</v>
      </c>
      <c r="E5541" s="110">
        <v>39</v>
      </c>
    </row>
    <row r="5542" spans="1:5">
      <c r="A5542" s="58">
        <v>395120</v>
      </c>
      <c r="B5542" s="58" t="str">
        <f t="shared" si="173"/>
        <v>AG395120</v>
      </c>
      <c r="C5542" s="35" t="s">
        <v>20883</v>
      </c>
      <c r="D5542" s="35" t="str">
        <f t="shared" si="174"/>
        <v>395120 - Gethsemane Cemetery Trust</v>
      </c>
      <c r="E5542" s="110">
        <v>39</v>
      </c>
    </row>
    <row r="5543" spans="1:5">
      <c r="A5543" s="58">
        <v>395150</v>
      </c>
      <c r="B5543" s="58" t="str">
        <f t="shared" si="173"/>
        <v>AG395150</v>
      </c>
      <c r="C5543" s="35" t="s">
        <v>20884</v>
      </c>
      <c r="D5543" s="35" t="str">
        <f t="shared" si="174"/>
        <v>395150 - Recreation Administration</v>
      </c>
      <c r="E5543" s="110">
        <v>39</v>
      </c>
    </row>
    <row r="5544" spans="1:5">
      <c r="A5544" s="58">
        <v>395155</v>
      </c>
      <c r="B5544" s="58" t="str">
        <f t="shared" si="173"/>
        <v>AG395155</v>
      </c>
      <c r="C5544" s="35" t="s">
        <v>20885</v>
      </c>
      <c r="D5544" s="35" t="str">
        <f t="shared" si="174"/>
        <v>395155 - Butzel Family Center</v>
      </c>
      <c r="E5544" s="110">
        <v>39</v>
      </c>
    </row>
    <row r="5545" spans="1:5">
      <c r="A5545" s="58">
        <v>395160</v>
      </c>
      <c r="B5545" s="58" t="str">
        <f t="shared" si="173"/>
        <v>AG395160</v>
      </c>
      <c r="C5545" s="35" t="s">
        <v>20886</v>
      </c>
      <c r="D5545" s="35" t="str">
        <f t="shared" si="174"/>
        <v>395160 - Northwest Activity Center</v>
      </c>
      <c r="E5545" s="110">
        <v>39</v>
      </c>
    </row>
    <row r="5546" spans="1:5">
      <c r="A5546" s="58">
        <v>395162</v>
      </c>
      <c r="B5546" s="58" t="str">
        <f t="shared" si="173"/>
        <v>AG395162</v>
      </c>
      <c r="C5546" s="35" t="s">
        <v>20886</v>
      </c>
      <c r="D5546" s="35" t="str">
        <f t="shared" si="174"/>
        <v>395162 - Northwest Activity Center</v>
      </c>
      <c r="E5546" s="110">
        <v>39</v>
      </c>
    </row>
    <row r="5547" spans="1:5">
      <c r="A5547" s="58">
        <v>395165</v>
      </c>
      <c r="B5547" s="58" t="str">
        <f t="shared" si="173"/>
        <v>AG395165</v>
      </c>
      <c r="C5547" s="35" t="s">
        <v>20887</v>
      </c>
      <c r="D5547" s="35" t="str">
        <f t="shared" si="174"/>
        <v>395165 - Recreation Camp</v>
      </c>
      <c r="E5547" s="110">
        <v>39</v>
      </c>
    </row>
    <row r="5548" spans="1:5">
      <c r="A5548" s="58">
        <v>395170</v>
      </c>
      <c r="B5548" s="58" t="str">
        <f t="shared" si="173"/>
        <v>AG395170</v>
      </c>
      <c r="C5548" s="35" t="s">
        <v>20888</v>
      </c>
      <c r="D5548" s="35" t="str">
        <f t="shared" si="174"/>
        <v>395170 - Technology &amp; Information Systems</v>
      </c>
      <c r="E5548" s="110">
        <v>39</v>
      </c>
    </row>
    <row r="5549" spans="1:5">
      <c r="A5549" s="58">
        <v>395180</v>
      </c>
      <c r="B5549" s="58" t="str">
        <f t="shared" si="173"/>
        <v>AG395180</v>
      </c>
      <c r="C5549" s="35" t="s">
        <v>20889</v>
      </c>
      <c r="D5549" s="35" t="str">
        <f t="shared" si="174"/>
        <v>395180 - Administration Support Unit</v>
      </c>
      <c r="E5549" s="110">
        <v>39</v>
      </c>
    </row>
    <row r="5550" spans="1:5">
      <c r="A5550" s="58">
        <v>395190</v>
      </c>
      <c r="B5550" s="58" t="str">
        <f t="shared" si="173"/>
        <v>AG395190</v>
      </c>
      <c r="C5550" s="35" t="s">
        <v>20890</v>
      </c>
      <c r="D5550" s="35" t="str">
        <f t="shared" si="174"/>
        <v>395190 - Golf Course Operations</v>
      </c>
      <c r="E5550" s="110">
        <v>39</v>
      </c>
    </row>
    <row r="5551" spans="1:5">
      <c r="A5551" s="58">
        <v>395198</v>
      </c>
      <c r="B5551" s="58" t="str">
        <f t="shared" si="173"/>
        <v>AG395198</v>
      </c>
      <c r="C5551" s="35" t="s">
        <v>20891</v>
      </c>
      <c r="D5551" s="35" t="str">
        <f t="shared" si="174"/>
        <v>395198 - Chene Park</v>
      </c>
      <c r="E5551" s="110">
        <v>39</v>
      </c>
    </row>
    <row r="5552" spans="1:5">
      <c r="A5552" s="58">
        <v>395200</v>
      </c>
      <c r="B5552" s="58" t="str">
        <f t="shared" si="173"/>
        <v>AG395200</v>
      </c>
      <c r="C5552" s="35" t="s">
        <v>20892</v>
      </c>
      <c r="D5552" s="35" t="str">
        <f t="shared" si="174"/>
        <v>395200 - Landscape Design Unit</v>
      </c>
      <c r="E5552" s="110">
        <v>39</v>
      </c>
    </row>
    <row r="5553" spans="1:5">
      <c r="A5553" s="58">
        <v>395220</v>
      </c>
      <c r="B5553" s="58" t="str">
        <f t="shared" si="173"/>
        <v>AG395220</v>
      </c>
      <c r="C5553" s="35" t="s">
        <v>20893</v>
      </c>
      <c r="D5553" s="35" t="str">
        <f t="shared" si="174"/>
        <v>395220 - Strategic Planning &amp; Grants</v>
      </c>
      <c r="E5553" s="110">
        <v>39</v>
      </c>
    </row>
    <row r="5554" spans="1:5">
      <c r="A5554" s="58">
        <v>395330</v>
      </c>
      <c r="B5554" s="58" t="str">
        <f t="shared" si="173"/>
        <v>AG395330</v>
      </c>
      <c r="C5554" s="35" t="s">
        <v>20894</v>
      </c>
      <c r="D5554" s="35" t="str">
        <f t="shared" si="174"/>
        <v>395330 - Building Repairs &amp; Improvements</v>
      </c>
      <c r="E5554" s="110">
        <v>39</v>
      </c>
    </row>
    <row r="5555" spans="1:5">
      <c r="A5555" s="58">
        <v>395410</v>
      </c>
      <c r="B5555" s="58" t="str">
        <f t="shared" si="173"/>
        <v>AG395410</v>
      </c>
      <c r="C5555" s="35" t="s">
        <v>20895</v>
      </c>
      <c r="D5555" s="35" t="str">
        <f t="shared" si="174"/>
        <v>395410 - Huber Storeroom</v>
      </c>
      <c r="E5555" s="110">
        <v>39</v>
      </c>
    </row>
    <row r="5556" spans="1:5">
      <c r="A5556" s="58">
        <v>395500</v>
      </c>
      <c r="B5556" s="58" t="str">
        <f t="shared" si="173"/>
        <v>AG395500</v>
      </c>
      <c r="C5556" s="35" t="s">
        <v>20896</v>
      </c>
      <c r="D5556" s="35" t="str">
        <f t="shared" si="174"/>
        <v>395500 - Forestry Operations Administration</v>
      </c>
      <c r="E5556" s="110">
        <v>39</v>
      </c>
    </row>
    <row r="5557" spans="1:5">
      <c r="A5557" s="58">
        <v>395700</v>
      </c>
      <c r="B5557" s="58" t="str">
        <f t="shared" si="173"/>
        <v>AG395700</v>
      </c>
      <c r="C5557" s="35" t="s">
        <v>20897</v>
      </c>
      <c r="D5557" s="35" t="str">
        <f t="shared" si="174"/>
        <v>395700 - Recreation Operations Administration</v>
      </c>
      <c r="E5557" s="110">
        <v>39</v>
      </c>
    </row>
    <row r="5558" spans="1:5">
      <c r="A5558" s="58">
        <v>395705</v>
      </c>
      <c r="B5558" s="58" t="str">
        <f t="shared" si="173"/>
        <v>AG395705</v>
      </c>
      <c r="C5558" s="35" t="s">
        <v>20898</v>
      </c>
      <c r="D5558" s="35" t="str">
        <f t="shared" si="174"/>
        <v>395705 - Recreation Operations</v>
      </c>
      <c r="E5558" s="110">
        <v>39</v>
      </c>
    </row>
    <row r="5559" spans="1:5">
      <c r="A5559" s="58">
        <v>395707</v>
      </c>
      <c r="B5559" s="58" t="str">
        <f t="shared" si="173"/>
        <v>AG395707</v>
      </c>
      <c r="C5559" s="35" t="s">
        <v>20899</v>
      </c>
      <c r="D5559" s="35" t="str">
        <f t="shared" si="174"/>
        <v>395707 - Recreation Operations - Summer Only - Motor City Seasonals</v>
      </c>
      <c r="E5559" s="110">
        <v>39</v>
      </c>
    </row>
    <row r="5560" spans="1:5">
      <c r="A5560" s="58">
        <v>395710</v>
      </c>
      <c r="B5560" s="58" t="str">
        <f t="shared" si="173"/>
        <v>AG395710</v>
      </c>
      <c r="C5560" s="35" t="s">
        <v>20900</v>
      </c>
      <c r="D5560" s="35" t="str">
        <f t="shared" si="174"/>
        <v>395710 - North Recreation Operations</v>
      </c>
      <c r="E5560" s="110">
        <v>39</v>
      </c>
    </row>
    <row r="5561" spans="1:5">
      <c r="A5561" s="58">
        <v>395740</v>
      </c>
      <c r="B5561" s="58" t="str">
        <f t="shared" si="173"/>
        <v>AG395740</v>
      </c>
      <c r="C5561" s="35" t="s">
        <v>20901</v>
      </c>
      <c r="D5561" s="35" t="str">
        <f t="shared" si="174"/>
        <v>395740 - West Recreation Operations</v>
      </c>
      <c r="E5561" s="110">
        <v>39</v>
      </c>
    </row>
    <row r="5562" spans="1:5">
      <c r="A5562" s="58">
        <v>395800</v>
      </c>
      <c r="B5562" s="58" t="str">
        <f t="shared" si="173"/>
        <v>AG395800</v>
      </c>
      <c r="C5562" s="35" t="s">
        <v>20902</v>
      </c>
      <c r="D5562" s="35" t="str">
        <f t="shared" si="174"/>
        <v>395800 - Special Programs</v>
      </c>
      <c r="E5562" s="110">
        <v>39</v>
      </c>
    </row>
    <row r="5563" spans="1:5">
      <c r="A5563" s="58">
        <v>395850</v>
      </c>
      <c r="B5563" s="58" t="str">
        <f t="shared" si="173"/>
        <v>AG395850</v>
      </c>
      <c r="C5563" s="35" t="s">
        <v>20903</v>
      </c>
      <c r="D5563" s="35" t="str">
        <f t="shared" si="174"/>
        <v>395850 - Historic Fort Wayne</v>
      </c>
      <c r="E5563" s="110">
        <v>39</v>
      </c>
    </row>
    <row r="5564" spans="1:5">
      <c r="A5564" s="58">
        <v>395900</v>
      </c>
      <c r="B5564" s="58" t="str">
        <f t="shared" si="173"/>
        <v>AG395900</v>
      </c>
      <c r="C5564" s="35" t="s">
        <v>20904</v>
      </c>
      <c r="D5564" s="35" t="str">
        <f t="shared" si="174"/>
        <v>395900 - Belle Isle Operations Administration</v>
      </c>
      <c r="E5564" s="110">
        <v>39</v>
      </c>
    </row>
    <row r="5565" spans="1:5">
      <c r="A5565" s="58">
        <v>395950</v>
      </c>
      <c r="B5565" s="58" t="str">
        <f t="shared" si="173"/>
        <v>AG395950</v>
      </c>
      <c r="C5565" s="35" t="s">
        <v>20898</v>
      </c>
      <c r="D5565" s="35" t="str">
        <f t="shared" si="174"/>
        <v>395950 - Recreation Operations</v>
      </c>
      <c r="E5565" s="110">
        <v>39</v>
      </c>
    </row>
    <row r="5566" spans="1:5">
      <c r="A5566" s="58">
        <v>395957</v>
      </c>
      <c r="B5566" s="58" t="str">
        <f t="shared" si="173"/>
        <v>AG395957</v>
      </c>
      <c r="C5566" s="35" t="s">
        <v>20905</v>
      </c>
      <c r="D5566" s="35" t="str">
        <f t="shared" si="174"/>
        <v>395957 - B. I. Rec Oper_Summer Only_Motor City Seasonals</v>
      </c>
      <c r="E5566" s="110">
        <v>39</v>
      </c>
    </row>
    <row r="5567" spans="1:5">
      <c r="A5567" s="58">
        <v>395970</v>
      </c>
      <c r="B5567" s="58" t="str">
        <f t="shared" si="173"/>
        <v>AG395970</v>
      </c>
      <c r="C5567" s="35" t="s">
        <v>20906</v>
      </c>
      <c r="D5567" s="35" t="str">
        <f t="shared" si="174"/>
        <v>395970 - Flynn Pavillion</v>
      </c>
      <c r="E5567" s="110">
        <v>39</v>
      </c>
    </row>
    <row r="5568" spans="1:5">
      <c r="A5568" s="58">
        <v>398200</v>
      </c>
      <c r="B5568" s="58" t="str">
        <f t="shared" si="173"/>
        <v>AG398200</v>
      </c>
      <c r="C5568" s="35" t="s">
        <v>20907</v>
      </c>
      <c r="D5568" s="35" t="str">
        <f t="shared" si="174"/>
        <v>398200 - Cultural Access Program_398200</v>
      </c>
      <c r="E5568" s="110">
        <v>39</v>
      </c>
    </row>
    <row r="5569" spans="1:5">
      <c r="A5569" s="58">
        <v>398201</v>
      </c>
      <c r="B5569" s="58" t="str">
        <f t="shared" si="173"/>
        <v>AG398201</v>
      </c>
      <c r="C5569" s="35" t="s">
        <v>20908</v>
      </c>
      <c r="D5569" s="35" t="str">
        <f t="shared" si="174"/>
        <v>398201 - Mini Grant_398201</v>
      </c>
      <c r="E5569" s="110">
        <v>39</v>
      </c>
    </row>
    <row r="5570" spans="1:5">
      <c r="A5570" s="58">
        <v>398202</v>
      </c>
      <c r="B5570" s="58" t="str">
        <f t="shared" si="173"/>
        <v>AG398202</v>
      </c>
      <c r="C5570" s="35" t="s">
        <v>11189</v>
      </c>
      <c r="D5570" s="35" t="str">
        <f t="shared" si="174"/>
        <v>398202 - Mini Grant Administration</v>
      </c>
      <c r="E5570" s="110">
        <v>39</v>
      </c>
    </row>
    <row r="5571" spans="1:5">
      <c r="A5571" s="58">
        <v>398203</v>
      </c>
      <c r="B5571" s="58" t="str">
        <f t="shared" si="173"/>
        <v>AG398203</v>
      </c>
      <c r="C5571" s="35" t="s">
        <v>16787</v>
      </c>
      <c r="D5571" s="35" t="str">
        <f t="shared" si="174"/>
        <v>398203 - Minigrant Technical Assistance</v>
      </c>
      <c r="E5571" s="110">
        <v>39</v>
      </c>
    </row>
    <row r="5572" spans="1:5">
      <c r="A5572" s="58">
        <v>398339</v>
      </c>
      <c r="B5572" s="58" t="str">
        <f t="shared" si="173"/>
        <v>AG398339</v>
      </c>
      <c r="C5572" s="35" t="s">
        <v>20909</v>
      </c>
      <c r="D5572" s="35" t="str">
        <f t="shared" si="174"/>
        <v>398339 - Senior Center Staffing_398339</v>
      </c>
      <c r="E5572" s="110">
        <v>39</v>
      </c>
    </row>
    <row r="5573" spans="1:5">
      <c r="A5573" s="58">
        <v>398341</v>
      </c>
      <c r="B5573" s="58" t="str">
        <f t="shared" ref="B5573:B5636" si="175">"AG"&amp;A5573</f>
        <v>AG398341</v>
      </c>
      <c r="C5573" s="35" t="s">
        <v>8834</v>
      </c>
      <c r="D5573" s="35" t="str">
        <f t="shared" ref="D5573:D5636" si="176">A5573&amp;" - "&amp;C5573</f>
        <v>398341 - Senior Center Staffing</v>
      </c>
      <c r="E5573" s="110">
        <v>39</v>
      </c>
    </row>
    <row r="5574" spans="1:5">
      <c r="A5574" s="58">
        <v>398342</v>
      </c>
      <c r="B5574" s="58" t="str">
        <f t="shared" si="175"/>
        <v>AG398342</v>
      </c>
      <c r="C5574" s="35" t="s">
        <v>20910</v>
      </c>
      <c r="D5574" s="35" t="str">
        <f t="shared" si="176"/>
        <v>398342 - Senior Center Staffing In Kind</v>
      </c>
      <c r="E5574" s="110">
        <v>39</v>
      </c>
    </row>
    <row r="5575" spans="1:5">
      <c r="A5575" s="58">
        <v>398352</v>
      </c>
      <c r="B5575" s="58" t="str">
        <f t="shared" si="175"/>
        <v>AG398352</v>
      </c>
      <c r="C5575" s="35" t="s">
        <v>7136</v>
      </c>
      <c r="D5575" s="35" t="str">
        <f t="shared" si="176"/>
        <v>398352 - Adult Day Care</v>
      </c>
      <c r="E5575" s="110">
        <v>39</v>
      </c>
    </row>
    <row r="5576" spans="1:5">
      <c r="A5576" s="58">
        <v>398355</v>
      </c>
      <c r="B5576" s="58" t="str">
        <f t="shared" si="175"/>
        <v>AG398355</v>
      </c>
      <c r="C5576" s="35" t="s">
        <v>20911</v>
      </c>
      <c r="D5576" s="35" t="str">
        <f t="shared" si="176"/>
        <v>398355 - Senior Center Staffing 2000_2001</v>
      </c>
      <c r="E5576" s="110">
        <v>39</v>
      </c>
    </row>
    <row r="5577" spans="1:5">
      <c r="A5577" s="58">
        <v>398362</v>
      </c>
      <c r="B5577" s="58" t="str">
        <f t="shared" si="175"/>
        <v>AG398362</v>
      </c>
      <c r="C5577" s="35" t="s">
        <v>20912</v>
      </c>
      <c r="D5577" s="35" t="str">
        <f t="shared" si="176"/>
        <v>398362 - Senior Center Staffing _ 2006</v>
      </c>
      <c r="E5577" s="110">
        <v>39</v>
      </c>
    </row>
    <row r="5578" spans="1:5">
      <c r="A5578" s="58">
        <v>398363</v>
      </c>
      <c r="B5578" s="58" t="str">
        <f t="shared" si="175"/>
        <v>AG398363</v>
      </c>
      <c r="C5578" s="35" t="s">
        <v>11019</v>
      </c>
      <c r="D5578" s="35" t="str">
        <f t="shared" si="176"/>
        <v>398363 - Senior Center Staffing 2007</v>
      </c>
      <c r="E5578" s="110">
        <v>39</v>
      </c>
    </row>
    <row r="5579" spans="1:5">
      <c r="A5579" s="58">
        <v>398400</v>
      </c>
      <c r="B5579" s="58" t="str">
        <f t="shared" si="175"/>
        <v>AG398400</v>
      </c>
      <c r="C5579" s="35" t="s">
        <v>20913</v>
      </c>
      <c r="D5579" s="35" t="str">
        <f t="shared" si="176"/>
        <v>398400 - Sr Citizen Prog Equip _ Kemeny Center 2000_01</v>
      </c>
      <c r="E5579" s="110">
        <v>39</v>
      </c>
    </row>
    <row r="5580" spans="1:5">
      <c r="A5580" s="58">
        <v>398401</v>
      </c>
      <c r="B5580" s="58" t="str">
        <f t="shared" si="175"/>
        <v>AG398401</v>
      </c>
      <c r="C5580" s="35" t="s">
        <v>20914</v>
      </c>
      <c r="D5580" s="35" t="str">
        <f t="shared" si="176"/>
        <v>398401 - Sr Citizen Prog Equip _ BI Senior Center 2000_01</v>
      </c>
      <c r="E5580" s="110">
        <v>39</v>
      </c>
    </row>
    <row r="5581" spans="1:5">
      <c r="A5581" s="58">
        <v>398402</v>
      </c>
      <c r="B5581" s="58" t="str">
        <f t="shared" si="175"/>
        <v>AG398402</v>
      </c>
      <c r="C5581" s="35" t="s">
        <v>20915</v>
      </c>
      <c r="D5581" s="35" t="str">
        <f t="shared" si="176"/>
        <v>398402 - Sr Citizen Prog Equip _Williams Rec Center 00_01</v>
      </c>
      <c r="E5581" s="110">
        <v>39</v>
      </c>
    </row>
    <row r="5582" spans="1:5">
      <c r="A5582" s="58">
        <v>398403</v>
      </c>
      <c r="B5582" s="58" t="str">
        <f t="shared" si="175"/>
        <v>AG398403</v>
      </c>
      <c r="C5582" s="35" t="s">
        <v>20916</v>
      </c>
      <c r="D5582" s="35" t="str">
        <f t="shared" si="176"/>
        <v>398403 - Grayhaven Marina Dredging 2000</v>
      </c>
      <c r="E5582" s="110">
        <v>39</v>
      </c>
    </row>
    <row r="5583" spans="1:5">
      <c r="A5583" s="58">
        <v>398404</v>
      </c>
      <c r="B5583" s="58" t="str">
        <f t="shared" si="175"/>
        <v>AG398404</v>
      </c>
      <c r="C5583" s="35" t="s">
        <v>20917</v>
      </c>
      <c r="D5583" s="35" t="str">
        <f t="shared" si="176"/>
        <v>398404 - Grayhaven Marina Dredging Grant _ In Kind 2000</v>
      </c>
      <c r="E5583" s="110">
        <v>39</v>
      </c>
    </row>
    <row r="5584" spans="1:5">
      <c r="A5584" s="58">
        <v>398405</v>
      </c>
      <c r="B5584" s="58" t="str">
        <f t="shared" si="175"/>
        <v>AG398405</v>
      </c>
      <c r="C5584" s="35" t="s">
        <v>20918</v>
      </c>
      <c r="D5584" s="35" t="str">
        <f t="shared" si="176"/>
        <v>398405 - Riverside Park Seawall and Promenade 99_00</v>
      </c>
      <c r="E5584" s="110">
        <v>39</v>
      </c>
    </row>
    <row r="5585" spans="1:5">
      <c r="A5585" s="58">
        <v>398407</v>
      </c>
      <c r="B5585" s="58" t="str">
        <f t="shared" si="175"/>
        <v>AG398407</v>
      </c>
      <c r="C5585" s="35" t="s">
        <v>20919</v>
      </c>
      <c r="D5585" s="35" t="str">
        <f t="shared" si="176"/>
        <v>398407 - MDNR_ Riverside Park Access Project_Great Lakes</v>
      </c>
      <c r="E5585" s="110">
        <v>39</v>
      </c>
    </row>
    <row r="5586" spans="1:5">
      <c r="A5586" s="58">
        <v>398408</v>
      </c>
      <c r="B5586" s="58" t="str">
        <f t="shared" si="175"/>
        <v>AG398408</v>
      </c>
      <c r="C5586" s="35" t="s">
        <v>9549</v>
      </c>
      <c r="D5586" s="35" t="str">
        <f t="shared" si="176"/>
        <v>398408 - Nature on Wheels Program Grant</v>
      </c>
      <c r="E5586" s="110">
        <v>39</v>
      </c>
    </row>
    <row r="5587" spans="1:5">
      <c r="A5587" s="58">
        <v>398409</v>
      </c>
      <c r="B5587" s="58" t="str">
        <f t="shared" si="175"/>
        <v>AG398409</v>
      </c>
      <c r="C5587" s="35" t="s">
        <v>9589</v>
      </c>
      <c r="D5587" s="35" t="str">
        <f t="shared" si="176"/>
        <v>398409 - Southwest Detroit Greenway Project Grant</v>
      </c>
      <c r="E5587" s="110">
        <v>39</v>
      </c>
    </row>
    <row r="5588" spans="1:5">
      <c r="A5588" s="58">
        <v>398411</v>
      </c>
      <c r="B5588" s="58" t="str">
        <f t="shared" si="175"/>
        <v>AG398411</v>
      </c>
      <c r="C5588" s="35" t="s">
        <v>9499</v>
      </c>
      <c r="D5588" s="35" t="str">
        <f t="shared" si="176"/>
        <v>398411 - Farwell Recreation Center</v>
      </c>
      <c r="E5588" s="110">
        <v>39</v>
      </c>
    </row>
    <row r="5589" spans="1:5">
      <c r="A5589" s="58">
        <v>398414</v>
      </c>
      <c r="B5589" s="58" t="str">
        <f t="shared" si="175"/>
        <v>AG398414</v>
      </c>
      <c r="C5589" s="35" t="s">
        <v>20920</v>
      </c>
      <c r="D5589" s="35" t="str">
        <f t="shared" si="176"/>
        <v>398414 - Restoration of Peterson Playfield Grant</v>
      </c>
      <c r="E5589" s="110">
        <v>39</v>
      </c>
    </row>
    <row r="5590" spans="1:5">
      <c r="A5590" s="58">
        <v>398415</v>
      </c>
      <c r="B5590" s="58" t="str">
        <f t="shared" si="175"/>
        <v>AG398415</v>
      </c>
      <c r="C5590" s="35" t="s">
        <v>20921</v>
      </c>
      <c r="D5590" s="35" t="str">
        <f t="shared" si="176"/>
        <v>398415 - Restoration of Peterson Playfield (Local)</v>
      </c>
      <c r="E5590" s="110">
        <v>39</v>
      </c>
    </row>
    <row r="5591" spans="1:5">
      <c r="A5591" s="58">
        <v>398416</v>
      </c>
      <c r="B5591" s="58" t="str">
        <f t="shared" si="175"/>
        <v>AG398416</v>
      </c>
      <c r="C5591" s="35" t="s">
        <v>10069</v>
      </c>
      <c r="D5591" s="35" t="str">
        <f t="shared" si="176"/>
        <v>398416 - Blue Heron Lagoon Natural Area Restoration Grant</v>
      </c>
      <c r="E5591" s="110">
        <v>39</v>
      </c>
    </row>
    <row r="5592" spans="1:5">
      <c r="A5592" s="58">
        <v>398417</v>
      </c>
      <c r="B5592" s="58" t="str">
        <f t="shared" si="175"/>
        <v>AG398417</v>
      </c>
      <c r="C5592" s="35" t="s">
        <v>20922</v>
      </c>
      <c r="D5592" s="35" t="str">
        <f t="shared" si="176"/>
        <v>398417 - Blue Heron Lagoon Natural Area Restoration Match</v>
      </c>
      <c r="E5592" s="110">
        <v>39</v>
      </c>
    </row>
    <row r="5593" spans="1:5">
      <c r="A5593" s="58">
        <v>398418</v>
      </c>
      <c r="B5593" s="58" t="str">
        <f t="shared" si="175"/>
        <v>AG398418</v>
      </c>
      <c r="C5593" s="35" t="s">
        <v>20923</v>
      </c>
      <c r="D5593" s="35" t="str">
        <f t="shared" si="176"/>
        <v>398418 - 03 Recreation Grant Program MI DNR Grant</v>
      </c>
      <c r="E5593" s="110">
        <v>39</v>
      </c>
    </row>
    <row r="5594" spans="1:5">
      <c r="A5594" s="58">
        <v>398419</v>
      </c>
      <c r="B5594" s="58" t="str">
        <f t="shared" si="175"/>
        <v>AG398419</v>
      </c>
      <c r="C5594" s="35" t="s">
        <v>20924</v>
      </c>
      <c r="D5594" s="35" t="str">
        <f t="shared" si="176"/>
        <v>398419 - 03 Recreation Grant Program MI DNR Local Match</v>
      </c>
      <c r="E5594" s="110">
        <v>39</v>
      </c>
    </row>
    <row r="5595" spans="1:5">
      <c r="A5595" s="58">
        <v>398420</v>
      </c>
      <c r="B5595" s="58" t="str">
        <f t="shared" si="175"/>
        <v>AG398420</v>
      </c>
      <c r="C5595" s="35" t="s">
        <v>20925</v>
      </c>
      <c r="D5595" s="35" t="str">
        <f t="shared" si="176"/>
        <v>398420 - Youth Opportunity Movement_398420</v>
      </c>
      <c r="E5595" s="110">
        <v>39</v>
      </c>
    </row>
    <row r="5596" spans="1:5">
      <c r="A5596" s="58">
        <v>398422</v>
      </c>
      <c r="B5596" s="58" t="str">
        <f t="shared" si="175"/>
        <v>AG398422</v>
      </c>
      <c r="C5596" s="35" t="s">
        <v>10184</v>
      </c>
      <c r="D5596" s="35" t="str">
        <f t="shared" si="176"/>
        <v>398422 - REACH 2003</v>
      </c>
      <c r="E5596" s="110">
        <v>39</v>
      </c>
    </row>
    <row r="5597" spans="1:5">
      <c r="A5597" s="58">
        <v>398425</v>
      </c>
      <c r="B5597" s="58" t="str">
        <f t="shared" si="175"/>
        <v>AG398425</v>
      </c>
      <c r="C5597" s="35" t="s">
        <v>10393</v>
      </c>
      <c r="D5597" s="35" t="str">
        <f t="shared" si="176"/>
        <v>398425 - Flynn Pavillion Restoration Grant</v>
      </c>
      <c r="E5597" s="110">
        <v>39</v>
      </c>
    </row>
    <row r="5598" spans="1:5">
      <c r="A5598" s="58">
        <v>398426</v>
      </c>
      <c r="B5598" s="58" t="str">
        <f t="shared" si="175"/>
        <v>AG398426</v>
      </c>
      <c r="C5598" s="35" t="s">
        <v>20926</v>
      </c>
      <c r="D5598" s="35" t="str">
        <f t="shared" si="176"/>
        <v>398426 - Flynn Pavillion Restoration Local</v>
      </c>
      <c r="E5598" s="110">
        <v>39</v>
      </c>
    </row>
    <row r="5599" spans="1:5">
      <c r="A5599" s="58">
        <v>398427</v>
      </c>
      <c r="B5599" s="58" t="str">
        <f t="shared" si="175"/>
        <v>AG398427</v>
      </c>
      <c r="C5599" s="35" t="s">
        <v>20927</v>
      </c>
      <c r="D5599" s="35" t="str">
        <f t="shared" si="176"/>
        <v>398427 - Youth and Communities Allied for Action (YCAA)</v>
      </c>
      <c r="E5599" s="110">
        <v>39</v>
      </c>
    </row>
    <row r="5600" spans="1:5">
      <c r="A5600" s="58">
        <v>398429</v>
      </c>
      <c r="B5600" s="58" t="str">
        <f t="shared" si="175"/>
        <v>AG398429</v>
      </c>
      <c r="C5600" s="35" t="s">
        <v>10496</v>
      </c>
      <c r="D5600" s="35" t="str">
        <f t="shared" si="176"/>
        <v>398429 - Youth Opportunity Movement</v>
      </c>
      <c r="E5600" s="110">
        <v>39</v>
      </c>
    </row>
    <row r="5601" spans="1:5">
      <c r="A5601" s="58">
        <v>398430</v>
      </c>
      <c r="B5601" s="58" t="str">
        <f t="shared" si="175"/>
        <v>AG398430</v>
      </c>
      <c r="C5601" s="35" t="s">
        <v>20928</v>
      </c>
      <c r="D5601" s="35" t="str">
        <f t="shared" si="176"/>
        <v>398430 - Henderson Marina Pump Out Grant</v>
      </c>
      <c r="E5601" s="110">
        <v>39</v>
      </c>
    </row>
    <row r="5602" spans="1:5">
      <c r="A5602" s="58">
        <v>398431</v>
      </c>
      <c r="B5602" s="58" t="str">
        <f t="shared" si="175"/>
        <v>AG398431</v>
      </c>
      <c r="C5602" s="35" t="s">
        <v>20929</v>
      </c>
      <c r="D5602" s="35" t="str">
        <f t="shared" si="176"/>
        <v>398431 - MI Dept of Agriculture _ Ash Borer Trees</v>
      </c>
      <c r="E5602" s="110">
        <v>39</v>
      </c>
    </row>
    <row r="5603" spans="1:5">
      <c r="A5603" s="58">
        <v>398434</v>
      </c>
      <c r="B5603" s="58" t="str">
        <f t="shared" si="175"/>
        <v>AG398434</v>
      </c>
      <c r="C5603" s="35" t="s">
        <v>20930</v>
      </c>
      <c r="D5603" s="35" t="str">
        <f t="shared" si="176"/>
        <v>398434 - Anna Scrips Whitcomb Conservatory Renovation Gra</v>
      </c>
      <c r="E5603" s="110">
        <v>39</v>
      </c>
    </row>
    <row r="5604" spans="1:5">
      <c r="A5604" s="58">
        <v>398435</v>
      </c>
      <c r="B5604" s="58" t="str">
        <f t="shared" si="175"/>
        <v>AG398435</v>
      </c>
      <c r="C5604" s="35" t="s">
        <v>20931</v>
      </c>
      <c r="D5604" s="35" t="str">
        <f t="shared" si="176"/>
        <v>398435 - Anna Scrips Whitcomb Conservatory Renovation Loc</v>
      </c>
      <c r="E5604" s="110">
        <v>39</v>
      </c>
    </row>
    <row r="5605" spans="1:5">
      <c r="A5605" s="58">
        <v>398436</v>
      </c>
      <c r="B5605" s="58" t="str">
        <f t="shared" si="175"/>
        <v>AG398436</v>
      </c>
      <c r="C5605" s="35" t="s">
        <v>20932</v>
      </c>
      <c r="D5605" s="35" t="str">
        <f t="shared" si="176"/>
        <v>398436 - Henderson Marina Pumpout Grant</v>
      </c>
      <c r="E5605" s="110">
        <v>39</v>
      </c>
    </row>
    <row r="5606" spans="1:5">
      <c r="A5606" s="58">
        <v>398437</v>
      </c>
      <c r="B5606" s="58" t="str">
        <f t="shared" si="175"/>
        <v>AG398437</v>
      </c>
      <c r="C5606" s="35" t="s">
        <v>20933</v>
      </c>
      <c r="D5606" s="35" t="str">
        <f t="shared" si="176"/>
        <v>398437 - In Town Youth Camp _ Rouge Park 2005</v>
      </c>
      <c r="E5606" s="110">
        <v>39</v>
      </c>
    </row>
    <row r="5607" spans="1:5">
      <c r="A5607" s="58">
        <v>398438</v>
      </c>
      <c r="B5607" s="58" t="str">
        <f t="shared" si="175"/>
        <v>AG398438</v>
      </c>
      <c r="C5607" s="35" t="s">
        <v>20934</v>
      </c>
      <c r="D5607" s="35" t="str">
        <f t="shared" si="176"/>
        <v>398438 - In Town Youth Camp _ Rouge Park 2005 Matching</v>
      </c>
      <c r="E5607" s="110">
        <v>39</v>
      </c>
    </row>
    <row r="5608" spans="1:5">
      <c r="A5608" s="58">
        <v>398440</v>
      </c>
      <c r="B5608" s="58" t="str">
        <f t="shared" si="175"/>
        <v>AG398440</v>
      </c>
      <c r="C5608" s="35" t="s">
        <v>20935</v>
      </c>
      <c r="D5608" s="35" t="str">
        <f t="shared" si="176"/>
        <v>398440 - DAD" Butler Playfield Renovations _ Matching</v>
      </c>
      <c r="E5608" s="110">
        <v>39</v>
      </c>
    </row>
    <row r="5609" spans="1:5">
      <c r="A5609" s="58">
        <v>398441</v>
      </c>
      <c r="B5609" s="58" t="str">
        <f t="shared" si="175"/>
        <v>AG398441</v>
      </c>
      <c r="C5609" s="35" t="s">
        <v>20936</v>
      </c>
      <c r="D5609" s="35" t="str">
        <f t="shared" si="176"/>
        <v>398441 - Wayne Co. Intergovernmental Project 2005</v>
      </c>
      <c r="E5609" s="110">
        <v>39</v>
      </c>
    </row>
    <row r="5610" spans="1:5">
      <c r="A5610" s="58">
        <v>398443</v>
      </c>
      <c r="B5610" s="58" t="str">
        <f t="shared" si="175"/>
        <v>AG398443</v>
      </c>
      <c r="C5610" s="35" t="s">
        <v>20937</v>
      </c>
      <c r="D5610" s="35" t="str">
        <f t="shared" si="176"/>
        <v>398443 - SAFETY_398443</v>
      </c>
      <c r="E5610" s="110">
        <v>39</v>
      </c>
    </row>
    <row r="5611" spans="1:5">
      <c r="A5611" s="58">
        <v>398444</v>
      </c>
      <c r="B5611" s="58" t="str">
        <f t="shared" si="175"/>
        <v>AG398444</v>
      </c>
      <c r="C5611" s="35" t="s">
        <v>20938</v>
      </c>
      <c r="D5611" s="35" t="str">
        <f t="shared" si="176"/>
        <v>398444 - Dreaming While Achieving_398444</v>
      </c>
      <c r="E5611" s="110">
        <v>39</v>
      </c>
    </row>
    <row r="5612" spans="1:5">
      <c r="A5612" s="58">
        <v>398445</v>
      </c>
      <c r="B5612" s="58" t="str">
        <f t="shared" si="175"/>
        <v>AG398445</v>
      </c>
      <c r="C5612" s="35" t="s">
        <v>8278</v>
      </c>
      <c r="D5612" s="35" t="str">
        <f t="shared" si="176"/>
        <v>398445 - Cultural Access Program</v>
      </c>
      <c r="E5612" s="110">
        <v>39</v>
      </c>
    </row>
    <row r="5613" spans="1:5">
      <c r="A5613" s="58">
        <v>398446</v>
      </c>
      <c r="B5613" s="58" t="str">
        <f t="shared" si="175"/>
        <v>AG398446</v>
      </c>
      <c r="C5613" s="35" t="s">
        <v>20939</v>
      </c>
      <c r="D5613" s="35" t="str">
        <f t="shared" si="176"/>
        <v>398446 - Mini Grant Organization</v>
      </c>
      <c r="E5613" s="110">
        <v>39</v>
      </c>
    </row>
    <row r="5614" spans="1:5">
      <c r="A5614" s="58">
        <v>398447</v>
      </c>
      <c r="B5614" s="58" t="str">
        <f t="shared" si="175"/>
        <v>AG398447</v>
      </c>
      <c r="C5614" s="35" t="s">
        <v>20940</v>
      </c>
      <c r="D5614" s="35" t="str">
        <f t="shared" si="176"/>
        <v>398447 - Mini Grant Administration Organization</v>
      </c>
      <c r="E5614" s="110">
        <v>39</v>
      </c>
    </row>
    <row r="5615" spans="1:5">
      <c r="A5615" s="58">
        <v>398450</v>
      </c>
      <c r="B5615" s="58" t="str">
        <f t="shared" si="175"/>
        <v>AG398450</v>
      </c>
      <c r="C5615" s="35" t="s">
        <v>20941</v>
      </c>
      <c r="D5615" s="35" t="str">
        <f t="shared" si="176"/>
        <v>398450 - Youth Mapping Projects (STEPS)</v>
      </c>
      <c r="E5615" s="110">
        <v>39</v>
      </c>
    </row>
    <row r="5616" spans="1:5">
      <c r="A5616" s="58">
        <v>398451</v>
      </c>
      <c r="B5616" s="58" t="str">
        <f t="shared" si="175"/>
        <v>AG398451</v>
      </c>
      <c r="C5616" s="35" t="s">
        <v>20942</v>
      </c>
      <c r="D5616" s="35" t="str">
        <f t="shared" si="176"/>
        <v>398451 - 2006 Rouge Park Clean Up Grant</v>
      </c>
      <c r="E5616" s="110">
        <v>39</v>
      </c>
    </row>
    <row r="5617" spans="1:5">
      <c r="A5617" s="58">
        <v>398453</v>
      </c>
      <c r="B5617" s="58" t="str">
        <f t="shared" si="175"/>
        <v>AG398453</v>
      </c>
      <c r="C5617" s="35" t="s">
        <v>11336</v>
      </c>
      <c r="D5617" s="35" t="str">
        <f t="shared" si="176"/>
        <v>398453 - 2005 CityArts Grant Program</v>
      </c>
      <c r="E5617" s="110">
        <v>39</v>
      </c>
    </row>
    <row r="5618" spans="1:5">
      <c r="A5618" s="58">
        <v>398454</v>
      </c>
      <c r="B5618" s="58" t="str">
        <f t="shared" si="175"/>
        <v>AG398454</v>
      </c>
      <c r="C5618" s="35" t="s">
        <v>20943</v>
      </c>
      <c r="D5618" s="35" t="str">
        <f t="shared" si="176"/>
        <v>398454 - 2006 CAL Community Baseball_Softball Prog Grant</v>
      </c>
      <c r="E5618" s="110">
        <v>39</v>
      </c>
    </row>
    <row r="5619" spans="1:5">
      <c r="A5619" s="58">
        <v>398457</v>
      </c>
      <c r="B5619" s="58" t="str">
        <f t="shared" si="175"/>
        <v>AG398457</v>
      </c>
      <c r="C5619" s="35" t="s">
        <v>20944</v>
      </c>
      <c r="D5619" s="35" t="str">
        <f t="shared" si="176"/>
        <v>398457 - 2005_06 Regional Regranting _ Minigrants</v>
      </c>
      <c r="E5619" s="110">
        <v>39</v>
      </c>
    </row>
    <row r="5620" spans="1:5">
      <c r="A5620" s="58">
        <v>398458</v>
      </c>
      <c r="B5620" s="58" t="str">
        <f t="shared" si="175"/>
        <v>AG398458</v>
      </c>
      <c r="C5620" s="35" t="s">
        <v>20945</v>
      </c>
      <c r="D5620" s="35" t="str">
        <f t="shared" si="176"/>
        <v>398458 - 2005_06 Admin Regional Regranting _ Minigrants</v>
      </c>
      <c r="E5620" s="110">
        <v>39</v>
      </c>
    </row>
    <row r="5621" spans="1:5">
      <c r="A5621" s="58">
        <v>398460</v>
      </c>
      <c r="B5621" s="58" t="str">
        <f t="shared" si="175"/>
        <v>AG398460</v>
      </c>
      <c r="C5621" s="35" t="s">
        <v>20946</v>
      </c>
      <c r="D5621" s="35" t="str">
        <f t="shared" si="176"/>
        <v>398460 - Butzel Playfield Improvements 2006_08</v>
      </c>
      <c r="E5621" s="110">
        <v>39</v>
      </c>
    </row>
    <row r="5622" spans="1:5">
      <c r="A5622" s="58">
        <v>398461</v>
      </c>
      <c r="B5622" s="58" t="str">
        <f t="shared" si="175"/>
        <v>AG398461</v>
      </c>
      <c r="C5622" s="35" t="s">
        <v>20947</v>
      </c>
      <c r="D5622" s="35" t="str">
        <f t="shared" si="176"/>
        <v>398461 - Butzel Playfield Improvements 2006_08 City Match</v>
      </c>
      <c r="E5622" s="110">
        <v>39</v>
      </c>
    </row>
    <row r="5623" spans="1:5">
      <c r="A5623" s="58">
        <v>398462</v>
      </c>
      <c r="B5623" s="58" t="str">
        <f t="shared" si="175"/>
        <v>AG398462</v>
      </c>
      <c r="C5623" s="35" t="s">
        <v>20948</v>
      </c>
      <c r="D5623" s="35" t="str">
        <f t="shared" si="176"/>
        <v>398462 - SAFETY (Successful Alliance for Educating Talent</v>
      </c>
      <c r="E5623" s="110">
        <v>39</v>
      </c>
    </row>
    <row r="5624" spans="1:5">
      <c r="A5624" s="58">
        <v>398463</v>
      </c>
      <c r="B5624" s="58" t="str">
        <f t="shared" si="175"/>
        <v>AG398463</v>
      </c>
      <c r="C5624" s="35" t="s">
        <v>20949</v>
      </c>
      <c r="D5624" s="35" t="str">
        <f t="shared" si="176"/>
        <v>398463 - SAFETY Local</v>
      </c>
      <c r="E5624" s="110">
        <v>39</v>
      </c>
    </row>
    <row r="5625" spans="1:5">
      <c r="A5625" s="58">
        <v>398464</v>
      </c>
      <c r="B5625" s="58" t="str">
        <f t="shared" si="175"/>
        <v>AG398464</v>
      </c>
      <c r="C5625" s="35" t="s">
        <v>10601</v>
      </c>
      <c r="D5625" s="35" t="str">
        <f t="shared" si="176"/>
        <v>398464 - Dreaming While Achieving</v>
      </c>
      <c r="E5625" s="110">
        <v>39</v>
      </c>
    </row>
    <row r="5626" spans="1:5">
      <c r="A5626" s="58">
        <v>398465</v>
      </c>
      <c r="B5626" s="58" t="str">
        <f t="shared" si="175"/>
        <v>AG398465</v>
      </c>
      <c r="C5626" s="35" t="s">
        <v>20950</v>
      </c>
      <c r="D5626" s="35" t="str">
        <f t="shared" si="176"/>
        <v>398465 - 2007 Park Improvemens _ Wayne County Round 3</v>
      </c>
      <c r="E5626" s="110">
        <v>39</v>
      </c>
    </row>
    <row r="5627" spans="1:5">
      <c r="A5627" s="58">
        <v>398468</v>
      </c>
      <c r="B5627" s="58" t="str">
        <f t="shared" si="175"/>
        <v>AG398468</v>
      </c>
      <c r="C5627" s="35" t="s">
        <v>20951</v>
      </c>
      <c r="D5627" s="35" t="str">
        <f t="shared" si="176"/>
        <v>398468 - 2007_08 Minigrants Program Administration</v>
      </c>
      <c r="E5627" s="110">
        <v>39</v>
      </c>
    </row>
    <row r="5628" spans="1:5">
      <c r="A5628" s="58">
        <v>398477</v>
      </c>
      <c r="B5628" s="58" t="str">
        <f t="shared" si="175"/>
        <v>AG398477</v>
      </c>
      <c r="C5628" s="35" t="s">
        <v>20952</v>
      </c>
      <c r="D5628" s="35" t="str">
        <f t="shared" si="176"/>
        <v>398477 - Eastern Market Revitalization _ Shed No 2</v>
      </c>
      <c r="E5628" s="110">
        <v>39</v>
      </c>
    </row>
    <row r="5629" spans="1:5">
      <c r="A5629" s="58">
        <v>398478</v>
      </c>
      <c r="B5629" s="58" t="str">
        <f t="shared" si="175"/>
        <v>AG398478</v>
      </c>
      <c r="C5629" s="35" t="s">
        <v>20953</v>
      </c>
      <c r="D5629" s="35" t="str">
        <f t="shared" si="176"/>
        <v>398478 - Eastern Market _ Shed No 2 _ MEDC</v>
      </c>
      <c r="E5629" s="110">
        <v>39</v>
      </c>
    </row>
    <row r="5630" spans="1:5">
      <c r="A5630" s="58">
        <v>398481</v>
      </c>
      <c r="B5630" s="58" t="str">
        <f t="shared" si="175"/>
        <v>AG398481</v>
      </c>
      <c r="C5630" s="35" t="s">
        <v>11876</v>
      </c>
      <c r="D5630" s="35" t="str">
        <f t="shared" si="176"/>
        <v>398481 - 2008_09 Minigrants Program Administration</v>
      </c>
      <c r="E5630" s="110">
        <v>39</v>
      </c>
    </row>
    <row r="5631" spans="1:5">
      <c r="A5631" s="58">
        <v>398482</v>
      </c>
      <c r="B5631" s="58" t="str">
        <f t="shared" si="175"/>
        <v>AG398482</v>
      </c>
      <c r="C5631" s="35" t="s">
        <v>11878</v>
      </c>
      <c r="D5631" s="35" t="str">
        <f t="shared" si="176"/>
        <v>398482 - 2008_09 Minigrants Program</v>
      </c>
      <c r="E5631" s="110">
        <v>39</v>
      </c>
    </row>
    <row r="5632" spans="1:5">
      <c r="A5632" s="58">
        <v>398484</v>
      </c>
      <c r="B5632" s="58" t="str">
        <f t="shared" si="175"/>
        <v>AG398484</v>
      </c>
      <c r="C5632" s="35" t="s">
        <v>11880</v>
      </c>
      <c r="D5632" s="35" t="str">
        <f t="shared" si="176"/>
        <v>398484 - 2008_09 National Arts</v>
      </c>
      <c r="E5632" s="110">
        <v>39</v>
      </c>
    </row>
    <row r="5633" spans="1:5">
      <c r="A5633" s="58">
        <v>398485</v>
      </c>
      <c r="B5633" s="58" t="str">
        <f t="shared" si="175"/>
        <v>AG398485</v>
      </c>
      <c r="C5633" s="35" t="s">
        <v>20954</v>
      </c>
      <c r="D5633" s="35" t="str">
        <f t="shared" si="176"/>
        <v>398485 - 2008_09 Dreaming While Achieving</v>
      </c>
      <c r="E5633" s="110">
        <v>39</v>
      </c>
    </row>
    <row r="5634" spans="1:5">
      <c r="A5634" s="58">
        <v>398486</v>
      </c>
      <c r="B5634" s="58" t="str">
        <f t="shared" si="175"/>
        <v>AG398486</v>
      </c>
      <c r="C5634" s="35" t="s">
        <v>20955</v>
      </c>
      <c r="D5634" s="35" t="str">
        <f t="shared" si="176"/>
        <v>398486 - 2008_09 S.A.F.E.T.Y.</v>
      </c>
      <c r="E5634" s="110">
        <v>39</v>
      </c>
    </row>
    <row r="5635" spans="1:5">
      <c r="A5635" s="58">
        <v>398487</v>
      </c>
      <c r="B5635" s="58" t="str">
        <f t="shared" si="175"/>
        <v>AG398487</v>
      </c>
      <c r="C5635" s="35" t="s">
        <v>20956</v>
      </c>
      <c r="D5635" s="35" t="str">
        <f t="shared" si="176"/>
        <v>398487 - 2008_09 S.A.F.E.T.Y. Local</v>
      </c>
      <c r="E5635" s="110">
        <v>39</v>
      </c>
    </row>
    <row r="5636" spans="1:5">
      <c r="A5636" s="58">
        <v>398488</v>
      </c>
      <c r="B5636" s="58" t="str">
        <f t="shared" si="175"/>
        <v>AG398488</v>
      </c>
      <c r="C5636" s="35" t="s">
        <v>20957</v>
      </c>
      <c r="D5636" s="35" t="str">
        <f t="shared" si="176"/>
        <v>398488 - Parks Improvement Wayne County Round 4 I</v>
      </c>
      <c r="E5636" s="110">
        <v>39</v>
      </c>
    </row>
    <row r="5637" spans="1:5">
      <c r="A5637" s="58">
        <v>398489</v>
      </c>
      <c r="B5637" s="58" t="str">
        <f t="shared" ref="B5637:B5700" si="177">"AG"&amp;A5637</f>
        <v>AG398489</v>
      </c>
      <c r="C5637" s="35" t="s">
        <v>20958</v>
      </c>
      <c r="D5637" s="35" t="str">
        <f t="shared" ref="D5637:D5700" si="178">A5637&amp;" - "&amp;C5637</f>
        <v>398489 - Parks Improvement Wayne County Round 4 II</v>
      </c>
      <c r="E5637" s="110">
        <v>39</v>
      </c>
    </row>
    <row r="5638" spans="1:5">
      <c r="A5638" s="58">
        <v>398491</v>
      </c>
      <c r="B5638" s="58" t="str">
        <f t="shared" si="177"/>
        <v>AG398491</v>
      </c>
      <c r="C5638" s="35" t="s">
        <v>20959</v>
      </c>
      <c r="D5638" s="35" t="str">
        <f t="shared" si="178"/>
        <v>398491 - L.E.A.P. Program 10_09 _ 09_10</v>
      </c>
      <c r="E5638" s="110">
        <v>39</v>
      </c>
    </row>
    <row r="5639" spans="1:5">
      <c r="A5639" s="58">
        <v>398492</v>
      </c>
      <c r="B5639" s="58" t="str">
        <f t="shared" si="177"/>
        <v>AG398492</v>
      </c>
      <c r="C5639" s="35" t="s">
        <v>12154</v>
      </c>
      <c r="D5639" s="35" t="str">
        <f t="shared" si="178"/>
        <v>398492 - 2009_10 Minigrants Program Administration</v>
      </c>
      <c r="E5639" s="110">
        <v>39</v>
      </c>
    </row>
    <row r="5640" spans="1:5">
      <c r="A5640" s="58">
        <v>398494</v>
      </c>
      <c r="B5640" s="58" t="str">
        <f t="shared" si="177"/>
        <v>AG398494</v>
      </c>
      <c r="C5640" s="35" t="s">
        <v>12156</v>
      </c>
      <c r="D5640" s="35" t="str">
        <f t="shared" si="178"/>
        <v>398494 - 2009_10 Minigrants Program</v>
      </c>
      <c r="E5640" s="110">
        <v>39</v>
      </c>
    </row>
    <row r="5641" spans="1:5">
      <c r="A5641" s="58">
        <v>398495</v>
      </c>
      <c r="B5641" s="58" t="str">
        <f t="shared" si="177"/>
        <v>AG398495</v>
      </c>
      <c r="C5641" s="35" t="s">
        <v>20960</v>
      </c>
      <c r="D5641" s="35" t="str">
        <f t="shared" si="178"/>
        <v>398495 - 2010_11 Mini Grant Program Administration</v>
      </c>
      <c r="E5641" s="110">
        <v>39</v>
      </c>
    </row>
    <row r="5642" spans="1:5">
      <c r="A5642" s="58">
        <v>398497</v>
      </c>
      <c r="B5642" s="58" t="str">
        <f t="shared" si="177"/>
        <v>AG398497</v>
      </c>
      <c r="C5642" s="35" t="s">
        <v>20961</v>
      </c>
      <c r="D5642" s="35" t="str">
        <f t="shared" si="178"/>
        <v>398497 - 2009_10 Dreaming While Achieving (07_09_06_10)</v>
      </c>
      <c r="E5642" s="110">
        <v>39</v>
      </c>
    </row>
    <row r="5643" spans="1:5">
      <c r="A5643" s="58">
        <v>398500</v>
      </c>
      <c r="B5643" s="58" t="str">
        <f t="shared" si="177"/>
        <v>AG398500</v>
      </c>
      <c r="C5643" s="35" t="s">
        <v>20962</v>
      </c>
      <c r="D5643" s="35" t="str">
        <f t="shared" si="178"/>
        <v>398500 - YCAA OJJDP After School Programs 02_03</v>
      </c>
      <c r="E5643" s="110">
        <v>39</v>
      </c>
    </row>
    <row r="5644" spans="1:5">
      <c r="A5644" s="58">
        <v>398502</v>
      </c>
      <c r="B5644" s="58" t="str">
        <f t="shared" si="177"/>
        <v>AG398502</v>
      </c>
      <c r="C5644" s="35" t="s">
        <v>20963</v>
      </c>
      <c r="D5644" s="35" t="str">
        <f t="shared" si="178"/>
        <v>398502 - YCAA 9_2004_8_2005</v>
      </c>
      <c r="E5644" s="110">
        <v>39</v>
      </c>
    </row>
    <row r="5645" spans="1:5">
      <c r="A5645" s="58">
        <v>398504</v>
      </c>
      <c r="B5645" s="58" t="str">
        <f t="shared" si="177"/>
        <v>AG398504</v>
      </c>
      <c r="C5645" s="35" t="s">
        <v>12250</v>
      </c>
      <c r="D5645" s="35" t="str">
        <f t="shared" si="178"/>
        <v>398504 - 2008_09 Dream While Achieving DWDD</v>
      </c>
      <c r="E5645" s="110">
        <v>39</v>
      </c>
    </row>
    <row r="5646" spans="1:5">
      <c r="A5646" s="58">
        <v>398505</v>
      </c>
      <c r="B5646" s="58" t="str">
        <f t="shared" si="177"/>
        <v>AG398505</v>
      </c>
      <c r="C5646" s="35" t="s">
        <v>20964</v>
      </c>
      <c r="D5646" s="35" t="str">
        <f t="shared" si="178"/>
        <v>398505 - Butzel Playfield Renovations 2008_10</v>
      </c>
      <c r="E5646" s="110">
        <v>39</v>
      </c>
    </row>
    <row r="5647" spans="1:5">
      <c r="A5647" s="58">
        <v>398507</v>
      </c>
      <c r="B5647" s="58" t="str">
        <f t="shared" si="177"/>
        <v>AG398507</v>
      </c>
      <c r="C5647" s="35" t="s">
        <v>12308</v>
      </c>
      <c r="D5647" s="35" t="str">
        <f t="shared" si="178"/>
        <v>398507 - 2008_09 Flag Football Expansion Program</v>
      </c>
      <c r="E5647" s="110">
        <v>39</v>
      </c>
    </row>
    <row r="5648" spans="1:5">
      <c r="A5648" s="58">
        <v>398509</v>
      </c>
      <c r="B5648" s="58" t="str">
        <f t="shared" si="177"/>
        <v>AG398509</v>
      </c>
      <c r="C5648" s="35" t="s">
        <v>20965</v>
      </c>
      <c r="D5648" s="35" t="str">
        <f t="shared" si="178"/>
        <v>398509 - 2009 National arts Program Operations</v>
      </c>
      <c r="E5648" s="110">
        <v>39</v>
      </c>
    </row>
    <row r="5649" spans="1:5">
      <c r="A5649" s="58">
        <v>398511</v>
      </c>
      <c r="B5649" s="58" t="str">
        <f t="shared" si="177"/>
        <v>AG398511</v>
      </c>
      <c r="C5649" s="35" t="s">
        <v>12645</v>
      </c>
      <c r="D5649" s="35" t="str">
        <f t="shared" si="178"/>
        <v>398511 - 2011 National Arts Program Awards</v>
      </c>
      <c r="E5649" s="110">
        <v>39</v>
      </c>
    </row>
    <row r="5650" spans="1:5">
      <c r="A5650" s="58">
        <v>398512</v>
      </c>
      <c r="B5650" s="58" t="str">
        <f t="shared" si="177"/>
        <v>AG398512</v>
      </c>
      <c r="C5650" s="35" t="s">
        <v>12672</v>
      </c>
      <c r="D5650" s="35" t="str">
        <f t="shared" si="178"/>
        <v>398512 - Reid Ramp St. Jean Boating Access Site I</v>
      </c>
      <c r="E5650" s="110">
        <v>39</v>
      </c>
    </row>
    <row r="5651" spans="1:5">
      <c r="A5651" s="58">
        <v>398513</v>
      </c>
      <c r="B5651" s="58" t="str">
        <f t="shared" si="177"/>
        <v>AG398513</v>
      </c>
      <c r="C5651" s="35" t="s">
        <v>12674</v>
      </c>
      <c r="D5651" s="35" t="str">
        <f t="shared" si="178"/>
        <v>398513 - Reid Ramp St. Jean Boating Access Site II</v>
      </c>
      <c r="E5651" s="110">
        <v>39</v>
      </c>
    </row>
    <row r="5652" spans="1:5">
      <c r="A5652" s="58">
        <v>398514</v>
      </c>
      <c r="B5652" s="58" t="str">
        <f t="shared" si="177"/>
        <v>AG398514</v>
      </c>
      <c r="C5652" s="35" t="s">
        <v>12683</v>
      </c>
      <c r="D5652" s="35" t="str">
        <f t="shared" si="178"/>
        <v>398514 - Sponsor a Swim Lesson Program 2010</v>
      </c>
      <c r="E5652" s="110">
        <v>39</v>
      </c>
    </row>
    <row r="5653" spans="1:5">
      <c r="A5653" s="58">
        <v>398516</v>
      </c>
      <c r="B5653" s="58" t="str">
        <f t="shared" si="177"/>
        <v>AG398516</v>
      </c>
      <c r="C5653" s="35" t="s">
        <v>20966</v>
      </c>
      <c r="D5653" s="35" t="str">
        <f t="shared" si="178"/>
        <v>398516 - Wayne County _ Round 5 (1)</v>
      </c>
      <c r="E5653" s="110">
        <v>39</v>
      </c>
    </row>
    <row r="5654" spans="1:5">
      <c r="A5654" s="58">
        <v>398517</v>
      </c>
      <c r="B5654" s="58" t="str">
        <f t="shared" si="177"/>
        <v>AG398517</v>
      </c>
      <c r="C5654" s="35" t="s">
        <v>12749</v>
      </c>
      <c r="D5654" s="35" t="str">
        <f t="shared" si="178"/>
        <v>398517 - 2010 National Arts Program Operation</v>
      </c>
      <c r="E5654" s="110">
        <v>39</v>
      </c>
    </row>
    <row r="5655" spans="1:5">
      <c r="A5655" s="58">
        <v>398518</v>
      </c>
      <c r="B5655" s="58" t="str">
        <f t="shared" si="177"/>
        <v>AG398518</v>
      </c>
      <c r="C5655" s="35" t="s">
        <v>20967</v>
      </c>
      <c r="D5655" s="35" t="str">
        <f t="shared" si="178"/>
        <v>398518 - Wayne County _ Round 5 (2)</v>
      </c>
      <c r="E5655" s="110">
        <v>39</v>
      </c>
    </row>
    <row r="5656" spans="1:5">
      <c r="A5656" s="58">
        <v>398521</v>
      </c>
      <c r="B5656" s="58" t="str">
        <f t="shared" si="177"/>
        <v>AG398521</v>
      </c>
      <c r="C5656" s="35" t="s">
        <v>20968</v>
      </c>
      <c r="D5656" s="35" t="str">
        <f t="shared" si="178"/>
        <v>398521 - 2011_12 Mini_Grant Program Administration</v>
      </c>
      <c r="E5656" s="110">
        <v>39</v>
      </c>
    </row>
    <row r="5657" spans="1:5">
      <c r="A5657" s="58">
        <v>398522</v>
      </c>
      <c r="B5657" s="58" t="str">
        <f t="shared" si="177"/>
        <v>AG398522</v>
      </c>
      <c r="C5657" s="35" t="s">
        <v>20969</v>
      </c>
      <c r="D5657" s="35" t="str">
        <f t="shared" si="178"/>
        <v>398522 - 2011_12 Mini_Grant Program</v>
      </c>
      <c r="E5657" s="110">
        <v>39</v>
      </c>
    </row>
    <row r="5658" spans="1:5">
      <c r="A5658" s="58">
        <v>398523</v>
      </c>
      <c r="B5658" s="58" t="str">
        <f t="shared" si="177"/>
        <v>AG398523</v>
      </c>
      <c r="C5658" s="35" t="s">
        <v>20970</v>
      </c>
      <c r="D5658" s="35" t="str">
        <f t="shared" si="178"/>
        <v>398523 - 2011 Exchange Revenue for DRD Demo Use</v>
      </c>
      <c r="E5658" s="110">
        <v>39</v>
      </c>
    </row>
    <row r="5659" spans="1:5">
      <c r="A5659" s="58">
        <v>398524</v>
      </c>
      <c r="B5659" s="58" t="str">
        <f t="shared" si="177"/>
        <v>AG398524</v>
      </c>
      <c r="C5659" s="35" t="s">
        <v>20971</v>
      </c>
      <c r="D5659" s="35" t="str">
        <f t="shared" si="178"/>
        <v>398524 - 2011 GM Foundation Williams &amp; Lasky Renovations</v>
      </c>
      <c r="E5659" s="110">
        <v>39</v>
      </c>
    </row>
    <row r="5660" spans="1:5">
      <c r="A5660" s="58">
        <v>398525</v>
      </c>
      <c r="B5660" s="58" t="str">
        <f t="shared" si="177"/>
        <v>AG398525</v>
      </c>
      <c r="C5660" s="35" t="s">
        <v>13077</v>
      </c>
      <c r="D5660" s="35" t="str">
        <f t="shared" si="178"/>
        <v>398525 - 2011 Patton Park Improvements</v>
      </c>
      <c r="E5660" s="110">
        <v>39</v>
      </c>
    </row>
    <row r="5661" spans="1:5">
      <c r="A5661" s="58">
        <v>398526</v>
      </c>
      <c r="B5661" s="58" t="str">
        <f t="shared" si="177"/>
        <v>AG398526</v>
      </c>
      <c r="C5661" s="35" t="s">
        <v>20972</v>
      </c>
      <c r="D5661" s="35" t="str">
        <f t="shared" si="178"/>
        <v>398526 - 2011 Balduck Park In_Town Youth Camp</v>
      </c>
      <c r="E5661" s="110">
        <v>39</v>
      </c>
    </row>
    <row r="5662" spans="1:5">
      <c r="A5662" s="58">
        <v>398527</v>
      </c>
      <c r="B5662" s="58" t="str">
        <f t="shared" si="177"/>
        <v>AG398527</v>
      </c>
      <c r="C5662" s="35" t="s">
        <v>20973</v>
      </c>
      <c r="D5662" s="35" t="str">
        <f t="shared" si="178"/>
        <v>398527 - 2012_13 Mini_Grant Program Administration</v>
      </c>
      <c r="E5662" s="110">
        <v>39</v>
      </c>
    </row>
    <row r="5663" spans="1:5">
      <c r="A5663" s="58">
        <v>398528</v>
      </c>
      <c r="B5663" s="58" t="str">
        <f t="shared" si="177"/>
        <v>AG398528</v>
      </c>
      <c r="C5663" s="35" t="s">
        <v>20974</v>
      </c>
      <c r="D5663" s="35" t="str">
        <f t="shared" si="178"/>
        <v>398528 - 2012_13 Mini_Grant Progam Awards</v>
      </c>
      <c r="E5663" s="110">
        <v>39</v>
      </c>
    </row>
    <row r="5664" spans="1:5">
      <c r="A5664" s="58">
        <v>398529</v>
      </c>
      <c r="B5664" s="58" t="str">
        <f t="shared" si="177"/>
        <v>AG398529</v>
      </c>
      <c r="C5664" s="35" t="s">
        <v>13173</v>
      </c>
      <c r="D5664" s="35" t="str">
        <f t="shared" si="178"/>
        <v>398529 - 2013 National Arts Program Awards</v>
      </c>
      <c r="E5664" s="110">
        <v>39</v>
      </c>
    </row>
    <row r="5665" spans="1:5">
      <c r="A5665" s="58">
        <v>398530</v>
      </c>
      <c r="B5665" s="58" t="str">
        <f t="shared" si="177"/>
        <v>AG398530</v>
      </c>
      <c r="C5665" s="35" t="s">
        <v>20975</v>
      </c>
      <c r="D5665" s="35" t="str">
        <f t="shared" si="178"/>
        <v>398530 - 2012 Recreation Passport Local Grant Progran</v>
      </c>
      <c r="E5665" s="110">
        <v>39</v>
      </c>
    </row>
    <row r="5666" spans="1:5">
      <c r="A5666" s="58">
        <v>398531</v>
      </c>
      <c r="B5666" s="58" t="str">
        <f t="shared" si="177"/>
        <v>AG398531</v>
      </c>
      <c r="C5666" s="35" t="s">
        <v>13314</v>
      </c>
      <c r="D5666" s="35" t="str">
        <f t="shared" si="178"/>
        <v>398531 - 2012_13 Williams &amp; Crowell Support Programs</v>
      </c>
      <c r="E5666" s="110">
        <v>39</v>
      </c>
    </row>
    <row r="5667" spans="1:5">
      <c r="A5667" s="58">
        <v>398532</v>
      </c>
      <c r="B5667" s="58" t="str">
        <f t="shared" si="177"/>
        <v>AG398532</v>
      </c>
      <c r="C5667" s="35" t="s">
        <v>13397</v>
      </c>
      <c r="D5667" s="35" t="str">
        <f t="shared" si="178"/>
        <v>398532 - 2013_14 Mini_Grants Program Administration</v>
      </c>
      <c r="E5667" s="110">
        <v>39</v>
      </c>
    </row>
    <row r="5668" spans="1:5">
      <c r="A5668" s="58">
        <v>398533</v>
      </c>
      <c r="B5668" s="58" t="str">
        <f t="shared" si="177"/>
        <v>AG398533</v>
      </c>
      <c r="C5668" s="35" t="s">
        <v>13399</v>
      </c>
      <c r="D5668" s="35" t="str">
        <f t="shared" si="178"/>
        <v>398533 - 2013_14 Minigrants Program Awards</v>
      </c>
      <c r="E5668" s="110">
        <v>39</v>
      </c>
    </row>
    <row r="5669" spans="1:5">
      <c r="A5669" s="58">
        <v>398534</v>
      </c>
      <c r="B5669" s="58" t="str">
        <f t="shared" si="177"/>
        <v>AG398534</v>
      </c>
      <c r="C5669" s="35" t="s">
        <v>13401</v>
      </c>
      <c r="D5669" s="35" t="str">
        <f t="shared" si="178"/>
        <v>398534 - 2014 National Arts Program Awards</v>
      </c>
      <c r="E5669" s="110">
        <v>39</v>
      </c>
    </row>
    <row r="5670" spans="1:5">
      <c r="A5670" s="58">
        <v>398535</v>
      </c>
      <c r="B5670" s="58" t="str">
        <f t="shared" si="177"/>
        <v>AG398535</v>
      </c>
      <c r="C5670" s="35" t="s">
        <v>13409</v>
      </c>
      <c r="D5670" s="35" t="str">
        <f t="shared" si="178"/>
        <v>398535 - Orion Music &amp; More Festival</v>
      </c>
      <c r="E5670" s="110">
        <v>39</v>
      </c>
    </row>
    <row r="5671" spans="1:5">
      <c r="A5671" s="58">
        <v>398536</v>
      </c>
      <c r="B5671" s="58" t="str">
        <f t="shared" si="177"/>
        <v>AG398536</v>
      </c>
      <c r="C5671" s="35" t="s">
        <v>20976</v>
      </c>
      <c r="D5671" s="35" t="str">
        <f t="shared" si="178"/>
        <v>398536 - 2012_13 Belle Isle Livingstone Lighthouse</v>
      </c>
      <c r="E5671" s="110">
        <v>39</v>
      </c>
    </row>
    <row r="5672" spans="1:5">
      <c r="A5672" s="58">
        <v>398537</v>
      </c>
      <c r="B5672" s="58" t="str">
        <f t="shared" si="177"/>
        <v>AG398537</v>
      </c>
      <c r="C5672" s="35" t="s">
        <v>13486</v>
      </c>
      <c r="D5672" s="35" t="str">
        <f t="shared" si="178"/>
        <v>398537 - 2013 Farwell Youth Baseball_Softball Program</v>
      </c>
      <c r="E5672" s="110">
        <v>39</v>
      </c>
    </row>
    <row r="5673" spans="1:5">
      <c r="A5673" s="58">
        <v>398538</v>
      </c>
      <c r="B5673" s="58" t="str">
        <f t="shared" si="177"/>
        <v>AG398538</v>
      </c>
      <c r="C5673" s="35" t="s">
        <v>20977</v>
      </c>
      <c r="D5673" s="35" t="str">
        <f t="shared" si="178"/>
        <v>398538 - 2013 The Brighter Future Summer Day Camp_398538</v>
      </c>
      <c r="E5673" s="110">
        <v>39</v>
      </c>
    </row>
    <row r="5674" spans="1:5">
      <c r="A5674" s="58">
        <v>398539</v>
      </c>
      <c r="B5674" s="58" t="str">
        <f t="shared" si="177"/>
        <v>AG398539</v>
      </c>
      <c r="C5674" s="35" t="s">
        <v>20978</v>
      </c>
      <c r="D5674" s="35" t="str">
        <f t="shared" si="178"/>
        <v>398539 - 2013 The Brighter Future Summer Day Camp</v>
      </c>
      <c r="E5674" s="110">
        <v>39</v>
      </c>
    </row>
    <row r="5675" spans="1:5">
      <c r="A5675" s="58">
        <v>398540</v>
      </c>
      <c r="B5675" s="58" t="str">
        <f t="shared" si="177"/>
        <v>AG398540</v>
      </c>
      <c r="C5675" s="35" t="s">
        <v>13501</v>
      </c>
      <c r="D5675" s="35" t="str">
        <f t="shared" si="178"/>
        <v>398540 - 2013 Summer Youth Employment Program</v>
      </c>
      <c r="E5675" s="110">
        <v>39</v>
      </c>
    </row>
    <row r="5676" spans="1:5">
      <c r="A5676" s="58">
        <v>398541</v>
      </c>
      <c r="B5676" s="58" t="str">
        <f t="shared" si="177"/>
        <v>AG398541</v>
      </c>
      <c r="C5676" s="35" t="s">
        <v>13583</v>
      </c>
      <c r="D5676" s="35" t="str">
        <f t="shared" si="178"/>
        <v>398541 - 2014_15 Minigrants Program Administration</v>
      </c>
      <c r="E5676" s="110">
        <v>39</v>
      </c>
    </row>
    <row r="5677" spans="1:5">
      <c r="A5677" s="58">
        <v>398542</v>
      </c>
      <c r="B5677" s="58" t="str">
        <f t="shared" si="177"/>
        <v>AG398542</v>
      </c>
      <c r="C5677" s="35" t="s">
        <v>13585</v>
      </c>
      <c r="D5677" s="35" t="str">
        <f t="shared" si="178"/>
        <v>398542 - 2014_15 Minigrants Program Awards</v>
      </c>
      <c r="E5677" s="110">
        <v>39</v>
      </c>
    </row>
    <row r="5678" spans="1:5">
      <c r="A5678" s="58">
        <v>398543</v>
      </c>
      <c r="B5678" s="58" t="str">
        <f t="shared" si="177"/>
        <v>AG398543</v>
      </c>
      <c r="C5678" s="35" t="s">
        <v>13587</v>
      </c>
      <c r="D5678" s="35" t="str">
        <f t="shared" si="178"/>
        <v>398543 - 2015 National Arts Program Awards</v>
      </c>
      <c r="E5678" s="110">
        <v>39</v>
      </c>
    </row>
    <row r="5679" spans="1:5">
      <c r="A5679" s="58">
        <v>398544</v>
      </c>
      <c r="B5679" s="58" t="str">
        <f t="shared" si="177"/>
        <v>AG398544</v>
      </c>
      <c r="C5679" s="35" t="s">
        <v>20979</v>
      </c>
      <c r="D5679" s="35" t="str">
        <f t="shared" si="178"/>
        <v>398544 - 2014 Wayne county 13_60_038</v>
      </c>
      <c r="E5679" s="110">
        <v>39</v>
      </c>
    </row>
    <row r="5680" spans="1:5">
      <c r="A5680" s="58">
        <v>398545</v>
      </c>
      <c r="B5680" s="58" t="str">
        <f t="shared" si="177"/>
        <v>AG398545</v>
      </c>
      <c r="C5680" s="35" t="s">
        <v>20980</v>
      </c>
      <c r="D5680" s="35" t="str">
        <f t="shared" si="178"/>
        <v>398545 - 2013 Day Camps &amp; late Night Programming</v>
      </c>
      <c r="E5680" s="110">
        <v>39</v>
      </c>
    </row>
    <row r="5681" spans="1:5">
      <c r="A5681" s="58">
        <v>398546</v>
      </c>
      <c r="B5681" s="58" t="str">
        <f t="shared" si="177"/>
        <v>AG398546</v>
      </c>
      <c r="C5681" s="35" t="s">
        <v>20981</v>
      </c>
      <c r="D5681" s="35" t="str">
        <f t="shared" si="178"/>
        <v>398546 - 2015-16 Minigrant Program Administration</v>
      </c>
      <c r="E5681" s="110">
        <v>39</v>
      </c>
    </row>
    <row r="5682" spans="1:5">
      <c r="A5682" s="58">
        <v>398547</v>
      </c>
      <c r="B5682" s="58" t="str">
        <f t="shared" si="177"/>
        <v>AG398547</v>
      </c>
      <c r="C5682" s="35" t="s">
        <v>20982</v>
      </c>
      <c r="D5682" s="35" t="str">
        <f t="shared" si="178"/>
        <v>398547 - 2015-16 Minigrant Program Awards</v>
      </c>
      <c r="E5682" s="110">
        <v>39</v>
      </c>
    </row>
    <row r="5683" spans="1:5">
      <c r="A5683" s="58">
        <v>398548</v>
      </c>
      <c r="B5683" s="58" t="str">
        <f t="shared" si="177"/>
        <v>AG398548</v>
      </c>
      <c r="C5683" s="35" t="s">
        <v>20983</v>
      </c>
      <c r="D5683" s="35" t="str">
        <f t="shared" si="178"/>
        <v>398548 - 2016 National Arts Program Awards</v>
      </c>
      <c r="E5683" s="110">
        <v>39</v>
      </c>
    </row>
    <row r="5684" spans="1:5">
      <c r="A5684" s="58">
        <v>398549</v>
      </c>
      <c r="B5684" s="58" t="str">
        <f t="shared" si="177"/>
        <v>AG398549</v>
      </c>
      <c r="C5684" s="35" t="s">
        <v>20984</v>
      </c>
      <c r="D5684" s="35" t="str">
        <f t="shared" si="178"/>
        <v>398549 - 2016-17 Minigrant Program Administration</v>
      </c>
      <c r="E5684" s="110">
        <v>39</v>
      </c>
    </row>
    <row r="5685" spans="1:5">
      <c r="A5685" s="58">
        <v>398550</v>
      </c>
      <c r="B5685" s="58" t="str">
        <f t="shared" si="177"/>
        <v>AG398550</v>
      </c>
      <c r="C5685" s="35" t="s">
        <v>20985</v>
      </c>
      <c r="D5685" s="35" t="str">
        <f t="shared" si="178"/>
        <v>398550 - 2016-17 Minigrant Program Awards</v>
      </c>
      <c r="E5685" s="110">
        <v>39</v>
      </c>
    </row>
    <row r="5686" spans="1:5">
      <c r="A5686" s="58">
        <v>398551</v>
      </c>
      <c r="B5686" s="58" t="str">
        <f t="shared" si="177"/>
        <v>AG398551</v>
      </c>
      <c r="C5686" s="35" t="s">
        <v>20986</v>
      </c>
      <c r="D5686" s="35" t="str">
        <f t="shared" si="178"/>
        <v>398551 - 2017 National Arts Program Awards</v>
      </c>
      <c r="E5686" s="110">
        <v>39</v>
      </c>
    </row>
    <row r="5687" spans="1:5">
      <c r="A5687" s="58">
        <v>398552</v>
      </c>
      <c r="B5687" s="58" t="str">
        <f t="shared" si="177"/>
        <v>AG398552</v>
      </c>
      <c r="C5687" s="35" t="s">
        <v>20987</v>
      </c>
      <c r="D5687" s="35" t="str">
        <f t="shared" si="178"/>
        <v>398552 - 2014 Coca_Cola Troops for Fitness Program</v>
      </c>
      <c r="E5687" s="110">
        <v>39</v>
      </c>
    </row>
    <row r="5688" spans="1:5">
      <c r="A5688" s="58">
        <v>398553</v>
      </c>
      <c r="B5688" s="58" t="str">
        <f t="shared" si="177"/>
        <v>AG398553</v>
      </c>
      <c r="C5688" s="35" t="s">
        <v>20988</v>
      </c>
      <c r="D5688" s="35" t="str">
        <f t="shared" si="178"/>
        <v>398553 - 2014 Rouge Park Brennan Pool</v>
      </c>
      <c r="E5688" s="110">
        <v>39</v>
      </c>
    </row>
    <row r="5689" spans="1:5">
      <c r="A5689" s="58">
        <v>398554</v>
      </c>
      <c r="B5689" s="58" t="str">
        <f t="shared" si="177"/>
        <v>AG398554</v>
      </c>
      <c r="C5689" s="35" t="s">
        <v>20989</v>
      </c>
      <c r="D5689" s="35" t="str">
        <f t="shared" si="178"/>
        <v>398554 - 2014 Farwell Det Walk Your Heart Capacity Build</v>
      </c>
      <c r="E5689" s="110">
        <v>39</v>
      </c>
    </row>
    <row r="5690" spans="1:5">
      <c r="A5690" s="58">
        <v>398555</v>
      </c>
      <c r="B5690" s="58" t="str">
        <f t="shared" si="177"/>
        <v>AG398555</v>
      </c>
      <c r="C5690" s="35" t="s">
        <v>20990</v>
      </c>
      <c r="D5690" s="35" t="str">
        <f t="shared" si="178"/>
        <v>398555 - 2010 Reld Ramp Site I(Award)</v>
      </c>
      <c r="E5690" s="110">
        <v>39</v>
      </c>
    </row>
    <row r="5691" spans="1:5">
      <c r="A5691" s="58">
        <v>398556</v>
      </c>
      <c r="B5691" s="58" t="str">
        <f t="shared" si="177"/>
        <v>AG398556</v>
      </c>
      <c r="C5691" s="35" t="s">
        <v>20991</v>
      </c>
      <c r="D5691" s="35" t="str">
        <f t="shared" si="178"/>
        <v>398556 - 2010 Reld Ramp Site II(Award)</v>
      </c>
      <c r="E5691" s="110">
        <v>39</v>
      </c>
    </row>
    <row r="5692" spans="1:5">
      <c r="A5692" s="58">
        <v>398557</v>
      </c>
      <c r="B5692" s="58" t="str">
        <f t="shared" si="177"/>
        <v>AG398557</v>
      </c>
      <c r="C5692" s="35" t="s">
        <v>20992</v>
      </c>
      <c r="D5692" s="35" t="str">
        <f t="shared" si="178"/>
        <v>398557 - 2010 Reld Ramp Site II(Match)</v>
      </c>
      <c r="E5692" s="110">
        <v>39</v>
      </c>
    </row>
    <row r="5693" spans="1:5">
      <c r="A5693" s="58">
        <v>398558</v>
      </c>
      <c r="B5693" s="58" t="str">
        <f t="shared" si="177"/>
        <v>AG398558</v>
      </c>
      <c r="C5693" s="35" t="s">
        <v>20993</v>
      </c>
      <c r="D5693" s="35" t="str">
        <f t="shared" si="178"/>
        <v>398558 - 2012 Peterson Playfield(Award)</v>
      </c>
      <c r="E5693" s="110">
        <v>39</v>
      </c>
    </row>
    <row r="5694" spans="1:5">
      <c r="A5694" s="58">
        <v>398559</v>
      </c>
      <c r="B5694" s="58" t="str">
        <f t="shared" si="177"/>
        <v>AG398559</v>
      </c>
      <c r="C5694" s="35" t="s">
        <v>20994</v>
      </c>
      <c r="D5694" s="35" t="str">
        <f t="shared" si="178"/>
        <v>398559 - 2012 Peterson Playfield(Match)</v>
      </c>
      <c r="E5694" s="110">
        <v>39</v>
      </c>
    </row>
    <row r="5695" spans="1:5">
      <c r="A5695" s="58">
        <v>398560</v>
      </c>
      <c r="B5695" s="58" t="str">
        <f t="shared" si="177"/>
        <v>AG398560</v>
      </c>
      <c r="C5695" s="35" t="s">
        <v>20995</v>
      </c>
      <c r="D5695" s="35" t="str">
        <f t="shared" si="178"/>
        <v>398560 - 2011 Patton Park(Award)</v>
      </c>
      <c r="E5695" s="110">
        <v>39</v>
      </c>
    </row>
    <row r="5696" spans="1:5">
      <c r="A5696" s="58">
        <v>398561</v>
      </c>
      <c r="B5696" s="58" t="str">
        <f t="shared" si="177"/>
        <v>AG398561</v>
      </c>
      <c r="C5696" s="35" t="s">
        <v>20996</v>
      </c>
      <c r="D5696" s="35" t="str">
        <f t="shared" si="178"/>
        <v>398561 - 2011 Patton Park(Match)</v>
      </c>
      <c r="E5696" s="110">
        <v>39</v>
      </c>
    </row>
    <row r="5697" spans="1:5">
      <c r="A5697" s="58">
        <v>398562</v>
      </c>
      <c r="B5697" s="58" t="str">
        <f t="shared" si="177"/>
        <v>AG398562</v>
      </c>
      <c r="C5697" s="35" t="s">
        <v>20997</v>
      </c>
      <c r="D5697" s="35" t="str">
        <f t="shared" si="178"/>
        <v>398562 - 2011 BalDuck Youth Camp Award</v>
      </c>
      <c r="E5697" s="110">
        <v>39</v>
      </c>
    </row>
    <row r="5698" spans="1:5">
      <c r="A5698" s="58">
        <v>398563</v>
      </c>
      <c r="B5698" s="58" t="str">
        <f t="shared" si="177"/>
        <v>AG398563</v>
      </c>
      <c r="C5698" s="35" t="s">
        <v>20998</v>
      </c>
      <c r="D5698" s="35" t="str">
        <f t="shared" si="178"/>
        <v>398563 - 2011 BalDuck Youth Camp Match</v>
      </c>
      <c r="E5698" s="110">
        <v>39</v>
      </c>
    </row>
    <row r="5699" spans="1:5">
      <c r="A5699" s="58">
        <v>398564</v>
      </c>
      <c r="B5699" s="58" t="str">
        <f t="shared" si="177"/>
        <v>AG398564</v>
      </c>
      <c r="C5699" s="35" t="s">
        <v>20999</v>
      </c>
      <c r="D5699" s="35" t="str">
        <f t="shared" si="178"/>
        <v>398564 - 2014 Jayne Lasky Playfield Award</v>
      </c>
      <c r="E5699" s="110">
        <v>39</v>
      </c>
    </row>
    <row r="5700" spans="1:5">
      <c r="A5700" s="58">
        <v>398565</v>
      </c>
      <c r="B5700" s="58" t="str">
        <f t="shared" si="177"/>
        <v>AG398565</v>
      </c>
      <c r="C5700" s="35" t="s">
        <v>21000</v>
      </c>
      <c r="D5700" s="35" t="str">
        <f t="shared" si="178"/>
        <v>398565 - 2014 Jayne Lasky Playfield Match</v>
      </c>
      <c r="E5700" s="110">
        <v>39</v>
      </c>
    </row>
    <row r="5701" spans="1:5">
      <c r="A5701" s="58">
        <v>398566</v>
      </c>
      <c r="B5701" s="58" t="str">
        <f t="shared" ref="B5701:B5764" si="179">"AG"&amp;A5701</f>
        <v>AG398566</v>
      </c>
      <c r="C5701" s="35" t="s">
        <v>21001</v>
      </c>
      <c r="D5701" s="35" t="str">
        <f t="shared" ref="D5701:D5764" si="180">A5701&amp;" - "&amp;C5701</f>
        <v>398566 - 2014 Mini_Grant Admin</v>
      </c>
      <c r="E5701" s="110">
        <v>39</v>
      </c>
    </row>
    <row r="5702" spans="1:5">
      <c r="A5702" s="58">
        <v>398567</v>
      </c>
      <c r="B5702" s="58" t="str">
        <f t="shared" si="179"/>
        <v>AG398567</v>
      </c>
      <c r="C5702" s="35" t="s">
        <v>21002</v>
      </c>
      <c r="D5702" s="35" t="str">
        <f t="shared" si="180"/>
        <v>398567 - 2014 Mini-Grant Award Program Grant</v>
      </c>
      <c r="E5702" s="110">
        <v>39</v>
      </c>
    </row>
    <row r="5703" spans="1:5">
      <c r="A5703" s="58">
        <v>398568</v>
      </c>
      <c r="B5703" s="58" t="str">
        <f t="shared" si="179"/>
        <v>AG398568</v>
      </c>
      <c r="C5703" s="35" t="s">
        <v>21003</v>
      </c>
      <c r="D5703" s="35" t="str">
        <f t="shared" si="180"/>
        <v>398568 - 2015 Out of School Programs</v>
      </c>
      <c r="E5703" s="110">
        <v>39</v>
      </c>
    </row>
    <row r="5704" spans="1:5">
      <c r="A5704" s="58">
        <v>398569</v>
      </c>
      <c r="B5704" s="58" t="str">
        <f t="shared" si="179"/>
        <v>AG398569</v>
      </c>
      <c r="C5704" s="35" t="s">
        <v>14178</v>
      </c>
      <c r="D5704" s="35" t="str">
        <f t="shared" si="180"/>
        <v>398569 - 2015 Make a Splash</v>
      </c>
      <c r="E5704" s="110">
        <v>39</v>
      </c>
    </row>
    <row r="5705" spans="1:5">
      <c r="A5705" s="58">
        <v>398570</v>
      </c>
      <c r="B5705" s="58" t="str">
        <f t="shared" si="179"/>
        <v>AG398570</v>
      </c>
      <c r="C5705" s="35" t="s">
        <v>21004</v>
      </c>
      <c r="D5705" s="35" t="str">
        <f t="shared" si="180"/>
        <v>398570 - 2015 Lipke Playfield TF11-076(Award)</v>
      </c>
      <c r="E5705" s="110">
        <v>39</v>
      </c>
    </row>
    <row r="5706" spans="1:5">
      <c r="A5706" s="58">
        <v>398571</v>
      </c>
      <c r="B5706" s="58" t="str">
        <f t="shared" si="179"/>
        <v>AG398571</v>
      </c>
      <c r="C5706" s="35" t="s">
        <v>21005</v>
      </c>
      <c r="D5706" s="35" t="str">
        <f t="shared" si="180"/>
        <v>398571 - 2015 Lipke Playfield TF11-076(Match)</v>
      </c>
      <c r="E5706" s="110">
        <v>39</v>
      </c>
    </row>
    <row r="5707" spans="1:5">
      <c r="A5707" s="58">
        <v>398572</v>
      </c>
      <c r="B5707" s="58" t="str">
        <f t="shared" si="179"/>
        <v>AG398572</v>
      </c>
      <c r="C5707" s="35" t="s">
        <v>14190</v>
      </c>
      <c r="D5707" s="35" t="str">
        <f t="shared" si="180"/>
        <v>398572 - Rouge River Clean-up Grant</v>
      </c>
      <c r="E5707" s="110">
        <v>39</v>
      </c>
    </row>
    <row r="5708" spans="1:5">
      <c r="A5708" s="58">
        <v>398573</v>
      </c>
      <c r="B5708" s="58" t="str">
        <f t="shared" si="179"/>
        <v>AG398573</v>
      </c>
      <c r="C5708" s="35" t="s">
        <v>14182</v>
      </c>
      <c r="D5708" s="35" t="str">
        <f t="shared" si="180"/>
        <v>398573 - Dorais Playfield Improvements</v>
      </c>
      <c r="E5708" s="110">
        <v>39</v>
      </c>
    </row>
    <row r="5709" spans="1:5">
      <c r="A5709" s="58">
        <v>398574</v>
      </c>
      <c r="B5709" s="58" t="str">
        <f t="shared" si="179"/>
        <v>AG398574</v>
      </c>
      <c r="C5709" s="35" t="s">
        <v>14182</v>
      </c>
      <c r="D5709" s="35" t="str">
        <f t="shared" si="180"/>
        <v>398574 - Dorais Playfield Improvements</v>
      </c>
      <c r="E5709" s="110">
        <v>39</v>
      </c>
    </row>
    <row r="5710" spans="1:5">
      <c r="A5710" s="58">
        <v>398575</v>
      </c>
      <c r="B5710" s="58" t="str">
        <f t="shared" si="179"/>
        <v>AG398575</v>
      </c>
      <c r="C5710" s="35" t="s">
        <v>21006</v>
      </c>
      <c r="D5710" s="35" t="str">
        <f t="shared" si="180"/>
        <v>398575 - Coleman A. Young Playground Improvements Grant(Award)</v>
      </c>
      <c r="E5710" s="110">
        <v>39</v>
      </c>
    </row>
    <row r="5711" spans="1:5">
      <c r="A5711" s="58">
        <v>398576</v>
      </c>
      <c r="B5711" s="58" t="str">
        <f t="shared" si="179"/>
        <v>AG398576</v>
      </c>
      <c r="C5711" s="35" t="s">
        <v>21007</v>
      </c>
      <c r="D5711" s="35" t="str">
        <f t="shared" si="180"/>
        <v>398576 - Coleman A. Young Playground Improvements Grant(Match)</v>
      </c>
      <c r="E5711" s="110">
        <v>39</v>
      </c>
    </row>
    <row r="5712" spans="1:5">
      <c r="A5712" s="58">
        <v>398577</v>
      </c>
      <c r="B5712" s="58" t="str">
        <f t="shared" si="179"/>
        <v>AG398577</v>
      </c>
      <c r="C5712" s="35" t="s">
        <v>14192</v>
      </c>
      <c r="D5712" s="35" t="str">
        <f t="shared" si="180"/>
        <v>398577 - 2015 Summer Food Program</v>
      </c>
      <c r="E5712" s="110">
        <v>39</v>
      </c>
    </row>
    <row r="5713" spans="1:5">
      <c r="A5713" s="58">
        <v>398578</v>
      </c>
      <c r="B5713" s="58" t="str">
        <f t="shared" si="179"/>
        <v>AG398578</v>
      </c>
      <c r="C5713" s="35" t="s">
        <v>21008</v>
      </c>
      <c r="D5713" s="35" t="str">
        <f t="shared" si="180"/>
        <v>398578 - 2015 Farwell-Detroit Walk Your Heart Capacity Building Program_</v>
      </c>
      <c r="E5713" s="110">
        <v>39</v>
      </c>
    </row>
    <row r="5714" spans="1:5">
      <c r="A5714" s="58">
        <v>398579</v>
      </c>
      <c r="B5714" s="58" t="str">
        <f t="shared" si="179"/>
        <v>AG398579</v>
      </c>
      <c r="C5714" s="35" t="s">
        <v>21009</v>
      </c>
      <c r="D5714" s="35" t="str">
        <f t="shared" si="180"/>
        <v>398579 - 2015 Brighter Future Summer Day Camp</v>
      </c>
      <c r="E5714" s="110">
        <v>39</v>
      </c>
    </row>
    <row r="5715" spans="1:5">
      <c r="A5715" s="58">
        <v>398580</v>
      </c>
      <c r="B5715" s="58" t="str">
        <f t="shared" si="179"/>
        <v>AG398580</v>
      </c>
      <c r="C5715" s="35" t="s">
        <v>21010</v>
      </c>
      <c r="D5715" s="35" t="str">
        <f t="shared" si="180"/>
        <v>398580 - Private Contribution for Riverside Park</v>
      </c>
      <c r="E5715" s="110">
        <v>39</v>
      </c>
    </row>
    <row r="5716" spans="1:5">
      <c r="A5716" s="58">
        <v>398581</v>
      </c>
      <c r="B5716" s="58" t="str">
        <f t="shared" si="179"/>
        <v>AG398581</v>
      </c>
      <c r="C5716" s="35" t="s">
        <v>21011</v>
      </c>
      <c r="D5716" s="35" t="str">
        <f t="shared" si="180"/>
        <v>398581 - Pathway to a Healthier Michigan</v>
      </c>
      <c r="E5716" s="110">
        <v>39</v>
      </c>
    </row>
    <row r="5717" spans="1:5">
      <c r="A5717" s="58">
        <v>398582</v>
      </c>
      <c r="B5717" s="58" t="str">
        <f t="shared" si="179"/>
        <v>AG398582</v>
      </c>
      <c r="C5717" s="35" t="s">
        <v>21012</v>
      </c>
      <c r="D5717" s="35" t="str">
        <f t="shared" si="180"/>
        <v>398582 - MDCH Active Living Grant - Obesity Prevention Grant</v>
      </c>
      <c r="E5717" s="110">
        <v>39</v>
      </c>
    </row>
    <row r="5718" spans="1:5">
      <c r="A5718" s="58">
        <v>398583</v>
      </c>
      <c r="B5718" s="58" t="str">
        <f t="shared" si="179"/>
        <v>AG398583</v>
      </c>
      <c r="C5718" s="35" t="s">
        <v>21013</v>
      </c>
      <c r="D5718" s="35" t="str">
        <f t="shared" si="180"/>
        <v>398583 - Grow Your Park</v>
      </c>
      <c r="E5718" s="110">
        <v>39</v>
      </c>
    </row>
    <row r="5719" spans="1:5">
      <c r="A5719" s="58">
        <v>398584</v>
      </c>
      <c r="B5719" s="58" t="str">
        <f t="shared" si="179"/>
        <v>AG398584</v>
      </c>
      <c r="C5719" s="35" t="s">
        <v>21014</v>
      </c>
      <c r="D5719" s="35" t="str">
        <f t="shared" si="180"/>
        <v>398584 - AT &amp; T Clark Park</v>
      </c>
      <c r="E5719" s="110">
        <v>39</v>
      </c>
    </row>
    <row r="5720" spans="1:5">
      <c r="A5720" s="58">
        <v>398585</v>
      </c>
      <c r="B5720" s="58" t="str">
        <f t="shared" si="179"/>
        <v>AG398585</v>
      </c>
      <c r="C5720" s="35" t="s">
        <v>21015</v>
      </c>
      <c r="D5720" s="35" t="str">
        <f t="shared" si="180"/>
        <v>398585 - 2015-16 Youth Tennis Summer Camp</v>
      </c>
      <c r="E5720" s="110">
        <v>39</v>
      </c>
    </row>
    <row r="5721" spans="1:5">
      <c r="A5721" s="58">
        <v>398586</v>
      </c>
      <c r="B5721" s="58" t="str">
        <f t="shared" si="179"/>
        <v>AG398586</v>
      </c>
      <c r="C5721" s="35" t="s">
        <v>21016</v>
      </c>
      <c r="D5721" s="35" t="str">
        <f t="shared" si="180"/>
        <v>398586 - 2016-18 Howarth Playground Improvement Project Match</v>
      </c>
      <c r="E5721" s="110">
        <v>39</v>
      </c>
    </row>
    <row r="5722" spans="1:5">
      <c r="A5722" s="58">
        <v>398587</v>
      </c>
      <c r="B5722" s="58" t="str">
        <f t="shared" si="179"/>
        <v>AG398587</v>
      </c>
      <c r="C5722" s="35" t="s">
        <v>21017</v>
      </c>
      <c r="D5722" s="35" t="str">
        <f t="shared" si="180"/>
        <v>398587 - Stein Park Improvement Project Award</v>
      </c>
      <c r="E5722" s="110">
        <v>39</v>
      </c>
    </row>
    <row r="5723" spans="1:5">
      <c r="A5723" s="58">
        <v>398588</v>
      </c>
      <c r="B5723" s="58" t="str">
        <f t="shared" si="179"/>
        <v>AG398588</v>
      </c>
      <c r="C5723" s="35" t="s">
        <v>21018</v>
      </c>
      <c r="D5723" s="35" t="str">
        <f t="shared" si="180"/>
        <v>398588 - FY2016 Palmer Park Improvement Project Award</v>
      </c>
      <c r="E5723" s="110">
        <v>39</v>
      </c>
    </row>
    <row r="5724" spans="1:5">
      <c r="A5724" s="58">
        <v>398589</v>
      </c>
      <c r="B5724" s="58" t="str">
        <f t="shared" si="179"/>
        <v>AG398589</v>
      </c>
      <c r="C5724" s="35" t="s">
        <v>21019</v>
      </c>
      <c r="D5724" s="35" t="str">
        <f t="shared" si="180"/>
        <v>398589 - FY2016 Farwell Park Recreation Project Award</v>
      </c>
      <c r="E5724" s="110">
        <v>39</v>
      </c>
    </row>
    <row r="5725" spans="1:5">
      <c r="A5725" s="58">
        <v>398590</v>
      </c>
      <c r="B5725" s="58" t="str">
        <f t="shared" si="179"/>
        <v>AG398590</v>
      </c>
      <c r="C5725" s="35" t="s">
        <v>21020</v>
      </c>
      <c r="D5725" s="35" t="str">
        <f t="shared" si="180"/>
        <v>398590 - Viola Luizzo Park Project Award</v>
      </c>
      <c r="E5725" s="110">
        <v>39</v>
      </c>
    </row>
    <row r="5726" spans="1:5">
      <c r="A5726" s="58">
        <v>398591</v>
      </c>
      <c r="B5726" s="58" t="str">
        <f t="shared" si="179"/>
        <v>AG398591</v>
      </c>
      <c r="C5726" s="35" t="s">
        <v>21021</v>
      </c>
      <c r="D5726" s="35" t="str">
        <f t="shared" si="180"/>
        <v>398591 - 2016-18 Howarth Playground Improvement Project Award</v>
      </c>
      <c r="E5726" s="110">
        <v>39</v>
      </c>
    </row>
    <row r="5727" spans="1:5">
      <c r="A5727" s="58">
        <v>398592</v>
      </c>
      <c r="B5727" s="58" t="str">
        <f t="shared" si="179"/>
        <v>AG398592</v>
      </c>
      <c r="C5727" s="35" t="s">
        <v>21022</v>
      </c>
      <c r="D5727" s="35" t="str">
        <f t="shared" si="180"/>
        <v>398592 - FY16 Summer Food Program</v>
      </c>
      <c r="E5727" s="110">
        <v>39</v>
      </c>
    </row>
    <row r="5728" spans="1:5">
      <c r="A5728" s="58">
        <v>398593</v>
      </c>
      <c r="B5728" s="58" t="str">
        <f t="shared" si="179"/>
        <v>AG398593</v>
      </c>
      <c r="C5728" s="35" t="s">
        <v>21023</v>
      </c>
      <c r="D5728" s="35" t="str">
        <f t="shared" si="180"/>
        <v>398593 - FY16 Make a Splash</v>
      </c>
      <c r="E5728" s="110">
        <v>39</v>
      </c>
    </row>
    <row r="5729" spans="1:5">
      <c r="A5729" s="58">
        <v>398594</v>
      </c>
      <c r="B5729" s="58" t="str">
        <f t="shared" si="179"/>
        <v>AG398594</v>
      </c>
      <c r="C5729" s="35" t="s">
        <v>21024</v>
      </c>
      <c r="D5729" s="35" t="str">
        <f t="shared" si="180"/>
        <v>398594 - FY2016 NFL Play 60 Afterschool</v>
      </c>
      <c r="E5729" s="110">
        <v>39</v>
      </c>
    </row>
    <row r="5730" spans="1:5">
      <c r="A5730" s="58">
        <v>398595</v>
      </c>
      <c r="B5730" s="58" t="str">
        <f t="shared" si="179"/>
        <v>AG398595</v>
      </c>
      <c r="C5730" s="35" t="s">
        <v>21025</v>
      </c>
      <c r="D5730" s="35" t="str">
        <f t="shared" si="180"/>
        <v>398595 - FY16 NRPA Out of School Time</v>
      </c>
      <c r="E5730" s="110">
        <v>39</v>
      </c>
    </row>
    <row r="5731" spans="1:5">
      <c r="A5731" s="58">
        <v>398600</v>
      </c>
      <c r="B5731" s="58" t="str">
        <f t="shared" si="179"/>
        <v>AG398600</v>
      </c>
      <c r="C5731" s="35" t="s">
        <v>21026</v>
      </c>
      <c r="D5731" s="35" t="str">
        <f t="shared" si="180"/>
        <v>398600 - Recreation 2016-2017 Summer Food Program</v>
      </c>
      <c r="E5731" s="110">
        <v>39</v>
      </c>
    </row>
    <row r="5732" spans="1:5">
      <c r="A5732" s="58">
        <v>399000</v>
      </c>
      <c r="B5732" s="58" t="str">
        <f t="shared" si="179"/>
        <v>AG399000</v>
      </c>
      <c r="C5732" s="35" t="s">
        <v>10504</v>
      </c>
      <c r="D5732" s="35" t="str">
        <f t="shared" si="180"/>
        <v>399000 - Paradise Valley Memorial Park</v>
      </c>
      <c r="E5732" s="110">
        <v>39</v>
      </c>
    </row>
    <row r="5733" spans="1:5">
      <c r="A5733" s="58">
        <v>399100</v>
      </c>
      <c r="B5733" s="58" t="str">
        <f t="shared" si="179"/>
        <v>AG399100</v>
      </c>
      <c r="C5733" s="35" t="s">
        <v>21027</v>
      </c>
      <c r="D5733" s="35" t="str">
        <f t="shared" si="180"/>
        <v>399100 - Recreation _ Heilmann _ Board of Education</v>
      </c>
      <c r="E5733" s="110">
        <v>39</v>
      </c>
    </row>
    <row r="5734" spans="1:5">
      <c r="A5734" s="58">
        <v>399105</v>
      </c>
      <c r="B5734" s="58" t="str">
        <f t="shared" si="179"/>
        <v>AG399105</v>
      </c>
      <c r="C5734" s="35" t="s">
        <v>21028</v>
      </c>
      <c r="D5734" s="35" t="str">
        <f t="shared" si="180"/>
        <v>399105 - Recreation _ Farwell _ Board of Education</v>
      </c>
      <c r="E5734" s="110">
        <v>39</v>
      </c>
    </row>
    <row r="5735" spans="1:5">
      <c r="A5735" s="58">
        <v>399110</v>
      </c>
      <c r="B5735" s="58" t="str">
        <f t="shared" si="179"/>
        <v>AG399110</v>
      </c>
      <c r="C5735" s="35" t="s">
        <v>12316</v>
      </c>
      <c r="D5735" s="35" t="str">
        <f t="shared" si="180"/>
        <v>399110 - Recreation Block Grant 2011</v>
      </c>
      <c r="E5735" s="110">
        <v>39</v>
      </c>
    </row>
    <row r="5736" spans="1:5">
      <c r="A5736" s="58">
        <v>399515</v>
      </c>
      <c r="B5736" s="58" t="str">
        <f t="shared" si="179"/>
        <v>AG399515</v>
      </c>
      <c r="C5736" s="35" t="s">
        <v>21029</v>
      </c>
      <c r="D5736" s="35" t="str">
        <f t="shared" si="180"/>
        <v>399515 - Reserve - Administration</v>
      </c>
      <c r="E5736" s="110">
        <v>39</v>
      </c>
    </row>
    <row r="5737" spans="1:5">
      <c r="A5737" s="58">
        <v>399516</v>
      </c>
      <c r="B5737" s="58" t="str">
        <f t="shared" si="179"/>
        <v>AG399516</v>
      </c>
      <c r="C5737" s="35" t="s">
        <v>21030</v>
      </c>
      <c r="D5737" s="35" t="str">
        <f t="shared" si="180"/>
        <v>399516 - Reserve - NWAC</v>
      </c>
      <c r="E5737" s="110">
        <v>39</v>
      </c>
    </row>
    <row r="5738" spans="1:5">
      <c r="A5738" s="58">
        <v>399522</v>
      </c>
      <c r="B5738" s="58" t="str">
        <f t="shared" si="179"/>
        <v>AG399522</v>
      </c>
      <c r="C5738" s="35" t="s">
        <v>21031</v>
      </c>
      <c r="D5738" s="35" t="str">
        <f t="shared" si="180"/>
        <v>399522 - Reserve - Strategic Planning &amp; Grants</v>
      </c>
      <c r="E5738" s="110">
        <v>39</v>
      </c>
    </row>
    <row r="5739" spans="1:5">
      <c r="A5739" s="58">
        <v>399525</v>
      </c>
      <c r="B5739" s="58" t="str">
        <f t="shared" si="179"/>
        <v>AG399525</v>
      </c>
      <c r="C5739" s="35" t="s">
        <v>21032</v>
      </c>
      <c r="D5739" s="35" t="str">
        <f t="shared" si="180"/>
        <v>399525 - Reserve - Butzel Family Center</v>
      </c>
      <c r="E5739" s="110">
        <v>39</v>
      </c>
    </row>
    <row r="5740" spans="1:5">
      <c r="A5740" s="58">
        <v>399570</v>
      </c>
      <c r="B5740" s="58" t="str">
        <f t="shared" si="179"/>
        <v>AG399570</v>
      </c>
      <c r="C5740" s="35" t="s">
        <v>21033</v>
      </c>
      <c r="D5740" s="35" t="str">
        <f t="shared" si="180"/>
        <v>399570 - Reserve - Recreation Operations</v>
      </c>
      <c r="E5740" s="110">
        <v>39</v>
      </c>
    </row>
    <row r="5741" spans="1:5">
      <c r="A5741" s="58">
        <v>399950</v>
      </c>
      <c r="B5741" s="58" t="str">
        <f t="shared" si="179"/>
        <v>AG399950</v>
      </c>
      <c r="C5741" s="35" t="s">
        <v>21034</v>
      </c>
      <c r="D5741" s="35" t="str">
        <f t="shared" si="180"/>
        <v>399950 - GASB34REC_1095</v>
      </c>
      <c r="E5741" s="110">
        <v>39</v>
      </c>
    </row>
    <row r="5742" spans="1:5">
      <c r="A5742" s="58">
        <v>399951</v>
      </c>
      <c r="B5742" s="58" t="str">
        <f t="shared" si="179"/>
        <v>AG399951</v>
      </c>
      <c r="C5742" s="35" t="s">
        <v>21035</v>
      </c>
      <c r="D5742" s="35" t="str">
        <f t="shared" si="180"/>
        <v>399951 - GASB34REC_3695</v>
      </c>
      <c r="E5742" s="110">
        <v>39</v>
      </c>
    </row>
    <row r="5743" spans="1:5">
      <c r="A5743" s="58">
        <v>399952</v>
      </c>
      <c r="B5743" s="58" t="str">
        <f t="shared" si="179"/>
        <v>AG399952</v>
      </c>
      <c r="C5743" s="35" t="s">
        <v>21036</v>
      </c>
      <c r="D5743" s="35" t="str">
        <f t="shared" si="180"/>
        <v>399952 - GASB34REC-2895</v>
      </c>
      <c r="E5743" s="110">
        <v>39</v>
      </c>
    </row>
    <row r="5744" spans="1:5">
      <c r="A5744" s="58">
        <v>399953</v>
      </c>
      <c r="B5744" s="58" t="str">
        <f t="shared" si="179"/>
        <v>AG399953</v>
      </c>
      <c r="C5744" s="35" t="s">
        <v>21037</v>
      </c>
      <c r="D5744" s="35" t="str">
        <f t="shared" si="180"/>
        <v>399953 - GASB34REC-2095</v>
      </c>
      <c r="E5744" s="110">
        <v>39</v>
      </c>
    </row>
    <row r="5745" spans="1:5">
      <c r="A5745" s="58">
        <v>399954</v>
      </c>
      <c r="B5745" s="58" t="str">
        <f t="shared" si="179"/>
        <v>AG399954</v>
      </c>
      <c r="C5745" s="35" t="s">
        <v>21038</v>
      </c>
      <c r="D5745" s="35" t="str">
        <f t="shared" si="180"/>
        <v>399954 - GASB34REC-1095 for Fund 4510</v>
      </c>
      <c r="E5745" s="110">
        <v>39</v>
      </c>
    </row>
    <row r="5746" spans="1:5">
      <c r="A5746" s="58">
        <v>399955</v>
      </c>
      <c r="B5746" s="58" t="str">
        <f t="shared" si="179"/>
        <v>AG399955</v>
      </c>
      <c r="C5746" s="35" t="s">
        <v>21039</v>
      </c>
      <c r="D5746" s="35" t="str">
        <f t="shared" si="180"/>
        <v>399955 - GASB 34 REC 2112</v>
      </c>
      <c r="E5746" s="110">
        <v>39</v>
      </c>
    </row>
    <row r="5747" spans="1:5">
      <c r="A5747" s="58">
        <v>399956</v>
      </c>
      <c r="B5747" s="58" t="str">
        <f t="shared" si="179"/>
        <v>AG399956</v>
      </c>
      <c r="C5747" s="35" t="s">
        <v>21040</v>
      </c>
      <c r="D5747" s="35" t="str">
        <f t="shared" si="180"/>
        <v>399956 - GASB 34 REC Fund 3195</v>
      </c>
      <c r="E5747" s="110">
        <v>39</v>
      </c>
    </row>
    <row r="5748" spans="1:5">
      <c r="A5748" s="58">
        <v>399957</v>
      </c>
      <c r="B5748" s="58" t="str">
        <f t="shared" si="179"/>
        <v>AG399957</v>
      </c>
      <c r="C5748" s="35" t="s">
        <v>21041</v>
      </c>
      <c r="D5748" s="35" t="str">
        <f t="shared" si="180"/>
        <v>399957 - GASB 34 REC QLIY LF 1595</v>
      </c>
      <c r="E5748" s="58">
        <v>39</v>
      </c>
    </row>
    <row r="5749" spans="1:5">
      <c r="A5749" s="58">
        <v>399958</v>
      </c>
      <c r="B5749" s="58" t="str">
        <f t="shared" si="179"/>
        <v>AG399958</v>
      </c>
      <c r="C5749" s="35" t="s">
        <v>21042</v>
      </c>
      <c r="D5749" s="35" t="str">
        <f t="shared" si="180"/>
        <v>399958 - GASB 34 GSD Grant Fund 2103</v>
      </c>
      <c r="E5749" s="58">
        <v>39</v>
      </c>
    </row>
    <row r="5750" spans="1:5">
      <c r="A5750" s="58">
        <v>399999</v>
      </c>
      <c r="B5750" s="58" t="str">
        <f t="shared" si="179"/>
        <v>AG399999</v>
      </c>
      <c r="C5750" s="35" t="s">
        <v>21043</v>
      </c>
      <c r="D5750" s="35" t="str">
        <f t="shared" si="180"/>
        <v>399999 - REC-Non-Active Status</v>
      </c>
      <c r="E5750" s="58">
        <v>39</v>
      </c>
    </row>
    <row r="5751" spans="1:5">
      <c r="A5751" s="58">
        <v>400010</v>
      </c>
      <c r="B5751" s="58" t="str">
        <f t="shared" si="179"/>
        <v>AG400010</v>
      </c>
      <c r="C5751" s="35" t="s">
        <v>21044</v>
      </c>
      <c r="D5751" s="35" t="str">
        <f t="shared" si="180"/>
        <v>400010 - Senior Citizen Advocacy</v>
      </c>
      <c r="E5751" s="110">
        <v>40</v>
      </c>
    </row>
    <row r="5752" spans="1:5">
      <c r="A5752" s="58">
        <v>400020</v>
      </c>
      <c r="B5752" s="58" t="str">
        <f t="shared" si="179"/>
        <v>AG400020</v>
      </c>
      <c r="C5752" s="35" t="s">
        <v>21045</v>
      </c>
      <c r="D5752" s="35" t="str">
        <f t="shared" si="180"/>
        <v>400020 - Information Referral _ Program</v>
      </c>
      <c r="E5752" s="110">
        <v>40</v>
      </c>
    </row>
    <row r="5753" spans="1:5">
      <c r="A5753" s="58">
        <v>400030</v>
      </c>
      <c r="B5753" s="58" t="str">
        <f t="shared" si="179"/>
        <v>AG400030</v>
      </c>
      <c r="C5753" s="35" t="s">
        <v>21046</v>
      </c>
      <c r="D5753" s="35" t="str">
        <f t="shared" si="180"/>
        <v>400030 - Senior/Homeless Strategic Plan</v>
      </c>
      <c r="E5753" s="110">
        <v>40</v>
      </c>
    </row>
    <row r="5754" spans="1:5">
      <c r="A5754" s="58">
        <v>400090</v>
      </c>
      <c r="B5754" s="58" t="str">
        <f t="shared" si="179"/>
        <v>AG400090</v>
      </c>
      <c r="C5754" s="35" t="s">
        <v>21047</v>
      </c>
      <c r="D5754" s="35" t="str">
        <f t="shared" si="180"/>
        <v>400090 - Community Voice Mail - In Kind</v>
      </c>
      <c r="E5754" s="110">
        <v>40</v>
      </c>
    </row>
    <row r="5755" spans="1:5">
      <c r="A5755" s="58">
        <v>400100</v>
      </c>
      <c r="B5755" s="58" t="str">
        <f t="shared" si="179"/>
        <v>AG400100</v>
      </c>
      <c r="C5755" s="35" t="s">
        <v>7540</v>
      </c>
      <c r="D5755" s="35" t="str">
        <f t="shared" si="180"/>
        <v>400100 - Information and Referral</v>
      </c>
      <c r="E5755" s="110">
        <v>40</v>
      </c>
    </row>
    <row r="5756" spans="1:5">
      <c r="A5756" s="58">
        <v>400110</v>
      </c>
      <c r="B5756" s="58" t="str">
        <f t="shared" si="179"/>
        <v>AG400110</v>
      </c>
      <c r="C5756" s="35" t="s">
        <v>21048</v>
      </c>
      <c r="D5756" s="35" t="str">
        <f t="shared" si="180"/>
        <v>400110 - Information and Referral 9/97</v>
      </c>
      <c r="E5756" s="110">
        <v>40</v>
      </c>
    </row>
    <row r="5757" spans="1:5">
      <c r="A5757" s="58">
        <v>400130</v>
      </c>
      <c r="B5757" s="58" t="str">
        <f t="shared" si="179"/>
        <v>AG400130</v>
      </c>
      <c r="C5757" s="35" t="s">
        <v>21049</v>
      </c>
      <c r="D5757" s="35" t="str">
        <f t="shared" si="180"/>
        <v>400130 - Information and Referral N-C 9/</v>
      </c>
      <c r="E5757" s="110">
        <v>40</v>
      </c>
    </row>
    <row r="5758" spans="1:5">
      <c r="A5758" s="58">
        <v>400180</v>
      </c>
      <c r="B5758" s="58" t="str">
        <f t="shared" si="179"/>
        <v>AG400180</v>
      </c>
      <c r="C5758" s="35" t="s">
        <v>21050</v>
      </c>
      <c r="D5758" s="35" t="str">
        <f t="shared" si="180"/>
        <v>400180 - Information &amp; Referral N/C 9/94</v>
      </c>
      <c r="E5758" s="110">
        <v>40</v>
      </c>
    </row>
    <row r="5759" spans="1:5">
      <c r="A5759" s="58">
        <v>400200</v>
      </c>
      <c r="B5759" s="58" t="str">
        <f t="shared" si="179"/>
        <v>AG400200</v>
      </c>
      <c r="C5759" s="35" t="s">
        <v>7540</v>
      </c>
      <c r="D5759" s="35" t="str">
        <f t="shared" si="180"/>
        <v>400200 - Information and Referral</v>
      </c>
      <c r="E5759" s="110">
        <v>40</v>
      </c>
    </row>
    <row r="5760" spans="1:5">
      <c r="A5760" s="58">
        <v>400220</v>
      </c>
      <c r="B5760" s="58" t="str">
        <f t="shared" si="179"/>
        <v>AG400220</v>
      </c>
      <c r="C5760" s="35" t="s">
        <v>21051</v>
      </c>
      <c r="D5760" s="35" t="str">
        <f t="shared" si="180"/>
        <v>400220 - Senior Citizens Aides Training Support</v>
      </c>
      <c r="E5760" s="110">
        <v>40</v>
      </c>
    </row>
    <row r="5761" spans="1:5">
      <c r="A5761" s="58">
        <v>400230</v>
      </c>
      <c r="B5761" s="58" t="str">
        <f t="shared" si="179"/>
        <v>AG400230</v>
      </c>
      <c r="C5761" s="35" t="s">
        <v>21052</v>
      </c>
      <c r="D5761" s="35" t="str">
        <f t="shared" si="180"/>
        <v>400230 - Information Referral 9/99</v>
      </c>
      <c r="E5761" s="110">
        <v>40</v>
      </c>
    </row>
    <row r="5762" spans="1:5">
      <c r="A5762" s="58">
        <v>400240</v>
      </c>
      <c r="B5762" s="58" t="str">
        <f t="shared" si="179"/>
        <v>AG400240</v>
      </c>
      <c r="C5762" s="35" t="s">
        <v>21053</v>
      </c>
      <c r="D5762" s="35" t="str">
        <f t="shared" si="180"/>
        <v>400240 - Information Referral NC 9/99</v>
      </c>
      <c r="E5762" s="110">
        <v>40</v>
      </c>
    </row>
    <row r="5763" spans="1:5">
      <c r="A5763" s="58">
        <v>400260</v>
      </c>
      <c r="B5763" s="58" t="str">
        <f t="shared" si="179"/>
        <v>AG400260</v>
      </c>
      <c r="C5763" s="35" t="s">
        <v>21054</v>
      </c>
      <c r="D5763" s="35" t="str">
        <f t="shared" si="180"/>
        <v>400260 - Senior Center Staffing InKind</v>
      </c>
      <c r="E5763" s="110">
        <v>40</v>
      </c>
    </row>
    <row r="5764" spans="1:5">
      <c r="A5764" s="58">
        <v>400270</v>
      </c>
      <c r="B5764" s="58" t="str">
        <f t="shared" si="179"/>
        <v>AG400270</v>
      </c>
      <c r="C5764" s="35" t="s">
        <v>21055</v>
      </c>
      <c r="D5764" s="35" t="str">
        <f t="shared" si="180"/>
        <v>400270 - Information &amp; Referral 9-95</v>
      </c>
      <c r="E5764" s="110">
        <v>40</v>
      </c>
    </row>
    <row r="5765" spans="1:5">
      <c r="A5765" s="58">
        <v>400275</v>
      </c>
      <c r="B5765" s="58" t="str">
        <f t="shared" ref="B5765:B5828" si="181">"AG"&amp;A5765</f>
        <v>AG400275</v>
      </c>
      <c r="C5765" s="35" t="s">
        <v>21056</v>
      </c>
      <c r="D5765" s="35" t="str">
        <f t="shared" ref="D5765:D5828" si="182">A5765&amp;" - "&amp;C5765</f>
        <v>400275 - Information and Referral 2000/01</v>
      </c>
      <c r="E5765" s="110">
        <v>40</v>
      </c>
    </row>
    <row r="5766" spans="1:5">
      <c r="A5766" s="58">
        <v>400276</v>
      </c>
      <c r="B5766" s="58" t="str">
        <f t="shared" si="181"/>
        <v>AG400276</v>
      </c>
      <c r="C5766" s="35" t="s">
        <v>21057</v>
      </c>
      <c r="D5766" s="35" t="str">
        <f t="shared" si="182"/>
        <v>400276 - Information and Assistance- 2001/02</v>
      </c>
      <c r="E5766" s="110">
        <v>40</v>
      </c>
    </row>
    <row r="5767" spans="1:5">
      <c r="A5767" s="58">
        <v>400277</v>
      </c>
      <c r="B5767" s="58" t="str">
        <f t="shared" si="181"/>
        <v>AG400277</v>
      </c>
      <c r="C5767" s="35" t="s">
        <v>21058</v>
      </c>
      <c r="D5767" s="35" t="str">
        <f t="shared" si="182"/>
        <v>400277 - Information and Assistance-10/02-03</v>
      </c>
      <c r="E5767" s="110">
        <v>40</v>
      </c>
    </row>
    <row r="5768" spans="1:5">
      <c r="A5768" s="58">
        <v>400278</v>
      </c>
      <c r="B5768" s="58" t="str">
        <f t="shared" si="181"/>
        <v>AG400278</v>
      </c>
      <c r="C5768" s="35" t="s">
        <v>21059</v>
      </c>
      <c r="D5768" s="35" t="str">
        <f t="shared" si="182"/>
        <v>400278 - Informaton and Assistance 10/03 9/04</v>
      </c>
      <c r="E5768" s="58">
        <v>40</v>
      </c>
    </row>
    <row r="5769" spans="1:5">
      <c r="A5769" s="58">
        <v>400279</v>
      </c>
      <c r="B5769" s="58" t="str">
        <f t="shared" si="181"/>
        <v>AG400279</v>
      </c>
      <c r="C5769" s="35" t="s">
        <v>21060</v>
      </c>
      <c r="D5769" s="35" t="str">
        <f t="shared" si="182"/>
        <v>400279 - Information and Outreach</v>
      </c>
      <c r="E5769" s="58">
        <v>40</v>
      </c>
    </row>
    <row r="5770" spans="1:5">
      <c r="A5770" s="58">
        <v>409950</v>
      </c>
      <c r="B5770" s="58" t="str">
        <f t="shared" si="181"/>
        <v>AG409950</v>
      </c>
      <c r="C5770" s="35" t="s">
        <v>21061</v>
      </c>
      <c r="D5770" s="35" t="str">
        <f t="shared" si="182"/>
        <v>409950 - GASB34SEC-1095</v>
      </c>
      <c r="E5770" s="58">
        <v>40</v>
      </c>
    </row>
    <row r="5771" spans="1:5">
      <c r="A5771" s="58">
        <v>410110</v>
      </c>
      <c r="B5771" s="58" t="str">
        <f t="shared" si="181"/>
        <v>AG410110</v>
      </c>
      <c r="C5771" s="35" t="s">
        <v>21062</v>
      </c>
      <c r="D5771" s="35" t="str">
        <f t="shared" si="182"/>
        <v>410110 - Depreciation Expense-Water</v>
      </c>
      <c r="E5771" s="110">
        <v>41</v>
      </c>
    </row>
    <row r="5772" spans="1:5">
      <c r="A5772" s="58">
        <v>411001</v>
      </c>
      <c r="B5772" s="58" t="str">
        <f t="shared" si="181"/>
        <v>AG411001</v>
      </c>
      <c r="C5772" s="35" t="s">
        <v>21063</v>
      </c>
      <c r="D5772" s="35" t="str">
        <f t="shared" si="182"/>
        <v>411001 - Director's Office_411001</v>
      </c>
      <c r="E5772" s="110">
        <v>41</v>
      </c>
    </row>
    <row r="5773" spans="1:5">
      <c r="A5773" s="58">
        <v>411010</v>
      </c>
      <c r="B5773" s="58" t="str">
        <f t="shared" si="181"/>
        <v>AG411010</v>
      </c>
      <c r="C5773" s="35" t="s">
        <v>21064</v>
      </c>
      <c r="D5773" s="35" t="str">
        <f t="shared" si="182"/>
        <v>411010 - Water Office of the Director</v>
      </c>
      <c r="E5773" s="110">
        <v>41</v>
      </c>
    </row>
    <row r="5774" spans="1:5">
      <c r="A5774" s="58">
        <v>411011</v>
      </c>
      <c r="B5774" s="58" t="str">
        <f t="shared" si="181"/>
        <v>AG411011</v>
      </c>
      <c r="C5774" s="35" t="s">
        <v>21065</v>
      </c>
      <c r="D5774" s="35" t="str">
        <f t="shared" si="182"/>
        <v>411011 - Water Office of Assistance Director - IT &amp; SI &amp; O</v>
      </c>
      <c r="E5774" s="110">
        <v>41</v>
      </c>
    </row>
    <row r="5775" spans="1:5">
      <c r="A5775" s="58">
        <v>411014</v>
      </c>
      <c r="B5775" s="58" t="str">
        <f t="shared" si="181"/>
        <v>AG411014</v>
      </c>
      <c r="C5775" s="35" t="s">
        <v>21066</v>
      </c>
      <c r="D5775" s="35" t="str">
        <f t="shared" si="182"/>
        <v>411014 - Water Geographic Information Systems (GIS) Services</v>
      </c>
      <c r="E5775" s="110">
        <v>41</v>
      </c>
    </row>
    <row r="5776" spans="1:5">
      <c r="A5776" s="58">
        <v>411015</v>
      </c>
      <c r="B5776" s="58" t="str">
        <f t="shared" si="181"/>
        <v>AG411015</v>
      </c>
      <c r="C5776" s="35" t="s">
        <v>21067</v>
      </c>
      <c r="D5776" s="35" t="str">
        <f t="shared" si="182"/>
        <v>411015 - Process Networks and Scada Systems_411015</v>
      </c>
      <c r="E5776" s="110">
        <v>41</v>
      </c>
    </row>
    <row r="5777" spans="1:5">
      <c r="A5777" s="58">
        <v>411016</v>
      </c>
      <c r="B5777" s="58" t="str">
        <f t="shared" si="181"/>
        <v>AG411016</v>
      </c>
      <c r="C5777" s="35" t="s">
        <v>21068</v>
      </c>
      <c r="D5777" s="35" t="str">
        <f t="shared" si="182"/>
        <v>411016 - Water Process Neworks and SCADA Systems</v>
      </c>
      <c r="E5777" s="110">
        <v>41</v>
      </c>
    </row>
    <row r="5778" spans="1:5">
      <c r="A5778" s="58">
        <v>411018</v>
      </c>
      <c r="B5778" s="58" t="str">
        <f t="shared" si="181"/>
        <v>AG411018</v>
      </c>
      <c r="C5778" s="35" t="s">
        <v>21069</v>
      </c>
      <c r="D5778" s="35" t="str">
        <f t="shared" si="182"/>
        <v>411018 - Radio/SCADA Infrastructure Support</v>
      </c>
      <c r="E5778" s="110">
        <v>41</v>
      </c>
    </row>
    <row r="5779" spans="1:5">
      <c r="A5779" s="58">
        <v>411020</v>
      </c>
      <c r="B5779" s="58" t="str">
        <f t="shared" si="181"/>
        <v>AG411020</v>
      </c>
      <c r="C5779" s="35" t="s">
        <v>21070</v>
      </c>
      <c r="D5779" s="35" t="str">
        <f t="shared" si="182"/>
        <v>411020 - Public Relations_411020</v>
      </c>
      <c r="E5779" s="110">
        <v>41</v>
      </c>
    </row>
    <row r="5780" spans="1:5">
      <c r="A5780" s="58">
        <v>411021</v>
      </c>
      <c r="B5780" s="58" t="str">
        <f t="shared" si="181"/>
        <v>AG411021</v>
      </c>
      <c r="C5780" s="35" t="s">
        <v>21071</v>
      </c>
      <c r="D5780" s="35" t="str">
        <f t="shared" si="182"/>
        <v>411021 - Water Office of the Assistant Director - Public Affairs</v>
      </c>
      <c r="E5780" s="110">
        <v>41</v>
      </c>
    </row>
    <row r="5781" spans="1:5">
      <c r="A5781" s="58">
        <v>411030</v>
      </c>
      <c r="B5781" s="58" t="str">
        <f t="shared" si="181"/>
        <v>AG411030</v>
      </c>
      <c r="C5781" s="35" t="s">
        <v>21072</v>
      </c>
      <c r="D5781" s="35" t="str">
        <f t="shared" si="182"/>
        <v>411030 - Document Management_411030</v>
      </c>
      <c r="E5781" s="110">
        <v>41</v>
      </c>
    </row>
    <row r="5782" spans="1:5">
      <c r="A5782" s="58">
        <v>411031</v>
      </c>
      <c r="B5782" s="58" t="str">
        <f t="shared" si="181"/>
        <v>AG411031</v>
      </c>
      <c r="C5782" s="35" t="s">
        <v>21073</v>
      </c>
      <c r="D5782" s="35" t="str">
        <f t="shared" si="182"/>
        <v>411031 - Water Document Management</v>
      </c>
      <c r="E5782" s="110">
        <v>41</v>
      </c>
    </row>
    <row r="5783" spans="1:5">
      <c r="A5783" s="58">
        <v>411040</v>
      </c>
      <c r="B5783" s="58" t="str">
        <f t="shared" si="181"/>
        <v>AG411040</v>
      </c>
      <c r="C5783" s="35" t="s">
        <v>21074</v>
      </c>
      <c r="D5783" s="35" t="str">
        <f t="shared" si="182"/>
        <v>411040 - Water General Staff Services</v>
      </c>
      <c r="E5783" s="110">
        <v>41</v>
      </c>
    </row>
    <row r="5784" spans="1:5">
      <c r="A5784" s="58">
        <v>411045</v>
      </c>
      <c r="B5784" s="58" t="str">
        <f t="shared" si="181"/>
        <v>AG411045</v>
      </c>
      <c r="C5784" s="35" t="s">
        <v>21075</v>
      </c>
      <c r="D5784" s="35" t="str">
        <f t="shared" si="182"/>
        <v>411045 - Water Office of General Counsel</v>
      </c>
      <c r="E5784" s="110">
        <v>41</v>
      </c>
    </row>
    <row r="5785" spans="1:5">
      <c r="A5785" s="58">
        <v>411050</v>
      </c>
      <c r="B5785" s="58" t="str">
        <f t="shared" si="181"/>
        <v>AG411050</v>
      </c>
      <c r="C5785" s="35" t="s">
        <v>21076</v>
      </c>
      <c r="D5785" s="35" t="str">
        <f t="shared" si="182"/>
        <v>411050 - Water General Departmental Services</v>
      </c>
      <c r="E5785" s="110">
        <v>41</v>
      </c>
    </row>
    <row r="5786" spans="1:5">
      <c r="A5786" s="58">
        <v>411055</v>
      </c>
      <c r="B5786" s="58" t="str">
        <f t="shared" si="181"/>
        <v>AG411055</v>
      </c>
      <c r="C5786" s="35" t="s">
        <v>21077</v>
      </c>
      <c r="D5786" s="35" t="str">
        <f t="shared" si="182"/>
        <v>411055 - Water Affordability Program _ Water</v>
      </c>
      <c r="E5786" s="110">
        <v>41</v>
      </c>
    </row>
    <row r="5787" spans="1:5">
      <c r="A5787" s="58">
        <v>411060</v>
      </c>
      <c r="B5787" s="58" t="str">
        <f t="shared" si="181"/>
        <v>AG411060</v>
      </c>
      <c r="C5787" s="35" t="s">
        <v>21078</v>
      </c>
      <c r="D5787" s="35" t="str">
        <f t="shared" si="182"/>
        <v>411060 - Water Human Resources</v>
      </c>
      <c r="E5787" s="110">
        <v>41</v>
      </c>
    </row>
    <row r="5788" spans="1:5">
      <c r="A5788" s="58">
        <v>411065</v>
      </c>
      <c r="B5788" s="58" t="str">
        <f t="shared" si="181"/>
        <v>AG411065</v>
      </c>
      <c r="C5788" s="35" t="s">
        <v>21079</v>
      </c>
      <c r="D5788" s="35" t="str">
        <f t="shared" si="182"/>
        <v>411065 - Water Board of Water Commissioners</v>
      </c>
      <c r="E5788" s="110">
        <v>41</v>
      </c>
    </row>
    <row r="5789" spans="1:5">
      <c r="A5789" s="58">
        <v>411066</v>
      </c>
      <c r="B5789" s="58" t="str">
        <f t="shared" si="181"/>
        <v>AG411066</v>
      </c>
      <c r="C5789" s="35" t="s">
        <v>21080</v>
      </c>
      <c r="D5789" s="35" t="str">
        <f t="shared" si="182"/>
        <v>411066 - Water Training</v>
      </c>
      <c r="E5789" s="110">
        <v>41</v>
      </c>
    </row>
    <row r="5790" spans="1:5">
      <c r="A5790" s="58">
        <v>411070</v>
      </c>
      <c r="B5790" s="58" t="str">
        <f t="shared" si="181"/>
        <v>AG411070</v>
      </c>
      <c r="C5790" s="35" t="s">
        <v>21081</v>
      </c>
      <c r="D5790" s="35" t="str">
        <f t="shared" si="182"/>
        <v>411070 - Safety_411070</v>
      </c>
      <c r="E5790" s="110">
        <v>41</v>
      </c>
    </row>
    <row r="5791" spans="1:5">
      <c r="A5791" s="58">
        <v>411071</v>
      </c>
      <c r="B5791" s="58" t="str">
        <f t="shared" si="181"/>
        <v>AG411071</v>
      </c>
      <c r="C5791" s="35" t="s">
        <v>21082</v>
      </c>
      <c r="D5791" s="35" t="str">
        <f t="shared" si="182"/>
        <v>411071 - Water Safety</v>
      </c>
      <c r="E5791" s="110">
        <v>41</v>
      </c>
    </row>
    <row r="5792" spans="1:5">
      <c r="A5792" s="58">
        <v>411080</v>
      </c>
      <c r="B5792" s="58" t="str">
        <f t="shared" si="181"/>
        <v>AG411080</v>
      </c>
      <c r="C5792" s="35" t="s">
        <v>21083</v>
      </c>
      <c r="D5792" s="35" t="str">
        <f t="shared" si="182"/>
        <v>411080 - Water Security</v>
      </c>
      <c r="E5792" s="110">
        <v>41</v>
      </c>
    </row>
    <row r="5793" spans="1:5">
      <c r="A5793" s="58">
        <v>411090</v>
      </c>
      <c r="B5793" s="58" t="str">
        <f t="shared" si="181"/>
        <v>AG411090</v>
      </c>
      <c r="C5793" s="35" t="s">
        <v>21084</v>
      </c>
      <c r="D5793" s="35" t="str">
        <f t="shared" si="182"/>
        <v>411090 - Office of Program Management Assistance</v>
      </c>
      <c r="E5793" s="110">
        <v>41</v>
      </c>
    </row>
    <row r="5794" spans="1:5">
      <c r="A5794" s="58">
        <v>411091</v>
      </c>
      <c r="B5794" s="58" t="str">
        <f t="shared" si="181"/>
        <v>AG411091</v>
      </c>
      <c r="C5794" s="35" t="s">
        <v>21085</v>
      </c>
      <c r="D5794" s="35" t="str">
        <f t="shared" si="182"/>
        <v>411091 - Water Environmental and Regulatory Affairs Division</v>
      </c>
      <c r="E5794" s="110">
        <v>41</v>
      </c>
    </row>
    <row r="5795" spans="1:5">
      <c r="A5795" s="58">
        <v>411095</v>
      </c>
      <c r="B5795" s="58" t="str">
        <f t="shared" si="181"/>
        <v>AG411095</v>
      </c>
      <c r="C5795" s="35" t="s">
        <v>21086</v>
      </c>
      <c r="D5795" s="35" t="str">
        <f t="shared" si="182"/>
        <v>411095 - Capital Management</v>
      </c>
      <c r="E5795" s="110">
        <v>41</v>
      </c>
    </row>
    <row r="5796" spans="1:5">
      <c r="A5796" s="58">
        <v>411100</v>
      </c>
      <c r="B5796" s="58" t="str">
        <f t="shared" si="181"/>
        <v>AG411100</v>
      </c>
      <c r="C5796" s="35" t="s">
        <v>21087</v>
      </c>
      <c r="D5796" s="35" t="str">
        <f t="shared" si="182"/>
        <v>411100 - Water Print Shop</v>
      </c>
      <c r="E5796" s="110">
        <v>41</v>
      </c>
    </row>
    <row r="5797" spans="1:5">
      <c r="A5797" s="58">
        <v>411101</v>
      </c>
      <c r="B5797" s="58" t="str">
        <f t="shared" si="181"/>
        <v>AG411101</v>
      </c>
      <c r="C5797" s="35" t="s">
        <v>21088</v>
      </c>
      <c r="D5797" s="35" t="str">
        <f t="shared" si="182"/>
        <v>411101 - Public Affairs</v>
      </c>
      <c r="E5797" s="110">
        <v>41</v>
      </c>
    </row>
    <row r="5798" spans="1:5">
      <c r="A5798" s="58">
        <v>411110</v>
      </c>
      <c r="B5798" s="58" t="str">
        <f t="shared" si="181"/>
        <v>AG411110</v>
      </c>
      <c r="C5798" s="35" t="s">
        <v>21089</v>
      </c>
      <c r="D5798" s="35" t="str">
        <f t="shared" si="182"/>
        <v>411110 - Information Systems Administrative Services_411110</v>
      </c>
      <c r="E5798" s="110">
        <v>41</v>
      </c>
    </row>
    <row r="5799" spans="1:5">
      <c r="A5799" s="58">
        <v>411115</v>
      </c>
      <c r="B5799" s="58" t="str">
        <f t="shared" si="181"/>
        <v>AG411115</v>
      </c>
      <c r="C5799" s="35" t="s">
        <v>21090</v>
      </c>
      <c r="D5799" s="35" t="str">
        <f t="shared" si="182"/>
        <v>411115 - Water Information Systems Administrative Services</v>
      </c>
      <c r="E5799" s="110">
        <v>41</v>
      </c>
    </row>
    <row r="5800" spans="1:5">
      <c r="A5800" s="58">
        <v>411120</v>
      </c>
      <c r="B5800" s="58" t="str">
        <f t="shared" si="181"/>
        <v>AG411120</v>
      </c>
      <c r="C5800" s="35" t="s">
        <v>21091</v>
      </c>
      <c r="D5800" s="35" t="str">
        <f t="shared" si="182"/>
        <v>411120 - Application Support_411120</v>
      </c>
      <c r="E5800" s="110">
        <v>41</v>
      </c>
    </row>
    <row r="5801" spans="1:5">
      <c r="A5801" s="58">
        <v>411125</v>
      </c>
      <c r="B5801" s="58" t="str">
        <f t="shared" si="181"/>
        <v>AG411125</v>
      </c>
      <c r="C5801" s="35" t="s">
        <v>21092</v>
      </c>
      <c r="D5801" s="35" t="str">
        <f t="shared" si="182"/>
        <v>411125 - Water Applications Support</v>
      </c>
      <c r="E5801" s="110">
        <v>41</v>
      </c>
    </row>
    <row r="5802" spans="1:5">
      <c r="A5802" s="58">
        <v>411135</v>
      </c>
      <c r="B5802" s="58" t="str">
        <f t="shared" si="181"/>
        <v>AG411135</v>
      </c>
      <c r="C5802" s="35" t="s">
        <v>21093</v>
      </c>
      <c r="D5802" s="35" t="str">
        <f t="shared" si="182"/>
        <v>411135 - Software Support</v>
      </c>
      <c r="E5802" s="110">
        <v>41</v>
      </c>
    </row>
    <row r="5803" spans="1:5">
      <c r="A5803" s="58">
        <v>411140</v>
      </c>
      <c r="B5803" s="58" t="str">
        <f t="shared" si="181"/>
        <v>AG411140</v>
      </c>
      <c r="C5803" s="35" t="s">
        <v>21094</v>
      </c>
      <c r="D5803" s="35" t="str">
        <f t="shared" si="182"/>
        <v>411140 - 411140-Cost Center</v>
      </c>
      <c r="E5803" s="110">
        <v>41</v>
      </c>
    </row>
    <row r="5804" spans="1:5">
      <c r="A5804" s="58">
        <v>411145</v>
      </c>
      <c r="B5804" s="58" t="str">
        <f t="shared" si="181"/>
        <v>AG411145</v>
      </c>
      <c r="C5804" s="35" t="s">
        <v>21095</v>
      </c>
      <c r="D5804" s="35" t="str">
        <f t="shared" si="182"/>
        <v>411145 - Water Hardware Support</v>
      </c>
      <c r="E5804" s="110">
        <v>41</v>
      </c>
    </row>
    <row r="5805" spans="1:5">
      <c r="A5805" s="58">
        <v>411155</v>
      </c>
      <c r="B5805" s="58" t="str">
        <f t="shared" si="181"/>
        <v>AG411155</v>
      </c>
      <c r="C5805" s="35" t="s">
        <v>21096</v>
      </c>
      <c r="D5805" s="35" t="str">
        <f t="shared" si="182"/>
        <v>411155 - Water Strategic Planning</v>
      </c>
      <c r="E5805" s="110">
        <v>41</v>
      </c>
    </row>
    <row r="5806" spans="1:5">
      <c r="A5806" s="58">
        <v>411165</v>
      </c>
      <c r="B5806" s="58" t="str">
        <f t="shared" si="181"/>
        <v>AG411165</v>
      </c>
      <c r="C5806" s="35" t="s">
        <v>21097</v>
      </c>
      <c r="D5806" s="35" t="str">
        <f t="shared" si="182"/>
        <v>411165 - Water Network Support</v>
      </c>
      <c r="E5806" s="110">
        <v>41</v>
      </c>
    </row>
    <row r="5807" spans="1:5">
      <c r="A5807" s="58">
        <v>411170</v>
      </c>
      <c r="B5807" s="58" t="str">
        <f t="shared" si="181"/>
        <v>AG411170</v>
      </c>
      <c r="C5807" s="35" t="s">
        <v>21098</v>
      </c>
      <c r="D5807" s="35" t="str">
        <f t="shared" si="182"/>
        <v>411170 - Service Assurance Section_411170</v>
      </c>
      <c r="E5807" s="110">
        <v>41</v>
      </c>
    </row>
    <row r="5808" spans="1:5">
      <c r="A5808" s="58">
        <v>411200</v>
      </c>
      <c r="B5808" s="58" t="str">
        <f t="shared" si="181"/>
        <v>AG411200</v>
      </c>
      <c r="C5808" s="35" t="s">
        <v>21099</v>
      </c>
      <c r="D5808" s="35" t="str">
        <f t="shared" si="182"/>
        <v>411200 - Contracts and Grants_411200</v>
      </c>
      <c r="E5808" s="110">
        <v>41</v>
      </c>
    </row>
    <row r="5809" spans="1:5">
      <c r="A5809" s="58">
        <v>411201</v>
      </c>
      <c r="B5809" s="58" t="str">
        <f t="shared" si="181"/>
        <v>AG411201</v>
      </c>
      <c r="C5809" s="35" t="s">
        <v>21100</v>
      </c>
      <c r="D5809" s="35" t="str">
        <f t="shared" si="182"/>
        <v>411201 - Security_411201</v>
      </c>
      <c r="E5809" s="110">
        <v>41</v>
      </c>
    </row>
    <row r="5810" spans="1:5">
      <c r="A5810" s="58">
        <v>411210</v>
      </c>
      <c r="B5810" s="58" t="str">
        <f t="shared" si="181"/>
        <v>AG411210</v>
      </c>
      <c r="C5810" s="35" t="s">
        <v>21101</v>
      </c>
      <c r="D5810" s="35" t="str">
        <f t="shared" si="182"/>
        <v>411210 - Customer Outreach_411210</v>
      </c>
      <c r="E5810" s="110">
        <v>41</v>
      </c>
    </row>
    <row r="5811" spans="1:5">
      <c r="A5811" s="58">
        <v>411211</v>
      </c>
      <c r="B5811" s="58" t="str">
        <f t="shared" si="181"/>
        <v>AG411211</v>
      </c>
      <c r="C5811" s="35" t="s">
        <v>21102</v>
      </c>
      <c r="D5811" s="35" t="str">
        <f t="shared" si="182"/>
        <v>411211 - Water Customer Outreach</v>
      </c>
      <c r="E5811" s="110">
        <v>41</v>
      </c>
    </row>
    <row r="5812" spans="1:5">
      <c r="A5812" s="58">
        <v>411220</v>
      </c>
      <c r="B5812" s="58" t="str">
        <f t="shared" si="181"/>
        <v>AG411220</v>
      </c>
      <c r="C5812" s="35" t="s">
        <v>21103</v>
      </c>
      <c r="D5812" s="35" t="str">
        <f t="shared" si="182"/>
        <v>411220 - Commercial Operations_411220</v>
      </c>
      <c r="E5812" s="110">
        <v>41</v>
      </c>
    </row>
    <row r="5813" spans="1:5">
      <c r="A5813" s="58">
        <v>411221</v>
      </c>
      <c r="B5813" s="58" t="str">
        <f t="shared" si="181"/>
        <v>AG411221</v>
      </c>
      <c r="C5813" s="35" t="s">
        <v>21104</v>
      </c>
      <c r="D5813" s="35" t="str">
        <f t="shared" si="182"/>
        <v>411221 - Water Customer Service</v>
      </c>
      <c r="E5813" s="110">
        <v>41</v>
      </c>
    </row>
    <row r="5814" spans="1:5">
      <c r="A5814" s="58">
        <v>411225</v>
      </c>
      <c r="B5814" s="58" t="str">
        <f t="shared" si="181"/>
        <v>AG411225</v>
      </c>
      <c r="C5814" s="35" t="s">
        <v>21105</v>
      </c>
      <c r="D5814" s="35" t="str">
        <f t="shared" si="182"/>
        <v>411225 - Customer Billing_411225</v>
      </c>
      <c r="E5814" s="110">
        <v>41</v>
      </c>
    </row>
    <row r="5815" spans="1:5">
      <c r="A5815" s="58">
        <v>411226</v>
      </c>
      <c r="B5815" s="58" t="str">
        <f t="shared" si="181"/>
        <v>AG411226</v>
      </c>
      <c r="C5815" s="35" t="s">
        <v>21106</v>
      </c>
      <c r="D5815" s="35" t="str">
        <f t="shared" si="182"/>
        <v>411226 - Water Customer Billing</v>
      </c>
      <c r="E5815" s="110">
        <v>41</v>
      </c>
    </row>
    <row r="5816" spans="1:5">
      <c r="A5816" s="58">
        <v>411230</v>
      </c>
      <c r="B5816" s="58" t="str">
        <f t="shared" si="181"/>
        <v>AG411230</v>
      </c>
      <c r="C5816" s="35" t="s">
        <v>21107</v>
      </c>
      <c r="D5816" s="35" t="str">
        <f t="shared" si="182"/>
        <v>411230 - Customer Service _ Detroit_411230</v>
      </c>
      <c r="E5816" s="110">
        <v>41</v>
      </c>
    </row>
    <row r="5817" spans="1:5">
      <c r="A5817" s="58">
        <v>411231</v>
      </c>
      <c r="B5817" s="58" t="str">
        <f t="shared" si="181"/>
        <v>AG411231</v>
      </c>
      <c r="C5817" s="35" t="s">
        <v>21108</v>
      </c>
      <c r="D5817" s="35" t="str">
        <f t="shared" si="182"/>
        <v>411231 - Water Customer Service - Detroit</v>
      </c>
      <c r="E5817" s="110">
        <v>41</v>
      </c>
    </row>
    <row r="5818" spans="1:5">
      <c r="A5818" s="58">
        <v>411235</v>
      </c>
      <c r="B5818" s="58" t="str">
        <f t="shared" si="181"/>
        <v>AG411235</v>
      </c>
      <c r="C5818" s="35" t="s">
        <v>21109</v>
      </c>
      <c r="D5818" s="35" t="str">
        <f t="shared" si="182"/>
        <v>411235 - Collections_411235</v>
      </c>
      <c r="E5818" s="110">
        <v>41</v>
      </c>
    </row>
    <row r="5819" spans="1:5">
      <c r="A5819" s="58">
        <v>411236</v>
      </c>
      <c r="B5819" s="58" t="str">
        <f t="shared" si="181"/>
        <v>AG411236</v>
      </c>
      <c r="C5819" s="35" t="s">
        <v>21110</v>
      </c>
      <c r="D5819" s="35" t="str">
        <f t="shared" si="182"/>
        <v>411236 - Water Collections</v>
      </c>
      <c r="E5819" s="110">
        <v>41</v>
      </c>
    </row>
    <row r="5820" spans="1:5">
      <c r="A5820" s="58">
        <v>411240</v>
      </c>
      <c r="B5820" s="58" t="str">
        <f t="shared" si="181"/>
        <v>AG411240</v>
      </c>
      <c r="C5820" s="35" t="s">
        <v>21111</v>
      </c>
      <c r="D5820" s="35" t="str">
        <f t="shared" si="182"/>
        <v>411240 - 411240-Cost Center</v>
      </c>
      <c r="E5820" s="110">
        <v>41</v>
      </c>
    </row>
    <row r="5821" spans="1:5">
      <c r="A5821" s="58">
        <v>411241</v>
      </c>
      <c r="B5821" s="58" t="str">
        <f t="shared" si="181"/>
        <v>AG411241</v>
      </c>
      <c r="C5821" s="35" t="s">
        <v>21112</v>
      </c>
      <c r="D5821" s="35" t="str">
        <f t="shared" si="182"/>
        <v>411241 - Water Addressograph</v>
      </c>
      <c r="E5821" s="110">
        <v>41</v>
      </c>
    </row>
    <row r="5822" spans="1:5">
      <c r="A5822" s="58">
        <v>411246</v>
      </c>
      <c r="B5822" s="58" t="str">
        <f t="shared" si="181"/>
        <v>AG411246</v>
      </c>
      <c r="C5822" s="35" t="s">
        <v>21113</v>
      </c>
      <c r="D5822" s="35" t="str">
        <f t="shared" si="182"/>
        <v>411246 - Water Meter Reading</v>
      </c>
      <c r="E5822" s="110">
        <v>41</v>
      </c>
    </row>
    <row r="5823" spans="1:5">
      <c r="A5823" s="58">
        <v>411250</v>
      </c>
      <c r="B5823" s="58" t="str">
        <f t="shared" si="181"/>
        <v>AG411250</v>
      </c>
      <c r="C5823" s="35" t="s">
        <v>21114</v>
      </c>
      <c r="D5823" s="35" t="str">
        <f t="shared" si="182"/>
        <v>411250 - Meter Operations_411250</v>
      </c>
      <c r="E5823" s="110">
        <v>41</v>
      </c>
    </row>
    <row r="5824" spans="1:5">
      <c r="A5824" s="58">
        <v>411251</v>
      </c>
      <c r="B5824" s="58" t="str">
        <f t="shared" si="181"/>
        <v>AG411251</v>
      </c>
      <c r="C5824" s="35" t="s">
        <v>21115</v>
      </c>
      <c r="D5824" s="35" t="str">
        <f t="shared" si="182"/>
        <v>411251 - Water Meter Operations</v>
      </c>
      <c r="E5824" s="110">
        <v>41</v>
      </c>
    </row>
    <row r="5825" spans="1:5">
      <c r="A5825" s="58">
        <v>411256</v>
      </c>
      <c r="B5825" s="58" t="str">
        <f t="shared" si="181"/>
        <v>AG411256</v>
      </c>
      <c r="C5825" s="35" t="s">
        <v>21116</v>
      </c>
      <c r="D5825" s="35" t="str">
        <f t="shared" si="182"/>
        <v>411256 - Water Meter Records</v>
      </c>
      <c r="E5825" s="110">
        <v>41</v>
      </c>
    </row>
    <row r="5826" spans="1:5">
      <c r="A5826" s="58">
        <v>411260</v>
      </c>
      <c r="B5826" s="58" t="str">
        <f t="shared" si="181"/>
        <v>AG411260</v>
      </c>
      <c r="C5826" s="35" t="s">
        <v>21117</v>
      </c>
      <c r="D5826" s="35" t="str">
        <f t="shared" si="182"/>
        <v>411260 - Meter Shop_411260</v>
      </c>
      <c r="E5826" s="110">
        <v>41</v>
      </c>
    </row>
    <row r="5827" spans="1:5">
      <c r="A5827" s="58">
        <v>411261</v>
      </c>
      <c r="B5827" s="58" t="str">
        <f t="shared" si="181"/>
        <v>AG411261</v>
      </c>
      <c r="C5827" s="35" t="s">
        <v>21118</v>
      </c>
      <c r="D5827" s="35" t="str">
        <f t="shared" si="182"/>
        <v>411261 - Water Meter Shop</v>
      </c>
      <c r="E5827" s="110">
        <v>41</v>
      </c>
    </row>
    <row r="5828" spans="1:5">
      <c r="A5828" s="58">
        <v>411265</v>
      </c>
      <c r="B5828" s="58" t="str">
        <f t="shared" si="181"/>
        <v>AG411265</v>
      </c>
      <c r="C5828" s="35" t="s">
        <v>21119</v>
      </c>
      <c r="D5828" s="35" t="str">
        <f t="shared" si="182"/>
        <v>411265 - Water Meter Instrumentation Shop</v>
      </c>
      <c r="E5828" s="110">
        <v>41</v>
      </c>
    </row>
    <row r="5829" spans="1:5">
      <c r="A5829" s="58">
        <v>411266</v>
      </c>
      <c r="B5829" s="58" t="str">
        <f t="shared" ref="B5829:B5892" si="183">"AG"&amp;A5829</f>
        <v>AG411266</v>
      </c>
      <c r="C5829" s="35" t="s">
        <v>21120</v>
      </c>
      <c r="D5829" s="35" t="str">
        <f t="shared" ref="D5829:D5892" si="184">A5829&amp;" - "&amp;C5829</f>
        <v>411266 - Water Meter Instrumentation Shops</v>
      </c>
      <c r="E5829" s="110">
        <v>41</v>
      </c>
    </row>
    <row r="5830" spans="1:5">
      <c r="A5830" s="58">
        <v>411280</v>
      </c>
      <c r="B5830" s="58" t="str">
        <f t="shared" si="183"/>
        <v>AG411280</v>
      </c>
      <c r="C5830" s="35" t="s">
        <v>21121</v>
      </c>
      <c r="D5830" s="35" t="str">
        <f t="shared" si="184"/>
        <v>411280 - Systems Operations Control_411280</v>
      </c>
      <c r="E5830" s="110">
        <v>41</v>
      </c>
    </row>
    <row r="5831" spans="1:5">
      <c r="A5831" s="58">
        <v>411285</v>
      </c>
      <c r="B5831" s="58" t="str">
        <f t="shared" si="183"/>
        <v>AG411285</v>
      </c>
      <c r="C5831" s="35" t="s">
        <v>21122</v>
      </c>
      <c r="D5831" s="35" t="str">
        <f t="shared" si="184"/>
        <v>411285 - Water Systems Operations Control</v>
      </c>
      <c r="E5831" s="110">
        <v>41</v>
      </c>
    </row>
    <row r="5832" spans="1:5">
      <c r="A5832" s="58">
        <v>411295</v>
      </c>
      <c r="B5832" s="58" t="str">
        <f t="shared" si="183"/>
        <v>AG411295</v>
      </c>
      <c r="C5832" s="35" t="s">
        <v>21123</v>
      </c>
      <c r="D5832" s="35" t="str">
        <f t="shared" si="184"/>
        <v>411295 - Water Technical Services</v>
      </c>
      <c r="E5832" s="110">
        <v>41</v>
      </c>
    </row>
    <row r="5833" spans="1:5">
      <c r="A5833" s="58">
        <v>411301</v>
      </c>
      <c r="B5833" s="58" t="str">
        <f t="shared" si="183"/>
        <v>AG411301</v>
      </c>
      <c r="C5833" s="35" t="s">
        <v>21124</v>
      </c>
      <c r="D5833" s="35" t="str">
        <f t="shared" si="184"/>
        <v>411301 - System Planning</v>
      </c>
      <c r="E5833" s="110">
        <v>41</v>
      </c>
    </row>
    <row r="5834" spans="1:5">
      <c r="A5834" s="58">
        <v>411305</v>
      </c>
      <c r="B5834" s="58" t="str">
        <f t="shared" si="183"/>
        <v>AG411305</v>
      </c>
      <c r="C5834" s="35" t="s">
        <v>21125</v>
      </c>
      <c r="D5834" s="35" t="str">
        <f t="shared" si="184"/>
        <v>411305 - Water Operational Services</v>
      </c>
      <c r="E5834" s="110">
        <v>41</v>
      </c>
    </row>
    <row r="5835" spans="1:5">
      <c r="A5835" s="58">
        <v>411311</v>
      </c>
      <c r="B5835" s="58" t="str">
        <f t="shared" si="183"/>
        <v>AG411311</v>
      </c>
      <c r="C5835" s="35" t="s">
        <v>21126</v>
      </c>
      <c r="D5835" s="35" t="str">
        <f t="shared" si="184"/>
        <v>411311 - Water Pumping Station - Ford Road</v>
      </c>
      <c r="E5835" s="110">
        <v>41</v>
      </c>
    </row>
    <row r="5836" spans="1:5">
      <c r="A5836" s="58">
        <v>411315</v>
      </c>
      <c r="B5836" s="58" t="str">
        <f t="shared" si="183"/>
        <v>AG411315</v>
      </c>
      <c r="C5836" s="35" t="s">
        <v>21127</v>
      </c>
      <c r="D5836" s="35" t="str">
        <f t="shared" si="184"/>
        <v>411315 - Pumping Station _ Eastside_411315</v>
      </c>
      <c r="E5836" s="110">
        <v>41</v>
      </c>
    </row>
    <row r="5837" spans="1:5">
      <c r="A5837" s="58">
        <v>411316</v>
      </c>
      <c r="B5837" s="58" t="str">
        <f t="shared" si="183"/>
        <v>AG411316</v>
      </c>
      <c r="C5837" s="35" t="s">
        <v>21128</v>
      </c>
      <c r="D5837" s="35" t="str">
        <f t="shared" si="184"/>
        <v>411316 - Water Pumping Station - Eastside</v>
      </c>
      <c r="E5837" s="110">
        <v>41</v>
      </c>
    </row>
    <row r="5838" spans="1:5">
      <c r="A5838" s="58">
        <v>411320</v>
      </c>
      <c r="B5838" s="58" t="str">
        <f t="shared" si="183"/>
        <v>AG411320</v>
      </c>
      <c r="C5838" s="35" t="s">
        <v>21129</v>
      </c>
      <c r="D5838" s="35" t="str">
        <f t="shared" si="184"/>
        <v>411320 - Pumping Station _ Northwest_411320</v>
      </c>
      <c r="E5838" s="110">
        <v>41</v>
      </c>
    </row>
    <row r="5839" spans="1:5">
      <c r="A5839" s="58">
        <v>411321</v>
      </c>
      <c r="B5839" s="58" t="str">
        <f t="shared" si="183"/>
        <v>AG411321</v>
      </c>
      <c r="C5839" s="35" t="s">
        <v>21130</v>
      </c>
      <c r="D5839" s="35" t="str">
        <f t="shared" si="184"/>
        <v>411321 - Water Pumping Station - Northwest</v>
      </c>
      <c r="E5839" s="110">
        <v>41</v>
      </c>
    </row>
    <row r="5840" spans="1:5">
      <c r="A5840" s="58">
        <v>411326</v>
      </c>
      <c r="B5840" s="58" t="str">
        <f t="shared" si="183"/>
        <v>AG411326</v>
      </c>
      <c r="C5840" s="35" t="s">
        <v>21131</v>
      </c>
      <c r="D5840" s="35" t="str">
        <f t="shared" si="184"/>
        <v>411326 - Water Pumping Station - West Service Center</v>
      </c>
      <c r="E5840" s="110">
        <v>41</v>
      </c>
    </row>
    <row r="5841" spans="1:5">
      <c r="A5841" s="58">
        <v>411331</v>
      </c>
      <c r="B5841" s="58" t="str">
        <f t="shared" si="183"/>
        <v>AG411331</v>
      </c>
      <c r="C5841" s="35" t="s">
        <v>21132</v>
      </c>
      <c r="D5841" s="35" t="str">
        <f t="shared" si="184"/>
        <v>411331 - Water Pumping Station - Michigan Avenue</v>
      </c>
      <c r="E5841" s="110">
        <v>41</v>
      </c>
    </row>
    <row r="5842" spans="1:5">
      <c r="A5842" s="58">
        <v>411336</v>
      </c>
      <c r="B5842" s="58" t="str">
        <f t="shared" si="183"/>
        <v>AG411336</v>
      </c>
      <c r="C5842" s="35" t="s">
        <v>21133</v>
      </c>
      <c r="D5842" s="35" t="str">
        <f t="shared" si="184"/>
        <v>411336 - Water Pumping Station - West Chicago Road</v>
      </c>
      <c r="E5842" s="110">
        <v>41</v>
      </c>
    </row>
    <row r="5843" spans="1:5">
      <c r="A5843" s="58">
        <v>411341</v>
      </c>
      <c r="B5843" s="58" t="str">
        <f t="shared" si="183"/>
        <v>AG411341</v>
      </c>
      <c r="C5843" s="35" t="s">
        <v>21134</v>
      </c>
      <c r="D5843" s="35" t="str">
        <f t="shared" si="184"/>
        <v>411341 - Water Pumping Station - Elecric Avenue</v>
      </c>
      <c r="E5843" s="110">
        <v>41</v>
      </c>
    </row>
    <row r="5844" spans="1:5">
      <c r="A5844" s="58">
        <v>411346</v>
      </c>
      <c r="B5844" s="58" t="str">
        <f t="shared" si="183"/>
        <v>AG411346</v>
      </c>
      <c r="C5844" s="35" t="s">
        <v>21135</v>
      </c>
      <c r="D5844" s="35" t="str">
        <f t="shared" si="184"/>
        <v>411346 - Water Pumping Station - Orion Township</v>
      </c>
      <c r="E5844" s="110">
        <v>41</v>
      </c>
    </row>
    <row r="5845" spans="1:5">
      <c r="A5845" s="58">
        <v>411350</v>
      </c>
      <c r="B5845" s="58" t="str">
        <f t="shared" si="183"/>
        <v>AG411350</v>
      </c>
      <c r="C5845" s="35" t="s">
        <v>21136</v>
      </c>
      <c r="D5845" s="35" t="str">
        <f t="shared" si="184"/>
        <v>411350 - Pumping Station _ North Service Center_411350</v>
      </c>
      <c r="E5845" s="110">
        <v>41</v>
      </c>
    </row>
    <row r="5846" spans="1:5">
      <c r="A5846" s="58">
        <v>411351</v>
      </c>
      <c r="B5846" s="58" t="str">
        <f t="shared" si="183"/>
        <v>AG411351</v>
      </c>
      <c r="C5846" s="35" t="s">
        <v>21137</v>
      </c>
      <c r="D5846" s="35" t="str">
        <f t="shared" si="184"/>
        <v>411351 - Water Pumping Station - North Service Center</v>
      </c>
      <c r="E5846" s="110">
        <v>41</v>
      </c>
    </row>
    <row r="5847" spans="1:5">
      <c r="A5847" s="58">
        <v>411355</v>
      </c>
      <c r="B5847" s="58" t="str">
        <f t="shared" si="183"/>
        <v>AG411355</v>
      </c>
      <c r="C5847" s="35" t="s">
        <v>21138</v>
      </c>
      <c r="D5847" s="35" t="str">
        <f t="shared" si="184"/>
        <v>411355 - Pumping Station _ Adams Road_411355</v>
      </c>
      <c r="E5847" s="110">
        <v>41</v>
      </c>
    </row>
    <row r="5848" spans="1:5">
      <c r="A5848" s="58">
        <v>411356</v>
      </c>
      <c r="B5848" s="58" t="str">
        <f t="shared" si="183"/>
        <v>AG411356</v>
      </c>
      <c r="C5848" s="35" t="s">
        <v>21139</v>
      </c>
      <c r="D5848" s="35" t="str">
        <f t="shared" si="184"/>
        <v>411356 - Water Pumping Station - Adams Road</v>
      </c>
      <c r="E5848" s="110">
        <v>41</v>
      </c>
    </row>
    <row r="5849" spans="1:5">
      <c r="A5849" s="58">
        <v>411361</v>
      </c>
      <c r="B5849" s="58" t="str">
        <f t="shared" si="183"/>
        <v>AG411361</v>
      </c>
      <c r="C5849" s="35" t="s">
        <v>21140</v>
      </c>
      <c r="D5849" s="35" t="str">
        <f t="shared" si="184"/>
        <v>411361 - Water Pumping Station - Newburgh</v>
      </c>
      <c r="E5849" s="110">
        <v>41</v>
      </c>
    </row>
    <row r="5850" spans="1:5">
      <c r="A5850" s="58">
        <v>411365</v>
      </c>
      <c r="B5850" s="58" t="str">
        <f t="shared" si="183"/>
        <v>AG411365</v>
      </c>
      <c r="C5850" s="35" t="s">
        <v>21141</v>
      </c>
      <c r="D5850" s="35" t="str">
        <f t="shared" si="184"/>
        <v>411365 - Pumping Station _ Franklin Road_411365</v>
      </c>
      <c r="E5850" s="110">
        <v>41</v>
      </c>
    </row>
    <row r="5851" spans="1:5">
      <c r="A5851" s="58">
        <v>411366</v>
      </c>
      <c r="B5851" s="58" t="str">
        <f t="shared" si="183"/>
        <v>AG411366</v>
      </c>
      <c r="C5851" s="35" t="s">
        <v>21142</v>
      </c>
      <c r="D5851" s="35" t="str">
        <f t="shared" si="184"/>
        <v>411366 - Water Pumping Station - Franklin Road</v>
      </c>
      <c r="E5851" s="110">
        <v>41</v>
      </c>
    </row>
    <row r="5852" spans="1:5">
      <c r="A5852" s="58">
        <v>411371</v>
      </c>
      <c r="B5852" s="58" t="str">
        <f t="shared" si="183"/>
        <v>AG411371</v>
      </c>
      <c r="C5852" s="35" t="s">
        <v>21143</v>
      </c>
      <c r="D5852" s="35" t="str">
        <f t="shared" si="184"/>
        <v>411371 - Water Pumping Station - Roseville</v>
      </c>
      <c r="E5852" s="110">
        <v>41</v>
      </c>
    </row>
    <row r="5853" spans="1:5">
      <c r="A5853" s="58">
        <v>411375</v>
      </c>
      <c r="B5853" s="58" t="str">
        <f t="shared" si="183"/>
        <v>AG411375</v>
      </c>
      <c r="C5853" s="35" t="s">
        <v>21144</v>
      </c>
      <c r="D5853" s="35" t="str">
        <f t="shared" si="184"/>
        <v>411375 - Pumping Station _ Saint Clair Shores</v>
      </c>
      <c r="E5853" s="110">
        <v>41</v>
      </c>
    </row>
    <row r="5854" spans="1:5">
      <c r="A5854" s="58">
        <v>411381</v>
      </c>
      <c r="B5854" s="58" t="str">
        <f t="shared" si="183"/>
        <v>AG411381</v>
      </c>
      <c r="C5854" s="35" t="s">
        <v>21145</v>
      </c>
      <c r="D5854" s="35" t="str">
        <f t="shared" si="184"/>
        <v>411381 - Pumping Station _ Farmington</v>
      </c>
      <c r="E5854" s="110">
        <v>41</v>
      </c>
    </row>
    <row r="5855" spans="1:5">
      <c r="A5855" s="58">
        <v>411386</v>
      </c>
      <c r="B5855" s="58" t="str">
        <f t="shared" si="183"/>
        <v>AG411386</v>
      </c>
      <c r="C5855" s="35" t="s">
        <v>21146</v>
      </c>
      <c r="D5855" s="35" t="str">
        <f t="shared" si="184"/>
        <v>411386 - Water Pumping Station - Wick Road</v>
      </c>
      <c r="E5855" s="110">
        <v>41</v>
      </c>
    </row>
    <row r="5856" spans="1:5">
      <c r="A5856" s="58">
        <v>411391</v>
      </c>
      <c r="B5856" s="58" t="str">
        <f t="shared" si="183"/>
        <v>AG411391</v>
      </c>
      <c r="C5856" s="35" t="s">
        <v>21147</v>
      </c>
      <c r="D5856" s="35" t="str">
        <f t="shared" si="184"/>
        <v>411391 - Water Pumping Station - Joy Road</v>
      </c>
      <c r="E5856" s="110">
        <v>41</v>
      </c>
    </row>
    <row r="5857" spans="1:5">
      <c r="A5857" s="58">
        <v>411396</v>
      </c>
      <c r="B5857" s="58" t="str">
        <f t="shared" si="183"/>
        <v>AG411396</v>
      </c>
      <c r="C5857" s="35" t="s">
        <v>21148</v>
      </c>
      <c r="D5857" s="35" t="str">
        <f t="shared" si="184"/>
        <v>411396 - Water Pumping Station - Schoolcraft</v>
      </c>
      <c r="E5857" s="110">
        <v>41</v>
      </c>
    </row>
    <row r="5858" spans="1:5">
      <c r="A5858" s="58">
        <v>411401</v>
      </c>
      <c r="B5858" s="58" t="str">
        <f t="shared" si="183"/>
        <v>AG411401</v>
      </c>
      <c r="C5858" s="35" t="s">
        <v>21149</v>
      </c>
      <c r="D5858" s="35" t="str">
        <f t="shared" si="184"/>
        <v>411401 - Water Pumping Station - Ypsilanti</v>
      </c>
      <c r="E5858" s="110">
        <v>41</v>
      </c>
    </row>
    <row r="5859" spans="1:5">
      <c r="A5859" s="58">
        <v>411405</v>
      </c>
      <c r="B5859" s="58" t="str">
        <f t="shared" si="183"/>
        <v>AG411405</v>
      </c>
      <c r="C5859" s="35" t="s">
        <v>21150</v>
      </c>
      <c r="D5859" s="35" t="str">
        <f t="shared" si="184"/>
        <v>411405 - Pumping Station _ Imlay_411405</v>
      </c>
      <c r="E5859" s="110">
        <v>41</v>
      </c>
    </row>
    <row r="5860" spans="1:5">
      <c r="A5860" s="58">
        <v>411406</v>
      </c>
      <c r="B5860" s="58" t="str">
        <f t="shared" si="183"/>
        <v>AG411406</v>
      </c>
      <c r="C5860" s="35" t="s">
        <v>21151</v>
      </c>
      <c r="D5860" s="35" t="str">
        <f t="shared" si="184"/>
        <v>411406 - Water Pumping Station - Imlay</v>
      </c>
      <c r="E5860" s="110">
        <v>41</v>
      </c>
    </row>
    <row r="5861" spans="1:5">
      <c r="A5861" s="58">
        <v>411411</v>
      </c>
      <c r="B5861" s="58" t="str">
        <f t="shared" si="183"/>
        <v>AG411411</v>
      </c>
      <c r="C5861" s="35" t="s">
        <v>21152</v>
      </c>
      <c r="D5861" s="35" t="str">
        <f t="shared" si="184"/>
        <v>411411 - Water Pumping Station - Rochester</v>
      </c>
      <c r="E5861" s="110">
        <v>41</v>
      </c>
    </row>
    <row r="5862" spans="1:5">
      <c r="A5862" s="58">
        <v>411416</v>
      </c>
      <c r="B5862" s="58" t="str">
        <f t="shared" si="183"/>
        <v>AG411416</v>
      </c>
      <c r="C5862" s="35" t="s">
        <v>21153</v>
      </c>
      <c r="D5862" s="35" t="str">
        <f t="shared" si="184"/>
        <v>411416 - Water Pumping Station - Haggerty Road</v>
      </c>
      <c r="E5862" s="110">
        <v>41</v>
      </c>
    </row>
    <row r="5863" spans="1:5">
      <c r="A5863" s="58">
        <v>411500</v>
      </c>
      <c r="B5863" s="58" t="str">
        <f t="shared" si="183"/>
        <v>AG411500</v>
      </c>
      <c r="C5863" s="35" t="s">
        <v>21154</v>
      </c>
      <c r="D5863" s="35" t="str">
        <f t="shared" si="184"/>
        <v>411500 - Water Restructuring</v>
      </c>
      <c r="E5863" s="110">
        <v>41</v>
      </c>
    </row>
    <row r="5864" spans="1:5">
      <c r="A5864" s="58">
        <v>411510</v>
      </c>
      <c r="B5864" s="58" t="str">
        <f t="shared" si="183"/>
        <v>AG411510</v>
      </c>
      <c r="C5864" s="35" t="s">
        <v>21155</v>
      </c>
      <c r="D5864" s="35" t="str">
        <f t="shared" si="184"/>
        <v>411510 - Transition_411510</v>
      </c>
      <c r="E5864" s="110">
        <v>41</v>
      </c>
    </row>
    <row r="5865" spans="1:5">
      <c r="A5865" s="58">
        <v>411511</v>
      </c>
      <c r="B5865" s="58" t="str">
        <f t="shared" si="183"/>
        <v>AG411511</v>
      </c>
      <c r="C5865" s="35" t="s">
        <v>21156</v>
      </c>
      <c r="D5865" s="35" t="str">
        <f t="shared" si="184"/>
        <v>411511 - Asset Management</v>
      </c>
      <c r="E5865" s="110">
        <v>41</v>
      </c>
    </row>
    <row r="5866" spans="1:5">
      <c r="A5866" s="58">
        <v>411601</v>
      </c>
      <c r="B5866" s="58" t="str">
        <f t="shared" si="183"/>
        <v>AG411601</v>
      </c>
      <c r="C5866" s="35" t="s">
        <v>21157</v>
      </c>
      <c r="D5866" s="35" t="str">
        <f t="shared" si="184"/>
        <v>411601 - DWSD-R Water</v>
      </c>
      <c r="E5866" s="110">
        <v>41</v>
      </c>
    </row>
    <row r="5867" spans="1:5">
      <c r="A5867" s="58">
        <v>412001</v>
      </c>
      <c r="B5867" s="58" t="str">
        <f t="shared" si="183"/>
        <v>AG412001</v>
      </c>
      <c r="C5867" s="35" t="s">
        <v>4035</v>
      </c>
      <c r="D5867" s="35" t="str">
        <f t="shared" si="184"/>
        <v>412001 - Chief Operating Officer</v>
      </c>
      <c r="E5867" s="110">
        <v>41</v>
      </c>
    </row>
    <row r="5868" spans="1:5">
      <c r="A5868" s="58">
        <v>412010</v>
      </c>
      <c r="B5868" s="58" t="str">
        <f t="shared" si="183"/>
        <v>AG412010</v>
      </c>
      <c r="C5868" s="35" t="s">
        <v>21158</v>
      </c>
      <c r="D5868" s="35" t="str">
        <f t="shared" si="184"/>
        <v>412010 - Water Chief Financial Officer</v>
      </c>
      <c r="E5868" s="110">
        <v>41</v>
      </c>
    </row>
    <row r="5869" spans="1:5">
      <c r="A5869" s="58">
        <v>412020</v>
      </c>
      <c r="B5869" s="58" t="str">
        <f t="shared" si="183"/>
        <v>AG412020</v>
      </c>
      <c r="C5869" s="35" t="s">
        <v>21159</v>
      </c>
      <c r="D5869" s="35" t="str">
        <f t="shared" si="184"/>
        <v>412020 - Water Finance</v>
      </c>
      <c r="E5869" s="110">
        <v>41</v>
      </c>
    </row>
    <row r="5870" spans="1:5">
      <c r="A5870" s="58">
        <v>412030</v>
      </c>
      <c r="B5870" s="58" t="str">
        <f t="shared" si="183"/>
        <v>AG412030</v>
      </c>
      <c r="C5870" s="35" t="s">
        <v>21160</v>
      </c>
      <c r="D5870" s="35" t="str">
        <f t="shared" si="184"/>
        <v>412030 - Budget_Fiscal Reporting_412030</v>
      </c>
      <c r="E5870" s="110">
        <v>41</v>
      </c>
    </row>
    <row r="5871" spans="1:5">
      <c r="A5871" s="58">
        <v>412040</v>
      </c>
      <c r="B5871" s="58" t="str">
        <f t="shared" si="183"/>
        <v>AG412040</v>
      </c>
      <c r="C5871" s="35" t="s">
        <v>21161</v>
      </c>
      <c r="D5871" s="35" t="str">
        <f t="shared" si="184"/>
        <v>412040 - Rates_412040</v>
      </c>
      <c r="E5871" s="110">
        <v>41</v>
      </c>
    </row>
    <row r="5872" spans="1:5">
      <c r="A5872" s="58">
        <v>412080</v>
      </c>
      <c r="B5872" s="58" t="str">
        <f t="shared" si="183"/>
        <v>AG412080</v>
      </c>
      <c r="C5872" s="35" t="s">
        <v>21162</v>
      </c>
      <c r="D5872" s="35" t="str">
        <f t="shared" si="184"/>
        <v>412080 - Water Treasury</v>
      </c>
      <c r="E5872" s="110">
        <v>41</v>
      </c>
    </row>
    <row r="5873" spans="1:5">
      <c r="A5873" s="58">
        <v>412090</v>
      </c>
      <c r="B5873" s="58" t="str">
        <f t="shared" si="183"/>
        <v>AG412090</v>
      </c>
      <c r="C5873" s="35" t="s">
        <v>21163</v>
      </c>
      <c r="D5873" s="35" t="str">
        <f t="shared" si="184"/>
        <v>412090 - Financial Reporting_412090</v>
      </c>
      <c r="E5873" s="110">
        <v>41</v>
      </c>
    </row>
    <row r="5874" spans="1:5">
      <c r="A5874" s="58">
        <v>412100</v>
      </c>
      <c r="B5874" s="58" t="str">
        <f t="shared" si="183"/>
        <v>AG412100</v>
      </c>
      <c r="C5874" s="35" t="s">
        <v>21164</v>
      </c>
      <c r="D5874" s="35" t="str">
        <f t="shared" si="184"/>
        <v>412100 - Fixed Assets_Inventory_Payables_412100</v>
      </c>
      <c r="E5874" s="110">
        <v>41</v>
      </c>
    </row>
    <row r="5875" spans="1:5">
      <c r="A5875" s="58">
        <v>412101</v>
      </c>
      <c r="B5875" s="58" t="str">
        <f t="shared" si="183"/>
        <v>AG412101</v>
      </c>
      <c r="C5875" s="35" t="s">
        <v>21165</v>
      </c>
      <c r="D5875" s="35" t="str">
        <f t="shared" si="184"/>
        <v>412101 - Water Director</v>
      </c>
      <c r="E5875" s="110">
        <v>41</v>
      </c>
    </row>
    <row r="5876" spans="1:5">
      <c r="A5876" s="58">
        <v>412110</v>
      </c>
      <c r="B5876" s="58" t="str">
        <f t="shared" si="183"/>
        <v>AG412110</v>
      </c>
      <c r="C5876" s="35" t="s">
        <v>21166</v>
      </c>
      <c r="D5876" s="35" t="str">
        <f t="shared" si="184"/>
        <v>412110 - Cash Management_412110</v>
      </c>
      <c r="E5876" s="110">
        <v>41</v>
      </c>
    </row>
    <row r="5877" spans="1:5">
      <c r="A5877" s="58">
        <v>412111</v>
      </c>
      <c r="B5877" s="58" t="str">
        <f t="shared" si="183"/>
        <v>AG412111</v>
      </c>
      <c r="C5877" s="35" t="s">
        <v>21167</v>
      </c>
      <c r="D5877" s="35" t="str">
        <f t="shared" si="184"/>
        <v>412111 - Water Engineering</v>
      </c>
      <c r="E5877" s="110">
        <v>41</v>
      </c>
    </row>
    <row r="5878" spans="1:5">
      <c r="A5878" s="58">
        <v>412120</v>
      </c>
      <c r="B5878" s="58" t="str">
        <f t="shared" si="183"/>
        <v>AG412120</v>
      </c>
      <c r="C5878" s="35" t="s">
        <v>21168</v>
      </c>
      <c r="D5878" s="35" t="str">
        <f t="shared" si="184"/>
        <v>412120 - Commercial Operations Administrative Services</v>
      </c>
      <c r="E5878" s="110">
        <v>41</v>
      </c>
    </row>
    <row r="5879" spans="1:5">
      <c r="A5879" s="58">
        <v>412121</v>
      </c>
      <c r="B5879" s="58" t="str">
        <f t="shared" si="183"/>
        <v>AG412121</v>
      </c>
      <c r="C5879" s="35" t="s">
        <v>21169</v>
      </c>
      <c r="D5879" s="35" t="str">
        <f t="shared" si="184"/>
        <v>412121 - Water Quality_412121</v>
      </c>
      <c r="E5879" s="110">
        <v>41</v>
      </c>
    </row>
    <row r="5880" spans="1:5">
      <c r="A5880" s="58">
        <v>412130</v>
      </c>
      <c r="B5880" s="58" t="str">
        <f t="shared" si="183"/>
        <v>AG412130</v>
      </c>
      <c r="C5880" s="35" t="s">
        <v>21170</v>
      </c>
      <c r="D5880" s="35" t="str">
        <f t="shared" si="184"/>
        <v>412130 - CBMS Support_412130</v>
      </c>
      <c r="E5880" s="110">
        <v>41</v>
      </c>
    </row>
    <row r="5881" spans="1:5">
      <c r="A5881" s="58">
        <v>412131</v>
      </c>
      <c r="B5881" s="58" t="str">
        <f t="shared" si="183"/>
        <v>AG412131</v>
      </c>
      <c r="C5881" s="35" t="s">
        <v>21171</v>
      </c>
      <c r="D5881" s="35" t="str">
        <f t="shared" si="184"/>
        <v>412131 - Water Works Park_412131</v>
      </c>
      <c r="E5881" s="110">
        <v>41</v>
      </c>
    </row>
    <row r="5882" spans="1:5">
      <c r="A5882" s="58">
        <v>412141</v>
      </c>
      <c r="B5882" s="58" t="str">
        <f t="shared" si="183"/>
        <v>AG412141</v>
      </c>
      <c r="C5882" s="35" t="s">
        <v>21172</v>
      </c>
      <c r="D5882" s="35" t="str">
        <f t="shared" si="184"/>
        <v>412141 - Springwells_412141</v>
      </c>
      <c r="E5882" s="110">
        <v>41</v>
      </c>
    </row>
    <row r="5883" spans="1:5">
      <c r="A5883" s="58">
        <v>412150</v>
      </c>
      <c r="B5883" s="58" t="str">
        <f t="shared" si="183"/>
        <v>AG412150</v>
      </c>
      <c r="C5883" s="35" t="s">
        <v>21173</v>
      </c>
      <c r="D5883" s="35" t="str">
        <f t="shared" si="184"/>
        <v>412150 - Collections_412150</v>
      </c>
      <c r="E5883" s="110">
        <v>41</v>
      </c>
    </row>
    <row r="5884" spans="1:5">
      <c r="A5884" s="58">
        <v>412151</v>
      </c>
      <c r="B5884" s="58" t="str">
        <f t="shared" si="183"/>
        <v>AG412151</v>
      </c>
      <c r="C5884" s="35" t="s">
        <v>21174</v>
      </c>
      <c r="D5884" s="35" t="str">
        <f t="shared" si="184"/>
        <v>412151 - Northeast_412151</v>
      </c>
      <c r="E5884" s="110">
        <v>41</v>
      </c>
    </row>
    <row r="5885" spans="1:5">
      <c r="A5885" s="58">
        <v>412160</v>
      </c>
      <c r="B5885" s="58" t="str">
        <f t="shared" si="183"/>
        <v>AG412160</v>
      </c>
      <c r="C5885" s="35" t="s">
        <v>21175</v>
      </c>
      <c r="D5885" s="35" t="str">
        <f t="shared" si="184"/>
        <v>412160 - 412160-Cost Center</v>
      </c>
      <c r="E5885" s="110">
        <v>41</v>
      </c>
    </row>
    <row r="5886" spans="1:5">
      <c r="A5886" s="58">
        <v>412161</v>
      </c>
      <c r="B5886" s="58" t="str">
        <f t="shared" si="183"/>
        <v>AG412161</v>
      </c>
      <c r="C5886" s="35" t="s">
        <v>21176</v>
      </c>
      <c r="D5886" s="35" t="str">
        <f t="shared" si="184"/>
        <v>412161 - Southwest_412161</v>
      </c>
      <c r="E5886" s="110">
        <v>41</v>
      </c>
    </row>
    <row r="5887" spans="1:5">
      <c r="A5887" s="58">
        <v>412170</v>
      </c>
      <c r="B5887" s="58" t="str">
        <f t="shared" si="183"/>
        <v>AG412170</v>
      </c>
      <c r="C5887" s="35" t="s">
        <v>21177</v>
      </c>
      <c r="D5887" s="35" t="str">
        <f t="shared" si="184"/>
        <v>412170 - Meter Reading_412170</v>
      </c>
      <c r="E5887" s="110">
        <v>41</v>
      </c>
    </row>
    <row r="5888" spans="1:5">
      <c r="A5888" s="58">
        <v>412171</v>
      </c>
      <c r="B5888" s="58" t="str">
        <f t="shared" si="183"/>
        <v>AG412171</v>
      </c>
      <c r="C5888" s="35" t="s">
        <v>21178</v>
      </c>
      <c r="D5888" s="35" t="str">
        <f t="shared" si="184"/>
        <v>412171 - Lake Huron_412171</v>
      </c>
      <c r="E5888" s="110">
        <v>41</v>
      </c>
    </row>
    <row r="5889" spans="1:5">
      <c r="A5889" s="58">
        <v>412220</v>
      </c>
      <c r="B5889" s="58" t="str">
        <f t="shared" si="183"/>
        <v>AG412220</v>
      </c>
      <c r="C5889" s="35" t="s">
        <v>21179</v>
      </c>
      <c r="D5889" s="35" t="str">
        <f t="shared" si="184"/>
        <v>412220 - Water Procurement</v>
      </c>
      <c r="E5889" s="110">
        <v>41</v>
      </c>
    </row>
    <row r="5890" spans="1:5">
      <c r="A5890" s="58">
        <v>412230</v>
      </c>
      <c r="B5890" s="58" t="str">
        <f t="shared" si="183"/>
        <v>AG412230</v>
      </c>
      <c r="C5890" s="35" t="s">
        <v>21180</v>
      </c>
      <c r="D5890" s="35" t="str">
        <f t="shared" si="184"/>
        <v>412230 - Material Management_412230</v>
      </c>
      <c r="E5890" s="110">
        <v>41</v>
      </c>
    </row>
    <row r="5891" spans="1:5">
      <c r="A5891" s="58">
        <v>412235</v>
      </c>
      <c r="B5891" s="58" t="str">
        <f t="shared" si="183"/>
        <v>AG412235</v>
      </c>
      <c r="C5891" s="35" t="s">
        <v>21181</v>
      </c>
      <c r="D5891" s="35" t="str">
        <f t="shared" si="184"/>
        <v>412235 - Water Plant Stores_412235</v>
      </c>
      <c r="E5891" s="110">
        <v>41</v>
      </c>
    </row>
    <row r="5892" spans="1:5">
      <c r="A5892" s="58">
        <v>412240</v>
      </c>
      <c r="B5892" s="58" t="str">
        <f t="shared" si="183"/>
        <v>AG412240</v>
      </c>
      <c r="C5892" s="35" t="s">
        <v>21182</v>
      </c>
      <c r="D5892" s="35" t="str">
        <f t="shared" si="184"/>
        <v>412240 - West Yard Warehouse_412240</v>
      </c>
      <c r="E5892" s="110">
        <v>41</v>
      </c>
    </row>
    <row r="5893" spans="1:5">
      <c r="A5893" s="58">
        <v>412245</v>
      </c>
      <c r="B5893" s="58" t="str">
        <f t="shared" ref="B5893:B5956" si="185">"AG"&amp;A5893</f>
        <v>AG412245</v>
      </c>
      <c r="C5893" s="35" t="s">
        <v>21183</v>
      </c>
      <c r="D5893" s="35" t="str">
        <f t="shared" ref="D5893:D5956" si="186">A5893&amp;" - "&amp;C5893</f>
        <v>412245 - CSF _ Warehouse</v>
      </c>
      <c r="E5893" s="110">
        <v>41</v>
      </c>
    </row>
    <row r="5894" spans="1:5">
      <c r="A5894" s="58">
        <v>412250</v>
      </c>
      <c r="B5894" s="58" t="str">
        <f t="shared" si="185"/>
        <v>AG412250</v>
      </c>
      <c r="C5894" s="35" t="s">
        <v>21184</v>
      </c>
      <c r="D5894" s="35" t="str">
        <f t="shared" si="186"/>
        <v>412250 - Operations Support_412250</v>
      </c>
      <c r="E5894" s="110">
        <v>41</v>
      </c>
    </row>
    <row r="5895" spans="1:5">
      <c r="A5895" s="58">
        <v>412255</v>
      </c>
      <c r="B5895" s="58" t="str">
        <f t="shared" si="185"/>
        <v>AG412255</v>
      </c>
      <c r="C5895" s="35" t="s">
        <v>21185</v>
      </c>
      <c r="D5895" s="35" t="str">
        <f t="shared" si="186"/>
        <v>412255 - Inventory Audit_412255</v>
      </c>
      <c r="E5895" s="110">
        <v>41</v>
      </c>
    </row>
    <row r="5896" spans="1:5">
      <c r="A5896" s="58">
        <v>412260</v>
      </c>
      <c r="B5896" s="58" t="str">
        <f t="shared" si="185"/>
        <v>AG412260</v>
      </c>
      <c r="C5896" s="35" t="s">
        <v>21186</v>
      </c>
      <c r="D5896" s="35" t="str">
        <f t="shared" si="186"/>
        <v>412260 - Automotive Stores_412260</v>
      </c>
      <c r="E5896" s="110">
        <v>41</v>
      </c>
    </row>
    <row r="5897" spans="1:5">
      <c r="A5897" s="58">
        <v>412301</v>
      </c>
      <c r="B5897" s="58" t="str">
        <f t="shared" si="185"/>
        <v>AG412301</v>
      </c>
      <c r="C5897" s="35" t="s">
        <v>21187</v>
      </c>
      <c r="D5897" s="35" t="str">
        <f t="shared" si="186"/>
        <v>412301 - Systems Operations Contrl</v>
      </c>
      <c r="E5897" s="110">
        <v>41</v>
      </c>
    </row>
    <row r="5898" spans="1:5">
      <c r="A5898" s="58">
        <v>412321</v>
      </c>
      <c r="B5898" s="58" t="str">
        <f t="shared" si="185"/>
        <v>AG412321</v>
      </c>
      <c r="C5898" s="35" t="s">
        <v>21188</v>
      </c>
      <c r="D5898" s="35" t="str">
        <f t="shared" si="186"/>
        <v>412321 - Ford Rd PS</v>
      </c>
      <c r="E5898" s="110">
        <v>41</v>
      </c>
    </row>
    <row r="5899" spans="1:5">
      <c r="A5899" s="58">
        <v>412322</v>
      </c>
      <c r="B5899" s="58" t="str">
        <f t="shared" si="185"/>
        <v>AG412322</v>
      </c>
      <c r="C5899" s="35" t="s">
        <v>21189</v>
      </c>
      <c r="D5899" s="35" t="str">
        <f t="shared" si="186"/>
        <v>412322 - Eastside PS</v>
      </c>
      <c r="E5899" s="110">
        <v>41</v>
      </c>
    </row>
    <row r="5900" spans="1:5">
      <c r="A5900" s="58">
        <v>412323</v>
      </c>
      <c r="B5900" s="58" t="str">
        <f t="shared" si="185"/>
        <v>AG412323</v>
      </c>
      <c r="C5900" s="35" t="s">
        <v>21190</v>
      </c>
      <c r="D5900" s="35" t="str">
        <f t="shared" si="186"/>
        <v>412323 - Northwest PS</v>
      </c>
      <c r="E5900" s="110">
        <v>41</v>
      </c>
    </row>
    <row r="5901" spans="1:5">
      <c r="A5901" s="58">
        <v>412324</v>
      </c>
      <c r="B5901" s="58" t="str">
        <f t="shared" si="185"/>
        <v>AG412324</v>
      </c>
      <c r="C5901" s="35" t="s">
        <v>21191</v>
      </c>
      <c r="D5901" s="35" t="str">
        <f t="shared" si="186"/>
        <v>412324 - West Service Ctr PS</v>
      </c>
      <c r="E5901" s="110">
        <v>41</v>
      </c>
    </row>
    <row r="5902" spans="1:5">
      <c r="A5902" s="58">
        <v>412325</v>
      </c>
      <c r="B5902" s="58" t="str">
        <f t="shared" si="185"/>
        <v>AG412325</v>
      </c>
      <c r="C5902" s="35" t="s">
        <v>21192</v>
      </c>
      <c r="D5902" s="35" t="str">
        <f t="shared" si="186"/>
        <v>412325 - Michigan Ave PS</v>
      </c>
      <c r="E5902" s="110">
        <v>41</v>
      </c>
    </row>
    <row r="5903" spans="1:5">
      <c r="A5903" s="58">
        <v>412326</v>
      </c>
      <c r="B5903" s="58" t="str">
        <f t="shared" si="185"/>
        <v>AG412326</v>
      </c>
      <c r="C5903" s="35" t="s">
        <v>21193</v>
      </c>
      <c r="D5903" s="35" t="str">
        <f t="shared" si="186"/>
        <v>412326 - West Chicago Rd PS</v>
      </c>
      <c r="E5903" s="110">
        <v>41</v>
      </c>
    </row>
    <row r="5904" spans="1:5">
      <c r="A5904" s="58">
        <v>412327</v>
      </c>
      <c r="B5904" s="58" t="str">
        <f t="shared" si="185"/>
        <v>AG412327</v>
      </c>
      <c r="C5904" s="35" t="s">
        <v>21194</v>
      </c>
      <c r="D5904" s="35" t="str">
        <f t="shared" si="186"/>
        <v>412327 - Electric Ave PS</v>
      </c>
      <c r="E5904" s="110">
        <v>41</v>
      </c>
    </row>
    <row r="5905" spans="1:5">
      <c r="A5905" s="58">
        <v>412328</v>
      </c>
      <c r="B5905" s="58" t="str">
        <f t="shared" si="185"/>
        <v>AG412328</v>
      </c>
      <c r="C5905" s="35" t="s">
        <v>21195</v>
      </c>
      <c r="D5905" s="35" t="str">
        <f t="shared" si="186"/>
        <v>412328 - Orion Township PS</v>
      </c>
      <c r="E5905" s="110">
        <v>41</v>
      </c>
    </row>
    <row r="5906" spans="1:5">
      <c r="A5906" s="58">
        <v>412329</v>
      </c>
      <c r="B5906" s="58" t="str">
        <f t="shared" si="185"/>
        <v>AG412329</v>
      </c>
      <c r="C5906" s="35" t="s">
        <v>21196</v>
      </c>
      <c r="D5906" s="35" t="str">
        <f t="shared" si="186"/>
        <v>412329 - North Service Ctr PS</v>
      </c>
      <c r="E5906" s="110">
        <v>41</v>
      </c>
    </row>
    <row r="5907" spans="1:5">
      <c r="A5907" s="58">
        <v>412330</v>
      </c>
      <c r="B5907" s="58" t="str">
        <f t="shared" si="185"/>
        <v>AG412330</v>
      </c>
      <c r="C5907" s="35" t="s">
        <v>21197</v>
      </c>
      <c r="D5907" s="35" t="str">
        <f t="shared" si="186"/>
        <v>412330 - Adams Road PS</v>
      </c>
      <c r="E5907" s="110">
        <v>41</v>
      </c>
    </row>
    <row r="5908" spans="1:5">
      <c r="A5908" s="58">
        <v>412331</v>
      </c>
      <c r="B5908" s="58" t="str">
        <f t="shared" si="185"/>
        <v>AG412331</v>
      </c>
      <c r="C5908" s="35" t="s">
        <v>21198</v>
      </c>
      <c r="D5908" s="35" t="str">
        <f t="shared" si="186"/>
        <v>412331 - Newburgh PS</v>
      </c>
      <c r="E5908" s="110">
        <v>41</v>
      </c>
    </row>
    <row r="5909" spans="1:5">
      <c r="A5909" s="58">
        <v>412332</v>
      </c>
      <c r="B5909" s="58" t="str">
        <f t="shared" si="185"/>
        <v>AG412332</v>
      </c>
      <c r="C5909" s="35" t="s">
        <v>21199</v>
      </c>
      <c r="D5909" s="35" t="str">
        <f t="shared" si="186"/>
        <v>412332 - Franklin Road PS</v>
      </c>
      <c r="E5909" s="110">
        <v>41</v>
      </c>
    </row>
    <row r="5910" spans="1:5">
      <c r="A5910" s="58">
        <v>412333</v>
      </c>
      <c r="B5910" s="58" t="str">
        <f t="shared" si="185"/>
        <v>AG412333</v>
      </c>
      <c r="C5910" s="35" t="s">
        <v>21200</v>
      </c>
      <c r="D5910" s="35" t="str">
        <f t="shared" si="186"/>
        <v>412333 - Roseville PS</v>
      </c>
      <c r="E5910" s="110">
        <v>41</v>
      </c>
    </row>
    <row r="5911" spans="1:5">
      <c r="A5911" s="58">
        <v>412334</v>
      </c>
      <c r="B5911" s="58" t="str">
        <f t="shared" si="185"/>
        <v>AG412334</v>
      </c>
      <c r="C5911" s="35" t="s">
        <v>21201</v>
      </c>
      <c r="D5911" s="35" t="str">
        <f t="shared" si="186"/>
        <v>412334 - Wick Road PS</v>
      </c>
      <c r="E5911" s="110">
        <v>41</v>
      </c>
    </row>
    <row r="5912" spans="1:5">
      <c r="A5912" s="58">
        <v>412335</v>
      </c>
      <c r="B5912" s="58" t="str">
        <f t="shared" si="185"/>
        <v>AG412335</v>
      </c>
      <c r="C5912" s="35" t="s">
        <v>21202</v>
      </c>
      <c r="D5912" s="35" t="str">
        <f t="shared" si="186"/>
        <v>412335 - Joy Road PS_412335</v>
      </c>
      <c r="E5912" s="110">
        <v>41</v>
      </c>
    </row>
    <row r="5913" spans="1:5">
      <c r="A5913" s="58">
        <v>412336</v>
      </c>
      <c r="B5913" s="58" t="str">
        <f t="shared" si="185"/>
        <v>AG412336</v>
      </c>
      <c r="C5913" s="35" t="s">
        <v>21203</v>
      </c>
      <c r="D5913" s="35" t="str">
        <f t="shared" si="186"/>
        <v>412336 - Schoolcraft PS</v>
      </c>
      <c r="E5913" s="110">
        <v>41</v>
      </c>
    </row>
    <row r="5914" spans="1:5">
      <c r="A5914" s="58">
        <v>412337</v>
      </c>
      <c r="B5914" s="58" t="str">
        <f t="shared" si="185"/>
        <v>AG412337</v>
      </c>
      <c r="C5914" s="35" t="s">
        <v>21204</v>
      </c>
      <c r="D5914" s="35" t="str">
        <f t="shared" si="186"/>
        <v>412337 - Ypsilanti PS</v>
      </c>
      <c r="E5914" s="110">
        <v>41</v>
      </c>
    </row>
    <row r="5915" spans="1:5">
      <c r="A5915" s="58">
        <v>412338</v>
      </c>
      <c r="B5915" s="58" t="str">
        <f t="shared" si="185"/>
        <v>AG412338</v>
      </c>
      <c r="C5915" s="35" t="s">
        <v>21205</v>
      </c>
      <c r="D5915" s="35" t="str">
        <f t="shared" si="186"/>
        <v>412338 - Imlay PS</v>
      </c>
      <c r="E5915" s="110">
        <v>41</v>
      </c>
    </row>
    <row r="5916" spans="1:5">
      <c r="A5916" s="58">
        <v>412339</v>
      </c>
      <c r="B5916" s="58" t="str">
        <f t="shared" si="185"/>
        <v>AG412339</v>
      </c>
      <c r="C5916" s="35" t="s">
        <v>21206</v>
      </c>
      <c r="D5916" s="35" t="str">
        <f t="shared" si="186"/>
        <v>412339 - Rochester PS</v>
      </c>
      <c r="E5916" s="110">
        <v>41</v>
      </c>
    </row>
    <row r="5917" spans="1:5">
      <c r="A5917" s="58">
        <v>412340</v>
      </c>
      <c r="B5917" s="58" t="str">
        <f t="shared" si="185"/>
        <v>AG412340</v>
      </c>
      <c r="C5917" s="35" t="s">
        <v>21207</v>
      </c>
      <c r="D5917" s="35" t="str">
        <f t="shared" si="186"/>
        <v>412340 - Haggerty Road PS</v>
      </c>
      <c r="E5917" s="110">
        <v>41</v>
      </c>
    </row>
    <row r="5918" spans="1:5">
      <c r="A5918" s="58">
        <v>412401</v>
      </c>
      <c r="B5918" s="58" t="str">
        <f t="shared" si="185"/>
        <v>AG412401</v>
      </c>
      <c r="C5918" s="35" t="s">
        <v>4146</v>
      </c>
      <c r="D5918" s="35" t="str">
        <f t="shared" si="186"/>
        <v>412401 - Field Services Director</v>
      </c>
      <c r="E5918" s="110">
        <v>41</v>
      </c>
    </row>
    <row r="5919" spans="1:5">
      <c r="A5919" s="58">
        <v>412411</v>
      </c>
      <c r="B5919" s="58" t="str">
        <f t="shared" si="185"/>
        <v>AG412411</v>
      </c>
      <c r="C5919" s="35" t="s">
        <v>21208</v>
      </c>
      <c r="D5919" s="35" t="str">
        <f t="shared" si="186"/>
        <v>412411 - Field Engineering</v>
      </c>
      <c r="E5919" s="110">
        <v>41</v>
      </c>
    </row>
    <row r="5920" spans="1:5">
      <c r="A5920" s="58">
        <v>412421</v>
      </c>
      <c r="B5920" s="58" t="str">
        <f t="shared" si="185"/>
        <v>AG412421</v>
      </c>
      <c r="C5920" s="35" t="s">
        <v>21209</v>
      </c>
      <c r="D5920" s="35" t="str">
        <f t="shared" si="186"/>
        <v>412421 - Facility Operations</v>
      </c>
      <c r="E5920" s="110">
        <v>41</v>
      </c>
    </row>
    <row r="5921" spans="1:5">
      <c r="A5921" s="58">
        <v>412422</v>
      </c>
      <c r="B5921" s="58" t="str">
        <f t="shared" si="185"/>
        <v>AG412422</v>
      </c>
      <c r="C5921" s="35" t="s">
        <v>21210</v>
      </c>
      <c r="D5921" s="35" t="str">
        <f t="shared" si="186"/>
        <v>412422 - Fleet Operations_412422</v>
      </c>
      <c r="E5921" s="110">
        <v>41</v>
      </c>
    </row>
    <row r="5922" spans="1:5">
      <c r="A5922" s="58">
        <v>412431</v>
      </c>
      <c r="B5922" s="58" t="str">
        <f t="shared" si="185"/>
        <v>AG412431</v>
      </c>
      <c r="C5922" s="35" t="s">
        <v>21211</v>
      </c>
      <c r="D5922" s="35" t="str">
        <f t="shared" si="186"/>
        <v>412431 - Field Service Operations</v>
      </c>
      <c r="E5922" s="110">
        <v>41</v>
      </c>
    </row>
    <row r="5923" spans="1:5">
      <c r="A5923" s="58">
        <v>412433</v>
      </c>
      <c r="B5923" s="58" t="str">
        <f t="shared" si="185"/>
        <v>AG412433</v>
      </c>
      <c r="C5923" s="35" t="s">
        <v>21212</v>
      </c>
      <c r="D5923" s="35" t="str">
        <f t="shared" si="186"/>
        <v>412433 - Central Yard</v>
      </c>
      <c r="E5923" s="110">
        <v>41</v>
      </c>
    </row>
    <row r="5924" spans="1:5">
      <c r="A5924" s="58">
        <v>412434</v>
      </c>
      <c r="B5924" s="58" t="str">
        <f t="shared" si="185"/>
        <v>AG412434</v>
      </c>
      <c r="C5924" s="35" t="s">
        <v>21213</v>
      </c>
      <c r="D5924" s="35" t="str">
        <f t="shared" si="186"/>
        <v>412434 - West Yard</v>
      </c>
      <c r="E5924" s="110">
        <v>41</v>
      </c>
    </row>
    <row r="5925" spans="1:5">
      <c r="A5925" s="58">
        <v>412435</v>
      </c>
      <c r="B5925" s="58" t="str">
        <f t="shared" si="185"/>
        <v>AG412435</v>
      </c>
      <c r="C5925" s="35" t="s">
        <v>21214</v>
      </c>
      <c r="D5925" s="35" t="str">
        <f t="shared" si="186"/>
        <v>412435 - East Yard</v>
      </c>
      <c r="E5925" s="110">
        <v>41</v>
      </c>
    </row>
    <row r="5926" spans="1:5">
      <c r="A5926" s="58">
        <v>413001</v>
      </c>
      <c r="B5926" s="58" t="str">
        <f t="shared" si="185"/>
        <v>AG413001</v>
      </c>
      <c r="C5926" s="35" t="s">
        <v>21215</v>
      </c>
      <c r="D5926" s="35" t="str">
        <f t="shared" si="186"/>
        <v>413001 - Chief Admin &amp; Compliance Officer</v>
      </c>
      <c r="E5926" s="110">
        <v>41</v>
      </c>
    </row>
    <row r="5927" spans="1:5">
      <c r="A5927" s="58">
        <v>413010</v>
      </c>
      <c r="B5927" s="58" t="str">
        <f t="shared" si="185"/>
        <v>AG413010</v>
      </c>
      <c r="C5927" s="35" t="s">
        <v>21216</v>
      </c>
      <c r="D5927" s="35" t="str">
        <f t="shared" si="186"/>
        <v>413010 - Office of Assistant Director of Engineering Services_413010</v>
      </c>
      <c r="E5927" s="110">
        <v>41</v>
      </c>
    </row>
    <row r="5928" spans="1:5">
      <c r="A5928" s="58">
        <v>413020</v>
      </c>
      <c r="B5928" s="58" t="str">
        <f t="shared" si="185"/>
        <v>AG413020</v>
      </c>
      <c r="C5928" s="35" t="s">
        <v>21217</v>
      </c>
      <c r="D5928" s="35" t="str">
        <f t="shared" si="186"/>
        <v>413020 - Engineering Administrative Support</v>
      </c>
      <c r="E5928" s="110">
        <v>41</v>
      </c>
    </row>
    <row r="5929" spans="1:5">
      <c r="A5929" s="58">
        <v>413030</v>
      </c>
      <c r="B5929" s="58" t="str">
        <f t="shared" si="185"/>
        <v>AG413030</v>
      </c>
      <c r="C5929" s="35" t="s">
        <v>21218</v>
      </c>
      <c r="D5929" s="35" t="str">
        <f t="shared" si="186"/>
        <v>413030 - Field Engineering Group_413030</v>
      </c>
      <c r="E5929" s="110">
        <v>41</v>
      </c>
    </row>
    <row r="5930" spans="1:5">
      <c r="A5930" s="58">
        <v>413040</v>
      </c>
      <c r="B5930" s="58" t="str">
        <f t="shared" si="185"/>
        <v>AG413040</v>
      </c>
      <c r="C5930" s="35" t="s">
        <v>21219</v>
      </c>
      <c r="D5930" s="35" t="str">
        <f t="shared" si="186"/>
        <v>413040 - Water System</v>
      </c>
      <c r="E5930" s="110">
        <v>41</v>
      </c>
    </row>
    <row r="5931" spans="1:5">
      <c r="A5931" s="58">
        <v>413050</v>
      </c>
      <c r="B5931" s="58" t="str">
        <f t="shared" si="185"/>
        <v>AG413050</v>
      </c>
      <c r="C5931" s="35" t="s">
        <v>21220</v>
      </c>
      <c r="D5931" s="35" t="str">
        <f t="shared" si="186"/>
        <v>413050 - Facilities Design_413050</v>
      </c>
      <c r="E5931" s="110">
        <v>41</v>
      </c>
    </row>
    <row r="5932" spans="1:5">
      <c r="A5932" s="58">
        <v>413060</v>
      </c>
      <c r="B5932" s="58" t="str">
        <f t="shared" si="185"/>
        <v>AG413060</v>
      </c>
      <c r="C5932" s="35" t="s">
        <v>21221</v>
      </c>
      <c r="D5932" s="35" t="str">
        <f t="shared" si="186"/>
        <v>413060 - 413060-Cost Center</v>
      </c>
      <c r="E5932" s="110">
        <v>41</v>
      </c>
    </row>
    <row r="5933" spans="1:5">
      <c r="A5933" s="58">
        <v>413101</v>
      </c>
      <c r="B5933" s="58" t="str">
        <f t="shared" si="185"/>
        <v>AG413101</v>
      </c>
      <c r="C5933" s="35" t="s">
        <v>21222</v>
      </c>
      <c r="D5933" s="35" t="str">
        <f t="shared" si="186"/>
        <v>413101 - General Counsel_413101</v>
      </c>
      <c r="E5933" s="110">
        <v>41</v>
      </c>
    </row>
    <row r="5934" spans="1:5">
      <c r="A5934" s="58">
        <v>413201</v>
      </c>
      <c r="B5934" s="58" t="str">
        <f t="shared" si="185"/>
        <v>AG413201</v>
      </c>
      <c r="C5934" s="35" t="s">
        <v>21223</v>
      </c>
      <c r="D5934" s="35" t="str">
        <f t="shared" si="186"/>
        <v>413201 - Organizational Developmnt</v>
      </c>
      <c r="E5934" s="110">
        <v>41</v>
      </c>
    </row>
    <row r="5935" spans="1:5">
      <c r="A5935" s="58">
        <v>413301</v>
      </c>
      <c r="B5935" s="58" t="str">
        <f t="shared" si="185"/>
        <v>AG413301</v>
      </c>
      <c r="C5935" s="35" t="s">
        <v>21224</v>
      </c>
      <c r="D5935" s="35" t="str">
        <f t="shared" si="186"/>
        <v>413301 - Information Technology</v>
      </c>
      <c r="E5935" s="110">
        <v>41</v>
      </c>
    </row>
    <row r="5936" spans="1:5">
      <c r="A5936" s="58">
        <v>413311</v>
      </c>
      <c r="B5936" s="58" t="str">
        <f t="shared" si="185"/>
        <v>AG413311</v>
      </c>
      <c r="C5936" s="35" t="s">
        <v>21225</v>
      </c>
      <c r="D5936" s="35" t="str">
        <f t="shared" si="186"/>
        <v>413311 - IT Administration</v>
      </c>
      <c r="E5936" s="110">
        <v>41</v>
      </c>
    </row>
    <row r="5937" spans="1:5">
      <c r="A5937" s="58">
        <v>413321</v>
      </c>
      <c r="B5937" s="58" t="str">
        <f t="shared" si="185"/>
        <v>AG413321</v>
      </c>
      <c r="C5937" s="35" t="s">
        <v>21226</v>
      </c>
      <c r="D5937" s="35" t="str">
        <f t="shared" si="186"/>
        <v>413321 - IT Service Desk_413321</v>
      </c>
      <c r="E5937" s="110">
        <v>41</v>
      </c>
    </row>
    <row r="5938" spans="1:5">
      <c r="A5938" s="58">
        <v>413331</v>
      </c>
      <c r="B5938" s="58" t="str">
        <f t="shared" si="185"/>
        <v>AG413331</v>
      </c>
      <c r="C5938" s="35" t="s">
        <v>21227</v>
      </c>
      <c r="D5938" s="35" t="str">
        <f t="shared" si="186"/>
        <v>413331 - IT Infrastructure_413331</v>
      </c>
      <c r="E5938" s="110">
        <v>41</v>
      </c>
    </row>
    <row r="5939" spans="1:5">
      <c r="A5939" s="58">
        <v>413341</v>
      </c>
      <c r="B5939" s="58" t="str">
        <f t="shared" si="185"/>
        <v>AG413341</v>
      </c>
      <c r="C5939" s="35" t="s">
        <v>21228</v>
      </c>
      <c r="D5939" s="35" t="str">
        <f t="shared" si="186"/>
        <v>413341 - IT Enterprise Applications</v>
      </c>
      <c r="E5939" s="110">
        <v>41</v>
      </c>
    </row>
    <row r="5940" spans="1:5">
      <c r="A5940" s="58">
        <v>413351</v>
      </c>
      <c r="B5940" s="58" t="str">
        <f t="shared" si="185"/>
        <v>AG413351</v>
      </c>
      <c r="C5940" s="35" t="s">
        <v>21229</v>
      </c>
      <c r="D5940" s="35" t="str">
        <f t="shared" si="186"/>
        <v>413351 - IT Business Applications_413351</v>
      </c>
      <c r="E5940" s="110">
        <v>41</v>
      </c>
    </row>
    <row r="5941" spans="1:5">
      <c r="A5941" s="58">
        <v>414001</v>
      </c>
      <c r="B5941" s="58" t="str">
        <f t="shared" si="185"/>
        <v>AG414001</v>
      </c>
      <c r="C5941" s="35" t="s">
        <v>21230</v>
      </c>
      <c r="D5941" s="35" t="str">
        <f t="shared" si="186"/>
        <v>414001 - Chief Financial Officer_414001</v>
      </c>
      <c r="E5941" s="110">
        <v>41</v>
      </c>
    </row>
    <row r="5942" spans="1:5">
      <c r="A5942" s="58">
        <v>414010</v>
      </c>
      <c r="B5942" s="58" t="str">
        <f t="shared" si="185"/>
        <v>AG414010</v>
      </c>
      <c r="C5942" s="35" t="s">
        <v>21231</v>
      </c>
      <c r="D5942" s="35" t="str">
        <f t="shared" si="186"/>
        <v>414010 - Water Office of Assistant Director Asset Maintenance</v>
      </c>
      <c r="E5942" s="110">
        <v>41</v>
      </c>
    </row>
    <row r="5943" spans="1:5">
      <c r="A5943" s="58">
        <v>414020</v>
      </c>
      <c r="B5943" s="58" t="str">
        <f t="shared" si="185"/>
        <v>AG414020</v>
      </c>
      <c r="C5943" s="35" t="s">
        <v>21232</v>
      </c>
      <c r="D5943" s="35" t="str">
        <f t="shared" si="186"/>
        <v>414020 - Material Management Administration</v>
      </c>
      <c r="E5943" s="110">
        <v>41</v>
      </c>
    </row>
    <row r="5944" spans="1:5">
      <c r="A5944" s="58">
        <v>414040</v>
      </c>
      <c r="B5944" s="58" t="str">
        <f t="shared" si="185"/>
        <v>AG414040</v>
      </c>
      <c r="C5944" s="35" t="s">
        <v>21233</v>
      </c>
      <c r="D5944" s="35" t="str">
        <f t="shared" si="186"/>
        <v>414040 - Water Plant Stores</v>
      </c>
      <c r="E5944" s="110">
        <v>41</v>
      </c>
    </row>
    <row r="5945" spans="1:5">
      <c r="A5945" s="58">
        <v>414050</v>
      </c>
      <c r="B5945" s="58" t="str">
        <f t="shared" si="185"/>
        <v>AG414050</v>
      </c>
      <c r="C5945" s="35" t="s">
        <v>21234</v>
      </c>
      <c r="D5945" s="35" t="str">
        <f t="shared" si="186"/>
        <v>414050 - West Yard Warehouse</v>
      </c>
      <c r="E5945" s="110">
        <v>41</v>
      </c>
    </row>
    <row r="5946" spans="1:5">
      <c r="A5946" s="58">
        <v>414060</v>
      </c>
      <c r="B5946" s="58" t="str">
        <f t="shared" si="185"/>
        <v>AG414060</v>
      </c>
      <c r="C5946" s="35" t="s">
        <v>21235</v>
      </c>
      <c r="D5946" s="35" t="str">
        <f t="shared" si="186"/>
        <v>414060 - Central Services Facility Warehouse</v>
      </c>
      <c r="E5946" s="110">
        <v>41</v>
      </c>
    </row>
    <row r="5947" spans="1:5">
      <c r="A5947" s="58">
        <v>414090</v>
      </c>
      <c r="B5947" s="58" t="str">
        <f t="shared" si="185"/>
        <v>AG414090</v>
      </c>
      <c r="C5947" s="35" t="s">
        <v>21236</v>
      </c>
      <c r="D5947" s="35" t="str">
        <f t="shared" si="186"/>
        <v>414090 - Meter Operations_414090</v>
      </c>
      <c r="E5947" s="110">
        <v>41</v>
      </c>
    </row>
    <row r="5948" spans="1:5">
      <c r="A5948" s="58">
        <v>414100</v>
      </c>
      <c r="B5948" s="58" t="str">
        <f t="shared" si="185"/>
        <v>AG414100</v>
      </c>
      <c r="C5948" s="35" t="s">
        <v>21237</v>
      </c>
      <c r="D5948" s="35" t="str">
        <f t="shared" si="186"/>
        <v>414100 - Meter Records</v>
      </c>
      <c r="E5948" s="110">
        <v>41</v>
      </c>
    </row>
    <row r="5949" spans="1:5">
      <c r="A5949" s="58">
        <v>414110</v>
      </c>
      <c r="B5949" s="58" t="str">
        <f t="shared" si="185"/>
        <v>AG414110</v>
      </c>
      <c r="C5949" s="35" t="s">
        <v>21238</v>
      </c>
      <c r="D5949" s="35" t="str">
        <f t="shared" si="186"/>
        <v>414110 - Meter Shop_414110</v>
      </c>
      <c r="E5949" s="110">
        <v>41</v>
      </c>
    </row>
    <row r="5950" spans="1:5">
      <c r="A5950" s="58">
        <v>414111</v>
      </c>
      <c r="B5950" s="58" t="str">
        <f t="shared" si="185"/>
        <v>AG414111</v>
      </c>
      <c r="C5950" s="35" t="s">
        <v>21239</v>
      </c>
      <c r="D5950" s="35" t="str">
        <f t="shared" si="186"/>
        <v>414111 - Finance_414111</v>
      </c>
      <c r="E5950" s="110">
        <v>41</v>
      </c>
    </row>
    <row r="5951" spans="1:5">
      <c r="A5951" s="58">
        <v>414120</v>
      </c>
      <c r="B5951" s="58" t="str">
        <f t="shared" si="185"/>
        <v>AG414120</v>
      </c>
      <c r="C5951" s="35" t="s">
        <v>21240</v>
      </c>
      <c r="D5951" s="35" t="str">
        <f t="shared" si="186"/>
        <v>414120 - Meters Instrumentation Shop</v>
      </c>
      <c r="E5951" s="110">
        <v>41</v>
      </c>
    </row>
    <row r="5952" spans="1:5">
      <c r="A5952" s="58">
        <v>414121</v>
      </c>
      <c r="B5952" s="58" t="str">
        <f t="shared" si="185"/>
        <v>AG414121</v>
      </c>
      <c r="C5952" s="35" t="s">
        <v>21241</v>
      </c>
      <c r="D5952" s="35" t="str">
        <f t="shared" si="186"/>
        <v>414121 - Procurement_414121</v>
      </c>
      <c r="E5952" s="110">
        <v>41</v>
      </c>
    </row>
    <row r="5953" spans="1:5">
      <c r="A5953" s="58">
        <v>414130</v>
      </c>
      <c r="B5953" s="58" t="str">
        <f t="shared" si="185"/>
        <v>AG414130</v>
      </c>
      <c r="C5953" s="35" t="s">
        <v>21242</v>
      </c>
      <c r="D5953" s="35" t="str">
        <f t="shared" si="186"/>
        <v>414130 - Water Mechanical Operations Administration</v>
      </c>
      <c r="E5953" s="110">
        <v>41</v>
      </c>
    </row>
    <row r="5954" spans="1:5">
      <c r="A5954" s="58">
        <v>414131</v>
      </c>
      <c r="B5954" s="58" t="str">
        <f t="shared" si="185"/>
        <v>AG414131</v>
      </c>
      <c r="C5954" s="35" t="s">
        <v>21243</v>
      </c>
      <c r="D5954" s="35" t="str">
        <f t="shared" si="186"/>
        <v>414131 - Treasury_414131</v>
      </c>
      <c r="E5954" s="110">
        <v>41</v>
      </c>
    </row>
    <row r="5955" spans="1:5">
      <c r="A5955" s="58">
        <v>414140</v>
      </c>
      <c r="B5955" s="58" t="str">
        <f t="shared" si="185"/>
        <v>AG414140</v>
      </c>
      <c r="C5955" s="35" t="s">
        <v>21244</v>
      </c>
      <c r="D5955" s="35" t="str">
        <f t="shared" si="186"/>
        <v>414140 - Water Ground Maintenance</v>
      </c>
      <c r="E5955" s="110">
        <v>41</v>
      </c>
    </row>
    <row r="5956" spans="1:5">
      <c r="A5956" s="58">
        <v>414141</v>
      </c>
      <c r="B5956" s="58" t="str">
        <f t="shared" si="185"/>
        <v>AG414141</v>
      </c>
      <c r="C5956" s="35" t="s">
        <v>21245</v>
      </c>
      <c r="D5956" s="35" t="str">
        <f t="shared" si="186"/>
        <v>414141 - Public Finance</v>
      </c>
      <c r="E5956" s="110">
        <v>41</v>
      </c>
    </row>
    <row r="5957" spans="1:5">
      <c r="A5957" s="58">
        <v>414150</v>
      </c>
      <c r="B5957" s="58" t="str">
        <f t="shared" ref="B5957:B6020" si="187">"AG"&amp;A5957</f>
        <v>AG414150</v>
      </c>
      <c r="C5957" s="35" t="s">
        <v>21246</v>
      </c>
      <c r="D5957" s="35" t="str">
        <f t="shared" ref="D5957:D6020" si="188">A5957&amp;" - "&amp;C5957</f>
        <v>414150 - Water Field Operations</v>
      </c>
      <c r="E5957" s="110">
        <v>41</v>
      </c>
    </row>
    <row r="5958" spans="1:5">
      <c r="A5958" s="58">
        <v>414160</v>
      </c>
      <c r="B5958" s="58" t="str">
        <f t="shared" si="187"/>
        <v>AG414160</v>
      </c>
      <c r="C5958" s="35" t="s">
        <v>21247</v>
      </c>
      <c r="D5958" s="35" t="str">
        <f t="shared" si="188"/>
        <v>414160 - Water Mechanical Maintenance</v>
      </c>
      <c r="E5958" s="110">
        <v>41</v>
      </c>
    </row>
    <row r="5959" spans="1:5">
      <c r="A5959" s="58">
        <v>414170</v>
      </c>
      <c r="B5959" s="58" t="str">
        <f t="shared" si="187"/>
        <v>AG414170</v>
      </c>
      <c r="C5959" s="35" t="s">
        <v>21248</v>
      </c>
      <c r="D5959" s="35" t="str">
        <f t="shared" si="188"/>
        <v>414170 - Purchase-Automotive</v>
      </c>
      <c r="E5959" s="110">
        <v>41</v>
      </c>
    </row>
    <row r="5960" spans="1:5">
      <c r="A5960" s="58">
        <v>414190</v>
      </c>
      <c r="B5960" s="58" t="str">
        <f t="shared" si="187"/>
        <v>AG414190</v>
      </c>
      <c r="C5960" s="35" t="s">
        <v>21249</v>
      </c>
      <c r="D5960" s="35" t="str">
        <f t="shared" si="188"/>
        <v>414190 - Purchase General Equipment</v>
      </c>
      <c r="E5960" s="110">
        <v>41</v>
      </c>
    </row>
    <row r="5961" spans="1:5">
      <c r="A5961" s="58">
        <v>414200</v>
      </c>
      <c r="B5961" s="58" t="str">
        <f t="shared" si="187"/>
        <v>AG414200</v>
      </c>
      <c r="C5961" s="35" t="s">
        <v>21250</v>
      </c>
      <c r="D5961" s="35" t="str">
        <f t="shared" si="188"/>
        <v>414200 - Water Water Board Building</v>
      </c>
      <c r="E5961" s="110">
        <v>41</v>
      </c>
    </row>
    <row r="5962" spans="1:5">
      <c r="A5962" s="58">
        <v>414210</v>
      </c>
      <c r="B5962" s="58" t="str">
        <f t="shared" si="187"/>
        <v>AG414210</v>
      </c>
      <c r="C5962" s="35" t="s">
        <v>21251</v>
      </c>
      <c r="D5962" s="35" t="str">
        <f t="shared" si="188"/>
        <v>414210 - Fleet Maintenance</v>
      </c>
      <c r="E5962" s="110">
        <v>41</v>
      </c>
    </row>
    <row r="5963" spans="1:5">
      <c r="A5963" s="58">
        <v>414230</v>
      </c>
      <c r="B5963" s="58" t="str">
        <f t="shared" si="187"/>
        <v>AG414230</v>
      </c>
      <c r="C5963" s="35" t="s">
        <v>21252</v>
      </c>
      <c r="D5963" s="35" t="str">
        <f t="shared" si="188"/>
        <v>414230 - Maintenance &amp; Repair</v>
      </c>
      <c r="E5963" s="110">
        <v>41</v>
      </c>
    </row>
    <row r="5964" spans="1:5">
      <c r="A5964" s="58">
        <v>414240</v>
      </c>
      <c r="B5964" s="58" t="str">
        <f t="shared" si="187"/>
        <v>AG414240</v>
      </c>
      <c r="C5964" s="35" t="s">
        <v>21253</v>
      </c>
      <c r="D5964" s="35" t="str">
        <f t="shared" si="188"/>
        <v>414240 - Water Maintenance &amp; Repair 2004</v>
      </c>
      <c r="E5964" s="110">
        <v>41</v>
      </c>
    </row>
    <row r="5965" spans="1:5">
      <c r="A5965" s="58">
        <v>414250</v>
      </c>
      <c r="B5965" s="58" t="str">
        <f t="shared" si="187"/>
        <v>AG414250</v>
      </c>
      <c r="C5965" s="35" t="s">
        <v>21254</v>
      </c>
      <c r="D5965" s="35" t="str">
        <f t="shared" si="188"/>
        <v>414250 - East Yard_414250</v>
      </c>
      <c r="E5965" s="110">
        <v>41</v>
      </c>
    </row>
    <row r="5966" spans="1:5">
      <c r="A5966" s="58">
        <v>414260</v>
      </c>
      <c r="B5966" s="58" t="str">
        <f t="shared" si="187"/>
        <v>AG414260</v>
      </c>
      <c r="C5966" s="35" t="s">
        <v>21255</v>
      </c>
      <c r="D5966" s="35" t="str">
        <f t="shared" si="188"/>
        <v>414260 - West Yard_414260</v>
      </c>
      <c r="E5966" s="110">
        <v>41</v>
      </c>
    </row>
    <row r="5967" spans="1:5">
      <c r="A5967" s="58">
        <v>414270</v>
      </c>
      <c r="B5967" s="58" t="str">
        <f t="shared" si="187"/>
        <v>AG414270</v>
      </c>
      <c r="C5967" s="35" t="s">
        <v>21256</v>
      </c>
      <c r="D5967" s="35" t="str">
        <f t="shared" si="188"/>
        <v>414270 - North Yard_414270</v>
      </c>
      <c r="E5967" s="110">
        <v>41</v>
      </c>
    </row>
    <row r="5968" spans="1:5">
      <c r="A5968" s="58">
        <v>414300</v>
      </c>
      <c r="B5968" s="58" t="str">
        <f t="shared" si="187"/>
        <v>AG414300</v>
      </c>
      <c r="C5968" s="35" t="s">
        <v>21257</v>
      </c>
      <c r="D5968" s="35" t="str">
        <f t="shared" si="188"/>
        <v>414300 - Heavy Repair Construction</v>
      </c>
      <c r="E5968" s="110">
        <v>41</v>
      </c>
    </row>
    <row r="5969" spans="1:5">
      <c r="A5969" s="58">
        <v>414315</v>
      </c>
      <c r="B5969" s="58" t="str">
        <f t="shared" si="187"/>
        <v>AG414315</v>
      </c>
      <c r="C5969" s="35" t="s">
        <v>21258</v>
      </c>
      <c r="D5969" s="35" t="str">
        <f t="shared" si="188"/>
        <v>414315 - Water Other Operations and Maintenance Expense</v>
      </c>
      <c r="E5969" s="110">
        <v>41</v>
      </c>
    </row>
    <row r="5970" spans="1:5">
      <c r="A5970" s="58">
        <v>414350</v>
      </c>
      <c r="B5970" s="58" t="str">
        <f t="shared" si="187"/>
        <v>AG414350</v>
      </c>
      <c r="C5970" s="35" t="s">
        <v>21259</v>
      </c>
      <c r="D5970" s="35" t="str">
        <f t="shared" si="188"/>
        <v>414350 - Fire Hydrant Maintenance</v>
      </c>
      <c r="E5970" s="110">
        <v>41</v>
      </c>
    </row>
    <row r="5971" spans="1:5">
      <c r="A5971" s="58">
        <v>414360</v>
      </c>
      <c r="B5971" s="58" t="str">
        <f t="shared" si="187"/>
        <v>AG414360</v>
      </c>
      <c r="C5971" s="35" t="s">
        <v>21260</v>
      </c>
      <c r="D5971" s="35" t="str">
        <f t="shared" si="188"/>
        <v>414360 - Water Central Services Facility</v>
      </c>
      <c r="E5971" s="110">
        <v>41</v>
      </c>
    </row>
    <row r="5972" spans="1:5">
      <c r="A5972" s="58">
        <v>415010</v>
      </c>
      <c r="B5972" s="58" t="str">
        <f t="shared" si="187"/>
        <v>AG415010</v>
      </c>
      <c r="C5972" s="35" t="s">
        <v>21261</v>
      </c>
      <c r="D5972" s="35" t="str">
        <f t="shared" si="188"/>
        <v>415010 - Water Office of Assistant Director of Water Operations</v>
      </c>
      <c r="E5972" s="110">
        <v>41</v>
      </c>
    </row>
    <row r="5973" spans="1:5">
      <c r="A5973" s="58">
        <v>415015</v>
      </c>
      <c r="B5973" s="58" t="str">
        <f t="shared" si="187"/>
        <v>AG415015</v>
      </c>
      <c r="C5973" s="35" t="s">
        <v>21262</v>
      </c>
      <c r="D5973" s="35" t="str">
        <f t="shared" si="188"/>
        <v>415015 - Water Field Engineering</v>
      </c>
      <c r="E5973" s="110">
        <v>41</v>
      </c>
    </row>
    <row r="5974" spans="1:5">
      <c r="A5974" s="58">
        <v>415020</v>
      </c>
      <c r="B5974" s="58" t="str">
        <f t="shared" si="187"/>
        <v>AG415020</v>
      </c>
      <c r="C5974" s="35" t="s">
        <v>21263</v>
      </c>
      <c r="D5974" s="35" t="str">
        <f t="shared" si="188"/>
        <v>415020 - Water Water Works Park</v>
      </c>
      <c r="E5974" s="110">
        <v>41</v>
      </c>
    </row>
    <row r="5975" spans="1:5">
      <c r="A5975" s="58">
        <v>415030</v>
      </c>
      <c r="B5975" s="58" t="str">
        <f t="shared" si="187"/>
        <v>AG415030</v>
      </c>
      <c r="C5975" s="35" t="s">
        <v>21264</v>
      </c>
      <c r="D5975" s="35" t="str">
        <f t="shared" si="188"/>
        <v>415030 - Water Springwells Plant</v>
      </c>
      <c r="E5975" s="110">
        <v>41</v>
      </c>
    </row>
    <row r="5976" spans="1:5">
      <c r="A5976" s="58">
        <v>415035</v>
      </c>
      <c r="B5976" s="58" t="str">
        <f t="shared" si="187"/>
        <v>AG415035</v>
      </c>
      <c r="C5976" s="35" t="s">
        <v>21265</v>
      </c>
      <c r="D5976" s="35" t="str">
        <f t="shared" si="188"/>
        <v>415035 - Water Facilities Design</v>
      </c>
      <c r="E5976" s="110">
        <v>41</v>
      </c>
    </row>
    <row r="5977" spans="1:5">
      <c r="A5977" s="58">
        <v>415040</v>
      </c>
      <c r="B5977" s="58" t="str">
        <f t="shared" si="187"/>
        <v>AG415040</v>
      </c>
      <c r="C5977" s="35" t="s">
        <v>21266</v>
      </c>
      <c r="D5977" s="35" t="str">
        <f t="shared" si="188"/>
        <v>415040 - Water Northeast Plant</v>
      </c>
      <c r="E5977" s="110">
        <v>41</v>
      </c>
    </row>
    <row r="5978" spans="1:5">
      <c r="A5978" s="58">
        <v>415050</v>
      </c>
      <c r="B5978" s="58" t="str">
        <f t="shared" si="187"/>
        <v>AG415050</v>
      </c>
      <c r="C5978" s="35" t="s">
        <v>21267</v>
      </c>
      <c r="D5978" s="35" t="str">
        <f t="shared" si="188"/>
        <v>415050 - Water Southwest Plant</v>
      </c>
      <c r="E5978" s="110">
        <v>41</v>
      </c>
    </row>
    <row r="5979" spans="1:5">
      <c r="A5979" s="58">
        <v>415060</v>
      </c>
      <c r="B5979" s="58" t="str">
        <f t="shared" si="187"/>
        <v>AG415060</v>
      </c>
      <c r="C5979" s="35" t="s">
        <v>21268</v>
      </c>
      <c r="D5979" s="35" t="str">
        <f t="shared" si="188"/>
        <v>415060 - Water Lake Huron Plant</v>
      </c>
      <c r="E5979" s="110">
        <v>41</v>
      </c>
    </row>
    <row r="5980" spans="1:5">
      <c r="A5980" s="58">
        <v>415065</v>
      </c>
      <c r="B5980" s="58" t="str">
        <f t="shared" si="187"/>
        <v>AG415065</v>
      </c>
      <c r="C5980" s="35" t="s">
        <v>21269</v>
      </c>
      <c r="D5980" s="35" t="str">
        <f t="shared" si="188"/>
        <v>415065 - Water Design</v>
      </c>
      <c r="E5980" s="110">
        <v>41</v>
      </c>
    </row>
    <row r="5981" spans="1:5">
      <c r="A5981" s="58">
        <v>415070</v>
      </c>
      <c r="B5981" s="58" t="str">
        <f t="shared" si="187"/>
        <v>AG415070</v>
      </c>
      <c r="C5981" s="35" t="s">
        <v>21270</v>
      </c>
      <c r="D5981" s="35" t="str">
        <f t="shared" si="188"/>
        <v>415070 - Systems Control</v>
      </c>
      <c r="E5981" s="110">
        <v>41</v>
      </c>
    </row>
    <row r="5982" spans="1:5">
      <c r="A5982" s="58">
        <v>415080</v>
      </c>
      <c r="B5982" s="58" t="str">
        <f t="shared" si="187"/>
        <v>AG415080</v>
      </c>
      <c r="C5982" s="35" t="s">
        <v>21271</v>
      </c>
      <c r="D5982" s="35" t="str">
        <f t="shared" si="188"/>
        <v>415080 - Operational Srvcs</v>
      </c>
      <c r="E5982" s="110">
        <v>41</v>
      </c>
    </row>
    <row r="5983" spans="1:5">
      <c r="A5983" s="58">
        <v>415090</v>
      </c>
      <c r="B5983" s="58" t="str">
        <f t="shared" si="187"/>
        <v>AG415090</v>
      </c>
      <c r="C5983" s="35" t="s">
        <v>21272</v>
      </c>
      <c r="D5983" s="35" t="str">
        <f t="shared" si="188"/>
        <v>415090 - Pumping Stations-Ford Road</v>
      </c>
      <c r="E5983" s="110">
        <v>41</v>
      </c>
    </row>
    <row r="5984" spans="1:5">
      <c r="A5984" s="58">
        <v>415111</v>
      </c>
      <c r="B5984" s="58" t="str">
        <f t="shared" si="187"/>
        <v>AG415111</v>
      </c>
      <c r="C5984" s="35" t="s">
        <v>21273</v>
      </c>
      <c r="D5984" s="35" t="str">
        <f t="shared" si="188"/>
        <v>415111 - Customer Service_415111</v>
      </c>
      <c r="E5984" s="110">
        <v>41</v>
      </c>
    </row>
    <row r="5985" spans="1:5">
      <c r="A5985" s="58">
        <v>415112</v>
      </c>
      <c r="B5985" s="58" t="str">
        <f t="shared" si="187"/>
        <v>AG415112</v>
      </c>
      <c r="C5985" s="35" t="s">
        <v>21274</v>
      </c>
      <c r="D5985" s="35" t="str">
        <f t="shared" si="188"/>
        <v>415112 - MOB Payment Center</v>
      </c>
      <c r="E5985" s="110">
        <v>41</v>
      </c>
    </row>
    <row r="5986" spans="1:5">
      <c r="A5986" s="58">
        <v>415113</v>
      </c>
      <c r="B5986" s="58" t="str">
        <f t="shared" si="187"/>
        <v>AG415113</v>
      </c>
      <c r="C5986" s="35" t="s">
        <v>21275</v>
      </c>
      <c r="D5986" s="35" t="str">
        <f t="shared" si="188"/>
        <v>415113 - West Payment Center</v>
      </c>
      <c r="E5986" s="110">
        <v>41</v>
      </c>
    </row>
    <row r="5987" spans="1:5">
      <c r="A5987" s="58">
        <v>415114</v>
      </c>
      <c r="B5987" s="58" t="str">
        <f t="shared" si="187"/>
        <v>AG415114</v>
      </c>
      <c r="C5987" s="35" t="s">
        <v>21276</v>
      </c>
      <c r="D5987" s="35" t="str">
        <f t="shared" si="188"/>
        <v>415114 - East Payment Center</v>
      </c>
      <c r="E5987" s="110">
        <v>41</v>
      </c>
    </row>
    <row r="5988" spans="1:5">
      <c r="A5988" s="58">
        <v>415120</v>
      </c>
      <c r="B5988" s="58" t="str">
        <f t="shared" si="187"/>
        <v>AG415120</v>
      </c>
      <c r="C5988" s="35" t="s">
        <v>21277</v>
      </c>
      <c r="D5988" s="35" t="str">
        <f t="shared" si="188"/>
        <v>415120 - 415120-Cost Center</v>
      </c>
      <c r="E5988" s="110">
        <v>41</v>
      </c>
    </row>
    <row r="5989" spans="1:5">
      <c r="A5989" s="58">
        <v>415121</v>
      </c>
      <c r="B5989" s="58" t="str">
        <f t="shared" si="187"/>
        <v>AG415121</v>
      </c>
      <c r="C5989" s="35" t="s">
        <v>21278</v>
      </c>
      <c r="D5989" s="35" t="str">
        <f t="shared" si="188"/>
        <v>415121 - Meter Operations_415121</v>
      </c>
      <c r="E5989" s="110">
        <v>41</v>
      </c>
    </row>
    <row r="5990" spans="1:5">
      <c r="A5990" s="58">
        <v>415180</v>
      </c>
      <c r="B5990" s="58" t="str">
        <f t="shared" si="187"/>
        <v>AG415180</v>
      </c>
      <c r="C5990" s="35" t="s">
        <v>21279</v>
      </c>
      <c r="D5990" s="35" t="str">
        <f t="shared" si="188"/>
        <v>415180 - Pumping Stations_Adams Road</v>
      </c>
      <c r="E5990" s="110">
        <v>41</v>
      </c>
    </row>
    <row r="5991" spans="1:5">
      <c r="A5991" s="58">
        <v>415250</v>
      </c>
      <c r="B5991" s="58" t="str">
        <f t="shared" si="187"/>
        <v>AG415250</v>
      </c>
      <c r="C5991" s="35" t="s">
        <v>21280</v>
      </c>
      <c r="D5991" s="35" t="str">
        <f t="shared" si="188"/>
        <v>415250 - Pumping Stations_Joy Road</v>
      </c>
      <c r="E5991" s="110">
        <v>41</v>
      </c>
    </row>
    <row r="5992" spans="1:5">
      <c r="A5992" s="58">
        <v>415310</v>
      </c>
      <c r="B5992" s="58" t="str">
        <f t="shared" si="187"/>
        <v>AG415310</v>
      </c>
      <c r="C5992" s="35" t="s">
        <v>21281</v>
      </c>
      <c r="D5992" s="35" t="str">
        <f t="shared" si="188"/>
        <v>415310 - Central Yard_415310</v>
      </c>
      <c r="E5992" s="110">
        <v>41</v>
      </c>
    </row>
    <row r="5993" spans="1:5">
      <c r="A5993" s="58">
        <v>415320</v>
      </c>
      <c r="B5993" s="58" t="str">
        <f t="shared" si="187"/>
        <v>AG415320</v>
      </c>
      <c r="C5993" s="35" t="s">
        <v>21282</v>
      </c>
      <c r="D5993" s="35" t="str">
        <f t="shared" si="188"/>
        <v>415320 - East Yard_415320</v>
      </c>
      <c r="E5993" s="110">
        <v>41</v>
      </c>
    </row>
    <row r="5994" spans="1:5">
      <c r="A5994" s="58">
        <v>415330</v>
      </c>
      <c r="B5994" s="58" t="str">
        <f t="shared" si="187"/>
        <v>AG415330</v>
      </c>
      <c r="C5994" s="35" t="s">
        <v>21283</v>
      </c>
      <c r="D5994" s="35" t="str">
        <f t="shared" si="188"/>
        <v>415330 - West Yard_415330</v>
      </c>
      <c r="E5994" s="110">
        <v>41</v>
      </c>
    </row>
    <row r="5995" spans="1:5">
      <c r="A5995" s="58">
        <v>415350</v>
      </c>
      <c r="B5995" s="58" t="str">
        <f t="shared" si="187"/>
        <v>AG415350</v>
      </c>
      <c r="C5995" s="35" t="s">
        <v>21284</v>
      </c>
      <c r="D5995" s="35" t="str">
        <f t="shared" si="188"/>
        <v>415350 - Maintenance Heavy Repair</v>
      </c>
      <c r="E5995" s="110">
        <v>41</v>
      </c>
    </row>
    <row r="5996" spans="1:5">
      <c r="A5996" s="58">
        <v>415370</v>
      </c>
      <c r="B5996" s="58" t="str">
        <f t="shared" si="187"/>
        <v>AG415370</v>
      </c>
      <c r="C5996" s="35" t="s">
        <v>21285</v>
      </c>
      <c r="D5996" s="35" t="str">
        <f t="shared" si="188"/>
        <v>415370 - Central Service Facility</v>
      </c>
      <c r="E5996" s="110">
        <v>41</v>
      </c>
    </row>
    <row r="5997" spans="1:5">
      <c r="A5997" s="58">
        <v>415390</v>
      </c>
      <c r="B5997" s="58" t="str">
        <f t="shared" si="187"/>
        <v>AG415390</v>
      </c>
      <c r="C5997" s="35" t="s">
        <v>21286</v>
      </c>
      <c r="D5997" s="35" t="str">
        <f t="shared" si="188"/>
        <v>415390 - Water Quality</v>
      </c>
      <c r="E5997" s="110">
        <v>41</v>
      </c>
    </row>
    <row r="5998" spans="1:5">
      <c r="A5998" s="58">
        <v>416010</v>
      </c>
      <c r="B5998" s="58" t="str">
        <f t="shared" si="187"/>
        <v>AG416010</v>
      </c>
      <c r="C5998" s="35" t="s">
        <v>21287</v>
      </c>
      <c r="D5998" s="35" t="str">
        <f t="shared" si="188"/>
        <v>416010 - Water Receiving Revenue Center</v>
      </c>
      <c r="E5998" s="110">
        <v>41</v>
      </c>
    </row>
    <row r="5999" spans="1:5">
      <c r="A5999" s="58">
        <v>416060</v>
      </c>
      <c r="B5999" s="58" t="str">
        <f t="shared" si="187"/>
        <v>AG416060</v>
      </c>
      <c r="C5999" s="35" t="s">
        <v>21288</v>
      </c>
      <c r="D5999" s="35" t="str">
        <f t="shared" si="188"/>
        <v>416060 - Water Oper-Maint Revenue Center</v>
      </c>
      <c r="E5999" s="110">
        <v>41</v>
      </c>
    </row>
    <row r="6000" spans="1:5">
      <c r="A6000" s="58">
        <v>417010</v>
      </c>
      <c r="B6000" s="58" t="str">
        <f t="shared" si="187"/>
        <v>AG417010</v>
      </c>
      <c r="C6000" s="35" t="s">
        <v>21289</v>
      </c>
      <c r="D6000" s="35" t="str">
        <f t="shared" si="188"/>
        <v>417010 - Water Bond Principle &amp; Interest Redemption Fund</v>
      </c>
      <c r="E6000" s="110">
        <v>41</v>
      </c>
    </row>
    <row r="6001" spans="1:5">
      <c r="A6001" s="58">
        <v>417020</v>
      </c>
      <c r="B6001" s="58" t="str">
        <f t="shared" si="187"/>
        <v>AG417020</v>
      </c>
      <c r="C6001" s="35" t="s">
        <v>21290</v>
      </c>
      <c r="D6001" s="35" t="str">
        <f t="shared" si="188"/>
        <v>417020 - Water Debt Service Reserve</v>
      </c>
      <c r="E6001" s="110">
        <v>41</v>
      </c>
    </row>
    <row r="6002" spans="1:5">
      <c r="A6002" s="58">
        <v>417025</v>
      </c>
      <c r="B6002" s="58" t="str">
        <f t="shared" si="187"/>
        <v>AG417025</v>
      </c>
      <c r="C6002" s="35" t="s">
        <v>21291</v>
      </c>
      <c r="D6002" s="35" t="str">
        <f t="shared" si="188"/>
        <v>417025 - Water Bond Reserve</v>
      </c>
      <c r="E6002" s="110">
        <v>41</v>
      </c>
    </row>
    <row r="6003" spans="1:5">
      <c r="A6003" s="58">
        <v>417030</v>
      </c>
      <c r="B6003" s="58" t="str">
        <f t="shared" si="187"/>
        <v>AG417030</v>
      </c>
      <c r="C6003" s="35" t="s">
        <v>21292</v>
      </c>
      <c r="D6003" s="35" t="str">
        <f t="shared" si="188"/>
        <v>417030 - Water Improvement and Extension Water System</v>
      </c>
      <c r="E6003" s="110">
        <v>41</v>
      </c>
    </row>
    <row r="6004" spans="1:5">
      <c r="A6004" s="58">
        <v>417040</v>
      </c>
      <c r="B6004" s="58" t="str">
        <f t="shared" si="187"/>
        <v>AG417040</v>
      </c>
      <c r="C6004" s="35" t="s">
        <v>21293</v>
      </c>
      <c r="D6004" s="35" t="str">
        <f t="shared" si="188"/>
        <v>417040 - Water Service Installations</v>
      </c>
      <c r="E6004" s="110">
        <v>41</v>
      </c>
    </row>
    <row r="6005" spans="1:5">
      <c r="A6005" s="58">
        <v>417060</v>
      </c>
      <c r="B6005" s="58" t="str">
        <f t="shared" si="187"/>
        <v>AG417060</v>
      </c>
      <c r="C6005" s="35" t="s">
        <v>21294</v>
      </c>
      <c r="D6005" s="35" t="str">
        <f t="shared" si="188"/>
        <v>417060 - Water Extraordinary Repair and Replacement</v>
      </c>
      <c r="E6005" s="110">
        <v>41</v>
      </c>
    </row>
    <row r="6006" spans="1:5">
      <c r="A6006" s="58">
        <v>417090</v>
      </c>
      <c r="B6006" s="58" t="str">
        <f t="shared" si="187"/>
        <v>AG417090</v>
      </c>
      <c r="C6006" s="35" t="s">
        <v>21295</v>
      </c>
      <c r="D6006" s="35" t="str">
        <f t="shared" si="188"/>
        <v>417090 - Water Construction and Refunding Bond Ser 1993</v>
      </c>
      <c r="E6006" s="110">
        <v>41</v>
      </c>
    </row>
    <row r="6007" spans="1:5">
      <c r="A6007" s="58">
        <v>417120</v>
      </c>
      <c r="B6007" s="58" t="str">
        <f t="shared" si="187"/>
        <v>AG417120</v>
      </c>
      <c r="C6007" s="35" t="s">
        <v>6694</v>
      </c>
      <c r="D6007" s="35" t="str">
        <f t="shared" si="188"/>
        <v>417120 - Water Bond Fund Series 1995A</v>
      </c>
      <c r="E6007" s="110">
        <v>41</v>
      </c>
    </row>
    <row r="6008" spans="1:5">
      <c r="A6008" s="58">
        <v>417130</v>
      </c>
      <c r="B6008" s="58" t="str">
        <f t="shared" si="187"/>
        <v>AG417130</v>
      </c>
      <c r="C6008" s="35" t="s">
        <v>21296</v>
      </c>
      <c r="D6008" s="35" t="str">
        <f t="shared" si="188"/>
        <v>417130 - Water Revenue Bond Proceeds_97</v>
      </c>
      <c r="E6008" s="110">
        <v>41</v>
      </c>
    </row>
    <row r="6009" spans="1:5">
      <c r="A6009" s="58">
        <v>417135</v>
      </c>
      <c r="B6009" s="58" t="str">
        <f t="shared" si="187"/>
        <v>AG417135</v>
      </c>
      <c r="C6009" s="35" t="s">
        <v>21297</v>
      </c>
      <c r="D6009" s="35" t="str">
        <f t="shared" si="188"/>
        <v>417135 - Water Construction Bond Fund</v>
      </c>
      <c r="E6009" s="110">
        <v>41</v>
      </c>
    </row>
    <row r="6010" spans="1:5">
      <c r="A6010" s="58">
        <v>417140</v>
      </c>
      <c r="B6010" s="58" t="str">
        <f t="shared" si="187"/>
        <v>AG417140</v>
      </c>
      <c r="C6010" s="35" t="s">
        <v>21298</v>
      </c>
      <c r="D6010" s="35" t="str">
        <f t="shared" si="188"/>
        <v>417140 - Engineering Overhead</v>
      </c>
      <c r="E6010" s="110">
        <v>41</v>
      </c>
    </row>
    <row r="6011" spans="1:5">
      <c r="A6011" s="58">
        <v>417145</v>
      </c>
      <c r="B6011" s="58" t="str">
        <f t="shared" si="187"/>
        <v>AG417145</v>
      </c>
      <c r="C6011" s="35" t="s">
        <v>21299</v>
      </c>
      <c r="D6011" s="35" t="str">
        <f t="shared" si="188"/>
        <v>417145 - Water Bond Fund_Series 2001</v>
      </c>
      <c r="E6011" s="110">
        <v>41</v>
      </c>
    </row>
    <row r="6012" spans="1:5">
      <c r="A6012" s="58">
        <v>417150</v>
      </c>
      <c r="B6012" s="58" t="str">
        <f t="shared" si="187"/>
        <v>AG417150</v>
      </c>
      <c r="C6012" s="35" t="s">
        <v>21300</v>
      </c>
      <c r="D6012" s="35" t="str">
        <f t="shared" si="188"/>
        <v>417150 - Cost Clearing_General Stores_417150</v>
      </c>
      <c r="E6012" s="110">
        <v>41</v>
      </c>
    </row>
    <row r="6013" spans="1:5">
      <c r="A6013" s="58">
        <v>417155</v>
      </c>
      <c r="B6013" s="58" t="str">
        <f t="shared" si="187"/>
        <v>AG417155</v>
      </c>
      <c r="C6013" s="35" t="s">
        <v>21301</v>
      </c>
      <c r="D6013" s="35" t="str">
        <f t="shared" si="188"/>
        <v>417155 - Water Bond Series 2003</v>
      </c>
      <c r="E6013" s="110">
        <v>41</v>
      </c>
    </row>
    <row r="6014" spans="1:5">
      <c r="A6014" s="58">
        <v>417160</v>
      </c>
      <c r="B6014" s="58" t="str">
        <f t="shared" si="187"/>
        <v>AG417160</v>
      </c>
      <c r="C6014" s="35" t="s">
        <v>21302</v>
      </c>
      <c r="D6014" s="35" t="str">
        <f t="shared" si="188"/>
        <v>417160 - Water Bond Funds Series 2005</v>
      </c>
      <c r="E6014" s="110">
        <v>41</v>
      </c>
    </row>
    <row r="6015" spans="1:5">
      <c r="A6015" s="58">
        <v>417161</v>
      </c>
      <c r="B6015" s="58" t="str">
        <f t="shared" si="187"/>
        <v>AG417161</v>
      </c>
      <c r="C6015" s="35" t="s">
        <v>21303</v>
      </c>
      <c r="D6015" s="35" t="str">
        <f t="shared" si="188"/>
        <v>417161 - Water Bond Fund Series 2006.</v>
      </c>
      <c r="E6015" s="110">
        <v>41</v>
      </c>
    </row>
    <row r="6016" spans="1:5">
      <c r="A6016" s="58">
        <v>417162</v>
      </c>
      <c r="B6016" s="58" t="str">
        <f t="shared" si="187"/>
        <v>AG417162</v>
      </c>
      <c r="C6016" s="35" t="s">
        <v>21304</v>
      </c>
      <c r="D6016" s="35" t="str">
        <f t="shared" si="188"/>
        <v>417162 - Water Bond Fund Series 2011.</v>
      </c>
      <c r="E6016" s="110">
        <v>41</v>
      </c>
    </row>
    <row r="6017" spans="1:5">
      <c r="A6017" s="58">
        <v>417165</v>
      </c>
      <c r="B6017" s="58" t="str">
        <f t="shared" si="187"/>
        <v>AG417165</v>
      </c>
      <c r="C6017" s="35" t="s">
        <v>21305</v>
      </c>
      <c r="D6017" s="35" t="str">
        <f t="shared" si="188"/>
        <v>417165 - Drinking Water Revolving Fund.</v>
      </c>
      <c r="E6017" s="110">
        <v>41</v>
      </c>
    </row>
    <row r="6018" spans="1:5">
      <c r="A6018" s="58">
        <v>417220</v>
      </c>
      <c r="B6018" s="58" t="str">
        <f t="shared" si="187"/>
        <v>AG417220</v>
      </c>
      <c r="C6018" s="35" t="s">
        <v>21306</v>
      </c>
      <c r="D6018" s="35" t="str">
        <f t="shared" si="188"/>
        <v>417220 - 99 Cost Clearing _ Chemical Stores</v>
      </c>
      <c r="E6018" s="110">
        <v>41</v>
      </c>
    </row>
    <row r="6019" spans="1:5">
      <c r="A6019" s="58">
        <v>417240</v>
      </c>
      <c r="B6019" s="58" t="str">
        <f t="shared" si="187"/>
        <v>AG417240</v>
      </c>
      <c r="C6019" s="35" t="s">
        <v>21307</v>
      </c>
      <c r="D6019" s="35" t="str">
        <f t="shared" si="188"/>
        <v>417240 - Bad Debt Expense_417240</v>
      </c>
      <c r="E6019" s="110">
        <v>41</v>
      </c>
    </row>
    <row r="6020" spans="1:5">
      <c r="A6020" s="58">
        <v>417260</v>
      </c>
      <c r="B6020" s="58" t="str">
        <f t="shared" si="187"/>
        <v>AG417260</v>
      </c>
      <c r="C6020" s="35" t="s">
        <v>21308</v>
      </c>
      <c r="D6020" s="35" t="str">
        <f t="shared" si="188"/>
        <v>417260 - Cost Clearing_Fuel</v>
      </c>
      <c r="E6020" s="110">
        <v>41</v>
      </c>
    </row>
    <row r="6021" spans="1:5">
      <c r="A6021" s="58">
        <v>417290</v>
      </c>
      <c r="B6021" s="58" t="str">
        <f t="shared" ref="B6021:B6084" si="189">"AG"&amp;A6021</f>
        <v>AG417290</v>
      </c>
      <c r="C6021" s="35" t="s">
        <v>21309</v>
      </c>
      <c r="D6021" s="35" t="str">
        <f t="shared" ref="D6021:D6084" si="190">A6021&amp;" - "&amp;C6021</f>
        <v>417290 - Water Second Lien Bond Reserves Fund</v>
      </c>
      <c r="E6021" s="58">
        <v>41</v>
      </c>
    </row>
    <row r="6022" spans="1:5">
      <c r="A6022" s="58">
        <v>419002</v>
      </c>
      <c r="B6022" s="58" t="str">
        <f t="shared" si="189"/>
        <v>AG419002</v>
      </c>
      <c r="C6022" s="35" t="s">
        <v>21310</v>
      </c>
      <c r="D6022" s="35" t="str">
        <f t="shared" si="190"/>
        <v>419002 - Materials Mngmnt</v>
      </c>
      <c r="E6022" s="58">
        <v>41</v>
      </c>
    </row>
    <row r="6023" spans="1:5">
      <c r="A6023" s="58">
        <v>419950</v>
      </c>
      <c r="B6023" s="58" t="str">
        <f t="shared" si="189"/>
        <v>AG419950</v>
      </c>
      <c r="C6023" s="35" t="s">
        <v>21311</v>
      </c>
      <c r="D6023" s="35" t="str">
        <f t="shared" si="190"/>
        <v>419950 - WTR GAAP Organization</v>
      </c>
      <c r="E6023" s="58">
        <v>41</v>
      </c>
    </row>
    <row r="6024" spans="1:5">
      <c r="A6024" s="58">
        <v>421001</v>
      </c>
      <c r="B6024" s="58" t="str">
        <f t="shared" si="189"/>
        <v>AG421001</v>
      </c>
      <c r="C6024" s="35" t="s">
        <v>21312</v>
      </c>
      <c r="D6024" s="35" t="str">
        <f t="shared" si="190"/>
        <v>421001 - Director's Office_421001</v>
      </c>
      <c r="E6024" s="110">
        <v>42</v>
      </c>
    </row>
    <row r="6025" spans="1:5">
      <c r="A6025" s="58">
        <v>421010</v>
      </c>
      <c r="B6025" s="58" t="str">
        <f t="shared" si="189"/>
        <v>AG421010</v>
      </c>
      <c r="C6025" s="35" t="s">
        <v>21313</v>
      </c>
      <c r="D6025" s="35" t="str">
        <f t="shared" si="190"/>
        <v>421010 - Sewerage Office of the Director</v>
      </c>
      <c r="E6025" s="110">
        <v>42</v>
      </c>
    </row>
    <row r="6026" spans="1:5">
      <c r="A6026" s="58">
        <v>421011</v>
      </c>
      <c r="B6026" s="58" t="str">
        <f t="shared" si="189"/>
        <v>AG421011</v>
      </c>
      <c r="C6026" s="35" t="s">
        <v>21314</v>
      </c>
      <c r="D6026" s="35" t="str">
        <f t="shared" si="190"/>
        <v>421011 - Sewerage Assistant Director - ITS &amp;Integration &amp; Operations</v>
      </c>
      <c r="E6026" s="110">
        <v>42</v>
      </c>
    </row>
    <row r="6027" spans="1:5">
      <c r="A6027" s="58">
        <v>421014</v>
      </c>
      <c r="B6027" s="58" t="str">
        <f t="shared" si="189"/>
        <v>AG421014</v>
      </c>
      <c r="C6027" s="35" t="s">
        <v>21315</v>
      </c>
      <c r="D6027" s="35" t="str">
        <f t="shared" si="190"/>
        <v>421014 - Sewerage Geographic Information Systems (GIS) Services</v>
      </c>
      <c r="E6027" s="110">
        <v>42</v>
      </c>
    </row>
    <row r="6028" spans="1:5">
      <c r="A6028" s="58">
        <v>421015</v>
      </c>
      <c r="B6028" s="58" t="str">
        <f t="shared" si="189"/>
        <v>AG421015</v>
      </c>
      <c r="C6028" s="35" t="s">
        <v>21316</v>
      </c>
      <c r="D6028" s="35" t="str">
        <f t="shared" si="190"/>
        <v>421015 - Process Networks and Scada Systems</v>
      </c>
      <c r="E6028" s="110">
        <v>42</v>
      </c>
    </row>
    <row r="6029" spans="1:5">
      <c r="A6029" s="58">
        <v>421016</v>
      </c>
      <c r="B6029" s="58" t="str">
        <f t="shared" si="189"/>
        <v>AG421016</v>
      </c>
      <c r="C6029" s="35" t="s">
        <v>21317</v>
      </c>
      <c r="D6029" s="35" t="str">
        <f t="shared" si="190"/>
        <v>421016 - Sewerage Process Networks and SCADA Systems</v>
      </c>
      <c r="E6029" s="110">
        <v>42</v>
      </c>
    </row>
    <row r="6030" spans="1:5">
      <c r="A6030" s="58">
        <v>421018</v>
      </c>
      <c r="B6030" s="58" t="str">
        <f t="shared" si="189"/>
        <v>AG421018</v>
      </c>
      <c r="C6030" s="35" t="s">
        <v>21318</v>
      </c>
      <c r="D6030" s="35" t="str">
        <f t="shared" si="190"/>
        <v>421018 - Sewerage Radio/SCADA Infrastructure Support</v>
      </c>
      <c r="E6030" s="110">
        <v>42</v>
      </c>
    </row>
    <row r="6031" spans="1:5">
      <c r="A6031" s="58">
        <v>421020</v>
      </c>
      <c r="B6031" s="58" t="str">
        <f t="shared" si="189"/>
        <v>AG421020</v>
      </c>
      <c r="C6031" s="35" t="s">
        <v>21319</v>
      </c>
      <c r="D6031" s="35" t="str">
        <f t="shared" si="190"/>
        <v>421020 - Public Relations</v>
      </c>
      <c r="E6031" s="110">
        <v>42</v>
      </c>
    </row>
    <row r="6032" spans="1:5">
      <c r="A6032" s="58">
        <v>421021</v>
      </c>
      <c r="B6032" s="58" t="str">
        <f t="shared" si="189"/>
        <v>AG421021</v>
      </c>
      <c r="C6032" s="35" t="s">
        <v>21320</v>
      </c>
      <c r="D6032" s="35" t="str">
        <f t="shared" si="190"/>
        <v>421021 - Sewerage Office of the Assistant Director - Public Affairs</v>
      </c>
      <c r="E6032" s="110">
        <v>42</v>
      </c>
    </row>
    <row r="6033" spans="1:5">
      <c r="A6033" s="58">
        <v>421030</v>
      </c>
      <c r="B6033" s="58" t="str">
        <f t="shared" si="189"/>
        <v>AG421030</v>
      </c>
      <c r="C6033" s="35" t="s">
        <v>21321</v>
      </c>
      <c r="D6033" s="35" t="str">
        <f t="shared" si="190"/>
        <v>421030 - Document Management</v>
      </c>
      <c r="E6033" s="110">
        <v>42</v>
      </c>
    </row>
    <row r="6034" spans="1:5">
      <c r="A6034" s="58">
        <v>421031</v>
      </c>
      <c r="B6034" s="58" t="str">
        <f t="shared" si="189"/>
        <v>AG421031</v>
      </c>
      <c r="C6034" s="35" t="s">
        <v>21322</v>
      </c>
      <c r="D6034" s="35" t="str">
        <f t="shared" si="190"/>
        <v>421031 - Sewerage Document Management</v>
      </c>
      <c r="E6034" s="110">
        <v>42</v>
      </c>
    </row>
    <row r="6035" spans="1:5">
      <c r="A6035" s="58">
        <v>421040</v>
      </c>
      <c r="B6035" s="58" t="str">
        <f t="shared" si="189"/>
        <v>AG421040</v>
      </c>
      <c r="C6035" s="35" t="s">
        <v>21323</v>
      </c>
      <c r="D6035" s="35" t="str">
        <f t="shared" si="190"/>
        <v>421040 - Sewerage General Staff Services</v>
      </c>
      <c r="E6035" s="110">
        <v>42</v>
      </c>
    </row>
    <row r="6036" spans="1:5">
      <c r="A6036" s="58">
        <v>421045</v>
      </c>
      <c r="B6036" s="58" t="str">
        <f t="shared" si="189"/>
        <v>AG421045</v>
      </c>
      <c r="C6036" s="35" t="s">
        <v>21324</v>
      </c>
      <c r="D6036" s="35" t="str">
        <f t="shared" si="190"/>
        <v>421045 - Sewerage Office of General Counsel</v>
      </c>
      <c r="E6036" s="110">
        <v>42</v>
      </c>
    </row>
    <row r="6037" spans="1:5">
      <c r="A6037" s="58">
        <v>421050</v>
      </c>
      <c r="B6037" s="58" t="str">
        <f t="shared" si="189"/>
        <v>AG421050</v>
      </c>
      <c r="C6037" s="35" t="s">
        <v>21325</v>
      </c>
      <c r="D6037" s="35" t="str">
        <f t="shared" si="190"/>
        <v>421050 - Sewerage General Departmental Services</v>
      </c>
      <c r="E6037" s="110">
        <v>42</v>
      </c>
    </row>
    <row r="6038" spans="1:5">
      <c r="A6038" s="58">
        <v>421055</v>
      </c>
      <c r="B6038" s="58" t="str">
        <f t="shared" si="189"/>
        <v>AG421055</v>
      </c>
      <c r="C6038" s="35" t="s">
        <v>21326</v>
      </c>
      <c r="D6038" s="35" t="str">
        <f t="shared" si="190"/>
        <v>421055 - Water Affordability Program_Sewerage</v>
      </c>
      <c r="E6038" s="110">
        <v>42</v>
      </c>
    </row>
    <row r="6039" spans="1:5">
      <c r="A6039" s="58">
        <v>421060</v>
      </c>
      <c r="B6039" s="58" t="str">
        <f t="shared" si="189"/>
        <v>AG421060</v>
      </c>
      <c r="C6039" s="35" t="s">
        <v>21327</v>
      </c>
      <c r="D6039" s="35" t="str">
        <f t="shared" si="190"/>
        <v>421060 - Sewerage Human Resources</v>
      </c>
      <c r="E6039" s="110">
        <v>42</v>
      </c>
    </row>
    <row r="6040" spans="1:5">
      <c r="A6040" s="58">
        <v>421065</v>
      </c>
      <c r="B6040" s="58" t="str">
        <f t="shared" si="189"/>
        <v>AG421065</v>
      </c>
      <c r="C6040" s="35" t="s">
        <v>21328</v>
      </c>
      <c r="D6040" s="35" t="str">
        <f t="shared" si="190"/>
        <v>421065 - Sewerage Board of Water Commissioners</v>
      </c>
      <c r="E6040" s="110">
        <v>42</v>
      </c>
    </row>
    <row r="6041" spans="1:5">
      <c r="A6041" s="58">
        <v>421066</v>
      </c>
      <c r="B6041" s="58" t="str">
        <f t="shared" si="189"/>
        <v>AG421066</v>
      </c>
      <c r="C6041" s="35" t="s">
        <v>21329</v>
      </c>
      <c r="D6041" s="35" t="str">
        <f t="shared" si="190"/>
        <v>421066 - Sewerage Training</v>
      </c>
      <c r="E6041" s="110">
        <v>42</v>
      </c>
    </row>
    <row r="6042" spans="1:5">
      <c r="A6042" s="58">
        <v>421070</v>
      </c>
      <c r="B6042" s="58" t="str">
        <f t="shared" si="189"/>
        <v>AG421070</v>
      </c>
      <c r="C6042" s="35" t="s">
        <v>21330</v>
      </c>
      <c r="D6042" s="35" t="str">
        <f t="shared" si="190"/>
        <v>421070 - Sewerage Safety.</v>
      </c>
      <c r="E6042" s="110">
        <v>42</v>
      </c>
    </row>
    <row r="6043" spans="1:5">
      <c r="A6043" s="58">
        <v>421071</v>
      </c>
      <c r="B6043" s="58" t="str">
        <f t="shared" si="189"/>
        <v>AG421071</v>
      </c>
      <c r="C6043" s="35" t="s">
        <v>21331</v>
      </c>
      <c r="D6043" s="35" t="str">
        <f t="shared" si="190"/>
        <v>421071 - Sewerage Safety</v>
      </c>
      <c r="E6043" s="110">
        <v>42</v>
      </c>
    </row>
    <row r="6044" spans="1:5">
      <c r="A6044" s="58">
        <v>421080</v>
      </c>
      <c r="B6044" s="58" t="str">
        <f t="shared" si="189"/>
        <v>AG421080</v>
      </c>
      <c r="C6044" s="35" t="s">
        <v>21332</v>
      </c>
      <c r="D6044" s="35" t="str">
        <f t="shared" si="190"/>
        <v>421080 - Sewerage Security</v>
      </c>
      <c r="E6044" s="110">
        <v>42</v>
      </c>
    </row>
    <row r="6045" spans="1:5">
      <c r="A6045" s="58">
        <v>421090</v>
      </c>
      <c r="B6045" s="58" t="str">
        <f t="shared" si="189"/>
        <v>AG421090</v>
      </c>
      <c r="C6045" s="35" t="s">
        <v>21084</v>
      </c>
      <c r="D6045" s="35" t="str">
        <f t="shared" si="190"/>
        <v>421090 - Office of Program Management Assistance</v>
      </c>
      <c r="E6045" s="110">
        <v>42</v>
      </c>
    </row>
    <row r="6046" spans="1:5">
      <c r="A6046" s="58">
        <v>421091</v>
      </c>
      <c r="B6046" s="58" t="str">
        <f t="shared" si="189"/>
        <v>AG421091</v>
      </c>
      <c r="C6046" s="35" t="s">
        <v>21333</v>
      </c>
      <c r="D6046" s="35" t="str">
        <f t="shared" si="190"/>
        <v>421091 - Sewerage Environmental and Regulatory Affairs Division</v>
      </c>
      <c r="E6046" s="110">
        <v>42</v>
      </c>
    </row>
    <row r="6047" spans="1:5">
      <c r="A6047" s="58">
        <v>421095</v>
      </c>
      <c r="B6047" s="58" t="str">
        <f t="shared" si="189"/>
        <v>AG421095</v>
      </c>
      <c r="C6047" s="35" t="s">
        <v>21086</v>
      </c>
      <c r="D6047" s="35" t="str">
        <f t="shared" si="190"/>
        <v>421095 - Capital Management</v>
      </c>
      <c r="E6047" s="110">
        <v>42</v>
      </c>
    </row>
    <row r="6048" spans="1:5">
      <c r="A6048" s="58">
        <v>421100</v>
      </c>
      <c r="B6048" s="58" t="str">
        <f t="shared" si="189"/>
        <v>AG421100</v>
      </c>
      <c r="C6048" s="35" t="s">
        <v>21334</v>
      </c>
      <c r="D6048" s="35" t="str">
        <f t="shared" si="190"/>
        <v>421100 - Sewerage Print Shop</v>
      </c>
      <c r="E6048" s="110">
        <v>42</v>
      </c>
    </row>
    <row r="6049" spans="1:5">
      <c r="A6049" s="58">
        <v>421101</v>
      </c>
      <c r="B6049" s="58" t="str">
        <f t="shared" si="189"/>
        <v>AG421101</v>
      </c>
      <c r="C6049" s="35" t="s">
        <v>21088</v>
      </c>
      <c r="D6049" s="35" t="str">
        <f t="shared" si="190"/>
        <v>421101 - Public Affairs</v>
      </c>
      <c r="E6049" s="110">
        <v>42</v>
      </c>
    </row>
    <row r="6050" spans="1:5">
      <c r="A6050" s="58">
        <v>421110</v>
      </c>
      <c r="B6050" s="58" t="str">
        <f t="shared" si="189"/>
        <v>AG421110</v>
      </c>
      <c r="C6050" s="35" t="s">
        <v>21335</v>
      </c>
      <c r="D6050" s="35" t="str">
        <f t="shared" si="190"/>
        <v>421110 - Information Systems Administrative Services</v>
      </c>
      <c r="E6050" s="110">
        <v>42</v>
      </c>
    </row>
    <row r="6051" spans="1:5">
      <c r="A6051" s="58">
        <v>421115</v>
      </c>
      <c r="B6051" s="58" t="str">
        <f t="shared" si="189"/>
        <v>AG421115</v>
      </c>
      <c r="C6051" s="35" t="s">
        <v>21336</v>
      </c>
      <c r="D6051" s="35" t="str">
        <f t="shared" si="190"/>
        <v>421115 - Sewerage Information Systems Administrative Service</v>
      </c>
      <c r="E6051" s="110">
        <v>42</v>
      </c>
    </row>
    <row r="6052" spans="1:5">
      <c r="A6052" s="58">
        <v>421120</v>
      </c>
      <c r="B6052" s="58" t="str">
        <f t="shared" si="189"/>
        <v>AG421120</v>
      </c>
      <c r="C6052" s="35" t="s">
        <v>21337</v>
      </c>
      <c r="D6052" s="35" t="str">
        <f t="shared" si="190"/>
        <v>421120 - Application Support</v>
      </c>
      <c r="E6052" s="110">
        <v>42</v>
      </c>
    </row>
    <row r="6053" spans="1:5">
      <c r="A6053" s="58">
        <v>421125</v>
      </c>
      <c r="B6053" s="58" t="str">
        <f t="shared" si="189"/>
        <v>AG421125</v>
      </c>
      <c r="C6053" s="35" t="s">
        <v>21338</v>
      </c>
      <c r="D6053" s="35" t="str">
        <f t="shared" si="190"/>
        <v>421125 - Sewerage Applications Support</v>
      </c>
      <c r="E6053" s="110">
        <v>42</v>
      </c>
    </row>
    <row r="6054" spans="1:5">
      <c r="A6054" s="58">
        <v>421135</v>
      </c>
      <c r="B6054" s="58" t="str">
        <f t="shared" si="189"/>
        <v>AG421135</v>
      </c>
      <c r="C6054" s="35" t="s">
        <v>21339</v>
      </c>
      <c r="D6054" s="35" t="str">
        <f t="shared" si="190"/>
        <v>421135 - Sewerage Software Support</v>
      </c>
      <c r="E6054" s="110">
        <v>42</v>
      </c>
    </row>
    <row r="6055" spans="1:5">
      <c r="A6055" s="58">
        <v>421140</v>
      </c>
      <c r="B6055" s="58" t="str">
        <f t="shared" si="189"/>
        <v>AG421140</v>
      </c>
      <c r="C6055" s="35" t="s">
        <v>21340</v>
      </c>
      <c r="D6055" s="35" t="str">
        <f t="shared" si="190"/>
        <v>421140 - Hardware Support_421140</v>
      </c>
      <c r="E6055" s="110">
        <v>42</v>
      </c>
    </row>
    <row r="6056" spans="1:5">
      <c r="A6056" s="58">
        <v>421145</v>
      </c>
      <c r="B6056" s="58" t="str">
        <f t="shared" si="189"/>
        <v>AG421145</v>
      </c>
      <c r="C6056" s="35" t="s">
        <v>21341</v>
      </c>
      <c r="D6056" s="35" t="str">
        <f t="shared" si="190"/>
        <v>421145 - Sewerage Hardware Support</v>
      </c>
      <c r="E6056" s="110">
        <v>42</v>
      </c>
    </row>
    <row r="6057" spans="1:5">
      <c r="A6057" s="58">
        <v>421155</v>
      </c>
      <c r="B6057" s="58" t="str">
        <f t="shared" si="189"/>
        <v>AG421155</v>
      </c>
      <c r="C6057" s="35" t="s">
        <v>21342</v>
      </c>
      <c r="D6057" s="35" t="str">
        <f t="shared" si="190"/>
        <v>421155 - Sewerage Strategic Planning</v>
      </c>
      <c r="E6057" s="110">
        <v>42</v>
      </c>
    </row>
    <row r="6058" spans="1:5">
      <c r="A6058" s="58">
        <v>421165</v>
      </c>
      <c r="B6058" s="58" t="str">
        <f t="shared" si="189"/>
        <v>AG421165</v>
      </c>
      <c r="C6058" s="35" t="s">
        <v>21343</v>
      </c>
      <c r="D6058" s="35" t="str">
        <f t="shared" si="190"/>
        <v>421165 - Sewerage Network Support</v>
      </c>
      <c r="E6058" s="110">
        <v>42</v>
      </c>
    </row>
    <row r="6059" spans="1:5">
      <c r="A6059" s="58">
        <v>421170</v>
      </c>
      <c r="B6059" s="58" t="str">
        <f t="shared" si="189"/>
        <v>AG421170</v>
      </c>
      <c r="C6059" s="35" t="s">
        <v>21344</v>
      </c>
      <c r="D6059" s="35" t="str">
        <f t="shared" si="190"/>
        <v>421170 - Service Assurance Section</v>
      </c>
      <c r="E6059" s="110">
        <v>42</v>
      </c>
    </row>
    <row r="6060" spans="1:5">
      <c r="A6060" s="58">
        <v>421200</v>
      </c>
      <c r="B6060" s="58" t="str">
        <f t="shared" si="189"/>
        <v>AG421200</v>
      </c>
      <c r="C6060" s="35" t="s">
        <v>21345</v>
      </c>
      <c r="D6060" s="35" t="str">
        <f t="shared" si="190"/>
        <v>421200 - Contracts and Grants</v>
      </c>
      <c r="E6060" s="110">
        <v>42</v>
      </c>
    </row>
    <row r="6061" spans="1:5">
      <c r="A6061" s="58">
        <v>421201</v>
      </c>
      <c r="B6061" s="58" t="str">
        <f t="shared" si="189"/>
        <v>AG421201</v>
      </c>
      <c r="C6061" s="35" t="s">
        <v>21346</v>
      </c>
      <c r="D6061" s="35" t="str">
        <f t="shared" si="190"/>
        <v>421201 - Security</v>
      </c>
      <c r="E6061" s="110">
        <v>42</v>
      </c>
    </row>
    <row r="6062" spans="1:5">
      <c r="A6062" s="58">
        <v>421211</v>
      </c>
      <c r="B6062" s="58" t="str">
        <f t="shared" si="189"/>
        <v>AG421211</v>
      </c>
      <c r="C6062" s="35" t="s">
        <v>21347</v>
      </c>
      <c r="D6062" s="35" t="str">
        <f t="shared" si="190"/>
        <v>421211 - Sewerage Customer Outreach</v>
      </c>
      <c r="E6062" s="110">
        <v>42</v>
      </c>
    </row>
    <row r="6063" spans="1:5">
      <c r="A6063" s="58">
        <v>421220</v>
      </c>
      <c r="B6063" s="58" t="str">
        <f t="shared" si="189"/>
        <v>AG421220</v>
      </c>
      <c r="C6063" s="35" t="s">
        <v>21348</v>
      </c>
      <c r="D6063" s="35" t="str">
        <f t="shared" si="190"/>
        <v>421220 - Commercial Operations</v>
      </c>
      <c r="E6063" s="110">
        <v>42</v>
      </c>
    </row>
    <row r="6064" spans="1:5">
      <c r="A6064" s="58">
        <v>421221</v>
      </c>
      <c r="B6064" s="58" t="str">
        <f t="shared" si="189"/>
        <v>AG421221</v>
      </c>
      <c r="C6064" s="35" t="s">
        <v>21349</v>
      </c>
      <c r="D6064" s="35" t="str">
        <f t="shared" si="190"/>
        <v>421221 - Sewerage Commerical Operations</v>
      </c>
      <c r="E6064" s="110">
        <v>42</v>
      </c>
    </row>
    <row r="6065" spans="1:5">
      <c r="A6065" s="58">
        <v>421225</v>
      </c>
      <c r="B6065" s="58" t="str">
        <f t="shared" si="189"/>
        <v>AG421225</v>
      </c>
      <c r="C6065" s="35" t="s">
        <v>21350</v>
      </c>
      <c r="D6065" s="35" t="str">
        <f t="shared" si="190"/>
        <v>421225 - Customer Billing</v>
      </c>
      <c r="E6065" s="110">
        <v>42</v>
      </c>
    </row>
    <row r="6066" spans="1:5">
      <c r="A6066" s="58">
        <v>421226</v>
      </c>
      <c r="B6066" s="58" t="str">
        <f t="shared" si="189"/>
        <v>AG421226</v>
      </c>
      <c r="C6066" s="35" t="s">
        <v>21351</v>
      </c>
      <c r="D6066" s="35" t="str">
        <f t="shared" si="190"/>
        <v>421226 - Sewerage Customer Billing</v>
      </c>
      <c r="E6066" s="110">
        <v>42</v>
      </c>
    </row>
    <row r="6067" spans="1:5">
      <c r="A6067" s="58">
        <v>421230</v>
      </c>
      <c r="B6067" s="58" t="str">
        <f t="shared" si="189"/>
        <v>AG421230</v>
      </c>
      <c r="C6067" s="35" t="s">
        <v>21352</v>
      </c>
      <c r="D6067" s="35" t="str">
        <f t="shared" si="190"/>
        <v>421230 - Customer Service - Detroit</v>
      </c>
      <c r="E6067" s="110">
        <v>42</v>
      </c>
    </row>
    <row r="6068" spans="1:5">
      <c r="A6068" s="58">
        <v>421231</v>
      </c>
      <c r="B6068" s="58" t="str">
        <f t="shared" si="189"/>
        <v>AG421231</v>
      </c>
      <c r="C6068" s="35" t="s">
        <v>21353</v>
      </c>
      <c r="D6068" s="35" t="str">
        <f t="shared" si="190"/>
        <v>421231 - Sewerage Customer Service - Detroit</v>
      </c>
      <c r="E6068" s="110">
        <v>42</v>
      </c>
    </row>
    <row r="6069" spans="1:5">
      <c r="A6069" s="58">
        <v>421235</v>
      </c>
      <c r="B6069" s="58" t="str">
        <f t="shared" si="189"/>
        <v>AG421235</v>
      </c>
      <c r="C6069" s="35" t="s">
        <v>21354</v>
      </c>
      <c r="D6069" s="35" t="str">
        <f t="shared" si="190"/>
        <v>421235 - Collections</v>
      </c>
      <c r="E6069" s="110">
        <v>42</v>
      </c>
    </row>
    <row r="6070" spans="1:5">
      <c r="A6070" s="58">
        <v>421236</v>
      </c>
      <c r="B6070" s="58" t="str">
        <f t="shared" si="189"/>
        <v>AG421236</v>
      </c>
      <c r="C6070" s="35" t="s">
        <v>21355</v>
      </c>
      <c r="D6070" s="35" t="str">
        <f t="shared" si="190"/>
        <v>421236 - Sewerage Collections</v>
      </c>
      <c r="E6070" s="110">
        <v>42</v>
      </c>
    </row>
    <row r="6071" spans="1:5">
      <c r="A6071" s="58">
        <v>421240</v>
      </c>
      <c r="B6071" s="58" t="str">
        <f t="shared" si="189"/>
        <v>AG421240</v>
      </c>
      <c r="C6071" s="35" t="s">
        <v>21356</v>
      </c>
      <c r="D6071" s="35" t="str">
        <f t="shared" si="190"/>
        <v>421240 - Addressograph</v>
      </c>
      <c r="E6071" s="110">
        <v>42</v>
      </c>
    </row>
    <row r="6072" spans="1:5">
      <c r="A6072" s="58">
        <v>421241</v>
      </c>
      <c r="B6072" s="58" t="str">
        <f t="shared" si="189"/>
        <v>AG421241</v>
      </c>
      <c r="C6072" s="35" t="s">
        <v>21357</v>
      </c>
      <c r="D6072" s="35" t="str">
        <f t="shared" si="190"/>
        <v>421241 - Sewerage Addressograph</v>
      </c>
      <c r="E6072" s="110">
        <v>42</v>
      </c>
    </row>
    <row r="6073" spans="1:5">
      <c r="A6073" s="58">
        <v>421245</v>
      </c>
      <c r="B6073" s="58" t="str">
        <f t="shared" si="189"/>
        <v>AG421245</v>
      </c>
      <c r="C6073" s="35" t="s">
        <v>21358</v>
      </c>
      <c r="D6073" s="35" t="str">
        <f t="shared" si="190"/>
        <v>421245 - Meter Reading</v>
      </c>
      <c r="E6073" s="110">
        <v>42</v>
      </c>
    </row>
    <row r="6074" spans="1:5">
      <c r="A6074" s="58">
        <v>421246</v>
      </c>
      <c r="B6074" s="58" t="str">
        <f t="shared" si="189"/>
        <v>AG421246</v>
      </c>
      <c r="C6074" s="35" t="s">
        <v>21359</v>
      </c>
      <c r="D6074" s="35" t="str">
        <f t="shared" si="190"/>
        <v>421246 - Sewerage Meter Reading</v>
      </c>
      <c r="E6074" s="110">
        <v>42</v>
      </c>
    </row>
    <row r="6075" spans="1:5">
      <c r="A6075" s="58">
        <v>421250</v>
      </c>
      <c r="B6075" s="58" t="str">
        <f t="shared" si="189"/>
        <v>AG421250</v>
      </c>
      <c r="C6075" s="35" t="s">
        <v>21360</v>
      </c>
      <c r="D6075" s="35" t="str">
        <f t="shared" si="190"/>
        <v>421250 - Meter Operations</v>
      </c>
      <c r="E6075" s="110">
        <v>42</v>
      </c>
    </row>
    <row r="6076" spans="1:5">
      <c r="A6076" s="58">
        <v>421251</v>
      </c>
      <c r="B6076" s="58" t="str">
        <f t="shared" si="189"/>
        <v>AG421251</v>
      </c>
      <c r="C6076" s="35" t="s">
        <v>21361</v>
      </c>
      <c r="D6076" s="35" t="str">
        <f t="shared" si="190"/>
        <v>421251 - Sewerage Meter Operations</v>
      </c>
      <c r="E6076" s="110">
        <v>42</v>
      </c>
    </row>
    <row r="6077" spans="1:5">
      <c r="A6077" s="58">
        <v>421256</v>
      </c>
      <c r="B6077" s="58" t="str">
        <f t="shared" si="189"/>
        <v>AG421256</v>
      </c>
      <c r="C6077" s="35" t="s">
        <v>21362</v>
      </c>
      <c r="D6077" s="35" t="str">
        <f t="shared" si="190"/>
        <v>421256 - Sewerage Meter Records</v>
      </c>
      <c r="E6077" s="110">
        <v>42</v>
      </c>
    </row>
    <row r="6078" spans="1:5">
      <c r="A6078" s="58">
        <v>421260</v>
      </c>
      <c r="B6078" s="58" t="str">
        <f t="shared" si="189"/>
        <v>AG421260</v>
      </c>
      <c r="C6078" s="35" t="s">
        <v>21363</v>
      </c>
      <c r="D6078" s="35" t="str">
        <f t="shared" si="190"/>
        <v>421260 - Meter Shops</v>
      </c>
      <c r="E6078" s="110">
        <v>42</v>
      </c>
    </row>
    <row r="6079" spans="1:5">
      <c r="A6079" s="58">
        <v>421261</v>
      </c>
      <c r="B6079" s="58" t="str">
        <f t="shared" si="189"/>
        <v>AG421261</v>
      </c>
      <c r="C6079" s="35" t="s">
        <v>21364</v>
      </c>
      <c r="D6079" s="35" t="str">
        <f t="shared" si="190"/>
        <v>421261 - Sewerage Meter Shop</v>
      </c>
      <c r="E6079" s="110">
        <v>42</v>
      </c>
    </row>
    <row r="6080" spans="1:5">
      <c r="A6080" s="58">
        <v>421265</v>
      </c>
      <c r="B6080" s="58" t="str">
        <f t="shared" si="189"/>
        <v>AG421265</v>
      </c>
      <c r="C6080" s="35" t="s">
        <v>21365</v>
      </c>
      <c r="D6080" s="35" t="str">
        <f t="shared" si="190"/>
        <v>421265 - Sewerage Meter Instrumentations Shop</v>
      </c>
      <c r="E6080" s="110">
        <v>42</v>
      </c>
    </row>
    <row r="6081" spans="1:5">
      <c r="A6081" s="58">
        <v>421266</v>
      </c>
      <c r="B6081" s="58" t="str">
        <f t="shared" si="189"/>
        <v>AG421266</v>
      </c>
      <c r="C6081" s="35" t="s">
        <v>21366</v>
      </c>
      <c r="D6081" s="35" t="str">
        <f t="shared" si="190"/>
        <v>421266 - Sewerage Meter Instrumentation Shop</v>
      </c>
      <c r="E6081" s="110">
        <v>42</v>
      </c>
    </row>
    <row r="6082" spans="1:5">
      <c r="A6082" s="58">
        <v>421280</v>
      </c>
      <c r="B6082" s="58" t="str">
        <f t="shared" si="189"/>
        <v>AG421280</v>
      </c>
      <c r="C6082" s="35" t="s">
        <v>21367</v>
      </c>
      <c r="D6082" s="35" t="str">
        <f t="shared" si="190"/>
        <v>421280 - Systems Operations Control</v>
      </c>
      <c r="E6082" s="110">
        <v>42</v>
      </c>
    </row>
    <row r="6083" spans="1:5">
      <c r="A6083" s="58">
        <v>421285</v>
      </c>
      <c r="B6083" s="58" t="str">
        <f t="shared" si="189"/>
        <v>AG421285</v>
      </c>
      <c r="C6083" s="35" t="s">
        <v>21368</v>
      </c>
      <c r="D6083" s="35" t="str">
        <f t="shared" si="190"/>
        <v>421285 - Sewerage Systems Operations Control</v>
      </c>
      <c r="E6083" s="110">
        <v>42</v>
      </c>
    </row>
    <row r="6084" spans="1:5">
      <c r="A6084" s="58">
        <v>421300</v>
      </c>
      <c r="B6084" s="58" t="str">
        <f t="shared" si="189"/>
        <v>AG421300</v>
      </c>
      <c r="C6084" s="35" t="s">
        <v>21369</v>
      </c>
      <c r="D6084" s="35" t="str">
        <f t="shared" si="190"/>
        <v>421300 - Operational Services</v>
      </c>
      <c r="E6084" s="110">
        <v>42</v>
      </c>
    </row>
    <row r="6085" spans="1:5">
      <c r="A6085" s="58">
        <v>421301</v>
      </c>
      <c r="B6085" s="58" t="str">
        <f t="shared" ref="B6085:B6148" si="191">"AG"&amp;A6085</f>
        <v>AG421301</v>
      </c>
      <c r="C6085" s="35" t="s">
        <v>21124</v>
      </c>
      <c r="D6085" s="35" t="str">
        <f t="shared" ref="D6085:D6148" si="192">A6085&amp;" - "&amp;C6085</f>
        <v>421301 - System Planning</v>
      </c>
      <c r="E6085" s="110">
        <v>42</v>
      </c>
    </row>
    <row r="6086" spans="1:5">
      <c r="A6086" s="58">
        <v>421305</v>
      </c>
      <c r="B6086" s="58" t="str">
        <f t="shared" si="191"/>
        <v>AG421305</v>
      </c>
      <c r="C6086" s="35" t="s">
        <v>21370</v>
      </c>
      <c r="D6086" s="35" t="str">
        <f t="shared" si="192"/>
        <v>421305 - Sewerage Operational Services</v>
      </c>
      <c r="E6086" s="110">
        <v>42</v>
      </c>
    </row>
    <row r="6087" spans="1:5">
      <c r="A6087" s="58">
        <v>421310</v>
      </c>
      <c r="B6087" s="58" t="str">
        <f t="shared" si="191"/>
        <v>AG421310</v>
      </c>
      <c r="C6087" s="35" t="s">
        <v>21371</v>
      </c>
      <c r="D6087" s="35" t="str">
        <f t="shared" si="192"/>
        <v>421310 - Pumping Station - Belle Isle</v>
      </c>
      <c r="E6087" s="110">
        <v>42</v>
      </c>
    </row>
    <row r="6088" spans="1:5">
      <c r="A6088" s="58">
        <v>421311</v>
      </c>
      <c r="B6088" s="58" t="str">
        <f t="shared" si="191"/>
        <v>AG421311</v>
      </c>
      <c r="C6088" s="35" t="s">
        <v>21372</v>
      </c>
      <c r="D6088" s="35" t="str">
        <f t="shared" si="192"/>
        <v>421311 - Sewerage Pumping Station - Belle Isle</v>
      </c>
      <c r="E6088" s="110">
        <v>42</v>
      </c>
    </row>
    <row r="6089" spans="1:5">
      <c r="A6089" s="58">
        <v>421316</v>
      </c>
      <c r="B6089" s="58" t="str">
        <f t="shared" si="191"/>
        <v>AG421316</v>
      </c>
      <c r="C6089" s="35" t="s">
        <v>21373</v>
      </c>
      <c r="D6089" s="35" t="str">
        <f t="shared" si="192"/>
        <v>421316 - Sewerage Pumping Station - Blue Hill</v>
      </c>
      <c r="E6089" s="110">
        <v>42</v>
      </c>
    </row>
    <row r="6090" spans="1:5">
      <c r="A6090" s="58">
        <v>421321</v>
      </c>
      <c r="B6090" s="58" t="str">
        <f t="shared" si="191"/>
        <v>AG421321</v>
      </c>
      <c r="C6090" s="35" t="s">
        <v>21374</v>
      </c>
      <c r="D6090" s="35" t="str">
        <f t="shared" si="192"/>
        <v>421321 - Sewerage Pumping Station - Brennan Pools</v>
      </c>
      <c r="E6090" s="110">
        <v>42</v>
      </c>
    </row>
    <row r="6091" spans="1:5">
      <c r="A6091" s="58">
        <v>421331</v>
      </c>
      <c r="B6091" s="58" t="str">
        <f t="shared" si="191"/>
        <v>AG421331</v>
      </c>
      <c r="C6091" s="35" t="s">
        <v>21375</v>
      </c>
      <c r="D6091" s="35" t="str">
        <f t="shared" si="192"/>
        <v>421331 - Pumping Station _ Clintondale</v>
      </c>
      <c r="E6091" s="110">
        <v>42</v>
      </c>
    </row>
    <row r="6092" spans="1:5">
      <c r="A6092" s="58">
        <v>421335</v>
      </c>
      <c r="B6092" s="58" t="str">
        <f t="shared" si="191"/>
        <v>AG421335</v>
      </c>
      <c r="C6092" s="35" t="s">
        <v>21376</v>
      </c>
      <c r="D6092" s="35" t="str">
        <f t="shared" si="192"/>
        <v>421335 - Pumping Station _ Conner_421335</v>
      </c>
      <c r="E6092" s="110">
        <v>42</v>
      </c>
    </row>
    <row r="6093" spans="1:5">
      <c r="A6093" s="58">
        <v>421336</v>
      </c>
      <c r="B6093" s="58" t="str">
        <f t="shared" si="191"/>
        <v>AG421336</v>
      </c>
      <c r="C6093" s="35" t="s">
        <v>21377</v>
      </c>
      <c r="D6093" s="35" t="str">
        <f t="shared" si="192"/>
        <v>421336 - Sewerage Pumping Station - Conner</v>
      </c>
      <c r="E6093" s="110">
        <v>42</v>
      </c>
    </row>
    <row r="6094" spans="1:5">
      <c r="A6094" s="58">
        <v>421341</v>
      </c>
      <c r="B6094" s="58" t="str">
        <f t="shared" si="191"/>
        <v>AG421341</v>
      </c>
      <c r="C6094" s="35" t="s">
        <v>21378</v>
      </c>
      <c r="D6094" s="35" t="str">
        <f t="shared" si="192"/>
        <v>421341 - Sewerage Pumping Station - Fairview</v>
      </c>
      <c r="E6094" s="110">
        <v>42</v>
      </c>
    </row>
    <row r="6095" spans="1:5">
      <c r="A6095" s="58">
        <v>421346</v>
      </c>
      <c r="B6095" s="58" t="str">
        <f t="shared" si="191"/>
        <v>AG421346</v>
      </c>
      <c r="C6095" s="35" t="s">
        <v>21379</v>
      </c>
      <c r="D6095" s="35" t="str">
        <f t="shared" si="192"/>
        <v>421346 - Sewerage Pumping Station - Fisher</v>
      </c>
      <c r="E6095" s="110">
        <v>42</v>
      </c>
    </row>
    <row r="6096" spans="1:5">
      <c r="A6096" s="58">
        <v>421350</v>
      </c>
      <c r="B6096" s="58" t="str">
        <f t="shared" si="191"/>
        <v>AG421350</v>
      </c>
      <c r="C6096" s="35" t="s">
        <v>21380</v>
      </c>
      <c r="D6096" s="35" t="str">
        <f t="shared" si="192"/>
        <v>421350 - Pumping Station - Fox Creek</v>
      </c>
      <c r="E6096" s="110">
        <v>42</v>
      </c>
    </row>
    <row r="6097" spans="1:5">
      <c r="A6097" s="58">
        <v>421351</v>
      </c>
      <c r="B6097" s="58" t="str">
        <f t="shared" si="191"/>
        <v>AG421351</v>
      </c>
      <c r="C6097" s="35" t="s">
        <v>21381</v>
      </c>
      <c r="D6097" s="35" t="str">
        <f t="shared" si="192"/>
        <v>421351 - Sewerage Pumping Station - Fox Creek</v>
      </c>
      <c r="E6097" s="110">
        <v>42</v>
      </c>
    </row>
    <row r="6098" spans="1:5">
      <c r="A6098" s="58">
        <v>421355</v>
      </c>
      <c r="B6098" s="58" t="str">
        <f t="shared" si="191"/>
        <v>AG421355</v>
      </c>
      <c r="C6098" s="35" t="s">
        <v>21382</v>
      </c>
      <c r="D6098" s="35" t="str">
        <f t="shared" si="192"/>
        <v>421355 - Pumping Station _ Freud_421355</v>
      </c>
      <c r="E6098" s="110">
        <v>42</v>
      </c>
    </row>
    <row r="6099" spans="1:5">
      <c r="A6099" s="58">
        <v>421356</v>
      </c>
      <c r="B6099" s="58" t="str">
        <f t="shared" si="191"/>
        <v>AG421356</v>
      </c>
      <c r="C6099" s="35" t="s">
        <v>21383</v>
      </c>
      <c r="D6099" s="35" t="str">
        <f t="shared" si="192"/>
        <v>421356 - Sewerage Pumping Station - Freud</v>
      </c>
      <c r="E6099" s="110">
        <v>42</v>
      </c>
    </row>
    <row r="6100" spans="1:5">
      <c r="A6100" s="58">
        <v>421361</v>
      </c>
      <c r="B6100" s="58" t="str">
        <f t="shared" si="191"/>
        <v>AG421361</v>
      </c>
      <c r="C6100" s="35" t="s">
        <v>21384</v>
      </c>
      <c r="D6100" s="35" t="str">
        <f t="shared" si="192"/>
        <v>421361 - Pumping Station _ Garfield</v>
      </c>
      <c r="E6100" s="110">
        <v>42</v>
      </c>
    </row>
    <row r="6101" spans="1:5">
      <c r="A6101" s="58">
        <v>421365</v>
      </c>
      <c r="B6101" s="58" t="str">
        <f t="shared" si="191"/>
        <v>AG421365</v>
      </c>
      <c r="C6101" s="35" t="s">
        <v>21385</v>
      </c>
      <c r="D6101" s="35" t="str">
        <f t="shared" si="192"/>
        <v>421365 - Pumping Station - Northeast</v>
      </c>
      <c r="E6101" s="110">
        <v>42</v>
      </c>
    </row>
    <row r="6102" spans="1:5">
      <c r="A6102" s="58">
        <v>421366</v>
      </c>
      <c r="B6102" s="58" t="str">
        <f t="shared" si="191"/>
        <v>AG421366</v>
      </c>
      <c r="C6102" s="35" t="s">
        <v>21386</v>
      </c>
      <c r="D6102" s="35" t="str">
        <f t="shared" si="192"/>
        <v>421366 - Sewerage Pumping Station - Northeast</v>
      </c>
      <c r="E6102" s="110">
        <v>42</v>
      </c>
    </row>
    <row r="6103" spans="1:5">
      <c r="A6103" s="58">
        <v>421370</v>
      </c>
      <c r="B6103" s="58" t="str">
        <f t="shared" si="191"/>
        <v>AG421370</v>
      </c>
      <c r="C6103" s="35" t="s">
        <v>21387</v>
      </c>
      <c r="D6103" s="35" t="str">
        <f t="shared" si="192"/>
        <v>421370 - Pumping Station - Oakwood</v>
      </c>
      <c r="E6103" s="110">
        <v>42</v>
      </c>
    </row>
    <row r="6104" spans="1:5">
      <c r="A6104" s="58">
        <v>421371</v>
      </c>
      <c r="B6104" s="58" t="str">
        <f t="shared" si="191"/>
        <v>AG421371</v>
      </c>
      <c r="C6104" s="35" t="s">
        <v>21388</v>
      </c>
      <c r="D6104" s="35" t="str">
        <f t="shared" si="192"/>
        <v>421371 - Sewerage Pumping Station - Oakwood</v>
      </c>
      <c r="E6104" s="110">
        <v>42</v>
      </c>
    </row>
    <row r="6105" spans="1:5">
      <c r="A6105" s="58">
        <v>421376</v>
      </c>
      <c r="B6105" s="58" t="str">
        <f t="shared" si="191"/>
        <v>AG421376</v>
      </c>
      <c r="C6105" s="35" t="s">
        <v>21389</v>
      </c>
      <c r="D6105" s="35" t="str">
        <f t="shared" si="192"/>
        <v>421376 - Sewerage Pumping Station - Puritan</v>
      </c>
      <c r="E6105" s="110">
        <v>42</v>
      </c>
    </row>
    <row r="6106" spans="1:5">
      <c r="A6106" s="58">
        <v>421380</v>
      </c>
      <c r="B6106" s="58" t="str">
        <f t="shared" si="191"/>
        <v>AG421380</v>
      </c>
      <c r="C6106" s="35" t="s">
        <v>21390</v>
      </c>
      <c r="D6106" s="35" t="str">
        <f t="shared" si="192"/>
        <v>421380 - Pumping Station _ Woodmere_421380</v>
      </c>
      <c r="E6106" s="110">
        <v>42</v>
      </c>
    </row>
    <row r="6107" spans="1:5">
      <c r="A6107" s="58">
        <v>421381</v>
      </c>
      <c r="B6107" s="58" t="str">
        <f t="shared" si="191"/>
        <v>AG421381</v>
      </c>
      <c r="C6107" s="35" t="s">
        <v>21391</v>
      </c>
      <c r="D6107" s="35" t="str">
        <f t="shared" si="192"/>
        <v>421381 - Sewerage Pumping Station - Woodmere</v>
      </c>
      <c r="E6107" s="110">
        <v>42</v>
      </c>
    </row>
    <row r="6108" spans="1:5">
      <c r="A6108" s="58">
        <v>421500</v>
      </c>
      <c r="B6108" s="58" t="str">
        <f t="shared" si="191"/>
        <v>AG421500</v>
      </c>
      <c r="C6108" s="35" t="s">
        <v>21392</v>
      </c>
      <c r="D6108" s="35" t="str">
        <f t="shared" si="192"/>
        <v>421500 - Sewerage Restructuring</v>
      </c>
      <c r="E6108" s="110">
        <v>42</v>
      </c>
    </row>
    <row r="6109" spans="1:5">
      <c r="A6109" s="58">
        <v>421510</v>
      </c>
      <c r="B6109" s="58" t="str">
        <f t="shared" si="191"/>
        <v>AG421510</v>
      </c>
      <c r="C6109" s="35" t="s">
        <v>21393</v>
      </c>
      <c r="D6109" s="35" t="str">
        <f t="shared" si="192"/>
        <v>421510 - Transition</v>
      </c>
      <c r="E6109" s="110">
        <v>42</v>
      </c>
    </row>
    <row r="6110" spans="1:5">
      <c r="A6110" s="58">
        <v>421511</v>
      </c>
      <c r="B6110" s="58" t="str">
        <f t="shared" si="191"/>
        <v>AG421511</v>
      </c>
      <c r="C6110" s="35" t="s">
        <v>21156</v>
      </c>
      <c r="D6110" s="35" t="str">
        <f t="shared" si="192"/>
        <v>421511 - Asset Management</v>
      </c>
      <c r="E6110" s="110">
        <v>42</v>
      </c>
    </row>
    <row r="6111" spans="1:5">
      <c r="A6111" s="58">
        <v>422001</v>
      </c>
      <c r="B6111" s="58" t="str">
        <f t="shared" si="191"/>
        <v>AG422001</v>
      </c>
      <c r="C6111" s="35" t="s">
        <v>4035</v>
      </c>
      <c r="D6111" s="35" t="str">
        <f t="shared" si="192"/>
        <v>422001 - Chief Operating Officer</v>
      </c>
      <c r="E6111" s="110">
        <v>42</v>
      </c>
    </row>
    <row r="6112" spans="1:5">
      <c r="A6112" s="58">
        <v>422010</v>
      </c>
      <c r="B6112" s="58" t="str">
        <f t="shared" si="191"/>
        <v>AG422010</v>
      </c>
      <c r="C6112" s="35" t="s">
        <v>21394</v>
      </c>
      <c r="D6112" s="35" t="str">
        <f t="shared" si="192"/>
        <v>422010 - Sewerage Office of Assist Director Financial Services Group</v>
      </c>
      <c r="E6112" s="110">
        <v>42</v>
      </c>
    </row>
    <row r="6113" spans="1:5">
      <c r="A6113" s="58">
        <v>422020</v>
      </c>
      <c r="B6113" s="58" t="str">
        <f t="shared" si="191"/>
        <v>AG422020</v>
      </c>
      <c r="C6113" s="35" t="s">
        <v>21395</v>
      </c>
      <c r="D6113" s="35" t="str">
        <f t="shared" si="192"/>
        <v>422020 - Sewerage Financial Administrative Services</v>
      </c>
      <c r="E6113" s="110">
        <v>42</v>
      </c>
    </row>
    <row r="6114" spans="1:5">
      <c r="A6114" s="58">
        <v>422030</v>
      </c>
      <c r="B6114" s="58" t="str">
        <f t="shared" si="191"/>
        <v>AG422030</v>
      </c>
      <c r="C6114" s="35" t="s">
        <v>21396</v>
      </c>
      <c r="D6114" s="35" t="str">
        <f t="shared" si="192"/>
        <v>422030 - Budget/Fiscal Reporting</v>
      </c>
      <c r="E6114" s="110">
        <v>42</v>
      </c>
    </row>
    <row r="6115" spans="1:5">
      <c r="A6115" s="58">
        <v>422040</v>
      </c>
      <c r="B6115" s="58" t="str">
        <f t="shared" si="191"/>
        <v>AG422040</v>
      </c>
      <c r="C6115" s="35" t="s">
        <v>21397</v>
      </c>
      <c r="D6115" s="35" t="str">
        <f t="shared" si="192"/>
        <v>422040 - Rates</v>
      </c>
      <c r="E6115" s="110">
        <v>42</v>
      </c>
    </row>
    <row r="6116" spans="1:5">
      <c r="A6116" s="58">
        <v>422080</v>
      </c>
      <c r="B6116" s="58" t="str">
        <f t="shared" si="191"/>
        <v>AG422080</v>
      </c>
      <c r="C6116" s="35" t="s">
        <v>21398</v>
      </c>
      <c r="D6116" s="35" t="str">
        <f t="shared" si="192"/>
        <v>422080 - Sewerage General Accounting Administrative Services</v>
      </c>
      <c r="E6116" s="110">
        <v>42</v>
      </c>
    </row>
    <row r="6117" spans="1:5">
      <c r="A6117" s="58">
        <v>422090</v>
      </c>
      <c r="B6117" s="58" t="str">
        <f t="shared" si="191"/>
        <v>AG422090</v>
      </c>
      <c r="C6117" s="35" t="s">
        <v>17992</v>
      </c>
      <c r="D6117" s="35" t="str">
        <f t="shared" si="192"/>
        <v>422090 - Financial Reporting</v>
      </c>
      <c r="E6117" s="110">
        <v>42</v>
      </c>
    </row>
    <row r="6118" spans="1:5">
      <c r="A6118" s="58">
        <v>422100</v>
      </c>
      <c r="B6118" s="58" t="str">
        <f t="shared" si="191"/>
        <v>AG422100</v>
      </c>
      <c r="C6118" s="35" t="s">
        <v>21399</v>
      </c>
      <c r="D6118" s="35" t="str">
        <f t="shared" si="192"/>
        <v>422100 - Fixed Assets_Inventory_Payables</v>
      </c>
      <c r="E6118" s="110">
        <v>42</v>
      </c>
    </row>
    <row r="6119" spans="1:5">
      <c r="A6119" s="58">
        <v>422110</v>
      </c>
      <c r="B6119" s="58" t="str">
        <f t="shared" si="191"/>
        <v>AG422110</v>
      </c>
      <c r="C6119" s="35" t="s">
        <v>17977</v>
      </c>
      <c r="D6119" s="35" t="str">
        <f t="shared" si="192"/>
        <v>422110 - Cash Management</v>
      </c>
      <c r="E6119" s="110">
        <v>42</v>
      </c>
    </row>
    <row r="6120" spans="1:5">
      <c r="A6120" s="58">
        <v>422130</v>
      </c>
      <c r="B6120" s="58" t="str">
        <f t="shared" si="191"/>
        <v>AG422130</v>
      </c>
      <c r="C6120" s="35" t="s">
        <v>21400</v>
      </c>
      <c r="D6120" s="35" t="str">
        <f t="shared" si="192"/>
        <v>422130 - CBMS Support</v>
      </c>
      <c r="E6120" s="110">
        <v>42</v>
      </c>
    </row>
    <row r="6121" spans="1:5">
      <c r="A6121" s="58">
        <v>422201</v>
      </c>
      <c r="B6121" s="58" t="str">
        <f t="shared" si="191"/>
        <v>AG422201</v>
      </c>
      <c r="C6121" s="35" t="s">
        <v>21401</v>
      </c>
      <c r="D6121" s="35" t="str">
        <f t="shared" si="192"/>
        <v>422201 - Wastewater Director</v>
      </c>
      <c r="E6121" s="110">
        <v>42</v>
      </c>
    </row>
    <row r="6122" spans="1:5">
      <c r="A6122" s="58">
        <v>422211</v>
      </c>
      <c r="B6122" s="58" t="str">
        <f t="shared" si="191"/>
        <v>AG422211</v>
      </c>
      <c r="C6122" s="35" t="s">
        <v>21402</v>
      </c>
      <c r="D6122" s="35" t="str">
        <f t="shared" si="192"/>
        <v>422211 - Wastewater Engineering</v>
      </c>
      <c r="E6122" s="110">
        <v>42</v>
      </c>
    </row>
    <row r="6123" spans="1:5">
      <c r="A6123" s="58">
        <v>422220</v>
      </c>
      <c r="B6123" s="58" t="str">
        <f t="shared" si="191"/>
        <v>AG422220</v>
      </c>
      <c r="C6123" s="35" t="s">
        <v>21403</v>
      </c>
      <c r="D6123" s="35" t="str">
        <f t="shared" si="192"/>
        <v>422220 - Sewerage Purchasing</v>
      </c>
      <c r="E6123" s="110">
        <v>42</v>
      </c>
    </row>
    <row r="6124" spans="1:5">
      <c r="A6124" s="58">
        <v>422221</v>
      </c>
      <c r="B6124" s="58" t="str">
        <f t="shared" si="191"/>
        <v>AG422221</v>
      </c>
      <c r="C6124" s="35" t="s">
        <v>21404</v>
      </c>
      <c r="D6124" s="35" t="str">
        <f t="shared" si="192"/>
        <v>422221 - Wastewater Operations_422221</v>
      </c>
      <c r="E6124" s="110">
        <v>42</v>
      </c>
    </row>
    <row r="6125" spans="1:5">
      <c r="A6125" s="58">
        <v>422222</v>
      </c>
      <c r="B6125" s="58" t="str">
        <f t="shared" si="191"/>
        <v>AG422222</v>
      </c>
      <c r="C6125" s="35" t="s">
        <v>21405</v>
      </c>
      <c r="D6125" s="35" t="str">
        <f t="shared" si="192"/>
        <v>422222 - Process Control_422222</v>
      </c>
      <c r="E6125" s="110">
        <v>42</v>
      </c>
    </row>
    <row r="6126" spans="1:5">
      <c r="A6126" s="58">
        <v>422223</v>
      </c>
      <c r="B6126" s="58" t="str">
        <f t="shared" si="191"/>
        <v>AG422223</v>
      </c>
      <c r="C6126" s="35" t="s">
        <v>21406</v>
      </c>
      <c r="D6126" s="35" t="str">
        <f t="shared" si="192"/>
        <v>422223 - Primary_422223</v>
      </c>
      <c r="E6126" s="110">
        <v>42</v>
      </c>
    </row>
    <row r="6127" spans="1:5">
      <c r="A6127" s="58">
        <v>422224</v>
      </c>
      <c r="B6127" s="58" t="str">
        <f t="shared" si="191"/>
        <v>AG422224</v>
      </c>
      <c r="C6127" s="35" t="s">
        <v>21407</v>
      </c>
      <c r="D6127" s="35" t="str">
        <f t="shared" si="192"/>
        <v>422224 - Secondary_422224</v>
      </c>
      <c r="E6127" s="110">
        <v>42</v>
      </c>
    </row>
    <row r="6128" spans="1:5">
      <c r="A6128" s="58">
        <v>422225</v>
      </c>
      <c r="B6128" s="58" t="str">
        <f t="shared" si="191"/>
        <v>AG422225</v>
      </c>
      <c r="C6128" s="35" t="s">
        <v>21408</v>
      </c>
      <c r="D6128" s="35" t="str">
        <f t="shared" si="192"/>
        <v>422225 - Dewatering</v>
      </c>
      <c r="E6128" s="110">
        <v>42</v>
      </c>
    </row>
    <row r="6129" spans="1:5">
      <c r="A6129" s="58">
        <v>422226</v>
      </c>
      <c r="B6129" s="58" t="str">
        <f t="shared" si="191"/>
        <v>AG422226</v>
      </c>
      <c r="C6129" s="35" t="s">
        <v>21409</v>
      </c>
      <c r="D6129" s="35" t="str">
        <f t="shared" si="192"/>
        <v>422226 - Incineration</v>
      </c>
      <c r="E6129" s="110">
        <v>42</v>
      </c>
    </row>
    <row r="6130" spans="1:5">
      <c r="A6130" s="58">
        <v>422230</v>
      </c>
      <c r="B6130" s="58" t="str">
        <f t="shared" si="191"/>
        <v>AG422230</v>
      </c>
      <c r="C6130" s="35" t="s">
        <v>21410</v>
      </c>
      <c r="D6130" s="35" t="str">
        <f t="shared" si="192"/>
        <v>422230 - Materials Management</v>
      </c>
      <c r="E6130" s="110">
        <v>42</v>
      </c>
    </row>
    <row r="6131" spans="1:5">
      <c r="A6131" s="58">
        <v>422231</v>
      </c>
      <c r="B6131" s="58" t="str">
        <f t="shared" si="191"/>
        <v>AG422231</v>
      </c>
      <c r="C6131" s="35" t="s">
        <v>21411</v>
      </c>
      <c r="D6131" s="35" t="str">
        <f t="shared" si="192"/>
        <v>422231 - Industrial Waste Control_422231</v>
      </c>
      <c r="E6131" s="110">
        <v>42</v>
      </c>
    </row>
    <row r="6132" spans="1:5">
      <c r="A6132" s="58">
        <v>422235</v>
      </c>
      <c r="B6132" s="58" t="str">
        <f t="shared" si="191"/>
        <v>AG422235</v>
      </c>
      <c r="C6132" s="35" t="s">
        <v>21412</v>
      </c>
      <c r="D6132" s="35" t="str">
        <f t="shared" si="192"/>
        <v>422235 - Wastewater Plant Stores</v>
      </c>
      <c r="E6132" s="110">
        <v>42</v>
      </c>
    </row>
    <row r="6133" spans="1:5">
      <c r="A6133" s="58">
        <v>422240</v>
      </c>
      <c r="B6133" s="58" t="str">
        <f t="shared" si="191"/>
        <v>AG422240</v>
      </c>
      <c r="C6133" s="35" t="s">
        <v>21413</v>
      </c>
      <c r="D6133" s="35" t="str">
        <f t="shared" si="192"/>
        <v>422240 - Sewerage Secondary Stores</v>
      </c>
      <c r="E6133" s="110">
        <v>42</v>
      </c>
    </row>
    <row r="6134" spans="1:5">
      <c r="A6134" s="58">
        <v>422250</v>
      </c>
      <c r="B6134" s="58" t="str">
        <f t="shared" si="191"/>
        <v>AG422250</v>
      </c>
      <c r="C6134" s="35" t="s">
        <v>9360</v>
      </c>
      <c r="D6134" s="35" t="str">
        <f t="shared" si="192"/>
        <v>422250 - Operations Support</v>
      </c>
      <c r="E6134" s="110">
        <v>42</v>
      </c>
    </row>
    <row r="6135" spans="1:5">
      <c r="A6135" s="58">
        <v>422255</v>
      </c>
      <c r="B6135" s="58" t="str">
        <f t="shared" si="191"/>
        <v>AG422255</v>
      </c>
      <c r="C6135" s="35" t="s">
        <v>21414</v>
      </c>
      <c r="D6135" s="35" t="str">
        <f t="shared" si="192"/>
        <v>422255 - Inventory Audit</v>
      </c>
      <c r="E6135" s="110">
        <v>42</v>
      </c>
    </row>
    <row r="6136" spans="1:5">
      <c r="A6136" s="58">
        <v>422260</v>
      </c>
      <c r="B6136" s="58" t="str">
        <f t="shared" si="191"/>
        <v>AG422260</v>
      </c>
      <c r="C6136" s="35" t="s">
        <v>21415</v>
      </c>
      <c r="D6136" s="35" t="str">
        <f t="shared" si="192"/>
        <v>422260 - Automotive Stores</v>
      </c>
      <c r="E6136" s="110">
        <v>42</v>
      </c>
    </row>
    <row r="6137" spans="1:5">
      <c r="A6137" s="58">
        <v>422270</v>
      </c>
      <c r="B6137" s="58" t="str">
        <f t="shared" si="191"/>
        <v>AG422270</v>
      </c>
      <c r="C6137" s="35" t="s">
        <v>21416</v>
      </c>
      <c r="D6137" s="35" t="str">
        <f t="shared" si="192"/>
        <v>422270 - CSO</v>
      </c>
      <c r="E6137" s="110">
        <v>42</v>
      </c>
    </row>
    <row r="6138" spans="1:5">
      <c r="A6138" s="58">
        <v>422271</v>
      </c>
      <c r="B6138" s="58" t="str">
        <f t="shared" si="191"/>
        <v>AG422271</v>
      </c>
      <c r="C6138" s="35" t="s">
        <v>21417</v>
      </c>
      <c r="D6138" s="35" t="str">
        <f t="shared" si="192"/>
        <v>422271 - Puritan/Fenkell CSO</v>
      </c>
      <c r="E6138" s="110">
        <v>42</v>
      </c>
    </row>
    <row r="6139" spans="1:5">
      <c r="A6139" s="58">
        <v>422272</v>
      </c>
      <c r="B6139" s="58" t="str">
        <f t="shared" si="191"/>
        <v>AG422272</v>
      </c>
      <c r="C6139" s="35" t="s">
        <v>21418</v>
      </c>
      <c r="D6139" s="35" t="str">
        <f t="shared" si="192"/>
        <v>422272 - 7 Mile CSO_422272</v>
      </c>
      <c r="E6139" s="110">
        <v>42</v>
      </c>
    </row>
    <row r="6140" spans="1:5">
      <c r="A6140" s="58">
        <v>422273</v>
      </c>
      <c r="B6140" s="58" t="str">
        <f t="shared" si="191"/>
        <v>AG422273</v>
      </c>
      <c r="C6140" s="35" t="s">
        <v>21419</v>
      </c>
      <c r="D6140" s="35" t="str">
        <f t="shared" si="192"/>
        <v>422273 - Hubble/Southfield CSO</v>
      </c>
      <c r="E6140" s="110">
        <v>42</v>
      </c>
    </row>
    <row r="6141" spans="1:5">
      <c r="A6141" s="58">
        <v>422274</v>
      </c>
      <c r="B6141" s="58" t="str">
        <f t="shared" si="191"/>
        <v>AG422274</v>
      </c>
      <c r="C6141" s="35" t="s">
        <v>21420</v>
      </c>
      <c r="D6141" s="35" t="str">
        <f t="shared" si="192"/>
        <v>422274 - Leib CSO</v>
      </c>
      <c r="E6141" s="110">
        <v>42</v>
      </c>
    </row>
    <row r="6142" spans="1:5">
      <c r="A6142" s="58">
        <v>422275</v>
      </c>
      <c r="B6142" s="58" t="str">
        <f t="shared" si="191"/>
        <v>AG422275</v>
      </c>
      <c r="C6142" s="35" t="s">
        <v>21421</v>
      </c>
      <c r="D6142" s="35" t="str">
        <f t="shared" si="192"/>
        <v>422275 - St Aubin CSO</v>
      </c>
      <c r="E6142" s="110">
        <v>42</v>
      </c>
    </row>
    <row r="6143" spans="1:5">
      <c r="A6143" s="58">
        <v>422276</v>
      </c>
      <c r="B6143" s="58" t="str">
        <f t="shared" si="191"/>
        <v>AG422276</v>
      </c>
      <c r="C6143" s="35" t="s">
        <v>21422</v>
      </c>
      <c r="D6143" s="35" t="str">
        <f t="shared" si="192"/>
        <v>422276 - Connor Creek CSO</v>
      </c>
      <c r="E6143" s="110">
        <v>42</v>
      </c>
    </row>
    <row r="6144" spans="1:5">
      <c r="A6144" s="58">
        <v>422277</v>
      </c>
      <c r="B6144" s="58" t="str">
        <f t="shared" si="191"/>
        <v>AG422277</v>
      </c>
      <c r="C6144" s="35" t="s">
        <v>21423</v>
      </c>
      <c r="D6144" s="35" t="str">
        <f t="shared" si="192"/>
        <v>422277 - Baby Creek CSO_422277</v>
      </c>
      <c r="E6144" s="110">
        <v>42</v>
      </c>
    </row>
    <row r="6145" spans="1:5">
      <c r="A6145" s="58">
        <v>422278</v>
      </c>
      <c r="B6145" s="58" t="str">
        <f t="shared" si="191"/>
        <v>AG422278</v>
      </c>
      <c r="C6145" s="35" t="s">
        <v>21424</v>
      </c>
      <c r="D6145" s="35" t="str">
        <f t="shared" si="192"/>
        <v>422278 - Oakwood CSO</v>
      </c>
      <c r="E6145" s="110">
        <v>42</v>
      </c>
    </row>
    <row r="6146" spans="1:5">
      <c r="A6146" s="58">
        <v>422279</v>
      </c>
      <c r="B6146" s="58" t="str">
        <f t="shared" si="191"/>
        <v>AG422279</v>
      </c>
      <c r="C6146" s="35" t="s">
        <v>21425</v>
      </c>
      <c r="D6146" s="35" t="str">
        <f t="shared" si="192"/>
        <v>422279 - Belle Isle CSO</v>
      </c>
      <c r="E6146" s="110">
        <v>42</v>
      </c>
    </row>
    <row r="6147" spans="1:5">
      <c r="A6147" s="58">
        <v>422301</v>
      </c>
      <c r="B6147" s="58" t="str">
        <f t="shared" si="191"/>
        <v>AG422301</v>
      </c>
      <c r="C6147" s="35" t="s">
        <v>21426</v>
      </c>
      <c r="D6147" s="35" t="str">
        <f t="shared" si="192"/>
        <v>422301 - Systems Operations Control_422301</v>
      </c>
      <c r="E6147" s="110">
        <v>42</v>
      </c>
    </row>
    <row r="6148" spans="1:5">
      <c r="A6148" s="58">
        <v>422342</v>
      </c>
      <c r="B6148" s="58" t="str">
        <f t="shared" si="191"/>
        <v>AG422342</v>
      </c>
      <c r="C6148" s="35" t="s">
        <v>21427</v>
      </c>
      <c r="D6148" s="35" t="str">
        <f t="shared" si="192"/>
        <v>422342 - Belle Isle PS</v>
      </c>
      <c r="E6148" s="110">
        <v>42</v>
      </c>
    </row>
    <row r="6149" spans="1:5">
      <c r="A6149" s="58">
        <v>422343</v>
      </c>
      <c r="B6149" s="58" t="str">
        <f t="shared" ref="B6149:B6212" si="193">"AG"&amp;A6149</f>
        <v>AG422343</v>
      </c>
      <c r="C6149" s="35" t="s">
        <v>21428</v>
      </c>
      <c r="D6149" s="35" t="str">
        <f t="shared" ref="D6149:D6212" si="194">A6149&amp;" - "&amp;C6149</f>
        <v>422343 - Blue Hill PS</v>
      </c>
      <c r="E6149" s="110">
        <v>42</v>
      </c>
    </row>
    <row r="6150" spans="1:5">
      <c r="A6150" s="58">
        <v>422344</v>
      </c>
      <c r="B6150" s="58" t="str">
        <f t="shared" si="193"/>
        <v>AG422344</v>
      </c>
      <c r="C6150" s="35" t="s">
        <v>21429</v>
      </c>
      <c r="D6150" s="35" t="str">
        <f t="shared" si="194"/>
        <v>422344 - Brennan Pools PS</v>
      </c>
      <c r="E6150" s="110">
        <v>42</v>
      </c>
    </row>
    <row r="6151" spans="1:5">
      <c r="A6151" s="58">
        <v>422345</v>
      </c>
      <c r="B6151" s="58" t="str">
        <f t="shared" si="193"/>
        <v>AG422345</v>
      </c>
      <c r="C6151" s="35" t="s">
        <v>21430</v>
      </c>
      <c r="D6151" s="35" t="str">
        <f t="shared" si="194"/>
        <v>422345 - Conner PS</v>
      </c>
      <c r="E6151" s="110">
        <v>42</v>
      </c>
    </row>
    <row r="6152" spans="1:5">
      <c r="A6152" s="58">
        <v>422346</v>
      </c>
      <c r="B6152" s="58" t="str">
        <f t="shared" si="193"/>
        <v>AG422346</v>
      </c>
      <c r="C6152" s="35" t="s">
        <v>21431</v>
      </c>
      <c r="D6152" s="35" t="str">
        <f t="shared" si="194"/>
        <v>422346 - Fairview PS</v>
      </c>
      <c r="E6152" s="110">
        <v>42</v>
      </c>
    </row>
    <row r="6153" spans="1:5">
      <c r="A6153" s="58">
        <v>422347</v>
      </c>
      <c r="B6153" s="58" t="str">
        <f t="shared" si="193"/>
        <v>AG422347</v>
      </c>
      <c r="C6153" s="35" t="s">
        <v>21432</v>
      </c>
      <c r="D6153" s="35" t="str">
        <f t="shared" si="194"/>
        <v>422347 - Fisher PS</v>
      </c>
      <c r="E6153" s="110">
        <v>42</v>
      </c>
    </row>
    <row r="6154" spans="1:5">
      <c r="A6154" s="58">
        <v>422348</v>
      </c>
      <c r="B6154" s="58" t="str">
        <f t="shared" si="193"/>
        <v>AG422348</v>
      </c>
      <c r="C6154" s="35" t="s">
        <v>21433</v>
      </c>
      <c r="D6154" s="35" t="str">
        <f t="shared" si="194"/>
        <v>422348 - Fox Creek PS_422348</v>
      </c>
      <c r="E6154" s="110">
        <v>42</v>
      </c>
    </row>
    <row r="6155" spans="1:5">
      <c r="A6155" s="58">
        <v>422349</v>
      </c>
      <c r="B6155" s="58" t="str">
        <f t="shared" si="193"/>
        <v>AG422349</v>
      </c>
      <c r="C6155" s="35" t="s">
        <v>21434</v>
      </c>
      <c r="D6155" s="35" t="str">
        <f t="shared" si="194"/>
        <v>422349 - Freud PS_422349</v>
      </c>
      <c r="E6155" s="110">
        <v>42</v>
      </c>
    </row>
    <row r="6156" spans="1:5">
      <c r="A6156" s="58">
        <v>422350</v>
      </c>
      <c r="B6156" s="58" t="str">
        <f t="shared" si="193"/>
        <v>AG422350</v>
      </c>
      <c r="C6156" s="35" t="s">
        <v>21435</v>
      </c>
      <c r="D6156" s="35" t="str">
        <f t="shared" si="194"/>
        <v>422350 - Northeast PS</v>
      </c>
      <c r="E6156" s="110">
        <v>42</v>
      </c>
    </row>
    <row r="6157" spans="1:5">
      <c r="A6157" s="58">
        <v>422351</v>
      </c>
      <c r="B6157" s="58" t="str">
        <f t="shared" si="193"/>
        <v>AG422351</v>
      </c>
      <c r="C6157" s="35" t="s">
        <v>21436</v>
      </c>
      <c r="D6157" s="35" t="str">
        <f t="shared" si="194"/>
        <v>422351 - Oakwood PS</v>
      </c>
      <c r="E6157" s="110">
        <v>42</v>
      </c>
    </row>
    <row r="6158" spans="1:5">
      <c r="A6158" s="58">
        <v>422352</v>
      </c>
      <c r="B6158" s="58" t="str">
        <f t="shared" si="193"/>
        <v>AG422352</v>
      </c>
      <c r="C6158" s="35" t="s">
        <v>21437</v>
      </c>
      <c r="D6158" s="35" t="str">
        <f t="shared" si="194"/>
        <v>422352 - Woodmere PS</v>
      </c>
      <c r="E6158" s="110">
        <v>42</v>
      </c>
    </row>
    <row r="6159" spans="1:5">
      <c r="A6159" s="58">
        <v>422401</v>
      </c>
      <c r="B6159" s="58" t="str">
        <f t="shared" si="193"/>
        <v>AG422401</v>
      </c>
      <c r="C6159" s="35" t="s">
        <v>4146</v>
      </c>
      <c r="D6159" s="35" t="str">
        <f t="shared" si="194"/>
        <v>422401 - Field Services Director</v>
      </c>
      <c r="E6159" s="110">
        <v>42</v>
      </c>
    </row>
    <row r="6160" spans="1:5">
      <c r="A6160" s="58">
        <v>422411</v>
      </c>
      <c r="B6160" s="58" t="str">
        <f t="shared" si="193"/>
        <v>AG422411</v>
      </c>
      <c r="C6160" s="35" t="s">
        <v>21208</v>
      </c>
      <c r="D6160" s="35" t="str">
        <f t="shared" si="194"/>
        <v>422411 - Field Engineering</v>
      </c>
      <c r="E6160" s="110">
        <v>42</v>
      </c>
    </row>
    <row r="6161" spans="1:5">
      <c r="A6161" s="58">
        <v>422421</v>
      </c>
      <c r="B6161" s="58" t="str">
        <f t="shared" si="193"/>
        <v>AG422421</v>
      </c>
      <c r="C6161" s="35" t="s">
        <v>21209</v>
      </c>
      <c r="D6161" s="35" t="str">
        <f t="shared" si="194"/>
        <v>422421 - Facility Operations</v>
      </c>
      <c r="E6161" s="110">
        <v>42</v>
      </c>
    </row>
    <row r="6162" spans="1:5">
      <c r="A6162" s="58">
        <v>422422</v>
      </c>
      <c r="B6162" s="58" t="str">
        <f t="shared" si="193"/>
        <v>AG422422</v>
      </c>
      <c r="C6162" s="35" t="s">
        <v>21438</v>
      </c>
      <c r="D6162" s="35" t="str">
        <f t="shared" si="194"/>
        <v>422422 - Fleet Operations_422422</v>
      </c>
      <c r="E6162" s="110">
        <v>42</v>
      </c>
    </row>
    <row r="6163" spans="1:5">
      <c r="A6163" s="58">
        <v>422431</v>
      </c>
      <c r="B6163" s="58" t="str">
        <f t="shared" si="193"/>
        <v>AG422431</v>
      </c>
      <c r="C6163" s="35" t="s">
        <v>21211</v>
      </c>
      <c r="D6163" s="35" t="str">
        <f t="shared" si="194"/>
        <v>422431 - Field Service Operations</v>
      </c>
      <c r="E6163" s="110">
        <v>42</v>
      </c>
    </row>
    <row r="6164" spans="1:5">
      <c r="A6164" s="58">
        <v>422432</v>
      </c>
      <c r="B6164" s="58" t="str">
        <f t="shared" si="193"/>
        <v>AG422432</v>
      </c>
      <c r="C6164" s="35" t="s">
        <v>21439</v>
      </c>
      <c r="D6164" s="35" t="str">
        <f t="shared" si="194"/>
        <v>422432 - North Yard</v>
      </c>
      <c r="E6164" s="110">
        <v>42</v>
      </c>
    </row>
    <row r="6165" spans="1:5">
      <c r="A6165" s="58">
        <v>422434</v>
      </c>
      <c r="B6165" s="58" t="str">
        <f t="shared" si="193"/>
        <v>AG422434</v>
      </c>
      <c r="C6165" s="35" t="s">
        <v>21213</v>
      </c>
      <c r="D6165" s="35" t="str">
        <f t="shared" si="194"/>
        <v>422434 - West Yard</v>
      </c>
      <c r="E6165" s="110">
        <v>42</v>
      </c>
    </row>
    <row r="6166" spans="1:5">
      <c r="A6166" s="58">
        <v>422435</v>
      </c>
      <c r="B6166" s="58" t="str">
        <f t="shared" si="193"/>
        <v>AG422435</v>
      </c>
      <c r="C6166" s="35" t="s">
        <v>21214</v>
      </c>
      <c r="D6166" s="35" t="str">
        <f t="shared" si="194"/>
        <v>422435 - East Yard</v>
      </c>
      <c r="E6166" s="110">
        <v>42</v>
      </c>
    </row>
    <row r="6167" spans="1:5">
      <c r="A6167" s="58">
        <v>423001</v>
      </c>
      <c r="B6167" s="58" t="str">
        <f t="shared" si="193"/>
        <v>AG423001</v>
      </c>
      <c r="C6167" s="35" t="s">
        <v>21215</v>
      </c>
      <c r="D6167" s="35" t="str">
        <f t="shared" si="194"/>
        <v>423001 - Chief Admin &amp; Compliance Officer</v>
      </c>
      <c r="E6167" s="110">
        <v>42</v>
      </c>
    </row>
    <row r="6168" spans="1:5">
      <c r="A6168" s="58">
        <v>423010</v>
      </c>
      <c r="B6168" s="58" t="str">
        <f t="shared" si="193"/>
        <v>AG423010</v>
      </c>
      <c r="C6168" s="35" t="s">
        <v>21440</v>
      </c>
      <c r="D6168" s="35" t="str">
        <f t="shared" si="194"/>
        <v>423010 - Office of Assistant Director of Engineering Services</v>
      </c>
      <c r="E6168" s="110">
        <v>42</v>
      </c>
    </row>
    <row r="6169" spans="1:5">
      <c r="A6169" s="58">
        <v>423020</v>
      </c>
      <c r="B6169" s="58" t="str">
        <f t="shared" si="193"/>
        <v>AG423020</v>
      </c>
      <c r="C6169" s="35" t="s">
        <v>21441</v>
      </c>
      <c r="D6169" s="35" t="str">
        <f t="shared" si="194"/>
        <v>423020 - Sewerage Engineering Administrative Services</v>
      </c>
      <c r="E6169" s="110">
        <v>42</v>
      </c>
    </row>
    <row r="6170" spans="1:5">
      <c r="A6170" s="58">
        <v>423030</v>
      </c>
      <c r="B6170" s="58" t="str">
        <f t="shared" si="193"/>
        <v>AG423030</v>
      </c>
      <c r="C6170" s="35" t="s">
        <v>21442</v>
      </c>
      <c r="D6170" s="35" t="str">
        <f t="shared" si="194"/>
        <v>423030 - Sewerage Field Engineering Group</v>
      </c>
      <c r="E6170" s="110">
        <v>42</v>
      </c>
    </row>
    <row r="6171" spans="1:5">
      <c r="A6171" s="58">
        <v>423040</v>
      </c>
      <c r="B6171" s="58" t="str">
        <f t="shared" si="193"/>
        <v>AG423040</v>
      </c>
      <c r="C6171" s="35" t="s">
        <v>21443</v>
      </c>
      <c r="D6171" s="35" t="str">
        <f t="shared" si="194"/>
        <v>423040 - Sewerage Wastewater Design</v>
      </c>
      <c r="E6171" s="110">
        <v>42</v>
      </c>
    </row>
    <row r="6172" spans="1:5">
      <c r="A6172" s="58">
        <v>423050</v>
      </c>
      <c r="B6172" s="58" t="str">
        <f t="shared" si="193"/>
        <v>AG423050</v>
      </c>
      <c r="C6172" s="35" t="s">
        <v>21444</v>
      </c>
      <c r="D6172" s="35" t="str">
        <f t="shared" si="194"/>
        <v>423050 - Sewerage System</v>
      </c>
      <c r="E6172" s="110">
        <v>42</v>
      </c>
    </row>
    <row r="6173" spans="1:5">
      <c r="A6173" s="58">
        <v>423101</v>
      </c>
      <c r="B6173" s="58" t="str">
        <f t="shared" si="193"/>
        <v>AG423101</v>
      </c>
      <c r="C6173" s="35" t="s">
        <v>21445</v>
      </c>
      <c r="D6173" s="35" t="str">
        <f t="shared" si="194"/>
        <v>423101 - General Counsel_423101</v>
      </c>
      <c r="E6173" s="110">
        <v>42</v>
      </c>
    </row>
    <row r="6174" spans="1:5">
      <c r="A6174" s="58">
        <v>423201</v>
      </c>
      <c r="B6174" s="58" t="str">
        <f t="shared" si="193"/>
        <v>AG423201</v>
      </c>
      <c r="C6174" s="35" t="s">
        <v>21446</v>
      </c>
      <c r="D6174" s="35" t="str">
        <f t="shared" si="194"/>
        <v>423201 - Organizational Development_423201</v>
      </c>
      <c r="E6174" s="110">
        <v>42</v>
      </c>
    </row>
    <row r="6175" spans="1:5">
      <c r="A6175" s="58">
        <v>423301</v>
      </c>
      <c r="B6175" s="58" t="str">
        <f t="shared" si="193"/>
        <v>AG423301</v>
      </c>
      <c r="C6175" s="35" t="s">
        <v>21224</v>
      </c>
      <c r="D6175" s="35" t="str">
        <f t="shared" si="194"/>
        <v>423301 - Information Technology</v>
      </c>
      <c r="E6175" s="110">
        <v>42</v>
      </c>
    </row>
    <row r="6176" spans="1:5">
      <c r="A6176" s="58">
        <v>423311</v>
      </c>
      <c r="B6176" s="58" t="str">
        <f t="shared" si="193"/>
        <v>AG423311</v>
      </c>
      <c r="C6176" s="35" t="s">
        <v>21225</v>
      </c>
      <c r="D6176" s="35" t="str">
        <f t="shared" si="194"/>
        <v>423311 - IT Administration</v>
      </c>
      <c r="E6176" s="110">
        <v>42</v>
      </c>
    </row>
    <row r="6177" spans="1:5">
      <c r="A6177" s="58">
        <v>423321</v>
      </c>
      <c r="B6177" s="58" t="str">
        <f t="shared" si="193"/>
        <v>AG423321</v>
      </c>
      <c r="C6177" s="35" t="s">
        <v>21447</v>
      </c>
      <c r="D6177" s="35" t="str">
        <f t="shared" si="194"/>
        <v>423321 - IT Service Desk_423321</v>
      </c>
      <c r="E6177" s="110">
        <v>42</v>
      </c>
    </row>
    <row r="6178" spans="1:5">
      <c r="A6178" s="58">
        <v>423331</v>
      </c>
      <c r="B6178" s="58" t="str">
        <f t="shared" si="193"/>
        <v>AG423331</v>
      </c>
      <c r="C6178" s="35" t="s">
        <v>21448</v>
      </c>
      <c r="D6178" s="35" t="str">
        <f t="shared" si="194"/>
        <v>423331 - IT Infrastucture</v>
      </c>
      <c r="E6178" s="110">
        <v>42</v>
      </c>
    </row>
    <row r="6179" spans="1:5">
      <c r="A6179" s="58">
        <v>423341</v>
      </c>
      <c r="B6179" s="58" t="str">
        <f t="shared" si="193"/>
        <v>AG423341</v>
      </c>
      <c r="C6179" s="35" t="s">
        <v>21228</v>
      </c>
      <c r="D6179" s="35" t="str">
        <f t="shared" si="194"/>
        <v>423341 - IT Enterprise Applications</v>
      </c>
      <c r="E6179" s="110">
        <v>42</v>
      </c>
    </row>
    <row r="6180" spans="1:5">
      <c r="A6180" s="58">
        <v>423351</v>
      </c>
      <c r="B6180" s="58" t="str">
        <f t="shared" si="193"/>
        <v>AG423351</v>
      </c>
      <c r="C6180" s="35" t="s">
        <v>21449</v>
      </c>
      <c r="D6180" s="35" t="str">
        <f t="shared" si="194"/>
        <v>423351 - IT Business Applications_423351</v>
      </c>
      <c r="E6180" s="110">
        <v>42</v>
      </c>
    </row>
    <row r="6181" spans="1:5">
      <c r="A6181" s="58">
        <v>424001</v>
      </c>
      <c r="B6181" s="58" t="str">
        <f t="shared" si="193"/>
        <v>AG424001</v>
      </c>
      <c r="C6181" s="35" t="s">
        <v>2925</v>
      </c>
      <c r="D6181" s="35" t="str">
        <f t="shared" si="194"/>
        <v>424001 - Chief Financial Officer</v>
      </c>
      <c r="E6181" s="110">
        <v>42</v>
      </c>
    </row>
    <row r="6182" spans="1:5">
      <c r="A6182" s="58">
        <v>424010</v>
      </c>
      <c r="B6182" s="58" t="str">
        <f t="shared" si="193"/>
        <v>AG424010</v>
      </c>
      <c r="C6182" s="35" t="s">
        <v>21450</v>
      </c>
      <c r="D6182" s="35" t="str">
        <f t="shared" si="194"/>
        <v>424010 - Sewerage Office of Assistant Director Asset Maintenance</v>
      </c>
      <c r="E6182" s="110">
        <v>42</v>
      </c>
    </row>
    <row r="6183" spans="1:5">
      <c r="A6183" s="58">
        <v>424020</v>
      </c>
      <c r="B6183" s="58" t="str">
        <f t="shared" si="193"/>
        <v>AG424020</v>
      </c>
      <c r="C6183" s="35" t="s">
        <v>21451</v>
      </c>
      <c r="D6183" s="35" t="str">
        <f t="shared" si="194"/>
        <v>424020 - Materials Management Administration</v>
      </c>
      <c r="E6183" s="110">
        <v>42</v>
      </c>
    </row>
    <row r="6184" spans="1:5">
      <c r="A6184" s="58">
        <v>424040</v>
      </c>
      <c r="B6184" s="58" t="str">
        <f t="shared" si="193"/>
        <v>AG424040</v>
      </c>
      <c r="C6184" s="35" t="s">
        <v>21452</v>
      </c>
      <c r="D6184" s="35" t="str">
        <f t="shared" si="194"/>
        <v>424040 - Wastewater Treatment Plant Stores</v>
      </c>
      <c r="E6184" s="110">
        <v>42</v>
      </c>
    </row>
    <row r="6185" spans="1:5">
      <c r="A6185" s="58">
        <v>424060</v>
      </c>
      <c r="B6185" s="58" t="str">
        <f t="shared" si="193"/>
        <v>AG424060</v>
      </c>
      <c r="C6185" s="35" t="s">
        <v>21453</v>
      </c>
      <c r="D6185" s="35" t="str">
        <f t="shared" si="194"/>
        <v>424060 - Inventory Control</v>
      </c>
      <c r="E6185" s="110">
        <v>42</v>
      </c>
    </row>
    <row r="6186" spans="1:5">
      <c r="A6186" s="58">
        <v>424110</v>
      </c>
      <c r="B6186" s="58" t="str">
        <f t="shared" si="193"/>
        <v>AG424110</v>
      </c>
      <c r="C6186" s="35" t="s">
        <v>21454</v>
      </c>
      <c r="D6186" s="35" t="str">
        <f t="shared" si="194"/>
        <v>424110 - Meter Instrumentation Shop</v>
      </c>
      <c r="E6186" s="110">
        <v>42</v>
      </c>
    </row>
    <row r="6187" spans="1:5">
      <c r="A6187" s="58">
        <v>424111</v>
      </c>
      <c r="B6187" s="58" t="str">
        <f t="shared" si="193"/>
        <v>AG424111</v>
      </c>
      <c r="C6187" s="35" t="s">
        <v>21455</v>
      </c>
      <c r="D6187" s="35" t="str">
        <f t="shared" si="194"/>
        <v>424111 - Finance_424111</v>
      </c>
      <c r="E6187" s="110">
        <v>42</v>
      </c>
    </row>
    <row r="6188" spans="1:5">
      <c r="A6188" s="58">
        <v>424120</v>
      </c>
      <c r="B6188" s="58" t="str">
        <f t="shared" si="193"/>
        <v>AG424120</v>
      </c>
      <c r="C6188" s="35" t="s">
        <v>21456</v>
      </c>
      <c r="D6188" s="35" t="str">
        <f t="shared" si="194"/>
        <v>424120 - Sewerage Mechanical Operations Administration</v>
      </c>
      <c r="E6188" s="110">
        <v>42</v>
      </c>
    </row>
    <row r="6189" spans="1:5">
      <c r="A6189" s="58">
        <v>424121</v>
      </c>
      <c r="B6189" s="58" t="str">
        <f t="shared" si="193"/>
        <v>AG424121</v>
      </c>
      <c r="C6189" s="35" t="s">
        <v>21457</v>
      </c>
      <c r="D6189" s="35" t="str">
        <f t="shared" si="194"/>
        <v>424121 - Procurement_424121</v>
      </c>
      <c r="E6189" s="110">
        <v>42</v>
      </c>
    </row>
    <row r="6190" spans="1:5">
      <c r="A6190" s="58">
        <v>424130</v>
      </c>
      <c r="B6190" s="58" t="str">
        <f t="shared" si="193"/>
        <v>AG424130</v>
      </c>
      <c r="C6190" s="35" t="s">
        <v>21458</v>
      </c>
      <c r="D6190" s="35" t="str">
        <f t="shared" si="194"/>
        <v>424130 - Sewerage Ground Maintenance</v>
      </c>
      <c r="E6190" s="110">
        <v>42</v>
      </c>
    </row>
    <row r="6191" spans="1:5">
      <c r="A6191" s="58">
        <v>424131</v>
      </c>
      <c r="B6191" s="58" t="str">
        <f t="shared" si="193"/>
        <v>AG424131</v>
      </c>
      <c r="C6191" s="35" t="s">
        <v>17970</v>
      </c>
      <c r="D6191" s="35" t="str">
        <f t="shared" si="194"/>
        <v>424131 - Treasury</v>
      </c>
      <c r="E6191" s="110">
        <v>42</v>
      </c>
    </row>
    <row r="6192" spans="1:5">
      <c r="A6192" s="58">
        <v>424140</v>
      </c>
      <c r="B6192" s="58" t="str">
        <f t="shared" si="193"/>
        <v>AG424140</v>
      </c>
      <c r="C6192" s="35" t="s">
        <v>21459</v>
      </c>
      <c r="D6192" s="35" t="str">
        <f t="shared" si="194"/>
        <v>424140 - Sewerage Field Operations</v>
      </c>
      <c r="E6192" s="110">
        <v>42</v>
      </c>
    </row>
    <row r="6193" spans="1:5">
      <c r="A6193" s="58">
        <v>424141</v>
      </c>
      <c r="B6193" s="58" t="str">
        <f t="shared" si="193"/>
        <v>AG424141</v>
      </c>
      <c r="C6193" s="35" t="s">
        <v>21460</v>
      </c>
      <c r="D6193" s="35" t="str">
        <f t="shared" si="194"/>
        <v>424141 - Public Finance_424141</v>
      </c>
      <c r="E6193" s="110">
        <v>42</v>
      </c>
    </row>
    <row r="6194" spans="1:5">
      <c r="A6194" s="58">
        <v>424150</v>
      </c>
      <c r="B6194" s="58" t="str">
        <f t="shared" si="193"/>
        <v>AG424150</v>
      </c>
      <c r="C6194" s="35" t="s">
        <v>21461</v>
      </c>
      <c r="D6194" s="35" t="str">
        <f t="shared" si="194"/>
        <v>424150 - Sewerage Mechanical Maintenance</v>
      </c>
      <c r="E6194" s="110">
        <v>42</v>
      </c>
    </row>
    <row r="6195" spans="1:5">
      <c r="A6195" s="58">
        <v>424160</v>
      </c>
      <c r="B6195" s="58" t="str">
        <f t="shared" si="193"/>
        <v>AG424160</v>
      </c>
      <c r="C6195" s="35" t="s">
        <v>21462</v>
      </c>
      <c r="D6195" s="35" t="str">
        <f t="shared" si="194"/>
        <v>424160 - Purchases-Automotive</v>
      </c>
      <c r="E6195" s="110">
        <v>42</v>
      </c>
    </row>
    <row r="6196" spans="1:5">
      <c r="A6196" s="58">
        <v>424180</v>
      </c>
      <c r="B6196" s="58" t="str">
        <f t="shared" si="193"/>
        <v>AG424180</v>
      </c>
      <c r="C6196" s="35" t="s">
        <v>21463</v>
      </c>
      <c r="D6196" s="35" t="str">
        <f t="shared" si="194"/>
        <v>424180 - Purchases_General</v>
      </c>
      <c r="E6196" s="110">
        <v>42</v>
      </c>
    </row>
    <row r="6197" spans="1:5">
      <c r="A6197" s="58">
        <v>424190</v>
      </c>
      <c r="B6197" s="58" t="str">
        <f t="shared" si="193"/>
        <v>AG424190</v>
      </c>
      <c r="C6197" s="35" t="s">
        <v>21464</v>
      </c>
      <c r="D6197" s="35" t="str">
        <f t="shared" si="194"/>
        <v>424190 - Sewerage Water Board Building</v>
      </c>
      <c r="E6197" s="110">
        <v>42</v>
      </c>
    </row>
    <row r="6198" spans="1:5">
      <c r="A6198" s="58">
        <v>424240</v>
      </c>
      <c r="B6198" s="58" t="str">
        <f t="shared" si="193"/>
        <v>AG424240</v>
      </c>
      <c r="C6198" s="35" t="s">
        <v>21465</v>
      </c>
      <c r="D6198" s="35" t="str">
        <f t="shared" si="194"/>
        <v>424240 - Sewerage Maintenance and Repair 2004</v>
      </c>
      <c r="E6198" s="110">
        <v>42</v>
      </c>
    </row>
    <row r="6199" spans="1:5">
      <c r="A6199" s="58">
        <v>424260</v>
      </c>
      <c r="B6199" s="58" t="str">
        <f t="shared" si="193"/>
        <v>AG424260</v>
      </c>
      <c r="C6199" s="35" t="s">
        <v>21213</v>
      </c>
      <c r="D6199" s="35" t="str">
        <f t="shared" si="194"/>
        <v>424260 - West Yard</v>
      </c>
      <c r="E6199" s="110">
        <v>42</v>
      </c>
    </row>
    <row r="6200" spans="1:5">
      <c r="A6200" s="58">
        <v>424315</v>
      </c>
      <c r="B6200" s="58" t="str">
        <f t="shared" si="193"/>
        <v>AG424315</v>
      </c>
      <c r="C6200" s="35" t="s">
        <v>21466</v>
      </c>
      <c r="D6200" s="35" t="str">
        <f t="shared" si="194"/>
        <v>424315 - Sewer Other Operations and Maintenance Expense</v>
      </c>
      <c r="E6200" s="110">
        <v>42</v>
      </c>
    </row>
    <row r="6201" spans="1:5">
      <c r="A6201" s="58">
        <v>424360</v>
      </c>
      <c r="B6201" s="58" t="str">
        <f t="shared" si="193"/>
        <v>AG424360</v>
      </c>
      <c r="C6201" s="35" t="s">
        <v>21467</v>
      </c>
      <c r="D6201" s="35" t="str">
        <f t="shared" si="194"/>
        <v>424360 - Sewerage Central Services Facility</v>
      </c>
      <c r="E6201" s="110">
        <v>42</v>
      </c>
    </row>
    <row r="6202" spans="1:5">
      <c r="A6202" s="58">
        <v>425010</v>
      </c>
      <c r="B6202" s="58" t="str">
        <f t="shared" si="193"/>
        <v>AG425010</v>
      </c>
      <c r="C6202" s="35" t="s">
        <v>21468</v>
      </c>
      <c r="D6202" s="35" t="str">
        <f t="shared" si="194"/>
        <v>425010 - Sewerage Office of Assistant Director of Wastewater Operations</v>
      </c>
      <c r="E6202" s="110">
        <v>42</v>
      </c>
    </row>
    <row r="6203" spans="1:5">
      <c r="A6203" s="58">
        <v>425020</v>
      </c>
      <c r="B6203" s="58" t="str">
        <f t="shared" si="193"/>
        <v>AG425020</v>
      </c>
      <c r="C6203" s="35" t="s">
        <v>21469</v>
      </c>
      <c r="D6203" s="35" t="str">
        <f t="shared" si="194"/>
        <v>425020 - Sewerage Plant Administration</v>
      </c>
      <c r="E6203" s="110">
        <v>42</v>
      </c>
    </row>
    <row r="6204" spans="1:5">
      <c r="A6204" s="58">
        <v>425030</v>
      </c>
      <c r="B6204" s="58" t="str">
        <f t="shared" si="193"/>
        <v>AG425030</v>
      </c>
      <c r="C6204" s="35" t="s">
        <v>21470</v>
      </c>
      <c r="D6204" s="35" t="str">
        <f t="shared" si="194"/>
        <v>425030 - Sewerage Analytical Laboratory</v>
      </c>
      <c r="E6204" s="110">
        <v>42</v>
      </c>
    </row>
    <row r="6205" spans="1:5">
      <c r="A6205" s="58">
        <v>425040</v>
      </c>
      <c r="B6205" s="58" t="str">
        <f t="shared" si="193"/>
        <v>AG425040</v>
      </c>
      <c r="C6205" s="35" t="s">
        <v>21471</v>
      </c>
      <c r="D6205" s="35" t="str">
        <f t="shared" si="194"/>
        <v>425040 - Control System Engineering</v>
      </c>
      <c r="E6205" s="110">
        <v>42</v>
      </c>
    </row>
    <row r="6206" spans="1:5">
      <c r="A6206" s="58">
        <v>425060</v>
      </c>
      <c r="B6206" s="58" t="str">
        <f t="shared" si="193"/>
        <v>AG425060</v>
      </c>
      <c r="C6206" s="35" t="s">
        <v>21472</v>
      </c>
      <c r="D6206" s="35" t="str">
        <f t="shared" si="194"/>
        <v>425060 - Sewerage Document Control</v>
      </c>
      <c r="E6206" s="110">
        <v>42</v>
      </c>
    </row>
    <row r="6207" spans="1:5">
      <c r="A6207" s="58">
        <v>425070</v>
      </c>
      <c r="B6207" s="58" t="str">
        <f t="shared" si="193"/>
        <v>AG425070</v>
      </c>
      <c r="C6207" s="35" t="s">
        <v>21473</v>
      </c>
      <c r="D6207" s="35" t="str">
        <f t="shared" si="194"/>
        <v>425070 - Sewerage Treatment Maintenance</v>
      </c>
      <c r="E6207" s="110">
        <v>42</v>
      </c>
    </row>
    <row r="6208" spans="1:5">
      <c r="A6208" s="58">
        <v>425075</v>
      </c>
      <c r="B6208" s="58" t="str">
        <f t="shared" si="193"/>
        <v>AG425075</v>
      </c>
      <c r="C6208" s="35" t="s">
        <v>21474</v>
      </c>
      <c r="D6208" s="35" t="str">
        <f t="shared" si="194"/>
        <v>425075 - WWTP-Maint</v>
      </c>
      <c r="E6208" s="110">
        <v>42</v>
      </c>
    </row>
    <row r="6209" spans="1:5">
      <c r="A6209" s="58">
        <v>425080</v>
      </c>
      <c r="B6209" s="58" t="str">
        <f t="shared" si="193"/>
        <v>AG425080</v>
      </c>
      <c r="C6209" s="35" t="s">
        <v>21475</v>
      </c>
      <c r="D6209" s="35" t="str">
        <f t="shared" si="194"/>
        <v>425080 - Sewerage Operations Laboratory</v>
      </c>
      <c r="E6209" s="110">
        <v>42</v>
      </c>
    </row>
    <row r="6210" spans="1:5">
      <c r="A6210" s="58">
        <v>425090</v>
      </c>
      <c r="B6210" s="58" t="str">
        <f t="shared" si="193"/>
        <v>AG425090</v>
      </c>
      <c r="C6210" s="35" t="s">
        <v>21476</v>
      </c>
      <c r="D6210" s="35" t="str">
        <f t="shared" si="194"/>
        <v>425090 - Operating Technical Group</v>
      </c>
      <c r="E6210" s="110">
        <v>42</v>
      </c>
    </row>
    <row r="6211" spans="1:5">
      <c r="A6211" s="58">
        <v>425100</v>
      </c>
      <c r="B6211" s="58" t="str">
        <f t="shared" si="193"/>
        <v>AG425100</v>
      </c>
      <c r="C6211" s="35" t="s">
        <v>21477</v>
      </c>
      <c r="D6211" s="35" t="str">
        <f t="shared" si="194"/>
        <v>425100 - Sewerage Process Engineering</v>
      </c>
      <c r="E6211" s="110">
        <v>42</v>
      </c>
    </row>
    <row r="6212" spans="1:5">
      <c r="A6212" s="58">
        <v>425110</v>
      </c>
      <c r="B6212" s="58" t="str">
        <f t="shared" si="193"/>
        <v>AG425110</v>
      </c>
      <c r="C6212" s="35" t="s">
        <v>21478</v>
      </c>
      <c r="D6212" s="35" t="str">
        <f t="shared" si="194"/>
        <v>425110 - Training_425110</v>
      </c>
      <c r="E6212" s="110">
        <v>42</v>
      </c>
    </row>
    <row r="6213" spans="1:5">
      <c r="A6213" s="58">
        <v>425111</v>
      </c>
      <c r="B6213" s="58" t="str">
        <f t="shared" ref="B6213:B6276" si="195">"AG"&amp;A6213</f>
        <v>AG425111</v>
      </c>
      <c r="C6213" s="35" t="s">
        <v>21479</v>
      </c>
      <c r="D6213" s="35" t="str">
        <f t="shared" ref="D6213:D6276" si="196">A6213&amp;" - "&amp;C6213</f>
        <v>425111 - Customer Service</v>
      </c>
      <c r="E6213" s="110">
        <v>42</v>
      </c>
    </row>
    <row r="6214" spans="1:5">
      <c r="A6214" s="58">
        <v>425112</v>
      </c>
      <c r="B6214" s="58" t="str">
        <f t="shared" si="195"/>
        <v>AG425112</v>
      </c>
      <c r="C6214" s="35" t="s">
        <v>21274</v>
      </c>
      <c r="D6214" s="35" t="str">
        <f t="shared" si="196"/>
        <v>425112 - MOB Payment Center</v>
      </c>
      <c r="E6214" s="110">
        <v>42</v>
      </c>
    </row>
    <row r="6215" spans="1:5">
      <c r="A6215" s="58">
        <v>425120</v>
      </c>
      <c r="B6215" s="58" t="str">
        <f t="shared" si="195"/>
        <v>AG425120</v>
      </c>
      <c r="C6215" s="35" t="s">
        <v>21480</v>
      </c>
      <c r="D6215" s="35" t="str">
        <f t="shared" si="196"/>
        <v>425120 - Sewerage Treatment Operations</v>
      </c>
      <c r="E6215" s="110">
        <v>42</v>
      </c>
    </row>
    <row r="6216" spans="1:5">
      <c r="A6216" s="58">
        <v>425121</v>
      </c>
      <c r="B6216" s="58" t="str">
        <f t="shared" si="195"/>
        <v>AG425121</v>
      </c>
      <c r="C6216" s="35" t="s">
        <v>21481</v>
      </c>
      <c r="D6216" s="35" t="str">
        <f t="shared" si="196"/>
        <v>425121 - Meter Operations_425121</v>
      </c>
      <c r="E6216" s="110">
        <v>42</v>
      </c>
    </row>
    <row r="6217" spans="1:5">
      <c r="A6217" s="58">
        <v>425130</v>
      </c>
      <c r="B6217" s="58" t="str">
        <f t="shared" si="195"/>
        <v>AG425130</v>
      </c>
      <c r="C6217" s="35" t="s">
        <v>21482</v>
      </c>
      <c r="D6217" s="35" t="str">
        <f t="shared" si="196"/>
        <v>425130 - Sewerage Industrial Waste Control Administration</v>
      </c>
      <c r="E6217" s="110">
        <v>42</v>
      </c>
    </row>
    <row r="6218" spans="1:5">
      <c r="A6218" s="58">
        <v>425140</v>
      </c>
      <c r="B6218" s="58" t="str">
        <f t="shared" si="195"/>
        <v>AG425140</v>
      </c>
      <c r="C6218" s="35" t="s">
        <v>21483</v>
      </c>
      <c r="D6218" s="35" t="str">
        <f t="shared" si="196"/>
        <v>425140 - Sewerage Field Monitoring</v>
      </c>
      <c r="E6218" s="110">
        <v>42</v>
      </c>
    </row>
    <row r="6219" spans="1:5">
      <c r="A6219" s="58">
        <v>425150</v>
      </c>
      <c r="B6219" s="58" t="str">
        <f t="shared" si="195"/>
        <v>AG425150</v>
      </c>
      <c r="C6219" s="35" t="s">
        <v>21484</v>
      </c>
      <c r="D6219" s="35" t="str">
        <f t="shared" si="196"/>
        <v>425150 - Sewerage Program Operations</v>
      </c>
      <c r="E6219" s="110">
        <v>42</v>
      </c>
    </row>
    <row r="6220" spans="1:5">
      <c r="A6220" s="58">
        <v>425170</v>
      </c>
      <c r="B6220" s="58" t="str">
        <f t="shared" si="195"/>
        <v>AG425170</v>
      </c>
      <c r="C6220" s="35" t="s">
        <v>21485</v>
      </c>
      <c r="D6220" s="35" t="str">
        <f t="shared" si="196"/>
        <v>425170 - Conner</v>
      </c>
      <c r="E6220" s="110">
        <v>42</v>
      </c>
    </row>
    <row r="6221" spans="1:5">
      <c r="A6221" s="58">
        <v>425180</v>
      </c>
      <c r="B6221" s="58" t="str">
        <f t="shared" si="195"/>
        <v>AG425180</v>
      </c>
      <c r="C6221" s="35" t="s">
        <v>21486</v>
      </c>
      <c r="D6221" s="35" t="str">
        <f t="shared" si="196"/>
        <v>425180 - 425180-Cost Center</v>
      </c>
      <c r="E6221" s="110">
        <v>42</v>
      </c>
    </row>
    <row r="6222" spans="1:5">
      <c r="A6222" s="58">
        <v>425200</v>
      </c>
      <c r="B6222" s="58" t="str">
        <f t="shared" si="195"/>
        <v>AG425200</v>
      </c>
      <c r="C6222" s="35" t="s">
        <v>21487</v>
      </c>
      <c r="D6222" s="35" t="str">
        <f t="shared" si="196"/>
        <v>425200 - Oakwood</v>
      </c>
      <c r="E6222" s="110">
        <v>42</v>
      </c>
    </row>
    <row r="6223" spans="1:5">
      <c r="A6223" s="58">
        <v>425210</v>
      </c>
      <c r="B6223" s="58" t="str">
        <f t="shared" si="195"/>
        <v>AG425210</v>
      </c>
      <c r="C6223" s="35" t="s">
        <v>21488</v>
      </c>
      <c r="D6223" s="35" t="str">
        <f t="shared" si="196"/>
        <v>425210 - Puritan</v>
      </c>
      <c r="E6223" s="110">
        <v>42</v>
      </c>
    </row>
    <row r="6224" spans="1:5">
      <c r="A6224" s="58">
        <v>425240</v>
      </c>
      <c r="B6224" s="58" t="str">
        <f t="shared" si="195"/>
        <v>AG425240</v>
      </c>
      <c r="C6224" s="35" t="s">
        <v>21489</v>
      </c>
      <c r="D6224" s="35" t="str">
        <f t="shared" si="196"/>
        <v>425240 - Blue Hill</v>
      </c>
      <c r="E6224" s="110">
        <v>42</v>
      </c>
    </row>
    <row r="6225" spans="1:5">
      <c r="A6225" s="58">
        <v>425260</v>
      </c>
      <c r="B6225" s="58" t="str">
        <f t="shared" si="195"/>
        <v>AG425260</v>
      </c>
      <c r="C6225" s="35" t="s">
        <v>21490</v>
      </c>
      <c r="D6225" s="35" t="str">
        <f t="shared" si="196"/>
        <v>425260 - Freud</v>
      </c>
      <c r="E6225" s="110">
        <v>42</v>
      </c>
    </row>
    <row r="6226" spans="1:5">
      <c r="A6226" s="58">
        <v>425280</v>
      </c>
      <c r="B6226" s="58" t="str">
        <f t="shared" si="195"/>
        <v>AG425280</v>
      </c>
      <c r="C6226" s="35" t="s">
        <v>21491</v>
      </c>
      <c r="D6226" s="35" t="str">
        <f t="shared" si="196"/>
        <v>425280 - Northeast</v>
      </c>
      <c r="E6226" s="110">
        <v>42</v>
      </c>
    </row>
    <row r="6227" spans="1:5">
      <c r="A6227" s="58">
        <v>425335</v>
      </c>
      <c r="B6227" s="58" t="str">
        <f t="shared" si="195"/>
        <v>AG425335</v>
      </c>
      <c r="C6227" s="35" t="s">
        <v>21492</v>
      </c>
      <c r="D6227" s="35" t="str">
        <f t="shared" si="196"/>
        <v>425335 - Maint &amp; Rep-Sewerage</v>
      </c>
      <c r="E6227" s="110">
        <v>42</v>
      </c>
    </row>
    <row r="6228" spans="1:5">
      <c r="A6228" s="58">
        <v>425340</v>
      </c>
      <c r="B6228" s="58" t="str">
        <f t="shared" si="195"/>
        <v>AG425340</v>
      </c>
      <c r="C6228" s="35" t="s">
        <v>21214</v>
      </c>
      <c r="D6228" s="35" t="str">
        <f t="shared" si="196"/>
        <v>425340 - East Yard</v>
      </c>
      <c r="E6228" s="110">
        <v>42</v>
      </c>
    </row>
    <row r="6229" spans="1:5">
      <c r="A6229" s="58">
        <v>425360</v>
      </c>
      <c r="B6229" s="58" t="str">
        <f t="shared" si="195"/>
        <v>AG425360</v>
      </c>
      <c r="C6229" s="35" t="s">
        <v>21439</v>
      </c>
      <c r="D6229" s="35" t="str">
        <f t="shared" si="196"/>
        <v>425360 - North Yard</v>
      </c>
      <c r="E6229" s="110">
        <v>42</v>
      </c>
    </row>
    <row r="6230" spans="1:5">
      <c r="A6230" s="58">
        <v>425395</v>
      </c>
      <c r="B6230" s="58" t="str">
        <f t="shared" si="195"/>
        <v>AG425395</v>
      </c>
      <c r="C6230" s="35" t="s">
        <v>21493</v>
      </c>
      <c r="D6230" s="35" t="str">
        <f t="shared" si="196"/>
        <v>425395 - Sewerage Puritan / Fenkell</v>
      </c>
      <c r="E6230" s="110">
        <v>42</v>
      </c>
    </row>
    <row r="6231" spans="1:5">
      <c r="A6231" s="58">
        <v>425400</v>
      </c>
      <c r="B6231" s="58" t="str">
        <f t="shared" si="195"/>
        <v>AG425400</v>
      </c>
      <c r="C6231" s="35" t="s">
        <v>21494</v>
      </c>
      <c r="D6231" s="35" t="str">
        <f t="shared" si="196"/>
        <v>425400 - Sewerage 7 Mile</v>
      </c>
      <c r="E6231" s="110">
        <v>42</v>
      </c>
    </row>
    <row r="6232" spans="1:5">
      <c r="A6232" s="58">
        <v>425410</v>
      </c>
      <c r="B6232" s="58" t="str">
        <f t="shared" si="195"/>
        <v>AG425410</v>
      </c>
      <c r="C6232" s="35" t="s">
        <v>21495</v>
      </c>
      <c r="D6232" s="35" t="str">
        <f t="shared" si="196"/>
        <v>425410 - Sewerage Hubble / Southfield</v>
      </c>
      <c r="E6232" s="110">
        <v>42</v>
      </c>
    </row>
    <row r="6233" spans="1:5">
      <c r="A6233" s="58">
        <v>425420</v>
      </c>
      <c r="B6233" s="58" t="str">
        <f t="shared" si="195"/>
        <v>AG425420</v>
      </c>
      <c r="C6233" s="35" t="s">
        <v>21496</v>
      </c>
      <c r="D6233" s="35" t="str">
        <f t="shared" si="196"/>
        <v>425420 - Sewerage Lieb CSO</v>
      </c>
      <c r="E6233" s="110">
        <v>42</v>
      </c>
    </row>
    <row r="6234" spans="1:5">
      <c r="A6234" s="58">
        <v>425425</v>
      </c>
      <c r="B6234" s="58" t="str">
        <f t="shared" si="195"/>
        <v>AG425425</v>
      </c>
      <c r="C6234" s="35" t="s">
        <v>21497</v>
      </c>
      <c r="D6234" s="35" t="str">
        <f t="shared" si="196"/>
        <v>425425 - Sewerage St. Aubin - CSO</v>
      </c>
      <c r="E6234" s="110">
        <v>42</v>
      </c>
    </row>
    <row r="6235" spans="1:5">
      <c r="A6235" s="58">
        <v>425430</v>
      </c>
      <c r="B6235" s="58" t="str">
        <f t="shared" si="195"/>
        <v>AG425430</v>
      </c>
      <c r="C6235" s="35" t="s">
        <v>21498</v>
      </c>
      <c r="D6235" s="35" t="str">
        <f t="shared" si="196"/>
        <v>425430 - Sewerage Inspections &amp; Permits</v>
      </c>
      <c r="E6235" s="110">
        <v>42</v>
      </c>
    </row>
    <row r="6236" spans="1:5">
      <c r="A6236" s="58">
        <v>425440</v>
      </c>
      <c r="B6236" s="58" t="str">
        <f t="shared" si="195"/>
        <v>AG425440</v>
      </c>
      <c r="C6236" s="35" t="s">
        <v>21499</v>
      </c>
      <c r="D6236" s="35" t="str">
        <f t="shared" si="196"/>
        <v>425440 - Sewerage Enforcement, Field Investigation &amp; Monitoring</v>
      </c>
      <c r="E6236" s="110">
        <v>42</v>
      </c>
    </row>
    <row r="6237" spans="1:5">
      <c r="A6237" s="58">
        <v>425450</v>
      </c>
      <c r="B6237" s="58" t="str">
        <f t="shared" si="195"/>
        <v>AG425450</v>
      </c>
      <c r="C6237" s="35" t="s">
        <v>21500</v>
      </c>
      <c r="D6237" s="35" t="str">
        <f t="shared" si="196"/>
        <v>425450 - Sewerage Revenue Programs &amp; Pollution Prevention</v>
      </c>
      <c r="E6237" s="110">
        <v>42</v>
      </c>
    </row>
    <row r="6238" spans="1:5">
      <c r="A6238" s="58">
        <v>425465</v>
      </c>
      <c r="B6238" s="58" t="str">
        <f t="shared" si="195"/>
        <v>AG425465</v>
      </c>
      <c r="C6238" s="35" t="s">
        <v>21501</v>
      </c>
      <c r="D6238" s="35" t="str">
        <f t="shared" si="196"/>
        <v>425465 - Sewerage Connor Creek CSO Basin</v>
      </c>
      <c r="E6238" s="110">
        <v>42</v>
      </c>
    </row>
    <row r="6239" spans="1:5">
      <c r="A6239" s="58">
        <v>425470</v>
      </c>
      <c r="B6239" s="58" t="str">
        <f t="shared" si="195"/>
        <v>AG425470</v>
      </c>
      <c r="C6239" s="35" t="s">
        <v>21502</v>
      </c>
      <c r="D6239" s="35" t="str">
        <f t="shared" si="196"/>
        <v>425470 - Sewerage Baby Creek CSO Basin</v>
      </c>
      <c r="E6239" s="110">
        <v>42</v>
      </c>
    </row>
    <row r="6240" spans="1:5">
      <c r="A6240" s="58">
        <v>425475</v>
      </c>
      <c r="B6240" s="58" t="str">
        <f t="shared" si="195"/>
        <v>AG425475</v>
      </c>
      <c r="C6240" s="35" t="s">
        <v>21503</v>
      </c>
      <c r="D6240" s="35" t="str">
        <f t="shared" si="196"/>
        <v>425475 - Sewerage Oakwood CSO Basin</v>
      </c>
      <c r="E6240" s="110">
        <v>42</v>
      </c>
    </row>
    <row r="6241" spans="1:5">
      <c r="A6241" s="58">
        <v>425480</v>
      </c>
      <c r="B6241" s="58" t="str">
        <f t="shared" si="195"/>
        <v>AG425480</v>
      </c>
      <c r="C6241" s="35" t="s">
        <v>21504</v>
      </c>
      <c r="D6241" s="35" t="str">
        <f t="shared" si="196"/>
        <v>425480 - Sewerage Belle Isle CSO Basin</v>
      </c>
      <c r="E6241" s="110">
        <v>42</v>
      </c>
    </row>
    <row r="6242" spans="1:5">
      <c r="A6242" s="58">
        <v>425485</v>
      </c>
      <c r="B6242" s="58" t="str">
        <f t="shared" si="195"/>
        <v>AG425485</v>
      </c>
      <c r="C6242" s="35" t="s">
        <v>21505</v>
      </c>
      <c r="D6242" s="35" t="str">
        <f t="shared" si="196"/>
        <v>425485 - Sewerage Green Infrastruture</v>
      </c>
      <c r="E6242" s="110">
        <v>42</v>
      </c>
    </row>
    <row r="6243" spans="1:5">
      <c r="A6243" s="58">
        <v>426010</v>
      </c>
      <c r="B6243" s="58" t="str">
        <f t="shared" si="195"/>
        <v>AG426010</v>
      </c>
      <c r="C6243" s="35" t="s">
        <v>21506</v>
      </c>
      <c r="D6243" s="35" t="str">
        <f t="shared" si="196"/>
        <v>426010 - Sewerage Receiving Revenue Center</v>
      </c>
      <c r="E6243" s="110">
        <v>42</v>
      </c>
    </row>
    <row r="6244" spans="1:5">
      <c r="A6244" s="58">
        <v>426012</v>
      </c>
      <c r="B6244" s="58" t="str">
        <f t="shared" si="195"/>
        <v>AG426012</v>
      </c>
      <c r="C6244" s="35" t="s">
        <v>21507</v>
      </c>
      <c r="D6244" s="35" t="str">
        <f t="shared" si="196"/>
        <v>426012 - Sewerage Opr Maint Revenue Center</v>
      </c>
      <c r="E6244" s="110">
        <v>42</v>
      </c>
    </row>
    <row r="6245" spans="1:5">
      <c r="A6245" s="58">
        <v>427010</v>
      </c>
      <c r="B6245" s="58" t="str">
        <f t="shared" si="195"/>
        <v>AG427010</v>
      </c>
      <c r="C6245" s="35" t="s">
        <v>21508</v>
      </c>
      <c r="D6245" s="35" t="str">
        <f t="shared" si="196"/>
        <v>427010 - Sewerage Bond Principle &amp; Interest Redemption Fund</v>
      </c>
      <c r="E6245" s="110">
        <v>42</v>
      </c>
    </row>
    <row r="6246" spans="1:5">
      <c r="A6246" s="58">
        <v>427020</v>
      </c>
      <c r="B6246" s="58" t="str">
        <f t="shared" si="195"/>
        <v>AG427020</v>
      </c>
      <c r="C6246" s="35" t="s">
        <v>21509</v>
      </c>
      <c r="D6246" s="35" t="str">
        <f t="shared" si="196"/>
        <v>427020 - Sewage Debt Service Reserve</v>
      </c>
      <c r="E6246" s="110">
        <v>42</v>
      </c>
    </row>
    <row r="6247" spans="1:5">
      <c r="A6247" s="58">
        <v>427025</v>
      </c>
      <c r="B6247" s="58" t="str">
        <f t="shared" si="195"/>
        <v>AG427025</v>
      </c>
      <c r="C6247" s="35" t="s">
        <v>21510</v>
      </c>
      <c r="D6247" s="35" t="str">
        <f t="shared" si="196"/>
        <v>427025 - Sewerage Reserve Deposit</v>
      </c>
      <c r="E6247" s="110">
        <v>42</v>
      </c>
    </row>
    <row r="6248" spans="1:5">
      <c r="A6248" s="58">
        <v>427030</v>
      </c>
      <c r="B6248" s="58" t="str">
        <f t="shared" si="195"/>
        <v>AG427030</v>
      </c>
      <c r="C6248" s="35" t="s">
        <v>21511</v>
      </c>
      <c r="D6248" s="35" t="str">
        <f t="shared" si="196"/>
        <v>427030 - Sewerage System Improvements</v>
      </c>
      <c r="E6248" s="110">
        <v>42</v>
      </c>
    </row>
    <row r="6249" spans="1:5">
      <c r="A6249" s="58">
        <v>427040</v>
      </c>
      <c r="B6249" s="58" t="str">
        <f t="shared" si="195"/>
        <v>AG427040</v>
      </c>
      <c r="C6249" s="35" t="s">
        <v>21512</v>
      </c>
      <c r="D6249" s="35" t="str">
        <f t="shared" si="196"/>
        <v>427040 - Sewerage Extraordinary Repair &amp; Replacement</v>
      </c>
      <c r="E6249" s="110">
        <v>42</v>
      </c>
    </row>
    <row r="6250" spans="1:5">
      <c r="A6250" s="58">
        <v>427043</v>
      </c>
      <c r="B6250" s="58" t="str">
        <f t="shared" si="195"/>
        <v>AG427043</v>
      </c>
      <c r="C6250" s="35" t="s">
        <v>21513</v>
      </c>
      <c r="D6250" s="35" t="str">
        <f t="shared" si="196"/>
        <v>427043 - Central Air Comp.</v>
      </c>
      <c r="E6250" s="110">
        <v>42</v>
      </c>
    </row>
    <row r="6251" spans="1:5">
      <c r="A6251" s="58">
        <v>427050</v>
      </c>
      <c r="B6251" s="58" t="str">
        <f t="shared" si="195"/>
        <v>AG427050</v>
      </c>
      <c r="C6251" s="35" t="s">
        <v>21514</v>
      </c>
      <c r="D6251" s="35" t="str">
        <f t="shared" si="196"/>
        <v>427050 - Sewerage Bond Fund Construction</v>
      </c>
      <c r="E6251" s="110">
        <v>42</v>
      </c>
    </row>
    <row r="6252" spans="1:5">
      <c r="A6252" s="58">
        <v>427060</v>
      </c>
      <c r="B6252" s="58" t="str">
        <f t="shared" si="195"/>
        <v>AG427060</v>
      </c>
      <c r="C6252" s="35" t="s">
        <v>21515</v>
      </c>
      <c r="D6252" s="35" t="str">
        <f t="shared" si="196"/>
        <v>427060 - Sewer Construction Bond Fund Ser 1989</v>
      </c>
      <c r="E6252" s="110">
        <v>42</v>
      </c>
    </row>
    <row r="6253" spans="1:5">
      <c r="A6253" s="58">
        <v>427070</v>
      </c>
      <c r="B6253" s="58" t="str">
        <f t="shared" si="195"/>
        <v>AG427070</v>
      </c>
      <c r="C6253" s="35" t="s">
        <v>21516</v>
      </c>
      <c r="D6253" s="35" t="str">
        <f t="shared" si="196"/>
        <v>427070 - Sewer Construction &amp; Refunding Bond Fund Ser 1993</v>
      </c>
      <c r="E6253" s="110">
        <v>42</v>
      </c>
    </row>
    <row r="6254" spans="1:5">
      <c r="A6254" s="58">
        <v>427080</v>
      </c>
      <c r="B6254" s="58" t="str">
        <f t="shared" si="195"/>
        <v>AG427080</v>
      </c>
      <c r="C6254" s="35" t="s">
        <v>21517</v>
      </c>
      <c r="D6254" s="35" t="str">
        <f t="shared" si="196"/>
        <v>427080 - Sewer Construction &amp; Refunding Bond Fund Ser 1995</v>
      </c>
      <c r="E6254" s="110">
        <v>42</v>
      </c>
    </row>
    <row r="6255" spans="1:5">
      <c r="A6255" s="58">
        <v>427090</v>
      </c>
      <c r="B6255" s="58" t="str">
        <f t="shared" si="195"/>
        <v>AG427090</v>
      </c>
      <c r="C6255" s="35" t="s">
        <v>21518</v>
      </c>
      <c r="D6255" s="35" t="str">
        <f t="shared" si="196"/>
        <v>427090 - Sewer Construction &amp; Refunding Bond Fund Ser 1997</v>
      </c>
      <c r="E6255" s="110">
        <v>42</v>
      </c>
    </row>
    <row r="6256" spans="1:5">
      <c r="A6256" s="58">
        <v>427100</v>
      </c>
      <c r="B6256" s="58" t="str">
        <f t="shared" si="195"/>
        <v>AG427100</v>
      </c>
      <c r="C6256" s="35" t="s">
        <v>21519</v>
      </c>
      <c r="D6256" s="35" t="str">
        <f t="shared" si="196"/>
        <v>427100 - Sewerage Sewer State Revolving Loan Fund</v>
      </c>
      <c r="E6256" s="110">
        <v>42</v>
      </c>
    </row>
    <row r="6257" spans="1:5">
      <c r="A6257" s="58">
        <v>427110</v>
      </c>
      <c r="B6257" s="58" t="str">
        <f t="shared" si="195"/>
        <v>AG427110</v>
      </c>
      <c r="C6257" s="35" t="s">
        <v>21520</v>
      </c>
      <c r="D6257" s="35" t="str">
        <f t="shared" si="196"/>
        <v>427110 - Sewer Construction Bond Fund Series 1991</v>
      </c>
      <c r="E6257" s="110">
        <v>42</v>
      </c>
    </row>
    <row r="6258" spans="1:5">
      <c r="A6258" s="58">
        <v>427115</v>
      </c>
      <c r="B6258" s="58" t="str">
        <f t="shared" si="195"/>
        <v>AG427115</v>
      </c>
      <c r="C6258" s="35" t="s">
        <v>21521</v>
      </c>
      <c r="D6258" s="35" t="str">
        <f t="shared" si="196"/>
        <v>427115 - Sewerage Construction Bond Fund Series 1999</v>
      </c>
      <c r="E6258" s="110">
        <v>42</v>
      </c>
    </row>
    <row r="6259" spans="1:5">
      <c r="A6259" s="58">
        <v>427116</v>
      </c>
      <c r="B6259" s="58" t="str">
        <f t="shared" si="195"/>
        <v>AG427116</v>
      </c>
      <c r="C6259" s="35" t="s">
        <v>21522</v>
      </c>
      <c r="D6259" s="35" t="str">
        <f t="shared" si="196"/>
        <v>427116 - Sewer Bond Fund-Series 2001</v>
      </c>
      <c r="E6259" s="110">
        <v>42</v>
      </c>
    </row>
    <row r="6260" spans="1:5">
      <c r="A6260" s="58">
        <v>427120</v>
      </c>
      <c r="B6260" s="58" t="str">
        <f t="shared" si="195"/>
        <v>AG427120</v>
      </c>
      <c r="C6260" s="35" t="s">
        <v>21523</v>
      </c>
      <c r="D6260" s="35" t="str">
        <f t="shared" si="196"/>
        <v>427120 - Sewerage Cost Clearing-General Stores</v>
      </c>
      <c r="E6260" s="110">
        <v>42</v>
      </c>
    </row>
    <row r="6261" spans="1:5">
      <c r="A6261" s="58">
        <v>427130</v>
      </c>
      <c r="B6261" s="58" t="str">
        <f t="shared" si="195"/>
        <v>AG427130</v>
      </c>
      <c r="C6261" s="35" t="s">
        <v>21524</v>
      </c>
      <c r="D6261" s="35" t="str">
        <f t="shared" si="196"/>
        <v>427130 - Sewerage Cost Clearing-Chemical Stores</v>
      </c>
      <c r="E6261" s="110">
        <v>42</v>
      </c>
    </row>
    <row r="6262" spans="1:5">
      <c r="A6262" s="58">
        <v>427210</v>
      </c>
      <c r="B6262" s="58" t="str">
        <f t="shared" si="195"/>
        <v>AG427210</v>
      </c>
      <c r="C6262" s="35" t="s">
        <v>21525</v>
      </c>
      <c r="D6262" s="35" t="str">
        <f t="shared" si="196"/>
        <v>427210 - Sewerage Bad Expense</v>
      </c>
      <c r="E6262" s="110">
        <v>42</v>
      </c>
    </row>
    <row r="6263" spans="1:5">
      <c r="A6263" s="58">
        <v>427225</v>
      </c>
      <c r="B6263" s="58" t="str">
        <f t="shared" si="195"/>
        <v>AG427225</v>
      </c>
      <c r="C6263" s="35" t="s">
        <v>6153</v>
      </c>
      <c r="D6263" s="35" t="str">
        <f t="shared" si="196"/>
        <v>427225 - Sewerage Bond Fund Series 2003</v>
      </c>
      <c r="E6263" s="110">
        <v>42</v>
      </c>
    </row>
    <row r="6264" spans="1:5">
      <c r="A6264" s="58">
        <v>427226</v>
      </c>
      <c r="B6264" s="58" t="str">
        <f t="shared" si="195"/>
        <v>AG427226</v>
      </c>
      <c r="C6264" s="35" t="s">
        <v>10419</v>
      </c>
      <c r="D6264" s="35" t="str">
        <f t="shared" si="196"/>
        <v>427226 - Sewerage Bond Fund Series 2005</v>
      </c>
      <c r="E6264" s="110">
        <v>42</v>
      </c>
    </row>
    <row r="6265" spans="1:5">
      <c r="A6265" s="58">
        <v>427227</v>
      </c>
      <c r="B6265" s="58" t="str">
        <f t="shared" si="195"/>
        <v>AG427227</v>
      </c>
      <c r="C6265" s="35" t="s">
        <v>21526</v>
      </c>
      <c r="D6265" s="35" t="str">
        <f t="shared" si="196"/>
        <v>427227 - Sewerage Bond Fund Series 2006.</v>
      </c>
      <c r="E6265" s="110">
        <v>42</v>
      </c>
    </row>
    <row r="6266" spans="1:5">
      <c r="A6266" s="58">
        <v>427228</v>
      </c>
      <c r="B6266" s="58" t="str">
        <f t="shared" si="195"/>
        <v>AG427228</v>
      </c>
      <c r="C6266" s="35" t="s">
        <v>21527</v>
      </c>
      <c r="D6266" s="35" t="str">
        <f t="shared" si="196"/>
        <v>427228 - Sewerage Bond Fund 2012.</v>
      </c>
      <c r="E6266" s="110">
        <v>42</v>
      </c>
    </row>
    <row r="6267" spans="1:5">
      <c r="A6267" s="58">
        <v>427229</v>
      </c>
      <c r="B6267" s="58" t="str">
        <f t="shared" si="195"/>
        <v>AG427229</v>
      </c>
      <c r="C6267" s="35" t="s">
        <v>21528</v>
      </c>
      <c r="D6267" s="35" t="str">
        <f t="shared" si="196"/>
        <v>427229 - Sewerage Bond Fund Series 2015.</v>
      </c>
      <c r="E6267" s="58">
        <v>42</v>
      </c>
    </row>
    <row r="6268" spans="1:5">
      <c r="A6268" s="58">
        <v>427280</v>
      </c>
      <c r="B6268" s="58" t="str">
        <f t="shared" si="195"/>
        <v>AG427280</v>
      </c>
      <c r="C6268" s="35" t="s">
        <v>21529</v>
      </c>
      <c r="D6268" s="35" t="str">
        <f t="shared" si="196"/>
        <v>427280 - Sewerage Second Lien Bond Reserve Fund</v>
      </c>
      <c r="E6268" s="58">
        <v>42</v>
      </c>
    </row>
    <row r="6269" spans="1:5">
      <c r="A6269" s="58">
        <v>429950</v>
      </c>
      <c r="B6269" s="58" t="str">
        <f t="shared" si="195"/>
        <v>AG429950</v>
      </c>
      <c r="C6269" s="35" t="s">
        <v>21530</v>
      </c>
      <c r="D6269" s="35" t="str">
        <f t="shared" si="196"/>
        <v>429950 - SWG GAAP Organization</v>
      </c>
      <c r="E6269" s="58">
        <v>42</v>
      </c>
    </row>
    <row r="6270" spans="1:5">
      <c r="A6270" s="58">
        <v>430010</v>
      </c>
      <c r="B6270" s="58" t="str">
        <f t="shared" si="195"/>
        <v>AG430010</v>
      </c>
      <c r="C6270" s="35" t="s">
        <v>9751</v>
      </c>
      <c r="D6270" s="35" t="str">
        <f t="shared" si="196"/>
        <v>430010 - Youth Activity</v>
      </c>
      <c r="E6270" s="110">
        <v>43</v>
      </c>
    </row>
    <row r="6271" spans="1:5">
      <c r="A6271" s="58">
        <v>430020</v>
      </c>
      <c r="B6271" s="58" t="str">
        <f t="shared" si="195"/>
        <v>AG430020</v>
      </c>
      <c r="C6271" s="35" t="s">
        <v>7085</v>
      </c>
      <c r="D6271" s="35" t="str">
        <f t="shared" si="196"/>
        <v>430020 - Resident Youth Council</v>
      </c>
      <c r="E6271" s="110">
        <v>43</v>
      </c>
    </row>
    <row r="6272" spans="1:5">
      <c r="A6272" s="58">
        <v>430022</v>
      </c>
      <c r="B6272" s="58" t="str">
        <f t="shared" si="195"/>
        <v>AG430022</v>
      </c>
      <c r="C6272" s="35" t="s">
        <v>21531</v>
      </c>
      <c r="D6272" s="35" t="str">
        <f t="shared" si="196"/>
        <v>430022 - DTE O'Shea</v>
      </c>
      <c r="E6272" s="110">
        <v>43</v>
      </c>
    </row>
    <row r="6273" spans="1:5">
      <c r="A6273" s="58">
        <v>430023</v>
      </c>
      <c r="B6273" s="58" t="str">
        <f t="shared" si="195"/>
        <v>AG430023</v>
      </c>
      <c r="C6273" s="35" t="s">
        <v>21532</v>
      </c>
      <c r="D6273" s="35" t="str">
        <f t="shared" si="196"/>
        <v>430023 - PDD Services</v>
      </c>
      <c r="E6273" s="110">
        <v>43</v>
      </c>
    </row>
    <row r="6274" spans="1:5">
      <c r="A6274" s="58">
        <v>430025</v>
      </c>
      <c r="B6274" s="58" t="str">
        <f t="shared" si="195"/>
        <v>AG430025</v>
      </c>
      <c r="C6274" s="35" t="s">
        <v>21533</v>
      </c>
      <c r="D6274" s="35" t="str">
        <f t="shared" si="196"/>
        <v>430025 - Resident Youth Council-Skillman Grant</v>
      </c>
      <c r="E6274" s="110">
        <v>43</v>
      </c>
    </row>
    <row r="6275" spans="1:5">
      <c r="A6275" s="58">
        <v>430026</v>
      </c>
      <c r="B6275" s="58" t="str">
        <f t="shared" si="195"/>
        <v>AG430026</v>
      </c>
      <c r="C6275" s="35" t="s">
        <v>21534</v>
      </c>
      <c r="D6275" s="35" t="str">
        <f t="shared" si="196"/>
        <v>430026 - Resident Youth Council-BUF Grant</v>
      </c>
      <c r="E6275" s="110">
        <v>43</v>
      </c>
    </row>
    <row r="6276" spans="1:5">
      <c r="A6276" s="58">
        <v>430030</v>
      </c>
      <c r="B6276" s="58" t="str">
        <f t="shared" si="195"/>
        <v>AG430030</v>
      </c>
      <c r="C6276" s="35" t="s">
        <v>7749</v>
      </c>
      <c r="D6276" s="35" t="str">
        <f t="shared" si="196"/>
        <v>430030 - Entrepreneurial Training Program</v>
      </c>
      <c r="E6276" s="110">
        <v>43</v>
      </c>
    </row>
    <row r="6277" spans="1:5">
      <c r="A6277" s="58">
        <v>430040</v>
      </c>
      <c r="B6277" s="58" t="str">
        <f t="shared" ref="B6277:B6340" si="197">"AG"&amp;A6277</f>
        <v>AG430040</v>
      </c>
      <c r="C6277" s="35" t="s">
        <v>21535</v>
      </c>
      <c r="D6277" s="35" t="str">
        <f t="shared" ref="D6277:D6340" si="198">A6277&amp;" - "&amp;C6277</f>
        <v>430040 - Youth Advocacy Block Grant</v>
      </c>
      <c r="E6277" s="110">
        <v>43</v>
      </c>
    </row>
    <row r="6278" spans="1:5">
      <c r="A6278" s="58">
        <v>430060</v>
      </c>
      <c r="B6278" s="58" t="str">
        <f t="shared" si="197"/>
        <v>AG430060</v>
      </c>
      <c r="C6278" s="35" t="s">
        <v>7230</v>
      </c>
      <c r="D6278" s="35" t="str">
        <f t="shared" si="198"/>
        <v>430060 - Youth Programs</v>
      </c>
      <c r="E6278" s="110">
        <v>43</v>
      </c>
    </row>
    <row r="6279" spans="1:5">
      <c r="A6279" s="58">
        <v>430070</v>
      </c>
      <c r="B6279" s="58" t="str">
        <f t="shared" si="197"/>
        <v>AG430070</v>
      </c>
      <c r="C6279" s="35" t="s">
        <v>21536</v>
      </c>
      <c r="D6279" s="35" t="str">
        <f t="shared" si="198"/>
        <v>430070 - Youth Piston Palace Foundation</v>
      </c>
      <c r="E6279" s="110">
        <v>43</v>
      </c>
    </row>
    <row r="6280" spans="1:5">
      <c r="A6280" s="58">
        <v>430080</v>
      </c>
      <c r="B6280" s="58" t="str">
        <f t="shared" si="197"/>
        <v>AG430080</v>
      </c>
      <c r="C6280" s="35" t="s">
        <v>21537</v>
      </c>
      <c r="D6280" s="35" t="str">
        <f t="shared" si="198"/>
        <v>430080 - Youth Juvenile Justice and Prevention Act</v>
      </c>
      <c r="E6280" s="110">
        <v>43</v>
      </c>
    </row>
    <row r="6281" spans="1:5">
      <c r="A6281" s="58">
        <v>430081</v>
      </c>
      <c r="B6281" s="58" t="str">
        <f t="shared" si="197"/>
        <v>AG430081</v>
      </c>
      <c r="C6281" s="35" t="s">
        <v>21538</v>
      </c>
      <c r="D6281" s="35" t="str">
        <f t="shared" si="198"/>
        <v>430081 - Juvinile Accountibility Incentive Block Grant (JAIBG)</v>
      </c>
      <c r="E6281" s="110">
        <v>43</v>
      </c>
    </row>
    <row r="6282" spans="1:5">
      <c r="A6282" s="58">
        <v>430082</v>
      </c>
      <c r="B6282" s="58" t="str">
        <f t="shared" si="197"/>
        <v>AG430082</v>
      </c>
      <c r="C6282" s="35" t="s">
        <v>21539</v>
      </c>
      <c r="D6282" s="35" t="str">
        <f t="shared" si="198"/>
        <v>430082 - Juvenile Justice Delinquency Prevention-FIA-Southwest Detroit</v>
      </c>
      <c r="E6282" s="110">
        <v>43</v>
      </c>
    </row>
    <row r="6283" spans="1:5">
      <c r="A6283" s="58">
        <v>430083</v>
      </c>
      <c r="B6283" s="58" t="str">
        <f t="shared" si="197"/>
        <v>AG430083</v>
      </c>
      <c r="C6283" s="35" t="s">
        <v>21540</v>
      </c>
      <c r="D6283" s="35" t="str">
        <f t="shared" si="198"/>
        <v>430083 - JAIBG Safety Program- 6/00-5/01</v>
      </c>
      <c r="E6283" s="110">
        <v>43</v>
      </c>
    </row>
    <row r="6284" spans="1:5">
      <c r="A6284" s="58">
        <v>430090</v>
      </c>
      <c r="B6284" s="58" t="str">
        <f t="shared" si="197"/>
        <v>AG430090</v>
      </c>
      <c r="C6284" s="35" t="s">
        <v>21541</v>
      </c>
      <c r="D6284" s="35" t="str">
        <f t="shared" si="198"/>
        <v>430090 - Youth JJDP - Noble Comm Dev Initiative</v>
      </c>
      <c r="E6284" s="110">
        <v>43</v>
      </c>
    </row>
    <row r="6285" spans="1:5">
      <c r="A6285" s="58">
        <v>430091</v>
      </c>
      <c r="B6285" s="58" t="str">
        <f t="shared" si="197"/>
        <v>AG430091</v>
      </c>
      <c r="C6285" s="35" t="s">
        <v>21542</v>
      </c>
      <c r="D6285" s="35" t="str">
        <f t="shared" si="198"/>
        <v>430091 - Youth Sports &amp; Recreation Commission Grant</v>
      </c>
      <c r="E6285" s="110">
        <v>43</v>
      </c>
    </row>
    <row r="6286" spans="1:5">
      <c r="A6286" s="58">
        <v>430092</v>
      </c>
      <c r="B6286" s="58" t="str">
        <f t="shared" si="197"/>
        <v>AG430092</v>
      </c>
      <c r="C6286" s="35" t="s">
        <v>21543</v>
      </c>
      <c r="D6286" s="35" t="str">
        <f t="shared" si="198"/>
        <v>430092 - Empowerment Program (Warren-Connor EZ)</v>
      </c>
      <c r="E6286" s="110">
        <v>43</v>
      </c>
    </row>
    <row r="6287" spans="1:5">
      <c r="A6287" s="58">
        <v>430100</v>
      </c>
      <c r="B6287" s="58" t="str">
        <f t="shared" si="197"/>
        <v>AG430100</v>
      </c>
      <c r="C6287" s="35" t="s">
        <v>21544</v>
      </c>
      <c r="D6287" s="35" t="str">
        <f t="shared" si="198"/>
        <v>430100 - Youth Communities That Care Pilot PS</v>
      </c>
      <c r="E6287" s="110">
        <v>43</v>
      </c>
    </row>
    <row r="6288" spans="1:5">
      <c r="A6288" s="58">
        <v>430110</v>
      </c>
      <c r="B6288" s="58" t="str">
        <f t="shared" si="197"/>
        <v>AG430110</v>
      </c>
      <c r="C6288" s="35" t="s">
        <v>21545</v>
      </c>
      <c r="D6288" s="35" t="str">
        <f t="shared" si="198"/>
        <v>430110 - Youth Muriel Siebert Grant (SEPP)</v>
      </c>
      <c r="E6288" s="110">
        <v>43</v>
      </c>
    </row>
    <row r="6289" spans="1:5">
      <c r="A6289" s="58">
        <v>430120</v>
      </c>
      <c r="B6289" s="58" t="str">
        <f t="shared" si="197"/>
        <v>AG430120</v>
      </c>
      <c r="C6289" s="35" t="s">
        <v>21546</v>
      </c>
      <c r="D6289" s="35" t="str">
        <f t="shared" si="198"/>
        <v>430120 - Youth Sister to Sister Program</v>
      </c>
      <c r="E6289" s="110">
        <v>43</v>
      </c>
    </row>
    <row r="6290" spans="1:5">
      <c r="A6290" s="58">
        <v>430130</v>
      </c>
      <c r="B6290" s="58" t="str">
        <f t="shared" si="197"/>
        <v>AG430130</v>
      </c>
      <c r="C6290" s="35" t="s">
        <v>21547</v>
      </c>
      <c r="D6290" s="35" t="str">
        <f t="shared" si="198"/>
        <v>430130 - Youth Burroughs - 8th Gd Girls Club</v>
      </c>
      <c r="E6290" s="110">
        <v>43</v>
      </c>
    </row>
    <row r="6291" spans="1:5">
      <c r="A6291" s="58">
        <v>430140</v>
      </c>
      <c r="B6291" s="58" t="str">
        <f t="shared" si="197"/>
        <v>AG430140</v>
      </c>
      <c r="C6291" s="35" t="s">
        <v>9875</v>
      </c>
      <c r="D6291" s="35" t="str">
        <f t="shared" si="198"/>
        <v>430140 - Youth Mapping Project</v>
      </c>
      <c r="E6291" s="110">
        <v>43</v>
      </c>
    </row>
    <row r="6292" spans="1:5">
      <c r="A6292" s="58">
        <v>430142</v>
      </c>
      <c r="B6292" s="58" t="str">
        <f t="shared" si="197"/>
        <v>AG430142</v>
      </c>
      <c r="C6292" s="35" t="s">
        <v>21548</v>
      </c>
      <c r="D6292" s="35" t="str">
        <f t="shared" si="198"/>
        <v>430142 - Youth Mapping SAPP-6/00-9/00</v>
      </c>
      <c r="E6292" s="110">
        <v>43</v>
      </c>
    </row>
    <row r="6293" spans="1:5">
      <c r="A6293" s="58">
        <v>430150</v>
      </c>
      <c r="B6293" s="58" t="str">
        <f t="shared" si="197"/>
        <v>AG430150</v>
      </c>
      <c r="C6293" s="35" t="s">
        <v>21549</v>
      </c>
      <c r="D6293" s="35" t="str">
        <f t="shared" si="198"/>
        <v>430150 - Youth Mayors Best Thoughts - Kellogg</v>
      </c>
      <c r="E6293" s="110">
        <v>43</v>
      </c>
    </row>
    <row r="6294" spans="1:5">
      <c r="A6294" s="58">
        <v>430160</v>
      </c>
      <c r="B6294" s="58" t="str">
        <f t="shared" si="197"/>
        <v>AG430160</v>
      </c>
      <c r="C6294" s="35" t="s">
        <v>21550</v>
      </c>
      <c r="D6294" s="35" t="str">
        <f t="shared" si="198"/>
        <v>430160 - Youth Noble Comm Dev Init - Skillman</v>
      </c>
      <c r="E6294" s="110">
        <v>43</v>
      </c>
    </row>
    <row r="6295" spans="1:5">
      <c r="A6295" s="58">
        <v>430170</v>
      </c>
      <c r="B6295" s="58" t="str">
        <f t="shared" si="197"/>
        <v>AG430170</v>
      </c>
      <c r="C6295" s="35" t="s">
        <v>21551</v>
      </c>
      <c r="D6295" s="35" t="str">
        <f t="shared" si="198"/>
        <v>430170 - Noble Comm. Dev. Init-Skillman</v>
      </c>
      <c r="E6295" s="110">
        <v>43</v>
      </c>
    </row>
    <row r="6296" spans="1:5">
      <c r="A6296" s="58">
        <v>431020</v>
      </c>
      <c r="B6296" s="58" t="str">
        <f t="shared" si="197"/>
        <v>AG431020</v>
      </c>
      <c r="C6296" s="35" t="s">
        <v>21552</v>
      </c>
      <c r="D6296" s="35" t="str">
        <f t="shared" si="198"/>
        <v>431020 - Resident Youth Council-Housing and City-7/00-6/01</v>
      </c>
      <c r="E6296" s="110">
        <v>43</v>
      </c>
    </row>
    <row r="6297" spans="1:5">
      <c r="A6297" s="58">
        <v>431025</v>
      </c>
      <c r="B6297" s="58" t="str">
        <f t="shared" si="197"/>
        <v>AG431025</v>
      </c>
      <c r="C6297" s="35" t="s">
        <v>21553</v>
      </c>
      <c r="D6297" s="35" t="str">
        <f t="shared" si="198"/>
        <v>431025 - Resident Youth Council-Skillman-7/00-6/01</v>
      </c>
      <c r="E6297" s="110">
        <v>43</v>
      </c>
    </row>
    <row r="6298" spans="1:5">
      <c r="A6298" s="58">
        <v>431090</v>
      </c>
      <c r="B6298" s="58" t="str">
        <f t="shared" si="197"/>
        <v>AG431090</v>
      </c>
      <c r="C6298" s="35" t="s">
        <v>21554</v>
      </c>
      <c r="D6298" s="35" t="str">
        <f t="shared" si="198"/>
        <v>431090 - Noble Community Development Initiative-OJJDP-10/00-9/01</v>
      </c>
      <c r="E6298" s="110">
        <v>43</v>
      </c>
    </row>
    <row r="6299" spans="1:5">
      <c r="A6299" s="58">
        <v>431092</v>
      </c>
      <c r="B6299" s="58" t="str">
        <f t="shared" si="197"/>
        <v>AG431092</v>
      </c>
      <c r="C6299" s="35" t="s">
        <v>21555</v>
      </c>
      <c r="D6299" s="35" t="str">
        <f t="shared" si="198"/>
        <v>431092 - Empowerment 10/00-3/01</v>
      </c>
      <c r="E6299" s="110">
        <v>43</v>
      </c>
    </row>
    <row r="6300" spans="1:5">
      <c r="A6300" s="58">
        <v>431093</v>
      </c>
      <c r="B6300" s="58" t="str">
        <f t="shared" si="197"/>
        <v>AG431093</v>
      </c>
      <c r="C6300" s="35" t="s">
        <v>21556</v>
      </c>
      <c r="D6300" s="35" t="str">
        <f t="shared" si="198"/>
        <v>431093 - Empowerment 4/01-9/01</v>
      </c>
      <c r="E6300" s="110">
        <v>43</v>
      </c>
    </row>
    <row r="6301" spans="1:5">
      <c r="A6301" s="58">
        <v>431100</v>
      </c>
      <c r="B6301" s="58" t="str">
        <f t="shared" si="197"/>
        <v>AG431100</v>
      </c>
      <c r="C6301" s="35" t="s">
        <v>21557</v>
      </c>
      <c r="D6301" s="35" t="str">
        <f t="shared" si="198"/>
        <v>431100 - Cooper Comm Develop Initiative-Skillman-12/00-9/01</v>
      </c>
      <c r="E6301" s="110">
        <v>43</v>
      </c>
    </row>
    <row r="6302" spans="1:5">
      <c r="A6302" s="58">
        <v>431111</v>
      </c>
      <c r="B6302" s="58" t="str">
        <f t="shared" si="197"/>
        <v>AG431111</v>
      </c>
      <c r="C6302" s="35" t="s">
        <v>21558</v>
      </c>
      <c r="D6302" s="35" t="str">
        <f t="shared" si="198"/>
        <v>431111 - PDD Grants</v>
      </c>
      <c r="E6302" s="110">
        <v>43</v>
      </c>
    </row>
    <row r="6303" spans="1:5">
      <c r="A6303" s="58">
        <v>431142</v>
      </c>
      <c r="B6303" s="58" t="str">
        <f t="shared" si="197"/>
        <v>AG431142</v>
      </c>
      <c r="C6303" s="35" t="s">
        <v>21559</v>
      </c>
      <c r="D6303" s="35" t="str">
        <f t="shared" si="198"/>
        <v>431142 - Youth Mapping 10/00-9/01</v>
      </c>
      <c r="E6303" s="110">
        <v>43</v>
      </c>
    </row>
    <row r="6304" spans="1:5">
      <c r="A6304" s="58">
        <v>431160</v>
      </c>
      <c r="B6304" s="58" t="str">
        <f t="shared" si="197"/>
        <v>AG431160</v>
      </c>
      <c r="C6304" s="35" t="s">
        <v>21560</v>
      </c>
      <c r="D6304" s="35" t="str">
        <f t="shared" si="198"/>
        <v>431160 - Noble Community Development Initiative-Skillman-10/00-9/01</v>
      </c>
      <c r="E6304" s="110">
        <v>43</v>
      </c>
    </row>
    <row r="6305" spans="1:5">
      <c r="A6305" s="58">
        <v>432020</v>
      </c>
      <c r="B6305" s="58" t="str">
        <f t="shared" si="197"/>
        <v>AG432020</v>
      </c>
      <c r="C6305" s="35" t="s">
        <v>21561</v>
      </c>
      <c r="D6305" s="35" t="str">
        <f t="shared" si="198"/>
        <v>432020 - Resident Youth Council-General Fund and Housing-7/01-6/02</v>
      </c>
      <c r="E6305" s="110">
        <v>43</v>
      </c>
    </row>
    <row r="6306" spans="1:5">
      <c r="A6306" s="58">
        <v>432025</v>
      </c>
      <c r="B6306" s="58" t="str">
        <f t="shared" si="197"/>
        <v>AG432025</v>
      </c>
      <c r="C6306" s="35" t="s">
        <v>21562</v>
      </c>
      <c r="D6306" s="35" t="str">
        <f t="shared" si="198"/>
        <v>432025 - Resident Youth Council-Skillman-7/01-6/02</v>
      </c>
      <c r="E6306" s="110">
        <v>43</v>
      </c>
    </row>
    <row r="6307" spans="1:5">
      <c r="A6307" s="58">
        <v>432083</v>
      </c>
      <c r="B6307" s="58" t="str">
        <f t="shared" si="197"/>
        <v>AG432083</v>
      </c>
      <c r="C6307" s="35" t="s">
        <v>21563</v>
      </c>
      <c r="D6307" s="35" t="str">
        <f t="shared" si="198"/>
        <v>432083 - Successful Accountability for Evaluating Troubled Youth-Juvenile Assessment Center-6/01-5/02</v>
      </c>
      <c r="E6307" s="110">
        <v>43</v>
      </c>
    </row>
    <row r="6308" spans="1:5">
      <c r="A6308" s="58">
        <v>432085</v>
      </c>
      <c r="B6308" s="58" t="str">
        <f t="shared" si="197"/>
        <v>AG432085</v>
      </c>
      <c r="C6308" s="35" t="s">
        <v>21564</v>
      </c>
      <c r="D6308" s="35" t="str">
        <f t="shared" si="198"/>
        <v>432085 - Successful Accountibility for Evaluating Troubled Youth-Juvenile Assessment Center-4/01-8/01</v>
      </c>
      <c r="E6308" s="110">
        <v>43</v>
      </c>
    </row>
    <row r="6309" spans="1:5">
      <c r="A6309" s="58">
        <v>432090</v>
      </c>
      <c r="B6309" s="58" t="str">
        <f t="shared" si="197"/>
        <v>AG432090</v>
      </c>
      <c r="C6309" s="35" t="s">
        <v>21565</v>
      </c>
      <c r="D6309" s="35" t="str">
        <f t="shared" si="198"/>
        <v>432090 - Noble Community Development Initiative OJJDP-10/01-9/02</v>
      </c>
      <c r="E6309" s="110">
        <v>43</v>
      </c>
    </row>
    <row r="6310" spans="1:5">
      <c r="A6310" s="58">
        <v>432094</v>
      </c>
      <c r="B6310" s="58" t="str">
        <f t="shared" si="197"/>
        <v>AG432094</v>
      </c>
      <c r="C6310" s="35" t="s">
        <v>21566</v>
      </c>
      <c r="D6310" s="35" t="str">
        <f t="shared" si="198"/>
        <v>432094 - Youth and Community Allied for Action-10/01-9/02</v>
      </c>
      <c r="E6310" s="110">
        <v>43</v>
      </c>
    </row>
    <row r="6311" spans="1:5">
      <c r="A6311" s="58">
        <v>432142</v>
      </c>
      <c r="B6311" s="58" t="str">
        <f t="shared" si="197"/>
        <v>AG432142</v>
      </c>
      <c r="C6311" s="35" t="s">
        <v>21567</v>
      </c>
      <c r="D6311" s="35" t="str">
        <f t="shared" si="198"/>
        <v>432142 - Youth Mapping-10/01-9/02</v>
      </c>
      <c r="E6311" s="110">
        <v>43</v>
      </c>
    </row>
    <row r="6312" spans="1:5">
      <c r="A6312" s="58">
        <v>432160</v>
      </c>
      <c r="B6312" s="58" t="str">
        <f t="shared" si="197"/>
        <v>AG432160</v>
      </c>
      <c r="C6312" s="35" t="s">
        <v>21568</v>
      </c>
      <c r="D6312" s="35" t="str">
        <f t="shared" si="198"/>
        <v>432160 - Noble Community Development Initiative-Skillman-10/01-9/02</v>
      </c>
      <c r="E6312" s="110">
        <v>43</v>
      </c>
    </row>
    <row r="6313" spans="1:5">
      <c r="A6313" s="58">
        <v>433100</v>
      </c>
      <c r="B6313" s="58" t="str">
        <f t="shared" si="197"/>
        <v>AG433100</v>
      </c>
      <c r="C6313" s="35" t="s">
        <v>21569</v>
      </c>
      <c r="D6313" s="35" t="str">
        <f t="shared" si="198"/>
        <v>433100 - Planning &amp; Development Operations</v>
      </c>
      <c r="E6313" s="110">
        <v>43</v>
      </c>
    </row>
    <row r="6314" spans="1:5">
      <c r="A6314" s="58">
        <v>433110</v>
      </c>
      <c r="B6314" s="58" t="str">
        <f t="shared" si="197"/>
        <v>AG433110</v>
      </c>
      <c r="C6314" s="35" t="s">
        <v>21570</v>
      </c>
      <c r="D6314" s="35" t="str">
        <f t="shared" si="198"/>
        <v>433110 - Planning &amp; Development CDBG</v>
      </c>
      <c r="E6314" s="58">
        <v>43</v>
      </c>
    </row>
    <row r="6315" spans="1:5">
      <c r="A6315" s="58">
        <v>433120</v>
      </c>
      <c r="B6315" s="58" t="str">
        <f t="shared" si="197"/>
        <v>AG433120</v>
      </c>
      <c r="C6315" s="35" t="s">
        <v>21571</v>
      </c>
      <c r="D6315" s="35" t="str">
        <f t="shared" si="198"/>
        <v>433120 - Arts, Culture, &amp; Entrepreneurship Office</v>
      </c>
      <c r="E6315" s="58">
        <v>43</v>
      </c>
    </row>
    <row r="6316" spans="1:5">
      <c r="A6316" s="58">
        <v>439950</v>
      </c>
      <c r="B6316" s="58" t="str">
        <f t="shared" si="197"/>
        <v>AG439950</v>
      </c>
      <c r="C6316" s="35" t="s">
        <v>21572</v>
      </c>
      <c r="D6316" s="35" t="str">
        <f t="shared" si="198"/>
        <v>439950 - GASB34 P&amp;DD 1095</v>
      </c>
      <c r="E6316" s="58">
        <v>43</v>
      </c>
    </row>
    <row r="6317" spans="1:5">
      <c r="A6317" s="58">
        <v>440060</v>
      </c>
      <c r="B6317" s="58" t="str">
        <f t="shared" si="197"/>
        <v>AG440060</v>
      </c>
      <c r="C6317" s="35" t="s">
        <v>21573</v>
      </c>
      <c r="D6317" s="35" t="str">
        <f t="shared" si="198"/>
        <v>440060 - Sales/Advertising</v>
      </c>
      <c r="E6317" s="110">
        <v>44</v>
      </c>
    </row>
    <row r="6318" spans="1:5">
      <c r="A6318" s="58">
        <v>440080</v>
      </c>
      <c r="B6318" s="58" t="str">
        <f t="shared" si="197"/>
        <v>AG440080</v>
      </c>
      <c r="C6318" s="35" t="s">
        <v>21574</v>
      </c>
      <c r="D6318" s="35" t="str">
        <f t="shared" si="198"/>
        <v>440080 - Business Activities</v>
      </c>
      <c r="E6318" s="110">
        <v>44</v>
      </c>
    </row>
    <row r="6319" spans="1:5">
      <c r="A6319" s="58">
        <v>440100</v>
      </c>
      <c r="B6319" s="58" t="str">
        <f t="shared" si="197"/>
        <v>AG440100</v>
      </c>
      <c r="C6319" s="35" t="s">
        <v>21575</v>
      </c>
      <c r="D6319" s="35" t="str">
        <f t="shared" si="198"/>
        <v>440100 - Guest Relations</v>
      </c>
      <c r="E6319" s="110">
        <v>44</v>
      </c>
    </row>
    <row r="6320" spans="1:5">
      <c r="A6320" s="58">
        <v>440110</v>
      </c>
      <c r="B6320" s="58" t="str">
        <f t="shared" si="197"/>
        <v>AG440110</v>
      </c>
      <c r="C6320" s="35" t="s">
        <v>21346</v>
      </c>
      <c r="D6320" s="35" t="str">
        <f t="shared" si="198"/>
        <v>440110 - Security</v>
      </c>
      <c r="E6320" s="110">
        <v>44</v>
      </c>
    </row>
    <row r="6321" spans="1:5">
      <c r="A6321" s="58">
        <v>440150</v>
      </c>
      <c r="B6321" s="58" t="str">
        <f t="shared" si="197"/>
        <v>AG440150</v>
      </c>
      <c r="C6321" s="35" t="s">
        <v>21576</v>
      </c>
      <c r="D6321" s="35" t="str">
        <f t="shared" si="198"/>
        <v>440150 - Buildings_440150</v>
      </c>
      <c r="E6321" s="110">
        <v>44</v>
      </c>
    </row>
    <row r="6322" spans="1:5">
      <c r="A6322" s="58">
        <v>440180</v>
      </c>
      <c r="B6322" s="58" t="str">
        <f t="shared" si="197"/>
        <v>AG440180</v>
      </c>
      <c r="C6322" s="35" t="s">
        <v>21577</v>
      </c>
      <c r="D6322" s="35" t="str">
        <f t="shared" si="198"/>
        <v>440180 - WIG</v>
      </c>
      <c r="E6322" s="110">
        <v>44</v>
      </c>
    </row>
    <row r="6323" spans="1:5">
      <c r="A6323" s="58">
        <v>440200</v>
      </c>
      <c r="B6323" s="58" t="str">
        <f t="shared" si="197"/>
        <v>AG440200</v>
      </c>
      <c r="C6323" s="35" t="s">
        <v>21578</v>
      </c>
      <c r="D6323" s="35" t="str">
        <f t="shared" si="198"/>
        <v>440200 - Mammals</v>
      </c>
      <c r="E6323" s="110">
        <v>44</v>
      </c>
    </row>
    <row r="6324" spans="1:5">
      <c r="A6324" s="58">
        <v>440230</v>
      </c>
      <c r="B6324" s="58" t="str">
        <f t="shared" si="197"/>
        <v>AG440230</v>
      </c>
      <c r="C6324" s="35" t="s">
        <v>21579</v>
      </c>
      <c r="D6324" s="35" t="str">
        <f t="shared" si="198"/>
        <v>440230 - Animal Care Administration</v>
      </c>
      <c r="E6324" s="110">
        <v>44</v>
      </c>
    </row>
    <row r="6325" spans="1:5">
      <c r="A6325" s="58">
        <v>440240</v>
      </c>
      <c r="B6325" s="58" t="str">
        <f t="shared" si="197"/>
        <v>AG440240</v>
      </c>
      <c r="C6325" s="35" t="s">
        <v>21580</v>
      </c>
      <c r="D6325" s="35" t="str">
        <f t="shared" si="198"/>
        <v>440240 - BIA Maintenance</v>
      </c>
      <c r="E6325" s="110">
        <v>44</v>
      </c>
    </row>
    <row r="6326" spans="1:5">
      <c r="A6326" s="58">
        <v>440270</v>
      </c>
      <c r="B6326" s="58" t="str">
        <f t="shared" si="197"/>
        <v>AG440270</v>
      </c>
      <c r="C6326" s="35" t="s">
        <v>21581</v>
      </c>
      <c r="D6326" s="35" t="str">
        <f t="shared" si="198"/>
        <v>440270 - Aquarium</v>
      </c>
      <c r="E6326" s="110">
        <v>44</v>
      </c>
    </row>
    <row r="6327" spans="1:5">
      <c r="A6327" s="58">
        <v>440290</v>
      </c>
      <c r="B6327" s="58" t="str">
        <f t="shared" si="197"/>
        <v>AG440290</v>
      </c>
      <c r="C6327" s="35" t="s">
        <v>21582</v>
      </c>
      <c r="D6327" s="35" t="str">
        <f t="shared" si="198"/>
        <v>440290 - BIZ Security</v>
      </c>
      <c r="E6327" s="110">
        <v>44</v>
      </c>
    </row>
    <row r="6328" spans="1:5">
      <c r="A6328" s="58">
        <v>440330</v>
      </c>
      <c r="B6328" s="58" t="str">
        <f t="shared" si="197"/>
        <v>AG440330</v>
      </c>
      <c r="C6328" s="35" t="s">
        <v>21583</v>
      </c>
      <c r="D6328" s="35" t="str">
        <f t="shared" si="198"/>
        <v>440330 - BIZ Animal Care</v>
      </c>
      <c r="E6328" s="110">
        <v>44</v>
      </c>
    </row>
    <row r="6329" spans="1:5">
      <c r="A6329" s="58">
        <v>440340</v>
      </c>
      <c r="B6329" s="58" t="str">
        <f t="shared" si="197"/>
        <v>AG440340</v>
      </c>
      <c r="C6329" s="35" t="s">
        <v>21584</v>
      </c>
      <c r="D6329" s="35" t="str">
        <f t="shared" si="198"/>
        <v>440340 - Capital Imp. Bonds</v>
      </c>
      <c r="E6329" s="110">
        <v>44</v>
      </c>
    </row>
    <row r="6330" spans="1:5">
      <c r="A6330" s="58">
        <v>440345</v>
      </c>
      <c r="B6330" s="58" t="str">
        <f t="shared" si="197"/>
        <v>AG440345</v>
      </c>
      <c r="C6330" s="35" t="s">
        <v>9070</v>
      </c>
      <c r="D6330" s="35" t="str">
        <f t="shared" si="198"/>
        <v>440345 - Belle Isle Zoo Capital Improvements</v>
      </c>
      <c r="E6330" s="58">
        <v>44</v>
      </c>
    </row>
    <row r="6331" spans="1:5">
      <c r="A6331" s="58">
        <v>440450</v>
      </c>
      <c r="B6331" s="58" t="str">
        <f t="shared" si="197"/>
        <v>AG440450</v>
      </c>
      <c r="C6331" s="35" t="s">
        <v>8868</v>
      </c>
      <c r="D6331" s="35" t="str">
        <f t="shared" si="198"/>
        <v>440450 - Zoo Special Projects</v>
      </c>
      <c r="E6331" s="58">
        <v>44</v>
      </c>
    </row>
    <row r="6332" spans="1:5">
      <c r="A6332" s="58">
        <v>449950</v>
      </c>
      <c r="B6332" s="58" t="str">
        <f t="shared" si="197"/>
        <v>AG449950</v>
      </c>
      <c r="C6332" s="35" t="s">
        <v>21585</v>
      </c>
      <c r="D6332" s="35" t="str">
        <f t="shared" si="198"/>
        <v>449950 - GASB34ZOO-1095</v>
      </c>
      <c r="E6332" s="58">
        <v>44</v>
      </c>
    </row>
    <row r="6333" spans="1:5">
      <c r="A6333" s="58">
        <v>450010</v>
      </c>
      <c r="B6333" s="58" t="str">
        <f t="shared" si="197"/>
        <v>AG450010</v>
      </c>
      <c r="C6333" s="35" t="s">
        <v>21586</v>
      </c>
      <c r="D6333" s="35" t="str">
        <f t="shared" si="198"/>
        <v>450010 - DAH Administration</v>
      </c>
      <c r="E6333" s="58">
        <v>45</v>
      </c>
    </row>
    <row r="6334" spans="1:5">
      <c r="A6334" s="58">
        <v>452000</v>
      </c>
      <c r="B6334" s="58" t="str">
        <f t="shared" si="197"/>
        <v>AG452000</v>
      </c>
      <c r="C6334" s="35" t="s">
        <v>21587</v>
      </c>
      <c r="D6334" s="35" t="str">
        <f t="shared" si="198"/>
        <v>452000 - Administrative Hearings Training</v>
      </c>
      <c r="E6334" s="58">
        <v>45</v>
      </c>
    </row>
    <row r="6335" spans="1:5">
      <c r="A6335" s="58">
        <v>459950</v>
      </c>
      <c r="B6335" s="58" t="str">
        <f t="shared" si="197"/>
        <v>AG459950</v>
      </c>
      <c r="C6335" s="35" t="s">
        <v>21588</v>
      </c>
      <c r="D6335" s="35" t="str">
        <f t="shared" si="198"/>
        <v>459950 - GASB34DAH-1095</v>
      </c>
      <c r="E6335" s="58">
        <v>45</v>
      </c>
    </row>
    <row r="6336" spans="1:5">
      <c r="A6336" s="58">
        <v>460010</v>
      </c>
      <c r="B6336" s="58" t="str">
        <f t="shared" si="197"/>
        <v>AG460010</v>
      </c>
      <c r="C6336" s="35" t="s">
        <v>21589</v>
      </c>
      <c r="D6336" s="35" t="str">
        <f t="shared" si="198"/>
        <v>460010 - Homeland Security Administration</v>
      </c>
      <c r="E6336" s="110">
        <v>46</v>
      </c>
    </row>
    <row r="6337" spans="1:5">
      <c r="A6337" s="58">
        <v>460110</v>
      </c>
      <c r="B6337" s="58" t="str">
        <f t="shared" si="197"/>
        <v>AG460110</v>
      </c>
      <c r="C6337" s="35" t="s">
        <v>21590</v>
      </c>
      <c r="D6337" s="35" t="str">
        <f t="shared" si="198"/>
        <v>460110 - Supplemental Assistance Grant/CERT</v>
      </c>
      <c r="E6337" s="110">
        <v>46</v>
      </c>
    </row>
    <row r="6338" spans="1:5">
      <c r="A6338" s="58">
        <v>460120</v>
      </c>
      <c r="B6338" s="58" t="str">
        <f t="shared" si="197"/>
        <v>AG460120</v>
      </c>
      <c r="C6338" s="35" t="s">
        <v>21591</v>
      </c>
      <c r="D6338" s="35" t="str">
        <f t="shared" si="198"/>
        <v>460120 - Pre-Mitigation Disaster Plan</v>
      </c>
      <c r="E6338" s="110">
        <v>46</v>
      </c>
    </row>
    <row r="6339" spans="1:5">
      <c r="A6339" s="58">
        <v>460130</v>
      </c>
      <c r="B6339" s="58" t="str">
        <f t="shared" si="197"/>
        <v>AG460130</v>
      </c>
      <c r="C6339" s="35" t="s">
        <v>10564</v>
      </c>
      <c r="D6339" s="35" t="str">
        <f t="shared" si="198"/>
        <v>460130 - Urban Area Security Initiative 2003</v>
      </c>
      <c r="E6339" s="110">
        <v>46</v>
      </c>
    </row>
    <row r="6340" spans="1:5">
      <c r="A6340" s="58">
        <v>460140</v>
      </c>
      <c r="B6340" s="58" t="str">
        <f t="shared" si="197"/>
        <v>AG460140</v>
      </c>
      <c r="C6340" s="35" t="s">
        <v>10566</v>
      </c>
      <c r="D6340" s="35" t="str">
        <f t="shared" si="198"/>
        <v>460140 - Urban Area Security Initiative 2004</v>
      </c>
      <c r="E6340" s="110">
        <v>46</v>
      </c>
    </row>
    <row r="6341" spans="1:5">
      <c r="A6341" s="58">
        <v>460145</v>
      </c>
      <c r="B6341" s="58" t="str">
        <f t="shared" ref="B6341:B6404" si="199">"AG"&amp;A6341</f>
        <v>AG460145</v>
      </c>
      <c r="C6341" s="35" t="s">
        <v>21592</v>
      </c>
      <c r="D6341" s="35" t="str">
        <f t="shared" ref="D6341:D6404" si="200">A6341&amp;" - "&amp;C6341</f>
        <v>460145 - Urban Area Security Initiative (FY09-10)</v>
      </c>
      <c r="E6341" s="110">
        <v>46</v>
      </c>
    </row>
    <row r="6342" spans="1:5">
      <c r="A6342" s="58">
        <v>460150</v>
      </c>
      <c r="B6342" s="58" t="str">
        <f t="shared" si="199"/>
        <v>AG460150</v>
      </c>
      <c r="C6342" s="35" t="s">
        <v>10775</v>
      </c>
      <c r="D6342" s="35" t="str">
        <f t="shared" si="200"/>
        <v>460150 - 2003 Domestic Preparedness (CBRNE)</v>
      </c>
      <c r="E6342" s="110">
        <v>46</v>
      </c>
    </row>
    <row r="6343" spans="1:5">
      <c r="A6343" s="58">
        <v>460160</v>
      </c>
      <c r="B6343" s="58" t="str">
        <f t="shared" si="199"/>
        <v>AG460160</v>
      </c>
      <c r="C6343" s="35" t="s">
        <v>10787</v>
      </c>
      <c r="D6343" s="35" t="str">
        <f t="shared" si="200"/>
        <v>460160 - 2004 Metropolitan Medical Response System</v>
      </c>
      <c r="E6343" s="110">
        <v>46</v>
      </c>
    </row>
    <row r="6344" spans="1:5">
      <c r="A6344" s="58">
        <v>460190</v>
      </c>
      <c r="B6344" s="58" t="str">
        <f t="shared" si="199"/>
        <v>AG460190</v>
      </c>
      <c r="C6344" s="35" t="s">
        <v>11433</v>
      </c>
      <c r="D6344" s="35" t="str">
        <f t="shared" si="200"/>
        <v>460190 - FY 2005 Urban Area Security Initiative Grant</v>
      </c>
      <c r="E6344" s="110">
        <v>46</v>
      </c>
    </row>
    <row r="6345" spans="1:5">
      <c r="A6345" s="58">
        <v>460200</v>
      </c>
      <c r="B6345" s="58" t="str">
        <f t="shared" si="199"/>
        <v>AG460200</v>
      </c>
      <c r="C6345" s="35" t="s">
        <v>21593</v>
      </c>
      <c r="D6345" s="35" t="str">
        <f t="shared" si="200"/>
        <v>460200 - FY 2005 FEMA Reimbursement/Hurricane Katrina</v>
      </c>
      <c r="E6345" s="110">
        <v>46</v>
      </c>
    </row>
    <row r="6346" spans="1:5">
      <c r="A6346" s="58">
        <v>460210</v>
      </c>
      <c r="B6346" s="58" t="str">
        <f t="shared" si="199"/>
        <v>AG460210</v>
      </c>
      <c r="C6346" s="35" t="s">
        <v>11926</v>
      </c>
      <c r="D6346" s="35" t="str">
        <f t="shared" si="200"/>
        <v>460210 - Metropolitan Medical Response System (MMRS)</v>
      </c>
      <c r="E6346" s="110">
        <v>46</v>
      </c>
    </row>
    <row r="6347" spans="1:5">
      <c r="A6347" s="58">
        <v>460220</v>
      </c>
      <c r="B6347" s="58" t="str">
        <f t="shared" si="199"/>
        <v>AG460220</v>
      </c>
      <c r="C6347" s="35" t="s">
        <v>11978</v>
      </c>
      <c r="D6347" s="35" t="str">
        <f t="shared" si="200"/>
        <v>460220 - FY 07 UASI Grant</v>
      </c>
      <c r="E6347" s="110">
        <v>46</v>
      </c>
    </row>
    <row r="6348" spans="1:5">
      <c r="A6348" s="58">
        <v>460230</v>
      </c>
      <c r="B6348" s="58" t="str">
        <f t="shared" si="199"/>
        <v>AG460230</v>
      </c>
      <c r="C6348" s="35" t="s">
        <v>12254</v>
      </c>
      <c r="D6348" s="35" t="str">
        <f t="shared" si="200"/>
        <v>460230 - 2007 Michigan Citizen Corps Program</v>
      </c>
      <c r="E6348" s="110">
        <v>46</v>
      </c>
    </row>
    <row r="6349" spans="1:5">
      <c r="A6349" s="58">
        <v>460240</v>
      </c>
      <c r="B6349" s="58" t="str">
        <f t="shared" si="199"/>
        <v>AG460240</v>
      </c>
      <c r="C6349" s="35" t="s">
        <v>12310</v>
      </c>
      <c r="D6349" s="35" t="str">
        <f t="shared" si="200"/>
        <v>460240 - 2006 Urban Area Security Initiative Grant</v>
      </c>
      <c r="E6349" s="110">
        <v>46</v>
      </c>
    </row>
    <row r="6350" spans="1:5">
      <c r="A6350" s="58">
        <v>460250</v>
      </c>
      <c r="B6350" s="58" t="str">
        <f t="shared" si="199"/>
        <v>AG460250</v>
      </c>
      <c r="C6350" s="35" t="s">
        <v>12312</v>
      </c>
      <c r="D6350" s="35" t="str">
        <f t="shared" si="200"/>
        <v>460250 - 2007 Metropolitan Medical Response System Grant</v>
      </c>
      <c r="E6350" s="110">
        <v>46</v>
      </c>
    </row>
    <row r="6351" spans="1:5">
      <c r="A6351" s="58">
        <v>460308</v>
      </c>
      <c r="B6351" s="58" t="str">
        <f t="shared" si="199"/>
        <v>AG460308</v>
      </c>
      <c r="C6351" s="35" t="s">
        <v>12767</v>
      </c>
      <c r="D6351" s="35" t="str">
        <f t="shared" si="200"/>
        <v>460308 - 2008 HSGP Urban Area Security Initiative Grant</v>
      </c>
      <c r="E6351" s="110">
        <v>46</v>
      </c>
    </row>
    <row r="6352" spans="1:5">
      <c r="A6352" s="58">
        <v>460309</v>
      </c>
      <c r="B6352" s="58" t="str">
        <f t="shared" si="199"/>
        <v>AG460309</v>
      </c>
      <c r="C6352" s="35" t="s">
        <v>21594</v>
      </c>
      <c r="D6352" s="35" t="str">
        <f t="shared" si="200"/>
        <v>460309 - 2009 HSGP Urban Area Security Initiative Grant</v>
      </c>
      <c r="E6352" s="110">
        <v>46</v>
      </c>
    </row>
    <row r="6353" spans="1:5">
      <c r="A6353" s="58">
        <v>460310</v>
      </c>
      <c r="B6353" s="58" t="str">
        <f t="shared" si="199"/>
        <v>AG460310</v>
      </c>
      <c r="C6353" s="35" t="s">
        <v>21595</v>
      </c>
      <c r="D6353" s="35" t="str">
        <f t="shared" si="200"/>
        <v>460310 - Urban Area Security Initiative FY 2010-11</v>
      </c>
      <c r="E6353" s="110">
        <v>46</v>
      </c>
    </row>
    <row r="6354" spans="1:5">
      <c r="A6354" s="58">
        <v>460408</v>
      </c>
      <c r="B6354" s="58" t="str">
        <f t="shared" si="199"/>
        <v>AG460408</v>
      </c>
      <c r="C6354" s="35" t="s">
        <v>12769</v>
      </c>
      <c r="D6354" s="35" t="str">
        <f t="shared" si="200"/>
        <v>460408 - 2008 HSGP Metropolitian Medical Response System Grant</v>
      </c>
      <c r="E6354" s="110">
        <v>46</v>
      </c>
    </row>
    <row r="6355" spans="1:5">
      <c r="A6355" s="58">
        <v>460409</v>
      </c>
      <c r="B6355" s="58" t="str">
        <f t="shared" si="199"/>
        <v>AG460409</v>
      </c>
      <c r="C6355" s="35" t="s">
        <v>21596</v>
      </c>
      <c r="D6355" s="35" t="str">
        <f t="shared" si="200"/>
        <v>460409 - 2009 HSGP Metropolitian Medical Response Grant</v>
      </c>
      <c r="E6355" s="110">
        <v>46</v>
      </c>
    </row>
    <row r="6356" spans="1:5">
      <c r="A6356" s="58">
        <v>460410</v>
      </c>
      <c r="B6356" s="58" t="str">
        <f t="shared" si="199"/>
        <v>AG460410</v>
      </c>
      <c r="C6356" s="35" t="s">
        <v>21597</v>
      </c>
      <c r="D6356" s="35" t="str">
        <f t="shared" si="200"/>
        <v>460410 - 2010 Metropolitan Medical Response System</v>
      </c>
      <c r="E6356" s="110">
        <v>46</v>
      </c>
    </row>
    <row r="6357" spans="1:5">
      <c r="A6357" s="58">
        <v>460508</v>
      </c>
      <c r="B6357" s="58" t="str">
        <f t="shared" si="199"/>
        <v>AG460508</v>
      </c>
      <c r="C6357" s="35" t="s">
        <v>13018</v>
      </c>
      <c r="D6357" s="35" t="str">
        <f t="shared" si="200"/>
        <v>460508 - 2008 Citizen Corps Program (CCP)</v>
      </c>
      <c r="E6357" s="110">
        <v>46</v>
      </c>
    </row>
    <row r="6358" spans="1:5">
      <c r="A6358" s="58">
        <v>460509</v>
      </c>
      <c r="B6358" s="58" t="str">
        <f t="shared" si="199"/>
        <v>AG460509</v>
      </c>
      <c r="C6358" s="35" t="s">
        <v>13020</v>
      </c>
      <c r="D6358" s="35" t="str">
        <f t="shared" si="200"/>
        <v>460509 - 2009 Citizen Corps Program (CCP)</v>
      </c>
      <c r="E6358" s="110">
        <v>46</v>
      </c>
    </row>
    <row r="6359" spans="1:5">
      <c r="A6359" s="58">
        <v>460510</v>
      </c>
      <c r="B6359" s="58" t="str">
        <f t="shared" si="199"/>
        <v>AG460510</v>
      </c>
      <c r="C6359" s="35" t="s">
        <v>13022</v>
      </c>
      <c r="D6359" s="35" t="str">
        <f t="shared" si="200"/>
        <v>460510 - 2010 Citizen Corps Program (CCP)</v>
      </c>
      <c r="E6359" s="110">
        <v>46</v>
      </c>
    </row>
    <row r="6360" spans="1:5">
      <c r="A6360" s="58">
        <v>460608</v>
      </c>
      <c r="B6360" s="58" t="str">
        <f t="shared" si="199"/>
        <v>AG460608</v>
      </c>
      <c r="C6360" s="35" t="s">
        <v>13024</v>
      </c>
      <c r="D6360" s="35" t="str">
        <f t="shared" si="200"/>
        <v>460608 - 2008 Bufferzone Protection Plan (BZPP)</v>
      </c>
      <c r="E6360" s="110">
        <v>46</v>
      </c>
    </row>
    <row r="6361" spans="1:5">
      <c r="A6361" s="58">
        <v>460609</v>
      </c>
      <c r="B6361" s="58" t="str">
        <f t="shared" si="199"/>
        <v>AG460609</v>
      </c>
      <c r="C6361" s="35" t="s">
        <v>13026</v>
      </c>
      <c r="D6361" s="35" t="str">
        <f t="shared" si="200"/>
        <v>460609 - 2009 Bufferzone Protection Plan (BZPP)</v>
      </c>
      <c r="E6361" s="110">
        <v>46</v>
      </c>
    </row>
    <row r="6362" spans="1:5">
      <c r="A6362" s="58">
        <v>460610</v>
      </c>
      <c r="B6362" s="58" t="str">
        <f t="shared" si="199"/>
        <v>AG460610</v>
      </c>
      <c r="C6362" s="35" t="s">
        <v>21598</v>
      </c>
      <c r="D6362" s="35" t="str">
        <f t="shared" si="200"/>
        <v>460610 - 2010 Bufferzone Protection Plan (BZPP)</v>
      </c>
      <c r="E6362" s="110">
        <v>46</v>
      </c>
    </row>
    <row r="6363" spans="1:5">
      <c r="A6363" s="58">
        <v>460709</v>
      </c>
      <c r="B6363" s="58" t="str">
        <f t="shared" si="199"/>
        <v>AG460709</v>
      </c>
      <c r="C6363" s="35" t="s">
        <v>13125</v>
      </c>
      <c r="D6363" s="35" t="str">
        <f t="shared" si="200"/>
        <v>460709 - 2009 Emergency Operation Center (EOC) Grant Program</v>
      </c>
      <c r="E6363" s="110">
        <v>46</v>
      </c>
    </row>
    <row r="6364" spans="1:5">
      <c r="A6364" s="58">
        <v>460710</v>
      </c>
      <c r="B6364" s="58" t="str">
        <f t="shared" si="199"/>
        <v>AG460710</v>
      </c>
      <c r="C6364" s="35" t="s">
        <v>21599</v>
      </c>
      <c r="D6364" s="35" t="str">
        <f t="shared" si="200"/>
        <v>460710 - 2010 Emergency Operation Center (EOC) Grant</v>
      </c>
      <c r="E6364" s="110">
        <v>46</v>
      </c>
    </row>
    <row r="6365" spans="1:5">
      <c r="A6365" s="58">
        <v>460810</v>
      </c>
      <c r="B6365" s="58" t="str">
        <f t="shared" si="199"/>
        <v>AG460810</v>
      </c>
      <c r="C6365" s="35" t="s">
        <v>21600</v>
      </c>
      <c r="D6365" s="35" t="str">
        <f t="shared" si="200"/>
        <v>460810 - 2010 HSGP Urban Area Security Initiative Grant</v>
      </c>
      <c r="E6365" s="110">
        <v>46</v>
      </c>
    </row>
    <row r="6366" spans="1:5">
      <c r="A6366" s="58">
        <v>460910</v>
      </c>
      <c r="B6366" s="58" t="str">
        <f t="shared" si="199"/>
        <v>AG460910</v>
      </c>
      <c r="C6366" s="35" t="s">
        <v>21601</v>
      </c>
      <c r="D6366" s="35" t="str">
        <f t="shared" si="200"/>
        <v>460910 - Medical Reserve Corps (MRC) Initiative #2</v>
      </c>
      <c r="E6366" s="110">
        <v>46</v>
      </c>
    </row>
    <row r="6367" spans="1:5">
      <c r="A6367" s="58">
        <v>469950</v>
      </c>
      <c r="B6367" s="58" t="str">
        <f t="shared" si="199"/>
        <v>AG469950</v>
      </c>
      <c r="C6367" s="35" t="s">
        <v>21602</v>
      </c>
      <c r="D6367" s="35" t="str">
        <f t="shared" si="200"/>
        <v>469950 - GASB34DHS-1095</v>
      </c>
      <c r="E6367" s="58">
        <v>46</v>
      </c>
    </row>
    <row r="6368" spans="1:5">
      <c r="A6368" s="58">
        <v>469951</v>
      </c>
      <c r="B6368" s="58" t="str">
        <f t="shared" si="199"/>
        <v>AG469951</v>
      </c>
      <c r="C6368" s="35" t="s">
        <v>21603</v>
      </c>
      <c r="D6368" s="35" t="str">
        <f t="shared" si="200"/>
        <v>469951 - GASB34-3695</v>
      </c>
      <c r="E6368" s="58">
        <v>46</v>
      </c>
    </row>
    <row r="6369" spans="1:5">
      <c r="A6369" s="58">
        <v>469952</v>
      </c>
      <c r="B6369" s="58" t="str">
        <f t="shared" si="199"/>
        <v>AG469952</v>
      </c>
      <c r="C6369" s="35" t="s">
        <v>21604</v>
      </c>
      <c r="D6369" s="35" t="str">
        <f t="shared" si="200"/>
        <v>469952 - GASB 34 HLT 2105</v>
      </c>
      <c r="E6369" s="58">
        <v>46</v>
      </c>
    </row>
    <row r="6370" spans="1:5">
      <c r="A6370" s="58">
        <v>470005</v>
      </c>
      <c r="B6370" s="58" t="str">
        <f t="shared" si="199"/>
        <v>AG470005</v>
      </c>
      <c r="C6370" s="35" t="s">
        <v>21605</v>
      </c>
      <c r="D6370" s="35" t="str">
        <f t="shared" si="200"/>
        <v>470005 - General Services Administration</v>
      </c>
      <c r="E6370" s="110">
        <v>47</v>
      </c>
    </row>
    <row r="6371" spans="1:5">
      <c r="A6371" s="58">
        <v>470007</v>
      </c>
      <c r="B6371" s="58" t="str">
        <f t="shared" si="199"/>
        <v>AG470007</v>
      </c>
      <c r="C6371" s="35" t="s">
        <v>21606</v>
      </c>
      <c r="D6371" s="35" t="str">
        <f t="shared" si="200"/>
        <v>470007 - Administrative Support Unit</v>
      </c>
      <c r="E6371" s="110">
        <v>47</v>
      </c>
    </row>
    <row r="6372" spans="1:5">
      <c r="A6372" s="58">
        <v>470009</v>
      </c>
      <c r="B6372" s="58" t="str">
        <f t="shared" si="199"/>
        <v>AG470009</v>
      </c>
      <c r="C6372" s="35" t="s">
        <v>10093</v>
      </c>
      <c r="D6372" s="35" t="str">
        <f t="shared" si="200"/>
        <v>470009 - Property Management</v>
      </c>
      <c r="E6372" s="110">
        <v>47</v>
      </c>
    </row>
    <row r="6373" spans="1:5">
      <c r="A6373" s="58">
        <v>470010</v>
      </c>
      <c r="B6373" s="58" t="str">
        <f t="shared" si="199"/>
        <v>AG470010</v>
      </c>
      <c r="C6373" s="35" t="s">
        <v>16772</v>
      </c>
      <c r="D6373" s="35" t="str">
        <f t="shared" si="200"/>
        <v>470010 - Facilities Management</v>
      </c>
      <c r="E6373" s="110">
        <v>47</v>
      </c>
    </row>
    <row r="6374" spans="1:5">
      <c r="A6374" s="58">
        <v>470011</v>
      </c>
      <c r="B6374" s="58" t="str">
        <f t="shared" si="199"/>
        <v>AG470011</v>
      </c>
      <c r="C6374" s="35" t="s">
        <v>21607</v>
      </c>
      <c r="D6374" s="35" t="str">
        <f t="shared" si="200"/>
        <v>470011 - Landscape Design</v>
      </c>
      <c r="E6374" s="110">
        <v>47</v>
      </c>
    </row>
    <row r="6375" spans="1:5">
      <c r="A6375" s="58">
        <v>470012</v>
      </c>
      <c r="B6375" s="58" t="str">
        <f t="shared" si="199"/>
        <v>AG470012</v>
      </c>
      <c r="C6375" s="35" t="s">
        <v>21608</v>
      </c>
      <c r="D6375" s="35" t="str">
        <f t="shared" si="200"/>
        <v>470012 - Park Development</v>
      </c>
      <c r="E6375" s="110">
        <v>47</v>
      </c>
    </row>
    <row r="6376" spans="1:5">
      <c r="A6376" s="58">
        <v>470015</v>
      </c>
      <c r="B6376" s="58" t="str">
        <f t="shared" si="199"/>
        <v>AG470015</v>
      </c>
      <c r="C6376" s="35" t="s">
        <v>21609</v>
      </c>
      <c r="D6376" s="35" t="str">
        <f t="shared" si="200"/>
        <v>470015 - General Services Ground Maintenance</v>
      </c>
      <c r="E6376" s="110">
        <v>47</v>
      </c>
    </row>
    <row r="6377" spans="1:5">
      <c r="A6377" s="58">
        <v>470020</v>
      </c>
      <c r="B6377" s="58" t="str">
        <f t="shared" si="199"/>
        <v>AG470020</v>
      </c>
      <c r="C6377" s="35" t="s">
        <v>21610</v>
      </c>
      <c r="D6377" s="35" t="str">
        <f t="shared" si="200"/>
        <v>470020 - Building Services</v>
      </c>
      <c r="E6377" s="110">
        <v>47</v>
      </c>
    </row>
    <row r="6378" spans="1:5">
      <c r="A6378" s="58">
        <v>470025</v>
      </c>
      <c r="B6378" s="58" t="str">
        <f t="shared" si="199"/>
        <v>AG470025</v>
      </c>
      <c r="C6378" s="35" t="s">
        <v>21611</v>
      </c>
      <c r="D6378" s="35" t="str">
        <f t="shared" si="200"/>
        <v>470025 - Building Services _ Seasonal</v>
      </c>
      <c r="E6378" s="110">
        <v>47</v>
      </c>
    </row>
    <row r="6379" spans="1:5">
      <c r="A6379" s="58">
        <v>470035</v>
      </c>
      <c r="B6379" s="58" t="str">
        <f t="shared" si="199"/>
        <v>AG470035</v>
      </c>
      <c r="C6379" s="35" t="s">
        <v>21346</v>
      </c>
      <c r="D6379" s="35" t="str">
        <f t="shared" si="200"/>
        <v>470035 - Security</v>
      </c>
      <c r="E6379" s="110">
        <v>47</v>
      </c>
    </row>
    <row r="6380" spans="1:5">
      <c r="A6380" s="58">
        <v>470037</v>
      </c>
      <c r="B6380" s="58" t="str">
        <f t="shared" si="199"/>
        <v>AG470037</v>
      </c>
      <c r="C6380" s="35" t="s">
        <v>21612</v>
      </c>
      <c r="D6380" s="35" t="str">
        <f t="shared" si="200"/>
        <v>470037 - D_DOT Security</v>
      </c>
      <c r="E6380" s="110">
        <v>47</v>
      </c>
    </row>
    <row r="6381" spans="1:5">
      <c r="A6381" s="58">
        <v>470038</v>
      </c>
      <c r="B6381" s="58" t="str">
        <f t="shared" si="199"/>
        <v>AG470038</v>
      </c>
      <c r="C6381" s="35" t="s">
        <v>21613</v>
      </c>
      <c r="D6381" s="35" t="str">
        <f t="shared" si="200"/>
        <v>470038 - Hart Plaza Management</v>
      </c>
      <c r="E6381" s="110">
        <v>47</v>
      </c>
    </row>
    <row r="6382" spans="1:5">
      <c r="A6382" s="58">
        <v>470039</v>
      </c>
      <c r="B6382" s="58" t="str">
        <f t="shared" si="199"/>
        <v>AG470039</v>
      </c>
      <c r="C6382" s="35" t="s">
        <v>15322</v>
      </c>
      <c r="D6382" s="35" t="str">
        <f t="shared" si="200"/>
        <v>470039 - Detroit Animal Care &amp; Control (DACC)</v>
      </c>
      <c r="E6382" s="110">
        <v>47</v>
      </c>
    </row>
    <row r="6383" spans="1:5">
      <c r="A6383" s="58">
        <v>470040</v>
      </c>
      <c r="B6383" s="58" t="str">
        <f t="shared" si="199"/>
        <v>AG470040</v>
      </c>
      <c r="C6383" s="35" t="s">
        <v>21614</v>
      </c>
      <c r="D6383" s="35" t="str">
        <f t="shared" si="200"/>
        <v>470040 - Inventory Management</v>
      </c>
      <c r="E6383" s="110">
        <v>47</v>
      </c>
    </row>
    <row r="6384" spans="1:5">
      <c r="A6384" s="58">
        <v>470050</v>
      </c>
      <c r="B6384" s="58" t="str">
        <f t="shared" si="199"/>
        <v>AG470050</v>
      </c>
      <c r="C6384" s="35" t="s">
        <v>21615</v>
      </c>
      <c r="D6384" s="35" t="str">
        <f t="shared" si="200"/>
        <v>470050 - DPW Stores</v>
      </c>
      <c r="E6384" s="110">
        <v>47</v>
      </c>
    </row>
    <row r="6385" spans="1:5">
      <c r="A6385" s="58">
        <v>470060</v>
      </c>
      <c r="B6385" s="58" t="str">
        <f t="shared" si="199"/>
        <v>AG470060</v>
      </c>
      <c r="C6385" s="35" t="s">
        <v>18045</v>
      </c>
      <c r="D6385" s="35" t="str">
        <f t="shared" si="200"/>
        <v>470060 - Fire Apparatus Stores</v>
      </c>
      <c r="E6385" s="110">
        <v>47</v>
      </c>
    </row>
    <row r="6386" spans="1:5">
      <c r="A6386" s="58">
        <v>470070</v>
      </c>
      <c r="B6386" s="58" t="str">
        <f t="shared" si="199"/>
        <v>AG470070</v>
      </c>
      <c r="C6386" s="35" t="s">
        <v>21616</v>
      </c>
      <c r="D6386" s="35" t="str">
        <f t="shared" si="200"/>
        <v>470070 - Recreation Stores</v>
      </c>
      <c r="E6386" s="110">
        <v>47</v>
      </c>
    </row>
    <row r="6387" spans="1:5">
      <c r="A6387" s="58">
        <v>470095</v>
      </c>
      <c r="B6387" s="58" t="str">
        <f t="shared" si="199"/>
        <v>AG470095</v>
      </c>
      <c r="C6387" s="35" t="s">
        <v>21617</v>
      </c>
      <c r="D6387" s="35" t="str">
        <f t="shared" si="200"/>
        <v>470095 - Police Stores</v>
      </c>
      <c r="E6387" s="110">
        <v>47</v>
      </c>
    </row>
    <row r="6388" spans="1:5">
      <c r="A6388" s="58">
        <v>470097</v>
      </c>
      <c r="B6388" s="58" t="str">
        <f t="shared" si="199"/>
        <v>AG470097</v>
      </c>
      <c r="C6388" s="35" t="s">
        <v>21618</v>
      </c>
      <c r="D6388" s="35" t="str">
        <f t="shared" si="200"/>
        <v>470097 - Other Stores</v>
      </c>
      <c r="E6388" s="110">
        <v>47</v>
      </c>
    </row>
    <row r="6389" spans="1:5">
      <c r="A6389" s="58">
        <v>470100</v>
      </c>
      <c r="B6389" s="58" t="str">
        <f t="shared" si="199"/>
        <v>AG470100</v>
      </c>
      <c r="C6389" s="35" t="s">
        <v>21619</v>
      </c>
      <c r="D6389" s="35" t="str">
        <f t="shared" si="200"/>
        <v>470100 - Fleet Management</v>
      </c>
      <c r="E6389" s="110">
        <v>47</v>
      </c>
    </row>
    <row r="6390" spans="1:5">
      <c r="A6390" s="58">
        <v>470101</v>
      </c>
      <c r="B6390" s="58" t="str">
        <f t="shared" si="199"/>
        <v>AG470101</v>
      </c>
      <c r="C6390" s="35" t="s">
        <v>21620</v>
      </c>
      <c r="D6390" s="35" t="str">
        <f t="shared" si="200"/>
        <v>470101 - Solid Waste Fleet</v>
      </c>
      <c r="E6390" s="110">
        <v>47</v>
      </c>
    </row>
    <row r="6391" spans="1:5">
      <c r="A6391" s="58">
        <v>470106</v>
      </c>
      <c r="B6391" s="58" t="str">
        <f t="shared" si="199"/>
        <v>AG470106</v>
      </c>
      <c r="C6391" s="35" t="s">
        <v>21621</v>
      </c>
      <c r="D6391" s="35" t="str">
        <f t="shared" si="200"/>
        <v>470106 - Detroit Wayne Joint Building Authority</v>
      </c>
      <c r="E6391" s="110">
        <v>47</v>
      </c>
    </row>
    <row r="6392" spans="1:5">
      <c r="A6392" s="58">
        <v>470110</v>
      </c>
      <c r="B6392" s="58" t="str">
        <f t="shared" si="199"/>
        <v>AG470110</v>
      </c>
      <c r="C6392" s="35" t="s">
        <v>21622</v>
      </c>
      <c r="D6392" s="35" t="str">
        <f t="shared" si="200"/>
        <v>470110 - Street Maintenance Garage - Street Fund</v>
      </c>
      <c r="E6392" s="110">
        <v>47</v>
      </c>
    </row>
    <row r="6393" spans="1:5">
      <c r="A6393" s="58">
        <v>470115</v>
      </c>
      <c r="B6393" s="58" t="str">
        <f t="shared" si="199"/>
        <v>AG470115</v>
      </c>
      <c r="C6393" s="35" t="s">
        <v>21623</v>
      </c>
      <c r="D6393" s="35" t="str">
        <f t="shared" si="200"/>
        <v>470115 - 36th District Court Madison Center</v>
      </c>
      <c r="E6393" s="110">
        <v>47</v>
      </c>
    </row>
    <row r="6394" spans="1:5">
      <c r="A6394" s="58">
        <v>470120</v>
      </c>
      <c r="B6394" s="58" t="str">
        <f t="shared" si="199"/>
        <v>AG470120</v>
      </c>
      <c r="C6394" s="35" t="s">
        <v>21624</v>
      </c>
      <c r="D6394" s="35" t="str">
        <f t="shared" si="200"/>
        <v>470120 - Fire Apparatus Garage</v>
      </c>
      <c r="E6394" s="110">
        <v>47</v>
      </c>
    </row>
    <row r="6395" spans="1:5">
      <c r="A6395" s="58">
        <v>470150</v>
      </c>
      <c r="B6395" s="58" t="str">
        <f t="shared" si="199"/>
        <v>AG470150</v>
      </c>
      <c r="C6395" s="35" t="s">
        <v>21625</v>
      </c>
      <c r="D6395" s="35" t="str">
        <f t="shared" si="200"/>
        <v>470150 - Park Development Workforce</v>
      </c>
      <c r="E6395" s="110">
        <v>47</v>
      </c>
    </row>
    <row r="6396" spans="1:5">
      <c r="A6396" s="58">
        <v>470155</v>
      </c>
      <c r="B6396" s="58" t="str">
        <f t="shared" si="199"/>
        <v>AG470155</v>
      </c>
      <c r="C6396" s="35" t="s">
        <v>21626</v>
      </c>
      <c r="D6396" s="35" t="str">
        <f t="shared" si="200"/>
        <v>470155 - Facilities Improvements</v>
      </c>
      <c r="E6396" s="110">
        <v>47</v>
      </c>
    </row>
    <row r="6397" spans="1:5">
      <c r="A6397" s="58">
        <v>470197</v>
      </c>
      <c r="B6397" s="58" t="str">
        <f t="shared" si="199"/>
        <v>AG470197</v>
      </c>
      <c r="C6397" s="35" t="s">
        <v>21627</v>
      </c>
      <c r="D6397" s="35" t="str">
        <f t="shared" si="200"/>
        <v>470197 - Grounds Trash</v>
      </c>
      <c r="E6397" s="110">
        <v>47</v>
      </c>
    </row>
    <row r="6398" spans="1:5">
      <c r="A6398" s="58">
        <v>470198</v>
      </c>
      <c r="B6398" s="58" t="str">
        <f t="shared" si="199"/>
        <v>AG470198</v>
      </c>
      <c r="C6398" s="35" t="s">
        <v>21628</v>
      </c>
      <c r="D6398" s="35" t="str">
        <f t="shared" si="200"/>
        <v>470198 - Grounds Maintenance</v>
      </c>
      <c r="E6398" s="110">
        <v>47</v>
      </c>
    </row>
    <row r="6399" spans="1:5">
      <c r="A6399" s="58">
        <v>470199</v>
      </c>
      <c r="B6399" s="58" t="str">
        <f t="shared" si="199"/>
        <v>AG470199</v>
      </c>
      <c r="C6399" s="35" t="s">
        <v>21629</v>
      </c>
      <c r="D6399" s="35" t="str">
        <f t="shared" si="200"/>
        <v>470199 - Grounds Maintenance Seasonals</v>
      </c>
      <c r="E6399" s="110">
        <v>47</v>
      </c>
    </row>
    <row r="6400" spans="1:5">
      <c r="A6400" s="58">
        <v>470200</v>
      </c>
      <c r="B6400" s="58" t="str">
        <f t="shared" si="199"/>
        <v>AG470200</v>
      </c>
      <c r="C6400" s="35" t="s">
        <v>21630</v>
      </c>
      <c r="D6400" s="35" t="str">
        <f t="shared" si="200"/>
        <v>470200 - Non Park Forestry - Street Fund</v>
      </c>
      <c r="E6400" s="110">
        <v>47</v>
      </c>
    </row>
    <row r="6401" spans="1:5">
      <c r="A6401" s="58">
        <v>470300</v>
      </c>
      <c r="B6401" s="58" t="str">
        <f t="shared" si="199"/>
        <v>AG470300</v>
      </c>
      <c r="C6401" s="35" t="s">
        <v>21631</v>
      </c>
      <c r="D6401" s="35" t="str">
        <f t="shared" si="200"/>
        <v>470300 - Median Grass Cutting</v>
      </c>
      <c r="E6401" s="110">
        <v>47</v>
      </c>
    </row>
    <row r="6402" spans="1:5">
      <c r="A6402" s="58">
        <v>470400</v>
      </c>
      <c r="B6402" s="58" t="str">
        <f t="shared" si="199"/>
        <v>AG470400</v>
      </c>
      <c r="C6402" s="35" t="s">
        <v>21632</v>
      </c>
      <c r="D6402" s="35" t="str">
        <f t="shared" si="200"/>
        <v>470400 - Freeway Berm Grass Cutting</v>
      </c>
      <c r="E6402" s="110">
        <v>47</v>
      </c>
    </row>
    <row r="6403" spans="1:5">
      <c r="A6403" s="58">
        <v>470402</v>
      </c>
      <c r="B6403" s="58" t="str">
        <f t="shared" si="199"/>
        <v>AG470402</v>
      </c>
      <c r="C6403" s="35" t="s">
        <v>21633</v>
      </c>
      <c r="D6403" s="35" t="str">
        <f t="shared" si="200"/>
        <v>470402 - Freeway Berm Grass Cutting - Seasonals</v>
      </c>
      <c r="E6403" s="110">
        <v>47</v>
      </c>
    </row>
    <row r="6404" spans="1:5">
      <c r="A6404" s="58">
        <v>470405</v>
      </c>
      <c r="B6404" s="58" t="str">
        <f t="shared" si="199"/>
        <v>AG470405</v>
      </c>
      <c r="C6404" s="35" t="s">
        <v>21634</v>
      </c>
      <c r="D6404" s="35" t="str">
        <f t="shared" si="200"/>
        <v>470405 - Board Up Program</v>
      </c>
      <c r="E6404" s="110">
        <v>47</v>
      </c>
    </row>
    <row r="6405" spans="1:5">
      <c r="A6405" s="58">
        <v>470410</v>
      </c>
      <c r="B6405" s="58" t="str">
        <f t="shared" ref="B6405:B6442" si="201">"AG"&amp;A6405</f>
        <v>AG470410</v>
      </c>
      <c r="C6405" s="35" t="s">
        <v>21635</v>
      </c>
      <c r="D6405" s="35" t="str">
        <f t="shared" ref="D6405:D6468" si="202">A6405&amp;" - "&amp;C6405</f>
        <v>470410 - Tree Trimming &amp; Removal _ Street Fund</v>
      </c>
      <c r="E6405" s="110">
        <v>47</v>
      </c>
    </row>
    <row r="6406" spans="1:5">
      <c r="A6406" s="58">
        <v>471059</v>
      </c>
      <c r="B6406" s="58" t="str">
        <f t="shared" si="201"/>
        <v>AG471059</v>
      </c>
      <c r="C6406" s="35" t="s">
        <v>21636</v>
      </c>
      <c r="D6406" s="35" t="str">
        <f t="shared" si="202"/>
        <v>471059 - Security Improvements</v>
      </c>
      <c r="E6406" s="110">
        <v>47</v>
      </c>
    </row>
    <row r="6407" spans="1:5">
      <c r="A6407" s="58">
        <v>471060</v>
      </c>
      <c r="B6407" s="58" t="str">
        <f t="shared" si="201"/>
        <v>AG471060</v>
      </c>
      <c r="C6407" s="35" t="s">
        <v>21637</v>
      </c>
      <c r="D6407" s="35" t="str">
        <f t="shared" si="202"/>
        <v>471060 - Madison Center Capital Improvements</v>
      </c>
      <c r="E6407" s="110">
        <v>47</v>
      </c>
    </row>
    <row r="6408" spans="1:5">
      <c r="A6408" s="58">
        <v>471111</v>
      </c>
      <c r="B6408" s="58" t="str">
        <f t="shared" si="201"/>
        <v>AG471111</v>
      </c>
      <c r="C6408" s="35" t="s">
        <v>21638</v>
      </c>
      <c r="D6408" s="35" t="str">
        <f t="shared" si="202"/>
        <v>471111 - GSD Grants</v>
      </c>
      <c r="E6408" s="110">
        <v>47</v>
      </c>
    </row>
    <row r="6409" spans="1:5">
      <c r="A6409" s="58">
        <v>471500</v>
      </c>
      <c r="B6409" s="58" t="str">
        <f t="shared" si="201"/>
        <v>AG471500</v>
      </c>
      <c r="C6409" s="35" t="s">
        <v>21639</v>
      </c>
      <c r="D6409" s="35" t="str">
        <f t="shared" si="202"/>
        <v>471500 - Park Improvements</v>
      </c>
      <c r="E6409" s="110">
        <v>47</v>
      </c>
    </row>
    <row r="6410" spans="1:5">
      <c r="A6410" s="58">
        <v>471510</v>
      </c>
      <c r="B6410" s="58" t="str">
        <f t="shared" si="201"/>
        <v>AG471510</v>
      </c>
      <c r="C6410" s="35" t="s">
        <v>21640</v>
      </c>
      <c r="D6410" s="35" t="str">
        <f t="shared" si="202"/>
        <v>471510 - 2014 CMAQ Program.</v>
      </c>
      <c r="E6410" s="110">
        <v>47</v>
      </c>
    </row>
    <row r="6411" spans="1:5">
      <c r="A6411" s="58">
        <v>471520</v>
      </c>
      <c r="B6411" s="58" t="str">
        <f t="shared" si="201"/>
        <v>AG471520</v>
      </c>
      <c r="C6411" s="35" t="s">
        <v>21641</v>
      </c>
      <c r="D6411" s="35" t="str">
        <f t="shared" si="202"/>
        <v>471520 - 2014 CMAQ Diesel Retrofit.</v>
      </c>
      <c r="E6411" s="110">
        <v>47</v>
      </c>
    </row>
    <row r="6412" spans="1:5">
      <c r="A6412" s="58">
        <v>471530</v>
      </c>
      <c r="B6412" s="58" t="str">
        <f t="shared" si="201"/>
        <v>AG471530</v>
      </c>
      <c r="C6412" s="35" t="s">
        <v>21642</v>
      </c>
      <c r="D6412" s="35" t="str">
        <f t="shared" si="202"/>
        <v>471530 - 2014 CMAQ Program</v>
      </c>
      <c r="E6412" s="110">
        <v>47</v>
      </c>
    </row>
    <row r="6413" spans="1:5">
      <c r="A6413" s="58">
        <v>471535</v>
      </c>
      <c r="B6413" s="58" t="str">
        <f t="shared" si="201"/>
        <v>AG471535</v>
      </c>
      <c r="C6413" s="35" t="s">
        <v>14040</v>
      </c>
      <c r="D6413" s="35" t="str">
        <f t="shared" si="202"/>
        <v>471535 - 2014 CMAQ Diesel Retrofit</v>
      </c>
      <c r="E6413" s="110">
        <v>47</v>
      </c>
    </row>
    <row r="6414" spans="1:5">
      <c r="A6414" s="58">
        <v>471540</v>
      </c>
      <c r="B6414" s="58" t="str">
        <f t="shared" si="201"/>
        <v>AG471540</v>
      </c>
      <c r="C6414" s="35" t="s">
        <v>21643</v>
      </c>
      <c r="D6414" s="35" t="str">
        <f t="shared" si="202"/>
        <v>471540 - 2014 CMAQ Diesel Retrofit Cash Match</v>
      </c>
      <c r="E6414" s="110">
        <v>47</v>
      </c>
    </row>
    <row r="6415" spans="1:5">
      <c r="A6415" s="58">
        <v>472000</v>
      </c>
      <c r="B6415" s="58" t="str">
        <f t="shared" si="201"/>
        <v>AG472000</v>
      </c>
      <c r="C6415" s="35" t="s">
        <v>21644</v>
      </c>
      <c r="D6415" s="35" t="str">
        <f t="shared" si="202"/>
        <v>472000 - ARRA DOE EECBG GSD DBA Energy Efficient</v>
      </c>
      <c r="E6415" s="110">
        <v>47</v>
      </c>
    </row>
    <row r="6416" spans="1:5">
      <c r="A6416" s="58">
        <v>472010</v>
      </c>
      <c r="B6416" s="58" t="str">
        <f t="shared" si="201"/>
        <v>AG472010</v>
      </c>
      <c r="C6416" s="35" t="s">
        <v>6040</v>
      </c>
      <c r="D6416" s="35" t="str">
        <f t="shared" si="202"/>
        <v>472010 - Clean Energy Coalition Grant</v>
      </c>
      <c r="E6416" s="110">
        <v>47</v>
      </c>
    </row>
    <row r="6417" spans="1:5">
      <c r="A6417" s="58">
        <v>472020</v>
      </c>
      <c r="B6417" s="58" t="str">
        <f t="shared" si="201"/>
        <v>AG472020</v>
      </c>
      <c r="C6417" s="35" t="s">
        <v>21645</v>
      </c>
      <c r="D6417" s="35" t="str">
        <f t="shared" si="202"/>
        <v>472020 - Smart Building Detroit Program EDC Grant</v>
      </c>
      <c r="E6417" s="110">
        <v>47</v>
      </c>
    </row>
    <row r="6418" spans="1:5">
      <c r="A6418" s="58">
        <v>472030</v>
      </c>
      <c r="B6418" s="58" t="str">
        <f t="shared" si="201"/>
        <v>AG472030</v>
      </c>
      <c r="C6418" s="35" t="s">
        <v>21646</v>
      </c>
      <c r="D6418" s="35" t="str">
        <f t="shared" si="202"/>
        <v>472030 - 2011 Tree Enhancements Project</v>
      </c>
      <c r="E6418" s="110">
        <v>47</v>
      </c>
    </row>
    <row r="6419" spans="1:5">
      <c r="A6419" s="58">
        <v>472040</v>
      </c>
      <c r="B6419" s="58" t="str">
        <f t="shared" si="201"/>
        <v>AG472040</v>
      </c>
      <c r="C6419" s="35" t="s">
        <v>21647</v>
      </c>
      <c r="D6419" s="35" t="str">
        <f t="shared" si="202"/>
        <v>472040 - GSD QOL REVENUE</v>
      </c>
      <c r="E6419" s="110">
        <v>47</v>
      </c>
    </row>
    <row r="6420" spans="1:5">
      <c r="A6420" s="58">
        <v>472050</v>
      </c>
      <c r="B6420" s="58" t="str">
        <f t="shared" si="201"/>
        <v>AG472050</v>
      </c>
      <c r="C6420" s="35" t="s">
        <v>21648</v>
      </c>
      <c r="D6420" s="35" t="str">
        <f t="shared" si="202"/>
        <v>472050 - GSD QOL INFRASTRUCTURE OTHER</v>
      </c>
      <c r="E6420" s="110">
        <v>47</v>
      </c>
    </row>
    <row r="6421" spans="1:5">
      <c r="A6421" s="58">
        <v>472060</v>
      </c>
      <c r="B6421" s="58" t="str">
        <f t="shared" si="201"/>
        <v>AG472060</v>
      </c>
      <c r="C6421" s="35" t="s">
        <v>21649</v>
      </c>
      <c r="D6421" s="35" t="str">
        <f t="shared" si="202"/>
        <v>472060 - GSD QOL CAPITAL OUTLAYS</v>
      </c>
      <c r="E6421" s="110">
        <v>47</v>
      </c>
    </row>
    <row r="6422" spans="1:5">
      <c r="A6422" s="58">
        <v>472070</v>
      </c>
      <c r="B6422" s="58" t="str">
        <f t="shared" si="201"/>
        <v>AG472070</v>
      </c>
      <c r="C6422" s="35" t="s">
        <v>21650</v>
      </c>
      <c r="D6422" s="35" t="str">
        <f t="shared" si="202"/>
        <v>472070 - GSD QOL MATERIALS &amp; SUPPLIES</v>
      </c>
      <c r="E6422" s="110">
        <v>47</v>
      </c>
    </row>
    <row r="6423" spans="1:5">
      <c r="A6423" s="58">
        <v>472080</v>
      </c>
      <c r="B6423" s="58" t="str">
        <f t="shared" si="201"/>
        <v>AG472080</v>
      </c>
      <c r="C6423" s="35" t="s">
        <v>21651</v>
      </c>
      <c r="D6423" s="35" t="str">
        <f t="shared" si="202"/>
        <v>472080 - GSD QOL UTILITIES</v>
      </c>
      <c r="E6423" s="110">
        <v>47</v>
      </c>
    </row>
    <row r="6424" spans="1:5">
      <c r="A6424" s="58">
        <v>472090</v>
      </c>
      <c r="B6424" s="58" t="str">
        <f t="shared" si="201"/>
        <v>AG472090</v>
      </c>
      <c r="C6424" s="35" t="s">
        <v>21652</v>
      </c>
      <c r="D6424" s="35" t="str">
        <f t="shared" si="202"/>
        <v>472090 - GSD QOL SAVINGS RISK MGT.</v>
      </c>
      <c r="E6424" s="110">
        <v>47</v>
      </c>
    </row>
    <row r="6425" spans="1:5">
      <c r="A6425" s="58">
        <v>472100</v>
      </c>
      <c r="B6425" s="58" t="str">
        <f t="shared" si="201"/>
        <v>AG472100</v>
      </c>
      <c r="C6425" s="35" t="s">
        <v>21653</v>
      </c>
      <c r="D6425" s="35" t="str">
        <f t="shared" si="202"/>
        <v>472100 - GSD QOL LABOR</v>
      </c>
      <c r="E6425" s="110">
        <v>47</v>
      </c>
    </row>
    <row r="6426" spans="1:5">
      <c r="A6426" s="58">
        <v>472110</v>
      </c>
      <c r="B6426" s="58" t="str">
        <f t="shared" si="201"/>
        <v>AG472110</v>
      </c>
      <c r="C6426" s="35" t="s">
        <v>21654</v>
      </c>
      <c r="D6426" s="35" t="str">
        <f t="shared" si="202"/>
        <v>472110 - GSD QOL SAVINGS LABOR</v>
      </c>
      <c r="E6426" s="110">
        <v>47</v>
      </c>
    </row>
    <row r="6427" spans="1:5">
      <c r="A6427" s="58">
        <v>472120</v>
      </c>
      <c r="B6427" s="58" t="str">
        <f t="shared" si="201"/>
        <v>AG472120</v>
      </c>
      <c r="C6427" s="35" t="s">
        <v>21655</v>
      </c>
      <c r="D6427" s="35" t="str">
        <f t="shared" si="202"/>
        <v>472120 - Neighborhood Trades Unit</v>
      </c>
      <c r="E6427" s="110">
        <v>47</v>
      </c>
    </row>
    <row r="6428" spans="1:5">
      <c r="A6428" s="58">
        <v>472130</v>
      </c>
      <c r="B6428" s="58" t="str">
        <f t="shared" si="201"/>
        <v>AG472130</v>
      </c>
      <c r="C6428" s="35" t="s">
        <v>21656</v>
      </c>
      <c r="D6428" s="35" t="str">
        <f t="shared" si="202"/>
        <v>472130 - GSD QOL TRAINING</v>
      </c>
      <c r="E6428" s="110">
        <v>47</v>
      </c>
    </row>
    <row r="6429" spans="1:5">
      <c r="A6429" s="58">
        <v>472140</v>
      </c>
      <c r="B6429" s="58" t="str">
        <f t="shared" si="201"/>
        <v>AG472140</v>
      </c>
      <c r="C6429" s="35" t="s">
        <v>21657</v>
      </c>
      <c r="D6429" s="35" t="str">
        <f t="shared" si="202"/>
        <v>472140 - City Walls Mural Program</v>
      </c>
      <c r="E6429" s="110">
        <v>47</v>
      </c>
    </row>
    <row r="6430" spans="1:5">
      <c r="A6430" s="58">
        <v>472150</v>
      </c>
      <c r="B6430" s="58" t="str">
        <f t="shared" si="201"/>
        <v>AG472150</v>
      </c>
      <c r="C6430" s="35" t="s">
        <v>21658</v>
      </c>
      <c r="D6430" s="35" t="str">
        <f t="shared" si="202"/>
        <v>472150 - DLBA Grounds Maintenance</v>
      </c>
      <c r="E6430" s="110">
        <v>47</v>
      </c>
    </row>
    <row r="6431" spans="1:5">
      <c r="A6431" s="58">
        <v>472160</v>
      </c>
      <c r="B6431" s="58" t="str">
        <f t="shared" si="201"/>
        <v>AG472160</v>
      </c>
      <c r="C6431" s="35" t="s">
        <v>21659</v>
      </c>
      <c r="D6431" s="35" t="str">
        <f t="shared" si="202"/>
        <v>472160 - Corridor Cleaning</v>
      </c>
      <c r="E6431" s="110">
        <v>47</v>
      </c>
    </row>
    <row r="6432" spans="1:5">
      <c r="A6432" s="58">
        <v>472170</v>
      </c>
      <c r="B6432" s="58" t="str">
        <f t="shared" si="201"/>
        <v>AG472170</v>
      </c>
      <c r="C6432" s="35" t="s">
        <v>21660</v>
      </c>
      <c r="D6432" s="35" t="str">
        <f t="shared" si="202"/>
        <v>472170 - Graffiti Removal GF</v>
      </c>
      <c r="E6432" s="110">
        <v>47</v>
      </c>
    </row>
    <row r="6433" spans="1:5">
      <c r="A6433" s="58">
        <v>472180</v>
      </c>
      <c r="B6433" s="58" t="str">
        <f t="shared" si="201"/>
        <v>AG472180</v>
      </c>
      <c r="C6433" s="35" t="s">
        <v>20878</v>
      </c>
      <c r="D6433" s="35" t="str">
        <f t="shared" si="202"/>
        <v>472180 - Floriculture</v>
      </c>
      <c r="E6433" s="110">
        <v>47</v>
      </c>
    </row>
    <row r="6434" spans="1:5">
      <c r="A6434" s="58">
        <v>472190</v>
      </c>
      <c r="B6434" s="58" t="str">
        <f t="shared" si="201"/>
        <v>AG472190</v>
      </c>
      <c r="C6434" s="35" t="s">
        <v>21661</v>
      </c>
      <c r="D6434" s="35" t="str">
        <f t="shared" si="202"/>
        <v>472190 - Bus Shelter Cleaning</v>
      </c>
      <c r="E6434" s="110">
        <v>47</v>
      </c>
    </row>
    <row r="6435" spans="1:5">
      <c r="A6435" s="58">
        <v>472200</v>
      </c>
      <c r="B6435" s="58" t="str">
        <f t="shared" si="201"/>
        <v>AG472200</v>
      </c>
      <c r="C6435" s="35" t="s">
        <v>20898</v>
      </c>
      <c r="D6435" s="35" t="str">
        <f t="shared" si="202"/>
        <v>472200 - Recreation Operations</v>
      </c>
      <c r="E6435" s="110">
        <v>47</v>
      </c>
    </row>
    <row r="6436" spans="1:5">
      <c r="A6436" s="58">
        <v>472210</v>
      </c>
      <c r="B6436" s="58" t="str">
        <f t="shared" si="201"/>
        <v>AG472210</v>
      </c>
      <c r="C6436" s="35" t="s">
        <v>21662</v>
      </c>
      <c r="D6436" s="35" t="str">
        <f t="shared" si="202"/>
        <v>472210 - Office of Sustainability</v>
      </c>
      <c r="E6436" s="110">
        <v>47</v>
      </c>
    </row>
    <row r="6437" spans="1:5">
      <c r="A6437" s="58">
        <v>472220</v>
      </c>
      <c r="B6437" s="58" t="str">
        <f t="shared" si="201"/>
        <v>AG472220</v>
      </c>
      <c r="C6437" s="35" t="s">
        <v>21663</v>
      </c>
      <c r="D6437" s="35" t="str">
        <f t="shared" si="202"/>
        <v>472220 - GSD QOL - Fire Apparatus</v>
      </c>
      <c r="E6437" s="110">
        <v>47</v>
      </c>
    </row>
    <row r="6438" spans="1:5">
      <c r="A6438" s="58">
        <v>472230</v>
      </c>
      <c r="B6438" s="58" t="str">
        <f t="shared" si="201"/>
        <v>AG472230</v>
      </c>
      <c r="C6438" s="35" t="s">
        <v>21664</v>
      </c>
      <c r="D6438" s="35" t="str">
        <f t="shared" si="202"/>
        <v>472230 - Recreation Center Operations</v>
      </c>
      <c r="E6438" s="110">
        <v>47</v>
      </c>
    </row>
    <row r="6439" spans="1:5">
      <c r="A6439" s="58">
        <v>472240</v>
      </c>
      <c r="B6439" s="58" t="str">
        <f t="shared" si="201"/>
        <v>AG472240</v>
      </c>
      <c r="C6439" s="35" t="s">
        <v>21665</v>
      </c>
      <c r="D6439" s="35" t="str">
        <f t="shared" si="202"/>
        <v>472240 - Recreation Center Seasonal</v>
      </c>
      <c r="E6439" s="110">
        <v>47</v>
      </c>
    </row>
    <row r="6440" spans="1:5">
      <c r="A6440" s="58">
        <v>472260</v>
      </c>
      <c r="B6440" s="58" t="str">
        <f t="shared" si="201"/>
        <v>AG472260</v>
      </c>
      <c r="C6440" s="35" t="s">
        <v>21666</v>
      </c>
      <c r="D6440" s="35" t="str">
        <f t="shared" si="202"/>
        <v>472260 - Recreation Community Based Programming</v>
      </c>
      <c r="E6440" s="110">
        <v>47</v>
      </c>
    </row>
    <row r="6441" spans="1:5">
      <c r="A6441" s="58">
        <v>472270</v>
      </c>
      <c r="B6441" s="58" t="str">
        <f t="shared" si="201"/>
        <v>AG472270</v>
      </c>
      <c r="C6441" s="35" t="s">
        <v>21667</v>
      </c>
      <c r="D6441" s="35" t="str">
        <f t="shared" si="202"/>
        <v>472270 - Recreation Community Based Programming Seasonals</v>
      </c>
      <c r="E6441" s="110">
        <v>47</v>
      </c>
    </row>
    <row r="6442" spans="1:5">
      <c r="A6442" s="58">
        <v>472280</v>
      </c>
      <c r="B6442" s="58" t="str">
        <f t="shared" si="201"/>
        <v>AG472280</v>
      </c>
      <c r="C6442" s="35" t="s">
        <v>21668</v>
      </c>
      <c r="D6442" s="35" t="str">
        <f t="shared" si="202"/>
        <v>472280 - Arts Culture &amp; Entrepreneurship</v>
      </c>
      <c r="E6442" s="110">
        <v>47</v>
      </c>
    </row>
    <row r="6443" spans="1:5">
      <c r="A6443" s="58">
        <v>472290</v>
      </c>
      <c r="B6443" s="58" t="s">
        <v>21669</v>
      </c>
      <c r="C6443" s="35" t="s">
        <v>21670</v>
      </c>
      <c r="D6443" s="35" t="str">
        <f t="shared" si="202"/>
        <v>472290 - Joe Louis Greenway</v>
      </c>
      <c r="E6443" s="58">
        <v>47</v>
      </c>
    </row>
    <row r="6444" spans="1:5">
      <c r="A6444" s="58">
        <v>472600</v>
      </c>
      <c r="B6444" s="58" t="str">
        <f t="shared" ref="B6444:B6507" si="203">"AG"&amp;A6444</f>
        <v>AG472600</v>
      </c>
      <c r="C6444" s="35" t="s">
        <v>21671</v>
      </c>
      <c r="D6444" s="35" t="str">
        <f t="shared" si="202"/>
        <v>472600 - Fleet Telematic</v>
      </c>
      <c r="E6444" s="110">
        <v>47</v>
      </c>
    </row>
    <row r="6445" spans="1:5">
      <c r="A6445" s="58">
        <v>477777</v>
      </c>
      <c r="B6445" s="58" t="str">
        <f t="shared" si="203"/>
        <v>AG477777</v>
      </c>
      <c r="C6445" s="35" t="s">
        <v>21672</v>
      </c>
      <c r="D6445" s="35" t="str">
        <f t="shared" si="202"/>
        <v>477777 - Emerald Ash Borer tree Palnning 08_07</v>
      </c>
      <c r="E6445" s="110">
        <v>47</v>
      </c>
    </row>
    <row r="6446" spans="1:5">
      <c r="A6446" s="58">
        <v>479950</v>
      </c>
      <c r="B6446" s="58" t="str">
        <f t="shared" si="203"/>
        <v>AG479950</v>
      </c>
      <c r="C6446" s="35" t="s">
        <v>21673</v>
      </c>
      <c r="D6446" s="35" t="str">
        <f t="shared" si="202"/>
        <v>479950 - GASB34GSD_1000</v>
      </c>
      <c r="E6446" s="110">
        <v>47</v>
      </c>
    </row>
    <row r="6447" spans="1:5">
      <c r="A6447" s="58">
        <v>479951</v>
      </c>
      <c r="B6447" s="58" t="str">
        <f t="shared" si="203"/>
        <v>AG479951</v>
      </c>
      <c r="C6447" s="35" t="s">
        <v>21674</v>
      </c>
      <c r="D6447" s="35" t="str">
        <f t="shared" si="202"/>
        <v>479951 - GASB34GSD_4510</v>
      </c>
      <c r="E6447" s="110">
        <v>47</v>
      </c>
    </row>
    <row r="6448" spans="1:5">
      <c r="A6448" s="58">
        <v>479953</v>
      </c>
      <c r="B6448" s="58" t="str">
        <f t="shared" si="203"/>
        <v>AG479953</v>
      </c>
      <c r="C6448" s="35" t="s">
        <v>21675</v>
      </c>
      <c r="D6448" s="35" t="str">
        <f t="shared" si="202"/>
        <v>479953 - GASB34GSD_3601</v>
      </c>
      <c r="E6448" s="110">
        <v>47</v>
      </c>
    </row>
    <row r="6449" spans="1:5">
      <c r="A6449" s="58">
        <v>479954</v>
      </c>
      <c r="B6449" s="58" t="str">
        <f t="shared" si="203"/>
        <v>AG479954</v>
      </c>
      <c r="C6449" s="35" t="s">
        <v>21676</v>
      </c>
      <c r="D6449" s="35" t="str">
        <f t="shared" si="202"/>
        <v>479954 - GASB 34 GSD 2103</v>
      </c>
      <c r="E6449" s="58">
        <v>47</v>
      </c>
    </row>
    <row r="6450" spans="1:5">
      <c r="A6450" s="58">
        <v>479955</v>
      </c>
      <c r="B6450" s="58" t="str">
        <f t="shared" si="203"/>
        <v>AG479955</v>
      </c>
      <c r="C6450" s="35" t="s">
        <v>21677</v>
      </c>
      <c r="D6450" s="35" t="str">
        <f t="shared" si="202"/>
        <v>479955 - GASB 34 GSD Fund 3195</v>
      </c>
      <c r="E6450" s="58">
        <v>47</v>
      </c>
    </row>
    <row r="6451" spans="1:5">
      <c r="A6451" s="58">
        <v>479956</v>
      </c>
      <c r="B6451" s="58" t="str">
        <f t="shared" si="203"/>
        <v>AG479956</v>
      </c>
      <c r="C6451" s="35" t="s">
        <v>21678</v>
      </c>
      <c r="D6451" s="35" t="str">
        <f t="shared" si="202"/>
        <v>479956 - GASB 34 GSD QLIY LF 1595</v>
      </c>
      <c r="E6451" s="58">
        <v>47</v>
      </c>
    </row>
    <row r="6452" spans="1:5">
      <c r="A6452" s="58">
        <v>481001</v>
      </c>
      <c r="B6452" s="58" t="str">
        <f t="shared" si="203"/>
        <v>AG481001</v>
      </c>
      <c r="C6452" s="35" t="s">
        <v>21679</v>
      </c>
      <c r="D6452" s="35" t="str">
        <f t="shared" si="202"/>
        <v>481001 - WDWSD-R Chief Exec Officer</v>
      </c>
      <c r="E6452" s="110">
        <v>48</v>
      </c>
    </row>
    <row r="6453" spans="1:5">
      <c r="A6453" s="58">
        <v>481011</v>
      </c>
      <c r="B6453" s="58" t="str">
        <f t="shared" si="203"/>
        <v>AG481011</v>
      </c>
      <c r="C6453" s="35" t="s">
        <v>21680</v>
      </c>
      <c r="D6453" s="35" t="str">
        <f t="shared" si="202"/>
        <v>481011 - WDWSD-R Deputy Director</v>
      </c>
      <c r="E6453" s="110">
        <v>48</v>
      </c>
    </row>
    <row r="6454" spans="1:5">
      <c r="A6454" s="58">
        <v>481101</v>
      </c>
      <c r="B6454" s="58" t="str">
        <f t="shared" si="203"/>
        <v>AG481101</v>
      </c>
      <c r="C6454" s="35" t="s">
        <v>21681</v>
      </c>
      <c r="D6454" s="35" t="str">
        <f t="shared" si="202"/>
        <v>481101 - WDWSD-R Public Affairs</v>
      </c>
      <c r="E6454" s="110">
        <v>48</v>
      </c>
    </row>
    <row r="6455" spans="1:5">
      <c r="A6455" s="58">
        <v>481201</v>
      </c>
      <c r="B6455" s="58" t="str">
        <f t="shared" si="203"/>
        <v>AG481201</v>
      </c>
      <c r="C6455" s="35" t="s">
        <v>21682</v>
      </c>
      <c r="D6455" s="35" t="str">
        <f t="shared" si="202"/>
        <v>481201 - WDWSD-R Security</v>
      </c>
      <c r="E6455" s="110">
        <v>48</v>
      </c>
    </row>
    <row r="6456" spans="1:5">
      <c r="A6456" s="58">
        <v>481301</v>
      </c>
      <c r="B6456" s="58" t="str">
        <f t="shared" si="203"/>
        <v>AG481301</v>
      </c>
      <c r="C6456" s="35" t="s">
        <v>21683</v>
      </c>
      <c r="D6456" s="35" t="str">
        <f t="shared" si="202"/>
        <v>481301 - WDWSD-R Wholesale Charges</v>
      </c>
      <c r="E6456" s="110">
        <v>48</v>
      </c>
    </row>
    <row r="6457" spans="1:5">
      <c r="A6457" s="58">
        <v>481311</v>
      </c>
      <c r="B6457" s="58" t="str">
        <f t="shared" si="203"/>
        <v>AG481311</v>
      </c>
      <c r="C6457" s="35" t="s">
        <v>21684</v>
      </c>
      <c r="D6457" s="35" t="str">
        <f t="shared" si="202"/>
        <v>481311 - WDWSD-R Asset Management</v>
      </c>
      <c r="E6457" s="110">
        <v>48</v>
      </c>
    </row>
    <row r="6458" spans="1:5">
      <c r="A6458" s="58">
        <v>481601</v>
      </c>
      <c r="B6458" s="58" t="str">
        <f t="shared" si="203"/>
        <v>AG481601</v>
      </c>
      <c r="C6458" s="35" t="s">
        <v>21685</v>
      </c>
      <c r="D6458" s="35" t="str">
        <f t="shared" si="202"/>
        <v>481601 - WDWSD- R  BOWC</v>
      </c>
      <c r="E6458" s="110">
        <v>48</v>
      </c>
    </row>
    <row r="6459" spans="1:5">
      <c r="A6459" s="58">
        <v>482001</v>
      </c>
      <c r="B6459" s="58" t="str">
        <f t="shared" si="203"/>
        <v>AG482001</v>
      </c>
      <c r="C6459" s="35" t="s">
        <v>21686</v>
      </c>
      <c r="D6459" s="35" t="str">
        <f t="shared" si="202"/>
        <v>482001 - WDWSD-R Chief Oper Officer</v>
      </c>
      <c r="E6459" s="110">
        <v>48</v>
      </c>
    </row>
    <row r="6460" spans="1:5">
      <c r="A6460" s="58">
        <v>482101</v>
      </c>
      <c r="B6460" s="58" t="str">
        <f t="shared" si="203"/>
        <v>AG482101</v>
      </c>
      <c r="C6460" s="35" t="s">
        <v>21687</v>
      </c>
      <c r="D6460" s="35" t="str">
        <f t="shared" si="202"/>
        <v>482101 - WDWSD-R Water Director</v>
      </c>
      <c r="E6460" s="110">
        <v>48</v>
      </c>
    </row>
    <row r="6461" spans="1:5">
      <c r="A6461" s="58">
        <v>482111</v>
      </c>
      <c r="B6461" s="58" t="str">
        <f t="shared" si="203"/>
        <v>AG482111</v>
      </c>
      <c r="C6461" s="35" t="s">
        <v>21688</v>
      </c>
      <c r="D6461" s="35" t="str">
        <f t="shared" si="202"/>
        <v>482111 - WDWSD-R Water Engineering</v>
      </c>
      <c r="E6461" s="110">
        <v>48</v>
      </c>
    </row>
    <row r="6462" spans="1:5">
      <c r="A6462" s="58">
        <v>482121</v>
      </c>
      <c r="B6462" s="58" t="str">
        <f t="shared" si="203"/>
        <v>AG482121</v>
      </c>
      <c r="C6462" s="35" t="s">
        <v>21689</v>
      </c>
      <c r="D6462" s="35" t="str">
        <f t="shared" si="202"/>
        <v>482121 - WDWSD-R Water Quality</v>
      </c>
      <c r="E6462" s="110">
        <v>48</v>
      </c>
    </row>
    <row r="6463" spans="1:5">
      <c r="A6463" s="58">
        <v>482131</v>
      </c>
      <c r="B6463" s="58" t="str">
        <f t="shared" si="203"/>
        <v>AG482131</v>
      </c>
      <c r="C6463" s="35" t="s">
        <v>21690</v>
      </c>
      <c r="D6463" s="35" t="str">
        <f t="shared" si="202"/>
        <v>482131 - WDWSD-R Water Works Park</v>
      </c>
      <c r="E6463" s="110">
        <v>48</v>
      </c>
    </row>
    <row r="6464" spans="1:5">
      <c r="A6464" s="58">
        <v>482141</v>
      </c>
      <c r="B6464" s="58" t="str">
        <f t="shared" si="203"/>
        <v>AG482141</v>
      </c>
      <c r="C6464" s="35" t="s">
        <v>21691</v>
      </c>
      <c r="D6464" s="35" t="str">
        <f t="shared" si="202"/>
        <v>482141 - WDWSD-R Springwells</v>
      </c>
      <c r="E6464" s="110">
        <v>48</v>
      </c>
    </row>
    <row r="6465" spans="1:5">
      <c r="A6465" s="58">
        <v>482151</v>
      </c>
      <c r="B6465" s="58" t="str">
        <f t="shared" si="203"/>
        <v>AG482151</v>
      </c>
      <c r="C6465" s="35" t="s">
        <v>21692</v>
      </c>
      <c r="D6465" s="35" t="str">
        <f t="shared" si="202"/>
        <v>482151 - WDWSD-R Northeast</v>
      </c>
      <c r="E6465" s="110">
        <v>48</v>
      </c>
    </row>
    <row r="6466" spans="1:5">
      <c r="A6466" s="58">
        <v>482161</v>
      </c>
      <c r="B6466" s="58" t="str">
        <f t="shared" si="203"/>
        <v>AG482161</v>
      </c>
      <c r="C6466" s="35" t="s">
        <v>21693</v>
      </c>
      <c r="D6466" s="35" t="str">
        <f t="shared" si="202"/>
        <v>482161 - WDWSD-R Southwest</v>
      </c>
      <c r="E6466" s="110">
        <v>48</v>
      </c>
    </row>
    <row r="6467" spans="1:5">
      <c r="A6467" s="58">
        <v>482171</v>
      </c>
      <c r="B6467" s="58" t="str">
        <f t="shared" si="203"/>
        <v>AG482171</v>
      </c>
      <c r="C6467" s="35" t="s">
        <v>21694</v>
      </c>
      <c r="D6467" s="35" t="str">
        <f t="shared" si="202"/>
        <v>482171 - WDWSD-R Lake Huron</v>
      </c>
      <c r="E6467" s="58">
        <v>48</v>
      </c>
    </row>
    <row r="6468" spans="1:5">
      <c r="A6468" s="58">
        <v>482211</v>
      </c>
      <c r="B6468" s="58" t="str">
        <f t="shared" si="203"/>
        <v>AG482211</v>
      </c>
      <c r="C6468" s="35" t="s">
        <v>21695</v>
      </c>
      <c r="D6468" s="35" t="str">
        <f t="shared" si="202"/>
        <v>482211 - Not in DRMS 482211</v>
      </c>
      <c r="E6468" s="110">
        <v>48</v>
      </c>
    </row>
    <row r="6469" spans="1:5">
      <c r="A6469" s="58">
        <v>482221</v>
      </c>
      <c r="B6469" s="58" t="str">
        <f t="shared" si="203"/>
        <v>AG482221</v>
      </c>
      <c r="C6469" s="35" t="s">
        <v>21696</v>
      </c>
      <c r="D6469" s="35" t="str">
        <f t="shared" ref="D6469:D6532" si="204">A6469&amp;" - "&amp;C6469</f>
        <v>482221 - Not in DRMS 482221</v>
      </c>
      <c r="E6469" s="110">
        <v>48</v>
      </c>
    </row>
    <row r="6470" spans="1:5">
      <c r="A6470" s="58">
        <v>482223</v>
      </c>
      <c r="B6470" s="58" t="str">
        <f t="shared" si="203"/>
        <v>AG482223</v>
      </c>
      <c r="C6470" s="35" t="s">
        <v>21697</v>
      </c>
      <c r="D6470" s="35" t="str">
        <f t="shared" si="204"/>
        <v>482223 - WDWSD-R Stormwater Drainage</v>
      </c>
      <c r="E6470" s="110">
        <v>48</v>
      </c>
    </row>
    <row r="6471" spans="1:5">
      <c r="A6471" s="58">
        <v>482301</v>
      </c>
      <c r="B6471" s="58" t="str">
        <f t="shared" si="203"/>
        <v>AG482301</v>
      </c>
      <c r="C6471" s="35" t="s">
        <v>21698</v>
      </c>
      <c r="D6471" s="35" t="str">
        <f t="shared" si="204"/>
        <v>482301 - WDWSD-R Sys Oper Control</v>
      </c>
      <c r="E6471" s="110">
        <v>48</v>
      </c>
    </row>
    <row r="6472" spans="1:5">
      <c r="A6472" s="58">
        <v>482321</v>
      </c>
      <c r="B6472" s="58" t="str">
        <f t="shared" si="203"/>
        <v>AG482321</v>
      </c>
      <c r="C6472" s="35" t="s">
        <v>21699</v>
      </c>
      <c r="D6472" s="35" t="str">
        <f t="shared" si="204"/>
        <v>482321 - WDWSD-R Ford Rd PS</v>
      </c>
      <c r="E6472" s="110">
        <v>48</v>
      </c>
    </row>
    <row r="6473" spans="1:5">
      <c r="A6473" s="58">
        <v>482322</v>
      </c>
      <c r="B6473" s="58" t="str">
        <f t="shared" si="203"/>
        <v>AG482322</v>
      </c>
      <c r="C6473" s="35" t="s">
        <v>21700</v>
      </c>
      <c r="D6473" s="35" t="str">
        <f t="shared" si="204"/>
        <v>482322 - WDWSD-R Eastside PS</v>
      </c>
      <c r="E6473" s="110">
        <v>48</v>
      </c>
    </row>
    <row r="6474" spans="1:5">
      <c r="A6474" s="58">
        <v>482323</v>
      </c>
      <c r="B6474" s="58" t="str">
        <f t="shared" si="203"/>
        <v>AG482323</v>
      </c>
      <c r="C6474" s="35" t="s">
        <v>21701</v>
      </c>
      <c r="D6474" s="35" t="str">
        <f t="shared" si="204"/>
        <v>482323 - WDWSD-R Northwest PS</v>
      </c>
      <c r="E6474" s="110">
        <v>48</v>
      </c>
    </row>
    <row r="6475" spans="1:5">
      <c r="A6475" s="58">
        <v>482324</v>
      </c>
      <c r="B6475" s="58" t="str">
        <f t="shared" si="203"/>
        <v>AG482324</v>
      </c>
      <c r="C6475" s="35" t="s">
        <v>21702</v>
      </c>
      <c r="D6475" s="35" t="str">
        <f t="shared" si="204"/>
        <v>482324 - WDWSD-R West Svc Ctr PS</v>
      </c>
      <c r="E6475" s="110">
        <v>48</v>
      </c>
    </row>
    <row r="6476" spans="1:5">
      <c r="A6476" s="58">
        <v>482325</v>
      </c>
      <c r="B6476" s="58" t="str">
        <f t="shared" si="203"/>
        <v>AG482325</v>
      </c>
      <c r="C6476" s="35" t="s">
        <v>21703</v>
      </c>
      <c r="D6476" s="35" t="str">
        <f t="shared" si="204"/>
        <v>482325 - WDWSD-R Michigan Ave PS</v>
      </c>
      <c r="E6476" s="110">
        <v>48</v>
      </c>
    </row>
    <row r="6477" spans="1:5">
      <c r="A6477" s="58">
        <v>482326</v>
      </c>
      <c r="B6477" s="58" t="str">
        <f t="shared" si="203"/>
        <v>AG482326</v>
      </c>
      <c r="C6477" s="35" t="s">
        <v>21704</v>
      </c>
      <c r="D6477" s="35" t="str">
        <f t="shared" si="204"/>
        <v>482326 - WDWSD-R W Chicago Rd PS</v>
      </c>
      <c r="E6477" s="110">
        <v>48</v>
      </c>
    </row>
    <row r="6478" spans="1:5">
      <c r="A6478" s="58">
        <v>482327</v>
      </c>
      <c r="B6478" s="58" t="str">
        <f t="shared" si="203"/>
        <v>AG482327</v>
      </c>
      <c r="C6478" s="35" t="s">
        <v>21705</v>
      </c>
      <c r="D6478" s="35" t="str">
        <f t="shared" si="204"/>
        <v>482327 - WDWSD-R Electric Ave PS</v>
      </c>
      <c r="E6478" s="110">
        <v>48</v>
      </c>
    </row>
    <row r="6479" spans="1:5">
      <c r="A6479" s="58">
        <v>482328</v>
      </c>
      <c r="B6479" s="58" t="str">
        <f t="shared" si="203"/>
        <v>AG482328</v>
      </c>
      <c r="C6479" s="35" t="s">
        <v>21706</v>
      </c>
      <c r="D6479" s="35" t="str">
        <f t="shared" si="204"/>
        <v>482328 - WDWSD-R Orion Township PS</v>
      </c>
      <c r="E6479" s="110">
        <v>48</v>
      </c>
    </row>
    <row r="6480" spans="1:5">
      <c r="A6480" s="58">
        <v>482329</v>
      </c>
      <c r="B6480" s="58" t="str">
        <f t="shared" si="203"/>
        <v>AG482329</v>
      </c>
      <c r="C6480" s="35" t="s">
        <v>21707</v>
      </c>
      <c r="D6480" s="35" t="str">
        <f t="shared" si="204"/>
        <v>482329 - WDWSD-R North Svc Ctr PS</v>
      </c>
      <c r="E6480" s="110">
        <v>48</v>
      </c>
    </row>
    <row r="6481" spans="1:5">
      <c r="A6481" s="58">
        <v>482330</v>
      </c>
      <c r="B6481" s="58" t="str">
        <f t="shared" si="203"/>
        <v>AG482330</v>
      </c>
      <c r="C6481" s="35" t="s">
        <v>21708</v>
      </c>
      <c r="D6481" s="35" t="str">
        <f t="shared" si="204"/>
        <v>482330 - WDWSD-R Adams Road PS</v>
      </c>
      <c r="E6481" s="110">
        <v>48</v>
      </c>
    </row>
    <row r="6482" spans="1:5">
      <c r="A6482" s="58">
        <v>482331</v>
      </c>
      <c r="B6482" s="58" t="str">
        <f t="shared" si="203"/>
        <v>AG482331</v>
      </c>
      <c r="C6482" s="35" t="s">
        <v>21709</v>
      </c>
      <c r="D6482" s="35" t="str">
        <f t="shared" si="204"/>
        <v>482331 - WDWSD-R Newburgh PS</v>
      </c>
      <c r="E6482" s="110">
        <v>48</v>
      </c>
    </row>
    <row r="6483" spans="1:5">
      <c r="A6483" s="58">
        <v>482332</v>
      </c>
      <c r="B6483" s="58" t="str">
        <f t="shared" si="203"/>
        <v>AG482332</v>
      </c>
      <c r="C6483" s="35" t="s">
        <v>21710</v>
      </c>
      <c r="D6483" s="35" t="str">
        <f t="shared" si="204"/>
        <v>482332 - WDWSD-R Franklin Road PS</v>
      </c>
      <c r="E6483" s="110">
        <v>48</v>
      </c>
    </row>
    <row r="6484" spans="1:5">
      <c r="A6484" s="58">
        <v>482333</v>
      </c>
      <c r="B6484" s="58" t="str">
        <f t="shared" si="203"/>
        <v>AG482333</v>
      </c>
      <c r="C6484" s="35" t="s">
        <v>21711</v>
      </c>
      <c r="D6484" s="35" t="str">
        <f t="shared" si="204"/>
        <v>482333 - WDWSD-R Roseville PS</v>
      </c>
      <c r="E6484" s="110">
        <v>48</v>
      </c>
    </row>
    <row r="6485" spans="1:5">
      <c r="A6485" s="58">
        <v>482334</v>
      </c>
      <c r="B6485" s="58" t="str">
        <f t="shared" si="203"/>
        <v>AG482334</v>
      </c>
      <c r="C6485" s="35" t="s">
        <v>21712</v>
      </c>
      <c r="D6485" s="35" t="str">
        <f t="shared" si="204"/>
        <v>482334 - WDWSD-R Wick Road PS</v>
      </c>
      <c r="E6485" s="110">
        <v>48</v>
      </c>
    </row>
    <row r="6486" spans="1:5">
      <c r="A6486" s="58">
        <v>482335</v>
      </c>
      <c r="B6486" s="58" t="str">
        <f t="shared" si="203"/>
        <v>AG482335</v>
      </c>
      <c r="C6486" s="35" t="s">
        <v>21713</v>
      </c>
      <c r="D6486" s="35" t="str">
        <f t="shared" si="204"/>
        <v>482335 - WDWSD-R Joy Road PS</v>
      </c>
      <c r="E6486" s="110">
        <v>48</v>
      </c>
    </row>
    <row r="6487" spans="1:5">
      <c r="A6487" s="58">
        <v>482336</v>
      </c>
      <c r="B6487" s="58" t="str">
        <f t="shared" si="203"/>
        <v>AG482336</v>
      </c>
      <c r="C6487" s="35" t="s">
        <v>21714</v>
      </c>
      <c r="D6487" s="35" t="str">
        <f t="shared" si="204"/>
        <v>482336 - WDWSD-R Schoolcraft PS</v>
      </c>
      <c r="E6487" s="110">
        <v>48</v>
      </c>
    </row>
    <row r="6488" spans="1:5">
      <c r="A6488" s="58">
        <v>482337</v>
      </c>
      <c r="B6488" s="58" t="str">
        <f t="shared" si="203"/>
        <v>AG482337</v>
      </c>
      <c r="C6488" s="35" t="s">
        <v>21715</v>
      </c>
      <c r="D6488" s="35" t="str">
        <f t="shared" si="204"/>
        <v>482337 - WDWSD-R Ypsilanti PS</v>
      </c>
      <c r="E6488" s="110">
        <v>48</v>
      </c>
    </row>
    <row r="6489" spans="1:5">
      <c r="A6489" s="58">
        <v>482338</v>
      </c>
      <c r="B6489" s="58" t="str">
        <f t="shared" si="203"/>
        <v>AG482338</v>
      </c>
      <c r="C6489" s="35" t="s">
        <v>21716</v>
      </c>
      <c r="D6489" s="35" t="str">
        <f t="shared" si="204"/>
        <v>482338 - WDWSD-R Imlay PS</v>
      </c>
      <c r="E6489" s="110">
        <v>48</v>
      </c>
    </row>
    <row r="6490" spans="1:5">
      <c r="A6490" s="58">
        <v>482339</v>
      </c>
      <c r="B6490" s="58" t="str">
        <f t="shared" si="203"/>
        <v>AG482339</v>
      </c>
      <c r="C6490" s="35" t="s">
        <v>21717</v>
      </c>
      <c r="D6490" s="35" t="str">
        <f t="shared" si="204"/>
        <v>482339 - WDWSD-R Rochester PS</v>
      </c>
      <c r="E6490" s="110">
        <v>48</v>
      </c>
    </row>
    <row r="6491" spans="1:5">
      <c r="A6491" s="58">
        <v>482340</v>
      </c>
      <c r="B6491" s="58" t="str">
        <f t="shared" si="203"/>
        <v>AG482340</v>
      </c>
      <c r="C6491" s="35" t="s">
        <v>21718</v>
      </c>
      <c r="D6491" s="35" t="str">
        <f t="shared" si="204"/>
        <v>482340 - WDWSD-R Haggerty Road PS</v>
      </c>
      <c r="E6491" s="110">
        <v>48</v>
      </c>
    </row>
    <row r="6492" spans="1:5">
      <c r="A6492" s="58">
        <v>482401</v>
      </c>
      <c r="B6492" s="58" t="str">
        <f t="shared" si="203"/>
        <v>AG482401</v>
      </c>
      <c r="C6492" s="35" t="s">
        <v>21719</v>
      </c>
      <c r="D6492" s="35" t="str">
        <f t="shared" si="204"/>
        <v>482401 - WDWSD-R Deputy Director Administration</v>
      </c>
      <c r="E6492" s="110">
        <v>48</v>
      </c>
    </row>
    <row r="6493" spans="1:5">
      <c r="A6493" s="58">
        <v>482411</v>
      </c>
      <c r="B6493" s="58" t="str">
        <f t="shared" si="203"/>
        <v>AG482411</v>
      </c>
      <c r="C6493" s="35" t="s">
        <v>21720</v>
      </c>
      <c r="D6493" s="35" t="str">
        <f t="shared" si="204"/>
        <v>482411 - WDWSD-R Field Engineering</v>
      </c>
      <c r="E6493" s="110">
        <v>48</v>
      </c>
    </row>
    <row r="6494" spans="1:5">
      <c r="A6494" s="58">
        <v>482421</v>
      </c>
      <c r="B6494" s="58" t="str">
        <f t="shared" si="203"/>
        <v>AG482421</v>
      </c>
      <c r="C6494" s="35" t="s">
        <v>21721</v>
      </c>
      <c r="D6494" s="35" t="str">
        <f t="shared" si="204"/>
        <v>482421 - WDWSD-R Facility Oper</v>
      </c>
      <c r="E6494" s="110">
        <v>48</v>
      </c>
    </row>
    <row r="6495" spans="1:5">
      <c r="A6495" s="58">
        <v>482422</v>
      </c>
      <c r="B6495" s="58" t="str">
        <f t="shared" si="203"/>
        <v>AG482422</v>
      </c>
      <c r="C6495" s="35" t="s">
        <v>21722</v>
      </c>
      <c r="D6495" s="35" t="str">
        <f t="shared" si="204"/>
        <v>482422 - WDWSD-R Fleet Operations</v>
      </c>
      <c r="E6495" s="110">
        <v>48</v>
      </c>
    </row>
    <row r="6496" spans="1:5">
      <c r="A6496" s="58">
        <v>482423</v>
      </c>
      <c r="B6496" s="58" t="str">
        <f t="shared" si="203"/>
        <v>AG482423</v>
      </c>
      <c r="C6496" s="35" t="s">
        <v>21723</v>
      </c>
      <c r="D6496" s="35" t="str">
        <f t="shared" si="204"/>
        <v>482423 - WDWSD-R MOB</v>
      </c>
      <c r="E6496" s="110">
        <v>48</v>
      </c>
    </row>
    <row r="6497" spans="1:5">
      <c r="A6497" s="58">
        <v>482424</v>
      </c>
      <c r="B6497" s="58" t="str">
        <f t="shared" si="203"/>
        <v>AG482424</v>
      </c>
      <c r="C6497" s="35" t="s">
        <v>21724</v>
      </c>
      <c r="D6497" s="35" t="str">
        <f t="shared" si="204"/>
        <v>482424 - WDWSD-R CSF</v>
      </c>
      <c r="E6497" s="110">
        <v>48</v>
      </c>
    </row>
    <row r="6498" spans="1:5">
      <c r="A6498" s="58">
        <v>482431</v>
      </c>
      <c r="B6498" s="58" t="str">
        <f t="shared" si="203"/>
        <v>AG482431</v>
      </c>
      <c r="C6498" s="35" t="s">
        <v>21725</v>
      </c>
      <c r="D6498" s="35" t="str">
        <f t="shared" si="204"/>
        <v>482431 - WDWSD-R Maint &amp; Repair</v>
      </c>
      <c r="E6498" s="110">
        <v>48</v>
      </c>
    </row>
    <row r="6499" spans="1:5">
      <c r="A6499" s="58">
        <v>482432</v>
      </c>
      <c r="B6499" s="58" t="str">
        <f t="shared" si="203"/>
        <v>AG482432</v>
      </c>
      <c r="C6499" s="35" t="s">
        <v>21726</v>
      </c>
      <c r="D6499" s="35" t="str">
        <f t="shared" si="204"/>
        <v>482432 - WDWSD- R Meter Operations</v>
      </c>
      <c r="E6499" s="110">
        <v>48</v>
      </c>
    </row>
    <row r="6500" spans="1:5">
      <c r="A6500" s="58">
        <v>482433</v>
      </c>
      <c r="B6500" s="58" t="str">
        <f t="shared" si="203"/>
        <v>AG482433</v>
      </c>
      <c r="C6500" s="35" t="s">
        <v>21727</v>
      </c>
      <c r="D6500" s="35" t="str">
        <f t="shared" si="204"/>
        <v>482433 - WDWSD-R Central Yard</v>
      </c>
      <c r="E6500" s="110">
        <v>48</v>
      </c>
    </row>
    <row r="6501" spans="1:5">
      <c r="A6501" s="58">
        <v>482434</v>
      </c>
      <c r="B6501" s="58" t="str">
        <f t="shared" si="203"/>
        <v>AG482434</v>
      </c>
      <c r="C6501" s="35" t="s">
        <v>21728</v>
      </c>
      <c r="D6501" s="35" t="str">
        <f t="shared" si="204"/>
        <v>482434 - WDWSD-R West Yard</v>
      </c>
      <c r="E6501" s="110">
        <v>48</v>
      </c>
    </row>
    <row r="6502" spans="1:5">
      <c r="A6502" s="58">
        <v>482435</v>
      </c>
      <c r="B6502" s="58" t="str">
        <f t="shared" si="203"/>
        <v>AG482435</v>
      </c>
      <c r="C6502" s="35" t="s">
        <v>21729</v>
      </c>
      <c r="D6502" s="35" t="str">
        <f t="shared" si="204"/>
        <v>482435 - WDWSD-R Lead Service</v>
      </c>
      <c r="E6502" s="110">
        <v>48</v>
      </c>
    </row>
    <row r="6503" spans="1:5">
      <c r="A6503" s="58">
        <v>483001</v>
      </c>
      <c r="B6503" s="58" t="str">
        <f t="shared" si="203"/>
        <v>AG483001</v>
      </c>
      <c r="C6503" s="35" t="s">
        <v>21730</v>
      </c>
      <c r="D6503" s="35" t="str">
        <f t="shared" si="204"/>
        <v>483001 - WDWSD-R Chf Admin Officer</v>
      </c>
      <c r="E6503" s="110">
        <v>48</v>
      </c>
    </row>
    <row r="6504" spans="1:5">
      <c r="A6504" s="58">
        <v>483101</v>
      </c>
      <c r="B6504" s="58" t="str">
        <f t="shared" si="203"/>
        <v>AG483101</v>
      </c>
      <c r="C6504" s="35" t="s">
        <v>21731</v>
      </c>
      <c r="D6504" s="35" t="str">
        <f t="shared" si="204"/>
        <v>483101 - WDWSD-R General Counsel</v>
      </c>
      <c r="E6504" s="110">
        <v>48</v>
      </c>
    </row>
    <row r="6505" spans="1:5">
      <c r="A6505" s="58">
        <v>483201</v>
      </c>
      <c r="B6505" s="58" t="str">
        <f t="shared" si="203"/>
        <v>AG483201</v>
      </c>
      <c r="C6505" s="35" t="s">
        <v>21732</v>
      </c>
      <c r="D6505" s="35" t="str">
        <f t="shared" si="204"/>
        <v>483201 - WDWSD-R Org Development</v>
      </c>
      <c r="E6505" s="110">
        <v>48</v>
      </c>
    </row>
    <row r="6506" spans="1:5">
      <c r="A6506" s="58">
        <v>483301</v>
      </c>
      <c r="B6506" s="58" t="str">
        <f t="shared" si="203"/>
        <v>AG483301</v>
      </c>
      <c r="C6506" s="35" t="s">
        <v>21733</v>
      </c>
      <c r="D6506" s="35" t="str">
        <f t="shared" si="204"/>
        <v>483301 - WDWSD-R Info Technology</v>
      </c>
      <c r="E6506" s="110">
        <v>48</v>
      </c>
    </row>
    <row r="6507" spans="1:5">
      <c r="A6507" s="58">
        <v>483311</v>
      </c>
      <c r="B6507" s="58" t="str">
        <f t="shared" si="203"/>
        <v>AG483311</v>
      </c>
      <c r="C6507" s="35" t="s">
        <v>21734</v>
      </c>
      <c r="D6507" s="35" t="str">
        <f t="shared" si="204"/>
        <v>483311 - WDWSD-R IT Administration</v>
      </c>
      <c r="E6507" s="110">
        <v>48</v>
      </c>
    </row>
    <row r="6508" spans="1:5">
      <c r="A6508" s="58">
        <v>483321</v>
      </c>
      <c r="B6508" s="58" t="str">
        <f t="shared" ref="B6508:B6571" si="205">"AG"&amp;A6508</f>
        <v>AG483321</v>
      </c>
      <c r="C6508" s="35" t="s">
        <v>21735</v>
      </c>
      <c r="D6508" s="35" t="str">
        <f t="shared" si="204"/>
        <v>483321 - WDWSD-R IT Service Desk</v>
      </c>
      <c r="E6508" s="110">
        <v>48</v>
      </c>
    </row>
    <row r="6509" spans="1:5">
      <c r="A6509" s="58">
        <v>483331</v>
      </c>
      <c r="B6509" s="58" t="str">
        <f t="shared" si="205"/>
        <v>AG483331</v>
      </c>
      <c r="C6509" s="35" t="s">
        <v>21736</v>
      </c>
      <c r="D6509" s="35" t="str">
        <f t="shared" si="204"/>
        <v>483331 - WDWSD-R IT Infrastructure</v>
      </c>
      <c r="E6509" s="110">
        <v>48</v>
      </c>
    </row>
    <row r="6510" spans="1:5">
      <c r="A6510" s="58">
        <v>483341</v>
      </c>
      <c r="B6510" s="58" t="str">
        <f t="shared" si="205"/>
        <v>AG483341</v>
      </c>
      <c r="C6510" s="35" t="s">
        <v>21737</v>
      </c>
      <c r="D6510" s="35" t="str">
        <f t="shared" si="204"/>
        <v>483341 - WDWSD-R IT Enterprise App</v>
      </c>
      <c r="E6510" s="110">
        <v>48</v>
      </c>
    </row>
    <row r="6511" spans="1:5">
      <c r="A6511" s="58">
        <v>483351</v>
      </c>
      <c r="B6511" s="58" t="str">
        <f t="shared" si="205"/>
        <v>AG483351</v>
      </c>
      <c r="C6511" s="35" t="s">
        <v>21738</v>
      </c>
      <c r="D6511" s="35" t="str">
        <f t="shared" si="204"/>
        <v>483351 - WDWSD-R IT Business App</v>
      </c>
      <c r="E6511" s="110">
        <v>48</v>
      </c>
    </row>
    <row r="6512" spans="1:5">
      <c r="A6512" s="58">
        <v>483401</v>
      </c>
      <c r="B6512" s="58" t="str">
        <f t="shared" si="205"/>
        <v>AG483401</v>
      </c>
      <c r="C6512" s="35" t="s">
        <v>21739</v>
      </c>
      <c r="D6512" s="35" t="str">
        <f t="shared" si="204"/>
        <v>483401 - WDWSD-R Risk Mgt &amp; Safety</v>
      </c>
      <c r="E6512" s="110">
        <v>48</v>
      </c>
    </row>
    <row r="6513" spans="1:5">
      <c r="A6513" s="58">
        <v>483411</v>
      </c>
      <c r="B6513" s="58" t="str">
        <f t="shared" si="205"/>
        <v>AG483411</v>
      </c>
      <c r="C6513" s="35" t="s">
        <v>21740</v>
      </c>
      <c r="D6513" s="35" t="str">
        <f t="shared" si="204"/>
        <v>483411 - WDWSD-R Compliance-Security</v>
      </c>
      <c r="E6513" s="110">
        <v>48</v>
      </c>
    </row>
    <row r="6514" spans="1:5">
      <c r="A6514" s="58">
        <v>483421</v>
      </c>
      <c r="B6514" s="58" t="str">
        <f t="shared" si="205"/>
        <v>AG483421</v>
      </c>
      <c r="C6514" s="35" t="s">
        <v>21741</v>
      </c>
      <c r="D6514" s="35" t="str">
        <f t="shared" si="204"/>
        <v>483421 - WDWSD-R Compliance-Public Affairs</v>
      </c>
      <c r="E6514" s="110">
        <v>48</v>
      </c>
    </row>
    <row r="6515" spans="1:5">
      <c r="A6515" s="58">
        <v>484001</v>
      </c>
      <c r="B6515" s="58" t="str">
        <f t="shared" si="205"/>
        <v>AG484001</v>
      </c>
      <c r="C6515" s="35" t="s">
        <v>21742</v>
      </c>
      <c r="D6515" s="35" t="str">
        <f t="shared" si="204"/>
        <v>484001 - WDWSD-R Chief Financial Officer</v>
      </c>
      <c r="E6515" s="110">
        <v>48</v>
      </c>
    </row>
    <row r="6516" spans="1:5">
      <c r="A6516" s="58">
        <v>484111</v>
      </c>
      <c r="B6516" s="58" t="str">
        <f t="shared" si="205"/>
        <v>AG484111</v>
      </c>
      <c r="C6516" s="35" t="s">
        <v>21743</v>
      </c>
      <c r="D6516" s="35" t="str">
        <f t="shared" si="204"/>
        <v>484111 - WDWSD-R Finance.</v>
      </c>
      <c r="E6516" s="110">
        <v>48</v>
      </c>
    </row>
    <row r="6517" spans="1:5">
      <c r="A6517" s="58">
        <v>484121</v>
      </c>
      <c r="B6517" s="58" t="str">
        <f t="shared" si="205"/>
        <v>AG484121</v>
      </c>
      <c r="C6517" s="35" t="s">
        <v>21744</v>
      </c>
      <c r="D6517" s="35" t="str">
        <f t="shared" si="204"/>
        <v>484121 - WDWSD-R Procurement</v>
      </c>
      <c r="E6517" s="110">
        <v>48</v>
      </c>
    </row>
    <row r="6518" spans="1:5">
      <c r="A6518" s="58">
        <v>484131</v>
      </c>
      <c r="B6518" s="58" t="str">
        <f t="shared" si="205"/>
        <v>AG484131</v>
      </c>
      <c r="C6518" s="35" t="s">
        <v>21745</v>
      </c>
      <c r="D6518" s="35" t="str">
        <f t="shared" si="204"/>
        <v>484131 - WDWSD-R Treasury</v>
      </c>
      <c r="E6518" s="110">
        <v>48</v>
      </c>
    </row>
    <row r="6519" spans="1:5">
      <c r="A6519" s="58">
        <v>484141</v>
      </c>
      <c r="B6519" s="58" t="str">
        <f t="shared" si="205"/>
        <v>AG484141</v>
      </c>
      <c r="C6519" s="35" t="s">
        <v>21746</v>
      </c>
      <c r="D6519" s="35" t="str">
        <f t="shared" si="204"/>
        <v>484141 - WDWSD-R Public Finance</v>
      </c>
      <c r="E6519" s="110">
        <v>48</v>
      </c>
    </row>
    <row r="6520" spans="1:5">
      <c r="A6520" s="58">
        <v>484151</v>
      </c>
      <c r="B6520" s="58" t="str">
        <f t="shared" si="205"/>
        <v>AG484151</v>
      </c>
      <c r="C6520" s="35" t="s">
        <v>21747</v>
      </c>
      <c r="D6520" s="35" t="str">
        <f t="shared" si="204"/>
        <v>484151 - WDWSD- R Budget</v>
      </c>
      <c r="E6520" s="110">
        <v>48</v>
      </c>
    </row>
    <row r="6521" spans="1:5">
      <c r="A6521" s="58">
        <v>484161</v>
      </c>
      <c r="B6521" s="58" t="str">
        <f t="shared" si="205"/>
        <v>AG484161</v>
      </c>
      <c r="C6521" s="35" t="s">
        <v>21748</v>
      </c>
      <c r="D6521" s="35" t="str">
        <f t="shared" si="204"/>
        <v>484161 - WDWSD-R Billing &amp; Collect</v>
      </c>
      <c r="E6521" s="110">
        <v>48</v>
      </c>
    </row>
    <row r="6522" spans="1:5">
      <c r="A6522" s="58">
        <v>484171</v>
      </c>
      <c r="B6522" s="58" t="str">
        <f t="shared" si="205"/>
        <v>AG484171</v>
      </c>
      <c r="C6522" s="35" t="s">
        <v>21749</v>
      </c>
      <c r="D6522" s="35" t="str">
        <f t="shared" si="204"/>
        <v>484171 - WDWSD-R Internal Audit</v>
      </c>
      <c r="E6522" s="110">
        <v>48</v>
      </c>
    </row>
    <row r="6523" spans="1:5">
      <c r="A6523" s="58">
        <v>485001</v>
      </c>
      <c r="B6523" s="58" t="str">
        <f t="shared" si="205"/>
        <v>AG485001</v>
      </c>
      <c r="C6523" s="35" t="s">
        <v>21750</v>
      </c>
      <c r="D6523" s="35" t="str">
        <f t="shared" si="204"/>
        <v>485001 - WDWSD-R Chf Cust Svc Ofcr</v>
      </c>
      <c r="E6523" s="110">
        <v>48</v>
      </c>
    </row>
    <row r="6524" spans="1:5">
      <c r="A6524" s="58">
        <v>485111</v>
      </c>
      <c r="B6524" s="58" t="str">
        <f t="shared" si="205"/>
        <v>AG485111</v>
      </c>
      <c r="C6524" s="35" t="s">
        <v>21751</v>
      </c>
      <c r="D6524" s="35" t="str">
        <f t="shared" si="204"/>
        <v>485111 - WDWSD-R Customer Service.</v>
      </c>
      <c r="E6524" s="110">
        <v>48</v>
      </c>
    </row>
    <row r="6525" spans="1:5">
      <c r="A6525" s="58">
        <v>485112</v>
      </c>
      <c r="B6525" s="58" t="str">
        <f t="shared" si="205"/>
        <v>AG485112</v>
      </c>
      <c r="C6525" s="35" t="s">
        <v>21752</v>
      </c>
      <c r="D6525" s="35" t="str">
        <f t="shared" si="204"/>
        <v>485112 - Fleet Operations-Water</v>
      </c>
      <c r="E6525" s="110">
        <v>48</v>
      </c>
    </row>
    <row r="6526" spans="1:5">
      <c r="A6526" s="58">
        <v>485113</v>
      </c>
      <c r="B6526" s="58" t="str">
        <f t="shared" si="205"/>
        <v>AG485113</v>
      </c>
      <c r="C6526" s="35" t="s">
        <v>21753</v>
      </c>
      <c r="D6526" s="35" t="str">
        <f t="shared" si="204"/>
        <v>485113 - Facilities Operations-Water</v>
      </c>
      <c r="E6526" s="110">
        <v>48</v>
      </c>
    </row>
    <row r="6527" spans="1:5">
      <c r="A6527" s="58">
        <v>485114</v>
      </c>
      <c r="B6527" s="58" t="str">
        <f t="shared" si="205"/>
        <v>AG485114</v>
      </c>
      <c r="C6527" s="35" t="s">
        <v>21754</v>
      </c>
      <c r="D6527" s="35" t="str">
        <f t="shared" si="204"/>
        <v>485114 - Main Office Building-Water</v>
      </c>
      <c r="E6527" s="110">
        <v>48</v>
      </c>
    </row>
    <row r="6528" spans="1:5">
      <c r="A6528" s="58">
        <v>485115</v>
      </c>
      <c r="B6528" s="58" t="str">
        <f t="shared" si="205"/>
        <v>AG485115</v>
      </c>
      <c r="C6528" s="35" t="s">
        <v>21755</v>
      </c>
      <c r="D6528" s="35" t="str">
        <f t="shared" si="204"/>
        <v>485115 - Central Services Facility-Water</v>
      </c>
      <c r="E6528" s="110">
        <v>48</v>
      </c>
    </row>
    <row r="6529" spans="1:5">
      <c r="A6529" s="58">
        <v>485121</v>
      </c>
      <c r="B6529" s="58" t="str">
        <f t="shared" si="205"/>
        <v>AG485121</v>
      </c>
      <c r="C6529" s="35" t="s">
        <v>21756</v>
      </c>
      <c r="D6529" s="35" t="str">
        <f t="shared" si="204"/>
        <v>485121 - WDWSD-R Meter Operations</v>
      </c>
      <c r="E6529" s="110">
        <v>48</v>
      </c>
    </row>
    <row r="6530" spans="1:5">
      <c r="A6530" s="58">
        <v>486001</v>
      </c>
      <c r="B6530" s="58" t="str">
        <f t="shared" si="205"/>
        <v>AG486001</v>
      </c>
      <c r="C6530" s="35" t="s">
        <v>21757</v>
      </c>
      <c r="D6530" s="35" t="str">
        <f t="shared" si="204"/>
        <v>486001 - WDWSD-R Chf Planning Ofcr</v>
      </c>
      <c r="E6530" s="110">
        <v>48</v>
      </c>
    </row>
    <row r="6531" spans="1:5">
      <c r="A6531" s="58">
        <v>486060</v>
      </c>
      <c r="B6531" s="58" t="str">
        <f t="shared" si="205"/>
        <v>AG486060</v>
      </c>
      <c r="C6531" s="35" t="s">
        <v>21758</v>
      </c>
      <c r="D6531" s="35" t="str">
        <f t="shared" si="204"/>
        <v>486060 - WDWSD-R Wtr Oper_Maint Revenue Center</v>
      </c>
      <c r="E6531" s="110">
        <v>48</v>
      </c>
    </row>
    <row r="6532" spans="1:5">
      <c r="A6532" s="58">
        <v>486101</v>
      </c>
      <c r="B6532" s="58" t="str">
        <f t="shared" si="205"/>
        <v>AG486101</v>
      </c>
      <c r="C6532" s="35" t="s">
        <v>21759</v>
      </c>
      <c r="D6532" s="35" t="str">
        <f t="shared" si="204"/>
        <v>486101 - WDWSD-R System Planning</v>
      </c>
      <c r="E6532" s="110">
        <v>48</v>
      </c>
    </row>
    <row r="6533" spans="1:5">
      <c r="A6533" s="58">
        <v>486201</v>
      </c>
      <c r="B6533" s="58" t="str">
        <f t="shared" si="205"/>
        <v>AG486201</v>
      </c>
      <c r="C6533" s="35" t="s">
        <v>21760</v>
      </c>
      <c r="D6533" s="35" t="str">
        <f t="shared" ref="D6533:D6596" si="206">A6533&amp;" - "&amp;C6533</f>
        <v>486201 - WDWSD-R Asset Mgt &amp; CIP</v>
      </c>
      <c r="E6533" s="110">
        <v>48</v>
      </c>
    </row>
    <row r="6534" spans="1:5">
      <c r="A6534" s="58">
        <v>486301</v>
      </c>
      <c r="B6534" s="58" t="str">
        <f t="shared" si="205"/>
        <v>AG486301</v>
      </c>
      <c r="C6534" s="35" t="s">
        <v>21761</v>
      </c>
      <c r="D6534" s="35" t="str">
        <f t="shared" si="206"/>
        <v>486301 - WDWSD-R Energy Management</v>
      </c>
      <c r="E6534" s="110">
        <v>48</v>
      </c>
    </row>
    <row r="6535" spans="1:5">
      <c r="A6535" s="58">
        <v>486401</v>
      </c>
      <c r="B6535" s="58" t="str">
        <f t="shared" si="205"/>
        <v>AG486401</v>
      </c>
      <c r="C6535" s="35" t="s">
        <v>21762</v>
      </c>
      <c r="D6535" s="35" t="str">
        <f t="shared" si="206"/>
        <v>486401 - WDWSD-R System Analytics</v>
      </c>
      <c r="E6535" s="110">
        <v>48</v>
      </c>
    </row>
    <row r="6536" spans="1:5">
      <c r="A6536" s="58">
        <v>487020</v>
      </c>
      <c r="B6536" s="58" t="str">
        <f t="shared" si="205"/>
        <v>AG487020</v>
      </c>
      <c r="C6536" s="35" t="s">
        <v>21763</v>
      </c>
      <c r="D6536" s="35" t="str">
        <f t="shared" si="206"/>
        <v>487020 - WDWSD-R Debt Service Reserve</v>
      </c>
      <c r="E6536" s="110">
        <v>48</v>
      </c>
    </row>
    <row r="6537" spans="1:5">
      <c r="A6537" s="58">
        <v>487111</v>
      </c>
      <c r="B6537" s="58" t="str">
        <f t="shared" si="205"/>
        <v>AG487111</v>
      </c>
      <c r="C6537" s="35" t="s">
        <v>21764</v>
      </c>
      <c r="D6537" s="35" t="str">
        <f t="shared" si="206"/>
        <v>487111 - WDWSD-R Non-Operating Exp</v>
      </c>
      <c r="E6537" s="110">
        <v>48</v>
      </c>
    </row>
    <row r="6538" spans="1:5">
      <c r="A6538" s="58">
        <v>487121</v>
      </c>
      <c r="B6538" s="58" t="str">
        <f t="shared" si="205"/>
        <v>AG487121</v>
      </c>
      <c r="C6538" s="35" t="s">
        <v>21765</v>
      </c>
      <c r="D6538" s="35" t="str">
        <f t="shared" si="206"/>
        <v>487121 - WDWSD-R Debt Svc Reserve</v>
      </c>
      <c r="E6538" s="110">
        <v>48</v>
      </c>
    </row>
    <row r="6539" spans="1:5">
      <c r="A6539" s="58">
        <v>487131</v>
      </c>
      <c r="B6539" s="58" t="str">
        <f t="shared" si="205"/>
        <v>AG487131</v>
      </c>
      <c r="C6539" s="35" t="s">
        <v>21766</v>
      </c>
      <c r="D6539" s="35" t="str">
        <f t="shared" si="206"/>
        <v>487131 - WDWSD-R Bond Fund</v>
      </c>
      <c r="E6539" s="110">
        <v>48</v>
      </c>
    </row>
    <row r="6540" spans="1:5">
      <c r="A6540" s="58">
        <v>487211</v>
      </c>
      <c r="B6540" s="58" t="str">
        <f t="shared" si="205"/>
        <v>AG487211</v>
      </c>
      <c r="C6540" s="35" t="s">
        <v>21767</v>
      </c>
      <c r="D6540" s="35" t="str">
        <f t="shared" si="206"/>
        <v>487211 - WDWSD-R Receiving Revenue</v>
      </c>
      <c r="E6540" s="110">
        <v>48</v>
      </c>
    </row>
    <row r="6541" spans="1:5">
      <c r="A6541" s="58">
        <v>487221</v>
      </c>
      <c r="B6541" s="58" t="str">
        <f t="shared" si="205"/>
        <v>AG487221</v>
      </c>
      <c r="C6541" s="35" t="s">
        <v>21768</v>
      </c>
      <c r="D6541" s="35" t="str">
        <f t="shared" si="206"/>
        <v>487221 - WDWSD-R Oper-Maint Rev</v>
      </c>
      <c r="E6541" s="110">
        <v>48</v>
      </c>
    </row>
    <row r="6542" spans="1:5">
      <c r="A6542" s="58">
        <v>487311</v>
      </c>
      <c r="B6542" s="58" t="str">
        <f t="shared" si="205"/>
        <v>AG487311</v>
      </c>
      <c r="C6542" s="35" t="s">
        <v>21769</v>
      </c>
      <c r="D6542" s="35" t="str">
        <f t="shared" si="206"/>
        <v>487311 - WDWSD-R Improve &amp; Exten</v>
      </c>
      <c r="E6542" s="110">
        <v>48</v>
      </c>
    </row>
    <row r="6543" spans="1:5">
      <c r="A6543" s="58">
        <v>487321</v>
      </c>
      <c r="B6543" s="58" t="str">
        <f t="shared" si="205"/>
        <v>AG487321</v>
      </c>
      <c r="C6543" s="35" t="s">
        <v>21770</v>
      </c>
      <c r="D6543" s="35" t="str">
        <f t="shared" si="206"/>
        <v>487321 - WDWSD-R Extra Rep and Rep</v>
      </c>
      <c r="E6543" s="110">
        <v>48</v>
      </c>
    </row>
    <row r="6544" spans="1:5">
      <c r="A6544" s="58">
        <v>487411</v>
      </c>
      <c r="B6544" s="58" t="str">
        <f t="shared" si="205"/>
        <v>AG487411</v>
      </c>
      <c r="C6544" s="35" t="s">
        <v>21771</v>
      </c>
      <c r="D6544" s="35" t="str">
        <f t="shared" si="206"/>
        <v>487411 - WDWSD-R Reserve Deposit</v>
      </c>
      <c r="E6544" s="110">
        <v>48</v>
      </c>
    </row>
    <row r="6545" spans="1:5">
      <c r="A6545" s="58">
        <v>487511</v>
      </c>
      <c r="B6545" s="58" t="str">
        <f t="shared" si="205"/>
        <v>AG487511</v>
      </c>
      <c r="C6545" s="35" t="s">
        <v>21772</v>
      </c>
      <c r="D6545" s="35" t="str">
        <f t="shared" si="206"/>
        <v>487511 - WDWSD-R Invest Earnings</v>
      </c>
      <c r="E6545" s="110">
        <v>48</v>
      </c>
    </row>
    <row r="6546" spans="1:5">
      <c r="A6546" s="58">
        <v>487611</v>
      </c>
      <c r="B6546" s="58" t="str">
        <f t="shared" si="205"/>
        <v>AG487611</v>
      </c>
      <c r="C6546" s="35" t="s">
        <v>21773</v>
      </c>
      <c r="D6546" s="35" t="str">
        <f t="shared" si="206"/>
        <v>487611 - WDWSD-R Cost Cl-Gen Stores</v>
      </c>
      <c r="E6546" s="110">
        <v>48</v>
      </c>
    </row>
    <row r="6547" spans="1:5">
      <c r="A6547" s="58">
        <v>487621</v>
      </c>
      <c r="B6547" s="58" t="str">
        <f t="shared" si="205"/>
        <v>AG487621</v>
      </c>
      <c r="C6547" s="35" t="s">
        <v>21774</v>
      </c>
      <c r="D6547" s="35" t="str">
        <f t="shared" si="206"/>
        <v>487621 - WDWSD-R Cost Clear-Chem Stores</v>
      </c>
      <c r="E6547" s="110">
        <v>48</v>
      </c>
    </row>
    <row r="6548" spans="1:5">
      <c r="A6548" s="58">
        <v>487631</v>
      </c>
      <c r="B6548" s="58" t="str">
        <f t="shared" si="205"/>
        <v>AG487631</v>
      </c>
      <c r="C6548" s="35" t="s">
        <v>21775</v>
      </c>
      <c r="D6548" s="35" t="str">
        <f t="shared" si="206"/>
        <v>487631 - WDWSD-R Cost Clear-Fuel</v>
      </c>
      <c r="E6548" s="110">
        <v>48</v>
      </c>
    </row>
    <row r="6549" spans="1:5">
      <c r="A6549" s="58">
        <v>487711</v>
      </c>
      <c r="B6549" s="58" t="str">
        <f t="shared" si="205"/>
        <v>AG487711</v>
      </c>
      <c r="C6549" s="35" t="s">
        <v>21776</v>
      </c>
      <c r="D6549" s="35" t="str">
        <f t="shared" si="206"/>
        <v>487711 - WDWSD-R Improvement &amp; Extension Wtr</v>
      </c>
      <c r="E6549" s="58">
        <v>48</v>
      </c>
    </row>
    <row r="6550" spans="1:5">
      <c r="A6550" s="58">
        <v>487721</v>
      </c>
      <c r="B6550" s="58" t="str">
        <f t="shared" si="205"/>
        <v>AG487721</v>
      </c>
      <c r="C6550" s="35" t="s">
        <v>21777</v>
      </c>
      <c r="D6550" s="35" t="str">
        <f t="shared" si="206"/>
        <v>487721 - I&amp;E Wtr Retainage</v>
      </c>
      <c r="E6550" s="110">
        <v>48</v>
      </c>
    </row>
    <row r="6551" spans="1:5">
      <c r="A6551" s="58">
        <v>487800</v>
      </c>
      <c r="B6551" s="58" t="str">
        <f t="shared" si="205"/>
        <v>AG487800</v>
      </c>
      <c r="C6551" s="35" t="s">
        <v>21778</v>
      </c>
      <c r="D6551" s="35" t="str">
        <f t="shared" si="206"/>
        <v>487800 - WDWSDR 2011 Bond</v>
      </c>
      <c r="E6551" s="110">
        <v>48</v>
      </c>
    </row>
    <row r="6552" spans="1:5">
      <c r="A6552" s="58">
        <v>487801</v>
      </c>
      <c r="B6552" s="58" t="str">
        <f t="shared" si="205"/>
        <v>AG487801</v>
      </c>
      <c r="C6552" s="35" t="s">
        <v>14597</v>
      </c>
      <c r="D6552" s="35" t="str">
        <f t="shared" si="206"/>
        <v>487801 - WDWSD-R Wtr 2020 Bond Fund</v>
      </c>
      <c r="E6552" s="110">
        <v>48</v>
      </c>
    </row>
    <row r="6553" spans="1:5">
      <c r="A6553" s="58">
        <v>487810</v>
      </c>
      <c r="B6553" s="58" t="str">
        <f t="shared" si="205"/>
        <v>AG487810</v>
      </c>
      <c r="C6553" s="35" t="s">
        <v>21779</v>
      </c>
      <c r="D6553" s="35" t="str">
        <f t="shared" si="206"/>
        <v>487810 - WDWSDR 2011 Bond Retain</v>
      </c>
      <c r="E6553" s="58">
        <v>48</v>
      </c>
    </row>
    <row r="6554" spans="1:5">
      <c r="A6554" s="58">
        <v>488001</v>
      </c>
      <c r="B6554" s="58" t="str">
        <f t="shared" si="205"/>
        <v>AG488001</v>
      </c>
      <c r="C6554" s="35" t="s">
        <v>21780</v>
      </c>
      <c r="D6554" s="35" t="str">
        <f t="shared" si="206"/>
        <v>488001 - WDWSD-R GLWA Alloc</v>
      </c>
      <c r="E6554" s="58">
        <v>48</v>
      </c>
    </row>
    <row r="6555" spans="1:5">
      <c r="A6555" s="58">
        <v>488800</v>
      </c>
      <c r="B6555" s="58" t="str">
        <f t="shared" si="205"/>
        <v>AG488800</v>
      </c>
      <c r="C6555" s="35" t="s">
        <v>21781</v>
      </c>
      <c r="D6555" s="35" t="str">
        <f t="shared" si="206"/>
        <v>488800 - ARPA Basement Flooding Protection</v>
      </c>
      <c r="E6555" s="58">
        <v>48</v>
      </c>
    </row>
    <row r="6556" spans="1:5">
      <c r="A6556" s="58">
        <v>489950</v>
      </c>
      <c r="B6556" s="58" t="str">
        <f t="shared" si="205"/>
        <v>AG489950</v>
      </c>
      <c r="C6556" s="35" t="s">
        <v>21782</v>
      </c>
      <c r="D6556" s="35" t="str">
        <f t="shared" si="206"/>
        <v>489950 - GASB34 DWSD-R Wtr 5795</v>
      </c>
      <c r="E6556" s="58">
        <v>48</v>
      </c>
    </row>
    <row r="6557" spans="1:5">
      <c r="A6557" s="58">
        <v>491001</v>
      </c>
      <c r="B6557" s="58" t="str">
        <f t="shared" si="205"/>
        <v>AG491001</v>
      </c>
      <c r="C6557" s="35" t="s">
        <v>21783</v>
      </c>
      <c r="D6557" s="35" t="str">
        <f t="shared" si="206"/>
        <v>491001 - SDWSD-R Chief Exec Officer</v>
      </c>
      <c r="E6557" s="110">
        <v>49</v>
      </c>
    </row>
    <row r="6558" spans="1:5">
      <c r="A6558" s="58">
        <v>491011</v>
      </c>
      <c r="B6558" s="58" t="str">
        <f t="shared" si="205"/>
        <v>AG491011</v>
      </c>
      <c r="C6558" s="35" t="s">
        <v>21784</v>
      </c>
      <c r="D6558" s="35" t="str">
        <f t="shared" si="206"/>
        <v>491011 - SDWSD-R Deputy Director</v>
      </c>
      <c r="E6558" s="110">
        <v>49</v>
      </c>
    </row>
    <row r="6559" spans="1:5">
      <c r="A6559" s="58">
        <v>491101</v>
      </c>
      <c r="B6559" s="58" t="str">
        <f t="shared" si="205"/>
        <v>AG491101</v>
      </c>
      <c r="C6559" s="35" t="s">
        <v>21785</v>
      </c>
      <c r="D6559" s="35" t="str">
        <f t="shared" si="206"/>
        <v>491101 - SDWSD-R Public Affairs</v>
      </c>
      <c r="E6559" s="110">
        <v>49</v>
      </c>
    </row>
    <row r="6560" spans="1:5">
      <c r="A6560" s="58">
        <v>491201</v>
      </c>
      <c r="B6560" s="58" t="str">
        <f t="shared" si="205"/>
        <v>AG491201</v>
      </c>
      <c r="C6560" s="35" t="s">
        <v>21786</v>
      </c>
      <c r="D6560" s="35" t="str">
        <f t="shared" si="206"/>
        <v>491201 - SDWSD-R Security</v>
      </c>
      <c r="E6560" s="110">
        <v>49</v>
      </c>
    </row>
    <row r="6561" spans="1:5">
      <c r="A6561" s="58">
        <v>491301</v>
      </c>
      <c r="B6561" s="58" t="str">
        <f t="shared" si="205"/>
        <v>AG491301</v>
      </c>
      <c r="C6561" s="35" t="s">
        <v>21124</v>
      </c>
      <c r="D6561" s="35" t="str">
        <f t="shared" si="206"/>
        <v>491301 - System Planning</v>
      </c>
      <c r="E6561" s="110">
        <v>49</v>
      </c>
    </row>
    <row r="6562" spans="1:5">
      <c r="A6562" s="58">
        <v>491311</v>
      </c>
      <c r="B6562" s="58" t="str">
        <f t="shared" si="205"/>
        <v>AG491311</v>
      </c>
      <c r="C6562" s="35" t="s">
        <v>21156</v>
      </c>
      <c r="D6562" s="35" t="str">
        <f t="shared" si="206"/>
        <v>491311 - Asset Management</v>
      </c>
      <c r="E6562" s="110">
        <v>49</v>
      </c>
    </row>
    <row r="6563" spans="1:5">
      <c r="A6563" s="58">
        <v>491601</v>
      </c>
      <c r="B6563" s="58" t="str">
        <f t="shared" si="205"/>
        <v>AG491601</v>
      </c>
      <c r="C6563" s="35" t="s">
        <v>21787</v>
      </c>
      <c r="D6563" s="35" t="str">
        <f t="shared" si="206"/>
        <v>491601 - SDWSD- R BOWC</v>
      </c>
      <c r="E6563" s="110">
        <v>49</v>
      </c>
    </row>
    <row r="6564" spans="1:5">
      <c r="A6564" s="58">
        <v>492001</v>
      </c>
      <c r="B6564" s="58" t="str">
        <f t="shared" si="205"/>
        <v>AG492001</v>
      </c>
      <c r="C6564" s="35" t="s">
        <v>21788</v>
      </c>
      <c r="D6564" s="35" t="str">
        <f t="shared" si="206"/>
        <v>492001 - SDWSD-R Chief Oper Officer</v>
      </c>
      <c r="E6564" s="110">
        <v>49</v>
      </c>
    </row>
    <row r="6565" spans="1:5">
      <c r="A6565" s="58">
        <v>492201</v>
      </c>
      <c r="B6565" s="58" t="str">
        <f t="shared" si="205"/>
        <v>AG492201</v>
      </c>
      <c r="C6565" s="35" t="s">
        <v>21789</v>
      </c>
      <c r="D6565" s="35" t="str">
        <f t="shared" si="206"/>
        <v>492201 - SDWSD-R Wastewater Dir</v>
      </c>
      <c r="E6565" s="110">
        <v>49</v>
      </c>
    </row>
    <row r="6566" spans="1:5">
      <c r="A6566" s="58">
        <v>492211</v>
      </c>
      <c r="B6566" s="58" t="str">
        <f t="shared" si="205"/>
        <v>AG492211</v>
      </c>
      <c r="C6566" s="35" t="s">
        <v>21790</v>
      </c>
      <c r="D6566" s="35" t="str">
        <f t="shared" si="206"/>
        <v>492211 - SDWSD-R WW Engineering</v>
      </c>
      <c r="E6566" s="110">
        <v>49</v>
      </c>
    </row>
    <row r="6567" spans="1:5">
      <c r="A6567" s="58">
        <v>492221</v>
      </c>
      <c r="B6567" s="58" t="str">
        <f t="shared" si="205"/>
        <v>AG492221</v>
      </c>
      <c r="C6567" s="35" t="s">
        <v>21791</v>
      </c>
      <c r="D6567" s="35" t="str">
        <f t="shared" si="206"/>
        <v>492221 - SDWSD-R WW Oper</v>
      </c>
      <c r="E6567" s="110">
        <v>49</v>
      </c>
    </row>
    <row r="6568" spans="1:5">
      <c r="A6568" s="58">
        <v>492222</v>
      </c>
      <c r="B6568" s="58" t="str">
        <f t="shared" si="205"/>
        <v>AG492222</v>
      </c>
      <c r="C6568" s="35" t="s">
        <v>21792</v>
      </c>
      <c r="D6568" s="35" t="str">
        <f t="shared" si="206"/>
        <v>492222 - SDWSD-R Process Control</v>
      </c>
      <c r="E6568" s="110">
        <v>49</v>
      </c>
    </row>
    <row r="6569" spans="1:5">
      <c r="A6569" s="58">
        <v>492223</v>
      </c>
      <c r="B6569" s="58" t="str">
        <f t="shared" si="205"/>
        <v>AG492223</v>
      </c>
      <c r="C6569" s="35" t="s">
        <v>21793</v>
      </c>
      <c r="D6569" s="35" t="str">
        <f t="shared" si="206"/>
        <v>492223 - SDWSD- R Storm Drainage</v>
      </c>
      <c r="E6569" s="110">
        <v>49</v>
      </c>
    </row>
    <row r="6570" spans="1:5">
      <c r="A6570" s="58">
        <v>492224</v>
      </c>
      <c r="B6570" s="58" t="str">
        <f t="shared" si="205"/>
        <v>AG492224</v>
      </c>
      <c r="C6570" s="35" t="s">
        <v>21794</v>
      </c>
      <c r="D6570" s="35" t="str">
        <f t="shared" si="206"/>
        <v>492224 - SDWSD-R Secondary</v>
      </c>
      <c r="E6570" s="110">
        <v>49</v>
      </c>
    </row>
    <row r="6571" spans="1:5">
      <c r="A6571" s="58">
        <v>492225</v>
      </c>
      <c r="B6571" s="58" t="str">
        <f t="shared" si="205"/>
        <v>AG492225</v>
      </c>
      <c r="C6571" s="35" t="s">
        <v>21795</v>
      </c>
      <c r="D6571" s="35" t="str">
        <f t="shared" si="206"/>
        <v>492225 - SDWSD-R Dewatering</v>
      </c>
      <c r="E6571" s="110">
        <v>49</v>
      </c>
    </row>
    <row r="6572" spans="1:5">
      <c r="A6572" s="58">
        <v>492226</v>
      </c>
      <c r="B6572" s="58" t="str">
        <f t="shared" ref="B6572:B6635" si="207">"AG"&amp;A6572</f>
        <v>AG492226</v>
      </c>
      <c r="C6572" s="35" t="s">
        <v>21796</v>
      </c>
      <c r="D6572" s="35" t="str">
        <f t="shared" si="206"/>
        <v>492226 - SDWSD-R Incineration</v>
      </c>
      <c r="E6572" s="110">
        <v>49</v>
      </c>
    </row>
    <row r="6573" spans="1:5">
      <c r="A6573" s="58">
        <v>492231</v>
      </c>
      <c r="B6573" s="58" t="str">
        <f t="shared" si="207"/>
        <v>AG492231</v>
      </c>
      <c r="C6573" s="35" t="s">
        <v>21797</v>
      </c>
      <c r="D6573" s="35" t="str">
        <f t="shared" si="206"/>
        <v>492231 - SDWSD-R Ind Waste Control</v>
      </c>
      <c r="E6573" s="110">
        <v>49</v>
      </c>
    </row>
    <row r="6574" spans="1:5">
      <c r="A6574" s="58">
        <v>492240</v>
      </c>
      <c r="B6574" s="58" t="str">
        <f t="shared" si="207"/>
        <v>AG492240</v>
      </c>
      <c r="C6574" s="35" t="s">
        <v>21416</v>
      </c>
      <c r="D6574" s="35" t="str">
        <f t="shared" si="206"/>
        <v>492240 - CSO</v>
      </c>
      <c r="E6574" s="110">
        <v>49</v>
      </c>
    </row>
    <row r="6575" spans="1:5">
      <c r="A6575" s="58">
        <v>492241</v>
      </c>
      <c r="B6575" s="58" t="str">
        <f t="shared" si="207"/>
        <v>AG492241</v>
      </c>
      <c r="C6575" s="35" t="s">
        <v>21798</v>
      </c>
      <c r="D6575" s="35" t="str">
        <f t="shared" si="206"/>
        <v>492241 - Puritan_Fenkell CSO</v>
      </c>
      <c r="E6575" s="110">
        <v>49</v>
      </c>
    </row>
    <row r="6576" spans="1:5">
      <c r="A6576" s="58">
        <v>492242</v>
      </c>
      <c r="B6576" s="58" t="str">
        <f t="shared" si="207"/>
        <v>AG492242</v>
      </c>
      <c r="C6576" s="35" t="s">
        <v>21799</v>
      </c>
      <c r="D6576" s="35" t="str">
        <f t="shared" si="206"/>
        <v>492242 - 7 Mile CSO_492242</v>
      </c>
      <c r="E6576" s="110">
        <v>49</v>
      </c>
    </row>
    <row r="6577" spans="1:5">
      <c r="A6577" s="58">
        <v>492243</v>
      </c>
      <c r="B6577" s="58" t="str">
        <f t="shared" si="207"/>
        <v>AG492243</v>
      </c>
      <c r="C6577" s="35" t="s">
        <v>21800</v>
      </c>
      <c r="D6577" s="35" t="str">
        <f t="shared" si="206"/>
        <v>492243 - Hubble_Southfield CSO</v>
      </c>
      <c r="E6577" s="110">
        <v>49</v>
      </c>
    </row>
    <row r="6578" spans="1:5">
      <c r="A6578" s="58">
        <v>492244</v>
      </c>
      <c r="B6578" s="58" t="str">
        <f t="shared" si="207"/>
        <v>AG492244</v>
      </c>
      <c r="C6578" s="35" t="s">
        <v>21420</v>
      </c>
      <c r="D6578" s="35" t="str">
        <f t="shared" si="206"/>
        <v>492244 - Leib CSO</v>
      </c>
      <c r="E6578" s="110">
        <v>49</v>
      </c>
    </row>
    <row r="6579" spans="1:5">
      <c r="A6579" s="58">
        <v>492245</v>
      </c>
      <c r="B6579" s="58" t="str">
        <f t="shared" si="207"/>
        <v>AG492245</v>
      </c>
      <c r="C6579" s="35" t="s">
        <v>21421</v>
      </c>
      <c r="D6579" s="35" t="str">
        <f t="shared" si="206"/>
        <v>492245 - St Aubin CSO</v>
      </c>
      <c r="E6579" s="110">
        <v>49</v>
      </c>
    </row>
    <row r="6580" spans="1:5">
      <c r="A6580" s="58">
        <v>492246</v>
      </c>
      <c r="B6580" s="58" t="str">
        <f t="shared" si="207"/>
        <v>AG492246</v>
      </c>
      <c r="C6580" s="35" t="s">
        <v>21422</v>
      </c>
      <c r="D6580" s="35" t="str">
        <f t="shared" si="206"/>
        <v>492246 - Connor Creek CSO</v>
      </c>
      <c r="E6580" s="110">
        <v>49</v>
      </c>
    </row>
    <row r="6581" spans="1:5">
      <c r="A6581" s="58">
        <v>492247</v>
      </c>
      <c r="B6581" s="58" t="str">
        <f t="shared" si="207"/>
        <v>AG492247</v>
      </c>
      <c r="C6581" s="35" t="s">
        <v>21801</v>
      </c>
      <c r="D6581" s="35" t="str">
        <f t="shared" si="206"/>
        <v>492247 - Baby Creek CSO_492247</v>
      </c>
      <c r="E6581" s="110">
        <v>49</v>
      </c>
    </row>
    <row r="6582" spans="1:5">
      <c r="A6582" s="58">
        <v>492248</v>
      </c>
      <c r="B6582" s="58" t="str">
        <f t="shared" si="207"/>
        <v>AG492248</v>
      </c>
      <c r="C6582" s="35" t="s">
        <v>21424</v>
      </c>
      <c r="D6582" s="35" t="str">
        <f t="shared" si="206"/>
        <v>492248 - Oakwood CSO</v>
      </c>
      <c r="E6582" s="110">
        <v>49</v>
      </c>
    </row>
    <row r="6583" spans="1:5">
      <c r="A6583" s="58">
        <v>492249</v>
      </c>
      <c r="B6583" s="58" t="str">
        <f t="shared" si="207"/>
        <v>AG492249</v>
      </c>
      <c r="C6583" s="35" t="s">
        <v>21802</v>
      </c>
      <c r="D6583" s="35" t="str">
        <f t="shared" si="206"/>
        <v>492249 - SDWSD-R Belle Isle CSO</v>
      </c>
      <c r="E6583" s="110">
        <v>49</v>
      </c>
    </row>
    <row r="6584" spans="1:5">
      <c r="A6584" s="58">
        <v>492270</v>
      </c>
      <c r="B6584" s="58" t="str">
        <f t="shared" si="207"/>
        <v>AG492270</v>
      </c>
      <c r="C6584" s="35" t="s">
        <v>21803</v>
      </c>
      <c r="D6584" s="35" t="str">
        <f t="shared" si="206"/>
        <v>492270 - SDWSD-R CSO</v>
      </c>
      <c r="E6584" s="110">
        <v>49</v>
      </c>
    </row>
    <row r="6585" spans="1:5">
      <c r="A6585" s="58">
        <v>492271</v>
      </c>
      <c r="B6585" s="58" t="str">
        <f t="shared" si="207"/>
        <v>AG492271</v>
      </c>
      <c r="C6585" s="35" t="s">
        <v>21804</v>
      </c>
      <c r="D6585" s="35" t="str">
        <f t="shared" si="206"/>
        <v>492271 - SDWSD-R Pur/Fenkell CSO</v>
      </c>
      <c r="E6585" s="110">
        <v>49</v>
      </c>
    </row>
    <row r="6586" spans="1:5">
      <c r="A6586" s="58">
        <v>492272</v>
      </c>
      <c r="B6586" s="58" t="str">
        <f t="shared" si="207"/>
        <v>AG492272</v>
      </c>
      <c r="C6586" s="35" t="s">
        <v>21805</v>
      </c>
      <c r="D6586" s="35" t="str">
        <f t="shared" si="206"/>
        <v>492272 - SDWSD-R 7 Mile CSO</v>
      </c>
      <c r="E6586" s="110">
        <v>49</v>
      </c>
    </row>
    <row r="6587" spans="1:5">
      <c r="A6587" s="58">
        <v>492273</v>
      </c>
      <c r="B6587" s="58" t="str">
        <f t="shared" si="207"/>
        <v>AG492273</v>
      </c>
      <c r="C6587" s="35" t="s">
        <v>21806</v>
      </c>
      <c r="D6587" s="35" t="str">
        <f t="shared" si="206"/>
        <v>492273 - SDWSD-R Hubble/Sthfld CSO</v>
      </c>
      <c r="E6587" s="110">
        <v>49</v>
      </c>
    </row>
    <row r="6588" spans="1:5">
      <c r="A6588" s="58">
        <v>492274</v>
      </c>
      <c r="B6588" s="58" t="str">
        <f t="shared" si="207"/>
        <v>AG492274</v>
      </c>
      <c r="C6588" s="35" t="s">
        <v>21807</v>
      </c>
      <c r="D6588" s="35" t="str">
        <f t="shared" si="206"/>
        <v>492274 - SDWSD-R Leib CSO</v>
      </c>
      <c r="E6588" s="110">
        <v>49</v>
      </c>
    </row>
    <row r="6589" spans="1:5">
      <c r="A6589" s="58">
        <v>492275</v>
      </c>
      <c r="B6589" s="58" t="str">
        <f t="shared" si="207"/>
        <v>AG492275</v>
      </c>
      <c r="C6589" s="35" t="s">
        <v>21808</v>
      </c>
      <c r="D6589" s="35" t="str">
        <f t="shared" si="206"/>
        <v>492275 - SDWSD-R St Aubin CSO</v>
      </c>
      <c r="E6589" s="110">
        <v>49</v>
      </c>
    </row>
    <row r="6590" spans="1:5">
      <c r="A6590" s="58">
        <v>492276</v>
      </c>
      <c r="B6590" s="58" t="str">
        <f t="shared" si="207"/>
        <v>AG492276</v>
      </c>
      <c r="C6590" s="35" t="s">
        <v>21809</v>
      </c>
      <c r="D6590" s="35" t="str">
        <f t="shared" si="206"/>
        <v>492276 - SDWSD-R Connor Creek CSO</v>
      </c>
      <c r="E6590" s="110">
        <v>49</v>
      </c>
    </row>
    <row r="6591" spans="1:5">
      <c r="A6591" s="58">
        <v>492277</v>
      </c>
      <c r="B6591" s="58" t="str">
        <f t="shared" si="207"/>
        <v>AG492277</v>
      </c>
      <c r="C6591" s="35" t="s">
        <v>21810</v>
      </c>
      <c r="D6591" s="35" t="str">
        <f t="shared" si="206"/>
        <v>492277 - SDWSD-R Baby Creek CSO</v>
      </c>
      <c r="E6591" s="110">
        <v>49</v>
      </c>
    </row>
    <row r="6592" spans="1:5">
      <c r="A6592" s="58">
        <v>492278</v>
      </c>
      <c r="B6592" s="58" t="str">
        <f t="shared" si="207"/>
        <v>AG492278</v>
      </c>
      <c r="C6592" s="35" t="s">
        <v>21811</v>
      </c>
      <c r="D6592" s="35" t="str">
        <f t="shared" si="206"/>
        <v>492278 - SDWSD-R Oakwood CSO</v>
      </c>
      <c r="E6592" s="110">
        <v>49</v>
      </c>
    </row>
    <row r="6593" spans="1:5">
      <c r="A6593" s="58">
        <v>492279</v>
      </c>
      <c r="B6593" s="58" t="str">
        <f t="shared" si="207"/>
        <v>AG492279</v>
      </c>
      <c r="C6593" s="35" t="s">
        <v>21802</v>
      </c>
      <c r="D6593" s="35" t="str">
        <f t="shared" si="206"/>
        <v>492279 - SDWSD-R Belle Isle CSO</v>
      </c>
      <c r="E6593" s="110">
        <v>49</v>
      </c>
    </row>
    <row r="6594" spans="1:5">
      <c r="A6594" s="58">
        <v>492301</v>
      </c>
      <c r="B6594" s="58" t="str">
        <f t="shared" si="207"/>
        <v>AG492301</v>
      </c>
      <c r="C6594" s="35" t="s">
        <v>21812</v>
      </c>
      <c r="D6594" s="35" t="str">
        <f t="shared" si="206"/>
        <v>492301 - SDWSD-R Sys Oper Control</v>
      </c>
      <c r="E6594" s="110">
        <v>49</v>
      </c>
    </row>
    <row r="6595" spans="1:5">
      <c r="A6595" s="58">
        <v>492342</v>
      </c>
      <c r="B6595" s="58" t="str">
        <f t="shared" si="207"/>
        <v>AG492342</v>
      </c>
      <c r="C6595" s="35" t="s">
        <v>21813</v>
      </c>
      <c r="D6595" s="35" t="str">
        <f t="shared" si="206"/>
        <v>492342 - SDWSD-R Belle Isle PS</v>
      </c>
      <c r="E6595" s="110">
        <v>49</v>
      </c>
    </row>
    <row r="6596" spans="1:5">
      <c r="A6596" s="58">
        <v>492343</v>
      </c>
      <c r="B6596" s="58" t="str">
        <f t="shared" si="207"/>
        <v>AG492343</v>
      </c>
      <c r="C6596" s="35" t="s">
        <v>21814</v>
      </c>
      <c r="D6596" s="35" t="str">
        <f t="shared" si="206"/>
        <v>492343 - SDWSD-R Blue Hill PS</v>
      </c>
      <c r="E6596" s="110">
        <v>49</v>
      </c>
    </row>
    <row r="6597" spans="1:5">
      <c r="A6597" s="58">
        <v>492344</v>
      </c>
      <c r="B6597" s="58" t="str">
        <f t="shared" si="207"/>
        <v>AG492344</v>
      </c>
      <c r="C6597" s="35" t="s">
        <v>21815</v>
      </c>
      <c r="D6597" s="35" t="str">
        <f t="shared" ref="D6597:D6660" si="208">A6597&amp;" - "&amp;C6597</f>
        <v>492344 - SDWSD-R Brennan Pools PS</v>
      </c>
      <c r="E6597" s="110">
        <v>49</v>
      </c>
    </row>
    <row r="6598" spans="1:5">
      <c r="A6598" s="58">
        <v>492345</v>
      </c>
      <c r="B6598" s="58" t="str">
        <f t="shared" si="207"/>
        <v>AG492345</v>
      </c>
      <c r="C6598" s="35" t="s">
        <v>21816</v>
      </c>
      <c r="D6598" s="35" t="str">
        <f t="shared" si="208"/>
        <v>492345 - SDWSD-R Conner PS</v>
      </c>
      <c r="E6598" s="110">
        <v>49</v>
      </c>
    </row>
    <row r="6599" spans="1:5">
      <c r="A6599" s="58">
        <v>492346</v>
      </c>
      <c r="B6599" s="58" t="str">
        <f t="shared" si="207"/>
        <v>AG492346</v>
      </c>
      <c r="C6599" s="35" t="s">
        <v>21817</v>
      </c>
      <c r="D6599" s="35" t="str">
        <f t="shared" si="208"/>
        <v>492346 - SDWSD-R Fairview PS</v>
      </c>
      <c r="E6599" s="110">
        <v>49</v>
      </c>
    </row>
    <row r="6600" spans="1:5">
      <c r="A6600" s="58">
        <v>492347</v>
      </c>
      <c r="B6600" s="58" t="str">
        <f t="shared" si="207"/>
        <v>AG492347</v>
      </c>
      <c r="C6600" s="35" t="s">
        <v>21818</v>
      </c>
      <c r="D6600" s="35" t="str">
        <f t="shared" si="208"/>
        <v>492347 - SDWSD-R Fisher PS</v>
      </c>
      <c r="E6600" s="110">
        <v>49</v>
      </c>
    </row>
    <row r="6601" spans="1:5">
      <c r="A6601" s="58">
        <v>492348</v>
      </c>
      <c r="B6601" s="58" t="str">
        <f t="shared" si="207"/>
        <v>AG492348</v>
      </c>
      <c r="C6601" s="35" t="s">
        <v>21819</v>
      </c>
      <c r="D6601" s="35" t="str">
        <f t="shared" si="208"/>
        <v>492348 - SDWSD-R Fox Creek PS</v>
      </c>
      <c r="E6601" s="110">
        <v>49</v>
      </c>
    </row>
    <row r="6602" spans="1:5">
      <c r="A6602" s="58">
        <v>492349</v>
      </c>
      <c r="B6602" s="58" t="str">
        <f t="shared" si="207"/>
        <v>AG492349</v>
      </c>
      <c r="C6602" s="35" t="s">
        <v>21820</v>
      </c>
      <c r="D6602" s="35" t="str">
        <f t="shared" si="208"/>
        <v>492349 - SDWSD-R Freud PS</v>
      </c>
      <c r="E6602" s="110">
        <v>49</v>
      </c>
    </row>
    <row r="6603" spans="1:5">
      <c r="A6603" s="58">
        <v>492350</v>
      </c>
      <c r="B6603" s="58" t="str">
        <f t="shared" si="207"/>
        <v>AG492350</v>
      </c>
      <c r="C6603" s="35" t="s">
        <v>21821</v>
      </c>
      <c r="D6603" s="35" t="str">
        <f t="shared" si="208"/>
        <v>492350 - SDWSD-R Northeast PS</v>
      </c>
      <c r="E6603" s="110">
        <v>49</v>
      </c>
    </row>
    <row r="6604" spans="1:5">
      <c r="A6604" s="58">
        <v>492351</v>
      </c>
      <c r="B6604" s="58" t="str">
        <f t="shared" si="207"/>
        <v>AG492351</v>
      </c>
      <c r="C6604" s="35" t="s">
        <v>21822</v>
      </c>
      <c r="D6604" s="35" t="str">
        <f t="shared" si="208"/>
        <v>492351 - SDWSD-R Oakwood PS</v>
      </c>
      <c r="E6604" s="110">
        <v>49</v>
      </c>
    </row>
    <row r="6605" spans="1:5">
      <c r="A6605" s="58">
        <v>492352</v>
      </c>
      <c r="B6605" s="58" t="str">
        <f t="shared" si="207"/>
        <v>AG492352</v>
      </c>
      <c r="C6605" s="35" t="s">
        <v>21823</v>
      </c>
      <c r="D6605" s="35" t="str">
        <f t="shared" si="208"/>
        <v>492352 - SDWSD-R Woodmere PS</v>
      </c>
      <c r="E6605" s="110">
        <v>49</v>
      </c>
    </row>
    <row r="6606" spans="1:5">
      <c r="A6606" s="58">
        <v>492401</v>
      </c>
      <c r="B6606" s="58" t="str">
        <f t="shared" si="207"/>
        <v>AG492401</v>
      </c>
      <c r="C6606" s="35" t="s">
        <v>21824</v>
      </c>
      <c r="D6606" s="35" t="str">
        <f t="shared" si="208"/>
        <v>492401 - SDWSD-R Deputy Director Administration</v>
      </c>
      <c r="E6606" s="110">
        <v>49</v>
      </c>
    </row>
    <row r="6607" spans="1:5">
      <c r="A6607" s="58">
        <v>492411</v>
      </c>
      <c r="B6607" s="58" t="str">
        <f t="shared" si="207"/>
        <v>AG492411</v>
      </c>
      <c r="C6607" s="35" t="s">
        <v>21825</v>
      </c>
      <c r="D6607" s="35" t="str">
        <f t="shared" si="208"/>
        <v>492411 - SDWSD-R Field Engineering</v>
      </c>
      <c r="E6607" s="110">
        <v>49</v>
      </c>
    </row>
    <row r="6608" spans="1:5">
      <c r="A6608" s="58">
        <v>492421</v>
      </c>
      <c r="B6608" s="58" t="str">
        <f t="shared" si="207"/>
        <v>AG492421</v>
      </c>
      <c r="C6608" s="35" t="s">
        <v>21826</v>
      </c>
      <c r="D6608" s="35" t="str">
        <f t="shared" si="208"/>
        <v>492421 - SDWSD-R Facility Oper</v>
      </c>
      <c r="E6608" s="110">
        <v>49</v>
      </c>
    </row>
    <row r="6609" spans="1:5">
      <c r="A6609" s="58">
        <v>492422</v>
      </c>
      <c r="B6609" s="58" t="str">
        <f t="shared" si="207"/>
        <v>AG492422</v>
      </c>
      <c r="C6609" s="35" t="s">
        <v>21827</v>
      </c>
      <c r="D6609" s="35" t="str">
        <f t="shared" si="208"/>
        <v>492422 - SDWSD-R Fleet Operations</v>
      </c>
      <c r="E6609" s="110">
        <v>49</v>
      </c>
    </row>
    <row r="6610" spans="1:5">
      <c r="A6610" s="58">
        <v>492423</v>
      </c>
      <c r="B6610" s="58" t="str">
        <f t="shared" si="207"/>
        <v>AG492423</v>
      </c>
      <c r="C6610" s="35" t="s">
        <v>21828</v>
      </c>
      <c r="D6610" s="35" t="str">
        <f t="shared" si="208"/>
        <v>492423 - SDWSD-R MOB</v>
      </c>
      <c r="E6610" s="110">
        <v>49</v>
      </c>
    </row>
    <row r="6611" spans="1:5">
      <c r="A6611" s="58">
        <v>492424</v>
      </c>
      <c r="B6611" s="58" t="str">
        <f t="shared" si="207"/>
        <v>AG492424</v>
      </c>
      <c r="C6611" s="35" t="s">
        <v>21829</v>
      </c>
      <c r="D6611" s="35" t="str">
        <f t="shared" si="208"/>
        <v>492424 - SDWSD-R CSF</v>
      </c>
      <c r="E6611" s="110">
        <v>49</v>
      </c>
    </row>
    <row r="6612" spans="1:5">
      <c r="A6612" s="58">
        <v>492431</v>
      </c>
      <c r="B6612" s="58" t="str">
        <f t="shared" si="207"/>
        <v>AG492431</v>
      </c>
      <c r="C6612" s="35" t="s">
        <v>21830</v>
      </c>
      <c r="D6612" s="35" t="str">
        <f t="shared" si="208"/>
        <v>492431 - SDWSD-R Maint &amp; Repair</v>
      </c>
      <c r="E6612" s="110">
        <v>49</v>
      </c>
    </row>
    <row r="6613" spans="1:5">
      <c r="A6613" s="58">
        <v>492432</v>
      </c>
      <c r="B6613" s="58" t="str">
        <f t="shared" si="207"/>
        <v>AG492432</v>
      </c>
      <c r="C6613" s="35" t="s">
        <v>21831</v>
      </c>
      <c r="D6613" s="35" t="str">
        <f t="shared" si="208"/>
        <v>492432 - SDWSD-R Meter Operations</v>
      </c>
      <c r="E6613" s="110">
        <v>49</v>
      </c>
    </row>
    <row r="6614" spans="1:5">
      <c r="A6614" s="58">
        <v>492433</v>
      </c>
      <c r="B6614" s="58" t="str">
        <f t="shared" si="207"/>
        <v>AG492433</v>
      </c>
      <c r="C6614" s="35" t="s">
        <v>21832</v>
      </c>
      <c r="D6614" s="35" t="str">
        <f t="shared" si="208"/>
        <v>492433 - SDWSD-R Central Yard</v>
      </c>
      <c r="E6614" s="110">
        <v>49</v>
      </c>
    </row>
    <row r="6615" spans="1:5">
      <c r="A6615" s="58">
        <v>492434</v>
      </c>
      <c r="B6615" s="58" t="str">
        <f t="shared" si="207"/>
        <v>AG492434</v>
      </c>
      <c r="C6615" s="35" t="s">
        <v>21833</v>
      </c>
      <c r="D6615" s="35" t="str">
        <f t="shared" si="208"/>
        <v>492434 - SDWSD-R West Yard</v>
      </c>
      <c r="E6615" s="110">
        <v>49</v>
      </c>
    </row>
    <row r="6616" spans="1:5">
      <c r="A6616" s="58">
        <v>492435</v>
      </c>
      <c r="B6616" s="58" t="str">
        <f t="shared" si="207"/>
        <v>AG492435</v>
      </c>
      <c r="C6616" s="35" t="s">
        <v>21834</v>
      </c>
      <c r="D6616" s="35" t="str">
        <f t="shared" si="208"/>
        <v>492435 - SDWSD-R Lead Service</v>
      </c>
      <c r="E6616" s="110">
        <v>49</v>
      </c>
    </row>
    <row r="6617" spans="1:5">
      <c r="A6617" s="58">
        <v>493001</v>
      </c>
      <c r="B6617" s="58" t="str">
        <f t="shared" si="207"/>
        <v>AG493001</v>
      </c>
      <c r="C6617" s="35" t="s">
        <v>21835</v>
      </c>
      <c r="D6617" s="35" t="str">
        <f t="shared" si="208"/>
        <v>493001 - SDWSD-R Chf Admin Officer</v>
      </c>
      <c r="E6617" s="110">
        <v>49</v>
      </c>
    </row>
    <row r="6618" spans="1:5">
      <c r="A6618" s="58">
        <v>493101</v>
      </c>
      <c r="B6618" s="58" t="str">
        <f t="shared" si="207"/>
        <v>AG493101</v>
      </c>
      <c r="C6618" s="35" t="s">
        <v>21836</v>
      </c>
      <c r="D6618" s="35" t="str">
        <f t="shared" si="208"/>
        <v>493101 - SDWSD-R General Counsel</v>
      </c>
      <c r="E6618" s="110">
        <v>49</v>
      </c>
    </row>
    <row r="6619" spans="1:5">
      <c r="A6619" s="58">
        <v>493201</v>
      </c>
      <c r="B6619" s="58" t="str">
        <f t="shared" si="207"/>
        <v>AG493201</v>
      </c>
      <c r="C6619" s="35" t="s">
        <v>21837</v>
      </c>
      <c r="D6619" s="35" t="str">
        <f t="shared" si="208"/>
        <v>493201 - SDWSD-R Org Development</v>
      </c>
      <c r="E6619" s="110">
        <v>49</v>
      </c>
    </row>
    <row r="6620" spans="1:5">
      <c r="A6620" s="58">
        <v>493301</v>
      </c>
      <c r="B6620" s="58" t="str">
        <f t="shared" si="207"/>
        <v>AG493301</v>
      </c>
      <c r="C6620" s="35" t="s">
        <v>21838</v>
      </c>
      <c r="D6620" s="35" t="str">
        <f t="shared" si="208"/>
        <v>493301 - SDWSD-R Info Technology</v>
      </c>
      <c r="E6620" s="110">
        <v>49</v>
      </c>
    </row>
    <row r="6621" spans="1:5">
      <c r="A6621" s="58">
        <v>493311</v>
      </c>
      <c r="B6621" s="58" t="str">
        <f t="shared" si="207"/>
        <v>AG493311</v>
      </c>
      <c r="C6621" s="35" t="s">
        <v>21839</v>
      </c>
      <c r="D6621" s="35" t="str">
        <f t="shared" si="208"/>
        <v>493311 - SDWSD-R IT-Administration</v>
      </c>
      <c r="E6621" s="110">
        <v>49</v>
      </c>
    </row>
    <row r="6622" spans="1:5">
      <c r="A6622" s="58">
        <v>493321</v>
      </c>
      <c r="B6622" s="58" t="str">
        <f t="shared" si="207"/>
        <v>AG493321</v>
      </c>
      <c r="C6622" s="35" t="s">
        <v>21840</v>
      </c>
      <c r="D6622" s="35" t="str">
        <f t="shared" si="208"/>
        <v>493321 - SDWSD-R IT-Service Desk</v>
      </c>
      <c r="E6622" s="110">
        <v>49</v>
      </c>
    </row>
    <row r="6623" spans="1:5">
      <c r="A6623" s="58">
        <v>493331</v>
      </c>
      <c r="B6623" s="58" t="str">
        <f t="shared" si="207"/>
        <v>AG493331</v>
      </c>
      <c r="C6623" s="35" t="s">
        <v>21841</v>
      </c>
      <c r="D6623" s="35" t="str">
        <f t="shared" si="208"/>
        <v>493331 - SDWSD-R IT-Infrastructure</v>
      </c>
      <c r="E6623" s="110">
        <v>49</v>
      </c>
    </row>
    <row r="6624" spans="1:5">
      <c r="A6624" s="58">
        <v>493341</v>
      </c>
      <c r="B6624" s="58" t="str">
        <f t="shared" si="207"/>
        <v>AG493341</v>
      </c>
      <c r="C6624" s="35" t="s">
        <v>21842</v>
      </c>
      <c r="D6624" s="35" t="str">
        <f t="shared" si="208"/>
        <v>493341 - SDWSD-R IT-Enterprise App</v>
      </c>
      <c r="E6624" s="110">
        <v>49</v>
      </c>
    </row>
    <row r="6625" spans="1:5">
      <c r="A6625" s="58">
        <v>493351</v>
      </c>
      <c r="B6625" s="58" t="str">
        <f t="shared" si="207"/>
        <v>AG493351</v>
      </c>
      <c r="C6625" s="35" t="s">
        <v>21843</v>
      </c>
      <c r="D6625" s="35" t="str">
        <f t="shared" si="208"/>
        <v>493351 - SDWSD-R IT-Business App</v>
      </c>
      <c r="E6625" s="110">
        <v>49</v>
      </c>
    </row>
    <row r="6626" spans="1:5">
      <c r="A6626" s="58">
        <v>493401</v>
      </c>
      <c r="B6626" s="58" t="str">
        <f t="shared" si="207"/>
        <v>AG493401</v>
      </c>
      <c r="C6626" s="35" t="s">
        <v>21844</v>
      </c>
      <c r="D6626" s="35" t="str">
        <f t="shared" si="208"/>
        <v>493401 - SDWSD-R Risk Mgt &amp; Safety</v>
      </c>
      <c r="E6626" s="110">
        <v>49</v>
      </c>
    </row>
    <row r="6627" spans="1:5">
      <c r="A6627" s="58">
        <v>493411</v>
      </c>
      <c r="B6627" s="58" t="str">
        <f t="shared" si="207"/>
        <v>AG493411</v>
      </c>
      <c r="C6627" s="35" t="s">
        <v>21845</v>
      </c>
      <c r="D6627" s="35" t="str">
        <f t="shared" si="208"/>
        <v>493411 - SDWSD-R Compliance-Security</v>
      </c>
      <c r="E6627" s="110">
        <v>49</v>
      </c>
    </row>
    <row r="6628" spans="1:5">
      <c r="A6628" s="58">
        <v>493421</v>
      </c>
      <c r="B6628" s="58" t="str">
        <f t="shared" si="207"/>
        <v>AG493421</v>
      </c>
      <c r="C6628" s="35" t="s">
        <v>21846</v>
      </c>
      <c r="D6628" s="35" t="str">
        <f t="shared" si="208"/>
        <v>493421 - SDWSD-R Compliance-Public Affairs</v>
      </c>
      <c r="E6628" s="110">
        <v>49</v>
      </c>
    </row>
    <row r="6629" spans="1:5">
      <c r="A6629" s="58">
        <v>494001</v>
      </c>
      <c r="B6629" s="58" t="str">
        <f t="shared" si="207"/>
        <v>AG494001</v>
      </c>
      <c r="C6629" s="35" t="s">
        <v>21847</v>
      </c>
      <c r="D6629" s="35" t="str">
        <f t="shared" si="208"/>
        <v>494001 - SDWSD-R Chief Financial Officer</v>
      </c>
      <c r="E6629" s="110">
        <v>49</v>
      </c>
    </row>
    <row r="6630" spans="1:5">
      <c r="A6630" s="58">
        <v>494111</v>
      </c>
      <c r="B6630" s="58" t="str">
        <f t="shared" si="207"/>
        <v>AG494111</v>
      </c>
      <c r="C6630" s="35" t="s">
        <v>14336</v>
      </c>
      <c r="D6630" s="35" t="str">
        <f t="shared" si="208"/>
        <v>494111 - SDWSD-R Finance</v>
      </c>
      <c r="E6630" s="110">
        <v>49</v>
      </c>
    </row>
    <row r="6631" spans="1:5">
      <c r="A6631" s="58">
        <v>494121</v>
      </c>
      <c r="B6631" s="58" t="str">
        <f t="shared" si="207"/>
        <v>AG494121</v>
      </c>
      <c r="C6631" s="35" t="s">
        <v>21848</v>
      </c>
      <c r="D6631" s="35" t="str">
        <f t="shared" si="208"/>
        <v>494121 - SDWSD-R Procurement</v>
      </c>
      <c r="E6631" s="110">
        <v>49</v>
      </c>
    </row>
    <row r="6632" spans="1:5">
      <c r="A6632" s="58">
        <v>494131</v>
      </c>
      <c r="B6632" s="58" t="str">
        <f t="shared" si="207"/>
        <v>AG494131</v>
      </c>
      <c r="C6632" s="35" t="s">
        <v>21849</v>
      </c>
      <c r="D6632" s="35" t="str">
        <f t="shared" si="208"/>
        <v>494131 - SDWSD-R Treasury</v>
      </c>
      <c r="E6632" s="110">
        <v>49</v>
      </c>
    </row>
    <row r="6633" spans="1:5">
      <c r="A6633" s="58">
        <v>494141</v>
      </c>
      <c r="B6633" s="58" t="str">
        <f t="shared" si="207"/>
        <v>AG494141</v>
      </c>
      <c r="C6633" s="35" t="s">
        <v>21850</v>
      </c>
      <c r="D6633" s="35" t="str">
        <f t="shared" si="208"/>
        <v>494141 - SDWSD-R Public Finance</v>
      </c>
      <c r="E6633" s="110">
        <v>49</v>
      </c>
    </row>
    <row r="6634" spans="1:5">
      <c r="A6634" s="58">
        <v>494151</v>
      </c>
      <c r="B6634" s="58" t="str">
        <f t="shared" si="207"/>
        <v>AG494151</v>
      </c>
      <c r="C6634" s="35" t="s">
        <v>21851</v>
      </c>
      <c r="D6634" s="35" t="str">
        <f t="shared" si="208"/>
        <v>494151 - SDWSD- R Budget</v>
      </c>
      <c r="E6634" s="110">
        <v>49</v>
      </c>
    </row>
    <row r="6635" spans="1:5">
      <c r="A6635" s="58">
        <v>494161</v>
      </c>
      <c r="B6635" s="58" t="str">
        <f t="shared" si="207"/>
        <v>AG494161</v>
      </c>
      <c r="C6635" s="35" t="s">
        <v>21852</v>
      </c>
      <c r="D6635" s="35" t="str">
        <f t="shared" si="208"/>
        <v>494161 - SDWSD-R Billing &amp; Collect</v>
      </c>
      <c r="E6635" s="110">
        <v>49</v>
      </c>
    </row>
    <row r="6636" spans="1:5">
      <c r="A6636" s="58">
        <v>494171</v>
      </c>
      <c r="B6636" s="58" t="str">
        <f t="shared" ref="B6636:B6699" si="209">"AG"&amp;A6636</f>
        <v>AG494171</v>
      </c>
      <c r="C6636" s="35" t="s">
        <v>21853</v>
      </c>
      <c r="D6636" s="35" t="str">
        <f t="shared" si="208"/>
        <v>494171 - SDWSD-R Internal Audit</v>
      </c>
      <c r="E6636" s="110">
        <v>49</v>
      </c>
    </row>
    <row r="6637" spans="1:5">
      <c r="A6637" s="58">
        <v>495001</v>
      </c>
      <c r="B6637" s="58" t="str">
        <f t="shared" si="209"/>
        <v>AG495001</v>
      </c>
      <c r="C6637" s="35" t="s">
        <v>21854</v>
      </c>
      <c r="D6637" s="35" t="str">
        <f t="shared" si="208"/>
        <v>495001 - SDWSD-R Chf Cust Serv Ofcr</v>
      </c>
      <c r="E6637" s="110">
        <v>49</v>
      </c>
    </row>
    <row r="6638" spans="1:5">
      <c r="A6638" s="58">
        <v>495111</v>
      </c>
      <c r="B6638" s="58" t="str">
        <f t="shared" si="209"/>
        <v>AG495111</v>
      </c>
      <c r="C6638" s="35" t="s">
        <v>21855</v>
      </c>
      <c r="D6638" s="35" t="str">
        <f t="shared" si="208"/>
        <v>495111 - SDWSD-R Customer  Service</v>
      </c>
      <c r="E6638" s="110">
        <v>49</v>
      </c>
    </row>
    <row r="6639" spans="1:5">
      <c r="A6639" s="58">
        <v>495112</v>
      </c>
      <c r="B6639" s="58" t="str">
        <f t="shared" si="209"/>
        <v>AG495112</v>
      </c>
      <c r="C6639" s="35" t="s">
        <v>21856</v>
      </c>
      <c r="D6639" s="35" t="str">
        <f t="shared" si="208"/>
        <v>495112 - Fleet Operations-Sewer</v>
      </c>
      <c r="E6639" s="110">
        <v>49</v>
      </c>
    </row>
    <row r="6640" spans="1:5">
      <c r="A6640" s="58">
        <v>495113</v>
      </c>
      <c r="B6640" s="58" t="str">
        <f t="shared" si="209"/>
        <v>AG495113</v>
      </c>
      <c r="C6640" s="35" t="s">
        <v>21857</v>
      </c>
      <c r="D6640" s="35" t="str">
        <f t="shared" si="208"/>
        <v>495113 - Facility Operations-Sewer</v>
      </c>
      <c r="E6640" s="110">
        <v>49</v>
      </c>
    </row>
    <row r="6641" spans="1:5">
      <c r="A6641" s="58">
        <v>495114</v>
      </c>
      <c r="B6641" s="58" t="str">
        <f t="shared" si="209"/>
        <v>AG495114</v>
      </c>
      <c r="C6641" s="35" t="s">
        <v>21858</v>
      </c>
      <c r="D6641" s="35" t="str">
        <f t="shared" si="208"/>
        <v>495114 - Main Office Building-Sewer</v>
      </c>
      <c r="E6641" s="110">
        <v>49</v>
      </c>
    </row>
    <row r="6642" spans="1:5">
      <c r="A6642" s="58">
        <v>495115</v>
      </c>
      <c r="B6642" s="58" t="str">
        <f t="shared" si="209"/>
        <v>AG495115</v>
      </c>
      <c r="C6642" s="35" t="s">
        <v>21859</v>
      </c>
      <c r="D6642" s="35" t="str">
        <f t="shared" si="208"/>
        <v>495115 - Central Services Facility-Sewer</v>
      </c>
      <c r="E6642" s="110">
        <v>49</v>
      </c>
    </row>
    <row r="6643" spans="1:5">
      <c r="A6643" s="58">
        <v>495121</v>
      </c>
      <c r="B6643" s="58" t="str">
        <f t="shared" si="209"/>
        <v>AG495121</v>
      </c>
      <c r="C6643" s="35" t="s">
        <v>21831</v>
      </c>
      <c r="D6643" s="35" t="str">
        <f t="shared" si="208"/>
        <v>495121 - SDWSD-R Meter Operations</v>
      </c>
      <c r="E6643" s="110">
        <v>49</v>
      </c>
    </row>
    <row r="6644" spans="1:5">
      <c r="A6644" s="58">
        <v>496001</v>
      </c>
      <c r="B6644" s="58" t="str">
        <f t="shared" si="209"/>
        <v>AG496001</v>
      </c>
      <c r="C6644" s="35" t="s">
        <v>21860</v>
      </c>
      <c r="D6644" s="35" t="str">
        <f t="shared" si="208"/>
        <v>496001 - SDWSD-R Chief Plan Ofcr</v>
      </c>
      <c r="E6644" s="110">
        <v>49</v>
      </c>
    </row>
    <row r="6645" spans="1:5">
      <c r="A6645" s="58">
        <v>496012</v>
      </c>
      <c r="B6645" s="58" t="str">
        <f t="shared" si="209"/>
        <v>AG496012</v>
      </c>
      <c r="C6645" s="35" t="s">
        <v>21861</v>
      </c>
      <c r="D6645" s="35" t="str">
        <f t="shared" si="208"/>
        <v>496012 - Swg Oper_Maint Revenue Center</v>
      </c>
      <c r="E6645" s="110">
        <v>49</v>
      </c>
    </row>
    <row r="6646" spans="1:5">
      <c r="A6646" s="58">
        <v>496101</v>
      </c>
      <c r="B6646" s="58" t="str">
        <f t="shared" si="209"/>
        <v>AG496101</v>
      </c>
      <c r="C6646" s="35" t="s">
        <v>21862</v>
      </c>
      <c r="D6646" s="35" t="str">
        <f t="shared" si="208"/>
        <v>496101 - SDWSD-R System Planning</v>
      </c>
      <c r="E6646" s="110">
        <v>49</v>
      </c>
    </row>
    <row r="6647" spans="1:5">
      <c r="A6647" s="58">
        <v>496201</v>
      </c>
      <c r="B6647" s="58" t="str">
        <f t="shared" si="209"/>
        <v>AG496201</v>
      </c>
      <c r="C6647" s="35" t="s">
        <v>21863</v>
      </c>
      <c r="D6647" s="35" t="str">
        <f t="shared" si="208"/>
        <v>496201 - SDWSD-R Asset Mgt &amp; CIP</v>
      </c>
      <c r="E6647" s="110">
        <v>49</v>
      </c>
    </row>
    <row r="6648" spans="1:5">
      <c r="A6648" s="58">
        <v>496301</v>
      </c>
      <c r="B6648" s="58" t="str">
        <f t="shared" si="209"/>
        <v>AG496301</v>
      </c>
      <c r="C6648" s="35" t="s">
        <v>21864</v>
      </c>
      <c r="D6648" s="35" t="str">
        <f t="shared" si="208"/>
        <v>496301 - SDWSD-R Energy Management</v>
      </c>
      <c r="E6648" s="110">
        <v>49</v>
      </c>
    </row>
    <row r="6649" spans="1:5">
      <c r="A6649" s="58">
        <v>496401</v>
      </c>
      <c r="B6649" s="58" t="str">
        <f t="shared" si="209"/>
        <v>AG496401</v>
      </c>
      <c r="C6649" s="35" t="s">
        <v>21865</v>
      </c>
      <c r="D6649" s="35" t="str">
        <f t="shared" si="208"/>
        <v>496401 - SDWSD-R System Analytics</v>
      </c>
      <c r="E6649" s="110">
        <v>49</v>
      </c>
    </row>
    <row r="6650" spans="1:5">
      <c r="A6650" s="58">
        <v>497025</v>
      </c>
      <c r="B6650" s="58" t="str">
        <f t="shared" si="209"/>
        <v>AG497025</v>
      </c>
      <c r="C6650" s="35" t="s">
        <v>21866</v>
      </c>
      <c r="D6650" s="35" t="str">
        <f t="shared" si="208"/>
        <v>497025 - Operating Reserve</v>
      </c>
      <c r="E6650" s="110">
        <v>49</v>
      </c>
    </row>
    <row r="6651" spans="1:5">
      <c r="A6651" s="58">
        <v>497111</v>
      </c>
      <c r="B6651" s="58" t="str">
        <f t="shared" si="209"/>
        <v>AG497111</v>
      </c>
      <c r="C6651" s="35" t="s">
        <v>21867</v>
      </c>
      <c r="D6651" s="35" t="str">
        <f t="shared" si="208"/>
        <v>497111 - SDWSD-R Non-Operating Exp</v>
      </c>
      <c r="E6651" s="110">
        <v>49</v>
      </c>
    </row>
    <row r="6652" spans="1:5">
      <c r="A6652" s="58">
        <v>497120</v>
      </c>
      <c r="B6652" s="58" t="str">
        <f t="shared" si="209"/>
        <v>AG497120</v>
      </c>
      <c r="C6652" s="35" t="s">
        <v>21868</v>
      </c>
      <c r="D6652" s="35" t="str">
        <f t="shared" si="208"/>
        <v>497120 - N/A Can't find in Production</v>
      </c>
      <c r="E6652" s="110">
        <v>49</v>
      </c>
    </row>
    <row r="6653" spans="1:5">
      <c r="A6653" s="58">
        <v>497121</v>
      </c>
      <c r="B6653" s="58" t="str">
        <f t="shared" si="209"/>
        <v>AG497121</v>
      </c>
      <c r="C6653" s="35" t="s">
        <v>21869</v>
      </c>
      <c r="D6653" s="35" t="str">
        <f t="shared" si="208"/>
        <v>497121 - SDWSD-R Debt Svc Reserve</v>
      </c>
      <c r="E6653" s="110">
        <v>49</v>
      </c>
    </row>
    <row r="6654" spans="1:5">
      <c r="A6654" s="58">
        <v>497130</v>
      </c>
      <c r="B6654" s="58" t="str">
        <f t="shared" si="209"/>
        <v>AG497130</v>
      </c>
      <c r="C6654" s="35" t="s">
        <v>21870</v>
      </c>
      <c r="D6654" s="35" t="str">
        <f t="shared" si="208"/>
        <v>497130 - N/A Does not exist in Production 497130</v>
      </c>
      <c r="E6654" s="110">
        <v>49</v>
      </c>
    </row>
    <row r="6655" spans="1:5">
      <c r="A6655" s="58">
        <v>497131</v>
      </c>
      <c r="B6655" s="58" t="str">
        <f t="shared" si="209"/>
        <v>AG497131</v>
      </c>
      <c r="C6655" s="35" t="s">
        <v>21871</v>
      </c>
      <c r="D6655" s="35" t="str">
        <f t="shared" si="208"/>
        <v>497131 - SDWSD-R Bond Fund</v>
      </c>
      <c r="E6655" s="110">
        <v>49</v>
      </c>
    </row>
    <row r="6656" spans="1:5">
      <c r="A6656" s="58">
        <v>497211</v>
      </c>
      <c r="B6656" s="58" t="str">
        <f t="shared" si="209"/>
        <v>AG497211</v>
      </c>
      <c r="C6656" s="35" t="s">
        <v>21872</v>
      </c>
      <c r="D6656" s="35" t="str">
        <f t="shared" si="208"/>
        <v>497211 - SDWSD-R Receiving Revenue</v>
      </c>
      <c r="E6656" s="110">
        <v>49</v>
      </c>
    </row>
    <row r="6657" spans="1:5">
      <c r="A6657" s="58">
        <v>497221</v>
      </c>
      <c r="B6657" s="58" t="str">
        <f t="shared" si="209"/>
        <v>AG497221</v>
      </c>
      <c r="C6657" s="35" t="s">
        <v>21873</v>
      </c>
      <c r="D6657" s="35" t="str">
        <f t="shared" si="208"/>
        <v>497221 - SDWSD-R Oper-Maint Rev</v>
      </c>
      <c r="E6657" s="110">
        <v>49</v>
      </c>
    </row>
    <row r="6658" spans="1:5">
      <c r="A6658" s="58">
        <v>497311</v>
      </c>
      <c r="B6658" s="58" t="str">
        <f t="shared" si="209"/>
        <v>AG497311</v>
      </c>
      <c r="C6658" s="35" t="s">
        <v>21874</v>
      </c>
      <c r="D6658" s="35" t="str">
        <f t="shared" si="208"/>
        <v>497311 - SDWSD-R Improve &amp; Exten</v>
      </c>
      <c r="E6658" s="110">
        <v>49</v>
      </c>
    </row>
    <row r="6659" spans="1:5">
      <c r="A6659" s="58">
        <v>497321</v>
      </c>
      <c r="B6659" s="58" t="str">
        <f t="shared" si="209"/>
        <v>AG497321</v>
      </c>
      <c r="C6659" s="35" t="s">
        <v>21875</v>
      </c>
      <c r="D6659" s="35" t="str">
        <f t="shared" si="208"/>
        <v>497321 - SDWSD-R Extra Rep and Rep</v>
      </c>
      <c r="E6659" s="110">
        <v>49</v>
      </c>
    </row>
    <row r="6660" spans="1:5">
      <c r="A6660" s="58">
        <v>497411</v>
      </c>
      <c r="B6660" s="58" t="str">
        <f t="shared" si="209"/>
        <v>AG497411</v>
      </c>
      <c r="C6660" s="35" t="s">
        <v>21876</v>
      </c>
      <c r="D6660" s="35" t="str">
        <f t="shared" si="208"/>
        <v>497411 - SDWSD-R Reserve Deposit</v>
      </c>
      <c r="E6660" s="110">
        <v>49</v>
      </c>
    </row>
    <row r="6661" spans="1:5">
      <c r="A6661" s="58">
        <v>497511</v>
      </c>
      <c r="B6661" s="58" t="str">
        <f t="shared" si="209"/>
        <v>AG497511</v>
      </c>
      <c r="C6661" s="35" t="s">
        <v>21877</v>
      </c>
      <c r="D6661" s="35" t="str">
        <f t="shared" ref="D6661:D6724" si="210">A6661&amp;" - "&amp;C6661</f>
        <v>497511 - SDWSD-R Invest Earnings</v>
      </c>
      <c r="E6661" s="110">
        <v>49</v>
      </c>
    </row>
    <row r="6662" spans="1:5">
      <c r="A6662" s="58">
        <v>497611</v>
      </c>
      <c r="B6662" s="58" t="str">
        <f t="shared" si="209"/>
        <v>AG497611</v>
      </c>
      <c r="C6662" s="35" t="s">
        <v>21878</v>
      </c>
      <c r="D6662" s="35" t="str">
        <f t="shared" si="210"/>
        <v>497611 - SDWSD-R Cost Cl-Gen Stores</v>
      </c>
      <c r="E6662" s="110">
        <v>49</v>
      </c>
    </row>
    <row r="6663" spans="1:5">
      <c r="A6663" s="58">
        <v>497621</v>
      </c>
      <c r="B6663" s="58" t="str">
        <f t="shared" si="209"/>
        <v>AG497621</v>
      </c>
      <c r="C6663" s="35" t="s">
        <v>21879</v>
      </c>
      <c r="D6663" s="35" t="str">
        <f t="shared" si="210"/>
        <v>497621 - SDWSD-R Cost Cl-Chem Stores</v>
      </c>
      <c r="E6663" s="110">
        <v>49</v>
      </c>
    </row>
    <row r="6664" spans="1:5">
      <c r="A6664" s="58">
        <v>497711</v>
      </c>
      <c r="B6664" s="58" t="str">
        <f t="shared" si="209"/>
        <v>AG497711</v>
      </c>
      <c r="C6664" s="35" t="s">
        <v>21880</v>
      </c>
      <c r="D6664" s="35" t="str">
        <f t="shared" si="210"/>
        <v>497711 - SDWSD-R Improvement &amp; Extension Swr</v>
      </c>
      <c r="E6664" s="110">
        <v>49</v>
      </c>
    </row>
    <row r="6665" spans="1:5">
      <c r="A6665" s="58">
        <v>497721</v>
      </c>
      <c r="B6665" s="58" t="str">
        <f t="shared" si="209"/>
        <v>AG497721</v>
      </c>
      <c r="C6665" s="35" t="s">
        <v>21881</v>
      </c>
      <c r="D6665" s="35" t="str">
        <f t="shared" si="210"/>
        <v>497721 - I&amp;E Swr Retainage</v>
      </c>
      <c r="E6665" s="110">
        <v>49</v>
      </c>
    </row>
    <row r="6666" spans="1:5">
      <c r="A6666" s="58">
        <v>497800</v>
      </c>
      <c r="B6666" s="58" t="str">
        <f t="shared" si="209"/>
        <v>AG497800</v>
      </c>
      <c r="C6666" s="35" t="s">
        <v>21882</v>
      </c>
      <c r="D6666" s="35" t="str">
        <f t="shared" si="210"/>
        <v>497800 - SDWSDR Bond 2015</v>
      </c>
      <c r="E6666" s="58">
        <v>49</v>
      </c>
    </row>
    <row r="6667" spans="1:5">
      <c r="A6667" s="58">
        <v>497810</v>
      </c>
      <c r="B6667" s="58" t="str">
        <f t="shared" si="209"/>
        <v>AG497810</v>
      </c>
      <c r="C6667" s="35" t="s">
        <v>21883</v>
      </c>
      <c r="D6667" s="35" t="str">
        <f t="shared" si="210"/>
        <v>497810 - SDWSDR 2015 Bond Retain</v>
      </c>
      <c r="E6667" s="58">
        <v>49</v>
      </c>
    </row>
    <row r="6668" spans="1:5">
      <c r="A6668" s="58">
        <v>498001</v>
      </c>
      <c r="B6668" s="58" t="str">
        <f t="shared" si="209"/>
        <v>AG498001</v>
      </c>
      <c r="C6668" s="35" t="s">
        <v>21884</v>
      </c>
      <c r="D6668" s="35" t="str">
        <f t="shared" si="210"/>
        <v>498001 - SDWSD- R GLWA Alloc</v>
      </c>
      <c r="E6668" s="58">
        <v>49</v>
      </c>
    </row>
    <row r="6669" spans="1:5">
      <c r="A6669" s="58">
        <v>499950</v>
      </c>
      <c r="B6669" s="58" t="str">
        <f t="shared" si="209"/>
        <v>AG499950</v>
      </c>
      <c r="C6669" s="35" t="s">
        <v>21885</v>
      </c>
      <c r="D6669" s="35" t="str">
        <f t="shared" si="210"/>
        <v>499950 - GASB34 DWSD-R Swr 5895</v>
      </c>
      <c r="E6669" s="58">
        <v>49</v>
      </c>
    </row>
    <row r="6670" spans="1:5">
      <c r="A6670" s="58">
        <v>500010</v>
      </c>
      <c r="B6670" s="58" t="str">
        <f t="shared" si="209"/>
        <v>AG500010</v>
      </c>
      <c r="C6670" s="35" t="s">
        <v>21886</v>
      </c>
      <c r="D6670" s="35" t="str">
        <f t="shared" si="210"/>
        <v>500010 - OAG Administration</v>
      </c>
      <c r="E6670" s="110">
        <v>50</v>
      </c>
    </row>
    <row r="6671" spans="1:5">
      <c r="A6671" s="58">
        <v>500020</v>
      </c>
      <c r="B6671" s="58" t="str">
        <f t="shared" si="209"/>
        <v>AG500020</v>
      </c>
      <c r="C6671" s="35" t="s">
        <v>21887</v>
      </c>
      <c r="D6671" s="35" t="str">
        <f t="shared" si="210"/>
        <v>500020 - Auditing Operations</v>
      </c>
      <c r="E6671" s="110">
        <v>50</v>
      </c>
    </row>
    <row r="6672" spans="1:5">
      <c r="A6672" s="58">
        <v>500025</v>
      </c>
      <c r="B6672" s="58" t="str">
        <f t="shared" si="209"/>
        <v>AG500025</v>
      </c>
      <c r="C6672" s="35" t="s">
        <v>21888</v>
      </c>
      <c r="D6672" s="35" t="str">
        <f t="shared" si="210"/>
        <v>500025 - Auditing - CAFR</v>
      </c>
      <c r="E6672" s="110">
        <v>50</v>
      </c>
    </row>
    <row r="6673" spans="1:5">
      <c r="A6673" s="58">
        <v>500030</v>
      </c>
      <c r="B6673" s="58" t="str">
        <f t="shared" si="209"/>
        <v>AG500030</v>
      </c>
      <c r="C6673" s="35" t="s">
        <v>21889</v>
      </c>
      <c r="D6673" s="35" t="str">
        <f t="shared" si="210"/>
        <v>500030 - Automotive Purchases_500030</v>
      </c>
      <c r="E6673" s="110">
        <v>50</v>
      </c>
    </row>
    <row r="6674" spans="1:5">
      <c r="A6674" s="58">
        <v>500040</v>
      </c>
      <c r="B6674" s="58" t="str">
        <f t="shared" si="209"/>
        <v>AG500040</v>
      </c>
      <c r="C6674" s="35" t="s">
        <v>21890</v>
      </c>
      <c r="D6674" s="35" t="str">
        <f t="shared" si="210"/>
        <v>500040 - Reserve_Special Wage Increase</v>
      </c>
      <c r="E6674" s="110">
        <v>50</v>
      </c>
    </row>
    <row r="6675" spans="1:5">
      <c r="A6675" s="58">
        <v>500050</v>
      </c>
      <c r="B6675" s="58" t="str">
        <f t="shared" si="209"/>
        <v>AG500050</v>
      </c>
      <c r="C6675" s="35" t="s">
        <v>21891</v>
      </c>
      <c r="D6675" s="35" t="str">
        <f t="shared" si="210"/>
        <v>500050 - Claims Settlement</v>
      </c>
      <c r="E6675" s="110">
        <v>50</v>
      </c>
    </row>
    <row r="6676" spans="1:5">
      <c r="A6676" s="58">
        <v>500060</v>
      </c>
      <c r="B6676" s="58" t="str">
        <f t="shared" si="209"/>
        <v>AG500060</v>
      </c>
      <c r="C6676" s="35" t="s">
        <v>21892</v>
      </c>
      <c r="D6676" s="35" t="str">
        <f t="shared" si="210"/>
        <v>500060 - Auditing _ Operational</v>
      </c>
      <c r="E6676" s="110">
        <v>50</v>
      </c>
    </row>
    <row r="6677" spans="1:5">
      <c r="A6677" s="58">
        <v>500070</v>
      </c>
      <c r="B6677" s="58" t="str">
        <f t="shared" si="209"/>
        <v>AG500070</v>
      </c>
      <c r="C6677" s="35" t="s">
        <v>21893</v>
      </c>
      <c r="D6677" s="35" t="str">
        <f t="shared" si="210"/>
        <v>500070 - Auditing Grants</v>
      </c>
      <c r="E6677" s="110">
        <v>50</v>
      </c>
    </row>
    <row r="6678" spans="1:5">
      <c r="A6678" s="58">
        <v>500080</v>
      </c>
      <c r="B6678" s="58" t="str">
        <f t="shared" si="209"/>
        <v>AG500080</v>
      </c>
      <c r="C6678" s="35" t="s">
        <v>21894</v>
      </c>
      <c r="D6678" s="35" t="str">
        <f t="shared" si="210"/>
        <v>500080 - Outside Audits</v>
      </c>
      <c r="E6678" s="110">
        <v>50</v>
      </c>
    </row>
    <row r="6679" spans="1:5">
      <c r="A6679" s="58">
        <v>500095</v>
      </c>
      <c r="B6679" s="58" t="str">
        <f t="shared" si="209"/>
        <v>AG500095</v>
      </c>
      <c r="C6679" s="35" t="s">
        <v>21895</v>
      </c>
      <c r="D6679" s="35" t="str">
        <f t="shared" si="210"/>
        <v>500095 - Risk Management Council</v>
      </c>
      <c r="E6679" s="110">
        <v>50</v>
      </c>
    </row>
    <row r="6680" spans="1:5">
      <c r="A6680" s="58">
        <v>502000</v>
      </c>
      <c r="B6680" s="58" t="str">
        <f t="shared" si="209"/>
        <v>AG502000</v>
      </c>
      <c r="C6680" s="35" t="s">
        <v>21896</v>
      </c>
      <c r="D6680" s="35" t="str">
        <f t="shared" si="210"/>
        <v>502000 - AG QOL LABOR</v>
      </c>
      <c r="E6680" s="110">
        <v>50</v>
      </c>
    </row>
    <row r="6681" spans="1:5">
      <c r="A6681" s="58">
        <v>502001</v>
      </c>
      <c r="B6681" s="58" t="str">
        <f t="shared" si="209"/>
        <v>AG502001</v>
      </c>
      <c r="C6681" s="35" t="s">
        <v>21897</v>
      </c>
      <c r="D6681" s="35" t="str">
        <f t="shared" si="210"/>
        <v>502001 - AG QOL TECHNOLOGY</v>
      </c>
      <c r="E6681" s="58">
        <v>50</v>
      </c>
    </row>
    <row r="6682" spans="1:5">
      <c r="A6682" s="58">
        <v>502002</v>
      </c>
      <c r="B6682" s="58" t="str">
        <f t="shared" si="209"/>
        <v>AG502002</v>
      </c>
      <c r="C6682" s="35" t="s">
        <v>21898</v>
      </c>
      <c r="D6682" s="35" t="str">
        <f t="shared" si="210"/>
        <v>502002 - AG QOL TRAINING</v>
      </c>
      <c r="E6682" s="58">
        <v>50</v>
      </c>
    </row>
    <row r="6683" spans="1:5">
      <c r="A6683" s="58">
        <v>509200</v>
      </c>
      <c r="B6683" s="58" t="str">
        <f t="shared" si="209"/>
        <v>AG509200</v>
      </c>
      <c r="C6683" s="35" t="s">
        <v>21899</v>
      </c>
      <c r="D6683" s="35" t="str">
        <f t="shared" si="210"/>
        <v>509200 - Reserve Auditing Operations</v>
      </c>
      <c r="E6683" s="58">
        <v>50</v>
      </c>
    </row>
    <row r="6684" spans="1:5">
      <c r="A6684" s="58">
        <v>509950</v>
      </c>
      <c r="B6684" s="58" t="str">
        <f t="shared" si="209"/>
        <v>AG509950</v>
      </c>
      <c r="C6684" s="35" t="s">
        <v>21900</v>
      </c>
      <c r="D6684" s="35" t="str">
        <f t="shared" si="210"/>
        <v>509950 - GASB34AUD_1095</v>
      </c>
      <c r="E6684" s="58">
        <v>50</v>
      </c>
    </row>
    <row r="6685" spans="1:5">
      <c r="A6685" s="58">
        <v>510010</v>
      </c>
      <c r="B6685" s="58" t="str">
        <f t="shared" si="209"/>
        <v>AG510010</v>
      </c>
      <c r="C6685" s="35" t="s">
        <v>21901</v>
      </c>
      <c r="D6685" s="35" t="str">
        <f t="shared" si="210"/>
        <v>510010 - Board of Zoning Appeals Administration</v>
      </c>
      <c r="E6685" s="58">
        <v>51</v>
      </c>
    </row>
    <row r="6686" spans="1:5">
      <c r="A6686" s="58">
        <v>512000</v>
      </c>
      <c r="B6686" s="58" t="str">
        <f t="shared" si="209"/>
        <v>AG512000</v>
      </c>
      <c r="C6686" s="35" t="s">
        <v>21902</v>
      </c>
      <c r="D6686" s="35" t="str">
        <f t="shared" si="210"/>
        <v>512000 - BZA QOL TRAINING</v>
      </c>
      <c r="E6686" s="58">
        <v>51</v>
      </c>
    </row>
    <row r="6687" spans="1:5">
      <c r="A6687" s="58">
        <v>519200</v>
      </c>
      <c r="B6687" s="58" t="str">
        <f t="shared" si="209"/>
        <v>AG519200</v>
      </c>
      <c r="C6687" s="35" t="s">
        <v>21903</v>
      </c>
      <c r="D6687" s="35" t="str">
        <f t="shared" si="210"/>
        <v>519200 - Reserve Land Use Controls</v>
      </c>
      <c r="E6687" s="58">
        <v>51</v>
      </c>
    </row>
    <row r="6688" spans="1:5">
      <c r="A6688" s="58">
        <v>519950</v>
      </c>
      <c r="B6688" s="58" t="str">
        <f t="shared" si="209"/>
        <v>AG519950</v>
      </c>
      <c r="C6688" s="35" t="s">
        <v>21904</v>
      </c>
      <c r="D6688" s="35" t="str">
        <f t="shared" si="210"/>
        <v>519950 - GASB34ZON_1095</v>
      </c>
      <c r="E6688" s="58">
        <v>51</v>
      </c>
    </row>
    <row r="6689" spans="1:5">
      <c r="A6689" s="58">
        <v>520005</v>
      </c>
      <c r="B6689" s="58" t="str">
        <f t="shared" si="209"/>
        <v>AG520005</v>
      </c>
      <c r="C6689" s="35" t="s">
        <v>21905</v>
      </c>
      <c r="D6689" s="35" t="str">
        <f t="shared" si="210"/>
        <v>520005 - Legislative Policy Division</v>
      </c>
      <c r="E6689" s="110">
        <v>52</v>
      </c>
    </row>
    <row r="6690" spans="1:5">
      <c r="A6690" s="58">
        <v>520009</v>
      </c>
      <c r="B6690" s="58" t="str">
        <f t="shared" si="209"/>
        <v>AG520009</v>
      </c>
      <c r="C6690" s="35" t="s">
        <v>21906</v>
      </c>
      <c r="D6690" s="35" t="str">
        <f t="shared" si="210"/>
        <v>520009 - City Council Appointed Board of Review</v>
      </c>
      <c r="E6690" s="110">
        <v>52</v>
      </c>
    </row>
    <row r="6691" spans="1:5">
      <c r="A6691" s="58">
        <v>520010</v>
      </c>
      <c r="B6691" s="58" t="str">
        <f t="shared" si="209"/>
        <v>AG520010</v>
      </c>
      <c r="C6691" s="35" t="s">
        <v>21907</v>
      </c>
      <c r="D6691" s="35" t="str">
        <f t="shared" si="210"/>
        <v>520010 - City Council Legislative Support Functions</v>
      </c>
      <c r="E6691" s="110">
        <v>52</v>
      </c>
    </row>
    <row r="6692" spans="1:5">
      <c r="A6692" s="58">
        <v>520011</v>
      </c>
      <c r="B6692" s="58" t="str">
        <f t="shared" si="209"/>
        <v>AG520011</v>
      </c>
      <c r="C6692" s="35" t="s">
        <v>21908</v>
      </c>
      <c r="D6692" s="35" t="str">
        <f t="shared" si="210"/>
        <v>520011 - City Council Research and Analysis</v>
      </c>
      <c r="E6692" s="110">
        <v>52</v>
      </c>
    </row>
    <row r="6693" spans="1:5">
      <c r="A6693" s="58">
        <v>520015</v>
      </c>
      <c r="B6693" s="58" t="str">
        <f t="shared" si="209"/>
        <v>AG520015</v>
      </c>
      <c r="C6693" s="35" t="s">
        <v>21909</v>
      </c>
      <c r="D6693" s="35" t="str">
        <f t="shared" si="210"/>
        <v>520015 - Casino Gaming Consultants</v>
      </c>
      <c r="E6693" s="110">
        <v>52</v>
      </c>
    </row>
    <row r="6694" spans="1:5">
      <c r="A6694" s="58">
        <v>520016</v>
      </c>
      <c r="B6694" s="58" t="str">
        <f t="shared" si="209"/>
        <v>AG520016</v>
      </c>
      <c r="C6694" s="35" t="s">
        <v>21910</v>
      </c>
      <c r="D6694" s="35" t="str">
        <f t="shared" si="210"/>
        <v>520016 - City Council Administration</v>
      </c>
      <c r="E6694" s="110">
        <v>52</v>
      </c>
    </row>
    <row r="6695" spans="1:5">
      <c r="A6695" s="58">
        <v>520017</v>
      </c>
      <c r="B6695" s="58" t="str">
        <f t="shared" si="209"/>
        <v>AG520017</v>
      </c>
      <c r="C6695" s="35" t="s">
        <v>21911</v>
      </c>
      <c r="D6695" s="35" t="str">
        <f t="shared" si="210"/>
        <v>520017 - City Council Fiscal Analysis</v>
      </c>
      <c r="E6695" s="110">
        <v>52</v>
      </c>
    </row>
    <row r="6696" spans="1:5">
      <c r="A6696" s="58">
        <v>520018</v>
      </c>
      <c r="B6696" s="58" t="str">
        <f t="shared" si="209"/>
        <v>AG520018</v>
      </c>
      <c r="C6696" s="35" t="s">
        <v>21912</v>
      </c>
      <c r="D6696" s="35" t="str">
        <f t="shared" si="210"/>
        <v>520018 - Historic Designation Advisory Board</v>
      </c>
      <c r="E6696" s="110">
        <v>52</v>
      </c>
    </row>
    <row r="6697" spans="1:5">
      <c r="A6697" s="58">
        <v>520019</v>
      </c>
      <c r="B6697" s="58" t="str">
        <f t="shared" si="209"/>
        <v>AG520019</v>
      </c>
      <c r="C6697" s="35" t="s">
        <v>21913</v>
      </c>
      <c r="D6697" s="35" t="str">
        <f t="shared" si="210"/>
        <v>520019 - City Planning Commission</v>
      </c>
      <c r="E6697" s="110">
        <v>52</v>
      </c>
    </row>
    <row r="6698" spans="1:5">
      <c r="A6698" s="58">
        <v>520020</v>
      </c>
      <c r="B6698" s="58" t="str">
        <f t="shared" si="209"/>
        <v>AG520020</v>
      </c>
      <c r="C6698" s="35" t="s">
        <v>21914</v>
      </c>
      <c r="D6698" s="35" t="str">
        <f t="shared" si="210"/>
        <v>520020 - City Council President Office</v>
      </c>
      <c r="E6698" s="110">
        <v>52</v>
      </c>
    </row>
    <row r="6699" spans="1:5">
      <c r="A6699" s="58">
        <v>520021</v>
      </c>
      <c r="B6699" s="58" t="str">
        <f t="shared" si="209"/>
        <v>AG520021</v>
      </c>
      <c r="C6699" s="35" t="s">
        <v>13036</v>
      </c>
      <c r="D6699" s="35" t="str">
        <f t="shared" si="210"/>
        <v>520021 - City Council Media Services</v>
      </c>
      <c r="E6699" s="110">
        <v>52</v>
      </c>
    </row>
    <row r="6700" spans="1:5">
      <c r="A6700" s="58">
        <v>520022</v>
      </c>
      <c r="B6700" s="58" t="str">
        <f t="shared" ref="B6700:B6763" si="211">"AG"&amp;A6700</f>
        <v>AG520022</v>
      </c>
      <c r="C6700" s="35" t="s">
        <v>21915</v>
      </c>
      <c r="D6700" s="35" t="str">
        <f t="shared" si="210"/>
        <v>520022 - Temporary Council Member Office _ Conyers</v>
      </c>
      <c r="E6700" s="110">
        <v>52</v>
      </c>
    </row>
    <row r="6701" spans="1:5">
      <c r="A6701" s="58">
        <v>520025</v>
      </c>
      <c r="B6701" s="58" t="str">
        <f t="shared" si="211"/>
        <v>AG520025</v>
      </c>
      <c r="C6701" s="35" t="s">
        <v>21916</v>
      </c>
      <c r="D6701" s="35" t="str">
        <f t="shared" si="210"/>
        <v>520025 - Temporary Council President Office</v>
      </c>
      <c r="E6701" s="110">
        <v>52</v>
      </c>
    </row>
    <row r="6702" spans="1:5">
      <c r="A6702" s="58">
        <v>520030</v>
      </c>
      <c r="B6702" s="58" t="str">
        <f t="shared" si="211"/>
        <v>AG520030</v>
      </c>
      <c r="C6702" s="35" t="s">
        <v>21917</v>
      </c>
      <c r="D6702" s="35" t="str">
        <f t="shared" si="210"/>
        <v>520030 - City Council Member Office 1</v>
      </c>
      <c r="E6702" s="110">
        <v>52</v>
      </c>
    </row>
    <row r="6703" spans="1:5">
      <c r="A6703" s="58">
        <v>520040</v>
      </c>
      <c r="B6703" s="58" t="str">
        <f t="shared" si="211"/>
        <v>AG520040</v>
      </c>
      <c r="C6703" s="35" t="s">
        <v>21918</v>
      </c>
      <c r="D6703" s="35" t="str">
        <f t="shared" si="210"/>
        <v>520040 - City Council Member Office 2</v>
      </c>
      <c r="E6703" s="110">
        <v>52</v>
      </c>
    </row>
    <row r="6704" spans="1:5">
      <c r="A6704" s="58">
        <v>520045</v>
      </c>
      <c r="B6704" s="58" t="str">
        <f t="shared" si="211"/>
        <v>AG520045</v>
      </c>
      <c r="C6704" s="35" t="s">
        <v>21919</v>
      </c>
      <c r="D6704" s="35" t="str">
        <f t="shared" si="210"/>
        <v>520045 - Temporary Council Member Office 2</v>
      </c>
      <c r="E6704" s="110">
        <v>52</v>
      </c>
    </row>
    <row r="6705" spans="1:5">
      <c r="A6705" s="58">
        <v>520050</v>
      </c>
      <c r="B6705" s="58" t="str">
        <f t="shared" si="211"/>
        <v>AG520050</v>
      </c>
      <c r="C6705" s="35" t="s">
        <v>21920</v>
      </c>
      <c r="D6705" s="35" t="str">
        <f t="shared" si="210"/>
        <v>520050 - City Council Member Office 3</v>
      </c>
      <c r="E6705" s="110">
        <v>52</v>
      </c>
    </row>
    <row r="6706" spans="1:5">
      <c r="A6706" s="58">
        <v>520055</v>
      </c>
      <c r="B6706" s="58" t="str">
        <f t="shared" si="211"/>
        <v>AG520055</v>
      </c>
      <c r="C6706" s="35" t="s">
        <v>21921</v>
      </c>
      <c r="D6706" s="35" t="str">
        <f t="shared" si="210"/>
        <v>520055 - Temporary CC Member Office 3</v>
      </c>
      <c r="E6706" s="110">
        <v>52</v>
      </c>
    </row>
    <row r="6707" spans="1:5">
      <c r="A6707" s="58">
        <v>520060</v>
      </c>
      <c r="B6707" s="58" t="str">
        <f t="shared" si="211"/>
        <v>AG520060</v>
      </c>
      <c r="C6707" s="35" t="s">
        <v>21922</v>
      </c>
      <c r="D6707" s="35" t="str">
        <f t="shared" si="210"/>
        <v>520060 - City Council Member Office 4</v>
      </c>
      <c r="E6707" s="110">
        <v>52</v>
      </c>
    </row>
    <row r="6708" spans="1:5">
      <c r="A6708" s="58">
        <v>520065</v>
      </c>
      <c r="B6708" s="58" t="str">
        <f t="shared" si="211"/>
        <v>AG520065</v>
      </c>
      <c r="C6708" s="35" t="s">
        <v>21923</v>
      </c>
      <c r="D6708" s="35" t="str">
        <f t="shared" si="210"/>
        <v>520065 - Temp CC Member Office #4</v>
      </c>
      <c r="E6708" s="110">
        <v>52</v>
      </c>
    </row>
    <row r="6709" spans="1:5">
      <c r="A6709" s="58">
        <v>520070</v>
      </c>
      <c r="B6709" s="58" t="str">
        <f t="shared" si="211"/>
        <v>AG520070</v>
      </c>
      <c r="C6709" s="35" t="s">
        <v>21924</v>
      </c>
      <c r="D6709" s="35" t="str">
        <f t="shared" si="210"/>
        <v>520070 - City Council Member Office 5</v>
      </c>
      <c r="E6709" s="110">
        <v>52</v>
      </c>
    </row>
    <row r="6710" spans="1:5">
      <c r="A6710" s="58">
        <v>520075</v>
      </c>
      <c r="B6710" s="58" t="str">
        <f t="shared" si="211"/>
        <v>AG520075</v>
      </c>
      <c r="C6710" s="35" t="s">
        <v>21925</v>
      </c>
      <c r="D6710" s="35" t="str">
        <f t="shared" si="210"/>
        <v>520075 - Temporary Council Member Office 5</v>
      </c>
      <c r="E6710" s="110">
        <v>52</v>
      </c>
    </row>
    <row r="6711" spans="1:5">
      <c r="A6711" s="58">
        <v>520079</v>
      </c>
      <c r="B6711" s="58" t="str">
        <f t="shared" si="211"/>
        <v>AG520079</v>
      </c>
      <c r="C6711" s="35" t="s">
        <v>21926</v>
      </c>
      <c r="D6711" s="35" t="str">
        <f t="shared" si="210"/>
        <v>520079 - P.E.G. Fees _ City Council</v>
      </c>
      <c r="E6711" s="110">
        <v>52</v>
      </c>
    </row>
    <row r="6712" spans="1:5">
      <c r="A6712" s="58">
        <v>520080</v>
      </c>
      <c r="B6712" s="58" t="str">
        <f t="shared" si="211"/>
        <v>AG520080</v>
      </c>
      <c r="C6712" s="35" t="s">
        <v>21927</v>
      </c>
      <c r="D6712" s="35" t="str">
        <f t="shared" si="210"/>
        <v>520080 - City Council Member Office 6</v>
      </c>
      <c r="E6712" s="110">
        <v>52</v>
      </c>
    </row>
    <row r="6713" spans="1:5">
      <c r="A6713" s="58">
        <v>520085</v>
      </c>
      <c r="B6713" s="58" t="str">
        <f t="shared" si="211"/>
        <v>AG520085</v>
      </c>
      <c r="C6713" s="35" t="s">
        <v>21928</v>
      </c>
      <c r="D6713" s="35" t="str">
        <f t="shared" si="210"/>
        <v>520085 - Temp CC Member Office #6</v>
      </c>
      <c r="E6713" s="110">
        <v>52</v>
      </c>
    </row>
    <row r="6714" spans="1:5">
      <c r="A6714" s="58">
        <v>520090</v>
      </c>
      <c r="B6714" s="58" t="str">
        <f t="shared" si="211"/>
        <v>AG520090</v>
      </c>
      <c r="C6714" s="35" t="s">
        <v>21929</v>
      </c>
      <c r="D6714" s="35" t="str">
        <f t="shared" si="210"/>
        <v>520090 - City Council Member Office 7</v>
      </c>
      <c r="E6714" s="110">
        <v>52</v>
      </c>
    </row>
    <row r="6715" spans="1:5">
      <c r="A6715" s="58">
        <v>520100</v>
      </c>
      <c r="B6715" s="58" t="str">
        <f t="shared" si="211"/>
        <v>AG520100</v>
      </c>
      <c r="C6715" s="35" t="s">
        <v>21930</v>
      </c>
      <c r="D6715" s="35" t="str">
        <f t="shared" si="210"/>
        <v>520100 - City Council Member Office 8</v>
      </c>
      <c r="E6715" s="110">
        <v>52</v>
      </c>
    </row>
    <row r="6716" spans="1:5">
      <c r="A6716" s="58">
        <v>520101</v>
      </c>
      <c r="B6716" s="58" t="str">
        <f t="shared" si="211"/>
        <v>AG520101</v>
      </c>
      <c r="C6716" s="35" t="s">
        <v>21931</v>
      </c>
      <c r="D6716" s="35" t="str">
        <f t="shared" si="210"/>
        <v>520101 - Temporary CC Member Office 8</v>
      </c>
      <c r="E6716" s="110">
        <v>52</v>
      </c>
    </row>
    <row r="6717" spans="1:5">
      <c r="A6717" s="58">
        <v>520110</v>
      </c>
      <c r="B6717" s="58" t="str">
        <f t="shared" si="211"/>
        <v>AG520110</v>
      </c>
      <c r="C6717" s="35" t="s">
        <v>21932</v>
      </c>
      <c r="D6717" s="35" t="str">
        <f t="shared" si="210"/>
        <v>520110 - Empowerment Zone Admin_Block Grant</v>
      </c>
      <c r="E6717" s="110">
        <v>52</v>
      </c>
    </row>
    <row r="6718" spans="1:5">
      <c r="A6718" s="58">
        <v>520120</v>
      </c>
      <c r="B6718" s="58" t="str">
        <f t="shared" si="211"/>
        <v>AG520120</v>
      </c>
      <c r="C6718" s="35" t="s">
        <v>21912</v>
      </c>
      <c r="D6718" s="35" t="str">
        <f t="shared" si="210"/>
        <v>520120 - Historic Designation Advisory Board</v>
      </c>
      <c r="E6718" s="110">
        <v>52</v>
      </c>
    </row>
    <row r="6719" spans="1:5">
      <c r="A6719" s="58">
        <v>520125</v>
      </c>
      <c r="B6719" s="58" t="str">
        <f t="shared" si="211"/>
        <v>AG520125</v>
      </c>
      <c r="C6719" s="35" t="s">
        <v>10163</v>
      </c>
      <c r="D6719" s="35" t="str">
        <f t="shared" si="210"/>
        <v>520125 - Targeted Minor Home Repair</v>
      </c>
      <c r="E6719" s="110">
        <v>52</v>
      </c>
    </row>
    <row r="6720" spans="1:5">
      <c r="A6720" s="58">
        <v>520130</v>
      </c>
      <c r="B6720" s="58" t="str">
        <f t="shared" si="211"/>
        <v>AG520130</v>
      </c>
      <c r="C6720" s="35" t="s">
        <v>21933</v>
      </c>
      <c r="D6720" s="35" t="str">
        <f t="shared" si="210"/>
        <v>520130 - Community Develop Planning Block Grant</v>
      </c>
      <c r="E6720" s="110">
        <v>52</v>
      </c>
    </row>
    <row r="6721" spans="1:5">
      <c r="A6721" s="58">
        <v>520135</v>
      </c>
      <c r="B6721" s="58" t="str">
        <f t="shared" si="211"/>
        <v>AG520135</v>
      </c>
      <c r="C6721" s="35" t="s">
        <v>10216</v>
      </c>
      <c r="D6721" s="35" t="str">
        <f t="shared" si="210"/>
        <v>520135 - South Rosedale Park</v>
      </c>
      <c r="E6721" s="110">
        <v>52</v>
      </c>
    </row>
    <row r="6722" spans="1:5">
      <c r="A6722" s="58">
        <v>520140</v>
      </c>
      <c r="B6722" s="58" t="str">
        <f t="shared" si="211"/>
        <v>AG520140</v>
      </c>
      <c r="C6722" s="35" t="s">
        <v>21934</v>
      </c>
      <c r="D6722" s="35" t="str">
        <f t="shared" si="210"/>
        <v>520140 - City Council Members</v>
      </c>
      <c r="E6722" s="110">
        <v>52</v>
      </c>
    </row>
    <row r="6723" spans="1:5">
      <c r="A6723" s="58">
        <v>520145</v>
      </c>
      <c r="B6723" s="58" t="str">
        <f t="shared" si="211"/>
        <v>AG520145</v>
      </c>
      <c r="C6723" s="35" t="s">
        <v>21935</v>
      </c>
      <c r="D6723" s="35" t="str">
        <f t="shared" si="210"/>
        <v>520145 - Wayne State University CPC Evaluation CDBG_NOF</v>
      </c>
      <c r="E6723" s="110">
        <v>52</v>
      </c>
    </row>
    <row r="6724" spans="1:5">
      <c r="A6724" s="58">
        <v>520146</v>
      </c>
      <c r="B6724" s="58" t="str">
        <f t="shared" si="211"/>
        <v>AG520146</v>
      </c>
      <c r="C6724" s="35" t="s">
        <v>21936</v>
      </c>
      <c r="D6724" s="35" t="str">
        <f t="shared" si="210"/>
        <v>520146 - City Council Summer Youth Employment</v>
      </c>
      <c r="E6724" s="110">
        <v>52</v>
      </c>
    </row>
    <row r="6725" spans="1:5">
      <c r="A6725" s="58">
        <v>520147</v>
      </c>
      <c r="B6725" s="58" t="str">
        <f t="shared" si="211"/>
        <v>AG520147</v>
      </c>
      <c r="C6725" s="35" t="s">
        <v>21937</v>
      </c>
      <c r="D6725" s="35" t="str">
        <f t="shared" ref="D6725:D6788" si="212">A6725&amp;" - "&amp;C6725</f>
        <v>520147 - Special Economic Development _ Job Creation</v>
      </c>
      <c r="E6725" s="110">
        <v>52</v>
      </c>
    </row>
    <row r="6726" spans="1:5">
      <c r="A6726" s="58">
        <v>520155</v>
      </c>
      <c r="B6726" s="58" t="str">
        <f t="shared" si="211"/>
        <v>AG520155</v>
      </c>
      <c r="C6726" s="35" t="s">
        <v>21938</v>
      </c>
      <c r="D6726" s="35" t="str">
        <f t="shared" si="212"/>
        <v>520155 - Community Toolbox</v>
      </c>
      <c r="E6726" s="110">
        <v>52</v>
      </c>
    </row>
    <row r="6727" spans="1:5">
      <c r="A6727" s="58">
        <v>520225</v>
      </c>
      <c r="B6727" s="58" t="str">
        <f t="shared" si="211"/>
        <v>AG520225</v>
      </c>
      <c r="C6727" s="35" t="s">
        <v>12086</v>
      </c>
      <c r="D6727" s="35" t="str">
        <f t="shared" si="212"/>
        <v>520225 - Survey &amp; Thematic Nat'l Register Nomination DPS</v>
      </c>
      <c r="E6727" s="110">
        <v>52</v>
      </c>
    </row>
    <row r="6728" spans="1:5">
      <c r="A6728" s="58">
        <v>520230</v>
      </c>
      <c r="B6728" s="58" t="str">
        <f t="shared" si="211"/>
        <v>AG520230</v>
      </c>
      <c r="C6728" s="35" t="s">
        <v>21939</v>
      </c>
      <c r="D6728" s="35" t="str">
        <f t="shared" si="212"/>
        <v>520230 - Historical Survey BG7</v>
      </c>
      <c r="E6728" s="110">
        <v>52</v>
      </c>
    </row>
    <row r="6729" spans="1:5">
      <c r="A6729" s="58">
        <v>520235</v>
      </c>
      <c r="B6729" s="58" t="str">
        <f t="shared" si="211"/>
        <v>AG520235</v>
      </c>
      <c r="C6729" s="35" t="s">
        <v>21940</v>
      </c>
      <c r="D6729" s="35" t="str">
        <f t="shared" si="212"/>
        <v>520235 - CB Radio Patrol</v>
      </c>
      <c r="E6729" s="110">
        <v>52</v>
      </c>
    </row>
    <row r="6730" spans="1:5">
      <c r="A6730" s="58">
        <v>520250</v>
      </c>
      <c r="B6730" s="58" t="str">
        <f t="shared" si="211"/>
        <v>AG520250</v>
      </c>
      <c r="C6730" s="35" t="s">
        <v>9719</v>
      </c>
      <c r="D6730" s="35" t="str">
        <f t="shared" si="212"/>
        <v>520250 - Engine House 11 Rehabilitation</v>
      </c>
      <c r="E6730" s="110">
        <v>52</v>
      </c>
    </row>
    <row r="6731" spans="1:5">
      <c r="A6731" s="58">
        <v>520251</v>
      </c>
      <c r="B6731" s="58" t="str">
        <f t="shared" si="211"/>
        <v>AG520251</v>
      </c>
      <c r="C6731" s="35" t="s">
        <v>12676</v>
      </c>
      <c r="D6731" s="35" t="str">
        <f t="shared" si="212"/>
        <v>520251 - Erma Henderson Playscape</v>
      </c>
      <c r="E6731" s="110">
        <v>52</v>
      </c>
    </row>
    <row r="6732" spans="1:5">
      <c r="A6732" s="58">
        <v>520255</v>
      </c>
      <c r="B6732" s="58" t="str">
        <f t="shared" si="211"/>
        <v>AG520255</v>
      </c>
      <c r="C6732" s="35" t="s">
        <v>21941</v>
      </c>
      <c r="D6732" s="35" t="str">
        <f t="shared" si="212"/>
        <v>520255 - Historic E. Jefferson Comm. Corr.</v>
      </c>
      <c r="E6732" s="110">
        <v>52</v>
      </c>
    </row>
    <row r="6733" spans="1:5">
      <c r="A6733" s="58">
        <v>520260</v>
      </c>
      <c r="B6733" s="58" t="str">
        <f t="shared" si="211"/>
        <v>AG520260</v>
      </c>
      <c r="C6733" s="35" t="s">
        <v>21942</v>
      </c>
      <c r="D6733" s="35" t="str">
        <f t="shared" si="212"/>
        <v>520260 - Ft. Wayne Roof Restoration</v>
      </c>
      <c r="E6733" s="110">
        <v>52</v>
      </c>
    </row>
    <row r="6734" spans="1:5">
      <c r="A6734" s="58">
        <v>520265</v>
      </c>
      <c r="B6734" s="58" t="str">
        <f t="shared" si="211"/>
        <v>AG520265</v>
      </c>
      <c r="C6734" s="35" t="s">
        <v>11011</v>
      </c>
      <c r="D6734" s="35" t="str">
        <f t="shared" si="212"/>
        <v>520265 - Eastern Market Boundary Expansion</v>
      </c>
      <c r="E6734" s="110">
        <v>52</v>
      </c>
    </row>
    <row r="6735" spans="1:5">
      <c r="A6735" s="58">
        <v>520266</v>
      </c>
      <c r="B6735" s="58" t="str">
        <f t="shared" si="211"/>
        <v>AG520266</v>
      </c>
      <c r="C6735" s="35" t="s">
        <v>21943</v>
      </c>
      <c r="D6735" s="35" t="str">
        <f t="shared" si="212"/>
        <v>520266 - Rehab Master Plan for the Yamasaki Reflect Pools</v>
      </c>
      <c r="E6735" s="110">
        <v>52</v>
      </c>
    </row>
    <row r="6736" spans="1:5">
      <c r="A6736" s="58">
        <v>520267</v>
      </c>
      <c r="B6736" s="58" t="str">
        <f t="shared" si="211"/>
        <v>AG520267</v>
      </c>
      <c r="C6736" s="35" t="s">
        <v>13069</v>
      </c>
      <c r="D6736" s="35" t="str">
        <f t="shared" si="212"/>
        <v>520267 - Belle Isle Aquarium Building</v>
      </c>
      <c r="E6736" s="110">
        <v>52</v>
      </c>
    </row>
    <row r="6737" spans="1:5">
      <c r="A6737" s="58">
        <v>520268</v>
      </c>
      <c r="B6737" s="58" t="str">
        <f t="shared" si="211"/>
        <v>AG520268</v>
      </c>
      <c r="C6737" s="35" t="s">
        <v>21944</v>
      </c>
      <c r="D6737" s="35" t="str">
        <f t="shared" si="212"/>
        <v>520268 - National Register of Historic Places Nomination</v>
      </c>
      <c r="E6737" s="110">
        <v>52</v>
      </c>
    </row>
    <row r="6738" spans="1:5">
      <c r="A6738" s="58">
        <v>520270</v>
      </c>
      <c r="B6738" s="58" t="str">
        <f t="shared" si="211"/>
        <v>AG520270</v>
      </c>
      <c r="C6738" s="35" t="s">
        <v>21945</v>
      </c>
      <c r="D6738" s="35" t="str">
        <f t="shared" si="212"/>
        <v>520270 - Historic Preservation Bldg Arts Lab</v>
      </c>
      <c r="E6738" s="110">
        <v>52</v>
      </c>
    </row>
    <row r="6739" spans="1:5">
      <c r="A6739" s="58">
        <v>520275</v>
      </c>
      <c r="B6739" s="58" t="str">
        <f t="shared" si="211"/>
        <v>AG520275</v>
      </c>
      <c r="C6739" s="35" t="s">
        <v>13145</v>
      </c>
      <c r="D6739" s="35" t="str">
        <f t="shared" si="212"/>
        <v>520275 - Detroit Modern Resources Tours</v>
      </c>
      <c r="E6739" s="110">
        <v>52</v>
      </c>
    </row>
    <row r="6740" spans="1:5">
      <c r="A6740" s="58">
        <v>520290</v>
      </c>
      <c r="B6740" s="58" t="str">
        <f t="shared" si="211"/>
        <v>AG520290</v>
      </c>
      <c r="C6740" s="35" t="s">
        <v>9002</v>
      </c>
      <c r="D6740" s="35" t="str">
        <f t="shared" si="212"/>
        <v>520290 - CPC D.O.C.T.O.R. Program</v>
      </c>
      <c r="E6740" s="110">
        <v>52</v>
      </c>
    </row>
    <row r="6741" spans="1:5">
      <c r="A6741" s="58">
        <v>520295</v>
      </c>
      <c r="B6741" s="58" t="str">
        <f t="shared" si="211"/>
        <v>AG520295</v>
      </c>
      <c r="C6741" s="35" t="s">
        <v>21946</v>
      </c>
      <c r="D6741" s="35" t="str">
        <f t="shared" si="212"/>
        <v>520295 - DOCTOR Program BG</v>
      </c>
      <c r="E6741" s="110">
        <v>52</v>
      </c>
    </row>
    <row r="6742" spans="1:5">
      <c r="A6742" s="58">
        <v>520300</v>
      </c>
      <c r="B6742" s="58" t="str">
        <f t="shared" si="211"/>
        <v>AG520300</v>
      </c>
      <c r="C6742" s="35" t="s">
        <v>21947</v>
      </c>
      <c r="D6742" s="35" t="str">
        <f t="shared" si="212"/>
        <v>520300 - Nat'l Alliance for Prevention Commissions Schola</v>
      </c>
      <c r="E6742" s="110">
        <v>52</v>
      </c>
    </row>
    <row r="6743" spans="1:5">
      <c r="A6743" s="58">
        <v>520301</v>
      </c>
      <c r="B6743" s="58" t="str">
        <f t="shared" si="211"/>
        <v>AG520301</v>
      </c>
      <c r="C6743" s="35" t="s">
        <v>9527</v>
      </c>
      <c r="D6743" s="35" t="str">
        <f t="shared" si="212"/>
        <v>520301 - Lead Control Activities</v>
      </c>
      <c r="E6743" s="110">
        <v>52</v>
      </c>
    </row>
    <row r="6744" spans="1:5">
      <c r="A6744" s="58">
        <v>520305</v>
      </c>
      <c r="B6744" s="58" t="str">
        <f t="shared" si="211"/>
        <v>AG520305</v>
      </c>
      <c r="C6744" s="35" t="s">
        <v>21948</v>
      </c>
      <c r="D6744" s="35" t="str">
        <f t="shared" si="212"/>
        <v>520305 - Council Member At Large 1</v>
      </c>
      <c r="E6744" s="110">
        <v>52</v>
      </c>
    </row>
    <row r="6745" spans="1:5">
      <c r="A6745" s="58">
        <v>520310</v>
      </c>
      <c r="B6745" s="58" t="str">
        <f t="shared" si="211"/>
        <v>AG520310</v>
      </c>
      <c r="C6745" s="35" t="s">
        <v>21949</v>
      </c>
      <c r="D6745" s="35" t="str">
        <f t="shared" si="212"/>
        <v>520310 - Council Member At Large 2</v>
      </c>
      <c r="E6745" s="110">
        <v>52</v>
      </c>
    </row>
    <row r="6746" spans="1:5">
      <c r="A6746" s="58">
        <v>520315</v>
      </c>
      <c r="B6746" s="58" t="str">
        <f t="shared" si="211"/>
        <v>AG520315</v>
      </c>
      <c r="C6746" s="35" t="s">
        <v>21950</v>
      </c>
      <c r="D6746" s="35" t="str">
        <f t="shared" si="212"/>
        <v>520315 - District 1 Council Member</v>
      </c>
      <c r="E6746" s="110">
        <v>52</v>
      </c>
    </row>
    <row r="6747" spans="1:5">
      <c r="A6747" s="58">
        <v>520320</v>
      </c>
      <c r="B6747" s="58" t="str">
        <f t="shared" si="211"/>
        <v>AG520320</v>
      </c>
      <c r="C6747" s="35" t="s">
        <v>21951</v>
      </c>
      <c r="D6747" s="35" t="str">
        <f t="shared" si="212"/>
        <v>520320 - District 2 Council Member</v>
      </c>
      <c r="E6747" s="110">
        <v>52</v>
      </c>
    </row>
    <row r="6748" spans="1:5">
      <c r="A6748" s="58">
        <v>520325</v>
      </c>
      <c r="B6748" s="58" t="str">
        <f t="shared" si="211"/>
        <v>AG520325</v>
      </c>
      <c r="C6748" s="35" t="s">
        <v>21952</v>
      </c>
      <c r="D6748" s="35" t="str">
        <f t="shared" si="212"/>
        <v>520325 - District 3 Council Member</v>
      </c>
      <c r="E6748" s="110">
        <v>52</v>
      </c>
    </row>
    <row r="6749" spans="1:5">
      <c r="A6749" s="58">
        <v>520330</v>
      </c>
      <c r="B6749" s="58" t="str">
        <f t="shared" si="211"/>
        <v>AG520330</v>
      </c>
      <c r="C6749" s="35" t="s">
        <v>21953</v>
      </c>
      <c r="D6749" s="35" t="str">
        <f t="shared" si="212"/>
        <v>520330 - District 4 Council Member</v>
      </c>
      <c r="E6749" s="110">
        <v>52</v>
      </c>
    </row>
    <row r="6750" spans="1:5">
      <c r="A6750" s="58">
        <v>520335</v>
      </c>
      <c r="B6750" s="58" t="str">
        <f t="shared" si="211"/>
        <v>AG520335</v>
      </c>
      <c r="C6750" s="35" t="s">
        <v>21954</v>
      </c>
      <c r="D6750" s="35" t="str">
        <f t="shared" si="212"/>
        <v>520335 - District 5 Council Member</v>
      </c>
      <c r="E6750" s="110">
        <v>52</v>
      </c>
    </row>
    <row r="6751" spans="1:5">
      <c r="A6751" s="58">
        <v>520340</v>
      </c>
      <c r="B6751" s="58" t="str">
        <f t="shared" si="211"/>
        <v>AG520340</v>
      </c>
      <c r="C6751" s="35" t="s">
        <v>21955</v>
      </c>
      <c r="D6751" s="35" t="str">
        <f t="shared" si="212"/>
        <v>520340 - District 6 Council Member</v>
      </c>
      <c r="E6751" s="110">
        <v>52</v>
      </c>
    </row>
    <row r="6752" spans="1:5">
      <c r="A6752" s="58">
        <v>520343</v>
      </c>
      <c r="B6752" s="58" t="str">
        <f t="shared" si="211"/>
        <v>AG520343</v>
      </c>
      <c r="C6752" s="35" t="s">
        <v>13109</v>
      </c>
      <c r="D6752" s="35" t="str">
        <f t="shared" si="212"/>
        <v>520343 - Youth Violence Prevention</v>
      </c>
      <c r="E6752" s="110">
        <v>52</v>
      </c>
    </row>
    <row r="6753" spans="1:5">
      <c r="A6753" s="58">
        <v>520344</v>
      </c>
      <c r="B6753" s="58" t="str">
        <f t="shared" si="211"/>
        <v>AG520344</v>
      </c>
      <c r="C6753" s="35" t="s">
        <v>13111</v>
      </c>
      <c r="D6753" s="35" t="str">
        <f t="shared" si="212"/>
        <v>520344 - Keep Detroit Beautiful</v>
      </c>
      <c r="E6753" s="110">
        <v>52</v>
      </c>
    </row>
    <row r="6754" spans="1:5">
      <c r="A6754" s="58">
        <v>520345</v>
      </c>
      <c r="B6754" s="58" t="str">
        <f t="shared" si="211"/>
        <v>AG520345</v>
      </c>
      <c r="C6754" s="35" t="s">
        <v>21956</v>
      </c>
      <c r="D6754" s="35" t="str">
        <f t="shared" si="212"/>
        <v>520345 - District 7 Council Member</v>
      </c>
      <c r="E6754" s="110">
        <v>52</v>
      </c>
    </row>
    <row r="6755" spans="1:5">
      <c r="A6755" s="58">
        <v>520350</v>
      </c>
      <c r="B6755" s="58" t="str">
        <f t="shared" si="211"/>
        <v>AG520350</v>
      </c>
      <c r="C6755" s="35" t="s">
        <v>14909</v>
      </c>
      <c r="D6755" s="35" t="str">
        <f t="shared" si="212"/>
        <v>520350 - City Council President Admin Support</v>
      </c>
      <c r="E6755" s="110">
        <v>52</v>
      </c>
    </row>
    <row r="6756" spans="1:5">
      <c r="A6756" s="58">
        <v>520355</v>
      </c>
      <c r="B6756" s="58" t="str">
        <f t="shared" si="211"/>
        <v>AG520355</v>
      </c>
      <c r="C6756" s="35" t="s">
        <v>21957</v>
      </c>
      <c r="D6756" s="35" t="str">
        <f t="shared" si="212"/>
        <v>520355 - Newly Elected Council Member at Large 1</v>
      </c>
      <c r="E6756" s="110">
        <v>52</v>
      </c>
    </row>
    <row r="6757" spans="1:5">
      <c r="A6757" s="58">
        <v>520360</v>
      </c>
      <c r="B6757" s="58" t="str">
        <f t="shared" si="211"/>
        <v>AG520360</v>
      </c>
      <c r="C6757" s="35" t="s">
        <v>21958</v>
      </c>
      <c r="D6757" s="35" t="str">
        <f t="shared" si="212"/>
        <v>520360 - Newly Elected Council Member at Large 2</v>
      </c>
      <c r="E6757" s="110">
        <v>52</v>
      </c>
    </row>
    <row r="6758" spans="1:5">
      <c r="A6758" s="58">
        <v>520365</v>
      </c>
      <c r="B6758" s="58" t="str">
        <f t="shared" si="211"/>
        <v>AG520365</v>
      </c>
      <c r="C6758" s="35" t="s">
        <v>21959</v>
      </c>
      <c r="D6758" s="35" t="str">
        <f t="shared" si="212"/>
        <v>520365 - Newly Elected Distric 1 Council Member</v>
      </c>
      <c r="E6758" s="110">
        <v>52</v>
      </c>
    </row>
    <row r="6759" spans="1:5">
      <c r="A6759" s="58">
        <v>520370</v>
      </c>
      <c r="B6759" s="58" t="str">
        <f t="shared" si="211"/>
        <v>AG520370</v>
      </c>
      <c r="C6759" s="35" t="s">
        <v>21960</v>
      </c>
      <c r="D6759" s="35" t="str">
        <f t="shared" si="212"/>
        <v>520370 - Newly Elected Distric 2 Council Member</v>
      </c>
      <c r="E6759" s="110">
        <v>52</v>
      </c>
    </row>
    <row r="6760" spans="1:5">
      <c r="A6760" s="58">
        <v>520380</v>
      </c>
      <c r="B6760" s="58" t="str">
        <f t="shared" si="211"/>
        <v>AG520380</v>
      </c>
      <c r="C6760" s="35" t="s">
        <v>21961</v>
      </c>
      <c r="D6760" s="35" t="str">
        <f t="shared" si="212"/>
        <v>520380 - Newly Elected Distric 4 Council Member</v>
      </c>
      <c r="E6760" s="110">
        <v>52</v>
      </c>
    </row>
    <row r="6761" spans="1:5">
      <c r="A6761" s="58">
        <v>520390</v>
      </c>
      <c r="B6761" s="58" t="str">
        <f t="shared" si="211"/>
        <v>AG520390</v>
      </c>
      <c r="C6761" s="35" t="s">
        <v>21962</v>
      </c>
      <c r="D6761" s="35" t="str">
        <f t="shared" si="212"/>
        <v>520390 - Newly Elected Distric 6 Council Member</v>
      </c>
      <c r="E6761" s="110">
        <v>52</v>
      </c>
    </row>
    <row r="6762" spans="1:5">
      <c r="A6762" s="58">
        <v>520395</v>
      </c>
      <c r="B6762" s="58" t="str">
        <f t="shared" si="211"/>
        <v>AG520395</v>
      </c>
      <c r="C6762" s="35" t="s">
        <v>21963</v>
      </c>
      <c r="D6762" s="35" t="str">
        <f t="shared" si="212"/>
        <v>520395 - Newly Elected Distric 7 Council Member</v>
      </c>
      <c r="E6762" s="110">
        <v>52</v>
      </c>
    </row>
    <row r="6763" spans="1:5">
      <c r="A6763" s="58">
        <v>520500</v>
      </c>
      <c r="B6763" s="58" t="str">
        <f t="shared" si="211"/>
        <v>AG520500</v>
      </c>
      <c r="C6763" s="35" t="s">
        <v>21964</v>
      </c>
      <c r="D6763" s="35" t="str">
        <f t="shared" si="212"/>
        <v>520500 - 2015-16 Belle Isle Anna Scripps Conserv Award</v>
      </c>
      <c r="E6763" s="58">
        <v>52</v>
      </c>
    </row>
    <row r="6764" spans="1:5">
      <c r="A6764" s="58">
        <v>520501</v>
      </c>
      <c r="B6764" s="58" t="str">
        <f t="shared" ref="B6764:B6827" si="213">"AG"&amp;A6764</f>
        <v>AG520501</v>
      </c>
      <c r="C6764" s="35" t="s">
        <v>21965</v>
      </c>
      <c r="D6764" s="35" t="str">
        <f t="shared" si="212"/>
        <v>520501 - 2015-16 Belle Isle Anna Scripps Conserv Match</v>
      </c>
      <c r="E6764" s="58">
        <v>52</v>
      </c>
    </row>
    <row r="6765" spans="1:5">
      <c r="A6765" s="58">
        <v>520502</v>
      </c>
      <c r="B6765" s="58" t="str">
        <f t="shared" si="213"/>
        <v>AG520502</v>
      </c>
      <c r="C6765" s="35" t="s">
        <v>21966</v>
      </c>
      <c r="D6765" s="35" t="str">
        <f t="shared" si="212"/>
        <v>520502 - 2015-16 Belle Isle Anna Scripps Conserv In-Kind</v>
      </c>
      <c r="E6765" s="58">
        <v>52</v>
      </c>
    </row>
    <row r="6766" spans="1:5">
      <c r="A6766" s="58">
        <v>520503</v>
      </c>
      <c r="B6766" s="58" t="str">
        <f t="shared" si="213"/>
        <v>AG520503</v>
      </c>
      <c r="C6766" s="35" t="s">
        <v>21967</v>
      </c>
      <c r="D6766" s="35" t="str">
        <f t="shared" si="212"/>
        <v>520503 - 2015-16 Scarab Club Award</v>
      </c>
      <c r="E6766" s="58">
        <v>52</v>
      </c>
    </row>
    <row r="6767" spans="1:5">
      <c r="A6767" s="58">
        <v>520504</v>
      </c>
      <c r="B6767" s="58" t="str">
        <f t="shared" si="213"/>
        <v>AG520504</v>
      </c>
      <c r="C6767" s="35" t="s">
        <v>21968</v>
      </c>
      <c r="D6767" s="35" t="str">
        <f t="shared" si="212"/>
        <v>520504 - 2015-16 Scarab Club Match</v>
      </c>
      <c r="E6767" s="58">
        <v>52</v>
      </c>
    </row>
    <row r="6768" spans="1:5">
      <c r="A6768" s="58">
        <v>520505</v>
      </c>
      <c r="B6768" s="58" t="str">
        <f t="shared" si="213"/>
        <v>AG520505</v>
      </c>
      <c r="C6768" s="35" t="s">
        <v>21969</v>
      </c>
      <c r="D6768" s="35" t="str">
        <f t="shared" si="212"/>
        <v>520505 - 2015-16 Scarab Club In-Kind</v>
      </c>
      <c r="E6768" s="58">
        <v>52</v>
      </c>
    </row>
    <row r="6769" spans="1:5">
      <c r="A6769" s="58">
        <v>521111</v>
      </c>
      <c r="B6769" s="58" t="str">
        <f t="shared" si="213"/>
        <v>AG521111</v>
      </c>
      <c r="C6769" s="35" t="s">
        <v>5942</v>
      </c>
      <c r="D6769" s="35" t="str">
        <f t="shared" si="212"/>
        <v>521111 - City Council Grants</v>
      </c>
      <c r="E6769" s="58">
        <v>52</v>
      </c>
    </row>
    <row r="6770" spans="1:5">
      <c r="A6770" s="58">
        <v>522000</v>
      </c>
      <c r="B6770" s="58" t="str">
        <f t="shared" si="213"/>
        <v>AG522000</v>
      </c>
      <c r="C6770" s="35" t="s">
        <v>21970</v>
      </c>
      <c r="D6770" s="35" t="str">
        <f t="shared" si="212"/>
        <v>522000 - COUNCIL QOL CONTRACT SERVICES</v>
      </c>
      <c r="E6770" s="58">
        <v>52</v>
      </c>
    </row>
    <row r="6771" spans="1:5">
      <c r="A6771" s="58">
        <v>522001</v>
      </c>
      <c r="B6771" s="58" t="str">
        <f t="shared" si="213"/>
        <v>AG522001</v>
      </c>
      <c r="C6771" s="35" t="s">
        <v>21971</v>
      </c>
      <c r="D6771" s="35" t="str">
        <f t="shared" si="212"/>
        <v>522001 - COUNCIL QOL TECHNOLOGY</v>
      </c>
      <c r="E6771" s="58">
        <v>52</v>
      </c>
    </row>
    <row r="6772" spans="1:5">
      <c r="A6772" s="58">
        <v>529950</v>
      </c>
      <c r="B6772" s="58" t="str">
        <f t="shared" si="213"/>
        <v>AG529950</v>
      </c>
      <c r="C6772" s="35" t="s">
        <v>21972</v>
      </c>
      <c r="D6772" s="35" t="str">
        <f t="shared" si="212"/>
        <v>529950 - GASB34CCL_1095</v>
      </c>
      <c r="E6772" s="58">
        <v>52</v>
      </c>
    </row>
    <row r="6773" spans="1:5">
      <c r="A6773" s="58">
        <v>529951</v>
      </c>
      <c r="B6773" s="58" t="str">
        <f t="shared" si="213"/>
        <v>AG529951</v>
      </c>
      <c r="C6773" s="35" t="s">
        <v>21973</v>
      </c>
      <c r="D6773" s="35" t="str">
        <f t="shared" si="212"/>
        <v>529951 - GASB 34 City Council Grant 2118</v>
      </c>
      <c r="E6773" s="58">
        <v>52</v>
      </c>
    </row>
    <row r="6774" spans="1:5">
      <c r="A6774" s="58">
        <v>530010</v>
      </c>
      <c r="B6774" s="58" t="str">
        <f t="shared" si="213"/>
        <v>AG530010</v>
      </c>
      <c r="C6774" s="35" t="s">
        <v>21974</v>
      </c>
      <c r="D6774" s="35" t="str">
        <f t="shared" si="212"/>
        <v>530010 - Ombudsperson Administration &amp; Operations</v>
      </c>
      <c r="E6774" s="58">
        <v>53</v>
      </c>
    </row>
    <row r="6775" spans="1:5">
      <c r="A6775" s="58">
        <v>530020</v>
      </c>
      <c r="B6775" s="58" t="str">
        <f t="shared" si="213"/>
        <v>AG530020</v>
      </c>
      <c r="C6775" s="35" t="s">
        <v>21975</v>
      </c>
      <c r="D6775" s="35" t="str">
        <f t="shared" si="212"/>
        <v>530020 - Call Us First</v>
      </c>
      <c r="E6775" s="58">
        <v>53</v>
      </c>
    </row>
    <row r="6776" spans="1:5">
      <c r="A6776" s="58">
        <v>532000</v>
      </c>
      <c r="B6776" s="58" t="str">
        <f t="shared" si="213"/>
        <v>AG532000</v>
      </c>
      <c r="C6776" s="35" t="s">
        <v>21976</v>
      </c>
      <c r="D6776" s="35" t="str">
        <f t="shared" si="212"/>
        <v>532000 - OMBUDSPERSON QOL 311 LABOR</v>
      </c>
      <c r="E6776" s="58">
        <v>53</v>
      </c>
    </row>
    <row r="6777" spans="1:5">
      <c r="A6777" s="58">
        <v>532001</v>
      </c>
      <c r="B6777" s="58" t="str">
        <f t="shared" si="213"/>
        <v>AG532001</v>
      </c>
      <c r="C6777" s="35" t="s">
        <v>21977</v>
      </c>
      <c r="D6777" s="35" t="str">
        <f t="shared" si="212"/>
        <v>532001 - OMBUDSPERSON QOL 311 TECHNOLOGY</v>
      </c>
      <c r="E6777" s="58">
        <v>53</v>
      </c>
    </row>
    <row r="6778" spans="1:5">
      <c r="A6778" s="58">
        <v>532002</v>
      </c>
      <c r="B6778" s="58" t="str">
        <f t="shared" si="213"/>
        <v>AG532002</v>
      </c>
      <c r="C6778" s="35" t="s">
        <v>21978</v>
      </c>
      <c r="D6778" s="35" t="str">
        <f t="shared" si="212"/>
        <v>532002 - OMBUDSPERSON QOL TRAINING</v>
      </c>
      <c r="E6778" s="58">
        <v>53</v>
      </c>
    </row>
    <row r="6779" spans="1:5">
      <c r="A6779" s="58">
        <v>539200</v>
      </c>
      <c r="B6779" s="58" t="str">
        <f t="shared" si="213"/>
        <v>AG539200</v>
      </c>
      <c r="C6779" s="35" t="s">
        <v>21979</v>
      </c>
      <c r="D6779" s="35" t="str">
        <f t="shared" si="212"/>
        <v>539200 - Reserve Ombudsperson _ Investigation of Complaints</v>
      </c>
      <c r="E6779" s="58">
        <v>53</v>
      </c>
    </row>
    <row r="6780" spans="1:5">
      <c r="A6780" s="58">
        <v>539950</v>
      </c>
      <c r="B6780" s="58" t="str">
        <f t="shared" si="213"/>
        <v>AG539950</v>
      </c>
      <c r="C6780" s="35" t="s">
        <v>21980</v>
      </c>
      <c r="D6780" s="35" t="str">
        <f t="shared" si="212"/>
        <v>539950 - GASB34OMB-1095</v>
      </c>
      <c r="E6780" s="58">
        <v>53</v>
      </c>
    </row>
    <row r="6781" spans="1:5">
      <c r="A6781" s="58">
        <v>540010</v>
      </c>
      <c r="B6781" s="58" t="str">
        <f t="shared" si="213"/>
        <v>AG540010</v>
      </c>
      <c r="C6781" s="35" t="s">
        <v>5683</v>
      </c>
      <c r="D6781" s="35" t="str">
        <f t="shared" si="212"/>
        <v>540010 - Office of the Inspector General</v>
      </c>
      <c r="E6781" s="58">
        <v>54</v>
      </c>
    </row>
    <row r="6782" spans="1:5">
      <c r="A6782" s="58">
        <v>549950</v>
      </c>
      <c r="B6782" s="58" t="str">
        <f t="shared" si="213"/>
        <v>AG549950</v>
      </c>
      <c r="C6782" s="35" t="s">
        <v>21981</v>
      </c>
      <c r="D6782" s="35" t="str">
        <f t="shared" si="212"/>
        <v>549950 - 549950-Cost Center</v>
      </c>
      <c r="E6782" s="58">
        <v>54</v>
      </c>
    </row>
    <row r="6783" spans="1:5">
      <c r="A6783" s="58">
        <v>600010</v>
      </c>
      <c r="B6783" s="58" t="str">
        <f t="shared" si="213"/>
        <v>AG600010</v>
      </c>
      <c r="C6783" s="35" t="s">
        <v>21982</v>
      </c>
      <c r="D6783" s="35" t="str">
        <f t="shared" si="212"/>
        <v>600010 - Direct Costs</v>
      </c>
      <c r="E6783" s="110">
        <v>60</v>
      </c>
    </row>
    <row r="6784" spans="1:5">
      <c r="A6784" s="58">
        <v>600011</v>
      </c>
      <c r="B6784" s="58" t="str">
        <f t="shared" si="213"/>
        <v>AG600011</v>
      </c>
      <c r="C6784" s="35" t="s">
        <v>21983</v>
      </c>
      <c r="D6784" s="35" t="str">
        <f t="shared" si="212"/>
        <v>600011 - 36th District Court Base Incidental Costs</v>
      </c>
      <c r="E6784" s="110">
        <v>60</v>
      </c>
    </row>
    <row r="6785" spans="1:5">
      <c r="A6785" s="58">
        <v>600014</v>
      </c>
      <c r="B6785" s="58" t="str">
        <f t="shared" si="213"/>
        <v>AG600014</v>
      </c>
      <c r="C6785" s="35" t="s">
        <v>21984</v>
      </c>
      <c r="D6785" s="35" t="str">
        <f t="shared" si="212"/>
        <v>600014 - District Court Operations</v>
      </c>
      <c r="E6785" s="110">
        <v>60</v>
      </c>
    </row>
    <row r="6786" spans="1:5">
      <c r="A6786" s="58">
        <v>600015</v>
      </c>
      <c r="B6786" s="58" t="str">
        <f t="shared" si="213"/>
        <v>AG600015</v>
      </c>
      <c r="C6786" s="35" t="s">
        <v>21985</v>
      </c>
      <c r="D6786" s="35" t="str">
        <f t="shared" si="212"/>
        <v>600015 - Civil</v>
      </c>
      <c r="E6786" s="110">
        <v>60</v>
      </c>
    </row>
    <row r="6787" spans="1:5">
      <c r="A6787" s="58">
        <v>600020</v>
      </c>
      <c r="B6787" s="58" t="str">
        <f t="shared" si="213"/>
        <v>AG600020</v>
      </c>
      <c r="C6787" s="35" t="s">
        <v>8034</v>
      </c>
      <c r="D6787" s="35" t="str">
        <f t="shared" si="212"/>
        <v>600020 - Traffic</v>
      </c>
      <c r="E6787" s="110">
        <v>60</v>
      </c>
    </row>
    <row r="6788" spans="1:5">
      <c r="A6788" s="58">
        <v>600025</v>
      </c>
      <c r="B6788" s="58" t="str">
        <f t="shared" si="213"/>
        <v>AG600025</v>
      </c>
      <c r="C6788" s="35" t="s">
        <v>21986</v>
      </c>
      <c r="D6788" s="35" t="str">
        <f t="shared" si="212"/>
        <v>600025 - Docket Control</v>
      </c>
      <c r="E6788" s="110">
        <v>60</v>
      </c>
    </row>
    <row r="6789" spans="1:5">
      <c r="A6789" s="58">
        <v>600033</v>
      </c>
      <c r="B6789" s="58" t="str">
        <f t="shared" si="213"/>
        <v>AG600033</v>
      </c>
      <c r="C6789" s="35" t="s">
        <v>21987</v>
      </c>
      <c r="D6789" s="35" t="str">
        <f t="shared" ref="D6789:D6852" si="214">A6789&amp;" - "&amp;C6789</f>
        <v>600033 - Probation</v>
      </c>
      <c r="E6789" s="110">
        <v>60</v>
      </c>
    </row>
    <row r="6790" spans="1:5">
      <c r="A6790" s="58">
        <v>600035</v>
      </c>
      <c r="B6790" s="58" t="str">
        <f t="shared" si="213"/>
        <v>AG600035</v>
      </c>
      <c r="C6790" s="35" t="s">
        <v>21988</v>
      </c>
      <c r="D6790" s="35" t="str">
        <f t="shared" si="214"/>
        <v>600035 - Court Security Reimbursement</v>
      </c>
      <c r="E6790" s="110">
        <v>60</v>
      </c>
    </row>
    <row r="6791" spans="1:5">
      <c r="A6791" s="58">
        <v>600045</v>
      </c>
      <c r="B6791" s="58" t="str">
        <f t="shared" si="213"/>
        <v>AG600045</v>
      </c>
      <c r="C6791" s="35" t="s">
        <v>21989</v>
      </c>
      <c r="D6791" s="35" t="str">
        <f t="shared" si="214"/>
        <v>600045 - Information Services</v>
      </c>
      <c r="E6791" s="110">
        <v>60</v>
      </c>
    </row>
    <row r="6792" spans="1:5">
      <c r="A6792" s="58">
        <v>600055</v>
      </c>
      <c r="B6792" s="58" t="str">
        <f t="shared" si="213"/>
        <v>AG600055</v>
      </c>
      <c r="C6792" s="35" t="s">
        <v>21990</v>
      </c>
      <c r="D6792" s="35" t="str">
        <f t="shared" si="214"/>
        <v>600055 - Real Estate</v>
      </c>
      <c r="E6792" s="110">
        <v>60</v>
      </c>
    </row>
    <row r="6793" spans="1:5">
      <c r="A6793" s="58">
        <v>600065</v>
      </c>
      <c r="B6793" s="58" t="str">
        <f t="shared" si="213"/>
        <v>AG600065</v>
      </c>
      <c r="C6793" s="35" t="s">
        <v>21991</v>
      </c>
      <c r="D6793" s="35" t="str">
        <f t="shared" si="214"/>
        <v>600065 - Criminal</v>
      </c>
      <c r="E6793" s="110">
        <v>60</v>
      </c>
    </row>
    <row r="6794" spans="1:5">
      <c r="A6794" s="58">
        <v>600070</v>
      </c>
      <c r="B6794" s="58" t="str">
        <f t="shared" si="213"/>
        <v>AG600070</v>
      </c>
      <c r="C6794" s="35" t="s">
        <v>21992</v>
      </c>
      <c r="D6794" s="35" t="str">
        <f t="shared" si="214"/>
        <v>600070 - Chief Judge</v>
      </c>
      <c r="E6794" s="110">
        <v>60</v>
      </c>
    </row>
    <row r="6795" spans="1:5">
      <c r="A6795" s="58">
        <v>600075</v>
      </c>
      <c r="B6795" s="58" t="str">
        <f t="shared" si="213"/>
        <v>AG600075</v>
      </c>
      <c r="C6795" s="35" t="s">
        <v>21993</v>
      </c>
      <c r="D6795" s="35" t="str">
        <f t="shared" si="214"/>
        <v>600075 - Personnel</v>
      </c>
      <c r="E6795" s="110">
        <v>60</v>
      </c>
    </row>
    <row r="6796" spans="1:5">
      <c r="A6796" s="58">
        <v>600080</v>
      </c>
      <c r="B6796" s="58" t="str">
        <f t="shared" si="213"/>
        <v>AG600080</v>
      </c>
      <c r="C6796" s="35" t="s">
        <v>21994</v>
      </c>
      <c r="D6796" s="35" t="str">
        <f t="shared" si="214"/>
        <v>600080 - Judicial Assistant</v>
      </c>
      <c r="E6796" s="110">
        <v>60</v>
      </c>
    </row>
    <row r="6797" spans="1:5">
      <c r="A6797" s="58">
        <v>600085</v>
      </c>
      <c r="B6797" s="58" t="str">
        <f t="shared" si="213"/>
        <v>AG600085</v>
      </c>
      <c r="C6797" s="35" t="s">
        <v>17979</v>
      </c>
      <c r="D6797" s="35" t="str">
        <f t="shared" si="214"/>
        <v>600085 - Procurement</v>
      </c>
      <c r="E6797" s="110">
        <v>60</v>
      </c>
    </row>
    <row r="6798" spans="1:5">
      <c r="A6798" s="58">
        <v>600090</v>
      </c>
      <c r="B6798" s="58" t="str">
        <f t="shared" si="213"/>
        <v>AG600090</v>
      </c>
      <c r="C6798" s="35" t="s">
        <v>21995</v>
      </c>
      <c r="D6798" s="35" t="str">
        <f t="shared" si="214"/>
        <v>600090 - Fiscal Services</v>
      </c>
      <c r="E6798" s="110">
        <v>60</v>
      </c>
    </row>
    <row r="6799" spans="1:5">
      <c r="A6799" s="58">
        <v>600095</v>
      </c>
      <c r="B6799" s="58" t="str">
        <f t="shared" si="213"/>
        <v>AG600095</v>
      </c>
      <c r="C6799" s="35" t="s">
        <v>21996</v>
      </c>
      <c r="D6799" s="35" t="str">
        <f t="shared" si="214"/>
        <v>600095 - Central Records</v>
      </c>
      <c r="E6799" s="110">
        <v>60</v>
      </c>
    </row>
    <row r="6800" spans="1:5">
      <c r="A6800" s="58">
        <v>600097</v>
      </c>
      <c r="B6800" s="58" t="str">
        <f t="shared" si="213"/>
        <v>AG600097</v>
      </c>
      <c r="C6800" s="35" t="s">
        <v>21997</v>
      </c>
      <c r="D6800" s="35" t="str">
        <f t="shared" si="214"/>
        <v>600097 - Webber Domestic Violence Grant_600097</v>
      </c>
      <c r="E6800" s="110">
        <v>60</v>
      </c>
    </row>
    <row r="6801" spans="1:5">
      <c r="A6801" s="58">
        <v>600098</v>
      </c>
      <c r="B6801" s="58" t="str">
        <f t="shared" si="213"/>
        <v>AG600098</v>
      </c>
      <c r="C6801" s="35" t="s">
        <v>21998</v>
      </c>
      <c r="D6801" s="35" t="str">
        <f t="shared" si="214"/>
        <v>600098 - Hudson Webber Closed Circuit T.V._600098</v>
      </c>
      <c r="E6801" s="110">
        <v>60</v>
      </c>
    </row>
    <row r="6802" spans="1:5">
      <c r="A6802" s="58">
        <v>600099</v>
      </c>
      <c r="B6802" s="58" t="str">
        <f t="shared" si="213"/>
        <v>AG600099</v>
      </c>
      <c r="C6802" s="35" t="s">
        <v>21999</v>
      </c>
      <c r="D6802" s="35" t="str">
        <f t="shared" si="214"/>
        <v>600099 - Drug Court Planning Initiative_600099</v>
      </c>
      <c r="E6802" s="110">
        <v>60</v>
      </c>
    </row>
    <row r="6803" spans="1:5">
      <c r="A6803" s="58">
        <v>600100</v>
      </c>
      <c r="B6803" s="58" t="str">
        <f t="shared" si="213"/>
        <v>AG600100</v>
      </c>
      <c r="C6803" s="35" t="s">
        <v>22000</v>
      </c>
      <c r="D6803" s="35" t="str">
        <f t="shared" si="214"/>
        <v>600100 - Court Administration</v>
      </c>
      <c r="E6803" s="110">
        <v>60</v>
      </c>
    </row>
    <row r="6804" spans="1:5">
      <c r="A6804" s="58">
        <v>600105</v>
      </c>
      <c r="B6804" s="58" t="str">
        <f t="shared" si="213"/>
        <v>AG600105</v>
      </c>
      <c r="C6804" s="35" t="s">
        <v>22001</v>
      </c>
      <c r="D6804" s="35" t="str">
        <f t="shared" si="214"/>
        <v>600105 - Employee Relations</v>
      </c>
      <c r="E6804" s="110">
        <v>60</v>
      </c>
    </row>
    <row r="6805" spans="1:5">
      <c r="A6805" s="58">
        <v>600110</v>
      </c>
      <c r="B6805" s="58" t="str">
        <f t="shared" si="213"/>
        <v>AG600110</v>
      </c>
      <c r="C6805" s="35" t="s">
        <v>22002</v>
      </c>
      <c r="D6805" s="35" t="str">
        <f t="shared" si="214"/>
        <v>600110 - Court Judges Salary Supplement</v>
      </c>
      <c r="E6805" s="110">
        <v>60</v>
      </c>
    </row>
    <row r="6806" spans="1:5">
      <c r="A6806" s="58">
        <v>600115</v>
      </c>
      <c r="B6806" s="58" t="str">
        <f t="shared" si="213"/>
        <v>AG600115</v>
      </c>
      <c r="C6806" s="35" t="s">
        <v>22003</v>
      </c>
      <c r="D6806" s="35" t="str">
        <f t="shared" si="214"/>
        <v>600115 - Court Post Reorganization Costs</v>
      </c>
      <c r="E6806" s="110">
        <v>60</v>
      </c>
    </row>
    <row r="6807" spans="1:5">
      <c r="A6807" s="58">
        <v>600117</v>
      </c>
      <c r="B6807" s="58" t="str">
        <f t="shared" si="213"/>
        <v>AG600117</v>
      </c>
      <c r="C6807" s="35" t="s">
        <v>22004</v>
      </c>
      <c r="D6807" s="35" t="str">
        <f t="shared" si="214"/>
        <v>600117 - Fixed City Obligation</v>
      </c>
      <c r="E6807" s="110">
        <v>60</v>
      </c>
    </row>
    <row r="6808" spans="1:5">
      <c r="A6808" s="58">
        <v>600119</v>
      </c>
      <c r="B6808" s="58" t="str">
        <f t="shared" si="213"/>
        <v>AG600119</v>
      </c>
      <c r="C6808" s="35" t="s">
        <v>22005</v>
      </c>
      <c r="D6808" s="35" t="str">
        <f t="shared" si="214"/>
        <v>600119 - Rev. Payment To Site</v>
      </c>
      <c r="E6808" s="110">
        <v>60</v>
      </c>
    </row>
    <row r="6809" spans="1:5">
      <c r="A6809" s="58">
        <v>600120</v>
      </c>
      <c r="B6809" s="58" t="str">
        <f t="shared" si="213"/>
        <v>AG600120</v>
      </c>
      <c r="C6809" s="35" t="s">
        <v>22006</v>
      </c>
      <c r="D6809" s="35" t="str">
        <f t="shared" si="214"/>
        <v>600120 - Domestic Violence Program</v>
      </c>
      <c r="E6809" s="110">
        <v>60</v>
      </c>
    </row>
    <row r="6810" spans="1:5">
      <c r="A6810" s="58">
        <v>600155</v>
      </c>
      <c r="B6810" s="58" t="str">
        <f t="shared" si="213"/>
        <v>AG600155</v>
      </c>
      <c r="C6810" s="35" t="s">
        <v>10498</v>
      </c>
      <c r="D6810" s="35" t="str">
        <f t="shared" si="214"/>
        <v>600155 - Drug Court</v>
      </c>
      <c r="E6810" s="110">
        <v>60</v>
      </c>
    </row>
    <row r="6811" spans="1:5">
      <c r="A6811" s="58">
        <v>600160</v>
      </c>
      <c r="B6811" s="58" t="str">
        <f t="shared" si="213"/>
        <v>AG600160</v>
      </c>
      <c r="C6811" s="35" t="s">
        <v>11338</v>
      </c>
      <c r="D6811" s="35" t="str">
        <f t="shared" si="214"/>
        <v>600160 - Project Fresh Start</v>
      </c>
      <c r="E6811" s="110">
        <v>60</v>
      </c>
    </row>
    <row r="6812" spans="1:5">
      <c r="A6812" s="58">
        <v>602000</v>
      </c>
      <c r="B6812" s="58" t="str">
        <f t="shared" si="213"/>
        <v>AG602000</v>
      </c>
      <c r="C6812" s="35" t="s">
        <v>22007</v>
      </c>
      <c r="D6812" s="35" t="str">
        <f t="shared" si="214"/>
        <v>602000 - 36th District Court QOL Capital Expenditure</v>
      </c>
      <c r="E6812" s="58">
        <v>60</v>
      </c>
    </row>
    <row r="6813" spans="1:5">
      <c r="A6813" s="58">
        <v>602010</v>
      </c>
      <c r="B6813" s="58" t="str">
        <f t="shared" si="213"/>
        <v>AG602010</v>
      </c>
      <c r="C6813" s="35" t="s">
        <v>22008</v>
      </c>
      <c r="D6813" s="35" t="str">
        <f t="shared" si="214"/>
        <v>602010 - 36th District Court QOL Tech Infrastructure</v>
      </c>
      <c r="E6813" s="58">
        <v>60</v>
      </c>
    </row>
    <row r="6814" spans="1:5">
      <c r="A6814" s="58">
        <v>602020</v>
      </c>
      <c r="B6814" s="58" t="str">
        <f t="shared" si="213"/>
        <v>AG602020</v>
      </c>
      <c r="C6814" s="35" t="s">
        <v>22009</v>
      </c>
      <c r="D6814" s="35" t="str">
        <f t="shared" si="214"/>
        <v>602020 - 36th District Court QOL Reorg and Training Costs</v>
      </c>
      <c r="E6814" s="58">
        <v>60</v>
      </c>
    </row>
    <row r="6815" spans="1:5">
      <c r="A6815" s="58">
        <v>602030</v>
      </c>
      <c r="B6815" s="58" t="str">
        <f t="shared" si="213"/>
        <v>AG602030</v>
      </c>
      <c r="C6815" s="35" t="s">
        <v>22010</v>
      </c>
      <c r="D6815" s="35" t="str">
        <f t="shared" si="214"/>
        <v>602030 - 36th District Court QOL Labor Cost Savings</v>
      </c>
      <c r="E6815" s="58">
        <v>60</v>
      </c>
    </row>
    <row r="6816" spans="1:5">
      <c r="A6816" s="58">
        <v>608097</v>
      </c>
      <c r="B6816" s="58" t="str">
        <f t="shared" si="213"/>
        <v>AG608097</v>
      </c>
      <c r="C6816" s="35" t="s">
        <v>22011</v>
      </c>
      <c r="D6816" s="35" t="str">
        <f t="shared" si="214"/>
        <v>608097 - Webber Domestic Violence Grant</v>
      </c>
      <c r="E6816" s="58">
        <v>60</v>
      </c>
    </row>
    <row r="6817" spans="1:5">
      <c r="A6817" s="58">
        <v>608098</v>
      </c>
      <c r="B6817" s="58" t="str">
        <f t="shared" si="213"/>
        <v>AG608098</v>
      </c>
      <c r="C6817" s="35" t="s">
        <v>22012</v>
      </c>
      <c r="D6817" s="35" t="str">
        <f t="shared" si="214"/>
        <v>608098 - Hudson Webber Closed Circuit T.V.</v>
      </c>
      <c r="E6817" s="58">
        <v>60</v>
      </c>
    </row>
    <row r="6818" spans="1:5">
      <c r="A6818" s="58">
        <v>608099</v>
      </c>
      <c r="B6818" s="58" t="str">
        <f t="shared" si="213"/>
        <v>AG608099</v>
      </c>
      <c r="C6818" s="35" t="s">
        <v>8124</v>
      </c>
      <c r="D6818" s="35" t="str">
        <f t="shared" si="214"/>
        <v>608099 - Drug Court Planning Initiative</v>
      </c>
      <c r="E6818" s="58">
        <v>60</v>
      </c>
    </row>
    <row r="6819" spans="1:5">
      <c r="A6819" s="58">
        <v>608161</v>
      </c>
      <c r="B6819" s="58" t="str">
        <f t="shared" si="213"/>
        <v>AG608161</v>
      </c>
      <c r="C6819" s="35" t="s">
        <v>22013</v>
      </c>
      <c r="D6819" s="35" t="str">
        <f t="shared" si="214"/>
        <v>608161 - Specialized Services FY 9_99</v>
      </c>
      <c r="E6819" s="58">
        <v>60</v>
      </c>
    </row>
    <row r="6820" spans="1:5">
      <c r="A6820" s="58">
        <v>609200</v>
      </c>
      <c r="B6820" s="58" t="str">
        <f t="shared" si="213"/>
        <v>AG609200</v>
      </c>
      <c r="C6820" s="35" t="s">
        <v>22014</v>
      </c>
      <c r="D6820" s="35" t="str">
        <f t="shared" si="214"/>
        <v>609200 - Reserve _ State Transferred Functions</v>
      </c>
      <c r="E6820" s="58">
        <v>60</v>
      </c>
    </row>
    <row r="6821" spans="1:5">
      <c r="A6821" s="58">
        <v>609201</v>
      </c>
      <c r="B6821" s="58" t="str">
        <f t="shared" si="213"/>
        <v>AG609201</v>
      </c>
      <c r="C6821" s="35" t="s">
        <v>22015</v>
      </c>
      <c r="D6821" s="35" t="str">
        <f t="shared" si="214"/>
        <v>609201 - Reserve _ District Court</v>
      </c>
      <c r="E6821" s="58">
        <v>60</v>
      </c>
    </row>
    <row r="6822" spans="1:5">
      <c r="A6822" s="58">
        <v>609950</v>
      </c>
      <c r="B6822" s="58" t="str">
        <f t="shared" si="213"/>
        <v>AG609950</v>
      </c>
      <c r="C6822" s="35" t="s">
        <v>22016</v>
      </c>
      <c r="D6822" s="35" t="str">
        <f t="shared" si="214"/>
        <v>609950 - GASB3436D_1095</v>
      </c>
      <c r="E6822" s="58">
        <v>60</v>
      </c>
    </row>
    <row r="6823" spans="1:5">
      <c r="A6823" s="58">
        <v>700010</v>
      </c>
      <c r="B6823" s="58" t="str">
        <f t="shared" si="213"/>
        <v>AG700010</v>
      </c>
      <c r="C6823" s="35" t="s">
        <v>22017</v>
      </c>
      <c r="D6823" s="35" t="str">
        <f t="shared" si="214"/>
        <v>700010 - Office of the City Clerk</v>
      </c>
      <c r="E6823" s="58">
        <v>70</v>
      </c>
    </row>
    <row r="6824" spans="1:5">
      <c r="A6824" s="58">
        <v>700020</v>
      </c>
      <c r="B6824" s="58" t="str">
        <f t="shared" si="213"/>
        <v>AG700020</v>
      </c>
      <c r="C6824" s="35" t="s">
        <v>22018</v>
      </c>
      <c r="D6824" s="35" t="str">
        <f t="shared" si="214"/>
        <v>700020 - Citizens Patrol Support</v>
      </c>
      <c r="E6824" s="58">
        <v>70</v>
      </c>
    </row>
    <row r="6825" spans="1:5">
      <c r="A6825" s="58">
        <v>700030</v>
      </c>
      <c r="B6825" s="58" t="str">
        <f t="shared" si="213"/>
        <v>AG700030</v>
      </c>
      <c r="C6825" s="35" t="s">
        <v>22019</v>
      </c>
      <c r="D6825" s="35" t="str">
        <f t="shared" si="214"/>
        <v>700030 - City Council Support Staff</v>
      </c>
      <c r="E6825" s="58">
        <v>70</v>
      </c>
    </row>
    <row r="6826" spans="1:5">
      <c r="A6826" s="58">
        <v>702000</v>
      </c>
      <c r="B6826" s="58" t="str">
        <f t="shared" si="213"/>
        <v>AG702000</v>
      </c>
      <c r="C6826" s="35" t="s">
        <v>22020</v>
      </c>
      <c r="D6826" s="35" t="str">
        <f t="shared" si="214"/>
        <v>702000 - City Clerk QOL Material Supply and Training</v>
      </c>
      <c r="E6826" s="58">
        <v>70</v>
      </c>
    </row>
    <row r="6827" spans="1:5">
      <c r="A6827" s="58">
        <v>702001</v>
      </c>
      <c r="B6827" s="58" t="str">
        <f t="shared" si="213"/>
        <v>AG702001</v>
      </c>
      <c r="C6827" s="35" t="s">
        <v>22021</v>
      </c>
      <c r="D6827" s="35" t="str">
        <f t="shared" si="214"/>
        <v>702001 - CITY CLERK QOL LABOR SAVINGS</v>
      </c>
      <c r="E6827" s="58">
        <v>70</v>
      </c>
    </row>
    <row r="6828" spans="1:5">
      <c r="A6828" s="58">
        <v>709200</v>
      </c>
      <c r="B6828" s="58" t="str">
        <f t="shared" ref="B6828:B6891" si="215">"AG"&amp;A6828</f>
        <v>AG709200</v>
      </c>
      <c r="C6828" s="35" t="s">
        <v>22022</v>
      </c>
      <c r="D6828" s="35" t="str">
        <f t="shared" si="214"/>
        <v>709200 - Reserve City Clerk Operations</v>
      </c>
      <c r="E6828" s="58">
        <v>70</v>
      </c>
    </row>
    <row r="6829" spans="1:5">
      <c r="A6829" s="58">
        <v>709950</v>
      </c>
      <c r="B6829" s="58" t="str">
        <f t="shared" si="215"/>
        <v>AG709950</v>
      </c>
      <c r="C6829" s="35" t="s">
        <v>22023</v>
      </c>
      <c r="D6829" s="35" t="str">
        <f t="shared" si="214"/>
        <v>709950 - GASB34CCK-1095</v>
      </c>
      <c r="E6829" s="58">
        <v>70</v>
      </c>
    </row>
    <row r="6830" spans="1:5">
      <c r="A6830" s="58">
        <v>710010</v>
      </c>
      <c r="B6830" s="58" t="str">
        <f t="shared" si="215"/>
        <v>AG710010</v>
      </c>
      <c r="C6830" s="35" t="s">
        <v>22024</v>
      </c>
      <c r="D6830" s="35" t="str">
        <f t="shared" si="214"/>
        <v>710010 - Elections Administration</v>
      </c>
      <c r="E6830" s="110">
        <v>71</v>
      </c>
    </row>
    <row r="6831" spans="1:5">
      <c r="A6831" s="58">
        <v>710011</v>
      </c>
      <c r="B6831" s="58" t="str">
        <f t="shared" si="215"/>
        <v>AG710011</v>
      </c>
      <c r="C6831" s="35" t="s">
        <v>22025</v>
      </c>
      <c r="D6831" s="35" t="str">
        <f t="shared" si="214"/>
        <v>710011 - Computer Systems Support</v>
      </c>
      <c r="E6831" s="110">
        <v>71</v>
      </c>
    </row>
    <row r="6832" spans="1:5">
      <c r="A6832" s="58">
        <v>710012</v>
      </c>
      <c r="B6832" s="58" t="str">
        <f t="shared" si="215"/>
        <v>AG710012</v>
      </c>
      <c r="C6832" s="35" t="s">
        <v>22026</v>
      </c>
      <c r="D6832" s="35" t="str">
        <f t="shared" si="214"/>
        <v>710012 - Registration</v>
      </c>
      <c r="E6832" s="110">
        <v>71</v>
      </c>
    </row>
    <row r="6833" spans="1:5">
      <c r="A6833" s="58">
        <v>710013</v>
      </c>
      <c r="B6833" s="58" t="str">
        <f t="shared" si="215"/>
        <v>AG710013</v>
      </c>
      <c r="C6833" s="35" t="s">
        <v>16474</v>
      </c>
      <c r="D6833" s="35" t="str">
        <f t="shared" si="214"/>
        <v>710013 - Voter Education</v>
      </c>
      <c r="E6833" s="110">
        <v>71</v>
      </c>
    </row>
    <row r="6834" spans="1:5">
      <c r="A6834" s="58">
        <v>710014</v>
      </c>
      <c r="B6834" s="58" t="str">
        <f t="shared" si="215"/>
        <v>AG710014</v>
      </c>
      <c r="C6834" s="35" t="s">
        <v>22027</v>
      </c>
      <c r="D6834" s="35" t="str">
        <f t="shared" si="214"/>
        <v>710014 - Equipment Management Support</v>
      </c>
      <c r="E6834" s="110">
        <v>71</v>
      </c>
    </row>
    <row r="6835" spans="1:5">
      <c r="A6835" s="58">
        <v>710015</v>
      </c>
      <c r="B6835" s="58" t="str">
        <f t="shared" si="215"/>
        <v>AG710015</v>
      </c>
      <c r="C6835" s="35" t="s">
        <v>22028</v>
      </c>
      <c r="D6835" s="35" t="str">
        <f t="shared" si="214"/>
        <v>710015 - Computerized Registration and Tabulation</v>
      </c>
      <c r="E6835" s="110">
        <v>71</v>
      </c>
    </row>
    <row r="6836" spans="1:5">
      <c r="A6836" s="58">
        <v>710016</v>
      </c>
      <c r="B6836" s="58" t="str">
        <f t="shared" si="215"/>
        <v>AG710016</v>
      </c>
      <c r="C6836" s="35" t="s">
        <v>22029</v>
      </c>
      <c r="D6836" s="35" t="str">
        <f t="shared" si="214"/>
        <v>710016 - Elections Training</v>
      </c>
      <c r="E6836" s="110">
        <v>71</v>
      </c>
    </row>
    <row r="6837" spans="1:5">
      <c r="A6837" s="58">
        <v>710017</v>
      </c>
      <c r="B6837" s="58" t="str">
        <f t="shared" si="215"/>
        <v>AG710017</v>
      </c>
      <c r="C6837" s="35" t="s">
        <v>22030</v>
      </c>
      <c r="D6837" s="35" t="str">
        <f t="shared" si="214"/>
        <v>710017 - Primary Election_710017</v>
      </c>
      <c r="E6837" s="110">
        <v>71</v>
      </c>
    </row>
    <row r="6838" spans="1:5">
      <c r="A6838" s="58">
        <v>710018</v>
      </c>
      <c r="B6838" s="58" t="str">
        <f t="shared" si="215"/>
        <v>AG710018</v>
      </c>
      <c r="C6838" s="35" t="s">
        <v>22031</v>
      </c>
      <c r="D6838" s="35" t="str">
        <f t="shared" si="214"/>
        <v>710018 - General Election 11_3_98</v>
      </c>
      <c r="E6838" s="110">
        <v>71</v>
      </c>
    </row>
    <row r="6839" spans="1:5">
      <c r="A6839" s="58">
        <v>710019</v>
      </c>
      <c r="B6839" s="58" t="str">
        <f t="shared" si="215"/>
        <v>AG710019</v>
      </c>
      <c r="C6839" s="35" t="s">
        <v>22032</v>
      </c>
      <c r="D6839" s="35" t="str">
        <f t="shared" si="214"/>
        <v>710019 - Primary Election 3_21_00</v>
      </c>
      <c r="E6839" s="110">
        <v>71</v>
      </c>
    </row>
    <row r="6840" spans="1:5">
      <c r="A6840" s="58">
        <v>710020</v>
      </c>
      <c r="B6840" s="58" t="str">
        <f t="shared" si="215"/>
        <v>AG710020</v>
      </c>
      <c r="C6840" s="35" t="s">
        <v>22033</v>
      </c>
      <c r="D6840" s="35" t="str">
        <f t="shared" si="214"/>
        <v>710020 - Conduct Of Elections</v>
      </c>
      <c r="E6840" s="110">
        <v>71</v>
      </c>
    </row>
    <row r="6841" spans="1:5">
      <c r="A6841" s="58">
        <v>710021</v>
      </c>
      <c r="B6841" s="58" t="str">
        <f t="shared" si="215"/>
        <v>AG710021</v>
      </c>
      <c r="C6841" s="35" t="s">
        <v>22034</v>
      </c>
      <c r="D6841" s="35" t="str">
        <f t="shared" si="214"/>
        <v>710021 - Primary Election 8_8_00</v>
      </c>
      <c r="E6841" s="110">
        <v>71</v>
      </c>
    </row>
    <row r="6842" spans="1:5">
      <c r="A6842" s="58">
        <v>710022</v>
      </c>
      <c r="B6842" s="58" t="str">
        <f t="shared" si="215"/>
        <v>AG710022</v>
      </c>
      <c r="C6842" s="35" t="s">
        <v>22035</v>
      </c>
      <c r="D6842" s="35" t="str">
        <f t="shared" si="214"/>
        <v>710022 - PresidentIal Primary 2004</v>
      </c>
      <c r="E6842" s="110">
        <v>71</v>
      </c>
    </row>
    <row r="6843" spans="1:5">
      <c r="A6843" s="58">
        <v>710023</v>
      </c>
      <c r="B6843" s="58" t="str">
        <f t="shared" si="215"/>
        <v>AG710023</v>
      </c>
      <c r="C6843" s="35" t="s">
        <v>22036</v>
      </c>
      <c r="D6843" s="35" t="str">
        <f t="shared" si="214"/>
        <v>710023 - Presidential Election 11_7_00</v>
      </c>
      <c r="E6843" s="110">
        <v>71</v>
      </c>
    </row>
    <row r="6844" spans="1:5">
      <c r="A6844" s="58">
        <v>710024</v>
      </c>
      <c r="B6844" s="58" t="str">
        <f t="shared" si="215"/>
        <v>AG710024</v>
      </c>
      <c r="C6844" s="35" t="s">
        <v>22037</v>
      </c>
      <c r="D6844" s="35" t="str">
        <f t="shared" si="214"/>
        <v>710024 - Municipal Primary Election_9_11_01</v>
      </c>
      <c r="E6844" s="110">
        <v>71</v>
      </c>
    </row>
    <row r="6845" spans="1:5">
      <c r="A6845" s="58">
        <v>710025</v>
      </c>
      <c r="B6845" s="58" t="str">
        <f t="shared" si="215"/>
        <v>AG710025</v>
      </c>
      <c r="C6845" s="35" t="s">
        <v>22038</v>
      </c>
      <c r="D6845" s="35" t="str">
        <f t="shared" si="214"/>
        <v>710025 - Municipal General Election_11_6_01</v>
      </c>
      <c r="E6845" s="110">
        <v>71</v>
      </c>
    </row>
    <row r="6846" spans="1:5">
      <c r="A6846" s="58">
        <v>710026</v>
      </c>
      <c r="B6846" s="58" t="str">
        <f t="shared" si="215"/>
        <v>AG710026</v>
      </c>
      <c r="C6846" s="35" t="s">
        <v>22039</v>
      </c>
      <c r="D6846" s="35" t="str">
        <f t="shared" si="214"/>
        <v>710026 - Primary Election_8_6_02</v>
      </c>
      <c r="E6846" s="110">
        <v>71</v>
      </c>
    </row>
    <row r="6847" spans="1:5">
      <c r="A6847" s="58">
        <v>710027</v>
      </c>
      <c r="B6847" s="58" t="str">
        <f t="shared" si="215"/>
        <v>AG710027</v>
      </c>
      <c r="C6847" s="35" t="s">
        <v>22040</v>
      </c>
      <c r="D6847" s="35" t="str">
        <f t="shared" si="214"/>
        <v>710027 - General Election_11_5_02</v>
      </c>
      <c r="E6847" s="110">
        <v>71</v>
      </c>
    </row>
    <row r="6848" spans="1:5">
      <c r="A6848" s="58">
        <v>710028</v>
      </c>
      <c r="B6848" s="58" t="str">
        <f t="shared" si="215"/>
        <v>AG710028</v>
      </c>
      <c r="C6848" s="35" t="s">
        <v>22041</v>
      </c>
      <c r="D6848" s="35" t="str">
        <f t="shared" si="214"/>
        <v>710028 - Technical Service &amp; Supply Support</v>
      </c>
      <c r="E6848" s="110">
        <v>71</v>
      </c>
    </row>
    <row r="6849" spans="1:5">
      <c r="A6849" s="58">
        <v>710029</v>
      </c>
      <c r="B6849" s="58" t="str">
        <f t="shared" si="215"/>
        <v>AG710029</v>
      </c>
      <c r="C6849" s="35" t="s">
        <v>22042</v>
      </c>
      <c r="D6849" s="35" t="str">
        <f t="shared" si="214"/>
        <v>710029 - Special Election Primary 3_18_03</v>
      </c>
      <c r="E6849" s="110">
        <v>71</v>
      </c>
    </row>
    <row r="6850" spans="1:5">
      <c r="A6850" s="58">
        <v>710030</v>
      </c>
      <c r="B6850" s="58" t="str">
        <f t="shared" si="215"/>
        <v>AG710030</v>
      </c>
      <c r="C6850" s="35" t="s">
        <v>22043</v>
      </c>
      <c r="D6850" s="35" t="str">
        <f t="shared" si="214"/>
        <v>710030 - Costs Allocated To Other Projects</v>
      </c>
      <c r="E6850" s="110">
        <v>71</v>
      </c>
    </row>
    <row r="6851" spans="1:5">
      <c r="A6851" s="58">
        <v>710031</v>
      </c>
      <c r="B6851" s="58" t="str">
        <f t="shared" si="215"/>
        <v>AG710031</v>
      </c>
      <c r="C6851" s="35" t="s">
        <v>22044</v>
      </c>
      <c r="D6851" s="35" t="str">
        <f t="shared" si="214"/>
        <v>710031 - Voter Education Donations.</v>
      </c>
      <c r="E6851" s="110">
        <v>71</v>
      </c>
    </row>
    <row r="6852" spans="1:5">
      <c r="A6852" s="58">
        <v>710032</v>
      </c>
      <c r="B6852" s="58" t="str">
        <f t="shared" si="215"/>
        <v>AG710032</v>
      </c>
      <c r="C6852" s="35" t="s">
        <v>22045</v>
      </c>
      <c r="D6852" s="35" t="str">
        <f t="shared" si="214"/>
        <v>710032 - Voter Education Donation</v>
      </c>
      <c r="E6852" s="110">
        <v>71</v>
      </c>
    </row>
    <row r="6853" spans="1:5">
      <c r="A6853" s="58">
        <v>710039</v>
      </c>
      <c r="B6853" s="58" t="str">
        <f t="shared" si="215"/>
        <v>AG710039</v>
      </c>
      <c r="C6853" s="35" t="s">
        <v>22046</v>
      </c>
      <c r="D6853" s="35" t="str">
        <f t="shared" ref="D6853:D6916" si="216">A6853&amp;" - "&amp;C6853</f>
        <v>710039 - Special Election General 4_29_03</v>
      </c>
      <c r="E6853" s="110">
        <v>71</v>
      </c>
    </row>
    <row r="6854" spans="1:5">
      <c r="A6854" s="58">
        <v>710040</v>
      </c>
      <c r="B6854" s="58" t="str">
        <f t="shared" si="215"/>
        <v>AG710040</v>
      </c>
      <c r="C6854" s="35" t="s">
        <v>22047</v>
      </c>
      <c r="D6854" s="35" t="str">
        <f t="shared" si="216"/>
        <v>710040 - Citizens District Council BG</v>
      </c>
      <c r="E6854" s="110">
        <v>71</v>
      </c>
    </row>
    <row r="6855" spans="1:5">
      <c r="A6855" s="58">
        <v>710041</v>
      </c>
      <c r="B6855" s="58" t="str">
        <f t="shared" si="215"/>
        <v>AG710041</v>
      </c>
      <c r="C6855" s="35" t="s">
        <v>22048</v>
      </c>
      <c r="D6855" s="35" t="str">
        <f t="shared" si="216"/>
        <v>710041 - Primary Election</v>
      </c>
      <c r="E6855" s="110">
        <v>71</v>
      </c>
    </row>
    <row r="6856" spans="1:5">
      <c r="A6856" s="58">
        <v>710042</v>
      </c>
      <c r="B6856" s="58" t="str">
        <f t="shared" si="215"/>
        <v>AG710042</v>
      </c>
      <c r="C6856" s="35" t="s">
        <v>22049</v>
      </c>
      <c r="D6856" s="35" t="str">
        <f t="shared" si="216"/>
        <v>710042 - General Election</v>
      </c>
      <c r="E6856" s="110">
        <v>71</v>
      </c>
    </row>
    <row r="6857" spans="1:5">
      <c r="A6857" s="58">
        <v>710043</v>
      </c>
      <c r="B6857" s="58" t="str">
        <f t="shared" si="215"/>
        <v>AG710043</v>
      </c>
      <c r="C6857" s="35" t="s">
        <v>22050</v>
      </c>
      <c r="D6857" s="35" t="str">
        <f t="shared" si="216"/>
        <v>710043 - Presidential Primary Election</v>
      </c>
      <c r="E6857" s="110">
        <v>71</v>
      </c>
    </row>
    <row r="6858" spans="1:5">
      <c r="A6858" s="58">
        <v>710044</v>
      </c>
      <c r="B6858" s="58" t="str">
        <f t="shared" si="215"/>
        <v>AG710044</v>
      </c>
      <c r="C6858" s="35" t="s">
        <v>22051</v>
      </c>
      <c r="D6858" s="35" t="str">
        <f t="shared" si="216"/>
        <v>710044 - Special Election - May 5, 2015</v>
      </c>
      <c r="E6858" s="110">
        <v>71</v>
      </c>
    </row>
    <row r="6859" spans="1:5">
      <c r="A6859" s="58">
        <v>710048</v>
      </c>
      <c r="B6859" s="58" t="str">
        <f t="shared" si="215"/>
        <v>AG710048</v>
      </c>
      <c r="C6859" s="35" t="s">
        <v>13287</v>
      </c>
      <c r="D6859" s="35" t="str">
        <f t="shared" si="216"/>
        <v>710048 - EASE Program 2012 Presidential Election</v>
      </c>
      <c r="E6859" s="110">
        <v>71</v>
      </c>
    </row>
    <row r="6860" spans="1:5">
      <c r="A6860" s="58">
        <v>710050</v>
      </c>
      <c r="B6860" s="58" t="str">
        <f t="shared" si="215"/>
        <v>AG710050</v>
      </c>
      <c r="C6860" s="35" t="s">
        <v>22052</v>
      </c>
      <c r="D6860" s="35" t="str">
        <f t="shared" si="216"/>
        <v>710050 - February 28, 2012 Presidential Primary Election</v>
      </c>
      <c r="E6860" s="110">
        <v>71</v>
      </c>
    </row>
    <row r="6861" spans="1:5">
      <c r="A6861" s="58">
        <v>710060</v>
      </c>
      <c r="B6861" s="58" t="str">
        <f t="shared" si="215"/>
        <v>AG710060</v>
      </c>
      <c r="C6861" s="35" t="s">
        <v>13831</v>
      </c>
      <c r="D6861" s="35" t="str">
        <f t="shared" si="216"/>
        <v>710060 - Special Elections</v>
      </c>
      <c r="E6861" s="110">
        <v>71</v>
      </c>
    </row>
    <row r="6862" spans="1:5">
      <c r="A6862" s="58">
        <v>710070</v>
      </c>
      <c r="B6862" s="58" t="str">
        <f t="shared" si="215"/>
        <v>AG710070</v>
      </c>
      <c r="C6862" s="35" t="s">
        <v>22053</v>
      </c>
      <c r="D6862" s="35" t="str">
        <f t="shared" si="216"/>
        <v>710070 - Special Elections Revolving</v>
      </c>
      <c r="E6862" s="58">
        <v>71</v>
      </c>
    </row>
    <row r="6863" spans="1:5">
      <c r="A6863" s="58">
        <v>710080</v>
      </c>
      <c r="B6863" s="58" t="str">
        <f t="shared" si="215"/>
        <v>AG710080</v>
      </c>
      <c r="C6863" s="35" t="s">
        <v>22054</v>
      </c>
      <c r="D6863" s="35" t="str">
        <f t="shared" si="216"/>
        <v>710080 - ADA Polling Loc Project</v>
      </c>
      <c r="E6863" s="58">
        <v>71</v>
      </c>
    </row>
    <row r="6864" spans="1:5">
      <c r="A6864" s="58">
        <v>711111</v>
      </c>
      <c r="B6864" s="58" t="str">
        <f t="shared" si="215"/>
        <v>AG711111</v>
      </c>
      <c r="C6864" s="35" t="s">
        <v>22055</v>
      </c>
      <c r="D6864" s="35" t="str">
        <f t="shared" si="216"/>
        <v>711111 - Grants-Dept. of Elections</v>
      </c>
      <c r="E6864" s="58">
        <v>71</v>
      </c>
    </row>
    <row r="6865" spans="1:5">
      <c r="A6865" s="58">
        <v>712000</v>
      </c>
      <c r="B6865" s="58" t="str">
        <f t="shared" si="215"/>
        <v>AG712000</v>
      </c>
      <c r="C6865" s="35" t="s">
        <v>22056</v>
      </c>
      <c r="D6865" s="35" t="str">
        <f t="shared" si="216"/>
        <v>712000 - Elections QOL Capital Outlays</v>
      </c>
      <c r="E6865" s="58">
        <v>71</v>
      </c>
    </row>
    <row r="6866" spans="1:5">
      <c r="A6866" s="58">
        <v>712001</v>
      </c>
      <c r="B6866" s="58" t="str">
        <f t="shared" si="215"/>
        <v>AG712001</v>
      </c>
      <c r="C6866" s="35" t="s">
        <v>22057</v>
      </c>
      <c r="D6866" s="35" t="str">
        <f t="shared" si="216"/>
        <v>712001 - Elections QOL Labor</v>
      </c>
      <c r="E6866" s="58">
        <v>71</v>
      </c>
    </row>
    <row r="6867" spans="1:5">
      <c r="A6867" s="58">
        <v>712002</v>
      </c>
      <c r="B6867" s="58" t="str">
        <f t="shared" si="215"/>
        <v>AG712002</v>
      </c>
      <c r="C6867" s="35" t="s">
        <v>22058</v>
      </c>
      <c r="D6867" s="35" t="str">
        <f t="shared" si="216"/>
        <v>712002 - Elections QOL Labor Savings</v>
      </c>
      <c r="E6867" s="58">
        <v>71</v>
      </c>
    </row>
    <row r="6868" spans="1:5">
      <c r="A6868" s="58">
        <v>712003</v>
      </c>
      <c r="B6868" s="58" t="str">
        <f t="shared" si="215"/>
        <v>AG712003</v>
      </c>
      <c r="C6868" s="35" t="s">
        <v>22059</v>
      </c>
      <c r="D6868" s="35" t="str">
        <f t="shared" si="216"/>
        <v>712003 - ELECTIONS QOL TRAINING</v>
      </c>
      <c r="E6868" s="58">
        <v>71</v>
      </c>
    </row>
    <row r="6869" spans="1:5">
      <c r="A6869" s="58">
        <v>712117</v>
      </c>
      <c r="B6869" s="58" t="str">
        <f t="shared" si="215"/>
        <v>AG712117</v>
      </c>
      <c r="C6869" s="35" t="s">
        <v>22060</v>
      </c>
      <c r="D6869" s="35" t="str">
        <f t="shared" si="216"/>
        <v>712117 - Elections Voter Education Donations</v>
      </c>
      <c r="E6869" s="58">
        <v>71</v>
      </c>
    </row>
    <row r="6870" spans="1:5">
      <c r="A6870" s="58">
        <v>719200</v>
      </c>
      <c r="B6870" s="58" t="str">
        <f t="shared" si="215"/>
        <v>AG719200</v>
      </c>
      <c r="C6870" s="35" t="s">
        <v>22061</v>
      </c>
      <c r="D6870" s="35" t="str">
        <f t="shared" si="216"/>
        <v>719200 - Reserve Conduct of Elections</v>
      </c>
      <c r="E6870" s="58">
        <v>71</v>
      </c>
    </row>
    <row r="6871" spans="1:5">
      <c r="A6871" s="58">
        <v>719950</v>
      </c>
      <c r="B6871" s="58" t="str">
        <f t="shared" si="215"/>
        <v>AG719950</v>
      </c>
      <c r="C6871" s="35" t="s">
        <v>22062</v>
      </c>
      <c r="D6871" s="35" t="str">
        <f t="shared" si="216"/>
        <v>719950 - GASB34ELE_1095</v>
      </c>
      <c r="E6871" s="58">
        <v>71</v>
      </c>
    </row>
    <row r="6872" spans="1:5">
      <c r="A6872" s="58">
        <v>719951</v>
      </c>
      <c r="B6872" s="58" t="str">
        <f t="shared" si="215"/>
        <v>AG719951</v>
      </c>
      <c r="C6872" s="35" t="s">
        <v>22063</v>
      </c>
      <c r="D6872" s="35" t="str">
        <f t="shared" si="216"/>
        <v>719951 - GASB 34 ELECTION DEPT Grant 2117</v>
      </c>
      <c r="E6872" s="58">
        <v>71</v>
      </c>
    </row>
    <row r="6873" spans="1:5">
      <c r="A6873" s="58">
        <v>720001</v>
      </c>
      <c r="B6873" s="58" t="str">
        <f t="shared" si="215"/>
        <v>AG720001</v>
      </c>
      <c r="C6873" s="35" t="s">
        <v>5691</v>
      </c>
      <c r="D6873" s="35" t="str">
        <f t="shared" si="216"/>
        <v>720001 - Detroit Public Library</v>
      </c>
      <c r="E6873" s="110">
        <v>72</v>
      </c>
    </row>
    <row r="6874" spans="1:5">
      <c r="A6874" s="58">
        <v>720002</v>
      </c>
      <c r="B6874" s="58" t="str">
        <f t="shared" si="215"/>
        <v>AG720002</v>
      </c>
      <c r="C6874" s="35" t="s">
        <v>22064</v>
      </c>
      <c r="D6874" s="35" t="str">
        <f t="shared" si="216"/>
        <v>720002 - DPL - Administrative Services</v>
      </c>
      <c r="E6874" s="110">
        <v>72</v>
      </c>
    </row>
    <row r="6875" spans="1:5">
      <c r="A6875" s="58">
        <v>720003</v>
      </c>
      <c r="B6875" s="58" t="str">
        <f t="shared" si="215"/>
        <v>AG720003</v>
      </c>
      <c r="C6875" s="35" t="s">
        <v>22065</v>
      </c>
      <c r="D6875" s="35" t="str">
        <f t="shared" si="216"/>
        <v>720003 - Burton Endowment Fund.</v>
      </c>
      <c r="E6875" s="110">
        <v>72</v>
      </c>
    </row>
    <row r="6876" spans="1:5">
      <c r="A6876" s="58">
        <v>720004</v>
      </c>
      <c r="B6876" s="58" t="str">
        <f t="shared" si="215"/>
        <v>AG720004</v>
      </c>
      <c r="C6876" s="35" t="s">
        <v>22066</v>
      </c>
      <c r="D6876" s="35" t="str">
        <f t="shared" si="216"/>
        <v>720004 - Biddle Endowment Fund.</v>
      </c>
      <c r="E6876" s="110">
        <v>72</v>
      </c>
    </row>
    <row r="6877" spans="1:5">
      <c r="A6877" s="58">
        <v>720005</v>
      </c>
      <c r="B6877" s="58" t="str">
        <f t="shared" si="215"/>
        <v>AG720005</v>
      </c>
      <c r="C6877" s="35" t="s">
        <v>22067</v>
      </c>
      <c r="D6877" s="35" t="str">
        <f t="shared" si="216"/>
        <v>720005 - Louise Webber O'Brien Endowment Funds</v>
      </c>
      <c r="E6877" s="110">
        <v>72</v>
      </c>
    </row>
    <row r="6878" spans="1:5">
      <c r="A6878" s="58">
        <v>720006</v>
      </c>
      <c r="B6878" s="58" t="str">
        <f t="shared" si="215"/>
        <v>AG720006</v>
      </c>
      <c r="C6878" s="35" t="s">
        <v>22068</v>
      </c>
      <c r="D6878" s="35" t="str">
        <f t="shared" si="216"/>
        <v>720006 - Walus Endowment Fund.</v>
      </c>
      <c r="E6878" s="110">
        <v>72</v>
      </c>
    </row>
    <row r="6879" spans="1:5">
      <c r="A6879" s="58">
        <v>720007</v>
      </c>
      <c r="B6879" s="58" t="str">
        <f t="shared" si="215"/>
        <v>AG720007</v>
      </c>
      <c r="C6879" s="35" t="s">
        <v>5961</v>
      </c>
      <c r="D6879" s="35" t="str">
        <f t="shared" si="216"/>
        <v>720007 - Ulveling Endowment Fund</v>
      </c>
      <c r="E6879" s="110">
        <v>72</v>
      </c>
    </row>
    <row r="6880" spans="1:5">
      <c r="A6880" s="58">
        <v>720008</v>
      </c>
      <c r="B6880" s="58" t="str">
        <f t="shared" si="215"/>
        <v>AG720008</v>
      </c>
      <c r="C6880" s="35" t="s">
        <v>22069</v>
      </c>
      <c r="D6880" s="35" t="str">
        <f t="shared" si="216"/>
        <v>720008 - DPL - Gift Account</v>
      </c>
      <c r="E6880" s="110">
        <v>72</v>
      </c>
    </row>
    <row r="6881" spans="1:5">
      <c r="A6881" s="58">
        <v>720009</v>
      </c>
      <c r="B6881" s="58" t="str">
        <f t="shared" si="215"/>
        <v>AG720009</v>
      </c>
      <c r="C6881" s="35" t="s">
        <v>22070</v>
      </c>
      <c r="D6881" s="35" t="str">
        <f t="shared" si="216"/>
        <v>720009 - State of Midhigan Cooperative Grant</v>
      </c>
      <c r="E6881" s="110">
        <v>72</v>
      </c>
    </row>
    <row r="6882" spans="1:5">
      <c r="A6882" s="58">
        <v>720010</v>
      </c>
      <c r="B6882" s="58" t="str">
        <f t="shared" si="215"/>
        <v>AG720010</v>
      </c>
      <c r="C6882" s="35" t="s">
        <v>16326</v>
      </c>
      <c r="D6882" s="35" t="str">
        <f t="shared" si="216"/>
        <v>720010 - Public Services</v>
      </c>
      <c r="E6882" s="110">
        <v>72</v>
      </c>
    </row>
    <row r="6883" spans="1:5">
      <c r="A6883" s="58">
        <v>720011</v>
      </c>
      <c r="B6883" s="58" t="str">
        <f t="shared" si="215"/>
        <v>AG720011</v>
      </c>
      <c r="C6883" s="35" t="s">
        <v>22071</v>
      </c>
      <c r="D6883" s="35" t="str">
        <f t="shared" si="216"/>
        <v>720011 - DPL - Assc. Director - Public Services</v>
      </c>
      <c r="E6883" s="110">
        <v>72</v>
      </c>
    </row>
    <row r="6884" spans="1:5">
      <c r="A6884" s="58">
        <v>720012</v>
      </c>
      <c r="B6884" s="58" t="str">
        <f t="shared" si="215"/>
        <v>AG720012</v>
      </c>
      <c r="C6884" s="35" t="s">
        <v>22072</v>
      </c>
      <c r="D6884" s="35" t="str">
        <f t="shared" si="216"/>
        <v>720012 - DPL - Director of Public Services</v>
      </c>
      <c r="E6884" s="110">
        <v>72</v>
      </c>
    </row>
    <row r="6885" spans="1:5">
      <c r="A6885" s="58">
        <v>720015</v>
      </c>
      <c r="B6885" s="58" t="str">
        <f t="shared" si="215"/>
        <v>AG720015</v>
      </c>
      <c r="C6885" s="35" t="s">
        <v>22073</v>
      </c>
      <c r="D6885" s="35" t="str">
        <f t="shared" si="216"/>
        <v>720015 - Library Administration</v>
      </c>
      <c r="E6885" s="110">
        <v>72</v>
      </c>
    </row>
    <row r="6886" spans="1:5">
      <c r="A6886" s="58">
        <v>720020</v>
      </c>
      <c r="B6886" s="58" t="str">
        <f t="shared" si="215"/>
        <v>AG720020</v>
      </c>
      <c r="C6886" s="35" t="s">
        <v>22074</v>
      </c>
      <c r="D6886" s="35" t="str">
        <f t="shared" si="216"/>
        <v>720020 - Library _ Director of Main Library</v>
      </c>
      <c r="E6886" s="110">
        <v>72</v>
      </c>
    </row>
    <row r="6887" spans="1:5">
      <c r="A6887" s="58">
        <v>720025</v>
      </c>
      <c r="B6887" s="58" t="str">
        <f t="shared" si="215"/>
        <v>AG720025</v>
      </c>
      <c r="C6887" s="35" t="s">
        <v>22075</v>
      </c>
      <c r="D6887" s="35" t="str">
        <f t="shared" si="216"/>
        <v>720025 - Library Circulation</v>
      </c>
      <c r="E6887" s="110">
        <v>72</v>
      </c>
    </row>
    <row r="6888" spans="1:5">
      <c r="A6888" s="58">
        <v>720030</v>
      </c>
      <c r="B6888" s="58" t="str">
        <f t="shared" si="215"/>
        <v>AG720030</v>
      </c>
      <c r="C6888" s="35" t="s">
        <v>22076</v>
      </c>
      <c r="D6888" s="35" t="str">
        <f t="shared" si="216"/>
        <v>720030 - Children's Library</v>
      </c>
      <c r="E6888" s="110">
        <v>72</v>
      </c>
    </row>
    <row r="6889" spans="1:5">
      <c r="A6889" s="58">
        <v>720031</v>
      </c>
      <c r="B6889" s="58" t="str">
        <f t="shared" si="215"/>
        <v>AG720031</v>
      </c>
      <c r="C6889" s="35" t="s">
        <v>22077</v>
      </c>
      <c r="D6889" s="35" t="str">
        <f t="shared" si="216"/>
        <v>720031 - Childrens_Youth Services</v>
      </c>
      <c r="E6889" s="110">
        <v>72</v>
      </c>
    </row>
    <row r="6890" spans="1:5">
      <c r="A6890" s="58">
        <v>720032</v>
      </c>
      <c r="B6890" s="58" t="str">
        <f t="shared" si="215"/>
        <v>AG720032</v>
      </c>
      <c r="C6890" s="35" t="s">
        <v>22078</v>
      </c>
      <c r="D6890" s="35" t="str">
        <f t="shared" si="216"/>
        <v>720032 - DPL_Childrens Youth Services</v>
      </c>
      <c r="E6890" s="110">
        <v>72</v>
      </c>
    </row>
    <row r="6891" spans="1:5">
      <c r="A6891" s="58">
        <v>720033</v>
      </c>
      <c r="B6891" s="58" t="str">
        <f t="shared" si="215"/>
        <v>AG720033</v>
      </c>
      <c r="C6891" s="35" t="s">
        <v>22079</v>
      </c>
      <c r="D6891" s="35" t="str">
        <f t="shared" si="216"/>
        <v>720033 - Children's Library Services</v>
      </c>
      <c r="E6891" s="110">
        <v>72</v>
      </c>
    </row>
    <row r="6892" spans="1:5">
      <c r="A6892" s="58">
        <v>720034</v>
      </c>
      <c r="B6892" s="58" t="str">
        <f t="shared" ref="B6892:B6955" si="217">"AG"&amp;A6892</f>
        <v>AG720034</v>
      </c>
      <c r="C6892" s="35" t="s">
        <v>22080</v>
      </c>
      <c r="D6892" s="35" t="str">
        <f t="shared" si="216"/>
        <v>720034 - Children &amp; Young Adult Services</v>
      </c>
      <c r="E6892" s="110">
        <v>72</v>
      </c>
    </row>
    <row r="6893" spans="1:5">
      <c r="A6893" s="58">
        <v>720040</v>
      </c>
      <c r="B6893" s="58" t="str">
        <f t="shared" si="217"/>
        <v>AG720040</v>
      </c>
      <c r="C6893" s="35" t="s">
        <v>22081</v>
      </c>
      <c r="D6893" s="35" t="str">
        <f t="shared" si="216"/>
        <v>720040 - TIP Database &amp; Subscriptions</v>
      </c>
      <c r="E6893" s="110">
        <v>72</v>
      </c>
    </row>
    <row r="6894" spans="1:5">
      <c r="A6894" s="58">
        <v>720041</v>
      </c>
      <c r="B6894" s="58" t="str">
        <f t="shared" si="217"/>
        <v>AG720041</v>
      </c>
      <c r="C6894" s="35" t="s">
        <v>22082</v>
      </c>
      <c r="D6894" s="35" t="str">
        <f t="shared" si="216"/>
        <v>720041 - Detroit Public Library_TIP,GI andBusiness and Finance</v>
      </c>
      <c r="E6894" s="110">
        <v>72</v>
      </c>
    </row>
    <row r="6895" spans="1:5">
      <c r="A6895" s="58">
        <v>720042</v>
      </c>
      <c r="B6895" s="58" t="str">
        <f t="shared" si="217"/>
        <v>AG720042</v>
      </c>
      <c r="C6895" s="35" t="s">
        <v>22083</v>
      </c>
      <c r="D6895" s="35" t="str">
        <f t="shared" si="216"/>
        <v>720042 - Popular Library</v>
      </c>
      <c r="E6895" s="110">
        <v>72</v>
      </c>
    </row>
    <row r="6896" spans="1:5">
      <c r="A6896" s="58">
        <v>720044</v>
      </c>
      <c r="B6896" s="58" t="str">
        <f t="shared" si="217"/>
        <v>AG720044</v>
      </c>
      <c r="C6896" s="35" t="s">
        <v>22084</v>
      </c>
      <c r="D6896" s="35" t="str">
        <f t="shared" si="216"/>
        <v>720044 - TIP &amp;TRC</v>
      </c>
      <c r="E6896" s="110">
        <v>72</v>
      </c>
    </row>
    <row r="6897" spans="1:5">
      <c r="A6897" s="58">
        <v>720045</v>
      </c>
      <c r="B6897" s="58" t="str">
        <f t="shared" si="217"/>
        <v>AG720045</v>
      </c>
      <c r="C6897" s="35" t="s">
        <v>22085</v>
      </c>
      <c r="D6897" s="35" t="str">
        <f t="shared" si="216"/>
        <v>720045 - Clerical Asistance - Main</v>
      </c>
      <c r="E6897" s="110">
        <v>72</v>
      </c>
    </row>
    <row r="6898" spans="1:5">
      <c r="A6898" s="58">
        <v>720050</v>
      </c>
      <c r="B6898" s="58" t="str">
        <f t="shared" si="217"/>
        <v>AG720050</v>
      </c>
      <c r="C6898" s="35" t="s">
        <v>22086</v>
      </c>
      <c r="D6898" s="35" t="str">
        <f t="shared" si="216"/>
        <v>720050 - Sociology &amp; Economics</v>
      </c>
      <c r="E6898" s="110">
        <v>72</v>
      </c>
    </row>
    <row r="6899" spans="1:5">
      <c r="A6899" s="58">
        <v>720051</v>
      </c>
      <c r="B6899" s="58" t="str">
        <f t="shared" si="217"/>
        <v>AG720051</v>
      </c>
      <c r="C6899" s="35" t="s">
        <v>22087</v>
      </c>
      <c r="D6899" s="35" t="str">
        <f t="shared" si="216"/>
        <v>720051 - Detroit Public Library_Sociology Economics and PRE</v>
      </c>
      <c r="E6899" s="110">
        <v>72</v>
      </c>
    </row>
    <row r="6900" spans="1:5">
      <c r="A6900" s="58">
        <v>720054</v>
      </c>
      <c r="B6900" s="58" t="str">
        <f t="shared" si="217"/>
        <v>AG720054</v>
      </c>
      <c r="C6900" s="35" t="s">
        <v>22088</v>
      </c>
      <c r="D6900" s="35" t="str">
        <f t="shared" si="216"/>
        <v>720054 - Social Services, Education, &amp; Religion (SSER)</v>
      </c>
      <c r="E6900" s="110">
        <v>72</v>
      </c>
    </row>
    <row r="6901" spans="1:5">
      <c r="A6901" s="58">
        <v>720060</v>
      </c>
      <c r="B6901" s="58" t="str">
        <f t="shared" si="217"/>
        <v>AG720060</v>
      </c>
      <c r="C6901" s="35" t="s">
        <v>22089</v>
      </c>
      <c r="D6901" s="35" t="str">
        <f t="shared" si="216"/>
        <v>720060 - Philosophy, Religion &amp; Education</v>
      </c>
      <c r="E6901" s="110">
        <v>72</v>
      </c>
    </row>
    <row r="6902" spans="1:5">
      <c r="A6902" s="58">
        <v>720070</v>
      </c>
      <c r="B6902" s="58" t="str">
        <f t="shared" si="217"/>
        <v>AG720070</v>
      </c>
      <c r="C6902" s="35" t="s">
        <v>22090</v>
      </c>
      <c r="D6902" s="35" t="str">
        <f t="shared" si="216"/>
        <v>720070 - Business &amp; Finance</v>
      </c>
      <c r="E6902" s="110">
        <v>72</v>
      </c>
    </row>
    <row r="6903" spans="1:5">
      <c r="A6903" s="58">
        <v>720080</v>
      </c>
      <c r="B6903" s="58" t="str">
        <f t="shared" si="217"/>
        <v>AG720080</v>
      </c>
      <c r="C6903" s="35" t="s">
        <v>22091</v>
      </c>
      <c r="D6903" s="35" t="str">
        <f t="shared" si="216"/>
        <v>720080 - Browsing</v>
      </c>
      <c r="E6903" s="110">
        <v>72</v>
      </c>
    </row>
    <row r="6904" spans="1:5">
      <c r="A6904" s="58">
        <v>720090</v>
      </c>
      <c r="B6904" s="58" t="str">
        <f t="shared" si="217"/>
        <v>AG720090</v>
      </c>
      <c r="C6904" s="35" t="s">
        <v>22092</v>
      </c>
      <c r="D6904" s="35" t="str">
        <f t="shared" si="216"/>
        <v>720090 - Art &amp; Literature</v>
      </c>
      <c r="E6904" s="110">
        <v>72</v>
      </c>
    </row>
    <row r="6905" spans="1:5">
      <c r="A6905" s="58">
        <v>720100</v>
      </c>
      <c r="B6905" s="58" t="str">
        <f t="shared" si="217"/>
        <v>AG720100</v>
      </c>
      <c r="C6905" s="35" t="s">
        <v>22093</v>
      </c>
      <c r="D6905" s="35" t="str">
        <f t="shared" si="216"/>
        <v>720100 - Music &amp; Performing Arts</v>
      </c>
      <c r="E6905" s="110">
        <v>72</v>
      </c>
    </row>
    <row r="6906" spans="1:5">
      <c r="A6906" s="58">
        <v>720101</v>
      </c>
      <c r="B6906" s="58" t="str">
        <f t="shared" si="217"/>
        <v>AG720101</v>
      </c>
      <c r="C6906" s="35" t="s">
        <v>22094</v>
      </c>
      <c r="D6906" s="35" t="str">
        <f t="shared" si="216"/>
        <v>720101 - Detroit Public Library_Music Performing Arts and Art and Literature</v>
      </c>
      <c r="E6906" s="110">
        <v>72</v>
      </c>
    </row>
    <row r="6907" spans="1:5">
      <c r="A6907" s="58">
        <v>720110</v>
      </c>
      <c r="B6907" s="58" t="str">
        <f t="shared" si="217"/>
        <v>AG720110</v>
      </c>
      <c r="C6907" s="35" t="s">
        <v>22095</v>
      </c>
      <c r="D6907" s="35" t="str">
        <f t="shared" si="216"/>
        <v>720110 - Technology &amp; Science</v>
      </c>
      <c r="E6907" s="110">
        <v>72</v>
      </c>
    </row>
    <row r="6908" spans="1:5">
      <c r="A6908" s="58">
        <v>720114</v>
      </c>
      <c r="B6908" s="58" t="str">
        <f t="shared" si="217"/>
        <v>AG720114</v>
      </c>
      <c r="C6908" s="35" t="s">
        <v>22096</v>
      </c>
      <c r="D6908" s="35" t="str">
        <f t="shared" si="216"/>
        <v>720114 - Business, Science, &amp; Technology (BST)</v>
      </c>
      <c r="E6908" s="110">
        <v>72</v>
      </c>
    </row>
    <row r="6909" spans="1:5">
      <c r="A6909" s="58">
        <v>720120</v>
      </c>
      <c r="B6909" s="58" t="str">
        <f t="shared" si="217"/>
        <v>AG720120</v>
      </c>
      <c r="C6909" s="35" t="s">
        <v>22097</v>
      </c>
      <c r="D6909" s="35" t="str">
        <f t="shared" si="216"/>
        <v>720120 - National Automotive History Collection</v>
      </c>
      <c r="E6909" s="110">
        <v>72</v>
      </c>
    </row>
    <row r="6910" spans="1:5">
      <c r="A6910" s="58">
        <v>720130</v>
      </c>
      <c r="B6910" s="58" t="str">
        <f t="shared" si="217"/>
        <v>AG720130</v>
      </c>
      <c r="C6910" s="35" t="s">
        <v>22098</v>
      </c>
      <c r="D6910" s="35" t="str">
        <f t="shared" si="216"/>
        <v>720130 - InterLoan</v>
      </c>
      <c r="E6910" s="110">
        <v>72</v>
      </c>
    </row>
    <row r="6911" spans="1:5">
      <c r="A6911" s="58">
        <v>720140</v>
      </c>
      <c r="B6911" s="58" t="str">
        <f t="shared" si="217"/>
        <v>AG720140</v>
      </c>
      <c r="C6911" s="35" t="s">
        <v>22099</v>
      </c>
      <c r="D6911" s="35" t="str">
        <f t="shared" si="216"/>
        <v>720140 - General Information Dept</v>
      </c>
      <c r="E6911" s="110">
        <v>72</v>
      </c>
    </row>
    <row r="6912" spans="1:5">
      <c r="A6912" s="58">
        <v>720150</v>
      </c>
      <c r="B6912" s="58" t="str">
        <f t="shared" si="217"/>
        <v>AG720150</v>
      </c>
      <c r="C6912" s="35" t="s">
        <v>22100</v>
      </c>
      <c r="D6912" s="35" t="str">
        <f t="shared" si="216"/>
        <v>720150 - History &amp; Travel</v>
      </c>
      <c r="E6912" s="110">
        <v>72</v>
      </c>
    </row>
    <row r="6913" spans="1:5">
      <c r="A6913" s="58">
        <v>720154</v>
      </c>
      <c r="B6913" s="58" t="str">
        <f t="shared" si="217"/>
        <v>AG720154</v>
      </c>
      <c r="C6913" s="35" t="s">
        <v>22101</v>
      </c>
      <c r="D6913" s="35" t="str">
        <f t="shared" si="216"/>
        <v>720154 - MAL</v>
      </c>
      <c r="E6913" s="110">
        <v>72</v>
      </c>
    </row>
    <row r="6914" spans="1:5">
      <c r="A6914" s="58">
        <v>720160</v>
      </c>
      <c r="B6914" s="58" t="str">
        <f t="shared" si="217"/>
        <v>AG720160</v>
      </c>
      <c r="C6914" s="35" t="s">
        <v>22102</v>
      </c>
      <c r="D6914" s="35" t="str">
        <f t="shared" si="216"/>
        <v>720160 - Burton Historical Collection</v>
      </c>
      <c r="E6914" s="110">
        <v>72</v>
      </c>
    </row>
    <row r="6915" spans="1:5">
      <c r="A6915" s="58">
        <v>720161</v>
      </c>
      <c r="B6915" s="58" t="str">
        <f t="shared" si="217"/>
        <v>AG720161</v>
      </c>
      <c r="C6915" s="35" t="s">
        <v>22103</v>
      </c>
      <c r="D6915" s="35" t="str">
        <f t="shared" si="216"/>
        <v>720161 - Burton Historical Collection_2002_03</v>
      </c>
      <c r="E6915" s="110">
        <v>72</v>
      </c>
    </row>
    <row r="6916" spans="1:5">
      <c r="A6916" s="58">
        <v>720162</v>
      </c>
      <c r="B6916" s="58" t="str">
        <f t="shared" si="217"/>
        <v>AG720162</v>
      </c>
      <c r="C6916" s="35" t="s">
        <v>22104</v>
      </c>
      <c r="D6916" s="35" t="str">
        <f t="shared" si="216"/>
        <v>720162 - Detroit Public Library_Burton Historical and History and Travel</v>
      </c>
      <c r="E6916" s="110">
        <v>72</v>
      </c>
    </row>
    <row r="6917" spans="1:5">
      <c r="A6917" s="58">
        <v>720165</v>
      </c>
      <c r="B6917" s="58" t="str">
        <f t="shared" si="217"/>
        <v>AG720165</v>
      </c>
      <c r="C6917" s="35" t="s">
        <v>22105</v>
      </c>
      <c r="D6917" s="35" t="str">
        <f t="shared" ref="D6917:D6980" si="218">A6917&amp;" - "&amp;C6917</f>
        <v>720165 - Detroit Public Library_Rare Books</v>
      </c>
      <c r="E6917" s="110">
        <v>72</v>
      </c>
    </row>
    <row r="6918" spans="1:5">
      <c r="A6918" s="58">
        <v>720170</v>
      </c>
      <c r="B6918" s="58" t="str">
        <f t="shared" si="217"/>
        <v>AG720170</v>
      </c>
      <c r="C6918" s="35" t="s">
        <v>22106</v>
      </c>
      <c r="D6918" s="35" t="str">
        <f t="shared" si="218"/>
        <v>720170 - Circulation_720170</v>
      </c>
      <c r="E6918" s="110">
        <v>72</v>
      </c>
    </row>
    <row r="6919" spans="1:5">
      <c r="A6919" s="58">
        <v>720171</v>
      </c>
      <c r="B6919" s="58" t="str">
        <f t="shared" si="217"/>
        <v>AG720171</v>
      </c>
      <c r="C6919" s="35" t="s">
        <v>22107</v>
      </c>
      <c r="D6919" s="35" t="str">
        <f t="shared" si="218"/>
        <v>720171 - DPL - Circulation</v>
      </c>
      <c r="E6919" s="110">
        <v>72</v>
      </c>
    </row>
    <row r="6920" spans="1:5">
      <c r="A6920" s="58">
        <v>720172</v>
      </c>
      <c r="B6920" s="58" t="str">
        <f t="shared" si="217"/>
        <v>AG720172</v>
      </c>
      <c r="C6920" s="35" t="s">
        <v>22108</v>
      </c>
      <c r="D6920" s="35" t="str">
        <f t="shared" si="218"/>
        <v>720172 - Circulation</v>
      </c>
      <c r="E6920" s="110">
        <v>72</v>
      </c>
    </row>
    <row r="6921" spans="1:5">
      <c r="A6921" s="58">
        <v>720180</v>
      </c>
      <c r="B6921" s="58" t="str">
        <f t="shared" si="217"/>
        <v>AG720180</v>
      </c>
      <c r="C6921" s="35" t="s">
        <v>22109</v>
      </c>
      <c r="D6921" s="35" t="str">
        <f t="shared" si="218"/>
        <v>720180 - Film Department</v>
      </c>
      <c r="E6921" s="110">
        <v>72</v>
      </c>
    </row>
    <row r="6922" spans="1:5">
      <c r="A6922" s="58">
        <v>720190</v>
      </c>
      <c r="B6922" s="58" t="str">
        <f t="shared" si="217"/>
        <v>AG720190</v>
      </c>
      <c r="C6922" s="35" t="s">
        <v>22110</v>
      </c>
      <c r="D6922" s="35" t="str">
        <f t="shared" si="218"/>
        <v>720190 - Municipal Reference</v>
      </c>
      <c r="E6922" s="110">
        <v>72</v>
      </c>
    </row>
    <row r="6923" spans="1:5">
      <c r="A6923" s="58">
        <v>720191</v>
      </c>
      <c r="B6923" s="58" t="str">
        <f t="shared" si="217"/>
        <v>AG720191</v>
      </c>
      <c r="C6923" s="35" t="s">
        <v>22111</v>
      </c>
      <c r="D6923" s="35" t="str">
        <f t="shared" si="218"/>
        <v>720191 - DPL_Municipal Reference</v>
      </c>
      <c r="E6923" s="110">
        <v>72</v>
      </c>
    </row>
    <row r="6924" spans="1:5">
      <c r="A6924" s="58">
        <v>720200</v>
      </c>
      <c r="B6924" s="58" t="str">
        <f t="shared" si="217"/>
        <v>AG720200</v>
      </c>
      <c r="C6924" s="35" t="s">
        <v>22112</v>
      </c>
      <c r="D6924" s="35" t="str">
        <f t="shared" si="218"/>
        <v>720200 - Asst. Director Branch</v>
      </c>
      <c r="E6924" s="110">
        <v>72</v>
      </c>
    </row>
    <row r="6925" spans="1:5">
      <c r="A6925" s="58">
        <v>720201</v>
      </c>
      <c r="B6925" s="58" t="str">
        <f t="shared" si="217"/>
        <v>AG720201</v>
      </c>
      <c r="C6925" s="35" t="s">
        <v>22113</v>
      </c>
      <c r="D6925" s="35" t="str">
        <f t="shared" si="218"/>
        <v>720201 - DPL - Director of Branch Services</v>
      </c>
      <c r="E6925" s="110">
        <v>72</v>
      </c>
    </row>
    <row r="6926" spans="1:5">
      <c r="A6926" s="58">
        <v>720210</v>
      </c>
      <c r="B6926" s="58" t="str">
        <f t="shared" si="217"/>
        <v>AG720210</v>
      </c>
      <c r="C6926" s="35" t="s">
        <v>22114</v>
      </c>
      <c r="D6926" s="35" t="str">
        <f t="shared" si="218"/>
        <v>720210 - Chaney</v>
      </c>
      <c r="E6926" s="110">
        <v>72</v>
      </c>
    </row>
    <row r="6927" spans="1:5">
      <c r="A6927" s="58">
        <v>720220</v>
      </c>
      <c r="B6927" s="58" t="str">
        <f t="shared" si="217"/>
        <v>AG720220</v>
      </c>
      <c r="C6927" s="35" t="s">
        <v>8342</v>
      </c>
      <c r="D6927" s="35" t="str">
        <f t="shared" si="218"/>
        <v>720220 - Hubbard</v>
      </c>
      <c r="E6927" s="110">
        <v>72</v>
      </c>
    </row>
    <row r="6928" spans="1:5">
      <c r="A6928" s="58">
        <v>720230</v>
      </c>
      <c r="B6928" s="58" t="str">
        <f t="shared" si="217"/>
        <v>AG720230</v>
      </c>
      <c r="C6928" s="35" t="s">
        <v>22115</v>
      </c>
      <c r="D6928" s="35" t="str">
        <f t="shared" si="218"/>
        <v>720230 - Redford</v>
      </c>
      <c r="E6928" s="110">
        <v>72</v>
      </c>
    </row>
    <row r="6929" spans="1:5">
      <c r="A6929" s="58">
        <v>720240</v>
      </c>
      <c r="B6929" s="58" t="str">
        <f t="shared" si="217"/>
        <v>AG720240</v>
      </c>
      <c r="C6929" s="35" t="s">
        <v>22116</v>
      </c>
      <c r="D6929" s="35" t="str">
        <f t="shared" si="218"/>
        <v>720240 - Campbell</v>
      </c>
      <c r="E6929" s="110">
        <v>72</v>
      </c>
    </row>
    <row r="6930" spans="1:5">
      <c r="A6930" s="58">
        <v>720250</v>
      </c>
      <c r="B6930" s="58" t="str">
        <f t="shared" si="217"/>
        <v>AG720250</v>
      </c>
      <c r="C6930" s="35" t="s">
        <v>22117</v>
      </c>
      <c r="D6930" s="35" t="str">
        <f t="shared" si="218"/>
        <v>720250 - Lincoln</v>
      </c>
      <c r="E6930" s="110">
        <v>72</v>
      </c>
    </row>
    <row r="6931" spans="1:5">
      <c r="A6931" s="58">
        <v>720260</v>
      </c>
      <c r="B6931" s="58" t="str">
        <f t="shared" si="217"/>
        <v>AG720260</v>
      </c>
      <c r="C6931" s="35" t="s">
        <v>7845</v>
      </c>
      <c r="D6931" s="35" t="str">
        <f t="shared" si="218"/>
        <v>720260 - Jefferson</v>
      </c>
      <c r="E6931" s="110">
        <v>72</v>
      </c>
    </row>
    <row r="6932" spans="1:5">
      <c r="A6932" s="58">
        <v>720265</v>
      </c>
      <c r="B6932" s="58" t="str">
        <f t="shared" si="217"/>
        <v>AG720265</v>
      </c>
      <c r="C6932" s="35" t="s">
        <v>22118</v>
      </c>
      <c r="D6932" s="35" t="str">
        <f t="shared" si="218"/>
        <v>720265 - Special Collections: Burton, MRL, Automotive</v>
      </c>
      <c r="E6932" s="110">
        <v>72</v>
      </c>
    </row>
    <row r="6933" spans="1:5">
      <c r="A6933" s="58">
        <v>720270</v>
      </c>
      <c r="B6933" s="58" t="str">
        <f t="shared" si="217"/>
        <v>AG720270</v>
      </c>
      <c r="C6933" s="35" t="s">
        <v>22119</v>
      </c>
      <c r="D6933" s="35" t="str">
        <f t="shared" si="218"/>
        <v>720270 - Chase</v>
      </c>
      <c r="E6933" s="110">
        <v>72</v>
      </c>
    </row>
    <row r="6934" spans="1:5">
      <c r="A6934" s="58">
        <v>720275</v>
      </c>
      <c r="B6934" s="58" t="str">
        <f t="shared" si="217"/>
        <v>AG720275</v>
      </c>
      <c r="C6934" s="35" t="s">
        <v>22120</v>
      </c>
      <c r="D6934" s="35" t="str">
        <f t="shared" si="218"/>
        <v>720275 - Clerical Assistance Branches</v>
      </c>
      <c r="E6934" s="110">
        <v>72</v>
      </c>
    </row>
    <row r="6935" spans="1:5">
      <c r="A6935" s="58">
        <v>720280</v>
      </c>
      <c r="B6935" s="58" t="str">
        <f t="shared" si="217"/>
        <v>AG720280</v>
      </c>
      <c r="C6935" s="35" t="s">
        <v>22121</v>
      </c>
      <c r="D6935" s="35" t="str">
        <f t="shared" si="218"/>
        <v>720280 - Monteith</v>
      </c>
      <c r="E6935" s="110">
        <v>72</v>
      </c>
    </row>
    <row r="6936" spans="1:5">
      <c r="A6936" s="58">
        <v>720290</v>
      </c>
      <c r="B6936" s="58" t="str">
        <f t="shared" si="217"/>
        <v>AG720290</v>
      </c>
      <c r="C6936" s="35" t="s">
        <v>22122</v>
      </c>
      <c r="D6936" s="35" t="str">
        <f t="shared" si="218"/>
        <v>720290 - Franklin</v>
      </c>
      <c r="E6936" s="110">
        <v>72</v>
      </c>
    </row>
    <row r="6937" spans="1:5">
      <c r="A6937" s="58">
        <v>720300</v>
      </c>
      <c r="B6937" s="58" t="str">
        <f t="shared" si="217"/>
        <v>AG720300</v>
      </c>
      <c r="C6937" s="35" t="s">
        <v>22123</v>
      </c>
      <c r="D6937" s="35" t="str">
        <f t="shared" si="218"/>
        <v>720300 - SIR/Douglass</v>
      </c>
      <c r="E6937" s="110">
        <v>72</v>
      </c>
    </row>
    <row r="6938" spans="1:5">
      <c r="A6938" s="58">
        <v>720310</v>
      </c>
      <c r="B6938" s="58" t="str">
        <f t="shared" si="217"/>
        <v>AG720310</v>
      </c>
      <c r="C6938" s="35" t="s">
        <v>6790</v>
      </c>
      <c r="D6938" s="35" t="str">
        <f t="shared" si="218"/>
        <v>720310 - Elmwood Park</v>
      </c>
      <c r="E6938" s="110">
        <v>72</v>
      </c>
    </row>
    <row r="6939" spans="1:5">
      <c r="A6939" s="58">
        <v>720320</v>
      </c>
      <c r="B6939" s="58" t="str">
        <f t="shared" si="217"/>
        <v>AG720320</v>
      </c>
      <c r="C6939" s="35" t="s">
        <v>22124</v>
      </c>
      <c r="D6939" s="35" t="str">
        <f t="shared" si="218"/>
        <v>720320 - Parkman</v>
      </c>
      <c r="E6939" s="110">
        <v>72</v>
      </c>
    </row>
    <row r="6940" spans="1:5">
      <c r="A6940" s="58">
        <v>720330</v>
      </c>
      <c r="B6940" s="58" t="str">
        <f t="shared" si="217"/>
        <v>AG720330</v>
      </c>
      <c r="C6940" s="35" t="s">
        <v>22125</v>
      </c>
      <c r="D6940" s="35" t="str">
        <f t="shared" si="218"/>
        <v>720330 - Wilder</v>
      </c>
      <c r="E6940" s="110">
        <v>72</v>
      </c>
    </row>
    <row r="6941" spans="1:5">
      <c r="A6941" s="58">
        <v>720340</v>
      </c>
      <c r="B6941" s="58" t="str">
        <f t="shared" si="217"/>
        <v>AG720340</v>
      </c>
      <c r="C6941" s="35" t="s">
        <v>22126</v>
      </c>
      <c r="D6941" s="35" t="str">
        <f t="shared" si="218"/>
        <v>720340 - Conely</v>
      </c>
      <c r="E6941" s="110">
        <v>72</v>
      </c>
    </row>
    <row r="6942" spans="1:5">
      <c r="A6942" s="58">
        <v>720350</v>
      </c>
      <c r="B6942" s="58" t="str">
        <f t="shared" si="217"/>
        <v>AG720350</v>
      </c>
      <c r="C6942" s="35" t="s">
        <v>22127</v>
      </c>
      <c r="D6942" s="35" t="str">
        <f t="shared" si="218"/>
        <v>720350 - Chandler Park</v>
      </c>
      <c r="E6942" s="110">
        <v>72</v>
      </c>
    </row>
    <row r="6943" spans="1:5">
      <c r="A6943" s="58">
        <v>720360</v>
      </c>
      <c r="B6943" s="58" t="str">
        <f t="shared" si="217"/>
        <v>AG720360</v>
      </c>
      <c r="C6943" s="35" t="s">
        <v>22128</v>
      </c>
      <c r="D6943" s="35" t="str">
        <f t="shared" si="218"/>
        <v>720360 - Bowen</v>
      </c>
      <c r="E6943" s="110">
        <v>72</v>
      </c>
    </row>
    <row r="6944" spans="1:5">
      <c r="A6944" s="58">
        <v>720370</v>
      </c>
      <c r="B6944" s="58" t="str">
        <f t="shared" si="217"/>
        <v>AG720370</v>
      </c>
      <c r="C6944" s="35" t="s">
        <v>22129</v>
      </c>
      <c r="D6944" s="35" t="str">
        <f t="shared" si="218"/>
        <v>720370 - Knapp</v>
      </c>
      <c r="E6944" s="110">
        <v>72</v>
      </c>
    </row>
    <row r="6945" spans="1:5">
      <c r="A6945" s="58">
        <v>720380</v>
      </c>
      <c r="B6945" s="58" t="str">
        <f t="shared" si="217"/>
        <v>AG720380</v>
      </c>
      <c r="C6945" s="35" t="s">
        <v>22130</v>
      </c>
      <c r="D6945" s="35" t="str">
        <f t="shared" si="218"/>
        <v>720380 - Edison</v>
      </c>
      <c r="E6945" s="110">
        <v>72</v>
      </c>
    </row>
    <row r="6946" spans="1:5">
      <c r="A6946" s="58">
        <v>720390</v>
      </c>
      <c r="B6946" s="58" t="str">
        <f t="shared" si="217"/>
        <v>AG720390</v>
      </c>
      <c r="C6946" s="35" t="s">
        <v>22131</v>
      </c>
      <c r="D6946" s="35" t="str">
        <f t="shared" si="218"/>
        <v>720390 - Duffield</v>
      </c>
      <c r="E6946" s="110">
        <v>72</v>
      </c>
    </row>
    <row r="6947" spans="1:5">
      <c r="A6947" s="58">
        <v>720400</v>
      </c>
      <c r="B6947" s="58" t="str">
        <f t="shared" si="217"/>
        <v>AG720400</v>
      </c>
      <c r="C6947" s="35" t="s">
        <v>22132</v>
      </c>
      <c r="D6947" s="35" t="str">
        <f t="shared" si="218"/>
        <v>720400 - Sherwood Forest</v>
      </c>
      <c r="E6947" s="110">
        <v>72</v>
      </c>
    </row>
    <row r="6948" spans="1:5">
      <c r="A6948" s="58">
        <v>720410</v>
      </c>
      <c r="B6948" s="58" t="str">
        <f t="shared" si="217"/>
        <v>AG720410</v>
      </c>
      <c r="C6948" s="35" t="s">
        <v>22133</v>
      </c>
      <c r="D6948" s="35" t="str">
        <f t="shared" si="218"/>
        <v>720410 - Downtown</v>
      </c>
      <c r="E6948" s="110">
        <v>72</v>
      </c>
    </row>
    <row r="6949" spans="1:5">
      <c r="A6949" s="58">
        <v>720420</v>
      </c>
      <c r="B6949" s="58" t="str">
        <f t="shared" si="217"/>
        <v>AG720420</v>
      </c>
      <c r="C6949" s="35" t="s">
        <v>22134</v>
      </c>
      <c r="D6949" s="35" t="str">
        <f t="shared" si="218"/>
        <v>720420 - Richard</v>
      </c>
      <c r="E6949" s="110">
        <v>72</v>
      </c>
    </row>
    <row r="6950" spans="1:5">
      <c r="A6950" s="58">
        <v>720430</v>
      </c>
      <c r="B6950" s="58" t="str">
        <f t="shared" si="217"/>
        <v>AG720430</v>
      </c>
      <c r="C6950" s="35" t="s">
        <v>22135</v>
      </c>
      <c r="D6950" s="35" t="str">
        <f t="shared" si="218"/>
        <v>720430 - Mark Twain</v>
      </c>
      <c r="E6950" s="110">
        <v>72</v>
      </c>
    </row>
    <row r="6951" spans="1:5">
      <c r="A6951" s="58">
        <v>720440</v>
      </c>
      <c r="B6951" s="58" t="str">
        <f t="shared" si="217"/>
        <v>AG720440</v>
      </c>
      <c r="C6951" s="35" t="s">
        <v>22136</v>
      </c>
      <c r="D6951" s="35" t="str">
        <f t="shared" si="218"/>
        <v>720440 - Gray</v>
      </c>
      <c r="E6951" s="110">
        <v>72</v>
      </c>
    </row>
    <row r="6952" spans="1:5">
      <c r="A6952" s="58">
        <v>720441</v>
      </c>
      <c r="B6952" s="58" t="str">
        <f t="shared" si="217"/>
        <v>AG720441</v>
      </c>
      <c r="C6952" s="35" t="s">
        <v>22137</v>
      </c>
      <c r="D6952" s="35" t="str">
        <f t="shared" si="218"/>
        <v>720441 - Lothrop</v>
      </c>
      <c r="E6952" s="110">
        <v>72</v>
      </c>
    </row>
    <row r="6953" spans="1:5">
      <c r="A6953" s="58">
        <v>720450</v>
      </c>
      <c r="B6953" s="58" t="str">
        <f t="shared" si="217"/>
        <v>AG720450</v>
      </c>
      <c r="C6953" s="35" t="s">
        <v>22138</v>
      </c>
      <c r="D6953" s="35" t="str">
        <f t="shared" si="218"/>
        <v>720450 - Marketing</v>
      </c>
      <c r="E6953" s="110">
        <v>72</v>
      </c>
    </row>
    <row r="6954" spans="1:5">
      <c r="A6954" s="58">
        <v>720451</v>
      </c>
      <c r="B6954" s="58" t="str">
        <f t="shared" si="217"/>
        <v>AG720451</v>
      </c>
      <c r="C6954" s="35" t="s">
        <v>22139</v>
      </c>
      <c r="D6954" s="35" t="str">
        <f t="shared" si="218"/>
        <v>720451 - DPL - Marketing Operations</v>
      </c>
      <c r="E6954" s="110">
        <v>72</v>
      </c>
    </row>
    <row r="6955" spans="1:5">
      <c r="A6955" s="58">
        <v>720452</v>
      </c>
      <c r="B6955" s="58" t="str">
        <f t="shared" si="217"/>
        <v>AG720452</v>
      </c>
      <c r="C6955" s="35" t="s">
        <v>22140</v>
      </c>
      <c r="D6955" s="35" t="str">
        <f t="shared" si="218"/>
        <v>720452 - DPL - Library Marketing Services</v>
      </c>
      <c r="E6955" s="110">
        <v>72</v>
      </c>
    </row>
    <row r="6956" spans="1:5">
      <c r="A6956" s="58">
        <v>720460</v>
      </c>
      <c r="B6956" s="58" t="str">
        <f t="shared" ref="B6956:B7019" si="219">"AG"&amp;A6956</f>
        <v>AG720460</v>
      </c>
      <c r="C6956" s="35" t="s">
        <v>22141</v>
      </c>
      <c r="D6956" s="35" t="str">
        <f t="shared" si="218"/>
        <v>720460 - Asst. Dir. Technical Services</v>
      </c>
      <c r="E6956" s="110">
        <v>72</v>
      </c>
    </row>
    <row r="6957" spans="1:5">
      <c r="A6957" s="58">
        <v>720461</v>
      </c>
      <c r="B6957" s="58" t="str">
        <f t="shared" si="219"/>
        <v>AG720461</v>
      </c>
      <c r="C6957" s="35" t="s">
        <v>22142</v>
      </c>
      <c r="D6957" s="35" t="str">
        <f t="shared" si="218"/>
        <v>720461 - DPL - Asst. Director - Tech Service Operations</v>
      </c>
      <c r="E6957" s="110">
        <v>72</v>
      </c>
    </row>
    <row r="6958" spans="1:5">
      <c r="A6958" s="58">
        <v>720462</v>
      </c>
      <c r="B6958" s="58" t="str">
        <f t="shared" si="219"/>
        <v>AG720462</v>
      </c>
      <c r="C6958" s="35" t="s">
        <v>22143</v>
      </c>
      <c r="D6958" s="35" t="str">
        <f t="shared" si="218"/>
        <v>720462 - DPL - Director of Technical Services</v>
      </c>
      <c r="E6958" s="110">
        <v>72</v>
      </c>
    </row>
    <row r="6959" spans="1:5">
      <c r="A6959" s="58">
        <v>720470</v>
      </c>
      <c r="B6959" s="58" t="str">
        <f t="shared" si="219"/>
        <v>AG720470</v>
      </c>
      <c r="C6959" s="35" t="s">
        <v>22144</v>
      </c>
      <c r="D6959" s="35" t="str">
        <f t="shared" si="218"/>
        <v>720470 - Government Documents</v>
      </c>
      <c r="E6959" s="110">
        <v>72</v>
      </c>
    </row>
    <row r="6960" spans="1:5">
      <c r="A6960" s="58">
        <v>720475</v>
      </c>
      <c r="B6960" s="58" t="str">
        <f t="shared" si="219"/>
        <v>AG720475</v>
      </c>
      <c r="C6960" s="35" t="s">
        <v>22145</v>
      </c>
      <c r="D6960" s="35" t="str">
        <f t="shared" si="218"/>
        <v>720475 - DPL - Clerical Assistance Administrative Services</v>
      </c>
      <c r="E6960" s="110">
        <v>72</v>
      </c>
    </row>
    <row r="6961" spans="1:5">
      <c r="A6961" s="58">
        <v>720480</v>
      </c>
      <c r="B6961" s="58" t="str">
        <f t="shared" si="219"/>
        <v>AG720480</v>
      </c>
      <c r="C6961" s="35" t="s">
        <v>22146</v>
      </c>
      <c r="D6961" s="35" t="str">
        <f t="shared" si="218"/>
        <v>720480 - Bibliographic Division</v>
      </c>
      <c r="E6961" s="110">
        <v>72</v>
      </c>
    </row>
    <row r="6962" spans="1:5">
      <c r="A6962" s="58">
        <v>720481</v>
      </c>
      <c r="B6962" s="58" t="str">
        <f t="shared" si="219"/>
        <v>AG720481</v>
      </c>
      <c r="C6962" s="35" t="s">
        <v>22147</v>
      </c>
      <c r="D6962" s="35" t="str">
        <f t="shared" si="218"/>
        <v>720481 - DPL - Bibliographic</v>
      </c>
      <c r="E6962" s="110">
        <v>72</v>
      </c>
    </row>
    <row r="6963" spans="1:5">
      <c r="A6963" s="58">
        <v>720482</v>
      </c>
      <c r="B6963" s="58" t="str">
        <f t="shared" si="219"/>
        <v>AG720482</v>
      </c>
      <c r="C6963" s="35" t="s">
        <v>22147</v>
      </c>
      <c r="D6963" s="35" t="str">
        <f t="shared" si="218"/>
        <v>720482 - DPL - Bibliographic</v>
      </c>
      <c r="E6963" s="110">
        <v>72</v>
      </c>
    </row>
    <row r="6964" spans="1:5">
      <c r="A6964" s="58">
        <v>720490</v>
      </c>
      <c r="B6964" s="58" t="str">
        <f t="shared" si="219"/>
        <v>AG720490</v>
      </c>
      <c r="C6964" s="35" t="s">
        <v>22148</v>
      </c>
      <c r="D6964" s="35" t="str">
        <f t="shared" si="218"/>
        <v>720490 - Print Shop_720490</v>
      </c>
      <c r="E6964" s="110">
        <v>72</v>
      </c>
    </row>
    <row r="6965" spans="1:5">
      <c r="A6965" s="58">
        <v>720491</v>
      </c>
      <c r="B6965" s="58" t="str">
        <f t="shared" si="219"/>
        <v>AG720491</v>
      </c>
      <c r="C6965" s="35" t="s">
        <v>22149</v>
      </c>
      <c r="D6965" s="35" t="str">
        <f t="shared" si="218"/>
        <v>720491 - DPL - Print Shop.</v>
      </c>
      <c r="E6965" s="110">
        <v>72</v>
      </c>
    </row>
    <row r="6966" spans="1:5">
      <c r="A6966" s="58">
        <v>720492</v>
      </c>
      <c r="B6966" s="58" t="str">
        <f t="shared" si="219"/>
        <v>AG720492</v>
      </c>
      <c r="C6966" s="35" t="s">
        <v>22150</v>
      </c>
      <c r="D6966" s="35" t="str">
        <f t="shared" si="218"/>
        <v>720492 - DPL - Print Shop</v>
      </c>
      <c r="E6966" s="110">
        <v>72</v>
      </c>
    </row>
    <row r="6967" spans="1:5">
      <c r="A6967" s="58">
        <v>720500</v>
      </c>
      <c r="B6967" s="58" t="str">
        <f t="shared" si="219"/>
        <v>AG720500</v>
      </c>
      <c r="C6967" s="35" t="s">
        <v>22151</v>
      </c>
      <c r="D6967" s="35" t="str">
        <f t="shared" si="218"/>
        <v>720500 - Technical Processing</v>
      </c>
      <c r="E6967" s="110">
        <v>72</v>
      </c>
    </row>
    <row r="6968" spans="1:5">
      <c r="A6968" s="58">
        <v>720501</v>
      </c>
      <c r="B6968" s="58" t="str">
        <f t="shared" si="219"/>
        <v>AG720501</v>
      </c>
      <c r="C6968" s="35" t="s">
        <v>22152</v>
      </c>
      <c r="D6968" s="35" t="str">
        <f t="shared" si="218"/>
        <v>720501 - DPL - Technical Processing Services.</v>
      </c>
      <c r="E6968" s="110">
        <v>72</v>
      </c>
    </row>
    <row r="6969" spans="1:5">
      <c r="A6969" s="58">
        <v>720502</v>
      </c>
      <c r="B6969" s="58" t="str">
        <f t="shared" si="219"/>
        <v>AG720502</v>
      </c>
      <c r="C6969" s="35" t="s">
        <v>22153</v>
      </c>
      <c r="D6969" s="35" t="str">
        <f t="shared" si="218"/>
        <v>720502 - DPL - Technical Processing Services</v>
      </c>
      <c r="E6969" s="110">
        <v>72</v>
      </c>
    </row>
    <row r="6970" spans="1:5">
      <c r="A6970" s="58">
        <v>720510</v>
      </c>
      <c r="B6970" s="58" t="str">
        <f t="shared" si="219"/>
        <v>AG720510</v>
      </c>
      <c r="C6970" s="35" t="s">
        <v>22154</v>
      </c>
      <c r="D6970" s="35" t="str">
        <f t="shared" si="218"/>
        <v>720510 - Library Data Processing</v>
      </c>
      <c r="E6970" s="110">
        <v>72</v>
      </c>
    </row>
    <row r="6971" spans="1:5">
      <c r="A6971" s="58">
        <v>720520</v>
      </c>
      <c r="B6971" s="58" t="str">
        <f t="shared" si="219"/>
        <v>AG720520</v>
      </c>
      <c r="C6971" s="35" t="s">
        <v>22155</v>
      </c>
      <c r="D6971" s="35" t="str">
        <f t="shared" si="218"/>
        <v>720520 - Database Management</v>
      </c>
      <c r="E6971" s="110">
        <v>72</v>
      </c>
    </row>
    <row r="6972" spans="1:5">
      <c r="A6972" s="58">
        <v>720521</v>
      </c>
      <c r="B6972" s="58" t="str">
        <f t="shared" si="219"/>
        <v>AG720521</v>
      </c>
      <c r="C6972" s="35" t="s">
        <v>22156</v>
      </c>
      <c r="D6972" s="35" t="str">
        <f t="shared" si="218"/>
        <v>720521 - DPL_Database Management Services</v>
      </c>
      <c r="E6972" s="110">
        <v>72</v>
      </c>
    </row>
    <row r="6973" spans="1:5">
      <c r="A6973" s="58">
        <v>720522</v>
      </c>
      <c r="B6973" s="58" t="str">
        <f t="shared" si="219"/>
        <v>AG720522</v>
      </c>
      <c r="C6973" s="35" t="s">
        <v>22157</v>
      </c>
      <c r="D6973" s="35" t="str">
        <f t="shared" si="218"/>
        <v>720522 - DPL _ Database Management Services</v>
      </c>
      <c r="E6973" s="110">
        <v>72</v>
      </c>
    </row>
    <row r="6974" spans="1:5">
      <c r="A6974" s="58">
        <v>720530</v>
      </c>
      <c r="B6974" s="58" t="str">
        <f t="shared" si="219"/>
        <v>AG720530</v>
      </c>
      <c r="C6974" s="35" t="s">
        <v>22158</v>
      </c>
      <c r="D6974" s="35" t="str">
        <f t="shared" si="218"/>
        <v>720530 - Asst. Dir. Information Systems</v>
      </c>
      <c r="E6974" s="110">
        <v>72</v>
      </c>
    </row>
    <row r="6975" spans="1:5">
      <c r="A6975" s="58">
        <v>720531</v>
      </c>
      <c r="B6975" s="58" t="str">
        <f t="shared" si="219"/>
        <v>AG720531</v>
      </c>
      <c r="C6975" s="35" t="s">
        <v>22159</v>
      </c>
      <c r="D6975" s="35" t="str">
        <f t="shared" si="218"/>
        <v>720531 - DPL - Assc. Director - Information Systems</v>
      </c>
      <c r="E6975" s="110">
        <v>72</v>
      </c>
    </row>
    <row r="6976" spans="1:5">
      <c r="A6976" s="58">
        <v>720532</v>
      </c>
      <c r="B6976" s="58" t="str">
        <f t="shared" si="219"/>
        <v>AG720532</v>
      </c>
      <c r="C6976" s="35" t="s">
        <v>22160</v>
      </c>
      <c r="D6976" s="35" t="str">
        <f t="shared" si="218"/>
        <v>720532 - DPL - Director of Information Systems</v>
      </c>
      <c r="E6976" s="110">
        <v>72</v>
      </c>
    </row>
    <row r="6977" spans="1:5">
      <c r="A6977" s="58">
        <v>720535</v>
      </c>
      <c r="B6977" s="58" t="str">
        <f t="shared" si="219"/>
        <v>AG720535</v>
      </c>
      <c r="C6977" s="35" t="s">
        <v>22161</v>
      </c>
      <c r="D6977" s="35" t="str">
        <f t="shared" si="218"/>
        <v>720535 - DPL - Digital Lab</v>
      </c>
      <c r="E6977" s="110">
        <v>72</v>
      </c>
    </row>
    <row r="6978" spans="1:5">
      <c r="A6978" s="58">
        <v>720540</v>
      </c>
      <c r="B6978" s="58" t="str">
        <f t="shared" si="219"/>
        <v>AG720540</v>
      </c>
      <c r="C6978" s="35" t="s">
        <v>22162</v>
      </c>
      <c r="D6978" s="35" t="str">
        <f t="shared" si="218"/>
        <v>720540 - Assoc. Dir. Human Resources</v>
      </c>
      <c r="E6978" s="110">
        <v>72</v>
      </c>
    </row>
    <row r="6979" spans="1:5">
      <c r="A6979" s="58">
        <v>720541</v>
      </c>
      <c r="B6979" s="58" t="str">
        <f t="shared" si="219"/>
        <v>AG720541</v>
      </c>
      <c r="C6979" s="35" t="s">
        <v>22163</v>
      </c>
      <c r="D6979" s="35" t="str">
        <f t="shared" si="218"/>
        <v>720541 - DPL - Library Human Resources</v>
      </c>
      <c r="E6979" s="110">
        <v>72</v>
      </c>
    </row>
    <row r="6980" spans="1:5">
      <c r="A6980" s="58">
        <v>720542</v>
      </c>
      <c r="B6980" s="58" t="str">
        <f t="shared" si="219"/>
        <v>AG720542</v>
      </c>
      <c r="C6980" s="35" t="s">
        <v>22164</v>
      </c>
      <c r="D6980" s="35" t="str">
        <f t="shared" si="218"/>
        <v>720542 - DPL - Human Resources</v>
      </c>
      <c r="E6980" s="110">
        <v>72</v>
      </c>
    </row>
    <row r="6981" spans="1:5">
      <c r="A6981" s="58">
        <v>720550</v>
      </c>
      <c r="B6981" s="58" t="str">
        <f t="shared" si="219"/>
        <v>AG720550</v>
      </c>
      <c r="C6981" s="35" t="s">
        <v>22165</v>
      </c>
      <c r="D6981" s="35" t="str">
        <f t="shared" ref="D6981:D7044" si="220">A6981&amp;" - "&amp;C6981</f>
        <v>720550 - Assoc. Dir. Business &amp; Financial Operations</v>
      </c>
      <c r="E6981" s="110">
        <v>72</v>
      </c>
    </row>
    <row r="6982" spans="1:5">
      <c r="A6982" s="58">
        <v>720560</v>
      </c>
      <c r="B6982" s="58" t="str">
        <f t="shared" si="219"/>
        <v>AG720560</v>
      </c>
      <c r="C6982" s="35" t="s">
        <v>22166</v>
      </c>
      <c r="D6982" s="35" t="str">
        <f t="shared" si="220"/>
        <v>720560 - Business Office</v>
      </c>
      <c r="E6982" s="110">
        <v>72</v>
      </c>
    </row>
    <row r="6983" spans="1:5">
      <c r="A6983" s="58">
        <v>720570</v>
      </c>
      <c r="B6983" s="58" t="str">
        <f t="shared" si="219"/>
        <v>AG720570</v>
      </c>
      <c r="C6983" s="35" t="s">
        <v>22167</v>
      </c>
      <c r="D6983" s="35" t="str">
        <f t="shared" si="220"/>
        <v>720570 - Purchasing</v>
      </c>
      <c r="E6983" s="110">
        <v>72</v>
      </c>
    </row>
    <row r="6984" spans="1:5">
      <c r="A6984" s="58">
        <v>720571</v>
      </c>
      <c r="B6984" s="58" t="str">
        <f t="shared" si="219"/>
        <v>AG720571</v>
      </c>
      <c r="C6984" s="35" t="s">
        <v>22168</v>
      </c>
      <c r="D6984" s="35" t="str">
        <f t="shared" si="220"/>
        <v>720571 - DPL - Assc. Director - Finance &amp; Business</v>
      </c>
      <c r="E6984" s="110">
        <v>72</v>
      </c>
    </row>
    <row r="6985" spans="1:5">
      <c r="A6985" s="58">
        <v>720572</v>
      </c>
      <c r="B6985" s="58" t="str">
        <f t="shared" si="219"/>
        <v>AG720572</v>
      </c>
      <c r="C6985" s="35" t="s">
        <v>22169</v>
      </c>
      <c r="D6985" s="35" t="str">
        <f t="shared" si="220"/>
        <v>720572 - DPL - Director of Business &amp; Financial Operations</v>
      </c>
      <c r="E6985" s="110">
        <v>72</v>
      </c>
    </row>
    <row r="6986" spans="1:5">
      <c r="A6986" s="58">
        <v>720580</v>
      </c>
      <c r="B6986" s="58" t="str">
        <f t="shared" si="219"/>
        <v>AG720580</v>
      </c>
      <c r="C6986" s="35" t="s">
        <v>22170</v>
      </c>
      <c r="D6986" s="35" t="str">
        <f t="shared" si="220"/>
        <v>720580 - Research &amp; Grants</v>
      </c>
      <c r="E6986" s="110">
        <v>72</v>
      </c>
    </row>
    <row r="6987" spans="1:5">
      <c r="A6987" s="58">
        <v>720590</v>
      </c>
      <c r="B6987" s="58" t="str">
        <f t="shared" si="219"/>
        <v>AG720590</v>
      </c>
      <c r="C6987" s="35" t="s">
        <v>22171</v>
      </c>
      <c r="D6987" s="35" t="str">
        <f t="shared" si="220"/>
        <v>720590 - Murl Grant</v>
      </c>
      <c r="E6987" s="110">
        <v>72</v>
      </c>
    </row>
    <row r="6988" spans="1:5">
      <c r="A6988" s="58">
        <v>720600</v>
      </c>
      <c r="B6988" s="58" t="str">
        <f t="shared" si="219"/>
        <v>AG720600</v>
      </c>
      <c r="C6988" s="35" t="s">
        <v>22172</v>
      </c>
      <c r="D6988" s="35" t="str">
        <f t="shared" si="220"/>
        <v>720600 - Metro Grant</v>
      </c>
      <c r="E6988" s="110">
        <v>72</v>
      </c>
    </row>
    <row r="6989" spans="1:5">
      <c r="A6989" s="58">
        <v>720610</v>
      </c>
      <c r="B6989" s="58" t="str">
        <f t="shared" si="219"/>
        <v>AG720610</v>
      </c>
      <c r="C6989" s="35" t="s">
        <v>22173</v>
      </c>
      <c r="D6989" s="35" t="str">
        <f t="shared" si="220"/>
        <v>720610 - Detroit Associated Libraries Grant</v>
      </c>
      <c r="E6989" s="110">
        <v>72</v>
      </c>
    </row>
    <row r="6990" spans="1:5">
      <c r="A6990" s="58">
        <v>720620</v>
      </c>
      <c r="B6990" s="58" t="str">
        <f t="shared" si="219"/>
        <v>AG720620</v>
      </c>
      <c r="C6990" s="35" t="s">
        <v>22174</v>
      </c>
      <c r="D6990" s="35" t="str">
        <f t="shared" si="220"/>
        <v>720620 - Superintendent of Facilities</v>
      </c>
      <c r="E6990" s="110">
        <v>72</v>
      </c>
    </row>
    <row r="6991" spans="1:5">
      <c r="A6991" s="58">
        <v>720621</v>
      </c>
      <c r="B6991" s="58" t="str">
        <f t="shared" si="219"/>
        <v>AG720621</v>
      </c>
      <c r="C6991" s="35" t="s">
        <v>22175</v>
      </c>
      <c r="D6991" s="35" t="str">
        <f t="shared" si="220"/>
        <v>720621 - DPL - Facilities Maintenance Operations</v>
      </c>
      <c r="E6991" s="110">
        <v>72</v>
      </c>
    </row>
    <row r="6992" spans="1:5">
      <c r="A6992" s="58">
        <v>720622</v>
      </c>
      <c r="B6992" s="58" t="str">
        <f t="shared" si="219"/>
        <v>AG720622</v>
      </c>
      <c r="C6992" s="35" t="s">
        <v>22176</v>
      </c>
      <c r="D6992" s="35" t="str">
        <f t="shared" si="220"/>
        <v>720622 - DPL - Facilities Maintenance</v>
      </c>
      <c r="E6992" s="110">
        <v>72</v>
      </c>
    </row>
    <row r="6993" spans="1:5">
      <c r="A6993" s="58">
        <v>720630</v>
      </c>
      <c r="B6993" s="58" t="str">
        <f t="shared" si="219"/>
        <v>AG720630</v>
      </c>
      <c r="C6993" s="35" t="s">
        <v>22177</v>
      </c>
      <c r="D6993" s="35" t="str">
        <f t="shared" si="220"/>
        <v>720630 - Skilled Trades</v>
      </c>
      <c r="E6993" s="110">
        <v>72</v>
      </c>
    </row>
    <row r="6994" spans="1:5">
      <c r="A6994" s="58">
        <v>720640</v>
      </c>
      <c r="B6994" s="58" t="str">
        <f t="shared" si="219"/>
        <v>AG720640</v>
      </c>
      <c r="C6994" s="35" t="s">
        <v>22178</v>
      </c>
      <c r="D6994" s="35" t="str">
        <f t="shared" si="220"/>
        <v>720640 - Contract Maintenance_720640</v>
      </c>
      <c r="E6994" s="110">
        <v>72</v>
      </c>
    </row>
    <row r="6995" spans="1:5">
      <c r="A6995" s="58">
        <v>720641</v>
      </c>
      <c r="B6995" s="58" t="str">
        <f t="shared" si="219"/>
        <v>AG720641</v>
      </c>
      <c r="C6995" s="35" t="s">
        <v>22179</v>
      </c>
      <c r="D6995" s="35" t="str">
        <f t="shared" si="220"/>
        <v>720641 - DPL_Contract Maintenance</v>
      </c>
      <c r="E6995" s="110">
        <v>72</v>
      </c>
    </row>
    <row r="6996" spans="1:5">
      <c r="A6996" s="58">
        <v>720642</v>
      </c>
      <c r="B6996" s="58" t="str">
        <f t="shared" si="219"/>
        <v>AG720642</v>
      </c>
      <c r="C6996" s="35" t="s">
        <v>22180</v>
      </c>
      <c r="D6996" s="35" t="str">
        <f t="shared" si="220"/>
        <v>720642 - DPL - Contract Maintenance</v>
      </c>
      <c r="E6996" s="110">
        <v>72</v>
      </c>
    </row>
    <row r="6997" spans="1:5">
      <c r="A6997" s="58">
        <v>720650</v>
      </c>
      <c r="B6997" s="58" t="str">
        <f t="shared" si="219"/>
        <v>AG720650</v>
      </c>
      <c r="C6997" s="35" t="s">
        <v>22181</v>
      </c>
      <c r="D6997" s="35" t="str">
        <f t="shared" si="220"/>
        <v>720650 - Security, Maintenance, &amp; Shipping</v>
      </c>
      <c r="E6997" s="110">
        <v>72</v>
      </c>
    </row>
    <row r="6998" spans="1:5">
      <c r="A6998" s="58">
        <v>720660</v>
      </c>
      <c r="B6998" s="58" t="str">
        <f t="shared" si="219"/>
        <v>AG720660</v>
      </c>
      <c r="C6998" s="35" t="s">
        <v>22182</v>
      </c>
      <c r="D6998" s="35" t="str">
        <f t="shared" si="220"/>
        <v>720660 - Shipping</v>
      </c>
      <c r="E6998" s="110">
        <v>72</v>
      </c>
    </row>
    <row r="6999" spans="1:5">
      <c r="A6999" s="58">
        <v>720661</v>
      </c>
      <c r="B6999" s="58" t="str">
        <f t="shared" si="219"/>
        <v>AG720661</v>
      </c>
      <c r="C6999" s="35" t="s">
        <v>22183</v>
      </c>
      <c r="D6999" s="35" t="str">
        <f t="shared" si="220"/>
        <v>720661 - DPL - Shipping Services.</v>
      </c>
      <c r="E6999" s="110">
        <v>72</v>
      </c>
    </row>
    <row r="7000" spans="1:5">
      <c r="A7000" s="58">
        <v>720662</v>
      </c>
      <c r="B7000" s="58" t="str">
        <f t="shared" si="219"/>
        <v>AG720662</v>
      </c>
      <c r="C7000" s="35" t="s">
        <v>22184</v>
      </c>
      <c r="D7000" s="35" t="str">
        <f t="shared" si="220"/>
        <v>720662 - DPL - Shipping Services</v>
      </c>
      <c r="E7000" s="110">
        <v>72</v>
      </c>
    </row>
    <row r="7001" spans="1:5">
      <c r="A7001" s="58">
        <v>720665</v>
      </c>
      <c r="B7001" s="58" t="str">
        <f t="shared" si="219"/>
        <v>AG720665</v>
      </c>
      <c r="C7001" s="35" t="s">
        <v>22185</v>
      </c>
      <c r="D7001" s="35" t="str">
        <f t="shared" si="220"/>
        <v>720665 - DPL Digital Lab</v>
      </c>
      <c r="E7001" s="110">
        <v>72</v>
      </c>
    </row>
    <row r="7002" spans="1:5">
      <c r="A7002" s="58">
        <v>720670</v>
      </c>
      <c r="B7002" s="58" t="str">
        <f t="shared" si="219"/>
        <v>AG720670</v>
      </c>
      <c r="C7002" s="35" t="s">
        <v>22186</v>
      </c>
      <c r="D7002" s="35" t="str">
        <f t="shared" si="220"/>
        <v>720670 - Main Security</v>
      </c>
      <c r="E7002" s="110">
        <v>72</v>
      </c>
    </row>
    <row r="7003" spans="1:5">
      <c r="A7003" s="58">
        <v>720680</v>
      </c>
      <c r="B7003" s="58" t="str">
        <f t="shared" si="219"/>
        <v>AG720680</v>
      </c>
      <c r="C7003" s="35" t="s">
        <v>22187</v>
      </c>
      <c r="D7003" s="35" t="str">
        <f t="shared" si="220"/>
        <v>720680 - Grounds Maintenance_720680</v>
      </c>
      <c r="E7003" s="110">
        <v>72</v>
      </c>
    </row>
    <row r="7004" spans="1:5">
      <c r="A7004" s="58">
        <v>720681</v>
      </c>
      <c r="B7004" s="58" t="str">
        <f t="shared" si="219"/>
        <v>AG720681</v>
      </c>
      <c r="C7004" s="35" t="s">
        <v>22188</v>
      </c>
      <c r="D7004" s="35" t="str">
        <f t="shared" si="220"/>
        <v>720681 - DPL_Grounds Maintenance</v>
      </c>
      <c r="E7004" s="110">
        <v>72</v>
      </c>
    </row>
    <row r="7005" spans="1:5">
      <c r="A7005" s="58">
        <v>720682</v>
      </c>
      <c r="B7005" s="58" t="str">
        <f t="shared" si="219"/>
        <v>AG720682</v>
      </c>
      <c r="C7005" s="35" t="s">
        <v>21628</v>
      </c>
      <c r="D7005" s="35" t="str">
        <f t="shared" si="220"/>
        <v>720682 - Grounds Maintenance</v>
      </c>
      <c r="E7005" s="110">
        <v>72</v>
      </c>
    </row>
    <row r="7006" spans="1:5">
      <c r="A7006" s="58">
        <v>720690</v>
      </c>
      <c r="B7006" s="58" t="str">
        <f t="shared" si="219"/>
        <v>AG720690</v>
      </c>
      <c r="C7006" s="35" t="s">
        <v>22189</v>
      </c>
      <c r="D7006" s="35" t="str">
        <f t="shared" si="220"/>
        <v>720690 - Main Capital Improvements</v>
      </c>
      <c r="E7006" s="110">
        <v>72</v>
      </c>
    </row>
    <row r="7007" spans="1:5">
      <c r="A7007" s="58">
        <v>720695</v>
      </c>
      <c r="B7007" s="58" t="str">
        <f t="shared" si="219"/>
        <v>AG720695</v>
      </c>
      <c r="C7007" s="35" t="s">
        <v>22190</v>
      </c>
      <c r="D7007" s="35" t="str">
        <f t="shared" si="220"/>
        <v>720695 - Library Roofing Improvements</v>
      </c>
      <c r="E7007" s="110">
        <v>72</v>
      </c>
    </row>
    <row r="7008" spans="1:5">
      <c r="A7008" s="58">
        <v>720697</v>
      </c>
      <c r="B7008" s="58" t="str">
        <f t="shared" si="219"/>
        <v>AG720697</v>
      </c>
      <c r="C7008" s="35" t="s">
        <v>22191</v>
      </c>
      <c r="D7008" s="35" t="str">
        <f t="shared" si="220"/>
        <v>720697 - Library_Facility Improvements</v>
      </c>
      <c r="E7008" s="110">
        <v>72</v>
      </c>
    </row>
    <row r="7009" spans="1:5">
      <c r="A7009" s="58">
        <v>720698</v>
      </c>
      <c r="B7009" s="58" t="str">
        <f t="shared" si="219"/>
        <v>AG720698</v>
      </c>
      <c r="C7009" s="35" t="s">
        <v>22192</v>
      </c>
      <c r="D7009" s="35" t="str">
        <f t="shared" si="220"/>
        <v>720698 - GO Bonds _ DPL Improvements _ Main 08_09</v>
      </c>
      <c r="E7009" s="110">
        <v>72</v>
      </c>
    </row>
    <row r="7010" spans="1:5">
      <c r="A7010" s="58">
        <v>720700</v>
      </c>
      <c r="B7010" s="58" t="str">
        <f t="shared" si="219"/>
        <v>AG720700</v>
      </c>
      <c r="C7010" s="35" t="s">
        <v>22193</v>
      </c>
      <c r="D7010" s="35" t="str">
        <f t="shared" si="220"/>
        <v>720700 - Branch Capital Improvements</v>
      </c>
      <c r="E7010" s="110">
        <v>72</v>
      </c>
    </row>
    <row r="7011" spans="1:5">
      <c r="A7011" s="58">
        <v>720701</v>
      </c>
      <c r="B7011" s="58" t="str">
        <f t="shared" si="219"/>
        <v>AG720701</v>
      </c>
      <c r="C7011" s="35" t="s">
        <v>22194</v>
      </c>
      <c r="D7011" s="35" t="str">
        <f t="shared" si="220"/>
        <v>720701 - GO Bonds DPL Improvements _ Branches 08_09</v>
      </c>
      <c r="E7011" s="110">
        <v>72</v>
      </c>
    </row>
    <row r="7012" spans="1:5">
      <c r="A7012" s="58">
        <v>720705</v>
      </c>
      <c r="B7012" s="58" t="str">
        <f t="shared" si="219"/>
        <v>AG720705</v>
      </c>
      <c r="C7012" s="35" t="s">
        <v>22195</v>
      </c>
      <c r="D7012" s="35" t="str">
        <f t="shared" si="220"/>
        <v>720705 - Flood_Fire Restoration</v>
      </c>
      <c r="E7012" s="110">
        <v>72</v>
      </c>
    </row>
    <row r="7013" spans="1:5">
      <c r="A7013" s="58">
        <v>720710</v>
      </c>
      <c r="B7013" s="58" t="str">
        <f t="shared" si="219"/>
        <v>AG720710</v>
      </c>
      <c r="C7013" s="35" t="s">
        <v>22196</v>
      </c>
      <c r="D7013" s="35" t="str">
        <f t="shared" si="220"/>
        <v>720710 - Undistributed Fringe Adjustment</v>
      </c>
      <c r="E7013" s="110">
        <v>72</v>
      </c>
    </row>
    <row r="7014" spans="1:5">
      <c r="A7014" s="58">
        <v>720720</v>
      </c>
      <c r="B7014" s="58" t="str">
        <f t="shared" si="219"/>
        <v>AG720720</v>
      </c>
      <c r="C7014" s="35" t="s">
        <v>22197</v>
      </c>
      <c r="D7014" s="35" t="str">
        <f t="shared" si="220"/>
        <v>720720 - Maintenance Security</v>
      </c>
      <c r="E7014" s="110">
        <v>72</v>
      </c>
    </row>
    <row r="7015" spans="1:5">
      <c r="A7015" s="58">
        <v>720730</v>
      </c>
      <c r="B7015" s="58" t="str">
        <f t="shared" si="219"/>
        <v>AG720730</v>
      </c>
      <c r="C7015" s="35" t="s">
        <v>22198</v>
      </c>
      <c r="D7015" s="35" t="str">
        <f t="shared" si="220"/>
        <v>720730 - Automotive Purchases_720730</v>
      </c>
      <c r="E7015" s="110">
        <v>72</v>
      </c>
    </row>
    <row r="7016" spans="1:5">
      <c r="A7016" s="58">
        <v>720731</v>
      </c>
      <c r="B7016" s="58" t="str">
        <f t="shared" si="219"/>
        <v>AG720731</v>
      </c>
      <c r="C7016" s="35" t="s">
        <v>22199</v>
      </c>
      <c r="D7016" s="35" t="str">
        <f t="shared" si="220"/>
        <v>720731 - DPL_Automotive Purchases</v>
      </c>
      <c r="E7016" s="110">
        <v>72</v>
      </c>
    </row>
    <row r="7017" spans="1:5">
      <c r="A7017" s="58">
        <v>720732</v>
      </c>
      <c r="B7017" s="58" t="str">
        <f t="shared" si="219"/>
        <v>AG720732</v>
      </c>
      <c r="C7017" s="35" t="s">
        <v>6315</v>
      </c>
      <c r="D7017" s="35" t="str">
        <f t="shared" si="220"/>
        <v>720732 - Automotive Purchases</v>
      </c>
      <c r="E7017" s="110">
        <v>72</v>
      </c>
    </row>
    <row r="7018" spans="1:5">
      <c r="A7018" s="58">
        <v>720740</v>
      </c>
      <c r="B7018" s="58" t="str">
        <f t="shared" si="219"/>
        <v>AG720740</v>
      </c>
      <c r="C7018" s="35" t="s">
        <v>22200</v>
      </c>
      <c r="D7018" s="35" t="str">
        <f t="shared" si="220"/>
        <v>720740 - Exterior Security Rem</v>
      </c>
      <c r="E7018" s="58">
        <v>72</v>
      </c>
    </row>
    <row r="7019" spans="1:5">
      <c r="A7019" s="58">
        <v>720750</v>
      </c>
      <c r="B7019" s="58" t="str">
        <f t="shared" si="219"/>
        <v>AG720750</v>
      </c>
      <c r="C7019" s="35" t="s">
        <v>22201</v>
      </c>
      <c r="D7019" s="35" t="str">
        <f t="shared" si="220"/>
        <v>720750 - Education Information Center Grant</v>
      </c>
      <c r="E7019" s="58">
        <v>72</v>
      </c>
    </row>
    <row r="7020" spans="1:5">
      <c r="A7020" s="58">
        <v>720760</v>
      </c>
      <c r="B7020" s="58" t="str">
        <f t="shared" ref="B7020:B7045" si="221">"AG"&amp;A7020</f>
        <v>AG720760</v>
      </c>
      <c r="C7020" s="35" t="s">
        <v>22202</v>
      </c>
      <c r="D7020" s="35" t="str">
        <f t="shared" si="220"/>
        <v>720760 - SIR Grant 1987_88</v>
      </c>
      <c r="E7020" s="58">
        <v>72</v>
      </c>
    </row>
    <row r="7021" spans="1:5">
      <c r="A7021" s="58">
        <v>720770</v>
      </c>
      <c r="B7021" s="58" t="str">
        <f t="shared" si="221"/>
        <v>AG720770</v>
      </c>
      <c r="C7021" s="35" t="s">
        <v>22203</v>
      </c>
      <c r="D7021" s="35" t="str">
        <f t="shared" si="220"/>
        <v>720770 - Metro Grant 7_91</v>
      </c>
      <c r="E7021" s="58">
        <v>72</v>
      </c>
    </row>
    <row r="7022" spans="1:5">
      <c r="A7022" s="58">
        <v>720780</v>
      </c>
      <c r="B7022" s="58" t="str">
        <f t="shared" si="221"/>
        <v>AG720780</v>
      </c>
      <c r="C7022" s="35" t="s">
        <v>22204</v>
      </c>
      <c r="D7022" s="35" t="str">
        <f t="shared" si="220"/>
        <v>720780 - LSCA I Murl Grant 9_91</v>
      </c>
      <c r="E7022" s="58">
        <v>72</v>
      </c>
    </row>
    <row r="7023" spans="1:5">
      <c r="A7023" s="58">
        <v>720790</v>
      </c>
      <c r="B7023" s="58" t="str">
        <f t="shared" si="221"/>
        <v>AG720790</v>
      </c>
      <c r="C7023" s="35" t="s">
        <v>22205</v>
      </c>
      <c r="D7023" s="35" t="str">
        <f t="shared" si="220"/>
        <v>720790 - SIR Grant 9_93</v>
      </c>
      <c r="E7023" s="58">
        <v>72</v>
      </c>
    </row>
    <row r="7024" spans="1:5">
      <c r="A7024" s="58">
        <v>720800</v>
      </c>
      <c r="B7024" s="58" t="str">
        <f t="shared" si="221"/>
        <v>AG720800</v>
      </c>
      <c r="C7024" s="35" t="s">
        <v>22206</v>
      </c>
      <c r="D7024" s="35" t="str">
        <f t="shared" si="220"/>
        <v>720800 - SIR Grant 9_94</v>
      </c>
      <c r="E7024" s="58">
        <v>72</v>
      </c>
    </row>
    <row r="7025" spans="1:5">
      <c r="A7025" s="58">
        <v>720810</v>
      </c>
      <c r="B7025" s="58" t="str">
        <f t="shared" si="221"/>
        <v>AG720810</v>
      </c>
      <c r="C7025" s="35" t="s">
        <v>22207</v>
      </c>
      <c r="D7025" s="35" t="str">
        <f t="shared" si="220"/>
        <v>720810 - MURL Grant 7_31_97</v>
      </c>
      <c r="E7025" s="58">
        <v>72</v>
      </c>
    </row>
    <row r="7026" spans="1:5">
      <c r="A7026" s="58">
        <v>720820</v>
      </c>
      <c r="B7026" s="58" t="str">
        <f t="shared" si="221"/>
        <v>AG720820</v>
      </c>
      <c r="C7026" s="35" t="s">
        <v>22208</v>
      </c>
      <c r="D7026" s="35" t="str">
        <f t="shared" si="220"/>
        <v>720820 - MURL Grant 7_95</v>
      </c>
      <c r="E7026" s="58">
        <v>72</v>
      </c>
    </row>
    <row r="7027" spans="1:5">
      <c r="A7027" s="58">
        <v>720900</v>
      </c>
      <c r="B7027" s="58" t="str">
        <f t="shared" si="221"/>
        <v>AG720900</v>
      </c>
      <c r="C7027" s="35" t="s">
        <v>22209</v>
      </c>
      <c r="D7027" s="35" t="str">
        <f t="shared" si="220"/>
        <v>720900 - Library ADA Renovations</v>
      </c>
      <c r="E7027" s="58">
        <v>72</v>
      </c>
    </row>
    <row r="7028" spans="1:5">
      <c r="A7028" s="58">
        <v>729950</v>
      </c>
      <c r="B7028" s="58" t="str">
        <f t="shared" si="221"/>
        <v>AG729950</v>
      </c>
      <c r="C7028" s="35" t="s">
        <v>22210</v>
      </c>
      <c r="D7028" s="35" t="str">
        <f t="shared" si="220"/>
        <v>729950 - GASB34LIB_3095</v>
      </c>
      <c r="E7028" s="58">
        <v>72</v>
      </c>
    </row>
    <row r="7029" spans="1:5">
      <c r="A7029" s="58">
        <v>820010</v>
      </c>
      <c r="B7029" s="58" t="str">
        <f t="shared" si="221"/>
        <v>AG820010</v>
      </c>
      <c r="C7029" s="35" t="s">
        <v>13492</v>
      </c>
      <c r="D7029" s="35" t="str">
        <f t="shared" si="220"/>
        <v>820010 - EMB</v>
      </c>
      <c r="E7029" s="110" t="s">
        <v>384</v>
      </c>
    </row>
    <row r="7030" spans="1:5">
      <c r="A7030" s="58">
        <v>881201</v>
      </c>
      <c r="B7030" s="58" t="str">
        <f t="shared" si="221"/>
        <v>AG881201</v>
      </c>
      <c r="C7030" s="35" t="s">
        <v>22211</v>
      </c>
      <c r="D7030" s="35" t="str">
        <f t="shared" si="220"/>
        <v>881201 - WGLWA Security</v>
      </c>
      <c r="E7030" s="110" t="s">
        <v>384</v>
      </c>
    </row>
    <row r="7031" spans="1:5">
      <c r="A7031" s="58">
        <v>881510</v>
      </c>
      <c r="B7031" s="58" t="str">
        <f t="shared" si="221"/>
        <v>AG881510</v>
      </c>
      <c r="C7031" s="35" t="s">
        <v>22212</v>
      </c>
      <c r="D7031" s="35" t="str">
        <f t="shared" si="220"/>
        <v>881510 - WGLWA Transition</v>
      </c>
      <c r="E7031" s="110" t="s">
        <v>384</v>
      </c>
    </row>
    <row r="7032" spans="1:5">
      <c r="A7032" s="58">
        <v>882001</v>
      </c>
      <c r="B7032" s="58" t="str">
        <f t="shared" si="221"/>
        <v>AG882001</v>
      </c>
      <c r="C7032" s="35" t="s">
        <v>22213</v>
      </c>
      <c r="D7032" s="35" t="str">
        <f t="shared" si="220"/>
        <v>882001 - WGLWA Chief Oper Officer</v>
      </c>
      <c r="E7032" s="110" t="s">
        <v>384</v>
      </c>
    </row>
    <row r="7033" spans="1:5">
      <c r="A7033" s="58">
        <v>882111</v>
      </c>
      <c r="B7033" s="58" t="str">
        <f t="shared" si="221"/>
        <v>AG882111</v>
      </c>
      <c r="C7033" s="35" t="s">
        <v>22214</v>
      </c>
      <c r="D7033" s="35" t="str">
        <f t="shared" si="220"/>
        <v>882111 - WGLWA Water Engineering</v>
      </c>
      <c r="E7033" s="110" t="s">
        <v>384</v>
      </c>
    </row>
    <row r="7034" spans="1:5">
      <c r="A7034" s="58">
        <v>882121</v>
      </c>
      <c r="B7034" s="58" t="str">
        <f t="shared" si="221"/>
        <v>AG882121</v>
      </c>
      <c r="C7034" s="35" t="s">
        <v>22215</v>
      </c>
      <c r="D7034" s="35" t="str">
        <f t="shared" si="220"/>
        <v>882121 - WGLWA Water Quality</v>
      </c>
      <c r="E7034" s="110" t="s">
        <v>384</v>
      </c>
    </row>
    <row r="7035" spans="1:5">
      <c r="A7035" s="58">
        <v>882131</v>
      </c>
      <c r="B7035" s="58" t="str">
        <f t="shared" si="221"/>
        <v>AG882131</v>
      </c>
      <c r="C7035" s="35" t="s">
        <v>22216</v>
      </c>
      <c r="D7035" s="35" t="str">
        <f t="shared" si="220"/>
        <v>882131 - WGLWA Water Works Park</v>
      </c>
      <c r="E7035" s="110" t="s">
        <v>384</v>
      </c>
    </row>
    <row r="7036" spans="1:5">
      <c r="A7036" s="58">
        <v>882141</v>
      </c>
      <c r="B7036" s="58" t="str">
        <f t="shared" si="221"/>
        <v>AG882141</v>
      </c>
      <c r="C7036" s="35" t="s">
        <v>22217</v>
      </c>
      <c r="D7036" s="35" t="str">
        <f t="shared" si="220"/>
        <v>882141 - WGLWA Springwells</v>
      </c>
      <c r="E7036" s="110" t="s">
        <v>384</v>
      </c>
    </row>
    <row r="7037" spans="1:5">
      <c r="A7037" s="58">
        <v>882151</v>
      </c>
      <c r="B7037" s="58" t="str">
        <f t="shared" si="221"/>
        <v>AG882151</v>
      </c>
      <c r="C7037" s="35" t="s">
        <v>22218</v>
      </c>
      <c r="D7037" s="35" t="str">
        <f t="shared" si="220"/>
        <v>882151 - WGLWA Northeast</v>
      </c>
      <c r="E7037" s="110" t="s">
        <v>384</v>
      </c>
    </row>
    <row r="7038" spans="1:5">
      <c r="A7038" s="58">
        <v>882161</v>
      </c>
      <c r="B7038" s="58" t="str">
        <f t="shared" si="221"/>
        <v>AG882161</v>
      </c>
      <c r="C7038" s="35" t="s">
        <v>22219</v>
      </c>
      <c r="D7038" s="35" t="str">
        <f t="shared" si="220"/>
        <v>882161 - WGLWA Southwest</v>
      </c>
      <c r="E7038" s="110" t="s">
        <v>384</v>
      </c>
    </row>
    <row r="7039" spans="1:5">
      <c r="A7039" s="58">
        <v>882171</v>
      </c>
      <c r="B7039" s="58" t="str">
        <f t="shared" si="221"/>
        <v>AG882171</v>
      </c>
      <c r="C7039" s="35" t="s">
        <v>22220</v>
      </c>
      <c r="D7039" s="35" t="str">
        <f t="shared" si="220"/>
        <v>882171 - WGLWA Lake Huron</v>
      </c>
      <c r="E7039" s="110" t="s">
        <v>384</v>
      </c>
    </row>
    <row r="7040" spans="1:5">
      <c r="A7040" s="58">
        <v>882301</v>
      </c>
      <c r="B7040" s="58" t="str">
        <f t="shared" si="221"/>
        <v>AG882301</v>
      </c>
      <c r="C7040" s="35" t="s">
        <v>22221</v>
      </c>
      <c r="D7040" s="35" t="str">
        <f t="shared" si="220"/>
        <v>882301 - WGLWA Sys Oper Control</v>
      </c>
      <c r="E7040" s="110" t="s">
        <v>384</v>
      </c>
    </row>
    <row r="7041" spans="1:5">
      <c r="A7041" s="58">
        <v>882421</v>
      </c>
      <c r="B7041" s="58" t="str">
        <f t="shared" si="221"/>
        <v>AG882421</v>
      </c>
      <c r="C7041" s="35" t="s">
        <v>22222</v>
      </c>
      <c r="D7041" s="35" t="str">
        <f t="shared" si="220"/>
        <v>882421 - WGLWA Facility Oper</v>
      </c>
      <c r="E7041" s="110" t="s">
        <v>384</v>
      </c>
    </row>
    <row r="7042" spans="1:5">
      <c r="A7042" s="58">
        <v>882431</v>
      </c>
      <c r="B7042" s="58" t="str">
        <f t="shared" si="221"/>
        <v>AG882431</v>
      </c>
      <c r="C7042" s="35" t="s">
        <v>22223</v>
      </c>
      <c r="D7042" s="35" t="str">
        <f t="shared" si="220"/>
        <v>882431 - WGLWA Field Svc Oper</v>
      </c>
      <c r="E7042" s="110" t="s">
        <v>384</v>
      </c>
    </row>
    <row r="7043" spans="1:5">
      <c r="A7043" s="58">
        <v>883201</v>
      </c>
      <c r="B7043" s="58" t="str">
        <f t="shared" si="221"/>
        <v>AG883201</v>
      </c>
      <c r="C7043" s="35" t="s">
        <v>22224</v>
      </c>
      <c r="D7043" s="35" t="str">
        <f t="shared" si="220"/>
        <v>883201 - WGLWA Org Development</v>
      </c>
      <c r="E7043" s="110" t="s">
        <v>384</v>
      </c>
    </row>
    <row r="7044" spans="1:5">
      <c r="A7044" s="58">
        <v>883321</v>
      </c>
      <c r="B7044" s="58" t="str">
        <f t="shared" si="221"/>
        <v>AG883321</v>
      </c>
      <c r="C7044" s="35" t="s">
        <v>22225</v>
      </c>
      <c r="D7044" s="35" t="str">
        <f t="shared" si="220"/>
        <v>883321 - WGLWA IT Service Desk</v>
      </c>
      <c r="E7044" s="110" t="s">
        <v>384</v>
      </c>
    </row>
    <row r="7045" spans="1:5">
      <c r="A7045" s="58">
        <v>883331</v>
      </c>
      <c r="B7045" s="58" t="str">
        <f t="shared" si="221"/>
        <v>AG883331</v>
      </c>
      <c r="C7045" s="35" t="s">
        <v>22226</v>
      </c>
      <c r="D7045" s="35" t="str">
        <f t="shared" ref="D7045" si="222">A7045&amp;" - "&amp;C7045</f>
        <v>883331 - WGLWA IT Infrastructure</v>
      </c>
      <c r="E7045" s="110" t="s">
        <v>384</v>
      </c>
    </row>
    <row r="7046" spans="1:5">
      <c r="A7046" s="58">
        <v>883351</v>
      </c>
      <c r="B7046" s="58" t="str">
        <f t="shared" ref="B7046:B7075" si="223">"AG"&amp;A7046</f>
        <v>AG883351</v>
      </c>
      <c r="C7046" s="35" t="s">
        <v>22227</v>
      </c>
      <c r="D7046" s="35" t="str">
        <f t="shared" ref="D7046:D7075" si="224">A7046&amp;" - "&amp;C7046</f>
        <v>883351 - WGLWA IT Business App</v>
      </c>
      <c r="E7046" s="110" t="s">
        <v>384</v>
      </c>
    </row>
    <row r="7047" spans="1:5">
      <c r="A7047" s="58">
        <v>884111</v>
      </c>
      <c r="B7047" s="58" t="str">
        <f t="shared" si="223"/>
        <v>AG884111</v>
      </c>
      <c r="C7047" s="35" t="s">
        <v>22228</v>
      </c>
      <c r="D7047" s="35" t="str">
        <f t="shared" si="224"/>
        <v>884111 - WGLWA Finance</v>
      </c>
      <c r="E7047" s="110" t="s">
        <v>384</v>
      </c>
    </row>
    <row r="7048" spans="1:5">
      <c r="A7048" s="58">
        <v>884121</v>
      </c>
      <c r="B7048" s="58" t="str">
        <f t="shared" si="223"/>
        <v>AG884121</v>
      </c>
      <c r="C7048" s="35" t="s">
        <v>22229</v>
      </c>
      <c r="D7048" s="35" t="str">
        <f t="shared" si="224"/>
        <v>884121 - WGLWA Procurement</v>
      </c>
      <c r="E7048" s="110" t="s">
        <v>384</v>
      </c>
    </row>
    <row r="7049" spans="1:5">
      <c r="A7049" s="58">
        <v>884131</v>
      </c>
      <c r="B7049" s="58" t="str">
        <f t="shared" si="223"/>
        <v>AG884131</v>
      </c>
      <c r="C7049" s="35" t="s">
        <v>22230</v>
      </c>
      <c r="D7049" s="35" t="str">
        <f t="shared" si="224"/>
        <v>884131 - WGLWA Treasury</v>
      </c>
      <c r="E7049" s="110" t="s">
        <v>384</v>
      </c>
    </row>
    <row r="7050" spans="1:5">
      <c r="A7050" s="58">
        <v>887611</v>
      </c>
      <c r="B7050" s="58" t="str">
        <f t="shared" si="223"/>
        <v>AG887611</v>
      </c>
      <c r="C7050" s="35" t="s">
        <v>22231</v>
      </c>
      <c r="D7050" s="35" t="str">
        <f t="shared" si="224"/>
        <v>887611 - WGLWA Cost Cl-Gen Stores</v>
      </c>
      <c r="E7050" s="110" t="s">
        <v>384</v>
      </c>
    </row>
    <row r="7051" spans="1:5">
      <c r="A7051" s="58">
        <v>891201</v>
      </c>
      <c r="B7051" s="58" t="str">
        <f t="shared" si="223"/>
        <v>AG891201</v>
      </c>
      <c r="C7051" s="35" t="s">
        <v>22232</v>
      </c>
      <c r="D7051" s="35" t="str">
        <f t="shared" si="224"/>
        <v>891201 - SGLWA Security</v>
      </c>
      <c r="E7051" s="110" t="s">
        <v>384</v>
      </c>
    </row>
    <row r="7052" spans="1:5">
      <c r="A7052" s="58">
        <v>891510</v>
      </c>
      <c r="B7052" s="58" t="str">
        <f t="shared" si="223"/>
        <v>AG891510</v>
      </c>
      <c r="C7052" s="35" t="s">
        <v>22233</v>
      </c>
      <c r="D7052" s="35" t="str">
        <f t="shared" si="224"/>
        <v>891510 - SGLWA Transition</v>
      </c>
      <c r="E7052" s="110" t="s">
        <v>384</v>
      </c>
    </row>
    <row r="7053" spans="1:5">
      <c r="A7053" s="58">
        <v>892221</v>
      </c>
      <c r="B7053" s="58" t="str">
        <f t="shared" si="223"/>
        <v>AG892221</v>
      </c>
      <c r="C7053" s="35" t="s">
        <v>22234</v>
      </c>
      <c r="D7053" s="35" t="str">
        <f t="shared" si="224"/>
        <v>892221 - SGLWA WW Operations</v>
      </c>
      <c r="E7053" s="110" t="s">
        <v>384</v>
      </c>
    </row>
    <row r="7054" spans="1:5">
      <c r="A7054" s="58">
        <v>892222</v>
      </c>
      <c r="B7054" s="58" t="str">
        <f t="shared" si="223"/>
        <v>AG892222</v>
      </c>
      <c r="C7054" s="35" t="s">
        <v>22235</v>
      </c>
      <c r="D7054" s="35" t="str">
        <f t="shared" si="224"/>
        <v>892222 - SGLWA Process Control</v>
      </c>
      <c r="E7054" s="110" t="s">
        <v>384</v>
      </c>
    </row>
    <row r="7055" spans="1:5">
      <c r="A7055" s="58">
        <v>892223</v>
      </c>
      <c r="B7055" s="58" t="str">
        <f t="shared" si="223"/>
        <v>AG892223</v>
      </c>
      <c r="C7055" s="35" t="s">
        <v>22236</v>
      </c>
      <c r="D7055" s="35" t="str">
        <f t="shared" si="224"/>
        <v>892223 - SGLWA Primary</v>
      </c>
      <c r="E7055" s="110" t="s">
        <v>384</v>
      </c>
    </row>
    <row r="7056" spans="1:5">
      <c r="A7056" s="58">
        <v>892224</v>
      </c>
      <c r="B7056" s="58" t="str">
        <f t="shared" si="223"/>
        <v>AG892224</v>
      </c>
      <c r="C7056" s="35" t="s">
        <v>22237</v>
      </c>
      <c r="D7056" s="35" t="str">
        <f t="shared" si="224"/>
        <v>892224 - SGLWA Secondary</v>
      </c>
      <c r="E7056" s="110" t="s">
        <v>384</v>
      </c>
    </row>
    <row r="7057" spans="1:5">
      <c r="A7057" s="58">
        <v>892225</v>
      </c>
      <c r="B7057" s="58" t="str">
        <f t="shared" si="223"/>
        <v>AG892225</v>
      </c>
      <c r="C7057" s="35" t="s">
        <v>22238</v>
      </c>
      <c r="D7057" s="35" t="str">
        <f t="shared" si="224"/>
        <v>892225 - SGLWA Dewatering</v>
      </c>
      <c r="E7057" s="110" t="s">
        <v>384</v>
      </c>
    </row>
    <row r="7058" spans="1:5">
      <c r="A7058" s="58">
        <v>892226</v>
      </c>
      <c r="B7058" s="58" t="str">
        <f t="shared" si="223"/>
        <v>AG892226</v>
      </c>
      <c r="C7058" s="35" t="s">
        <v>22239</v>
      </c>
      <c r="D7058" s="35" t="str">
        <f t="shared" si="224"/>
        <v>892226 - SGLWA Incineration</v>
      </c>
      <c r="E7058" s="110" t="s">
        <v>384</v>
      </c>
    </row>
    <row r="7059" spans="1:5">
      <c r="A7059" s="58">
        <v>892231</v>
      </c>
      <c r="B7059" s="58" t="str">
        <f t="shared" si="223"/>
        <v>AG892231</v>
      </c>
      <c r="C7059" s="35" t="s">
        <v>22240</v>
      </c>
      <c r="D7059" s="35" t="str">
        <f t="shared" si="224"/>
        <v>892231 - SGLWA Ind Waste Control</v>
      </c>
      <c r="E7059" s="110" t="s">
        <v>384</v>
      </c>
    </row>
    <row r="7060" spans="1:5">
      <c r="A7060" s="58">
        <v>892271</v>
      </c>
      <c r="B7060" s="58" t="str">
        <f t="shared" si="223"/>
        <v>AG892271</v>
      </c>
      <c r="C7060" s="35" t="s">
        <v>22241</v>
      </c>
      <c r="D7060" s="35" t="str">
        <f t="shared" si="224"/>
        <v>892271 - SGLWA Pur_Fenkell CSO</v>
      </c>
      <c r="E7060" s="110" t="s">
        <v>384</v>
      </c>
    </row>
    <row r="7061" spans="1:5">
      <c r="A7061" s="58">
        <v>892276</v>
      </c>
      <c r="B7061" s="58" t="str">
        <f t="shared" si="223"/>
        <v>AG892276</v>
      </c>
      <c r="C7061" s="35" t="s">
        <v>22242</v>
      </c>
      <c r="D7061" s="35" t="str">
        <f t="shared" si="224"/>
        <v>892276 - SGLWA Connor Creek CSO</v>
      </c>
      <c r="E7061" s="110" t="s">
        <v>384</v>
      </c>
    </row>
    <row r="7062" spans="1:5">
      <c r="A7062" s="58">
        <v>892277</v>
      </c>
      <c r="B7062" s="58" t="str">
        <f t="shared" si="223"/>
        <v>AG892277</v>
      </c>
      <c r="C7062" s="35" t="s">
        <v>22243</v>
      </c>
      <c r="D7062" s="35" t="str">
        <f t="shared" si="224"/>
        <v>892277 - SGLWA Baby Creek CSO</v>
      </c>
      <c r="E7062" s="110" t="s">
        <v>384</v>
      </c>
    </row>
    <row r="7063" spans="1:5">
      <c r="A7063" s="58">
        <v>892345</v>
      </c>
      <c r="B7063" s="58" t="str">
        <f t="shared" si="223"/>
        <v>AG892345</v>
      </c>
      <c r="C7063" s="35" t="s">
        <v>22244</v>
      </c>
      <c r="D7063" s="35" t="str">
        <f t="shared" si="224"/>
        <v>892345 - SGLWA Conner PS</v>
      </c>
      <c r="E7063" s="110" t="s">
        <v>384</v>
      </c>
    </row>
    <row r="7064" spans="1:5">
      <c r="A7064" s="58">
        <v>892421</v>
      </c>
      <c r="B7064" s="58" t="str">
        <f t="shared" si="223"/>
        <v>AG892421</v>
      </c>
      <c r="C7064" s="35" t="s">
        <v>22245</v>
      </c>
      <c r="D7064" s="35" t="str">
        <f t="shared" si="224"/>
        <v>892421 - SGLWA Facility Oper</v>
      </c>
      <c r="E7064" s="110" t="s">
        <v>384</v>
      </c>
    </row>
    <row r="7065" spans="1:5">
      <c r="A7065" s="58">
        <v>893201</v>
      </c>
      <c r="B7065" s="58" t="str">
        <f t="shared" si="223"/>
        <v>AG893201</v>
      </c>
      <c r="C7065" s="35" t="s">
        <v>22246</v>
      </c>
      <c r="D7065" s="35" t="str">
        <f t="shared" si="224"/>
        <v>893201 - SGLWA Org Development</v>
      </c>
      <c r="E7065" s="110" t="s">
        <v>384</v>
      </c>
    </row>
    <row r="7066" spans="1:5">
      <c r="A7066" s="58">
        <v>893321</v>
      </c>
      <c r="B7066" s="58" t="str">
        <f t="shared" si="223"/>
        <v>AG893321</v>
      </c>
      <c r="C7066" s="35" t="s">
        <v>22247</v>
      </c>
      <c r="D7066" s="35" t="str">
        <f t="shared" si="224"/>
        <v>893321 - SGLWA IT Service Desk</v>
      </c>
      <c r="E7066" s="110" t="s">
        <v>384</v>
      </c>
    </row>
    <row r="7067" spans="1:5">
      <c r="A7067" s="58">
        <v>893331</v>
      </c>
      <c r="B7067" s="58" t="str">
        <f t="shared" si="223"/>
        <v>AG893331</v>
      </c>
      <c r="C7067" s="35" t="s">
        <v>22248</v>
      </c>
      <c r="D7067" s="35" t="str">
        <f t="shared" si="224"/>
        <v>893331 - SGLWA IT Infrastructure</v>
      </c>
      <c r="E7067" s="110" t="s">
        <v>384</v>
      </c>
    </row>
    <row r="7068" spans="1:5">
      <c r="A7068" s="58">
        <v>893351</v>
      </c>
      <c r="B7068" s="58" t="str">
        <f t="shared" si="223"/>
        <v>AG893351</v>
      </c>
      <c r="C7068" s="35" t="s">
        <v>22249</v>
      </c>
      <c r="D7068" s="35" t="str">
        <f t="shared" si="224"/>
        <v>893351 - SGLWA IT Business App</v>
      </c>
      <c r="E7068" s="110" t="s">
        <v>384</v>
      </c>
    </row>
    <row r="7069" spans="1:5">
      <c r="A7069" s="58">
        <v>894111</v>
      </c>
      <c r="B7069" s="58" t="str">
        <f t="shared" si="223"/>
        <v>AG894111</v>
      </c>
      <c r="C7069" s="35" t="s">
        <v>22250</v>
      </c>
      <c r="D7069" s="35" t="str">
        <f t="shared" si="224"/>
        <v>894111 - SGLWA Finance</v>
      </c>
      <c r="E7069" s="110" t="s">
        <v>384</v>
      </c>
    </row>
    <row r="7070" spans="1:5">
      <c r="A7070" s="58">
        <v>894121</v>
      </c>
      <c r="B7070" s="58" t="str">
        <f t="shared" si="223"/>
        <v>AG894121</v>
      </c>
      <c r="C7070" s="35" t="s">
        <v>22251</v>
      </c>
      <c r="D7070" s="35" t="str">
        <f t="shared" si="224"/>
        <v>894121 - SGLWA Procurement</v>
      </c>
      <c r="E7070" s="110" t="s">
        <v>384</v>
      </c>
    </row>
    <row r="7071" spans="1:5">
      <c r="A7071" s="58">
        <v>897611</v>
      </c>
      <c r="B7071" s="58" t="str">
        <f t="shared" si="223"/>
        <v>AG897611</v>
      </c>
      <c r="C7071" s="35" t="s">
        <v>22252</v>
      </c>
      <c r="D7071" s="35" t="str">
        <f t="shared" si="224"/>
        <v>897611 - SGLWA Cst Cl-Gen Stores</v>
      </c>
      <c r="E7071" s="110" t="s">
        <v>384</v>
      </c>
    </row>
    <row r="7072" spans="1:5">
      <c r="A7072" s="58">
        <v>897621</v>
      </c>
      <c r="B7072" s="58" t="str">
        <f t="shared" si="223"/>
        <v>AG897621</v>
      </c>
      <c r="C7072" s="35" t="s">
        <v>22253</v>
      </c>
      <c r="D7072" s="35" t="str">
        <f t="shared" si="224"/>
        <v>897621 - SGLWA Cst Cl-Chem St</v>
      </c>
      <c r="E7072" s="110" t="s">
        <v>384</v>
      </c>
    </row>
    <row r="7073" spans="1:5">
      <c r="A7073" s="58">
        <v>902001</v>
      </c>
      <c r="B7073" s="58" t="str">
        <f t="shared" si="223"/>
        <v>AG902001</v>
      </c>
      <c r="C7073" s="35" t="s">
        <v>22254</v>
      </c>
      <c r="D7073" s="35" t="str">
        <f t="shared" si="224"/>
        <v>902001 - Duplicate Payment Organization for Fund 2001</v>
      </c>
      <c r="E7073" s="110" t="s">
        <v>384</v>
      </c>
    </row>
    <row r="7074" spans="1:5">
      <c r="A7074" s="58">
        <v>903601</v>
      </c>
      <c r="B7074" s="58" t="str">
        <f t="shared" si="223"/>
        <v>AG903601</v>
      </c>
      <c r="C7074" s="35" t="s">
        <v>22255</v>
      </c>
      <c r="D7074" s="35" t="str">
        <f t="shared" si="224"/>
        <v>903601 - Duplicate Payment Organization for Fund 3601</v>
      </c>
      <c r="E7074" s="110" t="s">
        <v>384</v>
      </c>
    </row>
    <row r="7075" spans="1:5">
      <c r="A7075" s="58">
        <v>904510</v>
      </c>
      <c r="B7075" s="58" t="str">
        <f t="shared" si="223"/>
        <v>AG904510</v>
      </c>
      <c r="C7075" s="35" t="s">
        <v>22256</v>
      </c>
      <c r="D7075" s="35" t="str">
        <f t="shared" si="224"/>
        <v>904510 - Duplicate Payment Organization for Fund 4510</v>
      </c>
      <c r="E7075" s="110" t="s">
        <v>384</v>
      </c>
    </row>
    <row r="7076" spans="1:5">
      <c r="A7076" s="2"/>
      <c r="B7076" s="2"/>
      <c r="C7076" s="2"/>
      <c r="D7076" s="2"/>
      <c r="E7076" s="2"/>
    </row>
    <row r="7077" spans="1:5">
      <c r="A7077"/>
    </row>
    <row r="7078" spans="1:5">
      <c r="A7078"/>
    </row>
    <row r="7079" spans="1:5">
      <c r="A7079"/>
    </row>
    <row r="7080" spans="1:5">
      <c r="A7080"/>
    </row>
    <row r="7081" spans="1:5">
      <c r="A7081"/>
    </row>
    <row r="7082" spans="1:5">
      <c r="A7082"/>
    </row>
    <row r="7083" spans="1:5">
      <c r="A7083"/>
    </row>
    <row r="7084" spans="1:5">
      <c r="A7084"/>
    </row>
    <row r="7085" spans="1:5">
      <c r="A7085"/>
    </row>
    <row r="7086" spans="1:5">
      <c r="A7086"/>
    </row>
    <row r="7087" spans="1:5">
      <c r="A7087"/>
    </row>
    <row r="7088" spans="1:5">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sheetData>
  <autoFilter ref="A3:E7075" xr:uid="{3329D875-AB4E-400A-85B2-E0DA448F1CCC}"/>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A060B-0E47-4381-8DB6-B08C82787355}">
  <sheetPr codeName="Sheet23">
    <tabColor rgb="FFFFFF00"/>
  </sheetPr>
  <dimension ref="A1:V15180"/>
  <sheetViews>
    <sheetView zoomScale="80" zoomScaleNormal="80" workbookViewId="0">
      <pane ySplit="3" topLeftCell="A4" activePane="bottomLeft" state="frozen"/>
      <selection activeCell="AE34" sqref="AE34"/>
      <selection pane="bottomLeft" activeCell="AE34" sqref="AE34"/>
    </sheetView>
  </sheetViews>
  <sheetFormatPr defaultRowHeight="14.4"/>
  <cols>
    <col min="1" max="1" width="13.44140625" style="9" customWidth="1"/>
    <col min="2" max="2" width="17.44140625" bestFit="1" customWidth="1"/>
    <col min="3" max="3" width="85.5546875" bestFit="1" customWidth="1"/>
    <col min="4" max="4" width="94.44140625" bestFit="1" customWidth="1"/>
    <col min="5" max="5" width="21.5546875" style="9" bestFit="1" customWidth="1"/>
    <col min="6" max="6" width="44.44140625" bestFit="1" customWidth="1"/>
    <col min="7" max="7" width="18" bestFit="1" customWidth="1"/>
    <col min="8" max="8" width="39.44140625" bestFit="1" customWidth="1"/>
    <col min="9" max="9" width="11.44140625" bestFit="1" customWidth="1"/>
    <col min="10" max="10" width="22.44140625" bestFit="1" customWidth="1"/>
    <col min="11" max="11" width="11.44140625" bestFit="1" customWidth="1"/>
    <col min="12" max="12" width="46.5546875" bestFit="1" customWidth="1"/>
    <col min="13" max="13" width="11.44140625" bestFit="1" customWidth="1"/>
    <col min="14" max="14" width="46.5546875" bestFit="1" customWidth="1"/>
    <col min="15" max="15" width="19.5546875" bestFit="1" customWidth="1"/>
    <col min="16" max="16" width="11.44140625" bestFit="1" customWidth="1"/>
    <col min="17" max="17" width="67.44140625" customWidth="1"/>
    <col min="18" max="18" width="11.44140625" bestFit="1" customWidth="1"/>
    <col min="19" max="19" width="53.44140625" bestFit="1" customWidth="1"/>
    <col min="21" max="21" width="19.44140625" bestFit="1" customWidth="1"/>
    <col min="22" max="22" width="39.44140625" bestFit="1" customWidth="1"/>
  </cols>
  <sheetData>
    <row r="1" spans="1:22" s="7" customFormat="1" ht="10.8" thickBot="1">
      <c r="A1" s="8">
        <v>1</v>
      </c>
      <c r="B1" s="8">
        <f>A1+1</f>
        <v>2</v>
      </c>
      <c r="C1" s="8">
        <f>B1+1</f>
        <v>3</v>
      </c>
      <c r="D1" s="8">
        <f>C1+1</f>
        <v>4</v>
      </c>
      <c r="E1" s="8">
        <f>D1+1</f>
        <v>5</v>
      </c>
      <c r="F1" s="8">
        <f>E1+1</f>
        <v>6</v>
      </c>
      <c r="G1" s="8">
        <f t="shared" ref="G1:S1" si="0">F1+1</f>
        <v>7</v>
      </c>
      <c r="H1" s="8">
        <f t="shared" si="0"/>
        <v>8</v>
      </c>
      <c r="I1" s="8">
        <f t="shared" si="0"/>
        <v>9</v>
      </c>
      <c r="J1" s="8">
        <f t="shared" si="0"/>
        <v>10</v>
      </c>
      <c r="K1" s="8">
        <f t="shared" si="0"/>
        <v>11</v>
      </c>
      <c r="L1" s="8">
        <f t="shared" si="0"/>
        <v>12</v>
      </c>
      <c r="M1" s="8">
        <f t="shared" si="0"/>
        <v>13</v>
      </c>
      <c r="N1" s="8">
        <f t="shared" si="0"/>
        <v>14</v>
      </c>
      <c r="O1" s="8">
        <f t="shared" si="0"/>
        <v>15</v>
      </c>
      <c r="P1" s="8">
        <f t="shared" si="0"/>
        <v>16</v>
      </c>
      <c r="Q1" s="8">
        <f t="shared" si="0"/>
        <v>17</v>
      </c>
      <c r="R1" s="8">
        <f t="shared" si="0"/>
        <v>18</v>
      </c>
      <c r="S1" s="8">
        <f t="shared" si="0"/>
        <v>19</v>
      </c>
    </row>
    <row r="2" spans="1:22" ht="21.6" thickBot="1">
      <c r="A2" s="122" t="s">
        <v>22257</v>
      </c>
      <c r="B2" s="6"/>
      <c r="C2" s="6"/>
      <c r="D2" s="6"/>
      <c r="E2" s="6"/>
      <c r="F2" s="6"/>
      <c r="G2" s="6"/>
      <c r="H2" s="6"/>
      <c r="I2" s="6"/>
      <c r="J2" s="6"/>
      <c r="K2" s="6"/>
      <c r="L2" s="6"/>
      <c r="M2" s="6"/>
      <c r="N2" s="6"/>
      <c r="O2" s="6"/>
      <c r="P2" s="6"/>
      <c r="Q2" s="6"/>
      <c r="R2" s="6"/>
      <c r="S2" s="123"/>
      <c r="U2" s="6" t="s">
        <v>22258</v>
      </c>
      <c r="V2" s="6"/>
    </row>
    <row r="3" spans="1:22" ht="15" thickBot="1">
      <c r="A3" s="124" t="s">
        <v>22259</v>
      </c>
      <c r="B3" s="10" t="s">
        <v>22260</v>
      </c>
      <c r="C3" s="3" t="s">
        <v>85</v>
      </c>
      <c r="D3" s="3" t="s">
        <v>22261</v>
      </c>
      <c r="E3" s="15" t="s">
        <v>22262</v>
      </c>
      <c r="F3" s="16" t="s">
        <v>22263</v>
      </c>
      <c r="G3" s="14" t="s">
        <v>22264</v>
      </c>
      <c r="H3" s="14" t="s">
        <v>22265</v>
      </c>
      <c r="I3" s="15" t="s">
        <v>22266</v>
      </c>
      <c r="J3" s="4" t="s">
        <v>22267</v>
      </c>
      <c r="K3" s="5" t="s">
        <v>22268</v>
      </c>
      <c r="L3" s="4" t="s">
        <v>22269</v>
      </c>
      <c r="M3" s="5" t="s">
        <v>22270</v>
      </c>
      <c r="N3" s="4" t="s">
        <v>22271</v>
      </c>
      <c r="O3" s="14" t="s">
        <v>22272</v>
      </c>
      <c r="P3" s="5" t="s">
        <v>22273</v>
      </c>
      <c r="Q3" s="4" t="s">
        <v>22274</v>
      </c>
      <c r="R3" s="5" t="s">
        <v>22275</v>
      </c>
      <c r="S3" s="16" t="s">
        <v>22276</v>
      </c>
      <c r="U3" s="3" t="s">
        <v>22262</v>
      </c>
      <c r="V3" s="3" t="s">
        <v>22263</v>
      </c>
    </row>
    <row r="4" spans="1:22" ht="15" thickTop="1">
      <c r="A4" s="125">
        <v>401100</v>
      </c>
      <c r="B4" s="88" t="str">
        <f t="shared" ref="B4:B67" si="1">"OC"&amp;A4</f>
        <v>OC401100</v>
      </c>
      <c r="C4" s="89" t="s">
        <v>22277</v>
      </c>
      <c r="D4" s="89" t="str">
        <f t="shared" ref="D4:D67" si="2">A4&amp;" - "&amp;C4</f>
        <v>401100 - Current Year Property Taxes</v>
      </c>
      <c r="E4" s="116" t="s">
        <v>22278</v>
      </c>
      <c r="F4" s="117" t="s">
        <v>227</v>
      </c>
      <c r="G4" s="89" t="s">
        <v>5965</v>
      </c>
      <c r="H4" s="89" t="s">
        <v>5965</v>
      </c>
      <c r="I4" s="116" t="s">
        <v>22279</v>
      </c>
      <c r="J4" s="118" t="s">
        <v>22280</v>
      </c>
      <c r="K4" s="119" t="s">
        <v>22281</v>
      </c>
      <c r="L4" s="118" t="s">
        <v>22282</v>
      </c>
      <c r="M4" s="119" t="s">
        <v>22283</v>
      </c>
      <c r="N4" s="118" t="s">
        <v>22284</v>
      </c>
      <c r="O4" s="89" t="s">
        <v>22285</v>
      </c>
      <c r="P4" s="119" t="s">
        <v>22286</v>
      </c>
      <c r="Q4" s="118" t="s">
        <v>22284</v>
      </c>
      <c r="R4" s="119" t="s">
        <v>22287</v>
      </c>
      <c r="S4" s="117" t="s">
        <v>22284</v>
      </c>
      <c r="U4" t="s">
        <v>22288</v>
      </c>
      <c r="V4" t="s">
        <v>22289</v>
      </c>
    </row>
    <row r="5" spans="1:22">
      <c r="A5" s="126">
        <v>401150</v>
      </c>
      <c r="B5" s="90" t="str">
        <f t="shared" si="1"/>
        <v>OC401150</v>
      </c>
      <c r="C5" s="81" t="s">
        <v>22290</v>
      </c>
      <c r="D5" s="81" t="str">
        <f t="shared" si="2"/>
        <v>401150 - Uncollectible Property Tax</v>
      </c>
      <c r="E5" s="120" t="s">
        <v>22278</v>
      </c>
      <c r="F5" s="121" t="s">
        <v>227</v>
      </c>
      <c r="G5" s="81" t="s">
        <v>5965</v>
      </c>
      <c r="H5" s="81" t="s">
        <v>5965</v>
      </c>
      <c r="I5" s="120" t="s">
        <v>22279</v>
      </c>
      <c r="J5" s="83" t="s">
        <v>22280</v>
      </c>
      <c r="K5" s="82" t="s">
        <v>22281</v>
      </c>
      <c r="L5" s="83" t="s">
        <v>22282</v>
      </c>
      <c r="M5" s="82" t="s">
        <v>22283</v>
      </c>
      <c r="N5" s="83" t="s">
        <v>22284</v>
      </c>
      <c r="O5" s="81" t="s">
        <v>22285</v>
      </c>
      <c r="P5" s="82" t="s">
        <v>22286</v>
      </c>
      <c r="Q5" s="83" t="s">
        <v>22284</v>
      </c>
      <c r="R5" s="82" t="s">
        <v>22287</v>
      </c>
      <c r="S5" s="121" t="s">
        <v>22284</v>
      </c>
      <c r="U5" t="s">
        <v>22291</v>
      </c>
      <c r="V5" t="s">
        <v>22292</v>
      </c>
    </row>
    <row r="6" spans="1:22">
      <c r="A6" s="126">
        <v>401200</v>
      </c>
      <c r="B6" s="90" t="str">
        <f t="shared" si="1"/>
        <v>OC401200</v>
      </c>
      <c r="C6" s="81" t="s">
        <v>22293</v>
      </c>
      <c r="D6" s="81" t="str">
        <f t="shared" si="2"/>
        <v>401200 - Current Drain District Taxes</v>
      </c>
      <c r="E6" s="120" t="s">
        <v>22278</v>
      </c>
      <c r="F6" s="121" t="s">
        <v>227</v>
      </c>
      <c r="G6" s="81" t="s">
        <v>5965</v>
      </c>
      <c r="H6" s="81" t="s">
        <v>5965</v>
      </c>
      <c r="I6" s="120" t="s">
        <v>22279</v>
      </c>
      <c r="J6" s="83" t="s">
        <v>22280</v>
      </c>
      <c r="K6" s="82" t="s">
        <v>22281</v>
      </c>
      <c r="L6" s="83" t="s">
        <v>22282</v>
      </c>
      <c r="M6" s="82" t="s">
        <v>22283</v>
      </c>
      <c r="N6" s="83" t="s">
        <v>22284</v>
      </c>
      <c r="O6" s="81" t="s">
        <v>22285</v>
      </c>
      <c r="P6" s="82" t="s">
        <v>22286</v>
      </c>
      <c r="Q6" s="83" t="s">
        <v>22284</v>
      </c>
      <c r="R6" s="82" t="s">
        <v>22287</v>
      </c>
      <c r="S6" s="121" t="s">
        <v>22284</v>
      </c>
      <c r="U6" t="s">
        <v>22294</v>
      </c>
      <c r="V6" t="s">
        <v>228</v>
      </c>
    </row>
    <row r="7" spans="1:22">
      <c r="A7" s="126">
        <v>402100</v>
      </c>
      <c r="B7" s="90" t="str">
        <f t="shared" si="1"/>
        <v>OC402100</v>
      </c>
      <c r="C7" s="81" t="s">
        <v>22295</v>
      </c>
      <c r="D7" s="81" t="str">
        <f t="shared" si="2"/>
        <v>402100 - Prior Years Real Property Tax</v>
      </c>
      <c r="E7" s="120" t="s">
        <v>22278</v>
      </c>
      <c r="F7" s="121" t="s">
        <v>227</v>
      </c>
      <c r="G7" s="81" t="s">
        <v>5965</v>
      </c>
      <c r="H7" s="81" t="s">
        <v>5965</v>
      </c>
      <c r="I7" s="120" t="s">
        <v>22279</v>
      </c>
      <c r="J7" s="83" t="s">
        <v>22280</v>
      </c>
      <c r="K7" s="82" t="s">
        <v>22281</v>
      </c>
      <c r="L7" s="83" t="s">
        <v>22282</v>
      </c>
      <c r="M7" s="82" t="s">
        <v>22283</v>
      </c>
      <c r="N7" s="83" t="s">
        <v>22284</v>
      </c>
      <c r="O7" s="81" t="s">
        <v>22285</v>
      </c>
      <c r="P7" s="82" t="s">
        <v>22286</v>
      </c>
      <c r="Q7" s="83" t="s">
        <v>22284</v>
      </c>
      <c r="R7" s="82" t="s">
        <v>22287</v>
      </c>
      <c r="S7" s="121" t="s">
        <v>22284</v>
      </c>
      <c r="U7" t="s">
        <v>22296</v>
      </c>
      <c r="V7" t="s">
        <v>22297</v>
      </c>
    </row>
    <row r="8" spans="1:22">
      <c r="A8" s="126">
        <v>402200</v>
      </c>
      <c r="B8" s="90" t="str">
        <f t="shared" si="1"/>
        <v>OC402200</v>
      </c>
      <c r="C8" s="81" t="s">
        <v>22298</v>
      </c>
      <c r="D8" s="81" t="str">
        <f t="shared" si="2"/>
        <v>402200 - Prior Years Pers Property Tax</v>
      </c>
      <c r="E8" s="120" t="s">
        <v>22278</v>
      </c>
      <c r="F8" s="121" t="s">
        <v>227</v>
      </c>
      <c r="G8" s="81" t="s">
        <v>5965</v>
      </c>
      <c r="H8" s="81" t="s">
        <v>5965</v>
      </c>
      <c r="I8" s="120" t="s">
        <v>22279</v>
      </c>
      <c r="J8" s="83" t="s">
        <v>22280</v>
      </c>
      <c r="K8" s="82" t="s">
        <v>22281</v>
      </c>
      <c r="L8" s="83" t="s">
        <v>22282</v>
      </c>
      <c r="M8" s="82" t="s">
        <v>22283</v>
      </c>
      <c r="N8" s="83" t="s">
        <v>22284</v>
      </c>
      <c r="O8" s="81" t="s">
        <v>22285</v>
      </c>
      <c r="P8" s="82" t="s">
        <v>22286</v>
      </c>
      <c r="Q8" s="83" t="s">
        <v>22284</v>
      </c>
      <c r="R8" s="82" t="s">
        <v>22287</v>
      </c>
      <c r="S8" s="121" t="s">
        <v>22284</v>
      </c>
      <c r="U8" t="s">
        <v>22299</v>
      </c>
      <c r="V8" t="s">
        <v>22300</v>
      </c>
    </row>
    <row r="9" spans="1:22">
      <c r="A9" s="126">
        <v>402210</v>
      </c>
      <c r="B9" s="90" t="str">
        <f t="shared" si="1"/>
        <v>OC402210</v>
      </c>
      <c r="C9" s="81" t="s">
        <v>22301</v>
      </c>
      <c r="D9" s="81" t="str">
        <f t="shared" si="2"/>
        <v>402210 - Prior Years Personal Tax (GF) Audit</v>
      </c>
      <c r="E9" s="120" t="s">
        <v>22278</v>
      </c>
      <c r="F9" s="121" t="s">
        <v>227</v>
      </c>
      <c r="G9" s="81" t="s">
        <v>5965</v>
      </c>
      <c r="H9" s="81" t="s">
        <v>5965</v>
      </c>
      <c r="I9" s="120" t="s">
        <v>22279</v>
      </c>
      <c r="J9" s="83" t="s">
        <v>22280</v>
      </c>
      <c r="K9" s="82" t="s">
        <v>22281</v>
      </c>
      <c r="L9" s="83" t="s">
        <v>22282</v>
      </c>
      <c r="M9" s="82" t="s">
        <v>22283</v>
      </c>
      <c r="N9" s="83" t="s">
        <v>22284</v>
      </c>
      <c r="O9" s="81" t="s">
        <v>22285</v>
      </c>
      <c r="P9" s="82" t="s">
        <v>22286</v>
      </c>
      <c r="Q9" s="83" t="s">
        <v>22284</v>
      </c>
      <c r="R9" s="82" t="s">
        <v>22287</v>
      </c>
      <c r="S9" s="121" t="s">
        <v>22284</v>
      </c>
      <c r="U9" t="s">
        <v>22302</v>
      </c>
      <c r="V9" t="s">
        <v>223</v>
      </c>
    </row>
    <row r="10" spans="1:22">
      <c r="A10" s="126">
        <v>403100</v>
      </c>
      <c r="B10" s="90" t="str">
        <f t="shared" si="1"/>
        <v>OC403100</v>
      </c>
      <c r="C10" s="81" t="s">
        <v>22303</v>
      </c>
      <c r="D10" s="81" t="str">
        <f t="shared" si="2"/>
        <v>403100 - Prior Years Real Property Tax – Scheduled Retainer</v>
      </c>
      <c r="E10" s="120" t="s">
        <v>22278</v>
      </c>
      <c r="F10" s="121" t="s">
        <v>227</v>
      </c>
      <c r="G10" s="81" t="s">
        <v>5965</v>
      </c>
      <c r="H10" s="81" t="s">
        <v>5965</v>
      </c>
      <c r="I10" s="120" t="s">
        <v>22279</v>
      </c>
      <c r="J10" s="83" t="s">
        <v>22280</v>
      </c>
      <c r="K10" s="82" t="s">
        <v>22281</v>
      </c>
      <c r="L10" s="83" t="s">
        <v>22282</v>
      </c>
      <c r="M10" s="82" t="s">
        <v>22283</v>
      </c>
      <c r="N10" s="83" t="s">
        <v>22284</v>
      </c>
      <c r="O10" s="81" t="s">
        <v>22285</v>
      </c>
      <c r="P10" s="82" t="s">
        <v>22286</v>
      </c>
      <c r="Q10" s="83" t="s">
        <v>22284</v>
      </c>
      <c r="R10" s="82" t="s">
        <v>22287</v>
      </c>
      <c r="S10" s="121" t="s">
        <v>22284</v>
      </c>
      <c r="U10" t="s">
        <v>22304</v>
      </c>
      <c r="V10" t="s">
        <v>212</v>
      </c>
    </row>
    <row r="11" spans="1:22">
      <c r="A11" s="126">
        <v>403200</v>
      </c>
      <c r="B11" s="90" t="str">
        <f t="shared" si="1"/>
        <v>OC403200</v>
      </c>
      <c r="C11" s="81" t="s">
        <v>22305</v>
      </c>
      <c r="D11" s="81" t="str">
        <f t="shared" si="2"/>
        <v>403200 - Prior Years Personal Property Tax – Scheduled Retainer</v>
      </c>
      <c r="E11" s="120" t="s">
        <v>22278</v>
      </c>
      <c r="F11" s="121" t="s">
        <v>227</v>
      </c>
      <c r="G11" s="81" t="s">
        <v>5965</v>
      </c>
      <c r="H11" s="81" t="s">
        <v>5965</v>
      </c>
      <c r="I11" s="120" t="s">
        <v>22279</v>
      </c>
      <c r="J11" s="83" t="s">
        <v>22280</v>
      </c>
      <c r="K11" s="82" t="s">
        <v>22281</v>
      </c>
      <c r="L11" s="83" t="s">
        <v>22282</v>
      </c>
      <c r="M11" s="82" t="s">
        <v>22283</v>
      </c>
      <c r="N11" s="83" t="s">
        <v>22284</v>
      </c>
      <c r="O11" s="81" t="s">
        <v>22285</v>
      </c>
      <c r="P11" s="82" t="s">
        <v>22286</v>
      </c>
      <c r="Q11" s="83" t="s">
        <v>22284</v>
      </c>
      <c r="R11" s="82" t="s">
        <v>22287</v>
      </c>
      <c r="S11" s="121" t="s">
        <v>22284</v>
      </c>
      <c r="U11" t="s">
        <v>22306</v>
      </c>
      <c r="V11" t="s">
        <v>226</v>
      </c>
    </row>
    <row r="12" spans="1:22">
      <c r="A12" s="126">
        <v>404100</v>
      </c>
      <c r="B12" s="90" t="str">
        <f t="shared" si="1"/>
        <v>OC404100</v>
      </c>
      <c r="C12" s="81" t="s">
        <v>22307</v>
      </c>
      <c r="D12" s="81" t="str">
        <f t="shared" si="2"/>
        <v>404100 - Municipal Income Tax</v>
      </c>
      <c r="E12" s="120" t="s">
        <v>22278</v>
      </c>
      <c r="F12" s="121" t="s">
        <v>227</v>
      </c>
      <c r="G12" s="81" t="s">
        <v>5965</v>
      </c>
      <c r="H12" s="81" t="s">
        <v>5965</v>
      </c>
      <c r="I12" s="120" t="s">
        <v>22279</v>
      </c>
      <c r="J12" s="83" t="s">
        <v>22280</v>
      </c>
      <c r="K12" s="82" t="s">
        <v>22281</v>
      </c>
      <c r="L12" s="83" t="s">
        <v>22282</v>
      </c>
      <c r="M12" s="82" t="s">
        <v>22308</v>
      </c>
      <c r="N12" s="83" t="s">
        <v>22307</v>
      </c>
      <c r="O12" s="81" t="s">
        <v>22285</v>
      </c>
      <c r="P12" s="82" t="s">
        <v>22309</v>
      </c>
      <c r="Q12" s="83" t="s">
        <v>22307</v>
      </c>
      <c r="R12" s="82" t="s">
        <v>22310</v>
      </c>
      <c r="S12" s="121" t="s">
        <v>22307</v>
      </c>
      <c r="U12" t="s">
        <v>22311</v>
      </c>
      <c r="V12" t="s">
        <v>229</v>
      </c>
    </row>
    <row r="13" spans="1:22">
      <c r="A13" s="126">
        <v>404101</v>
      </c>
      <c r="B13" s="90" t="str">
        <f t="shared" si="1"/>
        <v>OC404101</v>
      </c>
      <c r="C13" s="81" t="s">
        <v>22312</v>
      </c>
      <c r="D13" s="81" t="str">
        <f t="shared" si="2"/>
        <v>404101 - Individual Income Tax Receipts</v>
      </c>
      <c r="E13" s="120" t="s">
        <v>22278</v>
      </c>
      <c r="F13" s="121" t="s">
        <v>227</v>
      </c>
      <c r="G13" s="81" t="s">
        <v>5965</v>
      </c>
      <c r="H13" s="81" t="s">
        <v>5965</v>
      </c>
      <c r="I13" s="120" t="s">
        <v>22279</v>
      </c>
      <c r="J13" s="83" t="s">
        <v>22280</v>
      </c>
      <c r="K13" s="82" t="s">
        <v>22281</v>
      </c>
      <c r="L13" s="83" t="s">
        <v>22282</v>
      </c>
      <c r="M13" s="82" t="s">
        <v>22308</v>
      </c>
      <c r="N13" s="83" t="s">
        <v>22307</v>
      </c>
      <c r="O13" s="81" t="s">
        <v>22285</v>
      </c>
      <c r="P13" s="82" t="s">
        <v>22309</v>
      </c>
      <c r="Q13" s="83" t="s">
        <v>22307</v>
      </c>
      <c r="R13" s="82" t="s">
        <v>22310</v>
      </c>
      <c r="S13" s="121" t="s">
        <v>22307</v>
      </c>
      <c r="U13" t="s">
        <v>22313</v>
      </c>
      <c r="V13" t="s">
        <v>22314</v>
      </c>
    </row>
    <row r="14" spans="1:22">
      <c r="A14" s="126">
        <v>404102</v>
      </c>
      <c r="B14" s="90" t="str">
        <f t="shared" si="1"/>
        <v>OC404102</v>
      </c>
      <c r="C14" s="81" t="s">
        <v>22315</v>
      </c>
      <c r="D14" s="81" t="str">
        <f t="shared" si="2"/>
        <v>404102 - Corporation/Other Income Tax Receipts</v>
      </c>
      <c r="E14" s="120" t="s">
        <v>22278</v>
      </c>
      <c r="F14" s="121" t="s">
        <v>227</v>
      </c>
      <c r="G14" s="81" t="s">
        <v>5965</v>
      </c>
      <c r="H14" s="81" t="s">
        <v>5965</v>
      </c>
      <c r="I14" s="120" t="s">
        <v>22279</v>
      </c>
      <c r="J14" s="83" t="s">
        <v>22280</v>
      </c>
      <c r="K14" s="82" t="s">
        <v>22281</v>
      </c>
      <c r="L14" s="83" t="s">
        <v>22282</v>
      </c>
      <c r="M14" s="82" t="s">
        <v>22308</v>
      </c>
      <c r="N14" s="83" t="s">
        <v>22307</v>
      </c>
      <c r="O14" s="81" t="s">
        <v>22285</v>
      </c>
      <c r="P14" s="82" t="s">
        <v>22309</v>
      </c>
      <c r="Q14" s="83" t="s">
        <v>22307</v>
      </c>
      <c r="R14" s="82" t="s">
        <v>22310</v>
      </c>
      <c r="S14" s="121" t="s">
        <v>22307</v>
      </c>
      <c r="U14" t="s">
        <v>22316</v>
      </c>
      <c r="V14" t="s">
        <v>22317</v>
      </c>
    </row>
    <row r="15" spans="1:22">
      <c r="A15" s="126">
        <v>404105</v>
      </c>
      <c r="B15" s="90" t="str">
        <f t="shared" si="1"/>
        <v>OC404105</v>
      </c>
      <c r="C15" s="81" t="s">
        <v>22318</v>
      </c>
      <c r="D15" s="81" t="str">
        <f t="shared" si="2"/>
        <v>404105 - Prior Years Municipal Income Tax</v>
      </c>
      <c r="E15" s="120" t="s">
        <v>22278</v>
      </c>
      <c r="F15" s="121" t="s">
        <v>227</v>
      </c>
      <c r="G15" s="81" t="s">
        <v>5965</v>
      </c>
      <c r="H15" s="81" t="s">
        <v>5965</v>
      </c>
      <c r="I15" s="120" t="s">
        <v>22279</v>
      </c>
      <c r="J15" s="83" t="s">
        <v>22280</v>
      </c>
      <c r="K15" s="82" t="s">
        <v>22281</v>
      </c>
      <c r="L15" s="83" t="s">
        <v>22282</v>
      </c>
      <c r="M15" s="82" t="s">
        <v>22308</v>
      </c>
      <c r="N15" s="83" t="s">
        <v>22307</v>
      </c>
      <c r="O15" s="81" t="s">
        <v>22285</v>
      </c>
      <c r="P15" s="82" t="s">
        <v>22309</v>
      </c>
      <c r="Q15" s="83" t="s">
        <v>22307</v>
      </c>
      <c r="R15" s="82" t="s">
        <v>22310</v>
      </c>
      <c r="S15" s="121" t="s">
        <v>22307</v>
      </c>
      <c r="U15" t="s">
        <v>22319</v>
      </c>
      <c r="V15" t="s">
        <v>22320</v>
      </c>
    </row>
    <row r="16" spans="1:22">
      <c r="A16" s="126">
        <v>404110</v>
      </c>
      <c r="B16" s="90" t="str">
        <f t="shared" si="1"/>
        <v>OC404110</v>
      </c>
      <c r="C16" s="81" t="s">
        <v>22321</v>
      </c>
      <c r="D16" s="81" t="str">
        <f t="shared" si="2"/>
        <v>404110 - Municipal Income Tax – Refunds</v>
      </c>
      <c r="E16" s="120" t="s">
        <v>22278</v>
      </c>
      <c r="F16" s="121" t="s">
        <v>227</v>
      </c>
      <c r="G16" s="81" t="s">
        <v>5965</v>
      </c>
      <c r="H16" s="81" t="s">
        <v>5965</v>
      </c>
      <c r="I16" s="120" t="s">
        <v>22279</v>
      </c>
      <c r="J16" s="83" t="s">
        <v>22280</v>
      </c>
      <c r="K16" s="82" t="s">
        <v>22281</v>
      </c>
      <c r="L16" s="83" t="s">
        <v>22282</v>
      </c>
      <c r="M16" s="82" t="s">
        <v>22308</v>
      </c>
      <c r="N16" s="83" t="s">
        <v>22307</v>
      </c>
      <c r="O16" s="81" t="s">
        <v>22285</v>
      </c>
      <c r="P16" s="82" t="s">
        <v>22309</v>
      </c>
      <c r="Q16" s="83" t="s">
        <v>22307</v>
      </c>
      <c r="R16" s="82" t="s">
        <v>22310</v>
      </c>
      <c r="S16" s="121" t="s">
        <v>22307</v>
      </c>
      <c r="U16" t="s">
        <v>22322</v>
      </c>
      <c r="V16" t="s">
        <v>22323</v>
      </c>
    </row>
    <row r="17" spans="1:22">
      <c r="A17" s="126">
        <v>404115</v>
      </c>
      <c r="B17" s="90" t="str">
        <f t="shared" si="1"/>
        <v>OC404115</v>
      </c>
      <c r="C17" s="81" t="s">
        <v>22324</v>
      </c>
      <c r="D17" s="81" t="str">
        <f t="shared" si="2"/>
        <v>404115 - Municipal Income Tax – Contra Account</v>
      </c>
      <c r="E17" s="120" t="s">
        <v>22278</v>
      </c>
      <c r="F17" s="121" t="s">
        <v>227</v>
      </c>
      <c r="G17" s="81" t="s">
        <v>5965</v>
      </c>
      <c r="H17" s="81" t="s">
        <v>5965</v>
      </c>
      <c r="I17" s="120" t="s">
        <v>22279</v>
      </c>
      <c r="J17" s="83" t="s">
        <v>22280</v>
      </c>
      <c r="K17" s="82" t="s">
        <v>22281</v>
      </c>
      <c r="L17" s="83" t="s">
        <v>22282</v>
      </c>
      <c r="M17" s="82" t="s">
        <v>22308</v>
      </c>
      <c r="N17" s="83" t="s">
        <v>22307</v>
      </c>
      <c r="O17" s="81" t="s">
        <v>22285</v>
      </c>
      <c r="P17" s="82" t="s">
        <v>22309</v>
      </c>
      <c r="Q17" s="83" t="s">
        <v>22307</v>
      </c>
      <c r="R17" s="82" t="s">
        <v>22310</v>
      </c>
      <c r="S17" s="121" t="s">
        <v>22307</v>
      </c>
      <c r="U17" t="s">
        <v>22325</v>
      </c>
      <c r="V17" t="s">
        <v>219</v>
      </c>
    </row>
    <row r="18" spans="1:22">
      <c r="A18" s="126">
        <v>404120</v>
      </c>
      <c r="B18" s="90" t="str">
        <f t="shared" si="1"/>
        <v>OC404120</v>
      </c>
      <c r="C18" s="81" t="s">
        <v>22326</v>
      </c>
      <c r="D18" s="81" t="str">
        <f t="shared" si="2"/>
        <v>404120 - Income Tax Year End Accrual/Reversal</v>
      </c>
      <c r="E18" s="120" t="s">
        <v>22278</v>
      </c>
      <c r="F18" s="121" t="s">
        <v>227</v>
      </c>
      <c r="G18" s="81" t="s">
        <v>5965</v>
      </c>
      <c r="H18" s="81" t="s">
        <v>5965</v>
      </c>
      <c r="I18" s="120" t="s">
        <v>22279</v>
      </c>
      <c r="J18" s="83" t="s">
        <v>22280</v>
      </c>
      <c r="K18" s="82" t="s">
        <v>22281</v>
      </c>
      <c r="L18" s="83" t="s">
        <v>22282</v>
      </c>
      <c r="M18" s="82" t="s">
        <v>22308</v>
      </c>
      <c r="N18" s="83" t="s">
        <v>22307</v>
      </c>
      <c r="O18" s="81" t="s">
        <v>22285</v>
      </c>
      <c r="P18" s="82" t="s">
        <v>22309</v>
      </c>
      <c r="Q18" s="83" t="s">
        <v>22307</v>
      </c>
      <c r="R18" s="82" t="s">
        <v>22310</v>
      </c>
      <c r="S18" s="121" t="s">
        <v>22307</v>
      </c>
      <c r="U18" t="s">
        <v>22327</v>
      </c>
      <c r="V18" t="s">
        <v>221</v>
      </c>
    </row>
    <row r="19" spans="1:22">
      <c r="A19" s="126">
        <v>404130</v>
      </c>
      <c r="B19" s="90" t="str">
        <f t="shared" si="1"/>
        <v>OC404130</v>
      </c>
      <c r="C19" s="81" t="s">
        <v>22328</v>
      </c>
      <c r="D19" s="81" t="str">
        <f t="shared" si="2"/>
        <v>404130 - Income Tax Bad Checks</v>
      </c>
      <c r="E19" s="120" t="s">
        <v>22278</v>
      </c>
      <c r="F19" s="121" t="s">
        <v>227</v>
      </c>
      <c r="G19" s="81" t="s">
        <v>5965</v>
      </c>
      <c r="H19" s="81" t="s">
        <v>5965</v>
      </c>
      <c r="I19" s="120" t="s">
        <v>22279</v>
      </c>
      <c r="J19" s="83" t="s">
        <v>22280</v>
      </c>
      <c r="K19" s="82" t="s">
        <v>22281</v>
      </c>
      <c r="L19" s="83" t="s">
        <v>22282</v>
      </c>
      <c r="M19" s="82" t="s">
        <v>22308</v>
      </c>
      <c r="N19" s="83" t="s">
        <v>22307</v>
      </c>
      <c r="O19" s="81" t="s">
        <v>22285</v>
      </c>
      <c r="P19" s="82" t="s">
        <v>22309</v>
      </c>
      <c r="Q19" s="83" t="s">
        <v>22307</v>
      </c>
      <c r="R19" s="82" t="s">
        <v>22310</v>
      </c>
      <c r="S19" s="121" t="s">
        <v>22307</v>
      </c>
      <c r="U19" t="s">
        <v>22329</v>
      </c>
      <c r="V19" t="s">
        <v>22330</v>
      </c>
    </row>
    <row r="20" spans="1:22">
      <c r="A20" s="126">
        <v>404131</v>
      </c>
      <c r="B20" s="90" t="str">
        <f t="shared" si="1"/>
        <v>OC404131</v>
      </c>
      <c r="C20" s="81" t="s">
        <v>22331</v>
      </c>
      <c r="D20" s="81" t="str">
        <f t="shared" si="2"/>
        <v>404131 - Individual Returns</v>
      </c>
      <c r="E20" s="120" t="s">
        <v>22278</v>
      </c>
      <c r="F20" s="121" t="s">
        <v>227</v>
      </c>
      <c r="G20" s="81" t="s">
        <v>5965</v>
      </c>
      <c r="H20" s="81" t="s">
        <v>5965</v>
      </c>
      <c r="I20" s="120" t="s">
        <v>22279</v>
      </c>
      <c r="J20" s="83" t="s">
        <v>22280</v>
      </c>
      <c r="K20" s="82" t="s">
        <v>22281</v>
      </c>
      <c r="L20" s="83" t="s">
        <v>22282</v>
      </c>
      <c r="M20" s="82" t="s">
        <v>22308</v>
      </c>
      <c r="N20" s="83" t="s">
        <v>22307</v>
      </c>
      <c r="O20" s="81" t="s">
        <v>22285</v>
      </c>
      <c r="P20" s="82" t="s">
        <v>22309</v>
      </c>
      <c r="Q20" s="83" t="s">
        <v>22307</v>
      </c>
      <c r="R20" s="82" t="s">
        <v>22310</v>
      </c>
      <c r="S20" s="121" t="s">
        <v>22307</v>
      </c>
      <c r="U20" t="s">
        <v>22278</v>
      </c>
      <c r="V20" t="s">
        <v>227</v>
      </c>
    </row>
    <row r="21" spans="1:22">
      <c r="A21" s="126">
        <v>404132</v>
      </c>
      <c r="B21" s="90" t="str">
        <f t="shared" si="1"/>
        <v>OC404132</v>
      </c>
      <c r="C21" s="81" t="s">
        <v>22332</v>
      </c>
      <c r="D21" s="81" t="str">
        <f t="shared" si="2"/>
        <v>404132 - Corporate Returns</v>
      </c>
      <c r="E21" s="120" t="s">
        <v>22278</v>
      </c>
      <c r="F21" s="121" t="s">
        <v>227</v>
      </c>
      <c r="G21" s="81" t="s">
        <v>5965</v>
      </c>
      <c r="H21" s="81" t="s">
        <v>5965</v>
      </c>
      <c r="I21" s="120" t="s">
        <v>22279</v>
      </c>
      <c r="J21" s="83" t="s">
        <v>22280</v>
      </c>
      <c r="K21" s="82" t="s">
        <v>22281</v>
      </c>
      <c r="L21" s="83" t="s">
        <v>22282</v>
      </c>
      <c r="M21" s="82" t="s">
        <v>22308</v>
      </c>
      <c r="N21" s="83" t="s">
        <v>22307</v>
      </c>
      <c r="O21" s="81" t="s">
        <v>22285</v>
      </c>
      <c r="P21" s="82" t="s">
        <v>22309</v>
      </c>
      <c r="Q21" s="83" t="s">
        <v>22307</v>
      </c>
      <c r="R21" s="82" t="s">
        <v>22310</v>
      </c>
      <c r="S21" s="121" t="s">
        <v>22307</v>
      </c>
      <c r="U21" t="s">
        <v>22333</v>
      </c>
      <c r="V21" t="s">
        <v>217</v>
      </c>
    </row>
    <row r="22" spans="1:22">
      <c r="A22" s="126">
        <v>404133</v>
      </c>
      <c r="B22" s="90" t="str">
        <f t="shared" si="1"/>
        <v>OC404133</v>
      </c>
      <c r="C22" s="81" t="s">
        <v>22334</v>
      </c>
      <c r="D22" s="81" t="str">
        <f t="shared" si="2"/>
        <v>404133 - Partnership Returns</v>
      </c>
      <c r="E22" s="120" t="s">
        <v>22278</v>
      </c>
      <c r="F22" s="121" t="s">
        <v>227</v>
      </c>
      <c r="G22" s="81" t="s">
        <v>5965</v>
      </c>
      <c r="H22" s="81" t="s">
        <v>5965</v>
      </c>
      <c r="I22" s="120" t="s">
        <v>22279</v>
      </c>
      <c r="J22" s="83" t="s">
        <v>22280</v>
      </c>
      <c r="K22" s="82" t="s">
        <v>22281</v>
      </c>
      <c r="L22" s="83" t="s">
        <v>22282</v>
      </c>
      <c r="M22" s="82" t="s">
        <v>22308</v>
      </c>
      <c r="N22" s="83" t="s">
        <v>22307</v>
      </c>
      <c r="O22" s="81" t="s">
        <v>22285</v>
      </c>
      <c r="P22" s="82" t="s">
        <v>22309</v>
      </c>
      <c r="Q22" s="83" t="s">
        <v>22307</v>
      </c>
      <c r="R22" s="82" t="s">
        <v>22310</v>
      </c>
      <c r="S22" s="121" t="s">
        <v>22307</v>
      </c>
    </row>
    <row r="23" spans="1:22">
      <c r="A23" s="126">
        <v>404134</v>
      </c>
      <c r="B23" s="90" t="str">
        <f t="shared" si="1"/>
        <v>OC404134</v>
      </c>
      <c r="C23" s="81" t="s">
        <v>22335</v>
      </c>
      <c r="D23" s="81" t="str">
        <f t="shared" si="2"/>
        <v>404134 - Extension Payments</v>
      </c>
      <c r="E23" s="120" t="s">
        <v>22278</v>
      </c>
      <c r="F23" s="121" t="s">
        <v>227</v>
      </c>
      <c r="G23" s="81" t="s">
        <v>5965</v>
      </c>
      <c r="H23" s="81" t="s">
        <v>5965</v>
      </c>
      <c r="I23" s="120" t="s">
        <v>22279</v>
      </c>
      <c r="J23" s="83" t="s">
        <v>22280</v>
      </c>
      <c r="K23" s="82" t="s">
        <v>22281</v>
      </c>
      <c r="L23" s="83" t="s">
        <v>22282</v>
      </c>
      <c r="M23" s="82" t="s">
        <v>22308</v>
      </c>
      <c r="N23" s="83" t="s">
        <v>22307</v>
      </c>
      <c r="O23" s="81" t="s">
        <v>22285</v>
      </c>
      <c r="P23" s="82" t="s">
        <v>22309</v>
      </c>
      <c r="Q23" s="83" t="s">
        <v>22307</v>
      </c>
      <c r="R23" s="82" t="s">
        <v>22310</v>
      </c>
      <c r="S23" s="121" t="s">
        <v>22307</v>
      </c>
    </row>
    <row r="24" spans="1:22">
      <c r="A24" s="126">
        <v>404135</v>
      </c>
      <c r="B24" s="90" t="str">
        <f t="shared" si="1"/>
        <v>OC404135</v>
      </c>
      <c r="C24" s="81" t="s">
        <v>22336</v>
      </c>
      <c r="D24" s="81" t="str">
        <f t="shared" si="2"/>
        <v>404135 - Estates &amp; Trusts</v>
      </c>
      <c r="E24" s="120" t="s">
        <v>22278</v>
      </c>
      <c r="F24" s="121" t="s">
        <v>227</v>
      </c>
      <c r="G24" s="81" t="s">
        <v>5965</v>
      </c>
      <c r="H24" s="81" t="s">
        <v>5965</v>
      </c>
      <c r="I24" s="120" t="s">
        <v>22279</v>
      </c>
      <c r="J24" s="83" t="s">
        <v>22280</v>
      </c>
      <c r="K24" s="82" t="s">
        <v>22281</v>
      </c>
      <c r="L24" s="83" t="s">
        <v>22282</v>
      </c>
      <c r="M24" s="82" t="s">
        <v>22308</v>
      </c>
      <c r="N24" s="83" t="s">
        <v>22307</v>
      </c>
      <c r="O24" s="81" t="s">
        <v>22285</v>
      </c>
      <c r="P24" s="82" t="s">
        <v>22309</v>
      </c>
      <c r="Q24" s="83" t="s">
        <v>22307</v>
      </c>
      <c r="R24" s="82" t="s">
        <v>22310</v>
      </c>
      <c r="S24" s="121" t="s">
        <v>22307</v>
      </c>
    </row>
    <row r="25" spans="1:22">
      <c r="A25" s="126">
        <v>404136</v>
      </c>
      <c r="B25" s="90" t="str">
        <f t="shared" si="1"/>
        <v>OC404136</v>
      </c>
      <c r="C25" s="81" t="s">
        <v>22337</v>
      </c>
      <c r="D25" s="81" t="str">
        <f t="shared" si="2"/>
        <v>404136 - DW3 Returns</v>
      </c>
      <c r="E25" s="120" t="s">
        <v>22278</v>
      </c>
      <c r="F25" s="121" t="s">
        <v>227</v>
      </c>
      <c r="G25" s="81" t="s">
        <v>5965</v>
      </c>
      <c r="H25" s="81" t="s">
        <v>5965</v>
      </c>
      <c r="I25" s="120" t="s">
        <v>22279</v>
      </c>
      <c r="J25" s="83" t="s">
        <v>22280</v>
      </c>
      <c r="K25" s="82" t="s">
        <v>22281</v>
      </c>
      <c r="L25" s="83" t="s">
        <v>22282</v>
      </c>
      <c r="M25" s="82" t="s">
        <v>22308</v>
      </c>
      <c r="N25" s="83" t="s">
        <v>22307</v>
      </c>
      <c r="O25" s="81" t="s">
        <v>22285</v>
      </c>
      <c r="P25" s="82" t="s">
        <v>22309</v>
      </c>
      <c r="Q25" s="83" t="s">
        <v>22307</v>
      </c>
      <c r="R25" s="82" t="s">
        <v>22310</v>
      </c>
      <c r="S25" s="121" t="s">
        <v>22307</v>
      </c>
    </row>
    <row r="26" spans="1:22">
      <c r="A26" s="126">
        <v>404137</v>
      </c>
      <c r="B26" s="90" t="str">
        <f t="shared" si="1"/>
        <v>OC404137</v>
      </c>
      <c r="C26" s="81" t="s">
        <v>22338</v>
      </c>
      <c r="D26" s="81" t="str">
        <f t="shared" si="2"/>
        <v>404137 - Estimated Payments</v>
      </c>
      <c r="E26" s="120" t="s">
        <v>22278</v>
      </c>
      <c r="F26" s="121" t="s">
        <v>227</v>
      </c>
      <c r="G26" s="81" t="s">
        <v>5965</v>
      </c>
      <c r="H26" s="81" t="s">
        <v>5965</v>
      </c>
      <c r="I26" s="120" t="s">
        <v>22279</v>
      </c>
      <c r="J26" s="83" t="s">
        <v>22280</v>
      </c>
      <c r="K26" s="82" t="s">
        <v>22281</v>
      </c>
      <c r="L26" s="83" t="s">
        <v>22282</v>
      </c>
      <c r="M26" s="82" t="s">
        <v>22308</v>
      </c>
      <c r="N26" s="83" t="s">
        <v>22307</v>
      </c>
      <c r="O26" s="81" t="s">
        <v>22285</v>
      </c>
      <c r="P26" s="82" t="s">
        <v>22309</v>
      </c>
      <c r="Q26" s="83" t="s">
        <v>22307</v>
      </c>
      <c r="R26" s="82" t="s">
        <v>22310</v>
      </c>
      <c r="S26" s="121" t="s">
        <v>22307</v>
      </c>
    </row>
    <row r="27" spans="1:22">
      <c r="A27" s="126">
        <v>404138</v>
      </c>
      <c r="B27" s="90" t="str">
        <f t="shared" si="1"/>
        <v>OC404138</v>
      </c>
      <c r="C27" s="81" t="s">
        <v>22339</v>
      </c>
      <c r="D27" s="81" t="str">
        <f t="shared" si="2"/>
        <v>404138 - Assessments</v>
      </c>
      <c r="E27" s="120" t="s">
        <v>22278</v>
      </c>
      <c r="F27" s="121" t="s">
        <v>227</v>
      </c>
      <c r="G27" s="81" t="s">
        <v>5965</v>
      </c>
      <c r="H27" s="81" t="s">
        <v>5965</v>
      </c>
      <c r="I27" s="120" t="s">
        <v>22279</v>
      </c>
      <c r="J27" s="83" t="s">
        <v>22280</v>
      </c>
      <c r="K27" s="82" t="s">
        <v>22281</v>
      </c>
      <c r="L27" s="83" t="s">
        <v>22282</v>
      </c>
      <c r="M27" s="82" t="s">
        <v>22308</v>
      </c>
      <c r="N27" s="83" t="s">
        <v>22307</v>
      </c>
      <c r="O27" s="81" t="s">
        <v>22285</v>
      </c>
      <c r="P27" s="82" t="s">
        <v>22309</v>
      </c>
      <c r="Q27" s="83" t="s">
        <v>22307</v>
      </c>
      <c r="R27" s="82" t="s">
        <v>22310</v>
      </c>
      <c r="S27" s="121" t="s">
        <v>22307</v>
      </c>
    </row>
    <row r="28" spans="1:22">
      <c r="A28" s="126">
        <v>404139</v>
      </c>
      <c r="B28" s="90" t="str">
        <f t="shared" si="1"/>
        <v>OC404139</v>
      </c>
      <c r="C28" s="81" t="s">
        <v>22331</v>
      </c>
      <c r="D28" s="81" t="str">
        <f t="shared" si="2"/>
        <v>404139 - Individual Returns</v>
      </c>
      <c r="E28" s="120" t="s">
        <v>22278</v>
      </c>
      <c r="F28" s="121" t="s">
        <v>227</v>
      </c>
      <c r="G28" s="81" t="s">
        <v>5965</v>
      </c>
      <c r="H28" s="81" t="s">
        <v>5965</v>
      </c>
      <c r="I28" s="120" t="s">
        <v>22279</v>
      </c>
      <c r="J28" s="83" t="s">
        <v>22280</v>
      </c>
      <c r="K28" s="82" t="s">
        <v>22281</v>
      </c>
      <c r="L28" s="83" t="s">
        <v>22282</v>
      </c>
      <c r="M28" s="82" t="s">
        <v>22308</v>
      </c>
      <c r="N28" s="83" t="s">
        <v>22307</v>
      </c>
      <c r="O28" s="81" t="s">
        <v>22285</v>
      </c>
      <c r="P28" s="82" t="s">
        <v>22309</v>
      </c>
      <c r="Q28" s="83" t="s">
        <v>22307</v>
      </c>
      <c r="R28" s="82" t="s">
        <v>22310</v>
      </c>
      <c r="S28" s="121" t="s">
        <v>22307</v>
      </c>
    </row>
    <row r="29" spans="1:22">
      <c r="A29" s="126">
        <v>404140</v>
      </c>
      <c r="B29" s="90" t="str">
        <f t="shared" si="1"/>
        <v>OC404140</v>
      </c>
      <c r="C29" s="81" t="s">
        <v>22340</v>
      </c>
      <c r="D29" s="81" t="str">
        <f t="shared" si="2"/>
        <v>404140 - Non-Filers Returns</v>
      </c>
      <c r="E29" s="120" t="s">
        <v>22278</v>
      </c>
      <c r="F29" s="121" t="s">
        <v>227</v>
      </c>
      <c r="G29" s="81" t="s">
        <v>5965</v>
      </c>
      <c r="H29" s="81" t="s">
        <v>5965</v>
      </c>
      <c r="I29" s="120" t="s">
        <v>22279</v>
      </c>
      <c r="J29" s="83" t="s">
        <v>22280</v>
      </c>
      <c r="K29" s="82" t="s">
        <v>22281</v>
      </c>
      <c r="L29" s="83" t="s">
        <v>22282</v>
      </c>
      <c r="M29" s="82" t="s">
        <v>22308</v>
      </c>
      <c r="N29" s="83" t="s">
        <v>22307</v>
      </c>
      <c r="O29" s="81" t="s">
        <v>22285</v>
      </c>
      <c r="P29" s="82" t="s">
        <v>22309</v>
      </c>
      <c r="Q29" s="83" t="s">
        <v>22307</v>
      </c>
      <c r="R29" s="82" t="s">
        <v>22310</v>
      </c>
      <c r="S29" s="121" t="s">
        <v>22307</v>
      </c>
    </row>
    <row r="30" spans="1:22">
      <c r="A30" s="126">
        <v>405100</v>
      </c>
      <c r="B30" s="90" t="str">
        <f t="shared" si="1"/>
        <v>OC405100</v>
      </c>
      <c r="C30" s="81" t="s">
        <v>22341</v>
      </c>
      <c r="D30" s="81" t="str">
        <f t="shared" si="2"/>
        <v>405100 - Utility Users Tax</v>
      </c>
      <c r="E30" s="120" t="s">
        <v>22278</v>
      </c>
      <c r="F30" s="121" t="s">
        <v>227</v>
      </c>
      <c r="G30" s="81" t="s">
        <v>5965</v>
      </c>
      <c r="H30" s="81" t="s">
        <v>5965</v>
      </c>
      <c r="I30" s="120" t="s">
        <v>22279</v>
      </c>
      <c r="J30" s="83" t="s">
        <v>22280</v>
      </c>
      <c r="K30" s="82" t="s">
        <v>22281</v>
      </c>
      <c r="L30" s="83" t="s">
        <v>22282</v>
      </c>
      <c r="M30" s="82" t="s">
        <v>22342</v>
      </c>
      <c r="N30" s="83" t="s">
        <v>22343</v>
      </c>
      <c r="O30" s="81" t="s">
        <v>22285</v>
      </c>
      <c r="P30" s="82" t="s">
        <v>22344</v>
      </c>
      <c r="Q30" s="83" t="s">
        <v>22343</v>
      </c>
      <c r="R30" s="82" t="s">
        <v>22345</v>
      </c>
      <c r="S30" s="121" t="s">
        <v>22343</v>
      </c>
    </row>
    <row r="31" spans="1:22">
      <c r="A31" s="126">
        <v>405110</v>
      </c>
      <c r="B31" s="90" t="str">
        <f t="shared" si="1"/>
        <v>OC405110</v>
      </c>
      <c r="C31" s="81" t="s">
        <v>22346</v>
      </c>
      <c r="D31" s="81" t="str">
        <f t="shared" si="2"/>
        <v>405110 - Utility Users Tax Refunds</v>
      </c>
      <c r="E31" s="120" t="s">
        <v>22278</v>
      </c>
      <c r="F31" s="121" t="s">
        <v>227</v>
      </c>
      <c r="G31" s="81" t="s">
        <v>5965</v>
      </c>
      <c r="H31" s="81" t="s">
        <v>5965</v>
      </c>
      <c r="I31" s="120" t="s">
        <v>22279</v>
      </c>
      <c r="J31" s="83" t="s">
        <v>22280</v>
      </c>
      <c r="K31" s="82" t="s">
        <v>22281</v>
      </c>
      <c r="L31" s="83" t="s">
        <v>22282</v>
      </c>
      <c r="M31" s="82" t="s">
        <v>22342</v>
      </c>
      <c r="N31" s="83" t="s">
        <v>22343</v>
      </c>
      <c r="O31" s="81" t="s">
        <v>22285</v>
      </c>
      <c r="P31" s="82" t="s">
        <v>22344</v>
      </c>
      <c r="Q31" s="83" t="s">
        <v>22343</v>
      </c>
      <c r="R31" s="82" t="s">
        <v>22345</v>
      </c>
      <c r="S31" s="121" t="s">
        <v>22343</v>
      </c>
    </row>
    <row r="32" spans="1:22">
      <c r="A32" s="126">
        <v>405120</v>
      </c>
      <c r="B32" s="90" t="str">
        <f t="shared" si="1"/>
        <v>OC405120</v>
      </c>
      <c r="C32" s="81" t="s">
        <v>22347</v>
      </c>
      <c r="D32" s="81" t="str">
        <f t="shared" si="2"/>
        <v>405120 - Utility Users Year End Accrual/Reversal</v>
      </c>
      <c r="E32" s="120" t="s">
        <v>22278</v>
      </c>
      <c r="F32" s="121" t="s">
        <v>227</v>
      </c>
      <c r="G32" s="81" t="s">
        <v>5965</v>
      </c>
      <c r="H32" s="81" t="s">
        <v>5965</v>
      </c>
      <c r="I32" s="120" t="s">
        <v>22279</v>
      </c>
      <c r="J32" s="83" t="s">
        <v>22280</v>
      </c>
      <c r="K32" s="82" t="s">
        <v>22281</v>
      </c>
      <c r="L32" s="83" t="s">
        <v>22282</v>
      </c>
      <c r="M32" s="82" t="s">
        <v>22342</v>
      </c>
      <c r="N32" s="83" t="s">
        <v>22343</v>
      </c>
      <c r="O32" s="81" t="s">
        <v>22285</v>
      </c>
      <c r="P32" s="82" t="s">
        <v>22344</v>
      </c>
      <c r="Q32" s="83" t="s">
        <v>22343</v>
      </c>
      <c r="R32" s="82" t="s">
        <v>22345</v>
      </c>
      <c r="S32" s="121" t="s">
        <v>22343</v>
      </c>
    </row>
    <row r="33" spans="1:19">
      <c r="A33" s="126">
        <v>405130</v>
      </c>
      <c r="B33" s="90" t="str">
        <f t="shared" si="1"/>
        <v>OC405130</v>
      </c>
      <c r="C33" s="81" t="s">
        <v>22348</v>
      </c>
      <c r="D33" s="81" t="str">
        <f t="shared" si="2"/>
        <v>405130 - Utility Users Tax Bad Checks</v>
      </c>
      <c r="E33" s="120" t="s">
        <v>22278</v>
      </c>
      <c r="F33" s="121" t="s">
        <v>227</v>
      </c>
      <c r="G33" s="81" t="s">
        <v>5965</v>
      </c>
      <c r="H33" s="81" t="s">
        <v>5965</v>
      </c>
      <c r="I33" s="120" t="s">
        <v>22279</v>
      </c>
      <c r="J33" s="83" t="s">
        <v>22280</v>
      </c>
      <c r="K33" s="82" t="s">
        <v>22281</v>
      </c>
      <c r="L33" s="83" t="s">
        <v>22282</v>
      </c>
      <c r="M33" s="82" t="s">
        <v>22342</v>
      </c>
      <c r="N33" s="83" t="s">
        <v>22343</v>
      </c>
      <c r="O33" s="81" t="s">
        <v>22285</v>
      </c>
      <c r="P33" s="82" t="s">
        <v>22344</v>
      </c>
      <c r="Q33" s="83" t="s">
        <v>22343</v>
      </c>
      <c r="R33" s="82" t="s">
        <v>22345</v>
      </c>
      <c r="S33" s="121" t="s">
        <v>22343</v>
      </c>
    </row>
    <row r="34" spans="1:19">
      <c r="A34" s="126">
        <v>405140</v>
      </c>
      <c r="B34" s="90" t="str">
        <f t="shared" si="1"/>
        <v>OC405140</v>
      </c>
      <c r="C34" s="81" t="s">
        <v>22349</v>
      </c>
      <c r="D34" s="81" t="str">
        <f t="shared" si="2"/>
        <v>405140 - Utility Users Tax Contra Account</v>
      </c>
      <c r="E34" s="120" t="s">
        <v>22278</v>
      </c>
      <c r="F34" s="121" t="s">
        <v>227</v>
      </c>
      <c r="G34" s="81" t="s">
        <v>5965</v>
      </c>
      <c r="H34" s="81" t="s">
        <v>5965</v>
      </c>
      <c r="I34" s="120" t="s">
        <v>22279</v>
      </c>
      <c r="J34" s="83" t="s">
        <v>22280</v>
      </c>
      <c r="K34" s="82" t="s">
        <v>22281</v>
      </c>
      <c r="L34" s="83" t="s">
        <v>22282</v>
      </c>
      <c r="M34" s="82" t="s">
        <v>22342</v>
      </c>
      <c r="N34" s="83" t="s">
        <v>22343</v>
      </c>
      <c r="O34" s="81" t="s">
        <v>22285</v>
      </c>
      <c r="P34" s="82" t="s">
        <v>22344</v>
      </c>
      <c r="Q34" s="83" t="s">
        <v>22343</v>
      </c>
      <c r="R34" s="82" t="s">
        <v>22345</v>
      </c>
      <c r="S34" s="121" t="s">
        <v>22343</v>
      </c>
    </row>
    <row r="35" spans="1:19">
      <c r="A35" s="126">
        <v>405200</v>
      </c>
      <c r="B35" s="90" t="str">
        <f t="shared" si="1"/>
        <v>OC405200</v>
      </c>
      <c r="C35" s="81" t="s">
        <v>22350</v>
      </c>
      <c r="D35" s="81" t="str">
        <f t="shared" si="2"/>
        <v>405200 - Wagering Excise Tax - Casino</v>
      </c>
      <c r="E35" s="120" t="s">
        <v>22278</v>
      </c>
      <c r="F35" s="121" t="s">
        <v>227</v>
      </c>
      <c r="G35" s="81" t="s">
        <v>5965</v>
      </c>
      <c r="H35" s="81" t="s">
        <v>5965</v>
      </c>
      <c r="I35" s="120" t="s">
        <v>22279</v>
      </c>
      <c r="J35" s="83" t="s">
        <v>22280</v>
      </c>
      <c r="K35" s="82" t="s">
        <v>22281</v>
      </c>
      <c r="L35" s="83" t="s">
        <v>22282</v>
      </c>
      <c r="M35" s="82" t="s">
        <v>22351</v>
      </c>
      <c r="N35" s="83" t="s">
        <v>22352</v>
      </c>
      <c r="O35" s="81" t="s">
        <v>22285</v>
      </c>
      <c r="P35" s="82" t="s">
        <v>22353</v>
      </c>
      <c r="Q35" s="83" t="s">
        <v>22352</v>
      </c>
      <c r="R35" s="82" t="s">
        <v>22354</v>
      </c>
      <c r="S35" s="121" t="s">
        <v>22352</v>
      </c>
    </row>
    <row r="36" spans="1:19">
      <c r="A36" s="126">
        <v>405300</v>
      </c>
      <c r="B36" s="90" t="str">
        <f t="shared" si="1"/>
        <v>OC405300</v>
      </c>
      <c r="C36" s="81" t="s">
        <v>22355</v>
      </c>
      <c r="D36" s="81" t="str">
        <f t="shared" si="2"/>
        <v>405300 - Percentage Payment - Casino</v>
      </c>
      <c r="E36" s="120" t="s">
        <v>22278</v>
      </c>
      <c r="F36" s="121" t="s">
        <v>227</v>
      </c>
      <c r="G36" s="81" t="s">
        <v>5965</v>
      </c>
      <c r="H36" s="81" t="s">
        <v>5965</v>
      </c>
      <c r="I36" s="120" t="s">
        <v>22279</v>
      </c>
      <c r="J36" s="83" t="s">
        <v>22280</v>
      </c>
      <c r="K36" s="82" t="s">
        <v>22281</v>
      </c>
      <c r="L36" s="83" t="s">
        <v>22282</v>
      </c>
      <c r="M36" s="82" t="s">
        <v>22351</v>
      </c>
      <c r="N36" s="83" t="s">
        <v>22352</v>
      </c>
      <c r="O36" s="81" t="s">
        <v>22285</v>
      </c>
      <c r="P36" s="82" t="s">
        <v>22353</v>
      </c>
      <c r="Q36" s="83" t="s">
        <v>22352</v>
      </c>
      <c r="R36" s="82" t="s">
        <v>22354</v>
      </c>
      <c r="S36" s="121" t="s">
        <v>22352</v>
      </c>
    </row>
    <row r="37" spans="1:19">
      <c r="A37" s="126">
        <v>406100</v>
      </c>
      <c r="B37" s="90" t="str">
        <f t="shared" si="1"/>
        <v>OC406100</v>
      </c>
      <c r="C37" s="81" t="s">
        <v>22356</v>
      </c>
      <c r="D37" s="81" t="str">
        <f t="shared" si="2"/>
        <v>406100 - Gas And Weight</v>
      </c>
      <c r="E37" s="120" t="s">
        <v>22278</v>
      </c>
      <c r="F37" s="121" t="s">
        <v>227</v>
      </c>
      <c r="G37" s="81" t="s">
        <v>5965</v>
      </c>
      <c r="H37" s="81" t="s">
        <v>5965</v>
      </c>
      <c r="I37" s="120" t="s">
        <v>22279</v>
      </c>
      <c r="J37" s="83" t="s">
        <v>22280</v>
      </c>
      <c r="K37" s="82" t="s">
        <v>22281</v>
      </c>
      <c r="L37" s="83" t="s">
        <v>22282</v>
      </c>
      <c r="M37" s="82" t="s">
        <v>22357</v>
      </c>
      <c r="N37" s="83" t="s">
        <v>22358</v>
      </c>
      <c r="O37" s="81" t="s">
        <v>22359</v>
      </c>
      <c r="P37" s="82" t="s">
        <v>22360</v>
      </c>
      <c r="Q37" s="83" t="s">
        <v>22358</v>
      </c>
      <c r="R37" s="82" t="s">
        <v>22361</v>
      </c>
      <c r="S37" s="121" t="s">
        <v>22358</v>
      </c>
    </row>
    <row r="38" spans="1:19">
      <c r="A38" s="126">
        <v>406200</v>
      </c>
      <c r="B38" s="90" t="str">
        <f t="shared" si="1"/>
        <v>OC406200</v>
      </c>
      <c r="C38" s="81" t="s">
        <v>22362</v>
      </c>
      <c r="D38" s="81" t="str">
        <f t="shared" si="2"/>
        <v>406200 - Gas &amp; Weight – Departmental</v>
      </c>
      <c r="E38" s="120" t="s">
        <v>22278</v>
      </c>
      <c r="F38" s="121" t="s">
        <v>227</v>
      </c>
      <c r="G38" s="81" t="s">
        <v>5965</v>
      </c>
      <c r="H38" s="81" t="s">
        <v>5965</v>
      </c>
      <c r="I38" s="120" t="s">
        <v>22279</v>
      </c>
      <c r="J38" s="83" t="s">
        <v>22280</v>
      </c>
      <c r="K38" s="82" t="s">
        <v>22281</v>
      </c>
      <c r="L38" s="83" t="s">
        <v>22282</v>
      </c>
      <c r="M38" s="82" t="s">
        <v>22357</v>
      </c>
      <c r="N38" s="83" t="s">
        <v>22358</v>
      </c>
      <c r="O38" s="81" t="s">
        <v>22359</v>
      </c>
      <c r="P38" s="82" t="s">
        <v>22360</v>
      </c>
      <c r="Q38" s="83" t="s">
        <v>22358</v>
      </c>
      <c r="R38" s="82" t="s">
        <v>22361</v>
      </c>
      <c r="S38" s="121" t="s">
        <v>22358</v>
      </c>
    </row>
    <row r="39" spans="1:19">
      <c r="A39" s="126">
        <v>407100</v>
      </c>
      <c r="B39" s="90" t="str">
        <f t="shared" si="1"/>
        <v>OC407100</v>
      </c>
      <c r="C39" s="81" t="s">
        <v>22363</v>
      </c>
      <c r="D39" s="81" t="str">
        <f t="shared" si="2"/>
        <v>407100 - Street Paving Assessments</v>
      </c>
      <c r="E39" s="120" t="s">
        <v>22278</v>
      </c>
      <c r="F39" s="121" t="s">
        <v>227</v>
      </c>
      <c r="G39" s="81" t="s">
        <v>5965</v>
      </c>
      <c r="H39" s="81" t="s">
        <v>5965</v>
      </c>
      <c r="I39" s="120" t="s">
        <v>22279</v>
      </c>
      <c r="J39" s="83" t="s">
        <v>22280</v>
      </c>
      <c r="K39" s="82" t="s">
        <v>22281</v>
      </c>
      <c r="L39" s="83" t="s">
        <v>22282</v>
      </c>
      <c r="M39" s="82" t="s">
        <v>22364</v>
      </c>
      <c r="N39" s="83" t="s">
        <v>22365</v>
      </c>
      <c r="O39" s="81" t="s">
        <v>22359</v>
      </c>
      <c r="P39" s="82" t="s">
        <v>22366</v>
      </c>
      <c r="Q39" s="83" t="s">
        <v>22367</v>
      </c>
      <c r="R39" s="82" t="s">
        <v>22368</v>
      </c>
      <c r="S39" s="121" t="s">
        <v>22369</v>
      </c>
    </row>
    <row r="40" spans="1:19">
      <c r="A40" s="126">
        <v>407105</v>
      </c>
      <c r="B40" s="90" t="str">
        <f t="shared" si="1"/>
        <v>OC407105</v>
      </c>
      <c r="C40" s="81" t="s">
        <v>22370</v>
      </c>
      <c r="D40" s="81" t="str">
        <f t="shared" si="2"/>
        <v>407105 - Alley Paving Assessments</v>
      </c>
      <c r="E40" s="120" t="s">
        <v>22278</v>
      </c>
      <c r="F40" s="121" t="s">
        <v>227</v>
      </c>
      <c r="G40" s="81" t="s">
        <v>5965</v>
      </c>
      <c r="H40" s="81" t="s">
        <v>5965</v>
      </c>
      <c r="I40" s="120" t="s">
        <v>22279</v>
      </c>
      <c r="J40" s="83" t="s">
        <v>22280</v>
      </c>
      <c r="K40" s="82" t="s">
        <v>22281</v>
      </c>
      <c r="L40" s="83" t="s">
        <v>22282</v>
      </c>
      <c r="M40" s="82" t="s">
        <v>22364</v>
      </c>
      <c r="N40" s="83" t="s">
        <v>22365</v>
      </c>
      <c r="O40" s="81" t="s">
        <v>22359</v>
      </c>
      <c r="P40" s="82" t="s">
        <v>22366</v>
      </c>
      <c r="Q40" s="83" t="s">
        <v>22367</v>
      </c>
      <c r="R40" s="82" t="s">
        <v>22368</v>
      </c>
      <c r="S40" s="121" t="s">
        <v>22369</v>
      </c>
    </row>
    <row r="41" spans="1:19">
      <c r="A41" s="126">
        <v>407110</v>
      </c>
      <c r="B41" s="90" t="str">
        <f t="shared" si="1"/>
        <v>OC407110</v>
      </c>
      <c r="C41" s="81" t="s">
        <v>22371</v>
      </c>
      <c r="D41" s="81" t="str">
        <f t="shared" si="2"/>
        <v>407110 - Lateral Sewer Assessments</v>
      </c>
      <c r="E41" s="120" t="s">
        <v>22278</v>
      </c>
      <c r="F41" s="121" t="s">
        <v>227</v>
      </c>
      <c r="G41" s="81" t="s">
        <v>5965</v>
      </c>
      <c r="H41" s="81" t="s">
        <v>5965</v>
      </c>
      <c r="I41" s="120" t="s">
        <v>22279</v>
      </c>
      <c r="J41" s="83" t="s">
        <v>22280</v>
      </c>
      <c r="K41" s="82" t="s">
        <v>22281</v>
      </c>
      <c r="L41" s="83" t="s">
        <v>22282</v>
      </c>
      <c r="M41" s="82" t="s">
        <v>22364</v>
      </c>
      <c r="N41" s="83" t="s">
        <v>22365</v>
      </c>
      <c r="O41" s="81" t="s">
        <v>22359</v>
      </c>
      <c r="P41" s="82" t="s">
        <v>22366</v>
      </c>
      <c r="Q41" s="83" t="s">
        <v>22367</v>
      </c>
      <c r="R41" s="82" t="s">
        <v>22368</v>
      </c>
      <c r="S41" s="121" t="s">
        <v>22369</v>
      </c>
    </row>
    <row r="42" spans="1:19">
      <c r="A42" s="126">
        <v>407115</v>
      </c>
      <c r="B42" s="90" t="str">
        <f t="shared" si="1"/>
        <v>OC407115</v>
      </c>
      <c r="C42" s="81" t="s">
        <v>22372</v>
      </c>
      <c r="D42" s="81" t="str">
        <f t="shared" si="2"/>
        <v>407115 - Private Sewer Assessments</v>
      </c>
      <c r="E42" s="120" t="s">
        <v>22278</v>
      </c>
      <c r="F42" s="121" t="s">
        <v>227</v>
      </c>
      <c r="G42" s="81" t="s">
        <v>5965</v>
      </c>
      <c r="H42" s="81" t="s">
        <v>5965</v>
      </c>
      <c r="I42" s="120" t="s">
        <v>22279</v>
      </c>
      <c r="J42" s="83" t="s">
        <v>22280</v>
      </c>
      <c r="K42" s="82" t="s">
        <v>22281</v>
      </c>
      <c r="L42" s="83" t="s">
        <v>22282</v>
      </c>
      <c r="M42" s="82" t="s">
        <v>22364</v>
      </c>
      <c r="N42" s="83" t="s">
        <v>22365</v>
      </c>
      <c r="O42" s="81" t="s">
        <v>22359</v>
      </c>
      <c r="P42" s="82" t="s">
        <v>22366</v>
      </c>
      <c r="Q42" s="83" t="s">
        <v>22367</v>
      </c>
      <c r="R42" s="82" t="s">
        <v>22368</v>
      </c>
      <c r="S42" s="121" t="s">
        <v>22369</v>
      </c>
    </row>
    <row r="43" spans="1:19">
      <c r="A43" s="126">
        <v>407120</v>
      </c>
      <c r="B43" s="90" t="str">
        <f t="shared" si="1"/>
        <v>OC407120</v>
      </c>
      <c r="C43" s="81" t="s">
        <v>22373</v>
      </c>
      <c r="D43" s="81" t="str">
        <f t="shared" si="2"/>
        <v>407120 - Development Improvement Assessment</v>
      </c>
      <c r="E43" s="120" t="s">
        <v>22278</v>
      </c>
      <c r="F43" s="121" t="s">
        <v>227</v>
      </c>
      <c r="G43" s="81" t="s">
        <v>5965</v>
      </c>
      <c r="H43" s="81" t="s">
        <v>5965</v>
      </c>
      <c r="I43" s="120" t="s">
        <v>22279</v>
      </c>
      <c r="J43" s="83" t="s">
        <v>22280</v>
      </c>
      <c r="K43" s="82" t="s">
        <v>22281</v>
      </c>
      <c r="L43" s="83" t="s">
        <v>22282</v>
      </c>
      <c r="M43" s="82" t="s">
        <v>22364</v>
      </c>
      <c r="N43" s="83" t="s">
        <v>22365</v>
      </c>
      <c r="O43" s="81" t="s">
        <v>22359</v>
      </c>
      <c r="P43" s="82" t="s">
        <v>22366</v>
      </c>
      <c r="Q43" s="83" t="s">
        <v>22367</v>
      </c>
      <c r="R43" s="82" t="s">
        <v>22368</v>
      </c>
      <c r="S43" s="121" t="s">
        <v>22369</v>
      </c>
    </row>
    <row r="44" spans="1:19">
      <c r="A44" s="126">
        <v>407125</v>
      </c>
      <c r="B44" s="90" t="str">
        <f t="shared" si="1"/>
        <v>OC407125</v>
      </c>
      <c r="C44" s="81" t="s">
        <v>22374</v>
      </c>
      <c r="D44" s="81" t="str">
        <f t="shared" si="2"/>
        <v>407125 - Sidewalk Construction Assessments</v>
      </c>
      <c r="E44" s="120" t="s">
        <v>22278</v>
      </c>
      <c r="F44" s="121" t="s">
        <v>227</v>
      </c>
      <c r="G44" s="81" t="s">
        <v>5965</v>
      </c>
      <c r="H44" s="81" t="s">
        <v>5965</v>
      </c>
      <c r="I44" s="120" t="s">
        <v>22279</v>
      </c>
      <c r="J44" s="83" t="s">
        <v>22280</v>
      </c>
      <c r="K44" s="82" t="s">
        <v>22281</v>
      </c>
      <c r="L44" s="83" t="s">
        <v>22282</v>
      </c>
      <c r="M44" s="82" t="s">
        <v>22364</v>
      </c>
      <c r="N44" s="83" t="s">
        <v>22365</v>
      </c>
      <c r="O44" s="81" t="s">
        <v>22359</v>
      </c>
      <c r="P44" s="82" t="s">
        <v>22366</v>
      </c>
      <c r="Q44" s="83" t="s">
        <v>22367</v>
      </c>
      <c r="R44" s="82" t="s">
        <v>22368</v>
      </c>
      <c r="S44" s="121" t="s">
        <v>22369</v>
      </c>
    </row>
    <row r="45" spans="1:19">
      <c r="A45" s="126">
        <v>407130</v>
      </c>
      <c r="B45" s="90" t="str">
        <f t="shared" si="1"/>
        <v>OC407130</v>
      </c>
      <c r="C45" s="81" t="s">
        <v>22375</v>
      </c>
      <c r="D45" s="81" t="str">
        <f t="shared" si="2"/>
        <v>407130 - Current Special Assessments – Other</v>
      </c>
      <c r="E45" s="120" t="s">
        <v>22278</v>
      </c>
      <c r="F45" s="121" t="s">
        <v>227</v>
      </c>
      <c r="G45" s="81" t="s">
        <v>5965</v>
      </c>
      <c r="H45" s="81" t="s">
        <v>5965</v>
      </c>
      <c r="I45" s="120" t="s">
        <v>22279</v>
      </c>
      <c r="J45" s="83" t="s">
        <v>22280</v>
      </c>
      <c r="K45" s="82" t="s">
        <v>22281</v>
      </c>
      <c r="L45" s="83" t="s">
        <v>22282</v>
      </c>
      <c r="M45" s="82" t="s">
        <v>22364</v>
      </c>
      <c r="N45" s="83" t="s">
        <v>22365</v>
      </c>
      <c r="O45" s="81" t="s">
        <v>22359</v>
      </c>
      <c r="P45" s="82" t="s">
        <v>22366</v>
      </c>
      <c r="Q45" s="83" t="s">
        <v>22367</v>
      </c>
      <c r="R45" s="82" t="s">
        <v>22368</v>
      </c>
      <c r="S45" s="121" t="s">
        <v>22369</v>
      </c>
    </row>
    <row r="46" spans="1:19">
      <c r="A46" s="126">
        <v>407135</v>
      </c>
      <c r="B46" s="90" t="str">
        <f t="shared" si="1"/>
        <v>OC407135</v>
      </c>
      <c r="C46" s="81" t="s">
        <v>22376</v>
      </c>
      <c r="D46" s="81" t="str">
        <f t="shared" si="2"/>
        <v>407135 - Delinquent Street Paving Assessments</v>
      </c>
      <c r="E46" s="120" t="s">
        <v>22278</v>
      </c>
      <c r="F46" s="121" t="s">
        <v>227</v>
      </c>
      <c r="G46" s="81" t="s">
        <v>5965</v>
      </c>
      <c r="H46" s="81" t="s">
        <v>5965</v>
      </c>
      <c r="I46" s="120" t="s">
        <v>22279</v>
      </c>
      <c r="J46" s="83" t="s">
        <v>22280</v>
      </c>
      <c r="K46" s="82" t="s">
        <v>22281</v>
      </c>
      <c r="L46" s="83" t="s">
        <v>22282</v>
      </c>
      <c r="M46" s="82" t="s">
        <v>22364</v>
      </c>
      <c r="N46" s="83" t="s">
        <v>22365</v>
      </c>
      <c r="O46" s="81" t="s">
        <v>22359</v>
      </c>
      <c r="P46" s="82" t="s">
        <v>22366</v>
      </c>
      <c r="Q46" s="83" t="s">
        <v>22367</v>
      </c>
      <c r="R46" s="82" t="s">
        <v>22368</v>
      </c>
      <c r="S46" s="121" t="s">
        <v>22369</v>
      </c>
    </row>
    <row r="47" spans="1:19">
      <c r="A47" s="126">
        <v>407140</v>
      </c>
      <c r="B47" s="90" t="str">
        <f t="shared" si="1"/>
        <v>OC407140</v>
      </c>
      <c r="C47" s="81" t="s">
        <v>22377</v>
      </c>
      <c r="D47" s="81" t="str">
        <f t="shared" si="2"/>
        <v>407140 - Delinquent Alley Paving Assessments</v>
      </c>
      <c r="E47" s="120" t="s">
        <v>22278</v>
      </c>
      <c r="F47" s="121" t="s">
        <v>227</v>
      </c>
      <c r="G47" s="81" t="s">
        <v>5965</v>
      </c>
      <c r="H47" s="81" t="s">
        <v>5965</v>
      </c>
      <c r="I47" s="120" t="s">
        <v>22279</v>
      </c>
      <c r="J47" s="83" t="s">
        <v>22280</v>
      </c>
      <c r="K47" s="82" t="s">
        <v>22281</v>
      </c>
      <c r="L47" s="83" t="s">
        <v>22282</v>
      </c>
      <c r="M47" s="82" t="s">
        <v>22364</v>
      </c>
      <c r="N47" s="83" t="s">
        <v>22365</v>
      </c>
      <c r="O47" s="81" t="s">
        <v>22359</v>
      </c>
      <c r="P47" s="82" t="s">
        <v>22366</v>
      </c>
      <c r="Q47" s="83" t="s">
        <v>22367</v>
      </c>
      <c r="R47" s="82" t="s">
        <v>22368</v>
      </c>
      <c r="S47" s="121" t="s">
        <v>22369</v>
      </c>
    </row>
    <row r="48" spans="1:19">
      <c r="A48" s="126">
        <v>407145</v>
      </c>
      <c r="B48" s="90" t="str">
        <f t="shared" si="1"/>
        <v>OC407145</v>
      </c>
      <c r="C48" s="81" t="s">
        <v>22378</v>
      </c>
      <c r="D48" s="81" t="str">
        <f t="shared" si="2"/>
        <v>407145 - Delinquent Sewer Assessments</v>
      </c>
      <c r="E48" s="120" t="s">
        <v>22278</v>
      </c>
      <c r="F48" s="121" t="s">
        <v>227</v>
      </c>
      <c r="G48" s="81" t="s">
        <v>5965</v>
      </c>
      <c r="H48" s="81" t="s">
        <v>5965</v>
      </c>
      <c r="I48" s="120" t="s">
        <v>22279</v>
      </c>
      <c r="J48" s="83" t="s">
        <v>22280</v>
      </c>
      <c r="K48" s="82" t="s">
        <v>22281</v>
      </c>
      <c r="L48" s="83" t="s">
        <v>22282</v>
      </c>
      <c r="M48" s="82" t="s">
        <v>22364</v>
      </c>
      <c r="N48" s="83" t="s">
        <v>22365</v>
      </c>
      <c r="O48" s="81" t="s">
        <v>22359</v>
      </c>
      <c r="P48" s="82" t="s">
        <v>22366</v>
      </c>
      <c r="Q48" s="83" t="s">
        <v>22367</v>
      </c>
      <c r="R48" s="82" t="s">
        <v>22368</v>
      </c>
      <c r="S48" s="121" t="s">
        <v>22369</v>
      </c>
    </row>
    <row r="49" spans="1:19">
      <c r="A49" s="126">
        <v>407150</v>
      </c>
      <c r="B49" s="90" t="str">
        <f t="shared" si="1"/>
        <v>OC407150</v>
      </c>
      <c r="C49" s="81" t="s">
        <v>22379</v>
      </c>
      <c r="D49" s="81" t="str">
        <f t="shared" si="2"/>
        <v>407150 - Delinquent Private Sewer &amp; Drain Assessments</v>
      </c>
      <c r="E49" s="120" t="s">
        <v>22278</v>
      </c>
      <c r="F49" s="121" t="s">
        <v>227</v>
      </c>
      <c r="G49" s="81" t="s">
        <v>5965</v>
      </c>
      <c r="H49" s="81" t="s">
        <v>5965</v>
      </c>
      <c r="I49" s="120" t="s">
        <v>22279</v>
      </c>
      <c r="J49" s="83" t="s">
        <v>22280</v>
      </c>
      <c r="K49" s="82" t="s">
        <v>22281</v>
      </c>
      <c r="L49" s="83" t="s">
        <v>22282</v>
      </c>
      <c r="M49" s="82" t="s">
        <v>22364</v>
      </c>
      <c r="N49" s="83" t="s">
        <v>22365</v>
      </c>
      <c r="O49" s="81" t="s">
        <v>22359</v>
      </c>
      <c r="P49" s="82" t="s">
        <v>22366</v>
      </c>
      <c r="Q49" s="83" t="s">
        <v>22367</v>
      </c>
      <c r="R49" s="82" t="s">
        <v>22368</v>
      </c>
      <c r="S49" s="121" t="s">
        <v>22369</v>
      </c>
    </row>
    <row r="50" spans="1:19">
      <c r="A50" s="126">
        <v>407155</v>
      </c>
      <c r="B50" s="90" t="str">
        <f t="shared" si="1"/>
        <v>OC407155</v>
      </c>
      <c r="C50" s="81" t="s">
        <v>22380</v>
      </c>
      <c r="D50" s="81" t="str">
        <f t="shared" si="2"/>
        <v>407155 - Delinquent Street Opening Assessments</v>
      </c>
      <c r="E50" s="120" t="s">
        <v>22278</v>
      </c>
      <c r="F50" s="121" t="s">
        <v>227</v>
      </c>
      <c r="G50" s="81" t="s">
        <v>5965</v>
      </c>
      <c r="H50" s="81" t="s">
        <v>5965</v>
      </c>
      <c r="I50" s="120" t="s">
        <v>22279</v>
      </c>
      <c r="J50" s="83" t="s">
        <v>22280</v>
      </c>
      <c r="K50" s="82" t="s">
        <v>22281</v>
      </c>
      <c r="L50" s="83" t="s">
        <v>22282</v>
      </c>
      <c r="M50" s="82" t="s">
        <v>22364</v>
      </c>
      <c r="N50" s="83" t="s">
        <v>22365</v>
      </c>
      <c r="O50" s="81" t="s">
        <v>22359</v>
      </c>
      <c r="P50" s="82" t="s">
        <v>22366</v>
      </c>
      <c r="Q50" s="83" t="s">
        <v>22367</v>
      </c>
      <c r="R50" s="82" t="s">
        <v>22368</v>
      </c>
      <c r="S50" s="121" t="s">
        <v>22369</v>
      </c>
    </row>
    <row r="51" spans="1:19">
      <c r="A51" s="126">
        <v>407160</v>
      </c>
      <c r="B51" s="90" t="str">
        <f t="shared" si="1"/>
        <v>OC407160</v>
      </c>
      <c r="C51" s="81" t="s">
        <v>22381</v>
      </c>
      <c r="D51" s="81" t="str">
        <f t="shared" si="2"/>
        <v>407160 - Delinquent Alley Resurfacing Assessments</v>
      </c>
      <c r="E51" s="120" t="s">
        <v>22278</v>
      </c>
      <c r="F51" s="121" t="s">
        <v>227</v>
      </c>
      <c r="G51" s="81" t="s">
        <v>5965</v>
      </c>
      <c r="H51" s="81" t="s">
        <v>5965</v>
      </c>
      <c r="I51" s="120" t="s">
        <v>22279</v>
      </c>
      <c r="J51" s="83" t="s">
        <v>22280</v>
      </c>
      <c r="K51" s="82" t="s">
        <v>22281</v>
      </c>
      <c r="L51" s="83" t="s">
        <v>22282</v>
      </c>
      <c r="M51" s="82" t="s">
        <v>22364</v>
      </c>
      <c r="N51" s="83" t="s">
        <v>22365</v>
      </c>
      <c r="O51" s="81" t="s">
        <v>22359</v>
      </c>
      <c r="P51" s="82" t="s">
        <v>22366</v>
      </c>
      <c r="Q51" s="83" t="s">
        <v>22367</v>
      </c>
      <c r="R51" s="82" t="s">
        <v>22368</v>
      </c>
      <c r="S51" s="121" t="s">
        <v>22369</v>
      </c>
    </row>
    <row r="52" spans="1:19">
      <c r="A52" s="126">
        <v>407165</v>
      </c>
      <c r="B52" s="90" t="str">
        <f t="shared" si="1"/>
        <v>OC407165</v>
      </c>
      <c r="C52" s="81" t="s">
        <v>22382</v>
      </c>
      <c r="D52" s="81" t="str">
        <f t="shared" si="2"/>
        <v>407165 - Other Delinquent Special Assessment</v>
      </c>
      <c r="E52" s="120" t="s">
        <v>22278</v>
      </c>
      <c r="F52" s="121" t="s">
        <v>227</v>
      </c>
      <c r="G52" s="81" t="s">
        <v>5965</v>
      </c>
      <c r="H52" s="81" t="s">
        <v>5965</v>
      </c>
      <c r="I52" s="120" t="s">
        <v>22279</v>
      </c>
      <c r="J52" s="83" t="s">
        <v>22280</v>
      </c>
      <c r="K52" s="82" t="s">
        <v>22281</v>
      </c>
      <c r="L52" s="83" t="s">
        <v>22282</v>
      </c>
      <c r="M52" s="82" t="s">
        <v>22364</v>
      </c>
      <c r="N52" s="83" t="s">
        <v>22365</v>
      </c>
      <c r="O52" s="81" t="s">
        <v>22359</v>
      </c>
      <c r="P52" s="82" t="s">
        <v>22366</v>
      </c>
      <c r="Q52" s="83" t="s">
        <v>22367</v>
      </c>
      <c r="R52" s="82" t="s">
        <v>22368</v>
      </c>
      <c r="S52" s="121" t="s">
        <v>22369</v>
      </c>
    </row>
    <row r="53" spans="1:19">
      <c r="A53" s="126">
        <v>407170</v>
      </c>
      <c r="B53" s="90" t="str">
        <f t="shared" si="1"/>
        <v>OC407170</v>
      </c>
      <c r="C53" s="81" t="s">
        <v>22383</v>
      </c>
      <c r="D53" s="81" t="str">
        <f t="shared" si="2"/>
        <v>407170 - Sidewalk Construction</v>
      </c>
      <c r="E53" s="120" t="s">
        <v>22278</v>
      </c>
      <c r="F53" s="121" t="s">
        <v>227</v>
      </c>
      <c r="G53" s="81" t="s">
        <v>5965</v>
      </c>
      <c r="H53" s="81" t="s">
        <v>5965</v>
      </c>
      <c r="I53" s="120" t="s">
        <v>22279</v>
      </c>
      <c r="J53" s="83" t="s">
        <v>22280</v>
      </c>
      <c r="K53" s="82" t="s">
        <v>22281</v>
      </c>
      <c r="L53" s="83" t="s">
        <v>22282</v>
      </c>
      <c r="M53" s="82" t="s">
        <v>22364</v>
      </c>
      <c r="N53" s="83" t="s">
        <v>22365</v>
      </c>
      <c r="O53" s="81" t="s">
        <v>22359</v>
      </c>
      <c r="P53" s="82" t="s">
        <v>22366</v>
      </c>
      <c r="Q53" s="83" t="s">
        <v>22367</v>
      </c>
      <c r="R53" s="82" t="s">
        <v>22368</v>
      </c>
      <c r="S53" s="121" t="s">
        <v>22369</v>
      </c>
    </row>
    <row r="54" spans="1:19">
      <c r="A54" s="126">
        <v>407175</v>
      </c>
      <c r="B54" s="90" t="str">
        <f t="shared" si="1"/>
        <v>OC407175</v>
      </c>
      <c r="C54" s="81" t="s">
        <v>22384</v>
      </c>
      <c r="D54" s="81" t="str">
        <f t="shared" si="2"/>
        <v>407175 - Delinq Special Asmts-Other</v>
      </c>
      <c r="E54" s="120" t="s">
        <v>22278</v>
      </c>
      <c r="F54" s="121" t="s">
        <v>227</v>
      </c>
      <c r="G54" s="81" t="s">
        <v>5965</v>
      </c>
      <c r="H54" s="81" t="s">
        <v>5965</v>
      </c>
      <c r="I54" s="120" t="s">
        <v>22279</v>
      </c>
      <c r="J54" s="83" t="s">
        <v>22280</v>
      </c>
      <c r="K54" s="82" t="s">
        <v>22281</v>
      </c>
      <c r="L54" s="83" t="s">
        <v>22282</v>
      </c>
      <c r="M54" s="82" t="s">
        <v>22364</v>
      </c>
      <c r="N54" s="83" t="s">
        <v>22365</v>
      </c>
      <c r="O54" s="81" t="s">
        <v>22359</v>
      </c>
      <c r="P54" s="82" t="s">
        <v>22366</v>
      </c>
      <c r="Q54" s="83" t="s">
        <v>22367</v>
      </c>
      <c r="R54" s="82" t="s">
        <v>22368</v>
      </c>
      <c r="S54" s="121" t="s">
        <v>22369</v>
      </c>
    </row>
    <row r="55" spans="1:19">
      <c r="A55" s="126">
        <v>407180</v>
      </c>
      <c r="B55" s="90" t="str">
        <f t="shared" si="1"/>
        <v>OC407180</v>
      </c>
      <c r="C55" s="81" t="s">
        <v>22385</v>
      </c>
      <c r="D55" s="81" t="str">
        <f t="shared" si="2"/>
        <v>407180 - Payment In Lieu Of Taxes</v>
      </c>
      <c r="E55" s="120" t="s">
        <v>22278</v>
      </c>
      <c r="F55" s="121" t="s">
        <v>227</v>
      </c>
      <c r="G55" s="81" t="s">
        <v>5965</v>
      </c>
      <c r="H55" s="81" t="s">
        <v>5965</v>
      </c>
      <c r="I55" s="120" t="s">
        <v>22279</v>
      </c>
      <c r="J55" s="83" t="s">
        <v>22280</v>
      </c>
      <c r="K55" s="82" t="s">
        <v>22281</v>
      </c>
      <c r="L55" s="83" t="s">
        <v>22282</v>
      </c>
      <c r="M55" s="82" t="s">
        <v>22364</v>
      </c>
      <c r="N55" s="83" t="s">
        <v>22365</v>
      </c>
      <c r="O55" s="81" t="s">
        <v>22359</v>
      </c>
      <c r="P55" s="82" t="s">
        <v>22366</v>
      </c>
      <c r="Q55" s="83" t="s">
        <v>22367</v>
      </c>
      <c r="R55" s="82" t="s">
        <v>22386</v>
      </c>
      <c r="S55" s="121" t="s">
        <v>22387</v>
      </c>
    </row>
    <row r="56" spans="1:19">
      <c r="A56" s="126">
        <v>407185</v>
      </c>
      <c r="B56" s="90" t="str">
        <f t="shared" si="1"/>
        <v>OC407185</v>
      </c>
      <c r="C56" s="81" t="s">
        <v>22388</v>
      </c>
      <c r="D56" s="81" t="str">
        <f t="shared" si="2"/>
        <v>407185 - Payment In Lieu Taxes-State</v>
      </c>
      <c r="E56" s="120" t="s">
        <v>22278</v>
      </c>
      <c r="F56" s="121" t="s">
        <v>227</v>
      </c>
      <c r="G56" s="81" t="s">
        <v>5965</v>
      </c>
      <c r="H56" s="81" t="s">
        <v>5965</v>
      </c>
      <c r="I56" s="120" t="s">
        <v>22279</v>
      </c>
      <c r="J56" s="83" t="s">
        <v>22280</v>
      </c>
      <c r="K56" s="82" t="s">
        <v>22281</v>
      </c>
      <c r="L56" s="83" t="s">
        <v>22282</v>
      </c>
      <c r="M56" s="82" t="s">
        <v>22364</v>
      </c>
      <c r="N56" s="83" t="s">
        <v>22365</v>
      </c>
      <c r="O56" s="81" t="s">
        <v>22359</v>
      </c>
      <c r="P56" s="82" t="s">
        <v>22366</v>
      </c>
      <c r="Q56" s="83" t="s">
        <v>22367</v>
      </c>
      <c r="R56" s="82" t="s">
        <v>22386</v>
      </c>
      <c r="S56" s="121" t="s">
        <v>22387</v>
      </c>
    </row>
    <row r="57" spans="1:19">
      <c r="A57" s="126">
        <v>407190</v>
      </c>
      <c r="B57" s="90" t="str">
        <f t="shared" si="1"/>
        <v>OC407190</v>
      </c>
      <c r="C57" s="81" t="s">
        <v>22389</v>
      </c>
      <c r="D57" s="81" t="str">
        <f t="shared" si="2"/>
        <v>407190 - Payment in Lieu of Taxes – Departmental</v>
      </c>
      <c r="E57" s="120" t="s">
        <v>22278</v>
      </c>
      <c r="F57" s="121" t="s">
        <v>227</v>
      </c>
      <c r="G57" s="81" t="s">
        <v>5965</v>
      </c>
      <c r="H57" s="81" t="s">
        <v>5965</v>
      </c>
      <c r="I57" s="120" t="s">
        <v>22279</v>
      </c>
      <c r="J57" s="83" t="s">
        <v>22280</v>
      </c>
      <c r="K57" s="82" t="s">
        <v>22281</v>
      </c>
      <c r="L57" s="83" t="s">
        <v>22282</v>
      </c>
      <c r="M57" s="82" t="s">
        <v>22364</v>
      </c>
      <c r="N57" s="83" t="s">
        <v>22365</v>
      </c>
      <c r="O57" s="81" t="s">
        <v>22359</v>
      </c>
      <c r="P57" s="82" t="s">
        <v>22366</v>
      </c>
      <c r="Q57" s="83" t="s">
        <v>22367</v>
      </c>
      <c r="R57" s="82" t="s">
        <v>22386</v>
      </c>
      <c r="S57" s="121" t="s">
        <v>22387</v>
      </c>
    </row>
    <row r="58" spans="1:19">
      <c r="A58" s="126">
        <v>407195</v>
      </c>
      <c r="B58" s="90" t="str">
        <f t="shared" si="1"/>
        <v>OC407195</v>
      </c>
      <c r="C58" s="81" t="s">
        <v>22390</v>
      </c>
      <c r="D58" s="81" t="str">
        <f t="shared" si="2"/>
        <v>407195 - Industrial Facilities Tax</v>
      </c>
      <c r="E58" s="120" t="s">
        <v>22278</v>
      </c>
      <c r="F58" s="121" t="s">
        <v>227</v>
      </c>
      <c r="G58" s="81" t="s">
        <v>5965</v>
      </c>
      <c r="H58" s="81" t="s">
        <v>5965</v>
      </c>
      <c r="I58" s="120" t="s">
        <v>22279</v>
      </c>
      <c r="J58" s="83" t="s">
        <v>22280</v>
      </c>
      <c r="K58" s="82" t="s">
        <v>22281</v>
      </c>
      <c r="L58" s="83" t="s">
        <v>22282</v>
      </c>
      <c r="M58" s="82" t="s">
        <v>22283</v>
      </c>
      <c r="N58" s="83" t="s">
        <v>22284</v>
      </c>
      <c r="O58" s="81" t="s">
        <v>22285</v>
      </c>
      <c r="P58" s="82" t="s">
        <v>22286</v>
      </c>
      <c r="Q58" s="83" t="s">
        <v>22284</v>
      </c>
      <c r="R58" s="82" t="s">
        <v>22287</v>
      </c>
      <c r="S58" s="121" t="s">
        <v>22284</v>
      </c>
    </row>
    <row r="59" spans="1:19">
      <c r="A59" s="126">
        <v>407200</v>
      </c>
      <c r="B59" s="90" t="str">
        <f t="shared" si="1"/>
        <v>OC407200</v>
      </c>
      <c r="C59" s="81" t="s">
        <v>22391</v>
      </c>
      <c r="D59" s="81" t="str">
        <f t="shared" si="2"/>
        <v>407200 - Other Miscellaneous Taxes</v>
      </c>
      <c r="E59" s="120" t="s">
        <v>22278</v>
      </c>
      <c r="F59" s="121" t="s">
        <v>227</v>
      </c>
      <c r="G59" s="81" t="s">
        <v>5965</v>
      </c>
      <c r="H59" s="81" t="s">
        <v>5965</v>
      </c>
      <c r="I59" s="120" t="s">
        <v>22279</v>
      </c>
      <c r="J59" s="83" t="s">
        <v>22280</v>
      </c>
      <c r="K59" s="82" t="s">
        <v>22281</v>
      </c>
      <c r="L59" s="83" t="s">
        <v>22282</v>
      </c>
      <c r="M59" s="82" t="s">
        <v>22364</v>
      </c>
      <c r="N59" s="83" t="s">
        <v>22365</v>
      </c>
      <c r="O59" s="81" t="s">
        <v>22359</v>
      </c>
      <c r="P59" s="82" t="s">
        <v>22366</v>
      </c>
      <c r="Q59" s="83" t="s">
        <v>22367</v>
      </c>
      <c r="R59" s="82" t="s">
        <v>22386</v>
      </c>
      <c r="S59" s="121" t="s">
        <v>22387</v>
      </c>
    </row>
    <row r="60" spans="1:19">
      <c r="A60" s="126">
        <v>407205</v>
      </c>
      <c r="B60" s="90" t="str">
        <f t="shared" si="1"/>
        <v>OC407205</v>
      </c>
      <c r="C60" s="81" t="s">
        <v>22392</v>
      </c>
      <c r="D60" s="81" t="str">
        <f t="shared" si="2"/>
        <v>407205 - Commercial Facilities Tax</v>
      </c>
      <c r="E60" s="120" t="s">
        <v>22278</v>
      </c>
      <c r="F60" s="121" t="s">
        <v>227</v>
      </c>
      <c r="G60" s="81" t="s">
        <v>5965</v>
      </c>
      <c r="H60" s="81" t="s">
        <v>5965</v>
      </c>
      <c r="I60" s="120" t="s">
        <v>22279</v>
      </c>
      <c r="J60" s="83" t="s">
        <v>22280</v>
      </c>
      <c r="K60" s="82" t="s">
        <v>22281</v>
      </c>
      <c r="L60" s="83" t="s">
        <v>22282</v>
      </c>
      <c r="M60" s="82" t="s">
        <v>22364</v>
      </c>
      <c r="N60" s="83" t="s">
        <v>22365</v>
      </c>
      <c r="O60" s="81" t="s">
        <v>22359</v>
      </c>
      <c r="P60" s="82" t="s">
        <v>22366</v>
      </c>
      <c r="Q60" s="83" t="s">
        <v>22367</v>
      </c>
      <c r="R60" s="82" t="s">
        <v>22386</v>
      </c>
      <c r="S60" s="121" t="s">
        <v>22387</v>
      </c>
    </row>
    <row r="61" spans="1:19">
      <c r="A61" s="126">
        <v>407210</v>
      </c>
      <c r="B61" s="90" t="str">
        <f t="shared" si="1"/>
        <v>OC407210</v>
      </c>
      <c r="C61" s="81" t="s">
        <v>22393</v>
      </c>
      <c r="D61" s="81" t="str">
        <f t="shared" si="2"/>
        <v>407210 - Neigh Enterprise Zone Tax</v>
      </c>
      <c r="E61" s="120" t="s">
        <v>22278</v>
      </c>
      <c r="F61" s="121" t="s">
        <v>227</v>
      </c>
      <c r="G61" s="81" t="s">
        <v>5965</v>
      </c>
      <c r="H61" s="81" t="s">
        <v>5965</v>
      </c>
      <c r="I61" s="120" t="s">
        <v>22279</v>
      </c>
      <c r="J61" s="83" t="s">
        <v>22280</v>
      </c>
      <c r="K61" s="82" t="s">
        <v>22281</v>
      </c>
      <c r="L61" s="83" t="s">
        <v>22282</v>
      </c>
      <c r="M61" s="82" t="s">
        <v>22283</v>
      </c>
      <c r="N61" s="83" t="s">
        <v>22284</v>
      </c>
      <c r="O61" s="81" t="s">
        <v>22285</v>
      </c>
      <c r="P61" s="82" t="s">
        <v>22286</v>
      </c>
      <c r="Q61" s="83" t="s">
        <v>22284</v>
      </c>
      <c r="R61" s="82" t="s">
        <v>22287</v>
      </c>
      <c r="S61" s="121" t="s">
        <v>22284</v>
      </c>
    </row>
    <row r="62" spans="1:19">
      <c r="A62" s="126">
        <v>407215</v>
      </c>
      <c r="B62" s="90" t="str">
        <f t="shared" si="1"/>
        <v>OC407215</v>
      </c>
      <c r="C62" s="81" t="s">
        <v>22394</v>
      </c>
      <c r="D62" s="81" t="str">
        <f t="shared" si="2"/>
        <v>407215 - Renaissance Zone Tax</v>
      </c>
      <c r="E62" s="120" t="s">
        <v>22278</v>
      </c>
      <c r="F62" s="121" t="s">
        <v>227</v>
      </c>
      <c r="G62" s="81" t="s">
        <v>5965</v>
      </c>
      <c r="H62" s="81" t="s">
        <v>5965</v>
      </c>
      <c r="I62" s="120" t="s">
        <v>22279</v>
      </c>
      <c r="J62" s="83" t="s">
        <v>22280</v>
      </c>
      <c r="K62" s="82" t="s">
        <v>22281</v>
      </c>
      <c r="L62" s="83" t="s">
        <v>22282</v>
      </c>
      <c r="M62" s="82" t="s">
        <v>22364</v>
      </c>
      <c r="N62" s="83" t="s">
        <v>22365</v>
      </c>
      <c r="O62" s="81" t="s">
        <v>22359</v>
      </c>
      <c r="P62" s="82" t="s">
        <v>22366</v>
      </c>
      <c r="Q62" s="83" t="s">
        <v>22367</v>
      </c>
      <c r="R62" s="82" t="s">
        <v>22386</v>
      </c>
      <c r="S62" s="121" t="s">
        <v>22387</v>
      </c>
    </row>
    <row r="63" spans="1:19">
      <c r="A63" s="126">
        <v>407220</v>
      </c>
      <c r="B63" s="90" t="str">
        <f t="shared" si="1"/>
        <v>OC407220</v>
      </c>
      <c r="C63" s="81" t="s">
        <v>22395</v>
      </c>
      <c r="D63" s="81" t="str">
        <f t="shared" si="2"/>
        <v>407220 - Land Bank Sales Revenue</v>
      </c>
      <c r="E63" s="120" t="s">
        <v>22278</v>
      </c>
      <c r="F63" s="121" t="s">
        <v>227</v>
      </c>
      <c r="G63" s="81" t="s">
        <v>5965</v>
      </c>
      <c r="H63" s="81" t="s">
        <v>5965</v>
      </c>
      <c r="I63" s="120" t="s">
        <v>22279</v>
      </c>
      <c r="J63" s="83" t="s">
        <v>22280</v>
      </c>
      <c r="K63" s="82" t="s">
        <v>22281</v>
      </c>
      <c r="L63" s="83" t="s">
        <v>22282</v>
      </c>
      <c r="M63" s="82" t="s">
        <v>22364</v>
      </c>
      <c r="N63" s="83" t="s">
        <v>22365</v>
      </c>
      <c r="O63" s="81" t="s">
        <v>22359</v>
      </c>
      <c r="P63" s="82" t="s">
        <v>22366</v>
      </c>
      <c r="Q63" s="83" t="s">
        <v>22367</v>
      </c>
      <c r="R63" s="82" t="s">
        <v>22386</v>
      </c>
      <c r="S63" s="121" t="s">
        <v>22387</v>
      </c>
    </row>
    <row r="64" spans="1:19">
      <c r="A64" s="126">
        <v>407225</v>
      </c>
      <c r="B64" s="90" t="str">
        <f t="shared" si="1"/>
        <v>OC407225</v>
      </c>
      <c r="C64" s="81" t="s">
        <v>22396</v>
      </c>
      <c r="D64" s="81" t="str">
        <f t="shared" si="2"/>
        <v>407225 - OPRA Property Tax Revenue</v>
      </c>
      <c r="E64" s="120" t="s">
        <v>22278</v>
      </c>
      <c r="F64" s="121" t="s">
        <v>227</v>
      </c>
      <c r="G64" s="81" t="s">
        <v>5965</v>
      </c>
      <c r="H64" s="81" t="s">
        <v>5965</v>
      </c>
      <c r="I64" s="120" t="s">
        <v>22279</v>
      </c>
      <c r="J64" s="83" t="s">
        <v>22280</v>
      </c>
      <c r="K64" s="82" t="s">
        <v>22281</v>
      </c>
      <c r="L64" s="83" t="s">
        <v>22282</v>
      </c>
      <c r="M64" s="82" t="s">
        <v>22283</v>
      </c>
      <c r="N64" s="83" t="s">
        <v>22284</v>
      </c>
      <c r="O64" s="81" t="s">
        <v>22285</v>
      </c>
      <c r="P64" s="82" t="s">
        <v>22286</v>
      </c>
      <c r="Q64" s="83" t="s">
        <v>22284</v>
      </c>
      <c r="R64" s="82" t="s">
        <v>22287</v>
      </c>
      <c r="S64" s="121" t="s">
        <v>22284</v>
      </c>
    </row>
    <row r="65" spans="1:19">
      <c r="A65" s="126">
        <v>407300</v>
      </c>
      <c r="B65" s="90" t="str">
        <f t="shared" si="1"/>
        <v>OC407300</v>
      </c>
      <c r="C65" s="81" t="s">
        <v>22397</v>
      </c>
      <c r="D65" s="81" t="str">
        <f t="shared" si="2"/>
        <v>407300 - Prepared Foods</v>
      </c>
      <c r="E65" s="120" t="s">
        <v>22278</v>
      </c>
      <c r="F65" s="121" t="s">
        <v>227</v>
      </c>
      <c r="G65" s="81" t="s">
        <v>5965</v>
      </c>
      <c r="H65" s="81" t="s">
        <v>5965</v>
      </c>
      <c r="I65" s="120" t="s">
        <v>22279</v>
      </c>
      <c r="J65" s="83" t="s">
        <v>22280</v>
      </c>
      <c r="K65" s="82" t="s">
        <v>22281</v>
      </c>
      <c r="L65" s="83" t="s">
        <v>22282</v>
      </c>
      <c r="M65" s="82" t="s">
        <v>22364</v>
      </c>
      <c r="N65" s="83" t="s">
        <v>22365</v>
      </c>
      <c r="O65" s="81" t="s">
        <v>22359</v>
      </c>
      <c r="P65" s="82" t="s">
        <v>22366</v>
      </c>
      <c r="Q65" s="83" t="s">
        <v>22367</v>
      </c>
      <c r="R65" s="82" t="s">
        <v>22386</v>
      </c>
      <c r="S65" s="121" t="s">
        <v>22387</v>
      </c>
    </row>
    <row r="66" spans="1:19">
      <c r="A66" s="126">
        <v>407305</v>
      </c>
      <c r="B66" s="90" t="str">
        <f t="shared" si="1"/>
        <v>OC407305</v>
      </c>
      <c r="C66" s="81" t="s">
        <v>22398</v>
      </c>
      <c r="D66" s="81" t="str">
        <f t="shared" si="2"/>
        <v>407305 - Transfer Tax</v>
      </c>
      <c r="E66" s="120" t="s">
        <v>22278</v>
      </c>
      <c r="F66" s="121" t="s">
        <v>227</v>
      </c>
      <c r="G66" s="81" t="s">
        <v>5965</v>
      </c>
      <c r="H66" s="81" t="s">
        <v>5965</v>
      </c>
      <c r="I66" s="120" t="s">
        <v>22279</v>
      </c>
      <c r="J66" s="83" t="s">
        <v>22280</v>
      </c>
      <c r="K66" s="82" t="s">
        <v>22281</v>
      </c>
      <c r="L66" s="83" t="s">
        <v>22282</v>
      </c>
      <c r="M66" s="82" t="s">
        <v>22364</v>
      </c>
      <c r="N66" s="83" t="s">
        <v>22365</v>
      </c>
      <c r="O66" s="81" t="s">
        <v>22359</v>
      </c>
      <c r="P66" s="82" t="s">
        <v>22366</v>
      </c>
      <c r="Q66" s="83" t="s">
        <v>22367</v>
      </c>
      <c r="R66" s="82" t="s">
        <v>22386</v>
      </c>
      <c r="S66" s="121" t="s">
        <v>22387</v>
      </c>
    </row>
    <row r="67" spans="1:19">
      <c r="A67" s="126">
        <v>408100</v>
      </c>
      <c r="B67" s="90" t="str">
        <f t="shared" si="1"/>
        <v>OC408100</v>
      </c>
      <c r="C67" s="81" t="s">
        <v>22399</v>
      </c>
      <c r="D67" s="81" t="str">
        <f t="shared" si="2"/>
        <v>408100 - Interest – Property Tax</v>
      </c>
      <c r="E67" s="120" t="s">
        <v>22278</v>
      </c>
      <c r="F67" s="121" t="s">
        <v>227</v>
      </c>
      <c r="G67" s="81" t="s">
        <v>5965</v>
      </c>
      <c r="H67" s="81" t="s">
        <v>5965</v>
      </c>
      <c r="I67" s="120" t="s">
        <v>22279</v>
      </c>
      <c r="J67" s="83" t="s">
        <v>22280</v>
      </c>
      <c r="K67" s="82" t="s">
        <v>22281</v>
      </c>
      <c r="L67" s="83" t="s">
        <v>22282</v>
      </c>
      <c r="M67" s="82" t="s">
        <v>22364</v>
      </c>
      <c r="N67" s="83" t="s">
        <v>22365</v>
      </c>
      <c r="O67" s="81" t="s">
        <v>22359</v>
      </c>
      <c r="P67" s="82" t="s">
        <v>22400</v>
      </c>
      <c r="Q67" s="83" t="s">
        <v>22401</v>
      </c>
      <c r="R67" s="82" t="s">
        <v>22402</v>
      </c>
      <c r="S67" s="121" t="s">
        <v>22401</v>
      </c>
    </row>
    <row r="68" spans="1:19">
      <c r="A68" s="126">
        <v>408110</v>
      </c>
      <c r="B68" s="90" t="str">
        <f t="shared" ref="B68:B131" si="3">"OC"&amp;A68</f>
        <v>OC408110</v>
      </c>
      <c r="C68" s="81" t="s">
        <v>22403</v>
      </c>
      <c r="D68" s="81" t="str">
        <f t="shared" ref="D68:D131" si="4">A68&amp;" - "&amp;C68</f>
        <v>408110 - Int-Current Real Prop Tax</v>
      </c>
      <c r="E68" s="120" t="s">
        <v>22278</v>
      </c>
      <c r="F68" s="121" t="s">
        <v>227</v>
      </c>
      <c r="G68" s="81" t="s">
        <v>5965</v>
      </c>
      <c r="H68" s="81" t="s">
        <v>5965</v>
      </c>
      <c r="I68" s="120" t="s">
        <v>22279</v>
      </c>
      <c r="J68" s="83" t="s">
        <v>22280</v>
      </c>
      <c r="K68" s="82" t="s">
        <v>22281</v>
      </c>
      <c r="L68" s="83" t="s">
        <v>22282</v>
      </c>
      <c r="M68" s="82" t="s">
        <v>22364</v>
      </c>
      <c r="N68" s="83" t="s">
        <v>22365</v>
      </c>
      <c r="O68" s="81" t="s">
        <v>22359</v>
      </c>
      <c r="P68" s="82" t="s">
        <v>22400</v>
      </c>
      <c r="Q68" s="83" t="s">
        <v>22401</v>
      </c>
      <c r="R68" s="82" t="s">
        <v>22402</v>
      </c>
      <c r="S68" s="121" t="s">
        <v>22401</v>
      </c>
    </row>
    <row r="69" spans="1:19">
      <c r="A69" s="126">
        <v>408120</v>
      </c>
      <c r="B69" s="90" t="str">
        <f t="shared" si="3"/>
        <v>OC408120</v>
      </c>
      <c r="C69" s="81" t="s">
        <v>22404</v>
      </c>
      <c r="D69" s="81" t="str">
        <f t="shared" si="4"/>
        <v>408120 - Int-Current Personal Prop Tax</v>
      </c>
      <c r="E69" s="120" t="s">
        <v>22278</v>
      </c>
      <c r="F69" s="121" t="s">
        <v>227</v>
      </c>
      <c r="G69" s="81" t="s">
        <v>5965</v>
      </c>
      <c r="H69" s="81" t="s">
        <v>5965</v>
      </c>
      <c r="I69" s="120" t="s">
        <v>22279</v>
      </c>
      <c r="J69" s="83" t="s">
        <v>22280</v>
      </c>
      <c r="K69" s="82" t="s">
        <v>22281</v>
      </c>
      <c r="L69" s="83" t="s">
        <v>22282</v>
      </c>
      <c r="M69" s="82" t="s">
        <v>22364</v>
      </c>
      <c r="N69" s="83" t="s">
        <v>22365</v>
      </c>
      <c r="O69" s="81" t="s">
        <v>22359</v>
      </c>
      <c r="P69" s="82" t="s">
        <v>22400</v>
      </c>
      <c r="Q69" s="83" t="s">
        <v>22401</v>
      </c>
      <c r="R69" s="82" t="s">
        <v>22402</v>
      </c>
      <c r="S69" s="121" t="s">
        <v>22401</v>
      </c>
    </row>
    <row r="70" spans="1:19">
      <c r="A70" s="126">
        <v>408130</v>
      </c>
      <c r="B70" s="90" t="str">
        <f t="shared" si="3"/>
        <v>OC408130</v>
      </c>
      <c r="C70" s="81" t="s">
        <v>22405</v>
      </c>
      <c r="D70" s="81" t="str">
        <f t="shared" si="4"/>
        <v>408130 - Int-Prior Years Real Prop Tax</v>
      </c>
      <c r="E70" s="120" t="s">
        <v>22278</v>
      </c>
      <c r="F70" s="121" t="s">
        <v>227</v>
      </c>
      <c r="G70" s="81" t="s">
        <v>5965</v>
      </c>
      <c r="H70" s="81" t="s">
        <v>5965</v>
      </c>
      <c r="I70" s="120" t="s">
        <v>22279</v>
      </c>
      <c r="J70" s="83" t="s">
        <v>22280</v>
      </c>
      <c r="K70" s="82" t="s">
        <v>22281</v>
      </c>
      <c r="L70" s="83" t="s">
        <v>22282</v>
      </c>
      <c r="M70" s="82" t="s">
        <v>22364</v>
      </c>
      <c r="N70" s="83" t="s">
        <v>22365</v>
      </c>
      <c r="O70" s="81" t="s">
        <v>22359</v>
      </c>
      <c r="P70" s="82" t="s">
        <v>22400</v>
      </c>
      <c r="Q70" s="83" t="s">
        <v>22401</v>
      </c>
      <c r="R70" s="82" t="s">
        <v>22402</v>
      </c>
      <c r="S70" s="121" t="s">
        <v>22401</v>
      </c>
    </row>
    <row r="71" spans="1:19">
      <c r="A71" s="126">
        <v>408140</v>
      </c>
      <c r="B71" s="90" t="str">
        <f t="shared" si="3"/>
        <v>OC408140</v>
      </c>
      <c r="C71" s="81" t="s">
        <v>22406</v>
      </c>
      <c r="D71" s="81" t="str">
        <f t="shared" si="4"/>
        <v>408140 - Int-Prior Years Pers Prop Tax</v>
      </c>
      <c r="E71" s="120" t="s">
        <v>22278</v>
      </c>
      <c r="F71" s="121" t="s">
        <v>227</v>
      </c>
      <c r="G71" s="81" t="s">
        <v>5965</v>
      </c>
      <c r="H71" s="81" t="s">
        <v>5965</v>
      </c>
      <c r="I71" s="120" t="s">
        <v>22279</v>
      </c>
      <c r="J71" s="83" t="s">
        <v>22280</v>
      </c>
      <c r="K71" s="82" t="s">
        <v>22281</v>
      </c>
      <c r="L71" s="83" t="s">
        <v>22282</v>
      </c>
      <c r="M71" s="82" t="s">
        <v>22364</v>
      </c>
      <c r="N71" s="83" t="s">
        <v>22365</v>
      </c>
      <c r="O71" s="81" t="s">
        <v>22359</v>
      </c>
      <c r="P71" s="82" t="s">
        <v>22400</v>
      </c>
      <c r="Q71" s="83" t="s">
        <v>22401</v>
      </c>
      <c r="R71" s="82" t="s">
        <v>22402</v>
      </c>
      <c r="S71" s="121" t="s">
        <v>22401</v>
      </c>
    </row>
    <row r="72" spans="1:19">
      <c r="A72" s="126">
        <v>408150</v>
      </c>
      <c r="B72" s="90" t="str">
        <f t="shared" si="3"/>
        <v>OC408150</v>
      </c>
      <c r="C72" s="81" t="s">
        <v>22407</v>
      </c>
      <c r="D72" s="81" t="str">
        <f t="shared" si="4"/>
        <v>408150 - Interest – Special Assessments</v>
      </c>
      <c r="E72" s="120" t="s">
        <v>22278</v>
      </c>
      <c r="F72" s="121" t="s">
        <v>227</v>
      </c>
      <c r="G72" s="81" t="s">
        <v>5965</v>
      </c>
      <c r="H72" s="81" t="s">
        <v>5965</v>
      </c>
      <c r="I72" s="120" t="s">
        <v>22279</v>
      </c>
      <c r="J72" s="83" t="s">
        <v>22280</v>
      </c>
      <c r="K72" s="82" t="s">
        <v>22281</v>
      </c>
      <c r="L72" s="83" t="s">
        <v>22282</v>
      </c>
      <c r="M72" s="82" t="s">
        <v>22364</v>
      </c>
      <c r="N72" s="83" t="s">
        <v>22365</v>
      </c>
      <c r="O72" s="81" t="s">
        <v>22359</v>
      </c>
      <c r="P72" s="82" t="s">
        <v>22400</v>
      </c>
      <c r="Q72" s="83" t="s">
        <v>22401</v>
      </c>
      <c r="R72" s="82" t="s">
        <v>22402</v>
      </c>
      <c r="S72" s="121" t="s">
        <v>22401</v>
      </c>
    </row>
    <row r="73" spans="1:19">
      <c r="A73" s="126">
        <v>408160</v>
      </c>
      <c r="B73" s="90" t="str">
        <f t="shared" si="3"/>
        <v>OC408160</v>
      </c>
      <c r="C73" s="81" t="s">
        <v>22408</v>
      </c>
      <c r="D73" s="81" t="str">
        <f t="shared" si="4"/>
        <v>408160 - Interest – Delinquent Special Assessment</v>
      </c>
      <c r="E73" s="120" t="s">
        <v>22278</v>
      </c>
      <c r="F73" s="121" t="s">
        <v>227</v>
      </c>
      <c r="G73" s="81" t="s">
        <v>5965</v>
      </c>
      <c r="H73" s="81" t="s">
        <v>5965</v>
      </c>
      <c r="I73" s="120" t="s">
        <v>22279</v>
      </c>
      <c r="J73" s="83" t="s">
        <v>22280</v>
      </c>
      <c r="K73" s="82" t="s">
        <v>22281</v>
      </c>
      <c r="L73" s="83" t="s">
        <v>22282</v>
      </c>
      <c r="M73" s="82" t="s">
        <v>22364</v>
      </c>
      <c r="N73" s="83" t="s">
        <v>22365</v>
      </c>
      <c r="O73" s="81" t="s">
        <v>22359</v>
      </c>
      <c r="P73" s="82" t="s">
        <v>22400</v>
      </c>
      <c r="Q73" s="83" t="s">
        <v>22401</v>
      </c>
      <c r="R73" s="82" t="s">
        <v>22402</v>
      </c>
      <c r="S73" s="121" t="s">
        <v>22401</v>
      </c>
    </row>
    <row r="74" spans="1:19">
      <c r="A74" s="126">
        <v>408170</v>
      </c>
      <c r="B74" s="90" t="str">
        <f t="shared" si="3"/>
        <v>OC408170</v>
      </c>
      <c r="C74" s="81" t="s">
        <v>22409</v>
      </c>
      <c r="D74" s="81" t="str">
        <f t="shared" si="4"/>
        <v>408170 - Other Interest On Taxes</v>
      </c>
      <c r="E74" s="120" t="s">
        <v>22278</v>
      </c>
      <c r="F74" s="121" t="s">
        <v>227</v>
      </c>
      <c r="G74" s="81" t="s">
        <v>5965</v>
      </c>
      <c r="H74" s="81" t="s">
        <v>5965</v>
      </c>
      <c r="I74" s="120" t="s">
        <v>22279</v>
      </c>
      <c r="J74" s="83" t="s">
        <v>22280</v>
      </c>
      <c r="K74" s="82" t="s">
        <v>22281</v>
      </c>
      <c r="L74" s="83" t="s">
        <v>22282</v>
      </c>
      <c r="M74" s="82" t="s">
        <v>22364</v>
      </c>
      <c r="N74" s="83" t="s">
        <v>22365</v>
      </c>
      <c r="O74" s="81" t="s">
        <v>22359</v>
      </c>
      <c r="P74" s="82" t="s">
        <v>22400</v>
      </c>
      <c r="Q74" s="83" t="s">
        <v>22401</v>
      </c>
      <c r="R74" s="82" t="s">
        <v>22402</v>
      </c>
      <c r="S74" s="121" t="s">
        <v>22401</v>
      </c>
    </row>
    <row r="75" spans="1:19">
      <c r="A75" s="126">
        <v>408180</v>
      </c>
      <c r="B75" s="90" t="str">
        <f t="shared" si="3"/>
        <v>OC408180</v>
      </c>
      <c r="C75" s="81" t="s">
        <v>22410</v>
      </c>
      <c r="D75" s="81" t="str">
        <f t="shared" si="4"/>
        <v>408180 - Property Tax Penalty</v>
      </c>
      <c r="E75" s="120" t="s">
        <v>22302</v>
      </c>
      <c r="F75" s="121" t="s">
        <v>223</v>
      </c>
      <c r="G75" s="81" t="s">
        <v>5965</v>
      </c>
      <c r="H75" s="81" t="s">
        <v>5965</v>
      </c>
      <c r="I75" s="120" t="s">
        <v>22279</v>
      </c>
      <c r="J75" s="83" t="s">
        <v>22280</v>
      </c>
      <c r="K75" s="82" t="s">
        <v>22411</v>
      </c>
      <c r="L75" s="83" t="s">
        <v>22412</v>
      </c>
      <c r="M75" s="82" t="s">
        <v>22413</v>
      </c>
      <c r="N75" s="83" t="s">
        <v>22412</v>
      </c>
      <c r="O75" s="81" t="s">
        <v>22359</v>
      </c>
      <c r="P75" s="82" t="s">
        <v>22414</v>
      </c>
      <c r="Q75" s="83" t="s">
        <v>22415</v>
      </c>
      <c r="R75" s="82" t="s">
        <v>22416</v>
      </c>
      <c r="S75" s="121" t="s">
        <v>22410</v>
      </c>
    </row>
    <row r="76" spans="1:19">
      <c r="A76" s="126">
        <v>411100</v>
      </c>
      <c r="B76" s="90" t="str">
        <f t="shared" si="3"/>
        <v>OC411100</v>
      </c>
      <c r="C76" s="81" t="s">
        <v>22417</v>
      </c>
      <c r="D76" s="81" t="str">
        <f t="shared" si="4"/>
        <v>411100 - Business Licenses</v>
      </c>
      <c r="E76" s="120" t="s">
        <v>22306</v>
      </c>
      <c r="F76" s="121" t="s">
        <v>226</v>
      </c>
      <c r="G76" s="81" t="s">
        <v>5965</v>
      </c>
      <c r="H76" s="81" t="s">
        <v>5965</v>
      </c>
      <c r="I76" s="120" t="s">
        <v>22279</v>
      </c>
      <c r="J76" s="83" t="s">
        <v>22280</v>
      </c>
      <c r="K76" s="82" t="s">
        <v>22418</v>
      </c>
      <c r="L76" s="83" t="s">
        <v>22419</v>
      </c>
      <c r="M76" s="82" t="s">
        <v>22420</v>
      </c>
      <c r="N76" s="83" t="s">
        <v>22419</v>
      </c>
      <c r="O76" s="81" t="s">
        <v>22359</v>
      </c>
      <c r="P76" s="82" t="s">
        <v>22421</v>
      </c>
      <c r="Q76" s="83" t="s">
        <v>22417</v>
      </c>
      <c r="R76" s="82" t="s">
        <v>22422</v>
      </c>
      <c r="S76" s="121" t="s">
        <v>22417</v>
      </c>
    </row>
    <row r="77" spans="1:19">
      <c r="A77" s="126">
        <v>412100</v>
      </c>
      <c r="B77" s="90" t="str">
        <f t="shared" si="3"/>
        <v>OC412100</v>
      </c>
      <c r="C77" s="81" t="s">
        <v>22423</v>
      </c>
      <c r="D77" s="81" t="str">
        <f t="shared" si="4"/>
        <v>412100 - General Street Use Permits</v>
      </c>
      <c r="E77" s="120" t="s">
        <v>22306</v>
      </c>
      <c r="F77" s="121" t="s">
        <v>226</v>
      </c>
      <c r="G77" s="81" t="s">
        <v>5965</v>
      </c>
      <c r="H77" s="81" t="s">
        <v>5965</v>
      </c>
      <c r="I77" s="120" t="s">
        <v>22279</v>
      </c>
      <c r="J77" s="83" t="s">
        <v>22280</v>
      </c>
      <c r="K77" s="82" t="s">
        <v>22418</v>
      </c>
      <c r="L77" s="83" t="s">
        <v>22419</v>
      </c>
      <c r="M77" s="82" t="s">
        <v>22420</v>
      </c>
      <c r="N77" s="83" t="s">
        <v>22419</v>
      </c>
      <c r="O77" s="81" t="s">
        <v>22359</v>
      </c>
      <c r="P77" s="82" t="s">
        <v>22424</v>
      </c>
      <c r="Q77" s="83" t="s">
        <v>16870</v>
      </c>
      <c r="R77" s="82" t="s">
        <v>22425</v>
      </c>
      <c r="S77" s="121" t="s">
        <v>16870</v>
      </c>
    </row>
    <row r="78" spans="1:19">
      <c r="A78" s="126">
        <v>412110</v>
      </c>
      <c r="B78" s="90" t="str">
        <f t="shared" si="3"/>
        <v>OC412110</v>
      </c>
      <c r="C78" s="81" t="s">
        <v>22426</v>
      </c>
      <c r="D78" s="81" t="str">
        <f t="shared" si="4"/>
        <v>412110 - General Street Use Permits – Other</v>
      </c>
      <c r="E78" s="120" t="s">
        <v>22306</v>
      </c>
      <c r="F78" s="121" t="s">
        <v>226</v>
      </c>
      <c r="G78" s="81" t="s">
        <v>5965</v>
      </c>
      <c r="H78" s="81" t="s">
        <v>5965</v>
      </c>
      <c r="I78" s="120" t="s">
        <v>22279</v>
      </c>
      <c r="J78" s="83" t="s">
        <v>22280</v>
      </c>
      <c r="K78" s="82" t="s">
        <v>22418</v>
      </c>
      <c r="L78" s="83" t="s">
        <v>22419</v>
      </c>
      <c r="M78" s="82" t="s">
        <v>22420</v>
      </c>
      <c r="N78" s="83" t="s">
        <v>22419</v>
      </c>
      <c r="O78" s="81" t="s">
        <v>22359</v>
      </c>
      <c r="P78" s="82" t="s">
        <v>22424</v>
      </c>
      <c r="Q78" s="83" t="s">
        <v>16870</v>
      </c>
      <c r="R78" s="82" t="s">
        <v>22425</v>
      </c>
      <c r="S78" s="121" t="s">
        <v>16870</v>
      </c>
    </row>
    <row r="79" spans="1:19">
      <c r="A79" s="126">
        <v>412120</v>
      </c>
      <c r="B79" s="90" t="str">
        <f t="shared" si="3"/>
        <v>OC412120</v>
      </c>
      <c r="C79" s="81" t="s">
        <v>22427</v>
      </c>
      <c r="D79" s="81" t="str">
        <f t="shared" si="4"/>
        <v>412120 - Curb Reset Permits</v>
      </c>
      <c r="E79" s="120" t="s">
        <v>22306</v>
      </c>
      <c r="F79" s="121" t="s">
        <v>226</v>
      </c>
      <c r="G79" s="81" t="s">
        <v>5965</v>
      </c>
      <c r="H79" s="81" t="s">
        <v>5965</v>
      </c>
      <c r="I79" s="120" t="s">
        <v>22279</v>
      </c>
      <c r="J79" s="83" t="s">
        <v>22280</v>
      </c>
      <c r="K79" s="82" t="s">
        <v>22418</v>
      </c>
      <c r="L79" s="83" t="s">
        <v>22419</v>
      </c>
      <c r="M79" s="82" t="s">
        <v>22420</v>
      </c>
      <c r="N79" s="83" t="s">
        <v>22419</v>
      </c>
      <c r="O79" s="81" t="s">
        <v>22359</v>
      </c>
      <c r="P79" s="82" t="s">
        <v>22424</v>
      </c>
      <c r="Q79" s="83" t="s">
        <v>16870</v>
      </c>
      <c r="R79" s="82" t="s">
        <v>22425</v>
      </c>
      <c r="S79" s="121" t="s">
        <v>16870</v>
      </c>
    </row>
    <row r="80" spans="1:19">
      <c r="A80" s="126">
        <v>412130</v>
      </c>
      <c r="B80" s="90" t="str">
        <f t="shared" si="3"/>
        <v>OC412130</v>
      </c>
      <c r="C80" s="81" t="s">
        <v>22428</v>
      </c>
      <c r="D80" s="81" t="str">
        <f t="shared" si="4"/>
        <v>412130 - Sidewalk Permits</v>
      </c>
      <c r="E80" s="120" t="s">
        <v>22306</v>
      </c>
      <c r="F80" s="121" t="s">
        <v>226</v>
      </c>
      <c r="G80" s="81" t="s">
        <v>5965</v>
      </c>
      <c r="H80" s="81" t="s">
        <v>5965</v>
      </c>
      <c r="I80" s="120" t="s">
        <v>22279</v>
      </c>
      <c r="J80" s="83" t="s">
        <v>22280</v>
      </c>
      <c r="K80" s="82" t="s">
        <v>22418</v>
      </c>
      <c r="L80" s="83" t="s">
        <v>22419</v>
      </c>
      <c r="M80" s="82" t="s">
        <v>22420</v>
      </c>
      <c r="N80" s="83" t="s">
        <v>22419</v>
      </c>
      <c r="O80" s="81" t="s">
        <v>22359</v>
      </c>
      <c r="P80" s="82" t="s">
        <v>22424</v>
      </c>
      <c r="Q80" s="83" t="s">
        <v>16870</v>
      </c>
      <c r="R80" s="82" t="s">
        <v>22425</v>
      </c>
      <c r="S80" s="121" t="s">
        <v>16870</v>
      </c>
    </row>
    <row r="81" spans="1:19">
      <c r="A81" s="126">
        <v>412140</v>
      </c>
      <c r="B81" s="90" t="str">
        <f t="shared" si="3"/>
        <v>OC412140</v>
      </c>
      <c r="C81" s="81" t="s">
        <v>22429</v>
      </c>
      <c r="D81" s="81" t="str">
        <f t="shared" si="4"/>
        <v>412140 - Spur Track Permits</v>
      </c>
      <c r="E81" s="120" t="s">
        <v>22306</v>
      </c>
      <c r="F81" s="121" t="s">
        <v>226</v>
      </c>
      <c r="G81" s="81" t="s">
        <v>5965</v>
      </c>
      <c r="H81" s="81" t="s">
        <v>5965</v>
      </c>
      <c r="I81" s="120" t="s">
        <v>22279</v>
      </c>
      <c r="J81" s="83" t="s">
        <v>22280</v>
      </c>
      <c r="K81" s="82" t="s">
        <v>22418</v>
      </c>
      <c r="L81" s="83" t="s">
        <v>22419</v>
      </c>
      <c r="M81" s="82" t="s">
        <v>22420</v>
      </c>
      <c r="N81" s="83" t="s">
        <v>22419</v>
      </c>
      <c r="O81" s="81" t="s">
        <v>22359</v>
      </c>
      <c r="P81" s="82" t="s">
        <v>22424</v>
      </c>
      <c r="Q81" s="83" t="s">
        <v>16870</v>
      </c>
      <c r="R81" s="82" t="s">
        <v>22425</v>
      </c>
      <c r="S81" s="121" t="s">
        <v>16870</v>
      </c>
    </row>
    <row r="82" spans="1:19">
      <c r="A82" s="126">
        <v>412150</v>
      </c>
      <c r="B82" s="90" t="str">
        <f t="shared" si="3"/>
        <v>OC412150</v>
      </c>
      <c r="C82" s="81" t="s">
        <v>22430</v>
      </c>
      <c r="D82" s="81" t="str">
        <f t="shared" si="4"/>
        <v>412150 - Sewer Drainage Permits</v>
      </c>
      <c r="E82" s="120" t="s">
        <v>22306</v>
      </c>
      <c r="F82" s="121" t="s">
        <v>226</v>
      </c>
      <c r="G82" s="81" t="s">
        <v>5965</v>
      </c>
      <c r="H82" s="81" t="s">
        <v>5965</v>
      </c>
      <c r="I82" s="120" t="s">
        <v>22279</v>
      </c>
      <c r="J82" s="83" t="s">
        <v>22280</v>
      </c>
      <c r="K82" s="82" t="s">
        <v>22418</v>
      </c>
      <c r="L82" s="83" t="s">
        <v>22419</v>
      </c>
      <c r="M82" s="82" t="s">
        <v>22420</v>
      </c>
      <c r="N82" s="83" t="s">
        <v>22419</v>
      </c>
      <c r="O82" s="81" t="s">
        <v>22359</v>
      </c>
      <c r="P82" s="82" t="s">
        <v>22424</v>
      </c>
      <c r="Q82" s="83" t="s">
        <v>16870</v>
      </c>
      <c r="R82" s="82" t="s">
        <v>22425</v>
      </c>
      <c r="S82" s="121" t="s">
        <v>16870</v>
      </c>
    </row>
    <row r="83" spans="1:19">
      <c r="A83" s="126">
        <v>412160</v>
      </c>
      <c r="B83" s="90" t="str">
        <f t="shared" si="3"/>
        <v>OC412160</v>
      </c>
      <c r="C83" s="81" t="s">
        <v>22431</v>
      </c>
      <c r="D83" s="81" t="str">
        <f t="shared" si="4"/>
        <v>412160 - Ford Tunnel Permits</v>
      </c>
      <c r="E83" s="120" t="s">
        <v>22306</v>
      </c>
      <c r="F83" s="121" t="s">
        <v>226</v>
      </c>
      <c r="G83" s="81" t="s">
        <v>5965</v>
      </c>
      <c r="H83" s="81" t="s">
        <v>5965</v>
      </c>
      <c r="I83" s="120" t="s">
        <v>22279</v>
      </c>
      <c r="J83" s="83" t="s">
        <v>22280</v>
      </c>
      <c r="K83" s="82" t="s">
        <v>22418</v>
      </c>
      <c r="L83" s="83" t="s">
        <v>22419</v>
      </c>
      <c r="M83" s="82" t="s">
        <v>22420</v>
      </c>
      <c r="N83" s="83" t="s">
        <v>22419</v>
      </c>
      <c r="O83" s="81" t="s">
        <v>22359</v>
      </c>
      <c r="P83" s="82" t="s">
        <v>22424</v>
      </c>
      <c r="Q83" s="83" t="s">
        <v>16870</v>
      </c>
      <c r="R83" s="82" t="s">
        <v>22425</v>
      </c>
      <c r="S83" s="121" t="s">
        <v>16870</v>
      </c>
    </row>
    <row r="84" spans="1:19">
      <c r="A84" s="126">
        <v>412170</v>
      </c>
      <c r="B84" s="90" t="str">
        <f t="shared" si="3"/>
        <v>OC412170</v>
      </c>
      <c r="C84" s="81" t="s">
        <v>22432</v>
      </c>
      <c r="D84" s="81" t="str">
        <f t="shared" si="4"/>
        <v>412170 - House Number Fees</v>
      </c>
      <c r="E84" s="120" t="s">
        <v>22306</v>
      </c>
      <c r="F84" s="121" t="s">
        <v>226</v>
      </c>
      <c r="G84" s="81" t="s">
        <v>5965</v>
      </c>
      <c r="H84" s="81" t="s">
        <v>5965</v>
      </c>
      <c r="I84" s="120" t="s">
        <v>22279</v>
      </c>
      <c r="J84" s="83" t="s">
        <v>22280</v>
      </c>
      <c r="K84" s="82" t="s">
        <v>22418</v>
      </c>
      <c r="L84" s="83" t="s">
        <v>22419</v>
      </c>
      <c r="M84" s="82" t="s">
        <v>22420</v>
      </c>
      <c r="N84" s="83" t="s">
        <v>22419</v>
      </c>
      <c r="O84" s="81" t="s">
        <v>22359</v>
      </c>
      <c r="P84" s="82" t="s">
        <v>22424</v>
      </c>
      <c r="Q84" s="83" t="s">
        <v>16870</v>
      </c>
      <c r="R84" s="82" t="s">
        <v>22425</v>
      </c>
      <c r="S84" s="121" t="s">
        <v>16870</v>
      </c>
    </row>
    <row r="85" spans="1:19">
      <c r="A85" s="126">
        <v>412180</v>
      </c>
      <c r="B85" s="90" t="str">
        <f t="shared" si="3"/>
        <v>OC412180</v>
      </c>
      <c r="C85" s="81" t="s">
        <v>22433</v>
      </c>
      <c r="D85" s="81" t="str">
        <f t="shared" si="4"/>
        <v>412180 - Other Licen, Perm-Street Use</v>
      </c>
      <c r="E85" s="120" t="s">
        <v>22306</v>
      </c>
      <c r="F85" s="121" t="s">
        <v>226</v>
      </c>
      <c r="G85" s="81" t="s">
        <v>5965</v>
      </c>
      <c r="H85" s="81" t="s">
        <v>5965</v>
      </c>
      <c r="I85" s="120" t="s">
        <v>22279</v>
      </c>
      <c r="J85" s="83" t="s">
        <v>22280</v>
      </c>
      <c r="K85" s="82" t="s">
        <v>22418</v>
      </c>
      <c r="L85" s="83" t="s">
        <v>22419</v>
      </c>
      <c r="M85" s="82" t="s">
        <v>22420</v>
      </c>
      <c r="N85" s="83" t="s">
        <v>22419</v>
      </c>
      <c r="O85" s="81" t="s">
        <v>22359</v>
      </c>
      <c r="P85" s="82" t="s">
        <v>22424</v>
      </c>
      <c r="Q85" s="83" t="s">
        <v>16870</v>
      </c>
      <c r="R85" s="82" t="s">
        <v>22425</v>
      </c>
      <c r="S85" s="121" t="s">
        <v>16870</v>
      </c>
    </row>
    <row r="86" spans="1:19">
      <c r="A86" s="126">
        <v>412190</v>
      </c>
      <c r="B86" s="90" t="str">
        <f t="shared" si="3"/>
        <v>OC412190</v>
      </c>
      <c r="C86" s="81" t="s">
        <v>22434</v>
      </c>
      <c r="D86" s="81" t="str">
        <f t="shared" si="4"/>
        <v>412190 - Food Handlers Permits</v>
      </c>
      <c r="E86" s="120" t="s">
        <v>22306</v>
      </c>
      <c r="F86" s="121" t="s">
        <v>226</v>
      </c>
      <c r="G86" s="81" t="s">
        <v>5965</v>
      </c>
      <c r="H86" s="81" t="s">
        <v>5965</v>
      </c>
      <c r="I86" s="120" t="s">
        <v>22279</v>
      </c>
      <c r="J86" s="83" t="s">
        <v>22280</v>
      </c>
      <c r="K86" s="82" t="s">
        <v>22418</v>
      </c>
      <c r="L86" s="83" t="s">
        <v>22419</v>
      </c>
      <c r="M86" s="82" t="s">
        <v>22420</v>
      </c>
      <c r="N86" s="83" t="s">
        <v>22419</v>
      </c>
      <c r="O86" s="81" t="s">
        <v>22359</v>
      </c>
      <c r="P86" s="82" t="s">
        <v>22424</v>
      </c>
      <c r="Q86" s="83" t="s">
        <v>16870</v>
      </c>
      <c r="R86" s="82" t="s">
        <v>22425</v>
      </c>
      <c r="S86" s="121" t="s">
        <v>16870</v>
      </c>
    </row>
    <row r="87" spans="1:19">
      <c r="A87" s="126">
        <v>413100</v>
      </c>
      <c r="B87" s="90" t="str">
        <f t="shared" si="3"/>
        <v>OC413100</v>
      </c>
      <c r="C87" s="81" t="s">
        <v>22435</v>
      </c>
      <c r="D87" s="81" t="str">
        <f t="shared" si="4"/>
        <v>413100 - Safety Inspection Charges</v>
      </c>
      <c r="E87" s="120" t="s">
        <v>22306</v>
      </c>
      <c r="F87" s="121" t="s">
        <v>226</v>
      </c>
      <c r="G87" s="81" t="s">
        <v>5965</v>
      </c>
      <c r="H87" s="81" t="s">
        <v>5965</v>
      </c>
      <c r="I87" s="120" t="s">
        <v>22279</v>
      </c>
      <c r="J87" s="83" t="s">
        <v>22280</v>
      </c>
      <c r="K87" s="82" t="s">
        <v>22418</v>
      </c>
      <c r="L87" s="83" t="s">
        <v>22419</v>
      </c>
      <c r="M87" s="82" t="s">
        <v>22420</v>
      </c>
      <c r="N87" s="83" t="s">
        <v>22419</v>
      </c>
      <c r="O87" s="81" t="s">
        <v>22359</v>
      </c>
      <c r="P87" s="82" t="s">
        <v>22436</v>
      </c>
      <c r="Q87" s="83" t="s">
        <v>22437</v>
      </c>
      <c r="R87" s="82" t="s">
        <v>22438</v>
      </c>
      <c r="S87" s="121" t="s">
        <v>22437</v>
      </c>
    </row>
    <row r="88" spans="1:19">
      <c r="A88" s="126">
        <v>413105</v>
      </c>
      <c r="B88" s="90" t="str">
        <f t="shared" si="3"/>
        <v>OC413105</v>
      </c>
      <c r="C88" s="81" t="s">
        <v>22439</v>
      </c>
      <c r="D88" s="81" t="str">
        <f t="shared" si="4"/>
        <v>413105 - Safety Inspection Charges – Departmental</v>
      </c>
      <c r="E88" s="120" t="s">
        <v>22306</v>
      </c>
      <c r="F88" s="121" t="s">
        <v>226</v>
      </c>
      <c r="G88" s="81" t="s">
        <v>5965</v>
      </c>
      <c r="H88" s="81" t="s">
        <v>5965</v>
      </c>
      <c r="I88" s="120" t="s">
        <v>22279</v>
      </c>
      <c r="J88" s="83" t="s">
        <v>22280</v>
      </c>
      <c r="K88" s="82" t="s">
        <v>22418</v>
      </c>
      <c r="L88" s="83" t="s">
        <v>22419</v>
      </c>
      <c r="M88" s="82" t="s">
        <v>22420</v>
      </c>
      <c r="N88" s="83" t="s">
        <v>22419</v>
      </c>
      <c r="O88" s="81" t="s">
        <v>22359</v>
      </c>
      <c r="P88" s="82" t="s">
        <v>22436</v>
      </c>
      <c r="Q88" s="83" t="s">
        <v>22437</v>
      </c>
      <c r="R88" s="82" t="s">
        <v>22438</v>
      </c>
      <c r="S88" s="121" t="s">
        <v>22437</v>
      </c>
    </row>
    <row r="89" spans="1:19">
      <c r="A89" s="126">
        <v>413110</v>
      </c>
      <c r="B89" s="90" t="str">
        <f t="shared" si="3"/>
        <v>OC413110</v>
      </c>
      <c r="C89" s="81" t="s">
        <v>22440</v>
      </c>
      <c r="D89" s="81" t="str">
        <f t="shared" si="4"/>
        <v>413110 - Construction Inspection Charg</v>
      </c>
      <c r="E89" s="120" t="s">
        <v>22306</v>
      </c>
      <c r="F89" s="121" t="s">
        <v>226</v>
      </c>
      <c r="G89" s="81" t="s">
        <v>5965</v>
      </c>
      <c r="H89" s="81" t="s">
        <v>5965</v>
      </c>
      <c r="I89" s="120" t="s">
        <v>22279</v>
      </c>
      <c r="J89" s="83" t="s">
        <v>22280</v>
      </c>
      <c r="K89" s="82" t="s">
        <v>22418</v>
      </c>
      <c r="L89" s="83" t="s">
        <v>22419</v>
      </c>
      <c r="M89" s="82" t="s">
        <v>22420</v>
      </c>
      <c r="N89" s="83" t="s">
        <v>22419</v>
      </c>
      <c r="O89" s="81" t="s">
        <v>22359</v>
      </c>
      <c r="P89" s="82" t="s">
        <v>22436</v>
      </c>
      <c r="Q89" s="83" t="s">
        <v>22437</v>
      </c>
      <c r="R89" s="82" t="s">
        <v>22438</v>
      </c>
      <c r="S89" s="121" t="s">
        <v>22437</v>
      </c>
    </row>
    <row r="90" spans="1:19">
      <c r="A90" s="126">
        <v>413115</v>
      </c>
      <c r="B90" s="90" t="str">
        <f t="shared" si="3"/>
        <v>OC413115</v>
      </c>
      <c r="C90" s="81" t="s">
        <v>22441</v>
      </c>
      <c r="D90" s="81" t="str">
        <f t="shared" si="4"/>
        <v>413115 - Construction Inspection Charges – Other</v>
      </c>
      <c r="E90" s="120" t="s">
        <v>22306</v>
      </c>
      <c r="F90" s="121" t="s">
        <v>226</v>
      </c>
      <c r="G90" s="81" t="s">
        <v>5965</v>
      </c>
      <c r="H90" s="81" t="s">
        <v>5965</v>
      </c>
      <c r="I90" s="120" t="s">
        <v>22279</v>
      </c>
      <c r="J90" s="83" t="s">
        <v>22280</v>
      </c>
      <c r="K90" s="82" t="s">
        <v>22418</v>
      </c>
      <c r="L90" s="83" t="s">
        <v>22419</v>
      </c>
      <c r="M90" s="82" t="s">
        <v>22420</v>
      </c>
      <c r="N90" s="83" t="s">
        <v>22419</v>
      </c>
      <c r="O90" s="81" t="s">
        <v>22359</v>
      </c>
      <c r="P90" s="82" t="s">
        <v>22436</v>
      </c>
      <c r="Q90" s="83" t="s">
        <v>22437</v>
      </c>
      <c r="R90" s="82" t="s">
        <v>22438</v>
      </c>
      <c r="S90" s="121" t="s">
        <v>22437</v>
      </c>
    </row>
    <row r="91" spans="1:19">
      <c r="A91" s="126">
        <v>413120</v>
      </c>
      <c r="B91" s="90" t="str">
        <f t="shared" si="3"/>
        <v>OC413120</v>
      </c>
      <c r="C91" s="81" t="s">
        <v>22441</v>
      </c>
      <c r="D91" s="81" t="str">
        <f t="shared" si="4"/>
        <v>413120 - Construction Inspection Charges – Other</v>
      </c>
      <c r="E91" s="120" t="s">
        <v>22306</v>
      </c>
      <c r="F91" s="121" t="s">
        <v>226</v>
      </c>
      <c r="G91" s="81" t="s">
        <v>5965</v>
      </c>
      <c r="H91" s="81" t="s">
        <v>5965</v>
      </c>
      <c r="I91" s="120" t="s">
        <v>22279</v>
      </c>
      <c r="J91" s="83" t="s">
        <v>22280</v>
      </c>
      <c r="K91" s="82" t="s">
        <v>22418</v>
      </c>
      <c r="L91" s="83" t="s">
        <v>22419</v>
      </c>
      <c r="M91" s="82" t="s">
        <v>22420</v>
      </c>
      <c r="N91" s="83" t="s">
        <v>22419</v>
      </c>
      <c r="O91" s="81" t="s">
        <v>22359</v>
      </c>
      <c r="P91" s="82" t="s">
        <v>22436</v>
      </c>
      <c r="Q91" s="83" t="s">
        <v>22437</v>
      </c>
      <c r="R91" s="82" t="s">
        <v>22438</v>
      </c>
      <c r="S91" s="121" t="s">
        <v>22437</v>
      </c>
    </row>
    <row r="92" spans="1:19">
      <c r="A92" s="126">
        <v>413125</v>
      </c>
      <c r="B92" s="90" t="str">
        <f t="shared" si="3"/>
        <v>OC413125</v>
      </c>
      <c r="C92" s="81" t="s">
        <v>22442</v>
      </c>
      <c r="D92" s="81" t="str">
        <f t="shared" si="4"/>
        <v>413125 - Construction Inspection Charges – Departmental</v>
      </c>
      <c r="E92" s="120" t="s">
        <v>22306</v>
      </c>
      <c r="F92" s="121" t="s">
        <v>226</v>
      </c>
      <c r="G92" s="81" t="s">
        <v>5965</v>
      </c>
      <c r="H92" s="81" t="s">
        <v>5965</v>
      </c>
      <c r="I92" s="120" t="s">
        <v>22279</v>
      </c>
      <c r="J92" s="83" t="s">
        <v>22280</v>
      </c>
      <c r="K92" s="82" t="s">
        <v>22418</v>
      </c>
      <c r="L92" s="83" t="s">
        <v>22419</v>
      </c>
      <c r="M92" s="82" t="s">
        <v>22420</v>
      </c>
      <c r="N92" s="83" t="s">
        <v>22419</v>
      </c>
      <c r="O92" s="81" t="s">
        <v>22359</v>
      </c>
      <c r="P92" s="82" t="s">
        <v>22436</v>
      </c>
      <c r="Q92" s="83" t="s">
        <v>22437</v>
      </c>
      <c r="R92" s="82" t="s">
        <v>22438</v>
      </c>
      <c r="S92" s="121" t="s">
        <v>22437</v>
      </c>
    </row>
    <row r="93" spans="1:19">
      <c r="A93" s="126">
        <v>413130</v>
      </c>
      <c r="B93" s="90" t="str">
        <f t="shared" si="3"/>
        <v>OC413130</v>
      </c>
      <c r="C93" s="81" t="s">
        <v>22443</v>
      </c>
      <c r="D93" s="81" t="str">
        <f t="shared" si="4"/>
        <v>413130 - Construction Inspection Charges – Engineer</v>
      </c>
      <c r="E93" s="120" t="s">
        <v>22306</v>
      </c>
      <c r="F93" s="121" t="s">
        <v>226</v>
      </c>
      <c r="G93" s="81" t="s">
        <v>5965</v>
      </c>
      <c r="H93" s="81" t="s">
        <v>5965</v>
      </c>
      <c r="I93" s="120" t="s">
        <v>22279</v>
      </c>
      <c r="J93" s="83" t="s">
        <v>22280</v>
      </c>
      <c r="K93" s="82" t="s">
        <v>22418</v>
      </c>
      <c r="L93" s="83" t="s">
        <v>22419</v>
      </c>
      <c r="M93" s="82" t="s">
        <v>22420</v>
      </c>
      <c r="N93" s="83" t="s">
        <v>22419</v>
      </c>
      <c r="O93" s="81" t="s">
        <v>22359</v>
      </c>
      <c r="P93" s="82" t="s">
        <v>22436</v>
      </c>
      <c r="Q93" s="83" t="s">
        <v>22437</v>
      </c>
      <c r="R93" s="82" t="s">
        <v>22438</v>
      </c>
      <c r="S93" s="121" t="s">
        <v>22437</v>
      </c>
    </row>
    <row r="94" spans="1:19">
      <c r="A94" s="126">
        <v>413135</v>
      </c>
      <c r="B94" s="90" t="str">
        <f t="shared" si="3"/>
        <v>OC413135</v>
      </c>
      <c r="C94" s="81" t="s">
        <v>22444</v>
      </c>
      <c r="D94" s="81" t="str">
        <f t="shared" si="4"/>
        <v>413135 - Construction Inspection Charges – CEDD</v>
      </c>
      <c r="E94" s="120" t="s">
        <v>22306</v>
      </c>
      <c r="F94" s="121" t="s">
        <v>226</v>
      </c>
      <c r="G94" s="81" t="s">
        <v>5965</v>
      </c>
      <c r="H94" s="81" t="s">
        <v>5965</v>
      </c>
      <c r="I94" s="120" t="s">
        <v>22279</v>
      </c>
      <c r="J94" s="83" t="s">
        <v>22280</v>
      </c>
      <c r="K94" s="82" t="s">
        <v>22418</v>
      </c>
      <c r="L94" s="83" t="s">
        <v>22419</v>
      </c>
      <c r="M94" s="82" t="s">
        <v>22420</v>
      </c>
      <c r="N94" s="83" t="s">
        <v>22419</v>
      </c>
      <c r="O94" s="81" t="s">
        <v>22359</v>
      </c>
      <c r="P94" s="82" t="s">
        <v>22436</v>
      </c>
      <c r="Q94" s="83" t="s">
        <v>22437</v>
      </c>
      <c r="R94" s="82" t="s">
        <v>22438</v>
      </c>
      <c r="S94" s="121" t="s">
        <v>22437</v>
      </c>
    </row>
    <row r="95" spans="1:19">
      <c r="A95" s="126">
        <v>413140</v>
      </c>
      <c r="B95" s="90" t="str">
        <f t="shared" si="3"/>
        <v>OC413140</v>
      </c>
      <c r="C95" s="81" t="s">
        <v>22445</v>
      </c>
      <c r="D95" s="81" t="str">
        <f t="shared" si="4"/>
        <v>413140 - Construction Inspection Charges – DPW</v>
      </c>
      <c r="E95" s="120" t="s">
        <v>22306</v>
      </c>
      <c r="F95" s="121" t="s">
        <v>226</v>
      </c>
      <c r="G95" s="81" t="s">
        <v>5965</v>
      </c>
      <c r="H95" s="81" t="s">
        <v>5965</v>
      </c>
      <c r="I95" s="120" t="s">
        <v>22279</v>
      </c>
      <c r="J95" s="83" t="s">
        <v>22280</v>
      </c>
      <c r="K95" s="82" t="s">
        <v>22418</v>
      </c>
      <c r="L95" s="83" t="s">
        <v>22419</v>
      </c>
      <c r="M95" s="82" t="s">
        <v>22420</v>
      </c>
      <c r="N95" s="83" t="s">
        <v>22419</v>
      </c>
      <c r="O95" s="81" t="s">
        <v>22359</v>
      </c>
      <c r="P95" s="82" t="s">
        <v>22436</v>
      </c>
      <c r="Q95" s="83" t="s">
        <v>22437</v>
      </c>
      <c r="R95" s="82" t="s">
        <v>22438</v>
      </c>
      <c r="S95" s="121" t="s">
        <v>22437</v>
      </c>
    </row>
    <row r="96" spans="1:19">
      <c r="A96" s="126">
        <v>413145</v>
      </c>
      <c r="B96" s="90" t="str">
        <f t="shared" si="3"/>
        <v>OC413145</v>
      </c>
      <c r="C96" s="81" t="s">
        <v>22446</v>
      </c>
      <c r="D96" s="81" t="str">
        <f t="shared" si="4"/>
        <v>413145 - Construction Inspection Charges – Recreation</v>
      </c>
      <c r="E96" s="120" t="s">
        <v>22306</v>
      </c>
      <c r="F96" s="121" t="s">
        <v>226</v>
      </c>
      <c r="G96" s="81" t="s">
        <v>5965</v>
      </c>
      <c r="H96" s="81" t="s">
        <v>5965</v>
      </c>
      <c r="I96" s="120" t="s">
        <v>22279</v>
      </c>
      <c r="J96" s="83" t="s">
        <v>22280</v>
      </c>
      <c r="K96" s="82" t="s">
        <v>22418</v>
      </c>
      <c r="L96" s="83" t="s">
        <v>22419</v>
      </c>
      <c r="M96" s="82" t="s">
        <v>22420</v>
      </c>
      <c r="N96" s="83" t="s">
        <v>22419</v>
      </c>
      <c r="O96" s="81" t="s">
        <v>22359</v>
      </c>
      <c r="P96" s="82" t="s">
        <v>22436</v>
      </c>
      <c r="Q96" s="83" t="s">
        <v>22437</v>
      </c>
      <c r="R96" s="82" t="s">
        <v>22438</v>
      </c>
      <c r="S96" s="121" t="s">
        <v>22437</v>
      </c>
    </row>
    <row r="97" spans="1:19">
      <c r="A97" s="126">
        <v>413150</v>
      </c>
      <c r="B97" s="90" t="str">
        <f t="shared" si="3"/>
        <v>OC413150</v>
      </c>
      <c r="C97" s="81" t="s">
        <v>22447</v>
      </c>
      <c r="D97" s="81" t="str">
        <f t="shared" si="4"/>
        <v>413150 - Sewer Tap Charges</v>
      </c>
      <c r="E97" s="120" t="s">
        <v>22306</v>
      </c>
      <c r="F97" s="121" t="s">
        <v>226</v>
      </c>
      <c r="G97" s="81" t="s">
        <v>5965</v>
      </c>
      <c r="H97" s="81" t="s">
        <v>5965</v>
      </c>
      <c r="I97" s="120" t="s">
        <v>22279</v>
      </c>
      <c r="J97" s="83" t="s">
        <v>22280</v>
      </c>
      <c r="K97" s="82" t="s">
        <v>22418</v>
      </c>
      <c r="L97" s="83" t="s">
        <v>22419</v>
      </c>
      <c r="M97" s="82" t="s">
        <v>22420</v>
      </c>
      <c r="N97" s="83" t="s">
        <v>22419</v>
      </c>
      <c r="O97" s="81" t="s">
        <v>22359</v>
      </c>
      <c r="P97" s="82" t="s">
        <v>22436</v>
      </c>
      <c r="Q97" s="83" t="s">
        <v>22437</v>
      </c>
      <c r="R97" s="82" t="s">
        <v>22438</v>
      </c>
      <c r="S97" s="121" t="s">
        <v>22437</v>
      </c>
    </row>
    <row r="98" spans="1:19">
      <c r="A98" s="126">
        <v>413155</v>
      </c>
      <c r="B98" s="90" t="str">
        <f t="shared" si="3"/>
        <v>OC413155</v>
      </c>
      <c r="C98" s="81" t="s">
        <v>22448</v>
      </c>
      <c r="D98" s="81" t="str">
        <f t="shared" si="4"/>
        <v>413155 - Sewer Tap Fees</v>
      </c>
      <c r="E98" s="120" t="s">
        <v>22306</v>
      </c>
      <c r="F98" s="121" t="s">
        <v>226</v>
      </c>
      <c r="G98" s="81" t="s">
        <v>5965</v>
      </c>
      <c r="H98" s="81" t="s">
        <v>5965</v>
      </c>
      <c r="I98" s="120" t="s">
        <v>22279</v>
      </c>
      <c r="J98" s="83" t="s">
        <v>22280</v>
      </c>
      <c r="K98" s="82" t="s">
        <v>22418</v>
      </c>
      <c r="L98" s="83" t="s">
        <v>22419</v>
      </c>
      <c r="M98" s="82" t="s">
        <v>22420</v>
      </c>
      <c r="N98" s="83" t="s">
        <v>22419</v>
      </c>
      <c r="O98" s="81" t="s">
        <v>22359</v>
      </c>
      <c r="P98" s="82" t="s">
        <v>22436</v>
      </c>
      <c r="Q98" s="83" t="s">
        <v>22437</v>
      </c>
      <c r="R98" s="82" t="s">
        <v>22438</v>
      </c>
      <c r="S98" s="121" t="s">
        <v>22437</v>
      </c>
    </row>
    <row r="99" spans="1:19">
      <c r="A99" s="126">
        <v>413160</v>
      </c>
      <c r="B99" s="90" t="str">
        <f t="shared" si="3"/>
        <v>OC413160</v>
      </c>
      <c r="C99" s="81" t="s">
        <v>22449</v>
      </c>
      <c r="D99" s="81" t="str">
        <f t="shared" si="4"/>
        <v>413160 - Construction Inspection Other</v>
      </c>
      <c r="E99" s="120" t="s">
        <v>22306</v>
      </c>
      <c r="F99" s="121" t="s">
        <v>226</v>
      </c>
      <c r="G99" s="81" t="s">
        <v>5965</v>
      </c>
      <c r="H99" s="81" t="s">
        <v>5965</v>
      </c>
      <c r="I99" s="120" t="s">
        <v>22279</v>
      </c>
      <c r="J99" s="83" t="s">
        <v>22280</v>
      </c>
      <c r="K99" s="82" t="s">
        <v>22418</v>
      </c>
      <c r="L99" s="83" t="s">
        <v>22419</v>
      </c>
      <c r="M99" s="82" t="s">
        <v>22420</v>
      </c>
      <c r="N99" s="83" t="s">
        <v>22419</v>
      </c>
      <c r="O99" s="81" t="s">
        <v>22359</v>
      </c>
      <c r="P99" s="82" t="s">
        <v>22436</v>
      </c>
      <c r="Q99" s="83" t="s">
        <v>22437</v>
      </c>
      <c r="R99" s="82" t="s">
        <v>22438</v>
      </c>
      <c r="S99" s="121" t="s">
        <v>22437</v>
      </c>
    </row>
    <row r="100" spans="1:19">
      <c r="A100" s="126">
        <v>413165</v>
      </c>
      <c r="B100" s="90" t="str">
        <f t="shared" si="3"/>
        <v>OC413165</v>
      </c>
      <c r="C100" s="81" t="s">
        <v>22450</v>
      </c>
      <c r="D100" s="81" t="str">
        <f t="shared" si="4"/>
        <v>413165 - Construction Inspection Other – Departmental</v>
      </c>
      <c r="E100" s="120" t="s">
        <v>22306</v>
      </c>
      <c r="F100" s="121" t="s">
        <v>226</v>
      </c>
      <c r="G100" s="81" t="s">
        <v>5965</v>
      </c>
      <c r="H100" s="81" t="s">
        <v>5965</v>
      </c>
      <c r="I100" s="120" t="s">
        <v>22279</v>
      </c>
      <c r="J100" s="83" t="s">
        <v>22280</v>
      </c>
      <c r="K100" s="82" t="s">
        <v>22418</v>
      </c>
      <c r="L100" s="83" t="s">
        <v>22419</v>
      </c>
      <c r="M100" s="82" t="s">
        <v>22420</v>
      </c>
      <c r="N100" s="83" t="s">
        <v>22419</v>
      </c>
      <c r="O100" s="81" t="s">
        <v>22359</v>
      </c>
      <c r="P100" s="82" t="s">
        <v>22436</v>
      </c>
      <c r="Q100" s="83" t="s">
        <v>22437</v>
      </c>
      <c r="R100" s="82" t="s">
        <v>22438</v>
      </c>
      <c r="S100" s="121" t="s">
        <v>22437</v>
      </c>
    </row>
    <row r="101" spans="1:19">
      <c r="A101" s="126">
        <v>413170</v>
      </c>
      <c r="B101" s="90" t="str">
        <f t="shared" si="3"/>
        <v>OC413170</v>
      </c>
      <c r="C101" s="81" t="s">
        <v>22451</v>
      </c>
      <c r="D101" s="81" t="str">
        <f t="shared" si="4"/>
        <v>413170 - Construction Inspection Other – Engineer</v>
      </c>
      <c r="E101" s="120" t="s">
        <v>22306</v>
      </c>
      <c r="F101" s="121" t="s">
        <v>226</v>
      </c>
      <c r="G101" s="81" t="s">
        <v>5965</v>
      </c>
      <c r="H101" s="81" t="s">
        <v>5965</v>
      </c>
      <c r="I101" s="120" t="s">
        <v>22279</v>
      </c>
      <c r="J101" s="83" t="s">
        <v>22280</v>
      </c>
      <c r="K101" s="82" t="s">
        <v>22418</v>
      </c>
      <c r="L101" s="83" t="s">
        <v>22419</v>
      </c>
      <c r="M101" s="82" t="s">
        <v>22420</v>
      </c>
      <c r="N101" s="83" t="s">
        <v>22419</v>
      </c>
      <c r="O101" s="81" t="s">
        <v>22359</v>
      </c>
      <c r="P101" s="82" t="s">
        <v>22436</v>
      </c>
      <c r="Q101" s="83" t="s">
        <v>22437</v>
      </c>
      <c r="R101" s="82" t="s">
        <v>22438</v>
      </c>
      <c r="S101" s="121" t="s">
        <v>22437</v>
      </c>
    </row>
    <row r="102" spans="1:19">
      <c r="A102" s="126">
        <v>413175</v>
      </c>
      <c r="B102" s="90" t="str">
        <f t="shared" si="3"/>
        <v>OC413175</v>
      </c>
      <c r="C102" s="81" t="s">
        <v>22452</v>
      </c>
      <c r="D102" s="81" t="str">
        <f t="shared" si="4"/>
        <v>413175 - Construction Inspection Other – CEDD</v>
      </c>
      <c r="E102" s="120" t="s">
        <v>22306</v>
      </c>
      <c r="F102" s="121" t="s">
        <v>226</v>
      </c>
      <c r="G102" s="81" t="s">
        <v>5965</v>
      </c>
      <c r="H102" s="81" t="s">
        <v>5965</v>
      </c>
      <c r="I102" s="120" t="s">
        <v>22279</v>
      </c>
      <c r="J102" s="83" t="s">
        <v>22280</v>
      </c>
      <c r="K102" s="82" t="s">
        <v>22418</v>
      </c>
      <c r="L102" s="83" t="s">
        <v>22419</v>
      </c>
      <c r="M102" s="82" t="s">
        <v>22420</v>
      </c>
      <c r="N102" s="83" t="s">
        <v>22419</v>
      </c>
      <c r="O102" s="81" t="s">
        <v>22359</v>
      </c>
      <c r="P102" s="82" t="s">
        <v>22436</v>
      </c>
      <c r="Q102" s="83" t="s">
        <v>22437</v>
      </c>
      <c r="R102" s="82" t="s">
        <v>22438</v>
      </c>
      <c r="S102" s="121" t="s">
        <v>22437</v>
      </c>
    </row>
    <row r="103" spans="1:19">
      <c r="A103" s="126">
        <v>413180</v>
      </c>
      <c r="B103" s="90" t="str">
        <f t="shared" si="3"/>
        <v>OC413180</v>
      </c>
      <c r="C103" s="81" t="s">
        <v>22453</v>
      </c>
      <c r="D103" s="81" t="str">
        <f t="shared" si="4"/>
        <v>413180 - Construction Inspection Other – DPW</v>
      </c>
      <c r="E103" s="120" t="s">
        <v>22306</v>
      </c>
      <c r="F103" s="121" t="s">
        <v>226</v>
      </c>
      <c r="G103" s="81" t="s">
        <v>5965</v>
      </c>
      <c r="H103" s="81" t="s">
        <v>5965</v>
      </c>
      <c r="I103" s="120" t="s">
        <v>22279</v>
      </c>
      <c r="J103" s="83" t="s">
        <v>22280</v>
      </c>
      <c r="K103" s="82" t="s">
        <v>22418</v>
      </c>
      <c r="L103" s="83" t="s">
        <v>22419</v>
      </c>
      <c r="M103" s="82" t="s">
        <v>22420</v>
      </c>
      <c r="N103" s="83" t="s">
        <v>22419</v>
      </c>
      <c r="O103" s="81" t="s">
        <v>22359</v>
      </c>
      <c r="P103" s="82" t="s">
        <v>22436</v>
      </c>
      <c r="Q103" s="83" t="s">
        <v>22437</v>
      </c>
      <c r="R103" s="82" t="s">
        <v>22438</v>
      </c>
      <c r="S103" s="121" t="s">
        <v>22437</v>
      </c>
    </row>
    <row r="104" spans="1:19">
      <c r="A104" s="126">
        <v>413185</v>
      </c>
      <c r="B104" s="90" t="str">
        <f t="shared" si="3"/>
        <v>OC413185</v>
      </c>
      <c r="C104" s="81" t="s">
        <v>22454</v>
      </c>
      <c r="D104" s="81" t="str">
        <f t="shared" si="4"/>
        <v>413185 - Construction Inspection Other – Recreation</v>
      </c>
      <c r="E104" s="120" t="s">
        <v>22306</v>
      </c>
      <c r="F104" s="121" t="s">
        <v>226</v>
      </c>
      <c r="G104" s="81" t="s">
        <v>5965</v>
      </c>
      <c r="H104" s="81" t="s">
        <v>5965</v>
      </c>
      <c r="I104" s="120" t="s">
        <v>22279</v>
      </c>
      <c r="J104" s="83" t="s">
        <v>22280</v>
      </c>
      <c r="K104" s="82" t="s">
        <v>22418</v>
      </c>
      <c r="L104" s="83" t="s">
        <v>22419</v>
      </c>
      <c r="M104" s="82" t="s">
        <v>22420</v>
      </c>
      <c r="N104" s="83" t="s">
        <v>22419</v>
      </c>
      <c r="O104" s="81" t="s">
        <v>22359</v>
      </c>
      <c r="P104" s="82" t="s">
        <v>22436</v>
      </c>
      <c r="Q104" s="83" t="s">
        <v>22437</v>
      </c>
      <c r="R104" s="82" t="s">
        <v>22438</v>
      </c>
      <c r="S104" s="121" t="s">
        <v>22437</v>
      </c>
    </row>
    <row r="105" spans="1:19">
      <c r="A105" s="126">
        <v>413190</v>
      </c>
      <c r="B105" s="90" t="str">
        <f t="shared" si="3"/>
        <v>OC413190</v>
      </c>
      <c r="C105" s="81" t="s">
        <v>22455</v>
      </c>
      <c r="D105" s="81" t="str">
        <f t="shared" si="4"/>
        <v>413190 - Weights &amp; Measures Inspection</v>
      </c>
      <c r="E105" s="120" t="s">
        <v>22306</v>
      </c>
      <c r="F105" s="121" t="s">
        <v>226</v>
      </c>
      <c r="G105" s="81" t="s">
        <v>5965</v>
      </c>
      <c r="H105" s="81" t="s">
        <v>5965</v>
      </c>
      <c r="I105" s="120" t="s">
        <v>22279</v>
      </c>
      <c r="J105" s="83" t="s">
        <v>22280</v>
      </c>
      <c r="K105" s="82" t="s">
        <v>22418</v>
      </c>
      <c r="L105" s="83" t="s">
        <v>22419</v>
      </c>
      <c r="M105" s="82" t="s">
        <v>22420</v>
      </c>
      <c r="N105" s="83" t="s">
        <v>22419</v>
      </c>
      <c r="O105" s="81" t="s">
        <v>22359</v>
      </c>
      <c r="P105" s="82" t="s">
        <v>22436</v>
      </c>
      <c r="Q105" s="83" t="s">
        <v>22437</v>
      </c>
      <c r="R105" s="82" t="s">
        <v>22438</v>
      </c>
      <c r="S105" s="121" t="s">
        <v>22437</v>
      </c>
    </row>
    <row r="106" spans="1:19">
      <c r="A106" s="126">
        <v>413195</v>
      </c>
      <c r="B106" s="90" t="str">
        <f t="shared" si="3"/>
        <v>OC413195</v>
      </c>
      <c r="C106" s="81" t="s">
        <v>22456</v>
      </c>
      <c r="D106" s="81" t="str">
        <f t="shared" si="4"/>
        <v>413195 - Bedding Inspection Charges</v>
      </c>
      <c r="E106" s="120" t="s">
        <v>22306</v>
      </c>
      <c r="F106" s="121" t="s">
        <v>226</v>
      </c>
      <c r="G106" s="81" t="s">
        <v>5965</v>
      </c>
      <c r="H106" s="81" t="s">
        <v>5965</v>
      </c>
      <c r="I106" s="120" t="s">
        <v>22279</v>
      </c>
      <c r="J106" s="83" t="s">
        <v>22280</v>
      </c>
      <c r="K106" s="82" t="s">
        <v>22418</v>
      </c>
      <c r="L106" s="83" t="s">
        <v>22419</v>
      </c>
      <c r="M106" s="82" t="s">
        <v>22420</v>
      </c>
      <c r="N106" s="83" t="s">
        <v>22419</v>
      </c>
      <c r="O106" s="81" t="s">
        <v>22359</v>
      </c>
      <c r="P106" s="82" t="s">
        <v>22436</v>
      </c>
      <c r="Q106" s="83" t="s">
        <v>22437</v>
      </c>
      <c r="R106" s="82" t="s">
        <v>22438</v>
      </c>
      <c r="S106" s="121" t="s">
        <v>22437</v>
      </c>
    </row>
    <row r="107" spans="1:19">
      <c r="A107" s="126">
        <v>413200</v>
      </c>
      <c r="B107" s="90" t="str">
        <f t="shared" si="3"/>
        <v>OC413200</v>
      </c>
      <c r="C107" s="81" t="s">
        <v>22457</v>
      </c>
      <c r="D107" s="81" t="str">
        <f t="shared" si="4"/>
        <v>413200 - Other Health Inspect Charges</v>
      </c>
      <c r="E107" s="120" t="s">
        <v>22306</v>
      </c>
      <c r="F107" s="121" t="s">
        <v>226</v>
      </c>
      <c r="G107" s="81" t="s">
        <v>5965</v>
      </c>
      <c r="H107" s="81" t="s">
        <v>5965</v>
      </c>
      <c r="I107" s="120" t="s">
        <v>22279</v>
      </c>
      <c r="J107" s="83" t="s">
        <v>22280</v>
      </c>
      <c r="K107" s="82" t="s">
        <v>22418</v>
      </c>
      <c r="L107" s="83" t="s">
        <v>22419</v>
      </c>
      <c r="M107" s="82" t="s">
        <v>22420</v>
      </c>
      <c r="N107" s="83" t="s">
        <v>22419</v>
      </c>
      <c r="O107" s="81" t="s">
        <v>22359</v>
      </c>
      <c r="P107" s="82" t="s">
        <v>22436</v>
      </c>
      <c r="Q107" s="83" t="s">
        <v>22437</v>
      </c>
      <c r="R107" s="82" t="s">
        <v>22438</v>
      </c>
      <c r="S107" s="121" t="s">
        <v>22437</v>
      </c>
    </row>
    <row r="108" spans="1:19">
      <c r="A108" s="126">
        <v>414100</v>
      </c>
      <c r="B108" s="90" t="str">
        <f t="shared" si="3"/>
        <v>OC414100</v>
      </c>
      <c r="C108" s="81" t="s">
        <v>22458</v>
      </c>
      <c r="D108" s="81" t="str">
        <f t="shared" si="4"/>
        <v>414100 - Trailer Coach Licenses</v>
      </c>
      <c r="E108" s="120" t="s">
        <v>22306</v>
      </c>
      <c r="F108" s="121" t="s">
        <v>226</v>
      </c>
      <c r="G108" s="81" t="s">
        <v>5965</v>
      </c>
      <c r="H108" s="81" t="s">
        <v>5965</v>
      </c>
      <c r="I108" s="120" t="s">
        <v>22279</v>
      </c>
      <c r="J108" s="83" t="s">
        <v>22280</v>
      </c>
      <c r="K108" s="82" t="s">
        <v>22418</v>
      </c>
      <c r="L108" s="83" t="s">
        <v>22419</v>
      </c>
      <c r="M108" s="82" t="s">
        <v>22420</v>
      </c>
      <c r="N108" s="83" t="s">
        <v>22419</v>
      </c>
      <c r="O108" s="81" t="s">
        <v>22359</v>
      </c>
      <c r="P108" s="82" t="s">
        <v>22459</v>
      </c>
      <c r="Q108" s="83" t="s">
        <v>22460</v>
      </c>
      <c r="R108" s="82" t="s">
        <v>22461</v>
      </c>
      <c r="S108" s="121" t="s">
        <v>22460</v>
      </c>
    </row>
    <row r="109" spans="1:19">
      <c r="A109" s="126">
        <v>414105</v>
      </c>
      <c r="B109" s="90" t="str">
        <f t="shared" si="3"/>
        <v>OC414105</v>
      </c>
      <c r="C109" s="81" t="s">
        <v>22462</v>
      </c>
      <c r="D109" s="81" t="str">
        <f t="shared" si="4"/>
        <v>414105 - Other Regulatory Licenses</v>
      </c>
      <c r="E109" s="120" t="s">
        <v>22306</v>
      </c>
      <c r="F109" s="121" t="s">
        <v>226</v>
      </c>
      <c r="G109" s="81" t="s">
        <v>5965</v>
      </c>
      <c r="H109" s="81" t="s">
        <v>5965</v>
      </c>
      <c r="I109" s="120" t="s">
        <v>22279</v>
      </c>
      <c r="J109" s="83" t="s">
        <v>22280</v>
      </c>
      <c r="K109" s="82" t="s">
        <v>22418</v>
      </c>
      <c r="L109" s="83" t="s">
        <v>22419</v>
      </c>
      <c r="M109" s="82" t="s">
        <v>22420</v>
      </c>
      <c r="N109" s="83" t="s">
        <v>22419</v>
      </c>
      <c r="O109" s="81" t="s">
        <v>22359</v>
      </c>
      <c r="P109" s="82" t="s">
        <v>22459</v>
      </c>
      <c r="Q109" s="83" t="s">
        <v>22460</v>
      </c>
      <c r="R109" s="82" t="s">
        <v>22461</v>
      </c>
      <c r="S109" s="121" t="s">
        <v>22460</v>
      </c>
    </row>
    <row r="110" spans="1:19">
      <c r="A110" s="126">
        <v>414110</v>
      </c>
      <c r="B110" s="90" t="str">
        <f t="shared" si="3"/>
        <v>OC414110</v>
      </c>
      <c r="C110" s="81" t="s">
        <v>22463</v>
      </c>
      <c r="D110" s="81" t="str">
        <f t="shared" si="4"/>
        <v>414110 - Other Profess-Occup Licenses</v>
      </c>
      <c r="E110" s="120" t="s">
        <v>22306</v>
      </c>
      <c r="F110" s="121" t="s">
        <v>226</v>
      </c>
      <c r="G110" s="81" t="s">
        <v>5965</v>
      </c>
      <c r="H110" s="81" t="s">
        <v>5965</v>
      </c>
      <c r="I110" s="120" t="s">
        <v>22279</v>
      </c>
      <c r="J110" s="83" t="s">
        <v>22280</v>
      </c>
      <c r="K110" s="82" t="s">
        <v>22418</v>
      </c>
      <c r="L110" s="83" t="s">
        <v>22419</v>
      </c>
      <c r="M110" s="82" t="s">
        <v>22420</v>
      </c>
      <c r="N110" s="83" t="s">
        <v>22419</v>
      </c>
      <c r="O110" s="81" t="s">
        <v>22359</v>
      </c>
      <c r="P110" s="82" t="s">
        <v>22459</v>
      </c>
      <c r="Q110" s="83" t="s">
        <v>22460</v>
      </c>
      <c r="R110" s="82" t="s">
        <v>22461</v>
      </c>
      <c r="S110" s="121" t="s">
        <v>22460</v>
      </c>
    </row>
    <row r="111" spans="1:19">
      <c r="A111" s="126">
        <v>414115</v>
      </c>
      <c r="B111" s="90" t="str">
        <f t="shared" si="3"/>
        <v>OC414115</v>
      </c>
      <c r="C111" s="81" t="s">
        <v>22464</v>
      </c>
      <c r="D111" s="81" t="str">
        <f t="shared" si="4"/>
        <v>414115 - Dog Licenses</v>
      </c>
      <c r="E111" s="120" t="s">
        <v>22306</v>
      </c>
      <c r="F111" s="121" t="s">
        <v>226</v>
      </c>
      <c r="G111" s="81" t="s">
        <v>5965</v>
      </c>
      <c r="H111" s="81" t="s">
        <v>5965</v>
      </c>
      <c r="I111" s="120" t="s">
        <v>22279</v>
      </c>
      <c r="J111" s="83" t="s">
        <v>22280</v>
      </c>
      <c r="K111" s="82" t="s">
        <v>22418</v>
      </c>
      <c r="L111" s="83" t="s">
        <v>22419</v>
      </c>
      <c r="M111" s="82" t="s">
        <v>22420</v>
      </c>
      <c r="N111" s="83" t="s">
        <v>22419</v>
      </c>
      <c r="O111" s="81" t="s">
        <v>22359</v>
      </c>
      <c r="P111" s="82" t="s">
        <v>22459</v>
      </c>
      <c r="Q111" s="83" t="s">
        <v>22460</v>
      </c>
      <c r="R111" s="82" t="s">
        <v>22461</v>
      </c>
      <c r="S111" s="121" t="s">
        <v>22460</v>
      </c>
    </row>
    <row r="112" spans="1:19">
      <c r="A112" s="126">
        <v>414120</v>
      </c>
      <c r="B112" s="90" t="str">
        <f t="shared" si="3"/>
        <v>OC414120</v>
      </c>
      <c r="C112" s="81" t="s">
        <v>22465</v>
      </c>
      <c r="D112" s="81" t="str">
        <f t="shared" si="4"/>
        <v>414120 - Other Non-Business Licenses</v>
      </c>
      <c r="E112" s="120" t="s">
        <v>22306</v>
      </c>
      <c r="F112" s="121" t="s">
        <v>226</v>
      </c>
      <c r="G112" s="81" t="s">
        <v>5965</v>
      </c>
      <c r="H112" s="81" t="s">
        <v>5965</v>
      </c>
      <c r="I112" s="120" t="s">
        <v>22279</v>
      </c>
      <c r="J112" s="83" t="s">
        <v>22280</v>
      </c>
      <c r="K112" s="82" t="s">
        <v>22418</v>
      </c>
      <c r="L112" s="83" t="s">
        <v>22419</v>
      </c>
      <c r="M112" s="82" t="s">
        <v>22420</v>
      </c>
      <c r="N112" s="83" t="s">
        <v>22419</v>
      </c>
      <c r="O112" s="81" t="s">
        <v>22359</v>
      </c>
      <c r="P112" s="82" t="s">
        <v>22459</v>
      </c>
      <c r="Q112" s="83" t="s">
        <v>22460</v>
      </c>
      <c r="R112" s="82" t="s">
        <v>22461</v>
      </c>
      <c r="S112" s="121" t="s">
        <v>22460</v>
      </c>
    </row>
    <row r="113" spans="1:19">
      <c r="A113" s="126">
        <v>414125</v>
      </c>
      <c r="B113" s="90" t="str">
        <f t="shared" si="3"/>
        <v>OC414125</v>
      </c>
      <c r="C113" s="81" t="s">
        <v>22466</v>
      </c>
      <c r="D113" s="81" t="str">
        <f t="shared" si="4"/>
        <v>414125 - Other Licenses,Permits,Charges</v>
      </c>
      <c r="E113" s="120" t="s">
        <v>22306</v>
      </c>
      <c r="F113" s="121" t="s">
        <v>226</v>
      </c>
      <c r="G113" s="81" t="s">
        <v>5965</v>
      </c>
      <c r="H113" s="81" t="s">
        <v>5965</v>
      </c>
      <c r="I113" s="120" t="s">
        <v>22279</v>
      </c>
      <c r="J113" s="83" t="s">
        <v>22280</v>
      </c>
      <c r="K113" s="82" t="s">
        <v>22418</v>
      </c>
      <c r="L113" s="83" t="s">
        <v>22419</v>
      </c>
      <c r="M113" s="82" t="s">
        <v>22420</v>
      </c>
      <c r="N113" s="83" t="s">
        <v>22419</v>
      </c>
      <c r="O113" s="81" t="s">
        <v>22359</v>
      </c>
      <c r="P113" s="82" t="s">
        <v>22459</v>
      </c>
      <c r="Q113" s="83" t="s">
        <v>22460</v>
      </c>
      <c r="R113" s="82" t="s">
        <v>22461</v>
      </c>
      <c r="S113" s="121" t="s">
        <v>22460</v>
      </c>
    </row>
    <row r="114" spans="1:19">
      <c r="A114" s="126">
        <v>414140</v>
      </c>
      <c r="B114" s="90" t="str">
        <f t="shared" si="3"/>
        <v>OC414140</v>
      </c>
      <c r="C114" s="81" t="s">
        <v>22467</v>
      </c>
      <c r="D114" s="81" t="str">
        <f t="shared" si="4"/>
        <v>414140 - City Income Tax Contra Account</v>
      </c>
      <c r="E114" s="120" t="s">
        <v>22278</v>
      </c>
      <c r="F114" s="121" t="s">
        <v>227</v>
      </c>
      <c r="G114" s="81" t="s">
        <v>5965</v>
      </c>
      <c r="H114" s="81" t="s">
        <v>5965</v>
      </c>
      <c r="I114" s="120" t="s">
        <v>22279</v>
      </c>
      <c r="J114" s="83" t="s">
        <v>22280</v>
      </c>
      <c r="K114" s="82" t="s">
        <v>22281</v>
      </c>
      <c r="L114" s="83" t="s">
        <v>22282</v>
      </c>
      <c r="M114" s="82" t="s">
        <v>22308</v>
      </c>
      <c r="N114" s="83" t="s">
        <v>22307</v>
      </c>
      <c r="O114" s="81" t="s">
        <v>22285</v>
      </c>
      <c r="P114" s="82" t="s">
        <v>22309</v>
      </c>
      <c r="Q114" s="83" t="s">
        <v>22307</v>
      </c>
      <c r="R114" s="82" t="s">
        <v>22310</v>
      </c>
      <c r="S114" s="121" t="s">
        <v>22307</v>
      </c>
    </row>
    <row r="115" spans="1:19">
      <c r="A115" s="126">
        <v>421100</v>
      </c>
      <c r="B115" s="90" t="str">
        <f t="shared" si="3"/>
        <v>OC421100</v>
      </c>
      <c r="C115" s="81" t="s">
        <v>22468</v>
      </c>
      <c r="D115" s="81" t="str">
        <f t="shared" si="4"/>
        <v>421100 - Liquor &amp; Beer Licenses</v>
      </c>
      <c r="E115" s="120" t="s">
        <v>22304</v>
      </c>
      <c r="F115" s="121" t="s">
        <v>212</v>
      </c>
      <c r="G115" s="81" t="s">
        <v>5965</v>
      </c>
      <c r="H115" s="81" t="s">
        <v>5965</v>
      </c>
      <c r="I115" s="120" t="s">
        <v>22279</v>
      </c>
      <c r="J115" s="83" t="s">
        <v>22280</v>
      </c>
      <c r="K115" s="82" t="s">
        <v>22469</v>
      </c>
      <c r="L115" s="83" t="s">
        <v>22470</v>
      </c>
      <c r="M115" s="82" t="s">
        <v>22471</v>
      </c>
      <c r="N115" s="83" t="s">
        <v>22472</v>
      </c>
      <c r="O115" s="81" t="s">
        <v>22359</v>
      </c>
      <c r="P115" s="82" t="s">
        <v>22473</v>
      </c>
      <c r="Q115" s="83" t="s">
        <v>22474</v>
      </c>
      <c r="R115" s="82" t="s">
        <v>22475</v>
      </c>
      <c r="S115" s="121" t="s">
        <v>22476</v>
      </c>
    </row>
    <row r="116" spans="1:19">
      <c r="A116" s="126">
        <v>421199</v>
      </c>
      <c r="B116" s="90" t="str">
        <f t="shared" si="3"/>
        <v>OC421199</v>
      </c>
      <c r="C116" s="81" t="s">
        <v>22477</v>
      </c>
      <c r="D116" s="81" t="str">
        <f t="shared" si="4"/>
        <v>421199 - Withholding Collections</v>
      </c>
      <c r="E116" s="120" t="s">
        <v>22278</v>
      </c>
      <c r="F116" s="121" t="s">
        <v>227</v>
      </c>
      <c r="G116" s="81" t="s">
        <v>5965</v>
      </c>
      <c r="H116" s="81" t="s">
        <v>5965</v>
      </c>
      <c r="I116" s="120" t="s">
        <v>22279</v>
      </c>
      <c r="J116" s="83" t="s">
        <v>22280</v>
      </c>
      <c r="K116" s="82" t="s">
        <v>22281</v>
      </c>
      <c r="L116" s="83" t="s">
        <v>22282</v>
      </c>
      <c r="M116" s="82" t="s">
        <v>22308</v>
      </c>
      <c r="N116" s="83" t="s">
        <v>22307</v>
      </c>
      <c r="O116" s="81" t="s">
        <v>22285</v>
      </c>
      <c r="P116" s="82" t="s">
        <v>22309</v>
      </c>
      <c r="Q116" s="83" t="s">
        <v>22307</v>
      </c>
      <c r="R116" s="82" t="s">
        <v>22310</v>
      </c>
      <c r="S116" s="121" t="s">
        <v>22307</v>
      </c>
    </row>
    <row r="117" spans="1:19">
      <c r="A117" s="126">
        <v>422100</v>
      </c>
      <c r="B117" s="90" t="str">
        <f t="shared" si="3"/>
        <v>OC422100</v>
      </c>
      <c r="C117" s="81" t="s">
        <v>22478</v>
      </c>
      <c r="D117" s="81" t="str">
        <f t="shared" si="4"/>
        <v>422100 - State Income Tax</v>
      </c>
      <c r="E117" s="120" t="s">
        <v>22278</v>
      </c>
      <c r="F117" s="121" t="s">
        <v>227</v>
      </c>
      <c r="G117" s="81" t="s">
        <v>5965</v>
      </c>
      <c r="H117" s="81" t="s">
        <v>5965</v>
      </c>
      <c r="I117" s="120" t="s">
        <v>22279</v>
      </c>
      <c r="J117" s="83" t="s">
        <v>22280</v>
      </c>
      <c r="K117" s="82" t="s">
        <v>22281</v>
      </c>
      <c r="L117" s="83" t="s">
        <v>22282</v>
      </c>
      <c r="M117" s="82" t="s">
        <v>22308</v>
      </c>
      <c r="N117" s="83" t="s">
        <v>22307</v>
      </c>
      <c r="O117" s="81" t="s">
        <v>22285</v>
      </c>
      <c r="P117" s="82" t="s">
        <v>22309</v>
      </c>
      <c r="Q117" s="83" t="s">
        <v>22307</v>
      </c>
      <c r="R117" s="82" t="s">
        <v>22310</v>
      </c>
      <c r="S117" s="121" t="s">
        <v>22307</v>
      </c>
    </row>
    <row r="118" spans="1:19">
      <c r="A118" s="126">
        <v>422110</v>
      </c>
      <c r="B118" s="90" t="str">
        <f t="shared" si="3"/>
        <v>OC422110</v>
      </c>
      <c r="C118" s="81" t="s">
        <v>22479</v>
      </c>
      <c r="D118" s="81" t="str">
        <f t="shared" si="4"/>
        <v>422110 - State Intangibles Tax</v>
      </c>
      <c r="E118" s="120" t="s">
        <v>22304</v>
      </c>
      <c r="F118" s="121" t="s">
        <v>212</v>
      </c>
      <c r="G118" s="81" t="s">
        <v>5965</v>
      </c>
      <c r="H118" s="81" t="s">
        <v>5965</v>
      </c>
      <c r="I118" s="120" t="s">
        <v>22279</v>
      </c>
      <c r="J118" s="83" t="s">
        <v>22280</v>
      </c>
      <c r="K118" s="82" t="s">
        <v>22469</v>
      </c>
      <c r="L118" s="83" t="s">
        <v>22470</v>
      </c>
      <c r="M118" s="82" t="s">
        <v>22471</v>
      </c>
      <c r="N118" s="83" t="s">
        <v>22472</v>
      </c>
      <c r="O118" s="81" t="s">
        <v>22359</v>
      </c>
      <c r="P118" s="82" t="s">
        <v>22473</v>
      </c>
      <c r="Q118" s="83" t="s">
        <v>22474</v>
      </c>
      <c r="R118" s="82" t="s">
        <v>22480</v>
      </c>
      <c r="S118" s="121" t="s">
        <v>22474</v>
      </c>
    </row>
    <row r="119" spans="1:19">
      <c r="A119" s="126">
        <v>422120</v>
      </c>
      <c r="B119" s="90" t="str">
        <f t="shared" si="3"/>
        <v>OC422120</v>
      </c>
      <c r="C119" s="81" t="s">
        <v>22481</v>
      </c>
      <c r="D119" s="81" t="str">
        <f t="shared" si="4"/>
        <v>422120 - State Sales Tax – Per Capita</v>
      </c>
      <c r="E119" s="120" t="s">
        <v>22304</v>
      </c>
      <c r="F119" s="121" t="s">
        <v>212</v>
      </c>
      <c r="G119" s="81" t="s">
        <v>5965</v>
      </c>
      <c r="H119" s="81" t="s">
        <v>5965</v>
      </c>
      <c r="I119" s="120" t="s">
        <v>22279</v>
      </c>
      <c r="J119" s="83" t="s">
        <v>22280</v>
      </c>
      <c r="K119" s="82" t="s">
        <v>22469</v>
      </c>
      <c r="L119" s="83" t="s">
        <v>22470</v>
      </c>
      <c r="M119" s="82" t="s">
        <v>22471</v>
      </c>
      <c r="N119" s="83" t="s">
        <v>22472</v>
      </c>
      <c r="O119" s="81" t="s">
        <v>22359</v>
      </c>
      <c r="P119" s="82" t="s">
        <v>22473</v>
      </c>
      <c r="Q119" s="83" t="s">
        <v>22474</v>
      </c>
      <c r="R119" s="82" t="s">
        <v>22480</v>
      </c>
      <c r="S119" s="121" t="s">
        <v>22474</v>
      </c>
    </row>
    <row r="120" spans="1:19">
      <c r="A120" s="126">
        <v>422130</v>
      </c>
      <c r="B120" s="90" t="str">
        <f t="shared" si="3"/>
        <v>OC422130</v>
      </c>
      <c r="C120" s="81" t="s">
        <v>22482</v>
      </c>
      <c r="D120" s="81" t="str">
        <f t="shared" si="4"/>
        <v>422130 - State Sales Tax – R.T.E.</v>
      </c>
      <c r="E120" s="120" t="s">
        <v>22304</v>
      </c>
      <c r="F120" s="121" t="s">
        <v>212</v>
      </c>
      <c r="G120" s="81" t="s">
        <v>5965</v>
      </c>
      <c r="H120" s="81" t="s">
        <v>5965</v>
      </c>
      <c r="I120" s="120" t="s">
        <v>22279</v>
      </c>
      <c r="J120" s="83" t="s">
        <v>22280</v>
      </c>
      <c r="K120" s="82" t="s">
        <v>22469</v>
      </c>
      <c r="L120" s="83" t="s">
        <v>22470</v>
      </c>
      <c r="M120" s="82" t="s">
        <v>22471</v>
      </c>
      <c r="N120" s="83" t="s">
        <v>22472</v>
      </c>
      <c r="O120" s="81" t="s">
        <v>22359</v>
      </c>
      <c r="P120" s="82" t="s">
        <v>22473</v>
      </c>
      <c r="Q120" s="83" t="s">
        <v>22474</v>
      </c>
      <c r="R120" s="82" t="s">
        <v>22480</v>
      </c>
      <c r="S120" s="121" t="s">
        <v>22474</v>
      </c>
    </row>
    <row r="121" spans="1:19">
      <c r="A121" s="126">
        <v>422140</v>
      </c>
      <c r="B121" s="90" t="str">
        <f t="shared" si="3"/>
        <v>OC422140</v>
      </c>
      <c r="C121" s="81" t="s">
        <v>22483</v>
      </c>
      <c r="D121" s="81" t="str">
        <f t="shared" si="4"/>
        <v>422140 - State Sales Tax – Inventory Reimbursement</v>
      </c>
      <c r="E121" s="120" t="s">
        <v>22304</v>
      </c>
      <c r="F121" s="121" t="s">
        <v>212</v>
      </c>
      <c r="G121" s="81" t="s">
        <v>5965</v>
      </c>
      <c r="H121" s="81" t="s">
        <v>5965</v>
      </c>
      <c r="I121" s="120" t="s">
        <v>22279</v>
      </c>
      <c r="J121" s="83" t="s">
        <v>22280</v>
      </c>
      <c r="K121" s="82" t="s">
        <v>22469</v>
      </c>
      <c r="L121" s="83" t="s">
        <v>22470</v>
      </c>
      <c r="M121" s="82" t="s">
        <v>22471</v>
      </c>
      <c r="N121" s="83" t="s">
        <v>22472</v>
      </c>
      <c r="O121" s="81" t="s">
        <v>22359</v>
      </c>
      <c r="P121" s="82" t="s">
        <v>22473</v>
      </c>
      <c r="Q121" s="83" t="s">
        <v>22474</v>
      </c>
      <c r="R121" s="82" t="s">
        <v>22480</v>
      </c>
      <c r="S121" s="121" t="s">
        <v>22474</v>
      </c>
    </row>
    <row r="122" spans="1:19">
      <c r="A122" s="126">
        <v>422141</v>
      </c>
      <c r="B122" s="90" t="str">
        <f t="shared" si="3"/>
        <v>OC422141</v>
      </c>
      <c r="C122" s="81" t="s">
        <v>22484</v>
      </c>
      <c r="D122" s="81" t="str">
        <f t="shared" si="4"/>
        <v>422141 - State Sales Tax - SRS - Constitutional</v>
      </c>
      <c r="E122" s="120" t="s">
        <v>22304</v>
      </c>
      <c r="F122" s="121" t="s">
        <v>212</v>
      </c>
      <c r="G122" s="81" t="s">
        <v>5965</v>
      </c>
      <c r="H122" s="81" t="s">
        <v>5965</v>
      </c>
      <c r="I122" s="120" t="s">
        <v>22279</v>
      </c>
      <c r="J122" s="83" t="s">
        <v>22280</v>
      </c>
      <c r="K122" s="82" t="s">
        <v>22469</v>
      </c>
      <c r="L122" s="83" t="s">
        <v>22470</v>
      </c>
      <c r="M122" s="82" t="s">
        <v>22485</v>
      </c>
      <c r="N122" s="83" t="s">
        <v>22486</v>
      </c>
      <c r="O122" s="81" t="s">
        <v>22285</v>
      </c>
      <c r="P122" s="82" t="s">
        <v>22485</v>
      </c>
      <c r="Q122" s="83" t="s">
        <v>22486</v>
      </c>
      <c r="R122" s="82" t="s">
        <v>22485</v>
      </c>
      <c r="S122" s="121" t="s">
        <v>22486</v>
      </c>
    </row>
    <row r="123" spans="1:19">
      <c r="A123" s="126">
        <v>422142</v>
      </c>
      <c r="B123" s="90" t="str">
        <f t="shared" si="3"/>
        <v>OC422142</v>
      </c>
      <c r="C123" s="81" t="s">
        <v>22487</v>
      </c>
      <c r="D123" s="81" t="str">
        <f t="shared" si="4"/>
        <v>422142 - State Sales Tax - SRS - Statutory</v>
      </c>
      <c r="E123" s="120" t="s">
        <v>22304</v>
      </c>
      <c r="F123" s="121" t="s">
        <v>212</v>
      </c>
      <c r="G123" s="81" t="s">
        <v>5965</v>
      </c>
      <c r="H123" s="81" t="s">
        <v>5965</v>
      </c>
      <c r="I123" s="120" t="s">
        <v>22279</v>
      </c>
      <c r="J123" s="83" t="s">
        <v>22280</v>
      </c>
      <c r="K123" s="82" t="s">
        <v>22469</v>
      </c>
      <c r="L123" s="83" t="s">
        <v>22470</v>
      </c>
      <c r="M123" s="82" t="s">
        <v>22485</v>
      </c>
      <c r="N123" s="83" t="s">
        <v>22486</v>
      </c>
      <c r="O123" s="81" t="s">
        <v>22285</v>
      </c>
      <c r="P123" s="82" t="s">
        <v>22485</v>
      </c>
      <c r="Q123" s="83" t="s">
        <v>22486</v>
      </c>
      <c r="R123" s="82" t="s">
        <v>22485</v>
      </c>
      <c r="S123" s="121" t="s">
        <v>22486</v>
      </c>
    </row>
    <row r="124" spans="1:19">
      <c r="A124" s="126">
        <v>422150</v>
      </c>
      <c r="B124" s="90" t="str">
        <f t="shared" si="3"/>
        <v>OC422150</v>
      </c>
      <c r="C124" s="81" t="s">
        <v>22488</v>
      </c>
      <c r="D124" s="81" t="str">
        <f t="shared" si="4"/>
        <v>422150 - Single Business Tax</v>
      </c>
      <c r="E124" s="120" t="s">
        <v>22304</v>
      </c>
      <c r="F124" s="121" t="s">
        <v>212</v>
      </c>
      <c r="G124" s="81" t="s">
        <v>5965</v>
      </c>
      <c r="H124" s="81" t="s">
        <v>5965</v>
      </c>
      <c r="I124" s="120" t="s">
        <v>22279</v>
      </c>
      <c r="J124" s="83" t="s">
        <v>22280</v>
      </c>
      <c r="K124" s="82" t="s">
        <v>22469</v>
      </c>
      <c r="L124" s="83" t="s">
        <v>22470</v>
      </c>
      <c r="M124" s="82" t="s">
        <v>22471</v>
      </c>
      <c r="N124" s="83" t="s">
        <v>22472</v>
      </c>
      <c r="O124" s="81" t="s">
        <v>22359</v>
      </c>
      <c r="P124" s="82" t="s">
        <v>22473</v>
      </c>
      <c r="Q124" s="83" t="s">
        <v>22474</v>
      </c>
      <c r="R124" s="82" t="s">
        <v>22480</v>
      </c>
      <c r="S124" s="121" t="s">
        <v>22474</v>
      </c>
    </row>
    <row r="125" spans="1:19">
      <c r="A125" s="126">
        <v>422160</v>
      </c>
      <c r="B125" s="90" t="str">
        <f t="shared" si="3"/>
        <v>OC422160</v>
      </c>
      <c r="C125" s="81" t="s">
        <v>22489</v>
      </c>
      <c r="D125" s="81" t="str">
        <f t="shared" si="4"/>
        <v>422160 - Single Business Tax – Intangibles Replacement</v>
      </c>
      <c r="E125" s="120" t="s">
        <v>22304</v>
      </c>
      <c r="F125" s="121" t="s">
        <v>212</v>
      </c>
      <c r="G125" s="81" t="s">
        <v>5965</v>
      </c>
      <c r="H125" s="81" t="s">
        <v>5965</v>
      </c>
      <c r="I125" s="120" t="s">
        <v>22279</v>
      </c>
      <c r="J125" s="83" t="s">
        <v>22280</v>
      </c>
      <c r="K125" s="82" t="s">
        <v>22469</v>
      </c>
      <c r="L125" s="83" t="s">
        <v>22470</v>
      </c>
      <c r="M125" s="82" t="s">
        <v>22471</v>
      </c>
      <c r="N125" s="83" t="s">
        <v>22472</v>
      </c>
      <c r="O125" s="81" t="s">
        <v>22359</v>
      </c>
      <c r="P125" s="82" t="s">
        <v>22473</v>
      </c>
      <c r="Q125" s="83" t="s">
        <v>22474</v>
      </c>
      <c r="R125" s="82" t="s">
        <v>22480</v>
      </c>
      <c r="S125" s="121" t="s">
        <v>22474</v>
      </c>
    </row>
    <row r="126" spans="1:19">
      <c r="A126" s="126">
        <v>422170</v>
      </c>
      <c r="B126" s="90" t="str">
        <f t="shared" si="3"/>
        <v>OC422170</v>
      </c>
      <c r="C126" s="81" t="s">
        <v>22490</v>
      </c>
      <c r="D126" s="81" t="str">
        <f t="shared" si="4"/>
        <v>422170 - Single Business Tax – Inventory Reimbursement</v>
      </c>
      <c r="E126" s="120" t="s">
        <v>22304</v>
      </c>
      <c r="F126" s="121" t="s">
        <v>212</v>
      </c>
      <c r="G126" s="81" t="s">
        <v>5965</v>
      </c>
      <c r="H126" s="81" t="s">
        <v>5965</v>
      </c>
      <c r="I126" s="120" t="s">
        <v>22279</v>
      </c>
      <c r="J126" s="83" t="s">
        <v>22280</v>
      </c>
      <c r="K126" s="82" t="s">
        <v>22469</v>
      </c>
      <c r="L126" s="83" t="s">
        <v>22470</v>
      </c>
      <c r="M126" s="82" t="s">
        <v>22471</v>
      </c>
      <c r="N126" s="83" t="s">
        <v>22472</v>
      </c>
      <c r="O126" s="81" t="s">
        <v>22359</v>
      </c>
      <c r="P126" s="82" t="s">
        <v>22473</v>
      </c>
      <c r="Q126" s="83" t="s">
        <v>22474</v>
      </c>
      <c r="R126" s="82" t="s">
        <v>22480</v>
      </c>
      <c r="S126" s="121" t="s">
        <v>22474</v>
      </c>
    </row>
    <row r="127" spans="1:19">
      <c r="A127" s="126">
        <v>422180</v>
      </c>
      <c r="B127" s="90" t="str">
        <f t="shared" si="3"/>
        <v>OC422180</v>
      </c>
      <c r="C127" s="81" t="s">
        <v>22491</v>
      </c>
      <c r="D127" s="81" t="str">
        <f t="shared" si="4"/>
        <v>422180 - Single Business Tax – Inventory Growth</v>
      </c>
      <c r="E127" s="120" t="s">
        <v>22304</v>
      </c>
      <c r="F127" s="121" t="s">
        <v>212</v>
      </c>
      <c r="G127" s="81" t="s">
        <v>5965</v>
      </c>
      <c r="H127" s="81" t="s">
        <v>5965</v>
      </c>
      <c r="I127" s="120" t="s">
        <v>22279</v>
      </c>
      <c r="J127" s="83" t="s">
        <v>22280</v>
      </c>
      <c r="K127" s="82" t="s">
        <v>22469</v>
      </c>
      <c r="L127" s="83" t="s">
        <v>22470</v>
      </c>
      <c r="M127" s="82" t="s">
        <v>22471</v>
      </c>
      <c r="N127" s="83" t="s">
        <v>22472</v>
      </c>
      <c r="O127" s="81" t="s">
        <v>22359</v>
      </c>
      <c r="P127" s="82" t="s">
        <v>22473</v>
      </c>
      <c r="Q127" s="83" t="s">
        <v>22474</v>
      </c>
      <c r="R127" s="82" t="s">
        <v>22480</v>
      </c>
      <c r="S127" s="121" t="s">
        <v>22474</v>
      </c>
    </row>
    <row r="128" spans="1:19">
      <c r="A128" s="126">
        <v>422190</v>
      </c>
      <c r="B128" s="90" t="str">
        <f t="shared" si="3"/>
        <v>OC422190</v>
      </c>
      <c r="C128" s="81" t="s">
        <v>22492</v>
      </c>
      <c r="D128" s="81" t="str">
        <f t="shared" si="4"/>
        <v>422190 - State Hotel &amp; Liquid Tax – Cobo</v>
      </c>
      <c r="E128" s="120" t="s">
        <v>22304</v>
      </c>
      <c r="F128" s="121" t="s">
        <v>212</v>
      </c>
      <c r="G128" s="81" t="s">
        <v>5965</v>
      </c>
      <c r="H128" s="81" t="s">
        <v>5965</v>
      </c>
      <c r="I128" s="120" t="s">
        <v>22279</v>
      </c>
      <c r="J128" s="83" t="s">
        <v>22280</v>
      </c>
      <c r="K128" s="82" t="s">
        <v>22469</v>
      </c>
      <c r="L128" s="83" t="s">
        <v>22470</v>
      </c>
      <c r="M128" s="82" t="s">
        <v>22471</v>
      </c>
      <c r="N128" s="83" t="s">
        <v>22472</v>
      </c>
      <c r="O128" s="81" t="s">
        <v>22359</v>
      </c>
      <c r="P128" s="82" t="s">
        <v>22473</v>
      </c>
      <c r="Q128" s="83" t="s">
        <v>22474</v>
      </c>
      <c r="R128" s="82" t="s">
        <v>22493</v>
      </c>
      <c r="S128" s="121" t="s">
        <v>22494</v>
      </c>
    </row>
    <row r="129" spans="1:19">
      <c r="A129" s="126">
        <v>422191</v>
      </c>
      <c r="B129" s="90" t="str">
        <f t="shared" si="3"/>
        <v>OC422191</v>
      </c>
      <c r="C129" s="81" t="s">
        <v>22495</v>
      </c>
      <c r="D129" s="81" t="str">
        <f t="shared" si="4"/>
        <v>422191 - Wagering Tax – State – Casino</v>
      </c>
      <c r="E129" s="120" t="s">
        <v>22304</v>
      </c>
      <c r="F129" s="121" t="s">
        <v>212</v>
      </c>
      <c r="G129" s="81" t="s">
        <v>5965</v>
      </c>
      <c r="H129" s="81" t="s">
        <v>5965</v>
      </c>
      <c r="I129" s="120" t="s">
        <v>22279</v>
      </c>
      <c r="J129" s="83" t="s">
        <v>22280</v>
      </c>
      <c r="K129" s="82" t="s">
        <v>22469</v>
      </c>
      <c r="L129" s="83" t="s">
        <v>22470</v>
      </c>
      <c r="M129" s="82" t="s">
        <v>22471</v>
      </c>
      <c r="N129" s="83" t="s">
        <v>22472</v>
      </c>
      <c r="O129" s="81" t="s">
        <v>22359</v>
      </c>
      <c r="P129" s="82" t="s">
        <v>22473</v>
      </c>
      <c r="Q129" s="83" t="s">
        <v>22474</v>
      </c>
      <c r="R129" s="82" t="s">
        <v>22493</v>
      </c>
      <c r="S129" s="121" t="s">
        <v>22494</v>
      </c>
    </row>
    <row r="130" spans="1:19">
      <c r="A130" s="126">
        <v>422200</v>
      </c>
      <c r="B130" s="90" t="str">
        <f t="shared" si="3"/>
        <v>OC422200</v>
      </c>
      <c r="C130" s="81" t="s">
        <v>22496</v>
      </c>
      <c r="D130" s="81" t="str">
        <f t="shared" si="4"/>
        <v>422200 - Other Shared Taxes</v>
      </c>
      <c r="E130" s="120" t="s">
        <v>22304</v>
      </c>
      <c r="F130" s="121" t="s">
        <v>212</v>
      </c>
      <c r="G130" s="81" t="s">
        <v>5965</v>
      </c>
      <c r="H130" s="81" t="s">
        <v>5965</v>
      </c>
      <c r="I130" s="120" t="s">
        <v>22279</v>
      </c>
      <c r="J130" s="83" t="s">
        <v>22280</v>
      </c>
      <c r="K130" s="82" t="s">
        <v>22469</v>
      </c>
      <c r="L130" s="83" t="s">
        <v>22470</v>
      </c>
      <c r="M130" s="82" t="s">
        <v>22471</v>
      </c>
      <c r="N130" s="83" t="s">
        <v>22472</v>
      </c>
      <c r="O130" s="81" t="s">
        <v>22359</v>
      </c>
      <c r="P130" s="82" t="s">
        <v>22473</v>
      </c>
      <c r="Q130" s="83" t="s">
        <v>22474</v>
      </c>
      <c r="R130" s="82" t="s">
        <v>22493</v>
      </c>
      <c r="S130" s="121" t="s">
        <v>22494</v>
      </c>
    </row>
    <row r="131" spans="1:19">
      <c r="A131" s="126">
        <v>422210</v>
      </c>
      <c r="B131" s="90" t="str">
        <f t="shared" si="3"/>
        <v>OC422210</v>
      </c>
      <c r="C131" s="81" t="s">
        <v>22497</v>
      </c>
      <c r="D131" s="81" t="str">
        <f t="shared" si="4"/>
        <v>422210 - Other Shared Taxes – TIFA</v>
      </c>
      <c r="E131" s="120" t="s">
        <v>22304</v>
      </c>
      <c r="F131" s="121" t="s">
        <v>212</v>
      </c>
      <c r="G131" s="81" t="s">
        <v>5965</v>
      </c>
      <c r="H131" s="81" t="s">
        <v>5965</v>
      </c>
      <c r="I131" s="120" t="s">
        <v>22279</v>
      </c>
      <c r="J131" s="83" t="s">
        <v>22280</v>
      </c>
      <c r="K131" s="82" t="s">
        <v>22469</v>
      </c>
      <c r="L131" s="83" t="s">
        <v>22470</v>
      </c>
      <c r="M131" s="82" t="s">
        <v>22471</v>
      </c>
      <c r="N131" s="83" t="s">
        <v>22472</v>
      </c>
      <c r="O131" s="81" t="s">
        <v>22359</v>
      </c>
      <c r="P131" s="82" t="s">
        <v>22473</v>
      </c>
      <c r="Q131" s="83" t="s">
        <v>22474</v>
      </c>
      <c r="R131" s="82" t="s">
        <v>22493</v>
      </c>
      <c r="S131" s="121" t="s">
        <v>22494</v>
      </c>
    </row>
    <row r="132" spans="1:19">
      <c r="A132" s="126">
        <v>422220</v>
      </c>
      <c r="B132" s="90" t="str">
        <f t="shared" ref="B132:B195" si="5">"OC"&amp;A132</f>
        <v>OC422220</v>
      </c>
      <c r="C132" s="81" t="s">
        <v>22498</v>
      </c>
      <c r="D132" s="81" t="str">
        <f t="shared" ref="D132:D195" si="6">A132&amp;" - "&amp;C132</f>
        <v>422220 - Other Shared Taxes -State</v>
      </c>
      <c r="E132" s="120" t="s">
        <v>22304</v>
      </c>
      <c r="F132" s="121" t="s">
        <v>212</v>
      </c>
      <c r="G132" s="81" t="s">
        <v>5965</v>
      </c>
      <c r="H132" s="81" t="s">
        <v>5965</v>
      </c>
      <c r="I132" s="120" t="s">
        <v>22279</v>
      </c>
      <c r="J132" s="83" t="s">
        <v>22280</v>
      </c>
      <c r="K132" s="82" t="s">
        <v>22469</v>
      </c>
      <c r="L132" s="83" t="s">
        <v>22470</v>
      </c>
      <c r="M132" s="82" t="s">
        <v>22471</v>
      </c>
      <c r="N132" s="83" t="s">
        <v>22472</v>
      </c>
      <c r="O132" s="81" t="s">
        <v>22359</v>
      </c>
      <c r="P132" s="82" t="s">
        <v>22473</v>
      </c>
      <c r="Q132" s="83" t="s">
        <v>22474</v>
      </c>
      <c r="R132" s="82" t="s">
        <v>22493</v>
      </c>
      <c r="S132" s="121" t="s">
        <v>22494</v>
      </c>
    </row>
    <row r="133" spans="1:19">
      <c r="A133" s="126">
        <v>431100</v>
      </c>
      <c r="B133" s="90" t="str">
        <f t="shared" si="5"/>
        <v>OC431100</v>
      </c>
      <c r="C133" s="81" t="s">
        <v>22499</v>
      </c>
      <c r="D133" s="81" t="str">
        <f t="shared" si="6"/>
        <v>431100 - Grants – Health</v>
      </c>
      <c r="E133" s="120" t="s">
        <v>22304</v>
      </c>
      <c r="F133" s="121" t="s">
        <v>212</v>
      </c>
      <c r="G133" s="81" t="s">
        <v>5965</v>
      </c>
      <c r="H133" s="81" t="s">
        <v>5965</v>
      </c>
      <c r="I133" s="120" t="s">
        <v>22279</v>
      </c>
      <c r="J133" s="83" t="s">
        <v>22280</v>
      </c>
      <c r="K133" s="82" t="s">
        <v>22469</v>
      </c>
      <c r="L133" s="83" t="s">
        <v>22470</v>
      </c>
      <c r="M133" s="82" t="s">
        <v>22471</v>
      </c>
      <c r="N133" s="83" t="s">
        <v>22472</v>
      </c>
      <c r="O133" s="81" t="s">
        <v>22359</v>
      </c>
      <c r="P133" s="82" t="s">
        <v>22500</v>
      </c>
      <c r="Q133" s="83" t="s">
        <v>22501</v>
      </c>
      <c r="R133" s="82" t="s">
        <v>22502</v>
      </c>
      <c r="S133" s="121" t="s">
        <v>22501</v>
      </c>
    </row>
    <row r="134" spans="1:19">
      <c r="A134" s="126">
        <v>431110</v>
      </c>
      <c r="B134" s="90" t="str">
        <f t="shared" si="5"/>
        <v>OC431110</v>
      </c>
      <c r="C134" s="81" t="s">
        <v>22503</v>
      </c>
      <c r="D134" s="81" t="str">
        <f t="shared" si="6"/>
        <v>431110 - Grants-Health            -Fed</v>
      </c>
      <c r="E134" s="120" t="s">
        <v>22304</v>
      </c>
      <c r="F134" s="121" t="s">
        <v>212</v>
      </c>
      <c r="G134" s="81" t="s">
        <v>5965</v>
      </c>
      <c r="H134" s="81" t="s">
        <v>5965</v>
      </c>
      <c r="I134" s="120" t="s">
        <v>22279</v>
      </c>
      <c r="J134" s="83" t="s">
        <v>22280</v>
      </c>
      <c r="K134" s="82" t="s">
        <v>22469</v>
      </c>
      <c r="L134" s="83" t="s">
        <v>22470</v>
      </c>
      <c r="M134" s="82" t="s">
        <v>22471</v>
      </c>
      <c r="N134" s="83" t="s">
        <v>22472</v>
      </c>
      <c r="O134" s="81" t="s">
        <v>22359</v>
      </c>
      <c r="P134" s="82" t="s">
        <v>22504</v>
      </c>
      <c r="Q134" s="83" t="s">
        <v>22505</v>
      </c>
      <c r="R134" s="82" t="s">
        <v>22506</v>
      </c>
      <c r="S134" s="121" t="s">
        <v>22505</v>
      </c>
    </row>
    <row r="135" spans="1:19">
      <c r="A135" s="126">
        <v>431120</v>
      </c>
      <c r="B135" s="90" t="str">
        <f t="shared" si="5"/>
        <v>OC431120</v>
      </c>
      <c r="C135" s="81" t="s">
        <v>22507</v>
      </c>
      <c r="D135" s="81" t="str">
        <f t="shared" si="6"/>
        <v>431120 - Grants-Health          -State</v>
      </c>
      <c r="E135" s="120" t="s">
        <v>22304</v>
      </c>
      <c r="F135" s="121" t="s">
        <v>212</v>
      </c>
      <c r="G135" s="81" t="s">
        <v>5965</v>
      </c>
      <c r="H135" s="81" t="s">
        <v>5965</v>
      </c>
      <c r="I135" s="120" t="s">
        <v>22279</v>
      </c>
      <c r="J135" s="83" t="s">
        <v>22280</v>
      </c>
      <c r="K135" s="82" t="s">
        <v>22469</v>
      </c>
      <c r="L135" s="83" t="s">
        <v>22470</v>
      </c>
      <c r="M135" s="82" t="s">
        <v>22471</v>
      </c>
      <c r="N135" s="83" t="s">
        <v>22472</v>
      </c>
      <c r="O135" s="81" t="s">
        <v>22359</v>
      </c>
      <c r="P135" s="82" t="s">
        <v>22500</v>
      </c>
      <c r="Q135" s="83" t="s">
        <v>22501</v>
      </c>
      <c r="R135" s="82" t="s">
        <v>22502</v>
      </c>
      <c r="S135" s="121" t="s">
        <v>22501</v>
      </c>
    </row>
    <row r="136" spans="1:19">
      <c r="A136" s="126">
        <v>431130</v>
      </c>
      <c r="B136" s="90" t="str">
        <f t="shared" si="5"/>
        <v>OC431130</v>
      </c>
      <c r="C136" s="81" t="s">
        <v>22508</v>
      </c>
      <c r="D136" s="81" t="str">
        <f t="shared" si="6"/>
        <v>431130 - Grants – Health – State (Federal Funds)</v>
      </c>
      <c r="E136" s="120" t="s">
        <v>22304</v>
      </c>
      <c r="F136" s="121" t="s">
        <v>212</v>
      </c>
      <c r="G136" s="81" t="s">
        <v>5965</v>
      </c>
      <c r="H136" s="81" t="s">
        <v>5965</v>
      </c>
      <c r="I136" s="120" t="s">
        <v>22279</v>
      </c>
      <c r="J136" s="83" t="s">
        <v>22280</v>
      </c>
      <c r="K136" s="82" t="s">
        <v>22469</v>
      </c>
      <c r="L136" s="83" t="s">
        <v>22470</v>
      </c>
      <c r="M136" s="82" t="s">
        <v>22471</v>
      </c>
      <c r="N136" s="83" t="s">
        <v>22472</v>
      </c>
      <c r="O136" s="81" t="s">
        <v>22359</v>
      </c>
      <c r="P136" s="82" t="s">
        <v>22509</v>
      </c>
      <c r="Q136" s="83" t="s">
        <v>22510</v>
      </c>
      <c r="R136" s="82" t="s">
        <v>22511</v>
      </c>
      <c r="S136" s="121" t="s">
        <v>22510</v>
      </c>
    </row>
    <row r="137" spans="1:19">
      <c r="A137" s="126">
        <v>431140</v>
      </c>
      <c r="B137" s="90" t="str">
        <f t="shared" si="5"/>
        <v>OC431140</v>
      </c>
      <c r="C137" s="81" t="s">
        <v>22512</v>
      </c>
      <c r="D137" s="81" t="str">
        <f t="shared" si="6"/>
        <v>431140 - Grants – Health – County</v>
      </c>
      <c r="E137" s="120" t="s">
        <v>22304</v>
      </c>
      <c r="F137" s="121" t="s">
        <v>212</v>
      </c>
      <c r="G137" s="81" t="s">
        <v>5965</v>
      </c>
      <c r="H137" s="81" t="s">
        <v>5965</v>
      </c>
      <c r="I137" s="120" t="s">
        <v>22279</v>
      </c>
      <c r="J137" s="83" t="s">
        <v>22280</v>
      </c>
      <c r="K137" s="82" t="s">
        <v>22469</v>
      </c>
      <c r="L137" s="83" t="s">
        <v>22470</v>
      </c>
      <c r="M137" s="82" t="s">
        <v>22471</v>
      </c>
      <c r="N137" s="83" t="s">
        <v>22472</v>
      </c>
      <c r="O137" s="81" t="s">
        <v>22359</v>
      </c>
      <c r="P137" s="82" t="s">
        <v>22509</v>
      </c>
      <c r="Q137" s="83" t="s">
        <v>22510</v>
      </c>
      <c r="R137" s="82" t="s">
        <v>22511</v>
      </c>
      <c r="S137" s="121" t="s">
        <v>22510</v>
      </c>
    </row>
    <row r="138" spans="1:19">
      <c r="A138" s="126">
        <v>432100</v>
      </c>
      <c r="B138" s="90" t="str">
        <f t="shared" si="5"/>
        <v>OC432100</v>
      </c>
      <c r="C138" s="81" t="s">
        <v>22513</v>
      </c>
      <c r="D138" s="81" t="str">
        <f t="shared" si="6"/>
        <v>432100 - Grants – Public Works</v>
      </c>
      <c r="E138" s="120" t="s">
        <v>22304</v>
      </c>
      <c r="F138" s="121" t="s">
        <v>212</v>
      </c>
      <c r="G138" s="81" t="s">
        <v>5965</v>
      </c>
      <c r="H138" s="81" t="s">
        <v>5965</v>
      </c>
      <c r="I138" s="120" t="s">
        <v>22279</v>
      </c>
      <c r="J138" s="83" t="s">
        <v>22280</v>
      </c>
      <c r="K138" s="82" t="s">
        <v>22469</v>
      </c>
      <c r="L138" s="83" t="s">
        <v>22470</v>
      </c>
      <c r="M138" s="82" t="s">
        <v>22471</v>
      </c>
      <c r="N138" s="83" t="s">
        <v>22472</v>
      </c>
      <c r="O138" s="81" t="s">
        <v>22359</v>
      </c>
      <c r="P138" s="82" t="s">
        <v>22509</v>
      </c>
      <c r="Q138" s="83" t="s">
        <v>22510</v>
      </c>
      <c r="R138" s="82" t="s">
        <v>22511</v>
      </c>
      <c r="S138" s="121" t="s">
        <v>22510</v>
      </c>
    </row>
    <row r="139" spans="1:19">
      <c r="A139" s="126">
        <v>432110</v>
      </c>
      <c r="B139" s="90" t="str">
        <f t="shared" si="5"/>
        <v>OC432110</v>
      </c>
      <c r="C139" s="81" t="s">
        <v>22514</v>
      </c>
      <c r="D139" s="81" t="str">
        <f t="shared" si="6"/>
        <v>432110 - Grants – Public Works – Federal</v>
      </c>
      <c r="E139" s="120" t="s">
        <v>22304</v>
      </c>
      <c r="F139" s="121" t="s">
        <v>212</v>
      </c>
      <c r="G139" s="81" t="s">
        <v>5965</v>
      </c>
      <c r="H139" s="81" t="s">
        <v>5965</v>
      </c>
      <c r="I139" s="120" t="s">
        <v>22279</v>
      </c>
      <c r="J139" s="83" t="s">
        <v>22280</v>
      </c>
      <c r="K139" s="82" t="s">
        <v>22469</v>
      </c>
      <c r="L139" s="83" t="s">
        <v>22470</v>
      </c>
      <c r="M139" s="82" t="s">
        <v>22471</v>
      </c>
      <c r="N139" s="83" t="s">
        <v>22472</v>
      </c>
      <c r="O139" s="81" t="s">
        <v>22359</v>
      </c>
      <c r="P139" s="82" t="s">
        <v>22509</v>
      </c>
      <c r="Q139" s="83" t="s">
        <v>22510</v>
      </c>
      <c r="R139" s="82" t="s">
        <v>22511</v>
      </c>
      <c r="S139" s="121" t="s">
        <v>22510</v>
      </c>
    </row>
    <row r="140" spans="1:19">
      <c r="A140" s="126">
        <v>432120</v>
      </c>
      <c r="B140" s="90" t="str">
        <f t="shared" si="5"/>
        <v>OC432120</v>
      </c>
      <c r="C140" s="81" t="s">
        <v>22515</v>
      </c>
      <c r="D140" s="81" t="str">
        <f t="shared" si="6"/>
        <v>432120 - Grants – Public Works – State</v>
      </c>
      <c r="E140" s="120" t="s">
        <v>22304</v>
      </c>
      <c r="F140" s="121" t="s">
        <v>212</v>
      </c>
      <c r="G140" s="81" t="s">
        <v>5965</v>
      </c>
      <c r="H140" s="81" t="s">
        <v>5965</v>
      </c>
      <c r="I140" s="120" t="s">
        <v>22279</v>
      </c>
      <c r="J140" s="83" t="s">
        <v>22280</v>
      </c>
      <c r="K140" s="82" t="s">
        <v>22469</v>
      </c>
      <c r="L140" s="83" t="s">
        <v>22470</v>
      </c>
      <c r="M140" s="82" t="s">
        <v>22471</v>
      </c>
      <c r="N140" s="83" t="s">
        <v>22472</v>
      </c>
      <c r="O140" s="81" t="s">
        <v>22359</v>
      </c>
      <c r="P140" s="82" t="s">
        <v>22509</v>
      </c>
      <c r="Q140" s="83" t="s">
        <v>22510</v>
      </c>
      <c r="R140" s="82" t="s">
        <v>22511</v>
      </c>
      <c r="S140" s="121" t="s">
        <v>22510</v>
      </c>
    </row>
    <row r="141" spans="1:19">
      <c r="A141" s="126">
        <v>432130</v>
      </c>
      <c r="B141" s="90" t="str">
        <f t="shared" si="5"/>
        <v>OC432130</v>
      </c>
      <c r="C141" s="81" t="s">
        <v>22516</v>
      </c>
      <c r="D141" s="81" t="str">
        <f t="shared" si="6"/>
        <v>432130 - Grants-Pvb Wks-State(Fed Fds)</v>
      </c>
      <c r="E141" s="120" t="s">
        <v>22304</v>
      </c>
      <c r="F141" s="121" t="s">
        <v>212</v>
      </c>
      <c r="G141" s="81" t="s">
        <v>5965</v>
      </c>
      <c r="H141" s="81" t="s">
        <v>5965</v>
      </c>
      <c r="I141" s="120" t="s">
        <v>22279</v>
      </c>
      <c r="J141" s="83" t="s">
        <v>22280</v>
      </c>
      <c r="K141" s="82" t="s">
        <v>22469</v>
      </c>
      <c r="L141" s="83" t="s">
        <v>22470</v>
      </c>
      <c r="M141" s="82" t="s">
        <v>22471</v>
      </c>
      <c r="N141" s="83" t="s">
        <v>22472</v>
      </c>
      <c r="O141" s="81" t="s">
        <v>22359</v>
      </c>
      <c r="P141" s="82" t="s">
        <v>22504</v>
      </c>
      <c r="Q141" s="83" t="s">
        <v>22505</v>
      </c>
      <c r="R141" s="82" t="s">
        <v>22506</v>
      </c>
      <c r="S141" s="121" t="s">
        <v>22505</v>
      </c>
    </row>
    <row r="142" spans="1:19">
      <c r="A142" s="126">
        <v>432140</v>
      </c>
      <c r="B142" s="90" t="str">
        <f t="shared" si="5"/>
        <v>OC432140</v>
      </c>
      <c r="C142" s="81" t="s">
        <v>22517</v>
      </c>
      <c r="D142" s="81" t="str">
        <f t="shared" si="6"/>
        <v>432140 - Grants – Public Works – County</v>
      </c>
      <c r="E142" s="120" t="s">
        <v>22304</v>
      </c>
      <c r="F142" s="121" t="s">
        <v>212</v>
      </c>
      <c r="G142" s="81" t="s">
        <v>5965</v>
      </c>
      <c r="H142" s="81" t="s">
        <v>5965</v>
      </c>
      <c r="I142" s="120" t="s">
        <v>22279</v>
      </c>
      <c r="J142" s="83" t="s">
        <v>22280</v>
      </c>
      <c r="K142" s="82" t="s">
        <v>22469</v>
      </c>
      <c r="L142" s="83" t="s">
        <v>22470</v>
      </c>
      <c r="M142" s="82" t="s">
        <v>22471</v>
      </c>
      <c r="N142" s="83" t="s">
        <v>22472</v>
      </c>
      <c r="O142" s="81" t="s">
        <v>22359</v>
      </c>
      <c r="P142" s="82" t="s">
        <v>22509</v>
      </c>
      <c r="Q142" s="83" t="s">
        <v>22510</v>
      </c>
      <c r="R142" s="82" t="s">
        <v>22511</v>
      </c>
      <c r="S142" s="121" t="s">
        <v>22510</v>
      </c>
    </row>
    <row r="143" spans="1:19">
      <c r="A143" s="126">
        <v>432150</v>
      </c>
      <c r="B143" s="90" t="str">
        <f t="shared" si="5"/>
        <v>OC432150</v>
      </c>
      <c r="C143" s="81" t="s">
        <v>22518</v>
      </c>
      <c r="D143" s="81" t="str">
        <f t="shared" si="6"/>
        <v>432150 - Grants – Public Works – Departmental</v>
      </c>
      <c r="E143" s="120" t="s">
        <v>22304</v>
      </c>
      <c r="F143" s="121" t="s">
        <v>212</v>
      </c>
      <c r="G143" s="81" t="s">
        <v>5965</v>
      </c>
      <c r="H143" s="81" t="s">
        <v>5965</v>
      </c>
      <c r="I143" s="120" t="s">
        <v>22279</v>
      </c>
      <c r="J143" s="83" t="s">
        <v>22280</v>
      </c>
      <c r="K143" s="82" t="s">
        <v>22469</v>
      </c>
      <c r="L143" s="83" t="s">
        <v>22470</v>
      </c>
      <c r="M143" s="82" t="s">
        <v>22471</v>
      </c>
      <c r="N143" s="83" t="s">
        <v>22472</v>
      </c>
      <c r="O143" s="81" t="s">
        <v>22359</v>
      </c>
      <c r="P143" s="82" t="s">
        <v>22509</v>
      </c>
      <c r="Q143" s="83" t="s">
        <v>22510</v>
      </c>
      <c r="R143" s="82" t="s">
        <v>22511</v>
      </c>
      <c r="S143" s="121" t="s">
        <v>22510</v>
      </c>
    </row>
    <row r="144" spans="1:19">
      <c r="A144" s="126">
        <v>432160</v>
      </c>
      <c r="B144" s="90" t="str">
        <f t="shared" si="5"/>
        <v>OC432160</v>
      </c>
      <c r="C144" s="81" t="s">
        <v>22519</v>
      </c>
      <c r="D144" s="81" t="str">
        <f t="shared" si="6"/>
        <v>432160 - Urban Grants Program – State</v>
      </c>
      <c r="E144" s="120" t="s">
        <v>22304</v>
      </c>
      <c r="F144" s="121" t="s">
        <v>212</v>
      </c>
      <c r="G144" s="81" t="s">
        <v>5965</v>
      </c>
      <c r="H144" s="81" t="s">
        <v>5965</v>
      </c>
      <c r="I144" s="120" t="s">
        <v>22279</v>
      </c>
      <c r="J144" s="83" t="s">
        <v>22280</v>
      </c>
      <c r="K144" s="82" t="s">
        <v>22469</v>
      </c>
      <c r="L144" s="83" t="s">
        <v>22470</v>
      </c>
      <c r="M144" s="82" t="s">
        <v>22471</v>
      </c>
      <c r="N144" s="83" t="s">
        <v>22472</v>
      </c>
      <c r="O144" s="81" t="s">
        <v>22359</v>
      </c>
      <c r="P144" s="82" t="s">
        <v>22509</v>
      </c>
      <c r="Q144" s="83" t="s">
        <v>22510</v>
      </c>
      <c r="R144" s="82" t="s">
        <v>22511</v>
      </c>
      <c r="S144" s="121" t="s">
        <v>22510</v>
      </c>
    </row>
    <row r="145" spans="1:19">
      <c r="A145" s="126">
        <v>432170</v>
      </c>
      <c r="B145" s="90" t="str">
        <f t="shared" si="5"/>
        <v>OC432170</v>
      </c>
      <c r="C145" s="81" t="s">
        <v>22520</v>
      </c>
      <c r="D145" s="81" t="str">
        <f t="shared" si="6"/>
        <v>432170 - Distressed Cities Grant</v>
      </c>
      <c r="E145" s="120" t="s">
        <v>22304</v>
      </c>
      <c r="F145" s="121" t="s">
        <v>212</v>
      </c>
      <c r="G145" s="81" t="s">
        <v>5965</v>
      </c>
      <c r="H145" s="81" t="s">
        <v>5965</v>
      </c>
      <c r="I145" s="120" t="s">
        <v>22279</v>
      </c>
      <c r="J145" s="83" t="s">
        <v>22280</v>
      </c>
      <c r="K145" s="82" t="s">
        <v>22469</v>
      </c>
      <c r="L145" s="83" t="s">
        <v>22470</v>
      </c>
      <c r="M145" s="82" t="s">
        <v>22471</v>
      </c>
      <c r="N145" s="83" t="s">
        <v>22472</v>
      </c>
      <c r="O145" s="81" t="s">
        <v>22359</v>
      </c>
      <c r="P145" s="82" t="s">
        <v>22509</v>
      </c>
      <c r="Q145" s="83" t="s">
        <v>22510</v>
      </c>
      <c r="R145" s="82" t="s">
        <v>22511</v>
      </c>
      <c r="S145" s="121" t="s">
        <v>22510</v>
      </c>
    </row>
    <row r="146" spans="1:19">
      <c r="A146" s="126">
        <v>432180</v>
      </c>
      <c r="B146" s="90" t="str">
        <f t="shared" si="5"/>
        <v>OC432180</v>
      </c>
      <c r="C146" s="81" t="s">
        <v>22521</v>
      </c>
      <c r="D146" s="81" t="str">
        <f t="shared" si="6"/>
        <v>432180 - Grants – Community Programs</v>
      </c>
      <c r="E146" s="120" t="s">
        <v>22304</v>
      </c>
      <c r="F146" s="121" t="s">
        <v>212</v>
      </c>
      <c r="G146" s="81" t="s">
        <v>5965</v>
      </c>
      <c r="H146" s="81" t="s">
        <v>5965</v>
      </c>
      <c r="I146" s="120" t="s">
        <v>22279</v>
      </c>
      <c r="J146" s="83" t="s">
        <v>22280</v>
      </c>
      <c r="K146" s="82" t="s">
        <v>22469</v>
      </c>
      <c r="L146" s="83" t="s">
        <v>22470</v>
      </c>
      <c r="M146" s="82" t="s">
        <v>22471</v>
      </c>
      <c r="N146" s="83" t="s">
        <v>22472</v>
      </c>
      <c r="O146" s="81" t="s">
        <v>22359</v>
      </c>
      <c r="P146" s="82" t="s">
        <v>22509</v>
      </c>
      <c r="Q146" s="83" t="s">
        <v>22510</v>
      </c>
      <c r="R146" s="82" t="s">
        <v>22511</v>
      </c>
      <c r="S146" s="121" t="s">
        <v>22510</v>
      </c>
    </row>
    <row r="147" spans="1:19">
      <c r="A147" s="126">
        <v>432190</v>
      </c>
      <c r="B147" s="90" t="str">
        <f t="shared" si="5"/>
        <v>OC432190</v>
      </c>
      <c r="C147" s="81" t="s">
        <v>22522</v>
      </c>
      <c r="D147" s="81" t="str">
        <f t="shared" si="6"/>
        <v>432190 - Grants-Comm Programs - Fed</v>
      </c>
      <c r="E147" s="120" t="s">
        <v>22304</v>
      </c>
      <c r="F147" s="121" t="s">
        <v>212</v>
      </c>
      <c r="G147" s="81" t="s">
        <v>5965</v>
      </c>
      <c r="H147" s="81" t="s">
        <v>5965</v>
      </c>
      <c r="I147" s="120" t="s">
        <v>22279</v>
      </c>
      <c r="J147" s="83" t="s">
        <v>22280</v>
      </c>
      <c r="K147" s="82" t="s">
        <v>22469</v>
      </c>
      <c r="L147" s="83" t="s">
        <v>22470</v>
      </c>
      <c r="M147" s="82" t="s">
        <v>22471</v>
      </c>
      <c r="N147" s="83" t="s">
        <v>22472</v>
      </c>
      <c r="O147" s="81" t="s">
        <v>22359</v>
      </c>
      <c r="P147" s="82" t="s">
        <v>22509</v>
      </c>
      <c r="Q147" s="83" t="s">
        <v>22510</v>
      </c>
      <c r="R147" s="82" t="s">
        <v>22511</v>
      </c>
      <c r="S147" s="121" t="s">
        <v>22510</v>
      </c>
    </row>
    <row r="148" spans="1:19">
      <c r="A148" s="126">
        <v>432200</v>
      </c>
      <c r="B148" s="90" t="str">
        <f t="shared" si="5"/>
        <v>OC432200</v>
      </c>
      <c r="C148" s="81" t="s">
        <v>22523</v>
      </c>
      <c r="D148" s="81" t="str">
        <f t="shared" si="6"/>
        <v>432200 - Gts-Comm Dev Block Grant-Fed</v>
      </c>
      <c r="E148" s="120" t="s">
        <v>22304</v>
      </c>
      <c r="F148" s="121" t="s">
        <v>212</v>
      </c>
      <c r="G148" s="81" t="s">
        <v>5965</v>
      </c>
      <c r="H148" s="81" t="s">
        <v>5965</v>
      </c>
      <c r="I148" s="120" t="s">
        <v>22279</v>
      </c>
      <c r="J148" s="83" t="s">
        <v>22280</v>
      </c>
      <c r="K148" s="82" t="s">
        <v>22469</v>
      </c>
      <c r="L148" s="83" t="s">
        <v>22470</v>
      </c>
      <c r="M148" s="82" t="s">
        <v>22471</v>
      </c>
      <c r="N148" s="83" t="s">
        <v>22472</v>
      </c>
      <c r="O148" s="81" t="s">
        <v>22359</v>
      </c>
      <c r="P148" s="82" t="s">
        <v>22504</v>
      </c>
      <c r="Q148" s="83" t="s">
        <v>22505</v>
      </c>
      <c r="R148" s="82" t="s">
        <v>22506</v>
      </c>
      <c r="S148" s="121" t="s">
        <v>22505</v>
      </c>
    </row>
    <row r="149" spans="1:19">
      <c r="A149" s="126">
        <v>432210</v>
      </c>
      <c r="B149" s="90" t="str">
        <f t="shared" si="5"/>
        <v>OC432210</v>
      </c>
      <c r="C149" s="81" t="s">
        <v>22524</v>
      </c>
      <c r="D149" s="81" t="str">
        <f t="shared" si="6"/>
        <v>432210 - Grants – Community Programs – State</v>
      </c>
      <c r="E149" s="120" t="s">
        <v>22304</v>
      </c>
      <c r="F149" s="121" t="s">
        <v>212</v>
      </c>
      <c r="G149" s="81" t="s">
        <v>5965</v>
      </c>
      <c r="H149" s="81" t="s">
        <v>5965</v>
      </c>
      <c r="I149" s="120" t="s">
        <v>22279</v>
      </c>
      <c r="J149" s="83" t="s">
        <v>22280</v>
      </c>
      <c r="K149" s="82" t="s">
        <v>22469</v>
      </c>
      <c r="L149" s="83" t="s">
        <v>22470</v>
      </c>
      <c r="M149" s="82" t="s">
        <v>22471</v>
      </c>
      <c r="N149" s="83" t="s">
        <v>22472</v>
      </c>
      <c r="O149" s="81" t="s">
        <v>22359</v>
      </c>
      <c r="P149" s="82" t="s">
        <v>22504</v>
      </c>
      <c r="Q149" s="83" t="s">
        <v>22505</v>
      </c>
      <c r="R149" s="82" t="s">
        <v>22506</v>
      </c>
      <c r="S149" s="121" t="s">
        <v>22505</v>
      </c>
    </row>
    <row r="150" spans="1:19">
      <c r="A150" s="126">
        <v>432220</v>
      </c>
      <c r="B150" s="90" t="str">
        <f t="shared" si="5"/>
        <v>OC432220</v>
      </c>
      <c r="C150" s="81" t="s">
        <v>22525</v>
      </c>
      <c r="D150" s="81" t="str">
        <f t="shared" si="6"/>
        <v>432220 - Grants – Community Programs – State (Federal Funds)</v>
      </c>
      <c r="E150" s="120" t="s">
        <v>22304</v>
      </c>
      <c r="F150" s="121" t="s">
        <v>212</v>
      </c>
      <c r="G150" s="81" t="s">
        <v>5965</v>
      </c>
      <c r="H150" s="81" t="s">
        <v>5965</v>
      </c>
      <c r="I150" s="120" t="s">
        <v>22279</v>
      </c>
      <c r="J150" s="83" t="s">
        <v>22280</v>
      </c>
      <c r="K150" s="82" t="s">
        <v>22469</v>
      </c>
      <c r="L150" s="83" t="s">
        <v>22470</v>
      </c>
      <c r="M150" s="82" t="s">
        <v>22471</v>
      </c>
      <c r="N150" s="83" t="s">
        <v>22472</v>
      </c>
      <c r="O150" s="81" t="s">
        <v>22359</v>
      </c>
      <c r="P150" s="82" t="s">
        <v>22504</v>
      </c>
      <c r="Q150" s="83" t="s">
        <v>22505</v>
      </c>
      <c r="R150" s="82" t="s">
        <v>22506</v>
      </c>
      <c r="S150" s="121" t="s">
        <v>22505</v>
      </c>
    </row>
    <row r="151" spans="1:19">
      <c r="A151" s="126">
        <v>432230</v>
      </c>
      <c r="B151" s="90" t="str">
        <f t="shared" si="5"/>
        <v>OC432230</v>
      </c>
      <c r="C151" s="81" t="s">
        <v>22526</v>
      </c>
      <c r="D151" s="81" t="str">
        <f t="shared" si="6"/>
        <v>432230 - Grants-Comm Programs -Otn-Gvt</v>
      </c>
      <c r="E151" s="120" t="s">
        <v>22304</v>
      </c>
      <c r="F151" s="121" t="s">
        <v>212</v>
      </c>
      <c r="G151" s="81" t="s">
        <v>5965</v>
      </c>
      <c r="H151" s="81" t="s">
        <v>5965</v>
      </c>
      <c r="I151" s="120" t="s">
        <v>22279</v>
      </c>
      <c r="J151" s="83" t="s">
        <v>22280</v>
      </c>
      <c r="K151" s="82" t="s">
        <v>22469</v>
      </c>
      <c r="L151" s="83" t="s">
        <v>22470</v>
      </c>
      <c r="M151" s="82" t="s">
        <v>22471</v>
      </c>
      <c r="N151" s="83" t="s">
        <v>22472</v>
      </c>
      <c r="O151" s="81" t="s">
        <v>22359</v>
      </c>
      <c r="P151" s="82" t="s">
        <v>22509</v>
      </c>
      <c r="Q151" s="83" t="s">
        <v>22510</v>
      </c>
      <c r="R151" s="82" t="s">
        <v>22511</v>
      </c>
      <c r="S151" s="121" t="s">
        <v>22510</v>
      </c>
    </row>
    <row r="152" spans="1:19">
      <c r="A152" s="126">
        <v>432240</v>
      </c>
      <c r="B152" s="90" t="str">
        <f t="shared" si="5"/>
        <v>OC432240</v>
      </c>
      <c r="C152" s="81" t="s">
        <v>22527</v>
      </c>
      <c r="D152" s="81" t="str">
        <f t="shared" si="6"/>
        <v>432240 - Grants – Community – Programs – City</v>
      </c>
      <c r="E152" s="120" t="s">
        <v>22304</v>
      </c>
      <c r="F152" s="121" t="s">
        <v>212</v>
      </c>
      <c r="G152" s="81" t="s">
        <v>5965</v>
      </c>
      <c r="H152" s="81" t="s">
        <v>5965</v>
      </c>
      <c r="I152" s="120" t="s">
        <v>22279</v>
      </c>
      <c r="J152" s="83" t="s">
        <v>22280</v>
      </c>
      <c r="K152" s="82" t="s">
        <v>22469</v>
      </c>
      <c r="L152" s="83" t="s">
        <v>22470</v>
      </c>
      <c r="M152" s="82" t="s">
        <v>22471</v>
      </c>
      <c r="N152" s="83" t="s">
        <v>22472</v>
      </c>
      <c r="O152" s="81" t="s">
        <v>22359</v>
      </c>
      <c r="P152" s="82" t="s">
        <v>22509</v>
      </c>
      <c r="Q152" s="83" t="s">
        <v>22510</v>
      </c>
      <c r="R152" s="82" t="s">
        <v>22511</v>
      </c>
      <c r="S152" s="121" t="s">
        <v>22510</v>
      </c>
    </row>
    <row r="153" spans="1:19">
      <c r="A153" s="126">
        <v>432250</v>
      </c>
      <c r="B153" s="90" t="str">
        <f t="shared" si="5"/>
        <v>OC432250</v>
      </c>
      <c r="C153" s="81" t="s">
        <v>22528</v>
      </c>
      <c r="D153" s="81" t="str">
        <f t="shared" si="6"/>
        <v>432250 - Federal Subsidy – Housing Operation</v>
      </c>
      <c r="E153" s="120" t="s">
        <v>22304</v>
      </c>
      <c r="F153" s="121" t="s">
        <v>212</v>
      </c>
      <c r="G153" s="81" t="s">
        <v>5965</v>
      </c>
      <c r="H153" s="81" t="s">
        <v>5965</v>
      </c>
      <c r="I153" s="120" t="s">
        <v>22279</v>
      </c>
      <c r="J153" s="83" t="s">
        <v>22280</v>
      </c>
      <c r="K153" s="82" t="s">
        <v>22469</v>
      </c>
      <c r="L153" s="83" t="s">
        <v>22470</v>
      </c>
      <c r="M153" s="82" t="s">
        <v>22471</v>
      </c>
      <c r="N153" s="83" t="s">
        <v>22472</v>
      </c>
      <c r="O153" s="81" t="s">
        <v>22359</v>
      </c>
      <c r="P153" s="82" t="s">
        <v>22509</v>
      </c>
      <c r="Q153" s="83" t="s">
        <v>22510</v>
      </c>
      <c r="R153" s="82" t="s">
        <v>22511</v>
      </c>
      <c r="S153" s="121" t="s">
        <v>22510</v>
      </c>
    </row>
    <row r="154" spans="1:19">
      <c r="A154" s="126">
        <v>432260</v>
      </c>
      <c r="B154" s="90" t="str">
        <f t="shared" si="5"/>
        <v>OC432260</v>
      </c>
      <c r="C154" s="81" t="s">
        <v>22529</v>
      </c>
      <c r="D154" s="81" t="str">
        <f t="shared" si="6"/>
        <v>432260 - Federal Subsidy – Housing Operation – Federal</v>
      </c>
      <c r="E154" s="120" t="s">
        <v>22304</v>
      </c>
      <c r="F154" s="121" t="s">
        <v>212</v>
      </c>
      <c r="G154" s="81" t="s">
        <v>5965</v>
      </c>
      <c r="H154" s="81" t="s">
        <v>5965</v>
      </c>
      <c r="I154" s="120" t="s">
        <v>22279</v>
      </c>
      <c r="J154" s="83" t="s">
        <v>22280</v>
      </c>
      <c r="K154" s="82" t="s">
        <v>22469</v>
      </c>
      <c r="L154" s="83" t="s">
        <v>22470</v>
      </c>
      <c r="M154" s="82" t="s">
        <v>22471</v>
      </c>
      <c r="N154" s="83" t="s">
        <v>22472</v>
      </c>
      <c r="O154" s="81" t="s">
        <v>22359</v>
      </c>
      <c r="P154" s="82" t="s">
        <v>22504</v>
      </c>
      <c r="Q154" s="83" t="s">
        <v>22505</v>
      </c>
      <c r="R154" s="82" t="s">
        <v>22506</v>
      </c>
      <c r="S154" s="121" t="s">
        <v>22505</v>
      </c>
    </row>
    <row r="155" spans="1:19">
      <c r="A155" s="126">
        <v>432270</v>
      </c>
      <c r="B155" s="90" t="str">
        <f t="shared" si="5"/>
        <v>OC432270</v>
      </c>
      <c r="C155" s="81" t="s">
        <v>22530</v>
      </c>
      <c r="D155" s="81" t="str">
        <f t="shared" si="6"/>
        <v>432270 - Federal Subsidy – Housing Operation – Section 8</v>
      </c>
      <c r="E155" s="120" t="s">
        <v>22304</v>
      </c>
      <c r="F155" s="121" t="s">
        <v>212</v>
      </c>
      <c r="G155" s="81" t="s">
        <v>5965</v>
      </c>
      <c r="H155" s="81" t="s">
        <v>5965</v>
      </c>
      <c r="I155" s="120" t="s">
        <v>22279</v>
      </c>
      <c r="J155" s="83" t="s">
        <v>22280</v>
      </c>
      <c r="K155" s="82" t="s">
        <v>22469</v>
      </c>
      <c r="L155" s="83" t="s">
        <v>22470</v>
      </c>
      <c r="M155" s="82" t="s">
        <v>22471</v>
      </c>
      <c r="N155" s="83" t="s">
        <v>22472</v>
      </c>
      <c r="O155" s="81" t="s">
        <v>22359</v>
      </c>
      <c r="P155" s="82" t="s">
        <v>22509</v>
      </c>
      <c r="Q155" s="83" t="s">
        <v>22510</v>
      </c>
      <c r="R155" s="82" t="s">
        <v>22511</v>
      </c>
      <c r="S155" s="121" t="s">
        <v>22510</v>
      </c>
    </row>
    <row r="156" spans="1:19">
      <c r="A156" s="126">
        <v>432280</v>
      </c>
      <c r="B156" s="90" t="str">
        <f t="shared" si="5"/>
        <v>OC432280</v>
      </c>
      <c r="C156" s="81" t="s">
        <v>22531</v>
      </c>
      <c r="D156" s="81" t="str">
        <f t="shared" si="6"/>
        <v>432280 - Federal Subsidy – Modernization</v>
      </c>
      <c r="E156" s="120" t="s">
        <v>22304</v>
      </c>
      <c r="F156" s="121" t="s">
        <v>212</v>
      </c>
      <c r="G156" s="81" t="s">
        <v>5965</v>
      </c>
      <c r="H156" s="81" t="s">
        <v>5965</v>
      </c>
      <c r="I156" s="120" t="s">
        <v>22279</v>
      </c>
      <c r="J156" s="83" t="s">
        <v>22280</v>
      </c>
      <c r="K156" s="82" t="s">
        <v>22469</v>
      </c>
      <c r="L156" s="83" t="s">
        <v>22470</v>
      </c>
      <c r="M156" s="82" t="s">
        <v>22471</v>
      </c>
      <c r="N156" s="83" t="s">
        <v>22472</v>
      </c>
      <c r="O156" s="81" t="s">
        <v>22359</v>
      </c>
      <c r="P156" s="82" t="s">
        <v>22509</v>
      </c>
      <c r="Q156" s="83" t="s">
        <v>22510</v>
      </c>
      <c r="R156" s="82" t="s">
        <v>22511</v>
      </c>
      <c r="S156" s="121" t="s">
        <v>22510</v>
      </c>
    </row>
    <row r="157" spans="1:19">
      <c r="A157" s="126">
        <v>432290</v>
      </c>
      <c r="B157" s="90" t="str">
        <f t="shared" si="5"/>
        <v>OC432290</v>
      </c>
      <c r="C157" s="81" t="s">
        <v>22532</v>
      </c>
      <c r="D157" s="81" t="str">
        <f t="shared" si="6"/>
        <v>432290 - Federal Subsidy – Housing Development – Federal</v>
      </c>
      <c r="E157" s="120" t="s">
        <v>22304</v>
      </c>
      <c r="F157" s="121" t="s">
        <v>212</v>
      </c>
      <c r="G157" s="81" t="s">
        <v>5965</v>
      </c>
      <c r="H157" s="81" t="s">
        <v>5965</v>
      </c>
      <c r="I157" s="120" t="s">
        <v>22279</v>
      </c>
      <c r="J157" s="83" t="s">
        <v>22280</v>
      </c>
      <c r="K157" s="82" t="s">
        <v>22469</v>
      </c>
      <c r="L157" s="83" t="s">
        <v>22470</v>
      </c>
      <c r="M157" s="82" t="s">
        <v>22471</v>
      </c>
      <c r="N157" s="83" t="s">
        <v>22472</v>
      </c>
      <c r="O157" s="81" t="s">
        <v>22359</v>
      </c>
      <c r="P157" s="82" t="s">
        <v>22509</v>
      </c>
      <c r="Q157" s="83" t="s">
        <v>22510</v>
      </c>
      <c r="R157" s="82" t="s">
        <v>22511</v>
      </c>
      <c r="S157" s="121" t="s">
        <v>22510</v>
      </c>
    </row>
    <row r="158" spans="1:19">
      <c r="A158" s="126">
        <v>432300</v>
      </c>
      <c r="B158" s="90" t="str">
        <f t="shared" si="5"/>
        <v>OC432300</v>
      </c>
      <c r="C158" s="81" t="s">
        <v>22533</v>
      </c>
      <c r="D158" s="81" t="str">
        <f t="shared" si="6"/>
        <v>432300 - Federal Subsidy – Housing Improvement – Federal</v>
      </c>
      <c r="E158" s="120" t="s">
        <v>22304</v>
      </c>
      <c r="F158" s="121" t="s">
        <v>212</v>
      </c>
      <c r="G158" s="81" t="s">
        <v>5965</v>
      </c>
      <c r="H158" s="81" t="s">
        <v>5965</v>
      </c>
      <c r="I158" s="120" t="s">
        <v>22279</v>
      </c>
      <c r="J158" s="83" t="s">
        <v>22280</v>
      </c>
      <c r="K158" s="82" t="s">
        <v>22469</v>
      </c>
      <c r="L158" s="83" t="s">
        <v>22470</v>
      </c>
      <c r="M158" s="82" t="s">
        <v>22471</v>
      </c>
      <c r="N158" s="83" t="s">
        <v>22472</v>
      </c>
      <c r="O158" s="81" t="s">
        <v>22359</v>
      </c>
      <c r="P158" s="82" t="s">
        <v>22509</v>
      </c>
      <c r="Q158" s="83" t="s">
        <v>22510</v>
      </c>
      <c r="R158" s="82" t="s">
        <v>22511</v>
      </c>
      <c r="S158" s="121" t="s">
        <v>22510</v>
      </c>
    </row>
    <row r="159" spans="1:19">
      <c r="A159" s="126">
        <v>432310</v>
      </c>
      <c r="B159" s="90" t="str">
        <f t="shared" si="5"/>
        <v>OC432310</v>
      </c>
      <c r="C159" s="81" t="s">
        <v>22534</v>
      </c>
      <c r="D159" s="81" t="str">
        <f t="shared" si="6"/>
        <v>432310 - Other Grants – Housing</v>
      </c>
      <c r="E159" s="120" t="s">
        <v>22304</v>
      </c>
      <c r="F159" s="121" t="s">
        <v>212</v>
      </c>
      <c r="G159" s="81" t="s">
        <v>5965</v>
      </c>
      <c r="H159" s="81" t="s">
        <v>5965</v>
      </c>
      <c r="I159" s="120" t="s">
        <v>22279</v>
      </c>
      <c r="J159" s="83" t="s">
        <v>22280</v>
      </c>
      <c r="K159" s="82" t="s">
        <v>22469</v>
      </c>
      <c r="L159" s="83" t="s">
        <v>22470</v>
      </c>
      <c r="M159" s="82" t="s">
        <v>22471</v>
      </c>
      <c r="N159" s="83" t="s">
        <v>22472</v>
      </c>
      <c r="O159" s="81" t="s">
        <v>22359</v>
      </c>
      <c r="P159" s="82" t="s">
        <v>22509</v>
      </c>
      <c r="Q159" s="83" t="s">
        <v>22510</v>
      </c>
      <c r="R159" s="82" t="s">
        <v>22511</v>
      </c>
      <c r="S159" s="121" t="s">
        <v>22510</v>
      </c>
    </row>
    <row r="160" spans="1:19">
      <c r="A160" s="126">
        <v>432320</v>
      </c>
      <c r="B160" s="90" t="str">
        <f t="shared" si="5"/>
        <v>OC432320</v>
      </c>
      <c r="C160" s="81" t="s">
        <v>22535</v>
      </c>
      <c r="D160" s="81" t="str">
        <f t="shared" si="6"/>
        <v>432320 - Other Grants – Housing – Federal</v>
      </c>
      <c r="E160" s="120" t="s">
        <v>22304</v>
      </c>
      <c r="F160" s="121" t="s">
        <v>212</v>
      </c>
      <c r="G160" s="81" t="s">
        <v>5965</v>
      </c>
      <c r="H160" s="81" t="s">
        <v>5965</v>
      </c>
      <c r="I160" s="120" t="s">
        <v>22279</v>
      </c>
      <c r="J160" s="83" t="s">
        <v>22280</v>
      </c>
      <c r="K160" s="82" t="s">
        <v>22469</v>
      </c>
      <c r="L160" s="83" t="s">
        <v>22470</v>
      </c>
      <c r="M160" s="82" t="s">
        <v>22471</v>
      </c>
      <c r="N160" s="83" t="s">
        <v>22472</v>
      </c>
      <c r="O160" s="81" t="s">
        <v>22359</v>
      </c>
      <c r="P160" s="82" t="s">
        <v>22509</v>
      </c>
      <c r="Q160" s="83" t="s">
        <v>22510</v>
      </c>
      <c r="R160" s="82" t="s">
        <v>22511</v>
      </c>
      <c r="S160" s="121" t="s">
        <v>22510</v>
      </c>
    </row>
    <row r="161" spans="1:19">
      <c r="A161" s="126">
        <v>432330</v>
      </c>
      <c r="B161" s="90" t="str">
        <f t="shared" si="5"/>
        <v>OC432330</v>
      </c>
      <c r="C161" s="81" t="s">
        <v>22536</v>
      </c>
      <c r="D161" s="81" t="str">
        <f t="shared" si="6"/>
        <v>432330 - Grants-Other</v>
      </c>
      <c r="E161" s="120" t="s">
        <v>22304</v>
      </c>
      <c r="F161" s="121" t="s">
        <v>212</v>
      </c>
      <c r="G161" s="81" t="s">
        <v>5965</v>
      </c>
      <c r="H161" s="81" t="s">
        <v>5965</v>
      </c>
      <c r="I161" s="120" t="s">
        <v>22279</v>
      </c>
      <c r="J161" s="83" t="s">
        <v>22280</v>
      </c>
      <c r="K161" s="82" t="s">
        <v>22469</v>
      </c>
      <c r="L161" s="83" t="s">
        <v>22470</v>
      </c>
      <c r="M161" s="82" t="s">
        <v>22471</v>
      </c>
      <c r="N161" s="83" t="s">
        <v>22472</v>
      </c>
      <c r="O161" s="81" t="s">
        <v>22359</v>
      </c>
      <c r="P161" s="82" t="s">
        <v>22509</v>
      </c>
      <c r="Q161" s="83" t="s">
        <v>22510</v>
      </c>
      <c r="R161" s="82" t="s">
        <v>22511</v>
      </c>
      <c r="S161" s="121" t="s">
        <v>22510</v>
      </c>
    </row>
    <row r="162" spans="1:19">
      <c r="A162" s="126">
        <v>432340</v>
      </c>
      <c r="B162" s="90" t="str">
        <f t="shared" si="5"/>
        <v>OC432340</v>
      </c>
      <c r="C162" s="81" t="s">
        <v>22537</v>
      </c>
      <c r="D162" s="81" t="str">
        <f t="shared" si="6"/>
        <v>432340 - Grants - Other - Fed</v>
      </c>
      <c r="E162" s="120" t="s">
        <v>22304</v>
      </c>
      <c r="F162" s="121" t="s">
        <v>212</v>
      </c>
      <c r="G162" s="81" t="s">
        <v>5965</v>
      </c>
      <c r="H162" s="81" t="s">
        <v>5965</v>
      </c>
      <c r="I162" s="120" t="s">
        <v>22279</v>
      </c>
      <c r="J162" s="83" t="s">
        <v>22280</v>
      </c>
      <c r="K162" s="82" t="s">
        <v>22469</v>
      </c>
      <c r="L162" s="83" t="s">
        <v>22470</v>
      </c>
      <c r="M162" s="82" t="s">
        <v>22471</v>
      </c>
      <c r="N162" s="83" t="s">
        <v>22472</v>
      </c>
      <c r="O162" s="81" t="s">
        <v>22359</v>
      </c>
      <c r="P162" s="82" t="s">
        <v>22504</v>
      </c>
      <c r="Q162" s="83" t="s">
        <v>22505</v>
      </c>
      <c r="R162" s="82" t="s">
        <v>22506</v>
      </c>
      <c r="S162" s="121" t="s">
        <v>22505</v>
      </c>
    </row>
    <row r="163" spans="1:19">
      <c r="A163" s="126">
        <v>432350</v>
      </c>
      <c r="B163" s="90" t="str">
        <f t="shared" si="5"/>
        <v>OC432350</v>
      </c>
      <c r="C163" s="81" t="s">
        <v>22538</v>
      </c>
      <c r="D163" s="81" t="str">
        <f t="shared" si="6"/>
        <v>432350 - Grants-Other-State</v>
      </c>
      <c r="E163" s="120" t="s">
        <v>22304</v>
      </c>
      <c r="F163" s="121" t="s">
        <v>212</v>
      </c>
      <c r="G163" s="81" t="s">
        <v>5965</v>
      </c>
      <c r="H163" s="81" t="s">
        <v>5965</v>
      </c>
      <c r="I163" s="120" t="s">
        <v>22279</v>
      </c>
      <c r="J163" s="83" t="s">
        <v>22280</v>
      </c>
      <c r="K163" s="82" t="s">
        <v>22469</v>
      </c>
      <c r="L163" s="83" t="s">
        <v>22470</v>
      </c>
      <c r="M163" s="82" t="s">
        <v>22471</v>
      </c>
      <c r="N163" s="83" t="s">
        <v>22472</v>
      </c>
      <c r="O163" s="81" t="s">
        <v>22359</v>
      </c>
      <c r="P163" s="82" t="s">
        <v>22500</v>
      </c>
      <c r="Q163" s="83" t="s">
        <v>22501</v>
      </c>
      <c r="R163" s="82" t="s">
        <v>22502</v>
      </c>
      <c r="S163" s="121" t="s">
        <v>22501</v>
      </c>
    </row>
    <row r="164" spans="1:19">
      <c r="A164" s="126">
        <v>432360</v>
      </c>
      <c r="B164" s="90" t="str">
        <f t="shared" si="5"/>
        <v>OC432360</v>
      </c>
      <c r="C164" s="81" t="s">
        <v>22539</v>
      </c>
      <c r="D164" s="81" t="str">
        <f t="shared" si="6"/>
        <v>432360 - Grants-Other-State(Fed Funds)</v>
      </c>
      <c r="E164" s="120" t="s">
        <v>22304</v>
      </c>
      <c r="F164" s="121" t="s">
        <v>212</v>
      </c>
      <c r="G164" s="81" t="s">
        <v>5965</v>
      </c>
      <c r="H164" s="81" t="s">
        <v>5965</v>
      </c>
      <c r="I164" s="120" t="s">
        <v>22279</v>
      </c>
      <c r="J164" s="83" t="s">
        <v>22280</v>
      </c>
      <c r="K164" s="82" t="s">
        <v>22469</v>
      </c>
      <c r="L164" s="83" t="s">
        <v>22470</v>
      </c>
      <c r="M164" s="82" t="s">
        <v>22471</v>
      </c>
      <c r="N164" s="83" t="s">
        <v>22472</v>
      </c>
      <c r="O164" s="81" t="s">
        <v>22359</v>
      </c>
      <c r="P164" s="82" t="s">
        <v>22504</v>
      </c>
      <c r="Q164" s="83" t="s">
        <v>22505</v>
      </c>
      <c r="R164" s="82" t="s">
        <v>22506</v>
      </c>
      <c r="S164" s="121" t="s">
        <v>22505</v>
      </c>
    </row>
    <row r="165" spans="1:19">
      <c r="A165" s="126">
        <v>432370</v>
      </c>
      <c r="B165" s="90" t="str">
        <f t="shared" si="5"/>
        <v>OC432370</v>
      </c>
      <c r="C165" s="81" t="s">
        <v>22540</v>
      </c>
      <c r="D165" s="81" t="str">
        <f t="shared" si="6"/>
        <v>432370 - Grants – Other – County</v>
      </c>
      <c r="E165" s="120" t="s">
        <v>22304</v>
      </c>
      <c r="F165" s="121" t="s">
        <v>212</v>
      </c>
      <c r="G165" s="81" t="s">
        <v>5965</v>
      </c>
      <c r="H165" s="81" t="s">
        <v>5965</v>
      </c>
      <c r="I165" s="120" t="s">
        <v>22279</v>
      </c>
      <c r="J165" s="83" t="s">
        <v>22280</v>
      </c>
      <c r="K165" s="82" t="s">
        <v>22469</v>
      </c>
      <c r="L165" s="83" t="s">
        <v>22470</v>
      </c>
      <c r="M165" s="82" t="s">
        <v>22471</v>
      </c>
      <c r="N165" s="83" t="s">
        <v>22472</v>
      </c>
      <c r="O165" s="81" t="s">
        <v>22359</v>
      </c>
      <c r="P165" s="82" t="s">
        <v>22509</v>
      </c>
      <c r="Q165" s="83" t="s">
        <v>22510</v>
      </c>
      <c r="R165" s="82" t="s">
        <v>22511</v>
      </c>
      <c r="S165" s="121" t="s">
        <v>22510</v>
      </c>
    </row>
    <row r="166" spans="1:19">
      <c r="A166" s="126">
        <v>432380</v>
      </c>
      <c r="B166" s="90" t="str">
        <f t="shared" si="5"/>
        <v>OC432380</v>
      </c>
      <c r="C166" s="81" t="s">
        <v>22541</v>
      </c>
      <c r="D166" s="81" t="str">
        <f t="shared" si="6"/>
        <v>432380 - Relocation Grant</v>
      </c>
      <c r="E166" s="120" t="s">
        <v>22304</v>
      </c>
      <c r="F166" s="121" t="s">
        <v>212</v>
      </c>
      <c r="G166" s="81" t="s">
        <v>5965</v>
      </c>
      <c r="H166" s="81" t="s">
        <v>5965</v>
      </c>
      <c r="I166" s="120" t="s">
        <v>22279</v>
      </c>
      <c r="J166" s="83" t="s">
        <v>22280</v>
      </c>
      <c r="K166" s="82" t="s">
        <v>22469</v>
      </c>
      <c r="L166" s="83" t="s">
        <v>22470</v>
      </c>
      <c r="M166" s="82" t="s">
        <v>22471</v>
      </c>
      <c r="N166" s="83" t="s">
        <v>22472</v>
      </c>
      <c r="O166" s="81" t="s">
        <v>22359</v>
      </c>
      <c r="P166" s="82" t="s">
        <v>22509</v>
      </c>
      <c r="Q166" s="83" t="s">
        <v>22510</v>
      </c>
      <c r="R166" s="82" t="s">
        <v>22511</v>
      </c>
      <c r="S166" s="121" t="s">
        <v>22510</v>
      </c>
    </row>
    <row r="167" spans="1:19">
      <c r="A167" s="126">
        <v>432390</v>
      </c>
      <c r="B167" s="90" t="str">
        <f t="shared" si="5"/>
        <v>OC432390</v>
      </c>
      <c r="C167" s="81" t="s">
        <v>22542</v>
      </c>
      <c r="D167" s="81" t="str">
        <f t="shared" si="6"/>
        <v>432390 - Rehabilitation Grant</v>
      </c>
      <c r="E167" s="120" t="s">
        <v>22304</v>
      </c>
      <c r="F167" s="121" t="s">
        <v>212</v>
      </c>
      <c r="G167" s="81" t="s">
        <v>5965</v>
      </c>
      <c r="H167" s="81" t="s">
        <v>5965</v>
      </c>
      <c r="I167" s="120" t="s">
        <v>22279</v>
      </c>
      <c r="J167" s="83" t="s">
        <v>22280</v>
      </c>
      <c r="K167" s="82" t="s">
        <v>22469</v>
      </c>
      <c r="L167" s="83" t="s">
        <v>22470</v>
      </c>
      <c r="M167" s="82" t="s">
        <v>22471</v>
      </c>
      <c r="N167" s="83" t="s">
        <v>22472</v>
      </c>
      <c r="O167" s="81" t="s">
        <v>22359</v>
      </c>
      <c r="P167" s="82" t="s">
        <v>22509</v>
      </c>
      <c r="Q167" s="83" t="s">
        <v>22510</v>
      </c>
      <c r="R167" s="82" t="s">
        <v>22511</v>
      </c>
      <c r="S167" s="121" t="s">
        <v>22510</v>
      </c>
    </row>
    <row r="168" spans="1:19">
      <c r="A168" s="126">
        <v>434100</v>
      </c>
      <c r="B168" s="90" t="str">
        <f t="shared" si="5"/>
        <v>OC434100</v>
      </c>
      <c r="C168" s="81" t="s">
        <v>22543</v>
      </c>
      <c r="D168" s="81" t="str">
        <f t="shared" si="6"/>
        <v>434100 - State Revenue Sharing – Census Support</v>
      </c>
      <c r="E168" s="120" t="s">
        <v>22304</v>
      </c>
      <c r="F168" s="121" t="s">
        <v>212</v>
      </c>
      <c r="G168" s="81" t="s">
        <v>5965</v>
      </c>
      <c r="H168" s="81" t="s">
        <v>5965</v>
      </c>
      <c r="I168" s="120" t="s">
        <v>22279</v>
      </c>
      <c r="J168" s="83" t="s">
        <v>22280</v>
      </c>
      <c r="K168" s="82" t="s">
        <v>22469</v>
      </c>
      <c r="L168" s="83" t="s">
        <v>22470</v>
      </c>
      <c r="M168" s="82" t="s">
        <v>22471</v>
      </c>
      <c r="N168" s="83" t="s">
        <v>22472</v>
      </c>
      <c r="O168" s="81" t="s">
        <v>22359</v>
      </c>
      <c r="P168" s="82" t="s">
        <v>22509</v>
      </c>
      <c r="Q168" s="83" t="s">
        <v>22510</v>
      </c>
      <c r="R168" s="82" t="s">
        <v>22511</v>
      </c>
      <c r="S168" s="121" t="s">
        <v>22510</v>
      </c>
    </row>
    <row r="169" spans="1:19">
      <c r="A169" s="126">
        <v>434110</v>
      </c>
      <c r="B169" s="90" t="str">
        <f t="shared" si="5"/>
        <v>OC434110</v>
      </c>
      <c r="C169" s="81" t="s">
        <v>22544</v>
      </c>
      <c r="D169" s="81" t="str">
        <f t="shared" si="6"/>
        <v>434110 - Shared Taxes – State Aid Public Libraries</v>
      </c>
      <c r="E169" s="120" t="s">
        <v>22304</v>
      </c>
      <c r="F169" s="121" t="s">
        <v>212</v>
      </c>
      <c r="G169" s="81" t="s">
        <v>5965</v>
      </c>
      <c r="H169" s="81" t="s">
        <v>5965</v>
      </c>
      <c r="I169" s="120" t="s">
        <v>22279</v>
      </c>
      <c r="J169" s="83" t="s">
        <v>22280</v>
      </c>
      <c r="K169" s="82" t="s">
        <v>22469</v>
      </c>
      <c r="L169" s="83" t="s">
        <v>22470</v>
      </c>
      <c r="M169" s="82" t="s">
        <v>22471</v>
      </c>
      <c r="N169" s="83" t="s">
        <v>22472</v>
      </c>
      <c r="O169" s="81" t="s">
        <v>22359</v>
      </c>
      <c r="P169" s="82" t="s">
        <v>22509</v>
      </c>
      <c r="Q169" s="83" t="s">
        <v>22510</v>
      </c>
      <c r="R169" s="82" t="s">
        <v>22511</v>
      </c>
      <c r="S169" s="121" t="s">
        <v>22510</v>
      </c>
    </row>
    <row r="170" spans="1:19">
      <c r="A170" s="126">
        <v>434120</v>
      </c>
      <c r="B170" s="90" t="str">
        <f t="shared" si="5"/>
        <v>OC434120</v>
      </c>
      <c r="C170" s="81" t="s">
        <v>22545</v>
      </c>
      <c r="D170" s="81" t="str">
        <f t="shared" si="6"/>
        <v>434120 - Police Service Reimbursement – State Lab Act</v>
      </c>
      <c r="E170" s="120" t="s">
        <v>22327</v>
      </c>
      <c r="F170" s="121" t="s">
        <v>221</v>
      </c>
      <c r="G170" s="81" t="s">
        <v>5965</v>
      </c>
      <c r="H170" s="81" t="s">
        <v>5965</v>
      </c>
      <c r="I170" s="120" t="s">
        <v>22279</v>
      </c>
      <c r="J170" s="83" t="s">
        <v>22280</v>
      </c>
      <c r="K170" s="82" t="s">
        <v>22469</v>
      </c>
      <c r="L170" s="83" t="s">
        <v>22470</v>
      </c>
      <c r="M170" s="82" t="s">
        <v>22471</v>
      </c>
      <c r="N170" s="83" t="s">
        <v>22472</v>
      </c>
      <c r="O170" s="81" t="s">
        <v>22359</v>
      </c>
      <c r="P170" s="82" t="s">
        <v>22509</v>
      </c>
      <c r="Q170" s="83" t="s">
        <v>22510</v>
      </c>
      <c r="R170" s="82" t="s">
        <v>22511</v>
      </c>
      <c r="S170" s="121" t="s">
        <v>22510</v>
      </c>
    </row>
    <row r="171" spans="1:19">
      <c r="A171" s="126">
        <v>434130</v>
      </c>
      <c r="B171" s="90" t="str">
        <f t="shared" si="5"/>
        <v>OC434130</v>
      </c>
      <c r="C171" s="81" t="s">
        <v>22546</v>
      </c>
      <c r="D171" s="81" t="str">
        <f t="shared" si="6"/>
        <v>434130 - Cultural Reimbursement – State</v>
      </c>
      <c r="E171" s="120" t="s">
        <v>22327</v>
      </c>
      <c r="F171" s="121" t="s">
        <v>221</v>
      </c>
      <c r="G171" s="81" t="s">
        <v>5965</v>
      </c>
      <c r="H171" s="81" t="s">
        <v>5965</v>
      </c>
      <c r="I171" s="120" t="s">
        <v>22279</v>
      </c>
      <c r="J171" s="83" t="s">
        <v>22280</v>
      </c>
      <c r="K171" s="82" t="s">
        <v>22469</v>
      </c>
      <c r="L171" s="83" t="s">
        <v>22470</v>
      </c>
      <c r="M171" s="82" t="s">
        <v>22471</v>
      </c>
      <c r="N171" s="83" t="s">
        <v>22472</v>
      </c>
      <c r="O171" s="81" t="s">
        <v>22359</v>
      </c>
      <c r="P171" s="82" t="s">
        <v>22500</v>
      </c>
      <c r="Q171" s="83" t="s">
        <v>22501</v>
      </c>
      <c r="R171" s="82" t="s">
        <v>22502</v>
      </c>
      <c r="S171" s="121" t="s">
        <v>22501</v>
      </c>
    </row>
    <row r="172" spans="1:19">
      <c r="A172" s="126">
        <v>434140</v>
      </c>
      <c r="B172" s="90" t="str">
        <f t="shared" si="5"/>
        <v>OC434140</v>
      </c>
      <c r="C172" s="81" t="s">
        <v>22547</v>
      </c>
      <c r="D172" s="81" t="str">
        <f t="shared" si="6"/>
        <v>434140 - Economic Development Reimbursement – State</v>
      </c>
      <c r="E172" s="120" t="s">
        <v>22327</v>
      </c>
      <c r="F172" s="121" t="s">
        <v>221</v>
      </c>
      <c r="G172" s="81" t="s">
        <v>5965</v>
      </c>
      <c r="H172" s="81" t="s">
        <v>5965</v>
      </c>
      <c r="I172" s="120" t="s">
        <v>22279</v>
      </c>
      <c r="J172" s="83" t="s">
        <v>22280</v>
      </c>
      <c r="K172" s="82" t="s">
        <v>22469</v>
      </c>
      <c r="L172" s="83" t="s">
        <v>22470</v>
      </c>
      <c r="M172" s="82" t="s">
        <v>22471</v>
      </c>
      <c r="N172" s="83" t="s">
        <v>22472</v>
      </c>
      <c r="O172" s="81" t="s">
        <v>22359</v>
      </c>
      <c r="P172" s="82" t="s">
        <v>22500</v>
      </c>
      <c r="Q172" s="83" t="s">
        <v>22501</v>
      </c>
      <c r="R172" s="82" t="s">
        <v>22502</v>
      </c>
      <c r="S172" s="121" t="s">
        <v>22501</v>
      </c>
    </row>
    <row r="173" spans="1:19">
      <c r="A173" s="126">
        <v>434150</v>
      </c>
      <c r="B173" s="90" t="str">
        <f t="shared" si="5"/>
        <v>OC434150</v>
      </c>
      <c r="C173" s="81" t="s">
        <v>22548</v>
      </c>
      <c r="D173" s="81" t="str">
        <f t="shared" si="6"/>
        <v>434150 - Police Services Reimbursement – Special Event – State</v>
      </c>
      <c r="E173" s="120" t="s">
        <v>22327</v>
      </c>
      <c r="F173" s="121" t="s">
        <v>221</v>
      </c>
      <c r="G173" s="81" t="s">
        <v>5965</v>
      </c>
      <c r="H173" s="81" t="s">
        <v>5965</v>
      </c>
      <c r="I173" s="120" t="s">
        <v>22279</v>
      </c>
      <c r="J173" s="83" t="s">
        <v>22280</v>
      </c>
      <c r="K173" s="82" t="s">
        <v>22469</v>
      </c>
      <c r="L173" s="83" t="s">
        <v>22470</v>
      </c>
      <c r="M173" s="82" t="s">
        <v>22471</v>
      </c>
      <c r="N173" s="83" t="s">
        <v>22472</v>
      </c>
      <c r="O173" s="81" t="s">
        <v>22359</v>
      </c>
      <c r="P173" s="82" t="s">
        <v>22509</v>
      </c>
      <c r="Q173" s="83" t="s">
        <v>22510</v>
      </c>
      <c r="R173" s="82" t="s">
        <v>22511</v>
      </c>
      <c r="S173" s="121" t="s">
        <v>22510</v>
      </c>
    </row>
    <row r="174" spans="1:19">
      <c r="A174" s="126">
        <v>434160</v>
      </c>
      <c r="B174" s="90" t="str">
        <f t="shared" si="5"/>
        <v>OC434160</v>
      </c>
      <c r="C174" s="81" t="s">
        <v>22549</v>
      </c>
      <c r="D174" s="81" t="str">
        <f t="shared" si="6"/>
        <v>434160 - Police Services Reimbursement – Crime Lab</v>
      </c>
      <c r="E174" s="120" t="s">
        <v>22327</v>
      </c>
      <c r="F174" s="121" t="s">
        <v>221</v>
      </c>
      <c r="G174" s="81" t="s">
        <v>5965</v>
      </c>
      <c r="H174" s="81" t="s">
        <v>5965</v>
      </c>
      <c r="I174" s="120" t="s">
        <v>22279</v>
      </c>
      <c r="J174" s="83" t="s">
        <v>22280</v>
      </c>
      <c r="K174" s="82" t="s">
        <v>22469</v>
      </c>
      <c r="L174" s="83" t="s">
        <v>22470</v>
      </c>
      <c r="M174" s="82" t="s">
        <v>22471</v>
      </c>
      <c r="N174" s="83" t="s">
        <v>22472</v>
      </c>
      <c r="O174" s="81" t="s">
        <v>22359</v>
      </c>
      <c r="P174" s="82" t="s">
        <v>22509</v>
      </c>
      <c r="Q174" s="83" t="s">
        <v>22510</v>
      </c>
      <c r="R174" s="82" t="s">
        <v>22511</v>
      </c>
      <c r="S174" s="121" t="s">
        <v>22510</v>
      </c>
    </row>
    <row r="175" spans="1:19">
      <c r="A175" s="126">
        <v>434170</v>
      </c>
      <c r="B175" s="90" t="str">
        <f t="shared" si="5"/>
        <v>OC434170</v>
      </c>
      <c r="C175" s="81" t="s">
        <v>22550</v>
      </c>
      <c r="D175" s="81" t="str">
        <f t="shared" si="6"/>
        <v>434170 - Police Services Reimbursement – State Lab Act</v>
      </c>
      <c r="E175" s="120" t="s">
        <v>22327</v>
      </c>
      <c r="F175" s="121" t="s">
        <v>221</v>
      </c>
      <c r="G175" s="81" t="s">
        <v>5965</v>
      </c>
      <c r="H175" s="81" t="s">
        <v>5965</v>
      </c>
      <c r="I175" s="120" t="s">
        <v>22279</v>
      </c>
      <c r="J175" s="83" t="s">
        <v>22280</v>
      </c>
      <c r="K175" s="82" t="s">
        <v>22469</v>
      </c>
      <c r="L175" s="83" t="s">
        <v>22470</v>
      </c>
      <c r="M175" s="82" t="s">
        <v>22471</v>
      </c>
      <c r="N175" s="83" t="s">
        <v>22472</v>
      </c>
      <c r="O175" s="81" t="s">
        <v>22359</v>
      </c>
      <c r="P175" s="82" t="s">
        <v>22509</v>
      </c>
      <c r="Q175" s="83" t="s">
        <v>22510</v>
      </c>
      <c r="R175" s="82" t="s">
        <v>22511</v>
      </c>
      <c r="S175" s="121" t="s">
        <v>22510</v>
      </c>
    </row>
    <row r="176" spans="1:19">
      <c r="A176" s="126">
        <v>435100</v>
      </c>
      <c r="B176" s="90" t="str">
        <f t="shared" si="5"/>
        <v>OC435100</v>
      </c>
      <c r="C176" s="81" t="s">
        <v>22551</v>
      </c>
      <c r="D176" s="81" t="str">
        <f t="shared" si="6"/>
        <v>435100 - Federal Revenue Sharing</v>
      </c>
      <c r="E176" s="120" t="s">
        <v>22304</v>
      </c>
      <c r="F176" s="121" t="s">
        <v>212</v>
      </c>
      <c r="G176" s="81" t="s">
        <v>5965</v>
      </c>
      <c r="H176" s="81" t="s">
        <v>5965</v>
      </c>
      <c r="I176" s="120" t="s">
        <v>22279</v>
      </c>
      <c r="J176" s="83" t="s">
        <v>22280</v>
      </c>
      <c r="K176" s="82" t="s">
        <v>22469</v>
      </c>
      <c r="L176" s="83" t="s">
        <v>22470</v>
      </c>
      <c r="M176" s="82" t="s">
        <v>22471</v>
      </c>
      <c r="N176" s="83" t="s">
        <v>22472</v>
      </c>
      <c r="O176" s="81" t="s">
        <v>22359</v>
      </c>
      <c r="P176" s="82" t="s">
        <v>22509</v>
      </c>
      <c r="Q176" s="83" t="s">
        <v>22510</v>
      </c>
      <c r="R176" s="82" t="s">
        <v>22511</v>
      </c>
      <c r="S176" s="121" t="s">
        <v>22510</v>
      </c>
    </row>
    <row r="177" spans="1:19">
      <c r="A177" s="126">
        <v>435200</v>
      </c>
      <c r="B177" s="90" t="str">
        <f t="shared" si="5"/>
        <v>OC435200</v>
      </c>
      <c r="C177" s="81" t="s">
        <v>22552</v>
      </c>
      <c r="D177" s="81" t="str">
        <f t="shared" si="6"/>
        <v>435200 - Counter Cyclical Funds – Federal</v>
      </c>
      <c r="E177" s="120" t="s">
        <v>22304</v>
      </c>
      <c r="F177" s="121" t="s">
        <v>212</v>
      </c>
      <c r="G177" s="81" t="s">
        <v>5965</v>
      </c>
      <c r="H177" s="81" t="s">
        <v>5965</v>
      </c>
      <c r="I177" s="120" t="s">
        <v>22279</v>
      </c>
      <c r="J177" s="83" t="s">
        <v>22280</v>
      </c>
      <c r="K177" s="82" t="s">
        <v>22469</v>
      </c>
      <c r="L177" s="83" t="s">
        <v>22470</v>
      </c>
      <c r="M177" s="82" t="s">
        <v>22471</v>
      </c>
      <c r="N177" s="83" t="s">
        <v>22472</v>
      </c>
      <c r="O177" s="81" t="s">
        <v>22359</v>
      </c>
      <c r="P177" s="82" t="s">
        <v>22509</v>
      </c>
      <c r="Q177" s="83" t="s">
        <v>22510</v>
      </c>
      <c r="R177" s="82" t="s">
        <v>22511</v>
      </c>
      <c r="S177" s="121" t="s">
        <v>22510</v>
      </c>
    </row>
    <row r="178" spans="1:19">
      <c r="A178" s="126">
        <v>440100</v>
      </c>
      <c r="B178" s="90" t="str">
        <f t="shared" si="5"/>
        <v>OC440100</v>
      </c>
      <c r="C178" s="81" t="s">
        <v>22553</v>
      </c>
      <c r="D178" s="81" t="str">
        <f t="shared" si="6"/>
        <v>440100 - Maintenance &amp; Construction</v>
      </c>
      <c r="E178" s="120" t="s">
        <v>22327</v>
      </c>
      <c r="F178" s="121" t="s">
        <v>221</v>
      </c>
      <c r="G178" s="81" t="s">
        <v>5965</v>
      </c>
      <c r="H178" s="81" t="s">
        <v>5965</v>
      </c>
      <c r="I178" s="120" t="s">
        <v>22279</v>
      </c>
      <c r="J178" s="83" t="s">
        <v>22280</v>
      </c>
      <c r="K178" s="82" t="s">
        <v>22554</v>
      </c>
      <c r="L178" s="83" t="s">
        <v>320</v>
      </c>
      <c r="M178" s="82" t="s">
        <v>22555</v>
      </c>
      <c r="N178" s="83" t="s">
        <v>320</v>
      </c>
      <c r="O178" s="81" t="s">
        <v>22359</v>
      </c>
      <c r="P178" s="82" t="s">
        <v>22556</v>
      </c>
      <c r="Q178" s="83" t="s">
        <v>22557</v>
      </c>
      <c r="R178" s="82" t="s">
        <v>22558</v>
      </c>
      <c r="S178" s="121" t="s">
        <v>22559</v>
      </c>
    </row>
    <row r="179" spans="1:19">
      <c r="A179" s="126">
        <v>440110</v>
      </c>
      <c r="B179" s="90" t="str">
        <f t="shared" si="5"/>
        <v>OC440110</v>
      </c>
      <c r="C179" s="81" t="s">
        <v>22560</v>
      </c>
      <c r="D179" s="81" t="str">
        <f t="shared" si="6"/>
        <v>440110 - Maintenance &amp; Construction – Federal</v>
      </c>
      <c r="E179" s="120" t="s">
        <v>22327</v>
      </c>
      <c r="F179" s="121" t="s">
        <v>221</v>
      </c>
      <c r="G179" s="81" t="s">
        <v>5965</v>
      </c>
      <c r="H179" s="81" t="s">
        <v>5965</v>
      </c>
      <c r="I179" s="120" t="s">
        <v>22279</v>
      </c>
      <c r="J179" s="83" t="s">
        <v>22280</v>
      </c>
      <c r="K179" s="82" t="s">
        <v>22554</v>
      </c>
      <c r="L179" s="83" t="s">
        <v>320</v>
      </c>
      <c r="M179" s="82" t="s">
        <v>22555</v>
      </c>
      <c r="N179" s="83" t="s">
        <v>320</v>
      </c>
      <c r="O179" s="81" t="s">
        <v>22359</v>
      </c>
      <c r="P179" s="82" t="s">
        <v>22556</v>
      </c>
      <c r="Q179" s="83" t="s">
        <v>22557</v>
      </c>
      <c r="R179" s="82" t="s">
        <v>22558</v>
      </c>
      <c r="S179" s="121" t="s">
        <v>22559</v>
      </c>
    </row>
    <row r="180" spans="1:19">
      <c r="A180" s="126">
        <v>440120</v>
      </c>
      <c r="B180" s="90" t="str">
        <f t="shared" si="5"/>
        <v>OC440120</v>
      </c>
      <c r="C180" s="81" t="s">
        <v>22561</v>
      </c>
      <c r="D180" s="81" t="str">
        <f t="shared" si="6"/>
        <v>440120 - Maintenance &amp; Construction – State</v>
      </c>
      <c r="E180" s="120" t="s">
        <v>22327</v>
      </c>
      <c r="F180" s="121" t="s">
        <v>221</v>
      </c>
      <c r="G180" s="81" t="s">
        <v>5965</v>
      </c>
      <c r="H180" s="81" t="s">
        <v>5965</v>
      </c>
      <c r="I180" s="120" t="s">
        <v>22279</v>
      </c>
      <c r="J180" s="83" t="s">
        <v>22280</v>
      </c>
      <c r="K180" s="82" t="s">
        <v>22554</v>
      </c>
      <c r="L180" s="83" t="s">
        <v>320</v>
      </c>
      <c r="M180" s="82" t="s">
        <v>22555</v>
      </c>
      <c r="N180" s="83" t="s">
        <v>320</v>
      </c>
      <c r="O180" s="81" t="s">
        <v>22359</v>
      </c>
      <c r="P180" s="82" t="s">
        <v>22556</v>
      </c>
      <c r="Q180" s="83" t="s">
        <v>22557</v>
      </c>
      <c r="R180" s="82" t="s">
        <v>22558</v>
      </c>
      <c r="S180" s="121" t="s">
        <v>22559</v>
      </c>
    </row>
    <row r="181" spans="1:19">
      <c r="A181" s="126">
        <v>440130</v>
      </c>
      <c r="B181" s="90" t="str">
        <f t="shared" si="5"/>
        <v>OC440130</v>
      </c>
      <c r="C181" s="81" t="s">
        <v>22562</v>
      </c>
      <c r="D181" s="81" t="str">
        <f t="shared" si="6"/>
        <v>440130 - Maintenance &amp; Construction – County</v>
      </c>
      <c r="E181" s="120" t="s">
        <v>22327</v>
      </c>
      <c r="F181" s="121" t="s">
        <v>221</v>
      </c>
      <c r="G181" s="81" t="s">
        <v>5965</v>
      </c>
      <c r="H181" s="81" t="s">
        <v>5965</v>
      </c>
      <c r="I181" s="120" t="s">
        <v>22279</v>
      </c>
      <c r="J181" s="83" t="s">
        <v>22280</v>
      </c>
      <c r="K181" s="82" t="s">
        <v>22554</v>
      </c>
      <c r="L181" s="83" t="s">
        <v>320</v>
      </c>
      <c r="M181" s="82" t="s">
        <v>22555</v>
      </c>
      <c r="N181" s="83" t="s">
        <v>320</v>
      </c>
      <c r="O181" s="81" t="s">
        <v>22359</v>
      </c>
      <c r="P181" s="82" t="s">
        <v>22556</v>
      </c>
      <c r="Q181" s="83" t="s">
        <v>22557</v>
      </c>
      <c r="R181" s="82" t="s">
        <v>22558</v>
      </c>
      <c r="S181" s="121" t="s">
        <v>22559</v>
      </c>
    </row>
    <row r="182" spans="1:19">
      <c r="A182" s="126">
        <v>440140</v>
      </c>
      <c r="B182" s="90" t="str">
        <f t="shared" si="5"/>
        <v>OC440140</v>
      </c>
      <c r="C182" s="81" t="s">
        <v>22563</v>
      </c>
      <c r="D182" s="81" t="str">
        <f t="shared" si="6"/>
        <v>440140 - Maintenance &amp; Construction – Other Government</v>
      </c>
      <c r="E182" s="120" t="s">
        <v>22327</v>
      </c>
      <c r="F182" s="121" t="s">
        <v>221</v>
      </c>
      <c r="G182" s="81" t="s">
        <v>5965</v>
      </c>
      <c r="H182" s="81" t="s">
        <v>5965</v>
      </c>
      <c r="I182" s="120" t="s">
        <v>22279</v>
      </c>
      <c r="J182" s="83" t="s">
        <v>22280</v>
      </c>
      <c r="K182" s="82" t="s">
        <v>22554</v>
      </c>
      <c r="L182" s="83" t="s">
        <v>320</v>
      </c>
      <c r="M182" s="82" t="s">
        <v>22555</v>
      </c>
      <c r="N182" s="83" t="s">
        <v>320</v>
      </c>
      <c r="O182" s="81" t="s">
        <v>22359</v>
      </c>
      <c r="P182" s="82" t="s">
        <v>22556</v>
      </c>
      <c r="Q182" s="83" t="s">
        <v>22557</v>
      </c>
      <c r="R182" s="82" t="s">
        <v>22558</v>
      </c>
      <c r="S182" s="121" t="s">
        <v>22559</v>
      </c>
    </row>
    <row r="183" spans="1:19">
      <c r="A183" s="126">
        <v>440150</v>
      </c>
      <c r="B183" s="90" t="str">
        <f t="shared" si="5"/>
        <v>OC440150</v>
      </c>
      <c r="C183" s="81" t="s">
        <v>22564</v>
      </c>
      <c r="D183" s="81" t="str">
        <f t="shared" si="6"/>
        <v>440150 - Maintenance &amp; Construction – Departmental</v>
      </c>
      <c r="E183" s="120" t="s">
        <v>22327</v>
      </c>
      <c r="F183" s="121" t="s">
        <v>221</v>
      </c>
      <c r="G183" s="81" t="s">
        <v>5965</v>
      </c>
      <c r="H183" s="81" t="s">
        <v>5965</v>
      </c>
      <c r="I183" s="120" t="s">
        <v>22279</v>
      </c>
      <c r="J183" s="83" t="s">
        <v>22280</v>
      </c>
      <c r="K183" s="82" t="s">
        <v>22554</v>
      </c>
      <c r="L183" s="83" t="s">
        <v>320</v>
      </c>
      <c r="M183" s="82" t="s">
        <v>22555</v>
      </c>
      <c r="N183" s="83" t="s">
        <v>320</v>
      </c>
      <c r="O183" s="81" t="s">
        <v>22359</v>
      </c>
      <c r="P183" s="82" t="s">
        <v>22556</v>
      </c>
      <c r="Q183" s="83" t="s">
        <v>22557</v>
      </c>
      <c r="R183" s="82" t="s">
        <v>22558</v>
      </c>
      <c r="S183" s="121" t="s">
        <v>22559</v>
      </c>
    </row>
    <row r="184" spans="1:19">
      <c r="A184" s="126">
        <v>440160</v>
      </c>
      <c r="B184" s="90" t="str">
        <f t="shared" si="5"/>
        <v>OC440160</v>
      </c>
      <c r="C184" s="81" t="s">
        <v>22565</v>
      </c>
      <c r="D184" s="81" t="str">
        <f t="shared" si="6"/>
        <v>440160 - Maintenance &amp; Construction – Hydrants</v>
      </c>
      <c r="E184" s="120" t="s">
        <v>22327</v>
      </c>
      <c r="F184" s="121" t="s">
        <v>221</v>
      </c>
      <c r="G184" s="81" t="s">
        <v>5965</v>
      </c>
      <c r="H184" s="81" t="s">
        <v>5965</v>
      </c>
      <c r="I184" s="120" t="s">
        <v>22279</v>
      </c>
      <c r="J184" s="83" t="s">
        <v>22280</v>
      </c>
      <c r="K184" s="82" t="s">
        <v>22554</v>
      </c>
      <c r="L184" s="83" t="s">
        <v>320</v>
      </c>
      <c r="M184" s="82" t="s">
        <v>22555</v>
      </c>
      <c r="N184" s="83" t="s">
        <v>320</v>
      </c>
      <c r="O184" s="81" t="s">
        <v>22359</v>
      </c>
      <c r="P184" s="82" t="s">
        <v>22556</v>
      </c>
      <c r="Q184" s="83" t="s">
        <v>22557</v>
      </c>
      <c r="R184" s="82" t="s">
        <v>22558</v>
      </c>
      <c r="S184" s="121" t="s">
        <v>22559</v>
      </c>
    </row>
    <row r="185" spans="1:19">
      <c r="A185" s="126">
        <v>441100</v>
      </c>
      <c r="B185" s="90" t="str">
        <f t="shared" si="5"/>
        <v>OC441100</v>
      </c>
      <c r="C185" s="81" t="s">
        <v>22566</v>
      </c>
      <c r="D185" s="81" t="str">
        <f t="shared" si="6"/>
        <v>441100 - Other Labors &amp; Materials</v>
      </c>
      <c r="E185" s="120" t="s">
        <v>22327</v>
      </c>
      <c r="F185" s="121" t="s">
        <v>221</v>
      </c>
      <c r="G185" s="81" t="s">
        <v>5965</v>
      </c>
      <c r="H185" s="81" t="s">
        <v>5965</v>
      </c>
      <c r="I185" s="120" t="s">
        <v>22279</v>
      </c>
      <c r="J185" s="83" t="s">
        <v>22280</v>
      </c>
      <c r="K185" s="82" t="s">
        <v>22554</v>
      </c>
      <c r="L185" s="83" t="s">
        <v>320</v>
      </c>
      <c r="M185" s="82" t="s">
        <v>22555</v>
      </c>
      <c r="N185" s="83" t="s">
        <v>320</v>
      </c>
      <c r="O185" s="81" t="s">
        <v>22359</v>
      </c>
      <c r="P185" s="82" t="s">
        <v>22556</v>
      </c>
      <c r="Q185" s="83" t="s">
        <v>22557</v>
      </c>
      <c r="R185" s="82" t="s">
        <v>22567</v>
      </c>
      <c r="S185" s="121" t="s">
        <v>22568</v>
      </c>
    </row>
    <row r="186" spans="1:19">
      <c r="A186" s="126">
        <v>441110</v>
      </c>
      <c r="B186" s="90" t="str">
        <f t="shared" si="5"/>
        <v>OC441110</v>
      </c>
      <c r="C186" s="81" t="s">
        <v>22569</v>
      </c>
      <c r="D186" s="81" t="str">
        <f t="shared" si="6"/>
        <v>441110 - Other Labors &amp; Materials – Meter Repair</v>
      </c>
      <c r="E186" s="120" t="s">
        <v>22327</v>
      </c>
      <c r="F186" s="121" t="s">
        <v>221</v>
      </c>
      <c r="G186" s="81" t="s">
        <v>5965</v>
      </c>
      <c r="H186" s="81" t="s">
        <v>5965</v>
      </c>
      <c r="I186" s="120" t="s">
        <v>22279</v>
      </c>
      <c r="J186" s="83" t="s">
        <v>22280</v>
      </c>
      <c r="K186" s="82" t="s">
        <v>22554</v>
      </c>
      <c r="L186" s="83" t="s">
        <v>320</v>
      </c>
      <c r="M186" s="82" t="s">
        <v>22555</v>
      </c>
      <c r="N186" s="83" t="s">
        <v>320</v>
      </c>
      <c r="O186" s="81" t="s">
        <v>22359</v>
      </c>
      <c r="P186" s="82" t="s">
        <v>22556</v>
      </c>
      <c r="Q186" s="83" t="s">
        <v>22557</v>
      </c>
      <c r="R186" s="82" t="s">
        <v>22567</v>
      </c>
      <c r="S186" s="121" t="s">
        <v>22568</v>
      </c>
    </row>
    <row r="187" spans="1:19">
      <c r="A187" s="126">
        <v>441120</v>
      </c>
      <c r="B187" s="90" t="str">
        <f t="shared" si="5"/>
        <v>OC441120</v>
      </c>
      <c r="C187" s="81" t="s">
        <v>22570</v>
      </c>
      <c r="D187" s="81" t="str">
        <f t="shared" si="6"/>
        <v>441120 - Other Labors &amp; Materials – Service Repair</v>
      </c>
      <c r="E187" s="120" t="s">
        <v>22327</v>
      </c>
      <c r="F187" s="121" t="s">
        <v>221</v>
      </c>
      <c r="G187" s="81" t="s">
        <v>5965</v>
      </c>
      <c r="H187" s="81" t="s">
        <v>5965</v>
      </c>
      <c r="I187" s="120" t="s">
        <v>22279</v>
      </c>
      <c r="J187" s="83" t="s">
        <v>22280</v>
      </c>
      <c r="K187" s="82" t="s">
        <v>22554</v>
      </c>
      <c r="L187" s="83" t="s">
        <v>320</v>
      </c>
      <c r="M187" s="82" t="s">
        <v>22555</v>
      </c>
      <c r="N187" s="83" t="s">
        <v>320</v>
      </c>
      <c r="O187" s="81" t="s">
        <v>22359</v>
      </c>
      <c r="P187" s="82" t="s">
        <v>22556</v>
      </c>
      <c r="Q187" s="83" t="s">
        <v>22557</v>
      </c>
      <c r="R187" s="82" t="s">
        <v>22567</v>
      </c>
      <c r="S187" s="121" t="s">
        <v>22568</v>
      </c>
    </row>
    <row r="188" spans="1:19">
      <c r="A188" s="126">
        <v>441130</v>
      </c>
      <c r="B188" s="90" t="str">
        <f t="shared" si="5"/>
        <v>OC441130</v>
      </c>
      <c r="C188" s="81" t="s">
        <v>22571</v>
      </c>
      <c r="D188" s="81" t="str">
        <f t="shared" si="6"/>
        <v>441130 - Other Labors &amp; Materials – State</v>
      </c>
      <c r="E188" s="120" t="s">
        <v>22327</v>
      </c>
      <c r="F188" s="121" t="s">
        <v>221</v>
      </c>
      <c r="G188" s="81" t="s">
        <v>5965</v>
      </c>
      <c r="H188" s="81" t="s">
        <v>5965</v>
      </c>
      <c r="I188" s="120" t="s">
        <v>22279</v>
      </c>
      <c r="J188" s="83" t="s">
        <v>22280</v>
      </c>
      <c r="K188" s="82" t="s">
        <v>22554</v>
      </c>
      <c r="L188" s="83" t="s">
        <v>320</v>
      </c>
      <c r="M188" s="82" t="s">
        <v>22555</v>
      </c>
      <c r="N188" s="83" t="s">
        <v>320</v>
      </c>
      <c r="O188" s="81" t="s">
        <v>22359</v>
      </c>
      <c r="P188" s="82" t="s">
        <v>22556</v>
      </c>
      <c r="Q188" s="83" t="s">
        <v>22557</v>
      </c>
      <c r="R188" s="82" t="s">
        <v>22567</v>
      </c>
      <c r="S188" s="121" t="s">
        <v>22568</v>
      </c>
    </row>
    <row r="189" spans="1:19">
      <c r="A189" s="126">
        <v>441140</v>
      </c>
      <c r="B189" s="90" t="str">
        <f t="shared" si="5"/>
        <v>OC441140</v>
      </c>
      <c r="C189" s="81" t="s">
        <v>22572</v>
      </c>
      <c r="D189" s="81" t="str">
        <f t="shared" si="6"/>
        <v>441140 - Other Labors &amp; Materials – County</v>
      </c>
      <c r="E189" s="120" t="s">
        <v>22327</v>
      </c>
      <c r="F189" s="121" t="s">
        <v>221</v>
      </c>
      <c r="G189" s="81" t="s">
        <v>5965</v>
      </c>
      <c r="H189" s="81" t="s">
        <v>5965</v>
      </c>
      <c r="I189" s="120" t="s">
        <v>22279</v>
      </c>
      <c r="J189" s="83" t="s">
        <v>22280</v>
      </c>
      <c r="K189" s="82" t="s">
        <v>22554</v>
      </c>
      <c r="L189" s="83" t="s">
        <v>320</v>
      </c>
      <c r="M189" s="82" t="s">
        <v>22555</v>
      </c>
      <c r="N189" s="83" t="s">
        <v>320</v>
      </c>
      <c r="O189" s="81" t="s">
        <v>22359</v>
      </c>
      <c r="P189" s="82" t="s">
        <v>22556</v>
      </c>
      <c r="Q189" s="83" t="s">
        <v>22557</v>
      </c>
      <c r="R189" s="82" t="s">
        <v>22567</v>
      </c>
      <c r="S189" s="121" t="s">
        <v>22568</v>
      </c>
    </row>
    <row r="190" spans="1:19">
      <c r="A190" s="126">
        <v>441150</v>
      </c>
      <c r="B190" s="90" t="str">
        <f t="shared" si="5"/>
        <v>OC441150</v>
      </c>
      <c r="C190" s="81" t="s">
        <v>22573</v>
      </c>
      <c r="D190" s="81" t="str">
        <f t="shared" si="6"/>
        <v>441150 - Other Labors &amp; Materials – Other Government</v>
      </c>
      <c r="E190" s="120" t="s">
        <v>22327</v>
      </c>
      <c r="F190" s="121" t="s">
        <v>221</v>
      </c>
      <c r="G190" s="81" t="s">
        <v>5965</v>
      </c>
      <c r="H190" s="81" t="s">
        <v>5965</v>
      </c>
      <c r="I190" s="120" t="s">
        <v>22279</v>
      </c>
      <c r="J190" s="83" t="s">
        <v>22280</v>
      </c>
      <c r="K190" s="82" t="s">
        <v>22554</v>
      </c>
      <c r="L190" s="83" t="s">
        <v>320</v>
      </c>
      <c r="M190" s="82" t="s">
        <v>22555</v>
      </c>
      <c r="N190" s="83" t="s">
        <v>320</v>
      </c>
      <c r="O190" s="81" t="s">
        <v>22359</v>
      </c>
      <c r="P190" s="82" t="s">
        <v>22556</v>
      </c>
      <c r="Q190" s="83" t="s">
        <v>22557</v>
      </c>
      <c r="R190" s="82" t="s">
        <v>22567</v>
      </c>
      <c r="S190" s="121" t="s">
        <v>22568</v>
      </c>
    </row>
    <row r="191" spans="1:19">
      <c r="A191" s="126">
        <v>441160</v>
      </c>
      <c r="B191" s="90" t="str">
        <f t="shared" si="5"/>
        <v>OC441160</v>
      </c>
      <c r="C191" s="81" t="s">
        <v>22574</v>
      </c>
      <c r="D191" s="81" t="str">
        <f t="shared" si="6"/>
        <v>441160 - Other Labors &amp; Materials – B of E</v>
      </c>
      <c r="E191" s="120" t="s">
        <v>22327</v>
      </c>
      <c r="F191" s="121" t="s">
        <v>221</v>
      </c>
      <c r="G191" s="81" t="s">
        <v>5965</v>
      </c>
      <c r="H191" s="81" t="s">
        <v>5965</v>
      </c>
      <c r="I191" s="120" t="s">
        <v>22279</v>
      </c>
      <c r="J191" s="83" t="s">
        <v>22280</v>
      </c>
      <c r="K191" s="82" t="s">
        <v>22554</v>
      </c>
      <c r="L191" s="83" t="s">
        <v>320</v>
      </c>
      <c r="M191" s="82" t="s">
        <v>22555</v>
      </c>
      <c r="N191" s="83" t="s">
        <v>320</v>
      </c>
      <c r="O191" s="81" t="s">
        <v>22359</v>
      </c>
      <c r="P191" s="82" t="s">
        <v>22556</v>
      </c>
      <c r="Q191" s="83" t="s">
        <v>22557</v>
      </c>
      <c r="R191" s="82" t="s">
        <v>22567</v>
      </c>
      <c r="S191" s="121" t="s">
        <v>22568</v>
      </c>
    </row>
    <row r="192" spans="1:19">
      <c r="A192" s="126">
        <v>441170</v>
      </c>
      <c r="B192" s="90" t="str">
        <f t="shared" si="5"/>
        <v>OC441170</v>
      </c>
      <c r="C192" s="81" t="s">
        <v>22575</v>
      </c>
      <c r="D192" s="81" t="str">
        <f t="shared" si="6"/>
        <v>441170 - Other Labors &amp; Materials – DWJBA</v>
      </c>
      <c r="E192" s="120" t="s">
        <v>22327</v>
      </c>
      <c r="F192" s="121" t="s">
        <v>221</v>
      </c>
      <c r="G192" s="81" t="s">
        <v>5965</v>
      </c>
      <c r="H192" s="81" t="s">
        <v>5965</v>
      </c>
      <c r="I192" s="120" t="s">
        <v>22279</v>
      </c>
      <c r="J192" s="83" t="s">
        <v>22280</v>
      </c>
      <c r="K192" s="82" t="s">
        <v>22554</v>
      </c>
      <c r="L192" s="83" t="s">
        <v>320</v>
      </c>
      <c r="M192" s="82" t="s">
        <v>22555</v>
      </c>
      <c r="N192" s="83" t="s">
        <v>320</v>
      </c>
      <c r="O192" s="81" t="s">
        <v>22359</v>
      </c>
      <c r="P192" s="82" t="s">
        <v>22556</v>
      </c>
      <c r="Q192" s="83" t="s">
        <v>22557</v>
      </c>
      <c r="R192" s="82" t="s">
        <v>22567</v>
      </c>
      <c r="S192" s="121" t="s">
        <v>22568</v>
      </c>
    </row>
    <row r="193" spans="1:19">
      <c r="A193" s="126">
        <v>441180</v>
      </c>
      <c r="B193" s="90" t="str">
        <f t="shared" si="5"/>
        <v>OC441180</v>
      </c>
      <c r="C193" s="81" t="s">
        <v>22576</v>
      </c>
      <c r="D193" s="81" t="str">
        <f t="shared" si="6"/>
        <v>441180 - Other Labors &amp; Materials – Departmental</v>
      </c>
      <c r="E193" s="120" t="s">
        <v>22327</v>
      </c>
      <c r="F193" s="121" t="s">
        <v>221</v>
      </c>
      <c r="G193" s="81" t="s">
        <v>5965</v>
      </c>
      <c r="H193" s="81" t="s">
        <v>5965</v>
      </c>
      <c r="I193" s="120" t="s">
        <v>22279</v>
      </c>
      <c r="J193" s="83" t="s">
        <v>22280</v>
      </c>
      <c r="K193" s="82" t="s">
        <v>22554</v>
      </c>
      <c r="L193" s="83" t="s">
        <v>320</v>
      </c>
      <c r="M193" s="82" t="s">
        <v>22555</v>
      </c>
      <c r="N193" s="83" t="s">
        <v>320</v>
      </c>
      <c r="O193" s="81" t="s">
        <v>22359</v>
      </c>
      <c r="P193" s="82" t="s">
        <v>22556</v>
      </c>
      <c r="Q193" s="83" t="s">
        <v>22557</v>
      </c>
      <c r="R193" s="82" t="s">
        <v>22567</v>
      </c>
      <c r="S193" s="121" t="s">
        <v>22568</v>
      </c>
    </row>
    <row r="194" spans="1:19">
      <c r="A194" s="126">
        <v>441190</v>
      </c>
      <c r="B194" s="90" t="str">
        <f t="shared" si="5"/>
        <v>OC441190</v>
      </c>
      <c r="C194" s="81" t="s">
        <v>22577</v>
      </c>
      <c r="D194" s="81" t="str">
        <f t="shared" si="6"/>
        <v>441190 - Other Labors &amp; Materials – Water</v>
      </c>
      <c r="E194" s="120" t="s">
        <v>22327</v>
      </c>
      <c r="F194" s="121" t="s">
        <v>221</v>
      </c>
      <c r="G194" s="81" t="s">
        <v>5965</v>
      </c>
      <c r="H194" s="81" t="s">
        <v>5965</v>
      </c>
      <c r="I194" s="120" t="s">
        <v>22279</v>
      </c>
      <c r="J194" s="83" t="s">
        <v>22280</v>
      </c>
      <c r="K194" s="82" t="s">
        <v>22554</v>
      </c>
      <c r="L194" s="83" t="s">
        <v>320</v>
      </c>
      <c r="M194" s="82" t="s">
        <v>22555</v>
      </c>
      <c r="N194" s="83" t="s">
        <v>320</v>
      </c>
      <c r="O194" s="81" t="s">
        <v>22359</v>
      </c>
      <c r="P194" s="82" t="s">
        <v>22556</v>
      </c>
      <c r="Q194" s="83" t="s">
        <v>22557</v>
      </c>
      <c r="R194" s="82" t="s">
        <v>22567</v>
      </c>
      <c r="S194" s="121" t="s">
        <v>22568</v>
      </c>
    </row>
    <row r="195" spans="1:19">
      <c r="A195" s="126">
        <v>441200</v>
      </c>
      <c r="B195" s="90" t="str">
        <f t="shared" si="5"/>
        <v>OC441200</v>
      </c>
      <c r="C195" s="81" t="s">
        <v>22578</v>
      </c>
      <c r="D195" s="81" t="str">
        <f t="shared" si="6"/>
        <v>441200 - Other Labors &amp; Materials – Library</v>
      </c>
      <c r="E195" s="120" t="s">
        <v>22327</v>
      </c>
      <c r="F195" s="121" t="s">
        <v>221</v>
      </c>
      <c r="G195" s="81" t="s">
        <v>5965</v>
      </c>
      <c r="H195" s="81" t="s">
        <v>5965</v>
      </c>
      <c r="I195" s="120" t="s">
        <v>22279</v>
      </c>
      <c r="J195" s="83" t="s">
        <v>22280</v>
      </c>
      <c r="K195" s="82" t="s">
        <v>22554</v>
      </c>
      <c r="L195" s="83" t="s">
        <v>320</v>
      </c>
      <c r="M195" s="82" t="s">
        <v>22555</v>
      </c>
      <c r="N195" s="83" t="s">
        <v>320</v>
      </c>
      <c r="O195" s="81" t="s">
        <v>22359</v>
      </c>
      <c r="P195" s="82" t="s">
        <v>22556</v>
      </c>
      <c r="Q195" s="83" t="s">
        <v>22557</v>
      </c>
      <c r="R195" s="82" t="s">
        <v>22567</v>
      </c>
      <c r="S195" s="121" t="s">
        <v>22568</v>
      </c>
    </row>
    <row r="196" spans="1:19">
      <c r="A196" s="126">
        <v>441210</v>
      </c>
      <c r="B196" s="90" t="str">
        <f t="shared" ref="B196:B259" si="7">"OC"&amp;A196</f>
        <v>OC441210</v>
      </c>
      <c r="C196" s="81" t="s">
        <v>22579</v>
      </c>
      <c r="D196" s="81" t="str">
        <f t="shared" ref="D196:D259" si="8">A196&amp;" - "&amp;C196</f>
        <v>441210 - Other Labors &amp; Materials – Housing</v>
      </c>
      <c r="E196" s="120" t="s">
        <v>22327</v>
      </c>
      <c r="F196" s="121" t="s">
        <v>221</v>
      </c>
      <c r="G196" s="81" t="s">
        <v>5965</v>
      </c>
      <c r="H196" s="81" t="s">
        <v>5965</v>
      </c>
      <c r="I196" s="120" t="s">
        <v>22279</v>
      </c>
      <c r="J196" s="83" t="s">
        <v>22280</v>
      </c>
      <c r="K196" s="82" t="s">
        <v>22554</v>
      </c>
      <c r="L196" s="83" t="s">
        <v>320</v>
      </c>
      <c r="M196" s="82" t="s">
        <v>22555</v>
      </c>
      <c r="N196" s="83" t="s">
        <v>320</v>
      </c>
      <c r="O196" s="81" t="s">
        <v>22359</v>
      </c>
      <c r="P196" s="82" t="s">
        <v>22556</v>
      </c>
      <c r="Q196" s="83" t="s">
        <v>22557</v>
      </c>
      <c r="R196" s="82" t="s">
        <v>22567</v>
      </c>
      <c r="S196" s="121" t="s">
        <v>22568</v>
      </c>
    </row>
    <row r="197" spans="1:19">
      <c r="A197" s="126">
        <v>442100</v>
      </c>
      <c r="B197" s="90" t="str">
        <f t="shared" si="7"/>
        <v>OC442100</v>
      </c>
      <c r="C197" s="81" t="s">
        <v>16735</v>
      </c>
      <c r="D197" s="81" t="str">
        <f t="shared" si="8"/>
        <v>442100 - Electrical</v>
      </c>
      <c r="E197" s="120" t="s">
        <v>22327</v>
      </c>
      <c r="F197" s="121" t="s">
        <v>221</v>
      </c>
      <c r="G197" s="81" t="s">
        <v>5965</v>
      </c>
      <c r="H197" s="81" t="s">
        <v>5965</v>
      </c>
      <c r="I197" s="120" t="s">
        <v>22279</v>
      </c>
      <c r="J197" s="83" t="s">
        <v>22280</v>
      </c>
      <c r="K197" s="82" t="s">
        <v>22554</v>
      </c>
      <c r="L197" s="83" t="s">
        <v>320</v>
      </c>
      <c r="M197" s="82" t="s">
        <v>22555</v>
      </c>
      <c r="N197" s="83" t="s">
        <v>320</v>
      </c>
      <c r="O197" s="81" t="s">
        <v>22359</v>
      </c>
      <c r="P197" s="82" t="s">
        <v>22556</v>
      </c>
      <c r="Q197" s="83" t="s">
        <v>22557</v>
      </c>
      <c r="R197" s="82" t="s">
        <v>22580</v>
      </c>
      <c r="S197" s="121" t="s">
        <v>22581</v>
      </c>
    </row>
    <row r="198" spans="1:19">
      <c r="A198" s="126">
        <v>442110</v>
      </c>
      <c r="B198" s="90" t="str">
        <f t="shared" si="7"/>
        <v>OC442110</v>
      </c>
      <c r="C198" s="81" t="s">
        <v>22582</v>
      </c>
      <c r="D198" s="81" t="str">
        <f t="shared" si="8"/>
        <v>442110 - Electrical – Federal</v>
      </c>
      <c r="E198" s="120" t="s">
        <v>22327</v>
      </c>
      <c r="F198" s="121" t="s">
        <v>221</v>
      </c>
      <c r="G198" s="81" t="s">
        <v>5965</v>
      </c>
      <c r="H198" s="81" t="s">
        <v>5965</v>
      </c>
      <c r="I198" s="120" t="s">
        <v>22279</v>
      </c>
      <c r="J198" s="83" t="s">
        <v>22280</v>
      </c>
      <c r="K198" s="82" t="s">
        <v>22554</v>
      </c>
      <c r="L198" s="83" t="s">
        <v>320</v>
      </c>
      <c r="M198" s="82" t="s">
        <v>22555</v>
      </c>
      <c r="N198" s="83" t="s">
        <v>320</v>
      </c>
      <c r="O198" s="81" t="s">
        <v>22359</v>
      </c>
      <c r="P198" s="82" t="s">
        <v>22556</v>
      </c>
      <c r="Q198" s="83" t="s">
        <v>22557</v>
      </c>
      <c r="R198" s="82" t="s">
        <v>22580</v>
      </c>
      <c r="S198" s="121" t="s">
        <v>22581</v>
      </c>
    </row>
    <row r="199" spans="1:19">
      <c r="A199" s="126">
        <v>442120</v>
      </c>
      <c r="B199" s="90" t="str">
        <f t="shared" si="7"/>
        <v>OC442120</v>
      </c>
      <c r="C199" s="81" t="s">
        <v>22583</v>
      </c>
      <c r="D199" s="81" t="str">
        <f t="shared" si="8"/>
        <v>442120 - Electrical – State</v>
      </c>
      <c r="E199" s="120" t="s">
        <v>22327</v>
      </c>
      <c r="F199" s="121" t="s">
        <v>221</v>
      </c>
      <c r="G199" s="81" t="s">
        <v>5965</v>
      </c>
      <c r="H199" s="81" t="s">
        <v>5965</v>
      </c>
      <c r="I199" s="120" t="s">
        <v>22279</v>
      </c>
      <c r="J199" s="83" t="s">
        <v>22280</v>
      </c>
      <c r="K199" s="82" t="s">
        <v>22554</v>
      </c>
      <c r="L199" s="83" t="s">
        <v>320</v>
      </c>
      <c r="M199" s="82" t="s">
        <v>22555</v>
      </c>
      <c r="N199" s="83" t="s">
        <v>320</v>
      </c>
      <c r="O199" s="81" t="s">
        <v>22359</v>
      </c>
      <c r="P199" s="82" t="s">
        <v>22556</v>
      </c>
      <c r="Q199" s="83" t="s">
        <v>22557</v>
      </c>
      <c r="R199" s="82" t="s">
        <v>22580</v>
      </c>
      <c r="S199" s="121" t="s">
        <v>22581</v>
      </c>
    </row>
    <row r="200" spans="1:19">
      <c r="A200" s="126">
        <v>442130</v>
      </c>
      <c r="B200" s="90" t="str">
        <f t="shared" si="7"/>
        <v>OC442130</v>
      </c>
      <c r="C200" s="81" t="s">
        <v>22584</v>
      </c>
      <c r="D200" s="81" t="str">
        <f t="shared" si="8"/>
        <v>442130 - Electrical – County</v>
      </c>
      <c r="E200" s="120" t="s">
        <v>22327</v>
      </c>
      <c r="F200" s="121" t="s">
        <v>221</v>
      </c>
      <c r="G200" s="81" t="s">
        <v>5965</v>
      </c>
      <c r="H200" s="81" t="s">
        <v>5965</v>
      </c>
      <c r="I200" s="120" t="s">
        <v>22279</v>
      </c>
      <c r="J200" s="83" t="s">
        <v>22280</v>
      </c>
      <c r="K200" s="82" t="s">
        <v>22554</v>
      </c>
      <c r="L200" s="83" t="s">
        <v>320</v>
      </c>
      <c r="M200" s="82" t="s">
        <v>22555</v>
      </c>
      <c r="N200" s="83" t="s">
        <v>320</v>
      </c>
      <c r="O200" s="81" t="s">
        <v>22359</v>
      </c>
      <c r="P200" s="82" t="s">
        <v>22556</v>
      </c>
      <c r="Q200" s="83" t="s">
        <v>22557</v>
      </c>
      <c r="R200" s="82" t="s">
        <v>22580</v>
      </c>
      <c r="S200" s="121" t="s">
        <v>22581</v>
      </c>
    </row>
    <row r="201" spans="1:19">
      <c r="A201" s="126">
        <v>442140</v>
      </c>
      <c r="B201" s="90" t="str">
        <f t="shared" si="7"/>
        <v>OC442140</v>
      </c>
      <c r="C201" s="81" t="s">
        <v>22585</v>
      </c>
      <c r="D201" s="81" t="str">
        <f t="shared" si="8"/>
        <v>442140 - Electrical – Other Government</v>
      </c>
      <c r="E201" s="120" t="s">
        <v>22327</v>
      </c>
      <c r="F201" s="121" t="s">
        <v>221</v>
      </c>
      <c r="G201" s="81" t="s">
        <v>5965</v>
      </c>
      <c r="H201" s="81" t="s">
        <v>5965</v>
      </c>
      <c r="I201" s="120" t="s">
        <v>22279</v>
      </c>
      <c r="J201" s="83" t="s">
        <v>22280</v>
      </c>
      <c r="K201" s="82" t="s">
        <v>22554</v>
      </c>
      <c r="L201" s="83" t="s">
        <v>320</v>
      </c>
      <c r="M201" s="82" t="s">
        <v>22555</v>
      </c>
      <c r="N201" s="83" t="s">
        <v>320</v>
      </c>
      <c r="O201" s="81" t="s">
        <v>22359</v>
      </c>
      <c r="P201" s="82" t="s">
        <v>22556</v>
      </c>
      <c r="Q201" s="83" t="s">
        <v>22557</v>
      </c>
      <c r="R201" s="82" t="s">
        <v>22580</v>
      </c>
      <c r="S201" s="121" t="s">
        <v>22581</v>
      </c>
    </row>
    <row r="202" spans="1:19">
      <c r="A202" s="126">
        <v>442150</v>
      </c>
      <c r="B202" s="90" t="str">
        <f t="shared" si="7"/>
        <v>OC442150</v>
      </c>
      <c r="C202" s="81" t="s">
        <v>22586</v>
      </c>
      <c r="D202" s="81" t="str">
        <f t="shared" si="8"/>
        <v>442150 - Electrical – B of E</v>
      </c>
      <c r="E202" s="120" t="s">
        <v>22327</v>
      </c>
      <c r="F202" s="121" t="s">
        <v>221</v>
      </c>
      <c r="G202" s="81" t="s">
        <v>5965</v>
      </c>
      <c r="H202" s="81" t="s">
        <v>5965</v>
      </c>
      <c r="I202" s="120" t="s">
        <v>22279</v>
      </c>
      <c r="J202" s="83" t="s">
        <v>22280</v>
      </c>
      <c r="K202" s="82" t="s">
        <v>22554</v>
      </c>
      <c r="L202" s="83" t="s">
        <v>320</v>
      </c>
      <c r="M202" s="82" t="s">
        <v>22555</v>
      </c>
      <c r="N202" s="83" t="s">
        <v>320</v>
      </c>
      <c r="O202" s="81" t="s">
        <v>22359</v>
      </c>
      <c r="P202" s="82" t="s">
        <v>22556</v>
      </c>
      <c r="Q202" s="83" t="s">
        <v>22557</v>
      </c>
      <c r="R202" s="82" t="s">
        <v>22580</v>
      </c>
      <c r="S202" s="121" t="s">
        <v>22581</v>
      </c>
    </row>
    <row r="203" spans="1:19">
      <c r="A203" s="126">
        <v>442160</v>
      </c>
      <c r="B203" s="90" t="str">
        <f t="shared" si="7"/>
        <v>OC442160</v>
      </c>
      <c r="C203" s="81" t="s">
        <v>22587</v>
      </c>
      <c r="D203" s="81" t="str">
        <f t="shared" si="8"/>
        <v>442160 - Electrical – DWJBA</v>
      </c>
      <c r="E203" s="120" t="s">
        <v>22327</v>
      </c>
      <c r="F203" s="121" t="s">
        <v>221</v>
      </c>
      <c r="G203" s="81" t="s">
        <v>5965</v>
      </c>
      <c r="H203" s="81" t="s">
        <v>5965</v>
      </c>
      <c r="I203" s="120" t="s">
        <v>22279</v>
      </c>
      <c r="J203" s="83" t="s">
        <v>22280</v>
      </c>
      <c r="K203" s="82" t="s">
        <v>22554</v>
      </c>
      <c r="L203" s="83" t="s">
        <v>320</v>
      </c>
      <c r="M203" s="82" t="s">
        <v>22555</v>
      </c>
      <c r="N203" s="83" t="s">
        <v>320</v>
      </c>
      <c r="O203" s="81" t="s">
        <v>22359</v>
      </c>
      <c r="P203" s="82" t="s">
        <v>22556</v>
      </c>
      <c r="Q203" s="83" t="s">
        <v>22557</v>
      </c>
      <c r="R203" s="82" t="s">
        <v>22580</v>
      </c>
      <c r="S203" s="121" t="s">
        <v>22581</v>
      </c>
    </row>
    <row r="204" spans="1:19">
      <c r="A204" s="126">
        <v>442170</v>
      </c>
      <c r="B204" s="90" t="str">
        <f t="shared" si="7"/>
        <v>OC442170</v>
      </c>
      <c r="C204" s="81" t="s">
        <v>22588</v>
      </c>
      <c r="D204" s="81" t="str">
        <f t="shared" si="8"/>
        <v>442170 - Electrical – Departmental</v>
      </c>
      <c r="E204" s="120" t="s">
        <v>22327</v>
      </c>
      <c r="F204" s="121" t="s">
        <v>221</v>
      </c>
      <c r="G204" s="81" t="s">
        <v>5965</v>
      </c>
      <c r="H204" s="81" t="s">
        <v>5965</v>
      </c>
      <c r="I204" s="120" t="s">
        <v>22279</v>
      </c>
      <c r="J204" s="83" t="s">
        <v>22280</v>
      </c>
      <c r="K204" s="82" t="s">
        <v>22554</v>
      </c>
      <c r="L204" s="83" t="s">
        <v>320</v>
      </c>
      <c r="M204" s="82" t="s">
        <v>22555</v>
      </c>
      <c r="N204" s="83" t="s">
        <v>320</v>
      </c>
      <c r="O204" s="81" t="s">
        <v>22359</v>
      </c>
      <c r="P204" s="82" t="s">
        <v>22556</v>
      </c>
      <c r="Q204" s="83" t="s">
        <v>22557</v>
      </c>
      <c r="R204" s="82" t="s">
        <v>22589</v>
      </c>
      <c r="S204" s="121" t="s">
        <v>22590</v>
      </c>
    </row>
    <row r="205" spans="1:19">
      <c r="A205" s="126">
        <v>442180</v>
      </c>
      <c r="B205" s="90" t="str">
        <f t="shared" si="7"/>
        <v>OC442180</v>
      </c>
      <c r="C205" s="81" t="s">
        <v>22591</v>
      </c>
      <c r="D205" s="81" t="str">
        <f t="shared" si="8"/>
        <v>442180 - Electrical – DoT</v>
      </c>
      <c r="E205" s="120" t="s">
        <v>22327</v>
      </c>
      <c r="F205" s="121" t="s">
        <v>221</v>
      </c>
      <c r="G205" s="81" t="s">
        <v>5965</v>
      </c>
      <c r="H205" s="81" t="s">
        <v>5965</v>
      </c>
      <c r="I205" s="120" t="s">
        <v>22279</v>
      </c>
      <c r="J205" s="83" t="s">
        <v>22280</v>
      </c>
      <c r="K205" s="82" t="s">
        <v>22554</v>
      </c>
      <c r="L205" s="83" t="s">
        <v>320</v>
      </c>
      <c r="M205" s="82" t="s">
        <v>22555</v>
      </c>
      <c r="N205" s="83" t="s">
        <v>320</v>
      </c>
      <c r="O205" s="81" t="s">
        <v>22359</v>
      </c>
      <c r="P205" s="82" t="s">
        <v>22556</v>
      </c>
      <c r="Q205" s="83" t="s">
        <v>22557</v>
      </c>
      <c r="R205" s="82" t="s">
        <v>22589</v>
      </c>
      <c r="S205" s="121" t="s">
        <v>22590</v>
      </c>
    </row>
    <row r="206" spans="1:19">
      <c r="A206" s="126">
        <v>442185</v>
      </c>
      <c r="B206" s="90" t="str">
        <f t="shared" si="7"/>
        <v>OC442185</v>
      </c>
      <c r="C206" s="81" t="s">
        <v>22592</v>
      </c>
      <c r="D206" s="81" t="str">
        <f t="shared" si="8"/>
        <v>442185 - Electrical – GSD</v>
      </c>
      <c r="E206" s="120" t="s">
        <v>22327</v>
      </c>
      <c r="F206" s="121" t="s">
        <v>221</v>
      </c>
      <c r="G206" s="81" t="s">
        <v>5965</v>
      </c>
      <c r="H206" s="81" t="s">
        <v>5965</v>
      </c>
      <c r="I206" s="120" t="s">
        <v>22279</v>
      </c>
      <c r="J206" s="83" t="s">
        <v>22280</v>
      </c>
      <c r="K206" s="82" t="s">
        <v>22554</v>
      </c>
      <c r="L206" s="83" t="s">
        <v>320</v>
      </c>
      <c r="M206" s="82" t="s">
        <v>22555</v>
      </c>
      <c r="N206" s="83" t="s">
        <v>320</v>
      </c>
      <c r="O206" s="81" t="s">
        <v>22359</v>
      </c>
      <c r="P206" s="82" t="s">
        <v>22556</v>
      </c>
      <c r="Q206" s="83" t="s">
        <v>22557</v>
      </c>
      <c r="R206" s="82" t="s">
        <v>22589</v>
      </c>
      <c r="S206" s="121" t="s">
        <v>22590</v>
      </c>
    </row>
    <row r="207" spans="1:19">
      <c r="A207" s="126">
        <v>442190</v>
      </c>
      <c r="B207" s="90" t="str">
        <f t="shared" si="7"/>
        <v>OC442190</v>
      </c>
      <c r="C207" s="81" t="s">
        <v>22593</v>
      </c>
      <c r="D207" s="81" t="str">
        <f t="shared" si="8"/>
        <v>442190 - Electrical – Water</v>
      </c>
      <c r="E207" s="120" t="s">
        <v>22327</v>
      </c>
      <c r="F207" s="121" t="s">
        <v>221</v>
      </c>
      <c r="G207" s="81" t="s">
        <v>5965</v>
      </c>
      <c r="H207" s="81" t="s">
        <v>5965</v>
      </c>
      <c r="I207" s="120" t="s">
        <v>22279</v>
      </c>
      <c r="J207" s="83" t="s">
        <v>22280</v>
      </c>
      <c r="K207" s="82" t="s">
        <v>22554</v>
      </c>
      <c r="L207" s="83" t="s">
        <v>320</v>
      </c>
      <c r="M207" s="82" t="s">
        <v>22555</v>
      </c>
      <c r="N207" s="83" t="s">
        <v>320</v>
      </c>
      <c r="O207" s="81" t="s">
        <v>22359</v>
      </c>
      <c r="P207" s="82" t="s">
        <v>22556</v>
      </c>
      <c r="Q207" s="83" t="s">
        <v>22557</v>
      </c>
      <c r="R207" s="82" t="s">
        <v>22589</v>
      </c>
      <c r="S207" s="121" t="s">
        <v>22590</v>
      </c>
    </row>
    <row r="208" spans="1:19">
      <c r="A208" s="126">
        <v>442200</v>
      </c>
      <c r="B208" s="90" t="str">
        <f t="shared" si="7"/>
        <v>OC442200</v>
      </c>
      <c r="C208" s="81" t="s">
        <v>22594</v>
      </c>
      <c r="D208" s="81" t="str">
        <f t="shared" si="8"/>
        <v>442200 - Electrical – Sewage</v>
      </c>
      <c r="E208" s="120" t="s">
        <v>22327</v>
      </c>
      <c r="F208" s="121" t="s">
        <v>221</v>
      </c>
      <c r="G208" s="81" t="s">
        <v>5965</v>
      </c>
      <c r="H208" s="81" t="s">
        <v>5965</v>
      </c>
      <c r="I208" s="120" t="s">
        <v>22279</v>
      </c>
      <c r="J208" s="83" t="s">
        <v>22280</v>
      </c>
      <c r="K208" s="82" t="s">
        <v>22554</v>
      </c>
      <c r="L208" s="83" t="s">
        <v>320</v>
      </c>
      <c r="M208" s="82" t="s">
        <v>22555</v>
      </c>
      <c r="N208" s="83" t="s">
        <v>320</v>
      </c>
      <c r="O208" s="81" t="s">
        <v>22359</v>
      </c>
      <c r="P208" s="82" t="s">
        <v>22556</v>
      </c>
      <c r="Q208" s="83" t="s">
        <v>22557</v>
      </c>
      <c r="R208" s="82" t="s">
        <v>22589</v>
      </c>
      <c r="S208" s="121" t="s">
        <v>22590</v>
      </c>
    </row>
    <row r="209" spans="1:19">
      <c r="A209" s="126">
        <v>442210</v>
      </c>
      <c r="B209" s="90" t="str">
        <f t="shared" si="7"/>
        <v>OC442210</v>
      </c>
      <c r="C209" s="81" t="s">
        <v>22595</v>
      </c>
      <c r="D209" s="81" t="str">
        <f t="shared" si="8"/>
        <v>442210 - Electrical – Library</v>
      </c>
      <c r="E209" s="120" t="s">
        <v>22327</v>
      </c>
      <c r="F209" s="121" t="s">
        <v>221</v>
      </c>
      <c r="G209" s="81" t="s">
        <v>5965</v>
      </c>
      <c r="H209" s="81" t="s">
        <v>5965</v>
      </c>
      <c r="I209" s="120" t="s">
        <v>22279</v>
      </c>
      <c r="J209" s="83" t="s">
        <v>22280</v>
      </c>
      <c r="K209" s="82" t="s">
        <v>22554</v>
      </c>
      <c r="L209" s="83" t="s">
        <v>320</v>
      </c>
      <c r="M209" s="82" t="s">
        <v>22555</v>
      </c>
      <c r="N209" s="83" t="s">
        <v>320</v>
      </c>
      <c r="O209" s="81" t="s">
        <v>22359</v>
      </c>
      <c r="P209" s="82" t="s">
        <v>22556</v>
      </c>
      <c r="Q209" s="83" t="s">
        <v>22557</v>
      </c>
      <c r="R209" s="82" t="s">
        <v>22589</v>
      </c>
      <c r="S209" s="121" t="s">
        <v>22590</v>
      </c>
    </row>
    <row r="210" spans="1:19">
      <c r="A210" s="126">
        <v>442220</v>
      </c>
      <c r="B210" s="90" t="str">
        <f t="shared" si="7"/>
        <v>OC442220</v>
      </c>
      <c r="C210" s="81" t="s">
        <v>22596</v>
      </c>
      <c r="D210" s="81" t="str">
        <f t="shared" si="8"/>
        <v>442220 - Electrical – Housing</v>
      </c>
      <c r="E210" s="120" t="s">
        <v>22327</v>
      </c>
      <c r="F210" s="121" t="s">
        <v>221</v>
      </c>
      <c r="G210" s="81" t="s">
        <v>5965</v>
      </c>
      <c r="H210" s="81" t="s">
        <v>5965</v>
      </c>
      <c r="I210" s="120" t="s">
        <v>22279</v>
      </c>
      <c r="J210" s="83" t="s">
        <v>22280</v>
      </c>
      <c r="K210" s="82" t="s">
        <v>22554</v>
      </c>
      <c r="L210" s="83" t="s">
        <v>320</v>
      </c>
      <c r="M210" s="82" t="s">
        <v>22555</v>
      </c>
      <c r="N210" s="83" t="s">
        <v>320</v>
      </c>
      <c r="O210" s="81" t="s">
        <v>22359</v>
      </c>
      <c r="P210" s="82" t="s">
        <v>22556</v>
      </c>
      <c r="Q210" s="83" t="s">
        <v>22557</v>
      </c>
      <c r="R210" s="82" t="s">
        <v>22589</v>
      </c>
      <c r="S210" s="121" t="s">
        <v>22590</v>
      </c>
    </row>
    <row r="211" spans="1:19">
      <c r="A211" s="126">
        <v>442230</v>
      </c>
      <c r="B211" s="90" t="str">
        <f t="shared" si="7"/>
        <v>OC442230</v>
      </c>
      <c r="C211" s="81" t="s">
        <v>22597</v>
      </c>
      <c r="D211" s="81" t="str">
        <f t="shared" si="8"/>
        <v>442230 - Electrical – Arts</v>
      </c>
      <c r="E211" s="120" t="s">
        <v>22327</v>
      </c>
      <c r="F211" s="121" t="s">
        <v>221</v>
      </c>
      <c r="G211" s="81" t="s">
        <v>5965</v>
      </c>
      <c r="H211" s="81" t="s">
        <v>5965</v>
      </c>
      <c r="I211" s="120" t="s">
        <v>22279</v>
      </c>
      <c r="J211" s="83" t="s">
        <v>22280</v>
      </c>
      <c r="K211" s="82" t="s">
        <v>22554</v>
      </c>
      <c r="L211" s="83" t="s">
        <v>320</v>
      </c>
      <c r="M211" s="82" t="s">
        <v>22555</v>
      </c>
      <c r="N211" s="83" t="s">
        <v>320</v>
      </c>
      <c r="O211" s="81" t="s">
        <v>22359</v>
      </c>
      <c r="P211" s="82" t="s">
        <v>22556</v>
      </c>
      <c r="Q211" s="83" t="s">
        <v>22557</v>
      </c>
      <c r="R211" s="82" t="s">
        <v>22589</v>
      </c>
      <c r="S211" s="121" t="s">
        <v>22590</v>
      </c>
    </row>
    <row r="212" spans="1:19">
      <c r="A212" s="126">
        <v>442240</v>
      </c>
      <c r="B212" s="90" t="str">
        <f t="shared" si="7"/>
        <v>OC442240</v>
      </c>
      <c r="C212" s="81" t="s">
        <v>22598</v>
      </c>
      <c r="D212" s="81" t="str">
        <f t="shared" si="8"/>
        <v>442240 - Electrical – Civic Center</v>
      </c>
      <c r="E212" s="120" t="s">
        <v>22327</v>
      </c>
      <c r="F212" s="121" t="s">
        <v>221</v>
      </c>
      <c r="G212" s="81" t="s">
        <v>5965</v>
      </c>
      <c r="H212" s="81" t="s">
        <v>5965</v>
      </c>
      <c r="I212" s="120" t="s">
        <v>22279</v>
      </c>
      <c r="J212" s="83" t="s">
        <v>22280</v>
      </c>
      <c r="K212" s="82" t="s">
        <v>22554</v>
      </c>
      <c r="L212" s="83" t="s">
        <v>320</v>
      </c>
      <c r="M212" s="82" t="s">
        <v>22555</v>
      </c>
      <c r="N212" s="83" t="s">
        <v>320</v>
      </c>
      <c r="O212" s="81" t="s">
        <v>22359</v>
      </c>
      <c r="P212" s="82" t="s">
        <v>22556</v>
      </c>
      <c r="Q212" s="83" t="s">
        <v>22557</v>
      </c>
      <c r="R212" s="82" t="s">
        <v>22589</v>
      </c>
      <c r="S212" s="121" t="s">
        <v>22590</v>
      </c>
    </row>
    <row r="213" spans="1:19">
      <c r="A213" s="126">
        <v>442250</v>
      </c>
      <c r="B213" s="90" t="str">
        <f t="shared" si="7"/>
        <v>OC442250</v>
      </c>
      <c r="C213" s="81" t="s">
        <v>22599</v>
      </c>
      <c r="D213" s="81" t="str">
        <f t="shared" si="8"/>
        <v>442250 - Electrical – Elections</v>
      </c>
      <c r="E213" s="120" t="s">
        <v>22327</v>
      </c>
      <c r="F213" s="121" t="s">
        <v>221</v>
      </c>
      <c r="G213" s="81" t="s">
        <v>5965</v>
      </c>
      <c r="H213" s="81" t="s">
        <v>5965</v>
      </c>
      <c r="I213" s="120" t="s">
        <v>22279</v>
      </c>
      <c r="J213" s="83" t="s">
        <v>22280</v>
      </c>
      <c r="K213" s="82" t="s">
        <v>22554</v>
      </c>
      <c r="L213" s="83" t="s">
        <v>320</v>
      </c>
      <c r="M213" s="82" t="s">
        <v>22555</v>
      </c>
      <c r="N213" s="83" t="s">
        <v>320</v>
      </c>
      <c r="O213" s="81" t="s">
        <v>22359</v>
      </c>
      <c r="P213" s="82" t="s">
        <v>22556</v>
      </c>
      <c r="Q213" s="83" t="s">
        <v>22557</v>
      </c>
      <c r="R213" s="82" t="s">
        <v>22589</v>
      </c>
      <c r="S213" s="121" t="s">
        <v>22590</v>
      </c>
    </row>
    <row r="214" spans="1:19">
      <c r="A214" s="126">
        <v>442260</v>
      </c>
      <c r="B214" s="90" t="str">
        <f t="shared" si="7"/>
        <v>OC442260</v>
      </c>
      <c r="C214" s="81" t="s">
        <v>22600</v>
      </c>
      <c r="D214" s="81" t="str">
        <f t="shared" si="8"/>
        <v>442260 - Electrical – DPW</v>
      </c>
      <c r="E214" s="120" t="s">
        <v>22327</v>
      </c>
      <c r="F214" s="121" t="s">
        <v>221</v>
      </c>
      <c r="G214" s="81" t="s">
        <v>5965</v>
      </c>
      <c r="H214" s="81" t="s">
        <v>5965</v>
      </c>
      <c r="I214" s="120" t="s">
        <v>22279</v>
      </c>
      <c r="J214" s="83" t="s">
        <v>22280</v>
      </c>
      <c r="K214" s="82" t="s">
        <v>22554</v>
      </c>
      <c r="L214" s="83" t="s">
        <v>320</v>
      </c>
      <c r="M214" s="82" t="s">
        <v>22555</v>
      </c>
      <c r="N214" s="83" t="s">
        <v>320</v>
      </c>
      <c r="O214" s="81" t="s">
        <v>22359</v>
      </c>
      <c r="P214" s="82" t="s">
        <v>22556</v>
      </c>
      <c r="Q214" s="83" t="s">
        <v>22557</v>
      </c>
      <c r="R214" s="82" t="s">
        <v>22589</v>
      </c>
      <c r="S214" s="121" t="s">
        <v>22590</v>
      </c>
    </row>
    <row r="215" spans="1:19">
      <c r="A215" s="126">
        <v>442270</v>
      </c>
      <c r="B215" s="90" t="str">
        <f t="shared" si="7"/>
        <v>OC442270</v>
      </c>
      <c r="C215" s="81" t="s">
        <v>22601</v>
      </c>
      <c r="D215" s="81" t="str">
        <f t="shared" si="8"/>
        <v>442270 - Electrical – Historical</v>
      </c>
      <c r="E215" s="120" t="s">
        <v>22327</v>
      </c>
      <c r="F215" s="121" t="s">
        <v>221</v>
      </c>
      <c r="G215" s="81" t="s">
        <v>5965</v>
      </c>
      <c r="H215" s="81" t="s">
        <v>5965</v>
      </c>
      <c r="I215" s="120" t="s">
        <v>22279</v>
      </c>
      <c r="J215" s="83" t="s">
        <v>22280</v>
      </c>
      <c r="K215" s="82" t="s">
        <v>22554</v>
      </c>
      <c r="L215" s="83" t="s">
        <v>320</v>
      </c>
      <c r="M215" s="82" t="s">
        <v>22555</v>
      </c>
      <c r="N215" s="83" t="s">
        <v>320</v>
      </c>
      <c r="O215" s="81" t="s">
        <v>22359</v>
      </c>
      <c r="P215" s="82" t="s">
        <v>22556</v>
      </c>
      <c r="Q215" s="83" t="s">
        <v>22557</v>
      </c>
      <c r="R215" s="82" t="s">
        <v>22589</v>
      </c>
      <c r="S215" s="121" t="s">
        <v>22590</v>
      </c>
    </row>
    <row r="216" spans="1:19">
      <c r="A216" s="126">
        <v>442280</v>
      </c>
      <c r="B216" s="90" t="str">
        <f t="shared" si="7"/>
        <v>OC442280</v>
      </c>
      <c r="C216" s="81" t="s">
        <v>22602</v>
      </c>
      <c r="D216" s="81" t="str">
        <f t="shared" si="8"/>
        <v>442280 - Electrical – Fire</v>
      </c>
      <c r="E216" s="120" t="s">
        <v>22327</v>
      </c>
      <c r="F216" s="121" t="s">
        <v>221</v>
      </c>
      <c r="G216" s="81" t="s">
        <v>5965</v>
      </c>
      <c r="H216" s="81" t="s">
        <v>5965</v>
      </c>
      <c r="I216" s="120" t="s">
        <v>22279</v>
      </c>
      <c r="J216" s="83" t="s">
        <v>22280</v>
      </c>
      <c r="K216" s="82" t="s">
        <v>22554</v>
      </c>
      <c r="L216" s="83" t="s">
        <v>320</v>
      </c>
      <c r="M216" s="82" t="s">
        <v>22555</v>
      </c>
      <c r="N216" s="83" t="s">
        <v>320</v>
      </c>
      <c r="O216" s="81" t="s">
        <v>22359</v>
      </c>
      <c r="P216" s="82" t="s">
        <v>22556</v>
      </c>
      <c r="Q216" s="83" t="s">
        <v>22557</v>
      </c>
      <c r="R216" s="82" t="s">
        <v>22589</v>
      </c>
      <c r="S216" s="121" t="s">
        <v>22590</v>
      </c>
    </row>
    <row r="217" spans="1:19">
      <c r="A217" s="126">
        <v>442290</v>
      </c>
      <c r="B217" s="90" t="str">
        <f t="shared" si="7"/>
        <v>OC442290</v>
      </c>
      <c r="C217" s="81" t="s">
        <v>22603</v>
      </c>
      <c r="D217" s="81" t="str">
        <f t="shared" si="8"/>
        <v>442290 - Electrical – Health</v>
      </c>
      <c r="E217" s="120" t="s">
        <v>22327</v>
      </c>
      <c r="F217" s="121" t="s">
        <v>221</v>
      </c>
      <c r="G217" s="81" t="s">
        <v>5965</v>
      </c>
      <c r="H217" s="81" t="s">
        <v>5965</v>
      </c>
      <c r="I217" s="120" t="s">
        <v>22279</v>
      </c>
      <c r="J217" s="83" t="s">
        <v>22280</v>
      </c>
      <c r="K217" s="82" t="s">
        <v>22554</v>
      </c>
      <c r="L217" s="83" t="s">
        <v>320</v>
      </c>
      <c r="M217" s="82" t="s">
        <v>22555</v>
      </c>
      <c r="N217" s="83" t="s">
        <v>320</v>
      </c>
      <c r="O217" s="81" t="s">
        <v>22359</v>
      </c>
      <c r="P217" s="82" t="s">
        <v>22556</v>
      </c>
      <c r="Q217" s="83" t="s">
        <v>22557</v>
      </c>
      <c r="R217" s="82" t="s">
        <v>22589</v>
      </c>
      <c r="S217" s="121" t="s">
        <v>22590</v>
      </c>
    </row>
    <row r="218" spans="1:19">
      <c r="A218" s="126">
        <v>442300</v>
      </c>
      <c r="B218" s="90" t="str">
        <f t="shared" si="7"/>
        <v>OC442300</v>
      </c>
      <c r="C218" s="81" t="s">
        <v>22604</v>
      </c>
      <c r="D218" s="81" t="str">
        <f t="shared" si="8"/>
        <v>442300 - Electrical – Neighborhood Services</v>
      </c>
      <c r="E218" s="120" t="s">
        <v>22327</v>
      </c>
      <c r="F218" s="121" t="s">
        <v>221</v>
      </c>
      <c r="G218" s="81" t="s">
        <v>5965</v>
      </c>
      <c r="H218" s="81" t="s">
        <v>5965</v>
      </c>
      <c r="I218" s="120" t="s">
        <v>22279</v>
      </c>
      <c r="J218" s="83" t="s">
        <v>22280</v>
      </c>
      <c r="K218" s="82" t="s">
        <v>22554</v>
      </c>
      <c r="L218" s="83" t="s">
        <v>320</v>
      </c>
      <c r="M218" s="82" t="s">
        <v>22555</v>
      </c>
      <c r="N218" s="83" t="s">
        <v>320</v>
      </c>
      <c r="O218" s="81" t="s">
        <v>22359</v>
      </c>
      <c r="P218" s="82" t="s">
        <v>22556</v>
      </c>
      <c r="Q218" s="83" t="s">
        <v>22557</v>
      </c>
      <c r="R218" s="82" t="s">
        <v>22589</v>
      </c>
      <c r="S218" s="121" t="s">
        <v>22590</v>
      </c>
    </row>
    <row r="219" spans="1:19">
      <c r="A219" s="126">
        <v>442310</v>
      </c>
      <c r="B219" s="90" t="str">
        <f t="shared" si="7"/>
        <v>OC442310</v>
      </c>
      <c r="C219" s="81" t="s">
        <v>22605</v>
      </c>
      <c r="D219" s="81" t="str">
        <f t="shared" si="8"/>
        <v>442310 - Electrical – Police</v>
      </c>
      <c r="E219" s="120" t="s">
        <v>22327</v>
      </c>
      <c r="F219" s="121" t="s">
        <v>221</v>
      </c>
      <c r="G219" s="81" t="s">
        <v>5965</v>
      </c>
      <c r="H219" s="81" t="s">
        <v>5965</v>
      </c>
      <c r="I219" s="120" t="s">
        <v>22279</v>
      </c>
      <c r="J219" s="83" t="s">
        <v>22280</v>
      </c>
      <c r="K219" s="82" t="s">
        <v>22554</v>
      </c>
      <c r="L219" s="83" t="s">
        <v>320</v>
      </c>
      <c r="M219" s="82" t="s">
        <v>22555</v>
      </c>
      <c r="N219" s="83" t="s">
        <v>320</v>
      </c>
      <c r="O219" s="81" t="s">
        <v>22359</v>
      </c>
      <c r="P219" s="82" t="s">
        <v>22556</v>
      </c>
      <c r="Q219" s="83" t="s">
        <v>22557</v>
      </c>
      <c r="R219" s="82" t="s">
        <v>22589</v>
      </c>
      <c r="S219" s="121" t="s">
        <v>22590</v>
      </c>
    </row>
    <row r="220" spans="1:19">
      <c r="A220" s="126">
        <v>442320</v>
      </c>
      <c r="B220" s="90" t="str">
        <f t="shared" si="7"/>
        <v>OC442320</v>
      </c>
      <c r="C220" s="81" t="s">
        <v>22606</v>
      </c>
      <c r="D220" s="81" t="str">
        <f t="shared" si="8"/>
        <v>442320 - Electrical – Finance – Markets</v>
      </c>
      <c r="E220" s="120" t="s">
        <v>22327</v>
      </c>
      <c r="F220" s="121" t="s">
        <v>221</v>
      </c>
      <c r="G220" s="81" t="s">
        <v>5965</v>
      </c>
      <c r="H220" s="81" t="s">
        <v>5965</v>
      </c>
      <c r="I220" s="120" t="s">
        <v>22279</v>
      </c>
      <c r="J220" s="83" t="s">
        <v>22280</v>
      </c>
      <c r="K220" s="82" t="s">
        <v>22554</v>
      </c>
      <c r="L220" s="83" t="s">
        <v>320</v>
      </c>
      <c r="M220" s="82" t="s">
        <v>22555</v>
      </c>
      <c r="N220" s="83" t="s">
        <v>320</v>
      </c>
      <c r="O220" s="81" t="s">
        <v>22359</v>
      </c>
      <c r="P220" s="82" t="s">
        <v>22556</v>
      </c>
      <c r="Q220" s="83" t="s">
        <v>22557</v>
      </c>
      <c r="R220" s="82" t="s">
        <v>22589</v>
      </c>
      <c r="S220" s="121" t="s">
        <v>22590</v>
      </c>
    </row>
    <row r="221" spans="1:19">
      <c r="A221" s="126">
        <v>442330</v>
      </c>
      <c r="B221" s="90" t="str">
        <f t="shared" si="7"/>
        <v>OC442330</v>
      </c>
      <c r="C221" s="81" t="s">
        <v>22607</v>
      </c>
      <c r="D221" s="81" t="str">
        <f t="shared" si="8"/>
        <v>442330 - Electrical – Recreation</v>
      </c>
      <c r="E221" s="120" t="s">
        <v>22327</v>
      </c>
      <c r="F221" s="121" t="s">
        <v>221</v>
      </c>
      <c r="G221" s="81" t="s">
        <v>5965</v>
      </c>
      <c r="H221" s="81" t="s">
        <v>5965</v>
      </c>
      <c r="I221" s="120" t="s">
        <v>22279</v>
      </c>
      <c r="J221" s="83" t="s">
        <v>22280</v>
      </c>
      <c r="K221" s="82" t="s">
        <v>22554</v>
      </c>
      <c r="L221" s="83" t="s">
        <v>320</v>
      </c>
      <c r="M221" s="82" t="s">
        <v>22555</v>
      </c>
      <c r="N221" s="83" t="s">
        <v>320</v>
      </c>
      <c r="O221" s="81" t="s">
        <v>22359</v>
      </c>
      <c r="P221" s="82" t="s">
        <v>22556</v>
      </c>
      <c r="Q221" s="83" t="s">
        <v>22557</v>
      </c>
      <c r="R221" s="82" t="s">
        <v>22589</v>
      </c>
      <c r="S221" s="121" t="s">
        <v>22590</v>
      </c>
    </row>
    <row r="222" spans="1:19">
      <c r="A222" s="126">
        <v>442340</v>
      </c>
      <c r="B222" s="90" t="str">
        <f t="shared" si="7"/>
        <v>OC442340</v>
      </c>
      <c r="C222" s="81" t="s">
        <v>22608</v>
      </c>
      <c r="D222" s="81" t="str">
        <f t="shared" si="8"/>
        <v>442340 - Electrical – PID – Print Shop</v>
      </c>
      <c r="E222" s="120" t="s">
        <v>22327</v>
      </c>
      <c r="F222" s="121" t="s">
        <v>221</v>
      </c>
      <c r="G222" s="81" t="s">
        <v>5965</v>
      </c>
      <c r="H222" s="81" t="s">
        <v>5965</v>
      </c>
      <c r="I222" s="120" t="s">
        <v>22279</v>
      </c>
      <c r="J222" s="83" t="s">
        <v>22280</v>
      </c>
      <c r="K222" s="82" t="s">
        <v>22554</v>
      </c>
      <c r="L222" s="83" t="s">
        <v>320</v>
      </c>
      <c r="M222" s="82" t="s">
        <v>22555</v>
      </c>
      <c r="N222" s="83" t="s">
        <v>320</v>
      </c>
      <c r="O222" s="81" t="s">
        <v>22359</v>
      </c>
      <c r="P222" s="82" t="s">
        <v>22556</v>
      </c>
      <c r="Q222" s="83" t="s">
        <v>22557</v>
      </c>
      <c r="R222" s="82" t="s">
        <v>22589</v>
      </c>
      <c r="S222" s="121" t="s">
        <v>22590</v>
      </c>
    </row>
    <row r="223" spans="1:19">
      <c r="A223" s="126">
        <v>442350</v>
      </c>
      <c r="B223" s="90" t="str">
        <f t="shared" si="7"/>
        <v>OC442350</v>
      </c>
      <c r="C223" s="81" t="s">
        <v>22609</v>
      </c>
      <c r="D223" s="81" t="str">
        <f t="shared" si="8"/>
        <v>442350 - Electrical – DDoT – Sign Shop</v>
      </c>
      <c r="E223" s="120" t="s">
        <v>22327</v>
      </c>
      <c r="F223" s="121" t="s">
        <v>221</v>
      </c>
      <c r="G223" s="81" t="s">
        <v>5965</v>
      </c>
      <c r="H223" s="81" t="s">
        <v>5965</v>
      </c>
      <c r="I223" s="120" t="s">
        <v>22279</v>
      </c>
      <c r="J223" s="83" t="s">
        <v>22280</v>
      </c>
      <c r="K223" s="82" t="s">
        <v>22554</v>
      </c>
      <c r="L223" s="83" t="s">
        <v>320</v>
      </c>
      <c r="M223" s="82" t="s">
        <v>22555</v>
      </c>
      <c r="N223" s="83" t="s">
        <v>320</v>
      </c>
      <c r="O223" s="81" t="s">
        <v>22359</v>
      </c>
      <c r="P223" s="82" t="s">
        <v>22556</v>
      </c>
      <c r="Q223" s="83" t="s">
        <v>22557</v>
      </c>
      <c r="R223" s="82" t="s">
        <v>22589</v>
      </c>
      <c r="S223" s="121" t="s">
        <v>22590</v>
      </c>
    </row>
    <row r="224" spans="1:19">
      <c r="A224" s="126">
        <v>442360</v>
      </c>
      <c r="B224" s="90" t="str">
        <f t="shared" si="7"/>
        <v>OC442360</v>
      </c>
      <c r="C224" s="81" t="s">
        <v>22610</v>
      </c>
      <c r="D224" s="81" t="str">
        <f t="shared" si="8"/>
        <v>442360 - Electrical – Zoological Park</v>
      </c>
      <c r="E224" s="120" t="s">
        <v>22327</v>
      </c>
      <c r="F224" s="121" t="s">
        <v>221</v>
      </c>
      <c r="G224" s="81" t="s">
        <v>5965</v>
      </c>
      <c r="H224" s="81" t="s">
        <v>5965</v>
      </c>
      <c r="I224" s="120" t="s">
        <v>22279</v>
      </c>
      <c r="J224" s="83" t="s">
        <v>22280</v>
      </c>
      <c r="K224" s="82" t="s">
        <v>22554</v>
      </c>
      <c r="L224" s="83" t="s">
        <v>320</v>
      </c>
      <c r="M224" s="82" t="s">
        <v>22555</v>
      </c>
      <c r="N224" s="83" t="s">
        <v>320</v>
      </c>
      <c r="O224" s="81" t="s">
        <v>22359</v>
      </c>
      <c r="P224" s="82" t="s">
        <v>22556</v>
      </c>
      <c r="Q224" s="83" t="s">
        <v>22557</v>
      </c>
      <c r="R224" s="82" t="s">
        <v>22589</v>
      </c>
      <c r="S224" s="121" t="s">
        <v>22590</v>
      </c>
    </row>
    <row r="225" spans="1:19">
      <c r="A225" s="126">
        <v>442370</v>
      </c>
      <c r="B225" s="90" t="str">
        <f t="shared" si="7"/>
        <v>OC442370</v>
      </c>
      <c r="C225" s="81" t="s">
        <v>22611</v>
      </c>
      <c r="D225" s="81" t="str">
        <f t="shared" si="8"/>
        <v>442370 - Electrical – MPD</v>
      </c>
      <c r="E225" s="120" t="s">
        <v>22327</v>
      </c>
      <c r="F225" s="121" t="s">
        <v>221</v>
      </c>
      <c r="G225" s="81" t="s">
        <v>5965</v>
      </c>
      <c r="H225" s="81" t="s">
        <v>5965</v>
      </c>
      <c r="I225" s="120" t="s">
        <v>22279</v>
      </c>
      <c r="J225" s="83" t="s">
        <v>22280</v>
      </c>
      <c r="K225" s="82" t="s">
        <v>22554</v>
      </c>
      <c r="L225" s="83" t="s">
        <v>320</v>
      </c>
      <c r="M225" s="82" t="s">
        <v>22555</v>
      </c>
      <c r="N225" s="83" t="s">
        <v>320</v>
      </c>
      <c r="O225" s="81" t="s">
        <v>22359</v>
      </c>
      <c r="P225" s="82" t="s">
        <v>22556</v>
      </c>
      <c r="Q225" s="83" t="s">
        <v>22557</v>
      </c>
      <c r="R225" s="82" t="s">
        <v>22589</v>
      </c>
      <c r="S225" s="121" t="s">
        <v>22590</v>
      </c>
    </row>
    <row r="226" spans="1:19">
      <c r="A226" s="126">
        <v>443100</v>
      </c>
      <c r="B226" s="90" t="str">
        <f t="shared" si="7"/>
        <v>OC443100</v>
      </c>
      <c r="C226" s="81" t="s">
        <v>22612</v>
      </c>
      <c r="D226" s="81" t="str">
        <f t="shared" si="8"/>
        <v>443100 - Steam</v>
      </c>
      <c r="E226" s="120" t="s">
        <v>22327</v>
      </c>
      <c r="F226" s="121" t="s">
        <v>221</v>
      </c>
      <c r="G226" s="81" t="s">
        <v>5965</v>
      </c>
      <c r="H226" s="81" t="s">
        <v>5965</v>
      </c>
      <c r="I226" s="120" t="s">
        <v>22279</v>
      </c>
      <c r="J226" s="83" t="s">
        <v>22280</v>
      </c>
      <c r="K226" s="82" t="s">
        <v>22554</v>
      </c>
      <c r="L226" s="83" t="s">
        <v>320</v>
      </c>
      <c r="M226" s="82" t="s">
        <v>22555</v>
      </c>
      <c r="N226" s="83" t="s">
        <v>320</v>
      </c>
      <c r="O226" s="81" t="s">
        <v>22359</v>
      </c>
      <c r="P226" s="82" t="s">
        <v>22556</v>
      </c>
      <c r="Q226" s="83" t="s">
        <v>22557</v>
      </c>
      <c r="R226" s="82" t="s">
        <v>22613</v>
      </c>
      <c r="S226" s="121" t="s">
        <v>22614</v>
      </c>
    </row>
    <row r="227" spans="1:19">
      <c r="A227" s="126">
        <v>443110</v>
      </c>
      <c r="B227" s="90" t="str">
        <f t="shared" si="7"/>
        <v>OC443110</v>
      </c>
      <c r="C227" s="81" t="s">
        <v>22615</v>
      </c>
      <c r="D227" s="81" t="str">
        <f t="shared" si="8"/>
        <v>443110 - Steam – State</v>
      </c>
      <c r="E227" s="120" t="s">
        <v>22327</v>
      </c>
      <c r="F227" s="121" t="s">
        <v>221</v>
      </c>
      <c r="G227" s="81" t="s">
        <v>5965</v>
      </c>
      <c r="H227" s="81" t="s">
        <v>5965</v>
      </c>
      <c r="I227" s="120" t="s">
        <v>22279</v>
      </c>
      <c r="J227" s="83" t="s">
        <v>22280</v>
      </c>
      <c r="K227" s="82" t="s">
        <v>22554</v>
      </c>
      <c r="L227" s="83" t="s">
        <v>320</v>
      </c>
      <c r="M227" s="82" t="s">
        <v>22555</v>
      </c>
      <c r="N227" s="83" t="s">
        <v>320</v>
      </c>
      <c r="O227" s="81" t="s">
        <v>22359</v>
      </c>
      <c r="P227" s="82" t="s">
        <v>22556</v>
      </c>
      <c r="Q227" s="83" t="s">
        <v>22557</v>
      </c>
      <c r="R227" s="82" t="s">
        <v>22613</v>
      </c>
      <c r="S227" s="121" t="s">
        <v>22614</v>
      </c>
    </row>
    <row r="228" spans="1:19">
      <c r="A228" s="126">
        <v>443120</v>
      </c>
      <c r="B228" s="90" t="str">
        <f t="shared" si="7"/>
        <v>OC443120</v>
      </c>
      <c r="C228" s="81" t="s">
        <v>22616</v>
      </c>
      <c r="D228" s="81" t="str">
        <f t="shared" si="8"/>
        <v>443120 - Steam – County</v>
      </c>
      <c r="E228" s="120" t="s">
        <v>22327</v>
      </c>
      <c r="F228" s="121" t="s">
        <v>221</v>
      </c>
      <c r="G228" s="81" t="s">
        <v>5965</v>
      </c>
      <c r="H228" s="81" t="s">
        <v>5965</v>
      </c>
      <c r="I228" s="120" t="s">
        <v>22279</v>
      </c>
      <c r="J228" s="83" t="s">
        <v>22280</v>
      </c>
      <c r="K228" s="82" t="s">
        <v>22554</v>
      </c>
      <c r="L228" s="83" t="s">
        <v>320</v>
      </c>
      <c r="M228" s="82" t="s">
        <v>22555</v>
      </c>
      <c r="N228" s="83" t="s">
        <v>320</v>
      </c>
      <c r="O228" s="81" t="s">
        <v>22359</v>
      </c>
      <c r="P228" s="82" t="s">
        <v>22556</v>
      </c>
      <c r="Q228" s="83" t="s">
        <v>22557</v>
      </c>
      <c r="R228" s="82" t="s">
        <v>22613</v>
      </c>
      <c r="S228" s="121" t="s">
        <v>22614</v>
      </c>
    </row>
    <row r="229" spans="1:19">
      <c r="A229" s="126">
        <v>443130</v>
      </c>
      <c r="B229" s="90" t="str">
        <f t="shared" si="7"/>
        <v>OC443130</v>
      </c>
      <c r="C229" s="81" t="s">
        <v>22617</v>
      </c>
      <c r="D229" s="81" t="str">
        <f t="shared" si="8"/>
        <v>443130 - Steam – B of E</v>
      </c>
      <c r="E229" s="120" t="s">
        <v>22327</v>
      </c>
      <c r="F229" s="121" t="s">
        <v>221</v>
      </c>
      <c r="G229" s="81" t="s">
        <v>5965</v>
      </c>
      <c r="H229" s="81" t="s">
        <v>5965</v>
      </c>
      <c r="I229" s="120" t="s">
        <v>22279</v>
      </c>
      <c r="J229" s="83" t="s">
        <v>22280</v>
      </c>
      <c r="K229" s="82" t="s">
        <v>22554</v>
      </c>
      <c r="L229" s="83" t="s">
        <v>320</v>
      </c>
      <c r="M229" s="82" t="s">
        <v>22555</v>
      </c>
      <c r="N229" s="83" t="s">
        <v>320</v>
      </c>
      <c r="O229" s="81" t="s">
        <v>22359</v>
      </c>
      <c r="P229" s="82" t="s">
        <v>22556</v>
      </c>
      <c r="Q229" s="83" t="s">
        <v>22557</v>
      </c>
      <c r="R229" s="82" t="s">
        <v>22613</v>
      </c>
      <c r="S229" s="121" t="s">
        <v>22614</v>
      </c>
    </row>
    <row r="230" spans="1:19">
      <c r="A230" s="126">
        <v>443140</v>
      </c>
      <c r="B230" s="90" t="str">
        <f t="shared" si="7"/>
        <v>OC443140</v>
      </c>
      <c r="C230" s="81" t="s">
        <v>22618</v>
      </c>
      <c r="D230" s="81" t="str">
        <f t="shared" si="8"/>
        <v>443140 - Steam – DWJBA</v>
      </c>
      <c r="E230" s="120" t="s">
        <v>22327</v>
      </c>
      <c r="F230" s="121" t="s">
        <v>221</v>
      </c>
      <c r="G230" s="81" t="s">
        <v>5965</v>
      </c>
      <c r="H230" s="81" t="s">
        <v>5965</v>
      </c>
      <c r="I230" s="120" t="s">
        <v>22279</v>
      </c>
      <c r="J230" s="83" t="s">
        <v>22280</v>
      </c>
      <c r="K230" s="82" t="s">
        <v>22554</v>
      </c>
      <c r="L230" s="83" t="s">
        <v>320</v>
      </c>
      <c r="M230" s="82" t="s">
        <v>22555</v>
      </c>
      <c r="N230" s="83" t="s">
        <v>320</v>
      </c>
      <c r="O230" s="81" t="s">
        <v>22359</v>
      </c>
      <c r="P230" s="82" t="s">
        <v>22556</v>
      </c>
      <c r="Q230" s="83" t="s">
        <v>22557</v>
      </c>
      <c r="R230" s="82" t="s">
        <v>22613</v>
      </c>
      <c r="S230" s="121" t="s">
        <v>22614</v>
      </c>
    </row>
    <row r="231" spans="1:19">
      <c r="A231" s="126">
        <v>443150</v>
      </c>
      <c r="B231" s="90" t="str">
        <f t="shared" si="7"/>
        <v>OC443150</v>
      </c>
      <c r="C231" s="81" t="s">
        <v>22619</v>
      </c>
      <c r="D231" s="81" t="str">
        <f t="shared" si="8"/>
        <v>443150 - Steam – Hospital</v>
      </c>
      <c r="E231" s="120" t="s">
        <v>22327</v>
      </c>
      <c r="F231" s="121" t="s">
        <v>221</v>
      </c>
      <c r="G231" s="81" t="s">
        <v>5965</v>
      </c>
      <c r="H231" s="81" t="s">
        <v>5965</v>
      </c>
      <c r="I231" s="120" t="s">
        <v>22279</v>
      </c>
      <c r="J231" s="83" t="s">
        <v>22280</v>
      </c>
      <c r="K231" s="82" t="s">
        <v>22554</v>
      </c>
      <c r="L231" s="83" t="s">
        <v>320</v>
      </c>
      <c r="M231" s="82" t="s">
        <v>22555</v>
      </c>
      <c r="N231" s="83" t="s">
        <v>320</v>
      </c>
      <c r="O231" s="81" t="s">
        <v>22359</v>
      </c>
      <c r="P231" s="82" t="s">
        <v>22556</v>
      </c>
      <c r="Q231" s="83" t="s">
        <v>22557</v>
      </c>
      <c r="R231" s="82" t="s">
        <v>22620</v>
      </c>
      <c r="S231" s="121" t="s">
        <v>22621</v>
      </c>
    </row>
    <row r="232" spans="1:19">
      <c r="A232" s="126">
        <v>443160</v>
      </c>
      <c r="B232" s="90" t="str">
        <f t="shared" si="7"/>
        <v>OC443160</v>
      </c>
      <c r="C232" s="81" t="s">
        <v>22622</v>
      </c>
      <c r="D232" s="81" t="str">
        <f t="shared" si="8"/>
        <v>443160 - Steam – Police</v>
      </c>
      <c r="E232" s="120" t="s">
        <v>22327</v>
      </c>
      <c r="F232" s="121" t="s">
        <v>221</v>
      </c>
      <c r="G232" s="81" t="s">
        <v>5965</v>
      </c>
      <c r="H232" s="81" t="s">
        <v>5965</v>
      </c>
      <c r="I232" s="120" t="s">
        <v>22279</v>
      </c>
      <c r="J232" s="83" t="s">
        <v>22280</v>
      </c>
      <c r="K232" s="82" t="s">
        <v>22554</v>
      </c>
      <c r="L232" s="83" t="s">
        <v>320</v>
      </c>
      <c r="M232" s="82" t="s">
        <v>22555</v>
      </c>
      <c r="N232" s="83" t="s">
        <v>320</v>
      </c>
      <c r="O232" s="81" t="s">
        <v>22359</v>
      </c>
      <c r="P232" s="82" t="s">
        <v>22556</v>
      </c>
      <c r="Q232" s="83" t="s">
        <v>22557</v>
      </c>
      <c r="R232" s="82" t="s">
        <v>22620</v>
      </c>
      <c r="S232" s="121" t="s">
        <v>22621</v>
      </c>
    </row>
    <row r="233" spans="1:19">
      <c r="A233" s="126">
        <v>443170</v>
      </c>
      <c r="B233" s="90" t="str">
        <f t="shared" si="7"/>
        <v>OC443170</v>
      </c>
      <c r="C233" s="81" t="s">
        <v>22623</v>
      </c>
      <c r="D233" s="81" t="str">
        <f t="shared" si="8"/>
        <v>443170 - Steam – Fire</v>
      </c>
      <c r="E233" s="120" t="s">
        <v>22327</v>
      </c>
      <c r="F233" s="121" t="s">
        <v>221</v>
      </c>
      <c r="G233" s="81" t="s">
        <v>5965</v>
      </c>
      <c r="H233" s="81" t="s">
        <v>5965</v>
      </c>
      <c r="I233" s="120" t="s">
        <v>22279</v>
      </c>
      <c r="J233" s="83" t="s">
        <v>22280</v>
      </c>
      <c r="K233" s="82" t="s">
        <v>22554</v>
      </c>
      <c r="L233" s="83" t="s">
        <v>320</v>
      </c>
      <c r="M233" s="82" t="s">
        <v>22555</v>
      </c>
      <c r="N233" s="83" t="s">
        <v>320</v>
      </c>
      <c r="O233" s="81" t="s">
        <v>22359</v>
      </c>
      <c r="P233" s="82" t="s">
        <v>22556</v>
      </c>
      <c r="Q233" s="83" t="s">
        <v>22557</v>
      </c>
      <c r="R233" s="82" t="s">
        <v>22620</v>
      </c>
      <c r="S233" s="121" t="s">
        <v>22621</v>
      </c>
    </row>
    <row r="234" spans="1:19">
      <c r="A234" s="126">
        <v>443180</v>
      </c>
      <c r="B234" s="90" t="str">
        <f t="shared" si="7"/>
        <v>OC443180</v>
      </c>
      <c r="C234" s="81" t="s">
        <v>22624</v>
      </c>
      <c r="D234" s="81" t="str">
        <f t="shared" si="8"/>
        <v>443180 - Steam – Health</v>
      </c>
      <c r="E234" s="120" t="s">
        <v>22327</v>
      </c>
      <c r="F234" s="121" t="s">
        <v>221</v>
      </c>
      <c r="G234" s="81" t="s">
        <v>5965</v>
      </c>
      <c r="H234" s="81" t="s">
        <v>5965</v>
      </c>
      <c r="I234" s="120" t="s">
        <v>22279</v>
      </c>
      <c r="J234" s="83" t="s">
        <v>22280</v>
      </c>
      <c r="K234" s="82" t="s">
        <v>22554</v>
      </c>
      <c r="L234" s="83" t="s">
        <v>320</v>
      </c>
      <c r="M234" s="82" t="s">
        <v>22555</v>
      </c>
      <c r="N234" s="83" t="s">
        <v>320</v>
      </c>
      <c r="O234" s="81" t="s">
        <v>22359</v>
      </c>
      <c r="P234" s="82" t="s">
        <v>22556</v>
      </c>
      <c r="Q234" s="83" t="s">
        <v>22557</v>
      </c>
      <c r="R234" s="82" t="s">
        <v>22620</v>
      </c>
      <c r="S234" s="121" t="s">
        <v>22621</v>
      </c>
    </row>
    <row r="235" spans="1:19">
      <c r="A235" s="126">
        <v>444100</v>
      </c>
      <c r="B235" s="90" t="str">
        <f t="shared" si="7"/>
        <v>OC444100</v>
      </c>
      <c r="C235" s="81" t="s">
        <v>22625</v>
      </c>
      <c r="D235" s="81" t="str">
        <f t="shared" si="8"/>
        <v>444100 - Sanitation Charges</v>
      </c>
      <c r="E235" s="120" t="s">
        <v>22327</v>
      </c>
      <c r="F235" s="121" t="s">
        <v>221</v>
      </c>
      <c r="G235" s="81" t="s">
        <v>5965</v>
      </c>
      <c r="H235" s="81" t="s">
        <v>5965</v>
      </c>
      <c r="I235" s="120" t="s">
        <v>22279</v>
      </c>
      <c r="J235" s="83" t="s">
        <v>22280</v>
      </c>
      <c r="K235" s="82" t="s">
        <v>22554</v>
      </c>
      <c r="L235" s="83" t="s">
        <v>320</v>
      </c>
      <c r="M235" s="82" t="s">
        <v>22555</v>
      </c>
      <c r="N235" s="83" t="s">
        <v>320</v>
      </c>
      <c r="O235" s="81" t="s">
        <v>22359</v>
      </c>
      <c r="P235" s="82" t="s">
        <v>22626</v>
      </c>
      <c r="Q235" s="83" t="s">
        <v>22625</v>
      </c>
      <c r="R235" s="82" t="s">
        <v>22627</v>
      </c>
      <c r="S235" s="121" t="s">
        <v>22625</v>
      </c>
    </row>
    <row r="236" spans="1:19">
      <c r="A236" s="126">
        <v>444110</v>
      </c>
      <c r="B236" s="90" t="str">
        <f t="shared" si="7"/>
        <v>OC444110</v>
      </c>
      <c r="C236" s="81" t="s">
        <v>22628</v>
      </c>
      <c r="D236" s="81" t="str">
        <f t="shared" si="8"/>
        <v>444110 - Sanitation Charges – Federal</v>
      </c>
      <c r="E236" s="120" t="s">
        <v>22327</v>
      </c>
      <c r="F236" s="121" t="s">
        <v>221</v>
      </c>
      <c r="G236" s="81" t="s">
        <v>5965</v>
      </c>
      <c r="H236" s="81" t="s">
        <v>5965</v>
      </c>
      <c r="I236" s="120" t="s">
        <v>22279</v>
      </c>
      <c r="J236" s="83" t="s">
        <v>22280</v>
      </c>
      <c r="K236" s="82" t="s">
        <v>22554</v>
      </c>
      <c r="L236" s="83" t="s">
        <v>320</v>
      </c>
      <c r="M236" s="82" t="s">
        <v>22555</v>
      </c>
      <c r="N236" s="83" t="s">
        <v>320</v>
      </c>
      <c r="O236" s="81" t="s">
        <v>22359</v>
      </c>
      <c r="P236" s="82" t="s">
        <v>22626</v>
      </c>
      <c r="Q236" s="83" t="s">
        <v>22625</v>
      </c>
      <c r="R236" s="82" t="s">
        <v>22627</v>
      </c>
      <c r="S236" s="121" t="s">
        <v>22625</v>
      </c>
    </row>
    <row r="237" spans="1:19">
      <c r="A237" s="126">
        <v>444120</v>
      </c>
      <c r="B237" s="90" t="str">
        <f t="shared" si="7"/>
        <v>OC444120</v>
      </c>
      <c r="C237" s="81" t="s">
        <v>22629</v>
      </c>
      <c r="D237" s="81" t="str">
        <f t="shared" si="8"/>
        <v>444120 - Sanitation Charges – State</v>
      </c>
      <c r="E237" s="120" t="s">
        <v>22327</v>
      </c>
      <c r="F237" s="121" t="s">
        <v>221</v>
      </c>
      <c r="G237" s="81" t="s">
        <v>5965</v>
      </c>
      <c r="H237" s="81" t="s">
        <v>5965</v>
      </c>
      <c r="I237" s="120" t="s">
        <v>22279</v>
      </c>
      <c r="J237" s="83" t="s">
        <v>22280</v>
      </c>
      <c r="K237" s="82" t="s">
        <v>22554</v>
      </c>
      <c r="L237" s="83" t="s">
        <v>320</v>
      </c>
      <c r="M237" s="82" t="s">
        <v>22555</v>
      </c>
      <c r="N237" s="83" t="s">
        <v>320</v>
      </c>
      <c r="O237" s="81" t="s">
        <v>22359</v>
      </c>
      <c r="P237" s="82" t="s">
        <v>22626</v>
      </c>
      <c r="Q237" s="83" t="s">
        <v>22625</v>
      </c>
      <c r="R237" s="82" t="s">
        <v>22627</v>
      </c>
      <c r="S237" s="121" t="s">
        <v>22625</v>
      </c>
    </row>
    <row r="238" spans="1:19">
      <c r="A238" s="126">
        <v>444130</v>
      </c>
      <c r="B238" s="90" t="str">
        <f t="shared" si="7"/>
        <v>OC444130</v>
      </c>
      <c r="C238" s="81" t="s">
        <v>22630</v>
      </c>
      <c r="D238" s="81" t="str">
        <f t="shared" si="8"/>
        <v>444130 - Sanitation Charges – Other – Government</v>
      </c>
      <c r="E238" s="120" t="s">
        <v>22327</v>
      </c>
      <c r="F238" s="121" t="s">
        <v>221</v>
      </c>
      <c r="G238" s="81" t="s">
        <v>5965</v>
      </c>
      <c r="H238" s="81" t="s">
        <v>5965</v>
      </c>
      <c r="I238" s="120" t="s">
        <v>22279</v>
      </c>
      <c r="J238" s="83" t="s">
        <v>22280</v>
      </c>
      <c r="K238" s="82" t="s">
        <v>22554</v>
      </c>
      <c r="L238" s="83" t="s">
        <v>320</v>
      </c>
      <c r="M238" s="82" t="s">
        <v>22555</v>
      </c>
      <c r="N238" s="83" t="s">
        <v>320</v>
      </c>
      <c r="O238" s="81" t="s">
        <v>22359</v>
      </c>
      <c r="P238" s="82" t="s">
        <v>22626</v>
      </c>
      <c r="Q238" s="83" t="s">
        <v>22625</v>
      </c>
      <c r="R238" s="82" t="s">
        <v>22627</v>
      </c>
      <c r="S238" s="121" t="s">
        <v>22625</v>
      </c>
    </row>
    <row r="239" spans="1:19">
      <c r="A239" s="126">
        <v>444140</v>
      </c>
      <c r="B239" s="90" t="str">
        <f t="shared" si="7"/>
        <v>OC444140</v>
      </c>
      <c r="C239" s="81" t="s">
        <v>22631</v>
      </c>
      <c r="D239" s="81" t="str">
        <f t="shared" si="8"/>
        <v>444140 - Sanitation Charges – Departmental</v>
      </c>
      <c r="E239" s="120" t="s">
        <v>22327</v>
      </c>
      <c r="F239" s="121" t="s">
        <v>221</v>
      </c>
      <c r="G239" s="81" t="s">
        <v>5965</v>
      </c>
      <c r="H239" s="81" t="s">
        <v>5965</v>
      </c>
      <c r="I239" s="120" t="s">
        <v>22279</v>
      </c>
      <c r="J239" s="83" t="s">
        <v>22280</v>
      </c>
      <c r="K239" s="82" t="s">
        <v>22554</v>
      </c>
      <c r="L239" s="83" t="s">
        <v>320</v>
      </c>
      <c r="M239" s="82" t="s">
        <v>22555</v>
      </c>
      <c r="N239" s="83" t="s">
        <v>320</v>
      </c>
      <c r="O239" s="81" t="s">
        <v>22359</v>
      </c>
      <c r="P239" s="82" t="s">
        <v>22626</v>
      </c>
      <c r="Q239" s="83" t="s">
        <v>22625</v>
      </c>
      <c r="R239" s="82" t="s">
        <v>22627</v>
      </c>
      <c r="S239" s="121" t="s">
        <v>22625</v>
      </c>
    </row>
    <row r="240" spans="1:19">
      <c r="A240" s="126">
        <v>444150</v>
      </c>
      <c r="B240" s="90" t="str">
        <f t="shared" si="7"/>
        <v>OC444150</v>
      </c>
      <c r="C240" s="81" t="s">
        <v>22632</v>
      </c>
      <c r="D240" s="81" t="str">
        <f t="shared" si="8"/>
        <v>444150 - Solid Waste Fees</v>
      </c>
      <c r="E240" s="120" t="s">
        <v>22327</v>
      </c>
      <c r="F240" s="121" t="s">
        <v>221</v>
      </c>
      <c r="G240" s="81" t="s">
        <v>5965</v>
      </c>
      <c r="H240" s="81" t="s">
        <v>5965</v>
      </c>
      <c r="I240" s="120" t="s">
        <v>22279</v>
      </c>
      <c r="J240" s="83" t="s">
        <v>22280</v>
      </c>
      <c r="K240" s="82" t="s">
        <v>22554</v>
      </c>
      <c r="L240" s="83" t="s">
        <v>320</v>
      </c>
      <c r="M240" s="82" t="s">
        <v>22555</v>
      </c>
      <c r="N240" s="83" t="s">
        <v>320</v>
      </c>
      <c r="O240" s="81" t="s">
        <v>22359</v>
      </c>
      <c r="P240" s="82" t="s">
        <v>22626</v>
      </c>
      <c r="Q240" s="83" t="s">
        <v>22625</v>
      </c>
      <c r="R240" s="82" t="s">
        <v>22627</v>
      </c>
      <c r="S240" s="121" t="s">
        <v>22625</v>
      </c>
    </row>
    <row r="241" spans="1:19">
      <c r="A241" s="126">
        <v>444160</v>
      </c>
      <c r="B241" s="90" t="str">
        <f t="shared" si="7"/>
        <v>OC444160</v>
      </c>
      <c r="C241" s="81" t="s">
        <v>22633</v>
      </c>
      <c r="D241" s="81" t="str">
        <f t="shared" si="8"/>
        <v>444160 - Commerical Solid Waste Fee</v>
      </c>
      <c r="E241" s="120" t="s">
        <v>22327</v>
      </c>
      <c r="F241" s="121" t="s">
        <v>221</v>
      </c>
      <c r="G241" s="81" t="s">
        <v>5965</v>
      </c>
      <c r="H241" s="81" t="s">
        <v>5965</v>
      </c>
      <c r="I241" s="120" t="s">
        <v>22279</v>
      </c>
      <c r="J241" s="83" t="s">
        <v>22280</v>
      </c>
      <c r="K241" s="82" t="s">
        <v>22554</v>
      </c>
      <c r="L241" s="83" t="s">
        <v>320</v>
      </c>
      <c r="M241" s="82" t="s">
        <v>22555</v>
      </c>
      <c r="N241" s="83" t="s">
        <v>320</v>
      </c>
      <c r="O241" s="81" t="s">
        <v>22359</v>
      </c>
      <c r="P241" s="82" t="s">
        <v>22626</v>
      </c>
      <c r="Q241" s="83" t="s">
        <v>22625</v>
      </c>
      <c r="R241" s="82" t="s">
        <v>22627</v>
      </c>
      <c r="S241" s="121" t="s">
        <v>22625</v>
      </c>
    </row>
    <row r="242" spans="1:19">
      <c r="A242" s="126">
        <v>444170</v>
      </c>
      <c r="B242" s="90" t="str">
        <f t="shared" si="7"/>
        <v>OC444170</v>
      </c>
      <c r="C242" s="81" t="s">
        <v>22634</v>
      </c>
      <c r="D242" s="81" t="str">
        <f t="shared" si="8"/>
        <v>444170 - Sanitation Inspection Fee</v>
      </c>
      <c r="E242" s="120" t="s">
        <v>22327</v>
      </c>
      <c r="F242" s="121" t="s">
        <v>221</v>
      </c>
      <c r="G242" s="81" t="s">
        <v>5965</v>
      </c>
      <c r="H242" s="81" t="s">
        <v>5965</v>
      </c>
      <c r="I242" s="120" t="s">
        <v>22279</v>
      </c>
      <c r="J242" s="83" t="s">
        <v>22280</v>
      </c>
      <c r="K242" s="82" t="s">
        <v>22554</v>
      </c>
      <c r="L242" s="83" t="s">
        <v>320</v>
      </c>
      <c r="M242" s="82" t="s">
        <v>22555</v>
      </c>
      <c r="N242" s="83" t="s">
        <v>320</v>
      </c>
      <c r="O242" s="81" t="s">
        <v>22359</v>
      </c>
      <c r="P242" s="82" t="s">
        <v>22626</v>
      </c>
      <c r="Q242" s="83" t="s">
        <v>22625</v>
      </c>
      <c r="R242" s="82" t="s">
        <v>22627</v>
      </c>
      <c r="S242" s="121" t="s">
        <v>22625</v>
      </c>
    </row>
    <row r="243" spans="1:19">
      <c r="A243" s="126">
        <v>445100</v>
      </c>
      <c r="B243" s="90" t="str">
        <f t="shared" si="7"/>
        <v>OC445100</v>
      </c>
      <c r="C243" s="81" t="s">
        <v>22635</v>
      </c>
      <c r="D243" s="81" t="str">
        <f t="shared" si="8"/>
        <v>445100 - Recreation Fees</v>
      </c>
      <c r="E243" s="120" t="s">
        <v>22327</v>
      </c>
      <c r="F243" s="121" t="s">
        <v>221</v>
      </c>
      <c r="G243" s="81" t="s">
        <v>5965</v>
      </c>
      <c r="H243" s="81" t="s">
        <v>5965</v>
      </c>
      <c r="I243" s="120" t="s">
        <v>22279</v>
      </c>
      <c r="J243" s="83" t="s">
        <v>22280</v>
      </c>
      <c r="K243" s="82" t="s">
        <v>22554</v>
      </c>
      <c r="L243" s="83" t="s">
        <v>320</v>
      </c>
      <c r="M243" s="82" t="s">
        <v>22555</v>
      </c>
      <c r="N243" s="83" t="s">
        <v>320</v>
      </c>
      <c r="O243" s="81" t="s">
        <v>22359</v>
      </c>
      <c r="P243" s="82" t="s">
        <v>22636</v>
      </c>
      <c r="Q243" s="83" t="s">
        <v>22635</v>
      </c>
      <c r="R243" s="82" t="s">
        <v>22637</v>
      </c>
      <c r="S243" s="121" t="s">
        <v>22635</v>
      </c>
    </row>
    <row r="244" spans="1:19">
      <c r="A244" s="126">
        <v>445101</v>
      </c>
      <c r="B244" s="90" t="str">
        <f t="shared" si="7"/>
        <v>OC445101</v>
      </c>
      <c r="C244" s="81" t="s">
        <v>22638</v>
      </c>
      <c r="D244" s="81" t="str">
        <f t="shared" si="8"/>
        <v>445101 - Ground Handling Fees</v>
      </c>
      <c r="E244" s="120" t="s">
        <v>22327</v>
      </c>
      <c r="F244" s="121" t="s">
        <v>221</v>
      </c>
      <c r="G244" s="81" t="s">
        <v>5965</v>
      </c>
      <c r="H244" s="81" t="s">
        <v>5965</v>
      </c>
      <c r="I244" s="120" t="s">
        <v>22279</v>
      </c>
      <c r="J244" s="83" t="s">
        <v>22280</v>
      </c>
      <c r="K244" s="82" t="s">
        <v>22554</v>
      </c>
      <c r="L244" s="83" t="s">
        <v>320</v>
      </c>
      <c r="M244" s="82" t="s">
        <v>22555</v>
      </c>
      <c r="N244" s="83" t="s">
        <v>320</v>
      </c>
      <c r="O244" s="81" t="s">
        <v>22359</v>
      </c>
      <c r="P244" s="82" t="s">
        <v>22636</v>
      </c>
      <c r="Q244" s="83" t="s">
        <v>22635</v>
      </c>
      <c r="R244" s="82" t="s">
        <v>22637</v>
      </c>
      <c r="S244" s="121" t="s">
        <v>22635</v>
      </c>
    </row>
    <row r="245" spans="1:19">
      <c r="A245" s="126">
        <v>445102</v>
      </c>
      <c r="B245" s="90" t="str">
        <f t="shared" si="7"/>
        <v>OC445102</v>
      </c>
      <c r="C245" s="81" t="s">
        <v>22639</v>
      </c>
      <c r="D245" s="81" t="str">
        <f t="shared" si="8"/>
        <v>445102 - Catering Fees</v>
      </c>
      <c r="E245" s="120" t="s">
        <v>22327</v>
      </c>
      <c r="F245" s="121" t="s">
        <v>221</v>
      </c>
      <c r="G245" s="81" t="s">
        <v>5965</v>
      </c>
      <c r="H245" s="81" t="s">
        <v>5965</v>
      </c>
      <c r="I245" s="120" t="s">
        <v>22279</v>
      </c>
      <c r="J245" s="83" t="s">
        <v>22280</v>
      </c>
      <c r="K245" s="82" t="s">
        <v>22554</v>
      </c>
      <c r="L245" s="83" t="s">
        <v>320</v>
      </c>
      <c r="M245" s="82" t="s">
        <v>22555</v>
      </c>
      <c r="N245" s="83" t="s">
        <v>320</v>
      </c>
      <c r="O245" s="81" t="s">
        <v>22359</v>
      </c>
      <c r="P245" s="82" t="s">
        <v>22636</v>
      </c>
      <c r="Q245" s="83" t="s">
        <v>22635</v>
      </c>
      <c r="R245" s="82" t="s">
        <v>22637</v>
      </c>
      <c r="S245" s="121" t="s">
        <v>22635</v>
      </c>
    </row>
    <row r="246" spans="1:19">
      <c r="A246" s="126">
        <v>445110</v>
      </c>
      <c r="B246" s="90" t="str">
        <f t="shared" si="7"/>
        <v>OC445110</v>
      </c>
      <c r="C246" s="81" t="s">
        <v>22640</v>
      </c>
      <c r="D246" s="81" t="str">
        <f t="shared" si="8"/>
        <v>445110 - Recreation Fees – Park Rental</v>
      </c>
      <c r="E246" s="120" t="s">
        <v>22327</v>
      </c>
      <c r="F246" s="121" t="s">
        <v>221</v>
      </c>
      <c r="G246" s="81" t="s">
        <v>5965</v>
      </c>
      <c r="H246" s="81" t="s">
        <v>5965</v>
      </c>
      <c r="I246" s="120" t="s">
        <v>22279</v>
      </c>
      <c r="J246" s="83" t="s">
        <v>22280</v>
      </c>
      <c r="K246" s="82" t="s">
        <v>22554</v>
      </c>
      <c r="L246" s="83" t="s">
        <v>320</v>
      </c>
      <c r="M246" s="82" t="s">
        <v>22555</v>
      </c>
      <c r="N246" s="83" t="s">
        <v>320</v>
      </c>
      <c r="O246" s="81" t="s">
        <v>22359</v>
      </c>
      <c r="P246" s="82" t="s">
        <v>22636</v>
      </c>
      <c r="Q246" s="83" t="s">
        <v>22635</v>
      </c>
      <c r="R246" s="82" t="s">
        <v>22637</v>
      </c>
      <c r="S246" s="121" t="s">
        <v>22635</v>
      </c>
    </row>
    <row r="247" spans="1:19">
      <c r="A247" s="126">
        <v>445120</v>
      </c>
      <c r="B247" s="90" t="str">
        <f t="shared" si="7"/>
        <v>OC445120</v>
      </c>
      <c r="C247" s="81" t="s">
        <v>22641</v>
      </c>
      <c r="D247" s="81" t="str">
        <f t="shared" si="8"/>
        <v>445120 - Recreation Fees – Gallery Rental</v>
      </c>
      <c r="E247" s="120" t="s">
        <v>22327</v>
      </c>
      <c r="F247" s="121" t="s">
        <v>221</v>
      </c>
      <c r="G247" s="81" t="s">
        <v>5965</v>
      </c>
      <c r="H247" s="81" t="s">
        <v>5965</v>
      </c>
      <c r="I247" s="120" t="s">
        <v>22279</v>
      </c>
      <c r="J247" s="83" t="s">
        <v>22280</v>
      </c>
      <c r="K247" s="82" t="s">
        <v>22554</v>
      </c>
      <c r="L247" s="83" t="s">
        <v>320</v>
      </c>
      <c r="M247" s="82" t="s">
        <v>22555</v>
      </c>
      <c r="N247" s="83" t="s">
        <v>320</v>
      </c>
      <c r="O247" s="81" t="s">
        <v>22359</v>
      </c>
      <c r="P247" s="82" t="s">
        <v>22636</v>
      </c>
      <c r="Q247" s="83" t="s">
        <v>22635</v>
      </c>
      <c r="R247" s="82" t="s">
        <v>22637</v>
      </c>
      <c r="S247" s="121" t="s">
        <v>22635</v>
      </c>
    </row>
    <row r="248" spans="1:19">
      <c r="A248" s="126">
        <v>445130</v>
      </c>
      <c r="B248" s="90" t="str">
        <f t="shared" si="7"/>
        <v>OC445130</v>
      </c>
      <c r="C248" s="81" t="s">
        <v>22642</v>
      </c>
      <c r="D248" s="81" t="str">
        <f t="shared" si="8"/>
        <v>445130 - Admission Fees</v>
      </c>
      <c r="E248" s="120" t="s">
        <v>22327</v>
      </c>
      <c r="F248" s="121" t="s">
        <v>221</v>
      </c>
      <c r="G248" s="81" t="s">
        <v>5965</v>
      </c>
      <c r="H248" s="81" t="s">
        <v>5965</v>
      </c>
      <c r="I248" s="120" t="s">
        <v>22279</v>
      </c>
      <c r="J248" s="83" t="s">
        <v>22280</v>
      </c>
      <c r="K248" s="82" t="s">
        <v>22554</v>
      </c>
      <c r="L248" s="83" t="s">
        <v>320</v>
      </c>
      <c r="M248" s="82" t="s">
        <v>22555</v>
      </c>
      <c r="N248" s="83" t="s">
        <v>320</v>
      </c>
      <c r="O248" s="81" t="s">
        <v>22359</v>
      </c>
      <c r="P248" s="82" t="s">
        <v>22636</v>
      </c>
      <c r="Q248" s="83" t="s">
        <v>22635</v>
      </c>
      <c r="R248" s="82" t="s">
        <v>22637</v>
      </c>
      <c r="S248" s="121" t="s">
        <v>22635</v>
      </c>
    </row>
    <row r="249" spans="1:19">
      <c r="A249" s="126">
        <v>445140</v>
      </c>
      <c r="B249" s="90" t="str">
        <f t="shared" si="7"/>
        <v>OC445140</v>
      </c>
      <c r="C249" s="81" t="s">
        <v>22643</v>
      </c>
      <c r="D249" s="81" t="str">
        <f t="shared" si="8"/>
        <v>445140 - Admission Fees – Ticket Sales</v>
      </c>
      <c r="E249" s="120" t="s">
        <v>22327</v>
      </c>
      <c r="F249" s="121" t="s">
        <v>221</v>
      </c>
      <c r="G249" s="81" t="s">
        <v>5965</v>
      </c>
      <c r="H249" s="81" t="s">
        <v>5965</v>
      </c>
      <c r="I249" s="120" t="s">
        <v>22279</v>
      </c>
      <c r="J249" s="83" t="s">
        <v>22280</v>
      </c>
      <c r="K249" s="82" t="s">
        <v>22554</v>
      </c>
      <c r="L249" s="83" t="s">
        <v>320</v>
      </c>
      <c r="M249" s="82" t="s">
        <v>22555</v>
      </c>
      <c r="N249" s="83" t="s">
        <v>320</v>
      </c>
      <c r="O249" s="81" t="s">
        <v>22359</v>
      </c>
      <c r="P249" s="82" t="s">
        <v>22636</v>
      </c>
      <c r="Q249" s="83" t="s">
        <v>22635</v>
      </c>
      <c r="R249" s="82" t="s">
        <v>22637</v>
      </c>
      <c r="S249" s="121" t="s">
        <v>22635</v>
      </c>
    </row>
    <row r="250" spans="1:19">
      <c r="A250" s="126">
        <v>445150</v>
      </c>
      <c r="B250" s="90" t="str">
        <f t="shared" si="7"/>
        <v>OC445150</v>
      </c>
      <c r="C250" s="81" t="s">
        <v>22644</v>
      </c>
      <c r="D250" s="81" t="str">
        <f t="shared" si="8"/>
        <v>445150 - Golf Course</v>
      </c>
      <c r="E250" s="120" t="s">
        <v>22327</v>
      </c>
      <c r="F250" s="121" t="s">
        <v>221</v>
      </c>
      <c r="G250" s="81" t="s">
        <v>5965</v>
      </c>
      <c r="H250" s="81" t="s">
        <v>5965</v>
      </c>
      <c r="I250" s="120" t="s">
        <v>22279</v>
      </c>
      <c r="J250" s="83" t="s">
        <v>22280</v>
      </c>
      <c r="K250" s="82" t="s">
        <v>22554</v>
      </c>
      <c r="L250" s="83" t="s">
        <v>320</v>
      </c>
      <c r="M250" s="82" t="s">
        <v>22555</v>
      </c>
      <c r="N250" s="83" t="s">
        <v>320</v>
      </c>
      <c r="O250" s="81" t="s">
        <v>22359</v>
      </c>
      <c r="P250" s="82" t="s">
        <v>22636</v>
      </c>
      <c r="Q250" s="83" t="s">
        <v>22635</v>
      </c>
      <c r="R250" s="82" t="s">
        <v>22637</v>
      </c>
      <c r="S250" s="121" t="s">
        <v>22635</v>
      </c>
    </row>
    <row r="251" spans="1:19">
      <c r="A251" s="126">
        <v>445160</v>
      </c>
      <c r="B251" s="90" t="str">
        <f t="shared" si="7"/>
        <v>OC445160</v>
      </c>
      <c r="C251" s="81" t="s">
        <v>22645</v>
      </c>
      <c r="D251" s="81" t="str">
        <f t="shared" si="8"/>
        <v>445160 - Chandler Golf Course</v>
      </c>
      <c r="E251" s="120" t="s">
        <v>22327</v>
      </c>
      <c r="F251" s="121" t="s">
        <v>221</v>
      </c>
      <c r="G251" s="81" t="s">
        <v>5965</v>
      </c>
      <c r="H251" s="81" t="s">
        <v>5965</v>
      </c>
      <c r="I251" s="120" t="s">
        <v>22279</v>
      </c>
      <c r="J251" s="83" t="s">
        <v>22280</v>
      </c>
      <c r="K251" s="82" t="s">
        <v>22554</v>
      </c>
      <c r="L251" s="83" t="s">
        <v>320</v>
      </c>
      <c r="M251" s="82" t="s">
        <v>22555</v>
      </c>
      <c r="N251" s="83" t="s">
        <v>320</v>
      </c>
      <c r="O251" s="81" t="s">
        <v>22359</v>
      </c>
      <c r="P251" s="82" t="s">
        <v>22636</v>
      </c>
      <c r="Q251" s="83" t="s">
        <v>22635</v>
      </c>
      <c r="R251" s="82" t="s">
        <v>22637</v>
      </c>
      <c r="S251" s="121" t="s">
        <v>22635</v>
      </c>
    </row>
    <row r="252" spans="1:19">
      <c r="A252" s="126">
        <v>445170</v>
      </c>
      <c r="B252" s="90" t="str">
        <f t="shared" si="7"/>
        <v>OC445170</v>
      </c>
      <c r="C252" s="81" t="s">
        <v>22646</v>
      </c>
      <c r="D252" s="81" t="str">
        <f t="shared" si="8"/>
        <v>445170 - Palmer Golf Course</v>
      </c>
      <c r="E252" s="120" t="s">
        <v>22327</v>
      </c>
      <c r="F252" s="121" t="s">
        <v>221</v>
      </c>
      <c r="G252" s="81" t="s">
        <v>5965</v>
      </c>
      <c r="H252" s="81" t="s">
        <v>5965</v>
      </c>
      <c r="I252" s="120" t="s">
        <v>22279</v>
      </c>
      <c r="J252" s="83" t="s">
        <v>22280</v>
      </c>
      <c r="K252" s="82" t="s">
        <v>22554</v>
      </c>
      <c r="L252" s="83" t="s">
        <v>320</v>
      </c>
      <c r="M252" s="82" t="s">
        <v>22555</v>
      </c>
      <c r="N252" s="83" t="s">
        <v>320</v>
      </c>
      <c r="O252" s="81" t="s">
        <v>22359</v>
      </c>
      <c r="P252" s="82" t="s">
        <v>22636</v>
      </c>
      <c r="Q252" s="83" t="s">
        <v>22635</v>
      </c>
      <c r="R252" s="82" t="s">
        <v>22637</v>
      </c>
      <c r="S252" s="121" t="s">
        <v>22635</v>
      </c>
    </row>
    <row r="253" spans="1:19">
      <c r="A253" s="126">
        <v>445180</v>
      </c>
      <c r="B253" s="90" t="str">
        <f t="shared" si="7"/>
        <v>OC445180</v>
      </c>
      <c r="C253" s="81" t="s">
        <v>22647</v>
      </c>
      <c r="D253" s="81" t="str">
        <f t="shared" si="8"/>
        <v>445180 - Rackham Golf Course</v>
      </c>
      <c r="E253" s="120" t="s">
        <v>22327</v>
      </c>
      <c r="F253" s="121" t="s">
        <v>221</v>
      </c>
      <c r="G253" s="81" t="s">
        <v>5965</v>
      </c>
      <c r="H253" s="81" t="s">
        <v>5965</v>
      </c>
      <c r="I253" s="120" t="s">
        <v>22279</v>
      </c>
      <c r="J253" s="83" t="s">
        <v>22280</v>
      </c>
      <c r="K253" s="82" t="s">
        <v>22554</v>
      </c>
      <c r="L253" s="83" t="s">
        <v>320</v>
      </c>
      <c r="M253" s="82" t="s">
        <v>22555</v>
      </c>
      <c r="N253" s="83" t="s">
        <v>320</v>
      </c>
      <c r="O253" s="81" t="s">
        <v>22359</v>
      </c>
      <c r="P253" s="82" t="s">
        <v>22636</v>
      </c>
      <c r="Q253" s="83" t="s">
        <v>22635</v>
      </c>
      <c r="R253" s="82" t="s">
        <v>22637</v>
      </c>
      <c r="S253" s="121" t="s">
        <v>22635</v>
      </c>
    </row>
    <row r="254" spans="1:19">
      <c r="A254" s="126">
        <v>445190</v>
      </c>
      <c r="B254" s="90" t="str">
        <f t="shared" si="7"/>
        <v>OC445190</v>
      </c>
      <c r="C254" s="81" t="s">
        <v>20877</v>
      </c>
      <c r="D254" s="81" t="str">
        <f t="shared" si="8"/>
        <v>445190 - Rogell Golf Course</v>
      </c>
      <c r="E254" s="120" t="s">
        <v>22327</v>
      </c>
      <c r="F254" s="121" t="s">
        <v>221</v>
      </c>
      <c r="G254" s="81" t="s">
        <v>5965</v>
      </c>
      <c r="H254" s="81" t="s">
        <v>5965</v>
      </c>
      <c r="I254" s="120" t="s">
        <v>22279</v>
      </c>
      <c r="J254" s="83" t="s">
        <v>22280</v>
      </c>
      <c r="K254" s="82" t="s">
        <v>22554</v>
      </c>
      <c r="L254" s="83" t="s">
        <v>320</v>
      </c>
      <c r="M254" s="82" t="s">
        <v>22555</v>
      </c>
      <c r="N254" s="83" t="s">
        <v>320</v>
      </c>
      <c r="O254" s="81" t="s">
        <v>22359</v>
      </c>
      <c r="P254" s="82" t="s">
        <v>22636</v>
      </c>
      <c r="Q254" s="83" t="s">
        <v>22635</v>
      </c>
      <c r="R254" s="82" t="s">
        <v>22637</v>
      </c>
      <c r="S254" s="121" t="s">
        <v>22635</v>
      </c>
    </row>
    <row r="255" spans="1:19">
      <c r="A255" s="126">
        <v>445200</v>
      </c>
      <c r="B255" s="90" t="str">
        <f t="shared" si="7"/>
        <v>OC445200</v>
      </c>
      <c r="C255" s="81" t="s">
        <v>22648</v>
      </c>
      <c r="D255" s="81" t="str">
        <f t="shared" si="8"/>
        <v>445200 - Rouge Golf Course</v>
      </c>
      <c r="E255" s="120" t="s">
        <v>22327</v>
      </c>
      <c r="F255" s="121" t="s">
        <v>221</v>
      </c>
      <c r="G255" s="81" t="s">
        <v>5965</v>
      </c>
      <c r="H255" s="81" t="s">
        <v>5965</v>
      </c>
      <c r="I255" s="120" t="s">
        <v>22279</v>
      </c>
      <c r="J255" s="83" t="s">
        <v>22280</v>
      </c>
      <c r="K255" s="82" t="s">
        <v>22554</v>
      </c>
      <c r="L255" s="83" t="s">
        <v>320</v>
      </c>
      <c r="M255" s="82" t="s">
        <v>22555</v>
      </c>
      <c r="N255" s="83" t="s">
        <v>320</v>
      </c>
      <c r="O255" s="81" t="s">
        <v>22359</v>
      </c>
      <c r="P255" s="82" t="s">
        <v>22636</v>
      </c>
      <c r="Q255" s="83" t="s">
        <v>22635</v>
      </c>
      <c r="R255" s="82" t="s">
        <v>22637</v>
      </c>
      <c r="S255" s="121" t="s">
        <v>22635</v>
      </c>
    </row>
    <row r="256" spans="1:19">
      <c r="A256" s="126">
        <v>445210</v>
      </c>
      <c r="B256" s="90" t="str">
        <f t="shared" si="7"/>
        <v>OC445210</v>
      </c>
      <c r="C256" s="81" t="s">
        <v>22649</v>
      </c>
      <c r="D256" s="81" t="str">
        <f t="shared" si="8"/>
        <v>445210 - Rouge Driving Range</v>
      </c>
      <c r="E256" s="120" t="s">
        <v>22327</v>
      </c>
      <c r="F256" s="121" t="s">
        <v>221</v>
      </c>
      <c r="G256" s="81" t="s">
        <v>5965</v>
      </c>
      <c r="H256" s="81" t="s">
        <v>5965</v>
      </c>
      <c r="I256" s="120" t="s">
        <v>22279</v>
      </c>
      <c r="J256" s="83" t="s">
        <v>22280</v>
      </c>
      <c r="K256" s="82" t="s">
        <v>22554</v>
      </c>
      <c r="L256" s="83" t="s">
        <v>320</v>
      </c>
      <c r="M256" s="82" t="s">
        <v>22555</v>
      </c>
      <c r="N256" s="83" t="s">
        <v>320</v>
      </c>
      <c r="O256" s="81" t="s">
        <v>22359</v>
      </c>
      <c r="P256" s="82" t="s">
        <v>22636</v>
      </c>
      <c r="Q256" s="83" t="s">
        <v>22635</v>
      </c>
      <c r="R256" s="82" t="s">
        <v>22637</v>
      </c>
      <c r="S256" s="121" t="s">
        <v>22635</v>
      </c>
    </row>
    <row r="257" spans="1:19">
      <c r="A257" s="126">
        <v>445220</v>
      </c>
      <c r="B257" s="90" t="str">
        <f t="shared" si="7"/>
        <v>OC445220</v>
      </c>
      <c r="C257" s="81" t="s">
        <v>20887</v>
      </c>
      <c r="D257" s="81" t="str">
        <f t="shared" si="8"/>
        <v>445220 - Recreation Camp</v>
      </c>
      <c r="E257" s="120" t="s">
        <v>22327</v>
      </c>
      <c r="F257" s="121" t="s">
        <v>221</v>
      </c>
      <c r="G257" s="81" t="s">
        <v>5965</v>
      </c>
      <c r="H257" s="81" t="s">
        <v>5965</v>
      </c>
      <c r="I257" s="120" t="s">
        <v>22279</v>
      </c>
      <c r="J257" s="83" t="s">
        <v>22280</v>
      </c>
      <c r="K257" s="82" t="s">
        <v>22554</v>
      </c>
      <c r="L257" s="83" t="s">
        <v>320</v>
      </c>
      <c r="M257" s="82" t="s">
        <v>22555</v>
      </c>
      <c r="N257" s="83" t="s">
        <v>320</v>
      </c>
      <c r="O257" s="81" t="s">
        <v>22359</v>
      </c>
      <c r="P257" s="82" t="s">
        <v>22636</v>
      </c>
      <c r="Q257" s="83" t="s">
        <v>22635</v>
      </c>
      <c r="R257" s="82" t="s">
        <v>22637</v>
      </c>
      <c r="S257" s="121" t="s">
        <v>22635</v>
      </c>
    </row>
    <row r="258" spans="1:19">
      <c r="A258" s="126">
        <v>445300</v>
      </c>
      <c r="B258" s="90" t="str">
        <f t="shared" si="7"/>
        <v>OC445300</v>
      </c>
      <c r="C258" s="81" t="s">
        <v>22650</v>
      </c>
      <c r="D258" s="81" t="str">
        <f t="shared" si="8"/>
        <v>445300 - Film Revenue</v>
      </c>
      <c r="E258" s="120" t="s">
        <v>22327</v>
      </c>
      <c r="F258" s="121" t="s">
        <v>221</v>
      </c>
      <c r="G258" s="81" t="s">
        <v>5965</v>
      </c>
      <c r="H258" s="81" t="s">
        <v>5965</v>
      </c>
      <c r="I258" s="120" t="s">
        <v>22279</v>
      </c>
      <c r="J258" s="83" t="s">
        <v>22280</v>
      </c>
      <c r="K258" s="82" t="s">
        <v>22554</v>
      </c>
      <c r="L258" s="83" t="s">
        <v>320</v>
      </c>
      <c r="M258" s="82" t="s">
        <v>22555</v>
      </c>
      <c r="N258" s="83" t="s">
        <v>320</v>
      </c>
      <c r="O258" s="81" t="s">
        <v>22359</v>
      </c>
      <c r="P258" s="82" t="s">
        <v>22636</v>
      </c>
      <c r="Q258" s="83" t="s">
        <v>22635</v>
      </c>
      <c r="R258" s="82" t="s">
        <v>22637</v>
      </c>
      <c r="S258" s="121" t="s">
        <v>22635</v>
      </c>
    </row>
    <row r="259" spans="1:19">
      <c r="A259" s="126">
        <v>445301</v>
      </c>
      <c r="B259" s="90" t="str">
        <f t="shared" si="7"/>
        <v>OC445301</v>
      </c>
      <c r="C259" s="81" t="s">
        <v>22651</v>
      </c>
      <c r="D259" s="81" t="str">
        <f t="shared" si="8"/>
        <v>445301 - Fire Cost Recovery</v>
      </c>
      <c r="E259" s="120" t="s">
        <v>22327</v>
      </c>
      <c r="F259" s="121" t="s">
        <v>221</v>
      </c>
      <c r="G259" s="81" t="s">
        <v>5965</v>
      </c>
      <c r="H259" s="81" t="s">
        <v>5965</v>
      </c>
      <c r="I259" s="120" t="s">
        <v>22279</v>
      </c>
      <c r="J259" s="83" t="s">
        <v>22280</v>
      </c>
      <c r="K259" s="82" t="s">
        <v>22554</v>
      </c>
      <c r="L259" s="83" t="s">
        <v>320</v>
      </c>
      <c r="M259" s="82" t="s">
        <v>22555</v>
      </c>
      <c r="N259" s="83" t="s">
        <v>320</v>
      </c>
      <c r="O259" s="81" t="s">
        <v>22359</v>
      </c>
      <c r="P259" s="82" t="s">
        <v>22556</v>
      </c>
      <c r="Q259" s="83" t="s">
        <v>22557</v>
      </c>
      <c r="R259" s="82" t="s">
        <v>22652</v>
      </c>
      <c r="S259" s="121" t="s">
        <v>22557</v>
      </c>
    </row>
    <row r="260" spans="1:19">
      <c r="A260" s="126">
        <v>445302</v>
      </c>
      <c r="B260" s="90" t="str">
        <f t="shared" ref="B260:B323" si="9">"OC"&amp;A260</f>
        <v>OC445302</v>
      </c>
      <c r="C260" s="81" t="s">
        <v>22653</v>
      </c>
      <c r="D260" s="81" t="str">
        <f t="shared" ref="D260:D323" si="10">A260&amp;" - "&amp;C260</f>
        <v>445302 - CPAT Training</v>
      </c>
      <c r="E260" s="120" t="s">
        <v>22327</v>
      </c>
      <c r="F260" s="121" t="s">
        <v>221</v>
      </c>
      <c r="G260" s="81" t="s">
        <v>5965</v>
      </c>
      <c r="H260" s="81" t="s">
        <v>5965</v>
      </c>
      <c r="I260" s="120" t="s">
        <v>22279</v>
      </c>
      <c r="J260" s="83" t="s">
        <v>22280</v>
      </c>
      <c r="K260" s="82" t="s">
        <v>22554</v>
      </c>
      <c r="L260" s="83" t="s">
        <v>320</v>
      </c>
      <c r="M260" s="82" t="s">
        <v>22555</v>
      </c>
      <c r="N260" s="83" t="s">
        <v>320</v>
      </c>
      <c r="O260" s="81" t="s">
        <v>22359</v>
      </c>
      <c r="P260" s="82" t="s">
        <v>22556</v>
      </c>
      <c r="Q260" s="83" t="s">
        <v>22557</v>
      </c>
      <c r="R260" s="82" t="s">
        <v>22652</v>
      </c>
      <c r="S260" s="121" t="s">
        <v>22557</v>
      </c>
    </row>
    <row r="261" spans="1:19">
      <c r="A261" s="126">
        <v>445310</v>
      </c>
      <c r="B261" s="90" t="str">
        <f t="shared" si="9"/>
        <v>OC445310</v>
      </c>
      <c r="C261" s="81" t="s">
        <v>22654</v>
      </c>
      <c r="D261" s="81" t="str">
        <f t="shared" si="10"/>
        <v>445310 - Special Events Revenue</v>
      </c>
      <c r="E261" s="120" t="s">
        <v>22327</v>
      </c>
      <c r="F261" s="121" t="s">
        <v>221</v>
      </c>
      <c r="G261" s="81" t="s">
        <v>5965</v>
      </c>
      <c r="H261" s="81" t="s">
        <v>5965</v>
      </c>
      <c r="I261" s="120" t="s">
        <v>22279</v>
      </c>
      <c r="J261" s="83" t="s">
        <v>22280</v>
      </c>
      <c r="K261" s="82" t="s">
        <v>22554</v>
      </c>
      <c r="L261" s="83" t="s">
        <v>320</v>
      </c>
      <c r="M261" s="82" t="s">
        <v>22555</v>
      </c>
      <c r="N261" s="83" t="s">
        <v>320</v>
      </c>
      <c r="O261" s="81" t="s">
        <v>22359</v>
      </c>
      <c r="P261" s="82" t="s">
        <v>22556</v>
      </c>
      <c r="Q261" s="83" t="s">
        <v>22557</v>
      </c>
      <c r="R261" s="82" t="s">
        <v>22652</v>
      </c>
      <c r="S261" s="121" t="s">
        <v>22557</v>
      </c>
    </row>
    <row r="262" spans="1:19">
      <c r="A262" s="126">
        <v>446100</v>
      </c>
      <c r="B262" s="90" t="str">
        <f t="shared" si="9"/>
        <v>OC446100</v>
      </c>
      <c r="C262" s="81" t="s">
        <v>22655</v>
      </c>
      <c r="D262" s="81" t="str">
        <f t="shared" si="10"/>
        <v>446100 - Administration Fee</v>
      </c>
      <c r="E262" s="120" t="s">
        <v>22327</v>
      </c>
      <c r="F262" s="121" t="s">
        <v>221</v>
      </c>
      <c r="G262" s="81" t="s">
        <v>5965</v>
      </c>
      <c r="H262" s="81" t="s">
        <v>5965</v>
      </c>
      <c r="I262" s="120" t="s">
        <v>22279</v>
      </c>
      <c r="J262" s="83" t="s">
        <v>22280</v>
      </c>
      <c r="K262" s="82" t="s">
        <v>22554</v>
      </c>
      <c r="L262" s="83" t="s">
        <v>320</v>
      </c>
      <c r="M262" s="82" t="s">
        <v>22555</v>
      </c>
      <c r="N262" s="83" t="s">
        <v>320</v>
      </c>
      <c r="O262" s="81" t="s">
        <v>22359</v>
      </c>
      <c r="P262" s="82" t="s">
        <v>22656</v>
      </c>
      <c r="Q262" s="83" t="s">
        <v>22657</v>
      </c>
      <c r="R262" s="82" t="s">
        <v>22658</v>
      </c>
      <c r="S262" s="121" t="s">
        <v>22657</v>
      </c>
    </row>
    <row r="263" spans="1:19">
      <c r="A263" s="126">
        <v>446110</v>
      </c>
      <c r="B263" s="90" t="str">
        <f t="shared" si="9"/>
        <v>OC446110</v>
      </c>
      <c r="C263" s="81" t="s">
        <v>22659</v>
      </c>
      <c r="D263" s="81" t="str">
        <f t="shared" si="10"/>
        <v>446110 - Administration Fee – COBRA</v>
      </c>
      <c r="E263" s="120" t="s">
        <v>22327</v>
      </c>
      <c r="F263" s="121" t="s">
        <v>221</v>
      </c>
      <c r="G263" s="81" t="s">
        <v>5965</v>
      </c>
      <c r="H263" s="81" t="s">
        <v>5965</v>
      </c>
      <c r="I263" s="120" t="s">
        <v>22279</v>
      </c>
      <c r="J263" s="83" t="s">
        <v>22280</v>
      </c>
      <c r="K263" s="82" t="s">
        <v>22554</v>
      </c>
      <c r="L263" s="83" t="s">
        <v>320</v>
      </c>
      <c r="M263" s="82" t="s">
        <v>22555</v>
      </c>
      <c r="N263" s="83" t="s">
        <v>320</v>
      </c>
      <c r="O263" s="81" t="s">
        <v>22359</v>
      </c>
      <c r="P263" s="82" t="s">
        <v>22656</v>
      </c>
      <c r="Q263" s="83" t="s">
        <v>22657</v>
      </c>
      <c r="R263" s="82" t="s">
        <v>22658</v>
      </c>
      <c r="S263" s="121" t="s">
        <v>22657</v>
      </c>
    </row>
    <row r="264" spans="1:19">
      <c r="A264" s="126">
        <v>446120</v>
      </c>
      <c r="B264" s="90" t="str">
        <f t="shared" si="9"/>
        <v>OC446120</v>
      </c>
      <c r="C264" s="81" t="s">
        <v>22660</v>
      </c>
      <c r="D264" s="81" t="str">
        <f t="shared" si="10"/>
        <v>446120 - Administration Fee – Enterprise</v>
      </c>
      <c r="E264" s="120" t="s">
        <v>22327</v>
      </c>
      <c r="F264" s="121" t="s">
        <v>221</v>
      </c>
      <c r="G264" s="81" t="s">
        <v>5965</v>
      </c>
      <c r="H264" s="81" t="s">
        <v>5965</v>
      </c>
      <c r="I264" s="120" t="s">
        <v>22279</v>
      </c>
      <c r="J264" s="83" t="s">
        <v>22280</v>
      </c>
      <c r="K264" s="82" t="s">
        <v>22554</v>
      </c>
      <c r="L264" s="83" t="s">
        <v>320</v>
      </c>
      <c r="M264" s="82" t="s">
        <v>22555</v>
      </c>
      <c r="N264" s="83" t="s">
        <v>320</v>
      </c>
      <c r="O264" s="81" t="s">
        <v>22359</v>
      </c>
      <c r="P264" s="82" t="s">
        <v>22656</v>
      </c>
      <c r="Q264" s="83" t="s">
        <v>22657</v>
      </c>
      <c r="R264" s="82" t="s">
        <v>22658</v>
      </c>
      <c r="S264" s="121" t="s">
        <v>22657</v>
      </c>
    </row>
    <row r="265" spans="1:19">
      <c r="A265" s="126">
        <v>447095</v>
      </c>
      <c r="B265" s="90" t="str">
        <f t="shared" si="9"/>
        <v>OC447095</v>
      </c>
      <c r="C265" s="81" t="s">
        <v>22661</v>
      </c>
      <c r="D265" s="81" t="str">
        <f t="shared" si="10"/>
        <v>447095 - S&amp;A Hospital Premiums DDoT</v>
      </c>
      <c r="E265" s="120" t="s">
        <v>22327</v>
      </c>
      <c r="F265" s="121" t="s">
        <v>221</v>
      </c>
      <c r="G265" s="81" t="s">
        <v>5965</v>
      </c>
      <c r="H265" s="81" t="s">
        <v>5965</v>
      </c>
      <c r="I265" s="120" t="s">
        <v>22279</v>
      </c>
      <c r="J265" s="83" t="s">
        <v>22280</v>
      </c>
      <c r="K265" s="82" t="s">
        <v>22554</v>
      </c>
      <c r="L265" s="83" t="s">
        <v>320</v>
      </c>
      <c r="M265" s="82" t="s">
        <v>22555</v>
      </c>
      <c r="N265" s="83" t="s">
        <v>320</v>
      </c>
      <c r="O265" s="81" t="s">
        <v>22359</v>
      </c>
      <c r="P265" s="82" t="s">
        <v>22556</v>
      </c>
      <c r="Q265" s="83" t="s">
        <v>22557</v>
      </c>
      <c r="R265" s="82" t="s">
        <v>22662</v>
      </c>
      <c r="S265" s="121" t="s">
        <v>22663</v>
      </c>
    </row>
    <row r="266" spans="1:19">
      <c r="A266" s="126">
        <v>447100</v>
      </c>
      <c r="B266" s="90" t="str">
        <f t="shared" si="9"/>
        <v>OC447100</v>
      </c>
      <c r="C266" s="81" t="s">
        <v>22664</v>
      </c>
      <c r="D266" s="81" t="str">
        <f t="shared" si="10"/>
        <v>447100 - Hospitals And Clinics</v>
      </c>
      <c r="E266" s="120" t="s">
        <v>22327</v>
      </c>
      <c r="F266" s="121" t="s">
        <v>221</v>
      </c>
      <c r="G266" s="81" t="s">
        <v>5965</v>
      </c>
      <c r="H266" s="81" t="s">
        <v>5965</v>
      </c>
      <c r="I266" s="120" t="s">
        <v>22279</v>
      </c>
      <c r="J266" s="83" t="s">
        <v>22280</v>
      </c>
      <c r="K266" s="82" t="s">
        <v>22554</v>
      </c>
      <c r="L266" s="83" t="s">
        <v>320</v>
      </c>
      <c r="M266" s="82" t="s">
        <v>22555</v>
      </c>
      <c r="N266" s="83" t="s">
        <v>320</v>
      </c>
      <c r="O266" s="81" t="s">
        <v>22359</v>
      </c>
      <c r="P266" s="82" t="s">
        <v>22556</v>
      </c>
      <c r="Q266" s="83" t="s">
        <v>22557</v>
      </c>
      <c r="R266" s="82" t="s">
        <v>22662</v>
      </c>
      <c r="S266" s="121" t="s">
        <v>22663</v>
      </c>
    </row>
    <row r="267" spans="1:19">
      <c r="A267" s="126">
        <v>447105</v>
      </c>
      <c r="B267" s="90" t="str">
        <f t="shared" si="9"/>
        <v>OC447105</v>
      </c>
      <c r="C267" s="81" t="s">
        <v>22665</v>
      </c>
      <c r="D267" s="81" t="str">
        <f t="shared" si="10"/>
        <v>447105 - Hospitals &amp; Clinics BCBS</v>
      </c>
      <c r="E267" s="120" t="s">
        <v>22327</v>
      </c>
      <c r="F267" s="121" t="s">
        <v>221</v>
      </c>
      <c r="G267" s="81" t="s">
        <v>5965</v>
      </c>
      <c r="H267" s="81" t="s">
        <v>5965</v>
      </c>
      <c r="I267" s="120" t="s">
        <v>22279</v>
      </c>
      <c r="J267" s="83" t="s">
        <v>22280</v>
      </c>
      <c r="K267" s="82" t="s">
        <v>22554</v>
      </c>
      <c r="L267" s="83" t="s">
        <v>320</v>
      </c>
      <c r="M267" s="82" t="s">
        <v>22555</v>
      </c>
      <c r="N267" s="83" t="s">
        <v>320</v>
      </c>
      <c r="O267" s="81" t="s">
        <v>22359</v>
      </c>
      <c r="P267" s="82" t="s">
        <v>22556</v>
      </c>
      <c r="Q267" s="83" t="s">
        <v>22557</v>
      </c>
      <c r="R267" s="82" t="s">
        <v>22662</v>
      </c>
      <c r="S267" s="121" t="s">
        <v>22663</v>
      </c>
    </row>
    <row r="268" spans="1:19">
      <c r="A268" s="126">
        <v>447110</v>
      </c>
      <c r="B268" s="90" t="str">
        <f t="shared" si="9"/>
        <v>OC447110</v>
      </c>
      <c r="C268" s="81" t="s">
        <v>22666</v>
      </c>
      <c r="D268" s="81" t="str">
        <f t="shared" si="10"/>
        <v>447110 - Hospitals &amp; Clinics Medicare</v>
      </c>
      <c r="E268" s="120" t="s">
        <v>22327</v>
      </c>
      <c r="F268" s="121" t="s">
        <v>221</v>
      </c>
      <c r="G268" s="81" t="s">
        <v>5965</v>
      </c>
      <c r="H268" s="81" t="s">
        <v>5965</v>
      </c>
      <c r="I268" s="120" t="s">
        <v>22279</v>
      </c>
      <c r="J268" s="83" t="s">
        <v>22280</v>
      </c>
      <c r="K268" s="82" t="s">
        <v>22554</v>
      </c>
      <c r="L268" s="83" t="s">
        <v>320</v>
      </c>
      <c r="M268" s="82" t="s">
        <v>22555</v>
      </c>
      <c r="N268" s="83" t="s">
        <v>320</v>
      </c>
      <c r="O268" s="81" t="s">
        <v>22359</v>
      </c>
      <c r="P268" s="82" t="s">
        <v>22556</v>
      </c>
      <c r="Q268" s="83" t="s">
        <v>22557</v>
      </c>
      <c r="R268" s="82" t="s">
        <v>22662</v>
      </c>
      <c r="S268" s="121" t="s">
        <v>22663</v>
      </c>
    </row>
    <row r="269" spans="1:19">
      <c r="A269" s="126">
        <v>447115</v>
      </c>
      <c r="B269" s="90" t="str">
        <f t="shared" si="9"/>
        <v>OC447115</v>
      </c>
      <c r="C269" s="81" t="s">
        <v>22667</v>
      </c>
      <c r="D269" s="81" t="str">
        <f t="shared" si="10"/>
        <v>447115 - Hospitals &amp; Clinics Medicaid</v>
      </c>
      <c r="E269" s="120" t="s">
        <v>22327</v>
      </c>
      <c r="F269" s="121" t="s">
        <v>221</v>
      </c>
      <c r="G269" s="81" t="s">
        <v>5965</v>
      </c>
      <c r="H269" s="81" t="s">
        <v>5965</v>
      </c>
      <c r="I269" s="120" t="s">
        <v>22279</v>
      </c>
      <c r="J269" s="83" t="s">
        <v>22280</v>
      </c>
      <c r="K269" s="82" t="s">
        <v>22554</v>
      </c>
      <c r="L269" s="83" t="s">
        <v>320</v>
      </c>
      <c r="M269" s="82" t="s">
        <v>22555</v>
      </c>
      <c r="N269" s="83" t="s">
        <v>320</v>
      </c>
      <c r="O269" s="81" t="s">
        <v>22359</v>
      </c>
      <c r="P269" s="82" t="s">
        <v>22556</v>
      </c>
      <c r="Q269" s="83" t="s">
        <v>22557</v>
      </c>
      <c r="R269" s="82" t="s">
        <v>22662</v>
      </c>
      <c r="S269" s="121" t="s">
        <v>22663</v>
      </c>
    </row>
    <row r="270" spans="1:19">
      <c r="A270" s="126">
        <v>447120</v>
      </c>
      <c r="B270" s="90" t="str">
        <f t="shared" si="9"/>
        <v>OC447120</v>
      </c>
      <c r="C270" s="81" t="s">
        <v>22668</v>
      </c>
      <c r="D270" s="81" t="str">
        <f t="shared" si="10"/>
        <v>447120 - Hospitals &amp; Clinics – MSS</v>
      </c>
      <c r="E270" s="120" t="s">
        <v>22327</v>
      </c>
      <c r="F270" s="121" t="s">
        <v>221</v>
      </c>
      <c r="G270" s="81" t="s">
        <v>5965</v>
      </c>
      <c r="H270" s="81" t="s">
        <v>5965</v>
      </c>
      <c r="I270" s="120" t="s">
        <v>22279</v>
      </c>
      <c r="J270" s="83" t="s">
        <v>22280</v>
      </c>
      <c r="K270" s="82" t="s">
        <v>22554</v>
      </c>
      <c r="L270" s="83" t="s">
        <v>320</v>
      </c>
      <c r="M270" s="82" t="s">
        <v>22555</v>
      </c>
      <c r="N270" s="83" t="s">
        <v>320</v>
      </c>
      <c r="O270" s="81" t="s">
        <v>22359</v>
      </c>
      <c r="P270" s="82" t="s">
        <v>22556</v>
      </c>
      <c r="Q270" s="83" t="s">
        <v>22557</v>
      </c>
      <c r="R270" s="82" t="s">
        <v>22662</v>
      </c>
      <c r="S270" s="121" t="s">
        <v>22663</v>
      </c>
    </row>
    <row r="271" spans="1:19">
      <c r="A271" s="126">
        <v>447125</v>
      </c>
      <c r="B271" s="90" t="str">
        <f t="shared" si="9"/>
        <v>OC447125</v>
      </c>
      <c r="C271" s="81" t="s">
        <v>22669</v>
      </c>
      <c r="D271" s="81" t="str">
        <f t="shared" si="10"/>
        <v>447125 - Hospitals &amp; Clinics – Court Order</v>
      </c>
      <c r="E271" s="120" t="s">
        <v>22327</v>
      </c>
      <c r="F271" s="121" t="s">
        <v>221</v>
      </c>
      <c r="G271" s="81" t="s">
        <v>5965</v>
      </c>
      <c r="H271" s="81" t="s">
        <v>5965</v>
      </c>
      <c r="I271" s="120" t="s">
        <v>22279</v>
      </c>
      <c r="J271" s="83" t="s">
        <v>22280</v>
      </c>
      <c r="K271" s="82" t="s">
        <v>22554</v>
      </c>
      <c r="L271" s="83" t="s">
        <v>320</v>
      </c>
      <c r="M271" s="82" t="s">
        <v>22555</v>
      </c>
      <c r="N271" s="83" t="s">
        <v>320</v>
      </c>
      <c r="O271" s="81" t="s">
        <v>22359</v>
      </c>
      <c r="P271" s="82" t="s">
        <v>22556</v>
      </c>
      <c r="Q271" s="83" t="s">
        <v>22557</v>
      </c>
      <c r="R271" s="82" t="s">
        <v>22662</v>
      </c>
      <c r="S271" s="121" t="s">
        <v>22663</v>
      </c>
    </row>
    <row r="272" spans="1:19">
      <c r="A272" s="126">
        <v>447130</v>
      </c>
      <c r="B272" s="90" t="str">
        <f t="shared" si="9"/>
        <v>OC447130</v>
      </c>
      <c r="C272" s="81" t="s">
        <v>22670</v>
      </c>
      <c r="D272" s="81" t="str">
        <f t="shared" si="10"/>
        <v>447130 - Hospitals &amp; Clinics – Federal</v>
      </c>
      <c r="E272" s="120" t="s">
        <v>22327</v>
      </c>
      <c r="F272" s="121" t="s">
        <v>221</v>
      </c>
      <c r="G272" s="81" t="s">
        <v>5965</v>
      </c>
      <c r="H272" s="81" t="s">
        <v>5965</v>
      </c>
      <c r="I272" s="120" t="s">
        <v>22279</v>
      </c>
      <c r="J272" s="83" t="s">
        <v>22280</v>
      </c>
      <c r="K272" s="82" t="s">
        <v>22554</v>
      </c>
      <c r="L272" s="83" t="s">
        <v>320</v>
      </c>
      <c r="M272" s="82" t="s">
        <v>22555</v>
      </c>
      <c r="N272" s="83" t="s">
        <v>320</v>
      </c>
      <c r="O272" s="81" t="s">
        <v>22359</v>
      </c>
      <c r="P272" s="82" t="s">
        <v>22556</v>
      </c>
      <c r="Q272" s="83" t="s">
        <v>22557</v>
      </c>
      <c r="R272" s="82" t="s">
        <v>22662</v>
      </c>
      <c r="S272" s="121" t="s">
        <v>22663</v>
      </c>
    </row>
    <row r="273" spans="1:19">
      <c r="A273" s="126">
        <v>447135</v>
      </c>
      <c r="B273" s="90" t="str">
        <f t="shared" si="9"/>
        <v>OC447135</v>
      </c>
      <c r="C273" s="81" t="s">
        <v>22671</v>
      </c>
      <c r="D273" s="81" t="str">
        <f t="shared" si="10"/>
        <v>447135 - Hospitals &amp; Clinics – State</v>
      </c>
      <c r="E273" s="120" t="s">
        <v>22327</v>
      </c>
      <c r="F273" s="121" t="s">
        <v>221</v>
      </c>
      <c r="G273" s="81" t="s">
        <v>5965</v>
      </c>
      <c r="H273" s="81" t="s">
        <v>5965</v>
      </c>
      <c r="I273" s="120" t="s">
        <v>22279</v>
      </c>
      <c r="J273" s="83" t="s">
        <v>22280</v>
      </c>
      <c r="K273" s="82" t="s">
        <v>22554</v>
      </c>
      <c r="L273" s="83" t="s">
        <v>320</v>
      </c>
      <c r="M273" s="82" t="s">
        <v>22555</v>
      </c>
      <c r="N273" s="83" t="s">
        <v>320</v>
      </c>
      <c r="O273" s="81" t="s">
        <v>22359</v>
      </c>
      <c r="P273" s="82" t="s">
        <v>22556</v>
      </c>
      <c r="Q273" s="83" t="s">
        <v>22557</v>
      </c>
      <c r="R273" s="82" t="s">
        <v>22662</v>
      </c>
      <c r="S273" s="121" t="s">
        <v>22663</v>
      </c>
    </row>
    <row r="274" spans="1:19">
      <c r="A274" s="126">
        <v>447140</v>
      </c>
      <c r="B274" s="90" t="str">
        <f t="shared" si="9"/>
        <v>OC447140</v>
      </c>
      <c r="C274" s="81" t="s">
        <v>22672</v>
      </c>
      <c r="D274" s="81" t="str">
        <f t="shared" si="10"/>
        <v>447140 - Hospitals &amp; Clinics – County</v>
      </c>
      <c r="E274" s="120" t="s">
        <v>22327</v>
      </c>
      <c r="F274" s="121" t="s">
        <v>221</v>
      </c>
      <c r="G274" s="81" t="s">
        <v>5965</v>
      </c>
      <c r="H274" s="81" t="s">
        <v>5965</v>
      </c>
      <c r="I274" s="120" t="s">
        <v>22279</v>
      </c>
      <c r="J274" s="83" t="s">
        <v>22280</v>
      </c>
      <c r="K274" s="82" t="s">
        <v>22554</v>
      </c>
      <c r="L274" s="83" t="s">
        <v>320</v>
      </c>
      <c r="M274" s="82" t="s">
        <v>22555</v>
      </c>
      <c r="N274" s="83" t="s">
        <v>320</v>
      </c>
      <c r="O274" s="81" t="s">
        <v>22359</v>
      </c>
      <c r="P274" s="82" t="s">
        <v>22556</v>
      </c>
      <c r="Q274" s="83" t="s">
        <v>22557</v>
      </c>
      <c r="R274" s="82" t="s">
        <v>22662</v>
      </c>
      <c r="S274" s="121" t="s">
        <v>22663</v>
      </c>
    </row>
    <row r="275" spans="1:19">
      <c r="A275" s="126">
        <v>447145</v>
      </c>
      <c r="B275" s="90" t="str">
        <f t="shared" si="9"/>
        <v>OC447145</v>
      </c>
      <c r="C275" s="81" t="s">
        <v>22673</v>
      </c>
      <c r="D275" s="81" t="str">
        <f t="shared" si="10"/>
        <v>447145 - Prisoners Care</v>
      </c>
      <c r="E275" s="120" t="s">
        <v>22327</v>
      </c>
      <c r="F275" s="121" t="s">
        <v>221</v>
      </c>
      <c r="G275" s="81" t="s">
        <v>5965</v>
      </c>
      <c r="H275" s="81" t="s">
        <v>5965</v>
      </c>
      <c r="I275" s="120" t="s">
        <v>22279</v>
      </c>
      <c r="J275" s="83" t="s">
        <v>22280</v>
      </c>
      <c r="K275" s="82" t="s">
        <v>22554</v>
      </c>
      <c r="L275" s="83" t="s">
        <v>320</v>
      </c>
      <c r="M275" s="82" t="s">
        <v>22555</v>
      </c>
      <c r="N275" s="83" t="s">
        <v>320</v>
      </c>
      <c r="O275" s="81" t="s">
        <v>22359</v>
      </c>
      <c r="P275" s="82" t="s">
        <v>22556</v>
      </c>
      <c r="Q275" s="83" t="s">
        <v>22557</v>
      </c>
      <c r="R275" s="82" t="s">
        <v>22674</v>
      </c>
      <c r="S275" s="121" t="s">
        <v>22673</v>
      </c>
    </row>
    <row r="276" spans="1:19">
      <c r="A276" s="126">
        <v>447150</v>
      </c>
      <c r="B276" s="90" t="str">
        <f t="shared" si="9"/>
        <v>OC447150</v>
      </c>
      <c r="C276" s="81" t="s">
        <v>22675</v>
      </c>
      <c r="D276" s="81" t="str">
        <f t="shared" si="10"/>
        <v>447150 - Prisoners Care – State</v>
      </c>
      <c r="E276" s="120" t="s">
        <v>22327</v>
      </c>
      <c r="F276" s="121" t="s">
        <v>221</v>
      </c>
      <c r="G276" s="81" t="s">
        <v>5965</v>
      </c>
      <c r="H276" s="81" t="s">
        <v>5965</v>
      </c>
      <c r="I276" s="120" t="s">
        <v>22279</v>
      </c>
      <c r="J276" s="83" t="s">
        <v>22280</v>
      </c>
      <c r="K276" s="82" t="s">
        <v>22554</v>
      </c>
      <c r="L276" s="83" t="s">
        <v>320</v>
      </c>
      <c r="M276" s="82" t="s">
        <v>22555</v>
      </c>
      <c r="N276" s="83" t="s">
        <v>320</v>
      </c>
      <c r="O276" s="81" t="s">
        <v>22359</v>
      </c>
      <c r="P276" s="82" t="s">
        <v>22556</v>
      </c>
      <c r="Q276" s="83" t="s">
        <v>22557</v>
      </c>
      <c r="R276" s="82" t="s">
        <v>22674</v>
      </c>
      <c r="S276" s="121" t="s">
        <v>22673</v>
      </c>
    </row>
    <row r="277" spans="1:19">
      <c r="A277" s="126">
        <v>447155</v>
      </c>
      <c r="B277" s="90" t="str">
        <f t="shared" si="9"/>
        <v>OC447155</v>
      </c>
      <c r="C277" s="81" t="s">
        <v>22676</v>
      </c>
      <c r="D277" s="81" t="str">
        <f t="shared" si="10"/>
        <v>447155 - Prisoners Care – County</v>
      </c>
      <c r="E277" s="120" t="s">
        <v>22327</v>
      </c>
      <c r="F277" s="121" t="s">
        <v>221</v>
      </c>
      <c r="G277" s="81" t="s">
        <v>5965</v>
      </c>
      <c r="H277" s="81" t="s">
        <v>5965</v>
      </c>
      <c r="I277" s="120" t="s">
        <v>22279</v>
      </c>
      <c r="J277" s="83" t="s">
        <v>22280</v>
      </c>
      <c r="K277" s="82" t="s">
        <v>22554</v>
      </c>
      <c r="L277" s="83" t="s">
        <v>320</v>
      </c>
      <c r="M277" s="82" t="s">
        <v>22555</v>
      </c>
      <c r="N277" s="83" t="s">
        <v>320</v>
      </c>
      <c r="O277" s="81" t="s">
        <v>22359</v>
      </c>
      <c r="P277" s="82" t="s">
        <v>22556</v>
      </c>
      <c r="Q277" s="83" t="s">
        <v>22557</v>
      </c>
      <c r="R277" s="82" t="s">
        <v>22674</v>
      </c>
      <c r="S277" s="121" t="s">
        <v>22673</v>
      </c>
    </row>
    <row r="278" spans="1:19">
      <c r="A278" s="126">
        <v>447160</v>
      </c>
      <c r="B278" s="90" t="str">
        <f t="shared" si="9"/>
        <v>OC447160</v>
      </c>
      <c r="C278" s="81" t="s">
        <v>22677</v>
      </c>
      <c r="D278" s="81" t="str">
        <f t="shared" si="10"/>
        <v>447160 - Prisoners Care – Other – Government</v>
      </c>
      <c r="E278" s="120" t="s">
        <v>22327</v>
      </c>
      <c r="F278" s="121" t="s">
        <v>221</v>
      </c>
      <c r="G278" s="81" t="s">
        <v>5965</v>
      </c>
      <c r="H278" s="81" t="s">
        <v>5965</v>
      </c>
      <c r="I278" s="120" t="s">
        <v>22279</v>
      </c>
      <c r="J278" s="83" t="s">
        <v>22280</v>
      </c>
      <c r="K278" s="82" t="s">
        <v>22554</v>
      </c>
      <c r="L278" s="83" t="s">
        <v>320</v>
      </c>
      <c r="M278" s="82" t="s">
        <v>22555</v>
      </c>
      <c r="N278" s="83" t="s">
        <v>320</v>
      </c>
      <c r="O278" s="81" t="s">
        <v>22359</v>
      </c>
      <c r="P278" s="82" t="s">
        <v>22556</v>
      </c>
      <c r="Q278" s="83" t="s">
        <v>22557</v>
      </c>
      <c r="R278" s="82" t="s">
        <v>22674</v>
      </c>
      <c r="S278" s="121" t="s">
        <v>22673</v>
      </c>
    </row>
    <row r="279" spans="1:19">
      <c r="A279" s="126">
        <v>447165</v>
      </c>
      <c r="B279" s="90" t="str">
        <f t="shared" si="9"/>
        <v>OC447165</v>
      </c>
      <c r="C279" s="81" t="s">
        <v>22678</v>
      </c>
      <c r="D279" s="81" t="str">
        <f t="shared" si="10"/>
        <v>447165 - Employee Quarters</v>
      </c>
      <c r="E279" s="120" t="s">
        <v>22327</v>
      </c>
      <c r="F279" s="121" t="s">
        <v>221</v>
      </c>
      <c r="G279" s="81" t="s">
        <v>5965</v>
      </c>
      <c r="H279" s="81" t="s">
        <v>5965</v>
      </c>
      <c r="I279" s="120" t="s">
        <v>22279</v>
      </c>
      <c r="J279" s="83" t="s">
        <v>22280</v>
      </c>
      <c r="K279" s="82" t="s">
        <v>22554</v>
      </c>
      <c r="L279" s="83" t="s">
        <v>320</v>
      </c>
      <c r="M279" s="82" t="s">
        <v>22555</v>
      </c>
      <c r="N279" s="83" t="s">
        <v>320</v>
      </c>
      <c r="O279" s="81" t="s">
        <v>22359</v>
      </c>
      <c r="P279" s="82" t="s">
        <v>22556</v>
      </c>
      <c r="Q279" s="83" t="s">
        <v>22557</v>
      </c>
      <c r="R279" s="82" t="s">
        <v>22652</v>
      </c>
      <c r="S279" s="121" t="s">
        <v>22557</v>
      </c>
    </row>
    <row r="280" spans="1:19">
      <c r="A280" s="126">
        <v>447170</v>
      </c>
      <c r="B280" s="90" t="str">
        <f t="shared" si="9"/>
        <v>OC447170</v>
      </c>
      <c r="C280" s="81" t="s">
        <v>22679</v>
      </c>
      <c r="D280" s="81" t="str">
        <f t="shared" si="10"/>
        <v>447170 - Other Board &amp; Maintenance – Institute Care</v>
      </c>
      <c r="E280" s="120" t="s">
        <v>22327</v>
      </c>
      <c r="F280" s="121" t="s">
        <v>221</v>
      </c>
      <c r="G280" s="81" t="s">
        <v>5965</v>
      </c>
      <c r="H280" s="81" t="s">
        <v>5965</v>
      </c>
      <c r="I280" s="120" t="s">
        <v>22279</v>
      </c>
      <c r="J280" s="83" t="s">
        <v>22280</v>
      </c>
      <c r="K280" s="82" t="s">
        <v>22554</v>
      </c>
      <c r="L280" s="83" t="s">
        <v>320</v>
      </c>
      <c r="M280" s="82" t="s">
        <v>22555</v>
      </c>
      <c r="N280" s="83" t="s">
        <v>320</v>
      </c>
      <c r="O280" s="81" t="s">
        <v>22359</v>
      </c>
      <c r="P280" s="82" t="s">
        <v>22556</v>
      </c>
      <c r="Q280" s="83" t="s">
        <v>22557</v>
      </c>
      <c r="R280" s="82" t="s">
        <v>22652</v>
      </c>
      <c r="S280" s="121" t="s">
        <v>22557</v>
      </c>
    </row>
    <row r="281" spans="1:19">
      <c r="A281" s="126">
        <v>447175</v>
      </c>
      <c r="B281" s="90" t="str">
        <f t="shared" si="9"/>
        <v>OC447175</v>
      </c>
      <c r="C281" s="81" t="s">
        <v>22680</v>
      </c>
      <c r="D281" s="81" t="str">
        <f t="shared" si="10"/>
        <v>447175 - Damage &amp; Loss-Dept Property</v>
      </c>
      <c r="E281" s="120" t="s">
        <v>22327</v>
      </c>
      <c r="F281" s="121" t="s">
        <v>221</v>
      </c>
      <c r="G281" s="81" t="s">
        <v>5965</v>
      </c>
      <c r="H281" s="81" t="s">
        <v>5965</v>
      </c>
      <c r="I281" s="120" t="s">
        <v>22279</v>
      </c>
      <c r="J281" s="83" t="s">
        <v>22280</v>
      </c>
      <c r="K281" s="82" t="s">
        <v>22554</v>
      </c>
      <c r="L281" s="83" t="s">
        <v>320</v>
      </c>
      <c r="M281" s="82" t="s">
        <v>22555</v>
      </c>
      <c r="N281" s="83" t="s">
        <v>320</v>
      </c>
      <c r="O281" s="81" t="s">
        <v>22359</v>
      </c>
      <c r="P281" s="82" t="s">
        <v>22556</v>
      </c>
      <c r="Q281" s="83" t="s">
        <v>22557</v>
      </c>
      <c r="R281" s="82" t="s">
        <v>22681</v>
      </c>
      <c r="S281" s="121" t="s">
        <v>22682</v>
      </c>
    </row>
    <row r="282" spans="1:19">
      <c r="A282" s="126">
        <v>447180</v>
      </c>
      <c r="B282" s="90" t="str">
        <f t="shared" si="9"/>
        <v>OC447180</v>
      </c>
      <c r="C282" s="81" t="s">
        <v>22683</v>
      </c>
      <c r="D282" s="81" t="str">
        <f t="shared" si="10"/>
        <v>447180 - Damage &amp; Loss – Departmental Property – Federal</v>
      </c>
      <c r="E282" s="120" t="s">
        <v>22327</v>
      </c>
      <c r="F282" s="121" t="s">
        <v>221</v>
      </c>
      <c r="G282" s="81" t="s">
        <v>5965</v>
      </c>
      <c r="H282" s="81" t="s">
        <v>5965</v>
      </c>
      <c r="I282" s="120" t="s">
        <v>22279</v>
      </c>
      <c r="J282" s="83" t="s">
        <v>22280</v>
      </c>
      <c r="K282" s="82" t="s">
        <v>22554</v>
      </c>
      <c r="L282" s="83" t="s">
        <v>320</v>
      </c>
      <c r="M282" s="82" t="s">
        <v>22555</v>
      </c>
      <c r="N282" s="83" t="s">
        <v>320</v>
      </c>
      <c r="O282" s="81" t="s">
        <v>22359</v>
      </c>
      <c r="P282" s="82" t="s">
        <v>22556</v>
      </c>
      <c r="Q282" s="83" t="s">
        <v>22557</v>
      </c>
      <c r="R282" s="82" t="s">
        <v>22681</v>
      </c>
      <c r="S282" s="121" t="s">
        <v>22682</v>
      </c>
    </row>
    <row r="283" spans="1:19">
      <c r="A283" s="126">
        <v>447185</v>
      </c>
      <c r="B283" s="90" t="str">
        <f t="shared" si="9"/>
        <v>OC447185</v>
      </c>
      <c r="C283" s="81" t="s">
        <v>22684</v>
      </c>
      <c r="D283" s="81" t="str">
        <f t="shared" si="10"/>
        <v>447185 - Damage &amp; Loss – Departmental Property – State</v>
      </c>
      <c r="E283" s="120" t="s">
        <v>22327</v>
      </c>
      <c r="F283" s="121" t="s">
        <v>221</v>
      </c>
      <c r="G283" s="81" t="s">
        <v>5965</v>
      </c>
      <c r="H283" s="81" t="s">
        <v>5965</v>
      </c>
      <c r="I283" s="120" t="s">
        <v>22279</v>
      </c>
      <c r="J283" s="83" t="s">
        <v>22280</v>
      </c>
      <c r="K283" s="82" t="s">
        <v>22554</v>
      </c>
      <c r="L283" s="83" t="s">
        <v>320</v>
      </c>
      <c r="M283" s="82" t="s">
        <v>22555</v>
      </c>
      <c r="N283" s="83" t="s">
        <v>320</v>
      </c>
      <c r="O283" s="81" t="s">
        <v>22359</v>
      </c>
      <c r="P283" s="82" t="s">
        <v>22556</v>
      </c>
      <c r="Q283" s="83" t="s">
        <v>22557</v>
      </c>
      <c r="R283" s="82" t="s">
        <v>22681</v>
      </c>
      <c r="S283" s="121" t="s">
        <v>22682</v>
      </c>
    </row>
    <row r="284" spans="1:19">
      <c r="A284" s="126">
        <v>447190</v>
      </c>
      <c r="B284" s="90" t="str">
        <f t="shared" si="9"/>
        <v>OC447190</v>
      </c>
      <c r="C284" s="81" t="s">
        <v>22685</v>
      </c>
      <c r="D284" s="81" t="str">
        <f t="shared" si="10"/>
        <v>447190 - Damage &amp; Loss – Departmental Property – County</v>
      </c>
      <c r="E284" s="120" t="s">
        <v>22327</v>
      </c>
      <c r="F284" s="121" t="s">
        <v>221</v>
      </c>
      <c r="G284" s="81" t="s">
        <v>5965</v>
      </c>
      <c r="H284" s="81" t="s">
        <v>5965</v>
      </c>
      <c r="I284" s="120" t="s">
        <v>22279</v>
      </c>
      <c r="J284" s="83" t="s">
        <v>22280</v>
      </c>
      <c r="K284" s="82" t="s">
        <v>22554</v>
      </c>
      <c r="L284" s="83" t="s">
        <v>320</v>
      </c>
      <c r="M284" s="82" t="s">
        <v>22555</v>
      </c>
      <c r="N284" s="83" t="s">
        <v>320</v>
      </c>
      <c r="O284" s="81" t="s">
        <v>22359</v>
      </c>
      <c r="P284" s="82" t="s">
        <v>22556</v>
      </c>
      <c r="Q284" s="83" t="s">
        <v>22557</v>
      </c>
      <c r="R284" s="82" t="s">
        <v>22681</v>
      </c>
      <c r="S284" s="121" t="s">
        <v>22682</v>
      </c>
    </row>
    <row r="285" spans="1:19">
      <c r="A285" s="126">
        <v>447195</v>
      </c>
      <c r="B285" s="90" t="str">
        <f t="shared" si="9"/>
        <v>OC447195</v>
      </c>
      <c r="C285" s="81" t="s">
        <v>22686</v>
      </c>
      <c r="D285" s="81" t="str">
        <f t="shared" si="10"/>
        <v>447195 - Damage &amp; Loss – Departmental Property – Other – Government</v>
      </c>
      <c r="E285" s="120" t="s">
        <v>22327</v>
      </c>
      <c r="F285" s="121" t="s">
        <v>221</v>
      </c>
      <c r="G285" s="81" t="s">
        <v>5965</v>
      </c>
      <c r="H285" s="81" t="s">
        <v>5965</v>
      </c>
      <c r="I285" s="120" t="s">
        <v>22279</v>
      </c>
      <c r="J285" s="83" t="s">
        <v>22280</v>
      </c>
      <c r="K285" s="82" t="s">
        <v>22554</v>
      </c>
      <c r="L285" s="83" t="s">
        <v>320</v>
      </c>
      <c r="M285" s="82" t="s">
        <v>22555</v>
      </c>
      <c r="N285" s="83" t="s">
        <v>320</v>
      </c>
      <c r="O285" s="81" t="s">
        <v>22359</v>
      </c>
      <c r="P285" s="82" t="s">
        <v>22556</v>
      </c>
      <c r="Q285" s="83" t="s">
        <v>22557</v>
      </c>
      <c r="R285" s="82" t="s">
        <v>22681</v>
      </c>
      <c r="S285" s="121" t="s">
        <v>22682</v>
      </c>
    </row>
    <row r="286" spans="1:19">
      <c r="A286" s="126">
        <v>447200</v>
      </c>
      <c r="B286" s="90" t="str">
        <f t="shared" si="9"/>
        <v>OC447200</v>
      </c>
      <c r="C286" s="81" t="s">
        <v>22687</v>
      </c>
      <c r="D286" s="81" t="str">
        <f t="shared" si="10"/>
        <v>447200 - Damage &amp; Loss – Departmental Property – Departmental</v>
      </c>
      <c r="E286" s="120" t="s">
        <v>22327</v>
      </c>
      <c r="F286" s="121" t="s">
        <v>221</v>
      </c>
      <c r="G286" s="81" t="s">
        <v>5965</v>
      </c>
      <c r="H286" s="81" t="s">
        <v>5965</v>
      </c>
      <c r="I286" s="120" t="s">
        <v>22279</v>
      </c>
      <c r="J286" s="83" t="s">
        <v>22280</v>
      </c>
      <c r="K286" s="82" t="s">
        <v>22554</v>
      </c>
      <c r="L286" s="83" t="s">
        <v>320</v>
      </c>
      <c r="M286" s="82" t="s">
        <v>22555</v>
      </c>
      <c r="N286" s="83" t="s">
        <v>320</v>
      </c>
      <c r="O286" s="81" t="s">
        <v>22359</v>
      </c>
      <c r="P286" s="82" t="s">
        <v>22556</v>
      </c>
      <c r="Q286" s="83" t="s">
        <v>22557</v>
      </c>
      <c r="R286" s="82" t="s">
        <v>22681</v>
      </c>
      <c r="S286" s="121" t="s">
        <v>22682</v>
      </c>
    </row>
    <row r="287" spans="1:19">
      <c r="A287" s="126">
        <v>447205</v>
      </c>
      <c r="B287" s="90" t="str">
        <f t="shared" si="9"/>
        <v>OC447205</v>
      </c>
      <c r="C287" s="81" t="s">
        <v>5671</v>
      </c>
      <c r="D287" s="81" t="str">
        <f t="shared" si="10"/>
        <v>447205 - Water</v>
      </c>
      <c r="E287" s="120" t="s">
        <v>22327</v>
      </c>
      <c r="F287" s="121" t="s">
        <v>221</v>
      </c>
      <c r="G287" s="81" t="s">
        <v>5965</v>
      </c>
      <c r="H287" s="81" t="s">
        <v>5965</v>
      </c>
      <c r="I287" s="120" t="s">
        <v>22279</v>
      </c>
      <c r="J287" s="83" t="s">
        <v>22280</v>
      </c>
      <c r="K287" s="82" t="s">
        <v>22554</v>
      </c>
      <c r="L287" s="83" t="s">
        <v>320</v>
      </c>
      <c r="M287" s="82" t="s">
        <v>22555</v>
      </c>
      <c r="N287" s="83" t="s">
        <v>320</v>
      </c>
      <c r="O287" s="81" t="s">
        <v>22359</v>
      </c>
      <c r="P287" s="82" t="s">
        <v>22688</v>
      </c>
      <c r="Q287" s="83" t="s">
        <v>22689</v>
      </c>
      <c r="R287" s="82" t="s">
        <v>22690</v>
      </c>
      <c r="S287" s="121" t="s">
        <v>22691</v>
      </c>
    </row>
    <row r="288" spans="1:19">
      <c r="A288" s="126">
        <v>447210</v>
      </c>
      <c r="B288" s="90" t="str">
        <f t="shared" si="9"/>
        <v>OC447210</v>
      </c>
      <c r="C288" s="81" t="s">
        <v>22692</v>
      </c>
      <c r="D288" s="81" t="str">
        <f t="shared" si="10"/>
        <v>447210 - Water Sales - Retail</v>
      </c>
      <c r="E288" s="120" t="s">
        <v>22327</v>
      </c>
      <c r="F288" s="121" t="s">
        <v>221</v>
      </c>
      <c r="G288" s="81" t="s">
        <v>5965</v>
      </c>
      <c r="H288" s="81" t="s">
        <v>5965</v>
      </c>
      <c r="I288" s="120" t="s">
        <v>22279</v>
      </c>
      <c r="J288" s="83" t="s">
        <v>22280</v>
      </c>
      <c r="K288" s="82" t="s">
        <v>22554</v>
      </c>
      <c r="L288" s="83" t="s">
        <v>320</v>
      </c>
      <c r="M288" s="82" t="s">
        <v>22555</v>
      </c>
      <c r="N288" s="83" t="s">
        <v>320</v>
      </c>
      <c r="O288" s="81" t="s">
        <v>22359</v>
      </c>
      <c r="P288" s="82" t="s">
        <v>22688</v>
      </c>
      <c r="Q288" s="83" t="s">
        <v>22689</v>
      </c>
      <c r="R288" s="82" t="s">
        <v>22693</v>
      </c>
      <c r="S288" s="121" t="s">
        <v>22692</v>
      </c>
    </row>
    <row r="289" spans="1:19">
      <c r="A289" s="126">
        <v>447215</v>
      </c>
      <c r="B289" s="90" t="str">
        <f t="shared" si="9"/>
        <v>OC447215</v>
      </c>
      <c r="C289" s="81" t="s">
        <v>22694</v>
      </c>
      <c r="D289" s="81" t="str">
        <f t="shared" si="10"/>
        <v>447215 - Water Sales – Wholesale</v>
      </c>
      <c r="E289" s="120" t="s">
        <v>22327</v>
      </c>
      <c r="F289" s="121" t="s">
        <v>221</v>
      </c>
      <c r="G289" s="81" t="s">
        <v>5965</v>
      </c>
      <c r="H289" s="81" t="s">
        <v>5965</v>
      </c>
      <c r="I289" s="120" t="s">
        <v>22279</v>
      </c>
      <c r="J289" s="83" t="s">
        <v>22280</v>
      </c>
      <c r="K289" s="82" t="s">
        <v>22554</v>
      </c>
      <c r="L289" s="83" t="s">
        <v>320</v>
      </c>
      <c r="M289" s="82" t="s">
        <v>22555</v>
      </c>
      <c r="N289" s="83" t="s">
        <v>320</v>
      </c>
      <c r="O289" s="81" t="s">
        <v>22359</v>
      </c>
      <c r="P289" s="82" t="s">
        <v>22688</v>
      </c>
      <c r="Q289" s="83" t="s">
        <v>22689</v>
      </c>
      <c r="R289" s="82" t="s">
        <v>22690</v>
      </c>
      <c r="S289" s="121" t="s">
        <v>22691</v>
      </c>
    </row>
    <row r="290" spans="1:19">
      <c r="A290" s="126">
        <v>447220</v>
      </c>
      <c r="B290" s="90" t="str">
        <f t="shared" si="9"/>
        <v>OC447220</v>
      </c>
      <c r="C290" s="81" t="s">
        <v>22695</v>
      </c>
      <c r="D290" s="81" t="str">
        <f t="shared" si="10"/>
        <v>447220 - Water Other Fees</v>
      </c>
      <c r="E290" s="120" t="s">
        <v>22327</v>
      </c>
      <c r="F290" s="121" t="s">
        <v>221</v>
      </c>
      <c r="G290" s="81" t="s">
        <v>5965</v>
      </c>
      <c r="H290" s="81" t="s">
        <v>5965</v>
      </c>
      <c r="I290" s="120" t="s">
        <v>22279</v>
      </c>
      <c r="J290" s="83" t="s">
        <v>22280</v>
      </c>
      <c r="K290" s="82" t="s">
        <v>22554</v>
      </c>
      <c r="L290" s="83" t="s">
        <v>320</v>
      </c>
      <c r="M290" s="82" t="s">
        <v>22555</v>
      </c>
      <c r="N290" s="83" t="s">
        <v>320</v>
      </c>
      <c r="O290" s="81" t="s">
        <v>22359</v>
      </c>
      <c r="P290" s="82" t="s">
        <v>22688</v>
      </c>
      <c r="Q290" s="83" t="s">
        <v>22689</v>
      </c>
      <c r="R290" s="82" t="s">
        <v>22690</v>
      </c>
      <c r="S290" s="121" t="s">
        <v>22691</v>
      </c>
    </row>
    <row r="291" spans="1:19">
      <c r="A291" s="126">
        <v>447225</v>
      </c>
      <c r="B291" s="90" t="str">
        <f t="shared" si="9"/>
        <v>OC447225</v>
      </c>
      <c r="C291" s="81" t="s">
        <v>22696</v>
      </c>
      <c r="D291" s="81" t="str">
        <f t="shared" si="10"/>
        <v>447225 - Water – Other – Government</v>
      </c>
      <c r="E291" s="120" t="s">
        <v>22327</v>
      </c>
      <c r="F291" s="121" t="s">
        <v>221</v>
      </c>
      <c r="G291" s="81" t="s">
        <v>5965</v>
      </c>
      <c r="H291" s="81" t="s">
        <v>5965</v>
      </c>
      <c r="I291" s="120" t="s">
        <v>22279</v>
      </c>
      <c r="J291" s="83" t="s">
        <v>22280</v>
      </c>
      <c r="K291" s="82" t="s">
        <v>22554</v>
      </c>
      <c r="L291" s="83" t="s">
        <v>320</v>
      </c>
      <c r="M291" s="82" t="s">
        <v>22555</v>
      </c>
      <c r="N291" s="83" t="s">
        <v>320</v>
      </c>
      <c r="O291" s="81" t="s">
        <v>22359</v>
      </c>
      <c r="P291" s="82" t="s">
        <v>22688</v>
      </c>
      <c r="Q291" s="83" t="s">
        <v>22689</v>
      </c>
      <c r="R291" s="82" t="s">
        <v>22690</v>
      </c>
      <c r="S291" s="121" t="s">
        <v>22691</v>
      </c>
    </row>
    <row r="292" spans="1:19">
      <c r="A292" s="126">
        <v>447230</v>
      </c>
      <c r="B292" s="90" t="str">
        <f t="shared" si="9"/>
        <v>OC447230</v>
      </c>
      <c r="C292" s="81" t="s">
        <v>22697</v>
      </c>
      <c r="D292" s="81" t="str">
        <f t="shared" si="10"/>
        <v>447230 - Sewage – Disposal</v>
      </c>
      <c r="E292" s="120" t="s">
        <v>22327</v>
      </c>
      <c r="F292" s="121" t="s">
        <v>221</v>
      </c>
      <c r="G292" s="81" t="s">
        <v>5965</v>
      </c>
      <c r="H292" s="81" t="s">
        <v>5965</v>
      </c>
      <c r="I292" s="120" t="s">
        <v>22279</v>
      </c>
      <c r="J292" s="83" t="s">
        <v>22280</v>
      </c>
      <c r="K292" s="82" t="s">
        <v>22554</v>
      </c>
      <c r="L292" s="83" t="s">
        <v>320</v>
      </c>
      <c r="M292" s="82" t="s">
        <v>22555</v>
      </c>
      <c r="N292" s="83" t="s">
        <v>320</v>
      </c>
      <c r="O292" s="81" t="s">
        <v>22359</v>
      </c>
      <c r="P292" s="82" t="s">
        <v>22688</v>
      </c>
      <c r="Q292" s="83" t="s">
        <v>22689</v>
      </c>
      <c r="R292" s="82" t="s">
        <v>22690</v>
      </c>
      <c r="S292" s="121" t="s">
        <v>22691</v>
      </c>
    </row>
    <row r="293" spans="1:19">
      <c r="A293" s="126">
        <v>447235</v>
      </c>
      <c r="B293" s="90" t="str">
        <f t="shared" si="9"/>
        <v>OC447235</v>
      </c>
      <c r="C293" s="81" t="s">
        <v>22698</v>
      </c>
      <c r="D293" s="81" t="str">
        <f t="shared" si="10"/>
        <v>447235 - Sewage – High Strength Surcharge City</v>
      </c>
      <c r="E293" s="120" t="s">
        <v>22327</v>
      </c>
      <c r="F293" s="121" t="s">
        <v>221</v>
      </c>
      <c r="G293" s="81" t="s">
        <v>5965</v>
      </c>
      <c r="H293" s="81" t="s">
        <v>5965</v>
      </c>
      <c r="I293" s="120" t="s">
        <v>22279</v>
      </c>
      <c r="J293" s="83" t="s">
        <v>22280</v>
      </c>
      <c r="K293" s="82" t="s">
        <v>22554</v>
      </c>
      <c r="L293" s="83" t="s">
        <v>320</v>
      </c>
      <c r="M293" s="82" t="s">
        <v>22555</v>
      </c>
      <c r="N293" s="83" t="s">
        <v>320</v>
      </c>
      <c r="O293" s="81" t="s">
        <v>22359</v>
      </c>
      <c r="P293" s="82" t="s">
        <v>22688</v>
      </c>
      <c r="Q293" s="83" t="s">
        <v>22689</v>
      </c>
      <c r="R293" s="82" t="s">
        <v>22690</v>
      </c>
      <c r="S293" s="121" t="s">
        <v>22691</v>
      </c>
    </row>
    <row r="294" spans="1:19">
      <c r="A294" s="126">
        <v>447236</v>
      </c>
      <c r="B294" s="90" t="str">
        <f t="shared" si="9"/>
        <v>OC447236</v>
      </c>
      <c r="C294" s="81" t="s">
        <v>22699</v>
      </c>
      <c r="D294" s="81" t="str">
        <f t="shared" si="10"/>
        <v>447236 - City of Detroit IWC Charges</v>
      </c>
      <c r="E294" s="120" t="s">
        <v>22327</v>
      </c>
      <c r="F294" s="121" t="s">
        <v>221</v>
      </c>
      <c r="G294" s="81" t="s">
        <v>5965</v>
      </c>
      <c r="H294" s="81" t="s">
        <v>5965</v>
      </c>
      <c r="I294" s="120" t="s">
        <v>22279</v>
      </c>
      <c r="J294" s="83" t="s">
        <v>22280</v>
      </c>
      <c r="K294" s="82" t="s">
        <v>22554</v>
      </c>
      <c r="L294" s="83" t="s">
        <v>320</v>
      </c>
      <c r="M294" s="82" t="s">
        <v>22555</v>
      </c>
      <c r="N294" s="83" t="s">
        <v>320</v>
      </c>
      <c r="O294" s="81" t="s">
        <v>22359</v>
      </c>
      <c r="P294" s="82" t="s">
        <v>22688</v>
      </c>
      <c r="Q294" s="83" t="s">
        <v>22689</v>
      </c>
      <c r="R294" s="82" t="s">
        <v>22690</v>
      </c>
      <c r="S294" s="121" t="s">
        <v>22691</v>
      </c>
    </row>
    <row r="295" spans="1:19">
      <c r="A295" s="126">
        <v>447237</v>
      </c>
      <c r="B295" s="90" t="str">
        <f t="shared" si="9"/>
        <v>OC447237</v>
      </c>
      <c r="C295" s="81" t="s">
        <v>22700</v>
      </c>
      <c r="D295" s="81" t="str">
        <f t="shared" si="10"/>
        <v>447237 - Highway Drainage</v>
      </c>
      <c r="E295" s="120" t="s">
        <v>22327</v>
      </c>
      <c r="F295" s="121" t="s">
        <v>221</v>
      </c>
      <c r="G295" s="81" t="s">
        <v>5965</v>
      </c>
      <c r="H295" s="81" t="s">
        <v>5965</v>
      </c>
      <c r="I295" s="120" t="s">
        <v>22279</v>
      </c>
      <c r="J295" s="83" t="s">
        <v>22280</v>
      </c>
      <c r="K295" s="82" t="s">
        <v>22554</v>
      </c>
      <c r="L295" s="83" t="s">
        <v>320</v>
      </c>
      <c r="M295" s="82" t="s">
        <v>22555</v>
      </c>
      <c r="N295" s="83" t="s">
        <v>320</v>
      </c>
      <c r="O295" s="81" t="s">
        <v>22359</v>
      </c>
      <c r="P295" s="82" t="s">
        <v>22688</v>
      </c>
      <c r="Q295" s="83" t="s">
        <v>22689</v>
      </c>
      <c r="R295" s="82" t="s">
        <v>22690</v>
      </c>
      <c r="S295" s="121" t="s">
        <v>22691</v>
      </c>
    </row>
    <row r="296" spans="1:19">
      <c r="A296" s="126">
        <v>447240</v>
      </c>
      <c r="B296" s="90" t="str">
        <f t="shared" si="9"/>
        <v>OC447240</v>
      </c>
      <c r="C296" s="81" t="s">
        <v>22701</v>
      </c>
      <c r="D296" s="81" t="str">
        <f t="shared" si="10"/>
        <v>447240 - Industrial Waste Surcharge</v>
      </c>
      <c r="E296" s="120" t="s">
        <v>22327</v>
      </c>
      <c r="F296" s="121" t="s">
        <v>221</v>
      </c>
      <c r="G296" s="81" t="s">
        <v>5965</v>
      </c>
      <c r="H296" s="81" t="s">
        <v>5965</v>
      </c>
      <c r="I296" s="120" t="s">
        <v>22279</v>
      </c>
      <c r="J296" s="83" t="s">
        <v>22280</v>
      </c>
      <c r="K296" s="82" t="s">
        <v>22554</v>
      </c>
      <c r="L296" s="83" t="s">
        <v>320</v>
      </c>
      <c r="M296" s="82" t="s">
        <v>22555</v>
      </c>
      <c r="N296" s="83" t="s">
        <v>320</v>
      </c>
      <c r="O296" s="81" t="s">
        <v>22359</v>
      </c>
      <c r="P296" s="82" t="s">
        <v>22688</v>
      </c>
      <c r="Q296" s="83" t="s">
        <v>22689</v>
      </c>
      <c r="R296" s="82" t="s">
        <v>22690</v>
      </c>
      <c r="S296" s="121" t="s">
        <v>22691</v>
      </c>
    </row>
    <row r="297" spans="1:19">
      <c r="A297" s="126">
        <v>447245</v>
      </c>
      <c r="B297" s="90" t="str">
        <f t="shared" si="9"/>
        <v>OC447245</v>
      </c>
      <c r="C297" s="81" t="s">
        <v>22702</v>
      </c>
      <c r="D297" s="81" t="str">
        <f t="shared" si="10"/>
        <v>447245 - Monitor's Fee – IWC</v>
      </c>
      <c r="E297" s="120" t="s">
        <v>22327</v>
      </c>
      <c r="F297" s="121" t="s">
        <v>221</v>
      </c>
      <c r="G297" s="81" t="s">
        <v>5965</v>
      </c>
      <c r="H297" s="81" t="s">
        <v>5965</v>
      </c>
      <c r="I297" s="120" t="s">
        <v>22279</v>
      </c>
      <c r="J297" s="83" t="s">
        <v>22280</v>
      </c>
      <c r="K297" s="82" t="s">
        <v>22554</v>
      </c>
      <c r="L297" s="83" t="s">
        <v>320</v>
      </c>
      <c r="M297" s="82" t="s">
        <v>22555</v>
      </c>
      <c r="N297" s="83" t="s">
        <v>320</v>
      </c>
      <c r="O297" s="81" t="s">
        <v>22359</v>
      </c>
      <c r="P297" s="82" t="s">
        <v>22688</v>
      </c>
      <c r="Q297" s="83" t="s">
        <v>22689</v>
      </c>
      <c r="R297" s="82" t="s">
        <v>22690</v>
      </c>
      <c r="S297" s="121" t="s">
        <v>22691</v>
      </c>
    </row>
    <row r="298" spans="1:19">
      <c r="A298" s="126">
        <v>447246</v>
      </c>
      <c r="B298" s="90" t="str">
        <f t="shared" si="9"/>
        <v>OC447246</v>
      </c>
      <c r="C298" s="81" t="s">
        <v>22703</v>
      </c>
      <c r="D298" s="81" t="str">
        <f t="shared" si="10"/>
        <v>447246 - IWC Penalties – Detroit</v>
      </c>
      <c r="E298" s="120" t="s">
        <v>22327</v>
      </c>
      <c r="F298" s="121" t="s">
        <v>221</v>
      </c>
      <c r="G298" s="81" t="s">
        <v>5965</v>
      </c>
      <c r="H298" s="81" t="s">
        <v>5965</v>
      </c>
      <c r="I298" s="120" t="s">
        <v>22279</v>
      </c>
      <c r="J298" s="83" t="s">
        <v>22280</v>
      </c>
      <c r="K298" s="82" t="s">
        <v>22554</v>
      </c>
      <c r="L298" s="83" t="s">
        <v>320</v>
      </c>
      <c r="M298" s="82" t="s">
        <v>22555</v>
      </c>
      <c r="N298" s="83" t="s">
        <v>320</v>
      </c>
      <c r="O298" s="81" t="s">
        <v>22359</v>
      </c>
      <c r="P298" s="82" t="s">
        <v>22688</v>
      </c>
      <c r="Q298" s="83" t="s">
        <v>22689</v>
      </c>
      <c r="R298" s="82" t="s">
        <v>22690</v>
      </c>
      <c r="S298" s="121" t="s">
        <v>22691</v>
      </c>
    </row>
    <row r="299" spans="1:19">
      <c r="A299" s="126">
        <v>447247</v>
      </c>
      <c r="B299" s="90" t="str">
        <f t="shared" si="9"/>
        <v>OC447247</v>
      </c>
      <c r="C299" s="81" t="s">
        <v>22704</v>
      </c>
      <c r="D299" s="81" t="str">
        <f t="shared" si="10"/>
        <v>447247 - IWC Penalties – Suburban</v>
      </c>
      <c r="E299" s="120" t="s">
        <v>22327</v>
      </c>
      <c r="F299" s="121" t="s">
        <v>221</v>
      </c>
      <c r="G299" s="81" t="s">
        <v>5965</v>
      </c>
      <c r="H299" s="81" t="s">
        <v>5965</v>
      </c>
      <c r="I299" s="120" t="s">
        <v>22279</v>
      </c>
      <c r="J299" s="83" t="s">
        <v>22280</v>
      </c>
      <c r="K299" s="82" t="s">
        <v>22554</v>
      </c>
      <c r="L299" s="83" t="s">
        <v>320</v>
      </c>
      <c r="M299" s="82" t="s">
        <v>22555</v>
      </c>
      <c r="N299" s="83" t="s">
        <v>320</v>
      </c>
      <c r="O299" s="81" t="s">
        <v>22359</v>
      </c>
      <c r="P299" s="82" t="s">
        <v>22688</v>
      </c>
      <c r="Q299" s="83" t="s">
        <v>22689</v>
      </c>
      <c r="R299" s="82" t="s">
        <v>22690</v>
      </c>
      <c r="S299" s="121" t="s">
        <v>22691</v>
      </c>
    </row>
    <row r="300" spans="1:19">
      <c r="A300" s="126">
        <v>447250</v>
      </c>
      <c r="B300" s="90" t="str">
        <f t="shared" si="9"/>
        <v>OC447250</v>
      </c>
      <c r="C300" s="81" t="s">
        <v>22705</v>
      </c>
      <c r="D300" s="81" t="str">
        <f t="shared" si="10"/>
        <v>447250 - Sewage Treatment Sales-Retail</v>
      </c>
      <c r="E300" s="120" t="s">
        <v>22327</v>
      </c>
      <c r="F300" s="121" t="s">
        <v>221</v>
      </c>
      <c r="G300" s="81" t="s">
        <v>5965</v>
      </c>
      <c r="H300" s="81" t="s">
        <v>5965</v>
      </c>
      <c r="I300" s="120" t="s">
        <v>22279</v>
      </c>
      <c r="J300" s="83" t="s">
        <v>22280</v>
      </c>
      <c r="K300" s="82" t="s">
        <v>22554</v>
      </c>
      <c r="L300" s="83" t="s">
        <v>320</v>
      </c>
      <c r="M300" s="82" t="s">
        <v>22555</v>
      </c>
      <c r="N300" s="83" t="s">
        <v>320</v>
      </c>
      <c r="O300" s="81" t="s">
        <v>22359</v>
      </c>
      <c r="P300" s="82" t="s">
        <v>22688</v>
      </c>
      <c r="Q300" s="83" t="s">
        <v>22689</v>
      </c>
      <c r="R300" s="82" t="s">
        <v>22706</v>
      </c>
      <c r="S300" s="121" t="s">
        <v>22705</v>
      </c>
    </row>
    <row r="301" spans="1:19">
      <c r="A301" s="126">
        <v>447255</v>
      </c>
      <c r="B301" s="90" t="str">
        <f t="shared" si="9"/>
        <v>OC447255</v>
      </c>
      <c r="C301" s="81" t="s">
        <v>22707</v>
      </c>
      <c r="D301" s="81" t="str">
        <f t="shared" si="10"/>
        <v>447255 - Sewage Treatment Sales – Wholesale</v>
      </c>
      <c r="E301" s="120" t="s">
        <v>22327</v>
      </c>
      <c r="F301" s="121" t="s">
        <v>221</v>
      </c>
      <c r="G301" s="81" t="s">
        <v>5965</v>
      </c>
      <c r="H301" s="81" t="s">
        <v>5965</v>
      </c>
      <c r="I301" s="120" t="s">
        <v>22279</v>
      </c>
      <c r="J301" s="83" t="s">
        <v>22280</v>
      </c>
      <c r="K301" s="82" t="s">
        <v>22554</v>
      </c>
      <c r="L301" s="83" t="s">
        <v>320</v>
      </c>
      <c r="M301" s="82" t="s">
        <v>22555</v>
      </c>
      <c r="N301" s="83" t="s">
        <v>320</v>
      </c>
      <c r="O301" s="81" t="s">
        <v>22359</v>
      </c>
      <c r="P301" s="82" t="s">
        <v>22688</v>
      </c>
      <c r="Q301" s="83" t="s">
        <v>22689</v>
      </c>
      <c r="R301" s="82" t="s">
        <v>22690</v>
      </c>
      <c r="S301" s="121" t="s">
        <v>22691</v>
      </c>
    </row>
    <row r="302" spans="1:19">
      <c r="A302" s="126">
        <v>447260</v>
      </c>
      <c r="B302" s="90" t="str">
        <f t="shared" si="9"/>
        <v>OC447260</v>
      </c>
      <c r="C302" s="81" t="s">
        <v>22708</v>
      </c>
      <c r="D302" s="81" t="str">
        <f t="shared" si="10"/>
        <v>447260 - Pollutant Surcharges</v>
      </c>
      <c r="E302" s="120" t="s">
        <v>22327</v>
      </c>
      <c r="F302" s="121" t="s">
        <v>221</v>
      </c>
      <c r="G302" s="81" t="s">
        <v>5965</v>
      </c>
      <c r="H302" s="81" t="s">
        <v>5965</v>
      </c>
      <c r="I302" s="120" t="s">
        <v>22279</v>
      </c>
      <c r="J302" s="83" t="s">
        <v>22280</v>
      </c>
      <c r="K302" s="82" t="s">
        <v>22554</v>
      </c>
      <c r="L302" s="83" t="s">
        <v>320</v>
      </c>
      <c r="M302" s="82" t="s">
        <v>22555</v>
      </c>
      <c r="N302" s="83" t="s">
        <v>320</v>
      </c>
      <c r="O302" s="81" t="s">
        <v>22359</v>
      </c>
      <c r="P302" s="82" t="s">
        <v>22688</v>
      </c>
      <c r="Q302" s="83" t="s">
        <v>22689</v>
      </c>
      <c r="R302" s="82" t="s">
        <v>22690</v>
      </c>
      <c r="S302" s="121" t="s">
        <v>22691</v>
      </c>
    </row>
    <row r="303" spans="1:19">
      <c r="A303" s="126">
        <v>447265</v>
      </c>
      <c r="B303" s="90" t="str">
        <f t="shared" si="9"/>
        <v>OC447265</v>
      </c>
      <c r="C303" s="81" t="s">
        <v>22709</v>
      </c>
      <c r="D303" s="81" t="str">
        <f t="shared" si="10"/>
        <v>447265 - Sewage Disposal – State</v>
      </c>
      <c r="E303" s="120" t="s">
        <v>22327</v>
      </c>
      <c r="F303" s="121" t="s">
        <v>221</v>
      </c>
      <c r="G303" s="81" t="s">
        <v>5965</v>
      </c>
      <c r="H303" s="81" t="s">
        <v>5965</v>
      </c>
      <c r="I303" s="120" t="s">
        <v>22279</v>
      </c>
      <c r="J303" s="83" t="s">
        <v>22280</v>
      </c>
      <c r="K303" s="82" t="s">
        <v>22554</v>
      </c>
      <c r="L303" s="83" t="s">
        <v>320</v>
      </c>
      <c r="M303" s="82" t="s">
        <v>22555</v>
      </c>
      <c r="N303" s="83" t="s">
        <v>320</v>
      </c>
      <c r="O303" s="81" t="s">
        <v>22359</v>
      </c>
      <c r="P303" s="82" t="s">
        <v>22688</v>
      </c>
      <c r="Q303" s="83" t="s">
        <v>22689</v>
      </c>
      <c r="R303" s="82" t="s">
        <v>22690</v>
      </c>
      <c r="S303" s="121" t="s">
        <v>22691</v>
      </c>
    </row>
    <row r="304" spans="1:19">
      <c r="A304" s="126">
        <v>447270</v>
      </c>
      <c r="B304" s="90" t="str">
        <f t="shared" si="9"/>
        <v>OC447270</v>
      </c>
      <c r="C304" s="81" t="s">
        <v>22710</v>
      </c>
      <c r="D304" s="81" t="str">
        <f t="shared" si="10"/>
        <v>447270 - Sewage Disposal – County</v>
      </c>
      <c r="E304" s="120" t="s">
        <v>22327</v>
      </c>
      <c r="F304" s="121" t="s">
        <v>221</v>
      </c>
      <c r="G304" s="81" t="s">
        <v>5965</v>
      </c>
      <c r="H304" s="81" t="s">
        <v>5965</v>
      </c>
      <c r="I304" s="120" t="s">
        <v>22279</v>
      </c>
      <c r="J304" s="83" t="s">
        <v>22280</v>
      </c>
      <c r="K304" s="82" t="s">
        <v>22554</v>
      </c>
      <c r="L304" s="83" t="s">
        <v>320</v>
      </c>
      <c r="M304" s="82" t="s">
        <v>22555</v>
      </c>
      <c r="N304" s="83" t="s">
        <v>320</v>
      </c>
      <c r="O304" s="81" t="s">
        <v>22359</v>
      </c>
      <c r="P304" s="82" t="s">
        <v>22688</v>
      </c>
      <c r="Q304" s="83" t="s">
        <v>22689</v>
      </c>
      <c r="R304" s="82" t="s">
        <v>22690</v>
      </c>
      <c r="S304" s="121" t="s">
        <v>22691</v>
      </c>
    </row>
    <row r="305" spans="1:19">
      <c r="A305" s="126">
        <v>447275</v>
      </c>
      <c r="B305" s="90" t="str">
        <f t="shared" si="9"/>
        <v>OC447275</v>
      </c>
      <c r="C305" s="81" t="s">
        <v>22711</v>
      </c>
      <c r="D305" s="81" t="str">
        <f t="shared" si="10"/>
        <v>447275 - Sewage Disposal – Other – Government</v>
      </c>
      <c r="E305" s="120" t="s">
        <v>22327</v>
      </c>
      <c r="F305" s="121" t="s">
        <v>221</v>
      </c>
      <c r="G305" s="81" t="s">
        <v>5965</v>
      </c>
      <c r="H305" s="81" t="s">
        <v>5965</v>
      </c>
      <c r="I305" s="120" t="s">
        <v>22279</v>
      </c>
      <c r="J305" s="83" t="s">
        <v>22280</v>
      </c>
      <c r="K305" s="82" t="s">
        <v>22554</v>
      </c>
      <c r="L305" s="83" t="s">
        <v>320</v>
      </c>
      <c r="M305" s="82" t="s">
        <v>22555</v>
      </c>
      <c r="N305" s="83" t="s">
        <v>320</v>
      </c>
      <c r="O305" s="81" t="s">
        <v>22359</v>
      </c>
      <c r="P305" s="82" t="s">
        <v>22688</v>
      </c>
      <c r="Q305" s="83" t="s">
        <v>22689</v>
      </c>
      <c r="R305" s="82" t="s">
        <v>22690</v>
      </c>
      <c r="S305" s="121" t="s">
        <v>22691</v>
      </c>
    </row>
    <row r="306" spans="1:19">
      <c r="A306" s="126">
        <v>447280</v>
      </c>
      <c r="B306" s="90" t="str">
        <f t="shared" si="9"/>
        <v>OC447280</v>
      </c>
      <c r="C306" s="81" t="s">
        <v>22712</v>
      </c>
      <c r="D306" s="81" t="str">
        <f t="shared" si="10"/>
        <v>447280 - Sewage High Strength Surcharge Sub</v>
      </c>
      <c r="E306" s="120" t="s">
        <v>22327</v>
      </c>
      <c r="F306" s="121" t="s">
        <v>221</v>
      </c>
      <c r="G306" s="81" t="s">
        <v>5965</v>
      </c>
      <c r="H306" s="81" t="s">
        <v>5965</v>
      </c>
      <c r="I306" s="120" t="s">
        <v>22279</v>
      </c>
      <c r="J306" s="83" t="s">
        <v>22280</v>
      </c>
      <c r="K306" s="82" t="s">
        <v>22554</v>
      </c>
      <c r="L306" s="83" t="s">
        <v>320</v>
      </c>
      <c r="M306" s="82" t="s">
        <v>22555</v>
      </c>
      <c r="N306" s="83" t="s">
        <v>320</v>
      </c>
      <c r="O306" s="81" t="s">
        <v>22359</v>
      </c>
      <c r="P306" s="82" t="s">
        <v>22688</v>
      </c>
      <c r="Q306" s="83" t="s">
        <v>22689</v>
      </c>
      <c r="R306" s="82" t="s">
        <v>22690</v>
      </c>
      <c r="S306" s="121" t="s">
        <v>22691</v>
      </c>
    </row>
    <row r="307" spans="1:19">
      <c r="A307" s="126">
        <v>447285</v>
      </c>
      <c r="B307" s="90" t="str">
        <f t="shared" si="9"/>
        <v>OC447285</v>
      </c>
      <c r="C307" s="81" t="s">
        <v>22713</v>
      </c>
      <c r="D307" s="81" t="str">
        <f t="shared" si="10"/>
        <v>447285 - Sewage Disposal – Departmental</v>
      </c>
      <c r="E307" s="120" t="s">
        <v>22327</v>
      </c>
      <c r="F307" s="121" t="s">
        <v>221</v>
      </c>
      <c r="G307" s="81" t="s">
        <v>5965</v>
      </c>
      <c r="H307" s="81" t="s">
        <v>5965</v>
      </c>
      <c r="I307" s="120" t="s">
        <v>22279</v>
      </c>
      <c r="J307" s="83" t="s">
        <v>22280</v>
      </c>
      <c r="K307" s="82" t="s">
        <v>22554</v>
      </c>
      <c r="L307" s="83" t="s">
        <v>320</v>
      </c>
      <c r="M307" s="82" t="s">
        <v>22555</v>
      </c>
      <c r="N307" s="83" t="s">
        <v>320</v>
      </c>
      <c r="O307" s="81" t="s">
        <v>22359</v>
      </c>
      <c r="P307" s="82" t="s">
        <v>22688</v>
      </c>
      <c r="Q307" s="83" t="s">
        <v>22689</v>
      </c>
      <c r="R307" s="82" t="s">
        <v>22690</v>
      </c>
      <c r="S307" s="121" t="s">
        <v>22691</v>
      </c>
    </row>
    <row r="308" spans="1:19">
      <c r="A308" s="126">
        <v>447287</v>
      </c>
      <c r="B308" s="90" t="str">
        <f t="shared" si="9"/>
        <v>OC447287</v>
      </c>
      <c r="C308" s="81" t="s">
        <v>22714</v>
      </c>
      <c r="D308" s="81" t="str">
        <f t="shared" si="10"/>
        <v>447287 - Septic Tank Disposal</v>
      </c>
      <c r="E308" s="120" t="s">
        <v>22327</v>
      </c>
      <c r="F308" s="121" t="s">
        <v>221</v>
      </c>
      <c r="G308" s="81" t="s">
        <v>5965</v>
      </c>
      <c r="H308" s="81" t="s">
        <v>5965</v>
      </c>
      <c r="I308" s="120" t="s">
        <v>22279</v>
      </c>
      <c r="J308" s="83" t="s">
        <v>22280</v>
      </c>
      <c r="K308" s="82" t="s">
        <v>22554</v>
      </c>
      <c r="L308" s="83" t="s">
        <v>320</v>
      </c>
      <c r="M308" s="82" t="s">
        <v>22555</v>
      </c>
      <c r="N308" s="83" t="s">
        <v>320</v>
      </c>
      <c r="O308" s="81" t="s">
        <v>22359</v>
      </c>
      <c r="P308" s="82" t="s">
        <v>22688</v>
      </c>
      <c r="Q308" s="83" t="s">
        <v>22689</v>
      </c>
      <c r="R308" s="82" t="s">
        <v>22690</v>
      </c>
      <c r="S308" s="121" t="s">
        <v>22691</v>
      </c>
    </row>
    <row r="309" spans="1:19">
      <c r="A309" s="126">
        <v>447290</v>
      </c>
      <c r="B309" s="90" t="str">
        <f t="shared" si="9"/>
        <v>OC447290</v>
      </c>
      <c r="C309" s="81" t="s">
        <v>22715</v>
      </c>
      <c r="D309" s="81" t="str">
        <f t="shared" si="10"/>
        <v>447290 - Communications-Police</v>
      </c>
      <c r="E309" s="120" t="s">
        <v>22327</v>
      </c>
      <c r="F309" s="121" t="s">
        <v>221</v>
      </c>
      <c r="G309" s="81" t="s">
        <v>5965</v>
      </c>
      <c r="H309" s="81" t="s">
        <v>5965</v>
      </c>
      <c r="I309" s="120" t="s">
        <v>22279</v>
      </c>
      <c r="J309" s="83" t="s">
        <v>22280</v>
      </c>
      <c r="K309" s="82" t="s">
        <v>22554</v>
      </c>
      <c r="L309" s="83" t="s">
        <v>320</v>
      </c>
      <c r="M309" s="82" t="s">
        <v>22555</v>
      </c>
      <c r="N309" s="83" t="s">
        <v>320</v>
      </c>
      <c r="O309" s="81" t="s">
        <v>22359</v>
      </c>
      <c r="P309" s="82" t="s">
        <v>22688</v>
      </c>
      <c r="Q309" s="83" t="s">
        <v>22689</v>
      </c>
      <c r="R309" s="82" t="s">
        <v>22716</v>
      </c>
      <c r="S309" s="121" t="s">
        <v>22717</v>
      </c>
    </row>
    <row r="310" spans="1:19">
      <c r="A310" s="126">
        <v>447295</v>
      </c>
      <c r="B310" s="90" t="str">
        <f t="shared" si="9"/>
        <v>OC447295</v>
      </c>
      <c r="C310" s="81" t="s">
        <v>22718</v>
      </c>
      <c r="D310" s="81" t="str">
        <f t="shared" si="10"/>
        <v>447295 - Communications – Fire</v>
      </c>
      <c r="E310" s="120" t="s">
        <v>22327</v>
      </c>
      <c r="F310" s="121" t="s">
        <v>221</v>
      </c>
      <c r="G310" s="81" t="s">
        <v>5965</v>
      </c>
      <c r="H310" s="81" t="s">
        <v>5965</v>
      </c>
      <c r="I310" s="120" t="s">
        <v>22279</v>
      </c>
      <c r="J310" s="83" t="s">
        <v>22280</v>
      </c>
      <c r="K310" s="82" t="s">
        <v>22554</v>
      </c>
      <c r="L310" s="83" t="s">
        <v>320</v>
      </c>
      <c r="M310" s="82" t="s">
        <v>22555</v>
      </c>
      <c r="N310" s="83" t="s">
        <v>320</v>
      </c>
      <c r="O310" s="81" t="s">
        <v>22359</v>
      </c>
      <c r="P310" s="82" t="s">
        <v>22688</v>
      </c>
      <c r="Q310" s="83" t="s">
        <v>22689</v>
      </c>
      <c r="R310" s="82" t="s">
        <v>22716</v>
      </c>
      <c r="S310" s="121" t="s">
        <v>22717</v>
      </c>
    </row>
    <row r="311" spans="1:19">
      <c r="A311" s="126">
        <v>447300</v>
      </c>
      <c r="B311" s="90" t="str">
        <f t="shared" si="9"/>
        <v>OC447300</v>
      </c>
      <c r="C311" s="81" t="s">
        <v>22719</v>
      </c>
      <c r="D311" s="81" t="str">
        <f t="shared" si="10"/>
        <v>447300 - Other Utility Revenue</v>
      </c>
      <c r="E311" s="120" t="s">
        <v>22327</v>
      </c>
      <c r="F311" s="121" t="s">
        <v>221</v>
      </c>
      <c r="G311" s="81" t="s">
        <v>5965</v>
      </c>
      <c r="H311" s="81" t="s">
        <v>5965</v>
      </c>
      <c r="I311" s="120" t="s">
        <v>22279</v>
      </c>
      <c r="J311" s="83" t="s">
        <v>22280</v>
      </c>
      <c r="K311" s="82" t="s">
        <v>22554</v>
      </c>
      <c r="L311" s="83" t="s">
        <v>320</v>
      </c>
      <c r="M311" s="82" t="s">
        <v>22555</v>
      </c>
      <c r="N311" s="83" t="s">
        <v>320</v>
      </c>
      <c r="O311" s="81" t="s">
        <v>22359</v>
      </c>
      <c r="P311" s="82" t="s">
        <v>22556</v>
      </c>
      <c r="Q311" s="83" t="s">
        <v>22557</v>
      </c>
      <c r="R311" s="82" t="s">
        <v>22720</v>
      </c>
      <c r="S311" s="121" t="s">
        <v>22719</v>
      </c>
    </row>
    <row r="312" spans="1:19">
      <c r="A312" s="126">
        <v>447301</v>
      </c>
      <c r="B312" s="90" t="str">
        <f t="shared" si="9"/>
        <v>OC447301</v>
      </c>
      <c r="C312" s="81" t="s">
        <v>22721</v>
      </c>
      <c r="D312" s="81" t="str">
        <f t="shared" si="10"/>
        <v>447301 - Sales</v>
      </c>
      <c r="E312" s="120" t="s">
        <v>22327</v>
      </c>
      <c r="F312" s="121" t="s">
        <v>221</v>
      </c>
      <c r="G312" s="81" t="s">
        <v>5965</v>
      </c>
      <c r="H312" s="81" t="s">
        <v>5965</v>
      </c>
      <c r="I312" s="120" t="s">
        <v>22279</v>
      </c>
      <c r="J312" s="83" t="s">
        <v>22280</v>
      </c>
      <c r="K312" s="82" t="s">
        <v>22554</v>
      </c>
      <c r="L312" s="83" t="s">
        <v>320</v>
      </c>
      <c r="M312" s="82" t="s">
        <v>22555</v>
      </c>
      <c r="N312" s="83" t="s">
        <v>320</v>
      </c>
      <c r="O312" s="81" t="s">
        <v>22359</v>
      </c>
      <c r="P312" s="82" t="s">
        <v>22556</v>
      </c>
      <c r="Q312" s="83" t="s">
        <v>22557</v>
      </c>
      <c r="R312" s="82" t="s">
        <v>22722</v>
      </c>
      <c r="S312" s="121" t="s">
        <v>22723</v>
      </c>
    </row>
    <row r="313" spans="1:19">
      <c r="A313" s="126">
        <v>447305</v>
      </c>
      <c r="B313" s="90" t="str">
        <f t="shared" si="9"/>
        <v>OC447305</v>
      </c>
      <c r="C313" s="81" t="s">
        <v>22724</v>
      </c>
      <c r="D313" s="81" t="str">
        <f t="shared" si="10"/>
        <v>447305 - Sales-Salv, Confis, Supl Matl</v>
      </c>
      <c r="E313" s="120" t="s">
        <v>22327</v>
      </c>
      <c r="F313" s="121" t="s">
        <v>221</v>
      </c>
      <c r="G313" s="81" t="s">
        <v>5965</v>
      </c>
      <c r="H313" s="81" t="s">
        <v>5965</v>
      </c>
      <c r="I313" s="120" t="s">
        <v>22279</v>
      </c>
      <c r="J313" s="83" t="s">
        <v>22280</v>
      </c>
      <c r="K313" s="82" t="s">
        <v>22554</v>
      </c>
      <c r="L313" s="83" t="s">
        <v>320</v>
      </c>
      <c r="M313" s="82" t="s">
        <v>22555</v>
      </c>
      <c r="N313" s="83" t="s">
        <v>320</v>
      </c>
      <c r="O313" s="81" t="s">
        <v>22359</v>
      </c>
      <c r="P313" s="82" t="s">
        <v>22556</v>
      </c>
      <c r="Q313" s="83" t="s">
        <v>22557</v>
      </c>
      <c r="R313" s="82" t="s">
        <v>22722</v>
      </c>
      <c r="S313" s="121" t="s">
        <v>22723</v>
      </c>
    </row>
    <row r="314" spans="1:19">
      <c r="A314" s="126">
        <v>447310</v>
      </c>
      <c r="B314" s="90" t="str">
        <f t="shared" si="9"/>
        <v>OC447310</v>
      </c>
      <c r="C314" s="81" t="s">
        <v>22725</v>
      </c>
      <c r="D314" s="81" t="str">
        <f t="shared" si="10"/>
        <v>447310 - Sales – Salvage &amp; Surplus Materials – Departmental</v>
      </c>
      <c r="E314" s="120" t="s">
        <v>22327</v>
      </c>
      <c r="F314" s="121" t="s">
        <v>221</v>
      </c>
      <c r="G314" s="81" t="s">
        <v>5965</v>
      </c>
      <c r="H314" s="81" t="s">
        <v>5965</v>
      </c>
      <c r="I314" s="120" t="s">
        <v>22279</v>
      </c>
      <c r="J314" s="83" t="s">
        <v>22280</v>
      </c>
      <c r="K314" s="82" t="s">
        <v>22554</v>
      </c>
      <c r="L314" s="83" t="s">
        <v>320</v>
      </c>
      <c r="M314" s="82" t="s">
        <v>22555</v>
      </c>
      <c r="N314" s="83" t="s">
        <v>320</v>
      </c>
      <c r="O314" s="81" t="s">
        <v>22359</v>
      </c>
      <c r="P314" s="82" t="s">
        <v>22556</v>
      </c>
      <c r="Q314" s="83" t="s">
        <v>22557</v>
      </c>
      <c r="R314" s="82" t="s">
        <v>22722</v>
      </c>
      <c r="S314" s="121" t="s">
        <v>22723</v>
      </c>
    </row>
    <row r="315" spans="1:19">
      <c r="A315" s="126">
        <v>447315</v>
      </c>
      <c r="B315" s="90" t="str">
        <f t="shared" si="9"/>
        <v>OC447315</v>
      </c>
      <c r="C315" s="81" t="s">
        <v>22726</v>
      </c>
      <c r="D315" s="81" t="str">
        <f t="shared" si="10"/>
        <v>447315 - Sales of Meals</v>
      </c>
      <c r="E315" s="120" t="s">
        <v>22327</v>
      </c>
      <c r="F315" s="121" t="s">
        <v>221</v>
      </c>
      <c r="G315" s="81" t="s">
        <v>5965</v>
      </c>
      <c r="H315" s="81" t="s">
        <v>5965</v>
      </c>
      <c r="I315" s="120" t="s">
        <v>22279</v>
      </c>
      <c r="J315" s="83" t="s">
        <v>22280</v>
      </c>
      <c r="K315" s="82" t="s">
        <v>22554</v>
      </c>
      <c r="L315" s="83" t="s">
        <v>320</v>
      </c>
      <c r="M315" s="82" t="s">
        <v>22555</v>
      </c>
      <c r="N315" s="83" t="s">
        <v>320</v>
      </c>
      <c r="O315" s="81" t="s">
        <v>22359</v>
      </c>
      <c r="P315" s="82" t="s">
        <v>22556</v>
      </c>
      <c r="Q315" s="83" t="s">
        <v>22557</v>
      </c>
      <c r="R315" s="82" t="s">
        <v>22722</v>
      </c>
      <c r="S315" s="121" t="s">
        <v>22723</v>
      </c>
    </row>
    <row r="316" spans="1:19">
      <c r="A316" s="126">
        <v>447320</v>
      </c>
      <c r="B316" s="90" t="str">
        <f t="shared" si="9"/>
        <v>OC447320</v>
      </c>
      <c r="C316" s="81" t="s">
        <v>22727</v>
      </c>
      <c r="D316" s="81" t="str">
        <f t="shared" si="10"/>
        <v>447320 - Articles Bought for Resale</v>
      </c>
      <c r="E316" s="120" t="s">
        <v>22327</v>
      </c>
      <c r="F316" s="121" t="s">
        <v>221</v>
      </c>
      <c r="G316" s="81" t="s">
        <v>5965</v>
      </c>
      <c r="H316" s="81" t="s">
        <v>5965</v>
      </c>
      <c r="I316" s="120" t="s">
        <v>22279</v>
      </c>
      <c r="J316" s="83" t="s">
        <v>22280</v>
      </c>
      <c r="K316" s="82" t="s">
        <v>22554</v>
      </c>
      <c r="L316" s="83" t="s">
        <v>320</v>
      </c>
      <c r="M316" s="82" t="s">
        <v>22555</v>
      </c>
      <c r="N316" s="83" t="s">
        <v>320</v>
      </c>
      <c r="O316" s="81" t="s">
        <v>22359</v>
      </c>
      <c r="P316" s="82" t="s">
        <v>22556</v>
      </c>
      <c r="Q316" s="83" t="s">
        <v>22557</v>
      </c>
      <c r="R316" s="82" t="s">
        <v>22722</v>
      </c>
      <c r="S316" s="121" t="s">
        <v>22723</v>
      </c>
    </row>
    <row r="317" spans="1:19">
      <c r="A317" s="126">
        <v>447325</v>
      </c>
      <c r="B317" s="90" t="str">
        <f t="shared" si="9"/>
        <v>OC447325</v>
      </c>
      <c r="C317" s="81" t="s">
        <v>22728</v>
      </c>
      <c r="D317" s="81" t="str">
        <f t="shared" si="10"/>
        <v>447325 - Articles Bought for Resale – Chandler</v>
      </c>
      <c r="E317" s="120" t="s">
        <v>22327</v>
      </c>
      <c r="F317" s="121" t="s">
        <v>221</v>
      </c>
      <c r="G317" s="81" t="s">
        <v>5965</v>
      </c>
      <c r="H317" s="81" t="s">
        <v>5965</v>
      </c>
      <c r="I317" s="120" t="s">
        <v>22279</v>
      </c>
      <c r="J317" s="83" t="s">
        <v>22280</v>
      </c>
      <c r="K317" s="82" t="s">
        <v>22554</v>
      </c>
      <c r="L317" s="83" t="s">
        <v>320</v>
      </c>
      <c r="M317" s="82" t="s">
        <v>22555</v>
      </c>
      <c r="N317" s="83" t="s">
        <v>320</v>
      </c>
      <c r="O317" s="81" t="s">
        <v>22359</v>
      </c>
      <c r="P317" s="82" t="s">
        <v>22556</v>
      </c>
      <c r="Q317" s="83" t="s">
        <v>22557</v>
      </c>
      <c r="R317" s="82" t="s">
        <v>22729</v>
      </c>
      <c r="S317" s="121" t="s">
        <v>22730</v>
      </c>
    </row>
    <row r="318" spans="1:19">
      <c r="A318" s="126">
        <v>447330</v>
      </c>
      <c r="B318" s="90" t="str">
        <f t="shared" si="9"/>
        <v>OC447330</v>
      </c>
      <c r="C318" s="81" t="s">
        <v>22731</v>
      </c>
      <c r="D318" s="81" t="str">
        <f t="shared" si="10"/>
        <v>447330 - Articles Bought for Resale – Palmer</v>
      </c>
      <c r="E318" s="120" t="s">
        <v>22327</v>
      </c>
      <c r="F318" s="121" t="s">
        <v>221</v>
      </c>
      <c r="G318" s="81" t="s">
        <v>5965</v>
      </c>
      <c r="H318" s="81" t="s">
        <v>5965</v>
      </c>
      <c r="I318" s="120" t="s">
        <v>22279</v>
      </c>
      <c r="J318" s="83" t="s">
        <v>22280</v>
      </c>
      <c r="K318" s="82" t="s">
        <v>22554</v>
      </c>
      <c r="L318" s="83" t="s">
        <v>320</v>
      </c>
      <c r="M318" s="82" t="s">
        <v>22555</v>
      </c>
      <c r="N318" s="83" t="s">
        <v>320</v>
      </c>
      <c r="O318" s="81" t="s">
        <v>22359</v>
      </c>
      <c r="P318" s="82" t="s">
        <v>22556</v>
      </c>
      <c r="Q318" s="83" t="s">
        <v>22557</v>
      </c>
      <c r="R318" s="82" t="s">
        <v>22729</v>
      </c>
      <c r="S318" s="121" t="s">
        <v>22730</v>
      </c>
    </row>
    <row r="319" spans="1:19">
      <c r="A319" s="126">
        <v>447335</v>
      </c>
      <c r="B319" s="90" t="str">
        <f t="shared" si="9"/>
        <v>OC447335</v>
      </c>
      <c r="C319" s="81" t="s">
        <v>22732</v>
      </c>
      <c r="D319" s="81" t="str">
        <f t="shared" si="10"/>
        <v>447335 - Articles Bought for Resale – Rackham</v>
      </c>
      <c r="E319" s="120" t="s">
        <v>22327</v>
      </c>
      <c r="F319" s="121" t="s">
        <v>221</v>
      </c>
      <c r="G319" s="81" t="s">
        <v>5965</v>
      </c>
      <c r="H319" s="81" t="s">
        <v>5965</v>
      </c>
      <c r="I319" s="120" t="s">
        <v>22279</v>
      </c>
      <c r="J319" s="83" t="s">
        <v>22280</v>
      </c>
      <c r="K319" s="82" t="s">
        <v>22554</v>
      </c>
      <c r="L319" s="83" t="s">
        <v>320</v>
      </c>
      <c r="M319" s="82" t="s">
        <v>22555</v>
      </c>
      <c r="N319" s="83" t="s">
        <v>320</v>
      </c>
      <c r="O319" s="81" t="s">
        <v>22359</v>
      </c>
      <c r="P319" s="82" t="s">
        <v>22556</v>
      </c>
      <c r="Q319" s="83" t="s">
        <v>22557</v>
      </c>
      <c r="R319" s="82" t="s">
        <v>22729</v>
      </c>
      <c r="S319" s="121" t="s">
        <v>22730</v>
      </c>
    </row>
    <row r="320" spans="1:19">
      <c r="A320" s="126">
        <v>447340</v>
      </c>
      <c r="B320" s="90" t="str">
        <f t="shared" si="9"/>
        <v>OC447340</v>
      </c>
      <c r="C320" s="81" t="s">
        <v>22733</v>
      </c>
      <c r="D320" s="81" t="str">
        <f t="shared" si="10"/>
        <v>447340 - Articles Bought for Resale – Rogell</v>
      </c>
      <c r="E320" s="120" t="s">
        <v>22327</v>
      </c>
      <c r="F320" s="121" t="s">
        <v>221</v>
      </c>
      <c r="G320" s="81" t="s">
        <v>5965</v>
      </c>
      <c r="H320" s="81" t="s">
        <v>5965</v>
      </c>
      <c r="I320" s="120" t="s">
        <v>22279</v>
      </c>
      <c r="J320" s="83" t="s">
        <v>22280</v>
      </c>
      <c r="K320" s="82" t="s">
        <v>22554</v>
      </c>
      <c r="L320" s="83" t="s">
        <v>320</v>
      </c>
      <c r="M320" s="82" t="s">
        <v>22555</v>
      </c>
      <c r="N320" s="83" t="s">
        <v>320</v>
      </c>
      <c r="O320" s="81" t="s">
        <v>22359</v>
      </c>
      <c r="P320" s="82" t="s">
        <v>22556</v>
      </c>
      <c r="Q320" s="83" t="s">
        <v>22557</v>
      </c>
      <c r="R320" s="82" t="s">
        <v>22729</v>
      </c>
      <c r="S320" s="121" t="s">
        <v>22730</v>
      </c>
    </row>
    <row r="321" spans="1:19">
      <c r="A321" s="126">
        <v>447345</v>
      </c>
      <c r="B321" s="90" t="str">
        <f t="shared" si="9"/>
        <v>OC447345</v>
      </c>
      <c r="C321" s="81" t="s">
        <v>22734</v>
      </c>
      <c r="D321" s="81" t="str">
        <f t="shared" si="10"/>
        <v>447345 - Articles Bought for Resale – Rouge</v>
      </c>
      <c r="E321" s="120" t="s">
        <v>22327</v>
      </c>
      <c r="F321" s="121" t="s">
        <v>221</v>
      </c>
      <c r="G321" s="81" t="s">
        <v>5965</v>
      </c>
      <c r="H321" s="81" t="s">
        <v>5965</v>
      </c>
      <c r="I321" s="120" t="s">
        <v>22279</v>
      </c>
      <c r="J321" s="83" t="s">
        <v>22280</v>
      </c>
      <c r="K321" s="82" t="s">
        <v>22554</v>
      </c>
      <c r="L321" s="83" t="s">
        <v>320</v>
      </c>
      <c r="M321" s="82" t="s">
        <v>22555</v>
      </c>
      <c r="N321" s="83" t="s">
        <v>320</v>
      </c>
      <c r="O321" s="81" t="s">
        <v>22359</v>
      </c>
      <c r="P321" s="82" t="s">
        <v>22556</v>
      </c>
      <c r="Q321" s="83" t="s">
        <v>22557</v>
      </c>
      <c r="R321" s="82" t="s">
        <v>22729</v>
      </c>
      <c r="S321" s="121" t="s">
        <v>22730</v>
      </c>
    </row>
    <row r="322" spans="1:19">
      <c r="A322" s="126">
        <v>447350</v>
      </c>
      <c r="B322" s="90" t="str">
        <f t="shared" si="9"/>
        <v>OC447350</v>
      </c>
      <c r="C322" s="81" t="s">
        <v>22735</v>
      </c>
      <c r="D322" s="81" t="str">
        <f t="shared" si="10"/>
        <v>447350 - Articles Bought for Resale – Casino/Skating</v>
      </c>
      <c r="E322" s="120" t="s">
        <v>22327</v>
      </c>
      <c r="F322" s="121" t="s">
        <v>221</v>
      </c>
      <c r="G322" s="81" t="s">
        <v>5965</v>
      </c>
      <c r="H322" s="81" t="s">
        <v>5965</v>
      </c>
      <c r="I322" s="120" t="s">
        <v>22279</v>
      </c>
      <c r="J322" s="83" t="s">
        <v>22280</v>
      </c>
      <c r="K322" s="82" t="s">
        <v>22554</v>
      </c>
      <c r="L322" s="83" t="s">
        <v>320</v>
      </c>
      <c r="M322" s="82" t="s">
        <v>22555</v>
      </c>
      <c r="N322" s="83" t="s">
        <v>320</v>
      </c>
      <c r="O322" s="81" t="s">
        <v>22359</v>
      </c>
      <c r="P322" s="82" t="s">
        <v>22556</v>
      </c>
      <c r="Q322" s="83" t="s">
        <v>22557</v>
      </c>
      <c r="R322" s="82" t="s">
        <v>22729</v>
      </c>
      <c r="S322" s="121" t="s">
        <v>22730</v>
      </c>
    </row>
    <row r="323" spans="1:19">
      <c r="A323" s="126">
        <v>447355</v>
      </c>
      <c r="B323" s="90" t="str">
        <f t="shared" si="9"/>
        <v>OC447355</v>
      </c>
      <c r="C323" s="81" t="s">
        <v>22736</v>
      </c>
      <c r="D323" s="81" t="str">
        <f t="shared" si="10"/>
        <v>447355 - Articles Bought for Resale – Loiterway</v>
      </c>
      <c r="E323" s="120" t="s">
        <v>22327</v>
      </c>
      <c r="F323" s="121" t="s">
        <v>221</v>
      </c>
      <c r="G323" s="81" t="s">
        <v>5965</v>
      </c>
      <c r="H323" s="81" t="s">
        <v>5965</v>
      </c>
      <c r="I323" s="120" t="s">
        <v>22279</v>
      </c>
      <c r="J323" s="83" t="s">
        <v>22280</v>
      </c>
      <c r="K323" s="82" t="s">
        <v>22554</v>
      </c>
      <c r="L323" s="83" t="s">
        <v>320</v>
      </c>
      <c r="M323" s="82" t="s">
        <v>22555</v>
      </c>
      <c r="N323" s="83" t="s">
        <v>320</v>
      </c>
      <c r="O323" s="81" t="s">
        <v>22359</v>
      </c>
      <c r="P323" s="82" t="s">
        <v>22556</v>
      </c>
      <c r="Q323" s="83" t="s">
        <v>22557</v>
      </c>
      <c r="R323" s="82" t="s">
        <v>22729</v>
      </c>
      <c r="S323" s="121" t="s">
        <v>22730</v>
      </c>
    </row>
    <row r="324" spans="1:19">
      <c r="A324" s="126">
        <v>447360</v>
      </c>
      <c r="B324" s="90" t="str">
        <f t="shared" ref="B324:B387" si="11">"OC"&amp;A324</f>
        <v>OC447360</v>
      </c>
      <c r="C324" s="81" t="s">
        <v>22737</v>
      </c>
      <c r="D324" s="81" t="str">
        <f t="shared" ref="D324:D387" si="12">A324&amp;" - "&amp;C324</f>
        <v>447360 - Articles Bought for Resale – Lakeside</v>
      </c>
      <c r="E324" s="120" t="s">
        <v>22327</v>
      </c>
      <c r="F324" s="121" t="s">
        <v>221</v>
      </c>
      <c r="G324" s="81" t="s">
        <v>5965</v>
      </c>
      <c r="H324" s="81" t="s">
        <v>5965</v>
      </c>
      <c r="I324" s="120" t="s">
        <v>22279</v>
      </c>
      <c r="J324" s="83" t="s">
        <v>22280</v>
      </c>
      <c r="K324" s="82" t="s">
        <v>22554</v>
      </c>
      <c r="L324" s="83" t="s">
        <v>320</v>
      </c>
      <c r="M324" s="82" t="s">
        <v>22555</v>
      </c>
      <c r="N324" s="83" t="s">
        <v>320</v>
      </c>
      <c r="O324" s="81" t="s">
        <v>22359</v>
      </c>
      <c r="P324" s="82" t="s">
        <v>22556</v>
      </c>
      <c r="Q324" s="83" t="s">
        <v>22557</v>
      </c>
      <c r="R324" s="82" t="s">
        <v>22729</v>
      </c>
      <c r="S324" s="121" t="s">
        <v>22730</v>
      </c>
    </row>
    <row r="325" spans="1:19">
      <c r="A325" s="126">
        <v>447365</v>
      </c>
      <c r="B325" s="90" t="str">
        <f t="shared" si="11"/>
        <v>OC447365</v>
      </c>
      <c r="C325" s="81" t="s">
        <v>22738</v>
      </c>
      <c r="D325" s="81" t="str">
        <f t="shared" si="12"/>
        <v>447365 - Articles Bought for Resale – Athletic</v>
      </c>
      <c r="E325" s="120" t="s">
        <v>22327</v>
      </c>
      <c r="F325" s="121" t="s">
        <v>221</v>
      </c>
      <c r="G325" s="81" t="s">
        <v>5965</v>
      </c>
      <c r="H325" s="81" t="s">
        <v>5965</v>
      </c>
      <c r="I325" s="120" t="s">
        <v>22279</v>
      </c>
      <c r="J325" s="83" t="s">
        <v>22280</v>
      </c>
      <c r="K325" s="82" t="s">
        <v>22554</v>
      </c>
      <c r="L325" s="83" t="s">
        <v>320</v>
      </c>
      <c r="M325" s="82" t="s">
        <v>22555</v>
      </c>
      <c r="N325" s="83" t="s">
        <v>320</v>
      </c>
      <c r="O325" s="81" t="s">
        <v>22359</v>
      </c>
      <c r="P325" s="82" t="s">
        <v>22556</v>
      </c>
      <c r="Q325" s="83" t="s">
        <v>22557</v>
      </c>
      <c r="R325" s="82" t="s">
        <v>22729</v>
      </c>
      <c r="S325" s="121" t="s">
        <v>22730</v>
      </c>
    </row>
    <row r="326" spans="1:19">
      <c r="A326" s="126">
        <v>447370</v>
      </c>
      <c r="B326" s="90" t="str">
        <f t="shared" si="11"/>
        <v>OC447370</v>
      </c>
      <c r="C326" s="81" t="s">
        <v>22739</v>
      </c>
      <c r="D326" s="81" t="str">
        <f t="shared" si="12"/>
        <v>447370 - Sale-Mfrd &amp; Reproduced Mat'ls</v>
      </c>
      <c r="E326" s="120" t="s">
        <v>22327</v>
      </c>
      <c r="F326" s="121" t="s">
        <v>221</v>
      </c>
      <c r="G326" s="81" t="s">
        <v>5965</v>
      </c>
      <c r="H326" s="81" t="s">
        <v>5965</v>
      </c>
      <c r="I326" s="120" t="s">
        <v>22279</v>
      </c>
      <c r="J326" s="83" t="s">
        <v>22280</v>
      </c>
      <c r="K326" s="82" t="s">
        <v>22554</v>
      </c>
      <c r="L326" s="83" t="s">
        <v>320</v>
      </c>
      <c r="M326" s="82" t="s">
        <v>22555</v>
      </c>
      <c r="N326" s="83" t="s">
        <v>320</v>
      </c>
      <c r="O326" s="81" t="s">
        <v>22359</v>
      </c>
      <c r="P326" s="82" t="s">
        <v>22556</v>
      </c>
      <c r="Q326" s="83" t="s">
        <v>22557</v>
      </c>
      <c r="R326" s="82" t="s">
        <v>22722</v>
      </c>
      <c r="S326" s="121" t="s">
        <v>22723</v>
      </c>
    </row>
    <row r="327" spans="1:19">
      <c r="A327" s="126">
        <v>447375</v>
      </c>
      <c r="B327" s="90" t="str">
        <f t="shared" si="11"/>
        <v>OC447375</v>
      </c>
      <c r="C327" s="81" t="s">
        <v>22740</v>
      </c>
      <c r="D327" s="81" t="str">
        <f t="shared" si="12"/>
        <v>447375 - Sale – Educational Materials</v>
      </c>
      <c r="E327" s="120" t="s">
        <v>22327</v>
      </c>
      <c r="F327" s="121" t="s">
        <v>221</v>
      </c>
      <c r="G327" s="81" t="s">
        <v>5965</v>
      </c>
      <c r="H327" s="81" t="s">
        <v>5965</v>
      </c>
      <c r="I327" s="120" t="s">
        <v>22279</v>
      </c>
      <c r="J327" s="83" t="s">
        <v>22280</v>
      </c>
      <c r="K327" s="82" t="s">
        <v>22554</v>
      </c>
      <c r="L327" s="83" t="s">
        <v>320</v>
      </c>
      <c r="M327" s="82" t="s">
        <v>22555</v>
      </c>
      <c r="N327" s="83" t="s">
        <v>320</v>
      </c>
      <c r="O327" s="81" t="s">
        <v>22359</v>
      </c>
      <c r="P327" s="82" t="s">
        <v>22556</v>
      </c>
      <c r="Q327" s="83" t="s">
        <v>22557</v>
      </c>
      <c r="R327" s="82" t="s">
        <v>22722</v>
      </c>
      <c r="S327" s="121" t="s">
        <v>22723</v>
      </c>
    </row>
    <row r="328" spans="1:19">
      <c r="A328" s="126">
        <v>447380</v>
      </c>
      <c r="B328" s="90" t="str">
        <f t="shared" si="11"/>
        <v>OC447380</v>
      </c>
      <c r="C328" s="81" t="s">
        <v>22741</v>
      </c>
      <c r="D328" s="81" t="str">
        <f t="shared" si="12"/>
        <v>447380 - Sale – Manufactured &amp; Repaired Materials – State</v>
      </c>
      <c r="E328" s="120" t="s">
        <v>22327</v>
      </c>
      <c r="F328" s="121" t="s">
        <v>221</v>
      </c>
      <c r="G328" s="81" t="s">
        <v>5965</v>
      </c>
      <c r="H328" s="81" t="s">
        <v>5965</v>
      </c>
      <c r="I328" s="120" t="s">
        <v>22279</v>
      </c>
      <c r="J328" s="83" t="s">
        <v>22280</v>
      </c>
      <c r="K328" s="82" t="s">
        <v>22554</v>
      </c>
      <c r="L328" s="83" t="s">
        <v>320</v>
      </c>
      <c r="M328" s="82" t="s">
        <v>22555</v>
      </c>
      <c r="N328" s="83" t="s">
        <v>320</v>
      </c>
      <c r="O328" s="81" t="s">
        <v>22359</v>
      </c>
      <c r="P328" s="82" t="s">
        <v>22556</v>
      </c>
      <c r="Q328" s="83" t="s">
        <v>22557</v>
      </c>
      <c r="R328" s="82" t="s">
        <v>22722</v>
      </c>
      <c r="S328" s="121" t="s">
        <v>22723</v>
      </c>
    </row>
    <row r="329" spans="1:19">
      <c r="A329" s="126">
        <v>447385</v>
      </c>
      <c r="B329" s="90" t="str">
        <f t="shared" si="11"/>
        <v>OC447385</v>
      </c>
      <c r="C329" s="81" t="s">
        <v>22742</v>
      </c>
      <c r="D329" s="81" t="str">
        <f t="shared" si="12"/>
        <v>447385 - Sale – Manufactured &amp; Repaired Materials – County</v>
      </c>
      <c r="E329" s="120" t="s">
        <v>22327</v>
      </c>
      <c r="F329" s="121" t="s">
        <v>221</v>
      </c>
      <c r="G329" s="81" t="s">
        <v>5965</v>
      </c>
      <c r="H329" s="81" t="s">
        <v>5965</v>
      </c>
      <c r="I329" s="120" t="s">
        <v>22279</v>
      </c>
      <c r="J329" s="83" t="s">
        <v>22280</v>
      </c>
      <c r="K329" s="82" t="s">
        <v>22554</v>
      </c>
      <c r="L329" s="83" t="s">
        <v>320</v>
      </c>
      <c r="M329" s="82" t="s">
        <v>22555</v>
      </c>
      <c r="N329" s="83" t="s">
        <v>320</v>
      </c>
      <c r="O329" s="81" t="s">
        <v>22359</v>
      </c>
      <c r="P329" s="82" t="s">
        <v>22556</v>
      </c>
      <c r="Q329" s="83" t="s">
        <v>22557</v>
      </c>
      <c r="R329" s="82" t="s">
        <v>22722</v>
      </c>
      <c r="S329" s="121" t="s">
        <v>22723</v>
      </c>
    </row>
    <row r="330" spans="1:19">
      <c r="A330" s="126">
        <v>447390</v>
      </c>
      <c r="B330" s="90" t="str">
        <f t="shared" si="11"/>
        <v>OC447390</v>
      </c>
      <c r="C330" s="81" t="s">
        <v>22743</v>
      </c>
      <c r="D330" s="81" t="str">
        <f t="shared" si="12"/>
        <v>447390 - Sale – Manufactured &amp; Repaired Materials – Other – Government</v>
      </c>
      <c r="E330" s="120" t="s">
        <v>22327</v>
      </c>
      <c r="F330" s="121" t="s">
        <v>221</v>
      </c>
      <c r="G330" s="81" t="s">
        <v>5965</v>
      </c>
      <c r="H330" s="81" t="s">
        <v>5965</v>
      </c>
      <c r="I330" s="120" t="s">
        <v>22279</v>
      </c>
      <c r="J330" s="83" t="s">
        <v>22280</v>
      </c>
      <c r="K330" s="82" t="s">
        <v>22554</v>
      </c>
      <c r="L330" s="83" t="s">
        <v>320</v>
      </c>
      <c r="M330" s="82" t="s">
        <v>22555</v>
      </c>
      <c r="N330" s="83" t="s">
        <v>320</v>
      </c>
      <c r="O330" s="81" t="s">
        <v>22359</v>
      </c>
      <c r="P330" s="82" t="s">
        <v>22556</v>
      </c>
      <c r="Q330" s="83" t="s">
        <v>22557</v>
      </c>
      <c r="R330" s="82" t="s">
        <v>22722</v>
      </c>
      <c r="S330" s="121" t="s">
        <v>22723</v>
      </c>
    </row>
    <row r="331" spans="1:19">
      <c r="A331" s="126">
        <v>447395</v>
      </c>
      <c r="B331" s="90" t="str">
        <f t="shared" si="11"/>
        <v>OC447395</v>
      </c>
      <c r="C331" s="81" t="s">
        <v>22744</v>
      </c>
      <c r="D331" s="81" t="str">
        <f t="shared" si="12"/>
        <v>447395 - Sale – Manufactured &amp; Repaired Materials – Departmental</v>
      </c>
      <c r="E331" s="120" t="s">
        <v>22327</v>
      </c>
      <c r="F331" s="121" t="s">
        <v>221</v>
      </c>
      <c r="G331" s="81" t="s">
        <v>5965</v>
      </c>
      <c r="H331" s="81" t="s">
        <v>5965</v>
      </c>
      <c r="I331" s="120" t="s">
        <v>22279</v>
      </c>
      <c r="J331" s="83" t="s">
        <v>22280</v>
      </c>
      <c r="K331" s="82" t="s">
        <v>22554</v>
      </c>
      <c r="L331" s="83" t="s">
        <v>320</v>
      </c>
      <c r="M331" s="82" t="s">
        <v>22555</v>
      </c>
      <c r="N331" s="83" t="s">
        <v>320</v>
      </c>
      <c r="O331" s="81" t="s">
        <v>22359</v>
      </c>
      <c r="P331" s="82" t="s">
        <v>22556</v>
      </c>
      <c r="Q331" s="83" t="s">
        <v>22557</v>
      </c>
      <c r="R331" s="82" t="s">
        <v>22722</v>
      </c>
      <c r="S331" s="121" t="s">
        <v>22723</v>
      </c>
    </row>
    <row r="332" spans="1:19">
      <c r="A332" s="126">
        <v>447400</v>
      </c>
      <c r="B332" s="90" t="str">
        <f t="shared" si="11"/>
        <v>OC447400</v>
      </c>
      <c r="C332" s="81" t="s">
        <v>22745</v>
      </c>
      <c r="D332" s="81" t="str">
        <f t="shared" si="12"/>
        <v>447400 - Sale – Institutional Products</v>
      </c>
      <c r="E332" s="120" t="s">
        <v>22327</v>
      </c>
      <c r="F332" s="121" t="s">
        <v>221</v>
      </c>
      <c r="G332" s="81" t="s">
        <v>5965</v>
      </c>
      <c r="H332" s="81" t="s">
        <v>5965</v>
      </c>
      <c r="I332" s="120" t="s">
        <v>22279</v>
      </c>
      <c r="J332" s="83" t="s">
        <v>22280</v>
      </c>
      <c r="K332" s="82" t="s">
        <v>22554</v>
      </c>
      <c r="L332" s="83" t="s">
        <v>320</v>
      </c>
      <c r="M332" s="82" t="s">
        <v>22555</v>
      </c>
      <c r="N332" s="83" t="s">
        <v>320</v>
      </c>
      <c r="O332" s="81" t="s">
        <v>22359</v>
      </c>
      <c r="P332" s="82" t="s">
        <v>22556</v>
      </c>
      <c r="Q332" s="83" t="s">
        <v>22557</v>
      </c>
      <c r="R332" s="82" t="s">
        <v>22722</v>
      </c>
      <c r="S332" s="121" t="s">
        <v>22723</v>
      </c>
    </row>
    <row r="333" spans="1:19">
      <c r="A333" s="126">
        <v>447405</v>
      </c>
      <c r="B333" s="90" t="str">
        <f t="shared" si="11"/>
        <v>OC447405</v>
      </c>
      <c r="C333" s="81" t="s">
        <v>22746</v>
      </c>
      <c r="D333" s="81" t="str">
        <f t="shared" si="12"/>
        <v>447405 - Transportation Revenue</v>
      </c>
      <c r="E333" s="120" t="s">
        <v>22327</v>
      </c>
      <c r="F333" s="121" t="s">
        <v>221</v>
      </c>
      <c r="G333" s="81" t="s">
        <v>5965</v>
      </c>
      <c r="H333" s="81" t="s">
        <v>5965</v>
      </c>
      <c r="I333" s="120" t="s">
        <v>22279</v>
      </c>
      <c r="J333" s="83" t="s">
        <v>22280</v>
      </c>
      <c r="K333" s="82" t="s">
        <v>22554</v>
      </c>
      <c r="L333" s="83" t="s">
        <v>320</v>
      </c>
      <c r="M333" s="82" t="s">
        <v>22555</v>
      </c>
      <c r="N333" s="83" t="s">
        <v>320</v>
      </c>
      <c r="O333" s="81" t="s">
        <v>22359</v>
      </c>
      <c r="P333" s="82" t="s">
        <v>22747</v>
      </c>
      <c r="Q333" s="83" t="s">
        <v>22746</v>
      </c>
      <c r="R333" s="82" t="s">
        <v>22748</v>
      </c>
      <c r="S333" s="121" t="s">
        <v>22746</v>
      </c>
    </row>
    <row r="334" spans="1:19">
      <c r="A334" s="126">
        <v>447410</v>
      </c>
      <c r="B334" s="90" t="str">
        <f t="shared" si="11"/>
        <v>OC447410</v>
      </c>
      <c r="C334" s="81" t="s">
        <v>22749</v>
      </c>
      <c r="D334" s="81" t="str">
        <f t="shared" si="12"/>
        <v>447410 - Transportation Revenue – Charter</v>
      </c>
      <c r="E334" s="120" t="s">
        <v>22327</v>
      </c>
      <c r="F334" s="121" t="s">
        <v>221</v>
      </c>
      <c r="G334" s="81" t="s">
        <v>5965</v>
      </c>
      <c r="H334" s="81" t="s">
        <v>5965</v>
      </c>
      <c r="I334" s="120" t="s">
        <v>22279</v>
      </c>
      <c r="J334" s="83" t="s">
        <v>22280</v>
      </c>
      <c r="K334" s="82" t="s">
        <v>22554</v>
      </c>
      <c r="L334" s="83" t="s">
        <v>320</v>
      </c>
      <c r="M334" s="82" t="s">
        <v>22555</v>
      </c>
      <c r="N334" s="83" t="s">
        <v>320</v>
      </c>
      <c r="O334" s="81" t="s">
        <v>22359</v>
      </c>
      <c r="P334" s="82" t="s">
        <v>22747</v>
      </c>
      <c r="Q334" s="83" t="s">
        <v>22746</v>
      </c>
      <c r="R334" s="82" t="s">
        <v>22748</v>
      </c>
      <c r="S334" s="121" t="s">
        <v>22746</v>
      </c>
    </row>
    <row r="335" spans="1:19">
      <c r="A335" s="126">
        <v>447415</v>
      </c>
      <c r="B335" s="90" t="str">
        <f t="shared" si="11"/>
        <v>OC447415</v>
      </c>
      <c r="C335" s="81" t="s">
        <v>22750</v>
      </c>
      <c r="D335" s="81" t="str">
        <f t="shared" si="12"/>
        <v>447415 - Transport Revenue – Sightseeing</v>
      </c>
      <c r="E335" s="120" t="s">
        <v>22327</v>
      </c>
      <c r="F335" s="121" t="s">
        <v>221</v>
      </c>
      <c r="G335" s="81" t="s">
        <v>5965</v>
      </c>
      <c r="H335" s="81" t="s">
        <v>5965</v>
      </c>
      <c r="I335" s="120" t="s">
        <v>22279</v>
      </c>
      <c r="J335" s="83" t="s">
        <v>22280</v>
      </c>
      <c r="K335" s="82" t="s">
        <v>22554</v>
      </c>
      <c r="L335" s="83" t="s">
        <v>320</v>
      </c>
      <c r="M335" s="82" t="s">
        <v>22555</v>
      </c>
      <c r="N335" s="83" t="s">
        <v>320</v>
      </c>
      <c r="O335" s="81" t="s">
        <v>22359</v>
      </c>
      <c r="P335" s="82" t="s">
        <v>22747</v>
      </c>
      <c r="Q335" s="83" t="s">
        <v>22746</v>
      </c>
      <c r="R335" s="82" t="s">
        <v>22748</v>
      </c>
      <c r="S335" s="121" t="s">
        <v>22746</v>
      </c>
    </row>
    <row r="336" spans="1:19">
      <c r="A336" s="126">
        <v>447420</v>
      </c>
      <c r="B336" s="90" t="str">
        <f t="shared" si="11"/>
        <v>OC447420</v>
      </c>
      <c r="C336" s="81" t="s">
        <v>22751</v>
      </c>
      <c r="D336" s="81" t="str">
        <f t="shared" si="12"/>
        <v>447420 - Transportation Revenue – Ticket Sale – Adult</v>
      </c>
      <c r="E336" s="120" t="s">
        <v>22327</v>
      </c>
      <c r="F336" s="121" t="s">
        <v>221</v>
      </c>
      <c r="G336" s="81" t="s">
        <v>5965</v>
      </c>
      <c r="H336" s="81" t="s">
        <v>5965</v>
      </c>
      <c r="I336" s="120" t="s">
        <v>22279</v>
      </c>
      <c r="J336" s="83" t="s">
        <v>22280</v>
      </c>
      <c r="K336" s="82" t="s">
        <v>22554</v>
      </c>
      <c r="L336" s="83" t="s">
        <v>320</v>
      </c>
      <c r="M336" s="82" t="s">
        <v>22555</v>
      </c>
      <c r="N336" s="83" t="s">
        <v>320</v>
      </c>
      <c r="O336" s="81" t="s">
        <v>22359</v>
      </c>
      <c r="P336" s="82" t="s">
        <v>22747</v>
      </c>
      <c r="Q336" s="83" t="s">
        <v>22746</v>
      </c>
      <c r="R336" s="82" t="s">
        <v>22748</v>
      </c>
      <c r="S336" s="121" t="s">
        <v>22746</v>
      </c>
    </row>
    <row r="337" spans="1:19">
      <c r="A337" s="126">
        <v>447425</v>
      </c>
      <c r="B337" s="90" t="str">
        <f t="shared" si="11"/>
        <v>OC447425</v>
      </c>
      <c r="C337" s="81" t="s">
        <v>22752</v>
      </c>
      <c r="D337" s="81" t="str">
        <f t="shared" si="12"/>
        <v>447425 - Transportation Revenue – Ticket Sale – Student</v>
      </c>
      <c r="E337" s="120" t="s">
        <v>22327</v>
      </c>
      <c r="F337" s="121" t="s">
        <v>221</v>
      </c>
      <c r="G337" s="81" t="s">
        <v>5965</v>
      </c>
      <c r="H337" s="81" t="s">
        <v>5965</v>
      </c>
      <c r="I337" s="120" t="s">
        <v>22279</v>
      </c>
      <c r="J337" s="83" t="s">
        <v>22280</v>
      </c>
      <c r="K337" s="82" t="s">
        <v>22554</v>
      </c>
      <c r="L337" s="83" t="s">
        <v>320</v>
      </c>
      <c r="M337" s="82" t="s">
        <v>22555</v>
      </c>
      <c r="N337" s="83" t="s">
        <v>320</v>
      </c>
      <c r="O337" s="81" t="s">
        <v>22359</v>
      </c>
      <c r="P337" s="82" t="s">
        <v>22747</v>
      </c>
      <c r="Q337" s="83" t="s">
        <v>22746</v>
      </c>
      <c r="R337" s="82" t="s">
        <v>22748</v>
      </c>
      <c r="S337" s="121" t="s">
        <v>22746</v>
      </c>
    </row>
    <row r="338" spans="1:19">
      <c r="A338" s="126">
        <v>447430</v>
      </c>
      <c r="B338" s="90" t="str">
        <f t="shared" si="11"/>
        <v>OC447430</v>
      </c>
      <c r="C338" s="81" t="s">
        <v>22753</v>
      </c>
      <c r="D338" s="81" t="str">
        <f t="shared" si="12"/>
        <v>447430 - Transportation Revenue – Ticket Sale – Transportation</v>
      </c>
      <c r="E338" s="120" t="s">
        <v>22327</v>
      </c>
      <c r="F338" s="121" t="s">
        <v>221</v>
      </c>
      <c r="G338" s="81" t="s">
        <v>5965</v>
      </c>
      <c r="H338" s="81" t="s">
        <v>5965</v>
      </c>
      <c r="I338" s="120" t="s">
        <v>22279</v>
      </c>
      <c r="J338" s="83" t="s">
        <v>22280</v>
      </c>
      <c r="K338" s="82" t="s">
        <v>22554</v>
      </c>
      <c r="L338" s="83" t="s">
        <v>320</v>
      </c>
      <c r="M338" s="82" t="s">
        <v>22555</v>
      </c>
      <c r="N338" s="83" t="s">
        <v>320</v>
      </c>
      <c r="O338" s="81" t="s">
        <v>22359</v>
      </c>
      <c r="P338" s="82" t="s">
        <v>22747</v>
      </c>
      <c r="Q338" s="83" t="s">
        <v>22746</v>
      </c>
      <c r="R338" s="82" t="s">
        <v>22748</v>
      </c>
      <c r="S338" s="121" t="s">
        <v>22746</v>
      </c>
    </row>
    <row r="339" spans="1:19">
      <c r="A339" s="126">
        <v>447435</v>
      </c>
      <c r="B339" s="90" t="str">
        <f t="shared" si="11"/>
        <v>OC447435</v>
      </c>
      <c r="C339" s="81" t="s">
        <v>22754</v>
      </c>
      <c r="D339" s="81" t="str">
        <f t="shared" si="12"/>
        <v>447435 - Transportation Revenue – Monthly Pass</v>
      </c>
      <c r="E339" s="120" t="s">
        <v>22327</v>
      </c>
      <c r="F339" s="121" t="s">
        <v>221</v>
      </c>
      <c r="G339" s="81" t="s">
        <v>5965</v>
      </c>
      <c r="H339" s="81" t="s">
        <v>5965</v>
      </c>
      <c r="I339" s="120" t="s">
        <v>22279</v>
      </c>
      <c r="J339" s="83" t="s">
        <v>22280</v>
      </c>
      <c r="K339" s="82" t="s">
        <v>22554</v>
      </c>
      <c r="L339" s="83" t="s">
        <v>320</v>
      </c>
      <c r="M339" s="82" t="s">
        <v>22555</v>
      </c>
      <c r="N339" s="83" t="s">
        <v>320</v>
      </c>
      <c r="O339" s="81" t="s">
        <v>22359</v>
      </c>
      <c r="P339" s="82" t="s">
        <v>22747</v>
      </c>
      <c r="Q339" s="83" t="s">
        <v>22746</v>
      </c>
      <c r="R339" s="82" t="s">
        <v>22748</v>
      </c>
      <c r="S339" s="121" t="s">
        <v>22746</v>
      </c>
    </row>
    <row r="340" spans="1:19">
      <c r="A340" s="126">
        <v>447440</v>
      </c>
      <c r="B340" s="90" t="str">
        <f t="shared" si="11"/>
        <v>OC447440</v>
      </c>
      <c r="C340" s="81" t="s">
        <v>22755</v>
      </c>
      <c r="D340" s="81" t="str">
        <f t="shared" si="12"/>
        <v>447440 - Transportation Revenue – Regional Passes</v>
      </c>
      <c r="E340" s="120" t="s">
        <v>22327</v>
      </c>
      <c r="F340" s="121" t="s">
        <v>221</v>
      </c>
      <c r="G340" s="81" t="s">
        <v>5965</v>
      </c>
      <c r="H340" s="81" t="s">
        <v>5965</v>
      </c>
      <c r="I340" s="120" t="s">
        <v>22279</v>
      </c>
      <c r="J340" s="83" t="s">
        <v>22280</v>
      </c>
      <c r="K340" s="82" t="s">
        <v>22554</v>
      </c>
      <c r="L340" s="83" t="s">
        <v>320</v>
      </c>
      <c r="M340" s="82" t="s">
        <v>22555</v>
      </c>
      <c r="N340" s="83" t="s">
        <v>320</v>
      </c>
      <c r="O340" s="81" t="s">
        <v>22359</v>
      </c>
      <c r="P340" s="82" t="s">
        <v>22747</v>
      </c>
      <c r="Q340" s="83" t="s">
        <v>22746</v>
      </c>
      <c r="R340" s="82" t="s">
        <v>22748</v>
      </c>
      <c r="S340" s="121" t="s">
        <v>22746</v>
      </c>
    </row>
    <row r="341" spans="1:19">
      <c r="A341" s="126">
        <v>447445</v>
      </c>
      <c r="B341" s="90" t="str">
        <f t="shared" si="11"/>
        <v>OC447445</v>
      </c>
      <c r="C341" s="81" t="s">
        <v>22756</v>
      </c>
      <c r="D341" s="81" t="str">
        <f t="shared" si="12"/>
        <v>447445 - Transportation Revenue – Smart Tickets</v>
      </c>
      <c r="E341" s="120" t="s">
        <v>22327</v>
      </c>
      <c r="F341" s="121" t="s">
        <v>221</v>
      </c>
      <c r="G341" s="81" t="s">
        <v>5965</v>
      </c>
      <c r="H341" s="81" t="s">
        <v>5965</v>
      </c>
      <c r="I341" s="120" t="s">
        <v>22279</v>
      </c>
      <c r="J341" s="83" t="s">
        <v>22280</v>
      </c>
      <c r="K341" s="82" t="s">
        <v>22554</v>
      </c>
      <c r="L341" s="83" t="s">
        <v>320</v>
      </c>
      <c r="M341" s="82" t="s">
        <v>22555</v>
      </c>
      <c r="N341" s="83" t="s">
        <v>320</v>
      </c>
      <c r="O341" s="81" t="s">
        <v>22359</v>
      </c>
      <c r="P341" s="82" t="s">
        <v>22747</v>
      </c>
      <c r="Q341" s="83" t="s">
        <v>22746</v>
      </c>
      <c r="R341" s="82" t="s">
        <v>22748</v>
      </c>
      <c r="S341" s="121" t="s">
        <v>22746</v>
      </c>
    </row>
    <row r="342" spans="1:19">
      <c r="A342" s="126">
        <v>447450</v>
      </c>
      <c r="B342" s="90" t="str">
        <f t="shared" si="11"/>
        <v>OC447450</v>
      </c>
      <c r="C342" s="81" t="s">
        <v>22757</v>
      </c>
      <c r="D342" s="81" t="str">
        <f t="shared" si="12"/>
        <v>447450 - Transportation Rev -Fed</v>
      </c>
      <c r="E342" s="120" t="s">
        <v>22327</v>
      </c>
      <c r="F342" s="121" t="s">
        <v>221</v>
      </c>
      <c r="G342" s="81" t="s">
        <v>5965</v>
      </c>
      <c r="H342" s="81" t="s">
        <v>5965</v>
      </c>
      <c r="I342" s="120" t="s">
        <v>22279</v>
      </c>
      <c r="J342" s="83" t="s">
        <v>22280</v>
      </c>
      <c r="K342" s="82" t="s">
        <v>22554</v>
      </c>
      <c r="L342" s="83" t="s">
        <v>320</v>
      </c>
      <c r="M342" s="82" t="s">
        <v>22555</v>
      </c>
      <c r="N342" s="83" t="s">
        <v>320</v>
      </c>
      <c r="O342" s="81" t="s">
        <v>22359</v>
      </c>
      <c r="P342" s="82" t="s">
        <v>22747</v>
      </c>
      <c r="Q342" s="83" t="s">
        <v>22746</v>
      </c>
      <c r="R342" s="82" t="s">
        <v>22748</v>
      </c>
      <c r="S342" s="121" t="s">
        <v>22746</v>
      </c>
    </row>
    <row r="343" spans="1:19">
      <c r="A343" s="126">
        <v>447455</v>
      </c>
      <c r="B343" s="90" t="str">
        <f t="shared" si="11"/>
        <v>OC447455</v>
      </c>
      <c r="C343" s="81" t="s">
        <v>22758</v>
      </c>
      <c r="D343" s="81" t="str">
        <f t="shared" si="12"/>
        <v>447455 - Subscription Services Revenue</v>
      </c>
      <c r="E343" s="120" t="s">
        <v>22327</v>
      </c>
      <c r="F343" s="121" t="s">
        <v>221</v>
      </c>
      <c r="G343" s="81" t="s">
        <v>5965</v>
      </c>
      <c r="H343" s="81" t="s">
        <v>5965</v>
      </c>
      <c r="I343" s="120" t="s">
        <v>22279</v>
      </c>
      <c r="J343" s="83" t="s">
        <v>22280</v>
      </c>
      <c r="K343" s="82" t="s">
        <v>22554</v>
      </c>
      <c r="L343" s="83" t="s">
        <v>320</v>
      </c>
      <c r="M343" s="82" t="s">
        <v>22555</v>
      </c>
      <c r="N343" s="83" t="s">
        <v>320</v>
      </c>
      <c r="O343" s="81" t="s">
        <v>22359</v>
      </c>
      <c r="P343" s="82" t="s">
        <v>22747</v>
      </c>
      <c r="Q343" s="83" t="s">
        <v>22746</v>
      </c>
      <c r="R343" s="82" t="s">
        <v>22748</v>
      </c>
      <c r="S343" s="121" t="s">
        <v>22746</v>
      </c>
    </row>
    <row r="344" spans="1:19">
      <c r="A344" s="126">
        <v>447460</v>
      </c>
      <c r="B344" s="90" t="str">
        <f t="shared" si="11"/>
        <v>OC447460</v>
      </c>
      <c r="C344" s="81" t="s">
        <v>22759</v>
      </c>
      <c r="D344" s="81" t="str">
        <f t="shared" si="12"/>
        <v>447460 - ADA Paratransit Revenue</v>
      </c>
      <c r="E344" s="120" t="s">
        <v>22327</v>
      </c>
      <c r="F344" s="121" t="s">
        <v>221</v>
      </c>
      <c r="G344" s="81" t="s">
        <v>5965</v>
      </c>
      <c r="H344" s="81" t="s">
        <v>5965</v>
      </c>
      <c r="I344" s="120" t="s">
        <v>22279</v>
      </c>
      <c r="J344" s="83" t="s">
        <v>22280</v>
      </c>
      <c r="K344" s="82" t="s">
        <v>22554</v>
      </c>
      <c r="L344" s="83" t="s">
        <v>320</v>
      </c>
      <c r="M344" s="82" t="s">
        <v>22555</v>
      </c>
      <c r="N344" s="83" t="s">
        <v>320</v>
      </c>
      <c r="O344" s="81" t="s">
        <v>22359</v>
      </c>
      <c r="P344" s="82" t="s">
        <v>22747</v>
      </c>
      <c r="Q344" s="83" t="s">
        <v>22746</v>
      </c>
      <c r="R344" s="82" t="s">
        <v>22748</v>
      </c>
      <c r="S344" s="121" t="s">
        <v>22746</v>
      </c>
    </row>
    <row r="345" spans="1:19">
      <c r="A345" s="126">
        <v>447465</v>
      </c>
      <c r="B345" s="90" t="str">
        <f t="shared" si="11"/>
        <v>OC447465</v>
      </c>
      <c r="C345" s="81" t="s">
        <v>22760</v>
      </c>
      <c r="D345" s="81" t="str">
        <f t="shared" si="12"/>
        <v>447465 - Transportation Revenue – Trolley Subsidy</v>
      </c>
      <c r="E345" s="120" t="s">
        <v>22327</v>
      </c>
      <c r="F345" s="121" t="s">
        <v>221</v>
      </c>
      <c r="G345" s="81" t="s">
        <v>5965</v>
      </c>
      <c r="H345" s="81" t="s">
        <v>5965</v>
      </c>
      <c r="I345" s="120" t="s">
        <v>22279</v>
      </c>
      <c r="J345" s="83" t="s">
        <v>22280</v>
      </c>
      <c r="K345" s="82" t="s">
        <v>22554</v>
      </c>
      <c r="L345" s="83" t="s">
        <v>320</v>
      </c>
      <c r="M345" s="82" t="s">
        <v>22555</v>
      </c>
      <c r="N345" s="83" t="s">
        <v>320</v>
      </c>
      <c r="O345" s="81" t="s">
        <v>22359</v>
      </c>
      <c r="P345" s="82" t="s">
        <v>22747</v>
      </c>
      <c r="Q345" s="83" t="s">
        <v>22746</v>
      </c>
      <c r="R345" s="82" t="s">
        <v>22748</v>
      </c>
      <c r="S345" s="121" t="s">
        <v>22746</v>
      </c>
    </row>
    <row r="346" spans="1:19">
      <c r="A346" s="126">
        <v>447470</v>
      </c>
      <c r="B346" s="90" t="str">
        <f t="shared" si="11"/>
        <v>OC447470</v>
      </c>
      <c r="C346" s="81" t="s">
        <v>22761</v>
      </c>
      <c r="D346" s="81" t="str">
        <f t="shared" si="12"/>
        <v>447470 - Transportation Revenue – SEMTA – Federal</v>
      </c>
      <c r="E346" s="120" t="s">
        <v>22327</v>
      </c>
      <c r="F346" s="121" t="s">
        <v>221</v>
      </c>
      <c r="G346" s="81" t="s">
        <v>5965</v>
      </c>
      <c r="H346" s="81" t="s">
        <v>5965</v>
      </c>
      <c r="I346" s="120" t="s">
        <v>22279</v>
      </c>
      <c r="J346" s="83" t="s">
        <v>22280</v>
      </c>
      <c r="K346" s="82" t="s">
        <v>22554</v>
      </c>
      <c r="L346" s="83" t="s">
        <v>320</v>
      </c>
      <c r="M346" s="82" t="s">
        <v>22555</v>
      </c>
      <c r="N346" s="83" t="s">
        <v>320</v>
      </c>
      <c r="O346" s="81" t="s">
        <v>22359</v>
      </c>
      <c r="P346" s="82" t="s">
        <v>22747</v>
      </c>
      <c r="Q346" s="83" t="s">
        <v>22746</v>
      </c>
      <c r="R346" s="82" t="s">
        <v>22748</v>
      </c>
      <c r="S346" s="121" t="s">
        <v>22746</v>
      </c>
    </row>
    <row r="347" spans="1:19">
      <c r="A347" s="126">
        <v>447475</v>
      </c>
      <c r="B347" s="90" t="str">
        <f t="shared" si="11"/>
        <v>OC447475</v>
      </c>
      <c r="C347" s="81" t="s">
        <v>22762</v>
      </c>
      <c r="D347" s="81" t="str">
        <f t="shared" si="12"/>
        <v>447475 - Transp Revenue-Semta-State</v>
      </c>
      <c r="E347" s="120" t="s">
        <v>22327</v>
      </c>
      <c r="F347" s="121" t="s">
        <v>221</v>
      </c>
      <c r="G347" s="81" t="s">
        <v>5965</v>
      </c>
      <c r="H347" s="81" t="s">
        <v>5965</v>
      </c>
      <c r="I347" s="120" t="s">
        <v>22279</v>
      </c>
      <c r="J347" s="83" t="s">
        <v>22280</v>
      </c>
      <c r="K347" s="82" t="s">
        <v>22554</v>
      </c>
      <c r="L347" s="83" t="s">
        <v>320</v>
      </c>
      <c r="M347" s="82" t="s">
        <v>22555</v>
      </c>
      <c r="N347" s="83" t="s">
        <v>320</v>
      </c>
      <c r="O347" s="81" t="s">
        <v>22359</v>
      </c>
      <c r="P347" s="82" t="s">
        <v>22747</v>
      </c>
      <c r="Q347" s="83" t="s">
        <v>22746</v>
      </c>
      <c r="R347" s="82" t="s">
        <v>22748</v>
      </c>
      <c r="S347" s="121" t="s">
        <v>22746</v>
      </c>
    </row>
    <row r="348" spans="1:19">
      <c r="A348" s="126">
        <v>447480</v>
      </c>
      <c r="B348" s="90" t="str">
        <f t="shared" si="11"/>
        <v>OC447480</v>
      </c>
      <c r="C348" s="81" t="s">
        <v>22763</v>
      </c>
      <c r="D348" s="81" t="str">
        <f t="shared" si="12"/>
        <v>447480 - Transportation Revenue – SEMTA</v>
      </c>
      <c r="E348" s="120" t="s">
        <v>22327</v>
      </c>
      <c r="F348" s="121" t="s">
        <v>221</v>
      </c>
      <c r="G348" s="81" t="s">
        <v>5965</v>
      </c>
      <c r="H348" s="81" t="s">
        <v>5965</v>
      </c>
      <c r="I348" s="120" t="s">
        <v>22279</v>
      </c>
      <c r="J348" s="83" t="s">
        <v>22280</v>
      </c>
      <c r="K348" s="82" t="s">
        <v>22554</v>
      </c>
      <c r="L348" s="83" t="s">
        <v>320</v>
      </c>
      <c r="M348" s="82" t="s">
        <v>22555</v>
      </c>
      <c r="N348" s="83" t="s">
        <v>320</v>
      </c>
      <c r="O348" s="81" t="s">
        <v>22359</v>
      </c>
      <c r="P348" s="82" t="s">
        <v>22747</v>
      </c>
      <c r="Q348" s="83" t="s">
        <v>22746</v>
      </c>
      <c r="R348" s="82" t="s">
        <v>22748</v>
      </c>
      <c r="S348" s="121" t="s">
        <v>22746</v>
      </c>
    </row>
    <row r="349" spans="1:19">
      <c r="A349" s="126">
        <v>447485</v>
      </c>
      <c r="B349" s="90" t="str">
        <f t="shared" si="11"/>
        <v>OC447485</v>
      </c>
      <c r="C349" s="81" t="s">
        <v>22764</v>
      </c>
      <c r="D349" s="81" t="str">
        <f t="shared" si="12"/>
        <v>447485 - Sale-Misc. Supplies</v>
      </c>
      <c r="E349" s="120" t="s">
        <v>22327</v>
      </c>
      <c r="F349" s="121" t="s">
        <v>221</v>
      </c>
      <c r="G349" s="81" t="s">
        <v>5965</v>
      </c>
      <c r="H349" s="81" t="s">
        <v>5965</v>
      </c>
      <c r="I349" s="120" t="s">
        <v>22279</v>
      </c>
      <c r="J349" s="83" t="s">
        <v>22280</v>
      </c>
      <c r="K349" s="82" t="s">
        <v>22554</v>
      </c>
      <c r="L349" s="83" t="s">
        <v>320</v>
      </c>
      <c r="M349" s="82" t="s">
        <v>22555</v>
      </c>
      <c r="N349" s="83" t="s">
        <v>320</v>
      </c>
      <c r="O349" s="81" t="s">
        <v>22359</v>
      </c>
      <c r="P349" s="82" t="s">
        <v>22556</v>
      </c>
      <c r="Q349" s="83" t="s">
        <v>22557</v>
      </c>
      <c r="R349" s="82" t="s">
        <v>22765</v>
      </c>
      <c r="S349" s="121" t="s">
        <v>22766</v>
      </c>
    </row>
    <row r="350" spans="1:19">
      <c r="A350" s="126">
        <v>447490</v>
      </c>
      <c r="B350" s="90" t="str">
        <f t="shared" si="11"/>
        <v>OC447490</v>
      </c>
      <c r="C350" s="81" t="s">
        <v>22767</v>
      </c>
      <c r="D350" s="81" t="str">
        <f t="shared" si="12"/>
        <v>447490 - Sale – Miscellaneous Supplies – County</v>
      </c>
      <c r="E350" s="120" t="s">
        <v>22327</v>
      </c>
      <c r="F350" s="121" t="s">
        <v>221</v>
      </c>
      <c r="G350" s="81" t="s">
        <v>5965</v>
      </c>
      <c r="H350" s="81" t="s">
        <v>5965</v>
      </c>
      <c r="I350" s="120" t="s">
        <v>22279</v>
      </c>
      <c r="J350" s="83" t="s">
        <v>22280</v>
      </c>
      <c r="K350" s="82" t="s">
        <v>22554</v>
      </c>
      <c r="L350" s="83" t="s">
        <v>320</v>
      </c>
      <c r="M350" s="82" t="s">
        <v>22555</v>
      </c>
      <c r="N350" s="83" t="s">
        <v>320</v>
      </c>
      <c r="O350" s="81" t="s">
        <v>22359</v>
      </c>
      <c r="P350" s="82" t="s">
        <v>22556</v>
      </c>
      <c r="Q350" s="83" t="s">
        <v>22557</v>
      </c>
      <c r="R350" s="82" t="s">
        <v>22765</v>
      </c>
      <c r="S350" s="121" t="s">
        <v>22766</v>
      </c>
    </row>
    <row r="351" spans="1:19">
      <c r="A351" s="126">
        <v>447495</v>
      </c>
      <c r="B351" s="90" t="str">
        <f t="shared" si="11"/>
        <v>OC447495</v>
      </c>
      <c r="C351" s="81" t="s">
        <v>22768</v>
      </c>
      <c r="D351" s="81" t="str">
        <f t="shared" si="12"/>
        <v>447495 - Sale – Miscellaneous Supplies – Other Government</v>
      </c>
      <c r="E351" s="120" t="s">
        <v>22327</v>
      </c>
      <c r="F351" s="121" t="s">
        <v>221</v>
      </c>
      <c r="G351" s="81" t="s">
        <v>5965</v>
      </c>
      <c r="H351" s="81" t="s">
        <v>5965</v>
      </c>
      <c r="I351" s="120" t="s">
        <v>22279</v>
      </c>
      <c r="J351" s="83" t="s">
        <v>22280</v>
      </c>
      <c r="K351" s="82" t="s">
        <v>22554</v>
      </c>
      <c r="L351" s="83" t="s">
        <v>320</v>
      </c>
      <c r="M351" s="82" t="s">
        <v>22555</v>
      </c>
      <c r="N351" s="83" t="s">
        <v>320</v>
      </c>
      <c r="O351" s="81" t="s">
        <v>22359</v>
      </c>
      <c r="P351" s="82" t="s">
        <v>22556</v>
      </c>
      <c r="Q351" s="83" t="s">
        <v>22557</v>
      </c>
      <c r="R351" s="82" t="s">
        <v>22765</v>
      </c>
      <c r="S351" s="121" t="s">
        <v>22766</v>
      </c>
    </row>
    <row r="352" spans="1:19">
      <c r="A352" s="126">
        <v>447500</v>
      </c>
      <c r="B352" s="90" t="str">
        <f t="shared" si="11"/>
        <v>OC447500</v>
      </c>
      <c r="C352" s="81" t="s">
        <v>22769</v>
      </c>
      <c r="D352" s="81" t="str">
        <f t="shared" si="12"/>
        <v>447500 - Sale – Miscellaneous Supplies – Departmental</v>
      </c>
      <c r="E352" s="120" t="s">
        <v>22327</v>
      </c>
      <c r="F352" s="121" t="s">
        <v>221</v>
      </c>
      <c r="G352" s="81" t="s">
        <v>5965</v>
      </c>
      <c r="H352" s="81" t="s">
        <v>5965</v>
      </c>
      <c r="I352" s="120" t="s">
        <v>22279</v>
      </c>
      <c r="J352" s="83" t="s">
        <v>22280</v>
      </c>
      <c r="K352" s="82" t="s">
        <v>22554</v>
      </c>
      <c r="L352" s="83" t="s">
        <v>320</v>
      </c>
      <c r="M352" s="82" t="s">
        <v>22555</v>
      </c>
      <c r="N352" s="83" t="s">
        <v>320</v>
      </c>
      <c r="O352" s="81" t="s">
        <v>22359</v>
      </c>
      <c r="P352" s="82" t="s">
        <v>22556</v>
      </c>
      <c r="Q352" s="83" t="s">
        <v>22557</v>
      </c>
      <c r="R352" s="82" t="s">
        <v>22765</v>
      </c>
      <c r="S352" s="121" t="s">
        <v>22766</v>
      </c>
    </row>
    <row r="353" spans="1:19">
      <c r="A353" s="126">
        <v>447505</v>
      </c>
      <c r="B353" s="90" t="str">
        <f t="shared" si="11"/>
        <v>OC447505</v>
      </c>
      <c r="C353" s="81" t="s">
        <v>22770</v>
      </c>
      <c r="D353" s="81" t="str">
        <f t="shared" si="12"/>
        <v>447505 - Telephone &amp; Telegram</v>
      </c>
      <c r="E353" s="120" t="s">
        <v>22327</v>
      </c>
      <c r="F353" s="121" t="s">
        <v>221</v>
      </c>
      <c r="G353" s="81" t="s">
        <v>5965</v>
      </c>
      <c r="H353" s="81" t="s">
        <v>5965</v>
      </c>
      <c r="I353" s="120" t="s">
        <v>22279</v>
      </c>
      <c r="J353" s="83" t="s">
        <v>22280</v>
      </c>
      <c r="K353" s="82" t="s">
        <v>22554</v>
      </c>
      <c r="L353" s="83" t="s">
        <v>320</v>
      </c>
      <c r="M353" s="82" t="s">
        <v>22555</v>
      </c>
      <c r="N353" s="83" t="s">
        <v>320</v>
      </c>
      <c r="O353" s="81" t="s">
        <v>22359</v>
      </c>
      <c r="P353" s="82" t="s">
        <v>22556</v>
      </c>
      <c r="Q353" s="83" t="s">
        <v>22557</v>
      </c>
      <c r="R353" s="82" t="s">
        <v>22652</v>
      </c>
      <c r="S353" s="121" t="s">
        <v>22557</v>
      </c>
    </row>
    <row r="354" spans="1:19">
      <c r="A354" s="126">
        <v>447510</v>
      </c>
      <c r="B354" s="90" t="str">
        <f t="shared" si="11"/>
        <v>OC447510</v>
      </c>
      <c r="C354" s="81" t="s">
        <v>22771</v>
      </c>
      <c r="D354" s="81" t="str">
        <f t="shared" si="12"/>
        <v>447510 - Reimbursed Forestry</v>
      </c>
      <c r="E354" s="120" t="s">
        <v>22327</v>
      </c>
      <c r="F354" s="121" t="s">
        <v>221</v>
      </c>
      <c r="G354" s="81" t="s">
        <v>5965</v>
      </c>
      <c r="H354" s="81" t="s">
        <v>5965</v>
      </c>
      <c r="I354" s="120" t="s">
        <v>22279</v>
      </c>
      <c r="J354" s="83" t="s">
        <v>22280</v>
      </c>
      <c r="K354" s="82" t="s">
        <v>22554</v>
      </c>
      <c r="L354" s="83" t="s">
        <v>320</v>
      </c>
      <c r="M354" s="82" t="s">
        <v>22555</v>
      </c>
      <c r="N354" s="83" t="s">
        <v>320</v>
      </c>
      <c r="O354" s="81" t="s">
        <v>22359</v>
      </c>
      <c r="P354" s="82" t="s">
        <v>22556</v>
      </c>
      <c r="Q354" s="83" t="s">
        <v>22557</v>
      </c>
      <c r="R354" s="82" t="s">
        <v>22652</v>
      </c>
      <c r="S354" s="121" t="s">
        <v>22557</v>
      </c>
    </row>
    <row r="355" spans="1:19">
      <c r="A355" s="126">
        <v>447515</v>
      </c>
      <c r="B355" s="90" t="str">
        <f t="shared" si="11"/>
        <v>OC447515</v>
      </c>
      <c r="C355" s="81" t="s">
        <v>22772</v>
      </c>
      <c r="D355" s="81" t="str">
        <f t="shared" si="12"/>
        <v>447515 - Diseased &amp; Dangerous Tree Removal</v>
      </c>
      <c r="E355" s="120" t="s">
        <v>22327</v>
      </c>
      <c r="F355" s="121" t="s">
        <v>221</v>
      </c>
      <c r="G355" s="81" t="s">
        <v>5965</v>
      </c>
      <c r="H355" s="81" t="s">
        <v>5965</v>
      </c>
      <c r="I355" s="120" t="s">
        <v>22279</v>
      </c>
      <c r="J355" s="83" t="s">
        <v>22280</v>
      </c>
      <c r="K355" s="82" t="s">
        <v>22554</v>
      </c>
      <c r="L355" s="83" t="s">
        <v>320</v>
      </c>
      <c r="M355" s="82" t="s">
        <v>22555</v>
      </c>
      <c r="N355" s="83" t="s">
        <v>320</v>
      </c>
      <c r="O355" s="81" t="s">
        <v>22359</v>
      </c>
      <c r="P355" s="82" t="s">
        <v>22556</v>
      </c>
      <c r="Q355" s="83" t="s">
        <v>22557</v>
      </c>
      <c r="R355" s="82" t="s">
        <v>22652</v>
      </c>
      <c r="S355" s="121" t="s">
        <v>22557</v>
      </c>
    </row>
    <row r="356" spans="1:19">
      <c r="A356" s="126">
        <v>447520</v>
      </c>
      <c r="B356" s="90" t="str">
        <f t="shared" si="11"/>
        <v>OC447520</v>
      </c>
      <c r="C356" s="81" t="s">
        <v>22773</v>
      </c>
      <c r="D356" s="81" t="str">
        <f t="shared" si="12"/>
        <v>447520 - Detroit Edison Tree Work</v>
      </c>
      <c r="E356" s="120" t="s">
        <v>22327</v>
      </c>
      <c r="F356" s="121" t="s">
        <v>221</v>
      </c>
      <c r="G356" s="81" t="s">
        <v>5965</v>
      </c>
      <c r="H356" s="81" t="s">
        <v>5965</v>
      </c>
      <c r="I356" s="120" t="s">
        <v>22279</v>
      </c>
      <c r="J356" s="83" t="s">
        <v>22280</v>
      </c>
      <c r="K356" s="82" t="s">
        <v>22554</v>
      </c>
      <c r="L356" s="83" t="s">
        <v>320</v>
      </c>
      <c r="M356" s="82" t="s">
        <v>22555</v>
      </c>
      <c r="N356" s="83" t="s">
        <v>320</v>
      </c>
      <c r="O356" s="81" t="s">
        <v>22359</v>
      </c>
      <c r="P356" s="82" t="s">
        <v>22556</v>
      </c>
      <c r="Q356" s="83" t="s">
        <v>22557</v>
      </c>
      <c r="R356" s="82" t="s">
        <v>22652</v>
      </c>
      <c r="S356" s="121" t="s">
        <v>22557</v>
      </c>
    </row>
    <row r="357" spans="1:19">
      <c r="A357" s="126">
        <v>447525</v>
      </c>
      <c r="B357" s="90" t="str">
        <f t="shared" si="11"/>
        <v>OC447525</v>
      </c>
      <c r="C357" s="81" t="s">
        <v>22774</v>
      </c>
      <c r="D357" s="81" t="str">
        <f t="shared" si="12"/>
        <v>447525 - State Trunkline Maintenance</v>
      </c>
      <c r="E357" s="120" t="s">
        <v>22327</v>
      </c>
      <c r="F357" s="121" t="s">
        <v>221</v>
      </c>
      <c r="G357" s="81" t="s">
        <v>5965</v>
      </c>
      <c r="H357" s="81" t="s">
        <v>5965</v>
      </c>
      <c r="I357" s="120" t="s">
        <v>22279</v>
      </c>
      <c r="J357" s="83" t="s">
        <v>22280</v>
      </c>
      <c r="K357" s="82" t="s">
        <v>22554</v>
      </c>
      <c r="L357" s="83" t="s">
        <v>320</v>
      </c>
      <c r="M357" s="82" t="s">
        <v>22555</v>
      </c>
      <c r="N357" s="83" t="s">
        <v>320</v>
      </c>
      <c r="O357" s="81" t="s">
        <v>22359</v>
      </c>
      <c r="P357" s="82" t="s">
        <v>22556</v>
      </c>
      <c r="Q357" s="83" t="s">
        <v>22557</v>
      </c>
      <c r="R357" s="82" t="s">
        <v>22652</v>
      </c>
      <c r="S357" s="121" t="s">
        <v>22557</v>
      </c>
    </row>
    <row r="358" spans="1:19">
      <c r="A358" s="126">
        <v>447530</v>
      </c>
      <c r="B358" s="90" t="str">
        <f t="shared" si="11"/>
        <v>OC447530</v>
      </c>
      <c r="C358" s="81" t="s">
        <v>22775</v>
      </c>
      <c r="D358" s="81" t="str">
        <f t="shared" si="12"/>
        <v>447530 - Reimbursement Forestry – Board of Education</v>
      </c>
      <c r="E358" s="120" t="s">
        <v>22327</v>
      </c>
      <c r="F358" s="121" t="s">
        <v>221</v>
      </c>
      <c r="G358" s="81" t="s">
        <v>5965</v>
      </c>
      <c r="H358" s="81" t="s">
        <v>5965</v>
      </c>
      <c r="I358" s="120" t="s">
        <v>22279</v>
      </c>
      <c r="J358" s="83" t="s">
        <v>22280</v>
      </c>
      <c r="K358" s="82" t="s">
        <v>22554</v>
      </c>
      <c r="L358" s="83" t="s">
        <v>320</v>
      </c>
      <c r="M358" s="82" t="s">
        <v>22555</v>
      </c>
      <c r="N358" s="83" t="s">
        <v>320</v>
      </c>
      <c r="O358" s="81" t="s">
        <v>22359</v>
      </c>
      <c r="P358" s="82" t="s">
        <v>22556</v>
      </c>
      <c r="Q358" s="83" t="s">
        <v>22557</v>
      </c>
      <c r="R358" s="82" t="s">
        <v>22652</v>
      </c>
      <c r="S358" s="121" t="s">
        <v>22557</v>
      </c>
    </row>
    <row r="359" spans="1:19">
      <c r="A359" s="126">
        <v>447535</v>
      </c>
      <c r="B359" s="90" t="str">
        <f t="shared" si="11"/>
        <v>OC447535</v>
      </c>
      <c r="C359" s="81" t="s">
        <v>22776</v>
      </c>
      <c r="D359" s="81" t="str">
        <f t="shared" si="12"/>
        <v>447535 - Miscellaneous Forestry – Departmental</v>
      </c>
      <c r="E359" s="120" t="s">
        <v>22327</v>
      </c>
      <c r="F359" s="121" t="s">
        <v>221</v>
      </c>
      <c r="G359" s="81" t="s">
        <v>5965</v>
      </c>
      <c r="H359" s="81" t="s">
        <v>5965</v>
      </c>
      <c r="I359" s="120" t="s">
        <v>22279</v>
      </c>
      <c r="J359" s="83" t="s">
        <v>22280</v>
      </c>
      <c r="K359" s="82" t="s">
        <v>22554</v>
      </c>
      <c r="L359" s="83" t="s">
        <v>320</v>
      </c>
      <c r="M359" s="82" t="s">
        <v>22555</v>
      </c>
      <c r="N359" s="83" t="s">
        <v>320</v>
      </c>
      <c r="O359" s="81" t="s">
        <v>22359</v>
      </c>
      <c r="P359" s="82" t="s">
        <v>22556</v>
      </c>
      <c r="Q359" s="83" t="s">
        <v>22557</v>
      </c>
      <c r="R359" s="82" t="s">
        <v>22652</v>
      </c>
      <c r="S359" s="121" t="s">
        <v>22557</v>
      </c>
    </row>
    <row r="360" spans="1:19">
      <c r="A360" s="126">
        <v>447540</v>
      </c>
      <c r="B360" s="90" t="str">
        <f t="shared" si="11"/>
        <v>OC447540</v>
      </c>
      <c r="C360" s="81" t="s">
        <v>22777</v>
      </c>
      <c r="D360" s="81" t="str">
        <f t="shared" si="12"/>
        <v>447540 - Police Services – Cultural Center</v>
      </c>
      <c r="E360" s="120" t="s">
        <v>22327</v>
      </c>
      <c r="F360" s="121" t="s">
        <v>221</v>
      </c>
      <c r="G360" s="81" t="s">
        <v>5965</v>
      </c>
      <c r="H360" s="81" t="s">
        <v>5965</v>
      </c>
      <c r="I360" s="120" t="s">
        <v>22279</v>
      </c>
      <c r="J360" s="83" t="s">
        <v>22280</v>
      </c>
      <c r="K360" s="82" t="s">
        <v>22554</v>
      </c>
      <c r="L360" s="83" t="s">
        <v>320</v>
      </c>
      <c r="M360" s="82" t="s">
        <v>22555</v>
      </c>
      <c r="N360" s="83" t="s">
        <v>320</v>
      </c>
      <c r="O360" s="81" t="s">
        <v>22359</v>
      </c>
      <c r="P360" s="82" t="s">
        <v>22556</v>
      </c>
      <c r="Q360" s="83" t="s">
        <v>22557</v>
      </c>
      <c r="R360" s="82" t="s">
        <v>22778</v>
      </c>
      <c r="S360" s="121" t="s">
        <v>22779</v>
      </c>
    </row>
    <row r="361" spans="1:19">
      <c r="A361" s="126">
        <v>447545</v>
      </c>
      <c r="B361" s="90" t="str">
        <f t="shared" si="11"/>
        <v>OC447545</v>
      </c>
      <c r="C361" s="81" t="s">
        <v>22780</v>
      </c>
      <c r="D361" s="81" t="str">
        <f t="shared" si="12"/>
        <v>447545 - Police Services – Civic Center Special Event</v>
      </c>
      <c r="E361" s="120" t="s">
        <v>22327</v>
      </c>
      <c r="F361" s="121" t="s">
        <v>221</v>
      </c>
      <c r="G361" s="81" t="s">
        <v>5965</v>
      </c>
      <c r="H361" s="81" t="s">
        <v>5965</v>
      </c>
      <c r="I361" s="120" t="s">
        <v>22279</v>
      </c>
      <c r="J361" s="83" t="s">
        <v>22280</v>
      </c>
      <c r="K361" s="82" t="s">
        <v>22554</v>
      </c>
      <c r="L361" s="83" t="s">
        <v>320</v>
      </c>
      <c r="M361" s="82" t="s">
        <v>22555</v>
      </c>
      <c r="N361" s="83" t="s">
        <v>320</v>
      </c>
      <c r="O361" s="81" t="s">
        <v>22359</v>
      </c>
      <c r="P361" s="82" t="s">
        <v>22556</v>
      </c>
      <c r="Q361" s="83" t="s">
        <v>22557</v>
      </c>
      <c r="R361" s="82" t="s">
        <v>22778</v>
      </c>
      <c r="S361" s="121" t="s">
        <v>22779</v>
      </c>
    </row>
    <row r="362" spans="1:19">
      <c r="A362" s="126">
        <v>447550</v>
      </c>
      <c r="B362" s="90" t="str">
        <f t="shared" si="11"/>
        <v>OC447550</v>
      </c>
      <c r="C362" s="81" t="s">
        <v>22781</v>
      </c>
      <c r="D362" s="81" t="str">
        <f t="shared" si="12"/>
        <v>447550 - Police Services – DDoT Blue Bird</v>
      </c>
      <c r="E362" s="120" t="s">
        <v>22327</v>
      </c>
      <c r="F362" s="121" t="s">
        <v>221</v>
      </c>
      <c r="G362" s="81" t="s">
        <v>5965</v>
      </c>
      <c r="H362" s="81" t="s">
        <v>5965</v>
      </c>
      <c r="I362" s="120" t="s">
        <v>22279</v>
      </c>
      <c r="J362" s="83" t="s">
        <v>22280</v>
      </c>
      <c r="K362" s="82" t="s">
        <v>22554</v>
      </c>
      <c r="L362" s="83" t="s">
        <v>320</v>
      </c>
      <c r="M362" s="82" t="s">
        <v>22555</v>
      </c>
      <c r="N362" s="83" t="s">
        <v>320</v>
      </c>
      <c r="O362" s="81" t="s">
        <v>22359</v>
      </c>
      <c r="P362" s="82" t="s">
        <v>22556</v>
      </c>
      <c r="Q362" s="83" t="s">
        <v>22557</v>
      </c>
      <c r="R362" s="82" t="s">
        <v>22778</v>
      </c>
      <c r="S362" s="121" t="s">
        <v>22779</v>
      </c>
    </row>
    <row r="363" spans="1:19">
      <c r="A363" s="126">
        <v>447555</v>
      </c>
      <c r="B363" s="90" t="str">
        <f t="shared" si="11"/>
        <v>OC447555</v>
      </c>
      <c r="C363" s="81" t="s">
        <v>22782</v>
      </c>
      <c r="D363" s="81" t="str">
        <f t="shared" si="12"/>
        <v>447555 - Other Reimbursements</v>
      </c>
      <c r="E363" s="120" t="s">
        <v>22327</v>
      </c>
      <c r="F363" s="121" t="s">
        <v>221</v>
      </c>
      <c r="G363" s="81" t="s">
        <v>5965</v>
      </c>
      <c r="H363" s="81" t="s">
        <v>5965</v>
      </c>
      <c r="I363" s="120" t="s">
        <v>22279</v>
      </c>
      <c r="J363" s="83" t="s">
        <v>22280</v>
      </c>
      <c r="K363" s="82" t="s">
        <v>22554</v>
      </c>
      <c r="L363" s="83" t="s">
        <v>320</v>
      </c>
      <c r="M363" s="82" t="s">
        <v>22555</v>
      </c>
      <c r="N363" s="83" t="s">
        <v>320</v>
      </c>
      <c r="O363" s="81" t="s">
        <v>22359</v>
      </c>
      <c r="P363" s="82" t="s">
        <v>22783</v>
      </c>
      <c r="Q363" s="83" t="s">
        <v>22782</v>
      </c>
      <c r="R363" s="82" t="s">
        <v>22784</v>
      </c>
      <c r="S363" s="121" t="s">
        <v>22782</v>
      </c>
    </row>
    <row r="364" spans="1:19">
      <c r="A364" s="126">
        <v>447560</v>
      </c>
      <c r="B364" s="90" t="str">
        <f t="shared" si="11"/>
        <v>OC447560</v>
      </c>
      <c r="C364" s="81" t="s">
        <v>22785</v>
      </c>
      <c r="D364" s="81" t="str">
        <f t="shared" si="12"/>
        <v>447560 - Other Reimbursements – Warranty</v>
      </c>
      <c r="E364" s="120" t="s">
        <v>22327</v>
      </c>
      <c r="F364" s="121" t="s">
        <v>221</v>
      </c>
      <c r="G364" s="81" t="s">
        <v>5965</v>
      </c>
      <c r="H364" s="81" t="s">
        <v>5965</v>
      </c>
      <c r="I364" s="120" t="s">
        <v>22279</v>
      </c>
      <c r="J364" s="83" t="s">
        <v>22280</v>
      </c>
      <c r="K364" s="82" t="s">
        <v>22554</v>
      </c>
      <c r="L364" s="83" t="s">
        <v>320</v>
      </c>
      <c r="M364" s="82" t="s">
        <v>22555</v>
      </c>
      <c r="N364" s="83" t="s">
        <v>320</v>
      </c>
      <c r="O364" s="81" t="s">
        <v>22359</v>
      </c>
      <c r="P364" s="82" t="s">
        <v>22783</v>
      </c>
      <c r="Q364" s="83" t="s">
        <v>22782</v>
      </c>
      <c r="R364" s="82" t="s">
        <v>22784</v>
      </c>
      <c r="S364" s="121" t="s">
        <v>22782</v>
      </c>
    </row>
    <row r="365" spans="1:19">
      <c r="A365" s="126">
        <v>447565</v>
      </c>
      <c r="B365" s="90" t="str">
        <f t="shared" si="11"/>
        <v>OC447565</v>
      </c>
      <c r="C365" s="81" t="s">
        <v>22786</v>
      </c>
      <c r="D365" s="81" t="str">
        <f t="shared" si="12"/>
        <v>447565 - Other Reimbursements – Cable – Tat</v>
      </c>
      <c r="E365" s="120" t="s">
        <v>22327</v>
      </c>
      <c r="F365" s="121" t="s">
        <v>221</v>
      </c>
      <c r="G365" s="81" t="s">
        <v>5965</v>
      </c>
      <c r="H365" s="81" t="s">
        <v>5965</v>
      </c>
      <c r="I365" s="120" t="s">
        <v>22279</v>
      </c>
      <c r="J365" s="83" t="s">
        <v>22280</v>
      </c>
      <c r="K365" s="82" t="s">
        <v>22554</v>
      </c>
      <c r="L365" s="83" t="s">
        <v>320</v>
      </c>
      <c r="M365" s="82" t="s">
        <v>22555</v>
      </c>
      <c r="N365" s="83" t="s">
        <v>320</v>
      </c>
      <c r="O365" s="81" t="s">
        <v>22359</v>
      </c>
      <c r="P365" s="82" t="s">
        <v>22783</v>
      </c>
      <c r="Q365" s="83" t="s">
        <v>22782</v>
      </c>
      <c r="R365" s="82" t="s">
        <v>22784</v>
      </c>
      <c r="S365" s="121" t="s">
        <v>22782</v>
      </c>
    </row>
    <row r="366" spans="1:19">
      <c r="A366" s="126">
        <v>447570</v>
      </c>
      <c r="B366" s="90" t="str">
        <f t="shared" si="11"/>
        <v>OC447570</v>
      </c>
      <c r="C366" s="81" t="s">
        <v>22787</v>
      </c>
      <c r="D366" s="81" t="str">
        <f t="shared" si="12"/>
        <v>447570 - Other Reimbursements – Medicaid</v>
      </c>
      <c r="E366" s="120" t="s">
        <v>22327</v>
      </c>
      <c r="F366" s="121" t="s">
        <v>221</v>
      </c>
      <c r="G366" s="81" t="s">
        <v>5965</v>
      </c>
      <c r="H366" s="81" t="s">
        <v>5965</v>
      </c>
      <c r="I366" s="120" t="s">
        <v>22279</v>
      </c>
      <c r="J366" s="83" t="s">
        <v>22280</v>
      </c>
      <c r="K366" s="82" t="s">
        <v>22554</v>
      </c>
      <c r="L366" s="83" t="s">
        <v>320</v>
      </c>
      <c r="M366" s="82" t="s">
        <v>22555</v>
      </c>
      <c r="N366" s="83" t="s">
        <v>320</v>
      </c>
      <c r="O366" s="81" t="s">
        <v>22359</v>
      </c>
      <c r="P366" s="82" t="s">
        <v>22783</v>
      </c>
      <c r="Q366" s="83" t="s">
        <v>22782</v>
      </c>
      <c r="R366" s="82" t="s">
        <v>22784</v>
      </c>
      <c r="S366" s="121" t="s">
        <v>22782</v>
      </c>
    </row>
    <row r="367" spans="1:19">
      <c r="A367" s="126">
        <v>447575</v>
      </c>
      <c r="B367" s="90" t="str">
        <f t="shared" si="11"/>
        <v>OC447575</v>
      </c>
      <c r="C367" s="81" t="s">
        <v>22788</v>
      </c>
      <c r="D367" s="81" t="str">
        <f t="shared" si="12"/>
        <v>447575 - Other Reimbursements – Court Order</v>
      </c>
      <c r="E367" s="120" t="s">
        <v>22327</v>
      </c>
      <c r="F367" s="121" t="s">
        <v>221</v>
      </c>
      <c r="G367" s="81" t="s">
        <v>5965</v>
      </c>
      <c r="H367" s="81" t="s">
        <v>5965</v>
      </c>
      <c r="I367" s="120" t="s">
        <v>22279</v>
      </c>
      <c r="J367" s="83" t="s">
        <v>22280</v>
      </c>
      <c r="K367" s="82" t="s">
        <v>22554</v>
      </c>
      <c r="L367" s="83" t="s">
        <v>320</v>
      </c>
      <c r="M367" s="82" t="s">
        <v>22555</v>
      </c>
      <c r="N367" s="83" t="s">
        <v>320</v>
      </c>
      <c r="O367" s="81" t="s">
        <v>22359</v>
      </c>
      <c r="P367" s="82" t="s">
        <v>22783</v>
      </c>
      <c r="Q367" s="83" t="s">
        <v>22782</v>
      </c>
      <c r="R367" s="82" t="s">
        <v>22784</v>
      </c>
      <c r="S367" s="121" t="s">
        <v>22782</v>
      </c>
    </row>
    <row r="368" spans="1:19">
      <c r="A368" s="126">
        <v>447580</v>
      </c>
      <c r="B368" s="90" t="str">
        <f t="shared" si="11"/>
        <v>OC447580</v>
      </c>
      <c r="C368" s="81" t="s">
        <v>22789</v>
      </c>
      <c r="D368" s="81" t="str">
        <f t="shared" si="12"/>
        <v>447580 - Other Reimbursements-Fed</v>
      </c>
      <c r="E368" s="120" t="s">
        <v>22327</v>
      </c>
      <c r="F368" s="121" t="s">
        <v>221</v>
      </c>
      <c r="G368" s="81" t="s">
        <v>5965</v>
      </c>
      <c r="H368" s="81" t="s">
        <v>5965</v>
      </c>
      <c r="I368" s="120" t="s">
        <v>22279</v>
      </c>
      <c r="J368" s="83" t="s">
        <v>22280</v>
      </c>
      <c r="K368" s="82" t="s">
        <v>22554</v>
      </c>
      <c r="L368" s="83" t="s">
        <v>320</v>
      </c>
      <c r="M368" s="82" t="s">
        <v>22555</v>
      </c>
      <c r="N368" s="83" t="s">
        <v>320</v>
      </c>
      <c r="O368" s="81" t="s">
        <v>22359</v>
      </c>
      <c r="P368" s="82" t="s">
        <v>22783</v>
      </c>
      <c r="Q368" s="83" t="s">
        <v>22782</v>
      </c>
      <c r="R368" s="82" t="s">
        <v>22784</v>
      </c>
      <c r="S368" s="121" t="s">
        <v>22782</v>
      </c>
    </row>
    <row r="369" spans="1:19">
      <c r="A369" s="126">
        <v>447585</v>
      </c>
      <c r="B369" s="90" t="str">
        <f t="shared" si="11"/>
        <v>OC447585</v>
      </c>
      <c r="C369" s="81" t="s">
        <v>22790</v>
      </c>
      <c r="D369" s="81" t="str">
        <f t="shared" si="12"/>
        <v>447585 - Other Cost Reimbursements-State</v>
      </c>
      <c r="E369" s="120" t="s">
        <v>22327</v>
      </c>
      <c r="F369" s="121" t="s">
        <v>221</v>
      </c>
      <c r="G369" s="81" t="s">
        <v>5965</v>
      </c>
      <c r="H369" s="81" t="s">
        <v>5965</v>
      </c>
      <c r="I369" s="120" t="s">
        <v>22279</v>
      </c>
      <c r="J369" s="83" t="s">
        <v>22280</v>
      </c>
      <c r="K369" s="82" t="s">
        <v>22554</v>
      </c>
      <c r="L369" s="83" t="s">
        <v>320</v>
      </c>
      <c r="M369" s="82" t="s">
        <v>22555</v>
      </c>
      <c r="N369" s="83" t="s">
        <v>320</v>
      </c>
      <c r="O369" s="81" t="s">
        <v>22359</v>
      </c>
      <c r="P369" s="82" t="s">
        <v>22783</v>
      </c>
      <c r="Q369" s="83" t="s">
        <v>22782</v>
      </c>
      <c r="R369" s="82" t="s">
        <v>22784</v>
      </c>
      <c r="S369" s="121" t="s">
        <v>22782</v>
      </c>
    </row>
    <row r="370" spans="1:19">
      <c r="A370" s="126">
        <v>447590</v>
      </c>
      <c r="B370" s="90" t="str">
        <f t="shared" si="11"/>
        <v>OC447590</v>
      </c>
      <c r="C370" s="81" t="s">
        <v>22791</v>
      </c>
      <c r="D370" s="81" t="str">
        <f t="shared" si="12"/>
        <v>447590 - Other Reimbursements – State – Cost – Char Adv</v>
      </c>
      <c r="E370" s="120" t="s">
        <v>22327</v>
      </c>
      <c r="F370" s="121" t="s">
        <v>221</v>
      </c>
      <c r="G370" s="81" t="s">
        <v>5965</v>
      </c>
      <c r="H370" s="81" t="s">
        <v>5965</v>
      </c>
      <c r="I370" s="120" t="s">
        <v>22279</v>
      </c>
      <c r="J370" s="83" t="s">
        <v>22280</v>
      </c>
      <c r="K370" s="82" t="s">
        <v>22554</v>
      </c>
      <c r="L370" s="83" t="s">
        <v>320</v>
      </c>
      <c r="M370" s="82" t="s">
        <v>22555</v>
      </c>
      <c r="N370" s="83" t="s">
        <v>320</v>
      </c>
      <c r="O370" s="81" t="s">
        <v>22359</v>
      </c>
      <c r="P370" s="82" t="s">
        <v>22783</v>
      </c>
      <c r="Q370" s="83" t="s">
        <v>22782</v>
      </c>
      <c r="R370" s="82" t="s">
        <v>22784</v>
      </c>
      <c r="S370" s="121" t="s">
        <v>22782</v>
      </c>
    </row>
    <row r="371" spans="1:19">
      <c r="A371" s="126">
        <v>447595</v>
      </c>
      <c r="B371" s="90" t="str">
        <f t="shared" si="11"/>
        <v>OC447595</v>
      </c>
      <c r="C371" s="81" t="s">
        <v>22792</v>
      </c>
      <c r="D371" s="81" t="str">
        <f t="shared" si="12"/>
        <v>447595 - Other Reimbursements – County</v>
      </c>
      <c r="E371" s="120" t="s">
        <v>22327</v>
      </c>
      <c r="F371" s="121" t="s">
        <v>221</v>
      </c>
      <c r="G371" s="81" t="s">
        <v>5965</v>
      </c>
      <c r="H371" s="81" t="s">
        <v>5965</v>
      </c>
      <c r="I371" s="120" t="s">
        <v>22279</v>
      </c>
      <c r="J371" s="83" t="s">
        <v>22280</v>
      </c>
      <c r="K371" s="82" t="s">
        <v>22554</v>
      </c>
      <c r="L371" s="83" t="s">
        <v>320</v>
      </c>
      <c r="M371" s="82" t="s">
        <v>22555</v>
      </c>
      <c r="N371" s="83" t="s">
        <v>320</v>
      </c>
      <c r="O371" s="81" t="s">
        <v>22359</v>
      </c>
      <c r="P371" s="82" t="s">
        <v>22783</v>
      </c>
      <c r="Q371" s="83" t="s">
        <v>22782</v>
      </c>
      <c r="R371" s="82" t="s">
        <v>22784</v>
      </c>
      <c r="S371" s="121" t="s">
        <v>22782</v>
      </c>
    </row>
    <row r="372" spans="1:19">
      <c r="A372" s="126">
        <v>447600</v>
      </c>
      <c r="B372" s="90" t="str">
        <f t="shared" si="11"/>
        <v>OC447600</v>
      </c>
      <c r="C372" s="81" t="s">
        <v>22793</v>
      </c>
      <c r="D372" s="81" t="str">
        <f t="shared" si="12"/>
        <v>447600 - Other Reimbursements -Oth-Gvt</v>
      </c>
      <c r="E372" s="120" t="s">
        <v>22327</v>
      </c>
      <c r="F372" s="121" t="s">
        <v>221</v>
      </c>
      <c r="G372" s="81" t="s">
        <v>5965</v>
      </c>
      <c r="H372" s="81" t="s">
        <v>5965</v>
      </c>
      <c r="I372" s="120" t="s">
        <v>22279</v>
      </c>
      <c r="J372" s="83" t="s">
        <v>22280</v>
      </c>
      <c r="K372" s="82" t="s">
        <v>22554</v>
      </c>
      <c r="L372" s="83" t="s">
        <v>320</v>
      </c>
      <c r="M372" s="82" t="s">
        <v>22555</v>
      </c>
      <c r="N372" s="83" t="s">
        <v>320</v>
      </c>
      <c r="O372" s="81" t="s">
        <v>22359</v>
      </c>
      <c r="P372" s="82" t="s">
        <v>22783</v>
      </c>
      <c r="Q372" s="83" t="s">
        <v>22782</v>
      </c>
      <c r="R372" s="82" t="s">
        <v>22784</v>
      </c>
      <c r="S372" s="121" t="s">
        <v>22782</v>
      </c>
    </row>
    <row r="373" spans="1:19">
      <c r="A373" s="126">
        <v>447605</v>
      </c>
      <c r="B373" s="90" t="str">
        <f t="shared" si="11"/>
        <v>OC447605</v>
      </c>
      <c r="C373" s="81" t="s">
        <v>22794</v>
      </c>
      <c r="D373" s="81" t="str">
        <f t="shared" si="12"/>
        <v>447605 - Other Reimbursements-Deptl</v>
      </c>
      <c r="E373" s="120" t="s">
        <v>22327</v>
      </c>
      <c r="F373" s="121" t="s">
        <v>221</v>
      </c>
      <c r="G373" s="81" t="s">
        <v>5965</v>
      </c>
      <c r="H373" s="81" t="s">
        <v>5965</v>
      </c>
      <c r="I373" s="120" t="s">
        <v>22279</v>
      </c>
      <c r="J373" s="83" t="s">
        <v>22280</v>
      </c>
      <c r="K373" s="82" t="s">
        <v>22554</v>
      </c>
      <c r="L373" s="83" t="s">
        <v>320</v>
      </c>
      <c r="M373" s="82" t="s">
        <v>22555</v>
      </c>
      <c r="N373" s="83" t="s">
        <v>320</v>
      </c>
      <c r="O373" s="81" t="s">
        <v>22359</v>
      </c>
      <c r="P373" s="82" t="s">
        <v>22783</v>
      </c>
      <c r="Q373" s="83" t="s">
        <v>22782</v>
      </c>
      <c r="R373" s="82" t="s">
        <v>22784</v>
      </c>
      <c r="S373" s="121" t="s">
        <v>22782</v>
      </c>
    </row>
    <row r="374" spans="1:19">
      <c r="A374" s="126">
        <v>447610</v>
      </c>
      <c r="B374" s="90" t="str">
        <f t="shared" si="11"/>
        <v>OC447610</v>
      </c>
      <c r="C374" s="81" t="s">
        <v>22795</v>
      </c>
      <c r="D374" s="81" t="str">
        <f t="shared" si="12"/>
        <v>447610 - Other Reimbursements – Non-Departmental</v>
      </c>
      <c r="E374" s="120" t="s">
        <v>22327</v>
      </c>
      <c r="F374" s="121" t="s">
        <v>221</v>
      </c>
      <c r="G374" s="81" t="s">
        <v>5965</v>
      </c>
      <c r="H374" s="81" t="s">
        <v>5965</v>
      </c>
      <c r="I374" s="120" t="s">
        <v>22279</v>
      </c>
      <c r="J374" s="83" t="s">
        <v>22280</v>
      </c>
      <c r="K374" s="82" t="s">
        <v>22554</v>
      </c>
      <c r="L374" s="83" t="s">
        <v>320</v>
      </c>
      <c r="M374" s="82" t="s">
        <v>22555</v>
      </c>
      <c r="N374" s="83" t="s">
        <v>320</v>
      </c>
      <c r="O374" s="81" t="s">
        <v>22359</v>
      </c>
      <c r="P374" s="82" t="s">
        <v>22783</v>
      </c>
      <c r="Q374" s="83" t="s">
        <v>22782</v>
      </c>
      <c r="R374" s="82" t="s">
        <v>22784</v>
      </c>
      <c r="S374" s="121" t="s">
        <v>22782</v>
      </c>
    </row>
    <row r="375" spans="1:19">
      <c r="A375" s="126">
        <v>447615</v>
      </c>
      <c r="B375" s="90" t="str">
        <f t="shared" si="11"/>
        <v>OC447615</v>
      </c>
      <c r="C375" s="81" t="s">
        <v>22796</v>
      </c>
      <c r="D375" s="81" t="str">
        <f t="shared" si="12"/>
        <v>447615 - Other Reimb - Pension Systems</v>
      </c>
      <c r="E375" s="120" t="s">
        <v>22327</v>
      </c>
      <c r="F375" s="121" t="s">
        <v>221</v>
      </c>
      <c r="G375" s="81" t="s">
        <v>5965</v>
      </c>
      <c r="H375" s="81" t="s">
        <v>5965</v>
      </c>
      <c r="I375" s="120" t="s">
        <v>22279</v>
      </c>
      <c r="J375" s="83" t="s">
        <v>22280</v>
      </c>
      <c r="K375" s="82" t="s">
        <v>22554</v>
      </c>
      <c r="L375" s="83" t="s">
        <v>320</v>
      </c>
      <c r="M375" s="82" t="s">
        <v>22555</v>
      </c>
      <c r="N375" s="83" t="s">
        <v>320</v>
      </c>
      <c r="O375" s="81" t="s">
        <v>22359</v>
      </c>
      <c r="P375" s="82" t="s">
        <v>22783</v>
      </c>
      <c r="Q375" s="83" t="s">
        <v>22782</v>
      </c>
      <c r="R375" s="82" t="s">
        <v>22784</v>
      </c>
      <c r="S375" s="121" t="s">
        <v>22782</v>
      </c>
    </row>
    <row r="376" spans="1:19">
      <c r="A376" s="126">
        <v>447620</v>
      </c>
      <c r="B376" s="90" t="str">
        <f t="shared" si="11"/>
        <v>OC447620</v>
      </c>
      <c r="C376" s="81" t="s">
        <v>22797</v>
      </c>
      <c r="D376" s="81" t="str">
        <f t="shared" si="12"/>
        <v>447620 - Other Reimbursements – A/P Duplicate Payments</v>
      </c>
      <c r="E376" s="120" t="s">
        <v>22327</v>
      </c>
      <c r="F376" s="121" t="s">
        <v>221</v>
      </c>
      <c r="G376" s="81" t="s">
        <v>5965</v>
      </c>
      <c r="H376" s="81" t="s">
        <v>5965</v>
      </c>
      <c r="I376" s="120" t="s">
        <v>22279</v>
      </c>
      <c r="J376" s="83" t="s">
        <v>22280</v>
      </c>
      <c r="K376" s="82" t="s">
        <v>22554</v>
      </c>
      <c r="L376" s="83" t="s">
        <v>320</v>
      </c>
      <c r="M376" s="82" t="s">
        <v>22555</v>
      </c>
      <c r="N376" s="83" t="s">
        <v>320</v>
      </c>
      <c r="O376" s="81" t="s">
        <v>22359</v>
      </c>
      <c r="P376" s="82" t="s">
        <v>22783</v>
      </c>
      <c r="Q376" s="83" t="s">
        <v>22782</v>
      </c>
      <c r="R376" s="82" t="s">
        <v>22784</v>
      </c>
      <c r="S376" s="121" t="s">
        <v>22782</v>
      </c>
    </row>
    <row r="377" spans="1:19">
      <c r="A377" s="126">
        <v>447625</v>
      </c>
      <c r="B377" s="90" t="str">
        <f t="shared" si="11"/>
        <v>OC447625</v>
      </c>
      <c r="C377" s="81" t="s">
        <v>22798</v>
      </c>
      <c r="D377" s="81" t="str">
        <f t="shared" si="12"/>
        <v>447625 - Other Reimbursements – Medicare Part D</v>
      </c>
      <c r="E377" s="120" t="s">
        <v>22327</v>
      </c>
      <c r="F377" s="121" t="s">
        <v>221</v>
      </c>
      <c r="G377" s="81" t="s">
        <v>5965</v>
      </c>
      <c r="H377" s="81" t="s">
        <v>5965</v>
      </c>
      <c r="I377" s="120" t="s">
        <v>22279</v>
      </c>
      <c r="J377" s="83" t="s">
        <v>22280</v>
      </c>
      <c r="K377" s="82" t="s">
        <v>22554</v>
      </c>
      <c r="L377" s="83" t="s">
        <v>320</v>
      </c>
      <c r="M377" s="82" t="s">
        <v>22555</v>
      </c>
      <c r="N377" s="83" t="s">
        <v>320</v>
      </c>
      <c r="O377" s="81" t="s">
        <v>22359</v>
      </c>
      <c r="P377" s="82" t="s">
        <v>22783</v>
      </c>
      <c r="Q377" s="83" t="s">
        <v>22782</v>
      </c>
      <c r="R377" s="82" t="s">
        <v>22784</v>
      </c>
      <c r="S377" s="121" t="s">
        <v>22782</v>
      </c>
    </row>
    <row r="378" spans="1:19">
      <c r="A378" s="126">
        <v>448013</v>
      </c>
      <c r="B378" s="90" t="str">
        <f t="shared" si="11"/>
        <v>OC448013</v>
      </c>
      <c r="C378" s="81" t="s">
        <v>22799</v>
      </c>
      <c r="D378" s="81" t="str">
        <f t="shared" si="12"/>
        <v>448013 - TCM Undistributed Revenue – B&amp;SE</v>
      </c>
      <c r="E378" s="120" t="s">
        <v>22327</v>
      </c>
      <c r="F378" s="121" t="s">
        <v>221</v>
      </c>
      <c r="G378" s="81" t="s">
        <v>5965</v>
      </c>
      <c r="H378" s="81" t="s">
        <v>5965</v>
      </c>
      <c r="I378" s="120" t="s">
        <v>22279</v>
      </c>
      <c r="J378" s="83" t="s">
        <v>22280</v>
      </c>
      <c r="K378" s="82" t="s">
        <v>22554</v>
      </c>
      <c r="L378" s="83" t="s">
        <v>320</v>
      </c>
      <c r="M378" s="82" t="s">
        <v>22555</v>
      </c>
      <c r="N378" s="83" t="s">
        <v>320</v>
      </c>
      <c r="O378" s="81" t="s">
        <v>22359</v>
      </c>
      <c r="P378" s="82" t="s">
        <v>22556</v>
      </c>
      <c r="Q378" s="83" t="s">
        <v>22557</v>
      </c>
      <c r="R378" s="82" t="s">
        <v>22800</v>
      </c>
      <c r="S378" s="121" t="s">
        <v>22801</v>
      </c>
    </row>
    <row r="379" spans="1:19">
      <c r="A379" s="126">
        <v>448019</v>
      </c>
      <c r="B379" s="90" t="str">
        <f t="shared" si="11"/>
        <v>OC448019</v>
      </c>
      <c r="C379" s="81" t="s">
        <v>22802</v>
      </c>
      <c r="D379" s="81" t="str">
        <f t="shared" si="12"/>
        <v>448019 - TCM Undistributed Revenue – DPW</v>
      </c>
      <c r="E379" s="120" t="s">
        <v>22327</v>
      </c>
      <c r="F379" s="121" t="s">
        <v>221</v>
      </c>
      <c r="G379" s="81" t="s">
        <v>5965</v>
      </c>
      <c r="H379" s="81" t="s">
        <v>5965</v>
      </c>
      <c r="I379" s="120" t="s">
        <v>22279</v>
      </c>
      <c r="J379" s="83" t="s">
        <v>22280</v>
      </c>
      <c r="K379" s="82" t="s">
        <v>22554</v>
      </c>
      <c r="L379" s="83" t="s">
        <v>320</v>
      </c>
      <c r="M379" s="82" t="s">
        <v>22555</v>
      </c>
      <c r="N379" s="83" t="s">
        <v>320</v>
      </c>
      <c r="O379" s="81" t="s">
        <v>22359</v>
      </c>
      <c r="P379" s="82" t="s">
        <v>22556</v>
      </c>
      <c r="Q379" s="83" t="s">
        <v>22557</v>
      </c>
      <c r="R379" s="82" t="s">
        <v>22800</v>
      </c>
      <c r="S379" s="121" t="s">
        <v>22801</v>
      </c>
    </row>
    <row r="380" spans="1:19">
      <c r="A380" s="126">
        <v>448022</v>
      </c>
      <c r="B380" s="90" t="str">
        <f t="shared" si="11"/>
        <v>OC448022</v>
      </c>
      <c r="C380" s="81" t="s">
        <v>22803</v>
      </c>
      <c r="D380" s="81" t="str">
        <f t="shared" si="12"/>
        <v>448022 - TCM Undistributed Revenue – Environmental Affairs</v>
      </c>
      <c r="E380" s="120" t="s">
        <v>22327</v>
      </c>
      <c r="F380" s="121" t="s">
        <v>221</v>
      </c>
      <c r="G380" s="81" t="s">
        <v>5965</v>
      </c>
      <c r="H380" s="81" t="s">
        <v>5965</v>
      </c>
      <c r="I380" s="120" t="s">
        <v>22279</v>
      </c>
      <c r="J380" s="83" t="s">
        <v>22280</v>
      </c>
      <c r="K380" s="82" t="s">
        <v>22554</v>
      </c>
      <c r="L380" s="83" t="s">
        <v>320</v>
      </c>
      <c r="M380" s="82" t="s">
        <v>22555</v>
      </c>
      <c r="N380" s="83" t="s">
        <v>320</v>
      </c>
      <c r="O380" s="81" t="s">
        <v>22359</v>
      </c>
      <c r="P380" s="82" t="s">
        <v>22556</v>
      </c>
      <c r="Q380" s="83" t="s">
        <v>22557</v>
      </c>
      <c r="R380" s="82" t="s">
        <v>22800</v>
      </c>
      <c r="S380" s="121" t="s">
        <v>22801</v>
      </c>
    </row>
    <row r="381" spans="1:19">
      <c r="A381" s="126">
        <v>448024</v>
      </c>
      <c r="B381" s="90" t="str">
        <f t="shared" si="11"/>
        <v>OC448024</v>
      </c>
      <c r="C381" s="81" t="s">
        <v>22804</v>
      </c>
      <c r="D381" s="81" t="str">
        <f t="shared" si="12"/>
        <v>448024 - TCM Undistributed Revenue – Fire</v>
      </c>
      <c r="E381" s="120" t="s">
        <v>22327</v>
      </c>
      <c r="F381" s="121" t="s">
        <v>221</v>
      </c>
      <c r="G381" s="81" t="s">
        <v>5965</v>
      </c>
      <c r="H381" s="81" t="s">
        <v>5965</v>
      </c>
      <c r="I381" s="120" t="s">
        <v>22279</v>
      </c>
      <c r="J381" s="83" t="s">
        <v>22280</v>
      </c>
      <c r="K381" s="82" t="s">
        <v>22554</v>
      </c>
      <c r="L381" s="83" t="s">
        <v>320</v>
      </c>
      <c r="M381" s="82" t="s">
        <v>22555</v>
      </c>
      <c r="N381" s="83" t="s">
        <v>320</v>
      </c>
      <c r="O381" s="81" t="s">
        <v>22359</v>
      </c>
      <c r="P381" s="82" t="s">
        <v>22556</v>
      </c>
      <c r="Q381" s="83" t="s">
        <v>22557</v>
      </c>
      <c r="R381" s="82" t="s">
        <v>22800</v>
      </c>
      <c r="S381" s="121" t="s">
        <v>22801</v>
      </c>
    </row>
    <row r="382" spans="1:19">
      <c r="A382" s="126">
        <v>448025</v>
      </c>
      <c r="B382" s="90" t="str">
        <f t="shared" si="11"/>
        <v>OC448025</v>
      </c>
      <c r="C382" s="81" t="s">
        <v>22805</v>
      </c>
      <c r="D382" s="81" t="str">
        <f t="shared" si="12"/>
        <v>448025 - TCM Undistributed Revenue – Health</v>
      </c>
      <c r="E382" s="120" t="s">
        <v>22327</v>
      </c>
      <c r="F382" s="121" t="s">
        <v>221</v>
      </c>
      <c r="G382" s="81" t="s">
        <v>5965</v>
      </c>
      <c r="H382" s="81" t="s">
        <v>5965</v>
      </c>
      <c r="I382" s="120" t="s">
        <v>22279</v>
      </c>
      <c r="J382" s="83" t="s">
        <v>22280</v>
      </c>
      <c r="K382" s="82" t="s">
        <v>22554</v>
      </c>
      <c r="L382" s="83" t="s">
        <v>320</v>
      </c>
      <c r="M382" s="82" t="s">
        <v>22555</v>
      </c>
      <c r="N382" s="83" t="s">
        <v>320</v>
      </c>
      <c r="O382" s="81" t="s">
        <v>22359</v>
      </c>
      <c r="P382" s="82" t="s">
        <v>22556</v>
      </c>
      <c r="Q382" s="83" t="s">
        <v>22557</v>
      </c>
      <c r="R382" s="82" t="s">
        <v>22800</v>
      </c>
      <c r="S382" s="121" t="s">
        <v>22801</v>
      </c>
    </row>
    <row r="383" spans="1:19">
      <c r="A383" s="126">
        <v>448031</v>
      </c>
      <c r="B383" s="90" t="str">
        <f t="shared" si="11"/>
        <v>OC448031</v>
      </c>
      <c r="C383" s="81" t="s">
        <v>22806</v>
      </c>
      <c r="D383" s="81" t="str">
        <f t="shared" si="12"/>
        <v>448031 - TCM Undistributed Rev-ITS</v>
      </c>
      <c r="E383" s="120" t="s">
        <v>22327</v>
      </c>
      <c r="F383" s="121" t="s">
        <v>221</v>
      </c>
      <c r="G383" s="81" t="s">
        <v>5965</v>
      </c>
      <c r="H383" s="81" t="s">
        <v>5965</v>
      </c>
      <c r="I383" s="120" t="s">
        <v>22279</v>
      </c>
      <c r="J383" s="83" t="s">
        <v>22280</v>
      </c>
      <c r="K383" s="82" t="s">
        <v>22554</v>
      </c>
      <c r="L383" s="83" t="s">
        <v>320</v>
      </c>
      <c r="M383" s="82" t="s">
        <v>22555</v>
      </c>
      <c r="N383" s="83" t="s">
        <v>320</v>
      </c>
      <c r="O383" s="81" t="s">
        <v>22359</v>
      </c>
      <c r="P383" s="82" t="s">
        <v>22556</v>
      </c>
      <c r="Q383" s="83" t="s">
        <v>22557</v>
      </c>
      <c r="R383" s="82" t="s">
        <v>22800</v>
      </c>
      <c r="S383" s="121" t="s">
        <v>22801</v>
      </c>
    </row>
    <row r="384" spans="1:19">
      <c r="A384" s="126">
        <v>448033</v>
      </c>
      <c r="B384" s="90" t="str">
        <f t="shared" si="11"/>
        <v>OC448033</v>
      </c>
      <c r="C384" s="81" t="s">
        <v>22807</v>
      </c>
      <c r="D384" s="81" t="str">
        <f t="shared" si="12"/>
        <v>448033 - TCM Undistributed Revenue – Mayor's Office</v>
      </c>
      <c r="E384" s="120" t="s">
        <v>22327</v>
      </c>
      <c r="F384" s="121" t="s">
        <v>221</v>
      </c>
      <c r="G384" s="81" t="s">
        <v>5965</v>
      </c>
      <c r="H384" s="81" t="s">
        <v>5965</v>
      </c>
      <c r="I384" s="120" t="s">
        <v>22279</v>
      </c>
      <c r="J384" s="83" t="s">
        <v>22280</v>
      </c>
      <c r="K384" s="82" t="s">
        <v>22554</v>
      </c>
      <c r="L384" s="83" t="s">
        <v>320</v>
      </c>
      <c r="M384" s="82" t="s">
        <v>22555</v>
      </c>
      <c r="N384" s="83" t="s">
        <v>320</v>
      </c>
      <c r="O384" s="81" t="s">
        <v>22359</v>
      </c>
      <c r="P384" s="82" t="s">
        <v>22556</v>
      </c>
      <c r="Q384" s="83" t="s">
        <v>22557</v>
      </c>
      <c r="R384" s="82" t="s">
        <v>22800</v>
      </c>
      <c r="S384" s="121" t="s">
        <v>22801</v>
      </c>
    </row>
    <row r="385" spans="1:19">
      <c r="A385" s="126">
        <v>448035</v>
      </c>
      <c r="B385" s="90" t="str">
        <f t="shared" si="11"/>
        <v>OC448035</v>
      </c>
      <c r="C385" s="81" t="s">
        <v>22808</v>
      </c>
      <c r="D385" s="81" t="str">
        <f t="shared" si="12"/>
        <v>448035 - TCM Undistributed Rev-Project Administration</v>
      </c>
      <c r="E385" s="120" t="s">
        <v>22327</v>
      </c>
      <c r="F385" s="121" t="s">
        <v>221</v>
      </c>
      <c r="G385" s="81" t="s">
        <v>5965</v>
      </c>
      <c r="H385" s="81" t="s">
        <v>5965</v>
      </c>
      <c r="I385" s="120" t="s">
        <v>22279</v>
      </c>
      <c r="J385" s="83" t="s">
        <v>22280</v>
      </c>
      <c r="K385" s="82" t="s">
        <v>22554</v>
      </c>
      <c r="L385" s="83" t="s">
        <v>320</v>
      </c>
      <c r="M385" s="82" t="s">
        <v>22555</v>
      </c>
      <c r="N385" s="83" t="s">
        <v>320</v>
      </c>
      <c r="O385" s="81" t="s">
        <v>22359</v>
      </c>
      <c r="P385" s="82" t="s">
        <v>22556</v>
      </c>
      <c r="Q385" s="83" t="s">
        <v>22557</v>
      </c>
      <c r="R385" s="82" t="s">
        <v>22800</v>
      </c>
      <c r="S385" s="121" t="s">
        <v>22801</v>
      </c>
    </row>
    <row r="386" spans="1:19">
      <c r="A386" s="126">
        <v>448036</v>
      </c>
      <c r="B386" s="90" t="str">
        <f t="shared" si="11"/>
        <v>OC448036</v>
      </c>
      <c r="C386" s="81" t="s">
        <v>22809</v>
      </c>
      <c r="D386" s="81" t="str">
        <f t="shared" si="12"/>
        <v>448036 - TCM Undistributed Revenue – Planning &amp; Development</v>
      </c>
      <c r="E386" s="120" t="s">
        <v>22327</v>
      </c>
      <c r="F386" s="121" t="s">
        <v>221</v>
      </c>
      <c r="G386" s="81" t="s">
        <v>5965</v>
      </c>
      <c r="H386" s="81" t="s">
        <v>5965</v>
      </c>
      <c r="I386" s="120" t="s">
        <v>22279</v>
      </c>
      <c r="J386" s="83" t="s">
        <v>22280</v>
      </c>
      <c r="K386" s="82" t="s">
        <v>22554</v>
      </c>
      <c r="L386" s="83" t="s">
        <v>320</v>
      </c>
      <c r="M386" s="82" t="s">
        <v>22555</v>
      </c>
      <c r="N386" s="83" t="s">
        <v>320</v>
      </c>
      <c r="O386" s="81" t="s">
        <v>22359</v>
      </c>
      <c r="P386" s="82" t="s">
        <v>22556</v>
      </c>
      <c r="Q386" s="83" t="s">
        <v>22557</v>
      </c>
      <c r="R386" s="82" t="s">
        <v>22800</v>
      </c>
      <c r="S386" s="121" t="s">
        <v>22801</v>
      </c>
    </row>
    <row r="387" spans="1:19">
      <c r="A387" s="126">
        <v>448037</v>
      </c>
      <c r="B387" s="90" t="str">
        <f t="shared" si="11"/>
        <v>OC448037</v>
      </c>
      <c r="C387" s="81" t="s">
        <v>22810</v>
      </c>
      <c r="D387" s="81" t="str">
        <f t="shared" si="12"/>
        <v>448037 - TCM Undistributed Revenue – Police</v>
      </c>
      <c r="E387" s="120" t="s">
        <v>22327</v>
      </c>
      <c r="F387" s="121" t="s">
        <v>221</v>
      </c>
      <c r="G387" s="81" t="s">
        <v>5965</v>
      </c>
      <c r="H387" s="81" t="s">
        <v>5965</v>
      </c>
      <c r="I387" s="120" t="s">
        <v>22279</v>
      </c>
      <c r="J387" s="83" t="s">
        <v>22280</v>
      </c>
      <c r="K387" s="82" t="s">
        <v>22554</v>
      </c>
      <c r="L387" s="83" t="s">
        <v>320</v>
      </c>
      <c r="M387" s="82" t="s">
        <v>22555</v>
      </c>
      <c r="N387" s="83" t="s">
        <v>320</v>
      </c>
      <c r="O387" s="81" t="s">
        <v>22359</v>
      </c>
      <c r="P387" s="82" t="s">
        <v>22556</v>
      </c>
      <c r="Q387" s="83" t="s">
        <v>22557</v>
      </c>
      <c r="R387" s="82" t="s">
        <v>22800</v>
      </c>
      <c r="S387" s="121" t="s">
        <v>22801</v>
      </c>
    </row>
    <row r="388" spans="1:19">
      <c r="A388" s="126">
        <v>448039</v>
      </c>
      <c r="B388" s="90" t="str">
        <f t="shared" ref="B388:B451" si="13">"OC"&amp;A388</f>
        <v>OC448039</v>
      </c>
      <c r="C388" s="81" t="s">
        <v>22811</v>
      </c>
      <c r="D388" s="81" t="str">
        <f t="shared" ref="D388:D451" si="14">A388&amp;" - "&amp;C388</f>
        <v>448039 - TCM Undistributed Revenue – Recreation</v>
      </c>
      <c r="E388" s="120" t="s">
        <v>22327</v>
      </c>
      <c r="F388" s="121" t="s">
        <v>221</v>
      </c>
      <c r="G388" s="81" t="s">
        <v>5965</v>
      </c>
      <c r="H388" s="81" t="s">
        <v>5965</v>
      </c>
      <c r="I388" s="120" t="s">
        <v>22279</v>
      </c>
      <c r="J388" s="83" t="s">
        <v>22280</v>
      </c>
      <c r="K388" s="82" t="s">
        <v>22554</v>
      </c>
      <c r="L388" s="83" t="s">
        <v>320</v>
      </c>
      <c r="M388" s="82" t="s">
        <v>22555</v>
      </c>
      <c r="N388" s="83" t="s">
        <v>320</v>
      </c>
      <c r="O388" s="81" t="s">
        <v>22359</v>
      </c>
      <c r="P388" s="82" t="s">
        <v>22556</v>
      </c>
      <c r="Q388" s="83" t="s">
        <v>22557</v>
      </c>
      <c r="R388" s="82" t="s">
        <v>22800</v>
      </c>
      <c r="S388" s="121" t="s">
        <v>22801</v>
      </c>
    </row>
    <row r="389" spans="1:19">
      <c r="A389" s="126">
        <v>448046</v>
      </c>
      <c r="B389" s="90" t="str">
        <f t="shared" si="13"/>
        <v>OC448046</v>
      </c>
      <c r="C389" s="81" t="s">
        <v>22812</v>
      </c>
      <c r="D389" s="81" t="str">
        <f t="shared" si="14"/>
        <v>448046 - TCM Undistributed Rev-Homeland Security</v>
      </c>
      <c r="E389" s="120" t="s">
        <v>22327</v>
      </c>
      <c r="F389" s="121" t="s">
        <v>221</v>
      </c>
      <c r="G389" s="81" t="s">
        <v>5965</v>
      </c>
      <c r="H389" s="81" t="s">
        <v>5965</v>
      </c>
      <c r="I389" s="120" t="s">
        <v>22279</v>
      </c>
      <c r="J389" s="83" t="s">
        <v>22280</v>
      </c>
      <c r="K389" s="82" t="s">
        <v>22554</v>
      </c>
      <c r="L389" s="83" t="s">
        <v>320</v>
      </c>
      <c r="M389" s="82" t="s">
        <v>22555</v>
      </c>
      <c r="N389" s="83" t="s">
        <v>320</v>
      </c>
      <c r="O389" s="81" t="s">
        <v>22359</v>
      </c>
      <c r="P389" s="82" t="s">
        <v>22556</v>
      </c>
      <c r="Q389" s="83" t="s">
        <v>22557</v>
      </c>
      <c r="R389" s="82" t="s">
        <v>22800</v>
      </c>
      <c r="S389" s="121" t="s">
        <v>22801</v>
      </c>
    </row>
    <row r="390" spans="1:19">
      <c r="A390" s="126">
        <v>448047</v>
      </c>
      <c r="B390" s="90" t="str">
        <f t="shared" si="13"/>
        <v>OC448047</v>
      </c>
      <c r="C390" s="81" t="s">
        <v>22813</v>
      </c>
      <c r="D390" s="81" t="str">
        <f t="shared" si="14"/>
        <v>448047 - TCM Undistributed Revenue – General Services</v>
      </c>
      <c r="E390" s="120" t="s">
        <v>22327</v>
      </c>
      <c r="F390" s="121" t="s">
        <v>221</v>
      </c>
      <c r="G390" s="81" t="s">
        <v>5965</v>
      </c>
      <c r="H390" s="81" t="s">
        <v>5965</v>
      </c>
      <c r="I390" s="120" t="s">
        <v>22279</v>
      </c>
      <c r="J390" s="83" t="s">
        <v>22280</v>
      </c>
      <c r="K390" s="82" t="s">
        <v>22554</v>
      </c>
      <c r="L390" s="83" t="s">
        <v>320</v>
      </c>
      <c r="M390" s="82" t="s">
        <v>22555</v>
      </c>
      <c r="N390" s="83" t="s">
        <v>320</v>
      </c>
      <c r="O390" s="81" t="s">
        <v>22359</v>
      </c>
      <c r="P390" s="82" t="s">
        <v>22556</v>
      </c>
      <c r="Q390" s="83" t="s">
        <v>22557</v>
      </c>
      <c r="R390" s="82" t="s">
        <v>22800</v>
      </c>
      <c r="S390" s="121" t="s">
        <v>22801</v>
      </c>
    </row>
    <row r="391" spans="1:19">
      <c r="A391" s="126">
        <v>448100</v>
      </c>
      <c r="B391" s="90" t="str">
        <f t="shared" si="13"/>
        <v>OC448100</v>
      </c>
      <c r="C391" s="81" t="s">
        <v>22814</v>
      </c>
      <c r="D391" s="81" t="str">
        <f t="shared" si="14"/>
        <v>448100 - Library Fees</v>
      </c>
      <c r="E391" s="120" t="s">
        <v>22327</v>
      </c>
      <c r="F391" s="121" t="s">
        <v>221</v>
      </c>
      <c r="G391" s="81" t="s">
        <v>5965</v>
      </c>
      <c r="H391" s="81" t="s">
        <v>5965</v>
      </c>
      <c r="I391" s="120" t="s">
        <v>22279</v>
      </c>
      <c r="J391" s="83" t="s">
        <v>22280</v>
      </c>
      <c r="K391" s="82" t="s">
        <v>22554</v>
      </c>
      <c r="L391" s="83" t="s">
        <v>320</v>
      </c>
      <c r="M391" s="82" t="s">
        <v>22555</v>
      </c>
      <c r="N391" s="83" t="s">
        <v>320</v>
      </c>
      <c r="O391" s="81" t="s">
        <v>22359</v>
      </c>
      <c r="P391" s="82" t="s">
        <v>22556</v>
      </c>
      <c r="Q391" s="83" t="s">
        <v>22557</v>
      </c>
      <c r="R391" s="82" t="s">
        <v>22652</v>
      </c>
      <c r="S391" s="121" t="s">
        <v>22557</v>
      </c>
    </row>
    <row r="392" spans="1:19">
      <c r="A392" s="126">
        <v>448105</v>
      </c>
      <c r="B392" s="90" t="str">
        <f t="shared" si="13"/>
        <v>OC448105</v>
      </c>
      <c r="C392" s="81" t="s">
        <v>22815</v>
      </c>
      <c r="D392" s="81" t="str">
        <f t="shared" si="14"/>
        <v>448105 - Sewer Flowage Right Fee</v>
      </c>
      <c r="E392" s="120" t="s">
        <v>22327</v>
      </c>
      <c r="F392" s="121" t="s">
        <v>221</v>
      </c>
      <c r="G392" s="81" t="s">
        <v>5965</v>
      </c>
      <c r="H392" s="81" t="s">
        <v>5965</v>
      </c>
      <c r="I392" s="120" t="s">
        <v>22279</v>
      </c>
      <c r="J392" s="83" t="s">
        <v>22280</v>
      </c>
      <c r="K392" s="82" t="s">
        <v>22554</v>
      </c>
      <c r="L392" s="83" t="s">
        <v>320</v>
      </c>
      <c r="M392" s="82" t="s">
        <v>22555</v>
      </c>
      <c r="N392" s="83" t="s">
        <v>320</v>
      </c>
      <c r="O392" s="81" t="s">
        <v>22359</v>
      </c>
      <c r="P392" s="82" t="s">
        <v>22556</v>
      </c>
      <c r="Q392" s="83" t="s">
        <v>22557</v>
      </c>
      <c r="R392" s="82" t="s">
        <v>22816</v>
      </c>
      <c r="S392" s="121" t="s">
        <v>22817</v>
      </c>
    </row>
    <row r="393" spans="1:19">
      <c r="A393" s="126">
        <v>448110</v>
      </c>
      <c r="B393" s="90" t="str">
        <f t="shared" si="13"/>
        <v>OC448110</v>
      </c>
      <c r="C393" s="81" t="s">
        <v>22818</v>
      </c>
      <c r="D393" s="81" t="str">
        <f t="shared" si="14"/>
        <v>448110 - Sewer Use Charge</v>
      </c>
      <c r="E393" s="120" t="s">
        <v>22327</v>
      </c>
      <c r="F393" s="121" t="s">
        <v>221</v>
      </c>
      <c r="G393" s="81" t="s">
        <v>5965</v>
      </c>
      <c r="H393" s="81" t="s">
        <v>5965</v>
      </c>
      <c r="I393" s="120" t="s">
        <v>22279</v>
      </c>
      <c r="J393" s="83" t="s">
        <v>22280</v>
      </c>
      <c r="K393" s="82" t="s">
        <v>22554</v>
      </c>
      <c r="L393" s="83" t="s">
        <v>320</v>
      </c>
      <c r="M393" s="82" t="s">
        <v>22555</v>
      </c>
      <c r="N393" s="83" t="s">
        <v>320</v>
      </c>
      <c r="O393" s="81" t="s">
        <v>22359</v>
      </c>
      <c r="P393" s="82" t="s">
        <v>22556</v>
      </c>
      <c r="Q393" s="83" t="s">
        <v>22557</v>
      </c>
      <c r="R393" s="82" t="s">
        <v>22816</v>
      </c>
      <c r="S393" s="121" t="s">
        <v>22817</v>
      </c>
    </row>
    <row r="394" spans="1:19">
      <c r="A394" s="126">
        <v>448115</v>
      </c>
      <c r="B394" s="90" t="str">
        <f t="shared" si="13"/>
        <v>OC448115</v>
      </c>
      <c r="C394" s="81" t="s">
        <v>22819</v>
      </c>
      <c r="D394" s="81" t="str">
        <f t="shared" si="14"/>
        <v>448115 - Other Fees</v>
      </c>
      <c r="E394" s="120" t="s">
        <v>22327</v>
      </c>
      <c r="F394" s="121" t="s">
        <v>221</v>
      </c>
      <c r="G394" s="81" t="s">
        <v>5965</v>
      </c>
      <c r="H394" s="81" t="s">
        <v>5965</v>
      </c>
      <c r="I394" s="120" t="s">
        <v>22279</v>
      </c>
      <c r="J394" s="83" t="s">
        <v>22280</v>
      </c>
      <c r="K394" s="82" t="s">
        <v>22554</v>
      </c>
      <c r="L394" s="83" t="s">
        <v>320</v>
      </c>
      <c r="M394" s="82" t="s">
        <v>22555</v>
      </c>
      <c r="N394" s="83" t="s">
        <v>320</v>
      </c>
      <c r="O394" s="81" t="s">
        <v>22359</v>
      </c>
      <c r="P394" s="82" t="s">
        <v>22820</v>
      </c>
      <c r="Q394" s="83" t="s">
        <v>22819</v>
      </c>
      <c r="R394" s="82" t="s">
        <v>22821</v>
      </c>
      <c r="S394" s="121" t="s">
        <v>22819</v>
      </c>
    </row>
    <row r="395" spans="1:19">
      <c r="A395" s="126">
        <v>448116</v>
      </c>
      <c r="B395" s="90" t="str">
        <f t="shared" si="13"/>
        <v>OC448116</v>
      </c>
      <c r="C395" s="81" t="s">
        <v>22822</v>
      </c>
      <c r="D395" s="81" t="str">
        <f t="shared" si="14"/>
        <v>448116 - Fire Hydrant Fee</v>
      </c>
      <c r="E395" s="120" t="s">
        <v>22327</v>
      </c>
      <c r="F395" s="121" t="s">
        <v>221</v>
      </c>
      <c r="G395" s="81" t="s">
        <v>5965</v>
      </c>
      <c r="H395" s="81" t="s">
        <v>5965</v>
      </c>
      <c r="I395" s="120" t="s">
        <v>22279</v>
      </c>
      <c r="J395" s="83" t="s">
        <v>22280</v>
      </c>
      <c r="K395" s="82" t="s">
        <v>22554</v>
      </c>
      <c r="L395" s="83" t="s">
        <v>320</v>
      </c>
      <c r="M395" s="82" t="s">
        <v>22555</v>
      </c>
      <c r="N395" s="83" t="s">
        <v>320</v>
      </c>
      <c r="O395" s="81" t="s">
        <v>22359</v>
      </c>
      <c r="P395" s="82" t="s">
        <v>22556</v>
      </c>
      <c r="Q395" s="83" t="s">
        <v>22557</v>
      </c>
      <c r="R395" s="82" t="s">
        <v>22652</v>
      </c>
      <c r="S395" s="121" t="s">
        <v>22557</v>
      </c>
    </row>
    <row r="396" spans="1:19">
      <c r="A396" s="126">
        <v>448117</v>
      </c>
      <c r="B396" s="90" t="str">
        <f t="shared" si="13"/>
        <v>OC448117</v>
      </c>
      <c r="C396" s="81" t="s">
        <v>22823</v>
      </c>
      <c r="D396" s="81" t="str">
        <f t="shared" si="14"/>
        <v>448117 - Towing Fee_Admin.</v>
      </c>
      <c r="E396" s="120" t="s">
        <v>22327</v>
      </c>
      <c r="F396" s="121" t="s">
        <v>221</v>
      </c>
      <c r="G396" s="81" t="s">
        <v>5965</v>
      </c>
      <c r="H396" s="81" t="s">
        <v>5965</v>
      </c>
      <c r="I396" s="120" t="s">
        <v>22279</v>
      </c>
      <c r="J396" s="83" t="s">
        <v>22280</v>
      </c>
      <c r="K396" s="82" t="s">
        <v>22554</v>
      </c>
      <c r="L396" s="83" t="s">
        <v>320</v>
      </c>
      <c r="M396" s="82" t="s">
        <v>22555</v>
      </c>
      <c r="N396" s="83" t="s">
        <v>320</v>
      </c>
      <c r="O396" s="81" t="s">
        <v>22359</v>
      </c>
      <c r="P396" s="82" t="s">
        <v>22556</v>
      </c>
      <c r="Q396" s="83" t="s">
        <v>22557</v>
      </c>
      <c r="R396" s="82" t="s">
        <v>22824</v>
      </c>
      <c r="S396" s="121" t="s">
        <v>22823</v>
      </c>
    </row>
    <row r="397" spans="1:19">
      <c r="A397" s="126">
        <v>448120</v>
      </c>
      <c r="B397" s="90" t="str">
        <f t="shared" si="13"/>
        <v>OC448120</v>
      </c>
      <c r="C397" s="81" t="s">
        <v>22825</v>
      </c>
      <c r="D397" s="81" t="str">
        <f t="shared" si="14"/>
        <v>448120 - Other Fees - Landing Fees</v>
      </c>
      <c r="E397" s="120" t="s">
        <v>22327</v>
      </c>
      <c r="F397" s="121" t="s">
        <v>221</v>
      </c>
      <c r="G397" s="81" t="s">
        <v>5965</v>
      </c>
      <c r="H397" s="81" t="s">
        <v>5965</v>
      </c>
      <c r="I397" s="120" t="s">
        <v>22279</v>
      </c>
      <c r="J397" s="83" t="s">
        <v>22280</v>
      </c>
      <c r="K397" s="82" t="s">
        <v>22554</v>
      </c>
      <c r="L397" s="83" t="s">
        <v>320</v>
      </c>
      <c r="M397" s="82" t="s">
        <v>22555</v>
      </c>
      <c r="N397" s="83" t="s">
        <v>320</v>
      </c>
      <c r="O397" s="81" t="s">
        <v>22359</v>
      </c>
      <c r="P397" s="82" t="s">
        <v>22556</v>
      </c>
      <c r="Q397" s="83" t="s">
        <v>22557</v>
      </c>
      <c r="R397" s="82" t="s">
        <v>22652</v>
      </c>
      <c r="S397" s="121" t="s">
        <v>22557</v>
      </c>
    </row>
    <row r="398" spans="1:19">
      <c r="A398" s="126">
        <v>448121</v>
      </c>
      <c r="B398" s="90" t="str">
        <f t="shared" si="13"/>
        <v>OC448121</v>
      </c>
      <c r="C398" s="81" t="s">
        <v>22826</v>
      </c>
      <c r="D398" s="81" t="str">
        <f t="shared" si="14"/>
        <v>448121 - TCM Undistributed Revenue – Budget</v>
      </c>
      <c r="E398" s="120" t="s">
        <v>22327</v>
      </c>
      <c r="F398" s="121" t="s">
        <v>221</v>
      </c>
      <c r="G398" s="81" t="s">
        <v>5965</v>
      </c>
      <c r="H398" s="81" t="s">
        <v>5965</v>
      </c>
      <c r="I398" s="120" t="s">
        <v>22279</v>
      </c>
      <c r="J398" s="83" t="s">
        <v>22280</v>
      </c>
      <c r="K398" s="82" t="s">
        <v>22554</v>
      </c>
      <c r="L398" s="83" t="s">
        <v>320</v>
      </c>
      <c r="M398" s="82" t="s">
        <v>22555</v>
      </c>
      <c r="N398" s="83" t="s">
        <v>320</v>
      </c>
      <c r="O398" s="81" t="s">
        <v>22359</v>
      </c>
      <c r="P398" s="82" t="s">
        <v>22556</v>
      </c>
      <c r="Q398" s="83" t="s">
        <v>22557</v>
      </c>
      <c r="R398" s="82" t="s">
        <v>22800</v>
      </c>
      <c r="S398" s="121" t="s">
        <v>22801</v>
      </c>
    </row>
    <row r="399" spans="1:19">
      <c r="A399" s="126">
        <v>448125</v>
      </c>
      <c r="B399" s="90" t="str">
        <f t="shared" si="13"/>
        <v>OC448125</v>
      </c>
      <c r="C399" s="81" t="s">
        <v>22827</v>
      </c>
      <c r="D399" s="81" t="str">
        <f t="shared" si="14"/>
        <v>448125 - Other Fees – Access Fees</v>
      </c>
      <c r="E399" s="120" t="s">
        <v>22327</v>
      </c>
      <c r="F399" s="121" t="s">
        <v>221</v>
      </c>
      <c r="G399" s="81" t="s">
        <v>5965</v>
      </c>
      <c r="H399" s="81" t="s">
        <v>5965</v>
      </c>
      <c r="I399" s="120" t="s">
        <v>22279</v>
      </c>
      <c r="J399" s="83" t="s">
        <v>22280</v>
      </c>
      <c r="K399" s="82" t="s">
        <v>22554</v>
      </c>
      <c r="L399" s="83" t="s">
        <v>320</v>
      </c>
      <c r="M399" s="82" t="s">
        <v>22555</v>
      </c>
      <c r="N399" s="83" t="s">
        <v>320</v>
      </c>
      <c r="O399" s="81" t="s">
        <v>22359</v>
      </c>
      <c r="P399" s="82" t="s">
        <v>22556</v>
      </c>
      <c r="Q399" s="83" t="s">
        <v>22557</v>
      </c>
      <c r="R399" s="82" t="s">
        <v>22652</v>
      </c>
      <c r="S399" s="121" t="s">
        <v>22557</v>
      </c>
    </row>
    <row r="400" spans="1:19">
      <c r="A400" s="126">
        <v>448130</v>
      </c>
      <c r="B400" s="90" t="str">
        <f t="shared" si="13"/>
        <v>OC448130</v>
      </c>
      <c r="C400" s="81" t="s">
        <v>22828</v>
      </c>
      <c r="D400" s="81" t="str">
        <f t="shared" si="14"/>
        <v>448130 - Other Fees – Royalties &amp; Licenses</v>
      </c>
      <c r="E400" s="120" t="s">
        <v>22327</v>
      </c>
      <c r="F400" s="121" t="s">
        <v>221</v>
      </c>
      <c r="G400" s="81" t="s">
        <v>5965</v>
      </c>
      <c r="H400" s="81" t="s">
        <v>5965</v>
      </c>
      <c r="I400" s="120" t="s">
        <v>22279</v>
      </c>
      <c r="J400" s="83" t="s">
        <v>22280</v>
      </c>
      <c r="K400" s="82" t="s">
        <v>22554</v>
      </c>
      <c r="L400" s="83" t="s">
        <v>320</v>
      </c>
      <c r="M400" s="82" t="s">
        <v>22555</v>
      </c>
      <c r="N400" s="83" t="s">
        <v>320</v>
      </c>
      <c r="O400" s="81" t="s">
        <v>22359</v>
      </c>
      <c r="P400" s="82" t="s">
        <v>22556</v>
      </c>
      <c r="Q400" s="83" t="s">
        <v>22557</v>
      </c>
      <c r="R400" s="82" t="s">
        <v>22652</v>
      </c>
      <c r="S400" s="121" t="s">
        <v>22557</v>
      </c>
    </row>
    <row r="401" spans="1:19">
      <c r="A401" s="126">
        <v>448131</v>
      </c>
      <c r="B401" s="90" t="str">
        <f t="shared" si="13"/>
        <v>OC448131</v>
      </c>
      <c r="C401" s="81" t="s">
        <v>22829</v>
      </c>
      <c r="D401" s="81" t="str">
        <f t="shared" si="14"/>
        <v>448131 - TCM Undistributed Revenue – BSEED</v>
      </c>
      <c r="E401" s="120" t="s">
        <v>22327</v>
      </c>
      <c r="F401" s="121" t="s">
        <v>221</v>
      </c>
      <c r="G401" s="81" t="s">
        <v>5965</v>
      </c>
      <c r="H401" s="81" t="s">
        <v>5965</v>
      </c>
      <c r="I401" s="120" t="s">
        <v>22279</v>
      </c>
      <c r="J401" s="83" t="s">
        <v>22280</v>
      </c>
      <c r="K401" s="82" t="s">
        <v>22554</v>
      </c>
      <c r="L401" s="83" t="s">
        <v>320</v>
      </c>
      <c r="M401" s="82" t="s">
        <v>22555</v>
      </c>
      <c r="N401" s="83" t="s">
        <v>320</v>
      </c>
      <c r="O401" s="81" t="s">
        <v>22359</v>
      </c>
      <c r="P401" s="82" t="s">
        <v>22556</v>
      </c>
      <c r="Q401" s="83" t="s">
        <v>22557</v>
      </c>
      <c r="R401" s="82" t="s">
        <v>22800</v>
      </c>
      <c r="S401" s="121" t="s">
        <v>22801</v>
      </c>
    </row>
    <row r="402" spans="1:19">
      <c r="A402" s="126">
        <v>448132</v>
      </c>
      <c r="B402" s="90" t="str">
        <f t="shared" si="13"/>
        <v>OC448132</v>
      </c>
      <c r="C402" s="81" t="s">
        <v>22803</v>
      </c>
      <c r="D402" s="81" t="str">
        <f t="shared" si="14"/>
        <v>448132 - TCM Undistributed Revenue – Environmental Affairs</v>
      </c>
      <c r="E402" s="120" t="s">
        <v>22327</v>
      </c>
      <c r="F402" s="121" t="s">
        <v>221</v>
      </c>
      <c r="G402" s="81" t="s">
        <v>5965</v>
      </c>
      <c r="H402" s="81" t="s">
        <v>5965</v>
      </c>
      <c r="I402" s="120" t="s">
        <v>22279</v>
      </c>
      <c r="J402" s="83" t="s">
        <v>22280</v>
      </c>
      <c r="K402" s="82" t="s">
        <v>22554</v>
      </c>
      <c r="L402" s="83" t="s">
        <v>320</v>
      </c>
      <c r="M402" s="82" t="s">
        <v>22555</v>
      </c>
      <c r="N402" s="83" t="s">
        <v>320</v>
      </c>
      <c r="O402" s="81" t="s">
        <v>22359</v>
      </c>
      <c r="P402" s="82" t="s">
        <v>22556</v>
      </c>
      <c r="Q402" s="83" t="s">
        <v>22557</v>
      </c>
      <c r="R402" s="82" t="s">
        <v>22800</v>
      </c>
      <c r="S402" s="121" t="s">
        <v>22801</v>
      </c>
    </row>
    <row r="403" spans="1:19">
      <c r="A403" s="126">
        <v>448135</v>
      </c>
      <c r="B403" s="90" t="str">
        <f t="shared" si="13"/>
        <v>OC448135</v>
      </c>
      <c r="C403" s="81" t="s">
        <v>22830</v>
      </c>
      <c r="D403" s="81" t="str">
        <f t="shared" si="14"/>
        <v>448135 - Other Fees – Educational Programs</v>
      </c>
      <c r="E403" s="120" t="s">
        <v>22327</v>
      </c>
      <c r="F403" s="121" t="s">
        <v>221</v>
      </c>
      <c r="G403" s="81" t="s">
        <v>5965</v>
      </c>
      <c r="H403" s="81" t="s">
        <v>5965</v>
      </c>
      <c r="I403" s="120" t="s">
        <v>22279</v>
      </c>
      <c r="J403" s="83" t="s">
        <v>22280</v>
      </c>
      <c r="K403" s="82" t="s">
        <v>22554</v>
      </c>
      <c r="L403" s="83" t="s">
        <v>320</v>
      </c>
      <c r="M403" s="82" t="s">
        <v>22555</v>
      </c>
      <c r="N403" s="83" t="s">
        <v>320</v>
      </c>
      <c r="O403" s="81" t="s">
        <v>22359</v>
      </c>
      <c r="P403" s="82" t="s">
        <v>22556</v>
      </c>
      <c r="Q403" s="83" t="s">
        <v>22557</v>
      </c>
      <c r="R403" s="82" t="s">
        <v>22652</v>
      </c>
      <c r="S403" s="121" t="s">
        <v>22557</v>
      </c>
    </row>
    <row r="404" spans="1:19">
      <c r="A404" s="126">
        <v>448136</v>
      </c>
      <c r="B404" s="90" t="str">
        <f t="shared" si="13"/>
        <v>OC448136</v>
      </c>
      <c r="C404" s="81" t="s">
        <v>22831</v>
      </c>
      <c r="D404" s="81" t="str">
        <f t="shared" si="14"/>
        <v>448136 - Other Fees-Hum Rghts Non-Compli Fees</v>
      </c>
      <c r="E404" s="120" t="s">
        <v>22327</v>
      </c>
      <c r="F404" s="121" t="s">
        <v>221</v>
      </c>
      <c r="G404" s="81" t="s">
        <v>5965</v>
      </c>
      <c r="H404" s="81" t="s">
        <v>5965</v>
      </c>
      <c r="I404" s="120" t="s">
        <v>22279</v>
      </c>
      <c r="J404" s="83" t="s">
        <v>22280</v>
      </c>
      <c r="K404" s="82" t="s">
        <v>22554</v>
      </c>
      <c r="L404" s="83" t="s">
        <v>320</v>
      </c>
      <c r="M404" s="82" t="s">
        <v>22555</v>
      </c>
      <c r="N404" s="83" t="s">
        <v>320</v>
      </c>
      <c r="O404" s="81" t="s">
        <v>22359</v>
      </c>
      <c r="P404" s="82" t="s">
        <v>22556</v>
      </c>
      <c r="Q404" s="83" t="s">
        <v>22557</v>
      </c>
      <c r="R404" s="82" t="s">
        <v>22652</v>
      </c>
      <c r="S404" s="121" t="s">
        <v>22557</v>
      </c>
    </row>
    <row r="405" spans="1:19">
      <c r="A405" s="126">
        <v>448140</v>
      </c>
      <c r="B405" s="90" t="str">
        <f t="shared" si="13"/>
        <v>OC448140</v>
      </c>
      <c r="C405" s="81" t="s">
        <v>22832</v>
      </c>
      <c r="D405" s="81" t="str">
        <f t="shared" si="14"/>
        <v>448140 - Passenger Enplanement</v>
      </c>
      <c r="E405" s="120" t="s">
        <v>22327</v>
      </c>
      <c r="F405" s="121" t="s">
        <v>221</v>
      </c>
      <c r="G405" s="81" t="s">
        <v>5965</v>
      </c>
      <c r="H405" s="81" t="s">
        <v>5965</v>
      </c>
      <c r="I405" s="120" t="s">
        <v>22279</v>
      </c>
      <c r="J405" s="83" t="s">
        <v>22280</v>
      </c>
      <c r="K405" s="82" t="s">
        <v>22554</v>
      </c>
      <c r="L405" s="83" t="s">
        <v>320</v>
      </c>
      <c r="M405" s="82" t="s">
        <v>22555</v>
      </c>
      <c r="N405" s="83" t="s">
        <v>320</v>
      </c>
      <c r="O405" s="81" t="s">
        <v>22359</v>
      </c>
      <c r="P405" s="82" t="s">
        <v>22556</v>
      </c>
      <c r="Q405" s="83" t="s">
        <v>22557</v>
      </c>
      <c r="R405" s="82" t="s">
        <v>22652</v>
      </c>
      <c r="S405" s="121" t="s">
        <v>22557</v>
      </c>
    </row>
    <row r="406" spans="1:19">
      <c r="A406" s="126">
        <v>448141</v>
      </c>
      <c r="B406" s="90" t="str">
        <f t="shared" si="13"/>
        <v>OC448141</v>
      </c>
      <c r="C406" s="81" t="s">
        <v>22833</v>
      </c>
      <c r="D406" s="81" t="str">
        <f t="shared" si="14"/>
        <v>448141 - Passenger Facility Charges</v>
      </c>
      <c r="E406" s="120" t="s">
        <v>22327</v>
      </c>
      <c r="F406" s="121" t="s">
        <v>221</v>
      </c>
      <c r="G406" s="81" t="s">
        <v>5965</v>
      </c>
      <c r="H406" s="81" t="s">
        <v>5965</v>
      </c>
      <c r="I406" s="120" t="s">
        <v>22279</v>
      </c>
      <c r="J406" s="83" t="s">
        <v>22280</v>
      </c>
      <c r="K406" s="82" t="s">
        <v>22554</v>
      </c>
      <c r="L406" s="83" t="s">
        <v>320</v>
      </c>
      <c r="M406" s="82" t="s">
        <v>22555</v>
      </c>
      <c r="N406" s="83" t="s">
        <v>320</v>
      </c>
      <c r="O406" s="81" t="s">
        <v>22359</v>
      </c>
      <c r="P406" s="82" t="s">
        <v>22556</v>
      </c>
      <c r="Q406" s="83" t="s">
        <v>22557</v>
      </c>
      <c r="R406" s="82" t="s">
        <v>22652</v>
      </c>
      <c r="S406" s="121" t="s">
        <v>22557</v>
      </c>
    </row>
    <row r="407" spans="1:19">
      <c r="A407" s="126">
        <v>448145</v>
      </c>
      <c r="B407" s="90" t="str">
        <f t="shared" si="13"/>
        <v>OC448145</v>
      </c>
      <c r="C407" s="81" t="s">
        <v>22834</v>
      </c>
      <c r="D407" s="81" t="str">
        <f t="shared" si="14"/>
        <v>448145 - Other Fees-Fed</v>
      </c>
      <c r="E407" s="120" t="s">
        <v>22327</v>
      </c>
      <c r="F407" s="121" t="s">
        <v>221</v>
      </c>
      <c r="G407" s="81" t="s">
        <v>5965</v>
      </c>
      <c r="H407" s="81" t="s">
        <v>5965</v>
      </c>
      <c r="I407" s="120" t="s">
        <v>22279</v>
      </c>
      <c r="J407" s="83" t="s">
        <v>22280</v>
      </c>
      <c r="K407" s="82" t="s">
        <v>22554</v>
      </c>
      <c r="L407" s="83" t="s">
        <v>320</v>
      </c>
      <c r="M407" s="82" t="s">
        <v>22555</v>
      </c>
      <c r="N407" s="83" t="s">
        <v>320</v>
      </c>
      <c r="O407" s="81" t="s">
        <v>22359</v>
      </c>
      <c r="P407" s="82" t="s">
        <v>22820</v>
      </c>
      <c r="Q407" s="83" t="s">
        <v>22819</v>
      </c>
      <c r="R407" s="82" t="s">
        <v>22835</v>
      </c>
      <c r="S407" s="121" t="s">
        <v>22836</v>
      </c>
    </row>
    <row r="408" spans="1:19">
      <c r="A408" s="126">
        <v>448150</v>
      </c>
      <c r="B408" s="90" t="str">
        <f t="shared" si="13"/>
        <v>OC448150</v>
      </c>
      <c r="C408" s="81" t="s">
        <v>22837</v>
      </c>
      <c r="D408" s="81" t="str">
        <f t="shared" si="14"/>
        <v>448150 - Other Fees-State</v>
      </c>
      <c r="E408" s="120" t="s">
        <v>22327</v>
      </c>
      <c r="F408" s="121" t="s">
        <v>221</v>
      </c>
      <c r="G408" s="81" t="s">
        <v>5965</v>
      </c>
      <c r="H408" s="81" t="s">
        <v>5965</v>
      </c>
      <c r="I408" s="120" t="s">
        <v>22279</v>
      </c>
      <c r="J408" s="83" t="s">
        <v>22280</v>
      </c>
      <c r="K408" s="82" t="s">
        <v>22554</v>
      </c>
      <c r="L408" s="83" t="s">
        <v>320</v>
      </c>
      <c r="M408" s="82" t="s">
        <v>22555</v>
      </c>
      <c r="N408" s="83" t="s">
        <v>320</v>
      </c>
      <c r="O408" s="81" t="s">
        <v>22359</v>
      </c>
      <c r="P408" s="82" t="s">
        <v>22820</v>
      </c>
      <c r="Q408" s="83" t="s">
        <v>22819</v>
      </c>
      <c r="R408" s="82" t="s">
        <v>22835</v>
      </c>
      <c r="S408" s="121" t="s">
        <v>22836</v>
      </c>
    </row>
    <row r="409" spans="1:19">
      <c r="A409" s="126">
        <v>448155</v>
      </c>
      <c r="B409" s="90" t="str">
        <f t="shared" si="13"/>
        <v>OC448155</v>
      </c>
      <c r="C409" s="81" t="s">
        <v>22838</v>
      </c>
      <c r="D409" s="81" t="str">
        <f t="shared" si="14"/>
        <v>448155 - Other Fees – County</v>
      </c>
      <c r="E409" s="120" t="s">
        <v>22327</v>
      </c>
      <c r="F409" s="121" t="s">
        <v>221</v>
      </c>
      <c r="G409" s="81" t="s">
        <v>5965</v>
      </c>
      <c r="H409" s="81" t="s">
        <v>5965</v>
      </c>
      <c r="I409" s="120" t="s">
        <v>22279</v>
      </c>
      <c r="J409" s="83" t="s">
        <v>22280</v>
      </c>
      <c r="K409" s="82" t="s">
        <v>22554</v>
      </c>
      <c r="L409" s="83" t="s">
        <v>320</v>
      </c>
      <c r="M409" s="82" t="s">
        <v>22555</v>
      </c>
      <c r="N409" s="83" t="s">
        <v>320</v>
      </c>
      <c r="O409" s="81" t="s">
        <v>22359</v>
      </c>
      <c r="P409" s="82" t="s">
        <v>22820</v>
      </c>
      <c r="Q409" s="83" t="s">
        <v>22819</v>
      </c>
      <c r="R409" s="82" t="s">
        <v>22835</v>
      </c>
      <c r="S409" s="121" t="s">
        <v>22836</v>
      </c>
    </row>
    <row r="410" spans="1:19">
      <c r="A410" s="126">
        <v>448160</v>
      </c>
      <c r="B410" s="90" t="str">
        <f t="shared" si="13"/>
        <v>OC448160</v>
      </c>
      <c r="C410" s="81" t="s">
        <v>22839</v>
      </c>
      <c r="D410" s="81" t="str">
        <f t="shared" si="14"/>
        <v>448160 - Other Fees – Other – Government</v>
      </c>
      <c r="E410" s="120" t="s">
        <v>22327</v>
      </c>
      <c r="F410" s="121" t="s">
        <v>221</v>
      </c>
      <c r="G410" s="81" t="s">
        <v>5965</v>
      </c>
      <c r="H410" s="81" t="s">
        <v>5965</v>
      </c>
      <c r="I410" s="120" t="s">
        <v>22279</v>
      </c>
      <c r="J410" s="83" t="s">
        <v>22280</v>
      </c>
      <c r="K410" s="82" t="s">
        <v>22554</v>
      </c>
      <c r="L410" s="83" t="s">
        <v>320</v>
      </c>
      <c r="M410" s="82" t="s">
        <v>22555</v>
      </c>
      <c r="N410" s="83" t="s">
        <v>320</v>
      </c>
      <c r="O410" s="81" t="s">
        <v>22359</v>
      </c>
      <c r="P410" s="82" t="s">
        <v>22556</v>
      </c>
      <c r="Q410" s="83" t="s">
        <v>22557</v>
      </c>
      <c r="R410" s="82" t="s">
        <v>22652</v>
      </c>
      <c r="S410" s="121" t="s">
        <v>22557</v>
      </c>
    </row>
    <row r="411" spans="1:19">
      <c r="A411" s="126">
        <v>448165</v>
      </c>
      <c r="B411" s="90" t="str">
        <f t="shared" si="13"/>
        <v>OC448165</v>
      </c>
      <c r="C411" s="81" t="s">
        <v>22840</v>
      </c>
      <c r="D411" s="81" t="str">
        <f t="shared" si="14"/>
        <v>448165 - Other Fees – Departmental</v>
      </c>
      <c r="E411" s="120" t="s">
        <v>22327</v>
      </c>
      <c r="F411" s="121" t="s">
        <v>221</v>
      </c>
      <c r="G411" s="81" t="s">
        <v>5965</v>
      </c>
      <c r="H411" s="81" t="s">
        <v>5965</v>
      </c>
      <c r="I411" s="120" t="s">
        <v>22279</v>
      </c>
      <c r="J411" s="83" t="s">
        <v>22280</v>
      </c>
      <c r="K411" s="82" t="s">
        <v>22554</v>
      </c>
      <c r="L411" s="83" t="s">
        <v>320</v>
      </c>
      <c r="M411" s="82" t="s">
        <v>22555</v>
      </c>
      <c r="N411" s="83" t="s">
        <v>320</v>
      </c>
      <c r="O411" s="81" t="s">
        <v>22359</v>
      </c>
      <c r="P411" s="82" t="s">
        <v>22820</v>
      </c>
      <c r="Q411" s="83" t="s">
        <v>22819</v>
      </c>
      <c r="R411" s="82" t="s">
        <v>22835</v>
      </c>
      <c r="S411" s="121" t="s">
        <v>22836</v>
      </c>
    </row>
    <row r="412" spans="1:19">
      <c r="A412" s="126">
        <v>448170</v>
      </c>
      <c r="B412" s="90" t="str">
        <f t="shared" si="13"/>
        <v>OC448170</v>
      </c>
      <c r="C412" s="81" t="s">
        <v>22841</v>
      </c>
      <c r="D412" s="81" t="str">
        <f t="shared" si="14"/>
        <v>448170 - Other Fees – Shut Off/Turn On Water</v>
      </c>
      <c r="E412" s="120" t="s">
        <v>22327</v>
      </c>
      <c r="F412" s="121" t="s">
        <v>221</v>
      </c>
      <c r="G412" s="81" t="s">
        <v>5965</v>
      </c>
      <c r="H412" s="81" t="s">
        <v>5965</v>
      </c>
      <c r="I412" s="120" t="s">
        <v>22279</v>
      </c>
      <c r="J412" s="83" t="s">
        <v>22280</v>
      </c>
      <c r="K412" s="82" t="s">
        <v>22554</v>
      </c>
      <c r="L412" s="83" t="s">
        <v>320</v>
      </c>
      <c r="M412" s="82" t="s">
        <v>22555</v>
      </c>
      <c r="N412" s="83" t="s">
        <v>320</v>
      </c>
      <c r="O412" s="81" t="s">
        <v>22359</v>
      </c>
      <c r="P412" s="82" t="s">
        <v>22556</v>
      </c>
      <c r="Q412" s="83" t="s">
        <v>22557</v>
      </c>
      <c r="R412" s="82" t="s">
        <v>22652</v>
      </c>
      <c r="S412" s="121" t="s">
        <v>22557</v>
      </c>
    </row>
    <row r="413" spans="1:19">
      <c r="A413" s="126">
        <v>448175</v>
      </c>
      <c r="B413" s="90" t="str">
        <f t="shared" si="13"/>
        <v>OC448175</v>
      </c>
      <c r="C413" s="81" t="s">
        <v>22842</v>
      </c>
      <c r="D413" s="81" t="str">
        <f t="shared" si="14"/>
        <v>448175 - Other Fees – Water Meter Read – Closing</v>
      </c>
      <c r="E413" s="120" t="s">
        <v>22327</v>
      </c>
      <c r="F413" s="121" t="s">
        <v>221</v>
      </c>
      <c r="G413" s="81" t="s">
        <v>5965</v>
      </c>
      <c r="H413" s="81" t="s">
        <v>5965</v>
      </c>
      <c r="I413" s="120" t="s">
        <v>22279</v>
      </c>
      <c r="J413" s="83" t="s">
        <v>22280</v>
      </c>
      <c r="K413" s="82" t="s">
        <v>22554</v>
      </c>
      <c r="L413" s="83" t="s">
        <v>320</v>
      </c>
      <c r="M413" s="82" t="s">
        <v>22555</v>
      </c>
      <c r="N413" s="83" t="s">
        <v>320</v>
      </c>
      <c r="O413" s="81" t="s">
        <v>22359</v>
      </c>
      <c r="P413" s="82" t="s">
        <v>22556</v>
      </c>
      <c r="Q413" s="83" t="s">
        <v>22557</v>
      </c>
      <c r="R413" s="82" t="s">
        <v>22652</v>
      </c>
      <c r="S413" s="121" t="s">
        <v>22557</v>
      </c>
    </row>
    <row r="414" spans="1:19">
      <c r="A414" s="126">
        <v>448180</v>
      </c>
      <c r="B414" s="90" t="str">
        <f t="shared" si="13"/>
        <v>OC448180</v>
      </c>
      <c r="C414" s="81" t="s">
        <v>22843</v>
      </c>
      <c r="D414" s="81" t="str">
        <f t="shared" si="14"/>
        <v>448180 - Other Fees – Bailiffs</v>
      </c>
      <c r="E414" s="120" t="s">
        <v>22327</v>
      </c>
      <c r="F414" s="121" t="s">
        <v>221</v>
      </c>
      <c r="G414" s="81" t="s">
        <v>5965</v>
      </c>
      <c r="H414" s="81" t="s">
        <v>5965</v>
      </c>
      <c r="I414" s="120" t="s">
        <v>22279</v>
      </c>
      <c r="J414" s="83" t="s">
        <v>22280</v>
      </c>
      <c r="K414" s="82" t="s">
        <v>22554</v>
      </c>
      <c r="L414" s="83" t="s">
        <v>320</v>
      </c>
      <c r="M414" s="82" t="s">
        <v>22555</v>
      </c>
      <c r="N414" s="83" t="s">
        <v>320</v>
      </c>
      <c r="O414" s="81" t="s">
        <v>22359</v>
      </c>
      <c r="P414" s="82" t="s">
        <v>22556</v>
      </c>
      <c r="Q414" s="83" t="s">
        <v>22557</v>
      </c>
      <c r="R414" s="82" t="s">
        <v>22652</v>
      </c>
      <c r="S414" s="121" t="s">
        <v>22557</v>
      </c>
    </row>
    <row r="415" spans="1:19">
      <c r="A415" s="126">
        <v>448185</v>
      </c>
      <c r="B415" s="90" t="str">
        <f t="shared" si="13"/>
        <v>OC448185</v>
      </c>
      <c r="C415" s="81" t="s">
        <v>22844</v>
      </c>
      <c r="D415" s="81" t="str">
        <f t="shared" si="14"/>
        <v>448185 - Municipal Services Fee-Casino</v>
      </c>
      <c r="E415" s="120" t="s">
        <v>22327</v>
      </c>
      <c r="F415" s="121" t="s">
        <v>221</v>
      </c>
      <c r="G415" s="81" t="s">
        <v>5965</v>
      </c>
      <c r="H415" s="81" t="s">
        <v>5965</v>
      </c>
      <c r="I415" s="120" t="s">
        <v>22279</v>
      </c>
      <c r="J415" s="83" t="s">
        <v>22280</v>
      </c>
      <c r="K415" s="82" t="s">
        <v>22554</v>
      </c>
      <c r="L415" s="83" t="s">
        <v>320</v>
      </c>
      <c r="M415" s="82" t="s">
        <v>22555</v>
      </c>
      <c r="N415" s="83" t="s">
        <v>320</v>
      </c>
      <c r="O415" s="81" t="s">
        <v>22359</v>
      </c>
      <c r="P415" s="82" t="s">
        <v>22845</v>
      </c>
      <c r="Q415" s="83" t="s">
        <v>22844</v>
      </c>
      <c r="R415" s="82" t="s">
        <v>22846</v>
      </c>
      <c r="S415" s="121" t="s">
        <v>22844</v>
      </c>
    </row>
    <row r="416" spans="1:19">
      <c r="A416" s="126">
        <v>448190</v>
      </c>
      <c r="B416" s="90" t="str">
        <f t="shared" si="13"/>
        <v>OC448190</v>
      </c>
      <c r="C416" s="81" t="s">
        <v>22847</v>
      </c>
      <c r="D416" s="81" t="str">
        <f t="shared" si="14"/>
        <v>448190 - Illegal Turn On Penalty</v>
      </c>
      <c r="E416" s="120" t="s">
        <v>22327</v>
      </c>
      <c r="F416" s="121" t="s">
        <v>221</v>
      </c>
      <c r="G416" s="81" t="s">
        <v>5965</v>
      </c>
      <c r="H416" s="81" t="s">
        <v>5965</v>
      </c>
      <c r="I416" s="120" t="s">
        <v>22279</v>
      </c>
      <c r="J416" s="83" t="s">
        <v>22280</v>
      </c>
      <c r="K416" s="82" t="s">
        <v>22554</v>
      </c>
      <c r="L416" s="83" t="s">
        <v>320</v>
      </c>
      <c r="M416" s="82" t="s">
        <v>22555</v>
      </c>
      <c r="N416" s="83" t="s">
        <v>320</v>
      </c>
      <c r="O416" s="81" t="s">
        <v>22359</v>
      </c>
      <c r="P416" s="82" t="s">
        <v>22556</v>
      </c>
      <c r="Q416" s="83" t="s">
        <v>22557</v>
      </c>
      <c r="R416" s="82" t="s">
        <v>22652</v>
      </c>
      <c r="S416" s="121" t="s">
        <v>22557</v>
      </c>
    </row>
    <row r="417" spans="1:19">
      <c r="A417" s="126">
        <v>448191</v>
      </c>
      <c r="B417" s="90" t="str">
        <f t="shared" si="13"/>
        <v>OC448191</v>
      </c>
      <c r="C417" s="81" t="s">
        <v>22802</v>
      </c>
      <c r="D417" s="81" t="str">
        <f t="shared" si="14"/>
        <v>448191 - TCM Undistributed Revenue – DPW</v>
      </c>
      <c r="E417" s="120" t="s">
        <v>22327</v>
      </c>
      <c r="F417" s="121" t="s">
        <v>221</v>
      </c>
      <c r="G417" s="81" t="s">
        <v>5965</v>
      </c>
      <c r="H417" s="81" t="s">
        <v>5965</v>
      </c>
      <c r="I417" s="120" t="s">
        <v>22279</v>
      </c>
      <c r="J417" s="83" t="s">
        <v>22280</v>
      </c>
      <c r="K417" s="82" t="s">
        <v>22554</v>
      </c>
      <c r="L417" s="83" t="s">
        <v>320</v>
      </c>
      <c r="M417" s="82" t="s">
        <v>22555</v>
      </c>
      <c r="N417" s="83" t="s">
        <v>320</v>
      </c>
      <c r="O417" s="81" t="s">
        <v>22359</v>
      </c>
      <c r="P417" s="82" t="s">
        <v>22556</v>
      </c>
      <c r="Q417" s="83" t="s">
        <v>22557</v>
      </c>
      <c r="R417" s="82" t="s">
        <v>22800</v>
      </c>
      <c r="S417" s="121" t="s">
        <v>22801</v>
      </c>
    </row>
    <row r="418" spans="1:19">
      <c r="A418" s="126">
        <v>448195</v>
      </c>
      <c r="B418" s="90" t="str">
        <f t="shared" si="13"/>
        <v>OC448195</v>
      </c>
      <c r="C418" s="81" t="s">
        <v>22848</v>
      </c>
      <c r="D418" s="81" t="str">
        <f t="shared" si="14"/>
        <v>448195 - Service Disconnection Fee</v>
      </c>
      <c r="E418" s="120" t="s">
        <v>22327</v>
      </c>
      <c r="F418" s="121" t="s">
        <v>221</v>
      </c>
      <c r="G418" s="81" t="s">
        <v>5965</v>
      </c>
      <c r="H418" s="81" t="s">
        <v>5965</v>
      </c>
      <c r="I418" s="120" t="s">
        <v>22279</v>
      </c>
      <c r="J418" s="83" t="s">
        <v>22280</v>
      </c>
      <c r="K418" s="82" t="s">
        <v>22554</v>
      </c>
      <c r="L418" s="83" t="s">
        <v>320</v>
      </c>
      <c r="M418" s="82" t="s">
        <v>22555</v>
      </c>
      <c r="N418" s="83" t="s">
        <v>320</v>
      </c>
      <c r="O418" s="81" t="s">
        <v>22359</v>
      </c>
      <c r="P418" s="82" t="s">
        <v>22556</v>
      </c>
      <c r="Q418" s="83" t="s">
        <v>22557</v>
      </c>
      <c r="R418" s="82" t="s">
        <v>22652</v>
      </c>
      <c r="S418" s="121" t="s">
        <v>22557</v>
      </c>
    </row>
    <row r="419" spans="1:19">
      <c r="A419" s="126">
        <v>448200</v>
      </c>
      <c r="B419" s="90" t="str">
        <f t="shared" si="13"/>
        <v>OC448200</v>
      </c>
      <c r="C419" s="81" t="s">
        <v>22849</v>
      </c>
      <c r="D419" s="81" t="str">
        <f t="shared" si="14"/>
        <v>448200 - Water Tap Repair Inspection Fee</v>
      </c>
      <c r="E419" s="120" t="s">
        <v>22327</v>
      </c>
      <c r="F419" s="121" t="s">
        <v>221</v>
      </c>
      <c r="G419" s="81" t="s">
        <v>5965</v>
      </c>
      <c r="H419" s="81" t="s">
        <v>5965</v>
      </c>
      <c r="I419" s="120" t="s">
        <v>22279</v>
      </c>
      <c r="J419" s="83" t="s">
        <v>22280</v>
      </c>
      <c r="K419" s="82" t="s">
        <v>22554</v>
      </c>
      <c r="L419" s="83" t="s">
        <v>320</v>
      </c>
      <c r="M419" s="82" t="s">
        <v>22555</v>
      </c>
      <c r="N419" s="83" t="s">
        <v>320</v>
      </c>
      <c r="O419" s="81" t="s">
        <v>22359</v>
      </c>
      <c r="P419" s="82" t="s">
        <v>22556</v>
      </c>
      <c r="Q419" s="83" t="s">
        <v>22557</v>
      </c>
      <c r="R419" s="82" t="s">
        <v>22652</v>
      </c>
      <c r="S419" s="121" t="s">
        <v>22557</v>
      </c>
    </row>
    <row r="420" spans="1:19">
      <c r="A420" s="126">
        <v>448205</v>
      </c>
      <c r="B420" s="90" t="str">
        <f t="shared" si="13"/>
        <v>OC448205</v>
      </c>
      <c r="C420" s="81" t="s">
        <v>22850</v>
      </c>
      <c r="D420" s="81" t="str">
        <f t="shared" si="14"/>
        <v>448205 - Application Fees – Cellular Phone Related</v>
      </c>
      <c r="E420" s="120" t="s">
        <v>22327</v>
      </c>
      <c r="F420" s="121" t="s">
        <v>221</v>
      </c>
      <c r="G420" s="81" t="s">
        <v>5965</v>
      </c>
      <c r="H420" s="81" t="s">
        <v>5965</v>
      </c>
      <c r="I420" s="120" t="s">
        <v>22279</v>
      </c>
      <c r="J420" s="83" t="s">
        <v>22280</v>
      </c>
      <c r="K420" s="82" t="s">
        <v>22554</v>
      </c>
      <c r="L420" s="83" t="s">
        <v>320</v>
      </c>
      <c r="M420" s="82" t="s">
        <v>22555</v>
      </c>
      <c r="N420" s="83" t="s">
        <v>320</v>
      </c>
      <c r="O420" s="81" t="s">
        <v>22359</v>
      </c>
      <c r="P420" s="82" t="s">
        <v>22556</v>
      </c>
      <c r="Q420" s="83" t="s">
        <v>22557</v>
      </c>
      <c r="R420" s="82" t="s">
        <v>22652</v>
      </c>
      <c r="S420" s="121" t="s">
        <v>22557</v>
      </c>
    </row>
    <row r="421" spans="1:19">
      <c r="A421" s="126">
        <v>448230</v>
      </c>
      <c r="B421" s="90" t="str">
        <f t="shared" si="13"/>
        <v>OC448230</v>
      </c>
      <c r="C421" s="81" t="s">
        <v>22851</v>
      </c>
      <c r="D421" s="81" t="str">
        <f t="shared" si="14"/>
        <v>448230 - TCM Undistributed Revenue – Finance</v>
      </c>
      <c r="E421" s="120" t="s">
        <v>22327</v>
      </c>
      <c r="F421" s="121" t="s">
        <v>221</v>
      </c>
      <c r="G421" s="81" t="s">
        <v>5965</v>
      </c>
      <c r="H421" s="81" t="s">
        <v>5965</v>
      </c>
      <c r="I421" s="120" t="s">
        <v>22279</v>
      </c>
      <c r="J421" s="83" t="s">
        <v>22280</v>
      </c>
      <c r="K421" s="82" t="s">
        <v>22554</v>
      </c>
      <c r="L421" s="83" t="s">
        <v>320</v>
      </c>
      <c r="M421" s="82" t="s">
        <v>22555</v>
      </c>
      <c r="N421" s="83" t="s">
        <v>320</v>
      </c>
      <c r="O421" s="81" t="s">
        <v>22359</v>
      </c>
      <c r="P421" s="82" t="s">
        <v>22556</v>
      </c>
      <c r="Q421" s="83" t="s">
        <v>22557</v>
      </c>
      <c r="R421" s="82" t="s">
        <v>22800</v>
      </c>
      <c r="S421" s="121" t="s">
        <v>22801</v>
      </c>
    </row>
    <row r="422" spans="1:19">
      <c r="A422" s="126">
        <v>448231</v>
      </c>
      <c r="B422" s="90" t="str">
        <f t="shared" si="13"/>
        <v>OC448231</v>
      </c>
      <c r="C422" s="81" t="s">
        <v>22852</v>
      </c>
      <c r="D422" s="81" t="str">
        <f t="shared" si="14"/>
        <v>448231 - TCM Undistributed Revenue – Finance Civic Center</v>
      </c>
      <c r="E422" s="120" t="s">
        <v>22327</v>
      </c>
      <c r="F422" s="121" t="s">
        <v>221</v>
      </c>
      <c r="G422" s="81" t="s">
        <v>5965</v>
      </c>
      <c r="H422" s="81" t="s">
        <v>5965</v>
      </c>
      <c r="I422" s="120" t="s">
        <v>22279</v>
      </c>
      <c r="J422" s="83" t="s">
        <v>22280</v>
      </c>
      <c r="K422" s="82" t="s">
        <v>22554</v>
      </c>
      <c r="L422" s="83" t="s">
        <v>320</v>
      </c>
      <c r="M422" s="82" t="s">
        <v>22555</v>
      </c>
      <c r="N422" s="83" t="s">
        <v>320</v>
      </c>
      <c r="O422" s="81" t="s">
        <v>22359</v>
      </c>
      <c r="P422" s="82" t="s">
        <v>22556</v>
      </c>
      <c r="Q422" s="83" t="s">
        <v>22557</v>
      </c>
      <c r="R422" s="82" t="s">
        <v>22800</v>
      </c>
      <c r="S422" s="121" t="s">
        <v>22801</v>
      </c>
    </row>
    <row r="423" spans="1:19">
      <c r="A423" s="126">
        <v>448232</v>
      </c>
      <c r="B423" s="90" t="str">
        <f t="shared" si="13"/>
        <v>OC448232</v>
      </c>
      <c r="C423" s="81" t="s">
        <v>22853</v>
      </c>
      <c r="D423" s="81" t="str">
        <f t="shared" si="14"/>
        <v>448232 - TCM Undistributed Revenue – Finance Income Tax Teller Collections</v>
      </c>
      <c r="E423" s="120" t="s">
        <v>22327</v>
      </c>
      <c r="F423" s="121" t="s">
        <v>221</v>
      </c>
      <c r="G423" s="81" t="s">
        <v>5965</v>
      </c>
      <c r="H423" s="81" t="s">
        <v>5965</v>
      </c>
      <c r="I423" s="120" t="s">
        <v>22279</v>
      </c>
      <c r="J423" s="83" t="s">
        <v>22280</v>
      </c>
      <c r="K423" s="82" t="s">
        <v>22554</v>
      </c>
      <c r="L423" s="83" t="s">
        <v>320</v>
      </c>
      <c r="M423" s="82" t="s">
        <v>22555</v>
      </c>
      <c r="N423" s="83" t="s">
        <v>320</v>
      </c>
      <c r="O423" s="81" t="s">
        <v>22359</v>
      </c>
      <c r="P423" s="82" t="s">
        <v>22556</v>
      </c>
      <c r="Q423" s="83" t="s">
        <v>22557</v>
      </c>
      <c r="R423" s="82" t="s">
        <v>22800</v>
      </c>
      <c r="S423" s="121" t="s">
        <v>22801</v>
      </c>
    </row>
    <row r="424" spans="1:19">
      <c r="A424" s="126">
        <v>448233</v>
      </c>
      <c r="B424" s="90" t="str">
        <f t="shared" si="13"/>
        <v>OC448233</v>
      </c>
      <c r="C424" s="81" t="s">
        <v>22854</v>
      </c>
      <c r="D424" s="81" t="str">
        <f t="shared" si="14"/>
        <v>448233 - TCM Undistributed Revenue – Finance Property Tax Teller Collections</v>
      </c>
      <c r="E424" s="120" t="s">
        <v>22327</v>
      </c>
      <c r="F424" s="121" t="s">
        <v>221</v>
      </c>
      <c r="G424" s="81" t="s">
        <v>5965</v>
      </c>
      <c r="H424" s="81" t="s">
        <v>5965</v>
      </c>
      <c r="I424" s="120" t="s">
        <v>22279</v>
      </c>
      <c r="J424" s="83" t="s">
        <v>22280</v>
      </c>
      <c r="K424" s="82" t="s">
        <v>22554</v>
      </c>
      <c r="L424" s="83" t="s">
        <v>320</v>
      </c>
      <c r="M424" s="82" t="s">
        <v>22555</v>
      </c>
      <c r="N424" s="83" t="s">
        <v>320</v>
      </c>
      <c r="O424" s="81" t="s">
        <v>22359</v>
      </c>
      <c r="P424" s="82" t="s">
        <v>22556</v>
      </c>
      <c r="Q424" s="83" t="s">
        <v>22557</v>
      </c>
      <c r="R424" s="82" t="s">
        <v>22800</v>
      </c>
      <c r="S424" s="121" t="s">
        <v>22801</v>
      </c>
    </row>
    <row r="425" spans="1:19">
      <c r="A425" s="126">
        <v>448234</v>
      </c>
      <c r="B425" s="90" t="str">
        <f t="shared" si="13"/>
        <v>OC448234</v>
      </c>
      <c r="C425" s="81" t="s">
        <v>22855</v>
      </c>
      <c r="D425" s="81" t="str">
        <f t="shared" si="14"/>
        <v>448234 - TCM Undistributed Revenue – Finance Collections</v>
      </c>
      <c r="E425" s="120" t="s">
        <v>22327</v>
      </c>
      <c r="F425" s="121" t="s">
        <v>221</v>
      </c>
      <c r="G425" s="81" t="s">
        <v>5965</v>
      </c>
      <c r="H425" s="81" t="s">
        <v>5965</v>
      </c>
      <c r="I425" s="120" t="s">
        <v>22279</v>
      </c>
      <c r="J425" s="83" t="s">
        <v>22280</v>
      </c>
      <c r="K425" s="82" t="s">
        <v>22554</v>
      </c>
      <c r="L425" s="83" t="s">
        <v>320</v>
      </c>
      <c r="M425" s="82" t="s">
        <v>22555</v>
      </c>
      <c r="N425" s="83" t="s">
        <v>320</v>
      </c>
      <c r="O425" s="81" t="s">
        <v>22359</v>
      </c>
      <c r="P425" s="82" t="s">
        <v>22556</v>
      </c>
      <c r="Q425" s="83" t="s">
        <v>22557</v>
      </c>
      <c r="R425" s="82" t="s">
        <v>22800</v>
      </c>
      <c r="S425" s="121" t="s">
        <v>22801</v>
      </c>
    </row>
    <row r="426" spans="1:19">
      <c r="A426" s="126">
        <v>448235</v>
      </c>
      <c r="B426" s="90" t="str">
        <f t="shared" si="13"/>
        <v>OC448235</v>
      </c>
      <c r="C426" s="81" t="s">
        <v>22856</v>
      </c>
      <c r="D426" s="81" t="str">
        <f t="shared" si="14"/>
        <v>448235 - TCM Undistributed Revenue – Finance Revenue Collection A/R</v>
      </c>
      <c r="E426" s="120" t="s">
        <v>22327</v>
      </c>
      <c r="F426" s="121" t="s">
        <v>221</v>
      </c>
      <c r="G426" s="81" t="s">
        <v>5965</v>
      </c>
      <c r="H426" s="81" t="s">
        <v>5965</v>
      </c>
      <c r="I426" s="120" t="s">
        <v>22279</v>
      </c>
      <c r="J426" s="83" t="s">
        <v>22280</v>
      </c>
      <c r="K426" s="82" t="s">
        <v>22554</v>
      </c>
      <c r="L426" s="83" t="s">
        <v>320</v>
      </c>
      <c r="M426" s="82" t="s">
        <v>22555</v>
      </c>
      <c r="N426" s="83" t="s">
        <v>320</v>
      </c>
      <c r="O426" s="81" t="s">
        <v>22359</v>
      </c>
      <c r="P426" s="82" t="s">
        <v>22556</v>
      </c>
      <c r="Q426" s="83" t="s">
        <v>22557</v>
      </c>
      <c r="R426" s="82" t="s">
        <v>22800</v>
      </c>
      <c r="S426" s="121" t="s">
        <v>22801</v>
      </c>
    </row>
    <row r="427" spans="1:19">
      <c r="A427" s="126">
        <v>448236</v>
      </c>
      <c r="B427" s="90" t="str">
        <f t="shared" si="13"/>
        <v>OC448236</v>
      </c>
      <c r="C427" s="81" t="s">
        <v>22857</v>
      </c>
      <c r="D427" s="81" t="str">
        <f t="shared" si="14"/>
        <v>448236 - TCM Undistributed Revenue – Finance Cobo</v>
      </c>
      <c r="E427" s="120" t="s">
        <v>22327</v>
      </c>
      <c r="F427" s="121" t="s">
        <v>221</v>
      </c>
      <c r="G427" s="81" t="s">
        <v>5965</v>
      </c>
      <c r="H427" s="81" t="s">
        <v>5965</v>
      </c>
      <c r="I427" s="120" t="s">
        <v>22279</v>
      </c>
      <c r="J427" s="83" t="s">
        <v>22280</v>
      </c>
      <c r="K427" s="82" t="s">
        <v>22554</v>
      </c>
      <c r="L427" s="83" t="s">
        <v>320</v>
      </c>
      <c r="M427" s="82" t="s">
        <v>22555</v>
      </c>
      <c r="N427" s="83" t="s">
        <v>320</v>
      </c>
      <c r="O427" s="81" t="s">
        <v>22359</v>
      </c>
      <c r="P427" s="82" t="s">
        <v>22556</v>
      </c>
      <c r="Q427" s="83" t="s">
        <v>22557</v>
      </c>
      <c r="R427" s="82" t="s">
        <v>22800</v>
      </c>
      <c r="S427" s="121" t="s">
        <v>22801</v>
      </c>
    </row>
    <row r="428" spans="1:19">
      <c r="A428" s="126">
        <v>448237</v>
      </c>
      <c r="B428" s="90" t="str">
        <f t="shared" si="13"/>
        <v>OC448237</v>
      </c>
      <c r="C428" s="81" t="s">
        <v>22858</v>
      </c>
      <c r="D428" s="81" t="str">
        <f t="shared" si="14"/>
        <v>448237 - TCM Undistributed Revenue – Assessor</v>
      </c>
      <c r="E428" s="120" t="s">
        <v>22327</v>
      </c>
      <c r="F428" s="121" t="s">
        <v>221</v>
      </c>
      <c r="G428" s="81" t="s">
        <v>5965</v>
      </c>
      <c r="H428" s="81" t="s">
        <v>5965</v>
      </c>
      <c r="I428" s="120" t="s">
        <v>22279</v>
      </c>
      <c r="J428" s="83" t="s">
        <v>22280</v>
      </c>
      <c r="K428" s="82" t="s">
        <v>22554</v>
      </c>
      <c r="L428" s="83" t="s">
        <v>320</v>
      </c>
      <c r="M428" s="82" t="s">
        <v>22555</v>
      </c>
      <c r="N428" s="83" t="s">
        <v>320</v>
      </c>
      <c r="O428" s="81" t="s">
        <v>22359</v>
      </c>
      <c r="P428" s="82" t="s">
        <v>22556</v>
      </c>
      <c r="Q428" s="83" t="s">
        <v>22557</v>
      </c>
      <c r="R428" s="82" t="s">
        <v>22800</v>
      </c>
      <c r="S428" s="121" t="s">
        <v>22801</v>
      </c>
    </row>
    <row r="429" spans="1:19">
      <c r="A429" s="126">
        <v>448238</v>
      </c>
      <c r="B429" s="90" t="str">
        <f t="shared" si="13"/>
        <v>OC448238</v>
      </c>
      <c r="C429" s="81" t="s">
        <v>22859</v>
      </c>
      <c r="D429" s="81" t="str">
        <f t="shared" si="14"/>
        <v>448238 - TCM Undistributed Revenue – Finance Scanned Checks at Cashiers</v>
      </c>
      <c r="E429" s="120" t="s">
        <v>22327</v>
      </c>
      <c r="F429" s="121" t="s">
        <v>221</v>
      </c>
      <c r="G429" s="81" t="s">
        <v>5965</v>
      </c>
      <c r="H429" s="81" t="s">
        <v>5965</v>
      </c>
      <c r="I429" s="120" t="s">
        <v>22279</v>
      </c>
      <c r="J429" s="83" t="s">
        <v>22280</v>
      </c>
      <c r="K429" s="82" t="s">
        <v>22554</v>
      </c>
      <c r="L429" s="83" t="s">
        <v>320</v>
      </c>
      <c r="M429" s="82" t="s">
        <v>22555</v>
      </c>
      <c r="N429" s="83" t="s">
        <v>320</v>
      </c>
      <c r="O429" s="81" t="s">
        <v>22359</v>
      </c>
      <c r="P429" s="82" t="s">
        <v>22556</v>
      </c>
      <c r="Q429" s="83" t="s">
        <v>22557</v>
      </c>
      <c r="R429" s="82" t="s">
        <v>22800</v>
      </c>
      <c r="S429" s="121" t="s">
        <v>22801</v>
      </c>
    </row>
    <row r="430" spans="1:19">
      <c r="A430" s="126">
        <v>448239</v>
      </c>
      <c r="B430" s="90" t="str">
        <f t="shared" si="13"/>
        <v>OC448239</v>
      </c>
      <c r="C430" s="81" t="s">
        <v>22860</v>
      </c>
      <c r="D430" s="81" t="str">
        <f t="shared" si="14"/>
        <v>448239 - TCM Undistributed Revenue – Finance Property Lockbox &amp; Walk – Insurance at Chase</v>
      </c>
      <c r="E430" s="120" t="s">
        <v>22327</v>
      </c>
      <c r="F430" s="121" t="s">
        <v>221</v>
      </c>
      <c r="G430" s="81" t="s">
        <v>5965</v>
      </c>
      <c r="H430" s="81" t="s">
        <v>5965</v>
      </c>
      <c r="I430" s="120" t="s">
        <v>22279</v>
      </c>
      <c r="J430" s="83" t="s">
        <v>22280</v>
      </c>
      <c r="K430" s="82" t="s">
        <v>22554</v>
      </c>
      <c r="L430" s="83" t="s">
        <v>320</v>
      </c>
      <c r="M430" s="82" t="s">
        <v>22555</v>
      </c>
      <c r="N430" s="83" t="s">
        <v>320</v>
      </c>
      <c r="O430" s="81" t="s">
        <v>22359</v>
      </c>
      <c r="P430" s="82" t="s">
        <v>22556</v>
      </c>
      <c r="Q430" s="83" t="s">
        <v>22557</v>
      </c>
      <c r="R430" s="82" t="s">
        <v>22800</v>
      </c>
      <c r="S430" s="121" t="s">
        <v>22801</v>
      </c>
    </row>
    <row r="431" spans="1:19">
      <c r="A431" s="126">
        <v>448240</v>
      </c>
      <c r="B431" s="90" t="str">
        <f t="shared" si="13"/>
        <v>OC448240</v>
      </c>
      <c r="C431" s="81" t="s">
        <v>22804</v>
      </c>
      <c r="D431" s="81" t="str">
        <f t="shared" si="14"/>
        <v>448240 - TCM Undistributed Revenue – Fire</v>
      </c>
      <c r="E431" s="120" t="s">
        <v>22327</v>
      </c>
      <c r="F431" s="121" t="s">
        <v>221</v>
      </c>
      <c r="G431" s="81" t="s">
        <v>5965</v>
      </c>
      <c r="H431" s="81" t="s">
        <v>5965</v>
      </c>
      <c r="I431" s="120" t="s">
        <v>22279</v>
      </c>
      <c r="J431" s="83" t="s">
        <v>22280</v>
      </c>
      <c r="K431" s="82" t="s">
        <v>22554</v>
      </c>
      <c r="L431" s="83" t="s">
        <v>320</v>
      </c>
      <c r="M431" s="82" t="s">
        <v>22555</v>
      </c>
      <c r="N431" s="83" t="s">
        <v>320</v>
      </c>
      <c r="O431" s="81" t="s">
        <v>22359</v>
      </c>
      <c r="P431" s="82" t="s">
        <v>22556</v>
      </c>
      <c r="Q431" s="83" t="s">
        <v>22557</v>
      </c>
      <c r="R431" s="82" t="s">
        <v>22800</v>
      </c>
      <c r="S431" s="121" t="s">
        <v>22801</v>
      </c>
    </row>
    <row r="432" spans="1:19">
      <c r="A432" s="126">
        <v>448241</v>
      </c>
      <c r="B432" s="90" t="str">
        <f t="shared" si="13"/>
        <v>OC448241</v>
      </c>
      <c r="C432" s="81" t="s">
        <v>22861</v>
      </c>
      <c r="D432" s="81" t="str">
        <f t="shared" si="14"/>
        <v>448241 - TCM Undistributed Rev-Fire-Grants</v>
      </c>
      <c r="E432" s="120" t="s">
        <v>22327</v>
      </c>
      <c r="F432" s="121" t="s">
        <v>221</v>
      </c>
      <c r="G432" s="81" t="s">
        <v>5965</v>
      </c>
      <c r="H432" s="81" t="s">
        <v>5965</v>
      </c>
      <c r="I432" s="120" t="s">
        <v>22279</v>
      </c>
      <c r="J432" s="83" t="s">
        <v>22280</v>
      </c>
      <c r="K432" s="82" t="s">
        <v>22554</v>
      </c>
      <c r="L432" s="83" t="s">
        <v>320</v>
      </c>
      <c r="M432" s="82" t="s">
        <v>22555</v>
      </c>
      <c r="N432" s="83" t="s">
        <v>320</v>
      </c>
      <c r="O432" s="81" t="s">
        <v>22359</v>
      </c>
      <c r="P432" s="82" t="s">
        <v>22556</v>
      </c>
      <c r="Q432" s="83" t="s">
        <v>22557</v>
      </c>
      <c r="R432" s="82" t="s">
        <v>22800</v>
      </c>
      <c r="S432" s="121" t="s">
        <v>22801</v>
      </c>
    </row>
    <row r="433" spans="1:19">
      <c r="A433" s="126">
        <v>448250</v>
      </c>
      <c r="B433" s="90" t="str">
        <f t="shared" si="13"/>
        <v>OC448250</v>
      </c>
      <c r="C433" s="81" t="s">
        <v>22805</v>
      </c>
      <c r="D433" s="81" t="str">
        <f t="shared" si="14"/>
        <v>448250 - TCM Undistributed Revenue – Health</v>
      </c>
      <c r="E433" s="120" t="s">
        <v>22327</v>
      </c>
      <c r="F433" s="121" t="s">
        <v>221</v>
      </c>
      <c r="G433" s="81" t="s">
        <v>5965</v>
      </c>
      <c r="H433" s="81" t="s">
        <v>5965</v>
      </c>
      <c r="I433" s="120" t="s">
        <v>22279</v>
      </c>
      <c r="J433" s="83" t="s">
        <v>22280</v>
      </c>
      <c r="K433" s="82" t="s">
        <v>22554</v>
      </c>
      <c r="L433" s="83" t="s">
        <v>320</v>
      </c>
      <c r="M433" s="82" t="s">
        <v>22555</v>
      </c>
      <c r="N433" s="83" t="s">
        <v>320</v>
      </c>
      <c r="O433" s="81" t="s">
        <v>22359</v>
      </c>
      <c r="P433" s="82" t="s">
        <v>22556</v>
      </c>
      <c r="Q433" s="83" t="s">
        <v>22557</v>
      </c>
      <c r="R433" s="82" t="s">
        <v>22800</v>
      </c>
      <c r="S433" s="121" t="s">
        <v>22801</v>
      </c>
    </row>
    <row r="434" spans="1:19">
      <c r="A434" s="126">
        <v>448251</v>
      </c>
      <c r="B434" s="90" t="str">
        <f t="shared" si="13"/>
        <v>OC448251</v>
      </c>
      <c r="C434" s="81" t="s">
        <v>22862</v>
      </c>
      <c r="D434" s="81" t="str">
        <f t="shared" si="14"/>
        <v>448251 - TCM Undistributed Revenue – Health Grants</v>
      </c>
      <c r="E434" s="120" t="s">
        <v>22327</v>
      </c>
      <c r="F434" s="121" t="s">
        <v>221</v>
      </c>
      <c r="G434" s="81" t="s">
        <v>5965</v>
      </c>
      <c r="H434" s="81" t="s">
        <v>5965</v>
      </c>
      <c r="I434" s="120" t="s">
        <v>22279</v>
      </c>
      <c r="J434" s="83" t="s">
        <v>22280</v>
      </c>
      <c r="K434" s="82" t="s">
        <v>22554</v>
      </c>
      <c r="L434" s="83" t="s">
        <v>320</v>
      </c>
      <c r="M434" s="82" t="s">
        <v>22555</v>
      </c>
      <c r="N434" s="83" t="s">
        <v>320</v>
      </c>
      <c r="O434" s="81" t="s">
        <v>22359</v>
      </c>
      <c r="P434" s="82" t="s">
        <v>22556</v>
      </c>
      <c r="Q434" s="83" t="s">
        <v>22557</v>
      </c>
      <c r="R434" s="82" t="s">
        <v>22800</v>
      </c>
      <c r="S434" s="121" t="s">
        <v>22801</v>
      </c>
    </row>
    <row r="435" spans="1:19">
      <c r="A435" s="126">
        <v>448280</v>
      </c>
      <c r="B435" s="90" t="str">
        <f t="shared" si="13"/>
        <v>OC448280</v>
      </c>
      <c r="C435" s="81" t="s">
        <v>22863</v>
      </c>
      <c r="D435" s="81" t="str">
        <f t="shared" si="14"/>
        <v>448280 - TCM Undistributed Revenue – Human Resources Employee Services</v>
      </c>
      <c r="E435" s="120" t="s">
        <v>22327</v>
      </c>
      <c r="F435" s="121" t="s">
        <v>221</v>
      </c>
      <c r="G435" s="81" t="s">
        <v>5965</v>
      </c>
      <c r="H435" s="81" t="s">
        <v>5965</v>
      </c>
      <c r="I435" s="120" t="s">
        <v>22279</v>
      </c>
      <c r="J435" s="83" t="s">
        <v>22280</v>
      </c>
      <c r="K435" s="82" t="s">
        <v>22554</v>
      </c>
      <c r="L435" s="83" t="s">
        <v>320</v>
      </c>
      <c r="M435" s="82" t="s">
        <v>22555</v>
      </c>
      <c r="N435" s="83" t="s">
        <v>320</v>
      </c>
      <c r="O435" s="81" t="s">
        <v>22359</v>
      </c>
      <c r="P435" s="82" t="s">
        <v>22556</v>
      </c>
      <c r="Q435" s="83" t="s">
        <v>22557</v>
      </c>
      <c r="R435" s="82" t="s">
        <v>22800</v>
      </c>
      <c r="S435" s="121" t="s">
        <v>22801</v>
      </c>
    </row>
    <row r="436" spans="1:19">
      <c r="A436" s="126">
        <v>448290</v>
      </c>
      <c r="B436" s="90" t="str">
        <f t="shared" si="13"/>
        <v>OC448290</v>
      </c>
      <c r="C436" s="81" t="s">
        <v>22864</v>
      </c>
      <c r="D436" s="81" t="str">
        <f t="shared" si="14"/>
        <v>448290 - TCM Undistributed Revenue – Human Rights</v>
      </c>
      <c r="E436" s="120" t="s">
        <v>22327</v>
      </c>
      <c r="F436" s="121" t="s">
        <v>221</v>
      </c>
      <c r="G436" s="81" t="s">
        <v>5965</v>
      </c>
      <c r="H436" s="81" t="s">
        <v>5965</v>
      </c>
      <c r="I436" s="120" t="s">
        <v>22279</v>
      </c>
      <c r="J436" s="83" t="s">
        <v>22280</v>
      </c>
      <c r="K436" s="82" t="s">
        <v>22554</v>
      </c>
      <c r="L436" s="83" t="s">
        <v>320</v>
      </c>
      <c r="M436" s="82" t="s">
        <v>22555</v>
      </c>
      <c r="N436" s="83" t="s">
        <v>320</v>
      </c>
      <c r="O436" s="81" t="s">
        <v>22359</v>
      </c>
      <c r="P436" s="82" t="s">
        <v>22556</v>
      </c>
      <c r="Q436" s="83" t="s">
        <v>22557</v>
      </c>
      <c r="R436" s="82" t="s">
        <v>22800</v>
      </c>
      <c r="S436" s="121" t="s">
        <v>22801</v>
      </c>
    </row>
    <row r="437" spans="1:19">
      <c r="A437" s="126">
        <v>448300</v>
      </c>
      <c r="B437" s="90" t="str">
        <f t="shared" si="13"/>
        <v>OC448300</v>
      </c>
      <c r="C437" s="81" t="s">
        <v>22865</v>
      </c>
      <c r="D437" s="81" t="str">
        <f t="shared" si="14"/>
        <v>448300 - Circuit Court Appeals Fee</v>
      </c>
      <c r="E437" s="120" t="s">
        <v>22327</v>
      </c>
      <c r="F437" s="121" t="s">
        <v>221</v>
      </c>
      <c r="G437" s="81" t="s">
        <v>5965</v>
      </c>
      <c r="H437" s="81" t="s">
        <v>5965</v>
      </c>
      <c r="I437" s="120" t="s">
        <v>22279</v>
      </c>
      <c r="J437" s="83" t="s">
        <v>22280</v>
      </c>
      <c r="K437" s="82" t="s">
        <v>22554</v>
      </c>
      <c r="L437" s="83" t="s">
        <v>320</v>
      </c>
      <c r="M437" s="82" t="s">
        <v>22555</v>
      </c>
      <c r="N437" s="83" t="s">
        <v>320</v>
      </c>
      <c r="O437" s="81" t="s">
        <v>22359</v>
      </c>
      <c r="P437" s="82" t="s">
        <v>22556</v>
      </c>
      <c r="Q437" s="83" t="s">
        <v>22557</v>
      </c>
      <c r="R437" s="82" t="s">
        <v>22652</v>
      </c>
      <c r="S437" s="121" t="s">
        <v>22557</v>
      </c>
    </row>
    <row r="438" spans="1:19">
      <c r="A438" s="126">
        <v>448301</v>
      </c>
      <c r="B438" s="90" t="str">
        <f t="shared" si="13"/>
        <v>OC448301</v>
      </c>
      <c r="C438" s="81" t="s">
        <v>22866</v>
      </c>
      <c r="D438" s="81" t="str">
        <f t="shared" si="14"/>
        <v>448301 - Motion Fee</v>
      </c>
      <c r="E438" s="120" t="s">
        <v>22327</v>
      </c>
      <c r="F438" s="121" t="s">
        <v>221</v>
      </c>
      <c r="G438" s="81" t="s">
        <v>5965</v>
      </c>
      <c r="H438" s="81" t="s">
        <v>5965</v>
      </c>
      <c r="I438" s="120" t="s">
        <v>22279</v>
      </c>
      <c r="J438" s="83" t="s">
        <v>22280</v>
      </c>
      <c r="K438" s="82" t="s">
        <v>22554</v>
      </c>
      <c r="L438" s="83" t="s">
        <v>320</v>
      </c>
      <c r="M438" s="82" t="s">
        <v>22555</v>
      </c>
      <c r="N438" s="83" t="s">
        <v>320</v>
      </c>
      <c r="O438" s="81" t="s">
        <v>22359</v>
      </c>
      <c r="P438" s="82" t="s">
        <v>22556</v>
      </c>
      <c r="Q438" s="83" t="s">
        <v>22557</v>
      </c>
      <c r="R438" s="82" t="s">
        <v>22652</v>
      </c>
      <c r="S438" s="121" t="s">
        <v>22557</v>
      </c>
    </row>
    <row r="439" spans="1:19">
      <c r="A439" s="126">
        <v>448302</v>
      </c>
      <c r="B439" s="90" t="str">
        <f t="shared" si="13"/>
        <v>OC448302</v>
      </c>
      <c r="C439" s="81" t="s">
        <v>22867</v>
      </c>
      <c r="D439" s="81" t="str">
        <f t="shared" si="14"/>
        <v>448302 - Subpoena Request Fee</v>
      </c>
      <c r="E439" s="120" t="s">
        <v>22327</v>
      </c>
      <c r="F439" s="121" t="s">
        <v>221</v>
      </c>
      <c r="G439" s="81" t="s">
        <v>5965</v>
      </c>
      <c r="H439" s="81" t="s">
        <v>5965</v>
      </c>
      <c r="I439" s="120" t="s">
        <v>22279</v>
      </c>
      <c r="J439" s="83" t="s">
        <v>22280</v>
      </c>
      <c r="K439" s="82" t="s">
        <v>22554</v>
      </c>
      <c r="L439" s="83" t="s">
        <v>320</v>
      </c>
      <c r="M439" s="82" t="s">
        <v>22555</v>
      </c>
      <c r="N439" s="83" t="s">
        <v>320</v>
      </c>
      <c r="O439" s="81" t="s">
        <v>22359</v>
      </c>
      <c r="P439" s="82" t="s">
        <v>22556</v>
      </c>
      <c r="Q439" s="83" t="s">
        <v>22557</v>
      </c>
      <c r="R439" s="82" t="s">
        <v>22652</v>
      </c>
      <c r="S439" s="121" t="s">
        <v>22557</v>
      </c>
    </row>
    <row r="440" spans="1:19">
      <c r="A440" s="126">
        <v>448310</v>
      </c>
      <c r="B440" s="90" t="str">
        <f t="shared" si="13"/>
        <v>OC448310</v>
      </c>
      <c r="C440" s="81" t="s">
        <v>22868</v>
      </c>
      <c r="D440" s="81" t="str">
        <f t="shared" si="14"/>
        <v>448310 - TCM Undistributed Revenue – ITS</v>
      </c>
      <c r="E440" s="120" t="s">
        <v>22327</v>
      </c>
      <c r="F440" s="121" t="s">
        <v>221</v>
      </c>
      <c r="G440" s="81" t="s">
        <v>5965</v>
      </c>
      <c r="H440" s="81" t="s">
        <v>5965</v>
      </c>
      <c r="I440" s="120" t="s">
        <v>22279</v>
      </c>
      <c r="J440" s="83" t="s">
        <v>22280</v>
      </c>
      <c r="K440" s="82" t="s">
        <v>22554</v>
      </c>
      <c r="L440" s="83" t="s">
        <v>320</v>
      </c>
      <c r="M440" s="82" t="s">
        <v>22555</v>
      </c>
      <c r="N440" s="83" t="s">
        <v>320</v>
      </c>
      <c r="O440" s="81" t="s">
        <v>22359</v>
      </c>
      <c r="P440" s="82" t="s">
        <v>22556</v>
      </c>
      <c r="Q440" s="83" t="s">
        <v>22557</v>
      </c>
      <c r="R440" s="82" t="s">
        <v>22800</v>
      </c>
      <c r="S440" s="121" t="s">
        <v>22801</v>
      </c>
    </row>
    <row r="441" spans="1:19">
      <c r="A441" s="126">
        <v>448320</v>
      </c>
      <c r="B441" s="90" t="str">
        <f t="shared" si="13"/>
        <v>OC448320</v>
      </c>
      <c r="C441" s="81" t="s">
        <v>22869</v>
      </c>
      <c r="D441" s="81" t="str">
        <f t="shared" si="14"/>
        <v>448320 - TCM Undistributed Revenue – Law</v>
      </c>
      <c r="E441" s="120" t="s">
        <v>22327</v>
      </c>
      <c r="F441" s="121" t="s">
        <v>221</v>
      </c>
      <c r="G441" s="81" t="s">
        <v>5965</v>
      </c>
      <c r="H441" s="81" t="s">
        <v>5965</v>
      </c>
      <c r="I441" s="120" t="s">
        <v>22279</v>
      </c>
      <c r="J441" s="83" t="s">
        <v>22280</v>
      </c>
      <c r="K441" s="82" t="s">
        <v>22554</v>
      </c>
      <c r="L441" s="83" t="s">
        <v>320</v>
      </c>
      <c r="M441" s="82" t="s">
        <v>22555</v>
      </c>
      <c r="N441" s="83" t="s">
        <v>320</v>
      </c>
      <c r="O441" s="81" t="s">
        <v>22359</v>
      </c>
      <c r="P441" s="82" t="s">
        <v>22556</v>
      </c>
      <c r="Q441" s="83" t="s">
        <v>22557</v>
      </c>
      <c r="R441" s="82" t="s">
        <v>22800</v>
      </c>
      <c r="S441" s="121" t="s">
        <v>22801</v>
      </c>
    </row>
    <row r="442" spans="1:19">
      <c r="A442" s="126">
        <v>448330</v>
      </c>
      <c r="B442" s="90" t="str">
        <f t="shared" si="13"/>
        <v>OC448330</v>
      </c>
      <c r="C442" s="81" t="s">
        <v>22807</v>
      </c>
      <c r="D442" s="81" t="str">
        <f t="shared" si="14"/>
        <v>448330 - TCM Undistributed Revenue – Mayor's Office</v>
      </c>
      <c r="E442" s="120" t="s">
        <v>22327</v>
      </c>
      <c r="F442" s="121" t="s">
        <v>221</v>
      </c>
      <c r="G442" s="81" t="s">
        <v>5965</v>
      </c>
      <c r="H442" s="81" t="s">
        <v>5965</v>
      </c>
      <c r="I442" s="120" t="s">
        <v>22279</v>
      </c>
      <c r="J442" s="83" t="s">
        <v>22280</v>
      </c>
      <c r="K442" s="82" t="s">
        <v>22554</v>
      </c>
      <c r="L442" s="83" t="s">
        <v>320</v>
      </c>
      <c r="M442" s="82" t="s">
        <v>22555</v>
      </c>
      <c r="N442" s="83" t="s">
        <v>320</v>
      </c>
      <c r="O442" s="81" t="s">
        <v>22359</v>
      </c>
      <c r="P442" s="82" t="s">
        <v>22556</v>
      </c>
      <c r="Q442" s="83" t="s">
        <v>22557</v>
      </c>
      <c r="R442" s="82" t="s">
        <v>22800</v>
      </c>
      <c r="S442" s="121" t="s">
        <v>22801</v>
      </c>
    </row>
    <row r="443" spans="1:19">
      <c r="A443" s="126">
        <v>448350</v>
      </c>
      <c r="B443" s="90" t="str">
        <f t="shared" si="13"/>
        <v>OC448350</v>
      </c>
      <c r="C443" s="81" t="s">
        <v>22870</v>
      </c>
      <c r="D443" s="81" t="str">
        <f t="shared" si="14"/>
        <v>448350 - TCM Undistributed Revenue – Non-Departmental</v>
      </c>
      <c r="E443" s="120" t="s">
        <v>22327</v>
      </c>
      <c r="F443" s="121" t="s">
        <v>221</v>
      </c>
      <c r="G443" s="81" t="s">
        <v>5965</v>
      </c>
      <c r="H443" s="81" t="s">
        <v>5965</v>
      </c>
      <c r="I443" s="120" t="s">
        <v>22279</v>
      </c>
      <c r="J443" s="83" t="s">
        <v>22280</v>
      </c>
      <c r="K443" s="82" t="s">
        <v>22554</v>
      </c>
      <c r="L443" s="83" t="s">
        <v>320</v>
      </c>
      <c r="M443" s="82" t="s">
        <v>22555</v>
      </c>
      <c r="N443" s="83" t="s">
        <v>320</v>
      </c>
      <c r="O443" s="81" t="s">
        <v>22359</v>
      </c>
      <c r="P443" s="82" t="s">
        <v>22556</v>
      </c>
      <c r="Q443" s="83" t="s">
        <v>22557</v>
      </c>
      <c r="R443" s="82" t="s">
        <v>22800</v>
      </c>
      <c r="S443" s="121" t="s">
        <v>22801</v>
      </c>
    </row>
    <row r="444" spans="1:19">
      <c r="A444" s="126">
        <v>448351</v>
      </c>
      <c r="B444" s="90" t="str">
        <f t="shared" si="13"/>
        <v>OC448351</v>
      </c>
      <c r="C444" s="81" t="s">
        <v>22871</v>
      </c>
      <c r="D444" s="81" t="str">
        <f t="shared" si="14"/>
        <v>448351 - TCM Undistributed Revenue – Risk Management</v>
      </c>
      <c r="E444" s="120" t="s">
        <v>22327</v>
      </c>
      <c r="F444" s="121" t="s">
        <v>221</v>
      </c>
      <c r="G444" s="81" t="s">
        <v>5965</v>
      </c>
      <c r="H444" s="81" t="s">
        <v>5965</v>
      </c>
      <c r="I444" s="120" t="s">
        <v>22279</v>
      </c>
      <c r="J444" s="83" t="s">
        <v>22280</v>
      </c>
      <c r="K444" s="82" t="s">
        <v>22554</v>
      </c>
      <c r="L444" s="83" t="s">
        <v>320</v>
      </c>
      <c r="M444" s="82" t="s">
        <v>22555</v>
      </c>
      <c r="N444" s="83" t="s">
        <v>320</v>
      </c>
      <c r="O444" s="81" t="s">
        <v>22359</v>
      </c>
      <c r="P444" s="82" t="s">
        <v>22556</v>
      </c>
      <c r="Q444" s="83" t="s">
        <v>22557</v>
      </c>
      <c r="R444" s="82" t="s">
        <v>22800</v>
      </c>
      <c r="S444" s="121" t="s">
        <v>22801</v>
      </c>
    </row>
    <row r="445" spans="1:19">
      <c r="A445" s="126">
        <v>448352</v>
      </c>
      <c r="B445" s="90" t="str">
        <f t="shared" si="13"/>
        <v>OC448352</v>
      </c>
      <c r="C445" s="81" t="s">
        <v>22870</v>
      </c>
      <c r="D445" s="81" t="str">
        <f t="shared" si="14"/>
        <v>448352 - TCM Undistributed Revenue – Non-Departmental</v>
      </c>
      <c r="E445" s="120" t="s">
        <v>22327</v>
      </c>
      <c r="F445" s="121" t="s">
        <v>221</v>
      </c>
      <c r="G445" s="81" t="s">
        <v>5965</v>
      </c>
      <c r="H445" s="81" t="s">
        <v>5965</v>
      </c>
      <c r="I445" s="120" t="s">
        <v>22279</v>
      </c>
      <c r="J445" s="83" t="s">
        <v>22280</v>
      </c>
      <c r="K445" s="82" t="s">
        <v>22554</v>
      </c>
      <c r="L445" s="83" t="s">
        <v>320</v>
      </c>
      <c r="M445" s="82" t="s">
        <v>22555</v>
      </c>
      <c r="N445" s="83" t="s">
        <v>320</v>
      </c>
      <c r="O445" s="81" t="s">
        <v>22359</v>
      </c>
      <c r="P445" s="82" t="s">
        <v>22556</v>
      </c>
      <c r="Q445" s="83" t="s">
        <v>22557</v>
      </c>
      <c r="R445" s="82" t="s">
        <v>22800</v>
      </c>
      <c r="S445" s="121" t="s">
        <v>22801</v>
      </c>
    </row>
    <row r="446" spans="1:19">
      <c r="A446" s="126">
        <v>448360</v>
      </c>
      <c r="B446" s="90" t="str">
        <f t="shared" si="13"/>
        <v>OC448360</v>
      </c>
      <c r="C446" s="81" t="s">
        <v>22809</v>
      </c>
      <c r="D446" s="81" t="str">
        <f t="shared" si="14"/>
        <v>448360 - TCM Undistributed Revenue – Planning &amp; Development</v>
      </c>
      <c r="E446" s="120" t="s">
        <v>22327</v>
      </c>
      <c r="F446" s="121" t="s">
        <v>221</v>
      </c>
      <c r="G446" s="81" t="s">
        <v>5965</v>
      </c>
      <c r="H446" s="81" t="s">
        <v>5965</v>
      </c>
      <c r="I446" s="120" t="s">
        <v>22279</v>
      </c>
      <c r="J446" s="83" t="s">
        <v>22280</v>
      </c>
      <c r="K446" s="82" t="s">
        <v>22554</v>
      </c>
      <c r="L446" s="83" t="s">
        <v>320</v>
      </c>
      <c r="M446" s="82" t="s">
        <v>22555</v>
      </c>
      <c r="N446" s="83" t="s">
        <v>320</v>
      </c>
      <c r="O446" s="81" t="s">
        <v>22359</v>
      </c>
      <c r="P446" s="82" t="s">
        <v>22556</v>
      </c>
      <c r="Q446" s="83" t="s">
        <v>22557</v>
      </c>
      <c r="R446" s="82" t="s">
        <v>22800</v>
      </c>
      <c r="S446" s="121" t="s">
        <v>22801</v>
      </c>
    </row>
    <row r="447" spans="1:19">
      <c r="A447" s="126">
        <v>448361</v>
      </c>
      <c r="B447" s="90" t="str">
        <f t="shared" si="13"/>
        <v>OC448361</v>
      </c>
      <c r="C447" s="81" t="s">
        <v>22872</v>
      </c>
      <c r="D447" s="81" t="str">
        <f t="shared" si="14"/>
        <v>448361 - TCM Undistributed Revenue – Planning &amp; Development Grants</v>
      </c>
      <c r="E447" s="120" t="s">
        <v>22327</v>
      </c>
      <c r="F447" s="121" t="s">
        <v>221</v>
      </c>
      <c r="G447" s="81" t="s">
        <v>5965</v>
      </c>
      <c r="H447" s="81" t="s">
        <v>5965</v>
      </c>
      <c r="I447" s="120" t="s">
        <v>22279</v>
      </c>
      <c r="J447" s="83" t="s">
        <v>22280</v>
      </c>
      <c r="K447" s="82" t="s">
        <v>22554</v>
      </c>
      <c r="L447" s="83" t="s">
        <v>320</v>
      </c>
      <c r="M447" s="82" t="s">
        <v>22555</v>
      </c>
      <c r="N447" s="83" t="s">
        <v>320</v>
      </c>
      <c r="O447" s="81" t="s">
        <v>22359</v>
      </c>
      <c r="P447" s="82" t="s">
        <v>22556</v>
      </c>
      <c r="Q447" s="83" t="s">
        <v>22557</v>
      </c>
      <c r="R447" s="82" t="s">
        <v>22800</v>
      </c>
      <c r="S447" s="121" t="s">
        <v>22801</v>
      </c>
    </row>
    <row r="448" spans="1:19">
      <c r="A448" s="126">
        <v>448370</v>
      </c>
      <c r="B448" s="90" t="str">
        <f t="shared" si="13"/>
        <v>OC448370</v>
      </c>
      <c r="C448" s="81" t="s">
        <v>22810</v>
      </c>
      <c r="D448" s="81" t="str">
        <f t="shared" si="14"/>
        <v>448370 - TCM Undistributed Revenue – Police</v>
      </c>
      <c r="E448" s="120" t="s">
        <v>22327</v>
      </c>
      <c r="F448" s="121" t="s">
        <v>221</v>
      </c>
      <c r="G448" s="81" t="s">
        <v>5965</v>
      </c>
      <c r="H448" s="81" t="s">
        <v>5965</v>
      </c>
      <c r="I448" s="120" t="s">
        <v>22279</v>
      </c>
      <c r="J448" s="83" t="s">
        <v>22280</v>
      </c>
      <c r="K448" s="82" t="s">
        <v>22554</v>
      </c>
      <c r="L448" s="83" t="s">
        <v>320</v>
      </c>
      <c r="M448" s="82" t="s">
        <v>22555</v>
      </c>
      <c r="N448" s="83" t="s">
        <v>320</v>
      </c>
      <c r="O448" s="81" t="s">
        <v>22359</v>
      </c>
      <c r="P448" s="82" t="s">
        <v>22556</v>
      </c>
      <c r="Q448" s="83" t="s">
        <v>22557</v>
      </c>
      <c r="R448" s="82" t="s">
        <v>22800</v>
      </c>
      <c r="S448" s="121" t="s">
        <v>22801</v>
      </c>
    </row>
    <row r="449" spans="1:19">
      <c r="A449" s="126">
        <v>448380</v>
      </c>
      <c r="B449" s="90" t="str">
        <f t="shared" si="13"/>
        <v>OC448380</v>
      </c>
      <c r="C449" s="81" t="s">
        <v>22873</v>
      </c>
      <c r="D449" s="81" t="str">
        <f t="shared" si="14"/>
        <v>448380 - TCM Undistributed Revenue – Public Lighting</v>
      </c>
      <c r="E449" s="120" t="s">
        <v>22327</v>
      </c>
      <c r="F449" s="121" t="s">
        <v>221</v>
      </c>
      <c r="G449" s="81" t="s">
        <v>5965</v>
      </c>
      <c r="H449" s="81" t="s">
        <v>5965</v>
      </c>
      <c r="I449" s="120" t="s">
        <v>22279</v>
      </c>
      <c r="J449" s="83" t="s">
        <v>22280</v>
      </c>
      <c r="K449" s="82" t="s">
        <v>22554</v>
      </c>
      <c r="L449" s="83" t="s">
        <v>320</v>
      </c>
      <c r="M449" s="82" t="s">
        <v>22555</v>
      </c>
      <c r="N449" s="83" t="s">
        <v>320</v>
      </c>
      <c r="O449" s="81" t="s">
        <v>22359</v>
      </c>
      <c r="P449" s="82" t="s">
        <v>22556</v>
      </c>
      <c r="Q449" s="83" t="s">
        <v>22557</v>
      </c>
      <c r="R449" s="82" t="s">
        <v>22800</v>
      </c>
      <c r="S449" s="121" t="s">
        <v>22801</v>
      </c>
    </row>
    <row r="450" spans="1:19">
      <c r="A450" s="126">
        <v>448390</v>
      </c>
      <c r="B450" s="90" t="str">
        <f t="shared" si="13"/>
        <v>OC448390</v>
      </c>
      <c r="C450" s="81" t="s">
        <v>22811</v>
      </c>
      <c r="D450" s="81" t="str">
        <f t="shared" si="14"/>
        <v>448390 - TCM Undistributed Revenue – Recreation</v>
      </c>
      <c r="E450" s="120" t="s">
        <v>22327</v>
      </c>
      <c r="F450" s="121" t="s">
        <v>221</v>
      </c>
      <c r="G450" s="81" t="s">
        <v>5965</v>
      </c>
      <c r="H450" s="81" t="s">
        <v>5965</v>
      </c>
      <c r="I450" s="120" t="s">
        <v>22279</v>
      </c>
      <c r="J450" s="83" t="s">
        <v>22280</v>
      </c>
      <c r="K450" s="82" t="s">
        <v>22554</v>
      </c>
      <c r="L450" s="83" t="s">
        <v>320</v>
      </c>
      <c r="M450" s="82" t="s">
        <v>22555</v>
      </c>
      <c r="N450" s="83" t="s">
        <v>320</v>
      </c>
      <c r="O450" s="81" t="s">
        <v>22359</v>
      </c>
      <c r="P450" s="82" t="s">
        <v>22556</v>
      </c>
      <c r="Q450" s="83" t="s">
        <v>22557</v>
      </c>
      <c r="R450" s="82" t="s">
        <v>22800</v>
      </c>
      <c r="S450" s="121" t="s">
        <v>22801</v>
      </c>
    </row>
    <row r="451" spans="1:19">
      <c r="A451" s="126">
        <v>448398</v>
      </c>
      <c r="B451" s="90" t="str">
        <f t="shared" si="13"/>
        <v>OC448398</v>
      </c>
      <c r="C451" s="81" t="s">
        <v>22874</v>
      </c>
      <c r="D451" s="81" t="str">
        <f t="shared" si="14"/>
        <v>448398 - TCM Undistributed Revenue – Recreation General Grants</v>
      </c>
      <c r="E451" s="120" t="s">
        <v>22327</v>
      </c>
      <c r="F451" s="121" t="s">
        <v>221</v>
      </c>
      <c r="G451" s="81" t="s">
        <v>5965</v>
      </c>
      <c r="H451" s="81" t="s">
        <v>5965</v>
      </c>
      <c r="I451" s="120" t="s">
        <v>22279</v>
      </c>
      <c r="J451" s="83" t="s">
        <v>22280</v>
      </c>
      <c r="K451" s="82" t="s">
        <v>22554</v>
      </c>
      <c r="L451" s="83" t="s">
        <v>320</v>
      </c>
      <c r="M451" s="82" t="s">
        <v>22555</v>
      </c>
      <c r="N451" s="83" t="s">
        <v>320</v>
      </c>
      <c r="O451" s="81" t="s">
        <v>22359</v>
      </c>
      <c r="P451" s="82" t="s">
        <v>22556</v>
      </c>
      <c r="Q451" s="83" t="s">
        <v>22557</v>
      </c>
      <c r="R451" s="82" t="s">
        <v>22800</v>
      </c>
      <c r="S451" s="121" t="s">
        <v>22801</v>
      </c>
    </row>
    <row r="452" spans="1:19">
      <c r="A452" s="126">
        <v>448470</v>
      </c>
      <c r="B452" s="90" t="str">
        <f t="shared" ref="B452:B515" si="15">"OC"&amp;A452</f>
        <v>OC448470</v>
      </c>
      <c r="C452" s="81" t="s">
        <v>22813</v>
      </c>
      <c r="D452" s="81" t="str">
        <f t="shared" ref="D452:D515" si="16">A452&amp;" - "&amp;C452</f>
        <v>448470 - TCM Undistributed Revenue – General Services</v>
      </c>
      <c r="E452" s="120" t="s">
        <v>22327</v>
      </c>
      <c r="F452" s="121" t="s">
        <v>221</v>
      </c>
      <c r="G452" s="81" t="s">
        <v>5965</v>
      </c>
      <c r="H452" s="81" t="s">
        <v>5965</v>
      </c>
      <c r="I452" s="120" t="s">
        <v>22279</v>
      </c>
      <c r="J452" s="83" t="s">
        <v>22280</v>
      </c>
      <c r="K452" s="82" t="s">
        <v>22554</v>
      </c>
      <c r="L452" s="83" t="s">
        <v>320</v>
      </c>
      <c r="M452" s="82" t="s">
        <v>22555</v>
      </c>
      <c r="N452" s="83" t="s">
        <v>320</v>
      </c>
      <c r="O452" s="81" t="s">
        <v>22359</v>
      </c>
      <c r="P452" s="82" t="s">
        <v>22556</v>
      </c>
      <c r="Q452" s="83" t="s">
        <v>22557</v>
      </c>
      <c r="R452" s="82" t="s">
        <v>22800</v>
      </c>
      <c r="S452" s="121" t="s">
        <v>22801</v>
      </c>
    </row>
    <row r="453" spans="1:19">
      <c r="A453" s="126">
        <v>448500</v>
      </c>
      <c r="B453" s="90" t="str">
        <f t="shared" si="15"/>
        <v>OC448500</v>
      </c>
      <c r="C453" s="81" t="s">
        <v>22875</v>
      </c>
      <c r="D453" s="81" t="str">
        <f t="shared" si="16"/>
        <v>448500 - TCM Undistributed Revenue – Auditor General</v>
      </c>
      <c r="E453" s="120" t="s">
        <v>22327</v>
      </c>
      <c r="F453" s="121" t="s">
        <v>221</v>
      </c>
      <c r="G453" s="81" t="s">
        <v>5965</v>
      </c>
      <c r="H453" s="81" t="s">
        <v>5965</v>
      </c>
      <c r="I453" s="120" t="s">
        <v>22279</v>
      </c>
      <c r="J453" s="83" t="s">
        <v>22280</v>
      </c>
      <c r="K453" s="82" t="s">
        <v>22554</v>
      </c>
      <c r="L453" s="83" t="s">
        <v>320</v>
      </c>
      <c r="M453" s="82" t="s">
        <v>22555</v>
      </c>
      <c r="N453" s="83" t="s">
        <v>320</v>
      </c>
      <c r="O453" s="81" t="s">
        <v>22359</v>
      </c>
      <c r="P453" s="82" t="s">
        <v>22556</v>
      </c>
      <c r="Q453" s="83" t="s">
        <v>22557</v>
      </c>
      <c r="R453" s="82" t="s">
        <v>22800</v>
      </c>
      <c r="S453" s="121" t="s">
        <v>22801</v>
      </c>
    </row>
    <row r="454" spans="1:19">
      <c r="A454" s="126">
        <v>448510</v>
      </c>
      <c r="B454" s="90" t="str">
        <f t="shared" si="15"/>
        <v>OC448510</v>
      </c>
      <c r="C454" s="81" t="s">
        <v>22876</v>
      </c>
      <c r="D454" s="81" t="str">
        <f t="shared" si="16"/>
        <v>448510 - TCM Undistributed Revenue – Board of Zoning Appeals</v>
      </c>
      <c r="E454" s="120" t="s">
        <v>22327</v>
      </c>
      <c r="F454" s="121" t="s">
        <v>221</v>
      </c>
      <c r="G454" s="81" t="s">
        <v>5965</v>
      </c>
      <c r="H454" s="81" t="s">
        <v>5965</v>
      </c>
      <c r="I454" s="120" t="s">
        <v>22279</v>
      </c>
      <c r="J454" s="83" t="s">
        <v>22280</v>
      </c>
      <c r="K454" s="82" t="s">
        <v>22554</v>
      </c>
      <c r="L454" s="83" t="s">
        <v>320</v>
      </c>
      <c r="M454" s="82" t="s">
        <v>22555</v>
      </c>
      <c r="N454" s="83" t="s">
        <v>320</v>
      </c>
      <c r="O454" s="81" t="s">
        <v>22359</v>
      </c>
      <c r="P454" s="82" t="s">
        <v>22556</v>
      </c>
      <c r="Q454" s="83" t="s">
        <v>22557</v>
      </c>
      <c r="R454" s="82" t="s">
        <v>22800</v>
      </c>
      <c r="S454" s="121" t="s">
        <v>22801</v>
      </c>
    </row>
    <row r="455" spans="1:19">
      <c r="A455" s="126">
        <v>448520</v>
      </c>
      <c r="B455" s="90" t="str">
        <f t="shared" si="15"/>
        <v>OC448520</v>
      </c>
      <c r="C455" s="81" t="s">
        <v>22877</v>
      </c>
      <c r="D455" s="81" t="str">
        <f t="shared" si="16"/>
        <v>448520 - TCM Undistributed Revenue – City Council</v>
      </c>
      <c r="E455" s="120" t="s">
        <v>22327</v>
      </c>
      <c r="F455" s="121" t="s">
        <v>221</v>
      </c>
      <c r="G455" s="81" t="s">
        <v>5965</v>
      </c>
      <c r="H455" s="81" t="s">
        <v>5965</v>
      </c>
      <c r="I455" s="120" t="s">
        <v>22279</v>
      </c>
      <c r="J455" s="83" t="s">
        <v>22280</v>
      </c>
      <c r="K455" s="82" t="s">
        <v>22554</v>
      </c>
      <c r="L455" s="83" t="s">
        <v>320</v>
      </c>
      <c r="M455" s="82" t="s">
        <v>22555</v>
      </c>
      <c r="N455" s="83" t="s">
        <v>320</v>
      </c>
      <c r="O455" s="81" t="s">
        <v>22359</v>
      </c>
      <c r="P455" s="82" t="s">
        <v>22556</v>
      </c>
      <c r="Q455" s="83" t="s">
        <v>22557</v>
      </c>
      <c r="R455" s="82" t="s">
        <v>22800</v>
      </c>
      <c r="S455" s="121" t="s">
        <v>22801</v>
      </c>
    </row>
    <row r="456" spans="1:19">
      <c r="A456" s="126">
        <v>448530</v>
      </c>
      <c r="B456" s="90" t="str">
        <f t="shared" si="15"/>
        <v>OC448530</v>
      </c>
      <c r="C456" s="81" t="s">
        <v>22878</v>
      </c>
      <c r="D456" s="81" t="str">
        <f t="shared" si="16"/>
        <v>448530 - TCM Undistributed Revenue – Ombudsperson</v>
      </c>
      <c r="E456" s="120" t="s">
        <v>22327</v>
      </c>
      <c r="F456" s="121" t="s">
        <v>221</v>
      </c>
      <c r="G456" s="81" t="s">
        <v>5965</v>
      </c>
      <c r="H456" s="81" t="s">
        <v>5965</v>
      </c>
      <c r="I456" s="120" t="s">
        <v>22279</v>
      </c>
      <c r="J456" s="83" t="s">
        <v>22280</v>
      </c>
      <c r="K456" s="82" t="s">
        <v>22554</v>
      </c>
      <c r="L456" s="83" t="s">
        <v>320</v>
      </c>
      <c r="M456" s="82" t="s">
        <v>22555</v>
      </c>
      <c r="N456" s="83" t="s">
        <v>320</v>
      </c>
      <c r="O456" s="81" t="s">
        <v>22359</v>
      </c>
      <c r="P456" s="82" t="s">
        <v>22556</v>
      </c>
      <c r="Q456" s="83" t="s">
        <v>22557</v>
      </c>
      <c r="R456" s="82" t="s">
        <v>22800</v>
      </c>
      <c r="S456" s="121" t="s">
        <v>22801</v>
      </c>
    </row>
    <row r="457" spans="1:19">
      <c r="A457" s="126">
        <v>448540</v>
      </c>
      <c r="B457" s="90" t="str">
        <f t="shared" si="15"/>
        <v>OC448540</v>
      </c>
      <c r="C457" s="81" t="s">
        <v>22879</v>
      </c>
      <c r="D457" s="81" t="str">
        <f t="shared" si="16"/>
        <v>448540 - TCM Undistributed Revenue – Office of the Inspector General</v>
      </c>
      <c r="E457" s="120" t="s">
        <v>22327</v>
      </c>
      <c r="F457" s="121" t="s">
        <v>221</v>
      </c>
      <c r="G457" s="81" t="s">
        <v>5965</v>
      </c>
      <c r="H457" s="81" t="s">
        <v>5965</v>
      </c>
      <c r="I457" s="120" t="s">
        <v>22279</v>
      </c>
      <c r="J457" s="83" t="s">
        <v>22280</v>
      </c>
      <c r="K457" s="82" t="s">
        <v>22554</v>
      </c>
      <c r="L457" s="83" t="s">
        <v>320</v>
      </c>
      <c r="M457" s="82" t="s">
        <v>22555</v>
      </c>
      <c r="N457" s="83" t="s">
        <v>320</v>
      </c>
      <c r="O457" s="81" t="s">
        <v>22359</v>
      </c>
      <c r="P457" s="82" t="s">
        <v>22556</v>
      </c>
      <c r="Q457" s="83" t="s">
        <v>22557</v>
      </c>
      <c r="R457" s="82" t="s">
        <v>22800</v>
      </c>
      <c r="S457" s="121" t="s">
        <v>22801</v>
      </c>
    </row>
    <row r="458" spans="1:19">
      <c r="A458" s="126">
        <v>448600</v>
      </c>
      <c r="B458" s="90" t="str">
        <f t="shared" si="15"/>
        <v>OC448600</v>
      </c>
      <c r="C458" s="81" t="s">
        <v>22880</v>
      </c>
      <c r="D458" s="81" t="str">
        <f t="shared" si="16"/>
        <v>448600 - TCM Undistributed Revenue – 36th District Court</v>
      </c>
      <c r="E458" s="120" t="s">
        <v>22327</v>
      </c>
      <c r="F458" s="121" t="s">
        <v>221</v>
      </c>
      <c r="G458" s="81" t="s">
        <v>5965</v>
      </c>
      <c r="H458" s="81" t="s">
        <v>5965</v>
      </c>
      <c r="I458" s="120" t="s">
        <v>22279</v>
      </c>
      <c r="J458" s="83" t="s">
        <v>22280</v>
      </c>
      <c r="K458" s="82" t="s">
        <v>22554</v>
      </c>
      <c r="L458" s="83" t="s">
        <v>320</v>
      </c>
      <c r="M458" s="82" t="s">
        <v>22555</v>
      </c>
      <c r="N458" s="83" t="s">
        <v>320</v>
      </c>
      <c r="O458" s="81" t="s">
        <v>22359</v>
      </c>
      <c r="P458" s="82" t="s">
        <v>22556</v>
      </c>
      <c r="Q458" s="83" t="s">
        <v>22557</v>
      </c>
      <c r="R458" s="82" t="s">
        <v>22800</v>
      </c>
      <c r="S458" s="121" t="s">
        <v>22801</v>
      </c>
    </row>
    <row r="459" spans="1:19">
      <c r="A459" s="126">
        <v>448700</v>
      </c>
      <c r="B459" s="90" t="str">
        <f t="shared" si="15"/>
        <v>OC448700</v>
      </c>
      <c r="C459" s="81" t="s">
        <v>22881</v>
      </c>
      <c r="D459" s="81" t="str">
        <f t="shared" si="16"/>
        <v>448700 - TCM Undistributed Revenue – City Clerk</v>
      </c>
      <c r="E459" s="120" t="s">
        <v>22327</v>
      </c>
      <c r="F459" s="121" t="s">
        <v>221</v>
      </c>
      <c r="G459" s="81" t="s">
        <v>5965</v>
      </c>
      <c r="H459" s="81" t="s">
        <v>5965</v>
      </c>
      <c r="I459" s="120" t="s">
        <v>22279</v>
      </c>
      <c r="J459" s="83" t="s">
        <v>22280</v>
      </c>
      <c r="K459" s="82" t="s">
        <v>22554</v>
      </c>
      <c r="L459" s="83" t="s">
        <v>320</v>
      </c>
      <c r="M459" s="82" t="s">
        <v>22555</v>
      </c>
      <c r="N459" s="83" t="s">
        <v>320</v>
      </c>
      <c r="O459" s="81" t="s">
        <v>22359</v>
      </c>
      <c r="P459" s="82" t="s">
        <v>22556</v>
      </c>
      <c r="Q459" s="83" t="s">
        <v>22557</v>
      </c>
      <c r="R459" s="82" t="s">
        <v>22800</v>
      </c>
      <c r="S459" s="121" t="s">
        <v>22801</v>
      </c>
    </row>
    <row r="460" spans="1:19">
      <c r="A460" s="126">
        <v>448710</v>
      </c>
      <c r="B460" s="90" t="str">
        <f t="shared" si="15"/>
        <v>OC448710</v>
      </c>
      <c r="C460" s="81" t="s">
        <v>22882</v>
      </c>
      <c r="D460" s="81" t="str">
        <f t="shared" si="16"/>
        <v>448710 - TCM Undistributed Revenue – Elections</v>
      </c>
      <c r="E460" s="120" t="s">
        <v>22327</v>
      </c>
      <c r="F460" s="121" t="s">
        <v>221</v>
      </c>
      <c r="G460" s="81" t="s">
        <v>5965</v>
      </c>
      <c r="H460" s="81" t="s">
        <v>5965</v>
      </c>
      <c r="I460" s="120" t="s">
        <v>22279</v>
      </c>
      <c r="J460" s="83" t="s">
        <v>22280</v>
      </c>
      <c r="K460" s="82" t="s">
        <v>22554</v>
      </c>
      <c r="L460" s="83" t="s">
        <v>320</v>
      </c>
      <c r="M460" s="82" t="s">
        <v>22555</v>
      </c>
      <c r="N460" s="83" t="s">
        <v>320</v>
      </c>
      <c r="O460" s="81" t="s">
        <v>22359</v>
      </c>
      <c r="P460" s="82" t="s">
        <v>22556</v>
      </c>
      <c r="Q460" s="83" t="s">
        <v>22557</v>
      </c>
      <c r="R460" s="82" t="s">
        <v>22800</v>
      </c>
      <c r="S460" s="121" t="s">
        <v>22801</v>
      </c>
    </row>
    <row r="461" spans="1:19">
      <c r="A461" s="126">
        <v>449100</v>
      </c>
      <c r="B461" s="90" t="str">
        <f t="shared" si="15"/>
        <v>OC449100</v>
      </c>
      <c r="C461" s="81" t="s">
        <v>22883</v>
      </c>
      <c r="D461" s="81" t="str">
        <f t="shared" si="16"/>
        <v>449100 - Personal Services Other</v>
      </c>
      <c r="E461" s="120" t="s">
        <v>22327</v>
      </c>
      <c r="F461" s="121" t="s">
        <v>221</v>
      </c>
      <c r="G461" s="81" t="s">
        <v>5965</v>
      </c>
      <c r="H461" s="81" t="s">
        <v>5965</v>
      </c>
      <c r="I461" s="120" t="s">
        <v>22279</v>
      </c>
      <c r="J461" s="83" t="s">
        <v>22280</v>
      </c>
      <c r="K461" s="82" t="s">
        <v>22554</v>
      </c>
      <c r="L461" s="83" t="s">
        <v>320</v>
      </c>
      <c r="M461" s="82" t="s">
        <v>22555</v>
      </c>
      <c r="N461" s="83" t="s">
        <v>320</v>
      </c>
      <c r="O461" s="81" t="s">
        <v>22359</v>
      </c>
      <c r="P461" s="82" t="s">
        <v>22884</v>
      </c>
      <c r="Q461" s="83" t="s">
        <v>22885</v>
      </c>
      <c r="R461" s="82" t="s">
        <v>22886</v>
      </c>
      <c r="S461" s="121" t="s">
        <v>22887</v>
      </c>
    </row>
    <row r="462" spans="1:19">
      <c r="A462" s="126">
        <v>449105</v>
      </c>
      <c r="B462" s="90" t="str">
        <f t="shared" si="15"/>
        <v>OC449105</v>
      </c>
      <c r="C462" s="81" t="s">
        <v>22888</v>
      </c>
      <c r="D462" s="81" t="str">
        <f t="shared" si="16"/>
        <v>449105 - Personal Services Other – CED</v>
      </c>
      <c r="E462" s="120" t="s">
        <v>22327</v>
      </c>
      <c r="F462" s="121" t="s">
        <v>221</v>
      </c>
      <c r="G462" s="81" t="s">
        <v>5965</v>
      </c>
      <c r="H462" s="81" t="s">
        <v>5965</v>
      </c>
      <c r="I462" s="120" t="s">
        <v>22279</v>
      </c>
      <c r="J462" s="83" t="s">
        <v>22280</v>
      </c>
      <c r="K462" s="82" t="s">
        <v>22554</v>
      </c>
      <c r="L462" s="83" t="s">
        <v>320</v>
      </c>
      <c r="M462" s="82" t="s">
        <v>22555</v>
      </c>
      <c r="N462" s="83" t="s">
        <v>320</v>
      </c>
      <c r="O462" s="81" t="s">
        <v>22359</v>
      </c>
      <c r="P462" s="82" t="s">
        <v>22884</v>
      </c>
      <c r="Q462" s="83" t="s">
        <v>22885</v>
      </c>
      <c r="R462" s="82" t="s">
        <v>22886</v>
      </c>
      <c r="S462" s="121" t="s">
        <v>22887</v>
      </c>
    </row>
    <row r="463" spans="1:19">
      <c r="A463" s="126">
        <v>449110</v>
      </c>
      <c r="B463" s="90" t="str">
        <f t="shared" si="15"/>
        <v>OC449110</v>
      </c>
      <c r="C463" s="81" t="s">
        <v>22889</v>
      </c>
      <c r="D463" s="81" t="str">
        <f t="shared" si="16"/>
        <v>449110 - Personal Services Other – CEDD</v>
      </c>
      <c r="E463" s="120" t="s">
        <v>22327</v>
      </c>
      <c r="F463" s="121" t="s">
        <v>221</v>
      </c>
      <c r="G463" s="81" t="s">
        <v>5965</v>
      </c>
      <c r="H463" s="81" t="s">
        <v>5965</v>
      </c>
      <c r="I463" s="120" t="s">
        <v>22279</v>
      </c>
      <c r="J463" s="83" t="s">
        <v>22280</v>
      </c>
      <c r="K463" s="82" t="s">
        <v>22554</v>
      </c>
      <c r="L463" s="83" t="s">
        <v>320</v>
      </c>
      <c r="M463" s="82" t="s">
        <v>22555</v>
      </c>
      <c r="N463" s="83" t="s">
        <v>320</v>
      </c>
      <c r="O463" s="81" t="s">
        <v>22359</v>
      </c>
      <c r="P463" s="82" t="s">
        <v>22884</v>
      </c>
      <c r="Q463" s="83" t="s">
        <v>22885</v>
      </c>
      <c r="R463" s="82" t="s">
        <v>22886</v>
      </c>
      <c r="S463" s="121" t="s">
        <v>22887</v>
      </c>
    </row>
    <row r="464" spans="1:19">
      <c r="A464" s="126">
        <v>449115</v>
      </c>
      <c r="B464" s="90" t="str">
        <f t="shared" si="15"/>
        <v>OC449115</v>
      </c>
      <c r="C464" s="81" t="s">
        <v>22890</v>
      </c>
      <c r="D464" s="81" t="str">
        <f t="shared" si="16"/>
        <v>449115 - Personal Services Other – DPW</v>
      </c>
      <c r="E464" s="120" t="s">
        <v>22327</v>
      </c>
      <c r="F464" s="121" t="s">
        <v>221</v>
      </c>
      <c r="G464" s="81" t="s">
        <v>5965</v>
      </c>
      <c r="H464" s="81" t="s">
        <v>5965</v>
      </c>
      <c r="I464" s="120" t="s">
        <v>22279</v>
      </c>
      <c r="J464" s="83" t="s">
        <v>22280</v>
      </c>
      <c r="K464" s="82" t="s">
        <v>22554</v>
      </c>
      <c r="L464" s="83" t="s">
        <v>320</v>
      </c>
      <c r="M464" s="82" t="s">
        <v>22555</v>
      </c>
      <c r="N464" s="83" t="s">
        <v>320</v>
      </c>
      <c r="O464" s="81" t="s">
        <v>22359</v>
      </c>
      <c r="P464" s="82" t="s">
        <v>22884</v>
      </c>
      <c r="Q464" s="83" t="s">
        <v>22885</v>
      </c>
      <c r="R464" s="82" t="s">
        <v>22886</v>
      </c>
      <c r="S464" s="121" t="s">
        <v>22887</v>
      </c>
    </row>
    <row r="465" spans="1:19">
      <c r="A465" s="126">
        <v>449120</v>
      </c>
      <c r="B465" s="90" t="str">
        <f t="shared" si="15"/>
        <v>OC449120</v>
      </c>
      <c r="C465" s="81" t="s">
        <v>22891</v>
      </c>
      <c r="D465" s="81" t="str">
        <f t="shared" si="16"/>
        <v>449120 - Personal Services Other – Recreation</v>
      </c>
      <c r="E465" s="120" t="s">
        <v>22327</v>
      </c>
      <c r="F465" s="121" t="s">
        <v>221</v>
      </c>
      <c r="G465" s="81" t="s">
        <v>5965</v>
      </c>
      <c r="H465" s="81" t="s">
        <v>5965</v>
      </c>
      <c r="I465" s="120" t="s">
        <v>22279</v>
      </c>
      <c r="J465" s="83" t="s">
        <v>22280</v>
      </c>
      <c r="K465" s="82" t="s">
        <v>22554</v>
      </c>
      <c r="L465" s="83" t="s">
        <v>320</v>
      </c>
      <c r="M465" s="82" t="s">
        <v>22555</v>
      </c>
      <c r="N465" s="83" t="s">
        <v>320</v>
      </c>
      <c r="O465" s="81" t="s">
        <v>22359</v>
      </c>
      <c r="P465" s="82" t="s">
        <v>22884</v>
      </c>
      <c r="Q465" s="83" t="s">
        <v>22885</v>
      </c>
      <c r="R465" s="82" t="s">
        <v>22886</v>
      </c>
      <c r="S465" s="121" t="s">
        <v>22887</v>
      </c>
    </row>
    <row r="466" spans="1:19">
      <c r="A466" s="126">
        <v>449125</v>
      </c>
      <c r="B466" s="90" t="str">
        <f t="shared" si="15"/>
        <v>OC449125</v>
      </c>
      <c r="C466" s="81" t="s">
        <v>22885</v>
      </c>
      <c r="D466" s="81" t="str">
        <f t="shared" si="16"/>
        <v>449125 - Personal Services</v>
      </c>
      <c r="E466" s="120" t="s">
        <v>22327</v>
      </c>
      <c r="F466" s="121" t="s">
        <v>221</v>
      </c>
      <c r="G466" s="81" t="s">
        <v>5965</v>
      </c>
      <c r="H466" s="81" t="s">
        <v>5965</v>
      </c>
      <c r="I466" s="120" t="s">
        <v>22279</v>
      </c>
      <c r="J466" s="83" t="s">
        <v>22280</v>
      </c>
      <c r="K466" s="82" t="s">
        <v>22554</v>
      </c>
      <c r="L466" s="83" t="s">
        <v>320</v>
      </c>
      <c r="M466" s="82" t="s">
        <v>22555</v>
      </c>
      <c r="N466" s="83" t="s">
        <v>320</v>
      </c>
      <c r="O466" s="81" t="s">
        <v>22359</v>
      </c>
      <c r="P466" s="82" t="s">
        <v>22884</v>
      </c>
      <c r="Q466" s="83" t="s">
        <v>22885</v>
      </c>
      <c r="R466" s="82" t="s">
        <v>22886</v>
      </c>
      <c r="S466" s="121" t="s">
        <v>22887</v>
      </c>
    </row>
    <row r="467" spans="1:19">
      <c r="A467" s="126">
        <v>449130</v>
      </c>
      <c r="B467" s="90" t="str">
        <f t="shared" si="15"/>
        <v>OC449130</v>
      </c>
      <c r="C467" s="81" t="s">
        <v>22892</v>
      </c>
      <c r="D467" s="81" t="str">
        <f t="shared" si="16"/>
        <v>449130 - Personal Services – Court Order</v>
      </c>
      <c r="E467" s="120" t="s">
        <v>22327</v>
      </c>
      <c r="F467" s="121" t="s">
        <v>221</v>
      </c>
      <c r="G467" s="81" t="s">
        <v>5965</v>
      </c>
      <c r="H467" s="81" t="s">
        <v>5965</v>
      </c>
      <c r="I467" s="120" t="s">
        <v>22279</v>
      </c>
      <c r="J467" s="83" t="s">
        <v>22280</v>
      </c>
      <c r="K467" s="82" t="s">
        <v>22554</v>
      </c>
      <c r="L467" s="83" t="s">
        <v>320</v>
      </c>
      <c r="M467" s="82" t="s">
        <v>22555</v>
      </c>
      <c r="N467" s="83" t="s">
        <v>320</v>
      </c>
      <c r="O467" s="81" t="s">
        <v>22359</v>
      </c>
      <c r="P467" s="82" t="s">
        <v>22884</v>
      </c>
      <c r="Q467" s="83" t="s">
        <v>22885</v>
      </c>
      <c r="R467" s="82" t="s">
        <v>22893</v>
      </c>
      <c r="S467" s="121" t="s">
        <v>22894</v>
      </c>
    </row>
    <row r="468" spans="1:19">
      <c r="A468" s="126">
        <v>449135</v>
      </c>
      <c r="B468" s="90" t="str">
        <f t="shared" si="15"/>
        <v>OC449135</v>
      </c>
      <c r="C468" s="81" t="s">
        <v>22895</v>
      </c>
      <c r="D468" s="81" t="str">
        <f t="shared" si="16"/>
        <v>449135 - Personal Services – Federal</v>
      </c>
      <c r="E468" s="120" t="s">
        <v>22327</v>
      </c>
      <c r="F468" s="121" t="s">
        <v>221</v>
      </c>
      <c r="G468" s="81" t="s">
        <v>5965</v>
      </c>
      <c r="H468" s="81" t="s">
        <v>5965</v>
      </c>
      <c r="I468" s="120" t="s">
        <v>22279</v>
      </c>
      <c r="J468" s="83" t="s">
        <v>22280</v>
      </c>
      <c r="K468" s="82" t="s">
        <v>22554</v>
      </c>
      <c r="L468" s="83" t="s">
        <v>320</v>
      </c>
      <c r="M468" s="82" t="s">
        <v>22555</v>
      </c>
      <c r="N468" s="83" t="s">
        <v>320</v>
      </c>
      <c r="O468" s="81" t="s">
        <v>22359</v>
      </c>
      <c r="P468" s="82" t="s">
        <v>22884</v>
      </c>
      <c r="Q468" s="83" t="s">
        <v>22885</v>
      </c>
      <c r="R468" s="82" t="s">
        <v>22893</v>
      </c>
      <c r="S468" s="121" t="s">
        <v>22894</v>
      </c>
    </row>
    <row r="469" spans="1:19">
      <c r="A469" s="126">
        <v>449140</v>
      </c>
      <c r="B469" s="90" t="str">
        <f t="shared" si="15"/>
        <v>OC449140</v>
      </c>
      <c r="C469" s="81" t="s">
        <v>22896</v>
      </c>
      <c r="D469" s="81" t="str">
        <f t="shared" si="16"/>
        <v>449140 - Personal Services-State</v>
      </c>
      <c r="E469" s="120" t="s">
        <v>22327</v>
      </c>
      <c r="F469" s="121" t="s">
        <v>221</v>
      </c>
      <c r="G469" s="81" t="s">
        <v>5965</v>
      </c>
      <c r="H469" s="81" t="s">
        <v>5965</v>
      </c>
      <c r="I469" s="120" t="s">
        <v>22279</v>
      </c>
      <c r="J469" s="83" t="s">
        <v>22280</v>
      </c>
      <c r="K469" s="82" t="s">
        <v>22554</v>
      </c>
      <c r="L469" s="83" t="s">
        <v>320</v>
      </c>
      <c r="M469" s="82" t="s">
        <v>22555</v>
      </c>
      <c r="N469" s="83" t="s">
        <v>320</v>
      </c>
      <c r="O469" s="81" t="s">
        <v>22359</v>
      </c>
      <c r="P469" s="82" t="s">
        <v>22884</v>
      </c>
      <c r="Q469" s="83" t="s">
        <v>22885</v>
      </c>
      <c r="R469" s="82" t="s">
        <v>22893</v>
      </c>
      <c r="S469" s="121" t="s">
        <v>22894</v>
      </c>
    </row>
    <row r="470" spans="1:19">
      <c r="A470" s="126">
        <v>449145</v>
      </c>
      <c r="B470" s="90" t="str">
        <f t="shared" si="15"/>
        <v>OC449145</v>
      </c>
      <c r="C470" s="81" t="s">
        <v>22897</v>
      </c>
      <c r="D470" s="81" t="str">
        <f t="shared" si="16"/>
        <v>449145 - Personal Services – County</v>
      </c>
      <c r="E470" s="120" t="s">
        <v>22327</v>
      </c>
      <c r="F470" s="121" t="s">
        <v>221</v>
      </c>
      <c r="G470" s="81" t="s">
        <v>5965</v>
      </c>
      <c r="H470" s="81" t="s">
        <v>5965</v>
      </c>
      <c r="I470" s="120" t="s">
        <v>22279</v>
      </c>
      <c r="J470" s="83" t="s">
        <v>22280</v>
      </c>
      <c r="K470" s="82" t="s">
        <v>22554</v>
      </c>
      <c r="L470" s="83" t="s">
        <v>320</v>
      </c>
      <c r="M470" s="82" t="s">
        <v>22555</v>
      </c>
      <c r="N470" s="83" t="s">
        <v>320</v>
      </c>
      <c r="O470" s="81" t="s">
        <v>22359</v>
      </c>
      <c r="P470" s="82" t="s">
        <v>22884</v>
      </c>
      <c r="Q470" s="83" t="s">
        <v>22885</v>
      </c>
      <c r="R470" s="82" t="s">
        <v>22893</v>
      </c>
      <c r="S470" s="121" t="s">
        <v>22894</v>
      </c>
    </row>
    <row r="471" spans="1:19">
      <c r="A471" s="126">
        <v>449150</v>
      </c>
      <c r="B471" s="90" t="str">
        <f t="shared" si="15"/>
        <v>OC449150</v>
      </c>
      <c r="C471" s="81" t="s">
        <v>22898</v>
      </c>
      <c r="D471" s="81" t="str">
        <f t="shared" si="16"/>
        <v>449150 - Personal Services-Oth-Gvt</v>
      </c>
      <c r="E471" s="120" t="s">
        <v>22327</v>
      </c>
      <c r="F471" s="121" t="s">
        <v>221</v>
      </c>
      <c r="G471" s="81" t="s">
        <v>5965</v>
      </c>
      <c r="H471" s="81" t="s">
        <v>5965</v>
      </c>
      <c r="I471" s="120" t="s">
        <v>22279</v>
      </c>
      <c r="J471" s="83" t="s">
        <v>22280</v>
      </c>
      <c r="K471" s="82" t="s">
        <v>22554</v>
      </c>
      <c r="L471" s="83" t="s">
        <v>320</v>
      </c>
      <c r="M471" s="82" t="s">
        <v>22555</v>
      </c>
      <c r="N471" s="83" t="s">
        <v>320</v>
      </c>
      <c r="O471" s="81" t="s">
        <v>22359</v>
      </c>
      <c r="P471" s="82" t="s">
        <v>22884</v>
      </c>
      <c r="Q471" s="83" t="s">
        <v>22885</v>
      </c>
      <c r="R471" s="82" t="s">
        <v>22893</v>
      </c>
      <c r="S471" s="121" t="s">
        <v>22894</v>
      </c>
    </row>
    <row r="472" spans="1:19">
      <c r="A472" s="126">
        <v>449155</v>
      </c>
      <c r="B472" s="90" t="str">
        <f t="shared" si="15"/>
        <v>OC449155</v>
      </c>
      <c r="C472" s="81" t="s">
        <v>22899</v>
      </c>
      <c r="D472" s="81" t="str">
        <f t="shared" si="16"/>
        <v>449155 - Personal Services-Deptl</v>
      </c>
      <c r="E472" s="120" t="s">
        <v>22327</v>
      </c>
      <c r="F472" s="121" t="s">
        <v>221</v>
      </c>
      <c r="G472" s="81" t="s">
        <v>5965</v>
      </c>
      <c r="H472" s="81" t="s">
        <v>5965</v>
      </c>
      <c r="I472" s="120" t="s">
        <v>22279</v>
      </c>
      <c r="J472" s="83" t="s">
        <v>22280</v>
      </c>
      <c r="K472" s="82" t="s">
        <v>22554</v>
      </c>
      <c r="L472" s="83" t="s">
        <v>320</v>
      </c>
      <c r="M472" s="82" t="s">
        <v>22555</v>
      </c>
      <c r="N472" s="83" t="s">
        <v>320</v>
      </c>
      <c r="O472" s="81" t="s">
        <v>22359</v>
      </c>
      <c r="P472" s="82" t="s">
        <v>22884</v>
      </c>
      <c r="Q472" s="83" t="s">
        <v>22885</v>
      </c>
      <c r="R472" s="82" t="s">
        <v>22886</v>
      </c>
      <c r="S472" s="121" t="s">
        <v>22887</v>
      </c>
    </row>
    <row r="473" spans="1:19">
      <c r="A473" s="126">
        <v>449160</v>
      </c>
      <c r="B473" s="90" t="str">
        <f t="shared" si="15"/>
        <v>OC449160</v>
      </c>
      <c r="C473" s="81" t="s">
        <v>22900</v>
      </c>
      <c r="D473" s="81" t="str">
        <f t="shared" si="16"/>
        <v>449160 - Personal Services – Airport</v>
      </c>
      <c r="E473" s="120" t="s">
        <v>22327</v>
      </c>
      <c r="F473" s="121" t="s">
        <v>221</v>
      </c>
      <c r="G473" s="81" t="s">
        <v>5965</v>
      </c>
      <c r="H473" s="81" t="s">
        <v>5965</v>
      </c>
      <c r="I473" s="120" t="s">
        <v>22279</v>
      </c>
      <c r="J473" s="83" t="s">
        <v>22280</v>
      </c>
      <c r="K473" s="82" t="s">
        <v>22554</v>
      </c>
      <c r="L473" s="83" t="s">
        <v>320</v>
      </c>
      <c r="M473" s="82" t="s">
        <v>22555</v>
      </c>
      <c r="N473" s="83" t="s">
        <v>320</v>
      </c>
      <c r="O473" s="81" t="s">
        <v>22359</v>
      </c>
      <c r="P473" s="82" t="s">
        <v>22884</v>
      </c>
      <c r="Q473" s="83" t="s">
        <v>22885</v>
      </c>
      <c r="R473" s="82" t="s">
        <v>22886</v>
      </c>
      <c r="S473" s="121" t="s">
        <v>22887</v>
      </c>
    </row>
    <row r="474" spans="1:19">
      <c r="A474" s="126">
        <v>449165</v>
      </c>
      <c r="B474" s="90" t="str">
        <f t="shared" si="15"/>
        <v>OC449165</v>
      </c>
      <c r="C474" s="81" t="s">
        <v>22901</v>
      </c>
      <c r="D474" s="81" t="str">
        <f t="shared" si="16"/>
        <v>449165 - Personal Services – Engineer</v>
      </c>
      <c r="E474" s="120" t="s">
        <v>22327</v>
      </c>
      <c r="F474" s="121" t="s">
        <v>221</v>
      </c>
      <c r="G474" s="81" t="s">
        <v>5965</v>
      </c>
      <c r="H474" s="81" t="s">
        <v>5965</v>
      </c>
      <c r="I474" s="120" t="s">
        <v>22279</v>
      </c>
      <c r="J474" s="83" t="s">
        <v>22280</v>
      </c>
      <c r="K474" s="82" t="s">
        <v>22554</v>
      </c>
      <c r="L474" s="83" t="s">
        <v>320</v>
      </c>
      <c r="M474" s="82" t="s">
        <v>22555</v>
      </c>
      <c r="N474" s="83" t="s">
        <v>320</v>
      </c>
      <c r="O474" s="81" t="s">
        <v>22359</v>
      </c>
      <c r="P474" s="82" t="s">
        <v>22884</v>
      </c>
      <c r="Q474" s="83" t="s">
        <v>22885</v>
      </c>
      <c r="R474" s="82" t="s">
        <v>22886</v>
      </c>
      <c r="S474" s="121" t="s">
        <v>22887</v>
      </c>
    </row>
    <row r="475" spans="1:19">
      <c r="A475" s="126">
        <v>449170</v>
      </c>
      <c r="B475" s="90" t="str">
        <f t="shared" si="15"/>
        <v>OC449170</v>
      </c>
      <c r="C475" s="81" t="s">
        <v>22902</v>
      </c>
      <c r="D475" s="81" t="str">
        <f t="shared" si="16"/>
        <v>449170 - Personal Services – Structural – Engineer</v>
      </c>
      <c r="E475" s="120" t="s">
        <v>22327</v>
      </c>
      <c r="F475" s="121" t="s">
        <v>221</v>
      </c>
      <c r="G475" s="81" t="s">
        <v>5965</v>
      </c>
      <c r="H475" s="81" t="s">
        <v>5965</v>
      </c>
      <c r="I475" s="120" t="s">
        <v>22279</v>
      </c>
      <c r="J475" s="83" t="s">
        <v>22280</v>
      </c>
      <c r="K475" s="82" t="s">
        <v>22554</v>
      </c>
      <c r="L475" s="83" t="s">
        <v>320</v>
      </c>
      <c r="M475" s="82" t="s">
        <v>22555</v>
      </c>
      <c r="N475" s="83" t="s">
        <v>320</v>
      </c>
      <c r="O475" s="81" t="s">
        <v>22359</v>
      </c>
      <c r="P475" s="82" t="s">
        <v>22884</v>
      </c>
      <c r="Q475" s="83" t="s">
        <v>22885</v>
      </c>
      <c r="R475" s="82" t="s">
        <v>22886</v>
      </c>
      <c r="S475" s="121" t="s">
        <v>22887</v>
      </c>
    </row>
    <row r="476" spans="1:19">
      <c r="A476" s="126">
        <v>449175</v>
      </c>
      <c r="B476" s="90" t="str">
        <f t="shared" si="15"/>
        <v>OC449175</v>
      </c>
      <c r="C476" s="81" t="s">
        <v>22903</v>
      </c>
      <c r="D476" s="81" t="str">
        <f t="shared" si="16"/>
        <v>449175 - Personal Services-Cedd</v>
      </c>
      <c r="E476" s="120" t="s">
        <v>22327</v>
      </c>
      <c r="F476" s="121" t="s">
        <v>221</v>
      </c>
      <c r="G476" s="81" t="s">
        <v>5965</v>
      </c>
      <c r="H476" s="81" t="s">
        <v>5965</v>
      </c>
      <c r="I476" s="120" t="s">
        <v>22279</v>
      </c>
      <c r="J476" s="83" t="s">
        <v>22280</v>
      </c>
      <c r="K476" s="82" t="s">
        <v>22554</v>
      </c>
      <c r="L476" s="83" t="s">
        <v>320</v>
      </c>
      <c r="M476" s="82" t="s">
        <v>22555</v>
      </c>
      <c r="N476" s="83" t="s">
        <v>320</v>
      </c>
      <c r="O476" s="81" t="s">
        <v>22359</v>
      </c>
      <c r="P476" s="82" t="s">
        <v>22884</v>
      </c>
      <c r="Q476" s="83" t="s">
        <v>22885</v>
      </c>
      <c r="R476" s="82" t="s">
        <v>22886</v>
      </c>
      <c r="S476" s="121" t="s">
        <v>22887</v>
      </c>
    </row>
    <row r="477" spans="1:19">
      <c r="A477" s="126">
        <v>449180</v>
      </c>
      <c r="B477" s="90" t="str">
        <f t="shared" si="15"/>
        <v>OC449180</v>
      </c>
      <c r="C477" s="81" t="s">
        <v>22904</v>
      </c>
      <c r="D477" s="81" t="str">
        <f t="shared" si="16"/>
        <v>449180 - Personal Services – DPW</v>
      </c>
      <c r="E477" s="120" t="s">
        <v>22327</v>
      </c>
      <c r="F477" s="121" t="s">
        <v>221</v>
      </c>
      <c r="G477" s="81" t="s">
        <v>5965</v>
      </c>
      <c r="H477" s="81" t="s">
        <v>5965</v>
      </c>
      <c r="I477" s="120" t="s">
        <v>22279</v>
      </c>
      <c r="J477" s="83" t="s">
        <v>22280</v>
      </c>
      <c r="K477" s="82" t="s">
        <v>22554</v>
      </c>
      <c r="L477" s="83" t="s">
        <v>320</v>
      </c>
      <c r="M477" s="82" t="s">
        <v>22555</v>
      </c>
      <c r="N477" s="83" t="s">
        <v>320</v>
      </c>
      <c r="O477" s="81" t="s">
        <v>22359</v>
      </c>
      <c r="P477" s="82" t="s">
        <v>22884</v>
      </c>
      <c r="Q477" s="83" t="s">
        <v>22885</v>
      </c>
      <c r="R477" s="82" t="s">
        <v>22886</v>
      </c>
      <c r="S477" s="121" t="s">
        <v>22887</v>
      </c>
    </row>
    <row r="478" spans="1:19">
      <c r="A478" s="126">
        <v>449185</v>
      </c>
      <c r="B478" s="90" t="str">
        <f t="shared" si="15"/>
        <v>OC449185</v>
      </c>
      <c r="C478" s="81" t="s">
        <v>22905</v>
      </c>
      <c r="D478" s="81" t="str">
        <f t="shared" si="16"/>
        <v>449185 - Personal Services – Hospital</v>
      </c>
      <c r="E478" s="120" t="s">
        <v>22327</v>
      </c>
      <c r="F478" s="121" t="s">
        <v>221</v>
      </c>
      <c r="G478" s="81" t="s">
        <v>5965</v>
      </c>
      <c r="H478" s="81" t="s">
        <v>5965</v>
      </c>
      <c r="I478" s="120" t="s">
        <v>22279</v>
      </c>
      <c r="J478" s="83" t="s">
        <v>22280</v>
      </c>
      <c r="K478" s="82" t="s">
        <v>22554</v>
      </c>
      <c r="L478" s="83" t="s">
        <v>320</v>
      </c>
      <c r="M478" s="82" t="s">
        <v>22555</v>
      </c>
      <c r="N478" s="83" t="s">
        <v>320</v>
      </c>
      <c r="O478" s="81" t="s">
        <v>22359</v>
      </c>
      <c r="P478" s="82" t="s">
        <v>22884</v>
      </c>
      <c r="Q478" s="83" t="s">
        <v>22885</v>
      </c>
      <c r="R478" s="82" t="s">
        <v>22886</v>
      </c>
      <c r="S478" s="121" t="s">
        <v>22887</v>
      </c>
    </row>
    <row r="479" spans="1:19">
      <c r="A479" s="126">
        <v>449190</v>
      </c>
      <c r="B479" s="90" t="str">
        <f t="shared" si="15"/>
        <v>OC449190</v>
      </c>
      <c r="C479" s="81" t="s">
        <v>22906</v>
      </c>
      <c r="D479" s="81" t="str">
        <f t="shared" si="16"/>
        <v>449190 - Personal Services – Housing</v>
      </c>
      <c r="E479" s="120" t="s">
        <v>22327</v>
      </c>
      <c r="F479" s="121" t="s">
        <v>221</v>
      </c>
      <c r="G479" s="81" t="s">
        <v>5965</v>
      </c>
      <c r="H479" s="81" t="s">
        <v>5965</v>
      </c>
      <c r="I479" s="120" t="s">
        <v>22279</v>
      </c>
      <c r="J479" s="83" t="s">
        <v>22280</v>
      </c>
      <c r="K479" s="82" t="s">
        <v>22554</v>
      </c>
      <c r="L479" s="83" t="s">
        <v>320</v>
      </c>
      <c r="M479" s="82" t="s">
        <v>22555</v>
      </c>
      <c r="N479" s="83" t="s">
        <v>320</v>
      </c>
      <c r="O479" s="81" t="s">
        <v>22359</v>
      </c>
      <c r="P479" s="82" t="s">
        <v>22884</v>
      </c>
      <c r="Q479" s="83" t="s">
        <v>22885</v>
      </c>
      <c r="R479" s="82" t="s">
        <v>22886</v>
      </c>
      <c r="S479" s="121" t="s">
        <v>22887</v>
      </c>
    </row>
    <row r="480" spans="1:19">
      <c r="A480" s="126">
        <v>449195</v>
      </c>
      <c r="B480" s="90" t="str">
        <f t="shared" si="15"/>
        <v>OC449195</v>
      </c>
      <c r="C480" s="81" t="s">
        <v>22907</v>
      </c>
      <c r="D480" s="81" t="str">
        <f t="shared" si="16"/>
        <v>449195 - Personal Services – E&amp;T</v>
      </c>
      <c r="E480" s="120" t="s">
        <v>22327</v>
      </c>
      <c r="F480" s="121" t="s">
        <v>221</v>
      </c>
      <c r="G480" s="81" t="s">
        <v>5965</v>
      </c>
      <c r="H480" s="81" t="s">
        <v>5965</v>
      </c>
      <c r="I480" s="120" t="s">
        <v>22279</v>
      </c>
      <c r="J480" s="83" t="s">
        <v>22280</v>
      </c>
      <c r="K480" s="82" t="s">
        <v>22554</v>
      </c>
      <c r="L480" s="83" t="s">
        <v>320</v>
      </c>
      <c r="M480" s="82" t="s">
        <v>22555</v>
      </c>
      <c r="N480" s="83" t="s">
        <v>320</v>
      </c>
      <c r="O480" s="81" t="s">
        <v>22359</v>
      </c>
      <c r="P480" s="82" t="s">
        <v>22884</v>
      </c>
      <c r="Q480" s="83" t="s">
        <v>22885</v>
      </c>
      <c r="R480" s="82" t="s">
        <v>22886</v>
      </c>
      <c r="S480" s="121" t="s">
        <v>22887</v>
      </c>
    </row>
    <row r="481" spans="1:19">
      <c r="A481" s="126">
        <v>449200</v>
      </c>
      <c r="B481" s="90" t="str">
        <f t="shared" si="15"/>
        <v>OC449200</v>
      </c>
      <c r="C481" s="81" t="s">
        <v>22908</v>
      </c>
      <c r="D481" s="81" t="str">
        <f t="shared" si="16"/>
        <v>449200 - Personal Services – MPD</v>
      </c>
      <c r="E481" s="120" t="s">
        <v>22327</v>
      </c>
      <c r="F481" s="121" t="s">
        <v>221</v>
      </c>
      <c r="G481" s="81" t="s">
        <v>5965</v>
      </c>
      <c r="H481" s="81" t="s">
        <v>5965</v>
      </c>
      <c r="I481" s="120" t="s">
        <v>22279</v>
      </c>
      <c r="J481" s="83" t="s">
        <v>22280</v>
      </c>
      <c r="K481" s="82" t="s">
        <v>22554</v>
      </c>
      <c r="L481" s="83" t="s">
        <v>320</v>
      </c>
      <c r="M481" s="82" t="s">
        <v>22555</v>
      </c>
      <c r="N481" s="83" t="s">
        <v>320</v>
      </c>
      <c r="O481" s="81" t="s">
        <v>22359</v>
      </c>
      <c r="P481" s="82" t="s">
        <v>22884</v>
      </c>
      <c r="Q481" s="83" t="s">
        <v>22885</v>
      </c>
      <c r="R481" s="82" t="s">
        <v>22886</v>
      </c>
      <c r="S481" s="121" t="s">
        <v>22887</v>
      </c>
    </row>
    <row r="482" spans="1:19">
      <c r="A482" s="126">
        <v>449205</v>
      </c>
      <c r="B482" s="90" t="str">
        <f t="shared" si="15"/>
        <v>OC449205</v>
      </c>
      <c r="C482" s="81" t="s">
        <v>22909</v>
      </c>
      <c r="D482" s="81" t="str">
        <f t="shared" si="16"/>
        <v>449205 - Personal Services – NSD</v>
      </c>
      <c r="E482" s="120" t="s">
        <v>22327</v>
      </c>
      <c r="F482" s="121" t="s">
        <v>221</v>
      </c>
      <c r="G482" s="81" t="s">
        <v>5965</v>
      </c>
      <c r="H482" s="81" t="s">
        <v>5965</v>
      </c>
      <c r="I482" s="120" t="s">
        <v>22279</v>
      </c>
      <c r="J482" s="83" t="s">
        <v>22280</v>
      </c>
      <c r="K482" s="82" t="s">
        <v>22554</v>
      </c>
      <c r="L482" s="83" t="s">
        <v>320</v>
      </c>
      <c r="M482" s="82" t="s">
        <v>22555</v>
      </c>
      <c r="N482" s="83" t="s">
        <v>320</v>
      </c>
      <c r="O482" s="81" t="s">
        <v>22359</v>
      </c>
      <c r="P482" s="82" t="s">
        <v>22884</v>
      </c>
      <c r="Q482" s="83" t="s">
        <v>22885</v>
      </c>
      <c r="R482" s="82" t="s">
        <v>22886</v>
      </c>
      <c r="S482" s="121" t="s">
        <v>22887</v>
      </c>
    </row>
    <row r="483" spans="1:19">
      <c r="A483" s="126">
        <v>449210</v>
      </c>
      <c r="B483" s="90" t="str">
        <f t="shared" si="15"/>
        <v>OC449210</v>
      </c>
      <c r="C483" s="81" t="s">
        <v>22910</v>
      </c>
      <c r="D483" s="81" t="str">
        <f t="shared" si="16"/>
        <v>449210 - Personal Services – Recreation</v>
      </c>
      <c r="E483" s="120" t="s">
        <v>22327</v>
      </c>
      <c r="F483" s="121" t="s">
        <v>221</v>
      </c>
      <c r="G483" s="81" t="s">
        <v>5965</v>
      </c>
      <c r="H483" s="81" t="s">
        <v>5965</v>
      </c>
      <c r="I483" s="120" t="s">
        <v>22279</v>
      </c>
      <c r="J483" s="83" t="s">
        <v>22280</v>
      </c>
      <c r="K483" s="82" t="s">
        <v>22554</v>
      </c>
      <c r="L483" s="83" t="s">
        <v>320</v>
      </c>
      <c r="M483" s="82" t="s">
        <v>22555</v>
      </c>
      <c r="N483" s="83" t="s">
        <v>320</v>
      </c>
      <c r="O483" s="81" t="s">
        <v>22359</v>
      </c>
      <c r="P483" s="82" t="s">
        <v>22884</v>
      </c>
      <c r="Q483" s="83" t="s">
        <v>22885</v>
      </c>
      <c r="R483" s="82" t="s">
        <v>22886</v>
      </c>
      <c r="S483" s="121" t="s">
        <v>22887</v>
      </c>
    </row>
    <row r="484" spans="1:19">
      <c r="A484" s="126">
        <v>449215</v>
      </c>
      <c r="B484" s="90" t="str">
        <f t="shared" si="15"/>
        <v>OC449215</v>
      </c>
      <c r="C484" s="81" t="s">
        <v>22911</v>
      </c>
      <c r="D484" s="81" t="str">
        <f t="shared" si="16"/>
        <v>449215 - Personal Services-DOT</v>
      </c>
      <c r="E484" s="120" t="s">
        <v>22327</v>
      </c>
      <c r="F484" s="121" t="s">
        <v>221</v>
      </c>
      <c r="G484" s="81" t="s">
        <v>5965</v>
      </c>
      <c r="H484" s="81" t="s">
        <v>5965</v>
      </c>
      <c r="I484" s="120" t="s">
        <v>22279</v>
      </c>
      <c r="J484" s="83" t="s">
        <v>22280</v>
      </c>
      <c r="K484" s="82" t="s">
        <v>22554</v>
      </c>
      <c r="L484" s="83" t="s">
        <v>320</v>
      </c>
      <c r="M484" s="82" t="s">
        <v>22555</v>
      </c>
      <c r="N484" s="83" t="s">
        <v>320</v>
      </c>
      <c r="O484" s="81" t="s">
        <v>22359</v>
      </c>
      <c r="P484" s="82" t="s">
        <v>22884</v>
      </c>
      <c r="Q484" s="83" t="s">
        <v>22885</v>
      </c>
      <c r="R484" s="82" t="s">
        <v>22886</v>
      </c>
      <c r="S484" s="121" t="s">
        <v>22887</v>
      </c>
    </row>
    <row r="485" spans="1:19">
      <c r="A485" s="126">
        <v>449220</v>
      </c>
      <c r="B485" s="90" t="str">
        <f t="shared" si="15"/>
        <v>OC449220</v>
      </c>
      <c r="C485" s="81" t="s">
        <v>22912</v>
      </c>
      <c r="D485" s="81" t="str">
        <f t="shared" si="16"/>
        <v>449220 - Personal Services-Water</v>
      </c>
      <c r="E485" s="120" t="s">
        <v>22327</v>
      </c>
      <c r="F485" s="121" t="s">
        <v>221</v>
      </c>
      <c r="G485" s="81" t="s">
        <v>5965</v>
      </c>
      <c r="H485" s="81" t="s">
        <v>5965</v>
      </c>
      <c r="I485" s="120" t="s">
        <v>22279</v>
      </c>
      <c r="J485" s="83" t="s">
        <v>22280</v>
      </c>
      <c r="K485" s="82" t="s">
        <v>22554</v>
      </c>
      <c r="L485" s="83" t="s">
        <v>320</v>
      </c>
      <c r="M485" s="82" t="s">
        <v>22555</v>
      </c>
      <c r="N485" s="83" t="s">
        <v>320</v>
      </c>
      <c r="O485" s="81" t="s">
        <v>22359</v>
      </c>
      <c r="P485" s="82" t="s">
        <v>22884</v>
      </c>
      <c r="Q485" s="83" t="s">
        <v>22885</v>
      </c>
      <c r="R485" s="82" t="s">
        <v>22886</v>
      </c>
      <c r="S485" s="121" t="s">
        <v>22887</v>
      </c>
    </row>
    <row r="486" spans="1:19">
      <c r="A486" s="126">
        <v>449225</v>
      </c>
      <c r="B486" s="90" t="str">
        <f t="shared" si="15"/>
        <v>OC449225</v>
      </c>
      <c r="C486" s="81" t="s">
        <v>22913</v>
      </c>
      <c r="D486" s="81" t="str">
        <f t="shared" si="16"/>
        <v>449225 - Fringe Benefit Costs</v>
      </c>
      <c r="E486" s="120" t="s">
        <v>22327</v>
      </c>
      <c r="F486" s="121" t="s">
        <v>221</v>
      </c>
      <c r="G486" s="81" t="s">
        <v>5965</v>
      </c>
      <c r="H486" s="81" t="s">
        <v>5965</v>
      </c>
      <c r="I486" s="120" t="s">
        <v>22279</v>
      </c>
      <c r="J486" s="83" t="s">
        <v>22280</v>
      </c>
      <c r="K486" s="82" t="s">
        <v>22554</v>
      </c>
      <c r="L486" s="83" t="s">
        <v>320</v>
      </c>
      <c r="M486" s="82" t="s">
        <v>22555</v>
      </c>
      <c r="N486" s="83" t="s">
        <v>320</v>
      </c>
      <c r="O486" s="81" t="s">
        <v>22359</v>
      </c>
      <c r="P486" s="82" t="s">
        <v>22884</v>
      </c>
      <c r="Q486" s="83" t="s">
        <v>22885</v>
      </c>
      <c r="R486" s="82" t="s">
        <v>22886</v>
      </c>
      <c r="S486" s="121" t="s">
        <v>22887</v>
      </c>
    </row>
    <row r="487" spans="1:19">
      <c r="A487" s="126">
        <v>455100</v>
      </c>
      <c r="B487" s="90" t="str">
        <f t="shared" si="15"/>
        <v>OC455100</v>
      </c>
      <c r="C487" s="81" t="s">
        <v>22914</v>
      </c>
      <c r="D487" s="81" t="str">
        <f t="shared" si="16"/>
        <v>455100 - Ordinance Fines-Traffic Court</v>
      </c>
      <c r="E487" s="120" t="s">
        <v>22302</v>
      </c>
      <c r="F487" s="121" t="s">
        <v>223</v>
      </c>
      <c r="G487" s="81" t="s">
        <v>5965</v>
      </c>
      <c r="H487" s="81" t="s">
        <v>5965</v>
      </c>
      <c r="I487" s="120" t="s">
        <v>22279</v>
      </c>
      <c r="J487" s="83" t="s">
        <v>22280</v>
      </c>
      <c r="K487" s="82" t="s">
        <v>22411</v>
      </c>
      <c r="L487" s="83" t="s">
        <v>22412</v>
      </c>
      <c r="M487" s="82" t="s">
        <v>22413</v>
      </c>
      <c r="N487" s="83" t="s">
        <v>22412</v>
      </c>
      <c r="O487" s="81" t="s">
        <v>22359</v>
      </c>
      <c r="P487" s="82" t="s">
        <v>22915</v>
      </c>
      <c r="Q487" s="83" t="s">
        <v>22916</v>
      </c>
      <c r="R487" s="82" t="s">
        <v>22917</v>
      </c>
      <c r="S487" s="121" t="s">
        <v>22918</v>
      </c>
    </row>
    <row r="488" spans="1:19">
      <c r="A488" s="126">
        <v>455105</v>
      </c>
      <c r="B488" s="90" t="str">
        <f t="shared" si="15"/>
        <v>OC455105</v>
      </c>
      <c r="C488" s="81" t="s">
        <v>22918</v>
      </c>
      <c r="D488" s="81" t="str">
        <f t="shared" si="16"/>
        <v>455105 - Court Fines</v>
      </c>
      <c r="E488" s="120" t="s">
        <v>22302</v>
      </c>
      <c r="F488" s="121" t="s">
        <v>223</v>
      </c>
      <c r="G488" s="81" t="s">
        <v>5965</v>
      </c>
      <c r="H488" s="81" t="s">
        <v>5965</v>
      </c>
      <c r="I488" s="120" t="s">
        <v>22279</v>
      </c>
      <c r="J488" s="83" t="s">
        <v>22280</v>
      </c>
      <c r="K488" s="82" t="s">
        <v>22411</v>
      </c>
      <c r="L488" s="83" t="s">
        <v>22412</v>
      </c>
      <c r="M488" s="82" t="s">
        <v>22413</v>
      </c>
      <c r="N488" s="83" t="s">
        <v>22412</v>
      </c>
      <c r="O488" s="81" t="s">
        <v>22359</v>
      </c>
      <c r="P488" s="82" t="s">
        <v>22915</v>
      </c>
      <c r="Q488" s="83" t="s">
        <v>22916</v>
      </c>
      <c r="R488" s="82" t="s">
        <v>22917</v>
      </c>
      <c r="S488" s="121" t="s">
        <v>22918</v>
      </c>
    </row>
    <row r="489" spans="1:19">
      <c r="A489" s="126">
        <v>455110</v>
      </c>
      <c r="B489" s="90" t="str">
        <f t="shared" si="15"/>
        <v>OC455110</v>
      </c>
      <c r="C489" s="81" t="s">
        <v>22919</v>
      </c>
      <c r="D489" s="81" t="str">
        <f t="shared" si="16"/>
        <v>455110 - Parking Fines</v>
      </c>
      <c r="E489" s="120" t="s">
        <v>22302</v>
      </c>
      <c r="F489" s="121" t="s">
        <v>223</v>
      </c>
      <c r="G489" s="81" t="s">
        <v>5965</v>
      </c>
      <c r="H489" s="81" t="s">
        <v>5965</v>
      </c>
      <c r="I489" s="120" t="s">
        <v>22279</v>
      </c>
      <c r="J489" s="83" t="s">
        <v>22280</v>
      </c>
      <c r="K489" s="82" t="s">
        <v>22411</v>
      </c>
      <c r="L489" s="83" t="s">
        <v>22412</v>
      </c>
      <c r="M489" s="82" t="s">
        <v>22413</v>
      </c>
      <c r="N489" s="83" t="s">
        <v>22412</v>
      </c>
      <c r="O489" s="81" t="s">
        <v>22359</v>
      </c>
      <c r="P489" s="82" t="s">
        <v>22920</v>
      </c>
      <c r="Q489" s="83" t="s">
        <v>22919</v>
      </c>
      <c r="R489" s="82" t="s">
        <v>22921</v>
      </c>
      <c r="S489" s="121" t="s">
        <v>22919</v>
      </c>
    </row>
    <row r="490" spans="1:19">
      <c r="A490" s="126">
        <v>455111</v>
      </c>
      <c r="B490" s="90" t="str">
        <f t="shared" si="15"/>
        <v>OC455111</v>
      </c>
      <c r="C490" s="81" t="s">
        <v>22922</v>
      </c>
      <c r="D490" s="81" t="str">
        <f t="shared" si="16"/>
        <v>455111 - IPO – Parking Fines</v>
      </c>
      <c r="E490" s="120" t="s">
        <v>22302</v>
      </c>
      <c r="F490" s="121" t="s">
        <v>223</v>
      </c>
      <c r="G490" s="81" t="s">
        <v>5965</v>
      </c>
      <c r="H490" s="81" t="s">
        <v>5965</v>
      </c>
      <c r="I490" s="120" t="s">
        <v>22279</v>
      </c>
      <c r="J490" s="83" t="s">
        <v>22280</v>
      </c>
      <c r="K490" s="82" t="s">
        <v>22411</v>
      </c>
      <c r="L490" s="83" t="s">
        <v>22412</v>
      </c>
      <c r="M490" s="82" t="s">
        <v>22413</v>
      </c>
      <c r="N490" s="83" t="s">
        <v>22412</v>
      </c>
      <c r="O490" s="81" t="s">
        <v>22359</v>
      </c>
      <c r="P490" s="82" t="s">
        <v>22920</v>
      </c>
      <c r="Q490" s="83" t="s">
        <v>22919</v>
      </c>
      <c r="R490" s="82" t="s">
        <v>22921</v>
      </c>
      <c r="S490" s="121" t="s">
        <v>22919</v>
      </c>
    </row>
    <row r="491" spans="1:19">
      <c r="A491" s="126">
        <v>455115</v>
      </c>
      <c r="B491" s="90" t="str">
        <f t="shared" si="15"/>
        <v>OC455115</v>
      </c>
      <c r="C491" s="81" t="s">
        <v>22923</v>
      </c>
      <c r="D491" s="81" t="str">
        <f t="shared" si="16"/>
        <v>455115 - Parking Fine Refunds</v>
      </c>
      <c r="E491" s="120" t="s">
        <v>22302</v>
      </c>
      <c r="F491" s="121" t="s">
        <v>223</v>
      </c>
      <c r="G491" s="81" t="s">
        <v>5965</v>
      </c>
      <c r="H491" s="81" t="s">
        <v>5965</v>
      </c>
      <c r="I491" s="120" t="s">
        <v>22279</v>
      </c>
      <c r="J491" s="83" t="s">
        <v>22280</v>
      </c>
      <c r="K491" s="82" t="s">
        <v>22411</v>
      </c>
      <c r="L491" s="83" t="s">
        <v>22412</v>
      </c>
      <c r="M491" s="82" t="s">
        <v>22413</v>
      </c>
      <c r="N491" s="83" t="s">
        <v>22412</v>
      </c>
      <c r="O491" s="81" t="s">
        <v>22359</v>
      </c>
      <c r="P491" s="82" t="s">
        <v>22920</v>
      </c>
      <c r="Q491" s="83" t="s">
        <v>22919</v>
      </c>
      <c r="R491" s="82" t="s">
        <v>22921</v>
      </c>
      <c r="S491" s="121" t="s">
        <v>22919</v>
      </c>
    </row>
    <row r="492" spans="1:19">
      <c r="A492" s="126">
        <v>455120</v>
      </c>
      <c r="B492" s="90" t="str">
        <f t="shared" si="15"/>
        <v>OC455120</v>
      </c>
      <c r="C492" s="81" t="s">
        <v>22924</v>
      </c>
      <c r="D492" s="81" t="str">
        <f t="shared" si="16"/>
        <v>455120 - Parking Fine – Refunds – Moving Violation</v>
      </c>
      <c r="E492" s="120" t="s">
        <v>22302</v>
      </c>
      <c r="F492" s="121" t="s">
        <v>223</v>
      </c>
      <c r="G492" s="81" t="s">
        <v>5965</v>
      </c>
      <c r="H492" s="81" t="s">
        <v>5965</v>
      </c>
      <c r="I492" s="120" t="s">
        <v>22279</v>
      </c>
      <c r="J492" s="83" t="s">
        <v>22280</v>
      </c>
      <c r="K492" s="82" t="s">
        <v>22411</v>
      </c>
      <c r="L492" s="83" t="s">
        <v>22412</v>
      </c>
      <c r="M492" s="82" t="s">
        <v>22413</v>
      </c>
      <c r="N492" s="83" t="s">
        <v>22412</v>
      </c>
      <c r="O492" s="81" t="s">
        <v>22359</v>
      </c>
      <c r="P492" s="82" t="s">
        <v>22920</v>
      </c>
      <c r="Q492" s="83" t="s">
        <v>22919</v>
      </c>
      <c r="R492" s="82" t="s">
        <v>22921</v>
      </c>
      <c r="S492" s="121" t="s">
        <v>22919</v>
      </c>
    </row>
    <row r="493" spans="1:19">
      <c r="A493" s="126">
        <v>455125</v>
      </c>
      <c r="B493" s="90" t="str">
        <f t="shared" si="15"/>
        <v>OC455125</v>
      </c>
      <c r="C493" s="81" t="s">
        <v>22925</v>
      </c>
      <c r="D493" s="81" t="str">
        <f t="shared" si="16"/>
        <v>455125 - Parking Fines – Canadian District</v>
      </c>
      <c r="E493" s="120" t="s">
        <v>22302</v>
      </c>
      <c r="F493" s="121" t="s">
        <v>223</v>
      </c>
      <c r="G493" s="81" t="s">
        <v>5965</v>
      </c>
      <c r="H493" s="81" t="s">
        <v>5965</v>
      </c>
      <c r="I493" s="120" t="s">
        <v>22279</v>
      </c>
      <c r="J493" s="83" t="s">
        <v>22280</v>
      </c>
      <c r="K493" s="82" t="s">
        <v>22411</v>
      </c>
      <c r="L493" s="83" t="s">
        <v>22412</v>
      </c>
      <c r="M493" s="82" t="s">
        <v>22413</v>
      </c>
      <c r="N493" s="83" t="s">
        <v>22412</v>
      </c>
      <c r="O493" s="81" t="s">
        <v>22359</v>
      </c>
      <c r="P493" s="82" t="s">
        <v>22920</v>
      </c>
      <c r="Q493" s="83" t="s">
        <v>22919</v>
      </c>
      <c r="R493" s="82" t="s">
        <v>22921</v>
      </c>
      <c r="S493" s="121" t="s">
        <v>22919</v>
      </c>
    </row>
    <row r="494" spans="1:19">
      <c r="A494" s="126">
        <v>455130</v>
      </c>
      <c r="B494" s="90" t="str">
        <f t="shared" si="15"/>
        <v>OC455130</v>
      </c>
      <c r="C494" s="81" t="s">
        <v>22926</v>
      </c>
      <c r="D494" s="81" t="str">
        <f t="shared" si="16"/>
        <v>455130 - Parking Fines – Court Costs</v>
      </c>
      <c r="E494" s="120" t="s">
        <v>22302</v>
      </c>
      <c r="F494" s="121" t="s">
        <v>223</v>
      </c>
      <c r="G494" s="81" t="s">
        <v>5965</v>
      </c>
      <c r="H494" s="81" t="s">
        <v>5965</v>
      </c>
      <c r="I494" s="120" t="s">
        <v>22279</v>
      </c>
      <c r="J494" s="83" t="s">
        <v>22280</v>
      </c>
      <c r="K494" s="82" t="s">
        <v>22411</v>
      </c>
      <c r="L494" s="83" t="s">
        <v>22412</v>
      </c>
      <c r="M494" s="82" t="s">
        <v>22413</v>
      </c>
      <c r="N494" s="83" t="s">
        <v>22412</v>
      </c>
      <c r="O494" s="81" t="s">
        <v>22359</v>
      </c>
      <c r="P494" s="82" t="s">
        <v>22920</v>
      </c>
      <c r="Q494" s="83" t="s">
        <v>22919</v>
      </c>
      <c r="R494" s="82" t="s">
        <v>22921</v>
      </c>
      <c r="S494" s="121" t="s">
        <v>22919</v>
      </c>
    </row>
    <row r="495" spans="1:19">
      <c r="A495" s="126">
        <v>455135</v>
      </c>
      <c r="B495" s="90" t="str">
        <f t="shared" si="15"/>
        <v>OC455135</v>
      </c>
      <c r="C495" s="81" t="s">
        <v>22927</v>
      </c>
      <c r="D495" s="81" t="str">
        <f t="shared" si="16"/>
        <v>455135 - I&amp;I Administrative Fees</v>
      </c>
      <c r="E495" s="120" t="s">
        <v>22302</v>
      </c>
      <c r="F495" s="121" t="s">
        <v>223</v>
      </c>
      <c r="G495" s="81" t="s">
        <v>5965</v>
      </c>
      <c r="H495" s="81" t="s">
        <v>5965</v>
      </c>
      <c r="I495" s="120" t="s">
        <v>22279</v>
      </c>
      <c r="J495" s="83" t="s">
        <v>22280</v>
      </c>
      <c r="K495" s="82" t="s">
        <v>22411</v>
      </c>
      <c r="L495" s="83" t="s">
        <v>22412</v>
      </c>
      <c r="M495" s="82" t="s">
        <v>22413</v>
      </c>
      <c r="N495" s="83" t="s">
        <v>22412</v>
      </c>
      <c r="O495" s="81" t="s">
        <v>22359</v>
      </c>
      <c r="P495" s="82" t="s">
        <v>22920</v>
      </c>
      <c r="Q495" s="83" t="s">
        <v>22919</v>
      </c>
      <c r="R495" s="82" t="s">
        <v>22921</v>
      </c>
      <c r="S495" s="121" t="s">
        <v>22919</v>
      </c>
    </row>
    <row r="496" spans="1:19">
      <c r="A496" s="126">
        <v>455140</v>
      </c>
      <c r="B496" s="90" t="str">
        <f t="shared" si="15"/>
        <v>OC455140</v>
      </c>
      <c r="C496" s="81" t="s">
        <v>22928</v>
      </c>
      <c r="D496" s="81" t="str">
        <f t="shared" si="16"/>
        <v>455140 - I&amp;I Administrative Fees – Refunds</v>
      </c>
      <c r="E496" s="120" t="s">
        <v>22302</v>
      </c>
      <c r="F496" s="121" t="s">
        <v>223</v>
      </c>
      <c r="G496" s="81" t="s">
        <v>5965</v>
      </c>
      <c r="H496" s="81" t="s">
        <v>5965</v>
      </c>
      <c r="I496" s="120" t="s">
        <v>22279</v>
      </c>
      <c r="J496" s="83" t="s">
        <v>22280</v>
      </c>
      <c r="K496" s="82" t="s">
        <v>22411</v>
      </c>
      <c r="L496" s="83" t="s">
        <v>22412</v>
      </c>
      <c r="M496" s="82" t="s">
        <v>22413</v>
      </c>
      <c r="N496" s="83" t="s">
        <v>22412</v>
      </c>
      <c r="O496" s="81" t="s">
        <v>22359</v>
      </c>
      <c r="P496" s="82" t="s">
        <v>22920</v>
      </c>
      <c r="Q496" s="83" t="s">
        <v>22919</v>
      </c>
      <c r="R496" s="82" t="s">
        <v>22921</v>
      </c>
      <c r="S496" s="121" t="s">
        <v>22919</v>
      </c>
    </row>
    <row r="497" spans="1:19">
      <c r="A497" s="126">
        <v>455145</v>
      </c>
      <c r="B497" s="90" t="str">
        <f t="shared" si="15"/>
        <v>OC455145</v>
      </c>
      <c r="C497" s="81" t="s">
        <v>22929</v>
      </c>
      <c r="D497" s="81" t="str">
        <f t="shared" si="16"/>
        <v>455145 - I&amp;I Boot-Tow-Storage Fees Pd</v>
      </c>
      <c r="E497" s="120" t="s">
        <v>22302</v>
      </c>
      <c r="F497" s="121" t="s">
        <v>223</v>
      </c>
      <c r="G497" s="81" t="s">
        <v>5965</v>
      </c>
      <c r="H497" s="81" t="s">
        <v>5965</v>
      </c>
      <c r="I497" s="120" t="s">
        <v>22279</v>
      </c>
      <c r="J497" s="83" t="s">
        <v>22280</v>
      </c>
      <c r="K497" s="82" t="s">
        <v>22411</v>
      </c>
      <c r="L497" s="83" t="s">
        <v>22412</v>
      </c>
      <c r="M497" s="82" t="s">
        <v>22413</v>
      </c>
      <c r="N497" s="83" t="s">
        <v>22412</v>
      </c>
      <c r="O497" s="81" t="s">
        <v>22359</v>
      </c>
      <c r="P497" s="82" t="s">
        <v>22920</v>
      </c>
      <c r="Q497" s="83" t="s">
        <v>22919</v>
      </c>
      <c r="R497" s="82" t="s">
        <v>22921</v>
      </c>
      <c r="S497" s="121" t="s">
        <v>22919</v>
      </c>
    </row>
    <row r="498" spans="1:19">
      <c r="A498" s="126">
        <v>455150</v>
      </c>
      <c r="B498" s="90" t="str">
        <f t="shared" si="15"/>
        <v>OC455150</v>
      </c>
      <c r="C498" s="81" t="s">
        <v>22930</v>
      </c>
      <c r="D498" s="81" t="str">
        <f t="shared" si="16"/>
        <v>455150 - I&amp;I Boot – Tow – Storage Fees Refunded</v>
      </c>
      <c r="E498" s="120" t="s">
        <v>22302</v>
      </c>
      <c r="F498" s="121" t="s">
        <v>223</v>
      </c>
      <c r="G498" s="81" t="s">
        <v>5965</v>
      </c>
      <c r="H498" s="81" t="s">
        <v>5965</v>
      </c>
      <c r="I498" s="120" t="s">
        <v>22279</v>
      </c>
      <c r="J498" s="83" t="s">
        <v>22280</v>
      </c>
      <c r="K498" s="82" t="s">
        <v>22411</v>
      </c>
      <c r="L498" s="83" t="s">
        <v>22412</v>
      </c>
      <c r="M498" s="82" t="s">
        <v>22413</v>
      </c>
      <c r="N498" s="83" t="s">
        <v>22412</v>
      </c>
      <c r="O498" s="81" t="s">
        <v>22359</v>
      </c>
      <c r="P498" s="82" t="s">
        <v>22920</v>
      </c>
      <c r="Q498" s="83" t="s">
        <v>22919</v>
      </c>
      <c r="R498" s="82" t="s">
        <v>22921</v>
      </c>
      <c r="S498" s="121" t="s">
        <v>22919</v>
      </c>
    </row>
    <row r="499" spans="1:19">
      <c r="A499" s="126">
        <v>455151</v>
      </c>
      <c r="B499" s="90" t="str">
        <f t="shared" si="15"/>
        <v>OC455151</v>
      </c>
      <c r="C499" s="81" t="s">
        <v>22931</v>
      </c>
      <c r="D499" s="81" t="str">
        <f t="shared" si="16"/>
        <v>455151 - Aban Vehicle Tow</v>
      </c>
      <c r="E499" s="120" t="s">
        <v>22302</v>
      </c>
      <c r="F499" s="121" t="s">
        <v>223</v>
      </c>
      <c r="G499" s="81" t="s">
        <v>5965</v>
      </c>
      <c r="H499" s="81" t="s">
        <v>5965</v>
      </c>
      <c r="I499" s="120" t="s">
        <v>22279</v>
      </c>
      <c r="J499" s="83" t="s">
        <v>22280</v>
      </c>
      <c r="K499" s="82" t="s">
        <v>22411</v>
      </c>
      <c r="L499" s="83" t="s">
        <v>22412</v>
      </c>
      <c r="M499" s="82" t="s">
        <v>22413</v>
      </c>
      <c r="N499" s="83" t="s">
        <v>22412</v>
      </c>
      <c r="O499" s="81" t="s">
        <v>22359</v>
      </c>
      <c r="P499" s="82" t="s">
        <v>22920</v>
      </c>
      <c r="Q499" s="83" t="s">
        <v>22919</v>
      </c>
      <c r="R499" s="82" t="s">
        <v>22921</v>
      </c>
      <c r="S499" s="121" t="s">
        <v>22919</v>
      </c>
    </row>
    <row r="500" spans="1:19">
      <c r="A500" s="126">
        <v>455155</v>
      </c>
      <c r="B500" s="90" t="str">
        <f t="shared" si="15"/>
        <v>OC455155</v>
      </c>
      <c r="C500" s="81" t="s">
        <v>22932</v>
      </c>
      <c r="D500" s="81" t="str">
        <f t="shared" si="16"/>
        <v>455155 - Civil Infraction Fines</v>
      </c>
      <c r="E500" s="120" t="s">
        <v>22302</v>
      </c>
      <c r="F500" s="121" t="s">
        <v>223</v>
      </c>
      <c r="G500" s="81" t="s">
        <v>5965</v>
      </c>
      <c r="H500" s="81" t="s">
        <v>5965</v>
      </c>
      <c r="I500" s="120" t="s">
        <v>22279</v>
      </c>
      <c r="J500" s="83" t="s">
        <v>22280</v>
      </c>
      <c r="K500" s="82" t="s">
        <v>22411</v>
      </c>
      <c r="L500" s="83" t="s">
        <v>22412</v>
      </c>
      <c r="M500" s="82" t="s">
        <v>22413</v>
      </c>
      <c r="N500" s="83" t="s">
        <v>22412</v>
      </c>
      <c r="O500" s="81" t="s">
        <v>22359</v>
      </c>
      <c r="P500" s="82" t="s">
        <v>22915</v>
      </c>
      <c r="Q500" s="83" t="s">
        <v>22916</v>
      </c>
      <c r="R500" s="82" t="s">
        <v>22917</v>
      </c>
      <c r="S500" s="121" t="s">
        <v>22918</v>
      </c>
    </row>
    <row r="501" spans="1:19">
      <c r="A501" s="126">
        <v>455160</v>
      </c>
      <c r="B501" s="90" t="str">
        <f t="shared" si="15"/>
        <v>OC455160</v>
      </c>
      <c r="C501" s="81" t="s">
        <v>22933</v>
      </c>
      <c r="D501" s="81" t="str">
        <f t="shared" si="16"/>
        <v>455160 - License Reinstatement Fees</v>
      </c>
      <c r="E501" s="120" t="s">
        <v>22302</v>
      </c>
      <c r="F501" s="121" t="s">
        <v>223</v>
      </c>
      <c r="G501" s="81" t="s">
        <v>5965</v>
      </c>
      <c r="H501" s="81" t="s">
        <v>5965</v>
      </c>
      <c r="I501" s="120" t="s">
        <v>22279</v>
      </c>
      <c r="J501" s="83" t="s">
        <v>22280</v>
      </c>
      <c r="K501" s="82" t="s">
        <v>22411</v>
      </c>
      <c r="L501" s="83" t="s">
        <v>22412</v>
      </c>
      <c r="M501" s="82" t="s">
        <v>22413</v>
      </c>
      <c r="N501" s="83" t="s">
        <v>22412</v>
      </c>
      <c r="O501" s="81" t="s">
        <v>22359</v>
      </c>
      <c r="P501" s="82" t="s">
        <v>22915</v>
      </c>
      <c r="Q501" s="83" t="s">
        <v>22916</v>
      </c>
      <c r="R501" s="82" t="s">
        <v>22917</v>
      </c>
      <c r="S501" s="121" t="s">
        <v>22918</v>
      </c>
    </row>
    <row r="502" spans="1:19">
      <c r="A502" s="126">
        <v>455165</v>
      </c>
      <c r="B502" s="90" t="str">
        <f t="shared" si="15"/>
        <v>OC455165</v>
      </c>
      <c r="C502" s="81" t="s">
        <v>22934</v>
      </c>
      <c r="D502" s="81" t="str">
        <f t="shared" si="16"/>
        <v>455165 - Court or Administrative Hearings – Deposition</v>
      </c>
      <c r="E502" s="120" t="s">
        <v>22302</v>
      </c>
      <c r="F502" s="121" t="s">
        <v>223</v>
      </c>
      <c r="G502" s="81" t="s">
        <v>5965</v>
      </c>
      <c r="H502" s="81" t="s">
        <v>5965</v>
      </c>
      <c r="I502" s="120" t="s">
        <v>22279</v>
      </c>
      <c r="J502" s="83" t="s">
        <v>22280</v>
      </c>
      <c r="K502" s="82" t="s">
        <v>22411</v>
      </c>
      <c r="L502" s="83" t="s">
        <v>22412</v>
      </c>
      <c r="M502" s="82" t="s">
        <v>22413</v>
      </c>
      <c r="N502" s="83" t="s">
        <v>22412</v>
      </c>
      <c r="O502" s="81" t="s">
        <v>22359</v>
      </c>
      <c r="P502" s="82" t="s">
        <v>22915</v>
      </c>
      <c r="Q502" s="83" t="s">
        <v>22916</v>
      </c>
      <c r="R502" s="82" t="s">
        <v>22917</v>
      </c>
      <c r="S502" s="121" t="s">
        <v>22918</v>
      </c>
    </row>
    <row r="503" spans="1:19">
      <c r="A503" s="126">
        <v>455170</v>
      </c>
      <c r="B503" s="90" t="str">
        <f t="shared" si="15"/>
        <v>OC455170</v>
      </c>
      <c r="C503" s="81" t="s">
        <v>22935</v>
      </c>
      <c r="D503" s="81" t="str">
        <f t="shared" si="16"/>
        <v>455170 - Court or Administrative Hearings – Deposition Refunded</v>
      </c>
      <c r="E503" s="120" t="s">
        <v>22302</v>
      </c>
      <c r="F503" s="121" t="s">
        <v>223</v>
      </c>
      <c r="G503" s="81" t="s">
        <v>5965</v>
      </c>
      <c r="H503" s="81" t="s">
        <v>5965</v>
      </c>
      <c r="I503" s="120" t="s">
        <v>22279</v>
      </c>
      <c r="J503" s="83" t="s">
        <v>22280</v>
      </c>
      <c r="K503" s="82" t="s">
        <v>22411</v>
      </c>
      <c r="L503" s="83" t="s">
        <v>22412</v>
      </c>
      <c r="M503" s="82" t="s">
        <v>22413</v>
      </c>
      <c r="N503" s="83" t="s">
        <v>22412</v>
      </c>
      <c r="O503" s="81" t="s">
        <v>22359</v>
      </c>
      <c r="P503" s="82" t="s">
        <v>22915</v>
      </c>
      <c r="Q503" s="83" t="s">
        <v>22916</v>
      </c>
      <c r="R503" s="82" t="s">
        <v>22917</v>
      </c>
      <c r="S503" s="121" t="s">
        <v>22918</v>
      </c>
    </row>
    <row r="504" spans="1:19">
      <c r="A504" s="126">
        <v>455175</v>
      </c>
      <c r="B504" s="90" t="str">
        <f t="shared" si="15"/>
        <v>OC455175</v>
      </c>
      <c r="C504" s="81" t="s">
        <v>22936</v>
      </c>
      <c r="D504" s="81" t="str">
        <f t="shared" si="16"/>
        <v>455175 - License Reinstatement Fee – State</v>
      </c>
      <c r="E504" s="120" t="s">
        <v>22302</v>
      </c>
      <c r="F504" s="121" t="s">
        <v>223</v>
      </c>
      <c r="G504" s="81" t="s">
        <v>5965</v>
      </c>
      <c r="H504" s="81" t="s">
        <v>5965</v>
      </c>
      <c r="I504" s="120" t="s">
        <v>22279</v>
      </c>
      <c r="J504" s="83" t="s">
        <v>22280</v>
      </c>
      <c r="K504" s="82" t="s">
        <v>22411</v>
      </c>
      <c r="L504" s="83" t="s">
        <v>22412</v>
      </c>
      <c r="M504" s="82" t="s">
        <v>22413</v>
      </c>
      <c r="N504" s="83" t="s">
        <v>22412</v>
      </c>
      <c r="O504" s="81" t="s">
        <v>22359</v>
      </c>
      <c r="P504" s="82" t="s">
        <v>22915</v>
      </c>
      <c r="Q504" s="83" t="s">
        <v>22916</v>
      </c>
      <c r="R504" s="82" t="s">
        <v>22937</v>
      </c>
      <c r="S504" s="121" t="s">
        <v>22938</v>
      </c>
    </row>
    <row r="505" spans="1:19">
      <c r="A505" s="126">
        <v>455176</v>
      </c>
      <c r="B505" s="90" t="str">
        <f t="shared" si="15"/>
        <v>OC455176</v>
      </c>
      <c r="C505" s="81" t="s">
        <v>22939</v>
      </c>
      <c r="D505" s="81" t="str">
        <f t="shared" si="16"/>
        <v>455176 - Graffiti Removal-Fines</v>
      </c>
      <c r="E505" s="120" t="s">
        <v>22302</v>
      </c>
      <c r="F505" s="121" t="s">
        <v>223</v>
      </c>
      <c r="G505" s="81" t="s">
        <v>5965</v>
      </c>
      <c r="H505" s="81" t="s">
        <v>5965</v>
      </c>
      <c r="I505" s="120" t="s">
        <v>22279</v>
      </c>
      <c r="J505" s="83" t="s">
        <v>22280</v>
      </c>
      <c r="K505" s="82" t="s">
        <v>22411</v>
      </c>
      <c r="L505" s="83" t="s">
        <v>22412</v>
      </c>
      <c r="M505" s="82" t="s">
        <v>22413</v>
      </c>
      <c r="N505" s="83" t="s">
        <v>22412</v>
      </c>
      <c r="O505" s="81" t="s">
        <v>22359</v>
      </c>
      <c r="P505" s="82" t="s">
        <v>22915</v>
      </c>
      <c r="Q505" s="83" t="s">
        <v>22916</v>
      </c>
      <c r="R505" s="82" t="s">
        <v>22937</v>
      </c>
      <c r="S505" s="121" t="s">
        <v>22938</v>
      </c>
    </row>
    <row r="506" spans="1:19">
      <c r="A506" s="126">
        <v>455180</v>
      </c>
      <c r="B506" s="90" t="str">
        <f t="shared" si="15"/>
        <v>OC455180</v>
      </c>
      <c r="C506" s="81" t="s">
        <v>22940</v>
      </c>
      <c r="D506" s="81" t="str">
        <f t="shared" si="16"/>
        <v>455180 - Other Fines</v>
      </c>
      <c r="E506" s="120" t="s">
        <v>22302</v>
      </c>
      <c r="F506" s="121" t="s">
        <v>223</v>
      </c>
      <c r="G506" s="81" t="s">
        <v>5965</v>
      </c>
      <c r="H506" s="81" t="s">
        <v>5965</v>
      </c>
      <c r="I506" s="120" t="s">
        <v>22279</v>
      </c>
      <c r="J506" s="83" t="s">
        <v>22280</v>
      </c>
      <c r="K506" s="82" t="s">
        <v>22411</v>
      </c>
      <c r="L506" s="83" t="s">
        <v>22412</v>
      </c>
      <c r="M506" s="82" t="s">
        <v>22413</v>
      </c>
      <c r="N506" s="83" t="s">
        <v>22412</v>
      </c>
      <c r="O506" s="81" t="s">
        <v>22359</v>
      </c>
      <c r="P506" s="82" t="s">
        <v>22915</v>
      </c>
      <c r="Q506" s="83" t="s">
        <v>22916</v>
      </c>
      <c r="R506" s="82" t="s">
        <v>22937</v>
      </c>
      <c r="S506" s="121" t="s">
        <v>22938</v>
      </c>
    </row>
    <row r="507" spans="1:19">
      <c r="A507" s="126">
        <v>455185</v>
      </c>
      <c r="B507" s="90" t="str">
        <f t="shared" si="15"/>
        <v>OC455185</v>
      </c>
      <c r="C507" s="81" t="s">
        <v>22941</v>
      </c>
      <c r="D507" s="81" t="str">
        <f t="shared" si="16"/>
        <v>455185 - Other Fines – Plumber Fines</v>
      </c>
      <c r="E507" s="120" t="s">
        <v>22302</v>
      </c>
      <c r="F507" s="121" t="s">
        <v>223</v>
      </c>
      <c r="G507" s="81" t="s">
        <v>5965</v>
      </c>
      <c r="H507" s="81" t="s">
        <v>5965</v>
      </c>
      <c r="I507" s="120" t="s">
        <v>22279</v>
      </c>
      <c r="J507" s="83" t="s">
        <v>22280</v>
      </c>
      <c r="K507" s="82" t="s">
        <v>22411</v>
      </c>
      <c r="L507" s="83" t="s">
        <v>22412</v>
      </c>
      <c r="M507" s="82" t="s">
        <v>22413</v>
      </c>
      <c r="N507" s="83" t="s">
        <v>22412</v>
      </c>
      <c r="O507" s="81" t="s">
        <v>22359</v>
      </c>
      <c r="P507" s="82" t="s">
        <v>22915</v>
      </c>
      <c r="Q507" s="83" t="s">
        <v>22916</v>
      </c>
      <c r="R507" s="82" t="s">
        <v>22937</v>
      </c>
      <c r="S507" s="121" t="s">
        <v>22938</v>
      </c>
    </row>
    <row r="508" spans="1:19">
      <c r="A508" s="126">
        <v>455998</v>
      </c>
      <c r="B508" s="90" t="str">
        <f t="shared" si="15"/>
        <v>OC455998</v>
      </c>
      <c r="C508" s="81" t="s">
        <v>22942</v>
      </c>
      <c r="D508" s="81" t="str">
        <f t="shared" si="16"/>
        <v>455998 - Refunds Disbursed</v>
      </c>
      <c r="E508" s="120" t="s">
        <v>22278</v>
      </c>
      <c r="F508" s="121" t="s">
        <v>227</v>
      </c>
      <c r="G508" s="81" t="s">
        <v>5965</v>
      </c>
      <c r="H508" s="81" t="s">
        <v>5965</v>
      </c>
      <c r="I508" s="120" t="s">
        <v>22279</v>
      </c>
      <c r="J508" s="83" t="s">
        <v>22280</v>
      </c>
      <c r="K508" s="82" t="s">
        <v>22281</v>
      </c>
      <c r="L508" s="83" t="s">
        <v>22282</v>
      </c>
      <c r="M508" s="82" t="s">
        <v>22308</v>
      </c>
      <c r="N508" s="83" t="s">
        <v>22307</v>
      </c>
      <c r="O508" s="81" t="s">
        <v>22285</v>
      </c>
      <c r="P508" s="82" t="s">
        <v>22309</v>
      </c>
      <c r="Q508" s="83" t="s">
        <v>22307</v>
      </c>
      <c r="R508" s="82" t="s">
        <v>22310</v>
      </c>
      <c r="S508" s="121" t="s">
        <v>22307</v>
      </c>
    </row>
    <row r="509" spans="1:19">
      <c r="A509" s="126">
        <v>455999</v>
      </c>
      <c r="B509" s="90" t="str">
        <f t="shared" si="15"/>
        <v>OC455999</v>
      </c>
      <c r="C509" s="81" t="s">
        <v>22943</v>
      </c>
      <c r="D509" s="81" t="str">
        <f t="shared" si="16"/>
        <v>455999 - Refunds</v>
      </c>
      <c r="E509" s="120" t="s">
        <v>22302</v>
      </c>
      <c r="F509" s="121" t="s">
        <v>223</v>
      </c>
      <c r="G509" s="81" t="s">
        <v>5965</v>
      </c>
      <c r="H509" s="81" t="s">
        <v>5965</v>
      </c>
      <c r="I509" s="120" t="s">
        <v>22279</v>
      </c>
      <c r="J509" s="83" t="s">
        <v>22280</v>
      </c>
      <c r="K509" s="82" t="s">
        <v>22411</v>
      </c>
      <c r="L509" s="83" t="s">
        <v>22412</v>
      </c>
      <c r="M509" s="82" t="s">
        <v>22413</v>
      </c>
      <c r="N509" s="83" t="s">
        <v>22412</v>
      </c>
      <c r="O509" s="81" t="s">
        <v>22359</v>
      </c>
      <c r="P509" s="82" t="s">
        <v>22915</v>
      </c>
      <c r="Q509" s="83" t="s">
        <v>22916</v>
      </c>
      <c r="R509" s="82" t="s">
        <v>22937</v>
      </c>
      <c r="S509" s="121" t="s">
        <v>22938</v>
      </c>
    </row>
    <row r="510" spans="1:19">
      <c r="A510" s="126">
        <v>461100</v>
      </c>
      <c r="B510" s="90" t="str">
        <f t="shared" si="15"/>
        <v>OC461100</v>
      </c>
      <c r="C510" s="81" t="s">
        <v>22944</v>
      </c>
      <c r="D510" s="81" t="str">
        <f t="shared" si="16"/>
        <v>461100 - Earnings On Investments</v>
      </c>
      <c r="E510" s="120" t="s">
        <v>22333</v>
      </c>
      <c r="F510" s="121" t="s">
        <v>217</v>
      </c>
      <c r="G510" s="81" t="s">
        <v>5965</v>
      </c>
      <c r="H510" s="81" t="s">
        <v>5965</v>
      </c>
      <c r="I510" s="120" t="s">
        <v>22279</v>
      </c>
      <c r="J510" s="83" t="s">
        <v>22280</v>
      </c>
      <c r="K510" s="82" t="s">
        <v>22945</v>
      </c>
      <c r="L510" s="83" t="s">
        <v>217</v>
      </c>
      <c r="M510" s="82" t="s">
        <v>22946</v>
      </c>
      <c r="N510" s="83" t="s">
        <v>217</v>
      </c>
      <c r="O510" s="81" t="s">
        <v>22359</v>
      </c>
      <c r="P510" s="82" t="s">
        <v>22947</v>
      </c>
      <c r="Q510" s="83" t="s">
        <v>22948</v>
      </c>
      <c r="R510" s="82" t="s">
        <v>22949</v>
      </c>
      <c r="S510" s="121" t="s">
        <v>22950</v>
      </c>
    </row>
    <row r="511" spans="1:19">
      <c r="A511" s="126">
        <v>461101</v>
      </c>
      <c r="B511" s="90" t="str">
        <f t="shared" si="15"/>
        <v>OC461101</v>
      </c>
      <c r="C511" s="81" t="s">
        <v>22951</v>
      </c>
      <c r="D511" s="81" t="str">
        <f t="shared" si="16"/>
        <v>461101 - Unrealized Gain</v>
      </c>
      <c r="E511" s="120" t="s">
        <v>22333</v>
      </c>
      <c r="F511" s="121" t="s">
        <v>217</v>
      </c>
      <c r="G511" s="81" t="s">
        <v>5965</v>
      </c>
      <c r="H511" s="81" t="s">
        <v>5965</v>
      </c>
      <c r="I511" s="120" t="s">
        <v>22279</v>
      </c>
      <c r="J511" s="83" t="s">
        <v>22280</v>
      </c>
      <c r="K511" s="82" t="s">
        <v>22945</v>
      </c>
      <c r="L511" s="83" t="s">
        <v>217</v>
      </c>
      <c r="M511" s="82" t="s">
        <v>22946</v>
      </c>
      <c r="N511" s="83" t="s">
        <v>217</v>
      </c>
      <c r="O511" s="81" t="s">
        <v>22359</v>
      </c>
      <c r="P511" s="82" t="s">
        <v>22947</v>
      </c>
      <c r="Q511" s="83" t="s">
        <v>22948</v>
      </c>
      <c r="R511" s="82" t="s">
        <v>22949</v>
      </c>
      <c r="S511" s="121" t="s">
        <v>22950</v>
      </c>
    </row>
    <row r="512" spans="1:19">
      <c r="A512" s="126">
        <v>461102</v>
      </c>
      <c r="B512" s="90" t="str">
        <f t="shared" si="15"/>
        <v>OC461102</v>
      </c>
      <c r="C512" s="81" t="s">
        <v>22952</v>
      </c>
      <c r="D512" s="81" t="str">
        <f t="shared" si="16"/>
        <v>461102 - Int. Rev from GLWA Lease</v>
      </c>
      <c r="E512" s="120" t="s">
        <v>22333</v>
      </c>
      <c r="F512" s="121" t="s">
        <v>217</v>
      </c>
      <c r="G512" s="81" t="s">
        <v>5965</v>
      </c>
      <c r="H512" s="81" t="s">
        <v>5965</v>
      </c>
      <c r="I512" s="120" t="s">
        <v>22279</v>
      </c>
      <c r="J512" s="83" t="s">
        <v>22280</v>
      </c>
      <c r="K512" s="82" t="s">
        <v>22945</v>
      </c>
      <c r="L512" s="83" t="s">
        <v>217</v>
      </c>
      <c r="M512" s="82" t="s">
        <v>22946</v>
      </c>
      <c r="N512" s="83" t="s">
        <v>217</v>
      </c>
      <c r="O512" s="81" t="s">
        <v>22359</v>
      </c>
      <c r="P512" s="82" t="s">
        <v>22947</v>
      </c>
      <c r="Q512" s="83" t="s">
        <v>22948</v>
      </c>
      <c r="R512" s="82" t="s">
        <v>22949</v>
      </c>
      <c r="S512" s="121" t="s">
        <v>22950</v>
      </c>
    </row>
    <row r="513" spans="1:19">
      <c r="A513" s="126">
        <v>461105</v>
      </c>
      <c r="B513" s="90" t="str">
        <f t="shared" si="15"/>
        <v>OC461105</v>
      </c>
      <c r="C513" s="81" t="s">
        <v>22953</v>
      </c>
      <c r="D513" s="81" t="str">
        <f t="shared" si="16"/>
        <v>461105 - Earnings – Dividends Received</v>
      </c>
      <c r="E513" s="120" t="s">
        <v>22333</v>
      </c>
      <c r="F513" s="121" t="s">
        <v>217</v>
      </c>
      <c r="G513" s="81" t="s">
        <v>5965</v>
      </c>
      <c r="H513" s="81" t="s">
        <v>5965</v>
      </c>
      <c r="I513" s="120" t="s">
        <v>22279</v>
      </c>
      <c r="J513" s="83" t="s">
        <v>22280</v>
      </c>
      <c r="K513" s="82" t="s">
        <v>22945</v>
      </c>
      <c r="L513" s="83" t="s">
        <v>217</v>
      </c>
      <c r="M513" s="82" t="s">
        <v>22946</v>
      </c>
      <c r="N513" s="83" t="s">
        <v>217</v>
      </c>
      <c r="O513" s="81" t="s">
        <v>22359</v>
      </c>
      <c r="P513" s="82" t="s">
        <v>22947</v>
      </c>
      <c r="Q513" s="83" t="s">
        <v>22948</v>
      </c>
      <c r="R513" s="82" t="s">
        <v>22949</v>
      </c>
      <c r="S513" s="121" t="s">
        <v>22950</v>
      </c>
    </row>
    <row r="514" spans="1:19">
      <c r="A514" s="126">
        <v>461110</v>
      </c>
      <c r="B514" s="90" t="str">
        <f t="shared" si="15"/>
        <v>OC461110</v>
      </c>
      <c r="C514" s="81" t="s">
        <v>22954</v>
      </c>
      <c r="D514" s="81" t="str">
        <f t="shared" si="16"/>
        <v>461110 - Earnings – Life Insurance Contract</v>
      </c>
      <c r="E514" s="120" t="s">
        <v>22333</v>
      </c>
      <c r="F514" s="121" t="s">
        <v>217</v>
      </c>
      <c r="G514" s="81" t="s">
        <v>5965</v>
      </c>
      <c r="H514" s="81" t="s">
        <v>5965</v>
      </c>
      <c r="I514" s="120" t="s">
        <v>22279</v>
      </c>
      <c r="J514" s="83" t="s">
        <v>22280</v>
      </c>
      <c r="K514" s="82" t="s">
        <v>22945</v>
      </c>
      <c r="L514" s="83" t="s">
        <v>217</v>
      </c>
      <c r="M514" s="82" t="s">
        <v>22946</v>
      </c>
      <c r="N514" s="83" t="s">
        <v>217</v>
      </c>
      <c r="O514" s="81" t="s">
        <v>22359</v>
      </c>
      <c r="P514" s="82" t="s">
        <v>22947</v>
      </c>
      <c r="Q514" s="83" t="s">
        <v>22948</v>
      </c>
      <c r="R514" s="82" t="s">
        <v>22949</v>
      </c>
      <c r="S514" s="121" t="s">
        <v>22950</v>
      </c>
    </row>
    <row r="515" spans="1:19">
      <c r="A515" s="126">
        <v>461115</v>
      </c>
      <c r="B515" s="90" t="str">
        <f t="shared" si="15"/>
        <v>OC461115</v>
      </c>
      <c r="C515" s="81" t="s">
        <v>22955</v>
      </c>
      <c r="D515" s="81" t="str">
        <f t="shared" si="16"/>
        <v>461115 - Interest Earnings on Bonds</v>
      </c>
      <c r="E515" s="120" t="s">
        <v>22333</v>
      </c>
      <c r="F515" s="121" t="s">
        <v>217</v>
      </c>
      <c r="G515" s="81" t="s">
        <v>5965</v>
      </c>
      <c r="H515" s="81" t="s">
        <v>5965</v>
      </c>
      <c r="I515" s="120" t="s">
        <v>22279</v>
      </c>
      <c r="J515" s="83" t="s">
        <v>22280</v>
      </c>
      <c r="K515" s="82" t="s">
        <v>22945</v>
      </c>
      <c r="L515" s="83" t="s">
        <v>217</v>
      </c>
      <c r="M515" s="82" t="s">
        <v>22946</v>
      </c>
      <c r="N515" s="83" t="s">
        <v>217</v>
      </c>
      <c r="O515" s="81" t="s">
        <v>22359</v>
      </c>
      <c r="P515" s="82" t="s">
        <v>22947</v>
      </c>
      <c r="Q515" s="83" t="s">
        <v>22948</v>
      </c>
      <c r="R515" s="82" t="s">
        <v>22949</v>
      </c>
      <c r="S515" s="121" t="s">
        <v>22950</v>
      </c>
    </row>
    <row r="516" spans="1:19">
      <c r="A516" s="126">
        <v>461118</v>
      </c>
      <c r="B516" s="90" t="str">
        <f t="shared" ref="B516:B579" si="17">"OC"&amp;A516</f>
        <v>OC461118</v>
      </c>
      <c r="C516" s="81" t="s">
        <v>22956</v>
      </c>
      <c r="D516" s="81" t="str">
        <f t="shared" ref="D516:D579" si="18">A516&amp;" - "&amp;C516</f>
        <v>461118 - Interest on Investment Hurlbut</v>
      </c>
      <c r="E516" s="120" t="s">
        <v>22333</v>
      </c>
      <c r="F516" s="121" t="s">
        <v>217</v>
      </c>
      <c r="G516" s="81" t="s">
        <v>5965</v>
      </c>
      <c r="H516" s="81" t="s">
        <v>5965</v>
      </c>
      <c r="I516" s="120" t="s">
        <v>22279</v>
      </c>
      <c r="J516" s="83" t="s">
        <v>22280</v>
      </c>
      <c r="K516" s="82" t="s">
        <v>22945</v>
      </c>
      <c r="L516" s="83" t="s">
        <v>217</v>
      </c>
      <c r="M516" s="82" t="s">
        <v>22946</v>
      </c>
      <c r="N516" s="83" t="s">
        <v>217</v>
      </c>
      <c r="O516" s="81" t="s">
        <v>22359</v>
      </c>
      <c r="P516" s="82" t="s">
        <v>22947</v>
      </c>
      <c r="Q516" s="83" t="s">
        <v>22948</v>
      </c>
      <c r="R516" s="82" t="s">
        <v>22949</v>
      </c>
      <c r="S516" s="121" t="s">
        <v>22950</v>
      </c>
    </row>
    <row r="517" spans="1:19">
      <c r="A517" s="126">
        <v>461120</v>
      </c>
      <c r="B517" s="90" t="str">
        <f t="shared" si="17"/>
        <v>OC461120</v>
      </c>
      <c r="C517" s="81" t="s">
        <v>22957</v>
      </c>
      <c r="D517" s="81" t="str">
        <f t="shared" si="18"/>
        <v>461120 - Interest Earnings – Short Term Sec</v>
      </c>
      <c r="E517" s="120" t="s">
        <v>22333</v>
      </c>
      <c r="F517" s="121" t="s">
        <v>217</v>
      </c>
      <c r="G517" s="81" t="s">
        <v>5965</v>
      </c>
      <c r="H517" s="81" t="s">
        <v>5965</v>
      </c>
      <c r="I517" s="120" t="s">
        <v>22279</v>
      </c>
      <c r="J517" s="83" t="s">
        <v>22280</v>
      </c>
      <c r="K517" s="82" t="s">
        <v>22945</v>
      </c>
      <c r="L517" s="83" t="s">
        <v>217</v>
      </c>
      <c r="M517" s="82" t="s">
        <v>22946</v>
      </c>
      <c r="N517" s="83" t="s">
        <v>217</v>
      </c>
      <c r="O517" s="81" t="s">
        <v>22359</v>
      </c>
      <c r="P517" s="82" t="s">
        <v>22947</v>
      </c>
      <c r="Q517" s="83" t="s">
        <v>22948</v>
      </c>
      <c r="R517" s="82" t="s">
        <v>22949</v>
      </c>
      <c r="S517" s="121" t="s">
        <v>22950</v>
      </c>
    </row>
    <row r="518" spans="1:19">
      <c r="A518" s="126">
        <v>461125</v>
      </c>
      <c r="B518" s="90" t="str">
        <f t="shared" si="17"/>
        <v>OC461125</v>
      </c>
      <c r="C518" s="81" t="s">
        <v>22958</v>
      </c>
      <c r="D518" s="81" t="str">
        <f t="shared" si="18"/>
        <v>461125 - Interest on Mortgages</v>
      </c>
      <c r="E518" s="120" t="s">
        <v>22333</v>
      </c>
      <c r="F518" s="121" t="s">
        <v>217</v>
      </c>
      <c r="G518" s="81" t="s">
        <v>5965</v>
      </c>
      <c r="H518" s="81" t="s">
        <v>5965</v>
      </c>
      <c r="I518" s="120" t="s">
        <v>22279</v>
      </c>
      <c r="J518" s="83" t="s">
        <v>22280</v>
      </c>
      <c r="K518" s="82" t="s">
        <v>22945</v>
      </c>
      <c r="L518" s="83" t="s">
        <v>217</v>
      </c>
      <c r="M518" s="82" t="s">
        <v>22946</v>
      </c>
      <c r="N518" s="83" t="s">
        <v>217</v>
      </c>
      <c r="O518" s="81" t="s">
        <v>22359</v>
      </c>
      <c r="P518" s="82" t="s">
        <v>22947</v>
      </c>
      <c r="Q518" s="83" t="s">
        <v>22948</v>
      </c>
      <c r="R518" s="82" t="s">
        <v>22949</v>
      </c>
      <c r="S518" s="121" t="s">
        <v>22950</v>
      </c>
    </row>
    <row r="519" spans="1:19">
      <c r="A519" s="126">
        <v>461130</v>
      </c>
      <c r="B519" s="90" t="str">
        <f t="shared" si="17"/>
        <v>OC461130</v>
      </c>
      <c r="C519" s="81" t="s">
        <v>22959</v>
      </c>
      <c r="D519" s="81" t="str">
        <f t="shared" si="18"/>
        <v>461130 - Gain/(Loss) – Foreign Securities</v>
      </c>
      <c r="E519" s="120" t="s">
        <v>22333</v>
      </c>
      <c r="F519" s="121" t="s">
        <v>217</v>
      </c>
      <c r="G519" s="81" t="s">
        <v>5965</v>
      </c>
      <c r="H519" s="81" t="s">
        <v>5965</v>
      </c>
      <c r="I519" s="120" t="s">
        <v>22279</v>
      </c>
      <c r="J519" s="83" t="s">
        <v>22280</v>
      </c>
      <c r="K519" s="82" t="s">
        <v>22945</v>
      </c>
      <c r="L519" s="83" t="s">
        <v>217</v>
      </c>
      <c r="M519" s="82" t="s">
        <v>22946</v>
      </c>
      <c r="N519" s="83" t="s">
        <v>217</v>
      </c>
      <c r="O519" s="81" t="s">
        <v>22359</v>
      </c>
      <c r="P519" s="82" t="s">
        <v>22947</v>
      </c>
      <c r="Q519" s="83" t="s">
        <v>22948</v>
      </c>
      <c r="R519" s="82" t="s">
        <v>22949</v>
      </c>
      <c r="S519" s="121" t="s">
        <v>22950</v>
      </c>
    </row>
    <row r="520" spans="1:19">
      <c r="A520" s="126">
        <v>461135</v>
      </c>
      <c r="B520" s="90" t="str">
        <f t="shared" si="17"/>
        <v>OC461135</v>
      </c>
      <c r="C520" s="81" t="s">
        <v>22960</v>
      </c>
      <c r="D520" s="81" t="str">
        <f t="shared" si="18"/>
        <v>461135 - Gain/(Loss) – Foreign Currency</v>
      </c>
      <c r="E520" s="120" t="s">
        <v>22333</v>
      </c>
      <c r="F520" s="121" t="s">
        <v>217</v>
      </c>
      <c r="G520" s="81" t="s">
        <v>5965</v>
      </c>
      <c r="H520" s="81" t="s">
        <v>5965</v>
      </c>
      <c r="I520" s="120" t="s">
        <v>22279</v>
      </c>
      <c r="J520" s="83" t="s">
        <v>22280</v>
      </c>
      <c r="K520" s="82" t="s">
        <v>22945</v>
      </c>
      <c r="L520" s="83" t="s">
        <v>217</v>
      </c>
      <c r="M520" s="82" t="s">
        <v>22946</v>
      </c>
      <c r="N520" s="83" t="s">
        <v>217</v>
      </c>
      <c r="O520" s="81" t="s">
        <v>22359</v>
      </c>
      <c r="P520" s="82" t="s">
        <v>22947</v>
      </c>
      <c r="Q520" s="83" t="s">
        <v>22948</v>
      </c>
      <c r="R520" s="82" t="s">
        <v>22949</v>
      </c>
      <c r="S520" s="121" t="s">
        <v>22950</v>
      </c>
    </row>
    <row r="521" spans="1:19">
      <c r="A521" s="126">
        <v>461140</v>
      </c>
      <c r="B521" s="90" t="str">
        <f t="shared" si="17"/>
        <v>OC461140</v>
      </c>
      <c r="C521" s="81" t="s">
        <v>22961</v>
      </c>
      <c r="D521" s="81" t="str">
        <f t="shared" si="18"/>
        <v>461140 - Earnings on Investments – DoT</v>
      </c>
      <c r="E521" s="120" t="s">
        <v>22333</v>
      </c>
      <c r="F521" s="121" t="s">
        <v>217</v>
      </c>
      <c r="G521" s="81" t="s">
        <v>5965</v>
      </c>
      <c r="H521" s="81" t="s">
        <v>5965</v>
      </c>
      <c r="I521" s="120" t="s">
        <v>22279</v>
      </c>
      <c r="J521" s="83" t="s">
        <v>22280</v>
      </c>
      <c r="K521" s="82" t="s">
        <v>22945</v>
      </c>
      <c r="L521" s="83" t="s">
        <v>217</v>
      </c>
      <c r="M521" s="82" t="s">
        <v>22946</v>
      </c>
      <c r="N521" s="83" t="s">
        <v>217</v>
      </c>
      <c r="O521" s="81" t="s">
        <v>22359</v>
      </c>
      <c r="P521" s="82" t="s">
        <v>22947</v>
      </c>
      <c r="Q521" s="83" t="s">
        <v>22948</v>
      </c>
      <c r="R521" s="82" t="s">
        <v>22949</v>
      </c>
      <c r="S521" s="121" t="s">
        <v>22950</v>
      </c>
    </row>
    <row r="522" spans="1:19">
      <c r="A522" s="126">
        <v>461145</v>
      </c>
      <c r="B522" s="90" t="str">
        <f t="shared" si="17"/>
        <v>OC461145</v>
      </c>
      <c r="C522" s="81" t="s">
        <v>22962</v>
      </c>
      <c r="D522" s="81" t="str">
        <f t="shared" si="18"/>
        <v>461145 - Interest on Loans</v>
      </c>
      <c r="E522" s="120" t="s">
        <v>22333</v>
      </c>
      <c r="F522" s="121" t="s">
        <v>217</v>
      </c>
      <c r="G522" s="81" t="s">
        <v>5965</v>
      </c>
      <c r="H522" s="81" t="s">
        <v>5965</v>
      </c>
      <c r="I522" s="120" t="s">
        <v>22279</v>
      </c>
      <c r="J522" s="83" t="s">
        <v>22280</v>
      </c>
      <c r="K522" s="82" t="s">
        <v>22945</v>
      </c>
      <c r="L522" s="83" t="s">
        <v>217</v>
      </c>
      <c r="M522" s="82" t="s">
        <v>22946</v>
      </c>
      <c r="N522" s="83" t="s">
        <v>217</v>
      </c>
      <c r="O522" s="81" t="s">
        <v>22359</v>
      </c>
      <c r="P522" s="82" t="s">
        <v>22947</v>
      </c>
      <c r="Q522" s="83" t="s">
        <v>22948</v>
      </c>
      <c r="R522" s="82" t="s">
        <v>22949</v>
      </c>
      <c r="S522" s="121" t="s">
        <v>22950</v>
      </c>
    </row>
    <row r="523" spans="1:19">
      <c r="A523" s="126">
        <v>461150</v>
      </c>
      <c r="B523" s="90" t="str">
        <f t="shared" si="17"/>
        <v>OC461150</v>
      </c>
      <c r="C523" s="81" t="s">
        <v>22963</v>
      </c>
      <c r="D523" s="81" t="str">
        <f t="shared" si="18"/>
        <v>461150 - Interest on Contract Sales</v>
      </c>
      <c r="E523" s="120" t="s">
        <v>22333</v>
      </c>
      <c r="F523" s="121" t="s">
        <v>217</v>
      </c>
      <c r="G523" s="81" t="s">
        <v>5965</v>
      </c>
      <c r="H523" s="81" t="s">
        <v>5965</v>
      </c>
      <c r="I523" s="120" t="s">
        <v>22279</v>
      </c>
      <c r="J523" s="83" t="s">
        <v>22280</v>
      </c>
      <c r="K523" s="82" t="s">
        <v>22945</v>
      </c>
      <c r="L523" s="83" t="s">
        <v>217</v>
      </c>
      <c r="M523" s="82" t="s">
        <v>22946</v>
      </c>
      <c r="N523" s="83" t="s">
        <v>217</v>
      </c>
      <c r="O523" s="81" t="s">
        <v>22359</v>
      </c>
      <c r="P523" s="82" t="s">
        <v>22947</v>
      </c>
      <c r="Q523" s="83" t="s">
        <v>22948</v>
      </c>
      <c r="R523" s="82" t="s">
        <v>22949</v>
      </c>
      <c r="S523" s="121" t="s">
        <v>22950</v>
      </c>
    </row>
    <row r="524" spans="1:19">
      <c r="A524" s="126">
        <v>461155</v>
      </c>
      <c r="B524" s="90" t="str">
        <f t="shared" si="17"/>
        <v>OC461155</v>
      </c>
      <c r="C524" s="81" t="s">
        <v>22964</v>
      </c>
      <c r="D524" s="81" t="str">
        <f t="shared" si="18"/>
        <v>461155 - Interest on State Shared Taxes</v>
      </c>
      <c r="E524" s="120" t="s">
        <v>22333</v>
      </c>
      <c r="F524" s="121" t="s">
        <v>217</v>
      </c>
      <c r="G524" s="81" t="s">
        <v>5965</v>
      </c>
      <c r="H524" s="81" t="s">
        <v>5965</v>
      </c>
      <c r="I524" s="120" t="s">
        <v>22279</v>
      </c>
      <c r="J524" s="83" t="s">
        <v>22280</v>
      </c>
      <c r="K524" s="82" t="s">
        <v>22945</v>
      </c>
      <c r="L524" s="83" t="s">
        <v>217</v>
      </c>
      <c r="M524" s="82" t="s">
        <v>22946</v>
      </c>
      <c r="N524" s="83" t="s">
        <v>217</v>
      </c>
      <c r="O524" s="81" t="s">
        <v>22359</v>
      </c>
      <c r="P524" s="82" t="s">
        <v>22947</v>
      </c>
      <c r="Q524" s="83" t="s">
        <v>22948</v>
      </c>
      <c r="R524" s="82" t="s">
        <v>22949</v>
      </c>
      <c r="S524" s="121" t="s">
        <v>22950</v>
      </c>
    </row>
    <row r="525" spans="1:19">
      <c r="A525" s="126">
        <v>461160</v>
      </c>
      <c r="B525" s="90" t="str">
        <f t="shared" si="17"/>
        <v>OC461160</v>
      </c>
      <c r="C525" s="81" t="s">
        <v>22965</v>
      </c>
      <c r="D525" s="81" t="str">
        <f t="shared" si="18"/>
        <v>461160 - Other Interest Earnings</v>
      </c>
      <c r="E525" s="120" t="s">
        <v>22333</v>
      </c>
      <c r="F525" s="121" t="s">
        <v>217</v>
      </c>
      <c r="G525" s="81" t="s">
        <v>5965</v>
      </c>
      <c r="H525" s="81" t="s">
        <v>5965</v>
      </c>
      <c r="I525" s="120" t="s">
        <v>22279</v>
      </c>
      <c r="J525" s="83" t="s">
        <v>22280</v>
      </c>
      <c r="K525" s="82" t="s">
        <v>22945</v>
      </c>
      <c r="L525" s="83" t="s">
        <v>217</v>
      </c>
      <c r="M525" s="82" t="s">
        <v>22946</v>
      </c>
      <c r="N525" s="83" t="s">
        <v>217</v>
      </c>
      <c r="O525" s="81" t="s">
        <v>22359</v>
      </c>
      <c r="P525" s="82" t="s">
        <v>22947</v>
      </c>
      <c r="Q525" s="83" t="s">
        <v>22948</v>
      </c>
      <c r="R525" s="82" t="s">
        <v>22949</v>
      </c>
      <c r="S525" s="121" t="s">
        <v>22950</v>
      </c>
    </row>
    <row r="526" spans="1:19">
      <c r="A526" s="126">
        <v>461165</v>
      </c>
      <c r="B526" s="90" t="str">
        <f t="shared" si="17"/>
        <v>OC461165</v>
      </c>
      <c r="C526" s="81" t="s">
        <v>22966</v>
      </c>
      <c r="D526" s="81" t="str">
        <f t="shared" si="18"/>
        <v>461165 - Interest – Pension Contribution – General</v>
      </c>
      <c r="E526" s="120" t="s">
        <v>22333</v>
      </c>
      <c r="F526" s="121" t="s">
        <v>217</v>
      </c>
      <c r="G526" s="81" t="s">
        <v>5965</v>
      </c>
      <c r="H526" s="81" t="s">
        <v>5965</v>
      </c>
      <c r="I526" s="120" t="s">
        <v>22279</v>
      </c>
      <c r="J526" s="83" t="s">
        <v>22280</v>
      </c>
      <c r="K526" s="82" t="s">
        <v>22945</v>
      </c>
      <c r="L526" s="83" t="s">
        <v>217</v>
      </c>
      <c r="M526" s="82" t="s">
        <v>22946</v>
      </c>
      <c r="N526" s="83" t="s">
        <v>217</v>
      </c>
      <c r="O526" s="81" t="s">
        <v>22359</v>
      </c>
      <c r="P526" s="82" t="s">
        <v>22947</v>
      </c>
      <c r="Q526" s="83" t="s">
        <v>22948</v>
      </c>
      <c r="R526" s="82" t="s">
        <v>22949</v>
      </c>
      <c r="S526" s="121" t="s">
        <v>22950</v>
      </c>
    </row>
    <row r="527" spans="1:19">
      <c r="A527" s="126">
        <v>461170</v>
      </c>
      <c r="B527" s="90" t="str">
        <f t="shared" si="17"/>
        <v>OC461170</v>
      </c>
      <c r="C527" s="81" t="s">
        <v>22967</v>
      </c>
      <c r="D527" s="81" t="str">
        <f t="shared" si="18"/>
        <v>461170 - Interest – Pension Contribution – P&amp;F</v>
      </c>
      <c r="E527" s="120" t="s">
        <v>22333</v>
      </c>
      <c r="F527" s="121" t="s">
        <v>217</v>
      </c>
      <c r="G527" s="81" t="s">
        <v>5965</v>
      </c>
      <c r="H527" s="81" t="s">
        <v>5965</v>
      </c>
      <c r="I527" s="120" t="s">
        <v>22279</v>
      </c>
      <c r="J527" s="83" t="s">
        <v>22280</v>
      </c>
      <c r="K527" s="82" t="s">
        <v>22945</v>
      </c>
      <c r="L527" s="83" t="s">
        <v>217</v>
      </c>
      <c r="M527" s="82" t="s">
        <v>22946</v>
      </c>
      <c r="N527" s="83" t="s">
        <v>217</v>
      </c>
      <c r="O527" s="81" t="s">
        <v>22359</v>
      </c>
      <c r="P527" s="82" t="s">
        <v>22947</v>
      </c>
      <c r="Q527" s="83" t="s">
        <v>22948</v>
      </c>
      <c r="R527" s="82" t="s">
        <v>22949</v>
      </c>
      <c r="S527" s="121" t="s">
        <v>22950</v>
      </c>
    </row>
    <row r="528" spans="1:19">
      <c r="A528" s="126">
        <v>461175</v>
      </c>
      <c r="B528" s="90" t="str">
        <f t="shared" si="17"/>
        <v>OC461175</v>
      </c>
      <c r="C528" s="81" t="s">
        <v>22968</v>
      </c>
      <c r="D528" s="81" t="str">
        <f t="shared" si="18"/>
        <v>461175 - Change in Fair Value of Derivatives</v>
      </c>
      <c r="E528" s="120" t="s">
        <v>22333</v>
      </c>
      <c r="F528" s="121" t="s">
        <v>217</v>
      </c>
      <c r="G528" s="81" t="s">
        <v>5965</v>
      </c>
      <c r="H528" s="81" t="s">
        <v>5965</v>
      </c>
      <c r="I528" s="120" t="s">
        <v>22279</v>
      </c>
      <c r="J528" s="83" t="s">
        <v>22280</v>
      </c>
      <c r="K528" s="82" t="s">
        <v>22945</v>
      </c>
      <c r="L528" s="83" t="s">
        <v>217</v>
      </c>
      <c r="M528" s="82" t="s">
        <v>22946</v>
      </c>
      <c r="N528" s="83" t="s">
        <v>217</v>
      </c>
      <c r="O528" s="81" t="s">
        <v>22359</v>
      </c>
      <c r="P528" s="82" t="s">
        <v>22947</v>
      </c>
      <c r="Q528" s="83" t="s">
        <v>22948</v>
      </c>
      <c r="R528" s="82" t="s">
        <v>22949</v>
      </c>
      <c r="S528" s="121" t="s">
        <v>22950</v>
      </c>
    </row>
    <row r="529" spans="1:19">
      <c r="A529" s="126">
        <v>461180</v>
      </c>
      <c r="B529" s="90" t="str">
        <f t="shared" si="17"/>
        <v>OC461180</v>
      </c>
      <c r="C529" s="81" t="s">
        <v>22969</v>
      </c>
      <c r="D529" s="81" t="str">
        <f t="shared" si="18"/>
        <v>461180 - Gain/(Loss) from Bifurcation</v>
      </c>
      <c r="E529" s="120" t="s">
        <v>22333</v>
      </c>
      <c r="F529" s="121" t="s">
        <v>217</v>
      </c>
      <c r="G529" s="81" t="s">
        <v>5965</v>
      </c>
      <c r="H529" s="81" t="s">
        <v>5965</v>
      </c>
      <c r="I529" s="120" t="s">
        <v>22279</v>
      </c>
      <c r="J529" s="83" t="s">
        <v>22280</v>
      </c>
      <c r="K529" s="82" t="s">
        <v>22945</v>
      </c>
      <c r="L529" s="83" t="s">
        <v>217</v>
      </c>
      <c r="M529" s="82" t="s">
        <v>22946</v>
      </c>
      <c r="N529" s="83" t="s">
        <v>217</v>
      </c>
      <c r="O529" s="81" t="s">
        <v>22359</v>
      </c>
      <c r="P529" s="82" t="s">
        <v>22947</v>
      </c>
      <c r="Q529" s="83" t="s">
        <v>22948</v>
      </c>
      <c r="R529" s="82" t="s">
        <v>22949</v>
      </c>
      <c r="S529" s="121" t="s">
        <v>22950</v>
      </c>
    </row>
    <row r="530" spans="1:19">
      <c r="A530" s="126">
        <v>461960</v>
      </c>
      <c r="B530" s="90" t="str">
        <f t="shared" si="17"/>
        <v>OC461960</v>
      </c>
      <c r="C530" s="81" t="s">
        <v>22970</v>
      </c>
      <c r="D530" s="81" t="str">
        <f t="shared" si="18"/>
        <v>461960 - Gain(Loss) on Investments</v>
      </c>
      <c r="E530" s="120" t="s">
        <v>22319</v>
      </c>
      <c r="F530" s="121" t="s">
        <v>22320</v>
      </c>
      <c r="G530" s="81" t="s">
        <v>5965</v>
      </c>
      <c r="H530" s="81" t="s">
        <v>5965</v>
      </c>
      <c r="I530" s="120" t="s">
        <v>22279</v>
      </c>
      <c r="J530" s="83" t="s">
        <v>22280</v>
      </c>
      <c r="K530" s="82" t="s">
        <v>22945</v>
      </c>
      <c r="L530" s="83" t="s">
        <v>217</v>
      </c>
      <c r="M530" s="82" t="s">
        <v>22946</v>
      </c>
      <c r="N530" s="83" t="s">
        <v>217</v>
      </c>
      <c r="O530" s="81" t="s">
        <v>22359</v>
      </c>
      <c r="P530" s="82" t="s">
        <v>22947</v>
      </c>
      <c r="Q530" s="83" t="s">
        <v>22948</v>
      </c>
      <c r="R530" s="82" t="s">
        <v>22949</v>
      </c>
      <c r="S530" s="121" t="s">
        <v>22950</v>
      </c>
    </row>
    <row r="531" spans="1:19">
      <c r="A531" s="126">
        <v>462100</v>
      </c>
      <c r="B531" s="90" t="str">
        <f t="shared" si="17"/>
        <v>OC462100</v>
      </c>
      <c r="C531" s="81" t="s">
        <v>22971</v>
      </c>
      <c r="D531" s="81" t="str">
        <f t="shared" si="18"/>
        <v>462100 - Rental-Public Bldgs &amp; Space</v>
      </c>
      <c r="E531" s="120" t="s">
        <v>22333</v>
      </c>
      <c r="F531" s="121" t="s">
        <v>217</v>
      </c>
      <c r="G531" s="81" t="s">
        <v>5965</v>
      </c>
      <c r="H531" s="81" t="s">
        <v>5965</v>
      </c>
      <c r="I531" s="120" t="s">
        <v>22279</v>
      </c>
      <c r="J531" s="83" t="s">
        <v>22280</v>
      </c>
      <c r="K531" s="82" t="s">
        <v>22945</v>
      </c>
      <c r="L531" s="83" t="s">
        <v>217</v>
      </c>
      <c r="M531" s="82" t="s">
        <v>22946</v>
      </c>
      <c r="N531" s="83" t="s">
        <v>217</v>
      </c>
      <c r="O531" s="81" t="s">
        <v>22359</v>
      </c>
      <c r="P531" s="82" t="s">
        <v>22947</v>
      </c>
      <c r="Q531" s="83" t="s">
        <v>22948</v>
      </c>
      <c r="R531" s="82" t="s">
        <v>22972</v>
      </c>
      <c r="S531" s="121" t="s">
        <v>22973</v>
      </c>
    </row>
    <row r="532" spans="1:19">
      <c r="A532" s="126">
        <v>462105</v>
      </c>
      <c r="B532" s="90" t="str">
        <f t="shared" si="17"/>
        <v>OC462105</v>
      </c>
      <c r="C532" s="81" t="s">
        <v>22974</v>
      </c>
      <c r="D532" s="81" t="str">
        <f t="shared" si="18"/>
        <v>462105 - Rental – Public Buildings &amp; Space – County</v>
      </c>
      <c r="E532" s="120" t="s">
        <v>22333</v>
      </c>
      <c r="F532" s="121" t="s">
        <v>217</v>
      </c>
      <c r="G532" s="81" t="s">
        <v>5965</v>
      </c>
      <c r="H532" s="81" t="s">
        <v>5965</v>
      </c>
      <c r="I532" s="120" t="s">
        <v>22279</v>
      </c>
      <c r="J532" s="83" t="s">
        <v>22280</v>
      </c>
      <c r="K532" s="82" t="s">
        <v>22945</v>
      </c>
      <c r="L532" s="83" t="s">
        <v>217</v>
      </c>
      <c r="M532" s="82" t="s">
        <v>22946</v>
      </c>
      <c r="N532" s="83" t="s">
        <v>217</v>
      </c>
      <c r="O532" s="81" t="s">
        <v>22359</v>
      </c>
      <c r="P532" s="82" t="s">
        <v>22947</v>
      </c>
      <c r="Q532" s="83" t="s">
        <v>22948</v>
      </c>
      <c r="R532" s="82" t="s">
        <v>22972</v>
      </c>
      <c r="S532" s="121" t="s">
        <v>22973</v>
      </c>
    </row>
    <row r="533" spans="1:19">
      <c r="A533" s="126">
        <v>462110</v>
      </c>
      <c r="B533" s="90" t="str">
        <f t="shared" si="17"/>
        <v>OC462110</v>
      </c>
      <c r="C533" s="81" t="s">
        <v>22975</v>
      </c>
      <c r="D533" s="81" t="str">
        <f t="shared" si="18"/>
        <v>462110 - Rental – Public Buildings &amp; Space – Other Government</v>
      </c>
      <c r="E533" s="120" t="s">
        <v>22333</v>
      </c>
      <c r="F533" s="121" t="s">
        <v>217</v>
      </c>
      <c r="G533" s="81" t="s">
        <v>5965</v>
      </c>
      <c r="H533" s="81" t="s">
        <v>5965</v>
      </c>
      <c r="I533" s="120" t="s">
        <v>22279</v>
      </c>
      <c r="J533" s="83" t="s">
        <v>22280</v>
      </c>
      <c r="K533" s="82" t="s">
        <v>22945</v>
      </c>
      <c r="L533" s="83" t="s">
        <v>217</v>
      </c>
      <c r="M533" s="82" t="s">
        <v>22946</v>
      </c>
      <c r="N533" s="83" t="s">
        <v>217</v>
      </c>
      <c r="O533" s="81" t="s">
        <v>22359</v>
      </c>
      <c r="P533" s="82" t="s">
        <v>22947</v>
      </c>
      <c r="Q533" s="83" t="s">
        <v>22948</v>
      </c>
      <c r="R533" s="82" t="s">
        <v>22972</v>
      </c>
      <c r="S533" s="121" t="s">
        <v>22973</v>
      </c>
    </row>
    <row r="534" spans="1:19">
      <c r="A534" s="126">
        <v>462115</v>
      </c>
      <c r="B534" s="90" t="str">
        <f t="shared" si="17"/>
        <v>OC462115</v>
      </c>
      <c r="C534" s="81" t="s">
        <v>22976</v>
      </c>
      <c r="D534" s="81" t="str">
        <f t="shared" si="18"/>
        <v>462115 - Rental – Public Buildings &amp; Space – Departmental</v>
      </c>
      <c r="E534" s="120" t="s">
        <v>22333</v>
      </c>
      <c r="F534" s="121" t="s">
        <v>217</v>
      </c>
      <c r="G534" s="81" t="s">
        <v>5965</v>
      </c>
      <c r="H534" s="81" t="s">
        <v>5965</v>
      </c>
      <c r="I534" s="120" t="s">
        <v>22279</v>
      </c>
      <c r="J534" s="83" t="s">
        <v>22280</v>
      </c>
      <c r="K534" s="82" t="s">
        <v>22945</v>
      </c>
      <c r="L534" s="83" t="s">
        <v>217</v>
      </c>
      <c r="M534" s="82" t="s">
        <v>22946</v>
      </c>
      <c r="N534" s="83" t="s">
        <v>217</v>
      </c>
      <c r="O534" s="81" t="s">
        <v>22359</v>
      </c>
      <c r="P534" s="82" t="s">
        <v>22947</v>
      </c>
      <c r="Q534" s="83" t="s">
        <v>22948</v>
      </c>
      <c r="R534" s="82" t="s">
        <v>22972</v>
      </c>
      <c r="S534" s="121" t="s">
        <v>22973</v>
      </c>
    </row>
    <row r="535" spans="1:19">
      <c r="A535" s="126">
        <v>462120</v>
      </c>
      <c r="B535" s="90" t="str">
        <f t="shared" si="17"/>
        <v>OC462120</v>
      </c>
      <c r="C535" s="81" t="s">
        <v>22977</v>
      </c>
      <c r="D535" s="81" t="str">
        <f t="shared" si="18"/>
        <v>462120 - Rental – Tax Foreclosed Property</v>
      </c>
      <c r="E535" s="120" t="s">
        <v>22333</v>
      </c>
      <c r="F535" s="121" t="s">
        <v>217</v>
      </c>
      <c r="G535" s="81" t="s">
        <v>5965</v>
      </c>
      <c r="H535" s="81" t="s">
        <v>5965</v>
      </c>
      <c r="I535" s="120" t="s">
        <v>22279</v>
      </c>
      <c r="J535" s="83" t="s">
        <v>22280</v>
      </c>
      <c r="K535" s="82" t="s">
        <v>22945</v>
      </c>
      <c r="L535" s="83" t="s">
        <v>217</v>
      </c>
      <c r="M535" s="82" t="s">
        <v>22946</v>
      </c>
      <c r="N535" s="83" t="s">
        <v>217</v>
      </c>
      <c r="O535" s="81" t="s">
        <v>22359</v>
      </c>
      <c r="P535" s="82" t="s">
        <v>22947</v>
      </c>
      <c r="Q535" s="83" t="s">
        <v>22948</v>
      </c>
      <c r="R535" s="82" t="s">
        <v>22972</v>
      </c>
      <c r="S535" s="121" t="s">
        <v>22973</v>
      </c>
    </row>
    <row r="536" spans="1:19">
      <c r="A536" s="126">
        <v>462125</v>
      </c>
      <c r="B536" s="90" t="str">
        <f t="shared" si="17"/>
        <v>OC462125</v>
      </c>
      <c r="C536" s="81" t="s">
        <v>22978</v>
      </c>
      <c r="D536" s="81" t="str">
        <f t="shared" si="18"/>
        <v>462125 - Rental – Acquired Properties</v>
      </c>
      <c r="E536" s="120" t="s">
        <v>22333</v>
      </c>
      <c r="F536" s="121" t="s">
        <v>217</v>
      </c>
      <c r="G536" s="81" t="s">
        <v>5965</v>
      </c>
      <c r="H536" s="81" t="s">
        <v>5965</v>
      </c>
      <c r="I536" s="120" t="s">
        <v>22279</v>
      </c>
      <c r="J536" s="83" t="s">
        <v>22280</v>
      </c>
      <c r="K536" s="82" t="s">
        <v>22945</v>
      </c>
      <c r="L536" s="83" t="s">
        <v>217</v>
      </c>
      <c r="M536" s="82" t="s">
        <v>22946</v>
      </c>
      <c r="N536" s="83" t="s">
        <v>217</v>
      </c>
      <c r="O536" s="81" t="s">
        <v>22359</v>
      </c>
      <c r="P536" s="82" t="s">
        <v>22947</v>
      </c>
      <c r="Q536" s="83" t="s">
        <v>22948</v>
      </c>
      <c r="R536" s="82" t="s">
        <v>22972</v>
      </c>
      <c r="S536" s="121" t="s">
        <v>22973</v>
      </c>
    </row>
    <row r="537" spans="1:19">
      <c r="A537" s="126">
        <v>462130</v>
      </c>
      <c r="B537" s="90" t="str">
        <f t="shared" si="17"/>
        <v>OC462130</v>
      </c>
      <c r="C537" s="81" t="s">
        <v>22979</v>
      </c>
      <c r="D537" s="81" t="str">
        <f t="shared" si="18"/>
        <v>462130 - Building Rentals</v>
      </c>
      <c r="E537" s="120" t="s">
        <v>22333</v>
      </c>
      <c r="F537" s="121" t="s">
        <v>217</v>
      </c>
      <c r="G537" s="81" t="s">
        <v>5965</v>
      </c>
      <c r="H537" s="81" t="s">
        <v>5965</v>
      </c>
      <c r="I537" s="120" t="s">
        <v>22279</v>
      </c>
      <c r="J537" s="83" t="s">
        <v>22280</v>
      </c>
      <c r="K537" s="82" t="s">
        <v>22945</v>
      </c>
      <c r="L537" s="83" t="s">
        <v>217</v>
      </c>
      <c r="M537" s="82" t="s">
        <v>22946</v>
      </c>
      <c r="N537" s="83" t="s">
        <v>217</v>
      </c>
      <c r="O537" s="81" t="s">
        <v>22359</v>
      </c>
      <c r="P537" s="82" t="s">
        <v>22947</v>
      </c>
      <c r="Q537" s="83" t="s">
        <v>22948</v>
      </c>
      <c r="R537" s="82" t="s">
        <v>22972</v>
      </c>
      <c r="S537" s="121" t="s">
        <v>22973</v>
      </c>
    </row>
    <row r="538" spans="1:19">
      <c r="A538" s="126">
        <v>462135</v>
      </c>
      <c r="B538" s="90" t="str">
        <f t="shared" si="17"/>
        <v>OC462135</v>
      </c>
      <c r="C538" s="81" t="s">
        <v>22980</v>
      </c>
      <c r="D538" s="81" t="str">
        <f t="shared" si="18"/>
        <v>462135 - Building Rentals – Federal</v>
      </c>
      <c r="E538" s="120" t="s">
        <v>22333</v>
      </c>
      <c r="F538" s="121" t="s">
        <v>217</v>
      </c>
      <c r="G538" s="81" t="s">
        <v>5965</v>
      </c>
      <c r="H538" s="81" t="s">
        <v>5965</v>
      </c>
      <c r="I538" s="120" t="s">
        <v>22279</v>
      </c>
      <c r="J538" s="83" t="s">
        <v>22280</v>
      </c>
      <c r="K538" s="82" t="s">
        <v>22945</v>
      </c>
      <c r="L538" s="83" t="s">
        <v>217</v>
      </c>
      <c r="M538" s="82" t="s">
        <v>22946</v>
      </c>
      <c r="N538" s="83" t="s">
        <v>217</v>
      </c>
      <c r="O538" s="81" t="s">
        <v>22359</v>
      </c>
      <c r="P538" s="82" t="s">
        <v>22947</v>
      </c>
      <c r="Q538" s="83" t="s">
        <v>22948</v>
      </c>
      <c r="R538" s="82" t="s">
        <v>22972</v>
      </c>
      <c r="S538" s="121" t="s">
        <v>22973</v>
      </c>
    </row>
    <row r="539" spans="1:19">
      <c r="A539" s="126">
        <v>462140</v>
      </c>
      <c r="B539" s="90" t="str">
        <f t="shared" si="17"/>
        <v>OC462140</v>
      </c>
      <c r="C539" s="81" t="s">
        <v>22981</v>
      </c>
      <c r="D539" s="81" t="str">
        <f t="shared" si="18"/>
        <v>462140 - Building Rentals – State</v>
      </c>
      <c r="E539" s="120" t="s">
        <v>22333</v>
      </c>
      <c r="F539" s="121" t="s">
        <v>217</v>
      </c>
      <c r="G539" s="81" t="s">
        <v>5965</v>
      </c>
      <c r="H539" s="81" t="s">
        <v>5965</v>
      </c>
      <c r="I539" s="120" t="s">
        <v>22279</v>
      </c>
      <c r="J539" s="83" t="s">
        <v>22280</v>
      </c>
      <c r="K539" s="82" t="s">
        <v>22945</v>
      </c>
      <c r="L539" s="83" t="s">
        <v>217</v>
      </c>
      <c r="M539" s="82" t="s">
        <v>22946</v>
      </c>
      <c r="N539" s="83" t="s">
        <v>217</v>
      </c>
      <c r="O539" s="81" t="s">
        <v>22359</v>
      </c>
      <c r="P539" s="82" t="s">
        <v>22947</v>
      </c>
      <c r="Q539" s="83" t="s">
        <v>22948</v>
      </c>
      <c r="R539" s="82" t="s">
        <v>22972</v>
      </c>
      <c r="S539" s="121" t="s">
        <v>22973</v>
      </c>
    </row>
    <row r="540" spans="1:19">
      <c r="A540" s="126">
        <v>462145</v>
      </c>
      <c r="B540" s="90" t="str">
        <f t="shared" si="17"/>
        <v>OC462145</v>
      </c>
      <c r="C540" s="81" t="s">
        <v>22982</v>
      </c>
      <c r="D540" s="81" t="str">
        <f t="shared" si="18"/>
        <v>462145 - Building Rentals – Other – Government</v>
      </c>
      <c r="E540" s="120" t="s">
        <v>22333</v>
      </c>
      <c r="F540" s="121" t="s">
        <v>217</v>
      </c>
      <c r="G540" s="81" t="s">
        <v>5965</v>
      </c>
      <c r="H540" s="81" t="s">
        <v>5965</v>
      </c>
      <c r="I540" s="120" t="s">
        <v>22279</v>
      </c>
      <c r="J540" s="83" t="s">
        <v>22280</v>
      </c>
      <c r="K540" s="82" t="s">
        <v>22945</v>
      </c>
      <c r="L540" s="83" t="s">
        <v>217</v>
      </c>
      <c r="M540" s="82" t="s">
        <v>22946</v>
      </c>
      <c r="N540" s="83" t="s">
        <v>217</v>
      </c>
      <c r="O540" s="81" t="s">
        <v>22359</v>
      </c>
      <c r="P540" s="82" t="s">
        <v>22947</v>
      </c>
      <c r="Q540" s="83" t="s">
        <v>22948</v>
      </c>
      <c r="R540" s="82" t="s">
        <v>22972</v>
      </c>
      <c r="S540" s="121" t="s">
        <v>22973</v>
      </c>
    </row>
    <row r="541" spans="1:19">
      <c r="A541" s="126">
        <v>462150</v>
      </c>
      <c r="B541" s="90" t="str">
        <f t="shared" si="17"/>
        <v>OC462150</v>
      </c>
      <c r="C541" s="81" t="s">
        <v>22983</v>
      </c>
      <c r="D541" s="81" t="str">
        <f t="shared" si="18"/>
        <v>462150 - Building Rentals – Departmental</v>
      </c>
      <c r="E541" s="120" t="s">
        <v>22333</v>
      </c>
      <c r="F541" s="121" t="s">
        <v>217</v>
      </c>
      <c r="G541" s="81" t="s">
        <v>5965</v>
      </c>
      <c r="H541" s="81" t="s">
        <v>5965</v>
      </c>
      <c r="I541" s="120" t="s">
        <v>22279</v>
      </c>
      <c r="J541" s="83" t="s">
        <v>22280</v>
      </c>
      <c r="K541" s="82" t="s">
        <v>22945</v>
      </c>
      <c r="L541" s="83" t="s">
        <v>217</v>
      </c>
      <c r="M541" s="82" t="s">
        <v>22946</v>
      </c>
      <c r="N541" s="83" t="s">
        <v>217</v>
      </c>
      <c r="O541" s="81" t="s">
        <v>22359</v>
      </c>
      <c r="P541" s="82" t="s">
        <v>22947</v>
      </c>
      <c r="Q541" s="83" t="s">
        <v>22948</v>
      </c>
      <c r="R541" s="82" t="s">
        <v>22972</v>
      </c>
      <c r="S541" s="121" t="s">
        <v>22973</v>
      </c>
    </row>
    <row r="542" spans="1:19">
      <c r="A542" s="126">
        <v>462155</v>
      </c>
      <c r="B542" s="90" t="str">
        <f t="shared" si="17"/>
        <v>OC462155</v>
      </c>
      <c r="C542" s="81" t="s">
        <v>22984</v>
      </c>
      <c r="D542" s="81" t="str">
        <f t="shared" si="18"/>
        <v>462155 - Department Rentals</v>
      </c>
      <c r="E542" s="120" t="s">
        <v>22333</v>
      </c>
      <c r="F542" s="121" t="s">
        <v>217</v>
      </c>
      <c r="G542" s="81" t="s">
        <v>5965</v>
      </c>
      <c r="H542" s="81" t="s">
        <v>5965</v>
      </c>
      <c r="I542" s="120" t="s">
        <v>22279</v>
      </c>
      <c r="J542" s="83" t="s">
        <v>22280</v>
      </c>
      <c r="K542" s="82" t="s">
        <v>22945</v>
      </c>
      <c r="L542" s="83" t="s">
        <v>217</v>
      </c>
      <c r="M542" s="82" t="s">
        <v>22946</v>
      </c>
      <c r="N542" s="83" t="s">
        <v>217</v>
      </c>
      <c r="O542" s="81" t="s">
        <v>22359</v>
      </c>
      <c r="P542" s="82" t="s">
        <v>22947</v>
      </c>
      <c r="Q542" s="83" t="s">
        <v>22948</v>
      </c>
      <c r="R542" s="82" t="s">
        <v>22972</v>
      </c>
      <c r="S542" s="121" t="s">
        <v>22973</v>
      </c>
    </row>
    <row r="543" spans="1:19">
      <c r="A543" s="126">
        <v>462160</v>
      </c>
      <c r="B543" s="90" t="str">
        <f t="shared" si="17"/>
        <v>OC462160</v>
      </c>
      <c r="C543" s="81" t="s">
        <v>22985</v>
      </c>
      <c r="D543" s="81" t="str">
        <f t="shared" si="18"/>
        <v>462160 - Utility Allowance – Housing</v>
      </c>
      <c r="E543" s="120" t="s">
        <v>22333</v>
      </c>
      <c r="F543" s="121" t="s">
        <v>217</v>
      </c>
      <c r="G543" s="81" t="s">
        <v>5965</v>
      </c>
      <c r="H543" s="81" t="s">
        <v>5965</v>
      </c>
      <c r="I543" s="120" t="s">
        <v>22279</v>
      </c>
      <c r="J543" s="83" t="s">
        <v>22280</v>
      </c>
      <c r="K543" s="82" t="s">
        <v>22945</v>
      </c>
      <c r="L543" s="83" t="s">
        <v>217</v>
      </c>
      <c r="M543" s="82" t="s">
        <v>22946</v>
      </c>
      <c r="N543" s="83" t="s">
        <v>217</v>
      </c>
      <c r="O543" s="81" t="s">
        <v>22359</v>
      </c>
      <c r="P543" s="82" t="s">
        <v>22947</v>
      </c>
      <c r="Q543" s="83" t="s">
        <v>22948</v>
      </c>
      <c r="R543" s="82" t="s">
        <v>22972</v>
      </c>
      <c r="S543" s="121" t="s">
        <v>22973</v>
      </c>
    </row>
    <row r="544" spans="1:19">
      <c r="A544" s="126">
        <v>462165</v>
      </c>
      <c r="B544" s="90" t="str">
        <f t="shared" si="17"/>
        <v>OC462165</v>
      </c>
      <c r="C544" s="81" t="s">
        <v>22986</v>
      </c>
      <c r="D544" s="81" t="str">
        <f t="shared" si="18"/>
        <v>462165 - Parking Facilities Revenue</v>
      </c>
      <c r="E544" s="120" t="s">
        <v>22333</v>
      </c>
      <c r="F544" s="121" t="s">
        <v>217</v>
      </c>
      <c r="G544" s="81" t="s">
        <v>5965</v>
      </c>
      <c r="H544" s="81" t="s">
        <v>5965</v>
      </c>
      <c r="I544" s="120" t="s">
        <v>22279</v>
      </c>
      <c r="J544" s="83" t="s">
        <v>22280</v>
      </c>
      <c r="K544" s="82" t="s">
        <v>22945</v>
      </c>
      <c r="L544" s="83" t="s">
        <v>217</v>
      </c>
      <c r="M544" s="82" t="s">
        <v>22946</v>
      </c>
      <c r="N544" s="83" t="s">
        <v>217</v>
      </c>
      <c r="O544" s="81" t="s">
        <v>22359</v>
      </c>
      <c r="P544" s="82" t="s">
        <v>22987</v>
      </c>
      <c r="Q544" s="83" t="s">
        <v>22986</v>
      </c>
      <c r="R544" s="82" t="s">
        <v>22988</v>
      </c>
      <c r="S544" s="121" t="s">
        <v>22986</v>
      </c>
    </row>
    <row r="545" spans="1:19">
      <c r="A545" s="126">
        <v>462170</v>
      </c>
      <c r="B545" s="90" t="str">
        <f t="shared" si="17"/>
        <v>OC462170</v>
      </c>
      <c r="C545" s="81" t="s">
        <v>22989</v>
      </c>
      <c r="D545" s="81" t="str">
        <f t="shared" si="18"/>
        <v>462170 - Parking Meter Revenue</v>
      </c>
      <c r="E545" s="120" t="s">
        <v>22333</v>
      </c>
      <c r="F545" s="121" t="s">
        <v>217</v>
      </c>
      <c r="G545" s="81" t="s">
        <v>5965</v>
      </c>
      <c r="H545" s="81" t="s">
        <v>5965</v>
      </c>
      <c r="I545" s="120" t="s">
        <v>22279</v>
      </c>
      <c r="J545" s="83" t="s">
        <v>22280</v>
      </c>
      <c r="K545" s="82" t="s">
        <v>22945</v>
      </c>
      <c r="L545" s="83" t="s">
        <v>217</v>
      </c>
      <c r="M545" s="82" t="s">
        <v>22946</v>
      </c>
      <c r="N545" s="83" t="s">
        <v>217</v>
      </c>
      <c r="O545" s="81" t="s">
        <v>22359</v>
      </c>
      <c r="P545" s="82" t="s">
        <v>22947</v>
      </c>
      <c r="Q545" s="83" t="s">
        <v>22948</v>
      </c>
      <c r="R545" s="82" t="s">
        <v>22972</v>
      </c>
      <c r="S545" s="121" t="s">
        <v>22973</v>
      </c>
    </row>
    <row r="546" spans="1:19">
      <c r="A546" s="126">
        <v>462175</v>
      </c>
      <c r="B546" s="90" t="str">
        <f t="shared" si="17"/>
        <v>OC462175</v>
      </c>
      <c r="C546" s="81" t="s">
        <v>22990</v>
      </c>
      <c r="D546" s="81" t="str">
        <f t="shared" si="18"/>
        <v>462175 - Parking Facilities Revenue – Estimate</v>
      </c>
      <c r="E546" s="120" t="s">
        <v>22333</v>
      </c>
      <c r="F546" s="121" t="s">
        <v>217</v>
      </c>
      <c r="G546" s="81" t="s">
        <v>5965</v>
      </c>
      <c r="H546" s="81" t="s">
        <v>5965</v>
      </c>
      <c r="I546" s="120" t="s">
        <v>22279</v>
      </c>
      <c r="J546" s="83" t="s">
        <v>22280</v>
      </c>
      <c r="K546" s="82" t="s">
        <v>22945</v>
      </c>
      <c r="L546" s="83" t="s">
        <v>217</v>
      </c>
      <c r="M546" s="82" t="s">
        <v>22946</v>
      </c>
      <c r="N546" s="83" t="s">
        <v>217</v>
      </c>
      <c r="O546" s="81" t="s">
        <v>22359</v>
      </c>
      <c r="P546" s="82" t="s">
        <v>22947</v>
      </c>
      <c r="Q546" s="83" t="s">
        <v>22948</v>
      </c>
      <c r="R546" s="82" t="s">
        <v>22972</v>
      </c>
      <c r="S546" s="121" t="s">
        <v>22973</v>
      </c>
    </row>
    <row r="547" spans="1:19">
      <c r="A547" s="126">
        <v>462180</v>
      </c>
      <c r="B547" s="90" t="str">
        <f t="shared" si="17"/>
        <v>OC462180</v>
      </c>
      <c r="C547" s="81" t="s">
        <v>22991</v>
      </c>
      <c r="D547" s="81" t="str">
        <f t="shared" si="18"/>
        <v>462180 - Marina Rentals</v>
      </c>
      <c r="E547" s="120" t="s">
        <v>22333</v>
      </c>
      <c r="F547" s="121" t="s">
        <v>217</v>
      </c>
      <c r="G547" s="81" t="s">
        <v>5965</v>
      </c>
      <c r="H547" s="81" t="s">
        <v>5965</v>
      </c>
      <c r="I547" s="120" t="s">
        <v>22279</v>
      </c>
      <c r="J547" s="83" t="s">
        <v>22280</v>
      </c>
      <c r="K547" s="82" t="s">
        <v>22945</v>
      </c>
      <c r="L547" s="83" t="s">
        <v>217</v>
      </c>
      <c r="M547" s="82" t="s">
        <v>22946</v>
      </c>
      <c r="N547" s="83" t="s">
        <v>217</v>
      </c>
      <c r="O547" s="81" t="s">
        <v>22359</v>
      </c>
      <c r="P547" s="82" t="s">
        <v>22947</v>
      </c>
      <c r="Q547" s="83" t="s">
        <v>22948</v>
      </c>
      <c r="R547" s="82" t="s">
        <v>22972</v>
      </c>
      <c r="S547" s="121" t="s">
        <v>22973</v>
      </c>
    </row>
    <row r="548" spans="1:19">
      <c r="A548" s="126">
        <v>462185</v>
      </c>
      <c r="B548" s="90" t="str">
        <f t="shared" si="17"/>
        <v>OC462185</v>
      </c>
      <c r="C548" s="81" t="s">
        <v>22992</v>
      </c>
      <c r="D548" s="81" t="str">
        <f t="shared" si="18"/>
        <v>462185 - Marina Rentals – Memorial Park</v>
      </c>
      <c r="E548" s="120" t="s">
        <v>22333</v>
      </c>
      <c r="F548" s="121" t="s">
        <v>217</v>
      </c>
      <c r="G548" s="81" t="s">
        <v>5965</v>
      </c>
      <c r="H548" s="81" t="s">
        <v>5965</v>
      </c>
      <c r="I548" s="120" t="s">
        <v>22279</v>
      </c>
      <c r="J548" s="83" t="s">
        <v>22280</v>
      </c>
      <c r="K548" s="82" t="s">
        <v>22945</v>
      </c>
      <c r="L548" s="83" t="s">
        <v>217</v>
      </c>
      <c r="M548" s="82" t="s">
        <v>22946</v>
      </c>
      <c r="N548" s="83" t="s">
        <v>217</v>
      </c>
      <c r="O548" s="81" t="s">
        <v>22359</v>
      </c>
      <c r="P548" s="82" t="s">
        <v>22947</v>
      </c>
      <c r="Q548" s="83" t="s">
        <v>22948</v>
      </c>
      <c r="R548" s="82" t="s">
        <v>22972</v>
      </c>
      <c r="S548" s="121" t="s">
        <v>22973</v>
      </c>
    </row>
    <row r="549" spans="1:19">
      <c r="A549" s="126">
        <v>462190</v>
      </c>
      <c r="B549" s="90" t="str">
        <f t="shared" si="17"/>
        <v>OC462190</v>
      </c>
      <c r="C549" s="81" t="s">
        <v>22993</v>
      </c>
      <c r="D549" s="81" t="str">
        <f t="shared" si="18"/>
        <v>462190 - Marina Rentals – Grayhaven</v>
      </c>
      <c r="E549" s="120" t="s">
        <v>22333</v>
      </c>
      <c r="F549" s="121" t="s">
        <v>217</v>
      </c>
      <c r="G549" s="81" t="s">
        <v>5965</v>
      </c>
      <c r="H549" s="81" t="s">
        <v>5965</v>
      </c>
      <c r="I549" s="120" t="s">
        <v>22279</v>
      </c>
      <c r="J549" s="83" t="s">
        <v>22280</v>
      </c>
      <c r="K549" s="82" t="s">
        <v>22945</v>
      </c>
      <c r="L549" s="83" t="s">
        <v>217</v>
      </c>
      <c r="M549" s="82" t="s">
        <v>22946</v>
      </c>
      <c r="N549" s="83" t="s">
        <v>217</v>
      </c>
      <c r="O549" s="81" t="s">
        <v>22359</v>
      </c>
      <c r="P549" s="82" t="s">
        <v>22947</v>
      </c>
      <c r="Q549" s="83" t="s">
        <v>22948</v>
      </c>
      <c r="R549" s="82" t="s">
        <v>22972</v>
      </c>
      <c r="S549" s="121" t="s">
        <v>22973</v>
      </c>
    </row>
    <row r="550" spans="1:19">
      <c r="A550" s="126">
        <v>462195</v>
      </c>
      <c r="B550" s="90" t="str">
        <f t="shared" si="17"/>
        <v>OC462195</v>
      </c>
      <c r="C550" s="81" t="s">
        <v>22994</v>
      </c>
      <c r="D550" s="81" t="str">
        <f t="shared" si="18"/>
        <v>462195 - Marina Rentals – St. Aubin Park</v>
      </c>
      <c r="E550" s="120" t="s">
        <v>22333</v>
      </c>
      <c r="F550" s="121" t="s">
        <v>217</v>
      </c>
      <c r="G550" s="81" t="s">
        <v>5965</v>
      </c>
      <c r="H550" s="81" t="s">
        <v>5965</v>
      </c>
      <c r="I550" s="120" t="s">
        <v>22279</v>
      </c>
      <c r="J550" s="83" t="s">
        <v>22280</v>
      </c>
      <c r="K550" s="82" t="s">
        <v>22945</v>
      </c>
      <c r="L550" s="83" t="s">
        <v>217</v>
      </c>
      <c r="M550" s="82" t="s">
        <v>22946</v>
      </c>
      <c r="N550" s="83" t="s">
        <v>217</v>
      </c>
      <c r="O550" s="81" t="s">
        <v>22359</v>
      </c>
      <c r="P550" s="82" t="s">
        <v>22947</v>
      </c>
      <c r="Q550" s="83" t="s">
        <v>22948</v>
      </c>
      <c r="R550" s="82" t="s">
        <v>22972</v>
      </c>
      <c r="S550" s="121" t="s">
        <v>22973</v>
      </c>
    </row>
    <row r="551" spans="1:19">
      <c r="A551" s="126">
        <v>462200</v>
      </c>
      <c r="B551" s="90" t="str">
        <f t="shared" si="17"/>
        <v>OC462200</v>
      </c>
      <c r="C551" s="81" t="s">
        <v>22995</v>
      </c>
      <c r="D551" s="81" t="str">
        <f t="shared" si="18"/>
        <v>462200 - Rental – Airport</v>
      </c>
      <c r="E551" s="120" t="s">
        <v>22333</v>
      </c>
      <c r="F551" s="121" t="s">
        <v>217</v>
      </c>
      <c r="G551" s="81" t="s">
        <v>5965</v>
      </c>
      <c r="H551" s="81" t="s">
        <v>5965</v>
      </c>
      <c r="I551" s="120" t="s">
        <v>22279</v>
      </c>
      <c r="J551" s="83" t="s">
        <v>22280</v>
      </c>
      <c r="K551" s="82" t="s">
        <v>22945</v>
      </c>
      <c r="L551" s="83" t="s">
        <v>217</v>
      </c>
      <c r="M551" s="82" t="s">
        <v>22946</v>
      </c>
      <c r="N551" s="83" t="s">
        <v>217</v>
      </c>
      <c r="O551" s="81" t="s">
        <v>22359</v>
      </c>
      <c r="P551" s="82" t="s">
        <v>22947</v>
      </c>
      <c r="Q551" s="83" t="s">
        <v>22948</v>
      </c>
      <c r="R551" s="82" t="s">
        <v>22972</v>
      </c>
      <c r="S551" s="121" t="s">
        <v>22973</v>
      </c>
    </row>
    <row r="552" spans="1:19">
      <c r="A552" s="126">
        <v>462205</v>
      </c>
      <c r="B552" s="90" t="str">
        <f t="shared" si="17"/>
        <v>OC462205</v>
      </c>
      <c r="C552" s="81" t="s">
        <v>22996</v>
      </c>
      <c r="D552" s="81" t="str">
        <f t="shared" si="18"/>
        <v>462205 - Rental – Conference Room</v>
      </c>
      <c r="E552" s="120" t="s">
        <v>22333</v>
      </c>
      <c r="F552" s="121" t="s">
        <v>217</v>
      </c>
      <c r="G552" s="81" t="s">
        <v>5965</v>
      </c>
      <c r="H552" s="81" t="s">
        <v>5965</v>
      </c>
      <c r="I552" s="120" t="s">
        <v>22279</v>
      </c>
      <c r="J552" s="83" t="s">
        <v>22280</v>
      </c>
      <c r="K552" s="82" t="s">
        <v>22945</v>
      </c>
      <c r="L552" s="83" t="s">
        <v>217</v>
      </c>
      <c r="M552" s="82" t="s">
        <v>22946</v>
      </c>
      <c r="N552" s="83" t="s">
        <v>217</v>
      </c>
      <c r="O552" s="81" t="s">
        <v>22359</v>
      </c>
      <c r="P552" s="82" t="s">
        <v>22947</v>
      </c>
      <c r="Q552" s="83" t="s">
        <v>22948</v>
      </c>
      <c r="R552" s="82" t="s">
        <v>22972</v>
      </c>
      <c r="S552" s="121" t="s">
        <v>22973</v>
      </c>
    </row>
    <row r="553" spans="1:19">
      <c r="A553" s="126">
        <v>462210</v>
      </c>
      <c r="B553" s="90" t="str">
        <f t="shared" si="17"/>
        <v>OC462210</v>
      </c>
      <c r="C553" s="81" t="s">
        <v>324</v>
      </c>
      <c r="D553" s="81" t="str">
        <f t="shared" si="18"/>
        <v>462210 - Rental - Bays</v>
      </c>
      <c r="E553" s="120" t="s">
        <v>22333</v>
      </c>
      <c r="F553" s="121" t="s">
        <v>217</v>
      </c>
      <c r="G553" s="81" t="s">
        <v>5965</v>
      </c>
      <c r="H553" s="81" t="s">
        <v>5965</v>
      </c>
      <c r="I553" s="120" t="s">
        <v>22279</v>
      </c>
      <c r="J553" s="83" t="s">
        <v>22280</v>
      </c>
      <c r="K553" s="82" t="s">
        <v>22945</v>
      </c>
      <c r="L553" s="83" t="s">
        <v>217</v>
      </c>
      <c r="M553" s="82" t="s">
        <v>22946</v>
      </c>
      <c r="N553" s="83" t="s">
        <v>217</v>
      </c>
      <c r="O553" s="81" t="s">
        <v>22359</v>
      </c>
      <c r="P553" s="82" t="s">
        <v>22947</v>
      </c>
      <c r="Q553" s="83" t="s">
        <v>22948</v>
      </c>
      <c r="R553" s="82" t="s">
        <v>22972</v>
      </c>
      <c r="S553" s="121" t="s">
        <v>22973</v>
      </c>
    </row>
    <row r="554" spans="1:19">
      <c r="A554" s="126">
        <v>462215</v>
      </c>
      <c r="B554" s="90" t="str">
        <f t="shared" si="17"/>
        <v>OC462215</v>
      </c>
      <c r="C554" s="81" t="s">
        <v>22997</v>
      </c>
      <c r="D554" s="81" t="str">
        <f t="shared" si="18"/>
        <v>462215 - Rental – Police Hangar</v>
      </c>
      <c r="E554" s="120" t="s">
        <v>22333</v>
      </c>
      <c r="F554" s="121" t="s">
        <v>217</v>
      </c>
      <c r="G554" s="81" t="s">
        <v>5965</v>
      </c>
      <c r="H554" s="81" t="s">
        <v>5965</v>
      </c>
      <c r="I554" s="120" t="s">
        <v>22279</v>
      </c>
      <c r="J554" s="83" t="s">
        <v>22280</v>
      </c>
      <c r="K554" s="82" t="s">
        <v>22945</v>
      </c>
      <c r="L554" s="83" t="s">
        <v>217</v>
      </c>
      <c r="M554" s="82" t="s">
        <v>22946</v>
      </c>
      <c r="N554" s="83" t="s">
        <v>217</v>
      </c>
      <c r="O554" s="81" t="s">
        <v>22359</v>
      </c>
      <c r="P554" s="82" t="s">
        <v>22947</v>
      </c>
      <c r="Q554" s="83" t="s">
        <v>22948</v>
      </c>
      <c r="R554" s="82" t="s">
        <v>22972</v>
      </c>
      <c r="S554" s="121" t="s">
        <v>22973</v>
      </c>
    </row>
    <row r="555" spans="1:19">
      <c r="A555" s="126">
        <v>462220</v>
      </c>
      <c r="B555" s="90" t="str">
        <f t="shared" si="17"/>
        <v>OC462220</v>
      </c>
      <c r="C555" s="81" t="s">
        <v>22998</v>
      </c>
      <c r="D555" s="81" t="str">
        <f t="shared" si="18"/>
        <v>462220 - Rental - T-Hangars</v>
      </c>
      <c r="E555" s="120" t="s">
        <v>22333</v>
      </c>
      <c r="F555" s="121" t="s">
        <v>217</v>
      </c>
      <c r="G555" s="81" t="s">
        <v>5965</v>
      </c>
      <c r="H555" s="81" t="s">
        <v>5965</v>
      </c>
      <c r="I555" s="120" t="s">
        <v>22279</v>
      </c>
      <c r="J555" s="83" t="s">
        <v>22280</v>
      </c>
      <c r="K555" s="82" t="s">
        <v>22945</v>
      </c>
      <c r="L555" s="83" t="s">
        <v>217</v>
      </c>
      <c r="M555" s="82" t="s">
        <v>22946</v>
      </c>
      <c r="N555" s="83" t="s">
        <v>217</v>
      </c>
      <c r="O555" s="81" t="s">
        <v>22359</v>
      </c>
      <c r="P555" s="82" t="s">
        <v>22947</v>
      </c>
      <c r="Q555" s="83" t="s">
        <v>22948</v>
      </c>
      <c r="R555" s="82" t="s">
        <v>22972</v>
      </c>
      <c r="S555" s="121" t="s">
        <v>22973</v>
      </c>
    </row>
    <row r="556" spans="1:19">
      <c r="A556" s="126">
        <v>462225</v>
      </c>
      <c r="B556" s="90" t="str">
        <f t="shared" si="17"/>
        <v>OC462225</v>
      </c>
      <c r="C556" s="81" t="s">
        <v>22999</v>
      </c>
      <c r="D556" s="81" t="str">
        <f t="shared" si="18"/>
        <v>462225 - Rental - Tiedowns</v>
      </c>
      <c r="E556" s="120" t="s">
        <v>22333</v>
      </c>
      <c r="F556" s="121" t="s">
        <v>217</v>
      </c>
      <c r="G556" s="81" t="s">
        <v>5965</v>
      </c>
      <c r="H556" s="81" t="s">
        <v>5965</v>
      </c>
      <c r="I556" s="120" t="s">
        <v>22279</v>
      </c>
      <c r="J556" s="83" t="s">
        <v>22280</v>
      </c>
      <c r="K556" s="82" t="s">
        <v>22945</v>
      </c>
      <c r="L556" s="83" t="s">
        <v>217</v>
      </c>
      <c r="M556" s="82" t="s">
        <v>22946</v>
      </c>
      <c r="N556" s="83" t="s">
        <v>217</v>
      </c>
      <c r="O556" s="81" t="s">
        <v>22359</v>
      </c>
      <c r="P556" s="82" t="s">
        <v>22947</v>
      </c>
      <c r="Q556" s="83" t="s">
        <v>22948</v>
      </c>
      <c r="R556" s="82" t="s">
        <v>22972</v>
      </c>
      <c r="S556" s="121" t="s">
        <v>22973</v>
      </c>
    </row>
    <row r="557" spans="1:19">
      <c r="A557" s="126">
        <v>462230</v>
      </c>
      <c r="B557" s="90" t="str">
        <f t="shared" si="17"/>
        <v>OC462230</v>
      </c>
      <c r="C557" s="81" t="s">
        <v>23000</v>
      </c>
      <c r="D557" s="81" t="str">
        <f t="shared" si="18"/>
        <v>462230 - Rental - Misc. Property</v>
      </c>
      <c r="E557" s="120" t="s">
        <v>22333</v>
      </c>
      <c r="F557" s="121" t="s">
        <v>217</v>
      </c>
      <c r="G557" s="81" t="s">
        <v>5965</v>
      </c>
      <c r="H557" s="81" t="s">
        <v>5965</v>
      </c>
      <c r="I557" s="120" t="s">
        <v>22279</v>
      </c>
      <c r="J557" s="83" t="s">
        <v>22280</v>
      </c>
      <c r="K557" s="82" t="s">
        <v>22945</v>
      </c>
      <c r="L557" s="83" t="s">
        <v>217</v>
      </c>
      <c r="M557" s="82" t="s">
        <v>22946</v>
      </c>
      <c r="N557" s="83" t="s">
        <v>217</v>
      </c>
      <c r="O557" s="81" t="s">
        <v>22359</v>
      </c>
      <c r="P557" s="82" t="s">
        <v>22947</v>
      </c>
      <c r="Q557" s="83" t="s">
        <v>22948</v>
      </c>
      <c r="R557" s="82" t="s">
        <v>22972</v>
      </c>
      <c r="S557" s="121" t="s">
        <v>22973</v>
      </c>
    </row>
    <row r="558" spans="1:19">
      <c r="A558" s="126">
        <v>462235</v>
      </c>
      <c r="B558" s="90" t="str">
        <f t="shared" si="17"/>
        <v>OC462235</v>
      </c>
      <c r="C558" s="81" t="s">
        <v>23001</v>
      </c>
      <c r="D558" s="81" t="str">
        <f t="shared" si="18"/>
        <v>462235 - Rental – Ground Transport</v>
      </c>
      <c r="E558" s="120" t="s">
        <v>22333</v>
      </c>
      <c r="F558" s="121" t="s">
        <v>217</v>
      </c>
      <c r="G558" s="81" t="s">
        <v>5965</v>
      </c>
      <c r="H558" s="81" t="s">
        <v>5965</v>
      </c>
      <c r="I558" s="120" t="s">
        <v>22279</v>
      </c>
      <c r="J558" s="83" t="s">
        <v>22280</v>
      </c>
      <c r="K558" s="82" t="s">
        <v>22945</v>
      </c>
      <c r="L558" s="83" t="s">
        <v>217</v>
      </c>
      <c r="M558" s="82" t="s">
        <v>22946</v>
      </c>
      <c r="N558" s="83" t="s">
        <v>217</v>
      </c>
      <c r="O558" s="81" t="s">
        <v>22359</v>
      </c>
      <c r="P558" s="82" t="s">
        <v>22947</v>
      </c>
      <c r="Q558" s="83" t="s">
        <v>22948</v>
      </c>
      <c r="R558" s="82" t="s">
        <v>22972</v>
      </c>
      <c r="S558" s="121" t="s">
        <v>22973</v>
      </c>
    </row>
    <row r="559" spans="1:19">
      <c r="A559" s="126">
        <v>462240</v>
      </c>
      <c r="B559" s="90" t="str">
        <f t="shared" si="17"/>
        <v>OC462240</v>
      </c>
      <c r="C559" s="81" t="s">
        <v>22973</v>
      </c>
      <c r="D559" s="81" t="str">
        <f t="shared" si="18"/>
        <v>462240 - Other Real Estate Rentals</v>
      </c>
      <c r="E559" s="120" t="s">
        <v>22333</v>
      </c>
      <c r="F559" s="121" t="s">
        <v>217</v>
      </c>
      <c r="G559" s="81" t="s">
        <v>5965</v>
      </c>
      <c r="H559" s="81" t="s">
        <v>5965</v>
      </c>
      <c r="I559" s="120" t="s">
        <v>22279</v>
      </c>
      <c r="J559" s="83" t="s">
        <v>22280</v>
      </c>
      <c r="K559" s="82" t="s">
        <v>22945</v>
      </c>
      <c r="L559" s="83" t="s">
        <v>217</v>
      </c>
      <c r="M559" s="82" t="s">
        <v>22946</v>
      </c>
      <c r="N559" s="83" t="s">
        <v>217</v>
      </c>
      <c r="O559" s="81" t="s">
        <v>22359</v>
      </c>
      <c r="P559" s="82" t="s">
        <v>22947</v>
      </c>
      <c r="Q559" s="83" t="s">
        <v>22948</v>
      </c>
      <c r="R559" s="82" t="s">
        <v>22972</v>
      </c>
      <c r="S559" s="121" t="s">
        <v>22973</v>
      </c>
    </row>
    <row r="560" spans="1:19">
      <c r="A560" s="126">
        <v>462241</v>
      </c>
      <c r="B560" s="90" t="str">
        <f t="shared" si="17"/>
        <v>OC462241</v>
      </c>
      <c r="C560" s="81" t="s">
        <v>23002</v>
      </c>
      <c r="D560" s="81" t="str">
        <f t="shared" si="18"/>
        <v>462241 - Rental – Building &amp; Space</v>
      </c>
      <c r="E560" s="120" t="s">
        <v>22333</v>
      </c>
      <c r="F560" s="121" t="s">
        <v>217</v>
      </c>
      <c r="G560" s="81" t="s">
        <v>5965</v>
      </c>
      <c r="H560" s="81" t="s">
        <v>5965</v>
      </c>
      <c r="I560" s="120" t="s">
        <v>22279</v>
      </c>
      <c r="J560" s="83" t="s">
        <v>22280</v>
      </c>
      <c r="K560" s="82" t="s">
        <v>22945</v>
      </c>
      <c r="L560" s="83" t="s">
        <v>217</v>
      </c>
      <c r="M560" s="82" t="s">
        <v>22946</v>
      </c>
      <c r="N560" s="83" t="s">
        <v>217</v>
      </c>
      <c r="O560" s="81" t="s">
        <v>22359</v>
      </c>
      <c r="P560" s="82" t="s">
        <v>22947</v>
      </c>
      <c r="Q560" s="83" t="s">
        <v>22948</v>
      </c>
      <c r="R560" s="82" t="s">
        <v>22972</v>
      </c>
      <c r="S560" s="121" t="s">
        <v>22973</v>
      </c>
    </row>
    <row r="561" spans="1:19">
      <c r="A561" s="126">
        <v>462245</v>
      </c>
      <c r="B561" s="90" t="str">
        <f t="shared" si="17"/>
        <v>OC462245</v>
      </c>
      <c r="C561" s="81" t="s">
        <v>23003</v>
      </c>
      <c r="D561" s="81" t="str">
        <f t="shared" si="18"/>
        <v>462245 - Rental – Detroit-Windsor Tunnel</v>
      </c>
      <c r="E561" s="120" t="s">
        <v>22333</v>
      </c>
      <c r="F561" s="121" t="s">
        <v>217</v>
      </c>
      <c r="G561" s="81" t="s">
        <v>5965</v>
      </c>
      <c r="H561" s="81" t="s">
        <v>5965</v>
      </c>
      <c r="I561" s="120" t="s">
        <v>22279</v>
      </c>
      <c r="J561" s="83" t="s">
        <v>22280</v>
      </c>
      <c r="K561" s="82" t="s">
        <v>22945</v>
      </c>
      <c r="L561" s="83" t="s">
        <v>217</v>
      </c>
      <c r="M561" s="82" t="s">
        <v>22946</v>
      </c>
      <c r="N561" s="83" t="s">
        <v>217</v>
      </c>
      <c r="O561" s="81" t="s">
        <v>22359</v>
      </c>
      <c r="P561" s="82" t="s">
        <v>22947</v>
      </c>
      <c r="Q561" s="83" t="s">
        <v>22948</v>
      </c>
      <c r="R561" s="82" t="s">
        <v>22972</v>
      </c>
      <c r="S561" s="121" t="s">
        <v>22973</v>
      </c>
    </row>
    <row r="562" spans="1:19">
      <c r="A562" s="126">
        <v>462250</v>
      </c>
      <c r="B562" s="90" t="str">
        <f t="shared" si="17"/>
        <v>OC462250</v>
      </c>
      <c r="C562" s="81" t="s">
        <v>23004</v>
      </c>
      <c r="D562" s="81" t="str">
        <f t="shared" si="18"/>
        <v>462250 - Rental – Personal Communication Services</v>
      </c>
      <c r="E562" s="120" t="s">
        <v>22333</v>
      </c>
      <c r="F562" s="121" t="s">
        <v>217</v>
      </c>
      <c r="G562" s="81" t="s">
        <v>5965</v>
      </c>
      <c r="H562" s="81" t="s">
        <v>5965</v>
      </c>
      <c r="I562" s="120" t="s">
        <v>22279</v>
      </c>
      <c r="J562" s="83" t="s">
        <v>22280</v>
      </c>
      <c r="K562" s="82" t="s">
        <v>22945</v>
      </c>
      <c r="L562" s="83" t="s">
        <v>217</v>
      </c>
      <c r="M562" s="82" t="s">
        <v>22946</v>
      </c>
      <c r="N562" s="83" t="s">
        <v>217</v>
      </c>
      <c r="O562" s="81" t="s">
        <v>22359</v>
      </c>
      <c r="P562" s="82" t="s">
        <v>22947</v>
      </c>
      <c r="Q562" s="83" t="s">
        <v>22948</v>
      </c>
      <c r="R562" s="82" t="s">
        <v>22972</v>
      </c>
      <c r="S562" s="121" t="s">
        <v>22973</v>
      </c>
    </row>
    <row r="563" spans="1:19">
      <c r="A563" s="126">
        <v>462255</v>
      </c>
      <c r="B563" s="90" t="str">
        <f t="shared" si="17"/>
        <v>OC462255</v>
      </c>
      <c r="C563" s="81" t="s">
        <v>23005</v>
      </c>
      <c r="D563" s="81" t="str">
        <f t="shared" si="18"/>
        <v>462255 - Miscellaneous Rentals</v>
      </c>
      <c r="E563" s="120" t="s">
        <v>22333</v>
      </c>
      <c r="F563" s="121" t="s">
        <v>217</v>
      </c>
      <c r="G563" s="81" t="s">
        <v>5965</v>
      </c>
      <c r="H563" s="81" t="s">
        <v>5965</v>
      </c>
      <c r="I563" s="120" t="s">
        <v>22279</v>
      </c>
      <c r="J563" s="83" t="s">
        <v>22280</v>
      </c>
      <c r="K563" s="82" t="s">
        <v>22945</v>
      </c>
      <c r="L563" s="83" t="s">
        <v>217</v>
      </c>
      <c r="M563" s="82" t="s">
        <v>22946</v>
      </c>
      <c r="N563" s="83" t="s">
        <v>217</v>
      </c>
      <c r="O563" s="81" t="s">
        <v>22359</v>
      </c>
      <c r="P563" s="82" t="s">
        <v>22947</v>
      </c>
      <c r="Q563" s="83" t="s">
        <v>22948</v>
      </c>
      <c r="R563" s="82" t="s">
        <v>22972</v>
      </c>
      <c r="S563" s="121" t="s">
        <v>22973</v>
      </c>
    </row>
    <row r="564" spans="1:19">
      <c r="A564" s="126">
        <v>462260</v>
      </c>
      <c r="B564" s="90" t="str">
        <f t="shared" si="17"/>
        <v>OC462260</v>
      </c>
      <c r="C564" s="81" t="s">
        <v>23006</v>
      </c>
      <c r="D564" s="81" t="str">
        <f t="shared" si="18"/>
        <v>462260 - Miscellaneous Rentals – Pole &amp; Conduits</v>
      </c>
      <c r="E564" s="120" t="s">
        <v>22333</v>
      </c>
      <c r="F564" s="121" t="s">
        <v>217</v>
      </c>
      <c r="G564" s="81" t="s">
        <v>5965</v>
      </c>
      <c r="H564" s="81" t="s">
        <v>5965</v>
      </c>
      <c r="I564" s="120" t="s">
        <v>22279</v>
      </c>
      <c r="J564" s="83" t="s">
        <v>22280</v>
      </c>
      <c r="K564" s="82" t="s">
        <v>22945</v>
      </c>
      <c r="L564" s="83" t="s">
        <v>217</v>
      </c>
      <c r="M564" s="82" t="s">
        <v>22946</v>
      </c>
      <c r="N564" s="83" t="s">
        <v>217</v>
      </c>
      <c r="O564" s="81" t="s">
        <v>22359</v>
      </c>
      <c r="P564" s="82" t="s">
        <v>22947</v>
      </c>
      <c r="Q564" s="83" t="s">
        <v>22948</v>
      </c>
      <c r="R564" s="82" t="s">
        <v>22972</v>
      </c>
      <c r="S564" s="121" t="s">
        <v>22973</v>
      </c>
    </row>
    <row r="565" spans="1:19">
      <c r="A565" s="126">
        <v>463100</v>
      </c>
      <c r="B565" s="90" t="str">
        <f t="shared" si="17"/>
        <v>OC463100</v>
      </c>
      <c r="C565" s="81" t="s">
        <v>23007</v>
      </c>
      <c r="D565" s="81" t="str">
        <f t="shared" si="18"/>
        <v>463100 - Miscellaneous Concessions</v>
      </c>
      <c r="E565" s="120" t="s">
        <v>22333</v>
      </c>
      <c r="F565" s="121" t="s">
        <v>217</v>
      </c>
      <c r="G565" s="81" t="s">
        <v>5965</v>
      </c>
      <c r="H565" s="81" t="s">
        <v>5965</v>
      </c>
      <c r="I565" s="120" t="s">
        <v>22279</v>
      </c>
      <c r="J565" s="83" t="s">
        <v>22280</v>
      </c>
      <c r="K565" s="82" t="s">
        <v>22945</v>
      </c>
      <c r="L565" s="83" t="s">
        <v>217</v>
      </c>
      <c r="M565" s="82" t="s">
        <v>22946</v>
      </c>
      <c r="N565" s="83" t="s">
        <v>217</v>
      </c>
      <c r="O565" s="81" t="s">
        <v>22359</v>
      </c>
      <c r="P565" s="82" t="s">
        <v>22947</v>
      </c>
      <c r="Q565" s="83" t="s">
        <v>22948</v>
      </c>
      <c r="R565" s="82" t="s">
        <v>23008</v>
      </c>
      <c r="S565" s="121" t="s">
        <v>23009</v>
      </c>
    </row>
    <row r="566" spans="1:19">
      <c r="A566" s="126">
        <v>463105</v>
      </c>
      <c r="B566" s="90" t="str">
        <f t="shared" si="17"/>
        <v>OC463105</v>
      </c>
      <c r="C566" s="81" t="s">
        <v>23010</v>
      </c>
      <c r="D566" s="81" t="str">
        <f t="shared" si="18"/>
        <v>463105 - Miscellaneous Concessions – Belle Isle Pony Ride</v>
      </c>
      <c r="E566" s="120" t="s">
        <v>22333</v>
      </c>
      <c r="F566" s="121" t="s">
        <v>217</v>
      </c>
      <c r="G566" s="81" t="s">
        <v>5965</v>
      </c>
      <c r="H566" s="81" t="s">
        <v>5965</v>
      </c>
      <c r="I566" s="120" t="s">
        <v>22279</v>
      </c>
      <c r="J566" s="83" t="s">
        <v>22280</v>
      </c>
      <c r="K566" s="82" t="s">
        <v>22945</v>
      </c>
      <c r="L566" s="83" t="s">
        <v>217</v>
      </c>
      <c r="M566" s="82" t="s">
        <v>22946</v>
      </c>
      <c r="N566" s="83" t="s">
        <v>217</v>
      </c>
      <c r="O566" s="81" t="s">
        <v>22359</v>
      </c>
      <c r="P566" s="82" t="s">
        <v>22947</v>
      </c>
      <c r="Q566" s="83" t="s">
        <v>22948</v>
      </c>
      <c r="R566" s="82" t="s">
        <v>23008</v>
      </c>
      <c r="S566" s="121" t="s">
        <v>23009</v>
      </c>
    </row>
    <row r="567" spans="1:19">
      <c r="A567" s="126">
        <v>463110</v>
      </c>
      <c r="B567" s="90" t="str">
        <f t="shared" si="17"/>
        <v>OC463110</v>
      </c>
      <c r="C567" s="81" t="s">
        <v>23011</v>
      </c>
      <c r="D567" s="81" t="str">
        <f t="shared" si="18"/>
        <v>463110 - Miscellaneous Concessions – Forest Hill Cemetery</v>
      </c>
      <c r="E567" s="120" t="s">
        <v>22333</v>
      </c>
      <c r="F567" s="121" t="s">
        <v>217</v>
      </c>
      <c r="G567" s="81" t="s">
        <v>5965</v>
      </c>
      <c r="H567" s="81" t="s">
        <v>5965</v>
      </c>
      <c r="I567" s="120" t="s">
        <v>22279</v>
      </c>
      <c r="J567" s="83" t="s">
        <v>22280</v>
      </c>
      <c r="K567" s="82" t="s">
        <v>22945</v>
      </c>
      <c r="L567" s="83" t="s">
        <v>217</v>
      </c>
      <c r="M567" s="82" t="s">
        <v>22946</v>
      </c>
      <c r="N567" s="83" t="s">
        <v>217</v>
      </c>
      <c r="O567" s="81" t="s">
        <v>22359</v>
      </c>
      <c r="P567" s="82" t="s">
        <v>22947</v>
      </c>
      <c r="Q567" s="83" t="s">
        <v>22948</v>
      </c>
      <c r="R567" s="82" t="s">
        <v>23008</v>
      </c>
      <c r="S567" s="121" t="s">
        <v>23009</v>
      </c>
    </row>
    <row r="568" spans="1:19">
      <c r="A568" s="126">
        <v>463115</v>
      </c>
      <c r="B568" s="90" t="str">
        <f t="shared" si="17"/>
        <v>OC463115</v>
      </c>
      <c r="C568" s="81" t="s">
        <v>23012</v>
      </c>
      <c r="D568" s="81" t="str">
        <f t="shared" si="18"/>
        <v>463115 - Miscellaneous Concessions – Belle Isle Driving Range</v>
      </c>
      <c r="E568" s="120" t="s">
        <v>22333</v>
      </c>
      <c r="F568" s="121" t="s">
        <v>217</v>
      </c>
      <c r="G568" s="81" t="s">
        <v>5965</v>
      </c>
      <c r="H568" s="81" t="s">
        <v>5965</v>
      </c>
      <c r="I568" s="120" t="s">
        <v>22279</v>
      </c>
      <c r="J568" s="83" t="s">
        <v>22280</v>
      </c>
      <c r="K568" s="82" t="s">
        <v>22945</v>
      </c>
      <c r="L568" s="83" t="s">
        <v>217</v>
      </c>
      <c r="M568" s="82" t="s">
        <v>22946</v>
      </c>
      <c r="N568" s="83" t="s">
        <v>217</v>
      </c>
      <c r="O568" s="81" t="s">
        <v>22359</v>
      </c>
      <c r="P568" s="82" t="s">
        <v>22947</v>
      </c>
      <c r="Q568" s="83" t="s">
        <v>22948</v>
      </c>
      <c r="R568" s="82" t="s">
        <v>23008</v>
      </c>
      <c r="S568" s="121" t="s">
        <v>23009</v>
      </c>
    </row>
    <row r="569" spans="1:19">
      <c r="A569" s="126">
        <v>463120</v>
      </c>
      <c r="B569" s="90" t="str">
        <f t="shared" si="17"/>
        <v>OC463120</v>
      </c>
      <c r="C569" s="81" t="s">
        <v>23013</v>
      </c>
      <c r="D569" s="81" t="str">
        <f t="shared" si="18"/>
        <v>463120 - Miscellaneous Concessions – Cigarette Vending Machine</v>
      </c>
      <c r="E569" s="120" t="s">
        <v>22333</v>
      </c>
      <c r="F569" s="121" t="s">
        <v>217</v>
      </c>
      <c r="G569" s="81" t="s">
        <v>5965</v>
      </c>
      <c r="H569" s="81" t="s">
        <v>5965</v>
      </c>
      <c r="I569" s="120" t="s">
        <v>22279</v>
      </c>
      <c r="J569" s="83" t="s">
        <v>22280</v>
      </c>
      <c r="K569" s="82" t="s">
        <v>22945</v>
      </c>
      <c r="L569" s="83" t="s">
        <v>217</v>
      </c>
      <c r="M569" s="82" t="s">
        <v>22946</v>
      </c>
      <c r="N569" s="83" t="s">
        <v>217</v>
      </c>
      <c r="O569" s="81" t="s">
        <v>22359</v>
      </c>
      <c r="P569" s="82" t="s">
        <v>22947</v>
      </c>
      <c r="Q569" s="83" t="s">
        <v>22948</v>
      </c>
      <c r="R569" s="82" t="s">
        <v>23008</v>
      </c>
      <c r="S569" s="121" t="s">
        <v>23009</v>
      </c>
    </row>
    <row r="570" spans="1:19">
      <c r="A570" s="126">
        <v>463125</v>
      </c>
      <c r="B570" s="90" t="str">
        <f t="shared" si="17"/>
        <v>OC463125</v>
      </c>
      <c r="C570" s="81" t="s">
        <v>23014</v>
      </c>
      <c r="D570" s="81" t="str">
        <f t="shared" si="18"/>
        <v>463125 - Miscellaneous Concessions – Funland Giant Slide</v>
      </c>
      <c r="E570" s="120" t="s">
        <v>22333</v>
      </c>
      <c r="F570" s="121" t="s">
        <v>217</v>
      </c>
      <c r="G570" s="81" t="s">
        <v>5965</v>
      </c>
      <c r="H570" s="81" t="s">
        <v>5965</v>
      </c>
      <c r="I570" s="120" t="s">
        <v>22279</v>
      </c>
      <c r="J570" s="83" t="s">
        <v>22280</v>
      </c>
      <c r="K570" s="82" t="s">
        <v>22945</v>
      </c>
      <c r="L570" s="83" t="s">
        <v>217</v>
      </c>
      <c r="M570" s="82" t="s">
        <v>22946</v>
      </c>
      <c r="N570" s="83" t="s">
        <v>217</v>
      </c>
      <c r="O570" s="81" t="s">
        <v>22359</v>
      </c>
      <c r="P570" s="82" t="s">
        <v>22947</v>
      </c>
      <c r="Q570" s="83" t="s">
        <v>22948</v>
      </c>
      <c r="R570" s="82" t="s">
        <v>23008</v>
      </c>
      <c r="S570" s="121" t="s">
        <v>23009</v>
      </c>
    </row>
    <row r="571" spans="1:19">
      <c r="A571" s="126">
        <v>463130</v>
      </c>
      <c r="B571" s="90" t="str">
        <f t="shared" si="17"/>
        <v>OC463130</v>
      </c>
      <c r="C571" s="81" t="s">
        <v>23015</v>
      </c>
      <c r="D571" s="81" t="str">
        <f t="shared" si="18"/>
        <v>463130 - Miscellaneous Concessions – Golf Professionals</v>
      </c>
      <c r="E571" s="120" t="s">
        <v>22333</v>
      </c>
      <c r="F571" s="121" t="s">
        <v>217</v>
      </c>
      <c r="G571" s="81" t="s">
        <v>5965</v>
      </c>
      <c r="H571" s="81" t="s">
        <v>5965</v>
      </c>
      <c r="I571" s="120" t="s">
        <v>22279</v>
      </c>
      <c r="J571" s="83" t="s">
        <v>22280</v>
      </c>
      <c r="K571" s="82" t="s">
        <v>22945</v>
      </c>
      <c r="L571" s="83" t="s">
        <v>217</v>
      </c>
      <c r="M571" s="82" t="s">
        <v>22946</v>
      </c>
      <c r="N571" s="83" t="s">
        <v>217</v>
      </c>
      <c r="O571" s="81" t="s">
        <v>22359</v>
      </c>
      <c r="P571" s="82" t="s">
        <v>22947</v>
      </c>
      <c r="Q571" s="83" t="s">
        <v>22948</v>
      </c>
      <c r="R571" s="82" t="s">
        <v>23008</v>
      </c>
      <c r="S571" s="121" t="s">
        <v>23009</v>
      </c>
    </row>
    <row r="572" spans="1:19">
      <c r="A572" s="126">
        <v>463135</v>
      </c>
      <c r="B572" s="90" t="str">
        <f t="shared" si="17"/>
        <v>OC463135</v>
      </c>
      <c r="C572" s="81" t="s">
        <v>23016</v>
      </c>
      <c r="D572" s="81" t="str">
        <f t="shared" si="18"/>
        <v>463135 - Miscellaneous Concessions – Mr. Jolly Ice Cream</v>
      </c>
      <c r="E572" s="120" t="s">
        <v>22333</v>
      </c>
      <c r="F572" s="121" t="s">
        <v>217</v>
      </c>
      <c r="G572" s="81" t="s">
        <v>5965</v>
      </c>
      <c r="H572" s="81" t="s">
        <v>5965</v>
      </c>
      <c r="I572" s="120" t="s">
        <v>22279</v>
      </c>
      <c r="J572" s="83" t="s">
        <v>22280</v>
      </c>
      <c r="K572" s="82" t="s">
        <v>22945</v>
      </c>
      <c r="L572" s="83" t="s">
        <v>217</v>
      </c>
      <c r="M572" s="82" t="s">
        <v>22946</v>
      </c>
      <c r="N572" s="83" t="s">
        <v>217</v>
      </c>
      <c r="O572" s="81" t="s">
        <v>22359</v>
      </c>
      <c r="P572" s="82" t="s">
        <v>22947</v>
      </c>
      <c r="Q572" s="83" t="s">
        <v>22948</v>
      </c>
      <c r="R572" s="82" t="s">
        <v>23008</v>
      </c>
      <c r="S572" s="121" t="s">
        <v>23009</v>
      </c>
    </row>
    <row r="573" spans="1:19">
      <c r="A573" s="126">
        <v>463140</v>
      </c>
      <c r="B573" s="90" t="str">
        <f t="shared" si="17"/>
        <v>OC463140</v>
      </c>
      <c r="C573" s="81" t="s">
        <v>23017</v>
      </c>
      <c r="D573" s="81" t="str">
        <f t="shared" si="18"/>
        <v>463140 - Miscellaneous Concessions – Mt. Hazel Cemetery</v>
      </c>
      <c r="E573" s="120" t="s">
        <v>22333</v>
      </c>
      <c r="F573" s="121" t="s">
        <v>217</v>
      </c>
      <c r="G573" s="81" t="s">
        <v>5965</v>
      </c>
      <c r="H573" s="81" t="s">
        <v>5965</v>
      </c>
      <c r="I573" s="120" t="s">
        <v>22279</v>
      </c>
      <c r="J573" s="83" t="s">
        <v>22280</v>
      </c>
      <c r="K573" s="82" t="s">
        <v>22945</v>
      </c>
      <c r="L573" s="83" t="s">
        <v>217</v>
      </c>
      <c r="M573" s="82" t="s">
        <v>22946</v>
      </c>
      <c r="N573" s="83" t="s">
        <v>217</v>
      </c>
      <c r="O573" s="81" t="s">
        <v>22359</v>
      </c>
      <c r="P573" s="82" t="s">
        <v>22947</v>
      </c>
      <c r="Q573" s="83" t="s">
        <v>22948</v>
      </c>
      <c r="R573" s="82" t="s">
        <v>23008</v>
      </c>
      <c r="S573" s="121" t="s">
        <v>23009</v>
      </c>
    </row>
    <row r="574" spans="1:19">
      <c r="A574" s="126">
        <v>463145</v>
      </c>
      <c r="B574" s="90" t="str">
        <f t="shared" si="17"/>
        <v>OC463145</v>
      </c>
      <c r="C574" s="81" t="s">
        <v>23018</v>
      </c>
      <c r="D574" s="81" t="str">
        <f t="shared" si="18"/>
        <v>463145 - Misc. Conc. - Golf Courses</v>
      </c>
      <c r="E574" s="120" t="s">
        <v>22333</v>
      </c>
      <c r="F574" s="121" t="s">
        <v>217</v>
      </c>
      <c r="G574" s="81" t="s">
        <v>5965</v>
      </c>
      <c r="H574" s="81" t="s">
        <v>5965</v>
      </c>
      <c r="I574" s="120" t="s">
        <v>22279</v>
      </c>
      <c r="J574" s="83" t="s">
        <v>22280</v>
      </c>
      <c r="K574" s="82" t="s">
        <v>22945</v>
      </c>
      <c r="L574" s="83" t="s">
        <v>217</v>
      </c>
      <c r="M574" s="82" t="s">
        <v>22946</v>
      </c>
      <c r="N574" s="83" t="s">
        <v>217</v>
      </c>
      <c r="O574" s="81" t="s">
        <v>22359</v>
      </c>
      <c r="P574" s="82" t="s">
        <v>22947</v>
      </c>
      <c r="Q574" s="83" t="s">
        <v>22948</v>
      </c>
      <c r="R574" s="82" t="s">
        <v>23008</v>
      </c>
      <c r="S574" s="121" t="s">
        <v>23009</v>
      </c>
    </row>
    <row r="575" spans="1:19">
      <c r="A575" s="126">
        <v>463150</v>
      </c>
      <c r="B575" s="90" t="str">
        <f t="shared" si="17"/>
        <v>OC463150</v>
      </c>
      <c r="C575" s="81" t="s">
        <v>23019</v>
      </c>
      <c r="D575" s="81" t="str">
        <f t="shared" si="18"/>
        <v>463150 - Miscellaneous Concessions – Mr. Mobile Ice Cream Vendors</v>
      </c>
      <c r="E575" s="120" t="s">
        <v>22333</v>
      </c>
      <c r="F575" s="121" t="s">
        <v>217</v>
      </c>
      <c r="G575" s="81" t="s">
        <v>5965</v>
      </c>
      <c r="H575" s="81" t="s">
        <v>5965</v>
      </c>
      <c r="I575" s="120" t="s">
        <v>22279</v>
      </c>
      <c r="J575" s="83" t="s">
        <v>22280</v>
      </c>
      <c r="K575" s="82" t="s">
        <v>22945</v>
      </c>
      <c r="L575" s="83" t="s">
        <v>217</v>
      </c>
      <c r="M575" s="82" t="s">
        <v>22946</v>
      </c>
      <c r="N575" s="83" t="s">
        <v>217</v>
      </c>
      <c r="O575" s="81" t="s">
        <v>22359</v>
      </c>
      <c r="P575" s="82" t="s">
        <v>22947</v>
      </c>
      <c r="Q575" s="83" t="s">
        <v>22948</v>
      </c>
      <c r="R575" s="82" t="s">
        <v>23008</v>
      </c>
      <c r="S575" s="121" t="s">
        <v>23009</v>
      </c>
    </row>
    <row r="576" spans="1:19">
      <c r="A576" s="126">
        <v>463155</v>
      </c>
      <c r="B576" s="90" t="str">
        <f t="shared" si="17"/>
        <v>OC463155</v>
      </c>
      <c r="C576" s="81" t="s">
        <v>23020</v>
      </c>
      <c r="D576" s="81" t="str">
        <f t="shared" si="18"/>
        <v>463155 - Miscellaneous Concessions – Gethsemane Cemetery</v>
      </c>
      <c r="E576" s="120" t="s">
        <v>22333</v>
      </c>
      <c r="F576" s="121" t="s">
        <v>217</v>
      </c>
      <c r="G576" s="81" t="s">
        <v>5965</v>
      </c>
      <c r="H576" s="81" t="s">
        <v>5965</v>
      </c>
      <c r="I576" s="120" t="s">
        <v>22279</v>
      </c>
      <c r="J576" s="83" t="s">
        <v>22280</v>
      </c>
      <c r="K576" s="82" t="s">
        <v>22945</v>
      </c>
      <c r="L576" s="83" t="s">
        <v>217</v>
      </c>
      <c r="M576" s="82" t="s">
        <v>22946</v>
      </c>
      <c r="N576" s="83" t="s">
        <v>217</v>
      </c>
      <c r="O576" s="81" t="s">
        <v>22359</v>
      </c>
      <c r="P576" s="82" t="s">
        <v>22947</v>
      </c>
      <c r="Q576" s="83" t="s">
        <v>22948</v>
      </c>
      <c r="R576" s="82" t="s">
        <v>23008</v>
      </c>
      <c r="S576" s="121" t="s">
        <v>23009</v>
      </c>
    </row>
    <row r="577" spans="1:19">
      <c r="A577" s="126">
        <v>463160</v>
      </c>
      <c r="B577" s="90" t="str">
        <f t="shared" si="17"/>
        <v>OC463160</v>
      </c>
      <c r="C577" s="81" t="s">
        <v>23021</v>
      </c>
      <c r="D577" s="81" t="str">
        <f t="shared" si="18"/>
        <v>463160 - Miscellaneous Concessions – Palmer Park Food Service</v>
      </c>
      <c r="E577" s="120" t="s">
        <v>22333</v>
      </c>
      <c r="F577" s="121" t="s">
        <v>217</v>
      </c>
      <c r="G577" s="81" t="s">
        <v>5965</v>
      </c>
      <c r="H577" s="81" t="s">
        <v>5965</v>
      </c>
      <c r="I577" s="120" t="s">
        <v>22279</v>
      </c>
      <c r="J577" s="83" t="s">
        <v>22280</v>
      </c>
      <c r="K577" s="82" t="s">
        <v>22945</v>
      </c>
      <c r="L577" s="83" t="s">
        <v>217</v>
      </c>
      <c r="M577" s="82" t="s">
        <v>22946</v>
      </c>
      <c r="N577" s="83" t="s">
        <v>217</v>
      </c>
      <c r="O577" s="81" t="s">
        <v>22359</v>
      </c>
      <c r="P577" s="82" t="s">
        <v>22947</v>
      </c>
      <c r="Q577" s="83" t="s">
        <v>22948</v>
      </c>
      <c r="R577" s="82" t="s">
        <v>23008</v>
      </c>
      <c r="S577" s="121" t="s">
        <v>23009</v>
      </c>
    </row>
    <row r="578" spans="1:19">
      <c r="A578" s="126">
        <v>463165</v>
      </c>
      <c r="B578" s="90" t="str">
        <f t="shared" si="17"/>
        <v>OC463165</v>
      </c>
      <c r="C578" s="81" t="s">
        <v>23022</v>
      </c>
      <c r="D578" s="81" t="str">
        <f t="shared" si="18"/>
        <v>463165 - Misc Conc-East Side Tennis</v>
      </c>
      <c r="E578" s="120" t="s">
        <v>22333</v>
      </c>
      <c r="F578" s="121" t="s">
        <v>217</v>
      </c>
      <c r="G578" s="81" t="s">
        <v>5965</v>
      </c>
      <c r="H578" s="81" t="s">
        <v>5965</v>
      </c>
      <c r="I578" s="120" t="s">
        <v>22279</v>
      </c>
      <c r="J578" s="83" t="s">
        <v>22280</v>
      </c>
      <c r="K578" s="82" t="s">
        <v>22945</v>
      </c>
      <c r="L578" s="83" t="s">
        <v>217</v>
      </c>
      <c r="M578" s="82" t="s">
        <v>22946</v>
      </c>
      <c r="N578" s="83" t="s">
        <v>217</v>
      </c>
      <c r="O578" s="81" t="s">
        <v>22359</v>
      </c>
      <c r="P578" s="82" t="s">
        <v>22947</v>
      </c>
      <c r="Q578" s="83" t="s">
        <v>22948</v>
      </c>
      <c r="R578" s="82" t="s">
        <v>23008</v>
      </c>
      <c r="S578" s="121" t="s">
        <v>23009</v>
      </c>
    </row>
    <row r="579" spans="1:19">
      <c r="A579" s="126">
        <v>463170</v>
      </c>
      <c r="B579" s="90" t="str">
        <f t="shared" si="17"/>
        <v>OC463170</v>
      </c>
      <c r="C579" s="81" t="s">
        <v>23023</v>
      </c>
      <c r="D579" s="81" t="str">
        <f t="shared" si="18"/>
        <v>463170 - Miscellaneous Concessions – East Side Arenas</v>
      </c>
      <c r="E579" s="120" t="s">
        <v>22333</v>
      </c>
      <c r="F579" s="121" t="s">
        <v>217</v>
      </c>
      <c r="G579" s="81" t="s">
        <v>5965</v>
      </c>
      <c r="H579" s="81" t="s">
        <v>5965</v>
      </c>
      <c r="I579" s="120" t="s">
        <v>22279</v>
      </c>
      <c r="J579" s="83" t="s">
        <v>22280</v>
      </c>
      <c r="K579" s="82" t="s">
        <v>22945</v>
      </c>
      <c r="L579" s="83" t="s">
        <v>217</v>
      </c>
      <c r="M579" s="82" t="s">
        <v>22946</v>
      </c>
      <c r="N579" s="83" t="s">
        <v>217</v>
      </c>
      <c r="O579" s="81" t="s">
        <v>22359</v>
      </c>
      <c r="P579" s="82" t="s">
        <v>22947</v>
      </c>
      <c r="Q579" s="83" t="s">
        <v>22948</v>
      </c>
      <c r="R579" s="82" t="s">
        <v>23008</v>
      </c>
      <c r="S579" s="121" t="s">
        <v>23009</v>
      </c>
    </row>
    <row r="580" spans="1:19">
      <c r="A580" s="126">
        <v>463175</v>
      </c>
      <c r="B580" s="90" t="str">
        <f t="shared" ref="B580:B643" si="19">"OC"&amp;A580</f>
        <v>OC463175</v>
      </c>
      <c r="C580" s="81" t="s">
        <v>23024</v>
      </c>
      <c r="D580" s="81" t="str">
        <f t="shared" ref="D580:D643" si="20">A580&amp;" - "&amp;C580</f>
        <v>463175 - Restaurant Concessions</v>
      </c>
      <c r="E580" s="120" t="s">
        <v>22333</v>
      </c>
      <c r="F580" s="121" t="s">
        <v>217</v>
      </c>
      <c r="G580" s="81" t="s">
        <v>5965</v>
      </c>
      <c r="H580" s="81" t="s">
        <v>5965</v>
      </c>
      <c r="I580" s="120" t="s">
        <v>22279</v>
      </c>
      <c r="J580" s="83" t="s">
        <v>22280</v>
      </c>
      <c r="K580" s="82" t="s">
        <v>22945</v>
      </c>
      <c r="L580" s="83" t="s">
        <v>217</v>
      </c>
      <c r="M580" s="82" t="s">
        <v>22946</v>
      </c>
      <c r="N580" s="83" t="s">
        <v>217</v>
      </c>
      <c r="O580" s="81" t="s">
        <v>22359</v>
      </c>
      <c r="P580" s="82" t="s">
        <v>22947</v>
      </c>
      <c r="Q580" s="83" t="s">
        <v>22948</v>
      </c>
      <c r="R580" s="82" t="s">
        <v>23008</v>
      </c>
      <c r="S580" s="121" t="s">
        <v>23009</v>
      </c>
    </row>
    <row r="581" spans="1:19">
      <c r="A581" s="126">
        <v>463180</v>
      </c>
      <c r="B581" s="90" t="str">
        <f t="shared" si="19"/>
        <v>OC463180</v>
      </c>
      <c r="C581" s="81" t="s">
        <v>23025</v>
      </c>
      <c r="D581" s="81" t="str">
        <f t="shared" si="20"/>
        <v>463180 - Restaurant Concessions – Lakeside Refreshments</v>
      </c>
      <c r="E581" s="120" t="s">
        <v>22333</v>
      </c>
      <c r="F581" s="121" t="s">
        <v>217</v>
      </c>
      <c r="G581" s="81" t="s">
        <v>5965</v>
      </c>
      <c r="H581" s="81" t="s">
        <v>5965</v>
      </c>
      <c r="I581" s="120" t="s">
        <v>22279</v>
      </c>
      <c r="J581" s="83" t="s">
        <v>22280</v>
      </c>
      <c r="K581" s="82" t="s">
        <v>22945</v>
      </c>
      <c r="L581" s="83" t="s">
        <v>217</v>
      </c>
      <c r="M581" s="82" t="s">
        <v>22946</v>
      </c>
      <c r="N581" s="83" t="s">
        <v>217</v>
      </c>
      <c r="O581" s="81" t="s">
        <v>22359</v>
      </c>
      <c r="P581" s="82" t="s">
        <v>22947</v>
      </c>
      <c r="Q581" s="83" t="s">
        <v>22948</v>
      </c>
      <c r="R581" s="82" t="s">
        <v>23008</v>
      </c>
      <c r="S581" s="121" t="s">
        <v>23009</v>
      </c>
    </row>
    <row r="582" spans="1:19">
      <c r="A582" s="126">
        <v>463185</v>
      </c>
      <c r="B582" s="90" t="str">
        <f t="shared" si="19"/>
        <v>OC463185</v>
      </c>
      <c r="C582" s="81" t="s">
        <v>23026</v>
      </c>
      <c r="D582" s="81" t="str">
        <f t="shared" si="20"/>
        <v>463185 - Checking Concessions</v>
      </c>
      <c r="E582" s="120" t="s">
        <v>22333</v>
      </c>
      <c r="F582" s="121" t="s">
        <v>217</v>
      </c>
      <c r="G582" s="81" t="s">
        <v>5965</v>
      </c>
      <c r="H582" s="81" t="s">
        <v>5965</v>
      </c>
      <c r="I582" s="120" t="s">
        <v>22279</v>
      </c>
      <c r="J582" s="83" t="s">
        <v>22280</v>
      </c>
      <c r="K582" s="82" t="s">
        <v>22945</v>
      </c>
      <c r="L582" s="83" t="s">
        <v>217</v>
      </c>
      <c r="M582" s="82" t="s">
        <v>22946</v>
      </c>
      <c r="N582" s="83" t="s">
        <v>217</v>
      </c>
      <c r="O582" s="81" t="s">
        <v>22359</v>
      </c>
      <c r="P582" s="82" t="s">
        <v>22947</v>
      </c>
      <c r="Q582" s="83" t="s">
        <v>22948</v>
      </c>
      <c r="R582" s="82" t="s">
        <v>23008</v>
      </c>
      <c r="S582" s="121" t="s">
        <v>23009</v>
      </c>
    </row>
    <row r="583" spans="1:19">
      <c r="A583" s="126">
        <v>463190</v>
      </c>
      <c r="B583" s="90" t="str">
        <f t="shared" si="19"/>
        <v>OC463190</v>
      </c>
      <c r="C583" s="81" t="s">
        <v>23027</v>
      </c>
      <c r="D583" s="81" t="str">
        <f t="shared" si="20"/>
        <v>463190 - Ticket Service – Cobo Arena</v>
      </c>
      <c r="E583" s="120" t="s">
        <v>22333</v>
      </c>
      <c r="F583" s="121" t="s">
        <v>217</v>
      </c>
      <c r="G583" s="81" t="s">
        <v>5965</v>
      </c>
      <c r="H583" s="81" t="s">
        <v>5965</v>
      </c>
      <c r="I583" s="120" t="s">
        <v>22279</v>
      </c>
      <c r="J583" s="83" t="s">
        <v>22280</v>
      </c>
      <c r="K583" s="82" t="s">
        <v>22945</v>
      </c>
      <c r="L583" s="83" t="s">
        <v>217</v>
      </c>
      <c r="M583" s="82" t="s">
        <v>22946</v>
      </c>
      <c r="N583" s="83" t="s">
        <v>217</v>
      </c>
      <c r="O583" s="81" t="s">
        <v>22359</v>
      </c>
      <c r="P583" s="82" t="s">
        <v>22947</v>
      </c>
      <c r="Q583" s="83" t="s">
        <v>22948</v>
      </c>
      <c r="R583" s="82" t="s">
        <v>23008</v>
      </c>
      <c r="S583" s="121" t="s">
        <v>23009</v>
      </c>
    </row>
    <row r="584" spans="1:19">
      <c r="A584" s="126">
        <v>463195</v>
      </c>
      <c r="B584" s="90" t="str">
        <f t="shared" si="19"/>
        <v>OC463195</v>
      </c>
      <c r="C584" s="81" t="s">
        <v>23028</v>
      </c>
      <c r="D584" s="81" t="str">
        <f t="shared" si="20"/>
        <v>463195 - Ticket Service – Joe Louis Arena</v>
      </c>
      <c r="E584" s="120" t="s">
        <v>22333</v>
      </c>
      <c r="F584" s="121" t="s">
        <v>217</v>
      </c>
      <c r="G584" s="81" t="s">
        <v>5965</v>
      </c>
      <c r="H584" s="81" t="s">
        <v>5965</v>
      </c>
      <c r="I584" s="120" t="s">
        <v>22279</v>
      </c>
      <c r="J584" s="83" t="s">
        <v>22280</v>
      </c>
      <c r="K584" s="82" t="s">
        <v>22945</v>
      </c>
      <c r="L584" s="83" t="s">
        <v>217</v>
      </c>
      <c r="M584" s="82" t="s">
        <v>22946</v>
      </c>
      <c r="N584" s="83" t="s">
        <v>217</v>
      </c>
      <c r="O584" s="81" t="s">
        <v>22359</v>
      </c>
      <c r="P584" s="82" t="s">
        <v>22947</v>
      </c>
      <c r="Q584" s="83" t="s">
        <v>22948</v>
      </c>
      <c r="R584" s="82" t="s">
        <v>23008</v>
      </c>
      <c r="S584" s="121" t="s">
        <v>23009</v>
      </c>
    </row>
    <row r="585" spans="1:19">
      <c r="A585" s="126">
        <v>463200</v>
      </c>
      <c r="B585" s="90" t="str">
        <f t="shared" si="19"/>
        <v>OC463200</v>
      </c>
      <c r="C585" s="81" t="s">
        <v>23029</v>
      </c>
      <c r="D585" s="81" t="str">
        <f t="shared" si="20"/>
        <v>463200 - Ticket Service – Tiger Stadium</v>
      </c>
      <c r="E585" s="120" t="s">
        <v>22333</v>
      </c>
      <c r="F585" s="121" t="s">
        <v>217</v>
      </c>
      <c r="G585" s="81" t="s">
        <v>5965</v>
      </c>
      <c r="H585" s="81" t="s">
        <v>5965</v>
      </c>
      <c r="I585" s="120" t="s">
        <v>22279</v>
      </c>
      <c r="J585" s="83" t="s">
        <v>22280</v>
      </c>
      <c r="K585" s="82" t="s">
        <v>22945</v>
      </c>
      <c r="L585" s="83" t="s">
        <v>217</v>
      </c>
      <c r="M585" s="82" t="s">
        <v>22946</v>
      </c>
      <c r="N585" s="83" t="s">
        <v>217</v>
      </c>
      <c r="O585" s="81" t="s">
        <v>22359</v>
      </c>
      <c r="P585" s="82" t="s">
        <v>22947</v>
      </c>
      <c r="Q585" s="83" t="s">
        <v>22948</v>
      </c>
      <c r="R585" s="82" t="s">
        <v>23008</v>
      </c>
      <c r="S585" s="121" t="s">
        <v>23009</v>
      </c>
    </row>
    <row r="586" spans="1:19">
      <c r="A586" s="126">
        <v>463205</v>
      </c>
      <c r="B586" s="90" t="str">
        <f t="shared" si="19"/>
        <v>OC463205</v>
      </c>
      <c r="C586" s="81" t="s">
        <v>23030</v>
      </c>
      <c r="D586" s="81" t="str">
        <f t="shared" si="20"/>
        <v>463205 - Other Concessions</v>
      </c>
      <c r="E586" s="120" t="s">
        <v>22333</v>
      </c>
      <c r="F586" s="121" t="s">
        <v>217</v>
      </c>
      <c r="G586" s="81" t="s">
        <v>5965</v>
      </c>
      <c r="H586" s="81" t="s">
        <v>5965</v>
      </c>
      <c r="I586" s="120" t="s">
        <v>22279</v>
      </c>
      <c r="J586" s="83" t="s">
        <v>22280</v>
      </c>
      <c r="K586" s="82" t="s">
        <v>22945</v>
      </c>
      <c r="L586" s="83" t="s">
        <v>217</v>
      </c>
      <c r="M586" s="82" t="s">
        <v>22946</v>
      </c>
      <c r="N586" s="83" t="s">
        <v>217</v>
      </c>
      <c r="O586" s="81" t="s">
        <v>22359</v>
      </c>
      <c r="P586" s="82" t="s">
        <v>22947</v>
      </c>
      <c r="Q586" s="83" t="s">
        <v>22948</v>
      </c>
      <c r="R586" s="82" t="s">
        <v>23008</v>
      </c>
      <c r="S586" s="121" t="s">
        <v>23009</v>
      </c>
    </row>
    <row r="587" spans="1:19">
      <c r="A587" s="126">
        <v>463210</v>
      </c>
      <c r="B587" s="90" t="str">
        <f t="shared" si="19"/>
        <v>OC463210</v>
      </c>
      <c r="C587" s="81" t="s">
        <v>23031</v>
      </c>
      <c r="D587" s="81" t="str">
        <f t="shared" si="20"/>
        <v>463210 - Other Conc - F.B.O. Flowage</v>
      </c>
      <c r="E587" s="120" t="s">
        <v>22333</v>
      </c>
      <c r="F587" s="121" t="s">
        <v>217</v>
      </c>
      <c r="G587" s="81" t="s">
        <v>5965</v>
      </c>
      <c r="H587" s="81" t="s">
        <v>5965</v>
      </c>
      <c r="I587" s="120" t="s">
        <v>22279</v>
      </c>
      <c r="J587" s="83" t="s">
        <v>22280</v>
      </c>
      <c r="K587" s="82" t="s">
        <v>22945</v>
      </c>
      <c r="L587" s="83" t="s">
        <v>217</v>
      </c>
      <c r="M587" s="82" t="s">
        <v>22946</v>
      </c>
      <c r="N587" s="83" t="s">
        <v>217</v>
      </c>
      <c r="O587" s="81" t="s">
        <v>22359</v>
      </c>
      <c r="P587" s="82" t="s">
        <v>22947</v>
      </c>
      <c r="Q587" s="83" t="s">
        <v>22948</v>
      </c>
      <c r="R587" s="82" t="s">
        <v>23008</v>
      </c>
      <c r="S587" s="121" t="s">
        <v>23009</v>
      </c>
    </row>
    <row r="588" spans="1:19">
      <c r="A588" s="126">
        <v>463215</v>
      </c>
      <c r="B588" s="90" t="str">
        <f t="shared" si="19"/>
        <v>OC463215</v>
      </c>
      <c r="C588" s="81" t="s">
        <v>23032</v>
      </c>
      <c r="D588" s="81" t="str">
        <f t="shared" si="20"/>
        <v>463215 - Other Concessions – FBO Miscellaneous Sale</v>
      </c>
      <c r="E588" s="120" t="s">
        <v>22333</v>
      </c>
      <c r="F588" s="121" t="s">
        <v>217</v>
      </c>
      <c r="G588" s="81" t="s">
        <v>5965</v>
      </c>
      <c r="H588" s="81" t="s">
        <v>5965</v>
      </c>
      <c r="I588" s="120" t="s">
        <v>22279</v>
      </c>
      <c r="J588" s="83" t="s">
        <v>22280</v>
      </c>
      <c r="K588" s="82" t="s">
        <v>22945</v>
      </c>
      <c r="L588" s="83" t="s">
        <v>217</v>
      </c>
      <c r="M588" s="82" t="s">
        <v>22946</v>
      </c>
      <c r="N588" s="83" t="s">
        <v>217</v>
      </c>
      <c r="O588" s="81" t="s">
        <v>22359</v>
      </c>
      <c r="P588" s="82" t="s">
        <v>22947</v>
      </c>
      <c r="Q588" s="83" t="s">
        <v>22948</v>
      </c>
      <c r="R588" s="82" t="s">
        <v>23008</v>
      </c>
      <c r="S588" s="121" t="s">
        <v>23009</v>
      </c>
    </row>
    <row r="589" spans="1:19">
      <c r="A589" s="126">
        <v>463220</v>
      </c>
      <c r="B589" s="90" t="str">
        <f t="shared" si="19"/>
        <v>OC463220</v>
      </c>
      <c r="C589" s="81" t="s">
        <v>23033</v>
      </c>
      <c r="D589" s="81" t="str">
        <f t="shared" si="20"/>
        <v>463220 - Other Concessions – Gift Shop</v>
      </c>
      <c r="E589" s="120" t="s">
        <v>22333</v>
      </c>
      <c r="F589" s="121" t="s">
        <v>217</v>
      </c>
      <c r="G589" s="81" t="s">
        <v>5965</v>
      </c>
      <c r="H589" s="81" t="s">
        <v>5965</v>
      </c>
      <c r="I589" s="120" t="s">
        <v>22279</v>
      </c>
      <c r="J589" s="83" t="s">
        <v>22280</v>
      </c>
      <c r="K589" s="82" t="s">
        <v>22945</v>
      </c>
      <c r="L589" s="83" t="s">
        <v>217</v>
      </c>
      <c r="M589" s="82" t="s">
        <v>22946</v>
      </c>
      <c r="N589" s="83" t="s">
        <v>217</v>
      </c>
      <c r="O589" s="81" t="s">
        <v>22359</v>
      </c>
      <c r="P589" s="82" t="s">
        <v>22947</v>
      </c>
      <c r="Q589" s="83" t="s">
        <v>22948</v>
      </c>
      <c r="R589" s="82" t="s">
        <v>23008</v>
      </c>
      <c r="S589" s="121" t="s">
        <v>23009</v>
      </c>
    </row>
    <row r="590" spans="1:19">
      <c r="A590" s="126">
        <v>463225</v>
      </c>
      <c r="B590" s="90" t="str">
        <f t="shared" si="19"/>
        <v>OC463225</v>
      </c>
      <c r="C590" s="81" t="s">
        <v>23034</v>
      </c>
      <c r="D590" s="81" t="str">
        <f t="shared" si="20"/>
        <v>463225 - Other Concessions – Car Rental</v>
      </c>
      <c r="E590" s="120" t="s">
        <v>22333</v>
      </c>
      <c r="F590" s="121" t="s">
        <v>217</v>
      </c>
      <c r="G590" s="81" t="s">
        <v>5965</v>
      </c>
      <c r="H590" s="81" t="s">
        <v>5965</v>
      </c>
      <c r="I590" s="120" t="s">
        <v>22279</v>
      </c>
      <c r="J590" s="83" t="s">
        <v>22280</v>
      </c>
      <c r="K590" s="82" t="s">
        <v>22945</v>
      </c>
      <c r="L590" s="83" t="s">
        <v>217</v>
      </c>
      <c r="M590" s="82" t="s">
        <v>22946</v>
      </c>
      <c r="N590" s="83" t="s">
        <v>217</v>
      </c>
      <c r="O590" s="81" t="s">
        <v>22359</v>
      </c>
      <c r="P590" s="82" t="s">
        <v>22947</v>
      </c>
      <c r="Q590" s="83" t="s">
        <v>22948</v>
      </c>
      <c r="R590" s="82" t="s">
        <v>23008</v>
      </c>
      <c r="S590" s="121" t="s">
        <v>23009</v>
      </c>
    </row>
    <row r="591" spans="1:19">
      <c r="A591" s="126">
        <v>463230</v>
      </c>
      <c r="B591" s="90" t="str">
        <f t="shared" si="19"/>
        <v>OC463230</v>
      </c>
      <c r="C591" s="81" t="s">
        <v>23035</v>
      </c>
      <c r="D591" s="81" t="str">
        <f t="shared" si="20"/>
        <v>463230 - Other Concessions – Advertising</v>
      </c>
      <c r="E591" s="120" t="s">
        <v>22333</v>
      </c>
      <c r="F591" s="121" t="s">
        <v>217</v>
      </c>
      <c r="G591" s="81" t="s">
        <v>5965</v>
      </c>
      <c r="H591" s="81" t="s">
        <v>5965</v>
      </c>
      <c r="I591" s="120" t="s">
        <v>22279</v>
      </c>
      <c r="J591" s="83" t="s">
        <v>22280</v>
      </c>
      <c r="K591" s="82" t="s">
        <v>22945</v>
      </c>
      <c r="L591" s="83" t="s">
        <v>217</v>
      </c>
      <c r="M591" s="82" t="s">
        <v>22946</v>
      </c>
      <c r="N591" s="83" t="s">
        <v>217</v>
      </c>
      <c r="O591" s="81" t="s">
        <v>22359</v>
      </c>
      <c r="P591" s="82" t="s">
        <v>22947</v>
      </c>
      <c r="Q591" s="83" t="s">
        <v>22948</v>
      </c>
      <c r="R591" s="82" t="s">
        <v>23008</v>
      </c>
      <c r="S591" s="121" t="s">
        <v>23009</v>
      </c>
    </row>
    <row r="592" spans="1:19">
      <c r="A592" s="126">
        <v>463235</v>
      </c>
      <c r="B592" s="90" t="str">
        <f t="shared" si="19"/>
        <v>OC463235</v>
      </c>
      <c r="C592" s="81" t="s">
        <v>23036</v>
      </c>
      <c r="D592" s="81" t="str">
        <f t="shared" si="20"/>
        <v>463235 - Other Concessions – Freight Surcharge</v>
      </c>
      <c r="E592" s="120" t="s">
        <v>22333</v>
      </c>
      <c r="F592" s="121" t="s">
        <v>217</v>
      </c>
      <c r="G592" s="81" t="s">
        <v>5965</v>
      </c>
      <c r="H592" s="81" t="s">
        <v>5965</v>
      </c>
      <c r="I592" s="120" t="s">
        <v>22279</v>
      </c>
      <c r="J592" s="83" t="s">
        <v>22280</v>
      </c>
      <c r="K592" s="82" t="s">
        <v>22945</v>
      </c>
      <c r="L592" s="83" t="s">
        <v>217</v>
      </c>
      <c r="M592" s="82" t="s">
        <v>22946</v>
      </c>
      <c r="N592" s="83" t="s">
        <v>217</v>
      </c>
      <c r="O592" s="81" t="s">
        <v>22359</v>
      </c>
      <c r="P592" s="82" t="s">
        <v>22947</v>
      </c>
      <c r="Q592" s="83" t="s">
        <v>22948</v>
      </c>
      <c r="R592" s="82" t="s">
        <v>23008</v>
      </c>
      <c r="S592" s="121" t="s">
        <v>23009</v>
      </c>
    </row>
    <row r="593" spans="1:19">
      <c r="A593" s="126">
        <v>463240</v>
      </c>
      <c r="B593" s="90" t="str">
        <f t="shared" si="19"/>
        <v>OC463240</v>
      </c>
      <c r="C593" s="81" t="s">
        <v>23037</v>
      </c>
      <c r="D593" s="81" t="str">
        <f t="shared" si="20"/>
        <v>463240 - Other Concessions – FBO Concession Fee</v>
      </c>
      <c r="E593" s="120" t="s">
        <v>22333</v>
      </c>
      <c r="F593" s="121" t="s">
        <v>217</v>
      </c>
      <c r="G593" s="81" t="s">
        <v>5965</v>
      </c>
      <c r="H593" s="81" t="s">
        <v>5965</v>
      </c>
      <c r="I593" s="120" t="s">
        <v>22279</v>
      </c>
      <c r="J593" s="83" t="s">
        <v>22280</v>
      </c>
      <c r="K593" s="82" t="s">
        <v>22945</v>
      </c>
      <c r="L593" s="83" t="s">
        <v>217</v>
      </c>
      <c r="M593" s="82" t="s">
        <v>22946</v>
      </c>
      <c r="N593" s="83" t="s">
        <v>217</v>
      </c>
      <c r="O593" s="81" t="s">
        <v>22359</v>
      </c>
      <c r="P593" s="82" t="s">
        <v>22947</v>
      </c>
      <c r="Q593" s="83" t="s">
        <v>22948</v>
      </c>
      <c r="R593" s="82" t="s">
        <v>23008</v>
      </c>
      <c r="S593" s="121" t="s">
        <v>23009</v>
      </c>
    </row>
    <row r="594" spans="1:19">
      <c r="A594" s="126">
        <v>463245</v>
      </c>
      <c r="B594" s="90" t="str">
        <f t="shared" si="19"/>
        <v>OC463245</v>
      </c>
      <c r="C594" s="81" t="s">
        <v>23038</v>
      </c>
      <c r="D594" s="81" t="str">
        <f t="shared" si="20"/>
        <v>463245 - Other Concessions – Bard Flowage</v>
      </c>
      <c r="E594" s="120" t="s">
        <v>22333</v>
      </c>
      <c r="F594" s="121" t="s">
        <v>217</v>
      </c>
      <c r="G594" s="81" t="s">
        <v>5965</v>
      </c>
      <c r="H594" s="81" t="s">
        <v>5965</v>
      </c>
      <c r="I594" s="120" t="s">
        <v>22279</v>
      </c>
      <c r="J594" s="83" t="s">
        <v>22280</v>
      </c>
      <c r="K594" s="82" t="s">
        <v>22945</v>
      </c>
      <c r="L594" s="83" t="s">
        <v>217</v>
      </c>
      <c r="M594" s="82" t="s">
        <v>22946</v>
      </c>
      <c r="N594" s="83" t="s">
        <v>217</v>
      </c>
      <c r="O594" s="81" t="s">
        <v>22359</v>
      </c>
      <c r="P594" s="82" t="s">
        <v>22947</v>
      </c>
      <c r="Q594" s="83" t="s">
        <v>22948</v>
      </c>
      <c r="R594" s="82" t="s">
        <v>23008</v>
      </c>
      <c r="S594" s="121" t="s">
        <v>23009</v>
      </c>
    </row>
    <row r="595" spans="1:19">
      <c r="A595" s="126">
        <v>463250</v>
      </c>
      <c r="B595" s="90" t="str">
        <f t="shared" si="19"/>
        <v>OC463250</v>
      </c>
      <c r="C595" s="81" t="s">
        <v>23039</v>
      </c>
      <c r="D595" s="81" t="str">
        <f t="shared" si="20"/>
        <v>463250 - Other Concessions – Anr Flowage</v>
      </c>
      <c r="E595" s="120" t="s">
        <v>22333</v>
      </c>
      <c r="F595" s="121" t="s">
        <v>217</v>
      </c>
      <c r="G595" s="81" t="s">
        <v>5965</v>
      </c>
      <c r="H595" s="81" t="s">
        <v>5965</v>
      </c>
      <c r="I595" s="120" t="s">
        <v>22279</v>
      </c>
      <c r="J595" s="83" t="s">
        <v>22280</v>
      </c>
      <c r="K595" s="82" t="s">
        <v>22945</v>
      </c>
      <c r="L595" s="83" t="s">
        <v>217</v>
      </c>
      <c r="M595" s="82" t="s">
        <v>22946</v>
      </c>
      <c r="N595" s="83" t="s">
        <v>217</v>
      </c>
      <c r="O595" s="81" t="s">
        <v>22359</v>
      </c>
      <c r="P595" s="82" t="s">
        <v>22947</v>
      </c>
      <c r="Q595" s="83" t="s">
        <v>22948</v>
      </c>
      <c r="R595" s="82" t="s">
        <v>23008</v>
      </c>
      <c r="S595" s="121" t="s">
        <v>23009</v>
      </c>
    </row>
    <row r="596" spans="1:19">
      <c r="A596" s="126">
        <v>463255</v>
      </c>
      <c r="B596" s="90" t="str">
        <f t="shared" si="19"/>
        <v>OC463255</v>
      </c>
      <c r="C596" s="81" t="s">
        <v>23040</v>
      </c>
      <c r="D596" s="81" t="str">
        <f t="shared" si="20"/>
        <v>463255 - Other Concessions – Catering Fees</v>
      </c>
      <c r="E596" s="120" t="s">
        <v>22333</v>
      </c>
      <c r="F596" s="121" t="s">
        <v>217</v>
      </c>
      <c r="G596" s="81" t="s">
        <v>5965</v>
      </c>
      <c r="H596" s="81" t="s">
        <v>5965</v>
      </c>
      <c r="I596" s="120" t="s">
        <v>22279</v>
      </c>
      <c r="J596" s="83" t="s">
        <v>22280</v>
      </c>
      <c r="K596" s="82" t="s">
        <v>22945</v>
      </c>
      <c r="L596" s="83" t="s">
        <v>217</v>
      </c>
      <c r="M596" s="82" t="s">
        <v>22946</v>
      </c>
      <c r="N596" s="83" t="s">
        <v>217</v>
      </c>
      <c r="O596" s="81" t="s">
        <v>22359</v>
      </c>
      <c r="P596" s="82" t="s">
        <v>22947</v>
      </c>
      <c r="Q596" s="83" t="s">
        <v>22948</v>
      </c>
      <c r="R596" s="82" t="s">
        <v>23008</v>
      </c>
      <c r="S596" s="121" t="s">
        <v>23009</v>
      </c>
    </row>
    <row r="597" spans="1:19">
      <c r="A597" s="126">
        <v>464100</v>
      </c>
      <c r="B597" s="90" t="str">
        <f t="shared" si="19"/>
        <v>OC464100</v>
      </c>
      <c r="C597" s="81" t="s">
        <v>23041</v>
      </c>
      <c r="D597" s="81" t="str">
        <f t="shared" si="20"/>
        <v>464100 - Sales Of City Real Property</v>
      </c>
      <c r="E597" s="120" t="s">
        <v>22325</v>
      </c>
      <c r="F597" s="121" t="s">
        <v>219</v>
      </c>
      <c r="G597" s="81" t="s">
        <v>5965</v>
      </c>
      <c r="H597" s="81" t="s">
        <v>5965</v>
      </c>
      <c r="I597" s="120" t="s">
        <v>22279</v>
      </c>
      <c r="J597" s="83" t="s">
        <v>22280</v>
      </c>
      <c r="K597" s="82" t="s">
        <v>23042</v>
      </c>
      <c r="L597" s="83" t="s">
        <v>23043</v>
      </c>
      <c r="M597" s="82" t="s">
        <v>23044</v>
      </c>
      <c r="N597" s="83" t="s">
        <v>23043</v>
      </c>
      <c r="O597" s="81" t="s">
        <v>22359</v>
      </c>
      <c r="P597" s="82" t="s">
        <v>23045</v>
      </c>
      <c r="Q597" s="83" t="s">
        <v>23046</v>
      </c>
      <c r="R597" s="82" t="s">
        <v>23047</v>
      </c>
      <c r="S597" s="121" t="s">
        <v>23048</v>
      </c>
    </row>
    <row r="598" spans="1:19">
      <c r="A598" s="126">
        <v>464110</v>
      </c>
      <c r="B598" s="90" t="str">
        <f t="shared" si="19"/>
        <v>OC464110</v>
      </c>
      <c r="C598" s="81" t="s">
        <v>23049</v>
      </c>
      <c r="D598" s="81" t="str">
        <f t="shared" si="20"/>
        <v>464110 - Sales of City Real Property – Fed</v>
      </c>
      <c r="E598" s="120" t="s">
        <v>22325</v>
      </c>
      <c r="F598" s="121" t="s">
        <v>219</v>
      </c>
      <c r="G598" s="81" t="s">
        <v>5965</v>
      </c>
      <c r="H598" s="81" t="s">
        <v>5965</v>
      </c>
      <c r="I598" s="120" t="s">
        <v>22279</v>
      </c>
      <c r="J598" s="83" t="s">
        <v>22280</v>
      </c>
      <c r="K598" s="82" t="s">
        <v>23042</v>
      </c>
      <c r="L598" s="83" t="s">
        <v>23043</v>
      </c>
      <c r="M598" s="82" t="s">
        <v>23044</v>
      </c>
      <c r="N598" s="83" t="s">
        <v>23043</v>
      </c>
      <c r="O598" s="81" t="s">
        <v>22359</v>
      </c>
      <c r="P598" s="82" t="s">
        <v>23045</v>
      </c>
      <c r="Q598" s="83" t="s">
        <v>23046</v>
      </c>
      <c r="R598" s="82" t="s">
        <v>23050</v>
      </c>
      <c r="S598" s="121" t="s">
        <v>23051</v>
      </c>
    </row>
    <row r="599" spans="1:19">
      <c r="A599" s="126">
        <v>464120</v>
      </c>
      <c r="B599" s="90" t="str">
        <f t="shared" si="19"/>
        <v>OC464120</v>
      </c>
      <c r="C599" s="81" t="s">
        <v>23052</v>
      </c>
      <c r="D599" s="81" t="str">
        <f t="shared" si="20"/>
        <v>464120 - Sales of City Real Property – State</v>
      </c>
      <c r="E599" s="120" t="s">
        <v>22325</v>
      </c>
      <c r="F599" s="121" t="s">
        <v>219</v>
      </c>
      <c r="G599" s="81" t="s">
        <v>5965</v>
      </c>
      <c r="H599" s="81" t="s">
        <v>5965</v>
      </c>
      <c r="I599" s="120" t="s">
        <v>22279</v>
      </c>
      <c r="J599" s="83" t="s">
        <v>22280</v>
      </c>
      <c r="K599" s="82" t="s">
        <v>23042</v>
      </c>
      <c r="L599" s="83" t="s">
        <v>23043</v>
      </c>
      <c r="M599" s="82" t="s">
        <v>23044</v>
      </c>
      <c r="N599" s="83" t="s">
        <v>23043</v>
      </c>
      <c r="O599" s="81" t="s">
        <v>22359</v>
      </c>
      <c r="P599" s="82" t="s">
        <v>23045</v>
      </c>
      <c r="Q599" s="83" t="s">
        <v>23046</v>
      </c>
      <c r="R599" s="82" t="s">
        <v>23050</v>
      </c>
      <c r="S599" s="121" t="s">
        <v>23051</v>
      </c>
    </row>
    <row r="600" spans="1:19">
      <c r="A600" s="126">
        <v>464130</v>
      </c>
      <c r="B600" s="90" t="str">
        <f t="shared" si="19"/>
        <v>OC464130</v>
      </c>
      <c r="C600" s="81" t="s">
        <v>23053</v>
      </c>
      <c r="D600" s="81" t="str">
        <f t="shared" si="20"/>
        <v>464130 - Sales of City Real Property – Other Government</v>
      </c>
      <c r="E600" s="120" t="s">
        <v>22325</v>
      </c>
      <c r="F600" s="121" t="s">
        <v>219</v>
      </c>
      <c r="G600" s="81" t="s">
        <v>5965</v>
      </c>
      <c r="H600" s="81" t="s">
        <v>5965</v>
      </c>
      <c r="I600" s="120" t="s">
        <v>22279</v>
      </c>
      <c r="J600" s="83" t="s">
        <v>22280</v>
      </c>
      <c r="K600" s="82" t="s">
        <v>23042</v>
      </c>
      <c r="L600" s="83" t="s">
        <v>23043</v>
      </c>
      <c r="M600" s="82" t="s">
        <v>23044</v>
      </c>
      <c r="N600" s="83" t="s">
        <v>23043</v>
      </c>
      <c r="O600" s="81" t="s">
        <v>22359</v>
      </c>
      <c r="P600" s="82" t="s">
        <v>23045</v>
      </c>
      <c r="Q600" s="83" t="s">
        <v>23046</v>
      </c>
      <c r="R600" s="82" t="s">
        <v>23050</v>
      </c>
      <c r="S600" s="121" t="s">
        <v>23051</v>
      </c>
    </row>
    <row r="601" spans="1:19">
      <c r="A601" s="126">
        <v>464140</v>
      </c>
      <c r="B601" s="90" t="str">
        <f t="shared" si="19"/>
        <v>OC464140</v>
      </c>
      <c r="C601" s="81" t="s">
        <v>23054</v>
      </c>
      <c r="D601" s="81" t="str">
        <f t="shared" si="20"/>
        <v>464140 - Sales of City Real Property – Departmental</v>
      </c>
      <c r="E601" s="120" t="s">
        <v>22325</v>
      </c>
      <c r="F601" s="121" t="s">
        <v>219</v>
      </c>
      <c r="G601" s="81" t="s">
        <v>5965</v>
      </c>
      <c r="H601" s="81" t="s">
        <v>5965</v>
      </c>
      <c r="I601" s="120" t="s">
        <v>22279</v>
      </c>
      <c r="J601" s="83" t="s">
        <v>22280</v>
      </c>
      <c r="K601" s="82" t="s">
        <v>23042</v>
      </c>
      <c r="L601" s="83" t="s">
        <v>23043</v>
      </c>
      <c r="M601" s="82" t="s">
        <v>23044</v>
      </c>
      <c r="N601" s="83" t="s">
        <v>23043</v>
      </c>
      <c r="O601" s="81" t="s">
        <v>22359</v>
      </c>
      <c r="P601" s="82" t="s">
        <v>23045</v>
      </c>
      <c r="Q601" s="83" t="s">
        <v>23046</v>
      </c>
      <c r="R601" s="82" t="s">
        <v>23050</v>
      </c>
      <c r="S601" s="121" t="s">
        <v>23051</v>
      </c>
    </row>
    <row r="602" spans="1:19">
      <c r="A602" s="126">
        <v>465100</v>
      </c>
      <c r="B602" s="90" t="str">
        <f t="shared" si="19"/>
        <v>OC465100</v>
      </c>
      <c r="C602" s="81" t="s">
        <v>23055</v>
      </c>
      <c r="D602" s="81" t="str">
        <f t="shared" si="20"/>
        <v>465100 - Gain/(Loss) – Sale of Assets</v>
      </c>
      <c r="E602" s="120" t="s">
        <v>22333</v>
      </c>
      <c r="F602" s="121" t="s">
        <v>217</v>
      </c>
      <c r="G602" s="81" t="s">
        <v>5965</v>
      </c>
      <c r="H602" s="81" t="s">
        <v>5965</v>
      </c>
      <c r="I602" s="120" t="s">
        <v>22279</v>
      </c>
      <c r="J602" s="83" t="s">
        <v>22280</v>
      </c>
      <c r="K602" s="82" t="s">
        <v>22945</v>
      </c>
      <c r="L602" s="83" t="s">
        <v>217</v>
      </c>
      <c r="M602" s="82" t="s">
        <v>22946</v>
      </c>
      <c r="N602" s="83" t="s">
        <v>217</v>
      </c>
      <c r="O602" s="81" t="s">
        <v>22359</v>
      </c>
      <c r="P602" s="82" t="s">
        <v>22947</v>
      </c>
      <c r="Q602" s="83" t="s">
        <v>22948</v>
      </c>
      <c r="R602" s="82" t="s">
        <v>23056</v>
      </c>
      <c r="S602" s="121" t="s">
        <v>23057</v>
      </c>
    </row>
    <row r="603" spans="1:19">
      <c r="A603" s="126">
        <v>465110</v>
      </c>
      <c r="B603" s="90" t="str">
        <f t="shared" si="19"/>
        <v>OC465110</v>
      </c>
      <c r="C603" s="81" t="s">
        <v>23058</v>
      </c>
      <c r="D603" s="81" t="str">
        <f t="shared" si="20"/>
        <v>465110 - Gain/(Loss) – Sale of Stocks</v>
      </c>
      <c r="E603" s="120" t="s">
        <v>22333</v>
      </c>
      <c r="F603" s="121" t="s">
        <v>217</v>
      </c>
      <c r="G603" s="81" t="s">
        <v>5965</v>
      </c>
      <c r="H603" s="81" t="s">
        <v>5965</v>
      </c>
      <c r="I603" s="120" t="s">
        <v>22279</v>
      </c>
      <c r="J603" s="83" t="s">
        <v>22280</v>
      </c>
      <c r="K603" s="82" t="s">
        <v>22945</v>
      </c>
      <c r="L603" s="83" t="s">
        <v>217</v>
      </c>
      <c r="M603" s="82" t="s">
        <v>22946</v>
      </c>
      <c r="N603" s="83" t="s">
        <v>217</v>
      </c>
      <c r="O603" s="81" t="s">
        <v>22359</v>
      </c>
      <c r="P603" s="82" t="s">
        <v>22947</v>
      </c>
      <c r="Q603" s="83" t="s">
        <v>22948</v>
      </c>
      <c r="R603" s="82" t="s">
        <v>23056</v>
      </c>
      <c r="S603" s="121" t="s">
        <v>23057</v>
      </c>
    </row>
    <row r="604" spans="1:19">
      <c r="A604" s="126">
        <v>465120</v>
      </c>
      <c r="B604" s="90" t="str">
        <f t="shared" si="19"/>
        <v>OC465120</v>
      </c>
      <c r="C604" s="81" t="s">
        <v>23059</v>
      </c>
      <c r="D604" s="81" t="str">
        <f t="shared" si="20"/>
        <v>465120 - Gain/(Loss) – Sale of Bonds</v>
      </c>
      <c r="E604" s="120" t="s">
        <v>22333</v>
      </c>
      <c r="F604" s="121" t="s">
        <v>217</v>
      </c>
      <c r="G604" s="81" t="s">
        <v>5965</v>
      </c>
      <c r="H604" s="81" t="s">
        <v>5965</v>
      </c>
      <c r="I604" s="120" t="s">
        <v>22279</v>
      </c>
      <c r="J604" s="83" t="s">
        <v>22280</v>
      </c>
      <c r="K604" s="82" t="s">
        <v>22945</v>
      </c>
      <c r="L604" s="83" t="s">
        <v>217</v>
      </c>
      <c r="M604" s="82" t="s">
        <v>22946</v>
      </c>
      <c r="N604" s="83" t="s">
        <v>217</v>
      </c>
      <c r="O604" s="81" t="s">
        <v>22359</v>
      </c>
      <c r="P604" s="82" t="s">
        <v>22947</v>
      </c>
      <c r="Q604" s="83" t="s">
        <v>22948</v>
      </c>
      <c r="R604" s="82" t="s">
        <v>23056</v>
      </c>
      <c r="S604" s="121" t="s">
        <v>23057</v>
      </c>
    </row>
    <row r="605" spans="1:19">
      <c r="A605" s="126">
        <v>465130</v>
      </c>
      <c r="B605" s="90" t="str">
        <f t="shared" si="19"/>
        <v>OC465130</v>
      </c>
      <c r="C605" s="81" t="s">
        <v>23060</v>
      </c>
      <c r="D605" s="81" t="str">
        <f t="shared" si="20"/>
        <v>465130 - Gain/(Loss) – Mortgages</v>
      </c>
      <c r="E605" s="120" t="s">
        <v>22333</v>
      </c>
      <c r="F605" s="121" t="s">
        <v>217</v>
      </c>
      <c r="G605" s="81" t="s">
        <v>5965</v>
      </c>
      <c r="H605" s="81" t="s">
        <v>5965</v>
      </c>
      <c r="I605" s="120" t="s">
        <v>22279</v>
      </c>
      <c r="J605" s="83" t="s">
        <v>22280</v>
      </c>
      <c r="K605" s="82" t="s">
        <v>22945</v>
      </c>
      <c r="L605" s="83" t="s">
        <v>217</v>
      </c>
      <c r="M605" s="82" t="s">
        <v>22946</v>
      </c>
      <c r="N605" s="83" t="s">
        <v>217</v>
      </c>
      <c r="O605" s="81" t="s">
        <v>22359</v>
      </c>
      <c r="P605" s="82" t="s">
        <v>22947</v>
      </c>
      <c r="Q605" s="83" t="s">
        <v>22948</v>
      </c>
      <c r="R605" s="82" t="s">
        <v>23056</v>
      </c>
      <c r="S605" s="121" t="s">
        <v>23057</v>
      </c>
    </row>
    <row r="606" spans="1:19">
      <c r="A606" s="126">
        <v>466100</v>
      </c>
      <c r="B606" s="90" t="str">
        <f t="shared" si="19"/>
        <v>OC466100</v>
      </c>
      <c r="C606" s="81" t="s">
        <v>23061</v>
      </c>
      <c r="D606" s="81" t="str">
        <f t="shared" si="20"/>
        <v>466100 - Foreign Currency Premium</v>
      </c>
      <c r="E606" s="120" t="s">
        <v>22333</v>
      </c>
      <c r="F606" s="121" t="s">
        <v>217</v>
      </c>
      <c r="G606" s="81" t="s">
        <v>5965</v>
      </c>
      <c r="H606" s="81" t="s">
        <v>5965</v>
      </c>
      <c r="I606" s="120" t="s">
        <v>22279</v>
      </c>
      <c r="J606" s="83" t="s">
        <v>22280</v>
      </c>
      <c r="K606" s="82" t="s">
        <v>22945</v>
      </c>
      <c r="L606" s="83" t="s">
        <v>217</v>
      </c>
      <c r="M606" s="82" t="s">
        <v>22946</v>
      </c>
      <c r="N606" s="83" t="s">
        <v>217</v>
      </c>
      <c r="O606" s="81" t="s">
        <v>22359</v>
      </c>
      <c r="P606" s="82" t="s">
        <v>22947</v>
      </c>
      <c r="Q606" s="83" t="s">
        <v>22948</v>
      </c>
      <c r="R606" s="82" t="s">
        <v>23062</v>
      </c>
      <c r="S606" s="121" t="s">
        <v>22948</v>
      </c>
    </row>
    <row r="607" spans="1:19">
      <c r="A607" s="126">
        <v>466110</v>
      </c>
      <c r="B607" s="90" t="str">
        <f t="shared" si="19"/>
        <v>OC466110</v>
      </c>
      <c r="C607" s="81" t="s">
        <v>23063</v>
      </c>
      <c r="D607" s="81" t="str">
        <f t="shared" si="20"/>
        <v>466110 - Gas or Oil Royalties</v>
      </c>
      <c r="E607" s="120" t="s">
        <v>22333</v>
      </c>
      <c r="F607" s="121" t="s">
        <v>217</v>
      </c>
      <c r="G607" s="81" t="s">
        <v>5965</v>
      </c>
      <c r="H607" s="81" t="s">
        <v>5965</v>
      </c>
      <c r="I607" s="120" t="s">
        <v>22279</v>
      </c>
      <c r="J607" s="83" t="s">
        <v>22280</v>
      </c>
      <c r="K607" s="82" t="s">
        <v>22945</v>
      </c>
      <c r="L607" s="83" t="s">
        <v>217</v>
      </c>
      <c r="M607" s="82" t="s">
        <v>22946</v>
      </c>
      <c r="N607" s="83" t="s">
        <v>217</v>
      </c>
      <c r="O607" s="81" t="s">
        <v>22359</v>
      </c>
      <c r="P607" s="82" t="s">
        <v>22947</v>
      </c>
      <c r="Q607" s="83" t="s">
        <v>22948</v>
      </c>
      <c r="R607" s="82" t="s">
        <v>23062</v>
      </c>
      <c r="S607" s="121" t="s">
        <v>22948</v>
      </c>
    </row>
    <row r="608" spans="1:19">
      <c r="A608" s="126">
        <v>466120</v>
      </c>
      <c r="B608" s="90" t="str">
        <f t="shared" si="19"/>
        <v>OC466120</v>
      </c>
      <c r="C608" s="81" t="s">
        <v>23064</v>
      </c>
      <c r="D608" s="81" t="str">
        <f t="shared" si="20"/>
        <v>466120 - Aviation Fuel</v>
      </c>
      <c r="E608" s="120" t="s">
        <v>22333</v>
      </c>
      <c r="F608" s="121" t="s">
        <v>217</v>
      </c>
      <c r="G608" s="81" t="s">
        <v>5965</v>
      </c>
      <c r="H608" s="81" t="s">
        <v>5965</v>
      </c>
      <c r="I608" s="120" t="s">
        <v>22279</v>
      </c>
      <c r="J608" s="83" t="s">
        <v>22280</v>
      </c>
      <c r="K608" s="82" t="s">
        <v>22945</v>
      </c>
      <c r="L608" s="83" t="s">
        <v>217</v>
      </c>
      <c r="M608" s="82" t="s">
        <v>22946</v>
      </c>
      <c r="N608" s="83" t="s">
        <v>217</v>
      </c>
      <c r="O608" s="81" t="s">
        <v>22359</v>
      </c>
      <c r="P608" s="82" t="s">
        <v>22947</v>
      </c>
      <c r="Q608" s="83" t="s">
        <v>22948</v>
      </c>
      <c r="R608" s="82" t="s">
        <v>23062</v>
      </c>
      <c r="S608" s="121" t="s">
        <v>22948</v>
      </c>
    </row>
    <row r="609" spans="1:19">
      <c r="A609" s="126">
        <v>471100</v>
      </c>
      <c r="B609" s="90" t="str">
        <f t="shared" si="19"/>
        <v>OC471100</v>
      </c>
      <c r="C609" s="81" t="s">
        <v>23065</v>
      </c>
      <c r="D609" s="81" t="str">
        <f t="shared" si="20"/>
        <v>471100 - Forfeited Funds – Judicial Act</v>
      </c>
      <c r="E609" s="120" t="s">
        <v>22302</v>
      </c>
      <c r="F609" s="121" t="s">
        <v>223</v>
      </c>
      <c r="G609" s="81" t="s">
        <v>5965</v>
      </c>
      <c r="H609" s="81" t="s">
        <v>5965</v>
      </c>
      <c r="I609" s="120" t="s">
        <v>22279</v>
      </c>
      <c r="J609" s="83" t="s">
        <v>22280</v>
      </c>
      <c r="K609" s="82" t="s">
        <v>22411</v>
      </c>
      <c r="L609" s="83" t="s">
        <v>22412</v>
      </c>
      <c r="M609" s="82" t="s">
        <v>22413</v>
      </c>
      <c r="N609" s="83" t="s">
        <v>22412</v>
      </c>
      <c r="O609" s="81" t="s">
        <v>22359</v>
      </c>
      <c r="P609" s="82" t="s">
        <v>23066</v>
      </c>
      <c r="Q609" s="83" t="s">
        <v>23067</v>
      </c>
      <c r="R609" s="82" t="s">
        <v>23068</v>
      </c>
      <c r="S609" s="121" t="s">
        <v>23067</v>
      </c>
    </row>
    <row r="610" spans="1:19">
      <c r="A610" s="126">
        <v>471105</v>
      </c>
      <c r="B610" s="90" t="str">
        <f t="shared" si="19"/>
        <v>OC471105</v>
      </c>
      <c r="C610" s="81" t="s">
        <v>23069</v>
      </c>
      <c r="D610" s="81" t="str">
        <f t="shared" si="20"/>
        <v>471105 - Forfeited Funds-Admin Action</v>
      </c>
      <c r="E610" s="120" t="s">
        <v>22302</v>
      </c>
      <c r="F610" s="121" t="s">
        <v>223</v>
      </c>
      <c r="G610" s="81" t="s">
        <v>5965</v>
      </c>
      <c r="H610" s="81" t="s">
        <v>5965</v>
      </c>
      <c r="I610" s="120" t="s">
        <v>22279</v>
      </c>
      <c r="J610" s="83" t="s">
        <v>22280</v>
      </c>
      <c r="K610" s="82" t="s">
        <v>22411</v>
      </c>
      <c r="L610" s="83" t="s">
        <v>22412</v>
      </c>
      <c r="M610" s="82" t="s">
        <v>22413</v>
      </c>
      <c r="N610" s="83" t="s">
        <v>22412</v>
      </c>
      <c r="O610" s="81" t="s">
        <v>22359</v>
      </c>
      <c r="P610" s="82" t="s">
        <v>23066</v>
      </c>
      <c r="Q610" s="83" t="s">
        <v>23067</v>
      </c>
      <c r="R610" s="82" t="s">
        <v>23068</v>
      </c>
      <c r="S610" s="121" t="s">
        <v>23067</v>
      </c>
    </row>
    <row r="611" spans="1:19">
      <c r="A611" s="126">
        <v>471110</v>
      </c>
      <c r="B611" s="90" t="str">
        <f t="shared" si="19"/>
        <v>OC471110</v>
      </c>
      <c r="C611" s="81" t="s">
        <v>23070</v>
      </c>
      <c r="D611" s="81" t="str">
        <f t="shared" si="20"/>
        <v>471110 - Forfeited Funds – Federal Government</v>
      </c>
      <c r="E611" s="120" t="s">
        <v>22302</v>
      </c>
      <c r="F611" s="121" t="s">
        <v>223</v>
      </c>
      <c r="G611" s="81" t="s">
        <v>5965</v>
      </c>
      <c r="H611" s="81" t="s">
        <v>5965</v>
      </c>
      <c r="I611" s="120" t="s">
        <v>22279</v>
      </c>
      <c r="J611" s="83" t="s">
        <v>22280</v>
      </c>
      <c r="K611" s="82" t="s">
        <v>22411</v>
      </c>
      <c r="L611" s="83" t="s">
        <v>22412</v>
      </c>
      <c r="M611" s="82" t="s">
        <v>22413</v>
      </c>
      <c r="N611" s="83" t="s">
        <v>22412</v>
      </c>
      <c r="O611" s="81" t="s">
        <v>22359</v>
      </c>
      <c r="P611" s="82" t="s">
        <v>23066</v>
      </c>
      <c r="Q611" s="83" t="s">
        <v>23067</v>
      </c>
      <c r="R611" s="82" t="s">
        <v>23068</v>
      </c>
      <c r="S611" s="121" t="s">
        <v>23067</v>
      </c>
    </row>
    <row r="612" spans="1:19">
      <c r="A612" s="126">
        <v>471115</v>
      </c>
      <c r="B612" s="90" t="str">
        <f t="shared" si="19"/>
        <v>OC471115</v>
      </c>
      <c r="C612" s="81" t="s">
        <v>23071</v>
      </c>
      <c r="D612" s="81" t="str">
        <f t="shared" si="20"/>
        <v>471115 - Forfeited Funds – Contractors Deposit</v>
      </c>
      <c r="E612" s="120" t="s">
        <v>22302</v>
      </c>
      <c r="F612" s="121" t="s">
        <v>223</v>
      </c>
      <c r="G612" s="81" t="s">
        <v>5965</v>
      </c>
      <c r="H612" s="81" t="s">
        <v>5965</v>
      </c>
      <c r="I612" s="120" t="s">
        <v>22279</v>
      </c>
      <c r="J612" s="83" t="s">
        <v>22280</v>
      </c>
      <c r="K612" s="82" t="s">
        <v>22411</v>
      </c>
      <c r="L612" s="83" t="s">
        <v>22412</v>
      </c>
      <c r="M612" s="82" t="s">
        <v>22413</v>
      </c>
      <c r="N612" s="83" t="s">
        <v>22412</v>
      </c>
      <c r="O612" s="81" t="s">
        <v>22359</v>
      </c>
      <c r="P612" s="82" t="s">
        <v>23066</v>
      </c>
      <c r="Q612" s="83" t="s">
        <v>23067</v>
      </c>
      <c r="R612" s="82" t="s">
        <v>23068</v>
      </c>
      <c r="S612" s="121" t="s">
        <v>23067</v>
      </c>
    </row>
    <row r="613" spans="1:19">
      <c r="A613" s="126">
        <v>471120</v>
      </c>
      <c r="B613" s="90" t="str">
        <f t="shared" si="19"/>
        <v>OC471120</v>
      </c>
      <c r="C613" s="81" t="s">
        <v>23072</v>
      </c>
      <c r="D613" s="81" t="str">
        <f t="shared" si="20"/>
        <v>471120 - Confiscated &amp; Unclaimed Money</v>
      </c>
      <c r="E613" s="120" t="s">
        <v>22302</v>
      </c>
      <c r="F613" s="121" t="s">
        <v>223</v>
      </c>
      <c r="G613" s="81" t="s">
        <v>5965</v>
      </c>
      <c r="H613" s="81" t="s">
        <v>5965</v>
      </c>
      <c r="I613" s="120" t="s">
        <v>22279</v>
      </c>
      <c r="J613" s="83" t="s">
        <v>22280</v>
      </c>
      <c r="K613" s="82" t="s">
        <v>22411</v>
      </c>
      <c r="L613" s="83" t="s">
        <v>22412</v>
      </c>
      <c r="M613" s="82" t="s">
        <v>22413</v>
      </c>
      <c r="N613" s="83" t="s">
        <v>22412</v>
      </c>
      <c r="O613" s="81" t="s">
        <v>22359</v>
      </c>
      <c r="P613" s="82" t="s">
        <v>22414</v>
      </c>
      <c r="Q613" s="83" t="s">
        <v>22415</v>
      </c>
      <c r="R613" s="82" t="s">
        <v>23073</v>
      </c>
      <c r="S613" s="121" t="s">
        <v>22415</v>
      </c>
    </row>
    <row r="614" spans="1:19">
      <c r="A614" s="126">
        <v>471125</v>
      </c>
      <c r="B614" s="90" t="str">
        <f t="shared" si="19"/>
        <v>OC471125</v>
      </c>
      <c r="C614" s="81" t="s">
        <v>23074</v>
      </c>
      <c r="D614" s="81" t="str">
        <f t="shared" si="20"/>
        <v>471125 - Library Fines</v>
      </c>
      <c r="E614" s="120" t="s">
        <v>22302</v>
      </c>
      <c r="F614" s="121" t="s">
        <v>223</v>
      </c>
      <c r="G614" s="81" t="s">
        <v>5965</v>
      </c>
      <c r="H614" s="81" t="s">
        <v>5965</v>
      </c>
      <c r="I614" s="120" t="s">
        <v>22279</v>
      </c>
      <c r="J614" s="83" t="s">
        <v>22280</v>
      </c>
      <c r="K614" s="82" t="s">
        <v>22411</v>
      </c>
      <c r="L614" s="83" t="s">
        <v>22412</v>
      </c>
      <c r="M614" s="82" t="s">
        <v>22413</v>
      </c>
      <c r="N614" s="83" t="s">
        <v>22412</v>
      </c>
      <c r="O614" s="81" t="s">
        <v>22359</v>
      </c>
      <c r="P614" s="82" t="s">
        <v>22414</v>
      </c>
      <c r="Q614" s="83" t="s">
        <v>22415</v>
      </c>
      <c r="R614" s="82" t="s">
        <v>23073</v>
      </c>
      <c r="S614" s="121" t="s">
        <v>22415</v>
      </c>
    </row>
    <row r="615" spans="1:19">
      <c r="A615" s="126">
        <v>471130</v>
      </c>
      <c r="B615" s="90" t="str">
        <f t="shared" si="19"/>
        <v>OC471130</v>
      </c>
      <c r="C615" s="81" t="s">
        <v>23075</v>
      </c>
      <c r="D615" s="81" t="str">
        <f t="shared" si="20"/>
        <v>471130 - Forfeit Candidate Filing Fee</v>
      </c>
      <c r="E615" s="120" t="s">
        <v>22302</v>
      </c>
      <c r="F615" s="121" t="s">
        <v>223</v>
      </c>
      <c r="G615" s="81" t="s">
        <v>5965</v>
      </c>
      <c r="H615" s="81" t="s">
        <v>5965</v>
      </c>
      <c r="I615" s="120" t="s">
        <v>22279</v>
      </c>
      <c r="J615" s="83" t="s">
        <v>22280</v>
      </c>
      <c r="K615" s="82" t="s">
        <v>22411</v>
      </c>
      <c r="L615" s="83" t="s">
        <v>22412</v>
      </c>
      <c r="M615" s="82" t="s">
        <v>22413</v>
      </c>
      <c r="N615" s="83" t="s">
        <v>22412</v>
      </c>
      <c r="O615" s="81" t="s">
        <v>22359</v>
      </c>
      <c r="P615" s="82" t="s">
        <v>23066</v>
      </c>
      <c r="Q615" s="83" t="s">
        <v>23067</v>
      </c>
      <c r="R615" s="82" t="s">
        <v>23068</v>
      </c>
      <c r="S615" s="121" t="s">
        <v>23067</v>
      </c>
    </row>
    <row r="616" spans="1:19">
      <c r="A616" s="126">
        <v>471135</v>
      </c>
      <c r="B616" s="90" t="str">
        <f t="shared" si="19"/>
        <v>OC471135</v>
      </c>
      <c r="C616" s="81" t="s">
        <v>23076</v>
      </c>
      <c r="D616" s="81" t="str">
        <f t="shared" si="20"/>
        <v>471135 - Forfeited Bid Deposits</v>
      </c>
      <c r="E616" s="120" t="s">
        <v>22302</v>
      </c>
      <c r="F616" s="121" t="s">
        <v>223</v>
      </c>
      <c r="G616" s="81" t="s">
        <v>5965</v>
      </c>
      <c r="H616" s="81" t="s">
        <v>5965</v>
      </c>
      <c r="I616" s="120" t="s">
        <v>22279</v>
      </c>
      <c r="J616" s="83" t="s">
        <v>22280</v>
      </c>
      <c r="K616" s="82" t="s">
        <v>22411</v>
      </c>
      <c r="L616" s="83" t="s">
        <v>22412</v>
      </c>
      <c r="M616" s="82" t="s">
        <v>22413</v>
      </c>
      <c r="N616" s="83" t="s">
        <v>22412</v>
      </c>
      <c r="O616" s="81" t="s">
        <v>22359</v>
      </c>
      <c r="P616" s="82" t="s">
        <v>23066</v>
      </c>
      <c r="Q616" s="83" t="s">
        <v>23067</v>
      </c>
      <c r="R616" s="82" t="s">
        <v>23068</v>
      </c>
      <c r="S616" s="121" t="s">
        <v>23067</v>
      </c>
    </row>
    <row r="617" spans="1:19">
      <c r="A617" s="126">
        <v>471140</v>
      </c>
      <c r="B617" s="90" t="str">
        <f t="shared" si="19"/>
        <v>OC471140</v>
      </c>
      <c r="C617" s="81" t="s">
        <v>23077</v>
      </c>
      <c r="D617" s="81" t="str">
        <f t="shared" si="20"/>
        <v>471140 - Pavement Cut Penalties</v>
      </c>
      <c r="E617" s="120" t="s">
        <v>22302</v>
      </c>
      <c r="F617" s="121" t="s">
        <v>223</v>
      </c>
      <c r="G617" s="81" t="s">
        <v>5965</v>
      </c>
      <c r="H617" s="81" t="s">
        <v>5965</v>
      </c>
      <c r="I617" s="120" t="s">
        <v>22279</v>
      </c>
      <c r="J617" s="83" t="s">
        <v>22280</v>
      </c>
      <c r="K617" s="82" t="s">
        <v>22411</v>
      </c>
      <c r="L617" s="83" t="s">
        <v>22412</v>
      </c>
      <c r="M617" s="82" t="s">
        <v>22413</v>
      </c>
      <c r="N617" s="83" t="s">
        <v>22412</v>
      </c>
      <c r="O617" s="81" t="s">
        <v>22359</v>
      </c>
      <c r="P617" s="82" t="s">
        <v>22414</v>
      </c>
      <c r="Q617" s="83" t="s">
        <v>22415</v>
      </c>
      <c r="R617" s="82" t="s">
        <v>23073</v>
      </c>
      <c r="S617" s="121" t="s">
        <v>22415</v>
      </c>
    </row>
    <row r="618" spans="1:19">
      <c r="A618" s="126">
        <v>471145</v>
      </c>
      <c r="B618" s="90" t="str">
        <f t="shared" si="19"/>
        <v>OC471145</v>
      </c>
      <c r="C618" s="81" t="s">
        <v>23078</v>
      </c>
      <c r="D618" s="81" t="str">
        <f t="shared" si="20"/>
        <v>471145 - Pavement Cut Penalties – Departmental</v>
      </c>
      <c r="E618" s="120" t="s">
        <v>22302</v>
      </c>
      <c r="F618" s="121" t="s">
        <v>223</v>
      </c>
      <c r="G618" s="81" t="s">
        <v>5965</v>
      </c>
      <c r="H618" s="81" t="s">
        <v>5965</v>
      </c>
      <c r="I618" s="120" t="s">
        <v>22279</v>
      </c>
      <c r="J618" s="83" t="s">
        <v>22280</v>
      </c>
      <c r="K618" s="82" t="s">
        <v>22411</v>
      </c>
      <c r="L618" s="83" t="s">
        <v>22412</v>
      </c>
      <c r="M618" s="82" t="s">
        <v>22413</v>
      </c>
      <c r="N618" s="83" t="s">
        <v>22412</v>
      </c>
      <c r="O618" s="81" t="s">
        <v>22359</v>
      </c>
      <c r="P618" s="82" t="s">
        <v>22414</v>
      </c>
      <c r="Q618" s="83" t="s">
        <v>22415</v>
      </c>
      <c r="R618" s="82" t="s">
        <v>23073</v>
      </c>
      <c r="S618" s="121" t="s">
        <v>22415</v>
      </c>
    </row>
    <row r="619" spans="1:19">
      <c r="A619" s="126">
        <v>471903</v>
      </c>
      <c r="B619" s="90" t="str">
        <f t="shared" si="19"/>
        <v>OC471903</v>
      </c>
      <c r="C619" s="81" t="s">
        <v>23079</v>
      </c>
      <c r="D619" s="81" t="str">
        <f t="shared" si="20"/>
        <v>471903 - Shared Services Revenue</v>
      </c>
      <c r="E619" s="120" t="s">
        <v>22302</v>
      </c>
      <c r="F619" s="121" t="s">
        <v>223</v>
      </c>
      <c r="G619" s="81" t="s">
        <v>5965</v>
      </c>
      <c r="H619" s="81" t="s">
        <v>5965</v>
      </c>
      <c r="I619" s="120" t="s">
        <v>22279</v>
      </c>
      <c r="J619" s="83" t="s">
        <v>22280</v>
      </c>
      <c r="K619" s="82" t="s">
        <v>22411</v>
      </c>
      <c r="L619" s="83" t="s">
        <v>22412</v>
      </c>
      <c r="M619" s="82" t="s">
        <v>22413</v>
      </c>
      <c r="N619" s="83" t="s">
        <v>22412</v>
      </c>
      <c r="O619" s="81" t="s">
        <v>22359</v>
      </c>
      <c r="P619" s="82" t="s">
        <v>23080</v>
      </c>
      <c r="Q619" s="83" t="s">
        <v>23079</v>
      </c>
      <c r="R619" s="82" t="s">
        <v>23081</v>
      </c>
      <c r="S619" s="121" t="s">
        <v>23079</v>
      </c>
    </row>
    <row r="620" spans="1:19">
      <c r="A620" s="126">
        <v>471904</v>
      </c>
      <c r="B620" s="90" t="str">
        <f t="shared" si="19"/>
        <v>OC471904</v>
      </c>
      <c r="C620" s="81" t="s">
        <v>23082</v>
      </c>
      <c r="D620" s="81" t="str">
        <f t="shared" si="20"/>
        <v>471904 - Affordability Donation Revenue</v>
      </c>
      <c r="E620" s="120" t="s">
        <v>22302</v>
      </c>
      <c r="F620" s="121" t="s">
        <v>223</v>
      </c>
      <c r="G620" s="81" t="s">
        <v>5965</v>
      </c>
      <c r="H620" s="81" t="s">
        <v>5965</v>
      </c>
      <c r="I620" s="120" t="s">
        <v>22279</v>
      </c>
      <c r="J620" s="83" t="s">
        <v>22280</v>
      </c>
      <c r="K620" s="82" t="s">
        <v>22411</v>
      </c>
      <c r="L620" s="83" t="s">
        <v>22412</v>
      </c>
      <c r="M620" s="82" t="s">
        <v>22413</v>
      </c>
      <c r="N620" s="83" t="s">
        <v>22412</v>
      </c>
      <c r="O620" s="81" t="s">
        <v>22359</v>
      </c>
      <c r="P620" s="82" t="s">
        <v>22414</v>
      </c>
      <c r="Q620" s="83" t="s">
        <v>22415</v>
      </c>
      <c r="R620" s="82" t="s">
        <v>23073</v>
      </c>
      <c r="S620" s="121" t="s">
        <v>22415</v>
      </c>
    </row>
    <row r="621" spans="1:19">
      <c r="A621" s="126">
        <v>471905</v>
      </c>
      <c r="B621" s="90" t="str">
        <f t="shared" si="19"/>
        <v>OC471905</v>
      </c>
      <c r="C621" s="81" t="s">
        <v>23083</v>
      </c>
      <c r="D621" s="81" t="str">
        <f t="shared" si="20"/>
        <v>471905 - Contributed Revenue</v>
      </c>
      <c r="E621" s="120" t="s">
        <v>22302</v>
      </c>
      <c r="F621" s="121" t="s">
        <v>223</v>
      </c>
      <c r="G621" s="81" t="s">
        <v>5965</v>
      </c>
      <c r="H621" s="81" t="s">
        <v>5965</v>
      </c>
      <c r="I621" s="120" t="s">
        <v>22279</v>
      </c>
      <c r="J621" s="83" t="s">
        <v>22280</v>
      </c>
      <c r="K621" s="82" t="s">
        <v>22411</v>
      </c>
      <c r="L621" s="83" t="s">
        <v>22412</v>
      </c>
      <c r="M621" s="82" t="s">
        <v>22413</v>
      </c>
      <c r="N621" s="83" t="s">
        <v>22412</v>
      </c>
      <c r="O621" s="81" t="s">
        <v>22359</v>
      </c>
      <c r="P621" s="82" t="s">
        <v>22414</v>
      </c>
      <c r="Q621" s="83" t="s">
        <v>22415</v>
      </c>
      <c r="R621" s="82" t="s">
        <v>23073</v>
      </c>
      <c r="S621" s="121" t="s">
        <v>22415</v>
      </c>
    </row>
    <row r="622" spans="1:19">
      <c r="A622" s="126">
        <v>471906</v>
      </c>
      <c r="B622" s="90" t="str">
        <f t="shared" si="19"/>
        <v>OC471906</v>
      </c>
      <c r="C622" s="81" t="s">
        <v>23084</v>
      </c>
      <c r="D622" s="81" t="str">
        <f t="shared" si="20"/>
        <v>471906 - Pension Non-Operating</v>
      </c>
      <c r="E622" s="120" t="s">
        <v>22302</v>
      </c>
      <c r="F622" s="121" t="s">
        <v>223</v>
      </c>
      <c r="G622" s="81" t="s">
        <v>5965</v>
      </c>
      <c r="H622" s="81" t="s">
        <v>5965</v>
      </c>
      <c r="I622" s="120" t="s">
        <v>22279</v>
      </c>
      <c r="J622" s="83" t="s">
        <v>22280</v>
      </c>
      <c r="K622" s="82" t="s">
        <v>22411</v>
      </c>
      <c r="L622" s="83" t="s">
        <v>22412</v>
      </c>
      <c r="M622" s="82" t="s">
        <v>22413</v>
      </c>
      <c r="N622" s="83" t="s">
        <v>22412</v>
      </c>
      <c r="O622" s="81" t="s">
        <v>22359</v>
      </c>
      <c r="P622" s="82" t="s">
        <v>22414</v>
      </c>
      <c r="Q622" s="83" t="s">
        <v>22415</v>
      </c>
      <c r="R622" s="82" t="s">
        <v>23073</v>
      </c>
      <c r="S622" s="121" t="s">
        <v>22415</v>
      </c>
    </row>
    <row r="623" spans="1:19">
      <c r="A623" s="126">
        <v>472100</v>
      </c>
      <c r="B623" s="90" t="str">
        <f t="shared" si="19"/>
        <v>OC472100</v>
      </c>
      <c r="C623" s="81" t="s">
        <v>23085</v>
      </c>
      <c r="D623" s="81" t="str">
        <f t="shared" si="20"/>
        <v>472100 - Other Forfeits And Penalties</v>
      </c>
      <c r="E623" s="120" t="s">
        <v>22302</v>
      </c>
      <c r="F623" s="121" t="s">
        <v>223</v>
      </c>
      <c r="G623" s="81" t="s">
        <v>5965</v>
      </c>
      <c r="H623" s="81" t="s">
        <v>5965</v>
      </c>
      <c r="I623" s="120" t="s">
        <v>22279</v>
      </c>
      <c r="J623" s="83" t="s">
        <v>22280</v>
      </c>
      <c r="K623" s="82" t="s">
        <v>22411</v>
      </c>
      <c r="L623" s="83" t="s">
        <v>22412</v>
      </c>
      <c r="M623" s="82" t="s">
        <v>22413</v>
      </c>
      <c r="N623" s="83" t="s">
        <v>22412</v>
      </c>
      <c r="O623" s="81" t="s">
        <v>22359</v>
      </c>
      <c r="P623" s="82" t="s">
        <v>23066</v>
      </c>
      <c r="Q623" s="83" t="s">
        <v>23067</v>
      </c>
      <c r="R623" s="82" t="s">
        <v>23068</v>
      </c>
      <c r="S623" s="121" t="s">
        <v>23067</v>
      </c>
    </row>
    <row r="624" spans="1:19">
      <c r="A624" s="126">
        <v>472105</v>
      </c>
      <c r="B624" s="90" t="str">
        <f t="shared" si="19"/>
        <v>OC472105</v>
      </c>
      <c r="C624" s="81" t="s">
        <v>23086</v>
      </c>
      <c r="D624" s="81" t="str">
        <f t="shared" si="20"/>
        <v>472105 - Other Forfeits &amp; Penalties – Sub</v>
      </c>
      <c r="E624" s="120" t="s">
        <v>22302</v>
      </c>
      <c r="F624" s="121" t="s">
        <v>223</v>
      </c>
      <c r="G624" s="81" t="s">
        <v>5965</v>
      </c>
      <c r="H624" s="81" t="s">
        <v>5965</v>
      </c>
      <c r="I624" s="120" t="s">
        <v>22279</v>
      </c>
      <c r="J624" s="83" t="s">
        <v>22280</v>
      </c>
      <c r="K624" s="82" t="s">
        <v>22411</v>
      </c>
      <c r="L624" s="83" t="s">
        <v>22412</v>
      </c>
      <c r="M624" s="82" t="s">
        <v>22413</v>
      </c>
      <c r="N624" s="83" t="s">
        <v>22412</v>
      </c>
      <c r="O624" s="81" t="s">
        <v>22359</v>
      </c>
      <c r="P624" s="82" t="s">
        <v>23066</v>
      </c>
      <c r="Q624" s="83" t="s">
        <v>23067</v>
      </c>
      <c r="R624" s="82" t="s">
        <v>23068</v>
      </c>
      <c r="S624" s="121" t="s">
        <v>23067</v>
      </c>
    </row>
    <row r="625" spans="1:19">
      <c r="A625" s="126">
        <v>472110</v>
      </c>
      <c r="B625" s="90" t="str">
        <f t="shared" si="19"/>
        <v>OC472110</v>
      </c>
      <c r="C625" s="81" t="s">
        <v>23087</v>
      </c>
      <c r="D625" s="81" t="str">
        <f t="shared" si="20"/>
        <v>472110 - Other Forfeits &amp; Penalties – Departmental</v>
      </c>
      <c r="E625" s="120" t="s">
        <v>22302</v>
      </c>
      <c r="F625" s="121" t="s">
        <v>223</v>
      </c>
      <c r="G625" s="81" t="s">
        <v>5965</v>
      </c>
      <c r="H625" s="81" t="s">
        <v>5965</v>
      </c>
      <c r="I625" s="120" t="s">
        <v>22279</v>
      </c>
      <c r="J625" s="83" t="s">
        <v>22280</v>
      </c>
      <c r="K625" s="82" t="s">
        <v>22411</v>
      </c>
      <c r="L625" s="83" t="s">
        <v>22412</v>
      </c>
      <c r="M625" s="82" t="s">
        <v>22413</v>
      </c>
      <c r="N625" s="83" t="s">
        <v>22412</v>
      </c>
      <c r="O625" s="81" t="s">
        <v>22359</v>
      </c>
      <c r="P625" s="82" t="s">
        <v>23066</v>
      </c>
      <c r="Q625" s="83" t="s">
        <v>23067</v>
      </c>
      <c r="R625" s="82" t="s">
        <v>23068</v>
      </c>
      <c r="S625" s="121" t="s">
        <v>23067</v>
      </c>
    </row>
    <row r="626" spans="1:19">
      <c r="A626" s="126">
        <v>472115</v>
      </c>
      <c r="B626" s="90" t="str">
        <f t="shared" si="19"/>
        <v>OC472115</v>
      </c>
      <c r="C626" s="81" t="s">
        <v>23088</v>
      </c>
      <c r="D626" s="81" t="str">
        <f t="shared" si="20"/>
        <v>472115 - Repayment Of Loans</v>
      </c>
      <c r="E626" s="120" t="s">
        <v>22333</v>
      </c>
      <c r="F626" s="121" t="s">
        <v>217</v>
      </c>
      <c r="G626" s="81" t="s">
        <v>5965</v>
      </c>
      <c r="H626" s="81" t="s">
        <v>5965</v>
      </c>
      <c r="I626" s="120" t="s">
        <v>22279</v>
      </c>
      <c r="J626" s="83" t="s">
        <v>22280</v>
      </c>
      <c r="K626" s="82" t="s">
        <v>22945</v>
      </c>
      <c r="L626" s="83" t="s">
        <v>217</v>
      </c>
      <c r="M626" s="82" t="s">
        <v>22946</v>
      </c>
      <c r="N626" s="83" t="s">
        <v>217</v>
      </c>
      <c r="O626" s="81" t="s">
        <v>22359</v>
      </c>
      <c r="P626" s="82" t="s">
        <v>22947</v>
      </c>
      <c r="Q626" s="83" t="s">
        <v>22948</v>
      </c>
      <c r="R626" s="82" t="s">
        <v>23062</v>
      </c>
      <c r="S626" s="121" t="s">
        <v>22948</v>
      </c>
    </row>
    <row r="627" spans="1:19">
      <c r="A627" s="126">
        <v>472117</v>
      </c>
      <c r="B627" s="90" t="str">
        <f t="shared" si="19"/>
        <v>OC472117</v>
      </c>
      <c r="C627" s="81" t="s">
        <v>23089</v>
      </c>
      <c r="D627" s="81" t="str">
        <f t="shared" si="20"/>
        <v>472117 - Late Payment Fee</v>
      </c>
      <c r="E627" s="120" t="s">
        <v>22333</v>
      </c>
      <c r="F627" s="121" t="s">
        <v>217</v>
      </c>
      <c r="G627" s="81" t="s">
        <v>5965</v>
      </c>
      <c r="H627" s="81" t="s">
        <v>5965</v>
      </c>
      <c r="I627" s="120" t="s">
        <v>22279</v>
      </c>
      <c r="J627" s="83" t="s">
        <v>22280</v>
      </c>
      <c r="K627" s="82" t="s">
        <v>22945</v>
      </c>
      <c r="L627" s="83" t="s">
        <v>217</v>
      </c>
      <c r="M627" s="82" t="s">
        <v>22946</v>
      </c>
      <c r="N627" s="83" t="s">
        <v>217</v>
      </c>
      <c r="O627" s="81" t="s">
        <v>22359</v>
      </c>
      <c r="P627" s="82" t="s">
        <v>22947</v>
      </c>
      <c r="Q627" s="83" t="s">
        <v>22948</v>
      </c>
      <c r="R627" s="82" t="s">
        <v>23062</v>
      </c>
      <c r="S627" s="121" t="s">
        <v>22948</v>
      </c>
    </row>
    <row r="628" spans="1:19">
      <c r="A628" s="126">
        <v>472120</v>
      </c>
      <c r="B628" s="90" t="str">
        <f t="shared" si="19"/>
        <v>OC472120</v>
      </c>
      <c r="C628" s="81" t="s">
        <v>23090</v>
      </c>
      <c r="D628" s="81" t="str">
        <f t="shared" si="20"/>
        <v>472120 - Book Rentals</v>
      </c>
      <c r="E628" s="120" t="s">
        <v>22333</v>
      </c>
      <c r="F628" s="121" t="s">
        <v>217</v>
      </c>
      <c r="G628" s="81" t="s">
        <v>5965</v>
      </c>
      <c r="H628" s="81" t="s">
        <v>5965</v>
      </c>
      <c r="I628" s="120" t="s">
        <v>22279</v>
      </c>
      <c r="J628" s="83" t="s">
        <v>22280</v>
      </c>
      <c r="K628" s="82" t="s">
        <v>22945</v>
      </c>
      <c r="L628" s="83" t="s">
        <v>217</v>
      </c>
      <c r="M628" s="82" t="s">
        <v>22946</v>
      </c>
      <c r="N628" s="83" t="s">
        <v>217</v>
      </c>
      <c r="O628" s="81" t="s">
        <v>22359</v>
      </c>
      <c r="P628" s="82" t="s">
        <v>22947</v>
      </c>
      <c r="Q628" s="83" t="s">
        <v>22948</v>
      </c>
      <c r="R628" s="82" t="s">
        <v>23091</v>
      </c>
      <c r="S628" s="121" t="s">
        <v>23092</v>
      </c>
    </row>
    <row r="629" spans="1:19">
      <c r="A629" s="126">
        <v>472125</v>
      </c>
      <c r="B629" s="90" t="str">
        <f t="shared" si="19"/>
        <v>OC472125</v>
      </c>
      <c r="C629" s="81" t="s">
        <v>23093</v>
      </c>
      <c r="D629" s="81" t="str">
        <f t="shared" si="20"/>
        <v>472125 - Record Rentals</v>
      </c>
      <c r="E629" s="120" t="s">
        <v>22333</v>
      </c>
      <c r="F629" s="121" t="s">
        <v>217</v>
      </c>
      <c r="G629" s="81" t="s">
        <v>5965</v>
      </c>
      <c r="H629" s="81" t="s">
        <v>5965</v>
      </c>
      <c r="I629" s="120" t="s">
        <v>22279</v>
      </c>
      <c r="J629" s="83" t="s">
        <v>22280</v>
      </c>
      <c r="K629" s="82" t="s">
        <v>22945</v>
      </c>
      <c r="L629" s="83" t="s">
        <v>217</v>
      </c>
      <c r="M629" s="82" t="s">
        <v>22946</v>
      </c>
      <c r="N629" s="83" t="s">
        <v>217</v>
      </c>
      <c r="O629" s="81" t="s">
        <v>22359</v>
      </c>
      <c r="P629" s="82" t="s">
        <v>22947</v>
      </c>
      <c r="Q629" s="83" t="s">
        <v>22948</v>
      </c>
      <c r="R629" s="82" t="s">
        <v>23091</v>
      </c>
      <c r="S629" s="121" t="s">
        <v>23092</v>
      </c>
    </row>
    <row r="630" spans="1:19">
      <c r="A630" s="126">
        <v>472130</v>
      </c>
      <c r="B630" s="90" t="str">
        <f t="shared" si="19"/>
        <v>OC472130</v>
      </c>
      <c r="C630" s="81" t="s">
        <v>23094</v>
      </c>
      <c r="D630" s="81" t="str">
        <f t="shared" si="20"/>
        <v>472130 - Equipment Rentals</v>
      </c>
      <c r="E630" s="120" t="s">
        <v>22333</v>
      </c>
      <c r="F630" s="121" t="s">
        <v>217</v>
      </c>
      <c r="G630" s="81" t="s">
        <v>5965</v>
      </c>
      <c r="H630" s="81" t="s">
        <v>5965</v>
      </c>
      <c r="I630" s="120" t="s">
        <v>22279</v>
      </c>
      <c r="J630" s="83" t="s">
        <v>22280</v>
      </c>
      <c r="K630" s="82" t="s">
        <v>22945</v>
      </c>
      <c r="L630" s="83" t="s">
        <v>217</v>
      </c>
      <c r="M630" s="82" t="s">
        <v>22946</v>
      </c>
      <c r="N630" s="83" t="s">
        <v>217</v>
      </c>
      <c r="O630" s="81" t="s">
        <v>22359</v>
      </c>
      <c r="P630" s="82" t="s">
        <v>22947</v>
      </c>
      <c r="Q630" s="83" t="s">
        <v>22948</v>
      </c>
      <c r="R630" s="82" t="s">
        <v>23091</v>
      </c>
      <c r="S630" s="121" t="s">
        <v>23092</v>
      </c>
    </row>
    <row r="631" spans="1:19">
      <c r="A631" s="126">
        <v>472135</v>
      </c>
      <c r="B631" s="90" t="str">
        <f t="shared" si="19"/>
        <v>OC472135</v>
      </c>
      <c r="C631" s="81" t="s">
        <v>23095</v>
      </c>
      <c r="D631" s="81" t="str">
        <f t="shared" si="20"/>
        <v>472135 - Equipment Rentals – State</v>
      </c>
      <c r="E631" s="120" t="s">
        <v>22333</v>
      </c>
      <c r="F631" s="121" t="s">
        <v>217</v>
      </c>
      <c r="G631" s="81" t="s">
        <v>5965</v>
      </c>
      <c r="H631" s="81" t="s">
        <v>5965</v>
      </c>
      <c r="I631" s="120" t="s">
        <v>22279</v>
      </c>
      <c r="J631" s="83" t="s">
        <v>22280</v>
      </c>
      <c r="K631" s="82" t="s">
        <v>22945</v>
      </c>
      <c r="L631" s="83" t="s">
        <v>217</v>
      </c>
      <c r="M631" s="82" t="s">
        <v>22946</v>
      </c>
      <c r="N631" s="83" t="s">
        <v>217</v>
      </c>
      <c r="O631" s="81" t="s">
        <v>22359</v>
      </c>
      <c r="P631" s="82" t="s">
        <v>22947</v>
      </c>
      <c r="Q631" s="83" t="s">
        <v>22948</v>
      </c>
      <c r="R631" s="82" t="s">
        <v>23091</v>
      </c>
      <c r="S631" s="121" t="s">
        <v>23092</v>
      </c>
    </row>
    <row r="632" spans="1:19">
      <c r="A632" s="126">
        <v>472140</v>
      </c>
      <c r="B632" s="90" t="str">
        <f t="shared" si="19"/>
        <v>OC472140</v>
      </c>
      <c r="C632" s="81" t="s">
        <v>23096</v>
      </c>
      <c r="D632" s="81" t="str">
        <f t="shared" si="20"/>
        <v>472140 - Equipment Rentals – Other – Government</v>
      </c>
      <c r="E632" s="120" t="s">
        <v>22333</v>
      </c>
      <c r="F632" s="121" t="s">
        <v>217</v>
      </c>
      <c r="G632" s="81" t="s">
        <v>5965</v>
      </c>
      <c r="H632" s="81" t="s">
        <v>5965</v>
      </c>
      <c r="I632" s="120" t="s">
        <v>22279</v>
      </c>
      <c r="J632" s="83" t="s">
        <v>22280</v>
      </c>
      <c r="K632" s="82" t="s">
        <v>22945</v>
      </c>
      <c r="L632" s="83" t="s">
        <v>217</v>
      </c>
      <c r="M632" s="82" t="s">
        <v>22946</v>
      </c>
      <c r="N632" s="83" t="s">
        <v>217</v>
      </c>
      <c r="O632" s="81" t="s">
        <v>22359</v>
      </c>
      <c r="P632" s="82" t="s">
        <v>22947</v>
      </c>
      <c r="Q632" s="83" t="s">
        <v>22948</v>
      </c>
      <c r="R632" s="82" t="s">
        <v>23091</v>
      </c>
      <c r="S632" s="121" t="s">
        <v>23092</v>
      </c>
    </row>
    <row r="633" spans="1:19">
      <c r="A633" s="126">
        <v>472145</v>
      </c>
      <c r="B633" s="90" t="str">
        <f t="shared" si="19"/>
        <v>OC472145</v>
      </c>
      <c r="C633" s="81" t="s">
        <v>23097</v>
      </c>
      <c r="D633" s="81" t="str">
        <f t="shared" si="20"/>
        <v>472145 - Miscellaneous Rental Other Than Real Estate</v>
      </c>
      <c r="E633" s="120" t="s">
        <v>22333</v>
      </c>
      <c r="F633" s="121" t="s">
        <v>217</v>
      </c>
      <c r="G633" s="81" t="s">
        <v>5965</v>
      </c>
      <c r="H633" s="81" t="s">
        <v>5965</v>
      </c>
      <c r="I633" s="120" t="s">
        <v>22279</v>
      </c>
      <c r="J633" s="83" t="s">
        <v>22280</v>
      </c>
      <c r="K633" s="82" t="s">
        <v>22945</v>
      </c>
      <c r="L633" s="83" t="s">
        <v>217</v>
      </c>
      <c r="M633" s="82" t="s">
        <v>22946</v>
      </c>
      <c r="N633" s="83" t="s">
        <v>217</v>
      </c>
      <c r="O633" s="81" t="s">
        <v>22359</v>
      </c>
      <c r="P633" s="82" t="s">
        <v>22947</v>
      </c>
      <c r="Q633" s="83" t="s">
        <v>22948</v>
      </c>
      <c r="R633" s="82" t="s">
        <v>23091</v>
      </c>
      <c r="S633" s="121" t="s">
        <v>23092</v>
      </c>
    </row>
    <row r="634" spans="1:19">
      <c r="A634" s="126">
        <v>472150</v>
      </c>
      <c r="B634" s="90" t="str">
        <f t="shared" si="19"/>
        <v>OC472150</v>
      </c>
      <c r="C634" s="81" t="s">
        <v>23098</v>
      </c>
      <c r="D634" s="81" t="str">
        <f t="shared" si="20"/>
        <v>472150 - Other Miscellaneous</v>
      </c>
      <c r="E634" s="120" t="s">
        <v>22333</v>
      </c>
      <c r="F634" s="121" t="s">
        <v>217</v>
      </c>
      <c r="G634" s="81" t="s">
        <v>5965</v>
      </c>
      <c r="H634" s="81" t="s">
        <v>5965</v>
      </c>
      <c r="I634" s="120" t="s">
        <v>22279</v>
      </c>
      <c r="J634" s="83" t="s">
        <v>22280</v>
      </c>
      <c r="K634" s="82" t="s">
        <v>22945</v>
      </c>
      <c r="L634" s="83" t="s">
        <v>217</v>
      </c>
      <c r="M634" s="82" t="s">
        <v>22946</v>
      </c>
      <c r="N634" s="83" t="s">
        <v>217</v>
      </c>
      <c r="O634" s="81" t="s">
        <v>22359</v>
      </c>
      <c r="P634" s="82" t="s">
        <v>22947</v>
      </c>
      <c r="Q634" s="83" t="s">
        <v>22948</v>
      </c>
      <c r="R634" s="82" t="s">
        <v>23099</v>
      </c>
      <c r="S634" s="121" t="s">
        <v>23100</v>
      </c>
    </row>
    <row r="635" spans="1:19">
      <c r="A635" s="126">
        <v>472155</v>
      </c>
      <c r="B635" s="90" t="str">
        <f t="shared" si="19"/>
        <v>OC472155</v>
      </c>
      <c r="C635" s="81" t="s">
        <v>23101</v>
      </c>
      <c r="D635" s="81" t="str">
        <f t="shared" si="20"/>
        <v>472155 - Other Miscellaneous – Direct Deposit</v>
      </c>
      <c r="E635" s="120" t="s">
        <v>22333</v>
      </c>
      <c r="F635" s="121" t="s">
        <v>217</v>
      </c>
      <c r="G635" s="81" t="s">
        <v>5965</v>
      </c>
      <c r="H635" s="81" t="s">
        <v>5965</v>
      </c>
      <c r="I635" s="120" t="s">
        <v>22279</v>
      </c>
      <c r="J635" s="83" t="s">
        <v>22280</v>
      </c>
      <c r="K635" s="82" t="s">
        <v>22945</v>
      </c>
      <c r="L635" s="83" t="s">
        <v>217</v>
      </c>
      <c r="M635" s="82" t="s">
        <v>22946</v>
      </c>
      <c r="N635" s="83" t="s">
        <v>217</v>
      </c>
      <c r="O635" s="81" t="s">
        <v>22359</v>
      </c>
      <c r="P635" s="82" t="s">
        <v>22947</v>
      </c>
      <c r="Q635" s="83" t="s">
        <v>22948</v>
      </c>
      <c r="R635" s="82" t="s">
        <v>23099</v>
      </c>
      <c r="S635" s="121" t="s">
        <v>23100</v>
      </c>
    </row>
    <row r="636" spans="1:19">
      <c r="A636" s="126">
        <v>472156</v>
      </c>
      <c r="B636" s="90" t="str">
        <f t="shared" si="19"/>
        <v>OC472156</v>
      </c>
      <c r="C636" s="81" t="s">
        <v>23102</v>
      </c>
      <c r="D636" s="81" t="str">
        <f t="shared" si="20"/>
        <v>472156 - DWSD-R Owners Equity</v>
      </c>
      <c r="E636" s="120" t="s">
        <v>22333</v>
      </c>
      <c r="F636" s="121" t="s">
        <v>217</v>
      </c>
      <c r="G636" s="81" t="s">
        <v>5965</v>
      </c>
      <c r="H636" s="81" t="s">
        <v>5965</v>
      </c>
      <c r="I636" s="120" t="s">
        <v>22279</v>
      </c>
      <c r="J636" s="83" t="s">
        <v>22280</v>
      </c>
      <c r="K636" s="82" t="s">
        <v>22945</v>
      </c>
      <c r="L636" s="83" t="s">
        <v>217</v>
      </c>
      <c r="M636" s="82" t="s">
        <v>22946</v>
      </c>
      <c r="N636" s="83" t="s">
        <v>217</v>
      </c>
      <c r="O636" s="81" t="s">
        <v>22359</v>
      </c>
      <c r="P636" s="82" t="s">
        <v>23103</v>
      </c>
      <c r="Q636" s="83" t="s">
        <v>23104</v>
      </c>
      <c r="R636" s="82" t="s">
        <v>23105</v>
      </c>
      <c r="S636" s="121" t="s">
        <v>23104</v>
      </c>
    </row>
    <row r="637" spans="1:19">
      <c r="A637" s="126">
        <v>472160</v>
      </c>
      <c r="B637" s="90" t="str">
        <f t="shared" si="19"/>
        <v>OC472160</v>
      </c>
      <c r="C637" s="81" t="s">
        <v>23106</v>
      </c>
      <c r="D637" s="81" t="str">
        <f t="shared" si="20"/>
        <v>472160 - Gifts</v>
      </c>
      <c r="E637" s="120" t="s">
        <v>22304</v>
      </c>
      <c r="F637" s="121" t="s">
        <v>212</v>
      </c>
      <c r="G637" s="81" t="s">
        <v>5965</v>
      </c>
      <c r="H637" s="81" t="s">
        <v>5965</v>
      </c>
      <c r="I637" s="120" t="s">
        <v>22279</v>
      </c>
      <c r="J637" s="83" t="s">
        <v>22280</v>
      </c>
      <c r="K637" s="82" t="s">
        <v>22469</v>
      </c>
      <c r="L637" s="83" t="s">
        <v>22470</v>
      </c>
      <c r="M637" s="82" t="s">
        <v>22471</v>
      </c>
      <c r="N637" s="83" t="s">
        <v>22472</v>
      </c>
      <c r="O637" s="81" t="s">
        <v>22359</v>
      </c>
      <c r="P637" s="82" t="s">
        <v>23107</v>
      </c>
      <c r="Q637" s="83" t="s">
        <v>23106</v>
      </c>
      <c r="R637" s="82" t="s">
        <v>23108</v>
      </c>
      <c r="S637" s="121" t="s">
        <v>23106</v>
      </c>
    </row>
    <row r="638" spans="1:19">
      <c r="A638" s="126">
        <v>472161</v>
      </c>
      <c r="B638" s="90" t="str">
        <f t="shared" si="19"/>
        <v>OC472161</v>
      </c>
      <c r="C638" s="81" t="s">
        <v>23109</v>
      </c>
      <c r="D638" s="81" t="str">
        <f t="shared" si="20"/>
        <v>472161 - Gifts – Net Pay</v>
      </c>
      <c r="E638" s="120" t="s">
        <v>22304</v>
      </c>
      <c r="F638" s="121" t="s">
        <v>212</v>
      </c>
      <c r="G638" s="81" t="s">
        <v>5965</v>
      </c>
      <c r="H638" s="81" t="s">
        <v>5965</v>
      </c>
      <c r="I638" s="120" t="s">
        <v>22279</v>
      </c>
      <c r="J638" s="83" t="s">
        <v>22280</v>
      </c>
      <c r="K638" s="82" t="s">
        <v>22469</v>
      </c>
      <c r="L638" s="83" t="s">
        <v>22470</v>
      </c>
      <c r="M638" s="82" t="s">
        <v>22471</v>
      </c>
      <c r="N638" s="83" t="s">
        <v>22472</v>
      </c>
      <c r="O638" s="81" t="s">
        <v>22359</v>
      </c>
      <c r="P638" s="82" t="s">
        <v>23107</v>
      </c>
      <c r="Q638" s="83" t="s">
        <v>23106</v>
      </c>
      <c r="R638" s="82" t="s">
        <v>23108</v>
      </c>
      <c r="S638" s="121" t="s">
        <v>23106</v>
      </c>
    </row>
    <row r="639" spans="1:19">
      <c r="A639" s="126">
        <v>472165</v>
      </c>
      <c r="B639" s="90" t="str">
        <f t="shared" si="19"/>
        <v>OC472165</v>
      </c>
      <c r="C639" s="81" t="s">
        <v>23110</v>
      </c>
      <c r="D639" s="81" t="str">
        <f t="shared" si="20"/>
        <v>472165 - Gifts – Purchase of Animals</v>
      </c>
      <c r="E639" s="120" t="s">
        <v>22304</v>
      </c>
      <c r="F639" s="121" t="s">
        <v>212</v>
      </c>
      <c r="G639" s="81" t="s">
        <v>5965</v>
      </c>
      <c r="H639" s="81" t="s">
        <v>5965</v>
      </c>
      <c r="I639" s="120" t="s">
        <v>22279</v>
      </c>
      <c r="J639" s="83" t="s">
        <v>22280</v>
      </c>
      <c r="K639" s="82" t="s">
        <v>22469</v>
      </c>
      <c r="L639" s="83" t="s">
        <v>22470</v>
      </c>
      <c r="M639" s="82" t="s">
        <v>22471</v>
      </c>
      <c r="N639" s="83" t="s">
        <v>22472</v>
      </c>
      <c r="O639" s="81" t="s">
        <v>22359</v>
      </c>
      <c r="P639" s="82" t="s">
        <v>23107</v>
      </c>
      <c r="Q639" s="83" t="s">
        <v>23106</v>
      </c>
      <c r="R639" s="82" t="s">
        <v>23108</v>
      </c>
      <c r="S639" s="121" t="s">
        <v>23106</v>
      </c>
    </row>
    <row r="640" spans="1:19">
      <c r="A640" s="126">
        <v>472170</v>
      </c>
      <c r="B640" s="90" t="str">
        <f t="shared" si="19"/>
        <v>OC472170</v>
      </c>
      <c r="C640" s="81" t="s">
        <v>23111</v>
      </c>
      <c r="D640" s="81" t="str">
        <f t="shared" si="20"/>
        <v>472170 - Gifts – Animal Forage</v>
      </c>
      <c r="E640" s="120" t="s">
        <v>22304</v>
      </c>
      <c r="F640" s="121" t="s">
        <v>212</v>
      </c>
      <c r="G640" s="81" t="s">
        <v>5965</v>
      </c>
      <c r="H640" s="81" t="s">
        <v>5965</v>
      </c>
      <c r="I640" s="120" t="s">
        <v>22279</v>
      </c>
      <c r="J640" s="83" t="s">
        <v>22280</v>
      </c>
      <c r="K640" s="82" t="s">
        <v>22469</v>
      </c>
      <c r="L640" s="83" t="s">
        <v>22470</v>
      </c>
      <c r="M640" s="82" t="s">
        <v>22471</v>
      </c>
      <c r="N640" s="83" t="s">
        <v>22472</v>
      </c>
      <c r="O640" s="81" t="s">
        <v>22359</v>
      </c>
      <c r="P640" s="82" t="s">
        <v>23107</v>
      </c>
      <c r="Q640" s="83" t="s">
        <v>23106</v>
      </c>
      <c r="R640" s="82" t="s">
        <v>23108</v>
      </c>
      <c r="S640" s="121" t="s">
        <v>23106</v>
      </c>
    </row>
    <row r="641" spans="1:19">
      <c r="A641" s="126">
        <v>472175</v>
      </c>
      <c r="B641" s="90" t="str">
        <f t="shared" si="19"/>
        <v>OC472175</v>
      </c>
      <c r="C641" s="81" t="s">
        <v>23112</v>
      </c>
      <c r="D641" s="81" t="str">
        <f t="shared" si="20"/>
        <v>472175 - Bequests</v>
      </c>
      <c r="E641" s="120" t="s">
        <v>22304</v>
      </c>
      <c r="F641" s="121" t="s">
        <v>212</v>
      </c>
      <c r="G641" s="81" t="s">
        <v>5965</v>
      </c>
      <c r="H641" s="81" t="s">
        <v>5965</v>
      </c>
      <c r="I641" s="120" t="s">
        <v>22279</v>
      </c>
      <c r="J641" s="83" t="s">
        <v>22280</v>
      </c>
      <c r="K641" s="82" t="s">
        <v>23042</v>
      </c>
      <c r="L641" s="83" t="s">
        <v>23043</v>
      </c>
      <c r="M641" s="82" t="s">
        <v>23044</v>
      </c>
      <c r="N641" s="83" t="s">
        <v>23043</v>
      </c>
      <c r="O641" s="81" t="s">
        <v>22359</v>
      </c>
      <c r="P641" s="82" t="s">
        <v>23113</v>
      </c>
      <c r="Q641" s="83" t="s">
        <v>23114</v>
      </c>
      <c r="R641" s="82" t="s">
        <v>23115</v>
      </c>
      <c r="S641" s="121" t="s">
        <v>23116</v>
      </c>
    </row>
    <row r="642" spans="1:19">
      <c r="A642" s="126">
        <v>472180</v>
      </c>
      <c r="B642" s="90" t="str">
        <f t="shared" si="19"/>
        <v>OC472180</v>
      </c>
      <c r="C642" s="81" t="s">
        <v>23117</v>
      </c>
      <c r="D642" s="81" t="str">
        <f t="shared" si="20"/>
        <v>472180 - Sale of Property – Personal Property Tax</v>
      </c>
      <c r="E642" s="120" t="s">
        <v>22325</v>
      </c>
      <c r="F642" s="121" t="s">
        <v>219</v>
      </c>
      <c r="G642" s="81" t="s">
        <v>5965</v>
      </c>
      <c r="H642" s="81" t="s">
        <v>5965</v>
      </c>
      <c r="I642" s="120" t="s">
        <v>22279</v>
      </c>
      <c r="J642" s="83" t="s">
        <v>22280</v>
      </c>
      <c r="K642" s="82" t="s">
        <v>23042</v>
      </c>
      <c r="L642" s="83" t="s">
        <v>23043</v>
      </c>
      <c r="M642" s="82" t="s">
        <v>23044</v>
      </c>
      <c r="N642" s="83" t="s">
        <v>23043</v>
      </c>
      <c r="O642" s="81" t="s">
        <v>22359</v>
      </c>
      <c r="P642" s="82" t="s">
        <v>23113</v>
      </c>
      <c r="Q642" s="83" t="s">
        <v>23114</v>
      </c>
      <c r="R642" s="82" t="s">
        <v>23115</v>
      </c>
      <c r="S642" s="121" t="s">
        <v>23116</v>
      </c>
    </row>
    <row r="643" spans="1:19">
      <c r="A643" s="126">
        <v>472185</v>
      </c>
      <c r="B643" s="90" t="str">
        <f t="shared" si="19"/>
        <v>OC472185</v>
      </c>
      <c r="C643" s="81" t="s">
        <v>23118</v>
      </c>
      <c r="D643" s="81" t="str">
        <f t="shared" si="20"/>
        <v>472185 - Land Contract Principle Foreclosed Property</v>
      </c>
      <c r="E643" s="120" t="s">
        <v>22325</v>
      </c>
      <c r="F643" s="121" t="s">
        <v>219</v>
      </c>
      <c r="G643" s="81" t="s">
        <v>5965</v>
      </c>
      <c r="H643" s="81" t="s">
        <v>5965</v>
      </c>
      <c r="I643" s="120" t="s">
        <v>22279</v>
      </c>
      <c r="J643" s="83" t="s">
        <v>22280</v>
      </c>
      <c r="K643" s="82" t="s">
        <v>23042</v>
      </c>
      <c r="L643" s="83" t="s">
        <v>23043</v>
      </c>
      <c r="M643" s="82" t="s">
        <v>23044</v>
      </c>
      <c r="N643" s="83" t="s">
        <v>23043</v>
      </c>
      <c r="O643" s="81" t="s">
        <v>22359</v>
      </c>
      <c r="P643" s="82" t="s">
        <v>23113</v>
      </c>
      <c r="Q643" s="83" t="s">
        <v>23114</v>
      </c>
      <c r="R643" s="82" t="s">
        <v>23115</v>
      </c>
      <c r="S643" s="121" t="s">
        <v>23116</v>
      </c>
    </row>
    <row r="644" spans="1:19">
      <c r="A644" s="126">
        <v>472190</v>
      </c>
      <c r="B644" s="90" t="str">
        <f t="shared" ref="B644:B707" si="21">"OC"&amp;A644</f>
        <v>OC472190</v>
      </c>
      <c r="C644" s="81" t="s">
        <v>23119</v>
      </c>
      <c r="D644" s="81" t="str">
        <f t="shared" ref="D644:D707" si="22">A644&amp;" - "&amp;C644</f>
        <v>472190 - Cash Sale – Down Payment – Foreclosed</v>
      </c>
      <c r="E644" s="120" t="s">
        <v>22325</v>
      </c>
      <c r="F644" s="121" t="s">
        <v>219</v>
      </c>
      <c r="G644" s="81" t="s">
        <v>5965</v>
      </c>
      <c r="H644" s="81" t="s">
        <v>5965</v>
      </c>
      <c r="I644" s="120" t="s">
        <v>22279</v>
      </c>
      <c r="J644" s="83" t="s">
        <v>22280</v>
      </c>
      <c r="K644" s="82" t="s">
        <v>23042</v>
      </c>
      <c r="L644" s="83" t="s">
        <v>23043</v>
      </c>
      <c r="M644" s="82" t="s">
        <v>23044</v>
      </c>
      <c r="N644" s="83" t="s">
        <v>23043</v>
      </c>
      <c r="O644" s="81" t="s">
        <v>22359</v>
      </c>
      <c r="P644" s="82" t="s">
        <v>23113</v>
      </c>
      <c r="Q644" s="83" t="s">
        <v>23114</v>
      </c>
      <c r="R644" s="82" t="s">
        <v>23115</v>
      </c>
      <c r="S644" s="121" t="s">
        <v>23116</v>
      </c>
    </row>
    <row r="645" spans="1:19">
      <c r="A645" s="126">
        <v>472195</v>
      </c>
      <c r="B645" s="90" t="str">
        <f t="shared" si="21"/>
        <v>OC472195</v>
      </c>
      <c r="C645" s="81" t="s">
        <v>23120</v>
      </c>
      <c r="D645" s="81" t="str">
        <f t="shared" si="22"/>
        <v>472195 - State Sale Tax Delinquent Property</v>
      </c>
      <c r="E645" s="120" t="s">
        <v>22325</v>
      </c>
      <c r="F645" s="121" t="s">
        <v>219</v>
      </c>
      <c r="G645" s="81" t="s">
        <v>5965</v>
      </c>
      <c r="H645" s="81" t="s">
        <v>5965</v>
      </c>
      <c r="I645" s="120" t="s">
        <v>22279</v>
      </c>
      <c r="J645" s="83" t="s">
        <v>22280</v>
      </c>
      <c r="K645" s="82" t="s">
        <v>23042</v>
      </c>
      <c r="L645" s="83" t="s">
        <v>23043</v>
      </c>
      <c r="M645" s="82" t="s">
        <v>23044</v>
      </c>
      <c r="N645" s="83" t="s">
        <v>23043</v>
      </c>
      <c r="O645" s="81" t="s">
        <v>22359</v>
      </c>
      <c r="P645" s="82" t="s">
        <v>23113</v>
      </c>
      <c r="Q645" s="83" t="s">
        <v>23114</v>
      </c>
      <c r="R645" s="82" t="s">
        <v>23115</v>
      </c>
      <c r="S645" s="121" t="s">
        <v>23116</v>
      </c>
    </row>
    <row r="646" spans="1:19">
      <c r="A646" s="126">
        <v>472200</v>
      </c>
      <c r="B646" s="90" t="str">
        <f t="shared" si="21"/>
        <v>OC472200</v>
      </c>
      <c r="C646" s="81" t="s">
        <v>23121</v>
      </c>
      <c r="D646" s="81" t="str">
        <f t="shared" si="22"/>
        <v>472200 - Surety Bonds</v>
      </c>
      <c r="E646" s="120" t="s">
        <v>22325</v>
      </c>
      <c r="F646" s="121" t="s">
        <v>219</v>
      </c>
      <c r="G646" s="81" t="s">
        <v>5965</v>
      </c>
      <c r="H646" s="81" t="s">
        <v>5965</v>
      </c>
      <c r="I646" s="120" t="s">
        <v>22279</v>
      </c>
      <c r="J646" s="83" t="s">
        <v>22280</v>
      </c>
      <c r="K646" s="82" t="s">
        <v>23042</v>
      </c>
      <c r="L646" s="83" t="s">
        <v>23043</v>
      </c>
      <c r="M646" s="82" t="s">
        <v>23044</v>
      </c>
      <c r="N646" s="83" t="s">
        <v>23043</v>
      </c>
      <c r="O646" s="81" t="s">
        <v>22359</v>
      </c>
      <c r="P646" s="82" t="s">
        <v>23113</v>
      </c>
      <c r="Q646" s="83" t="s">
        <v>23114</v>
      </c>
      <c r="R646" s="82" t="s">
        <v>23122</v>
      </c>
      <c r="S646" s="121" t="s">
        <v>23121</v>
      </c>
    </row>
    <row r="647" spans="1:19">
      <c r="A647" s="126">
        <v>472205</v>
      </c>
      <c r="B647" s="90" t="str">
        <f t="shared" si="21"/>
        <v>OC472205</v>
      </c>
      <c r="C647" s="81" t="s">
        <v>23123</v>
      </c>
      <c r="D647" s="81" t="str">
        <f t="shared" si="22"/>
        <v>472205 - Insurance</v>
      </c>
      <c r="E647" s="120" t="s">
        <v>22325</v>
      </c>
      <c r="F647" s="121" t="s">
        <v>219</v>
      </c>
      <c r="G647" s="81" t="s">
        <v>5965</v>
      </c>
      <c r="H647" s="81" t="s">
        <v>5965</v>
      </c>
      <c r="I647" s="120" t="s">
        <v>22279</v>
      </c>
      <c r="J647" s="83" t="s">
        <v>22280</v>
      </c>
      <c r="K647" s="82" t="s">
        <v>23042</v>
      </c>
      <c r="L647" s="83" t="s">
        <v>23043</v>
      </c>
      <c r="M647" s="82" t="s">
        <v>23044</v>
      </c>
      <c r="N647" s="83" t="s">
        <v>23043</v>
      </c>
      <c r="O647" s="81" t="s">
        <v>22359</v>
      </c>
      <c r="P647" s="82" t="s">
        <v>23113</v>
      </c>
      <c r="Q647" s="83" t="s">
        <v>23114</v>
      </c>
      <c r="R647" s="82" t="s">
        <v>23115</v>
      </c>
      <c r="S647" s="121" t="s">
        <v>23116</v>
      </c>
    </row>
    <row r="648" spans="1:19">
      <c r="A648" s="126">
        <v>472210</v>
      </c>
      <c r="B648" s="90" t="str">
        <f t="shared" si="21"/>
        <v>OC472210</v>
      </c>
      <c r="C648" s="81" t="s">
        <v>23124</v>
      </c>
      <c r="D648" s="81" t="str">
        <f t="shared" si="22"/>
        <v>472210 - Compensation For Other Losses</v>
      </c>
      <c r="E648" s="120" t="s">
        <v>22325</v>
      </c>
      <c r="F648" s="121" t="s">
        <v>219</v>
      </c>
      <c r="G648" s="81" t="s">
        <v>5965</v>
      </c>
      <c r="H648" s="81" t="s">
        <v>5965</v>
      </c>
      <c r="I648" s="120" t="s">
        <v>22279</v>
      </c>
      <c r="J648" s="83" t="s">
        <v>22280</v>
      </c>
      <c r="K648" s="82" t="s">
        <v>23042</v>
      </c>
      <c r="L648" s="83" t="s">
        <v>23043</v>
      </c>
      <c r="M648" s="82" t="s">
        <v>23044</v>
      </c>
      <c r="N648" s="83" t="s">
        <v>23043</v>
      </c>
      <c r="O648" s="81" t="s">
        <v>22359</v>
      </c>
      <c r="P648" s="82" t="s">
        <v>23113</v>
      </c>
      <c r="Q648" s="83" t="s">
        <v>23114</v>
      </c>
      <c r="R648" s="82" t="s">
        <v>23115</v>
      </c>
      <c r="S648" s="121" t="s">
        <v>23116</v>
      </c>
    </row>
    <row r="649" spans="1:19">
      <c r="A649" s="126">
        <v>472215</v>
      </c>
      <c r="B649" s="90" t="str">
        <f t="shared" si="21"/>
        <v>OC472215</v>
      </c>
      <c r="C649" s="81" t="s">
        <v>23125</v>
      </c>
      <c r="D649" s="81" t="str">
        <f t="shared" si="22"/>
        <v>472215 - Compensation for Losses – Mini Tort</v>
      </c>
      <c r="E649" s="120" t="s">
        <v>22325</v>
      </c>
      <c r="F649" s="121" t="s">
        <v>219</v>
      </c>
      <c r="G649" s="81" t="s">
        <v>5965</v>
      </c>
      <c r="H649" s="81" t="s">
        <v>5965</v>
      </c>
      <c r="I649" s="120" t="s">
        <v>22279</v>
      </c>
      <c r="J649" s="83" t="s">
        <v>22280</v>
      </c>
      <c r="K649" s="82" t="s">
        <v>23042</v>
      </c>
      <c r="L649" s="83" t="s">
        <v>23043</v>
      </c>
      <c r="M649" s="82" t="s">
        <v>23044</v>
      </c>
      <c r="N649" s="83" t="s">
        <v>23043</v>
      </c>
      <c r="O649" s="81" t="s">
        <v>22359</v>
      </c>
      <c r="P649" s="82" t="s">
        <v>23113</v>
      </c>
      <c r="Q649" s="83" t="s">
        <v>23114</v>
      </c>
      <c r="R649" s="82" t="s">
        <v>23115</v>
      </c>
      <c r="S649" s="121" t="s">
        <v>23116</v>
      </c>
    </row>
    <row r="650" spans="1:19">
      <c r="A650" s="126">
        <v>472220</v>
      </c>
      <c r="B650" s="90" t="str">
        <f t="shared" si="21"/>
        <v>OC472220</v>
      </c>
      <c r="C650" s="81" t="s">
        <v>23126</v>
      </c>
      <c r="D650" s="81" t="str">
        <f t="shared" si="22"/>
        <v>472220 - Negative Check Service Charge</v>
      </c>
      <c r="E650" s="120" t="s">
        <v>22325</v>
      </c>
      <c r="F650" s="121" t="s">
        <v>219</v>
      </c>
      <c r="G650" s="81" t="s">
        <v>5965</v>
      </c>
      <c r="H650" s="81" t="s">
        <v>5965</v>
      </c>
      <c r="I650" s="120" t="s">
        <v>22279</v>
      </c>
      <c r="J650" s="83" t="s">
        <v>22280</v>
      </c>
      <c r="K650" s="82" t="s">
        <v>23042</v>
      </c>
      <c r="L650" s="83" t="s">
        <v>23043</v>
      </c>
      <c r="M650" s="82" t="s">
        <v>23044</v>
      </c>
      <c r="N650" s="83" t="s">
        <v>23043</v>
      </c>
      <c r="O650" s="81" t="s">
        <v>22359</v>
      </c>
      <c r="P650" s="82" t="s">
        <v>23113</v>
      </c>
      <c r="Q650" s="83" t="s">
        <v>23114</v>
      </c>
      <c r="R650" s="82" t="s">
        <v>23115</v>
      </c>
      <c r="S650" s="121" t="s">
        <v>23116</v>
      </c>
    </row>
    <row r="651" spans="1:19">
      <c r="A651" s="126">
        <v>472225</v>
      </c>
      <c r="B651" s="90" t="str">
        <f t="shared" si="21"/>
        <v>OC472225</v>
      </c>
      <c r="C651" s="81" t="s">
        <v>23127</v>
      </c>
      <c r="D651" s="81" t="str">
        <f t="shared" si="22"/>
        <v>472225 - Sale or Liquidation – Inventory</v>
      </c>
      <c r="E651" s="120" t="s">
        <v>22325</v>
      </c>
      <c r="F651" s="121" t="s">
        <v>219</v>
      </c>
      <c r="G651" s="81" t="s">
        <v>5965</v>
      </c>
      <c r="H651" s="81" t="s">
        <v>5965</v>
      </c>
      <c r="I651" s="120" t="s">
        <v>22279</v>
      </c>
      <c r="J651" s="83" t="s">
        <v>22280</v>
      </c>
      <c r="K651" s="82" t="s">
        <v>23042</v>
      </c>
      <c r="L651" s="83" t="s">
        <v>23043</v>
      </c>
      <c r="M651" s="82" t="s">
        <v>23044</v>
      </c>
      <c r="N651" s="83" t="s">
        <v>23043</v>
      </c>
      <c r="O651" s="81" t="s">
        <v>22359</v>
      </c>
      <c r="P651" s="82" t="s">
        <v>23113</v>
      </c>
      <c r="Q651" s="83" t="s">
        <v>23114</v>
      </c>
      <c r="R651" s="82" t="s">
        <v>23115</v>
      </c>
      <c r="S651" s="121" t="s">
        <v>23116</v>
      </c>
    </row>
    <row r="652" spans="1:19">
      <c r="A652" s="126">
        <v>472230</v>
      </c>
      <c r="B652" s="90" t="str">
        <f t="shared" si="21"/>
        <v>OC472230</v>
      </c>
      <c r="C652" s="81" t="s">
        <v>23128</v>
      </c>
      <c r="D652" s="81" t="str">
        <f t="shared" si="22"/>
        <v>472230 - Recoveries</v>
      </c>
      <c r="E652" s="120" t="s">
        <v>22325</v>
      </c>
      <c r="F652" s="121" t="s">
        <v>219</v>
      </c>
      <c r="G652" s="81" t="s">
        <v>5965</v>
      </c>
      <c r="H652" s="81" t="s">
        <v>5965</v>
      </c>
      <c r="I652" s="120" t="s">
        <v>22279</v>
      </c>
      <c r="J652" s="83" t="s">
        <v>22280</v>
      </c>
      <c r="K652" s="82" t="s">
        <v>23042</v>
      </c>
      <c r="L652" s="83" t="s">
        <v>23043</v>
      </c>
      <c r="M652" s="82" t="s">
        <v>23044</v>
      </c>
      <c r="N652" s="83" t="s">
        <v>23043</v>
      </c>
      <c r="O652" s="81" t="s">
        <v>22359</v>
      </c>
      <c r="P652" s="82" t="s">
        <v>23129</v>
      </c>
      <c r="Q652" s="83" t="s">
        <v>23128</v>
      </c>
      <c r="R652" s="82" t="s">
        <v>23130</v>
      </c>
      <c r="S652" s="121" t="s">
        <v>23128</v>
      </c>
    </row>
    <row r="653" spans="1:19">
      <c r="A653" s="126">
        <v>472235</v>
      </c>
      <c r="B653" s="90" t="str">
        <f t="shared" si="21"/>
        <v>OC472235</v>
      </c>
      <c r="C653" s="81" t="s">
        <v>23131</v>
      </c>
      <c r="D653" s="81" t="str">
        <f t="shared" si="22"/>
        <v>472235 - Recoveries – Hazardous Waste</v>
      </c>
      <c r="E653" s="120" t="s">
        <v>22325</v>
      </c>
      <c r="F653" s="121" t="s">
        <v>219</v>
      </c>
      <c r="G653" s="81" t="s">
        <v>5965</v>
      </c>
      <c r="H653" s="81" t="s">
        <v>5965</v>
      </c>
      <c r="I653" s="120" t="s">
        <v>22279</v>
      </c>
      <c r="J653" s="83" t="s">
        <v>22280</v>
      </c>
      <c r="K653" s="82" t="s">
        <v>23042</v>
      </c>
      <c r="L653" s="83" t="s">
        <v>23043</v>
      </c>
      <c r="M653" s="82" t="s">
        <v>23044</v>
      </c>
      <c r="N653" s="83" t="s">
        <v>23043</v>
      </c>
      <c r="O653" s="81" t="s">
        <v>22359</v>
      </c>
      <c r="P653" s="82" t="s">
        <v>23129</v>
      </c>
      <c r="Q653" s="83" t="s">
        <v>23128</v>
      </c>
      <c r="R653" s="82" t="s">
        <v>23130</v>
      </c>
      <c r="S653" s="121" t="s">
        <v>23128</v>
      </c>
    </row>
    <row r="654" spans="1:19">
      <c r="A654" s="126">
        <v>472240</v>
      </c>
      <c r="B654" s="90" t="str">
        <f t="shared" si="21"/>
        <v>OC472240</v>
      </c>
      <c r="C654" s="81" t="s">
        <v>23132</v>
      </c>
      <c r="D654" s="81" t="str">
        <f t="shared" si="22"/>
        <v>472240 - Recoveries – Judgments</v>
      </c>
      <c r="E654" s="120" t="s">
        <v>22325</v>
      </c>
      <c r="F654" s="121" t="s">
        <v>219</v>
      </c>
      <c r="G654" s="81" t="s">
        <v>5965</v>
      </c>
      <c r="H654" s="81" t="s">
        <v>5965</v>
      </c>
      <c r="I654" s="120" t="s">
        <v>22279</v>
      </c>
      <c r="J654" s="83" t="s">
        <v>22280</v>
      </c>
      <c r="K654" s="82" t="s">
        <v>23042</v>
      </c>
      <c r="L654" s="83" t="s">
        <v>23043</v>
      </c>
      <c r="M654" s="82" t="s">
        <v>23044</v>
      </c>
      <c r="N654" s="83" t="s">
        <v>23043</v>
      </c>
      <c r="O654" s="81" t="s">
        <v>22359</v>
      </c>
      <c r="P654" s="82" t="s">
        <v>23129</v>
      </c>
      <c r="Q654" s="83" t="s">
        <v>23128</v>
      </c>
      <c r="R654" s="82" t="s">
        <v>23130</v>
      </c>
      <c r="S654" s="121" t="s">
        <v>23128</v>
      </c>
    </row>
    <row r="655" spans="1:19">
      <c r="A655" s="126">
        <v>472245</v>
      </c>
      <c r="B655" s="90" t="str">
        <f t="shared" si="21"/>
        <v>OC472245</v>
      </c>
      <c r="C655" s="81" t="s">
        <v>23133</v>
      </c>
      <c r="D655" s="81" t="str">
        <f t="shared" si="22"/>
        <v>472245 - Recoveries – Departmental</v>
      </c>
      <c r="E655" s="120" t="s">
        <v>22325</v>
      </c>
      <c r="F655" s="121" t="s">
        <v>219</v>
      </c>
      <c r="G655" s="81" t="s">
        <v>5965</v>
      </c>
      <c r="H655" s="81" t="s">
        <v>5965</v>
      </c>
      <c r="I655" s="120" t="s">
        <v>22279</v>
      </c>
      <c r="J655" s="83" t="s">
        <v>22280</v>
      </c>
      <c r="K655" s="82" t="s">
        <v>23042</v>
      </c>
      <c r="L655" s="83" t="s">
        <v>23043</v>
      </c>
      <c r="M655" s="82" t="s">
        <v>23044</v>
      </c>
      <c r="N655" s="83" t="s">
        <v>23043</v>
      </c>
      <c r="O655" s="81" t="s">
        <v>22359</v>
      </c>
      <c r="P655" s="82" t="s">
        <v>23129</v>
      </c>
      <c r="Q655" s="83" t="s">
        <v>23128</v>
      </c>
      <c r="R655" s="82" t="s">
        <v>23130</v>
      </c>
      <c r="S655" s="121" t="s">
        <v>23128</v>
      </c>
    </row>
    <row r="656" spans="1:19">
      <c r="A656" s="126">
        <v>472250</v>
      </c>
      <c r="B656" s="90" t="str">
        <f t="shared" si="21"/>
        <v>OC472250</v>
      </c>
      <c r="C656" s="81" t="s">
        <v>23134</v>
      </c>
      <c r="D656" s="81" t="str">
        <f t="shared" si="22"/>
        <v>472250 - Sale – Fixed Assets Not Real Estate</v>
      </c>
      <c r="E656" s="120" t="s">
        <v>22325</v>
      </c>
      <c r="F656" s="121" t="s">
        <v>219</v>
      </c>
      <c r="G656" s="81" t="s">
        <v>5965</v>
      </c>
      <c r="H656" s="81" t="s">
        <v>5965</v>
      </c>
      <c r="I656" s="120" t="s">
        <v>22279</v>
      </c>
      <c r="J656" s="83" t="s">
        <v>22280</v>
      </c>
      <c r="K656" s="82" t="s">
        <v>23042</v>
      </c>
      <c r="L656" s="83" t="s">
        <v>23043</v>
      </c>
      <c r="M656" s="82" t="s">
        <v>23044</v>
      </c>
      <c r="N656" s="83" t="s">
        <v>23043</v>
      </c>
      <c r="O656" s="81" t="s">
        <v>22359</v>
      </c>
      <c r="P656" s="82" t="s">
        <v>23135</v>
      </c>
      <c r="Q656" s="83" t="s">
        <v>23136</v>
      </c>
      <c r="R656" s="82" t="s">
        <v>23137</v>
      </c>
      <c r="S656" s="121" t="s">
        <v>23136</v>
      </c>
    </row>
    <row r="657" spans="1:19">
      <c r="A657" s="126">
        <v>472255</v>
      </c>
      <c r="B657" s="90" t="str">
        <f t="shared" si="21"/>
        <v>OC472255</v>
      </c>
      <c r="C657" s="81" t="s">
        <v>23136</v>
      </c>
      <c r="D657" s="81" t="str">
        <f t="shared" si="22"/>
        <v>472255 - Sale of Equipment</v>
      </c>
      <c r="E657" s="120" t="s">
        <v>22325</v>
      </c>
      <c r="F657" s="121" t="s">
        <v>219</v>
      </c>
      <c r="G657" s="81" t="s">
        <v>5965</v>
      </c>
      <c r="H657" s="81" t="s">
        <v>5965</v>
      </c>
      <c r="I657" s="120" t="s">
        <v>22279</v>
      </c>
      <c r="J657" s="83" t="s">
        <v>22280</v>
      </c>
      <c r="K657" s="82" t="s">
        <v>23042</v>
      </c>
      <c r="L657" s="83" t="s">
        <v>23043</v>
      </c>
      <c r="M657" s="82" t="s">
        <v>23044</v>
      </c>
      <c r="N657" s="83" t="s">
        <v>23043</v>
      </c>
      <c r="O657" s="81" t="s">
        <v>22359</v>
      </c>
      <c r="P657" s="82" t="s">
        <v>23135</v>
      </c>
      <c r="Q657" s="83" t="s">
        <v>23136</v>
      </c>
      <c r="R657" s="82" t="s">
        <v>23137</v>
      </c>
      <c r="S657" s="121" t="s">
        <v>23136</v>
      </c>
    </row>
    <row r="658" spans="1:19">
      <c r="A658" s="126">
        <v>472260</v>
      </c>
      <c r="B658" s="90" t="str">
        <f t="shared" si="21"/>
        <v>OC472260</v>
      </c>
      <c r="C658" s="81" t="s">
        <v>23138</v>
      </c>
      <c r="D658" s="81" t="str">
        <f t="shared" si="22"/>
        <v>472260 - Sale of Equipment – Meters</v>
      </c>
      <c r="E658" s="120" t="s">
        <v>22325</v>
      </c>
      <c r="F658" s="121" t="s">
        <v>219</v>
      </c>
      <c r="G658" s="81" t="s">
        <v>5965</v>
      </c>
      <c r="H658" s="81" t="s">
        <v>5965</v>
      </c>
      <c r="I658" s="120" t="s">
        <v>22279</v>
      </c>
      <c r="J658" s="83" t="s">
        <v>22280</v>
      </c>
      <c r="K658" s="82" t="s">
        <v>23042</v>
      </c>
      <c r="L658" s="83" t="s">
        <v>23043</v>
      </c>
      <c r="M658" s="82" t="s">
        <v>23044</v>
      </c>
      <c r="N658" s="83" t="s">
        <v>23043</v>
      </c>
      <c r="O658" s="81" t="s">
        <v>22359</v>
      </c>
      <c r="P658" s="82" t="s">
        <v>23135</v>
      </c>
      <c r="Q658" s="83" t="s">
        <v>23136</v>
      </c>
      <c r="R658" s="82" t="s">
        <v>23137</v>
      </c>
      <c r="S658" s="121" t="s">
        <v>23136</v>
      </c>
    </row>
    <row r="659" spans="1:19">
      <c r="A659" s="126">
        <v>473100</v>
      </c>
      <c r="B659" s="90" t="str">
        <f t="shared" si="21"/>
        <v>OC473100</v>
      </c>
      <c r="C659" s="81" t="s">
        <v>23139</v>
      </c>
      <c r="D659" s="81" t="str">
        <f t="shared" si="22"/>
        <v>473100 - Anonymous Receipts</v>
      </c>
      <c r="E659" s="120" t="s">
        <v>22311</v>
      </c>
      <c r="F659" s="121" t="s">
        <v>229</v>
      </c>
      <c r="G659" s="81" t="s">
        <v>5965</v>
      </c>
      <c r="H659" s="81" t="s">
        <v>5965</v>
      </c>
      <c r="I659" s="120" t="s">
        <v>22279</v>
      </c>
      <c r="J659" s="83" t="s">
        <v>22280</v>
      </c>
      <c r="K659" s="82" t="s">
        <v>23042</v>
      </c>
      <c r="L659" s="83" t="s">
        <v>23043</v>
      </c>
      <c r="M659" s="82" t="s">
        <v>23044</v>
      </c>
      <c r="N659" s="83" t="s">
        <v>23043</v>
      </c>
      <c r="O659" s="81" t="s">
        <v>22359</v>
      </c>
      <c r="P659" s="82" t="s">
        <v>23113</v>
      </c>
      <c r="Q659" s="83" t="s">
        <v>23114</v>
      </c>
      <c r="R659" s="82" t="s">
        <v>23115</v>
      </c>
      <c r="S659" s="121" t="s">
        <v>23116</v>
      </c>
    </row>
    <row r="660" spans="1:19">
      <c r="A660" s="126">
        <v>473110</v>
      </c>
      <c r="B660" s="90" t="str">
        <f t="shared" si="21"/>
        <v>OC473110</v>
      </c>
      <c r="C660" s="81" t="s">
        <v>23140</v>
      </c>
      <c r="D660" s="81" t="str">
        <f t="shared" si="22"/>
        <v>473110 - Extraordinary loss/gain</v>
      </c>
      <c r="E660" s="120" t="s">
        <v>22325</v>
      </c>
      <c r="F660" s="121" t="s">
        <v>219</v>
      </c>
      <c r="G660" s="81" t="s">
        <v>5965</v>
      </c>
      <c r="H660" s="81" t="s">
        <v>5965</v>
      </c>
      <c r="I660" s="120" t="s">
        <v>22279</v>
      </c>
      <c r="J660" s="83" t="s">
        <v>22280</v>
      </c>
      <c r="K660" s="82" t="s">
        <v>23042</v>
      </c>
      <c r="L660" s="83" t="s">
        <v>23043</v>
      </c>
      <c r="M660" s="82" t="s">
        <v>23044</v>
      </c>
      <c r="N660" s="83" t="s">
        <v>23043</v>
      </c>
      <c r="O660" s="81" t="s">
        <v>22359</v>
      </c>
      <c r="P660" s="82" t="s">
        <v>23113</v>
      </c>
      <c r="Q660" s="83" t="s">
        <v>23114</v>
      </c>
      <c r="R660" s="82" t="s">
        <v>23115</v>
      </c>
      <c r="S660" s="121" t="s">
        <v>23116</v>
      </c>
    </row>
    <row r="661" spans="1:19">
      <c r="A661" s="126">
        <v>473115</v>
      </c>
      <c r="B661" s="90" t="str">
        <f t="shared" si="21"/>
        <v>OC473115</v>
      </c>
      <c r="C661" s="81" t="s">
        <v>23141</v>
      </c>
      <c r="D661" s="81" t="str">
        <f t="shared" si="22"/>
        <v>473115 - Revenue-Extraordinary Item_DIA &amp; Foundations</v>
      </c>
      <c r="E661" s="120" t="s">
        <v>22311</v>
      </c>
      <c r="F661" s="121" t="s">
        <v>229</v>
      </c>
      <c r="G661" s="81" t="s">
        <v>5965</v>
      </c>
      <c r="H661" s="81" t="s">
        <v>5965</v>
      </c>
      <c r="I661" s="120" t="s">
        <v>22279</v>
      </c>
      <c r="J661" s="83" t="s">
        <v>22280</v>
      </c>
      <c r="K661" s="82" t="s">
        <v>23042</v>
      </c>
      <c r="L661" s="83" t="s">
        <v>23043</v>
      </c>
      <c r="M661" s="82" t="s">
        <v>23044</v>
      </c>
      <c r="N661" s="83" t="s">
        <v>23043</v>
      </c>
      <c r="O661" s="81" t="s">
        <v>22359</v>
      </c>
      <c r="P661" s="82" t="s">
        <v>23113</v>
      </c>
      <c r="Q661" s="83" t="s">
        <v>23114</v>
      </c>
      <c r="R661" s="82" t="s">
        <v>23115</v>
      </c>
      <c r="S661" s="121" t="s">
        <v>23116</v>
      </c>
    </row>
    <row r="662" spans="1:19">
      <c r="A662" s="126">
        <v>473120</v>
      </c>
      <c r="B662" s="90" t="str">
        <f t="shared" si="21"/>
        <v>OC473120</v>
      </c>
      <c r="C662" s="81" t="s">
        <v>23142</v>
      </c>
      <c r="D662" s="81" t="str">
        <f t="shared" si="22"/>
        <v>473120 - Special Item</v>
      </c>
      <c r="E662" s="120" t="s">
        <v>22325</v>
      </c>
      <c r="F662" s="121" t="s">
        <v>219</v>
      </c>
      <c r="G662" s="81" t="s">
        <v>5965</v>
      </c>
      <c r="H662" s="81" t="s">
        <v>5965</v>
      </c>
      <c r="I662" s="120" t="s">
        <v>22279</v>
      </c>
      <c r="J662" s="83" t="s">
        <v>22280</v>
      </c>
      <c r="K662" s="82" t="s">
        <v>23042</v>
      </c>
      <c r="L662" s="83" t="s">
        <v>23043</v>
      </c>
      <c r="M662" s="82" t="s">
        <v>23044</v>
      </c>
      <c r="N662" s="83" t="s">
        <v>23043</v>
      </c>
      <c r="O662" s="81" t="s">
        <v>22359</v>
      </c>
      <c r="P662" s="82" t="s">
        <v>23113</v>
      </c>
      <c r="Q662" s="83" t="s">
        <v>23114</v>
      </c>
      <c r="R662" s="82" t="s">
        <v>23115</v>
      </c>
      <c r="S662" s="121" t="s">
        <v>23116</v>
      </c>
    </row>
    <row r="663" spans="1:19">
      <c r="A663" s="126">
        <v>474100</v>
      </c>
      <c r="B663" s="90" t="str">
        <f t="shared" si="21"/>
        <v>OC474100</v>
      </c>
      <c r="C663" s="81" t="s">
        <v>23143</v>
      </c>
      <c r="D663" s="81" t="str">
        <f t="shared" si="22"/>
        <v>474100 - Miscellaneous Receipts</v>
      </c>
      <c r="E663" s="120" t="s">
        <v>22311</v>
      </c>
      <c r="F663" s="121" t="s">
        <v>229</v>
      </c>
      <c r="G663" s="81" t="s">
        <v>5965</v>
      </c>
      <c r="H663" s="81" t="s">
        <v>5965</v>
      </c>
      <c r="I663" s="120" t="s">
        <v>22279</v>
      </c>
      <c r="J663" s="83" t="s">
        <v>22280</v>
      </c>
      <c r="K663" s="82" t="s">
        <v>23144</v>
      </c>
      <c r="L663" s="83" t="s">
        <v>229</v>
      </c>
      <c r="M663" s="82" t="s">
        <v>23145</v>
      </c>
      <c r="N663" s="83" t="s">
        <v>229</v>
      </c>
      <c r="O663" s="81" t="s">
        <v>22359</v>
      </c>
      <c r="P663" s="82" t="s">
        <v>23146</v>
      </c>
      <c r="Q663" s="83" t="s">
        <v>23143</v>
      </c>
      <c r="R663" s="82" t="s">
        <v>23147</v>
      </c>
      <c r="S663" s="121" t="s">
        <v>23143</v>
      </c>
    </row>
    <row r="664" spans="1:19">
      <c r="A664" s="126">
        <v>474105</v>
      </c>
      <c r="B664" s="90" t="str">
        <f t="shared" si="21"/>
        <v>OC474105</v>
      </c>
      <c r="C664" s="81" t="s">
        <v>23148</v>
      </c>
      <c r="D664" s="81" t="str">
        <f t="shared" si="22"/>
        <v>474105 - Miscellaneous Receipts – Federal</v>
      </c>
      <c r="E664" s="120" t="s">
        <v>22311</v>
      </c>
      <c r="F664" s="121" t="s">
        <v>229</v>
      </c>
      <c r="G664" s="81" t="s">
        <v>5965</v>
      </c>
      <c r="H664" s="81" t="s">
        <v>5965</v>
      </c>
      <c r="I664" s="120" t="s">
        <v>22279</v>
      </c>
      <c r="J664" s="83" t="s">
        <v>22280</v>
      </c>
      <c r="K664" s="82" t="s">
        <v>23144</v>
      </c>
      <c r="L664" s="83" t="s">
        <v>229</v>
      </c>
      <c r="M664" s="82" t="s">
        <v>23145</v>
      </c>
      <c r="N664" s="83" t="s">
        <v>229</v>
      </c>
      <c r="O664" s="81" t="s">
        <v>22359</v>
      </c>
      <c r="P664" s="82" t="s">
        <v>23146</v>
      </c>
      <c r="Q664" s="83" t="s">
        <v>23143</v>
      </c>
      <c r="R664" s="82" t="s">
        <v>23147</v>
      </c>
      <c r="S664" s="121" t="s">
        <v>23143</v>
      </c>
    </row>
    <row r="665" spans="1:19">
      <c r="A665" s="126">
        <v>474110</v>
      </c>
      <c r="B665" s="90" t="str">
        <f t="shared" si="21"/>
        <v>OC474110</v>
      </c>
      <c r="C665" s="81" t="s">
        <v>23149</v>
      </c>
      <c r="D665" s="81" t="str">
        <f t="shared" si="22"/>
        <v>474110 - Miscellaneous Receipts – State</v>
      </c>
      <c r="E665" s="120" t="s">
        <v>22311</v>
      </c>
      <c r="F665" s="121" t="s">
        <v>229</v>
      </c>
      <c r="G665" s="81" t="s">
        <v>5965</v>
      </c>
      <c r="H665" s="81" t="s">
        <v>5965</v>
      </c>
      <c r="I665" s="120" t="s">
        <v>22279</v>
      </c>
      <c r="J665" s="83" t="s">
        <v>22280</v>
      </c>
      <c r="K665" s="82" t="s">
        <v>23144</v>
      </c>
      <c r="L665" s="83" t="s">
        <v>229</v>
      </c>
      <c r="M665" s="82" t="s">
        <v>23145</v>
      </c>
      <c r="N665" s="83" t="s">
        <v>229</v>
      </c>
      <c r="O665" s="81" t="s">
        <v>22359</v>
      </c>
      <c r="P665" s="82" t="s">
        <v>23146</v>
      </c>
      <c r="Q665" s="83" t="s">
        <v>23143</v>
      </c>
      <c r="R665" s="82" t="s">
        <v>23147</v>
      </c>
      <c r="S665" s="121" t="s">
        <v>23143</v>
      </c>
    </row>
    <row r="666" spans="1:19">
      <c r="A666" s="126">
        <v>474115</v>
      </c>
      <c r="B666" s="90" t="str">
        <f t="shared" si="21"/>
        <v>OC474115</v>
      </c>
      <c r="C666" s="81" t="s">
        <v>23150</v>
      </c>
      <c r="D666" s="81" t="str">
        <f t="shared" si="22"/>
        <v>474115 - Miscellaneous Receipts – County</v>
      </c>
      <c r="E666" s="120" t="s">
        <v>22311</v>
      </c>
      <c r="F666" s="121" t="s">
        <v>229</v>
      </c>
      <c r="G666" s="81" t="s">
        <v>5965</v>
      </c>
      <c r="H666" s="81" t="s">
        <v>5965</v>
      </c>
      <c r="I666" s="120" t="s">
        <v>22279</v>
      </c>
      <c r="J666" s="83" t="s">
        <v>22280</v>
      </c>
      <c r="K666" s="82" t="s">
        <v>23144</v>
      </c>
      <c r="L666" s="83" t="s">
        <v>229</v>
      </c>
      <c r="M666" s="82" t="s">
        <v>23145</v>
      </c>
      <c r="N666" s="83" t="s">
        <v>229</v>
      </c>
      <c r="O666" s="81" t="s">
        <v>22359</v>
      </c>
      <c r="P666" s="82" t="s">
        <v>23146</v>
      </c>
      <c r="Q666" s="83" t="s">
        <v>23143</v>
      </c>
      <c r="R666" s="82" t="s">
        <v>23147</v>
      </c>
      <c r="S666" s="121" t="s">
        <v>23143</v>
      </c>
    </row>
    <row r="667" spans="1:19">
      <c r="A667" s="126">
        <v>474120</v>
      </c>
      <c r="B667" s="90" t="str">
        <f t="shared" si="21"/>
        <v>OC474120</v>
      </c>
      <c r="C667" s="81" t="s">
        <v>23151</v>
      </c>
      <c r="D667" s="81" t="str">
        <f t="shared" si="22"/>
        <v>474120 - Miscellaneous Receipts – Other Government</v>
      </c>
      <c r="E667" s="120" t="s">
        <v>22311</v>
      </c>
      <c r="F667" s="121" t="s">
        <v>229</v>
      </c>
      <c r="G667" s="81" t="s">
        <v>5965</v>
      </c>
      <c r="H667" s="81" t="s">
        <v>5965</v>
      </c>
      <c r="I667" s="120" t="s">
        <v>22279</v>
      </c>
      <c r="J667" s="83" t="s">
        <v>22280</v>
      </c>
      <c r="K667" s="82" t="s">
        <v>23144</v>
      </c>
      <c r="L667" s="83" t="s">
        <v>229</v>
      </c>
      <c r="M667" s="82" t="s">
        <v>23145</v>
      </c>
      <c r="N667" s="83" t="s">
        <v>229</v>
      </c>
      <c r="O667" s="81" t="s">
        <v>22359</v>
      </c>
      <c r="P667" s="82" t="s">
        <v>23146</v>
      </c>
      <c r="Q667" s="83" t="s">
        <v>23143</v>
      </c>
      <c r="R667" s="82" t="s">
        <v>23147</v>
      </c>
      <c r="S667" s="121" t="s">
        <v>23143</v>
      </c>
    </row>
    <row r="668" spans="1:19">
      <c r="A668" s="126">
        <v>474125</v>
      </c>
      <c r="B668" s="90" t="str">
        <f t="shared" si="21"/>
        <v>OC474125</v>
      </c>
      <c r="C668" s="81" t="s">
        <v>23152</v>
      </c>
      <c r="D668" s="81" t="str">
        <f t="shared" si="22"/>
        <v>474125 - Miscellaneous Receipts – Departmental</v>
      </c>
      <c r="E668" s="120" t="s">
        <v>22311</v>
      </c>
      <c r="F668" s="121" t="s">
        <v>229</v>
      </c>
      <c r="G668" s="81" t="s">
        <v>5965</v>
      </c>
      <c r="H668" s="81" t="s">
        <v>5965</v>
      </c>
      <c r="I668" s="120" t="s">
        <v>22279</v>
      </c>
      <c r="J668" s="83" t="s">
        <v>22280</v>
      </c>
      <c r="K668" s="82" t="s">
        <v>23144</v>
      </c>
      <c r="L668" s="83" t="s">
        <v>229</v>
      </c>
      <c r="M668" s="82" t="s">
        <v>23145</v>
      </c>
      <c r="N668" s="83" t="s">
        <v>229</v>
      </c>
      <c r="O668" s="81" t="s">
        <v>22359</v>
      </c>
      <c r="P668" s="82" t="s">
        <v>23146</v>
      </c>
      <c r="Q668" s="83" t="s">
        <v>23143</v>
      </c>
      <c r="R668" s="82" t="s">
        <v>23147</v>
      </c>
      <c r="S668" s="121" t="s">
        <v>23143</v>
      </c>
    </row>
    <row r="669" spans="1:19">
      <c r="A669" s="126">
        <v>474130</v>
      </c>
      <c r="B669" s="90" t="str">
        <f t="shared" si="21"/>
        <v>OC474130</v>
      </c>
      <c r="C669" s="81" t="s">
        <v>23153</v>
      </c>
      <c r="D669" s="81" t="str">
        <f t="shared" si="22"/>
        <v>474130 - Miscellaneous Receipts – Cash Over (Short)</v>
      </c>
      <c r="E669" s="120" t="s">
        <v>22311</v>
      </c>
      <c r="F669" s="121" t="s">
        <v>229</v>
      </c>
      <c r="G669" s="81" t="s">
        <v>5965</v>
      </c>
      <c r="H669" s="81" t="s">
        <v>5965</v>
      </c>
      <c r="I669" s="120" t="s">
        <v>22279</v>
      </c>
      <c r="J669" s="83" t="s">
        <v>22280</v>
      </c>
      <c r="K669" s="82" t="s">
        <v>23144</v>
      </c>
      <c r="L669" s="83" t="s">
        <v>229</v>
      </c>
      <c r="M669" s="82" t="s">
        <v>23145</v>
      </c>
      <c r="N669" s="83" t="s">
        <v>229</v>
      </c>
      <c r="O669" s="81" t="s">
        <v>22359</v>
      </c>
      <c r="P669" s="82" t="s">
        <v>23146</v>
      </c>
      <c r="Q669" s="83" t="s">
        <v>23143</v>
      </c>
      <c r="R669" s="82" t="s">
        <v>23147</v>
      </c>
      <c r="S669" s="121" t="s">
        <v>23143</v>
      </c>
    </row>
    <row r="670" spans="1:19">
      <c r="A670" s="126">
        <v>474131</v>
      </c>
      <c r="B670" s="90" t="str">
        <f t="shared" si="21"/>
        <v>OC474131</v>
      </c>
      <c r="C670" s="81" t="s">
        <v>23154</v>
      </c>
      <c r="D670" s="81" t="str">
        <f t="shared" si="22"/>
        <v>474131 - Miscellaneous Receipts – Other</v>
      </c>
      <c r="E670" s="120" t="s">
        <v>22311</v>
      </c>
      <c r="F670" s="121" t="s">
        <v>229</v>
      </c>
      <c r="G670" s="81" t="s">
        <v>5965</v>
      </c>
      <c r="H670" s="81" t="s">
        <v>5965</v>
      </c>
      <c r="I670" s="120" t="s">
        <v>22279</v>
      </c>
      <c r="J670" s="83" t="s">
        <v>22280</v>
      </c>
      <c r="K670" s="82" t="s">
        <v>23144</v>
      </c>
      <c r="L670" s="83" t="s">
        <v>229</v>
      </c>
      <c r="M670" s="82" t="s">
        <v>23145</v>
      </c>
      <c r="N670" s="83" t="s">
        <v>229</v>
      </c>
      <c r="O670" s="81" t="s">
        <v>22359</v>
      </c>
      <c r="P670" s="82" t="s">
        <v>23146</v>
      </c>
      <c r="Q670" s="83" t="s">
        <v>23143</v>
      </c>
      <c r="R670" s="82" t="s">
        <v>23147</v>
      </c>
      <c r="S670" s="121" t="s">
        <v>23143</v>
      </c>
    </row>
    <row r="671" spans="1:19">
      <c r="A671" s="126">
        <v>474135</v>
      </c>
      <c r="B671" s="90" t="str">
        <f t="shared" si="21"/>
        <v>OC474135</v>
      </c>
      <c r="C671" s="81" t="s">
        <v>23155</v>
      </c>
      <c r="D671" s="81" t="str">
        <f t="shared" si="22"/>
        <v>474135 - Miscellaneous Receipts – Garage Sale</v>
      </c>
      <c r="E671" s="120" t="s">
        <v>22311</v>
      </c>
      <c r="F671" s="121" t="s">
        <v>229</v>
      </c>
      <c r="G671" s="81" t="s">
        <v>5965</v>
      </c>
      <c r="H671" s="81" t="s">
        <v>5965</v>
      </c>
      <c r="I671" s="120" t="s">
        <v>22279</v>
      </c>
      <c r="J671" s="83" t="s">
        <v>22280</v>
      </c>
      <c r="K671" s="82" t="s">
        <v>23144</v>
      </c>
      <c r="L671" s="83" t="s">
        <v>229</v>
      </c>
      <c r="M671" s="82" t="s">
        <v>23145</v>
      </c>
      <c r="N671" s="83" t="s">
        <v>229</v>
      </c>
      <c r="O671" s="81" t="s">
        <v>22359</v>
      </c>
      <c r="P671" s="82" t="s">
        <v>23146</v>
      </c>
      <c r="Q671" s="83" t="s">
        <v>23143</v>
      </c>
      <c r="R671" s="82" t="s">
        <v>23147</v>
      </c>
      <c r="S671" s="121" t="s">
        <v>23143</v>
      </c>
    </row>
    <row r="672" spans="1:19">
      <c r="A672" s="126">
        <v>474140</v>
      </c>
      <c r="B672" s="90" t="str">
        <f t="shared" si="21"/>
        <v>OC474140</v>
      </c>
      <c r="C672" s="81" t="s">
        <v>23156</v>
      </c>
      <c r="D672" s="81" t="str">
        <f t="shared" si="22"/>
        <v>474140 - Miscellaneous Receipts – Postage Reimbursement</v>
      </c>
      <c r="E672" s="120" t="s">
        <v>22311</v>
      </c>
      <c r="F672" s="121" t="s">
        <v>229</v>
      </c>
      <c r="G672" s="81" t="s">
        <v>5965</v>
      </c>
      <c r="H672" s="81" t="s">
        <v>5965</v>
      </c>
      <c r="I672" s="120" t="s">
        <v>22279</v>
      </c>
      <c r="J672" s="83" t="s">
        <v>22280</v>
      </c>
      <c r="K672" s="82" t="s">
        <v>23144</v>
      </c>
      <c r="L672" s="83" t="s">
        <v>229</v>
      </c>
      <c r="M672" s="82" t="s">
        <v>23145</v>
      </c>
      <c r="N672" s="83" t="s">
        <v>229</v>
      </c>
      <c r="O672" s="81" t="s">
        <v>22359</v>
      </c>
      <c r="P672" s="82" t="s">
        <v>23146</v>
      </c>
      <c r="Q672" s="83" t="s">
        <v>23143</v>
      </c>
      <c r="R672" s="82" t="s">
        <v>23147</v>
      </c>
      <c r="S672" s="121" t="s">
        <v>23143</v>
      </c>
    </row>
    <row r="673" spans="1:19">
      <c r="A673" s="126">
        <v>474145</v>
      </c>
      <c r="B673" s="90" t="str">
        <f t="shared" si="21"/>
        <v>OC474145</v>
      </c>
      <c r="C673" s="81" t="s">
        <v>23157</v>
      </c>
      <c r="D673" s="81" t="str">
        <f t="shared" si="22"/>
        <v>474145 - Solid Waste Management Fees</v>
      </c>
      <c r="E673" s="120" t="s">
        <v>22311</v>
      </c>
      <c r="F673" s="121" t="s">
        <v>229</v>
      </c>
      <c r="G673" s="81" t="s">
        <v>5965</v>
      </c>
      <c r="H673" s="81" t="s">
        <v>5965</v>
      </c>
      <c r="I673" s="120" t="s">
        <v>22279</v>
      </c>
      <c r="J673" s="83" t="s">
        <v>22280</v>
      </c>
      <c r="K673" s="82" t="s">
        <v>23144</v>
      </c>
      <c r="L673" s="83" t="s">
        <v>229</v>
      </c>
      <c r="M673" s="82" t="s">
        <v>23145</v>
      </c>
      <c r="N673" s="83" t="s">
        <v>229</v>
      </c>
      <c r="O673" s="81" t="s">
        <v>22359</v>
      </c>
      <c r="P673" s="82" t="s">
        <v>23146</v>
      </c>
      <c r="Q673" s="83" t="s">
        <v>23143</v>
      </c>
      <c r="R673" s="82" t="s">
        <v>23158</v>
      </c>
      <c r="S673" s="121" t="s">
        <v>23159</v>
      </c>
    </row>
    <row r="674" spans="1:19">
      <c r="A674" s="126">
        <v>475100</v>
      </c>
      <c r="B674" s="90" t="str">
        <f t="shared" si="21"/>
        <v>OC475100</v>
      </c>
      <c r="C674" s="81" t="s">
        <v>23160</v>
      </c>
      <c r="D674" s="81" t="str">
        <f t="shared" si="22"/>
        <v>475100 - Prior Years Surplus</v>
      </c>
      <c r="E674" s="120" t="s">
        <v>22294</v>
      </c>
      <c r="F674" s="121" t="s">
        <v>228</v>
      </c>
      <c r="G674" s="81" t="s">
        <v>5965</v>
      </c>
      <c r="H674" s="81" t="s">
        <v>5965</v>
      </c>
      <c r="I674" s="120" t="s">
        <v>22279</v>
      </c>
      <c r="J674" s="83" t="s">
        <v>22280</v>
      </c>
      <c r="K674" s="82" t="s">
        <v>23161</v>
      </c>
      <c r="L674" s="83" t="s">
        <v>327</v>
      </c>
      <c r="M674" s="82" t="s">
        <v>23162</v>
      </c>
      <c r="N674" s="83" t="s">
        <v>327</v>
      </c>
      <c r="O674" s="81" t="s">
        <v>22359</v>
      </c>
      <c r="P674" s="82" t="s">
        <v>23163</v>
      </c>
      <c r="Q674" s="83" t="s">
        <v>23164</v>
      </c>
      <c r="R674" s="82" t="s">
        <v>23165</v>
      </c>
      <c r="S674" s="121" t="s">
        <v>23164</v>
      </c>
    </row>
    <row r="675" spans="1:19">
      <c r="A675" s="126">
        <v>475110</v>
      </c>
      <c r="B675" s="90" t="str">
        <f t="shared" si="21"/>
        <v>OC475110</v>
      </c>
      <c r="C675" s="81" t="s">
        <v>23166</v>
      </c>
      <c r="D675" s="81" t="str">
        <f t="shared" si="22"/>
        <v>475110 - Projected Deficit – Current Year</v>
      </c>
      <c r="E675" s="120" t="s">
        <v>22294</v>
      </c>
      <c r="F675" s="121" t="s">
        <v>228</v>
      </c>
      <c r="G675" s="81" t="s">
        <v>5965</v>
      </c>
      <c r="H675" s="81" t="s">
        <v>5965</v>
      </c>
      <c r="I675" s="120" t="s">
        <v>22279</v>
      </c>
      <c r="J675" s="83" t="s">
        <v>22280</v>
      </c>
      <c r="K675" s="82" t="s">
        <v>23161</v>
      </c>
      <c r="L675" s="83" t="s">
        <v>327</v>
      </c>
      <c r="M675" s="82" t="s">
        <v>23162</v>
      </c>
      <c r="N675" s="83" t="s">
        <v>327</v>
      </c>
      <c r="O675" s="81" t="s">
        <v>22359</v>
      </c>
      <c r="P675" s="82" t="s">
        <v>23163</v>
      </c>
      <c r="Q675" s="83" t="s">
        <v>23164</v>
      </c>
      <c r="R675" s="82" t="s">
        <v>23165</v>
      </c>
      <c r="S675" s="121" t="s">
        <v>23164</v>
      </c>
    </row>
    <row r="676" spans="1:19">
      <c r="A676" s="126">
        <v>475120</v>
      </c>
      <c r="B676" s="90" t="str">
        <f t="shared" si="21"/>
        <v>OC475120</v>
      </c>
      <c r="C676" s="81" t="s">
        <v>23167</v>
      </c>
      <c r="D676" s="81" t="str">
        <f t="shared" si="22"/>
        <v>475120 - Projected Deficit – Prior Year</v>
      </c>
      <c r="E676" s="120" t="s">
        <v>22294</v>
      </c>
      <c r="F676" s="121" t="s">
        <v>228</v>
      </c>
      <c r="G676" s="81" t="s">
        <v>5965</v>
      </c>
      <c r="H676" s="81" t="s">
        <v>5965</v>
      </c>
      <c r="I676" s="120" t="s">
        <v>22279</v>
      </c>
      <c r="J676" s="83" t="s">
        <v>22280</v>
      </c>
      <c r="K676" s="82" t="s">
        <v>23161</v>
      </c>
      <c r="L676" s="83" t="s">
        <v>327</v>
      </c>
      <c r="M676" s="82" t="s">
        <v>23162</v>
      </c>
      <c r="N676" s="83" t="s">
        <v>327</v>
      </c>
      <c r="O676" s="81" t="s">
        <v>22359</v>
      </c>
      <c r="P676" s="82" t="s">
        <v>23163</v>
      </c>
      <c r="Q676" s="83" t="s">
        <v>23164</v>
      </c>
      <c r="R676" s="82" t="s">
        <v>23165</v>
      </c>
      <c r="S676" s="121" t="s">
        <v>23164</v>
      </c>
    </row>
    <row r="677" spans="1:19">
      <c r="A677" s="126">
        <v>475130</v>
      </c>
      <c r="B677" s="90" t="str">
        <f t="shared" si="21"/>
        <v>OC475130</v>
      </c>
      <c r="C677" s="81" t="s">
        <v>23168</v>
      </c>
      <c r="D677" s="81" t="str">
        <f t="shared" si="22"/>
        <v>475130 - Other Surplus</v>
      </c>
      <c r="E677" s="120" t="s">
        <v>22294</v>
      </c>
      <c r="F677" s="121" t="s">
        <v>228</v>
      </c>
      <c r="G677" s="81" t="s">
        <v>5965</v>
      </c>
      <c r="H677" s="81" t="s">
        <v>5965</v>
      </c>
      <c r="I677" s="120" t="s">
        <v>22279</v>
      </c>
      <c r="J677" s="83" t="s">
        <v>22280</v>
      </c>
      <c r="K677" s="82" t="s">
        <v>23161</v>
      </c>
      <c r="L677" s="83" t="s">
        <v>327</v>
      </c>
      <c r="M677" s="82" t="s">
        <v>23162</v>
      </c>
      <c r="N677" s="83" t="s">
        <v>327</v>
      </c>
      <c r="O677" s="81" t="s">
        <v>22359</v>
      </c>
      <c r="P677" s="82" t="s">
        <v>23163</v>
      </c>
      <c r="Q677" s="83" t="s">
        <v>23164</v>
      </c>
      <c r="R677" s="82" t="s">
        <v>23165</v>
      </c>
      <c r="S677" s="121" t="s">
        <v>23164</v>
      </c>
    </row>
    <row r="678" spans="1:19">
      <c r="A678" s="126">
        <v>510100</v>
      </c>
      <c r="B678" s="90" t="str">
        <f t="shared" si="21"/>
        <v>OC510100</v>
      </c>
      <c r="C678" s="81" t="s">
        <v>23169</v>
      </c>
      <c r="D678" s="81" t="str">
        <f t="shared" si="22"/>
        <v>510100 - Street Funds Reimbursement</v>
      </c>
      <c r="E678" s="120" t="s">
        <v>22327</v>
      </c>
      <c r="F678" s="121" t="s">
        <v>221</v>
      </c>
      <c r="G678" s="81" t="s">
        <v>5965</v>
      </c>
      <c r="H678" s="81" t="s">
        <v>5965</v>
      </c>
      <c r="I678" s="120" t="s">
        <v>22279</v>
      </c>
      <c r="J678" s="83" t="s">
        <v>22280</v>
      </c>
      <c r="K678" s="82" t="s">
        <v>22554</v>
      </c>
      <c r="L678" s="83" t="s">
        <v>320</v>
      </c>
      <c r="M678" s="82" t="s">
        <v>22555</v>
      </c>
      <c r="N678" s="83" t="s">
        <v>320</v>
      </c>
      <c r="O678" s="81" t="s">
        <v>22359</v>
      </c>
      <c r="P678" s="82" t="s">
        <v>23170</v>
      </c>
      <c r="Q678" s="83" t="s">
        <v>23171</v>
      </c>
      <c r="R678" s="82" t="s">
        <v>23172</v>
      </c>
      <c r="S678" s="121" t="s">
        <v>23171</v>
      </c>
    </row>
    <row r="679" spans="1:19">
      <c r="A679" s="126">
        <v>510105</v>
      </c>
      <c r="B679" s="90" t="str">
        <f t="shared" si="21"/>
        <v>OC510105</v>
      </c>
      <c r="C679" s="81" t="s">
        <v>23173</v>
      </c>
      <c r="D679" s="81" t="str">
        <f t="shared" si="22"/>
        <v>510105 - General Overhead Reimbursement</v>
      </c>
      <c r="E679" s="120" t="s">
        <v>22327</v>
      </c>
      <c r="F679" s="121" t="s">
        <v>221</v>
      </c>
      <c r="G679" s="81" t="s">
        <v>5965</v>
      </c>
      <c r="H679" s="81" t="s">
        <v>5965</v>
      </c>
      <c r="I679" s="120" t="s">
        <v>22279</v>
      </c>
      <c r="J679" s="83" t="s">
        <v>22280</v>
      </c>
      <c r="K679" s="82" t="s">
        <v>23161</v>
      </c>
      <c r="L679" s="83" t="s">
        <v>327</v>
      </c>
      <c r="M679" s="82" t="s">
        <v>23162</v>
      </c>
      <c r="N679" s="83" t="s">
        <v>327</v>
      </c>
      <c r="O679" s="81" t="s">
        <v>22359</v>
      </c>
      <c r="P679" s="82" t="s">
        <v>23174</v>
      </c>
      <c r="Q679" s="83" t="s">
        <v>23175</v>
      </c>
      <c r="R679" s="82" t="s">
        <v>23176</v>
      </c>
      <c r="S679" s="121" t="s">
        <v>23175</v>
      </c>
    </row>
    <row r="680" spans="1:19">
      <c r="A680" s="126">
        <v>510110</v>
      </c>
      <c r="B680" s="90" t="str">
        <f t="shared" si="21"/>
        <v>OC510110</v>
      </c>
      <c r="C680" s="81" t="s">
        <v>23177</v>
      </c>
      <c r="D680" s="81" t="str">
        <f t="shared" si="22"/>
        <v>510110 - Transfer From Airport</v>
      </c>
      <c r="E680" s="120" t="s">
        <v>22294</v>
      </c>
      <c r="F680" s="121" t="s">
        <v>228</v>
      </c>
      <c r="G680" s="81" t="s">
        <v>5965</v>
      </c>
      <c r="H680" s="81" t="s">
        <v>5965</v>
      </c>
      <c r="I680" s="120" t="s">
        <v>22279</v>
      </c>
      <c r="J680" s="83" t="s">
        <v>22280</v>
      </c>
      <c r="K680" s="82" t="s">
        <v>23161</v>
      </c>
      <c r="L680" s="83" t="s">
        <v>327</v>
      </c>
      <c r="M680" s="82" t="s">
        <v>23162</v>
      </c>
      <c r="N680" s="83" t="s">
        <v>327</v>
      </c>
      <c r="O680" s="81" t="s">
        <v>22359</v>
      </c>
      <c r="P680" s="82" t="s">
        <v>23174</v>
      </c>
      <c r="Q680" s="83" t="s">
        <v>23175</v>
      </c>
      <c r="R680" s="82" t="s">
        <v>23176</v>
      </c>
      <c r="S680" s="121" t="s">
        <v>23175</v>
      </c>
    </row>
    <row r="681" spans="1:19">
      <c r="A681" s="126">
        <v>510115</v>
      </c>
      <c r="B681" s="90" t="str">
        <f t="shared" si="21"/>
        <v>OC510115</v>
      </c>
      <c r="C681" s="81" t="s">
        <v>23178</v>
      </c>
      <c r="D681" s="81" t="str">
        <f t="shared" si="22"/>
        <v>510115 - Transfer From Arts Departmental</v>
      </c>
      <c r="E681" s="120" t="s">
        <v>22294</v>
      </c>
      <c r="F681" s="121" t="s">
        <v>228</v>
      </c>
      <c r="G681" s="81" t="s">
        <v>5965</v>
      </c>
      <c r="H681" s="81" t="s">
        <v>5965</v>
      </c>
      <c r="I681" s="120" t="s">
        <v>22279</v>
      </c>
      <c r="J681" s="83" t="s">
        <v>22280</v>
      </c>
      <c r="K681" s="82" t="s">
        <v>23161</v>
      </c>
      <c r="L681" s="83" t="s">
        <v>327</v>
      </c>
      <c r="M681" s="82" t="s">
        <v>23162</v>
      </c>
      <c r="N681" s="83" t="s">
        <v>327</v>
      </c>
      <c r="O681" s="81" t="s">
        <v>22359</v>
      </c>
      <c r="P681" s="82" t="s">
        <v>23174</v>
      </c>
      <c r="Q681" s="83" t="s">
        <v>23175</v>
      </c>
      <c r="R681" s="82" t="s">
        <v>23176</v>
      </c>
      <c r="S681" s="121" t="s">
        <v>23175</v>
      </c>
    </row>
    <row r="682" spans="1:19">
      <c r="A682" s="126">
        <v>510120</v>
      </c>
      <c r="B682" s="90" t="str">
        <f t="shared" si="21"/>
        <v>OC510120</v>
      </c>
      <c r="C682" s="81" t="s">
        <v>23179</v>
      </c>
      <c r="D682" s="81" t="str">
        <f t="shared" si="22"/>
        <v>510120 - Transfer From Budget</v>
      </c>
      <c r="E682" s="120" t="s">
        <v>22294</v>
      </c>
      <c r="F682" s="121" t="s">
        <v>228</v>
      </c>
      <c r="G682" s="81" t="s">
        <v>5965</v>
      </c>
      <c r="H682" s="81" t="s">
        <v>5965</v>
      </c>
      <c r="I682" s="120" t="s">
        <v>22279</v>
      </c>
      <c r="J682" s="83" t="s">
        <v>22280</v>
      </c>
      <c r="K682" s="82" t="s">
        <v>23161</v>
      </c>
      <c r="L682" s="83" t="s">
        <v>327</v>
      </c>
      <c r="M682" s="82" t="s">
        <v>23162</v>
      </c>
      <c r="N682" s="83" t="s">
        <v>327</v>
      </c>
      <c r="O682" s="81" t="s">
        <v>22359</v>
      </c>
      <c r="P682" s="82" t="s">
        <v>23174</v>
      </c>
      <c r="Q682" s="83" t="s">
        <v>23175</v>
      </c>
      <c r="R682" s="82" t="s">
        <v>23176</v>
      </c>
      <c r="S682" s="121" t="s">
        <v>23175</v>
      </c>
    </row>
    <row r="683" spans="1:19">
      <c r="A683" s="126">
        <v>510125</v>
      </c>
      <c r="B683" s="90" t="str">
        <f t="shared" si="21"/>
        <v>OC510125</v>
      </c>
      <c r="C683" s="81" t="s">
        <v>23180</v>
      </c>
      <c r="D683" s="81" t="str">
        <f t="shared" si="22"/>
        <v>510125 - Transfer From BSEED</v>
      </c>
      <c r="E683" s="120" t="s">
        <v>22294</v>
      </c>
      <c r="F683" s="121" t="s">
        <v>228</v>
      </c>
      <c r="G683" s="81" t="s">
        <v>5965</v>
      </c>
      <c r="H683" s="81" t="s">
        <v>5965</v>
      </c>
      <c r="I683" s="120" t="s">
        <v>22279</v>
      </c>
      <c r="J683" s="83" t="s">
        <v>22280</v>
      </c>
      <c r="K683" s="82" t="s">
        <v>23161</v>
      </c>
      <c r="L683" s="83" t="s">
        <v>327</v>
      </c>
      <c r="M683" s="82" t="s">
        <v>23162</v>
      </c>
      <c r="N683" s="83" t="s">
        <v>327</v>
      </c>
      <c r="O683" s="81" t="s">
        <v>22359</v>
      </c>
      <c r="P683" s="82" t="s">
        <v>23174</v>
      </c>
      <c r="Q683" s="83" t="s">
        <v>23175</v>
      </c>
      <c r="R683" s="82" t="s">
        <v>23176</v>
      </c>
      <c r="S683" s="121" t="s">
        <v>23175</v>
      </c>
    </row>
    <row r="684" spans="1:19">
      <c r="A684" s="126">
        <v>510130</v>
      </c>
      <c r="B684" s="90" t="str">
        <f t="shared" si="21"/>
        <v>OC510130</v>
      </c>
      <c r="C684" s="81" t="s">
        <v>23181</v>
      </c>
      <c r="D684" s="81" t="str">
        <f t="shared" si="22"/>
        <v>510130 - Transfer From City Engineers</v>
      </c>
      <c r="E684" s="120" t="s">
        <v>22294</v>
      </c>
      <c r="F684" s="121" t="s">
        <v>228</v>
      </c>
      <c r="G684" s="81" t="s">
        <v>5965</v>
      </c>
      <c r="H684" s="81" t="s">
        <v>5965</v>
      </c>
      <c r="I684" s="120" t="s">
        <v>22279</v>
      </c>
      <c r="J684" s="83" t="s">
        <v>22280</v>
      </c>
      <c r="K684" s="82" t="s">
        <v>23161</v>
      </c>
      <c r="L684" s="83" t="s">
        <v>327</v>
      </c>
      <c r="M684" s="82" t="s">
        <v>23162</v>
      </c>
      <c r="N684" s="83" t="s">
        <v>327</v>
      </c>
      <c r="O684" s="81" t="s">
        <v>22359</v>
      </c>
      <c r="P684" s="82" t="s">
        <v>23174</v>
      </c>
      <c r="Q684" s="83" t="s">
        <v>23175</v>
      </c>
      <c r="R684" s="82" t="s">
        <v>23176</v>
      </c>
      <c r="S684" s="121" t="s">
        <v>23175</v>
      </c>
    </row>
    <row r="685" spans="1:19">
      <c r="A685" s="126">
        <v>510135</v>
      </c>
      <c r="B685" s="90" t="str">
        <f t="shared" si="21"/>
        <v>OC510135</v>
      </c>
      <c r="C685" s="81" t="s">
        <v>23182</v>
      </c>
      <c r="D685" s="81" t="str">
        <f t="shared" si="22"/>
        <v>510135 - Transfer From Civic Centers</v>
      </c>
      <c r="E685" s="120" t="s">
        <v>22294</v>
      </c>
      <c r="F685" s="121" t="s">
        <v>228</v>
      </c>
      <c r="G685" s="81" t="s">
        <v>5965</v>
      </c>
      <c r="H685" s="81" t="s">
        <v>5965</v>
      </c>
      <c r="I685" s="120" t="s">
        <v>22279</v>
      </c>
      <c r="J685" s="83" t="s">
        <v>22280</v>
      </c>
      <c r="K685" s="82" t="s">
        <v>23161</v>
      </c>
      <c r="L685" s="83" t="s">
        <v>327</v>
      </c>
      <c r="M685" s="82" t="s">
        <v>23162</v>
      </c>
      <c r="N685" s="83" t="s">
        <v>327</v>
      </c>
      <c r="O685" s="81" t="s">
        <v>22359</v>
      </c>
      <c r="P685" s="82" t="s">
        <v>23174</v>
      </c>
      <c r="Q685" s="83" t="s">
        <v>23175</v>
      </c>
      <c r="R685" s="82" t="s">
        <v>23176</v>
      </c>
      <c r="S685" s="121" t="s">
        <v>23175</v>
      </c>
    </row>
    <row r="686" spans="1:19">
      <c r="A686" s="126">
        <v>510140</v>
      </c>
      <c r="B686" s="90" t="str">
        <f t="shared" si="21"/>
        <v>OC510140</v>
      </c>
      <c r="C686" s="81" t="s">
        <v>23183</v>
      </c>
      <c r="D686" s="81" t="str">
        <f t="shared" si="22"/>
        <v>510140 - Transfer From CED</v>
      </c>
      <c r="E686" s="120" t="s">
        <v>22294</v>
      </c>
      <c r="F686" s="121" t="s">
        <v>228</v>
      </c>
      <c r="G686" s="81" t="s">
        <v>5965</v>
      </c>
      <c r="H686" s="81" t="s">
        <v>5965</v>
      </c>
      <c r="I686" s="120" t="s">
        <v>22279</v>
      </c>
      <c r="J686" s="83" t="s">
        <v>22280</v>
      </c>
      <c r="K686" s="82" t="s">
        <v>23161</v>
      </c>
      <c r="L686" s="83" t="s">
        <v>327</v>
      </c>
      <c r="M686" s="82" t="s">
        <v>23162</v>
      </c>
      <c r="N686" s="83" t="s">
        <v>327</v>
      </c>
      <c r="O686" s="81" t="s">
        <v>22359</v>
      </c>
      <c r="P686" s="82" t="s">
        <v>23174</v>
      </c>
      <c r="Q686" s="83" t="s">
        <v>23175</v>
      </c>
      <c r="R686" s="82" t="s">
        <v>23176</v>
      </c>
      <c r="S686" s="121" t="s">
        <v>23175</v>
      </c>
    </row>
    <row r="687" spans="1:19">
      <c r="A687" s="126">
        <v>510145</v>
      </c>
      <c r="B687" s="90" t="str">
        <f t="shared" si="21"/>
        <v>OC510145</v>
      </c>
      <c r="C687" s="81" t="s">
        <v>23184</v>
      </c>
      <c r="D687" s="81" t="str">
        <f t="shared" si="22"/>
        <v>510145 - Transfer From Consumer Affairs</v>
      </c>
      <c r="E687" s="120" t="s">
        <v>22294</v>
      </c>
      <c r="F687" s="121" t="s">
        <v>228</v>
      </c>
      <c r="G687" s="81" t="s">
        <v>5965</v>
      </c>
      <c r="H687" s="81" t="s">
        <v>5965</v>
      </c>
      <c r="I687" s="120" t="s">
        <v>22279</v>
      </c>
      <c r="J687" s="83" t="s">
        <v>22280</v>
      </c>
      <c r="K687" s="82" t="s">
        <v>23161</v>
      </c>
      <c r="L687" s="83" t="s">
        <v>327</v>
      </c>
      <c r="M687" s="82" t="s">
        <v>23162</v>
      </c>
      <c r="N687" s="83" t="s">
        <v>327</v>
      </c>
      <c r="O687" s="81" t="s">
        <v>22359</v>
      </c>
      <c r="P687" s="82" t="s">
        <v>23174</v>
      </c>
      <c r="Q687" s="83" t="s">
        <v>23175</v>
      </c>
      <c r="R687" s="82" t="s">
        <v>23176</v>
      </c>
      <c r="S687" s="121" t="s">
        <v>23175</v>
      </c>
    </row>
    <row r="688" spans="1:19">
      <c r="A688" s="126">
        <v>510150</v>
      </c>
      <c r="B688" s="90" t="str">
        <f t="shared" si="21"/>
        <v>OC510150</v>
      </c>
      <c r="C688" s="81" t="s">
        <v>23185</v>
      </c>
      <c r="D688" s="81" t="str">
        <f t="shared" si="22"/>
        <v>510150 - Transfer From Data Processing</v>
      </c>
      <c r="E688" s="120" t="s">
        <v>22294</v>
      </c>
      <c r="F688" s="121" t="s">
        <v>228</v>
      </c>
      <c r="G688" s="81" t="s">
        <v>5965</v>
      </c>
      <c r="H688" s="81" t="s">
        <v>5965</v>
      </c>
      <c r="I688" s="120" t="s">
        <v>22279</v>
      </c>
      <c r="J688" s="83" t="s">
        <v>22280</v>
      </c>
      <c r="K688" s="82" t="s">
        <v>23161</v>
      </c>
      <c r="L688" s="83" t="s">
        <v>327</v>
      </c>
      <c r="M688" s="82" t="s">
        <v>23162</v>
      </c>
      <c r="N688" s="83" t="s">
        <v>327</v>
      </c>
      <c r="O688" s="81" t="s">
        <v>22359</v>
      </c>
      <c r="P688" s="82" t="s">
        <v>23174</v>
      </c>
      <c r="Q688" s="83" t="s">
        <v>23175</v>
      </c>
      <c r="R688" s="82" t="s">
        <v>23176</v>
      </c>
      <c r="S688" s="121" t="s">
        <v>23175</v>
      </c>
    </row>
    <row r="689" spans="1:19">
      <c r="A689" s="126">
        <v>510155</v>
      </c>
      <c r="B689" s="90" t="str">
        <f t="shared" si="21"/>
        <v>OC510155</v>
      </c>
      <c r="C689" s="81" t="s">
        <v>23186</v>
      </c>
      <c r="D689" s="81" t="str">
        <f t="shared" si="22"/>
        <v>510155 - Transfer From DEW</v>
      </c>
      <c r="E689" s="120" t="s">
        <v>22294</v>
      </c>
      <c r="F689" s="121" t="s">
        <v>228</v>
      </c>
      <c r="G689" s="81" t="s">
        <v>5965</v>
      </c>
      <c r="H689" s="81" t="s">
        <v>5965</v>
      </c>
      <c r="I689" s="120" t="s">
        <v>22279</v>
      </c>
      <c r="J689" s="83" t="s">
        <v>22280</v>
      </c>
      <c r="K689" s="82" t="s">
        <v>23161</v>
      </c>
      <c r="L689" s="83" t="s">
        <v>327</v>
      </c>
      <c r="M689" s="82" t="s">
        <v>23162</v>
      </c>
      <c r="N689" s="83" t="s">
        <v>327</v>
      </c>
      <c r="O689" s="81" t="s">
        <v>22359</v>
      </c>
      <c r="P689" s="82" t="s">
        <v>23174</v>
      </c>
      <c r="Q689" s="83" t="s">
        <v>23175</v>
      </c>
      <c r="R689" s="82" t="s">
        <v>23176</v>
      </c>
      <c r="S689" s="121" t="s">
        <v>23175</v>
      </c>
    </row>
    <row r="690" spans="1:19">
      <c r="A690" s="126">
        <v>510160</v>
      </c>
      <c r="B690" s="90" t="str">
        <f t="shared" si="21"/>
        <v>OC510160</v>
      </c>
      <c r="C690" s="81" t="s">
        <v>23187</v>
      </c>
      <c r="D690" s="81" t="str">
        <f t="shared" si="22"/>
        <v>510160 - Transfer From Finance</v>
      </c>
      <c r="E690" s="120" t="s">
        <v>22294</v>
      </c>
      <c r="F690" s="121" t="s">
        <v>228</v>
      </c>
      <c r="G690" s="81" t="s">
        <v>5965</v>
      </c>
      <c r="H690" s="81" t="s">
        <v>5965</v>
      </c>
      <c r="I690" s="120" t="s">
        <v>22279</v>
      </c>
      <c r="J690" s="83" t="s">
        <v>22280</v>
      </c>
      <c r="K690" s="82" t="s">
        <v>23161</v>
      </c>
      <c r="L690" s="83" t="s">
        <v>327</v>
      </c>
      <c r="M690" s="82" t="s">
        <v>23162</v>
      </c>
      <c r="N690" s="83" t="s">
        <v>327</v>
      </c>
      <c r="O690" s="81" t="s">
        <v>22359</v>
      </c>
      <c r="P690" s="82" t="s">
        <v>23174</v>
      </c>
      <c r="Q690" s="83" t="s">
        <v>23175</v>
      </c>
      <c r="R690" s="82" t="s">
        <v>23176</v>
      </c>
      <c r="S690" s="121" t="s">
        <v>23175</v>
      </c>
    </row>
    <row r="691" spans="1:19">
      <c r="A691" s="126">
        <v>510165</v>
      </c>
      <c r="B691" s="90" t="str">
        <f t="shared" si="21"/>
        <v>OC510165</v>
      </c>
      <c r="C691" s="81" t="s">
        <v>23188</v>
      </c>
      <c r="D691" s="81" t="str">
        <f t="shared" si="22"/>
        <v>510165 - Transfer From Fire Department</v>
      </c>
      <c r="E691" s="120" t="s">
        <v>22294</v>
      </c>
      <c r="F691" s="121" t="s">
        <v>228</v>
      </c>
      <c r="G691" s="81" t="s">
        <v>5965</v>
      </c>
      <c r="H691" s="81" t="s">
        <v>5965</v>
      </c>
      <c r="I691" s="120" t="s">
        <v>22279</v>
      </c>
      <c r="J691" s="83" t="s">
        <v>22280</v>
      </c>
      <c r="K691" s="82" t="s">
        <v>23161</v>
      </c>
      <c r="L691" s="83" t="s">
        <v>327</v>
      </c>
      <c r="M691" s="82" t="s">
        <v>23162</v>
      </c>
      <c r="N691" s="83" t="s">
        <v>327</v>
      </c>
      <c r="O691" s="81" t="s">
        <v>22359</v>
      </c>
      <c r="P691" s="82" t="s">
        <v>23174</v>
      </c>
      <c r="Q691" s="83" t="s">
        <v>23175</v>
      </c>
      <c r="R691" s="82" t="s">
        <v>23176</v>
      </c>
      <c r="S691" s="121" t="s">
        <v>23175</v>
      </c>
    </row>
    <row r="692" spans="1:19">
      <c r="A692" s="126">
        <v>510170</v>
      </c>
      <c r="B692" s="90" t="str">
        <f t="shared" si="21"/>
        <v>OC510170</v>
      </c>
      <c r="C692" s="81" t="s">
        <v>23189</v>
      </c>
      <c r="D692" s="81" t="str">
        <f t="shared" si="22"/>
        <v>510170 - Transfer From Health</v>
      </c>
      <c r="E692" s="120" t="s">
        <v>22294</v>
      </c>
      <c r="F692" s="121" t="s">
        <v>228</v>
      </c>
      <c r="G692" s="81" t="s">
        <v>5965</v>
      </c>
      <c r="H692" s="81" t="s">
        <v>5965</v>
      </c>
      <c r="I692" s="120" t="s">
        <v>22279</v>
      </c>
      <c r="J692" s="83" t="s">
        <v>22280</v>
      </c>
      <c r="K692" s="82" t="s">
        <v>23161</v>
      </c>
      <c r="L692" s="83" t="s">
        <v>327</v>
      </c>
      <c r="M692" s="82" t="s">
        <v>23162</v>
      </c>
      <c r="N692" s="83" t="s">
        <v>327</v>
      </c>
      <c r="O692" s="81" t="s">
        <v>22359</v>
      </c>
      <c r="P692" s="82" t="s">
        <v>23174</v>
      </c>
      <c r="Q692" s="83" t="s">
        <v>23175</v>
      </c>
      <c r="R692" s="82" t="s">
        <v>23176</v>
      </c>
      <c r="S692" s="121" t="s">
        <v>23175</v>
      </c>
    </row>
    <row r="693" spans="1:19">
      <c r="A693" s="126">
        <v>510175</v>
      </c>
      <c r="B693" s="90" t="str">
        <f t="shared" si="21"/>
        <v>OC510175</v>
      </c>
      <c r="C693" s="81" t="s">
        <v>23190</v>
      </c>
      <c r="D693" s="81" t="str">
        <f t="shared" si="22"/>
        <v>510175 - Transfer From Historical</v>
      </c>
      <c r="E693" s="120" t="s">
        <v>22294</v>
      </c>
      <c r="F693" s="121" t="s">
        <v>228</v>
      </c>
      <c r="G693" s="81" t="s">
        <v>5965</v>
      </c>
      <c r="H693" s="81" t="s">
        <v>5965</v>
      </c>
      <c r="I693" s="120" t="s">
        <v>22279</v>
      </c>
      <c r="J693" s="83" t="s">
        <v>22280</v>
      </c>
      <c r="K693" s="82" t="s">
        <v>23161</v>
      </c>
      <c r="L693" s="83" t="s">
        <v>327</v>
      </c>
      <c r="M693" s="82" t="s">
        <v>23162</v>
      </c>
      <c r="N693" s="83" t="s">
        <v>327</v>
      </c>
      <c r="O693" s="81" t="s">
        <v>22359</v>
      </c>
      <c r="P693" s="82" t="s">
        <v>23174</v>
      </c>
      <c r="Q693" s="83" t="s">
        <v>23175</v>
      </c>
      <c r="R693" s="82" t="s">
        <v>23176</v>
      </c>
      <c r="S693" s="121" t="s">
        <v>23175</v>
      </c>
    </row>
    <row r="694" spans="1:19">
      <c r="A694" s="126">
        <v>510180</v>
      </c>
      <c r="B694" s="90" t="str">
        <f t="shared" si="21"/>
        <v>OC510180</v>
      </c>
      <c r="C694" s="81" t="s">
        <v>23191</v>
      </c>
      <c r="D694" s="81" t="str">
        <f t="shared" si="22"/>
        <v>510180 - Transfer From Housing</v>
      </c>
      <c r="E694" s="120" t="s">
        <v>22294</v>
      </c>
      <c r="F694" s="121" t="s">
        <v>228</v>
      </c>
      <c r="G694" s="81" t="s">
        <v>5965</v>
      </c>
      <c r="H694" s="81" t="s">
        <v>5965</v>
      </c>
      <c r="I694" s="120" t="s">
        <v>22279</v>
      </c>
      <c r="J694" s="83" t="s">
        <v>22280</v>
      </c>
      <c r="K694" s="82" t="s">
        <v>23161</v>
      </c>
      <c r="L694" s="83" t="s">
        <v>327</v>
      </c>
      <c r="M694" s="82" t="s">
        <v>23162</v>
      </c>
      <c r="N694" s="83" t="s">
        <v>327</v>
      </c>
      <c r="O694" s="81" t="s">
        <v>22359</v>
      </c>
      <c r="P694" s="82" t="s">
        <v>23174</v>
      </c>
      <c r="Q694" s="83" t="s">
        <v>23175</v>
      </c>
      <c r="R694" s="82" t="s">
        <v>23176</v>
      </c>
      <c r="S694" s="121" t="s">
        <v>23175</v>
      </c>
    </row>
    <row r="695" spans="1:19">
      <c r="A695" s="126">
        <v>510185</v>
      </c>
      <c r="B695" s="90" t="str">
        <f t="shared" si="21"/>
        <v>OC510185</v>
      </c>
      <c r="C695" s="81" t="s">
        <v>23192</v>
      </c>
      <c r="D695" s="81" t="str">
        <f t="shared" si="22"/>
        <v>510185 - Transfer From Human Rights</v>
      </c>
      <c r="E695" s="120" t="s">
        <v>22294</v>
      </c>
      <c r="F695" s="121" t="s">
        <v>228</v>
      </c>
      <c r="G695" s="81" t="s">
        <v>5965</v>
      </c>
      <c r="H695" s="81" t="s">
        <v>5965</v>
      </c>
      <c r="I695" s="120" t="s">
        <v>22279</v>
      </c>
      <c r="J695" s="83" t="s">
        <v>22280</v>
      </c>
      <c r="K695" s="82" t="s">
        <v>23161</v>
      </c>
      <c r="L695" s="83" t="s">
        <v>327</v>
      </c>
      <c r="M695" s="82" t="s">
        <v>23162</v>
      </c>
      <c r="N695" s="83" t="s">
        <v>327</v>
      </c>
      <c r="O695" s="81" t="s">
        <v>22359</v>
      </c>
      <c r="P695" s="82" t="s">
        <v>23174</v>
      </c>
      <c r="Q695" s="83" t="s">
        <v>23175</v>
      </c>
      <c r="R695" s="82" t="s">
        <v>23176</v>
      </c>
      <c r="S695" s="121" t="s">
        <v>23175</v>
      </c>
    </row>
    <row r="696" spans="1:19">
      <c r="A696" s="126">
        <v>510190</v>
      </c>
      <c r="B696" s="90" t="str">
        <f t="shared" si="21"/>
        <v>OC510190</v>
      </c>
      <c r="C696" s="81" t="s">
        <v>23193</v>
      </c>
      <c r="D696" s="81" t="str">
        <f t="shared" si="22"/>
        <v>510190 - Transfer From Law Department</v>
      </c>
      <c r="E696" s="120" t="s">
        <v>22294</v>
      </c>
      <c r="F696" s="121" t="s">
        <v>228</v>
      </c>
      <c r="G696" s="81" t="s">
        <v>5965</v>
      </c>
      <c r="H696" s="81" t="s">
        <v>5965</v>
      </c>
      <c r="I696" s="120" t="s">
        <v>22279</v>
      </c>
      <c r="J696" s="83" t="s">
        <v>22280</v>
      </c>
      <c r="K696" s="82" t="s">
        <v>23161</v>
      </c>
      <c r="L696" s="83" t="s">
        <v>327</v>
      </c>
      <c r="M696" s="82" t="s">
        <v>23162</v>
      </c>
      <c r="N696" s="83" t="s">
        <v>327</v>
      </c>
      <c r="O696" s="81" t="s">
        <v>22359</v>
      </c>
      <c r="P696" s="82" t="s">
        <v>23174</v>
      </c>
      <c r="Q696" s="83" t="s">
        <v>23175</v>
      </c>
      <c r="R696" s="82" t="s">
        <v>23176</v>
      </c>
      <c r="S696" s="121" t="s">
        <v>23175</v>
      </c>
    </row>
    <row r="697" spans="1:19">
      <c r="A697" s="126">
        <v>510195</v>
      </c>
      <c r="B697" s="90" t="str">
        <f t="shared" si="21"/>
        <v>OC510195</v>
      </c>
      <c r="C697" s="81" t="s">
        <v>23194</v>
      </c>
      <c r="D697" s="81" t="str">
        <f t="shared" si="22"/>
        <v>510195 - Transfer From Employee &amp; Training</v>
      </c>
      <c r="E697" s="120" t="s">
        <v>22294</v>
      </c>
      <c r="F697" s="121" t="s">
        <v>228</v>
      </c>
      <c r="G697" s="81" t="s">
        <v>5965</v>
      </c>
      <c r="H697" s="81" t="s">
        <v>5965</v>
      </c>
      <c r="I697" s="120" t="s">
        <v>22279</v>
      </c>
      <c r="J697" s="83" t="s">
        <v>22280</v>
      </c>
      <c r="K697" s="82" t="s">
        <v>23161</v>
      </c>
      <c r="L697" s="83" t="s">
        <v>327</v>
      </c>
      <c r="M697" s="82" t="s">
        <v>23162</v>
      </c>
      <c r="N697" s="83" t="s">
        <v>327</v>
      </c>
      <c r="O697" s="81" t="s">
        <v>22359</v>
      </c>
      <c r="P697" s="82" t="s">
        <v>23174</v>
      </c>
      <c r="Q697" s="83" t="s">
        <v>23175</v>
      </c>
      <c r="R697" s="82" t="s">
        <v>23176</v>
      </c>
      <c r="S697" s="121" t="s">
        <v>23175</v>
      </c>
    </row>
    <row r="698" spans="1:19">
      <c r="A698" s="126">
        <v>510200</v>
      </c>
      <c r="B698" s="90" t="str">
        <f t="shared" si="21"/>
        <v>OC510200</v>
      </c>
      <c r="C698" s="81" t="s">
        <v>23195</v>
      </c>
      <c r="D698" s="81" t="str">
        <f t="shared" si="22"/>
        <v>510200 - Transfer From Mayor's Office</v>
      </c>
      <c r="E698" s="120" t="s">
        <v>22294</v>
      </c>
      <c r="F698" s="121" t="s">
        <v>228</v>
      </c>
      <c r="G698" s="81" t="s">
        <v>5965</v>
      </c>
      <c r="H698" s="81" t="s">
        <v>5965</v>
      </c>
      <c r="I698" s="120" t="s">
        <v>22279</v>
      </c>
      <c r="J698" s="83" t="s">
        <v>22280</v>
      </c>
      <c r="K698" s="82" t="s">
        <v>23161</v>
      </c>
      <c r="L698" s="83" t="s">
        <v>327</v>
      </c>
      <c r="M698" s="82" t="s">
        <v>23162</v>
      </c>
      <c r="N698" s="83" t="s">
        <v>327</v>
      </c>
      <c r="O698" s="81" t="s">
        <v>22359</v>
      </c>
      <c r="P698" s="82" t="s">
        <v>23174</v>
      </c>
      <c r="Q698" s="83" t="s">
        <v>23175</v>
      </c>
      <c r="R698" s="82" t="s">
        <v>23176</v>
      </c>
      <c r="S698" s="121" t="s">
        <v>23175</v>
      </c>
    </row>
    <row r="699" spans="1:19">
      <c r="A699" s="126">
        <v>510205</v>
      </c>
      <c r="B699" s="90" t="str">
        <f t="shared" si="21"/>
        <v>OC510205</v>
      </c>
      <c r="C699" s="81" t="s">
        <v>23196</v>
      </c>
      <c r="D699" s="81" t="str">
        <f t="shared" si="22"/>
        <v>510205 - Transfer From Municipal Parking</v>
      </c>
      <c r="E699" s="120" t="s">
        <v>22294</v>
      </c>
      <c r="F699" s="121" t="s">
        <v>228</v>
      </c>
      <c r="G699" s="81" t="s">
        <v>5965</v>
      </c>
      <c r="H699" s="81" t="s">
        <v>5965</v>
      </c>
      <c r="I699" s="120" t="s">
        <v>22279</v>
      </c>
      <c r="J699" s="83" t="s">
        <v>22280</v>
      </c>
      <c r="K699" s="82" t="s">
        <v>23161</v>
      </c>
      <c r="L699" s="83" t="s">
        <v>327</v>
      </c>
      <c r="M699" s="82" t="s">
        <v>23162</v>
      </c>
      <c r="N699" s="83" t="s">
        <v>327</v>
      </c>
      <c r="O699" s="81" t="s">
        <v>22359</v>
      </c>
      <c r="P699" s="82" t="s">
        <v>23174</v>
      </c>
      <c r="Q699" s="83" t="s">
        <v>23175</v>
      </c>
      <c r="R699" s="82" t="s">
        <v>23176</v>
      </c>
      <c r="S699" s="121" t="s">
        <v>23175</v>
      </c>
    </row>
    <row r="700" spans="1:19">
      <c r="A700" s="126">
        <v>510210</v>
      </c>
      <c r="B700" s="90" t="str">
        <f t="shared" si="21"/>
        <v>OC510210</v>
      </c>
      <c r="C700" s="81" t="s">
        <v>23197</v>
      </c>
      <c r="D700" s="81" t="str">
        <f t="shared" si="22"/>
        <v>510210 - Transfer From NSD</v>
      </c>
      <c r="E700" s="120" t="s">
        <v>22294</v>
      </c>
      <c r="F700" s="121" t="s">
        <v>228</v>
      </c>
      <c r="G700" s="81" t="s">
        <v>5965</v>
      </c>
      <c r="H700" s="81" t="s">
        <v>5965</v>
      </c>
      <c r="I700" s="120" t="s">
        <v>22279</v>
      </c>
      <c r="J700" s="83" t="s">
        <v>22280</v>
      </c>
      <c r="K700" s="82" t="s">
        <v>23161</v>
      </c>
      <c r="L700" s="83" t="s">
        <v>327</v>
      </c>
      <c r="M700" s="82" t="s">
        <v>23162</v>
      </c>
      <c r="N700" s="83" t="s">
        <v>327</v>
      </c>
      <c r="O700" s="81" t="s">
        <v>22359</v>
      </c>
      <c r="P700" s="82" t="s">
        <v>23174</v>
      </c>
      <c r="Q700" s="83" t="s">
        <v>23175</v>
      </c>
      <c r="R700" s="82" t="s">
        <v>23176</v>
      </c>
      <c r="S700" s="121" t="s">
        <v>23175</v>
      </c>
    </row>
    <row r="701" spans="1:19">
      <c r="A701" s="126">
        <v>510215</v>
      </c>
      <c r="B701" s="90" t="str">
        <f t="shared" si="21"/>
        <v>OC510215</v>
      </c>
      <c r="C701" s="81" t="s">
        <v>23198</v>
      </c>
      <c r="D701" s="81" t="str">
        <f t="shared" si="22"/>
        <v>510215 - Transfer From Personnel</v>
      </c>
      <c r="E701" s="120" t="s">
        <v>22294</v>
      </c>
      <c r="F701" s="121" t="s">
        <v>228</v>
      </c>
      <c r="G701" s="81" t="s">
        <v>5965</v>
      </c>
      <c r="H701" s="81" t="s">
        <v>5965</v>
      </c>
      <c r="I701" s="120" t="s">
        <v>22279</v>
      </c>
      <c r="J701" s="83" t="s">
        <v>22280</v>
      </c>
      <c r="K701" s="82" t="s">
        <v>23161</v>
      </c>
      <c r="L701" s="83" t="s">
        <v>327</v>
      </c>
      <c r="M701" s="82" t="s">
        <v>23162</v>
      </c>
      <c r="N701" s="83" t="s">
        <v>327</v>
      </c>
      <c r="O701" s="81" t="s">
        <v>22359</v>
      </c>
      <c r="P701" s="82" t="s">
        <v>23174</v>
      </c>
      <c r="Q701" s="83" t="s">
        <v>23175</v>
      </c>
      <c r="R701" s="82" t="s">
        <v>23176</v>
      </c>
      <c r="S701" s="121" t="s">
        <v>23175</v>
      </c>
    </row>
    <row r="702" spans="1:19">
      <c r="A702" s="126">
        <v>510220</v>
      </c>
      <c r="B702" s="90" t="str">
        <f t="shared" si="21"/>
        <v>OC510220</v>
      </c>
      <c r="C702" s="81" t="s">
        <v>23199</v>
      </c>
      <c r="D702" s="81" t="str">
        <f t="shared" si="22"/>
        <v>510220 - Transfer From Planning</v>
      </c>
      <c r="E702" s="120" t="s">
        <v>22294</v>
      </c>
      <c r="F702" s="121" t="s">
        <v>228</v>
      </c>
      <c r="G702" s="81" t="s">
        <v>5965</v>
      </c>
      <c r="H702" s="81" t="s">
        <v>5965</v>
      </c>
      <c r="I702" s="120" t="s">
        <v>22279</v>
      </c>
      <c r="J702" s="83" t="s">
        <v>22280</v>
      </c>
      <c r="K702" s="82" t="s">
        <v>23161</v>
      </c>
      <c r="L702" s="83" t="s">
        <v>327</v>
      </c>
      <c r="M702" s="82" t="s">
        <v>23162</v>
      </c>
      <c r="N702" s="83" t="s">
        <v>327</v>
      </c>
      <c r="O702" s="81" t="s">
        <v>22359</v>
      </c>
      <c r="P702" s="82" t="s">
        <v>23174</v>
      </c>
      <c r="Q702" s="83" t="s">
        <v>23175</v>
      </c>
      <c r="R702" s="82" t="s">
        <v>23176</v>
      </c>
      <c r="S702" s="121" t="s">
        <v>23175</v>
      </c>
    </row>
    <row r="703" spans="1:19">
      <c r="A703" s="126">
        <v>510225</v>
      </c>
      <c r="B703" s="90" t="str">
        <f t="shared" si="21"/>
        <v>OC510225</v>
      </c>
      <c r="C703" s="81" t="s">
        <v>23200</v>
      </c>
      <c r="D703" s="81" t="str">
        <f t="shared" si="22"/>
        <v>510225 - Transfer From Police Department</v>
      </c>
      <c r="E703" s="120" t="s">
        <v>22294</v>
      </c>
      <c r="F703" s="121" t="s">
        <v>228</v>
      </c>
      <c r="G703" s="81" t="s">
        <v>5965</v>
      </c>
      <c r="H703" s="81" t="s">
        <v>5965</v>
      </c>
      <c r="I703" s="120" t="s">
        <v>22279</v>
      </c>
      <c r="J703" s="83" t="s">
        <v>22280</v>
      </c>
      <c r="K703" s="82" t="s">
        <v>23161</v>
      </c>
      <c r="L703" s="83" t="s">
        <v>327</v>
      </c>
      <c r="M703" s="82" t="s">
        <v>23162</v>
      </c>
      <c r="N703" s="83" t="s">
        <v>327</v>
      </c>
      <c r="O703" s="81" t="s">
        <v>22359</v>
      </c>
      <c r="P703" s="82" t="s">
        <v>23174</v>
      </c>
      <c r="Q703" s="83" t="s">
        <v>23175</v>
      </c>
      <c r="R703" s="82" t="s">
        <v>23176</v>
      </c>
      <c r="S703" s="121" t="s">
        <v>23175</v>
      </c>
    </row>
    <row r="704" spans="1:19">
      <c r="A704" s="126">
        <v>510230</v>
      </c>
      <c r="B704" s="90" t="str">
        <f t="shared" si="21"/>
        <v>OC510230</v>
      </c>
      <c r="C704" s="81" t="s">
        <v>23201</v>
      </c>
      <c r="D704" s="81" t="str">
        <f t="shared" si="22"/>
        <v>510230 - Transfer From Public Information</v>
      </c>
      <c r="E704" s="120" t="s">
        <v>22294</v>
      </c>
      <c r="F704" s="121" t="s">
        <v>228</v>
      </c>
      <c r="G704" s="81" t="s">
        <v>5965</v>
      </c>
      <c r="H704" s="81" t="s">
        <v>5965</v>
      </c>
      <c r="I704" s="120" t="s">
        <v>22279</v>
      </c>
      <c r="J704" s="83" t="s">
        <v>22280</v>
      </c>
      <c r="K704" s="82" t="s">
        <v>23161</v>
      </c>
      <c r="L704" s="83" t="s">
        <v>327</v>
      </c>
      <c r="M704" s="82" t="s">
        <v>23162</v>
      </c>
      <c r="N704" s="83" t="s">
        <v>327</v>
      </c>
      <c r="O704" s="81" t="s">
        <v>22359</v>
      </c>
      <c r="P704" s="82" t="s">
        <v>23174</v>
      </c>
      <c r="Q704" s="83" t="s">
        <v>23175</v>
      </c>
      <c r="R704" s="82" t="s">
        <v>23176</v>
      </c>
      <c r="S704" s="121" t="s">
        <v>23175</v>
      </c>
    </row>
    <row r="705" spans="1:19">
      <c r="A705" s="126">
        <v>510235</v>
      </c>
      <c r="B705" s="90" t="str">
        <f t="shared" si="21"/>
        <v>OC510235</v>
      </c>
      <c r="C705" s="81" t="s">
        <v>23202</v>
      </c>
      <c r="D705" s="81" t="str">
        <f t="shared" si="22"/>
        <v>510235 - Transfer From Public Lighting</v>
      </c>
      <c r="E705" s="120" t="s">
        <v>22294</v>
      </c>
      <c r="F705" s="121" t="s">
        <v>228</v>
      </c>
      <c r="G705" s="81" t="s">
        <v>5965</v>
      </c>
      <c r="H705" s="81" t="s">
        <v>5965</v>
      </c>
      <c r="I705" s="120" t="s">
        <v>22279</v>
      </c>
      <c r="J705" s="83" t="s">
        <v>22280</v>
      </c>
      <c r="K705" s="82" t="s">
        <v>23161</v>
      </c>
      <c r="L705" s="83" t="s">
        <v>327</v>
      </c>
      <c r="M705" s="82" t="s">
        <v>23162</v>
      </c>
      <c r="N705" s="83" t="s">
        <v>327</v>
      </c>
      <c r="O705" s="81" t="s">
        <v>22359</v>
      </c>
      <c r="P705" s="82" t="s">
        <v>23174</v>
      </c>
      <c r="Q705" s="83" t="s">
        <v>23175</v>
      </c>
      <c r="R705" s="82" t="s">
        <v>23176</v>
      </c>
      <c r="S705" s="121" t="s">
        <v>23175</v>
      </c>
    </row>
    <row r="706" spans="1:19">
      <c r="A706" s="126">
        <v>510240</v>
      </c>
      <c r="B706" s="90" t="str">
        <f t="shared" si="21"/>
        <v>OC510240</v>
      </c>
      <c r="C706" s="81" t="s">
        <v>23203</v>
      </c>
      <c r="D706" s="81" t="str">
        <f t="shared" si="22"/>
        <v>510240 - Transfer From Recreation</v>
      </c>
      <c r="E706" s="120" t="s">
        <v>22294</v>
      </c>
      <c r="F706" s="121" t="s">
        <v>228</v>
      </c>
      <c r="G706" s="81" t="s">
        <v>5965</v>
      </c>
      <c r="H706" s="81" t="s">
        <v>5965</v>
      </c>
      <c r="I706" s="120" t="s">
        <v>22279</v>
      </c>
      <c r="J706" s="83" t="s">
        <v>22280</v>
      </c>
      <c r="K706" s="82" t="s">
        <v>23161</v>
      </c>
      <c r="L706" s="83" t="s">
        <v>327</v>
      </c>
      <c r="M706" s="82" t="s">
        <v>23162</v>
      </c>
      <c r="N706" s="83" t="s">
        <v>327</v>
      </c>
      <c r="O706" s="81" t="s">
        <v>22359</v>
      </c>
      <c r="P706" s="82" t="s">
        <v>23174</v>
      </c>
      <c r="Q706" s="83" t="s">
        <v>23175</v>
      </c>
      <c r="R706" s="82" t="s">
        <v>23176</v>
      </c>
      <c r="S706" s="121" t="s">
        <v>23175</v>
      </c>
    </row>
    <row r="707" spans="1:19">
      <c r="A707" s="126">
        <v>510245</v>
      </c>
      <c r="B707" s="90" t="str">
        <f t="shared" si="21"/>
        <v>OC510245</v>
      </c>
      <c r="C707" s="81" t="s">
        <v>23204</v>
      </c>
      <c r="D707" s="81" t="str">
        <f t="shared" si="22"/>
        <v>510245 - Transfer From Senior Citizens</v>
      </c>
      <c r="E707" s="120" t="s">
        <v>22294</v>
      </c>
      <c r="F707" s="121" t="s">
        <v>228</v>
      </c>
      <c r="G707" s="81" t="s">
        <v>5965</v>
      </c>
      <c r="H707" s="81" t="s">
        <v>5965</v>
      </c>
      <c r="I707" s="120" t="s">
        <v>22279</v>
      </c>
      <c r="J707" s="83" t="s">
        <v>22280</v>
      </c>
      <c r="K707" s="82" t="s">
        <v>23161</v>
      </c>
      <c r="L707" s="83" t="s">
        <v>327</v>
      </c>
      <c r="M707" s="82" t="s">
        <v>23162</v>
      </c>
      <c r="N707" s="83" t="s">
        <v>327</v>
      </c>
      <c r="O707" s="81" t="s">
        <v>22359</v>
      </c>
      <c r="P707" s="82" t="s">
        <v>23174</v>
      </c>
      <c r="Q707" s="83" t="s">
        <v>23175</v>
      </c>
      <c r="R707" s="82" t="s">
        <v>23176</v>
      </c>
      <c r="S707" s="121" t="s">
        <v>23175</v>
      </c>
    </row>
    <row r="708" spans="1:19">
      <c r="A708" s="126">
        <v>510250</v>
      </c>
      <c r="B708" s="90" t="str">
        <f t="shared" ref="B708:B771" si="23">"OC"&amp;A708</f>
        <v>OC510250</v>
      </c>
      <c r="C708" s="81" t="s">
        <v>23205</v>
      </c>
      <c r="D708" s="81" t="str">
        <f t="shared" ref="D708:D771" si="24">A708&amp;" - "&amp;C708</f>
        <v>510250 - Transfer From Transportation</v>
      </c>
      <c r="E708" s="120" t="s">
        <v>22294</v>
      </c>
      <c r="F708" s="121" t="s">
        <v>228</v>
      </c>
      <c r="G708" s="81" t="s">
        <v>5965</v>
      </c>
      <c r="H708" s="81" t="s">
        <v>5965</v>
      </c>
      <c r="I708" s="120" t="s">
        <v>22279</v>
      </c>
      <c r="J708" s="83" t="s">
        <v>22280</v>
      </c>
      <c r="K708" s="82" t="s">
        <v>23161</v>
      </c>
      <c r="L708" s="83" t="s">
        <v>327</v>
      </c>
      <c r="M708" s="82" t="s">
        <v>23162</v>
      </c>
      <c r="N708" s="83" t="s">
        <v>327</v>
      </c>
      <c r="O708" s="81" t="s">
        <v>22359</v>
      </c>
      <c r="P708" s="82" t="s">
        <v>23174</v>
      </c>
      <c r="Q708" s="83" t="s">
        <v>23175</v>
      </c>
      <c r="R708" s="82" t="s">
        <v>23176</v>
      </c>
      <c r="S708" s="121" t="s">
        <v>23175</v>
      </c>
    </row>
    <row r="709" spans="1:19">
      <c r="A709" s="126">
        <v>510255</v>
      </c>
      <c r="B709" s="90" t="str">
        <f t="shared" si="23"/>
        <v>OC510255</v>
      </c>
      <c r="C709" s="81" t="s">
        <v>23206</v>
      </c>
      <c r="D709" s="81" t="str">
        <f t="shared" si="24"/>
        <v>510255 - Transfer From DWSD-WSS</v>
      </c>
      <c r="E709" s="120" t="s">
        <v>22294</v>
      </c>
      <c r="F709" s="121" t="s">
        <v>228</v>
      </c>
      <c r="G709" s="81" t="s">
        <v>5965</v>
      </c>
      <c r="H709" s="81" t="s">
        <v>5965</v>
      </c>
      <c r="I709" s="120" t="s">
        <v>22279</v>
      </c>
      <c r="J709" s="83" t="s">
        <v>22280</v>
      </c>
      <c r="K709" s="82" t="s">
        <v>23161</v>
      </c>
      <c r="L709" s="83" t="s">
        <v>327</v>
      </c>
      <c r="M709" s="82" t="s">
        <v>23162</v>
      </c>
      <c r="N709" s="83" t="s">
        <v>327</v>
      </c>
      <c r="O709" s="81" t="s">
        <v>22359</v>
      </c>
      <c r="P709" s="82" t="s">
        <v>23174</v>
      </c>
      <c r="Q709" s="83" t="s">
        <v>23175</v>
      </c>
      <c r="R709" s="82" t="s">
        <v>23176</v>
      </c>
      <c r="S709" s="121" t="s">
        <v>23175</v>
      </c>
    </row>
    <row r="710" spans="1:19">
      <c r="A710" s="126">
        <v>510260</v>
      </c>
      <c r="B710" s="90" t="str">
        <f t="shared" si="23"/>
        <v>OC510260</v>
      </c>
      <c r="C710" s="81" t="s">
        <v>23207</v>
      </c>
      <c r="D710" s="81" t="str">
        <f t="shared" si="24"/>
        <v>510260 - Transfer From DWSD-SDS</v>
      </c>
      <c r="E710" s="120" t="s">
        <v>22294</v>
      </c>
      <c r="F710" s="121" t="s">
        <v>228</v>
      </c>
      <c r="G710" s="81" t="s">
        <v>5965</v>
      </c>
      <c r="H710" s="81" t="s">
        <v>5965</v>
      </c>
      <c r="I710" s="120" t="s">
        <v>22279</v>
      </c>
      <c r="J710" s="83" t="s">
        <v>22280</v>
      </c>
      <c r="K710" s="82" t="s">
        <v>23161</v>
      </c>
      <c r="L710" s="83" t="s">
        <v>327</v>
      </c>
      <c r="M710" s="82" t="s">
        <v>23162</v>
      </c>
      <c r="N710" s="83" t="s">
        <v>327</v>
      </c>
      <c r="O710" s="81" t="s">
        <v>22359</v>
      </c>
      <c r="P710" s="82" t="s">
        <v>23174</v>
      </c>
      <c r="Q710" s="83" t="s">
        <v>23175</v>
      </c>
      <c r="R710" s="82" t="s">
        <v>23176</v>
      </c>
      <c r="S710" s="121" t="s">
        <v>23175</v>
      </c>
    </row>
    <row r="711" spans="1:19">
      <c r="A711" s="126">
        <v>510265</v>
      </c>
      <c r="B711" s="90" t="str">
        <f t="shared" si="23"/>
        <v>OC510265</v>
      </c>
      <c r="C711" s="81" t="s">
        <v>23208</v>
      </c>
      <c r="D711" s="81" t="str">
        <f t="shared" si="24"/>
        <v>510265 - Transfer From Youth</v>
      </c>
      <c r="E711" s="120" t="s">
        <v>22294</v>
      </c>
      <c r="F711" s="121" t="s">
        <v>228</v>
      </c>
      <c r="G711" s="81" t="s">
        <v>5965</v>
      </c>
      <c r="H711" s="81" t="s">
        <v>5965</v>
      </c>
      <c r="I711" s="120" t="s">
        <v>22279</v>
      </c>
      <c r="J711" s="83" t="s">
        <v>22280</v>
      </c>
      <c r="K711" s="82" t="s">
        <v>23161</v>
      </c>
      <c r="L711" s="83" t="s">
        <v>327</v>
      </c>
      <c r="M711" s="82" t="s">
        <v>23162</v>
      </c>
      <c r="N711" s="83" t="s">
        <v>327</v>
      </c>
      <c r="O711" s="81" t="s">
        <v>22359</v>
      </c>
      <c r="P711" s="82" t="s">
        <v>23174</v>
      </c>
      <c r="Q711" s="83" t="s">
        <v>23175</v>
      </c>
      <c r="R711" s="82" t="s">
        <v>23176</v>
      </c>
      <c r="S711" s="121" t="s">
        <v>23175</v>
      </c>
    </row>
    <row r="712" spans="1:19">
      <c r="A712" s="126">
        <v>510270</v>
      </c>
      <c r="B712" s="90" t="str">
        <f t="shared" si="23"/>
        <v>OC510270</v>
      </c>
      <c r="C712" s="81" t="s">
        <v>23209</v>
      </c>
      <c r="D712" s="81" t="str">
        <f t="shared" si="24"/>
        <v>510270 - Transfer From Zoological Park</v>
      </c>
      <c r="E712" s="120" t="s">
        <v>22294</v>
      </c>
      <c r="F712" s="121" t="s">
        <v>228</v>
      </c>
      <c r="G712" s="81" t="s">
        <v>5965</v>
      </c>
      <c r="H712" s="81" t="s">
        <v>5965</v>
      </c>
      <c r="I712" s="120" t="s">
        <v>22279</v>
      </c>
      <c r="J712" s="83" t="s">
        <v>22280</v>
      </c>
      <c r="K712" s="82" t="s">
        <v>23161</v>
      </c>
      <c r="L712" s="83" t="s">
        <v>327</v>
      </c>
      <c r="M712" s="82" t="s">
        <v>23162</v>
      </c>
      <c r="N712" s="83" t="s">
        <v>327</v>
      </c>
      <c r="O712" s="81" t="s">
        <v>22359</v>
      </c>
      <c r="P712" s="82" t="s">
        <v>23174</v>
      </c>
      <c r="Q712" s="83" t="s">
        <v>23175</v>
      </c>
      <c r="R712" s="82" t="s">
        <v>23176</v>
      </c>
      <c r="S712" s="121" t="s">
        <v>23175</v>
      </c>
    </row>
    <row r="713" spans="1:19">
      <c r="A713" s="126">
        <v>510275</v>
      </c>
      <c r="B713" s="90" t="str">
        <f t="shared" si="23"/>
        <v>OC510275</v>
      </c>
      <c r="C713" s="81" t="s">
        <v>23210</v>
      </c>
      <c r="D713" s="81" t="str">
        <f t="shared" si="24"/>
        <v>510275 - Transfer From Auditor General</v>
      </c>
      <c r="E713" s="120" t="s">
        <v>22294</v>
      </c>
      <c r="F713" s="121" t="s">
        <v>228</v>
      </c>
      <c r="G713" s="81" t="s">
        <v>5965</v>
      </c>
      <c r="H713" s="81" t="s">
        <v>5965</v>
      </c>
      <c r="I713" s="120" t="s">
        <v>22279</v>
      </c>
      <c r="J713" s="83" t="s">
        <v>22280</v>
      </c>
      <c r="K713" s="82" t="s">
        <v>23161</v>
      </c>
      <c r="L713" s="83" t="s">
        <v>327</v>
      </c>
      <c r="M713" s="82" t="s">
        <v>23162</v>
      </c>
      <c r="N713" s="83" t="s">
        <v>327</v>
      </c>
      <c r="O713" s="81" t="s">
        <v>22359</v>
      </c>
      <c r="P713" s="82" t="s">
        <v>23174</v>
      </c>
      <c r="Q713" s="83" t="s">
        <v>23175</v>
      </c>
      <c r="R713" s="82" t="s">
        <v>23176</v>
      </c>
      <c r="S713" s="121" t="s">
        <v>23175</v>
      </c>
    </row>
    <row r="714" spans="1:19">
      <c r="A714" s="126">
        <v>510280</v>
      </c>
      <c r="B714" s="90" t="str">
        <f t="shared" si="23"/>
        <v>OC510280</v>
      </c>
      <c r="C714" s="81" t="s">
        <v>23211</v>
      </c>
      <c r="D714" s="81" t="str">
        <f t="shared" si="24"/>
        <v>510280 - Transfer From City Clerk</v>
      </c>
      <c r="E714" s="120" t="s">
        <v>22294</v>
      </c>
      <c r="F714" s="121" t="s">
        <v>228</v>
      </c>
      <c r="G714" s="81" t="s">
        <v>5965</v>
      </c>
      <c r="H714" s="81" t="s">
        <v>5965</v>
      </c>
      <c r="I714" s="120" t="s">
        <v>22279</v>
      </c>
      <c r="J714" s="83" t="s">
        <v>22280</v>
      </c>
      <c r="K714" s="82" t="s">
        <v>23161</v>
      </c>
      <c r="L714" s="83" t="s">
        <v>327</v>
      </c>
      <c r="M714" s="82" t="s">
        <v>23162</v>
      </c>
      <c r="N714" s="83" t="s">
        <v>327</v>
      </c>
      <c r="O714" s="81" t="s">
        <v>22359</v>
      </c>
      <c r="P714" s="82" t="s">
        <v>23174</v>
      </c>
      <c r="Q714" s="83" t="s">
        <v>23175</v>
      </c>
      <c r="R714" s="82" t="s">
        <v>23176</v>
      </c>
      <c r="S714" s="121" t="s">
        <v>23175</v>
      </c>
    </row>
    <row r="715" spans="1:19">
      <c r="A715" s="126">
        <v>510285</v>
      </c>
      <c r="B715" s="90" t="str">
        <f t="shared" si="23"/>
        <v>OC510285</v>
      </c>
      <c r="C715" s="81" t="s">
        <v>23212</v>
      </c>
      <c r="D715" s="81" t="str">
        <f t="shared" si="24"/>
        <v>510285 - Transfer From City Council</v>
      </c>
      <c r="E715" s="120" t="s">
        <v>22294</v>
      </c>
      <c r="F715" s="121" t="s">
        <v>228</v>
      </c>
      <c r="G715" s="81" t="s">
        <v>5965</v>
      </c>
      <c r="H715" s="81" t="s">
        <v>5965</v>
      </c>
      <c r="I715" s="120" t="s">
        <v>22279</v>
      </c>
      <c r="J715" s="83" t="s">
        <v>22280</v>
      </c>
      <c r="K715" s="82" t="s">
        <v>23161</v>
      </c>
      <c r="L715" s="83" t="s">
        <v>327</v>
      </c>
      <c r="M715" s="82" t="s">
        <v>23162</v>
      </c>
      <c r="N715" s="83" t="s">
        <v>327</v>
      </c>
      <c r="O715" s="81" t="s">
        <v>22359</v>
      </c>
      <c r="P715" s="82" t="s">
        <v>23174</v>
      </c>
      <c r="Q715" s="83" t="s">
        <v>23175</v>
      </c>
      <c r="R715" s="82" t="s">
        <v>23176</v>
      </c>
      <c r="S715" s="121" t="s">
        <v>23175</v>
      </c>
    </row>
    <row r="716" spans="1:19">
      <c r="A716" s="126">
        <v>510290</v>
      </c>
      <c r="B716" s="90" t="str">
        <f t="shared" si="23"/>
        <v>OC510290</v>
      </c>
      <c r="C716" s="81" t="s">
        <v>23213</v>
      </c>
      <c r="D716" s="81" t="str">
        <f t="shared" si="24"/>
        <v>510290 - Transfer From Election Commission</v>
      </c>
      <c r="E716" s="120" t="s">
        <v>22294</v>
      </c>
      <c r="F716" s="121" t="s">
        <v>228</v>
      </c>
      <c r="G716" s="81" t="s">
        <v>5965</v>
      </c>
      <c r="H716" s="81" t="s">
        <v>5965</v>
      </c>
      <c r="I716" s="120" t="s">
        <v>22279</v>
      </c>
      <c r="J716" s="83" t="s">
        <v>22280</v>
      </c>
      <c r="K716" s="82" t="s">
        <v>23161</v>
      </c>
      <c r="L716" s="83" t="s">
        <v>327</v>
      </c>
      <c r="M716" s="82" t="s">
        <v>23162</v>
      </c>
      <c r="N716" s="83" t="s">
        <v>327</v>
      </c>
      <c r="O716" s="81" t="s">
        <v>22359</v>
      </c>
      <c r="P716" s="82" t="s">
        <v>23174</v>
      </c>
      <c r="Q716" s="83" t="s">
        <v>23175</v>
      </c>
      <c r="R716" s="82" t="s">
        <v>23176</v>
      </c>
      <c r="S716" s="121" t="s">
        <v>23175</v>
      </c>
    </row>
    <row r="717" spans="1:19">
      <c r="A717" s="126">
        <v>510295</v>
      </c>
      <c r="B717" s="90" t="str">
        <f t="shared" si="23"/>
        <v>OC510295</v>
      </c>
      <c r="C717" s="81" t="s">
        <v>23214</v>
      </c>
      <c r="D717" s="81" t="str">
        <f t="shared" si="24"/>
        <v>510295 - Transfer From Ombudsman</v>
      </c>
      <c r="E717" s="120" t="s">
        <v>22294</v>
      </c>
      <c r="F717" s="121" t="s">
        <v>228</v>
      </c>
      <c r="G717" s="81" t="s">
        <v>5965</v>
      </c>
      <c r="H717" s="81" t="s">
        <v>5965</v>
      </c>
      <c r="I717" s="120" t="s">
        <v>22279</v>
      </c>
      <c r="J717" s="83" t="s">
        <v>22280</v>
      </c>
      <c r="K717" s="82" t="s">
        <v>23161</v>
      </c>
      <c r="L717" s="83" t="s">
        <v>327</v>
      </c>
      <c r="M717" s="82" t="s">
        <v>23162</v>
      </c>
      <c r="N717" s="83" t="s">
        <v>327</v>
      </c>
      <c r="O717" s="81" t="s">
        <v>22359</v>
      </c>
      <c r="P717" s="82" t="s">
        <v>23174</v>
      </c>
      <c r="Q717" s="83" t="s">
        <v>23175</v>
      </c>
      <c r="R717" s="82" t="s">
        <v>23176</v>
      </c>
      <c r="S717" s="121" t="s">
        <v>23175</v>
      </c>
    </row>
    <row r="718" spans="1:19">
      <c r="A718" s="126">
        <v>510300</v>
      </c>
      <c r="B718" s="90" t="str">
        <f t="shared" si="23"/>
        <v>OC510300</v>
      </c>
      <c r="C718" s="81" t="s">
        <v>23215</v>
      </c>
      <c r="D718" s="81" t="str">
        <f t="shared" si="24"/>
        <v>510300 - Transfer From Zoning Appeals</v>
      </c>
      <c r="E718" s="120" t="s">
        <v>22294</v>
      </c>
      <c r="F718" s="121" t="s">
        <v>228</v>
      </c>
      <c r="G718" s="81" t="s">
        <v>5965</v>
      </c>
      <c r="H718" s="81" t="s">
        <v>5965</v>
      </c>
      <c r="I718" s="120" t="s">
        <v>22279</v>
      </c>
      <c r="J718" s="83" t="s">
        <v>22280</v>
      </c>
      <c r="K718" s="82" t="s">
        <v>23161</v>
      </c>
      <c r="L718" s="83" t="s">
        <v>327</v>
      </c>
      <c r="M718" s="82" t="s">
        <v>23162</v>
      </c>
      <c r="N718" s="83" t="s">
        <v>327</v>
      </c>
      <c r="O718" s="81" t="s">
        <v>22359</v>
      </c>
      <c r="P718" s="82" t="s">
        <v>23174</v>
      </c>
      <c r="Q718" s="83" t="s">
        <v>23175</v>
      </c>
      <c r="R718" s="82" t="s">
        <v>23176</v>
      </c>
      <c r="S718" s="121" t="s">
        <v>23175</v>
      </c>
    </row>
    <row r="719" spans="1:19">
      <c r="A719" s="126">
        <v>510305</v>
      </c>
      <c r="B719" s="90" t="str">
        <f t="shared" si="23"/>
        <v>OC510305</v>
      </c>
      <c r="C719" s="81" t="s">
        <v>23216</v>
      </c>
      <c r="D719" s="81" t="str">
        <f t="shared" si="24"/>
        <v>510305 - Transfer From 36th District Court</v>
      </c>
      <c r="E719" s="120" t="s">
        <v>22294</v>
      </c>
      <c r="F719" s="121" t="s">
        <v>228</v>
      </c>
      <c r="G719" s="81" t="s">
        <v>5965</v>
      </c>
      <c r="H719" s="81" t="s">
        <v>5965</v>
      </c>
      <c r="I719" s="120" t="s">
        <v>22279</v>
      </c>
      <c r="J719" s="83" t="s">
        <v>22280</v>
      </c>
      <c r="K719" s="82" t="s">
        <v>23161</v>
      </c>
      <c r="L719" s="83" t="s">
        <v>327</v>
      </c>
      <c r="M719" s="82" t="s">
        <v>23162</v>
      </c>
      <c r="N719" s="83" t="s">
        <v>327</v>
      </c>
      <c r="O719" s="81" t="s">
        <v>22359</v>
      </c>
      <c r="P719" s="82" t="s">
        <v>23174</v>
      </c>
      <c r="Q719" s="83" t="s">
        <v>23175</v>
      </c>
      <c r="R719" s="82" t="s">
        <v>23176</v>
      </c>
      <c r="S719" s="121" t="s">
        <v>23175</v>
      </c>
    </row>
    <row r="720" spans="1:19">
      <c r="A720" s="126">
        <v>510310</v>
      </c>
      <c r="B720" s="90" t="str">
        <f t="shared" si="23"/>
        <v>OC510310</v>
      </c>
      <c r="C720" s="81" t="s">
        <v>23217</v>
      </c>
      <c r="D720" s="81" t="str">
        <f t="shared" si="24"/>
        <v>510310 - Transfer From Library Department</v>
      </c>
      <c r="E720" s="120" t="s">
        <v>22294</v>
      </c>
      <c r="F720" s="121" t="s">
        <v>228</v>
      </c>
      <c r="G720" s="81" t="s">
        <v>5965</v>
      </c>
      <c r="H720" s="81" t="s">
        <v>5965</v>
      </c>
      <c r="I720" s="120" t="s">
        <v>22279</v>
      </c>
      <c r="J720" s="83" t="s">
        <v>22280</v>
      </c>
      <c r="K720" s="82" t="s">
        <v>23161</v>
      </c>
      <c r="L720" s="83" t="s">
        <v>327</v>
      </c>
      <c r="M720" s="82" t="s">
        <v>23162</v>
      </c>
      <c r="N720" s="83" t="s">
        <v>327</v>
      </c>
      <c r="O720" s="81" t="s">
        <v>22359</v>
      </c>
      <c r="P720" s="82" t="s">
        <v>23174</v>
      </c>
      <c r="Q720" s="83" t="s">
        <v>23175</v>
      </c>
      <c r="R720" s="82" t="s">
        <v>23176</v>
      </c>
      <c r="S720" s="121" t="s">
        <v>23175</v>
      </c>
    </row>
    <row r="721" spans="1:19">
      <c r="A721" s="126">
        <v>510315</v>
      </c>
      <c r="B721" s="90" t="str">
        <f t="shared" si="23"/>
        <v>OC510315</v>
      </c>
      <c r="C721" s="81" t="s">
        <v>23218</v>
      </c>
      <c r="D721" s="81" t="str">
        <f t="shared" si="24"/>
        <v>510315 - Transfer From Non-Departmental</v>
      </c>
      <c r="E721" s="120" t="s">
        <v>22294</v>
      </c>
      <c r="F721" s="121" t="s">
        <v>228</v>
      </c>
      <c r="G721" s="81" t="s">
        <v>5965</v>
      </c>
      <c r="H721" s="81" t="s">
        <v>5965</v>
      </c>
      <c r="I721" s="120" t="s">
        <v>22279</v>
      </c>
      <c r="J721" s="83" t="s">
        <v>22280</v>
      </c>
      <c r="K721" s="82" t="s">
        <v>23161</v>
      </c>
      <c r="L721" s="83" t="s">
        <v>327</v>
      </c>
      <c r="M721" s="82" t="s">
        <v>23162</v>
      </c>
      <c r="N721" s="83" t="s">
        <v>327</v>
      </c>
      <c r="O721" s="81" t="s">
        <v>22359</v>
      </c>
      <c r="P721" s="82" t="s">
        <v>23174</v>
      </c>
      <c r="Q721" s="83" t="s">
        <v>23175</v>
      </c>
      <c r="R721" s="82" t="s">
        <v>23176</v>
      </c>
      <c r="S721" s="121" t="s">
        <v>23175</v>
      </c>
    </row>
    <row r="722" spans="1:19">
      <c r="A722" s="126">
        <v>510320</v>
      </c>
      <c r="B722" s="90" t="str">
        <f t="shared" si="23"/>
        <v>OC510320</v>
      </c>
      <c r="C722" s="81" t="s">
        <v>23219</v>
      </c>
      <c r="D722" s="81" t="str">
        <f t="shared" si="24"/>
        <v>510320 - Transfer From Sink, Interest, &amp; Redemption</v>
      </c>
      <c r="E722" s="120" t="s">
        <v>22294</v>
      </c>
      <c r="F722" s="121" t="s">
        <v>228</v>
      </c>
      <c r="G722" s="81" t="s">
        <v>5965</v>
      </c>
      <c r="H722" s="81" t="s">
        <v>5965</v>
      </c>
      <c r="I722" s="120" t="s">
        <v>22279</v>
      </c>
      <c r="J722" s="83" t="s">
        <v>22280</v>
      </c>
      <c r="K722" s="82" t="s">
        <v>23161</v>
      </c>
      <c r="L722" s="83" t="s">
        <v>327</v>
      </c>
      <c r="M722" s="82" t="s">
        <v>23162</v>
      </c>
      <c r="N722" s="83" t="s">
        <v>327</v>
      </c>
      <c r="O722" s="81" t="s">
        <v>22359</v>
      </c>
      <c r="P722" s="82" t="s">
        <v>23174</v>
      </c>
      <c r="Q722" s="83" t="s">
        <v>23175</v>
      </c>
      <c r="R722" s="82" t="s">
        <v>23176</v>
      </c>
      <c r="S722" s="121" t="s">
        <v>23175</v>
      </c>
    </row>
    <row r="723" spans="1:19">
      <c r="A723" s="126">
        <v>510325</v>
      </c>
      <c r="B723" s="90" t="str">
        <f t="shared" si="23"/>
        <v>OC510325</v>
      </c>
      <c r="C723" s="81" t="s">
        <v>23220</v>
      </c>
      <c r="D723" s="81" t="str">
        <f t="shared" si="24"/>
        <v>510325 - Transfers From Other Funds</v>
      </c>
      <c r="E723" s="120" t="s">
        <v>22294</v>
      </c>
      <c r="F723" s="121" t="s">
        <v>228</v>
      </c>
      <c r="G723" s="81" t="s">
        <v>5965</v>
      </c>
      <c r="H723" s="81" t="s">
        <v>5965</v>
      </c>
      <c r="I723" s="120" t="s">
        <v>22279</v>
      </c>
      <c r="J723" s="83" t="s">
        <v>22280</v>
      </c>
      <c r="K723" s="82" t="s">
        <v>23161</v>
      </c>
      <c r="L723" s="83" t="s">
        <v>327</v>
      </c>
      <c r="M723" s="82" t="s">
        <v>23162</v>
      </c>
      <c r="N723" s="83" t="s">
        <v>327</v>
      </c>
      <c r="O723" s="81" t="s">
        <v>22359</v>
      </c>
      <c r="P723" s="82" t="s">
        <v>23174</v>
      </c>
      <c r="Q723" s="83" t="s">
        <v>23175</v>
      </c>
      <c r="R723" s="82" t="s">
        <v>23176</v>
      </c>
      <c r="S723" s="121" t="s">
        <v>23175</v>
      </c>
    </row>
    <row r="724" spans="1:19">
      <c r="A724" s="126">
        <v>510330</v>
      </c>
      <c r="B724" s="90" t="str">
        <f t="shared" si="23"/>
        <v>OC510330</v>
      </c>
      <c r="C724" s="81" t="s">
        <v>23221</v>
      </c>
      <c r="D724" s="81" t="str">
        <f t="shared" si="24"/>
        <v>510330 - Transfer From Receiving Fund</v>
      </c>
      <c r="E724" s="120" t="s">
        <v>22294</v>
      </c>
      <c r="F724" s="121" t="s">
        <v>228</v>
      </c>
      <c r="G724" s="81" t="s">
        <v>5965</v>
      </c>
      <c r="H724" s="81" t="s">
        <v>5965</v>
      </c>
      <c r="I724" s="120" t="s">
        <v>22279</v>
      </c>
      <c r="J724" s="83" t="s">
        <v>22280</v>
      </c>
      <c r="K724" s="82" t="s">
        <v>23161</v>
      </c>
      <c r="L724" s="83" t="s">
        <v>327</v>
      </c>
      <c r="M724" s="82" t="s">
        <v>23162</v>
      </c>
      <c r="N724" s="83" t="s">
        <v>327</v>
      </c>
      <c r="O724" s="81" t="s">
        <v>22359</v>
      </c>
      <c r="P724" s="82" t="s">
        <v>23174</v>
      </c>
      <c r="Q724" s="83" t="s">
        <v>23175</v>
      </c>
      <c r="R724" s="82" t="s">
        <v>23176</v>
      </c>
      <c r="S724" s="121" t="s">
        <v>23175</v>
      </c>
    </row>
    <row r="725" spans="1:19">
      <c r="A725" s="126">
        <v>510335</v>
      </c>
      <c r="B725" s="90" t="str">
        <f t="shared" si="23"/>
        <v>OC510335</v>
      </c>
      <c r="C725" s="81" t="s">
        <v>23222</v>
      </c>
      <c r="D725" s="81" t="str">
        <f t="shared" si="24"/>
        <v>510335 - Transfer From Recovery – Forfeiture Costs</v>
      </c>
      <c r="E725" s="120" t="s">
        <v>22294</v>
      </c>
      <c r="F725" s="121" t="s">
        <v>228</v>
      </c>
      <c r="G725" s="81" t="s">
        <v>5965</v>
      </c>
      <c r="H725" s="81" t="s">
        <v>5965</v>
      </c>
      <c r="I725" s="120" t="s">
        <v>22279</v>
      </c>
      <c r="J725" s="83" t="s">
        <v>22280</v>
      </c>
      <c r="K725" s="82" t="s">
        <v>23161</v>
      </c>
      <c r="L725" s="83" t="s">
        <v>327</v>
      </c>
      <c r="M725" s="82" t="s">
        <v>23162</v>
      </c>
      <c r="N725" s="83" t="s">
        <v>327</v>
      </c>
      <c r="O725" s="81" t="s">
        <v>22359</v>
      </c>
      <c r="P725" s="82" t="s">
        <v>23174</v>
      </c>
      <c r="Q725" s="83" t="s">
        <v>23175</v>
      </c>
      <c r="R725" s="82" t="s">
        <v>23176</v>
      </c>
      <c r="S725" s="121" t="s">
        <v>23175</v>
      </c>
    </row>
    <row r="726" spans="1:19">
      <c r="A726" s="126">
        <v>510340</v>
      </c>
      <c r="B726" s="90" t="str">
        <f t="shared" si="23"/>
        <v>OC510340</v>
      </c>
      <c r="C726" s="81" t="s">
        <v>23223</v>
      </c>
      <c r="D726" s="81" t="str">
        <f t="shared" si="24"/>
        <v>510340 - Transfer From Fire Insurance Escrow Fund</v>
      </c>
      <c r="E726" s="120" t="s">
        <v>22294</v>
      </c>
      <c r="F726" s="121" t="s">
        <v>228</v>
      </c>
      <c r="G726" s="81" t="s">
        <v>5965</v>
      </c>
      <c r="H726" s="81" t="s">
        <v>5965</v>
      </c>
      <c r="I726" s="120" t="s">
        <v>22279</v>
      </c>
      <c r="J726" s="83" t="s">
        <v>22280</v>
      </c>
      <c r="K726" s="82" t="s">
        <v>23161</v>
      </c>
      <c r="L726" s="83" t="s">
        <v>327</v>
      </c>
      <c r="M726" s="82" t="s">
        <v>23162</v>
      </c>
      <c r="N726" s="83" t="s">
        <v>327</v>
      </c>
      <c r="O726" s="81" t="s">
        <v>22359</v>
      </c>
      <c r="P726" s="82" t="s">
        <v>23174</v>
      </c>
      <c r="Q726" s="83" t="s">
        <v>23175</v>
      </c>
      <c r="R726" s="82" t="s">
        <v>23176</v>
      </c>
      <c r="S726" s="121" t="s">
        <v>23175</v>
      </c>
    </row>
    <row r="727" spans="1:19">
      <c r="A727" s="126">
        <v>521100</v>
      </c>
      <c r="B727" s="90" t="str">
        <f t="shared" si="23"/>
        <v>OC521100</v>
      </c>
      <c r="C727" s="81" t="s">
        <v>23224</v>
      </c>
      <c r="D727" s="81" t="str">
        <f t="shared" si="24"/>
        <v>521100 - Grant Contributions-Cash</v>
      </c>
      <c r="E727" s="120" t="s">
        <v>22294</v>
      </c>
      <c r="F727" s="121" t="s">
        <v>228</v>
      </c>
      <c r="G727" s="81" t="s">
        <v>5965</v>
      </c>
      <c r="H727" s="81" t="s">
        <v>5965</v>
      </c>
      <c r="I727" s="120" t="s">
        <v>22279</v>
      </c>
      <c r="J727" s="83" t="s">
        <v>22280</v>
      </c>
      <c r="K727" s="82" t="s">
        <v>23161</v>
      </c>
      <c r="L727" s="83" t="s">
        <v>327</v>
      </c>
      <c r="M727" s="82" t="s">
        <v>23162</v>
      </c>
      <c r="N727" s="83" t="s">
        <v>327</v>
      </c>
      <c r="O727" s="81" t="s">
        <v>22359</v>
      </c>
      <c r="P727" s="82" t="s">
        <v>23225</v>
      </c>
      <c r="Q727" s="83" t="s">
        <v>23226</v>
      </c>
      <c r="R727" s="82" t="s">
        <v>23227</v>
      </c>
      <c r="S727" s="121" t="s">
        <v>23226</v>
      </c>
    </row>
    <row r="728" spans="1:19">
      <c r="A728" s="126">
        <v>521110</v>
      </c>
      <c r="B728" s="90" t="str">
        <f t="shared" si="23"/>
        <v>OC521110</v>
      </c>
      <c r="C728" s="81" t="s">
        <v>23228</v>
      </c>
      <c r="D728" s="81" t="str">
        <f t="shared" si="24"/>
        <v>521110 - Grant Contributions – Cash – Departmental</v>
      </c>
      <c r="E728" s="120" t="s">
        <v>22294</v>
      </c>
      <c r="F728" s="121" t="s">
        <v>228</v>
      </c>
      <c r="G728" s="81" t="s">
        <v>5965</v>
      </c>
      <c r="H728" s="81" t="s">
        <v>5965</v>
      </c>
      <c r="I728" s="120" t="s">
        <v>22279</v>
      </c>
      <c r="J728" s="83" t="s">
        <v>22280</v>
      </c>
      <c r="K728" s="82" t="s">
        <v>23161</v>
      </c>
      <c r="L728" s="83" t="s">
        <v>327</v>
      </c>
      <c r="M728" s="82" t="s">
        <v>23162</v>
      </c>
      <c r="N728" s="83" t="s">
        <v>327</v>
      </c>
      <c r="O728" s="81" t="s">
        <v>22359</v>
      </c>
      <c r="P728" s="82" t="s">
        <v>23225</v>
      </c>
      <c r="Q728" s="83" t="s">
        <v>23226</v>
      </c>
      <c r="R728" s="82" t="s">
        <v>23227</v>
      </c>
      <c r="S728" s="121" t="s">
        <v>23226</v>
      </c>
    </row>
    <row r="729" spans="1:19">
      <c r="A729" s="126">
        <v>521120</v>
      </c>
      <c r="B729" s="90" t="str">
        <f t="shared" si="23"/>
        <v>OC521120</v>
      </c>
      <c r="C729" s="81" t="s">
        <v>23229</v>
      </c>
      <c r="D729" s="81" t="str">
        <f t="shared" si="24"/>
        <v>521120 - Grant Contributions – Non-Cash</v>
      </c>
      <c r="E729" s="120" t="s">
        <v>22294</v>
      </c>
      <c r="F729" s="121" t="s">
        <v>228</v>
      </c>
      <c r="G729" s="81" t="s">
        <v>5965</v>
      </c>
      <c r="H729" s="81" t="s">
        <v>5965</v>
      </c>
      <c r="I729" s="120" t="s">
        <v>22279</v>
      </c>
      <c r="J729" s="83" t="s">
        <v>22280</v>
      </c>
      <c r="K729" s="82" t="s">
        <v>23161</v>
      </c>
      <c r="L729" s="83" t="s">
        <v>327</v>
      </c>
      <c r="M729" s="82" t="s">
        <v>23162</v>
      </c>
      <c r="N729" s="83" t="s">
        <v>327</v>
      </c>
      <c r="O729" s="81" t="s">
        <v>22359</v>
      </c>
      <c r="P729" s="82" t="s">
        <v>23225</v>
      </c>
      <c r="Q729" s="83" t="s">
        <v>23226</v>
      </c>
      <c r="R729" s="82" t="s">
        <v>23227</v>
      </c>
      <c r="S729" s="121" t="s">
        <v>23226</v>
      </c>
    </row>
    <row r="730" spans="1:19">
      <c r="A730" s="126">
        <v>521125</v>
      </c>
      <c r="B730" s="90" t="str">
        <f t="shared" si="23"/>
        <v>OC521125</v>
      </c>
      <c r="C730" s="81" t="s">
        <v>23230</v>
      </c>
      <c r="D730" s="81" t="str">
        <f t="shared" si="24"/>
        <v>521125 - Grant Contributions – Non-Cash – Federal</v>
      </c>
      <c r="E730" s="120" t="s">
        <v>22294</v>
      </c>
      <c r="F730" s="121" t="s">
        <v>228</v>
      </c>
      <c r="G730" s="81" t="s">
        <v>5965</v>
      </c>
      <c r="H730" s="81" t="s">
        <v>5965</v>
      </c>
      <c r="I730" s="120" t="s">
        <v>22279</v>
      </c>
      <c r="J730" s="83" t="s">
        <v>22280</v>
      </c>
      <c r="K730" s="82" t="s">
        <v>23161</v>
      </c>
      <c r="L730" s="83" t="s">
        <v>327</v>
      </c>
      <c r="M730" s="82" t="s">
        <v>23162</v>
      </c>
      <c r="N730" s="83" t="s">
        <v>327</v>
      </c>
      <c r="O730" s="81" t="s">
        <v>22359</v>
      </c>
      <c r="P730" s="82" t="s">
        <v>23225</v>
      </c>
      <c r="Q730" s="83" t="s">
        <v>23226</v>
      </c>
      <c r="R730" s="82" t="s">
        <v>23227</v>
      </c>
      <c r="S730" s="121" t="s">
        <v>23226</v>
      </c>
    </row>
    <row r="731" spans="1:19">
      <c r="A731" s="126">
        <v>521130</v>
      </c>
      <c r="B731" s="90" t="str">
        <f t="shared" si="23"/>
        <v>OC521130</v>
      </c>
      <c r="C731" s="81" t="s">
        <v>23231</v>
      </c>
      <c r="D731" s="81" t="str">
        <f t="shared" si="24"/>
        <v>521130 - Grant Contributions – Non-Cash – State</v>
      </c>
      <c r="E731" s="120" t="s">
        <v>22294</v>
      </c>
      <c r="F731" s="121" t="s">
        <v>228</v>
      </c>
      <c r="G731" s="81" t="s">
        <v>5965</v>
      </c>
      <c r="H731" s="81" t="s">
        <v>5965</v>
      </c>
      <c r="I731" s="120" t="s">
        <v>22279</v>
      </c>
      <c r="J731" s="83" t="s">
        <v>22280</v>
      </c>
      <c r="K731" s="82" t="s">
        <v>23161</v>
      </c>
      <c r="L731" s="83" t="s">
        <v>327</v>
      </c>
      <c r="M731" s="82" t="s">
        <v>23162</v>
      </c>
      <c r="N731" s="83" t="s">
        <v>327</v>
      </c>
      <c r="O731" s="81" t="s">
        <v>22359</v>
      </c>
      <c r="P731" s="82" t="s">
        <v>23225</v>
      </c>
      <c r="Q731" s="83" t="s">
        <v>23226</v>
      </c>
      <c r="R731" s="82" t="s">
        <v>23227</v>
      </c>
      <c r="S731" s="121" t="s">
        <v>23226</v>
      </c>
    </row>
    <row r="732" spans="1:19">
      <c r="A732" s="126">
        <v>521140</v>
      </c>
      <c r="B732" s="90" t="str">
        <f t="shared" si="23"/>
        <v>OC521140</v>
      </c>
      <c r="C732" s="81" t="s">
        <v>23232</v>
      </c>
      <c r="D732" s="81" t="str">
        <f t="shared" si="24"/>
        <v>521140 - Grant Contrib-Noncash -Deptl</v>
      </c>
      <c r="E732" s="120" t="s">
        <v>22294</v>
      </c>
      <c r="F732" s="121" t="s">
        <v>228</v>
      </c>
      <c r="G732" s="81" t="s">
        <v>5965</v>
      </c>
      <c r="H732" s="81" t="s">
        <v>5965</v>
      </c>
      <c r="I732" s="120" t="s">
        <v>22279</v>
      </c>
      <c r="J732" s="83" t="s">
        <v>22280</v>
      </c>
      <c r="K732" s="82" t="s">
        <v>23161</v>
      </c>
      <c r="L732" s="83" t="s">
        <v>327</v>
      </c>
      <c r="M732" s="82" t="s">
        <v>23162</v>
      </c>
      <c r="N732" s="83" t="s">
        <v>327</v>
      </c>
      <c r="O732" s="81" t="s">
        <v>22359</v>
      </c>
      <c r="P732" s="82" t="s">
        <v>23225</v>
      </c>
      <c r="Q732" s="83" t="s">
        <v>23226</v>
      </c>
      <c r="R732" s="82" t="s">
        <v>23227</v>
      </c>
      <c r="S732" s="121" t="s">
        <v>23226</v>
      </c>
    </row>
    <row r="733" spans="1:19">
      <c r="A733" s="126">
        <v>521150</v>
      </c>
      <c r="B733" s="90" t="str">
        <f t="shared" si="23"/>
        <v>OC521150</v>
      </c>
      <c r="C733" s="81" t="s">
        <v>23233</v>
      </c>
      <c r="D733" s="81" t="str">
        <f t="shared" si="24"/>
        <v>521150 - Contribution-Debt Service</v>
      </c>
      <c r="E733" s="120" t="s">
        <v>22294</v>
      </c>
      <c r="F733" s="121" t="s">
        <v>228</v>
      </c>
      <c r="G733" s="81" t="s">
        <v>5965</v>
      </c>
      <c r="H733" s="81" t="s">
        <v>5965</v>
      </c>
      <c r="I733" s="120" t="s">
        <v>22279</v>
      </c>
      <c r="J733" s="83" t="s">
        <v>22280</v>
      </c>
      <c r="K733" s="82" t="s">
        <v>23161</v>
      </c>
      <c r="L733" s="83" t="s">
        <v>327</v>
      </c>
      <c r="M733" s="82" t="s">
        <v>23162</v>
      </c>
      <c r="N733" s="83" t="s">
        <v>327</v>
      </c>
      <c r="O733" s="81" t="s">
        <v>22359</v>
      </c>
      <c r="P733" s="82" t="s">
        <v>23225</v>
      </c>
      <c r="Q733" s="83" t="s">
        <v>23226</v>
      </c>
      <c r="R733" s="82" t="s">
        <v>23227</v>
      </c>
      <c r="S733" s="121" t="s">
        <v>23226</v>
      </c>
    </row>
    <row r="734" spans="1:19">
      <c r="A734" s="126">
        <v>521160</v>
      </c>
      <c r="B734" s="90" t="str">
        <f t="shared" si="23"/>
        <v>OC521160</v>
      </c>
      <c r="C734" s="81" t="s">
        <v>23234</v>
      </c>
      <c r="D734" s="81" t="str">
        <f t="shared" si="24"/>
        <v>521160 - Local Contributions – Street Construction</v>
      </c>
      <c r="E734" s="120" t="s">
        <v>22294</v>
      </c>
      <c r="F734" s="121" t="s">
        <v>228</v>
      </c>
      <c r="G734" s="81" t="s">
        <v>5965</v>
      </c>
      <c r="H734" s="81" t="s">
        <v>5965</v>
      </c>
      <c r="I734" s="120" t="s">
        <v>22279</v>
      </c>
      <c r="J734" s="83" t="s">
        <v>22280</v>
      </c>
      <c r="K734" s="82" t="s">
        <v>23161</v>
      </c>
      <c r="L734" s="83" t="s">
        <v>327</v>
      </c>
      <c r="M734" s="82" t="s">
        <v>23162</v>
      </c>
      <c r="N734" s="83" t="s">
        <v>327</v>
      </c>
      <c r="O734" s="81" t="s">
        <v>22359</v>
      </c>
      <c r="P734" s="82" t="s">
        <v>23225</v>
      </c>
      <c r="Q734" s="83" t="s">
        <v>23226</v>
      </c>
      <c r="R734" s="82" t="s">
        <v>23227</v>
      </c>
      <c r="S734" s="121" t="s">
        <v>23226</v>
      </c>
    </row>
    <row r="735" spans="1:19">
      <c r="A735" s="126">
        <v>521170</v>
      </c>
      <c r="B735" s="90" t="str">
        <f t="shared" si="23"/>
        <v>OC521170</v>
      </c>
      <c r="C735" s="81" t="s">
        <v>23235</v>
      </c>
      <c r="D735" s="81" t="str">
        <f t="shared" si="24"/>
        <v>521170 - Miscellaneous Contributions</v>
      </c>
      <c r="E735" s="120" t="s">
        <v>22294</v>
      </c>
      <c r="F735" s="121" t="s">
        <v>228</v>
      </c>
      <c r="G735" s="81" t="s">
        <v>5965</v>
      </c>
      <c r="H735" s="81" t="s">
        <v>5965</v>
      </c>
      <c r="I735" s="120" t="s">
        <v>22279</v>
      </c>
      <c r="J735" s="83" t="s">
        <v>22280</v>
      </c>
      <c r="K735" s="82" t="s">
        <v>23161</v>
      </c>
      <c r="L735" s="83" t="s">
        <v>327</v>
      </c>
      <c r="M735" s="82" t="s">
        <v>23162</v>
      </c>
      <c r="N735" s="83" t="s">
        <v>327</v>
      </c>
      <c r="O735" s="81" t="s">
        <v>22359</v>
      </c>
      <c r="P735" s="82" t="s">
        <v>23225</v>
      </c>
      <c r="Q735" s="83" t="s">
        <v>23226</v>
      </c>
      <c r="R735" s="82" t="s">
        <v>23227</v>
      </c>
      <c r="S735" s="121" t="s">
        <v>23226</v>
      </c>
    </row>
    <row r="736" spans="1:19">
      <c r="A736" s="126">
        <v>522100</v>
      </c>
      <c r="B736" s="90" t="str">
        <f t="shared" si="23"/>
        <v>OC522100</v>
      </c>
      <c r="C736" s="81" t="s">
        <v>23236</v>
      </c>
      <c r="D736" s="81" t="str">
        <f t="shared" si="24"/>
        <v>522100 - Sale Of Bonds</v>
      </c>
      <c r="E736" s="120" t="s">
        <v>22311</v>
      </c>
      <c r="F736" s="121" t="s">
        <v>229</v>
      </c>
      <c r="G736" s="81" t="s">
        <v>5965</v>
      </c>
      <c r="H736" s="81" t="s">
        <v>5965</v>
      </c>
      <c r="I736" s="120" t="s">
        <v>22279</v>
      </c>
      <c r="J736" s="83" t="s">
        <v>22280</v>
      </c>
      <c r="K736" s="82" t="s">
        <v>23144</v>
      </c>
      <c r="L736" s="83" t="s">
        <v>229</v>
      </c>
      <c r="M736" s="82" t="s">
        <v>23145</v>
      </c>
      <c r="N736" s="83" t="s">
        <v>229</v>
      </c>
      <c r="O736" s="81" t="s">
        <v>22359</v>
      </c>
      <c r="P736" s="82" t="s">
        <v>23146</v>
      </c>
      <c r="Q736" s="83" t="s">
        <v>23143</v>
      </c>
      <c r="R736" s="82" t="s">
        <v>23237</v>
      </c>
      <c r="S736" s="121" t="s">
        <v>23238</v>
      </c>
    </row>
    <row r="737" spans="1:19">
      <c r="A737" s="126">
        <v>522110</v>
      </c>
      <c r="B737" s="90" t="str">
        <f t="shared" si="23"/>
        <v>OC522110</v>
      </c>
      <c r="C737" s="81" t="s">
        <v>23239</v>
      </c>
      <c r="D737" s="81" t="str">
        <f t="shared" si="24"/>
        <v>522110 - Project Borrowings</v>
      </c>
      <c r="E737" s="120" t="s">
        <v>22311</v>
      </c>
      <c r="F737" s="121" t="s">
        <v>229</v>
      </c>
      <c r="G737" s="81" t="s">
        <v>5965</v>
      </c>
      <c r="H737" s="81" t="s">
        <v>5965</v>
      </c>
      <c r="I737" s="120" t="s">
        <v>22279</v>
      </c>
      <c r="J737" s="83" t="s">
        <v>22280</v>
      </c>
      <c r="K737" s="82" t="s">
        <v>23144</v>
      </c>
      <c r="L737" s="83" t="s">
        <v>229</v>
      </c>
      <c r="M737" s="82" t="s">
        <v>23145</v>
      </c>
      <c r="N737" s="83" t="s">
        <v>229</v>
      </c>
      <c r="O737" s="81" t="s">
        <v>22359</v>
      </c>
      <c r="P737" s="82" t="s">
        <v>23146</v>
      </c>
      <c r="Q737" s="83" t="s">
        <v>23143</v>
      </c>
      <c r="R737" s="82" t="s">
        <v>23237</v>
      </c>
      <c r="S737" s="121" t="s">
        <v>23238</v>
      </c>
    </row>
    <row r="738" spans="1:19">
      <c r="A738" s="126">
        <v>522115</v>
      </c>
      <c r="B738" s="90" t="str">
        <f t="shared" si="23"/>
        <v>OC522115</v>
      </c>
      <c r="C738" s="81" t="s">
        <v>23240</v>
      </c>
      <c r="D738" s="81" t="str">
        <f t="shared" si="24"/>
        <v>522115 - Other Financing Sources-Bankruptcy Special Item</v>
      </c>
      <c r="E738" s="120" t="s">
        <v>22311</v>
      </c>
      <c r="F738" s="121" t="s">
        <v>229</v>
      </c>
      <c r="G738" s="81" t="s">
        <v>5965</v>
      </c>
      <c r="H738" s="81" t="s">
        <v>5965</v>
      </c>
      <c r="I738" s="120" t="s">
        <v>22279</v>
      </c>
      <c r="J738" s="83" t="s">
        <v>22280</v>
      </c>
      <c r="K738" s="82" t="s">
        <v>23144</v>
      </c>
      <c r="L738" s="83" t="s">
        <v>229</v>
      </c>
      <c r="M738" s="82" t="s">
        <v>23145</v>
      </c>
      <c r="N738" s="83" t="s">
        <v>229</v>
      </c>
      <c r="O738" s="81" t="s">
        <v>22359</v>
      </c>
      <c r="P738" s="82" t="s">
        <v>23146</v>
      </c>
      <c r="Q738" s="83" t="s">
        <v>23143</v>
      </c>
      <c r="R738" s="82" t="s">
        <v>23237</v>
      </c>
      <c r="S738" s="121" t="s">
        <v>23238</v>
      </c>
    </row>
    <row r="739" spans="1:19">
      <c r="A739" s="126">
        <v>522120</v>
      </c>
      <c r="B739" s="90" t="str">
        <f t="shared" si="23"/>
        <v>OC522120</v>
      </c>
      <c r="C739" s="81" t="s">
        <v>23241</v>
      </c>
      <c r="D739" s="81" t="str">
        <f t="shared" si="24"/>
        <v>522120 - Premium – Accrual Interest – Borrowings</v>
      </c>
      <c r="E739" s="120" t="s">
        <v>22311</v>
      </c>
      <c r="F739" s="121" t="s">
        <v>229</v>
      </c>
      <c r="G739" s="81" t="s">
        <v>5965</v>
      </c>
      <c r="H739" s="81" t="s">
        <v>5965</v>
      </c>
      <c r="I739" s="120" t="s">
        <v>22279</v>
      </c>
      <c r="J739" s="83" t="s">
        <v>22280</v>
      </c>
      <c r="K739" s="82" t="s">
        <v>23144</v>
      </c>
      <c r="L739" s="83" t="s">
        <v>229</v>
      </c>
      <c r="M739" s="82" t="s">
        <v>23145</v>
      </c>
      <c r="N739" s="83" t="s">
        <v>229</v>
      </c>
      <c r="O739" s="81" t="s">
        <v>22359</v>
      </c>
      <c r="P739" s="82" t="s">
        <v>23146</v>
      </c>
      <c r="Q739" s="83" t="s">
        <v>23143</v>
      </c>
      <c r="R739" s="82" t="s">
        <v>23237</v>
      </c>
      <c r="S739" s="121" t="s">
        <v>23238</v>
      </c>
    </row>
    <row r="740" spans="1:19">
      <c r="A740" s="126">
        <v>522125</v>
      </c>
      <c r="B740" s="90" t="str">
        <f t="shared" si="23"/>
        <v>OC522125</v>
      </c>
      <c r="C740" s="81" t="s">
        <v>23242</v>
      </c>
      <c r="D740" s="81" t="str">
        <f t="shared" si="24"/>
        <v>522125 - Swap Termination Fee – Revenue</v>
      </c>
      <c r="E740" s="120" t="s">
        <v>22311</v>
      </c>
      <c r="F740" s="121" t="s">
        <v>229</v>
      </c>
      <c r="G740" s="81" t="s">
        <v>5965</v>
      </c>
      <c r="H740" s="81" t="s">
        <v>5965</v>
      </c>
      <c r="I740" s="120" t="s">
        <v>22279</v>
      </c>
      <c r="J740" s="83" t="s">
        <v>22280</v>
      </c>
      <c r="K740" s="82" t="s">
        <v>23144</v>
      </c>
      <c r="L740" s="83" t="s">
        <v>229</v>
      </c>
      <c r="M740" s="82" t="s">
        <v>23145</v>
      </c>
      <c r="N740" s="83" t="s">
        <v>229</v>
      </c>
      <c r="O740" s="81" t="s">
        <v>22359</v>
      </c>
      <c r="P740" s="82" t="s">
        <v>23146</v>
      </c>
      <c r="Q740" s="83" t="s">
        <v>23143</v>
      </c>
      <c r="R740" s="82" t="s">
        <v>23237</v>
      </c>
      <c r="S740" s="121" t="s">
        <v>23238</v>
      </c>
    </row>
    <row r="741" spans="1:19">
      <c r="A741" s="126">
        <v>522130</v>
      </c>
      <c r="B741" s="90" t="str">
        <f t="shared" si="23"/>
        <v>OC522130</v>
      </c>
      <c r="C741" s="81" t="s">
        <v>23243</v>
      </c>
      <c r="D741" s="81" t="str">
        <f t="shared" si="24"/>
        <v>522130 - Notes Recreation – Education – Madison Center</v>
      </c>
      <c r="E741" s="120" t="s">
        <v>22311</v>
      </c>
      <c r="F741" s="121" t="s">
        <v>229</v>
      </c>
      <c r="G741" s="81" t="s">
        <v>5965</v>
      </c>
      <c r="H741" s="81" t="s">
        <v>5965</v>
      </c>
      <c r="I741" s="120" t="s">
        <v>22279</v>
      </c>
      <c r="J741" s="83" t="s">
        <v>22280</v>
      </c>
      <c r="K741" s="82" t="s">
        <v>23144</v>
      </c>
      <c r="L741" s="83" t="s">
        <v>229</v>
      </c>
      <c r="M741" s="82" t="s">
        <v>23145</v>
      </c>
      <c r="N741" s="83" t="s">
        <v>229</v>
      </c>
      <c r="O741" s="81" t="s">
        <v>22359</v>
      </c>
      <c r="P741" s="82" t="s">
        <v>23146</v>
      </c>
      <c r="Q741" s="83" t="s">
        <v>23143</v>
      </c>
      <c r="R741" s="82" t="s">
        <v>23237</v>
      </c>
      <c r="S741" s="121" t="s">
        <v>23238</v>
      </c>
    </row>
    <row r="742" spans="1:19">
      <c r="A742" s="126">
        <v>522140</v>
      </c>
      <c r="B742" s="90" t="str">
        <f t="shared" si="23"/>
        <v>OC522140</v>
      </c>
      <c r="C742" s="81" t="s">
        <v>23244</v>
      </c>
      <c r="D742" s="81" t="str">
        <f t="shared" si="24"/>
        <v>522140 - Sale – School Delinquent Tax Notes</v>
      </c>
      <c r="E742" s="120" t="s">
        <v>22311</v>
      </c>
      <c r="F742" s="121" t="s">
        <v>229</v>
      </c>
      <c r="G742" s="81" t="s">
        <v>5965</v>
      </c>
      <c r="H742" s="81" t="s">
        <v>5965</v>
      </c>
      <c r="I742" s="120" t="s">
        <v>22279</v>
      </c>
      <c r="J742" s="83" t="s">
        <v>22280</v>
      </c>
      <c r="K742" s="82" t="s">
        <v>23144</v>
      </c>
      <c r="L742" s="83" t="s">
        <v>229</v>
      </c>
      <c r="M742" s="82" t="s">
        <v>23145</v>
      </c>
      <c r="N742" s="83" t="s">
        <v>229</v>
      </c>
      <c r="O742" s="81" t="s">
        <v>22359</v>
      </c>
      <c r="P742" s="82" t="s">
        <v>23146</v>
      </c>
      <c r="Q742" s="83" t="s">
        <v>23143</v>
      </c>
      <c r="R742" s="82" t="s">
        <v>23237</v>
      </c>
      <c r="S742" s="121" t="s">
        <v>23238</v>
      </c>
    </row>
    <row r="743" spans="1:19">
      <c r="A743" s="126">
        <v>524100</v>
      </c>
      <c r="B743" s="90" t="str">
        <f t="shared" si="23"/>
        <v>OC524100</v>
      </c>
      <c r="C743" s="81" t="s">
        <v>23245</v>
      </c>
      <c r="D743" s="81" t="str">
        <f t="shared" si="24"/>
        <v>524100 - Interagency Receipts – Commodity &amp; Services</v>
      </c>
      <c r="E743" s="120" t="s">
        <v>22311</v>
      </c>
      <c r="F743" s="121" t="s">
        <v>229</v>
      </c>
      <c r="G743" s="81" t="s">
        <v>5965</v>
      </c>
      <c r="H743" s="81" t="s">
        <v>5965</v>
      </c>
      <c r="I743" s="120" t="s">
        <v>22279</v>
      </c>
      <c r="J743" s="83" t="s">
        <v>22280</v>
      </c>
      <c r="K743" s="82" t="s">
        <v>23161</v>
      </c>
      <c r="L743" s="83" t="s">
        <v>327</v>
      </c>
      <c r="M743" s="82" t="s">
        <v>23162</v>
      </c>
      <c r="N743" s="83" t="s">
        <v>327</v>
      </c>
      <c r="O743" s="81" t="s">
        <v>22359</v>
      </c>
      <c r="P743" s="82" t="s">
        <v>23246</v>
      </c>
      <c r="Q743" s="83" t="s">
        <v>23247</v>
      </c>
      <c r="R743" s="82" t="s">
        <v>23248</v>
      </c>
      <c r="S743" s="121" t="s">
        <v>23247</v>
      </c>
    </row>
    <row r="744" spans="1:19">
      <c r="A744" s="126">
        <v>530100</v>
      </c>
      <c r="B744" s="90" t="str">
        <f t="shared" si="23"/>
        <v>OC530100</v>
      </c>
      <c r="C744" s="81" t="s">
        <v>23249</v>
      </c>
      <c r="D744" s="81" t="str">
        <f t="shared" si="24"/>
        <v>530100 - Employee Retirement Contributions</v>
      </c>
      <c r="E744" s="120" t="s">
        <v>22294</v>
      </c>
      <c r="F744" s="121" t="s">
        <v>228</v>
      </c>
      <c r="G744" s="81" t="s">
        <v>5965</v>
      </c>
      <c r="H744" s="81" t="s">
        <v>5965</v>
      </c>
      <c r="I744" s="120" t="s">
        <v>22279</v>
      </c>
      <c r="J744" s="83" t="s">
        <v>22280</v>
      </c>
      <c r="K744" s="82" t="s">
        <v>23161</v>
      </c>
      <c r="L744" s="83" t="s">
        <v>327</v>
      </c>
      <c r="M744" s="82" t="s">
        <v>23162</v>
      </c>
      <c r="N744" s="83" t="s">
        <v>327</v>
      </c>
      <c r="O744" s="81" t="s">
        <v>22359</v>
      </c>
      <c r="P744" s="82" t="s">
        <v>23246</v>
      </c>
      <c r="Q744" s="83" t="s">
        <v>23247</v>
      </c>
      <c r="R744" s="82" t="s">
        <v>23248</v>
      </c>
      <c r="S744" s="121" t="s">
        <v>23247</v>
      </c>
    </row>
    <row r="745" spans="1:19">
      <c r="A745" s="126">
        <v>530105</v>
      </c>
      <c r="B745" s="90" t="str">
        <f t="shared" si="23"/>
        <v>OC530105</v>
      </c>
      <c r="C745" s="81" t="s">
        <v>23250</v>
      </c>
      <c r="D745" s="81" t="str">
        <f t="shared" si="24"/>
        <v>530105 - General City – Act Contributions As – Regular</v>
      </c>
      <c r="E745" s="120" t="s">
        <v>22294</v>
      </c>
      <c r="F745" s="121" t="s">
        <v>228</v>
      </c>
      <c r="G745" s="81" t="s">
        <v>5965</v>
      </c>
      <c r="H745" s="81" t="s">
        <v>5965</v>
      </c>
      <c r="I745" s="120" t="s">
        <v>22279</v>
      </c>
      <c r="J745" s="83" t="s">
        <v>22280</v>
      </c>
      <c r="K745" s="82" t="s">
        <v>23161</v>
      </c>
      <c r="L745" s="83" t="s">
        <v>327</v>
      </c>
      <c r="M745" s="82" t="s">
        <v>23162</v>
      </c>
      <c r="N745" s="83" t="s">
        <v>327</v>
      </c>
      <c r="O745" s="81" t="s">
        <v>22359</v>
      </c>
      <c r="P745" s="82" t="s">
        <v>23246</v>
      </c>
      <c r="Q745" s="83" t="s">
        <v>23247</v>
      </c>
      <c r="R745" s="82" t="s">
        <v>23248</v>
      </c>
      <c r="S745" s="121" t="s">
        <v>23247</v>
      </c>
    </row>
    <row r="746" spans="1:19">
      <c r="A746" s="126">
        <v>530110</v>
      </c>
      <c r="B746" s="90" t="str">
        <f t="shared" si="23"/>
        <v>OC530110</v>
      </c>
      <c r="C746" s="81" t="s">
        <v>23251</v>
      </c>
      <c r="D746" s="81" t="str">
        <f t="shared" si="24"/>
        <v>530110 - Transport – Act Contributions As – Regular</v>
      </c>
      <c r="E746" s="120" t="s">
        <v>22294</v>
      </c>
      <c r="F746" s="121" t="s">
        <v>228</v>
      </c>
      <c r="G746" s="81" t="s">
        <v>5965</v>
      </c>
      <c r="H746" s="81" t="s">
        <v>5965</v>
      </c>
      <c r="I746" s="120" t="s">
        <v>22279</v>
      </c>
      <c r="J746" s="83" t="s">
        <v>22280</v>
      </c>
      <c r="K746" s="82" t="s">
        <v>23161</v>
      </c>
      <c r="L746" s="83" t="s">
        <v>327</v>
      </c>
      <c r="M746" s="82" t="s">
        <v>23162</v>
      </c>
      <c r="N746" s="83" t="s">
        <v>327</v>
      </c>
      <c r="O746" s="81" t="s">
        <v>22359</v>
      </c>
      <c r="P746" s="82" t="s">
        <v>23246</v>
      </c>
      <c r="Q746" s="83" t="s">
        <v>23247</v>
      </c>
      <c r="R746" s="82" t="s">
        <v>23248</v>
      </c>
      <c r="S746" s="121" t="s">
        <v>23247</v>
      </c>
    </row>
    <row r="747" spans="1:19">
      <c r="A747" s="126">
        <v>530115</v>
      </c>
      <c r="B747" s="90" t="str">
        <f t="shared" si="23"/>
        <v>OC530115</v>
      </c>
      <c r="C747" s="81" t="s">
        <v>23252</v>
      </c>
      <c r="D747" s="81" t="str">
        <f t="shared" si="24"/>
        <v>530115 - Water – Act Contributions As – Regular</v>
      </c>
      <c r="E747" s="120" t="s">
        <v>22294</v>
      </c>
      <c r="F747" s="121" t="s">
        <v>228</v>
      </c>
      <c r="G747" s="81" t="s">
        <v>5965</v>
      </c>
      <c r="H747" s="81" t="s">
        <v>5965</v>
      </c>
      <c r="I747" s="120" t="s">
        <v>22279</v>
      </c>
      <c r="J747" s="83" t="s">
        <v>22280</v>
      </c>
      <c r="K747" s="82" t="s">
        <v>23161</v>
      </c>
      <c r="L747" s="83" t="s">
        <v>327</v>
      </c>
      <c r="M747" s="82" t="s">
        <v>23162</v>
      </c>
      <c r="N747" s="83" t="s">
        <v>327</v>
      </c>
      <c r="O747" s="81" t="s">
        <v>22359</v>
      </c>
      <c r="P747" s="82" t="s">
        <v>23246</v>
      </c>
      <c r="Q747" s="83" t="s">
        <v>23247</v>
      </c>
      <c r="R747" s="82" t="s">
        <v>23248</v>
      </c>
      <c r="S747" s="121" t="s">
        <v>23247</v>
      </c>
    </row>
    <row r="748" spans="1:19">
      <c r="A748" s="126">
        <v>530120</v>
      </c>
      <c r="B748" s="90" t="str">
        <f t="shared" si="23"/>
        <v>OC530120</v>
      </c>
      <c r="C748" s="81" t="s">
        <v>23253</v>
      </c>
      <c r="D748" s="81" t="str">
        <f t="shared" si="24"/>
        <v>530120 - Sewerage – Act Contributions As – Regular</v>
      </c>
      <c r="E748" s="120" t="s">
        <v>22294</v>
      </c>
      <c r="F748" s="121" t="s">
        <v>228</v>
      </c>
      <c r="G748" s="81" t="s">
        <v>5965</v>
      </c>
      <c r="H748" s="81" t="s">
        <v>5965</v>
      </c>
      <c r="I748" s="120" t="s">
        <v>22279</v>
      </c>
      <c r="J748" s="83" t="s">
        <v>22280</v>
      </c>
      <c r="K748" s="82" t="s">
        <v>23161</v>
      </c>
      <c r="L748" s="83" t="s">
        <v>327</v>
      </c>
      <c r="M748" s="82" t="s">
        <v>23162</v>
      </c>
      <c r="N748" s="83" t="s">
        <v>327</v>
      </c>
      <c r="O748" s="81" t="s">
        <v>22359</v>
      </c>
      <c r="P748" s="82" t="s">
        <v>23246</v>
      </c>
      <c r="Q748" s="83" t="s">
        <v>23247</v>
      </c>
      <c r="R748" s="82" t="s">
        <v>23248</v>
      </c>
      <c r="S748" s="121" t="s">
        <v>23247</v>
      </c>
    </row>
    <row r="749" spans="1:19">
      <c r="A749" s="126">
        <v>530125</v>
      </c>
      <c r="B749" s="90" t="str">
        <f t="shared" si="23"/>
        <v>OC530125</v>
      </c>
      <c r="C749" s="81" t="s">
        <v>23254</v>
      </c>
      <c r="D749" s="81" t="str">
        <f t="shared" si="24"/>
        <v>530125 - Housing – Act Contributions As – Regular</v>
      </c>
      <c r="E749" s="120" t="s">
        <v>22294</v>
      </c>
      <c r="F749" s="121" t="s">
        <v>228</v>
      </c>
      <c r="G749" s="81" t="s">
        <v>5965</v>
      </c>
      <c r="H749" s="81" t="s">
        <v>5965</v>
      </c>
      <c r="I749" s="120" t="s">
        <v>22279</v>
      </c>
      <c r="J749" s="83" t="s">
        <v>22280</v>
      </c>
      <c r="K749" s="82" t="s">
        <v>23161</v>
      </c>
      <c r="L749" s="83" t="s">
        <v>327</v>
      </c>
      <c r="M749" s="82" t="s">
        <v>23162</v>
      </c>
      <c r="N749" s="83" t="s">
        <v>327</v>
      </c>
      <c r="O749" s="81" t="s">
        <v>22359</v>
      </c>
      <c r="P749" s="82" t="s">
        <v>23246</v>
      </c>
      <c r="Q749" s="83" t="s">
        <v>23247</v>
      </c>
      <c r="R749" s="82" t="s">
        <v>23248</v>
      </c>
      <c r="S749" s="121" t="s">
        <v>23247</v>
      </c>
    </row>
    <row r="750" spans="1:19">
      <c r="A750" s="126">
        <v>530130</v>
      </c>
      <c r="B750" s="90" t="str">
        <f t="shared" si="23"/>
        <v>OC530130</v>
      </c>
      <c r="C750" s="81" t="s">
        <v>23255</v>
      </c>
      <c r="D750" s="81" t="str">
        <f t="shared" si="24"/>
        <v>530130 - Library – Act Contributions As – Regular</v>
      </c>
      <c r="E750" s="120" t="s">
        <v>22294</v>
      </c>
      <c r="F750" s="121" t="s">
        <v>228</v>
      </c>
      <c r="G750" s="81" t="s">
        <v>5965</v>
      </c>
      <c r="H750" s="81" t="s">
        <v>5965</v>
      </c>
      <c r="I750" s="120" t="s">
        <v>22279</v>
      </c>
      <c r="J750" s="83" t="s">
        <v>22280</v>
      </c>
      <c r="K750" s="82" t="s">
        <v>23161</v>
      </c>
      <c r="L750" s="83" t="s">
        <v>327</v>
      </c>
      <c r="M750" s="82" t="s">
        <v>23162</v>
      </c>
      <c r="N750" s="83" t="s">
        <v>327</v>
      </c>
      <c r="O750" s="81" t="s">
        <v>22359</v>
      </c>
      <c r="P750" s="82" t="s">
        <v>23246</v>
      </c>
      <c r="Q750" s="83" t="s">
        <v>23247</v>
      </c>
      <c r="R750" s="82" t="s">
        <v>23248</v>
      </c>
      <c r="S750" s="121" t="s">
        <v>23247</v>
      </c>
    </row>
    <row r="751" spans="1:19">
      <c r="A751" s="126">
        <v>530135</v>
      </c>
      <c r="B751" s="90" t="str">
        <f t="shared" si="23"/>
        <v>OC530135</v>
      </c>
      <c r="C751" s="81" t="s">
        <v>23256</v>
      </c>
      <c r="D751" s="81" t="str">
        <f t="shared" si="24"/>
        <v>530135 - Police &amp; Fire – Act Contributions As – Regular</v>
      </c>
      <c r="E751" s="120" t="s">
        <v>22294</v>
      </c>
      <c r="F751" s="121" t="s">
        <v>228</v>
      </c>
      <c r="G751" s="81" t="s">
        <v>5965</v>
      </c>
      <c r="H751" s="81" t="s">
        <v>5965</v>
      </c>
      <c r="I751" s="120" t="s">
        <v>22279</v>
      </c>
      <c r="J751" s="83" t="s">
        <v>22280</v>
      </c>
      <c r="K751" s="82" t="s">
        <v>23161</v>
      </c>
      <c r="L751" s="83" t="s">
        <v>327</v>
      </c>
      <c r="M751" s="82" t="s">
        <v>23162</v>
      </c>
      <c r="N751" s="83" t="s">
        <v>327</v>
      </c>
      <c r="O751" s="81" t="s">
        <v>22359</v>
      </c>
      <c r="P751" s="82" t="s">
        <v>23246</v>
      </c>
      <c r="Q751" s="83" t="s">
        <v>23247</v>
      </c>
      <c r="R751" s="82" t="s">
        <v>23248</v>
      </c>
      <c r="S751" s="121" t="s">
        <v>23247</v>
      </c>
    </row>
    <row r="752" spans="1:19">
      <c r="A752" s="126">
        <v>530140</v>
      </c>
      <c r="B752" s="90" t="str">
        <f t="shared" si="23"/>
        <v>OC530140</v>
      </c>
      <c r="C752" s="81" t="s">
        <v>23257</v>
      </c>
      <c r="D752" s="81" t="str">
        <f t="shared" si="24"/>
        <v>530140 - Pensioners Contributions</v>
      </c>
      <c r="E752" s="120" t="s">
        <v>22294</v>
      </c>
      <c r="F752" s="121" t="s">
        <v>228</v>
      </c>
      <c r="G752" s="81" t="s">
        <v>5965</v>
      </c>
      <c r="H752" s="81" t="s">
        <v>5965</v>
      </c>
      <c r="I752" s="120" t="s">
        <v>22279</v>
      </c>
      <c r="J752" s="83" t="s">
        <v>22280</v>
      </c>
      <c r="K752" s="82" t="s">
        <v>23161</v>
      </c>
      <c r="L752" s="83" t="s">
        <v>327</v>
      </c>
      <c r="M752" s="82" t="s">
        <v>23162</v>
      </c>
      <c r="N752" s="83" t="s">
        <v>327</v>
      </c>
      <c r="O752" s="81" t="s">
        <v>22359</v>
      </c>
      <c r="P752" s="82" t="s">
        <v>23246</v>
      </c>
      <c r="Q752" s="83" t="s">
        <v>23247</v>
      </c>
      <c r="R752" s="82" t="s">
        <v>23248</v>
      </c>
      <c r="S752" s="121" t="s">
        <v>23247</v>
      </c>
    </row>
    <row r="753" spans="1:19">
      <c r="A753" s="126">
        <v>530145</v>
      </c>
      <c r="B753" s="90" t="str">
        <f t="shared" si="23"/>
        <v>OC530145</v>
      </c>
      <c r="C753" s="81" t="s">
        <v>23258</v>
      </c>
      <c r="D753" s="81" t="str">
        <f t="shared" si="24"/>
        <v>530145 - Police &amp; Fire – Act Contributions As – Survey</v>
      </c>
      <c r="E753" s="120" t="s">
        <v>22294</v>
      </c>
      <c r="F753" s="121" t="s">
        <v>228</v>
      </c>
      <c r="G753" s="81" t="s">
        <v>5965</v>
      </c>
      <c r="H753" s="81" t="s">
        <v>5965</v>
      </c>
      <c r="I753" s="120" t="s">
        <v>22279</v>
      </c>
      <c r="J753" s="83" t="s">
        <v>22280</v>
      </c>
      <c r="K753" s="82" t="s">
        <v>23161</v>
      </c>
      <c r="L753" s="83" t="s">
        <v>327</v>
      </c>
      <c r="M753" s="82" t="s">
        <v>23162</v>
      </c>
      <c r="N753" s="83" t="s">
        <v>327</v>
      </c>
      <c r="O753" s="81" t="s">
        <v>22359</v>
      </c>
      <c r="P753" s="82" t="s">
        <v>23246</v>
      </c>
      <c r="Q753" s="83" t="s">
        <v>23247</v>
      </c>
      <c r="R753" s="82" t="s">
        <v>23248</v>
      </c>
      <c r="S753" s="121" t="s">
        <v>23247</v>
      </c>
    </row>
    <row r="754" spans="1:19">
      <c r="A754" s="126">
        <v>530150</v>
      </c>
      <c r="B754" s="90" t="str">
        <f t="shared" si="23"/>
        <v>OC530150</v>
      </c>
      <c r="C754" s="81" t="s">
        <v>23259</v>
      </c>
      <c r="D754" s="81" t="str">
        <f t="shared" si="24"/>
        <v>530150 - Contributions – Retired Employees</v>
      </c>
      <c r="E754" s="120" t="s">
        <v>22294</v>
      </c>
      <c r="F754" s="121" t="s">
        <v>228</v>
      </c>
      <c r="G754" s="81" t="s">
        <v>5965</v>
      </c>
      <c r="H754" s="81" t="s">
        <v>5965</v>
      </c>
      <c r="I754" s="120" t="s">
        <v>22279</v>
      </c>
      <c r="J754" s="83" t="s">
        <v>22280</v>
      </c>
      <c r="K754" s="82" t="s">
        <v>23161</v>
      </c>
      <c r="L754" s="83" t="s">
        <v>327</v>
      </c>
      <c r="M754" s="82" t="s">
        <v>23162</v>
      </c>
      <c r="N754" s="83" t="s">
        <v>327</v>
      </c>
      <c r="O754" s="81" t="s">
        <v>22359</v>
      </c>
      <c r="P754" s="82" t="s">
        <v>23246</v>
      </c>
      <c r="Q754" s="83" t="s">
        <v>23247</v>
      </c>
      <c r="R754" s="82" t="s">
        <v>23248</v>
      </c>
      <c r="S754" s="121" t="s">
        <v>23247</v>
      </c>
    </row>
    <row r="755" spans="1:19">
      <c r="A755" s="126">
        <v>530155</v>
      </c>
      <c r="B755" s="90" t="str">
        <f t="shared" si="23"/>
        <v>OC530155</v>
      </c>
      <c r="C755" s="81" t="s">
        <v>23260</v>
      </c>
      <c r="D755" s="81" t="str">
        <f t="shared" si="24"/>
        <v>530155 - Police &amp; Fire – Retiree Contributions As – Survey</v>
      </c>
      <c r="E755" s="120" t="s">
        <v>22294</v>
      </c>
      <c r="F755" s="121" t="s">
        <v>228</v>
      </c>
      <c r="G755" s="81" t="s">
        <v>5965</v>
      </c>
      <c r="H755" s="81" t="s">
        <v>5965</v>
      </c>
      <c r="I755" s="120" t="s">
        <v>22279</v>
      </c>
      <c r="J755" s="83" t="s">
        <v>22280</v>
      </c>
      <c r="K755" s="82" t="s">
        <v>23161</v>
      </c>
      <c r="L755" s="83" t="s">
        <v>327</v>
      </c>
      <c r="M755" s="82" t="s">
        <v>23162</v>
      </c>
      <c r="N755" s="83" t="s">
        <v>327</v>
      </c>
      <c r="O755" s="81" t="s">
        <v>22359</v>
      </c>
      <c r="P755" s="82" t="s">
        <v>23246</v>
      </c>
      <c r="Q755" s="83" t="s">
        <v>23247</v>
      </c>
      <c r="R755" s="82" t="s">
        <v>23248</v>
      </c>
      <c r="S755" s="121" t="s">
        <v>23247</v>
      </c>
    </row>
    <row r="756" spans="1:19">
      <c r="A756" s="126">
        <v>530160</v>
      </c>
      <c r="B756" s="90" t="str">
        <f t="shared" si="23"/>
        <v>OC530160</v>
      </c>
      <c r="C756" s="81" t="s">
        <v>23261</v>
      </c>
      <c r="D756" s="81" t="str">
        <f t="shared" si="24"/>
        <v>530160 - Contributions – Active Employees</v>
      </c>
      <c r="E756" s="120" t="s">
        <v>22294</v>
      </c>
      <c r="F756" s="121" t="s">
        <v>228</v>
      </c>
      <c r="G756" s="81" t="s">
        <v>5965</v>
      </c>
      <c r="H756" s="81" t="s">
        <v>5965</v>
      </c>
      <c r="I756" s="120" t="s">
        <v>22279</v>
      </c>
      <c r="J756" s="83" t="s">
        <v>22280</v>
      </c>
      <c r="K756" s="82" t="s">
        <v>23161</v>
      </c>
      <c r="L756" s="83" t="s">
        <v>327</v>
      </c>
      <c r="M756" s="82" t="s">
        <v>23162</v>
      </c>
      <c r="N756" s="83" t="s">
        <v>327</v>
      </c>
      <c r="O756" s="81" t="s">
        <v>22359</v>
      </c>
      <c r="P756" s="82" t="s">
        <v>23246</v>
      </c>
      <c r="Q756" s="83" t="s">
        <v>23247</v>
      </c>
      <c r="R756" s="82" t="s">
        <v>23248</v>
      </c>
      <c r="S756" s="121" t="s">
        <v>23247</v>
      </c>
    </row>
    <row r="757" spans="1:19">
      <c r="A757" s="126">
        <v>530165</v>
      </c>
      <c r="B757" s="90" t="str">
        <f t="shared" si="23"/>
        <v>OC530165</v>
      </c>
      <c r="C757" s="81" t="s">
        <v>23262</v>
      </c>
      <c r="D757" s="81" t="str">
        <f t="shared" si="24"/>
        <v>530165 - Gen City – Military Service Cred PA</v>
      </c>
      <c r="E757" s="120" t="s">
        <v>22294</v>
      </c>
      <c r="F757" s="121" t="s">
        <v>228</v>
      </c>
      <c r="G757" s="81" t="s">
        <v>5965</v>
      </c>
      <c r="H757" s="81" t="s">
        <v>5965</v>
      </c>
      <c r="I757" s="120" t="s">
        <v>22279</v>
      </c>
      <c r="J757" s="83" t="s">
        <v>22280</v>
      </c>
      <c r="K757" s="82" t="s">
        <v>23161</v>
      </c>
      <c r="L757" s="83" t="s">
        <v>327</v>
      </c>
      <c r="M757" s="82" t="s">
        <v>23162</v>
      </c>
      <c r="N757" s="83" t="s">
        <v>327</v>
      </c>
      <c r="O757" s="81" t="s">
        <v>22359</v>
      </c>
      <c r="P757" s="82" t="s">
        <v>23246</v>
      </c>
      <c r="Q757" s="83" t="s">
        <v>23247</v>
      </c>
      <c r="R757" s="82" t="s">
        <v>23248</v>
      </c>
      <c r="S757" s="121" t="s">
        <v>23247</v>
      </c>
    </row>
    <row r="758" spans="1:19">
      <c r="A758" s="126">
        <v>530170</v>
      </c>
      <c r="B758" s="90" t="str">
        <f t="shared" si="23"/>
        <v>OC530170</v>
      </c>
      <c r="C758" s="81" t="s">
        <v>23263</v>
      </c>
      <c r="D758" s="81" t="str">
        <f t="shared" si="24"/>
        <v>530170 - Transportation – Military Service Cred PA</v>
      </c>
      <c r="E758" s="120" t="s">
        <v>22294</v>
      </c>
      <c r="F758" s="121" t="s">
        <v>228</v>
      </c>
      <c r="G758" s="81" t="s">
        <v>5965</v>
      </c>
      <c r="H758" s="81" t="s">
        <v>5965</v>
      </c>
      <c r="I758" s="120" t="s">
        <v>22279</v>
      </c>
      <c r="J758" s="83" t="s">
        <v>22280</v>
      </c>
      <c r="K758" s="82" t="s">
        <v>23161</v>
      </c>
      <c r="L758" s="83" t="s">
        <v>327</v>
      </c>
      <c r="M758" s="82" t="s">
        <v>23162</v>
      </c>
      <c r="N758" s="83" t="s">
        <v>327</v>
      </c>
      <c r="O758" s="81" t="s">
        <v>22359</v>
      </c>
      <c r="P758" s="82" t="s">
        <v>23246</v>
      </c>
      <c r="Q758" s="83" t="s">
        <v>23247</v>
      </c>
      <c r="R758" s="82" t="s">
        <v>23248</v>
      </c>
      <c r="S758" s="121" t="s">
        <v>23247</v>
      </c>
    </row>
    <row r="759" spans="1:19">
      <c r="A759" s="126">
        <v>530175</v>
      </c>
      <c r="B759" s="90" t="str">
        <f t="shared" si="23"/>
        <v>OC530175</v>
      </c>
      <c r="C759" s="81" t="s">
        <v>23264</v>
      </c>
      <c r="D759" s="81" t="str">
        <f t="shared" si="24"/>
        <v>530175 - Water – Military Service Credit PA</v>
      </c>
      <c r="E759" s="120" t="s">
        <v>22294</v>
      </c>
      <c r="F759" s="121" t="s">
        <v>228</v>
      </c>
      <c r="G759" s="81" t="s">
        <v>5965</v>
      </c>
      <c r="H759" s="81" t="s">
        <v>5965</v>
      </c>
      <c r="I759" s="120" t="s">
        <v>22279</v>
      </c>
      <c r="J759" s="83" t="s">
        <v>22280</v>
      </c>
      <c r="K759" s="82" t="s">
        <v>23161</v>
      </c>
      <c r="L759" s="83" t="s">
        <v>327</v>
      </c>
      <c r="M759" s="82" t="s">
        <v>23162</v>
      </c>
      <c r="N759" s="83" t="s">
        <v>327</v>
      </c>
      <c r="O759" s="81" t="s">
        <v>22359</v>
      </c>
      <c r="P759" s="82" t="s">
        <v>23246</v>
      </c>
      <c r="Q759" s="83" t="s">
        <v>23247</v>
      </c>
      <c r="R759" s="82" t="s">
        <v>23248</v>
      </c>
      <c r="S759" s="121" t="s">
        <v>23247</v>
      </c>
    </row>
    <row r="760" spans="1:19">
      <c r="A760" s="126">
        <v>530180</v>
      </c>
      <c r="B760" s="90" t="str">
        <f t="shared" si="23"/>
        <v>OC530180</v>
      </c>
      <c r="C760" s="81" t="s">
        <v>23265</v>
      </c>
      <c r="D760" s="81" t="str">
        <f t="shared" si="24"/>
        <v>530180 - Sewerage – Military Service Cred PA</v>
      </c>
      <c r="E760" s="120" t="s">
        <v>22294</v>
      </c>
      <c r="F760" s="121" t="s">
        <v>228</v>
      </c>
      <c r="G760" s="81" t="s">
        <v>5965</v>
      </c>
      <c r="H760" s="81" t="s">
        <v>5965</v>
      </c>
      <c r="I760" s="120" t="s">
        <v>22279</v>
      </c>
      <c r="J760" s="83" t="s">
        <v>22280</v>
      </c>
      <c r="K760" s="82" t="s">
        <v>23161</v>
      </c>
      <c r="L760" s="83" t="s">
        <v>327</v>
      </c>
      <c r="M760" s="82" t="s">
        <v>23162</v>
      </c>
      <c r="N760" s="83" t="s">
        <v>327</v>
      </c>
      <c r="O760" s="81" t="s">
        <v>22359</v>
      </c>
      <c r="P760" s="82" t="s">
        <v>23246</v>
      </c>
      <c r="Q760" s="83" t="s">
        <v>23247</v>
      </c>
      <c r="R760" s="82" t="s">
        <v>23248</v>
      </c>
      <c r="S760" s="121" t="s">
        <v>23247</v>
      </c>
    </row>
    <row r="761" spans="1:19">
      <c r="A761" s="126">
        <v>530185</v>
      </c>
      <c r="B761" s="90" t="str">
        <f t="shared" si="23"/>
        <v>OC530185</v>
      </c>
      <c r="C761" s="81" t="s">
        <v>23266</v>
      </c>
      <c r="D761" s="81" t="str">
        <f t="shared" si="24"/>
        <v>530185 - Housing – Military Service Cred PA</v>
      </c>
      <c r="E761" s="120" t="s">
        <v>22294</v>
      </c>
      <c r="F761" s="121" t="s">
        <v>228</v>
      </c>
      <c r="G761" s="81" t="s">
        <v>5965</v>
      </c>
      <c r="H761" s="81" t="s">
        <v>5965</v>
      </c>
      <c r="I761" s="120" t="s">
        <v>22279</v>
      </c>
      <c r="J761" s="83" t="s">
        <v>22280</v>
      </c>
      <c r="K761" s="82" t="s">
        <v>23161</v>
      </c>
      <c r="L761" s="83" t="s">
        <v>327</v>
      </c>
      <c r="M761" s="82" t="s">
        <v>23162</v>
      </c>
      <c r="N761" s="83" t="s">
        <v>327</v>
      </c>
      <c r="O761" s="81" t="s">
        <v>22359</v>
      </c>
      <c r="P761" s="82" t="s">
        <v>23246</v>
      </c>
      <c r="Q761" s="83" t="s">
        <v>23247</v>
      </c>
      <c r="R761" s="82" t="s">
        <v>23248</v>
      </c>
      <c r="S761" s="121" t="s">
        <v>23247</v>
      </c>
    </row>
    <row r="762" spans="1:19">
      <c r="A762" s="126">
        <v>530190</v>
      </c>
      <c r="B762" s="90" t="str">
        <f t="shared" si="23"/>
        <v>OC530190</v>
      </c>
      <c r="C762" s="81" t="s">
        <v>23267</v>
      </c>
      <c r="D762" s="81" t="str">
        <f t="shared" si="24"/>
        <v>530190 - Library – Military Service Cred PA</v>
      </c>
      <c r="E762" s="120" t="s">
        <v>22294</v>
      </c>
      <c r="F762" s="121" t="s">
        <v>228</v>
      </c>
      <c r="G762" s="81" t="s">
        <v>5965</v>
      </c>
      <c r="H762" s="81" t="s">
        <v>5965</v>
      </c>
      <c r="I762" s="120" t="s">
        <v>22279</v>
      </c>
      <c r="J762" s="83" t="s">
        <v>22280</v>
      </c>
      <c r="K762" s="82" t="s">
        <v>23161</v>
      </c>
      <c r="L762" s="83" t="s">
        <v>327</v>
      </c>
      <c r="M762" s="82" t="s">
        <v>23162</v>
      </c>
      <c r="N762" s="83" t="s">
        <v>327</v>
      </c>
      <c r="O762" s="81" t="s">
        <v>22359</v>
      </c>
      <c r="P762" s="82" t="s">
        <v>23246</v>
      </c>
      <c r="Q762" s="83" t="s">
        <v>23247</v>
      </c>
      <c r="R762" s="82" t="s">
        <v>23248</v>
      </c>
      <c r="S762" s="121" t="s">
        <v>23247</v>
      </c>
    </row>
    <row r="763" spans="1:19">
      <c r="A763" s="126">
        <v>530195</v>
      </c>
      <c r="B763" s="90" t="str">
        <f t="shared" si="23"/>
        <v>OC530195</v>
      </c>
      <c r="C763" s="81" t="s">
        <v>23268</v>
      </c>
      <c r="D763" s="81" t="str">
        <f t="shared" si="24"/>
        <v>530195 - Police &amp; Fire – Military Service Cred PA</v>
      </c>
      <c r="E763" s="120" t="s">
        <v>22294</v>
      </c>
      <c r="F763" s="121" t="s">
        <v>228</v>
      </c>
      <c r="G763" s="81" t="s">
        <v>5965</v>
      </c>
      <c r="H763" s="81" t="s">
        <v>5965</v>
      </c>
      <c r="I763" s="120" t="s">
        <v>22279</v>
      </c>
      <c r="J763" s="83" t="s">
        <v>22280</v>
      </c>
      <c r="K763" s="82" t="s">
        <v>23161</v>
      </c>
      <c r="L763" s="83" t="s">
        <v>327</v>
      </c>
      <c r="M763" s="82" t="s">
        <v>23162</v>
      </c>
      <c r="N763" s="83" t="s">
        <v>327</v>
      </c>
      <c r="O763" s="81" t="s">
        <v>22359</v>
      </c>
      <c r="P763" s="82" t="s">
        <v>23246</v>
      </c>
      <c r="Q763" s="83" t="s">
        <v>23247</v>
      </c>
      <c r="R763" s="82" t="s">
        <v>23248</v>
      </c>
      <c r="S763" s="121" t="s">
        <v>23247</v>
      </c>
    </row>
    <row r="764" spans="1:19">
      <c r="A764" s="126">
        <v>530200</v>
      </c>
      <c r="B764" s="90" t="str">
        <f t="shared" si="23"/>
        <v>OC530200</v>
      </c>
      <c r="C764" s="81" t="s">
        <v>23269</v>
      </c>
      <c r="D764" s="81" t="str">
        <f t="shared" si="24"/>
        <v>530200 - Gen City – Employee Pen Con – PA</v>
      </c>
      <c r="E764" s="120" t="s">
        <v>22294</v>
      </c>
      <c r="F764" s="121" t="s">
        <v>228</v>
      </c>
      <c r="G764" s="81" t="s">
        <v>5965</v>
      </c>
      <c r="H764" s="81" t="s">
        <v>5965</v>
      </c>
      <c r="I764" s="120" t="s">
        <v>22279</v>
      </c>
      <c r="J764" s="83" t="s">
        <v>22280</v>
      </c>
      <c r="K764" s="82" t="s">
        <v>23161</v>
      </c>
      <c r="L764" s="83" t="s">
        <v>327</v>
      </c>
      <c r="M764" s="82" t="s">
        <v>23162</v>
      </c>
      <c r="N764" s="83" t="s">
        <v>327</v>
      </c>
      <c r="O764" s="81" t="s">
        <v>22359</v>
      </c>
      <c r="P764" s="82" t="s">
        <v>23246</v>
      </c>
      <c r="Q764" s="83" t="s">
        <v>23247</v>
      </c>
      <c r="R764" s="82" t="s">
        <v>23248</v>
      </c>
      <c r="S764" s="121" t="s">
        <v>23247</v>
      </c>
    </row>
    <row r="765" spans="1:19">
      <c r="A765" s="126">
        <v>530205</v>
      </c>
      <c r="B765" s="90" t="str">
        <f t="shared" si="23"/>
        <v>OC530205</v>
      </c>
      <c r="C765" s="81" t="s">
        <v>23270</v>
      </c>
      <c r="D765" s="81" t="str">
        <f t="shared" si="24"/>
        <v>530205 - Police &amp; Fire Repayment – Annuity Savings</v>
      </c>
      <c r="E765" s="120" t="s">
        <v>22294</v>
      </c>
      <c r="F765" s="121" t="s">
        <v>228</v>
      </c>
      <c r="G765" s="81" t="s">
        <v>5965</v>
      </c>
      <c r="H765" s="81" t="s">
        <v>5965</v>
      </c>
      <c r="I765" s="120" t="s">
        <v>22279</v>
      </c>
      <c r="J765" s="83" t="s">
        <v>22280</v>
      </c>
      <c r="K765" s="82" t="s">
        <v>23161</v>
      </c>
      <c r="L765" s="83" t="s">
        <v>327</v>
      </c>
      <c r="M765" s="82" t="s">
        <v>23162</v>
      </c>
      <c r="N765" s="83" t="s">
        <v>327</v>
      </c>
      <c r="O765" s="81" t="s">
        <v>22359</v>
      </c>
      <c r="P765" s="82" t="s">
        <v>23246</v>
      </c>
      <c r="Q765" s="83" t="s">
        <v>23247</v>
      </c>
      <c r="R765" s="82" t="s">
        <v>23248</v>
      </c>
      <c r="S765" s="121" t="s">
        <v>23247</v>
      </c>
    </row>
    <row r="766" spans="1:19">
      <c r="A766" s="126">
        <v>530210</v>
      </c>
      <c r="B766" s="90" t="str">
        <f t="shared" si="23"/>
        <v>OC530210</v>
      </c>
      <c r="C766" s="81" t="s">
        <v>23271</v>
      </c>
      <c r="D766" s="81" t="str">
        <f t="shared" si="24"/>
        <v>530210 - Contributions – COBRA</v>
      </c>
      <c r="E766" s="120" t="s">
        <v>22294</v>
      </c>
      <c r="F766" s="121" t="s">
        <v>228</v>
      </c>
      <c r="G766" s="81" t="s">
        <v>5965</v>
      </c>
      <c r="H766" s="81" t="s">
        <v>5965</v>
      </c>
      <c r="I766" s="120" t="s">
        <v>22279</v>
      </c>
      <c r="J766" s="83" t="s">
        <v>22280</v>
      </c>
      <c r="K766" s="82" t="s">
        <v>23161</v>
      </c>
      <c r="L766" s="83" t="s">
        <v>327</v>
      </c>
      <c r="M766" s="82" t="s">
        <v>23162</v>
      </c>
      <c r="N766" s="83" t="s">
        <v>327</v>
      </c>
      <c r="O766" s="81" t="s">
        <v>22359</v>
      </c>
      <c r="P766" s="82" t="s">
        <v>23246</v>
      </c>
      <c r="Q766" s="83" t="s">
        <v>23247</v>
      </c>
      <c r="R766" s="82" t="s">
        <v>23248</v>
      </c>
      <c r="S766" s="121" t="s">
        <v>23247</v>
      </c>
    </row>
    <row r="767" spans="1:19">
      <c r="A767" s="126">
        <v>530215</v>
      </c>
      <c r="B767" s="90" t="str">
        <f t="shared" si="23"/>
        <v>OC530215</v>
      </c>
      <c r="C767" s="81" t="s">
        <v>23272</v>
      </c>
      <c r="D767" s="81" t="str">
        <f t="shared" si="24"/>
        <v>530215 - Other Employee Contributions</v>
      </c>
      <c r="E767" s="120" t="s">
        <v>22294</v>
      </c>
      <c r="F767" s="121" t="s">
        <v>228</v>
      </c>
      <c r="G767" s="81" t="s">
        <v>5965</v>
      </c>
      <c r="H767" s="81" t="s">
        <v>5965</v>
      </c>
      <c r="I767" s="120" t="s">
        <v>22279</v>
      </c>
      <c r="J767" s="83" t="s">
        <v>22280</v>
      </c>
      <c r="K767" s="82" t="s">
        <v>23161</v>
      </c>
      <c r="L767" s="83" t="s">
        <v>327</v>
      </c>
      <c r="M767" s="82" t="s">
        <v>23162</v>
      </c>
      <c r="N767" s="83" t="s">
        <v>327</v>
      </c>
      <c r="O767" s="81" t="s">
        <v>22359</v>
      </c>
      <c r="P767" s="82" t="s">
        <v>23246</v>
      </c>
      <c r="Q767" s="83" t="s">
        <v>23247</v>
      </c>
      <c r="R767" s="82" t="s">
        <v>23248</v>
      </c>
      <c r="S767" s="121" t="s">
        <v>23247</v>
      </c>
    </row>
    <row r="768" spans="1:19">
      <c r="A768" s="126">
        <v>540100</v>
      </c>
      <c r="B768" s="90" t="str">
        <f t="shared" si="23"/>
        <v>OC540100</v>
      </c>
      <c r="C768" s="81" t="s">
        <v>23273</v>
      </c>
      <c r="D768" s="81" t="str">
        <f t="shared" si="24"/>
        <v>540100 - Pension Contributions – State</v>
      </c>
      <c r="E768" s="120" t="s">
        <v>22294</v>
      </c>
      <c r="F768" s="121" t="s">
        <v>228</v>
      </c>
      <c r="G768" s="81" t="s">
        <v>5965</v>
      </c>
      <c r="H768" s="81" t="s">
        <v>5965</v>
      </c>
      <c r="I768" s="120" t="s">
        <v>22279</v>
      </c>
      <c r="J768" s="83" t="s">
        <v>22280</v>
      </c>
      <c r="K768" s="82" t="s">
        <v>23161</v>
      </c>
      <c r="L768" s="83" t="s">
        <v>327</v>
      </c>
      <c r="M768" s="82" t="s">
        <v>23162</v>
      </c>
      <c r="N768" s="83" t="s">
        <v>327</v>
      </c>
      <c r="O768" s="81" t="s">
        <v>22359</v>
      </c>
      <c r="P768" s="82" t="s">
        <v>23246</v>
      </c>
      <c r="Q768" s="83" t="s">
        <v>23247</v>
      </c>
      <c r="R768" s="82" t="s">
        <v>23248</v>
      </c>
      <c r="S768" s="121" t="s">
        <v>23247</v>
      </c>
    </row>
    <row r="769" spans="1:19">
      <c r="A769" s="126">
        <v>540105</v>
      </c>
      <c r="B769" s="90" t="str">
        <f t="shared" si="23"/>
        <v>OC540105</v>
      </c>
      <c r="C769" s="81" t="s">
        <v>23274</v>
      </c>
      <c r="D769" s="81" t="str">
        <f t="shared" si="24"/>
        <v>540105 - General Fund Contributions</v>
      </c>
      <c r="E769" s="120" t="s">
        <v>22294</v>
      </c>
      <c r="F769" s="121" t="s">
        <v>228</v>
      </c>
      <c r="G769" s="81" t="s">
        <v>5965</v>
      </c>
      <c r="H769" s="81" t="s">
        <v>5965</v>
      </c>
      <c r="I769" s="120" t="s">
        <v>22279</v>
      </c>
      <c r="J769" s="83" t="s">
        <v>22280</v>
      </c>
      <c r="K769" s="82" t="s">
        <v>23161</v>
      </c>
      <c r="L769" s="83" t="s">
        <v>327</v>
      </c>
      <c r="M769" s="82" t="s">
        <v>23162</v>
      </c>
      <c r="N769" s="83" t="s">
        <v>327</v>
      </c>
      <c r="O769" s="81" t="s">
        <v>22359</v>
      </c>
      <c r="P769" s="82" t="s">
        <v>23246</v>
      </c>
      <c r="Q769" s="83" t="s">
        <v>23247</v>
      </c>
      <c r="R769" s="82" t="s">
        <v>23248</v>
      </c>
      <c r="S769" s="121" t="s">
        <v>23247</v>
      </c>
    </row>
    <row r="770" spans="1:19">
      <c r="A770" s="126">
        <v>540110</v>
      </c>
      <c r="B770" s="90" t="str">
        <f t="shared" si="23"/>
        <v>OC540110</v>
      </c>
      <c r="C770" s="81" t="s">
        <v>23275</v>
      </c>
      <c r="D770" s="81" t="str">
        <f t="shared" si="24"/>
        <v>540110 - General City Pension Contributions</v>
      </c>
      <c r="E770" s="120" t="s">
        <v>22294</v>
      </c>
      <c r="F770" s="121" t="s">
        <v>228</v>
      </c>
      <c r="G770" s="81" t="s">
        <v>5965</v>
      </c>
      <c r="H770" s="81" t="s">
        <v>5965</v>
      </c>
      <c r="I770" s="120" t="s">
        <v>22279</v>
      </c>
      <c r="J770" s="83" t="s">
        <v>22280</v>
      </c>
      <c r="K770" s="82" t="s">
        <v>23161</v>
      </c>
      <c r="L770" s="83" t="s">
        <v>327</v>
      </c>
      <c r="M770" s="82" t="s">
        <v>23162</v>
      </c>
      <c r="N770" s="83" t="s">
        <v>327</v>
      </c>
      <c r="O770" s="81" t="s">
        <v>22359</v>
      </c>
      <c r="P770" s="82" t="s">
        <v>23246</v>
      </c>
      <c r="Q770" s="83" t="s">
        <v>23247</v>
      </c>
      <c r="R770" s="82" t="s">
        <v>23248</v>
      </c>
      <c r="S770" s="121" t="s">
        <v>23247</v>
      </c>
    </row>
    <row r="771" spans="1:19">
      <c r="A771" s="126">
        <v>540115</v>
      </c>
      <c r="B771" s="90" t="str">
        <f t="shared" si="23"/>
        <v>OC540115</v>
      </c>
      <c r="C771" s="81" t="s">
        <v>23276</v>
      </c>
      <c r="D771" s="81" t="str">
        <f t="shared" si="24"/>
        <v>540115 - Gen Fund Subsidy – DDoT Pension</v>
      </c>
      <c r="E771" s="120" t="s">
        <v>22294</v>
      </c>
      <c r="F771" s="121" t="s">
        <v>228</v>
      </c>
      <c r="G771" s="81" t="s">
        <v>5965</v>
      </c>
      <c r="H771" s="81" t="s">
        <v>5965</v>
      </c>
      <c r="I771" s="120" t="s">
        <v>22279</v>
      </c>
      <c r="J771" s="83" t="s">
        <v>22280</v>
      </c>
      <c r="K771" s="82" t="s">
        <v>23161</v>
      </c>
      <c r="L771" s="83" t="s">
        <v>327</v>
      </c>
      <c r="M771" s="82" t="s">
        <v>23162</v>
      </c>
      <c r="N771" s="83" t="s">
        <v>327</v>
      </c>
      <c r="O771" s="81" t="s">
        <v>22359</v>
      </c>
      <c r="P771" s="82" t="s">
        <v>23246</v>
      </c>
      <c r="Q771" s="83" t="s">
        <v>23247</v>
      </c>
      <c r="R771" s="82" t="s">
        <v>23248</v>
      </c>
      <c r="S771" s="121" t="s">
        <v>23247</v>
      </c>
    </row>
    <row r="772" spans="1:19">
      <c r="A772" s="126">
        <v>540120</v>
      </c>
      <c r="B772" s="90" t="str">
        <f t="shared" ref="B772:B835" si="25">"OC"&amp;A772</f>
        <v>OC540120</v>
      </c>
      <c r="C772" s="81" t="s">
        <v>23277</v>
      </c>
      <c r="D772" s="81" t="str">
        <f t="shared" ref="D772:D835" si="26">A772&amp;" - "&amp;C772</f>
        <v>540120 - Housing Fund Contributions</v>
      </c>
      <c r="E772" s="120" t="s">
        <v>22294</v>
      </c>
      <c r="F772" s="121" t="s">
        <v>228</v>
      </c>
      <c r="G772" s="81" t="s">
        <v>5965</v>
      </c>
      <c r="H772" s="81" t="s">
        <v>5965</v>
      </c>
      <c r="I772" s="120" t="s">
        <v>22279</v>
      </c>
      <c r="J772" s="83" t="s">
        <v>22280</v>
      </c>
      <c r="K772" s="82" t="s">
        <v>23161</v>
      </c>
      <c r="L772" s="83" t="s">
        <v>327</v>
      </c>
      <c r="M772" s="82" t="s">
        <v>23162</v>
      </c>
      <c r="N772" s="83" t="s">
        <v>327</v>
      </c>
      <c r="O772" s="81" t="s">
        <v>22359</v>
      </c>
      <c r="P772" s="82" t="s">
        <v>23246</v>
      </c>
      <c r="Q772" s="83" t="s">
        <v>23247</v>
      </c>
      <c r="R772" s="82" t="s">
        <v>23248</v>
      </c>
      <c r="S772" s="121" t="s">
        <v>23247</v>
      </c>
    </row>
    <row r="773" spans="1:19">
      <c r="A773" s="126">
        <v>540125</v>
      </c>
      <c r="B773" s="90" t="str">
        <f t="shared" si="25"/>
        <v>OC540125</v>
      </c>
      <c r="C773" s="81" t="s">
        <v>23278</v>
      </c>
      <c r="D773" s="81" t="str">
        <f t="shared" si="26"/>
        <v>540125 - Housing Pension Contributions</v>
      </c>
      <c r="E773" s="120" t="s">
        <v>22294</v>
      </c>
      <c r="F773" s="121" t="s">
        <v>228</v>
      </c>
      <c r="G773" s="81" t="s">
        <v>5965</v>
      </c>
      <c r="H773" s="81" t="s">
        <v>5965</v>
      </c>
      <c r="I773" s="120" t="s">
        <v>22279</v>
      </c>
      <c r="J773" s="83" t="s">
        <v>22280</v>
      </c>
      <c r="K773" s="82" t="s">
        <v>23161</v>
      </c>
      <c r="L773" s="83" t="s">
        <v>327</v>
      </c>
      <c r="M773" s="82" t="s">
        <v>23162</v>
      </c>
      <c r="N773" s="83" t="s">
        <v>327</v>
      </c>
      <c r="O773" s="81" t="s">
        <v>22359</v>
      </c>
      <c r="P773" s="82" t="s">
        <v>23246</v>
      </c>
      <c r="Q773" s="83" t="s">
        <v>23247</v>
      </c>
      <c r="R773" s="82" t="s">
        <v>23248</v>
      </c>
      <c r="S773" s="121" t="s">
        <v>23247</v>
      </c>
    </row>
    <row r="774" spans="1:19">
      <c r="A774" s="126">
        <v>540130</v>
      </c>
      <c r="B774" s="90" t="str">
        <f t="shared" si="25"/>
        <v>OC540130</v>
      </c>
      <c r="C774" s="81" t="s">
        <v>23279</v>
      </c>
      <c r="D774" s="81" t="str">
        <f t="shared" si="26"/>
        <v>540130 - Sewage Disposal Fund Contributions</v>
      </c>
      <c r="E774" s="120" t="s">
        <v>22294</v>
      </c>
      <c r="F774" s="121" t="s">
        <v>228</v>
      </c>
      <c r="G774" s="81" t="s">
        <v>5965</v>
      </c>
      <c r="H774" s="81" t="s">
        <v>5965</v>
      </c>
      <c r="I774" s="120" t="s">
        <v>22279</v>
      </c>
      <c r="J774" s="83" t="s">
        <v>22280</v>
      </c>
      <c r="K774" s="82" t="s">
        <v>23161</v>
      </c>
      <c r="L774" s="83" t="s">
        <v>327</v>
      </c>
      <c r="M774" s="82" t="s">
        <v>23162</v>
      </c>
      <c r="N774" s="83" t="s">
        <v>327</v>
      </c>
      <c r="O774" s="81" t="s">
        <v>22359</v>
      </c>
      <c r="P774" s="82" t="s">
        <v>23246</v>
      </c>
      <c r="Q774" s="83" t="s">
        <v>23247</v>
      </c>
      <c r="R774" s="82" t="s">
        <v>23248</v>
      </c>
      <c r="S774" s="121" t="s">
        <v>23247</v>
      </c>
    </row>
    <row r="775" spans="1:19">
      <c r="A775" s="126">
        <v>540135</v>
      </c>
      <c r="B775" s="90" t="str">
        <f t="shared" si="25"/>
        <v>OC540135</v>
      </c>
      <c r="C775" s="81" t="s">
        <v>23280</v>
      </c>
      <c r="D775" s="81" t="str">
        <f t="shared" si="26"/>
        <v>540135 - Sewerage Pension Contributions</v>
      </c>
      <c r="E775" s="120" t="s">
        <v>22294</v>
      </c>
      <c r="F775" s="121" t="s">
        <v>228</v>
      </c>
      <c r="G775" s="81" t="s">
        <v>5965</v>
      </c>
      <c r="H775" s="81" t="s">
        <v>5965</v>
      </c>
      <c r="I775" s="120" t="s">
        <v>22279</v>
      </c>
      <c r="J775" s="83" t="s">
        <v>22280</v>
      </c>
      <c r="K775" s="82" t="s">
        <v>23161</v>
      </c>
      <c r="L775" s="83" t="s">
        <v>327</v>
      </c>
      <c r="M775" s="82" t="s">
        <v>23162</v>
      </c>
      <c r="N775" s="83" t="s">
        <v>327</v>
      </c>
      <c r="O775" s="81" t="s">
        <v>22359</v>
      </c>
      <c r="P775" s="82" t="s">
        <v>23246</v>
      </c>
      <c r="Q775" s="83" t="s">
        <v>23247</v>
      </c>
      <c r="R775" s="82" t="s">
        <v>23248</v>
      </c>
      <c r="S775" s="121" t="s">
        <v>23247</v>
      </c>
    </row>
    <row r="776" spans="1:19">
      <c r="A776" s="126">
        <v>540140</v>
      </c>
      <c r="B776" s="90" t="str">
        <f t="shared" si="25"/>
        <v>OC540140</v>
      </c>
      <c r="C776" s="81" t="s">
        <v>23281</v>
      </c>
      <c r="D776" s="81" t="str">
        <f t="shared" si="26"/>
        <v>540140 - Water Fund Contributions</v>
      </c>
      <c r="E776" s="120" t="s">
        <v>22294</v>
      </c>
      <c r="F776" s="121" t="s">
        <v>228</v>
      </c>
      <c r="G776" s="81" t="s">
        <v>5965</v>
      </c>
      <c r="H776" s="81" t="s">
        <v>5965</v>
      </c>
      <c r="I776" s="120" t="s">
        <v>22279</v>
      </c>
      <c r="J776" s="83" t="s">
        <v>22280</v>
      </c>
      <c r="K776" s="82" t="s">
        <v>23161</v>
      </c>
      <c r="L776" s="83" t="s">
        <v>327</v>
      </c>
      <c r="M776" s="82" t="s">
        <v>23162</v>
      </c>
      <c r="N776" s="83" t="s">
        <v>327</v>
      </c>
      <c r="O776" s="81" t="s">
        <v>22359</v>
      </c>
      <c r="P776" s="82" t="s">
        <v>23246</v>
      </c>
      <c r="Q776" s="83" t="s">
        <v>23247</v>
      </c>
      <c r="R776" s="82" t="s">
        <v>23248</v>
      </c>
      <c r="S776" s="121" t="s">
        <v>23247</v>
      </c>
    </row>
    <row r="777" spans="1:19">
      <c r="A777" s="126">
        <v>540145</v>
      </c>
      <c r="B777" s="90" t="str">
        <f t="shared" si="25"/>
        <v>OC540145</v>
      </c>
      <c r="C777" s="81" t="s">
        <v>23282</v>
      </c>
      <c r="D777" s="81" t="str">
        <f t="shared" si="26"/>
        <v>540145 - Water Pension Contributions</v>
      </c>
      <c r="E777" s="120" t="s">
        <v>22294</v>
      </c>
      <c r="F777" s="121" t="s">
        <v>228</v>
      </c>
      <c r="G777" s="81" t="s">
        <v>5965</v>
      </c>
      <c r="H777" s="81" t="s">
        <v>5965</v>
      </c>
      <c r="I777" s="120" t="s">
        <v>22279</v>
      </c>
      <c r="J777" s="83" t="s">
        <v>22280</v>
      </c>
      <c r="K777" s="82" t="s">
        <v>23161</v>
      </c>
      <c r="L777" s="83" t="s">
        <v>327</v>
      </c>
      <c r="M777" s="82" t="s">
        <v>23162</v>
      </c>
      <c r="N777" s="83" t="s">
        <v>327</v>
      </c>
      <c r="O777" s="81" t="s">
        <v>22359</v>
      </c>
      <c r="P777" s="82" t="s">
        <v>23246</v>
      </c>
      <c r="Q777" s="83" t="s">
        <v>23247</v>
      </c>
      <c r="R777" s="82" t="s">
        <v>23248</v>
      </c>
      <c r="S777" s="121" t="s">
        <v>23247</v>
      </c>
    </row>
    <row r="778" spans="1:19">
      <c r="A778" s="126">
        <v>540150</v>
      </c>
      <c r="B778" s="90" t="str">
        <f t="shared" si="25"/>
        <v>OC540150</v>
      </c>
      <c r="C778" s="81" t="s">
        <v>23283</v>
      </c>
      <c r="D778" s="81" t="str">
        <f t="shared" si="26"/>
        <v>540150 - Library Fund Contributions</v>
      </c>
      <c r="E778" s="120" t="s">
        <v>22294</v>
      </c>
      <c r="F778" s="121" t="s">
        <v>228</v>
      </c>
      <c r="G778" s="81" t="s">
        <v>5965</v>
      </c>
      <c r="H778" s="81" t="s">
        <v>5965</v>
      </c>
      <c r="I778" s="120" t="s">
        <v>22279</v>
      </c>
      <c r="J778" s="83" t="s">
        <v>22280</v>
      </c>
      <c r="K778" s="82" t="s">
        <v>23161</v>
      </c>
      <c r="L778" s="83" t="s">
        <v>327</v>
      </c>
      <c r="M778" s="82" t="s">
        <v>23162</v>
      </c>
      <c r="N778" s="83" t="s">
        <v>327</v>
      </c>
      <c r="O778" s="81" t="s">
        <v>22359</v>
      </c>
      <c r="P778" s="82" t="s">
        <v>23246</v>
      </c>
      <c r="Q778" s="83" t="s">
        <v>23247</v>
      </c>
      <c r="R778" s="82" t="s">
        <v>23248</v>
      </c>
      <c r="S778" s="121" t="s">
        <v>23247</v>
      </c>
    </row>
    <row r="779" spans="1:19">
      <c r="A779" s="126">
        <v>540155</v>
      </c>
      <c r="B779" s="90" t="str">
        <f t="shared" si="25"/>
        <v>OC540155</v>
      </c>
      <c r="C779" s="81" t="s">
        <v>23284</v>
      </c>
      <c r="D779" s="81" t="str">
        <f t="shared" si="26"/>
        <v>540155 - Library Pension Contributions</v>
      </c>
      <c r="E779" s="120" t="s">
        <v>22294</v>
      </c>
      <c r="F779" s="121" t="s">
        <v>228</v>
      </c>
      <c r="G779" s="81" t="s">
        <v>5965</v>
      </c>
      <c r="H779" s="81" t="s">
        <v>5965</v>
      </c>
      <c r="I779" s="120" t="s">
        <v>22279</v>
      </c>
      <c r="J779" s="83" t="s">
        <v>22280</v>
      </c>
      <c r="K779" s="82" t="s">
        <v>23161</v>
      </c>
      <c r="L779" s="83" t="s">
        <v>327</v>
      </c>
      <c r="M779" s="82" t="s">
        <v>23162</v>
      </c>
      <c r="N779" s="83" t="s">
        <v>327</v>
      </c>
      <c r="O779" s="81" t="s">
        <v>22359</v>
      </c>
      <c r="P779" s="82" t="s">
        <v>23246</v>
      </c>
      <c r="Q779" s="83" t="s">
        <v>23247</v>
      </c>
      <c r="R779" s="82" t="s">
        <v>23248</v>
      </c>
      <c r="S779" s="121" t="s">
        <v>23247</v>
      </c>
    </row>
    <row r="780" spans="1:19">
      <c r="A780" s="126">
        <v>540160</v>
      </c>
      <c r="B780" s="90" t="str">
        <f t="shared" si="25"/>
        <v>OC540160</v>
      </c>
      <c r="C780" s="81" t="s">
        <v>23285</v>
      </c>
      <c r="D780" s="81" t="str">
        <f t="shared" si="26"/>
        <v>540160 - Transportation Fund Contributions</v>
      </c>
      <c r="E780" s="120" t="s">
        <v>22294</v>
      </c>
      <c r="F780" s="121" t="s">
        <v>228</v>
      </c>
      <c r="G780" s="81" t="s">
        <v>5965</v>
      </c>
      <c r="H780" s="81" t="s">
        <v>5965</v>
      </c>
      <c r="I780" s="120" t="s">
        <v>22279</v>
      </c>
      <c r="J780" s="83" t="s">
        <v>22280</v>
      </c>
      <c r="K780" s="82" t="s">
        <v>23161</v>
      </c>
      <c r="L780" s="83" t="s">
        <v>327</v>
      </c>
      <c r="M780" s="82" t="s">
        <v>23162</v>
      </c>
      <c r="N780" s="83" t="s">
        <v>327</v>
      </c>
      <c r="O780" s="81" t="s">
        <v>22359</v>
      </c>
      <c r="P780" s="82" t="s">
        <v>23246</v>
      </c>
      <c r="Q780" s="83" t="s">
        <v>23247</v>
      </c>
      <c r="R780" s="82" t="s">
        <v>23248</v>
      </c>
      <c r="S780" s="121" t="s">
        <v>23247</v>
      </c>
    </row>
    <row r="781" spans="1:19">
      <c r="A781" s="126">
        <v>540165</v>
      </c>
      <c r="B781" s="90" t="str">
        <f t="shared" si="25"/>
        <v>OC540165</v>
      </c>
      <c r="C781" s="81" t="s">
        <v>23286</v>
      </c>
      <c r="D781" s="81" t="str">
        <f t="shared" si="26"/>
        <v>540165 - Transportation Pension Contributions</v>
      </c>
      <c r="E781" s="120" t="s">
        <v>22294</v>
      </c>
      <c r="F781" s="121" t="s">
        <v>228</v>
      </c>
      <c r="G781" s="81" t="s">
        <v>5965</v>
      </c>
      <c r="H781" s="81" t="s">
        <v>5965</v>
      </c>
      <c r="I781" s="120" t="s">
        <v>22279</v>
      </c>
      <c r="J781" s="83" t="s">
        <v>22280</v>
      </c>
      <c r="K781" s="82" t="s">
        <v>23161</v>
      </c>
      <c r="L781" s="83" t="s">
        <v>327</v>
      </c>
      <c r="M781" s="82" t="s">
        <v>23162</v>
      </c>
      <c r="N781" s="83" t="s">
        <v>327</v>
      </c>
      <c r="O781" s="81" t="s">
        <v>22359</v>
      </c>
      <c r="P781" s="82" t="s">
        <v>23246</v>
      </c>
      <c r="Q781" s="83" t="s">
        <v>23247</v>
      </c>
      <c r="R781" s="82" t="s">
        <v>23248</v>
      </c>
      <c r="S781" s="121" t="s">
        <v>23247</v>
      </c>
    </row>
    <row r="782" spans="1:19">
      <c r="A782" s="126">
        <v>540170</v>
      </c>
      <c r="B782" s="90" t="str">
        <f t="shared" si="25"/>
        <v>OC540170</v>
      </c>
      <c r="C782" s="81" t="s">
        <v>23287</v>
      </c>
      <c r="D782" s="81" t="str">
        <f t="shared" si="26"/>
        <v>540170 - APS Fund Contributions</v>
      </c>
      <c r="E782" s="120" t="s">
        <v>22294</v>
      </c>
      <c r="F782" s="121" t="s">
        <v>228</v>
      </c>
      <c r="G782" s="81" t="s">
        <v>5965</v>
      </c>
      <c r="H782" s="81" t="s">
        <v>5965</v>
      </c>
      <c r="I782" s="120" t="s">
        <v>22279</v>
      </c>
      <c r="J782" s="83" t="s">
        <v>22280</v>
      </c>
      <c r="K782" s="82" t="s">
        <v>23161</v>
      </c>
      <c r="L782" s="83" t="s">
        <v>327</v>
      </c>
      <c r="M782" s="82" t="s">
        <v>23162</v>
      </c>
      <c r="N782" s="83" t="s">
        <v>327</v>
      </c>
      <c r="O782" s="81" t="s">
        <v>22359</v>
      </c>
      <c r="P782" s="82" t="s">
        <v>23246</v>
      </c>
      <c r="Q782" s="83" t="s">
        <v>23247</v>
      </c>
      <c r="R782" s="82" t="s">
        <v>23248</v>
      </c>
      <c r="S782" s="121" t="s">
        <v>23247</v>
      </c>
    </row>
    <row r="783" spans="1:19">
      <c r="A783" s="126">
        <v>540175</v>
      </c>
      <c r="B783" s="90" t="str">
        <f t="shared" si="25"/>
        <v>OC540175</v>
      </c>
      <c r="C783" s="81" t="s">
        <v>23288</v>
      </c>
      <c r="D783" s="81" t="str">
        <f t="shared" si="26"/>
        <v>540175 - Parking Pension Contributions</v>
      </c>
      <c r="E783" s="120" t="s">
        <v>22294</v>
      </c>
      <c r="F783" s="121" t="s">
        <v>228</v>
      </c>
      <c r="G783" s="81" t="s">
        <v>5965</v>
      </c>
      <c r="H783" s="81" t="s">
        <v>5965</v>
      </c>
      <c r="I783" s="120" t="s">
        <v>22279</v>
      </c>
      <c r="J783" s="83" t="s">
        <v>22280</v>
      </c>
      <c r="K783" s="82" t="s">
        <v>23161</v>
      </c>
      <c r="L783" s="83" t="s">
        <v>327</v>
      </c>
      <c r="M783" s="82" t="s">
        <v>23162</v>
      </c>
      <c r="N783" s="83" t="s">
        <v>327</v>
      </c>
      <c r="O783" s="81" t="s">
        <v>22359</v>
      </c>
      <c r="P783" s="82" t="s">
        <v>23246</v>
      </c>
      <c r="Q783" s="83" t="s">
        <v>23247</v>
      </c>
      <c r="R783" s="82" t="s">
        <v>23248</v>
      </c>
      <c r="S783" s="121" t="s">
        <v>23247</v>
      </c>
    </row>
    <row r="784" spans="1:19">
      <c r="A784" s="126">
        <v>540180</v>
      </c>
      <c r="B784" s="90" t="str">
        <f t="shared" si="25"/>
        <v>OC540180</v>
      </c>
      <c r="C784" s="81" t="s">
        <v>23289</v>
      </c>
      <c r="D784" s="81" t="str">
        <f t="shared" si="26"/>
        <v>540180 - Airport Fund Contributions</v>
      </c>
      <c r="E784" s="120" t="s">
        <v>22294</v>
      </c>
      <c r="F784" s="121" t="s">
        <v>228</v>
      </c>
      <c r="G784" s="81" t="s">
        <v>5965</v>
      </c>
      <c r="H784" s="81" t="s">
        <v>5965</v>
      </c>
      <c r="I784" s="120" t="s">
        <v>22279</v>
      </c>
      <c r="J784" s="83" t="s">
        <v>22280</v>
      </c>
      <c r="K784" s="82" t="s">
        <v>23161</v>
      </c>
      <c r="L784" s="83" t="s">
        <v>327</v>
      </c>
      <c r="M784" s="82" t="s">
        <v>23162</v>
      </c>
      <c r="N784" s="83" t="s">
        <v>327</v>
      </c>
      <c r="O784" s="81" t="s">
        <v>22359</v>
      </c>
      <c r="P784" s="82" t="s">
        <v>23246</v>
      </c>
      <c r="Q784" s="83" t="s">
        <v>23247</v>
      </c>
      <c r="R784" s="82" t="s">
        <v>23248</v>
      </c>
      <c r="S784" s="121" t="s">
        <v>23247</v>
      </c>
    </row>
    <row r="785" spans="1:19">
      <c r="A785" s="126">
        <v>540185</v>
      </c>
      <c r="B785" s="90" t="str">
        <f t="shared" si="25"/>
        <v>OC540185</v>
      </c>
      <c r="C785" s="81" t="s">
        <v>23290</v>
      </c>
      <c r="D785" s="81" t="str">
        <f t="shared" si="26"/>
        <v>540185 - Airport Pension Contributions</v>
      </c>
      <c r="E785" s="120" t="s">
        <v>22294</v>
      </c>
      <c r="F785" s="121" t="s">
        <v>228</v>
      </c>
      <c r="G785" s="81" t="s">
        <v>5965</v>
      </c>
      <c r="H785" s="81" t="s">
        <v>5965</v>
      </c>
      <c r="I785" s="120" t="s">
        <v>22279</v>
      </c>
      <c r="J785" s="83" t="s">
        <v>22280</v>
      </c>
      <c r="K785" s="82" t="s">
        <v>23161</v>
      </c>
      <c r="L785" s="83" t="s">
        <v>327</v>
      </c>
      <c r="M785" s="82" t="s">
        <v>23162</v>
      </c>
      <c r="N785" s="83" t="s">
        <v>327</v>
      </c>
      <c r="O785" s="81" t="s">
        <v>22359</v>
      </c>
      <c r="P785" s="82" t="s">
        <v>23246</v>
      </c>
      <c r="Q785" s="83" t="s">
        <v>23247</v>
      </c>
      <c r="R785" s="82" t="s">
        <v>23248</v>
      </c>
      <c r="S785" s="121" t="s">
        <v>23247</v>
      </c>
    </row>
    <row r="786" spans="1:19">
      <c r="A786" s="126">
        <v>540190</v>
      </c>
      <c r="B786" s="90" t="str">
        <f t="shared" si="25"/>
        <v>OC540190</v>
      </c>
      <c r="C786" s="81" t="s">
        <v>23291</v>
      </c>
      <c r="D786" s="81" t="str">
        <f t="shared" si="26"/>
        <v>540190 - Contributions From Fire Insurance Escrow Fund</v>
      </c>
      <c r="E786" s="120" t="s">
        <v>22294</v>
      </c>
      <c r="F786" s="121" t="s">
        <v>228</v>
      </c>
      <c r="G786" s="81" t="s">
        <v>5965</v>
      </c>
      <c r="H786" s="81" t="s">
        <v>5965</v>
      </c>
      <c r="I786" s="120" t="s">
        <v>22279</v>
      </c>
      <c r="J786" s="83" t="s">
        <v>22280</v>
      </c>
      <c r="K786" s="82" t="s">
        <v>23161</v>
      </c>
      <c r="L786" s="83" t="s">
        <v>327</v>
      </c>
      <c r="M786" s="82" t="s">
        <v>23162</v>
      </c>
      <c r="N786" s="83" t="s">
        <v>327</v>
      </c>
      <c r="O786" s="81" t="s">
        <v>22359</v>
      </c>
      <c r="P786" s="82" t="s">
        <v>23246</v>
      </c>
      <c r="Q786" s="83" t="s">
        <v>23247</v>
      </c>
      <c r="R786" s="82" t="s">
        <v>23248</v>
      </c>
      <c r="S786" s="121" t="s">
        <v>23247</v>
      </c>
    </row>
    <row r="787" spans="1:19">
      <c r="A787" s="126">
        <v>540318</v>
      </c>
      <c r="B787" s="90" t="str">
        <f t="shared" si="25"/>
        <v>OC540318</v>
      </c>
      <c r="C787" s="81" t="s">
        <v>23292</v>
      </c>
      <c r="D787" s="81" t="str">
        <f t="shared" si="26"/>
        <v>540318 - FSA Medical Contributions</v>
      </c>
      <c r="E787" s="120" t="s">
        <v>22319</v>
      </c>
      <c r="F787" s="121" t="s">
        <v>22320</v>
      </c>
      <c r="G787" s="81" t="s">
        <v>5965</v>
      </c>
      <c r="H787" s="81" t="s">
        <v>5965</v>
      </c>
      <c r="I787" s="120" t="s">
        <v>22279</v>
      </c>
      <c r="J787" s="83" t="s">
        <v>22280</v>
      </c>
      <c r="K787" s="82" t="s">
        <v>23161</v>
      </c>
      <c r="L787" s="83" t="s">
        <v>327</v>
      </c>
      <c r="M787" s="82" t="s">
        <v>23162</v>
      </c>
      <c r="N787" s="83" t="s">
        <v>327</v>
      </c>
      <c r="O787" s="81" t="s">
        <v>22359</v>
      </c>
      <c r="P787" s="82" t="s">
        <v>23246</v>
      </c>
      <c r="Q787" s="83" t="s">
        <v>23247</v>
      </c>
      <c r="R787" s="82" t="s">
        <v>23248</v>
      </c>
      <c r="S787" s="121" t="s">
        <v>23247</v>
      </c>
    </row>
    <row r="788" spans="1:19">
      <c r="A788" s="126">
        <v>540319</v>
      </c>
      <c r="B788" s="90" t="str">
        <f t="shared" si="25"/>
        <v>OC540319</v>
      </c>
      <c r="C788" s="81" t="s">
        <v>23293</v>
      </c>
      <c r="D788" s="81" t="str">
        <f t="shared" si="26"/>
        <v>540319 - FSA Dependent Care Contributions</v>
      </c>
      <c r="E788" s="120" t="s">
        <v>22319</v>
      </c>
      <c r="F788" s="121" t="s">
        <v>22320</v>
      </c>
      <c r="G788" s="81" t="s">
        <v>5965</v>
      </c>
      <c r="H788" s="81" t="s">
        <v>5965</v>
      </c>
      <c r="I788" s="120" t="s">
        <v>22279</v>
      </c>
      <c r="J788" s="83" t="s">
        <v>22280</v>
      </c>
      <c r="K788" s="82" t="s">
        <v>23161</v>
      </c>
      <c r="L788" s="83" t="s">
        <v>327</v>
      </c>
      <c r="M788" s="82" t="s">
        <v>23162</v>
      </c>
      <c r="N788" s="83" t="s">
        <v>327</v>
      </c>
      <c r="O788" s="81" t="s">
        <v>22359</v>
      </c>
      <c r="P788" s="82" t="s">
        <v>23246</v>
      </c>
      <c r="Q788" s="83" t="s">
        <v>23247</v>
      </c>
      <c r="R788" s="82" t="s">
        <v>23248</v>
      </c>
      <c r="S788" s="121" t="s">
        <v>23247</v>
      </c>
    </row>
    <row r="789" spans="1:19">
      <c r="A789" s="126">
        <v>540320</v>
      </c>
      <c r="B789" s="90" t="str">
        <f t="shared" si="25"/>
        <v>OC540320</v>
      </c>
      <c r="C789" s="81" t="s">
        <v>23294</v>
      </c>
      <c r="D789" s="81" t="str">
        <f t="shared" si="26"/>
        <v>540320 - FSA Commuter Benefit Contributions</v>
      </c>
      <c r="E789" s="120" t="s">
        <v>22319</v>
      </c>
      <c r="F789" s="121" t="s">
        <v>22320</v>
      </c>
      <c r="G789" s="81" t="s">
        <v>5965</v>
      </c>
      <c r="H789" s="81" t="s">
        <v>5965</v>
      </c>
      <c r="I789" s="120" t="s">
        <v>22279</v>
      </c>
      <c r="J789" s="83" t="s">
        <v>22280</v>
      </c>
      <c r="K789" s="82" t="s">
        <v>23161</v>
      </c>
      <c r="L789" s="83" t="s">
        <v>327</v>
      </c>
      <c r="M789" s="82" t="s">
        <v>23162</v>
      </c>
      <c r="N789" s="83" t="s">
        <v>327</v>
      </c>
      <c r="O789" s="81" t="s">
        <v>22359</v>
      </c>
      <c r="P789" s="82" t="s">
        <v>23246</v>
      </c>
      <c r="Q789" s="83" t="s">
        <v>23247</v>
      </c>
      <c r="R789" s="82" t="s">
        <v>23248</v>
      </c>
      <c r="S789" s="121" t="s">
        <v>23247</v>
      </c>
    </row>
    <row r="790" spans="1:19">
      <c r="A790" s="126">
        <v>550100</v>
      </c>
      <c r="B790" s="90" t="str">
        <f t="shared" si="25"/>
        <v>OC550100</v>
      </c>
      <c r="C790" s="81" t="s">
        <v>23295</v>
      </c>
      <c r="D790" s="81" t="str">
        <f t="shared" si="26"/>
        <v>550100 - Police &amp; Fire Pension Contributions</v>
      </c>
      <c r="E790" s="120" t="s">
        <v>22294</v>
      </c>
      <c r="F790" s="121" t="s">
        <v>228</v>
      </c>
      <c r="G790" s="81" t="s">
        <v>5965</v>
      </c>
      <c r="H790" s="81" t="s">
        <v>5965</v>
      </c>
      <c r="I790" s="120" t="s">
        <v>22279</v>
      </c>
      <c r="J790" s="83" t="s">
        <v>22280</v>
      </c>
      <c r="K790" s="82" t="s">
        <v>23161</v>
      </c>
      <c r="L790" s="83" t="s">
        <v>327</v>
      </c>
      <c r="M790" s="82" t="s">
        <v>23162</v>
      </c>
      <c r="N790" s="83" t="s">
        <v>327</v>
      </c>
      <c r="O790" s="81" t="s">
        <v>22359</v>
      </c>
      <c r="P790" s="82" t="s">
        <v>23246</v>
      </c>
      <c r="Q790" s="83" t="s">
        <v>23247</v>
      </c>
      <c r="R790" s="82" t="s">
        <v>23248</v>
      </c>
      <c r="S790" s="121" t="s">
        <v>23247</v>
      </c>
    </row>
    <row r="791" spans="1:19">
      <c r="A791" s="126">
        <v>550110</v>
      </c>
      <c r="B791" s="90" t="str">
        <f t="shared" si="25"/>
        <v>OC550110</v>
      </c>
      <c r="C791" s="81" t="s">
        <v>23296</v>
      </c>
      <c r="D791" s="81" t="str">
        <f t="shared" si="26"/>
        <v>550110 - Police &amp; Fire Pension Contract Order</v>
      </c>
      <c r="E791" s="120" t="s">
        <v>22294</v>
      </c>
      <c r="F791" s="121" t="s">
        <v>228</v>
      </c>
      <c r="G791" s="81" t="s">
        <v>5965</v>
      </c>
      <c r="H791" s="81" t="s">
        <v>5965</v>
      </c>
      <c r="I791" s="120" t="s">
        <v>22279</v>
      </c>
      <c r="J791" s="83" t="s">
        <v>22280</v>
      </c>
      <c r="K791" s="82" t="s">
        <v>23161</v>
      </c>
      <c r="L791" s="83" t="s">
        <v>327</v>
      </c>
      <c r="M791" s="82" t="s">
        <v>23162</v>
      </c>
      <c r="N791" s="83" t="s">
        <v>327</v>
      </c>
      <c r="O791" s="81" t="s">
        <v>22359</v>
      </c>
      <c r="P791" s="82" t="s">
        <v>23246</v>
      </c>
      <c r="Q791" s="83" t="s">
        <v>23247</v>
      </c>
      <c r="R791" s="82" t="s">
        <v>23248</v>
      </c>
      <c r="S791" s="121" t="s">
        <v>23247</v>
      </c>
    </row>
    <row r="792" spans="1:19">
      <c r="A792" s="126">
        <v>550120</v>
      </c>
      <c r="B792" s="90" t="str">
        <f t="shared" si="25"/>
        <v>OC550120</v>
      </c>
      <c r="C792" s="81" t="s">
        <v>23297</v>
      </c>
      <c r="D792" s="81" t="str">
        <f t="shared" si="26"/>
        <v>550120 - Police &amp; Fire Pension Contributions – Survey</v>
      </c>
      <c r="E792" s="120" t="s">
        <v>22294</v>
      </c>
      <c r="F792" s="121" t="s">
        <v>228</v>
      </c>
      <c r="G792" s="81" t="s">
        <v>5965</v>
      </c>
      <c r="H792" s="81" t="s">
        <v>5965</v>
      </c>
      <c r="I792" s="120" t="s">
        <v>22279</v>
      </c>
      <c r="J792" s="83" t="s">
        <v>22280</v>
      </c>
      <c r="K792" s="82" t="s">
        <v>23161</v>
      </c>
      <c r="L792" s="83" t="s">
        <v>327</v>
      </c>
      <c r="M792" s="82" t="s">
        <v>23162</v>
      </c>
      <c r="N792" s="83" t="s">
        <v>327</v>
      </c>
      <c r="O792" s="81" t="s">
        <v>22359</v>
      </c>
      <c r="P792" s="82" t="s">
        <v>23246</v>
      </c>
      <c r="Q792" s="83" t="s">
        <v>23247</v>
      </c>
      <c r="R792" s="82" t="s">
        <v>23248</v>
      </c>
      <c r="S792" s="121" t="s">
        <v>23247</v>
      </c>
    </row>
    <row r="793" spans="1:19">
      <c r="A793" s="126">
        <v>561100</v>
      </c>
      <c r="B793" s="90" t="str">
        <f t="shared" si="25"/>
        <v>OC561100</v>
      </c>
      <c r="C793" s="81" t="s">
        <v>23298</v>
      </c>
      <c r="D793" s="81" t="str">
        <f t="shared" si="26"/>
        <v>561100 - Contributions – Group Insurance</v>
      </c>
      <c r="E793" s="120" t="s">
        <v>22294</v>
      </c>
      <c r="F793" s="121" t="s">
        <v>228</v>
      </c>
      <c r="G793" s="81" t="s">
        <v>5965</v>
      </c>
      <c r="H793" s="81" t="s">
        <v>5965</v>
      </c>
      <c r="I793" s="120" t="s">
        <v>22279</v>
      </c>
      <c r="J793" s="83" t="s">
        <v>22280</v>
      </c>
      <c r="K793" s="82" t="s">
        <v>23161</v>
      </c>
      <c r="L793" s="83" t="s">
        <v>327</v>
      </c>
      <c r="M793" s="82" t="s">
        <v>23162</v>
      </c>
      <c r="N793" s="83" t="s">
        <v>327</v>
      </c>
      <c r="O793" s="81" t="s">
        <v>22359</v>
      </c>
      <c r="P793" s="82" t="s">
        <v>23246</v>
      </c>
      <c r="Q793" s="83" t="s">
        <v>23247</v>
      </c>
      <c r="R793" s="82" t="s">
        <v>23248</v>
      </c>
      <c r="S793" s="121" t="s">
        <v>23247</v>
      </c>
    </row>
    <row r="794" spans="1:19">
      <c r="A794" s="126">
        <v>561110</v>
      </c>
      <c r="B794" s="90" t="str">
        <f t="shared" si="25"/>
        <v>OC561110</v>
      </c>
      <c r="C794" s="81" t="s">
        <v>23299</v>
      </c>
      <c r="D794" s="81" t="str">
        <f t="shared" si="26"/>
        <v>561110 - Contributions – Group Insurance – Dependents</v>
      </c>
      <c r="E794" s="120" t="s">
        <v>22294</v>
      </c>
      <c r="F794" s="121" t="s">
        <v>228</v>
      </c>
      <c r="G794" s="81" t="s">
        <v>5965</v>
      </c>
      <c r="H794" s="81" t="s">
        <v>5965</v>
      </c>
      <c r="I794" s="120" t="s">
        <v>22279</v>
      </c>
      <c r="J794" s="83" t="s">
        <v>22280</v>
      </c>
      <c r="K794" s="82" t="s">
        <v>23161</v>
      </c>
      <c r="L794" s="83" t="s">
        <v>327</v>
      </c>
      <c r="M794" s="82" t="s">
        <v>23162</v>
      </c>
      <c r="N794" s="83" t="s">
        <v>327</v>
      </c>
      <c r="O794" s="81" t="s">
        <v>22359</v>
      </c>
      <c r="P794" s="82" t="s">
        <v>23246</v>
      </c>
      <c r="Q794" s="83" t="s">
        <v>23247</v>
      </c>
      <c r="R794" s="82" t="s">
        <v>23248</v>
      </c>
      <c r="S794" s="121" t="s">
        <v>23247</v>
      </c>
    </row>
    <row r="795" spans="1:19">
      <c r="A795" s="126">
        <v>561120</v>
      </c>
      <c r="B795" s="90" t="str">
        <f t="shared" si="25"/>
        <v>OC561120</v>
      </c>
      <c r="C795" s="81" t="s">
        <v>23300</v>
      </c>
      <c r="D795" s="81" t="str">
        <f t="shared" si="26"/>
        <v>561120 - Other Contributions – Employ Benefits</v>
      </c>
      <c r="E795" s="120" t="s">
        <v>22294</v>
      </c>
      <c r="F795" s="121" t="s">
        <v>228</v>
      </c>
      <c r="G795" s="81" t="s">
        <v>5965</v>
      </c>
      <c r="H795" s="81" t="s">
        <v>5965</v>
      </c>
      <c r="I795" s="120" t="s">
        <v>22279</v>
      </c>
      <c r="J795" s="83" t="s">
        <v>22280</v>
      </c>
      <c r="K795" s="82" t="s">
        <v>23161</v>
      </c>
      <c r="L795" s="83" t="s">
        <v>327</v>
      </c>
      <c r="M795" s="82" t="s">
        <v>23162</v>
      </c>
      <c r="N795" s="83" t="s">
        <v>327</v>
      </c>
      <c r="O795" s="81" t="s">
        <v>22359</v>
      </c>
      <c r="P795" s="82" t="s">
        <v>23246</v>
      </c>
      <c r="Q795" s="83" t="s">
        <v>23247</v>
      </c>
      <c r="R795" s="82" t="s">
        <v>23248</v>
      </c>
      <c r="S795" s="121" t="s">
        <v>23247</v>
      </c>
    </row>
    <row r="796" spans="1:19">
      <c r="A796" s="126">
        <v>571100</v>
      </c>
      <c r="B796" s="90" t="str">
        <f t="shared" si="25"/>
        <v>OC571100</v>
      </c>
      <c r="C796" s="81" t="s">
        <v>23301</v>
      </c>
      <c r="D796" s="81" t="str">
        <f t="shared" si="26"/>
        <v>571100 - Water Debt Service Payments</v>
      </c>
      <c r="E796" s="120" t="s">
        <v>22294</v>
      </c>
      <c r="F796" s="121" t="s">
        <v>228</v>
      </c>
      <c r="G796" s="81" t="s">
        <v>5965</v>
      </c>
      <c r="H796" s="81" t="s">
        <v>5965</v>
      </c>
      <c r="I796" s="120" t="s">
        <v>22279</v>
      </c>
      <c r="J796" s="83" t="s">
        <v>22280</v>
      </c>
      <c r="K796" s="82" t="s">
        <v>23161</v>
      </c>
      <c r="L796" s="83" t="s">
        <v>327</v>
      </c>
      <c r="M796" s="82" t="s">
        <v>23162</v>
      </c>
      <c r="N796" s="83" t="s">
        <v>327</v>
      </c>
      <c r="O796" s="81" t="s">
        <v>22359</v>
      </c>
      <c r="P796" s="82" t="s">
        <v>23246</v>
      </c>
      <c r="Q796" s="83" t="s">
        <v>23247</v>
      </c>
      <c r="R796" s="82" t="s">
        <v>23248</v>
      </c>
      <c r="S796" s="121" t="s">
        <v>23247</v>
      </c>
    </row>
    <row r="797" spans="1:19">
      <c r="A797" s="126">
        <v>571110</v>
      </c>
      <c r="B797" s="90" t="str">
        <f t="shared" si="25"/>
        <v>OC571110</v>
      </c>
      <c r="C797" s="81" t="s">
        <v>23302</v>
      </c>
      <c r="D797" s="81" t="str">
        <f t="shared" si="26"/>
        <v>571110 - Bond Reserve Account Contributions</v>
      </c>
      <c r="E797" s="120" t="s">
        <v>22294</v>
      </c>
      <c r="F797" s="121" t="s">
        <v>228</v>
      </c>
      <c r="G797" s="81" t="s">
        <v>5965</v>
      </c>
      <c r="H797" s="81" t="s">
        <v>5965</v>
      </c>
      <c r="I797" s="120" t="s">
        <v>22279</v>
      </c>
      <c r="J797" s="83" t="s">
        <v>22280</v>
      </c>
      <c r="K797" s="82" t="s">
        <v>23161</v>
      </c>
      <c r="L797" s="83" t="s">
        <v>327</v>
      </c>
      <c r="M797" s="82" t="s">
        <v>23162</v>
      </c>
      <c r="N797" s="83" t="s">
        <v>327</v>
      </c>
      <c r="O797" s="81" t="s">
        <v>22359</v>
      </c>
      <c r="P797" s="82" t="s">
        <v>23246</v>
      </c>
      <c r="Q797" s="83" t="s">
        <v>23247</v>
      </c>
      <c r="R797" s="82" t="s">
        <v>23248</v>
      </c>
      <c r="S797" s="121" t="s">
        <v>23247</v>
      </c>
    </row>
    <row r="798" spans="1:19">
      <c r="A798" s="126">
        <v>571120</v>
      </c>
      <c r="B798" s="90" t="str">
        <f t="shared" si="25"/>
        <v>OC571120</v>
      </c>
      <c r="C798" s="81" t="s">
        <v>23303</v>
      </c>
      <c r="D798" s="81" t="str">
        <f t="shared" si="26"/>
        <v>571120 - Other Debt Service</v>
      </c>
      <c r="E798" s="120" t="s">
        <v>22294</v>
      </c>
      <c r="F798" s="121" t="s">
        <v>228</v>
      </c>
      <c r="G798" s="81" t="s">
        <v>5965</v>
      </c>
      <c r="H798" s="81" t="s">
        <v>5965</v>
      </c>
      <c r="I798" s="120" t="s">
        <v>22279</v>
      </c>
      <c r="J798" s="83" t="s">
        <v>22280</v>
      </c>
      <c r="K798" s="82" t="s">
        <v>23161</v>
      </c>
      <c r="L798" s="83" t="s">
        <v>327</v>
      </c>
      <c r="M798" s="82" t="s">
        <v>23162</v>
      </c>
      <c r="N798" s="83" t="s">
        <v>327</v>
      </c>
      <c r="O798" s="81" t="s">
        <v>22359</v>
      </c>
      <c r="P798" s="82" t="s">
        <v>23246</v>
      </c>
      <c r="Q798" s="83" t="s">
        <v>23247</v>
      </c>
      <c r="R798" s="82" t="s">
        <v>23248</v>
      </c>
      <c r="S798" s="121" t="s">
        <v>23247</v>
      </c>
    </row>
    <row r="799" spans="1:19">
      <c r="A799" s="126">
        <v>601100</v>
      </c>
      <c r="B799" s="90" t="str">
        <f t="shared" si="25"/>
        <v>OC601100</v>
      </c>
      <c r="C799" s="81" t="s">
        <v>23304</v>
      </c>
      <c r="D799" s="81" t="str">
        <f t="shared" si="26"/>
        <v>601100 - Salar-Full Time-Gen City</v>
      </c>
      <c r="E799" s="120" t="s">
        <v>22329</v>
      </c>
      <c r="F799" s="121" t="s">
        <v>22330</v>
      </c>
      <c r="G799" s="81" t="s">
        <v>23305</v>
      </c>
      <c r="H799" s="81" t="s">
        <v>23306</v>
      </c>
      <c r="I799" s="120" t="s">
        <v>23307</v>
      </c>
      <c r="J799" s="83" t="s">
        <v>23308</v>
      </c>
      <c r="K799" s="82" t="s">
        <v>23309</v>
      </c>
      <c r="L799" s="83" t="s">
        <v>23310</v>
      </c>
      <c r="M799" s="82" t="s">
        <v>23311</v>
      </c>
      <c r="N799" s="83" t="s">
        <v>23310</v>
      </c>
      <c r="O799" s="81"/>
      <c r="P799" s="82" t="s">
        <v>23312</v>
      </c>
      <c r="Q799" s="83" t="s">
        <v>23313</v>
      </c>
      <c r="R799" s="82" t="s">
        <v>23314</v>
      </c>
      <c r="S799" s="121" t="s">
        <v>23313</v>
      </c>
    </row>
    <row r="800" spans="1:19">
      <c r="A800" s="126">
        <v>601105</v>
      </c>
      <c r="B800" s="90" t="str">
        <f t="shared" si="25"/>
        <v>OC601105</v>
      </c>
      <c r="C800" s="81" t="s">
        <v>23315</v>
      </c>
      <c r="D800" s="81" t="str">
        <f t="shared" si="26"/>
        <v>601105 - Salaries-Full-Police Uniform</v>
      </c>
      <c r="E800" s="120" t="s">
        <v>22329</v>
      </c>
      <c r="F800" s="121" t="s">
        <v>22330</v>
      </c>
      <c r="G800" s="81" t="s">
        <v>23305</v>
      </c>
      <c r="H800" s="81" t="s">
        <v>23306</v>
      </c>
      <c r="I800" s="120" t="s">
        <v>23307</v>
      </c>
      <c r="J800" s="83" t="s">
        <v>23308</v>
      </c>
      <c r="K800" s="82" t="s">
        <v>23309</v>
      </c>
      <c r="L800" s="83" t="s">
        <v>23310</v>
      </c>
      <c r="M800" s="82" t="s">
        <v>23311</v>
      </c>
      <c r="N800" s="83" t="s">
        <v>23310</v>
      </c>
      <c r="O800" s="81"/>
      <c r="P800" s="82" t="s">
        <v>23312</v>
      </c>
      <c r="Q800" s="83" t="s">
        <v>23313</v>
      </c>
      <c r="R800" s="82" t="s">
        <v>23314</v>
      </c>
      <c r="S800" s="121" t="s">
        <v>23313</v>
      </c>
    </row>
    <row r="801" spans="1:19">
      <c r="A801" s="126">
        <v>601110</v>
      </c>
      <c r="B801" s="90" t="str">
        <f t="shared" si="25"/>
        <v>OC601110</v>
      </c>
      <c r="C801" s="81" t="s">
        <v>23316</v>
      </c>
      <c r="D801" s="81" t="str">
        <f t="shared" si="26"/>
        <v>601110 - Salaries-Full-Fire Uniform</v>
      </c>
      <c r="E801" s="120" t="s">
        <v>22329</v>
      </c>
      <c r="F801" s="121" t="s">
        <v>22330</v>
      </c>
      <c r="G801" s="81" t="s">
        <v>23305</v>
      </c>
      <c r="H801" s="81" t="s">
        <v>23306</v>
      </c>
      <c r="I801" s="120" t="s">
        <v>23307</v>
      </c>
      <c r="J801" s="83" t="s">
        <v>23308</v>
      </c>
      <c r="K801" s="82" t="s">
        <v>23309</v>
      </c>
      <c r="L801" s="83" t="s">
        <v>23310</v>
      </c>
      <c r="M801" s="82" t="s">
        <v>23311</v>
      </c>
      <c r="N801" s="83" t="s">
        <v>23310</v>
      </c>
      <c r="O801" s="81"/>
      <c r="P801" s="82" t="s">
        <v>23312</v>
      </c>
      <c r="Q801" s="83" t="s">
        <v>23313</v>
      </c>
      <c r="R801" s="82" t="s">
        <v>23314</v>
      </c>
      <c r="S801" s="121" t="s">
        <v>23313</v>
      </c>
    </row>
    <row r="802" spans="1:19">
      <c r="A802" s="126">
        <v>601115</v>
      </c>
      <c r="B802" s="90" t="str">
        <f t="shared" si="25"/>
        <v>OC601115</v>
      </c>
      <c r="C802" s="81" t="s">
        <v>23317</v>
      </c>
      <c r="D802" s="81" t="str">
        <f t="shared" si="26"/>
        <v>601115 - Salaries-Contractual</v>
      </c>
      <c r="E802" s="120" t="s">
        <v>22329</v>
      </c>
      <c r="F802" s="121" t="s">
        <v>22330</v>
      </c>
      <c r="G802" s="81" t="s">
        <v>23305</v>
      </c>
      <c r="H802" s="81" t="s">
        <v>23306</v>
      </c>
      <c r="I802" s="120" t="s">
        <v>23307</v>
      </c>
      <c r="J802" s="83" t="s">
        <v>23308</v>
      </c>
      <c r="K802" s="82" t="s">
        <v>23309</v>
      </c>
      <c r="L802" s="83" t="s">
        <v>23310</v>
      </c>
      <c r="M802" s="82" t="s">
        <v>23311</v>
      </c>
      <c r="N802" s="83" t="s">
        <v>23310</v>
      </c>
      <c r="O802" s="81"/>
      <c r="P802" s="82" t="s">
        <v>23312</v>
      </c>
      <c r="Q802" s="83" t="s">
        <v>23313</v>
      </c>
      <c r="R802" s="82" t="s">
        <v>23314</v>
      </c>
      <c r="S802" s="121" t="s">
        <v>23313</v>
      </c>
    </row>
    <row r="803" spans="1:19">
      <c r="A803" s="126">
        <v>601120</v>
      </c>
      <c r="B803" s="90" t="str">
        <f t="shared" si="25"/>
        <v>OC601120</v>
      </c>
      <c r="C803" s="81" t="s">
        <v>23318</v>
      </c>
      <c r="D803" s="81" t="str">
        <f t="shared" si="26"/>
        <v>601120 - Salaries – Employee Casual Leave</v>
      </c>
      <c r="E803" s="120" t="s">
        <v>22329</v>
      </c>
      <c r="F803" s="121" t="s">
        <v>22330</v>
      </c>
      <c r="G803" s="81" t="s">
        <v>23305</v>
      </c>
      <c r="H803" s="81" t="s">
        <v>23306</v>
      </c>
      <c r="I803" s="120" t="s">
        <v>23307</v>
      </c>
      <c r="J803" s="83" t="s">
        <v>23308</v>
      </c>
      <c r="K803" s="82" t="s">
        <v>23309</v>
      </c>
      <c r="L803" s="83" t="s">
        <v>23310</v>
      </c>
      <c r="M803" s="82" t="s">
        <v>23311</v>
      </c>
      <c r="N803" s="83" t="s">
        <v>23310</v>
      </c>
      <c r="O803" s="81"/>
      <c r="P803" s="82" t="s">
        <v>23312</v>
      </c>
      <c r="Q803" s="83" t="s">
        <v>23313</v>
      </c>
      <c r="R803" s="82" t="s">
        <v>23314</v>
      </c>
      <c r="S803" s="121" t="s">
        <v>23313</v>
      </c>
    </row>
    <row r="804" spans="1:19">
      <c r="A804" s="126">
        <v>601125</v>
      </c>
      <c r="B804" s="90" t="str">
        <f t="shared" si="25"/>
        <v>OC601125</v>
      </c>
      <c r="C804" s="81" t="s">
        <v>23319</v>
      </c>
      <c r="D804" s="81" t="str">
        <f t="shared" si="26"/>
        <v>601125 - Salaries – Vacation Time</v>
      </c>
      <c r="E804" s="120" t="s">
        <v>22329</v>
      </c>
      <c r="F804" s="121" t="s">
        <v>22330</v>
      </c>
      <c r="G804" s="81" t="s">
        <v>23305</v>
      </c>
      <c r="H804" s="81" t="s">
        <v>23306</v>
      </c>
      <c r="I804" s="120" t="s">
        <v>23307</v>
      </c>
      <c r="J804" s="83" t="s">
        <v>23308</v>
      </c>
      <c r="K804" s="82" t="s">
        <v>23309</v>
      </c>
      <c r="L804" s="83" t="s">
        <v>23310</v>
      </c>
      <c r="M804" s="82" t="s">
        <v>23311</v>
      </c>
      <c r="N804" s="83" t="s">
        <v>23310</v>
      </c>
      <c r="O804" s="81"/>
      <c r="P804" s="82" t="s">
        <v>23312</v>
      </c>
      <c r="Q804" s="83" t="s">
        <v>23313</v>
      </c>
      <c r="R804" s="82" t="s">
        <v>23314</v>
      </c>
      <c r="S804" s="121" t="s">
        <v>23313</v>
      </c>
    </row>
    <row r="805" spans="1:19">
      <c r="A805" s="126">
        <v>601130</v>
      </c>
      <c r="B805" s="90" t="str">
        <f t="shared" si="25"/>
        <v>OC601130</v>
      </c>
      <c r="C805" s="81" t="s">
        <v>23320</v>
      </c>
      <c r="D805" s="81" t="str">
        <f t="shared" si="26"/>
        <v>601130 - Salaries-Holiday Pay</v>
      </c>
      <c r="E805" s="120" t="s">
        <v>22329</v>
      </c>
      <c r="F805" s="121" t="s">
        <v>22330</v>
      </c>
      <c r="G805" s="81" t="s">
        <v>23305</v>
      </c>
      <c r="H805" s="81" t="s">
        <v>23306</v>
      </c>
      <c r="I805" s="120" t="s">
        <v>23307</v>
      </c>
      <c r="J805" s="83" t="s">
        <v>23308</v>
      </c>
      <c r="K805" s="82" t="s">
        <v>23309</v>
      </c>
      <c r="L805" s="83" t="s">
        <v>23310</v>
      </c>
      <c r="M805" s="82" t="s">
        <v>23311</v>
      </c>
      <c r="N805" s="83" t="s">
        <v>23310</v>
      </c>
      <c r="O805" s="81"/>
      <c r="P805" s="82" t="s">
        <v>23312</v>
      </c>
      <c r="Q805" s="83" t="s">
        <v>23313</v>
      </c>
      <c r="R805" s="82" t="s">
        <v>23314</v>
      </c>
      <c r="S805" s="121" t="s">
        <v>23313</v>
      </c>
    </row>
    <row r="806" spans="1:19">
      <c r="A806" s="126">
        <v>601200</v>
      </c>
      <c r="B806" s="90" t="str">
        <f t="shared" si="25"/>
        <v>OC601200</v>
      </c>
      <c r="C806" s="81" t="s">
        <v>23321</v>
      </c>
      <c r="D806" s="81" t="str">
        <f t="shared" si="26"/>
        <v>601200 - Salaries-Part Time</v>
      </c>
      <c r="E806" s="120" t="s">
        <v>22329</v>
      </c>
      <c r="F806" s="121" t="s">
        <v>22330</v>
      </c>
      <c r="G806" s="81" t="s">
        <v>23305</v>
      </c>
      <c r="H806" s="81" t="s">
        <v>23306</v>
      </c>
      <c r="I806" s="120" t="s">
        <v>23307</v>
      </c>
      <c r="J806" s="83" t="s">
        <v>23308</v>
      </c>
      <c r="K806" s="82" t="s">
        <v>23309</v>
      </c>
      <c r="L806" s="83" t="s">
        <v>23310</v>
      </c>
      <c r="M806" s="82" t="s">
        <v>23311</v>
      </c>
      <c r="N806" s="83" t="s">
        <v>23310</v>
      </c>
      <c r="O806" s="81"/>
      <c r="P806" s="82" t="s">
        <v>23312</v>
      </c>
      <c r="Q806" s="83" t="s">
        <v>23313</v>
      </c>
      <c r="R806" s="82" t="s">
        <v>23314</v>
      </c>
      <c r="S806" s="121" t="s">
        <v>23313</v>
      </c>
    </row>
    <row r="807" spans="1:19">
      <c r="A807" s="126">
        <v>601300</v>
      </c>
      <c r="B807" s="90" t="str">
        <f t="shared" si="25"/>
        <v>OC601300</v>
      </c>
      <c r="C807" s="81" t="s">
        <v>23322</v>
      </c>
      <c r="D807" s="81" t="str">
        <f t="shared" si="26"/>
        <v>601300 - Salar-Overtime-Gen City</v>
      </c>
      <c r="E807" s="120" t="s">
        <v>22329</v>
      </c>
      <c r="F807" s="121" t="s">
        <v>22330</v>
      </c>
      <c r="G807" s="81" t="s">
        <v>23305</v>
      </c>
      <c r="H807" s="81" t="s">
        <v>23306</v>
      </c>
      <c r="I807" s="120" t="s">
        <v>23307</v>
      </c>
      <c r="J807" s="83" t="s">
        <v>23308</v>
      </c>
      <c r="K807" s="82" t="s">
        <v>23309</v>
      </c>
      <c r="L807" s="83" t="s">
        <v>23310</v>
      </c>
      <c r="M807" s="82" t="s">
        <v>23311</v>
      </c>
      <c r="N807" s="83" t="s">
        <v>23310</v>
      </c>
      <c r="O807" s="81"/>
      <c r="P807" s="82" t="s">
        <v>23323</v>
      </c>
      <c r="Q807" s="83" t="s">
        <v>23324</v>
      </c>
      <c r="R807" s="82" t="s">
        <v>23325</v>
      </c>
      <c r="S807" s="121" t="s">
        <v>23324</v>
      </c>
    </row>
    <row r="808" spans="1:19">
      <c r="A808" s="126">
        <v>601305</v>
      </c>
      <c r="B808" s="90" t="str">
        <f t="shared" si="25"/>
        <v>OC601305</v>
      </c>
      <c r="C808" s="81" t="s">
        <v>23326</v>
      </c>
      <c r="D808" s="81" t="str">
        <f t="shared" si="26"/>
        <v>601305 - Salaries-Overtime-Police Unif</v>
      </c>
      <c r="E808" s="120" t="s">
        <v>22329</v>
      </c>
      <c r="F808" s="121" t="s">
        <v>22330</v>
      </c>
      <c r="G808" s="81" t="s">
        <v>23305</v>
      </c>
      <c r="H808" s="81" t="s">
        <v>23306</v>
      </c>
      <c r="I808" s="120" t="s">
        <v>23307</v>
      </c>
      <c r="J808" s="83" t="s">
        <v>23308</v>
      </c>
      <c r="K808" s="82" t="s">
        <v>23309</v>
      </c>
      <c r="L808" s="83" t="s">
        <v>23310</v>
      </c>
      <c r="M808" s="82" t="s">
        <v>23311</v>
      </c>
      <c r="N808" s="83" t="s">
        <v>23310</v>
      </c>
      <c r="O808" s="81"/>
      <c r="P808" s="82" t="s">
        <v>23327</v>
      </c>
      <c r="Q808" s="83" t="s">
        <v>23328</v>
      </c>
      <c r="R808" s="82" t="s">
        <v>23329</v>
      </c>
      <c r="S808" s="121" t="s">
        <v>23328</v>
      </c>
    </row>
    <row r="809" spans="1:19">
      <c r="A809" s="126">
        <v>601310</v>
      </c>
      <c r="B809" s="90" t="str">
        <f t="shared" si="25"/>
        <v>OC601310</v>
      </c>
      <c r="C809" s="81" t="s">
        <v>23330</v>
      </c>
      <c r="D809" s="81" t="str">
        <f t="shared" si="26"/>
        <v>601310 - Salaries-Overtime-Fire Unif</v>
      </c>
      <c r="E809" s="120" t="s">
        <v>22329</v>
      </c>
      <c r="F809" s="121" t="s">
        <v>22330</v>
      </c>
      <c r="G809" s="81" t="s">
        <v>23305</v>
      </c>
      <c r="H809" s="81" t="s">
        <v>23306</v>
      </c>
      <c r="I809" s="120" t="s">
        <v>23307</v>
      </c>
      <c r="J809" s="83" t="s">
        <v>23308</v>
      </c>
      <c r="K809" s="82" t="s">
        <v>23309</v>
      </c>
      <c r="L809" s="83" t="s">
        <v>23310</v>
      </c>
      <c r="M809" s="82" t="s">
        <v>23311</v>
      </c>
      <c r="N809" s="83" t="s">
        <v>23310</v>
      </c>
      <c r="O809" s="81"/>
      <c r="P809" s="82" t="s">
        <v>23331</v>
      </c>
      <c r="Q809" s="83" t="s">
        <v>23332</v>
      </c>
      <c r="R809" s="82" t="s">
        <v>23333</v>
      </c>
      <c r="S809" s="121" t="s">
        <v>23332</v>
      </c>
    </row>
    <row r="810" spans="1:19">
      <c r="A810" s="126">
        <v>601400</v>
      </c>
      <c r="B810" s="90" t="str">
        <f t="shared" si="25"/>
        <v>OC601400</v>
      </c>
      <c r="C810" s="81" t="s">
        <v>23334</v>
      </c>
      <c r="D810" s="81" t="str">
        <f t="shared" si="26"/>
        <v>601400 - Salar-Shift Prem-Gen City</v>
      </c>
      <c r="E810" s="120" t="s">
        <v>22329</v>
      </c>
      <c r="F810" s="121" t="s">
        <v>22330</v>
      </c>
      <c r="G810" s="81" t="s">
        <v>23305</v>
      </c>
      <c r="H810" s="81" t="s">
        <v>23306</v>
      </c>
      <c r="I810" s="120" t="s">
        <v>23307</v>
      </c>
      <c r="J810" s="83" t="s">
        <v>23308</v>
      </c>
      <c r="K810" s="82" t="s">
        <v>23309</v>
      </c>
      <c r="L810" s="83" t="s">
        <v>23310</v>
      </c>
      <c r="M810" s="82" t="s">
        <v>23311</v>
      </c>
      <c r="N810" s="83" t="s">
        <v>23310</v>
      </c>
      <c r="O810" s="81"/>
      <c r="P810" s="82" t="s">
        <v>23312</v>
      </c>
      <c r="Q810" s="83" t="s">
        <v>23313</v>
      </c>
      <c r="R810" s="82" t="s">
        <v>23314</v>
      </c>
      <c r="S810" s="121" t="s">
        <v>23313</v>
      </c>
    </row>
    <row r="811" spans="1:19">
      <c r="A811" s="126">
        <v>601405</v>
      </c>
      <c r="B811" s="90" t="str">
        <f t="shared" si="25"/>
        <v>OC601405</v>
      </c>
      <c r="C811" s="81" t="s">
        <v>23335</v>
      </c>
      <c r="D811" s="81" t="str">
        <f t="shared" si="26"/>
        <v>601405 - Salaries-Shift Prem-Pol Unif</v>
      </c>
      <c r="E811" s="120" t="s">
        <v>22329</v>
      </c>
      <c r="F811" s="121" t="s">
        <v>22330</v>
      </c>
      <c r="G811" s="81" t="s">
        <v>23305</v>
      </c>
      <c r="H811" s="81" t="s">
        <v>23306</v>
      </c>
      <c r="I811" s="120" t="s">
        <v>23307</v>
      </c>
      <c r="J811" s="83" t="s">
        <v>23308</v>
      </c>
      <c r="K811" s="82" t="s">
        <v>23309</v>
      </c>
      <c r="L811" s="83" t="s">
        <v>23310</v>
      </c>
      <c r="M811" s="82" t="s">
        <v>23311</v>
      </c>
      <c r="N811" s="83" t="s">
        <v>23310</v>
      </c>
      <c r="O811" s="81"/>
      <c r="P811" s="82" t="s">
        <v>23312</v>
      </c>
      <c r="Q811" s="83" t="s">
        <v>23313</v>
      </c>
      <c r="R811" s="82" t="s">
        <v>23314</v>
      </c>
      <c r="S811" s="121" t="s">
        <v>23313</v>
      </c>
    </row>
    <row r="812" spans="1:19">
      <c r="A812" s="126">
        <v>601410</v>
      </c>
      <c r="B812" s="90" t="str">
        <f t="shared" si="25"/>
        <v>OC601410</v>
      </c>
      <c r="C812" s="81" t="s">
        <v>23336</v>
      </c>
      <c r="D812" s="81" t="str">
        <f t="shared" si="26"/>
        <v>601410 - Salaries-Shift Prem-Fire Unif</v>
      </c>
      <c r="E812" s="120" t="s">
        <v>22329</v>
      </c>
      <c r="F812" s="121" t="s">
        <v>22330</v>
      </c>
      <c r="G812" s="81" t="s">
        <v>23305</v>
      </c>
      <c r="H812" s="81" t="s">
        <v>23306</v>
      </c>
      <c r="I812" s="120" t="s">
        <v>23307</v>
      </c>
      <c r="J812" s="83" t="s">
        <v>23308</v>
      </c>
      <c r="K812" s="82" t="s">
        <v>23309</v>
      </c>
      <c r="L812" s="83" t="s">
        <v>23310</v>
      </c>
      <c r="M812" s="82" t="s">
        <v>23311</v>
      </c>
      <c r="N812" s="83" t="s">
        <v>23310</v>
      </c>
      <c r="O812" s="81"/>
      <c r="P812" s="82" t="s">
        <v>23312</v>
      </c>
      <c r="Q812" s="83" t="s">
        <v>23313</v>
      </c>
      <c r="R812" s="82" t="s">
        <v>23314</v>
      </c>
      <c r="S812" s="121" t="s">
        <v>23313</v>
      </c>
    </row>
    <row r="813" spans="1:19">
      <c r="A813" s="126">
        <v>601500</v>
      </c>
      <c r="B813" s="90" t="str">
        <f t="shared" si="25"/>
        <v>OC601500</v>
      </c>
      <c r="C813" s="81" t="s">
        <v>23337</v>
      </c>
      <c r="D813" s="81" t="str">
        <f t="shared" si="26"/>
        <v>601500 - Salaries-Holiday Premium</v>
      </c>
      <c r="E813" s="120" t="s">
        <v>22329</v>
      </c>
      <c r="F813" s="121" t="s">
        <v>22330</v>
      </c>
      <c r="G813" s="81" t="s">
        <v>23305</v>
      </c>
      <c r="H813" s="81" t="s">
        <v>23306</v>
      </c>
      <c r="I813" s="120" t="s">
        <v>23307</v>
      </c>
      <c r="J813" s="83" t="s">
        <v>23308</v>
      </c>
      <c r="K813" s="82" t="s">
        <v>23309</v>
      </c>
      <c r="L813" s="83" t="s">
        <v>23310</v>
      </c>
      <c r="M813" s="82" t="s">
        <v>23311</v>
      </c>
      <c r="N813" s="83" t="s">
        <v>23310</v>
      </c>
      <c r="O813" s="81"/>
      <c r="P813" s="82" t="s">
        <v>23312</v>
      </c>
      <c r="Q813" s="83" t="s">
        <v>23313</v>
      </c>
      <c r="R813" s="82" t="s">
        <v>23314</v>
      </c>
      <c r="S813" s="121" t="s">
        <v>23313</v>
      </c>
    </row>
    <row r="814" spans="1:19">
      <c r="A814" s="126">
        <v>601505</v>
      </c>
      <c r="B814" s="90" t="str">
        <f t="shared" si="25"/>
        <v>OC601505</v>
      </c>
      <c r="C814" s="81" t="s">
        <v>23338</v>
      </c>
      <c r="D814" s="81" t="str">
        <f t="shared" si="26"/>
        <v>601505 - Salaries-Holiday Prem-Pol Uni</v>
      </c>
      <c r="E814" s="120" t="s">
        <v>22329</v>
      </c>
      <c r="F814" s="121" t="s">
        <v>22330</v>
      </c>
      <c r="G814" s="81" t="s">
        <v>23305</v>
      </c>
      <c r="H814" s="81" t="s">
        <v>23306</v>
      </c>
      <c r="I814" s="120" t="s">
        <v>23307</v>
      </c>
      <c r="J814" s="83" t="s">
        <v>23308</v>
      </c>
      <c r="K814" s="82" t="s">
        <v>23309</v>
      </c>
      <c r="L814" s="83" t="s">
        <v>23310</v>
      </c>
      <c r="M814" s="82" t="s">
        <v>23311</v>
      </c>
      <c r="N814" s="83" t="s">
        <v>23310</v>
      </c>
      <c r="O814" s="81"/>
      <c r="P814" s="82" t="s">
        <v>23312</v>
      </c>
      <c r="Q814" s="83" t="s">
        <v>23313</v>
      </c>
      <c r="R814" s="82" t="s">
        <v>23314</v>
      </c>
      <c r="S814" s="121" t="s">
        <v>23313</v>
      </c>
    </row>
    <row r="815" spans="1:19">
      <c r="A815" s="126">
        <v>601510</v>
      </c>
      <c r="B815" s="90" t="str">
        <f t="shared" si="25"/>
        <v>OC601510</v>
      </c>
      <c r="C815" s="81" t="s">
        <v>23339</v>
      </c>
      <c r="D815" s="81" t="str">
        <f t="shared" si="26"/>
        <v>601510 - Salaries – Holiday Premium – Fire Uniform</v>
      </c>
      <c r="E815" s="120" t="s">
        <v>22329</v>
      </c>
      <c r="F815" s="121" t="s">
        <v>22330</v>
      </c>
      <c r="G815" s="81" t="s">
        <v>23305</v>
      </c>
      <c r="H815" s="81" t="s">
        <v>23306</v>
      </c>
      <c r="I815" s="120" t="s">
        <v>23307</v>
      </c>
      <c r="J815" s="83" t="s">
        <v>23308</v>
      </c>
      <c r="K815" s="82" t="s">
        <v>23309</v>
      </c>
      <c r="L815" s="83" t="s">
        <v>23310</v>
      </c>
      <c r="M815" s="82" t="s">
        <v>23311</v>
      </c>
      <c r="N815" s="83" t="s">
        <v>23310</v>
      </c>
      <c r="O815" s="81"/>
      <c r="P815" s="82" t="s">
        <v>23312</v>
      </c>
      <c r="Q815" s="83" t="s">
        <v>23313</v>
      </c>
      <c r="R815" s="82" t="s">
        <v>23314</v>
      </c>
      <c r="S815" s="121" t="s">
        <v>23313</v>
      </c>
    </row>
    <row r="816" spans="1:19">
      <c r="A816" s="126">
        <v>601600</v>
      </c>
      <c r="B816" s="90" t="str">
        <f t="shared" si="25"/>
        <v>OC601600</v>
      </c>
      <c r="C816" s="81" t="s">
        <v>23340</v>
      </c>
      <c r="D816" s="81" t="str">
        <f t="shared" si="26"/>
        <v>601600 - Salaries For Employee Illness</v>
      </c>
      <c r="E816" s="120" t="s">
        <v>22329</v>
      </c>
      <c r="F816" s="121" t="s">
        <v>22330</v>
      </c>
      <c r="G816" s="81" t="s">
        <v>23305</v>
      </c>
      <c r="H816" s="81" t="s">
        <v>23306</v>
      </c>
      <c r="I816" s="120" t="s">
        <v>23307</v>
      </c>
      <c r="J816" s="83" t="s">
        <v>23308</v>
      </c>
      <c r="K816" s="82" t="s">
        <v>23309</v>
      </c>
      <c r="L816" s="83" t="s">
        <v>23310</v>
      </c>
      <c r="M816" s="82" t="s">
        <v>23311</v>
      </c>
      <c r="N816" s="83" t="s">
        <v>23310</v>
      </c>
      <c r="O816" s="81"/>
      <c r="P816" s="82" t="s">
        <v>23312</v>
      </c>
      <c r="Q816" s="83" t="s">
        <v>23313</v>
      </c>
      <c r="R816" s="82" t="s">
        <v>23314</v>
      </c>
      <c r="S816" s="121" t="s">
        <v>23313</v>
      </c>
    </row>
    <row r="817" spans="1:19">
      <c r="A817" s="126">
        <v>601605</v>
      </c>
      <c r="B817" s="90" t="str">
        <f t="shared" si="25"/>
        <v>OC601605</v>
      </c>
      <c r="C817" s="81" t="s">
        <v>23341</v>
      </c>
      <c r="D817" s="81" t="str">
        <f t="shared" si="26"/>
        <v>601605 - Salaries – Employee Illness 60%</v>
      </c>
      <c r="E817" s="120" t="s">
        <v>22329</v>
      </c>
      <c r="F817" s="121" t="s">
        <v>22330</v>
      </c>
      <c r="G817" s="81" t="s">
        <v>23305</v>
      </c>
      <c r="H817" s="81" t="s">
        <v>23306</v>
      </c>
      <c r="I817" s="120" t="s">
        <v>23307</v>
      </c>
      <c r="J817" s="83" t="s">
        <v>23308</v>
      </c>
      <c r="K817" s="82" t="s">
        <v>23309</v>
      </c>
      <c r="L817" s="83" t="s">
        <v>23310</v>
      </c>
      <c r="M817" s="82" t="s">
        <v>23311</v>
      </c>
      <c r="N817" s="83" t="s">
        <v>23310</v>
      </c>
      <c r="O817" s="81"/>
      <c r="P817" s="82" t="s">
        <v>23312</v>
      </c>
      <c r="Q817" s="83" t="s">
        <v>23313</v>
      </c>
      <c r="R817" s="82" t="s">
        <v>23314</v>
      </c>
      <c r="S817" s="121" t="s">
        <v>23313</v>
      </c>
    </row>
    <row r="818" spans="1:19">
      <c r="A818" s="126">
        <v>601610</v>
      </c>
      <c r="B818" s="90" t="str">
        <f t="shared" si="25"/>
        <v>OC601610</v>
      </c>
      <c r="C818" s="81" t="s">
        <v>23342</v>
      </c>
      <c r="D818" s="81" t="str">
        <f t="shared" si="26"/>
        <v>601610 - Salaries – Employee Illness – Police</v>
      </c>
      <c r="E818" s="120" t="s">
        <v>22329</v>
      </c>
      <c r="F818" s="121" t="s">
        <v>22330</v>
      </c>
      <c r="G818" s="81" t="s">
        <v>23305</v>
      </c>
      <c r="H818" s="81" t="s">
        <v>23306</v>
      </c>
      <c r="I818" s="120" t="s">
        <v>23307</v>
      </c>
      <c r="J818" s="83" t="s">
        <v>23308</v>
      </c>
      <c r="K818" s="82" t="s">
        <v>23309</v>
      </c>
      <c r="L818" s="83" t="s">
        <v>23310</v>
      </c>
      <c r="M818" s="82" t="s">
        <v>23311</v>
      </c>
      <c r="N818" s="83" t="s">
        <v>23310</v>
      </c>
      <c r="O818" s="81"/>
      <c r="P818" s="82" t="s">
        <v>23312</v>
      </c>
      <c r="Q818" s="83" t="s">
        <v>23313</v>
      </c>
      <c r="R818" s="82" t="s">
        <v>23314</v>
      </c>
      <c r="S818" s="121" t="s">
        <v>23313</v>
      </c>
    </row>
    <row r="819" spans="1:19">
      <c r="A819" s="126">
        <v>601615</v>
      </c>
      <c r="B819" s="90" t="str">
        <f t="shared" si="25"/>
        <v>OC601615</v>
      </c>
      <c r="C819" s="81" t="s">
        <v>23343</v>
      </c>
      <c r="D819" s="81" t="str">
        <f t="shared" si="26"/>
        <v>601615 - Salaries – Employee Illness – Fire</v>
      </c>
      <c r="E819" s="120" t="s">
        <v>22329</v>
      </c>
      <c r="F819" s="121" t="s">
        <v>22330</v>
      </c>
      <c r="G819" s="81" t="s">
        <v>23305</v>
      </c>
      <c r="H819" s="81" t="s">
        <v>23306</v>
      </c>
      <c r="I819" s="120" t="s">
        <v>23307</v>
      </c>
      <c r="J819" s="83" t="s">
        <v>23308</v>
      </c>
      <c r="K819" s="82" t="s">
        <v>23309</v>
      </c>
      <c r="L819" s="83" t="s">
        <v>23310</v>
      </c>
      <c r="M819" s="82" t="s">
        <v>23311</v>
      </c>
      <c r="N819" s="83" t="s">
        <v>23310</v>
      </c>
      <c r="O819" s="81"/>
      <c r="P819" s="82" t="s">
        <v>23312</v>
      </c>
      <c r="Q819" s="83" t="s">
        <v>23313</v>
      </c>
      <c r="R819" s="82" t="s">
        <v>23314</v>
      </c>
      <c r="S819" s="121" t="s">
        <v>23313</v>
      </c>
    </row>
    <row r="820" spans="1:19">
      <c r="A820" s="126">
        <v>601700</v>
      </c>
      <c r="B820" s="90" t="str">
        <f t="shared" si="25"/>
        <v>OC601700</v>
      </c>
      <c r="C820" s="81" t="s">
        <v>23344</v>
      </c>
      <c r="D820" s="81" t="str">
        <f t="shared" si="26"/>
        <v>601700 - Salary Contingency – Job Illness/Injury</v>
      </c>
      <c r="E820" s="120" t="s">
        <v>22329</v>
      </c>
      <c r="F820" s="121" t="s">
        <v>22330</v>
      </c>
      <c r="G820" s="81" t="s">
        <v>23305</v>
      </c>
      <c r="H820" s="81" t="s">
        <v>23306</v>
      </c>
      <c r="I820" s="120" t="s">
        <v>23307</v>
      </c>
      <c r="J820" s="83" t="s">
        <v>23308</v>
      </c>
      <c r="K820" s="82" t="s">
        <v>23309</v>
      </c>
      <c r="L820" s="83" t="s">
        <v>23310</v>
      </c>
      <c r="M820" s="82" t="s">
        <v>23311</v>
      </c>
      <c r="N820" s="83" t="s">
        <v>23310</v>
      </c>
      <c r="O820" s="81"/>
      <c r="P820" s="82" t="s">
        <v>23312</v>
      </c>
      <c r="Q820" s="83" t="s">
        <v>23313</v>
      </c>
      <c r="R820" s="82" t="s">
        <v>23314</v>
      </c>
      <c r="S820" s="121" t="s">
        <v>23313</v>
      </c>
    </row>
    <row r="821" spans="1:19">
      <c r="A821" s="126">
        <v>601705</v>
      </c>
      <c r="B821" s="90" t="str">
        <f t="shared" si="25"/>
        <v>OC601705</v>
      </c>
      <c r="C821" s="81" t="s">
        <v>23345</v>
      </c>
      <c r="D821" s="81" t="str">
        <f t="shared" si="26"/>
        <v>601705 - Salary Contingency – Job Illness/Injury – Police</v>
      </c>
      <c r="E821" s="120" t="s">
        <v>22329</v>
      </c>
      <c r="F821" s="121" t="s">
        <v>22330</v>
      </c>
      <c r="G821" s="81" t="s">
        <v>23305</v>
      </c>
      <c r="H821" s="81" t="s">
        <v>23306</v>
      </c>
      <c r="I821" s="120" t="s">
        <v>23307</v>
      </c>
      <c r="J821" s="83" t="s">
        <v>23308</v>
      </c>
      <c r="K821" s="82" t="s">
        <v>23309</v>
      </c>
      <c r="L821" s="83" t="s">
        <v>23310</v>
      </c>
      <c r="M821" s="82" t="s">
        <v>23311</v>
      </c>
      <c r="N821" s="83" t="s">
        <v>23310</v>
      </c>
      <c r="O821" s="81"/>
      <c r="P821" s="82" t="s">
        <v>23312</v>
      </c>
      <c r="Q821" s="83" t="s">
        <v>23313</v>
      </c>
      <c r="R821" s="82" t="s">
        <v>23314</v>
      </c>
      <c r="S821" s="121" t="s">
        <v>23313</v>
      </c>
    </row>
    <row r="822" spans="1:19">
      <c r="A822" s="126">
        <v>601710</v>
      </c>
      <c r="B822" s="90" t="str">
        <f t="shared" si="25"/>
        <v>OC601710</v>
      </c>
      <c r="C822" s="81" t="s">
        <v>23346</v>
      </c>
      <c r="D822" s="81" t="str">
        <f t="shared" si="26"/>
        <v>601710 - Salary Contingency – Job Illness/Injury – Fire</v>
      </c>
      <c r="E822" s="120" t="s">
        <v>22329</v>
      </c>
      <c r="F822" s="121" t="s">
        <v>22330</v>
      </c>
      <c r="G822" s="81" t="s">
        <v>23305</v>
      </c>
      <c r="H822" s="81" t="s">
        <v>23306</v>
      </c>
      <c r="I822" s="120" t="s">
        <v>23307</v>
      </c>
      <c r="J822" s="83" t="s">
        <v>23308</v>
      </c>
      <c r="K822" s="82" t="s">
        <v>23309</v>
      </c>
      <c r="L822" s="83" t="s">
        <v>23310</v>
      </c>
      <c r="M822" s="82" t="s">
        <v>23311</v>
      </c>
      <c r="N822" s="83" t="s">
        <v>23310</v>
      </c>
      <c r="O822" s="81"/>
      <c r="P822" s="82" t="s">
        <v>23312</v>
      </c>
      <c r="Q822" s="83" t="s">
        <v>23313</v>
      </c>
      <c r="R822" s="82" t="s">
        <v>23314</v>
      </c>
      <c r="S822" s="121" t="s">
        <v>23313</v>
      </c>
    </row>
    <row r="823" spans="1:19">
      <c r="A823" s="126">
        <v>601800</v>
      </c>
      <c r="B823" s="90" t="str">
        <f t="shared" si="25"/>
        <v>OC601800</v>
      </c>
      <c r="C823" s="81" t="s">
        <v>23347</v>
      </c>
      <c r="D823" s="81" t="str">
        <f t="shared" si="26"/>
        <v>601800 - Lump-Sum Termination Pay – Police</v>
      </c>
      <c r="E823" s="120" t="s">
        <v>22329</v>
      </c>
      <c r="F823" s="121" t="s">
        <v>22330</v>
      </c>
      <c r="G823" s="81" t="s">
        <v>23305</v>
      </c>
      <c r="H823" s="81" t="s">
        <v>23306</v>
      </c>
      <c r="I823" s="120" t="s">
        <v>23307</v>
      </c>
      <c r="J823" s="83" t="s">
        <v>23308</v>
      </c>
      <c r="K823" s="82" t="s">
        <v>23309</v>
      </c>
      <c r="L823" s="83" t="s">
        <v>23310</v>
      </c>
      <c r="M823" s="82" t="s">
        <v>23311</v>
      </c>
      <c r="N823" s="83" t="s">
        <v>23310</v>
      </c>
      <c r="O823" s="81"/>
      <c r="P823" s="82" t="s">
        <v>23312</v>
      </c>
      <c r="Q823" s="83" t="s">
        <v>23313</v>
      </c>
      <c r="R823" s="82" t="s">
        <v>23314</v>
      </c>
      <c r="S823" s="121" t="s">
        <v>23313</v>
      </c>
    </row>
    <row r="824" spans="1:19">
      <c r="A824" s="126">
        <v>601805</v>
      </c>
      <c r="B824" s="90" t="str">
        <f t="shared" si="25"/>
        <v>OC601805</v>
      </c>
      <c r="C824" s="81" t="s">
        <v>23348</v>
      </c>
      <c r="D824" s="81" t="str">
        <f t="shared" si="26"/>
        <v>601805 - Lump-Sum Termination Pay – Fire</v>
      </c>
      <c r="E824" s="120" t="s">
        <v>22329</v>
      </c>
      <c r="F824" s="121" t="s">
        <v>22330</v>
      </c>
      <c r="G824" s="81" t="s">
        <v>23305</v>
      </c>
      <c r="H824" s="81" t="s">
        <v>23306</v>
      </c>
      <c r="I824" s="120" t="s">
        <v>23307</v>
      </c>
      <c r="J824" s="83" t="s">
        <v>23308</v>
      </c>
      <c r="K824" s="82" t="s">
        <v>23309</v>
      </c>
      <c r="L824" s="83" t="s">
        <v>23310</v>
      </c>
      <c r="M824" s="82" t="s">
        <v>23311</v>
      </c>
      <c r="N824" s="83" t="s">
        <v>23310</v>
      </c>
      <c r="O824" s="81"/>
      <c r="P824" s="82" t="s">
        <v>23312</v>
      </c>
      <c r="Q824" s="83" t="s">
        <v>23313</v>
      </c>
      <c r="R824" s="82" t="s">
        <v>23314</v>
      </c>
      <c r="S824" s="121" t="s">
        <v>23313</v>
      </c>
    </row>
    <row r="825" spans="1:19">
      <c r="A825" s="126">
        <v>601990</v>
      </c>
      <c r="B825" s="90" t="str">
        <f t="shared" si="25"/>
        <v>OC601990</v>
      </c>
      <c r="C825" s="81" t="s">
        <v>23349</v>
      </c>
      <c r="D825" s="81" t="str">
        <f t="shared" si="26"/>
        <v>601990 - Accrued Salary</v>
      </c>
      <c r="E825" s="120" t="s">
        <v>22329</v>
      </c>
      <c r="F825" s="121" t="s">
        <v>22330</v>
      </c>
      <c r="G825" s="81" t="s">
        <v>23305</v>
      </c>
      <c r="H825" s="81" t="s">
        <v>23306</v>
      </c>
      <c r="I825" s="120" t="s">
        <v>23307</v>
      </c>
      <c r="J825" s="83" t="s">
        <v>23308</v>
      </c>
      <c r="K825" s="82" t="s">
        <v>23309</v>
      </c>
      <c r="L825" s="83" t="s">
        <v>23310</v>
      </c>
      <c r="M825" s="82" t="s">
        <v>23311</v>
      </c>
      <c r="N825" s="83" t="s">
        <v>23310</v>
      </c>
      <c r="O825" s="81"/>
      <c r="P825" s="82" t="s">
        <v>23312</v>
      </c>
      <c r="Q825" s="83" t="s">
        <v>23313</v>
      </c>
      <c r="R825" s="82" t="s">
        <v>23314</v>
      </c>
      <c r="S825" s="121" t="s">
        <v>23313</v>
      </c>
    </row>
    <row r="826" spans="1:19">
      <c r="A826" s="126">
        <v>601995</v>
      </c>
      <c r="B826" s="90" t="str">
        <f t="shared" si="25"/>
        <v>OC601995</v>
      </c>
      <c r="C826" s="81" t="s">
        <v>23350</v>
      </c>
      <c r="D826" s="81" t="str">
        <f t="shared" si="26"/>
        <v>601995 - Salary-Clearing Transfer Acct</v>
      </c>
      <c r="E826" s="120" t="s">
        <v>22329</v>
      </c>
      <c r="F826" s="121" t="s">
        <v>22330</v>
      </c>
      <c r="G826" s="81" t="s">
        <v>23305</v>
      </c>
      <c r="H826" s="81" t="s">
        <v>23306</v>
      </c>
      <c r="I826" s="120" t="s">
        <v>23307</v>
      </c>
      <c r="J826" s="83" t="s">
        <v>23308</v>
      </c>
      <c r="K826" s="82" t="s">
        <v>23309</v>
      </c>
      <c r="L826" s="83" t="s">
        <v>23310</v>
      </c>
      <c r="M826" s="82" t="s">
        <v>23311</v>
      </c>
      <c r="N826" s="83" t="s">
        <v>23310</v>
      </c>
      <c r="O826" s="81"/>
      <c r="P826" s="82" t="s">
        <v>23312</v>
      </c>
      <c r="Q826" s="83" t="s">
        <v>23313</v>
      </c>
      <c r="R826" s="82" t="s">
        <v>23314</v>
      </c>
      <c r="S826" s="121" t="s">
        <v>23313</v>
      </c>
    </row>
    <row r="827" spans="1:19">
      <c r="A827" s="126">
        <v>602100</v>
      </c>
      <c r="B827" s="90" t="str">
        <f t="shared" si="25"/>
        <v>OC602100</v>
      </c>
      <c r="C827" s="81" t="s">
        <v>23351</v>
      </c>
      <c r="D827" s="81" t="str">
        <f t="shared" si="26"/>
        <v>602100 - Wages-Full Time-Gen City</v>
      </c>
      <c r="E827" s="120" t="s">
        <v>22329</v>
      </c>
      <c r="F827" s="121" t="s">
        <v>22330</v>
      </c>
      <c r="G827" s="81" t="s">
        <v>23305</v>
      </c>
      <c r="H827" s="81" t="s">
        <v>23306</v>
      </c>
      <c r="I827" s="120" t="s">
        <v>23307</v>
      </c>
      <c r="J827" s="83" t="s">
        <v>23308</v>
      </c>
      <c r="K827" s="82" t="s">
        <v>23309</v>
      </c>
      <c r="L827" s="83" t="s">
        <v>23310</v>
      </c>
      <c r="M827" s="82" t="s">
        <v>23311</v>
      </c>
      <c r="N827" s="83" t="s">
        <v>23310</v>
      </c>
      <c r="O827" s="81"/>
      <c r="P827" s="82" t="s">
        <v>23312</v>
      </c>
      <c r="Q827" s="83" t="s">
        <v>23313</v>
      </c>
      <c r="R827" s="82" t="s">
        <v>23314</v>
      </c>
      <c r="S827" s="121" t="s">
        <v>23313</v>
      </c>
    </row>
    <row r="828" spans="1:19">
      <c r="A828" s="126">
        <v>602105</v>
      </c>
      <c r="B828" s="90" t="str">
        <f t="shared" si="25"/>
        <v>OC602105</v>
      </c>
      <c r="C828" s="81" t="s">
        <v>23352</v>
      </c>
      <c r="D828" s="81" t="str">
        <f t="shared" si="26"/>
        <v>602105 - Wages – Employee Casual Leave</v>
      </c>
      <c r="E828" s="120" t="s">
        <v>22329</v>
      </c>
      <c r="F828" s="121" t="s">
        <v>22330</v>
      </c>
      <c r="G828" s="81" t="s">
        <v>23305</v>
      </c>
      <c r="H828" s="81" t="s">
        <v>23306</v>
      </c>
      <c r="I828" s="120" t="s">
        <v>23307</v>
      </c>
      <c r="J828" s="83" t="s">
        <v>23308</v>
      </c>
      <c r="K828" s="82" t="s">
        <v>23309</v>
      </c>
      <c r="L828" s="83" t="s">
        <v>23310</v>
      </c>
      <c r="M828" s="82" t="s">
        <v>23311</v>
      </c>
      <c r="N828" s="83" t="s">
        <v>23310</v>
      </c>
      <c r="O828" s="81"/>
      <c r="P828" s="82" t="s">
        <v>23312</v>
      </c>
      <c r="Q828" s="83" t="s">
        <v>23313</v>
      </c>
      <c r="R828" s="82" t="s">
        <v>23314</v>
      </c>
      <c r="S828" s="121" t="s">
        <v>23313</v>
      </c>
    </row>
    <row r="829" spans="1:19">
      <c r="A829" s="126">
        <v>602110</v>
      </c>
      <c r="B829" s="90" t="str">
        <f t="shared" si="25"/>
        <v>OC602110</v>
      </c>
      <c r="C829" s="81" t="s">
        <v>23353</v>
      </c>
      <c r="D829" s="81" t="str">
        <f t="shared" si="26"/>
        <v>602110 - Wages – Owl Service</v>
      </c>
      <c r="E829" s="120" t="s">
        <v>22329</v>
      </c>
      <c r="F829" s="121" t="s">
        <v>22330</v>
      </c>
      <c r="G829" s="81" t="s">
        <v>23305</v>
      </c>
      <c r="H829" s="81" t="s">
        <v>23306</v>
      </c>
      <c r="I829" s="120" t="s">
        <v>23307</v>
      </c>
      <c r="J829" s="83" t="s">
        <v>23308</v>
      </c>
      <c r="K829" s="82" t="s">
        <v>23309</v>
      </c>
      <c r="L829" s="83" t="s">
        <v>23310</v>
      </c>
      <c r="M829" s="82" t="s">
        <v>23311</v>
      </c>
      <c r="N829" s="83" t="s">
        <v>23310</v>
      </c>
      <c r="O829" s="81"/>
      <c r="P829" s="82" t="s">
        <v>23312</v>
      </c>
      <c r="Q829" s="83" t="s">
        <v>23313</v>
      </c>
      <c r="R829" s="82" t="s">
        <v>23314</v>
      </c>
      <c r="S829" s="121" t="s">
        <v>23313</v>
      </c>
    </row>
    <row r="830" spans="1:19">
      <c r="A830" s="126">
        <v>602115</v>
      </c>
      <c r="B830" s="90" t="str">
        <f t="shared" si="25"/>
        <v>OC602115</v>
      </c>
      <c r="C830" s="81" t="s">
        <v>23354</v>
      </c>
      <c r="D830" s="81" t="str">
        <f t="shared" si="26"/>
        <v>602115 - Wages – Line Instructor</v>
      </c>
      <c r="E830" s="120" t="s">
        <v>22329</v>
      </c>
      <c r="F830" s="121" t="s">
        <v>22330</v>
      </c>
      <c r="G830" s="81" t="s">
        <v>23305</v>
      </c>
      <c r="H830" s="81" t="s">
        <v>23306</v>
      </c>
      <c r="I830" s="120" t="s">
        <v>23307</v>
      </c>
      <c r="J830" s="83" t="s">
        <v>23308</v>
      </c>
      <c r="K830" s="82" t="s">
        <v>23309</v>
      </c>
      <c r="L830" s="83" t="s">
        <v>23310</v>
      </c>
      <c r="M830" s="82" t="s">
        <v>23311</v>
      </c>
      <c r="N830" s="83" t="s">
        <v>23310</v>
      </c>
      <c r="O830" s="81"/>
      <c r="P830" s="82" t="s">
        <v>23312</v>
      </c>
      <c r="Q830" s="83" t="s">
        <v>23313</v>
      </c>
      <c r="R830" s="82" t="s">
        <v>23314</v>
      </c>
      <c r="S830" s="121" t="s">
        <v>23313</v>
      </c>
    </row>
    <row r="831" spans="1:19">
      <c r="A831" s="126">
        <v>602120</v>
      </c>
      <c r="B831" s="90" t="str">
        <f t="shared" si="25"/>
        <v>OC602120</v>
      </c>
      <c r="C831" s="81" t="s">
        <v>23355</v>
      </c>
      <c r="D831" s="81" t="str">
        <f t="shared" si="26"/>
        <v>602120 - Wages – Owl &amp; Line Instructor</v>
      </c>
      <c r="E831" s="120" t="s">
        <v>22329</v>
      </c>
      <c r="F831" s="121" t="s">
        <v>22330</v>
      </c>
      <c r="G831" s="81" t="s">
        <v>23305</v>
      </c>
      <c r="H831" s="81" t="s">
        <v>23306</v>
      </c>
      <c r="I831" s="120" t="s">
        <v>23307</v>
      </c>
      <c r="J831" s="83" t="s">
        <v>23308</v>
      </c>
      <c r="K831" s="82" t="s">
        <v>23309</v>
      </c>
      <c r="L831" s="83" t="s">
        <v>23310</v>
      </c>
      <c r="M831" s="82" t="s">
        <v>23311</v>
      </c>
      <c r="N831" s="83" t="s">
        <v>23310</v>
      </c>
      <c r="O831" s="81"/>
      <c r="P831" s="82" t="s">
        <v>23312</v>
      </c>
      <c r="Q831" s="83" t="s">
        <v>23313</v>
      </c>
      <c r="R831" s="82" t="s">
        <v>23314</v>
      </c>
      <c r="S831" s="121" t="s">
        <v>23313</v>
      </c>
    </row>
    <row r="832" spans="1:19">
      <c r="A832" s="126">
        <v>602125</v>
      </c>
      <c r="B832" s="90" t="str">
        <f t="shared" si="25"/>
        <v>OC602125</v>
      </c>
      <c r="C832" s="81" t="s">
        <v>23356</v>
      </c>
      <c r="D832" s="81" t="str">
        <f t="shared" si="26"/>
        <v>602125 - Wages – Vacation Time</v>
      </c>
      <c r="E832" s="120" t="s">
        <v>22329</v>
      </c>
      <c r="F832" s="121" t="s">
        <v>22330</v>
      </c>
      <c r="G832" s="81" t="s">
        <v>23305</v>
      </c>
      <c r="H832" s="81" t="s">
        <v>23306</v>
      </c>
      <c r="I832" s="120" t="s">
        <v>23307</v>
      </c>
      <c r="J832" s="83" t="s">
        <v>23308</v>
      </c>
      <c r="K832" s="82" t="s">
        <v>23309</v>
      </c>
      <c r="L832" s="83" t="s">
        <v>23310</v>
      </c>
      <c r="M832" s="82" t="s">
        <v>23311</v>
      </c>
      <c r="N832" s="83" t="s">
        <v>23310</v>
      </c>
      <c r="O832" s="81"/>
      <c r="P832" s="82" t="s">
        <v>23312</v>
      </c>
      <c r="Q832" s="83" t="s">
        <v>23313</v>
      </c>
      <c r="R832" s="82" t="s">
        <v>23314</v>
      </c>
      <c r="S832" s="121" t="s">
        <v>23313</v>
      </c>
    </row>
    <row r="833" spans="1:19">
      <c r="A833" s="126">
        <v>602130</v>
      </c>
      <c r="B833" s="90" t="str">
        <f t="shared" si="25"/>
        <v>OC602130</v>
      </c>
      <c r="C833" s="81" t="s">
        <v>23357</v>
      </c>
      <c r="D833" s="81" t="str">
        <f t="shared" si="26"/>
        <v>602130 - Wages – Holiday Pay</v>
      </c>
      <c r="E833" s="120" t="s">
        <v>22329</v>
      </c>
      <c r="F833" s="121" t="s">
        <v>22330</v>
      </c>
      <c r="G833" s="81" t="s">
        <v>23305</v>
      </c>
      <c r="H833" s="81" t="s">
        <v>23306</v>
      </c>
      <c r="I833" s="120" t="s">
        <v>23307</v>
      </c>
      <c r="J833" s="83" t="s">
        <v>23308</v>
      </c>
      <c r="K833" s="82" t="s">
        <v>23309</v>
      </c>
      <c r="L833" s="83" t="s">
        <v>23310</v>
      </c>
      <c r="M833" s="82" t="s">
        <v>23311</v>
      </c>
      <c r="N833" s="83" t="s">
        <v>23310</v>
      </c>
      <c r="O833" s="81"/>
      <c r="P833" s="82" t="s">
        <v>23312</v>
      </c>
      <c r="Q833" s="83" t="s">
        <v>23313</v>
      </c>
      <c r="R833" s="82" t="s">
        <v>23314</v>
      </c>
      <c r="S833" s="121" t="s">
        <v>23313</v>
      </c>
    </row>
    <row r="834" spans="1:19">
      <c r="A834" s="126">
        <v>602200</v>
      </c>
      <c r="B834" s="90" t="str">
        <f t="shared" si="25"/>
        <v>OC602200</v>
      </c>
      <c r="C834" s="81" t="s">
        <v>23358</v>
      </c>
      <c r="D834" s="81" t="str">
        <f t="shared" si="26"/>
        <v>602200 - Wages- Part Time</v>
      </c>
      <c r="E834" s="120" t="s">
        <v>22329</v>
      </c>
      <c r="F834" s="121" t="s">
        <v>22330</v>
      </c>
      <c r="G834" s="81" t="s">
        <v>23305</v>
      </c>
      <c r="H834" s="81" t="s">
        <v>23306</v>
      </c>
      <c r="I834" s="120" t="s">
        <v>23307</v>
      </c>
      <c r="J834" s="83" t="s">
        <v>23308</v>
      </c>
      <c r="K834" s="82" t="s">
        <v>23309</v>
      </c>
      <c r="L834" s="83" t="s">
        <v>23310</v>
      </c>
      <c r="M834" s="82" t="s">
        <v>23311</v>
      </c>
      <c r="N834" s="83" t="s">
        <v>23310</v>
      </c>
      <c r="O834" s="81"/>
      <c r="P834" s="82" t="s">
        <v>23312</v>
      </c>
      <c r="Q834" s="83" t="s">
        <v>23313</v>
      </c>
      <c r="R834" s="82" t="s">
        <v>23314</v>
      </c>
      <c r="S834" s="121" t="s">
        <v>23313</v>
      </c>
    </row>
    <row r="835" spans="1:19">
      <c r="A835" s="126">
        <v>602300</v>
      </c>
      <c r="B835" s="90" t="str">
        <f t="shared" si="25"/>
        <v>OC602300</v>
      </c>
      <c r="C835" s="81" t="s">
        <v>23359</v>
      </c>
      <c r="D835" s="81" t="str">
        <f t="shared" si="26"/>
        <v>602300 - Wages-Overtime-Gen City</v>
      </c>
      <c r="E835" s="120" t="s">
        <v>22329</v>
      </c>
      <c r="F835" s="121" t="s">
        <v>22330</v>
      </c>
      <c r="G835" s="81" t="s">
        <v>23305</v>
      </c>
      <c r="H835" s="81" t="s">
        <v>23306</v>
      </c>
      <c r="I835" s="120" t="s">
        <v>23307</v>
      </c>
      <c r="J835" s="83" t="s">
        <v>23308</v>
      </c>
      <c r="K835" s="82" t="s">
        <v>23309</v>
      </c>
      <c r="L835" s="83" t="s">
        <v>23310</v>
      </c>
      <c r="M835" s="82" t="s">
        <v>23311</v>
      </c>
      <c r="N835" s="83" t="s">
        <v>23310</v>
      </c>
      <c r="O835" s="81"/>
      <c r="P835" s="82" t="s">
        <v>23323</v>
      </c>
      <c r="Q835" s="83" t="s">
        <v>23324</v>
      </c>
      <c r="R835" s="82" t="s">
        <v>23325</v>
      </c>
      <c r="S835" s="121" t="s">
        <v>23324</v>
      </c>
    </row>
    <row r="836" spans="1:19">
      <c r="A836" s="126">
        <v>602305</v>
      </c>
      <c r="B836" s="90" t="str">
        <f t="shared" ref="B836:B899" si="27">"OC"&amp;A836</f>
        <v>OC602305</v>
      </c>
      <c r="C836" s="81" t="s">
        <v>23360</v>
      </c>
      <c r="D836" s="81" t="str">
        <f t="shared" ref="D836:D899" si="28">A836&amp;" - "&amp;C836</f>
        <v>602305 - Wages – Overtime – Extra Service</v>
      </c>
      <c r="E836" s="120" t="s">
        <v>22329</v>
      </c>
      <c r="F836" s="121" t="s">
        <v>22330</v>
      </c>
      <c r="G836" s="81" t="s">
        <v>23305</v>
      </c>
      <c r="H836" s="81" t="s">
        <v>23306</v>
      </c>
      <c r="I836" s="120" t="s">
        <v>23307</v>
      </c>
      <c r="J836" s="83" t="s">
        <v>23308</v>
      </c>
      <c r="K836" s="82" t="s">
        <v>23309</v>
      </c>
      <c r="L836" s="83" t="s">
        <v>23310</v>
      </c>
      <c r="M836" s="82" t="s">
        <v>23311</v>
      </c>
      <c r="N836" s="83" t="s">
        <v>23310</v>
      </c>
      <c r="O836" s="81"/>
      <c r="P836" s="82" t="s">
        <v>23323</v>
      </c>
      <c r="Q836" s="83" t="s">
        <v>23324</v>
      </c>
      <c r="R836" s="82" t="s">
        <v>23325</v>
      </c>
      <c r="S836" s="121" t="s">
        <v>23324</v>
      </c>
    </row>
    <row r="837" spans="1:19">
      <c r="A837" s="126">
        <v>602400</v>
      </c>
      <c r="B837" s="90" t="str">
        <f t="shared" si="27"/>
        <v>OC602400</v>
      </c>
      <c r="C837" s="81" t="s">
        <v>23361</v>
      </c>
      <c r="D837" s="81" t="str">
        <f t="shared" si="28"/>
        <v>602400 - Wages – Shift Premium</v>
      </c>
      <c r="E837" s="120" t="s">
        <v>22329</v>
      </c>
      <c r="F837" s="121" t="s">
        <v>22330</v>
      </c>
      <c r="G837" s="81" t="s">
        <v>23305</v>
      </c>
      <c r="H837" s="81" t="s">
        <v>23306</v>
      </c>
      <c r="I837" s="120" t="s">
        <v>23307</v>
      </c>
      <c r="J837" s="83" t="s">
        <v>23308</v>
      </c>
      <c r="K837" s="82" t="s">
        <v>23309</v>
      </c>
      <c r="L837" s="83" t="s">
        <v>23310</v>
      </c>
      <c r="M837" s="82" t="s">
        <v>23311</v>
      </c>
      <c r="N837" s="83" t="s">
        <v>23310</v>
      </c>
      <c r="O837" s="81"/>
      <c r="P837" s="82" t="s">
        <v>23312</v>
      </c>
      <c r="Q837" s="83" t="s">
        <v>23313</v>
      </c>
      <c r="R837" s="82" t="s">
        <v>23314</v>
      </c>
      <c r="S837" s="121" t="s">
        <v>23313</v>
      </c>
    </row>
    <row r="838" spans="1:19">
      <c r="A838" s="126">
        <v>602500</v>
      </c>
      <c r="B838" s="90" t="str">
        <f t="shared" si="27"/>
        <v>OC602500</v>
      </c>
      <c r="C838" s="81" t="s">
        <v>23362</v>
      </c>
      <c r="D838" s="81" t="str">
        <f t="shared" si="28"/>
        <v>602500 - Wages – Holiday Premium</v>
      </c>
      <c r="E838" s="120" t="s">
        <v>22329</v>
      </c>
      <c r="F838" s="121" t="s">
        <v>22330</v>
      </c>
      <c r="G838" s="81" t="s">
        <v>23305</v>
      </c>
      <c r="H838" s="81" t="s">
        <v>23306</v>
      </c>
      <c r="I838" s="120" t="s">
        <v>23307</v>
      </c>
      <c r="J838" s="83" t="s">
        <v>23308</v>
      </c>
      <c r="K838" s="82" t="s">
        <v>23309</v>
      </c>
      <c r="L838" s="83" t="s">
        <v>23310</v>
      </c>
      <c r="M838" s="82" t="s">
        <v>23311</v>
      </c>
      <c r="N838" s="83" t="s">
        <v>23310</v>
      </c>
      <c r="O838" s="81"/>
      <c r="P838" s="82" t="s">
        <v>23312</v>
      </c>
      <c r="Q838" s="83" t="s">
        <v>23313</v>
      </c>
      <c r="R838" s="82" t="s">
        <v>23314</v>
      </c>
      <c r="S838" s="121" t="s">
        <v>23313</v>
      </c>
    </row>
    <row r="839" spans="1:19">
      <c r="A839" s="126">
        <v>602600</v>
      </c>
      <c r="B839" s="90" t="str">
        <f t="shared" si="27"/>
        <v>OC602600</v>
      </c>
      <c r="C839" s="81" t="s">
        <v>23363</v>
      </c>
      <c r="D839" s="81" t="str">
        <f t="shared" si="28"/>
        <v>602600 - Wages – Employee Illness</v>
      </c>
      <c r="E839" s="120" t="s">
        <v>22329</v>
      </c>
      <c r="F839" s="121" t="s">
        <v>22330</v>
      </c>
      <c r="G839" s="81" t="s">
        <v>23305</v>
      </c>
      <c r="H839" s="81" t="s">
        <v>23306</v>
      </c>
      <c r="I839" s="120" t="s">
        <v>23307</v>
      </c>
      <c r="J839" s="83" t="s">
        <v>23308</v>
      </c>
      <c r="K839" s="82" t="s">
        <v>23309</v>
      </c>
      <c r="L839" s="83" t="s">
        <v>23310</v>
      </c>
      <c r="M839" s="82" t="s">
        <v>23311</v>
      </c>
      <c r="N839" s="83" t="s">
        <v>23310</v>
      </c>
      <c r="O839" s="81"/>
      <c r="P839" s="82" t="s">
        <v>23312</v>
      </c>
      <c r="Q839" s="83" t="s">
        <v>23313</v>
      </c>
      <c r="R839" s="82" t="s">
        <v>23314</v>
      </c>
      <c r="S839" s="121" t="s">
        <v>23313</v>
      </c>
    </row>
    <row r="840" spans="1:19">
      <c r="A840" s="126">
        <v>602605</v>
      </c>
      <c r="B840" s="90" t="str">
        <f t="shared" si="27"/>
        <v>OC602605</v>
      </c>
      <c r="C840" s="81" t="s">
        <v>23364</v>
      </c>
      <c r="D840" s="81" t="str">
        <f t="shared" si="28"/>
        <v>602605 - Wages – Employee Illness 60%</v>
      </c>
      <c r="E840" s="120" t="s">
        <v>22329</v>
      </c>
      <c r="F840" s="121" t="s">
        <v>22330</v>
      </c>
      <c r="G840" s="81" t="s">
        <v>23305</v>
      </c>
      <c r="H840" s="81" t="s">
        <v>23306</v>
      </c>
      <c r="I840" s="120" t="s">
        <v>23307</v>
      </c>
      <c r="J840" s="83" t="s">
        <v>23308</v>
      </c>
      <c r="K840" s="82" t="s">
        <v>23309</v>
      </c>
      <c r="L840" s="83" t="s">
        <v>23310</v>
      </c>
      <c r="M840" s="82" t="s">
        <v>23311</v>
      </c>
      <c r="N840" s="83" t="s">
        <v>23310</v>
      </c>
      <c r="O840" s="81"/>
      <c r="P840" s="82" t="s">
        <v>23312</v>
      </c>
      <c r="Q840" s="83" t="s">
        <v>23313</v>
      </c>
      <c r="R840" s="82" t="s">
        <v>23314</v>
      </c>
      <c r="S840" s="121" t="s">
        <v>23313</v>
      </c>
    </row>
    <row r="841" spans="1:19">
      <c r="A841" s="126">
        <v>602610</v>
      </c>
      <c r="B841" s="90" t="str">
        <f t="shared" si="27"/>
        <v>OC602610</v>
      </c>
      <c r="C841" s="81" t="s">
        <v>23365</v>
      </c>
      <c r="D841" s="81" t="str">
        <f t="shared" si="28"/>
        <v>602610 - Wages – Illness – S&amp;A Plan – DoT</v>
      </c>
      <c r="E841" s="120" t="s">
        <v>22329</v>
      </c>
      <c r="F841" s="121" t="s">
        <v>22330</v>
      </c>
      <c r="G841" s="81" t="s">
        <v>23305</v>
      </c>
      <c r="H841" s="81" t="s">
        <v>23306</v>
      </c>
      <c r="I841" s="120" t="s">
        <v>23307</v>
      </c>
      <c r="J841" s="83" t="s">
        <v>23308</v>
      </c>
      <c r="K841" s="82" t="s">
        <v>23309</v>
      </c>
      <c r="L841" s="83" t="s">
        <v>23310</v>
      </c>
      <c r="M841" s="82" t="s">
        <v>23311</v>
      </c>
      <c r="N841" s="83" t="s">
        <v>23310</v>
      </c>
      <c r="O841" s="81"/>
      <c r="P841" s="82" t="s">
        <v>23312</v>
      </c>
      <c r="Q841" s="83" t="s">
        <v>23313</v>
      </c>
      <c r="R841" s="82" t="s">
        <v>23314</v>
      </c>
      <c r="S841" s="121" t="s">
        <v>23313</v>
      </c>
    </row>
    <row r="842" spans="1:19">
      <c r="A842" s="126">
        <v>602800</v>
      </c>
      <c r="B842" s="90" t="str">
        <f t="shared" si="27"/>
        <v>OC602800</v>
      </c>
      <c r="C842" s="81" t="s">
        <v>23366</v>
      </c>
      <c r="D842" s="81" t="str">
        <f t="shared" si="28"/>
        <v>602800 - Wages – Extra Service</v>
      </c>
      <c r="E842" s="120" t="s">
        <v>22329</v>
      </c>
      <c r="F842" s="121" t="s">
        <v>22330</v>
      </c>
      <c r="G842" s="81" t="s">
        <v>23305</v>
      </c>
      <c r="H842" s="81" t="s">
        <v>23306</v>
      </c>
      <c r="I842" s="120" t="s">
        <v>23307</v>
      </c>
      <c r="J842" s="83" t="s">
        <v>23308</v>
      </c>
      <c r="K842" s="82" t="s">
        <v>23309</v>
      </c>
      <c r="L842" s="83" t="s">
        <v>23310</v>
      </c>
      <c r="M842" s="82" t="s">
        <v>23311</v>
      </c>
      <c r="N842" s="83" t="s">
        <v>23310</v>
      </c>
      <c r="O842" s="81"/>
      <c r="P842" s="82" t="s">
        <v>23312</v>
      </c>
      <c r="Q842" s="83" t="s">
        <v>23313</v>
      </c>
      <c r="R842" s="82" t="s">
        <v>23314</v>
      </c>
      <c r="S842" s="121" t="s">
        <v>23313</v>
      </c>
    </row>
    <row r="843" spans="1:19">
      <c r="A843" s="126">
        <v>602990</v>
      </c>
      <c r="B843" s="90" t="str">
        <f t="shared" si="27"/>
        <v>OC602990</v>
      </c>
      <c r="C843" s="81" t="s">
        <v>23367</v>
      </c>
      <c r="D843" s="81" t="str">
        <f t="shared" si="28"/>
        <v>602990 - Accrued Wages</v>
      </c>
      <c r="E843" s="120" t="s">
        <v>22329</v>
      </c>
      <c r="F843" s="121" t="s">
        <v>22330</v>
      </c>
      <c r="G843" s="81" t="s">
        <v>23305</v>
      </c>
      <c r="H843" s="81" t="s">
        <v>23306</v>
      </c>
      <c r="I843" s="120" t="s">
        <v>23307</v>
      </c>
      <c r="J843" s="83" t="s">
        <v>23308</v>
      </c>
      <c r="K843" s="82" t="s">
        <v>23309</v>
      </c>
      <c r="L843" s="83" t="s">
        <v>23310</v>
      </c>
      <c r="M843" s="82" t="s">
        <v>23311</v>
      </c>
      <c r="N843" s="83" t="s">
        <v>23310</v>
      </c>
      <c r="O843" s="81"/>
      <c r="P843" s="82" t="s">
        <v>23312</v>
      </c>
      <c r="Q843" s="83" t="s">
        <v>23313</v>
      </c>
      <c r="R843" s="82" t="s">
        <v>23314</v>
      </c>
      <c r="S843" s="121" t="s">
        <v>23313</v>
      </c>
    </row>
    <row r="844" spans="1:19">
      <c r="A844" s="126">
        <v>602995</v>
      </c>
      <c r="B844" s="90" t="str">
        <f t="shared" si="27"/>
        <v>OC602995</v>
      </c>
      <c r="C844" s="81" t="s">
        <v>23368</v>
      </c>
      <c r="D844" s="81" t="str">
        <f t="shared" si="28"/>
        <v>602995 - Wage-Clearing Transfer Acct</v>
      </c>
      <c r="E844" s="120" t="s">
        <v>22329</v>
      </c>
      <c r="F844" s="121" t="s">
        <v>22330</v>
      </c>
      <c r="G844" s="81" t="s">
        <v>23305</v>
      </c>
      <c r="H844" s="81" t="s">
        <v>23306</v>
      </c>
      <c r="I844" s="120" t="s">
        <v>23307</v>
      </c>
      <c r="J844" s="83" t="s">
        <v>23308</v>
      </c>
      <c r="K844" s="82" t="s">
        <v>23309</v>
      </c>
      <c r="L844" s="83" t="s">
        <v>23310</v>
      </c>
      <c r="M844" s="82" t="s">
        <v>23311</v>
      </c>
      <c r="N844" s="83" t="s">
        <v>23310</v>
      </c>
      <c r="O844" s="81"/>
      <c r="P844" s="82" t="s">
        <v>23312</v>
      </c>
      <c r="Q844" s="83" t="s">
        <v>23313</v>
      </c>
      <c r="R844" s="82" t="s">
        <v>23314</v>
      </c>
      <c r="S844" s="121" t="s">
        <v>23313</v>
      </c>
    </row>
    <row r="845" spans="1:19">
      <c r="A845" s="126">
        <v>603100</v>
      </c>
      <c r="B845" s="90" t="str">
        <f t="shared" si="27"/>
        <v>OC603100</v>
      </c>
      <c r="C845" s="81" t="s">
        <v>23369</v>
      </c>
      <c r="D845" s="81" t="str">
        <f t="shared" si="28"/>
        <v>603100 - Emp Benefits-Pensions</v>
      </c>
      <c r="E845" s="120" t="s">
        <v>22296</v>
      </c>
      <c r="F845" s="121" t="s">
        <v>22297</v>
      </c>
      <c r="G845" s="81" t="s">
        <v>23305</v>
      </c>
      <c r="H845" s="81" t="s">
        <v>23306</v>
      </c>
      <c r="I845" s="120" t="s">
        <v>23307</v>
      </c>
      <c r="J845" s="83" t="s">
        <v>23308</v>
      </c>
      <c r="K845" s="82" t="s">
        <v>23370</v>
      </c>
      <c r="L845" s="83" t="s">
        <v>22297</v>
      </c>
      <c r="M845" s="82" t="s">
        <v>23371</v>
      </c>
      <c r="N845" s="83" t="s">
        <v>22297</v>
      </c>
      <c r="O845" s="81"/>
      <c r="P845" s="82" t="s">
        <v>23372</v>
      </c>
      <c r="Q845" s="83" t="s">
        <v>23373</v>
      </c>
      <c r="R845" s="82" t="s">
        <v>23374</v>
      </c>
      <c r="S845" s="121" t="s">
        <v>23373</v>
      </c>
    </row>
    <row r="846" spans="1:19">
      <c r="A846" s="126">
        <v>603101</v>
      </c>
      <c r="B846" s="90" t="str">
        <f t="shared" si="27"/>
        <v>OC603101</v>
      </c>
      <c r="C846" s="81" t="s">
        <v>23375</v>
      </c>
      <c r="D846" s="81" t="str">
        <f t="shared" si="28"/>
        <v>603101 - Pension POC UAAL</v>
      </c>
      <c r="E846" s="120" t="s">
        <v>22296</v>
      </c>
      <c r="F846" s="121" t="s">
        <v>22297</v>
      </c>
      <c r="G846" s="81" t="s">
        <v>23305</v>
      </c>
      <c r="H846" s="81" t="s">
        <v>23306</v>
      </c>
      <c r="I846" s="120" t="s">
        <v>23307</v>
      </c>
      <c r="J846" s="83" t="s">
        <v>23308</v>
      </c>
      <c r="K846" s="82" t="s">
        <v>23370</v>
      </c>
      <c r="L846" s="83" t="s">
        <v>22297</v>
      </c>
      <c r="M846" s="82" t="s">
        <v>23371</v>
      </c>
      <c r="N846" s="83" t="s">
        <v>22297</v>
      </c>
      <c r="O846" s="81"/>
      <c r="P846" s="82" t="s">
        <v>23372</v>
      </c>
      <c r="Q846" s="83" t="s">
        <v>23373</v>
      </c>
      <c r="R846" s="82" t="s">
        <v>23374</v>
      </c>
      <c r="S846" s="121" t="s">
        <v>23373</v>
      </c>
    </row>
    <row r="847" spans="1:19">
      <c r="A847" s="126">
        <v>603102</v>
      </c>
      <c r="B847" s="90" t="str">
        <f t="shared" si="27"/>
        <v>OC603102</v>
      </c>
      <c r="C847" s="81" t="s">
        <v>23376</v>
      </c>
      <c r="D847" s="81" t="str">
        <f t="shared" si="28"/>
        <v>603102 - Pension Reimbursement – Non-Operating</v>
      </c>
      <c r="E847" s="120" t="s">
        <v>22296</v>
      </c>
      <c r="F847" s="121" t="s">
        <v>22297</v>
      </c>
      <c r="G847" s="81" t="s">
        <v>23305</v>
      </c>
      <c r="H847" s="81" t="s">
        <v>23306</v>
      </c>
      <c r="I847" s="120" t="s">
        <v>23307</v>
      </c>
      <c r="J847" s="83" t="s">
        <v>23308</v>
      </c>
      <c r="K847" s="82" t="s">
        <v>23370</v>
      </c>
      <c r="L847" s="83" t="s">
        <v>22297</v>
      </c>
      <c r="M847" s="82" t="s">
        <v>23371</v>
      </c>
      <c r="N847" s="83" t="s">
        <v>22297</v>
      </c>
      <c r="O847" s="81"/>
      <c r="P847" s="82" t="s">
        <v>23372</v>
      </c>
      <c r="Q847" s="83" t="s">
        <v>23373</v>
      </c>
      <c r="R847" s="82" t="s">
        <v>23374</v>
      </c>
      <c r="S847" s="121" t="s">
        <v>23373</v>
      </c>
    </row>
    <row r="848" spans="1:19">
      <c r="A848" s="126">
        <v>603105</v>
      </c>
      <c r="B848" s="90" t="str">
        <f t="shared" si="27"/>
        <v>OC603105</v>
      </c>
      <c r="C848" s="81" t="s">
        <v>23377</v>
      </c>
      <c r="D848" s="81" t="str">
        <f t="shared" si="28"/>
        <v>603105 - Employee Benefits – Pension – Improvement</v>
      </c>
      <c r="E848" s="120" t="s">
        <v>22296</v>
      </c>
      <c r="F848" s="121" t="s">
        <v>22297</v>
      </c>
      <c r="G848" s="81" t="s">
        <v>23305</v>
      </c>
      <c r="H848" s="81" t="s">
        <v>23306</v>
      </c>
      <c r="I848" s="120" t="s">
        <v>23307</v>
      </c>
      <c r="J848" s="83" t="s">
        <v>23308</v>
      </c>
      <c r="K848" s="82" t="s">
        <v>23370</v>
      </c>
      <c r="L848" s="83" t="s">
        <v>22297</v>
      </c>
      <c r="M848" s="82" t="s">
        <v>23371</v>
      </c>
      <c r="N848" s="83" t="s">
        <v>22297</v>
      </c>
      <c r="O848" s="81"/>
      <c r="P848" s="82" t="s">
        <v>23372</v>
      </c>
      <c r="Q848" s="83" t="s">
        <v>23373</v>
      </c>
      <c r="R848" s="82" t="s">
        <v>23374</v>
      </c>
      <c r="S848" s="121" t="s">
        <v>23373</v>
      </c>
    </row>
    <row r="849" spans="1:19">
      <c r="A849" s="126">
        <v>603110</v>
      </c>
      <c r="B849" s="90" t="str">
        <f t="shared" si="27"/>
        <v>OC603110</v>
      </c>
      <c r="C849" s="81" t="s">
        <v>23378</v>
      </c>
      <c r="D849" s="81" t="str">
        <f t="shared" si="28"/>
        <v>603110 - Employee Benefits – Pension – Police Uniform</v>
      </c>
      <c r="E849" s="120" t="s">
        <v>22296</v>
      </c>
      <c r="F849" s="121" t="s">
        <v>22297</v>
      </c>
      <c r="G849" s="81" t="s">
        <v>23305</v>
      </c>
      <c r="H849" s="81" t="s">
        <v>23306</v>
      </c>
      <c r="I849" s="120" t="s">
        <v>23307</v>
      </c>
      <c r="J849" s="83" t="s">
        <v>23308</v>
      </c>
      <c r="K849" s="82" t="s">
        <v>23370</v>
      </c>
      <c r="L849" s="83" t="s">
        <v>22297</v>
      </c>
      <c r="M849" s="82" t="s">
        <v>23371</v>
      </c>
      <c r="N849" s="83" t="s">
        <v>22297</v>
      </c>
      <c r="O849" s="81"/>
      <c r="P849" s="82" t="s">
        <v>23372</v>
      </c>
      <c r="Q849" s="83" t="s">
        <v>23373</v>
      </c>
      <c r="R849" s="82" t="s">
        <v>23374</v>
      </c>
      <c r="S849" s="121" t="s">
        <v>23373</v>
      </c>
    </row>
    <row r="850" spans="1:19">
      <c r="A850" s="126">
        <v>603111</v>
      </c>
      <c r="B850" s="90" t="str">
        <f t="shared" si="27"/>
        <v>OC603111</v>
      </c>
      <c r="C850" s="81" t="s">
        <v>23379</v>
      </c>
      <c r="D850" s="81" t="str">
        <f t="shared" si="28"/>
        <v>603111 - Pension POC UAAL P&amp;F</v>
      </c>
      <c r="E850" s="120" t="s">
        <v>22296</v>
      </c>
      <c r="F850" s="121" t="s">
        <v>22297</v>
      </c>
      <c r="G850" s="81" t="s">
        <v>23305</v>
      </c>
      <c r="H850" s="81" t="s">
        <v>23306</v>
      </c>
      <c r="I850" s="120" t="s">
        <v>23307</v>
      </c>
      <c r="J850" s="83" t="s">
        <v>23308</v>
      </c>
      <c r="K850" s="82" t="s">
        <v>23370</v>
      </c>
      <c r="L850" s="83" t="s">
        <v>22297</v>
      </c>
      <c r="M850" s="82" t="s">
        <v>23371</v>
      </c>
      <c r="N850" s="83" t="s">
        <v>22297</v>
      </c>
      <c r="O850" s="81"/>
      <c r="P850" s="82" t="s">
        <v>23372</v>
      </c>
      <c r="Q850" s="83" t="s">
        <v>23373</v>
      </c>
      <c r="R850" s="82" t="s">
        <v>23374</v>
      </c>
      <c r="S850" s="121" t="s">
        <v>23373</v>
      </c>
    </row>
    <row r="851" spans="1:19">
      <c r="A851" s="126">
        <v>603115</v>
      </c>
      <c r="B851" s="90" t="str">
        <f t="shared" si="27"/>
        <v>OC603115</v>
      </c>
      <c r="C851" s="81" t="s">
        <v>23380</v>
      </c>
      <c r="D851" s="81" t="str">
        <f t="shared" si="28"/>
        <v>603115 - Employee Benefits – Pension – Fire Uniform</v>
      </c>
      <c r="E851" s="120" t="s">
        <v>22296</v>
      </c>
      <c r="F851" s="121" t="s">
        <v>22297</v>
      </c>
      <c r="G851" s="81" t="s">
        <v>23305</v>
      </c>
      <c r="H851" s="81" t="s">
        <v>23306</v>
      </c>
      <c r="I851" s="120" t="s">
        <v>23307</v>
      </c>
      <c r="J851" s="83" t="s">
        <v>23308</v>
      </c>
      <c r="K851" s="82" t="s">
        <v>23370</v>
      </c>
      <c r="L851" s="83" t="s">
        <v>22297</v>
      </c>
      <c r="M851" s="82" t="s">
        <v>23371</v>
      </c>
      <c r="N851" s="83" t="s">
        <v>22297</v>
      </c>
      <c r="O851" s="81"/>
      <c r="P851" s="82" t="s">
        <v>23372</v>
      </c>
      <c r="Q851" s="83" t="s">
        <v>23373</v>
      </c>
      <c r="R851" s="82" t="s">
        <v>23374</v>
      </c>
      <c r="S851" s="121" t="s">
        <v>23373</v>
      </c>
    </row>
    <row r="852" spans="1:19">
      <c r="A852" s="126">
        <v>603120</v>
      </c>
      <c r="B852" s="90" t="str">
        <f t="shared" si="27"/>
        <v>OC603120</v>
      </c>
      <c r="C852" s="81" t="s">
        <v>23381</v>
      </c>
      <c r="D852" s="81" t="str">
        <f t="shared" si="28"/>
        <v>603120 - Non-Actuarial Pension</v>
      </c>
      <c r="E852" s="120" t="s">
        <v>22296</v>
      </c>
      <c r="F852" s="121" t="s">
        <v>22297</v>
      </c>
      <c r="G852" s="81" t="s">
        <v>23305</v>
      </c>
      <c r="H852" s="81" t="s">
        <v>23306</v>
      </c>
      <c r="I852" s="120" t="s">
        <v>23307</v>
      </c>
      <c r="J852" s="83" t="s">
        <v>23308</v>
      </c>
      <c r="K852" s="82" t="s">
        <v>23370</v>
      </c>
      <c r="L852" s="83" t="s">
        <v>22297</v>
      </c>
      <c r="M852" s="82" t="s">
        <v>23371</v>
      </c>
      <c r="N852" s="83" t="s">
        <v>22297</v>
      </c>
      <c r="O852" s="81"/>
      <c r="P852" s="82" t="s">
        <v>23372</v>
      </c>
      <c r="Q852" s="83" t="s">
        <v>23373</v>
      </c>
      <c r="R852" s="82" t="s">
        <v>23374</v>
      </c>
      <c r="S852" s="121" t="s">
        <v>23373</v>
      </c>
    </row>
    <row r="853" spans="1:19">
      <c r="A853" s="126">
        <v>603121</v>
      </c>
      <c r="B853" s="90" t="str">
        <f t="shared" si="27"/>
        <v>OC603121</v>
      </c>
      <c r="C853" s="81" t="s">
        <v>23382</v>
      </c>
      <c r="D853" s="81" t="str">
        <f t="shared" si="28"/>
        <v>603121 - Pension Reimbursement - Operating</v>
      </c>
      <c r="E853" s="120" t="s">
        <v>22296</v>
      </c>
      <c r="F853" s="121" t="s">
        <v>22297</v>
      </c>
      <c r="G853" s="81" t="s">
        <v>23305</v>
      </c>
      <c r="H853" s="81" t="s">
        <v>23306</v>
      </c>
      <c r="I853" s="120" t="s">
        <v>23307</v>
      </c>
      <c r="J853" s="83" t="s">
        <v>23308</v>
      </c>
      <c r="K853" s="82" t="s">
        <v>23370</v>
      </c>
      <c r="L853" s="83" t="s">
        <v>22297</v>
      </c>
      <c r="M853" s="82" t="s">
        <v>23371</v>
      </c>
      <c r="N853" s="83" t="s">
        <v>22297</v>
      </c>
      <c r="O853" s="81"/>
      <c r="P853" s="82" t="s">
        <v>23372</v>
      </c>
      <c r="Q853" s="83" t="s">
        <v>23373</v>
      </c>
      <c r="R853" s="82" t="s">
        <v>23374</v>
      </c>
      <c r="S853" s="121" t="s">
        <v>23373</v>
      </c>
    </row>
    <row r="854" spans="1:19">
      <c r="A854" s="126">
        <v>603125</v>
      </c>
      <c r="B854" s="90" t="str">
        <f t="shared" si="27"/>
        <v>OC603125</v>
      </c>
      <c r="C854" s="81" t="s">
        <v>23383</v>
      </c>
      <c r="D854" s="81" t="str">
        <f t="shared" si="28"/>
        <v>603125 - Emplr Pd Pension-GRS</v>
      </c>
      <c r="E854" s="120" t="s">
        <v>22296</v>
      </c>
      <c r="F854" s="121" t="s">
        <v>22297</v>
      </c>
      <c r="G854" s="81" t="s">
        <v>23305</v>
      </c>
      <c r="H854" s="81" t="s">
        <v>23306</v>
      </c>
      <c r="I854" s="120" t="s">
        <v>23307</v>
      </c>
      <c r="J854" s="83" t="s">
        <v>23308</v>
      </c>
      <c r="K854" s="82" t="s">
        <v>23370</v>
      </c>
      <c r="L854" s="83" t="s">
        <v>22297</v>
      </c>
      <c r="M854" s="82" t="s">
        <v>23371</v>
      </c>
      <c r="N854" s="83" t="s">
        <v>22297</v>
      </c>
      <c r="O854" s="81"/>
      <c r="P854" s="82" t="s">
        <v>23372</v>
      </c>
      <c r="Q854" s="83" t="s">
        <v>23373</v>
      </c>
      <c r="R854" s="82" t="s">
        <v>23374</v>
      </c>
      <c r="S854" s="121" t="s">
        <v>23373</v>
      </c>
    </row>
    <row r="855" spans="1:19">
      <c r="A855" s="126">
        <v>603126</v>
      </c>
      <c r="B855" s="90" t="str">
        <f t="shared" si="27"/>
        <v>OC603126</v>
      </c>
      <c r="C855" s="81" t="s">
        <v>23384</v>
      </c>
      <c r="D855" s="81" t="str">
        <f t="shared" si="28"/>
        <v>603126 - Emplr Pd Pension-PFRS</v>
      </c>
      <c r="E855" s="120" t="s">
        <v>22296</v>
      </c>
      <c r="F855" s="121" t="s">
        <v>22297</v>
      </c>
      <c r="G855" s="81" t="s">
        <v>23305</v>
      </c>
      <c r="H855" s="81" t="s">
        <v>23306</v>
      </c>
      <c r="I855" s="120" t="s">
        <v>23307</v>
      </c>
      <c r="J855" s="83" t="s">
        <v>23308</v>
      </c>
      <c r="K855" s="82" t="s">
        <v>23370</v>
      </c>
      <c r="L855" s="83" t="s">
        <v>22297</v>
      </c>
      <c r="M855" s="82" t="s">
        <v>23371</v>
      </c>
      <c r="N855" s="83" t="s">
        <v>22297</v>
      </c>
      <c r="O855" s="81"/>
      <c r="P855" s="82" t="s">
        <v>23372</v>
      </c>
      <c r="Q855" s="83" t="s">
        <v>23373</v>
      </c>
      <c r="R855" s="82" t="s">
        <v>23374</v>
      </c>
      <c r="S855" s="121" t="s">
        <v>23373</v>
      </c>
    </row>
    <row r="856" spans="1:19">
      <c r="A856" s="126">
        <v>603127</v>
      </c>
      <c r="B856" s="90" t="str">
        <f t="shared" si="27"/>
        <v>OC603127</v>
      </c>
      <c r="C856" s="81" t="s">
        <v>23385</v>
      </c>
      <c r="D856" s="81" t="str">
        <f t="shared" si="28"/>
        <v>603127 - Pension Plan (DBP/DCP) - Fire</v>
      </c>
      <c r="E856" s="120" t="s">
        <v>22296</v>
      </c>
      <c r="F856" s="121" t="s">
        <v>22297</v>
      </c>
      <c r="G856" s="81" t="s">
        <v>23305</v>
      </c>
      <c r="H856" s="81" t="s">
        <v>23306</v>
      </c>
      <c r="I856" s="120" t="s">
        <v>23307</v>
      </c>
      <c r="J856" s="83" t="s">
        <v>23308</v>
      </c>
      <c r="K856" s="82" t="s">
        <v>23370</v>
      </c>
      <c r="L856" s="83" t="s">
        <v>22297</v>
      </c>
      <c r="M856" s="82" t="s">
        <v>23371</v>
      </c>
      <c r="N856" s="83" t="s">
        <v>22297</v>
      </c>
      <c r="O856" s="81"/>
      <c r="P856" s="82" t="s">
        <v>23372</v>
      </c>
      <c r="Q856" s="83" t="s">
        <v>23373</v>
      </c>
      <c r="R856" s="82" t="s">
        <v>23374</v>
      </c>
      <c r="S856" s="121" t="s">
        <v>23373</v>
      </c>
    </row>
    <row r="857" spans="1:19">
      <c r="A857" s="126">
        <v>603128</v>
      </c>
      <c r="B857" s="90" t="str">
        <f t="shared" si="27"/>
        <v>OC603128</v>
      </c>
      <c r="C857" s="81" t="s">
        <v>23386</v>
      </c>
      <c r="D857" s="81" t="str">
        <f t="shared" si="28"/>
        <v>603128 - Emplr Pd Pension-Teamster</v>
      </c>
      <c r="E857" s="120" t="s">
        <v>22296</v>
      </c>
      <c r="F857" s="121" t="s">
        <v>22297</v>
      </c>
      <c r="G857" s="81" t="s">
        <v>23305</v>
      </c>
      <c r="H857" s="81" t="s">
        <v>23306</v>
      </c>
      <c r="I857" s="120" t="s">
        <v>23307</v>
      </c>
      <c r="J857" s="83" t="s">
        <v>23308</v>
      </c>
      <c r="K857" s="82" t="s">
        <v>23370</v>
      </c>
      <c r="L857" s="83" t="s">
        <v>22297</v>
      </c>
      <c r="M857" s="82" t="s">
        <v>23371</v>
      </c>
      <c r="N857" s="83" t="s">
        <v>22297</v>
      </c>
      <c r="O857" s="81"/>
      <c r="P857" s="82" t="s">
        <v>23372</v>
      </c>
      <c r="Q857" s="83" t="s">
        <v>23373</v>
      </c>
      <c r="R857" s="82" t="s">
        <v>23374</v>
      </c>
      <c r="S857" s="121" t="s">
        <v>23373</v>
      </c>
    </row>
    <row r="858" spans="1:19">
      <c r="A858" s="126">
        <v>603150</v>
      </c>
      <c r="B858" s="90" t="str">
        <f t="shared" si="27"/>
        <v>OC603150</v>
      </c>
      <c r="C858" s="81" t="s">
        <v>23387</v>
      </c>
      <c r="D858" s="81" t="str">
        <f t="shared" si="28"/>
        <v>603150 - Additional Discretionary Pension</v>
      </c>
      <c r="E858" s="120" t="s">
        <v>22296</v>
      </c>
      <c r="F858" s="121" t="s">
        <v>22297</v>
      </c>
      <c r="G858" s="81" t="s">
        <v>23305</v>
      </c>
      <c r="H858" s="81" t="s">
        <v>23306</v>
      </c>
      <c r="I858" s="120" t="s">
        <v>23307</v>
      </c>
      <c r="J858" s="83" t="s">
        <v>23308</v>
      </c>
      <c r="K858" s="82" t="s">
        <v>23370</v>
      </c>
      <c r="L858" s="83" t="s">
        <v>22297</v>
      </c>
      <c r="M858" s="82" t="s">
        <v>23371</v>
      </c>
      <c r="N858" s="83" t="s">
        <v>22297</v>
      </c>
      <c r="O858" s="81"/>
      <c r="P858" s="82" t="s">
        <v>23372</v>
      </c>
      <c r="Q858" s="83" t="s">
        <v>23373</v>
      </c>
      <c r="R858" s="82" t="s">
        <v>23374</v>
      </c>
      <c r="S858" s="121" t="s">
        <v>23373</v>
      </c>
    </row>
    <row r="859" spans="1:19">
      <c r="A859" s="126">
        <v>603174</v>
      </c>
      <c r="B859" s="90" t="str">
        <f t="shared" si="27"/>
        <v>OC603174</v>
      </c>
      <c r="C859" s="81" t="s">
        <v>23388</v>
      </c>
      <c r="D859" s="81" t="str">
        <f t="shared" si="28"/>
        <v>603174 - Pension Expense (GASB 68 – GRS)</v>
      </c>
      <c r="E859" s="120" t="s">
        <v>22296</v>
      </c>
      <c r="F859" s="121" t="s">
        <v>22297</v>
      </c>
      <c r="G859" s="81" t="s">
        <v>23305</v>
      </c>
      <c r="H859" s="81" t="s">
        <v>23306</v>
      </c>
      <c r="I859" s="120" t="s">
        <v>23307</v>
      </c>
      <c r="J859" s="83" t="s">
        <v>23308</v>
      </c>
      <c r="K859" s="82" t="s">
        <v>23370</v>
      </c>
      <c r="L859" s="83" t="s">
        <v>22297</v>
      </c>
      <c r="M859" s="82" t="s">
        <v>23371</v>
      </c>
      <c r="N859" s="83" t="s">
        <v>22297</v>
      </c>
      <c r="O859" s="81"/>
      <c r="P859" s="82" t="s">
        <v>23372</v>
      </c>
      <c r="Q859" s="83" t="s">
        <v>23373</v>
      </c>
      <c r="R859" s="82" t="s">
        <v>23374</v>
      </c>
      <c r="S859" s="121" t="s">
        <v>23373</v>
      </c>
    </row>
    <row r="860" spans="1:19">
      <c r="A860" s="126">
        <v>603175</v>
      </c>
      <c r="B860" s="90" t="str">
        <f t="shared" si="27"/>
        <v>OC603175</v>
      </c>
      <c r="C860" s="81" t="s">
        <v>23389</v>
      </c>
      <c r="D860" s="81" t="str">
        <f t="shared" si="28"/>
        <v>603175 - Pension Expense (GASB 68 POL&amp;FIR)</v>
      </c>
      <c r="E860" s="120" t="s">
        <v>22296</v>
      </c>
      <c r="F860" s="121" t="s">
        <v>22297</v>
      </c>
      <c r="G860" s="81" t="s">
        <v>23305</v>
      </c>
      <c r="H860" s="81" t="s">
        <v>23306</v>
      </c>
      <c r="I860" s="120" t="s">
        <v>23307</v>
      </c>
      <c r="J860" s="83" t="s">
        <v>23308</v>
      </c>
      <c r="K860" s="82" t="s">
        <v>23370</v>
      </c>
      <c r="L860" s="83" t="s">
        <v>22297</v>
      </c>
      <c r="M860" s="82" t="s">
        <v>23371</v>
      </c>
      <c r="N860" s="83" t="s">
        <v>22297</v>
      </c>
      <c r="O860" s="81"/>
      <c r="P860" s="82" t="s">
        <v>23372</v>
      </c>
      <c r="Q860" s="83" t="s">
        <v>23373</v>
      </c>
      <c r="R860" s="82" t="s">
        <v>23374</v>
      </c>
      <c r="S860" s="121" t="s">
        <v>23373</v>
      </c>
    </row>
    <row r="861" spans="1:19">
      <c r="A861" s="126">
        <v>603176</v>
      </c>
      <c r="B861" s="90" t="str">
        <f t="shared" si="27"/>
        <v>OC603176</v>
      </c>
      <c r="C861" s="81" t="s">
        <v>23390</v>
      </c>
      <c r="D861" s="81" t="str">
        <f t="shared" si="28"/>
        <v>603176 - Pension Expense_DIA &amp; Foundations</v>
      </c>
      <c r="E861" s="120" t="s">
        <v>22296</v>
      </c>
      <c r="F861" s="121" t="s">
        <v>22297</v>
      </c>
      <c r="G861" s="81" t="s">
        <v>23305</v>
      </c>
      <c r="H861" s="81" t="s">
        <v>23306</v>
      </c>
      <c r="I861" s="120" t="s">
        <v>23307</v>
      </c>
      <c r="J861" s="83" t="s">
        <v>23308</v>
      </c>
      <c r="K861" s="82" t="s">
        <v>23370</v>
      </c>
      <c r="L861" s="83" t="s">
        <v>22297</v>
      </c>
      <c r="M861" s="82" t="s">
        <v>23371</v>
      </c>
      <c r="N861" s="83" t="s">
        <v>22297</v>
      </c>
      <c r="O861" s="81"/>
      <c r="P861" s="82" t="s">
        <v>23372</v>
      </c>
      <c r="Q861" s="83" t="s">
        <v>23373</v>
      </c>
      <c r="R861" s="82" t="s">
        <v>23374</v>
      </c>
      <c r="S861" s="121" t="s">
        <v>23373</v>
      </c>
    </row>
    <row r="862" spans="1:19">
      <c r="A862" s="126">
        <v>603177</v>
      </c>
      <c r="B862" s="90" t="str">
        <f t="shared" si="27"/>
        <v>OC603177</v>
      </c>
      <c r="C862" s="81" t="s">
        <v>23391</v>
      </c>
      <c r="D862" s="81" t="str">
        <f t="shared" si="28"/>
        <v>603177 - OPEB Expense (GASB 75)</v>
      </c>
      <c r="E862" s="120" t="s">
        <v>22319</v>
      </c>
      <c r="F862" s="121" t="s">
        <v>22320</v>
      </c>
      <c r="G862" s="81" t="s">
        <v>23305</v>
      </c>
      <c r="H862" s="81" t="s">
        <v>23306</v>
      </c>
      <c r="I862" s="120" t="s">
        <v>23307</v>
      </c>
      <c r="J862" s="83" t="s">
        <v>23308</v>
      </c>
      <c r="K862" s="82" t="s">
        <v>23370</v>
      </c>
      <c r="L862" s="83" t="s">
        <v>22297</v>
      </c>
      <c r="M862" s="82" t="s">
        <v>23371</v>
      </c>
      <c r="N862" s="83" t="s">
        <v>22297</v>
      </c>
      <c r="O862" s="81"/>
      <c r="P862" s="82" t="s">
        <v>23372</v>
      </c>
      <c r="Q862" s="83" t="s">
        <v>23373</v>
      </c>
      <c r="R862" s="82" t="s">
        <v>23374</v>
      </c>
      <c r="S862" s="121" t="s">
        <v>23373</v>
      </c>
    </row>
    <row r="863" spans="1:19">
      <c r="A863" s="126">
        <v>603200</v>
      </c>
      <c r="B863" s="90" t="str">
        <f t="shared" si="27"/>
        <v>OC603200</v>
      </c>
      <c r="C863" s="81" t="s">
        <v>23392</v>
      </c>
      <c r="D863" s="81" t="str">
        <f t="shared" si="28"/>
        <v>603200 - Emplr Pd Ben-Medical</v>
      </c>
      <c r="E863" s="120" t="s">
        <v>22296</v>
      </c>
      <c r="F863" s="121" t="s">
        <v>22297</v>
      </c>
      <c r="G863" s="81" t="s">
        <v>23305</v>
      </c>
      <c r="H863" s="81" t="s">
        <v>23306</v>
      </c>
      <c r="I863" s="120" t="s">
        <v>23307</v>
      </c>
      <c r="J863" s="83" t="s">
        <v>23308</v>
      </c>
      <c r="K863" s="82" t="s">
        <v>23370</v>
      </c>
      <c r="L863" s="83" t="s">
        <v>22297</v>
      </c>
      <c r="M863" s="82" t="s">
        <v>23371</v>
      </c>
      <c r="N863" s="83" t="s">
        <v>22297</v>
      </c>
      <c r="O863" s="81"/>
      <c r="P863" s="82" t="s">
        <v>23393</v>
      </c>
      <c r="Q863" s="83" t="s">
        <v>19295</v>
      </c>
      <c r="R863" s="82" t="s">
        <v>23394</v>
      </c>
      <c r="S863" s="121" t="s">
        <v>19295</v>
      </c>
    </row>
    <row r="864" spans="1:19">
      <c r="A864" s="126">
        <v>603201</v>
      </c>
      <c r="B864" s="90" t="str">
        <f t="shared" si="27"/>
        <v>OC603201</v>
      </c>
      <c r="C864" s="81" t="s">
        <v>23395</v>
      </c>
      <c r="D864" s="81" t="str">
        <f t="shared" si="28"/>
        <v>603201 - Empllr Pd Ben-Dental</v>
      </c>
      <c r="E864" s="120" t="s">
        <v>22296</v>
      </c>
      <c r="F864" s="121" t="s">
        <v>22297</v>
      </c>
      <c r="G864" s="81" t="s">
        <v>23305</v>
      </c>
      <c r="H864" s="81" t="s">
        <v>23306</v>
      </c>
      <c r="I864" s="120" t="s">
        <v>23307</v>
      </c>
      <c r="J864" s="83" t="s">
        <v>23308</v>
      </c>
      <c r="K864" s="82" t="s">
        <v>23370</v>
      </c>
      <c r="L864" s="83" t="s">
        <v>22297</v>
      </c>
      <c r="M864" s="82" t="s">
        <v>23371</v>
      </c>
      <c r="N864" s="83" t="s">
        <v>22297</v>
      </c>
      <c r="O864" s="81"/>
      <c r="P864" s="82" t="s">
        <v>23372</v>
      </c>
      <c r="Q864" s="83" t="s">
        <v>23373</v>
      </c>
      <c r="R864" s="82" t="s">
        <v>23374</v>
      </c>
      <c r="S864" s="121" t="s">
        <v>23373</v>
      </c>
    </row>
    <row r="865" spans="1:19">
      <c r="A865" s="126">
        <v>603202</v>
      </c>
      <c r="B865" s="90" t="str">
        <f t="shared" si="27"/>
        <v>OC603202</v>
      </c>
      <c r="C865" s="81" t="s">
        <v>23396</v>
      </c>
      <c r="D865" s="81" t="str">
        <f t="shared" si="28"/>
        <v>603202 - Emplr Pd Ben-Life</v>
      </c>
      <c r="E865" s="120" t="s">
        <v>22296</v>
      </c>
      <c r="F865" s="121" t="s">
        <v>22297</v>
      </c>
      <c r="G865" s="81" t="s">
        <v>23305</v>
      </c>
      <c r="H865" s="81" t="s">
        <v>23306</v>
      </c>
      <c r="I865" s="120" t="s">
        <v>23307</v>
      </c>
      <c r="J865" s="83" t="s">
        <v>23308</v>
      </c>
      <c r="K865" s="82" t="s">
        <v>23370</v>
      </c>
      <c r="L865" s="83" t="s">
        <v>22297</v>
      </c>
      <c r="M865" s="82" t="s">
        <v>23371</v>
      </c>
      <c r="N865" s="83" t="s">
        <v>22297</v>
      </c>
      <c r="O865" s="81"/>
      <c r="P865" s="82" t="s">
        <v>23372</v>
      </c>
      <c r="Q865" s="83" t="s">
        <v>23373</v>
      </c>
      <c r="R865" s="82" t="s">
        <v>23374</v>
      </c>
      <c r="S865" s="121" t="s">
        <v>23373</v>
      </c>
    </row>
    <row r="866" spans="1:19">
      <c r="A866" s="126">
        <v>603203</v>
      </c>
      <c r="B866" s="90" t="str">
        <f t="shared" si="27"/>
        <v>OC603203</v>
      </c>
      <c r="C866" s="81" t="s">
        <v>23397</v>
      </c>
      <c r="D866" s="81" t="str">
        <f t="shared" si="28"/>
        <v>603203 - Emplr Pd Ben-Optical</v>
      </c>
      <c r="E866" s="120" t="s">
        <v>22296</v>
      </c>
      <c r="F866" s="121" t="s">
        <v>22297</v>
      </c>
      <c r="G866" s="81" t="s">
        <v>23305</v>
      </c>
      <c r="H866" s="81" t="s">
        <v>23306</v>
      </c>
      <c r="I866" s="120" t="s">
        <v>23307</v>
      </c>
      <c r="J866" s="83" t="s">
        <v>23308</v>
      </c>
      <c r="K866" s="82" t="s">
        <v>23370</v>
      </c>
      <c r="L866" s="83" t="s">
        <v>22297</v>
      </c>
      <c r="M866" s="82" t="s">
        <v>23371</v>
      </c>
      <c r="N866" s="83" t="s">
        <v>22297</v>
      </c>
      <c r="O866" s="81"/>
      <c r="P866" s="82" t="s">
        <v>23372</v>
      </c>
      <c r="Q866" s="83" t="s">
        <v>23373</v>
      </c>
      <c r="R866" s="82" t="s">
        <v>23374</v>
      </c>
      <c r="S866" s="121" t="s">
        <v>23373</v>
      </c>
    </row>
    <row r="867" spans="1:19">
      <c r="A867" s="126">
        <v>603204</v>
      </c>
      <c r="B867" s="90" t="str">
        <f t="shared" si="27"/>
        <v>OC603204</v>
      </c>
      <c r="C867" s="81" t="s">
        <v>23398</v>
      </c>
      <c r="D867" s="81" t="str">
        <f t="shared" si="28"/>
        <v>603204 - Emplr Pd Ben-Inc Protect</v>
      </c>
      <c r="E867" s="120" t="s">
        <v>22296</v>
      </c>
      <c r="F867" s="121" t="s">
        <v>22297</v>
      </c>
      <c r="G867" s="81" t="s">
        <v>23305</v>
      </c>
      <c r="H867" s="81" t="s">
        <v>23306</v>
      </c>
      <c r="I867" s="120" t="s">
        <v>23307</v>
      </c>
      <c r="J867" s="83" t="s">
        <v>23308</v>
      </c>
      <c r="K867" s="82" t="s">
        <v>23370</v>
      </c>
      <c r="L867" s="83" t="s">
        <v>22297</v>
      </c>
      <c r="M867" s="82" t="s">
        <v>23371</v>
      </c>
      <c r="N867" s="83" t="s">
        <v>22297</v>
      </c>
      <c r="O867" s="81"/>
      <c r="P867" s="82" t="s">
        <v>23372</v>
      </c>
      <c r="Q867" s="83" t="s">
        <v>23373</v>
      </c>
      <c r="R867" s="82" t="s">
        <v>23374</v>
      </c>
      <c r="S867" s="121" t="s">
        <v>23373</v>
      </c>
    </row>
    <row r="868" spans="1:19">
      <c r="A868" s="126">
        <v>603205</v>
      </c>
      <c r="B868" s="90" t="str">
        <f t="shared" si="27"/>
        <v>OC603205</v>
      </c>
      <c r="C868" s="81" t="s">
        <v>23399</v>
      </c>
      <c r="D868" s="81" t="str">
        <f t="shared" si="28"/>
        <v>603205 - Empl Ben-Hosp Police Uniform</v>
      </c>
      <c r="E868" s="120" t="s">
        <v>22296</v>
      </c>
      <c r="F868" s="121" t="s">
        <v>22297</v>
      </c>
      <c r="G868" s="81" t="s">
        <v>23305</v>
      </c>
      <c r="H868" s="81" t="s">
        <v>23306</v>
      </c>
      <c r="I868" s="120" t="s">
        <v>23307</v>
      </c>
      <c r="J868" s="83" t="s">
        <v>23308</v>
      </c>
      <c r="K868" s="82" t="s">
        <v>23370</v>
      </c>
      <c r="L868" s="83" t="s">
        <v>22297</v>
      </c>
      <c r="M868" s="82" t="s">
        <v>23371</v>
      </c>
      <c r="N868" s="83" t="s">
        <v>22297</v>
      </c>
      <c r="O868" s="81"/>
      <c r="P868" s="82" t="s">
        <v>23393</v>
      </c>
      <c r="Q868" s="83" t="s">
        <v>19295</v>
      </c>
      <c r="R868" s="82" t="s">
        <v>23394</v>
      </c>
      <c r="S868" s="121" t="s">
        <v>19295</v>
      </c>
    </row>
    <row r="869" spans="1:19">
      <c r="A869" s="126">
        <v>603210</v>
      </c>
      <c r="B869" s="90" t="str">
        <f t="shared" si="27"/>
        <v>OC603210</v>
      </c>
      <c r="C869" s="81" t="s">
        <v>23400</v>
      </c>
      <c r="D869" s="81" t="str">
        <f t="shared" si="28"/>
        <v>603210 - Empl Ben-Hosp-Fire Uniform</v>
      </c>
      <c r="E869" s="120" t="s">
        <v>22296</v>
      </c>
      <c r="F869" s="121" t="s">
        <v>22297</v>
      </c>
      <c r="G869" s="81" t="s">
        <v>23305</v>
      </c>
      <c r="H869" s="81" t="s">
        <v>23306</v>
      </c>
      <c r="I869" s="120" t="s">
        <v>23307</v>
      </c>
      <c r="J869" s="83" t="s">
        <v>23308</v>
      </c>
      <c r="K869" s="82" t="s">
        <v>23370</v>
      </c>
      <c r="L869" s="83" t="s">
        <v>22297</v>
      </c>
      <c r="M869" s="82" t="s">
        <v>23371</v>
      </c>
      <c r="N869" s="83" t="s">
        <v>22297</v>
      </c>
      <c r="O869" s="81"/>
      <c r="P869" s="82" t="s">
        <v>23393</v>
      </c>
      <c r="Q869" s="83" t="s">
        <v>19295</v>
      </c>
      <c r="R869" s="82" t="s">
        <v>23394</v>
      </c>
      <c r="S869" s="121" t="s">
        <v>19295</v>
      </c>
    </row>
    <row r="870" spans="1:19">
      <c r="A870" s="126">
        <v>603215</v>
      </c>
      <c r="B870" s="90" t="str">
        <f t="shared" si="27"/>
        <v>OC603215</v>
      </c>
      <c r="C870" s="81" t="s">
        <v>23401</v>
      </c>
      <c r="D870" s="81" t="str">
        <f t="shared" si="28"/>
        <v>603215 - Employee Benefits – Hospital – Part Time</v>
      </c>
      <c r="E870" s="120" t="s">
        <v>22296</v>
      </c>
      <c r="F870" s="121" t="s">
        <v>22297</v>
      </c>
      <c r="G870" s="81" t="s">
        <v>23305</v>
      </c>
      <c r="H870" s="81" t="s">
        <v>23306</v>
      </c>
      <c r="I870" s="120" t="s">
        <v>23307</v>
      </c>
      <c r="J870" s="83" t="s">
        <v>23308</v>
      </c>
      <c r="K870" s="82" t="s">
        <v>23370</v>
      </c>
      <c r="L870" s="83" t="s">
        <v>22297</v>
      </c>
      <c r="M870" s="82" t="s">
        <v>23371</v>
      </c>
      <c r="N870" s="83" t="s">
        <v>22297</v>
      </c>
      <c r="O870" s="81"/>
      <c r="P870" s="82" t="s">
        <v>23393</v>
      </c>
      <c r="Q870" s="83" t="s">
        <v>19295</v>
      </c>
      <c r="R870" s="82" t="s">
        <v>23394</v>
      </c>
      <c r="S870" s="121" t="s">
        <v>19295</v>
      </c>
    </row>
    <row r="871" spans="1:19">
      <c r="A871" s="126">
        <v>603220</v>
      </c>
      <c r="B871" s="90" t="str">
        <f t="shared" si="27"/>
        <v>OC603220</v>
      </c>
      <c r="C871" s="81" t="s">
        <v>23402</v>
      </c>
      <c r="D871" s="81" t="str">
        <f t="shared" si="28"/>
        <v>603220 - Employee Benefits – Hospital General Retiree</v>
      </c>
      <c r="E871" s="120" t="s">
        <v>22296</v>
      </c>
      <c r="F871" s="121" t="s">
        <v>22297</v>
      </c>
      <c r="G871" s="81" t="s">
        <v>23305</v>
      </c>
      <c r="H871" s="81" t="s">
        <v>23306</v>
      </c>
      <c r="I871" s="120" t="s">
        <v>23307</v>
      </c>
      <c r="J871" s="83" t="s">
        <v>23308</v>
      </c>
      <c r="K871" s="82" t="s">
        <v>23370</v>
      </c>
      <c r="L871" s="83" t="s">
        <v>22297</v>
      </c>
      <c r="M871" s="82" t="s">
        <v>23371</v>
      </c>
      <c r="N871" s="83" t="s">
        <v>22297</v>
      </c>
      <c r="O871" s="81"/>
      <c r="P871" s="82" t="s">
        <v>23393</v>
      </c>
      <c r="Q871" s="83" t="s">
        <v>19295</v>
      </c>
      <c r="R871" s="82" t="s">
        <v>23394</v>
      </c>
      <c r="S871" s="121" t="s">
        <v>19295</v>
      </c>
    </row>
    <row r="872" spans="1:19">
      <c r="A872" s="126">
        <v>603225</v>
      </c>
      <c r="B872" s="90" t="str">
        <f t="shared" si="27"/>
        <v>OC603225</v>
      </c>
      <c r="C872" s="81" t="s">
        <v>23403</v>
      </c>
      <c r="D872" s="81" t="str">
        <f t="shared" si="28"/>
        <v>603225 - Employee Benefits – Hospital Police Retiree</v>
      </c>
      <c r="E872" s="120" t="s">
        <v>22296</v>
      </c>
      <c r="F872" s="121" t="s">
        <v>22297</v>
      </c>
      <c r="G872" s="81" t="s">
        <v>23305</v>
      </c>
      <c r="H872" s="81" t="s">
        <v>23306</v>
      </c>
      <c r="I872" s="120" t="s">
        <v>23307</v>
      </c>
      <c r="J872" s="83" t="s">
        <v>23308</v>
      </c>
      <c r="K872" s="82" t="s">
        <v>23370</v>
      </c>
      <c r="L872" s="83" t="s">
        <v>22297</v>
      </c>
      <c r="M872" s="82" t="s">
        <v>23371</v>
      </c>
      <c r="N872" s="83" t="s">
        <v>22297</v>
      </c>
      <c r="O872" s="81"/>
      <c r="P872" s="82" t="s">
        <v>23393</v>
      </c>
      <c r="Q872" s="83" t="s">
        <v>19295</v>
      </c>
      <c r="R872" s="82" t="s">
        <v>23394</v>
      </c>
      <c r="S872" s="121" t="s">
        <v>19295</v>
      </c>
    </row>
    <row r="873" spans="1:19">
      <c r="A873" s="126">
        <v>603230</v>
      </c>
      <c r="B873" s="90" t="str">
        <f t="shared" si="27"/>
        <v>OC603230</v>
      </c>
      <c r="C873" s="81" t="s">
        <v>23404</v>
      </c>
      <c r="D873" s="81" t="str">
        <f t="shared" si="28"/>
        <v>603230 - Employee Benefits – Hospital Fire Retiree</v>
      </c>
      <c r="E873" s="120" t="s">
        <v>22296</v>
      </c>
      <c r="F873" s="121" t="s">
        <v>22297</v>
      </c>
      <c r="G873" s="81" t="s">
        <v>23305</v>
      </c>
      <c r="H873" s="81" t="s">
        <v>23306</v>
      </c>
      <c r="I873" s="120" t="s">
        <v>23307</v>
      </c>
      <c r="J873" s="83" t="s">
        <v>23308</v>
      </c>
      <c r="K873" s="82" t="s">
        <v>23370</v>
      </c>
      <c r="L873" s="83" t="s">
        <v>22297</v>
      </c>
      <c r="M873" s="82" t="s">
        <v>23371</v>
      </c>
      <c r="N873" s="83" t="s">
        <v>22297</v>
      </c>
      <c r="O873" s="81"/>
      <c r="P873" s="82" t="s">
        <v>23393</v>
      </c>
      <c r="Q873" s="83" t="s">
        <v>19295</v>
      </c>
      <c r="R873" s="82" t="s">
        <v>23394</v>
      </c>
      <c r="S873" s="121" t="s">
        <v>19295</v>
      </c>
    </row>
    <row r="874" spans="1:19">
      <c r="A874" s="126">
        <v>603300</v>
      </c>
      <c r="B874" s="90" t="str">
        <f t="shared" si="27"/>
        <v>OC603300</v>
      </c>
      <c r="C874" s="81" t="s">
        <v>23405</v>
      </c>
      <c r="D874" s="81" t="str">
        <f t="shared" si="28"/>
        <v>603300 - Employer Pd FICA</v>
      </c>
      <c r="E874" s="120" t="s">
        <v>22296</v>
      </c>
      <c r="F874" s="121" t="s">
        <v>22297</v>
      </c>
      <c r="G874" s="81" t="s">
        <v>23305</v>
      </c>
      <c r="H874" s="81" t="s">
        <v>23306</v>
      </c>
      <c r="I874" s="120" t="s">
        <v>23307</v>
      </c>
      <c r="J874" s="83" t="s">
        <v>23308</v>
      </c>
      <c r="K874" s="82" t="s">
        <v>23370</v>
      </c>
      <c r="L874" s="83" t="s">
        <v>22297</v>
      </c>
      <c r="M874" s="82" t="s">
        <v>23371</v>
      </c>
      <c r="N874" s="83" t="s">
        <v>22297</v>
      </c>
      <c r="O874" s="81"/>
      <c r="P874" s="82" t="s">
        <v>23406</v>
      </c>
      <c r="Q874" s="83" t="s">
        <v>23407</v>
      </c>
      <c r="R874" s="82" t="s">
        <v>23408</v>
      </c>
      <c r="S874" s="121" t="s">
        <v>23407</v>
      </c>
    </row>
    <row r="875" spans="1:19">
      <c r="A875" s="126">
        <v>603305</v>
      </c>
      <c r="B875" s="90" t="str">
        <f t="shared" si="27"/>
        <v>OC603305</v>
      </c>
      <c r="C875" s="81" t="s">
        <v>23409</v>
      </c>
      <c r="D875" s="81" t="str">
        <f t="shared" si="28"/>
        <v>603305 - FICA Med Police-Unif</v>
      </c>
      <c r="E875" s="120" t="s">
        <v>22296</v>
      </c>
      <c r="F875" s="121" t="s">
        <v>22297</v>
      </c>
      <c r="G875" s="81" t="s">
        <v>23305</v>
      </c>
      <c r="H875" s="81" t="s">
        <v>23306</v>
      </c>
      <c r="I875" s="120" t="s">
        <v>23307</v>
      </c>
      <c r="J875" s="83" t="s">
        <v>23308</v>
      </c>
      <c r="K875" s="82" t="s">
        <v>23370</v>
      </c>
      <c r="L875" s="83" t="s">
        <v>22297</v>
      </c>
      <c r="M875" s="82" t="s">
        <v>23371</v>
      </c>
      <c r="N875" s="83" t="s">
        <v>22297</v>
      </c>
      <c r="O875" s="81"/>
      <c r="P875" s="82" t="s">
        <v>23406</v>
      </c>
      <c r="Q875" s="83" t="s">
        <v>23407</v>
      </c>
      <c r="R875" s="82" t="s">
        <v>23408</v>
      </c>
      <c r="S875" s="121" t="s">
        <v>23407</v>
      </c>
    </row>
    <row r="876" spans="1:19">
      <c r="A876" s="126">
        <v>603310</v>
      </c>
      <c r="B876" s="90" t="str">
        <f t="shared" si="27"/>
        <v>OC603310</v>
      </c>
      <c r="C876" s="81" t="s">
        <v>23410</v>
      </c>
      <c r="D876" s="81" t="str">
        <f t="shared" si="28"/>
        <v>603310 - FICA Med Fire-Unif</v>
      </c>
      <c r="E876" s="120" t="s">
        <v>22296</v>
      </c>
      <c r="F876" s="121" t="s">
        <v>22297</v>
      </c>
      <c r="G876" s="81" t="s">
        <v>23305</v>
      </c>
      <c r="H876" s="81" t="s">
        <v>23306</v>
      </c>
      <c r="I876" s="120" t="s">
        <v>23307</v>
      </c>
      <c r="J876" s="83" t="s">
        <v>23308</v>
      </c>
      <c r="K876" s="82" t="s">
        <v>23370</v>
      </c>
      <c r="L876" s="83" t="s">
        <v>22297</v>
      </c>
      <c r="M876" s="82" t="s">
        <v>23371</v>
      </c>
      <c r="N876" s="83" t="s">
        <v>22297</v>
      </c>
      <c r="O876" s="81"/>
      <c r="P876" s="82" t="s">
        <v>23406</v>
      </c>
      <c r="Q876" s="83" t="s">
        <v>23407</v>
      </c>
      <c r="R876" s="82" t="s">
        <v>23408</v>
      </c>
      <c r="S876" s="121" t="s">
        <v>23407</v>
      </c>
    </row>
    <row r="877" spans="1:19">
      <c r="A877" s="126">
        <v>603315</v>
      </c>
      <c r="B877" s="90" t="str">
        <f t="shared" si="27"/>
        <v>OC603315</v>
      </c>
      <c r="C877" s="81" t="s">
        <v>23411</v>
      </c>
      <c r="D877" s="81" t="str">
        <f t="shared" si="28"/>
        <v>603315 - Emp Benefits-FICA-Part Time</v>
      </c>
      <c r="E877" s="120" t="s">
        <v>22296</v>
      </c>
      <c r="F877" s="121" t="s">
        <v>22297</v>
      </c>
      <c r="G877" s="81" t="s">
        <v>23305</v>
      </c>
      <c r="H877" s="81" t="s">
        <v>23306</v>
      </c>
      <c r="I877" s="120" t="s">
        <v>23307</v>
      </c>
      <c r="J877" s="83" t="s">
        <v>23308</v>
      </c>
      <c r="K877" s="82" t="s">
        <v>23370</v>
      </c>
      <c r="L877" s="83" t="s">
        <v>22297</v>
      </c>
      <c r="M877" s="82" t="s">
        <v>23371</v>
      </c>
      <c r="N877" s="83" t="s">
        <v>22297</v>
      </c>
      <c r="O877" s="81"/>
      <c r="P877" s="82" t="s">
        <v>23406</v>
      </c>
      <c r="Q877" s="83" t="s">
        <v>23407</v>
      </c>
      <c r="R877" s="82" t="s">
        <v>23408</v>
      </c>
      <c r="S877" s="121" t="s">
        <v>23407</v>
      </c>
    </row>
    <row r="878" spans="1:19">
      <c r="A878" s="126">
        <v>603400</v>
      </c>
      <c r="B878" s="90" t="str">
        <f t="shared" si="27"/>
        <v>OC603400</v>
      </c>
      <c r="C878" s="81" t="s">
        <v>360</v>
      </c>
      <c r="D878" s="81" t="str">
        <f t="shared" si="28"/>
        <v>603400 - Unemployment</v>
      </c>
      <c r="E878" s="120" t="s">
        <v>22296</v>
      </c>
      <c r="F878" s="121" t="s">
        <v>22297</v>
      </c>
      <c r="G878" s="81" t="s">
        <v>23305</v>
      </c>
      <c r="H878" s="81" t="s">
        <v>23306</v>
      </c>
      <c r="I878" s="120" t="s">
        <v>23307</v>
      </c>
      <c r="J878" s="83" t="s">
        <v>23308</v>
      </c>
      <c r="K878" s="82" t="s">
        <v>23370</v>
      </c>
      <c r="L878" s="83" t="s">
        <v>22297</v>
      </c>
      <c r="M878" s="82" t="s">
        <v>23371</v>
      </c>
      <c r="N878" s="83" t="s">
        <v>22297</v>
      </c>
      <c r="O878" s="81"/>
      <c r="P878" s="82" t="s">
        <v>23412</v>
      </c>
      <c r="Q878" s="83" t="s">
        <v>23413</v>
      </c>
      <c r="R878" s="82" t="s">
        <v>23414</v>
      </c>
      <c r="S878" s="121" t="s">
        <v>23413</v>
      </c>
    </row>
    <row r="879" spans="1:19">
      <c r="A879" s="126">
        <v>603405</v>
      </c>
      <c r="B879" s="90" t="str">
        <f t="shared" si="27"/>
        <v>OC603405</v>
      </c>
      <c r="C879" s="81" t="s">
        <v>375</v>
      </c>
      <c r="D879" s="81" t="str">
        <f t="shared" si="28"/>
        <v>603405 - Workers' Compensation</v>
      </c>
      <c r="E879" s="120" t="s">
        <v>22296</v>
      </c>
      <c r="F879" s="121" t="s">
        <v>22297</v>
      </c>
      <c r="G879" s="81" t="s">
        <v>23305</v>
      </c>
      <c r="H879" s="81" t="s">
        <v>23306</v>
      </c>
      <c r="I879" s="120" t="s">
        <v>23307</v>
      </c>
      <c r="J879" s="83" t="s">
        <v>23308</v>
      </c>
      <c r="K879" s="82" t="s">
        <v>23370</v>
      </c>
      <c r="L879" s="83" t="s">
        <v>22297</v>
      </c>
      <c r="M879" s="82" t="s">
        <v>23371</v>
      </c>
      <c r="N879" s="83" t="s">
        <v>22297</v>
      </c>
      <c r="O879" s="81"/>
      <c r="P879" s="82" t="s">
        <v>23415</v>
      </c>
      <c r="Q879" s="83" t="s">
        <v>23416</v>
      </c>
      <c r="R879" s="82" t="s">
        <v>23417</v>
      </c>
      <c r="S879" s="121" t="s">
        <v>23416</v>
      </c>
    </row>
    <row r="880" spans="1:19">
      <c r="A880" s="126">
        <v>603410</v>
      </c>
      <c r="B880" s="90" t="str">
        <f t="shared" si="27"/>
        <v>OC603410</v>
      </c>
      <c r="C880" s="81" t="s">
        <v>23418</v>
      </c>
      <c r="D880" s="81" t="str">
        <f t="shared" si="28"/>
        <v>603410 - Workers' Compensation-Medical-Police</v>
      </c>
      <c r="E880" s="120" t="s">
        <v>22296</v>
      </c>
      <c r="F880" s="121" t="s">
        <v>22297</v>
      </c>
      <c r="G880" s="81" t="s">
        <v>23305</v>
      </c>
      <c r="H880" s="81" t="s">
        <v>23306</v>
      </c>
      <c r="I880" s="120" t="s">
        <v>23307</v>
      </c>
      <c r="J880" s="83" t="s">
        <v>23308</v>
      </c>
      <c r="K880" s="82" t="s">
        <v>23370</v>
      </c>
      <c r="L880" s="83" t="s">
        <v>22297</v>
      </c>
      <c r="M880" s="82" t="s">
        <v>23371</v>
      </c>
      <c r="N880" s="83" t="s">
        <v>22297</v>
      </c>
      <c r="O880" s="81"/>
      <c r="P880" s="82" t="s">
        <v>23415</v>
      </c>
      <c r="Q880" s="83" t="s">
        <v>23416</v>
      </c>
      <c r="R880" s="82" t="s">
        <v>23417</v>
      </c>
      <c r="S880" s="121" t="s">
        <v>23416</v>
      </c>
    </row>
    <row r="881" spans="1:19">
      <c r="A881" s="126">
        <v>603415</v>
      </c>
      <c r="B881" s="90" t="str">
        <f t="shared" si="27"/>
        <v>OC603415</v>
      </c>
      <c r="C881" s="81" t="s">
        <v>23419</v>
      </c>
      <c r="D881" s="81" t="str">
        <f t="shared" si="28"/>
        <v>603415 - Workers' Compensation-Medical-Fire</v>
      </c>
      <c r="E881" s="120" t="s">
        <v>22296</v>
      </c>
      <c r="F881" s="121" t="s">
        <v>22297</v>
      </c>
      <c r="G881" s="81" t="s">
        <v>23305</v>
      </c>
      <c r="H881" s="81" t="s">
        <v>23306</v>
      </c>
      <c r="I881" s="120" t="s">
        <v>23307</v>
      </c>
      <c r="J881" s="83" t="s">
        <v>23308</v>
      </c>
      <c r="K881" s="82" t="s">
        <v>23370</v>
      </c>
      <c r="L881" s="83" t="s">
        <v>22297</v>
      </c>
      <c r="M881" s="82" t="s">
        <v>23371</v>
      </c>
      <c r="N881" s="83" t="s">
        <v>22297</v>
      </c>
      <c r="O881" s="81"/>
      <c r="P881" s="82" t="s">
        <v>23415</v>
      </c>
      <c r="Q881" s="83" t="s">
        <v>23416</v>
      </c>
      <c r="R881" s="82" t="s">
        <v>23417</v>
      </c>
      <c r="S881" s="121" t="s">
        <v>23416</v>
      </c>
    </row>
    <row r="882" spans="1:19">
      <c r="A882" s="126">
        <v>603800</v>
      </c>
      <c r="B882" s="90" t="str">
        <f t="shared" si="27"/>
        <v>OC603800</v>
      </c>
      <c r="C882" s="81" t="s">
        <v>23420</v>
      </c>
      <c r="D882" s="81" t="str">
        <f t="shared" si="28"/>
        <v>603800 - Other Pension Contributions – Police</v>
      </c>
      <c r="E882" s="120" t="s">
        <v>22296</v>
      </c>
      <c r="F882" s="121" t="s">
        <v>22297</v>
      </c>
      <c r="G882" s="81" t="s">
        <v>23305</v>
      </c>
      <c r="H882" s="81" t="s">
        <v>23306</v>
      </c>
      <c r="I882" s="120" t="s">
        <v>23307</v>
      </c>
      <c r="J882" s="83" t="s">
        <v>23308</v>
      </c>
      <c r="K882" s="82" t="s">
        <v>23370</v>
      </c>
      <c r="L882" s="83" t="s">
        <v>22297</v>
      </c>
      <c r="M882" s="82" t="s">
        <v>23371</v>
      </c>
      <c r="N882" s="83" t="s">
        <v>22297</v>
      </c>
      <c r="O882" s="81"/>
      <c r="P882" s="82" t="s">
        <v>23412</v>
      </c>
      <c r="Q882" s="83" t="s">
        <v>23413</v>
      </c>
      <c r="R882" s="82" t="s">
        <v>23414</v>
      </c>
      <c r="S882" s="121" t="s">
        <v>23413</v>
      </c>
    </row>
    <row r="883" spans="1:19">
      <c r="A883" s="126">
        <v>603805</v>
      </c>
      <c r="B883" s="90" t="str">
        <f t="shared" si="27"/>
        <v>OC603805</v>
      </c>
      <c r="C883" s="81" t="s">
        <v>23421</v>
      </c>
      <c r="D883" s="81" t="str">
        <f t="shared" si="28"/>
        <v>603805 - Other Pension Contributions – Fire</v>
      </c>
      <c r="E883" s="120" t="s">
        <v>22296</v>
      </c>
      <c r="F883" s="121" t="s">
        <v>22297</v>
      </c>
      <c r="G883" s="81" t="s">
        <v>23305</v>
      </c>
      <c r="H883" s="81" t="s">
        <v>23306</v>
      </c>
      <c r="I883" s="120" t="s">
        <v>23307</v>
      </c>
      <c r="J883" s="83" t="s">
        <v>23308</v>
      </c>
      <c r="K883" s="82" t="s">
        <v>23370</v>
      </c>
      <c r="L883" s="83" t="s">
        <v>22297</v>
      </c>
      <c r="M883" s="82" t="s">
        <v>23371</v>
      </c>
      <c r="N883" s="83" t="s">
        <v>22297</v>
      </c>
      <c r="O883" s="81"/>
      <c r="P883" s="82" t="s">
        <v>23412</v>
      </c>
      <c r="Q883" s="83" t="s">
        <v>23413</v>
      </c>
      <c r="R883" s="82" t="s">
        <v>23414</v>
      </c>
      <c r="S883" s="121" t="s">
        <v>23413</v>
      </c>
    </row>
    <row r="884" spans="1:19">
      <c r="A884" s="126">
        <v>603900</v>
      </c>
      <c r="B884" s="90" t="str">
        <f t="shared" si="27"/>
        <v>OC603900</v>
      </c>
      <c r="C884" s="81" t="s">
        <v>23422</v>
      </c>
      <c r="D884" s="81" t="str">
        <f t="shared" si="28"/>
        <v>603900 - Emp Benefits-Miscellaneous</v>
      </c>
      <c r="E884" s="120" t="s">
        <v>22296</v>
      </c>
      <c r="F884" s="121" t="s">
        <v>22297</v>
      </c>
      <c r="G884" s="81" t="s">
        <v>23305</v>
      </c>
      <c r="H884" s="81" t="s">
        <v>23306</v>
      </c>
      <c r="I884" s="120" t="s">
        <v>23307</v>
      </c>
      <c r="J884" s="83" t="s">
        <v>23308</v>
      </c>
      <c r="K884" s="82" t="s">
        <v>23370</v>
      </c>
      <c r="L884" s="83" t="s">
        <v>22297</v>
      </c>
      <c r="M884" s="82" t="s">
        <v>23371</v>
      </c>
      <c r="N884" s="83" t="s">
        <v>22297</v>
      </c>
      <c r="O884" s="81"/>
      <c r="P884" s="82" t="s">
        <v>23412</v>
      </c>
      <c r="Q884" s="83" t="s">
        <v>23413</v>
      </c>
      <c r="R884" s="82" t="s">
        <v>23414</v>
      </c>
      <c r="S884" s="121" t="s">
        <v>23413</v>
      </c>
    </row>
    <row r="885" spans="1:19">
      <c r="A885" s="126">
        <v>603901</v>
      </c>
      <c r="B885" s="90" t="str">
        <f t="shared" si="27"/>
        <v>OC603901</v>
      </c>
      <c r="C885" s="81" t="s">
        <v>23423</v>
      </c>
      <c r="D885" s="81" t="str">
        <f t="shared" si="28"/>
        <v>603901 - Employee Benefits – OPEB</v>
      </c>
      <c r="E885" s="120" t="s">
        <v>22296</v>
      </c>
      <c r="F885" s="121" t="s">
        <v>22297</v>
      </c>
      <c r="G885" s="81" t="s">
        <v>23305</v>
      </c>
      <c r="H885" s="81" t="s">
        <v>23306</v>
      </c>
      <c r="I885" s="120" t="s">
        <v>23307</v>
      </c>
      <c r="J885" s="83" t="s">
        <v>23308</v>
      </c>
      <c r="K885" s="82" t="s">
        <v>23370</v>
      </c>
      <c r="L885" s="83" t="s">
        <v>22297</v>
      </c>
      <c r="M885" s="82" t="s">
        <v>23371</v>
      </c>
      <c r="N885" s="83" t="s">
        <v>22297</v>
      </c>
      <c r="O885" s="81"/>
      <c r="P885" s="82" t="s">
        <v>23412</v>
      </c>
      <c r="Q885" s="83" t="s">
        <v>23413</v>
      </c>
      <c r="R885" s="82" t="s">
        <v>23414</v>
      </c>
      <c r="S885" s="121" t="s">
        <v>23413</v>
      </c>
    </row>
    <row r="886" spans="1:19">
      <c r="A886" s="126">
        <v>603905</v>
      </c>
      <c r="B886" s="90" t="str">
        <f t="shared" si="27"/>
        <v>OC603905</v>
      </c>
      <c r="C886" s="81" t="s">
        <v>23424</v>
      </c>
      <c r="D886" s="81" t="str">
        <f t="shared" si="28"/>
        <v>603905 - Empl Ben-Misc Police Uniform</v>
      </c>
      <c r="E886" s="120" t="s">
        <v>22296</v>
      </c>
      <c r="F886" s="121" t="s">
        <v>22297</v>
      </c>
      <c r="G886" s="81" t="s">
        <v>23305</v>
      </c>
      <c r="H886" s="81" t="s">
        <v>23306</v>
      </c>
      <c r="I886" s="120" t="s">
        <v>23307</v>
      </c>
      <c r="J886" s="83" t="s">
        <v>23308</v>
      </c>
      <c r="K886" s="82" t="s">
        <v>23370</v>
      </c>
      <c r="L886" s="83" t="s">
        <v>22297</v>
      </c>
      <c r="M886" s="82" t="s">
        <v>23371</v>
      </c>
      <c r="N886" s="83" t="s">
        <v>22297</v>
      </c>
      <c r="O886" s="81"/>
      <c r="P886" s="82" t="s">
        <v>23412</v>
      </c>
      <c r="Q886" s="83" t="s">
        <v>23413</v>
      </c>
      <c r="R886" s="82" t="s">
        <v>23414</v>
      </c>
      <c r="S886" s="121" t="s">
        <v>23413</v>
      </c>
    </row>
    <row r="887" spans="1:19">
      <c r="A887" s="126">
        <v>603910</v>
      </c>
      <c r="B887" s="90" t="str">
        <f t="shared" si="27"/>
        <v>OC603910</v>
      </c>
      <c r="C887" s="81" t="s">
        <v>23425</v>
      </c>
      <c r="D887" s="81" t="str">
        <f t="shared" si="28"/>
        <v>603910 - Empl Ben-Misc-Fire Uniform</v>
      </c>
      <c r="E887" s="120" t="s">
        <v>22296</v>
      </c>
      <c r="F887" s="121" t="s">
        <v>22297</v>
      </c>
      <c r="G887" s="81" t="s">
        <v>23305</v>
      </c>
      <c r="H887" s="81" t="s">
        <v>23306</v>
      </c>
      <c r="I887" s="120" t="s">
        <v>23307</v>
      </c>
      <c r="J887" s="83" t="s">
        <v>23308</v>
      </c>
      <c r="K887" s="82" t="s">
        <v>23370</v>
      </c>
      <c r="L887" s="83" t="s">
        <v>22297</v>
      </c>
      <c r="M887" s="82" t="s">
        <v>23371</v>
      </c>
      <c r="N887" s="83" t="s">
        <v>22297</v>
      </c>
      <c r="O887" s="81"/>
      <c r="P887" s="82" t="s">
        <v>23412</v>
      </c>
      <c r="Q887" s="83" t="s">
        <v>23413</v>
      </c>
      <c r="R887" s="82" t="s">
        <v>23414</v>
      </c>
      <c r="S887" s="121" t="s">
        <v>23413</v>
      </c>
    </row>
    <row r="888" spans="1:19">
      <c r="A888" s="126">
        <v>603915</v>
      </c>
      <c r="B888" s="90" t="str">
        <f t="shared" si="27"/>
        <v>OC603915</v>
      </c>
      <c r="C888" s="81" t="s">
        <v>23426</v>
      </c>
      <c r="D888" s="81" t="str">
        <f t="shared" si="28"/>
        <v>603915 - Empl Ben-Misc-Part Time</v>
      </c>
      <c r="E888" s="120" t="s">
        <v>22296</v>
      </c>
      <c r="F888" s="121" t="s">
        <v>22297</v>
      </c>
      <c r="G888" s="81" t="s">
        <v>23305</v>
      </c>
      <c r="H888" s="81" t="s">
        <v>23306</v>
      </c>
      <c r="I888" s="120" t="s">
        <v>23307</v>
      </c>
      <c r="J888" s="83" t="s">
        <v>23308</v>
      </c>
      <c r="K888" s="82" t="s">
        <v>23370</v>
      </c>
      <c r="L888" s="83" t="s">
        <v>22297</v>
      </c>
      <c r="M888" s="82" t="s">
        <v>23371</v>
      </c>
      <c r="N888" s="83" t="s">
        <v>22297</v>
      </c>
      <c r="O888" s="81"/>
      <c r="P888" s="82" t="s">
        <v>23412</v>
      </c>
      <c r="Q888" s="83" t="s">
        <v>23413</v>
      </c>
      <c r="R888" s="82" t="s">
        <v>23414</v>
      </c>
      <c r="S888" s="121" t="s">
        <v>23413</v>
      </c>
    </row>
    <row r="889" spans="1:19">
      <c r="A889" s="126">
        <v>603920</v>
      </c>
      <c r="B889" s="90" t="str">
        <f t="shared" si="27"/>
        <v>OC603920</v>
      </c>
      <c r="C889" s="81" t="s">
        <v>23427</v>
      </c>
      <c r="D889" s="81" t="str">
        <f t="shared" si="28"/>
        <v>603920 - Employee Benefits – Miscellaneous – Police Retiree</v>
      </c>
      <c r="E889" s="120" t="s">
        <v>22296</v>
      </c>
      <c r="F889" s="121" t="s">
        <v>22297</v>
      </c>
      <c r="G889" s="81" t="s">
        <v>23305</v>
      </c>
      <c r="H889" s="81" t="s">
        <v>23306</v>
      </c>
      <c r="I889" s="120" t="s">
        <v>23307</v>
      </c>
      <c r="J889" s="83" t="s">
        <v>23308</v>
      </c>
      <c r="K889" s="82" t="s">
        <v>23370</v>
      </c>
      <c r="L889" s="83" t="s">
        <v>22297</v>
      </c>
      <c r="M889" s="82" t="s">
        <v>23371</v>
      </c>
      <c r="N889" s="83" t="s">
        <v>22297</v>
      </c>
      <c r="O889" s="81"/>
      <c r="P889" s="82" t="s">
        <v>23412</v>
      </c>
      <c r="Q889" s="83" t="s">
        <v>23413</v>
      </c>
      <c r="R889" s="82" t="s">
        <v>23414</v>
      </c>
      <c r="S889" s="121" t="s">
        <v>23413</v>
      </c>
    </row>
    <row r="890" spans="1:19">
      <c r="A890" s="126">
        <v>603925</v>
      </c>
      <c r="B890" s="90" t="str">
        <f t="shared" si="27"/>
        <v>OC603925</v>
      </c>
      <c r="C890" s="81" t="s">
        <v>23428</v>
      </c>
      <c r="D890" s="81" t="str">
        <f t="shared" si="28"/>
        <v>603925 - Employee Benefits – Miscellaneous – Fire Retiree</v>
      </c>
      <c r="E890" s="120" t="s">
        <v>22296</v>
      </c>
      <c r="F890" s="121" t="s">
        <v>22297</v>
      </c>
      <c r="G890" s="81" t="s">
        <v>23305</v>
      </c>
      <c r="H890" s="81" t="s">
        <v>23306</v>
      </c>
      <c r="I890" s="120" t="s">
        <v>23307</v>
      </c>
      <c r="J890" s="83" t="s">
        <v>23308</v>
      </c>
      <c r="K890" s="82" t="s">
        <v>23370</v>
      </c>
      <c r="L890" s="83" t="s">
        <v>22297</v>
      </c>
      <c r="M890" s="82" t="s">
        <v>23371</v>
      </c>
      <c r="N890" s="83" t="s">
        <v>22297</v>
      </c>
      <c r="O890" s="81"/>
      <c r="P890" s="82" t="s">
        <v>23412</v>
      </c>
      <c r="Q890" s="83" t="s">
        <v>23413</v>
      </c>
      <c r="R890" s="82" t="s">
        <v>23414</v>
      </c>
      <c r="S890" s="121" t="s">
        <v>23413</v>
      </c>
    </row>
    <row r="891" spans="1:19">
      <c r="A891" s="126">
        <v>603990</v>
      </c>
      <c r="B891" s="90" t="str">
        <f t="shared" si="27"/>
        <v>OC603990</v>
      </c>
      <c r="C891" s="81" t="s">
        <v>23429</v>
      </c>
      <c r="D891" s="81" t="str">
        <f t="shared" si="28"/>
        <v>603990 - Accrued Fringes</v>
      </c>
      <c r="E891" s="120" t="s">
        <v>22296</v>
      </c>
      <c r="F891" s="121" t="s">
        <v>22297</v>
      </c>
      <c r="G891" s="81" t="s">
        <v>23305</v>
      </c>
      <c r="H891" s="81" t="s">
        <v>23306</v>
      </c>
      <c r="I891" s="120" t="s">
        <v>23307</v>
      </c>
      <c r="J891" s="83" t="s">
        <v>23308</v>
      </c>
      <c r="K891" s="82" t="s">
        <v>23370</v>
      </c>
      <c r="L891" s="83" t="s">
        <v>22297</v>
      </c>
      <c r="M891" s="82" t="s">
        <v>23371</v>
      </c>
      <c r="N891" s="83" t="s">
        <v>22297</v>
      </c>
      <c r="O891" s="81"/>
      <c r="P891" s="82" t="s">
        <v>23412</v>
      </c>
      <c r="Q891" s="83" t="s">
        <v>23413</v>
      </c>
      <c r="R891" s="82" t="s">
        <v>23414</v>
      </c>
      <c r="S891" s="121" t="s">
        <v>23413</v>
      </c>
    </row>
    <row r="892" spans="1:19">
      <c r="A892" s="126">
        <v>603995</v>
      </c>
      <c r="B892" s="90" t="str">
        <f t="shared" si="27"/>
        <v>OC603995</v>
      </c>
      <c r="C892" s="81" t="s">
        <v>23430</v>
      </c>
      <c r="D892" s="81" t="str">
        <f t="shared" si="28"/>
        <v>603995 - Fringe Clearing Transfer Acct</v>
      </c>
      <c r="E892" s="120" t="s">
        <v>22296</v>
      </c>
      <c r="F892" s="121" t="s">
        <v>22297</v>
      </c>
      <c r="G892" s="81" t="s">
        <v>23305</v>
      </c>
      <c r="H892" s="81" t="s">
        <v>23306</v>
      </c>
      <c r="I892" s="120" t="s">
        <v>23307</v>
      </c>
      <c r="J892" s="83" t="s">
        <v>23308</v>
      </c>
      <c r="K892" s="82" t="s">
        <v>23370</v>
      </c>
      <c r="L892" s="83" t="s">
        <v>22297</v>
      </c>
      <c r="M892" s="82" t="s">
        <v>23371</v>
      </c>
      <c r="N892" s="83" t="s">
        <v>22297</v>
      </c>
      <c r="O892" s="81"/>
      <c r="P892" s="82" t="s">
        <v>23412</v>
      </c>
      <c r="Q892" s="83" t="s">
        <v>23413</v>
      </c>
      <c r="R892" s="82" t="s">
        <v>23414</v>
      </c>
      <c r="S892" s="121" t="s">
        <v>23413</v>
      </c>
    </row>
    <row r="893" spans="1:19">
      <c r="A893" s="126">
        <v>604100</v>
      </c>
      <c r="B893" s="90" t="str">
        <f t="shared" si="27"/>
        <v>OC604100</v>
      </c>
      <c r="C893" s="81" t="s">
        <v>23431</v>
      </c>
      <c r="D893" s="81" t="str">
        <f t="shared" si="28"/>
        <v>604100 - Other Comp-Unused Sick Leave</v>
      </c>
      <c r="E893" s="120" t="s">
        <v>22296</v>
      </c>
      <c r="F893" s="121" t="s">
        <v>22297</v>
      </c>
      <c r="G893" s="81" t="s">
        <v>23305</v>
      </c>
      <c r="H893" s="81" t="s">
        <v>23306</v>
      </c>
      <c r="I893" s="120" t="s">
        <v>23307</v>
      </c>
      <c r="J893" s="83" t="s">
        <v>23308</v>
      </c>
      <c r="K893" s="82" t="s">
        <v>23370</v>
      </c>
      <c r="L893" s="83" t="s">
        <v>22297</v>
      </c>
      <c r="M893" s="82" t="s">
        <v>23371</v>
      </c>
      <c r="N893" s="83" t="s">
        <v>22297</v>
      </c>
      <c r="O893" s="81"/>
      <c r="P893" s="82" t="s">
        <v>23432</v>
      </c>
      <c r="Q893" s="83" t="s">
        <v>23433</v>
      </c>
      <c r="R893" s="82" t="s">
        <v>23434</v>
      </c>
      <c r="S893" s="121" t="s">
        <v>23433</v>
      </c>
    </row>
    <row r="894" spans="1:19">
      <c r="A894" s="126">
        <v>604105</v>
      </c>
      <c r="B894" s="90" t="str">
        <f t="shared" si="27"/>
        <v>OC604105</v>
      </c>
      <c r="C894" s="81" t="s">
        <v>23435</v>
      </c>
      <c r="D894" s="81" t="str">
        <f t="shared" si="28"/>
        <v>604105 - Unused Sick Leave-Police Unif</v>
      </c>
      <c r="E894" s="120" t="s">
        <v>22296</v>
      </c>
      <c r="F894" s="121" t="s">
        <v>22297</v>
      </c>
      <c r="G894" s="81" t="s">
        <v>23305</v>
      </c>
      <c r="H894" s="81" t="s">
        <v>23306</v>
      </c>
      <c r="I894" s="120" t="s">
        <v>23307</v>
      </c>
      <c r="J894" s="83" t="s">
        <v>23308</v>
      </c>
      <c r="K894" s="82" t="s">
        <v>23370</v>
      </c>
      <c r="L894" s="83" t="s">
        <v>22297</v>
      </c>
      <c r="M894" s="82" t="s">
        <v>23371</v>
      </c>
      <c r="N894" s="83" t="s">
        <v>22297</v>
      </c>
      <c r="O894" s="81"/>
      <c r="P894" s="82" t="s">
        <v>23432</v>
      </c>
      <c r="Q894" s="83" t="s">
        <v>23433</v>
      </c>
      <c r="R894" s="82" t="s">
        <v>23434</v>
      </c>
      <c r="S894" s="121" t="s">
        <v>23433</v>
      </c>
    </row>
    <row r="895" spans="1:19">
      <c r="A895" s="126">
        <v>604110</v>
      </c>
      <c r="B895" s="90" t="str">
        <f t="shared" si="27"/>
        <v>OC604110</v>
      </c>
      <c r="C895" s="81" t="s">
        <v>23436</v>
      </c>
      <c r="D895" s="81" t="str">
        <f t="shared" si="28"/>
        <v>604110 - Unused Sick Leave-Fire Unif</v>
      </c>
      <c r="E895" s="120" t="s">
        <v>22296</v>
      </c>
      <c r="F895" s="121" t="s">
        <v>22297</v>
      </c>
      <c r="G895" s="81" t="s">
        <v>23305</v>
      </c>
      <c r="H895" s="81" t="s">
        <v>23306</v>
      </c>
      <c r="I895" s="120" t="s">
        <v>23307</v>
      </c>
      <c r="J895" s="83" t="s">
        <v>23308</v>
      </c>
      <c r="K895" s="82" t="s">
        <v>23370</v>
      </c>
      <c r="L895" s="83" t="s">
        <v>22297</v>
      </c>
      <c r="M895" s="82" t="s">
        <v>23371</v>
      </c>
      <c r="N895" s="83" t="s">
        <v>22297</v>
      </c>
      <c r="O895" s="81"/>
      <c r="P895" s="82" t="s">
        <v>23432</v>
      </c>
      <c r="Q895" s="83" t="s">
        <v>23433</v>
      </c>
      <c r="R895" s="82" t="s">
        <v>23434</v>
      </c>
      <c r="S895" s="121" t="s">
        <v>23433</v>
      </c>
    </row>
    <row r="896" spans="1:19">
      <c r="A896" s="126">
        <v>604200</v>
      </c>
      <c r="B896" s="90" t="str">
        <f t="shared" si="27"/>
        <v>OC604200</v>
      </c>
      <c r="C896" s="81" t="s">
        <v>23437</v>
      </c>
      <c r="D896" s="81" t="str">
        <f t="shared" si="28"/>
        <v>604200 - Other Comp-Longevity</v>
      </c>
      <c r="E896" s="120" t="s">
        <v>22296</v>
      </c>
      <c r="F896" s="121" t="s">
        <v>22297</v>
      </c>
      <c r="G896" s="81" t="s">
        <v>23305</v>
      </c>
      <c r="H896" s="81" t="s">
        <v>23306</v>
      </c>
      <c r="I896" s="120" t="s">
        <v>23307</v>
      </c>
      <c r="J896" s="83" t="s">
        <v>23308</v>
      </c>
      <c r="K896" s="82" t="s">
        <v>23370</v>
      </c>
      <c r="L896" s="83" t="s">
        <v>22297</v>
      </c>
      <c r="M896" s="82" t="s">
        <v>23371</v>
      </c>
      <c r="N896" s="83" t="s">
        <v>22297</v>
      </c>
      <c r="O896" s="81"/>
      <c r="P896" s="82" t="s">
        <v>23438</v>
      </c>
      <c r="Q896" s="83" t="s">
        <v>370</v>
      </c>
      <c r="R896" s="82" t="s">
        <v>23439</v>
      </c>
      <c r="S896" s="121" t="s">
        <v>370</v>
      </c>
    </row>
    <row r="897" spans="1:19">
      <c r="A897" s="126">
        <v>604205</v>
      </c>
      <c r="B897" s="90" t="str">
        <f t="shared" si="27"/>
        <v>OC604205</v>
      </c>
      <c r="C897" s="81" t="s">
        <v>23440</v>
      </c>
      <c r="D897" s="81" t="str">
        <f t="shared" si="28"/>
        <v>604205 - Longevity – Police Uniform</v>
      </c>
      <c r="E897" s="120" t="s">
        <v>22296</v>
      </c>
      <c r="F897" s="121" t="s">
        <v>22297</v>
      </c>
      <c r="G897" s="81" t="s">
        <v>23305</v>
      </c>
      <c r="H897" s="81" t="s">
        <v>23306</v>
      </c>
      <c r="I897" s="120" t="s">
        <v>23307</v>
      </c>
      <c r="J897" s="83" t="s">
        <v>23308</v>
      </c>
      <c r="K897" s="82" t="s">
        <v>23370</v>
      </c>
      <c r="L897" s="83" t="s">
        <v>22297</v>
      </c>
      <c r="M897" s="82" t="s">
        <v>23371</v>
      </c>
      <c r="N897" s="83" t="s">
        <v>22297</v>
      </c>
      <c r="O897" s="81"/>
      <c r="P897" s="82" t="s">
        <v>23438</v>
      </c>
      <c r="Q897" s="83" t="s">
        <v>370</v>
      </c>
      <c r="R897" s="82" t="s">
        <v>23439</v>
      </c>
      <c r="S897" s="121" t="s">
        <v>370</v>
      </c>
    </row>
    <row r="898" spans="1:19">
      <c r="A898" s="126">
        <v>604210</v>
      </c>
      <c r="B898" s="90" t="str">
        <f t="shared" si="27"/>
        <v>OC604210</v>
      </c>
      <c r="C898" s="81" t="s">
        <v>23441</v>
      </c>
      <c r="D898" s="81" t="str">
        <f t="shared" si="28"/>
        <v>604210 - Longevity – Fire Uniform</v>
      </c>
      <c r="E898" s="120" t="s">
        <v>22296</v>
      </c>
      <c r="F898" s="121" t="s">
        <v>22297</v>
      </c>
      <c r="G898" s="81" t="s">
        <v>23305</v>
      </c>
      <c r="H898" s="81" t="s">
        <v>23306</v>
      </c>
      <c r="I898" s="120" t="s">
        <v>23307</v>
      </c>
      <c r="J898" s="83" t="s">
        <v>23308</v>
      </c>
      <c r="K898" s="82" t="s">
        <v>23370</v>
      </c>
      <c r="L898" s="83" t="s">
        <v>22297</v>
      </c>
      <c r="M898" s="82" t="s">
        <v>23371</v>
      </c>
      <c r="N898" s="83" t="s">
        <v>22297</v>
      </c>
      <c r="O898" s="81"/>
      <c r="P898" s="82" t="s">
        <v>23438</v>
      </c>
      <c r="Q898" s="83" t="s">
        <v>370</v>
      </c>
      <c r="R898" s="82" t="s">
        <v>23439</v>
      </c>
      <c r="S898" s="121" t="s">
        <v>370</v>
      </c>
    </row>
    <row r="899" spans="1:19">
      <c r="A899" s="126">
        <v>604300</v>
      </c>
      <c r="B899" s="90" t="str">
        <f t="shared" si="27"/>
        <v>OC604300</v>
      </c>
      <c r="C899" s="81" t="s">
        <v>23442</v>
      </c>
      <c r="D899" s="81" t="str">
        <f t="shared" si="28"/>
        <v>604300 - Half Year Equity Bonus</v>
      </c>
      <c r="E899" s="120" t="s">
        <v>22296</v>
      </c>
      <c r="F899" s="121" t="s">
        <v>22297</v>
      </c>
      <c r="G899" s="81" t="s">
        <v>23305</v>
      </c>
      <c r="H899" s="81" t="s">
        <v>23306</v>
      </c>
      <c r="I899" s="120" t="s">
        <v>23307</v>
      </c>
      <c r="J899" s="83" t="s">
        <v>23308</v>
      </c>
      <c r="K899" s="82" t="s">
        <v>23370</v>
      </c>
      <c r="L899" s="83" t="s">
        <v>22297</v>
      </c>
      <c r="M899" s="82" t="s">
        <v>23371</v>
      </c>
      <c r="N899" s="83" t="s">
        <v>22297</v>
      </c>
      <c r="O899" s="81"/>
      <c r="P899" s="82" t="s">
        <v>23443</v>
      </c>
      <c r="Q899" s="83" t="s">
        <v>23444</v>
      </c>
      <c r="R899" s="82" t="s">
        <v>23445</v>
      </c>
      <c r="S899" s="121" t="s">
        <v>23444</v>
      </c>
    </row>
    <row r="900" spans="1:19">
      <c r="A900" s="126">
        <v>604305</v>
      </c>
      <c r="B900" s="90" t="str">
        <f t="shared" ref="B900:B963" si="29">"OC"&amp;A900</f>
        <v>OC604305</v>
      </c>
      <c r="C900" s="81" t="s">
        <v>23446</v>
      </c>
      <c r="D900" s="81" t="str">
        <f t="shared" ref="D900:D963" si="30">A900&amp;" - "&amp;C900</f>
        <v>604305 - Employee Bonus</v>
      </c>
      <c r="E900" s="120" t="s">
        <v>22296</v>
      </c>
      <c r="F900" s="121" t="s">
        <v>22297</v>
      </c>
      <c r="G900" s="81" t="s">
        <v>23305</v>
      </c>
      <c r="H900" s="81" t="s">
        <v>23306</v>
      </c>
      <c r="I900" s="120" t="s">
        <v>23307</v>
      </c>
      <c r="J900" s="83" t="s">
        <v>23308</v>
      </c>
      <c r="K900" s="82" t="s">
        <v>23370</v>
      </c>
      <c r="L900" s="83" t="s">
        <v>22297</v>
      </c>
      <c r="M900" s="82" t="s">
        <v>23371</v>
      </c>
      <c r="N900" s="83" t="s">
        <v>22297</v>
      </c>
      <c r="O900" s="81"/>
      <c r="P900" s="82" t="s">
        <v>23443</v>
      </c>
      <c r="Q900" s="83" t="s">
        <v>23444</v>
      </c>
      <c r="R900" s="82" t="s">
        <v>23445</v>
      </c>
      <c r="S900" s="121" t="s">
        <v>23444</v>
      </c>
    </row>
    <row r="901" spans="1:19">
      <c r="A901" s="126">
        <v>604310</v>
      </c>
      <c r="B901" s="90" t="str">
        <f t="shared" si="29"/>
        <v>OC604310</v>
      </c>
      <c r="C901" s="81" t="s">
        <v>23447</v>
      </c>
      <c r="D901" s="81" t="str">
        <f t="shared" si="30"/>
        <v>604310 - Employee Bonus – Fire Uniform</v>
      </c>
      <c r="E901" s="120" t="s">
        <v>22296</v>
      </c>
      <c r="F901" s="121" t="s">
        <v>22297</v>
      </c>
      <c r="G901" s="81" t="s">
        <v>23305</v>
      </c>
      <c r="H901" s="81" t="s">
        <v>23306</v>
      </c>
      <c r="I901" s="120" t="s">
        <v>23307</v>
      </c>
      <c r="J901" s="83" t="s">
        <v>23308</v>
      </c>
      <c r="K901" s="82" t="s">
        <v>23370</v>
      </c>
      <c r="L901" s="83" t="s">
        <v>22297</v>
      </c>
      <c r="M901" s="82" t="s">
        <v>23371</v>
      </c>
      <c r="N901" s="83" t="s">
        <v>22297</v>
      </c>
      <c r="O901" s="81"/>
      <c r="P901" s="82" t="s">
        <v>23443</v>
      </c>
      <c r="Q901" s="83" t="s">
        <v>23444</v>
      </c>
      <c r="R901" s="82" t="s">
        <v>23445</v>
      </c>
      <c r="S901" s="121" t="s">
        <v>23444</v>
      </c>
    </row>
    <row r="902" spans="1:19">
      <c r="A902" s="126">
        <v>604505</v>
      </c>
      <c r="B902" s="90" t="str">
        <f t="shared" si="29"/>
        <v>OC604505</v>
      </c>
      <c r="C902" s="81" t="s">
        <v>23448</v>
      </c>
      <c r="D902" s="81" t="str">
        <f t="shared" si="30"/>
        <v>604505 - Other Compensation – FMLA – General City</v>
      </c>
      <c r="E902" s="120" t="s">
        <v>22296</v>
      </c>
      <c r="F902" s="121" t="s">
        <v>22297</v>
      </c>
      <c r="G902" s="81" t="s">
        <v>23305</v>
      </c>
      <c r="H902" s="81" t="s">
        <v>23306</v>
      </c>
      <c r="I902" s="120" t="s">
        <v>23307</v>
      </c>
      <c r="J902" s="83" t="s">
        <v>23308</v>
      </c>
      <c r="K902" s="82" t="s">
        <v>23370</v>
      </c>
      <c r="L902" s="83" t="s">
        <v>22297</v>
      </c>
      <c r="M902" s="82" t="s">
        <v>23371</v>
      </c>
      <c r="N902" s="83" t="s">
        <v>22297</v>
      </c>
      <c r="O902" s="81"/>
      <c r="P902" s="82" t="s">
        <v>23412</v>
      </c>
      <c r="Q902" s="83" t="s">
        <v>23413</v>
      </c>
      <c r="R902" s="82" t="s">
        <v>23414</v>
      </c>
      <c r="S902" s="121" t="s">
        <v>23413</v>
      </c>
    </row>
    <row r="903" spans="1:19">
      <c r="A903" s="126">
        <v>604506</v>
      </c>
      <c r="B903" s="90" t="str">
        <f t="shared" si="29"/>
        <v>OC604506</v>
      </c>
      <c r="C903" s="81" t="s">
        <v>23449</v>
      </c>
      <c r="D903" s="81" t="str">
        <f t="shared" si="30"/>
        <v>604506 - Other Comp-FLMA-Police</v>
      </c>
      <c r="E903" s="120" t="s">
        <v>22296</v>
      </c>
      <c r="F903" s="121" t="s">
        <v>22297</v>
      </c>
      <c r="G903" s="81" t="s">
        <v>23305</v>
      </c>
      <c r="H903" s="81" t="s">
        <v>23306</v>
      </c>
      <c r="I903" s="120" t="s">
        <v>23307</v>
      </c>
      <c r="J903" s="83" t="s">
        <v>23308</v>
      </c>
      <c r="K903" s="82" t="s">
        <v>23370</v>
      </c>
      <c r="L903" s="83" t="s">
        <v>22297</v>
      </c>
      <c r="M903" s="82" t="s">
        <v>23371</v>
      </c>
      <c r="N903" s="83" t="s">
        <v>22297</v>
      </c>
      <c r="O903" s="81"/>
      <c r="P903" s="82" t="s">
        <v>23412</v>
      </c>
      <c r="Q903" s="83" t="s">
        <v>23413</v>
      </c>
      <c r="R903" s="82" t="s">
        <v>23414</v>
      </c>
      <c r="S903" s="121" t="s">
        <v>23413</v>
      </c>
    </row>
    <row r="904" spans="1:19">
      <c r="A904" s="126">
        <v>604800</v>
      </c>
      <c r="B904" s="90" t="str">
        <f t="shared" si="29"/>
        <v>OC604800</v>
      </c>
      <c r="C904" s="81" t="s">
        <v>23450</v>
      </c>
      <c r="D904" s="81" t="str">
        <f t="shared" si="30"/>
        <v>604800 - Other Compensation – Cost of Living Additional</v>
      </c>
      <c r="E904" s="120" t="s">
        <v>22296</v>
      </c>
      <c r="F904" s="121" t="s">
        <v>22297</v>
      </c>
      <c r="G904" s="81" t="s">
        <v>23305</v>
      </c>
      <c r="H904" s="81" t="s">
        <v>23306</v>
      </c>
      <c r="I904" s="120" t="s">
        <v>23307</v>
      </c>
      <c r="J904" s="83" t="s">
        <v>23308</v>
      </c>
      <c r="K904" s="82" t="s">
        <v>23370</v>
      </c>
      <c r="L904" s="83" t="s">
        <v>22297</v>
      </c>
      <c r="M904" s="82" t="s">
        <v>23371</v>
      </c>
      <c r="N904" s="83" t="s">
        <v>22297</v>
      </c>
      <c r="O904" s="81"/>
      <c r="P904" s="82" t="s">
        <v>23412</v>
      </c>
      <c r="Q904" s="83" t="s">
        <v>23413</v>
      </c>
      <c r="R904" s="82" t="s">
        <v>23451</v>
      </c>
      <c r="S904" s="121" t="s">
        <v>23452</v>
      </c>
    </row>
    <row r="905" spans="1:19">
      <c r="A905" s="126">
        <v>604805</v>
      </c>
      <c r="B905" s="90" t="str">
        <f t="shared" si="29"/>
        <v>OC604805</v>
      </c>
      <c r="C905" s="81" t="s">
        <v>23453</v>
      </c>
      <c r="D905" s="81" t="str">
        <f t="shared" si="30"/>
        <v>604805 - COLA – Police Uniform</v>
      </c>
      <c r="E905" s="120" t="s">
        <v>22296</v>
      </c>
      <c r="F905" s="121" t="s">
        <v>22297</v>
      </c>
      <c r="G905" s="81" t="s">
        <v>23305</v>
      </c>
      <c r="H905" s="81" t="s">
        <v>23306</v>
      </c>
      <c r="I905" s="120" t="s">
        <v>23307</v>
      </c>
      <c r="J905" s="83" t="s">
        <v>23308</v>
      </c>
      <c r="K905" s="82" t="s">
        <v>23370</v>
      </c>
      <c r="L905" s="83" t="s">
        <v>22297</v>
      </c>
      <c r="M905" s="82" t="s">
        <v>23371</v>
      </c>
      <c r="N905" s="83" t="s">
        <v>22297</v>
      </c>
      <c r="O905" s="81"/>
      <c r="P905" s="82" t="s">
        <v>23412</v>
      </c>
      <c r="Q905" s="83" t="s">
        <v>23413</v>
      </c>
      <c r="R905" s="82" t="s">
        <v>23451</v>
      </c>
      <c r="S905" s="121" t="s">
        <v>23452</v>
      </c>
    </row>
    <row r="906" spans="1:19">
      <c r="A906" s="126">
        <v>604810</v>
      </c>
      <c r="B906" s="90" t="str">
        <f t="shared" si="29"/>
        <v>OC604810</v>
      </c>
      <c r="C906" s="81" t="s">
        <v>23454</v>
      </c>
      <c r="D906" s="81" t="str">
        <f t="shared" si="30"/>
        <v>604810 - COLA – Fire Uniform</v>
      </c>
      <c r="E906" s="120" t="s">
        <v>22296</v>
      </c>
      <c r="F906" s="121" t="s">
        <v>22297</v>
      </c>
      <c r="G906" s="81" t="s">
        <v>23305</v>
      </c>
      <c r="H906" s="81" t="s">
        <v>23306</v>
      </c>
      <c r="I906" s="120" t="s">
        <v>23307</v>
      </c>
      <c r="J906" s="83" t="s">
        <v>23308</v>
      </c>
      <c r="K906" s="82" t="s">
        <v>23370</v>
      </c>
      <c r="L906" s="83" t="s">
        <v>22297</v>
      </c>
      <c r="M906" s="82" t="s">
        <v>23371</v>
      </c>
      <c r="N906" s="83" t="s">
        <v>22297</v>
      </c>
      <c r="O906" s="81"/>
      <c r="P906" s="82" t="s">
        <v>23412</v>
      </c>
      <c r="Q906" s="83" t="s">
        <v>23413</v>
      </c>
      <c r="R906" s="82" t="s">
        <v>23451</v>
      </c>
      <c r="S906" s="121" t="s">
        <v>23452</v>
      </c>
    </row>
    <row r="907" spans="1:19">
      <c r="A907" s="126">
        <v>604821</v>
      </c>
      <c r="B907" s="90" t="str">
        <f t="shared" si="29"/>
        <v>OC604821</v>
      </c>
      <c r="C907" s="81" t="s">
        <v>23455</v>
      </c>
      <c r="D907" s="81" t="str">
        <f t="shared" si="30"/>
        <v>604821 - Other Comp-Police</v>
      </c>
      <c r="E907" s="120" t="s">
        <v>22296</v>
      </c>
      <c r="F907" s="121" t="s">
        <v>22297</v>
      </c>
      <c r="G907" s="81" t="s">
        <v>23305</v>
      </c>
      <c r="H907" s="81" t="s">
        <v>23306</v>
      </c>
      <c r="I907" s="120" t="s">
        <v>23307</v>
      </c>
      <c r="J907" s="83" t="s">
        <v>23308</v>
      </c>
      <c r="K907" s="82" t="s">
        <v>23370</v>
      </c>
      <c r="L907" s="83" t="s">
        <v>22297</v>
      </c>
      <c r="M907" s="82" t="s">
        <v>23371</v>
      </c>
      <c r="N907" s="83" t="s">
        <v>22297</v>
      </c>
      <c r="O907" s="81"/>
      <c r="P907" s="82" t="s">
        <v>23412</v>
      </c>
      <c r="Q907" s="83" t="s">
        <v>23413</v>
      </c>
      <c r="R907" s="82" t="s">
        <v>23456</v>
      </c>
      <c r="S907" s="121" t="s">
        <v>23457</v>
      </c>
    </row>
    <row r="908" spans="1:19">
      <c r="A908" s="126">
        <v>604822</v>
      </c>
      <c r="B908" s="90" t="str">
        <f t="shared" si="29"/>
        <v>OC604822</v>
      </c>
      <c r="C908" s="81" t="s">
        <v>23458</v>
      </c>
      <c r="D908" s="81" t="str">
        <f t="shared" si="30"/>
        <v>604822 - Other Comp-Fire</v>
      </c>
      <c r="E908" s="120" t="s">
        <v>22296</v>
      </c>
      <c r="F908" s="121" t="s">
        <v>22297</v>
      </c>
      <c r="G908" s="81" t="s">
        <v>23305</v>
      </c>
      <c r="H908" s="81" t="s">
        <v>23306</v>
      </c>
      <c r="I908" s="120" t="s">
        <v>23307</v>
      </c>
      <c r="J908" s="83" t="s">
        <v>23308</v>
      </c>
      <c r="K908" s="82" t="s">
        <v>23370</v>
      </c>
      <c r="L908" s="83" t="s">
        <v>22297</v>
      </c>
      <c r="M908" s="82" t="s">
        <v>23371</v>
      </c>
      <c r="N908" s="83" t="s">
        <v>22297</v>
      </c>
      <c r="O908" s="81"/>
      <c r="P908" s="82" t="s">
        <v>23412</v>
      </c>
      <c r="Q908" s="83" t="s">
        <v>23413</v>
      </c>
      <c r="R908" s="82" t="s">
        <v>23456</v>
      </c>
      <c r="S908" s="121" t="s">
        <v>23457</v>
      </c>
    </row>
    <row r="909" spans="1:19">
      <c r="A909" s="126">
        <v>604900</v>
      </c>
      <c r="B909" s="90" t="str">
        <f t="shared" si="29"/>
        <v>OC604900</v>
      </c>
      <c r="C909" s="81" t="s">
        <v>23459</v>
      </c>
      <c r="D909" s="81" t="str">
        <f t="shared" si="30"/>
        <v>604900 - Other Comp-General City</v>
      </c>
      <c r="E909" s="120" t="s">
        <v>22296</v>
      </c>
      <c r="F909" s="121" t="s">
        <v>22297</v>
      </c>
      <c r="G909" s="81" t="s">
        <v>23305</v>
      </c>
      <c r="H909" s="81" t="s">
        <v>23306</v>
      </c>
      <c r="I909" s="120" t="s">
        <v>23307</v>
      </c>
      <c r="J909" s="83" t="s">
        <v>23308</v>
      </c>
      <c r="K909" s="82" t="s">
        <v>23370</v>
      </c>
      <c r="L909" s="83" t="s">
        <v>22297</v>
      </c>
      <c r="M909" s="82" t="s">
        <v>23371</v>
      </c>
      <c r="N909" s="83" t="s">
        <v>22297</v>
      </c>
      <c r="O909" s="81"/>
      <c r="P909" s="82" t="s">
        <v>23412</v>
      </c>
      <c r="Q909" s="83" t="s">
        <v>23413</v>
      </c>
      <c r="R909" s="82" t="s">
        <v>23414</v>
      </c>
      <c r="S909" s="121" t="s">
        <v>23413</v>
      </c>
    </row>
    <row r="910" spans="1:19">
      <c r="A910" s="126">
        <v>604905</v>
      </c>
      <c r="B910" s="90" t="str">
        <f t="shared" si="29"/>
        <v>OC604905</v>
      </c>
      <c r="C910" s="81" t="s">
        <v>23460</v>
      </c>
      <c r="D910" s="81" t="str">
        <f t="shared" si="30"/>
        <v>604905 - Uniform Allowance</v>
      </c>
      <c r="E910" s="120" t="s">
        <v>22296</v>
      </c>
      <c r="F910" s="121" t="s">
        <v>22297</v>
      </c>
      <c r="G910" s="81" t="s">
        <v>23305</v>
      </c>
      <c r="H910" s="81" t="s">
        <v>23306</v>
      </c>
      <c r="I910" s="120" t="s">
        <v>23307</v>
      </c>
      <c r="J910" s="83" t="s">
        <v>23308</v>
      </c>
      <c r="K910" s="82" t="s">
        <v>23370</v>
      </c>
      <c r="L910" s="83" t="s">
        <v>22297</v>
      </c>
      <c r="M910" s="82" t="s">
        <v>23371</v>
      </c>
      <c r="N910" s="83" t="s">
        <v>22297</v>
      </c>
      <c r="O910" s="81"/>
      <c r="P910" s="82" t="s">
        <v>23412</v>
      </c>
      <c r="Q910" s="83" t="s">
        <v>23413</v>
      </c>
      <c r="R910" s="82" t="s">
        <v>23414</v>
      </c>
      <c r="S910" s="121" t="s">
        <v>23413</v>
      </c>
    </row>
    <row r="911" spans="1:19">
      <c r="A911" s="126">
        <v>604910</v>
      </c>
      <c r="B911" s="90" t="str">
        <f t="shared" si="29"/>
        <v>OC604910</v>
      </c>
      <c r="C911" s="81" t="s">
        <v>23461</v>
      </c>
      <c r="D911" s="81" t="str">
        <f t="shared" si="30"/>
        <v>604910 - Other Special Premium – Police Uniform</v>
      </c>
      <c r="E911" s="120" t="s">
        <v>22296</v>
      </c>
      <c r="F911" s="121" t="s">
        <v>22297</v>
      </c>
      <c r="G911" s="81" t="s">
        <v>23305</v>
      </c>
      <c r="H911" s="81" t="s">
        <v>23306</v>
      </c>
      <c r="I911" s="120" t="s">
        <v>23307</v>
      </c>
      <c r="J911" s="83" t="s">
        <v>23308</v>
      </c>
      <c r="K911" s="82" t="s">
        <v>23370</v>
      </c>
      <c r="L911" s="83" t="s">
        <v>22297</v>
      </c>
      <c r="M911" s="82" t="s">
        <v>23371</v>
      </c>
      <c r="N911" s="83" t="s">
        <v>22297</v>
      </c>
      <c r="O911" s="81"/>
      <c r="P911" s="82" t="s">
        <v>23412</v>
      </c>
      <c r="Q911" s="83" t="s">
        <v>23413</v>
      </c>
      <c r="R911" s="82" t="s">
        <v>23414</v>
      </c>
      <c r="S911" s="121" t="s">
        <v>23413</v>
      </c>
    </row>
    <row r="912" spans="1:19">
      <c r="A912" s="126">
        <v>604915</v>
      </c>
      <c r="B912" s="90" t="str">
        <f t="shared" si="29"/>
        <v>OC604915</v>
      </c>
      <c r="C912" s="81" t="s">
        <v>23462</v>
      </c>
      <c r="D912" s="81" t="str">
        <f t="shared" si="30"/>
        <v>604915 - Other Special Premium – Fire Uniform</v>
      </c>
      <c r="E912" s="120" t="s">
        <v>22296</v>
      </c>
      <c r="F912" s="121" t="s">
        <v>22297</v>
      </c>
      <c r="G912" s="81" t="s">
        <v>23305</v>
      </c>
      <c r="H912" s="81" t="s">
        <v>23306</v>
      </c>
      <c r="I912" s="120" t="s">
        <v>23307</v>
      </c>
      <c r="J912" s="83" t="s">
        <v>23308</v>
      </c>
      <c r="K912" s="82" t="s">
        <v>23370</v>
      </c>
      <c r="L912" s="83" t="s">
        <v>22297</v>
      </c>
      <c r="M912" s="82" t="s">
        <v>23371</v>
      </c>
      <c r="N912" s="83" t="s">
        <v>22297</v>
      </c>
      <c r="O912" s="81"/>
      <c r="P912" s="82" t="s">
        <v>23412</v>
      </c>
      <c r="Q912" s="83" t="s">
        <v>23413</v>
      </c>
      <c r="R912" s="82" t="s">
        <v>23414</v>
      </c>
      <c r="S912" s="121" t="s">
        <v>23413</v>
      </c>
    </row>
    <row r="913" spans="1:19">
      <c r="A913" s="126">
        <v>604920</v>
      </c>
      <c r="B913" s="90" t="str">
        <f t="shared" si="29"/>
        <v>OC604920</v>
      </c>
      <c r="C913" s="81" t="s">
        <v>23463</v>
      </c>
      <c r="D913" s="81" t="str">
        <f t="shared" si="30"/>
        <v>604920 - Supplemental Unemployment Benefits</v>
      </c>
      <c r="E913" s="120" t="s">
        <v>22296</v>
      </c>
      <c r="F913" s="121" t="s">
        <v>22297</v>
      </c>
      <c r="G913" s="81" t="s">
        <v>23305</v>
      </c>
      <c r="H913" s="81" t="s">
        <v>23306</v>
      </c>
      <c r="I913" s="120" t="s">
        <v>23307</v>
      </c>
      <c r="J913" s="83" t="s">
        <v>23308</v>
      </c>
      <c r="K913" s="82" t="s">
        <v>23370</v>
      </c>
      <c r="L913" s="83" t="s">
        <v>22297</v>
      </c>
      <c r="M913" s="82" t="s">
        <v>23371</v>
      </c>
      <c r="N913" s="83" t="s">
        <v>22297</v>
      </c>
      <c r="O913" s="81"/>
      <c r="P913" s="82" t="s">
        <v>23412</v>
      </c>
      <c r="Q913" s="83" t="s">
        <v>23413</v>
      </c>
      <c r="R913" s="82" t="s">
        <v>23414</v>
      </c>
      <c r="S913" s="121" t="s">
        <v>23413</v>
      </c>
    </row>
    <row r="914" spans="1:19">
      <c r="A914" s="126">
        <v>604935</v>
      </c>
      <c r="B914" s="90" t="str">
        <f t="shared" si="29"/>
        <v>OC604935</v>
      </c>
      <c r="C914" s="81" t="s">
        <v>23464</v>
      </c>
      <c r="D914" s="81" t="str">
        <f t="shared" si="30"/>
        <v>604935 - Specific Bargaining Units</v>
      </c>
      <c r="E914" s="120" t="s">
        <v>22296</v>
      </c>
      <c r="F914" s="121" t="s">
        <v>22297</v>
      </c>
      <c r="G914" s="81" t="s">
        <v>23305</v>
      </c>
      <c r="H914" s="81" t="s">
        <v>23306</v>
      </c>
      <c r="I914" s="120" t="s">
        <v>23307</v>
      </c>
      <c r="J914" s="83" t="s">
        <v>23308</v>
      </c>
      <c r="K914" s="82" t="s">
        <v>23370</v>
      </c>
      <c r="L914" s="83" t="s">
        <v>22297</v>
      </c>
      <c r="M914" s="82" t="s">
        <v>23371</v>
      </c>
      <c r="N914" s="83" t="s">
        <v>22297</v>
      </c>
      <c r="O914" s="81"/>
      <c r="P914" s="82" t="s">
        <v>23412</v>
      </c>
      <c r="Q914" s="83" t="s">
        <v>23413</v>
      </c>
      <c r="R914" s="82" t="s">
        <v>23414</v>
      </c>
      <c r="S914" s="121" t="s">
        <v>23413</v>
      </c>
    </row>
    <row r="915" spans="1:19">
      <c r="A915" s="126">
        <v>605100</v>
      </c>
      <c r="B915" s="90" t="str">
        <f t="shared" si="29"/>
        <v>OC605100</v>
      </c>
      <c r="C915" s="81" t="s">
        <v>19293</v>
      </c>
      <c r="D915" s="81" t="str">
        <f t="shared" si="30"/>
        <v>605100 - Group Life Insurance</v>
      </c>
      <c r="E915" s="120" t="s">
        <v>22296</v>
      </c>
      <c r="F915" s="121" t="s">
        <v>22297</v>
      </c>
      <c r="G915" s="81" t="s">
        <v>23305</v>
      </c>
      <c r="H915" s="81" t="s">
        <v>23306</v>
      </c>
      <c r="I915" s="120" t="s">
        <v>23307</v>
      </c>
      <c r="J915" s="83" t="s">
        <v>23308</v>
      </c>
      <c r="K915" s="82" t="s">
        <v>23370</v>
      </c>
      <c r="L915" s="83" t="s">
        <v>22297</v>
      </c>
      <c r="M915" s="82" t="s">
        <v>23371</v>
      </c>
      <c r="N915" s="83" t="s">
        <v>22297</v>
      </c>
      <c r="O915" s="81"/>
      <c r="P915" s="82" t="s">
        <v>23465</v>
      </c>
      <c r="Q915" s="83" t="s">
        <v>19293</v>
      </c>
      <c r="R915" s="82" t="s">
        <v>23466</v>
      </c>
      <c r="S915" s="121" t="s">
        <v>19293</v>
      </c>
    </row>
    <row r="916" spans="1:19">
      <c r="A916" s="126">
        <v>605101</v>
      </c>
      <c r="B916" s="90" t="str">
        <f t="shared" si="29"/>
        <v>OC605101</v>
      </c>
      <c r="C916" s="81" t="s">
        <v>23467</v>
      </c>
      <c r="D916" s="81" t="str">
        <f t="shared" si="30"/>
        <v>605101 - Group Life Insurance-Retiree</v>
      </c>
      <c r="E916" s="120" t="s">
        <v>22319</v>
      </c>
      <c r="F916" s="121" t="s">
        <v>22320</v>
      </c>
      <c r="G916" s="81" t="s">
        <v>23305</v>
      </c>
      <c r="H916" s="81" t="s">
        <v>23306</v>
      </c>
      <c r="I916" s="120" t="s">
        <v>23307</v>
      </c>
      <c r="J916" s="83" t="s">
        <v>23308</v>
      </c>
      <c r="K916" s="82" t="s">
        <v>23370</v>
      </c>
      <c r="L916" s="83" t="s">
        <v>22297</v>
      </c>
      <c r="M916" s="82" t="s">
        <v>23371</v>
      </c>
      <c r="N916" s="83" t="s">
        <v>22297</v>
      </c>
      <c r="O916" s="81"/>
      <c r="P916" s="82" t="s">
        <v>23465</v>
      </c>
      <c r="Q916" s="83" t="s">
        <v>19293</v>
      </c>
      <c r="R916" s="82" t="s">
        <v>23466</v>
      </c>
      <c r="S916" s="121" t="s">
        <v>19293</v>
      </c>
    </row>
    <row r="917" spans="1:19">
      <c r="A917" s="126">
        <v>605105</v>
      </c>
      <c r="B917" s="90" t="str">
        <f t="shared" si="29"/>
        <v>OC605105</v>
      </c>
      <c r="C917" s="81" t="s">
        <v>23468</v>
      </c>
      <c r="D917" s="81" t="str">
        <f t="shared" si="30"/>
        <v>605105 - Group Life Ins- Uniform-Police</v>
      </c>
      <c r="E917" s="120" t="s">
        <v>22296</v>
      </c>
      <c r="F917" s="121" t="s">
        <v>22297</v>
      </c>
      <c r="G917" s="81" t="s">
        <v>23305</v>
      </c>
      <c r="H917" s="81" t="s">
        <v>23306</v>
      </c>
      <c r="I917" s="120" t="s">
        <v>23307</v>
      </c>
      <c r="J917" s="83" t="s">
        <v>23308</v>
      </c>
      <c r="K917" s="82" t="s">
        <v>23370</v>
      </c>
      <c r="L917" s="83" t="s">
        <v>22297</v>
      </c>
      <c r="M917" s="82" t="s">
        <v>23371</v>
      </c>
      <c r="N917" s="83" t="s">
        <v>22297</v>
      </c>
      <c r="O917" s="81"/>
      <c r="P917" s="82" t="s">
        <v>23465</v>
      </c>
      <c r="Q917" s="83" t="s">
        <v>19293</v>
      </c>
      <c r="R917" s="82" t="s">
        <v>23466</v>
      </c>
      <c r="S917" s="121" t="s">
        <v>19293</v>
      </c>
    </row>
    <row r="918" spans="1:19">
      <c r="A918" s="126">
        <v>605110</v>
      </c>
      <c r="B918" s="90" t="str">
        <f t="shared" si="29"/>
        <v>OC605110</v>
      </c>
      <c r="C918" s="81" t="s">
        <v>23469</v>
      </c>
      <c r="D918" s="81" t="str">
        <f t="shared" si="30"/>
        <v>605110 - Group Life Ins- Uniform-Fire</v>
      </c>
      <c r="E918" s="120" t="s">
        <v>22296</v>
      </c>
      <c r="F918" s="121" t="s">
        <v>22297</v>
      </c>
      <c r="G918" s="81" t="s">
        <v>23305</v>
      </c>
      <c r="H918" s="81" t="s">
        <v>23306</v>
      </c>
      <c r="I918" s="120" t="s">
        <v>23307</v>
      </c>
      <c r="J918" s="83" t="s">
        <v>23308</v>
      </c>
      <c r="K918" s="82" t="s">
        <v>23370</v>
      </c>
      <c r="L918" s="83" t="s">
        <v>22297</v>
      </c>
      <c r="M918" s="82" t="s">
        <v>23371</v>
      </c>
      <c r="N918" s="83" t="s">
        <v>22297</v>
      </c>
      <c r="O918" s="81"/>
      <c r="P918" s="82" t="s">
        <v>23465</v>
      </c>
      <c r="Q918" s="83" t="s">
        <v>19293</v>
      </c>
      <c r="R918" s="82" t="s">
        <v>23466</v>
      </c>
      <c r="S918" s="121" t="s">
        <v>19293</v>
      </c>
    </row>
    <row r="919" spans="1:19">
      <c r="A919" s="126">
        <v>605115</v>
      </c>
      <c r="B919" s="90" t="str">
        <f t="shared" si="29"/>
        <v>OC605115</v>
      </c>
      <c r="C919" s="81" t="s">
        <v>23470</v>
      </c>
      <c r="D919" s="81" t="str">
        <f t="shared" si="30"/>
        <v>605115 - Group Life Insurance-P&amp;F Retiree</v>
      </c>
      <c r="E919" s="120" t="s">
        <v>22319</v>
      </c>
      <c r="F919" s="121" t="s">
        <v>22320</v>
      </c>
      <c r="G919" s="81" t="s">
        <v>23305</v>
      </c>
      <c r="H919" s="81" t="s">
        <v>23306</v>
      </c>
      <c r="I919" s="120" t="s">
        <v>23307</v>
      </c>
      <c r="J919" s="83" t="s">
        <v>23308</v>
      </c>
      <c r="K919" s="82" t="s">
        <v>23370</v>
      </c>
      <c r="L919" s="83" t="s">
        <v>22297</v>
      </c>
      <c r="M919" s="82" t="s">
        <v>23371</v>
      </c>
      <c r="N919" s="83" t="s">
        <v>22297</v>
      </c>
      <c r="O919" s="81"/>
      <c r="P919" s="82" t="s">
        <v>23465</v>
      </c>
      <c r="Q919" s="83" t="s">
        <v>19293</v>
      </c>
      <c r="R919" s="82" t="s">
        <v>23466</v>
      </c>
      <c r="S919" s="121" t="s">
        <v>19293</v>
      </c>
    </row>
    <row r="920" spans="1:19">
      <c r="A920" s="126">
        <v>605200</v>
      </c>
      <c r="B920" s="90" t="str">
        <f t="shared" si="29"/>
        <v>OC605200</v>
      </c>
      <c r="C920" s="81" t="s">
        <v>23471</v>
      </c>
      <c r="D920" s="81" t="str">
        <f t="shared" si="30"/>
        <v>605200 - Eye Care – Premium</v>
      </c>
      <c r="E920" s="120" t="s">
        <v>22296</v>
      </c>
      <c r="F920" s="121" t="s">
        <v>22297</v>
      </c>
      <c r="G920" s="81" t="s">
        <v>23305</v>
      </c>
      <c r="H920" s="81" t="s">
        <v>23306</v>
      </c>
      <c r="I920" s="120" t="s">
        <v>23307</v>
      </c>
      <c r="J920" s="83" t="s">
        <v>23308</v>
      </c>
      <c r="K920" s="82" t="s">
        <v>23370</v>
      </c>
      <c r="L920" s="83" t="s">
        <v>22297</v>
      </c>
      <c r="M920" s="82" t="s">
        <v>23371</v>
      </c>
      <c r="N920" s="83" t="s">
        <v>22297</v>
      </c>
      <c r="O920" s="81"/>
      <c r="P920" s="82" t="s">
        <v>23472</v>
      </c>
      <c r="Q920" s="83" t="s">
        <v>365</v>
      </c>
      <c r="R920" s="82" t="s">
        <v>23473</v>
      </c>
      <c r="S920" s="121" t="s">
        <v>365</v>
      </c>
    </row>
    <row r="921" spans="1:19">
      <c r="A921" s="126">
        <v>605205</v>
      </c>
      <c r="B921" s="90" t="str">
        <f t="shared" si="29"/>
        <v>OC605205</v>
      </c>
      <c r="C921" s="81" t="s">
        <v>23474</v>
      </c>
      <c r="D921" s="81" t="str">
        <f t="shared" si="30"/>
        <v>605205 - Eye Care-Active Civilian</v>
      </c>
      <c r="E921" s="120" t="s">
        <v>22296</v>
      </c>
      <c r="F921" s="121" t="s">
        <v>22297</v>
      </c>
      <c r="G921" s="81" t="s">
        <v>23305</v>
      </c>
      <c r="H921" s="81" t="s">
        <v>23306</v>
      </c>
      <c r="I921" s="120" t="s">
        <v>23307</v>
      </c>
      <c r="J921" s="83" t="s">
        <v>23308</v>
      </c>
      <c r="K921" s="82" t="s">
        <v>23370</v>
      </c>
      <c r="L921" s="83" t="s">
        <v>22297</v>
      </c>
      <c r="M921" s="82" t="s">
        <v>23371</v>
      </c>
      <c r="N921" s="83" t="s">
        <v>22297</v>
      </c>
      <c r="O921" s="81"/>
      <c r="P921" s="82" t="s">
        <v>23472</v>
      </c>
      <c r="Q921" s="83" t="s">
        <v>365</v>
      </c>
      <c r="R921" s="82" t="s">
        <v>23473</v>
      </c>
      <c r="S921" s="121" t="s">
        <v>365</v>
      </c>
    </row>
    <row r="922" spans="1:19">
      <c r="A922" s="126">
        <v>605210</v>
      </c>
      <c r="B922" s="90" t="str">
        <f t="shared" si="29"/>
        <v>OC605210</v>
      </c>
      <c r="C922" s="81" t="s">
        <v>23475</v>
      </c>
      <c r="D922" s="81" t="str">
        <f t="shared" si="30"/>
        <v>605210 - Eye Care – Retired Civilian</v>
      </c>
      <c r="E922" s="120" t="s">
        <v>22296</v>
      </c>
      <c r="F922" s="121" t="s">
        <v>22297</v>
      </c>
      <c r="G922" s="81" t="s">
        <v>23305</v>
      </c>
      <c r="H922" s="81" t="s">
        <v>23306</v>
      </c>
      <c r="I922" s="120" t="s">
        <v>23307</v>
      </c>
      <c r="J922" s="83" t="s">
        <v>23308</v>
      </c>
      <c r="K922" s="82" t="s">
        <v>23370</v>
      </c>
      <c r="L922" s="83" t="s">
        <v>22297</v>
      </c>
      <c r="M922" s="82" t="s">
        <v>23371</v>
      </c>
      <c r="N922" s="83" t="s">
        <v>22297</v>
      </c>
      <c r="O922" s="81"/>
      <c r="P922" s="82" t="s">
        <v>23472</v>
      </c>
      <c r="Q922" s="83" t="s">
        <v>365</v>
      </c>
      <c r="R922" s="82" t="s">
        <v>23473</v>
      </c>
      <c r="S922" s="121" t="s">
        <v>365</v>
      </c>
    </row>
    <row r="923" spans="1:19">
      <c r="A923" s="126">
        <v>605215</v>
      </c>
      <c r="B923" s="90" t="str">
        <f t="shared" si="29"/>
        <v>OC605215</v>
      </c>
      <c r="C923" s="81" t="s">
        <v>23476</v>
      </c>
      <c r="D923" s="81" t="str">
        <f t="shared" si="30"/>
        <v>605215 - Eyecare- Uniform Police Active</v>
      </c>
      <c r="E923" s="120" t="s">
        <v>22296</v>
      </c>
      <c r="F923" s="121" t="s">
        <v>22297</v>
      </c>
      <c r="G923" s="81" t="s">
        <v>23305</v>
      </c>
      <c r="H923" s="81" t="s">
        <v>23306</v>
      </c>
      <c r="I923" s="120" t="s">
        <v>23307</v>
      </c>
      <c r="J923" s="83" t="s">
        <v>23308</v>
      </c>
      <c r="K923" s="82" t="s">
        <v>23370</v>
      </c>
      <c r="L923" s="83" t="s">
        <v>22297</v>
      </c>
      <c r="M923" s="82" t="s">
        <v>23371</v>
      </c>
      <c r="N923" s="83" t="s">
        <v>22297</v>
      </c>
      <c r="O923" s="81"/>
      <c r="P923" s="82" t="s">
        <v>23472</v>
      </c>
      <c r="Q923" s="83" t="s">
        <v>365</v>
      </c>
      <c r="R923" s="82" t="s">
        <v>23473</v>
      </c>
      <c r="S923" s="121" t="s">
        <v>365</v>
      </c>
    </row>
    <row r="924" spans="1:19">
      <c r="A924" s="126">
        <v>605220</v>
      </c>
      <c r="B924" s="90" t="str">
        <f t="shared" si="29"/>
        <v>OC605220</v>
      </c>
      <c r="C924" s="81" t="s">
        <v>23477</v>
      </c>
      <c r="D924" s="81" t="str">
        <f t="shared" si="30"/>
        <v>605220 - Eyecare- Uniform Fire Active</v>
      </c>
      <c r="E924" s="120" t="s">
        <v>22296</v>
      </c>
      <c r="F924" s="121" t="s">
        <v>22297</v>
      </c>
      <c r="G924" s="81" t="s">
        <v>23305</v>
      </c>
      <c r="H924" s="81" t="s">
        <v>23306</v>
      </c>
      <c r="I924" s="120" t="s">
        <v>23307</v>
      </c>
      <c r="J924" s="83" t="s">
        <v>23308</v>
      </c>
      <c r="K924" s="82" t="s">
        <v>23370</v>
      </c>
      <c r="L924" s="83" t="s">
        <v>22297</v>
      </c>
      <c r="M924" s="82" t="s">
        <v>23371</v>
      </c>
      <c r="N924" s="83" t="s">
        <v>22297</v>
      </c>
      <c r="O924" s="81"/>
      <c r="P924" s="82" t="s">
        <v>23472</v>
      </c>
      <c r="Q924" s="83" t="s">
        <v>365</v>
      </c>
      <c r="R924" s="82" t="s">
        <v>23473</v>
      </c>
      <c r="S924" s="121" t="s">
        <v>365</v>
      </c>
    </row>
    <row r="925" spans="1:19">
      <c r="A925" s="126">
        <v>605225</v>
      </c>
      <c r="B925" s="90" t="str">
        <f t="shared" si="29"/>
        <v>OC605225</v>
      </c>
      <c r="C925" s="81" t="s">
        <v>23478</v>
      </c>
      <c r="D925" s="81" t="str">
        <f t="shared" si="30"/>
        <v>605225 - Eye care – Uniform Police Retired</v>
      </c>
      <c r="E925" s="120" t="s">
        <v>22296</v>
      </c>
      <c r="F925" s="121" t="s">
        <v>22297</v>
      </c>
      <c r="G925" s="81" t="s">
        <v>23305</v>
      </c>
      <c r="H925" s="81" t="s">
        <v>23306</v>
      </c>
      <c r="I925" s="120" t="s">
        <v>23307</v>
      </c>
      <c r="J925" s="83" t="s">
        <v>23308</v>
      </c>
      <c r="K925" s="82" t="s">
        <v>23370</v>
      </c>
      <c r="L925" s="83" t="s">
        <v>22297</v>
      </c>
      <c r="M925" s="82" t="s">
        <v>23371</v>
      </c>
      <c r="N925" s="83" t="s">
        <v>22297</v>
      </c>
      <c r="O925" s="81"/>
      <c r="P925" s="82" t="s">
        <v>23472</v>
      </c>
      <c r="Q925" s="83" t="s">
        <v>365</v>
      </c>
      <c r="R925" s="82" t="s">
        <v>23473</v>
      </c>
      <c r="S925" s="121" t="s">
        <v>365</v>
      </c>
    </row>
    <row r="926" spans="1:19">
      <c r="A926" s="126">
        <v>605230</v>
      </c>
      <c r="B926" s="90" t="str">
        <f t="shared" si="29"/>
        <v>OC605230</v>
      </c>
      <c r="C926" s="81" t="s">
        <v>23479</v>
      </c>
      <c r="D926" s="81" t="str">
        <f t="shared" si="30"/>
        <v>605230 - Eye care – Uniform Fire Retired</v>
      </c>
      <c r="E926" s="120" t="s">
        <v>22296</v>
      </c>
      <c r="F926" s="121" t="s">
        <v>22297</v>
      </c>
      <c r="G926" s="81" t="s">
        <v>23305</v>
      </c>
      <c r="H926" s="81" t="s">
        <v>23306</v>
      </c>
      <c r="I926" s="120" t="s">
        <v>23307</v>
      </c>
      <c r="J926" s="83" t="s">
        <v>23308</v>
      </c>
      <c r="K926" s="82" t="s">
        <v>23370</v>
      </c>
      <c r="L926" s="83" t="s">
        <v>22297</v>
      </c>
      <c r="M926" s="82" t="s">
        <v>23371</v>
      </c>
      <c r="N926" s="83" t="s">
        <v>22297</v>
      </c>
      <c r="O926" s="81"/>
      <c r="P926" s="82" t="s">
        <v>23472</v>
      </c>
      <c r="Q926" s="83" t="s">
        <v>365</v>
      </c>
      <c r="R926" s="82" t="s">
        <v>23473</v>
      </c>
      <c r="S926" s="121" t="s">
        <v>365</v>
      </c>
    </row>
    <row r="927" spans="1:19">
      <c r="A927" s="126">
        <v>605300</v>
      </c>
      <c r="B927" s="90" t="str">
        <f t="shared" si="29"/>
        <v>OC605300</v>
      </c>
      <c r="C927" s="81" t="s">
        <v>19295</v>
      </c>
      <c r="D927" s="81" t="str">
        <f t="shared" si="30"/>
        <v>605300 - Hospitalization</v>
      </c>
      <c r="E927" s="120" t="s">
        <v>22296</v>
      </c>
      <c r="F927" s="121" t="s">
        <v>22297</v>
      </c>
      <c r="G927" s="81" t="s">
        <v>23305</v>
      </c>
      <c r="H927" s="81" t="s">
        <v>23306</v>
      </c>
      <c r="I927" s="120" t="s">
        <v>23307</v>
      </c>
      <c r="J927" s="83" t="s">
        <v>23308</v>
      </c>
      <c r="K927" s="82" t="s">
        <v>23370</v>
      </c>
      <c r="L927" s="83" t="s">
        <v>22297</v>
      </c>
      <c r="M927" s="82" t="s">
        <v>23371</v>
      </c>
      <c r="N927" s="83" t="s">
        <v>22297</v>
      </c>
      <c r="O927" s="81"/>
      <c r="P927" s="82" t="s">
        <v>23393</v>
      </c>
      <c r="Q927" s="83" t="s">
        <v>19295</v>
      </c>
      <c r="R927" s="82" t="s">
        <v>23394</v>
      </c>
      <c r="S927" s="121" t="s">
        <v>19295</v>
      </c>
    </row>
    <row r="928" spans="1:19">
      <c r="A928" s="126">
        <v>605301</v>
      </c>
      <c r="B928" s="90" t="str">
        <f t="shared" si="29"/>
        <v>OC605301</v>
      </c>
      <c r="C928" s="81" t="s">
        <v>23480</v>
      </c>
      <c r="D928" s="81" t="str">
        <f t="shared" si="30"/>
        <v>605301 - Hospitalization – Bankers – Police</v>
      </c>
      <c r="E928" s="120" t="s">
        <v>22296</v>
      </c>
      <c r="F928" s="121" t="s">
        <v>22297</v>
      </c>
      <c r="G928" s="81" t="s">
        <v>23305</v>
      </c>
      <c r="H928" s="81" t="s">
        <v>23306</v>
      </c>
      <c r="I928" s="120" t="s">
        <v>23307</v>
      </c>
      <c r="J928" s="83" t="s">
        <v>23308</v>
      </c>
      <c r="K928" s="82" t="s">
        <v>23370</v>
      </c>
      <c r="L928" s="83" t="s">
        <v>22297</v>
      </c>
      <c r="M928" s="82" t="s">
        <v>23371</v>
      </c>
      <c r="N928" s="83" t="s">
        <v>22297</v>
      </c>
      <c r="O928" s="81"/>
      <c r="P928" s="82" t="s">
        <v>23393</v>
      </c>
      <c r="Q928" s="83" t="s">
        <v>19295</v>
      </c>
      <c r="R928" s="82" t="s">
        <v>23394</v>
      </c>
      <c r="S928" s="121" t="s">
        <v>19295</v>
      </c>
    </row>
    <row r="929" spans="1:19">
      <c r="A929" s="126">
        <v>605302</v>
      </c>
      <c r="B929" s="90" t="str">
        <f t="shared" si="29"/>
        <v>OC605302</v>
      </c>
      <c r="C929" s="81" t="s">
        <v>23481</v>
      </c>
      <c r="D929" s="81" t="str">
        <f t="shared" si="30"/>
        <v>605302 - Hospitalization – Metro – Police</v>
      </c>
      <c r="E929" s="120" t="s">
        <v>22296</v>
      </c>
      <c r="F929" s="121" t="s">
        <v>22297</v>
      </c>
      <c r="G929" s="81" t="s">
        <v>23305</v>
      </c>
      <c r="H929" s="81" t="s">
        <v>23306</v>
      </c>
      <c r="I929" s="120" t="s">
        <v>23307</v>
      </c>
      <c r="J929" s="83" t="s">
        <v>23308</v>
      </c>
      <c r="K929" s="82" t="s">
        <v>23370</v>
      </c>
      <c r="L929" s="83" t="s">
        <v>22297</v>
      </c>
      <c r="M929" s="82" t="s">
        <v>23371</v>
      </c>
      <c r="N929" s="83" t="s">
        <v>22297</v>
      </c>
      <c r="O929" s="81"/>
      <c r="P929" s="82" t="s">
        <v>23393</v>
      </c>
      <c r="Q929" s="83" t="s">
        <v>19295</v>
      </c>
      <c r="R929" s="82" t="s">
        <v>23394</v>
      </c>
      <c r="S929" s="121" t="s">
        <v>19295</v>
      </c>
    </row>
    <row r="930" spans="1:19">
      <c r="A930" s="126">
        <v>605303</v>
      </c>
      <c r="B930" s="90" t="str">
        <f t="shared" si="29"/>
        <v>OC605303</v>
      </c>
      <c r="C930" s="81" t="s">
        <v>23482</v>
      </c>
      <c r="D930" s="81" t="str">
        <f t="shared" si="30"/>
        <v>605303 - Hospitalization – Blue Cross – Police</v>
      </c>
      <c r="E930" s="120" t="s">
        <v>22296</v>
      </c>
      <c r="F930" s="121" t="s">
        <v>22297</v>
      </c>
      <c r="G930" s="81" t="s">
        <v>23305</v>
      </c>
      <c r="H930" s="81" t="s">
        <v>23306</v>
      </c>
      <c r="I930" s="120" t="s">
        <v>23307</v>
      </c>
      <c r="J930" s="83" t="s">
        <v>23308</v>
      </c>
      <c r="K930" s="82" t="s">
        <v>23370</v>
      </c>
      <c r="L930" s="83" t="s">
        <v>22297</v>
      </c>
      <c r="M930" s="82" t="s">
        <v>23371</v>
      </c>
      <c r="N930" s="83" t="s">
        <v>22297</v>
      </c>
      <c r="O930" s="81"/>
      <c r="P930" s="82" t="s">
        <v>23393</v>
      </c>
      <c r="Q930" s="83" t="s">
        <v>19295</v>
      </c>
      <c r="R930" s="82" t="s">
        <v>23394</v>
      </c>
      <c r="S930" s="121" t="s">
        <v>19295</v>
      </c>
    </row>
    <row r="931" spans="1:19">
      <c r="A931" s="126">
        <v>605304</v>
      </c>
      <c r="B931" s="90" t="str">
        <f t="shared" si="29"/>
        <v>OC605304</v>
      </c>
      <c r="C931" s="81" t="s">
        <v>23483</v>
      </c>
      <c r="D931" s="81" t="str">
        <f t="shared" si="30"/>
        <v>605304 - Hospitalization – Metro – General City</v>
      </c>
      <c r="E931" s="120" t="s">
        <v>22296</v>
      </c>
      <c r="F931" s="121" t="s">
        <v>22297</v>
      </c>
      <c r="G931" s="81" t="s">
        <v>23305</v>
      </c>
      <c r="H931" s="81" t="s">
        <v>23306</v>
      </c>
      <c r="I931" s="120" t="s">
        <v>23307</v>
      </c>
      <c r="J931" s="83" t="s">
        <v>23308</v>
      </c>
      <c r="K931" s="82" t="s">
        <v>23370</v>
      </c>
      <c r="L931" s="83" t="s">
        <v>22297</v>
      </c>
      <c r="M931" s="82" t="s">
        <v>23371</v>
      </c>
      <c r="N931" s="83" t="s">
        <v>22297</v>
      </c>
      <c r="O931" s="81"/>
      <c r="P931" s="82" t="s">
        <v>23393</v>
      </c>
      <c r="Q931" s="83" t="s">
        <v>19295</v>
      </c>
      <c r="R931" s="82" t="s">
        <v>23394</v>
      </c>
      <c r="S931" s="121" t="s">
        <v>19295</v>
      </c>
    </row>
    <row r="932" spans="1:19">
      <c r="A932" s="126">
        <v>605305</v>
      </c>
      <c r="B932" s="90" t="str">
        <f t="shared" si="29"/>
        <v>OC605305</v>
      </c>
      <c r="C932" s="81" t="s">
        <v>23484</v>
      </c>
      <c r="D932" s="81" t="str">
        <f t="shared" si="30"/>
        <v>605305 - Hospitalization – Blue Cross – General City</v>
      </c>
      <c r="E932" s="120" t="s">
        <v>22296</v>
      </c>
      <c r="F932" s="121" t="s">
        <v>22297</v>
      </c>
      <c r="G932" s="81" t="s">
        <v>23305</v>
      </c>
      <c r="H932" s="81" t="s">
        <v>23306</v>
      </c>
      <c r="I932" s="120" t="s">
        <v>23307</v>
      </c>
      <c r="J932" s="83" t="s">
        <v>23308</v>
      </c>
      <c r="K932" s="82" t="s">
        <v>23370</v>
      </c>
      <c r="L932" s="83" t="s">
        <v>22297</v>
      </c>
      <c r="M932" s="82" t="s">
        <v>23371</v>
      </c>
      <c r="N932" s="83" t="s">
        <v>22297</v>
      </c>
      <c r="O932" s="81"/>
      <c r="P932" s="82" t="s">
        <v>23393</v>
      </c>
      <c r="Q932" s="83" t="s">
        <v>19295</v>
      </c>
      <c r="R932" s="82" t="s">
        <v>23394</v>
      </c>
      <c r="S932" s="121" t="s">
        <v>19295</v>
      </c>
    </row>
    <row r="933" spans="1:19">
      <c r="A933" s="126">
        <v>605306</v>
      </c>
      <c r="B933" s="90" t="str">
        <f t="shared" si="29"/>
        <v>OC605306</v>
      </c>
      <c r="C933" s="81" t="s">
        <v>23485</v>
      </c>
      <c r="D933" s="81" t="str">
        <f t="shared" si="30"/>
        <v>605306 - Hospitalization – Retired – Blue Cross – General City</v>
      </c>
      <c r="E933" s="120" t="s">
        <v>22296</v>
      </c>
      <c r="F933" s="121" t="s">
        <v>22297</v>
      </c>
      <c r="G933" s="81" t="s">
        <v>23305</v>
      </c>
      <c r="H933" s="81" t="s">
        <v>23306</v>
      </c>
      <c r="I933" s="120" t="s">
        <v>23307</v>
      </c>
      <c r="J933" s="83" t="s">
        <v>23308</v>
      </c>
      <c r="K933" s="82" t="s">
        <v>23370</v>
      </c>
      <c r="L933" s="83" t="s">
        <v>22297</v>
      </c>
      <c r="M933" s="82" t="s">
        <v>23371</v>
      </c>
      <c r="N933" s="83" t="s">
        <v>22297</v>
      </c>
      <c r="O933" s="81"/>
      <c r="P933" s="82" t="s">
        <v>23393</v>
      </c>
      <c r="Q933" s="83" t="s">
        <v>19295</v>
      </c>
      <c r="R933" s="82" t="s">
        <v>23394</v>
      </c>
      <c r="S933" s="121" t="s">
        <v>19295</v>
      </c>
    </row>
    <row r="934" spans="1:19">
      <c r="A934" s="126">
        <v>605307</v>
      </c>
      <c r="B934" s="90" t="str">
        <f t="shared" si="29"/>
        <v>OC605307</v>
      </c>
      <c r="C934" s="81" t="s">
        <v>23486</v>
      </c>
      <c r="D934" s="81" t="str">
        <f t="shared" si="30"/>
        <v>605307 - Hospitalization – Retired – Metro</v>
      </c>
      <c r="E934" s="120" t="s">
        <v>22296</v>
      </c>
      <c r="F934" s="121" t="s">
        <v>22297</v>
      </c>
      <c r="G934" s="81" t="s">
        <v>23305</v>
      </c>
      <c r="H934" s="81" t="s">
        <v>23306</v>
      </c>
      <c r="I934" s="120" t="s">
        <v>23307</v>
      </c>
      <c r="J934" s="83" t="s">
        <v>23308</v>
      </c>
      <c r="K934" s="82" t="s">
        <v>23370</v>
      </c>
      <c r="L934" s="83" t="s">
        <v>22297</v>
      </c>
      <c r="M934" s="82" t="s">
        <v>23371</v>
      </c>
      <c r="N934" s="83" t="s">
        <v>22297</v>
      </c>
      <c r="O934" s="81"/>
      <c r="P934" s="82" t="s">
        <v>23393</v>
      </c>
      <c r="Q934" s="83" t="s">
        <v>19295</v>
      </c>
      <c r="R934" s="82" t="s">
        <v>23394</v>
      </c>
      <c r="S934" s="121" t="s">
        <v>19295</v>
      </c>
    </row>
    <row r="935" spans="1:19">
      <c r="A935" s="126">
        <v>605308</v>
      </c>
      <c r="B935" s="90" t="str">
        <f t="shared" si="29"/>
        <v>OC605308</v>
      </c>
      <c r="C935" s="81" t="s">
        <v>23487</v>
      </c>
      <c r="D935" s="81" t="str">
        <f t="shared" si="30"/>
        <v>605308 - Hospitalization – Retired – Bankers</v>
      </c>
      <c r="E935" s="120" t="s">
        <v>22296</v>
      </c>
      <c r="F935" s="121" t="s">
        <v>22297</v>
      </c>
      <c r="G935" s="81" t="s">
        <v>23305</v>
      </c>
      <c r="H935" s="81" t="s">
        <v>23306</v>
      </c>
      <c r="I935" s="120" t="s">
        <v>23307</v>
      </c>
      <c r="J935" s="83" t="s">
        <v>23308</v>
      </c>
      <c r="K935" s="82" t="s">
        <v>23370</v>
      </c>
      <c r="L935" s="83" t="s">
        <v>22297</v>
      </c>
      <c r="M935" s="82" t="s">
        <v>23371</v>
      </c>
      <c r="N935" s="83" t="s">
        <v>22297</v>
      </c>
      <c r="O935" s="81"/>
      <c r="P935" s="82" t="s">
        <v>23393</v>
      </c>
      <c r="Q935" s="83" t="s">
        <v>19295</v>
      </c>
      <c r="R935" s="82" t="s">
        <v>23394</v>
      </c>
      <c r="S935" s="121" t="s">
        <v>19295</v>
      </c>
    </row>
    <row r="936" spans="1:19">
      <c r="A936" s="126">
        <v>605309</v>
      </c>
      <c r="B936" s="90" t="str">
        <f t="shared" si="29"/>
        <v>OC605309</v>
      </c>
      <c r="C936" s="81" t="s">
        <v>23488</v>
      </c>
      <c r="D936" s="81" t="str">
        <f t="shared" si="30"/>
        <v>605309 - Hospitalization – Retired – Confederation Life</v>
      </c>
      <c r="E936" s="120" t="s">
        <v>22296</v>
      </c>
      <c r="F936" s="121" t="s">
        <v>22297</v>
      </c>
      <c r="G936" s="81" t="s">
        <v>23305</v>
      </c>
      <c r="H936" s="81" t="s">
        <v>23306</v>
      </c>
      <c r="I936" s="120" t="s">
        <v>23307</v>
      </c>
      <c r="J936" s="83" t="s">
        <v>23308</v>
      </c>
      <c r="K936" s="82" t="s">
        <v>23370</v>
      </c>
      <c r="L936" s="83" t="s">
        <v>22297</v>
      </c>
      <c r="M936" s="82" t="s">
        <v>23371</v>
      </c>
      <c r="N936" s="83" t="s">
        <v>22297</v>
      </c>
      <c r="O936" s="81"/>
      <c r="P936" s="82" t="s">
        <v>23393</v>
      </c>
      <c r="Q936" s="83" t="s">
        <v>19295</v>
      </c>
      <c r="R936" s="82" t="s">
        <v>23394</v>
      </c>
      <c r="S936" s="121" t="s">
        <v>19295</v>
      </c>
    </row>
    <row r="937" spans="1:19">
      <c r="A937" s="126">
        <v>605310</v>
      </c>
      <c r="B937" s="90" t="str">
        <f t="shared" si="29"/>
        <v>OC605310</v>
      </c>
      <c r="C937" s="81" t="s">
        <v>23489</v>
      </c>
      <c r="D937" s="81" t="str">
        <f t="shared" si="30"/>
        <v>605310 - Hospitalization – Retired – Michigan Life</v>
      </c>
      <c r="E937" s="120" t="s">
        <v>22296</v>
      </c>
      <c r="F937" s="121" t="s">
        <v>22297</v>
      </c>
      <c r="G937" s="81" t="s">
        <v>23305</v>
      </c>
      <c r="H937" s="81" t="s">
        <v>23306</v>
      </c>
      <c r="I937" s="120" t="s">
        <v>23307</v>
      </c>
      <c r="J937" s="83" t="s">
        <v>23308</v>
      </c>
      <c r="K937" s="82" t="s">
        <v>23370</v>
      </c>
      <c r="L937" s="83" t="s">
        <v>22297</v>
      </c>
      <c r="M937" s="82" t="s">
        <v>23371</v>
      </c>
      <c r="N937" s="83" t="s">
        <v>22297</v>
      </c>
      <c r="O937" s="81"/>
      <c r="P937" s="82" t="s">
        <v>23393</v>
      </c>
      <c r="Q937" s="83" t="s">
        <v>19295</v>
      </c>
      <c r="R937" s="82" t="s">
        <v>23394</v>
      </c>
      <c r="S937" s="121" t="s">
        <v>19295</v>
      </c>
    </row>
    <row r="938" spans="1:19">
      <c r="A938" s="126">
        <v>605311</v>
      </c>
      <c r="B938" s="90" t="str">
        <f t="shared" si="29"/>
        <v>OC605311</v>
      </c>
      <c r="C938" s="81" t="s">
        <v>23490</v>
      </c>
      <c r="D938" s="81" t="str">
        <f t="shared" si="30"/>
        <v>605311 - Hospitalization – City Portion – Active</v>
      </c>
      <c r="E938" s="120" t="s">
        <v>22296</v>
      </c>
      <c r="F938" s="121" t="s">
        <v>22297</v>
      </c>
      <c r="G938" s="81" t="s">
        <v>23305</v>
      </c>
      <c r="H938" s="81" t="s">
        <v>23306</v>
      </c>
      <c r="I938" s="120" t="s">
        <v>23307</v>
      </c>
      <c r="J938" s="83" t="s">
        <v>23308</v>
      </c>
      <c r="K938" s="82" t="s">
        <v>23370</v>
      </c>
      <c r="L938" s="83" t="s">
        <v>22297</v>
      </c>
      <c r="M938" s="82" t="s">
        <v>23371</v>
      </c>
      <c r="N938" s="83" t="s">
        <v>22297</v>
      </c>
      <c r="O938" s="81"/>
      <c r="P938" s="82" t="s">
        <v>23393</v>
      </c>
      <c r="Q938" s="83" t="s">
        <v>19295</v>
      </c>
      <c r="R938" s="82" t="s">
        <v>23394</v>
      </c>
      <c r="S938" s="121" t="s">
        <v>19295</v>
      </c>
    </row>
    <row r="939" spans="1:19">
      <c r="A939" s="126">
        <v>605312</v>
      </c>
      <c r="B939" s="90" t="str">
        <f t="shared" si="29"/>
        <v>OC605312</v>
      </c>
      <c r="C939" s="81" t="s">
        <v>23491</v>
      </c>
      <c r="D939" s="81" t="str">
        <f t="shared" si="30"/>
        <v>605312 - Hospitalization – City Portion – Retired</v>
      </c>
      <c r="E939" s="120" t="s">
        <v>22296</v>
      </c>
      <c r="F939" s="121" t="s">
        <v>22297</v>
      </c>
      <c r="G939" s="81" t="s">
        <v>23305</v>
      </c>
      <c r="H939" s="81" t="s">
        <v>23306</v>
      </c>
      <c r="I939" s="120" t="s">
        <v>23307</v>
      </c>
      <c r="J939" s="83" t="s">
        <v>23308</v>
      </c>
      <c r="K939" s="82" t="s">
        <v>23370</v>
      </c>
      <c r="L939" s="83" t="s">
        <v>22297</v>
      </c>
      <c r="M939" s="82" t="s">
        <v>23371</v>
      </c>
      <c r="N939" s="83" t="s">
        <v>22297</v>
      </c>
      <c r="O939" s="81"/>
      <c r="P939" s="82" t="s">
        <v>23393</v>
      </c>
      <c r="Q939" s="83" t="s">
        <v>19295</v>
      </c>
      <c r="R939" s="82" t="s">
        <v>23394</v>
      </c>
      <c r="S939" s="121" t="s">
        <v>19295</v>
      </c>
    </row>
    <row r="940" spans="1:19">
      <c r="A940" s="126">
        <v>605313</v>
      </c>
      <c r="B940" s="90" t="str">
        <f t="shared" si="29"/>
        <v>OC605313</v>
      </c>
      <c r="C940" s="81" t="s">
        <v>23492</v>
      </c>
      <c r="D940" s="81" t="str">
        <f t="shared" si="30"/>
        <v>605313 - Hospitalization – Retired – THC – Members</v>
      </c>
      <c r="E940" s="120" t="s">
        <v>22296</v>
      </c>
      <c r="F940" s="121" t="s">
        <v>22297</v>
      </c>
      <c r="G940" s="81" t="s">
        <v>23305</v>
      </c>
      <c r="H940" s="81" t="s">
        <v>23306</v>
      </c>
      <c r="I940" s="120" t="s">
        <v>23307</v>
      </c>
      <c r="J940" s="83" t="s">
        <v>23308</v>
      </c>
      <c r="K940" s="82" t="s">
        <v>23370</v>
      </c>
      <c r="L940" s="83" t="s">
        <v>22297</v>
      </c>
      <c r="M940" s="82" t="s">
        <v>23371</v>
      </c>
      <c r="N940" s="83" t="s">
        <v>22297</v>
      </c>
      <c r="O940" s="81"/>
      <c r="P940" s="82" t="s">
        <v>23393</v>
      </c>
      <c r="Q940" s="83" t="s">
        <v>19295</v>
      </c>
      <c r="R940" s="82" t="s">
        <v>23394</v>
      </c>
      <c r="S940" s="121" t="s">
        <v>19295</v>
      </c>
    </row>
    <row r="941" spans="1:19">
      <c r="A941" s="126">
        <v>605314</v>
      </c>
      <c r="B941" s="90" t="str">
        <f t="shared" si="29"/>
        <v>OC605314</v>
      </c>
      <c r="C941" s="81" t="s">
        <v>23493</v>
      </c>
      <c r="D941" s="81" t="str">
        <f t="shared" si="30"/>
        <v>605314 - Active General City HMO Members</v>
      </c>
      <c r="E941" s="120" t="s">
        <v>22296</v>
      </c>
      <c r="F941" s="121" t="s">
        <v>22297</v>
      </c>
      <c r="G941" s="81" t="s">
        <v>23305</v>
      </c>
      <c r="H941" s="81" t="s">
        <v>23306</v>
      </c>
      <c r="I941" s="120" t="s">
        <v>23307</v>
      </c>
      <c r="J941" s="83" t="s">
        <v>23308</v>
      </c>
      <c r="K941" s="82" t="s">
        <v>23370</v>
      </c>
      <c r="L941" s="83" t="s">
        <v>22297</v>
      </c>
      <c r="M941" s="82" t="s">
        <v>23371</v>
      </c>
      <c r="N941" s="83" t="s">
        <v>22297</v>
      </c>
      <c r="O941" s="81"/>
      <c r="P941" s="82" t="s">
        <v>23412</v>
      </c>
      <c r="Q941" s="83" t="s">
        <v>23413</v>
      </c>
      <c r="R941" s="82" t="s">
        <v>23494</v>
      </c>
      <c r="S941" s="121" t="s">
        <v>23495</v>
      </c>
    </row>
    <row r="942" spans="1:19">
      <c r="A942" s="126">
        <v>605315</v>
      </c>
      <c r="B942" s="90" t="str">
        <f t="shared" si="29"/>
        <v>OC605315</v>
      </c>
      <c r="C942" s="81" t="s">
        <v>23496</v>
      </c>
      <c r="D942" s="81" t="str">
        <f t="shared" si="30"/>
        <v>605315 - Active General City THC Members</v>
      </c>
      <c r="E942" s="120" t="s">
        <v>22296</v>
      </c>
      <c r="F942" s="121" t="s">
        <v>22297</v>
      </c>
      <c r="G942" s="81" t="s">
        <v>23305</v>
      </c>
      <c r="H942" s="81" t="s">
        <v>23306</v>
      </c>
      <c r="I942" s="120" t="s">
        <v>23307</v>
      </c>
      <c r="J942" s="83" t="s">
        <v>23308</v>
      </c>
      <c r="K942" s="82" t="s">
        <v>23370</v>
      </c>
      <c r="L942" s="83" t="s">
        <v>22297</v>
      </c>
      <c r="M942" s="82" t="s">
        <v>23371</v>
      </c>
      <c r="N942" s="83" t="s">
        <v>22297</v>
      </c>
      <c r="O942" s="81"/>
      <c r="P942" s="82" t="s">
        <v>23412</v>
      </c>
      <c r="Q942" s="83" t="s">
        <v>23413</v>
      </c>
      <c r="R942" s="82" t="s">
        <v>23494</v>
      </c>
      <c r="S942" s="121" t="s">
        <v>23495</v>
      </c>
    </row>
    <row r="943" spans="1:19">
      <c r="A943" s="126">
        <v>605316</v>
      </c>
      <c r="B943" s="90" t="str">
        <f t="shared" si="29"/>
        <v>OC605316</v>
      </c>
      <c r="C943" s="81" t="s">
        <v>23497</v>
      </c>
      <c r="D943" s="81" t="str">
        <f t="shared" si="30"/>
        <v>605316 - Active General City HCN Members</v>
      </c>
      <c r="E943" s="120" t="s">
        <v>22296</v>
      </c>
      <c r="F943" s="121" t="s">
        <v>22297</v>
      </c>
      <c r="G943" s="81" t="s">
        <v>23305</v>
      </c>
      <c r="H943" s="81" t="s">
        <v>23306</v>
      </c>
      <c r="I943" s="120" t="s">
        <v>23307</v>
      </c>
      <c r="J943" s="83" t="s">
        <v>23308</v>
      </c>
      <c r="K943" s="82" t="s">
        <v>23370</v>
      </c>
      <c r="L943" s="83" t="s">
        <v>22297</v>
      </c>
      <c r="M943" s="82" t="s">
        <v>23371</v>
      </c>
      <c r="N943" s="83" t="s">
        <v>22297</v>
      </c>
      <c r="O943" s="81"/>
      <c r="P943" s="82" t="s">
        <v>23412</v>
      </c>
      <c r="Q943" s="83" t="s">
        <v>23413</v>
      </c>
      <c r="R943" s="82" t="s">
        <v>23494</v>
      </c>
      <c r="S943" s="121" t="s">
        <v>23495</v>
      </c>
    </row>
    <row r="944" spans="1:19">
      <c r="A944" s="126">
        <v>605317</v>
      </c>
      <c r="B944" s="90" t="str">
        <f t="shared" si="29"/>
        <v>OC605317</v>
      </c>
      <c r="C944" s="81" t="s">
        <v>23498</v>
      </c>
      <c r="D944" s="81" t="str">
        <f t="shared" si="30"/>
        <v>605317 - Hospitalization – 36th District Court</v>
      </c>
      <c r="E944" s="120" t="s">
        <v>22296</v>
      </c>
      <c r="F944" s="121" t="s">
        <v>22297</v>
      </c>
      <c r="G944" s="81" t="s">
        <v>23305</v>
      </c>
      <c r="H944" s="81" t="s">
        <v>23306</v>
      </c>
      <c r="I944" s="120" t="s">
        <v>23307</v>
      </c>
      <c r="J944" s="83" t="s">
        <v>23308</v>
      </c>
      <c r="K944" s="82" t="s">
        <v>23370</v>
      </c>
      <c r="L944" s="83" t="s">
        <v>22297</v>
      </c>
      <c r="M944" s="82" t="s">
        <v>23371</v>
      </c>
      <c r="N944" s="83" t="s">
        <v>22297</v>
      </c>
      <c r="O944" s="81"/>
      <c r="P944" s="82" t="s">
        <v>23393</v>
      </c>
      <c r="Q944" s="83" t="s">
        <v>19295</v>
      </c>
      <c r="R944" s="82" t="s">
        <v>23394</v>
      </c>
      <c r="S944" s="121" t="s">
        <v>19295</v>
      </c>
    </row>
    <row r="945" spans="1:19">
      <c r="A945" s="126">
        <v>605318</v>
      </c>
      <c r="B945" s="90" t="str">
        <f t="shared" si="29"/>
        <v>OC605318</v>
      </c>
      <c r="C945" s="81" t="s">
        <v>23499</v>
      </c>
      <c r="D945" s="81" t="str">
        <f t="shared" si="30"/>
        <v>605318 - FSA Medical</v>
      </c>
      <c r="E945" s="120" t="s">
        <v>22319</v>
      </c>
      <c r="F945" s="121" t="s">
        <v>22320</v>
      </c>
      <c r="G945" s="81" t="s">
        <v>23305</v>
      </c>
      <c r="H945" s="81" t="s">
        <v>23306</v>
      </c>
      <c r="I945" s="120" t="s">
        <v>23307</v>
      </c>
      <c r="J945" s="83" t="s">
        <v>23308</v>
      </c>
      <c r="K945" s="82" t="s">
        <v>23370</v>
      </c>
      <c r="L945" s="83" t="s">
        <v>22297</v>
      </c>
      <c r="M945" s="82" t="s">
        <v>23371</v>
      </c>
      <c r="N945" s="83" t="s">
        <v>22297</v>
      </c>
      <c r="O945" s="81"/>
      <c r="P945" s="82" t="s">
        <v>23412</v>
      </c>
      <c r="Q945" s="83" t="s">
        <v>23413</v>
      </c>
      <c r="R945" s="82" t="s">
        <v>23500</v>
      </c>
      <c r="S945" s="121" t="s">
        <v>23501</v>
      </c>
    </row>
    <row r="946" spans="1:19">
      <c r="A946" s="126">
        <v>605319</v>
      </c>
      <c r="B946" s="90" t="str">
        <f t="shared" si="29"/>
        <v>OC605319</v>
      </c>
      <c r="C946" s="81" t="s">
        <v>23502</v>
      </c>
      <c r="D946" s="81" t="str">
        <f t="shared" si="30"/>
        <v>605319 - FSA Dependent Care</v>
      </c>
      <c r="E946" s="120" t="s">
        <v>22319</v>
      </c>
      <c r="F946" s="121" t="s">
        <v>22320</v>
      </c>
      <c r="G946" s="81" t="s">
        <v>23305</v>
      </c>
      <c r="H946" s="81" t="s">
        <v>23306</v>
      </c>
      <c r="I946" s="120" t="s">
        <v>23307</v>
      </c>
      <c r="J946" s="83" t="s">
        <v>23308</v>
      </c>
      <c r="K946" s="82" t="s">
        <v>23370</v>
      </c>
      <c r="L946" s="83" t="s">
        <v>22297</v>
      </c>
      <c r="M946" s="82" t="s">
        <v>23371</v>
      </c>
      <c r="N946" s="83" t="s">
        <v>22297</v>
      </c>
      <c r="O946" s="81"/>
      <c r="P946" s="82" t="s">
        <v>23412</v>
      </c>
      <c r="Q946" s="83" t="s">
        <v>23413</v>
      </c>
      <c r="R946" s="82" t="s">
        <v>23500</v>
      </c>
      <c r="S946" s="121" t="s">
        <v>23501</v>
      </c>
    </row>
    <row r="947" spans="1:19">
      <c r="A947" s="126">
        <v>605320</v>
      </c>
      <c r="B947" s="90" t="str">
        <f t="shared" si="29"/>
        <v>OC605320</v>
      </c>
      <c r="C947" s="81" t="s">
        <v>23503</v>
      </c>
      <c r="D947" s="81" t="str">
        <f t="shared" si="30"/>
        <v>605320 - FSA Commuter's Benefit</v>
      </c>
      <c r="E947" s="120" t="s">
        <v>22319</v>
      </c>
      <c r="F947" s="121" t="s">
        <v>22320</v>
      </c>
      <c r="G947" s="81" t="s">
        <v>23305</v>
      </c>
      <c r="H947" s="81" t="s">
        <v>23306</v>
      </c>
      <c r="I947" s="120" t="s">
        <v>23307</v>
      </c>
      <c r="J947" s="83" t="s">
        <v>23308</v>
      </c>
      <c r="K947" s="82" t="s">
        <v>23370</v>
      </c>
      <c r="L947" s="83" t="s">
        <v>22297</v>
      </c>
      <c r="M947" s="82" t="s">
        <v>23371</v>
      </c>
      <c r="N947" s="83" t="s">
        <v>22297</v>
      </c>
      <c r="O947" s="81"/>
      <c r="P947" s="82" t="s">
        <v>23412</v>
      </c>
      <c r="Q947" s="83" t="s">
        <v>23413</v>
      </c>
      <c r="R947" s="82" t="s">
        <v>23500</v>
      </c>
      <c r="S947" s="121" t="s">
        <v>23501</v>
      </c>
    </row>
    <row r="948" spans="1:19">
      <c r="A948" s="126">
        <v>605330</v>
      </c>
      <c r="B948" s="90" t="str">
        <f t="shared" si="29"/>
        <v>OC605330</v>
      </c>
      <c r="C948" s="81" t="s">
        <v>23504</v>
      </c>
      <c r="D948" s="81" t="str">
        <f t="shared" si="30"/>
        <v>605330 - FSA Admin Fee Expenses</v>
      </c>
      <c r="E948" s="120" t="s">
        <v>22296</v>
      </c>
      <c r="F948" s="121" t="s">
        <v>22297</v>
      </c>
      <c r="G948" s="81" t="s">
        <v>23305</v>
      </c>
      <c r="H948" s="81" t="s">
        <v>23306</v>
      </c>
      <c r="I948" s="120" t="s">
        <v>23307</v>
      </c>
      <c r="J948" s="83" t="s">
        <v>23308</v>
      </c>
      <c r="K948" s="82" t="s">
        <v>23370</v>
      </c>
      <c r="L948" s="83" t="s">
        <v>22297</v>
      </c>
      <c r="M948" s="82" t="s">
        <v>23371</v>
      </c>
      <c r="N948" s="83" t="s">
        <v>22297</v>
      </c>
      <c r="O948" s="81"/>
      <c r="P948" s="82" t="s">
        <v>23412</v>
      </c>
      <c r="Q948" s="83" t="s">
        <v>23413</v>
      </c>
      <c r="R948" s="82" t="s">
        <v>23500</v>
      </c>
      <c r="S948" s="121" t="s">
        <v>23501</v>
      </c>
    </row>
    <row r="949" spans="1:19">
      <c r="A949" s="126">
        <v>605331</v>
      </c>
      <c r="B949" s="90" t="str">
        <f t="shared" si="29"/>
        <v>OC605331</v>
      </c>
      <c r="C949" s="81" t="s">
        <v>23505</v>
      </c>
      <c r="D949" s="81" t="str">
        <f t="shared" si="30"/>
        <v>605331 - Prescription Drug Care-Active</v>
      </c>
      <c r="E949" s="120" t="s">
        <v>22319</v>
      </c>
      <c r="F949" s="121" t="s">
        <v>22320</v>
      </c>
      <c r="G949" s="81" t="s">
        <v>23305</v>
      </c>
      <c r="H949" s="81" t="s">
        <v>23306</v>
      </c>
      <c r="I949" s="120" t="s">
        <v>23307</v>
      </c>
      <c r="J949" s="83" t="s">
        <v>23308</v>
      </c>
      <c r="K949" s="82" t="s">
        <v>23370</v>
      </c>
      <c r="L949" s="83" t="s">
        <v>22297</v>
      </c>
      <c r="M949" s="82" t="s">
        <v>23371</v>
      </c>
      <c r="N949" s="83" t="s">
        <v>22297</v>
      </c>
      <c r="O949" s="81"/>
      <c r="P949" s="82" t="s">
        <v>23412</v>
      </c>
      <c r="Q949" s="83" t="s">
        <v>23413</v>
      </c>
      <c r="R949" s="82" t="s">
        <v>23506</v>
      </c>
      <c r="S949" s="121" t="s">
        <v>23507</v>
      </c>
    </row>
    <row r="950" spans="1:19">
      <c r="A950" s="126">
        <v>605332</v>
      </c>
      <c r="B950" s="90" t="str">
        <f t="shared" si="29"/>
        <v>OC605332</v>
      </c>
      <c r="C950" s="81" t="s">
        <v>23508</v>
      </c>
      <c r="D950" s="81" t="str">
        <f t="shared" si="30"/>
        <v>605332 - Prescription Drug Care-Retiree</v>
      </c>
      <c r="E950" s="120" t="s">
        <v>22319</v>
      </c>
      <c r="F950" s="121" t="s">
        <v>22320</v>
      </c>
      <c r="G950" s="81" t="s">
        <v>23305</v>
      </c>
      <c r="H950" s="81" t="s">
        <v>23306</v>
      </c>
      <c r="I950" s="120" t="s">
        <v>23307</v>
      </c>
      <c r="J950" s="83" t="s">
        <v>23308</v>
      </c>
      <c r="K950" s="82" t="s">
        <v>23370</v>
      </c>
      <c r="L950" s="83" t="s">
        <v>22297</v>
      </c>
      <c r="M950" s="82" t="s">
        <v>23371</v>
      </c>
      <c r="N950" s="83" t="s">
        <v>22297</v>
      </c>
      <c r="O950" s="81"/>
      <c r="P950" s="82" t="s">
        <v>23412</v>
      </c>
      <c r="Q950" s="83" t="s">
        <v>23413</v>
      </c>
      <c r="R950" s="82" t="s">
        <v>23506</v>
      </c>
      <c r="S950" s="121" t="s">
        <v>23507</v>
      </c>
    </row>
    <row r="951" spans="1:19">
      <c r="A951" s="126">
        <v>605400</v>
      </c>
      <c r="B951" s="90" t="str">
        <f t="shared" si="29"/>
        <v>OC605400</v>
      </c>
      <c r="C951" s="81" t="s">
        <v>23509</v>
      </c>
      <c r="D951" s="81" t="str">
        <f t="shared" si="30"/>
        <v>605400 - Death Benefits – Premiums</v>
      </c>
      <c r="E951" s="120" t="s">
        <v>22296</v>
      </c>
      <c r="F951" s="121" t="s">
        <v>22297</v>
      </c>
      <c r="G951" s="81" t="s">
        <v>23305</v>
      </c>
      <c r="H951" s="81" t="s">
        <v>23306</v>
      </c>
      <c r="I951" s="120" t="s">
        <v>23307</v>
      </c>
      <c r="J951" s="83" t="s">
        <v>23308</v>
      </c>
      <c r="K951" s="82" t="s">
        <v>23370</v>
      </c>
      <c r="L951" s="83" t="s">
        <v>22297</v>
      </c>
      <c r="M951" s="82" t="s">
        <v>23371</v>
      </c>
      <c r="N951" s="83" t="s">
        <v>22297</v>
      </c>
      <c r="O951" s="81"/>
      <c r="P951" s="82" t="s">
        <v>23412</v>
      </c>
      <c r="Q951" s="83" t="s">
        <v>23413</v>
      </c>
      <c r="R951" s="82" t="s">
        <v>23510</v>
      </c>
      <c r="S951" s="121" t="s">
        <v>19297</v>
      </c>
    </row>
    <row r="952" spans="1:19">
      <c r="A952" s="126">
        <v>605405</v>
      </c>
      <c r="B952" s="90" t="str">
        <f t="shared" si="29"/>
        <v>OC605405</v>
      </c>
      <c r="C952" s="81" t="s">
        <v>23511</v>
      </c>
      <c r="D952" s="81" t="str">
        <f t="shared" si="30"/>
        <v>605405 - Death Benefits – Police Uniform</v>
      </c>
      <c r="E952" s="120" t="s">
        <v>22296</v>
      </c>
      <c r="F952" s="121" t="s">
        <v>22297</v>
      </c>
      <c r="G952" s="81" t="s">
        <v>23305</v>
      </c>
      <c r="H952" s="81" t="s">
        <v>23306</v>
      </c>
      <c r="I952" s="120" t="s">
        <v>23307</v>
      </c>
      <c r="J952" s="83" t="s">
        <v>23308</v>
      </c>
      <c r="K952" s="82" t="s">
        <v>23370</v>
      </c>
      <c r="L952" s="83" t="s">
        <v>22297</v>
      </c>
      <c r="M952" s="82" t="s">
        <v>23371</v>
      </c>
      <c r="N952" s="83" t="s">
        <v>22297</v>
      </c>
      <c r="O952" s="81"/>
      <c r="P952" s="82" t="s">
        <v>23412</v>
      </c>
      <c r="Q952" s="83" t="s">
        <v>23413</v>
      </c>
      <c r="R952" s="82" t="s">
        <v>23510</v>
      </c>
      <c r="S952" s="121" t="s">
        <v>19297</v>
      </c>
    </row>
    <row r="953" spans="1:19">
      <c r="A953" s="126">
        <v>605410</v>
      </c>
      <c r="B953" s="90" t="str">
        <f t="shared" si="29"/>
        <v>OC605410</v>
      </c>
      <c r="C953" s="81" t="s">
        <v>23512</v>
      </c>
      <c r="D953" s="81" t="str">
        <f t="shared" si="30"/>
        <v>605410 - Death Benefits uniform-Fire</v>
      </c>
      <c r="E953" s="120" t="s">
        <v>22296</v>
      </c>
      <c r="F953" s="121" t="s">
        <v>22297</v>
      </c>
      <c r="G953" s="81" t="s">
        <v>23305</v>
      </c>
      <c r="H953" s="81" t="s">
        <v>23306</v>
      </c>
      <c r="I953" s="120" t="s">
        <v>23307</v>
      </c>
      <c r="J953" s="83" t="s">
        <v>23308</v>
      </c>
      <c r="K953" s="82" t="s">
        <v>23370</v>
      </c>
      <c r="L953" s="83" t="s">
        <v>22297</v>
      </c>
      <c r="M953" s="82" t="s">
        <v>23371</v>
      </c>
      <c r="N953" s="83" t="s">
        <v>22297</v>
      </c>
      <c r="O953" s="81"/>
      <c r="P953" s="82" t="s">
        <v>23412</v>
      </c>
      <c r="Q953" s="83" t="s">
        <v>23413</v>
      </c>
      <c r="R953" s="82" t="s">
        <v>23510</v>
      </c>
      <c r="S953" s="121" t="s">
        <v>19297</v>
      </c>
    </row>
    <row r="954" spans="1:19">
      <c r="A954" s="126">
        <v>605415</v>
      </c>
      <c r="B954" s="90" t="str">
        <f t="shared" si="29"/>
        <v>OC605415</v>
      </c>
      <c r="C954" s="81" t="s">
        <v>23513</v>
      </c>
      <c r="D954" s="81" t="str">
        <f t="shared" si="30"/>
        <v>605415 - Service Death</v>
      </c>
      <c r="E954" s="120" t="s">
        <v>22296</v>
      </c>
      <c r="F954" s="121" t="s">
        <v>22297</v>
      </c>
      <c r="G954" s="81" t="s">
        <v>23305</v>
      </c>
      <c r="H954" s="81" t="s">
        <v>23306</v>
      </c>
      <c r="I954" s="120" t="s">
        <v>23307</v>
      </c>
      <c r="J954" s="83" t="s">
        <v>23308</v>
      </c>
      <c r="K954" s="82" t="s">
        <v>23370</v>
      </c>
      <c r="L954" s="83" t="s">
        <v>22297</v>
      </c>
      <c r="M954" s="82" t="s">
        <v>23371</v>
      </c>
      <c r="N954" s="83" t="s">
        <v>22297</v>
      </c>
      <c r="O954" s="81"/>
      <c r="P954" s="82" t="s">
        <v>23412</v>
      </c>
      <c r="Q954" s="83" t="s">
        <v>23413</v>
      </c>
      <c r="R954" s="82" t="s">
        <v>23510</v>
      </c>
      <c r="S954" s="121" t="s">
        <v>19297</v>
      </c>
    </row>
    <row r="955" spans="1:19">
      <c r="A955" s="126">
        <v>605500</v>
      </c>
      <c r="B955" s="90" t="str">
        <f t="shared" si="29"/>
        <v>OC605500</v>
      </c>
      <c r="C955" s="81" t="s">
        <v>23514</v>
      </c>
      <c r="D955" s="81" t="str">
        <f t="shared" si="30"/>
        <v>605500 - Income Protection-LTD</v>
      </c>
      <c r="E955" s="120" t="s">
        <v>22296</v>
      </c>
      <c r="F955" s="121" t="s">
        <v>22297</v>
      </c>
      <c r="G955" s="81" t="s">
        <v>23305</v>
      </c>
      <c r="H955" s="81" t="s">
        <v>23306</v>
      </c>
      <c r="I955" s="120" t="s">
        <v>23307</v>
      </c>
      <c r="J955" s="83" t="s">
        <v>23308</v>
      </c>
      <c r="K955" s="82" t="s">
        <v>23370</v>
      </c>
      <c r="L955" s="83" t="s">
        <v>22297</v>
      </c>
      <c r="M955" s="82" t="s">
        <v>23371</v>
      </c>
      <c r="N955" s="83" t="s">
        <v>22297</v>
      </c>
      <c r="O955" s="81"/>
      <c r="P955" s="82" t="s">
        <v>23515</v>
      </c>
      <c r="Q955" s="83" t="s">
        <v>366</v>
      </c>
      <c r="R955" s="82" t="s">
        <v>23516</v>
      </c>
      <c r="S955" s="121" t="s">
        <v>366</v>
      </c>
    </row>
    <row r="956" spans="1:19">
      <c r="A956" s="126">
        <v>605501</v>
      </c>
      <c r="B956" s="90" t="str">
        <f t="shared" si="29"/>
        <v>OC605501</v>
      </c>
      <c r="C956" s="81" t="s">
        <v>23517</v>
      </c>
      <c r="D956" s="81" t="str">
        <f t="shared" si="30"/>
        <v>605501 - Income Protection – Death Claim</v>
      </c>
      <c r="E956" s="120" t="s">
        <v>22296</v>
      </c>
      <c r="F956" s="121" t="s">
        <v>22297</v>
      </c>
      <c r="G956" s="81" t="s">
        <v>23305</v>
      </c>
      <c r="H956" s="81" t="s">
        <v>23306</v>
      </c>
      <c r="I956" s="120" t="s">
        <v>23307</v>
      </c>
      <c r="J956" s="83" t="s">
        <v>23308</v>
      </c>
      <c r="K956" s="82" t="s">
        <v>23370</v>
      </c>
      <c r="L956" s="83" t="s">
        <v>22297</v>
      </c>
      <c r="M956" s="82" t="s">
        <v>23371</v>
      </c>
      <c r="N956" s="83" t="s">
        <v>22297</v>
      </c>
      <c r="O956" s="81"/>
      <c r="P956" s="82" t="s">
        <v>23515</v>
      </c>
      <c r="Q956" s="83" t="s">
        <v>366</v>
      </c>
      <c r="R956" s="82" t="s">
        <v>23516</v>
      </c>
      <c r="S956" s="121" t="s">
        <v>366</v>
      </c>
    </row>
    <row r="957" spans="1:19">
      <c r="A957" s="126">
        <v>605502</v>
      </c>
      <c r="B957" s="90" t="str">
        <f t="shared" si="29"/>
        <v>OC605502</v>
      </c>
      <c r="C957" s="81" t="s">
        <v>23518</v>
      </c>
      <c r="D957" s="81" t="str">
        <f t="shared" si="30"/>
        <v>605502 - Income Protection – Disability Payroll</v>
      </c>
      <c r="E957" s="120" t="s">
        <v>22296</v>
      </c>
      <c r="F957" s="121" t="s">
        <v>22297</v>
      </c>
      <c r="G957" s="81" t="s">
        <v>23305</v>
      </c>
      <c r="H957" s="81" t="s">
        <v>23306</v>
      </c>
      <c r="I957" s="120" t="s">
        <v>23307</v>
      </c>
      <c r="J957" s="83" t="s">
        <v>23308</v>
      </c>
      <c r="K957" s="82" t="s">
        <v>23370</v>
      </c>
      <c r="L957" s="83" t="s">
        <v>22297</v>
      </c>
      <c r="M957" s="82" t="s">
        <v>23371</v>
      </c>
      <c r="N957" s="83" t="s">
        <v>22297</v>
      </c>
      <c r="O957" s="81"/>
      <c r="P957" s="82" t="s">
        <v>23515</v>
      </c>
      <c r="Q957" s="83" t="s">
        <v>366</v>
      </c>
      <c r="R957" s="82" t="s">
        <v>23516</v>
      </c>
      <c r="S957" s="121" t="s">
        <v>366</v>
      </c>
    </row>
    <row r="958" spans="1:19">
      <c r="A958" s="126">
        <v>605503</v>
      </c>
      <c r="B958" s="90" t="str">
        <f t="shared" si="29"/>
        <v>OC605503</v>
      </c>
      <c r="C958" s="81" t="s">
        <v>23519</v>
      </c>
      <c r="D958" s="81" t="str">
        <f t="shared" si="30"/>
        <v>605503 - Income Protection – Health Insurance Premium</v>
      </c>
      <c r="E958" s="120" t="s">
        <v>22296</v>
      </c>
      <c r="F958" s="121" t="s">
        <v>22297</v>
      </c>
      <c r="G958" s="81" t="s">
        <v>23305</v>
      </c>
      <c r="H958" s="81" t="s">
        <v>23306</v>
      </c>
      <c r="I958" s="120" t="s">
        <v>23307</v>
      </c>
      <c r="J958" s="83" t="s">
        <v>23308</v>
      </c>
      <c r="K958" s="82" t="s">
        <v>23370</v>
      </c>
      <c r="L958" s="83" t="s">
        <v>22297</v>
      </c>
      <c r="M958" s="82" t="s">
        <v>23371</v>
      </c>
      <c r="N958" s="83" t="s">
        <v>22297</v>
      </c>
      <c r="O958" s="81"/>
      <c r="P958" s="82" t="s">
        <v>23515</v>
      </c>
      <c r="Q958" s="83" t="s">
        <v>366</v>
      </c>
      <c r="R958" s="82" t="s">
        <v>23516</v>
      </c>
      <c r="S958" s="121" t="s">
        <v>366</v>
      </c>
    </row>
    <row r="959" spans="1:19">
      <c r="A959" s="126">
        <v>605504</v>
      </c>
      <c r="B959" s="90" t="str">
        <f t="shared" si="29"/>
        <v>OC605504</v>
      </c>
      <c r="C959" s="81" t="s">
        <v>23520</v>
      </c>
      <c r="D959" s="81" t="str">
        <f t="shared" si="30"/>
        <v>605504 - Income Protection – Disability Insurance Premium</v>
      </c>
      <c r="E959" s="120" t="s">
        <v>22296</v>
      </c>
      <c r="F959" s="121" t="s">
        <v>22297</v>
      </c>
      <c r="G959" s="81" t="s">
        <v>23305</v>
      </c>
      <c r="H959" s="81" t="s">
        <v>23306</v>
      </c>
      <c r="I959" s="120" t="s">
        <v>23307</v>
      </c>
      <c r="J959" s="83" t="s">
        <v>23308</v>
      </c>
      <c r="K959" s="82" t="s">
        <v>23370</v>
      </c>
      <c r="L959" s="83" t="s">
        <v>22297</v>
      </c>
      <c r="M959" s="82" t="s">
        <v>23371</v>
      </c>
      <c r="N959" s="83" t="s">
        <v>22297</v>
      </c>
      <c r="O959" s="81"/>
      <c r="P959" s="82" t="s">
        <v>23515</v>
      </c>
      <c r="Q959" s="83" t="s">
        <v>366</v>
      </c>
      <c r="R959" s="82" t="s">
        <v>23516</v>
      </c>
      <c r="S959" s="121" t="s">
        <v>366</v>
      </c>
    </row>
    <row r="960" spans="1:19">
      <c r="A960" s="126">
        <v>605505</v>
      </c>
      <c r="B960" s="90" t="str">
        <f t="shared" si="29"/>
        <v>OC605505</v>
      </c>
      <c r="C960" s="81" t="s">
        <v>23521</v>
      </c>
      <c r="D960" s="81" t="str">
        <f t="shared" si="30"/>
        <v>605505 - Income Protection – Administrative Expense – Insurance Carrier</v>
      </c>
      <c r="E960" s="120" t="s">
        <v>22296</v>
      </c>
      <c r="F960" s="121" t="s">
        <v>22297</v>
      </c>
      <c r="G960" s="81" t="s">
        <v>23305</v>
      </c>
      <c r="H960" s="81" t="s">
        <v>23306</v>
      </c>
      <c r="I960" s="120" t="s">
        <v>23307</v>
      </c>
      <c r="J960" s="83" t="s">
        <v>23308</v>
      </c>
      <c r="K960" s="82" t="s">
        <v>23370</v>
      </c>
      <c r="L960" s="83" t="s">
        <v>22297</v>
      </c>
      <c r="M960" s="82" t="s">
        <v>23371</v>
      </c>
      <c r="N960" s="83" t="s">
        <v>22297</v>
      </c>
      <c r="O960" s="81"/>
      <c r="P960" s="82" t="s">
        <v>23515</v>
      </c>
      <c r="Q960" s="83" t="s">
        <v>366</v>
      </c>
      <c r="R960" s="82" t="s">
        <v>23516</v>
      </c>
      <c r="S960" s="121" t="s">
        <v>366</v>
      </c>
    </row>
    <row r="961" spans="1:19">
      <c r="A961" s="126">
        <v>605506</v>
      </c>
      <c r="B961" s="90" t="str">
        <f t="shared" si="29"/>
        <v>OC605506</v>
      </c>
      <c r="C961" s="81" t="s">
        <v>23522</v>
      </c>
      <c r="D961" s="81" t="str">
        <f t="shared" si="30"/>
        <v>605506 - Income Protection – General Fund</v>
      </c>
      <c r="E961" s="120" t="s">
        <v>22296</v>
      </c>
      <c r="F961" s="121" t="s">
        <v>22297</v>
      </c>
      <c r="G961" s="81" t="s">
        <v>23305</v>
      </c>
      <c r="H961" s="81" t="s">
        <v>23306</v>
      </c>
      <c r="I961" s="120" t="s">
        <v>23307</v>
      </c>
      <c r="J961" s="83" t="s">
        <v>23308</v>
      </c>
      <c r="K961" s="82" t="s">
        <v>23370</v>
      </c>
      <c r="L961" s="83" t="s">
        <v>22297</v>
      </c>
      <c r="M961" s="82" t="s">
        <v>23371</v>
      </c>
      <c r="N961" s="83" t="s">
        <v>22297</v>
      </c>
      <c r="O961" s="81"/>
      <c r="P961" s="82" t="s">
        <v>23515</v>
      </c>
      <c r="Q961" s="83" t="s">
        <v>366</v>
      </c>
      <c r="R961" s="82" t="s">
        <v>23516</v>
      </c>
      <c r="S961" s="121" t="s">
        <v>366</v>
      </c>
    </row>
    <row r="962" spans="1:19">
      <c r="A962" s="126">
        <v>605507</v>
      </c>
      <c r="B962" s="90" t="str">
        <f t="shared" si="29"/>
        <v>OC605507</v>
      </c>
      <c r="C962" s="81" t="s">
        <v>23523</v>
      </c>
      <c r="D962" s="81" t="str">
        <f t="shared" si="30"/>
        <v>605507 - Long Term Disability</v>
      </c>
      <c r="E962" s="120" t="s">
        <v>22296</v>
      </c>
      <c r="F962" s="121" t="s">
        <v>22297</v>
      </c>
      <c r="G962" s="81" t="s">
        <v>23305</v>
      </c>
      <c r="H962" s="81" t="s">
        <v>23306</v>
      </c>
      <c r="I962" s="120" t="s">
        <v>23307</v>
      </c>
      <c r="J962" s="83" t="s">
        <v>23308</v>
      </c>
      <c r="K962" s="82" t="s">
        <v>23370</v>
      </c>
      <c r="L962" s="83" t="s">
        <v>22297</v>
      </c>
      <c r="M962" s="82" t="s">
        <v>23371</v>
      </c>
      <c r="N962" s="83" t="s">
        <v>22297</v>
      </c>
      <c r="O962" s="81"/>
      <c r="P962" s="82" t="s">
        <v>23515</v>
      </c>
      <c r="Q962" s="83" t="s">
        <v>366</v>
      </c>
      <c r="R962" s="82" t="s">
        <v>23516</v>
      </c>
      <c r="S962" s="121" t="s">
        <v>366</v>
      </c>
    </row>
    <row r="963" spans="1:19">
      <c r="A963" s="126">
        <v>605508</v>
      </c>
      <c r="B963" s="90" t="str">
        <f t="shared" si="29"/>
        <v>OC605508</v>
      </c>
      <c r="C963" s="81" t="s">
        <v>23524</v>
      </c>
      <c r="D963" s="81" t="str">
        <f t="shared" si="30"/>
        <v>605508 - Income Protection – Library Fund</v>
      </c>
      <c r="E963" s="120" t="s">
        <v>22296</v>
      </c>
      <c r="F963" s="121" t="s">
        <v>22297</v>
      </c>
      <c r="G963" s="81" t="s">
        <v>23305</v>
      </c>
      <c r="H963" s="81" t="s">
        <v>23306</v>
      </c>
      <c r="I963" s="120" t="s">
        <v>23307</v>
      </c>
      <c r="J963" s="83" t="s">
        <v>23308</v>
      </c>
      <c r="K963" s="82" t="s">
        <v>23370</v>
      </c>
      <c r="L963" s="83" t="s">
        <v>22297</v>
      </c>
      <c r="M963" s="82" t="s">
        <v>23371</v>
      </c>
      <c r="N963" s="83" t="s">
        <v>22297</v>
      </c>
      <c r="O963" s="81"/>
      <c r="P963" s="82" t="s">
        <v>23515</v>
      </c>
      <c r="Q963" s="83" t="s">
        <v>366</v>
      </c>
      <c r="R963" s="82" t="s">
        <v>23516</v>
      </c>
      <c r="S963" s="121" t="s">
        <v>366</v>
      </c>
    </row>
    <row r="964" spans="1:19">
      <c r="A964" s="126">
        <v>605509</v>
      </c>
      <c r="B964" s="90" t="str">
        <f t="shared" ref="B964:B1027" si="31">"OC"&amp;A964</f>
        <v>OC605509</v>
      </c>
      <c r="C964" s="81" t="s">
        <v>23525</v>
      </c>
      <c r="D964" s="81" t="str">
        <f t="shared" ref="D964:D1027" si="32">A964&amp;" - "&amp;C964</f>
        <v>605509 - Income Protection – Airport Fund</v>
      </c>
      <c r="E964" s="120" t="s">
        <v>22296</v>
      </c>
      <c r="F964" s="121" t="s">
        <v>22297</v>
      </c>
      <c r="G964" s="81" t="s">
        <v>23305</v>
      </c>
      <c r="H964" s="81" t="s">
        <v>23306</v>
      </c>
      <c r="I964" s="120" t="s">
        <v>23307</v>
      </c>
      <c r="J964" s="83" t="s">
        <v>23308</v>
      </c>
      <c r="K964" s="82" t="s">
        <v>23370</v>
      </c>
      <c r="L964" s="83" t="s">
        <v>22297</v>
      </c>
      <c r="M964" s="82" t="s">
        <v>23371</v>
      </c>
      <c r="N964" s="83" t="s">
        <v>22297</v>
      </c>
      <c r="O964" s="81"/>
      <c r="P964" s="82" t="s">
        <v>23515</v>
      </c>
      <c r="Q964" s="83" t="s">
        <v>366</v>
      </c>
      <c r="R964" s="82" t="s">
        <v>23516</v>
      </c>
      <c r="S964" s="121" t="s">
        <v>366</v>
      </c>
    </row>
    <row r="965" spans="1:19">
      <c r="A965" s="126">
        <v>605510</v>
      </c>
      <c r="B965" s="90" t="str">
        <f t="shared" si="31"/>
        <v>OC605510</v>
      </c>
      <c r="C965" s="81" t="s">
        <v>23526</v>
      </c>
      <c r="D965" s="81" t="str">
        <f t="shared" si="32"/>
        <v>605510 - Income Protection – Parking Fund</v>
      </c>
      <c r="E965" s="120" t="s">
        <v>22296</v>
      </c>
      <c r="F965" s="121" t="s">
        <v>22297</v>
      </c>
      <c r="G965" s="81" t="s">
        <v>23305</v>
      </c>
      <c r="H965" s="81" t="s">
        <v>23306</v>
      </c>
      <c r="I965" s="120" t="s">
        <v>23307</v>
      </c>
      <c r="J965" s="83" t="s">
        <v>23308</v>
      </c>
      <c r="K965" s="82" t="s">
        <v>23370</v>
      </c>
      <c r="L965" s="83" t="s">
        <v>22297</v>
      </c>
      <c r="M965" s="82" t="s">
        <v>23371</v>
      </c>
      <c r="N965" s="83" t="s">
        <v>22297</v>
      </c>
      <c r="O965" s="81"/>
      <c r="P965" s="82" t="s">
        <v>23515</v>
      </c>
      <c r="Q965" s="83" t="s">
        <v>366</v>
      </c>
      <c r="R965" s="82" t="s">
        <v>23516</v>
      </c>
      <c r="S965" s="121" t="s">
        <v>366</v>
      </c>
    </row>
    <row r="966" spans="1:19">
      <c r="A966" s="126">
        <v>605511</v>
      </c>
      <c r="B966" s="90" t="str">
        <f t="shared" si="31"/>
        <v>OC605511</v>
      </c>
      <c r="C966" s="81" t="s">
        <v>23527</v>
      </c>
      <c r="D966" s="81" t="str">
        <f t="shared" si="32"/>
        <v>605511 - Income Protection – Transportation</v>
      </c>
      <c r="E966" s="120" t="s">
        <v>22296</v>
      </c>
      <c r="F966" s="121" t="s">
        <v>22297</v>
      </c>
      <c r="G966" s="81" t="s">
        <v>23305</v>
      </c>
      <c r="H966" s="81" t="s">
        <v>23306</v>
      </c>
      <c r="I966" s="120" t="s">
        <v>23307</v>
      </c>
      <c r="J966" s="83" t="s">
        <v>23308</v>
      </c>
      <c r="K966" s="82" t="s">
        <v>23370</v>
      </c>
      <c r="L966" s="83" t="s">
        <v>22297</v>
      </c>
      <c r="M966" s="82" t="s">
        <v>23371</v>
      </c>
      <c r="N966" s="83" t="s">
        <v>22297</v>
      </c>
      <c r="O966" s="81"/>
      <c r="P966" s="82" t="s">
        <v>23515</v>
      </c>
      <c r="Q966" s="83" t="s">
        <v>366</v>
      </c>
      <c r="R966" s="82" t="s">
        <v>23516</v>
      </c>
      <c r="S966" s="121" t="s">
        <v>366</v>
      </c>
    </row>
    <row r="967" spans="1:19">
      <c r="A967" s="126">
        <v>605512</v>
      </c>
      <c r="B967" s="90" t="str">
        <f t="shared" si="31"/>
        <v>OC605512</v>
      </c>
      <c r="C967" s="81" t="s">
        <v>23528</v>
      </c>
      <c r="D967" s="81" t="str">
        <f t="shared" si="32"/>
        <v>605512 - Income Protection – Sewage Fund</v>
      </c>
      <c r="E967" s="120" t="s">
        <v>22296</v>
      </c>
      <c r="F967" s="121" t="s">
        <v>22297</v>
      </c>
      <c r="G967" s="81" t="s">
        <v>23305</v>
      </c>
      <c r="H967" s="81" t="s">
        <v>23306</v>
      </c>
      <c r="I967" s="120" t="s">
        <v>23307</v>
      </c>
      <c r="J967" s="83" t="s">
        <v>23308</v>
      </c>
      <c r="K967" s="82" t="s">
        <v>23370</v>
      </c>
      <c r="L967" s="83" t="s">
        <v>22297</v>
      </c>
      <c r="M967" s="82" t="s">
        <v>23371</v>
      </c>
      <c r="N967" s="83" t="s">
        <v>22297</v>
      </c>
      <c r="O967" s="81"/>
      <c r="P967" s="82" t="s">
        <v>23515</v>
      </c>
      <c r="Q967" s="83" t="s">
        <v>366</v>
      </c>
      <c r="R967" s="82" t="s">
        <v>23516</v>
      </c>
      <c r="S967" s="121" t="s">
        <v>366</v>
      </c>
    </row>
    <row r="968" spans="1:19">
      <c r="A968" s="126">
        <v>605513</v>
      </c>
      <c r="B968" s="90" t="str">
        <f t="shared" si="31"/>
        <v>OC605513</v>
      </c>
      <c r="C968" s="81" t="s">
        <v>23529</v>
      </c>
      <c r="D968" s="81" t="str">
        <f t="shared" si="32"/>
        <v>605513 - Income Protection – Water Fund</v>
      </c>
      <c r="E968" s="120" t="s">
        <v>22296</v>
      </c>
      <c r="F968" s="121" t="s">
        <v>22297</v>
      </c>
      <c r="G968" s="81" t="s">
        <v>23305</v>
      </c>
      <c r="H968" s="81" t="s">
        <v>23306</v>
      </c>
      <c r="I968" s="120" t="s">
        <v>23307</v>
      </c>
      <c r="J968" s="83" t="s">
        <v>23308</v>
      </c>
      <c r="K968" s="82" t="s">
        <v>23370</v>
      </c>
      <c r="L968" s="83" t="s">
        <v>22297</v>
      </c>
      <c r="M968" s="82" t="s">
        <v>23371</v>
      </c>
      <c r="N968" s="83" t="s">
        <v>22297</v>
      </c>
      <c r="O968" s="81"/>
      <c r="P968" s="82" t="s">
        <v>23515</v>
      </c>
      <c r="Q968" s="83" t="s">
        <v>366</v>
      </c>
      <c r="R968" s="82" t="s">
        <v>23516</v>
      </c>
      <c r="S968" s="121" t="s">
        <v>366</v>
      </c>
    </row>
    <row r="969" spans="1:19">
      <c r="A969" s="126">
        <v>605520</v>
      </c>
      <c r="B969" s="90" t="str">
        <f t="shared" si="31"/>
        <v>OC605520</v>
      </c>
      <c r="C969" s="81" t="s">
        <v>23530</v>
      </c>
      <c r="D969" s="81" t="str">
        <f t="shared" si="32"/>
        <v>605520 - DOT Sick &amp; Accident</v>
      </c>
      <c r="E969" s="120" t="s">
        <v>22296</v>
      </c>
      <c r="F969" s="121" t="s">
        <v>22297</v>
      </c>
      <c r="G969" s="81" t="s">
        <v>23305</v>
      </c>
      <c r="H969" s="81" t="s">
        <v>23306</v>
      </c>
      <c r="I969" s="120" t="s">
        <v>23307</v>
      </c>
      <c r="J969" s="83" t="s">
        <v>23308</v>
      </c>
      <c r="K969" s="82" t="s">
        <v>23370</v>
      </c>
      <c r="L969" s="83" t="s">
        <v>22297</v>
      </c>
      <c r="M969" s="82" t="s">
        <v>23371</v>
      </c>
      <c r="N969" s="83" t="s">
        <v>22297</v>
      </c>
      <c r="O969" s="81"/>
      <c r="P969" s="82" t="s">
        <v>23515</v>
      </c>
      <c r="Q969" s="83" t="s">
        <v>366</v>
      </c>
      <c r="R969" s="82" t="s">
        <v>23516</v>
      </c>
      <c r="S969" s="121" t="s">
        <v>366</v>
      </c>
    </row>
    <row r="970" spans="1:19">
      <c r="A970" s="126">
        <v>605600</v>
      </c>
      <c r="B970" s="90" t="str">
        <f t="shared" si="31"/>
        <v>OC605600</v>
      </c>
      <c r="C970" s="81" t="s">
        <v>23531</v>
      </c>
      <c r="D970" s="81" t="str">
        <f t="shared" si="32"/>
        <v>605600 - Dental Care Premiums</v>
      </c>
      <c r="E970" s="120" t="s">
        <v>22296</v>
      </c>
      <c r="F970" s="121" t="s">
        <v>22297</v>
      </c>
      <c r="G970" s="81" t="s">
        <v>23305</v>
      </c>
      <c r="H970" s="81" t="s">
        <v>23306</v>
      </c>
      <c r="I970" s="120" t="s">
        <v>23307</v>
      </c>
      <c r="J970" s="83" t="s">
        <v>23308</v>
      </c>
      <c r="K970" s="82" t="s">
        <v>23370</v>
      </c>
      <c r="L970" s="83" t="s">
        <v>22297</v>
      </c>
      <c r="M970" s="82" t="s">
        <v>23371</v>
      </c>
      <c r="N970" s="83" t="s">
        <v>22297</v>
      </c>
      <c r="O970" s="81"/>
      <c r="P970" s="82" t="s">
        <v>23532</v>
      </c>
      <c r="Q970" s="83" t="s">
        <v>367</v>
      </c>
      <c r="R970" s="82" t="s">
        <v>23533</v>
      </c>
      <c r="S970" s="121" t="s">
        <v>367</v>
      </c>
    </row>
    <row r="971" spans="1:19">
      <c r="A971" s="126">
        <v>605601</v>
      </c>
      <c r="B971" s="90" t="str">
        <f t="shared" si="31"/>
        <v>OC605601</v>
      </c>
      <c r="C971" s="81" t="s">
        <v>23534</v>
      </c>
      <c r="D971" s="81" t="str">
        <f t="shared" si="32"/>
        <v>605601 - Blue Cross/Blue Shield</v>
      </c>
      <c r="E971" s="120" t="s">
        <v>22296</v>
      </c>
      <c r="F971" s="121" t="s">
        <v>22297</v>
      </c>
      <c r="G971" s="81" t="s">
        <v>23305</v>
      </c>
      <c r="H971" s="81" t="s">
        <v>23306</v>
      </c>
      <c r="I971" s="120" t="s">
        <v>23307</v>
      </c>
      <c r="J971" s="83" t="s">
        <v>23308</v>
      </c>
      <c r="K971" s="82" t="s">
        <v>23370</v>
      </c>
      <c r="L971" s="83" t="s">
        <v>22297</v>
      </c>
      <c r="M971" s="82" t="s">
        <v>23371</v>
      </c>
      <c r="N971" s="83" t="s">
        <v>22297</v>
      </c>
      <c r="O971" s="81"/>
      <c r="P971" s="82" t="s">
        <v>23532</v>
      </c>
      <c r="Q971" s="83" t="s">
        <v>367</v>
      </c>
      <c r="R971" s="82" t="s">
        <v>23533</v>
      </c>
      <c r="S971" s="121" t="s">
        <v>367</v>
      </c>
    </row>
    <row r="972" spans="1:19">
      <c r="A972" s="126">
        <v>605602</v>
      </c>
      <c r="B972" s="90" t="str">
        <f t="shared" si="31"/>
        <v>OC605602</v>
      </c>
      <c r="C972" s="81" t="s">
        <v>23535</v>
      </c>
      <c r="D972" s="81" t="str">
        <f t="shared" si="32"/>
        <v>605602 - Dental Care Network</v>
      </c>
      <c r="E972" s="120" t="s">
        <v>22296</v>
      </c>
      <c r="F972" s="121" t="s">
        <v>22297</v>
      </c>
      <c r="G972" s="81" t="s">
        <v>23305</v>
      </c>
      <c r="H972" s="81" t="s">
        <v>23306</v>
      </c>
      <c r="I972" s="120" t="s">
        <v>23307</v>
      </c>
      <c r="J972" s="83" t="s">
        <v>23308</v>
      </c>
      <c r="K972" s="82" t="s">
        <v>23370</v>
      </c>
      <c r="L972" s="83" t="s">
        <v>22297</v>
      </c>
      <c r="M972" s="82" t="s">
        <v>23371</v>
      </c>
      <c r="N972" s="83" t="s">
        <v>22297</v>
      </c>
      <c r="O972" s="81"/>
      <c r="P972" s="82" t="s">
        <v>23532</v>
      </c>
      <c r="Q972" s="83" t="s">
        <v>367</v>
      </c>
      <c r="R972" s="82" t="s">
        <v>23533</v>
      </c>
      <c r="S972" s="121" t="s">
        <v>367</v>
      </c>
    </row>
    <row r="973" spans="1:19">
      <c r="A973" s="126">
        <v>605603</v>
      </c>
      <c r="B973" s="90" t="str">
        <f t="shared" si="31"/>
        <v>OC605603</v>
      </c>
      <c r="C973" s="81" t="s">
        <v>23536</v>
      </c>
      <c r="D973" s="81" t="str">
        <f t="shared" si="32"/>
        <v>605603 - Dental Cap</v>
      </c>
      <c r="E973" s="120" t="s">
        <v>22296</v>
      </c>
      <c r="F973" s="121" t="s">
        <v>22297</v>
      </c>
      <c r="G973" s="81" t="s">
        <v>23305</v>
      </c>
      <c r="H973" s="81" t="s">
        <v>23306</v>
      </c>
      <c r="I973" s="120" t="s">
        <v>23307</v>
      </c>
      <c r="J973" s="83" t="s">
        <v>23308</v>
      </c>
      <c r="K973" s="82" t="s">
        <v>23370</v>
      </c>
      <c r="L973" s="83" t="s">
        <v>22297</v>
      </c>
      <c r="M973" s="82" t="s">
        <v>23371</v>
      </c>
      <c r="N973" s="83" t="s">
        <v>22297</v>
      </c>
      <c r="O973" s="81"/>
      <c r="P973" s="82" t="s">
        <v>23532</v>
      </c>
      <c r="Q973" s="83" t="s">
        <v>367</v>
      </c>
      <c r="R973" s="82" t="s">
        <v>23533</v>
      </c>
      <c r="S973" s="121" t="s">
        <v>367</v>
      </c>
    </row>
    <row r="974" spans="1:19">
      <c r="A974" s="126">
        <v>605604</v>
      </c>
      <c r="B974" s="90" t="str">
        <f t="shared" si="31"/>
        <v>OC605604</v>
      </c>
      <c r="C974" s="81" t="s">
        <v>23537</v>
      </c>
      <c r="D974" s="81" t="str">
        <f t="shared" si="32"/>
        <v>605604 - COBRA Bankers Dental</v>
      </c>
      <c r="E974" s="120" t="s">
        <v>22296</v>
      </c>
      <c r="F974" s="121" t="s">
        <v>22297</v>
      </c>
      <c r="G974" s="81" t="s">
        <v>23305</v>
      </c>
      <c r="H974" s="81" t="s">
        <v>23306</v>
      </c>
      <c r="I974" s="120" t="s">
        <v>23307</v>
      </c>
      <c r="J974" s="83" t="s">
        <v>23308</v>
      </c>
      <c r="K974" s="82" t="s">
        <v>23370</v>
      </c>
      <c r="L974" s="83" t="s">
        <v>22297</v>
      </c>
      <c r="M974" s="82" t="s">
        <v>23371</v>
      </c>
      <c r="N974" s="83" t="s">
        <v>22297</v>
      </c>
      <c r="O974" s="81"/>
      <c r="P974" s="82" t="s">
        <v>23532</v>
      </c>
      <c r="Q974" s="83" t="s">
        <v>367</v>
      </c>
      <c r="R974" s="82" t="s">
        <v>23533</v>
      </c>
      <c r="S974" s="121" t="s">
        <v>367</v>
      </c>
    </row>
    <row r="975" spans="1:19">
      <c r="A975" s="126">
        <v>605605</v>
      </c>
      <c r="B975" s="90" t="str">
        <f t="shared" si="31"/>
        <v>OC605605</v>
      </c>
      <c r="C975" s="81" t="s">
        <v>23538</v>
      </c>
      <c r="D975" s="81" t="str">
        <f t="shared" si="32"/>
        <v>605605 - COBRA Blue Cross Dental</v>
      </c>
      <c r="E975" s="120" t="s">
        <v>22296</v>
      </c>
      <c r="F975" s="121" t="s">
        <v>22297</v>
      </c>
      <c r="G975" s="81" t="s">
        <v>23305</v>
      </c>
      <c r="H975" s="81" t="s">
        <v>23306</v>
      </c>
      <c r="I975" s="120" t="s">
        <v>23307</v>
      </c>
      <c r="J975" s="83" t="s">
        <v>23308</v>
      </c>
      <c r="K975" s="82" t="s">
        <v>23370</v>
      </c>
      <c r="L975" s="83" t="s">
        <v>22297</v>
      </c>
      <c r="M975" s="82" t="s">
        <v>23371</v>
      </c>
      <c r="N975" s="83" t="s">
        <v>22297</v>
      </c>
      <c r="O975" s="81"/>
      <c r="P975" s="82" t="s">
        <v>23532</v>
      </c>
      <c r="Q975" s="83" t="s">
        <v>367</v>
      </c>
      <c r="R975" s="82" t="s">
        <v>23533</v>
      </c>
      <c r="S975" s="121" t="s">
        <v>367</v>
      </c>
    </row>
    <row r="976" spans="1:19">
      <c r="A976" s="126">
        <v>605606</v>
      </c>
      <c r="B976" s="90" t="str">
        <f t="shared" si="31"/>
        <v>OC605606</v>
      </c>
      <c r="C976" s="81" t="s">
        <v>23539</v>
      </c>
      <c r="D976" s="81" t="str">
        <f t="shared" si="32"/>
        <v>605606 - Retired Blue Cross Dental</v>
      </c>
      <c r="E976" s="120" t="s">
        <v>22296</v>
      </c>
      <c r="F976" s="121" t="s">
        <v>22297</v>
      </c>
      <c r="G976" s="81" t="s">
        <v>23305</v>
      </c>
      <c r="H976" s="81" t="s">
        <v>23306</v>
      </c>
      <c r="I976" s="120" t="s">
        <v>23307</v>
      </c>
      <c r="J976" s="83" t="s">
        <v>23308</v>
      </c>
      <c r="K976" s="82" t="s">
        <v>23370</v>
      </c>
      <c r="L976" s="83" t="s">
        <v>22297</v>
      </c>
      <c r="M976" s="82" t="s">
        <v>23371</v>
      </c>
      <c r="N976" s="83" t="s">
        <v>22297</v>
      </c>
      <c r="O976" s="81"/>
      <c r="P976" s="82" t="s">
        <v>23532</v>
      </c>
      <c r="Q976" s="83" t="s">
        <v>367</v>
      </c>
      <c r="R976" s="82" t="s">
        <v>23533</v>
      </c>
      <c r="S976" s="121" t="s">
        <v>367</v>
      </c>
    </row>
    <row r="977" spans="1:19">
      <c r="A977" s="126">
        <v>605607</v>
      </c>
      <c r="B977" s="90" t="str">
        <f t="shared" si="31"/>
        <v>OC605607</v>
      </c>
      <c r="C977" s="81" t="s">
        <v>23540</v>
      </c>
      <c r="D977" s="81" t="str">
        <f t="shared" si="32"/>
        <v>605607 - Retired Golden Dental</v>
      </c>
      <c r="E977" s="120" t="s">
        <v>22296</v>
      </c>
      <c r="F977" s="121" t="s">
        <v>22297</v>
      </c>
      <c r="G977" s="81" t="s">
        <v>23305</v>
      </c>
      <c r="H977" s="81" t="s">
        <v>23306</v>
      </c>
      <c r="I977" s="120" t="s">
        <v>23307</v>
      </c>
      <c r="J977" s="83" t="s">
        <v>23308</v>
      </c>
      <c r="K977" s="82" t="s">
        <v>23370</v>
      </c>
      <c r="L977" s="83" t="s">
        <v>22297</v>
      </c>
      <c r="M977" s="82" t="s">
        <v>23371</v>
      </c>
      <c r="N977" s="83" t="s">
        <v>22297</v>
      </c>
      <c r="O977" s="81"/>
      <c r="P977" s="82" t="s">
        <v>23532</v>
      </c>
      <c r="Q977" s="83" t="s">
        <v>367</v>
      </c>
      <c r="R977" s="82" t="s">
        <v>23533</v>
      </c>
      <c r="S977" s="121" t="s">
        <v>367</v>
      </c>
    </row>
    <row r="978" spans="1:19">
      <c r="A978" s="126">
        <v>605608</v>
      </c>
      <c r="B978" s="90" t="str">
        <f t="shared" si="31"/>
        <v>OC605608</v>
      </c>
      <c r="C978" s="81" t="s">
        <v>23541</v>
      </c>
      <c r="D978" s="81" t="str">
        <f t="shared" si="32"/>
        <v>605608 - Retired Bankers Dental</v>
      </c>
      <c r="E978" s="120" t="s">
        <v>22296</v>
      </c>
      <c r="F978" s="121" t="s">
        <v>22297</v>
      </c>
      <c r="G978" s="81" t="s">
        <v>23305</v>
      </c>
      <c r="H978" s="81" t="s">
        <v>23306</v>
      </c>
      <c r="I978" s="120" t="s">
        <v>23307</v>
      </c>
      <c r="J978" s="83" t="s">
        <v>23308</v>
      </c>
      <c r="K978" s="82" t="s">
        <v>23370</v>
      </c>
      <c r="L978" s="83" t="s">
        <v>22297</v>
      </c>
      <c r="M978" s="82" t="s">
        <v>23371</v>
      </c>
      <c r="N978" s="83" t="s">
        <v>22297</v>
      </c>
      <c r="O978" s="81"/>
      <c r="P978" s="82" t="s">
        <v>23532</v>
      </c>
      <c r="Q978" s="83" t="s">
        <v>367</v>
      </c>
      <c r="R978" s="82" t="s">
        <v>23533</v>
      </c>
      <c r="S978" s="121" t="s">
        <v>367</v>
      </c>
    </row>
    <row r="979" spans="1:19">
      <c r="A979" s="126">
        <v>605609</v>
      </c>
      <c r="B979" s="90" t="str">
        <f t="shared" si="31"/>
        <v>OC605609</v>
      </c>
      <c r="C979" s="81" t="s">
        <v>23542</v>
      </c>
      <c r="D979" s="81" t="str">
        <f t="shared" si="32"/>
        <v>605609 - Dental – 36th District Court</v>
      </c>
      <c r="E979" s="120" t="s">
        <v>22296</v>
      </c>
      <c r="F979" s="121" t="s">
        <v>22297</v>
      </c>
      <c r="G979" s="81" t="s">
        <v>23305</v>
      </c>
      <c r="H979" s="81" t="s">
        <v>23306</v>
      </c>
      <c r="I979" s="120" t="s">
        <v>23307</v>
      </c>
      <c r="J979" s="83" t="s">
        <v>23308</v>
      </c>
      <c r="K979" s="82" t="s">
        <v>23370</v>
      </c>
      <c r="L979" s="83" t="s">
        <v>22297</v>
      </c>
      <c r="M979" s="82" t="s">
        <v>23371</v>
      </c>
      <c r="N979" s="83" t="s">
        <v>22297</v>
      </c>
      <c r="O979" s="81"/>
      <c r="P979" s="82" t="s">
        <v>23532</v>
      </c>
      <c r="Q979" s="83" t="s">
        <v>367</v>
      </c>
      <c r="R979" s="82" t="s">
        <v>23533</v>
      </c>
      <c r="S979" s="121" t="s">
        <v>367</v>
      </c>
    </row>
    <row r="980" spans="1:19">
      <c r="A980" s="126">
        <v>605620</v>
      </c>
      <c r="B980" s="90" t="str">
        <f t="shared" si="31"/>
        <v>OC605620</v>
      </c>
      <c r="C980" s="81" t="s">
        <v>23543</v>
      </c>
      <c r="D980" s="81" t="str">
        <f t="shared" si="32"/>
        <v>605620 - Dental Active</v>
      </c>
      <c r="E980" s="120" t="s">
        <v>22296</v>
      </c>
      <c r="F980" s="121" t="s">
        <v>22297</v>
      </c>
      <c r="G980" s="81" t="s">
        <v>23305</v>
      </c>
      <c r="H980" s="81" t="s">
        <v>23306</v>
      </c>
      <c r="I980" s="120" t="s">
        <v>23307</v>
      </c>
      <c r="J980" s="83" t="s">
        <v>23308</v>
      </c>
      <c r="K980" s="82" t="s">
        <v>23370</v>
      </c>
      <c r="L980" s="83" t="s">
        <v>22297</v>
      </c>
      <c r="M980" s="82" t="s">
        <v>23371</v>
      </c>
      <c r="N980" s="83" t="s">
        <v>22297</v>
      </c>
      <c r="O980" s="81"/>
      <c r="P980" s="82" t="s">
        <v>23532</v>
      </c>
      <c r="Q980" s="83" t="s">
        <v>367</v>
      </c>
      <c r="R980" s="82" t="s">
        <v>23533</v>
      </c>
      <c r="S980" s="121" t="s">
        <v>367</v>
      </c>
    </row>
    <row r="981" spans="1:19">
      <c r="A981" s="126">
        <v>605625</v>
      </c>
      <c r="B981" s="90" t="str">
        <f t="shared" si="31"/>
        <v>OC605625</v>
      </c>
      <c r="C981" s="81" t="s">
        <v>23544</v>
      </c>
      <c r="D981" s="81" t="str">
        <f t="shared" si="32"/>
        <v>605625 - Dental Active- Police</v>
      </c>
      <c r="E981" s="120" t="s">
        <v>22296</v>
      </c>
      <c r="F981" s="121" t="s">
        <v>22297</v>
      </c>
      <c r="G981" s="81" t="s">
        <v>23305</v>
      </c>
      <c r="H981" s="81" t="s">
        <v>23306</v>
      </c>
      <c r="I981" s="120" t="s">
        <v>23307</v>
      </c>
      <c r="J981" s="83" t="s">
        <v>23308</v>
      </c>
      <c r="K981" s="82" t="s">
        <v>23370</v>
      </c>
      <c r="L981" s="83" t="s">
        <v>22297</v>
      </c>
      <c r="M981" s="82" t="s">
        <v>23371</v>
      </c>
      <c r="N981" s="83" t="s">
        <v>22297</v>
      </c>
      <c r="O981" s="81"/>
      <c r="P981" s="82" t="s">
        <v>23532</v>
      </c>
      <c r="Q981" s="83" t="s">
        <v>367</v>
      </c>
      <c r="R981" s="82" t="s">
        <v>23533</v>
      </c>
      <c r="S981" s="121" t="s">
        <v>367</v>
      </c>
    </row>
    <row r="982" spans="1:19">
      <c r="A982" s="126">
        <v>605630</v>
      </c>
      <c r="B982" s="90" t="str">
        <f t="shared" si="31"/>
        <v>OC605630</v>
      </c>
      <c r="C982" s="81" t="s">
        <v>23545</v>
      </c>
      <c r="D982" s="81" t="str">
        <f t="shared" si="32"/>
        <v>605630 - Dental Active- Fire</v>
      </c>
      <c r="E982" s="120" t="s">
        <v>22296</v>
      </c>
      <c r="F982" s="121" t="s">
        <v>22297</v>
      </c>
      <c r="G982" s="81" t="s">
        <v>23305</v>
      </c>
      <c r="H982" s="81" t="s">
        <v>23306</v>
      </c>
      <c r="I982" s="120" t="s">
        <v>23307</v>
      </c>
      <c r="J982" s="83" t="s">
        <v>23308</v>
      </c>
      <c r="K982" s="82" t="s">
        <v>23370</v>
      </c>
      <c r="L982" s="83" t="s">
        <v>22297</v>
      </c>
      <c r="M982" s="82" t="s">
        <v>23371</v>
      </c>
      <c r="N982" s="83" t="s">
        <v>22297</v>
      </c>
      <c r="O982" s="81"/>
      <c r="P982" s="82" t="s">
        <v>23532</v>
      </c>
      <c r="Q982" s="83" t="s">
        <v>367</v>
      </c>
      <c r="R982" s="82" t="s">
        <v>23533</v>
      </c>
      <c r="S982" s="121" t="s">
        <v>367</v>
      </c>
    </row>
    <row r="983" spans="1:19">
      <c r="A983" s="126">
        <v>605640</v>
      </c>
      <c r="B983" s="90" t="str">
        <f t="shared" si="31"/>
        <v>OC605640</v>
      </c>
      <c r="C983" s="81" t="s">
        <v>23546</v>
      </c>
      <c r="D983" s="81" t="str">
        <f t="shared" si="32"/>
        <v>605640 - Dental Retired</v>
      </c>
      <c r="E983" s="120" t="s">
        <v>22296</v>
      </c>
      <c r="F983" s="121" t="s">
        <v>22297</v>
      </c>
      <c r="G983" s="81" t="s">
        <v>23305</v>
      </c>
      <c r="H983" s="81" t="s">
        <v>23306</v>
      </c>
      <c r="I983" s="120" t="s">
        <v>23307</v>
      </c>
      <c r="J983" s="83" t="s">
        <v>23308</v>
      </c>
      <c r="K983" s="82" t="s">
        <v>23370</v>
      </c>
      <c r="L983" s="83" t="s">
        <v>22297</v>
      </c>
      <c r="M983" s="82" t="s">
        <v>23371</v>
      </c>
      <c r="N983" s="83" t="s">
        <v>22297</v>
      </c>
      <c r="O983" s="81"/>
      <c r="P983" s="82" t="s">
        <v>23532</v>
      </c>
      <c r="Q983" s="83" t="s">
        <v>367</v>
      </c>
      <c r="R983" s="82" t="s">
        <v>23533</v>
      </c>
      <c r="S983" s="121" t="s">
        <v>367</v>
      </c>
    </row>
    <row r="984" spans="1:19">
      <c r="A984" s="126">
        <v>605645</v>
      </c>
      <c r="B984" s="90" t="str">
        <f t="shared" si="31"/>
        <v>OC605645</v>
      </c>
      <c r="C984" s="81" t="s">
        <v>23547</v>
      </c>
      <c r="D984" s="81" t="str">
        <f t="shared" si="32"/>
        <v>605645 - Dental Retired – Police</v>
      </c>
      <c r="E984" s="120" t="s">
        <v>22296</v>
      </c>
      <c r="F984" s="121" t="s">
        <v>22297</v>
      </c>
      <c r="G984" s="81" t="s">
        <v>23305</v>
      </c>
      <c r="H984" s="81" t="s">
        <v>23306</v>
      </c>
      <c r="I984" s="120" t="s">
        <v>23307</v>
      </c>
      <c r="J984" s="83" t="s">
        <v>23308</v>
      </c>
      <c r="K984" s="82" t="s">
        <v>23370</v>
      </c>
      <c r="L984" s="83" t="s">
        <v>22297</v>
      </c>
      <c r="M984" s="82" t="s">
        <v>23371</v>
      </c>
      <c r="N984" s="83" t="s">
        <v>22297</v>
      </c>
      <c r="O984" s="81"/>
      <c r="P984" s="82" t="s">
        <v>23532</v>
      </c>
      <c r="Q984" s="83" t="s">
        <v>367</v>
      </c>
      <c r="R984" s="82" t="s">
        <v>23533</v>
      </c>
      <c r="S984" s="121" t="s">
        <v>367</v>
      </c>
    </row>
    <row r="985" spans="1:19">
      <c r="A985" s="126">
        <v>605650</v>
      </c>
      <c r="B985" s="90" t="str">
        <f t="shared" si="31"/>
        <v>OC605650</v>
      </c>
      <c r="C985" s="81" t="s">
        <v>23548</v>
      </c>
      <c r="D985" s="81" t="str">
        <f t="shared" si="32"/>
        <v>605650 - Dental Retired – Fire</v>
      </c>
      <c r="E985" s="120" t="s">
        <v>22296</v>
      </c>
      <c r="F985" s="121" t="s">
        <v>22297</v>
      </c>
      <c r="G985" s="81" t="s">
        <v>23305</v>
      </c>
      <c r="H985" s="81" t="s">
        <v>23306</v>
      </c>
      <c r="I985" s="120" t="s">
        <v>23307</v>
      </c>
      <c r="J985" s="83" t="s">
        <v>23308</v>
      </c>
      <c r="K985" s="82" t="s">
        <v>23370</v>
      </c>
      <c r="L985" s="83" t="s">
        <v>22297</v>
      </c>
      <c r="M985" s="82" t="s">
        <v>23371</v>
      </c>
      <c r="N985" s="83" t="s">
        <v>22297</v>
      </c>
      <c r="O985" s="81"/>
      <c r="P985" s="82" t="s">
        <v>23532</v>
      </c>
      <c r="Q985" s="83" t="s">
        <v>367</v>
      </c>
      <c r="R985" s="82" t="s">
        <v>23533</v>
      </c>
      <c r="S985" s="121" t="s">
        <v>367</v>
      </c>
    </row>
    <row r="986" spans="1:19">
      <c r="A986" s="126">
        <v>605700</v>
      </c>
      <c r="B986" s="90" t="str">
        <f t="shared" si="31"/>
        <v>OC605700</v>
      </c>
      <c r="C986" s="81" t="s">
        <v>23549</v>
      </c>
      <c r="D986" s="81" t="str">
        <f t="shared" si="32"/>
        <v>605700 - Health Care Reserve - Civilian</v>
      </c>
      <c r="E986" s="120" t="s">
        <v>22296</v>
      </c>
      <c r="F986" s="121" t="s">
        <v>22297</v>
      </c>
      <c r="G986" s="81" t="s">
        <v>23305</v>
      </c>
      <c r="H986" s="81" t="s">
        <v>23306</v>
      </c>
      <c r="I986" s="120" t="s">
        <v>23307</v>
      </c>
      <c r="J986" s="83" t="s">
        <v>23308</v>
      </c>
      <c r="K986" s="82" t="s">
        <v>23370</v>
      </c>
      <c r="L986" s="83" t="s">
        <v>22297</v>
      </c>
      <c r="M986" s="82" t="s">
        <v>23371</v>
      </c>
      <c r="N986" s="83" t="s">
        <v>22297</v>
      </c>
      <c r="O986" s="81"/>
      <c r="P986" s="82" t="s">
        <v>23550</v>
      </c>
      <c r="Q986" s="83" t="s">
        <v>23551</v>
      </c>
      <c r="R986" s="82" t="s">
        <v>23552</v>
      </c>
      <c r="S986" s="121" t="s">
        <v>23551</v>
      </c>
    </row>
    <row r="987" spans="1:19">
      <c r="A987" s="126">
        <v>605705</v>
      </c>
      <c r="B987" s="90" t="str">
        <f t="shared" si="31"/>
        <v>OC605705</v>
      </c>
      <c r="C987" s="81" t="s">
        <v>23553</v>
      </c>
      <c r="D987" s="81" t="str">
        <f t="shared" si="32"/>
        <v>605705 - Health Care Reserve - Police</v>
      </c>
      <c r="E987" s="120" t="s">
        <v>22296</v>
      </c>
      <c r="F987" s="121" t="s">
        <v>22297</v>
      </c>
      <c r="G987" s="81" t="s">
        <v>23305</v>
      </c>
      <c r="H987" s="81" t="s">
        <v>23306</v>
      </c>
      <c r="I987" s="120" t="s">
        <v>23307</v>
      </c>
      <c r="J987" s="83" t="s">
        <v>23308</v>
      </c>
      <c r="K987" s="82" t="s">
        <v>23370</v>
      </c>
      <c r="L987" s="83" t="s">
        <v>22297</v>
      </c>
      <c r="M987" s="82" t="s">
        <v>23371</v>
      </c>
      <c r="N987" s="83" t="s">
        <v>22297</v>
      </c>
      <c r="O987" s="81"/>
      <c r="P987" s="82" t="s">
        <v>23550</v>
      </c>
      <c r="Q987" s="83" t="s">
        <v>23551</v>
      </c>
      <c r="R987" s="82" t="s">
        <v>23552</v>
      </c>
      <c r="S987" s="121" t="s">
        <v>23551</v>
      </c>
    </row>
    <row r="988" spans="1:19">
      <c r="A988" s="126">
        <v>605710</v>
      </c>
      <c r="B988" s="90" t="str">
        <f t="shared" si="31"/>
        <v>OC605710</v>
      </c>
      <c r="C988" s="81" t="s">
        <v>23554</v>
      </c>
      <c r="D988" s="81" t="str">
        <f t="shared" si="32"/>
        <v>605710 - Health Care Reserve - Fire</v>
      </c>
      <c r="E988" s="120" t="s">
        <v>22296</v>
      </c>
      <c r="F988" s="121" t="s">
        <v>22297</v>
      </c>
      <c r="G988" s="81" t="s">
        <v>23305</v>
      </c>
      <c r="H988" s="81" t="s">
        <v>23306</v>
      </c>
      <c r="I988" s="120" t="s">
        <v>23307</v>
      </c>
      <c r="J988" s="83" t="s">
        <v>23308</v>
      </c>
      <c r="K988" s="82" t="s">
        <v>23370</v>
      </c>
      <c r="L988" s="83" t="s">
        <v>22297</v>
      </c>
      <c r="M988" s="82" t="s">
        <v>23371</v>
      </c>
      <c r="N988" s="83" t="s">
        <v>22297</v>
      </c>
      <c r="O988" s="81"/>
      <c r="P988" s="82" t="s">
        <v>23550</v>
      </c>
      <c r="Q988" s="83" t="s">
        <v>23551</v>
      </c>
      <c r="R988" s="82" t="s">
        <v>23552</v>
      </c>
      <c r="S988" s="121" t="s">
        <v>23551</v>
      </c>
    </row>
    <row r="989" spans="1:19">
      <c r="A989" s="126">
        <v>605720</v>
      </c>
      <c r="B989" s="90" t="str">
        <f t="shared" si="31"/>
        <v>OC605720</v>
      </c>
      <c r="C989" s="81" t="s">
        <v>23555</v>
      </c>
      <c r="D989" s="81" t="str">
        <f t="shared" si="32"/>
        <v>605720 - Retiree Health Care – Civilian</v>
      </c>
      <c r="E989" s="120" t="s">
        <v>22296</v>
      </c>
      <c r="F989" s="121" t="s">
        <v>22297</v>
      </c>
      <c r="G989" s="81" t="s">
        <v>23305</v>
      </c>
      <c r="H989" s="81" t="s">
        <v>23306</v>
      </c>
      <c r="I989" s="120" t="s">
        <v>23307</v>
      </c>
      <c r="J989" s="83" t="s">
        <v>23308</v>
      </c>
      <c r="K989" s="82" t="s">
        <v>23370</v>
      </c>
      <c r="L989" s="83" t="s">
        <v>22297</v>
      </c>
      <c r="M989" s="82" t="s">
        <v>23371</v>
      </c>
      <c r="N989" s="83" t="s">
        <v>22297</v>
      </c>
      <c r="O989" s="81"/>
      <c r="P989" s="82" t="s">
        <v>23412</v>
      </c>
      <c r="Q989" s="83" t="s">
        <v>23413</v>
      </c>
      <c r="R989" s="82" t="s">
        <v>23556</v>
      </c>
      <c r="S989" s="121" t="s">
        <v>23557</v>
      </c>
    </row>
    <row r="990" spans="1:19">
      <c r="A990" s="126">
        <v>605725</v>
      </c>
      <c r="B990" s="90" t="str">
        <f t="shared" si="31"/>
        <v>OC605725</v>
      </c>
      <c r="C990" s="81" t="s">
        <v>23558</v>
      </c>
      <c r="D990" s="81" t="str">
        <f t="shared" si="32"/>
        <v>605725 - Retiree Health Care – Police Uniform</v>
      </c>
      <c r="E990" s="120" t="s">
        <v>22296</v>
      </c>
      <c r="F990" s="121" t="s">
        <v>22297</v>
      </c>
      <c r="G990" s="81" t="s">
        <v>23305</v>
      </c>
      <c r="H990" s="81" t="s">
        <v>23306</v>
      </c>
      <c r="I990" s="120" t="s">
        <v>23307</v>
      </c>
      <c r="J990" s="83" t="s">
        <v>23308</v>
      </c>
      <c r="K990" s="82" t="s">
        <v>23370</v>
      </c>
      <c r="L990" s="83" t="s">
        <v>22297</v>
      </c>
      <c r="M990" s="82" t="s">
        <v>23371</v>
      </c>
      <c r="N990" s="83" t="s">
        <v>22297</v>
      </c>
      <c r="O990" s="81"/>
      <c r="P990" s="82" t="s">
        <v>23412</v>
      </c>
      <c r="Q990" s="83" t="s">
        <v>23413</v>
      </c>
      <c r="R990" s="82" t="s">
        <v>23556</v>
      </c>
      <c r="S990" s="121" t="s">
        <v>23557</v>
      </c>
    </row>
    <row r="991" spans="1:19">
      <c r="A991" s="126">
        <v>605730</v>
      </c>
      <c r="B991" s="90" t="str">
        <f t="shared" si="31"/>
        <v>OC605730</v>
      </c>
      <c r="C991" s="81" t="s">
        <v>23559</v>
      </c>
      <c r="D991" s="81" t="str">
        <f t="shared" si="32"/>
        <v>605730 - Retiree Health Care – Fire Uniform</v>
      </c>
      <c r="E991" s="120" t="s">
        <v>22296</v>
      </c>
      <c r="F991" s="121" t="s">
        <v>22297</v>
      </c>
      <c r="G991" s="81" t="s">
        <v>23305</v>
      </c>
      <c r="H991" s="81" t="s">
        <v>23306</v>
      </c>
      <c r="I991" s="120" t="s">
        <v>23307</v>
      </c>
      <c r="J991" s="83" t="s">
        <v>23308</v>
      </c>
      <c r="K991" s="82" t="s">
        <v>23370</v>
      </c>
      <c r="L991" s="83" t="s">
        <v>22297</v>
      </c>
      <c r="M991" s="82" t="s">
        <v>23371</v>
      </c>
      <c r="N991" s="83" t="s">
        <v>22297</v>
      </c>
      <c r="O991" s="81"/>
      <c r="P991" s="82" t="s">
        <v>23412</v>
      </c>
      <c r="Q991" s="83" t="s">
        <v>23413</v>
      </c>
      <c r="R991" s="82" t="s">
        <v>23556</v>
      </c>
      <c r="S991" s="121" t="s">
        <v>23557</v>
      </c>
    </row>
    <row r="992" spans="1:19">
      <c r="A992" s="126">
        <v>611100</v>
      </c>
      <c r="B992" s="90" t="str">
        <f t="shared" si="31"/>
        <v>OC611100</v>
      </c>
      <c r="C992" s="81" t="s">
        <v>23560</v>
      </c>
      <c r="D992" s="81" t="str">
        <f t="shared" si="32"/>
        <v>611100 - Accounting</v>
      </c>
      <c r="E992" s="120" t="s">
        <v>22322</v>
      </c>
      <c r="F992" s="121" t="s">
        <v>22323</v>
      </c>
      <c r="G992" s="81" t="s">
        <v>23561</v>
      </c>
      <c r="H992" s="81" t="s">
        <v>23562</v>
      </c>
      <c r="I992" s="120" t="s">
        <v>23307</v>
      </c>
      <c r="J992" s="83" t="s">
        <v>23308</v>
      </c>
      <c r="K992" s="82" t="s">
        <v>23563</v>
      </c>
      <c r="L992" s="83" t="s">
        <v>23564</v>
      </c>
      <c r="M992" s="82" t="s">
        <v>23565</v>
      </c>
      <c r="N992" s="83" t="s">
        <v>23564</v>
      </c>
      <c r="O992" s="81"/>
      <c r="P992" s="82" t="s">
        <v>23566</v>
      </c>
      <c r="Q992" s="83" t="s">
        <v>23567</v>
      </c>
      <c r="R992" s="82" t="s">
        <v>23568</v>
      </c>
      <c r="S992" s="121" t="s">
        <v>23567</v>
      </c>
    </row>
    <row r="993" spans="1:19">
      <c r="A993" s="126">
        <v>611200</v>
      </c>
      <c r="B993" s="90" t="str">
        <f t="shared" si="31"/>
        <v>OC611200</v>
      </c>
      <c r="C993" s="81" t="s">
        <v>23569</v>
      </c>
      <c r="D993" s="81" t="str">
        <f t="shared" si="32"/>
        <v>611200 - Auditing</v>
      </c>
      <c r="E993" s="120" t="s">
        <v>22322</v>
      </c>
      <c r="F993" s="121" t="s">
        <v>22323</v>
      </c>
      <c r="G993" s="81" t="s">
        <v>23561</v>
      </c>
      <c r="H993" s="81" t="s">
        <v>23562</v>
      </c>
      <c r="I993" s="120" t="s">
        <v>23307</v>
      </c>
      <c r="J993" s="83" t="s">
        <v>23308</v>
      </c>
      <c r="K993" s="82" t="s">
        <v>23563</v>
      </c>
      <c r="L993" s="83" t="s">
        <v>23564</v>
      </c>
      <c r="M993" s="82" t="s">
        <v>23565</v>
      </c>
      <c r="N993" s="83" t="s">
        <v>23564</v>
      </c>
      <c r="O993" s="81"/>
      <c r="P993" s="82" t="s">
        <v>23566</v>
      </c>
      <c r="Q993" s="83" t="s">
        <v>23567</v>
      </c>
      <c r="R993" s="82" t="s">
        <v>23568</v>
      </c>
      <c r="S993" s="121" t="s">
        <v>23567</v>
      </c>
    </row>
    <row r="994" spans="1:19">
      <c r="A994" s="126">
        <v>611300</v>
      </c>
      <c r="B994" s="90" t="str">
        <f t="shared" si="31"/>
        <v>OC611300</v>
      </c>
      <c r="C994" s="81" t="s">
        <v>23570</v>
      </c>
      <c r="D994" s="81" t="str">
        <f t="shared" si="32"/>
        <v>611300 - Actuarial</v>
      </c>
      <c r="E994" s="120" t="s">
        <v>22322</v>
      </c>
      <c r="F994" s="121" t="s">
        <v>22323</v>
      </c>
      <c r="G994" s="81" t="s">
        <v>23561</v>
      </c>
      <c r="H994" s="81" t="s">
        <v>23562</v>
      </c>
      <c r="I994" s="120" t="s">
        <v>23307</v>
      </c>
      <c r="J994" s="83" t="s">
        <v>23308</v>
      </c>
      <c r="K994" s="82" t="s">
        <v>23563</v>
      </c>
      <c r="L994" s="83" t="s">
        <v>23564</v>
      </c>
      <c r="M994" s="82" t="s">
        <v>23565</v>
      </c>
      <c r="N994" s="83" t="s">
        <v>23564</v>
      </c>
      <c r="O994" s="81"/>
      <c r="P994" s="82" t="s">
        <v>23566</v>
      </c>
      <c r="Q994" s="83" t="s">
        <v>23567</v>
      </c>
      <c r="R994" s="82" t="s">
        <v>23568</v>
      </c>
      <c r="S994" s="121" t="s">
        <v>23567</v>
      </c>
    </row>
    <row r="995" spans="1:19">
      <c r="A995" s="126">
        <v>611400</v>
      </c>
      <c r="B995" s="90" t="str">
        <f t="shared" si="31"/>
        <v>OC611400</v>
      </c>
      <c r="C995" s="81" t="s">
        <v>23571</v>
      </c>
      <c r="D995" s="81" t="str">
        <f t="shared" si="32"/>
        <v>611400 - Appraisal</v>
      </c>
      <c r="E995" s="120" t="s">
        <v>22322</v>
      </c>
      <c r="F995" s="121" t="s">
        <v>22323</v>
      </c>
      <c r="G995" s="81" t="s">
        <v>23561</v>
      </c>
      <c r="H995" s="81" t="s">
        <v>23562</v>
      </c>
      <c r="I995" s="120" t="s">
        <v>23307</v>
      </c>
      <c r="J995" s="83" t="s">
        <v>23308</v>
      </c>
      <c r="K995" s="82" t="s">
        <v>23563</v>
      </c>
      <c r="L995" s="83" t="s">
        <v>23564</v>
      </c>
      <c r="M995" s="82" t="s">
        <v>23565</v>
      </c>
      <c r="N995" s="83" t="s">
        <v>23564</v>
      </c>
      <c r="O995" s="81"/>
      <c r="P995" s="82" t="s">
        <v>23566</v>
      </c>
      <c r="Q995" s="83" t="s">
        <v>23567</v>
      </c>
      <c r="R995" s="82" t="s">
        <v>23568</v>
      </c>
      <c r="S995" s="121" t="s">
        <v>23567</v>
      </c>
    </row>
    <row r="996" spans="1:19">
      <c r="A996" s="126">
        <v>612100</v>
      </c>
      <c r="B996" s="90" t="str">
        <f t="shared" si="31"/>
        <v>OC612100</v>
      </c>
      <c r="C996" s="81" t="s">
        <v>23572</v>
      </c>
      <c r="D996" s="81" t="str">
        <f t="shared" si="32"/>
        <v>612100 - Medical – Individuals</v>
      </c>
      <c r="E996" s="120" t="s">
        <v>22322</v>
      </c>
      <c r="F996" s="121" t="s">
        <v>22323</v>
      </c>
      <c r="G996" s="81" t="s">
        <v>23561</v>
      </c>
      <c r="H996" s="81" t="s">
        <v>23562</v>
      </c>
      <c r="I996" s="120" t="s">
        <v>23307</v>
      </c>
      <c r="J996" s="83" t="s">
        <v>23308</v>
      </c>
      <c r="K996" s="82" t="s">
        <v>23563</v>
      </c>
      <c r="L996" s="83" t="s">
        <v>23564</v>
      </c>
      <c r="M996" s="82" t="s">
        <v>23565</v>
      </c>
      <c r="N996" s="83" t="s">
        <v>23564</v>
      </c>
      <c r="O996" s="81"/>
      <c r="P996" s="82" t="s">
        <v>23573</v>
      </c>
      <c r="Q996" s="83" t="s">
        <v>23574</v>
      </c>
      <c r="R996" s="82" t="s">
        <v>23575</v>
      </c>
      <c r="S996" s="121" t="s">
        <v>23574</v>
      </c>
    </row>
    <row r="997" spans="1:19">
      <c r="A997" s="126">
        <v>612110</v>
      </c>
      <c r="B997" s="90" t="str">
        <f t="shared" si="31"/>
        <v>OC612110</v>
      </c>
      <c r="C997" s="81" t="s">
        <v>23576</v>
      </c>
      <c r="D997" s="81" t="str">
        <f t="shared" si="32"/>
        <v>612110 - Medical-Organizations</v>
      </c>
      <c r="E997" s="120" t="s">
        <v>22322</v>
      </c>
      <c r="F997" s="121" t="s">
        <v>22323</v>
      </c>
      <c r="G997" s="81" t="s">
        <v>23561</v>
      </c>
      <c r="H997" s="81" t="s">
        <v>23562</v>
      </c>
      <c r="I997" s="120" t="s">
        <v>23307</v>
      </c>
      <c r="J997" s="83" t="s">
        <v>23308</v>
      </c>
      <c r="K997" s="82" t="s">
        <v>23563</v>
      </c>
      <c r="L997" s="83" t="s">
        <v>23564</v>
      </c>
      <c r="M997" s="82" t="s">
        <v>23565</v>
      </c>
      <c r="N997" s="83" t="s">
        <v>23564</v>
      </c>
      <c r="O997" s="81"/>
      <c r="P997" s="82" t="s">
        <v>23573</v>
      </c>
      <c r="Q997" s="83" t="s">
        <v>23574</v>
      </c>
      <c r="R997" s="82" t="s">
        <v>23575</v>
      </c>
      <c r="S997" s="121" t="s">
        <v>23574</v>
      </c>
    </row>
    <row r="998" spans="1:19">
      <c r="A998" s="126">
        <v>612120</v>
      </c>
      <c r="B998" s="90" t="str">
        <f t="shared" si="31"/>
        <v>OC612120</v>
      </c>
      <c r="C998" s="81" t="s">
        <v>23577</v>
      </c>
      <c r="D998" s="81" t="str">
        <f t="shared" si="32"/>
        <v>612120 - Medical-Other</v>
      </c>
      <c r="E998" s="120" t="s">
        <v>22322</v>
      </c>
      <c r="F998" s="121" t="s">
        <v>22323</v>
      </c>
      <c r="G998" s="81" t="s">
        <v>23561</v>
      </c>
      <c r="H998" s="81" t="s">
        <v>23562</v>
      </c>
      <c r="I998" s="120" t="s">
        <v>23307</v>
      </c>
      <c r="J998" s="83" t="s">
        <v>23308</v>
      </c>
      <c r="K998" s="82" t="s">
        <v>23563</v>
      </c>
      <c r="L998" s="83" t="s">
        <v>23564</v>
      </c>
      <c r="M998" s="82" t="s">
        <v>23565</v>
      </c>
      <c r="N998" s="83" t="s">
        <v>23564</v>
      </c>
      <c r="O998" s="81"/>
      <c r="P998" s="82" t="s">
        <v>23573</v>
      </c>
      <c r="Q998" s="83" t="s">
        <v>23574</v>
      </c>
      <c r="R998" s="82" t="s">
        <v>23575</v>
      </c>
      <c r="S998" s="121" t="s">
        <v>23574</v>
      </c>
    </row>
    <row r="999" spans="1:19">
      <c r="A999" s="126">
        <v>612130</v>
      </c>
      <c r="B999" s="90" t="str">
        <f t="shared" si="31"/>
        <v>OC612130</v>
      </c>
      <c r="C999" s="81" t="s">
        <v>23578</v>
      </c>
      <c r="D999" s="81" t="str">
        <f t="shared" si="32"/>
        <v>612130 - Medical – Other – Wayne State University</v>
      </c>
      <c r="E999" s="120" t="s">
        <v>22322</v>
      </c>
      <c r="F999" s="121" t="s">
        <v>22323</v>
      </c>
      <c r="G999" s="81" t="s">
        <v>23561</v>
      </c>
      <c r="H999" s="81" t="s">
        <v>23562</v>
      </c>
      <c r="I999" s="120" t="s">
        <v>23307</v>
      </c>
      <c r="J999" s="83" t="s">
        <v>23308</v>
      </c>
      <c r="K999" s="82" t="s">
        <v>23563</v>
      </c>
      <c r="L999" s="83" t="s">
        <v>23564</v>
      </c>
      <c r="M999" s="82" t="s">
        <v>23565</v>
      </c>
      <c r="N999" s="83" t="s">
        <v>23564</v>
      </c>
      <c r="O999" s="81"/>
      <c r="P999" s="82" t="s">
        <v>23573</v>
      </c>
      <c r="Q999" s="83" t="s">
        <v>23574</v>
      </c>
      <c r="R999" s="82" t="s">
        <v>23575</v>
      </c>
      <c r="S999" s="121" t="s">
        <v>23574</v>
      </c>
    </row>
    <row r="1000" spans="1:19">
      <c r="A1000" s="126">
        <v>612140</v>
      </c>
      <c r="B1000" s="90" t="str">
        <f t="shared" si="31"/>
        <v>OC612140</v>
      </c>
      <c r="C1000" s="81" t="s">
        <v>23579</v>
      </c>
      <c r="D1000" s="81" t="str">
        <f t="shared" si="32"/>
        <v>612140 - Medical – General Disability Exams</v>
      </c>
      <c r="E1000" s="120" t="s">
        <v>22322</v>
      </c>
      <c r="F1000" s="121" t="s">
        <v>22323</v>
      </c>
      <c r="G1000" s="81" t="s">
        <v>23561</v>
      </c>
      <c r="H1000" s="81" t="s">
        <v>23562</v>
      </c>
      <c r="I1000" s="120" t="s">
        <v>23307</v>
      </c>
      <c r="J1000" s="83" t="s">
        <v>23308</v>
      </c>
      <c r="K1000" s="82" t="s">
        <v>23563</v>
      </c>
      <c r="L1000" s="83" t="s">
        <v>23564</v>
      </c>
      <c r="M1000" s="82" t="s">
        <v>23565</v>
      </c>
      <c r="N1000" s="83" t="s">
        <v>23564</v>
      </c>
      <c r="O1000" s="81"/>
      <c r="P1000" s="82" t="s">
        <v>23573</v>
      </c>
      <c r="Q1000" s="83" t="s">
        <v>23574</v>
      </c>
      <c r="R1000" s="82" t="s">
        <v>23575</v>
      </c>
      <c r="S1000" s="121" t="s">
        <v>23574</v>
      </c>
    </row>
    <row r="1001" spans="1:19">
      <c r="A1001" s="126">
        <v>612150</v>
      </c>
      <c r="B1001" s="90" t="str">
        <f t="shared" si="31"/>
        <v>OC612150</v>
      </c>
      <c r="C1001" s="81" t="s">
        <v>23580</v>
      </c>
      <c r="D1001" s="81" t="str">
        <f t="shared" si="32"/>
        <v>612150 - Medical – Police &amp; Fire Disability Exams</v>
      </c>
      <c r="E1001" s="120" t="s">
        <v>22322</v>
      </c>
      <c r="F1001" s="121" t="s">
        <v>22323</v>
      </c>
      <c r="G1001" s="81" t="s">
        <v>23561</v>
      </c>
      <c r="H1001" s="81" t="s">
        <v>23562</v>
      </c>
      <c r="I1001" s="120" t="s">
        <v>23307</v>
      </c>
      <c r="J1001" s="83" t="s">
        <v>23308</v>
      </c>
      <c r="K1001" s="82" t="s">
        <v>23563</v>
      </c>
      <c r="L1001" s="83" t="s">
        <v>23564</v>
      </c>
      <c r="M1001" s="82" t="s">
        <v>23565</v>
      </c>
      <c r="N1001" s="83" t="s">
        <v>23564</v>
      </c>
      <c r="O1001" s="81"/>
      <c r="P1001" s="82" t="s">
        <v>23573</v>
      </c>
      <c r="Q1001" s="83" t="s">
        <v>23574</v>
      </c>
      <c r="R1001" s="82" t="s">
        <v>23575</v>
      </c>
      <c r="S1001" s="121" t="s">
        <v>23574</v>
      </c>
    </row>
    <row r="1002" spans="1:19">
      <c r="A1002" s="126">
        <v>613100</v>
      </c>
      <c r="B1002" s="90" t="str">
        <f t="shared" si="31"/>
        <v>OC613100</v>
      </c>
      <c r="C1002" s="81" t="s">
        <v>23581</v>
      </c>
      <c r="D1002" s="81" t="str">
        <f t="shared" si="32"/>
        <v>613100 - Legal</v>
      </c>
      <c r="E1002" s="120" t="s">
        <v>22322</v>
      </c>
      <c r="F1002" s="121" t="s">
        <v>22323</v>
      </c>
      <c r="G1002" s="81" t="s">
        <v>23561</v>
      </c>
      <c r="H1002" s="81" t="s">
        <v>23562</v>
      </c>
      <c r="I1002" s="120" t="s">
        <v>23307</v>
      </c>
      <c r="J1002" s="83" t="s">
        <v>23308</v>
      </c>
      <c r="K1002" s="82" t="s">
        <v>23563</v>
      </c>
      <c r="L1002" s="83" t="s">
        <v>23564</v>
      </c>
      <c r="M1002" s="82" t="s">
        <v>23565</v>
      </c>
      <c r="N1002" s="83" t="s">
        <v>23564</v>
      </c>
      <c r="O1002" s="81"/>
      <c r="P1002" s="82" t="s">
        <v>23566</v>
      </c>
      <c r="Q1002" s="83" t="s">
        <v>23567</v>
      </c>
      <c r="R1002" s="82" t="s">
        <v>23568</v>
      </c>
      <c r="S1002" s="121" t="s">
        <v>23567</v>
      </c>
    </row>
    <row r="1003" spans="1:19">
      <c r="A1003" s="126">
        <v>613110</v>
      </c>
      <c r="B1003" s="90" t="str">
        <f t="shared" si="31"/>
        <v>OC613110</v>
      </c>
      <c r="C1003" s="81" t="s">
        <v>23582</v>
      </c>
      <c r="D1003" s="81" t="str">
        <f t="shared" si="32"/>
        <v>613110 - Miscellaneous Professional Services</v>
      </c>
      <c r="E1003" s="120" t="s">
        <v>22322</v>
      </c>
      <c r="F1003" s="121" t="s">
        <v>22323</v>
      </c>
      <c r="G1003" s="81" t="s">
        <v>23561</v>
      </c>
      <c r="H1003" s="81" t="s">
        <v>23562</v>
      </c>
      <c r="I1003" s="120" t="s">
        <v>23307</v>
      </c>
      <c r="J1003" s="83" t="s">
        <v>23308</v>
      </c>
      <c r="K1003" s="82" t="s">
        <v>23563</v>
      </c>
      <c r="L1003" s="83" t="s">
        <v>23564</v>
      </c>
      <c r="M1003" s="82" t="s">
        <v>23565</v>
      </c>
      <c r="N1003" s="83" t="s">
        <v>23564</v>
      </c>
      <c r="O1003" s="81"/>
      <c r="P1003" s="82" t="s">
        <v>23566</v>
      </c>
      <c r="Q1003" s="83" t="s">
        <v>23567</v>
      </c>
      <c r="R1003" s="82" t="s">
        <v>23568</v>
      </c>
      <c r="S1003" s="121" t="s">
        <v>23567</v>
      </c>
    </row>
    <row r="1004" spans="1:19">
      <c r="A1004" s="126">
        <v>614100</v>
      </c>
      <c r="B1004" s="90" t="str">
        <f t="shared" si="31"/>
        <v>OC614100</v>
      </c>
      <c r="C1004" s="81" t="s">
        <v>23583</v>
      </c>
      <c r="D1004" s="81" t="str">
        <f t="shared" si="32"/>
        <v>614100 - Engineering &amp; Architectural</v>
      </c>
      <c r="E1004" s="120" t="s">
        <v>22322</v>
      </c>
      <c r="F1004" s="121" t="s">
        <v>22323</v>
      </c>
      <c r="G1004" s="81" t="s">
        <v>23561</v>
      </c>
      <c r="H1004" s="81" t="s">
        <v>23562</v>
      </c>
      <c r="I1004" s="120" t="s">
        <v>23307</v>
      </c>
      <c r="J1004" s="83" t="s">
        <v>23308</v>
      </c>
      <c r="K1004" s="82" t="s">
        <v>23563</v>
      </c>
      <c r="L1004" s="83" t="s">
        <v>23564</v>
      </c>
      <c r="M1004" s="82" t="s">
        <v>23565</v>
      </c>
      <c r="N1004" s="83" t="s">
        <v>23564</v>
      </c>
      <c r="O1004" s="81"/>
      <c r="P1004" s="82" t="s">
        <v>23566</v>
      </c>
      <c r="Q1004" s="83" t="s">
        <v>23567</v>
      </c>
      <c r="R1004" s="82" t="s">
        <v>23584</v>
      </c>
      <c r="S1004" s="121" t="s">
        <v>23585</v>
      </c>
    </row>
    <row r="1005" spans="1:19">
      <c r="A1005" s="126">
        <v>614110</v>
      </c>
      <c r="B1005" s="90" t="str">
        <f t="shared" si="31"/>
        <v>OC614110</v>
      </c>
      <c r="C1005" s="81" t="s">
        <v>23586</v>
      </c>
      <c r="D1005" s="81" t="str">
        <f t="shared" si="32"/>
        <v>614110 - Architectural Fees</v>
      </c>
      <c r="E1005" s="120" t="s">
        <v>22322</v>
      </c>
      <c r="F1005" s="121" t="s">
        <v>22323</v>
      </c>
      <c r="G1005" s="81" t="s">
        <v>23561</v>
      </c>
      <c r="H1005" s="81" t="s">
        <v>23562</v>
      </c>
      <c r="I1005" s="120" t="s">
        <v>23307</v>
      </c>
      <c r="J1005" s="83" t="s">
        <v>23308</v>
      </c>
      <c r="K1005" s="82" t="s">
        <v>23563</v>
      </c>
      <c r="L1005" s="83" t="s">
        <v>23564</v>
      </c>
      <c r="M1005" s="82" t="s">
        <v>23565</v>
      </c>
      <c r="N1005" s="83" t="s">
        <v>23564</v>
      </c>
      <c r="O1005" s="81"/>
      <c r="P1005" s="82" t="s">
        <v>23566</v>
      </c>
      <c r="Q1005" s="83" t="s">
        <v>23567</v>
      </c>
      <c r="R1005" s="82" t="s">
        <v>23584</v>
      </c>
      <c r="S1005" s="121" t="s">
        <v>23585</v>
      </c>
    </row>
    <row r="1006" spans="1:19">
      <c r="A1006" s="126">
        <v>614120</v>
      </c>
      <c r="B1006" s="90" t="str">
        <f t="shared" si="31"/>
        <v>OC614120</v>
      </c>
      <c r="C1006" s="81" t="s">
        <v>23587</v>
      </c>
      <c r="D1006" s="81" t="str">
        <f t="shared" si="32"/>
        <v>614120 - Engineering Fees</v>
      </c>
      <c r="E1006" s="120" t="s">
        <v>22322</v>
      </c>
      <c r="F1006" s="121" t="s">
        <v>22323</v>
      </c>
      <c r="G1006" s="81" t="s">
        <v>23561</v>
      </c>
      <c r="H1006" s="81" t="s">
        <v>23562</v>
      </c>
      <c r="I1006" s="120" t="s">
        <v>23307</v>
      </c>
      <c r="J1006" s="83" t="s">
        <v>23308</v>
      </c>
      <c r="K1006" s="82" t="s">
        <v>23563</v>
      </c>
      <c r="L1006" s="83" t="s">
        <v>23564</v>
      </c>
      <c r="M1006" s="82" t="s">
        <v>23565</v>
      </c>
      <c r="N1006" s="83" t="s">
        <v>23564</v>
      </c>
      <c r="O1006" s="81"/>
      <c r="P1006" s="82" t="s">
        <v>23566</v>
      </c>
      <c r="Q1006" s="83" t="s">
        <v>23567</v>
      </c>
      <c r="R1006" s="82" t="s">
        <v>23584</v>
      </c>
      <c r="S1006" s="121" t="s">
        <v>23585</v>
      </c>
    </row>
    <row r="1007" spans="1:19">
      <c r="A1007" s="126">
        <v>614121</v>
      </c>
      <c r="B1007" s="90" t="str">
        <f t="shared" si="31"/>
        <v>OC614121</v>
      </c>
      <c r="C1007" s="81" t="s">
        <v>23588</v>
      </c>
      <c r="D1007" s="81" t="str">
        <f t="shared" si="32"/>
        <v>614121 - Custodial Fees</v>
      </c>
      <c r="E1007" s="120" t="s">
        <v>22322</v>
      </c>
      <c r="F1007" s="121" t="s">
        <v>22323</v>
      </c>
      <c r="G1007" s="81" t="s">
        <v>23561</v>
      </c>
      <c r="H1007" s="81" t="s">
        <v>23562</v>
      </c>
      <c r="I1007" s="120" t="s">
        <v>23307</v>
      </c>
      <c r="J1007" s="83" t="s">
        <v>23308</v>
      </c>
      <c r="K1007" s="82" t="s">
        <v>23563</v>
      </c>
      <c r="L1007" s="83" t="s">
        <v>23564</v>
      </c>
      <c r="M1007" s="82" t="s">
        <v>23565</v>
      </c>
      <c r="N1007" s="83" t="s">
        <v>23564</v>
      </c>
      <c r="O1007" s="81"/>
      <c r="P1007" s="82" t="s">
        <v>23566</v>
      </c>
      <c r="Q1007" s="83" t="s">
        <v>23567</v>
      </c>
      <c r="R1007" s="82" t="s">
        <v>23568</v>
      </c>
      <c r="S1007" s="121" t="s">
        <v>23567</v>
      </c>
    </row>
    <row r="1008" spans="1:19">
      <c r="A1008" s="126">
        <v>615100</v>
      </c>
      <c r="B1008" s="90" t="str">
        <f t="shared" si="31"/>
        <v>OC615100</v>
      </c>
      <c r="C1008" s="81" t="s">
        <v>23589</v>
      </c>
      <c r="D1008" s="81" t="str">
        <f t="shared" si="32"/>
        <v>615100 - Recreation_615100</v>
      </c>
      <c r="E1008" s="120" t="s">
        <v>22322</v>
      </c>
      <c r="F1008" s="121" t="s">
        <v>22323</v>
      </c>
      <c r="G1008" s="81" t="s">
        <v>23561</v>
      </c>
      <c r="H1008" s="81" t="s">
        <v>23562</v>
      </c>
      <c r="I1008" s="120" t="s">
        <v>23307</v>
      </c>
      <c r="J1008" s="83" t="s">
        <v>23308</v>
      </c>
      <c r="K1008" s="82" t="s">
        <v>23563</v>
      </c>
      <c r="L1008" s="83" t="s">
        <v>23564</v>
      </c>
      <c r="M1008" s="82" t="s">
        <v>23565</v>
      </c>
      <c r="N1008" s="83" t="s">
        <v>23564</v>
      </c>
      <c r="O1008" s="81"/>
      <c r="P1008" s="82" t="s">
        <v>23566</v>
      </c>
      <c r="Q1008" s="83" t="s">
        <v>23567</v>
      </c>
      <c r="R1008" s="82" t="s">
        <v>23568</v>
      </c>
      <c r="S1008" s="121" t="s">
        <v>23567</v>
      </c>
    </row>
    <row r="1009" spans="1:19">
      <c r="A1009" s="126">
        <v>616100</v>
      </c>
      <c r="B1009" s="90" t="str">
        <f t="shared" si="31"/>
        <v>OC616100</v>
      </c>
      <c r="C1009" s="81" t="s">
        <v>23590</v>
      </c>
      <c r="D1009" s="81" t="str">
        <f t="shared" si="32"/>
        <v>616100 - Consultant Fees-Mgt Consult</v>
      </c>
      <c r="E1009" s="120" t="s">
        <v>22322</v>
      </c>
      <c r="F1009" s="121" t="s">
        <v>22323</v>
      </c>
      <c r="G1009" s="81" t="s">
        <v>23561</v>
      </c>
      <c r="H1009" s="81" t="s">
        <v>23562</v>
      </c>
      <c r="I1009" s="120" t="s">
        <v>23307</v>
      </c>
      <c r="J1009" s="83" t="s">
        <v>23308</v>
      </c>
      <c r="K1009" s="82" t="s">
        <v>23563</v>
      </c>
      <c r="L1009" s="83" t="s">
        <v>23564</v>
      </c>
      <c r="M1009" s="82" t="s">
        <v>23565</v>
      </c>
      <c r="N1009" s="83" t="s">
        <v>23564</v>
      </c>
      <c r="O1009" s="81"/>
      <c r="P1009" s="82" t="s">
        <v>23566</v>
      </c>
      <c r="Q1009" s="83" t="s">
        <v>23567</v>
      </c>
      <c r="R1009" s="82" t="s">
        <v>23568</v>
      </c>
      <c r="S1009" s="121" t="s">
        <v>23567</v>
      </c>
    </row>
    <row r="1010" spans="1:19">
      <c r="A1010" s="126">
        <v>616110</v>
      </c>
      <c r="B1010" s="90" t="str">
        <f t="shared" si="31"/>
        <v>OC616110</v>
      </c>
      <c r="C1010" s="81" t="s">
        <v>23591</v>
      </c>
      <c r="D1010" s="81" t="str">
        <f t="shared" si="32"/>
        <v>616110 - Consultant Fees – On Mortgages</v>
      </c>
      <c r="E1010" s="120" t="s">
        <v>22322</v>
      </c>
      <c r="F1010" s="121" t="s">
        <v>22323</v>
      </c>
      <c r="G1010" s="81" t="s">
        <v>23561</v>
      </c>
      <c r="H1010" s="81" t="s">
        <v>23562</v>
      </c>
      <c r="I1010" s="120" t="s">
        <v>23307</v>
      </c>
      <c r="J1010" s="83" t="s">
        <v>23308</v>
      </c>
      <c r="K1010" s="82" t="s">
        <v>23563</v>
      </c>
      <c r="L1010" s="83" t="s">
        <v>23564</v>
      </c>
      <c r="M1010" s="82" t="s">
        <v>23565</v>
      </c>
      <c r="N1010" s="83" t="s">
        <v>23564</v>
      </c>
      <c r="O1010" s="81"/>
      <c r="P1010" s="82" t="s">
        <v>23566</v>
      </c>
      <c r="Q1010" s="83" t="s">
        <v>23567</v>
      </c>
      <c r="R1010" s="82" t="s">
        <v>23568</v>
      </c>
      <c r="S1010" s="121" t="s">
        <v>23567</v>
      </c>
    </row>
    <row r="1011" spans="1:19">
      <c r="A1011" s="126">
        <v>616120</v>
      </c>
      <c r="B1011" s="90" t="str">
        <f t="shared" si="31"/>
        <v>OC616120</v>
      </c>
      <c r="C1011" s="81" t="s">
        <v>23592</v>
      </c>
      <c r="D1011" s="81" t="str">
        <f t="shared" si="32"/>
        <v>616120 - Consultant Fees – Compensation Services</v>
      </c>
      <c r="E1011" s="120" t="s">
        <v>22322</v>
      </c>
      <c r="F1011" s="121" t="s">
        <v>22323</v>
      </c>
      <c r="G1011" s="81" t="s">
        <v>23561</v>
      </c>
      <c r="H1011" s="81" t="s">
        <v>23562</v>
      </c>
      <c r="I1011" s="120" t="s">
        <v>23307</v>
      </c>
      <c r="J1011" s="83" t="s">
        <v>23308</v>
      </c>
      <c r="K1011" s="82" t="s">
        <v>23563</v>
      </c>
      <c r="L1011" s="83" t="s">
        <v>23564</v>
      </c>
      <c r="M1011" s="82" t="s">
        <v>23565</v>
      </c>
      <c r="N1011" s="83" t="s">
        <v>23564</v>
      </c>
      <c r="O1011" s="81"/>
      <c r="P1011" s="82" t="s">
        <v>23566</v>
      </c>
      <c r="Q1011" s="83" t="s">
        <v>23567</v>
      </c>
      <c r="R1011" s="82" t="s">
        <v>23568</v>
      </c>
      <c r="S1011" s="121" t="s">
        <v>23567</v>
      </c>
    </row>
    <row r="1012" spans="1:19">
      <c r="A1012" s="126">
        <v>617100</v>
      </c>
      <c r="B1012" s="90" t="str">
        <f t="shared" si="31"/>
        <v>OC617100</v>
      </c>
      <c r="C1012" s="81" t="s">
        <v>23593</v>
      </c>
      <c r="D1012" s="81" t="str">
        <f t="shared" si="32"/>
        <v>617100 - Contract Svcs-Other-Security</v>
      </c>
      <c r="E1012" s="120" t="s">
        <v>22322</v>
      </c>
      <c r="F1012" s="121" t="s">
        <v>22323</v>
      </c>
      <c r="G1012" s="81" t="s">
        <v>23561</v>
      </c>
      <c r="H1012" s="81" t="s">
        <v>23562</v>
      </c>
      <c r="I1012" s="120" t="s">
        <v>23307</v>
      </c>
      <c r="J1012" s="83" t="s">
        <v>23308</v>
      </c>
      <c r="K1012" s="82" t="s">
        <v>23563</v>
      </c>
      <c r="L1012" s="83" t="s">
        <v>23564</v>
      </c>
      <c r="M1012" s="82" t="s">
        <v>23565</v>
      </c>
      <c r="N1012" s="83" t="s">
        <v>23564</v>
      </c>
      <c r="O1012" s="81"/>
      <c r="P1012" s="82" t="s">
        <v>23594</v>
      </c>
      <c r="Q1012" s="83" t="s">
        <v>23595</v>
      </c>
      <c r="R1012" s="82" t="s">
        <v>23596</v>
      </c>
      <c r="S1012" s="121" t="s">
        <v>23595</v>
      </c>
    </row>
    <row r="1013" spans="1:19">
      <c r="A1013" s="126">
        <v>617200</v>
      </c>
      <c r="B1013" s="90" t="str">
        <f t="shared" si="31"/>
        <v>OC617200</v>
      </c>
      <c r="C1013" s="81" t="s">
        <v>23597</v>
      </c>
      <c r="D1013" s="81" t="str">
        <f t="shared" si="32"/>
        <v>617200 - Contract Svcs-Other-Bldg Maint</v>
      </c>
      <c r="E1013" s="120" t="s">
        <v>22322</v>
      </c>
      <c r="F1013" s="121" t="s">
        <v>22323</v>
      </c>
      <c r="G1013" s="81" t="s">
        <v>23561</v>
      </c>
      <c r="H1013" s="81" t="s">
        <v>23562</v>
      </c>
      <c r="I1013" s="120" t="s">
        <v>23307</v>
      </c>
      <c r="J1013" s="83" t="s">
        <v>23308</v>
      </c>
      <c r="K1013" s="82" t="s">
        <v>23563</v>
      </c>
      <c r="L1013" s="83" t="s">
        <v>23564</v>
      </c>
      <c r="M1013" s="82" t="s">
        <v>23565</v>
      </c>
      <c r="N1013" s="83" t="s">
        <v>23564</v>
      </c>
      <c r="O1013" s="81"/>
      <c r="P1013" s="82" t="s">
        <v>23566</v>
      </c>
      <c r="Q1013" s="83" t="s">
        <v>23567</v>
      </c>
      <c r="R1013" s="82" t="s">
        <v>23568</v>
      </c>
      <c r="S1013" s="121" t="s">
        <v>23567</v>
      </c>
    </row>
    <row r="1014" spans="1:19">
      <c r="A1014" s="126">
        <v>617201</v>
      </c>
      <c r="B1014" s="90" t="str">
        <f t="shared" si="31"/>
        <v>OC617201</v>
      </c>
      <c r="C1014" s="81" t="s">
        <v>23598</v>
      </c>
      <c r="D1014" s="81" t="str">
        <f t="shared" si="32"/>
        <v>617201 - Contract Scvs-Janitorial</v>
      </c>
      <c r="E1014" s="120" t="s">
        <v>22322</v>
      </c>
      <c r="F1014" s="121" t="s">
        <v>22323</v>
      </c>
      <c r="G1014" s="81" t="s">
        <v>23561</v>
      </c>
      <c r="H1014" s="81" t="s">
        <v>23562</v>
      </c>
      <c r="I1014" s="120" t="s">
        <v>23307</v>
      </c>
      <c r="J1014" s="83" t="s">
        <v>23308</v>
      </c>
      <c r="K1014" s="82" t="s">
        <v>23563</v>
      </c>
      <c r="L1014" s="83" t="s">
        <v>23564</v>
      </c>
      <c r="M1014" s="82" t="s">
        <v>23565</v>
      </c>
      <c r="N1014" s="83" t="s">
        <v>23564</v>
      </c>
      <c r="O1014" s="81"/>
      <c r="P1014" s="82" t="s">
        <v>23566</v>
      </c>
      <c r="Q1014" s="83" t="s">
        <v>23567</v>
      </c>
      <c r="R1014" s="82" t="s">
        <v>23568</v>
      </c>
      <c r="S1014" s="121" t="s">
        <v>23567</v>
      </c>
    </row>
    <row r="1015" spans="1:19">
      <c r="A1015" s="126">
        <v>617202</v>
      </c>
      <c r="B1015" s="90" t="str">
        <f t="shared" si="31"/>
        <v>OC617202</v>
      </c>
      <c r="C1015" s="81" t="s">
        <v>23599</v>
      </c>
      <c r="D1015" s="81" t="str">
        <f t="shared" si="32"/>
        <v>617202 - Contract Services – Structural</v>
      </c>
      <c r="E1015" s="120" t="s">
        <v>22322</v>
      </c>
      <c r="F1015" s="121" t="s">
        <v>22323</v>
      </c>
      <c r="G1015" s="81" t="s">
        <v>23561</v>
      </c>
      <c r="H1015" s="81" t="s">
        <v>23562</v>
      </c>
      <c r="I1015" s="120" t="s">
        <v>23307</v>
      </c>
      <c r="J1015" s="83" t="s">
        <v>23308</v>
      </c>
      <c r="K1015" s="82" t="s">
        <v>23563</v>
      </c>
      <c r="L1015" s="83" t="s">
        <v>23564</v>
      </c>
      <c r="M1015" s="82" t="s">
        <v>23565</v>
      </c>
      <c r="N1015" s="83" t="s">
        <v>23564</v>
      </c>
      <c r="O1015" s="81"/>
      <c r="P1015" s="82" t="s">
        <v>23566</v>
      </c>
      <c r="Q1015" s="83" t="s">
        <v>23567</v>
      </c>
      <c r="R1015" s="82" t="s">
        <v>23568</v>
      </c>
      <c r="S1015" s="121" t="s">
        <v>23567</v>
      </c>
    </row>
    <row r="1016" spans="1:19">
      <c r="A1016" s="126">
        <v>617203</v>
      </c>
      <c r="B1016" s="90" t="str">
        <f t="shared" si="31"/>
        <v>OC617203</v>
      </c>
      <c r="C1016" s="81" t="s">
        <v>23600</v>
      </c>
      <c r="D1016" s="81" t="str">
        <f t="shared" si="32"/>
        <v>617203 - Contract Services – Mechanical</v>
      </c>
      <c r="E1016" s="120" t="s">
        <v>22322</v>
      </c>
      <c r="F1016" s="121" t="s">
        <v>22323</v>
      </c>
      <c r="G1016" s="81" t="s">
        <v>23561</v>
      </c>
      <c r="H1016" s="81" t="s">
        <v>23562</v>
      </c>
      <c r="I1016" s="120" t="s">
        <v>23307</v>
      </c>
      <c r="J1016" s="83" t="s">
        <v>23308</v>
      </c>
      <c r="K1016" s="82" t="s">
        <v>23563</v>
      </c>
      <c r="L1016" s="83" t="s">
        <v>23564</v>
      </c>
      <c r="M1016" s="82" t="s">
        <v>23565</v>
      </c>
      <c r="N1016" s="83" t="s">
        <v>23564</v>
      </c>
      <c r="O1016" s="81"/>
      <c r="P1016" s="82" t="s">
        <v>23566</v>
      </c>
      <c r="Q1016" s="83" t="s">
        <v>23567</v>
      </c>
      <c r="R1016" s="82" t="s">
        <v>23568</v>
      </c>
      <c r="S1016" s="121" t="s">
        <v>23567</v>
      </c>
    </row>
    <row r="1017" spans="1:19">
      <c r="A1017" s="126">
        <v>617204</v>
      </c>
      <c r="B1017" s="90" t="str">
        <f t="shared" si="31"/>
        <v>OC617204</v>
      </c>
      <c r="C1017" s="81" t="s">
        <v>23601</v>
      </c>
      <c r="D1017" s="81" t="str">
        <f t="shared" si="32"/>
        <v>617204 - Contract Services – Electrical</v>
      </c>
      <c r="E1017" s="120" t="s">
        <v>22322</v>
      </c>
      <c r="F1017" s="121" t="s">
        <v>22323</v>
      </c>
      <c r="G1017" s="81" t="s">
        <v>23561</v>
      </c>
      <c r="H1017" s="81" t="s">
        <v>23562</v>
      </c>
      <c r="I1017" s="120" t="s">
        <v>23307</v>
      </c>
      <c r="J1017" s="83" t="s">
        <v>23308</v>
      </c>
      <c r="K1017" s="82" t="s">
        <v>23563</v>
      </c>
      <c r="L1017" s="83" t="s">
        <v>23564</v>
      </c>
      <c r="M1017" s="82" t="s">
        <v>23565</v>
      </c>
      <c r="N1017" s="83" t="s">
        <v>23564</v>
      </c>
      <c r="O1017" s="81"/>
      <c r="P1017" s="82" t="s">
        <v>23566</v>
      </c>
      <c r="Q1017" s="83" t="s">
        <v>23567</v>
      </c>
      <c r="R1017" s="82" t="s">
        <v>23568</v>
      </c>
      <c r="S1017" s="121" t="s">
        <v>23567</v>
      </c>
    </row>
    <row r="1018" spans="1:19">
      <c r="A1018" s="126">
        <v>617205</v>
      </c>
      <c r="B1018" s="90" t="str">
        <f t="shared" si="31"/>
        <v>OC617205</v>
      </c>
      <c r="C1018" s="81" t="s">
        <v>23602</v>
      </c>
      <c r="D1018" s="81" t="str">
        <f t="shared" si="32"/>
        <v>617205 - Contract Services – Communications</v>
      </c>
      <c r="E1018" s="120" t="s">
        <v>22322</v>
      </c>
      <c r="F1018" s="121" t="s">
        <v>22323</v>
      </c>
      <c r="G1018" s="81" t="s">
        <v>23561</v>
      </c>
      <c r="H1018" s="81" t="s">
        <v>23562</v>
      </c>
      <c r="I1018" s="120" t="s">
        <v>23307</v>
      </c>
      <c r="J1018" s="83" t="s">
        <v>23308</v>
      </c>
      <c r="K1018" s="82" t="s">
        <v>23563</v>
      </c>
      <c r="L1018" s="83" t="s">
        <v>23564</v>
      </c>
      <c r="M1018" s="82" t="s">
        <v>23565</v>
      </c>
      <c r="N1018" s="83" t="s">
        <v>23564</v>
      </c>
      <c r="O1018" s="81"/>
      <c r="P1018" s="82" t="s">
        <v>23566</v>
      </c>
      <c r="Q1018" s="83" t="s">
        <v>23567</v>
      </c>
      <c r="R1018" s="82" t="s">
        <v>23568</v>
      </c>
      <c r="S1018" s="121" t="s">
        <v>23567</v>
      </c>
    </row>
    <row r="1019" spans="1:19">
      <c r="A1019" s="126">
        <v>617206</v>
      </c>
      <c r="B1019" s="90" t="str">
        <f t="shared" si="31"/>
        <v>OC617206</v>
      </c>
      <c r="C1019" s="81" t="s">
        <v>23603</v>
      </c>
      <c r="D1019" s="81" t="str">
        <f t="shared" si="32"/>
        <v>617206 - Contract Scvs-Elevator</v>
      </c>
      <c r="E1019" s="120" t="s">
        <v>22322</v>
      </c>
      <c r="F1019" s="121" t="s">
        <v>22323</v>
      </c>
      <c r="G1019" s="81" t="s">
        <v>23561</v>
      </c>
      <c r="H1019" s="81" t="s">
        <v>23562</v>
      </c>
      <c r="I1019" s="120" t="s">
        <v>23307</v>
      </c>
      <c r="J1019" s="83" t="s">
        <v>23308</v>
      </c>
      <c r="K1019" s="82" t="s">
        <v>23563</v>
      </c>
      <c r="L1019" s="83" t="s">
        <v>23564</v>
      </c>
      <c r="M1019" s="82" t="s">
        <v>23565</v>
      </c>
      <c r="N1019" s="83" t="s">
        <v>23564</v>
      </c>
      <c r="O1019" s="81"/>
      <c r="P1019" s="82" t="s">
        <v>23566</v>
      </c>
      <c r="Q1019" s="83" t="s">
        <v>23567</v>
      </c>
      <c r="R1019" s="82" t="s">
        <v>23568</v>
      </c>
      <c r="S1019" s="121" t="s">
        <v>23567</v>
      </c>
    </row>
    <row r="1020" spans="1:19">
      <c r="A1020" s="126">
        <v>617207</v>
      </c>
      <c r="B1020" s="90" t="str">
        <f t="shared" si="31"/>
        <v>OC617207</v>
      </c>
      <c r="C1020" s="81" t="s">
        <v>23604</v>
      </c>
      <c r="D1020" s="81" t="str">
        <f t="shared" si="32"/>
        <v>617207 - Contract Services – Architecture/Engineering</v>
      </c>
      <c r="E1020" s="120" t="s">
        <v>22322</v>
      </c>
      <c r="F1020" s="121" t="s">
        <v>22323</v>
      </c>
      <c r="G1020" s="81" t="s">
        <v>23561</v>
      </c>
      <c r="H1020" s="81" t="s">
        <v>23562</v>
      </c>
      <c r="I1020" s="120" t="s">
        <v>23307</v>
      </c>
      <c r="J1020" s="83" t="s">
        <v>23308</v>
      </c>
      <c r="K1020" s="82" t="s">
        <v>23563</v>
      </c>
      <c r="L1020" s="83" t="s">
        <v>23564</v>
      </c>
      <c r="M1020" s="82" t="s">
        <v>23565</v>
      </c>
      <c r="N1020" s="83" t="s">
        <v>23564</v>
      </c>
      <c r="O1020" s="81"/>
      <c r="P1020" s="82" t="s">
        <v>23566</v>
      </c>
      <c r="Q1020" s="83" t="s">
        <v>23567</v>
      </c>
      <c r="R1020" s="82" t="s">
        <v>23568</v>
      </c>
      <c r="S1020" s="121" t="s">
        <v>23567</v>
      </c>
    </row>
    <row r="1021" spans="1:19">
      <c r="A1021" s="126">
        <v>617208</v>
      </c>
      <c r="B1021" s="90" t="str">
        <f t="shared" si="31"/>
        <v>OC617208</v>
      </c>
      <c r="C1021" s="81" t="s">
        <v>23605</v>
      </c>
      <c r="D1021" s="81" t="str">
        <f t="shared" si="32"/>
        <v>617208 - Contract Services – Skilled Trades</v>
      </c>
      <c r="E1021" s="120" t="s">
        <v>22322</v>
      </c>
      <c r="F1021" s="121" t="s">
        <v>22323</v>
      </c>
      <c r="G1021" s="81" t="s">
        <v>23561</v>
      </c>
      <c r="H1021" s="81" t="s">
        <v>23562</v>
      </c>
      <c r="I1021" s="120" t="s">
        <v>23307</v>
      </c>
      <c r="J1021" s="83" t="s">
        <v>23308</v>
      </c>
      <c r="K1021" s="82" t="s">
        <v>23563</v>
      </c>
      <c r="L1021" s="83" t="s">
        <v>23564</v>
      </c>
      <c r="M1021" s="82" t="s">
        <v>23565</v>
      </c>
      <c r="N1021" s="83" t="s">
        <v>23564</v>
      </c>
      <c r="O1021" s="81"/>
      <c r="P1021" s="82" t="s">
        <v>23566</v>
      </c>
      <c r="Q1021" s="83" t="s">
        <v>23567</v>
      </c>
      <c r="R1021" s="82" t="s">
        <v>23568</v>
      </c>
      <c r="S1021" s="121" t="s">
        <v>23567</v>
      </c>
    </row>
    <row r="1022" spans="1:19">
      <c r="A1022" s="126">
        <v>617209</v>
      </c>
      <c r="B1022" s="90" t="str">
        <f t="shared" si="31"/>
        <v>OC617209</v>
      </c>
      <c r="C1022" s="81" t="s">
        <v>23606</v>
      </c>
      <c r="D1022" s="81" t="str">
        <f t="shared" si="32"/>
        <v>617209 - Contract Services – Trolley Repairs</v>
      </c>
      <c r="E1022" s="120" t="s">
        <v>22322</v>
      </c>
      <c r="F1022" s="121" t="s">
        <v>22323</v>
      </c>
      <c r="G1022" s="81" t="s">
        <v>23561</v>
      </c>
      <c r="H1022" s="81" t="s">
        <v>23562</v>
      </c>
      <c r="I1022" s="120" t="s">
        <v>23307</v>
      </c>
      <c r="J1022" s="83" t="s">
        <v>23308</v>
      </c>
      <c r="K1022" s="82" t="s">
        <v>23563</v>
      </c>
      <c r="L1022" s="83" t="s">
        <v>23564</v>
      </c>
      <c r="M1022" s="82" t="s">
        <v>23565</v>
      </c>
      <c r="N1022" s="83" t="s">
        <v>23564</v>
      </c>
      <c r="O1022" s="81"/>
      <c r="P1022" s="82" t="s">
        <v>23566</v>
      </c>
      <c r="Q1022" s="83" t="s">
        <v>23567</v>
      </c>
      <c r="R1022" s="82" t="s">
        <v>23568</v>
      </c>
      <c r="S1022" s="121" t="s">
        <v>23567</v>
      </c>
    </row>
    <row r="1023" spans="1:19">
      <c r="A1023" s="126">
        <v>617210</v>
      </c>
      <c r="B1023" s="90" t="str">
        <f t="shared" si="31"/>
        <v>OC617210</v>
      </c>
      <c r="C1023" s="81" t="s">
        <v>23607</v>
      </c>
      <c r="D1023" s="81" t="str">
        <f t="shared" si="32"/>
        <v>617210 - Contract Services – Building Maintenance – Miscellaneous</v>
      </c>
      <c r="E1023" s="120" t="s">
        <v>22322</v>
      </c>
      <c r="F1023" s="121" t="s">
        <v>22323</v>
      </c>
      <c r="G1023" s="81" t="s">
        <v>23561</v>
      </c>
      <c r="H1023" s="81" t="s">
        <v>23562</v>
      </c>
      <c r="I1023" s="120" t="s">
        <v>23307</v>
      </c>
      <c r="J1023" s="83" t="s">
        <v>23308</v>
      </c>
      <c r="K1023" s="82" t="s">
        <v>23563</v>
      </c>
      <c r="L1023" s="83" t="s">
        <v>23564</v>
      </c>
      <c r="M1023" s="82" t="s">
        <v>23565</v>
      </c>
      <c r="N1023" s="83" t="s">
        <v>23564</v>
      </c>
      <c r="O1023" s="81"/>
      <c r="P1023" s="82" t="s">
        <v>23566</v>
      </c>
      <c r="Q1023" s="83" t="s">
        <v>23567</v>
      </c>
      <c r="R1023" s="82" t="s">
        <v>23568</v>
      </c>
      <c r="S1023" s="121" t="s">
        <v>23567</v>
      </c>
    </row>
    <row r="1024" spans="1:19">
      <c r="A1024" s="126">
        <v>617211</v>
      </c>
      <c r="B1024" s="90" t="str">
        <f t="shared" si="31"/>
        <v>OC617211</v>
      </c>
      <c r="C1024" s="81" t="s">
        <v>23608</v>
      </c>
      <c r="D1024" s="81" t="str">
        <f t="shared" si="32"/>
        <v>617211 - Contract Services – Waste Removal</v>
      </c>
      <c r="E1024" s="120" t="s">
        <v>22322</v>
      </c>
      <c r="F1024" s="121" t="s">
        <v>22323</v>
      </c>
      <c r="G1024" s="81" t="s">
        <v>23561</v>
      </c>
      <c r="H1024" s="81" t="s">
        <v>23562</v>
      </c>
      <c r="I1024" s="120" t="s">
        <v>23307</v>
      </c>
      <c r="J1024" s="83" t="s">
        <v>23308</v>
      </c>
      <c r="K1024" s="82" t="s">
        <v>23563</v>
      </c>
      <c r="L1024" s="83" t="s">
        <v>23564</v>
      </c>
      <c r="M1024" s="82" t="s">
        <v>23565</v>
      </c>
      <c r="N1024" s="83" t="s">
        <v>23564</v>
      </c>
      <c r="O1024" s="81"/>
      <c r="P1024" s="82" t="s">
        <v>23566</v>
      </c>
      <c r="Q1024" s="83" t="s">
        <v>23567</v>
      </c>
      <c r="R1024" s="82" t="s">
        <v>23568</v>
      </c>
      <c r="S1024" s="121" t="s">
        <v>23567</v>
      </c>
    </row>
    <row r="1025" spans="1:19">
      <c r="A1025" s="126">
        <v>617220</v>
      </c>
      <c r="B1025" s="90" t="str">
        <f t="shared" si="31"/>
        <v>OC617220</v>
      </c>
      <c r="C1025" s="81" t="s">
        <v>23609</v>
      </c>
      <c r="D1025" s="81" t="str">
        <f t="shared" si="32"/>
        <v>617220 - Contract Services – Building Demolitions</v>
      </c>
      <c r="E1025" s="120" t="s">
        <v>22322</v>
      </c>
      <c r="F1025" s="121" t="s">
        <v>22323</v>
      </c>
      <c r="G1025" s="81" t="s">
        <v>23561</v>
      </c>
      <c r="H1025" s="81" t="s">
        <v>23562</v>
      </c>
      <c r="I1025" s="120" t="s">
        <v>23307</v>
      </c>
      <c r="J1025" s="83" t="s">
        <v>23308</v>
      </c>
      <c r="K1025" s="82" t="s">
        <v>23563</v>
      </c>
      <c r="L1025" s="83" t="s">
        <v>23564</v>
      </c>
      <c r="M1025" s="82" t="s">
        <v>23565</v>
      </c>
      <c r="N1025" s="83" t="s">
        <v>23564</v>
      </c>
      <c r="O1025" s="81"/>
      <c r="P1025" s="82" t="s">
        <v>23566</v>
      </c>
      <c r="Q1025" s="83" t="s">
        <v>23567</v>
      </c>
      <c r="R1025" s="82" t="s">
        <v>23568</v>
      </c>
      <c r="S1025" s="121" t="s">
        <v>23567</v>
      </c>
    </row>
    <row r="1026" spans="1:19">
      <c r="A1026" s="126">
        <v>617300</v>
      </c>
      <c r="B1026" s="90" t="str">
        <f t="shared" si="31"/>
        <v>OC617300</v>
      </c>
      <c r="C1026" s="81" t="s">
        <v>23610</v>
      </c>
      <c r="D1026" s="81" t="str">
        <f t="shared" si="32"/>
        <v>617300 - Contract Scvs-Vehicle Maint-Misc</v>
      </c>
      <c r="E1026" s="120" t="s">
        <v>22322</v>
      </c>
      <c r="F1026" s="121" t="s">
        <v>22323</v>
      </c>
      <c r="G1026" s="81" t="s">
        <v>23561</v>
      </c>
      <c r="H1026" s="81" t="s">
        <v>23562</v>
      </c>
      <c r="I1026" s="120" t="s">
        <v>23307</v>
      </c>
      <c r="J1026" s="83" t="s">
        <v>23308</v>
      </c>
      <c r="K1026" s="82" t="s">
        <v>23563</v>
      </c>
      <c r="L1026" s="83" t="s">
        <v>23564</v>
      </c>
      <c r="M1026" s="82" t="s">
        <v>23565</v>
      </c>
      <c r="N1026" s="83" t="s">
        <v>23564</v>
      </c>
      <c r="O1026" s="81"/>
      <c r="P1026" s="82" t="s">
        <v>23566</v>
      </c>
      <c r="Q1026" s="83" t="s">
        <v>23567</v>
      </c>
      <c r="R1026" s="82" t="s">
        <v>23568</v>
      </c>
      <c r="S1026" s="121" t="s">
        <v>23567</v>
      </c>
    </row>
    <row r="1027" spans="1:19">
      <c r="A1027" s="126">
        <v>617301</v>
      </c>
      <c r="B1027" s="90" t="str">
        <f t="shared" si="31"/>
        <v>OC617301</v>
      </c>
      <c r="C1027" s="81" t="s">
        <v>23611</v>
      </c>
      <c r="D1027" s="81" t="str">
        <f t="shared" si="32"/>
        <v>617301 - Contract Services – Coach Bodies</v>
      </c>
      <c r="E1027" s="120" t="s">
        <v>22322</v>
      </c>
      <c r="F1027" s="121" t="s">
        <v>22323</v>
      </c>
      <c r="G1027" s="81" t="s">
        <v>23561</v>
      </c>
      <c r="H1027" s="81" t="s">
        <v>23562</v>
      </c>
      <c r="I1027" s="120" t="s">
        <v>23307</v>
      </c>
      <c r="J1027" s="83" t="s">
        <v>23308</v>
      </c>
      <c r="K1027" s="82" t="s">
        <v>23563</v>
      </c>
      <c r="L1027" s="83" t="s">
        <v>23564</v>
      </c>
      <c r="M1027" s="82" t="s">
        <v>23565</v>
      </c>
      <c r="N1027" s="83" t="s">
        <v>23564</v>
      </c>
      <c r="O1027" s="81"/>
      <c r="P1027" s="82" t="s">
        <v>23566</v>
      </c>
      <c r="Q1027" s="83" t="s">
        <v>23567</v>
      </c>
      <c r="R1027" s="82" t="s">
        <v>23568</v>
      </c>
      <c r="S1027" s="121" t="s">
        <v>23567</v>
      </c>
    </row>
    <row r="1028" spans="1:19">
      <c r="A1028" s="126">
        <v>617302</v>
      </c>
      <c r="B1028" s="90" t="str">
        <f t="shared" ref="B1028:B1091" si="33">"OC"&amp;A1028</f>
        <v>OC617302</v>
      </c>
      <c r="C1028" s="81" t="s">
        <v>23612</v>
      </c>
      <c r="D1028" s="81" t="str">
        <f t="shared" ref="D1028:D1091" si="34">A1028&amp;" - "&amp;C1028</f>
        <v>617302 - Contract Services – Coach Brakes</v>
      </c>
      <c r="E1028" s="120" t="s">
        <v>22322</v>
      </c>
      <c r="F1028" s="121" t="s">
        <v>22323</v>
      </c>
      <c r="G1028" s="81" t="s">
        <v>23561</v>
      </c>
      <c r="H1028" s="81" t="s">
        <v>23562</v>
      </c>
      <c r="I1028" s="120" t="s">
        <v>23307</v>
      </c>
      <c r="J1028" s="83" t="s">
        <v>23308</v>
      </c>
      <c r="K1028" s="82" t="s">
        <v>23563</v>
      </c>
      <c r="L1028" s="83" t="s">
        <v>23564</v>
      </c>
      <c r="M1028" s="82" t="s">
        <v>23565</v>
      </c>
      <c r="N1028" s="83" t="s">
        <v>23564</v>
      </c>
      <c r="O1028" s="81"/>
      <c r="P1028" s="82" t="s">
        <v>23566</v>
      </c>
      <c r="Q1028" s="83" t="s">
        <v>23567</v>
      </c>
      <c r="R1028" s="82" t="s">
        <v>23568</v>
      </c>
      <c r="S1028" s="121" t="s">
        <v>23567</v>
      </c>
    </row>
    <row r="1029" spans="1:19">
      <c r="A1029" s="126">
        <v>617303</v>
      </c>
      <c r="B1029" s="90" t="str">
        <f t="shared" si="33"/>
        <v>OC617303</v>
      </c>
      <c r="C1029" s="81" t="s">
        <v>23613</v>
      </c>
      <c r="D1029" s="81" t="str">
        <f t="shared" si="34"/>
        <v>617303 - Contract Services – Coach Suspension</v>
      </c>
      <c r="E1029" s="120" t="s">
        <v>22322</v>
      </c>
      <c r="F1029" s="121" t="s">
        <v>22323</v>
      </c>
      <c r="G1029" s="81" t="s">
        <v>23561</v>
      </c>
      <c r="H1029" s="81" t="s">
        <v>23562</v>
      </c>
      <c r="I1029" s="120" t="s">
        <v>23307</v>
      </c>
      <c r="J1029" s="83" t="s">
        <v>23308</v>
      </c>
      <c r="K1029" s="82" t="s">
        <v>23563</v>
      </c>
      <c r="L1029" s="83" t="s">
        <v>23564</v>
      </c>
      <c r="M1029" s="82" t="s">
        <v>23565</v>
      </c>
      <c r="N1029" s="83" t="s">
        <v>23564</v>
      </c>
      <c r="O1029" s="81"/>
      <c r="P1029" s="82" t="s">
        <v>23566</v>
      </c>
      <c r="Q1029" s="83" t="s">
        <v>23567</v>
      </c>
      <c r="R1029" s="82" t="s">
        <v>23568</v>
      </c>
      <c r="S1029" s="121" t="s">
        <v>23567</v>
      </c>
    </row>
    <row r="1030" spans="1:19">
      <c r="A1030" s="126">
        <v>617304</v>
      </c>
      <c r="B1030" s="90" t="str">
        <f t="shared" si="33"/>
        <v>OC617304</v>
      </c>
      <c r="C1030" s="81" t="s">
        <v>23614</v>
      </c>
      <c r="D1030" s="81" t="str">
        <f t="shared" si="34"/>
        <v>617304 - Contract Services – Coach Transmission</v>
      </c>
      <c r="E1030" s="120" t="s">
        <v>22322</v>
      </c>
      <c r="F1030" s="121" t="s">
        <v>22323</v>
      </c>
      <c r="G1030" s="81" t="s">
        <v>23561</v>
      </c>
      <c r="H1030" s="81" t="s">
        <v>23562</v>
      </c>
      <c r="I1030" s="120" t="s">
        <v>23307</v>
      </c>
      <c r="J1030" s="83" t="s">
        <v>23308</v>
      </c>
      <c r="K1030" s="82" t="s">
        <v>23563</v>
      </c>
      <c r="L1030" s="83" t="s">
        <v>23564</v>
      </c>
      <c r="M1030" s="82" t="s">
        <v>23565</v>
      </c>
      <c r="N1030" s="83" t="s">
        <v>23564</v>
      </c>
      <c r="O1030" s="81"/>
      <c r="P1030" s="82" t="s">
        <v>23566</v>
      </c>
      <c r="Q1030" s="83" t="s">
        <v>23567</v>
      </c>
      <c r="R1030" s="82" t="s">
        <v>23568</v>
      </c>
      <c r="S1030" s="121" t="s">
        <v>23567</v>
      </c>
    </row>
    <row r="1031" spans="1:19">
      <c r="A1031" s="126">
        <v>617305</v>
      </c>
      <c r="B1031" s="90" t="str">
        <f t="shared" si="33"/>
        <v>OC617305</v>
      </c>
      <c r="C1031" s="81" t="s">
        <v>23615</v>
      </c>
      <c r="D1031" s="81" t="str">
        <f t="shared" si="34"/>
        <v>617305 - Contract Services – Cars/Trucks</v>
      </c>
      <c r="E1031" s="120" t="s">
        <v>22322</v>
      </c>
      <c r="F1031" s="121" t="s">
        <v>22323</v>
      </c>
      <c r="G1031" s="81" t="s">
        <v>23561</v>
      </c>
      <c r="H1031" s="81" t="s">
        <v>23562</v>
      </c>
      <c r="I1031" s="120" t="s">
        <v>23307</v>
      </c>
      <c r="J1031" s="83" t="s">
        <v>23308</v>
      </c>
      <c r="K1031" s="82" t="s">
        <v>23563</v>
      </c>
      <c r="L1031" s="83" t="s">
        <v>23564</v>
      </c>
      <c r="M1031" s="82" t="s">
        <v>23565</v>
      </c>
      <c r="N1031" s="83" t="s">
        <v>23564</v>
      </c>
      <c r="O1031" s="81"/>
      <c r="P1031" s="82" t="s">
        <v>23566</v>
      </c>
      <c r="Q1031" s="83" t="s">
        <v>23567</v>
      </c>
      <c r="R1031" s="82" t="s">
        <v>23568</v>
      </c>
      <c r="S1031" s="121" t="s">
        <v>23567</v>
      </c>
    </row>
    <row r="1032" spans="1:19">
      <c r="A1032" s="126">
        <v>617306</v>
      </c>
      <c r="B1032" s="90" t="str">
        <f t="shared" si="33"/>
        <v>OC617306</v>
      </c>
      <c r="C1032" s="81" t="s">
        <v>23616</v>
      </c>
      <c r="D1032" s="81" t="str">
        <f t="shared" si="34"/>
        <v>617306 - Contract Services – Coach Engines</v>
      </c>
      <c r="E1032" s="120" t="s">
        <v>22322</v>
      </c>
      <c r="F1032" s="121" t="s">
        <v>22323</v>
      </c>
      <c r="G1032" s="81" t="s">
        <v>23561</v>
      </c>
      <c r="H1032" s="81" t="s">
        <v>23562</v>
      </c>
      <c r="I1032" s="120" t="s">
        <v>23307</v>
      </c>
      <c r="J1032" s="83" t="s">
        <v>23308</v>
      </c>
      <c r="K1032" s="82" t="s">
        <v>23563</v>
      </c>
      <c r="L1032" s="83" t="s">
        <v>23564</v>
      </c>
      <c r="M1032" s="82" t="s">
        <v>23565</v>
      </c>
      <c r="N1032" s="83" t="s">
        <v>23564</v>
      </c>
      <c r="O1032" s="81"/>
      <c r="P1032" s="82" t="s">
        <v>23566</v>
      </c>
      <c r="Q1032" s="83" t="s">
        <v>23567</v>
      </c>
      <c r="R1032" s="82" t="s">
        <v>23568</v>
      </c>
      <c r="S1032" s="121" t="s">
        <v>23567</v>
      </c>
    </row>
    <row r="1033" spans="1:19">
      <c r="A1033" s="126">
        <v>617307</v>
      </c>
      <c r="B1033" s="90" t="str">
        <f t="shared" si="33"/>
        <v>OC617307</v>
      </c>
      <c r="C1033" s="81" t="s">
        <v>23617</v>
      </c>
      <c r="D1033" s="81" t="str">
        <f t="shared" si="34"/>
        <v>617307 - Contract Services – Environmental</v>
      </c>
      <c r="E1033" s="120" t="s">
        <v>22322</v>
      </c>
      <c r="F1033" s="121" t="s">
        <v>22323</v>
      </c>
      <c r="G1033" s="81" t="s">
        <v>23561</v>
      </c>
      <c r="H1033" s="81" t="s">
        <v>23562</v>
      </c>
      <c r="I1033" s="120" t="s">
        <v>23307</v>
      </c>
      <c r="J1033" s="83" t="s">
        <v>23308</v>
      </c>
      <c r="K1033" s="82" t="s">
        <v>23563</v>
      </c>
      <c r="L1033" s="83" t="s">
        <v>23564</v>
      </c>
      <c r="M1033" s="82" t="s">
        <v>23565</v>
      </c>
      <c r="N1033" s="83" t="s">
        <v>23564</v>
      </c>
      <c r="O1033" s="81"/>
      <c r="P1033" s="82" t="s">
        <v>23566</v>
      </c>
      <c r="Q1033" s="83" t="s">
        <v>23567</v>
      </c>
      <c r="R1033" s="82" t="s">
        <v>23568</v>
      </c>
      <c r="S1033" s="121" t="s">
        <v>23567</v>
      </c>
    </row>
    <row r="1034" spans="1:19">
      <c r="A1034" s="126">
        <v>617400</v>
      </c>
      <c r="B1034" s="90" t="str">
        <f t="shared" si="33"/>
        <v>OC617400</v>
      </c>
      <c r="C1034" s="81" t="s">
        <v>23618</v>
      </c>
      <c r="D1034" s="81" t="str">
        <f t="shared" si="34"/>
        <v>617400 - Contract Scvs-Info Technology</v>
      </c>
      <c r="E1034" s="120" t="s">
        <v>22322</v>
      </c>
      <c r="F1034" s="121" t="s">
        <v>22323</v>
      </c>
      <c r="G1034" s="81" t="s">
        <v>23561</v>
      </c>
      <c r="H1034" s="81" t="s">
        <v>23562</v>
      </c>
      <c r="I1034" s="120" t="s">
        <v>23307</v>
      </c>
      <c r="J1034" s="83" t="s">
        <v>23308</v>
      </c>
      <c r="K1034" s="82" t="s">
        <v>23563</v>
      </c>
      <c r="L1034" s="83" t="s">
        <v>23564</v>
      </c>
      <c r="M1034" s="82" t="s">
        <v>23565</v>
      </c>
      <c r="N1034" s="83" t="s">
        <v>23564</v>
      </c>
      <c r="O1034" s="81"/>
      <c r="P1034" s="82" t="s">
        <v>23619</v>
      </c>
      <c r="Q1034" s="83" t="s">
        <v>23620</v>
      </c>
      <c r="R1034" s="82" t="s">
        <v>23621</v>
      </c>
      <c r="S1034" s="121" t="s">
        <v>23620</v>
      </c>
    </row>
    <row r="1035" spans="1:19">
      <c r="A1035" s="126">
        <v>617900</v>
      </c>
      <c r="B1035" s="90" t="str">
        <f t="shared" si="33"/>
        <v>OC617900</v>
      </c>
      <c r="C1035" s="81" t="s">
        <v>23622</v>
      </c>
      <c r="D1035" s="81" t="str">
        <f t="shared" si="34"/>
        <v>617900 - Contract Svcs-Other-Misc</v>
      </c>
      <c r="E1035" s="120" t="s">
        <v>22322</v>
      </c>
      <c r="F1035" s="121" t="s">
        <v>22323</v>
      </c>
      <c r="G1035" s="81" t="s">
        <v>23561</v>
      </c>
      <c r="H1035" s="81" t="s">
        <v>23562</v>
      </c>
      <c r="I1035" s="120" t="s">
        <v>23307</v>
      </c>
      <c r="J1035" s="83" t="s">
        <v>23308</v>
      </c>
      <c r="K1035" s="82" t="s">
        <v>23563</v>
      </c>
      <c r="L1035" s="83" t="s">
        <v>23564</v>
      </c>
      <c r="M1035" s="82" t="s">
        <v>23565</v>
      </c>
      <c r="N1035" s="83" t="s">
        <v>23564</v>
      </c>
      <c r="O1035" s="81"/>
      <c r="P1035" s="82" t="s">
        <v>23623</v>
      </c>
      <c r="Q1035" s="83" t="s">
        <v>23624</v>
      </c>
      <c r="R1035" s="82" t="s">
        <v>23625</v>
      </c>
      <c r="S1035" s="121" t="s">
        <v>23624</v>
      </c>
    </row>
    <row r="1036" spans="1:19">
      <c r="A1036" s="126">
        <v>617901</v>
      </c>
      <c r="B1036" s="90" t="str">
        <f t="shared" si="33"/>
        <v>OC617901</v>
      </c>
      <c r="C1036" s="81" t="s">
        <v>23626</v>
      </c>
      <c r="D1036" s="81" t="str">
        <f t="shared" si="34"/>
        <v>617901 - Contract Svcs-Construction Inspect</v>
      </c>
      <c r="E1036" s="120" t="s">
        <v>22322</v>
      </c>
      <c r="F1036" s="121" t="s">
        <v>22323</v>
      </c>
      <c r="G1036" s="81" t="s">
        <v>23561</v>
      </c>
      <c r="H1036" s="81" t="s">
        <v>23562</v>
      </c>
      <c r="I1036" s="120" t="s">
        <v>23307</v>
      </c>
      <c r="J1036" s="83" t="s">
        <v>23308</v>
      </c>
      <c r="K1036" s="82" t="s">
        <v>23563</v>
      </c>
      <c r="L1036" s="83" t="s">
        <v>23564</v>
      </c>
      <c r="M1036" s="82" t="s">
        <v>23565</v>
      </c>
      <c r="N1036" s="83" t="s">
        <v>23564</v>
      </c>
      <c r="O1036" s="81"/>
      <c r="P1036" s="82" t="s">
        <v>23627</v>
      </c>
      <c r="Q1036" s="83" t="s">
        <v>23628</v>
      </c>
      <c r="R1036" s="82" t="s">
        <v>23629</v>
      </c>
      <c r="S1036" s="121" t="s">
        <v>23628</v>
      </c>
    </row>
    <row r="1037" spans="1:19">
      <c r="A1037" s="126">
        <v>617902</v>
      </c>
      <c r="B1037" s="90" t="str">
        <f t="shared" si="33"/>
        <v>OC617902</v>
      </c>
      <c r="C1037" s="81" t="s">
        <v>23630</v>
      </c>
      <c r="D1037" s="81" t="str">
        <f t="shared" si="34"/>
        <v>617902 - Contract Services – ADA – Paratransit Services</v>
      </c>
      <c r="E1037" s="120" t="s">
        <v>22322</v>
      </c>
      <c r="F1037" s="121" t="s">
        <v>22323</v>
      </c>
      <c r="G1037" s="81" t="s">
        <v>23561</v>
      </c>
      <c r="H1037" s="81" t="s">
        <v>23562</v>
      </c>
      <c r="I1037" s="120" t="s">
        <v>23307</v>
      </c>
      <c r="J1037" s="83" t="s">
        <v>23308</v>
      </c>
      <c r="K1037" s="82" t="s">
        <v>23563</v>
      </c>
      <c r="L1037" s="83" t="s">
        <v>23564</v>
      </c>
      <c r="M1037" s="82" t="s">
        <v>23565</v>
      </c>
      <c r="N1037" s="83" t="s">
        <v>23564</v>
      </c>
      <c r="O1037" s="81"/>
      <c r="P1037" s="82" t="s">
        <v>23627</v>
      </c>
      <c r="Q1037" s="83" t="s">
        <v>23628</v>
      </c>
      <c r="R1037" s="82" t="s">
        <v>23629</v>
      </c>
      <c r="S1037" s="121" t="s">
        <v>23628</v>
      </c>
    </row>
    <row r="1038" spans="1:19">
      <c r="A1038" s="126">
        <v>617903</v>
      </c>
      <c r="B1038" s="90" t="str">
        <f t="shared" si="33"/>
        <v>OC617903</v>
      </c>
      <c r="C1038" s="81" t="s">
        <v>23631</v>
      </c>
      <c r="D1038" s="81" t="str">
        <f t="shared" si="34"/>
        <v>617903 - Contract Svcs-Pers Servs Contract-Pd On P/R</v>
      </c>
      <c r="E1038" s="120" t="s">
        <v>22322</v>
      </c>
      <c r="F1038" s="121" t="s">
        <v>22323</v>
      </c>
      <c r="G1038" s="81" t="s">
        <v>23305</v>
      </c>
      <c r="H1038" s="81" t="s">
        <v>23306</v>
      </c>
      <c r="I1038" s="120" t="s">
        <v>23307</v>
      </c>
      <c r="J1038" s="83" t="s">
        <v>23308</v>
      </c>
      <c r="K1038" s="82" t="s">
        <v>23563</v>
      </c>
      <c r="L1038" s="83" t="s">
        <v>23564</v>
      </c>
      <c r="M1038" s="82" t="s">
        <v>23565</v>
      </c>
      <c r="N1038" s="83" t="s">
        <v>23564</v>
      </c>
      <c r="O1038" s="81"/>
      <c r="P1038" s="82" t="s">
        <v>23632</v>
      </c>
      <c r="Q1038" s="83" t="s">
        <v>23633</v>
      </c>
      <c r="R1038" s="82" t="s">
        <v>23634</v>
      </c>
      <c r="S1038" s="121" t="s">
        <v>23633</v>
      </c>
    </row>
    <row r="1039" spans="1:19">
      <c r="A1039" s="126">
        <v>617904</v>
      </c>
      <c r="B1039" s="90" t="str">
        <f t="shared" si="33"/>
        <v>OC617904</v>
      </c>
      <c r="C1039" s="81" t="s">
        <v>23635</v>
      </c>
      <c r="D1039" s="81" t="str">
        <f t="shared" si="34"/>
        <v>617904 - Contract Services – Personnel Services Extra – Labor Employee</v>
      </c>
      <c r="E1039" s="120" t="s">
        <v>22322</v>
      </c>
      <c r="F1039" s="121" t="s">
        <v>22323</v>
      </c>
      <c r="G1039" s="81" t="s">
        <v>23561</v>
      </c>
      <c r="H1039" s="81" t="s">
        <v>23562</v>
      </c>
      <c r="I1039" s="120" t="s">
        <v>23307</v>
      </c>
      <c r="J1039" s="83" t="s">
        <v>23308</v>
      </c>
      <c r="K1039" s="82" t="s">
        <v>23563</v>
      </c>
      <c r="L1039" s="83" t="s">
        <v>23564</v>
      </c>
      <c r="M1039" s="82" t="s">
        <v>23565</v>
      </c>
      <c r="N1039" s="83" t="s">
        <v>23564</v>
      </c>
      <c r="O1039" s="81"/>
      <c r="P1039" s="82" t="s">
        <v>23632</v>
      </c>
      <c r="Q1039" s="83" t="s">
        <v>23633</v>
      </c>
      <c r="R1039" s="82" t="s">
        <v>23634</v>
      </c>
      <c r="S1039" s="121" t="s">
        <v>23633</v>
      </c>
    </row>
    <row r="1040" spans="1:19">
      <c r="A1040" s="126">
        <v>617905</v>
      </c>
      <c r="B1040" s="90" t="str">
        <f t="shared" si="33"/>
        <v>OC617905</v>
      </c>
      <c r="C1040" s="81" t="s">
        <v>23636</v>
      </c>
      <c r="D1040" s="81" t="str">
        <f t="shared" si="34"/>
        <v>617905 - Contract Services – Fire Department</v>
      </c>
      <c r="E1040" s="120" t="s">
        <v>22322</v>
      </c>
      <c r="F1040" s="121" t="s">
        <v>22323</v>
      </c>
      <c r="G1040" s="81" t="s">
        <v>23561</v>
      </c>
      <c r="H1040" s="81" t="s">
        <v>23562</v>
      </c>
      <c r="I1040" s="120" t="s">
        <v>23307</v>
      </c>
      <c r="J1040" s="83" t="s">
        <v>23308</v>
      </c>
      <c r="K1040" s="82" t="s">
        <v>23563</v>
      </c>
      <c r="L1040" s="83" t="s">
        <v>23564</v>
      </c>
      <c r="M1040" s="82" t="s">
        <v>23565</v>
      </c>
      <c r="N1040" s="83" t="s">
        <v>23564</v>
      </c>
      <c r="O1040" s="81"/>
      <c r="P1040" s="82" t="s">
        <v>23627</v>
      </c>
      <c r="Q1040" s="83" t="s">
        <v>23628</v>
      </c>
      <c r="R1040" s="82" t="s">
        <v>23629</v>
      </c>
      <c r="S1040" s="121" t="s">
        <v>23628</v>
      </c>
    </row>
    <row r="1041" spans="1:19">
      <c r="A1041" s="126">
        <v>617906</v>
      </c>
      <c r="B1041" s="90" t="str">
        <f t="shared" si="33"/>
        <v>OC617906</v>
      </c>
      <c r="C1041" s="81" t="s">
        <v>23637</v>
      </c>
      <c r="D1041" s="81" t="str">
        <f t="shared" si="34"/>
        <v>617906 - Contract Services – Police Department</v>
      </c>
      <c r="E1041" s="120" t="s">
        <v>22322</v>
      </c>
      <c r="F1041" s="121" t="s">
        <v>22323</v>
      </c>
      <c r="G1041" s="81" t="s">
        <v>23561</v>
      </c>
      <c r="H1041" s="81" t="s">
        <v>23562</v>
      </c>
      <c r="I1041" s="120" t="s">
        <v>23307</v>
      </c>
      <c r="J1041" s="83" t="s">
        <v>23308</v>
      </c>
      <c r="K1041" s="82" t="s">
        <v>23563</v>
      </c>
      <c r="L1041" s="83" t="s">
        <v>23564</v>
      </c>
      <c r="M1041" s="82" t="s">
        <v>23565</v>
      </c>
      <c r="N1041" s="83" t="s">
        <v>23564</v>
      </c>
      <c r="O1041" s="81"/>
      <c r="P1041" s="82" t="s">
        <v>23627</v>
      </c>
      <c r="Q1041" s="83" t="s">
        <v>23628</v>
      </c>
      <c r="R1041" s="82" t="s">
        <v>23629</v>
      </c>
      <c r="S1041" s="121" t="s">
        <v>23628</v>
      </c>
    </row>
    <row r="1042" spans="1:19">
      <c r="A1042" s="126">
        <v>617907</v>
      </c>
      <c r="B1042" s="90" t="str">
        <f t="shared" si="33"/>
        <v>OC617907</v>
      </c>
      <c r="C1042" s="81" t="s">
        <v>23638</v>
      </c>
      <c r="D1042" s="81" t="str">
        <f t="shared" si="34"/>
        <v>617907 - Contract Services – DoT</v>
      </c>
      <c r="E1042" s="120" t="s">
        <v>22322</v>
      </c>
      <c r="F1042" s="121" t="s">
        <v>22323</v>
      </c>
      <c r="G1042" s="81" t="s">
        <v>23561</v>
      </c>
      <c r="H1042" s="81" t="s">
        <v>23562</v>
      </c>
      <c r="I1042" s="120" t="s">
        <v>23307</v>
      </c>
      <c r="J1042" s="83" t="s">
        <v>23308</v>
      </c>
      <c r="K1042" s="82" t="s">
        <v>23563</v>
      </c>
      <c r="L1042" s="83" t="s">
        <v>23564</v>
      </c>
      <c r="M1042" s="82" t="s">
        <v>23565</v>
      </c>
      <c r="N1042" s="83" t="s">
        <v>23564</v>
      </c>
      <c r="O1042" s="81"/>
      <c r="P1042" s="82" t="s">
        <v>23627</v>
      </c>
      <c r="Q1042" s="83" t="s">
        <v>23628</v>
      </c>
      <c r="R1042" s="82" t="s">
        <v>23629</v>
      </c>
      <c r="S1042" s="121" t="s">
        <v>23628</v>
      </c>
    </row>
    <row r="1043" spans="1:19">
      <c r="A1043" s="126">
        <v>617908</v>
      </c>
      <c r="B1043" s="90" t="str">
        <f t="shared" si="33"/>
        <v>OC617908</v>
      </c>
      <c r="C1043" s="81" t="s">
        <v>23639</v>
      </c>
      <c r="D1043" s="81" t="str">
        <f t="shared" si="34"/>
        <v>617908 - Contract Services – Non-Departmental</v>
      </c>
      <c r="E1043" s="120" t="s">
        <v>22322</v>
      </c>
      <c r="F1043" s="121" t="s">
        <v>22323</v>
      </c>
      <c r="G1043" s="81" t="s">
        <v>23561</v>
      </c>
      <c r="H1043" s="81" t="s">
        <v>23562</v>
      </c>
      <c r="I1043" s="120" t="s">
        <v>23307</v>
      </c>
      <c r="J1043" s="83" t="s">
        <v>23308</v>
      </c>
      <c r="K1043" s="82" t="s">
        <v>23563</v>
      </c>
      <c r="L1043" s="83" t="s">
        <v>23564</v>
      </c>
      <c r="M1043" s="82" t="s">
        <v>23565</v>
      </c>
      <c r="N1043" s="83" t="s">
        <v>23564</v>
      </c>
      <c r="O1043" s="81"/>
      <c r="P1043" s="82" t="s">
        <v>23640</v>
      </c>
      <c r="Q1043" s="83" t="s">
        <v>23641</v>
      </c>
      <c r="R1043" s="82" t="s">
        <v>23642</v>
      </c>
      <c r="S1043" s="121" t="s">
        <v>23641</v>
      </c>
    </row>
    <row r="1044" spans="1:19">
      <c r="A1044" s="126">
        <v>617909</v>
      </c>
      <c r="B1044" s="90" t="str">
        <f t="shared" si="33"/>
        <v>OC617909</v>
      </c>
      <c r="C1044" s="81" t="s">
        <v>23643</v>
      </c>
      <c r="D1044" s="81" t="str">
        <f t="shared" si="34"/>
        <v>617909 - Contract Services – Storm Damage Repair</v>
      </c>
      <c r="E1044" s="120" t="s">
        <v>22322</v>
      </c>
      <c r="F1044" s="121" t="s">
        <v>22323</v>
      </c>
      <c r="G1044" s="81" t="s">
        <v>23561</v>
      </c>
      <c r="H1044" s="81" t="s">
        <v>23562</v>
      </c>
      <c r="I1044" s="120" t="s">
        <v>23307</v>
      </c>
      <c r="J1044" s="83" t="s">
        <v>23308</v>
      </c>
      <c r="K1044" s="82" t="s">
        <v>23563</v>
      </c>
      <c r="L1044" s="83" t="s">
        <v>23564</v>
      </c>
      <c r="M1044" s="82" t="s">
        <v>23565</v>
      </c>
      <c r="N1044" s="83" t="s">
        <v>23564</v>
      </c>
      <c r="O1044" s="81"/>
      <c r="P1044" s="82" t="s">
        <v>23627</v>
      </c>
      <c r="Q1044" s="83" t="s">
        <v>23628</v>
      </c>
      <c r="R1044" s="82" t="s">
        <v>23629</v>
      </c>
      <c r="S1044" s="121" t="s">
        <v>23628</v>
      </c>
    </row>
    <row r="1045" spans="1:19">
      <c r="A1045" s="126">
        <v>617910</v>
      </c>
      <c r="B1045" s="90" t="str">
        <f t="shared" si="33"/>
        <v>OC617910</v>
      </c>
      <c r="C1045" s="81" t="s">
        <v>23644</v>
      </c>
      <c r="D1045" s="81" t="str">
        <f t="shared" si="34"/>
        <v>617910 - Contract Services – Management</v>
      </c>
      <c r="E1045" s="120" t="s">
        <v>22322</v>
      </c>
      <c r="F1045" s="121" t="s">
        <v>22323</v>
      </c>
      <c r="G1045" s="81" t="s">
        <v>23561</v>
      </c>
      <c r="H1045" s="81" t="s">
        <v>23562</v>
      </c>
      <c r="I1045" s="120" t="s">
        <v>23307</v>
      </c>
      <c r="J1045" s="83" t="s">
        <v>23308</v>
      </c>
      <c r="K1045" s="82" t="s">
        <v>23563</v>
      </c>
      <c r="L1045" s="83" t="s">
        <v>23564</v>
      </c>
      <c r="M1045" s="82" t="s">
        <v>23565</v>
      </c>
      <c r="N1045" s="83" t="s">
        <v>23564</v>
      </c>
      <c r="O1045" s="81"/>
      <c r="P1045" s="82" t="s">
        <v>23627</v>
      </c>
      <c r="Q1045" s="83" t="s">
        <v>23628</v>
      </c>
      <c r="R1045" s="82" t="s">
        <v>23629</v>
      </c>
      <c r="S1045" s="121" t="s">
        <v>23628</v>
      </c>
    </row>
    <row r="1046" spans="1:19">
      <c r="A1046" s="126">
        <v>620100</v>
      </c>
      <c r="B1046" s="90" t="str">
        <f t="shared" si="33"/>
        <v>OC620100</v>
      </c>
      <c r="C1046" s="81" t="s">
        <v>138</v>
      </c>
      <c r="D1046" s="81" t="str">
        <f t="shared" si="34"/>
        <v>620100 - Office Supplies</v>
      </c>
      <c r="E1046" s="120" t="s">
        <v>22313</v>
      </c>
      <c r="F1046" s="121" t="s">
        <v>22314</v>
      </c>
      <c r="G1046" s="81" t="s">
        <v>23561</v>
      </c>
      <c r="H1046" s="81" t="s">
        <v>23562</v>
      </c>
      <c r="I1046" s="120" t="s">
        <v>23307</v>
      </c>
      <c r="J1046" s="83" t="s">
        <v>23308</v>
      </c>
      <c r="K1046" s="82" t="s">
        <v>23645</v>
      </c>
      <c r="L1046" s="83" t="s">
        <v>22314</v>
      </c>
      <c r="M1046" s="82" t="s">
        <v>23646</v>
      </c>
      <c r="N1046" s="83" t="s">
        <v>22314</v>
      </c>
      <c r="O1046" s="81"/>
      <c r="P1046" s="82" t="s">
        <v>23647</v>
      </c>
      <c r="Q1046" s="83" t="s">
        <v>23648</v>
      </c>
      <c r="R1046" s="82" t="s">
        <v>23649</v>
      </c>
      <c r="S1046" s="121" t="s">
        <v>23648</v>
      </c>
    </row>
    <row r="1047" spans="1:19">
      <c r="A1047" s="126">
        <v>621100</v>
      </c>
      <c r="B1047" s="90" t="str">
        <f t="shared" si="33"/>
        <v>OC621100</v>
      </c>
      <c r="C1047" s="81" t="s">
        <v>23650</v>
      </c>
      <c r="D1047" s="81" t="str">
        <f t="shared" si="34"/>
        <v>621100 - Oper Supplies-Medical</v>
      </c>
      <c r="E1047" s="120" t="s">
        <v>22313</v>
      </c>
      <c r="F1047" s="121" t="s">
        <v>22314</v>
      </c>
      <c r="G1047" s="81" t="s">
        <v>23561</v>
      </c>
      <c r="H1047" s="81" t="s">
        <v>23562</v>
      </c>
      <c r="I1047" s="120" t="s">
        <v>23307</v>
      </c>
      <c r="J1047" s="83" t="s">
        <v>23308</v>
      </c>
      <c r="K1047" s="82" t="s">
        <v>23645</v>
      </c>
      <c r="L1047" s="83" t="s">
        <v>22314</v>
      </c>
      <c r="M1047" s="82" t="s">
        <v>23646</v>
      </c>
      <c r="N1047" s="83" t="s">
        <v>22314</v>
      </c>
      <c r="O1047" s="81"/>
      <c r="P1047" s="82" t="s">
        <v>23647</v>
      </c>
      <c r="Q1047" s="83" t="s">
        <v>23648</v>
      </c>
      <c r="R1047" s="82" t="s">
        <v>23649</v>
      </c>
      <c r="S1047" s="121" t="s">
        <v>23648</v>
      </c>
    </row>
    <row r="1048" spans="1:19">
      <c r="A1048" s="126">
        <v>621101</v>
      </c>
      <c r="B1048" s="90" t="str">
        <f t="shared" si="33"/>
        <v>OC621101</v>
      </c>
      <c r="C1048" s="81" t="s">
        <v>23651</v>
      </c>
      <c r="D1048" s="81" t="str">
        <f t="shared" si="34"/>
        <v>621101 - Oper Sup-Med-Med-Surg Gen Su</v>
      </c>
      <c r="E1048" s="120" t="s">
        <v>22313</v>
      </c>
      <c r="F1048" s="121" t="s">
        <v>22314</v>
      </c>
      <c r="G1048" s="81" t="s">
        <v>23561</v>
      </c>
      <c r="H1048" s="81" t="s">
        <v>23562</v>
      </c>
      <c r="I1048" s="120" t="s">
        <v>23307</v>
      </c>
      <c r="J1048" s="83" t="s">
        <v>23308</v>
      </c>
      <c r="K1048" s="82" t="s">
        <v>23645</v>
      </c>
      <c r="L1048" s="83" t="s">
        <v>22314</v>
      </c>
      <c r="M1048" s="82" t="s">
        <v>23646</v>
      </c>
      <c r="N1048" s="83" t="s">
        <v>22314</v>
      </c>
      <c r="O1048" s="81"/>
      <c r="P1048" s="82" t="s">
        <v>23647</v>
      </c>
      <c r="Q1048" s="83" t="s">
        <v>23648</v>
      </c>
      <c r="R1048" s="82" t="s">
        <v>23649</v>
      </c>
      <c r="S1048" s="121" t="s">
        <v>23648</v>
      </c>
    </row>
    <row r="1049" spans="1:19">
      <c r="A1049" s="126">
        <v>621102</v>
      </c>
      <c r="B1049" s="90" t="str">
        <f t="shared" si="33"/>
        <v>OC621102</v>
      </c>
      <c r="C1049" s="81" t="s">
        <v>23652</v>
      </c>
      <c r="D1049" s="81" t="str">
        <f t="shared" si="34"/>
        <v>621102 - Operating Supplies – Dental Equipment</v>
      </c>
      <c r="E1049" s="120" t="s">
        <v>22313</v>
      </c>
      <c r="F1049" s="121" t="s">
        <v>22314</v>
      </c>
      <c r="G1049" s="81" t="s">
        <v>23561</v>
      </c>
      <c r="H1049" s="81" t="s">
        <v>23562</v>
      </c>
      <c r="I1049" s="120" t="s">
        <v>23307</v>
      </c>
      <c r="J1049" s="83" t="s">
        <v>23308</v>
      </c>
      <c r="K1049" s="82" t="s">
        <v>23645</v>
      </c>
      <c r="L1049" s="83" t="s">
        <v>22314</v>
      </c>
      <c r="M1049" s="82" t="s">
        <v>23646</v>
      </c>
      <c r="N1049" s="83" t="s">
        <v>22314</v>
      </c>
      <c r="O1049" s="81"/>
      <c r="P1049" s="82" t="s">
        <v>23647</v>
      </c>
      <c r="Q1049" s="83" t="s">
        <v>23648</v>
      </c>
      <c r="R1049" s="82" t="s">
        <v>23649</v>
      </c>
      <c r="S1049" s="121" t="s">
        <v>23648</v>
      </c>
    </row>
    <row r="1050" spans="1:19">
      <c r="A1050" s="126">
        <v>621103</v>
      </c>
      <c r="B1050" s="90" t="str">
        <f t="shared" si="33"/>
        <v>OC621103</v>
      </c>
      <c r="C1050" s="81" t="s">
        <v>23653</v>
      </c>
      <c r="D1050" s="81" t="str">
        <f t="shared" si="34"/>
        <v>621103 - Operating Supplies – Drug &amp; Pharmaceuticals</v>
      </c>
      <c r="E1050" s="120" t="s">
        <v>22313</v>
      </c>
      <c r="F1050" s="121" t="s">
        <v>22314</v>
      </c>
      <c r="G1050" s="81" t="s">
        <v>23561</v>
      </c>
      <c r="H1050" s="81" t="s">
        <v>23562</v>
      </c>
      <c r="I1050" s="120" t="s">
        <v>23307</v>
      </c>
      <c r="J1050" s="83" t="s">
        <v>23308</v>
      </c>
      <c r="K1050" s="82" t="s">
        <v>23645</v>
      </c>
      <c r="L1050" s="83" t="s">
        <v>22314</v>
      </c>
      <c r="M1050" s="82" t="s">
        <v>23646</v>
      </c>
      <c r="N1050" s="83" t="s">
        <v>22314</v>
      </c>
      <c r="O1050" s="81"/>
      <c r="P1050" s="82" t="s">
        <v>23647</v>
      </c>
      <c r="Q1050" s="83" t="s">
        <v>23648</v>
      </c>
      <c r="R1050" s="82" t="s">
        <v>23649</v>
      </c>
      <c r="S1050" s="121" t="s">
        <v>23648</v>
      </c>
    </row>
    <row r="1051" spans="1:19">
      <c r="A1051" s="126">
        <v>621200</v>
      </c>
      <c r="B1051" s="90" t="str">
        <f t="shared" si="33"/>
        <v>OC621200</v>
      </c>
      <c r="C1051" s="81" t="s">
        <v>23654</v>
      </c>
      <c r="D1051" s="81" t="str">
        <f t="shared" si="34"/>
        <v>621200 - Oper Supplies-Food</v>
      </c>
      <c r="E1051" s="120" t="s">
        <v>22313</v>
      </c>
      <c r="F1051" s="121" t="s">
        <v>22314</v>
      </c>
      <c r="G1051" s="81" t="s">
        <v>23561</v>
      </c>
      <c r="H1051" s="81" t="s">
        <v>23562</v>
      </c>
      <c r="I1051" s="120" t="s">
        <v>23307</v>
      </c>
      <c r="J1051" s="83" t="s">
        <v>23308</v>
      </c>
      <c r="K1051" s="82" t="s">
        <v>23645</v>
      </c>
      <c r="L1051" s="83" t="s">
        <v>22314</v>
      </c>
      <c r="M1051" s="82" t="s">
        <v>23646</v>
      </c>
      <c r="N1051" s="83" t="s">
        <v>22314</v>
      </c>
      <c r="O1051" s="81"/>
      <c r="P1051" s="82" t="s">
        <v>23647</v>
      </c>
      <c r="Q1051" s="83" t="s">
        <v>23648</v>
      </c>
      <c r="R1051" s="82" t="s">
        <v>23649</v>
      </c>
      <c r="S1051" s="121" t="s">
        <v>23648</v>
      </c>
    </row>
    <row r="1052" spans="1:19">
      <c r="A1052" s="126">
        <v>621300</v>
      </c>
      <c r="B1052" s="90" t="str">
        <f t="shared" si="33"/>
        <v>OC621300</v>
      </c>
      <c r="C1052" s="81" t="s">
        <v>23655</v>
      </c>
      <c r="D1052" s="81" t="str">
        <f t="shared" si="34"/>
        <v>621300 - Oper Supplies-Automotive</v>
      </c>
      <c r="E1052" s="120" t="s">
        <v>22313</v>
      </c>
      <c r="F1052" s="121" t="s">
        <v>22314</v>
      </c>
      <c r="G1052" s="81" t="s">
        <v>23561</v>
      </c>
      <c r="H1052" s="81" t="s">
        <v>23562</v>
      </c>
      <c r="I1052" s="120" t="s">
        <v>23307</v>
      </c>
      <c r="J1052" s="83" t="s">
        <v>23308</v>
      </c>
      <c r="K1052" s="82" t="s">
        <v>23645</v>
      </c>
      <c r="L1052" s="83" t="s">
        <v>22314</v>
      </c>
      <c r="M1052" s="82" t="s">
        <v>23646</v>
      </c>
      <c r="N1052" s="83" t="s">
        <v>22314</v>
      </c>
      <c r="O1052" s="81"/>
      <c r="P1052" s="82" t="s">
        <v>23647</v>
      </c>
      <c r="Q1052" s="83" t="s">
        <v>23648</v>
      </c>
      <c r="R1052" s="82" t="s">
        <v>23649</v>
      </c>
      <c r="S1052" s="121" t="s">
        <v>23648</v>
      </c>
    </row>
    <row r="1053" spans="1:19">
      <c r="A1053" s="126">
        <v>621301</v>
      </c>
      <c r="B1053" s="90" t="str">
        <f t="shared" si="33"/>
        <v>OC621301</v>
      </c>
      <c r="C1053" s="81" t="s">
        <v>23656</v>
      </c>
      <c r="D1053" s="81" t="str">
        <f t="shared" si="34"/>
        <v>621301 - Operating Supplies – Auto Tires</v>
      </c>
      <c r="E1053" s="120" t="s">
        <v>22313</v>
      </c>
      <c r="F1053" s="121" t="s">
        <v>22314</v>
      </c>
      <c r="G1053" s="81" t="s">
        <v>23561</v>
      </c>
      <c r="H1053" s="81" t="s">
        <v>23562</v>
      </c>
      <c r="I1053" s="120" t="s">
        <v>23307</v>
      </c>
      <c r="J1053" s="83" t="s">
        <v>23308</v>
      </c>
      <c r="K1053" s="82" t="s">
        <v>23645</v>
      </c>
      <c r="L1053" s="83" t="s">
        <v>22314</v>
      </c>
      <c r="M1053" s="82" t="s">
        <v>23646</v>
      </c>
      <c r="N1053" s="83" t="s">
        <v>22314</v>
      </c>
      <c r="O1053" s="81"/>
      <c r="P1053" s="82" t="s">
        <v>23647</v>
      </c>
      <c r="Q1053" s="83" t="s">
        <v>23648</v>
      </c>
      <c r="R1053" s="82" t="s">
        <v>23649</v>
      </c>
      <c r="S1053" s="121" t="s">
        <v>23648</v>
      </c>
    </row>
    <row r="1054" spans="1:19">
      <c r="A1054" s="126">
        <v>621302</v>
      </c>
      <c r="B1054" s="90" t="str">
        <f t="shared" si="33"/>
        <v>OC621302</v>
      </c>
      <c r="C1054" s="81" t="s">
        <v>23657</v>
      </c>
      <c r="D1054" s="81" t="str">
        <f t="shared" si="34"/>
        <v>621302 - Operating Supplies-Salt</v>
      </c>
      <c r="E1054" s="120" t="s">
        <v>22313</v>
      </c>
      <c r="F1054" s="121" t="s">
        <v>22314</v>
      </c>
      <c r="G1054" s="81" t="s">
        <v>23561</v>
      </c>
      <c r="H1054" s="81" t="s">
        <v>23562</v>
      </c>
      <c r="I1054" s="120" t="s">
        <v>23307</v>
      </c>
      <c r="J1054" s="83" t="s">
        <v>23308</v>
      </c>
      <c r="K1054" s="82" t="s">
        <v>23645</v>
      </c>
      <c r="L1054" s="83" t="s">
        <v>22314</v>
      </c>
      <c r="M1054" s="82" t="s">
        <v>23646</v>
      </c>
      <c r="N1054" s="83" t="s">
        <v>22314</v>
      </c>
      <c r="O1054" s="81"/>
      <c r="P1054" s="82" t="s">
        <v>23647</v>
      </c>
      <c r="Q1054" s="83" t="s">
        <v>23648</v>
      </c>
      <c r="R1054" s="82" t="s">
        <v>23649</v>
      </c>
      <c r="S1054" s="121" t="s">
        <v>23648</v>
      </c>
    </row>
    <row r="1055" spans="1:19">
      <c r="A1055" s="126">
        <v>621303</v>
      </c>
      <c r="B1055" s="90" t="str">
        <f t="shared" si="33"/>
        <v>OC621303</v>
      </c>
      <c r="C1055" s="81" t="s">
        <v>23658</v>
      </c>
      <c r="D1055" s="81" t="str">
        <f t="shared" si="34"/>
        <v>621303 - Operating Supplies-Coach Tire</v>
      </c>
      <c r="E1055" s="120" t="s">
        <v>22313</v>
      </c>
      <c r="F1055" s="121" t="s">
        <v>22314</v>
      </c>
      <c r="G1055" s="81" t="s">
        <v>23561</v>
      </c>
      <c r="H1055" s="81" t="s">
        <v>23562</v>
      </c>
      <c r="I1055" s="120" t="s">
        <v>23307</v>
      </c>
      <c r="J1055" s="83" t="s">
        <v>23308</v>
      </c>
      <c r="K1055" s="82" t="s">
        <v>23645</v>
      </c>
      <c r="L1055" s="83" t="s">
        <v>22314</v>
      </c>
      <c r="M1055" s="82" t="s">
        <v>23646</v>
      </c>
      <c r="N1055" s="83" t="s">
        <v>22314</v>
      </c>
      <c r="O1055" s="81"/>
      <c r="P1055" s="82" t="s">
        <v>23647</v>
      </c>
      <c r="Q1055" s="83" t="s">
        <v>23648</v>
      </c>
      <c r="R1055" s="82" t="s">
        <v>23649</v>
      </c>
      <c r="S1055" s="121" t="s">
        <v>23648</v>
      </c>
    </row>
    <row r="1056" spans="1:19">
      <c r="A1056" s="126">
        <v>621304</v>
      </c>
      <c r="B1056" s="90" t="str">
        <f t="shared" si="33"/>
        <v>OC621304</v>
      </c>
      <c r="C1056" s="81" t="s">
        <v>23659</v>
      </c>
      <c r="D1056" s="81" t="str">
        <f t="shared" si="34"/>
        <v>621304 - Operating Supplies – Bus</v>
      </c>
      <c r="E1056" s="120" t="s">
        <v>22313</v>
      </c>
      <c r="F1056" s="121" t="s">
        <v>22314</v>
      </c>
      <c r="G1056" s="81" t="s">
        <v>23561</v>
      </c>
      <c r="H1056" s="81" t="s">
        <v>23562</v>
      </c>
      <c r="I1056" s="120" t="s">
        <v>23307</v>
      </c>
      <c r="J1056" s="83" t="s">
        <v>23308</v>
      </c>
      <c r="K1056" s="82" t="s">
        <v>23645</v>
      </c>
      <c r="L1056" s="83" t="s">
        <v>22314</v>
      </c>
      <c r="M1056" s="82" t="s">
        <v>23646</v>
      </c>
      <c r="N1056" s="83" t="s">
        <v>22314</v>
      </c>
      <c r="O1056" s="81"/>
      <c r="P1056" s="82" t="s">
        <v>23647</v>
      </c>
      <c r="Q1056" s="83" t="s">
        <v>23648</v>
      </c>
      <c r="R1056" s="82" t="s">
        <v>23649</v>
      </c>
      <c r="S1056" s="121" t="s">
        <v>23648</v>
      </c>
    </row>
    <row r="1057" spans="1:19">
      <c r="A1057" s="126">
        <v>621305</v>
      </c>
      <c r="B1057" s="90" t="str">
        <f t="shared" si="33"/>
        <v>OC621305</v>
      </c>
      <c r="C1057" s="81" t="s">
        <v>23660</v>
      </c>
      <c r="D1057" s="81" t="str">
        <f t="shared" si="34"/>
        <v>621305 - Operating Supplies – Rail</v>
      </c>
      <c r="E1057" s="120" t="s">
        <v>22313</v>
      </c>
      <c r="F1057" s="121" t="s">
        <v>22314</v>
      </c>
      <c r="G1057" s="81" t="s">
        <v>23561</v>
      </c>
      <c r="H1057" s="81" t="s">
        <v>23562</v>
      </c>
      <c r="I1057" s="120" t="s">
        <v>23307</v>
      </c>
      <c r="J1057" s="83" t="s">
        <v>23308</v>
      </c>
      <c r="K1057" s="82" t="s">
        <v>23645</v>
      </c>
      <c r="L1057" s="83" t="s">
        <v>22314</v>
      </c>
      <c r="M1057" s="82" t="s">
        <v>23646</v>
      </c>
      <c r="N1057" s="83" t="s">
        <v>22314</v>
      </c>
      <c r="O1057" s="81"/>
      <c r="P1057" s="82" t="s">
        <v>23647</v>
      </c>
      <c r="Q1057" s="83" t="s">
        <v>23648</v>
      </c>
      <c r="R1057" s="82" t="s">
        <v>23649</v>
      </c>
      <c r="S1057" s="121" t="s">
        <v>23648</v>
      </c>
    </row>
    <row r="1058" spans="1:19">
      <c r="A1058" s="126">
        <v>621306</v>
      </c>
      <c r="B1058" s="90" t="str">
        <f t="shared" si="33"/>
        <v>OC621306</v>
      </c>
      <c r="C1058" s="81" t="s">
        <v>23661</v>
      </c>
      <c r="D1058" s="81" t="str">
        <f t="shared" si="34"/>
        <v>621306 - Operating Supplies – Snow Materials</v>
      </c>
      <c r="E1058" s="120" t="s">
        <v>22313</v>
      </c>
      <c r="F1058" s="121" t="s">
        <v>22314</v>
      </c>
      <c r="G1058" s="81" t="s">
        <v>23561</v>
      </c>
      <c r="H1058" s="81" t="s">
        <v>23562</v>
      </c>
      <c r="I1058" s="120" t="s">
        <v>23307</v>
      </c>
      <c r="J1058" s="83" t="s">
        <v>23308</v>
      </c>
      <c r="K1058" s="82" t="s">
        <v>23645</v>
      </c>
      <c r="L1058" s="83" t="s">
        <v>22314</v>
      </c>
      <c r="M1058" s="82" t="s">
        <v>23646</v>
      </c>
      <c r="N1058" s="83" t="s">
        <v>22314</v>
      </c>
      <c r="O1058" s="81"/>
      <c r="P1058" s="82" t="s">
        <v>23647</v>
      </c>
      <c r="Q1058" s="83" t="s">
        <v>23648</v>
      </c>
      <c r="R1058" s="82" t="s">
        <v>23649</v>
      </c>
      <c r="S1058" s="121" t="s">
        <v>23648</v>
      </c>
    </row>
    <row r="1059" spans="1:19">
      <c r="A1059" s="126">
        <v>621400</v>
      </c>
      <c r="B1059" s="90" t="str">
        <f t="shared" si="33"/>
        <v>OC621400</v>
      </c>
      <c r="C1059" s="81" t="s">
        <v>23662</v>
      </c>
      <c r="D1059" s="81" t="str">
        <f t="shared" si="34"/>
        <v>621400 - Oper Supplies-Janitorial</v>
      </c>
      <c r="E1059" s="120" t="s">
        <v>22313</v>
      </c>
      <c r="F1059" s="121" t="s">
        <v>22314</v>
      </c>
      <c r="G1059" s="81" t="s">
        <v>23561</v>
      </c>
      <c r="H1059" s="81" t="s">
        <v>23562</v>
      </c>
      <c r="I1059" s="120" t="s">
        <v>23307</v>
      </c>
      <c r="J1059" s="83" t="s">
        <v>23308</v>
      </c>
      <c r="K1059" s="82" t="s">
        <v>23645</v>
      </c>
      <c r="L1059" s="83" t="s">
        <v>22314</v>
      </c>
      <c r="M1059" s="82" t="s">
        <v>23646</v>
      </c>
      <c r="N1059" s="83" t="s">
        <v>22314</v>
      </c>
      <c r="O1059" s="81"/>
      <c r="P1059" s="82" t="s">
        <v>23647</v>
      </c>
      <c r="Q1059" s="83" t="s">
        <v>23648</v>
      </c>
      <c r="R1059" s="82" t="s">
        <v>23649</v>
      </c>
      <c r="S1059" s="121" t="s">
        <v>23648</v>
      </c>
    </row>
    <row r="1060" spans="1:19">
      <c r="A1060" s="126">
        <v>621500</v>
      </c>
      <c r="B1060" s="90" t="str">
        <f t="shared" si="33"/>
        <v>OC621500</v>
      </c>
      <c r="C1060" s="81" t="s">
        <v>23663</v>
      </c>
      <c r="D1060" s="81" t="str">
        <f t="shared" si="34"/>
        <v>621500 - Oper Supplies-Fuel</v>
      </c>
      <c r="E1060" s="120" t="s">
        <v>22313</v>
      </c>
      <c r="F1060" s="121" t="s">
        <v>22314</v>
      </c>
      <c r="G1060" s="81" t="s">
        <v>23561</v>
      </c>
      <c r="H1060" s="81" t="s">
        <v>23562</v>
      </c>
      <c r="I1060" s="120" t="s">
        <v>23307</v>
      </c>
      <c r="J1060" s="83" t="s">
        <v>23308</v>
      </c>
      <c r="K1060" s="82" t="s">
        <v>23645</v>
      </c>
      <c r="L1060" s="83" t="s">
        <v>22314</v>
      </c>
      <c r="M1060" s="82" t="s">
        <v>23646</v>
      </c>
      <c r="N1060" s="83" t="s">
        <v>22314</v>
      </c>
      <c r="O1060" s="81"/>
      <c r="P1060" s="82" t="s">
        <v>23664</v>
      </c>
      <c r="Q1060" s="83" t="s">
        <v>23665</v>
      </c>
      <c r="R1060" s="82" t="s">
        <v>23666</v>
      </c>
      <c r="S1060" s="121" t="s">
        <v>23665</v>
      </c>
    </row>
    <row r="1061" spans="1:19">
      <c r="A1061" s="126">
        <v>621501</v>
      </c>
      <c r="B1061" s="90" t="str">
        <f t="shared" si="33"/>
        <v>OC621501</v>
      </c>
      <c r="C1061" s="81" t="s">
        <v>23667</v>
      </c>
      <c r="D1061" s="81" t="str">
        <f t="shared" si="34"/>
        <v>621501 - Fuel Oil For Power Production</v>
      </c>
      <c r="E1061" s="120" t="s">
        <v>22313</v>
      </c>
      <c r="F1061" s="121" t="s">
        <v>22314</v>
      </c>
      <c r="G1061" s="81" t="s">
        <v>23561</v>
      </c>
      <c r="H1061" s="81" t="s">
        <v>23562</v>
      </c>
      <c r="I1061" s="120" t="s">
        <v>23307</v>
      </c>
      <c r="J1061" s="83" t="s">
        <v>23308</v>
      </c>
      <c r="K1061" s="82" t="s">
        <v>23645</v>
      </c>
      <c r="L1061" s="83" t="s">
        <v>22314</v>
      </c>
      <c r="M1061" s="82" t="s">
        <v>23646</v>
      </c>
      <c r="N1061" s="83" t="s">
        <v>22314</v>
      </c>
      <c r="O1061" s="81"/>
      <c r="P1061" s="82" t="s">
        <v>23664</v>
      </c>
      <c r="Q1061" s="83" t="s">
        <v>23665</v>
      </c>
      <c r="R1061" s="82" t="s">
        <v>23666</v>
      </c>
      <c r="S1061" s="121" t="s">
        <v>23665</v>
      </c>
    </row>
    <row r="1062" spans="1:19">
      <c r="A1062" s="126">
        <v>621502</v>
      </c>
      <c r="B1062" s="90" t="str">
        <f t="shared" si="33"/>
        <v>OC621502</v>
      </c>
      <c r="C1062" s="81" t="s">
        <v>23668</v>
      </c>
      <c r="D1062" s="81" t="str">
        <f t="shared" si="34"/>
        <v>621502 - Natural Gas/Power Production</v>
      </c>
      <c r="E1062" s="120" t="s">
        <v>22313</v>
      </c>
      <c r="F1062" s="121" t="s">
        <v>22314</v>
      </c>
      <c r="G1062" s="81" t="s">
        <v>23561</v>
      </c>
      <c r="H1062" s="81" t="s">
        <v>23562</v>
      </c>
      <c r="I1062" s="120" t="s">
        <v>23307</v>
      </c>
      <c r="J1062" s="83" t="s">
        <v>23308</v>
      </c>
      <c r="K1062" s="82" t="s">
        <v>23645</v>
      </c>
      <c r="L1062" s="83" t="s">
        <v>22314</v>
      </c>
      <c r="M1062" s="82" t="s">
        <v>23646</v>
      </c>
      <c r="N1062" s="83" t="s">
        <v>22314</v>
      </c>
      <c r="O1062" s="81"/>
      <c r="P1062" s="82" t="s">
        <v>23664</v>
      </c>
      <c r="Q1062" s="83" t="s">
        <v>23665</v>
      </c>
      <c r="R1062" s="82" t="s">
        <v>23666</v>
      </c>
      <c r="S1062" s="121" t="s">
        <v>23665</v>
      </c>
    </row>
    <row r="1063" spans="1:19">
      <c r="A1063" s="126">
        <v>621503</v>
      </c>
      <c r="B1063" s="90" t="str">
        <f t="shared" si="33"/>
        <v>OC621503</v>
      </c>
      <c r="C1063" s="81" t="s">
        <v>23669</v>
      </c>
      <c r="D1063" s="81" t="str">
        <f t="shared" si="34"/>
        <v>621503 - Electricity Purchased/Resale</v>
      </c>
      <c r="E1063" s="120" t="s">
        <v>22313</v>
      </c>
      <c r="F1063" s="121" t="s">
        <v>22314</v>
      </c>
      <c r="G1063" s="81" t="s">
        <v>23561</v>
      </c>
      <c r="H1063" s="81" t="s">
        <v>23562</v>
      </c>
      <c r="I1063" s="120" t="s">
        <v>23307</v>
      </c>
      <c r="J1063" s="83" t="s">
        <v>23308</v>
      </c>
      <c r="K1063" s="82" t="s">
        <v>23645</v>
      </c>
      <c r="L1063" s="83" t="s">
        <v>22314</v>
      </c>
      <c r="M1063" s="82" t="s">
        <v>23646</v>
      </c>
      <c r="N1063" s="83" t="s">
        <v>22314</v>
      </c>
      <c r="O1063" s="81"/>
      <c r="P1063" s="82" t="s">
        <v>23664</v>
      </c>
      <c r="Q1063" s="83" t="s">
        <v>23665</v>
      </c>
      <c r="R1063" s="82" t="s">
        <v>23666</v>
      </c>
      <c r="S1063" s="121" t="s">
        <v>23665</v>
      </c>
    </row>
    <row r="1064" spans="1:19">
      <c r="A1064" s="126">
        <v>621504</v>
      </c>
      <c r="B1064" s="90" t="str">
        <f t="shared" si="33"/>
        <v>OC621504</v>
      </c>
      <c r="C1064" s="81" t="s">
        <v>23670</v>
      </c>
      <c r="D1064" s="81" t="str">
        <f t="shared" si="34"/>
        <v>621504 - Operating Supply-Fuel Diesel</v>
      </c>
      <c r="E1064" s="120" t="s">
        <v>22313</v>
      </c>
      <c r="F1064" s="121" t="s">
        <v>22314</v>
      </c>
      <c r="G1064" s="81" t="s">
        <v>23561</v>
      </c>
      <c r="H1064" s="81" t="s">
        <v>23562</v>
      </c>
      <c r="I1064" s="120" t="s">
        <v>23307</v>
      </c>
      <c r="J1064" s="83" t="s">
        <v>23308</v>
      </c>
      <c r="K1064" s="82" t="s">
        <v>23645</v>
      </c>
      <c r="L1064" s="83" t="s">
        <v>22314</v>
      </c>
      <c r="M1064" s="82" t="s">
        <v>23646</v>
      </c>
      <c r="N1064" s="83" t="s">
        <v>22314</v>
      </c>
      <c r="O1064" s="81"/>
      <c r="P1064" s="82" t="s">
        <v>23664</v>
      </c>
      <c r="Q1064" s="83" t="s">
        <v>23665</v>
      </c>
      <c r="R1064" s="82" t="s">
        <v>23666</v>
      </c>
      <c r="S1064" s="121" t="s">
        <v>23665</v>
      </c>
    </row>
    <row r="1065" spans="1:19">
      <c r="A1065" s="126">
        <v>621505</v>
      </c>
      <c r="B1065" s="90" t="str">
        <f t="shared" si="33"/>
        <v>OC621505</v>
      </c>
      <c r="C1065" s="81" t="s">
        <v>23671</v>
      </c>
      <c r="D1065" s="81" t="str">
        <f t="shared" si="34"/>
        <v>621505 - Operating Supplies-Fuel Gas</v>
      </c>
      <c r="E1065" s="120" t="s">
        <v>22313</v>
      </c>
      <c r="F1065" s="121" t="s">
        <v>22314</v>
      </c>
      <c r="G1065" s="81" t="s">
        <v>23561</v>
      </c>
      <c r="H1065" s="81" t="s">
        <v>23562</v>
      </c>
      <c r="I1065" s="120" t="s">
        <v>23307</v>
      </c>
      <c r="J1065" s="83" t="s">
        <v>23308</v>
      </c>
      <c r="K1065" s="82" t="s">
        <v>23645</v>
      </c>
      <c r="L1065" s="83" t="s">
        <v>22314</v>
      </c>
      <c r="M1065" s="82" t="s">
        <v>23646</v>
      </c>
      <c r="N1065" s="83" t="s">
        <v>22314</v>
      </c>
      <c r="O1065" s="81"/>
      <c r="P1065" s="82" t="s">
        <v>23664</v>
      </c>
      <c r="Q1065" s="83" t="s">
        <v>23665</v>
      </c>
      <c r="R1065" s="82" t="s">
        <v>23666</v>
      </c>
      <c r="S1065" s="121" t="s">
        <v>23665</v>
      </c>
    </row>
    <row r="1066" spans="1:19">
      <c r="A1066" s="126">
        <v>621506</v>
      </c>
      <c r="B1066" s="90" t="str">
        <f t="shared" si="33"/>
        <v>OC621506</v>
      </c>
      <c r="C1066" s="81" t="s">
        <v>23672</v>
      </c>
      <c r="D1066" s="81" t="str">
        <f t="shared" si="34"/>
        <v>621506 - Operating Supplies-Lubricants</v>
      </c>
      <c r="E1066" s="120" t="s">
        <v>22313</v>
      </c>
      <c r="F1066" s="121" t="s">
        <v>22314</v>
      </c>
      <c r="G1066" s="81" t="s">
        <v>23561</v>
      </c>
      <c r="H1066" s="81" t="s">
        <v>23562</v>
      </c>
      <c r="I1066" s="120" t="s">
        <v>23307</v>
      </c>
      <c r="J1066" s="83" t="s">
        <v>23308</v>
      </c>
      <c r="K1066" s="82" t="s">
        <v>23645</v>
      </c>
      <c r="L1066" s="83" t="s">
        <v>22314</v>
      </c>
      <c r="M1066" s="82" t="s">
        <v>23646</v>
      </c>
      <c r="N1066" s="83" t="s">
        <v>22314</v>
      </c>
      <c r="O1066" s="81"/>
      <c r="P1066" s="82" t="s">
        <v>23664</v>
      </c>
      <c r="Q1066" s="83" t="s">
        <v>23665</v>
      </c>
      <c r="R1066" s="82" t="s">
        <v>23666</v>
      </c>
      <c r="S1066" s="121" t="s">
        <v>23665</v>
      </c>
    </row>
    <row r="1067" spans="1:19">
      <c r="A1067" s="126">
        <v>621510</v>
      </c>
      <c r="B1067" s="90" t="str">
        <f t="shared" si="33"/>
        <v>OC621510</v>
      </c>
      <c r="C1067" s="81" t="s">
        <v>23673</v>
      </c>
      <c r="D1067" s="81" t="str">
        <f t="shared" si="34"/>
        <v>621510 - Operating Supplies – Aviation Fuel</v>
      </c>
      <c r="E1067" s="120" t="s">
        <v>22313</v>
      </c>
      <c r="F1067" s="121" t="s">
        <v>22314</v>
      </c>
      <c r="G1067" s="81" t="s">
        <v>23561</v>
      </c>
      <c r="H1067" s="81" t="s">
        <v>23562</v>
      </c>
      <c r="I1067" s="120" t="s">
        <v>23307</v>
      </c>
      <c r="J1067" s="83" t="s">
        <v>23308</v>
      </c>
      <c r="K1067" s="82" t="s">
        <v>23645</v>
      </c>
      <c r="L1067" s="83" t="s">
        <v>22314</v>
      </c>
      <c r="M1067" s="82" t="s">
        <v>23646</v>
      </c>
      <c r="N1067" s="83" t="s">
        <v>22314</v>
      </c>
      <c r="O1067" s="81"/>
      <c r="P1067" s="82" t="s">
        <v>23664</v>
      </c>
      <c r="Q1067" s="83" t="s">
        <v>23665</v>
      </c>
      <c r="R1067" s="82" t="s">
        <v>23666</v>
      </c>
      <c r="S1067" s="121" t="s">
        <v>23665</v>
      </c>
    </row>
    <row r="1068" spans="1:19">
      <c r="A1068" s="126">
        <v>621600</v>
      </c>
      <c r="B1068" s="90" t="str">
        <f t="shared" si="33"/>
        <v>OC621600</v>
      </c>
      <c r="C1068" s="81" t="s">
        <v>23674</v>
      </c>
      <c r="D1068" s="81" t="str">
        <f t="shared" si="34"/>
        <v>621600 - Operating Supplies-Chemicals</v>
      </c>
      <c r="E1068" s="120" t="s">
        <v>22313</v>
      </c>
      <c r="F1068" s="121" t="s">
        <v>22314</v>
      </c>
      <c r="G1068" s="81" t="s">
        <v>23561</v>
      </c>
      <c r="H1068" s="81" t="s">
        <v>23562</v>
      </c>
      <c r="I1068" s="120" t="s">
        <v>23307</v>
      </c>
      <c r="J1068" s="83" t="s">
        <v>23308</v>
      </c>
      <c r="K1068" s="82" t="s">
        <v>23645</v>
      </c>
      <c r="L1068" s="83" t="s">
        <v>22314</v>
      </c>
      <c r="M1068" s="82" t="s">
        <v>23646</v>
      </c>
      <c r="N1068" s="83" t="s">
        <v>22314</v>
      </c>
      <c r="O1068" s="81"/>
      <c r="P1068" s="82" t="s">
        <v>23647</v>
      </c>
      <c r="Q1068" s="83" t="s">
        <v>23648</v>
      </c>
      <c r="R1068" s="82" t="s">
        <v>23649</v>
      </c>
      <c r="S1068" s="121" t="s">
        <v>23648</v>
      </c>
    </row>
    <row r="1069" spans="1:19">
      <c r="A1069" s="126">
        <v>621700</v>
      </c>
      <c r="B1069" s="90" t="str">
        <f t="shared" si="33"/>
        <v>OC621700</v>
      </c>
      <c r="C1069" s="81" t="s">
        <v>23675</v>
      </c>
      <c r="D1069" s="81" t="str">
        <f t="shared" si="34"/>
        <v>621700 - Oper Supp-Animals, Birds, Marine Life &amp; Poultry</v>
      </c>
      <c r="E1069" s="120" t="s">
        <v>22313</v>
      </c>
      <c r="F1069" s="121" t="s">
        <v>22314</v>
      </c>
      <c r="G1069" s="81" t="s">
        <v>23561</v>
      </c>
      <c r="H1069" s="81" t="s">
        <v>23562</v>
      </c>
      <c r="I1069" s="120" t="s">
        <v>23307</v>
      </c>
      <c r="J1069" s="83" t="s">
        <v>23308</v>
      </c>
      <c r="K1069" s="82" t="s">
        <v>23645</v>
      </c>
      <c r="L1069" s="83" t="s">
        <v>22314</v>
      </c>
      <c r="M1069" s="82" t="s">
        <v>23646</v>
      </c>
      <c r="N1069" s="83" t="s">
        <v>22314</v>
      </c>
      <c r="O1069" s="81"/>
      <c r="P1069" s="82" t="s">
        <v>23647</v>
      </c>
      <c r="Q1069" s="83" t="s">
        <v>23648</v>
      </c>
      <c r="R1069" s="82" t="s">
        <v>23649</v>
      </c>
      <c r="S1069" s="121" t="s">
        <v>23648</v>
      </c>
    </row>
    <row r="1070" spans="1:19">
      <c r="A1070" s="126">
        <v>621800</v>
      </c>
      <c r="B1070" s="90" t="str">
        <f t="shared" si="33"/>
        <v>OC621800</v>
      </c>
      <c r="C1070" s="81" t="s">
        <v>23676</v>
      </c>
      <c r="D1070" s="81" t="str">
        <f t="shared" si="34"/>
        <v>621800 - Operating Supplies – Nursery Stock, Equipment</v>
      </c>
      <c r="E1070" s="120" t="s">
        <v>22313</v>
      </c>
      <c r="F1070" s="121" t="s">
        <v>22314</v>
      </c>
      <c r="G1070" s="81" t="s">
        <v>23561</v>
      </c>
      <c r="H1070" s="81" t="s">
        <v>23562</v>
      </c>
      <c r="I1070" s="120" t="s">
        <v>23307</v>
      </c>
      <c r="J1070" s="83" t="s">
        <v>23308</v>
      </c>
      <c r="K1070" s="82" t="s">
        <v>23645</v>
      </c>
      <c r="L1070" s="83" t="s">
        <v>22314</v>
      </c>
      <c r="M1070" s="82" t="s">
        <v>23646</v>
      </c>
      <c r="N1070" s="83" t="s">
        <v>22314</v>
      </c>
      <c r="O1070" s="81"/>
      <c r="P1070" s="82" t="s">
        <v>23647</v>
      </c>
      <c r="Q1070" s="83" t="s">
        <v>23648</v>
      </c>
      <c r="R1070" s="82" t="s">
        <v>23649</v>
      </c>
      <c r="S1070" s="121" t="s">
        <v>23648</v>
      </c>
    </row>
    <row r="1071" spans="1:19">
      <c r="A1071" s="126">
        <v>621900</v>
      </c>
      <c r="B1071" s="90" t="str">
        <f t="shared" si="33"/>
        <v>OC621900</v>
      </c>
      <c r="C1071" s="81" t="s">
        <v>23677</v>
      </c>
      <c r="D1071" s="81" t="str">
        <f t="shared" si="34"/>
        <v>621900 - Oper Supplies-Miscellaneous</v>
      </c>
      <c r="E1071" s="120" t="s">
        <v>22313</v>
      </c>
      <c r="F1071" s="121" t="s">
        <v>22314</v>
      </c>
      <c r="G1071" s="81" t="s">
        <v>23561</v>
      </c>
      <c r="H1071" s="81" t="s">
        <v>23562</v>
      </c>
      <c r="I1071" s="120" t="s">
        <v>23307</v>
      </c>
      <c r="J1071" s="83" t="s">
        <v>23308</v>
      </c>
      <c r="K1071" s="82" t="s">
        <v>23645</v>
      </c>
      <c r="L1071" s="83" t="s">
        <v>22314</v>
      </c>
      <c r="M1071" s="82" t="s">
        <v>23646</v>
      </c>
      <c r="N1071" s="83" t="s">
        <v>22314</v>
      </c>
      <c r="O1071" s="81"/>
      <c r="P1071" s="82" t="s">
        <v>23647</v>
      </c>
      <c r="Q1071" s="83" t="s">
        <v>23648</v>
      </c>
      <c r="R1071" s="82" t="s">
        <v>23649</v>
      </c>
      <c r="S1071" s="121" t="s">
        <v>23648</v>
      </c>
    </row>
    <row r="1072" spans="1:19">
      <c r="A1072" s="126">
        <v>621901</v>
      </c>
      <c r="B1072" s="90" t="str">
        <f t="shared" si="33"/>
        <v>OC621901</v>
      </c>
      <c r="C1072" s="81" t="s">
        <v>23678</v>
      </c>
      <c r="D1072" s="81" t="str">
        <f t="shared" si="34"/>
        <v>621901 - Clothing, Bedding, Linen</v>
      </c>
      <c r="E1072" s="120" t="s">
        <v>22313</v>
      </c>
      <c r="F1072" s="121" t="s">
        <v>22314</v>
      </c>
      <c r="G1072" s="81" t="s">
        <v>23561</v>
      </c>
      <c r="H1072" s="81" t="s">
        <v>23562</v>
      </c>
      <c r="I1072" s="120" t="s">
        <v>23307</v>
      </c>
      <c r="J1072" s="83" t="s">
        <v>23308</v>
      </c>
      <c r="K1072" s="82" t="s">
        <v>23645</v>
      </c>
      <c r="L1072" s="83" t="s">
        <v>22314</v>
      </c>
      <c r="M1072" s="82" t="s">
        <v>23646</v>
      </c>
      <c r="N1072" s="83" t="s">
        <v>22314</v>
      </c>
      <c r="O1072" s="81"/>
      <c r="P1072" s="82" t="s">
        <v>23647</v>
      </c>
      <c r="Q1072" s="83" t="s">
        <v>23648</v>
      </c>
      <c r="R1072" s="82" t="s">
        <v>23649</v>
      </c>
      <c r="S1072" s="121" t="s">
        <v>23648</v>
      </c>
    </row>
    <row r="1073" spans="1:19">
      <c r="A1073" s="126">
        <v>621902</v>
      </c>
      <c r="B1073" s="90" t="str">
        <f t="shared" si="33"/>
        <v>OC621902</v>
      </c>
      <c r="C1073" s="81" t="s">
        <v>23679</v>
      </c>
      <c r="D1073" s="81" t="str">
        <f t="shared" si="34"/>
        <v>621902 - Paper Goods</v>
      </c>
      <c r="E1073" s="120" t="s">
        <v>22313</v>
      </c>
      <c r="F1073" s="121" t="s">
        <v>22314</v>
      </c>
      <c r="G1073" s="81" t="s">
        <v>23561</v>
      </c>
      <c r="H1073" s="81" t="s">
        <v>23562</v>
      </c>
      <c r="I1073" s="120" t="s">
        <v>23307</v>
      </c>
      <c r="J1073" s="83" t="s">
        <v>23308</v>
      </c>
      <c r="K1073" s="82" t="s">
        <v>23645</v>
      </c>
      <c r="L1073" s="83" t="s">
        <v>22314</v>
      </c>
      <c r="M1073" s="82" t="s">
        <v>23646</v>
      </c>
      <c r="N1073" s="83" t="s">
        <v>22314</v>
      </c>
      <c r="O1073" s="81"/>
      <c r="P1073" s="82" t="s">
        <v>23647</v>
      </c>
      <c r="Q1073" s="83" t="s">
        <v>23648</v>
      </c>
      <c r="R1073" s="82" t="s">
        <v>23649</v>
      </c>
      <c r="S1073" s="121" t="s">
        <v>23648</v>
      </c>
    </row>
    <row r="1074" spans="1:19">
      <c r="A1074" s="126">
        <v>621903</v>
      </c>
      <c r="B1074" s="90" t="str">
        <f t="shared" si="33"/>
        <v>OC621903</v>
      </c>
      <c r="C1074" s="81" t="s">
        <v>23680</v>
      </c>
      <c r="D1074" s="81" t="str">
        <f t="shared" si="34"/>
        <v>621903 - Toiletries</v>
      </c>
      <c r="E1074" s="120" t="s">
        <v>22313</v>
      </c>
      <c r="F1074" s="121" t="s">
        <v>22314</v>
      </c>
      <c r="G1074" s="81" t="s">
        <v>23561</v>
      </c>
      <c r="H1074" s="81" t="s">
        <v>23562</v>
      </c>
      <c r="I1074" s="120" t="s">
        <v>23307</v>
      </c>
      <c r="J1074" s="83" t="s">
        <v>23308</v>
      </c>
      <c r="K1074" s="82" t="s">
        <v>23645</v>
      </c>
      <c r="L1074" s="83" t="s">
        <v>22314</v>
      </c>
      <c r="M1074" s="82" t="s">
        <v>23646</v>
      </c>
      <c r="N1074" s="83" t="s">
        <v>22314</v>
      </c>
      <c r="O1074" s="81"/>
      <c r="P1074" s="82" t="s">
        <v>23647</v>
      </c>
      <c r="Q1074" s="83" t="s">
        <v>23648</v>
      </c>
      <c r="R1074" s="82" t="s">
        <v>23649</v>
      </c>
      <c r="S1074" s="121" t="s">
        <v>23648</v>
      </c>
    </row>
    <row r="1075" spans="1:19">
      <c r="A1075" s="126">
        <v>621904</v>
      </c>
      <c r="B1075" s="90" t="str">
        <f t="shared" si="33"/>
        <v>OC621904</v>
      </c>
      <c r="C1075" s="81" t="s">
        <v>23681</v>
      </c>
      <c r="D1075" s="81" t="str">
        <f t="shared" si="34"/>
        <v>621904 - Cleaning Compounds</v>
      </c>
      <c r="E1075" s="120" t="s">
        <v>22313</v>
      </c>
      <c r="F1075" s="121" t="s">
        <v>22314</v>
      </c>
      <c r="G1075" s="81" t="s">
        <v>23561</v>
      </c>
      <c r="H1075" s="81" t="s">
        <v>23562</v>
      </c>
      <c r="I1075" s="120" t="s">
        <v>23307</v>
      </c>
      <c r="J1075" s="83" t="s">
        <v>23308</v>
      </c>
      <c r="K1075" s="82" t="s">
        <v>23645</v>
      </c>
      <c r="L1075" s="83" t="s">
        <v>22314</v>
      </c>
      <c r="M1075" s="82" t="s">
        <v>23646</v>
      </c>
      <c r="N1075" s="83" t="s">
        <v>22314</v>
      </c>
      <c r="O1075" s="81"/>
      <c r="P1075" s="82" t="s">
        <v>23647</v>
      </c>
      <c r="Q1075" s="83" t="s">
        <v>23648</v>
      </c>
      <c r="R1075" s="82" t="s">
        <v>23649</v>
      </c>
      <c r="S1075" s="121" t="s">
        <v>23648</v>
      </c>
    </row>
    <row r="1076" spans="1:19">
      <c r="A1076" s="126">
        <v>621905</v>
      </c>
      <c r="B1076" s="90" t="str">
        <f t="shared" si="33"/>
        <v>OC621905</v>
      </c>
      <c r="C1076" s="81" t="s">
        <v>23682</v>
      </c>
      <c r="D1076" s="81" t="str">
        <f t="shared" si="34"/>
        <v>621905 - Kitchen Utensils</v>
      </c>
      <c r="E1076" s="120" t="s">
        <v>22313</v>
      </c>
      <c r="F1076" s="121" t="s">
        <v>22314</v>
      </c>
      <c r="G1076" s="81" t="s">
        <v>23561</v>
      </c>
      <c r="H1076" s="81" t="s">
        <v>23562</v>
      </c>
      <c r="I1076" s="120" t="s">
        <v>23307</v>
      </c>
      <c r="J1076" s="83" t="s">
        <v>23308</v>
      </c>
      <c r="K1076" s="82" t="s">
        <v>23645</v>
      </c>
      <c r="L1076" s="83" t="s">
        <v>22314</v>
      </c>
      <c r="M1076" s="82" t="s">
        <v>23646</v>
      </c>
      <c r="N1076" s="83" t="s">
        <v>22314</v>
      </c>
      <c r="O1076" s="81"/>
      <c r="P1076" s="82" t="s">
        <v>23647</v>
      </c>
      <c r="Q1076" s="83" t="s">
        <v>23648</v>
      </c>
      <c r="R1076" s="82" t="s">
        <v>23649</v>
      </c>
      <c r="S1076" s="121" t="s">
        <v>23648</v>
      </c>
    </row>
    <row r="1077" spans="1:19">
      <c r="A1077" s="126">
        <v>621906</v>
      </c>
      <c r="B1077" s="90" t="str">
        <f t="shared" si="33"/>
        <v>OC621906</v>
      </c>
      <c r="C1077" s="81" t="s">
        <v>23683</v>
      </c>
      <c r="D1077" s="81" t="str">
        <f t="shared" si="34"/>
        <v>621906 - Household</v>
      </c>
      <c r="E1077" s="120" t="s">
        <v>22313</v>
      </c>
      <c r="F1077" s="121" t="s">
        <v>22314</v>
      </c>
      <c r="G1077" s="81" t="s">
        <v>23561</v>
      </c>
      <c r="H1077" s="81" t="s">
        <v>23562</v>
      </c>
      <c r="I1077" s="120" t="s">
        <v>23307</v>
      </c>
      <c r="J1077" s="83" t="s">
        <v>23308</v>
      </c>
      <c r="K1077" s="82" t="s">
        <v>23645</v>
      </c>
      <c r="L1077" s="83" t="s">
        <v>22314</v>
      </c>
      <c r="M1077" s="82" t="s">
        <v>23646</v>
      </c>
      <c r="N1077" s="83" t="s">
        <v>22314</v>
      </c>
      <c r="O1077" s="81"/>
      <c r="P1077" s="82" t="s">
        <v>23647</v>
      </c>
      <c r="Q1077" s="83" t="s">
        <v>23648</v>
      </c>
      <c r="R1077" s="82" t="s">
        <v>23649</v>
      </c>
      <c r="S1077" s="121" t="s">
        <v>23648</v>
      </c>
    </row>
    <row r="1078" spans="1:19">
      <c r="A1078" s="126">
        <v>621907</v>
      </c>
      <c r="B1078" s="90" t="str">
        <f t="shared" si="33"/>
        <v>OC621907</v>
      </c>
      <c r="C1078" s="81" t="s">
        <v>23684</v>
      </c>
      <c r="D1078" s="81" t="str">
        <f t="shared" si="34"/>
        <v>621907 - Oper Supplies-Sign Materials</v>
      </c>
      <c r="E1078" s="120" t="s">
        <v>22313</v>
      </c>
      <c r="F1078" s="121" t="s">
        <v>22314</v>
      </c>
      <c r="G1078" s="81" t="s">
        <v>23561</v>
      </c>
      <c r="H1078" s="81" t="s">
        <v>23562</v>
      </c>
      <c r="I1078" s="120" t="s">
        <v>23307</v>
      </c>
      <c r="J1078" s="83" t="s">
        <v>23308</v>
      </c>
      <c r="K1078" s="82" t="s">
        <v>23645</v>
      </c>
      <c r="L1078" s="83" t="s">
        <v>22314</v>
      </c>
      <c r="M1078" s="82" t="s">
        <v>23646</v>
      </c>
      <c r="N1078" s="83" t="s">
        <v>22314</v>
      </c>
      <c r="O1078" s="81"/>
      <c r="P1078" s="82" t="s">
        <v>23647</v>
      </c>
      <c r="Q1078" s="83" t="s">
        <v>23648</v>
      </c>
      <c r="R1078" s="82" t="s">
        <v>23649</v>
      </c>
      <c r="S1078" s="121" t="s">
        <v>23648</v>
      </c>
    </row>
    <row r="1079" spans="1:19">
      <c r="A1079" s="126">
        <v>621908</v>
      </c>
      <c r="B1079" s="90" t="str">
        <f t="shared" si="33"/>
        <v>OC621908</v>
      </c>
      <c r="C1079" s="81" t="s">
        <v>23685</v>
      </c>
      <c r="D1079" s="81" t="str">
        <f t="shared" si="34"/>
        <v>621908 - Operating Supplies – Pavement Marking</v>
      </c>
      <c r="E1079" s="120" t="s">
        <v>22313</v>
      </c>
      <c r="F1079" s="121" t="s">
        <v>22314</v>
      </c>
      <c r="G1079" s="81" t="s">
        <v>23561</v>
      </c>
      <c r="H1079" s="81" t="s">
        <v>23562</v>
      </c>
      <c r="I1079" s="120" t="s">
        <v>23307</v>
      </c>
      <c r="J1079" s="83" t="s">
        <v>23308</v>
      </c>
      <c r="K1079" s="82" t="s">
        <v>23645</v>
      </c>
      <c r="L1079" s="83" t="s">
        <v>22314</v>
      </c>
      <c r="M1079" s="82" t="s">
        <v>23646</v>
      </c>
      <c r="N1079" s="83" t="s">
        <v>22314</v>
      </c>
      <c r="O1079" s="81"/>
      <c r="P1079" s="82" t="s">
        <v>23647</v>
      </c>
      <c r="Q1079" s="83" t="s">
        <v>23648</v>
      </c>
      <c r="R1079" s="82" t="s">
        <v>23649</v>
      </c>
      <c r="S1079" s="121" t="s">
        <v>23648</v>
      </c>
    </row>
    <row r="1080" spans="1:19">
      <c r="A1080" s="126">
        <v>621909</v>
      </c>
      <c r="B1080" s="90" t="str">
        <f t="shared" si="33"/>
        <v>OC621909</v>
      </c>
      <c r="C1080" s="81" t="s">
        <v>23686</v>
      </c>
      <c r="D1080" s="81" t="str">
        <f t="shared" si="34"/>
        <v>621909 - Operating Supplies – Reference Materials</v>
      </c>
      <c r="E1080" s="120" t="s">
        <v>22313</v>
      </c>
      <c r="F1080" s="121" t="s">
        <v>22314</v>
      </c>
      <c r="G1080" s="81" t="s">
        <v>23561</v>
      </c>
      <c r="H1080" s="81" t="s">
        <v>23562</v>
      </c>
      <c r="I1080" s="120" t="s">
        <v>23307</v>
      </c>
      <c r="J1080" s="83" t="s">
        <v>23308</v>
      </c>
      <c r="K1080" s="82" t="s">
        <v>23645</v>
      </c>
      <c r="L1080" s="83" t="s">
        <v>22314</v>
      </c>
      <c r="M1080" s="82" t="s">
        <v>23646</v>
      </c>
      <c r="N1080" s="83" t="s">
        <v>22314</v>
      </c>
      <c r="O1080" s="81"/>
      <c r="P1080" s="82" t="s">
        <v>23647</v>
      </c>
      <c r="Q1080" s="83" t="s">
        <v>23648</v>
      </c>
      <c r="R1080" s="82" t="s">
        <v>23649</v>
      </c>
      <c r="S1080" s="121" t="s">
        <v>23648</v>
      </c>
    </row>
    <row r="1081" spans="1:19">
      <c r="A1081" s="126">
        <v>621910</v>
      </c>
      <c r="B1081" s="90" t="str">
        <f t="shared" si="33"/>
        <v>OC621910</v>
      </c>
      <c r="C1081" s="81" t="s">
        <v>23687</v>
      </c>
      <c r="D1081" s="81" t="str">
        <f t="shared" si="34"/>
        <v>621910 - Operating Supplies - General</v>
      </c>
      <c r="E1081" s="120" t="s">
        <v>22313</v>
      </c>
      <c r="F1081" s="121" t="s">
        <v>22314</v>
      </c>
      <c r="G1081" s="81" t="s">
        <v>23561</v>
      </c>
      <c r="H1081" s="81" t="s">
        <v>23562</v>
      </c>
      <c r="I1081" s="120" t="s">
        <v>23307</v>
      </c>
      <c r="J1081" s="83" t="s">
        <v>23308</v>
      </c>
      <c r="K1081" s="82" t="s">
        <v>23645</v>
      </c>
      <c r="L1081" s="83" t="s">
        <v>22314</v>
      </c>
      <c r="M1081" s="82" t="s">
        <v>23646</v>
      </c>
      <c r="N1081" s="83" t="s">
        <v>22314</v>
      </c>
      <c r="O1081" s="81"/>
      <c r="P1081" s="82" t="s">
        <v>23647</v>
      </c>
      <c r="Q1081" s="83" t="s">
        <v>23648</v>
      </c>
      <c r="R1081" s="82" t="s">
        <v>23649</v>
      </c>
      <c r="S1081" s="121" t="s">
        <v>23648</v>
      </c>
    </row>
    <row r="1082" spans="1:19">
      <c r="A1082" s="126">
        <v>621911</v>
      </c>
      <c r="B1082" s="90" t="str">
        <f t="shared" si="33"/>
        <v>OC621911</v>
      </c>
      <c r="C1082" s="81" t="s">
        <v>23688</v>
      </c>
      <c r="D1082" s="81" t="str">
        <f t="shared" si="34"/>
        <v>621911 - Operating Supplies – Barber &amp; Beauty Equipment</v>
      </c>
      <c r="E1082" s="120" t="s">
        <v>22313</v>
      </c>
      <c r="F1082" s="121" t="s">
        <v>22314</v>
      </c>
      <c r="G1082" s="81" t="s">
        <v>23561</v>
      </c>
      <c r="H1082" s="81" t="s">
        <v>23562</v>
      </c>
      <c r="I1082" s="120" t="s">
        <v>23307</v>
      </c>
      <c r="J1082" s="83" t="s">
        <v>23308</v>
      </c>
      <c r="K1082" s="82" t="s">
        <v>23645</v>
      </c>
      <c r="L1082" s="83" t="s">
        <v>22314</v>
      </c>
      <c r="M1082" s="82" t="s">
        <v>23646</v>
      </c>
      <c r="N1082" s="83" t="s">
        <v>22314</v>
      </c>
      <c r="O1082" s="81"/>
      <c r="P1082" s="82" t="s">
        <v>23647</v>
      </c>
      <c r="Q1082" s="83" t="s">
        <v>23648</v>
      </c>
      <c r="R1082" s="82" t="s">
        <v>23649</v>
      </c>
      <c r="S1082" s="121" t="s">
        <v>23648</v>
      </c>
    </row>
    <row r="1083" spans="1:19">
      <c r="A1083" s="126">
        <v>621912</v>
      </c>
      <c r="B1083" s="90" t="str">
        <f t="shared" si="33"/>
        <v>OC621912</v>
      </c>
      <c r="C1083" s="81" t="s">
        <v>23689</v>
      </c>
      <c r="D1083" s="81" t="str">
        <f t="shared" si="34"/>
        <v>621912 - Operating Supplies - Furniture</v>
      </c>
      <c r="E1083" s="120" t="s">
        <v>22313</v>
      </c>
      <c r="F1083" s="121" t="s">
        <v>22314</v>
      </c>
      <c r="G1083" s="81" t="s">
        <v>23561</v>
      </c>
      <c r="H1083" s="81" t="s">
        <v>23562</v>
      </c>
      <c r="I1083" s="120" t="s">
        <v>23307</v>
      </c>
      <c r="J1083" s="83" t="s">
        <v>23308</v>
      </c>
      <c r="K1083" s="82" t="s">
        <v>23645</v>
      </c>
      <c r="L1083" s="83" t="s">
        <v>22314</v>
      </c>
      <c r="M1083" s="82" t="s">
        <v>23646</v>
      </c>
      <c r="N1083" s="83" t="s">
        <v>22314</v>
      </c>
      <c r="O1083" s="81"/>
      <c r="P1083" s="82" t="s">
        <v>23647</v>
      </c>
      <c r="Q1083" s="83" t="s">
        <v>23648</v>
      </c>
      <c r="R1083" s="82" t="s">
        <v>23649</v>
      </c>
      <c r="S1083" s="121" t="s">
        <v>23648</v>
      </c>
    </row>
    <row r="1084" spans="1:19">
      <c r="A1084" s="126">
        <v>621913</v>
      </c>
      <c r="B1084" s="90" t="str">
        <f t="shared" si="33"/>
        <v>OC621913</v>
      </c>
      <c r="C1084" s="81" t="s">
        <v>23690</v>
      </c>
      <c r="D1084" s="81" t="str">
        <f t="shared" si="34"/>
        <v>621913 - Operating Supplies – Glass</v>
      </c>
      <c r="E1084" s="120" t="s">
        <v>22313</v>
      </c>
      <c r="F1084" s="121" t="s">
        <v>22314</v>
      </c>
      <c r="G1084" s="81" t="s">
        <v>23561</v>
      </c>
      <c r="H1084" s="81" t="s">
        <v>23562</v>
      </c>
      <c r="I1084" s="120" t="s">
        <v>23307</v>
      </c>
      <c r="J1084" s="83" t="s">
        <v>23308</v>
      </c>
      <c r="K1084" s="82" t="s">
        <v>23645</v>
      </c>
      <c r="L1084" s="83" t="s">
        <v>22314</v>
      </c>
      <c r="M1084" s="82" t="s">
        <v>23646</v>
      </c>
      <c r="N1084" s="83" t="s">
        <v>22314</v>
      </c>
      <c r="O1084" s="81"/>
      <c r="P1084" s="82" t="s">
        <v>23647</v>
      </c>
      <c r="Q1084" s="83" t="s">
        <v>23648</v>
      </c>
      <c r="R1084" s="82" t="s">
        <v>23649</v>
      </c>
      <c r="S1084" s="121" t="s">
        <v>23648</v>
      </c>
    </row>
    <row r="1085" spans="1:19">
      <c r="A1085" s="126">
        <v>621914</v>
      </c>
      <c r="B1085" s="90" t="str">
        <f t="shared" si="33"/>
        <v>OC621914</v>
      </c>
      <c r="C1085" s="81" t="s">
        <v>23691</v>
      </c>
      <c r="D1085" s="81" t="str">
        <f t="shared" si="34"/>
        <v>621914 - Operating Supplies – Plastic, Resin, Fiber: Construction</v>
      </c>
      <c r="E1085" s="120" t="s">
        <v>22313</v>
      </c>
      <c r="F1085" s="121" t="s">
        <v>22314</v>
      </c>
      <c r="G1085" s="81" t="s">
        <v>23561</v>
      </c>
      <c r="H1085" s="81" t="s">
        <v>23562</v>
      </c>
      <c r="I1085" s="120" t="s">
        <v>23307</v>
      </c>
      <c r="J1085" s="83" t="s">
        <v>23308</v>
      </c>
      <c r="K1085" s="82" t="s">
        <v>23645</v>
      </c>
      <c r="L1085" s="83" t="s">
        <v>22314</v>
      </c>
      <c r="M1085" s="82" t="s">
        <v>23646</v>
      </c>
      <c r="N1085" s="83" t="s">
        <v>22314</v>
      </c>
      <c r="O1085" s="81"/>
      <c r="P1085" s="82" t="s">
        <v>23647</v>
      </c>
      <c r="Q1085" s="83" t="s">
        <v>23648</v>
      </c>
      <c r="R1085" s="82" t="s">
        <v>23649</v>
      </c>
      <c r="S1085" s="121" t="s">
        <v>23648</v>
      </c>
    </row>
    <row r="1086" spans="1:19">
      <c r="A1086" s="126">
        <v>621915</v>
      </c>
      <c r="B1086" s="90" t="str">
        <f t="shared" si="33"/>
        <v>OC621915</v>
      </c>
      <c r="C1086" s="81" t="s">
        <v>23692</v>
      </c>
      <c r="D1086" s="81" t="str">
        <f t="shared" si="34"/>
        <v>621915 - Operating Supplies – Road &amp; Highway</v>
      </c>
      <c r="E1086" s="120" t="s">
        <v>22313</v>
      </c>
      <c r="F1086" s="121" t="s">
        <v>22314</v>
      </c>
      <c r="G1086" s="81" t="s">
        <v>23561</v>
      </c>
      <c r="H1086" s="81" t="s">
        <v>23562</v>
      </c>
      <c r="I1086" s="120" t="s">
        <v>23307</v>
      </c>
      <c r="J1086" s="83" t="s">
        <v>23308</v>
      </c>
      <c r="K1086" s="82" t="s">
        <v>23645</v>
      </c>
      <c r="L1086" s="83" t="s">
        <v>22314</v>
      </c>
      <c r="M1086" s="82" t="s">
        <v>23646</v>
      </c>
      <c r="N1086" s="83" t="s">
        <v>22314</v>
      </c>
      <c r="O1086" s="81"/>
      <c r="P1086" s="82" t="s">
        <v>23647</v>
      </c>
      <c r="Q1086" s="83" t="s">
        <v>23648</v>
      </c>
      <c r="R1086" s="82" t="s">
        <v>23649</v>
      </c>
      <c r="S1086" s="121" t="s">
        <v>23648</v>
      </c>
    </row>
    <row r="1087" spans="1:19">
      <c r="A1087" s="126">
        <v>621916</v>
      </c>
      <c r="B1087" s="90" t="str">
        <f t="shared" si="33"/>
        <v>OC621916</v>
      </c>
      <c r="C1087" s="81" t="s">
        <v>23693</v>
      </c>
      <c r="D1087" s="81" t="str">
        <f t="shared" si="34"/>
        <v>621916 - Operating Supplies – Scales &amp; Weights Apparatus</v>
      </c>
      <c r="E1087" s="120" t="s">
        <v>22313</v>
      </c>
      <c r="F1087" s="121" t="s">
        <v>22314</v>
      </c>
      <c r="G1087" s="81" t="s">
        <v>23561</v>
      </c>
      <c r="H1087" s="81" t="s">
        <v>23562</v>
      </c>
      <c r="I1087" s="120" t="s">
        <v>23307</v>
      </c>
      <c r="J1087" s="83" t="s">
        <v>23308</v>
      </c>
      <c r="K1087" s="82" t="s">
        <v>23645</v>
      </c>
      <c r="L1087" s="83" t="s">
        <v>22314</v>
      </c>
      <c r="M1087" s="82" t="s">
        <v>23646</v>
      </c>
      <c r="N1087" s="83" t="s">
        <v>22314</v>
      </c>
      <c r="O1087" s="81"/>
      <c r="P1087" s="82" t="s">
        <v>23647</v>
      </c>
      <c r="Q1087" s="83" t="s">
        <v>23648</v>
      </c>
      <c r="R1087" s="82" t="s">
        <v>23649</v>
      </c>
      <c r="S1087" s="121" t="s">
        <v>23648</v>
      </c>
    </row>
    <row r="1088" spans="1:19">
      <c r="A1088" s="126">
        <v>621917</v>
      </c>
      <c r="B1088" s="90" t="str">
        <f t="shared" si="33"/>
        <v>OC621917</v>
      </c>
      <c r="C1088" s="81" t="s">
        <v>23694</v>
      </c>
      <c r="D1088" s="81" t="str">
        <f t="shared" si="34"/>
        <v>621917 - Operating Supplies – School Equipment</v>
      </c>
      <c r="E1088" s="120" t="s">
        <v>22313</v>
      </c>
      <c r="F1088" s="121" t="s">
        <v>22314</v>
      </c>
      <c r="G1088" s="81" t="s">
        <v>23561</v>
      </c>
      <c r="H1088" s="81" t="s">
        <v>23562</v>
      </c>
      <c r="I1088" s="120" t="s">
        <v>23307</v>
      </c>
      <c r="J1088" s="83" t="s">
        <v>23308</v>
      </c>
      <c r="K1088" s="82" t="s">
        <v>23645</v>
      </c>
      <c r="L1088" s="83" t="s">
        <v>22314</v>
      </c>
      <c r="M1088" s="82" t="s">
        <v>23646</v>
      </c>
      <c r="N1088" s="83" t="s">
        <v>22314</v>
      </c>
      <c r="O1088" s="81"/>
      <c r="P1088" s="82" t="s">
        <v>23647</v>
      </c>
      <c r="Q1088" s="83" t="s">
        <v>23648</v>
      </c>
      <c r="R1088" s="82" t="s">
        <v>23649</v>
      </c>
      <c r="S1088" s="121" t="s">
        <v>23648</v>
      </c>
    </row>
    <row r="1089" spans="1:19">
      <c r="A1089" s="126">
        <v>621918</v>
      </c>
      <c r="B1089" s="90" t="str">
        <f t="shared" si="33"/>
        <v>OC621918</v>
      </c>
      <c r="C1089" s="81" t="s">
        <v>23695</v>
      </c>
      <c r="D1089" s="81" t="str">
        <f t="shared" si="34"/>
        <v>621918 - Operating Supplies – Steam &amp; Hot Water Fittings &amp; Accessories</v>
      </c>
      <c r="E1089" s="120" t="s">
        <v>22313</v>
      </c>
      <c r="F1089" s="121" t="s">
        <v>22314</v>
      </c>
      <c r="G1089" s="81" t="s">
        <v>23561</v>
      </c>
      <c r="H1089" s="81" t="s">
        <v>23562</v>
      </c>
      <c r="I1089" s="120" t="s">
        <v>23307</v>
      </c>
      <c r="J1089" s="83" t="s">
        <v>23308</v>
      </c>
      <c r="K1089" s="82" t="s">
        <v>23645</v>
      </c>
      <c r="L1089" s="83" t="s">
        <v>22314</v>
      </c>
      <c r="M1089" s="82" t="s">
        <v>23646</v>
      </c>
      <c r="N1089" s="83" t="s">
        <v>22314</v>
      </c>
      <c r="O1089" s="81"/>
      <c r="P1089" s="82" t="s">
        <v>23647</v>
      </c>
      <c r="Q1089" s="83" t="s">
        <v>23648</v>
      </c>
      <c r="R1089" s="82" t="s">
        <v>23649</v>
      </c>
      <c r="S1089" s="121" t="s">
        <v>23648</v>
      </c>
    </row>
    <row r="1090" spans="1:19">
      <c r="A1090" s="126">
        <v>621919</v>
      </c>
      <c r="B1090" s="90" t="str">
        <f t="shared" si="33"/>
        <v>OC621919</v>
      </c>
      <c r="C1090" s="81" t="s">
        <v>23696</v>
      </c>
      <c r="D1090" s="81" t="str">
        <f t="shared" si="34"/>
        <v>621919 - Operating Supplies – Stockman Equipment &amp; Supplies</v>
      </c>
      <c r="E1090" s="120" t="s">
        <v>22313</v>
      </c>
      <c r="F1090" s="121" t="s">
        <v>22314</v>
      </c>
      <c r="G1090" s="81" t="s">
        <v>23561</v>
      </c>
      <c r="H1090" s="81" t="s">
        <v>23562</v>
      </c>
      <c r="I1090" s="120" t="s">
        <v>23307</v>
      </c>
      <c r="J1090" s="83" t="s">
        <v>23308</v>
      </c>
      <c r="K1090" s="82" t="s">
        <v>23645</v>
      </c>
      <c r="L1090" s="83" t="s">
        <v>22314</v>
      </c>
      <c r="M1090" s="82" t="s">
        <v>23646</v>
      </c>
      <c r="N1090" s="83" t="s">
        <v>22314</v>
      </c>
      <c r="O1090" s="81"/>
      <c r="P1090" s="82" t="s">
        <v>23647</v>
      </c>
      <c r="Q1090" s="83" t="s">
        <v>23648</v>
      </c>
      <c r="R1090" s="82" t="s">
        <v>23649</v>
      </c>
      <c r="S1090" s="121" t="s">
        <v>23648</v>
      </c>
    </row>
    <row r="1091" spans="1:19">
      <c r="A1091" s="126">
        <v>621920</v>
      </c>
      <c r="B1091" s="90" t="str">
        <f t="shared" si="33"/>
        <v>OC621920</v>
      </c>
      <c r="C1091" s="81" t="s">
        <v>23697</v>
      </c>
      <c r="D1091" s="81" t="str">
        <f t="shared" si="34"/>
        <v>621920 - Operating Supplies - Police Equipment</v>
      </c>
      <c r="E1091" s="120" t="s">
        <v>22313</v>
      </c>
      <c r="F1091" s="121" t="s">
        <v>22314</v>
      </c>
      <c r="G1091" s="81" t="s">
        <v>23561</v>
      </c>
      <c r="H1091" s="81" t="s">
        <v>23562</v>
      </c>
      <c r="I1091" s="120" t="s">
        <v>23307</v>
      </c>
      <c r="J1091" s="83" t="s">
        <v>23308</v>
      </c>
      <c r="K1091" s="82" t="s">
        <v>23645</v>
      </c>
      <c r="L1091" s="83" t="s">
        <v>22314</v>
      </c>
      <c r="M1091" s="82" t="s">
        <v>23646</v>
      </c>
      <c r="N1091" s="83" t="s">
        <v>22314</v>
      </c>
      <c r="O1091" s="81"/>
      <c r="P1091" s="82" t="s">
        <v>23647</v>
      </c>
      <c r="Q1091" s="83" t="s">
        <v>23648</v>
      </c>
      <c r="R1091" s="82" t="s">
        <v>23649</v>
      </c>
      <c r="S1091" s="121" t="s">
        <v>23648</v>
      </c>
    </row>
    <row r="1092" spans="1:19">
      <c r="A1092" s="126">
        <v>621921</v>
      </c>
      <c r="B1092" s="90" t="str">
        <f t="shared" ref="B1092:B1155" si="35">"OC"&amp;A1092</f>
        <v>OC621921</v>
      </c>
      <c r="C1092" s="81" t="s">
        <v>23698</v>
      </c>
      <c r="D1092" s="81" t="str">
        <f t="shared" ref="D1092:D1155" si="36">A1092&amp;" - "&amp;C1092</f>
        <v>621921 - Operating Supplies – Tanks (Mtl, Wd, Synth)</v>
      </c>
      <c r="E1092" s="120" t="s">
        <v>22313</v>
      </c>
      <c r="F1092" s="121" t="s">
        <v>22314</v>
      </c>
      <c r="G1092" s="81" t="s">
        <v>23561</v>
      </c>
      <c r="H1092" s="81" t="s">
        <v>23562</v>
      </c>
      <c r="I1092" s="120" t="s">
        <v>23307</v>
      </c>
      <c r="J1092" s="83" t="s">
        <v>23308</v>
      </c>
      <c r="K1092" s="82" t="s">
        <v>23645</v>
      </c>
      <c r="L1092" s="83" t="s">
        <v>22314</v>
      </c>
      <c r="M1092" s="82" t="s">
        <v>23646</v>
      </c>
      <c r="N1092" s="83" t="s">
        <v>22314</v>
      </c>
      <c r="O1092" s="81"/>
      <c r="P1092" s="82" t="s">
        <v>23647</v>
      </c>
      <c r="Q1092" s="83" t="s">
        <v>23648</v>
      </c>
      <c r="R1092" s="82" t="s">
        <v>23649</v>
      </c>
      <c r="S1092" s="121" t="s">
        <v>23648</v>
      </c>
    </row>
    <row r="1093" spans="1:19">
      <c r="A1093" s="126">
        <v>621922</v>
      </c>
      <c r="B1093" s="90" t="str">
        <f t="shared" si="35"/>
        <v>OC621922</v>
      </c>
      <c r="C1093" s="81" t="s">
        <v>23699</v>
      </c>
      <c r="D1093" s="81" t="str">
        <f t="shared" si="36"/>
        <v>621922 - Operating Supplies - Testing Apparatus</v>
      </c>
      <c r="E1093" s="120" t="s">
        <v>22313</v>
      </c>
      <c r="F1093" s="121" t="s">
        <v>22314</v>
      </c>
      <c r="G1093" s="81" t="s">
        <v>23561</v>
      </c>
      <c r="H1093" s="81" t="s">
        <v>23562</v>
      </c>
      <c r="I1093" s="120" t="s">
        <v>23307</v>
      </c>
      <c r="J1093" s="83" t="s">
        <v>23308</v>
      </c>
      <c r="K1093" s="82" t="s">
        <v>23645</v>
      </c>
      <c r="L1093" s="83" t="s">
        <v>22314</v>
      </c>
      <c r="M1093" s="82" t="s">
        <v>23646</v>
      </c>
      <c r="N1093" s="83" t="s">
        <v>22314</v>
      </c>
      <c r="O1093" s="81"/>
      <c r="P1093" s="82" t="s">
        <v>23647</v>
      </c>
      <c r="Q1093" s="83" t="s">
        <v>23648</v>
      </c>
      <c r="R1093" s="82" t="s">
        <v>23649</v>
      </c>
      <c r="S1093" s="121" t="s">
        <v>23648</v>
      </c>
    </row>
    <row r="1094" spans="1:19">
      <c r="A1094" s="126">
        <v>621923</v>
      </c>
      <c r="B1094" s="90" t="str">
        <f t="shared" si="35"/>
        <v>OC621923</v>
      </c>
      <c r="C1094" s="81" t="s">
        <v>23700</v>
      </c>
      <c r="D1094" s="81" t="str">
        <f t="shared" si="36"/>
        <v>621923 - Operating Supplies – Construction</v>
      </c>
      <c r="E1094" s="120" t="s">
        <v>22313</v>
      </c>
      <c r="F1094" s="121" t="s">
        <v>22314</v>
      </c>
      <c r="G1094" s="81" t="s">
        <v>23561</v>
      </c>
      <c r="H1094" s="81" t="s">
        <v>23562</v>
      </c>
      <c r="I1094" s="120" t="s">
        <v>23307</v>
      </c>
      <c r="J1094" s="83" t="s">
        <v>23308</v>
      </c>
      <c r="K1094" s="82" t="s">
        <v>23645</v>
      </c>
      <c r="L1094" s="83" t="s">
        <v>22314</v>
      </c>
      <c r="M1094" s="82" t="s">
        <v>23646</v>
      </c>
      <c r="N1094" s="83" t="s">
        <v>22314</v>
      </c>
      <c r="O1094" s="81"/>
      <c r="P1094" s="82" t="s">
        <v>23647</v>
      </c>
      <c r="Q1094" s="83" t="s">
        <v>23648</v>
      </c>
      <c r="R1094" s="82" t="s">
        <v>23649</v>
      </c>
      <c r="S1094" s="121" t="s">
        <v>23648</v>
      </c>
    </row>
    <row r="1095" spans="1:19">
      <c r="A1095" s="126">
        <v>621950</v>
      </c>
      <c r="B1095" s="90" t="str">
        <f t="shared" si="35"/>
        <v>OC621950</v>
      </c>
      <c r="C1095" s="81" t="s">
        <v>23701</v>
      </c>
      <c r="D1095" s="81" t="str">
        <f t="shared" si="36"/>
        <v>621950 - M&amp;E – Leather Products &amp; Accessories</v>
      </c>
      <c r="E1095" s="120" t="s">
        <v>22313</v>
      </c>
      <c r="F1095" s="121" t="s">
        <v>22314</v>
      </c>
      <c r="G1095" s="81" t="s">
        <v>23561</v>
      </c>
      <c r="H1095" s="81" t="s">
        <v>23562</v>
      </c>
      <c r="I1095" s="120" t="s">
        <v>23307</v>
      </c>
      <c r="J1095" s="83" t="s">
        <v>23308</v>
      </c>
      <c r="K1095" s="82" t="s">
        <v>23645</v>
      </c>
      <c r="L1095" s="83" t="s">
        <v>22314</v>
      </c>
      <c r="M1095" s="82" t="s">
        <v>23646</v>
      </c>
      <c r="N1095" s="83" t="s">
        <v>22314</v>
      </c>
      <c r="O1095" s="81"/>
      <c r="P1095" s="82" t="s">
        <v>23647</v>
      </c>
      <c r="Q1095" s="83" t="s">
        <v>23648</v>
      </c>
      <c r="R1095" s="82" t="s">
        <v>23702</v>
      </c>
      <c r="S1095" s="121" t="s">
        <v>23703</v>
      </c>
    </row>
    <row r="1096" spans="1:19">
      <c r="A1096" s="126">
        <v>621951</v>
      </c>
      <c r="B1096" s="90" t="str">
        <f t="shared" si="35"/>
        <v>OC621951</v>
      </c>
      <c r="C1096" s="81" t="s">
        <v>23704</v>
      </c>
      <c r="D1096" s="81" t="str">
        <f t="shared" si="36"/>
        <v>621951 - M&amp;E – Lumber &amp; Related Products</v>
      </c>
      <c r="E1096" s="120" t="s">
        <v>22313</v>
      </c>
      <c r="F1096" s="121" t="s">
        <v>22314</v>
      </c>
      <c r="G1096" s="81" t="s">
        <v>23561</v>
      </c>
      <c r="H1096" s="81" t="s">
        <v>23562</v>
      </c>
      <c r="I1096" s="120" t="s">
        <v>23307</v>
      </c>
      <c r="J1096" s="83" t="s">
        <v>23308</v>
      </c>
      <c r="K1096" s="82" t="s">
        <v>23645</v>
      </c>
      <c r="L1096" s="83" t="s">
        <v>22314</v>
      </c>
      <c r="M1096" s="82" t="s">
        <v>23646</v>
      </c>
      <c r="N1096" s="83" t="s">
        <v>22314</v>
      </c>
      <c r="O1096" s="81"/>
      <c r="P1096" s="82" t="s">
        <v>23647</v>
      </c>
      <c r="Q1096" s="83" t="s">
        <v>23648</v>
      </c>
      <c r="R1096" s="82" t="s">
        <v>23702</v>
      </c>
      <c r="S1096" s="121" t="s">
        <v>23703</v>
      </c>
    </row>
    <row r="1097" spans="1:19">
      <c r="A1097" s="126">
        <v>621952</v>
      </c>
      <c r="B1097" s="90" t="str">
        <f t="shared" si="35"/>
        <v>OC621952</v>
      </c>
      <c r="C1097" s="81" t="s">
        <v>23705</v>
      </c>
      <c r="D1097" s="81" t="str">
        <f t="shared" si="36"/>
        <v>621952 - M&amp;E-Mattr Manuf Mach&amp;Supp</v>
      </c>
      <c r="E1097" s="120" t="s">
        <v>22313</v>
      </c>
      <c r="F1097" s="121" t="s">
        <v>22314</v>
      </c>
      <c r="G1097" s="81" t="s">
        <v>23561</v>
      </c>
      <c r="H1097" s="81" t="s">
        <v>23562</v>
      </c>
      <c r="I1097" s="120" t="s">
        <v>23307</v>
      </c>
      <c r="J1097" s="83" t="s">
        <v>23308</v>
      </c>
      <c r="K1097" s="82" t="s">
        <v>23645</v>
      </c>
      <c r="L1097" s="83" t="s">
        <v>22314</v>
      </c>
      <c r="M1097" s="82" t="s">
        <v>23646</v>
      </c>
      <c r="N1097" s="83" t="s">
        <v>22314</v>
      </c>
      <c r="O1097" s="81"/>
      <c r="P1097" s="82" t="s">
        <v>23647</v>
      </c>
      <c r="Q1097" s="83" t="s">
        <v>23648</v>
      </c>
      <c r="R1097" s="82" t="s">
        <v>23702</v>
      </c>
      <c r="S1097" s="121" t="s">
        <v>23703</v>
      </c>
    </row>
    <row r="1098" spans="1:19">
      <c r="A1098" s="126">
        <v>621953</v>
      </c>
      <c r="B1098" s="90" t="str">
        <f t="shared" si="35"/>
        <v>OC621953</v>
      </c>
      <c r="C1098" s="81" t="s">
        <v>23706</v>
      </c>
      <c r="D1098" s="81" t="str">
        <f t="shared" si="36"/>
        <v>621953 - M&amp;E – Metals, Bars, &amp; Plates</v>
      </c>
      <c r="E1098" s="120" t="s">
        <v>22313</v>
      </c>
      <c r="F1098" s="121" t="s">
        <v>22314</v>
      </c>
      <c r="G1098" s="81" t="s">
        <v>23561</v>
      </c>
      <c r="H1098" s="81" t="s">
        <v>23562</v>
      </c>
      <c r="I1098" s="120" t="s">
        <v>23307</v>
      </c>
      <c r="J1098" s="83" t="s">
        <v>23308</v>
      </c>
      <c r="K1098" s="82" t="s">
        <v>23645</v>
      </c>
      <c r="L1098" s="83" t="s">
        <v>22314</v>
      </c>
      <c r="M1098" s="82" t="s">
        <v>23646</v>
      </c>
      <c r="N1098" s="83" t="s">
        <v>22314</v>
      </c>
      <c r="O1098" s="81"/>
      <c r="P1098" s="82" t="s">
        <v>23647</v>
      </c>
      <c r="Q1098" s="83" t="s">
        <v>23648</v>
      </c>
      <c r="R1098" s="82" t="s">
        <v>23702</v>
      </c>
      <c r="S1098" s="121" t="s">
        <v>23703</v>
      </c>
    </row>
    <row r="1099" spans="1:19">
      <c r="A1099" s="126">
        <v>621954</v>
      </c>
      <c r="B1099" s="90" t="str">
        <f t="shared" si="35"/>
        <v>OC621954</v>
      </c>
      <c r="C1099" s="81" t="s">
        <v>23707</v>
      </c>
      <c r="D1099" s="81" t="str">
        <f t="shared" si="36"/>
        <v>621954 - M&amp;E – Power Generators &amp; Transformers</v>
      </c>
      <c r="E1099" s="120" t="s">
        <v>22313</v>
      </c>
      <c r="F1099" s="121" t="s">
        <v>22314</v>
      </c>
      <c r="G1099" s="81" t="s">
        <v>23561</v>
      </c>
      <c r="H1099" s="81" t="s">
        <v>23562</v>
      </c>
      <c r="I1099" s="120" t="s">
        <v>23307</v>
      </c>
      <c r="J1099" s="83" t="s">
        <v>23308</v>
      </c>
      <c r="K1099" s="82" t="s">
        <v>23645</v>
      </c>
      <c r="L1099" s="83" t="s">
        <v>22314</v>
      </c>
      <c r="M1099" s="82" t="s">
        <v>23646</v>
      </c>
      <c r="N1099" s="83" t="s">
        <v>22314</v>
      </c>
      <c r="O1099" s="81"/>
      <c r="P1099" s="82" t="s">
        <v>23647</v>
      </c>
      <c r="Q1099" s="83" t="s">
        <v>23648</v>
      </c>
      <c r="R1099" s="82" t="s">
        <v>23702</v>
      </c>
      <c r="S1099" s="121" t="s">
        <v>23703</v>
      </c>
    </row>
    <row r="1100" spans="1:19">
      <c r="A1100" s="126">
        <v>621955</v>
      </c>
      <c r="B1100" s="90" t="str">
        <f t="shared" si="35"/>
        <v>OC621955</v>
      </c>
      <c r="C1100" s="81" t="s">
        <v>23708</v>
      </c>
      <c r="D1100" s="81" t="str">
        <f t="shared" si="36"/>
        <v>621955 - M&amp;E – Pump Equipment &amp; Accessories</v>
      </c>
      <c r="E1100" s="120" t="s">
        <v>22313</v>
      </c>
      <c r="F1100" s="121" t="s">
        <v>22314</v>
      </c>
      <c r="G1100" s="81" t="s">
        <v>23561</v>
      </c>
      <c r="H1100" s="81" t="s">
        <v>23562</v>
      </c>
      <c r="I1100" s="120" t="s">
        <v>23307</v>
      </c>
      <c r="J1100" s="83" t="s">
        <v>23308</v>
      </c>
      <c r="K1100" s="82" t="s">
        <v>23645</v>
      </c>
      <c r="L1100" s="83" t="s">
        <v>22314</v>
      </c>
      <c r="M1100" s="82" t="s">
        <v>23646</v>
      </c>
      <c r="N1100" s="83" t="s">
        <v>22314</v>
      </c>
      <c r="O1100" s="81"/>
      <c r="P1100" s="82" t="s">
        <v>23647</v>
      </c>
      <c r="Q1100" s="83" t="s">
        <v>23648</v>
      </c>
      <c r="R1100" s="82" t="s">
        <v>23702</v>
      </c>
      <c r="S1100" s="121" t="s">
        <v>23703</v>
      </c>
    </row>
    <row r="1101" spans="1:19">
      <c r="A1101" s="126">
        <v>621960</v>
      </c>
      <c r="B1101" s="90" t="str">
        <f t="shared" si="35"/>
        <v>OC621960</v>
      </c>
      <c r="C1101" s="81" t="s">
        <v>23709</v>
      </c>
      <c r="D1101" s="81" t="str">
        <f t="shared" si="36"/>
        <v>621960 - M&amp;E – Road &amp; Highway</v>
      </c>
      <c r="E1101" s="120" t="s">
        <v>22313</v>
      </c>
      <c r="F1101" s="121" t="s">
        <v>22314</v>
      </c>
      <c r="G1101" s="81" t="s">
        <v>23561</v>
      </c>
      <c r="H1101" s="81" t="s">
        <v>23562</v>
      </c>
      <c r="I1101" s="120" t="s">
        <v>23307</v>
      </c>
      <c r="J1101" s="83" t="s">
        <v>23308</v>
      </c>
      <c r="K1101" s="82" t="s">
        <v>23645</v>
      </c>
      <c r="L1101" s="83" t="s">
        <v>22314</v>
      </c>
      <c r="M1101" s="82" t="s">
        <v>23646</v>
      </c>
      <c r="N1101" s="83" t="s">
        <v>22314</v>
      </c>
      <c r="O1101" s="81"/>
      <c r="P1101" s="82" t="s">
        <v>23647</v>
      </c>
      <c r="Q1101" s="83" t="s">
        <v>23648</v>
      </c>
      <c r="R1101" s="82" t="s">
        <v>23702</v>
      </c>
      <c r="S1101" s="121" t="s">
        <v>23703</v>
      </c>
    </row>
    <row r="1102" spans="1:19">
      <c r="A1102" s="126">
        <v>621961</v>
      </c>
      <c r="B1102" s="90" t="str">
        <f t="shared" si="35"/>
        <v>OC621961</v>
      </c>
      <c r="C1102" s="81" t="s">
        <v>23710</v>
      </c>
      <c r="D1102" s="81" t="str">
        <f t="shared" si="36"/>
        <v>621961 - M&amp;E-Sew&amp;Text&amp;Access</v>
      </c>
      <c r="E1102" s="120" t="s">
        <v>22313</v>
      </c>
      <c r="F1102" s="121" t="s">
        <v>22314</v>
      </c>
      <c r="G1102" s="81" t="s">
        <v>23561</v>
      </c>
      <c r="H1102" s="81" t="s">
        <v>23562</v>
      </c>
      <c r="I1102" s="120" t="s">
        <v>23307</v>
      </c>
      <c r="J1102" s="83" t="s">
        <v>23308</v>
      </c>
      <c r="K1102" s="82" t="s">
        <v>23645</v>
      </c>
      <c r="L1102" s="83" t="s">
        <v>22314</v>
      </c>
      <c r="M1102" s="82" t="s">
        <v>23646</v>
      </c>
      <c r="N1102" s="83" t="s">
        <v>22314</v>
      </c>
      <c r="O1102" s="81"/>
      <c r="P1102" s="82" t="s">
        <v>23647</v>
      </c>
      <c r="Q1102" s="83" t="s">
        <v>23648</v>
      </c>
      <c r="R1102" s="82" t="s">
        <v>23702</v>
      </c>
      <c r="S1102" s="121" t="s">
        <v>23703</v>
      </c>
    </row>
    <row r="1103" spans="1:19">
      <c r="A1103" s="126">
        <v>621962</v>
      </c>
      <c r="B1103" s="90" t="str">
        <f t="shared" si="35"/>
        <v>OC621962</v>
      </c>
      <c r="C1103" s="81" t="s">
        <v>23711</v>
      </c>
      <c r="D1103" s="81" t="str">
        <f t="shared" si="36"/>
        <v>621962 - Machinery &amp; Heating Equipment</v>
      </c>
      <c r="E1103" s="120" t="s">
        <v>22313</v>
      </c>
      <c r="F1103" s="121" t="s">
        <v>22314</v>
      </c>
      <c r="G1103" s="81" t="s">
        <v>23561</v>
      </c>
      <c r="H1103" s="81" t="s">
        <v>23562</v>
      </c>
      <c r="I1103" s="120" t="s">
        <v>23307</v>
      </c>
      <c r="J1103" s="83" t="s">
        <v>23308</v>
      </c>
      <c r="K1103" s="82" t="s">
        <v>23645</v>
      </c>
      <c r="L1103" s="83" t="s">
        <v>22314</v>
      </c>
      <c r="M1103" s="82" t="s">
        <v>23646</v>
      </c>
      <c r="N1103" s="83" t="s">
        <v>22314</v>
      </c>
      <c r="O1103" s="81"/>
      <c r="P1103" s="82" t="s">
        <v>23647</v>
      </c>
      <c r="Q1103" s="83" t="s">
        <v>23648</v>
      </c>
      <c r="R1103" s="82" t="s">
        <v>23702</v>
      </c>
      <c r="S1103" s="121" t="s">
        <v>23703</v>
      </c>
    </row>
    <row r="1104" spans="1:19">
      <c r="A1104" s="126">
        <v>621963</v>
      </c>
      <c r="B1104" s="90" t="str">
        <f t="shared" si="35"/>
        <v>OC621963</v>
      </c>
      <c r="C1104" s="81" t="s">
        <v>23712</v>
      </c>
      <c r="D1104" s="81" t="str">
        <f t="shared" si="36"/>
        <v>621963 - Machinery &amp; Equipment – Visual</v>
      </c>
      <c r="E1104" s="120" t="s">
        <v>22313</v>
      </c>
      <c r="F1104" s="121" t="s">
        <v>22314</v>
      </c>
      <c r="G1104" s="81" t="s">
        <v>23561</v>
      </c>
      <c r="H1104" s="81" t="s">
        <v>23562</v>
      </c>
      <c r="I1104" s="120" t="s">
        <v>23307</v>
      </c>
      <c r="J1104" s="83" t="s">
        <v>23308</v>
      </c>
      <c r="K1104" s="82" t="s">
        <v>23645</v>
      </c>
      <c r="L1104" s="83" t="s">
        <v>22314</v>
      </c>
      <c r="M1104" s="82" t="s">
        <v>23646</v>
      </c>
      <c r="N1104" s="83" t="s">
        <v>22314</v>
      </c>
      <c r="O1104" s="81"/>
      <c r="P1104" s="82" t="s">
        <v>23647</v>
      </c>
      <c r="Q1104" s="83" t="s">
        <v>23648</v>
      </c>
      <c r="R1104" s="82" t="s">
        <v>23702</v>
      </c>
      <c r="S1104" s="121" t="s">
        <v>23703</v>
      </c>
    </row>
    <row r="1105" spans="1:19">
      <c r="A1105" s="126">
        <v>621964</v>
      </c>
      <c r="B1105" s="90" t="str">
        <f t="shared" si="35"/>
        <v>OC621964</v>
      </c>
      <c r="C1105" s="81" t="s">
        <v>23713</v>
      </c>
      <c r="D1105" s="81" t="str">
        <f t="shared" si="36"/>
        <v>621964 - Machinery &amp; Equipment – Welding</v>
      </c>
      <c r="E1105" s="120" t="s">
        <v>22313</v>
      </c>
      <c r="F1105" s="121" t="s">
        <v>22314</v>
      </c>
      <c r="G1105" s="81" t="s">
        <v>23561</v>
      </c>
      <c r="H1105" s="81" t="s">
        <v>23562</v>
      </c>
      <c r="I1105" s="120" t="s">
        <v>23307</v>
      </c>
      <c r="J1105" s="83" t="s">
        <v>23308</v>
      </c>
      <c r="K1105" s="82" t="s">
        <v>23645</v>
      </c>
      <c r="L1105" s="83" t="s">
        <v>22314</v>
      </c>
      <c r="M1105" s="82" t="s">
        <v>23646</v>
      </c>
      <c r="N1105" s="83" t="s">
        <v>22314</v>
      </c>
      <c r="O1105" s="81"/>
      <c r="P1105" s="82" t="s">
        <v>23647</v>
      </c>
      <c r="Q1105" s="83" t="s">
        <v>23648</v>
      </c>
      <c r="R1105" s="82" t="s">
        <v>23702</v>
      </c>
      <c r="S1105" s="121" t="s">
        <v>23703</v>
      </c>
    </row>
    <row r="1106" spans="1:19">
      <c r="A1106" s="126">
        <v>622100</v>
      </c>
      <c r="B1106" s="90" t="str">
        <f t="shared" si="35"/>
        <v>OC622100</v>
      </c>
      <c r="C1106" s="81" t="s">
        <v>23714</v>
      </c>
      <c r="D1106" s="81" t="str">
        <f t="shared" si="36"/>
        <v>622100 - Repairs &amp; Maint-Automotive</v>
      </c>
      <c r="E1106" s="120" t="s">
        <v>22313</v>
      </c>
      <c r="F1106" s="121" t="s">
        <v>22314</v>
      </c>
      <c r="G1106" s="81" t="s">
        <v>23561</v>
      </c>
      <c r="H1106" s="81" t="s">
        <v>23562</v>
      </c>
      <c r="I1106" s="120" t="s">
        <v>23307</v>
      </c>
      <c r="J1106" s="83" t="s">
        <v>23308</v>
      </c>
      <c r="K1106" s="82" t="s">
        <v>23645</v>
      </c>
      <c r="L1106" s="83" t="s">
        <v>22314</v>
      </c>
      <c r="M1106" s="82" t="s">
        <v>23646</v>
      </c>
      <c r="N1106" s="83" t="s">
        <v>22314</v>
      </c>
      <c r="O1106" s="81"/>
      <c r="P1106" s="82" t="s">
        <v>23715</v>
      </c>
      <c r="Q1106" s="83" t="s">
        <v>23716</v>
      </c>
      <c r="R1106" s="82" t="s">
        <v>23717</v>
      </c>
      <c r="S1106" s="121" t="s">
        <v>23716</v>
      </c>
    </row>
    <row r="1107" spans="1:19">
      <c r="A1107" s="126">
        <v>622101</v>
      </c>
      <c r="B1107" s="90" t="str">
        <f t="shared" si="35"/>
        <v>OC622101</v>
      </c>
      <c r="C1107" s="81" t="s">
        <v>23718</v>
      </c>
      <c r="D1107" s="81" t="str">
        <f t="shared" si="36"/>
        <v>622101 - Repairs &amp; Maintenance – Auto Tires</v>
      </c>
      <c r="E1107" s="120" t="s">
        <v>22313</v>
      </c>
      <c r="F1107" s="121" t="s">
        <v>22314</v>
      </c>
      <c r="G1107" s="81" t="s">
        <v>23561</v>
      </c>
      <c r="H1107" s="81" t="s">
        <v>23562</v>
      </c>
      <c r="I1107" s="120" t="s">
        <v>23307</v>
      </c>
      <c r="J1107" s="83" t="s">
        <v>23308</v>
      </c>
      <c r="K1107" s="82" t="s">
        <v>23645</v>
      </c>
      <c r="L1107" s="83" t="s">
        <v>22314</v>
      </c>
      <c r="M1107" s="82" t="s">
        <v>23646</v>
      </c>
      <c r="N1107" s="83" t="s">
        <v>22314</v>
      </c>
      <c r="O1107" s="81"/>
      <c r="P1107" s="82" t="s">
        <v>23715</v>
      </c>
      <c r="Q1107" s="83" t="s">
        <v>23716</v>
      </c>
      <c r="R1107" s="82" t="s">
        <v>23717</v>
      </c>
      <c r="S1107" s="121" t="s">
        <v>23716</v>
      </c>
    </row>
    <row r="1108" spans="1:19">
      <c r="A1108" s="126">
        <v>622102</v>
      </c>
      <c r="B1108" s="90" t="str">
        <f t="shared" si="35"/>
        <v>OC622102</v>
      </c>
      <c r="C1108" s="81" t="s">
        <v>23719</v>
      </c>
      <c r="D1108" s="81" t="str">
        <f t="shared" si="36"/>
        <v>622102 - Repairs &amp; Maintenance – Brakes</v>
      </c>
      <c r="E1108" s="120" t="s">
        <v>22313</v>
      </c>
      <c r="F1108" s="121" t="s">
        <v>22314</v>
      </c>
      <c r="G1108" s="81" t="s">
        <v>23561</v>
      </c>
      <c r="H1108" s="81" t="s">
        <v>23562</v>
      </c>
      <c r="I1108" s="120" t="s">
        <v>23307</v>
      </c>
      <c r="J1108" s="83" t="s">
        <v>23308</v>
      </c>
      <c r="K1108" s="82" t="s">
        <v>23645</v>
      </c>
      <c r="L1108" s="83" t="s">
        <v>22314</v>
      </c>
      <c r="M1108" s="82" t="s">
        <v>23646</v>
      </c>
      <c r="N1108" s="83" t="s">
        <v>22314</v>
      </c>
      <c r="O1108" s="81"/>
      <c r="P1108" s="82" t="s">
        <v>23715</v>
      </c>
      <c r="Q1108" s="83" t="s">
        <v>23716</v>
      </c>
      <c r="R1108" s="82" t="s">
        <v>23717</v>
      </c>
      <c r="S1108" s="121" t="s">
        <v>23716</v>
      </c>
    </row>
    <row r="1109" spans="1:19">
      <c r="A1109" s="126">
        <v>622103</v>
      </c>
      <c r="B1109" s="90" t="str">
        <f t="shared" si="35"/>
        <v>OC622103</v>
      </c>
      <c r="C1109" s="81" t="s">
        <v>23720</v>
      </c>
      <c r="D1109" s="81" t="str">
        <f t="shared" si="36"/>
        <v>622103 - Repairs &amp; Maintenance – Engines</v>
      </c>
      <c r="E1109" s="120" t="s">
        <v>22313</v>
      </c>
      <c r="F1109" s="121" t="s">
        <v>22314</v>
      </c>
      <c r="G1109" s="81" t="s">
        <v>23561</v>
      </c>
      <c r="H1109" s="81" t="s">
        <v>23562</v>
      </c>
      <c r="I1109" s="120" t="s">
        <v>23307</v>
      </c>
      <c r="J1109" s="83" t="s">
        <v>23308</v>
      </c>
      <c r="K1109" s="82" t="s">
        <v>23645</v>
      </c>
      <c r="L1109" s="83" t="s">
        <v>22314</v>
      </c>
      <c r="M1109" s="82" t="s">
        <v>23646</v>
      </c>
      <c r="N1109" s="83" t="s">
        <v>22314</v>
      </c>
      <c r="O1109" s="81"/>
      <c r="P1109" s="82" t="s">
        <v>23715</v>
      </c>
      <c r="Q1109" s="83" t="s">
        <v>23716</v>
      </c>
      <c r="R1109" s="82" t="s">
        <v>23717</v>
      </c>
      <c r="S1109" s="121" t="s">
        <v>23716</v>
      </c>
    </row>
    <row r="1110" spans="1:19">
      <c r="A1110" s="126">
        <v>622104</v>
      </c>
      <c r="B1110" s="90" t="str">
        <f t="shared" si="35"/>
        <v>OC622104</v>
      </c>
      <c r="C1110" s="81" t="s">
        <v>23721</v>
      </c>
      <c r="D1110" s="81" t="str">
        <f t="shared" si="36"/>
        <v>622104 - Repairs &amp; Maintenance – Transmissions</v>
      </c>
      <c r="E1110" s="120" t="s">
        <v>22313</v>
      </c>
      <c r="F1110" s="121" t="s">
        <v>22314</v>
      </c>
      <c r="G1110" s="81" t="s">
        <v>23561</v>
      </c>
      <c r="H1110" s="81" t="s">
        <v>23562</v>
      </c>
      <c r="I1110" s="120" t="s">
        <v>23307</v>
      </c>
      <c r="J1110" s="83" t="s">
        <v>23308</v>
      </c>
      <c r="K1110" s="82" t="s">
        <v>23645</v>
      </c>
      <c r="L1110" s="83" t="s">
        <v>22314</v>
      </c>
      <c r="M1110" s="82" t="s">
        <v>23646</v>
      </c>
      <c r="N1110" s="83" t="s">
        <v>22314</v>
      </c>
      <c r="O1110" s="81"/>
      <c r="P1110" s="82" t="s">
        <v>23715</v>
      </c>
      <c r="Q1110" s="83" t="s">
        <v>23716</v>
      </c>
      <c r="R1110" s="82" t="s">
        <v>23717</v>
      </c>
      <c r="S1110" s="121" t="s">
        <v>23716</v>
      </c>
    </row>
    <row r="1111" spans="1:19">
      <c r="A1111" s="126">
        <v>622105</v>
      </c>
      <c r="B1111" s="90" t="str">
        <f t="shared" si="35"/>
        <v>OC622105</v>
      </c>
      <c r="C1111" s="81" t="s">
        <v>23722</v>
      </c>
      <c r="D1111" s="81" t="str">
        <f t="shared" si="36"/>
        <v>622105 - Repairs &amp; Maintenance – Tire Recap</v>
      </c>
      <c r="E1111" s="120" t="s">
        <v>22313</v>
      </c>
      <c r="F1111" s="121" t="s">
        <v>22314</v>
      </c>
      <c r="G1111" s="81" t="s">
        <v>23561</v>
      </c>
      <c r="H1111" s="81" t="s">
        <v>23562</v>
      </c>
      <c r="I1111" s="120" t="s">
        <v>23307</v>
      </c>
      <c r="J1111" s="83" t="s">
        <v>23308</v>
      </c>
      <c r="K1111" s="82" t="s">
        <v>23645</v>
      </c>
      <c r="L1111" s="83" t="s">
        <v>22314</v>
      </c>
      <c r="M1111" s="82" t="s">
        <v>23646</v>
      </c>
      <c r="N1111" s="83" t="s">
        <v>22314</v>
      </c>
      <c r="O1111" s="81"/>
      <c r="P1111" s="82" t="s">
        <v>23715</v>
      </c>
      <c r="Q1111" s="83" t="s">
        <v>23716</v>
      </c>
      <c r="R1111" s="82" t="s">
        <v>23717</v>
      </c>
      <c r="S1111" s="121" t="s">
        <v>23716</v>
      </c>
    </row>
    <row r="1112" spans="1:19">
      <c r="A1112" s="126">
        <v>622200</v>
      </c>
      <c r="B1112" s="90" t="str">
        <f t="shared" si="35"/>
        <v>OC622200</v>
      </c>
      <c r="C1112" s="81" t="s">
        <v>23723</v>
      </c>
      <c r="D1112" s="81" t="str">
        <f t="shared" si="36"/>
        <v>622200 - Repairs &amp; Maint-Bldgs&amp;Ground</v>
      </c>
      <c r="E1112" s="120" t="s">
        <v>22313</v>
      </c>
      <c r="F1112" s="121" t="s">
        <v>22314</v>
      </c>
      <c r="G1112" s="81" t="s">
        <v>23561</v>
      </c>
      <c r="H1112" s="81" t="s">
        <v>23562</v>
      </c>
      <c r="I1112" s="120" t="s">
        <v>23307</v>
      </c>
      <c r="J1112" s="83" t="s">
        <v>23308</v>
      </c>
      <c r="K1112" s="82" t="s">
        <v>23645</v>
      </c>
      <c r="L1112" s="83" t="s">
        <v>22314</v>
      </c>
      <c r="M1112" s="82" t="s">
        <v>23646</v>
      </c>
      <c r="N1112" s="83" t="s">
        <v>22314</v>
      </c>
      <c r="O1112" s="81"/>
      <c r="P1112" s="82" t="s">
        <v>23715</v>
      </c>
      <c r="Q1112" s="83" t="s">
        <v>23716</v>
      </c>
      <c r="R1112" s="82" t="s">
        <v>23717</v>
      </c>
      <c r="S1112" s="121" t="s">
        <v>23716</v>
      </c>
    </row>
    <row r="1113" spans="1:19">
      <c r="A1113" s="126">
        <v>622201</v>
      </c>
      <c r="B1113" s="90" t="str">
        <f t="shared" si="35"/>
        <v>OC622201</v>
      </c>
      <c r="C1113" s="81" t="s">
        <v>23724</v>
      </c>
      <c r="D1113" s="81" t="str">
        <f t="shared" si="36"/>
        <v>622201 - Carpentry</v>
      </c>
      <c r="E1113" s="120" t="s">
        <v>22313</v>
      </c>
      <c r="F1113" s="121" t="s">
        <v>22314</v>
      </c>
      <c r="G1113" s="81" t="s">
        <v>23561</v>
      </c>
      <c r="H1113" s="81" t="s">
        <v>23562</v>
      </c>
      <c r="I1113" s="120" t="s">
        <v>23307</v>
      </c>
      <c r="J1113" s="83" t="s">
        <v>23308</v>
      </c>
      <c r="K1113" s="82" t="s">
        <v>23645</v>
      </c>
      <c r="L1113" s="83" t="s">
        <v>22314</v>
      </c>
      <c r="M1113" s="82" t="s">
        <v>23646</v>
      </c>
      <c r="N1113" s="83" t="s">
        <v>22314</v>
      </c>
      <c r="O1113" s="81"/>
      <c r="P1113" s="82" t="s">
        <v>23715</v>
      </c>
      <c r="Q1113" s="83" t="s">
        <v>23716</v>
      </c>
      <c r="R1113" s="82" t="s">
        <v>23717</v>
      </c>
      <c r="S1113" s="121" t="s">
        <v>23716</v>
      </c>
    </row>
    <row r="1114" spans="1:19">
      <c r="A1114" s="126">
        <v>622202</v>
      </c>
      <c r="B1114" s="90" t="str">
        <f t="shared" si="35"/>
        <v>OC622202</v>
      </c>
      <c r="C1114" s="81" t="s">
        <v>23725</v>
      </c>
      <c r="D1114" s="81" t="str">
        <f t="shared" si="36"/>
        <v>622202 - Steamfitting</v>
      </c>
      <c r="E1114" s="120" t="s">
        <v>22313</v>
      </c>
      <c r="F1114" s="121" t="s">
        <v>22314</v>
      </c>
      <c r="G1114" s="81" t="s">
        <v>23561</v>
      </c>
      <c r="H1114" s="81" t="s">
        <v>23562</v>
      </c>
      <c r="I1114" s="120" t="s">
        <v>23307</v>
      </c>
      <c r="J1114" s="83" t="s">
        <v>23308</v>
      </c>
      <c r="K1114" s="82" t="s">
        <v>23645</v>
      </c>
      <c r="L1114" s="83" t="s">
        <v>22314</v>
      </c>
      <c r="M1114" s="82" t="s">
        <v>23646</v>
      </c>
      <c r="N1114" s="83" t="s">
        <v>22314</v>
      </c>
      <c r="O1114" s="81"/>
      <c r="P1114" s="82" t="s">
        <v>23715</v>
      </c>
      <c r="Q1114" s="83" t="s">
        <v>23716</v>
      </c>
      <c r="R1114" s="82" t="s">
        <v>23717</v>
      </c>
      <c r="S1114" s="121" t="s">
        <v>23716</v>
      </c>
    </row>
    <row r="1115" spans="1:19">
      <c r="A1115" s="126">
        <v>622203</v>
      </c>
      <c r="B1115" s="90" t="str">
        <f t="shared" si="35"/>
        <v>OC622203</v>
      </c>
      <c r="C1115" s="81" t="s">
        <v>23726</v>
      </c>
      <c r="D1115" s="81" t="str">
        <f t="shared" si="36"/>
        <v>622203 - Plumbing</v>
      </c>
      <c r="E1115" s="120" t="s">
        <v>22313</v>
      </c>
      <c r="F1115" s="121" t="s">
        <v>22314</v>
      </c>
      <c r="G1115" s="81" t="s">
        <v>23561</v>
      </c>
      <c r="H1115" s="81" t="s">
        <v>23562</v>
      </c>
      <c r="I1115" s="120" t="s">
        <v>23307</v>
      </c>
      <c r="J1115" s="83" t="s">
        <v>23308</v>
      </c>
      <c r="K1115" s="82" t="s">
        <v>23645</v>
      </c>
      <c r="L1115" s="83" t="s">
        <v>22314</v>
      </c>
      <c r="M1115" s="82" t="s">
        <v>23646</v>
      </c>
      <c r="N1115" s="83" t="s">
        <v>22314</v>
      </c>
      <c r="O1115" s="81"/>
      <c r="P1115" s="82" t="s">
        <v>23715</v>
      </c>
      <c r="Q1115" s="83" t="s">
        <v>23716</v>
      </c>
      <c r="R1115" s="82" t="s">
        <v>23717</v>
      </c>
      <c r="S1115" s="121" t="s">
        <v>23716</v>
      </c>
    </row>
    <row r="1116" spans="1:19">
      <c r="A1116" s="126">
        <v>622204</v>
      </c>
      <c r="B1116" s="90" t="str">
        <f t="shared" si="35"/>
        <v>OC622204</v>
      </c>
      <c r="C1116" s="81" t="s">
        <v>23727</v>
      </c>
      <c r="D1116" s="81" t="str">
        <f t="shared" si="36"/>
        <v>622204 - Electrical-Exp.</v>
      </c>
      <c r="E1116" s="120" t="s">
        <v>22313</v>
      </c>
      <c r="F1116" s="121" t="s">
        <v>22314</v>
      </c>
      <c r="G1116" s="81" t="s">
        <v>23561</v>
      </c>
      <c r="H1116" s="81" t="s">
        <v>23562</v>
      </c>
      <c r="I1116" s="120" t="s">
        <v>23307</v>
      </c>
      <c r="J1116" s="83" t="s">
        <v>23308</v>
      </c>
      <c r="K1116" s="82" t="s">
        <v>23645</v>
      </c>
      <c r="L1116" s="83" t="s">
        <v>22314</v>
      </c>
      <c r="M1116" s="82" t="s">
        <v>23646</v>
      </c>
      <c r="N1116" s="83" t="s">
        <v>22314</v>
      </c>
      <c r="O1116" s="81"/>
      <c r="P1116" s="82" t="s">
        <v>23715</v>
      </c>
      <c r="Q1116" s="83" t="s">
        <v>23716</v>
      </c>
      <c r="R1116" s="82" t="s">
        <v>23717</v>
      </c>
      <c r="S1116" s="121" t="s">
        <v>23716</v>
      </c>
    </row>
    <row r="1117" spans="1:19">
      <c r="A1117" s="126">
        <v>622205</v>
      </c>
      <c r="B1117" s="90" t="str">
        <f t="shared" si="35"/>
        <v>OC622205</v>
      </c>
      <c r="C1117" s="81" t="s">
        <v>23728</v>
      </c>
      <c r="D1117" s="81" t="str">
        <f t="shared" si="36"/>
        <v>622205 - Paint</v>
      </c>
      <c r="E1117" s="120" t="s">
        <v>22313</v>
      </c>
      <c r="F1117" s="121" t="s">
        <v>22314</v>
      </c>
      <c r="G1117" s="81" t="s">
        <v>23561</v>
      </c>
      <c r="H1117" s="81" t="s">
        <v>23562</v>
      </c>
      <c r="I1117" s="120" t="s">
        <v>23307</v>
      </c>
      <c r="J1117" s="83" t="s">
        <v>23308</v>
      </c>
      <c r="K1117" s="82" t="s">
        <v>23645</v>
      </c>
      <c r="L1117" s="83" t="s">
        <v>22314</v>
      </c>
      <c r="M1117" s="82" t="s">
        <v>23646</v>
      </c>
      <c r="N1117" s="83" t="s">
        <v>22314</v>
      </c>
      <c r="O1117" s="81"/>
      <c r="P1117" s="82" t="s">
        <v>23715</v>
      </c>
      <c r="Q1117" s="83" t="s">
        <v>23716</v>
      </c>
      <c r="R1117" s="82" t="s">
        <v>23717</v>
      </c>
      <c r="S1117" s="121" t="s">
        <v>23716</v>
      </c>
    </row>
    <row r="1118" spans="1:19">
      <c r="A1118" s="126">
        <v>622300</v>
      </c>
      <c r="B1118" s="90" t="str">
        <f t="shared" si="35"/>
        <v>OC622300</v>
      </c>
      <c r="C1118" s="81" t="s">
        <v>23729</v>
      </c>
      <c r="D1118" s="81" t="str">
        <f t="shared" si="36"/>
        <v>622300 - Repairs &amp; Maint-Equipment</v>
      </c>
      <c r="E1118" s="120" t="s">
        <v>22313</v>
      </c>
      <c r="F1118" s="121" t="s">
        <v>22314</v>
      </c>
      <c r="G1118" s="81" t="s">
        <v>23561</v>
      </c>
      <c r="H1118" s="81" t="s">
        <v>23562</v>
      </c>
      <c r="I1118" s="120" t="s">
        <v>23307</v>
      </c>
      <c r="J1118" s="83" t="s">
        <v>23308</v>
      </c>
      <c r="K1118" s="82" t="s">
        <v>23645</v>
      </c>
      <c r="L1118" s="83" t="s">
        <v>22314</v>
      </c>
      <c r="M1118" s="82" t="s">
        <v>23646</v>
      </c>
      <c r="N1118" s="83" t="s">
        <v>22314</v>
      </c>
      <c r="O1118" s="81"/>
      <c r="P1118" s="82" t="s">
        <v>23715</v>
      </c>
      <c r="Q1118" s="83" t="s">
        <v>23716</v>
      </c>
      <c r="R1118" s="82" t="s">
        <v>23717</v>
      </c>
      <c r="S1118" s="121" t="s">
        <v>23716</v>
      </c>
    </row>
    <row r="1119" spans="1:19">
      <c r="A1119" s="126">
        <v>622301</v>
      </c>
      <c r="B1119" s="90" t="str">
        <f t="shared" si="35"/>
        <v>OC622301</v>
      </c>
      <c r="C1119" s="81" t="s">
        <v>23730</v>
      </c>
      <c r="D1119" s="81" t="str">
        <f t="shared" si="36"/>
        <v>622301 - Hardware Maintenance</v>
      </c>
      <c r="E1119" s="120" t="s">
        <v>22313</v>
      </c>
      <c r="F1119" s="121" t="s">
        <v>22314</v>
      </c>
      <c r="G1119" s="81" t="s">
        <v>23561</v>
      </c>
      <c r="H1119" s="81" t="s">
        <v>23562</v>
      </c>
      <c r="I1119" s="120" t="s">
        <v>23307</v>
      </c>
      <c r="J1119" s="83" t="s">
        <v>23308</v>
      </c>
      <c r="K1119" s="82" t="s">
        <v>23645</v>
      </c>
      <c r="L1119" s="83" t="s">
        <v>22314</v>
      </c>
      <c r="M1119" s="82" t="s">
        <v>23646</v>
      </c>
      <c r="N1119" s="83" t="s">
        <v>22314</v>
      </c>
      <c r="O1119" s="81"/>
      <c r="P1119" s="82" t="s">
        <v>23715</v>
      </c>
      <c r="Q1119" s="83" t="s">
        <v>23716</v>
      </c>
      <c r="R1119" s="82" t="s">
        <v>23717</v>
      </c>
      <c r="S1119" s="121" t="s">
        <v>23716</v>
      </c>
    </row>
    <row r="1120" spans="1:19">
      <c r="A1120" s="126">
        <v>622302</v>
      </c>
      <c r="B1120" s="90" t="str">
        <f t="shared" si="35"/>
        <v>OC622302</v>
      </c>
      <c r="C1120" s="81" t="s">
        <v>23731</v>
      </c>
      <c r="D1120" s="81" t="str">
        <f t="shared" si="36"/>
        <v>622302 - Software Maintenance</v>
      </c>
      <c r="E1120" s="120" t="s">
        <v>22313</v>
      </c>
      <c r="F1120" s="121" t="s">
        <v>22314</v>
      </c>
      <c r="G1120" s="81" t="s">
        <v>23561</v>
      </c>
      <c r="H1120" s="81" t="s">
        <v>23562</v>
      </c>
      <c r="I1120" s="120" t="s">
        <v>23307</v>
      </c>
      <c r="J1120" s="83" t="s">
        <v>23308</v>
      </c>
      <c r="K1120" s="82" t="s">
        <v>23645</v>
      </c>
      <c r="L1120" s="83" t="s">
        <v>22314</v>
      </c>
      <c r="M1120" s="82" t="s">
        <v>23646</v>
      </c>
      <c r="N1120" s="83" t="s">
        <v>22314</v>
      </c>
      <c r="O1120" s="81"/>
      <c r="P1120" s="82" t="s">
        <v>23715</v>
      </c>
      <c r="Q1120" s="83" t="s">
        <v>23716</v>
      </c>
      <c r="R1120" s="82" t="s">
        <v>23717</v>
      </c>
      <c r="S1120" s="121" t="s">
        <v>23716</v>
      </c>
    </row>
    <row r="1121" spans="1:19">
      <c r="A1121" s="126">
        <v>622303</v>
      </c>
      <c r="B1121" s="90" t="str">
        <f t="shared" si="35"/>
        <v>OC622303</v>
      </c>
      <c r="C1121" s="81" t="s">
        <v>23732</v>
      </c>
      <c r="D1121" s="81" t="str">
        <f t="shared" si="36"/>
        <v>622303 - Telephone Maintenance</v>
      </c>
      <c r="E1121" s="120" t="s">
        <v>22313</v>
      </c>
      <c r="F1121" s="121" t="s">
        <v>22314</v>
      </c>
      <c r="G1121" s="81" t="s">
        <v>23561</v>
      </c>
      <c r="H1121" s="81" t="s">
        <v>23562</v>
      </c>
      <c r="I1121" s="120" t="s">
        <v>23307</v>
      </c>
      <c r="J1121" s="83" t="s">
        <v>23308</v>
      </c>
      <c r="K1121" s="82" t="s">
        <v>23645</v>
      </c>
      <c r="L1121" s="83" t="s">
        <v>22314</v>
      </c>
      <c r="M1121" s="82" t="s">
        <v>23646</v>
      </c>
      <c r="N1121" s="83" t="s">
        <v>22314</v>
      </c>
      <c r="O1121" s="81"/>
      <c r="P1121" s="82" t="s">
        <v>23715</v>
      </c>
      <c r="Q1121" s="83" t="s">
        <v>23716</v>
      </c>
      <c r="R1121" s="82" t="s">
        <v>23717</v>
      </c>
      <c r="S1121" s="121" t="s">
        <v>23716</v>
      </c>
    </row>
    <row r="1122" spans="1:19">
      <c r="A1122" s="126">
        <v>622400</v>
      </c>
      <c r="B1122" s="90" t="str">
        <f t="shared" si="35"/>
        <v>OC622400</v>
      </c>
      <c r="C1122" s="81" t="s">
        <v>23733</v>
      </c>
      <c r="D1122" s="81" t="str">
        <f t="shared" si="36"/>
        <v>622400 - Repairs &amp; Maint-Facilities</v>
      </c>
      <c r="E1122" s="120" t="s">
        <v>22313</v>
      </c>
      <c r="F1122" s="121" t="s">
        <v>22314</v>
      </c>
      <c r="G1122" s="81" t="s">
        <v>23561</v>
      </c>
      <c r="H1122" s="81" t="s">
        <v>23562</v>
      </c>
      <c r="I1122" s="120" t="s">
        <v>23307</v>
      </c>
      <c r="J1122" s="83" t="s">
        <v>23308</v>
      </c>
      <c r="K1122" s="82" t="s">
        <v>23645</v>
      </c>
      <c r="L1122" s="83" t="s">
        <v>22314</v>
      </c>
      <c r="M1122" s="82" t="s">
        <v>23646</v>
      </c>
      <c r="N1122" s="83" t="s">
        <v>22314</v>
      </c>
      <c r="O1122" s="81"/>
      <c r="P1122" s="82" t="s">
        <v>23715</v>
      </c>
      <c r="Q1122" s="83" t="s">
        <v>23716</v>
      </c>
      <c r="R1122" s="82" t="s">
        <v>23717</v>
      </c>
      <c r="S1122" s="121" t="s">
        <v>23716</v>
      </c>
    </row>
    <row r="1123" spans="1:19">
      <c r="A1123" s="126">
        <v>622500</v>
      </c>
      <c r="B1123" s="90" t="str">
        <f t="shared" si="35"/>
        <v>OC622500</v>
      </c>
      <c r="C1123" s="81" t="s">
        <v>23734</v>
      </c>
      <c r="D1123" s="81" t="str">
        <f t="shared" si="36"/>
        <v>622500 - Repair &amp; Maint - Air Conditioning</v>
      </c>
      <c r="E1123" s="120" t="s">
        <v>22313</v>
      </c>
      <c r="F1123" s="121" t="s">
        <v>22314</v>
      </c>
      <c r="G1123" s="81" t="s">
        <v>23561</v>
      </c>
      <c r="H1123" s="81" t="s">
        <v>23562</v>
      </c>
      <c r="I1123" s="120" t="s">
        <v>23307</v>
      </c>
      <c r="J1123" s="83" t="s">
        <v>23308</v>
      </c>
      <c r="K1123" s="82" t="s">
        <v>23645</v>
      </c>
      <c r="L1123" s="83" t="s">
        <v>22314</v>
      </c>
      <c r="M1123" s="82" t="s">
        <v>23646</v>
      </c>
      <c r="N1123" s="83" t="s">
        <v>22314</v>
      </c>
      <c r="O1123" s="81"/>
      <c r="P1123" s="82" t="s">
        <v>23715</v>
      </c>
      <c r="Q1123" s="83" t="s">
        <v>23716</v>
      </c>
      <c r="R1123" s="82" t="s">
        <v>23717</v>
      </c>
      <c r="S1123" s="121" t="s">
        <v>23716</v>
      </c>
    </row>
    <row r="1124" spans="1:19">
      <c r="A1124" s="126">
        <v>622600</v>
      </c>
      <c r="B1124" s="90" t="str">
        <f t="shared" si="35"/>
        <v>OC622600</v>
      </c>
      <c r="C1124" s="81" t="s">
        <v>23735</v>
      </c>
      <c r="D1124" s="81" t="str">
        <f t="shared" si="36"/>
        <v>622600 - Repairs &amp; Maintenance – Floor</v>
      </c>
      <c r="E1124" s="120" t="s">
        <v>22313</v>
      </c>
      <c r="F1124" s="121" t="s">
        <v>22314</v>
      </c>
      <c r="G1124" s="81" t="s">
        <v>23561</v>
      </c>
      <c r="H1124" s="81" t="s">
        <v>23562</v>
      </c>
      <c r="I1124" s="120" t="s">
        <v>23307</v>
      </c>
      <c r="J1124" s="83" t="s">
        <v>23308</v>
      </c>
      <c r="K1124" s="82" t="s">
        <v>23645</v>
      </c>
      <c r="L1124" s="83" t="s">
        <v>22314</v>
      </c>
      <c r="M1124" s="82" t="s">
        <v>23646</v>
      </c>
      <c r="N1124" s="83" t="s">
        <v>22314</v>
      </c>
      <c r="O1124" s="81"/>
      <c r="P1124" s="82" t="s">
        <v>23715</v>
      </c>
      <c r="Q1124" s="83" t="s">
        <v>23716</v>
      </c>
      <c r="R1124" s="82" t="s">
        <v>23717</v>
      </c>
      <c r="S1124" s="121" t="s">
        <v>23716</v>
      </c>
    </row>
    <row r="1125" spans="1:19">
      <c r="A1125" s="126">
        <v>622700</v>
      </c>
      <c r="B1125" s="90" t="str">
        <f t="shared" si="35"/>
        <v>OC622700</v>
      </c>
      <c r="C1125" s="81" t="s">
        <v>23736</v>
      </c>
      <c r="D1125" s="81" t="str">
        <f t="shared" si="36"/>
        <v>622700 - Repair &amp; Maint - Trash Out</v>
      </c>
      <c r="E1125" s="120" t="s">
        <v>22313</v>
      </c>
      <c r="F1125" s="121" t="s">
        <v>22314</v>
      </c>
      <c r="G1125" s="81" t="s">
        <v>5965</v>
      </c>
      <c r="H1125" s="81" t="s">
        <v>5965</v>
      </c>
      <c r="I1125" s="120" t="s">
        <v>20475</v>
      </c>
      <c r="J1125" s="83" t="s">
        <v>20475</v>
      </c>
      <c r="K1125" s="82" t="s">
        <v>20475</v>
      </c>
      <c r="L1125" s="83" t="s">
        <v>20475</v>
      </c>
      <c r="M1125" s="82" t="s">
        <v>20475</v>
      </c>
      <c r="N1125" s="83" t="s">
        <v>20475</v>
      </c>
      <c r="O1125" s="81"/>
      <c r="P1125" s="82" t="s">
        <v>20475</v>
      </c>
      <c r="Q1125" s="83" t="s">
        <v>20475</v>
      </c>
      <c r="R1125" s="82" t="s">
        <v>20475</v>
      </c>
      <c r="S1125" s="121" t="s">
        <v>20475</v>
      </c>
    </row>
    <row r="1126" spans="1:19">
      <c r="A1126" s="126">
        <v>622900</v>
      </c>
      <c r="B1126" s="90" t="str">
        <f t="shared" si="35"/>
        <v>OC622900</v>
      </c>
      <c r="C1126" s="81" t="s">
        <v>23737</v>
      </c>
      <c r="D1126" s="81" t="str">
        <f t="shared" si="36"/>
        <v>622900 - Repairs &amp; Maint-Misc</v>
      </c>
      <c r="E1126" s="120" t="s">
        <v>22313</v>
      </c>
      <c r="F1126" s="121" t="s">
        <v>22314</v>
      </c>
      <c r="G1126" s="81" t="s">
        <v>23561</v>
      </c>
      <c r="H1126" s="81" t="s">
        <v>23562</v>
      </c>
      <c r="I1126" s="120" t="s">
        <v>23307</v>
      </c>
      <c r="J1126" s="83" t="s">
        <v>23308</v>
      </c>
      <c r="K1126" s="82" t="s">
        <v>23645</v>
      </c>
      <c r="L1126" s="83" t="s">
        <v>22314</v>
      </c>
      <c r="M1126" s="82" t="s">
        <v>23646</v>
      </c>
      <c r="N1126" s="83" t="s">
        <v>22314</v>
      </c>
      <c r="O1126" s="81"/>
      <c r="P1126" s="82" t="s">
        <v>23715</v>
      </c>
      <c r="Q1126" s="83" t="s">
        <v>23716</v>
      </c>
      <c r="R1126" s="82" t="s">
        <v>23717</v>
      </c>
      <c r="S1126" s="121" t="s">
        <v>23716</v>
      </c>
    </row>
    <row r="1127" spans="1:19">
      <c r="A1127" s="126">
        <v>622975</v>
      </c>
      <c r="B1127" s="90" t="str">
        <f t="shared" si="35"/>
        <v>OC622975</v>
      </c>
      <c r="C1127" s="81" t="s">
        <v>23738</v>
      </c>
      <c r="D1127" s="81" t="str">
        <f t="shared" si="36"/>
        <v>622975 - Demolition &amp; Excavation Services</v>
      </c>
      <c r="E1127" s="120" t="s">
        <v>22313</v>
      </c>
      <c r="F1127" s="121" t="s">
        <v>22314</v>
      </c>
      <c r="G1127" s="81" t="s">
        <v>23561</v>
      </c>
      <c r="H1127" s="81" t="s">
        <v>23562</v>
      </c>
      <c r="I1127" s="120" t="s">
        <v>23307</v>
      </c>
      <c r="J1127" s="83" t="s">
        <v>23308</v>
      </c>
      <c r="K1127" s="82" t="s">
        <v>23645</v>
      </c>
      <c r="L1127" s="83" t="s">
        <v>22314</v>
      </c>
      <c r="M1127" s="82" t="s">
        <v>23646</v>
      </c>
      <c r="N1127" s="83" t="s">
        <v>22314</v>
      </c>
      <c r="O1127" s="81"/>
      <c r="P1127" s="82" t="s">
        <v>23715</v>
      </c>
      <c r="Q1127" s="83" t="s">
        <v>23716</v>
      </c>
      <c r="R1127" s="82" t="s">
        <v>23717</v>
      </c>
      <c r="S1127" s="121" t="s">
        <v>23716</v>
      </c>
    </row>
    <row r="1128" spans="1:19">
      <c r="A1128" s="126">
        <v>623100</v>
      </c>
      <c r="B1128" s="90" t="str">
        <f t="shared" si="35"/>
        <v>OC623100</v>
      </c>
      <c r="C1128" s="81" t="s">
        <v>23739</v>
      </c>
      <c r="D1128" s="81" t="str">
        <f t="shared" si="36"/>
        <v>623100 - Uniforms, Laundry, Cleaning</v>
      </c>
      <c r="E1128" s="120" t="s">
        <v>22313</v>
      </c>
      <c r="F1128" s="121" t="s">
        <v>22314</v>
      </c>
      <c r="G1128" s="81" t="s">
        <v>23561</v>
      </c>
      <c r="H1128" s="81" t="s">
        <v>23562</v>
      </c>
      <c r="I1128" s="120" t="s">
        <v>23307</v>
      </c>
      <c r="J1128" s="83" t="s">
        <v>23308</v>
      </c>
      <c r="K1128" s="82" t="s">
        <v>23645</v>
      </c>
      <c r="L1128" s="83" t="s">
        <v>22314</v>
      </c>
      <c r="M1128" s="82" t="s">
        <v>23646</v>
      </c>
      <c r="N1128" s="83" t="s">
        <v>22314</v>
      </c>
      <c r="O1128" s="81"/>
      <c r="P1128" s="82" t="s">
        <v>23715</v>
      </c>
      <c r="Q1128" s="83" t="s">
        <v>23716</v>
      </c>
      <c r="R1128" s="82" t="s">
        <v>23717</v>
      </c>
      <c r="S1128" s="121" t="s">
        <v>23716</v>
      </c>
    </row>
    <row r="1129" spans="1:19">
      <c r="A1129" s="126">
        <v>624100</v>
      </c>
      <c r="B1129" s="90" t="str">
        <f t="shared" si="35"/>
        <v>OC624100</v>
      </c>
      <c r="C1129" s="81" t="s">
        <v>23740</v>
      </c>
      <c r="D1129" s="81" t="str">
        <f t="shared" si="36"/>
        <v>624100 - Stores Increase</v>
      </c>
      <c r="E1129" s="120" t="s">
        <v>22313</v>
      </c>
      <c r="F1129" s="121" t="s">
        <v>22314</v>
      </c>
      <c r="G1129" s="81" t="s">
        <v>23561</v>
      </c>
      <c r="H1129" s="81" t="s">
        <v>23562</v>
      </c>
      <c r="I1129" s="120" t="s">
        <v>23307</v>
      </c>
      <c r="J1129" s="83" t="s">
        <v>23308</v>
      </c>
      <c r="K1129" s="82" t="s">
        <v>23645</v>
      </c>
      <c r="L1129" s="83" t="s">
        <v>22314</v>
      </c>
      <c r="M1129" s="82" t="s">
        <v>23646</v>
      </c>
      <c r="N1129" s="83" t="s">
        <v>22314</v>
      </c>
      <c r="O1129" s="81"/>
      <c r="P1129" s="82" t="s">
        <v>23647</v>
      </c>
      <c r="Q1129" s="83" t="s">
        <v>23648</v>
      </c>
      <c r="R1129" s="82" t="s">
        <v>23741</v>
      </c>
      <c r="S1129" s="121" t="s">
        <v>23742</v>
      </c>
    </row>
    <row r="1130" spans="1:19">
      <c r="A1130" s="126">
        <v>624113</v>
      </c>
      <c r="B1130" s="90" t="str">
        <f t="shared" si="35"/>
        <v>OC624113</v>
      </c>
      <c r="C1130" s="81" t="s">
        <v>23743</v>
      </c>
      <c r="D1130" s="81" t="str">
        <f t="shared" si="36"/>
        <v>624113 - Stores Increase – Automotive Parts</v>
      </c>
      <c r="E1130" s="120" t="s">
        <v>22313</v>
      </c>
      <c r="F1130" s="121" t="s">
        <v>22314</v>
      </c>
      <c r="G1130" s="81" t="s">
        <v>23561</v>
      </c>
      <c r="H1130" s="81" t="s">
        <v>23562</v>
      </c>
      <c r="I1130" s="120" t="s">
        <v>23307</v>
      </c>
      <c r="J1130" s="83" t="s">
        <v>23308</v>
      </c>
      <c r="K1130" s="82" t="s">
        <v>23645</v>
      </c>
      <c r="L1130" s="83" t="s">
        <v>22314</v>
      </c>
      <c r="M1130" s="82" t="s">
        <v>23646</v>
      </c>
      <c r="N1130" s="83" t="s">
        <v>22314</v>
      </c>
      <c r="O1130" s="81"/>
      <c r="P1130" s="82" t="s">
        <v>23647</v>
      </c>
      <c r="Q1130" s="83" t="s">
        <v>23648</v>
      </c>
      <c r="R1130" s="82" t="s">
        <v>23741</v>
      </c>
      <c r="S1130" s="121" t="s">
        <v>23742</v>
      </c>
    </row>
    <row r="1131" spans="1:19">
      <c r="A1131" s="126">
        <v>624114</v>
      </c>
      <c r="B1131" s="90" t="str">
        <f t="shared" si="35"/>
        <v>OC624114</v>
      </c>
      <c r="C1131" s="81" t="s">
        <v>23744</v>
      </c>
      <c r="D1131" s="81" t="str">
        <f t="shared" si="36"/>
        <v>624114 - Stores Increase – Chemicals</v>
      </c>
      <c r="E1131" s="120" t="s">
        <v>22313</v>
      </c>
      <c r="F1131" s="121" t="s">
        <v>22314</v>
      </c>
      <c r="G1131" s="81" t="s">
        <v>23745</v>
      </c>
      <c r="H1131" s="81" t="s">
        <v>23746</v>
      </c>
      <c r="I1131" s="120" t="s">
        <v>23307</v>
      </c>
      <c r="J1131" s="83" t="s">
        <v>23308</v>
      </c>
      <c r="K1131" s="82" t="s">
        <v>23645</v>
      </c>
      <c r="L1131" s="83" t="s">
        <v>22314</v>
      </c>
      <c r="M1131" s="82" t="s">
        <v>23646</v>
      </c>
      <c r="N1131" s="83" t="s">
        <v>22314</v>
      </c>
      <c r="O1131" s="81"/>
      <c r="P1131" s="82" t="s">
        <v>23647</v>
      </c>
      <c r="Q1131" s="83" t="s">
        <v>23648</v>
      </c>
      <c r="R1131" s="82" t="s">
        <v>23741</v>
      </c>
      <c r="S1131" s="121" t="s">
        <v>23742</v>
      </c>
    </row>
    <row r="1132" spans="1:19">
      <c r="A1132" s="126">
        <v>624115</v>
      </c>
      <c r="B1132" s="90" t="str">
        <f t="shared" si="35"/>
        <v>OC624115</v>
      </c>
      <c r="C1132" s="81" t="s">
        <v>23747</v>
      </c>
      <c r="D1132" s="81" t="str">
        <f t="shared" si="36"/>
        <v>624115 - Stores Increase – General</v>
      </c>
      <c r="E1132" s="120" t="s">
        <v>22313</v>
      </c>
      <c r="F1132" s="121" t="s">
        <v>22314</v>
      </c>
      <c r="G1132" s="81" t="s">
        <v>23745</v>
      </c>
      <c r="H1132" s="81" t="s">
        <v>23746</v>
      </c>
      <c r="I1132" s="120" t="s">
        <v>23307</v>
      </c>
      <c r="J1132" s="83" t="s">
        <v>23308</v>
      </c>
      <c r="K1132" s="82" t="s">
        <v>23645</v>
      </c>
      <c r="L1132" s="83" t="s">
        <v>22314</v>
      </c>
      <c r="M1132" s="82" t="s">
        <v>23646</v>
      </c>
      <c r="N1132" s="83" t="s">
        <v>22314</v>
      </c>
      <c r="O1132" s="81"/>
      <c r="P1132" s="82" t="s">
        <v>23647</v>
      </c>
      <c r="Q1132" s="83" t="s">
        <v>23648</v>
      </c>
      <c r="R1132" s="82" t="s">
        <v>23741</v>
      </c>
      <c r="S1132" s="121" t="s">
        <v>23742</v>
      </c>
    </row>
    <row r="1133" spans="1:19">
      <c r="A1133" s="126">
        <v>624116</v>
      </c>
      <c r="B1133" s="90" t="str">
        <f t="shared" si="35"/>
        <v>OC624116</v>
      </c>
      <c r="C1133" s="81" t="s">
        <v>23748</v>
      </c>
      <c r="D1133" s="81" t="str">
        <f t="shared" si="36"/>
        <v>624116 - Stores Increase – Fuel</v>
      </c>
      <c r="E1133" s="120" t="s">
        <v>22313</v>
      </c>
      <c r="F1133" s="121" t="s">
        <v>22314</v>
      </c>
      <c r="G1133" s="81" t="s">
        <v>23745</v>
      </c>
      <c r="H1133" s="81" t="s">
        <v>23746</v>
      </c>
      <c r="I1133" s="120" t="s">
        <v>23307</v>
      </c>
      <c r="J1133" s="83" t="s">
        <v>23308</v>
      </c>
      <c r="K1133" s="82" t="s">
        <v>23645</v>
      </c>
      <c r="L1133" s="83" t="s">
        <v>22314</v>
      </c>
      <c r="M1133" s="82" t="s">
        <v>23646</v>
      </c>
      <c r="N1133" s="83" t="s">
        <v>22314</v>
      </c>
      <c r="O1133" s="81"/>
      <c r="P1133" s="82" t="s">
        <v>23647</v>
      </c>
      <c r="Q1133" s="83" t="s">
        <v>23648</v>
      </c>
      <c r="R1133" s="82" t="s">
        <v>23741</v>
      </c>
      <c r="S1133" s="121" t="s">
        <v>23742</v>
      </c>
    </row>
    <row r="1134" spans="1:19">
      <c r="A1134" s="126">
        <v>624117</v>
      </c>
      <c r="B1134" s="90" t="str">
        <f t="shared" si="35"/>
        <v>OC624117</v>
      </c>
      <c r="C1134" s="81" t="s">
        <v>23749</v>
      </c>
      <c r="D1134" s="81" t="str">
        <f t="shared" si="36"/>
        <v>624117 - Stores Increase – Office Supplies</v>
      </c>
      <c r="E1134" s="120" t="s">
        <v>22313</v>
      </c>
      <c r="F1134" s="121" t="s">
        <v>22314</v>
      </c>
      <c r="G1134" s="81" t="s">
        <v>23561</v>
      </c>
      <c r="H1134" s="81" t="s">
        <v>23562</v>
      </c>
      <c r="I1134" s="120" t="s">
        <v>23307</v>
      </c>
      <c r="J1134" s="83" t="s">
        <v>23308</v>
      </c>
      <c r="K1134" s="82" t="s">
        <v>23645</v>
      </c>
      <c r="L1134" s="83" t="s">
        <v>22314</v>
      </c>
      <c r="M1134" s="82" t="s">
        <v>23646</v>
      </c>
      <c r="N1134" s="83" t="s">
        <v>22314</v>
      </c>
      <c r="O1134" s="81"/>
      <c r="P1134" s="82" t="s">
        <v>23647</v>
      </c>
      <c r="Q1134" s="83" t="s">
        <v>23648</v>
      </c>
      <c r="R1134" s="82" t="s">
        <v>23741</v>
      </c>
      <c r="S1134" s="121" t="s">
        <v>23742</v>
      </c>
    </row>
    <row r="1135" spans="1:19">
      <c r="A1135" s="126">
        <v>625100</v>
      </c>
      <c r="B1135" s="90" t="str">
        <f t="shared" si="35"/>
        <v>OC625100</v>
      </c>
      <c r="C1135" s="81" t="s">
        <v>23750</v>
      </c>
      <c r="D1135" s="81" t="str">
        <f t="shared" si="36"/>
        <v>625100 - Stores Decrease</v>
      </c>
      <c r="E1135" s="120" t="s">
        <v>22313</v>
      </c>
      <c r="F1135" s="121" t="s">
        <v>22314</v>
      </c>
      <c r="G1135" s="81" t="s">
        <v>23561</v>
      </c>
      <c r="H1135" s="81" t="s">
        <v>23562</v>
      </c>
      <c r="I1135" s="120" t="s">
        <v>23307</v>
      </c>
      <c r="J1135" s="83" t="s">
        <v>23308</v>
      </c>
      <c r="K1135" s="82" t="s">
        <v>23645</v>
      </c>
      <c r="L1135" s="83" t="s">
        <v>22314</v>
      </c>
      <c r="M1135" s="82" t="s">
        <v>23646</v>
      </c>
      <c r="N1135" s="83" t="s">
        <v>22314</v>
      </c>
      <c r="O1135" s="81"/>
      <c r="P1135" s="82" t="s">
        <v>23647</v>
      </c>
      <c r="Q1135" s="83" t="s">
        <v>23648</v>
      </c>
      <c r="R1135" s="82" t="s">
        <v>23741</v>
      </c>
      <c r="S1135" s="121" t="s">
        <v>23742</v>
      </c>
    </row>
    <row r="1136" spans="1:19">
      <c r="A1136" s="126">
        <v>625106</v>
      </c>
      <c r="B1136" s="90" t="str">
        <f t="shared" si="35"/>
        <v>OC625106</v>
      </c>
      <c r="C1136" s="81" t="s">
        <v>23751</v>
      </c>
      <c r="D1136" s="81" t="str">
        <f t="shared" si="36"/>
        <v>625106 - Stores Decrease – Food</v>
      </c>
      <c r="E1136" s="120" t="s">
        <v>22313</v>
      </c>
      <c r="F1136" s="121" t="s">
        <v>22314</v>
      </c>
      <c r="G1136" s="81" t="s">
        <v>23561</v>
      </c>
      <c r="H1136" s="81" t="s">
        <v>23562</v>
      </c>
      <c r="I1136" s="120" t="s">
        <v>23307</v>
      </c>
      <c r="J1136" s="83" t="s">
        <v>23308</v>
      </c>
      <c r="K1136" s="82" t="s">
        <v>23645</v>
      </c>
      <c r="L1136" s="83" t="s">
        <v>22314</v>
      </c>
      <c r="M1136" s="82" t="s">
        <v>23646</v>
      </c>
      <c r="N1136" s="83" t="s">
        <v>22314</v>
      </c>
      <c r="O1136" s="81"/>
      <c r="P1136" s="82" t="s">
        <v>23647</v>
      </c>
      <c r="Q1136" s="83" t="s">
        <v>23648</v>
      </c>
      <c r="R1136" s="82" t="s">
        <v>23741</v>
      </c>
      <c r="S1136" s="121" t="s">
        <v>23742</v>
      </c>
    </row>
    <row r="1137" spans="1:19">
      <c r="A1137" s="126">
        <v>625113</v>
      </c>
      <c r="B1137" s="90" t="str">
        <f t="shared" si="35"/>
        <v>OC625113</v>
      </c>
      <c r="C1137" s="81" t="s">
        <v>23752</v>
      </c>
      <c r="D1137" s="81" t="str">
        <f t="shared" si="36"/>
        <v>625113 - Stores Decrease – Automotive Parts</v>
      </c>
      <c r="E1137" s="120" t="s">
        <v>22313</v>
      </c>
      <c r="F1137" s="121" t="s">
        <v>22314</v>
      </c>
      <c r="G1137" s="81" t="s">
        <v>23561</v>
      </c>
      <c r="H1137" s="81" t="s">
        <v>23562</v>
      </c>
      <c r="I1137" s="120" t="s">
        <v>23307</v>
      </c>
      <c r="J1137" s="83" t="s">
        <v>23308</v>
      </c>
      <c r="K1137" s="82" t="s">
        <v>23645</v>
      </c>
      <c r="L1137" s="83" t="s">
        <v>22314</v>
      </c>
      <c r="M1137" s="82" t="s">
        <v>23646</v>
      </c>
      <c r="N1137" s="83" t="s">
        <v>22314</v>
      </c>
      <c r="O1137" s="81"/>
      <c r="P1137" s="82" t="s">
        <v>23647</v>
      </c>
      <c r="Q1137" s="83" t="s">
        <v>23648</v>
      </c>
      <c r="R1137" s="82" t="s">
        <v>23741</v>
      </c>
      <c r="S1137" s="121" t="s">
        <v>23742</v>
      </c>
    </row>
    <row r="1138" spans="1:19">
      <c r="A1138" s="126">
        <v>625114</v>
      </c>
      <c r="B1138" s="90" t="str">
        <f t="shared" si="35"/>
        <v>OC625114</v>
      </c>
      <c r="C1138" s="81" t="s">
        <v>23753</v>
      </c>
      <c r="D1138" s="81" t="str">
        <f t="shared" si="36"/>
        <v>625114 - Stores Decrease – Chemicals</v>
      </c>
      <c r="E1138" s="120" t="s">
        <v>22313</v>
      </c>
      <c r="F1138" s="121" t="s">
        <v>22314</v>
      </c>
      <c r="G1138" s="81" t="s">
        <v>23745</v>
      </c>
      <c r="H1138" s="81" t="s">
        <v>23746</v>
      </c>
      <c r="I1138" s="120" t="s">
        <v>23307</v>
      </c>
      <c r="J1138" s="83" t="s">
        <v>23308</v>
      </c>
      <c r="K1138" s="82" t="s">
        <v>23645</v>
      </c>
      <c r="L1138" s="83" t="s">
        <v>22314</v>
      </c>
      <c r="M1138" s="82" t="s">
        <v>23646</v>
      </c>
      <c r="N1138" s="83" t="s">
        <v>22314</v>
      </c>
      <c r="O1138" s="81"/>
      <c r="P1138" s="82" t="s">
        <v>23647</v>
      </c>
      <c r="Q1138" s="83" t="s">
        <v>23648</v>
      </c>
      <c r="R1138" s="82" t="s">
        <v>23741</v>
      </c>
      <c r="S1138" s="121" t="s">
        <v>23742</v>
      </c>
    </row>
    <row r="1139" spans="1:19">
      <c r="A1139" s="126">
        <v>625115</v>
      </c>
      <c r="B1139" s="90" t="str">
        <f t="shared" si="35"/>
        <v>OC625115</v>
      </c>
      <c r="C1139" s="81" t="s">
        <v>23754</v>
      </c>
      <c r="D1139" s="81" t="str">
        <f t="shared" si="36"/>
        <v>625115 - Stores Decrease – General</v>
      </c>
      <c r="E1139" s="120" t="s">
        <v>22313</v>
      </c>
      <c r="F1139" s="121" t="s">
        <v>22314</v>
      </c>
      <c r="G1139" s="81" t="s">
        <v>23745</v>
      </c>
      <c r="H1139" s="81" t="s">
        <v>23746</v>
      </c>
      <c r="I1139" s="120" t="s">
        <v>23307</v>
      </c>
      <c r="J1139" s="83" t="s">
        <v>23308</v>
      </c>
      <c r="K1139" s="82" t="s">
        <v>23645</v>
      </c>
      <c r="L1139" s="83" t="s">
        <v>22314</v>
      </c>
      <c r="M1139" s="82" t="s">
        <v>23646</v>
      </c>
      <c r="N1139" s="83" t="s">
        <v>22314</v>
      </c>
      <c r="O1139" s="81"/>
      <c r="P1139" s="82" t="s">
        <v>23647</v>
      </c>
      <c r="Q1139" s="83" t="s">
        <v>23648</v>
      </c>
      <c r="R1139" s="82" t="s">
        <v>23741</v>
      </c>
      <c r="S1139" s="121" t="s">
        <v>23742</v>
      </c>
    </row>
    <row r="1140" spans="1:19">
      <c r="A1140" s="126">
        <v>625116</v>
      </c>
      <c r="B1140" s="90" t="str">
        <f t="shared" si="35"/>
        <v>OC625116</v>
      </c>
      <c r="C1140" s="81" t="s">
        <v>23755</v>
      </c>
      <c r="D1140" s="81" t="str">
        <f t="shared" si="36"/>
        <v>625116 - Stores Decrease – Fuel</v>
      </c>
      <c r="E1140" s="120" t="s">
        <v>22313</v>
      </c>
      <c r="F1140" s="121" t="s">
        <v>22314</v>
      </c>
      <c r="G1140" s="81" t="s">
        <v>23745</v>
      </c>
      <c r="H1140" s="81" t="s">
        <v>23746</v>
      </c>
      <c r="I1140" s="120" t="s">
        <v>23307</v>
      </c>
      <c r="J1140" s="83" t="s">
        <v>23308</v>
      </c>
      <c r="K1140" s="82" t="s">
        <v>23645</v>
      </c>
      <c r="L1140" s="83" t="s">
        <v>22314</v>
      </c>
      <c r="M1140" s="82" t="s">
        <v>23646</v>
      </c>
      <c r="N1140" s="83" t="s">
        <v>22314</v>
      </c>
      <c r="O1140" s="81"/>
      <c r="P1140" s="82" t="s">
        <v>23647</v>
      </c>
      <c r="Q1140" s="83" t="s">
        <v>23648</v>
      </c>
      <c r="R1140" s="82" t="s">
        <v>23741</v>
      </c>
      <c r="S1140" s="121" t="s">
        <v>23742</v>
      </c>
    </row>
    <row r="1141" spans="1:19">
      <c r="A1141" s="126">
        <v>625117</v>
      </c>
      <c r="B1141" s="90" t="str">
        <f t="shared" si="35"/>
        <v>OC625117</v>
      </c>
      <c r="C1141" s="81" t="s">
        <v>23756</v>
      </c>
      <c r="D1141" s="81" t="str">
        <f t="shared" si="36"/>
        <v>625117 - Stores Decrease – Office Supplies</v>
      </c>
      <c r="E1141" s="120" t="s">
        <v>22313</v>
      </c>
      <c r="F1141" s="121" t="s">
        <v>22314</v>
      </c>
      <c r="G1141" s="81" t="s">
        <v>23561</v>
      </c>
      <c r="H1141" s="81" t="s">
        <v>23562</v>
      </c>
      <c r="I1141" s="120" t="s">
        <v>23307</v>
      </c>
      <c r="J1141" s="83" t="s">
        <v>23308</v>
      </c>
      <c r="K1141" s="82" t="s">
        <v>23645</v>
      </c>
      <c r="L1141" s="83" t="s">
        <v>22314</v>
      </c>
      <c r="M1141" s="82" t="s">
        <v>23646</v>
      </c>
      <c r="N1141" s="83" t="s">
        <v>22314</v>
      </c>
      <c r="O1141" s="81"/>
      <c r="P1141" s="82" t="s">
        <v>23647</v>
      </c>
      <c r="Q1141" s="83" t="s">
        <v>23648</v>
      </c>
      <c r="R1141" s="82" t="s">
        <v>23741</v>
      </c>
      <c r="S1141" s="121" t="s">
        <v>23742</v>
      </c>
    </row>
    <row r="1142" spans="1:19">
      <c r="A1142" s="126">
        <v>626010</v>
      </c>
      <c r="B1142" s="90" t="str">
        <f t="shared" si="35"/>
        <v>OC626010</v>
      </c>
      <c r="C1142" s="81" t="s">
        <v>23757</v>
      </c>
      <c r="D1142" s="81" t="str">
        <f t="shared" si="36"/>
        <v>626010 - Advertising</v>
      </c>
      <c r="E1142" s="120" t="s">
        <v>22316</v>
      </c>
      <c r="F1142" s="121" t="s">
        <v>22317</v>
      </c>
      <c r="G1142" s="81" t="s">
        <v>23561</v>
      </c>
      <c r="H1142" s="81" t="s">
        <v>23562</v>
      </c>
      <c r="I1142" s="120" t="s">
        <v>23307</v>
      </c>
      <c r="J1142" s="83" t="s">
        <v>23308</v>
      </c>
      <c r="K1142" s="82" t="s">
        <v>23758</v>
      </c>
      <c r="L1142" s="83" t="s">
        <v>22317</v>
      </c>
      <c r="M1142" s="82" t="s">
        <v>23759</v>
      </c>
      <c r="N1142" s="83" t="s">
        <v>22317</v>
      </c>
      <c r="O1142" s="81"/>
      <c r="P1142" s="82" t="s">
        <v>23760</v>
      </c>
      <c r="Q1142" s="83" t="s">
        <v>23761</v>
      </c>
      <c r="R1142" s="82" t="s">
        <v>23762</v>
      </c>
      <c r="S1142" s="121" t="s">
        <v>23761</v>
      </c>
    </row>
    <row r="1143" spans="1:19">
      <c r="A1143" s="126">
        <v>626100</v>
      </c>
      <c r="B1143" s="90" t="str">
        <f t="shared" si="35"/>
        <v>OC626100</v>
      </c>
      <c r="C1143" s="81" t="s">
        <v>23763</v>
      </c>
      <c r="D1143" s="81" t="str">
        <f t="shared" si="36"/>
        <v>626100 - Printing</v>
      </c>
      <c r="E1143" s="120" t="s">
        <v>22316</v>
      </c>
      <c r="F1143" s="121" t="s">
        <v>22317</v>
      </c>
      <c r="G1143" s="81" t="s">
        <v>23561</v>
      </c>
      <c r="H1143" s="81" t="s">
        <v>23562</v>
      </c>
      <c r="I1143" s="120" t="s">
        <v>23307</v>
      </c>
      <c r="J1143" s="83" t="s">
        <v>23308</v>
      </c>
      <c r="K1143" s="82" t="s">
        <v>23758</v>
      </c>
      <c r="L1143" s="83" t="s">
        <v>22317</v>
      </c>
      <c r="M1143" s="82" t="s">
        <v>23759</v>
      </c>
      <c r="N1143" s="83" t="s">
        <v>22317</v>
      </c>
      <c r="O1143" s="81"/>
      <c r="P1143" s="82" t="s">
        <v>23760</v>
      </c>
      <c r="Q1143" s="83" t="s">
        <v>23761</v>
      </c>
      <c r="R1143" s="82" t="s">
        <v>23762</v>
      </c>
      <c r="S1143" s="121" t="s">
        <v>23761</v>
      </c>
    </row>
    <row r="1144" spans="1:19">
      <c r="A1144" s="126">
        <v>626300</v>
      </c>
      <c r="B1144" s="90" t="str">
        <f t="shared" si="35"/>
        <v>OC626300</v>
      </c>
      <c r="C1144" s="81" t="s">
        <v>23764</v>
      </c>
      <c r="D1144" s="81" t="str">
        <f t="shared" si="36"/>
        <v>626300 - Insurance Premium</v>
      </c>
      <c r="E1144" s="120" t="s">
        <v>22316</v>
      </c>
      <c r="F1144" s="121" t="s">
        <v>22317</v>
      </c>
      <c r="G1144" s="81" t="s">
        <v>23765</v>
      </c>
      <c r="H1144" s="81" t="s">
        <v>23766</v>
      </c>
      <c r="I1144" s="120" t="s">
        <v>23307</v>
      </c>
      <c r="J1144" s="83" t="s">
        <v>23308</v>
      </c>
      <c r="K1144" s="82" t="s">
        <v>23758</v>
      </c>
      <c r="L1144" s="83" t="s">
        <v>22317</v>
      </c>
      <c r="M1144" s="82" t="s">
        <v>23759</v>
      </c>
      <c r="N1144" s="83" t="s">
        <v>22317</v>
      </c>
      <c r="O1144" s="81"/>
      <c r="P1144" s="82" t="s">
        <v>23767</v>
      </c>
      <c r="Q1144" s="83" t="s">
        <v>23768</v>
      </c>
      <c r="R1144" s="82" t="s">
        <v>23769</v>
      </c>
      <c r="S1144" s="121" t="s">
        <v>23768</v>
      </c>
    </row>
    <row r="1145" spans="1:19">
      <c r="A1145" s="126">
        <v>626305</v>
      </c>
      <c r="B1145" s="90" t="str">
        <f t="shared" si="35"/>
        <v>OC626305</v>
      </c>
      <c r="C1145" s="81" t="s">
        <v>23770</v>
      </c>
      <c r="D1145" s="81" t="str">
        <f t="shared" si="36"/>
        <v>626305 - Contributions to Insurance – Reserve Fund</v>
      </c>
      <c r="E1145" s="120" t="s">
        <v>22316</v>
      </c>
      <c r="F1145" s="121" t="s">
        <v>22317</v>
      </c>
      <c r="G1145" s="81" t="s">
        <v>23765</v>
      </c>
      <c r="H1145" s="81" t="s">
        <v>23766</v>
      </c>
      <c r="I1145" s="120" t="s">
        <v>23307</v>
      </c>
      <c r="J1145" s="83" t="s">
        <v>23308</v>
      </c>
      <c r="K1145" s="82" t="s">
        <v>23758</v>
      </c>
      <c r="L1145" s="83" t="s">
        <v>22317</v>
      </c>
      <c r="M1145" s="82" t="s">
        <v>23759</v>
      </c>
      <c r="N1145" s="83" t="s">
        <v>22317</v>
      </c>
      <c r="O1145" s="81"/>
      <c r="P1145" s="82" t="s">
        <v>23767</v>
      </c>
      <c r="Q1145" s="83" t="s">
        <v>23768</v>
      </c>
      <c r="R1145" s="82" t="s">
        <v>23769</v>
      </c>
      <c r="S1145" s="121" t="s">
        <v>23768</v>
      </c>
    </row>
    <row r="1146" spans="1:19">
      <c r="A1146" s="126">
        <v>626310</v>
      </c>
      <c r="B1146" s="90" t="str">
        <f t="shared" si="35"/>
        <v>OC626310</v>
      </c>
      <c r="C1146" s="81" t="s">
        <v>23771</v>
      </c>
      <c r="D1146" s="81" t="str">
        <f t="shared" si="36"/>
        <v>626310 - Insurance- Other</v>
      </c>
      <c r="E1146" s="120" t="s">
        <v>22316</v>
      </c>
      <c r="F1146" s="121" t="s">
        <v>22317</v>
      </c>
      <c r="G1146" s="81" t="s">
        <v>23765</v>
      </c>
      <c r="H1146" s="81" t="s">
        <v>23766</v>
      </c>
      <c r="I1146" s="120" t="s">
        <v>23307</v>
      </c>
      <c r="J1146" s="83" t="s">
        <v>23308</v>
      </c>
      <c r="K1146" s="82" t="s">
        <v>23758</v>
      </c>
      <c r="L1146" s="83" t="s">
        <v>22317</v>
      </c>
      <c r="M1146" s="82" t="s">
        <v>23759</v>
      </c>
      <c r="N1146" s="83" t="s">
        <v>22317</v>
      </c>
      <c r="O1146" s="81"/>
      <c r="P1146" s="82" t="s">
        <v>23767</v>
      </c>
      <c r="Q1146" s="83" t="s">
        <v>23768</v>
      </c>
      <c r="R1146" s="82" t="s">
        <v>23769</v>
      </c>
      <c r="S1146" s="121" t="s">
        <v>23768</v>
      </c>
    </row>
    <row r="1147" spans="1:19">
      <c r="A1147" s="126">
        <v>626311</v>
      </c>
      <c r="B1147" s="90" t="str">
        <f t="shared" si="35"/>
        <v>OC626311</v>
      </c>
      <c r="C1147" s="81" t="s">
        <v>23772</v>
      </c>
      <c r="D1147" s="81" t="str">
        <f t="shared" si="36"/>
        <v>626311 - Insurance W/C</v>
      </c>
      <c r="E1147" s="120" t="s">
        <v>22316</v>
      </c>
      <c r="F1147" s="121" t="s">
        <v>22317</v>
      </c>
      <c r="G1147" s="81" t="s">
        <v>23765</v>
      </c>
      <c r="H1147" s="81" t="s">
        <v>23766</v>
      </c>
      <c r="I1147" s="120" t="s">
        <v>23307</v>
      </c>
      <c r="J1147" s="83" t="s">
        <v>23308</v>
      </c>
      <c r="K1147" s="82" t="s">
        <v>23758</v>
      </c>
      <c r="L1147" s="83" t="s">
        <v>22317</v>
      </c>
      <c r="M1147" s="82" t="s">
        <v>23759</v>
      </c>
      <c r="N1147" s="83" t="s">
        <v>22317</v>
      </c>
      <c r="O1147" s="81"/>
      <c r="P1147" s="82" t="s">
        <v>23767</v>
      </c>
      <c r="Q1147" s="83" t="s">
        <v>23768</v>
      </c>
      <c r="R1147" s="82" t="s">
        <v>23769</v>
      </c>
      <c r="S1147" s="121" t="s">
        <v>23768</v>
      </c>
    </row>
    <row r="1148" spans="1:19">
      <c r="A1148" s="126">
        <v>626312</v>
      </c>
      <c r="B1148" s="90" t="str">
        <f t="shared" si="35"/>
        <v>OC626312</v>
      </c>
      <c r="C1148" s="81" t="s">
        <v>23773</v>
      </c>
      <c r="D1148" s="81" t="str">
        <f t="shared" si="36"/>
        <v>626312 - Insurance G/L</v>
      </c>
      <c r="E1148" s="120" t="s">
        <v>22316</v>
      </c>
      <c r="F1148" s="121" t="s">
        <v>22317</v>
      </c>
      <c r="G1148" s="81" t="s">
        <v>23765</v>
      </c>
      <c r="H1148" s="81" t="s">
        <v>23766</v>
      </c>
      <c r="I1148" s="120" t="s">
        <v>23307</v>
      </c>
      <c r="J1148" s="83" t="s">
        <v>23308</v>
      </c>
      <c r="K1148" s="82" t="s">
        <v>23758</v>
      </c>
      <c r="L1148" s="83" t="s">
        <v>22317</v>
      </c>
      <c r="M1148" s="82" t="s">
        <v>23759</v>
      </c>
      <c r="N1148" s="83" t="s">
        <v>22317</v>
      </c>
      <c r="O1148" s="81"/>
      <c r="P1148" s="82" t="s">
        <v>23767</v>
      </c>
      <c r="Q1148" s="83" t="s">
        <v>23768</v>
      </c>
      <c r="R1148" s="82" t="s">
        <v>23769</v>
      </c>
      <c r="S1148" s="121" t="s">
        <v>23768</v>
      </c>
    </row>
    <row r="1149" spans="1:19">
      <c r="A1149" s="126">
        <v>626400</v>
      </c>
      <c r="B1149" s="90" t="str">
        <f t="shared" si="35"/>
        <v>OC626400</v>
      </c>
      <c r="C1149" s="81" t="s">
        <v>23774</v>
      </c>
      <c r="D1149" s="81" t="str">
        <f t="shared" si="36"/>
        <v>626400 - Rentals- Buildings</v>
      </c>
      <c r="E1149" s="120" t="s">
        <v>22316</v>
      </c>
      <c r="F1149" s="121" t="s">
        <v>22317</v>
      </c>
      <c r="G1149" s="81" t="s">
        <v>23765</v>
      </c>
      <c r="H1149" s="81" t="s">
        <v>23766</v>
      </c>
      <c r="I1149" s="120" t="s">
        <v>23307</v>
      </c>
      <c r="J1149" s="83" t="s">
        <v>23308</v>
      </c>
      <c r="K1149" s="82" t="s">
        <v>23758</v>
      </c>
      <c r="L1149" s="83" t="s">
        <v>22317</v>
      </c>
      <c r="M1149" s="82" t="s">
        <v>23759</v>
      </c>
      <c r="N1149" s="83" t="s">
        <v>22317</v>
      </c>
      <c r="O1149" s="81"/>
      <c r="P1149" s="82" t="s">
        <v>23775</v>
      </c>
      <c r="Q1149" s="83" t="s">
        <v>23776</v>
      </c>
      <c r="R1149" s="82" t="s">
        <v>23777</v>
      </c>
      <c r="S1149" s="121" t="s">
        <v>23776</v>
      </c>
    </row>
    <row r="1150" spans="1:19">
      <c r="A1150" s="126">
        <v>626405</v>
      </c>
      <c r="B1150" s="90" t="str">
        <f t="shared" si="35"/>
        <v>OC626405</v>
      </c>
      <c r="C1150" s="81" t="s">
        <v>23778</v>
      </c>
      <c r="D1150" s="81" t="str">
        <f t="shared" si="36"/>
        <v>626405 - Rentals – Buildings, Leased Housing</v>
      </c>
      <c r="E1150" s="120" t="s">
        <v>22316</v>
      </c>
      <c r="F1150" s="121" t="s">
        <v>22317</v>
      </c>
      <c r="G1150" s="81" t="s">
        <v>23765</v>
      </c>
      <c r="H1150" s="81" t="s">
        <v>23766</v>
      </c>
      <c r="I1150" s="120" t="s">
        <v>23307</v>
      </c>
      <c r="J1150" s="83" t="s">
        <v>23308</v>
      </c>
      <c r="K1150" s="82" t="s">
        <v>23758</v>
      </c>
      <c r="L1150" s="83" t="s">
        <v>22317</v>
      </c>
      <c r="M1150" s="82" t="s">
        <v>23759</v>
      </c>
      <c r="N1150" s="83" t="s">
        <v>22317</v>
      </c>
      <c r="O1150" s="81"/>
      <c r="P1150" s="82" t="s">
        <v>23775</v>
      </c>
      <c r="Q1150" s="83" t="s">
        <v>23776</v>
      </c>
      <c r="R1150" s="82" t="s">
        <v>23777</v>
      </c>
      <c r="S1150" s="121" t="s">
        <v>23776</v>
      </c>
    </row>
    <row r="1151" spans="1:19">
      <c r="A1151" s="126">
        <v>626410</v>
      </c>
      <c r="B1151" s="90" t="str">
        <f t="shared" si="35"/>
        <v>OC626410</v>
      </c>
      <c r="C1151" s="81" t="s">
        <v>23779</v>
      </c>
      <c r="D1151" s="81" t="str">
        <f t="shared" si="36"/>
        <v>626410 - Rentals – Computers</v>
      </c>
      <c r="E1151" s="120" t="s">
        <v>22316</v>
      </c>
      <c r="F1151" s="121" t="s">
        <v>22317</v>
      </c>
      <c r="G1151" s="81" t="s">
        <v>23561</v>
      </c>
      <c r="H1151" s="81" t="s">
        <v>23562</v>
      </c>
      <c r="I1151" s="120" t="s">
        <v>23307</v>
      </c>
      <c r="J1151" s="83" t="s">
        <v>23308</v>
      </c>
      <c r="K1151" s="82" t="s">
        <v>23758</v>
      </c>
      <c r="L1151" s="83" t="s">
        <v>22317</v>
      </c>
      <c r="M1151" s="82" t="s">
        <v>23759</v>
      </c>
      <c r="N1151" s="83" t="s">
        <v>22317</v>
      </c>
      <c r="O1151" s="81"/>
      <c r="P1151" s="82" t="s">
        <v>23775</v>
      </c>
      <c r="Q1151" s="83" t="s">
        <v>23776</v>
      </c>
      <c r="R1151" s="82" t="s">
        <v>23777</v>
      </c>
      <c r="S1151" s="121" t="s">
        <v>23776</v>
      </c>
    </row>
    <row r="1152" spans="1:19">
      <c r="A1152" s="126">
        <v>626415</v>
      </c>
      <c r="B1152" s="90" t="str">
        <f t="shared" si="35"/>
        <v>OC626415</v>
      </c>
      <c r="C1152" s="81" t="s">
        <v>23780</v>
      </c>
      <c r="D1152" s="81" t="str">
        <f t="shared" si="36"/>
        <v>626415 - Rentals- Office Equipment</v>
      </c>
      <c r="E1152" s="120" t="s">
        <v>22316</v>
      </c>
      <c r="F1152" s="121" t="s">
        <v>22317</v>
      </c>
      <c r="G1152" s="81" t="s">
        <v>23561</v>
      </c>
      <c r="H1152" s="81" t="s">
        <v>23562</v>
      </c>
      <c r="I1152" s="120" t="s">
        <v>23307</v>
      </c>
      <c r="J1152" s="83" t="s">
        <v>23308</v>
      </c>
      <c r="K1152" s="82" t="s">
        <v>23758</v>
      </c>
      <c r="L1152" s="83" t="s">
        <v>22317</v>
      </c>
      <c r="M1152" s="82" t="s">
        <v>23759</v>
      </c>
      <c r="N1152" s="83" t="s">
        <v>22317</v>
      </c>
      <c r="O1152" s="81"/>
      <c r="P1152" s="82" t="s">
        <v>23775</v>
      </c>
      <c r="Q1152" s="83" t="s">
        <v>23776</v>
      </c>
      <c r="R1152" s="82" t="s">
        <v>23777</v>
      </c>
      <c r="S1152" s="121" t="s">
        <v>23776</v>
      </c>
    </row>
    <row r="1153" spans="1:19">
      <c r="A1153" s="126">
        <v>626420</v>
      </c>
      <c r="B1153" s="90" t="str">
        <f t="shared" si="35"/>
        <v>OC626420</v>
      </c>
      <c r="C1153" s="81" t="s">
        <v>23781</v>
      </c>
      <c r="D1153" s="81" t="str">
        <f t="shared" si="36"/>
        <v>626420 - Rentals – Leased Tires</v>
      </c>
      <c r="E1153" s="120" t="s">
        <v>22316</v>
      </c>
      <c r="F1153" s="121" t="s">
        <v>22317</v>
      </c>
      <c r="G1153" s="81" t="s">
        <v>23561</v>
      </c>
      <c r="H1153" s="81" t="s">
        <v>23562</v>
      </c>
      <c r="I1153" s="120" t="s">
        <v>23307</v>
      </c>
      <c r="J1153" s="83" t="s">
        <v>23308</v>
      </c>
      <c r="K1153" s="82" t="s">
        <v>23758</v>
      </c>
      <c r="L1153" s="83" t="s">
        <v>22317</v>
      </c>
      <c r="M1153" s="82" t="s">
        <v>23759</v>
      </c>
      <c r="N1153" s="83" t="s">
        <v>22317</v>
      </c>
      <c r="O1153" s="81"/>
      <c r="P1153" s="82" t="s">
        <v>23775</v>
      </c>
      <c r="Q1153" s="83" t="s">
        <v>23776</v>
      </c>
      <c r="R1153" s="82" t="s">
        <v>23777</v>
      </c>
      <c r="S1153" s="121" t="s">
        <v>23776</v>
      </c>
    </row>
    <row r="1154" spans="1:19">
      <c r="A1154" s="126">
        <v>626425</v>
      </c>
      <c r="B1154" s="90" t="str">
        <f t="shared" si="35"/>
        <v>OC626425</v>
      </c>
      <c r="C1154" s="81" t="s">
        <v>23782</v>
      </c>
      <c r="D1154" s="81" t="str">
        <f t="shared" si="36"/>
        <v>626425 - Rentals - Leased Automobiles</v>
      </c>
      <c r="E1154" s="120" t="s">
        <v>22316</v>
      </c>
      <c r="F1154" s="121" t="s">
        <v>22317</v>
      </c>
      <c r="G1154" s="81" t="s">
        <v>23561</v>
      </c>
      <c r="H1154" s="81" t="s">
        <v>23562</v>
      </c>
      <c r="I1154" s="120" t="s">
        <v>23307</v>
      </c>
      <c r="J1154" s="83" t="s">
        <v>23308</v>
      </c>
      <c r="K1154" s="82" t="s">
        <v>23758</v>
      </c>
      <c r="L1154" s="83" t="s">
        <v>22317</v>
      </c>
      <c r="M1154" s="82" t="s">
        <v>23759</v>
      </c>
      <c r="N1154" s="83" t="s">
        <v>22317</v>
      </c>
      <c r="O1154" s="81"/>
      <c r="P1154" s="82" t="s">
        <v>23775</v>
      </c>
      <c r="Q1154" s="83" t="s">
        <v>23776</v>
      </c>
      <c r="R1154" s="82" t="s">
        <v>23777</v>
      </c>
      <c r="S1154" s="121" t="s">
        <v>23776</v>
      </c>
    </row>
    <row r="1155" spans="1:19">
      <c r="A1155" s="126">
        <v>626430</v>
      </c>
      <c r="B1155" s="90" t="str">
        <f t="shared" si="35"/>
        <v>OC626430</v>
      </c>
      <c r="C1155" s="81" t="s">
        <v>23783</v>
      </c>
      <c r="D1155" s="81" t="str">
        <f t="shared" si="36"/>
        <v>626430 - Rentals – Miscellaneous</v>
      </c>
      <c r="E1155" s="120" t="s">
        <v>22316</v>
      </c>
      <c r="F1155" s="121" t="s">
        <v>22317</v>
      </c>
      <c r="G1155" s="81" t="s">
        <v>23561</v>
      </c>
      <c r="H1155" s="81" t="s">
        <v>23562</v>
      </c>
      <c r="I1155" s="120" t="s">
        <v>23307</v>
      </c>
      <c r="J1155" s="83" t="s">
        <v>23308</v>
      </c>
      <c r="K1155" s="82" t="s">
        <v>23758</v>
      </c>
      <c r="L1155" s="83" t="s">
        <v>22317</v>
      </c>
      <c r="M1155" s="82" t="s">
        <v>23759</v>
      </c>
      <c r="N1155" s="83" t="s">
        <v>22317</v>
      </c>
      <c r="O1155" s="81"/>
      <c r="P1155" s="82" t="s">
        <v>23775</v>
      </c>
      <c r="Q1155" s="83" t="s">
        <v>23776</v>
      </c>
      <c r="R1155" s="82" t="s">
        <v>23777</v>
      </c>
      <c r="S1155" s="121" t="s">
        <v>23776</v>
      </c>
    </row>
    <row r="1156" spans="1:19">
      <c r="A1156" s="126">
        <v>626435</v>
      </c>
      <c r="B1156" s="90" t="str">
        <f t="shared" ref="B1156:B1219" si="37">"OC"&amp;A1156</f>
        <v>OC626435</v>
      </c>
      <c r="C1156" s="81" t="s">
        <v>23784</v>
      </c>
      <c r="D1156" s="81" t="str">
        <f t="shared" ref="D1156:D1219" si="38">A1156&amp;" - "&amp;C1156</f>
        <v>626435 - Rentals - Lease of Equipment</v>
      </c>
      <c r="E1156" s="120" t="s">
        <v>22316</v>
      </c>
      <c r="F1156" s="121" t="s">
        <v>22317</v>
      </c>
      <c r="G1156" s="81" t="s">
        <v>23561</v>
      </c>
      <c r="H1156" s="81" t="s">
        <v>23562</v>
      </c>
      <c r="I1156" s="120" t="s">
        <v>23307</v>
      </c>
      <c r="J1156" s="83" t="s">
        <v>23308</v>
      </c>
      <c r="K1156" s="82" t="s">
        <v>23758</v>
      </c>
      <c r="L1156" s="83" t="s">
        <v>22317</v>
      </c>
      <c r="M1156" s="82" t="s">
        <v>23759</v>
      </c>
      <c r="N1156" s="83" t="s">
        <v>22317</v>
      </c>
      <c r="O1156" s="81"/>
      <c r="P1156" s="82" t="s">
        <v>23775</v>
      </c>
      <c r="Q1156" s="83" t="s">
        <v>23776</v>
      </c>
      <c r="R1156" s="82" t="s">
        <v>23777</v>
      </c>
      <c r="S1156" s="121" t="s">
        <v>23776</v>
      </c>
    </row>
    <row r="1157" spans="1:19">
      <c r="A1157" s="126">
        <v>626440</v>
      </c>
      <c r="B1157" s="90" t="str">
        <f t="shared" si="37"/>
        <v>OC626440</v>
      </c>
      <c r="C1157" s="81" t="s">
        <v>23785</v>
      </c>
      <c r="D1157" s="81" t="str">
        <f t="shared" si="38"/>
        <v>626440 - Rentals – Construction Equipment</v>
      </c>
      <c r="E1157" s="120" t="s">
        <v>22316</v>
      </c>
      <c r="F1157" s="121" t="s">
        <v>22317</v>
      </c>
      <c r="G1157" s="81" t="s">
        <v>23561</v>
      </c>
      <c r="H1157" s="81" t="s">
        <v>23562</v>
      </c>
      <c r="I1157" s="120" t="s">
        <v>23307</v>
      </c>
      <c r="J1157" s="83" t="s">
        <v>23308</v>
      </c>
      <c r="K1157" s="82" t="s">
        <v>23758</v>
      </c>
      <c r="L1157" s="83" t="s">
        <v>22317</v>
      </c>
      <c r="M1157" s="82" t="s">
        <v>23759</v>
      </c>
      <c r="N1157" s="83" t="s">
        <v>22317</v>
      </c>
      <c r="O1157" s="81"/>
      <c r="P1157" s="82" t="s">
        <v>23775</v>
      </c>
      <c r="Q1157" s="83" t="s">
        <v>23776</v>
      </c>
      <c r="R1157" s="82" t="s">
        <v>23777</v>
      </c>
      <c r="S1157" s="121" t="s">
        <v>23776</v>
      </c>
    </row>
    <row r="1158" spans="1:19">
      <c r="A1158" s="126">
        <v>626450</v>
      </c>
      <c r="B1158" s="90" t="str">
        <f t="shared" si="37"/>
        <v>OC626450</v>
      </c>
      <c r="C1158" s="81" t="s">
        <v>23786</v>
      </c>
      <c r="D1158" s="81" t="str">
        <f t="shared" si="38"/>
        <v>626450 - DWSD-R Lease Payments</v>
      </c>
      <c r="E1158" s="120" t="s">
        <v>22316</v>
      </c>
      <c r="F1158" s="121" t="s">
        <v>22317</v>
      </c>
      <c r="G1158" s="81" t="s">
        <v>23765</v>
      </c>
      <c r="H1158" s="81" t="s">
        <v>23766</v>
      </c>
      <c r="I1158" s="120" t="s">
        <v>23307</v>
      </c>
      <c r="J1158" s="83" t="s">
        <v>23308</v>
      </c>
      <c r="K1158" s="82" t="s">
        <v>23758</v>
      </c>
      <c r="L1158" s="83" t="s">
        <v>22317</v>
      </c>
      <c r="M1158" s="82" t="s">
        <v>23759</v>
      </c>
      <c r="N1158" s="83" t="s">
        <v>22317</v>
      </c>
      <c r="O1158" s="81"/>
      <c r="P1158" s="82" t="s">
        <v>23775</v>
      </c>
      <c r="Q1158" s="83" t="s">
        <v>23776</v>
      </c>
      <c r="R1158" s="82" t="s">
        <v>23777</v>
      </c>
      <c r="S1158" s="121" t="s">
        <v>23776</v>
      </c>
    </row>
    <row r="1159" spans="1:19">
      <c r="A1159" s="126">
        <v>626500</v>
      </c>
      <c r="B1159" s="90" t="str">
        <f t="shared" si="37"/>
        <v>OC626500</v>
      </c>
      <c r="C1159" s="81" t="s">
        <v>23787</v>
      </c>
      <c r="D1159" s="81" t="str">
        <f t="shared" si="38"/>
        <v>626500 - Dues &amp; Miscellaneous</v>
      </c>
      <c r="E1159" s="120" t="s">
        <v>22316</v>
      </c>
      <c r="F1159" s="121" t="s">
        <v>22317</v>
      </c>
      <c r="G1159" s="81" t="s">
        <v>23561</v>
      </c>
      <c r="H1159" s="81" t="s">
        <v>23562</v>
      </c>
      <c r="I1159" s="120" t="s">
        <v>23307</v>
      </c>
      <c r="J1159" s="83" t="s">
        <v>23308</v>
      </c>
      <c r="K1159" s="82" t="s">
        <v>23758</v>
      </c>
      <c r="L1159" s="83" t="s">
        <v>22317</v>
      </c>
      <c r="M1159" s="82" t="s">
        <v>23759</v>
      </c>
      <c r="N1159" s="83" t="s">
        <v>22317</v>
      </c>
      <c r="O1159" s="81"/>
      <c r="P1159" s="82" t="s">
        <v>23760</v>
      </c>
      <c r="Q1159" s="83" t="s">
        <v>23761</v>
      </c>
      <c r="R1159" s="82" t="s">
        <v>23762</v>
      </c>
      <c r="S1159" s="121" t="s">
        <v>23761</v>
      </c>
    </row>
    <row r="1160" spans="1:19">
      <c r="A1160" s="126">
        <v>626600</v>
      </c>
      <c r="B1160" s="90" t="str">
        <f t="shared" si="37"/>
        <v>OC626600</v>
      </c>
      <c r="C1160" s="81" t="s">
        <v>23788</v>
      </c>
      <c r="D1160" s="81" t="str">
        <f t="shared" si="38"/>
        <v>626600 - Postage</v>
      </c>
      <c r="E1160" s="120" t="s">
        <v>22316</v>
      </c>
      <c r="F1160" s="121" t="s">
        <v>22317</v>
      </c>
      <c r="G1160" s="81" t="s">
        <v>23561</v>
      </c>
      <c r="H1160" s="81" t="s">
        <v>23562</v>
      </c>
      <c r="I1160" s="120" t="s">
        <v>23307</v>
      </c>
      <c r="J1160" s="83" t="s">
        <v>23308</v>
      </c>
      <c r="K1160" s="82" t="s">
        <v>23758</v>
      </c>
      <c r="L1160" s="83" t="s">
        <v>22317</v>
      </c>
      <c r="M1160" s="82" t="s">
        <v>23759</v>
      </c>
      <c r="N1160" s="83" t="s">
        <v>22317</v>
      </c>
      <c r="O1160" s="81"/>
      <c r="P1160" s="82" t="s">
        <v>23760</v>
      </c>
      <c r="Q1160" s="83" t="s">
        <v>23761</v>
      </c>
      <c r="R1160" s="82" t="s">
        <v>23762</v>
      </c>
      <c r="S1160" s="121" t="s">
        <v>23761</v>
      </c>
    </row>
    <row r="1161" spans="1:19">
      <c r="A1161" s="126">
        <v>626700</v>
      </c>
      <c r="B1161" s="90" t="str">
        <f t="shared" si="37"/>
        <v>OC626700</v>
      </c>
      <c r="C1161" s="81" t="s">
        <v>23789</v>
      </c>
      <c r="D1161" s="81" t="str">
        <f t="shared" si="38"/>
        <v>626700 - Telecommunications</v>
      </c>
      <c r="E1161" s="120" t="s">
        <v>22316</v>
      </c>
      <c r="F1161" s="121" t="s">
        <v>22317</v>
      </c>
      <c r="G1161" s="81" t="s">
        <v>23765</v>
      </c>
      <c r="H1161" s="81" t="s">
        <v>23766</v>
      </c>
      <c r="I1161" s="120" t="s">
        <v>23307</v>
      </c>
      <c r="J1161" s="83" t="s">
        <v>23308</v>
      </c>
      <c r="K1161" s="82" t="s">
        <v>23758</v>
      </c>
      <c r="L1161" s="83" t="s">
        <v>22317</v>
      </c>
      <c r="M1161" s="82" t="s">
        <v>23759</v>
      </c>
      <c r="N1161" s="83" t="s">
        <v>22317</v>
      </c>
      <c r="O1161" s="81"/>
      <c r="P1161" s="82" t="s">
        <v>23790</v>
      </c>
      <c r="Q1161" s="83" t="s">
        <v>23789</v>
      </c>
      <c r="R1161" s="82" t="s">
        <v>23791</v>
      </c>
      <c r="S1161" s="121" t="s">
        <v>23789</v>
      </c>
    </row>
    <row r="1162" spans="1:19">
      <c r="A1162" s="126">
        <v>626701</v>
      </c>
      <c r="B1162" s="90" t="str">
        <f t="shared" si="37"/>
        <v>OC626701</v>
      </c>
      <c r="C1162" s="81" t="s">
        <v>23792</v>
      </c>
      <c r="D1162" s="81" t="str">
        <f t="shared" si="38"/>
        <v>626701 - Data Com Services</v>
      </c>
      <c r="E1162" s="120" t="s">
        <v>22316</v>
      </c>
      <c r="F1162" s="121" t="s">
        <v>22317</v>
      </c>
      <c r="G1162" s="81" t="s">
        <v>23765</v>
      </c>
      <c r="H1162" s="81" t="s">
        <v>23766</v>
      </c>
      <c r="I1162" s="120" t="s">
        <v>23307</v>
      </c>
      <c r="J1162" s="83" t="s">
        <v>23308</v>
      </c>
      <c r="K1162" s="82" t="s">
        <v>23758</v>
      </c>
      <c r="L1162" s="83" t="s">
        <v>22317</v>
      </c>
      <c r="M1162" s="82" t="s">
        <v>23759</v>
      </c>
      <c r="N1162" s="83" t="s">
        <v>22317</v>
      </c>
      <c r="O1162" s="81"/>
      <c r="P1162" s="82" t="s">
        <v>23790</v>
      </c>
      <c r="Q1162" s="83" t="s">
        <v>23789</v>
      </c>
      <c r="R1162" s="82" t="s">
        <v>23791</v>
      </c>
      <c r="S1162" s="121" t="s">
        <v>23789</v>
      </c>
    </row>
    <row r="1163" spans="1:19">
      <c r="A1163" s="126">
        <v>626702</v>
      </c>
      <c r="B1163" s="90" t="str">
        <f t="shared" si="37"/>
        <v>OC626702</v>
      </c>
      <c r="C1163" s="81" t="s">
        <v>23793</v>
      </c>
      <c r="D1163" s="81" t="str">
        <f t="shared" si="38"/>
        <v>626702 - Data Com Equip</v>
      </c>
      <c r="E1163" s="120" t="s">
        <v>22316</v>
      </c>
      <c r="F1163" s="121" t="s">
        <v>22317</v>
      </c>
      <c r="G1163" s="81" t="s">
        <v>23765</v>
      </c>
      <c r="H1163" s="81" t="s">
        <v>23766</v>
      </c>
      <c r="I1163" s="120" t="s">
        <v>23307</v>
      </c>
      <c r="J1163" s="83" t="s">
        <v>23308</v>
      </c>
      <c r="K1163" s="82" t="s">
        <v>23758</v>
      </c>
      <c r="L1163" s="83" t="s">
        <v>22317</v>
      </c>
      <c r="M1163" s="82" t="s">
        <v>23759</v>
      </c>
      <c r="N1163" s="83" t="s">
        <v>22317</v>
      </c>
      <c r="O1163" s="81"/>
      <c r="P1163" s="82" t="s">
        <v>23790</v>
      </c>
      <c r="Q1163" s="83" t="s">
        <v>23789</v>
      </c>
      <c r="R1163" s="82" t="s">
        <v>23791</v>
      </c>
      <c r="S1163" s="121" t="s">
        <v>23789</v>
      </c>
    </row>
    <row r="1164" spans="1:19">
      <c r="A1164" s="126">
        <v>626703</v>
      </c>
      <c r="B1164" s="90" t="str">
        <f t="shared" si="37"/>
        <v>OC626703</v>
      </c>
      <c r="C1164" s="81" t="s">
        <v>23794</v>
      </c>
      <c r="D1164" s="81" t="str">
        <f t="shared" si="38"/>
        <v>626703 - Voice Communications Service (Local &amp; Long Distance)</v>
      </c>
      <c r="E1164" s="120" t="s">
        <v>22316</v>
      </c>
      <c r="F1164" s="121" t="s">
        <v>22317</v>
      </c>
      <c r="G1164" s="81" t="s">
        <v>23765</v>
      </c>
      <c r="H1164" s="81" t="s">
        <v>23766</v>
      </c>
      <c r="I1164" s="120" t="s">
        <v>23307</v>
      </c>
      <c r="J1164" s="83" t="s">
        <v>23308</v>
      </c>
      <c r="K1164" s="82" t="s">
        <v>23758</v>
      </c>
      <c r="L1164" s="83" t="s">
        <v>22317</v>
      </c>
      <c r="M1164" s="82" t="s">
        <v>23759</v>
      </c>
      <c r="N1164" s="83" t="s">
        <v>22317</v>
      </c>
      <c r="O1164" s="81"/>
      <c r="P1164" s="82" t="s">
        <v>23790</v>
      </c>
      <c r="Q1164" s="83" t="s">
        <v>23789</v>
      </c>
      <c r="R1164" s="82" t="s">
        <v>23791</v>
      </c>
      <c r="S1164" s="121" t="s">
        <v>23789</v>
      </c>
    </row>
    <row r="1165" spans="1:19">
      <c r="A1165" s="126">
        <v>626704</v>
      </c>
      <c r="B1165" s="90" t="str">
        <f t="shared" si="37"/>
        <v>OC626704</v>
      </c>
      <c r="C1165" s="81" t="s">
        <v>23795</v>
      </c>
      <c r="D1165" s="81" t="str">
        <f t="shared" si="38"/>
        <v>626704 - Voice Com Equip (Phones,Etc.)</v>
      </c>
      <c r="E1165" s="120" t="s">
        <v>22316</v>
      </c>
      <c r="F1165" s="121" t="s">
        <v>22317</v>
      </c>
      <c r="G1165" s="81" t="s">
        <v>23765</v>
      </c>
      <c r="H1165" s="81" t="s">
        <v>23766</v>
      </c>
      <c r="I1165" s="120" t="s">
        <v>23307</v>
      </c>
      <c r="J1165" s="83" t="s">
        <v>23308</v>
      </c>
      <c r="K1165" s="82" t="s">
        <v>23758</v>
      </c>
      <c r="L1165" s="83" t="s">
        <v>22317</v>
      </c>
      <c r="M1165" s="82" t="s">
        <v>23759</v>
      </c>
      <c r="N1165" s="83" t="s">
        <v>22317</v>
      </c>
      <c r="O1165" s="81"/>
      <c r="P1165" s="82" t="s">
        <v>23790</v>
      </c>
      <c r="Q1165" s="83" t="s">
        <v>23789</v>
      </c>
      <c r="R1165" s="82" t="s">
        <v>23791</v>
      </c>
      <c r="S1165" s="121" t="s">
        <v>23789</v>
      </c>
    </row>
    <row r="1166" spans="1:19">
      <c r="A1166" s="126">
        <v>626705</v>
      </c>
      <c r="B1166" s="90" t="str">
        <f t="shared" si="37"/>
        <v>OC626705</v>
      </c>
      <c r="C1166" s="81" t="s">
        <v>23796</v>
      </c>
      <c r="D1166" s="81" t="str">
        <f t="shared" si="38"/>
        <v>626705 - Voice Com Serv - Cellular</v>
      </c>
      <c r="E1166" s="120" t="s">
        <v>22316</v>
      </c>
      <c r="F1166" s="121" t="s">
        <v>22317</v>
      </c>
      <c r="G1166" s="81" t="s">
        <v>23765</v>
      </c>
      <c r="H1166" s="81" t="s">
        <v>23766</v>
      </c>
      <c r="I1166" s="120" t="s">
        <v>23307</v>
      </c>
      <c r="J1166" s="83" t="s">
        <v>23308</v>
      </c>
      <c r="K1166" s="82" t="s">
        <v>23758</v>
      </c>
      <c r="L1166" s="83" t="s">
        <v>22317</v>
      </c>
      <c r="M1166" s="82" t="s">
        <v>23759</v>
      </c>
      <c r="N1166" s="83" t="s">
        <v>22317</v>
      </c>
      <c r="O1166" s="81"/>
      <c r="P1166" s="82" t="s">
        <v>23790</v>
      </c>
      <c r="Q1166" s="83" t="s">
        <v>23789</v>
      </c>
      <c r="R1166" s="82" t="s">
        <v>23791</v>
      </c>
      <c r="S1166" s="121" t="s">
        <v>23789</v>
      </c>
    </row>
    <row r="1167" spans="1:19">
      <c r="A1167" s="126">
        <v>626706</v>
      </c>
      <c r="B1167" s="90" t="str">
        <f t="shared" si="37"/>
        <v>OC626706</v>
      </c>
      <c r="C1167" s="81" t="s">
        <v>23797</v>
      </c>
      <c r="D1167" s="81" t="str">
        <f t="shared" si="38"/>
        <v>626706 - Voice Communications Service – Pagers</v>
      </c>
      <c r="E1167" s="120" t="s">
        <v>22316</v>
      </c>
      <c r="F1167" s="121" t="s">
        <v>22317</v>
      </c>
      <c r="G1167" s="81" t="s">
        <v>23765</v>
      </c>
      <c r="H1167" s="81" t="s">
        <v>23766</v>
      </c>
      <c r="I1167" s="120" t="s">
        <v>23307</v>
      </c>
      <c r="J1167" s="83" t="s">
        <v>23308</v>
      </c>
      <c r="K1167" s="82" t="s">
        <v>23758</v>
      </c>
      <c r="L1167" s="83" t="s">
        <v>22317</v>
      </c>
      <c r="M1167" s="82" t="s">
        <v>23759</v>
      </c>
      <c r="N1167" s="83" t="s">
        <v>22317</v>
      </c>
      <c r="O1167" s="81"/>
      <c r="P1167" s="82" t="s">
        <v>23790</v>
      </c>
      <c r="Q1167" s="83" t="s">
        <v>23789</v>
      </c>
      <c r="R1167" s="82" t="s">
        <v>23791</v>
      </c>
      <c r="S1167" s="121" t="s">
        <v>23789</v>
      </c>
    </row>
    <row r="1168" spans="1:19">
      <c r="A1168" s="126">
        <v>626707</v>
      </c>
      <c r="B1168" s="90" t="str">
        <f t="shared" si="37"/>
        <v>OC626707</v>
      </c>
      <c r="C1168" s="81" t="s">
        <v>23798</v>
      </c>
      <c r="D1168" s="81" t="str">
        <f t="shared" si="38"/>
        <v>626707 - Telephone &amp; Telegraph – Other – Government</v>
      </c>
      <c r="E1168" s="120" t="s">
        <v>22316</v>
      </c>
      <c r="F1168" s="121" t="s">
        <v>22317</v>
      </c>
      <c r="G1168" s="81" t="s">
        <v>23765</v>
      </c>
      <c r="H1168" s="81" t="s">
        <v>23766</v>
      </c>
      <c r="I1168" s="120" t="s">
        <v>23307</v>
      </c>
      <c r="J1168" s="83" t="s">
        <v>23308</v>
      </c>
      <c r="K1168" s="82" t="s">
        <v>23758</v>
      </c>
      <c r="L1168" s="83" t="s">
        <v>22317</v>
      </c>
      <c r="M1168" s="82" t="s">
        <v>23759</v>
      </c>
      <c r="N1168" s="83" t="s">
        <v>22317</v>
      </c>
      <c r="O1168" s="81"/>
      <c r="P1168" s="82" t="s">
        <v>23790</v>
      </c>
      <c r="Q1168" s="83" t="s">
        <v>23789</v>
      </c>
      <c r="R1168" s="82" t="s">
        <v>23791</v>
      </c>
      <c r="S1168" s="121" t="s">
        <v>23789</v>
      </c>
    </row>
    <row r="1169" spans="1:19">
      <c r="A1169" s="126">
        <v>626800</v>
      </c>
      <c r="B1169" s="90" t="str">
        <f t="shared" si="37"/>
        <v>OC626800</v>
      </c>
      <c r="C1169" s="81" t="s">
        <v>23799</v>
      </c>
      <c r="D1169" s="81" t="str">
        <f t="shared" si="38"/>
        <v>626800 - Utilities</v>
      </c>
      <c r="E1169" s="120" t="s">
        <v>22316</v>
      </c>
      <c r="F1169" s="121" t="s">
        <v>22317</v>
      </c>
      <c r="G1169" s="81" t="s">
        <v>23765</v>
      </c>
      <c r="H1169" s="81" t="s">
        <v>23766</v>
      </c>
      <c r="I1169" s="120" t="s">
        <v>23307</v>
      </c>
      <c r="J1169" s="83" t="s">
        <v>23308</v>
      </c>
      <c r="K1169" s="82" t="s">
        <v>23758</v>
      </c>
      <c r="L1169" s="83" t="s">
        <v>22317</v>
      </c>
      <c r="M1169" s="82" t="s">
        <v>23759</v>
      </c>
      <c r="N1169" s="83" t="s">
        <v>22317</v>
      </c>
      <c r="O1169" s="81"/>
      <c r="P1169" s="82" t="s">
        <v>23800</v>
      </c>
      <c r="Q1169" s="83" t="s">
        <v>23799</v>
      </c>
      <c r="R1169" s="82" t="s">
        <v>23801</v>
      </c>
      <c r="S1169" s="121" t="s">
        <v>23799</v>
      </c>
    </row>
    <row r="1170" spans="1:19">
      <c r="A1170" s="126">
        <v>626801</v>
      </c>
      <c r="B1170" s="90" t="str">
        <f t="shared" si="37"/>
        <v>OC626801</v>
      </c>
      <c r="C1170" s="81" t="s">
        <v>23802</v>
      </c>
      <c r="D1170" s="81" t="str">
        <f t="shared" si="38"/>
        <v>626801 - Utilities-Water</v>
      </c>
      <c r="E1170" s="120" t="s">
        <v>22316</v>
      </c>
      <c r="F1170" s="121" t="s">
        <v>22317</v>
      </c>
      <c r="G1170" s="81" t="s">
        <v>23765</v>
      </c>
      <c r="H1170" s="81" t="s">
        <v>23766</v>
      </c>
      <c r="I1170" s="120" t="s">
        <v>23307</v>
      </c>
      <c r="J1170" s="83" t="s">
        <v>23308</v>
      </c>
      <c r="K1170" s="82" t="s">
        <v>23758</v>
      </c>
      <c r="L1170" s="83" t="s">
        <v>22317</v>
      </c>
      <c r="M1170" s="82" t="s">
        <v>23759</v>
      </c>
      <c r="N1170" s="83" t="s">
        <v>22317</v>
      </c>
      <c r="O1170" s="81"/>
      <c r="P1170" s="82" t="s">
        <v>23800</v>
      </c>
      <c r="Q1170" s="83" t="s">
        <v>23799</v>
      </c>
      <c r="R1170" s="82" t="s">
        <v>23801</v>
      </c>
      <c r="S1170" s="121" t="s">
        <v>23799</v>
      </c>
    </row>
    <row r="1171" spans="1:19">
      <c r="A1171" s="126">
        <v>626802</v>
      </c>
      <c r="B1171" s="90" t="str">
        <f t="shared" si="37"/>
        <v>OC626802</v>
      </c>
      <c r="C1171" s="81" t="s">
        <v>23803</v>
      </c>
      <c r="D1171" s="81" t="str">
        <f t="shared" si="38"/>
        <v>626802 - Utilities-Gas</v>
      </c>
      <c r="E1171" s="120" t="s">
        <v>22316</v>
      </c>
      <c r="F1171" s="121" t="s">
        <v>22317</v>
      </c>
      <c r="G1171" s="81" t="s">
        <v>23765</v>
      </c>
      <c r="H1171" s="81" t="s">
        <v>23766</v>
      </c>
      <c r="I1171" s="120" t="s">
        <v>23307</v>
      </c>
      <c r="J1171" s="83" t="s">
        <v>23308</v>
      </c>
      <c r="K1171" s="82" t="s">
        <v>23758</v>
      </c>
      <c r="L1171" s="83" t="s">
        <v>22317</v>
      </c>
      <c r="M1171" s="82" t="s">
        <v>23759</v>
      </c>
      <c r="N1171" s="83" t="s">
        <v>22317</v>
      </c>
      <c r="O1171" s="81"/>
      <c r="P1171" s="82" t="s">
        <v>23800</v>
      </c>
      <c r="Q1171" s="83" t="s">
        <v>23799</v>
      </c>
      <c r="R1171" s="82" t="s">
        <v>23801</v>
      </c>
      <c r="S1171" s="121" t="s">
        <v>23799</v>
      </c>
    </row>
    <row r="1172" spans="1:19">
      <c r="A1172" s="126">
        <v>626803</v>
      </c>
      <c r="B1172" s="90" t="str">
        <f t="shared" si="37"/>
        <v>OC626803</v>
      </c>
      <c r="C1172" s="81" t="s">
        <v>23804</v>
      </c>
      <c r="D1172" s="81" t="str">
        <f t="shared" si="38"/>
        <v>626803 - Utilities-Steam</v>
      </c>
      <c r="E1172" s="120" t="s">
        <v>22316</v>
      </c>
      <c r="F1172" s="121" t="s">
        <v>22317</v>
      </c>
      <c r="G1172" s="81" t="s">
        <v>23765</v>
      </c>
      <c r="H1172" s="81" t="s">
        <v>23766</v>
      </c>
      <c r="I1172" s="120" t="s">
        <v>23307</v>
      </c>
      <c r="J1172" s="83" t="s">
        <v>23308</v>
      </c>
      <c r="K1172" s="82" t="s">
        <v>23758</v>
      </c>
      <c r="L1172" s="83" t="s">
        <v>22317</v>
      </c>
      <c r="M1172" s="82" t="s">
        <v>23759</v>
      </c>
      <c r="N1172" s="83" t="s">
        <v>22317</v>
      </c>
      <c r="O1172" s="81"/>
      <c r="P1172" s="82" t="s">
        <v>23800</v>
      </c>
      <c r="Q1172" s="83" t="s">
        <v>23799</v>
      </c>
      <c r="R1172" s="82" t="s">
        <v>23801</v>
      </c>
      <c r="S1172" s="121" t="s">
        <v>23799</v>
      </c>
    </row>
    <row r="1173" spans="1:19">
      <c r="A1173" s="126">
        <v>626804</v>
      </c>
      <c r="B1173" s="90" t="str">
        <f t="shared" si="37"/>
        <v>OC626804</v>
      </c>
      <c r="C1173" s="81" t="s">
        <v>23805</v>
      </c>
      <c r="D1173" s="81" t="str">
        <f t="shared" si="38"/>
        <v>626804 - Utilities-Electricity</v>
      </c>
      <c r="E1173" s="120" t="s">
        <v>22316</v>
      </c>
      <c r="F1173" s="121" t="s">
        <v>22317</v>
      </c>
      <c r="G1173" s="81" t="s">
        <v>23765</v>
      </c>
      <c r="H1173" s="81" t="s">
        <v>23766</v>
      </c>
      <c r="I1173" s="120" t="s">
        <v>23307</v>
      </c>
      <c r="J1173" s="83" t="s">
        <v>23308</v>
      </c>
      <c r="K1173" s="82" t="s">
        <v>23758</v>
      </c>
      <c r="L1173" s="83" t="s">
        <v>22317</v>
      </c>
      <c r="M1173" s="82" t="s">
        <v>23759</v>
      </c>
      <c r="N1173" s="83" t="s">
        <v>22317</v>
      </c>
      <c r="O1173" s="81"/>
      <c r="P1173" s="82" t="s">
        <v>23800</v>
      </c>
      <c r="Q1173" s="83" t="s">
        <v>23799</v>
      </c>
      <c r="R1173" s="82" t="s">
        <v>23801</v>
      </c>
      <c r="S1173" s="121" t="s">
        <v>23799</v>
      </c>
    </row>
    <row r="1174" spans="1:19">
      <c r="A1174" s="126">
        <v>626805</v>
      </c>
      <c r="B1174" s="90" t="str">
        <f t="shared" si="37"/>
        <v>OC626805</v>
      </c>
      <c r="C1174" s="81" t="s">
        <v>23806</v>
      </c>
      <c r="D1174" s="81" t="str">
        <f t="shared" si="38"/>
        <v>626805 - Utilities-Sewage</v>
      </c>
      <c r="E1174" s="120" t="s">
        <v>22316</v>
      </c>
      <c r="F1174" s="121" t="s">
        <v>22317</v>
      </c>
      <c r="G1174" s="81" t="s">
        <v>23765</v>
      </c>
      <c r="H1174" s="81" t="s">
        <v>23766</v>
      </c>
      <c r="I1174" s="120" t="s">
        <v>23307</v>
      </c>
      <c r="J1174" s="83" t="s">
        <v>23308</v>
      </c>
      <c r="K1174" s="82" t="s">
        <v>23758</v>
      </c>
      <c r="L1174" s="83" t="s">
        <v>22317</v>
      </c>
      <c r="M1174" s="82" t="s">
        <v>23759</v>
      </c>
      <c r="N1174" s="83" t="s">
        <v>22317</v>
      </c>
      <c r="O1174" s="81"/>
      <c r="P1174" s="82" t="s">
        <v>23800</v>
      </c>
      <c r="Q1174" s="83" t="s">
        <v>23799</v>
      </c>
      <c r="R1174" s="82" t="s">
        <v>23801</v>
      </c>
      <c r="S1174" s="121" t="s">
        <v>23799</v>
      </c>
    </row>
    <row r="1175" spans="1:19">
      <c r="A1175" s="126">
        <v>626806</v>
      </c>
      <c r="B1175" s="90" t="str">
        <f t="shared" si="37"/>
        <v>OC626806</v>
      </c>
      <c r="C1175" s="81" t="s">
        <v>23807</v>
      </c>
      <c r="D1175" s="81" t="str">
        <f t="shared" si="38"/>
        <v>626806 - Utilities-Pld Electricity</v>
      </c>
      <c r="E1175" s="120" t="s">
        <v>22316</v>
      </c>
      <c r="F1175" s="121" t="s">
        <v>22317</v>
      </c>
      <c r="G1175" s="81" t="s">
        <v>23765</v>
      </c>
      <c r="H1175" s="81" t="s">
        <v>23766</v>
      </c>
      <c r="I1175" s="120" t="s">
        <v>23307</v>
      </c>
      <c r="J1175" s="83" t="s">
        <v>23308</v>
      </c>
      <c r="K1175" s="82" t="s">
        <v>23758</v>
      </c>
      <c r="L1175" s="83" t="s">
        <v>22317</v>
      </c>
      <c r="M1175" s="82" t="s">
        <v>23759</v>
      </c>
      <c r="N1175" s="83" t="s">
        <v>22317</v>
      </c>
      <c r="O1175" s="81"/>
      <c r="P1175" s="82" t="s">
        <v>23800</v>
      </c>
      <c r="Q1175" s="83" t="s">
        <v>23799</v>
      </c>
      <c r="R1175" s="82" t="s">
        <v>23801</v>
      </c>
      <c r="S1175" s="121" t="s">
        <v>23799</v>
      </c>
    </row>
    <row r="1176" spans="1:19">
      <c r="A1176" s="126">
        <v>626807</v>
      </c>
      <c r="B1176" s="90" t="str">
        <f t="shared" si="37"/>
        <v>OC626807</v>
      </c>
      <c r="C1176" s="81" t="s">
        <v>23808</v>
      </c>
      <c r="D1176" s="81" t="str">
        <f t="shared" si="38"/>
        <v>626807 - Utilities – Pld Steam</v>
      </c>
      <c r="E1176" s="120" t="s">
        <v>22316</v>
      </c>
      <c r="F1176" s="121" t="s">
        <v>22317</v>
      </c>
      <c r="G1176" s="81" t="s">
        <v>23765</v>
      </c>
      <c r="H1176" s="81" t="s">
        <v>23766</v>
      </c>
      <c r="I1176" s="120" t="s">
        <v>23307</v>
      </c>
      <c r="J1176" s="83" t="s">
        <v>23308</v>
      </c>
      <c r="K1176" s="82" t="s">
        <v>23758</v>
      </c>
      <c r="L1176" s="83" t="s">
        <v>22317</v>
      </c>
      <c r="M1176" s="82" t="s">
        <v>23759</v>
      </c>
      <c r="N1176" s="83" t="s">
        <v>22317</v>
      </c>
      <c r="O1176" s="81"/>
      <c r="P1176" s="82" t="s">
        <v>23800</v>
      </c>
      <c r="Q1176" s="83" t="s">
        <v>23799</v>
      </c>
      <c r="R1176" s="82" t="s">
        <v>23801</v>
      </c>
      <c r="S1176" s="121" t="s">
        <v>23799</v>
      </c>
    </row>
    <row r="1177" spans="1:19">
      <c r="A1177" s="126">
        <v>626808</v>
      </c>
      <c r="B1177" s="90" t="str">
        <f t="shared" si="37"/>
        <v>OC626808</v>
      </c>
      <c r="C1177" s="81" t="s">
        <v>23809</v>
      </c>
      <c r="D1177" s="81" t="str">
        <f t="shared" si="38"/>
        <v>626808 - Gas for Power Production</v>
      </c>
      <c r="E1177" s="120" t="s">
        <v>22316</v>
      </c>
      <c r="F1177" s="121" t="s">
        <v>22317</v>
      </c>
      <c r="G1177" s="81" t="s">
        <v>23765</v>
      </c>
      <c r="H1177" s="81" t="s">
        <v>23766</v>
      </c>
      <c r="I1177" s="120" t="s">
        <v>23307</v>
      </c>
      <c r="J1177" s="83" t="s">
        <v>23308</v>
      </c>
      <c r="K1177" s="82" t="s">
        <v>23758</v>
      </c>
      <c r="L1177" s="83" t="s">
        <v>22317</v>
      </c>
      <c r="M1177" s="82" t="s">
        <v>23759</v>
      </c>
      <c r="N1177" s="83" t="s">
        <v>22317</v>
      </c>
      <c r="O1177" s="81"/>
      <c r="P1177" s="82" t="s">
        <v>23800</v>
      </c>
      <c r="Q1177" s="83" t="s">
        <v>23799</v>
      </c>
      <c r="R1177" s="82" t="s">
        <v>23801</v>
      </c>
      <c r="S1177" s="121" t="s">
        <v>23799</v>
      </c>
    </row>
    <row r="1178" spans="1:19">
      <c r="A1178" s="126">
        <v>627100</v>
      </c>
      <c r="B1178" s="90" t="str">
        <f t="shared" si="37"/>
        <v>OC627100</v>
      </c>
      <c r="C1178" s="81" t="s">
        <v>23810</v>
      </c>
      <c r="D1178" s="81" t="str">
        <f t="shared" si="38"/>
        <v>627100 - Electricity for Resale</v>
      </c>
      <c r="E1178" s="120" t="s">
        <v>22316</v>
      </c>
      <c r="F1178" s="121" t="s">
        <v>22317</v>
      </c>
      <c r="G1178" s="81" t="s">
        <v>23765</v>
      </c>
      <c r="H1178" s="81" t="s">
        <v>23766</v>
      </c>
      <c r="I1178" s="120" t="s">
        <v>23307</v>
      </c>
      <c r="J1178" s="83" t="s">
        <v>23308</v>
      </c>
      <c r="K1178" s="82" t="s">
        <v>23758</v>
      </c>
      <c r="L1178" s="83" t="s">
        <v>22317</v>
      </c>
      <c r="M1178" s="82" t="s">
        <v>23759</v>
      </c>
      <c r="N1178" s="83" t="s">
        <v>22317</v>
      </c>
      <c r="O1178" s="81"/>
      <c r="P1178" s="82" t="s">
        <v>23811</v>
      </c>
      <c r="Q1178" s="83" t="s">
        <v>23812</v>
      </c>
      <c r="R1178" s="82" t="s">
        <v>23813</v>
      </c>
      <c r="S1178" s="121" t="s">
        <v>23812</v>
      </c>
    </row>
    <row r="1179" spans="1:19">
      <c r="A1179" s="126">
        <v>627105</v>
      </c>
      <c r="B1179" s="90" t="str">
        <f t="shared" si="37"/>
        <v>OC627105</v>
      </c>
      <c r="C1179" s="81" t="s">
        <v>153</v>
      </c>
      <c r="D1179" s="81" t="str">
        <f t="shared" si="38"/>
        <v>627105 - Private Car Reimbursements</v>
      </c>
      <c r="E1179" s="120" t="s">
        <v>22316</v>
      </c>
      <c r="F1179" s="121" t="s">
        <v>22317</v>
      </c>
      <c r="G1179" s="81" t="s">
        <v>23305</v>
      </c>
      <c r="H1179" s="81" t="s">
        <v>23306</v>
      </c>
      <c r="I1179" s="120" t="s">
        <v>23307</v>
      </c>
      <c r="J1179" s="83" t="s">
        <v>23308</v>
      </c>
      <c r="K1179" s="82" t="s">
        <v>23758</v>
      </c>
      <c r="L1179" s="83" t="s">
        <v>22317</v>
      </c>
      <c r="M1179" s="82" t="s">
        <v>23759</v>
      </c>
      <c r="N1179" s="83" t="s">
        <v>22317</v>
      </c>
      <c r="O1179" s="81"/>
      <c r="P1179" s="82" t="s">
        <v>23760</v>
      </c>
      <c r="Q1179" s="83" t="s">
        <v>23761</v>
      </c>
      <c r="R1179" s="82" t="s">
        <v>23762</v>
      </c>
      <c r="S1179" s="121" t="s">
        <v>23761</v>
      </c>
    </row>
    <row r="1180" spans="1:19">
      <c r="A1180" s="126">
        <v>627110</v>
      </c>
      <c r="B1180" s="90" t="str">
        <f t="shared" si="37"/>
        <v>OC627110</v>
      </c>
      <c r="C1180" s="81" t="s">
        <v>23814</v>
      </c>
      <c r="D1180" s="81" t="str">
        <f t="shared" si="38"/>
        <v>627110 - Purchased Services - Other</v>
      </c>
      <c r="E1180" s="120" t="s">
        <v>22316</v>
      </c>
      <c r="F1180" s="121" t="s">
        <v>22317</v>
      </c>
      <c r="G1180" s="81" t="s">
        <v>23561</v>
      </c>
      <c r="H1180" s="81" t="s">
        <v>23562</v>
      </c>
      <c r="I1180" s="120" t="s">
        <v>23307</v>
      </c>
      <c r="J1180" s="83" t="s">
        <v>23308</v>
      </c>
      <c r="K1180" s="82" t="s">
        <v>23758</v>
      </c>
      <c r="L1180" s="83" t="s">
        <v>22317</v>
      </c>
      <c r="M1180" s="82" t="s">
        <v>23759</v>
      </c>
      <c r="N1180" s="83" t="s">
        <v>22317</v>
      </c>
      <c r="O1180" s="81"/>
      <c r="P1180" s="82" t="s">
        <v>23815</v>
      </c>
      <c r="Q1180" s="83" t="s">
        <v>23816</v>
      </c>
      <c r="R1180" s="82" t="s">
        <v>23817</v>
      </c>
      <c r="S1180" s="121" t="s">
        <v>23816</v>
      </c>
    </row>
    <row r="1181" spans="1:19">
      <c r="A1181" s="126">
        <v>627115</v>
      </c>
      <c r="B1181" s="90" t="str">
        <f t="shared" si="37"/>
        <v>OC627115</v>
      </c>
      <c r="C1181" s="81" t="s">
        <v>23818</v>
      </c>
      <c r="D1181" s="81" t="str">
        <f t="shared" si="38"/>
        <v>627115 - Purchased Services – Dehoco Laundry Services</v>
      </c>
      <c r="E1181" s="120" t="s">
        <v>22316</v>
      </c>
      <c r="F1181" s="121" t="s">
        <v>22317</v>
      </c>
      <c r="G1181" s="81" t="s">
        <v>23561</v>
      </c>
      <c r="H1181" s="81" t="s">
        <v>23562</v>
      </c>
      <c r="I1181" s="120" t="s">
        <v>23307</v>
      </c>
      <c r="J1181" s="83" t="s">
        <v>23308</v>
      </c>
      <c r="K1181" s="82" t="s">
        <v>23758</v>
      </c>
      <c r="L1181" s="83" t="s">
        <v>22317</v>
      </c>
      <c r="M1181" s="82" t="s">
        <v>23759</v>
      </c>
      <c r="N1181" s="83" t="s">
        <v>22317</v>
      </c>
      <c r="O1181" s="81"/>
      <c r="P1181" s="82" t="s">
        <v>23811</v>
      </c>
      <c r="Q1181" s="83" t="s">
        <v>23812</v>
      </c>
      <c r="R1181" s="82" t="s">
        <v>23813</v>
      </c>
      <c r="S1181" s="121" t="s">
        <v>23812</v>
      </c>
    </row>
    <row r="1182" spans="1:19">
      <c r="A1182" s="126">
        <v>627120</v>
      </c>
      <c r="B1182" s="90" t="str">
        <f t="shared" si="37"/>
        <v>OC627120</v>
      </c>
      <c r="C1182" s="81" t="s">
        <v>23819</v>
      </c>
      <c r="D1182" s="81" t="str">
        <f t="shared" si="38"/>
        <v>627120 - Purchased Services – Central Building Maintenance</v>
      </c>
      <c r="E1182" s="120" t="s">
        <v>22316</v>
      </c>
      <c r="F1182" s="121" t="s">
        <v>22317</v>
      </c>
      <c r="G1182" s="81" t="s">
        <v>23561</v>
      </c>
      <c r="H1182" s="81" t="s">
        <v>23562</v>
      </c>
      <c r="I1182" s="120" t="s">
        <v>23307</v>
      </c>
      <c r="J1182" s="83" t="s">
        <v>23308</v>
      </c>
      <c r="K1182" s="82" t="s">
        <v>23758</v>
      </c>
      <c r="L1182" s="83" t="s">
        <v>22317</v>
      </c>
      <c r="M1182" s="82" t="s">
        <v>23759</v>
      </c>
      <c r="N1182" s="83" t="s">
        <v>22317</v>
      </c>
      <c r="O1182" s="81"/>
      <c r="P1182" s="82" t="s">
        <v>23811</v>
      </c>
      <c r="Q1182" s="83" t="s">
        <v>23812</v>
      </c>
      <c r="R1182" s="82" t="s">
        <v>23813</v>
      </c>
      <c r="S1182" s="121" t="s">
        <v>23812</v>
      </c>
    </row>
    <row r="1183" spans="1:19">
      <c r="A1183" s="126">
        <v>627125</v>
      </c>
      <c r="B1183" s="90" t="str">
        <f t="shared" si="37"/>
        <v>OC627125</v>
      </c>
      <c r="C1183" s="81" t="s">
        <v>23820</v>
      </c>
      <c r="D1183" s="81" t="str">
        <f t="shared" si="38"/>
        <v>627125 - Pur Svcs-Motor Trans Service</v>
      </c>
      <c r="E1183" s="120" t="s">
        <v>22316</v>
      </c>
      <c r="F1183" s="121" t="s">
        <v>22317</v>
      </c>
      <c r="G1183" s="81" t="s">
        <v>23561</v>
      </c>
      <c r="H1183" s="81" t="s">
        <v>23562</v>
      </c>
      <c r="I1183" s="120" t="s">
        <v>23307</v>
      </c>
      <c r="J1183" s="83" t="s">
        <v>23308</v>
      </c>
      <c r="K1183" s="82" t="s">
        <v>23758</v>
      </c>
      <c r="L1183" s="83" t="s">
        <v>22317</v>
      </c>
      <c r="M1183" s="82" t="s">
        <v>23759</v>
      </c>
      <c r="N1183" s="83" t="s">
        <v>22317</v>
      </c>
      <c r="O1183" s="81"/>
      <c r="P1183" s="82" t="s">
        <v>23811</v>
      </c>
      <c r="Q1183" s="83" t="s">
        <v>23812</v>
      </c>
      <c r="R1183" s="82" t="s">
        <v>23813</v>
      </c>
      <c r="S1183" s="121" t="s">
        <v>23812</v>
      </c>
    </row>
    <row r="1184" spans="1:19">
      <c r="A1184" s="126">
        <v>627130</v>
      </c>
      <c r="B1184" s="90" t="str">
        <f t="shared" si="37"/>
        <v>OC627130</v>
      </c>
      <c r="C1184" s="81" t="s">
        <v>23821</v>
      </c>
      <c r="D1184" s="81" t="str">
        <f t="shared" si="38"/>
        <v>627130 - Purchased Services – DDoT – Bus Tickets</v>
      </c>
      <c r="E1184" s="120" t="s">
        <v>22316</v>
      </c>
      <c r="F1184" s="121" t="s">
        <v>22317</v>
      </c>
      <c r="G1184" s="81" t="s">
        <v>23561</v>
      </c>
      <c r="H1184" s="81" t="s">
        <v>23562</v>
      </c>
      <c r="I1184" s="120" t="s">
        <v>23307</v>
      </c>
      <c r="J1184" s="83" t="s">
        <v>23308</v>
      </c>
      <c r="K1184" s="82" t="s">
        <v>23758</v>
      </c>
      <c r="L1184" s="83" t="s">
        <v>22317</v>
      </c>
      <c r="M1184" s="82" t="s">
        <v>23759</v>
      </c>
      <c r="N1184" s="83" t="s">
        <v>22317</v>
      </c>
      <c r="O1184" s="81"/>
      <c r="P1184" s="82" t="s">
        <v>23811</v>
      </c>
      <c r="Q1184" s="83" t="s">
        <v>23812</v>
      </c>
      <c r="R1184" s="82" t="s">
        <v>23813</v>
      </c>
      <c r="S1184" s="121" t="s">
        <v>23812</v>
      </c>
    </row>
    <row r="1185" spans="1:19">
      <c r="A1185" s="126">
        <v>627135</v>
      </c>
      <c r="B1185" s="90" t="str">
        <f t="shared" si="37"/>
        <v>OC627135</v>
      </c>
      <c r="C1185" s="81" t="s">
        <v>23822</v>
      </c>
      <c r="D1185" s="81" t="str">
        <f t="shared" si="38"/>
        <v>627135 - Pur Svcs-Law Dept</v>
      </c>
      <c r="E1185" s="120" t="s">
        <v>22316</v>
      </c>
      <c r="F1185" s="121" t="s">
        <v>22317</v>
      </c>
      <c r="G1185" s="81" t="s">
        <v>23561</v>
      </c>
      <c r="H1185" s="81" t="s">
        <v>23562</v>
      </c>
      <c r="I1185" s="120" t="s">
        <v>23307</v>
      </c>
      <c r="J1185" s="83" t="s">
        <v>23308</v>
      </c>
      <c r="K1185" s="82" t="s">
        <v>23758</v>
      </c>
      <c r="L1185" s="83" t="s">
        <v>22317</v>
      </c>
      <c r="M1185" s="82" t="s">
        <v>23759</v>
      </c>
      <c r="N1185" s="83" t="s">
        <v>22317</v>
      </c>
      <c r="O1185" s="81"/>
      <c r="P1185" s="82" t="s">
        <v>23811</v>
      </c>
      <c r="Q1185" s="83" t="s">
        <v>23812</v>
      </c>
      <c r="R1185" s="82" t="s">
        <v>23813</v>
      </c>
      <c r="S1185" s="121" t="s">
        <v>23812</v>
      </c>
    </row>
    <row r="1186" spans="1:19">
      <c r="A1186" s="126">
        <v>627138</v>
      </c>
      <c r="B1186" s="90" t="str">
        <f t="shared" si="37"/>
        <v>OC627138</v>
      </c>
      <c r="C1186" s="81" t="s">
        <v>23823</v>
      </c>
      <c r="D1186" s="81" t="str">
        <f t="shared" si="38"/>
        <v>627138 - Purchased Services – IPO – Miscellaneous</v>
      </c>
      <c r="E1186" s="120" t="s">
        <v>22316</v>
      </c>
      <c r="F1186" s="121" t="s">
        <v>22317</v>
      </c>
      <c r="G1186" s="81" t="s">
        <v>23561</v>
      </c>
      <c r="H1186" s="81" t="s">
        <v>23562</v>
      </c>
      <c r="I1186" s="120" t="s">
        <v>23307</v>
      </c>
      <c r="J1186" s="83" t="s">
        <v>23308</v>
      </c>
      <c r="K1186" s="82" t="s">
        <v>23758</v>
      </c>
      <c r="L1186" s="83" t="s">
        <v>22317</v>
      </c>
      <c r="M1186" s="82" t="s">
        <v>23759</v>
      </c>
      <c r="N1186" s="83" t="s">
        <v>22317</v>
      </c>
      <c r="O1186" s="81"/>
      <c r="P1186" s="82" t="s">
        <v>23811</v>
      </c>
      <c r="Q1186" s="83" t="s">
        <v>23812</v>
      </c>
      <c r="R1186" s="82" t="s">
        <v>23813</v>
      </c>
      <c r="S1186" s="121" t="s">
        <v>23812</v>
      </c>
    </row>
    <row r="1187" spans="1:19">
      <c r="A1187" s="126">
        <v>627140</v>
      </c>
      <c r="B1187" s="90" t="str">
        <f t="shared" si="37"/>
        <v>OC627140</v>
      </c>
      <c r="C1187" s="81" t="s">
        <v>23824</v>
      </c>
      <c r="D1187" s="81" t="str">
        <f t="shared" si="38"/>
        <v>627140 - Pur Svcs-Staff Services</v>
      </c>
      <c r="E1187" s="120" t="s">
        <v>22316</v>
      </c>
      <c r="F1187" s="121" t="s">
        <v>22317</v>
      </c>
      <c r="G1187" s="81" t="s">
        <v>23561</v>
      </c>
      <c r="H1187" s="81" t="s">
        <v>23562</v>
      </c>
      <c r="I1187" s="120" t="s">
        <v>23307</v>
      </c>
      <c r="J1187" s="83" t="s">
        <v>23308</v>
      </c>
      <c r="K1187" s="82" t="s">
        <v>23758</v>
      </c>
      <c r="L1187" s="83" t="s">
        <v>22317</v>
      </c>
      <c r="M1187" s="82" t="s">
        <v>23759</v>
      </c>
      <c r="N1187" s="83" t="s">
        <v>22317</v>
      </c>
      <c r="O1187" s="81"/>
      <c r="P1187" s="82" t="s">
        <v>23825</v>
      </c>
      <c r="Q1187" s="83" t="s">
        <v>23826</v>
      </c>
      <c r="R1187" s="82" t="s">
        <v>23827</v>
      </c>
      <c r="S1187" s="121" t="s">
        <v>23826</v>
      </c>
    </row>
    <row r="1188" spans="1:19">
      <c r="A1188" s="126">
        <v>627145</v>
      </c>
      <c r="B1188" s="90" t="str">
        <f t="shared" si="37"/>
        <v>OC627145</v>
      </c>
      <c r="C1188" s="81" t="s">
        <v>23828</v>
      </c>
      <c r="D1188" s="81" t="str">
        <f t="shared" si="38"/>
        <v>627145 - Pur Svcs-Jurors</v>
      </c>
      <c r="E1188" s="120" t="s">
        <v>22316</v>
      </c>
      <c r="F1188" s="121" t="s">
        <v>22317</v>
      </c>
      <c r="G1188" s="81" t="s">
        <v>23561</v>
      </c>
      <c r="H1188" s="81" t="s">
        <v>23562</v>
      </c>
      <c r="I1188" s="120" t="s">
        <v>23307</v>
      </c>
      <c r="J1188" s="83" t="s">
        <v>23308</v>
      </c>
      <c r="K1188" s="82" t="s">
        <v>23758</v>
      </c>
      <c r="L1188" s="83" t="s">
        <v>22317</v>
      </c>
      <c r="M1188" s="82" t="s">
        <v>23759</v>
      </c>
      <c r="N1188" s="83" t="s">
        <v>22317</v>
      </c>
      <c r="O1188" s="81"/>
      <c r="P1188" s="82" t="s">
        <v>23811</v>
      </c>
      <c r="Q1188" s="83" t="s">
        <v>23812</v>
      </c>
      <c r="R1188" s="82" t="s">
        <v>23813</v>
      </c>
      <c r="S1188" s="121" t="s">
        <v>23812</v>
      </c>
    </row>
    <row r="1189" spans="1:19">
      <c r="A1189" s="126">
        <v>627150</v>
      </c>
      <c r="B1189" s="90" t="str">
        <f t="shared" si="37"/>
        <v>OC627150</v>
      </c>
      <c r="C1189" s="81" t="s">
        <v>23829</v>
      </c>
      <c r="D1189" s="81" t="str">
        <f t="shared" si="38"/>
        <v>627150 - Purchased Services – Fiscal Agent Fees</v>
      </c>
      <c r="E1189" s="120" t="s">
        <v>22316</v>
      </c>
      <c r="F1189" s="121" t="s">
        <v>22317</v>
      </c>
      <c r="G1189" s="81" t="s">
        <v>23561</v>
      </c>
      <c r="H1189" s="81" t="s">
        <v>23562</v>
      </c>
      <c r="I1189" s="120" t="s">
        <v>23307</v>
      </c>
      <c r="J1189" s="83" t="s">
        <v>23308</v>
      </c>
      <c r="K1189" s="82" t="s">
        <v>23758</v>
      </c>
      <c r="L1189" s="83" t="s">
        <v>22317</v>
      </c>
      <c r="M1189" s="82" t="s">
        <v>23759</v>
      </c>
      <c r="N1189" s="83" t="s">
        <v>22317</v>
      </c>
      <c r="O1189" s="81"/>
      <c r="P1189" s="82" t="s">
        <v>23811</v>
      </c>
      <c r="Q1189" s="83" t="s">
        <v>23812</v>
      </c>
      <c r="R1189" s="82" t="s">
        <v>23813</v>
      </c>
      <c r="S1189" s="121" t="s">
        <v>23812</v>
      </c>
    </row>
    <row r="1190" spans="1:19">
      <c r="A1190" s="126">
        <v>627155</v>
      </c>
      <c r="B1190" s="90" t="str">
        <f t="shared" si="37"/>
        <v>OC627155</v>
      </c>
      <c r="C1190" s="81" t="s">
        <v>23830</v>
      </c>
      <c r="D1190" s="81" t="str">
        <f t="shared" si="38"/>
        <v>627155 - Purchased Services – Prisoner Care</v>
      </c>
      <c r="E1190" s="120" t="s">
        <v>22316</v>
      </c>
      <c r="F1190" s="121" t="s">
        <v>22317</v>
      </c>
      <c r="G1190" s="81" t="s">
        <v>23561</v>
      </c>
      <c r="H1190" s="81" t="s">
        <v>23562</v>
      </c>
      <c r="I1190" s="120" t="s">
        <v>23307</v>
      </c>
      <c r="J1190" s="83" t="s">
        <v>23308</v>
      </c>
      <c r="K1190" s="82" t="s">
        <v>23758</v>
      </c>
      <c r="L1190" s="83" t="s">
        <v>22317</v>
      </c>
      <c r="M1190" s="82" t="s">
        <v>23759</v>
      </c>
      <c r="N1190" s="83" t="s">
        <v>22317</v>
      </c>
      <c r="O1190" s="81"/>
      <c r="P1190" s="82" t="s">
        <v>23811</v>
      </c>
      <c r="Q1190" s="83" t="s">
        <v>23812</v>
      </c>
      <c r="R1190" s="82" t="s">
        <v>23813</v>
      </c>
      <c r="S1190" s="121" t="s">
        <v>23812</v>
      </c>
    </row>
    <row r="1191" spans="1:19">
      <c r="A1191" s="126">
        <v>627160</v>
      </c>
      <c r="B1191" s="90" t="str">
        <f t="shared" si="37"/>
        <v>OC627160</v>
      </c>
      <c r="C1191" s="81" t="s">
        <v>23831</v>
      </c>
      <c r="D1191" s="81" t="str">
        <f t="shared" si="38"/>
        <v>627160 - Pur Svcs-Police Personal Svcs</v>
      </c>
      <c r="E1191" s="120" t="s">
        <v>22316</v>
      </c>
      <c r="F1191" s="121" t="s">
        <v>22317</v>
      </c>
      <c r="G1191" s="81" t="s">
        <v>23561</v>
      </c>
      <c r="H1191" s="81" t="s">
        <v>23562</v>
      </c>
      <c r="I1191" s="120" t="s">
        <v>23307</v>
      </c>
      <c r="J1191" s="83" t="s">
        <v>23308</v>
      </c>
      <c r="K1191" s="82" t="s">
        <v>23758</v>
      </c>
      <c r="L1191" s="83" t="s">
        <v>22317</v>
      </c>
      <c r="M1191" s="82" t="s">
        <v>23759</v>
      </c>
      <c r="N1191" s="83" t="s">
        <v>22317</v>
      </c>
      <c r="O1191" s="81"/>
      <c r="P1191" s="82" t="s">
        <v>23811</v>
      </c>
      <c r="Q1191" s="83" t="s">
        <v>23812</v>
      </c>
      <c r="R1191" s="82" t="s">
        <v>23813</v>
      </c>
      <c r="S1191" s="121" t="s">
        <v>23812</v>
      </c>
    </row>
    <row r="1192" spans="1:19">
      <c r="A1192" s="126">
        <v>627165</v>
      </c>
      <c r="B1192" s="90" t="str">
        <f t="shared" si="37"/>
        <v>OC627165</v>
      </c>
      <c r="C1192" s="81" t="s">
        <v>23832</v>
      </c>
      <c r="D1192" s="81" t="str">
        <f t="shared" si="38"/>
        <v>627165 - Purchased Services – Alternative Work Program</v>
      </c>
      <c r="E1192" s="120" t="s">
        <v>22316</v>
      </c>
      <c r="F1192" s="121" t="s">
        <v>22317</v>
      </c>
      <c r="G1192" s="81" t="s">
        <v>23561</v>
      </c>
      <c r="H1192" s="81" t="s">
        <v>23562</v>
      </c>
      <c r="I1192" s="120" t="s">
        <v>23307</v>
      </c>
      <c r="J1192" s="83" t="s">
        <v>23308</v>
      </c>
      <c r="K1192" s="82" t="s">
        <v>23758</v>
      </c>
      <c r="L1192" s="83" t="s">
        <v>22317</v>
      </c>
      <c r="M1192" s="82" t="s">
        <v>23759</v>
      </c>
      <c r="N1192" s="83" t="s">
        <v>22317</v>
      </c>
      <c r="O1192" s="81"/>
      <c r="P1192" s="82" t="s">
        <v>23811</v>
      </c>
      <c r="Q1192" s="83" t="s">
        <v>23812</v>
      </c>
      <c r="R1192" s="82" t="s">
        <v>23813</v>
      </c>
      <c r="S1192" s="121" t="s">
        <v>23812</v>
      </c>
    </row>
    <row r="1193" spans="1:19">
      <c r="A1193" s="126">
        <v>627170</v>
      </c>
      <c r="B1193" s="90" t="str">
        <f t="shared" si="37"/>
        <v>OC627170</v>
      </c>
      <c r="C1193" s="81" t="s">
        <v>23833</v>
      </c>
      <c r="D1193" s="81" t="str">
        <f t="shared" si="38"/>
        <v>627170 - Pur Svcs-Tipping Fees</v>
      </c>
      <c r="E1193" s="120" t="s">
        <v>22316</v>
      </c>
      <c r="F1193" s="121" t="s">
        <v>22317</v>
      </c>
      <c r="G1193" s="81" t="s">
        <v>23561</v>
      </c>
      <c r="H1193" s="81" t="s">
        <v>23562</v>
      </c>
      <c r="I1193" s="120" t="s">
        <v>23307</v>
      </c>
      <c r="J1193" s="83" t="s">
        <v>23308</v>
      </c>
      <c r="K1193" s="82" t="s">
        <v>23758</v>
      </c>
      <c r="L1193" s="83" t="s">
        <v>22317</v>
      </c>
      <c r="M1193" s="82" t="s">
        <v>23759</v>
      </c>
      <c r="N1193" s="83" t="s">
        <v>22317</v>
      </c>
      <c r="O1193" s="81"/>
      <c r="P1193" s="82" t="s">
        <v>23834</v>
      </c>
      <c r="Q1193" s="83" t="s">
        <v>23835</v>
      </c>
      <c r="R1193" s="82" t="s">
        <v>23836</v>
      </c>
      <c r="S1193" s="121" t="s">
        <v>23835</v>
      </c>
    </row>
    <row r="1194" spans="1:19">
      <c r="A1194" s="126">
        <v>627175</v>
      </c>
      <c r="B1194" s="90" t="str">
        <f t="shared" si="37"/>
        <v>OC627175</v>
      </c>
      <c r="C1194" s="81" t="s">
        <v>23837</v>
      </c>
      <c r="D1194" s="81" t="str">
        <f t="shared" si="38"/>
        <v>627175 - Pur Svcs-Personnel</v>
      </c>
      <c r="E1194" s="120" t="s">
        <v>22316</v>
      </c>
      <c r="F1194" s="121" t="s">
        <v>22317</v>
      </c>
      <c r="G1194" s="81" t="s">
        <v>23561</v>
      </c>
      <c r="H1194" s="81" t="s">
        <v>23562</v>
      </c>
      <c r="I1194" s="120" t="s">
        <v>23307</v>
      </c>
      <c r="J1194" s="83" t="s">
        <v>23308</v>
      </c>
      <c r="K1194" s="82" t="s">
        <v>23758</v>
      </c>
      <c r="L1194" s="83" t="s">
        <v>22317</v>
      </c>
      <c r="M1194" s="82" t="s">
        <v>23759</v>
      </c>
      <c r="N1194" s="83" t="s">
        <v>22317</v>
      </c>
      <c r="O1194" s="81"/>
      <c r="P1194" s="82" t="s">
        <v>23811</v>
      </c>
      <c r="Q1194" s="83" t="s">
        <v>23812</v>
      </c>
      <c r="R1194" s="82" t="s">
        <v>23813</v>
      </c>
      <c r="S1194" s="121" t="s">
        <v>23812</v>
      </c>
    </row>
    <row r="1195" spans="1:19">
      <c r="A1195" s="126">
        <v>627180</v>
      </c>
      <c r="B1195" s="90" t="str">
        <f t="shared" si="37"/>
        <v>OC627180</v>
      </c>
      <c r="C1195" s="81" t="s">
        <v>23838</v>
      </c>
      <c r="D1195" s="81" t="str">
        <f t="shared" si="38"/>
        <v>627180 - Pur Svcs-Accounting</v>
      </c>
      <c r="E1195" s="120" t="s">
        <v>22316</v>
      </c>
      <c r="F1195" s="121" t="s">
        <v>22317</v>
      </c>
      <c r="G1195" s="81" t="s">
        <v>23561</v>
      </c>
      <c r="H1195" s="81" t="s">
        <v>23562</v>
      </c>
      <c r="I1195" s="120" t="s">
        <v>23307</v>
      </c>
      <c r="J1195" s="83" t="s">
        <v>23308</v>
      </c>
      <c r="K1195" s="82" t="s">
        <v>23758</v>
      </c>
      <c r="L1195" s="83" t="s">
        <v>22317</v>
      </c>
      <c r="M1195" s="82" t="s">
        <v>23759</v>
      </c>
      <c r="N1195" s="83" t="s">
        <v>22317</v>
      </c>
      <c r="O1195" s="81"/>
      <c r="P1195" s="82" t="s">
        <v>23811</v>
      </c>
      <c r="Q1195" s="83" t="s">
        <v>23812</v>
      </c>
      <c r="R1195" s="82" t="s">
        <v>23813</v>
      </c>
      <c r="S1195" s="121" t="s">
        <v>23812</v>
      </c>
    </row>
    <row r="1196" spans="1:19">
      <c r="A1196" s="126">
        <v>627185</v>
      </c>
      <c r="B1196" s="90" t="str">
        <f t="shared" si="37"/>
        <v>OC627185</v>
      </c>
      <c r="C1196" s="81" t="s">
        <v>23839</v>
      </c>
      <c r="D1196" s="81" t="str">
        <f t="shared" si="38"/>
        <v>627185 - Pur Svcs-Security</v>
      </c>
      <c r="E1196" s="120" t="s">
        <v>22316</v>
      </c>
      <c r="F1196" s="121" t="s">
        <v>22317</v>
      </c>
      <c r="G1196" s="81" t="s">
        <v>23561</v>
      </c>
      <c r="H1196" s="81" t="s">
        <v>23562</v>
      </c>
      <c r="I1196" s="120" t="s">
        <v>23307</v>
      </c>
      <c r="J1196" s="83" t="s">
        <v>23308</v>
      </c>
      <c r="K1196" s="82" t="s">
        <v>23758</v>
      </c>
      <c r="L1196" s="83" t="s">
        <v>22317</v>
      </c>
      <c r="M1196" s="82" t="s">
        <v>23759</v>
      </c>
      <c r="N1196" s="83" t="s">
        <v>22317</v>
      </c>
      <c r="O1196" s="81"/>
      <c r="P1196" s="82" t="s">
        <v>23811</v>
      </c>
      <c r="Q1196" s="83" t="s">
        <v>23812</v>
      </c>
      <c r="R1196" s="82" t="s">
        <v>23813</v>
      </c>
      <c r="S1196" s="121" t="s">
        <v>23812</v>
      </c>
    </row>
    <row r="1197" spans="1:19">
      <c r="A1197" s="126">
        <v>627186</v>
      </c>
      <c r="B1197" s="90" t="str">
        <f t="shared" si="37"/>
        <v>OC627186</v>
      </c>
      <c r="C1197" s="81" t="s">
        <v>23840</v>
      </c>
      <c r="D1197" s="81" t="str">
        <f t="shared" si="38"/>
        <v>627186 - Purchased Services – Apprentice</v>
      </c>
      <c r="E1197" s="120" t="s">
        <v>22316</v>
      </c>
      <c r="F1197" s="121" t="s">
        <v>22317</v>
      </c>
      <c r="G1197" s="81" t="s">
        <v>23561</v>
      </c>
      <c r="H1197" s="81" t="s">
        <v>23562</v>
      </c>
      <c r="I1197" s="120" t="s">
        <v>23307</v>
      </c>
      <c r="J1197" s="83" t="s">
        <v>23308</v>
      </c>
      <c r="K1197" s="82" t="s">
        <v>23758</v>
      </c>
      <c r="L1197" s="83" t="s">
        <v>22317</v>
      </c>
      <c r="M1197" s="82" t="s">
        <v>23759</v>
      </c>
      <c r="N1197" s="83" t="s">
        <v>22317</v>
      </c>
      <c r="O1197" s="81"/>
      <c r="P1197" s="82" t="s">
        <v>23811</v>
      </c>
      <c r="Q1197" s="83" t="s">
        <v>23812</v>
      </c>
      <c r="R1197" s="82" t="s">
        <v>23813</v>
      </c>
      <c r="S1197" s="121" t="s">
        <v>23812</v>
      </c>
    </row>
    <row r="1198" spans="1:19">
      <c r="A1198" s="126">
        <v>627187</v>
      </c>
      <c r="B1198" s="90" t="str">
        <f t="shared" si="37"/>
        <v>OC627187</v>
      </c>
      <c r="C1198" s="81" t="s">
        <v>23841</v>
      </c>
      <c r="D1198" s="81" t="str">
        <f t="shared" si="38"/>
        <v>627187 - Payment to Wholesaler</v>
      </c>
      <c r="E1198" s="120" t="s">
        <v>22316</v>
      </c>
      <c r="F1198" s="121" t="s">
        <v>22317</v>
      </c>
      <c r="G1198" s="81" t="s">
        <v>23561</v>
      </c>
      <c r="H1198" s="81" t="s">
        <v>23562</v>
      </c>
      <c r="I1198" s="120" t="s">
        <v>23307</v>
      </c>
      <c r="J1198" s="83" t="s">
        <v>23308</v>
      </c>
      <c r="K1198" s="82" t="s">
        <v>23758</v>
      </c>
      <c r="L1198" s="83" t="s">
        <v>22317</v>
      </c>
      <c r="M1198" s="82" t="s">
        <v>23759</v>
      </c>
      <c r="N1198" s="83" t="s">
        <v>22317</v>
      </c>
      <c r="O1198" s="81"/>
      <c r="P1198" s="82" t="s">
        <v>23811</v>
      </c>
      <c r="Q1198" s="83" t="s">
        <v>23812</v>
      </c>
      <c r="R1198" s="82" t="s">
        <v>23813</v>
      </c>
      <c r="S1198" s="121" t="s">
        <v>23812</v>
      </c>
    </row>
    <row r="1199" spans="1:19">
      <c r="A1199" s="126">
        <v>627190</v>
      </c>
      <c r="B1199" s="90" t="str">
        <f t="shared" si="37"/>
        <v>OC627190</v>
      </c>
      <c r="C1199" s="81" t="s">
        <v>23842</v>
      </c>
      <c r="D1199" s="81" t="str">
        <f t="shared" si="38"/>
        <v>627190 - Building Operating Expense</v>
      </c>
      <c r="E1199" s="120" t="s">
        <v>22316</v>
      </c>
      <c r="F1199" s="121" t="s">
        <v>22317</v>
      </c>
      <c r="G1199" s="81" t="s">
        <v>23561</v>
      </c>
      <c r="H1199" s="81" t="s">
        <v>23562</v>
      </c>
      <c r="I1199" s="120" t="s">
        <v>23307</v>
      </c>
      <c r="J1199" s="83" t="s">
        <v>23308</v>
      </c>
      <c r="K1199" s="82" t="s">
        <v>23758</v>
      </c>
      <c r="L1199" s="83" t="s">
        <v>22317</v>
      </c>
      <c r="M1199" s="82" t="s">
        <v>23759</v>
      </c>
      <c r="N1199" s="83" t="s">
        <v>22317</v>
      </c>
      <c r="O1199" s="81"/>
      <c r="P1199" s="82" t="s">
        <v>23811</v>
      </c>
      <c r="Q1199" s="83" t="s">
        <v>23812</v>
      </c>
      <c r="R1199" s="82" t="s">
        <v>23813</v>
      </c>
      <c r="S1199" s="121" t="s">
        <v>23812</v>
      </c>
    </row>
    <row r="1200" spans="1:19">
      <c r="A1200" s="126">
        <v>627195</v>
      </c>
      <c r="B1200" s="90" t="str">
        <f t="shared" si="37"/>
        <v>OC627195</v>
      </c>
      <c r="C1200" s="81" t="s">
        <v>23843</v>
      </c>
      <c r="D1200" s="81" t="str">
        <f t="shared" si="38"/>
        <v>627195 - Employee Uniform Expense</v>
      </c>
      <c r="E1200" s="120" t="s">
        <v>22316</v>
      </c>
      <c r="F1200" s="121" t="s">
        <v>22317</v>
      </c>
      <c r="G1200" s="81" t="s">
        <v>23561</v>
      </c>
      <c r="H1200" s="81" t="s">
        <v>23562</v>
      </c>
      <c r="I1200" s="120" t="s">
        <v>23307</v>
      </c>
      <c r="J1200" s="83" t="s">
        <v>23308</v>
      </c>
      <c r="K1200" s="82" t="s">
        <v>23758</v>
      </c>
      <c r="L1200" s="83" t="s">
        <v>22317</v>
      </c>
      <c r="M1200" s="82" t="s">
        <v>23759</v>
      </c>
      <c r="N1200" s="83" t="s">
        <v>22317</v>
      </c>
      <c r="O1200" s="81"/>
      <c r="P1200" s="82" t="s">
        <v>23811</v>
      </c>
      <c r="Q1200" s="83" t="s">
        <v>23812</v>
      </c>
      <c r="R1200" s="82" t="s">
        <v>23813</v>
      </c>
      <c r="S1200" s="121" t="s">
        <v>23812</v>
      </c>
    </row>
    <row r="1201" spans="1:19">
      <c r="A1201" s="126">
        <v>627200</v>
      </c>
      <c r="B1201" s="90" t="str">
        <f t="shared" si="37"/>
        <v>OC627200</v>
      </c>
      <c r="C1201" s="81" t="s">
        <v>23844</v>
      </c>
      <c r="D1201" s="81" t="str">
        <f t="shared" si="38"/>
        <v>627200 - Worker Compensation Rehabilitation Program</v>
      </c>
      <c r="E1201" s="120" t="s">
        <v>22316</v>
      </c>
      <c r="F1201" s="121" t="s">
        <v>22317</v>
      </c>
      <c r="G1201" s="81" t="s">
        <v>23561</v>
      </c>
      <c r="H1201" s="81" t="s">
        <v>23562</v>
      </c>
      <c r="I1201" s="120" t="s">
        <v>23307</v>
      </c>
      <c r="J1201" s="83" t="s">
        <v>23308</v>
      </c>
      <c r="K1201" s="82" t="s">
        <v>23758</v>
      </c>
      <c r="L1201" s="83" t="s">
        <v>22317</v>
      </c>
      <c r="M1201" s="82" t="s">
        <v>23759</v>
      </c>
      <c r="N1201" s="83" t="s">
        <v>22317</v>
      </c>
      <c r="O1201" s="81"/>
      <c r="P1201" s="82" t="s">
        <v>23760</v>
      </c>
      <c r="Q1201" s="83" t="s">
        <v>23761</v>
      </c>
      <c r="R1201" s="82" t="s">
        <v>23762</v>
      </c>
      <c r="S1201" s="121" t="s">
        <v>23761</v>
      </c>
    </row>
    <row r="1202" spans="1:19">
      <c r="A1202" s="126">
        <v>627205</v>
      </c>
      <c r="B1202" s="90" t="str">
        <f t="shared" si="37"/>
        <v>OC627205</v>
      </c>
      <c r="C1202" s="81" t="s">
        <v>23845</v>
      </c>
      <c r="D1202" s="81" t="str">
        <f t="shared" si="38"/>
        <v>627205 - Grants-in-Aid</v>
      </c>
      <c r="E1202" s="120" t="s">
        <v>22316</v>
      </c>
      <c r="F1202" s="121" t="s">
        <v>22317</v>
      </c>
      <c r="G1202" s="81" t="s">
        <v>23561</v>
      </c>
      <c r="H1202" s="81" t="s">
        <v>23562</v>
      </c>
      <c r="I1202" s="120" t="s">
        <v>23307</v>
      </c>
      <c r="J1202" s="83" t="s">
        <v>23308</v>
      </c>
      <c r="K1202" s="82" t="s">
        <v>23758</v>
      </c>
      <c r="L1202" s="83" t="s">
        <v>22317</v>
      </c>
      <c r="M1202" s="82" t="s">
        <v>23759</v>
      </c>
      <c r="N1202" s="83" t="s">
        <v>22317</v>
      </c>
      <c r="O1202" s="81"/>
      <c r="P1202" s="82" t="s">
        <v>23760</v>
      </c>
      <c r="Q1202" s="83" t="s">
        <v>23761</v>
      </c>
      <c r="R1202" s="82" t="s">
        <v>23846</v>
      </c>
      <c r="S1202" s="121" t="s">
        <v>23847</v>
      </c>
    </row>
    <row r="1203" spans="1:19">
      <c r="A1203" s="126">
        <v>627210</v>
      </c>
      <c r="B1203" s="90" t="str">
        <f t="shared" si="37"/>
        <v>OC627210</v>
      </c>
      <c r="C1203" s="81" t="s">
        <v>23848</v>
      </c>
      <c r="D1203" s="81" t="str">
        <f t="shared" si="38"/>
        <v>627210 - Grants-in-Aid – City Arts</v>
      </c>
      <c r="E1203" s="120" t="s">
        <v>22316</v>
      </c>
      <c r="F1203" s="121" t="s">
        <v>22317</v>
      </c>
      <c r="G1203" s="81" t="s">
        <v>23561</v>
      </c>
      <c r="H1203" s="81" t="s">
        <v>23562</v>
      </c>
      <c r="I1203" s="120" t="s">
        <v>23307</v>
      </c>
      <c r="J1203" s="83" t="s">
        <v>23308</v>
      </c>
      <c r="K1203" s="82" t="s">
        <v>23758</v>
      </c>
      <c r="L1203" s="83" t="s">
        <v>22317</v>
      </c>
      <c r="M1203" s="82" t="s">
        <v>23759</v>
      </c>
      <c r="N1203" s="83" t="s">
        <v>22317</v>
      </c>
      <c r="O1203" s="81"/>
      <c r="P1203" s="82" t="s">
        <v>23760</v>
      </c>
      <c r="Q1203" s="83" t="s">
        <v>23761</v>
      </c>
      <c r="R1203" s="82" t="s">
        <v>23846</v>
      </c>
      <c r="S1203" s="121" t="s">
        <v>23847</v>
      </c>
    </row>
    <row r="1204" spans="1:19">
      <c r="A1204" s="126">
        <v>627215</v>
      </c>
      <c r="B1204" s="90" t="str">
        <f t="shared" si="37"/>
        <v>OC627215</v>
      </c>
      <c r="C1204" s="81" t="s">
        <v>23849</v>
      </c>
      <c r="D1204" s="81" t="str">
        <f t="shared" si="38"/>
        <v>627215 - Grants-In-Aid-Discretionary</v>
      </c>
      <c r="E1204" s="120" t="s">
        <v>22316</v>
      </c>
      <c r="F1204" s="121" t="s">
        <v>22317</v>
      </c>
      <c r="G1204" s="81" t="s">
        <v>23561</v>
      </c>
      <c r="H1204" s="81" t="s">
        <v>23562</v>
      </c>
      <c r="I1204" s="120" t="s">
        <v>23307</v>
      </c>
      <c r="J1204" s="83" t="s">
        <v>23308</v>
      </c>
      <c r="K1204" s="82" t="s">
        <v>23758</v>
      </c>
      <c r="L1204" s="83" t="s">
        <v>22317</v>
      </c>
      <c r="M1204" s="82" t="s">
        <v>23759</v>
      </c>
      <c r="N1204" s="83" t="s">
        <v>22317</v>
      </c>
      <c r="O1204" s="81"/>
      <c r="P1204" s="82" t="s">
        <v>23760</v>
      </c>
      <c r="Q1204" s="83" t="s">
        <v>23761</v>
      </c>
      <c r="R1204" s="82" t="s">
        <v>23846</v>
      </c>
      <c r="S1204" s="121" t="s">
        <v>23847</v>
      </c>
    </row>
    <row r="1205" spans="1:19">
      <c r="A1205" s="126">
        <v>627220</v>
      </c>
      <c r="B1205" s="90" t="str">
        <f t="shared" si="37"/>
        <v>OC627220</v>
      </c>
      <c r="C1205" s="81" t="s">
        <v>23850</v>
      </c>
      <c r="D1205" s="81" t="str">
        <f t="shared" si="38"/>
        <v>627220 - Grants-in-Aid – Minigrants</v>
      </c>
      <c r="E1205" s="120" t="s">
        <v>22316</v>
      </c>
      <c r="F1205" s="121" t="s">
        <v>22317</v>
      </c>
      <c r="G1205" s="81" t="s">
        <v>23561</v>
      </c>
      <c r="H1205" s="81" t="s">
        <v>23562</v>
      </c>
      <c r="I1205" s="120" t="s">
        <v>23307</v>
      </c>
      <c r="J1205" s="83" t="s">
        <v>23308</v>
      </c>
      <c r="K1205" s="82" t="s">
        <v>23758</v>
      </c>
      <c r="L1205" s="83" t="s">
        <v>22317</v>
      </c>
      <c r="M1205" s="82" t="s">
        <v>23759</v>
      </c>
      <c r="N1205" s="83" t="s">
        <v>22317</v>
      </c>
      <c r="O1205" s="81"/>
      <c r="P1205" s="82" t="s">
        <v>23760</v>
      </c>
      <c r="Q1205" s="83" t="s">
        <v>23761</v>
      </c>
      <c r="R1205" s="82" t="s">
        <v>23846</v>
      </c>
      <c r="S1205" s="121" t="s">
        <v>23847</v>
      </c>
    </row>
    <row r="1206" spans="1:19">
      <c r="A1206" s="126">
        <v>627225</v>
      </c>
      <c r="B1206" s="90" t="str">
        <f t="shared" si="37"/>
        <v>OC627225</v>
      </c>
      <c r="C1206" s="81" t="s">
        <v>23851</v>
      </c>
      <c r="D1206" s="81" t="str">
        <f t="shared" si="38"/>
        <v>627225 - Other Oper Svc-Miscellaneous</v>
      </c>
      <c r="E1206" s="120" t="s">
        <v>22316</v>
      </c>
      <c r="F1206" s="121" t="s">
        <v>22317</v>
      </c>
      <c r="G1206" s="81" t="s">
        <v>23561</v>
      </c>
      <c r="H1206" s="81" t="s">
        <v>23562</v>
      </c>
      <c r="I1206" s="120" t="s">
        <v>23307</v>
      </c>
      <c r="J1206" s="83" t="s">
        <v>23308</v>
      </c>
      <c r="K1206" s="82" t="s">
        <v>23758</v>
      </c>
      <c r="L1206" s="83" t="s">
        <v>22317</v>
      </c>
      <c r="M1206" s="82" t="s">
        <v>23759</v>
      </c>
      <c r="N1206" s="83" t="s">
        <v>22317</v>
      </c>
      <c r="O1206" s="81"/>
      <c r="P1206" s="82" t="s">
        <v>23760</v>
      </c>
      <c r="Q1206" s="83" t="s">
        <v>23761</v>
      </c>
      <c r="R1206" s="82" t="s">
        <v>23762</v>
      </c>
      <c r="S1206" s="121" t="s">
        <v>23761</v>
      </c>
    </row>
    <row r="1207" spans="1:19">
      <c r="A1207" s="126">
        <v>627230</v>
      </c>
      <c r="B1207" s="90" t="str">
        <f t="shared" si="37"/>
        <v>OC627230</v>
      </c>
      <c r="C1207" s="81" t="s">
        <v>23852</v>
      </c>
      <c r="D1207" s="81" t="str">
        <f t="shared" si="38"/>
        <v>627230 - Employee Parking</v>
      </c>
      <c r="E1207" s="120" t="s">
        <v>22316</v>
      </c>
      <c r="F1207" s="121" t="s">
        <v>22317</v>
      </c>
      <c r="G1207" s="81" t="s">
        <v>23561</v>
      </c>
      <c r="H1207" s="81" t="s">
        <v>23562</v>
      </c>
      <c r="I1207" s="120" t="s">
        <v>23307</v>
      </c>
      <c r="J1207" s="83" t="s">
        <v>23308</v>
      </c>
      <c r="K1207" s="82" t="s">
        <v>23758</v>
      </c>
      <c r="L1207" s="83" t="s">
        <v>22317</v>
      </c>
      <c r="M1207" s="82" t="s">
        <v>23759</v>
      </c>
      <c r="N1207" s="83" t="s">
        <v>22317</v>
      </c>
      <c r="O1207" s="81"/>
      <c r="P1207" s="82" t="s">
        <v>23760</v>
      </c>
      <c r="Q1207" s="83" t="s">
        <v>23761</v>
      </c>
      <c r="R1207" s="82" t="s">
        <v>23762</v>
      </c>
      <c r="S1207" s="121" t="s">
        <v>23761</v>
      </c>
    </row>
    <row r="1208" spans="1:19">
      <c r="A1208" s="126">
        <v>627235</v>
      </c>
      <c r="B1208" s="90" t="str">
        <f t="shared" si="37"/>
        <v>OC627235</v>
      </c>
      <c r="C1208" s="81" t="s">
        <v>23853</v>
      </c>
      <c r="D1208" s="81" t="str">
        <f t="shared" si="38"/>
        <v>627235 - Purchased Computer Service</v>
      </c>
      <c r="E1208" s="120" t="s">
        <v>22316</v>
      </c>
      <c r="F1208" s="121" t="s">
        <v>22317</v>
      </c>
      <c r="G1208" s="81" t="s">
        <v>23561</v>
      </c>
      <c r="H1208" s="81" t="s">
        <v>23562</v>
      </c>
      <c r="I1208" s="120" t="s">
        <v>23307</v>
      </c>
      <c r="J1208" s="83" t="s">
        <v>23308</v>
      </c>
      <c r="K1208" s="82" t="s">
        <v>23758</v>
      </c>
      <c r="L1208" s="83" t="s">
        <v>22317</v>
      </c>
      <c r="M1208" s="82" t="s">
        <v>23759</v>
      </c>
      <c r="N1208" s="83" t="s">
        <v>22317</v>
      </c>
      <c r="O1208" s="81"/>
      <c r="P1208" s="82" t="s">
        <v>23811</v>
      </c>
      <c r="Q1208" s="83" t="s">
        <v>23812</v>
      </c>
      <c r="R1208" s="82" t="s">
        <v>23813</v>
      </c>
      <c r="S1208" s="121" t="s">
        <v>23812</v>
      </c>
    </row>
    <row r="1209" spans="1:19">
      <c r="A1209" s="126">
        <v>627240</v>
      </c>
      <c r="B1209" s="90" t="str">
        <f t="shared" si="37"/>
        <v>OC627240</v>
      </c>
      <c r="C1209" s="81" t="s">
        <v>23854</v>
      </c>
      <c r="D1209" s="81" t="str">
        <f t="shared" si="38"/>
        <v>627240 - Physician's Home Calls</v>
      </c>
      <c r="E1209" s="120" t="s">
        <v>22316</v>
      </c>
      <c r="F1209" s="121" t="s">
        <v>22317</v>
      </c>
      <c r="G1209" s="81" t="s">
        <v>23561</v>
      </c>
      <c r="H1209" s="81" t="s">
        <v>23562</v>
      </c>
      <c r="I1209" s="120" t="s">
        <v>23307</v>
      </c>
      <c r="J1209" s="83" t="s">
        <v>23308</v>
      </c>
      <c r="K1209" s="82" t="s">
        <v>23758</v>
      </c>
      <c r="L1209" s="83" t="s">
        <v>22317</v>
      </c>
      <c r="M1209" s="82" t="s">
        <v>23759</v>
      </c>
      <c r="N1209" s="83" t="s">
        <v>22317</v>
      </c>
      <c r="O1209" s="81"/>
      <c r="P1209" s="82" t="s">
        <v>23760</v>
      </c>
      <c r="Q1209" s="83" t="s">
        <v>23761</v>
      </c>
      <c r="R1209" s="82" t="s">
        <v>23762</v>
      </c>
      <c r="S1209" s="121" t="s">
        <v>23761</v>
      </c>
    </row>
    <row r="1210" spans="1:19">
      <c r="A1210" s="126">
        <v>627245</v>
      </c>
      <c r="B1210" s="90" t="str">
        <f t="shared" si="37"/>
        <v>OC627245</v>
      </c>
      <c r="C1210" s="81" t="s">
        <v>23855</v>
      </c>
      <c r="D1210" s="81" t="str">
        <f t="shared" si="38"/>
        <v>627245 - Private Ambulance Service</v>
      </c>
      <c r="E1210" s="120" t="s">
        <v>22316</v>
      </c>
      <c r="F1210" s="121" t="s">
        <v>22317</v>
      </c>
      <c r="G1210" s="81" t="s">
        <v>23561</v>
      </c>
      <c r="H1210" s="81" t="s">
        <v>23562</v>
      </c>
      <c r="I1210" s="120" t="s">
        <v>23307</v>
      </c>
      <c r="J1210" s="83" t="s">
        <v>23308</v>
      </c>
      <c r="K1210" s="82" t="s">
        <v>23758</v>
      </c>
      <c r="L1210" s="83" t="s">
        <v>22317</v>
      </c>
      <c r="M1210" s="82" t="s">
        <v>23759</v>
      </c>
      <c r="N1210" s="83" t="s">
        <v>22317</v>
      </c>
      <c r="O1210" s="81"/>
      <c r="P1210" s="82" t="s">
        <v>23760</v>
      </c>
      <c r="Q1210" s="83" t="s">
        <v>23761</v>
      </c>
      <c r="R1210" s="82" t="s">
        <v>23762</v>
      </c>
      <c r="S1210" s="121" t="s">
        <v>23761</v>
      </c>
    </row>
    <row r="1211" spans="1:19">
      <c r="A1211" s="126">
        <v>627250</v>
      </c>
      <c r="B1211" s="90" t="str">
        <f t="shared" si="37"/>
        <v>OC627250</v>
      </c>
      <c r="C1211" s="81" t="s">
        <v>23856</v>
      </c>
      <c r="D1211" s="81" t="str">
        <f t="shared" si="38"/>
        <v>627250 - Transcription Service</v>
      </c>
      <c r="E1211" s="120" t="s">
        <v>22316</v>
      </c>
      <c r="F1211" s="121" t="s">
        <v>22317</v>
      </c>
      <c r="G1211" s="81" t="s">
        <v>23561</v>
      </c>
      <c r="H1211" s="81" t="s">
        <v>23562</v>
      </c>
      <c r="I1211" s="120" t="s">
        <v>23307</v>
      </c>
      <c r="J1211" s="83" t="s">
        <v>23308</v>
      </c>
      <c r="K1211" s="82" t="s">
        <v>23758</v>
      </c>
      <c r="L1211" s="83" t="s">
        <v>22317</v>
      </c>
      <c r="M1211" s="82" t="s">
        <v>23759</v>
      </c>
      <c r="N1211" s="83" t="s">
        <v>22317</v>
      </c>
      <c r="O1211" s="81"/>
      <c r="P1211" s="82" t="s">
        <v>23760</v>
      </c>
      <c r="Q1211" s="83" t="s">
        <v>23761</v>
      </c>
      <c r="R1211" s="82" t="s">
        <v>23762</v>
      </c>
      <c r="S1211" s="121" t="s">
        <v>23761</v>
      </c>
    </row>
    <row r="1212" spans="1:19">
      <c r="A1212" s="126">
        <v>627255</v>
      </c>
      <c r="B1212" s="90" t="str">
        <f t="shared" si="37"/>
        <v>OC627255</v>
      </c>
      <c r="C1212" s="81" t="s">
        <v>23857</v>
      </c>
      <c r="D1212" s="81" t="str">
        <f t="shared" si="38"/>
        <v>627255 - Photographic Service</v>
      </c>
      <c r="E1212" s="120" t="s">
        <v>22316</v>
      </c>
      <c r="F1212" s="121" t="s">
        <v>22317</v>
      </c>
      <c r="G1212" s="81" t="s">
        <v>23561</v>
      </c>
      <c r="H1212" s="81" t="s">
        <v>23562</v>
      </c>
      <c r="I1212" s="120" t="s">
        <v>23307</v>
      </c>
      <c r="J1212" s="83" t="s">
        <v>23308</v>
      </c>
      <c r="K1212" s="82" t="s">
        <v>23758</v>
      </c>
      <c r="L1212" s="83" t="s">
        <v>22317</v>
      </c>
      <c r="M1212" s="82" t="s">
        <v>23759</v>
      </c>
      <c r="N1212" s="83" t="s">
        <v>22317</v>
      </c>
      <c r="O1212" s="81"/>
      <c r="P1212" s="82" t="s">
        <v>23760</v>
      </c>
      <c r="Q1212" s="83" t="s">
        <v>23761</v>
      </c>
      <c r="R1212" s="82" t="s">
        <v>23762</v>
      </c>
      <c r="S1212" s="121" t="s">
        <v>23761</v>
      </c>
    </row>
    <row r="1213" spans="1:19">
      <c r="A1213" s="126">
        <v>627260</v>
      </c>
      <c r="B1213" s="90" t="str">
        <f t="shared" si="37"/>
        <v>OC627260</v>
      </c>
      <c r="C1213" s="81" t="s">
        <v>23858</v>
      </c>
      <c r="D1213" s="81" t="str">
        <f t="shared" si="38"/>
        <v>627260 - Parking City Owned Vehicles</v>
      </c>
      <c r="E1213" s="120" t="s">
        <v>22316</v>
      </c>
      <c r="F1213" s="121" t="s">
        <v>22317</v>
      </c>
      <c r="G1213" s="81" t="s">
        <v>23561</v>
      </c>
      <c r="H1213" s="81" t="s">
        <v>23562</v>
      </c>
      <c r="I1213" s="120" t="s">
        <v>23307</v>
      </c>
      <c r="J1213" s="83" t="s">
        <v>23308</v>
      </c>
      <c r="K1213" s="82" t="s">
        <v>23758</v>
      </c>
      <c r="L1213" s="83" t="s">
        <v>22317</v>
      </c>
      <c r="M1213" s="82" t="s">
        <v>23759</v>
      </c>
      <c r="N1213" s="83" t="s">
        <v>22317</v>
      </c>
      <c r="O1213" s="81"/>
      <c r="P1213" s="82" t="s">
        <v>23760</v>
      </c>
      <c r="Q1213" s="83" t="s">
        <v>23761</v>
      </c>
      <c r="R1213" s="82" t="s">
        <v>23762</v>
      </c>
      <c r="S1213" s="121" t="s">
        <v>23761</v>
      </c>
    </row>
    <row r="1214" spans="1:19">
      <c r="A1214" s="126">
        <v>628010</v>
      </c>
      <c r="B1214" s="90" t="str">
        <f t="shared" si="37"/>
        <v>OC628010</v>
      </c>
      <c r="C1214" s="81" t="s">
        <v>23859</v>
      </c>
      <c r="D1214" s="81" t="str">
        <f t="shared" si="38"/>
        <v>628010 - Purchased Special Assessment Tax Receivable</v>
      </c>
      <c r="E1214" s="120" t="s">
        <v>22288</v>
      </c>
      <c r="F1214" s="121" t="s">
        <v>22289</v>
      </c>
      <c r="G1214" s="81" t="s">
        <v>23561</v>
      </c>
      <c r="H1214" s="81" t="s">
        <v>23562</v>
      </c>
      <c r="I1214" s="120" t="s">
        <v>23307</v>
      </c>
      <c r="J1214" s="83" t="s">
        <v>23308</v>
      </c>
      <c r="K1214" s="82" t="s">
        <v>23860</v>
      </c>
      <c r="L1214" s="83" t="s">
        <v>22292</v>
      </c>
      <c r="M1214" s="82" t="s">
        <v>23861</v>
      </c>
      <c r="N1214" s="83" t="s">
        <v>22292</v>
      </c>
      <c r="O1214" s="81"/>
      <c r="P1214" s="82" t="s">
        <v>23862</v>
      </c>
      <c r="Q1214" s="83" t="s">
        <v>23863</v>
      </c>
      <c r="R1214" s="82" t="s">
        <v>23864</v>
      </c>
      <c r="S1214" s="121" t="s">
        <v>23863</v>
      </c>
    </row>
    <row r="1215" spans="1:19">
      <c r="A1215" s="126">
        <v>628100</v>
      </c>
      <c r="B1215" s="90" t="str">
        <f t="shared" si="37"/>
        <v>OC628100</v>
      </c>
      <c r="C1215" s="81" t="s">
        <v>23865</v>
      </c>
      <c r="D1215" s="81" t="str">
        <f t="shared" si="38"/>
        <v>628100 - Travel</v>
      </c>
      <c r="E1215" s="120" t="s">
        <v>22319</v>
      </c>
      <c r="F1215" s="121" t="s">
        <v>22320</v>
      </c>
      <c r="G1215" s="81" t="s">
        <v>23561</v>
      </c>
      <c r="H1215" s="81" t="s">
        <v>23562</v>
      </c>
      <c r="I1215" s="120" t="s">
        <v>23307</v>
      </c>
      <c r="J1215" s="83" t="s">
        <v>23308</v>
      </c>
      <c r="K1215" s="82" t="s">
        <v>23866</v>
      </c>
      <c r="L1215" s="83" t="s">
        <v>22320</v>
      </c>
      <c r="M1215" s="82" t="s">
        <v>23867</v>
      </c>
      <c r="N1215" s="83" t="s">
        <v>22320</v>
      </c>
      <c r="O1215" s="81"/>
      <c r="P1215" s="82" t="s">
        <v>23868</v>
      </c>
      <c r="Q1215" s="83" t="s">
        <v>23869</v>
      </c>
      <c r="R1215" s="82" t="s">
        <v>23870</v>
      </c>
      <c r="S1215" s="121" t="s">
        <v>23865</v>
      </c>
    </row>
    <row r="1216" spans="1:19">
      <c r="A1216" s="126">
        <v>628101</v>
      </c>
      <c r="B1216" s="90" t="str">
        <f t="shared" si="37"/>
        <v>OC628101</v>
      </c>
      <c r="C1216" s="81" t="s">
        <v>23871</v>
      </c>
      <c r="D1216" s="81" t="str">
        <f t="shared" si="38"/>
        <v>628101 - Travel Advance</v>
      </c>
      <c r="E1216" s="120" t="s">
        <v>22319</v>
      </c>
      <c r="F1216" s="121" t="s">
        <v>22320</v>
      </c>
      <c r="G1216" s="81" t="s">
        <v>23561</v>
      </c>
      <c r="H1216" s="81" t="s">
        <v>23562</v>
      </c>
      <c r="I1216" s="120" t="s">
        <v>23307</v>
      </c>
      <c r="J1216" s="83" t="s">
        <v>23308</v>
      </c>
      <c r="K1216" s="82" t="s">
        <v>23866</v>
      </c>
      <c r="L1216" s="83" t="s">
        <v>22320</v>
      </c>
      <c r="M1216" s="82" t="s">
        <v>23867</v>
      </c>
      <c r="N1216" s="83" t="s">
        <v>22320</v>
      </c>
      <c r="O1216" s="81"/>
      <c r="P1216" s="82" t="s">
        <v>23868</v>
      </c>
      <c r="Q1216" s="83" t="s">
        <v>23869</v>
      </c>
      <c r="R1216" s="82" t="s">
        <v>23870</v>
      </c>
      <c r="S1216" s="121" t="s">
        <v>23865</v>
      </c>
    </row>
    <row r="1217" spans="1:19">
      <c r="A1217" s="126">
        <v>628200</v>
      </c>
      <c r="B1217" s="90" t="str">
        <f t="shared" si="37"/>
        <v>OC628200</v>
      </c>
      <c r="C1217" s="81" t="s">
        <v>8974</v>
      </c>
      <c r="D1217" s="81" t="str">
        <f t="shared" si="38"/>
        <v>628200 - Training</v>
      </c>
      <c r="E1217" s="120" t="s">
        <v>22319</v>
      </c>
      <c r="F1217" s="121" t="s">
        <v>22320</v>
      </c>
      <c r="G1217" s="81" t="s">
        <v>23561</v>
      </c>
      <c r="H1217" s="81" t="s">
        <v>23562</v>
      </c>
      <c r="I1217" s="120" t="s">
        <v>23307</v>
      </c>
      <c r="J1217" s="83" t="s">
        <v>23308</v>
      </c>
      <c r="K1217" s="82" t="s">
        <v>23866</v>
      </c>
      <c r="L1217" s="83" t="s">
        <v>22320</v>
      </c>
      <c r="M1217" s="82" t="s">
        <v>23867</v>
      </c>
      <c r="N1217" s="83" t="s">
        <v>22320</v>
      </c>
      <c r="O1217" s="81"/>
      <c r="P1217" s="82" t="s">
        <v>23872</v>
      </c>
      <c r="Q1217" s="83" t="s">
        <v>8974</v>
      </c>
      <c r="R1217" s="82" t="s">
        <v>23873</v>
      </c>
      <c r="S1217" s="121" t="s">
        <v>23874</v>
      </c>
    </row>
    <row r="1218" spans="1:19">
      <c r="A1218" s="126">
        <v>628201</v>
      </c>
      <c r="B1218" s="90" t="str">
        <f t="shared" si="37"/>
        <v>OC628201</v>
      </c>
      <c r="C1218" s="81" t="s">
        <v>23875</v>
      </c>
      <c r="D1218" s="81" t="str">
        <f t="shared" si="38"/>
        <v>628201 - Training – Classroom Training</v>
      </c>
      <c r="E1218" s="120" t="s">
        <v>22319</v>
      </c>
      <c r="F1218" s="121" t="s">
        <v>22320</v>
      </c>
      <c r="G1218" s="81" t="s">
        <v>23561</v>
      </c>
      <c r="H1218" s="81" t="s">
        <v>23562</v>
      </c>
      <c r="I1218" s="120" t="s">
        <v>23307</v>
      </c>
      <c r="J1218" s="83" t="s">
        <v>23308</v>
      </c>
      <c r="K1218" s="82" t="s">
        <v>23866</v>
      </c>
      <c r="L1218" s="83" t="s">
        <v>22320</v>
      </c>
      <c r="M1218" s="82" t="s">
        <v>23867</v>
      </c>
      <c r="N1218" s="83" t="s">
        <v>22320</v>
      </c>
      <c r="O1218" s="81"/>
      <c r="P1218" s="82" t="s">
        <v>23872</v>
      </c>
      <c r="Q1218" s="83" t="s">
        <v>8974</v>
      </c>
      <c r="R1218" s="82" t="s">
        <v>23873</v>
      </c>
      <c r="S1218" s="121" t="s">
        <v>23874</v>
      </c>
    </row>
    <row r="1219" spans="1:19">
      <c r="A1219" s="126">
        <v>628202</v>
      </c>
      <c r="B1219" s="90" t="str">
        <f t="shared" si="37"/>
        <v>OC628202</v>
      </c>
      <c r="C1219" s="81" t="s">
        <v>23876</v>
      </c>
      <c r="D1219" s="81" t="str">
        <f t="shared" si="38"/>
        <v>628202 - Training – On-the-Job Training</v>
      </c>
      <c r="E1219" s="120" t="s">
        <v>22319</v>
      </c>
      <c r="F1219" s="121" t="s">
        <v>22320</v>
      </c>
      <c r="G1219" s="81" t="s">
        <v>23561</v>
      </c>
      <c r="H1219" s="81" t="s">
        <v>23562</v>
      </c>
      <c r="I1219" s="120" t="s">
        <v>23307</v>
      </c>
      <c r="J1219" s="83" t="s">
        <v>23308</v>
      </c>
      <c r="K1219" s="82" t="s">
        <v>23866</v>
      </c>
      <c r="L1219" s="83" t="s">
        <v>22320</v>
      </c>
      <c r="M1219" s="82" t="s">
        <v>23867</v>
      </c>
      <c r="N1219" s="83" t="s">
        <v>22320</v>
      </c>
      <c r="O1219" s="81"/>
      <c r="P1219" s="82" t="s">
        <v>23872</v>
      </c>
      <c r="Q1219" s="83" t="s">
        <v>8974</v>
      </c>
      <c r="R1219" s="82" t="s">
        <v>23873</v>
      </c>
      <c r="S1219" s="121" t="s">
        <v>23874</v>
      </c>
    </row>
    <row r="1220" spans="1:19">
      <c r="A1220" s="126">
        <v>628203</v>
      </c>
      <c r="B1220" s="90" t="str">
        <f t="shared" ref="B1220:B1283" si="39">"OC"&amp;A1220</f>
        <v>OC628203</v>
      </c>
      <c r="C1220" s="81" t="s">
        <v>23877</v>
      </c>
      <c r="D1220" s="81" t="str">
        <f t="shared" ref="D1220:D1283" si="40">A1220&amp;" - "&amp;C1220</f>
        <v>628203 - Training – Regular Work Experience</v>
      </c>
      <c r="E1220" s="120" t="s">
        <v>22319</v>
      </c>
      <c r="F1220" s="121" t="s">
        <v>22320</v>
      </c>
      <c r="G1220" s="81" t="s">
        <v>23561</v>
      </c>
      <c r="H1220" s="81" t="s">
        <v>23562</v>
      </c>
      <c r="I1220" s="120" t="s">
        <v>23307</v>
      </c>
      <c r="J1220" s="83" t="s">
        <v>23308</v>
      </c>
      <c r="K1220" s="82" t="s">
        <v>23866</v>
      </c>
      <c r="L1220" s="83" t="s">
        <v>22320</v>
      </c>
      <c r="M1220" s="82" t="s">
        <v>23867</v>
      </c>
      <c r="N1220" s="83" t="s">
        <v>22320</v>
      </c>
      <c r="O1220" s="81"/>
      <c r="P1220" s="82" t="s">
        <v>23872</v>
      </c>
      <c r="Q1220" s="83" t="s">
        <v>8974</v>
      </c>
      <c r="R1220" s="82" t="s">
        <v>23873</v>
      </c>
      <c r="S1220" s="121" t="s">
        <v>23874</v>
      </c>
    </row>
    <row r="1221" spans="1:19">
      <c r="A1221" s="126">
        <v>628204</v>
      </c>
      <c r="B1221" s="90" t="str">
        <f t="shared" si="39"/>
        <v>OC628204</v>
      </c>
      <c r="C1221" s="81" t="s">
        <v>23878</v>
      </c>
      <c r="D1221" s="81" t="str">
        <f t="shared" si="40"/>
        <v>628204 - Training – Limited Work Experience</v>
      </c>
      <c r="E1221" s="120" t="s">
        <v>22319</v>
      </c>
      <c r="F1221" s="121" t="s">
        <v>22320</v>
      </c>
      <c r="G1221" s="81" t="s">
        <v>23561</v>
      </c>
      <c r="H1221" s="81" t="s">
        <v>23562</v>
      </c>
      <c r="I1221" s="120" t="s">
        <v>23307</v>
      </c>
      <c r="J1221" s="83" t="s">
        <v>23308</v>
      </c>
      <c r="K1221" s="82" t="s">
        <v>23866</v>
      </c>
      <c r="L1221" s="83" t="s">
        <v>22320</v>
      </c>
      <c r="M1221" s="82" t="s">
        <v>23867</v>
      </c>
      <c r="N1221" s="83" t="s">
        <v>22320</v>
      </c>
      <c r="O1221" s="81"/>
      <c r="P1221" s="82" t="s">
        <v>23872</v>
      </c>
      <c r="Q1221" s="83" t="s">
        <v>8974</v>
      </c>
      <c r="R1221" s="82" t="s">
        <v>23873</v>
      </c>
      <c r="S1221" s="121" t="s">
        <v>23874</v>
      </c>
    </row>
    <row r="1222" spans="1:19">
      <c r="A1222" s="126">
        <v>628205</v>
      </c>
      <c r="B1222" s="90" t="str">
        <f t="shared" si="39"/>
        <v>OC628205</v>
      </c>
      <c r="C1222" s="81" t="s">
        <v>23879</v>
      </c>
      <c r="D1222" s="81" t="str">
        <f t="shared" si="40"/>
        <v>628205 - Training – Need-Based Payments</v>
      </c>
      <c r="E1222" s="120" t="s">
        <v>22319</v>
      </c>
      <c r="F1222" s="121" t="s">
        <v>22320</v>
      </c>
      <c r="G1222" s="81" t="s">
        <v>23561</v>
      </c>
      <c r="H1222" s="81" t="s">
        <v>23562</v>
      </c>
      <c r="I1222" s="120" t="s">
        <v>23307</v>
      </c>
      <c r="J1222" s="83" t="s">
        <v>23308</v>
      </c>
      <c r="K1222" s="82" t="s">
        <v>23866</v>
      </c>
      <c r="L1222" s="83" t="s">
        <v>22320</v>
      </c>
      <c r="M1222" s="82" t="s">
        <v>23867</v>
      </c>
      <c r="N1222" s="83" t="s">
        <v>22320</v>
      </c>
      <c r="O1222" s="81"/>
      <c r="P1222" s="82" t="s">
        <v>23872</v>
      </c>
      <c r="Q1222" s="83" t="s">
        <v>8974</v>
      </c>
      <c r="R1222" s="82" t="s">
        <v>23873</v>
      </c>
      <c r="S1222" s="121" t="s">
        <v>23874</v>
      </c>
    </row>
    <row r="1223" spans="1:19">
      <c r="A1223" s="126">
        <v>628206</v>
      </c>
      <c r="B1223" s="90" t="str">
        <f t="shared" si="39"/>
        <v>OC628206</v>
      </c>
      <c r="C1223" s="81" t="s">
        <v>23880</v>
      </c>
      <c r="D1223" s="81" t="str">
        <f t="shared" si="40"/>
        <v>628206 - Training – Employee Recognition</v>
      </c>
      <c r="E1223" s="120" t="s">
        <v>22319</v>
      </c>
      <c r="F1223" s="121" t="s">
        <v>22320</v>
      </c>
      <c r="G1223" s="81" t="s">
        <v>23561</v>
      </c>
      <c r="H1223" s="81" t="s">
        <v>23562</v>
      </c>
      <c r="I1223" s="120" t="s">
        <v>23307</v>
      </c>
      <c r="J1223" s="83" t="s">
        <v>23308</v>
      </c>
      <c r="K1223" s="82" t="s">
        <v>23866</v>
      </c>
      <c r="L1223" s="83" t="s">
        <v>22320</v>
      </c>
      <c r="M1223" s="82" t="s">
        <v>23867</v>
      </c>
      <c r="N1223" s="83" t="s">
        <v>22320</v>
      </c>
      <c r="O1223" s="81"/>
      <c r="P1223" s="82" t="s">
        <v>23872</v>
      </c>
      <c r="Q1223" s="83" t="s">
        <v>8974</v>
      </c>
      <c r="R1223" s="82" t="s">
        <v>23873</v>
      </c>
      <c r="S1223" s="121" t="s">
        <v>23874</v>
      </c>
    </row>
    <row r="1224" spans="1:19">
      <c r="A1224" s="126">
        <v>628207</v>
      </c>
      <c r="B1224" s="90" t="str">
        <f t="shared" si="39"/>
        <v>OC628207</v>
      </c>
      <c r="C1224" s="81" t="s">
        <v>23881</v>
      </c>
      <c r="D1224" s="81" t="str">
        <f t="shared" si="40"/>
        <v>628207 - Training – Computer Related</v>
      </c>
      <c r="E1224" s="120" t="s">
        <v>22319</v>
      </c>
      <c r="F1224" s="121" t="s">
        <v>22320</v>
      </c>
      <c r="G1224" s="81" t="s">
        <v>23561</v>
      </c>
      <c r="H1224" s="81" t="s">
        <v>23562</v>
      </c>
      <c r="I1224" s="120" t="s">
        <v>23307</v>
      </c>
      <c r="J1224" s="83" t="s">
        <v>23308</v>
      </c>
      <c r="K1224" s="82" t="s">
        <v>23866</v>
      </c>
      <c r="L1224" s="83" t="s">
        <v>22320</v>
      </c>
      <c r="M1224" s="82" t="s">
        <v>23867</v>
      </c>
      <c r="N1224" s="83" t="s">
        <v>22320</v>
      </c>
      <c r="O1224" s="81"/>
      <c r="P1224" s="82" t="s">
        <v>23872</v>
      </c>
      <c r="Q1224" s="83" t="s">
        <v>8974</v>
      </c>
      <c r="R1224" s="82" t="s">
        <v>23873</v>
      </c>
      <c r="S1224" s="121" t="s">
        <v>23874</v>
      </c>
    </row>
    <row r="1225" spans="1:19">
      <c r="A1225" s="126">
        <v>628208</v>
      </c>
      <c r="B1225" s="90" t="str">
        <f t="shared" si="39"/>
        <v>OC628208</v>
      </c>
      <c r="C1225" s="81" t="s">
        <v>23882</v>
      </c>
      <c r="D1225" s="81" t="str">
        <f t="shared" si="40"/>
        <v>628208 - Training-Tuition Reimbursement</v>
      </c>
      <c r="E1225" s="120" t="s">
        <v>22319</v>
      </c>
      <c r="F1225" s="121" t="s">
        <v>22320</v>
      </c>
      <c r="G1225" s="81" t="s">
        <v>23561</v>
      </c>
      <c r="H1225" s="81" t="s">
        <v>23562</v>
      </c>
      <c r="I1225" s="120" t="s">
        <v>23307</v>
      </c>
      <c r="J1225" s="83" t="s">
        <v>23308</v>
      </c>
      <c r="K1225" s="82" t="s">
        <v>23866</v>
      </c>
      <c r="L1225" s="83" t="s">
        <v>22320</v>
      </c>
      <c r="M1225" s="82" t="s">
        <v>23867</v>
      </c>
      <c r="N1225" s="83" t="s">
        <v>22320</v>
      </c>
      <c r="O1225" s="81"/>
      <c r="P1225" s="82" t="s">
        <v>23872</v>
      </c>
      <c r="Q1225" s="83" t="s">
        <v>8974</v>
      </c>
      <c r="R1225" s="82" t="s">
        <v>23873</v>
      </c>
      <c r="S1225" s="121" t="s">
        <v>23874</v>
      </c>
    </row>
    <row r="1226" spans="1:19">
      <c r="A1226" s="126">
        <v>628209</v>
      </c>
      <c r="B1226" s="90" t="str">
        <f t="shared" si="39"/>
        <v>OC628209</v>
      </c>
      <c r="C1226" s="81" t="s">
        <v>23883</v>
      </c>
      <c r="D1226" s="81" t="str">
        <f t="shared" si="40"/>
        <v>628209 - Training-Staff &amp; Development</v>
      </c>
      <c r="E1226" s="120" t="s">
        <v>22319</v>
      </c>
      <c r="F1226" s="121" t="s">
        <v>22320</v>
      </c>
      <c r="G1226" s="81" t="s">
        <v>23561</v>
      </c>
      <c r="H1226" s="81" t="s">
        <v>23562</v>
      </c>
      <c r="I1226" s="120" t="s">
        <v>23307</v>
      </c>
      <c r="J1226" s="83" t="s">
        <v>23308</v>
      </c>
      <c r="K1226" s="82" t="s">
        <v>23866</v>
      </c>
      <c r="L1226" s="83" t="s">
        <v>22320</v>
      </c>
      <c r="M1226" s="82" t="s">
        <v>23867</v>
      </c>
      <c r="N1226" s="83" t="s">
        <v>22320</v>
      </c>
      <c r="O1226" s="81"/>
      <c r="P1226" s="82" t="s">
        <v>23872</v>
      </c>
      <c r="Q1226" s="83" t="s">
        <v>8974</v>
      </c>
      <c r="R1226" s="82" t="s">
        <v>23873</v>
      </c>
      <c r="S1226" s="121" t="s">
        <v>23874</v>
      </c>
    </row>
    <row r="1227" spans="1:19">
      <c r="A1227" s="126">
        <v>628210</v>
      </c>
      <c r="B1227" s="90" t="str">
        <f t="shared" si="39"/>
        <v>OC628210</v>
      </c>
      <c r="C1227" s="81" t="s">
        <v>23884</v>
      </c>
      <c r="D1227" s="81" t="str">
        <f t="shared" si="40"/>
        <v>628210 - Training – Information Tech Computerization</v>
      </c>
      <c r="E1227" s="120" t="s">
        <v>22319</v>
      </c>
      <c r="F1227" s="121" t="s">
        <v>22320</v>
      </c>
      <c r="G1227" s="81" t="s">
        <v>23561</v>
      </c>
      <c r="H1227" s="81" t="s">
        <v>23562</v>
      </c>
      <c r="I1227" s="120" t="s">
        <v>23307</v>
      </c>
      <c r="J1227" s="83" t="s">
        <v>23308</v>
      </c>
      <c r="K1227" s="82" t="s">
        <v>23866</v>
      </c>
      <c r="L1227" s="83" t="s">
        <v>22320</v>
      </c>
      <c r="M1227" s="82" t="s">
        <v>23867</v>
      </c>
      <c r="N1227" s="83" t="s">
        <v>22320</v>
      </c>
      <c r="O1227" s="81"/>
      <c r="P1227" s="82" t="s">
        <v>23872</v>
      </c>
      <c r="Q1227" s="83" t="s">
        <v>8974</v>
      </c>
      <c r="R1227" s="82" t="s">
        <v>23873</v>
      </c>
      <c r="S1227" s="121" t="s">
        <v>23874</v>
      </c>
    </row>
    <row r="1228" spans="1:19">
      <c r="A1228" s="126">
        <v>628211</v>
      </c>
      <c r="B1228" s="90" t="str">
        <f t="shared" si="39"/>
        <v>OC628211</v>
      </c>
      <c r="C1228" s="81" t="s">
        <v>23885</v>
      </c>
      <c r="D1228" s="81" t="str">
        <f t="shared" si="40"/>
        <v>628211 - Training – Post Employment</v>
      </c>
      <c r="E1228" s="120" t="s">
        <v>22319</v>
      </c>
      <c r="F1228" s="121" t="s">
        <v>22320</v>
      </c>
      <c r="G1228" s="81" t="s">
        <v>23561</v>
      </c>
      <c r="H1228" s="81" t="s">
        <v>23562</v>
      </c>
      <c r="I1228" s="120" t="s">
        <v>23307</v>
      </c>
      <c r="J1228" s="83" t="s">
        <v>23308</v>
      </c>
      <c r="K1228" s="82" t="s">
        <v>23866</v>
      </c>
      <c r="L1228" s="83" t="s">
        <v>22320</v>
      </c>
      <c r="M1228" s="82" t="s">
        <v>23867</v>
      </c>
      <c r="N1228" s="83" t="s">
        <v>22320</v>
      </c>
      <c r="O1228" s="81"/>
      <c r="P1228" s="82" t="s">
        <v>23872</v>
      </c>
      <c r="Q1228" s="83" t="s">
        <v>8974</v>
      </c>
      <c r="R1228" s="82" t="s">
        <v>23873</v>
      </c>
      <c r="S1228" s="121" t="s">
        <v>23874</v>
      </c>
    </row>
    <row r="1229" spans="1:19">
      <c r="A1229" s="126">
        <v>628212</v>
      </c>
      <c r="B1229" s="90" t="str">
        <f t="shared" si="39"/>
        <v>OC628212</v>
      </c>
      <c r="C1229" s="81" t="s">
        <v>23886</v>
      </c>
      <c r="D1229" s="81" t="str">
        <f t="shared" si="40"/>
        <v>628212 - Training – Registration</v>
      </c>
      <c r="E1229" s="120" t="s">
        <v>22319</v>
      </c>
      <c r="F1229" s="121" t="s">
        <v>22320</v>
      </c>
      <c r="G1229" s="81" t="s">
        <v>23561</v>
      </c>
      <c r="H1229" s="81" t="s">
        <v>23562</v>
      </c>
      <c r="I1229" s="120" t="s">
        <v>23307</v>
      </c>
      <c r="J1229" s="83" t="s">
        <v>23308</v>
      </c>
      <c r="K1229" s="82" t="s">
        <v>23866</v>
      </c>
      <c r="L1229" s="83" t="s">
        <v>22320</v>
      </c>
      <c r="M1229" s="82" t="s">
        <v>23867</v>
      </c>
      <c r="N1229" s="83" t="s">
        <v>22320</v>
      </c>
      <c r="O1229" s="81"/>
      <c r="P1229" s="82" t="s">
        <v>23872</v>
      </c>
      <c r="Q1229" s="83" t="s">
        <v>8974</v>
      </c>
      <c r="R1229" s="82" t="s">
        <v>23873</v>
      </c>
      <c r="S1229" s="121" t="s">
        <v>23874</v>
      </c>
    </row>
    <row r="1230" spans="1:19">
      <c r="A1230" s="126">
        <v>628500</v>
      </c>
      <c r="B1230" s="90" t="str">
        <f t="shared" si="39"/>
        <v>OC628500</v>
      </c>
      <c r="C1230" s="81" t="s">
        <v>23887</v>
      </c>
      <c r="D1230" s="81" t="str">
        <f t="shared" si="40"/>
        <v>628500 - Miscellaneous  Expense</v>
      </c>
      <c r="E1230" s="120" t="s">
        <v>22319</v>
      </c>
      <c r="F1230" s="121" t="s">
        <v>22320</v>
      </c>
      <c r="G1230" s="81" t="s">
        <v>23561</v>
      </c>
      <c r="H1230" s="81" t="s">
        <v>23562</v>
      </c>
      <c r="I1230" s="120" t="s">
        <v>23307</v>
      </c>
      <c r="J1230" s="83" t="s">
        <v>23308</v>
      </c>
      <c r="K1230" s="82" t="s">
        <v>23866</v>
      </c>
      <c r="L1230" s="83" t="s">
        <v>22320</v>
      </c>
      <c r="M1230" s="82" t="s">
        <v>23867</v>
      </c>
      <c r="N1230" s="83" t="s">
        <v>22320</v>
      </c>
      <c r="O1230" s="81"/>
      <c r="P1230" s="82" t="s">
        <v>23888</v>
      </c>
      <c r="Q1230" s="83" t="s">
        <v>23889</v>
      </c>
      <c r="R1230" s="82" t="s">
        <v>23890</v>
      </c>
      <c r="S1230" s="121" t="s">
        <v>23889</v>
      </c>
    </row>
    <row r="1231" spans="1:19">
      <c r="A1231" s="126">
        <v>628501</v>
      </c>
      <c r="B1231" s="90" t="str">
        <f t="shared" si="39"/>
        <v>OC628501</v>
      </c>
      <c r="C1231" s="81" t="s">
        <v>23891</v>
      </c>
      <c r="D1231" s="81" t="str">
        <f t="shared" si="40"/>
        <v>628501 - Misc-License,Insp&amp;Permit Fees</v>
      </c>
      <c r="E1231" s="120" t="s">
        <v>22319</v>
      </c>
      <c r="F1231" s="121" t="s">
        <v>22320</v>
      </c>
      <c r="G1231" s="81" t="s">
        <v>23561</v>
      </c>
      <c r="H1231" s="81" t="s">
        <v>23562</v>
      </c>
      <c r="I1231" s="120" t="s">
        <v>23307</v>
      </c>
      <c r="J1231" s="83" t="s">
        <v>23308</v>
      </c>
      <c r="K1231" s="82" t="s">
        <v>23866</v>
      </c>
      <c r="L1231" s="83" t="s">
        <v>22320</v>
      </c>
      <c r="M1231" s="82" t="s">
        <v>23867</v>
      </c>
      <c r="N1231" s="83" t="s">
        <v>22320</v>
      </c>
      <c r="O1231" s="81"/>
      <c r="P1231" s="82" t="s">
        <v>23868</v>
      </c>
      <c r="Q1231" s="83" t="s">
        <v>23869</v>
      </c>
      <c r="R1231" s="82" t="s">
        <v>23892</v>
      </c>
      <c r="S1231" s="121" t="s">
        <v>23869</v>
      </c>
    </row>
    <row r="1232" spans="1:19">
      <c r="A1232" s="126">
        <v>628502</v>
      </c>
      <c r="B1232" s="90" t="str">
        <f t="shared" si="39"/>
        <v>OC628502</v>
      </c>
      <c r="C1232" s="81" t="s">
        <v>23893</v>
      </c>
      <c r="D1232" s="81" t="str">
        <f t="shared" si="40"/>
        <v>628502 - Miscellaneous Expense – Imprest Cash Shortage</v>
      </c>
      <c r="E1232" s="120" t="s">
        <v>22319</v>
      </c>
      <c r="F1232" s="121" t="s">
        <v>22320</v>
      </c>
      <c r="G1232" s="81" t="s">
        <v>23561</v>
      </c>
      <c r="H1232" s="81" t="s">
        <v>23562</v>
      </c>
      <c r="I1232" s="120" t="s">
        <v>23307</v>
      </c>
      <c r="J1232" s="83" t="s">
        <v>23308</v>
      </c>
      <c r="K1232" s="82" t="s">
        <v>23866</v>
      </c>
      <c r="L1232" s="83" t="s">
        <v>22320</v>
      </c>
      <c r="M1232" s="82" t="s">
        <v>23867</v>
      </c>
      <c r="N1232" s="83" t="s">
        <v>22320</v>
      </c>
      <c r="O1232" s="81"/>
      <c r="P1232" s="82" t="s">
        <v>23868</v>
      </c>
      <c r="Q1232" s="83" t="s">
        <v>23869</v>
      </c>
      <c r="R1232" s="82" t="s">
        <v>23892</v>
      </c>
      <c r="S1232" s="121" t="s">
        <v>23869</v>
      </c>
    </row>
    <row r="1233" spans="1:19">
      <c r="A1233" s="126">
        <v>628503</v>
      </c>
      <c r="B1233" s="90" t="str">
        <f t="shared" si="39"/>
        <v>OC628503</v>
      </c>
      <c r="C1233" s="81" t="s">
        <v>23894</v>
      </c>
      <c r="D1233" s="81" t="str">
        <f t="shared" si="40"/>
        <v>628503 - Miscellaneous Expense – Discount on Bus Tickets</v>
      </c>
      <c r="E1233" s="120" t="s">
        <v>22319</v>
      </c>
      <c r="F1233" s="121" t="s">
        <v>22320</v>
      </c>
      <c r="G1233" s="81" t="s">
        <v>23561</v>
      </c>
      <c r="H1233" s="81" t="s">
        <v>23562</v>
      </c>
      <c r="I1233" s="120" t="s">
        <v>23307</v>
      </c>
      <c r="J1233" s="83" t="s">
        <v>23308</v>
      </c>
      <c r="K1233" s="82" t="s">
        <v>23866</v>
      </c>
      <c r="L1233" s="83" t="s">
        <v>22320</v>
      </c>
      <c r="M1233" s="82" t="s">
        <v>23867</v>
      </c>
      <c r="N1233" s="83" t="s">
        <v>22320</v>
      </c>
      <c r="O1233" s="81"/>
      <c r="P1233" s="82" t="s">
        <v>23868</v>
      </c>
      <c r="Q1233" s="83" t="s">
        <v>23869</v>
      </c>
      <c r="R1233" s="82" t="s">
        <v>23892</v>
      </c>
      <c r="S1233" s="121" t="s">
        <v>23869</v>
      </c>
    </row>
    <row r="1234" spans="1:19">
      <c r="A1234" s="126">
        <v>628504</v>
      </c>
      <c r="B1234" s="90" t="str">
        <f t="shared" si="39"/>
        <v>OC628504</v>
      </c>
      <c r="C1234" s="81" t="s">
        <v>23895</v>
      </c>
      <c r="D1234" s="81" t="str">
        <f t="shared" si="40"/>
        <v>628504 - Miscellaneous Expense – State Share Ordinance Collection</v>
      </c>
      <c r="E1234" s="120" t="s">
        <v>22319</v>
      </c>
      <c r="F1234" s="121" t="s">
        <v>22320</v>
      </c>
      <c r="G1234" s="81" t="s">
        <v>23561</v>
      </c>
      <c r="H1234" s="81" t="s">
        <v>23562</v>
      </c>
      <c r="I1234" s="120" t="s">
        <v>23307</v>
      </c>
      <c r="J1234" s="83" t="s">
        <v>23308</v>
      </c>
      <c r="K1234" s="82" t="s">
        <v>23866</v>
      </c>
      <c r="L1234" s="83" t="s">
        <v>22320</v>
      </c>
      <c r="M1234" s="82" t="s">
        <v>23867</v>
      </c>
      <c r="N1234" s="83" t="s">
        <v>22320</v>
      </c>
      <c r="O1234" s="81"/>
      <c r="P1234" s="82" t="s">
        <v>23868</v>
      </c>
      <c r="Q1234" s="83" t="s">
        <v>23869</v>
      </c>
      <c r="R1234" s="82" t="s">
        <v>23892</v>
      </c>
      <c r="S1234" s="121" t="s">
        <v>23869</v>
      </c>
    </row>
    <row r="1235" spans="1:19">
      <c r="A1235" s="126">
        <v>628505</v>
      </c>
      <c r="B1235" s="90" t="str">
        <f t="shared" si="39"/>
        <v>OC628505</v>
      </c>
      <c r="C1235" s="81" t="s">
        <v>23896</v>
      </c>
      <c r="D1235" s="81" t="str">
        <f t="shared" si="40"/>
        <v>628505 - Miscellaneous Expense – DDoT Half-Dollar Bill Expense</v>
      </c>
      <c r="E1235" s="120" t="s">
        <v>22319</v>
      </c>
      <c r="F1235" s="121" t="s">
        <v>22320</v>
      </c>
      <c r="G1235" s="81" t="s">
        <v>23561</v>
      </c>
      <c r="H1235" s="81" t="s">
        <v>23562</v>
      </c>
      <c r="I1235" s="120" t="s">
        <v>23307</v>
      </c>
      <c r="J1235" s="83" t="s">
        <v>23308</v>
      </c>
      <c r="K1235" s="82" t="s">
        <v>23866</v>
      </c>
      <c r="L1235" s="83" t="s">
        <v>22320</v>
      </c>
      <c r="M1235" s="82" t="s">
        <v>23867</v>
      </c>
      <c r="N1235" s="83" t="s">
        <v>22320</v>
      </c>
      <c r="O1235" s="81"/>
      <c r="P1235" s="82" t="s">
        <v>23868</v>
      </c>
      <c r="Q1235" s="83" t="s">
        <v>23869</v>
      </c>
      <c r="R1235" s="82" t="s">
        <v>23892</v>
      </c>
      <c r="S1235" s="121" t="s">
        <v>23869</v>
      </c>
    </row>
    <row r="1236" spans="1:19">
      <c r="A1236" s="126">
        <v>628506</v>
      </c>
      <c r="B1236" s="90" t="str">
        <f t="shared" si="39"/>
        <v>OC628506</v>
      </c>
      <c r="C1236" s="81" t="s">
        <v>23897</v>
      </c>
      <c r="D1236" s="81" t="str">
        <f t="shared" si="40"/>
        <v>628506 - Misc. Purchases</v>
      </c>
      <c r="E1236" s="120" t="s">
        <v>22319</v>
      </c>
      <c r="F1236" s="121" t="s">
        <v>22320</v>
      </c>
      <c r="G1236" s="81" t="s">
        <v>23561</v>
      </c>
      <c r="H1236" s="81" t="s">
        <v>23562</v>
      </c>
      <c r="I1236" s="120" t="s">
        <v>23307</v>
      </c>
      <c r="J1236" s="83" t="s">
        <v>23308</v>
      </c>
      <c r="K1236" s="82" t="s">
        <v>23866</v>
      </c>
      <c r="L1236" s="83" t="s">
        <v>22320</v>
      </c>
      <c r="M1236" s="82" t="s">
        <v>23867</v>
      </c>
      <c r="N1236" s="83" t="s">
        <v>22320</v>
      </c>
      <c r="O1236" s="81"/>
      <c r="P1236" s="82" t="s">
        <v>23868</v>
      </c>
      <c r="Q1236" s="83" t="s">
        <v>23869</v>
      </c>
      <c r="R1236" s="82" t="s">
        <v>23892</v>
      </c>
      <c r="S1236" s="121" t="s">
        <v>23869</v>
      </c>
    </row>
    <row r="1237" spans="1:19">
      <c r="A1237" s="126">
        <v>628507</v>
      </c>
      <c r="B1237" s="90" t="str">
        <f t="shared" si="39"/>
        <v>OC628507</v>
      </c>
      <c r="C1237" s="81" t="s">
        <v>23898</v>
      </c>
      <c r="D1237" s="81" t="str">
        <f t="shared" si="40"/>
        <v>628507 - Miscellaneous Expenditures – Court Order</v>
      </c>
      <c r="E1237" s="120" t="s">
        <v>22319</v>
      </c>
      <c r="F1237" s="121" t="s">
        <v>22320</v>
      </c>
      <c r="G1237" s="81" t="s">
        <v>23561</v>
      </c>
      <c r="H1237" s="81" t="s">
        <v>23562</v>
      </c>
      <c r="I1237" s="120" t="s">
        <v>23307</v>
      </c>
      <c r="J1237" s="83" t="s">
        <v>23308</v>
      </c>
      <c r="K1237" s="82" t="s">
        <v>23866</v>
      </c>
      <c r="L1237" s="83" t="s">
        <v>22320</v>
      </c>
      <c r="M1237" s="82" t="s">
        <v>23867</v>
      </c>
      <c r="N1237" s="83" t="s">
        <v>22320</v>
      </c>
      <c r="O1237" s="81"/>
      <c r="P1237" s="82" t="s">
        <v>23868</v>
      </c>
      <c r="Q1237" s="83" t="s">
        <v>23869</v>
      </c>
      <c r="R1237" s="82" t="s">
        <v>23892</v>
      </c>
      <c r="S1237" s="121" t="s">
        <v>23869</v>
      </c>
    </row>
    <row r="1238" spans="1:19">
      <c r="A1238" s="126">
        <v>628508</v>
      </c>
      <c r="B1238" s="90" t="str">
        <f t="shared" si="39"/>
        <v>OC628508</v>
      </c>
      <c r="C1238" s="81" t="s">
        <v>23899</v>
      </c>
      <c r="D1238" s="81" t="str">
        <f t="shared" si="40"/>
        <v>628508 - Violation Penalties</v>
      </c>
      <c r="E1238" s="120" t="s">
        <v>22319</v>
      </c>
      <c r="F1238" s="121" t="s">
        <v>22320</v>
      </c>
      <c r="G1238" s="81" t="s">
        <v>23561</v>
      </c>
      <c r="H1238" s="81" t="s">
        <v>23562</v>
      </c>
      <c r="I1238" s="120" t="s">
        <v>23307</v>
      </c>
      <c r="J1238" s="83" t="s">
        <v>23308</v>
      </c>
      <c r="K1238" s="82" t="s">
        <v>23866</v>
      </c>
      <c r="L1238" s="83" t="s">
        <v>22320</v>
      </c>
      <c r="M1238" s="82" t="s">
        <v>23867</v>
      </c>
      <c r="N1238" s="83" t="s">
        <v>22320</v>
      </c>
      <c r="O1238" s="81"/>
      <c r="P1238" s="82" t="s">
        <v>23868</v>
      </c>
      <c r="Q1238" s="83" t="s">
        <v>23869</v>
      </c>
      <c r="R1238" s="82" t="s">
        <v>23892</v>
      </c>
      <c r="S1238" s="121" t="s">
        <v>23869</v>
      </c>
    </row>
    <row r="1239" spans="1:19">
      <c r="A1239" s="126">
        <v>628509</v>
      </c>
      <c r="B1239" s="90" t="str">
        <f t="shared" si="39"/>
        <v>OC628509</v>
      </c>
      <c r="C1239" s="81" t="s">
        <v>23900</v>
      </c>
      <c r="D1239" s="81" t="str">
        <f t="shared" si="40"/>
        <v>628509 - Miscellaneous – Contract Out-of-Pocket</v>
      </c>
      <c r="E1239" s="120" t="s">
        <v>22319</v>
      </c>
      <c r="F1239" s="121" t="s">
        <v>22320</v>
      </c>
      <c r="G1239" s="81" t="s">
        <v>23561</v>
      </c>
      <c r="H1239" s="81" t="s">
        <v>23562</v>
      </c>
      <c r="I1239" s="120" t="s">
        <v>23307</v>
      </c>
      <c r="J1239" s="83" t="s">
        <v>23308</v>
      </c>
      <c r="K1239" s="82" t="s">
        <v>23866</v>
      </c>
      <c r="L1239" s="83" t="s">
        <v>22320</v>
      </c>
      <c r="M1239" s="82" t="s">
        <v>23867</v>
      </c>
      <c r="N1239" s="83" t="s">
        <v>22320</v>
      </c>
      <c r="O1239" s="81"/>
      <c r="P1239" s="82" t="s">
        <v>23868</v>
      </c>
      <c r="Q1239" s="83" t="s">
        <v>23869</v>
      </c>
      <c r="R1239" s="82" t="s">
        <v>23892</v>
      </c>
      <c r="S1239" s="121" t="s">
        <v>23869</v>
      </c>
    </row>
    <row r="1240" spans="1:19">
      <c r="A1240" s="126">
        <v>628510</v>
      </c>
      <c r="B1240" s="90" t="str">
        <f t="shared" si="39"/>
        <v>OC628510</v>
      </c>
      <c r="C1240" s="81" t="s">
        <v>23901</v>
      </c>
      <c r="D1240" s="81" t="str">
        <f t="shared" si="40"/>
        <v>628510 - Affordability Donation Expense</v>
      </c>
      <c r="E1240" s="120" t="s">
        <v>22319</v>
      </c>
      <c r="F1240" s="121" t="s">
        <v>22320</v>
      </c>
      <c r="G1240" s="81" t="s">
        <v>23561</v>
      </c>
      <c r="H1240" s="81" t="s">
        <v>23562</v>
      </c>
      <c r="I1240" s="120" t="s">
        <v>23307</v>
      </c>
      <c r="J1240" s="83" t="s">
        <v>23308</v>
      </c>
      <c r="K1240" s="82" t="s">
        <v>23866</v>
      </c>
      <c r="L1240" s="83" t="s">
        <v>22320</v>
      </c>
      <c r="M1240" s="82" t="s">
        <v>23867</v>
      </c>
      <c r="N1240" s="83" t="s">
        <v>22320</v>
      </c>
      <c r="O1240" s="81"/>
      <c r="P1240" s="82" t="s">
        <v>23868</v>
      </c>
      <c r="Q1240" s="83" t="s">
        <v>23869</v>
      </c>
      <c r="R1240" s="82" t="s">
        <v>23892</v>
      </c>
      <c r="S1240" s="121" t="s">
        <v>23869</v>
      </c>
    </row>
    <row r="1241" spans="1:19">
      <c r="A1241" s="126">
        <v>628511</v>
      </c>
      <c r="B1241" s="90" t="str">
        <f t="shared" si="39"/>
        <v>OC628511</v>
      </c>
      <c r="C1241" s="81" t="s">
        <v>23902</v>
      </c>
      <c r="D1241" s="81" t="str">
        <f t="shared" si="40"/>
        <v>628511 - Administration Charges DRWAP</v>
      </c>
      <c r="E1241" s="120" t="s">
        <v>22319</v>
      </c>
      <c r="F1241" s="121" t="s">
        <v>22320</v>
      </c>
      <c r="G1241" s="81" t="s">
        <v>23561</v>
      </c>
      <c r="H1241" s="81" t="s">
        <v>23562</v>
      </c>
      <c r="I1241" s="120" t="s">
        <v>23307</v>
      </c>
      <c r="J1241" s="83" t="s">
        <v>23308</v>
      </c>
      <c r="K1241" s="82" t="s">
        <v>23866</v>
      </c>
      <c r="L1241" s="83" t="s">
        <v>22320</v>
      </c>
      <c r="M1241" s="82" t="s">
        <v>23867</v>
      </c>
      <c r="N1241" s="83" t="s">
        <v>22320</v>
      </c>
      <c r="O1241" s="81"/>
      <c r="P1241" s="82" t="s">
        <v>23868</v>
      </c>
      <c r="Q1241" s="83" t="s">
        <v>23869</v>
      </c>
      <c r="R1241" s="82" t="s">
        <v>23892</v>
      </c>
      <c r="S1241" s="121" t="s">
        <v>23869</v>
      </c>
    </row>
    <row r="1242" spans="1:19">
      <c r="A1242" s="126">
        <v>628512</v>
      </c>
      <c r="B1242" s="90" t="str">
        <f t="shared" si="39"/>
        <v>OC628512</v>
      </c>
      <c r="C1242" s="81" t="s">
        <v>23903</v>
      </c>
      <c r="D1242" s="81" t="str">
        <f t="shared" si="40"/>
        <v>628512 - GLWA Charge</v>
      </c>
      <c r="E1242" s="120" t="s">
        <v>22319</v>
      </c>
      <c r="F1242" s="121" t="s">
        <v>22320</v>
      </c>
      <c r="G1242" s="81" t="s">
        <v>23561</v>
      </c>
      <c r="H1242" s="81" t="s">
        <v>23562</v>
      </c>
      <c r="I1242" s="120" t="s">
        <v>23307</v>
      </c>
      <c r="J1242" s="83" t="s">
        <v>23308</v>
      </c>
      <c r="K1242" s="82" t="s">
        <v>23866</v>
      </c>
      <c r="L1242" s="83" t="s">
        <v>22320</v>
      </c>
      <c r="M1242" s="82" t="s">
        <v>23867</v>
      </c>
      <c r="N1242" s="83" t="s">
        <v>22320</v>
      </c>
      <c r="O1242" s="81"/>
      <c r="P1242" s="82" t="s">
        <v>23904</v>
      </c>
      <c r="Q1242" s="83" t="s">
        <v>23905</v>
      </c>
      <c r="R1242" s="82" t="s">
        <v>23906</v>
      </c>
      <c r="S1242" s="121" t="s">
        <v>23905</v>
      </c>
    </row>
    <row r="1243" spans="1:19">
      <c r="A1243" s="126">
        <v>628513</v>
      </c>
      <c r="B1243" s="90" t="str">
        <f t="shared" si="39"/>
        <v>OC628513</v>
      </c>
      <c r="C1243" s="81" t="s">
        <v>23907</v>
      </c>
      <c r="D1243" s="81" t="str">
        <f t="shared" si="40"/>
        <v>628513 - Other GLWA Allocations</v>
      </c>
      <c r="E1243" s="120" t="s">
        <v>22319</v>
      </c>
      <c r="F1243" s="121" t="s">
        <v>22320</v>
      </c>
      <c r="G1243" s="81" t="s">
        <v>23561</v>
      </c>
      <c r="H1243" s="81" t="s">
        <v>23562</v>
      </c>
      <c r="I1243" s="120" t="s">
        <v>23307</v>
      </c>
      <c r="J1243" s="83" t="s">
        <v>23308</v>
      </c>
      <c r="K1243" s="82" t="s">
        <v>23866</v>
      </c>
      <c r="L1243" s="83" t="s">
        <v>22320</v>
      </c>
      <c r="M1243" s="82" t="s">
        <v>23867</v>
      </c>
      <c r="N1243" s="83" t="s">
        <v>22320</v>
      </c>
      <c r="O1243" s="81"/>
      <c r="P1243" s="82" t="s">
        <v>23904</v>
      </c>
      <c r="Q1243" s="83" t="s">
        <v>23905</v>
      </c>
      <c r="R1243" s="82" t="s">
        <v>23906</v>
      </c>
      <c r="S1243" s="121" t="s">
        <v>23905</v>
      </c>
    </row>
    <row r="1244" spans="1:19">
      <c r="A1244" s="126">
        <v>628514</v>
      </c>
      <c r="B1244" s="90" t="str">
        <f t="shared" si="39"/>
        <v>OC628514</v>
      </c>
      <c r="C1244" s="81" t="s">
        <v>23908</v>
      </c>
      <c r="D1244" s="81" t="str">
        <f t="shared" si="40"/>
        <v>628514 - Other Retail Allocations</v>
      </c>
      <c r="E1244" s="120" t="s">
        <v>22319</v>
      </c>
      <c r="F1244" s="121" t="s">
        <v>22320</v>
      </c>
      <c r="G1244" s="81" t="s">
        <v>23561</v>
      </c>
      <c r="H1244" s="81" t="s">
        <v>23562</v>
      </c>
      <c r="I1244" s="120" t="s">
        <v>23307</v>
      </c>
      <c r="J1244" s="83" t="s">
        <v>23308</v>
      </c>
      <c r="K1244" s="82" t="s">
        <v>23866</v>
      </c>
      <c r="L1244" s="83" t="s">
        <v>22320</v>
      </c>
      <c r="M1244" s="82" t="s">
        <v>23867</v>
      </c>
      <c r="N1244" s="83" t="s">
        <v>22320</v>
      </c>
      <c r="O1244" s="81"/>
      <c r="P1244" s="82" t="s">
        <v>23904</v>
      </c>
      <c r="Q1244" s="83" t="s">
        <v>23905</v>
      </c>
      <c r="R1244" s="82" t="s">
        <v>23906</v>
      </c>
      <c r="S1244" s="121" t="s">
        <v>23905</v>
      </c>
    </row>
    <row r="1245" spans="1:19">
      <c r="A1245" s="126">
        <v>628515</v>
      </c>
      <c r="B1245" s="90" t="str">
        <f t="shared" si="39"/>
        <v>OC628515</v>
      </c>
      <c r="C1245" s="81" t="s">
        <v>23909</v>
      </c>
      <c r="D1245" s="81" t="str">
        <f t="shared" si="40"/>
        <v>628515 - Shared Services Expense</v>
      </c>
      <c r="E1245" s="120" t="s">
        <v>22319</v>
      </c>
      <c r="F1245" s="121" t="s">
        <v>22320</v>
      </c>
      <c r="G1245" s="81" t="s">
        <v>23561</v>
      </c>
      <c r="H1245" s="81" t="s">
        <v>23562</v>
      </c>
      <c r="I1245" s="120" t="s">
        <v>23307</v>
      </c>
      <c r="J1245" s="83" t="s">
        <v>23308</v>
      </c>
      <c r="K1245" s="82" t="s">
        <v>23866</v>
      </c>
      <c r="L1245" s="83" t="s">
        <v>22320</v>
      </c>
      <c r="M1245" s="82" t="s">
        <v>23867</v>
      </c>
      <c r="N1245" s="83" t="s">
        <v>22320</v>
      </c>
      <c r="O1245" s="81"/>
      <c r="P1245" s="82" t="s">
        <v>23904</v>
      </c>
      <c r="Q1245" s="83" t="s">
        <v>23905</v>
      </c>
      <c r="R1245" s="82" t="s">
        <v>23906</v>
      </c>
      <c r="S1245" s="121" t="s">
        <v>23905</v>
      </c>
    </row>
    <row r="1246" spans="1:19">
      <c r="A1246" s="126">
        <v>628516</v>
      </c>
      <c r="B1246" s="90" t="str">
        <f t="shared" si="39"/>
        <v>OC628516</v>
      </c>
      <c r="C1246" s="81" t="s">
        <v>23910</v>
      </c>
      <c r="D1246" s="81" t="str">
        <f t="shared" si="40"/>
        <v>628516 - GLWA IWC Expense</v>
      </c>
      <c r="E1246" s="120" t="s">
        <v>22319</v>
      </c>
      <c r="F1246" s="121" t="s">
        <v>22320</v>
      </c>
      <c r="G1246" s="81" t="s">
        <v>23561</v>
      </c>
      <c r="H1246" s="81" t="s">
        <v>23562</v>
      </c>
      <c r="I1246" s="120" t="s">
        <v>23307</v>
      </c>
      <c r="J1246" s="83" t="s">
        <v>23308</v>
      </c>
      <c r="K1246" s="82" t="s">
        <v>23866</v>
      </c>
      <c r="L1246" s="83" t="s">
        <v>22320</v>
      </c>
      <c r="M1246" s="82" t="s">
        <v>23867</v>
      </c>
      <c r="N1246" s="83" t="s">
        <v>22320</v>
      </c>
      <c r="O1246" s="81"/>
      <c r="P1246" s="82" t="s">
        <v>23904</v>
      </c>
      <c r="Q1246" s="83" t="s">
        <v>23905</v>
      </c>
      <c r="R1246" s="82" t="s">
        <v>23906</v>
      </c>
      <c r="S1246" s="121" t="s">
        <v>23905</v>
      </c>
    </row>
    <row r="1247" spans="1:19">
      <c r="A1247" s="126">
        <v>628520</v>
      </c>
      <c r="B1247" s="90" t="str">
        <f t="shared" si="39"/>
        <v>OC628520</v>
      </c>
      <c r="C1247" s="81" t="s">
        <v>23911</v>
      </c>
      <c r="D1247" s="81" t="str">
        <f t="shared" si="40"/>
        <v>628520 - Bank Service Charges</v>
      </c>
      <c r="E1247" s="120" t="s">
        <v>22319</v>
      </c>
      <c r="F1247" s="121" t="s">
        <v>22320</v>
      </c>
      <c r="G1247" s="81" t="s">
        <v>23561</v>
      </c>
      <c r="H1247" s="81" t="s">
        <v>23562</v>
      </c>
      <c r="I1247" s="120" t="s">
        <v>23307</v>
      </c>
      <c r="J1247" s="83" t="s">
        <v>23308</v>
      </c>
      <c r="K1247" s="82" t="s">
        <v>23866</v>
      </c>
      <c r="L1247" s="83" t="s">
        <v>22320</v>
      </c>
      <c r="M1247" s="82" t="s">
        <v>23867</v>
      </c>
      <c r="N1247" s="83" t="s">
        <v>22320</v>
      </c>
      <c r="O1247" s="81"/>
      <c r="P1247" s="82" t="s">
        <v>23868</v>
      </c>
      <c r="Q1247" s="83" t="s">
        <v>23869</v>
      </c>
      <c r="R1247" s="82" t="s">
        <v>23892</v>
      </c>
      <c r="S1247" s="121" t="s">
        <v>23869</v>
      </c>
    </row>
    <row r="1248" spans="1:19">
      <c r="A1248" s="126">
        <v>628530</v>
      </c>
      <c r="B1248" s="90" t="str">
        <f t="shared" si="39"/>
        <v>OC628530</v>
      </c>
      <c r="C1248" s="81" t="s">
        <v>23912</v>
      </c>
      <c r="D1248" s="81" t="str">
        <f t="shared" si="40"/>
        <v>628530 - Purchase Discounts</v>
      </c>
      <c r="E1248" s="120" t="s">
        <v>22319</v>
      </c>
      <c r="F1248" s="121" t="s">
        <v>22320</v>
      </c>
      <c r="G1248" s="81" t="s">
        <v>23561</v>
      </c>
      <c r="H1248" s="81" t="s">
        <v>23562</v>
      </c>
      <c r="I1248" s="120" t="s">
        <v>23307</v>
      </c>
      <c r="J1248" s="83" t="s">
        <v>23308</v>
      </c>
      <c r="K1248" s="82" t="s">
        <v>23866</v>
      </c>
      <c r="L1248" s="83" t="s">
        <v>22320</v>
      </c>
      <c r="M1248" s="82" t="s">
        <v>23867</v>
      </c>
      <c r="N1248" s="83" t="s">
        <v>22320</v>
      </c>
      <c r="O1248" s="81"/>
      <c r="P1248" s="82" t="s">
        <v>23868</v>
      </c>
      <c r="Q1248" s="83" t="s">
        <v>23869</v>
      </c>
      <c r="R1248" s="82" t="s">
        <v>23892</v>
      </c>
      <c r="S1248" s="121" t="s">
        <v>23869</v>
      </c>
    </row>
    <row r="1249" spans="1:19">
      <c r="A1249" s="126">
        <v>629000</v>
      </c>
      <c r="B1249" s="90" t="str">
        <f t="shared" si="39"/>
        <v>OC629000</v>
      </c>
      <c r="C1249" s="81" t="s">
        <v>23913</v>
      </c>
      <c r="D1249" s="81" t="str">
        <f t="shared" si="40"/>
        <v>629000 - Inventory Adjustment – Physical</v>
      </c>
      <c r="E1249" s="120" t="s">
        <v>22319</v>
      </c>
      <c r="F1249" s="121" t="s">
        <v>22320</v>
      </c>
      <c r="G1249" s="81" t="s">
        <v>23561</v>
      </c>
      <c r="H1249" s="81" t="s">
        <v>23562</v>
      </c>
      <c r="I1249" s="120" t="s">
        <v>23307</v>
      </c>
      <c r="J1249" s="83" t="s">
        <v>23308</v>
      </c>
      <c r="K1249" s="82" t="s">
        <v>23866</v>
      </c>
      <c r="L1249" s="83" t="s">
        <v>22320</v>
      </c>
      <c r="M1249" s="82" t="s">
        <v>23867</v>
      </c>
      <c r="N1249" s="83" t="s">
        <v>22320</v>
      </c>
      <c r="O1249" s="81"/>
      <c r="P1249" s="82" t="s">
        <v>23868</v>
      </c>
      <c r="Q1249" s="83" t="s">
        <v>23869</v>
      </c>
      <c r="R1249" s="82" t="s">
        <v>23914</v>
      </c>
      <c r="S1249" s="121" t="s">
        <v>23915</v>
      </c>
    </row>
    <row r="1250" spans="1:19">
      <c r="A1250" s="126">
        <v>629001</v>
      </c>
      <c r="B1250" s="90" t="str">
        <f t="shared" si="39"/>
        <v>OC629001</v>
      </c>
      <c r="C1250" s="81" t="s">
        <v>23916</v>
      </c>
      <c r="D1250" s="81" t="str">
        <f t="shared" si="40"/>
        <v>629001 - Inventory Adjustment – Cost</v>
      </c>
      <c r="E1250" s="120" t="s">
        <v>22319</v>
      </c>
      <c r="F1250" s="121" t="s">
        <v>22320</v>
      </c>
      <c r="G1250" s="81" t="s">
        <v>23561</v>
      </c>
      <c r="H1250" s="81" t="s">
        <v>23562</v>
      </c>
      <c r="I1250" s="120" t="s">
        <v>23307</v>
      </c>
      <c r="J1250" s="83" t="s">
        <v>23308</v>
      </c>
      <c r="K1250" s="82" t="s">
        <v>23866</v>
      </c>
      <c r="L1250" s="83" t="s">
        <v>22320</v>
      </c>
      <c r="M1250" s="82" t="s">
        <v>23867</v>
      </c>
      <c r="N1250" s="83" t="s">
        <v>22320</v>
      </c>
      <c r="O1250" s="81"/>
      <c r="P1250" s="82" t="s">
        <v>23868</v>
      </c>
      <c r="Q1250" s="83" t="s">
        <v>23869</v>
      </c>
      <c r="R1250" s="82" t="s">
        <v>23914</v>
      </c>
      <c r="S1250" s="121" t="s">
        <v>23915</v>
      </c>
    </row>
    <row r="1251" spans="1:19">
      <c r="A1251" s="126">
        <v>629002</v>
      </c>
      <c r="B1251" s="90" t="str">
        <f t="shared" si="39"/>
        <v>OC629002</v>
      </c>
      <c r="C1251" s="81" t="s">
        <v>23917</v>
      </c>
      <c r="D1251" s="81" t="str">
        <f t="shared" si="40"/>
        <v>629002 - Inventory Adjustment – Scrap</v>
      </c>
      <c r="E1251" s="120" t="s">
        <v>22319</v>
      </c>
      <c r="F1251" s="121" t="s">
        <v>22320</v>
      </c>
      <c r="G1251" s="81" t="s">
        <v>23561</v>
      </c>
      <c r="H1251" s="81" t="s">
        <v>23562</v>
      </c>
      <c r="I1251" s="120" t="s">
        <v>23307</v>
      </c>
      <c r="J1251" s="83" t="s">
        <v>23308</v>
      </c>
      <c r="K1251" s="82" t="s">
        <v>23866</v>
      </c>
      <c r="L1251" s="83" t="s">
        <v>22320</v>
      </c>
      <c r="M1251" s="82" t="s">
        <v>23867</v>
      </c>
      <c r="N1251" s="83" t="s">
        <v>22320</v>
      </c>
      <c r="O1251" s="81"/>
      <c r="P1251" s="82" t="s">
        <v>23868</v>
      </c>
      <c r="Q1251" s="83" t="s">
        <v>23869</v>
      </c>
      <c r="R1251" s="82" t="s">
        <v>23914</v>
      </c>
      <c r="S1251" s="121" t="s">
        <v>23915</v>
      </c>
    </row>
    <row r="1252" spans="1:19">
      <c r="A1252" s="126">
        <v>631000</v>
      </c>
      <c r="B1252" s="90" t="str">
        <f t="shared" si="39"/>
        <v>OC631000</v>
      </c>
      <c r="C1252" s="81" t="s">
        <v>23918</v>
      </c>
      <c r="D1252" s="81" t="str">
        <f t="shared" si="40"/>
        <v>631000 - Inspections – Buildings</v>
      </c>
      <c r="E1252" s="120" t="s">
        <v>22291</v>
      </c>
      <c r="F1252" s="121" t="s">
        <v>22292</v>
      </c>
      <c r="G1252" s="81" t="s">
        <v>23561</v>
      </c>
      <c r="H1252" s="81" t="s">
        <v>23562</v>
      </c>
      <c r="I1252" s="120" t="s">
        <v>23307</v>
      </c>
      <c r="J1252" s="83" t="s">
        <v>23308</v>
      </c>
      <c r="K1252" s="82" t="s">
        <v>23919</v>
      </c>
      <c r="L1252" s="83" t="s">
        <v>23920</v>
      </c>
      <c r="M1252" s="82" t="s">
        <v>23921</v>
      </c>
      <c r="N1252" s="83" t="s">
        <v>23920</v>
      </c>
      <c r="O1252" s="81"/>
      <c r="P1252" s="82" t="s">
        <v>23922</v>
      </c>
      <c r="Q1252" s="83" t="s">
        <v>23923</v>
      </c>
      <c r="R1252" s="82" t="s">
        <v>23924</v>
      </c>
      <c r="S1252" s="121" t="s">
        <v>23923</v>
      </c>
    </row>
    <row r="1253" spans="1:19">
      <c r="A1253" s="126">
        <v>631100</v>
      </c>
      <c r="B1253" s="90" t="str">
        <f t="shared" si="39"/>
        <v>OC631100</v>
      </c>
      <c r="C1253" s="81" t="s">
        <v>23925</v>
      </c>
      <c r="D1253" s="81" t="str">
        <f t="shared" si="40"/>
        <v>631100 - Major Rep - Buildings</v>
      </c>
      <c r="E1253" s="120" t="s">
        <v>22291</v>
      </c>
      <c r="F1253" s="121" t="s">
        <v>22292</v>
      </c>
      <c r="G1253" s="81" t="s">
        <v>23561</v>
      </c>
      <c r="H1253" s="81" t="s">
        <v>23562</v>
      </c>
      <c r="I1253" s="120" t="s">
        <v>23307</v>
      </c>
      <c r="J1253" s="83" t="s">
        <v>23308</v>
      </c>
      <c r="K1253" s="82" t="s">
        <v>23919</v>
      </c>
      <c r="L1253" s="83" t="s">
        <v>23920</v>
      </c>
      <c r="M1253" s="82" t="s">
        <v>23921</v>
      </c>
      <c r="N1253" s="83" t="s">
        <v>23920</v>
      </c>
      <c r="O1253" s="81"/>
      <c r="P1253" s="82" t="s">
        <v>23922</v>
      </c>
      <c r="Q1253" s="83" t="s">
        <v>23923</v>
      </c>
      <c r="R1253" s="82" t="s">
        <v>23924</v>
      </c>
      <c r="S1253" s="121" t="s">
        <v>23923</v>
      </c>
    </row>
    <row r="1254" spans="1:19">
      <c r="A1254" s="126">
        <v>631200</v>
      </c>
      <c r="B1254" s="90" t="str">
        <f t="shared" si="39"/>
        <v>OC631200</v>
      </c>
      <c r="C1254" s="81" t="s">
        <v>23926</v>
      </c>
      <c r="D1254" s="81" t="str">
        <f t="shared" si="40"/>
        <v>631200 - Major Repairs – Building Modernization</v>
      </c>
      <c r="E1254" s="120" t="s">
        <v>22291</v>
      </c>
      <c r="F1254" s="121" t="s">
        <v>22292</v>
      </c>
      <c r="G1254" s="81" t="s">
        <v>23561</v>
      </c>
      <c r="H1254" s="81" t="s">
        <v>23562</v>
      </c>
      <c r="I1254" s="120" t="s">
        <v>23307</v>
      </c>
      <c r="J1254" s="83" t="s">
        <v>23308</v>
      </c>
      <c r="K1254" s="82" t="s">
        <v>23919</v>
      </c>
      <c r="L1254" s="83" t="s">
        <v>23920</v>
      </c>
      <c r="M1254" s="82" t="s">
        <v>23921</v>
      </c>
      <c r="N1254" s="83" t="s">
        <v>23920</v>
      </c>
      <c r="O1254" s="81"/>
      <c r="P1254" s="82" t="s">
        <v>23922</v>
      </c>
      <c r="Q1254" s="83" t="s">
        <v>23923</v>
      </c>
      <c r="R1254" s="82" t="s">
        <v>23924</v>
      </c>
      <c r="S1254" s="121" t="s">
        <v>23923</v>
      </c>
    </row>
    <row r="1255" spans="1:19">
      <c r="A1255" s="126">
        <v>632100</v>
      </c>
      <c r="B1255" s="90" t="str">
        <f t="shared" si="39"/>
        <v>OC632100</v>
      </c>
      <c r="C1255" s="81" t="s">
        <v>23927</v>
      </c>
      <c r="D1255" s="81" t="str">
        <f t="shared" si="40"/>
        <v>632100 - Major Rep - Impro. Other Than Bldg</v>
      </c>
      <c r="E1255" s="120" t="s">
        <v>22291</v>
      </c>
      <c r="F1255" s="121" t="s">
        <v>22292</v>
      </c>
      <c r="G1255" s="81" t="s">
        <v>23561</v>
      </c>
      <c r="H1255" s="81" t="s">
        <v>23562</v>
      </c>
      <c r="I1255" s="120" t="s">
        <v>23307</v>
      </c>
      <c r="J1255" s="83" t="s">
        <v>23308</v>
      </c>
      <c r="K1255" s="82" t="s">
        <v>23919</v>
      </c>
      <c r="L1255" s="83" t="s">
        <v>23920</v>
      </c>
      <c r="M1255" s="82" t="s">
        <v>23921</v>
      </c>
      <c r="N1255" s="83" t="s">
        <v>23920</v>
      </c>
      <c r="O1255" s="81"/>
      <c r="P1255" s="82" t="s">
        <v>23922</v>
      </c>
      <c r="Q1255" s="83" t="s">
        <v>23923</v>
      </c>
      <c r="R1255" s="82" t="s">
        <v>23924</v>
      </c>
      <c r="S1255" s="121" t="s">
        <v>23923</v>
      </c>
    </row>
    <row r="1256" spans="1:19">
      <c r="A1256" s="126">
        <v>632110</v>
      </c>
      <c r="B1256" s="90" t="str">
        <f t="shared" si="39"/>
        <v>OC632110</v>
      </c>
      <c r="C1256" s="81" t="s">
        <v>23928</v>
      </c>
      <c r="D1256" s="81" t="str">
        <f t="shared" si="40"/>
        <v>632110 - Major Repairs – Land Improvements – INSTEA Act</v>
      </c>
      <c r="E1256" s="120" t="s">
        <v>22291</v>
      </c>
      <c r="F1256" s="121" t="s">
        <v>22292</v>
      </c>
      <c r="G1256" s="81" t="s">
        <v>23561</v>
      </c>
      <c r="H1256" s="81" t="s">
        <v>23562</v>
      </c>
      <c r="I1256" s="120" t="s">
        <v>23307</v>
      </c>
      <c r="J1256" s="83" t="s">
        <v>23308</v>
      </c>
      <c r="K1256" s="82" t="s">
        <v>23919</v>
      </c>
      <c r="L1256" s="83" t="s">
        <v>23920</v>
      </c>
      <c r="M1256" s="82" t="s">
        <v>23921</v>
      </c>
      <c r="N1256" s="83" t="s">
        <v>23920</v>
      </c>
      <c r="O1256" s="81"/>
      <c r="P1256" s="82" t="s">
        <v>23922</v>
      </c>
      <c r="Q1256" s="83" t="s">
        <v>23923</v>
      </c>
      <c r="R1256" s="82" t="s">
        <v>23924</v>
      </c>
      <c r="S1256" s="121" t="s">
        <v>23923</v>
      </c>
    </row>
    <row r="1257" spans="1:19">
      <c r="A1257" s="126">
        <v>633100</v>
      </c>
      <c r="B1257" s="90" t="str">
        <f t="shared" si="39"/>
        <v>OC633100</v>
      </c>
      <c r="C1257" s="81" t="s">
        <v>23929</v>
      </c>
      <c r="D1257" s="81" t="str">
        <f t="shared" si="40"/>
        <v>633100 - Major Repairs – Plant Equipment</v>
      </c>
      <c r="E1257" s="120" t="s">
        <v>22291</v>
      </c>
      <c r="F1257" s="121" t="s">
        <v>22292</v>
      </c>
      <c r="G1257" s="81" t="s">
        <v>23561</v>
      </c>
      <c r="H1257" s="81" t="s">
        <v>23562</v>
      </c>
      <c r="I1257" s="120" t="s">
        <v>23307</v>
      </c>
      <c r="J1257" s="83" t="s">
        <v>23308</v>
      </c>
      <c r="K1257" s="82" t="s">
        <v>23919</v>
      </c>
      <c r="L1257" s="83" t="s">
        <v>23920</v>
      </c>
      <c r="M1257" s="82" t="s">
        <v>23921</v>
      </c>
      <c r="N1257" s="83" t="s">
        <v>23920</v>
      </c>
      <c r="O1257" s="81"/>
      <c r="P1257" s="82" t="s">
        <v>23922</v>
      </c>
      <c r="Q1257" s="83" t="s">
        <v>23923</v>
      </c>
      <c r="R1257" s="82" t="s">
        <v>23924</v>
      </c>
      <c r="S1257" s="121" t="s">
        <v>23923</v>
      </c>
    </row>
    <row r="1258" spans="1:19">
      <c r="A1258" s="126">
        <v>633105</v>
      </c>
      <c r="B1258" s="90" t="str">
        <f t="shared" si="39"/>
        <v>OC633105</v>
      </c>
      <c r="C1258" s="81" t="s">
        <v>23930</v>
      </c>
      <c r="D1258" s="81" t="str">
        <f t="shared" si="40"/>
        <v>633105 - Major Repairs – Education, Recreation, Culture Equipment</v>
      </c>
      <c r="E1258" s="120" t="s">
        <v>22291</v>
      </c>
      <c r="F1258" s="121" t="s">
        <v>22292</v>
      </c>
      <c r="G1258" s="81" t="s">
        <v>23561</v>
      </c>
      <c r="H1258" s="81" t="s">
        <v>23562</v>
      </c>
      <c r="I1258" s="120" t="s">
        <v>23307</v>
      </c>
      <c r="J1258" s="83" t="s">
        <v>23308</v>
      </c>
      <c r="K1258" s="82" t="s">
        <v>23919</v>
      </c>
      <c r="L1258" s="83" t="s">
        <v>23920</v>
      </c>
      <c r="M1258" s="82" t="s">
        <v>23921</v>
      </c>
      <c r="N1258" s="83" t="s">
        <v>23920</v>
      </c>
      <c r="O1258" s="81"/>
      <c r="P1258" s="82" t="s">
        <v>23922</v>
      </c>
      <c r="Q1258" s="83" t="s">
        <v>23923</v>
      </c>
      <c r="R1258" s="82" t="s">
        <v>23924</v>
      </c>
      <c r="S1258" s="121" t="s">
        <v>23923</v>
      </c>
    </row>
    <row r="1259" spans="1:19">
      <c r="A1259" s="126">
        <v>633110</v>
      </c>
      <c r="B1259" s="90" t="str">
        <f t="shared" si="39"/>
        <v>OC633110</v>
      </c>
      <c r="C1259" s="81" t="s">
        <v>23931</v>
      </c>
      <c r="D1259" s="81" t="str">
        <f t="shared" si="40"/>
        <v>633110 - Major Repairs – Office Equipment</v>
      </c>
      <c r="E1259" s="120" t="s">
        <v>22291</v>
      </c>
      <c r="F1259" s="121" t="s">
        <v>22292</v>
      </c>
      <c r="G1259" s="81" t="s">
        <v>23561</v>
      </c>
      <c r="H1259" s="81" t="s">
        <v>23562</v>
      </c>
      <c r="I1259" s="120" t="s">
        <v>23307</v>
      </c>
      <c r="J1259" s="83" t="s">
        <v>23308</v>
      </c>
      <c r="K1259" s="82" t="s">
        <v>23919</v>
      </c>
      <c r="L1259" s="83" t="s">
        <v>23920</v>
      </c>
      <c r="M1259" s="82" t="s">
        <v>23921</v>
      </c>
      <c r="N1259" s="83" t="s">
        <v>23920</v>
      </c>
      <c r="O1259" s="81"/>
      <c r="P1259" s="82" t="s">
        <v>23922</v>
      </c>
      <c r="Q1259" s="83" t="s">
        <v>23923</v>
      </c>
      <c r="R1259" s="82" t="s">
        <v>23924</v>
      </c>
      <c r="S1259" s="121" t="s">
        <v>23923</v>
      </c>
    </row>
    <row r="1260" spans="1:19">
      <c r="A1260" s="126">
        <v>633115</v>
      </c>
      <c r="B1260" s="90" t="str">
        <f t="shared" si="39"/>
        <v>OC633115</v>
      </c>
      <c r="C1260" s="81" t="s">
        <v>23932</v>
      </c>
      <c r="D1260" s="81" t="str">
        <f t="shared" si="40"/>
        <v>633115 - Major Repairs – Medical Equipment</v>
      </c>
      <c r="E1260" s="120" t="s">
        <v>22291</v>
      </c>
      <c r="F1260" s="121" t="s">
        <v>22292</v>
      </c>
      <c r="G1260" s="81" t="s">
        <v>23561</v>
      </c>
      <c r="H1260" s="81" t="s">
        <v>23562</v>
      </c>
      <c r="I1260" s="120" t="s">
        <v>23307</v>
      </c>
      <c r="J1260" s="83" t="s">
        <v>23308</v>
      </c>
      <c r="K1260" s="82" t="s">
        <v>23919</v>
      </c>
      <c r="L1260" s="83" t="s">
        <v>23920</v>
      </c>
      <c r="M1260" s="82" t="s">
        <v>23921</v>
      </c>
      <c r="N1260" s="83" t="s">
        <v>23920</v>
      </c>
      <c r="O1260" s="81"/>
      <c r="P1260" s="82" t="s">
        <v>23922</v>
      </c>
      <c r="Q1260" s="83" t="s">
        <v>23923</v>
      </c>
      <c r="R1260" s="82" t="s">
        <v>23924</v>
      </c>
      <c r="S1260" s="121" t="s">
        <v>23923</v>
      </c>
    </row>
    <row r="1261" spans="1:19">
      <c r="A1261" s="126">
        <v>633120</v>
      </c>
      <c r="B1261" s="90" t="str">
        <f t="shared" si="39"/>
        <v>OC633120</v>
      </c>
      <c r="C1261" s="81" t="s">
        <v>23933</v>
      </c>
      <c r="D1261" s="81" t="str">
        <f t="shared" si="40"/>
        <v>633120 - Major Repairs – Household Equipment</v>
      </c>
      <c r="E1261" s="120" t="s">
        <v>22291</v>
      </c>
      <c r="F1261" s="121" t="s">
        <v>22292</v>
      </c>
      <c r="G1261" s="81" t="s">
        <v>23561</v>
      </c>
      <c r="H1261" s="81" t="s">
        <v>23562</v>
      </c>
      <c r="I1261" s="120" t="s">
        <v>23307</v>
      </c>
      <c r="J1261" s="83" t="s">
        <v>23308</v>
      </c>
      <c r="K1261" s="82" t="s">
        <v>23919</v>
      </c>
      <c r="L1261" s="83" t="s">
        <v>23920</v>
      </c>
      <c r="M1261" s="82" t="s">
        <v>23921</v>
      </c>
      <c r="N1261" s="83" t="s">
        <v>23920</v>
      </c>
      <c r="O1261" s="81"/>
      <c r="P1261" s="82" t="s">
        <v>23922</v>
      </c>
      <c r="Q1261" s="83" t="s">
        <v>23923</v>
      </c>
      <c r="R1261" s="82" t="s">
        <v>23924</v>
      </c>
      <c r="S1261" s="121" t="s">
        <v>23923</v>
      </c>
    </row>
    <row r="1262" spans="1:19">
      <c r="A1262" s="126">
        <v>633125</v>
      </c>
      <c r="B1262" s="90" t="str">
        <f t="shared" si="39"/>
        <v>OC633125</v>
      </c>
      <c r="C1262" s="81" t="s">
        <v>23934</v>
      </c>
      <c r="D1262" s="81" t="str">
        <f t="shared" si="40"/>
        <v>633125 - Major Repairs – Communications Equipment</v>
      </c>
      <c r="E1262" s="120" t="s">
        <v>22291</v>
      </c>
      <c r="F1262" s="121" t="s">
        <v>22292</v>
      </c>
      <c r="G1262" s="81" t="s">
        <v>23561</v>
      </c>
      <c r="H1262" s="81" t="s">
        <v>23562</v>
      </c>
      <c r="I1262" s="120" t="s">
        <v>23307</v>
      </c>
      <c r="J1262" s="83" t="s">
        <v>23308</v>
      </c>
      <c r="K1262" s="82" t="s">
        <v>23919</v>
      </c>
      <c r="L1262" s="83" t="s">
        <v>23920</v>
      </c>
      <c r="M1262" s="82" t="s">
        <v>23921</v>
      </c>
      <c r="N1262" s="83" t="s">
        <v>23920</v>
      </c>
      <c r="O1262" s="81"/>
      <c r="P1262" s="82" t="s">
        <v>23922</v>
      </c>
      <c r="Q1262" s="83" t="s">
        <v>23923</v>
      </c>
      <c r="R1262" s="82" t="s">
        <v>23924</v>
      </c>
      <c r="S1262" s="121" t="s">
        <v>23923</v>
      </c>
    </row>
    <row r="1263" spans="1:19">
      <c r="A1263" s="126">
        <v>633130</v>
      </c>
      <c r="B1263" s="90" t="str">
        <f t="shared" si="39"/>
        <v>OC633130</v>
      </c>
      <c r="C1263" s="81" t="s">
        <v>23935</v>
      </c>
      <c r="D1263" s="81" t="str">
        <f t="shared" si="40"/>
        <v>633130 - Major Repairs – Office Alterations</v>
      </c>
      <c r="E1263" s="120" t="s">
        <v>22291</v>
      </c>
      <c r="F1263" s="121" t="s">
        <v>22292</v>
      </c>
      <c r="G1263" s="81" t="s">
        <v>23561</v>
      </c>
      <c r="H1263" s="81" t="s">
        <v>23562</v>
      </c>
      <c r="I1263" s="120" t="s">
        <v>23307</v>
      </c>
      <c r="J1263" s="83" t="s">
        <v>23308</v>
      </c>
      <c r="K1263" s="82" t="s">
        <v>23919</v>
      </c>
      <c r="L1263" s="83" t="s">
        <v>23920</v>
      </c>
      <c r="M1263" s="82" t="s">
        <v>23921</v>
      </c>
      <c r="N1263" s="83" t="s">
        <v>23920</v>
      </c>
      <c r="O1263" s="81"/>
      <c r="P1263" s="82" t="s">
        <v>23922</v>
      </c>
      <c r="Q1263" s="83" t="s">
        <v>23923</v>
      </c>
      <c r="R1263" s="82" t="s">
        <v>23924</v>
      </c>
      <c r="S1263" s="121" t="s">
        <v>23923</v>
      </c>
    </row>
    <row r="1264" spans="1:19">
      <c r="A1264" s="126">
        <v>633135</v>
      </c>
      <c r="B1264" s="90" t="str">
        <f t="shared" si="39"/>
        <v>OC633135</v>
      </c>
      <c r="C1264" s="81" t="s">
        <v>23936</v>
      </c>
      <c r="D1264" s="81" t="str">
        <f t="shared" si="40"/>
        <v>633135 - Major Repairs – Automotive</v>
      </c>
      <c r="E1264" s="120" t="s">
        <v>22291</v>
      </c>
      <c r="F1264" s="121" t="s">
        <v>22292</v>
      </c>
      <c r="G1264" s="81" t="s">
        <v>23561</v>
      </c>
      <c r="H1264" s="81" t="s">
        <v>23562</v>
      </c>
      <c r="I1264" s="120" t="s">
        <v>23307</v>
      </c>
      <c r="J1264" s="83" t="s">
        <v>23308</v>
      </c>
      <c r="K1264" s="82" t="s">
        <v>23919</v>
      </c>
      <c r="L1264" s="83" t="s">
        <v>23920</v>
      </c>
      <c r="M1264" s="82" t="s">
        <v>23921</v>
      </c>
      <c r="N1264" s="83" t="s">
        <v>23920</v>
      </c>
      <c r="O1264" s="81"/>
      <c r="P1264" s="82" t="s">
        <v>23922</v>
      </c>
      <c r="Q1264" s="83" t="s">
        <v>23923</v>
      </c>
      <c r="R1264" s="82" t="s">
        <v>23924</v>
      </c>
      <c r="S1264" s="121" t="s">
        <v>23923</v>
      </c>
    </row>
    <row r="1265" spans="1:19">
      <c r="A1265" s="126">
        <v>633140</v>
      </c>
      <c r="B1265" s="90" t="str">
        <f t="shared" si="39"/>
        <v>OC633140</v>
      </c>
      <c r="C1265" s="81" t="s">
        <v>23937</v>
      </c>
      <c r="D1265" s="81" t="str">
        <f t="shared" si="40"/>
        <v>633140 - Major Repairs – Heavy Movable Equipment</v>
      </c>
      <c r="E1265" s="120" t="s">
        <v>22291</v>
      </c>
      <c r="F1265" s="121" t="s">
        <v>22292</v>
      </c>
      <c r="G1265" s="81" t="s">
        <v>23561</v>
      </c>
      <c r="H1265" s="81" t="s">
        <v>23562</v>
      </c>
      <c r="I1265" s="120" t="s">
        <v>23307</v>
      </c>
      <c r="J1265" s="83" t="s">
        <v>23308</v>
      </c>
      <c r="K1265" s="82" t="s">
        <v>23919</v>
      </c>
      <c r="L1265" s="83" t="s">
        <v>23920</v>
      </c>
      <c r="M1265" s="82" t="s">
        <v>23921</v>
      </c>
      <c r="N1265" s="83" t="s">
        <v>23920</v>
      </c>
      <c r="O1265" s="81"/>
      <c r="P1265" s="82" t="s">
        <v>23922</v>
      </c>
      <c r="Q1265" s="83" t="s">
        <v>23923</v>
      </c>
      <c r="R1265" s="82" t="s">
        <v>23924</v>
      </c>
      <c r="S1265" s="121" t="s">
        <v>23923</v>
      </c>
    </row>
    <row r="1266" spans="1:19">
      <c r="A1266" s="126">
        <v>633145</v>
      </c>
      <c r="B1266" s="90" t="str">
        <f t="shared" si="39"/>
        <v>OC633145</v>
      </c>
      <c r="C1266" s="81" t="s">
        <v>23938</v>
      </c>
      <c r="D1266" s="81" t="str">
        <f t="shared" si="40"/>
        <v>633145 - Major Repairs – Boats</v>
      </c>
      <c r="E1266" s="120" t="s">
        <v>22291</v>
      </c>
      <c r="F1266" s="121" t="s">
        <v>22292</v>
      </c>
      <c r="G1266" s="81" t="s">
        <v>23561</v>
      </c>
      <c r="H1266" s="81" t="s">
        <v>23562</v>
      </c>
      <c r="I1266" s="120" t="s">
        <v>23307</v>
      </c>
      <c r="J1266" s="83" t="s">
        <v>23308</v>
      </c>
      <c r="K1266" s="82" t="s">
        <v>23919</v>
      </c>
      <c r="L1266" s="83" t="s">
        <v>23920</v>
      </c>
      <c r="M1266" s="82" t="s">
        <v>23921</v>
      </c>
      <c r="N1266" s="83" t="s">
        <v>23920</v>
      </c>
      <c r="O1266" s="81"/>
      <c r="P1266" s="82" t="s">
        <v>23922</v>
      </c>
      <c r="Q1266" s="83" t="s">
        <v>23923</v>
      </c>
      <c r="R1266" s="82" t="s">
        <v>23924</v>
      </c>
      <c r="S1266" s="121" t="s">
        <v>23923</v>
      </c>
    </row>
    <row r="1267" spans="1:19">
      <c r="A1267" s="126">
        <v>633150</v>
      </c>
      <c r="B1267" s="90" t="str">
        <f t="shared" si="39"/>
        <v>OC633150</v>
      </c>
      <c r="C1267" s="81" t="s">
        <v>23939</v>
      </c>
      <c r="D1267" s="81" t="str">
        <f t="shared" si="40"/>
        <v>633150 - Major Repairs – Other Equipment</v>
      </c>
      <c r="E1267" s="120" t="s">
        <v>22291</v>
      </c>
      <c r="F1267" s="121" t="s">
        <v>22292</v>
      </c>
      <c r="G1267" s="81" t="s">
        <v>23561</v>
      </c>
      <c r="H1267" s="81" t="s">
        <v>23562</v>
      </c>
      <c r="I1267" s="120" t="s">
        <v>23307</v>
      </c>
      <c r="J1267" s="83" t="s">
        <v>23308</v>
      </c>
      <c r="K1267" s="82" t="s">
        <v>23919</v>
      </c>
      <c r="L1267" s="83" t="s">
        <v>23920</v>
      </c>
      <c r="M1267" s="82" t="s">
        <v>23921</v>
      </c>
      <c r="N1267" s="83" t="s">
        <v>23920</v>
      </c>
      <c r="O1267" s="81"/>
      <c r="P1267" s="82" t="s">
        <v>23922</v>
      </c>
      <c r="Q1267" s="83" t="s">
        <v>23923</v>
      </c>
      <c r="R1267" s="82" t="s">
        <v>23924</v>
      </c>
      <c r="S1267" s="121" t="s">
        <v>23923</v>
      </c>
    </row>
    <row r="1268" spans="1:19">
      <c r="A1268" s="126">
        <v>633155</v>
      </c>
      <c r="B1268" s="90" t="str">
        <f t="shared" si="39"/>
        <v>OC633155</v>
      </c>
      <c r="C1268" s="81" t="s">
        <v>23940</v>
      </c>
      <c r="D1268" s="81" t="str">
        <f t="shared" si="40"/>
        <v>633155 - Major Rep - Aircraft</v>
      </c>
      <c r="E1268" s="120" t="s">
        <v>22291</v>
      </c>
      <c r="F1268" s="121" t="s">
        <v>22292</v>
      </c>
      <c r="G1268" s="81" t="s">
        <v>23561</v>
      </c>
      <c r="H1268" s="81" t="s">
        <v>23562</v>
      </c>
      <c r="I1268" s="120" t="s">
        <v>23307</v>
      </c>
      <c r="J1268" s="83" t="s">
        <v>23308</v>
      </c>
      <c r="K1268" s="82" t="s">
        <v>23919</v>
      </c>
      <c r="L1268" s="83" t="s">
        <v>23920</v>
      </c>
      <c r="M1268" s="82" t="s">
        <v>23921</v>
      </c>
      <c r="N1268" s="83" t="s">
        <v>23920</v>
      </c>
      <c r="O1268" s="81"/>
      <c r="P1268" s="82" t="s">
        <v>23922</v>
      </c>
      <c r="Q1268" s="83" t="s">
        <v>23923</v>
      </c>
      <c r="R1268" s="82" t="s">
        <v>23924</v>
      </c>
      <c r="S1268" s="121" t="s">
        <v>23923</v>
      </c>
    </row>
    <row r="1269" spans="1:19">
      <c r="A1269" s="126">
        <v>633160</v>
      </c>
      <c r="B1269" s="90" t="str">
        <f t="shared" si="39"/>
        <v>OC633160</v>
      </c>
      <c r="C1269" s="81" t="s">
        <v>23941</v>
      </c>
      <c r="D1269" s="81" t="str">
        <f t="shared" si="40"/>
        <v>633160 - Major Repairs – Machine &amp; Hardware</v>
      </c>
      <c r="E1269" s="120" t="s">
        <v>22291</v>
      </c>
      <c r="F1269" s="121" t="s">
        <v>22292</v>
      </c>
      <c r="G1269" s="81" t="s">
        <v>23561</v>
      </c>
      <c r="H1269" s="81" t="s">
        <v>23562</v>
      </c>
      <c r="I1269" s="120" t="s">
        <v>23307</v>
      </c>
      <c r="J1269" s="83" t="s">
        <v>23308</v>
      </c>
      <c r="K1269" s="82" t="s">
        <v>23919</v>
      </c>
      <c r="L1269" s="83" t="s">
        <v>23920</v>
      </c>
      <c r="M1269" s="82" t="s">
        <v>23921</v>
      </c>
      <c r="N1269" s="83" t="s">
        <v>23920</v>
      </c>
      <c r="O1269" s="81"/>
      <c r="P1269" s="82" t="s">
        <v>23922</v>
      </c>
      <c r="Q1269" s="83" t="s">
        <v>23923</v>
      </c>
      <c r="R1269" s="82" t="s">
        <v>23924</v>
      </c>
      <c r="S1269" s="121" t="s">
        <v>23923</v>
      </c>
    </row>
    <row r="1270" spans="1:19">
      <c r="A1270" s="126">
        <v>641000</v>
      </c>
      <c r="B1270" s="90" t="str">
        <f t="shared" si="39"/>
        <v>OC641000</v>
      </c>
      <c r="C1270" s="81" t="s">
        <v>23942</v>
      </c>
      <c r="D1270" s="81" t="str">
        <f t="shared" si="40"/>
        <v>641000 - Acquisitions Misc</v>
      </c>
      <c r="E1270" s="120" t="s">
        <v>22291</v>
      </c>
      <c r="F1270" s="121" t="s">
        <v>22292</v>
      </c>
      <c r="G1270" s="81" t="s">
        <v>23561</v>
      </c>
      <c r="H1270" s="81" t="s">
        <v>23562</v>
      </c>
      <c r="I1270" s="120" t="s">
        <v>23307</v>
      </c>
      <c r="J1270" s="83" t="s">
        <v>23308</v>
      </c>
      <c r="K1270" s="82" t="s">
        <v>23860</v>
      </c>
      <c r="L1270" s="83" t="s">
        <v>22292</v>
      </c>
      <c r="M1270" s="82" t="s">
        <v>23861</v>
      </c>
      <c r="N1270" s="83" t="s">
        <v>22292</v>
      </c>
      <c r="O1270" s="81"/>
      <c r="P1270" s="82" t="s">
        <v>23943</v>
      </c>
      <c r="Q1270" s="83" t="s">
        <v>23944</v>
      </c>
      <c r="R1270" s="82" t="s">
        <v>23945</v>
      </c>
      <c r="S1270" s="121" t="s">
        <v>23944</v>
      </c>
    </row>
    <row r="1271" spans="1:19">
      <c r="A1271" s="126">
        <v>641100</v>
      </c>
      <c r="B1271" s="90" t="str">
        <f t="shared" si="39"/>
        <v>OC641100</v>
      </c>
      <c r="C1271" s="81" t="s">
        <v>23946</v>
      </c>
      <c r="D1271" s="81" t="str">
        <f t="shared" si="40"/>
        <v>641100 - Acquisitions – Land</v>
      </c>
      <c r="E1271" s="120" t="s">
        <v>22288</v>
      </c>
      <c r="F1271" s="121" t="s">
        <v>22289</v>
      </c>
      <c r="G1271" s="81" t="s">
        <v>23561</v>
      </c>
      <c r="H1271" s="81" t="s">
        <v>23562</v>
      </c>
      <c r="I1271" s="120" t="s">
        <v>23307</v>
      </c>
      <c r="J1271" s="83" t="s">
        <v>23308</v>
      </c>
      <c r="K1271" s="82" t="s">
        <v>23860</v>
      </c>
      <c r="L1271" s="83" t="s">
        <v>22292</v>
      </c>
      <c r="M1271" s="82" t="s">
        <v>23861</v>
      </c>
      <c r="N1271" s="83" t="s">
        <v>22292</v>
      </c>
      <c r="O1271" s="81"/>
      <c r="P1271" s="82" t="s">
        <v>23943</v>
      </c>
      <c r="Q1271" s="83" t="s">
        <v>23944</v>
      </c>
      <c r="R1271" s="82" t="s">
        <v>23945</v>
      </c>
      <c r="S1271" s="121" t="s">
        <v>23944</v>
      </c>
    </row>
    <row r="1272" spans="1:19">
      <c r="A1272" s="126">
        <v>641110</v>
      </c>
      <c r="B1272" s="90" t="str">
        <f t="shared" si="39"/>
        <v>OC641110</v>
      </c>
      <c r="C1272" s="81" t="s">
        <v>23947</v>
      </c>
      <c r="D1272" s="81" t="str">
        <f t="shared" si="40"/>
        <v>641110 - Acquisitions – Land Easement/Rights</v>
      </c>
      <c r="E1272" s="120" t="s">
        <v>22288</v>
      </c>
      <c r="F1272" s="121" t="s">
        <v>22289</v>
      </c>
      <c r="G1272" s="81" t="s">
        <v>23561</v>
      </c>
      <c r="H1272" s="81" t="s">
        <v>23562</v>
      </c>
      <c r="I1272" s="120" t="s">
        <v>23307</v>
      </c>
      <c r="J1272" s="83" t="s">
        <v>23308</v>
      </c>
      <c r="K1272" s="82" t="s">
        <v>23860</v>
      </c>
      <c r="L1272" s="83" t="s">
        <v>22292</v>
      </c>
      <c r="M1272" s="82" t="s">
        <v>23861</v>
      </c>
      <c r="N1272" s="83" t="s">
        <v>22292</v>
      </c>
      <c r="O1272" s="81"/>
      <c r="P1272" s="82" t="s">
        <v>23943</v>
      </c>
      <c r="Q1272" s="83" t="s">
        <v>23944</v>
      </c>
      <c r="R1272" s="82" t="s">
        <v>23945</v>
      </c>
      <c r="S1272" s="121" t="s">
        <v>23944</v>
      </c>
    </row>
    <row r="1273" spans="1:19">
      <c r="A1273" s="126">
        <v>641200</v>
      </c>
      <c r="B1273" s="90" t="str">
        <f t="shared" si="39"/>
        <v>OC641200</v>
      </c>
      <c r="C1273" s="81" t="s">
        <v>23948</v>
      </c>
      <c r="D1273" s="81" t="str">
        <f t="shared" si="40"/>
        <v>641200 - Acquisitions – Land Improvements</v>
      </c>
      <c r="E1273" s="120" t="s">
        <v>22288</v>
      </c>
      <c r="F1273" s="121" t="s">
        <v>22289</v>
      </c>
      <c r="G1273" s="81" t="s">
        <v>23561</v>
      </c>
      <c r="H1273" s="81" t="s">
        <v>23562</v>
      </c>
      <c r="I1273" s="120" t="s">
        <v>23307</v>
      </c>
      <c r="J1273" s="83" t="s">
        <v>23308</v>
      </c>
      <c r="K1273" s="82" t="s">
        <v>23860</v>
      </c>
      <c r="L1273" s="83" t="s">
        <v>22292</v>
      </c>
      <c r="M1273" s="82" t="s">
        <v>23861</v>
      </c>
      <c r="N1273" s="83" t="s">
        <v>22292</v>
      </c>
      <c r="O1273" s="81"/>
      <c r="P1273" s="82" t="s">
        <v>23943</v>
      </c>
      <c r="Q1273" s="83" t="s">
        <v>23944</v>
      </c>
      <c r="R1273" s="82" t="s">
        <v>23945</v>
      </c>
      <c r="S1273" s="121" t="s">
        <v>23944</v>
      </c>
    </row>
    <row r="1274" spans="1:19">
      <c r="A1274" s="126">
        <v>642100</v>
      </c>
      <c r="B1274" s="90" t="str">
        <f t="shared" si="39"/>
        <v>OC642100</v>
      </c>
      <c r="C1274" s="81" t="s">
        <v>23949</v>
      </c>
      <c r="D1274" s="81" t="str">
        <f t="shared" si="40"/>
        <v>642100 - Acquisitions – Buildings</v>
      </c>
      <c r="E1274" s="120" t="s">
        <v>22288</v>
      </c>
      <c r="F1274" s="121" t="s">
        <v>22289</v>
      </c>
      <c r="G1274" s="81" t="s">
        <v>23561</v>
      </c>
      <c r="H1274" s="81" t="s">
        <v>23562</v>
      </c>
      <c r="I1274" s="120" t="s">
        <v>23307</v>
      </c>
      <c r="J1274" s="83" t="s">
        <v>23308</v>
      </c>
      <c r="K1274" s="82" t="s">
        <v>23860</v>
      </c>
      <c r="L1274" s="83" t="s">
        <v>22292</v>
      </c>
      <c r="M1274" s="82" t="s">
        <v>23861</v>
      </c>
      <c r="N1274" s="83" t="s">
        <v>22292</v>
      </c>
      <c r="O1274" s="81"/>
      <c r="P1274" s="82" t="s">
        <v>23943</v>
      </c>
      <c r="Q1274" s="83" t="s">
        <v>23944</v>
      </c>
      <c r="R1274" s="82" t="s">
        <v>23945</v>
      </c>
      <c r="S1274" s="121" t="s">
        <v>23944</v>
      </c>
    </row>
    <row r="1275" spans="1:19">
      <c r="A1275" s="126">
        <v>642200</v>
      </c>
      <c r="B1275" s="90" t="str">
        <f t="shared" si="39"/>
        <v>OC642200</v>
      </c>
      <c r="C1275" s="81" t="s">
        <v>23950</v>
      </c>
      <c r="D1275" s="81" t="str">
        <f t="shared" si="40"/>
        <v>642200 - Building – Development</v>
      </c>
      <c r="E1275" s="120" t="s">
        <v>22288</v>
      </c>
      <c r="F1275" s="121" t="s">
        <v>22289</v>
      </c>
      <c r="G1275" s="81" t="s">
        <v>23561</v>
      </c>
      <c r="H1275" s="81" t="s">
        <v>23562</v>
      </c>
      <c r="I1275" s="120" t="s">
        <v>23307</v>
      </c>
      <c r="J1275" s="83" t="s">
        <v>23308</v>
      </c>
      <c r="K1275" s="82" t="s">
        <v>23860</v>
      </c>
      <c r="L1275" s="83" t="s">
        <v>22292</v>
      </c>
      <c r="M1275" s="82" t="s">
        <v>23861</v>
      </c>
      <c r="N1275" s="83" t="s">
        <v>22292</v>
      </c>
      <c r="O1275" s="81"/>
      <c r="P1275" s="82" t="s">
        <v>23862</v>
      </c>
      <c r="Q1275" s="83" t="s">
        <v>23863</v>
      </c>
      <c r="R1275" s="82" t="s">
        <v>23864</v>
      </c>
      <c r="S1275" s="121" t="s">
        <v>23863</v>
      </c>
    </row>
    <row r="1276" spans="1:19">
      <c r="A1276" s="126">
        <v>642300</v>
      </c>
      <c r="B1276" s="90" t="str">
        <f t="shared" si="39"/>
        <v>OC642300</v>
      </c>
      <c r="C1276" s="81" t="s">
        <v>23951</v>
      </c>
      <c r="D1276" s="81" t="str">
        <f t="shared" si="40"/>
        <v>642300 - Acquisitions – Mains</v>
      </c>
      <c r="E1276" s="120" t="s">
        <v>22288</v>
      </c>
      <c r="F1276" s="121" t="s">
        <v>22289</v>
      </c>
      <c r="G1276" s="81" t="s">
        <v>23561</v>
      </c>
      <c r="H1276" s="81" t="s">
        <v>23562</v>
      </c>
      <c r="I1276" s="120" t="s">
        <v>23307</v>
      </c>
      <c r="J1276" s="83" t="s">
        <v>23308</v>
      </c>
      <c r="K1276" s="82" t="s">
        <v>23860</v>
      </c>
      <c r="L1276" s="83" t="s">
        <v>22292</v>
      </c>
      <c r="M1276" s="82" t="s">
        <v>23861</v>
      </c>
      <c r="N1276" s="83" t="s">
        <v>22292</v>
      </c>
      <c r="O1276" s="81"/>
      <c r="P1276" s="82" t="s">
        <v>23943</v>
      </c>
      <c r="Q1276" s="83" t="s">
        <v>23944</v>
      </c>
      <c r="R1276" s="82" t="s">
        <v>23945</v>
      </c>
      <c r="S1276" s="121" t="s">
        <v>23944</v>
      </c>
    </row>
    <row r="1277" spans="1:19">
      <c r="A1277" s="126">
        <v>642400</v>
      </c>
      <c r="B1277" s="90" t="str">
        <f t="shared" si="39"/>
        <v>OC642400</v>
      </c>
      <c r="C1277" s="81" t="s">
        <v>23952</v>
      </c>
      <c r="D1277" s="81" t="str">
        <f t="shared" si="40"/>
        <v>642400 - Acquisitions – Intercept &amp; Regulators</v>
      </c>
      <c r="E1277" s="120" t="s">
        <v>22288</v>
      </c>
      <c r="F1277" s="121" t="s">
        <v>22289</v>
      </c>
      <c r="G1277" s="81" t="s">
        <v>23561</v>
      </c>
      <c r="H1277" s="81" t="s">
        <v>23562</v>
      </c>
      <c r="I1277" s="120" t="s">
        <v>23307</v>
      </c>
      <c r="J1277" s="83" t="s">
        <v>23308</v>
      </c>
      <c r="K1277" s="82" t="s">
        <v>23860</v>
      </c>
      <c r="L1277" s="83" t="s">
        <v>22292</v>
      </c>
      <c r="M1277" s="82" t="s">
        <v>23861</v>
      </c>
      <c r="N1277" s="83" t="s">
        <v>22292</v>
      </c>
      <c r="O1277" s="81"/>
      <c r="P1277" s="82" t="s">
        <v>23943</v>
      </c>
      <c r="Q1277" s="83" t="s">
        <v>23944</v>
      </c>
      <c r="R1277" s="82" t="s">
        <v>23945</v>
      </c>
      <c r="S1277" s="121" t="s">
        <v>23944</v>
      </c>
    </row>
    <row r="1278" spans="1:19">
      <c r="A1278" s="126">
        <v>643100</v>
      </c>
      <c r="B1278" s="90" t="str">
        <f t="shared" si="39"/>
        <v>OC643100</v>
      </c>
      <c r="C1278" s="81" t="s">
        <v>23953</v>
      </c>
      <c r="D1278" s="81" t="str">
        <f t="shared" si="40"/>
        <v>643100 - Acquisitions – Improvements Other Than Building</v>
      </c>
      <c r="E1278" s="120" t="s">
        <v>22288</v>
      </c>
      <c r="F1278" s="121" t="s">
        <v>22289</v>
      </c>
      <c r="G1278" s="81" t="s">
        <v>23561</v>
      </c>
      <c r="H1278" s="81" t="s">
        <v>23562</v>
      </c>
      <c r="I1278" s="120" t="s">
        <v>23307</v>
      </c>
      <c r="J1278" s="83" t="s">
        <v>23308</v>
      </c>
      <c r="K1278" s="82" t="s">
        <v>23860</v>
      </c>
      <c r="L1278" s="83" t="s">
        <v>22292</v>
      </c>
      <c r="M1278" s="82" t="s">
        <v>23861</v>
      </c>
      <c r="N1278" s="83" t="s">
        <v>22292</v>
      </c>
      <c r="O1278" s="81"/>
      <c r="P1278" s="82" t="s">
        <v>23943</v>
      </c>
      <c r="Q1278" s="83" t="s">
        <v>23944</v>
      </c>
      <c r="R1278" s="82" t="s">
        <v>23945</v>
      </c>
      <c r="S1278" s="121" t="s">
        <v>23944</v>
      </c>
    </row>
    <row r="1279" spans="1:19">
      <c r="A1279" s="126">
        <v>643200</v>
      </c>
      <c r="B1279" s="90" t="str">
        <f t="shared" si="39"/>
        <v>OC643200</v>
      </c>
      <c r="C1279" s="81" t="s">
        <v>23954</v>
      </c>
      <c r="D1279" s="81" t="str">
        <f t="shared" si="40"/>
        <v>643200 - Acquisitions – Art</v>
      </c>
      <c r="E1279" s="120" t="s">
        <v>22288</v>
      </c>
      <c r="F1279" s="121" t="s">
        <v>22289</v>
      </c>
      <c r="G1279" s="81" t="s">
        <v>23561</v>
      </c>
      <c r="H1279" s="81" t="s">
        <v>23562</v>
      </c>
      <c r="I1279" s="120" t="s">
        <v>23307</v>
      </c>
      <c r="J1279" s="83" t="s">
        <v>23308</v>
      </c>
      <c r="K1279" s="82" t="s">
        <v>23860</v>
      </c>
      <c r="L1279" s="83" t="s">
        <v>22292</v>
      </c>
      <c r="M1279" s="82" t="s">
        <v>23861</v>
      </c>
      <c r="N1279" s="83" t="s">
        <v>22292</v>
      </c>
      <c r="O1279" s="81"/>
      <c r="P1279" s="82" t="s">
        <v>23943</v>
      </c>
      <c r="Q1279" s="83" t="s">
        <v>23944</v>
      </c>
      <c r="R1279" s="82" t="s">
        <v>23945</v>
      </c>
      <c r="S1279" s="121" t="s">
        <v>23944</v>
      </c>
    </row>
    <row r="1280" spans="1:19">
      <c r="A1280" s="126">
        <v>644100</v>
      </c>
      <c r="B1280" s="90" t="str">
        <f t="shared" si="39"/>
        <v>OC644100</v>
      </c>
      <c r="C1280" s="81" t="s">
        <v>23955</v>
      </c>
      <c r="D1280" s="81" t="str">
        <f t="shared" si="40"/>
        <v>644100 - Acquisitions - Equipment</v>
      </c>
      <c r="E1280" s="120" t="s">
        <v>22288</v>
      </c>
      <c r="F1280" s="121" t="s">
        <v>22289</v>
      </c>
      <c r="G1280" s="81" t="s">
        <v>23561</v>
      </c>
      <c r="H1280" s="81" t="s">
        <v>23562</v>
      </c>
      <c r="I1280" s="120" t="s">
        <v>23307</v>
      </c>
      <c r="J1280" s="83" t="s">
        <v>23308</v>
      </c>
      <c r="K1280" s="82" t="s">
        <v>23860</v>
      </c>
      <c r="L1280" s="83" t="s">
        <v>22292</v>
      </c>
      <c r="M1280" s="82" t="s">
        <v>23861</v>
      </c>
      <c r="N1280" s="83" t="s">
        <v>22292</v>
      </c>
      <c r="O1280" s="81"/>
      <c r="P1280" s="82" t="s">
        <v>23943</v>
      </c>
      <c r="Q1280" s="83" t="s">
        <v>23944</v>
      </c>
      <c r="R1280" s="82" t="s">
        <v>23945</v>
      </c>
      <c r="S1280" s="121" t="s">
        <v>23944</v>
      </c>
    </row>
    <row r="1281" spans="1:19">
      <c r="A1281" s="126">
        <v>644101</v>
      </c>
      <c r="B1281" s="90" t="str">
        <f t="shared" si="39"/>
        <v>OC644101</v>
      </c>
      <c r="C1281" s="81" t="s">
        <v>23956</v>
      </c>
      <c r="D1281" s="81" t="str">
        <f t="shared" si="40"/>
        <v>644101 - Capital Outlay – Sewer Relief</v>
      </c>
      <c r="E1281" s="120" t="s">
        <v>22288</v>
      </c>
      <c r="F1281" s="121" t="s">
        <v>22289</v>
      </c>
      <c r="G1281" s="81" t="s">
        <v>23561</v>
      </c>
      <c r="H1281" s="81" t="s">
        <v>23562</v>
      </c>
      <c r="I1281" s="120" t="s">
        <v>23307</v>
      </c>
      <c r="J1281" s="83" t="s">
        <v>23308</v>
      </c>
      <c r="K1281" s="82" t="s">
        <v>23860</v>
      </c>
      <c r="L1281" s="83" t="s">
        <v>22292</v>
      </c>
      <c r="M1281" s="82" t="s">
        <v>23861</v>
      </c>
      <c r="N1281" s="83" t="s">
        <v>22292</v>
      </c>
      <c r="O1281" s="81"/>
      <c r="P1281" s="82" t="s">
        <v>23862</v>
      </c>
      <c r="Q1281" s="83" t="s">
        <v>23863</v>
      </c>
      <c r="R1281" s="82" t="s">
        <v>23864</v>
      </c>
      <c r="S1281" s="121" t="s">
        <v>23863</v>
      </c>
    </row>
    <row r="1282" spans="1:19">
      <c r="A1282" s="126">
        <v>644102</v>
      </c>
      <c r="B1282" s="90" t="str">
        <f t="shared" si="39"/>
        <v>OC644102</v>
      </c>
      <c r="C1282" s="81" t="s">
        <v>23957</v>
      </c>
      <c r="D1282" s="81" t="str">
        <f t="shared" si="40"/>
        <v>644102 - Capital Outlay – Sewer Public</v>
      </c>
      <c r="E1282" s="120" t="s">
        <v>22288</v>
      </c>
      <c r="F1282" s="121" t="s">
        <v>22289</v>
      </c>
      <c r="G1282" s="81" t="s">
        <v>23561</v>
      </c>
      <c r="H1282" s="81" t="s">
        <v>23562</v>
      </c>
      <c r="I1282" s="120" t="s">
        <v>23307</v>
      </c>
      <c r="J1282" s="83" t="s">
        <v>23308</v>
      </c>
      <c r="K1282" s="82" t="s">
        <v>23860</v>
      </c>
      <c r="L1282" s="83" t="s">
        <v>22292</v>
      </c>
      <c r="M1282" s="82" t="s">
        <v>23861</v>
      </c>
      <c r="N1282" s="83" t="s">
        <v>22292</v>
      </c>
      <c r="O1282" s="81"/>
      <c r="P1282" s="82" t="s">
        <v>23862</v>
      </c>
      <c r="Q1282" s="83" t="s">
        <v>23863</v>
      </c>
      <c r="R1282" s="82" t="s">
        <v>23864</v>
      </c>
      <c r="S1282" s="121" t="s">
        <v>23863</v>
      </c>
    </row>
    <row r="1283" spans="1:19">
      <c r="A1283" s="126">
        <v>644103</v>
      </c>
      <c r="B1283" s="90" t="str">
        <f t="shared" si="39"/>
        <v>OC644103</v>
      </c>
      <c r="C1283" s="81" t="s">
        <v>23958</v>
      </c>
      <c r="D1283" s="81" t="str">
        <f t="shared" si="40"/>
        <v>644103 - Capital Outlay – Sewer Lateral</v>
      </c>
      <c r="E1283" s="120" t="s">
        <v>22288</v>
      </c>
      <c r="F1283" s="121" t="s">
        <v>22289</v>
      </c>
      <c r="G1283" s="81" t="s">
        <v>23561</v>
      </c>
      <c r="H1283" s="81" t="s">
        <v>23562</v>
      </c>
      <c r="I1283" s="120" t="s">
        <v>23307</v>
      </c>
      <c r="J1283" s="83" t="s">
        <v>23308</v>
      </c>
      <c r="K1283" s="82" t="s">
        <v>23860</v>
      </c>
      <c r="L1283" s="83" t="s">
        <v>22292</v>
      </c>
      <c r="M1283" s="82" t="s">
        <v>23861</v>
      </c>
      <c r="N1283" s="83" t="s">
        <v>22292</v>
      </c>
      <c r="O1283" s="81"/>
      <c r="P1283" s="82" t="s">
        <v>23862</v>
      </c>
      <c r="Q1283" s="83" t="s">
        <v>23863</v>
      </c>
      <c r="R1283" s="82" t="s">
        <v>23864</v>
      </c>
      <c r="S1283" s="121" t="s">
        <v>23863</v>
      </c>
    </row>
    <row r="1284" spans="1:19">
      <c r="A1284" s="126">
        <v>644104</v>
      </c>
      <c r="B1284" s="90" t="str">
        <f t="shared" ref="B1284:B1347" si="41">"OC"&amp;A1284</f>
        <v>OC644104</v>
      </c>
      <c r="C1284" s="81" t="s">
        <v>23959</v>
      </c>
      <c r="D1284" s="81" t="str">
        <f t="shared" ref="D1284:D1347" si="42">A1284&amp;" - "&amp;C1284</f>
        <v>644104 - Capital Outlay – Special Collections</v>
      </c>
      <c r="E1284" s="120" t="s">
        <v>22288</v>
      </c>
      <c r="F1284" s="121" t="s">
        <v>22289</v>
      </c>
      <c r="G1284" s="81" t="s">
        <v>23561</v>
      </c>
      <c r="H1284" s="81" t="s">
        <v>23562</v>
      </c>
      <c r="I1284" s="120" t="s">
        <v>23307</v>
      </c>
      <c r="J1284" s="83" t="s">
        <v>23308</v>
      </c>
      <c r="K1284" s="82" t="s">
        <v>23860</v>
      </c>
      <c r="L1284" s="83" t="s">
        <v>22292</v>
      </c>
      <c r="M1284" s="82" t="s">
        <v>23861</v>
      </c>
      <c r="N1284" s="83" t="s">
        <v>22292</v>
      </c>
      <c r="O1284" s="81"/>
      <c r="P1284" s="82" t="s">
        <v>23862</v>
      </c>
      <c r="Q1284" s="83" t="s">
        <v>23863</v>
      </c>
      <c r="R1284" s="82" t="s">
        <v>23864</v>
      </c>
      <c r="S1284" s="121" t="s">
        <v>23863</v>
      </c>
    </row>
    <row r="1285" spans="1:19">
      <c r="A1285" s="126">
        <v>644105</v>
      </c>
      <c r="B1285" s="90" t="str">
        <f t="shared" si="41"/>
        <v>OC644105</v>
      </c>
      <c r="C1285" s="81" t="s">
        <v>23960</v>
      </c>
      <c r="D1285" s="81" t="str">
        <f t="shared" si="42"/>
        <v>644105 - Capital Outlay – Services to Customers</v>
      </c>
      <c r="E1285" s="120" t="s">
        <v>22288</v>
      </c>
      <c r="F1285" s="121" t="s">
        <v>22289</v>
      </c>
      <c r="G1285" s="81" t="s">
        <v>23561</v>
      </c>
      <c r="H1285" s="81" t="s">
        <v>23562</v>
      </c>
      <c r="I1285" s="120" t="s">
        <v>23307</v>
      </c>
      <c r="J1285" s="83" t="s">
        <v>23308</v>
      </c>
      <c r="K1285" s="82" t="s">
        <v>23860</v>
      </c>
      <c r="L1285" s="83" t="s">
        <v>22292</v>
      </c>
      <c r="M1285" s="82" t="s">
        <v>23861</v>
      </c>
      <c r="N1285" s="83" t="s">
        <v>22292</v>
      </c>
      <c r="O1285" s="81"/>
      <c r="P1285" s="82" t="s">
        <v>23862</v>
      </c>
      <c r="Q1285" s="83" t="s">
        <v>23863</v>
      </c>
      <c r="R1285" s="82" t="s">
        <v>23864</v>
      </c>
      <c r="S1285" s="121" t="s">
        <v>23863</v>
      </c>
    </row>
    <row r="1286" spans="1:19">
      <c r="A1286" s="126">
        <v>644106</v>
      </c>
      <c r="B1286" s="90" t="str">
        <f t="shared" si="41"/>
        <v>OC644106</v>
      </c>
      <c r="C1286" s="81" t="s">
        <v>23961</v>
      </c>
      <c r="D1286" s="81" t="str">
        <f t="shared" si="42"/>
        <v>644106 - Capital Outlay – Flow Measuring Devices Sewer</v>
      </c>
      <c r="E1286" s="120" t="s">
        <v>22288</v>
      </c>
      <c r="F1286" s="121" t="s">
        <v>22289</v>
      </c>
      <c r="G1286" s="81" t="s">
        <v>23561</v>
      </c>
      <c r="H1286" s="81" t="s">
        <v>23562</v>
      </c>
      <c r="I1286" s="120" t="s">
        <v>23307</v>
      </c>
      <c r="J1286" s="83" t="s">
        <v>23308</v>
      </c>
      <c r="K1286" s="82" t="s">
        <v>23860</v>
      </c>
      <c r="L1286" s="83" t="s">
        <v>22292</v>
      </c>
      <c r="M1286" s="82" t="s">
        <v>23861</v>
      </c>
      <c r="N1286" s="83" t="s">
        <v>22292</v>
      </c>
      <c r="O1286" s="81"/>
      <c r="P1286" s="82" t="s">
        <v>23862</v>
      </c>
      <c r="Q1286" s="83" t="s">
        <v>23863</v>
      </c>
      <c r="R1286" s="82" t="s">
        <v>23864</v>
      </c>
      <c r="S1286" s="121" t="s">
        <v>23863</v>
      </c>
    </row>
    <row r="1287" spans="1:19">
      <c r="A1287" s="126">
        <v>644107</v>
      </c>
      <c r="B1287" s="90" t="str">
        <f t="shared" si="41"/>
        <v>OC644107</v>
      </c>
      <c r="C1287" s="81" t="s">
        <v>23962</v>
      </c>
      <c r="D1287" s="81" t="str">
        <f t="shared" si="42"/>
        <v>644107 - Capital Outlay – Flow Measuring Installation</v>
      </c>
      <c r="E1287" s="120" t="s">
        <v>22288</v>
      </c>
      <c r="F1287" s="121" t="s">
        <v>22289</v>
      </c>
      <c r="G1287" s="81" t="s">
        <v>23561</v>
      </c>
      <c r="H1287" s="81" t="s">
        <v>23562</v>
      </c>
      <c r="I1287" s="120" t="s">
        <v>23307</v>
      </c>
      <c r="J1287" s="83" t="s">
        <v>23308</v>
      </c>
      <c r="K1287" s="82" t="s">
        <v>23860</v>
      </c>
      <c r="L1287" s="83" t="s">
        <v>22292</v>
      </c>
      <c r="M1287" s="82" t="s">
        <v>23861</v>
      </c>
      <c r="N1287" s="83" t="s">
        <v>22292</v>
      </c>
      <c r="O1287" s="81"/>
      <c r="P1287" s="82" t="s">
        <v>23862</v>
      </c>
      <c r="Q1287" s="83" t="s">
        <v>23863</v>
      </c>
      <c r="R1287" s="82" t="s">
        <v>23864</v>
      </c>
      <c r="S1287" s="121" t="s">
        <v>23863</v>
      </c>
    </row>
    <row r="1288" spans="1:19">
      <c r="A1288" s="126">
        <v>644108</v>
      </c>
      <c r="B1288" s="90" t="str">
        <f t="shared" si="41"/>
        <v>OC644108</v>
      </c>
      <c r="C1288" s="81" t="s">
        <v>23963</v>
      </c>
      <c r="D1288" s="81" t="str">
        <f t="shared" si="42"/>
        <v>644108 - Capital Outlay – Receiving Wells</v>
      </c>
      <c r="E1288" s="120" t="s">
        <v>22288</v>
      </c>
      <c r="F1288" s="121" t="s">
        <v>22289</v>
      </c>
      <c r="G1288" s="81" t="s">
        <v>23561</v>
      </c>
      <c r="H1288" s="81" t="s">
        <v>23562</v>
      </c>
      <c r="I1288" s="120" t="s">
        <v>23307</v>
      </c>
      <c r="J1288" s="83" t="s">
        <v>23308</v>
      </c>
      <c r="K1288" s="82" t="s">
        <v>23860</v>
      </c>
      <c r="L1288" s="83" t="s">
        <v>22292</v>
      </c>
      <c r="M1288" s="82" t="s">
        <v>23861</v>
      </c>
      <c r="N1288" s="83" t="s">
        <v>22292</v>
      </c>
      <c r="O1288" s="81"/>
      <c r="P1288" s="82" t="s">
        <v>23862</v>
      </c>
      <c r="Q1288" s="83" t="s">
        <v>23863</v>
      </c>
      <c r="R1288" s="82" t="s">
        <v>23864</v>
      </c>
      <c r="S1288" s="121" t="s">
        <v>23863</v>
      </c>
    </row>
    <row r="1289" spans="1:19">
      <c r="A1289" s="126">
        <v>644109</v>
      </c>
      <c r="B1289" s="90" t="str">
        <f t="shared" si="41"/>
        <v>OC644109</v>
      </c>
      <c r="C1289" s="81" t="s">
        <v>23964</v>
      </c>
      <c r="D1289" s="81" t="str">
        <f t="shared" si="42"/>
        <v>644109 - Capital Outlay – Equipment Pumping Device</v>
      </c>
      <c r="E1289" s="120" t="s">
        <v>22288</v>
      </c>
      <c r="F1289" s="121" t="s">
        <v>22289</v>
      </c>
      <c r="G1289" s="81" t="s">
        <v>23561</v>
      </c>
      <c r="H1289" s="81" t="s">
        <v>23562</v>
      </c>
      <c r="I1289" s="120" t="s">
        <v>23307</v>
      </c>
      <c r="J1289" s="83" t="s">
        <v>23308</v>
      </c>
      <c r="K1289" s="82" t="s">
        <v>23860</v>
      </c>
      <c r="L1289" s="83" t="s">
        <v>22292</v>
      </c>
      <c r="M1289" s="82" t="s">
        <v>23861</v>
      </c>
      <c r="N1289" s="83" t="s">
        <v>22292</v>
      </c>
      <c r="O1289" s="81"/>
      <c r="P1289" s="82" t="s">
        <v>23862</v>
      </c>
      <c r="Q1289" s="83" t="s">
        <v>23863</v>
      </c>
      <c r="R1289" s="82" t="s">
        <v>23864</v>
      </c>
      <c r="S1289" s="121" t="s">
        <v>23863</v>
      </c>
    </row>
    <row r="1290" spans="1:19">
      <c r="A1290" s="126">
        <v>644110</v>
      </c>
      <c r="B1290" s="90" t="str">
        <f t="shared" si="41"/>
        <v>OC644110</v>
      </c>
      <c r="C1290" s="81" t="s">
        <v>23965</v>
      </c>
      <c r="D1290" s="81" t="str">
        <f t="shared" si="42"/>
        <v>644110 - Capital Outlay Equipment Treatment</v>
      </c>
      <c r="E1290" s="120" t="s">
        <v>22288</v>
      </c>
      <c r="F1290" s="121" t="s">
        <v>22289</v>
      </c>
      <c r="G1290" s="81" t="s">
        <v>23561</v>
      </c>
      <c r="H1290" s="81" t="s">
        <v>23562</v>
      </c>
      <c r="I1290" s="120" t="s">
        <v>23307</v>
      </c>
      <c r="J1290" s="83" t="s">
        <v>23308</v>
      </c>
      <c r="K1290" s="82" t="s">
        <v>23860</v>
      </c>
      <c r="L1290" s="83" t="s">
        <v>22292</v>
      </c>
      <c r="M1290" s="82" t="s">
        <v>23861</v>
      </c>
      <c r="N1290" s="83" t="s">
        <v>22292</v>
      </c>
      <c r="O1290" s="81"/>
      <c r="P1290" s="82" t="s">
        <v>23862</v>
      </c>
      <c r="Q1290" s="83" t="s">
        <v>23863</v>
      </c>
      <c r="R1290" s="82" t="s">
        <v>23864</v>
      </c>
      <c r="S1290" s="121" t="s">
        <v>23863</v>
      </c>
    </row>
    <row r="1291" spans="1:19">
      <c r="A1291" s="126">
        <v>644111</v>
      </c>
      <c r="B1291" s="90" t="str">
        <f t="shared" si="41"/>
        <v>OC644111</v>
      </c>
      <c r="C1291" s="81" t="s">
        <v>23966</v>
      </c>
      <c r="D1291" s="81" t="str">
        <f t="shared" si="42"/>
        <v>644111 - Capital Outlay - Equipment - Other Plant</v>
      </c>
      <c r="E1291" s="120" t="s">
        <v>22288</v>
      </c>
      <c r="F1291" s="121" t="s">
        <v>22289</v>
      </c>
      <c r="G1291" s="81" t="s">
        <v>23561</v>
      </c>
      <c r="H1291" s="81" t="s">
        <v>23562</v>
      </c>
      <c r="I1291" s="120" t="s">
        <v>23307</v>
      </c>
      <c r="J1291" s="83" t="s">
        <v>23308</v>
      </c>
      <c r="K1291" s="82" t="s">
        <v>23860</v>
      </c>
      <c r="L1291" s="83" t="s">
        <v>22292</v>
      </c>
      <c r="M1291" s="82" t="s">
        <v>23861</v>
      </c>
      <c r="N1291" s="83" t="s">
        <v>22292</v>
      </c>
      <c r="O1291" s="81"/>
      <c r="P1291" s="82" t="s">
        <v>23862</v>
      </c>
      <c r="Q1291" s="83" t="s">
        <v>23863</v>
      </c>
      <c r="R1291" s="82" t="s">
        <v>23864</v>
      </c>
      <c r="S1291" s="121" t="s">
        <v>23863</v>
      </c>
    </row>
    <row r="1292" spans="1:19">
      <c r="A1292" s="126">
        <v>644112</v>
      </c>
      <c r="B1292" s="90" t="str">
        <f t="shared" si="41"/>
        <v>OC644112</v>
      </c>
      <c r="C1292" s="81" t="s">
        <v>23967</v>
      </c>
      <c r="D1292" s="81" t="str">
        <f t="shared" si="42"/>
        <v>644112 - Capital Outlay – Outfall Sewer Lines</v>
      </c>
      <c r="E1292" s="120" t="s">
        <v>22288</v>
      </c>
      <c r="F1292" s="121" t="s">
        <v>22289</v>
      </c>
      <c r="G1292" s="81" t="s">
        <v>23561</v>
      </c>
      <c r="H1292" s="81" t="s">
        <v>23562</v>
      </c>
      <c r="I1292" s="120" t="s">
        <v>23307</v>
      </c>
      <c r="J1292" s="83" t="s">
        <v>23308</v>
      </c>
      <c r="K1292" s="82" t="s">
        <v>23860</v>
      </c>
      <c r="L1292" s="83" t="s">
        <v>22292</v>
      </c>
      <c r="M1292" s="82" t="s">
        <v>23861</v>
      </c>
      <c r="N1292" s="83" t="s">
        <v>22292</v>
      </c>
      <c r="O1292" s="81"/>
      <c r="P1292" s="82" t="s">
        <v>23862</v>
      </c>
      <c r="Q1292" s="83" t="s">
        <v>23863</v>
      </c>
      <c r="R1292" s="82" t="s">
        <v>23864</v>
      </c>
      <c r="S1292" s="121" t="s">
        <v>23863</v>
      </c>
    </row>
    <row r="1293" spans="1:19">
      <c r="A1293" s="126">
        <v>644113</v>
      </c>
      <c r="B1293" s="90" t="str">
        <f t="shared" si="41"/>
        <v>OC644113</v>
      </c>
      <c r="C1293" s="81" t="s">
        <v>23968</v>
      </c>
      <c r="D1293" s="81" t="str">
        <f t="shared" si="42"/>
        <v>644113 - Capital Outlay – Sewer Plant</v>
      </c>
      <c r="E1293" s="120" t="s">
        <v>22288</v>
      </c>
      <c r="F1293" s="121" t="s">
        <v>22289</v>
      </c>
      <c r="G1293" s="81" t="s">
        <v>23561</v>
      </c>
      <c r="H1293" s="81" t="s">
        <v>23562</v>
      </c>
      <c r="I1293" s="120" t="s">
        <v>23307</v>
      </c>
      <c r="J1293" s="83" t="s">
        <v>23308</v>
      </c>
      <c r="K1293" s="82" t="s">
        <v>23860</v>
      </c>
      <c r="L1293" s="83" t="s">
        <v>22292</v>
      </c>
      <c r="M1293" s="82" t="s">
        <v>23861</v>
      </c>
      <c r="N1293" s="83" t="s">
        <v>22292</v>
      </c>
      <c r="O1293" s="81"/>
      <c r="P1293" s="82" t="s">
        <v>23862</v>
      </c>
      <c r="Q1293" s="83" t="s">
        <v>23863</v>
      </c>
      <c r="R1293" s="82" t="s">
        <v>23864</v>
      </c>
      <c r="S1293" s="121" t="s">
        <v>23863</v>
      </c>
    </row>
    <row r="1294" spans="1:19">
      <c r="A1294" s="126">
        <v>644114</v>
      </c>
      <c r="B1294" s="90" t="str">
        <f t="shared" si="41"/>
        <v>OC644114</v>
      </c>
      <c r="C1294" s="81" t="s">
        <v>23969</v>
      </c>
      <c r="D1294" s="81" t="str">
        <f t="shared" si="42"/>
        <v>644114 - Capital Outlay – Equipment Office Furniture</v>
      </c>
      <c r="E1294" s="120" t="s">
        <v>22288</v>
      </c>
      <c r="F1294" s="121" t="s">
        <v>22289</v>
      </c>
      <c r="G1294" s="81" t="s">
        <v>23561</v>
      </c>
      <c r="H1294" s="81" t="s">
        <v>23562</v>
      </c>
      <c r="I1294" s="120" t="s">
        <v>23307</v>
      </c>
      <c r="J1294" s="83" t="s">
        <v>23308</v>
      </c>
      <c r="K1294" s="82" t="s">
        <v>23860</v>
      </c>
      <c r="L1294" s="83" t="s">
        <v>22292</v>
      </c>
      <c r="M1294" s="82" t="s">
        <v>23861</v>
      </c>
      <c r="N1294" s="83" t="s">
        <v>22292</v>
      </c>
      <c r="O1294" s="81"/>
      <c r="P1294" s="82" t="s">
        <v>23862</v>
      </c>
      <c r="Q1294" s="83" t="s">
        <v>23863</v>
      </c>
      <c r="R1294" s="82" t="s">
        <v>23864</v>
      </c>
      <c r="S1294" s="121" t="s">
        <v>23863</v>
      </c>
    </row>
    <row r="1295" spans="1:19">
      <c r="A1295" s="126">
        <v>644115</v>
      </c>
      <c r="B1295" s="90" t="str">
        <f t="shared" si="41"/>
        <v>OC644115</v>
      </c>
      <c r="C1295" s="81" t="s">
        <v>23970</v>
      </c>
      <c r="D1295" s="81" t="str">
        <f t="shared" si="42"/>
        <v>644115 - Capital Outlay - Equipment - Info Sys</v>
      </c>
      <c r="E1295" s="120" t="s">
        <v>22288</v>
      </c>
      <c r="F1295" s="121" t="s">
        <v>22289</v>
      </c>
      <c r="G1295" s="81" t="s">
        <v>23561</v>
      </c>
      <c r="H1295" s="81" t="s">
        <v>23562</v>
      </c>
      <c r="I1295" s="120" t="s">
        <v>23307</v>
      </c>
      <c r="J1295" s="83" t="s">
        <v>23308</v>
      </c>
      <c r="K1295" s="82" t="s">
        <v>23860</v>
      </c>
      <c r="L1295" s="83" t="s">
        <v>22292</v>
      </c>
      <c r="M1295" s="82" t="s">
        <v>23861</v>
      </c>
      <c r="N1295" s="83" t="s">
        <v>22292</v>
      </c>
      <c r="O1295" s="81"/>
      <c r="P1295" s="82" t="s">
        <v>23862</v>
      </c>
      <c r="Q1295" s="83" t="s">
        <v>23863</v>
      </c>
      <c r="R1295" s="82" t="s">
        <v>23864</v>
      </c>
      <c r="S1295" s="121" t="s">
        <v>23863</v>
      </c>
    </row>
    <row r="1296" spans="1:19">
      <c r="A1296" s="126">
        <v>644116</v>
      </c>
      <c r="B1296" s="90" t="str">
        <f t="shared" si="41"/>
        <v>OC644116</v>
      </c>
      <c r="C1296" s="81" t="s">
        <v>23971</v>
      </c>
      <c r="D1296" s="81" t="str">
        <f t="shared" si="42"/>
        <v>644116 - Capital Outlay – Financial Facilities</v>
      </c>
      <c r="E1296" s="120" t="s">
        <v>22288</v>
      </c>
      <c r="F1296" s="121" t="s">
        <v>22289</v>
      </c>
      <c r="G1296" s="81" t="s">
        <v>23561</v>
      </c>
      <c r="H1296" s="81" t="s">
        <v>23562</v>
      </c>
      <c r="I1296" s="120" t="s">
        <v>23307</v>
      </c>
      <c r="J1296" s="83" t="s">
        <v>23308</v>
      </c>
      <c r="K1296" s="82" t="s">
        <v>23860</v>
      </c>
      <c r="L1296" s="83" t="s">
        <v>22292</v>
      </c>
      <c r="M1296" s="82" t="s">
        <v>23861</v>
      </c>
      <c r="N1296" s="83" t="s">
        <v>22292</v>
      </c>
      <c r="O1296" s="81"/>
      <c r="P1296" s="82" t="s">
        <v>23862</v>
      </c>
      <c r="Q1296" s="83" t="s">
        <v>23863</v>
      </c>
      <c r="R1296" s="82" t="s">
        <v>23864</v>
      </c>
      <c r="S1296" s="121" t="s">
        <v>23863</v>
      </c>
    </row>
    <row r="1297" spans="1:19">
      <c r="A1297" s="126">
        <v>644117</v>
      </c>
      <c r="B1297" s="90" t="str">
        <f t="shared" si="41"/>
        <v>OC644117</v>
      </c>
      <c r="C1297" s="81" t="s">
        <v>23972</v>
      </c>
      <c r="D1297" s="81" t="str">
        <f t="shared" si="42"/>
        <v>644117 - Capital Outlay – Equipment Warehouse Water</v>
      </c>
      <c r="E1297" s="120" t="s">
        <v>22288</v>
      </c>
      <c r="F1297" s="121" t="s">
        <v>22289</v>
      </c>
      <c r="G1297" s="81" t="s">
        <v>23561</v>
      </c>
      <c r="H1297" s="81" t="s">
        <v>23562</v>
      </c>
      <c r="I1297" s="120" t="s">
        <v>23307</v>
      </c>
      <c r="J1297" s="83" t="s">
        <v>23308</v>
      </c>
      <c r="K1297" s="82" t="s">
        <v>23860</v>
      </c>
      <c r="L1297" s="83" t="s">
        <v>22292</v>
      </c>
      <c r="M1297" s="82" t="s">
        <v>23861</v>
      </c>
      <c r="N1297" s="83" t="s">
        <v>22292</v>
      </c>
      <c r="O1297" s="81"/>
      <c r="P1297" s="82" t="s">
        <v>23862</v>
      </c>
      <c r="Q1297" s="83" t="s">
        <v>23863</v>
      </c>
      <c r="R1297" s="82" t="s">
        <v>23864</v>
      </c>
      <c r="S1297" s="121" t="s">
        <v>23863</v>
      </c>
    </row>
    <row r="1298" spans="1:19">
      <c r="A1298" s="126">
        <v>644118</v>
      </c>
      <c r="B1298" s="90" t="str">
        <f t="shared" si="41"/>
        <v>OC644118</v>
      </c>
      <c r="C1298" s="81" t="s">
        <v>23973</v>
      </c>
      <c r="D1298" s="81" t="str">
        <f t="shared" si="42"/>
        <v>644118 - Capital Outlay – Equip – Tools, Shop &amp; Garage Sewerage</v>
      </c>
      <c r="E1298" s="120" t="s">
        <v>22288</v>
      </c>
      <c r="F1298" s="121" t="s">
        <v>22289</v>
      </c>
      <c r="G1298" s="81" t="s">
        <v>23561</v>
      </c>
      <c r="H1298" s="81" t="s">
        <v>23562</v>
      </c>
      <c r="I1298" s="120" t="s">
        <v>23307</v>
      </c>
      <c r="J1298" s="83" t="s">
        <v>23308</v>
      </c>
      <c r="K1298" s="82" t="s">
        <v>23860</v>
      </c>
      <c r="L1298" s="83" t="s">
        <v>22292</v>
      </c>
      <c r="M1298" s="82" t="s">
        <v>23861</v>
      </c>
      <c r="N1298" s="83" t="s">
        <v>22292</v>
      </c>
      <c r="O1298" s="81"/>
      <c r="P1298" s="82" t="s">
        <v>23862</v>
      </c>
      <c r="Q1298" s="83" t="s">
        <v>23863</v>
      </c>
      <c r="R1298" s="82" t="s">
        <v>23864</v>
      </c>
      <c r="S1298" s="121" t="s">
        <v>23863</v>
      </c>
    </row>
    <row r="1299" spans="1:19">
      <c r="A1299" s="126">
        <v>644119</v>
      </c>
      <c r="B1299" s="90" t="str">
        <f t="shared" si="41"/>
        <v>OC644119</v>
      </c>
      <c r="C1299" s="81" t="s">
        <v>23974</v>
      </c>
      <c r="D1299" s="81" t="str">
        <f t="shared" si="42"/>
        <v>644119 - Capital Outlay – Equipment Laboratory Water</v>
      </c>
      <c r="E1299" s="120" t="s">
        <v>22288</v>
      </c>
      <c r="F1299" s="121" t="s">
        <v>22289</v>
      </c>
      <c r="G1299" s="81" t="s">
        <v>23561</v>
      </c>
      <c r="H1299" s="81" t="s">
        <v>23562</v>
      </c>
      <c r="I1299" s="120" t="s">
        <v>23307</v>
      </c>
      <c r="J1299" s="83" t="s">
        <v>23308</v>
      </c>
      <c r="K1299" s="82" t="s">
        <v>23860</v>
      </c>
      <c r="L1299" s="83" t="s">
        <v>22292</v>
      </c>
      <c r="M1299" s="82" t="s">
        <v>23861</v>
      </c>
      <c r="N1299" s="83" t="s">
        <v>22292</v>
      </c>
      <c r="O1299" s="81"/>
      <c r="P1299" s="82" t="s">
        <v>23862</v>
      </c>
      <c r="Q1299" s="83" t="s">
        <v>23863</v>
      </c>
      <c r="R1299" s="82" t="s">
        <v>23864</v>
      </c>
      <c r="S1299" s="121" t="s">
        <v>23863</v>
      </c>
    </row>
    <row r="1300" spans="1:19">
      <c r="A1300" s="126">
        <v>644120</v>
      </c>
      <c r="B1300" s="90" t="str">
        <f t="shared" si="41"/>
        <v>OC644120</v>
      </c>
      <c r="C1300" s="81" t="s">
        <v>23975</v>
      </c>
      <c r="D1300" s="81" t="str">
        <f t="shared" si="42"/>
        <v>644120 - Acquisitions - Library Reference Materials</v>
      </c>
      <c r="E1300" s="120" t="s">
        <v>22288</v>
      </c>
      <c r="F1300" s="121" t="s">
        <v>22289</v>
      </c>
      <c r="G1300" s="81" t="s">
        <v>23561</v>
      </c>
      <c r="H1300" s="81" t="s">
        <v>23562</v>
      </c>
      <c r="I1300" s="120" t="s">
        <v>23307</v>
      </c>
      <c r="J1300" s="83" t="s">
        <v>23308</v>
      </c>
      <c r="K1300" s="82" t="s">
        <v>23860</v>
      </c>
      <c r="L1300" s="83" t="s">
        <v>22292</v>
      </c>
      <c r="M1300" s="82" t="s">
        <v>23861</v>
      </c>
      <c r="N1300" s="83" t="s">
        <v>22292</v>
      </c>
      <c r="O1300" s="81"/>
      <c r="P1300" s="82" t="s">
        <v>23943</v>
      </c>
      <c r="Q1300" s="83" t="s">
        <v>23944</v>
      </c>
      <c r="R1300" s="82" t="s">
        <v>23945</v>
      </c>
      <c r="S1300" s="121" t="s">
        <v>23944</v>
      </c>
    </row>
    <row r="1301" spans="1:19">
      <c r="A1301" s="126">
        <v>644121</v>
      </c>
      <c r="B1301" s="90" t="str">
        <f t="shared" si="41"/>
        <v>OC644121</v>
      </c>
      <c r="C1301" s="81" t="s">
        <v>23976</v>
      </c>
      <c r="D1301" s="81" t="str">
        <f t="shared" si="42"/>
        <v>644121 - Capital Outlay – Equipment Construction Water</v>
      </c>
      <c r="E1301" s="120" t="s">
        <v>22288</v>
      </c>
      <c r="F1301" s="121" t="s">
        <v>22289</v>
      </c>
      <c r="G1301" s="81" t="s">
        <v>23561</v>
      </c>
      <c r="H1301" s="81" t="s">
        <v>23562</v>
      </c>
      <c r="I1301" s="120" t="s">
        <v>23307</v>
      </c>
      <c r="J1301" s="83" t="s">
        <v>23308</v>
      </c>
      <c r="K1301" s="82" t="s">
        <v>23860</v>
      </c>
      <c r="L1301" s="83" t="s">
        <v>22292</v>
      </c>
      <c r="M1301" s="82" t="s">
        <v>23861</v>
      </c>
      <c r="N1301" s="83" t="s">
        <v>22292</v>
      </c>
      <c r="O1301" s="81"/>
      <c r="P1301" s="82" t="s">
        <v>23862</v>
      </c>
      <c r="Q1301" s="83" t="s">
        <v>23863</v>
      </c>
      <c r="R1301" s="82" t="s">
        <v>23864</v>
      </c>
      <c r="S1301" s="121" t="s">
        <v>23863</v>
      </c>
    </row>
    <row r="1302" spans="1:19">
      <c r="A1302" s="126">
        <v>644122</v>
      </c>
      <c r="B1302" s="90" t="str">
        <f t="shared" si="41"/>
        <v>OC644122</v>
      </c>
      <c r="C1302" s="81" t="s">
        <v>23977</v>
      </c>
      <c r="D1302" s="81" t="str">
        <f t="shared" si="42"/>
        <v>644122 - Capital Outlay – Equipment Communication Water</v>
      </c>
      <c r="E1302" s="120" t="s">
        <v>22288</v>
      </c>
      <c r="F1302" s="121" t="s">
        <v>22289</v>
      </c>
      <c r="G1302" s="81" t="s">
        <v>23561</v>
      </c>
      <c r="H1302" s="81" t="s">
        <v>23562</v>
      </c>
      <c r="I1302" s="120" t="s">
        <v>23307</v>
      </c>
      <c r="J1302" s="83" t="s">
        <v>23308</v>
      </c>
      <c r="K1302" s="82" t="s">
        <v>23860</v>
      </c>
      <c r="L1302" s="83" t="s">
        <v>22292</v>
      </c>
      <c r="M1302" s="82" t="s">
        <v>23861</v>
      </c>
      <c r="N1302" s="83" t="s">
        <v>22292</v>
      </c>
      <c r="O1302" s="81"/>
      <c r="P1302" s="82" t="s">
        <v>23862</v>
      </c>
      <c r="Q1302" s="83" t="s">
        <v>23863</v>
      </c>
      <c r="R1302" s="82" t="s">
        <v>23864</v>
      </c>
      <c r="S1302" s="121" t="s">
        <v>23863</v>
      </c>
    </row>
    <row r="1303" spans="1:19">
      <c r="A1303" s="126">
        <v>644123</v>
      </c>
      <c r="B1303" s="90" t="str">
        <f t="shared" si="41"/>
        <v>OC644123</v>
      </c>
      <c r="C1303" s="81" t="s">
        <v>23978</v>
      </c>
      <c r="D1303" s="81" t="str">
        <f t="shared" si="42"/>
        <v>644123 - Capital Outlay – Equipment Security Water</v>
      </c>
      <c r="E1303" s="120" t="s">
        <v>22288</v>
      </c>
      <c r="F1303" s="121" t="s">
        <v>22289</v>
      </c>
      <c r="G1303" s="81" t="s">
        <v>23561</v>
      </c>
      <c r="H1303" s="81" t="s">
        <v>23562</v>
      </c>
      <c r="I1303" s="120" t="s">
        <v>23307</v>
      </c>
      <c r="J1303" s="83" t="s">
        <v>23308</v>
      </c>
      <c r="K1303" s="82" t="s">
        <v>23860</v>
      </c>
      <c r="L1303" s="83" t="s">
        <v>22292</v>
      </c>
      <c r="M1303" s="82" t="s">
        <v>23861</v>
      </c>
      <c r="N1303" s="83" t="s">
        <v>22292</v>
      </c>
      <c r="O1303" s="81"/>
      <c r="P1303" s="82" t="s">
        <v>23862</v>
      </c>
      <c r="Q1303" s="83" t="s">
        <v>23863</v>
      </c>
      <c r="R1303" s="82" t="s">
        <v>23864</v>
      </c>
      <c r="S1303" s="121" t="s">
        <v>23863</v>
      </c>
    </row>
    <row r="1304" spans="1:19">
      <c r="A1304" s="126">
        <v>644124</v>
      </c>
      <c r="B1304" s="90" t="str">
        <f t="shared" si="41"/>
        <v>OC644124</v>
      </c>
      <c r="C1304" s="81" t="s">
        <v>23979</v>
      </c>
      <c r="D1304" s="81" t="str">
        <f t="shared" si="42"/>
        <v>644124 - Capital Outlay</v>
      </c>
      <c r="E1304" s="120" t="s">
        <v>22288</v>
      </c>
      <c r="F1304" s="121" t="s">
        <v>22289</v>
      </c>
      <c r="G1304" s="81" t="s">
        <v>23561</v>
      </c>
      <c r="H1304" s="81" t="s">
        <v>23562</v>
      </c>
      <c r="I1304" s="120" t="s">
        <v>23307</v>
      </c>
      <c r="J1304" s="83" t="s">
        <v>23308</v>
      </c>
      <c r="K1304" s="82" t="s">
        <v>23860</v>
      </c>
      <c r="L1304" s="83" t="s">
        <v>22292</v>
      </c>
      <c r="M1304" s="82" t="s">
        <v>23861</v>
      </c>
      <c r="N1304" s="83" t="s">
        <v>22292</v>
      </c>
      <c r="O1304" s="81"/>
      <c r="P1304" s="82" t="s">
        <v>23862</v>
      </c>
      <c r="Q1304" s="83" t="s">
        <v>23863</v>
      </c>
      <c r="R1304" s="82" t="s">
        <v>23864</v>
      </c>
      <c r="S1304" s="121" t="s">
        <v>23863</v>
      </c>
    </row>
    <row r="1305" spans="1:19">
      <c r="A1305" s="126">
        <v>644125</v>
      </c>
      <c r="B1305" s="90" t="str">
        <f t="shared" si="41"/>
        <v>OC644125</v>
      </c>
      <c r="C1305" s="81" t="s">
        <v>23980</v>
      </c>
      <c r="D1305" s="81" t="str">
        <f t="shared" si="42"/>
        <v>644125 - Capital Outlay – Library Reference Materials</v>
      </c>
      <c r="E1305" s="120" t="s">
        <v>22288</v>
      </c>
      <c r="F1305" s="121" t="s">
        <v>22289</v>
      </c>
      <c r="G1305" s="81" t="s">
        <v>23561</v>
      </c>
      <c r="H1305" s="81" t="s">
        <v>23562</v>
      </c>
      <c r="I1305" s="120" t="s">
        <v>23307</v>
      </c>
      <c r="J1305" s="83" t="s">
        <v>23308</v>
      </c>
      <c r="K1305" s="82" t="s">
        <v>23860</v>
      </c>
      <c r="L1305" s="83" t="s">
        <v>22292</v>
      </c>
      <c r="M1305" s="82" t="s">
        <v>23861</v>
      </c>
      <c r="N1305" s="83" t="s">
        <v>22292</v>
      </c>
      <c r="O1305" s="81"/>
      <c r="P1305" s="82" t="s">
        <v>23862</v>
      </c>
      <c r="Q1305" s="83" t="s">
        <v>23863</v>
      </c>
      <c r="R1305" s="82" t="s">
        <v>23864</v>
      </c>
      <c r="S1305" s="121" t="s">
        <v>23863</v>
      </c>
    </row>
    <row r="1306" spans="1:19">
      <c r="A1306" s="126">
        <v>644130</v>
      </c>
      <c r="B1306" s="90" t="str">
        <f t="shared" si="41"/>
        <v>OC644130</v>
      </c>
      <c r="C1306" s="81" t="s">
        <v>23981</v>
      </c>
      <c r="D1306" s="81" t="str">
        <f t="shared" si="42"/>
        <v>644130 - Use 644100 In Place Of</v>
      </c>
      <c r="E1306" s="120" t="s">
        <v>22288</v>
      </c>
      <c r="F1306" s="121" t="s">
        <v>22289</v>
      </c>
      <c r="G1306" s="81" t="s">
        <v>23561</v>
      </c>
      <c r="H1306" s="81" t="s">
        <v>23562</v>
      </c>
      <c r="I1306" s="120" t="s">
        <v>23307</v>
      </c>
      <c r="J1306" s="83" t="s">
        <v>23308</v>
      </c>
      <c r="K1306" s="82" t="s">
        <v>23860</v>
      </c>
      <c r="L1306" s="83" t="s">
        <v>22292</v>
      </c>
      <c r="M1306" s="82" t="s">
        <v>23861</v>
      </c>
      <c r="N1306" s="83" t="s">
        <v>22292</v>
      </c>
      <c r="O1306" s="81"/>
      <c r="P1306" s="82" t="s">
        <v>23862</v>
      </c>
      <c r="Q1306" s="83" t="s">
        <v>23863</v>
      </c>
      <c r="R1306" s="82" t="s">
        <v>23864</v>
      </c>
      <c r="S1306" s="121" t="s">
        <v>23863</v>
      </c>
    </row>
    <row r="1307" spans="1:19">
      <c r="A1307" s="126">
        <v>644180</v>
      </c>
      <c r="B1307" s="90" t="str">
        <f t="shared" si="41"/>
        <v>OC644180</v>
      </c>
      <c r="C1307" s="81" t="s">
        <v>23981</v>
      </c>
      <c r="D1307" s="81" t="str">
        <f t="shared" si="42"/>
        <v>644180 - Use 644100 In Place Of</v>
      </c>
      <c r="E1307" s="120" t="s">
        <v>22288</v>
      </c>
      <c r="F1307" s="121" t="s">
        <v>22289</v>
      </c>
      <c r="G1307" s="81" t="s">
        <v>23561</v>
      </c>
      <c r="H1307" s="81" t="s">
        <v>23562</v>
      </c>
      <c r="I1307" s="120" t="s">
        <v>23307</v>
      </c>
      <c r="J1307" s="83" t="s">
        <v>23308</v>
      </c>
      <c r="K1307" s="82" t="s">
        <v>23860</v>
      </c>
      <c r="L1307" s="83" t="s">
        <v>22292</v>
      </c>
      <c r="M1307" s="82" t="s">
        <v>23861</v>
      </c>
      <c r="N1307" s="83" t="s">
        <v>22292</v>
      </c>
      <c r="O1307" s="81"/>
      <c r="P1307" s="82" t="s">
        <v>23862</v>
      </c>
      <c r="Q1307" s="83" t="s">
        <v>23863</v>
      </c>
      <c r="R1307" s="82" t="s">
        <v>23864</v>
      </c>
      <c r="S1307" s="121" t="s">
        <v>23863</v>
      </c>
    </row>
    <row r="1308" spans="1:19">
      <c r="A1308" s="126">
        <v>644200</v>
      </c>
      <c r="B1308" s="90" t="str">
        <f t="shared" si="41"/>
        <v>OC644200</v>
      </c>
      <c r="C1308" s="81" t="s">
        <v>23982</v>
      </c>
      <c r="D1308" s="81" t="str">
        <f t="shared" si="42"/>
        <v>644200 - Nonrecurring Capital Asset Adjustment</v>
      </c>
      <c r="E1308" s="120" t="s">
        <v>22291</v>
      </c>
      <c r="F1308" s="121" t="s">
        <v>22292</v>
      </c>
      <c r="G1308" s="81" t="s">
        <v>23561</v>
      </c>
      <c r="H1308" s="81" t="s">
        <v>23562</v>
      </c>
      <c r="I1308" s="120" t="s">
        <v>23307</v>
      </c>
      <c r="J1308" s="83" t="s">
        <v>23308</v>
      </c>
      <c r="K1308" s="82" t="s">
        <v>23860</v>
      </c>
      <c r="L1308" s="83" t="s">
        <v>22292</v>
      </c>
      <c r="M1308" s="82" t="s">
        <v>23861</v>
      </c>
      <c r="N1308" s="83" t="s">
        <v>22292</v>
      </c>
      <c r="O1308" s="81"/>
      <c r="P1308" s="82" t="s">
        <v>23862</v>
      </c>
      <c r="Q1308" s="83" t="s">
        <v>23863</v>
      </c>
      <c r="R1308" s="82" t="s">
        <v>23864</v>
      </c>
      <c r="S1308" s="121" t="s">
        <v>23863</v>
      </c>
    </row>
    <row r="1309" spans="1:19">
      <c r="A1309" s="126">
        <v>644250</v>
      </c>
      <c r="B1309" s="90" t="str">
        <f t="shared" si="41"/>
        <v>OC644250</v>
      </c>
      <c r="C1309" s="81" t="s">
        <v>23983</v>
      </c>
      <c r="D1309" s="81" t="str">
        <f t="shared" si="42"/>
        <v>644250 - Use 644600 In Place Of</v>
      </c>
      <c r="E1309" s="120" t="s">
        <v>22288</v>
      </c>
      <c r="F1309" s="121" t="s">
        <v>22289</v>
      </c>
      <c r="G1309" s="81" t="s">
        <v>23561</v>
      </c>
      <c r="H1309" s="81" t="s">
        <v>23562</v>
      </c>
      <c r="I1309" s="120" t="s">
        <v>23307</v>
      </c>
      <c r="J1309" s="83" t="s">
        <v>23308</v>
      </c>
      <c r="K1309" s="82" t="s">
        <v>23860</v>
      </c>
      <c r="L1309" s="83" t="s">
        <v>22292</v>
      </c>
      <c r="M1309" s="82" t="s">
        <v>23861</v>
      </c>
      <c r="N1309" s="83" t="s">
        <v>22292</v>
      </c>
      <c r="O1309" s="81"/>
      <c r="P1309" s="82" t="s">
        <v>23862</v>
      </c>
      <c r="Q1309" s="83" t="s">
        <v>23863</v>
      </c>
      <c r="R1309" s="82" t="s">
        <v>23864</v>
      </c>
      <c r="S1309" s="121" t="s">
        <v>23863</v>
      </c>
    </row>
    <row r="1310" spans="1:19">
      <c r="A1310" s="126">
        <v>644300</v>
      </c>
      <c r="B1310" s="90" t="str">
        <f t="shared" si="41"/>
        <v>OC644300</v>
      </c>
      <c r="C1310" s="81" t="s">
        <v>23984</v>
      </c>
      <c r="D1310" s="81" t="str">
        <f t="shared" si="42"/>
        <v>644300 - Acquisitions – Meters &amp; Services</v>
      </c>
      <c r="E1310" s="120" t="s">
        <v>22288</v>
      </c>
      <c r="F1310" s="121" t="s">
        <v>22289</v>
      </c>
      <c r="G1310" s="81" t="s">
        <v>23561</v>
      </c>
      <c r="H1310" s="81" t="s">
        <v>23562</v>
      </c>
      <c r="I1310" s="120" t="s">
        <v>23307</v>
      </c>
      <c r="J1310" s="83" t="s">
        <v>23308</v>
      </c>
      <c r="K1310" s="82" t="s">
        <v>23860</v>
      </c>
      <c r="L1310" s="83" t="s">
        <v>22292</v>
      </c>
      <c r="M1310" s="82" t="s">
        <v>23861</v>
      </c>
      <c r="N1310" s="83" t="s">
        <v>22292</v>
      </c>
      <c r="O1310" s="81"/>
      <c r="P1310" s="82" t="s">
        <v>23943</v>
      </c>
      <c r="Q1310" s="83" t="s">
        <v>23944</v>
      </c>
      <c r="R1310" s="82" t="s">
        <v>23945</v>
      </c>
      <c r="S1310" s="121" t="s">
        <v>23944</v>
      </c>
    </row>
    <row r="1311" spans="1:19">
      <c r="A1311" s="126">
        <v>644500</v>
      </c>
      <c r="B1311" s="90" t="str">
        <f t="shared" si="41"/>
        <v>OC644500</v>
      </c>
      <c r="C1311" s="81" t="s">
        <v>23985</v>
      </c>
      <c r="D1311" s="81" t="str">
        <f t="shared" si="42"/>
        <v>644500 - Acquisitions – Buses</v>
      </c>
      <c r="E1311" s="120" t="s">
        <v>22288</v>
      </c>
      <c r="F1311" s="121" t="s">
        <v>22289</v>
      </c>
      <c r="G1311" s="81" t="s">
        <v>23561</v>
      </c>
      <c r="H1311" s="81" t="s">
        <v>23562</v>
      </c>
      <c r="I1311" s="120" t="s">
        <v>23307</v>
      </c>
      <c r="J1311" s="83" t="s">
        <v>23308</v>
      </c>
      <c r="K1311" s="82" t="s">
        <v>23860</v>
      </c>
      <c r="L1311" s="83" t="s">
        <v>22292</v>
      </c>
      <c r="M1311" s="82" t="s">
        <v>23861</v>
      </c>
      <c r="N1311" s="83" t="s">
        <v>22292</v>
      </c>
      <c r="O1311" s="81"/>
      <c r="P1311" s="82" t="s">
        <v>23943</v>
      </c>
      <c r="Q1311" s="83" t="s">
        <v>23944</v>
      </c>
      <c r="R1311" s="82" t="s">
        <v>23945</v>
      </c>
      <c r="S1311" s="121" t="s">
        <v>23944</v>
      </c>
    </row>
    <row r="1312" spans="1:19">
      <c r="A1312" s="126">
        <v>644600</v>
      </c>
      <c r="B1312" s="90" t="str">
        <f t="shared" si="41"/>
        <v>OC644600</v>
      </c>
      <c r="C1312" s="81" t="s">
        <v>23986</v>
      </c>
      <c r="D1312" s="81" t="str">
        <f t="shared" si="42"/>
        <v>644600 - Acquisitions - Vehicle</v>
      </c>
      <c r="E1312" s="120" t="s">
        <v>22288</v>
      </c>
      <c r="F1312" s="121" t="s">
        <v>22289</v>
      </c>
      <c r="G1312" s="81" t="s">
        <v>23561</v>
      </c>
      <c r="H1312" s="81" t="s">
        <v>23562</v>
      </c>
      <c r="I1312" s="120" t="s">
        <v>23307</v>
      </c>
      <c r="J1312" s="83" t="s">
        <v>23308</v>
      </c>
      <c r="K1312" s="82" t="s">
        <v>23860</v>
      </c>
      <c r="L1312" s="83" t="s">
        <v>22292</v>
      </c>
      <c r="M1312" s="82" t="s">
        <v>23861</v>
      </c>
      <c r="N1312" s="83" t="s">
        <v>22292</v>
      </c>
      <c r="O1312" s="81"/>
      <c r="P1312" s="82" t="s">
        <v>23987</v>
      </c>
      <c r="Q1312" s="83" t="s">
        <v>23988</v>
      </c>
      <c r="R1312" s="82" t="s">
        <v>23989</v>
      </c>
      <c r="S1312" s="121" t="s">
        <v>23988</v>
      </c>
    </row>
    <row r="1313" spans="1:19">
      <c r="A1313" s="126">
        <v>644700</v>
      </c>
      <c r="B1313" s="90" t="str">
        <f t="shared" si="41"/>
        <v>OC644700</v>
      </c>
      <c r="C1313" s="81" t="s">
        <v>23990</v>
      </c>
      <c r="D1313" s="81" t="str">
        <f t="shared" si="42"/>
        <v>644700 - Acquisitions – Rails</v>
      </c>
      <c r="E1313" s="120" t="s">
        <v>22288</v>
      </c>
      <c r="F1313" s="121" t="s">
        <v>22289</v>
      </c>
      <c r="G1313" s="81" t="s">
        <v>23561</v>
      </c>
      <c r="H1313" s="81" t="s">
        <v>23562</v>
      </c>
      <c r="I1313" s="120" t="s">
        <v>23307</v>
      </c>
      <c r="J1313" s="83" t="s">
        <v>23308</v>
      </c>
      <c r="K1313" s="82" t="s">
        <v>23860</v>
      </c>
      <c r="L1313" s="83" t="s">
        <v>22292</v>
      </c>
      <c r="M1313" s="82" t="s">
        <v>23861</v>
      </c>
      <c r="N1313" s="83" t="s">
        <v>22292</v>
      </c>
      <c r="O1313" s="81"/>
      <c r="P1313" s="82" t="s">
        <v>23943</v>
      </c>
      <c r="Q1313" s="83" t="s">
        <v>23944</v>
      </c>
      <c r="R1313" s="82" t="s">
        <v>23945</v>
      </c>
      <c r="S1313" s="121" t="s">
        <v>23944</v>
      </c>
    </row>
    <row r="1314" spans="1:19">
      <c r="A1314" s="126">
        <v>644900</v>
      </c>
      <c r="B1314" s="90" t="str">
        <f t="shared" si="41"/>
        <v>OC644900</v>
      </c>
      <c r="C1314" s="81" t="s">
        <v>23991</v>
      </c>
      <c r="D1314" s="81" t="str">
        <f t="shared" si="42"/>
        <v>644900 - Acquisitions – Fixed Asset – Other</v>
      </c>
      <c r="E1314" s="120" t="s">
        <v>22288</v>
      </c>
      <c r="F1314" s="121" t="s">
        <v>22289</v>
      </c>
      <c r="G1314" s="81" t="s">
        <v>23561</v>
      </c>
      <c r="H1314" s="81" t="s">
        <v>23562</v>
      </c>
      <c r="I1314" s="120" t="s">
        <v>23307</v>
      </c>
      <c r="J1314" s="83" t="s">
        <v>23308</v>
      </c>
      <c r="K1314" s="82" t="s">
        <v>23860</v>
      </c>
      <c r="L1314" s="83" t="s">
        <v>22292</v>
      </c>
      <c r="M1314" s="82" t="s">
        <v>23861</v>
      </c>
      <c r="N1314" s="83" t="s">
        <v>22292</v>
      </c>
      <c r="O1314" s="81"/>
      <c r="P1314" s="82" t="s">
        <v>23943</v>
      </c>
      <c r="Q1314" s="83" t="s">
        <v>23944</v>
      </c>
      <c r="R1314" s="82" t="s">
        <v>23945</v>
      </c>
      <c r="S1314" s="121" t="s">
        <v>23944</v>
      </c>
    </row>
    <row r="1315" spans="1:19">
      <c r="A1315" s="126">
        <v>645100</v>
      </c>
      <c r="B1315" s="90" t="str">
        <f t="shared" si="41"/>
        <v>OC645100</v>
      </c>
      <c r="C1315" s="81" t="s">
        <v>23992</v>
      </c>
      <c r="D1315" s="81" t="str">
        <f t="shared" si="42"/>
        <v>645100 - Acquisitions – WIP – Construction</v>
      </c>
      <c r="E1315" s="120" t="s">
        <v>22288</v>
      </c>
      <c r="F1315" s="121" t="s">
        <v>22289</v>
      </c>
      <c r="G1315" s="81" t="s">
        <v>23561</v>
      </c>
      <c r="H1315" s="81" t="s">
        <v>23562</v>
      </c>
      <c r="I1315" s="120" t="s">
        <v>23307</v>
      </c>
      <c r="J1315" s="83" t="s">
        <v>23308</v>
      </c>
      <c r="K1315" s="82" t="s">
        <v>23860</v>
      </c>
      <c r="L1315" s="83" t="s">
        <v>22292</v>
      </c>
      <c r="M1315" s="82" t="s">
        <v>23861</v>
      </c>
      <c r="N1315" s="83" t="s">
        <v>22292</v>
      </c>
      <c r="O1315" s="81"/>
      <c r="P1315" s="82" t="s">
        <v>23943</v>
      </c>
      <c r="Q1315" s="83" t="s">
        <v>23944</v>
      </c>
      <c r="R1315" s="82" t="s">
        <v>23945</v>
      </c>
      <c r="S1315" s="121" t="s">
        <v>23944</v>
      </c>
    </row>
    <row r="1316" spans="1:19">
      <c r="A1316" s="126">
        <v>645140</v>
      </c>
      <c r="B1316" s="90" t="str">
        <f t="shared" si="41"/>
        <v>OC645140</v>
      </c>
      <c r="C1316" s="81" t="s">
        <v>23993</v>
      </c>
      <c r="D1316" s="81" t="str">
        <f t="shared" si="42"/>
        <v>645140 - Acquisition -Raw water Tunnel</v>
      </c>
      <c r="E1316" s="120" t="s">
        <v>22291</v>
      </c>
      <c r="F1316" s="121" t="s">
        <v>22292</v>
      </c>
      <c r="G1316" s="81" t="s">
        <v>23561</v>
      </c>
      <c r="H1316" s="81" t="s">
        <v>23562</v>
      </c>
      <c r="I1316" s="120" t="s">
        <v>23307</v>
      </c>
      <c r="J1316" s="83" t="s">
        <v>23308</v>
      </c>
      <c r="K1316" s="82" t="s">
        <v>23860</v>
      </c>
      <c r="L1316" s="83" t="s">
        <v>22292</v>
      </c>
      <c r="M1316" s="82" t="s">
        <v>23861</v>
      </c>
      <c r="N1316" s="83" t="s">
        <v>22292</v>
      </c>
      <c r="O1316" s="81"/>
      <c r="P1316" s="82" t="s">
        <v>23943</v>
      </c>
      <c r="Q1316" s="83" t="s">
        <v>23944</v>
      </c>
      <c r="R1316" s="82" t="s">
        <v>23945</v>
      </c>
      <c r="S1316" s="121" t="s">
        <v>23944</v>
      </c>
    </row>
    <row r="1317" spans="1:19">
      <c r="A1317" s="126">
        <v>645150</v>
      </c>
      <c r="B1317" s="90" t="str">
        <f t="shared" si="41"/>
        <v>OC645150</v>
      </c>
      <c r="C1317" s="81" t="s">
        <v>23994</v>
      </c>
      <c r="D1317" s="81" t="str">
        <f t="shared" si="42"/>
        <v>645150 - Capital Outlay – Equipment Pumping Water</v>
      </c>
      <c r="E1317" s="120" t="s">
        <v>22288</v>
      </c>
      <c r="F1317" s="121" t="s">
        <v>22289</v>
      </c>
      <c r="G1317" s="81" t="s">
        <v>23561</v>
      </c>
      <c r="H1317" s="81" t="s">
        <v>23562</v>
      </c>
      <c r="I1317" s="120" t="s">
        <v>23307</v>
      </c>
      <c r="J1317" s="83" t="s">
        <v>23308</v>
      </c>
      <c r="K1317" s="82" t="s">
        <v>23860</v>
      </c>
      <c r="L1317" s="83" t="s">
        <v>22292</v>
      </c>
      <c r="M1317" s="82" t="s">
        <v>23861</v>
      </c>
      <c r="N1317" s="83" t="s">
        <v>22292</v>
      </c>
      <c r="O1317" s="81"/>
      <c r="P1317" s="82" t="s">
        <v>23862</v>
      </c>
      <c r="Q1317" s="83" t="s">
        <v>23863</v>
      </c>
      <c r="R1317" s="82" t="s">
        <v>23864</v>
      </c>
      <c r="S1317" s="121" t="s">
        <v>23863</v>
      </c>
    </row>
    <row r="1318" spans="1:19">
      <c r="A1318" s="126">
        <v>645160</v>
      </c>
      <c r="B1318" s="90" t="str">
        <f t="shared" si="41"/>
        <v>OC645160</v>
      </c>
      <c r="C1318" s="81" t="s">
        <v>23995</v>
      </c>
      <c r="D1318" s="81" t="str">
        <f t="shared" si="42"/>
        <v>645160 - Capital Outlay – Equipment Water Treatment</v>
      </c>
      <c r="E1318" s="120" t="s">
        <v>22288</v>
      </c>
      <c r="F1318" s="121" t="s">
        <v>22289</v>
      </c>
      <c r="G1318" s="81" t="s">
        <v>23561</v>
      </c>
      <c r="H1318" s="81" t="s">
        <v>23562</v>
      </c>
      <c r="I1318" s="120" t="s">
        <v>23307</v>
      </c>
      <c r="J1318" s="83" t="s">
        <v>23308</v>
      </c>
      <c r="K1318" s="82" t="s">
        <v>23860</v>
      </c>
      <c r="L1318" s="83" t="s">
        <v>22292</v>
      </c>
      <c r="M1318" s="82" t="s">
        <v>23861</v>
      </c>
      <c r="N1318" s="83" t="s">
        <v>22292</v>
      </c>
      <c r="O1318" s="81"/>
      <c r="P1318" s="82" t="s">
        <v>23862</v>
      </c>
      <c r="Q1318" s="83" t="s">
        <v>23863</v>
      </c>
      <c r="R1318" s="82" t="s">
        <v>23864</v>
      </c>
      <c r="S1318" s="121" t="s">
        <v>23863</v>
      </c>
    </row>
    <row r="1319" spans="1:19">
      <c r="A1319" s="126">
        <v>645170</v>
      </c>
      <c r="B1319" s="90" t="str">
        <f t="shared" si="41"/>
        <v>OC645170</v>
      </c>
      <c r="C1319" s="81" t="s">
        <v>23996</v>
      </c>
      <c r="D1319" s="81" t="str">
        <f t="shared" si="42"/>
        <v>645170 - Capital Outlay-Distribution Reservoirs</v>
      </c>
      <c r="E1319" s="120" t="s">
        <v>22291</v>
      </c>
      <c r="F1319" s="121" t="s">
        <v>22292</v>
      </c>
      <c r="G1319" s="81" t="s">
        <v>23561</v>
      </c>
      <c r="H1319" s="81" t="s">
        <v>23562</v>
      </c>
      <c r="I1319" s="120" t="s">
        <v>23307</v>
      </c>
      <c r="J1319" s="83" t="s">
        <v>23308</v>
      </c>
      <c r="K1319" s="82" t="s">
        <v>23860</v>
      </c>
      <c r="L1319" s="83" t="s">
        <v>22292</v>
      </c>
      <c r="M1319" s="82" t="s">
        <v>23861</v>
      </c>
      <c r="N1319" s="83" t="s">
        <v>22292</v>
      </c>
      <c r="O1319" s="81"/>
      <c r="P1319" s="82" t="s">
        <v>23862</v>
      </c>
      <c r="Q1319" s="83" t="s">
        <v>23863</v>
      </c>
      <c r="R1319" s="82" t="s">
        <v>23864</v>
      </c>
      <c r="S1319" s="121" t="s">
        <v>23863</v>
      </c>
    </row>
    <row r="1320" spans="1:19">
      <c r="A1320" s="126">
        <v>645180</v>
      </c>
      <c r="B1320" s="90" t="str">
        <f t="shared" si="41"/>
        <v>OC645180</v>
      </c>
      <c r="C1320" s="81" t="s">
        <v>23997</v>
      </c>
      <c r="D1320" s="81" t="str">
        <f t="shared" si="42"/>
        <v>645180 - Capital Outlay – Main Transmission</v>
      </c>
      <c r="E1320" s="120" t="s">
        <v>22288</v>
      </c>
      <c r="F1320" s="121" t="s">
        <v>22289</v>
      </c>
      <c r="G1320" s="81" t="s">
        <v>23561</v>
      </c>
      <c r="H1320" s="81" t="s">
        <v>23562</v>
      </c>
      <c r="I1320" s="120" t="s">
        <v>23307</v>
      </c>
      <c r="J1320" s="83" t="s">
        <v>23308</v>
      </c>
      <c r="K1320" s="82" t="s">
        <v>23860</v>
      </c>
      <c r="L1320" s="83" t="s">
        <v>22292</v>
      </c>
      <c r="M1320" s="82" t="s">
        <v>23861</v>
      </c>
      <c r="N1320" s="83" t="s">
        <v>22292</v>
      </c>
      <c r="O1320" s="81"/>
      <c r="P1320" s="82" t="s">
        <v>23862</v>
      </c>
      <c r="Q1320" s="83" t="s">
        <v>23863</v>
      </c>
      <c r="R1320" s="82" t="s">
        <v>23864</v>
      </c>
      <c r="S1320" s="121" t="s">
        <v>23863</v>
      </c>
    </row>
    <row r="1321" spans="1:19">
      <c r="A1321" s="126">
        <v>645190</v>
      </c>
      <c r="B1321" s="90" t="str">
        <f t="shared" si="41"/>
        <v>OC645190</v>
      </c>
      <c r="C1321" s="81" t="s">
        <v>23998</v>
      </c>
      <c r="D1321" s="81" t="str">
        <f t="shared" si="42"/>
        <v>645190 - Capital Outlay-Mains Distribution</v>
      </c>
      <c r="E1321" s="120" t="s">
        <v>22291</v>
      </c>
      <c r="F1321" s="121" t="s">
        <v>22292</v>
      </c>
      <c r="G1321" s="81" t="s">
        <v>23561</v>
      </c>
      <c r="H1321" s="81" t="s">
        <v>23562</v>
      </c>
      <c r="I1321" s="120" t="s">
        <v>23307</v>
      </c>
      <c r="J1321" s="83" t="s">
        <v>23308</v>
      </c>
      <c r="K1321" s="82" t="s">
        <v>23860</v>
      </c>
      <c r="L1321" s="83" t="s">
        <v>22292</v>
      </c>
      <c r="M1321" s="82" t="s">
        <v>23861</v>
      </c>
      <c r="N1321" s="83" t="s">
        <v>22292</v>
      </c>
      <c r="O1321" s="81"/>
      <c r="P1321" s="82" t="s">
        <v>23862</v>
      </c>
      <c r="Q1321" s="83" t="s">
        <v>23863</v>
      </c>
      <c r="R1321" s="82" t="s">
        <v>23864</v>
      </c>
      <c r="S1321" s="121" t="s">
        <v>23863</v>
      </c>
    </row>
    <row r="1322" spans="1:19">
      <c r="A1322" s="126">
        <v>645200</v>
      </c>
      <c r="B1322" s="90" t="str">
        <f t="shared" si="41"/>
        <v>OC645200</v>
      </c>
      <c r="C1322" s="81" t="s">
        <v>23999</v>
      </c>
      <c r="D1322" s="81" t="str">
        <f t="shared" si="42"/>
        <v>645200 - Capital Outlay – Services</v>
      </c>
      <c r="E1322" s="120" t="s">
        <v>22288</v>
      </c>
      <c r="F1322" s="121" t="s">
        <v>22289</v>
      </c>
      <c r="G1322" s="81" t="s">
        <v>23561</v>
      </c>
      <c r="H1322" s="81" t="s">
        <v>23562</v>
      </c>
      <c r="I1322" s="120" t="s">
        <v>23307</v>
      </c>
      <c r="J1322" s="83" t="s">
        <v>23308</v>
      </c>
      <c r="K1322" s="82" t="s">
        <v>23860</v>
      </c>
      <c r="L1322" s="83" t="s">
        <v>22292</v>
      </c>
      <c r="M1322" s="82" t="s">
        <v>23861</v>
      </c>
      <c r="N1322" s="83" t="s">
        <v>22292</v>
      </c>
      <c r="O1322" s="81"/>
      <c r="P1322" s="82" t="s">
        <v>23862</v>
      </c>
      <c r="Q1322" s="83" t="s">
        <v>23863</v>
      </c>
      <c r="R1322" s="82" t="s">
        <v>23864</v>
      </c>
      <c r="S1322" s="121" t="s">
        <v>23863</v>
      </c>
    </row>
    <row r="1323" spans="1:19">
      <c r="A1323" s="126">
        <v>645210</v>
      </c>
      <c r="B1323" s="90" t="str">
        <f t="shared" si="41"/>
        <v>OC645210</v>
      </c>
      <c r="C1323" s="81" t="s">
        <v>24000</v>
      </c>
      <c r="D1323" s="81" t="str">
        <f t="shared" si="42"/>
        <v>645210 - Capital Outlay – Meter Consumer &amp; Measuring Device</v>
      </c>
      <c r="E1323" s="120" t="s">
        <v>22288</v>
      </c>
      <c r="F1323" s="121" t="s">
        <v>22289</v>
      </c>
      <c r="G1323" s="81" t="s">
        <v>23561</v>
      </c>
      <c r="H1323" s="81" t="s">
        <v>23562</v>
      </c>
      <c r="I1323" s="120" t="s">
        <v>23307</v>
      </c>
      <c r="J1323" s="83" t="s">
        <v>23308</v>
      </c>
      <c r="K1323" s="82" t="s">
        <v>23860</v>
      </c>
      <c r="L1323" s="83" t="s">
        <v>22292</v>
      </c>
      <c r="M1323" s="82" t="s">
        <v>23861</v>
      </c>
      <c r="N1323" s="83" t="s">
        <v>22292</v>
      </c>
      <c r="O1323" s="81"/>
      <c r="P1323" s="82" t="s">
        <v>23862</v>
      </c>
      <c r="Q1323" s="83" t="s">
        <v>23863</v>
      </c>
      <c r="R1323" s="82" t="s">
        <v>23864</v>
      </c>
      <c r="S1323" s="121" t="s">
        <v>23863</v>
      </c>
    </row>
    <row r="1324" spans="1:19">
      <c r="A1324" s="126">
        <v>645220</v>
      </c>
      <c r="B1324" s="90" t="str">
        <f t="shared" si="41"/>
        <v>OC645220</v>
      </c>
      <c r="C1324" s="81" t="s">
        <v>24001</v>
      </c>
      <c r="D1324" s="81" t="str">
        <f t="shared" si="42"/>
        <v>645220 - Capital Outlay-Meters Consumer and Device</v>
      </c>
      <c r="E1324" s="120" t="s">
        <v>22291</v>
      </c>
      <c r="F1324" s="121" t="s">
        <v>22292</v>
      </c>
      <c r="G1324" s="81" t="s">
        <v>23561</v>
      </c>
      <c r="H1324" s="81" t="s">
        <v>23562</v>
      </c>
      <c r="I1324" s="120" t="s">
        <v>23307</v>
      </c>
      <c r="J1324" s="83" t="s">
        <v>23308</v>
      </c>
      <c r="K1324" s="82" t="s">
        <v>23860</v>
      </c>
      <c r="L1324" s="83" t="s">
        <v>22292</v>
      </c>
      <c r="M1324" s="82" t="s">
        <v>23861</v>
      </c>
      <c r="N1324" s="83" t="s">
        <v>22292</v>
      </c>
      <c r="O1324" s="81"/>
      <c r="P1324" s="82" t="s">
        <v>23862</v>
      </c>
      <c r="Q1324" s="83" t="s">
        <v>23863</v>
      </c>
      <c r="R1324" s="82" t="s">
        <v>23864</v>
      </c>
      <c r="S1324" s="121" t="s">
        <v>23863</v>
      </c>
    </row>
    <row r="1325" spans="1:19">
      <c r="A1325" s="126">
        <v>645230</v>
      </c>
      <c r="B1325" s="90" t="str">
        <f t="shared" si="41"/>
        <v>OC645230</v>
      </c>
      <c r="C1325" s="81" t="s">
        <v>24002</v>
      </c>
      <c r="D1325" s="81" t="str">
        <f t="shared" si="42"/>
        <v>645230 - Capital Outlay-Meters Outside Reading De</v>
      </c>
      <c r="E1325" s="120" t="s">
        <v>22291</v>
      </c>
      <c r="F1325" s="121" t="s">
        <v>22292</v>
      </c>
      <c r="G1325" s="81" t="s">
        <v>23561</v>
      </c>
      <c r="H1325" s="81" t="s">
        <v>23562</v>
      </c>
      <c r="I1325" s="120" t="s">
        <v>23307</v>
      </c>
      <c r="J1325" s="83" t="s">
        <v>23308</v>
      </c>
      <c r="K1325" s="82" t="s">
        <v>23860</v>
      </c>
      <c r="L1325" s="83" t="s">
        <v>22292</v>
      </c>
      <c r="M1325" s="82" t="s">
        <v>23861</v>
      </c>
      <c r="N1325" s="83" t="s">
        <v>22292</v>
      </c>
      <c r="O1325" s="81"/>
      <c r="P1325" s="82" t="s">
        <v>23862</v>
      </c>
      <c r="Q1325" s="83" t="s">
        <v>23863</v>
      </c>
      <c r="R1325" s="82" t="s">
        <v>23864</v>
      </c>
      <c r="S1325" s="121" t="s">
        <v>23863</v>
      </c>
    </row>
    <row r="1326" spans="1:19">
      <c r="A1326" s="126">
        <v>645260</v>
      </c>
      <c r="B1326" s="90" t="str">
        <f t="shared" si="41"/>
        <v>OC645260</v>
      </c>
      <c r="C1326" s="81" t="s">
        <v>24003</v>
      </c>
      <c r="D1326" s="81" t="str">
        <f t="shared" si="42"/>
        <v>645260 - Capital Outlay – Equipment Transportation</v>
      </c>
      <c r="E1326" s="120" t="s">
        <v>22288</v>
      </c>
      <c r="F1326" s="121" t="s">
        <v>22289</v>
      </c>
      <c r="G1326" s="81" t="s">
        <v>23561</v>
      </c>
      <c r="H1326" s="81" t="s">
        <v>23562</v>
      </c>
      <c r="I1326" s="120" t="s">
        <v>23307</v>
      </c>
      <c r="J1326" s="83" t="s">
        <v>23308</v>
      </c>
      <c r="K1326" s="82" t="s">
        <v>23860</v>
      </c>
      <c r="L1326" s="83" t="s">
        <v>22292</v>
      </c>
      <c r="M1326" s="82" t="s">
        <v>23861</v>
      </c>
      <c r="N1326" s="83" t="s">
        <v>22292</v>
      </c>
      <c r="O1326" s="81"/>
      <c r="P1326" s="82" t="s">
        <v>23862</v>
      </c>
      <c r="Q1326" s="83" t="s">
        <v>23863</v>
      </c>
      <c r="R1326" s="82" t="s">
        <v>23864</v>
      </c>
      <c r="S1326" s="121" t="s">
        <v>23863</v>
      </c>
    </row>
    <row r="1327" spans="1:19">
      <c r="A1327" s="126">
        <v>645300</v>
      </c>
      <c r="B1327" s="90" t="str">
        <f t="shared" si="41"/>
        <v>OC645300</v>
      </c>
      <c r="C1327" s="81" t="s">
        <v>24004</v>
      </c>
      <c r="D1327" s="81" t="str">
        <f t="shared" si="42"/>
        <v>645300 - Acquisitions – Infrastructure</v>
      </c>
      <c r="E1327" s="120" t="s">
        <v>22288</v>
      </c>
      <c r="F1327" s="121" t="s">
        <v>22289</v>
      </c>
      <c r="G1327" s="81" t="s">
        <v>23561</v>
      </c>
      <c r="H1327" s="81" t="s">
        <v>23562</v>
      </c>
      <c r="I1327" s="120" t="s">
        <v>23307</v>
      </c>
      <c r="J1327" s="83" t="s">
        <v>23308</v>
      </c>
      <c r="K1327" s="82" t="s">
        <v>23860</v>
      </c>
      <c r="L1327" s="83" t="s">
        <v>22292</v>
      </c>
      <c r="M1327" s="82" t="s">
        <v>23861</v>
      </c>
      <c r="N1327" s="83" t="s">
        <v>22292</v>
      </c>
      <c r="O1327" s="81"/>
      <c r="P1327" s="82" t="s">
        <v>23943</v>
      </c>
      <c r="Q1327" s="83" t="s">
        <v>23944</v>
      </c>
      <c r="R1327" s="82" t="s">
        <v>23945</v>
      </c>
      <c r="S1327" s="121" t="s">
        <v>23944</v>
      </c>
    </row>
    <row r="1328" spans="1:19">
      <c r="A1328" s="126">
        <v>645310</v>
      </c>
      <c r="B1328" s="90" t="str">
        <f t="shared" si="41"/>
        <v>OC645310</v>
      </c>
      <c r="C1328" s="81" t="s">
        <v>24005</v>
      </c>
      <c r="D1328" s="81" t="str">
        <f t="shared" si="42"/>
        <v>645310 - Power Generated Equipment</v>
      </c>
      <c r="E1328" s="120" t="s">
        <v>22288</v>
      </c>
      <c r="F1328" s="121" t="s">
        <v>22289</v>
      </c>
      <c r="G1328" s="81" t="s">
        <v>23561</v>
      </c>
      <c r="H1328" s="81" t="s">
        <v>23562</v>
      </c>
      <c r="I1328" s="120" t="s">
        <v>23307</v>
      </c>
      <c r="J1328" s="83" t="s">
        <v>23308</v>
      </c>
      <c r="K1328" s="82" t="s">
        <v>23860</v>
      </c>
      <c r="L1328" s="83" t="s">
        <v>22292</v>
      </c>
      <c r="M1328" s="82" t="s">
        <v>23861</v>
      </c>
      <c r="N1328" s="83" t="s">
        <v>22292</v>
      </c>
      <c r="O1328" s="81"/>
      <c r="P1328" s="82" t="s">
        <v>23862</v>
      </c>
      <c r="Q1328" s="83" t="s">
        <v>23863</v>
      </c>
      <c r="R1328" s="82" t="s">
        <v>23864</v>
      </c>
      <c r="S1328" s="121" t="s">
        <v>23863</v>
      </c>
    </row>
    <row r="1329" spans="1:19">
      <c r="A1329" s="126">
        <v>645320</v>
      </c>
      <c r="B1329" s="90" t="str">
        <f t="shared" si="41"/>
        <v>OC645320</v>
      </c>
      <c r="C1329" s="81" t="s">
        <v>24006</v>
      </c>
      <c r="D1329" s="81" t="str">
        <f t="shared" si="42"/>
        <v>645320 - Detroit Specific Revenue Finance Capital</v>
      </c>
      <c r="E1329" s="120" t="s">
        <v>22291</v>
      </c>
      <c r="F1329" s="121" t="s">
        <v>22292</v>
      </c>
      <c r="G1329" s="81" t="s">
        <v>23561</v>
      </c>
      <c r="H1329" s="81" t="s">
        <v>23562</v>
      </c>
      <c r="I1329" s="120" t="s">
        <v>23307</v>
      </c>
      <c r="J1329" s="83" t="s">
        <v>23308</v>
      </c>
      <c r="K1329" s="82" t="s">
        <v>23860</v>
      </c>
      <c r="L1329" s="83" t="s">
        <v>22292</v>
      </c>
      <c r="M1329" s="82" t="s">
        <v>23861</v>
      </c>
      <c r="N1329" s="83" t="s">
        <v>22292</v>
      </c>
      <c r="O1329" s="81"/>
      <c r="P1329" s="82" t="s">
        <v>23862</v>
      </c>
      <c r="Q1329" s="83" t="s">
        <v>23863</v>
      </c>
      <c r="R1329" s="82" t="s">
        <v>23864</v>
      </c>
      <c r="S1329" s="121" t="s">
        <v>23863</v>
      </c>
    </row>
    <row r="1330" spans="1:19">
      <c r="A1330" s="126">
        <v>645350</v>
      </c>
      <c r="B1330" s="90" t="str">
        <f t="shared" si="41"/>
        <v>OC645350</v>
      </c>
      <c r="C1330" s="81" t="s">
        <v>24007</v>
      </c>
      <c r="D1330" s="81" t="str">
        <f t="shared" si="42"/>
        <v>645350 - Capital Outlay – Hydrants</v>
      </c>
      <c r="E1330" s="120" t="s">
        <v>22288</v>
      </c>
      <c r="F1330" s="121" t="s">
        <v>22289</v>
      </c>
      <c r="G1330" s="81" t="s">
        <v>23561</v>
      </c>
      <c r="H1330" s="81" t="s">
        <v>23562</v>
      </c>
      <c r="I1330" s="120" t="s">
        <v>23307</v>
      </c>
      <c r="J1330" s="83" t="s">
        <v>23308</v>
      </c>
      <c r="K1330" s="82" t="s">
        <v>23860</v>
      </c>
      <c r="L1330" s="83" t="s">
        <v>22292</v>
      </c>
      <c r="M1330" s="82" t="s">
        <v>23861</v>
      </c>
      <c r="N1330" s="83" t="s">
        <v>22292</v>
      </c>
      <c r="O1330" s="81"/>
      <c r="P1330" s="82" t="s">
        <v>23862</v>
      </c>
      <c r="Q1330" s="83" t="s">
        <v>23863</v>
      </c>
      <c r="R1330" s="82" t="s">
        <v>23864</v>
      </c>
      <c r="S1330" s="121" t="s">
        <v>23863</v>
      </c>
    </row>
    <row r="1331" spans="1:19">
      <c r="A1331" s="126">
        <v>645400</v>
      </c>
      <c r="B1331" s="90" t="str">
        <f t="shared" si="41"/>
        <v>OC645400</v>
      </c>
      <c r="C1331" s="81" t="s">
        <v>24008</v>
      </c>
      <c r="D1331" s="81" t="str">
        <f t="shared" si="42"/>
        <v>645400 - Acquisitions – Capital Leases</v>
      </c>
      <c r="E1331" s="120" t="s">
        <v>22288</v>
      </c>
      <c r="F1331" s="121" t="s">
        <v>22289</v>
      </c>
      <c r="G1331" s="81" t="s">
        <v>23561</v>
      </c>
      <c r="H1331" s="81" t="s">
        <v>23562</v>
      </c>
      <c r="I1331" s="120" t="s">
        <v>23307</v>
      </c>
      <c r="J1331" s="83" t="s">
        <v>23308</v>
      </c>
      <c r="K1331" s="82" t="s">
        <v>23860</v>
      </c>
      <c r="L1331" s="83" t="s">
        <v>22292</v>
      </c>
      <c r="M1331" s="82" t="s">
        <v>23861</v>
      </c>
      <c r="N1331" s="83" t="s">
        <v>22292</v>
      </c>
      <c r="O1331" s="81"/>
      <c r="P1331" s="82" t="s">
        <v>23943</v>
      </c>
      <c r="Q1331" s="83" t="s">
        <v>23944</v>
      </c>
      <c r="R1331" s="82" t="s">
        <v>23945</v>
      </c>
      <c r="S1331" s="121" t="s">
        <v>23944</v>
      </c>
    </row>
    <row r="1332" spans="1:19">
      <c r="A1332" s="126">
        <v>651010</v>
      </c>
      <c r="B1332" s="90" t="str">
        <f t="shared" si="41"/>
        <v>OC651010</v>
      </c>
      <c r="C1332" s="81" t="s">
        <v>24009</v>
      </c>
      <c r="D1332" s="81" t="str">
        <f t="shared" si="42"/>
        <v>651010 - Contingencies</v>
      </c>
      <c r="E1332" s="120" t="s">
        <v>22319</v>
      </c>
      <c r="F1332" s="121" t="s">
        <v>22320</v>
      </c>
      <c r="G1332" s="81" t="s">
        <v>23561</v>
      </c>
      <c r="H1332" s="81" t="s">
        <v>23562</v>
      </c>
      <c r="I1332" s="120" t="s">
        <v>23307</v>
      </c>
      <c r="J1332" s="83" t="s">
        <v>23308</v>
      </c>
      <c r="K1332" s="82" t="s">
        <v>23866</v>
      </c>
      <c r="L1332" s="83" t="s">
        <v>22320</v>
      </c>
      <c r="M1332" s="82" t="s">
        <v>23867</v>
      </c>
      <c r="N1332" s="83" t="s">
        <v>22320</v>
      </c>
      <c r="O1332" s="81"/>
      <c r="P1332" s="82" t="s">
        <v>24010</v>
      </c>
      <c r="Q1332" s="83" t="s">
        <v>24011</v>
      </c>
      <c r="R1332" s="82" t="s">
        <v>24012</v>
      </c>
      <c r="S1332" s="121" t="s">
        <v>24011</v>
      </c>
    </row>
    <row r="1333" spans="1:19">
      <c r="A1333" s="126">
        <v>651020</v>
      </c>
      <c r="B1333" s="90" t="str">
        <f t="shared" si="41"/>
        <v>OC651020</v>
      </c>
      <c r="C1333" s="81" t="s">
        <v>24013</v>
      </c>
      <c r="D1333" s="81" t="str">
        <f t="shared" si="42"/>
        <v>651020 - Contingencies – Service Fund</v>
      </c>
      <c r="E1333" s="120" t="s">
        <v>22319</v>
      </c>
      <c r="F1333" s="121" t="s">
        <v>22320</v>
      </c>
      <c r="G1333" s="81" t="s">
        <v>23561</v>
      </c>
      <c r="H1333" s="81" t="s">
        <v>23562</v>
      </c>
      <c r="I1333" s="120" t="s">
        <v>23307</v>
      </c>
      <c r="J1333" s="83" t="s">
        <v>23308</v>
      </c>
      <c r="K1333" s="82" t="s">
        <v>23866</v>
      </c>
      <c r="L1333" s="83" t="s">
        <v>22320</v>
      </c>
      <c r="M1333" s="82" t="s">
        <v>23867</v>
      </c>
      <c r="N1333" s="83" t="s">
        <v>22320</v>
      </c>
      <c r="O1333" s="81"/>
      <c r="P1333" s="82" t="s">
        <v>24010</v>
      </c>
      <c r="Q1333" s="83" t="s">
        <v>24011</v>
      </c>
      <c r="R1333" s="82" t="s">
        <v>24012</v>
      </c>
      <c r="S1333" s="121" t="s">
        <v>24011</v>
      </c>
    </row>
    <row r="1334" spans="1:19">
      <c r="A1334" s="126">
        <v>651100</v>
      </c>
      <c r="B1334" s="90" t="str">
        <f t="shared" si="41"/>
        <v>OC651100</v>
      </c>
      <c r="C1334" s="81" t="s">
        <v>24014</v>
      </c>
      <c r="D1334" s="81" t="str">
        <f t="shared" si="42"/>
        <v>651100 - Acq &amp; Disp - Real Estate Exp</v>
      </c>
      <c r="E1334" s="120" t="s">
        <v>22319</v>
      </c>
      <c r="F1334" s="121" t="s">
        <v>22320</v>
      </c>
      <c r="G1334" s="81" t="s">
        <v>23561</v>
      </c>
      <c r="H1334" s="81" t="s">
        <v>23562</v>
      </c>
      <c r="I1334" s="120" t="s">
        <v>23307</v>
      </c>
      <c r="J1334" s="83" t="s">
        <v>23308</v>
      </c>
      <c r="K1334" s="82" t="s">
        <v>23866</v>
      </c>
      <c r="L1334" s="83" t="s">
        <v>22320</v>
      </c>
      <c r="M1334" s="82" t="s">
        <v>23867</v>
      </c>
      <c r="N1334" s="83" t="s">
        <v>22320</v>
      </c>
      <c r="O1334" s="81"/>
      <c r="P1334" s="82" t="s">
        <v>24010</v>
      </c>
      <c r="Q1334" s="83" t="s">
        <v>24011</v>
      </c>
      <c r="R1334" s="82" t="s">
        <v>24012</v>
      </c>
      <c r="S1334" s="121" t="s">
        <v>24011</v>
      </c>
    </row>
    <row r="1335" spans="1:19">
      <c r="A1335" s="126">
        <v>651101</v>
      </c>
      <c r="B1335" s="90" t="str">
        <f t="shared" si="41"/>
        <v>OC651101</v>
      </c>
      <c r="C1335" s="81" t="s">
        <v>24015</v>
      </c>
      <c r="D1335" s="81" t="str">
        <f t="shared" si="42"/>
        <v>651101 - Survey &amp; Planning – Begin Stage</v>
      </c>
      <c r="E1335" s="120" t="s">
        <v>22319</v>
      </c>
      <c r="F1335" s="121" t="s">
        <v>22320</v>
      </c>
      <c r="G1335" s="81" t="s">
        <v>23561</v>
      </c>
      <c r="H1335" s="81" t="s">
        <v>23562</v>
      </c>
      <c r="I1335" s="120" t="s">
        <v>23307</v>
      </c>
      <c r="J1335" s="83" t="s">
        <v>23308</v>
      </c>
      <c r="K1335" s="82" t="s">
        <v>23866</v>
      </c>
      <c r="L1335" s="83" t="s">
        <v>22320</v>
      </c>
      <c r="M1335" s="82" t="s">
        <v>23867</v>
      </c>
      <c r="N1335" s="83" t="s">
        <v>22320</v>
      </c>
      <c r="O1335" s="81"/>
      <c r="P1335" s="82" t="s">
        <v>24010</v>
      </c>
      <c r="Q1335" s="83" t="s">
        <v>24011</v>
      </c>
      <c r="R1335" s="82" t="s">
        <v>24012</v>
      </c>
      <c r="S1335" s="121" t="s">
        <v>24011</v>
      </c>
    </row>
    <row r="1336" spans="1:19">
      <c r="A1336" s="126">
        <v>651102</v>
      </c>
      <c r="B1336" s="90" t="str">
        <f t="shared" si="41"/>
        <v>OC651102</v>
      </c>
      <c r="C1336" s="81" t="s">
        <v>24016</v>
      </c>
      <c r="D1336" s="81" t="str">
        <f t="shared" si="42"/>
        <v>651102 - Legal Acquisitions – Direct Purchase</v>
      </c>
      <c r="E1336" s="120" t="s">
        <v>22319</v>
      </c>
      <c r="F1336" s="121" t="s">
        <v>22320</v>
      </c>
      <c r="G1336" s="81" t="s">
        <v>23561</v>
      </c>
      <c r="H1336" s="81" t="s">
        <v>23562</v>
      </c>
      <c r="I1336" s="120" t="s">
        <v>23307</v>
      </c>
      <c r="J1336" s="83" t="s">
        <v>23308</v>
      </c>
      <c r="K1336" s="82" t="s">
        <v>23866</v>
      </c>
      <c r="L1336" s="83" t="s">
        <v>22320</v>
      </c>
      <c r="M1336" s="82" t="s">
        <v>23867</v>
      </c>
      <c r="N1336" s="83" t="s">
        <v>22320</v>
      </c>
      <c r="O1336" s="81"/>
      <c r="P1336" s="82" t="s">
        <v>24010</v>
      </c>
      <c r="Q1336" s="83" t="s">
        <v>24011</v>
      </c>
      <c r="R1336" s="82" t="s">
        <v>24012</v>
      </c>
      <c r="S1336" s="121" t="s">
        <v>24011</v>
      </c>
    </row>
    <row r="1337" spans="1:19">
      <c r="A1337" s="126">
        <v>651103</v>
      </c>
      <c r="B1337" s="90" t="str">
        <f t="shared" si="41"/>
        <v>OC651103</v>
      </c>
      <c r="C1337" s="81" t="s">
        <v>24017</v>
      </c>
      <c r="D1337" s="81" t="str">
        <f t="shared" si="42"/>
        <v>651103 - Legal Acquisitions – Condemnation</v>
      </c>
      <c r="E1337" s="120" t="s">
        <v>22319</v>
      </c>
      <c r="F1337" s="121" t="s">
        <v>22320</v>
      </c>
      <c r="G1337" s="81" t="s">
        <v>23561</v>
      </c>
      <c r="H1337" s="81" t="s">
        <v>23562</v>
      </c>
      <c r="I1337" s="120" t="s">
        <v>23307</v>
      </c>
      <c r="J1337" s="83" t="s">
        <v>23308</v>
      </c>
      <c r="K1337" s="82" t="s">
        <v>23866</v>
      </c>
      <c r="L1337" s="83" t="s">
        <v>22320</v>
      </c>
      <c r="M1337" s="82" t="s">
        <v>23867</v>
      </c>
      <c r="N1337" s="83" t="s">
        <v>22320</v>
      </c>
      <c r="O1337" s="81"/>
      <c r="P1337" s="82" t="s">
        <v>24010</v>
      </c>
      <c r="Q1337" s="83" t="s">
        <v>24011</v>
      </c>
      <c r="R1337" s="82" t="s">
        <v>24012</v>
      </c>
      <c r="S1337" s="121" t="s">
        <v>24011</v>
      </c>
    </row>
    <row r="1338" spans="1:19">
      <c r="A1338" s="126">
        <v>651104</v>
      </c>
      <c r="B1338" s="90" t="str">
        <f t="shared" si="41"/>
        <v>OC651104</v>
      </c>
      <c r="C1338" s="81" t="s">
        <v>24018</v>
      </c>
      <c r="D1338" s="81" t="str">
        <f t="shared" si="42"/>
        <v>651104 - Legal Acquisitions – Disposition</v>
      </c>
      <c r="E1338" s="120" t="s">
        <v>22319</v>
      </c>
      <c r="F1338" s="121" t="s">
        <v>22320</v>
      </c>
      <c r="G1338" s="81" t="s">
        <v>23561</v>
      </c>
      <c r="H1338" s="81" t="s">
        <v>23562</v>
      </c>
      <c r="I1338" s="120" t="s">
        <v>23307</v>
      </c>
      <c r="J1338" s="83" t="s">
        <v>23308</v>
      </c>
      <c r="K1338" s="82" t="s">
        <v>23866</v>
      </c>
      <c r="L1338" s="83" t="s">
        <v>22320</v>
      </c>
      <c r="M1338" s="82" t="s">
        <v>23867</v>
      </c>
      <c r="N1338" s="83" t="s">
        <v>22320</v>
      </c>
      <c r="O1338" s="81"/>
      <c r="P1338" s="82" t="s">
        <v>24010</v>
      </c>
      <c r="Q1338" s="83" t="s">
        <v>24011</v>
      </c>
      <c r="R1338" s="82" t="s">
        <v>24012</v>
      </c>
      <c r="S1338" s="121" t="s">
        <v>24011</v>
      </c>
    </row>
    <row r="1339" spans="1:19">
      <c r="A1339" s="126">
        <v>651105</v>
      </c>
      <c r="B1339" s="90" t="str">
        <f t="shared" si="41"/>
        <v>OC651105</v>
      </c>
      <c r="C1339" s="81" t="s">
        <v>24019</v>
      </c>
      <c r="D1339" s="81" t="str">
        <f t="shared" si="42"/>
        <v>651105 - Legal Acquisitions – Operating of Acquisitions Property</v>
      </c>
      <c r="E1339" s="120" t="s">
        <v>22319</v>
      </c>
      <c r="F1339" s="121" t="s">
        <v>22320</v>
      </c>
      <c r="G1339" s="81" t="s">
        <v>23561</v>
      </c>
      <c r="H1339" s="81" t="s">
        <v>23562</v>
      </c>
      <c r="I1339" s="120" t="s">
        <v>23307</v>
      </c>
      <c r="J1339" s="83" t="s">
        <v>23308</v>
      </c>
      <c r="K1339" s="82" t="s">
        <v>23866</v>
      </c>
      <c r="L1339" s="83" t="s">
        <v>22320</v>
      </c>
      <c r="M1339" s="82" t="s">
        <v>23867</v>
      </c>
      <c r="N1339" s="83" t="s">
        <v>22320</v>
      </c>
      <c r="O1339" s="81"/>
      <c r="P1339" s="82" t="s">
        <v>24010</v>
      </c>
      <c r="Q1339" s="83" t="s">
        <v>24011</v>
      </c>
      <c r="R1339" s="82" t="s">
        <v>24012</v>
      </c>
      <c r="S1339" s="121" t="s">
        <v>24011</v>
      </c>
    </row>
    <row r="1340" spans="1:19">
      <c r="A1340" s="126">
        <v>651106</v>
      </c>
      <c r="B1340" s="90" t="str">
        <f t="shared" si="41"/>
        <v>OC651106</v>
      </c>
      <c r="C1340" s="81" t="s">
        <v>24020</v>
      </c>
      <c r="D1340" s="81" t="str">
        <f t="shared" si="42"/>
        <v>651106 - Survey &amp; Planning – Grant Stage</v>
      </c>
      <c r="E1340" s="120" t="s">
        <v>22319</v>
      </c>
      <c r="F1340" s="121" t="s">
        <v>22320</v>
      </c>
      <c r="G1340" s="81" t="s">
        <v>23561</v>
      </c>
      <c r="H1340" s="81" t="s">
        <v>23562</v>
      </c>
      <c r="I1340" s="120" t="s">
        <v>23307</v>
      </c>
      <c r="J1340" s="83" t="s">
        <v>23308</v>
      </c>
      <c r="K1340" s="82" t="s">
        <v>23866</v>
      </c>
      <c r="L1340" s="83" t="s">
        <v>22320</v>
      </c>
      <c r="M1340" s="82" t="s">
        <v>23867</v>
      </c>
      <c r="N1340" s="83" t="s">
        <v>22320</v>
      </c>
      <c r="O1340" s="81"/>
      <c r="P1340" s="82" t="s">
        <v>24010</v>
      </c>
      <c r="Q1340" s="83" t="s">
        <v>24011</v>
      </c>
      <c r="R1340" s="82" t="s">
        <v>24012</v>
      </c>
      <c r="S1340" s="121" t="s">
        <v>24011</v>
      </c>
    </row>
    <row r="1341" spans="1:19">
      <c r="A1341" s="126">
        <v>651107</v>
      </c>
      <c r="B1341" s="90" t="str">
        <f t="shared" si="41"/>
        <v>OC651107</v>
      </c>
      <c r="C1341" s="81" t="s">
        <v>24021</v>
      </c>
      <c r="D1341" s="81" t="str">
        <f t="shared" si="42"/>
        <v>651107 - Option Negotiations</v>
      </c>
      <c r="E1341" s="120" t="s">
        <v>22319</v>
      </c>
      <c r="F1341" s="121" t="s">
        <v>22320</v>
      </c>
      <c r="G1341" s="81" t="s">
        <v>23561</v>
      </c>
      <c r="H1341" s="81" t="s">
        <v>23562</v>
      </c>
      <c r="I1341" s="120" t="s">
        <v>23307</v>
      </c>
      <c r="J1341" s="83" t="s">
        <v>23308</v>
      </c>
      <c r="K1341" s="82" t="s">
        <v>23866</v>
      </c>
      <c r="L1341" s="83" t="s">
        <v>22320</v>
      </c>
      <c r="M1341" s="82" t="s">
        <v>23867</v>
      </c>
      <c r="N1341" s="83" t="s">
        <v>22320</v>
      </c>
      <c r="O1341" s="81"/>
      <c r="P1341" s="82" t="s">
        <v>24010</v>
      </c>
      <c r="Q1341" s="83" t="s">
        <v>24011</v>
      </c>
      <c r="R1341" s="82" t="s">
        <v>24012</v>
      </c>
      <c r="S1341" s="121" t="s">
        <v>24011</v>
      </c>
    </row>
    <row r="1342" spans="1:19">
      <c r="A1342" s="126">
        <v>651108</v>
      </c>
      <c r="B1342" s="90" t="str">
        <f t="shared" si="41"/>
        <v>OC651108</v>
      </c>
      <c r="C1342" s="81" t="s">
        <v>24022</v>
      </c>
      <c r="D1342" s="81" t="str">
        <f t="shared" si="42"/>
        <v>651108 - Title Information</v>
      </c>
      <c r="E1342" s="120" t="s">
        <v>22319</v>
      </c>
      <c r="F1342" s="121" t="s">
        <v>22320</v>
      </c>
      <c r="G1342" s="81" t="s">
        <v>23561</v>
      </c>
      <c r="H1342" s="81" t="s">
        <v>23562</v>
      </c>
      <c r="I1342" s="120" t="s">
        <v>23307</v>
      </c>
      <c r="J1342" s="83" t="s">
        <v>23308</v>
      </c>
      <c r="K1342" s="82" t="s">
        <v>23866</v>
      </c>
      <c r="L1342" s="83" t="s">
        <v>22320</v>
      </c>
      <c r="M1342" s="82" t="s">
        <v>23867</v>
      </c>
      <c r="N1342" s="83" t="s">
        <v>22320</v>
      </c>
      <c r="O1342" s="81"/>
      <c r="P1342" s="82" t="s">
        <v>24010</v>
      </c>
      <c r="Q1342" s="83" t="s">
        <v>24011</v>
      </c>
      <c r="R1342" s="82" t="s">
        <v>24012</v>
      </c>
      <c r="S1342" s="121" t="s">
        <v>24011</v>
      </c>
    </row>
    <row r="1343" spans="1:19">
      <c r="A1343" s="126">
        <v>651109</v>
      </c>
      <c r="B1343" s="90" t="str">
        <f t="shared" si="41"/>
        <v>OC651109</v>
      </c>
      <c r="C1343" s="81" t="s">
        <v>24023</v>
      </c>
      <c r="D1343" s="81" t="str">
        <f t="shared" si="42"/>
        <v>651109 - Sundry Costs – Direct Purchase</v>
      </c>
      <c r="E1343" s="120" t="s">
        <v>22319</v>
      </c>
      <c r="F1343" s="121" t="s">
        <v>22320</v>
      </c>
      <c r="G1343" s="81" t="s">
        <v>23561</v>
      </c>
      <c r="H1343" s="81" t="s">
        <v>23562</v>
      </c>
      <c r="I1343" s="120" t="s">
        <v>23307</v>
      </c>
      <c r="J1343" s="83" t="s">
        <v>23308</v>
      </c>
      <c r="K1343" s="82" t="s">
        <v>23866</v>
      </c>
      <c r="L1343" s="83" t="s">
        <v>22320</v>
      </c>
      <c r="M1343" s="82" t="s">
        <v>23867</v>
      </c>
      <c r="N1343" s="83" t="s">
        <v>22320</v>
      </c>
      <c r="O1343" s="81"/>
      <c r="P1343" s="82" t="s">
        <v>24010</v>
      </c>
      <c r="Q1343" s="83" t="s">
        <v>24011</v>
      </c>
      <c r="R1343" s="82" t="s">
        <v>24012</v>
      </c>
      <c r="S1343" s="121" t="s">
        <v>24011</v>
      </c>
    </row>
    <row r="1344" spans="1:19">
      <c r="A1344" s="126">
        <v>651110</v>
      </c>
      <c r="B1344" s="90" t="str">
        <f t="shared" si="41"/>
        <v>OC651110</v>
      </c>
      <c r="C1344" s="81" t="s">
        <v>24024</v>
      </c>
      <c r="D1344" s="81" t="str">
        <f t="shared" si="42"/>
        <v>651110 - Sundry Costs – Condemnation</v>
      </c>
      <c r="E1344" s="120" t="s">
        <v>22319</v>
      </c>
      <c r="F1344" s="121" t="s">
        <v>22320</v>
      </c>
      <c r="G1344" s="81" t="s">
        <v>23561</v>
      </c>
      <c r="H1344" s="81" t="s">
        <v>23562</v>
      </c>
      <c r="I1344" s="120" t="s">
        <v>23307</v>
      </c>
      <c r="J1344" s="83" t="s">
        <v>23308</v>
      </c>
      <c r="K1344" s="82" t="s">
        <v>23866</v>
      </c>
      <c r="L1344" s="83" t="s">
        <v>22320</v>
      </c>
      <c r="M1344" s="82" t="s">
        <v>23867</v>
      </c>
      <c r="N1344" s="83" t="s">
        <v>22320</v>
      </c>
      <c r="O1344" s="81"/>
      <c r="P1344" s="82" t="s">
        <v>24010</v>
      </c>
      <c r="Q1344" s="83" t="s">
        <v>24011</v>
      </c>
      <c r="R1344" s="82" t="s">
        <v>24012</v>
      </c>
      <c r="S1344" s="121" t="s">
        <v>24011</v>
      </c>
    </row>
    <row r="1345" spans="1:19">
      <c r="A1345" s="126">
        <v>651111</v>
      </c>
      <c r="B1345" s="90" t="str">
        <f t="shared" si="41"/>
        <v>OC651111</v>
      </c>
      <c r="C1345" s="81" t="s">
        <v>24025</v>
      </c>
      <c r="D1345" s="81" t="str">
        <f t="shared" si="42"/>
        <v>651111 - Site Preparation</v>
      </c>
      <c r="E1345" s="120" t="s">
        <v>22319</v>
      </c>
      <c r="F1345" s="121" t="s">
        <v>22320</v>
      </c>
      <c r="G1345" s="81" t="s">
        <v>23561</v>
      </c>
      <c r="H1345" s="81" t="s">
        <v>23562</v>
      </c>
      <c r="I1345" s="120" t="s">
        <v>23307</v>
      </c>
      <c r="J1345" s="83" t="s">
        <v>23308</v>
      </c>
      <c r="K1345" s="82" t="s">
        <v>23866</v>
      </c>
      <c r="L1345" s="83" t="s">
        <v>22320</v>
      </c>
      <c r="M1345" s="82" t="s">
        <v>23867</v>
      </c>
      <c r="N1345" s="83" t="s">
        <v>22320</v>
      </c>
      <c r="O1345" s="81"/>
      <c r="P1345" s="82" t="s">
        <v>24010</v>
      </c>
      <c r="Q1345" s="83" t="s">
        <v>24011</v>
      </c>
      <c r="R1345" s="82" t="s">
        <v>24012</v>
      </c>
      <c r="S1345" s="121" t="s">
        <v>24011</v>
      </c>
    </row>
    <row r="1346" spans="1:19">
      <c r="A1346" s="126">
        <v>651112</v>
      </c>
      <c r="B1346" s="90" t="str">
        <f t="shared" si="41"/>
        <v>OC651112</v>
      </c>
      <c r="C1346" s="81" t="s">
        <v>9357</v>
      </c>
      <c r="D1346" s="81" t="str">
        <f t="shared" si="42"/>
        <v>651112 - Management</v>
      </c>
      <c r="E1346" s="120" t="s">
        <v>22319</v>
      </c>
      <c r="F1346" s="121" t="s">
        <v>22320</v>
      </c>
      <c r="G1346" s="81" t="s">
        <v>23561</v>
      </c>
      <c r="H1346" s="81" t="s">
        <v>23562</v>
      </c>
      <c r="I1346" s="120" t="s">
        <v>23307</v>
      </c>
      <c r="J1346" s="83" t="s">
        <v>23308</v>
      </c>
      <c r="K1346" s="82" t="s">
        <v>23866</v>
      </c>
      <c r="L1346" s="83" t="s">
        <v>22320</v>
      </c>
      <c r="M1346" s="82" t="s">
        <v>23867</v>
      </c>
      <c r="N1346" s="83" t="s">
        <v>22320</v>
      </c>
      <c r="O1346" s="81"/>
      <c r="P1346" s="82" t="s">
        <v>24010</v>
      </c>
      <c r="Q1346" s="83" t="s">
        <v>24011</v>
      </c>
      <c r="R1346" s="82" t="s">
        <v>24012</v>
      </c>
      <c r="S1346" s="121" t="s">
        <v>24011</v>
      </c>
    </row>
    <row r="1347" spans="1:19">
      <c r="A1347" s="126">
        <v>651113</v>
      </c>
      <c r="B1347" s="90" t="str">
        <f t="shared" si="41"/>
        <v>OC651113</v>
      </c>
      <c r="C1347" s="81" t="s">
        <v>24026</v>
      </c>
      <c r="D1347" s="81" t="str">
        <f t="shared" si="42"/>
        <v>651113 - Temporary On-Site Moves</v>
      </c>
      <c r="E1347" s="120" t="s">
        <v>22319</v>
      </c>
      <c r="F1347" s="121" t="s">
        <v>22320</v>
      </c>
      <c r="G1347" s="81" t="s">
        <v>23561</v>
      </c>
      <c r="H1347" s="81" t="s">
        <v>23562</v>
      </c>
      <c r="I1347" s="120" t="s">
        <v>23307</v>
      </c>
      <c r="J1347" s="83" t="s">
        <v>23308</v>
      </c>
      <c r="K1347" s="82" t="s">
        <v>23866</v>
      </c>
      <c r="L1347" s="83" t="s">
        <v>22320</v>
      </c>
      <c r="M1347" s="82" t="s">
        <v>23867</v>
      </c>
      <c r="N1347" s="83" t="s">
        <v>22320</v>
      </c>
      <c r="O1347" s="81"/>
      <c r="P1347" s="82" t="s">
        <v>24010</v>
      </c>
      <c r="Q1347" s="83" t="s">
        <v>24011</v>
      </c>
      <c r="R1347" s="82" t="s">
        <v>24012</v>
      </c>
      <c r="S1347" s="121" t="s">
        <v>24011</v>
      </c>
    </row>
    <row r="1348" spans="1:19">
      <c r="A1348" s="126">
        <v>651114</v>
      </c>
      <c r="B1348" s="90" t="str">
        <f t="shared" ref="B1348:B1411" si="43">"OC"&amp;A1348</f>
        <v>OC651114</v>
      </c>
      <c r="C1348" s="81" t="s">
        <v>24027</v>
      </c>
      <c r="D1348" s="81" t="str">
        <f t="shared" ref="D1348:D1411" si="44">A1348&amp;" - "&amp;C1348</f>
        <v>651114 - Relocation &amp; Community Organization</v>
      </c>
      <c r="E1348" s="120" t="s">
        <v>22319</v>
      </c>
      <c r="F1348" s="121" t="s">
        <v>22320</v>
      </c>
      <c r="G1348" s="81" t="s">
        <v>23561</v>
      </c>
      <c r="H1348" s="81" t="s">
        <v>23562</v>
      </c>
      <c r="I1348" s="120" t="s">
        <v>23307</v>
      </c>
      <c r="J1348" s="83" t="s">
        <v>23308</v>
      </c>
      <c r="K1348" s="82" t="s">
        <v>23866</v>
      </c>
      <c r="L1348" s="83" t="s">
        <v>22320</v>
      </c>
      <c r="M1348" s="82" t="s">
        <v>23867</v>
      </c>
      <c r="N1348" s="83" t="s">
        <v>22320</v>
      </c>
      <c r="O1348" s="81"/>
      <c r="P1348" s="82" t="s">
        <v>24010</v>
      </c>
      <c r="Q1348" s="83" t="s">
        <v>24011</v>
      </c>
      <c r="R1348" s="82" t="s">
        <v>24012</v>
      </c>
      <c r="S1348" s="121" t="s">
        <v>24011</v>
      </c>
    </row>
    <row r="1349" spans="1:19">
      <c r="A1349" s="126">
        <v>651115</v>
      </c>
      <c r="B1349" s="90" t="str">
        <f t="shared" si="43"/>
        <v>OC651115</v>
      </c>
      <c r="C1349" s="81" t="s">
        <v>24028</v>
      </c>
      <c r="D1349" s="81" t="str">
        <f t="shared" si="44"/>
        <v>651115 - Site Clearance</v>
      </c>
      <c r="E1349" s="120" t="s">
        <v>22319</v>
      </c>
      <c r="F1349" s="121" t="s">
        <v>22320</v>
      </c>
      <c r="G1349" s="81" t="s">
        <v>23561</v>
      </c>
      <c r="H1349" s="81" t="s">
        <v>23562</v>
      </c>
      <c r="I1349" s="120" t="s">
        <v>23307</v>
      </c>
      <c r="J1349" s="83" t="s">
        <v>23308</v>
      </c>
      <c r="K1349" s="82" t="s">
        <v>23866</v>
      </c>
      <c r="L1349" s="83" t="s">
        <v>22320</v>
      </c>
      <c r="M1349" s="82" t="s">
        <v>23867</v>
      </c>
      <c r="N1349" s="83" t="s">
        <v>22320</v>
      </c>
      <c r="O1349" s="81"/>
      <c r="P1349" s="82" t="s">
        <v>24010</v>
      </c>
      <c r="Q1349" s="83" t="s">
        <v>24011</v>
      </c>
      <c r="R1349" s="82" t="s">
        <v>24012</v>
      </c>
      <c r="S1349" s="121" t="s">
        <v>24011</v>
      </c>
    </row>
    <row r="1350" spans="1:19">
      <c r="A1350" s="126">
        <v>651116</v>
      </c>
      <c r="B1350" s="90" t="str">
        <f t="shared" si="43"/>
        <v>OC651116</v>
      </c>
      <c r="C1350" s="81" t="s">
        <v>24029</v>
      </c>
      <c r="D1350" s="81" t="str">
        <f t="shared" si="44"/>
        <v>651116 - Disposal Lease &amp; Retention</v>
      </c>
      <c r="E1350" s="120" t="s">
        <v>22319</v>
      </c>
      <c r="F1350" s="121" t="s">
        <v>22320</v>
      </c>
      <c r="G1350" s="81" t="s">
        <v>23561</v>
      </c>
      <c r="H1350" s="81" t="s">
        <v>23562</v>
      </c>
      <c r="I1350" s="120" t="s">
        <v>23307</v>
      </c>
      <c r="J1350" s="83" t="s">
        <v>23308</v>
      </c>
      <c r="K1350" s="82" t="s">
        <v>23866</v>
      </c>
      <c r="L1350" s="83" t="s">
        <v>22320</v>
      </c>
      <c r="M1350" s="82" t="s">
        <v>23867</v>
      </c>
      <c r="N1350" s="83" t="s">
        <v>22320</v>
      </c>
      <c r="O1350" s="81"/>
      <c r="P1350" s="82" t="s">
        <v>24010</v>
      </c>
      <c r="Q1350" s="83" t="s">
        <v>24011</v>
      </c>
      <c r="R1350" s="82" t="s">
        <v>24012</v>
      </c>
      <c r="S1350" s="121" t="s">
        <v>24011</v>
      </c>
    </row>
    <row r="1351" spans="1:19">
      <c r="A1351" s="126">
        <v>651117</v>
      </c>
      <c r="B1351" s="90" t="str">
        <f t="shared" si="43"/>
        <v>OC651117</v>
      </c>
      <c r="C1351" s="81" t="s">
        <v>24030</v>
      </c>
      <c r="D1351" s="81" t="str">
        <f t="shared" si="44"/>
        <v>651117 - Project Inspection</v>
      </c>
      <c r="E1351" s="120" t="s">
        <v>22319</v>
      </c>
      <c r="F1351" s="121" t="s">
        <v>22320</v>
      </c>
      <c r="G1351" s="81" t="s">
        <v>23561</v>
      </c>
      <c r="H1351" s="81" t="s">
        <v>23562</v>
      </c>
      <c r="I1351" s="120" t="s">
        <v>23307</v>
      </c>
      <c r="J1351" s="83" t="s">
        <v>23308</v>
      </c>
      <c r="K1351" s="82" t="s">
        <v>23866</v>
      </c>
      <c r="L1351" s="83" t="s">
        <v>22320</v>
      </c>
      <c r="M1351" s="82" t="s">
        <v>23867</v>
      </c>
      <c r="N1351" s="83" t="s">
        <v>22320</v>
      </c>
      <c r="O1351" s="81"/>
      <c r="P1351" s="82" t="s">
        <v>24010</v>
      </c>
      <c r="Q1351" s="83" t="s">
        <v>24011</v>
      </c>
      <c r="R1351" s="82" t="s">
        <v>24012</v>
      </c>
      <c r="S1351" s="121" t="s">
        <v>24011</v>
      </c>
    </row>
    <row r="1352" spans="1:19">
      <c r="A1352" s="126">
        <v>651118</v>
      </c>
      <c r="B1352" s="90" t="str">
        <f t="shared" si="43"/>
        <v>OC651118</v>
      </c>
      <c r="C1352" s="81" t="s">
        <v>24031</v>
      </c>
      <c r="D1352" s="81" t="str">
        <f t="shared" si="44"/>
        <v>651118 - Relocation Payments – 100%</v>
      </c>
      <c r="E1352" s="120" t="s">
        <v>22319</v>
      </c>
      <c r="F1352" s="121" t="s">
        <v>22320</v>
      </c>
      <c r="G1352" s="81" t="s">
        <v>23561</v>
      </c>
      <c r="H1352" s="81" t="s">
        <v>23562</v>
      </c>
      <c r="I1352" s="120" t="s">
        <v>23307</v>
      </c>
      <c r="J1352" s="83" t="s">
        <v>23308</v>
      </c>
      <c r="K1352" s="82" t="s">
        <v>23866</v>
      </c>
      <c r="L1352" s="83" t="s">
        <v>22320</v>
      </c>
      <c r="M1352" s="82" t="s">
        <v>23867</v>
      </c>
      <c r="N1352" s="83" t="s">
        <v>22320</v>
      </c>
      <c r="O1352" s="81"/>
      <c r="P1352" s="82" t="s">
        <v>24010</v>
      </c>
      <c r="Q1352" s="83" t="s">
        <v>24011</v>
      </c>
      <c r="R1352" s="82" t="s">
        <v>24012</v>
      </c>
      <c r="S1352" s="121" t="s">
        <v>24011</v>
      </c>
    </row>
    <row r="1353" spans="1:19">
      <c r="A1353" s="126">
        <v>651119</v>
      </c>
      <c r="B1353" s="90" t="str">
        <f t="shared" si="43"/>
        <v>OC651119</v>
      </c>
      <c r="C1353" s="81" t="s">
        <v>24032</v>
      </c>
      <c r="D1353" s="81" t="str">
        <f t="shared" si="44"/>
        <v>651119 - Rehabilitation Payments – 100%</v>
      </c>
      <c r="E1353" s="120" t="s">
        <v>22319</v>
      </c>
      <c r="F1353" s="121" t="s">
        <v>22320</v>
      </c>
      <c r="G1353" s="81" t="s">
        <v>23561</v>
      </c>
      <c r="H1353" s="81" t="s">
        <v>23562</v>
      </c>
      <c r="I1353" s="120" t="s">
        <v>23307</v>
      </c>
      <c r="J1353" s="83" t="s">
        <v>23308</v>
      </c>
      <c r="K1353" s="82" t="s">
        <v>23866</v>
      </c>
      <c r="L1353" s="83" t="s">
        <v>22320</v>
      </c>
      <c r="M1353" s="82" t="s">
        <v>23867</v>
      </c>
      <c r="N1353" s="83" t="s">
        <v>22320</v>
      </c>
      <c r="O1353" s="81"/>
      <c r="P1353" s="82" t="s">
        <v>24010</v>
      </c>
      <c r="Q1353" s="83" t="s">
        <v>24011</v>
      </c>
      <c r="R1353" s="82" t="s">
        <v>24012</v>
      </c>
      <c r="S1353" s="121" t="s">
        <v>24011</v>
      </c>
    </row>
    <row r="1354" spans="1:19">
      <c r="A1354" s="126">
        <v>651120</v>
      </c>
      <c r="B1354" s="90" t="str">
        <f t="shared" si="43"/>
        <v>OC651120</v>
      </c>
      <c r="C1354" s="81" t="s">
        <v>24033</v>
      </c>
      <c r="D1354" s="81" t="str">
        <f t="shared" si="44"/>
        <v>651120 - Administrative Costs</v>
      </c>
      <c r="E1354" s="120" t="s">
        <v>22319</v>
      </c>
      <c r="F1354" s="121" t="s">
        <v>22320</v>
      </c>
      <c r="G1354" s="81" t="s">
        <v>23561</v>
      </c>
      <c r="H1354" s="81" t="s">
        <v>23562</v>
      </c>
      <c r="I1354" s="120" t="s">
        <v>23307</v>
      </c>
      <c r="J1354" s="83" t="s">
        <v>23308</v>
      </c>
      <c r="K1354" s="82" t="s">
        <v>23866</v>
      </c>
      <c r="L1354" s="83" t="s">
        <v>22320</v>
      </c>
      <c r="M1354" s="82" t="s">
        <v>23867</v>
      </c>
      <c r="N1354" s="83" t="s">
        <v>22320</v>
      </c>
      <c r="O1354" s="81"/>
      <c r="P1354" s="82" t="s">
        <v>24010</v>
      </c>
      <c r="Q1354" s="83" t="s">
        <v>24011</v>
      </c>
      <c r="R1354" s="82" t="s">
        <v>24012</v>
      </c>
      <c r="S1354" s="121" t="s">
        <v>24011</v>
      </c>
    </row>
    <row r="1355" spans="1:19">
      <c r="A1355" s="126">
        <v>651121</v>
      </c>
      <c r="B1355" s="90" t="str">
        <f t="shared" si="43"/>
        <v>OC651121</v>
      </c>
      <c r="C1355" s="81" t="s">
        <v>24034</v>
      </c>
      <c r="D1355" s="81" t="str">
        <f t="shared" si="44"/>
        <v>651121 - Site Improvement – Labor</v>
      </c>
      <c r="E1355" s="120" t="s">
        <v>22319</v>
      </c>
      <c r="F1355" s="121" t="s">
        <v>22320</v>
      </c>
      <c r="G1355" s="81" t="s">
        <v>23561</v>
      </c>
      <c r="H1355" s="81" t="s">
        <v>23562</v>
      </c>
      <c r="I1355" s="120" t="s">
        <v>23307</v>
      </c>
      <c r="J1355" s="83" t="s">
        <v>23308</v>
      </c>
      <c r="K1355" s="82" t="s">
        <v>23866</v>
      </c>
      <c r="L1355" s="83" t="s">
        <v>22320</v>
      </c>
      <c r="M1355" s="82" t="s">
        <v>23867</v>
      </c>
      <c r="N1355" s="83" t="s">
        <v>22320</v>
      </c>
      <c r="O1355" s="81"/>
      <c r="P1355" s="82" t="s">
        <v>24010</v>
      </c>
      <c r="Q1355" s="83" t="s">
        <v>24011</v>
      </c>
      <c r="R1355" s="82" t="s">
        <v>24012</v>
      </c>
      <c r="S1355" s="121" t="s">
        <v>24011</v>
      </c>
    </row>
    <row r="1356" spans="1:19">
      <c r="A1356" s="126">
        <v>651122</v>
      </c>
      <c r="B1356" s="90" t="str">
        <f t="shared" si="43"/>
        <v>OC651122</v>
      </c>
      <c r="C1356" s="81" t="s">
        <v>24035</v>
      </c>
      <c r="D1356" s="81" t="str">
        <f t="shared" si="44"/>
        <v>651122 - Site Improvement – Material</v>
      </c>
      <c r="E1356" s="120" t="s">
        <v>22319</v>
      </c>
      <c r="F1356" s="121" t="s">
        <v>22320</v>
      </c>
      <c r="G1356" s="81" t="s">
        <v>23561</v>
      </c>
      <c r="H1356" s="81" t="s">
        <v>23562</v>
      </c>
      <c r="I1356" s="120" t="s">
        <v>23307</v>
      </c>
      <c r="J1356" s="83" t="s">
        <v>23308</v>
      </c>
      <c r="K1356" s="82" t="s">
        <v>23866</v>
      </c>
      <c r="L1356" s="83" t="s">
        <v>22320</v>
      </c>
      <c r="M1356" s="82" t="s">
        <v>23867</v>
      </c>
      <c r="N1356" s="83" t="s">
        <v>22320</v>
      </c>
      <c r="O1356" s="81"/>
      <c r="P1356" s="82" t="s">
        <v>24010</v>
      </c>
      <c r="Q1356" s="83" t="s">
        <v>24011</v>
      </c>
      <c r="R1356" s="82" t="s">
        <v>24012</v>
      </c>
      <c r="S1356" s="121" t="s">
        <v>24011</v>
      </c>
    </row>
    <row r="1357" spans="1:19">
      <c r="A1357" s="126">
        <v>651123</v>
      </c>
      <c r="B1357" s="90" t="str">
        <f t="shared" si="43"/>
        <v>OC651123</v>
      </c>
      <c r="C1357" s="81" t="s">
        <v>24036</v>
      </c>
      <c r="D1357" s="81" t="str">
        <f t="shared" si="44"/>
        <v>651123 - Rehabilitation Costs – Miscellaneous</v>
      </c>
      <c r="E1357" s="120" t="s">
        <v>22319</v>
      </c>
      <c r="F1357" s="121" t="s">
        <v>22320</v>
      </c>
      <c r="G1357" s="81" t="s">
        <v>23561</v>
      </c>
      <c r="H1357" s="81" t="s">
        <v>23562</v>
      </c>
      <c r="I1357" s="120" t="s">
        <v>23307</v>
      </c>
      <c r="J1357" s="83" t="s">
        <v>23308</v>
      </c>
      <c r="K1357" s="82" t="s">
        <v>23866</v>
      </c>
      <c r="L1357" s="83" t="s">
        <v>22320</v>
      </c>
      <c r="M1357" s="82" t="s">
        <v>23867</v>
      </c>
      <c r="N1357" s="83" t="s">
        <v>22320</v>
      </c>
      <c r="O1357" s="81"/>
      <c r="P1357" s="82" t="s">
        <v>24010</v>
      </c>
      <c r="Q1357" s="83" t="s">
        <v>24011</v>
      </c>
      <c r="R1357" s="82" t="s">
        <v>24012</v>
      </c>
      <c r="S1357" s="121" t="s">
        <v>24011</v>
      </c>
    </row>
    <row r="1358" spans="1:19">
      <c r="A1358" s="126">
        <v>651124</v>
      </c>
      <c r="B1358" s="90" t="str">
        <f t="shared" si="43"/>
        <v>OC651124</v>
      </c>
      <c r="C1358" s="81" t="s">
        <v>24037</v>
      </c>
      <c r="D1358" s="81" t="str">
        <f t="shared" si="44"/>
        <v>651124 - District Council Costs</v>
      </c>
      <c r="E1358" s="120" t="s">
        <v>22319</v>
      </c>
      <c r="F1358" s="121" t="s">
        <v>22320</v>
      </c>
      <c r="G1358" s="81" t="s">
        <v>23561</v>
      </c>
      <c r="H1358" s="81" t="s">
        <v>23562</v>
      </c>
      <c r="I1358" s="120" t="s">
        <v>23307</v>
      </c>
      <c r="J1358" s="83" t="s">
        <v>23308</v>
      </c>
      <c r="K1358" s="82" t="s">
        <v>23866</v>
      </c>
      <c r="L1358" s="83" t="s">
        <v>22320</v>
      </c>
      <c r="M1358" s="82" t="s">
        <v>23867</v>
      </c>
      <c r="N1358" s="83" t="s">
        <v>22320</v>
      </c>
      <c r="O1358" s="81"/>
      <c r="P1358" s="82" t="s">
        <v>24010</v>
      </c>
      <c r="Q1358" s="83" t="s">
        <v>24011</v>
      </c>
      <c r="R1358" s="82" t="s">
        <v>24012</v>
      </c>
      <c r="S1358" s="121" t="s">
        <v>24011</v>
      </c>
    </row>
    <row r="1359" spans="1:19">
      <c r="A1359" s="126">
        <v>651125</v>
      </c>
      <c r="B1359" s="90" t="str">
        <f t="shared" si="43"/>
        <v>OC651125</v>
      </c>
      <c r="C1359" s="81" t="s">
        <v>24038</v>
      </c>
      <c r="D1359" s="81" t="str">
        <f t="shared" si="44"/>
        <v>651125 - Site Clearance – Labor</v>
      </c>
      <c r="E1359" s="120" t="s">
        <v>22319</v>
      </c>
      <c r="F1359" s="121" t="s">
        <v>22320</v>
      </c>
      <c r="G1359" s="81" t="s">
        <v>23561</v>
      </c>
      <c r="H1359" s="81" t="s">
        <v>23562</v>
      </c>
      <c r="I1359" s="120" t="s">
        <v>23307</v>
      </c>
      <c r="J1359" s="83" t="s">
        <v>23308</v>
      </c>
      <c r="K1359" s="82" t="s">
        <v>23866</v>
      </c>
      <c r="L1359" s="83" t="s">
        <v>22320</v>
      </c>
      <c r="M1359" s="82" t="s">
        <v>23867</v>
      </c>
      <c r="N1359" s="83" t="s">
        <v>22320</v>
      </c>
      <c r="O1359" s="81"/>
      <c r="P1359" s="82" t="s">
        <v>24010</v>
      </c>
      <c r="Q1359" s="83" t="s">
        <v>24011</v>
      </c>
      <c r="R1359" s="82" t="s">
        <v>24012</v>
      </c>
      <c r="S1359" s="121" t="s">
        <v>24011</v>
      </c>
    </row>
    <row r="1360" spans="1:19">
      <c r="A1360" s="126">
        <v>651126</v>
      </c>
      <c r="B1360" s="90" t="str">
        <f t="shared" si="43"/>
        <v>OC651126</v>
      </c>
      <c r="C1360" s="81" t="s">
        <v>24039</v>
      </c>
      <c r="D1360" s="81" t="str">
        <f t="shared" si="44"/>
        <v>651126 - Site Clearance – Non-Labor</v>
      </c>
      <c r="E1360" s="120" t="s">
        <v>22319</v>
      </c>
      <c r="F1360" s="121" t="s">
        <v>22320</v>
      </c>
      <c r="G1360" s="81" t="s">
        <v>23561</v>
      </c>
      <c r="H1360" s="81" t="s">
        <v>23562</v>
      </c>
      <c r="I1360" s="120" t="s">
        <v>23307</v>
      </c>
      <c r="J1360" s="83" t="s">
        <v>23308</v>
      </c>
      <c r="K1360" s="82" t="s">
        <v>23866</v>
      </c>
      <c r="L1360" s="83" t="s">
        <v>22320</v>
      </c>
      <c r="M1360" s="82" t="s">
        <v>23867</v>
      </c>
      <c r="N1360" s="83" t="s">
        <v>22320</v>
      </c>
      <c r="O1360" s="81"/>
      <c r="P1360" s="82" t="s">
        <v>24010</v>
      </c>
      <c r="Q1360" s="83" t="s">
        <v>24011</v>
      </c>
      <c r="R1360" s="82" t="s">
        <v>24012</v>
      </c>
      <c r="S1360" s="121" t="s">
        <v>24011</v>
      </c>
    </row>
    <row r="1361" spans="1:19">
      <c r="A1361" s="126">
        <v>651127</v>
      </c>
      <c r="B1361" s="90" t="str">
        <f t="shared" si="43"/>
        <v>OC651127</v>
      </c>
      <c r="C1361" s="81" t="s">
        <v>24040</v>
      </c>
      <c r="D1361" s="81" t="str">
        <f t="shared" si="44"/>
        <v>651127 - Code Enforcement</v>
      </c>
      <c r="E1361" s="120" t="s">
        <v>22319</v>
      </c>
      <c r="F1361" s="121" t="s">
        <v>22320</v>
      </c>
      <c r="G1361" s="81" t="s">
        <v>23561</v>
      </c>
      <c r="H1361" s="81" t="s">
        <v>23562</v>
      </c>
      <c r="I1361" s="120" t="s">
        <v>23307</v>
      </c>
      <c r="J1361" s="83" t="s">
        <v>23308</v>
      </c>
      <c r="K1361" s="82" t="s">
        <v>23866</v>
      </c>
      <c r="L1361" s="83" t="s">
        <v>22320</v>
      </c>
      <c r="M1361" s="82" t="s">
        <v>23867</v>
      </c>
      <c r="N1361" s="83" t="s">
        <v>22320</v>
      </c>
      <c r="O1361" s="81"/>
      <c r="P1361" s="82" t="s">
        <v>24010</v>
      </c>
      <c r="Q1361" s="83" t="s">
        <v>24011</v>
      </c>
      <c r="R1361" s="82" t="s">
        <v>24012</v>
      </c>
      <c r="S1361" s="121" t="s">
        <v>24011</v>
      </c>
    </row>
    <row r="1362" spans="1:19">
      <c r="A1362" s="126">
        <v>651128</v>
      </c>
      <c r="B1362" s="90" t="str">
        <f t="shared" si="43"/>
        <v>OC651128</v>
      </c>
      <c r="C1362" s="81" t="s">
        <v>24041</v>
      </c>
      <c r="D1362" s="81" t="str">
        <f t="shared" si="44"/>
        <v>651128 - Code Enforcement – Technical Assets</v>
      </c>
      <c r="E1362" s="120" t="s">
        <v>22319</v>
      </c>
      <c r="F1362" s="121" t="s">
        <v>22320</v>
      </c>
      <c r="G1362" s="81" t="s">
        <v>23561</v>
      </c>
      <c r="H1362" s="81" t="s">
        <v>23562</v>
      </c>
      <c r="I1362" s="120" t="s">
        <v>23307</v>
      </c>
      <c r="J1362" s="83" t="s">
        <v>23308</v>
      </c>
      <c r="K1362" s="82" t="s">
        <v>23866</v>
      </c>
      <c r="L1362" s="83" t="s">
        <v>22320</v>
      </c>
      <c r="M1362" s="82" t="s">
        <v>23867</v>
      </c>
      <c r="N1362" s="83" t="s">
        <v>22320</v>
      </c>
      <c r="O1362" s="81"/>
      <c r="P1362" s="82" t="s">
        <v>24010</v>
      </c>
      <c r="Q1362" s="83" t="s">
        <v>24011</v>
      </c>
      <c r="R1362" s="82" t="s">
        <v>24012</v>
      </c>
      <c r="S1362" s="121" t="s">
        <v>24011</v>
      </c>
    </row>
    <row r="1363" spans="1:19">
      <c r="A1363" s="126">
        <v>651129</v>
      </c>
      <c r="B1363" s="90" t="str">
        <f t="shared" si="43"/>
        <v>OC651129</v>
      </c>
      <c r="C1363" s="81" t="s">
        <v>24042</v>
      </c>
      <c r="D1363" s="81" t="str">
        <f t="shared" si="44"/>
        <v>651129 - Rehab – Private Prop – Technical Assets</v>
      </c>
      <c r="E1363" s="120" t="s">
        <v>22319</v>
      </c>
      <c r="F1363" s="121" t="s">
        <v>22320</v>
      </c>
      <c r="G1363" s="81" t="s">
        <v>23561</v>
      </c>
      <c r="H1363" s="81" t="s">
        <v>23562</v>
      </c>
      <c r="I1363" s="120" t="s">
        <v>23307</v>
      </c>
      <c r="J1363" s="83" t="s">
        <v>23308</v>
      </c>
      <c r="K1363" s="82" t="s">
        <v>23866</v>
      </c>
      <c r="L1363" s="83" t="s">
        <v>22320</v>
      </c>
      <c r="M1363" s="82" t="s">
        <v>23867</v>
      </c>
      <c r="N1363" s="83" t="s">
        <v>22320</v>
      </c>
      <c r="O1363" s="81"/>
      <c r="P1363" s="82" t="s">
        <v>24010</v>
      </c>
      <c r="Q1363" s="83" t="s">
        <v>24011</v>
      </c>
      <c r="R1363" s="82" t="s">
        <v>24012</v>
      </c>
      <c r="S1363" s="121" t="s">
        <v>24011</v>
      </c>
    </row>
    <row r="1364" spans="1:19">
      <c r="A1364" s="126">
        <v>651130</v>
      </c>
      <c r="B1364" s="90" t="str">
        <f t="shared" si="43"/>
        <v>OC651130</v>
      </c>
      <c r="C1364" s="81" t="s">
        <v>24043</v>
      </c>
      <c r="D1364" s="81" t="str">
        <f t="shared" si="44"/>
        <v>651130 - Historic Preservation – Technical Assets</v>
      </c>
      <c r="E1364" s="120" t="s">
        <v>22319</v>
      </c>
      <c r="F1364" s="121" t="s">
        <v>22320</v>
      </c>
      <c r="G1364" s="81" t="s">
        <v>23561</v>
      </c>
      <c r="H1364" s="81" t="s">
        <v>23562</v>
      </c>
      <c r="I1364" s="120" t="s">
        <v>23307</v>
      </c>
      <c r="J1364" s="83" t="s">
        <v>23308</v>
      </c>
      <c r="K1364" s="82" t="s">
        <v>23866</v>
      </c>
      <c r="L1364" s="83" t="s">
        <v>22320</v>
      </c>
      <c r="M1364" s="82" t="s">
        <v>23867</v>
      </c>
      <c r="N1364" s="83" t="s">
        <v>22320</v>
      </c>
      <c r="O1364" s="81"/>
      <c r="P1364" s="82" t="s">
        <v>24010</v>
      </c>
      <c r="Q1364" s="83" t="s">
        <v>24011</v>
      </c>
      <c r="R1364" s="82" t="s">
        <v>24012</v>
      </c>
      <c r="S1364" s="121" t="s">
        <v>24011</v>
      </c>
    </row>
    <row r="1365" spans="1:19">
      <c r="A1365" s="126">
        <v>651131</v>
      </c>
      <c r="B1365" s="90" t="str">
        <f t="shared" si="43"/>
        <v>OC651131</v>
      </c>
      <c r="C1365" s="81" t="s">
        <v>24044</v>
      </c>
      <c r="D1365" s="81" t="str">
        <f t="shared" si="44"/>
        <v>651131 - Historic Preservation – Direct Cost</v>
      </c>
      <c r="E1365" s="120" t="s">
        <v>22319</v>
      </c>
      <c r="F1365" s="121" t="s">
        <v>22320</v>
      </c>
      <c r="G1365" s="81" t="s">
        <v>23561</v>
      </c>
      <c r="H1365" s="81" t="s">
        <v>23562</v>
      </c>
      <c r="I1365" s="120" t="s">
        <v>23307</v>
      </c>
      <c r="J1365" s="83" t="s">
        <v>23308</v>
      </c>
      <c r="K1365" s="82" t="s">
        <v>23866</v>
      </c>
      <c r="L1365" s="83" t="s">
        <v>22320</v>
      </c>
      <c r="M1365" s="82" t="s">
        <v>23867</v>
      </c>
      <c r="N1365" s="83" t="s">
        <v>22320</v>
      </c>
      <c r="O1365" s="81"/>
      <c r="P1365" s="82" t="s">
        <v>24010</v>
      </c>
      <c r="Q1365" s="83" t="s">
        <v>24011</v>
      </c>
      <c r="R1365" s="82" t="s">
        <v>24012</v>
      </c>
      <c r="S1365" s="121" t="s">
        <v>24011</v>
      </c>
    </row>
    <row r="1366" spans="1:19">
      <c r="A1366" s="126">
        <v>651132</v>
      </c>
      <c r="B1366" s="90" t="str">
        <f t="shared" si="43"/>
        <v>OC651132</v>
      </c>
      <c r="C1366" s="81" t="s">
        <v>24045</v>
      </c>
      <c r="D1366" s="81" t="str">
        <f t="shared" si="44"/>
        <v>651132 - Rehabilitation Public Resource Structure – Technical Assets</v>
      </c>
      <c r="E1366" s="120" t="s">
        <v>22319</v>
      </c>
      <c r="F1366" s="121" t="s">
        <v>22320</v>
      </c>
      <c r="G1366" s="81" t="s">
        <v>23561</v>
      </c>
      <c r="H1366" s="81" t="s">
        <v>23562</v>
      </c>
      <c r="I1366" s="120" t="s">
        <v>23307</v>
      </c>
      <c r="J1366" s="83" t="s">
        <v>23308</v>
      </c>
      <c r="K1366" s="82" t="s">
        <v>23866</v>
      </c>
      <c r="L1366" s="83" t="s">
        <v>22320</v>
      </c>
      <c r="M1366" s="82" t="s">
        <v>23867</v>
      </c>
      <c r="N1366" s="83" t="s">
        <v>22320</v>
      </c>
      <c r="O1366" s="81"/>
      <c r="P1366" s="82" t="s">
        <v>24010</v>
      </c>
      <c r="Q1366" s="83" t="s">
        <v>24011</v>
      </c>
      <c r="R1366" s="82" t="s">
        <v>24012</v>
      </c>
      <c r="S1366" s="121" t="s">
        <v>24011</v>
      </c>
    </row>
    <row r="1367" spans="1:19">
      <c r="A1367" s="126">
        <v>651133</v>
      </c>
      <c r="B1367" s="90" t="str">
        <f t="shared" si="43"/>
        <v>OC651133</v>
      </c>
      <c r="C1367" s="81" t="s">
        <v>24046</v>
      </c>
      <c r="D1367" s="81" t="str">
        <f t="shared" si="44"/>
        <v>651133 - Rehabilitation Public Resource Structure – Direct Costs</v>
      </c>
      <c r="E1367" s="120" t="s">
        <v>22319</v>
      </c>
      <c r="F1367" s="121" t="s">
        <v>22320</v>
      </c>
      <c r="G1367" s="81" t="s">
        <v>23561</v>
      </c>
      <c r="H1367" s="81" t="s">
        <v>23562</v>
      </c>
      <c r="I1367" s="120" t="s">
        <v>23307</v>
      </c>
      <c r="J1367" s="83" t="s">
        <v>23308</v>
      </c>
      <c r="K1367" s="82" t="s">
        <v>23866</v>
      </c>
      <c r="L1367" s="83" t="s">
        <v>22320</v>
      </c>
      <c r="M1367" s="82" t="s">
        <v>23867</v>
      </c>
      <c r="N1367" s="83" t="s">
        <v>22320</v>
      </c>
      <c r="O1367" s="81"/>
      <c r="P1367" s="82" t="s">
        <v>24010</v>
      </c>
      <c r="Q1367" s="83" t="s">
        <v>24011</v>
      </c>
      <c r="R1367" s="82" t="s">
        <v>24012</v>
      </c>
      <c r="S1367" s="121" t="s">
        <v>24011</v>
      </c>
    </row>
    <row r="1368" spans="1:19">
      <c r="A1368" s="126">
        <v>651134</v>
      </c>
      <c r="B1368" s="90" t="str">
        <f t="shared" si="43"/>
        <v>OC651134</v>
      </c>
      <c r="C1368" s="81" t="s">
        <v>24047</v>
      </c>
      <c r="D1368" s="81" t="str">
        <f t="shared" si="44"/>
        <v>651134 - Parks, Playgrounds, &amp; Recreation Facilities – Technical Assets</v>
      </c>
      <c r="E1368" s="120" t="s">
        <v>22319</v>
      </c>
      <c r="F1368" s="121" t="s">
        <v>22320</v>
      </c>
      <c r="G1368" s="81" t="s">
        <v>23561</v>
      </c>
      <c r="H1368" s="81" t="s">
        <v>23562</v>
      </c>
      <c r="I1368" s="120" t="s">
        <v>23307</v>
      </c>
      <c r="J1368" s="83" t="s">
        <v>23308</v>
      </c>
      <c r="K1368" s="82" t="s">
        <v>23866</v>
      </c>
      <c r="L1368" s="83" t="s">
        <v>22320</v>
      </c>
      <c r="M1368" s="82" t="s">
        <v>23867</v>
      </c>
      <c r="N1368" s="83" t="s">
        <v>22320</v>
      </c>
      <c r="O1368" s="81"/>
      <c r="P1368" s="82" t="s">
        <v>24010</v>
      </c>
      <c r="Q1368" s="83" t="s">
        <v>24011</v>
      </c>
      <c r="R1368" s="82" t="s">
        <v>24012</v>
      </c>
      <c r="S1368" s="121" t="s">
        <v>24011</v>
      </c>
    </row>
    <row r="1369" spans="1:19">
      <c r="A1369" s="126">
        <v>651135</v>
      </c>
      <c r="B1369" s="90" t="str">
        <f t="shared" si="43"/>
        <v>OC651135</v>
      </c>
      <c r="C1369" s="81" t="s">
        <v>24048</v>
      </c>
      <c r="D1369" s="81" t="str">
        <f t="shared" si="44"/>
        <v>651135 - Parks, Playgrounds, &amp; Recreation Facilities – Direct Cost</v>
      </c>
      <c r="E1369" s="120" t="s">
        <v>22319</v>
      </c>
      <c r="F1369" s="121" t="s">
        <v>22320</v>
      </c>
      <c r="G1369" s="81" t="s">
        <v>23561</v>
      </c>
      <c r="H1369" s="81" t="s">
        <v>23562</v>
      </c>
      <c r="I1369" s="120" t="s">
        <v>23307</v>
      </c>
      <c r="J1369" s="83" t="s">
        <v>23308</v>
      </c>
      <c r="K1369" s="82" t="s">
        <v>23866</v>
      </c>
      <c r="L1369" s="83" t="s">
        <v>22320</v>
      </c>
      <c r="M1369" s="82" t="s">
        <v>23867</v>
      </c>
      <c r="N1369" s="83" t="s">
        <v>22320</v>
      </c>
      <c r="O1369" s="81"/>
      <c r="P1369" s="82" t="s">
        <v>24010</v>
      </c>
      <c r="Q1369" s="83" t="s">
        <v>24011</v>
      </c>
      <c r="R1369" s="82" t="s">
        <v>24012</v>
      </c>
      <c r="S1369" s="121" t="s">
        <v>24011</v>
      </c>
    </row>
    <row r="1370" spans="1:19">
      <c r="A1370" s="126">
        <v>651136</v>
      </c>
      <c r="B1370" s="90" t="str">
        <f t="shared" si="43"/>
        <v>OC651136</v>
      </c>
      <c r="C1370" s="81" t="s">
        <v>24049</v>
      </c>
      <c r="D1370" s="81" t="str">
        <f t="shared" si="44"/>
        <v>651136 - Neighborhood Facilities – Technical Assets</v>
      </c>
      <c r="E1370" s="120" t="s">
        <v>22319</v>
      </c>
      <c r="F1370" s="121" t="s">
        <v>22320</v>
      </c>
      <c r="G1370" s="81" t="s">
        <v>23561</v>
      </c>
      <c r="H1370" s="81" t="s">
        <v>23562</v>
      </c>
      <c r="I1370" s="120" t="s">
        <v>23307</v>
      </c>
      <c r="J1370" s="83" t="s">
        <v>23308</v>
      </c>
      <c r="K1370" s="82" t="s">
        <v>23866</v>
      </c>
      <c r="L1370" s="83" t="s">
        <v>22320</v>
      </c>
      <c r="M1370" s="82" t="s">
        <v>23867</v>
      </c>
      <c r="N1370" s="83" t="s">
        <v>22320</v>
      </c>
      <c r="O1370" s="81"/>
      <c r="P1370" s="82" t="s">
        <v>24010</v>
      </c>
      <c r="Q1370" s="83" t="s">
        <v>24011</v>
      </c>
      <c r="R1370" s="82" t="s">
        <v>24012</v>
      </c>
      <c r="S1370" s="121" t="s">
        <v>24011</v>
      </c>
    </row>
    <row r="1371" spans="1:19">
      <c r="A1371" s="126">
        <v>651137</v>
      </c>
      <c r="B1371" s="90" t="str">
        <f t="shared" si="43"/>
        <v>OC651137</v>
      </c>
      <c r="C1371" s="81" t="s">
        <v>24050</v>
      </c>
      <c r="D1371" s="81" t="str">
        <f t="shared" si="44"/>
        <v>651137 - Neighborhood Facilities – Direct Cost</v>
      </c>
      <c r="E1371" s="120" t="s">
        <v>22319</v>
      </c>
      <c r="F1371" s="121" t="s">
        <v>22320</v>
      </c>
      <c r="G1371" s="81" t="s">
        <v>23561</v>
      </c>
      <c r="H1371" s="81" t="s">
        <v>23562</v>
      </c>
      <c r="I1371" s="120" t="s">
        <v>23307</v>
      </c>
      <c r="J1371" s="83" t="s">
        <v>23308</v>
      </c>
      <c r="K1371" s="82" t="s">
        <v>23866</v>
      </c>
      <c r="L1371" s="83" t="s">
        <v>22320</v>
      </c>
      <c r="M1371" s="82" t="s">
        <v>23867</v>
      </c>
      <c r="N1371" s="83" t="s">
        <v>22320</v>
      </c>
      <c r="O1371" s="81"/>
      <c r="P1371" s="82" t="s">
        <v>24010</v>
      </c>
      <c r="Q1371" s="83" t="s">
        <v>24011</v>
      </c>
      <c r="R1371" s="82" t="s">
        <v>24012</v>
      </c>
      <c r="S1371" s="121" t="s">
        <v>24011</v>
      </c>
    </row>
    <row r="1372" spans="1:19">
      <c r="A1372" s="126">
        <v>651138</v>
      </c>
      <c r="B1372" s="90" t="str">
        <f t="shared" si="43"/>
        <v>OC651138</v>
      </c>
      <c r="C1372" s="81" t="s">
        <v>24051</v>
      </c>
      <c r="D1372" s="81" t="str">
        <f t="shared" si="44"/>
        <v>651138 - Relocation Payments &amp; Assistance – Technical Assets</v>
      </c>
      <c r="E1372" s="120" t="s">
        <v>22319</v>
      </c>
      <c r="F1372" s="121" t="s">
        <v>22320</v>
      </c>
      <c r="G1372" s="81" t="s">
        <v>23561</v>
      </c>
      <c r="H1372" s="81" t="s">
        <v>23562</v>
      </c>
      <c r="I1372" s="120" t="s">
        <v>23307</v>
      </c>
      <c r="J1372" s="83" t="s">
        <v>23308</v>
      </c>
      <c r="K1372" s="82" t="s">
        <v>23866</v>
      </c>
      <c r="L1372" s="83" t="s">
        <v>22320</v>
      </c>
      <c r="M1372" s="82" t="s">
        <v>23867</v>
      </c>
      <c r="N1372" s="83" t="s">
        <v>22320</v>
      </c>
      <c r="O1372" s="81"/>
      <c r="P1372" s="82" t="s">
        <v>24010</v>
      </c>
      <c r="Q1372" s="83" t="s">
        <v>24011</v>
      </c>
      <c r="R1372" s="82" t="s">
        <v>24012</v>
      </c>
      <c r="S1372" s="121" t="s">
        <v>24011</v>
      </c>
    </row>
    <row r="1373" spans="1:19">
      <c r="A1373" s="126">
        <v>651139</v>
      </c>
      <c r="B1373" s="90" t="str">
        <f t="shared" si="43"/>
        <v>OC651139</v>
      </c>
      <c r="C1373" s="81" t="s">
        <v>24052</v>
      </c>
      <c r="D1373" s="81" t="str">
        <f t="shared" si="44"/>
        <v>651139 - Public Utilities Other – Technical Assets</v>
      </c>
      <c r="E1373" s="120" t="s">
        <v>22319</v>
      </c>
      <c r="F1373" s="121" t="s">
        <v>22320</v>
      </c>
      <c r="G1373" s="81" t="s">
        <v>23561</v>
      </c>
      <c r="H1373" s="81" t="s">
        <v>23562</v>
      </c>
      <c r="I1373" s="120" t="s">
        <v>23307</v>
      </c>
      <c r="J1373" s="83" t="s">
        <v>23308</v>
      </c>
      <c r="K1373" s="82" t="s">
        <v>23866</v>
      </c>
      <c r="L1373" s="83" t="s">
        <v>22320</v>
      </c>
      <c r="M1373" s="82" t="s">
        <v>23867</v>
      </c>
      <c r="N1373" s="83" t="s">
        <v>22320</v>
      </c>
      <c r="O1373" s="81"/>
      <c r="P1373" s="82" t="s">
        <v>24010</v>
      </c>
      <c r="Q1373" s="83" t="s">
        <v>24011</v>
      </c>
      <c r="R1373" s="82" t="s">
        <v>24012</v>
      </c>
      <c r="S1373" s="121" t="s">
        <v>24011</v>
      </c>
    </row>
    <row r="1374" spans="1:19">
      <c r="A1374" s="126">
        <v>651140</v>
      </c>
      <c r="B1374" s="90" t="str">
        <f t="shared" si="43"/>
        <v>OC651140</v>
      </c>
      <c r="C1374" s="81" t="s">
        <v>24053</v>
      </c>
      <c r="D1374" s="81" t="str">
        <f t="shared" si="44"/>
        <v>651140 - Public Utilities Other – Direct Cost</v>
      </c>
      <c r="E1374" s="120" t="s">
        <v>22319</v>
      </c>
      <c r="F1374" s="121" t="s">
        <v>22320</v>
      </c>
      <c r="G1374" s="81" t="s">
        <v>23561</v>
      </c>
      <c r="H1374" s="81" t="s">
        <v>23562</v>
      </c>
      <c r="I1374" s="120" t="s">
        <v>23307</v>
      </c>
      <c r="J1374" s="83" t="s">
        <v>23308</v>
      </c>
      <c r="K1374" s="82" t="s">
        <v>23866</v>
      </c>
      <c r="L1374" s="83" t="s">
        <v>22320</v>
      </c>
      <c r="M1374" s="82" t="s">
        <v>23867</v>
      </c>
      <c r="N1374" s="83" t="s">
        <v>22320</v>
      </c>
      <c r="O1374" s="81"/>
      <c r="P1374" s="82" t="s">
        <v>24010</v>
      </c>
      <c r="Q1374" s="83" t="s">
        <v>24011</v>
      </c>
      <c r="R1374" s="82" t="s">
        <v>24012</v>
      </c>
      <c r="S1374" s="121" t="s">
        <v>24011</v>
      </c>
    </row>
    <row r="1375" spans="1:19">
      <c r="A1375" s="126">
        <v>651141</v>
      </c>
      <c r="B1375" s="90" t="str">
        <f t="shared" si="43"/>
        <v>OC651141</v>
      </c>
      <c r="C1375" s="81" t="s">
        <v>24054</v>
      </c>
      <c r="D1375" s="81" t="str">
        <f t="shared" si="44"/>
        <v>651141 - Street Improvements – Technical Assets</v>
      </c>
      <c r="E1375" s="120" t="s">
        <v>22319</v>
      </c>
      <c r="F1375" s="121" t="s">
        <v>22320</v>
      </c>
      <c r="G1375" s="81" t="s">
        <v>23561</v>
      </c>
      <c r="H1375" s="81" t="s">
        <v>23562</v>
      </c>
      <c r="I1375" s="120" t="s">
        <v>23307</v>
      </c>
      <c r="J1375" s="83" t="s">
        <v>23308</v>
      </c>
      <c r="K1375" s="82" t="s">
        <v>23866</v>
      </c>
      <c r="L1375" s="83" t="s">
        <v>22320</v>
      </c>
      <c r="M1375" s="82" t="s">
        <v>23867</v>
      </c>
      <c r="N1375" s="83" t="s">
        <v>22320</v>
      </c>
      <c r="O1375" s="81"/>
      <c r="P1375" s="82" t="s">
        <v>24010</v>
      </c>
      <c r="Q1375" s="83" t="s">
        <v>24011</v>
      </c>
      <c r="R1375" s="82" t="s">
        <v>24012</v>
      </c>
      <c r="S1375" s="121" t="s">
        <v>24011</v>
      </c>
    </row>
    <row r="1376" spans="1:19">
      <c r="A1376" s="126">
        <v>651142</v>
      </c>
      <c r="B1376" s="90" t="str">
        <f t="shared" si="43"/>
        <v>OC651142</v>
      </c>
      <c r="C1376" s="81" t="s">
        <v>24055</v>
      </c>
      <c r="D1376" s="81" t="str">
        <f t="shared" si="44"/>
        <v>651142 - Street Improvements – Direct Cost</v>
      </c>
      <c r="E1376" s="120" t="s">
        <v>22319</v>
      </c>
      <c r="F1376" s="121" t="s">
        <v>22320</v>
      </c>
      <c r="G1376" s="81" t="s">
        <v>23561</v>
      </c>
      <c r="H1376" s="81" t="s">
        <v>23562</v>
      </c>
      <c r="I1376" s="120" t="s">
        <v>23307</v>
      </c>
      <c r="J1376" s="83" t="s">
        <v>23308</v>
      </c>
      <c r="K1376" s="82" t="s">
        <v>23866</v>
      </c>
      <c r="L1376" s="83" t="s">
        <v>22320</v>
      </c>
      <c r="M1376" s="82" t="s">
        <v>23867</v>
      </c>
      <c r="N1376" s="83" t="s">
        <v>22320</v>
      </c>
      <c r="O1376" s="81"/>
      <c r="P1376" s="82" t="s">
        <v>24010</v>
      </c>
      <c r="Q1376" s="83" t="s">
        <v>24011</v>
      </c>
      <c r="R1376" s="82" t="s">
        <v>24012</v>
      </c>
      <c r="S1376" s="121" t="s">
        <v>24011</v>
      </c>
    </row>
    <row r="1377" spans="1:19">
      <c r="A1377" s="126">
        <v>651143</v>
      </c>
      <c r="B1377" s="90" t="str">
        <f t="shared" si="43"/>
        <v>OC651143</v>
      </c>
      <c r="C1377" s="81" t="s">
        <v>24056</v>
      </c>
      <c r="D1377" s="81" t="str">
        <f t="shared" si="44"/>
        <v>651143 - Water &amp; Sewer Facilities – Technical Assets</v>
      </c>
      <c r="E1377" s="120" t="s">
        <v>22319</v>
      </c>
      <c r="F1377" s="121" t="s">
        <v>22320</v>
      </c>
      <c r="G1377" s="81" t="s">
        <v>23561</v>
      </c>
      <c r="H1377" s="81" t="s">
        <v>23562</v>
      </c>
      <c r="I1377" s="120" t="s">
        <v>23307</v>
      </c>
      <c r="J1377" s="83" t="s">
        <v>23308</v>
      </c>
      <c r="K1377" s="82" t="s">
        <v>23866</v>
      </c>
      <c r="L1377" s="83" t="s">
        <v>22320</v>
      </c>
      <c r="M1377" s="82" t="s">
        <v>23867</v>
      </c>
      <c r="N1377" s="83" t="s">
        <v>22320</v>
      </c>
      <c r="O1377" s="81"/>
      <c r="P1377" s="82" t="s">
        <v>24010</v>
      </c>
      <c r="Q1377" s="83" t="s">
        <v>24011</v>
      </c>
      <c r="R1377" s="82" t="s">
        <v>24012</v>
      </c>
      <c r="S1377" s="121" t="s">
        <v>24011</v>
      </c>
    </row>
    <row r="1378" spans="1:19">
      <c r="A1378" s="126">
        <v>651144</v>
      </c>
      <c r="B1378" s="90" t="str">
        <f t="shared" si="43"/>
        <v>OC651144</v>
      </c>
      <c r="C1378" s="81" t="s">
        <v>24057</v>
      </c>
      <c r="D1378" s="81" t="str">
        <f t="shared" si="44"/>
        <v>651144 - Water &amp; Sewer Facilities – Direct Cost</v>
      </c>
      <c r="E1378" s="120" t="s">
        <v>22319</v>
      </c>
      <c r="F1378" s="121" t="s">
        <v>22320</v>
      </c>
      <c r="G1378" s="81" t="s">
        <v>23561</v>
      </c>
      <c r="H1378" s="81" t="s">
        <v>23562</v>
      </c>
      <c r="I1378" s="120" t="s">
        <v>23307</v>
      </c>
      <c r="J1378" s="83" t="s">
        <v>23308</v>
      </c>
      <c r="K1378" s="82" t="s">
        <v>23866</v>
      </c>
      <c r="L1378" s="83" t="s">
        <v>22320</v>
      </c>
      <c r="M1378" s="82" t="s">
        <v>23867</v>
      </c>
      <c r="N1378" s="83" t="s">
        <v>22320</v>
      </c>
      <c r="O1378" s="81"/>
      <c r="P1378" s="82" t="s">
        <v>24010</v>
      </c>
      <c r="Q1378" s="83" t="s">
        <v>24011</v>
      </c>
      <c r="R1378" s="82" t="s">
        <v>24012</v>
      </c>
      <c r="S1378" s="121" t="s">
        <v>24011</v>
      </c>
    </row>
    <row r="1379" spans="1:19">
      <c r="A1379" s="126">
        <v>651145</v>
      </c>
      <c r="B1379" s="90" t="str">
        <f t="shared" si="43"/>
        <v>OC651145</v>
      </c>
      <c r="C1379" s="81" t="s">
        <v>24058</v>
      </c>
      <c r="D1379" s="81" t="str">
        <f t="shared" si="44"/>
        <v>651145 - Pedestrian Malls &amp; Walkways – Technical Assets</v>
      </c>
      <c r="E1379" s="120" t="s">
        <v>22319</v>
      </c>
      <c r="F1379" s="121" t="s">
        <v>22320</v>
      </c>
      <c r="G1379" s="81" t="s">
        <v>23561</v>
      </c>
      <c r="H1379" s="81" t="s">
        <v>23562</v>
      </c>
      <c r="I1379" s="120" t="s">
        <v>23307</v>
      </c>
      <c r="J1379" s="83" t="s">
        <v>23308</v>
      </c>
      <c r="K1379" s="82" t="s">
        <v>23866</v>
      </c>
      <c r="L1379" s="83" t="s">
        <v>22320</v>
      </c>
      <c r="M1379" s="82" t="s">
        <v>23867</v>
      </c>
      <c r="N1379" s="83" t="s">
        <v>22320</v>
      </c>
      <c r="O1379" s="81"/>
      <c r="P1379" s="82" t="s">
        <v>24010</v>
      </c>
      <c r="Q1379" s="83" t="s">
        <v>24011</v>
      </c>
      <c r="R1379" s="82" t="s">
        <v>24012</v>
      </c>
      <c r="S1379" s="121" t="s">
        <v>24011</v>
      </c>
    </row>
    <row r="1380" spans="1:19">
      <c r="A1380" s="126">
        <v>651146</v>
      </c>
      <c r="B1380" s="90" t="str">
        <f t="shared" si="43"/>
        <v>OC651146</v>
      </c>
      <c r="C1380" s="81" t="s">
        <v>24059</v>
      </c>
      <c r="D1380" s="81" t="str">
        <f t="shared" si="44"/>
        <v>651146 - Pedestrian Malls &amp; Walkways – Direct Cost</v>
      </c>
      <c r="E1380" s="120" t="s">
        <v>22319</v>
      </c>
      <c r="F1380" s="121" t="s">
        <v>22320</v>
      </c>
      <c r="G1380" s="81" t="s">
        <v>23561</v>
      </c>
      <c r="H1380" s="81" t="s">
        <v>23562</v>
      </c>
      <c r="I1380" s="120" t="s">
        <v>23307</v>
      </c>
      <c r="J1380" s="83" t="s">
        <v>23308</v>
      </c>
      <c r="K1380" s="82" t="s">
        <v>23866</v>
      </c>
      <c r="L1380" s="83" t="s">
        <v>22320</v>
      </c>
      <c r="M1380" s="82" t="s">
        <v>23867</v>
      </c>
      <c r="N1380" s="83" t="s">
        <v>22320</v>
      </c>
      <c r="O1380" s="81"/>
      <c r="P1380" s="82" t="s">
        <v>24010</v>
      </c>
      <c r="Q1380" s="83" t="s">
        <v>24011</v>
      </c>
      <c r="R1380" s="82" t="s">
        <v>24012</v>
      </c>
      <c r="S1380" s="121" t="s">
        <v>24011</v>
      </c>
    </row>
    <row r="1381" spans="1:19">
      <c r="A1381" s="126">
        <v>651147</v>
      </c>
      <c r="B1381" s="90" t="str">
        <f t="shared" si="43"/>
        <v>OC651147</v>
      </c>
      <c r="C1381" s="81" t="s">
        <v>24060</v>
      </c>
      <c r="D1381" s="81" t="str">
        <f t="shared" si="44"/>
        <v>651147 - Public Services-Block Grant</v>
      </c>
      <c r="E1381" s="120" t="s">
        <v>22319</v>
      </c>
      <c r="F1381" s="121" t="s">
        <v>22320</v>
      </c>
      <c r="G1381" s="81" t="s">
        <v>23561</v>
      </c>
      <c r="H1381" s="81" t="s">
        <v>23562</v>
      </c>
      <c r="I1381" s="120" t="s">
        <v>23307</v>
      </c>
      <c r="J1381" s="83" t="s">
        <v>23308</v>
      </c>
      <c r="K1381" s="82" t="s">
        <v>23866</v>
      </c>
      <c r="L1381" s="83" t="s">
        <v>22320</v>
      </c>
      <c r="M1381" s="82" t="s">
        <v>23867</v>
      </c>
      <c r="N1381" s="83" t="s">
        <v>22320</v>
      </c>
      <c r="O1381" s="81"/>
      <c r="P1381" s="82" t="s">
        <v>24010</v>
      </c>
      <c r="Q1381" s="83" t="s">
        <v>24011</v>
      </c>
      <c r="R1381" s="82" t="s">
        <v>24012</v>
      </c>
      <c r="S1381" s="121" t="s">
        <v>24011</v>
      </c>
    </row>
    <row r="1382" spans="1:19">
      <c r="A1382" s="126">
        <v>651148</v>
      </c>
      <c r="B1382" s="90" t="str">
        <f t="shared" si="43"/>
        <v>OC651148</v>
      </c>
      <c r="C1382" s="81" t="s">
        <v>24061</v>
      </c>
      <c r="D1382" s="81" t="str">
        <f t="shared" si="44"/>
        <v>651148 - Land Acquisition – Technical Assistance</v>
      </c>
      <c r="E1382" s="120" t="s">
        <v>22319</v>
      </c>
      <c r="F1382" s="121" t="s">
        <v>22320</v>
      </c>
      <c r="G1382" s="81" t="s">
        <v>23561</v>
      </c>
      <c r="H1382" s="81" t="s">
        <v>23562</v>
      </c>
      <c r="I1382" s="120" t="s">
        <v>23307</v>
      </c>
      <c r="J1382" s="83" t="s">
        <v>23308</v>
      </c>
      <c r="K1382" s="82" t="s">
        <v>23866</v>
      </c>
      <c r="L1382" s="83" t="s">
        <v>22320</v>
      </c>
      <c r="M1382" s="82" t="s">
        <v>23867</v>
      </c>
      <c r="N1382" s="83" t="s">
        <v>22320</v>
      </c>
      <c r="O1382" s="81"/>
      <c r="P1382" s="82" t="s">
        <v>24010</v>
      </c>
      <c r="Q1382" s="83" t="s">
        <v>24011</v>
      </c>
      <c r="R1382" s="82" t="s">
        <v>24012</v>
      </c>
      <c r="S1382" s="121" t="s">
        <v>24011</v>
      </c>
    </row>
    <row r="1383" spans="1:19">
      <c r="A1383" s="126">
        <v>651149</v>
      </c>
      <c r="B1383" s="90" t="str">
        <f t="shared" si="43"/>
        <v>OC651149</v>
      </c>
      <c r="C1383" s="81" t="s">
        <v>24062</v>
      </c>
      <c r="D1383" s="81" t="str">
        <f t="shared" si="44"/>
        <v>651149 - Site Clearance – Technical Assistance</v>
      </c>
      <c r="E1383" s="120" t="s">
        <v>22319</v>
      </c>
      <c r="F1383" s="121" t="s">
        <v>22320</v>
      </c>
      <c r="G1383" s="81" t="s">
        <v>23561</v>
      </c>
      <c r="H1383" s="81" t="s">
        <v>23562</v>
      </c>
      <c r="I1383" s="120" t="s">
        <v>23307</v>
      </c>
      <c r="J1383" s="83" t="s">
        <v>23308</v>
      </c>
      <c r="K1383" s="82" t="s">
        <v>23866</v>
      </c>
      <c r="L1383" s="83" t="s">
        <v>22320</v>
      </c>
      <c r="M1383" s="82" t="s">
        <v>23867</v>
      </c>
      <c r="N1383" s="83" t="s">
        <v>22320</v>
      </c>
      <c r="O1383" s="81"/>
      <c r="P1383" s="82" t="s">
        <v>24010</v>
      </c>
      <c r="Q1383" s="83" t="s">
        <v>24011</v>
      </c>
      <c r="R1383" s="82" t="s">
        <v>24012</v>
      </c>
      <c r="S1383" s="121" t="s">
        <v>24011</v>
      </c>
    </row>
    <row r="1384" spans="1:19">
      <c r="A1384" s="126">
        <v>651150</v>
      </c>
      <c r="B1384" s="90" t="str">
        <f t="shared" si="43"/>
        <v>OC651150</v>
      </c>
      <c r="C1384" s="81" t="s">
        <v>24063</v>
      </c>
      <c r="D1384" s="81" t="str">
        <f t="shared" si="44"/>
        <v>651150 - Indirect Costs_651150</v>
      </c>
      <c r="E1384" s="120" t="s">
        <v>22319</v>
      </c>
      <c r="F1384" s="121" t="s">
        <v>22320</v>
      </c>
      <c r="G1384" s="81" t="s">
        <v>23561</v>
      </c>
      <c r="H1384" s="81" t="s">
        <v>23562</v>
      </c>
      <c r="I1384" s="120" t="s">
        <v>23307</v>
      </c>
      <c r="J1384" s="83" t="s">
        <v>23308</v>
      </c>
      <c r="K1384" s="82" t="s">
        <v>23866</v>
      </c>
      <c r="L1384" s="83" t="s">
        <v>22320</v>
      </c>
      <c r="M1384" s="82" t="s">
        <v>23867</v>
      </c>
      <c r="N1384" s="83" t="s">
        <v>22320</v>
      </c>
      <c r="O1384" s="81"/>
      <c r="P1384" s="82" t="s">
        <v>24010</v>
      </c>
      <c r="Q1384" s="83" t="s">
        <v>24011</v>
      </c>
      <c r="R1384" s="82" t="s">
        <v>24012</v>
      </c>
      <c r="S1384" s="121" t="s">
        <v>24011</v>
      </c>
    </row>
    <row r="1385" spans="1:19">
      <c r="A1385" s="126">
        <v>651151</v>
      </c>
      <c r="B1385" s="90" t="str">
        <f t="shared" si="43"/>
        <v>OC651151</v>
      </c>
      <c r="C1385" s="81" t="s">
        <v>24064</v>
      </c>
      <c r="D1385" s="81" t="str">
        <f t="shared" si="44"/>
        <v>651151 - Disposition – Technical Assets</v>
      </c>
      <c r="E1385" s="120" t="s">
        <v>22319</v>
      </c>
      <c r="F1385" s="121" t="s">
        <v>22320</v>
      </c>
      <c r="G1385" s="81" t="s">
        <v>23561</v>
      </c>
      <c r="H1385" s="81" t="s">
        <v>23562</v>
      </c>
      <c r="I1385" s="120" t="s">
        <v>23307</v>
      </c>
      <c r="J1385" s="83" t="s">
        <v>23308</v>
      </c>
      <c r="K1385" s="82" t="s">
        <v>23866</v>
      </c>
      <c r="L1385" s="83" t="s">
        <v>22320</v>
      </c>
      <c r="M1385" s="82" t="s">
        <v>23867</v>
      </c>
      <c r="N1385" s="83" t="s">
        <v>22320</v>
      </c>
      <c r="O1385" s="81"/>
      <c r="P1385" s="82" t="s">
        <v>24010</v>
      </c>
      <c r="Q1385" s="83" t="s">
        <v>24011</v>
      </c>
      <c r="R1385" s="82" t="s">
        <v>24012</v>
      </c>
      <c r="S1385" s="121" t="s">
        <v>24011</v>
      </c>
    </row>
    <row r="1386" spans="1:19">
      <c r="A1386" s="126">
        <v>651152</v>
      </c>
      <c r="B1386" s="90" t="str">
        <f t="shared" si="43"/>
        <v>OC651152</v>
      </c>
      <c r="C1386" s="81" t="s">
        <v>24065</v>
      </c>
      <c r="D1386" s="81" t="str">
        <f t="shared" si="44"/>
        <v>651152 - Parking Facilities – Technical Assets</v>
      </c>
      <c r="E1386" s="120" t="s">
        <v>22319</v>
      </c>
      <c r="F1386" s="121" t="s">
        <v>22320</v>
      </c>
      <c r="G1386" s="81" t="s">
        <v>23561</v>
      </c>
      <c r="H1386" s="81" t="s">
        <v>23562</v>
      </c>
      <c r="I1386" s="120" t="s">
        <v>23307</v>
      </c>
      <c r="J1386" s="83" t="s">
        <v>23308</v>
      </c>
      <c r="K1386" s="82" t="s">
        <v>23866</v>
      </c>
      <c r="L1386" s="83" t="s">
        <v>22320</v>
      </c>
      <c r="M1386" s="82" t="s">
        <v>23867</v>
      </c>
      <c r="N1386" s="83" t="s">
        <v>22320</v>
      </c>
      <c r="O1386" s="81"/>
      <c r="P1386" s="82" t="s">
        <v>24010</v>
      </c>
      <c r="Q1386" s="83" t="s">
        <v>24011</v>
      </c>
      <c r="R1386" s="82" t="s">
        <v>24012</v>
      </c>
      <c r="S1386" s="121" t="s">
        <v>24011</v>
      </c>
    </row>
    <row r="1387" spans="1:19">
      <c r="A1387" s="126">
        <v>651153</v>
      </c>
      <c r="B1387" s="90" t="str">
        <f t="shared" si="43"/>
        <v>OC651153</v>
      </c>
      <c r="C1387" s="81" t="s">
        <v>24066</v>
      </c>
      <c r="D1387" s="81" t="str">
        <f t="shared" si="44"/>
        <v>651153 - Parking Facilities – Direct</v>
      </c>
      <c r="E1387" s="120" t="s">
        <v>22319</v>
      </c>
      <c r="F1387" s="121" t="s">
        <v>22320</v>
      </c>
      <c r="G1387" s="81" t="s">
        <v>23561</v>
      </c>
      <c r="H1387" s="81" t="s">
        <v>23562</v>
      </c>
      <c r="I1387" s="120" t="s">
        <v>23307</v>
      </c>
      <c r="J1387" s="83" t="s">
        <v>23308</v>
      </c>
      <c r="K1387" s="82" t="s">
        <v>23866</v>
      </c>
      <c r="L1387" s="83" t="s">
        <v>22320</v>
      </c>
      <c r="M1387" s="82" t="s">
        <v>23867</v>
      </c>
      <c r="N1387" s="83" t="s">
        <v>22320</v>
      </c>
      <c r="O1387" s="81"/>
      <c r="P1387" s="82" t="s">
        <v>24010</v>
      </c>
      <c r="Q1387" s="83" t="s">
        <v>24011</v>
      </c>
      <c r="R1387" s="82" t="s">
        <v>24012</v>
      </c>
      <c r="S1387" s="121" t="s">
        <v>24011</v>
      </c>
    </row>
    <row r="1388" spans="1:19">
      <c r="A1388" s="126">
        <v>651154</v>
      </c>
      <c r="B1388" s="90" t="str">
        <f t="shared" si="43"/>
        <v>OC651154</v>
      </c>
      <c r="C1388" s="81" t="s">
        <v>24067</v>
      </c>
      <c r="D1388" s="81" t="str">
        <f t="shared" si="44"/>
        <v>651154 - Remove Architecture – Barriers Technical Assets</v>
      </c>
      <c r="E1388" s="120" t="s">
        <v>22319</v>
      </c>
      <c r="F1388" s="121" t="s">
        <v>22320</v>
      </c>
      <c r="G1388" s="81" t="s">
        <v>23561</v>
      </c>
      <c r="H1388" s="81" t="s">
        <v>23562</v>
      </c>
      <c r="I1388" s="120" t="s">
        <v>23307</v>
      </c>
      <c r="J1388" s="83" t="s">
        <v>23308</v>
      </c>
      <c r="K1388" s="82" t="s">
        <v>23866</v>
      </c>
      <c r="L1388" s="83" t="s">
        <v>22320</v>
      </c>
      <c r="M1388" s="82" t="s">
        <v>23867</v>
      </c>
      <c r="N1388" s="83" t="s">
        <v>22320</v>
      </c>
      <c r="O1388" s="81"/>
      <c r="P1388" s="82" t="s">
        <v>24010</v>
      </c>
      <c r="Q1388" s="83" t="s">
        <v>24011</v>
      </c>
      <c r="R1388" s="82" t="s">
        <v>24012</v>
      </c>
      <c r="S1388" s="121" t="s">
        <v>24011</v>
      </c>
    </row>
    <row r="1389" spans="1:19">
      <c r="A1389" s="126">
        <v>651155</v>
      </c>
      <c r="B1389" s="90" t="str">
        <f t="shared" si="43"/>
        <v>OC651155</v>
      </c>
      <c r="C1389" s="81" t="s">
        <v>24068</v>
      </c>
      <c r="D1389" s="81" t="str">
        <f t="shared" si="44"/>
        <v>651155 - Remove Architecture – Barriers – Direct</v>
      </c>
      <c r="E1389" s="120" t="s">
        <v>22319</v>
      </c>
      <c r="F1389" s="121" t="s">
        <v>22320</v>
      </c>
      <c r="G1389" s="81" t="s">
        <v>23561</v>
      </c>
      <c r="H1389" s="81" t="s">
        <v>23562</v>
      </c>
      <c r="I1389" s="120" t="s">
        <v>23307</v>
      </c>
      <c r="J1389" s="83" t="s">
        <v>23308</v>
      </c>
      <c r="K1389" s="82" t="s">
        <v>23866</v>
      </c>
      <c r="L1389" s="83" t="s">
        <v>22320</v>
      </c>
      <c r="M1389" s="82" t="s">
        <v>23867</v>
      </c>
      <c r="N1389" s="83" t="s">
        <v>22320</v>
      </c>
      <c r="O1389" s="81"/>
      <c r="P1389" s="82" t="s">
        <v>24010</v>
      </c>
      <c r="Q1389" s="83" t="s">
        <v>24011</v>
      </c>
      <c r="R1389" s="82" t="s">
        <v>24012</v>
      </c>
      <c r="S1389" s="121" t="s">
        <v>24011</v>
      </c>
    </row>
    <row r="1390" spans="1:19">
      <c r="A1390" s="126">
        <v>651156</v>
      </c>
      <c r="B1390" s="90" t="str">
        <f t="shared" si="43"/>
        <v>OC651156</v>
      </c>
      <c r="C1390" s="81" t="s">
        <v>24069</v>
      </c>
      <c r="D1390" s="81" t="str">
        <f t="shared" si="44"/>
        <v>651156 - Public Works Facilities Technical Assets</v>
      </c>
      <c r="E1390" s="120" t="s">
        <v>22319</v>
      </c>
      <c r="F1390" s="121" t="s">
        <v>22320</v>
      </c>
      <c r="G1390" s="81" t="s">
        <v>23561</v>
      </c>
      <c r="H1390" s="81" t="s">
        <v>23562</v>
      </c>
      <c r="I1390" s="120" t="s">
        <v>23307</v>
      </c>
      <c r="J1390" s="83" t="s">
        <v>23308</v>
      </c>
      <c r="K1390" s="82" t="s">
        <v>23866</v>
      </c>
      <c r="L1390" s="83" t="s">
        <v>22320</v>
      </c>
      <c r="M1390" s="82" t="s">
        <v>23867</v>
      </c>
      <c r="N1390" s="83" t="s">
        <v>22320</v>
      </c>
      <c r="O1390" s="81"/>
      <c r="P1390" s="82" t="s">
        <v>24010</v>
      </c>
      <c r="Q1390" s="83" t="s">
        <v>24011</v>
      </c>
      <c r="R1390" s="82" t="s">
        <v>24012</v>
      </c>
      <c r="S1390" s="121" t="s">
        <v>24011</v>
      </c>
    </row>
    <row r="1391" spans="1:19">
      <c r="A1391" s="126">
        <v>651157</v>
      </c>
      <c r="B1391" s="90" t="str">
        <f t="shared" si="43"/>
        <v>OC651157</v>
      </c>
      <c r="C1391" s="81" t="s">
        <v>24070</v>
      </c>
      <c r="D1391" s="81" t="str">
        <f t="shared" si="44"/>
        <v>651157 - Privately – Owned Utilities</v>
      </c>
      <c r="E1391" s="120" t="s">
        <v>22319</v>
      </c>
      <c r="F1391" s="121" t="s">
        <v>22320</v>
      </c>
      <c r="G1391" s="81" t="s">
        <v>23561</v>
      </c>
      <c r="H1391" s="81" t="s">
        <v>23562</v>
      </c>
      <c r="I1391" s="120" t="s">
        <v>23307</v>
      </c>
      <c r="J1391" s="83" t="s">
        <v>23308</v>
      </c>
      <c r="K1391" s="82" t="s">
        <v>23866</v>
      </c>
      <c r="L1391" s="83" t="s">
        <v>22320</v>
      </c>
      <c r="M1391" s="82" t="s">
        <v>23867</v>
      </c>
      <c r="N1391" s="83" t="s">
        <v>22320</v>
      </c>
      <c r="O1391" s="81"/>
      <c r="P1391" s="82" t="s">
        <v>24010</v>
      </c>
      <c r="Q1391" s="83" t="s">
        <v>24011</v>
      </c>
      <c r="R1391" s="82" t="s">
        <v>24012</v>
      </c>
      <c r="S1391" s="121" t="s">
        <v>24011</v>
      </c>
    </row>
    <row r="1392" spans="1:19">
      <c r="A1392" s="126">
        <v>651158</v>
      </c>
      <c r="B1392" s="90" t="str">
        <f t="shared" si="43"/>
        <v>OC651158</v>
      </c>
      <c r="C1392" s="81" t="s">
        <v>24071</v>
      </c>
      <c r="D1392" s="81" t="str">
        <f t="shared" si="44"/>
        <v>651158 - Rehab-Technical Assistance</v>
      </c>
      <c r="E1392" s="120" t="s">
        <v>22319</v>
      </c>
      <c r="F1392" s="121" t="s">
        <v>22320</v>
      </c>
      <c r="G1392" s="81" t="s">
        <v>23561</v>
      </c>
      <c r="H1392" s="81" t="s">
        <v>23562</v>
      </c>
      <c r="I1392" s="120" t="s">
        <v>23307</v>
      </c>
      <c r="J1392" s="83" t="s">
        <v>23308</v>
      </c>
      <c r="K1392" s="82" t="s">
        <v>23866</v>
      </c>
      <c r="L1392" s="83" t="s">
        <v>22320</v>
      </c>
      <c r="M1392" s="82" t="s">
        <v>23867</v>
      </c>
      <c r="N1392" s="83" t="s">
        <v>22320</v>
      </c>
      <c r="O1392" s="81"/>
      <c r="P1392" s="82" t="s">
        <v>24010</v>
      </c>
      <c r="Q1392" s="83" t="s">
        <v>24011</v>
      </c>
      <c r="R1392" s="82" t="s">
        <v>24012</v>
      </c>
      <c r="S1392" s="121" t="s">
        <v>24011</v>
      </c>
    </row>
    <row r="1393" spans="1:19">
      <c r="A1393" s="126">
        <v>651159</v>
      </c>
      <c r="B1393" s="90" t="str">
        <f t="shared" si="43"/>
        <v>OC651159</v>
      </c>
      <c r="C1393" s="81" t="s">
        <v>24072</v>
      </c>
      <c r="D1393" s="81" t="str">
        <f t="shared" si="44"/>
        <v>651159 - Rehab-Single Family Resid</v>
      </c>
      <c r="E1393" s="120" t="s">
        <v>22319</v>
      </c>
      <c r="F1393" s="121" t="s">
        <v>22320</v>
      </c>
      <c r="G1393" s="81" t="s">
        <v>23561</v>
      </c>
      <c r="H1393" s="81" t="s">
        <v>23562</v>
      </c>
      <c r="I1393" s="120" t="s">
        <v>23307</v>
      </c>
      <c r="J1393" s="83" t="s">
        <v>23308</v>
      </c>
      <c r="K1393" s="82" t="s">
        <v>23866</v>
      </c>
      <c r="L1393" s="83" t="s">
        <v>22320</v>
      </c>
      <c r="M1393" s="82" t="s">
        <v>23867</v>
      </c>
      <c r="N1393" s="83" t="s">
        <v>22320</v>
      </c>
      <c r="O1393" s="81"/>
      <c r="P1393" s="82" t="s">
        <v>24010</v>
      </c>
      <c r="Q1393" s="83" t="s">
        <v>24011</v>
      </c>
      <c r="R1393" s="82" t="s">
        <v>24012</v>
      </c>
      <c r="S1393" s="121" t="s">
        <v>24011</v>
      </c>
    </row>
    <row r="1394" spans="1:19">
      <c r="A1394" s="126">
        <v>651160</v>
      </c>
      <c r="B1394" s="90" t="str">
        <f t="shared" si="43"/>
        <v>OC651160</v>
      </c>
      <c r="C1394" s="81" t="s">
        <v>24073</v>
      </c>
      <c r="D1394" s="81" t="str">
        <f t="shared" si="44"/>
        <v>651160 - Rehabilitation – Multi Family Residence</v>
      </c>
      <c r="E1394" s="120" t="s">
        <v>22319</v>
      </c>
      <c r="F1394" s="121" t="s">
        <v>22320</v>
      </c>
      <c r="G1394" s="81" t="s">
        <v>23561</v>
      </c>
      <c r="H1394" s="81" t="s">
        <v>23562</v>
      </c>
      <c r="I1394" s="120" t="s">
        <v>23307</v>
      </c>
      <c r="J1394" s="83" t="s">
        <v>23308</v>
      </c>
      <c r="K1394" s="82" t="s">
        <v>23866</v>
      </c>
      <c r="L1394" s="83" t="s">
        <v>22320</v>
      </c>
      <c r="M1394" s="82" t="s">
        <v>23867</v>
      </c>
      <c r="N1394" s="83" t="s">
        <v>22320</v>
      </c>
      <c r="O1394" s="81"/>
      <c r="P1394" s="82" t="s">
        <v>24010</v>
      </c>
      <c r="Q1394" s="83" t="s">
        <v>24011</v>
      </c>
      <c r="R1394" s="82" t="s">
        <v>24012</v>
      </c>
      <c r="S1394" s="121" t="s">
        <v>24011</v>
      </c>
    </row>
    <row r="1395" spans="1:19">
      <c r="A1395" s="126">
        <v>651161</v>
      </c>
      <c r="B1395" s="90" t="str">
        <f t="shared" si="43"/>
        <v>OC651161</v>
      </c>
      <c r="C1395" s="81" t="s">
        <v>24074</v>
      </c>
      <c r="D1395" s="81" t="str">
        <f t="shared" si="44"/>
        <v>651161 - Rehab-Pvt-Owned Non Resid</v>
      </c>
      <c r="E1395" s="120" t="s">
        <v>22319</v>
      </c>
      <c r="F1395" s="121" t="s">
        <v>22320</v>
      </c>
      <c r="G1395" s="81" t="s">
        <v>23561</v>
      </c>
      <c r="H1395" s="81" t="s">
        <v>23562</v>
      </c>
      <c r="I1395" s="120" t="s">
        <v>23307</v>
      </c>
      <c r="J1395" s="83" t="s">
        <v>23308</v>
      </c>
      <c r="K1395" s="82" t="s">
        <v>23866</v>
      </c>
      <c r="L1395" s="83" t="s">
        <v>22320</v>
      </c>
      <c r="M1395" s="82" t="s">
        <v>23867</v>
      </c>
      <c r="N1395" s="83" t="s">
        <v>22320</v>
      </c>
      <c r="O1395" s="81"/>
      <c r="P1395" s="82" t="s">
        <v>24010</v>
      </c>
      <c r="Q1395" s="83" t="s">
        <v>24011</v>
      </c>
      <c r="R1395" s="82" t="s">
        <v>24012</v>
      </c>
      <c r="S1395" s="121" t="s">
        <v>24011</v>
      </c>
    </row>
    <row r="1396" spans="1:19">
      <c r="A1396" s="126">
        <v>651162</v>
      </c>
      <c r="B1396" s="90" t="str">
        <f t="shared" si="43"/>
        <v>OC651162</v>
      </c>
      <c r="C1396" s="81" t="s">
        <v>24075</v>
      </c>
      <c r="D1396" s="81" t="str">
        <f t="shared" si="44"/>
        <v>651162 - Rehabilitation – Energy Improvements</v>
      </c>
      <c r="E1396" s="120" t="s">
        <v>22319</v>
      </c>
      <c r="F1396" s="121" t="s">
        <v>22320</v>
      </c>
      <c r="G1396" s="81" t="s">
        <v>23561</v>
      </c>
      <c r="H1396" s="81" t="s">
        <v>23562</v>
      </c>
      <c r="I1396" s="120" t="s">
        <v>23307</v>
      </c>
      <c r="J1396" s="83" t="s">
        <v>23308</v>
      </c>
      <c r="K1396" s="82" t="s">
        <v>23866</v>
      </c>
      <c r="L1396" s="83" t="s">
        <v>22320</v>
      </c>
      <c r="M1396" s="82" t="s">
        <v>23867</v>
      </c>
      <c r="N1396" s="83" t="s">
        <v>22320</v>
      </c>
      <c r="O1396" s="81"/>
      <c r="P1396" s="82" t="s">
        <v>24010</v>
      </c>
      <c r="Q1396" s="83" t="s">
        <v>24011</v>
      </c>
      <c r="R1396" s="82" t="s">
        <v>24012</v>
      </c>
      <c r="S1396" s="121" t="s">
        <v>24011</v>
      </c>
    </row>
    <row r="1397" spans="1:19">
      <c r="A1397" s="126">
        <v>651163</v>
      </c>
      <c r="B1397" s="90" t="str">
        <f t="shared" si="43"/>
        <v>OC651163</v>
      </c>
      <c r="C1397" s="81" t="s">
        <v>24076</v>
      </c>
      <c r="D1397" s="81" t="str">
        <f t="shared" si="44"/>
        <v>651163 - Communal /Industrial Improvements</v>
      </c>
      <c r="E1397" s="120" t="s">
        <v>22319</v>
      </c>
      <c r="F1397" s="121" t="s">
        <v>22320</v>
      </c>
      <c r="G1397" s="81" t="s">
        <v>23561</v>
      </c>
      <c r="H1397" s="81" t="s">
        <v>23562</v>
      </c>
      <c r="I1397" s="120" t="s">
        <v>23307</v>
      </c>
      <c r="J1397" s="83" t="s">
        <v>23308</v>
      </c>
      <c r="K1397" s="82" t="s">
        <v>23866</v>
      </c>
      <c r="L1397" s="83" t="s">
        <v>22320</v>
      </c>
      <c r="M1397" s="82" t="s">
        <v>23867</v>
      </c>
      <c r="N1397" s="83" t="s">
        <v>22320</v>
      </c>
      <c r="O1397" s="81"/>
      <c r="P1397" s="82" t="s">
        <v>24010</v>
      </c>
      <c r="Q1397" s="83" t="s">
        <v>24011</v>
      </c>
      <c r="R1397" s="82" t="s">
        <v>24012</v>
      </c>
      <c r="S1397" s="121" t="s">
        <v>24011</v>
      </c>
    </row>
    <row r="1398" spans="1:19">
      <c r="A1398" s="126">
        <v>651164</v>
      </c>
      <c r="B1398" s="90" t="str">
        <f t="shared" si="43"/>
        <v>OC651164</v>
      </c>
      <c r="C1398" s="81" t="s">
        <v>24077</v>
      </c>
      <c r="D1398" s="81" t="str">
        <f t="shared" si="44"/>
        <v>651164 - Spec Activity By Subrecipient</v>
      </c>
      <c r="E1398" s="120" t="s">
        <v>22319</v>
      </c>
      <c r="F1398" s="121" t="s">
        <v>22320</v>
      </c>
      <c r="G1398" s="81" t="s">
        <v>23561</v>
      </c>
      <c r="H1398" s="81" t="s">
        <v>23562</v>
      </c>
      <c r="I1398" s="120" t="s">
        <v>23307</v>
      </c>
      <c r="J1398" s="83" t="s">
        <v>23308</v>
      </c>
      <c r="K1398" s="82" t="s">
        <v>23866</v>
      </c>
      <c r="L1398" s="83" t="s">
        <v>22320</v>
      </c>
      <c r="M1398" s="82" t="s">
        <v>23867</v>
      </c>
      <c r="N1398" s="83" t="s">
        <v>22320</v>
      </c>
      <c r="O1398" s="81"/>
      <c r="P1398" s="82" t="s">
        <v>24010</v>
      </c>
      <c r="Q1398" s="83" t="s">
        <v>24011</v>
      </c>
      <c r="R1398" s="82" t="s">
        <v>24012</v>
      </c>
      <c r="S1398" s="121" t="s">
        <v>24011</v>
      </c>
    </row>
    <row r="1399" spans="1:19">
      <c r="A1399" s="126">
        <v>651165</v>
      </c>
      <c r="B1399" s="90" t="str">
        <f t="shared" si="43"/>
        <v>OC651165</v>
      </c>
      <c r="C1399" s="81" t="s">
        <v>24078</v>
      </c>
      <c r="D1399" s="81" t="str">
        <f t="shared" si="44"/>
        <v>651165 - Special Public Works Facilities</v>
      </c>
      <c r="E1399" s="120" t="s">
        <v>22319</v>
      </c>
      <c r="F1399" s="121" t="s">
        <v>22320</v>
      </c>
      <c r="G1399" s="81" t="s">
        <v>23561</v>
      </c>
      <c r="H1399" s="81" t="s">
        <v>23562</v>
      </c>
      <c r="I1399" s="120" t="s">
        <v>23307</v>
      </c>
      <c r="J1399" s="83" t="s">
        <v>23308</v>
      </c>
      <c r="K1399" s="82" t="s">
        <v>23866</v>
      </c>
      <c r="L1399" s="83" t="s">
        <v>22320</v>
      </c>
      <c r="M1399" s="82" t="s">
        <v>23867</v>
      </c>
      <c r="N1399" s="83" t="s">
        <v>22320</v>
      </c>
      <c r="O1399" s="81"/>
      <c r="P1399" s="82" t="s">
        <v>24010</v>
      </c>
      <c r="Q1399" s="83" t="s">
        <v>24011</v>
      </c>
      <c r="R1399" s="82" t="s">
        <v>24012</v>
      </c>
      <c r="S1399" s="121" t="s">
        <v>24011</v>
      </c>
    </row>
    <row r="1400" spans="1:19">
      <c r="A1400" s="126">
        <v>651166</v>
      </c>
      <c r="B1400" s="90" t="str">
        <f t="shared" si="43"/>
        <v>OC651166</v>
      </c>
      <c r="C1400" s="81" t="s">
        <v>24079</v>
      </c>
      <c r="D1400" s="81" t="str">
        <f t="shared" si="44"/>
        <v>651166 - Relocation Commercial – Direct Cost</v>
      </c>
      <c r="E1400" s="120" t="s">
        <v>22319</v>
      </c>
      <c r="F1400" s="121" t="s">
        <v>22320</v>
      </c>
      <c r="G1400" s="81" t="s">
        <v>23561</v>
      </c>
      <c r="H1400" s="81" t="s">
        <v>23562</v>
      </c>
      <c r="I1400" s="120" t="s">
        <v>23307</v>
      </c>
      <c r="J1400" s="83" t="s">
        <v>23308</v>
      </c>
      <c r="K1400" s="82" t="s">
        <v>23866</v>
      </c>
      <c r="L1400" s="83" t="s">
        <v>22320</v>
      </c>
      <c r="M1400" s="82" t="s">
        <v>23867</v>
      </c>
      <c r="N1400" s="83" t="s">
        <v>22320</v>
      </c>
      <c r="O1400" s="81"/>
      <c r="P1400" s="82" t="s">
        <v>24010</v>
      </c>
      <c r="Q1400" s="83" t="s">
        <v>24011</v>
      </c>
      <c r="R1400" s="82" t="s">
        <v>24012</v>
      </c>
      <c r="S1400" s="121" t="s">
        <v>24011</v>
      </c>
    </row>
    <row r="1401" spans="1:19">
      <c r="A1401" s="126">
        <v>651167</v>
      </c>
      <c r="B1401" s="90" t="str">
        <f t="shared" si="43"/>
        <v>OC651167</v>
      </c>
      <c r="C1401" s="81" t="s">
        <v>24080</v>
      </c>
      <c r="D1401" s="81" t="str">
        <f t="shared" si="44"/>
        <v>651167 - Relocation Commercial – Technical Assistance</v>
      </c>
      <c r="E1401" s="120" t="s">
        <v>22319</v>
      </c>
      <c r="F1401" s="121" t="s">
        <v>22320</v>
      </c>
      <c r="G1401" s="81" t="s">
        <v>23561</v>
      </c>
      <c r="H1401" s="81" t="s">
        <v>23562</v>
      </c>
      <c r="I1401" s="120" t="s">
        <v>23307</v>
      </c>
      <c r="J1401" s="83" t="s">
        <v>23308</v>
      </c>
      <c r="K1401" s="82" t="s">
        <v>23866</v>
      </c>
      <c r="L1401" s="83" t="s">
        <v>22320</v>
      </c>
      <c r="M1401" s="82" t="s">
        <v>23867</v>
      </c>
      <c r="N1401" s="83" t="s">
        <v>22320</v>
      </c>
      <c r="O1401" s="81"/>
      <c r="P1401" s="82" t="s">
        <v>24010</v>
      </c>
      <c r="Q1401" s="83" t="s">
        <v>24011</v>
      </c>
      <c r="R1401" s="82" t="s">
        <v>24012</v>
      </c>
      <c r="S1401" s="121" t="s">
        <v>24011</v>
      </c>
    </row>
    <row r="1402" spans="1:19">
      <c r="A1402" s="126">
        <v>651168</v>
      </c>
      <c r="B1402" s="90" t="str">
        <f t="shared" si="43"/>
        <v>OC651168</v>
      </c>
      <c r="C1402" s="81" t="s">
        <v>19474</v>
      </c>
      <c r="D1402" s="81" t="str">
        <f t="shared" si="44"/>
        <v>651168 - Distributed Costs</v>
      </c>
      <c r="E1402" s="120" t="s">
        <v>22319</v>
      </c>
      <c r="F1402" s="121" t="s">
        <v>22320</v>
      </c>
      <c r="G1402" s="81" t="s">
        <v>23561</v>
      </c>
      <c r="H1402" s="81" t="s">
        <v>23562</v>
      </c>
      <c r="I1402" s="120" t="s">
        <v>23307</v>
      </c>
      <c r="J1402" s="83" t="s">
        <v>23308</v>
      </c>
      <c r="K1402" s="82" t="s">
        <v>23866</v>
      </c>
      <c r="L1402" s="83" t="s">
        <v>22320</v>
      </c>
      <c r="M1402" s="82" t="s">
        <v>23867</v>
      </c>
      <c r="N1402" s="83" t="s">
        <v>22320</v>
      </c>
      <c r="O1402" s="81"/>
      <c r="P1402" s="82" t="s">
        <v>24010</v>
      </c>
      <c r="Q1402" s="83" t="s">
        <v>24011</v>
      </c>
      <c r="R1402" s="82" t="s">
        <v>24012</v>
      </c>
      <c r="S1402" s="121" t="s">
        <v>24011</v>
      </c>
    </row>
    <row r="1403" spans="1:19">
      <c r="A1403" s="126">
        <v>651169</v>
      </c>
      <c r="B1403" s="90" t="str">
        <f t="shared" si="43"/>
        <v>OC651169</v>
      </c>
      <c r="C1403" s="81" t="s">
        <v>24081</v>
      </c>
      <c r="D1403" s="81" t="str">
        <f t="shared" si="44"/>
        <v>651169 - Environmental Activities</v>
      </c>
      <c r="E1403" s="120" t="s">
        <v>22319</v>
      </c>
      <c r="F1403" s="121" t="s">
        <v>22320</v>
      </c>
      <c r="G1403" s="81" t="s">
        <v>23561</v>
      </c>
      <c r="H1403" s="81" t="s">
        <v>23562</v>
      </c>
      <c r="I1403" s="120" t="s">
        <v>23307</v>
      </c>
      <c r="J1403" s="83" t="s">
        <v>23308</v>
      </c>
      <c r="K1403" s="82" t="s">
        <v>23866</v>
      </c>
      <c r="L1403" s="83" t="s">
        <v>22320</v>
      </c>
      <c r="M1403" s="82" t="s">
        <v>23867</v>
      </c>
      <c r="N1403" s="83" t="s">
        <v>22320</v>
      </c>
      <c r="O1403" s="81"/>
      <c r="P1403" s="82" t="s">
        <v>24010</v>
      </c>
      <c r="Q1403" s="83" t="s">
        <v>24011</v>
      </c>
      <c r="R1403" s="82" t="s">
        <v>24012</v>
      </c>
      <c r="S1403" s="121" t="s">
        <v>24011</v>
      </c>
    </row>
    <row r="1404" spans="1:19">
      <c r="A1404" s="126">
        <v>651170</v>
      </c>
      <c r="B1404" s="90" t="str">
        <f t="shared" si="43"/>
        <v>OC651170</v>
      </c>
      <c r="C1404" s="81" t="s">
        <v>24082</v>
      </c>
      <c r="D1404" s="81" t="str">
        <f t="shared" si="44"/>
        <v>651170 - Microenterprise Assistance</v>
      </c>
      <c r="E1404" s="120" t="s">
        <v>22319</v>
      </c>
      <c r="F1404" s="121" t="s">
        <v>22320</v>
      </c>
      <c r="G1404" s="81" t="s">
        <v>23561</v>
      </c>
      <c r="H1404" s="81" t="s">
        <v>23562</v>
      </c>
      <c r="I1404" s="120" t="s">
        <v>23307</v>
      </c>
      <c r="J1404" s="83" t="s">
        <v>23308</v>
      </c>
      <c r="K1404" s="82" t="s">
        <v>23866</v>
      </c>
      <c r="L1404" s="83" t="s">
        <v>22320</v>
      </c>
      <c r="M1404" s="82" t="s">
        <v>23867</v>
      </c>
      <c r="N1404" s="83" t="s">
        <v>22320</v>
      </c>
      <c r="O1404" s="81"/>
      <c r="P1404" s="82" t="s">
        <v>24010</v>
      </c>
      <c r="Q1404" s="83" t="s">
        <v>24011</v>
      </c>
      <c r="R1404" s="82" t="s">
        <v>24012</v>
      </c>
      <c r="S1404" s="121" t="s">
        <v>24011</v>
      </c>
    </row>
    <row r="1405" spans="1:19">
      <c r="A1405" s="126">
        <v>651180</v>
      </c>
      <c r="B1405" s="90" t="str">
        <f t="shared" si="43"/>
        <v>OC651180</v>
      </c>
      <c r="C1405" s="81" t="s">
        <v>24083</v>
      </c>
      <c r="D1405" s="81" t="str">
        <f t="shared" si="44"/>
        <v>651180 - Note Payment</v>
      </c>
      <c r="E1405" s="120" t="s">
        <v>22319</v>
      </c>
      <c r="F1405" s="121" t="s">
        <v>22320</v>
      </c>
      <c r="G1405" s="81" t="s">
        <v>23561</v>
      </c>
      <c r="H1405" s="81" t="s">
        <v>23562</v>
      </c>
      <c r="I1405" s="120" t="s">
        <v>23307</v>
      </c>
      <c r="J1405" s="83" t="s">
        <v>23308</v>
      </c>
      <c r="K1405" s="82" t="s">
        <v>23866</v>
      </c>
      <c r="L1405" s="83" t="s">
        <v>22320</v>
      </c>
      <c r="M1405" s="82" t="s">
        <v>23867</v>
      </c>
      <c r="N1405" s="83" t="s">
        <v>22320</v>
      </c>
      <c r="O1405" s="81"/>
      <c r="P1405" s="82" t="s">
        <v>24010</v>
      </c>
      <c r="Q1405" s="83" t="s">
        <v>24011</v>
      </c>
      <c r="R1405" s="82" t="s">
        <v>24012</v>
      </c>
      <c r="S1405" s="121" t="s">
        <v>24011</v>
      </c>
    </row>
    <row r="1406" spans="1:19">
      <c r="A1406" s="126">
        <v>651200</v>
      </c>
      <c r="B1406" s="90" t="str">
        <f t="shared" si="43"/>
        <v>OC651200</v>
      </c>
      <c r="C1406" s="81" t="s">
        <v>24011</v>
      </c>
      <c r="D1406" s="81" t="str">
        <f t="shared" si="44"/>
        <v>651200 - Economic Development Activity</v>
      </c>
      <c r="E1406" s="120" t="s">
        <v>22319</v>
      </c>
      <c r="F1406" s="121" t="s">
        <v>22320</v>
      </c>
      <c r="G1406" s="81" t="s">
        <v>23561</v>
      </c>
      <c r="H1406" s="81" t="s">
        <v>23562</v>
      </c>
      <c r="I1406" s="120" t="s">
        <v>23307</v>
      </c>
      <c r="J1406" s="83" t="s">
        <v>23308</v>
      </c>
      <c r="K1406" s="82" t="s">
        <v>23866</v>
      </c>
      <c r="L1406" s="83" t="s">
        <v>22320</v>
      </c>
      <c r="M1406" s="82" t="s">
        <v>23867</v>
      </c>
      <c r="N1406" s="83" t="s">
        <v>22320</v>
      </c>
      <c r="O1406" s="81"/>
      <c r="P1406" s="82" t="s">
        <v>24010</v>
      </c>
      <c r="Q1406" s="83" t="s">
        <v>24011</v>
      </c>
      <c r="R1406" s="82" t="s">
        <v>24012</v>
      </c>
      <c r="S1406" s="121" t="s">
        <v>24011</v>
      </c>
    </row>
    <row r="1407" spans="1:19">
      <c r="A1407" s="126">
        <v>651201</v>
      </c>
      <c r="B1407" s="90" t="str">
        <f t="shared" si="43"/>
        <v>OC651201</v>
      </c>
      <c r="C1407" s="81" t="s">
        <v>24084</v>
      </c>
      <c r="D1407" s="81" t="str">
        <f t="shared" si="44"/>
        <v>651201 - Economic Development – Mortgage Subsidy</v>
      </c>
      <c r="E1407" s="120" t="s">
        <v>22319</v>
      </c>
      <c r="F1407" s="121" t="s">
        <v>22320</v>
      </c>
      <c r="G1407" s="81" t="s">
        <v>23561</v>
      </c>
      <c r="H1407" s="81" t="s">
        <v>23562</v>
      </c>
      <c r="I1407" s="120" t="s">
        <v>23307</v>
      </c>
      <c r="J1407" s="83" t="s">
        <v>23308</v>
      </c>
      <c r="K1407" s="82" t="s">
        <v>23866</v>
      </c>
      <c r="L1407" s="83" t="s">
        <v>22320</v>
      </c>
      <c r="M1407" s="82" t="s">
        <v>23867</v>
      </c>
      <c r="N1407" s="83" t="s">
        <v>22320</v>
      </c>
      <c r="O1407" s="81"/>
      <c r="P1407" s="82" t="s">
        <v>24010</v>
      </c>
      <c r="Q1407" s="83" t="s">
        <v>24011</v>
      </c>
      <c r="R1407" s="82" t="s">
        <v>24012</v>
      </c>
      <c r="S1407" s="121" t="s">
        <v>24011</v>
      </c>
    </row>
    <row r="1408" spans="1:19">
      <c r="A1408" s="126">
        <v>651202</v>
      </c>
      <c r="B1408" s="90" t="str">
        <f t="shared" si="43"/>
        <v>OC651202</v>
      </c>
      <c r="C1408" s="81" t="s">
        <v>24085</v>
      </c>
      <c r="D1408" s="81" t="str">
        <f t="shared" si="44"/>
        <v>651202 - Economic Development – Technical Incentives</v>
      </c>
      <c r="E1408" s="120" t="s">
        <v>22319</v>
      </c>
      <c r="F1408" s="121" t="s">
        <v>22320</v>
      </c>
      <c r="G1408" s="81" t="s">
        <v>23561</v>
      </c>
      <c r="H1408" s="81" t="s">
        <v>23562</v>
      </c>
      <c r="I1408" s="120" t="s">
        <v>23307</v>
      </c>
      <c r="J1408" s="83" t="s">
        <v>23308</v>
      </c>
      <c r="K1408" s="82" t="s">
        <v>23866</v>
      </c>
      <c r="L1408" s="83" t="s">
        <v>22320</v>
      </c>
      <c r="M1408" s="82" t="s">
        <v>23867</v>
      </c>
      <c r="N1408" s="83" t="s">
        <v>22320</v>
      </c>
      <c r="O1408" s="81"/>
      <c r="P1408" s="82" t="s">
        <v>24010</v>
      </c>
      <c r="Q1408" s="83" t="s">
        <v>24011</v>
      </c>
      <c r="R1408" s="82" t="s">
        <v>24012</v>
      </c>
      <c r="S1408" s="121" t="s">
        <v>24011</v>
      </c>
    </row>
    <row r="1409" spans="1:19">
      <c r="A1409" s="126">
        <v>651203</v>
      </c>
      <c r="B1409" s="90" t="str">
        <f t="shared" si="43"/>
        <v>OC651203</v>
      </c>
      <c r="C1409" s="81" t="s">
        <v>24086</v>
      </c>
      <c r="D1409" s="81" t="str">
        <f t="shared" si="44"/>
        <v>651203 - Economic Development – Distributed Cost</v>
      </c>
      <c r="E1409" s="120" t="s">
        <v>22319</v>
      </c>
      <c r="F1409" s="121" t="s">
        <v>22320</v>
      </c>
      <c r="G1409" s="81" t="s">
        <v>23561</v>
      </c>
      <c r="H1409" s="81" t="s">
        <v>23562</v>
      </c>
      <c r="I1409" s="120" t="s">
        <v>23307</v>
      </c>
      <c r="J1409" s="83" t="s">
        <v>23308</v>
      </c>
      <c r="K1409" s="82" t="s">
        <v>23866</v>
      </c>
      <c r="L1409" s="83" t="s">
        <v>22320</v>
      </c>
      <c r="M1409" s="82" t="s">
        <v>23867</v>
      </c>
      <c r="N1409" s="83" t="s">
        <v>22320</v>
      </c>
      <c r="O1409" s="81"/>
      <c r="P1409" s="82" t="s">
        <v>24010</v>
      </c>
      <c r="Q1409" s="83" t="s">
        <v>24011</v>
      </c>
      <c r="R1409" s="82" t="s">
        <v>24012</v>
      </c>
      <c r="S1409" s="121" t="s">
        <v>24011</v>
      </c>
    </row>
    <row r="1410" spans="1:19">
      <c r="A1410" s="126">
        <v>651204</v>
      </c>
      <c r="B1410" s="90" t="str">
        <f t="shared" si="43"/>
        <v>OC651204</v>
      </c>
      <c r="C1410" s="81" t="s">
        <v>24087</v>
      </c>
      <c r="D1410" s="81" t="str">
        <f t="shared" si="44"/>
        <v>651204 - Program Administration</v>
      </c>
      <c r="E1410" s="120" t="s">
        <v>22319</v>
      </c>
      <c r="F1410" s="121" t="s">
        <v>22320</v>
      </c>
      <c r="G1410" s="81" t="s">
        <v>23561</v>
      </c>
      <c r="H1410" s="81" t="s">
        <v>23562</v>
      </c>
      <c r="I1410" s="120" t="s">
        <v>23307</v>
      </c>
      <c r="J1410" s="83" t="s">
        <v>23308</v>
      </c>
      <c r="K1410" s="82" t="s">
        <v>23866</v>
      </c>
      <c r="L1410" s="83" t="s">
        <v>22320</v>
      </c>
      <c r="M1410" s="82" t="s">
        <v>23867</v>
      </c>
      <c r="N1410" s="83" t="s">
        <v>22320</v>
      </c>
      <c r="O1410" s="81"/>
      <c r="P1410" s="82" t="s">
        <v>24010</v>
      </c>
      <c r="Q1410" s="83" t="s">
        <v>24011</v>
      </c>
      <c r="R1410" s="82" t="s">
        <v>24012</v>
      </c>
      <c r="S1410" s="121" t="s">
        <v>24011</v>
      </c>
    </row>
    <row r="1411" spans="1:19">
      <c r="A1411" s="126">
        <v>661100</v>
      </c>
      <c r="B1411" s="90" t="str">
        <f t="shared" si="43"/>
        <v>OC661100</v>
      </c>
      <c r="C1411" s="81" t="s">
        <v>24088</v>
      </c>
      <c r="D1411" s="81" t="str">
        <f t="shared" si="44"/>
        <v>661100 - Damage Claims</v>
      </c>
      <c r="E1411" s="120" t="s">
        <v>22319</v>
      </c>
      <c r="F1411" s="121" t="s">
        <v>22320</v>
      </c>
      <c r="G1411" s="81" t="s">
        <v>23561</v>
      </c>
      <c r="H1411" s="81" t="s">
        <v>23562</v>
      </c>
      <c r="I1411" s="120" t="s">
        <v>23307</v>
      </c>
      <c r="J1411" s="83" t="s">
        <v>23308</v>
      </c>
      <c r="K1411" s="82" t="s">
        <v>23866</v>
      </c>
      <c r="L1411" s="83" t="s">
        <v>22320</v>
      </c>
      <c r="M1411" s="82" t="s">
        <v>23867</v>
      </c>
      <c r="N1411" s="83" t="s">
        <v>22320</v>
      </c>
      <c r="O1411" s="81"/>
      <c r="P1411" s="82" t="s">
        <v>23868</v>
      </c>
      <c r="Q1411" s="83" t="s">
        <v>23869</v>
      </c>
      <c r="R1411" s="82" t="s">
        <v>24089</v>
      </c>
      <c r="S1411" s="121" t="s">
        <v>24090</v>
      </c>
    </row>
    <row r="1412" spans="1:19">
      <c r="A1412" s="126">
        <v>661105</v>
      </c>
      <c r="B1412" s="90" t="str">
        <f t="shared" ref="B1412:B1475" si="45">"OC"&amp;A1412</f>
        <v>OC661105</v>
      </c>
      <c r="C1412" s="81" t="s">
        <v>24091</v>
      </c>
      <c r="D1412" s="81" t="str">
        <f t="shared" ref="D1412:D1475" si="46">A1412&amp;" - "&amp;C1412</f>
        <v>661105 - Settlement Before Lawsuit</v>
      </c>
      <c r="E1412" s="120" t="s">
        <v>22319</v>
      </c>
      <c r="F1412" s="121" t="s">
        <v>22320</v>
      </c>
      <c r="G1412" s="81" t="s">
        <v>23561</v>
      </c>
      <c r="H1412" s="81" t="s">
        <v>23562</v>
      </c>
      <c r="I1412" s="120" t="s">
        <v>23307</v>
      </c>
      <c r="J1412" s="83" t="s">
        <v>23308</v>
      </c>
      <c r="K1412" s="82" t="s">
        <v>23866</v>
      </c>
      <c r="L1412" s="83" t="s">
        <v>22320</v>
      </c>
      <c r="M1412" s="82" t="s">
        <v>23867</v>
      </c>
      <c r="N1412" s="83" t="s">
        <v>22320</v>
      </c>
      <c r="O1412" s="81"/>
      <c r="P1412" s="82" t="s">
        <v>23868</v>
      </c>
      <c r="Q1412" s="83" t="s">
        <v>23869</v>
      </c>
      <c r="R1412" s="82" t="s">
        <v>24089</v>
      </c>
      <c r="S1412" s="121" t="s">
        <v>24090</v>
      </c>
    </row>
    <row r="1413" spans="1:19">
      <c r="A1413" s="126">
        <v>661110</v>
      </c>
      <c r="B1413" s="90" t="str">
        <f t="shared" si="45"/>
        <v>OC661110</v>
      </c>
      <c r="C1413" s="81" t="s">
        <v>24092</v>
      </c>
      <c r="D1413" s="81" t="str">
        <f t="shared" si="46"/>
        <v>661110 - Settlement After Lawsuit</v>
      </c>
      <c r="E1413" s="120" t="s">
        <v>22319</v>
      </c>
      <c r="F1413" s="121" t="s">
        <v>22320</v>
      </c>
      <c r="G1413" s="81" t="s">
        <v>23561</v>
      </c>
      <c r="H1413" s="81" t="s">
        <v>23562</v>
      </c>
      <c r="I1413" s="120" t="s">
        <v>23307</v>
      </c>
      <c r="J1413" s="83" t="s">
        <v>23308</v>
      </c>
      <c r="K1413" s="82" t="s">
        <v>23866</v>
      </c>
      <c r="L1413" s="83" t="s">
        <v>22320</v>
      </c>
      <c r="M1413" s="82" t="s">
        <v>23867</v>
      </c>
      <c r="N1413" s="83" t="s">
        <v>22320</v>
      </c>
      <c r="O1413" s="81"/>
      <c r="P1413" s="82" t="s">
        <v>23868</v>
      </c>
      <c r="Q1413" s="83" t="s">
        <v>23869</v>
      </c>
      <c r="R1413" s="82" t="s">
        <v>24089</v>
      </c>
      <c r="S1413" s="121" t="s">
        <v>24090</v>
      </c>
    </row>
    <row r="1414" spans="1:19">
      <c r="A1414" s="126">
        <v>661115</v>
      </c>
      <c r="B1414" s="90" t="str">
        <f t="shared" si="45"/>
        <v>OC661115</v>
      </c>
      <c r="C1414" s="81" t="s">
        <v>24093</v>
      </c>
      <c r="D1414" s="81" t="str">
        <f t="shared" si="46"/>
        <v>661115 - No Fault Claim Payments</v>
      </c>
      <c r="E1414" s="120" t="s">
        <v>22319</v>
      </c>
      <c r="F1414" s="121" t="s">
        <v>22320</v>
      </c>
      <c r="G1414" s="81" t="s">
        <v>23561</v>
      </c>
      <c r="H1414" s="81" t="s">
        <v>23562</v>
      </c>
      <c r="I1414" s="120" t="s">
        <v>23307</v>
      </c>
      <c r="J1414" s="83" t="s">
        <v>23308</v>
      </c>
      <c r="K1414" s="82" t="s">
        <v>23866</v>
      </c>
      <c r="L1414" s="83" t="s">
        <v>22320</v>
      </c>
      <c r="M1414" s="82" t="s">
        <v>23867</v>
      </c>
      <c r="N1414" s="83" t="s">
        <v>22320</v>
      </c>
      <c r="O1414" s="81"/>
      <c r="P1414" s="82" t="s">
        <v>23868</v>
      </c>
      <c r="Q1414" s="83" t="s">
        <v>23869</v>
      </c>
      <c r="R1414" s="82" t="s">
        <v>24089</v>
      </c>
      <c r="S1414" s="121" t="s">
        <v>24090</v>
      </c>
    </row>
    <row r="1415" spans="1:19">
      <c r="A1415" s="126">
        <v>661120</v>
      </c>
      <c r="B1415" s="90" t="str">
        <f t="shared" si="45"/>
        <v>OC661120</v>
      </c>
      <c r="C1415" s="81" t="s">
        <v>24094</v>
      </c>
      <c r="D1415" s="81" t="str">
        <f t="shared" si="46"/>
        <v>661120 - Casualty &amp; P/L Losses – General</v>
      </c>
      <c r="E1415" s="120" t="s">
        <v>22319</v>
      </c>
      <c r="F1415" s="121" t="s">
        <v>22320</v>
      </c>
      <c r="G1415" s="81" t="s">
        <v>23561</v>
      </c>
      <c r="H1415" s="81" t="s">
        <v>23562</v>
      </c>
      <c r="I1415" s="120" t="s">
        <v>23307</v>
      </c>
      <c r="J1415" s="83" t="s">
        <v>23308</v>
      </c>
      <c r="K1415" s="82" t="s">
        <v>23866</v>
      </c>
      <c r="L1415" s="83" t="s">
        <v>22320</v>
      </c>
      <c r="M1415" s="82" t="s">
        <v>23867</v>
      </c>
      <c r="N1415" s="83" t="s">
        <v>22320</v>
      </c>
      <c r="O1415" s="81"/>
      <c r="P1415" s="82" t="s">
        <v>23868</v>
      </c>
      <c r="Q1415" s="83" t="s">
        <v>23869</v>
      </c>
      <c r="R1415" s="82" t="s">
        <v>24089</v>
      </c>
      <c r="S1415" s="121" t="s">
        <v>24090</v>
      </c>
    </row>
    <row r="1416" spans="1:19">
      <c r="A1416" s="126">
        <v>661125</v>
      </c>
      <c r="B1416" s="90" t="str">
        <f t="shared" si="45"/>
        <v>OC661125</v>
      </c>
      <c r="C1416" s="81" t="s">
        <v>24095</v>
      </c>
      <c r="D1416" s="81" t="str">
        <f t="shared" si="46"/>
        <v>661125 - Casualty &amp; P/L Losses – DoT</v>
      </c>
      <c r="E1416" s="120" t="s">
        <v>22319</v>
      </c>
      <c r="F1416" s="121" t="s">
        <v>22320</v>
      </c>
      <c r="G1416" s="81" t="s">
        <v>23561</v>
      </c>
      <c r="H1416" s="81" t="s">
        <v>23562</v>
      </c>
      <c r="I1416" s="120" t="s">
        <v>23307</v>
      </c>
      <c r="J1416" s="83" t="s">
        <v>23308</v>
      </c>
      <c r="K1416" s="82" t="s">
        <v>23866</v>
      </c>
      <c r="L1416" s="83" t="s">
        <v>22320</v>
      </c>
      <c r="M1416" s="82" t="s">
        <v>23867</v>
      </c>
      <c r="N1416" s="83" t="s">
        <v>22320</v>
      </c>
      <c r="O1416" s="81"/>
      <c r="P1416" s="82" t="s">
        <v>23868</v>
      </c>
      <c r="Q1416" s="83" t="s">
        <v>23869</v>
      </c>
      <c r="R1416" s="82" t="s">
        <v>24089</v>
      </c>
      <c r="S1416" s="121" t="s">
        <v>24090</v>
      </c>
    </row>
    <row r="1417" spans="1:19">
      <c r="A1417" s="126">
        <v>661130</v>
      </c>
      <c r="B1417" s="90" t="str">
        <f t="shared" si="45"/>
        <v>OC661130</v>
      </c>
      <c r="C1417" s="81" t="s">
        <v>24096</v>
      </c>
      <c r="D1417" s="81" t="str">
        <f t="shared" si="46"/>
        <v>661130 - Damage Claims – Automotive</v>
      </c>
      <c r="E1417" s="120" t="s">
        <v>22319</v>
      </c>
      <c r="F1417" s="121" t="s">
        <v>22320</v>
      </c>
      <c r="G1417" s="81" t="s">
        <v>23561</v>
      </c>
      <c r="H1417" s="81" t="s">
        <v>23562</v>
      </c>
      <c r="I1417" s="120" t="s">
        <v>23307</v>
      </c>
      <c r="J1417" s="83" t="s">
        <v>23308</v>
      </c>
      <c r="K1417" s="82" t="s">
        <v>23866</v>
      </c>
      <c r="L1417" s="83" t="s">
        <v>22320</v>
      </c>
      <c r="M1417" s="82" t="s">
        <v>23867</v>
      </c>
      <c r="N1417" s="83" t="s">
        <v>22320</v>
      </c>
      <c r="O1417" s="81"/>
      <c r="P1417" s="82" t="s">
        <v>23868</v>
      </c>
      <c r="Q1417" s="83" t="s">
        <v>23869</v>
      </c>
      <c r="R1417" s="82" t="s">
        <v>24089</v>
      </c>
      <c r="S1417" s="121" t="s">
        <v>24090</v>
      </c>
    </row>
    <row r="1418" spans="1:19">
      <c r="A1418" s="126">
        <v>661135</v>
      </c>
      <c r="B1418" s="90" t="str">
        <f t="shared" si="45"/>
        <v>OC661135</v>
      </c>
      <c r="C1418" s="81" t="s">
        <v>24097</v>
      </c>
      <c r="D1418" s="81" t="str">
        <f t="shared" si="46"/>
        <v>661135 - Arbitration Awards</v>
      </c>
      <c r="E1418" s="120" t="s">
        <v>22319</v>
      </c>
      <c r="F1418" s="121" t="s">
        <v>22320</v>
      </c>
      <c r="G1418" s="81" t="s">
        <v>23561</v>
      </c>
      <c r="H1418" s="81" t="s">
        <v>23562</v>
      </c>
      <c r="I1418" s="120" t="s">
        <v>23307</v>
      </c>
      <c r="J1418" s="83" t="s">
        <v>23308</v>
      </c>
      <c r="K1418" s="82" t="s">
        <v>23866</v>
      </c>
      <c r="L1418" s="83" t="s">
        <v>22320</v>
      </c>
      <c r="M1418" s="82" t="s">
        <v>23867</v>
      </c>
      <c r="N1418" s="83" t="s">
        <v>22320</v>
      </c>
      <c r="O1418" s="81"/>
      <c r="P1418" s="82" t="s">
        <v>23868</v>
      </c>
      <c r="Q1418" s="83" t="s">
        <v>23869</v>
      </c>
      <c r="R1418" s="82" t="s">
        <v>24089</v>
      </c>
      <c r="S1418" s="121" t="s">
        <v>24090</v>
      </c>
    </row>
    <row r="1419" spans="1:19">
      <c r="A1419" s="126">
        <v>662001</v>
      </c>
      <c r="B1419" s="90" t="str">
        <f t="shared" si="45"/>
        <v>OC662001</v>
      </c>
      <c r="C1419" s="81" t="s">
        <v>24098</v>
      </c>
      <c r="D1419" s="81" t="str">
        <f t="shared" si="46"/>
        <v>662001 - Litigation – Airport</v>
      </c>
      <c r="E1419" s="120" t="s">
        <v>22319</v>
      </c>
      <c r="F1419" s="121" t="s">
        <v>22320</v>
      </c>
      <c r="G1419" s="81" t="s">
        <v>23561</v>
      </c>
      <c r="H1419" s="81" t="s">
        <v>23562</v>
      </c>
      <c r="I1419" s="120" t="s">
        <v>23307</v>
      </c>
      <c r="J1419" s="83" t="s">
        <v>23308</v>
      </c>
      <c r="K1419" s="82" t="s">
        <v>23866</v>
      </c>
      <c r="L1419" s="83" t="s">
        <v>22320</v>
      </c>
      <c r="M1419" s="82" t="s">
        <v>23867</v>
      </c>
      <c r="N1419" s="83" t="s">
        <v>22320</v>
      </c>
      <c r="O1419" s="81"/>
      <c r="P1419" s="82" t="s">
        <v>23868</v>
      </c>
      <c r="Q1419" s="83" t="s">
        <v>23869</v>
      </c>
      <c r="R1419" s="82" t="s">
        <v>24099</v>
      </c>
      <c r="S1419" s="121" t="s">
        <v>24100</v>
      </c>
    </row>
    <row r="1420" spans="1:19">
      <c r="A1420" s="126">
        <v>662002</v>
      </c>
      <c r="B1420" s="90" t="str">
        <f t="shared" si="45"/>
        <v>OC662002</v>
      </c>
      <c r="C1420" s="81" t="s">
        <v>24101</v>
      </c>
      <c r="D1420" s="81" t="str">
        <f t="shared" si="46"/>
        <v>662002 - Litigation – Arts</v>
      </c>
      <c r="E1420" s="120" t="s">
        <v>22319</v>
      </c>
      <c r="F1420" s="121" t="s">
        <v>22320</v>
      </c>
      <c r="G1420" s="81" t="s">
        <v>23561</v>
      </c>
      <c r="H1420" s="81" t="s">
        <v>23562</v>
      </c>
      <c r="I1420" s="120" t="s">
        <v>23307</v>
      </c>
      <c r="J1420" s="83" t="s">
        <v>23308</v>
      </c>
      <c r="K1420" s="82" t="s">
        <v>23866</v>
      </c>
      <c r="L1420" s="83" t="s">
        <v>22320</v>
      </c>
      <c r="M1420" s="82" t="s">
        <v>23867</v>
      </c>
      <c r="N1420" s="83" t="s">
        <v>22320</v>
      </c>
      <c r="O1420" s="81"/>
      <c r="P1420" s="82" t="s">
        <v>23868</v>
      </c>
      <c r="Q1420" s="83" t="s">
        <v>23869</v>
      </c>
      <c r="R1420" s="82" t="s">
        <v>24099</v>
      </c>
      <c r="S1420" s="121" t="s">
        <v>24100</v>
      </c>
    </row>
    <row r="1421" spans="1:19">
      <c r="A1421" s="126">
        <v>662003</v>
      </c>
      <c r="B1421" s="90" t="str">
        <f t="shared" si="45"/>
        <v>OC662003</v>
      </c>
      <c r="C1421" s="81" t="s">
        <v>24102</v>
      </c>
      <c r="D1421" s="81" t="str">
        <f t="shared" si="46"/>
        <v>662003 - Litigation – Budget</v>
      </c>
      <c r="E1421" s="120" t="s">
        <v>22319</v>
      </c>
      <c r="F1421" s="121" t="s">
        <v>22320</v>
      </c>
      <c r="G1421" s="81" t="s">
        <v>23561</v>
      </c>
      <c r="H1421" s="81" t="s">
        <v>23562</v>
      </c>
      <c r="I1421" s="120" t="s">
        <v>23307</v>
      </c>
      <c r="J1421" s="83" t="s">
        <v>23308</v>
      </c>
      <c r="K1421" s="82" t="s">
        <v>23866</v>
      </c>
      <c r="L1421" s="83" t="s">
        <v>22320</v>
      </c>
      <c r="M1421" s="82" t="s">
        <v>23867</v>
      </c>
      <c r="N1421" s="83" t="s">
        <v>22320</v>
      </c>
      <c r="O1421" s="81"/>
      <c r="P1421" s="82" t="s">
        <v>23868</v>
      </c>
      <c r="Q1421" s="83" t="s">
        <v>23869</v>
      </c>
      <c r="R1421" s="82" t="s">
        <v>24099</v>
      </c>
      <c r="S1421" s="121" t="s">
        <v>24100</v>
      </c>
    </row>
    <row r="1422" spans="1:19">
      <c r="A1422" s="126">
        <v>662004</v>
      </c>
      <c r="B1422" s="90" t="str">
        <f t="shared" si="45"/>
        <v>OC662004</v>
      </c>
      <c r="C1422" s="81" t="s">
        <v>24103</v>
      </c>
      <c r="D1422" s="81" t="str">
        <f t="shared" si="46"/>
        <v>662004 - Litigation – Buildings &amp; Safety</v>
      </c>
      <c r="E1422" s="120" t="s">
        <v>22319</v>
      </c>
      <c r="F1422" s="121" t="s">
        <v>22320</v>
      </c>
      <c r="G1422" s="81" t="s">
        <v>23561</v>
      </c>
      <c r="H1422" s="81" t="s">
        <v>23562</v>
      </c>
      <c r="I1422" s="120" t="s">
        <v>23307</v>
      </c>
      <c r="J1422" s="83" t="s">
        <v>23308</v>
      </c>
      <c r="K1422" s="82" t="s">
        <v>23866</v>
      </c>
      <c r="L1422" s="83" t="s">
        <v>22320</v>
      </c>
      <c r="M1422" s="82" t="s">
        <v>23867</v>
      </c>
      <c r="N1422" s="83" t="s">
        <v>22320</v>
      </c>
      <c r="O1422" s="81"/>
      <c r="P1422" s="82" t="s">
        <v>23868</v>
      </c>
      <c r="Q1422" s="83" t="s">
        <v>23869</v>
      </c>
      <c r="R1422" s="82" t="s">
        <v>24099</v>
      </c>
      <c r="S1422" s="121" t="s">
        <v>24100</v>
      </c>
    </row>
    <row r="1423" spans="1:19">
      <c r="A1423" s="126">
        <v>662005</v>
      </c>
      <c r="B1423" s="90" t="str">
        <f t="shared" si="45"/>
        <v>OC662005</v>
      </c>
      <c r="C1423" s="81" t="s">
        <v>24104</v>
      </c>
      <c r="D1423" s="81" t="str">
        <f t="shared" si="46"/>
        <v>662005 - Litigation – City Engineering</v>
      </c>
      <c r="E1423" s="120" t="s">
        <v>22319</v>
      </c>
      <c r="F1423" s="121" t="s">
        <v>22320</v>
      </c>
      <c r="G1423" s="81" t="s">
        <v>23561</v>
      </c>
      <c r="H1423" s="81" t="s">
        <v>23562</v>
      </c>
      <c r="I1423" s="120" t="s">
        <v>23307</v>
      </c>
      <c r="J1423" s="83" t="s">
        <v>23308</v>
      </c>
      <c r="K1423" s="82" t="s">
        <v>23866</v>
      </c>
      <c r="L1423" s="83" t="s">
        <v>22320</v>
      </c>
      <c r="M1423" s="82" t="s">
        <v>23867</v>
      </c>
      <c r="N1423" s="83" t="s">
        <v>22320</v>
      </c>
      <c r="O1423" s="81"/>
      <c r="P1423" s="82" t="s">
        <v>23868</v>
      </c>
      <c r="Q1423" s="83" t="s">
        <v>23869</v>
      </c>
      <c r="R1423" s="82" t="s">
        <v>24099</v>
      </c>
      <c r="S1423" s="121" t="s">
        <v>24100</v>
      </c>
    </row>
    <row r="1424" spans="1:19">
      <c r="A1424" s="126">
        <v>662006</v>
      </c>
      <c r="B1424" s="90" t="str">
        <f t="shared" si="45"/>
        <v>OC662006</v>
      </c>
      <c r="C1424" s="81" t="s">
        <v>24105</v>
      </c>
      <c r="D1424" s="81" t="str">
        <f t="shared" si="46"/>
        <v>662006 - Litigation – Civic Center</v>
      </c>
      <c r="E1424" s="120" t="s">
        <v>22319</v>
      </c>
      <c r="F1424" s="121" t="s">
        <v>22320</v>
      </c>
      <c r="G1424" s="81" t="s">
        <v>23561</v>
      </c>
      <c r="H1424" s="81" t="s">
        <v>23562</v>
      </c>
      <c r="I1424" s="120" t="s">
        <v>23307</v>
      </c>
      <c r="J1424" s="83" t="s">
        <v>23308</v>
      </c>
      <c r="K1424" s="82" t="s">
        <v>23866</v>
      </c>
      <c r="L1424" s="83" t="s">
        <v>22320</v>
      </c>
      <c r="M1424" s="82" t="s">
        <v>23867</v>
      </c>
      <c r="N1424" s="83" t="s">
        <v>22320</v>
      </c>
      <c r="O1424" s="81"/>
      <c r="P1424" s="82" t="s">
        <v>23868</v>
      </c>
      <c r="Q1424" s="83" t="s">
        <v>23869</v>
      </c>
      <c r="R1424" s="82" t="s">
        <v>24099</v>
      </c>
      <c r="S1424" s="121" t="s">
        <v>24100</v>
      </c>
    </row>
    <row r="1425" spans="1:19">
      <c r="A1425" s="126">
        <v>662007</v>
      </c>
      <c r="B1425" s="90" t="str">
        <f t="shared" si="45"/>
        <v>OC662007</v>
      </c>
      <c r="C1425" s="81" t="s">
        <v>24106</v>
      </c>
      <c r="D1425" s="81" t="str">
        <f t="shared" si="46"/>
        <v>662007 - Litigation – Planning &amp; Development</v>
      </c>
      <c r="E1425" s="120" t="s">
        <v>22319</v>
      </c>
      <c r="F1425" s="121" t="s">
        <v>22320</v>
      </c>
      <c r="G1425" s="81" t="s">
        <v>23561</v>
      </c>
      <c r="H1425" s="81" t="s">
        <v>23562</v>
      </c>
      <c r="I1425" s="120" t="s">
        <v>23307</v>
      </c>
      <c r="J1425" s="83" t="s">
        <v>23308</v>
      </c>
      <c r="K1425" s="82" t="s">
        <v>23866</v>
      </c>
      <c r="L1425" s="83" t="s">
        <v>22320</v>
      </c>
      <c r="M1425" s="82" t="s">
        <v>23867</v>
      </c>
      <c r="N1425" s="83" t="s">
        <v>22320</v>
      </c>
      <c r="O1425" s="81"/>
      <c r="P1425" s="82" t="s">
        <v>23868</v>
      </c>
      <c r="Q1425" s="83" t="s">
        <v>23869</v>
      </c>
      <c r="R1425" s="82" t="s">
        <v>24099</v>
      </c>
      <c r="S1425" s="121" t="s">
        <v>24100</v>
      </c>
    </row>
    <row r="1426" spans="1:19">
      <c r="A1426" s="126">
        <v>662008</v>
      </c>
      <c r="B1426" s="90" t="str">
        <f t="shared" si="45"/>
        <v>OC662008</v>
      </c>
      <c r="C1426" s="81" t="s">
        <v>24107</v>
      </c>
      <c r="D1426" s="81" t="str">
        <f t="shared" si="46"/>
        <v>662008 - Litigation – Consumer Affairs</v>
      </c>
      <c r="E1426" s="120" t="s">
        <v>22319</v>
      </c>
      <c r="F1426" s="121" t="s">
        <v>22320</v>
      </c>
      <c r="G1426" s="81" t="s">
        <v>23561</v>
      </c>
      <c r="H1426" s="81" t="s">
        <v>23562</v>
      </c>
      <c r="I1426" s="120" t="s">
        <v>23307</v>
      </c>
      <c r="J1426" s="83" t="s">
        <v>23308</v>
      </c>
      <c r="K1426" s="82" t="s">
        <v>23866</v>
      </c>
      <c r="L1426" s="83" t="s">
        <v>22320</v>
      </c>
      <c r="M1426" s="82" t="s">
        <v>23867</v>
      </c>
      <c r="N1426" s="83" t="s">
        <v>22320</v>
      </c>
      <c r="O1426" s="81"/>
      <c r="P1426" s="82" t="s">
        <v>23868</v>
      </c>
      <c r="Q1426" s="83" t="s">
        <v>23869</v>
      </c>
      <c r="R1426" s="82" t="s">
        <v>24099</v>
      </c>
      <c r="S1426" s="121" t="s">
        <v>24100</v>
      </c>
    </row>
    <row r="1427" spans="1:19">
      <c r="A1427" s="126">
        <v>662009</v>
      </c>
      <c r="B1427" s="90" t="str">
        <f t="shared" si="45"/>
        <v>OC662009</v>
      </c>
      <c r="C1427" s="81" t="s">
        <v>24108</v>
      </c>
      <c r="D1427" s="81" t="str">
        <f t="shared" si="46"/>
        <v>662009 - Litigation – Council of Arts</v>
      </c>
      <c r="E1427" s="120" t="s">
        <v>22319</v>
      </c>
      <c r="F1427" s="121" t="s">
        <v>22320</v>
      </c>
      <c r="G1427" s="81" t="s">
        <v>23561</v>
      </c>
      <c r="H1427" s="81" t="s">
        <v>23562</v>
      </c>
      <c r="I1427" s="120" t="s">
        <v>23307</v>
      </c>
      <c r="J1427" s="83" t="s">
        <v>23308</v>
      </c>
      <c r="K1427" s="82" t="s">
        <v>23866</v>
      </c>
      <c r="L1427" s="83" t="s">
        <v>22320</v>
      </c>
      <c r="M1427" s="82" t="s">
        <v>23867</v>
      </c>
      <c r="N1427" s="83" t="s">
        <v>22320</v>
      </c>
      <c r="O1427" s="81"/>
      <c r="P1427" s="82" t="s">
        <v>23868</v>
      </c>
      <c r="Q1427" s="83" t="s">
        <v>23869</v>
      </c>
      <c r="R1427" s="82" t="s">
        <v>24099</v>
      </c>
      <c r="S1427" s="121" t="s">
        <v>24100</v>
      </c>
    </row>
    <row r="1428" spans="1:19">
      <c r="A1428" s="126">
        <v>662010</v>
      </c>
      <c r="B1428" s="90" t="str">
        <f t="shared" si="45"/>
        <v>OC662010</v>
      </c>
      <c r="C1428" s="81" t="s">
        <v>24109</v>
      </c>
      <c r="D1428" s="81" t="str">
        <f t="shared" si="46"/>
        <v>662010 - Litigation – ITS</v>
      </c>
      <c r="E1428" s="120" t="s">
        <v>22319</v>
      </c>
      <c r="F1428" s="121" t="s">
        <v>22320</v>
      </c>
      <c r="G1428" s="81" t="s">
        <v>23561</v>
      </c>
      <c r="H1428" s="81" t="s">
        <v>23562</v>
      </c>
      <c r="I1428" s="120" t="s">
        <v>23307</v>
      </c>
      <c r="J1428" s="83" t="s">
        <v>23308</v>
      </c>
      <c r="K1428" s="82" t="s">
        <v>23866</v>
      </c>
      <c r="L1428" s="83" t="s">
        <v>22320</v>
      </c>
      <c r="M1428" s="82" t="s">
        <v>23867</v>
      </c>
      <c r="N1428" s="83" t="s">
        <v>22320</v>
      </c>
      <c r="O1428" s="81"/>
      <c r="P1428" s="82" t="s">
        <v>23868</v>
      </c>
      <c r="Q1428" s="83" t="s">
        <v>23869</v>
      </c>
      <c r="R1428" s="82" t="s">
        <v>24099</v>
      </c>
      <c r="S1428" s="121" t="s">
        <v>24100</v>
      </c>
    </row>
    <row r="1429" spans="1:19">
      <c r="A1429" s="126">
        <v>662011</v>
      </c>
      <c r="B1429" s="90" t="str">
        <f t="shared" si="45"/>
        <v>OC662011</v>
      </c>
      <c r="C1429" s="81" t="s">
        <v>24110</v>
      </c>
      <c r="D1429" s="81" t="str">
        <f t="shared" si="46"/>
        <v>662011 - Litigation – DEW</v>
      </c>
      <c r="E1429" s="120" t="s">
        <v>22319</v>
      </c>
      <c r="F1429" s="121" t="s">
        <v>22320</v>
      </c>
      <c r="G1429" s="81" t="s">
        <v>23561</v>
      </c>
      <c r="H1429" s="81" t="s">
        <v>23562</v>
      </c>
      <c r="I1429" s="120" t="s">
        <v>23307</v>
      </c>
      <c r="J1429" s="83" t="s">
        <v>23308</v>
      </c>
      <c r="K1429" s="82" t="s">
        <v>23866</v>
      </c>
      <c r="L1429" s="83" t="s">
        <v>22320</v>
      </c>
      <c r="M1429" s="82" t="s">
        <v>23867</v>
      </c>
      <c r="N1429" s="83" t="s">
        <v>22320</v>
      </c>
      <c r="O1429" s="81"/>
      <c r="P1429" s="82" t="s">
        <v>23868</v>
      </c>
      <c r="Q1429" s="83" t="s">
        <v>23869</v>
      </c>
      <c r="R1429" s="82" t="s">
        <v>24099</v>
      </c>
      <c r="S1429" s="121" t="s">
        <v>24100</v>
      </c>
    </row>
    <row r="1430" spans="1:19">
      <c r="A1430" s="126">
        <v>662012</v>
      </c>
      <c r="B1430" s="90" t="str">
        <f t="shared" si="45"/>
        <v>OC662012</v>
      </c>
      <c r="C1430" s="81" t="s">
        <v>24111</v>
      </c>
      <c r="D1430" s="81" t="str">
        <f t="shared" si="46"/>
        <v>662012 - Litigation – Environmental Affairs</v>
      </c>
      <c r="E1430" s="120" t="s">
        <v>22319</v>
      </c>
      <c r="F1430" s="121" t="s">
        <v>22320</v>
      </c>
      <c r="G1430" s="81" t="s">
        <v>23561</v>
      </c>
      <c r="H1430" s="81" t="s">
        <v>23562</v>
      </c>
      <c r="I1430" s="120" t="s">
        <v>23307</v>
      </c>
      <c r="J1430" s="83" t="s">
        <v>23308</v>
      </c>
      <c r="K1430" s="82" t="s">
        <v>23866</v>
      </c>
      <c r="L1430" s="83" t="s">
        <v>22320</v>
      </c>
      <c r="M1430" s="82" t="s">
        <v>23867</v>
      </c>
      <c r="N1430" s="83" t="s">
        <v>22320</v>
      </c>
      <c r="O1430" s="81"/>
      <c r="P1430" s="82" t="s">
        <v>23868</v>
      </c>
      <c r="Q1430" s="83" t="s">
        <v>23869</v>
      </c>
      <c r="R1430" s="82" t="s">
        <v>24099</v>
      </c>
      <c r="S1430" s="121" t="s">
        <v>24100</v>
      </c>
    </row>
    <row r="1431" spans="1:19">
      <c r="A1431" s="126">
        <v>662013</v>
      </c>
      <c r="B1431" s="90" t="str">
        <f t="shared" si="45"/>
        <v>OC662013</v>
      </c>
      <c r="C1431" s="81" t="s">
        <v>24112</v>
      </c>
      <c r="D1431" s="81" t="str">
        <f t="shared" si="46"/>
        <v>662013 - Litigation – Finance</v>
      </c>
      <c r="E1431" s="120" t="s">
        <v>22319</v>
      </c>
      <c r="F1431" s="121" t="s">
        <v>22320</v>
      </c>
      <c r="G1431" s="81" t="s">
        <v>23561</v>
      </c>
      <c r="H1431" s="81" t="s">
        <v>23562</v>
      </c>
      <c r="I1431" s="120" t="s">
        <v>23307</v>
      </c>
      <c r="J1431" s="83" t="s">
        <v>23308</v>
      </c>
      <c r="K1431" s="82" t="s">
        <v>23866</v>
      </c>
      <c r="L1431" s="83" t="s">
        <v>22320</v>
      </c>
      <c r="M1431" s="82" t="s">
        <v>23867</v>
      </c>
      <c r="N1431" s="83" t="s">
        <v>22320</v>
      </c>
      <c r="O1431" s="81"/>
      <c r="P1431" s="82" t="s">
        <v>23868</v>
      </c>
      <c r="Q1431" s="83" t="s">
        <v>23869</v>
      </c>
      <c r="R1431" s="82" t="s">
        <v>24099</v>
      </c>
      <c r="S1431" s="121" t="s">
        <v>24100</v>
      </c>
    </row>
    <row r="1432" spans="1:19">
      <c r="A1432" s="126">
        <v>662014</v>
      </c>
      <c r="B1432" s="90" t="str">
        <f t="shared" si="45"/>
        <v>OC662014</v>
      </c>
      <c r="C1432" s="81" t="s">
        <v>24113</v>
      </c>
      <c r="D1432" s="81" t="str">
        <f t="shared" si="46"/>
        <v>662014 - Litigation – Fire</v>
      </c>
      <c r="E1432" s="120" t="s">
        <v>22319</v>
      </c>
      <c r="F1432" s="121" t="s">
        <v>22320</v>
      </c>
      <c r="G1432" s="81" t="s">
        <v>23561</v>
      </c>
      <c r="H1432" s="81" t="s">
        <v>23562</v>
      </c>
      <c r="I1432" s="120" t="s">
        <v>23307</v>
      </c>
      <c r="J1432" s="83" t="s">
        <v>23308</v>
      </c>
      <c r="K1432" s="82" t="s">
        <v>23866</v>
      </c>
      <c r="L1432" s="83" t="s">
        <v>22320</v>
      </c>
      <c r="M1432" s="82" t="s">
        <v>23867</v>
      </c>
      <c r="N1432" s="83" t="s">
        <v>22320</v>
      </c>
      <c r="O1432" s="81"/>
      <c r="P1432" s="82" t="s">
        <v>23868</v>
      </c>
      <c r="Q1432" s="83" t="s">
        <v>23869</v>
      </c>
      <c r="R1432" s="82" t="s">
        <v>24099</v>
      </c>
      <c r="S1432" s="121" t="s">
        <v>24100</v>
      </c>
    </row>
    <row r="1433" spans="1:19">
      <c r="A1433" s="126">
        <v>662015</v>
      </c>
      <c r="B1433" s="90" t="str">
        <f t="shared" si="45"/>
        <v>OC662015</v>
      </c>
      <c r="C1433" s="81" t="s">
        <v>24114</v>
      </c>
      <c r="D1433" s="81" t="str">
        <f t="shared" si="46"/>
        <v>662015 - Litigation – Health</v>
      </c>
      <c r="E1433" s="120" t="s">
        <v>22319</v>
      </c>
      <c r="F1433" s="121" t="s">
        <v>22320</v>
      </c>
      <c r="G1433" s="81" t="s">
        <v>23561</v>
      </c>
      <c r="H1433" s="81" t="s">
        <v>23562</v>
      </c>
      <c r="I1433" s="120" t="s">
        <v>23307</v>
      </c>
      <c r="J1433" s="83" t="s">
        <v>23308</v>
      </c>
      <c r="K1433" s="82" t="s">
        <v>23866</v>
      </c>
      <c r="L1433" s="83" t="s">
        <v>22320</v>
      </c>
      <c r="M1433" s="82" t="s">
        <v>23867</v>
      </c>
      <c r="N1433" s="83" t="s">
        <v>22320</v>
      </c>
      <c r="O1433" s="81"/>
      <c r="P1433" s="82" t="s">
        <v>23868</v>
      </c>
      <c r="Q1433" s="83" t="s">
        <v>23869</v>
      </c>
      <c r="R1433" s="82" t="s">
        <v>24099</v>
      </c>
      <c r="S1433" s="121" t="s">
        <v>24100</v>
      </c>
    </row>
    <row r="1434" spans="1:19">
      <c r="A1434" s="126">
        <v>662016</v>
      </c>
      <c r="B1434" s="90" t="str">
        <f t="shared" si="45"/>
        <v>OC662016</v>
      </c>
      <c r="C1434" s="81" t="s">
        <v>24115</v>
      </c>
      <c r="D1434" s="81" t="str">
        <f t="shared" si="46"/>
        <v>662016 - Litigation – Historical</v>
      </c>
      <c r="E1434" s="120" t="s">
        <v>22319</v>
      </c>
      <c r="F1434" s="121" t="s">
        <v>22320</v>
      </c>
      <c r="G1434" s="81" t="s">
        <v>23561</v>
      </c>
      <c r="H1434" s="81" t="s">
        <v>23562</v>
      </c>
      <c r="I1434" s="120" t="s">
        <v>23307</v>
      </c>
      <c r="J1434" s="83" t="s">
        <v>23308</v>
      </c>
      <c r="K1434" s="82" t="s">
        <v>23866</v>
      </c>
      <c r="L1434" s="83" t="s">
        <v>22320</v>
      </c>
      <c r="M1434" s="82" t="s">
        <v>23867</v>
      </c>
      <c r="N1434" s="83" t="s">
        <v>22320</v>
      </c>
      <c r="O1434" s="81"/>
      <c r="P1434" s="82" t="s">
        <v>23868</v>
      </c>
      <c r="Q1434" s="83" t="s">
        <v>23869</v>
      </c>
      <c r="R1434" s="82" t="s">
        <v>24099</v>
      </c>
      <c r="S1434" s="121" t="s">
        <v>24100</v>
      </c>
    </row>
    <row r="1435" spans="1:19">
      <c r="A1435" s="126">
        <v>662017</v>
      </c>
      <c r="B1435" s="90" t="str">
        <f t="shared" si="45"/>
        <v>OC662017</v>
      </c>
      <c r="C1435" s="81" t="s">
        <v>24116</v>
      </c>
      <c r="D1435" s="81" t="str">
        <f t="shared" si="46"/>
        <v>662017 - Litigation – Housing</v>
      </c>
      <c r="E1435" s="120" t="s">
        <v>22319</v>
      </c>
      <c r="F1435" s="121" t="s">
        <v>22320</v>
      </c>
      <c r="G1435" s="81" t="s">
        <v>23561</v>
      </c>
      <c r="H1435" s="81" t="s">
        <v>23562</v>
      </c>
      <c r="I1435" s="120" t="s">
        <v>23307</v>
      </c>
      <c r="J1435" s="83" t="s">
        <v>23308</v>
      </c>
      <c r="K1435" s="82" t="s">
        <v>23866</v>
      </c>
      <c r="L1435" s="83" t="s">
        <v>22320</v>
      </c>
      <c r="M1435" s="82" t="s">
        <v>23867</v>
      </c>
      <c r="N1435" s="83" t="s">
        <v>22320</v>
      </c>
      <c r="O1435" s="81"/>
      <c r="P1435" s="82" t="s">
        <v>23868</v>
      </c>
      <c r="Q1435" s="83" t="s">
        <v>23869</v>
      </c>
      <c r="R1435" s="82" t="s">
        <v>24099</v>
      </c>
      <c r="S1435" s="121" t="s">
        <v>24100</v>
      </c>
    </row>
    <row r="1436" spans="1:19">
      <c r="A1436" s="126">
        <v>662018</v>
      </c>
      <c r="B1436" s="90" t="str">
        <f t="shared" si="45"/>
        <v>OC662018</v>
      </c>
      <c r="C1436" s="81" t="s">
        <v>24117</v>
      </c>
      <c r="D1436" s="81" t="str">
        <f t="shared" si="46"/>
        <v>662018 - Litigation – Human Rights</v>
      </c>
      <c r="E1436" s="120" t="s">
        <v>22319</v>
      </c>
      <c r="F1436" s="121" t="s">
        <v>22320</v>
      </c>
      <c r="G1436" s="81" t="s">
        <v>23561</v>
      </c>
      <c r="H1436" s="81" t="s">
        <v>23562</v>
      </c>
      <c r="I1436" s="120" t="s">
        <v>23307</v>
      </c>
      <c r="J1436" s="83" t="s">
        <v>23308</v>
      </c>
      <c r="K1436" s="82" t="s">
        <v>23866</v>
      </c>
      <c r="L1436" s="83" t="s">
        <v>22320</v>
      </c>
      <c r="M1436" s="82" t="s">
        <v>23867</v>
      </c>
      <c r="N1436" s="83" t="s">
        <v>22320</v>
      </c>
      <c r="O1436" s="81"/>
      <c r="P1436" s="82" t="s">
        <v>23868</v>
      </c>
      <c r="Q1436" s="83" t="s">
        <v>23869</v>
      </c>
      <c r="R1436" s="82" t="s">
        <v>24099</v>
      </c>
      <c r="S1436" s="121" t="s">
        <v>24100</v>
      </c>
    </row>
    <row r="1437" spans="1:19">
      <c r="A1437" s="126">
        <v>662019</v>
      </c>
      <c r="B1437" s="90" t="str">
        <f t="shared" si="45"/>
        <v>OC662019</v>
      </c>
      <c r="C1437" s="81" t="s">
        <v>24118</v>
      </c>
      <c r="D1437" s="81" t="str">
        <f t="shared" si="46"/>
        <v>662019 - Litigation – Law</v>
      </c>
      <c r="E1437" s="120" t="s">
        <v>22319</v>
      </c>
      <c r="F1437" s="121" t="s">
        <v>22320</v>
      </c>
      <c r="G1437" s="81" t="s">
        <v>23561</v>
      </c>
      <c r="H1437" s="81" t="s">
        <v>23562</v>
      </c>
      <c r="I1437" s="120" t="s">
        <v>23307</v>
      </c>
      <c r="J1437" s="83" t="s">
        <v>23308</v>
      </c>
      <c r="K1437" s="82" t="s">
        <v>23866</v>
      </c>
      <c r="L1437" s="83" t="s">
        <v>22320</v>
      </c>
      <c r="M1437" s="82" t="s">
        <v>23867</v>
      </c>
      <c r="N1437" s="83" t="s">
        <v>22320</v>
      </c>
      <c r="O1437" s="81"/>
      <c r="P1437" s="82" t="s">
        <v>23868</v>
      </c>
      <c r="Q1437" s="83" t="s">
        <v>23869</v>
      </c>
      <c r="R1437" s="82" t="s">
        <v>24099</v>
      </c>
      <c r="S1437" s="121" t="s">
        <v>24100</v>
      </c>
    </row>
    <row r="1438" spans="1:19">
      <c r="A1438" s="126">
        <v>662020</v>
      </c>
      <c r="B1438" s="90" t="str">
        <f t="shared" si="45"/>
        <v>OC662020</v>
      </c>
      <c r="C1438" s="81" t="s">
        <v>24119</v>
      </c>
      <c r="D1438" s="81" t="str">
        <f t="shared" si="46"/>
        <v>662020 - Litigation – Employee &amp; Training</v>
      </c>
      <c r="E1438" s="120" t="s">
        <v>22319</v>
      </c>
      <c r="F1438" s="121" t="s">
        <v>22320</v>
      </c>
      <c r="G1438" s="81" t="s">
        <v>23561</v>
      </c>
      <c r="H1438" s="81" t="s">
        <v>23562</v>
      </c>
      <c r="I1438" s="120" t="s">
        <v>23307</v>
      </c>
      <c r="J1438" s="83" t="s">
        <v>23308</v>
      </c>
      <c r="K1438" s="82" t="s">
        <v>23866</v>
      </c>
      <c r="L1438" s="83" t="s">
        <v>22320</v>
      </c>
      <c r="M1438" s="82" t="s">
        <v>23867</v>
      </c>
      <c r="N1438" s="83" t="s">
        <v>22320</v>
      </c>
      <c r="O1438" s="81"/>
      <c r="P1438" s="82" t="s">
        <v>23868</v>
      </c>
      <c r="Q1438" s="83" t="s">
        <v>23869</v>
      </c>
      <c r="R1438" s="82" t="s">
        <v>24099</v>
      </c>
      <c r="S1438" s="121" t="s">
        <v>24100</v>
      </c>
    </row>
    <row r="1439" spans="1:19">
      <c r="A1439" s="126">
        <v>662021</v>
      </c>
      <c r="B1439" s="90" t="str">
        <f t="shared" si="45"/>
        <v>OC662021</v>
      </c>
      <c r="C1439" s="81" t="s">
        <v>24120</v>
      </c>
      <c r="D1439" s="81" t="str">
        <f t="shared" si="46"/>
        <v>662021 - Litigation – Mayor's Office</v>
      </c>
      <c r="E1439" s="120" t="s">
        <v>22319</v>
      </c>
      <c r="F1439" s="121" t="s">
        <v>22320</v>
      </c>
      <c r="G1439" s="81" t="s">
        <v>23561</v>
      </c>
      <c r="H1439" s="81" t="s">
        <v>23562</v>
      </c>
      <c r="I1439" s="120" t="s">
        <v>23307</v>
      </c>
      <c r="J1439" s="83" t="s">
        <v>23308</v>
      </c>
      <c r="K1439" s="82" t="s">
        <v>23866</v>
      </c>
      <c r="L1439" s="83" t="s">
        <v>22320</v>
      </c>
      <c r="M1439" s="82" t="s">
        <v>23867</v>
      </c>
      <c r="N1439" s="83" t="s">
        <v>22320</v>
      </c>
      <c r="O1439" s="81"/>
      <c r="P1439" s="82" t="s">
        <v>23868</v>
      </c>
      <c r="Q1439" s="83" t="s">
        <v>23869</v>
      </c>
      <c r="R1439" s="82" t="s">
        <v>24099</v>
      </c>
      <c r="S1439" s="121" t="s">
        <v>24100</v>
      </c>
    </row>
    <row r="1440" spans="1:19">
      <c r="A1440" s="126">
        <v>662022</v>
      </c>
      <c r="B1440" s="90" t="str">
        <f t="shared" si="45"/>
        <v>OC662022</v>
      </c>
      <c r="C1440" s="81" t="s">
        <v>24121</v>
      </c>
      <c r="D1440" s="81" t="str">
        <f t="shared" si="46"/>
        <v>662022 - Litigation – Parking</v>
      </c>
      <c r="E1440" s="120" t="s">
        <v>22319</v>
      </c>
      <c r="F1440" s="121" t="s">
        <v>22320</v>
      </c>
      <c r="G1440" s="81" t="s">
        <v>23561</v>
      </c>
      <c r="H1440" s="81" t="s">
        <v>23562</v>
      </c>
      <c r="I1440" s="120" t="s">
        <v>23307</v>
      </c>
      <c r="J1440" s="83" t="s">
        <v>23308</v>
      </c>
      <c r="K1440" s="82" t="s">
        <v>23866</v>
      </c>
      <c r="L1440" s="83" t="s">
        <v>22320</v>
      </c>
      <c r="M1440" s="82" t="s">
        <v>23867</v>
      </c>
      <c r="N1440" s="83" t="s">
        <v>22320</v>
      </c>
      <c r="O1440" s="81"/>
      <c r="P1440" s="82" t="s">
        <v>23868</v>
      </c>
      <c r="Q1440" s="83" t="s">
        <v>23869</v>
      </c>
      <c r="R1440" s="82" t="s">
        <v>24099</v>
      </c>
      <c r="S1440" s="121" t="s">
        <v>24100</v>
      </c>
    </row>
    <row r="1441" spans="1:19">
      <c r="A1441" s="126">
        <v>662023</v>
      </c>
      <c r="B1441" s="90" t="str">
        <f t="shared" si="45"/>
        <v>OC662023</v>
      </c>
      <c r="C1441" s="81" t="s">
        <v>24122</v>
      </c>
      <c r="D1441" s="81" t="str">
        <f t="shared" si="46"/>
        <v>662023 - Litigation – Human Services</v>
      </c>
      <c r="E1441" s="120" t="s">
        <v>22319</v>
      </c>
      <c r="F1441" s="121" t="s">
        <v>22320</v>
      </c>
      <c r="G1441" s="81" t="s">
        <v>23561</v>
      </c>
      <c r="H1441" s="81" t="s">
        <v>23562</v>
      </c>
      <c r="I1441" s="120" t="s">
        <v>23307</v>
      </c>
      <c r="J1441" s="83" t="s">
        <v>23308</v>
      </c>
      <c r="K1441" s="82" t="s">
        <v>23866</v>
      </c>
      <c r="L1441" s="83" t="s">
        <v>22320</v>
      </c>
      <c r="M1441" s="82" t="s">
        <v>23867</v>
      </c>
      <c r="N1441" s="83" t="s">
        <v>22320</v>
      </c>
      <c r="O1441" s="81"/>
      <c r="P1441" s="82" t="s">
        <v>23868</v>
      </c>
      <c r="Q1441" s="83" t="s">
        <v>23869</v>
      </c>
      <c r="R1441" s="82" t="s">
        <v>24099</v>
      </c>
      <c r="S1441" s="121" t="s">
        <v>24100</v>
      </c>
    </row>
    <row r="1442" spans="1:19">
      <c r="A1442" s="126">
        <v>662024</v>
      </c>
      <c r="B1442" s="90" t="str">
        <f t="shared" si="45"/>
        <v>OC662024</v>
      </c>
      <c r="C1442" s="81" t="s">
        <v>24123</v>
      </c>
      <c r="D1442" s="81" t="str">
        <f t="shared" si="46"/>
        <v>662024 - Litigation – Human Resources</v>
      </c>
      <c r="E1442" s="120" t="s">
        <v>22319</v>
      </c>
      <c r="F1442" s="121" t="s">
        <v>22320</v>
      </c>
      <c r="G1442" s="81" t="s">
        <v>23561</v>
      </c>
      <c r="H1442" s="81" t="s">
        <v>23562</v>
      </c>
      <c r="I1442" s="120" t="s">
        <v>23307</v>
      </c>
      <c r="J1442" s="83" t="s">
        <v>23308</v>
      </c>
      <c r="K1442" s="82" t="s">
        <v>23866</v>
      </c>
      <c r="L1442" s="83" t="s">
        <v>22320</v>
      </c>
      <c r="M1442" s="82" t="s">
        <v>23867</v>
      </c>
      <c r="N1442" s="83" t="s">
        <v>22320</v>
      </c>
      <c r="O1442" s="81"/>
      <c r="P1442" s="82" t="s">
        <v>23868</v>
      </c>
      <c r="Q1442" s="83" t="s">
        <v>23869</v>
      </c>
      <c r="R1442" s="82" t="s">
        <v>24099</v>
      </c>
      <c r="S1442" s="121" t="s">
        <v>24100</v>
      </c>
    </row>
    <row r="1443" spans="1:19">
      <c r="A1443" s="126">
        <v>662025</v>
      </c>
      <c r="B1443" s="90" t="str">
        <f t="shared" si="45"/>
        <v>OC662025</v>
      </c>
      <c r="C1443" s="81" t="s">
        <v>24124</v>
      </c>
      <c r="D1443" s="81" t="str">
        <f t="shared" si="46"/>
        <v>662025 - Litigation – Police</v>
      </c>
      <c r="E1443" s="120" t="s">
        <v>22319</v>
      </c>
      <c r="F1443" s="121" t="s">
        <v>22320</v>
      </c>
      <c r="G1443" s="81" t="s">
        <v>23561</v>
      </c>
      <c r="H1443" s="81" t="s">
        <v>23562</v>
      </c>
      <c r="I1443" s="120" t="s">
        <v>23307</v>
      </c>
      <c r="J1443" s="83" t="s">
        <v>23308</v>
      </c>
      <c r="K1443" s="82" t="s">
        <v>23866</v>
      </c>
      <c r="L1443" s="83" t="s">
        <v>22320</v>
      </c>
      <c r="M1443" s="82" t="s">
        <v>23867</v>
      </c>
      <c r="N1443" s="83" t="s">
        <v>22320</v>
      </c>
      <c r="O1443" s="81"/>
      <c r="P1443" s="82" t="s">
        <v>23868</v>
      </c>
      <c r="Q1443" s="83" t="s">
        <v>23869</v>
      </c>
      <c r="R1443" s="82" t="s">
        <v>24099</v>
      </c>
      <c r="S1443" s="121" t="s">
        <v>24100</v>
      </c>
    </row>
    <row r="1444" spans="1:19">
      <c r="A1444" s="126">
        <v>662026</v>
      </c>
      <c r="B1444" s="90" t="str">
        <f t="shared" si="45"/>
        <v>OC662026</v>
      </c>
      <c r="C1444" s="81" t="s">
        <v>24125</v>
      </c>
      <c r="D1444" s="81" t="str">
        <f t="shared" si="46"/>
        <v>662026 - Litigation – Public Information</v>
      </c>
      <c r="E1444" s="120" t="s">
        <v>22319</v>
      </c>
      <c r="F1444" s="121" t="s">
        <v>22320</v>
      </c>
      <c r="G1444" s="81" t="s">
        <v>23561</v>
      </c>
      <c r="H1444" s="81" t="s">
        <v>23562</v>
      </c>
      <c r="I1444" s="120" t="s">
        <v>23307</v>
      </c>
      <c r="J1444" s="83" t="s">
        <v>23308</v>
      </c>
      <c r="K1444" s="82" t="s">
        <v>23866</v>
      </c>
      <c r="L1444" s="83" t="s">
        <v>22320</v>
      </c>
      <c r="M1444" s="82" t="s">
        <v>23867</v>
      </c>
      <c r="N1444" s="83" t="s">
        <v>22320</v>
      </c>
      <c r="O1444" s="81"/>
      <c r="P1444" s="82" t="s">
        <v>23868</v>
      </c>
      <c r="Q1444" s="83" t="s">
        <v>23869</v>
      </c>
      <c r="R1444" s="82" t="s">
        <v>24099</v>
      </c>
      <c r="S1444" s="121" t="s">
        <v>24100</v>
      </c>
    </row>
    <row r="1445" spans="1:19">
      <c r="A1445" s="126">
        <v>662027</v>
      </c>
      <c r="B1445" s="90" t="str">
        <f t="shared" si="45"/>
        <v>OC662027</v>
      </c>
      <c r="C1445" s="81" t="s">
        <v>24126</v>
      </c>
      <c r="D1445" s="81" t="str">
        <f t="shared" si="46"/>
        <v>662027 - Litigation – Public Lighting</v>
      </c>
      <c r="E1445" s="120" t="s">
        <v>22319</v>
      </c>
      <c r="F1445" s="121" t="s">
        <v>22320</v>
      </c>
      <c r="G1445" s="81" t="s">
        <v>23561</v>
      </c>
      <c r="H1445" s="81" t="s">
        <v>23562</v>
      </c>
      <c r="I1445" s="120" t="s">
        <v>23307</v>
      </c>
      <c r="J1445" s="83" t="s">
        <v>23308</v>
      </c>
      <c r="K1445" s="82" t="s">
        <v>23866</v>
      </c>
      <c r="L1445" s="83" t="s">
        <v>22320</v>
      </c>
      <c r="M1445" s="82" t="s">
        <v>23867</v>
      </c>
      <c r="N1445" s="83" t="s">
        <v>22320</v>
      </c>
      <c r="O1445" s="81"/>
      <c r="P1445" s="82" t="s">
        <v>23868</v>
      </c>
      <c r="Q1445" s="83" t="s">
        <v>23869</v>
      </c>
      <c r="R1445" s="82" t="s">
        <v>24099</v>
      </c>
      <c r="S1445" s="121" t="s">
        <v>24100</v>
      </c>
    </row>
    <row r="1446" spans="1:19">
      <c r="A1446" s="126">
        <v>662028</v>
      </c>
      <c r="B1446" s="90" t="str">
        <f t="shared" si="45"/>
        <v>OC662028</v>
      </c>
      <c r="C1446" s="81" t="s">
        <v>24127</v>
      </c>
      <c r="D1446" s="81" t="str">
        <f t="shared" si="46"/>
        <v>662028 - Litigation – Recreation</v>
      </c>
      <c r="E1446" s="120" t="s">
        <v>22319</v>
      </c>
      <c r="F1446" s="121" t="s">
        <v>22320</v>
      </c>
      <c r="G1446" s="81" t="s">
        <v>23561</v>
      </c>
      <c r="H1446" s="81" t="s">
        <v>23562</v>
      </c>
      <c r="I1446" s="120" t="s">
        <v>23307</v>
      </c>
      <c r="J1446" s="83" t="s">
        <v>23308</v>
      </c>
      <c r="K1446" s="82" t="s">
        <v>23866</v>
      </c>
      <c r="L1446" s="83" t="s">
        <v>22320</v>
      </c>
      <c r="M1446" s="82" t="s">
        <v>23867</v>
      </c>
      <c r="N1446" s="83" t="s">
        <v>22320</v>
      </c>
      <c r="O1446" s="81"/>
      <c r="P1446" s="82" t="s">
        <v>23868</v>
      </c>
      <c r="Q1446" s="83" t="s">
        <v>23869</v>
      </c>
      <c r="R1446" s="82" t="s">
        <v>24099</v>
      </c>
      <c r="S1446" s="121" t="s">
        <v>24100</v>
      </c>
    </row>
    <row r="1447" spans="1:19">
      <c r="A1447" s="126">
        <v>662029</v>
      </c>
      <c r="B1447" s="90" t="str">
        <f t="shared" si="45"/>
        <v>OC662029</v>
      </c>
      <c r="C1447" s="81" t="s">
        <v>24128</v>
      </c>
      <c r="D1447" s="81" t="str">
        <f t="shared" si="46"/>
        <v>662029 - Litigation – Senior Citizens</v>
      </c>
      <c r="E1447" s="120" t="s">
        <v>22319</v>
      </c>
      <c r="F1447" s="121" t="s">
        <v>22320</v>
      </c>
      <c r="G1447" s="81" t="s">
        <v>23561</v>
      </c>
      <c r="H1447" s="81" t="s">
        <v>23562</v>
      </c>
      <c r="I1447" s="120" t="s">
        <v>23307</v>
      </c>
      <c r="J1447" s="83" t="s">
        <v>23308</v>
      </c>
      <c r="K1447" s="82" t="s">
        <v>23866</v>
      </c>
      <c r="L1447" s="83" t="s">
        <v>22320</v>
      </c>
      <c r="M1447" s="82" t="s">
        <v>23867</v>
      </c>
      <c r="N1447" s="83" t="s">
        <v>22320</v>
      </c>
      <c r="O1447" s="81"/>
      <c r="P1447" s="82" t="s">
        <v>23868</v>
      </c>
      <c r="Q1447" s="83" t="s">
        <v>23869</v>
      </c>
      <c r="R1447" s="82" t="s">
        <v>24099</v>
      </c>
      <c r="S1447" s="121" t="s">
        <v>24100</v>
      </c>
    </row>
    <row r="1448" spans="1:19">
      <c r="A1448" s="126">
        <v>662030</v>
      </c>
      <c r="B1448" s="90" t="str">
        <f t="shared" si="45"/>
        <v>OC662030</v>
      </c>
      <c r="C1448" s="81" t="s">
        <v>24129</v>
      </c>
      <c r="D1448" s="81" t="str">
        <f t="shared" si="46"/>
        <v>662030 - Litigation – Transportation</v>
      </c>
      <c r="E1448" s="120" t="s">
        <v>22319</v>
      </c>
      <c r="F1448" s="121" t="s">
        <v>22320</v>
      </c>
      <c r="G1448" s="81" t="s">
        <v>23561</v>
      </c>
      <c r="H1448" s="81" t="s">
        <v>23562</v>
      </c>
      <c r="I1448" s="120" t="s">
        <v>23307</v>
      </c>
      <c r="J1448" s="83" t="s">
        <v>23308</v>
      </c>
      <c r="K1448" s="82" t="s">
        <v>23866</v>
      </c>
      <c r="L1448" s="83" t="s">
        <v>22320</v>
      </c>
      <c r="M1448" s="82" t="s">
        <v>23867</v>
      </c>
      <c r="N1448" s="83" t="s">
        <v>22320</v>
      </c>
      <c r="O1448" s="81"/>
      <c r="P1448" s="82" t="s">
        <v>23868</v>
      </c>
      <c r="Q1448" s="83" t="s">
        <v>23869</v>
      </c>
      <c r="R1448" s="82" t="s">
        <v>24099</v>
      </c>
      <c r="S1448" s="121" t="s">
        <v>24100</v>
      </c>
    </row>
    <row r="1449" spans="1:19">
      <c r="A1449" s="126">
        <v>662031</v>
      </c>
      <c r="B1449" s="90" t="str">
        <f t="shared" si="45"/>
        <v>OC662031</v>
      </c>
      <c r="C1449" s="81" t="s">
        <v>24130</v>
      </c>
      <c r="D1449" s="81" t="str">
        <f t="shared" si="46"/>
        <v>662031 - Litigation – Water</v>
      </c>
      <c r="E1449" s="120" t="s">
        <v>22319</v>
      </c>
      <c r="F1449" s="121" t="s">
        <v>22320</v>
      </c>
      <c r="G1449" s="81" t="s">
        <v>23561</v>
      </c>
      <c r="H1449" s="81" t="s">
        <v>23562</v>
      </c>
      <c r="I1449" s="120" t="s">
        <v>23307</v>
      </c>
      <c r="J1449" s="83" t="s">
        <v>23308</v>
      </c>
      <c r="K1449" s="82" t="s">
        <v>23866</v>
      </c>
      <c r="L1449" s="83" t="s">
        <v>22320</v>
      </c>
      <c r="M1449" s="82" t="s">
        <v>23867</v>
      </c>
      <c r="N1449" s="83" t="s">
        <v>22320</v>
      </c>
      <c r="O1449" s="81"/>
      <c r="P1449" s="82" t="s">
        <v>23868</v>
      </c>
      <c r="Q1449" s="83" t="s">
        <v>23869</v>
      </c>
      <c r="R1449" s="82" t="s">
        <v>24099</v>
      </c>
      <c r="S1449" s="121" t="s">
        <v>24100</v>
      </c>
    </row>
    <row r="1450" spans="1:19">
      <c r="A1450" s="126">
        <v>662032</v>
      </c>
      <c r="B1450" s="90" t="str">
        <f t="shared" si="45"/>
        <v>OC662032</v>
      </c>
      <c r="C1450" s="81" t="s">
        <v>24131</v>
      </c>
      <c r="D1450" s="81" t="str">
        <f t="shared" si="46"/>
        <v>662032 - Litigation – Sewerage</v>
      </c>
      <c r="E1450" s="120" t="s">
        <v>22319</v>
      </c>
      <c r="F1450" s="121" t="s">
        <v>22320</v>
      </c>
      <c r="G1450" s="81" t="s">
        <v>23561</v>
      </c>
      <c r="H1450" s="81" t="s">
        <v>23562</v>
      </c>
      <c r="I1450" s="120" t="s">
        <v>23307</v>
      </c>
      <c r="J1450" s="83" t="s">
        <v>23308</v>
      </c>
      <c r="K1450" s="82" t="s">
        <v>23866</v>
      </c>
      <c r="L1450" s="83" t="s">
        <v>22320</v>
      </c>
      <c r="M1450" s="82" t="s">
        <v>23867</v>
      </c>
      <c r="N1450" s="83" t="s">
        <v>22320</v>
      </c>
      <c r="O1450" s="81"/>
      <c r="P1450" s="82" t="s">
        <v>23868</v>
      </c>
      <c r="Q1450" s="83" t="s">
        <v>23869</v>
      </c>
      <c r="R1450" s="82" t="s">
        <v>24099</v>
      </c>
      <c r="S1450" s="121" t="s">
        <v>24100</v>
      </c>
    </row>
    <row r="1451" spans="1:19">
      <c r="A1451" s="126">
        <v>662033</v>
      </c>
      <c r="B1451" s="90" t="str">
        <f t="shared" si="45"/>
        <v>OC662033</v>
      </c>
      <c r="C1451" s="81" t="s">
        <v>24132</v>
      </c>
      <c r="D1451" s="81" t="str">
        <f t="shared" si="46"/>
        <v>662033 - Litigation – Youth</v>
      </c>
      <c r="E1451" s="120" t="s">
        <v>22319</v>
      </c>
      <c r="F1451" s="121" t="s">
        <v>22320</v>
      </c>
      <c r="G1451" s="81" t="s">
        <v>23561</v>
      </c>
      <c r="H1451" s="81" t="s">
        <v>23562</v>
      </c>
      <c r="I1451" s="120" t="s">
        <v>23307</v>
      </c>
      <c r="J1451" s="83" t="s">
        <v>23308</v>
      </c>
      <c r="K1451" s="82" t="s">
        <v>23866</v>
      </c>
      <c r="L1451" s="83" t="s">
        <v>22320</v>
      </c>
      <c r="M1451" s="82" t="s">
        <v>23867</v>
      </c>
      <c r="N1451" s="83" t="s">
        <v>22320</v>
      </c>
      <c r="O1451" s="81"/>
      <c r="P1451" s="82" t="s">
        <v>23868</v>
      </c>
      <c r="Q1451" s="83" t="s">
        <v>23869</v>
      </c>
      <c r="R1451" s="82" t="s">
        <v>24099</v>
      </c>
      <c r="S1451" s="121" t="s">
        <v>24100</v>
      </c>
    </row>
    <row r="1452" spans="1:19">
      <c r="A1452" s="126">
        <v>662034</v>
      </c>
      <c r="B1452" s="90" t="str">
        <f t="shared" si="45"/>
        <v>OC662034</v>
      </c>
      <c r="C1452" s="81" t="s">
        <v>24133</v>
      </c>
      <c r="D1452" s="81" t="str">
        <f t="shared" si="46"/>
        <v>662034 - Litigation – Zoo</v>
      </c>
      <c r="E1452" s="120" t="s">
        <v>22319</v>
      </c>
      <c r="F1452" s="121" t="s">
        <v>22320</v>
      </c>
      <c r="G1452" s="81" t="s">
        <v>23561</v>
      </c>
      <c r="H1452" s="81" t="s">
        <v>23562</v>
      </c>
      <c r="I1452" s="120" t="s">
        <v>23307</v>
      </c>
      <c r="J1452" s="83" t="s">
        <v>23308</v>
      </c>
      <c r="K1452" s="82" t="s">
        <v>23866</v>
      </c>
      <c r="L1452" s="83" t="s">
        <v>22320</v>
      </c>
      <c r="M1452" s="82" t="s">
        <v>23867</v>
      </c>
      <c r="N1452" s="83" t="s">
        <v>22320</v>
      </c>
      <c r="O1452" s="81"/>
      <c r="P1452" s="82" t="s">
        <v>23868</v>
      </c>
      <c r="Q1452" s="83" t="s">
        <v>23869</v>
      </c>
      <c r="R1452" s="82" t="s">
        <v>24099</v>
      </c>
      <c r="S1452" s="121" t="s">
        <v>24100</v>
      </c>
    </row>
    <row r="1453" spans="1:19">
      <c r="A1453" s="126">
        <v>662035</v>
      </c>
      <c r="B1453" s="90" t="str">
        <f t="shared" si="45"/>
        <v>OC662035</v>
      </c>
      <c r="C1453" s="81" t="s">
        <v>24134</v>
      </c>
      <c r="D1453" s="81" t="str">
        <f t="shared" si="46"/>
        <v>662035 - Litigation – Auditor General</v>
      </c>
      <c r="E1453" s="120" t="s">
        <v>22319</v>
      </c>
      <c r="F1453" s="121" t="s">
        <v>22320</v>
      </c>
      <c r="G1453" s="81" t="s">
        <v>23561</v>
      </c>
      <c r="H1453" s="81" t="s">
        <v>23562</v>
      </c>
      <c r="I1453" s="120" t="s">
        <v>23307</v>
      </c>
      <c r="J1453" s="83" t="s">
        <v>23308</v>
      </c>
      <c r="K1453" s="82" t="s">
        <v>23866</v>
      </c>
      <c r="L1453" s="83" t="s">
        <v>22320</v>
      </c>
      <c r="M1453" s="82" t="s">
        <v>23867</v>
      </c>
      <c r="N1453" s="83" t="s">
        <v>22320</v>
      </c>
      <c r="O1453" s="81"/>
      <c r="P1453" s="82" t="s">
        <v>23868</v>
      </c>
      <c r="Q1453" s="83" t="s">
        <v>23869</v>
      </c>
      <c r="R1453" s="82" t="s">
        <v>24099</v>
      </c>
      <c r="S1453" s="121" t="s">
        <v>24100</v>
      </c>
    </row>
    <row r="1454" spans="1:19">
      <c r="A1454" s="126">
        <v>662036</v>
      </c>
      <c r="B1454" s="90" t="str">
        <f t="shared" si="45"/>
        <v>OC662036</v>
      </c>
      <c r="C1454" s="81" t="s">
        <v>24135</v>
      </c>
      <c r="D1454" s="81" t="str">
        <f t="shared" si="46"/>
        <v>662036 - Litigation – City Clerk</v>
      </c>
      <c r="E1454" s="120" t="s">
        <v>22319</v>
      </c>
      <c r="F1454" s="121" t="s">
        <v>22320</v>
      </c>
      <c r="G1454" s="81" t="s">
        <v>23561</v>
      </c>
      <c r="H1454" s="81" t="s">
        <v>23562</v>
      </c>
      <c r="I1454" s="120" t="s">
        <v>23307</v>
      </c>
      <c r="J1454" s="83" t="s">
        <v>23308</v>
      </c>
      <c r="K1454" s="82" t="s">
        <v>23866</v>
      </c>
      <c r="L1454" s="83" t="s">
        <v>22320</v>
      </c>
      <c r="M1454" s="82" t="s">
        <v>23867</v>
      </c>
      <c r="N1454" s="83" t="s">
        <v>22320</v>
      </c>
      <c r="O1454" s="81"/>
      <c r="P1454" s="82" t="s">
        <v>23868</v>
      </c>
      <c r="Q1454" s="83" t="s">
        <v>23869</v>
      </c>
      <c r="R1454" s="82" t="s">
        <v>24099</v>
      </c>
      <c r="S1454" s="121" t="s">
        <v>24100</v>
      </c>
    </row>
    <row r="1455" spans="1:19">
      <c r="A1455" s="126">
        <v>662037</v>
      </c>
      <c r="B1455" s="90" t="str">
        <f t="shared" si="45"/>
        <v>OC662037</v>
      </c>
      <c r="C1455" s="81" t="s">
        <v>24136</v>
      </c>
      <c r="D1455" s="81" t="str">
        <f t="shared" si="46"/>
        <v>662037 - Litigation – City Council</v>
      </c>
      <c r="E1455" s="120" t="s">
        <v>22319</v>
      </c>
      <c r="F1455" s="121" t="s">
        <v>22320</v>
      </c>
      <c r="G1455" s="81" t="s">
        <v>23561</v>
      </c>
      <c r="H1455" s="81" t="s">
        <v>23562</v>
      </c>
      <c r="I1455" s="120" t="s">
        <v>23307</v>
      </c>
      <c r="J1455" s="83" t="s">
        <v>23308</v>
      </c>
      <c r="K1455" s="82" t="s">
        <v>23866</v>
      </c>
      <c r="L1455" s="83" t="s">
        <v>22320</v>
      </c>
      <c r="M1455" s="82" t="s">
        <v>23867</v>
      </c>
      <c r="N1455" s="83" t="s">
        <v>22320</v>
      </c>
      <c r="O1455" s="81"/>
      <c r="P1455" s="82" t="s">
        <v>23868</v>
      </c>
      <c r="Q1455" s="83" t="s">
        <v>23869</v>
      </c>
      <c r="R1455" s="82" t="s">
        <v>24099</v>
      </c>
      <c r="S1455" s="121" t="s">
        <v>24100</v>
      </c>
    </row>
    <row r="1456" spans="1:19">
      <c r="A1456" s="126">
        <v>662038</v>
      </c>
      <c r="B1456" s="90" t="str">
        <f t="shared" si="45"/>
        <v>OC662038</v>
      </c>
      <c r="C1456" s="81" t="s">
        <v>24137</v>
      </c>
      <c r="D1456" s="81" t="str">
        <f t="shared" si="46"/>
        <v>662038 - Litigation – Election Commission</v>
      </c>
      <c r="E1456" s="120" t="s">
        <v>22319</v>
      </c>
      <c r="F1456" s="121" t="s">
        <v>22320</v>
      </c>
      <c r="G1456" s="81" t="s">
        <v>23561</v>
      </c>
      <c r="H1456" s="81" t="s">
        <v>23562</v>
      </c>
      <c r="I1456" s="120" t="s">
        <v>23307</v>
      </c>
      <c r="J1456" s="83" t="s">
        <v>23308</v>
      </c>
      <c r="K1456" s="82" t="s">
        <v>23866</v>
      </c>
      <c r="L1456" s="83" t="s">
        <v>22320</v>
      </c>
      <c r="M1456" s="82" t="s">
        <v>23867</v>
      </c>
      <c r="N1456" s="83" t="s">
        <v>22320</v>
      </c>
      <c r="O1456" s="81"/>
      <c r="P1456" s="82" t="s">
        <v>23868</v>
      </c>
      <c r="Q1456" s="83" t="s">
        <v>23869</v>
      </c>
      <c r="R1456" s="82" t="s">
        <v>24099</v>
      </c>
      <c r="S1456" s="121" t="s">
        <v>24100</v>
      </c>
    </row>
    <row r="1457" spans="1:19">
      <c r="A1457" s="126">
        <v>662039</v>
      </c>
      <c r="B1457" s="90" t="str">
        <f t="shared" si="45"/>
        <v>OC662039</v>
      </c>
      <c r="C1457" s="81" t="s">
        <v>24138</v>
      </c>
      <c r="D1457" s="81" t="str">
        <f t="shared" si="46"/>
        <v>662039 - Litigation – Ombudsman</v>
      </c>
      <c r="E1457" s="120" t="s">
        <v>22319</v>
      </c>
      <c r="F1457" s="121" t="s">
        <v>22320</v>
      </c>
      <c r="G1457" s="81" t="s">
        <v>23561</v>
      </c>
      <c r="H1457" s="81" t="s">
        <v>23562</v>
      </c>
      <c r="I1457" s="120" t="s">
        <v>23307</v>
      </c>
      <c r="J1457" s="83" t="s">
        <v>23308</v>
      </c>
      <c r="K1457" s="82" t="s">
        <v>23866</v>
      </c>
      <c r="L1457" s="83" t="s">
        <v>22320</v>
      </c>
      <c r="M1457" s="82" t="s">
        <v>23867</v>
      </c>
      <c r="N1457" s="83" t="s">
        <v>22320</v>
      </c>
      <c r="O1457" s="81"/>
      <c r="P1457" s="82" t="s">
        <v>23868</v>
      </c>
      <c r="Q1457" s="83" t="s">
        <v>23869</v>
      </c>
      <c r="R1457" s="82" t="s">
        <v>24099</v>
      </c>
      <c r="S1457" s="121" t="s">
        <v>24100</v>
      </c>
    </row>
    <row r="1458" spans="1:19">
      <c r="A1458" s="126">
        <v>662040</v>
      </c>
      <c r="B1458" s="90" t="str">
        <f t="shared" si="45"/>
        <v>OC662040</v>
      </c>
      <c r="C1458" s="81" t="s">
        <v>24139</v>
      </c>
      <c r="D1458" s="81" t="str">
        <f t="shared" si="46"/>
        <v>662040 - Litigation – Zoning Appeals</v>
      </c>
      <c r="E1458" s="120" t="s">
        <v>22319</v>
      </c>
      <c r="F1458" s="121" t="s">
        <v>22320</v>
      </c>
      <c r="G1458" s="81" t="s">
        <v>23561</v>
      </c>
      <c r="H1458" s="81" t="s">
        <v>23562</v>
      </c>
      <c r="I1458" s="120" t="s">
        <v>23307</v>
      </c>
      <c r="J1458" s="83" t="s">
        <v>23308</v>
      </c>
      <c r="K1458" s="82" t="s">
        <v>23866</v>
      </c>
      <c r="L1458" s="83" t="s">
        <v>22320</v>
      </c>
      <c r="M1458" s="82" t="s">
        <v>23867</v>
      </c>
      <c r="N1458" s="83" t="s">
        <v>22320</v>
      </c>
      <c r="O1458" s="81"/>
      <c r="P1458" s="82" t="s">
        <v>23868</v>
      </c>
      <c r="Q1458" s="83" t="s">
        <v>23869</v>
      </c>
      <c r="R1458" s="82" t="s">
        <v>24099</v>
      </c>
      <c r="S1458" s="121" t="s">
        <v>24100</v>
      </c>
    </row>
    <row r="1459" spans="1:19">
      <c r="A1459" s="126">
        <v>662041</v>
      </c>
      <c r="B1459" s="90" t="str">
        <f t="shared" si="45"/>
        <v>OC662041</v>
      </c>
      <c r="C1459" s="81" t="s">
        <v>24140</v>
      </c>
      <c r="D1459" s="81" t="str">
        <f t="shared" si="46"/>
        <v>662041 - Litigation – Record Court Criminal</v>
      </c>
      <c r="E1459" s="120" t="s">
        <v>22319</v>
      </c>
      <c r="F1459" s="121" t="s">
        <v>22320</v>
      </c>
      <c r="G1459" s="81" t="s">
        <v>23561</v>
      </c>
      <c r="H1459" s="81" t="s">
        <v>23562</v>
      </c>
      <c r="I1459" s="120" t="s">
        <v>23307</v>
      </c>
      <c r="J1459" s="83" t="s">
        <v>23308</v>
      </c>
      <c r="K1459" s="82" t="s">
        <v>23866</v>
      </c>
      <c r="L1459" s="83" t="s">
        <v>22320</v>
      </c>
      <c r="M1459" s="82" t="s">
        <v>23867</v>
      </c>
      <c r="N1459" s="83" t="s">
        <v>22320</v>
      </c>
      <c r="O1459" s="81"/>
      <c r="P1459" s="82" t="s">
        <v>23868</v>
      </c>
      <c r="Q1459" s="83" t="s">
        <v>23869</v>
      </c>
      <c r="R1459" s="82" t="s">
        <v>24099</v>
      </c>
      <c r="S1459" s="121" t="s">
        <v>24100</v>
      </c>
    </row>
    <row r="1460" spans="1:19">
      <c r="A1460" s="126">
        <v>662042</v>
      </c>
      <c r="B1460" s="90" t="str">
        <f t="shared" si="45"/>
        <v>OC662042</v>
      </c>
      <c r="C1460" s="81" t="s">
        <v>24141</v>
      </c>
      <c r="D1460" s="81" t="str">
        <f t="shared" si="46"/>
        <v>662042 - Litigation – Record Court Traffic</v>
      </c>
      <c r="E1460" s="120" t="s">
        <v>22319</v>
      </c>
      <c r="F1460" s="121" t="s">
        <v>22320</v>
      </c>
      <c r="G1460" s="81" t="s">
        <v>23561</v>
      </c>
      <c r="H1460" s="81" t="s">
        <v>23562</v>
      </c>
      <c r="I1460" s="120" t="s">
        <v>23307</v>
      </c>
      <c r="J1460" s="83" t="s">
        <v>23308</v>
      </c>
      <c r="K1460" s="82" t="s">
        <v>23866</v>
      </c>
      <c r="L1460" s="83" t="s">
        <v>22320</v>
      </c>
      <c r="M1460" s="82" t="s">
        <v>23867</v>
      </c>
      <c r="N1460" s="83" t="s">
        <v>22320</v>
      </c>
      <c r="O1460" s="81"/>
      <c r="P1460" s="82" t="s">
        <v>23868</v>
      </c>
      <c r="Q1460" s="83" t="s">
        <v>23869</v>
      </c>
      <c r="R1460" s="82" t="s">
        <v>24099</v>
      </c>
      <c r="S1460" s="121" t="s">
        <v>24100</v>
      </c>
    </row>
    <row r="1461" spans="1:19">
      <c r="A1461" s="126">
        <v>662043</v>
      </c>
      <c r="B1461" s="90" t="str">
        <f t="shared" si="45"/>
        <v>OC662043</v>
      </c>
      <c r="C1461" s="81" t="s">
        <v>24142</v>
      </c>
      <c r="D1461" s="81" t="str">
        <f t="shared" si="46"/>
        <v>662043 - Litigation – 36th District Court</v>
      </c>
      <c r="E1461" s="120" t="s">
        <v>22319</v>
      </c>
      <c r="F1461" s="121" t="s">
        <v>22320</v>
      </c>
      <c r="G1461" s="81" t="s">
        <v>23561</v>
      </c>
      <c r="H1461" s="81" t="s">
        <v>23562</v>
      </c>
      <c r="I1461" s="120" t="s">
        <v>23307</v>
      </c>
      <c r="J1461" s="83" t="s">
        <v>23308</v>
      </c>
      <c r="K1461" s="82" t="s">
        <v>23866</v>
      </c>
      <c r="L1461" s="83" t="s">
        <v>22320</v>
      </c>
      <c r="M1461" s="82" t="s">
        <v>23867</v>
      </c>
      <c r="N1461" s="83" t="s">
        <v>22320</v>
      </c>
      <c r="O1461" s="81"/>
      <c r="P1461" s="82" t="s">
        <v>23868</v>
      </c>
      <c r="Q1461" s="83" t="s">
        <v>23869</v>
      </c>
      <c r="R1461" s="82" t="s">
        <v>24099</v>
      </c>
      <c r="S1461" s="121" t="s">
        <v>24100</v>
      </c>
    </row>
    <row r="1462" spans="1:19">
      <c r="A1462" s="126">
        <v>662044</v>
      </c>
      <c r="B1462" s="90" t="str">
        <f t="shared" si="45"/>
        <v>OC662044</v>
      </c>
      <c r="C1462" s="81" t="s">
        <v>24143</v>
      </c>
      <c r="D1462" s="81" t="str">
        <f t="shared" si="46"/>
        <v>662044 - Litigation – Library</v>
      </c>
      <c r="E1462" s="120" t="s">
        <v>22319</v>
      </c>
      <c r="F1462" s="121" t="s">
        <v>22320</v>
      </c>
      <c r="G1462" s="81" t="s">
        <v>23561</v>
      </c>
      <c r="H1462" s="81" t="s">
        <v>23562</v>
      </c>
      <c r="I1462" s="120" t="s">
        <v>23307</v>
      </c>
      <c r="J1462" s="83" t="s">
        <v>23308</v>
      </c>
      <c r="K1462" s="82" t="s">
        <v>23866</v>
      </c>
      <c r="L1462" s="83" t="s">
        <v>22320</v>
      </c>
      <c r="M1462" s="82" t="s">
        <v>23867</v>
      </c>
      <c r="N1462" s="83" t="s">
        <v>22320</v>
      </c>
      <c r="O1462" s="81"/>
      <c r="P1462" s="82" t="s">
        <v>23868</v>
      </c>
      <c r="Q1462" s="83" t="s">
        <v>23869</v>
      </c>
      <c r="R1462" s="82" t="s">
        <v>24099</v>
      </c>
      <c r="S1462" s="121" t="s">
        <v>24100</v>
      </c>
    </row>
    <row r="1463" spans="1:19">
      <c r="A1463" s="126">
        <v>662045</v>
      </c>
      <c r="B1463" s="90" t="str">
        <f t="shared" si="45"/>
        <v>OC662045</v>
      </c>
      <c r="C1463" s="81" t="s">
        <v>24144</v>
      </c>
      <c r="D1463" s="81" t="str">
        <f t="shared" si="46"/>
        <v>662045 - Litigation – Non-Departmental</v>
      </c>
      <c r="E1463" s="120" t="s">
        <v>22319</v>
      </c>
      <c r="F1463" s="121" t="s">
        <v>22320</v>
      </c>
      <c r="G1463" s="81" t="s">
        <v>23561</v>
      </c>
      <c r="H1463" s="81" t="s">
        <v>23562</v>
      </c>
      <c r="I1463" s="120" t="s">
        <v>23307</v>
      </c>
      <c r="J1463" s="83" t="s">
        <v>23308</v>
      </c>
      <c r="K1463" s="82" t="s">
        <v>23866</v>
      </c>
      <c r="L1463" s="83" t="s">
        <v>22320</v>
      </c>
      <c r="M1463" s="82" t="s">
        <v>23867</v>
      </c>
      <c r="N1463" s="83" t="s">
        <v>22320</v>
      </c>
      <c r="O1463" s="81"/>
      <c r="P1463" s="82" t="s">
        <v>23868</v>
      </c>
      <c r="Q1463" s="83" t="s">
        <v>23869</v>
      </c>
      <c r="R1463" s="82" t="s">
        <v>24099</v>
      </c>
      <c r="S1463" s="121" t="s">
        <v>24100</v>
      </c>
    </row>
    <row r="1464" spans="1:19">
      <c r="A1464" s="126">
        <v>662047</v>
      </c>
      <c r="B1464" s="90" t="str">
        <f t="shared" si="45"/>
        <v>OC662047</v>
      </c>
      <c r="C1464" s="81" t="s">
        <v>24145</v>
      </c>
      <c r="D1464" s="81" t="str">
        <f t="shared" si="46"/>
        <v>662047 - Litigation – General Services</v>
      </c>
      <c r="E1464" s="120" t="s">
        <v>22319</v>
      </c>
      <c r="F1464" s="121" t="s">
        <v>22320</v>
      </c>
      <c r="G1464" s="81" t="s">
        <v>23561</v>
      </c>
      <c r="H1464" s="81" t="s">
        <v>23562</v>
      </c>
      <c r="I1464" s="120" t="s">
        <v>23307</v>
      </c>
      <c r="J1464" s="83" t="s">
        <v>23308</v>
      </c>
      <c r="K1464" s="82" t="s">
        <v>23866</v>
      </c>
      <c r="L1464" s="83" t="s">
        <v>22320</v>
      </c>
      <c r="M1464" s="82" t="s">
        <v>23867</v>
      </c>
      <c r="N1464" s="83" t="s">
        <v>22320</v>
      </c>
      <c r="O1464" s="81"/>
      <c r="P1464" s="82" t="s">
        <v>23868</v>
      </c>
      <c r="Q1464" s="83" t="s">
        <v>23869</v>
      </c>
      <c r="R1464" s="82" t="s">
        <v>24099</v>
      </c>
      <c r="S1464" s="121" t="s">
        <v>24100</v>
      </c>
    </row>
    <row r="1465" spans="1:19">
      <c r="A1465" s="126">
        <v>663001</v>
      </c>
      <c r="B1465" s="90" t="str">
        <f t="shared" si="45"/>
        <v>OC663001</v>
      </c>
      <c r="C1465" s="81" t="s">
        <v>24146</v>
      </c>
      <c r="D1465" s="81" t="str">
        <f t="shared" si="46"/>
        <v>663001 - Worker's Compensation – Airport</v>
      </c>
      <c r="E1465" s="120" t="s">
        <v>22319</v>
      </c>
      <c r="F1465" s="121" t="s">
        <v>22320</v>
      </c>
      <c r="G1465" s="81" t="s">
        <v>23561</v>
      </c>
      <c r="H1465" s="81" t="s">
        <v>23562</v>
      </c>
      <c r="I1465" s="120" t="s">
        <v>23307</v>
      </c>
      <c r="J1465" s="83" t="s">
        <v>23308</v>
      </c>
      <c r="K1465" s="82" t="s">
        <v>23866</v>
      </c>
      <c r="L1465" s="83" t="s">
        <v>22320</v>
      </c>
      <c r="M1465" s="82" t="s">
        <v>23867</v>
      </c>
      <c r="N1465" s="83" t="s">
        <v>22320</v>
      </c>
      <c r="O1465" s="81"/>
      <c r="P1465" s="82" t="s">
        <v>23868</v>
      </c>
      <c r="Q1465" s="83" t="s">
        <v>23869</v>
      </c>
      <c r="R1465" s="82" t="s">
        <v>24147</v>
      </c>
      <c r="S1465" s="121" t="s">
        <v>24148</v>
      </c>
    </row>
    <row r="1466" spans="1:19">
      <c r="A1466" s="126">
        <v>663002</v>
      </c>
      <c r="B1466" s="90" t="str">
        <f t="shared" si="45"/>
        <v>OC663002</v>
      </c>
      <c r="C1466" s="81" t="s">
        <v>24149</v>
      </c>
      <c r="D1466" s="81" t="str">
        <f t="shared" si="46"/>
        <v>663002 - Worker's Compensation – Arts</v>
      </c>
      <c r="E1466" s="120" t="s">
        <v>22319</v>
      </c>
      <c r="F1466" s="121" t="s">
        <v>22320</v>
      </c>
      <c r="G1466" s="81" t="s">
        <v>23561</v>
      </c>
      <c r="H1466" s="81" t="s">
        <v>23562</v>
      </c>
      <c r="I1466" s="120" t="s">
        <v>23307</v>
      </c>
      <c r="J1466" s="83" t="s">
        <v>23308</v>
      </c>
      <c r="K1466" s="82" t="s">
        <v>23866</v>
      </c>
      <c r="L1466" s="83" t="s">
        <v>22320</v>
      </c>
      <c r="M1466" s="82" t="s">
        <v>23867</v>
      </c>
      <c r="N1466" s="83" t="s">
        <v>22320</v>
      </c>
      <c r="O1466" s="81"/>
      <c r="P1466" s="82" t="s">
        <v>23868</v>
      </c>
      <c r="Q1466" s="83" t="s">
        <v>23869</v>
      </c>
      <c r="R1466" s="82" t="s">
        <v>24147</v>
      </c>
      <c r="S1466" s="121" t="s">
        <v>24148</v>
      </c>
    </row>
    <row r="1467" spans="1:19">
      <c r="A1467" s="126">
        <v>663003</v>
      </c>
      <c r="B1467" s="90" t="str">
        <f t="shared" si="45"/>
        <v>OC663003</v>
      </c>
      <c r="C1467" s="81" t="s">
        <v>24150</v>
      </c>
      <c r="D1467" s="81" t="str">
        <f t="shared" si="46"/>
        <v>663003 - Worker's Compensation – Budget</v>
      </c>
      <c r="E1467" s="120" t="s">
        <v>22319</v>
      </c>
      <c r="F1467" s="121" t="s">
        <v>22320</v>
      </c>
      <c r="G1467" s="81" t="s">
        <v>23561</v>
      </c>
      <c r="H1467" s="81" t="s">
        <v>23562</v>
      </c>
      <c r="I1467" s="120" t="s">
        <v>23307</v>
      </c>
      <c r="J1467" s="83" t="s">
        <v>23308</v>
      </c>
      <c r="K1467" s="82" t="s">
        <v>23866</v>
      </c>
      <c r="L1467" s="83" t="s">
        <v>22320</v>
      </c>
      <c r="M1467" s="82" t="s">
        <v>23867</v>
      </c>
      <c r="N1467" s="83" t="s">
        <v>22320</v>
      </c>
      <c r="O1467" s="81"/>
      <c r="P1467" s="82" t="s">
        <v>23868</v>
      </c>
      <c r="Q1467" s="83" t="s">
        <v>23869</v>
      </c>
      <c r="R1467" s="82" t="s">
        <v>24147</v>
      </c>
      <c r="S1467" s="121" t="s">
        <v>24148</v>
      </c>
    </row>
    <row r="1468" spans="1:19">
      <c r="A1468" s="126">
        <v>663004</v>
      </c>
      <c r="B1468" s="90" t="str">
        <f t="shared" si="45"/>
        <v>OC663004</v>
      </c>
      <c r="C1468" s="81" t="s">
        <v>24151</v>
      </c>
      <c r="D1468" s="81" t="str">
        <f t="shared" si="46"/>
        <v>663004 - Worker's Compensation – Buildings &amp; Safety</v>
      </c>
      <c r="E1468" s="120" t="s">
        <v>22319</v>
      </c>
      <c r="F1468" s="121" t="s">
        <v>22320</v>
      </c>
      <c r="G1468" s="81" t="s">
        <v>23561</v>
      </c>
      <c r="H1468" s="81" t="s">
        <v>23562</v>
      </c>
      <c r="I1468" s="120" t="s">
        <v>23307</v>
      </c>
      <c r="J1468" s="83" t="s">
        <v>23308</v>
      </c>
      <c r="K1468" s="82" t="s">
        <v>23866</v>
      </c>
      <c r="L1468" s="83" t="s">
        <v>22320</v>
      </c>
      <c r="M1468" s="82" t="s">
        <v>23867</v>
      </c>
      <c r="N1468" s="83" t="s">
        <v>22320</v>
      </c>
      <c r="O1468" s="81"/>
      <c r="P1468" s="82" t="s">
        <v>23868</v>
      </c>
      <c r="Q1468" s="83" t="s">
        <v>23869</v>
      </c>
      <c r="R1468" s="82" t="s">
        <v>24147</v>
      </c>
      <c r="S1468" s="121" t="s">
        <v>24148</v>
      </c>
    </row>
    <row r="1469" spans="1:19">
      <c r="A1469" s="126">
        <v>663005</v>
      </c>
      <c r="B1469" s="90" t="str">
        <f t="shared" si="45"/>
        <v>OC663005</v>
      </c>
      <c r="C1469" s="81" t="s">
        <v>24152</v>
      </c>
      <c r="D1469" s="81" t="str">
        <f t="shared" si="46"/>
        <v>663005 - Worker's Compensation – Civic Center</v>
      </c>
      <c r="E1469" s="120" t="s">
        <v>22319</v>
      </c>
      <c r="F1469" s="121" t="s">
        <v>22320</v>
      </c>
      <c r="G1469" s="81" t="s">
        <v>23561</v>
      </c>
      <c r="H1469" s="81" t="s">
        <v>23562</v>
      </c>
      <c r="I1469" s="120" t="s">
        <v>23307</v>
      </c>
      <c r="J1469" s="83" t="s">
        <v>23308</v>
      </c>
      <c r="K1469" s="82" t="s">
        <v>23866</v>
      </c>
      <c r="L1469" s="83" t="s">
        <v>22320</v>
      </c>
      <c r="M1469" s="82" t="s">
        <v>23867</v>
      </c>
      <c r="N1469" s="83" t="s">
        <v>22320</v>
      </c>
      <c r="O1469" s="81"/>
      <c r="P1469" s="82" t="s">
        <v>23868</v>
      </c>
      <c r="Q1469" s="83" t="s">
        <v>23869</v>
      </c>
      <c r="R1469" s="82" t="s">
        <v>24147</v>
      </c>
      <c r="S1469" s="121" t="s">
        <v>24148</v>
      </c>
    </row>
    <row r="1470" spans="1:19">
      <c r="A1470" s="126">
        <v>663006</v>
      </c>
      <c r="B1470" s="90" t="str">
        <f t="shared" si="45"/>
        <v>OC663006</v>
      </c>
      <c r="C1470" s="81" t="s">
        <v>24153</v>
      </c>
      <c r="D1470" s="81" t="str">
        <f t="shared" si="46"/>
        <v>663006 - Worker's Compensation – Planning &amp; Development</v>
      </c>
      <c r="E1470" s="120" t="s">
        <v>22319</v>
      </c>
      <c r="F1470" s="121" t="s">
        <v>22320</v>
      </c>
      <c r="G1470" s="81" t="s">
        <v>23561</v>
      </c>
      <c r="H1470" s="81" t="s">
        <v>23562</v>
      </c>
      <c r="I1470" s="120" t="s">
        <v>23307</v>
      </c>
      <c r="J1470" s="83" t="s">
        <v>23308</v>
      </c>
      <c r="K1470" s="82" t="s">
        <v>23866</v>
      </c>
      <c r="L1470" s="83" t="s">
        <v>22320</v>
      </c>
      <c r="M1470" s="82" t="s">
        <v>23867</v>
      </c>
      <c r="N1470" s="83" t="s">
        <v>22320</v>
      </c>
      <c r="O1470" s="81"/>
      <c r="P1470" s="82" t="s">
        <v>23868</v>
      </c>
      <c r="Q1470" s="83" t="s">
        <v>23869</v>
      </c>
      <c r="R1470" s="82" t="s">
        <v>24147</v>
      </c>
      <c r="S1470" s="121" t="s">
        <v>24148</v>
      </c>
    </row>
    <row r="1471" spans="1:19">
      <c r="A1471" s="126">
        <v>663007</v>
      </c>
      <c r="B1471" s="90" t="str">
        <f t="shared" si="45"/>
        <v>OC663007</v>
      </c>
      <c r="C1471" s="81" t="s">
        <v>24154</v>
      </c>
      <c r="D1471" s="81" t="str">
        <f t="shared" si="46"/>
        <v>663007 - Worker's Compensation – Consumer Affairs</v>
      </c>
      <c r="E1471" s="120" t="s">
        <v>22319</v>
      </c>
      <c r="F1471" s="121" t="s">
        <v>22320</v>
      </c>
      <c r="G1471" s="81" t="s">
        <v>23561</v>
      </c>
      <c r="H1471" s="81" t="s">
        <v>23562</v>
      </c>
      <c r="I1471" s="120" t="s">
        <v>23307</v>
      </c>
      <c r="J1471" s="83" t="s">
        <v>23308</v>
      </c>
      <c r="K1471" s="82" t="s">
        <v>23866</v>
      </c>
      <c r="L1471" s="83" t="s">
        <v>22320</v>
      </c>
      <c r="M1471" s="82" t="s">
        <v>23867</v>
      </c>
      <c r="N1471" s="83" t="s">
        <v>22320</v>
      </c>
      <c r="O1471" s="81"/>
      <c r="P1471" s="82" t="s">
        <v>23868</v>
      </c>
      <c r="Q1471" s="83" t="s">
        <v>23869</v>
      </c>
      <c r="R1471" s="82" t="s">
        <v>24147</v>
      </c>
      <c r="S1471" s="121" t="s">
        <v>24148</v>
      </c>
    </row>
    <row r="1472" spans="1:19">
      <c r="A1472" s="126">
        <v>663008</v>
      </c>
      <c r="B1472" s="90" t="str">
        <f t="shared" si="45"/>
        <v>OC663008</v>
      </c>
      <c r="C1472" s="81" t="s">
        <v>24155</v>
      </c>
      <c r="D1472" s="81" t="str">
        <f t="shared" si="46"/>
        <v>663008 - Worker's Compensation – Corrections</v>
      </c>
      <c r="E1472" s="120" t="s">
        <v>22319</v>
      </c>
      <c r="F1472" s="121" t="s">
        <v>22320</v>
      </c>
      <c r="G1472" s="81" t="s">
        <v>23561</v>
      </c>
      <c r="H1472" s="81" t="s">
        <v>23562</v>
      </c>
      <c r="I1472" s="120" t="s">
        <v>23307</v>
      </c>
      <c r="J1472" s="83" t="s">
        <v>23308</v>
      </c>
      <c r="K1472" s="82" t="s">
        <v>23866</v>
      </c>
      <c r="L1472" s="83" t="s">
        <v>22320</v>
      </c>
      <c r="M1472" s="82" t="s">
        <v>23867</v>
      </c>
      <c r="N1472" s="83" t="s">
        <v>22320</v>
      </c>
      <c r="O1472" s="81"/>
      <c r="P1472" s="82" t="s">
        <v>23868</v>
      </c>
      <c r="Q1472" s="83" t="s">
        <v>23869</v>
      </c>
      <c r="R1472" s="82" t="s">
        <v>24147</v>
      </c>
      <c r="S1472" s="121" t="s">
        <v>24148</v>
      </c>
    </row>
    <row r="1473" spans="1:19">
      <c r="A1473" s="126">
        <v>663009</v>
      </c>
      <c r="B1473" s="90" t="str">
        <f t="shared" si="45"/>
        <v>OC663009</v>
      </c>
      <c r="C1473" s="81" t="s">
        <v>24156</v>
      </c>
      <c r="D1473" s="81" t="str">
        <f t="shared" si="46"/>
        <v>663009 - Worker's Compensation – Information Technology</v>
      </c>
      <c r="E1473" s="120" t="s">
        <v>22319</v>
      </c>
      <c r="F1473" s="121" t="s">
        <v>22320</v>
      </c>
      <c r="G1473" s="81" t="s">
        <v>23561</v>
      </c>
      <c r="H1473" s="81" t="s">
        <v>23562</v>
      </c>
      <c r="I1473" s="120" t="s">
        <v>23307</v>
      </c>
      <c r="J1473" s="83" t="s">
        <v>23308</v>
      </c>
      <c r="K1473" s="82" t="s">
        <v>23866</v>
      </c>
      <c r="L1473" s="83" t="s">
        <v>22320</v>
      </c>
      <c r="M1473" s="82" t="s">
        <v>23867</v>
      </c>
      <c r="N1473" s="83" t="s">
        <v>22320</v>
      </c>
      <c r="O1473" s="81"/>
      <c r="P1473" s="82" t="s">
        <v>23868</v>
      </c>
      <c r="Q1473" s="83" t="s">
        <v>23869</v>
      </c>
      <c r="R1473" s="82" t="s">
        <v>24147</v>
      </c>
      <c r="S1473" s="121" t="s">
        <v>24148</v>
      </c>
    </row>
    <row r="1474" spans="1:19">
      <c r="A1474" s="126">
        <v>663010</v>
      </c>
      <c r="B1474" s="90" t="str">
        <f t="shared" si="45"/>
        <v>OC663010</v>
      </c>
      <c r="C1474" s="81" t="s">
        <v>24157</v>
      </c>
      <c r="D1474" s="81" t="str">
        <f t="shared" si="46"/>
        <v>663010 - Worker's Compensation – Dew</v>
      </c>
      <c r="E1474" s="120" t="s">
        <v>22319</v>
      </c>
      <c r="F1474" s="121" t="s">
        <v>22320</v>
      </c>
      <c r="G1474" s="81" t="s">
        <v>23561</v>
      </c>
      <c r="H1474" s="81" t="s">
        <v>23562</v>
      </c>
      <c r="I1474" s="120" t="s">
        <v>23307</v>
      </c>
      <c r="J1474" s="83" t="s">
        <v>23308</v>
      </c>
      <c r="K1474" s="82" t="s">
        <v>23866</v>
      </c>
      <c r="L1474" s="83" t="s">
        <v>22320</v>
      </c>
      <c r="M1474" s="82" t="s">
        <v>23867</v>
      </c>
      <c r="N1474" s="83" t="s">
        <v>22320</v>
      </c>
      <c r="O1474" s="81"/>
      <c r="P1474" s="82" t="s">
        <v>23868</v>
      </c>
      <c r="Q1474" s="83" t="s">
        <v>23869</v>
      </c>
      <c r="R1474" s="82" t="s">
        <v>24147</v>
      </c>
      <c r="S1474" s="121" t="s">
        <v>24148</v>
      </c>
    </row>
    <row r="1475" spans="1:19">
      <c r="A1475" s="126">
        <v>663011</v>
      </c>
      <c r="B1475" s="90" t="str">
        <f t="shared" si="45"/>
        <v>OC663011</v>
      </c>
      <c r="C1475" s="81" t="s">
        <v>24158</v>
      </c>
      <c r="D1475" s="81" t="str">
        <f t="shared" si="46"/>
        <v>663011 - Worker's Compensation – Finance</v>
      </c>
      <c r="E1475" s="120" t="s">
        <v>22319</v>
      </c>
      <c r="F1475" s="121" t="s">
        <v>22320</v>
      </c>
      <c r="G1475" s="81" t="s">
        <v>23561</v>
      </c>
      <c r="H1475" s="81" t="s">
        <v>23562</v>
      </c>
      <c r="I1475" s="120" t="s">
        <v>23307</v>
      </c>
      <c r="J1475" s="83" t="s">
        <v>23308</v>
      </c>
      <c r="K1475" s="82" t="s">
        <v>23866</v>
      </c>
      <c r="L1475" s="83" t="s">
        <v>22320</v>
      </c>
      <c r="M1475" s="82" t="s">
        <v>23867</v>
      </c>
      <c r="N1475" s="83" t="s">
        <v>22320</v>
      </c>
      <c r="O1475" s="81"/>
      <c r="P1475" s="82" t="s">
        <v>23868</v>
      </c>
      <c r="Q1475" s="83" t="s">
        <v>23869</v>
      </c>
      <c r="R1475" s="82" t="s">
        <v>24147</v>
      </c>
      <c r="S1475" s="121" t="s">
        <v>24148</v>
      </c>
    </row>
    <row r="1476" spans="1:19">
      <c r="A1476" s="126">
        <v>663012</v>
      </c>
      <c r="B1476" s="90" t="str">
        <f t="shared" ref="B1476:B1539" si="47">"OC"&amp;A1476</f>
        <v>OC663012</v>
      </c>
      <c r="C1476" s="81" t="s">
        <v>24159</v>
      </c>
      <c r="D1476" s="81" t="str">
        <f t="shared" ref="D1476:D1539" si="48">A1476&amp;" - "&amp;C1476</f>
        <v>663012 - Worker's Compensation – Fire</v>
      </c>
      <c r="E1476" s="120" t="s">
        <v>22319</v>
      </c>
      <c r="F1476" s="121" t="s">
        <v>22320</v>
      </c>
      <c r="G1476" s="81" t="s">
        <v>23561</v>
      </c>
      <c r="H1476" s="81" t="s">
        <v>23562</v>
      </c>
      <c r="I1476" s="120" t="s">
        <v>23307</v>
      </c>
      <c r="J1476" s="83" t="s">
        <v>23308</v>
      </c>
      <c r="K1476" s="82" t="s">
        <v>23866</v>
      </c>
      <c r="L1476" s="83" t="s">
        <v>22320</v>
      </c>
      <c r="M1476" s="82" t="s">
        <v>23867</v>
      </c>
      <c r="N1476" s="83" t="s">
        <v>22320</v>
      </c>
      <c r="O1476" s="81"/>
      <c r="P1476" s="82" t="s">
        <v>23868</v>
      </c>
      <c r="Q1476" s="83" t="s">
        <v>23869</v>
      </c>
      <c r="R1476" s="82" t="s">
        <v>24147</v>
      </c>
      <c r="S1476" s="121" t="s">
        <v>24148</v>
      </c>
    </row>
    <row r="1477" spans="1:19">
      <c r="A1477" s="126">
        <v>663013</v>
      </c>
      <c r="B1477" s="90" t="str">
        <f t="shared" si="47"/>
        <v>OC663013</v>
      </c>
      <c r="C1477" s="81" t="s">
        <v>24160</v>
      </c>
      <c r="D1477" s="81" t="str">
        <f t="shared" si="48"/>
        <v>663013 - Worker's Compensation – Fire (Uniformed)</v>
      </c>
      <c r="E1477" s="120" t="s">
        <v>22319</v>
      </c>
      <c r="F1477" s="121" t="s">
        <v>22320</v>
      </c>
      <c r="G1477" s="81" t="s">
        <v>23561</v>
      </c>
      <c r="H1477" s="81" t="s">
        <v>23562</v>
      </c>
      <c r="I1477" s="120" t="s">
        <v>23307</v>
      </c>
      <c r="J1477" s="83" t="s">
        <v>23308</v>
      </c>
      <c r="K1477" s="82" t="s">
        <v>23866</v>
      </c>
      <c r="L1477" s="83" t="s">
        <v>22320</v>
      </c>
      <c r="M1477" s="82" t="s">
        <v>23867</v>
      </c>
      <c r="N1477" s="83" t="s">
        <v>22320</v>
      </c>
      <c r="O1477" s="81"/>
      <c r="P1477" s="82" t="s">
        <v>23868</v>
      </c>
      <c r="Q1477" s="83" t="s">
        <v>23869</v>
      </c>
      <c r="R1477" s="82" t="s">
        <v>24147</v>
      </c>
      <c r="S1477" s="121" t="s">
        <v>24148</v>
      </c>
    </row>
    <row r="1478" spans="1:19">
      <c r="A1478" s="126">
        <v>663014</v>
      </c>
      <c r="B1478" s="90" t="str">
        <f t="shared" si="47"/>
        <v>OC663014</v>
      </c>
      <c r="C1478" s="81" t="s">
        <v>24161</v>
      </c>
      <c r="D1478" s="81" t="str">
        <f t="shared" si="48"/>
        <v>663014 - Worker's Compensation – Health</v>
      </c>
      <c r="E1478" s="120" t="s">
        <v>22319</v>
      </c>
      <c r="F1478" s="121" t="s">
        <v>22320</v>
      </c>
      <c r="G1478" s="81" t="s">
        <v>23561</v>
      </c>
      <c r="H1478" s="81" t="s">
        <v>23562</v>
      </c>
      <c r="I1478" s="120" t="s">
        <v>23307</v>
      </c>
      <c r="J1478" s="83" t="s">
        <v>23308</v>
      </c>
      <c r="K1478" s="82" t="s">
        <v>23866</v>
      </c>
      <c r="L1478" s="83" t="s">
        <v>22320</v>
      </c>
      <c r="M1478" s="82" t="s">
        <v>23867</v>
      </c>
      <c r="N1478" s="83" t="s">
        <v>22320</v>
      </c>
      <c r="O1478" s="81"/>
      <c r="P1478" s="82" t="s">
        <v>23868</v>
      </c>
      <c r="Q1478" s="83" t="s">
        <v>23869</v>
      </c>
      <c r="R1478" s="82" t="s">
        <v>24147</v>
      </c>
      <c r="S1478" s="121" t="s">
        <v>24148</v>
      </c>
    </row>
    <row r="1479" spans="1:19">
      <c r="A1479" s="126">
        <v>663015</v>
      </c>
      <c r="B1479" s="90" t="str">
        <f t="shared" si="47"/>
        <v>OC663015</v>
      </c>
      <c r="C1479" s="81" t="s">
        <v>24162</v>
      </c>
      <c r="D1479" s="81" t="str">
        <f t="shared" si="48"/>
        <v>663015 - Worker's Compensation – Historical</v>
      </c>
      <c r="E1479" s="120" t="s">
        <v>22319</v>
      </c>
      <c r="F1479" s="121" t="s">
        <v>22320</v>
      </c>
      <c r="G1479" s="81" t="s">
        <v>23561</v>
      </c>
      <c r="H1479" s="81" t="s">
        <v>23562</v>
      </c>
      <c r="I1479" s="120" t="s">
        <v>23307</v>
      </c>
      <c r="J1479" s="83" t="s">
        <v>23308</v>
      </c>
      <c r="K1479" s="82" t="s">
        <v>23866</v>
      </c>
      <c r="L1479" s="83" t="s">
        <v>22320</v>
      </c>
      <c r="M1479" s="82" t="s">
        <v>23867</v>
      </c>
      <c r="N1479" s="83" t="s">
        <v>22320</v>
      </c>
      <c r="O1479" s="81"/>
      <c r="P1479" s="82" t="s">
        <v>23868</v>
      </c>
      <c r="Q1479" s="83" t="s">
        <v>23869</v>
      </c>
      <c r="R1479" s="82" t="s">
        <v>24147</v>
      </c>
      <c r="S1479" s="121" t="s">
        <v>24148</v>
      </c>
    </row>
    <row r="1480" spans="1:19">
      <c r="A1480" s="126">
        <v>663016</v>
      </c>
      <c r="B1480" s="90" t="str">
        <f t="shared" si="47"/>
        <v>OC663016</v>
      </c>
      <c r="C1480" s="81" t="s">
        <v>24163</v>
      </c>
      <c r="D1480" s="81" t="str">
        <f t="shared" si="48"/>
        <v>663016 - Worker's Compensation – Housing</v>
      </c>
      <c r="E1480" s="120" t="s">
        <v>22319</v>
      </c>
      <c r="F1480" s="121" t="s">
        <v>22320</v>
      </c>
      <c r="G1480" s="81" t="s">
        <v>23561</v>
      </c>
      <c r="H1480" s="81" t="s">
        <v>23562</v>
      </c>
      <c r="I1480" s="120" t="s">
        <v>23307</v>
      </c>
      <c r="J1480" s="83" t="s">
        <v>23308</v>
      </c>
      <c r="K1480" s="82" t="s">
        <v>23866</v>
      </c>
      <c r="L1480" s="83" t="s">
        <v>22320</v>
      </c>
      <c r="M1480" s="82" t="s">
        <v>23867</v>
      </c>
      <c r="N1480" s="83" t="s">
        <v>22320</v>
      </c>
      <c r="O1480" s="81"/>
      <c r="P1480" s="82" t="s">
        <v>23868</v>
      </c>
      <c r="Q1480" s="83" t="s">
        <v>23869</v>
      </c>
      <c r="R1480" s="82" t="s">
        <v>24147</v>
      </c>
      <c r="S1480" s="121" t="s">
        <v>24148</v>
      </c>
    </row>
    <row r="1481" spans="1:19">
      <c r="A1481" s="126">
        <v>663017</v>
      </c>
      <c r="B1481" s="90" t="str">
        <f t="shared" si="47"/>
        <v>OC663017</v>
      </c>
      <c r="C1481" s="81" t="s">
        <v>24164</v>
      </c>
      <c r="D1481" s="81" t="str">
        <f t="shared" si="48"/>
        <v>663017 - Worker's Compensation – Human Rights</v>
      </c>
      <c r="E1481" s="120" t="s">
        <v>22319</v>
      </c>
      <c r="F1481" s="121" t="s">
        <v>22320</v>
      </c>
      <c r="G1481" s="81" t="s">
        <v>23561</v>
      </c>
      <c r="H1481" s="81" t="s">
        <v>23562</v>
      </c>
      <c r="I1481" s="120" t="s">
        <v>23307</v>
      </c>
      <c r="J1481" s="83" t="s">
        <v>23308</v>
      </c>
      <c r="K1481" s="82" t="s">
        <v>23866</v>
      </c>
      <c r="L1481" s="83" t="s">
        <v>22320</v>
      </c>
      <c r="M1481" s="82" t="s">
        <v>23867</v>
      </c>
      <c r="N1481" s="83" t="s">
        <v>22320</v>
      </c>
      <c r="O1481" s="81"/>
      <c r="P1481" s="82" t="s">
        <v>23868</v>
      </c>
      <c r="Q1481" s="83" t="s">
        <v>23869</v>
      </c>
      <c r="R1481" s="82" t="s">
        <v>24147</v>
      </c>
      <c r="S1481" s="121" t="s">
        <v>24148</v>
      </c>
    </row>
    <row r="1482" spans="1:19">
      <c r="A1482" s="126">
        <v>663018</v>
      </c>
      <c r="B1482" s="90" t="str">
        <f t="shared" si="47"/>
        <v>OC663018</v>
      </c>
      <c r="C1482" s="81" t="s">
        <v>24165</v>
      </c>
      <c r="D1482" s="81" t="str">
        <f t="shared" si="48"/>
        <v>663018 - Worker's Compensation – Law</v>
      </c>
      <c r="E1482" s="120" t="s">
        <v>22319</v>
      </c>
      <c r="F1482" s="121" t="s">
        <v>22320</v>
      </c>
      <c r="G1482" s="81" t="s">
        <v>23561</v>
      </c>
      <c r="H1482" s="81" t="s">
        <v>23562</v>
      </c>
      <c r="I1482" s="120" t="s">
        <v>23307</v>
      </c>
      <c r="J1482" s="83" t="s">
        <v>23308</v>
      </c>
      <c r="K1482" s="82" t="s">
        <v>23866</v>
      </c>
      <c r="L1482" s="83" t="s">
        <v>22320</v>
      </c>
      <c r="M1482" s="82" t="s">
        <v>23867</v>
      </c>
      <c r="N1482" s="83" t="s">
        <v>22320</v>
      </c>
      <c r="O1482" s="81"/>
      <c r="P1482" s="82" t="s">
        <v>23868</v>
      </c>
      <c r="Q1482" s="83" t="s">
        <v>23869</v>
      </c>
      <c r="R1482" s="82" t="s">
        <v>24147</v>
      </c>
      <c r="S1482" s="121" t="s">
        <v>24148</v>
      </c>
    </row>
    <row r="1483" spans="1:19">
      <c r="A1483" s="126">
        <v>663019</v>
      </c>
      <c r="B1483" s="90" t="str">
        <f t="shared" si="47"/>
        <v>OC663019</v>
      </c>
      <c r="C1483" s="81" t="s">
        <v>24166</v>
      </c>
      <c r="D1483" s="81" t="str">
        <f t="shared" si="48"/>
        <v>663019 - Worker's Compensation – Employment &amp; Training</v>
      </c>
      <c r="E1483" s="120" t="s">
        <v>22319</v>
      </c>
      <c r="F1483" s="121" t="s">
        <v>22320</v>
      </c>
      <c r="G1483" s="81" t="s">
        <v>23561</v>
      </c>
      <c r="H1483" s="81" t="s">
        <v>23562</v>
      </c>
      <c r="I1483" s="120" t="s">
        <v>23307</v>
      </c>
      <c r="J1483" s="83" t="s">
        <v>23308</v>
      </c>
      <c r="K1483" s="82" t="s">
        <v>23866</v>
      </c>
      <c r="L1483" s="83" t="s">
        <v>22320</v>
      </c>
      <c r="M1483" s="82" t="s">
        <v>23867</v>
      </c>
      <c r="N1483" s="83" t="s">
        <v>22320</v>
      </c>
      <c r="O1483" s="81"/>
      <c r="P1483" s="82" t="s">
        <v>23868</v>
      </c>
      <c r="Q1483" s="83" t="s">
        <v>23869</v>
      </c>
      <c r="R1483" s="82" t="s">
        <v>24147</v>
      </c>
      <c r="S1483" s="121" t="s">
        <v>24148</v>
      </c>
    </row>
    <row r="1484" spans="1:19">
      <c r="A1484" s="126">
        <v>663020</v>
      </c>
      <c r="B1484" s="90" t="str">
        <f t="shared" si="47"/>
        <v>OC663020</v>
      </c>
      <c r="C1484" s="81" t="s">
        <v>24167</v>
      </c>
      <c r="D1484" s="81" t="str">
        <f t="shared" si="48"/>
        <v>663020 - Worker's Compensation – Mayor</v>
      </c>
      <c r="E1484" s="120" t="s">
        <v>22319</v>
      </c>
      <c r="F1484" s="121" t="s">
        <v>22320</v>
      </c>
      <c r="G1484" s="81" t="s">
        <v>23561</v>
      </c>
      <c r="H1484" s="81" t="s">
        <v>23562</v>
      </c>
      <c r="I1484" s="120" t="s">
        <v>23307</v>
      </c>
      <c r="J1484" s="83" t="s">
        <v>23308</v>
      </c>
      <c r="K1484" s="82" t="s">
        <v>23866</v>
      </c>
      <c r="L1484" s="83" t="s">
        <v>22320</v>
      </c>
      <c r="M1484" s="82" t="s">
        <v>23867</v>
      </c>
      <c r="N1484" s="83" t="s">
        <v>22320</v>
      </c>
      <c r="O1484" s="81"/>
      <c r="P1484" s="82" t="s">
        <v>23868</v>
      </c>
      <c r="Q1484" s="83" t="s">
        <v>23869</v>
      </c>
      <c r="R1484" s="82" t="s">
        <v>24147</v>
      </c>
      <c r="S1484" s="121" t="s">
        <v>24148</v>
      </c>
    </row>
    <row r="1485" spans="1:19">
      <c r="A1485" s="126">
        <v>663021</v>
      </c>
      <c r="B1485" s="90" t="str">
        <f t="shared" si="47"/>
        <v>OC663021</v>
      </c>
      <c r="C1485" s="81" t="s">
        <v>24168</v>
      </c>
      <c r="D1485" s="81" t="str">
        <f t="shared" si="48"/>
        <v>663021 - Worker's Compensation – Parking</v>
      </c>
      <c r="E1485" s="120" t="s">
        <v>22319</v>
      </c>
      <c r="F1485" s="121" t="s">
        <v>22320</v>
      </c>
      <c r="G1485" s="81" t="s">
        <v>23561</v>
      </c>
      <c r="H1485" s="81" t="s">
        <v>23562</v>
      </c>
      <c r="I1485" s="120" t="s">
        <v>23307</v>
      </c>
      <c r="J1485" s="83" t="s">
        <v>23308</v>
      </c>
      <c r="K1485" s="82" t="s">
        <v>23866</v>
      </c>
      <c r="L1485" s="83" t="s">
        <v>22320</v>
      </c>
      <c r="M1485" s="82" t="s">
        <v>23867</v>
      </c>
      <c r="N1485" s="83" t="s">
        <v>22320</v>
      </c>
      <c r="O1485" s="81"/>
      <c r="P1485" s="82" t="s">
        <v>23868</v>
      </c>
      <c r="Q1485" s="83" t="s">
        <v>23869</v>
      </c>
      <c r="R1485" s="82" t="s">
        <v>24147</v>
      </c>
      <c r="S1485" s="121" t="s">
        <v>24148</v>
      </c>
    </row>
    <row r="1486" spans="1:19">
      <c r="A1486" s="126">
        <v>663022</v>
      </c>
      <c r="B1486" s="90" t="str">
        <f t="shared" si="47"/>
        <v>OC663022</v>
      </c>
      <c r="C1486" s="81" t="s">
        <v>24169</v>
      </c>
      <c r="D1486" s="81" t="str">
        <f t="shared" si="48"/>
        <v>663022 - Worker's Compensation – Parking Enforcement</v>
      </c>
      <c r="E1486" s="120" t="s">
        <v>22319</v>
      </c>
      <c r="F1486" s="121" t="s">
        <v>22320</v>
      </c>
      <c r="G1486" s="81" t="s">
        <v>23561</v>
      </c>
      <c r="H1486" s="81" t="s">
        <v>23562</v>
      </c>
      <c r="I1486" s="120" t="s">
        <v>23307</v>
      </c>
      <c r="J1486" s="83" t="s">
        <v>23308</v>
      </c>
      <c r="K1486" s="82" t="s">
        <v>23866</v>
      </c>
      <c r="L1486" s="83" t="s">
        <v>22320</v>
      </c>
      <c r="M1486" s="82" t="s">
        <v>23867</v>
      </c>
      <c r="N1486" s="83" t="s">
        <v>22320</v>
      </c>
      <c r="O1486" s="81"/>
      <c r="P1486" s="82" t="s">
        <v>23868</v>
      </c>
      <c r="Q1486" s="83" t="s">
        <v>23869</v>
      </c>
      <c r="R1486" s="82" t="s">
        <v>24147</v>
      </c>
      <c r="S1486" s="121" t="s">
        <v>24148</v>
      </c>
    </row>
    <row r="1487" spans="1:19">
      <c r="A1487" s="126">
        <v>663023</v>
      </c>
      <c r="B1487" s="90" t="str">
        <f t="shared" si="47"/>
        <v>OC663023</v>
      </c>
      <c r="C1487" s="81" t="s">
        <v>24170</v>
      </c>
      <c r="D1487" s="81" t="str">
        <f t="shared" si="48"/>
        <v>663023 - Worker's Compensation – ND</v>
      </c>
      <c r="E1487" s="120" t="s">
        <v>22319</v>
      </c>
      <c r="F1487" s="121" t="s">
        <v>22320</v>
      </c>
      <c r="G1487" s="81" t="s">
        <v>23561</v>
      </c>
      <c r="H1487" s="81" t="s">
        <v>23562</v>
      </c>
      <c r="I1487" s="120" t="s">
        <v>23307</v>
      </c>
      <c r="J1487" s="83" t="s">
        <v>23308</v>
      </c>
      <c r="K1487" s="82" t="s">
        <v>23866</v>
      </c>
      <c r="L1487" s="83" t="s">
        <v>22320</v>
      </c>
      <c r="M1487" s="82" t="s">
        <v>23867</v>
      </c>
      <c r="N1487" s="83" t="s">
        <v>22320</v>
      </c>
      <c r="O1487" s="81"/>
      <c r="P1487" s="82" t="s">
        <v>23868</v>
      </c>
      <c r="Q1487" s="83" t="s">
        <v>23869</v>
      </c>
      <c r="R1487" s="82" t="s">
        <v>24147</v>
      </c>
      <c r="S1487" s="121" t="s">
        <v>24148</v>
      </c>
    </row>
    <row r="1488" spans="1:19">
      <c r="A1488" s="126">
        <v>663024</v>
      </c>
      <c r="B1488" s="90" t="str">
        <f t="shared" si="47"/>
        <v>OC663024</v>
      </c>
      <c r="C1488" s="81" t="s">
        <v>24171</v>
      </c>
      <c r="D1488" s="81" t="str">
        <f t="shared" si="48"/>
        <v>663024 - Worker's Compensation – Personnel</v>
      </c>
      <c r="E1488" s="120" t="s">
        <v>22319</v>
      </c>
      <c r="F1488" s="121" t="s">
        <v>22320</v>
      </c>
      <c r="G1488" s="81" t="s">
        <v>23561</v>
      </c>
      <c r="H1488" s="81" t="s">
        <v>23562</v>
      </c>
      <c r="I1488" s="120" t="s">
        <v>23307</v>
      </c>
      <c r="J1488" s="83" t="s">
        <v>23308</v>
      </c>
      <c r="K1488" s="82" t="s">
        <v>23866</v>
      </c>
      <c r="L1488" s="83" t="s">
        <v>22320</v>
      </c>
      <c r="M1488" s="82" t="s">
        <v>23867</v>
      </c>
      <c r="N1488" s="83" t="s">
        <v>22320</v>
      </c>
      <c r="O1488" s="81"/>
      <c r="P1488" s="82" t="s">
        <v>23868</v>
      </c>
      <c r="Q1488" s="83" t="s">
        <v>23869</v>
      </c>
      <c r="R1488" s="82" t="s">
        <v>24147</v>
      </c>
      <c r="S1488" s="121" t="s">
        <v>24148</v>
      </c>
    </row>
    <row r="1489" spans="1:19">
      <c r="A1489" s="126">
        <v>663025</v>
      </c>
      <c r="B1489" s="90" t="str">
        <f t="shared" si="47"/>
        <v>OC663025</v>
      </c>
      <c r="C1489" s="81" t="s">
        <v>24172</v>
      </c>
      <c r="D1489" s="81" t="str">
        <f t="shared" si="48"/>
        <v>663025 - Worker's Compensation – Police</v>
      </c>
      <c r="E1489" s="120" t="s">
        <v>22319</v>
      </c>
      <c r="F1489" s="121" t="s">
        <v>22320</v>
      </c>
      <c r="G1489" s="81" t="s">
        <v>23561</v>
      </c>
      <c r="H1489" s="81" t="s">
        <v>23562</v>
      </c>
      <c r="I1489" s="120" t="s">
        <v>23307</v>
      </c>
      <c r="J1489" s="83" t="s">
        <v>23308</v>
      </c>
      <c r="K1489" s="82" t="s">
        <v>23866</v>
      </c>
      <c r="L1489" s="83" t="s">
        <v>22320</v>
      </c>
      <c r="M1489" s="82" t="s">
        <v>23867</v>
      </c>
      <c r="N1489" s="83" t="s">
        <v>22320</v>
      </c>
      <c r="O1489" s="81"/>
      <c r="P1489" s="82" t="s">
        <v>23868</v>
      </c>
      <c r="Q1489" s="83" t="s">
        <v>23869</v>
      </c>
      <c r="R1489" s="82" t="s">
        <v>24147</v>
      </c>
      <c r="S1489" s="121" t="s">
        <v>24148</v>
      </c>
    </row>
    <row r="1490" spans="1:19">
      <c r="A1490" s="126">
        <v>663026</v>
      </c>
      <c r="B1490" s="90" t="str">
        <f t="shared" si="47"/>
        <v>OC663026</v>
      </c>
      <c r="C1490" s="81" t="s">
        <v>24173</v>
      </c>
      <c r="D1490" s="81" t="str">
        <f t="shared" si="48"/>
        <v>663026 - Worker's Compensation – Police (Uniformed)</v>
      </c>
      <c r="E1490" s="120" t="s">
        <v>22319</v>
      </c>
      <c r="F1490" s="121" t="s">
        <v>22320</v>
      </c>
      <c r="G1490" s="81" t="s">
        <v>23561</v>
      </c>
      <c r="H1490" s="81" t="s">
        <v>23562</v>
      </c>
      <c r="I1490" s="120" t="s">
        <v>23307</v>
      </c>
      <c r="J1490" s="83" t="s">
        <v>23308</v>
      </c>
      <c r="K1490" s="82" t="s">
        <v>23866</v>
      </c>
      <c r="L1490" s="83" t="s">
        <v>22320</v>
      </c>
      <c r="M1490" s="82" t="s">
        <v>23867</v>
      </c>
      <c r="N1490" s="83" t="s">
        <v>22320</v>
      </c>
      <c r="O1490" s="81"/>
      <c r="P1490" s="82" t="s">
        <v>23868</v>
      </c>
      <c r="Q1490" s="83" t="s">
        <v>23869</v>
      </c>
      <c r="R1490" s="82" t="s">
        <v>24147</v>
      </c>
      <c r="S1490" s="121" t="s">
        <v>24148</v>
      </c>
    </row>
    <row r="1491" spans="1:19">
      <c r="A1491" s="126">
        <v>663027</v>
      </c>
      <c r="B1491" s="90" t="str">
        <f t="shared" si="47"/>
        <v>OC663027</v>
      </c>
      <c r="C1491" s="81" t="s">
        <v>24174</v>
      </c>
      <c r="D1491" s="81" t="str">
        <f t="shared" si="48"/>
        <v>663027 - Worker's Compensation – Public Information</v>
      </c>
      <c r="E1491" s="120" t="s">
        <v>22319</v>
      </c>
      <c r="F1491" s="121" t="s">
        <v>22320</v>
      </c>
      <c r="G1491" s="81" t="s">
        <v>23561</v>
      </c>
      <c r="H1491" s="81" t="s">
        <v>23562</v>
      </c>
      <c r="I1491" s="120" t="s">
        <v>23307</v>
      </c>
      <c r="J1491" s="83" t="s">
        <v>23308</v>
      </c>
      <c r="K1491" s="82" t="s">
        <v>23866</v>
      </c>
      <c r="L1491" s="83" t="s">
        <v>22320</v>
      </c>
      <c r="M1491" s="82" t="s">
        <v>23867</v>
      </c>
      <c r="N1491" s="83" t="s">
        <v>22320</v>
      </c>
      <c r="O1491" s="81"/>
      <c r="P1491" s="82" t="s">
        <v>23868</v>
      </c>
      <c r="Q1491" s="83" t="s">
        <v>23869</v>
      </c>
      <c r="R1491" s="82" t="s">
        <v>24147</v>
      </c>
      <c r="S1491" s="121" t="s">
        <v>24148</v>
      </c>
    </row>
    <row r="1492" spans="1:19">
      <c r="A1492" s="126">
        <v>663028</v>
      </c>
      <c r="B1492" s="90" t="str">
        <f t="shared" si="47"/>
        <v>OC663028</v>
      </c>
      <c r="C1492" s="81" t="s">
        <v>24175</v>
      </c>
      <c r="D1492" s="81" t="str">
        <f t="shared" si="48"/>
        <v>663028 - Worker's Compensation – Lighting</v>
      </c>
      <c r="E1492" s="120" t="s">
        <v>22319</v>
      </c>
      <c r="F1492" s="121" t="s">
        <v>22320</v>
      </c>
      <c r="G1492" s="81" t="s">
        <v>23561</v>
      </c>
      <c r="H1492" s="81" t="s">
        <v>23562</v>
      </c>
      <c r="I1492" s="120" t="s">
        <v>23307</v>
      </c>
      <c r="J1492" s="83" t="s">
        <v>23308</v>
      </c>
      <c r="K1492" s="82" t="s">
        <v>23866</v>
      </c>
      <c r="L1492" s="83" t="s">
        <v>22320</v>
      </c>
      <c r="M1492" s="82" t="s">
        <v>23867</v>
      </c>
      <c r="N1492" s="83" t="s">
        <v>22320</v>
      </c>
      <c r="O1492" s="81"/>
      <c r="P1492" s="82" t="s">
        <v>23868</v>
      </c>
      <c r="Q1492" s="83" t="s">
        <v>23869</v>
      </c>
      <c r="R1492" s="82" t="s">
        <v>24147</v>
      </c>
      <c r="S1492" s="121" t="s">
        <v>24148</v>
      </c>
    </row>
    <row r="1493" spans="1:19">
      <c r="A1493" s="126">
        <v>663029</v>
      </c>
      <c r="B1493" s="90" t="str">
        <f t="shared" si="47"/>
        <v>OC663029</v>
      </c>
      <c r="C1493" s="81" t="s">
        <v>24176</v>
      </c>
      <c r="D1493" s="81" t="str">
        <f t="shared" si="48"/>
        <v>663029 - Worker's Compensation – Recreation</v>
      </c>
      <c r="E1493" s="120" t="s">
        <v>22319</v>
      </c>
      <c r="F1493" s="121" t="s">
        <v>22320</v>
      </c>
      <c r="G1493" s="81" t="s">
        <v>23561</v>
      </c>
      <c r="H1493" s="81" t="s">
        <v>23562</v>
      </c>
      <c r="I1493" s="120" t="s">
        <v>23307</v>
      </c>
      <c r="J1493" s="83" t="s">
        <v>23308</v>
      </c>
      <c r="K1493" s="82" t="s">
        <v>23866</v>
      </c>
      <c r="L1493" s="83" t="s">
        <v>22320</v>
      </c>
      <c r="M1493" s="82" t="s">
        <v>23867</v>
      </c>
      <c r="N1493" s="83" t="s">
        <v>22320</v>
      </c>
      <c r="O1493" s="81"/>
      <c r="P1493" s="82" t="s">
        <v>23868</v>
      </c>
      <c r="Q1493" s="83" t="s">
        <v>23869</v>
      </c>
      <c r="R1493" s="82" t="s">
        <v>24147</v>
      </c>
      <c r="S1493" s="121" t="s">
        <v>24148</v>
      </c>
    </row>
    <row r="1494" spans="1:19">
      <c r="A1494" s="126">
        <v>663030</v>
      </c>
      <c r="B1494" s="90" t="str">
        <f t="shared" si="47"/>
        <v>OC663030</v>
      </c>
      <c r="C1494" s="81" t="s">
        <v>24177</v>
      </c>
      <c r="D1494" s="81" t="str">
        <f t="shared" si="48"/>
        <v>663030 - Worker's Compensation – Senior Citizens</v>
      </c>
      <c r="E1494" s="120" t="s">
        <v>22319</v>
      </c>
      <c r="F1494" s="121" t="s">
        <v>22320</v>
      </c>
      <c r="G1494" s="81" t="s">
        <v>23561</v>
      </c>
      <c r="H1494" s="81" t="s">
        <v>23562</v>
      </c>
      <c r="I1494" s="120" t="s">
        <v>23307</v>
      </c>
      <c r="J1494" s="83" t="s">
        <v>23308</v>
      </c>
      <c r="K1494" s="82" t="s">
        <v>23866</v>
      </c>
      <c r="L1494" s="83" t="s">
        <v>22320</v>
      </c>
      <c r="M1494" s="82" t="s">
        <v>23867</v>
      </c>
      <c r="N1494" s="83" t="s">
        <v>22320</v>
      </c>
      <c r="O1494" s="81"/>
      <c r="P1494" s="82" t="s">
        <v>23868</v>
      </c>
      <c r="Q1494" s="83" t="s">
        <v>23869</v>
      </c>
      <c r="R1494" s="82" t="s">
        <v>24147</v>
      </c>
      <c r="S1494" s="121" t="s">
        <v>24148</v>
      </c>
    </row>
    <row r="1495" spans="1:19">
      <c r="A1495" s="126">
        <v>663031</v>
      </c>
      <c r="B1495" s="90" t="str">
        <f t="shared" si="47"/>
        <v>OC663031</v>
      </c>
      <c r="C1495" s="81" t="s">
        <v>24178</v>
      </c>
      <c r="D1495" s="81" t="str">
        <f t="shared" si="48"/>
        <v>663031 - Worker's Compensation – Transportation</v>
      </c>
      <c r="E1495" s="120" t="s">
        <v>22319</v>
      </c>
      <c r="F1495" s="121" t="s">
        <v>22320</v>
      </c>
      <c r="G1495" s="81" t="s">
        <v>23561</v>
      </c>
      <c r="H1495" s="81" t="s">
        <v>23562</v>
      </c>
      <c r="I1495" s="120" t="s">
        <v>23307</v>
      </c>
      <c r="J1495" s="83" t="s">
        <v>23308</v>
      </c>
      <c r="K1495" s="82" t="s">
        <v>23866</v>
      </c>
      <c r="L1495" s="83" t="s">
        <v>22320</v>
      </c>
      <c r="M1495" s="82" t="s">
        <v>23867</v>
      </c>
      <c r="N1495" s="83" t="s">
        <v>22320</v>
      </c>
      <c r="O1495" s="81"/>
      <c r="P1495" s="82" t="s">
        <v>23868</v>
      </c>
      <c r="Q1495" s="83" t="s">
        <v>23869</v>
      </c>
      <c r="R1495" s="82" t="s">
        <v>24147</v>
      </c>
      <c r="S1495" s="121" t="s">
        <v>24148</v>
      </c>
    </row>
    <row r="1496" spans="1:19">
      <c r="A1496" s="126">
        <v>663032</v>
      </c>
      <c r="B1496" s="90" t="str">
        <f t="shared" si="47"/>
        <v>OC663032</v>
      </c>
      <c r="C1496" s="81" t="s">
        <v>24179</v>
      </c>
      <c r="D1496" s="81" t="str">
        <f t="shared" si="48"/>
        <v>663032 - Worker's Compensation – Water</v>
      </c>
      <c r="E1496" s="120" t="s">
        <v>22319</v>
      </c>
      <c r="F1496" s="121" t="s">
        <v>22320</v>
      </c>
      <c r="G1496" s="81" t="s">
        <v>23561</v>
      </c>
      <c r="H1496" s="81" t="s">
        <v>23562</v>
      </c>
      <c r="I1496" s="120" t="s">
        <v>23307</v>
      </c>
      <c r="J1496" s="83" t="s">
        <v>23308</v>
      </c>
      <c r="K1496" s="82" t="s">
        <v>23866</v>
      </c>
      <c r="L1496" s="83" t="s">
        <v>22320</v>
      </c>
      <c r="M1496" s="82" t="s">
        <v>23867</v>
      </c>
      <c r="N1496" s="83" t="s">
        <v>22320</v>
      </c>
      <c r="O1496" s="81"/>
      <c r="P1496" s="82" t="s">
        <v>23868</v>
      </c>
      <c r="Q1496" s="83" t="s">
        <v>23869</v>
      </c>
      <c r="R1496" s="82" t="s">
        <v>24147</v>
      </c>
      <c r="S1496" s="121" t="s">
        <v>24148</v>
      </c>
    </row>
    <row r="1497" spans="1:19">
      <c r="A1497" s="126">
        <v>663033</v>
      </c>
      <c r="B1497" s="90" t="str">
        <f t="shared" si="47"/>
        <v>OC663033</v>
      </c>
      <c r="C1497" s="81" t="s">
        <v>24180</v>
      </c>
      <c r="D1497" s="81" t="str">
        <f t="shared" si="48"/>
        <v>663033 - Worker's Compensation – Sewerage</v>
      </c>
      <c r="E1497" s="120" t="s">
        <v>22319</v>
      </c>
      <c r="F1497" s="121" t="s">
        <v>22320</v>
      </c>
      <c r="G1497" s="81" t="s">
        <v>23561</v>
      </c>
      <c r="H1497" s="81" t="s">
        <v>23562</v>
      </c>
      <c r="I1497" s="120" t="s">
        <v>23307</v>
      </c>
      <c r="J1497" s="83" t="s">
        <v>23308</v>
      </c>
      <c r="K1497" s="82" t="s">
        <v>23866</v>
      </c>
      <c r="L1497" s="83" t="s">
        <v>22320</v>
      </c>
      <c r="M1497" s="82" t="s">
        <v>23867</v>
      </c>
      <c r="N1497" s="83" t="s">
        <v>22320</v>
      </c>
      <c r="O1497" s="81"/>
      <c r="P1497" s="82" t="s">
        <v>23868</v>
      </c>
      <c r="Q1497" s="83" t="s">
        <v>23869</v>
      </c>
      <c r="R1497" s="82" t="s">
        <v>24147</v>
      </c>
      <c r="S1497" s="121" t="s">
        <v>24148</v>
      </c>
    </row>
    <row r="1498" spans="1:19">
      <c r="A1498" s="126">
        <v>663034</v>
      </c>
      <c r="B1498" s="90" t="str">
        <f t="shared" si="47"/>
        <v>OC663034</v>
      </c>
      <c r="C1498" s="81" t="s">
        <v>24181</v>
      </c>
      <c r="D1498" s="81" t="str">
        <f t="shared" si="48"/>
        <v>663034 - Worker's Compensation – Youth</v>
      </c>
      <c r="E1498" s="120" t="s">
        <v>22319</v>
      </c>
      <c r="F1498" s="121" t="s">
        <v>22320</v>
      </c>
      <c r="G1498" s="81" t="s">
        <v>23561</v>
      </c>
      <c r="H1498" s="81" t="s">
        <v>23562</v>
      </c>
      <c r="I1498" s="120" t="s">
        <v>23307</v>
      </c>
      <c r="J1498" s="83" t="s">
        <v>23308</v>
      </c>
      <c r="K1498" s="82" t="s">
        <v>23866</v>
      </c>
      <c r="L1498" s="83" t="s">
        <v>22320</v>
      </c>
      <c r="M1498" s="82" t="s">
        <v>23867</v>
      </c>
      <c r="N1498" s="83" t="s">
        <v>22320</v>
      </c>
      <c r="O1498" s="81"/>
      <c r="P1498" s="82" t="s">
        <v>23868</v>
      </c>
      <c r="Q1498" s="83" t="s">
        <v>23869</v>
      </c>
      <c r="R1498" s="82" t="s">
        <v>24147</v>
      </c>
      <c r="S1498" s="121" t="s">
        <v>24148</v>
      </c>
    </row>
    <row r="1499" spans="1:19">
      <c r="A1499" s="126">
        <v>663035</v>
      </c>
      <c r="B1499" s="90" t="str">
        <f t="shared" si="47"/>
        <v>OC663035</v>
      </c>
      <c r="C1499" s="81" t="s">
        <v>24182</v>
      </c>
      <c r="D1499" s="81" t="str">
        <f t="shared" si="48"/>
        <v>663035 - Worker's Compensation – Zoo</v>
      </c>
      <c r="E1499" s="120" t="s">
        <v>22319</v>
      </c>
      <c r="F1499" s="121" t="s">
        <v>22320</v>
      </c>
      <c r="G1499" s="81" t="s">
        <v>23561</v>
      </c>
      <c r="H1499" s="81" t="s">
        <v>23562</v>
      </c>
      <c r="I1499" s="120" t="s">
        <v>23307</v>
      </c>
      <c r="J1499" s="83" t="s">
        <v>23308</v>
      </c>
      <c r="K1499" s="82" t="s">
        <v>23866</v>
      </c>
      <c r="L1499" s="83" t="s">
        <v>22320</v>
      </c>
      <c r="M1499" s="82" t="s">
        <v>23867</v>
      </c>
      <c r="N1499" s="83" t="s">
        <v>22320</v>
      </c>
      <c r="O1499" s="81"/>
      <c r="P1499" s="82" t="s">
        <v>23868</v>
      </c>
      <c r="Q1499" s="83" t="s">
        <v>23869</v>
      </c>
      <c r="R1499" s="82" t="s">
        <v>24147</v>
      </c>
      <c r="S1499" s="121" t="s">
        <v>24148</v>
      </c>
    </row>
    <row r="1500" spans="1:19">
      <c r="A1500" s="126">
        <v>663036</v>
      </c>
      <c r="B1500" s="90" t="str">
        <f t="shared" si="47"/>
        <v>OC663036</v>
      </c>
      <c r="C1500" s="81" t="s">
        <v>24183</v>
      </c>
      <c r="D1500" s="81" t="str">
        <f t="shared" si="48"/>
        <v>663036 - Worker's Compensation – Auditor General</v>
      </c>
      <c r="E1500" s="120" t="s">
        <v>22319</v>
      </c>
      <c r="F1500" s="121" t="s">
        <v>22320</v>
      </c>
      <c r="G1500" s="81" t="s">
        <v>23561</v>
      </c>
      <c r="H1500" s="81" t="s">
        <v>23562</v>
      </c>
      <c r="I1500" s="120" t="s">
        <v>23307</v>
      </c>
      <c r="J1500" s="83" t="s">
        <v>23308</v>
      </c>
      <c r="K1500" s="82" t="s">
        <v>23866</v>
      </c>
      <c r="L1500" s="83" t="s">
        <v>22320</v>
      </c>
      <c r="M1500" s="82" t="s">
        <v>23867</v>
      </c>
      <c r="N1500" s="83" t="s">
        <v>22320</v>
      </c>
      <c r="O1500" s="81"/>
      <c r="P1500" s="82" t="s">
        <v>23868</v>
      </c>
      <c r="Q1500" s="83" t="s">
        <v>23869</v>
      </c>
      <c r="R1500" s="82" t="s">
        <v>24147</v>
      </c>
      <c r="S1500" s="121" t="s">
        <v>24148</v>
      </c>
    </row>
    <row r="1501" spans="1:19">
      <c r="A1501" s="126">
        <v>663037</v>
      </c>
      <c r="B1501" s="90" t="str">
        <f t="shared" si="47"/>
        <v>OC663037</v>
      </c>
      <c r="C1501" s="81" t="s">
        <v>24184</v>
      </c>
      <c r="D1501" s="81" t="str">
        <f t="shared" si="48"/>
        <v>663037 - Worker's Compensation – City Clerk</v>
      </c>
      <c r="E1501" s="120" t="s">
        <v>22319</v>
      </c>
      <c r="F1501" s="121" t="s">
        <v>22320</v>
      </c>
      <c r="G1501" s="81" t="s">
        <v>23561</v>
      </c>
      <c r="H1501" s="81" t="s">
        <v>23562</v>
      </c>
      <c r="I1501" s="120" t="s">
        <v>23307</v>
      </c>
      <c r="J1501" s="83" t="s">
        <v>23308</v>
      </c>
      <c r="K1501" s="82" t="s">
        <v>23866</v>
      </c>
      <c r="L1501" s="83" t="s">
        <v>22320</v>
      </c>
      <c r="M1501" s="82" t="s">
        <v>23867</v>
      </c>
      <c r="N1501" s="83" t="s">
        <v>22320</v>
      </c>
      <c r="O1501" s="81"/>
      <c r="P1501" s="82" t="s">
        <v>23868</v>
      </c>
      <c r="Q1501" s="83" t="s">
        <v>23869</v>
      </c>
      <c r="R1501" s="82" t="s">
        <v>24147</v>
      </c>
      <c r="S1501" s="121" t="s">
        <v>24148</v>
      </c>
    </row>
    <row r="1502" spans="1:19">
      <c r="A1502" s="126">
        <v>663038</v>
      </c>
      <c r="B1502" s="90" t="str">
        <f t="shared" si="47"/>
        <v>OC663038</v>
      </c>
      <c r="C1502" s="81" t="s">
        <v>24185</v>
      </c>
      <c r="D1502" s="81" t="str">
        <f t="shared" si="48"/>
        <v>663038 - Worker's Compensation – City Council</v>
      </c>
      <c r="E1502" s="120" t="s">
        <v>22319</v>
      </c>
      <c r="F1502" s="121" t="s">
        <v>22320</v>
      </c>
      <c r="G1502" s="81" t="s">
        <v>23561</v>
      </c>
      <c r="H1502" s="81" t="s">
        <v>23562</v>
      </c>
      <c r="I1502" s="120" t="s">
        <v>23307</v>
      </c>
      <c r="J1502" s="83" t="s">
        <v>23308</v>
      </c>
      <c r="K1502" s="82" t="s">
        <v>23866</v>
      </c>
      <c r="L1502" s="83" t="s">
        <v>22320</v>
      </c>
      <c r="M1502" s="82" t="s">
        <v>23867</v>
      </c>
      <c r="N1502" s="83" t="s">
        <v>22320</v>
      </c>
      <c r="O1502" s="81"/>
      <c r="P1502" s="82" t="s">
        <v>23868</v>
      </c>
      <c r="Q1502" s="83" t="s">
        <v>23869</v>
      </c>
      <c r="R1502" s="82" t="s">
        <v>24147</v>
      </c>
      <c r="S1502" s="121" t="s">
        <v>24148</v>
      </c>
    </row>
    <row r="1503" spans="1:19">
      <c r="A1503" s="126">
        <v>663039</v>
      </c>
      <c r="B1503" s="90" t="str">
        <f t="shared" si="47"/>
        <v>OC663039</v>
      </c>
      <c r="C1503" s="81" t="s">
        <v>24186</v>
      </c>
      <c r="D1503" s="81" t="str">
        <f t="shared" si="48"/>
        <v>663039 - Worker's Compensation – Election Commission</v>
      </c>
      <c r="E1503" s="120" t="s">
        <v>22319</v>
      </c>
      <c r="F1503" s="121" t="s">
        <v>22320</v>
      </c>
      <c r="G1503" s="81" t="s">
        <v>23561</v>
      </c>
      <c r="H1503" s="81" t="s">
        <v>23562</v>
      </c>
      <c r="I1503" s="120" t="s">
        <v>23307</v>
      </c>
      <c r="J1503" s="83" t="s">
        <v>23308</v>
      </c>
      <c r="K1503" s="82" t="s">
        <v>23866</v>
      </c>
      <c r="L1503" s="83" t="s">
        <v>22320</v>
      </c>
      <c r="M1503" s="82" t="s">
        <v>23867</v>
      </c>
      <c r="N1503" s="83" t="s">
        <v>22320</v>
      </c>
      <c r="O1503" s="81"/>
      <c r="P1503" s="82" t="s">
        <v>23868</v>
      </c>
      <c r="Q1503" s="83" t="s">
        <v>23869</v>
      </c>
      <c r="R1503" s="82" t="s">
        <v>24147</v>
      </c>
      <c r="S1503" s="121" t="s">
        <v>24148</v>
      </c>
    </row>
    <row r="1504" spans="1:19">
      <c r="A1504" s="126">
        <v>663040</v>
      </c>
      <c r="B1504" s="90" t="str">
        <f t="shared" si="47"/>
        <v>OC663040</v>
      </c>
      <c r="C1504" s="81" t="s">
        <v>24187</v>
      </c>
      <c r="D1504" s="81" t="str">
        <f t="shared" si="48"/>
        <v>663040 - Worker's Compensation – Ombudsman</v>
      </c>
      <c r="E1504" s="120" t="s">
        <v>22319</v>
      </c>
      <c r="F1504" s="121" t="s">
        <v>22320</v>
      </c>
      <c r="G1504" s="81" t="s">
        <v>23561</v>
      </c>
      <c r="H1504" s="81" t="s">
        <v>23562</v>
      </c>
      <c r="I1504" s="120" t="s">
        <v>23307</v>
      </c>
      <c r="J1504" s="83" t="s">
        <v>23308</v>
      </c>
      <c r="K1504" s="82" t="s">
        <v>23866</v>
      </c>
      <c r="L1504" s="83" t="s">
        <v>22320</v>
      </c>
      <c r="M1504" s="82" t="s">
        <v>23867</v>
      </c>
      <c r="N1504" s="83" t="s">
        <v>22320</v>
      </c>
      <c r="O1504" s="81"/>
      <c r="P1504" s="82" t="s">
        <v>23868</v>
      </c>
      <c r="Q1504" s="83" t="s">
        <v>23869</v>
      </c>
      <c r="R1504" s="82" t="s">
        <v>24147</v>
      </c>
      <c r="S1504" s="121" t="s">
        <v>24148</v>
      </c>
    </row>
    <row r="1505" spans="1:19">
      <c r="A1505" s="126">
        <v>663041</v>
      </c>
      <c r="B1505" s="90" t="str">
        <f t="shared" si="47"/>
        <v>OC663041</v>
      </c>
      <c r="C1505" s="81" t="s">
        <v>24188</v>
      </c>
      <c r="D1505" s="81" t="str">
        <f t="shared" si="48"/>
        <v>663041 - Worker's Compensation – Zoning Appeals</v>
      </c>
      <c r="E1505" s="120" t="s">
        <v>22319</v>
      </c>
      <c r="F1505" s="121" t="s">
        <v>22320</v>
      </c>
      <c r="G1505" s="81" t="s">
        <v>23561</v>
      </c>
      <c r="H1505" s="81" t="s">
        <v>23562</v>
      </c>
      <c r="I1505" s="120" t="s">
        <v>23307</v>
      </c>
      <c r="J1505" s="83" t="s">
        <v>23308</v>
      </c>
      <c r="K1505" s="82" t="s">
        <v>23866</v>
      </c>
      <c r="L1505" s="83" t="s">
        <v>22320</v>
      </c>
      <c r="M1505" s="82" t="s">
        <v>23867</v>
      </c>
      <c r="N1505" s="83" t="s">
        <v>22320</v>
      </c>
      <c r="O1505" s="81"/>
      <c r="P1505" s="82" t="s">
        <v>23868</v>
      </c>
      <c r="Q1505" s="83" t="s">
        <v>23869</v>
      </c>
      <c r="R1505" s="82" t="s">
        <v>24147</v>
      </c>
      <c r="S1505" s="121" t="s">
        <v>24148</v>
      </c>
    </row>
    <row r="1506" spans="1:19">
      <c r="A1506" s="126">
        <v>663042</v>
      </c>
      <c r="B1506" s="90" t="str">
        <f t="shared" si="47"/>
        <v>OC663042</v>
      </c>
      <c r="C1506" s="81" t="s">
        <v>24189</v>
      </c>
      <c r="D1506" s="81" t="str">
        <f t="shared" si="48"/>
        <v>663042 - Worker's Compensation – Recorder's Court – Criminal</v>
      </c>
      <c r="E1506" s="120" t="s">
        <v>22319</v>
      </c>
      <c r="F1506" s="121" t="s">
        <v>22320</v>
      </c>
      <c r="G1506" s="81" t="s">
        <v>23561</v>
      </c>
      <c r="H1506" s="81" t="s">
        <v>23562</v>
      </c>
      <c r="I1506" s="120" t="s">
        <v>23307</v>
      </c>
      <c r="J1506" s="83" t="s">
        <v>23308</v>
      </c>
      <c r="K1506" s="82" t="s">
        <v>23866</v>
      </c>
      <c r="L1506" s="83" t="s">
        <v>22320</v>
      </c>
      <c r="M1506" s="82" t="s">
        <v>23867</v>
      </c>
      <c r="N1506" s="83" t="s">
        <v>22320</v>
      </c>
      <c r="O1506" s="81"/>
      <c r="P1506" s="82" t="s">
        <v>23868</v>
      </c>
      <c r="Q1506" s="83" t="s">
        <v>23869</v>
      </c>
      <c r="R1506" s="82" t="s">
        <v>24147</v>
      </c>
      <c r="S1506" s="121" t="s">
        <v>24148</v>
      </c>
    </row>
    <row r="1507" spans="1:19">
      <c r="A1507" s="126">
        <v>663043</v>
      </c>
      <c r="B1507" s="90" t="str">
        <f t="shared" si="47"/>
        <v>OC663043</v>
      </c>
      <c r="C1507" s="81" t="s">
        <v>24190</v>
      </c>
      <c r="D1507" s="81" t="str">
        <f t="shared" si="48"/>
        <v>663043 - Worker's Compensation – Recorder's Court – Traffic</v>
      </c>
      <c r="E1507" s="120" t="s">
        <v>22319</v>
      </c>
      <c r="F1507" s="121" t="s">
        <v>22320</v>
      </c>
      <c r="G1507" s="81" t="s">
        <v>23561</v>
      </c>
      <c r="H1507" s="81" t="s">
        <v>23562</v>
      </c>
      <c r="I1507" s="120" t="s">
        <v>23307</v>
      </c>
      <c r="J1507" s="83" t="s">
        <v>23308</v>
      </c>
      <c r="K1507" s="82" t="s">
        <v>23866</v>
      </c>
      <c r="L1507" s="83" t="s">
        <v>22320</v>
      </c>
      <c r="M1507" s="82" t="s">
        <v>23867</v>
      </c>
      <c r="N1507" s="83" t="s">
        <v>22320</v>
      </c>
      <c r="O1507" s="81"/>
      <c r="P1507" s="82" t="s">
        <v>23868</v>
      </c>
      <c r="Q1507" s="83" t="s">
        <v>23869</v>
      </c>
      <c r="R1507" s="82" t="s">
        <v>24147</v>
      </c>
      <c r="S1507" s="121" t="s">
        <v>24148</v>
      </c>
    </row>
    <row r="1508" spans="1:19">
      <c r="A1508" s="126">
        <v>663044</v>
      </c>
      <c r="B1508" s="90" t="str">
        <f t="shared" si="47"/>
        <v>OC663044</v>
      </c>
      <c r="C1508" s="81" t="s">
        <v>24191</v>
      </c>
      <c r="D1508" s="81" t="str">
        <f t="shared" si="48"/>
        <v>663044 - Worker's Compensation – 36th District Court</v>
      </c>
      <c r="E1508" s="120" t="s">
        <v>22319</v>
      </c>
      <c r="F1508" s="121" t="s">
        <v>22320</v>
      </c>
      <c r="G1508" s="81" t="s">
        <v>23561</v>
      </c>
      <c r="H1508" s="81" t="s">
        <v>23562</v>
      </c>
      <c r="I1508" s="120" t="s">
        <v>23307</v>
      </c>
      <c r="J1508" s="83" t="s">
        <v>23308</v>
      </c>
      <c r="K1508" s="82" t="s">
        <v>23866</v>
      </c>
      <c r="L1508" s="83" t="s">
        <v>22320</v>
      </c>
      <c r="M1508" s="82" t="s">
        <v>23867</v>
      </c>
      <c r="N1508" s="83" t="s">
        <v>22320</v>
      </c>
      <c r="O1508" s="81"/>
      <c r="P1508" s="82" t="s">
        <v>23868</v>
      </c>
      <c r="Q1508" s="83" t="s">
        <v>23869</v>
      </c>
      <c r="R1508" s="82" t="s">
        <v>24147</v>
      </c>
      <c r="S1508" s="121" t="s">
        <v>24148</v>
      </c>
    </row>
    <row r="1509" spans="1:19">
      <c r="A1509" s="126">
        <v>663045</v>
      </c>
      <c r="B1509" s="90" t="str">
        <f t="shared" si="47"/>
        <v>OC663045</v>
      </c>
      <c r="C1509" s="81" t="s">
        <v>24192</v>
      </c>
      <c r="D1509" s="81" t="str">
        <f t="shared" si="48"/>
        <v>663045 - Worker's Compensation – Library</v>
      </c>
      <c r="E1509" s="120" t="s">
        <v>22319</v>
      </c>
      <c r="F1509" s="121" t="s">
        <v>22320</v>
      </c>
      <c r="G1509" s="81" t="s">
        <v>23561</v>
      </c>
      <c r="H1509" s="81" t="s">
        <v>23562</v>
      </c>
      <c r="I1509" s="120" t="s">
        <v>23307</v>
      </c>
      <c r="J1509" s="83" t="s">
        <v>23308</v>
      </c>
      <c r="K1509" s="82" t="s">
        <v>23866</v>
      </c>
      <c r="L1509" s="83" t="s">
        <v>22320</v>
      </c>
      <c r="M1509" s="82" t="s">
        <v>23867</v>
      </c>
      <c r="N1509" s="83" t="s">
        <v>22320</v>
      </c>
      <c r="O1509" s="81"/>
      <c r="P1509" s="82" t="s">
        <v>23868</v>
      </c>
      <c r="Q1509" s="83" t="s">
        <v>23869</v>
      </c>
      <c r="R1509" s="82" t="s">
        <v>24147</v>
      </c>
      <c r="S1509" s="121" t="s">
        <v>24148</v>
      </c>
    </row>
    <row r="1510" spans="1:19">
      <c r="A1510" s="126">
        <v>663046</v>
      </c>
      <c r="B1510" s="90" t="str">
        <f t="shared" si="47"/>
        <v>OC663046</v>
      </c>
      <c r="C1510" s="81" t="s">
        <v>24193</v>
      </c>
      <c r="D1510" s="81" t="str">
        <f t="shared" si="48"/>
        <v>663046 - Worker's Compensation – Non-Departmental</v>
      </c>
      <c r="E1510" s="120" t="s">
        <v>22319</v>
      </c>
      <c r="F1510" s="121" t="s">
        <v>22320</v>
      </c>
      <c r="G1510" s="81" t="s">
        <v>23561</v>
      </c>
      <c r="H1510" s="81" t="s">
        <v>23562</v>
      </c>
      <c r="I1510" s="120" t="s">
        <v>23307</v>
      </c>
      <c r="J1510" s="83" t="s">
        <v>23308</v>
      </c>
      <c r="K1510" s="82" t="s">
        <v>23866</v>
      </c>
      <c r="L1510" s="83" t="s">
        <v>22320</v>
      </c>
      <c r="M1510" s="82" t="s">
        <v>23867</v>
      </c>
      <c r="N1510" s="83" t="s">
        <v>22320</v>
      </c>
      <c r="O1510" s="81"/>
      <c r="P1510" s="82" t="s">
        <v>23868</v>
      </c>
      <c r="Q1510" s="83" t="s">
        <v>23869</v>
      </c>
      <c r="R1510" s="82" t="s">
        <v>24147</v>
      </c>
      <c r="S1510" s="121" t="s">
        <v>24148</v>
      </c>
    </row>
    <row r="1511" spans="1:19">
      <c r="A1511" s="126">
        <v>663047</v>
      </c>
      <c r="B1511" s="90" t="str">
        <f t="shared" si="47"/>
        <v>OC663047</v>
      </c>
      <c r="C1511" s="81" t="s">
        <v>24194</v>
      </c>
      <c r="D1511" s="81" t="str">
        <f t="shared" si="48"/>
        <v>663047 - Worker's Compensation – General Services</v>
      </c>
      <c r="E1511" s="120" t="s">
        <v>22319</v>
      </c>
      <c r="F1511" s="121" t="s">
        <v>22320</v>
      </c>
      <c r="G1511" s="81" t="s">
        <v>23561</v>
      </c>
      <c r="H1511" s="81" t="s">
        <v>23562</v>
      </c>
      <c r="I1511" s="120" t="s">
        <v>23307</v>
      </c>
      <c r="J1511" s="83" t="s">
        <v>23308</v>
      </c>
      <c r="K1511" s="82" t="s">
        <v>23866</v>
      </c>
      <c r="L1511" s="83" t="s">
        <v>22320</v>
      </c>
      <c r="M1511" s="82" t="s">
        <v>23867</v>
      </c>
      <c r="N1511" s="83" t="s">
        <v>22320</v>
      </c>
      <c r="O1511" s="81"/>
      <c r="P1511" s="82" t="s">
        <v>23868</v>
      </c>
      <c r="Q1511" s="83" t="s">
        <v>23869</v>
      </c>
      <c r="R1511" s="82" t="s">
        <v>24147</v>
      </c>
      <c r="S1511" s="121" t="s">
        <v>24148</v>
      </c>
    </row>
    <row r="1512" spans="1:19">
      <c r="A1512" s="126">
        <v>663048</v>
      </c>
      <c r="B1512" s="90" t="str">
        <f t="shared" si="47"/>
        <v>OC663048</v>
      </c>
      <c r="C1512" s="81" t="s">
        <v>24195</v>
      </c>
      <c r="D1512" s="81" t="str">
        <f t="shared" si="48"/>
        <v>663048 - Work Comp-DAH</v>
      </c>
      <c r="E1512" s="120" t="s">
        <v>22319</v>
      </c>
      <c r="F1512" s="121" t="s">
        <v>22320</v>
      </c>
      <c r="G1512" s="81" t="s">
        <v>23561</v>
      </c>
      <c r="H1512" s="81" t="s">
        <v>23562</v>
      </c>
      <c r="I1512" s="120" t="s">
        <v>23307</v>
      </c>
      <c r="J1512" s="83" t="s">
        <v>23308</v>
      </c>
      <c r="K1512" s="82" t="s">
        <v>23866</v>
      </c>
      <c r="L1512" s="83" t="s">
        <v>22320</v>
      </c>
      <c r="M1512" s="82" t="s">
        <v>23867</v>
      </c>
      <c r="N1512" s="83" t="s">
        <v>22320</v>
      </c>
      <c r="O1512" s="81"/>
      <c r="P1512" s="82" t="s">
        <v>23868</v>
      </c>
      <c r="Q1512" s="83" t="s">
        <v>23869</v>
      </c>
      <c r="R1512" s="82" t="s">
        <v>24147</v>
      </c>
      <c r="S1512" s="121" t="s">
        <v>24148</v>
      </c>
    </row>
    <row r="1513" spans="1:19">
      <c r="A1513" s="126">
        <v>663049</v>
      </c>
      <c r="B1513" s="90" t="str">
        <f t="shared" si="47"/>
        <v>OC663049</v>
      </c>
      <c r="C1513" s="81" t="s">
        <v>24196</v>
      </c>
      <c r="D1513" s="81" t="str">
        <f t="shared" si="48"/>
        <v>663049 - Work Comp-OIG</v>
      </c>
      <c r="E1513" s="120" t="s">
        <v>22319</v>
      </c>
      <c r="F1513" s="121" t="s">
        <v>22320</v>
      </c>
      <c r="G1513" s="81" t="s">
        <v>23561</v>
      </c>
      <c r="H1513" s="81" t="s">
        <v>23562</v>
      </c>
      <c r="I1513" s="120" t="s">
        <v>23307</v>
      </c>
      <c r="J1513" s="83" t="s">
        <v>23308</v>
      </c>
      <c r="K1513" s="82" t="s">
        <v>23866</v>
      </c>
      <c r="L1513" s="83" t="s">
        <v>22320</v>
      </c>
      <c r="M1513" s="82" t="s">
        <v>23867</v>
      </c>
      <c r="N1513" s="83" t="s">
        <v>22320</v>
      </c>
      <c r="O1513" s="81"/>
      <c r="P1513" s="82" t="s">
        <v>23868</v>
      </c>
      <c r="Q1513" s="83" t="s">
        <v>23869</v>
      </c>
      <c r="R1513" s="82" t="s">
        <v>24147</v>
      </c>
      <c r="S1513" s="121" t="s">
        <v>24148</v>
      </c>
    </row>
    <row r="1514" spans="1:19">
      <c r="A1514" s="126">
        <v>663103</v>
      </c>
      <c r="B1514" s="90" t="str">
        <f t="shared" si="47"/>
        <v>OC663103</v>
      </c>
      <c r="C1514" s="81" t="s">
        <v>24197</v>
      </c>
      <c r="D1514" s="81" t="str">
        <f t="shared" si="48"/>
        <v>663103 - Worker's Compensation – Fire Uniform</v>
      </c>
      <c r="E1514" s="120" t="s">
        <v>22319</v>
      </c>
      <c r="F1514" s="121" t="s">
        <v>22320</v>
      </c>
      <c r="G1514" s="81" t="s">
        <v>23561</v>
      </c>
      <c r="H1514" s="81" t="s">
        <v>23562</v>
      </c>
      <c r="I1514" s="120" t="s">
        <v>23307</v>
      </c>
      <c r="J1514" s="83" t="s">
        <v>23308</v>
      </c>
      <c r="K1514" s="82" t="s">
        <v>23866</v>
      </c>
      <c r="L1514" s="83" t="s">
        <v>22320</v>
      </c>
      <c r="M1514" s="82" t="s">
        <v>23867</v>
      </c>
      <c r="N1514" s="83" t="s">
        <v>22320</v>
      </c>
      <c r="O1514" s="81"/>
      <c r="P1514" s="82" t="s">
        <v>23868</v>
      </c>
      <c r="Q1514" s="83" t="s">
        <v>23869</v>
      </c>
      <c r="R1514" s="82" t="s">
        <v>24147</v>
      </c>
      <c r="S1514" s="121" t="s">
        <v>24148</v>
      </c>
    </row>
    <row r="1515" spans="1:19">
      <c r="A1515" s="126">
        <v>664001</v>
      </c>
      <c r="B1515" s="90" t="str">
        <f t="shared" si="47"/>
        <v>OC664001</v>
      </c>
      <c r="C1515" s="81" t="s">
        <v>24198</v>
      </c>
      <c r="D1515" s="81" t="str">
        <f t="shared" si="48"/>
        <v>664001 - Miscellaneous Claims – Airport</v>
      </c>
      <c r="E1515" s="120" t="s">
        <v>22319</v>
      </c>
      <c r="F1515" s="121" t="s">
        <v>22320</v>
      </c>
      <c r="G1515" s="81" t="s">
        <v>23561</v>
      </c>
      <c r="H1515" s="81" t="s">
        <v>23562</v>
      </c>
      <c r="I1515" s="120" t="s">
        <v>23307</v>
      </c>
      <c r="J1515" s="83" t="s">
        <v>23308</v>
      </c>
      <c r="K1515" s="82" t="s">
        <v>23866</v>
      </c>
      <c r="L1515" s="83" t="s">
        <v>22320</v>
      </c>
      <c r="M1515" s="82" t="s">
        <v>23867</v>
      </c>
      <c r="N1515" s="83" t="s">
        <v>22320</v>
      </c>
      <c r="O1515" s="81"/>
      <c r="P1515" s="82" t="s">
        <v>23868</v>
      </c>
      <c r="Q1515" s="83" t="s">
        <v>23869</v>
      </c>
      <c r="R1515" s="82" t="s">
        <v>24199</v>
      </c>
      <c r="S1515" s="121" t="s">
        <v>24200</v>
      </c>
    </row>
    <row r="1516" spans="1:19">
      <c r="A1516" s="126">
        <v>664002</v>
      </c>
      <c r="B1516" s="90" t="str">
        <f t="shared" si="47"/>
        <v>OC664002</v>
      </c>
      <c r="C1516" s="81" t="s">
        <v>24201</v>
      </c>
      <c r="D1516" s="81" t="str">
        <f t="shared" si="48"/>
        <v>664002 - Miscellaneous Claims – Arts</v>
      </c>
      <c r="E1516" s="120" t="s">
        <v>22319</v>
      </c>
      <c r="F1516" s="121" t="s">
        <v>22320</v>
      </c>
      <c r="G1516" s="81" t="s">
        <v>23561</v>
      </c>
      <c r="H1516" s="81" t="s">
        <v>23562</v>
      </c>
      <c r="I1516" s="120" t="s">
        <v>23307</v>
      </c>
      <c r="J1516" s="83" t="s">
        <v>23308</v>
      </c>
      <c r="K1516" s="82" t="s">
        <v>23866</v>
      </c>
      <c r="L1516" s="83" t="s">
        <v>22320</v>
      </c>
      <c r="M1516" s="82" t="s">
        <v>23867</v>
      </c>
      <c r="N1516" s="83" t="s">
        <v>22320</v>
      </c>
      <c r="O1516" s="81"/>
      <c r="P1516" s="82" t="s">
        <v>23868</v>
      </c>
      <c r="Q1516" s="83" t="s">
        <v>23869</v>
      </c>
      <c r="R1516" s="82" t="s">
        <v>24199</v>
      </c>
      <c r="S1516" s="121" t="s">
        <v>24200</v>
      </c>
    </row>
    <row r="1517" spans="1:19">
      <c r="A1517" s="126">
        <v>664003</v>
      </c>
      <c r="B1517" s="90" t="str">
        <f t="shared" si="47"/>
        <v>OC664003</v>
      </c>
      <c r="C1517" s="81" t="s">
        <v>24202</v>
      </c>
      <c r="D1517" s="81" t="str">
        <f t="shared" si="48"/>
        <v>664003 - Miscellaneous Claims – Budget</v>
      </c>
      <c r="E1517" s="120" t="s">
        <v>22319</v>
      </c>
      <c r="F1517" s="121" t="s">
        <v>22320</v>
      </c>
      <c r="G1517" s="81" t="s">
        <v>23561</v>
      </c>
      <c r="H1517" s="81" t="s">
        <v>23562</v>
      </c>
      <c r="I1517" s="120" t="s">
        <v>23307</v>
      </c>
      <c r="J1517" s="83" t="s">
        <v>23308</v>
      </c>
      <c r="K1517" s="82" t="s">
        <v>23866</v>
      </c>
      <c r="L1517" s="83" t="s">
        <v>22320</v>
      </c>
      <c r="M1517" s="82" t="s">
        <v>23867</v>
      </c>
      <c r="N1517" s="83" t="s">
        <v>22320</v>
      </c>
      <c r="O1517" s="81"/>
      <c r="P1517" s="82" t="s">
        <v>23868</v>
      </c>
      <c r="Q1517" s="83" t="s">
        <v>23869</v>
      </c>
      <c r="R1517" s="82" t="s">
        <v>24199</v>
      </c>
      <c r="S1517" s="121" t="s">
        <v>24200</v>
      </c>
    </row>
    <row r="1518" spans="1:19">
      <c r="A1518" s="126">
        <v>664004</v>
      </c>
      <c r="B1518" s="90" t="str">
        <f t="shared" si="47"/>
        <v>OC664004</v>
      </c>
      <c r="C1518" s="81" t="s">
        <v>24203</v>
      </c>
      <c r="D1518" s="81" t="str">
        <f t="shared" si="48"/>
        <v>664004 - Miscellaneous Claims – Buildings &amp; Safety</v>
      </c>
      <c r="E1518" s="120" t="s">
        <v>22319</v>
      </c>
      <c r="F1518" s="121" t="s">
        <v>22320</v>
      </c>
      <c r="G1518" s="81" t="s">
        <v>23561</v>
      </c>
      <c r="H1518" s="81" t="s">
        <v>23562</v>
      </c>
      <c r="I1518" s="120" t="s">
        <v>23307</v>
      </c>
      <c r="J1518" s="83" t="s">
        <v>23308</v>
      </c>
      <c r="K1518" s="82" t="s">
        <v>23866</v>
      </c>
      <c r="L1518" s="83" t="s">
        <v>22320</v>
      </c>
      <c r="M1518" s="82" t="s">
        <v>23867</v>
      </c>
      <c r="N1518" s="83" t="s">
        <v>22320</v>
      </c>
      <c r="O1518" s="81"/>
      <c r="P1518" s="82" t="s">
        <v>23868</v>
      </c>
      <c r="Q1518" s="83" t="s">
        <v>23869</v>
      </c>
      <c r="R1518" s="82" t="s">
        <v>24199</v>
      </c>
      <c r="S1518" s="121" t="s">
        <v>24200</v>
      </c>
    </row>
    <row r="1519" spans="1:19">
      <c r="A1519" s="126">
        <v>664005</v>
      </c>
      <c r="B1519" s="90" t="str">
        <f t="shared" si="47"/>
        <v>OC664005</v>
      </c>
      <c r="C1519" s="81" t="s">
        <v>24204</v>
      </c>
      <c r="D1519" s="81" t="str">
        <f t="shared" si="48"/>
        <v>664005 - Miscellaneous Claims – City Engineering</v>
      </c>
      <c r="E1519" s="120" t="s">
        <v>22319</v>
      </c>
      <c r="F1519" s="121" t="s">
        <v>22320</v>
      </c>
      <c r="G1519" s="81" t="s">
        <v>23561</v>
      </c>
      <c r="H1519" s="81" t="s">
        <v>23562</v>
      </c>
      <c r="I1519" s="120" t="s">
        <v>23307</v>
      </c>
      <c r="J1519" s="83" t="s">
        <v>23308</v>
      </c>
      <c r="K1519" s="82" t="s">
        <v>23866</v>
      </c>
      <c r="L1519" s="83" t="s">
        <v>22320</v>
      </c>
      <c r="M1519" s="82" t="s">
        <v>23867</v>
      </c>
      <c r="N1519" s="83" t="s">
        <v>22320</v>
      </c>
      <c r="O1519" s="81"/>
      <c r="P1519" s="82" t="s">
        <v>23868</v>
      </c>
      <c r="Q1519" s="83" t="s">
        <v>23869</v>
      </c>
      <c r="R1519" s="82" t="s">
        <v>24199</v>
      </c>
      <c r="S1519" s="121" t="s">
        <v>24200</v>
      </c>
    </row>
    <row r="1520" spans="1:19">
      <c r="A1520" s="126">
        <v>664006</v>
      </c>
      <c r="B1520" s="90" t="str">
        <f t="shared" si="47"/>
        <v>OC664006</v>
      </c>
      <c r="C1520" s="81" t="s">
        <v>24205</v>
      </c>
      <c r="D1520" s="81" t="str">
        <f t="shared" si="48"/>
        <v>664006 - Miscellaneous Claims – Civic Center</v>
      </c>
      <c r="E1520" s="120" t="s">
        <v>22319</v>
      </c>
      <c r="F1520" s="121" t="s">
        <v>22320</v>
      </c>
      <c r="G1520" s="81" t="s">
        <v>23561</v>
      </c>
      <c r="H1520" s="81" t="s">
        <v>23562</v>
      </c>
      <c r="I1520" s="120" t="s">
        <v>23307</v>
      </c>
      <c r="J1520" s="83" t="s">
        <v>23308</v>
      </c>
      <c r="K1520" s="82" t="s">
        <v>23866</v>
      </c>
      <c r="L1520" s="83" t="s">
        <v>22320</v>
      </c>
      <c r="M1520" s="82" t="s">
        <v>23867</v>
      </c>
      <c r="N1520" s="83" t="s">
        <v>22320</v>
      </c>
      <c r="O1520" s="81"/>
      <c r="P1520" s="82" t="s">
        <v>23868</v>
      </c>
      <c r="Q1520" s="83" t="s">
        <v>23869</v>
      </c>
      <c r="R1520" s="82" t="s">
        <v>24199</v>
      </c>
      <c r="S1520" s="121" t="s">
        <v>24200</v>
      </c>
    </row>
    <row r="1521" spans="1:19">
      <c r="A1521" s="126">
        <v>664007</v>
      </c>
      <c r="B1521" s="90" t="str">
        <f t="shared" si="47"/>
        <v>OC664007</v>
      </c>
      <c r="C1521" s="81" t="s">
        <v>24206</v>
      </c>
      <c r="D1521" s="81" t="str">
        <f t="shared" si="48"/>
        <v>664007 - Miscellaneous Claims – Planning &amp; Develop</v>
      </c>
      <c r="E1521" s="120" t="s">
        <v>22319</v>
      </c>
      <c r="F1521" s="121" t="s">
        <v>22320</v>
      </c>
      <c r="G1521" s="81" t="s">
        <v>23561</v>
      </c>
      <c r="H1521" s="81" t="s">
        <v>23562</v>
      </c>
      <c r="I1521" s="120" t="s">
        <v>23307</v>
      </c>
      <c r="J1521" s="83" t="s">
        <v>23308</v>
      </c>
      <c r="K1521" s="82" t="s">
        <v>23866</v>
      </c>
      <c r="L1521" s="83" t="s">
        <v>22320</v>
      </c>
      <c r="M1521" s="82" t="s">
        <v>23867</v>
      </c>
      <c r="N1521" s="83" t="s">
        <v>22320</v>
      </c>
      <c r="O1521" s="81"/>
      <c r="P1521" s="82" t="s">
        <v>23868</v>
      </c>
      <c r="Q1521" s="83" t="s">
        <v>23869</v>
      </c>
      <c r="R1521" s="82" t="s">
        <v>24199</v>
      </c>
      <c r="S1521" s="121" t="s">
        <v>24200</v>
      </c>
    </row>
    <row r="1522" spans="1:19">
      <c r="A1522" s="126">
        <v>664008</v>
      </c>
      <c r="B1522" s="90" t="str">
        <f t="shared" si="47"/>
        <v>OC664008</v>
      </c>
      <c r="C1522" s="81" t="s">
        <v>24207</v>
      </c>
      <c r="D1522" s="81" t="str">
        <f t="shared" si="48"/>
        <v>664008 - Miscellaneous Claims – Consumer Affairs</v>
      </c>
      <c r="E1522" s="120" t="s">
        <v>22319</v>
      </c>
      <c r="F1522" s="121" t="s">
        <v>22320</v>
      </c>
      <c r="G1522" s="81" t="s">
        <v>23561</v>
      </c>
      <c r="H1522" s="81" t="s">
        <v>23562</v>
      </c>
      <c r="I1522" s="120" t="s">
        <v>23307</v>
      </c>
      <c r="J1522" s="83" t="s">
        <v>23308</v>
      </c>
      <c r="K1522" s="82" t="s">
        <v>23866</v>
      </c>
      <c r="L1522" s="83" t="s">
        <v>22320</v>
      </c>
      <c r="M1522" s="82" t="s">
        <v>23867</v>
      </c>
      <c r="N1522" s="83" t="s">
        <v>22320</v>
      </c>
      <c r="O1522" s="81"/>
      <c r="P1522" s="82" t="s">
        <v>23868</v>
      </c>
      <c r="Q1522" s="83" t="s">
        <v>23869</v>
      </c>
      <c r="R1522" s="82" t="s">
        <v>24199</v>
      </c>
      <c r="S1522" s="121" t="s">
        <v>24200</v>
      </c>
    </row>
    <row r="1523" spans="1:19">
      <c r="A1523" s="126">
        <v>664009</v>
      </c>
      <c r="B1523" s="90" t="str">
        <f t="shared" si="47"/>
        <v>OC664009</v>
      </c>
      <c r="C1523" s="81" t="s">
        <v>24208</v>
      </c>
      <c r="D1523" s="81" t="str">
        <f t="shared" si="48"/>
        <v>664009 - Miscellaneous Claims – Council of Arts</v>
      </c>
      <c r="E1523" s="120" t="s">
        <v>22319</v>
      </c>
      <c r="F1523" s="121" t="s">
        <v>22320</v>
      </c>
      <c r="G1523" s="81" t="s">
        <v>23561</v>
      </c>
      <c r="H1523" s="81" t="s">
        <v>23562</v>
      </c>
      <c r="I1523" s="120" t="s">
        <v>23307</v>
      </c>
      <c r="J1523" s="83" t="s">
        <v>23308</v>
      </c>
      <c r="K1523" s="82" t="s">
        <v>23866</v>
      </c>
      <c r="L1523" s="83" t="s">
        <v>22320</v>
      </c>
      <c r="M1523" s="82" t="s">
        <v>23867</v>
      </c>
      <c r="N1523" s="83" t="s">
        <v>22320</v>
      </c>
      <c r="O1523" s="81"/>
      <c r="P1523" s="82" t="s">
        <v>23868</v>
      </c>
      <c r="Q1523" s="83" t="s">
        <v>23869</v>
      </c>
      <c r="R1523" s="82" t="s">
        <v>24199</v>
      </c>
      <c r="S1523" s="121" t="s">
        <v>24200</v>
      </c>
    </row>
    <row r="1524" spans="1:19">
      <c r="A1524" s="126">
        <v>664010</v>
      </c>
      <c r="B1524" s="90" t="str">
        <f t="shared" si="47"/>
        <v>OC664010</v>
      </c>
      <c r="C1524" s="81" t="s">
        <v>24209</v>
      </c>
      <c r="D1524" s="81" t="str">
        <f t="shared" si="48"/>
        <v>664010 - Miscellaneous Claims – ITS</v>
      </c>
      <c r="E1524" s="120" t="s">
        <v>22319</v>
      </c>
      <c r="F1524" s="121" t="s">
        <v>22320</v>
      </c>
      <c r="G1524" s="81" t="s">
        <v>23561</v>
      </c>
      <c r="H1524" s="81" t="s">
        <v>23562</v>
      </c>
      <c r="I1524" s="120" t="s">
        <v>23307</v>
      </c>
      <c r="J1524" s="83" t="s">
        <v>23308</v>
      </c>
      <c r="K1524" s="82" t="s">
        <v>23866</v>
      </c>
      <c r="L1524" s="83" t="s">
        <v>22320</v>
      </c>
      <c r="M1524" s="82" t="s">
        <v>23867</v>
      </c>
      <c r="N1524" s="83" t="s">
        <v>22320</v>
      </c>
      <c r="O1524" s="81"/>
      <c r="P1524" s="82" t="s">
        <v>23868</v>
      </c>
      <c r="Q1524" s="83" t="s">
        <v>23869</v>
      </c>
      <c r="R1524" s="82" t="s">
        <v>24199</v>
      </c>
      <c r="S1524" s="121" t="s">
        <v>24200</v>
      </c>
    </row>
    <row r="1525" spans="1:19">
      <c r="A1525" s="126">
        <v>664011</v>
      </c>
      <c r="B1525" s="90" t="str">
        <f t="shared" si="47"/>
        <v>OC664011</v>
      </c>
      <c r="C1525" s="81" t="s">
        <v>24210</v>
      </c>
      <c r="D1525" s="81" t="str">
        <f t="shared" si="48"/>
        <v>664011 - Miscellaneous Claims – DPW</v>
      </c>
      <c r="E1525" s="120" t="s">
        <v>22319</v>
      </c>
      <c r="F1525" s="121" t="s">
        <v>22320</v>
      </c>
      <c r="G1525" s="81" t="s">
        <v>23561</v>
      </c>
      <c r="H1525" s="81" t="s">
        <v>23562</v>
      </c>
      <c r="I1525" s="120" t="s">
        <v>23307</v>
      </c>
      <c r="J1525" s="83" t="s">
        <v>23308</v>
      </c>
      <c r="K1525" s="82" t="s">
        <v>23866</v>
      </c>
      <c r="L1525" s="83" t="s">
        <v>22320</v>
      </c>
      <c r="M1525" s="82" t="s">
        <v>23867</v>
      </c>
      <c r="N1525" s="83" t="s">
        <v>22320</v>
      </c>
      <c r="O1525" s="81"/>
      <c r="P1525" s="82" t="s">
        <v>23868</v>
      </c>
      <c r="Q1525" s="83" t="s">
        <v>23869</v>
      </c>
      <c r="R1525" s="82" t="s">
        <v>24199</v>
      </c>
      <c r="S1525" s="121" t="s">
        <v>24200</v>
      </c>
    </row>
    <row r="1526" spans="1:19">
      <c r="A1526" s="126">
        <v>664012</v>
      </c>
      <c r="B1526" s="90" t="str">
        <f t="shared" si="47"/>
        <v>OC664012</v>
      </c>
      <c r="C1526" s="81" t="s">
        <v>24211</v>
      </c>
      <c r="D1526" s="81" t="str">
        <f t="shared" si="48"/>
        <v>664012 - Miscellaneous Claims – Environmental Affairs</v>
      </c>
      <c r="E1526" s="120" t="s">
        <v>22319</v>
      </c>
      <c r="F1526" s="121" t="s">
        <v>22320</v>
      </c>
      <c r="G1526" s="81" t="s">
        <v>23561</v>
      </c>
      <c r="H1526" s="81" t="s">
        <v>23562</v>
      </c>
      <c r="I1526" s="120" t="s">
        <v>23307</v>
      </c>
      <c r="J1526" s="83" t="s">
        <v>23308</v>
      </c>
      <c r="K1526" s="82" t="s">
        <v>23866</v>
      </c>
      <c r="L1526" s="83" t="s">
        <v>22320</v>
      </c>
      <c r="M1526" s="82" t="s">
        <v>23867</v>
      </c>
      <c r="N1526" s="83" t="s">
        <v>22320</v>
      </c>
      <c r="O1526" s="81"/>
      <c r="P1526" s="82" t="s">
        <v>23868</v>
      </c>
      <c r="Q1526" s="83" t="s">
        <v>23869</v>
      </c>
      <c r="R1526" s="82" t="s">
        <v>24199</v>
      </c>
      <c r="S1526" s="121" t="s">
        <v>24200</v>
      </c>
    </row>
    <row r="1527" spans="1:19">
      <c r="A1527" s="126">
        <v>664013</v>
      </c>
      <c r="B1527" s="90" t="str">
        <f t="shared" si="47"/>
        <v>OC664013</v>
      </c>
      <c r="C1527" s="81" t="s">
        <v>24212</v>
      </c>
      <c r="D1527" s="81" t="str">
        <f t="shared" si="48"/>
        <v>664013 - Miscellaneous Claims – Finance</v>
      </c>
      <c r="E1527" s="120" t="s">
        <v>22319</v>
      </c>
      <c r="F1527" s="121" t="s">
        <v>22320</v>
      </c>
      <c r="G1527" s="81" t="s">
        <v>23561</v>
      </c>
      <c r="H1527" s="81" t="s">
        <v>23562</v>
      </c>
      <c r="I1527" s="120" t="s">
        <v>23307</v>
      </c>
      <c r="J1527" s="83" t="s">
        <v>23308</v>
      </c>
      <c r="K1527" s="82" t="s">
        <v>23866</v>
      </c>
      <c r="L1527" s="83" t="s">
        <v>22320</v>
      </c>
      <c r="M1527" s="82" t="s">
        <v>23867</v>
      </c>
      <c r="N1527" s="83" t="s">
        <v>22320</v>
      </c>
      <c r="O1527" s="81"/>
      <c r="P1527" s="82" t="s">
        <v>23868</v>
      </c>
      <c r="Q1527" s="83" t="s">
        <v>23869</v>
      </c>
      <c r="R1527" s="82" t="s">
        <v>24199</v>
      </c>
      <c r="S1527" s="121" t="s">
        <v>24200</v>
      </c>
    </row>
    <row r="1528" spans="1:19">
      <c r="A1528" s="126">
        <v>664014</v>
      </c>
      <c r="B1528" s="90" t="str">
        <f t="shared" si="47"/>
        <v>OC664014</v>
      </c>
      <c r="C1528" s="81" t="s">
        <v>24213</v>
      </c>
      <c r="D1528" s="81" t="str">
        <f t="shared" si="48"/>
        <v>664014 - Miscellaneous Claims – Fire</v>
      </c>
      <c r="E1528" s="120" t="s">
        <v>22319</v>
      </c>
      <c r="F1528" s="121" t="s">
        <v>22320</v>
      </c>
      <c r="G1528" s="81" t="s">
        <v>23561</v>
      </c>
      <c r="H1528" s="81" t="s">
        <v>23562</v>
      </c>
      <c r="I1528" s="120" t="s">
        <v>23307</v>
      </c>
      <c r="J1528" s="83" t="s">
        <v>23308</v>
      </c>
      <c r="K1528" s="82" t="s">
        <v>23866</v>
      </c>
      <c r="L1528" s="83" t="s">
        <v>22320</v>
      </c>
      <c r="M1528" s="82" t="s">
        <v>23867</v>
      </c>
      <c r="N1528" s="83" t="s">
        <v>22320</v>
      </c>
      <c r="O1528" s="81"/>
      <c r="P1528" s="82" t="s">
        <v>23868</v>
      </c>
      <c r="Q1528" s="83" t="s">
        <v>23869</v>
      </c>
      <c r="R1528" s="82" t="s">
        <v>24199</v>
      </c>
      <c r="S1528" s="121" t="s">
        <v>24200</v>
      </c>
    </row>
    <row r="1529" spans="1:19">
      <c r="A1529" s="126">
        <v>664015</v>
      </c>
      <c r="B1529" s="90" t="str">
        <f t="shared" si="47"/>
        <v>OC664015</v>
      </c>
      <c r="C1529" s="81" t="s">
        <v>24214</v>
      </c>
      <c r="D1529" s="81" t="str">
        <f t="shared" si="48"/>
        <v>664015 - Miscellaneous Claims – Historical</v>
      </c>
      <c r="E1529" s="120" t="s">
        <v>22319</v>
      </c>
      <c r="F1529" s="121" t="s">
        <v>22320</v>
      </c>
      <c r="G1529" s="81" t="s">
        <v>23561</v>
      </c>
      <c r="H1529" s="81" t="s">
        <v>23562</v>
      </c>
      <c r="I1529" s="120" t="s">
        <v>23307</v>
      </c>
      <c r="J1529" s="83" t="s">
        <v>23308</v>
      </c>
      <c r="K1529" s="82" t="s">
        <v>23866</v>
      </c>
      <c r="L1529" s="83" t="s">
        <v>22320</v>
      </c>
      <c r="M1529" s="82" t="s">
        <v>23867</v>
      </c>
      <c r="N1529" s="83" t="s">
        <v>22320</v>
      </c>
      <c r="O1529" s="81"/>
      <c r="P1529" s="82" t="s">
        <v>23868</v>
      </c>
      <c r="Q1529" s="83" t="s">
        <v>23869</v>
      </c>
      <c r="R1529" s="82" t="s">
        <v>24199</v>
      </c>
      <c r="S1529" s="121" t="s">
        <v>24200</v>
      </c>
    </row>
    <row r="1530" spans="1:19">
      <c r="A1530" s="126">
        <v>664016</v>
      </c>
      <c r="B1530" s="90" t="str">
        <f t="shared" si="47"/>
        <v>OC664016</v>
      </c>
      <c r="C1530" s="81" t="s">
        <v>24215</v>
      </c>
      <c r="D1530" s="81" t="str">
        <f t="shared" si="48"/>
        <v>664016 - Miscellaneous Claims – Housing</v>
      </c>
      <c r="E1530" s="120" t="s">
        <v>22319</v>
      </c>
      <c r="F1530" s="121" t="s">
        <v>22320</v>
      </c>
      <c r="G1530" s="81" t="s">
        <v>23561</v>
      </c>
      <c r="H1530" s="81" t="s">
        <v>23562</v>
      </c>
      <c r="I1530" s="120" t="s">
        <v>23307</v>
      </c>
      <c r="J1530" s="83" t="s">
        <v>23308</v>
      </c>
      <c r="K1530" s="82" t="s">
        <v>23866</v>
      </c>
      <c r="L1530" s="83" t="s">
        <v>22320</v>
      </c>
      <c r="M1530" s="82" t="s">
        <v>23867</v>
      </c>
      <c r="N1530" s="83" t="s">
        <v>22320</v>
      </c>
      <c r="O1530" s="81"/>
      <c r="P1530" s="82" t="s">
        <v>23868</v>
      </c>
      <c r="Q1530" s="83" t="s">
        <v>23869</v>
      </c>
      <c r="R1530" s="82" t="s">
        <v>24199</v>
      </c>
      <c r="S1530" s="121" t="s">
        <v>24200</v>
      </c>
    </row>
    <row r="1531" spans="1:19">
      <c r="A1531" s="126">
        <v>664017</v>
      </c>
      <c r="B1531" s="90" t="str">
        <f t="shared" si="47"/>
        <v>OC664017</v>
      </c>
      <c r="C1531" s="81" t="s">
        <v>24216</v>
      </c>
      <c r="D1531" s="81" t="str">
        <f t="shared" si="48"/>
        <v>664017 - Miscellaneous Claims – Human Rights</v>
      </c>
      <c r="E1531" s="120" t="s">
        <v>22319</v>
      </c>
      <c r="F1531" s="121" t="s">
        <v>22320</v>
      </c>
      <c r="G1531" s="81" t="s">
        <v>23561</v>
      </c>
      <c r="H1531" s="81" t="s">
        <v>23562</v>
      </c>
      <c r="I1531" s="120" t="s">
        <v>23307</v>
      </c>
      <c r="J1531" s="83" t="s">
        <v>23308</v>
      </c>
      <c r="K1531" s="82" t="s">
        <v>23866</v>
      </c>
      <c r="L1531" s="83" t="s">
        <v>22320</v>
      </c>
      <c r="M1531" s="82" t="s">
        <v>23867</v>
      </c>
      <c r="N1531" s="83" t="s">
        <v>22320</v>
      </c>
      <c r="O1531" s="81"/>
      <c r="P1531" s="82" t="s">
        <v>23868</v>
      </c>
      <c r="Q1531" s="83" t="s">
        <v>23869</v>
      </c>
      <c r="R1531" s="82" t="s">
        <v>24199</v>
      </c>
      <c r="S1531" s="121" t="s">
        <v>24200</v>
      </c>
    </row>
    <row r="1532" spans="1:19">
      <c r="A1532" s="126">
        <v>664018</v>
      </c>
      <c r="B1532" s="90" t="str">
        <f t="shared" si="47"/>
        <v>OC664018</v>
      </c>
      <c r="C1532" s="81" t="s">
        <v>24217</v>
      </c>
      <c r="D1532" s="81" t="str">
        <f t="shared" si="48"/>
        <v>664018 - Miscellaneous Claims – Law</v>
      </c>
      <c r="E1532" s="120" t="s">
        <v>22319</v>
      </c>
      <c r="F1532" s="121" t="s">
        <v>22320</v>
      </c>
      <c r="G1532" s="81" t="s">
        <v>23561</v>
      </c>
      <c r="H1532" s="81" t="s">
        <v>23562</v>
      </c>
      <c r="I1532" s="120" t="s">
        <v>23307</v>
      </c>
      <c r="J1532" s="83" t="s">
        <v>23308</v>
      </c>
      <c r="K1532" s="82" t="s">
        <v>23866</v>
      </c>
      <c r="L1532" s="83" t="s">
        <v>22320</v>
      </c>
      <c r="M1532" s="82" t="s">
        <v>23867</v>
      </c>
      <c r="N1532" s="83" t="s">
        <v>22320</v>
      </c>
      <c r="O1532" s="81"/>
      <c r="P1532" s="82" t="s">
        <v>23868</v>
      </c>
      <c r="Q1532" s="83" t="s">
        <v>23869</v>
      </c>
      <c r="R1532" s="82" t="s">
        <v>24199</v>
      </c>
      <c r="S1532" s="121" t="s">
        <v>24200</v>
      </c>
    </row>
    <row r="1533" spans="1:19">
      <c r="A1533" s="126">
        <v>664019</v>
      </c>
      <c r="B1533" s="90" t="str">
        <f t="shared" si="47"/>
        <v>OC664019</v>
      </c>
      <c r="C1533" s="81" t="s">
        <v>24218</v>
      </c>
      <c r="D1533" s="81" t="str">
        <f t="shared" si="48"/>
        <v>664019 - Miscellaneous Claims – Employee &amp; Training</v>
      </c>
      <c r="E1533" s="120" t="s">
        <v>22319</v>
      </c>
      <c r="F1533" s="121" t="s">
        <v>22320</v>
      </c>
      <c r="G1533" s="81" t="s">
        <v>23561</v>
      </c>
      <c r="H1533" s="81" t="s">
        <v>23562</v>
      </c>
      <c r="I1533" s="120" t="s">
        <v>23307</v>
      </c>
      <c r="J1533" s="83" t="s">
        <v>23308</v>
      </c>
      <c r="K1533" s="82" t="s">
        <v>23866</v>
      </c>
      <c r="L1533" s="83" t="s">
        <v>22320</v>
      </c>
      <c r="M1533" s="82" t="s">
        <v>23867</v>
      </c>
      <c r="N1533" s="83" t="s">
        <v>22320</v>
      </c>
      <c r="O1533" s="81"/>
      <c r="P1533" s="82" t="s">
        <v>23868</v>
      </c>
      <c r="Q1533" s="83" t="s">
        <v>23869</v>
      </c>
      <c r="R1533" s="82" t="s">
        <v>24199</v>
      </c>
      <c r="S1533" s="121" t="s">
        <v>24200</v>
      </c>
    </row>
    <row r="1534" spans="1:19">
      <c r="A1534" s="126">
        <v>664020</v>
      </c>
      <c r="B1534" s="90" t="str">
        <f t="shared" si="47"/>
        <v>OC664020</v>
      </c>
      <c r="C1534" s="81" t="s">
        <v>24219</v>
      </c>
      <c r="D1534" s="81" t="str">
        <f t="shared" si="48"/>
        <v>664020 - Miscellaneous Claims – Mayor's Office</v>
      </c>
      <c r="E1534" s="120" t="s">
        <v>22319</v>
      </c>
      <c r="F1534" s="121" t="s">
        <v>22320</v>
      </c>
      <c r="G1534" s="81" t="s">
        <v>23561</v>
      </c>
      <c r="H1534" s="81" t="s">
        <v>23562</v>
      </c>
      <c r="I1534" s="120" t="s">
        <v>23307</v>
      </c>
      <c r="J1534" s="83" t="s">
        <v>23308</v>
      </c>
      <c r="K1534" s="82" t="s">
        <v>23866</v>
      </c>
      <c r="L1534" s="83" t="s">
        <v>22320</v>
      </c>
      <c r="M1534" s="82" t="s">
        <v>23867</v>
      </c>
      <c r="N1534" s="83" t="s">
        <v>22320</v>
      </c>
      <c r="O1534" s="81"/>
      <c r="P1534" s="82" t="s">
        <v>23868</v>
      </c>
      <c r="Q1534" s="83" t="s">
        <v>23869</v>
      </c>
      <c r="R1534" s="82" t="s">
        <v>24199</v>
      </c>
      <c r="S1534" s="121" t="s">
        <v>24200</v>
      </c>
    </row>
    <row r="1535" spans="1:19">
      <c r="A1535" s="126">
        <v>664021</v>
      </c>
      <c r="B1535" s="90" t="str">
        <f t="shared" si="47"/>
        <v>OC664021</v>
      </c>
      <c r="C1535" s="81" t="s">
        <v>24220</v>
      </c>
      <c r="D1535" s="81" t="str">
        <f t="shared" si="48"/>
        <v>664021 - Miscellaneous Claims – Parking</v>
      </c>
      <c r="E1535" s="120" t="s">
        <v>22319</v>
      </c>
      <c r="F1535" s="121" t="s">
        <v>22320</v>
      </c>
      <c r="G1535" s="81" t="s">
        <v>23561</v>
      </c>
      <c r="H1535" s="81" t="s">
        <v>23562</v>
      </c>
      <c r="I1535" s="120" t="s">
        <v>23307</v>
      </c>
      <c r="J1535" s="83" t="s">
        <v>23308</v>
      </c>
      <c r="K1535" s="82" t="s">
        <v>23866</v>
      </c>
      <c r="L1535" s="83" t="s">
        <v>22320</v>
      </c>
      <c r="M1535" s="82" t="s">
        <v>23867</v>
      </c>
      <c r="N1535" s="83" t="s">
        <v>22320</v>
      </c>
      <c r="O1535" s="81"/>
      <c r="P1535" s="82" t="s">
        <v>23868</v>
      </c>
      <c r="Q1535" s="83" t="s">
        <v>23869</v>
      </c>
      <c r="R1535" s="82" t="s">
        <v>24199</v>
      </c>
      <c r="S1535" s="121" t="s">
        <v>24200</v>
      </c>
    </row>
    <row r="1536" spans="1:19">
      <c r="A1536" s="126">
        <v>664022</v>
      </c>
      <c r="B1536" s="90" t="str">
        <f t="shared" si="47"/>
        <v>OC664022</v>
      </c>
      <c r="C1536" s="81" t="s">
        <v>24221</v>
      </c>
      <c r="D1536" s="81" t="str">
        <f t="shared" si="48"/>
        <v>664022 - Miscellaneous Claims – Human Services</v>
      </c>
      <c r="E1536" s="120" t="s">
        <v>22319</v>
      </c>
      <c r="F1536" s="121" t="s">
        <v>22320</v>
      </c>
      <c r="G1536" s="81" t="s">
        <v>23561</v>
      </c>
      <c r="H1536" s="81" t="s">
        <v>23562</v>
      </c>
      <c r="I1536" s="120" t="s">
        <v>23307</v>
      </c>
      <c r="J1536" s="83" t="s">
        <v>23308</v>
      </c>
      <c r="K1536" s="82" t="s">
        <v>23866</v>
      </c>
      <c r="L1536" s="83" t="s">
        <v>22320</v>
      </c>
      <c r="M1536" s="82" t="s">
        <v>23867</v>
      </c>
      <c r="N1536" s="83" t="s">
        <v>22320</v>
      </c>
      <c r="O1536" s="81"/>
      <c r="P1536" s="82" t="s">
        <v>23868</v>
      </c>
      <c r="Q1536" s="83" t="s">
        <v>23869</v>
      </c>
      <c r="R1536" s="82" t="s">
        <v>24199</v>
      </c>
      <c r="S1536" s="121" t="s">
        <v>24200</v>
      </c>
    </row>
    <row r="1537" spans="1:19">
      <c r="A1537" s="126">
        <v>664023</v>
      </c>
      <c r="B1537" s="90" t="str">
        <f t="shared" si="47"/>
        <v>OC664023</v>
      </c>
      <c r="C1537" s="81" t="s">
        <v>24222</v>
      </c>
      <c r="D1537" s="81" t="str">
        <f t="shared" si="48"/>
        <v>664023 - Miscellaneous Claims – Personnel</v>
      </c>
      <c r="E1537" s="120" t="s">
        <v>22319</v>
      </c>
      <c r="F1537" s="121" t="s">
        <v>22320</v>
      </c>
      <c r="G1537" s="81" t="s">
        <v>23561</v>
      </c>
      <c r="H1537" s="81" t="s">
        <v>23562</v>
      </c>
      <c r="I1537" s="120" t="s">
        <v>23307</v>
      </c>
      <c r="J1537" s="83" t="s">
        <v>23308</v>
      </c>
      <c r="K1537" s="82" t="s">
        <v>23866</v>
      </c>
      <c r="L1537" s="83" t="s">
        <v>22320</v>
      </c>
      <c r="M1537" s="82" t="s">
        <v>23867</v>
      </c>
      <c r="N1537" s="83" t="s">
        <v>22320</v>
      </c>
      <c r="O1537" s="81"/>
      <c r="P1537" s="82" t="s">
        <v>23868</v>
      </c>
      <c r="Q1537" s="83" t="s">
        <v>23869</v>
      </c>
      <c r="R1537" s="82" t="s">
        <v>24199</v>
      </c>
      <c r="S1537" s="121" t="s">
        <v>24200</v>
      </c>
    </row>
    <row r="1538" spans="1:19">
      <c r="A1538" s="126">
        <v>664024</v>
      </c>
      <c r="B1538" s="90" t="str">
        <f t="shared" si="47"/>
        <v>OC664024</v>
      </c>
      <c r="C1538" s="81" t="s">
        <v>24223</v>
      </c>
      <c r="D1538" s="81" t="str">
        <f t="shared" si="48"/>
        <v>664024 - Miscellaneous Claims – Planning</v>
      </c>
      <c r="E1538" s="120" t="s">
        <v>22319</v>
      </c>
      <c r="F1538" s="121" t="s">
        <v>22320</v>
      </c>
      <c r="G1538" s="81" t="s">
        <v>23561</v>
      </c>
      <c r="H1538" s="81" t="s">
        <v>23562</v>
      </c>
      <c r="I1538" s="120" t="s">
        <v>23307</v>
      </c>
      <c r="J1538" s="83" t="s">
        <v>23308</v>
      </c>
      <c r="K1538" s="82" t="s">
        <v>23866</v>
      </c>
      <c r="L1538" s="83" t="s">
        <v>22320</v>
      </c>
      <c r="M1538" s="82" t="s">
        <v>23867</v>
      </c>
      <c r="N1538" s="83" t="s">
        <v>22320</v>
      </c>
      <c r="O1538" s="81"/>
      <c r="P1538" s="82" t="s">
        <v>23868</v>
      </c>
      <c r="Q1538" s="83" t="s">
        <v>23869</v>
      </c>
      <c r="R1538" s="82" t="s">
        <v>24199</v>
      </c>
      <c r="S1538" s="121" t="s">
        <v>24200</v>
      </c>
    </row>
    <row r="1539" spans="1:19">
      <c r="A1539" s="126">
        <v>664025</v>
      </c>
      <c r="B1539" s="90" t="str">
        <f t="shared" si="47"/>
        <v>OC664025</v>
      </c>
      <c r="C1539" s="81" t="s">
        <v>24224</v>
      </c>
      <c r="D1539" s="81" t="str">
        <f t="shared" si="48"/>
        <v>664025 - Miscellaneous Claims – Police</v>
      </c>
      <c r="E1539" s="120" t="s">
        <v>22319</v>
      </c>
      <c r="F1539" s="121" t="s">
        <v>22320</v>
      </c>
      <c r="G1539" s="81" t="s">
        <v>23561</v>
      </c>
      <c r="H1539" s="81" t="s">
        <v>23562</v>
      </c>
      <c r="I1539" s="120" t="s">
        <v>23307</v>
      </c>
      <c r="J1539" s="83" t="s">
        <v>23308</v>
      </c>
      <c r="K1539" s="82" t="s">
        <v>23866</v>
      </c>
      <c r="L1539" s="83" t="s">
        <v>22320</v>
      </c>
      <c r="M1539" s="82" t="s">
        <v>23867</v>
      </c>
      <c r="N1539" s="83" t="s">
        <v>22320</v>
      </c>
      <c r="O1539" s="81"/>
      <c r="P1539" s="82" t="s">
        <v>23868</v>
      </c>
      <c r="Q1539" s="83" t="s">
        <v>23869</v>
      </c>
      <c r="R1539" s="82" t="s">
        <v>24199</v>
      </c>
      <c r="S1539" s="121" t="s">
        <v>24200</v>
      </c>
    </row>
    <row r="1540" spans="1:19">
      <c r="A1540" s="126">
        <v>664026</v>
      </c>
      <c r="B1540" s="90" t="str">
        <f t="shared" ref="B1540:B1603" si="49">"OC"&amp;A1540</f>
        <v>OC664026</v>
      </c>
      <c r="C1540" s="81" t="s">
        <v>24225</v>
      </c>
      <c r="D1540" s="81" t="str">
        <f t="shared" ref="D1540:D1603" si="50">A1540&amp;" - "&amp;C1540</f>
        <v>664026 - Miscellaneous Claims – Public Information</v>
      </c>
      <c r="E1540" s="120" t="s">
        <v>22319</v>
      </c>
      <c r="F1540" s="121" t="s">
        <v>22320</v>
      </c>
      <c r="G1540" s="81" t="s">
        <v>23561</v>
      </c>
      <c r="H1540" s="81" t="s">
        <v>23562</v>
      </c>
      <c r="I1540" s="120" t="s">
        <v>23307</v>
      </c>
      <c r="J1540" s="83" t="s">
        <v>23308</v>
      </c>
      <c r="K1540" s="82" t="s">
        <v>23866</v>
      </c>
      <c r="L1540" s="83" t="s">
        <v>22320</v>
      </c>
      <c r="M1540" s="82" t="s">
        <v>23867</v>
      </c>
      <c r="N1540" s="83" t="s">
        <v>22320</v>
      </c>
      <c r="O1540" s="81"/>
      <c r="P1540" s="82" t="s">
        <v>23868</v>
      </c>
      <c r="Q1540" s="83" t="s">
        <v>23869</v>
      </c>
      <c r="R1540" s="82" t="s">
        <v>24199</v>
      </c>
      <c r="S1540" s="121" t="s">
        <v>24200</v>
      </c>
    </row>
    <row r="1541" spans="1:19">
      <c r="A1541" s="126">
        <v>664027</v>
      </c>
      <c r="B1541" s="90" t="str">
        <f t="shared" si="49"/>
        <v>OC664027</v>
      </c>
      <c r="C1541" s="81" t="s">
        <v>24226</v>
      </c>
      <c r="D1541" s="81" t="str">
        <f t="shared" si="50"/>
        <v>664027 - Miscellaneous Claims – Public Lighting</v>
      </c>
      <c r="E1541" s="120" t="s">
        <v>22319</v>
      </c>
      <c r="F1541" s="121" t="s">
        <v>22320</v>
      </c>
      <c r="G1541" s="81" t="s">
        <v>23561</v>
      </c>
      <c r="H1541" s="81" t="s">
        <v>23562</v>
      </c>
      <c r="I1541" s="120" t="s">
        <v>23307</v>
      </c>
      <c r="J1541" s="83" t="s">
        <v>23308</v>
      </c>
      <c r="K1541" s="82" t="s">
        <v>23866</v>
      </c>
      <c r="L1541" s="83" t="s">
        <v>22320</v>
      </c>
      <c r="M1541" s="82" t="s">
        <v>23867</v>
      </c>
      <c r="N1541" s="83" t="s">
        <v>22320</v>
      </c>
      <c r="O1541" s="81"/>
      <c r="P1541" s="82" t="s">
        <v>23868</v>
      </c>
      <c r="Q1541" s="83" t="s">
        <v>23869</v>
      </c>
      <c r="R1541" s="82" t="s">
        <v>24199</v>
      </c>
      <c r="S1541" s="121" t="s">
        <v>24200</v>
      </c>
    </row>
    <row r="1542" spans="1:19">
      <c r="A1542" s="126">
        <v>664028</v>
      </c>
      <c r="B1542" s="90" t="str">
        <f t="shared" si="49"/>
        <v>OC664028</v>
      </c>
      <c r="C1542" s="81" t="s">
        <v>24227</v>
      </c>
      <c r="D1542" s="81" t="str">
        <f t="shared" si="50"/>
        <v>664028 - Miscellaneous Claims – Recreation</v>
      </c>
      <c r="E1542" s="120" t="s">
        <v>22319</v>
      </c>
      <c r="F1542" s="121" t="s">
        <v>22320</v>
      </c>
      <c r="G1542" s="81" t="s">
        <v>23561</v>
      </c>
      <c r="H1542" s="81" t="s">
        <v>23562</v>
      </c>
      <c r="I1542" s="120" t="s">
        <v>23307</v>
      </c>
      <c r="J1542" s="83" t="s">
        <v>23308</v>
      </c>
      <c r="K1542" s="82" t="s">
        <v>23866</v>
      </c>
      <c r="L1542" s="83" t="s">
        <v>22320</v>
      </c>
      <c r="M1542" s="82" t="s">
        <v>23867</v>
      </c>
      <c r="N1542" s="83" t="s">
        <v>22320</v>
      </c>
      <c r="O1542" s="81"/>
      <c r="P1542" s="82" t="s">
        <v>23868</v>
      </c>
      <c r="Q1542" s="83" t="s">
        <v>23869</v>
      </c>
      <c r="R1542" s="82" t="s">
        <v>24199</v>
      </c>
      <c r="S1542" s="121" t="s">
        <v>24200</v>
      </c>
    </row>
    <row r="1543" spans="1:19">
      <c r="A1543" s="126">
        <v>664029</v>
      </c>
      <c r="B1543" s="90" t="str">
        <f t="shared" si="49"/>
        <v>OC664029</v>
      </c>
      <c r="C1543" s="81" t="s">
        <v>24228</v>
      </c>
      <c r="D1543" s="81" t="str">
        <f t="shared" si="50"/>
        <v>664029 - Miscellaneous Claims – Senior Citizens</v>
      </c>
      <c r="E1543" s="120" t="s">
        <v>22319</v>
      </c>
      <c r="F1543" s="121" t="s">
        <v>22320</v>
      </c>
      <c r="G1543" s="81" t="s">
        <v>23561</v>
      </c>
      <c r="H1543" s="81" t="s">
        <v>23562</v>
      </c>
      <c r="I1543" s="120" t="s">
        <v>23307</v>
      </c>
      <c r="J1543" s="83" t="s">
        <v>23308</v>
      </c>
      <c r="K1543" s="82" t="s">
        <v>23866</v>
      </c>
      <c r="L1543" s="83" t="s">
        <v>22320</v>
      </c>
      <c r="M1543" s="82" t="s">
        <v>23867</v>
      </c>
      <c r="N1543" s="83" t="s">
        <v>22320</v>
      </c>
      <c r="O1543" s="81"/>
      <c r="P1543" s="82" t="s">
        <v>23868</v>
      </c>
      <c r="Q1543" s="83" t="s">
        <v>23869</v>
      </c>
      <c r="R1543" s="82" t="s">
        <v>24199</v>
      </c>
      <c r="S1543" s="121" t="s">
        <v>24200</v>
      </c>
    </row>
    <row r="1544" spans="1:19">
      <c r="A1544" s="126">
        <v>664030</v>
      </c>
      <c r="B1544" s="90" t="str">
        <f t="shared" si="49"/>
        <v>OC664030</v>
      </c>
      <c r="C1544" s="81" t="s">
        <v>24229</v>
      </c>
      <c r="D1544" s="81" t="str">
        <f t="shared" si="50"/>
        <v>664030 - Miscellaneous Claims – DoT</v>
      </c>
      <c r="E1544" s="120" t="s">
        <v>22319</v>
      </c>
      <c r="F1544" s="121" t="s">
        <v>22320</v>
      </c>
      <c r="G1544" s="81" t="s">
        <v>23561</v>
      </c>
      <c r="H1544" s="81" t="s">
        <v>23562</v>
      </c>
      <c r="I1544" s="120" t="s">
        <v>23307</v>
      </c>
      <c r="J1544" s="83" t="s">
        <v>23308</v>
      </c>
      <c r="K1544" s="82" t="s">
        <v>23866</v>
      </c>
      <c r="L1544" s="83" t="s">
        <v>22320</v>
      </c>
      <c r="M1544" s="82" t="s">
        <v>23867</v>
      </c>
      <c r="N1544" s="83" t="s">
        <v>22320</v>
      </c>
      <c r="O1544" s="81"/>
      <c r="P1544" s="82" t="s">
        <v>23868</v>
      </c>
      <c r="Q1544" s="83" t="s">
        <v>23869</v>
      </c>
      <c r="R1544" s="82" t="s">
        <v>24199</v>
      </c>
      <c r="S1544" s="121" t="s">
        <v>24200</v>
      </c>
    </row>
    <row r="1545" spans="1:19">
      <c r="A1545" s="126">
        <v>664031</v>
      </c>
      <c r="B1545" s="90" t="str">
        <f t="shared" si="49"/>
        <v>OC664031</v>
      </c>
      <c r="C1545" s="81" t="s">
        <v>24230</v>
      </c>
      <c r="D1545" s="81" t="str">
        <f t="shared" si="50"/>
        <v>664031 - Miscellaneous Claims – Water</v>
      </c>
      <c r="E1545" s="120" t="s">
        <v>22319</v>
      </c>
      <c r="F1545" s="121" t="s">
        <v>22320</v>
      </c>
      <c r="G1545" s="81" t="s">
        <v>23561</v>
      </c>
      <c r="H1545" s="81" t="s">
        <v>23562</v>
      </c>
      <c r="I1545" s="120" t="s">
        <v>23307</v>
      </c>
      <c r="J1545" s="83" t="s">
        <v>23308</v>
      </c>
      <c r="K1545" s="82" t="s">
        <v>23866</v>
      </c>
      <c r="L1545" s="83" t="s">
        <v>22320</v>
      </c>
      <c r="M1545" s="82" t="s">
        <v>23867</v>
      </c>
      <c r="N1545" s="83" t="s">
        <v>22320</v>
      </c>
      <c r="O1545" s="81"/>
      <c r="P1545" s="82" t="s">
        <v>23868</v>
      </c>
      <c r="Q1545" s="83" t="s">
        <v>23869</v>
      </c>
      <c r="R1545" s="82" t="s">
        <v>24199</v>
      </c>
      <c r="S1545" s="121" t="s">
        <v>24200</v>
      </c>
    </row>
    <row r="1546" spans="1:19">
      <c r="A1546" s="126">
        <v>664032</v>
      </c>
      <c r="B1546" s="90" t="str">
        <f t="shared" si="49"/>
        <v>OC664032</v>
      </c>
      <c r="C1546" s="81" t="s">
        <v>24231</v>
      </c>
      <c r="D1546" s="81" t="str">
        <f t="shared" si="50"/>
        <v>664032 - Miscellaneous Claims – Sewerage</v>
      </c>
      <c r="E1546" s="120" t="s">
        <v>22319</v>
      </c>
      <c r="F1546" s="121" t="s">
        <v>22320</v>
      </c>
      <c r="G1546" s="81" t="s">
        <v>23561</v>
      </c>
      <c r="H1546" s="81" t="s">
        <v>23562</v>
      </c>
      <c r="I1546" s="120" t="s">
        <v>23307</v>
      </c>
      <c r="J1546" s="83" t="s">
        <v>23308</v>
      </c>
      <c r="K1546" s="82" t="s">
        <v>23866</v>
      </c>
      <c r="L1546" s="83" t="s">
        <v>22320</v>
      </c>
      <c r="M1546" s="82" t="s">
        <v>23867</v>
      </c>
      <c r="N1546" s="83" t="s">
        <v>22320</v>
      </c>
      <c r="O1546" s="81"/>
      <c r="P1546" s="82" t="s">
        <v>23868</v>
      </c>
      <c r="Q1546" s="83" t="s">
        <v>23869</v>
      </c>
      <c r="R1546" s="82" t="s">
        <v>24199</v>
      </c>
      <c r="S1546" s="121" t="s">
        <v>24200</v>
      </c>
    </row>
    <row r="1547" spans="1:19">
      <c r="A1547" s="126">
        <v>664033</v>
      </c>
      <c r="B1547" s="90" t="str">
        <f t="shared" si="49"/>
        <v>OC664033</v>
      </c>
      <c r="C1547" s="81" t="s">
        <v>24232</v>
      </c>
      <c r="D1547" s="81" t="str">
        <f t="shared" si="50"/>
        <v>664033 - Miscellaneous Claims – Youth</v>
      </c>
      <c r="E1547" s="120" t="s">
        <v>22319</v>
      </c>
      <c r="F1547" s="121" t="s">
        <v>22320</v>
      </c>
      <c r="G1547" s="81" t="s">
        <v>23561</v>
      </c>
      <c r="H1547" s="81" t="s">
        <v>23562</v>
      </c>
      <c r="I1547" s="120" t="s">
        <v>23307</v>
      </c>
      <c r="J1547" s="83" t="s">
        <v>23308</v>
      </c>
      <c r="K1547" s="82" t="s">
        <v>23866</v>
      </c>
      <c r="L1547" s="83" t="s">
        <v>22320</v>
      </c>
      <c r="M1547" s="82" t="s">
        <v>23867</v>
      </c>
      <c r="N1547" s="83" t="s">
        <v>22320</v>
      </c>
      <c r="O1547" s="81"/>
      <c r="P1547" s="82" t="s">
        <v>23868</v>
      </c>
      <c r="Q1547" s="83" t="s">
        <v>23869</v>
      </c>
      <c r="R1547" s="82" t="s">
        <v>24199</v>
      </c>
      <c r="S1547" s="121" t="s">
        <v>24200</v>
      </c>
    </row>
    <row r="1548" spans="1:19">
      <c r="A1548" s="126">
        <v>664034</v>
      </c>
      <c r="B1548" s="90" t="str">
        <f t="shared" si="49"/>
        <v>OC664034</v>
      </c>
      <c r="C1548" s="81" t="s">
        <v>24233</v>
      </c>
      <c r="D1548" s="81" t="str">
        <f t="shared" si="50"/>
        <v>664034 - Miscellaneous Claims – Zoo</v>
      </c>
      <c r="E1548" s="120" t="s">
        <v>22319</v>
      </c>
      <c r="F1548" s="121" t="s">
        <v>22320</v>
      </c>
      <c r="G1548" s="81" t="s">
        <v>23561</v>
      </c>
      <c r="H1548" s="81" t="s">
        <v>23562</v>
      </c>
      <c r="I1548" s="120" t="s">
        <v>23307</v>
      </c>
      <c r="J1548" s="83" t="s">
        <v>23308</v>
      </c>
      <c r="K1548" s="82" t="s">
        <v>23866</v>
      </c>
      <c r="L1548" s="83" t="s">
        <v>22320</v>
      </c>
      <c r="M1548" s="82" t="s">
        <v>23867</v>
      </c>
      <c r="N1548" s="83" t="s">
        <v>22320</v>
      </c>
      <c r="O1548" s="81"/>
      <c r="P1548" s="82" t="s">
        <v>23868</v>
      </c>
      <c r="Q1548" s="83" t="s">
        <v>23869</v>
      </c>
      <c r="R1548" s="82" t="s">
        <v>24199</v>
      </c>
      <c r="S1548" s="121" t="s">
        <v>24200</v>
      </c>
    </row>
    <row r="1549" spans="1:19">
      <c r="A1549" s="126">
        <v>664035</v>
      </c>
      <c r="B1549" s="90" t="str">
        <f t="shared" si="49"/>
        <v>OC664035</v>
      </c>
      <c r="C1549" s="81" t="s">
        <v>24234</v>
      </c>
      <c r="D1549" s="81" t="str">
        <f t="shared" si="50"/>
        <v>664035 - Miscellaneous Claims – Auditor General</v>
      </c>
      <c r="E1549" s="120" t="s">
        <v>22319</v>
      </c>
      <c r="F1549" s="121" t="s">
        <v>22320</v>
      </c>
      <c r="G1549" s="81" t="s">
        <v>23561</v>
      </c>
      <c r="H1549" s="81" t="s">
        <v>23562</v>
      </c>
      <c r="I1549" s="120" t="s">
        <v>23307</v>
      </c>
      <c r="J1549" s="83" t="s">
        <v>23308</v>
      </c>
      <c r="K1549" s="82" t="s">
        <v>23866</v>
      </c>
      <c r="L1549" s="83" t="s">
        <v>22320</v>
      </c>
      <c r="M1549" s="82" t="s">
        <v>23867</v>
      </c>
      <c r="N1549" s="83" t="s">
        <v>22320</v>
      </c>
      <c r="O1549" s="81"/>
      <c r="P1549" s="82" t="s">
        <v>23868</v>
      </c>
      <c r="Q1549" s="83" t="s">
        <v>23869</v>
      </c>
      <c r="R1549" s="82" t="s">
        <v>24199</v>
      </c>
      <c r="S1549" s="121" t="s">
        <v>24200</v>
      </c>
    </row>
    <row r="1550" spans="1:19">
      <c r="A1550" s="126">
        <v>664036</v>
      </c>
      <c r="B1550" s="90" t="str">
        <f t="shared" si="49"/>
        <v>OC664036</v>
      </c>
      <c r="C1550" s="81" t="s">
        <v>24235</v>
      </c>
      <c r="D1550" s="81" t="str">
        <f t="shared" si="50"/>
        <v>664036 - Miscellaneous Claims – City Clerk</v>
      </c>
      <c r="E1550" s="120" t="s">
        <v>22319</v>
      </c>
      <c r="F1550" s="121" t="s">
        <v>22320</v>
      </c>
      <c r="G1550" s="81" t="s">
        <v>23561</v>
      </c>
      <c r="H1550" s="81" t="s">
        <v>23562</v>
      </c>
      <c r="I1550" s="120" t="s">
        <v>23307</v>
      </c>
      <c r="J1550" s="83" t="s">
        <v>23308</v>
      </c>
      <c r="K1550" s="82" t="s">
        <v>23866</v>
      </c>
      <c r="L1550" s="83" t="s">
        <v>22320</v>
      </c>
      <c r="M1550" s="82" t="s">
        <v>23867</v>
      </c>
      <c r="N1550" s="83" t="s">
        <v>22320</v>
      </c>
      <c r="O1550" s="81"/>
      <c r="P1550" s="82" t="s">
        <v>23868</v>
      </c>
      <c r="Q1550" s="83" t="s">
        <v>23869</v>
      </c>
      <c r="R1550" s="82" t="s">
        <v>24199</v>
      </c>
      <c r="S1550" s="121" t="s">
        <v>24200</v>
      </c>
    </row>
    <row r="1551" spans="1:19">
      <c r="A1551" s="126">
        <v>664037</v>
      </c>
      <c r="B1551" s="90" t="str">
        <f t="shared" si="49"/>
        <v>OC664037</v>
      </c>
      <c r="C1551" s="81" t="s">
        <v>24236</v>
      </c>
      <c r="D1551" s="81" t="str">
        <f t="shared" si="50"/>
        <v>664037 - Miscellaneous Claims – City Council</v>
      </c>
      <c r="E1551" s="120" t="s">
        <v>22319</v>
      </c>
      <c r="F1551" s="121" t="s">
        <v>22320</v>
      </c>
      <c r="G1551" s="81" t="s">
        <v>23561</v>
      </c>
      <c r="H1551" s="81" t="s">
        <v>23562</v>
      </c>
      <c r="I1551" s="120" t="s">
        <v>23307</v>
      </c>
      <c r="J1551" s="83" t="s">
        <v>23308</v>
      </c>
      <c r="K1551" s="82" t="s">
        <v>23866</v>
      </c>
      <c r="L1551" s="83" t="s">
        <v>22320</v>
      </c>
      <c r="M1551" s="82" t="s">
        <v>23867</v>
      </c>
      <c r="N1551" s="83" t="s">
        <v>22320</v>
      </c>
      <c r="O1551" s="81"/>
      <c r="P1551" s="82" t="s">
        <v>23868</v>
      </c>
      <c r="Q1551" s="83" t="s">
        <v>23869</v>
      </c>
      <c r="R1551" s="82" t="s">
        <v>24199</v>
      </c>
      <c r="S1551" s="121" t="s">
        <v>24200</v>
      </c>
    </row>
    <row r="1552" spans="1:19">
      <c r="A1552" s="126">
        <v>664038</v>
      </c>
      <c r="B1552" s="90" t="str">
        <f t="shared" si="49"/>
        <v>OC664038</v>
      </c>
      <c r="C1552" s="81" t="s">
        <v>24237</v>
      </c>
      <c r="D1552" s="81" t="str">
        <f t="shared" si="50"/>
        <v>664038 - Miscellaneous Claims – Election Commission</v>
      </c>
      <c r="E1552" s="120" t="s">
        <v>22319</v>
      </c>
      <c r="F1552" s="121" t="s">
        <v>22320</v>
      </c>
      <c r="G1552" s="81" t="s">
        <v>23561</v>
      </c>
      <c r="H1552" s="81" t="s">
        <v>23562</v>
      </c>
      <c r="I1552" s="120" t="s">
        <v>23307</v>
      </c>
      <c r="J1552" s="83" t="s">
        <v>23308</v>
      </c>
      <c r="K1552" s="82" t="s">
        <v>23866</v>
      </c>
      <c r="L1552" s="83" t="s">
        <v>22320</v>
      </c>
      <c r="M1552" s="82" t="s">
        <v>23867</v>
      </c>
      <c r="N1552" s="83" t="s">
        <v>22320</v>
      </c>
      <c r="O1552" s="81"/>
      <c r="P1552" s="82" t="s">
        <v>23868</v>
      </c>
      <c r="Q1552" s="83" t="s">
        <v>23869</v>
      </c>
      <c r="R1552" s="82" t="s">
        <v>24199</v>
      </c>
      <c r="S1552" s="121" t="s">
        <v>24200</v>
      </c>
    </row>
    <row r="1553" spans="1:19">
      <c r="A1553" s="126">
        <v>664039</v>
      </c>
      <c r="B1553" s="90" t="str">
        <f t="shared" si="49"/>
        <v>OC664039</v>
      </c>
      <c r="C1553" s="81" t="s">
        <v>24238</v>
      </c>
      <c r="D1553" s="81" t="str">
        <f t="shared" si="50"/>
        <v>664039 - Miscellaneous Claims – Ombudsman</v>
      </c>
      <c r="E1553" s="120" t="s">
        <v>22319</v>
      </c>
      <c r="F1553" s="121" t="s">
        <v>22320</v>
      </c>
      <c r="G1553" s="81" t="s">
        <v>23561</v>
      </c>
      <c r="H1553" s="81" t="s">
        <v>23562</v>
      </c>
      <c r="I1553" s="120" t="s">
        <v>23307</v>
      </c>
      <c r="J1553" s="83" t="s">
        <v>23308</v>
      </c>
      <c r="K1553" s="82" t="s">
        <v>23866</v>
      </c>
      <c r="L1553" s="83" t="s">
        <v>22320</v>
      </c>
      <c r="M1553" s="82" t="s">
        <v>23867</v>
      </c>
      <c r="N1553" s="83" t="s">
        <v>22320</v>
      </c>
      <c r="O1553" s="81"/>
      <c r="P1553" s="82" t="s">
        <v>23868</v>
      </c>
      <c r="Q1553" s="83" t="s">
        <v>23869</v>
      </c>
      <c r="R1553" s="82" t="s">
        <v>24199</v>
      </c>
      <c r="S1553" s="121" t="s">
        <v>24200</v>
      </c>
    </row>
    <row r="1554" spans="1:19">
      <c r="A1554" s="126">
        <v>664040</v>
      </c>
      <c r="B1554" s="90" t="str">
        <f t="shared" si="49"/>
        <v>OC664040</v>
      </c>
      <c r="C1554" s="81" t="s">
        <v>24239</v>
      </c>
      <c r="D1554" s="81" t="str">
        <f t="shared" si="50"/>
        <v>664040 - Miscellaneous Claims – Zoning Appeals</v>
      </c>
      <c r="E1554" s="120" t="s">
        <v>22319</v>
      </c>
      <c r="F1554" s="121" t="s">
        <v>22320</v>
      </c>
      <c r="G1554" s="81" t="s">
        <v>23561</v>
      </c>
      <c r="H1554" s="81" t="s">
        <v>23562</v>
      </c>
      <c r="I1554" s="120" t="s">
        <v>23307</v>
      </c>
      <c r="J1554" s="83" t="s">
        <v>23308</v>
      </c>
      <c r="K1554" s="82" t="s">
        <v>23866</v>
      </c>
      <c r="L1554" s="83" t="s">
        <v>22320</v>
      </c>
      <c r="M1554" s="82" t="s">
        <v>23867</v>
      </c>
      <c r="N1554" s="83" t="s">
        <v>22320</v>
      </c>
      <c r="O1554" s="81"/>
      <c r="P1554" s="82" t="s">
        <v>23868</v>
      </c>
      <c r="Q1554" s="83" t="s">
        <v>23869</v>
      </c>
      <c r="R1554" s="82" t="s">
        <v>24199</v>
      </c>
      <c r="S1554" s="121" t="s">
        <v>24200</v>
      </c>
    </row>
    <row r="1555" spans="1:19">
      <c r="A1555" s="126">
        <v>664041</v>
      </c>
      <c r="B1555" s="90" t="str">
        <f t="shared" si="49"/>
        <v>OC664041</v>
      </c>
      <c r="C1555" s="81" t="s">
        <v>24240</v>
      </c>
      <c r="D1555" s="81" t="str">
        <f t="shared" si="50"/>
        <v>664041 - Miscellaneous Claims – Record Court Criminal</v>
      </c>
      <c r="E1555" s="120" t="s">
        <v>22319</v>
      </c>
      <c r="F1555" s="121" t="s">
        <v>22320</v>
      </c>
      <c r="G1555" s="81" t="s">
        <v>23561</v>
      </c>
      <c r="H1555" s="81" t="s">
        <v>23562</v>
      </c>
      <c r="I1555" s="120" t="s">
        <v>23307</v>
      </c>
      <c r="J1555" s="83" t="s">
        <v>23308</v>
      </c>
      <c r="K1555" s="82" t="s">
        <v>23866</v>
      </c>
      <c r="L1555" s="83" t="s">
        <v>22320</v>
      </c>
      <c r="M1555" s="82" t="s">
        <v>23867</v>
      </c>
      <c r="N1555" s="83" t="s">
        <v>22320</v>
      </c>
      <c r="O1555" s="81"/>
      <c r="P1555" s="82" t="s">
        <v>23868</v>
      </c>
      <c r="Q1555" s="83" t="s">
        <v>23869</v>
      </c>
      <c r="R1555" s="82" t="s">
        <v>24199</v>
      </c>
      <c r="S1555" s="121" t="s">
        <v>24200</v>
      </c>
    </row>
    <row r="1556" spans="1:19">
      <c r="A1556" s="126">
        <v>664042</v>
      </c>
      <c r="B1556" s="90" t="str">
        <f t="shared" si="49"/>
        <v>OC664042</v>
      </c>
      <c r="C1556" s="81" t="s">
        <v>24241</v>
      </c>
      <c r="D1556" s="81" t="str">
        <f t="shared" si="50"/>
        <v>664042 - Miscellaneous Claims – Record Court Traffic</v>
      </c>
      <c r="E1556" s="120" t="s">
        <v>22319</v>
      </c>
      <c r="F1556" s="121" t="s">
        <v>22320</v>
      </c>
      <c r="G1556" s="81" t="s">
        <v>23561</v>
      </c>
      <c r="H1556" s="81" t="s">
        <v>23562</v>
      </c>
      <c r="I1556" s="120" t="s">
        <v>23307</v>
      </c>
      <c r="J1556" s="83" t="s">
        <v>23308</v>
      </c>
      <c r="K1556" s="82" t="s">
        <v>23866</v>
      </c>
      <c r="L1556" s="83" t="s">
        <v>22320</v>
      </c>
      <c r="M1556" s="82" t="s">
        <v>23867</v>
      </c>
      <c r="N1556" s="83" t="s">
        <v>22320</v>
      </c>
      <c r="O1556" s="81"/>
      <c r="P1556" s="82" t="s">
        <v>23868</v>
      </c>
      <c r="Q1556" s="83" t="s">
        <v>23869</v>
      </c>
      <c r="R1556" s="82" t="s">
        <v>24199</v>
      </c>
      <c r="S1556" s="121" t="s">
        <v>24200</v>
      </c>
    </row>
    <row r="1557" spans="1:19">
      <c r="A1557" s="126">
        <v>664043</v>
      </c>
      <c r="B1557" s="90" t="str">
        <f t="shared" si="49"/>
        <v>OC664043</v>
      </c>
      <c r="C1557" s="81" t="s">
        <v>24242</v>
      </c>
      <c r="D1557" s="81" t="str">
        <f t="shared" si="50"/>
        <v>664043 - Miscellaneous Claims – 36th District Court</v>
      </c>
      <c r="E1557" s="120" t="s">
        <v>22319</v>
      </c>
      <c r="F1557" s="121" t="s">
        <v>22320</v>
      </c>
      <c r="G1557" s="81" t="s">
        <v>23561</v>
      </c>
      <c r="H1557" s="81" t="s">
        <v>23562</v>
      </c>
      <c r="I1557" s="120" t="s">
        <v>23307</v>
      </c>
      <c r="J1557" s="83" t="s">
        <v>23308</v>
      </c>
      <c r="K1557" s="82" t="s">
        <v>23866</v>
      </c>
      <c r="L1557" s="83" t="s">
        <v>22320</v>
      </c>
      <c r="M1557" s="82" t="s">
        <v>23867</v>
      </c>
      <c r="N1557" s="83" t="s">
        <v>22320</v>
      </c>
      <c r="O1557" s="81"/>
      <c r="P1557" s="82" t="s">
        <v>23868</v>
      </c>
      <c r="Q1557" s="83" t="s">
        <v>23869</v>
      </c>
      <c r="R1557" s="82" t="s">
        <v>24199</v>
      </c>
      <c r="S1557" s="121" t="s">
        <v>24200</v>
      </c>
    </row>
    <row r="1558" spans="1:19">
      <c r="A1558" s="126">
        <v>664044</v>
      </c>
      <c r="B1558" s="90" t="str">
        <f t="shared" si="49"/>
        <v>OC664044</v>
      </c>
      <c r="C1558" s="81" t="s">
        <v>24243</v>
      </c>
      <c r="D1558" s="81" t="str">
        <f t="shared" si="50"/>
        <v>664044 - Miscellaneous Claims – Library</v>
      </c>
      <c r="E1558" s="120" t="s">
        <v>22319</v>
      </c>
      <c r="F1558" s="121" t="s">
        <v>22320</v>
      </c>
      <c r="G1558" s="81" t="s">
        <v>23561</v>
      </c>
      <c r="H1558" s="81" t="s">
        <v>23562</v>
      </c>
      <c r="I1558" s="120" t="s">
        <v>23307</v>
      </c>
      <c r="J1558" s="83" t="s">
        <v>23308</v>
      </c>
      <c r="K1558" s="82" t="s">
        <v>23866</v>
      </c>
      <c r="L1558" s="83" t="s">
        <v>22320</v>
      </c>
      <c r="M1558" s="82" t="s">
        <v>23867</v>
      </c>
      <c r="N1558" s="83" t="s">
        <v>22320</v>
      </c>
      <c r="O1558" s="81"/>
      <c r="P1558" s="82" t="s">
        <v>23868</v>
      </c>
      <c r="Q1558" s="83" t="s">
        <v>23869</v>
      </c>
      <c r="R1558" s="82" t="s">
        <v>24199</v>
      </c>
      <c r="S1558" s="121" t="s">
        <v>24200</v>
      </c>
    </row>
    <row r="1559" spans="1:19">
      <c r="A1559" s="126">
        <v>664045</v>
      </c>
      <c r="B1559" s="90" t="str">
        <f t="shared" si="49"/>
        <v>OC664045</v>
      </c>
      <c r="C1559" s="81" t="s">
        <v>24244</v>
      </c>
      <c r="D1559" s="81" t="str">
        <f t="shared" si="50"/>
        <v>664045 - Miscellaneous Claims – Non-Departmental</v>
      </c>
      <c r="E1559" s="120" t="s">
        <v>22319</v>
      </c>
      <c r="F1559" s="121" t="s">
        <v>22320</v>
      </c>
      <c r="G1559" s="81" t="s">
        <v>23561</v>
      </c>
      <c r="H1559" s="81" t="s">
        <v>23562</v>
      </c>
      <c r="I1559" s="120" t="s">
        <v>23307</v>
      </c>
      <c r="J1559" s="83" t="s">
        <v>23308</v>
      </c>
      <c r="K1559" s="82" t="s">
        <v>23866</v>
      </c>
      <c r="L1559" s="83" t="s">
        <v>22320</v>
      </c>
      <c r="M1559" s="82" t="s">
        <v>23867</v>
      </c>
      <c r="N1559" s="83" t="s">
        <v>22320</v>
      </c>
      <c r="O1559" s="81"/>
      <c r="P1559" s="82" t="s">
        <v>23868</v>
      </c>
      <c r="Q1559" s="83" t="s">
        <v>23869</v>
      </c>
      <c r="R1559" s="82" t="s">
        <v>24199</v>
      </c>
      <c r="S1559" s="121" t="s">
        <v>24200</v>
      </c>
    </row>
    <row r="1560" spans="1:19">
      <c r="A1560" s="126">
        <v>664046</v>
      </c>
      <c r="B1560" s="90" t="str">
        <f t="shared" si="49"/>
        <v>OC664046</v>
      </c>
      <c r="C1560" s="81" t="s">
        <v>24245</v>
      </c>
      <c r="D1560" s="81" t="str">
        <f t="shared" si="50"/>
        <v>664046 - Other Taxes &amp; Claims</v>
      </c>
      <c r="E1560" s="120" t="s">
        <v>22319</v>
      </c>
      <c r="F1560" s="121" t="s">
        <v>22320</v>
      </c>
      <c r="G1560" s="81" t="s">
        <v>23561</v>
      </c>
      <c r="H1560" s="81" t="s">
        <v>23562</v>
      </c>
      <c r="I1560" s="120" t="s">
        <v>23307</v>
      </c>
      <c r="J1560" s="83" t="s">
        <v>23308</v>
      </c>
      <c r="K1560" s="82" t="s">
        <v>23866</v>
      </c>
      <c r="L1560" s="83" t="s">
        <v>22320</v>
      </c>
      <c r="M1560" s="82" t="s">
        <v>23867</v>
      </c>
      <c r="N1560" s="83" t="s">
        <v>22320</v>
      </c>
      <c r="O1560" s="81"/>
      <c r="P1560" s="82" t="s">
        <v>23868</v>
      </c>
      <c r="Q1560" s="83" t="s">
        <v>23869</v>
      </c>
      <c r="R1560" s="82" t="s">
        <v>24199</v>
      </c>
      <c r="S1560" s="121" t="s">
        <v>24200</v>
      </c>
    </row>
    <row r="1561" spans="1:19">
      <c r="A1561" s="126">
        <v>664047</v>
      </c>
      <c r="B1561" s="90" t="str">
        <f t="shared" si="49"/>
        <v>OC664047</v>
      </c>
      <c r="C1561" s="81" t="s">
        <v>24246</v>
      </c>
      <c r="D1561" s="81" t="str">
        <f t="shared" si="50"/>
        <v>664047 - Miscellaneous Claims – Health</v>
      </c>
      <c r="E1561" s="120" t="s">
        <v>22319</v>
      </c>
      <c r="F1561" s="121" t="s">
        <v>22320</v>
      </c>
      <c r="G1561" s="81" t="s">
        <v>23561</v>
      </c>
      <c r="H1561" s="81" t="s">
        <v>23562</v>
      </c>
      <c r="I1561" s="120" t="s">
        <v>23307</v>
      </c>
      <c r="J1561" s="83" t="s">
        <v>23308</v>
      </c>
      <c r="K1561" s="82" t="s">
        <v>23866</v>
      </c>
      <c r="L1561" s="83" t="s">
        <v>22320</v>
      </c>
      <c r="M1561" s="82" t="s">
        <v>23867</v>
      </c>
      <c r="N1561" s="83" t="s">
        <v>22320</v>
      </c>
      <c r="O1561" s="81"/>
      <c r="P1561" s="82" t="s">
        <v>23868</v>
      </c>
      <c r="Q1561" s="83" t="s">
        <v>23869</v>
      </c>
      <c r="R1561" s="82" t="s">
        <v>24199</v>
      </c>
      <c r="S1561" s="121" t="s">
        <v>24200</v>
      </c>
    </row>
    <row r="1562" spans="1:19">
      <c r="A1562" s="126">
        <v>664048</v>
      </c>
      <c r="B1562" s="90" t="str">
        <f t="shared" si="49"/>
        <v>OC664048</v>
      </c>
      <c r="C1562" s="81" t="s">
        <v>24247</v>
      </c>
      <c r="D1562" s="81" t="str">
        <f t="shared" si="50"/>
        <v>664048 - Miscellaneous Claims – General Services</v>
      </c>
      <c r="E1562" s="120" t="s">
        <v>22319</v>
      </c>
      <c r="F1562" s="121" t="s">
        <v>22320</v>
      </c>
      <c r="G1562" s="81" t="s">
        <v>23561</v>
      </c>
      <c r="H1562" s="81" t="s">
        <v>23562</v>
      </c>
      <c r="I1562" s="120" t="s">
        <v>23307</v>
      </c>
      <c r="J1562" s="83" t="s">
        <v>23308</v>
      </c>
      <c r="K1562" s="82" t="s">
        <v>23866</v>
      </c>
      <c r="L1562" s="83" t="s">
        <v>22320</v>
      </c>
      <c r="M1562" s="82" t="s">
        <v>23867</v>
      </c>
      <c r="N1562" s="83" t="s">
        <v>22320</v>
      </c>
      <c r="O1562" s="81"/>
      <c r="P1562" s="82" t="s">
        <v>23868</v>
      </c>
      <c r="Q1562" s="83" t="s">
        <v>23869</v>
      </c>
      <c r="R1562" s="82" t="s">
        <v>24199</v>
      </c>
      <c r="S1562" s="121" t="s">
        <v>24200</v>
      </c>
    </row>
    <row r="1563" spans="1:19">
      <c r="A1563" s="126">
        <v>664049</v>
      </c>
      <c r="B1563" s="90" t="str">
        <f t="shared" si="49"/>
        <v>OC664049</v>
      </c>
      <c r="C1563" s="81" t="s">
        <v>24248</v>
      </c>
      <c r="D1563" s="81" t="str">
        <f t="shared" si="50"/>
        <v>664049 - Misc Claims-DAH</v>
      </c>
      <c r="E1563" s="120" t="s">
        <v>22319</v>
      </c>
      <c r="F1563" s="121" t="s">
        <v>22320</v>
      </c>
      <c r="G1563" s="81" t="s">
        <v>23561</v>
      </c>
      <c r="H1563" s="81" t="s">
        <v>23562</v>
      </c>
      <c r="I1563" s="120" t="s">
        <v>23307</v>
      </c>
      <c r="J1563" s="83" t="s">
        <v>23308</v>
      </c>
      <c r="K1563" s="82" t="s">
        <v>23866</v>
      </c>
      <c r="L1563" s="83" t="s">
        <v>22320</v>
      </c>
      <c r="M1563" s="82" t="s">
        <v>23867</v>
      </c>
      <c r="N1563" s="83" t="s">
        <v>22320</v>
      </c>
      <c r="O1563" s="81"/>
      <c r="P1563" s="82" t="s">
        <v>23868</v>
      </c>
      <c r="Q1563" s="83" t="s">
        <v>23869</v>
      </c>
      <c r="R1563" s="82" t="s">
        <v>24199</v>
      </c>
      <c r="S1563" s="121" t="s">
        <v>24200</v>
      </c>
    </row>
    <row r="1564" spans="1:19">
      <c r="A1564" s="126">
        <v>664050</v>
      </c>
      <c r="B1564" s="90" t="str">
        <f t="shared" si="49"/>
        <v>OC664050</v>
      </c>
      <c r="C1564" s="81" t="s">
        <v>24249</v>
      </c>
      <c r="D1564" s="81" t="str">
        <f t="shared" si="50"/>
        <v>664050 - Misc Claims-OIG</v>
      </c>
      <c r="E1564" s="120" t="s">
        <v>22319</v>
      </c>
      <c r="F1564" s="121" t="s">
        <v>22320</v>
      </c>
      <c r="G1564" s="81" t="s">
        <v>23561</v>
      </c>
      <c r="H1564" s="81" t="s">
        <v>23562</v>
      </c>
      <c r="I1564" s="120" t="s">
        <v>23307</v>
      </c>
      <c r="J1564" s="83" t="s">
        <v>23308</v>
      </c>
      <c r="K1564" s="82" t="s">
        <v>23866</v>
      </c>
      <c r="L1564" s="83" t="s">
        <v>22320</v>
      </c>
      <c r="M1564" s="82" t="s">
        <v>23867</v>
      </c>
      <c r="N1564" s="83" t="s">
        <v>22320</v>
      </c>
      <c r="O1564" s="81"/>
      <c r="P1564" s="82" t="s">
        <v>23868</v>
      </c>
      <c r="Q1564" s="83" t="s">
        <v>23869</v>
      </c>
      <c r="R1564" s="82" t="s">
        <v>24199</v>
      </c>
      <c r="S1564" s="121" t="s">
        <v>24200</v>
      </c>
    </row>
    <row r="1565" spans="1:19">
      <c r="A1565" s="126">
        <v>665002</v>
      </c>
      <c r="B1565" s="90" t="str">
        <f t="shared" si="49"/>
        <v>OC665002</v>
      </c>
      <c r="C1565" s="81" t="s">
        <v>24250</v>
      </c>
      <c r="D1565" s="81" t="str">
        <f t="shared" si="50"/>
        <v>665002 - Work Comp-Medical-Arts</v>
      </c>
      <c r="E1565" s="120" t="s">
        <v>22319</v>
      </c>
      <c r="F1565" s="121" t="s">
        <v>22320</v>
      </c>
      <c r="G1565" s="81" t="s">
        <v>23561</v>
      </c>
      <c r="H1565" s="81" t="s">
        <v>23562</v>
      </c>
      <c r="I1565" s="120" t="s">
        <v>23307</v>
      </c>
      <c r="J1565" s="83" t="s">
        <v>23308</v>
      </c>
      <c r="K1565" s="82" t="s">
        <v>23866</v>
      </c>
      <c r="L1565" s="83" t="s">
        <v>22320</v>
      </c>
      <c r="M1565" s="82" t="s">
        <v>23867</v>
      </c>
      <c r="N1565" s="83" t="s">
        <v>22320</v>
      </c>
      <c r="O1565" s="81"/>
      <c r="P1565" s="82" t="s">
        <v>23868</v>
      </c>
      <c r="Q1565" s="83" t="s">
        <v>23869</v>
      </c>
      <c r="R1565" s="82" t="s">
        <v>24147</v>
      </c>
      <c r="S1565" s="121" t="s">
        <v>24148</v>
      </c>
    </row>
    <row r="1566" spans="1:19">
      <c r="A1566" s="126">
        <v>665003</v>
      </c>
      <c r="B1566" s="90" t="str">
        <f t="shared" si="49"/>
        <v>OC665003</v>
      </c>
      <c r="C1566" s="81" t="s">
        <v>24251</v>
      </c>
      <c r="D1566" s="81" t="str">
        <f t="shared" si="50"/>
        <v>665003 - Work Comp-Medical-Budget</v>
      </c>
      <c r="E1566" s="120" t="s">
        <v>22319</v>
      </c>
      <c r="F1566" s="121" t="s">
        <v>22320</v>
      </c>
      <c r="G1566" s="81" t="s">
        <v>23561</v>
      </c>
      <c r="H1566" s="81" t="s">
        <v>23562</v>
      </c>
      <c r="I1566" s="120" t="s">
        <v>23307</v>
      </c>
      <c r="J1566" s="83" t="s">
        <v>23308</v>
      </c>
      <c r="K1566" s="82" t="s">
        <v>23866</v>
      </c>
      <c r="L1566" s="83" t="s">
        <v>22320</v>
      </c>
      <c r="M1566" s="82" t="s">
        <v>23867</v>
      </c>
      <c r="N1566" s="83" t="s">
        <v>22320</v>
      </c>
      <c r="O1566" s="81"/>
      <c r="P1566" s="82" t="s">
        <v>23868</v>
      </c>
      <c r="Q1566" s="83" t="s">
        <v>23869</v>
      </c>
      <c r="R1566" s="82" t="s">
        <v>24147</v>
      </c>
      <c r="S1566" s="121" t="s">
        <v>24148</v>
      </c>
    </row>
    <row r="1567" spans="1:19">
      <c r="A1567" s="126">
        <v>665004</v>
      </c>
      <c r="B1567" s="90" t="str">
        <f t="shared" si="49"/>
        <v>OC665004</v>
      </c>
      <c r="C1567" s="81" t="s">
        <v>24252</v>
      </c>
      <c r="D1567" s="81" t="str">
        <f t="shared" si="50"/>
        <v>665004 - Work Comp-Medical-Buildings And Safety</v>
      </c>
      <c r="E1567" s="120" t="s">
        <v>22319</v>
      </c>
      <c r="F1567" s="121" t="s">
        <v>22320</v>
      </c>
      <c r="G1567" s="81" t="s">
        <v>23561</v>
      </c>
      <c r="H1567" s="81" t="s">
        <v>23562</v>
      </c>
      <c r="I1567" s="120" t="s">
        <v>23307</v>
      </c>
      <c r="J1567" s="83" t="s">
        <v>23308</v>
      </c>
      <c r="K1567" s="82" t="s">
        <v>23866</v>
      </c>
      <c r="L1567" s="83" t="s">
        <v>22320</v>
      </c>
      <c r="M1567" s="82" t="s">
        <v>23867</v>
      </c>
      <c r="N1567" s="83" t="s">
        <v>22320</v>
      </c>
      <c r="O1567" s="81"/>
      <c r="P1567" s="82" t="s">
        <v>23868</v>
      </c>
      <c r="Q1567" s="83" t="s">
        <v>23869</v>
      </c>
      <c r="R1567" s="82" t="s">
        <v>24147</v>
      </c>
      <c r="S1567" s="121" t="s">
        <v>24148</v>
      </c>
    </row>
    <row r="1568" spans="1:19">
      <c r="A1568" s="126">
        <v>665005</v>
      </c>
      <c r="B1568" s="90" t="str">
        <f t="shared" si="49"/>
        <v>OC665005</v>
      </c>
      <c r="C1568" s="81" t="s">
        <v>24253</v>
      </c>
      <c r="D1568" s="81" t="str">
        <f t="shared" si="50"/>
        <v>665005 - Work Comp-Medical-Civic Center</v>
      </c>
      <c r="E1568" s="120" t="s">
        <v>22319</v>
      </c>
      <c r="F1568" s="121" t="s">
        <v>22320</v>
      </c>
      <c r="G1568" s="81" t="s">
        <v>23561</v>
      </c>
      <c r="H1568" s="81" t="s">
        <v>23562</v>
      </c>
      <c r="I1568" s="120" t="s">
        <v>23307</v>
      </c>
      <c r="J1568" s="83" t="s">
        <v>23308</v>
      </c>
      <c r="K1568" s="82" t="s">
        <v>23866</v>
      </c>
      <c r="L1568" s="83" t="s">
        <v>22320</v>
      </c>
      <c r="M1568" s="82" t="s">
        <v>23867</v>
      </c>
      <c r="N1568" s="83" t="s">
        <v>22320</v>
      </c>
      <c r="O1568" s="81"/>
      <c r="P1568" s="82" t="s">
        <v>23868</v>
      </c>
      <c r="Q1568" s="83" t="s">
        <v>23869</v>
      </c>
      <c r="R1568" s="82" t="s">
        <v>24147</v>
      </c>
      <c r="S1568" s="121" t="s">
        <v>24148</v>
      </c>
    </row>
    <row r="1569" spans="1:19">
      <c r="A1569" s="126">
        <v>665006</v>
      </c>
      <c r="B1569" s="90" t="str">
        <f t="shared" si="49"/>
        <v>OC665006</v>
      </c>
      <c r="C1569" s="81" t="s">
        <v>24254</v>
      </c>
      <c r="D1569" s="81" t="str">
        <f t="shared" si="50"/>
        <v>665006 - Work Comp-Medical-Planning and Devel</v>
      </c>
      <c r="E1569" s="120" t="s">
        <v>22319</v>
      </c>
      <c r="F1569" s="121" t="s">
        <v>22320</v>
      </c>
      <c r="G1569" s="81" t="s">
        <v>23561</v>
      </c>
      <c r="H1569" s="81" t="s">
        <v>23562</v>
      </c>
      <c r="I1569" s="120" t="s">
        <v>23307</v>
      </c>
      <c r="J1569" s="83" t="s">
        <v>23308</v>
      </c>
      <c r="K1569" s="82" t="s">
        <v>23866</v>
      </c>
      <c r="L1569" s="83" t="s">
        <v>22320</v>
      </c>
      <c r="M1569" s="82" t="s">
        <v>23867</v>
      </c>
      <c r="N1569" s="83" t="s">
        <v>22320</v>
      </c>
      <c r="O1569" s="81"/>
      <c r="P1569" s="82" t="s">
        <v>23868</v>
      </c>
      <c r="Q1569" s="83" t="s">
        <v>23869</v>
      </c>
      <c r="R1569" s="82" t="s">
        <v>24147</v>
      </c>
      <c r="S1569" s="121" t="s">
        <v>24148</v>
      </c>
    </row>
    <row r="1570" spans="1:19">
      <c r="A1570" s="126">
        <v>665010</v>
      </c>
      <c r="B1570" s="90" t="str">
        <f t="shared" si="49"/>
        <v>OC665010</v>
      </c>
      <c r="C1570" s="81" t="s">
        <v>24255</v>
      </c>
      <c r="D1570" s="81" t="str">
        <f t="shared" si="50"/>
        <v>665010 - Work Comp-Medical-DPW</v>
      </c>
      <c r="E1570" s="120" t="s">
        <v>22319</v>
      </c>
      <c r="F1570" s="121" t="s">
        <v>22320</v>
      </c>
      <c r="G1570" s="81" t="s">
        <v>23561</v>
      </c>
      <c r="H1570" s="81" t="s">
        <v>23562</v>
      </c>
      <c r="I1570" s="120" t="s">
        <v>23307</v>
      </c>
      <c r="J1570" s="83" t="s">
        <v>23308</v>
      </c>
      <c r="K1570" s="82" t="s">
        <v>23866</v>
      </c>
      <c r="L1570" s="83" t="s">
        <v>22320</v>
      </c>
      <c r="M1570" s="82" t="s">
        <v>23867</v>
      </c>
      <c r="N1570" s="83" t="s">
        <v>22320</v>
      </c>
      <c r="O1570" s="81"/>
      <c r="P1570" s="82" t="s">
        <v>23868</v>
      </c>
      <c r="Q1570" s="83" t="s">
        <v>23869</v>
      </c>
      <c r="R1570" s="82" t="s">
        <v>24147</v>
      </c>
      <c r="S1570" s="121" t="s">
        <v>24148</v>
      </c>
    </row>
    <row r="1571" spans="1:19">
      <c r="A1571" s="126">
        <v>665011</v>
      </c>
      <c r="B1571" s="90" t="str">
        <f t="shared" si="49"/>
        <v>OC665011</v>
      </c>
      <c r="C1571" s="81" t="s">
        <v>24256</v>
      </c>
      <c r="D1571" s="81" t="str">
        <f t="shared" si="50"/>
        <v>665011 - Work Comp-Medical-Finance</v>
      </c>
      <c r="E1571" s="120" t="s">
        <v>22319</v>
      </c>
      <c r="F1571" s="121" t="s">
        <v>22320</v>
      </c>
      <c r="G1571" s="81" t="s">
        <v>23561</v>
      </c>
      <c r="H1571" s="81" t="s">
        <v>23562</v>
      </c>
      <c r="I1571" s="120" t="s">
        <v>23307</v>
      </c>
      <c r="J1571" s="83" t="s">
        <v>23308</v>
      </c>
      <c r="K1571" s="82" t="s">
        <v>23866</v>
      </c>
      <c r="L1571" s="83" t="s">
        <v>22320</v>
      </c>
      <c r="M1571" s="82" t="s">
        <v>23867</v>
      </c>
      <c r="N1571" s="83" t="s">
        <v>22320</v>
      </c>
      <c r="O1571" s="81"/>
      <c r="P1571" s="82" t="s">
        <v>23868</v>
      </c>
      <c r="Q1571" s="83" t="s">
        <v>23869</v>
      </c>
      <c r="R1571" s="82" t="s">
        <v>24147</v>
      </c>
      <c r="S1571" s="121" t="s">
        <v>24148</v>
      </c>
    </row>
    <row r="1572" spans="1:19">
      <c r="A1572" s="126">
        <v>665012</v>
      </c>
      <c r="B1572" s="90" t="str">
        <f t="shared" si="49"/>
        <v>OC665012</v>
      </c>
      <c r="C1572" s="81" t="s">
        <v>24257</v>
      </c>
      <c r="D1572" s="81" t="str">
        <f t="shared" si="50"/>
        <v>665012 - Work Comp-Medical-Fire</v>
      </c>
      <c r="E1572" s="120" t="s">
        <v>22319</v>
      </c>
      <c r="F1572" s="121" t="s">
        <v>22320</v>
      </c>
      <c r="G1572" s="81" t="s">
        <v>23561</v>
      </c>
      <c r="H1572" s="81" t="s">
        <v>23562</v>
      </c>
      <c r="I1572" s="120" t="s">
        <v>23307</v>
      </c>
      <c r="J1572" s="83" t="s">
        <v>23308</v>
      </c>
      <c r="K1572" s="82" t="s">
        <v>23866</v>
      </c>
      <c r="L1572" s="83" t="s">
        <v>22320</v>
      </c>
      <c r="M1572" s="82" t="s">
        <v>23867</v>
      </c>
      <c r="N1572" s="83" t="s">
        <v>22320</v>
      </c>
      <c r="O1572" s="81"/>
      <c r="P1572" s="82" t="s">
        <v>23868</v>
      </c>
      <c r="Q1572" s="83" t="s">
        <v>23869</v>
      </c>
      <c r="R1572" s="82" t="s">
        <v>24147</v>
      </c>
      <c r="S1572" s="121" t="s">
        <v>24148</v>
      </c>
    </row>
    <row r="1573" spans="1:19">
      <c r="A1573" s="126">
        <v>665013</v>
      </c>
      <c r="B1573" s="90" t="str">
        <f t="shared" si="49"/>
        <v>OC665013</v>
      </c>
      <c r="C1573" s="81" t="s">
        <v>24258</v>
      </c>
      <c r="D1573" s="81" t="str">
        <f t="shared" si="50"/>
        <v>665013 - Work Comp-Medical-Fire (Uniformed)</v>
      </c>
      <c r="E1573" s="120" t="s">
        <v>22319</v>
      </c>
      <c r="F1573" s="121" t="s">
        <v>22320</v>
      </c>
      <c r="G1573" s="81" t="s">
        <v>23561</v>
      </c>
      <c r="H1573" s="81" t="s">
        <v>23562</v>
      </c>
      <c r="I1573" s="120" t="s">
        <v>23307</v>
      </c>
      <c r="J1573" s="83" t="s">
        <v>23308</v>
      </c>
      <c r="K1573" s="82" t="s">
        <v>23866</v>
      </c>
      <c r="L1573" s="83" t="s">
        <v>22320</v>
      </c>
      <c r="M1573" s="82" t="s">
        <v>23867</v>
      </c>
      <c r="N1573" s="83" t="s">
        <v>22320</v>
      </c>
      <c r="O1573" s="81"/>
      <c r="P1573" s="82" t="s">
        <v>23868</v>
      </c>
      <c r="Q1573" s="83" t="s">
        <v>23869</v>
      </c>
      <c r="R1573" s="82" t="s">
        <v>24147</v>
      </c>
      <c r="S1573" s="121" t="s">
        <v>24148</v>
      </c>
    </row>
    <row r="1574" spans="1:19">
      <c r="A1574" s="126">
        <v>665014</v>
      </c>
      <c r="B1574" s="90" t="str">
        <f t="shared" si="49"/>
        <v>OC665014</v>
      </c>
      <c r="C1574" s="81" t="s">
        <v>24259</v>
      </c>
      <c r="D1574" s="81" t="str">
        <f t="shared" si="50"/>
        <v>665014 - Work Comp-Medical-Health</v>
      </c>
      <c r="E1574" s="120" t="s">
        <v>22319</v>
      </c>
      <c r="F1574" s="121" t="s">
        <v>22320</v>
      </c>
      <c r="G1574" s="81" t="s">
        <v>23561</v>
      </c>
      <c r="H1574" s="81" t="s">
        <v>23562</v>
      </c>
      <c r="I1574" s="120" t="s">
        <v>23307</v>
      </c>
      <c r="J1574" s="83" t="s">
        <v>23308</v>
      </c>
      <c r="K1574" s="82" t="s">
        <v>23866</v>
      </c>
      <c r="L1574" s="83" t="s">
        <v>22320</v>
      </c>
      <c r="M1574" s="82" t="s">
        <v>23867</v>
      </c>
      <c r="N1574" s="83" t="s">
        <v>22320</v>
      </c>
      <c r="O1574" s="81"/>
      <c r="P1574" s="82" t="s">
        <v>23868</v>
      </c>
      <c r="Q1574" s="83" t="s">
        <v>23869</v>
      </c>
      <c r="R1574" s="82" t="s">
        <v>24147</v>
      </c>
      <c r="S1574" s="121" t="s">
        <v>24148</v>
      </c>
    </row>
    <row r="1575" spans="1:19">
      <c r="A1575" s="126">
        <v>665016</v>
      </c>
      <c r="B1575" s="90" t="str">
        <f t="shared" si="49"/>
        <v>OC665016</v>
      </c>
      <c r="C1575" s="81" t="s">
        <v>24260</v>
      </c>
      <c r="D1575" s="81" t="str">
        <f t="shared" si="50"/>
        <v>665016 - Work Comp-Medical-Housing</v>
      </c>
      <c r="E1575" s="120" t="s">
        <v>22319</v>
      </c>
      <c r="F1575" s="121" t="s">
        <v>22320</v>
      </c>
      <c r="G1575" s="81" t="s">
        <v>23561</v>
      </c>
      <c r="H1575" s="81" t="s">
        <v>23562</v>
      </c>
      <c r="I1575" s="120" t="s">
        <v>23307</v>
      </c>
      <c r="J1575" s="83" t="s">
        <v>23308</v>
      </c>
      <c r="K1575" s="82" t="s">
        <v>23866</v>
      </c>
      <c r="L1575" s="83" t="s">
        <v>22320</v>
      </c>
      <c r="M1575" s="82" t="s">
        <v>23867</v>
      </c>
      <c r="N1575" s="83" t="s">
        <v>22320</v>
      </c>
      <c r="O1575" s="81"/>
      <c r="P1575" s="82" t="s">
        <v>23868</v>
      </c>
      <c r="Q1575" s="83" t="s">
        <v>23869</v>
      </c>
      <c r="R1575" s="82" t="s">
        <v>24147</v>
      </c>
      <c r="S1575" s="121" t="s">
        <v>24148</v>
      </c>
    </row>
    <row r="1576" spans="1:19">
      <c r="A1576" s="126">
        <v>665019</v>
      </c>
      <c r="B1576" s="90" t="str">
        <f t="shared" si="49"/>
        <v>OC665019</v>
      </c>
      <c r="C1576" s="81" t="s">
        <v>24261</v>
      </c>
      <c r="D1576" s="81" t="str">
        <f t="shared" si="50"/>
        <v>665019 - Work Comp-Medical-Employmt &amp; Training</v>
      </c>
      <c r="E1576" s="120" t="s">
        <v>22319</v>
      </c>
      <c r="F1576" s="121" t="s">
        <v>22320</v>
      </c>
      <c r="G1576" s="81" t="s">
        <v>23561</v>
      </c>
      <c r="H1576" s="81" t="s">
        <v>23562</v>
      </c>
      <c r="I1576" s="120" t="s">
        <v>23307</v>
      </c>
      <c r="J1576" s="83" t="s">
        <v>23308</v>
      </c>
      <c r="K1576" s="82" t="s">
        <v>23866</v>
      </c>
      <c r="L1576" s="83" t="s">
        <v>22320</v>
      </c>
      <c r="M1576" s="82" t="s">
        <v>23867</v>
      </c>
      <c r="N1576" s="83" t="s">
        <v>22320</v>
      </c>
      <c r="O1576" s="81"/>
      <c r="P1576" s="82" t="s">
        <v>23868</v>
      </c>
      <c r="Q1576" s="83" t="s">
        <v>23869</v>
      </c>
      <c r="R1576" s="82" t="s">
        <v>24147</v>
      </c>
      <c r="S1576" s="121" t="s">
        <v>24148</v>
      </c>
    </row>
    <row r="1577" spans="1:19">
      <c r="A1577" s="126">
        <v>665021</v>
      </c>
      <c r="B1577" s="90" t="str">
        <f t="shared" si="49"/>
        <v>OC665021</v>
      </c>
      <c r="C1577" s="81" t="s">
        <v>24262</v>
      </c>
      <c r="D1577" s="81" t="str">
        <f t="shared" si="50"/>
        <v>665021 - Work Comp-Medical-Parking</v>
      </c>
      <c r="E1577" s="120" t="s">
        <v>22319</v>
      </c>
      <c r="F1577" s="121" t="s">
        <v>22320</v>
      </c>
      <c r="G1577" s="81" t="s">
        <v>23561</v>
      </c>
      <c r="H1577" s="81" t="s">
        <v>23562</v>
      </c>
      <c r="I1577" s="120" t="s">
        <v>23307</v>
      </c>
      <c r="J1577" s="83" t="s">
        <v>23308</v>
      </c>
      <c r="K1577" s="82" t="s">
        <v>23866</v>
      </c>
      <c r="L1577" s="83" t="s">
        <v>22320</v>
      </c>
      <c r="M1577" s="82" t="s">
        <v>23867</v>
      </c>
      <c r="N1577" s="83" t="s">
        <v>22320</v>
      </c>
      <c r="O1577" s="81"/>
      <c r="P1577" s="82" t="s">
        <v>23868</v>
      </c>
      <c r="Q1577" s="83" t="s">
        <v>23869</v>
      </c>
      <c r="R1577" s="82" t="s">
        <v>24147</v>
      </c>
      <c r="S1577" s="121" t="s">
        <v>24148</v>
      </c>
    </row>
    <row r="1578" spans="1:19">
      <c r="A1578" s="126">
        <v>665024</v>
      </c>
      <c r="B1578" s="90" t="str">
        <f t="shared" si="49"/>
        <v>OC665024</v>
      </c>
      <c r="C1578" s="81" t="s">
        <v>24263</v>
      </c>
      <c r="D1578" s="81" t="str">
        <f t="shared" si="50"/>
        <v>665024 - Work Comp-Medical-Human Resources</v>
      </c>
      <c r="E1578" s="120" t="s">
        <v>22319</v>
      </c>
      <c r="F1578" s="121" t="s">
        <v>22320</v>
      </c>
      <c r="G1578" s="81" t="s">
        <v>23561</v>
      </c>
      <c r="H1578" s="81" t="s">
        <v>23562</v>
      </c>
      <c r="I1578" s="120" t="s">
        <v>23307</v>
      </c>
      <c r="J1578" s="83" t="s">
        <v>23308</v>
      </c>
      <c r="K1578" s="82" t="s">
        <v>23866</v>
      </c>
      <c r="L1578" s="83" t="s">
        <v>22320</v>
      </c>
      <c r="M1578" s="82" t="s">
        <v>23867</v>
      </c>
      <c r="N1578" s="83" t="s">
        <v>22320</v>
      </c>
      <c r="O1578" s="81"/>
      <c r="P1578" s="82" t="s">
        <v>23868</v>
      </c>
      <c r="Q1578" s="83" t="s">
        <v>23869</v>
      </c>
      <c r="R1578" s="82" t="s">
        <v>24147</v>
      </c>
      <c r="S1578" s="121" t="s">
        <v>24148</v>
      </c>
    </row>
    <row r="1579" spans="1:19">
      <c r="A1579" s="126">
        <v>665025</v>
      </c>
      <c r="B1579" s="90" t="str">
        <f t="shared" si="49"/>
        <v>OC665025</v>
      </c>
      <c r="C1579" s="81" t="s">
        <v>24264</v>
      </c>
      <c r="D1579" s="81" t="str">
        <f t="shared" si="50"/>
        <v>665025 - Work Comp-Medical-Police</v>
      </c>
      <c r="E1579" s="120" t="s">
        <v>22319</v>
      </c>
      <c r="F1579" s="121" t="s">
        <v>22320</v>
      </c>
      <c r="G1579" s="81" t="s">
        <v>23561</v>
      </c>
      <c r="H1579" s="81" t="s">
        <v>23562</v>
      </c>
      <c r="I1579" s="120" t="s">
        <v>23307</v>
      </c>
      <c r="J1579" s="83" t="s">
        <v>23308</v>
      </c>
      <c r="K1579" s="82" t="s">
        <v>23866</v>
      </c>
      <c r="L1579" s="83" t="s">
        <v>22320</v>
      </c>
      <c r="M1579" s="82" t="s">
        <v>23867</v>
      </c>
      <c r="N1579" s="83" t="s">
        <v>22320</v>
      </c>
      <c r="O1579" s="81"/>
      <c r="P1579" s="82" t="s">
        <v>23868</v>
      </c>
      <c r="Q1579" s="83" t="s">
        <v>23869</v>
      </c>
      <c r="R1579" s="82" t="s">
        <v>24147</v>
      </c>
      <c r="S1579" s="121" t="s">
        <v>24148</v>
      </c>
    </row>
    <row r="1580" spans="1:19">
      <c r="A1580" s="126">
        <v>665026</v>
      </c>
      <c r="B1580" s="90" t="str">
        <f t="shared" si="49"/>
        <v>OC665026</v>
      </c>
      <c r="C1580" s="81" t="s">
        <v>24265</v>
      </c>
      <c r="D1580" s="81" t="str">
        <f t="shared" si="50"/>
        <v>665026 - Work Comp-Medical-Police (Uniformed)</v>
      </c>
      <c r="E1580" s="120" t="s">
        <v>22319</v>
      </c>
      <c r="F1580" s="121" t="s">
        <v>22320</v>
      </c>
      <c r="G1580" s="81" t="s">
        <v>23561</v>
      </c>
      <c r="H1580" s="81" t="s">
        <v>23562</v>
      </c>
      <c r="I1580" s="120" t="s">
        <v>23307</v>
      </c>
      <c r="J1580" s="83" t="s">
        <v>23308</v>
      </c>
      <c r="K1580" s="82" t="s">
        <v>23866</v>
      </c>
      <c r="L1580" s="83" t="s">
        <v>22320</v>
      </c>
      <c r="M1580" s="82" t="s">
        <v>23867</v>
      </c>
      <c r="N1580" s="83" t="s">
        <v>22320</v>
      </c>
      <c r="O1580" s="81"/>
      <c r="P1580" s="82" t="s">
        <v>23868</v>
      </c>
      <c r="Q1580" s="83" t="s">
        <v>23869</v>
      </c>
      <c r="R1580" s="82" t="s">
        <v>24147</v>
      </c>
      <c r="S1580" s="121" t="s">
        <v>24148</v>
      </c>
    </row>
    <row r="1581" spans="1:19">
      <c r="A1581" s="126">
        <v>665028</v>
      </c>
      <c r="B1581" s="90" t="str">
        <f t="shared" si="49"/>
        <v>OC665028</v>
      </c>
      <c r="C1581" s="81" t="s">
        <v>24266</v>
      </c>
      <c r="D1581" s="81" t="str">
        <f t="shared" si="50"/>
        <v>665028 - Work Comp-Medical-Public Lighting</v>
      </c>
      <c r="E1581" s="120" t="s">
        <v>22319</v>
      </c>
      <c r="F1581" s="121" t="s">
        <v>22320</v>
      </c>
      <c r="G1581" s="81" t="s">
        <v>23561</v>
      </c>
      <c r="H1581" s="81" t="s">
        <v>23562</v>
      </c>
      <c r="I1581" s="120" t="s">
        <v>23307</v>
      </c>
      <c r="J1581" s="83" t="s">
        <v>23308</v>
      </c>
      <c r="K1581" s="82" t="s">
        <v>23866</v>
      </c>
      <c r="L1581" s="83" t="s">
        <v>22320</v>
      </c>
      <c r="M1581" s="82" t="s">
        <v>23867</v>
      </c>
      <c r="N1581" s="83" t="s">
        <v>22320</v>
      </c>
      <c r="O1581" s="81"/>
      <c r="P1581" s="82" t="s">
        <v>23868</v>
      </c>
      <c r="Q1581" s="83" t="s">
        <v>23869</v>
      </c>
      <c r="R1581" s="82" t="s">
        <v>24147</v>
      </c>
      <c r="S1581" s="121" t="s">
        <v>24148</v>
      </c>
    </row>
    <row r="1582" spans="1:19">
      <c r="A1582" s="126">
        <v>665029</v>
      </c>
      <c r="B1582" s="90" t="str">
        <f t="shared" si="49"/>
        <v>OC665029</v>
      </c>
      <c r="C1582" s="81" t="s">
        <v>24267</v>
      </c>
      <c r="D1582" s="81" t="str">
        <f t="shared" si="50"/>
        <v>665029 - Work Comp-Medical-Recreation</v>
      </c>
      <c r="E1582" s="120" t="s">
        <v>22319</v>
      </c>
      <c r="F1582" s="121" t="s">
        <v>22320</v>
      </c>
      <c r="G1582" s="81" t="s">
        <v>23561</v>
      </c>
      <c r="H1582" s="81" t="s">
        <v>23562</v>
      </c>
      <c r="I1582" s="120" t="s">
        <v>23307</v>
      </c>
      <c r="J1582" s="83" t="s">
        <v>23308</v>
      </c>
      <c r="K1582" s="82" t="s">
        <v>23866</v>
      </c>
      <c r="L1582" s="83" t="s">
        <v>22320</v>
      </c>
      <c r="M1582" s="82" t="s">
        <v>23867</v>
      </c>
      <c r="N1582" s="83" t="s">
        <v>22320</v>
      </c>
      <c r="O1582" s="81"/>
      <c r="P1582" s="82" t="s">
        <v>23868</v>
      </c>
      <c r="Q1582" s="83" t="s">
        <v>23869</v>
      </c>
      <c r="R1582" s="82" t="s">
        <v>24147</v>
      </c>
      <c r="S1582" s="121" t="s">
        <v>24148</v>
      </c>
    </row>
    <row r="1583" spans="1:19">
      <c r="A1583" s="126">
        <v>665031</v>
      </c>
      <c r="B1583" s="90" t="str">
        <f t="shared" si="49"/>
        <v>OC665031</v>
      </c>
      <c r="C1583" s="81" t="s">
        <v>24268</v>
      </c>
      <c r="D1583" s="81" t="str">
        <f t="shared" si="50"/>
        <v>665031 - Work Comp-Medical-Transportation</v>
      </c>
      <c r="E1583" s="120" t="s">
        <v>22319</v>
      </c>
      <c r="F1583" s="121" t="s">
        <v>22320</v>
      </c>
      <c r="G1583" s="81" t="s">
        <v>23561</v>
      </c>
      <c r="H1583" s="81" t="s">
        <v>23562</v>
      </c>
      <c r="I1583" s="120" t="s">
        <v>23307</v>
      </c>
      <c r="J1583" s="83" t="s">
        <v>23308</v>
      </c>
      <c r="K1583" s="82" t="s">
        <v>23866</v>
      </c>
      <c r="L1583" s="83" t="s">
        <v>22320</v>
      </c>
      <c r="M1583" s="82" t="s">
        <v>23867</v>
      </c>
      <c r="N1583" s="83" t="s">
        <v>22320</v>
      </c>
      <c r="O1583" s="81"/>
      <c r="P1583" s="82" t="s">
        <v>23868</v>
      </c>
      <c r="Q1583" s="83" t="s">
        <v>23869</v>
      </c>
      <c r="R1583" s="82" t="s">
        <v>24147</v>
      </c>
      <c r="S1583" s="121" t="s">
        <v>24148</v>
      </c>
    </row>
    <row r="1584" spans="1:19">
      <c r="A1584" s="126">
        <v>665032</v>
      </c>
      <c r="B1584" s="90" t="str">
        <f t="shared" si="49"/>
        <v>OC665032</v>
      </c>
      <c r="C1584" s="81" t="s">
        <v>24269</v>
      </c>
      <c r="D1584" s="81" t="str">
        <f t="shared" si="50"/>
        <v>665032 - Work Comp-Medical-Water</v>
      </c>
      <c r="E1584" s="120" t="s">
        <v>22319</v>
      </c>
      <c r="F1584" s="121" t="s">
        <v>22320</v>
      </c>
      <c r="G1584" s="81" t="s">
        <v>23561</v>
      </c>
      <c r="H1584" s="81" t="s">
        <v>23562</v>
      </c>
      <c r="I1584" s="120" t="s">
        <v>23307</v>
      </c>
      <c r="J1584" s="83" t="s">
        <v>23308</v>
      </c>
      <c r="K1584" s="82" t="s">
        <v>23866</v>
      </c>
      <c r="L1584" s="83" t="s">
        <v>22320</v>
      </c>
      <c r="M1584" s="82" t="s">
        <v>23867</v>
      </c>
      <c r="N1584" s="83" t="s">
        <v>22320</v>
      </c>
      <c r="O1584" s="81"/>
      <c r="P1584" s="82" t="s">
        <v>23868</v>
      </c>
      <c r="Q1584" s="83" t="s">
        <v>23869</v>
      </c>
      <c r="R1584" s="82" t="s">
        <v>24147</v>
      </c>
      <c r="S1584" s="121" t="s">
        <v>24148</v>
      </c>
    </row>
    <row r="1585" spans="1:19">
      <c r="A1585" s="126">
        <v>665033</v>
      </c>
      <c r="B1585" s="90" t="str">
        <f t="shared" si="49"/>
        <v>OC665033</v>
      </c>
      <c r="C1585" s="81" t="s">
        <v>24270</v>
      </c>
      <c r="D1585" s="81" t="str">
        <f t="shared" si="50"/>
        <v>665033 - Work Comp-Medical-Sewerage</v>
      </c>
      <c r="E1585" s="120" t="s">
        <v>22319</v>
      </c>
      <c r="F1585" s="121" t="s">
        <v>22320</v>
      </c>
      <c r="G1585" s="81" t="s">
        <v>23561</v>
      </c>
      <c r="H1585" s="81" t="s">
        <v>23562</v>
      </c>
      <c r="I1585" s="120" t="s">
        <v>23307</v>
      </c>
      <c r="J1585" s="83" t="s">
        <v>23308</v>
      </c>
      <c r="K1585" s="82" t="s">
        <v>23866</v>
      </c>
      <c r="L1585" s="83" t="s">
        <v>22320</v>
      </c>
      <c r="M1585" s="82" t="s">
        <v>23867</v>
      </c>
      <c r="N1585" s="83" t="s">
        <v>22320</v>
      </c>
      <c r="O1585" s="81"/>
      <c r="P1585" s="82" t="s">
        <v>23868</v>
      </c>
      <c r="Q1585" s="83" t="s">
        <v>23869</v>
      </c>
      <c r="R1585" s="82" t="s">
        <v>24147</v>
      </c>
      <c r="S1585" s="121" t="s">
        <v>24148</v>
      </c>
    </row>
    <row r="1586" spans="1:19">
      <c r="A1586" s="126">
        <v>665035</v>
      </c>
      <c r="B1586" s="90" t="str">
        <f t="shared" si="49"/>
        <v>OC665035</v>
      </c>
      <c r="C1586" s="81" t="s">
        <v>24271</v>
      </c>
      <c r="D1586" s="81" t="str">
        <f t="shared" si="50"/>
        <v>665035 - Work Comp-Medical-Zoo</v>
      </c>
      <c r="E1586" s="120" t="s">
        <v>22319</v>
      </c>
      <c r="F1586" s="121" t="s">
        <v>22320</v>
      </c>
      <c r="G1586" s="81" t="s">
        <v>23561</v>
      </c>
      <c r="H1586" s="81" t="s">
        <v>23562</v>
      </c>
      <c r="I1586" s="120" t="s">
        <v>23307</v>
      </c>
      <c r="J1586" s="83" t="s">
        <v>23308</v>
      </c>
      <c r="K1586" s="82" t="s">
        <v>23866</v>
      </c>
      <c r="L1586" s="83" t="s">
        <v>22320</v>
      </c>
      <c r="M1586" s="82" t="s">
        <v>23867</v>
      </c>
      <c r="N1586" s="83" t="s">
        <v>22320</v>
      </c>
      <c r="O1586" s="81"/>
      <c r="P1586" s="82" t="s">
        <v>23868</v>
      </c>
      <c r="Q1586" s="83" t="s">
        <v>23869</v>
      </c>
      <c r="R1586" s="82" t="s">
        <v>24147</v>
      </c>
      <c r="S1586" s="121" t="s">
        <v>24148</v>
      </c>
    </row>
    <row r="1587" spans="1:19">
      <c r="A1587" s="126">
        <v>665039</v>
      </c>
      <c r="B1587" s="90" t="str">
        <f t="shared" si="49"/>
        <v>OC665039</v>
      </c>
      <c r="C1587" s="81" t="s">
        <v>24272</v>
      </c>
      <c r="D1587" s="81" t="str">
        <f t="shared" si="50"/>
        <v>665039 - Work Comp-Medical-Election Commission</v>
      </c>
      <c r="E1587" s="120" t="s">
        <v>22319</v>
      </c>
      <c r="F1587" s="121" t="s">
        <v>22320</v>
      </c>
      <c r="G1587" s="81" t="s">
        <v>23561</v>
      </c>
      <c r="H1587" s="81" t="s">
        <v>23562</v>
      </c>
      <c r="I1587" s="120" t="s">
        <v>23307</v>
      </c>
      <c r="J1587" s="83" t="s">
        <v>23308</v>
      </c>
      <c r="K1587" s="82" t="s">
        <v>23866</v>
      </c>
      <c r="L1587" s="83" t="s">
        <v>22320</v>
      </c>
      <c r="M1587" s="82" t="s">
        <v>23867</v>
      </c>
      <c r="N1587" s="83" t="s">
        <v>22320</v>
      </c>
      <c r="O1587" s="81"/>
      <c r="P1587" s="82" t="s">
        <v>23868</v>
      </c>
      <c r="Q1587" s="83" t="s">
        <v>23869</v>
      </c>
      <c r="R1587" s="82" t="s">
        <v>24147</v>
      </c>
      <c r="S1587" s="121" t="s">
        <v>24148</v>
      </c>
    </row>
    <row r="1588" spans="1:19">
      <c r="A1588" s="126">
        <v>665044</v>
      </c>
      <c r="B1588" s="90" t="str">
        <f t="shared" si="49"/>
        <v>OC665044</v>
      </c>
      <c r="C1588" s="81" t="s">
        <v>24273</v>
      </c>
      <c r="D1588" s="81" t="str">
        <f t="shared" si="50"/>
        <v>665044 - Work Comp-Medical-36th District Court</v>
      </c>
      <c r="E1588" s="120" t="s">
        <v>22319</v>
      </c>
      <c r="F1588" s="121" t="s">
        <v>22320</v>
      </c>
      <c r="G1588" s="81" t="s">
        <v>23561</v>
      </c>
      <c r="H1588" s="81" t="s">
        <v>23562</v>
      </c>
      <c r="I1588" s="120" t="s">
        <v>23307</v>
      </c>
      <c r="J1588" s="83" t="s">
        <v>23308</v>
      </c>
      <c r="K1588" s="82" t="s">
        <v>23866</v>
      </c>
      <c r="L1588" s="83" t="s">
        <v>22320</v>
      </c>
      <c r="M1588" s="82" t="s">
        <v>23867</v>
      </c>
      <c r="N1588" s="83" t="s">
        <v>22320</v>
      </c>
      <c r="O1588" s="81"/>
      <c r="P1588" s="82" t="s">
        <v>23868</v>
      </c>
      <c r="Q1588" s="83" t="s">
        <v>23869</v>
      </c>
      <c r="R1588" s="82" t="s">
        <v>24147</v>
      </c>
      <c r="S1588" s="121" t="s">
        <v>24148</v>
      </c>
    </row>
    <row r="1589" spans="1:19">
      <c r="A1589" s="126">
        <v>665045</v>
      </c>
      <c r="B1589" s="90" t="str">
        <f t="shared" si="49"/>
        <v>OC665045</v>
      </c>
      <c r="C1589" s="81" t="s">
        <v>24274</v>
      </c>
      <c r="D1589" s="81" t="str">
        <f t="shared" si="50"/>
        <v>665045 - Work Comp-Medical-Library</v>
      </c>
      <c r="E1589" s="120" t="s">
        <v>22319</v>
      </c>
      <c r="F1589" s="121" t="s">
        <v>22320</v>
      </c>
      <c r="G1589" s="81" t="s">
        <v>23561</v>
      </c>
      <c r="H1589" s="81" t="s">
        <v>23562</v>
      </c>
      <c r="I1589" s="120" t="s">
        <v>23307</v>
      </c>
      <c r="J1589" s="83" t="s">
        <v>23308</v>
      </c>
      <c r="K1589" s="82" t="s">
        <v>23866</v>
      </c>
      <c r="L1589" s="83" t="s">
        <v>22320</v>
      </c>
      <c r="M1589" s="82" t="s">
        <v>23867</v>
      </c>
      <c r="N1589" s="83" t="s">
        <v>22320</v>
      </c>
      <c r="O1589" s="81"/>
      <c r="P1589" s="82" t="s">
        <v>23868</v>
      </c>
      <c r="Q1589" s="83" t="s">
        <v>23869</v>
      </c>
      <c r="R1589" s="82" t="s">
        <v>24147</v>
      </c>
      <c r="S1589" s="121" t="s">
        <v>24148</v>
      </c>
    </row>
    <row r="1590" spans="1:19">
      <c r="A1590" s="126">
        <v>665046</v>
      </c>
      <c r="B1590" s="90" t="str">
        <f t="shared" si="49"/>
        <v>OC665046</v>
      </c>
      <c r="C1590" s="81" t="s">
        <v>24275</v>
      </c>
      <c r="D1590" s="81" t="str">
        <f t="shared" si="50"/>
        <v>665046 - Work Comp-Medical-Non Departmental</v>
      </c>
      <c r="E1590" s="120" t="s">
        <v>22319</v>
      </c>
      <c r="F1590" s="121" t="s">
        <v>22320</v>
      </c>
      <c r="G1590" s="81" t="s">
        <v>23561</v>
      </c>
      <c r="H1590" s="81" t="s">
        <v>23562</v>
      </c>
      <c r="I1590" s="120" t="s">
        <v>23307</v>
      </c>
      <c r="J1590" s="83" t="s">
        <v>23308</v>
      </c>
      <c r="K1590" s="82" t="s">
        <v>23866</v>
      </c>
      <c r="L1590" s="83" t="s">
        <v>22320</v>
      </c>
      <c r="M1590" s="82" t="s">
        <v>23867</v>
      </c>
      <c r="N1590" s="83" t="s">
        <v>22320</v>
      </c>
      <c r="O1590" s="81"/>
      <c r="P1590" s="82" t="s">
        <v>23868</v>
      </c>
      <c r="Q1590" s="83" t="s">
        <v>23869</v>
      </c>
      <c r="R1590" s="82" t="s">
        <v>24147</v>
      </c>
      <c r="S1590" s="121" t="s">
        <v>24148</v>
      </c>
    </row>
    <row r="1591" spans="1:19">
      <c r="A1591" s="126">
        <v>665047</v>
      </c>
      <c r="B1591" s="90" t="str">
        <f t="shared" si="49"/>
        <v>OC665047</v>
      </c>
      <c r="C1591" s="81" t="s">
        <v>24276</v>
      </c>
      <c r="D1591" s="81" t="str">
        <f t="shared" si="50"/>
        <v>665047 - Work Comp-Medical-General Services</v>
      </c>
      <c r="E1591" s="120" t="s">
        <v>22319</v>
      </c>
      <c r="F1591" s="121" t="s">
        <v>22320</v>
      </c>
      <c r="G1591" s="81" t="s">
        <v>23561</v>
      </c>
      <c r="H1591" s="81" t="s">
        <v>23562</v>
      </c>
      <c r="I1591" s="120" t="s">
        <v>23307</v>
      </c>
      <c r="J1591" s="83" t="s">
        <v>23308</v>
      </c>
      <c r="K1591" s="82" t="s">
        <v>23866</v>
      </c>
      <c r="L1591" s="83" t="s">
        <v>22320</v>
      </c>
      <c r="M1591" s="82" t="s">
        <v>23867</v>
      </c>
      <c r="N1591" s="83" t="s">
        <v>22320</v>
      </c>
      <c r="O1591" s="81"/>
      <c r="P1591" s="82" t="s">
        <v>23868</v>
      </c>
      <c r="Q1591" s="83" t="s">
        <v>23869</v>
      </c>
      <c r="R1591" s="82" t="s">
        <v>24147</v>
      </c>
      <c r="S1591" s="121" t="s">
        <v>24148</v>
      </c>
    </row>
    <row r="1592" spans="1:19">
      <c r="A1592" s="126">
        <v>666010</v>
      </c>
      <c r="B1592" s="90" t="str">
        <f t="shared" si="49"/>
        <v>OC666010</v>
      </c>
      <c r="C1592" s="81" t="s">
        <v>24277</v>
      </c>
      <c r="D1592" s="81" t="str">
        <f t="shared" si="50"/>
        <v>666010 - Work Comp-Medical-Mileage-DPW</v>
      </c>
      <c r="E1592" s="120" t="s">
        <v>22319</v>
      </c>
      <c r="F1592" s="121" t="s">
        <v>22320</v>
      </c>
      <c r="G1592" s="81" t="s">
        <v>23561</v>
      </c>
      <c r="H1592" s="81" t="s">
        <v>23562</v>
      </c>
      <c r="I1592" s="120" t="s">
        <v>23307</v>
      </c>
      <c r="J1592" s="83" t="s">
        <v>23308</v>
      </c>
      <c r="K1592" s="82" t="s">
        <v>23866</v>
      </c>
      <c r="L1592" s="83" t="s">
        <v>22320</v>
      </c>
      <c r="M1592" s="82" t="s">
        <v>23867</v>
      </c>
      <c r="N1592" s="83" t="s">
        <v>22320</v>
      </c>
      <c r="O1592" s="81"/>
      <c r="P1592" s="82" t="s">
        <v>23868</v>
      </c>
      <c r="Q1592" s="83" t="s">
        <v>23869</v>
      </c>
      <c r="R1592" s="82" t="s">
        <v>24147</v>
      </c>
      <c r="S1592" s="121" t="s">
        <v>24148</v>
      </c>
    </row>
    <row r="1593" spans="1:19">
      <c r="A1593" s="126">
        <v>666013</v>
      </c>
      <c r="B1593" s="90" t="str">
        <f t="shared" si="49"/>
        <v>OC666013</v>
      </c>
      <c r="C1593" s="81" t="s">
        <v>24278</v>
      </c>
      <c r="D1593" s="81" t="str">
        <f t="shared" si="50"/>
        <v>666013 - Work Comp-Medical-Mileage-Fire(Uniformed)</v>
      </c>
      <c r="E1593" s="120" t="s">
        <v>22319</v>
      </c>
      <c r="F1593" s="121" t="s">
        <v>22320</v>
      </c>
      <c r="G1593" s="81" t="s">
        <v>23561</v>
      </c>
      <c r="H1593" s="81" t="s">
        <v>23562</v>
      </c>
      <c r="I1593" s="120" t="s">
        <v>23307</v>
      </c>
      <c r="J1593" s="83" t="s">
        <v>23308</v>
      </c>
      <c r="K1593" s="82" t="s">
        <v>23866</v>
      </c>
      <c r="L1593" s="83" t="s">
        <v>22320</v>
      </c>
      <c r="M1593" s="82" t="s">
        <v>23867</v>
      </c>
      <c r="N1593" s="83" t="s">
        <v>22320</v>
      </c>
      <c r="O1593" s="81"/>
      <c r="P1593" s="82" t="s">
        <v>23868</v>
      </c>
      <c r="Q1593" s="83" t="s">
        <v>23869</v>
      </c>
      <c r="R1593" s="82" t="s">
        <v>24147</v>
      </c>
      <c r="S1593" s="121" t="s">
        <v>24148</v>
      </c>
    </row>
    <row r="1594" spans="1:19">
      <c r="A1594" s="126">
        <v>666021</v>
      </c>
      <c r="B1594" s="90" t="str">
        <f t="shared" si="49"/>
        <v>OC666021</v>
      </c>
      <c r="C1594" s="81" t="s">
        <v>24279</v>
      </c>
      <c r="D1594" s="81" t="str">
        <f t="shared" si="50"/>
        <v>666021 - Work Comp-Medical-Mileage-Parking</v>
      </c>
      <c r="E1594" s="120" t="s">
        <v>22319</v>
      </c>
      <c r="F1594" s="121" t="s">
        <v>22320</v>
      </c>
      <c r="G1594" s="81" t="s">
        <v>23561</v>
      </c>
      <c r="H1594" s="81" t="s">
        <v>23562</v>
      </c>
      <c r="I1594" s="120" t="s">
        <v>23307</v>
      </c>
      <c r="J1594" s="83" t="s">
        <v>23308</v>
      </c>
      <c r="K1594" s="82" t="s">
        <v>23866</v>
      </c>
      <c r="L1594" s="83" t="s">
        <v>22320</v>
      </c>
      <c r="M1594" s="82" t="s">
        <v>23867</v>
      </c>
      <c r="N1594" s="83" t="s">
        <v>22320</v>
      </c>
      <c r="O1594" s="81"/>
      <c r="P1594" s="82" t="s">
        <v>23868</v>
      </c>
      <c r="Q1594" s="83" t="s">
        <v>23869</v>
      </c>
      <c r="R1594" s="82" t="s">
        <v>24147</v>
      </c>
      <c r="S1594" s="121" t="s">
        <v>24148</v>
      </c>
    </row>
    <row r="1595" spans="1:19">
      <c r="A1595" s="126">
        <v>666025</v>
      </c>
      <c r="B1595" s="90" t="str">
        <f t="shared" si="49"/>
        <v>OC666025</v>
      </c>
      <c r="C1595" s="81" t="s">
        <v>24280</v>
      </c>
      <c r="D1595" s="81" t="str">
        <f t="shared" si="50"/>
        <v>666025 - Work Comp-Medical-Mileage-Police</v>
      </c>
      <c r="E1595" s="120" t="s">
        <v>22319</v>
      </c>
      <c r="F1595" s="121" t="s">
        <v>22320</v>
      </c>
      <c r="G1595" s="81" t="s">
        <v>23561</v>
      </c>
      <c r="H1595" s="81" t="s">
        <v>23562</v>
      </c>
      <c r="I1595" s="120" t="s">
        <v>23307</v>
      </c>
      <c r="J1595" s="83" t="s">
        <v>23308</v>
      </c>
      <c r="K1595" s="82" t="s">
        <v>23866</v>
      </c>
      <c r="L1595" s="83" t="s">
        <v>22320</v>
      </c>
      <c r="M1595" s="82" t="s">
        <v>23867</v>
      </c>
      <c r="N1595" s="83" t="s">
        <v>22320</v>
      </c>
      <c r="O1595" s="81"/>
      <c r="P1595" s="82" t="s">
        <v>23868</v>
      </c>
      <c r="Q1595" s="83" t="s">
        <v>23869</v>
      </c>
      <c r="R1595" s="82" t="s">
        <v>24147</v>
      </c>
      <c r="S1595" s="121" t="s">
        <v>24148</v>
      </c>
    </row>
    <row r="1596" spans="1:19">
      <c r="A1596" s="126">
        <v>666026</v>
      </c>
      <c r="B1596" s="90" t="str">
        <f t="shared" si="49"/>
        <v>OC666026</v>
      </c>
      <c r="C1596" s="81" t="s">
        <v>24281</v>
      </c>
      <c r="D1596" s="81" t="str">
        <f t="shared" si="50"/>
        <v>666026 - Work Comp-Medical-Mileage-Police(Uniformed)</v>
      </c>
      <c r="E1596" s="120" t="s">
        <v>22319</v>
      </c>
      <c r="F1596" s="121" t="s">
        <v>22320</v>
      </c>
      <c r="G1596" s="81" t="s">
        <v>23561</v>
      </c>
      <c r="H1596" s="81" t="s">
        <v>23562</v>
      </c>
      <c r="I1596" s="120" t="s">
        <v>23307</v>
      </c>
      <c r="J1596" s="83" t="s">
        <v>23308</v>
      </c>
      <c r="K1596" s="82" t="s">
        <v>23866</v>
      </c>
      <c r="L1596" s="83" t="s">
        <v>22320</v>
      </c>
      <c r="M1596" s="82" t="s">
        <v>23867</v>
      </c>
      <c r="N1596" s="83" t="s">
        <v>22320</v>
      </c>
      <c r="O1596" s="81"/>
      <c r="P1596" s="82" t="s">
        <v>23868</v>
      </c>
      <c r="Q1596" s="83" t="s">
        <v>23869</v>
      </c>
      <c r="R1596" s="82" t="s">
        <v>24147</v>
      </c>
      <c r="S1596" s="121" t="s">
        <v>24148</v>
      </c>
    </row>
    <row r="1597" spans="1:19">
      <c r="A1597" s="126">
        <v>666031</v>
      </c>
      <c r="B1597" s="90" t="str">
        <f t="shared" si="49"/>
        <v>OC666031</v>
      </c>
      <c r="C1597" s="81" t="s">
        <v>24282</v>
      </c>
      <c r="D1597" s="81" t="str">
        <f t="shared" si="50"/>
        <v>666031 - Worker's Compensation – Medical – Mileage – Transportation</v>
      </c>
      <c r="E1597" s="120" t="s">
        <v>22319</v>
      </c>
      <c r="F1597" s="121" t="s">
        <v>22320</v>
      </c>
      <c r="G1597" s="81" t="s">
        <v>23561</v>
      </c>
      <c r="H1597" s="81" t="s">
        <v>23562</v>
      </c>
      <c r="I1597" s="120" t="s">
        <v>23307</v>
      </c>
      <c r="J1597" s="83" t="s">
        <v>23308</v>
      </c>
      <c r="K1597" s="82" t="s">
        <v>23866</v>
      </c>
      <c r="L1597" s="83" t="s">
        <v>22320</v>
      </c>
      <c r="M1597" s="82" t="s">
        <v>23867</v>
      </c>
      <c r="N1597" s="83" t="s">
        <v>22320</v>
      </c>
      <c r="O1597" s="81"/>
      <c r="P1597" s="82" t="s">
        <v>23868</v>
      </c>
      <c r="Q1597" s="83" t="s">
        <v>23869</v>
      </c>
      <c r="R1597" s="82" t="s">
        <v>24147</v>
      </c>
      <c r="S1597" s="121" t="s">
        <v>24148</v>
      </c>
    </row>
    <row r="1598" spans="1:19">
      <c r="A1598" s="126">
        <v>666032</v>
      </c>
      <c r="B1598" s="90" t="str">
        <f t="shared" si="49"/>
        <v>OC666032</v>
      </c>
      <c r="C1598" s="81" t="s">
        <v>24283</v>
      </c>
      <c r="D1598" s="81" t="str">
        <f t="shared" si="50"/>
        <v>666032 - Work Comp-Medical-Mileage-Water</v>
      </c>
      <c r="E1598" s="120" t="s">
        <v>22319</v>
      </c>
      <c r="F1598" s="121" t="s">
        <v>22320</v>
      </c>
      <c r="G1598" s="81" t="s">
        <v>23561</v>
      </c>
      <c r="H1598" s="81" t="s">
        <v>23562</v>
      </c>
      <c r="I1598" s="120" t="s">
        <v>23307</v>
      </c>
      <c r="J1598" s="83" t="s">
        <v>23308</v>
      </c>
      <c r="K1598" s="82" t="s">
        <v>23866</v>
      </c>
      <c r="L1598" s="83" t="s">
        <v>22320</v>
      </c>
      <c r="M1598" s="82" t="s">
        <v>23867</v>
      </c>
      <c r="N1598" s="83" t="s">
        <v>22320</v>
      </c>
      <c r="O1598" s="81"/>
      <c r="P1598" s="82" t="s">
        <v>23868</v>
      </c>
      <c r="Q1598" s="83" t="s">
        <v>23869</v>
      </c>
      <c r="R1598" s="82" t="s">
        <v>24147</v>
      </c>
      <c r="S1598" s="121" t="s">
        <v>24148</v>
      </c>
    </row>
    <row r="1599" spans="1:19">
      <c r="A1599" s="126">
        <v>666033</v>
      </c>
      <c r="B1599" s="90" t="str">
        <f t="shared" si="49"/>
        <v>OC666033</v>
      </c>
      <c r="C1599" s="81" t="s">
        <v>24284</v>
      </c>
      <c r="D1599" s="81" t="str">
        <f t="shared" si="50"/>
        <v>666033 - Work Comp-Medical-Mileage-Sewerage</v>
      </c>
      <c r="E1599" s="120" t="s">
        <v>22319</v>
      </c>
      <c r="F1599" s="121" t="s">
        <v>22320</v>
      </c>
      <c r="G1599" s="81" t="s">
        <v>23561</v>
      </c>
      <c r="H1599" s="81" t="s">
        <v>23562</v>
      </c>
      <c r="I1599" s="120" t="s">
        <v>23307</v>
      </c>
      <c r="J1599" s="83" t="s">
        <v>23308</v>
      </c>
      <c r="K1599" s="82" t="s">
        <v>23866</v>
      </c>
      <c r="L1599" s="83" t="s">
        <v>22320</v>
      </c>
      <c r="M1599" s="82" t="s">
        <v>23867</v>
      </c>
      <c r="N1599" s="83" t="s">
        <v>22320</v>
      </c>
      <c r="O1599" s="81"/>
      <c r="P1599" s="82" t="s">
        <v>23868</v>
      </c>
      <c r="Q1599" s="83" t="s">
        <v>23869</v>
      </c>
      <c r="R1599" s="82" t="s">
        <v>24147</v>
      </c>
      <c r="S1599" s="121" t="s">
        <v>24148</v>
      </c>
    </row>
    <row r="1600" spans="1:19">
      <c r="A1600" s="126">
        <v>666047</v>
      </c>
      <c r="B1600" s="90" t="str">
        <f t="shared" si="49"/>
        <v>OC666047</v>
      </c>
      <c r="C1600" s="81" t="s">
        <v>24285</v>
      </c>
      <c r="D1600" s="81" t="str">
        <f t="shared" si="50"/>
        <v>666047 - Work Comp-Medical-Mileage-General Services</v>
      </c>
      <c r="E1600" s="120" t="s">
        <v>22319</v>
      </c>
      <c r="F1600" s="121" t="s">
        <v>22320</v>
      </c>
      <c r="G1600" s="81" t="s">
        <v>23561</v>
      </c>
      <c r="H1600" s="81" t="s">
        <v>23562</v>
      </c>
      <c r="I1600" s="120" t="s">
        <v>23307</v>
      </c>
      <c r="J1600" s="83" t="s">
        <v>23308</v>
      </c>
      <c r="K1600" s="82" t="s">
        <v>23866</v>
      </c>
      <c r="L1600" s="83" t="s">
        <v>22320</v>
      </c>
      <c r="M1600" s="82" t="s">
        <v>23867</v>
      </c>
      <c r="N1600" s="83" t="s">
        <v>22320</v>
      </c>
      <c r="O1600" s="81"/>
      <c r="P1600" s="82" t="s">
        <v>23868</v>
      </c>
      <c r="Q1600" s="83" t="s">
        <v>23869</v>
      </c>
      <c r="R1600" s="82" t="s">
        <v>24147</v>
      </c>
      <c r="S1600" s="121" t="s">
        <v>24148</v>
      </c>
    </row>
    <row r="1601" spans="1:19">
      <c r="A1601" s="126">
        <v>688888</v>
      </c>
      <c r="B1601" s="90" t="str">
        <f t="shared" si="49"/>
        <v>OC688888</v>
      </c>
      <c r="C1601" s="81" t="s">
        <v>24286</v>
      </c>
      <c r="D1601" s="81" t="str">
        <f t="shared" si="50"/>
        <v>688888 - Burden Cost</v>
      </c>
      <c r="E1601" s="120" t="s">
        <v>22319</v>
      </c>
      <c r="F1601" s="121" t="s">
        <v>22320</v>
      </c>
      <c r="G1601" s="81" t="s">
        <v>23561</v>
      </c>
      <c r="H1601" s="81" t="s">
        <v>23562</v>
      </c>
      <c r="I1601" s="120" t="s">
        <v>23307</v>
      </c>
      <c r="J1601" s="83" t="s">
        <v>23308</v>
      </c>
      <c r="K1601" s="82" t="s">
        <v>23866</v>
      </c>
      <c r="L1601" s="83" t="s">
        <v>22320</v>
      </c>
      <c r="M1601" s="82" t="s">
        <v>23867</v>
      </c>
      <c r="N1601" s="83" t="s">
        <v>22320</v>
      </c>
      <c r="O1601" s="81"/>
      <c r="P1601" s="82" t="s">
        <v>23868</v>
      </c>
      <c r="Q1601" s="83" t="s">
        <v>23869</v>
      </c>
      <c r="R1601" s="82" t="s">
        <v>23892</v>
      </c>
      <c r="S1601" s="121" t="s">
        <v>23869</v>
      </c>
    </row>
    <row r="1602" spans="1:19">
      <c r="A1602" s="126">
        <v>699998</v>
      </c>
      <c r="B1602" s="90" t="str">
        <f t="shared" si="49"/>
        <v>OC699998</v>
      </c>
      <c r="C1602" s="81" t="s">
        <v>24287</v>
      </c>
      <c r="D1602" s="81" t="str">
        <f t="shared" si="50"/>
        <v>699998 - Asset Clearing Contra Account</v>
      </c>
      <c r="E1602" s="120" t="s">
        <v>22319</v>
      </c>
      <c r="F1602" s="121" t="s">
        <v>22320</v>
      </c>
      <c r="G1602" s="81" t="s">
        <v>23561</v>
      </c>
      <c r="H1602" s="81" t="s">
        <v>23562</v>
      </c>
      <c r="I1602" s="120" t="s">
        <v>23307</v>
      </c>
      <c r="J1602" s="83" t="s">
        <v>23308</v>
      </c>
      <c r="K1602" s="82" t="s">
        <v>23866</v>
      </c>
      <c r="L1602" s="83" t="s">
        <v>22320</v>
      </c>
      <c r="M1602" s="82" t="s">
        <v>23867</v>
      </c>
      <c r="N1602" s="83" t="s">
        <v>22320</v>
      </c>
      <c r="O1602" s="81"/>
      <c r="P1602" s="82" t="s">
        <v>23868</v>
      </c>
      <c r="Q1602" s="83" t="s">
        <v>23869</v>
      </c>
      <c r="R1602" s="82" t="s">
        <v>23892</v>
      </c>
      <c r="S1602" s="121" t="s">
        <v>23869</v>
      </c>
    </row>
    <row r="1603" spans="1:19">
      <c r="A1603" s="126">
        <v>701100</v>
      </c>
      <c r="B1603" s="90" t="str">
        <f t="shared" si="49"/>
        <v>OC701100</v>
      </c>
      <c r="C1603" s="81" t="s">
        <v>24288</v>
      </c>
      <c r="D1603" s="81" t="str">
        <f t="shared" si="50"/>
        <v>701100 - Pensions</v>
      </c>
      <c r="E1603" s="120" t="s">
        <v>22299</v>
      </c>
      <c r="F1603" s="121" t="s">
        <v>22300</v>
      </c>
      <c r="G1603" s="81" t="s">
        <v>23561</v>
      </c>
      <c r="H1603" s="81" t="s">
        <v>23562</v>
      </c>
      <c r="I1603" s="120" t="s">
        <v>23307</v>
      </c>
      <c r="J1603" s="83" t="s">
        <v>23308</v>
      </c>
      <c r="K1603" s="82" t="s">
        <v>24289</v>
      </c>
      <c r="L1603" s="83" t="s">
        <v>22300</v>
      </c>
      <c r="M1603" s="82" t="s">
        <v>24290</v>
      </c>
      <c r="N1603" s="83" t="s">
        <v>24291</v>
      </c>
      <c r="O1603" s="81"/>
      <c r="P1603" s="82" t="s">
        <v>24292</v>
      </c>
      <c r="Q1603" s="83" t="s">
        <v>24293</v>
      </c>
      <c r="R1603" s="82" t="s">
        <v>24294</v>
      </c>
      <c r="S1603" s="121" t="s">
        <v>17967</v>
      </c>
    </row>
    <row r="1604" spans="1:19">
      <c r="A1604" s="126">
        <v>701101</v>
      </c>
      <c r="B1604" s="90" t="str">
        <f t="shared" ref="B1604:B1667" si="51">"OC"&amp;A1604</f>
        <v>OC701101</v>
      </c>
      <c r="C1604" s="81" t="s">
        <v>24295</v>
      </c>
      <c r="D1604" s="81" t="str">
        <f t="shared" ref="D1604:D1667" si="52">A1604&amp;" - "&amp;C1604</f>
        <v>701101 - General City Pension P/R – City Portion</v>
      </c>
      <c r="E1604" s="120" t="s">
        <v>22299</v>
      </c>
      <c r="F1604" s="121" t="s">
        <v>22300</v>
      </c>
      <c r="G1604" s="81" t="s">
        <v>23561</v>
      </c>
      <c r="H1604" s="81" t="s">
        <v>23562</v>
      </c>
      <c r="I1604" s="120" t="s">
        <v>23307</v>
      </c>
      <c r="J1604" s="83" t="s">
        <v>23308</v>
      </c>
      <c r="K1604" s="82" t="s">
        <v>24289</v>
      </c>
      <c r="L1604" s="83" t="s">
        <v>22300</v>
      </c>
      <c r="M1604" s="82" t="s">
        <v>24290</v>
      </c>
      <c r="N1604" s="83" t="s">
        <v>24291</v>
      </c>
      <c r="O1604" s="81"/>
      <c r="P1604" s="82" t="s">
        <v>24292</v>
      </c>
      <c r="Q1604" s="83" t="s">
        <v>24293</v>
      </c>
      <c r="R1604" s="82" t="s">
        <v>24294</v>
      </c>
      <c r="S1604" s="121" t="s">
        <v>17967</v>
      </c>
    </row>
    <row r="1605" spans="1:19">
      <c r="A1605" s="126">
        <v>701102</v>
      </c>
      <c r="B1605" s="90" t="str">
        <f t="shared" si="51"/>
        <v>OC701102</v>
      </c>
      <c r="C1605" s="81" t="s">
        <v>24296</v>
      </c>
      <c r="D1605" s="81" t="str">
        <f t="shared" si="52"/>
        <v>701102 - Transportation Pension P/R – City Portion</v>
      </c>
      <c r="E1605" s="120" t="s">
        <v>22299</v>
      </c>
      <c r="F1605" s="121" t="s">
        <v>22300</v>
      </c>
      <c r="G1605" s="81" t="s">
        <v>23561</v>
      </c>
      <c r="H1605" s="81" t="s">
        <v>23562</v>
      </c>
      <c r="I1605" s="120" t="s">
        <v>23307</v>
      </c>
      <c r="J1605" s="83" t="s">
        <v>23308</v>
      </c>
      <c r="K1605" s="82" t="s">
        <v>24289</v>
      </c>
      <c r="L1605" s="83" t="s">
        <v>22300</v>
      </c>
      <c r="M1605" s="82" t="s">
        <v>24290</v>
      </c>
      <c r="N1605" s="83" t="s">
        <v>24291</v>
      </c>
      <c r="O1605" s="81"/>
      <c r="P1605" s="82" t="s">
        <v>24292</v>
      </c>
      <c r="Q1605" s="83" t="s">
        <v>24293</v>
      </c>
      <c r="R1605" s="82" t="s">
        <v>24294</v>
      </c>
      <c r="S1605" s="121" t="s">
        <v>17967</v>
      </c>
    </row>
    <row r="1606" spans="1:19">
      <c r="A1606" s="126">
        <v>701103</v>
      </c>
      <c r="B1606" s="90" t="str">
        <f t="shared" si="51"/>
        <v>OC701103</v>
      </c>
      <c r="C1606" s="81" t="s">
        <v>24297</v>
      </c>
      <c r="D1606" s="81" t="str">
        <f t="shared" si="52"/>
        <v>701103 - Water Pension P/R – City Portion</v>
      </c>
      <c r="E1606" s="120" t="s">
        <v>22299</v>
      </c>
      <c r="F1606" s="121" t="s">
        <v>22300</v>
      </c>
      <c r="G1606" s="81" t="s">
        <v>23561</v>
      </c>
      <c r="H1606" s="81" t="s">
        <v>23562</v>
      </c>
      <c r="I1606" s="120" t="s">
        <v>23307</v>
      </c>
      <c r="J1606" s="83" t="s">
        <v>23308</v>
      </c>
      <c r="K1606" s="82" t="s">
        <v>24289</v>
      </c>
      <c r="L1606" s="83" t="s">
        <v>22300</v>
      </c>
      <c r="M1606" s="82" t="s">
        <v>24290</v>
      </c>
      <c r="N1606" s="83" t="s">
        <v>24291</v>
      </c>
      <c r="O1606" s="81"/>
      <c r="P1606" s="82" t="s">
        <v>24292</v>
      </c>
      <c r="Q1606" s="83" t="s">
        <v>24293</v>
      </c>
      <c r="R1606" s="82" t="s">
        <v>24294</v>
      </c>
      <c r="S1606" s="121" t="s">
        <v>17967</v>
      </c>
    </row>
    <row r="1607" spans="1:19">
      <c r="A1607" s="126">
        <v>701104</v>
      </c>
      <c r="B1607" s="90" t="str">
        <f t="shared" si="51"/>
        <v>OC701104</v>
      </c>
      <c r="C1607" s="81" t="s">
        <v>24298</v>
      </c>
      <c r="D1607" s="81" t="str">
        <f t="shared" si="52"/>
        <v>701104 - Sewerage Pension P/R – City Portion</v>
      </c>
      <c r="E1607" s="120" t="s">
        <v>22299</v>
      </c>
      <c r="F1607" s="121" t="s">
        <v>22300</v>
      </c>
      <c r="G1607" s="81" t="s">
        <v>23561</v>
      </c>
      <c r="H1607" s="81" t="s">
        <v>23562</v>
      </c>
      <c r="I1607" s="120" t="s">
        <v>23307</v>
      </c>
      <c r="J1607" s="83" t="s">
        <v>23308</v>
      </c>
      <c r="K1607" s="82" t="s">
        <v>24289</v>
      </c>
      <c r="L1607" s="83" t="s">
        <v>22300</v>
      </c>
      <c r="M1607" s="82" t="s">
        <v>24290</v>
      </c>
      <c r="N1607" s="83" t="s">
        <v>24291</v>
      </c>
      <c r="O1607" s="81"/>
      <c r="P1607" s="82" t="s">
        <v>24292</v>
      </c>
      <c r="Q1607" s="83" t="s">
        <v>24293</v>
      </c>
      <c r="R1607" s="82" t="s">
        <v>24294</v>
      </c>
      <c r="S1607" s="121" t="s">
        <v>17967</v>
      </c>
    </row>
    <row r="1608" spans="1:19">
      <c r="A1608" s="126">
        <v>701105</v>
      </c>
      <c r="B1608" s="90" t="str">
        <f t="shared" si="51"/>
        <v>OC701105</v>
      </c>
      <c r="C1608" s="81" t="s">
        <v>24299</v>
      </c>
      <c r="D1608" s="81" t="str">
        <f t="shared" si="52"/>
        <v>701105 - Housing Pension P/R – City Portion</v>
      </c>
      <c r="E1608" s="120" t="s">
        <v>22299</v>
      </c>
      <c r="F1608" s="121" t="s">
        <v>22300</v>
      </c>
      <c r="G1608" s="81" t="s">
        <v>23561</v>
      </c>
      <c r="H1608" s="81" t="s">
        <v>23562</v>
      </c>
      <c r="I1608" s="120" t="s">
        <v>23307</v>
      </c>
      <c r="J1608" s="83" t="s">
        <v>23308</v>
      </c>
      <c r="K1608" s="82" t="s">
        <v>24289</v>
      </c>
      <c r="L1608" s="83" t="s">
        <v>22300</v>
      </c>
      <c r="M1608" s="82" t="s">
        <v>24290</v>
      </c>
      <c r="N1608" s="83" t="s">
        <v>24291</v>
      </c>
      <c r="O1608" s="81"/>
      <c r="P1608" s="82" t="s">
        <v>24292</v>
      </c>
      <c r="Q1608" s="83" t="s">
        <v>24293</v>
      </c>
      <c r="R1608" s="82" t="s">
        <v>24294</v>
      </c>
      <c r="S1608" s="121" t="s">
        <v>17967</v>
      </c>
    </row>
    <row r="1609" spans="1:19">
      <c r="A1609" s="126">
        <v>701106</v>
      </c>
      <c r="B1609" s="90" t="str">
        <f t="shared" si="51"/>
        <v>OC701106</v>
      </c>
      <c r="C1609" s="81" t="s">
        <v>24300</v>
      </c>
      <c r="D1609" s="81" t="str">
        <f t="shared" si="52"/>
        <v>701106 - Library Pension P/R – City Portion</v>
      </c>
      <c r="E1609" s="120" t="s">
        <v>22299</v>
      </c>
      <c r="F1609" s="121" t="s">
        <v>22300</v>
      </c>
      <c r="G1609" s="81" t="s">
        <v>23561</v>
      </c>
      <c r="H1609" s="81" t="s">
        <v>23562</v>
      </c>
      <c r="I1609" s="120" t="s">
        <v>23307</v>
      </c>
      <c r="J1609" s="83" t="s">
        <v>23308</v>
      </c>
      <c r="K1609" s="82" t="s">
        <v>24289</v>
      </c>
      <c r="L1609" s="83" t="s">
        <v>22300</v>
      </c>
      <c r="M1609" s="82" t="s">
        <v>24290</v>
      </c>
      <c r="N1609" s="83" t="s">
        <v>24291</v>
      </c>
      <c r="O1609" s="81"/>
      <c r="P1609" s="82" t="s">
        <v>24292</v>
      </c>
      <c r="Q1609" s="83" t="s">
        <v>24293</v>
      </c>
      <c r="R1609" s="82" t="s">
        <v>24294</v>
      </c>
      <c r="S1609" s="121" t="s">
        <v>17967</v>
      </c>
    </row>
    <row r="1610" spans="1:19">
      <c r="A1610" s="126">
        <v>701107</v>
      </c>
      <c r="B1610" s="90" t="str">
        <f t="shared" si="51"/>
        <v>OC701107</v>
      </c>
      <c r="C1610" s="81" t="s">
        <v>24301</v>
      </c>
      <c r="D1610" s="81" t="str">
        <f t="shared" si="52"/>
        <v>701107 - Police &amp; Fire Pension P/R – City Portion</v>
      </c>
      <c r="E1610" s="120" t="s">
        <v>22299</v>
      </c>
      <c r="F1610" s="121" t="s">
        <v>22300</v>
      </c>
      <c r="G1610" s="81" t="s">
        <v>23561</v>
      </c>
      <c r="H1610" s="81" t="s">
        <v>23562</v>
      </c>
      <c r="I1610" s="120" t="s">
        <v>23307</v>
      </c>
      <c r="J1610" s="83" t="s">
        <v>23308</v>
      </c>
      <c r="K1610" s="82" t="s">
        <v>24289</v>
      </c>
      <c r="L1610" s="83" t="s">
        <v>22300</v>
      </c>
      <c r="M1610" s="82" t="s">
        <v>24290</v>
      </c>
      <c r="N1610" s="83" t="s">
        <v>24291</v>
      </c>
      <c r="O1610" s="81"/>
      <c r="P1610" s="82" t="s">
        <v>24292</v>
      </c>
      <c r="Q1610" s="83" t="s">
        <v>24293</v>
      </c>
      <c r="R1610" s="82" t="s">
        <v>24294</v>
      </c>
      <c r="S1610" s="121" t="s">
        <v>17967</v>
      </c>
    </row>
    <row r="1611" spans="1:19">
      <c r="A1611" s="126">
        <v>701200</v>
      </c>
      <c r="B1611" s="90" t="str">
        <f t="shared" si="51"/>
        <v>OC701200</v>
      </c>
      <c r="C1611" s="81" t="s">
        <v>24302</v>
      </c>
      <c r="D1611" s="81" t="str">
        <f t="shared" si="52"/>
        <v>701200 - General City Pension P/R – Ann Portion</v>
      </c>
      <c r="E1611" s="120" t="s">
        <v>22299</v>
      </c>
      <c r="F1611" s="121" t="s">
        <v>22300</v>
      </c>
      <c r="G1611" s="81" t="s">
        <v>23561</v>
      </c>
      <c r="H1611" s="81" t="s">
        <v>23562</v>
      </c>
      <c r="I1611" s="120" t="s">
        <v>23307</v>
      </c>
      <c r="J1611" s="83" t="s">
        <v>23308</v>
      </c>
      <c r="K1611" s="82" t="s">
        <v>24289</v>
      </c>
      <c r="L1611" s="83" t="s">
        <v>22300</v>
      </c>
      <c r="M1611" s="82" t="s">
        <v>24290</v>
      </c>
      <c r="N1611" s="83" t="s">
        <v>24291</v>
      </c>
      <c r="O1611" s="81"/>
      <c r="P1611" s="82" t="s">
        <v>24292</v>
      </c>
      <c r="Q1611" s="83" t="s">
        <v>24293</v>
      </c>
      <c r="R1611" s="82" t="s">
        <v>24294</v>
      </c>
      <c r="S1611" s="121" t="s">
        <v>17967</v>
      </c>
    </row>
    <row r="1612" spans="1:19">
      <c r="A1612" s="126">
        <v>701201</v>
      </c>
      <c r="B1612" s="90" t="str">
        <f t="shared" si="51"/>
        <v>OC701201</v>
      </c>
      <c r="C1612" s="81" t="s">
        <v>24303</v>
      </c>
      <c r="D1612" s="81" t="str">
        <f t="shared" si="52"/>
        <v>701201 - Transport Pension P/R – Ann Portion</v>
      </c>
      <c r="E1612" s="120" t="s">
        <v>22299</v>
      </c>
      <c r="F1612" s="121" t="s">
        <v>22300</v>
      </c>
      <c r="G1612" s="81" t="s">
        <v>23561</v>
      </c>
      <c r="H1612" s="81" t="s">
        <v>23562</v>
      </c>
      <c r="I1612" s="120" t="s">
        <v>23307</v>
      </c>
      <c r="J1612" s="83" t="s">
        <v>23308</v>
      </c>
      <c r="K1612" s="82" t="s">
        <v>24289</v>
      </c>
      <c r="L1612" s="83" t="s">
        <v>22300</v>
      </c>
      <c r="M1612" s="82" t="s">
        <v>24290</v>
      </c>
      <c r="N1612" s="83" t="s">
        <v>24291</v>
      </c>
      <c r="O1612" s="81"/>
      <c r="P1612" s="82" t="s">
        <v>24292</v>
      </c>
      <c r="Q1612" s="83" t="s">
        <v>24293</v>
      </c>
      <c r="R1612" s="82" t="s">
        <v>24294</v>
      </c>
      <c r="S1612" s="121" t="s">
        <v>17967</v>
      </c>
    </row>
    <row r="1613" spans="1:19">
      <c r="A1613" s="126">
        <v>701202</v>
      </c>
      <c r="B1613" s="90" t="str">
        <f t="shared" si="51"/>
        <v>OC701202</v>
      </c>
      <c r="C1613" s="81" t="s">
        <v>24304</v>
      </c>
      <c r="D1613" s="81" t="str">
        <f t="shared" si="52"/>
        <v>701202 - Water Pension P/R – Ann Portion</v>
      </c>
      <c r="E1613" s="120" t="s">
        <v>22299</v>
      </c>
      <c r="F1613" s="121" t="s">
        <v>22300</v>
      </c>
      <c r="G1613" s="81" t="s">
        <v>23561</v>
      </c>
      <c r="H1613" s="81" t="s">
        <v>23562</v>
      </c>
      <c r="I1613" s="120" t="s">
        <v>23307</v>
      </c>
      <c r="J1613" s="83" t="s">
        <v>23308</v>
      </c>
      <c r="K1613" s="82" t="s">
        <v>24289</v>
      </c>
      <c r="L1613" s="83" t="s">
        <v>22300</v>
      </c>
      <c r="M1613" s="82" t="s">
        <v>24290</v>
      </c>
      <c r="N1613" s="83" t="s">
        <v>24291</v>
      </c>
      <c r="O1613" s="81"/>
      <c r="P1613" s="82" t="s">
        <v>24292</v>
      </c>
      <c r="Q1613" s="83" t="s">
        <v>24293</v>
      </c>
      <c r="R1613" s="82" t="s">
        <v>24294</v>
      </c>
      <c r="S1613" s="121" t="s">
        <v>17967</v>
      </c>
    </row>
    <row r="1614" spans="1:19">
      <c r="A1614" s="126">
        <v>701203</v>
      </c>
      <c r="B1614" s="90" t="str">
        <f t="shared" si="51"/>
        <v>OC701203</v>
      </c>
      <c r="C1614" s="81" t="s">
        <v>24305</v>
      </c>
      <c r="D1614" s="81" t="str">
        <f t="shared" si="52"/>
        <v>701203 - Sewerage Pension P/R – Ann Portion</v>
      </c>
      <c r="E1614" s="120" t="s">
        <v>22299</v>
      </c>
      <c r="F1614" s="121" t="s">
        <v>22300</v>
      </c>
      <c r="G1614" s="81" t="s">
        <v>23561</v>
      </c>
      <c r="H1614" s="81" t="s">
        <v>23562</v>
      </c>
      <c r="I1614" s="120" t="s">
        <v>23307</v>
      </c>
      <c r="J1614" s="83" t="s">
        <v>23308</v>
      </c>
      <c r="K1614" s="82" t="s">
        <v>24289</v>
      </c>
      <c r="L1614" s="83" t="s">
        <v>22300</v>
      </c>
      <c r="M1614" s="82" t="s">
        <v>24290</v>
      </c>
      <c r="N1614" s="83" t="s">
        <v>24291</v>
      </c>
      <c r="O1614" s="81"/>
      <c r="P1614" s="82" t="s">
        <v>24292</v>
      </c>
      <c r="Q1614" s="83" t="s">
        <v>24293</v>
      </c>
      <c r="R1614" s="82" t="s">
        <v>24294</v>
      </c>
      <c r="S1614" s="121" t="s">
        <v>17967</v>
      </c>
    </row>
    <row r="1615" spans="1:19">
      <c r="A1615" s="126">
        <v>701204</v>
      </c>
      <c r="B1615" s="90" t="str">
        <f t="shared" si="51"/>
        <v>OC701204</v>
      </c>
      <c r="C1615" s="81" t="s">
        <v>24306</v>
      </c>
      <c r="D1615" s="81" t="str">
        <f t="shared" si="52"/>
        <v>701204 - Housing Pension P/R – Ann Portion</v>
      </c>
      <c r="E1615" s="120" t="s">
        <v>22299</v>
      </c>
      <c r="F1615" s="121" t="s">
        <v>22300</v>
      </c>
      <c r="G1615" s="81" t="s">
        <v>23561</v>
      </c>
      <c r="H1615" s="81" t="s">
        <v>23562</v>
      </c>
      <c r="I1615" s="120" t="s">
        <v>23307</v>
      </c>
      <c r="J1615" s="83" t="s">
        <v>23308</v>
      </c>
      <c r="K1615" s="82" t="s">
        <v>24289</v>
      </c>
      <c r="L1615" s="83" t="s">
        <v>22300</v>
      </c>
      <c r="M1615" s="82" t="s">
        <v>24290</v>
      </c>
      <c r="N1615" s="83" t="s">
        <v>24291</v>
      </c>
      <c r="O1615" s="81"/>
      <c r="P1615" s="82" t="s">
        <v>24292</v>
      </c>
      <c r="Q1615" s="83" t="s">
        <v>24293</v>
      </c>
      <c r="R1615" s="82" t="s">
        <v>24294</v>
      </c>
      <c r="S1615" s="121" t="s">
        <v>17967</v>
      </c>
    </row>
    <row r="1616" spans="1:19">
      <c r="A1616" s="126">
        <v>701205</v>
      </c>
      <c r="B1616" s="90" t="str">
        <f t="shared" si="51"/>
        <v>OC701205</v>
      </c>
      <c r="C1616" s="81" t="s">
        <v>24307</v>
      </c>
      <c r="D1616" s="81" t="str">
        <f t="shared" si="52"/>
        <v>701205 - Library Pension P/R – Ann Portion</v>
      </c>
      <c r="E1616" s="120" t="s">
        <v>22299</v>
      </c>
      <c r="F1616" s="121" t="s">
        <v>22300</v>
      </c>
      <c r="G1616" s="81" t="s">
        <v>23561</v>
      </c>
      <c r="H1616" s="81" t="s">
        <v>23562</v>
      </c>
      <c r="I1616" s="120" t="s">
        <v>23307</v>
      </c>
      <c r="J1616" s="83" t="s">
        <v>23308</v>
      </c>
      <c r="K1616" s="82" t="s">
        <v>24289</v>
      </c>
      <c r="L1616" s="83" t="s">
        <v>22300</v>
      </c>
      <c r="M1616" s="82" t="s">
        <v>24290</v>
      </c>
      <c r="N1616" s="83" t="s">
        <v>24291</v>
      </c>
      <c r="O1616" s="81"/>
      <c r="P1616" s="82" t="s">
        <v>24292</v>
      </c>
      <c r="Q1616" s="83" t="s">
        <v>24293</v>
      </c>
      <c r="R1616" s="82" t="s">
        <v>24294</v>
      </c>
      <c r="S1616" s="121" t="s">
        <v>17967</v>
      </c>
    </row>
    <row r="1617" spans="1:19">
      <c r="A1617" s="126">
        <v>701206</v>
      </c>
      <c r="B1617" s="90" t="str">
        <f t="shared" si="51"/>
        <v>OC701206</v>
      </c>
      <c r="C1617" s="81" t="s">
        <v>24308</v>
      </c>
      <c r="D1617" s="81" t="str">
        <f t="shared" si="52"/>
        <v>701206 - Police &amp; Fire Pension P/R – Ann Portion</v>
      </c>
      <c r="E1617" s="120" t="s">
        <v>22299</v>
      </c>
      <c r="F1617" s="121" t="s">
        <v>22300</v>
      </c>
      <c r="G1617" s="81" t="s">
        <v>23561</v>
      </c>
      <c r="H1617" s="81" t="s">
        <v>23562</v>
      </c>
      <c r="I1617" s="120" t="s">
        <v>23307</v>
      </c>
      <c r="J1617" s="83" t="s">
        <v>23308</v>
      </c>
      <c r="K1617" s="82" t="s">
        <v>24289</v>
      </c>
      <c r="L1617" s="83" t="s">
        <v>22300</v>
      </c>
      <c r="M1617" s="82" t="s">
        <v>24290</v>
      </c>
      <c r="N1617" s="83" t="s">
        <v>24291</v>
      </c>
      <c r="O1617" s="81"/>
      <c r="P1617" s="82" t="s">
        <v>24292</v>
      </c>
      <c r="Q1617" s="83" t="s">
        <v>24293</v>
      </c>
      <c r="R1617" s="82" t="s">
        <v>24294</v>
      </c>
      <c r="S1617" s="121" t="s">
        <v>17967</v>
      </c>
    </row>
    <row r="1618" spans="1:19">
      <c r="A1618" s="126">
        <v>701300</v>
      </c>
      <c r="B1618" s="90" t="str">
        <f t="shared" si="51"/>
        <v>OC701300</v>
      </c>
      <c r="C1618" s="81" t="s">
        <v>24309</v>
      </c>
      <c r="D1618" s="81" t="str">
        <f t="shared" si="52"/>
        <v>701300 - Police &amp; Fire Survey Pension P/R – City Portion</v>
      </c>
      <c r="E1618" s="120" t="s">
        <v>22299</v>
      </c>
      <c r="F1618" s="121" t="s">
        <v>22300</v>
      </c>
      <c r="G1618" s="81" t="s">
        <v>23561</v>
      </c>
      <c r="H1618" s="81" t="s">
        <v>23562</v>
      </c>
      <c r="I1618" s="120" t="s">
        <v>23307</v>
      </c>
      <c r="J1618" s="83" t="s">
        <v>23308</v>
      </c>
      <c r="K1618" s="82" t="s">
        <v>24289</v>
      </c>
      <c r="L1618" s="83" t="s">
        <v>22300</v>
      </c>
      <c r="M1618" s="82" t="s">
        <v>24290</v>
      </c>
      <c r="N1618" s="83" t="s">
        <v>24291</v>
      </c>
      <c r="O1618" s="81"/>
      <c r="P1618" s="82" t="s">
        <v>24292</v>
      </c>
      <c r="Q1618" s="83" t="s">
        <v>24293</v>
      </c>
      <c r="R1618" s="82" t="s">
        <v>24294</v>
      </c>
      <c r="S1618" s="121" t="s">
        <v>17967</v>
      </c>
    </row>
    <row r="1619" spans="1:19">
      <c r="A1619" s="126">
        <v>701400</v>
      </c>
      <c r="B1619" s="90" t="str">
        <f t="shared" si="51"/>
        <v>OC701400</v>
      </c>
      <c r="C1619" s="81" t="s">
        <v>24310</v>
      </c>
      <c r="D1619" s="81" t="str">
        <f t="shared" si="52"/>
        <v>701400 - Police &amp; Fire Survey Pension P/R – Ann Portion</v>
      </c>
      <c r="E1619" s="120" t="s">
        <v>22299</v>
      </c>
      <c r="F1619" s="121" t="s">
        <v>22300</v>
      </c>
      <c r="G1619" s="81" t="s">
        <v>23561</v>
      </c>
      <c r="H1619" s="81" t="s">
        <v>23562</v>
      </c>
      <c r="I1619" s="120" t="s">
        <v>23307</v>
      </c>
      <c r="J1619" s="83" t="s">
        <v>23308</v>
      </c>
      <c r="K1619" s="82" t="s">
        <v>24289</v>
      </c>
      <c r="L1619" s="83" t="s">
        <v>22300</v>
      </c>
      <c r="M1619" s="82" t="s">
        <v>24290</v>
      </c>
      <c r="N1619" s="83" t="s">
        <v>24291</v>
      </c>
      <c r="O1619" s="81"/>
      <c r="P1619" s="82" t="s">
        <v>24292</v>
      </c>
      <c r="Q1619" s="83" t="s">
        <v>24293</v>
      </c>
      <c r="R1619" s="82" t="s">
        <v>24294</v>
      </c>
      <c r="S1619" s="121" t="s">
        <v>17967</v>
      </c>
    </row>
    <row r="1620" spans="1:19">
      <c r="A1620" s="126">
        <v>701500</v>
      </c>
      <c r="B1620" s="90" t="str">
        <f t="shared" si="51"/>
        <v>OC701500</v>
      </c>
      <c r="C1620" s="81" t="s">
        <v>23557</v>
      </c>
      <c r="D1620" s="81" t="str">
        <f t="shared" si="52"/>
        <v>701500 - Retiree Health Care</v>
      </c>
      <c r="E1620" s="120" t="s">
        <v>22299</v>
      </c>
      <c r="F1620" s="121" t="s">
        <v>22300</v>
      </c>
      <c r="G1620" s="81" t="s">
        <v>23561</v>
      </c>
      <c r="H1620" s="81" t="s">
        <v>23562</v>
      </c>
      <c r="I1620" s="120" t="s">
        <v>23307</v>
      </c>
      <c r="J1620" s="83" t="s">
        <v>23308</v>
      </c>
      <c r="K1620" s="82" t="s">
        <v>24289</v>
      </c>
      <c r="L1620" s="83" t="s">
        <v>22300</v>
      </c>
      <c r="M1620" s="82" t="s">
        <v>24290</v>
      </c>
      <c r="N1620" s="83" t="s">
        <v>24291</v>
      </c>
      <c r="O1620" s="81"/>
      <c r="P1620" s="82" t="s">
        <v>24311</v>
      </c>
      <c r="Q1620" s="83" t="s">
        <v>24312</v>
      </c>
      <c r="R1620" s="82" t="s">
        <v>24313</v>
      </c>
      <c r="S1620" s="121" t="s">
        <v>24312</v>
      </c>
    </row>
    <row r="1621" spans="1:19">
      <c r="A1621" s="126">
        <v>702101</v>
      </c>
      <c r="B1621" s="90" t="str">
        <f t="shared" si="51"/>
        <v>OC702101</v>
      </c>
      <c r="C1621" s="81" t="s">
        <v>24314</v>
      </c>
      <c r="D1621" s="81" t="str">
        <f t="shared" si="52"/>
        <v>702101 - General City – Refunds – PA Interest</v>
      </c>
      <c r="E1621" s="120" t="s">
        <v>22299</v>
      </c>
      <c r="F1621" s="121" t="s">
        <v>22300</v>
      </c>
      <c r="G1621" s="81" t="s">
        <v>23561</v>
      </c>
      <c r="H1621" s="81" t="s">
        <v>23562</v>
      </c>
      <c r="I1621" s="120" t="s">
        <v>23307</v>
      </c>
      <c r="J1621" s="83" t="s">
        <v>23308</v>
      </c>
      <c r="K1621" s="82" t="s">
        <v>24289</v>
      </c>
      <c r="L1621" s="83" t="s">
        <v>22300</v>
      </c>
      <c r="M1621" s="82" t="s">
        <v>24290</v>
      </c>
      <c r="N1621" s="83" t="s">
        <v>24291</v>
      </c>
      <c r="O1621" s="81"/>
      <c r="P1621" s="82" t="s">
        <v>24292</v>
      </c>
      <c r="Q1621" s="83" t="s">
        <v>24293</v>
      </c>
      <c r="R1621" s="82" t="s">
        <v>24315</v>
      </c>
      <c r="S1621" s="121" t="s">
        <v>22943</v>
      </c>
    </row>
    <row r="1622" spans="1:19">
      <c r="A1622" s="126">
        <v>702102</v>
      </c>
      <c r="B1622" s="90" t="str">
        <f t="shared" si="51"/>
        <v>OC702102</v>
      </c>
      <c r="C1622" s="81" t="s">
        <v>24316</v>
      </c>
      <c r="D1622" s="81" t="str">
        <f t="shared" si="52"/>
        <v>702102 - Transport – Refunds – PA Interest</v>
      </c>
      <c r="E1622" s="120" t="s">
        <v>22299</v>
      </c>
      <c r="F1622" s="121" t="s">
        <v>22300</v>
      </c>
      <c r="G1622" s="81" t="s">
        <v>23561</v>
      </c>
      <c r="H1622" s="81" t="s">
        <v>23562</v>
      </c>
      <c r="I1622" s="120" t="s">
        <v>23307</v>
      </c>
      <c r="J1622" s="83" t="s">
        <v>23308</v>
      </c>
      <c r="K1622" s="82" t="s">
        <v>24289</v>
      </c>
      <c r="L1622" s="83" t="s">
        <v>22300</v>
      </c>
      <c r="M1622" s="82" t="s">
        <v>24290</v>
      </c>
      <c r="N1622" s="83" t="s">
        <v>24291</v>
      </c>
      <c r="O1622" s="81"/>
      <c r="P1622" s="82" t="s">
        <v>24292</v>
      </c>
      <c r="Q1622" s="83" t="s">
        <v>24293</v>
      </c>
      <c r="R1622" s="82" t="s">
        <v>24315</v>
      </c>
      <c r="S1622" s="121" t="s">
        <v>22943</v>
      </c>
    </row>
    <row r="1623" spans="1:19">
      <c r="A1623" s="126">
        <v>702103</v>
      </c>
      <c r="B1623" s="90" t="str">
        <f t="shared" si="51"/>
        <v>OC702103</v>
      </c>
      <c r="C1623" s="81" t="s">
        <v>24317</v>
      </c>
      <c r="D1623" s="81" t="str">
        <f t="shared" si="52"/>
        <v>702103 - Water – Refunds – PA Interest</v>
      </c>
      <c r="E1623" s="120" t="s">
        <v>22299</v>
      </c>
      <c r="F1623" s="121" t="s">
        <v>22300</v>
      </c>
      <c r="G1623" s="81" t="s">
        <v>23561</v>
      </c>
      <c r="H1623" s="81" t="s">
        <v>23562</v>
      </c>
      <c r="I1623" s="120" t="s">
        <v>23307</v>
      </c>
      <c r="J1623" s="83" t="s">
        <v>23308</v>
      </c>
      <c r="K1623" s="82" t="s">
        <v>24289</v>
      </c>
      <c r="L1623" s="83" t="s">
        <v>22300</v>
      </c>
      <c r="M1623" s="82" t="s">
        <v>24290</v>
      </c>
      <c r="N1623" s="83" t="s">
        <v>24291</v>
      </c>
      <c r="O1623" s="81"/>
      <c r="P1623" s="82" t="s">
        <v>24292</v>
      </c>
      <c r="Q1623" s="83" t="s">
        <v>24293</v>
      </c>
      <c r="R1623" s="82" t="s">
        <v>24315</v>
      </c>
      <c r="S1623" s="121" t="s">
        <v>22943</v>
      </c>
    </row>
    <row r="1624" spans="1:19">
      <c r="A1624" s="126">
        <v>702104</v>
      </c>
      <c r="B1624" s="90" t="str">
        <f t="shared" si="51"/>
        <v>OC702104</v>
      </c>
      <c r="C1624" s="81" t="s">
        <v>24318</v>
      </c>
      <c r="D1624" s="81" t="str">
        <f t="shared" si="52"/>
        <v>702104 - Sewerage – Refunds – PA Interest</v>
      </c>
      <c r="E1624" s="120" t="s">
        <v>22299</v>
      </c>
      <c r="F1624" s="121" t="s">
        <v>22300</v>
      </c>
      <c r="G1624" s="81" t="s">
        <v>23561</v>
      </c>
      <c r="H1624" s="81" t="s">
        <v>23562</v>
      </c>
      <c r="I1624" s="120" t="s">
        <v>23307</v>
      </c>
      <c r="J1624" s="83" t="s">
        <v>23308</v>
      </c>
      <c r="K1624" s="82" t="s">
        <v>24289</v>
      </c>
      <c r="L1624" s="83" t="s">
        <v>22300</v>
      </c>
      <c r="M1624" s="82" t="s">
        <v>24290</v>
      </c>
      <c r="N1624" s="83" t="s">
        <v>24291</v>
      </c>
      <c r="O1624" s="81"/>
      <c r="P1624" s="82" t="s">
        <v>24292</v>
      </c>
      <c r="Q1624" s="83" t="s">
        <v>24293</v>
      </c>
      <c r="R1624" s="82" t="s">
        <v>24315</v>
      </c>
      <c r="S1624" s="121" t="s">
        <v>22943</v>
      </c>
    </row>
    <row r="1625" spans="1:19">
      <c r="A1625" s="126">
        <v>702105</v>
      </c>
      <c r="B1625" s="90" t="str">
        <f t="shared" si="51"/>
        <v>OC702105</v>
      </c>
      <c r="C1625" s="81" t="s">
        <v>24319</v>
      </c>
      <c r="D1625" s="81" t="str">
        <f t="shared" si="52"/>
        <v>702105 - Housing – Refunds – PA Interest</v>
      </c>
      <c r="E1625" s="120" t="s">
        <v>22299</v>
      </c>
      <c r="F1625" s="121" t="s">
        <v>22300</v>
      </c>
      <c r="G1625" s="81" t="s">
        <v>23561</v>
      </c>
      <c r="H1625" s="81" t="s">
        <v>23562</v>
      </c>
      <c r="I1625" s="120" t="s">
        <v>23307</v>
      </c>
      <c r="J1625" s="83" t="s">
        <v>23308</v>
      </c>
      <c r="K1625" s="82" t="s">
        <v>24289</v>
      </c>
      <c r="L1625" s="83" t="s">
        <v>22300</v>
      </c>
      <c r="M1625" s="82" t="s">
        <v>24290</v>
      </c>
      <c r="N1625" s="83" t="s">
        <v>24291</v>
      </c>
      <c r="O1625" s="81"/>
      <c r="P1625" s="82" t="s">
        <v>24292</v>
      </c>
      <c r="Q1625" s="83" t="s">
        <v>24293</v>
      </c>
      <c r="R1625" s="82" t="s">
        <v>24315</v>
      </c>
      <c r="S1625" s="121" t="s">
        <v>22943</v>
      </c>
    </row>
    <row r="1626" spans="1:19">
      <c r="A1626" s="126">
        <v>702106</v>
      </c>
      <c r="B1626" s="90" t="str">
        <f t="shared" si="51"/>
        <v>OC702106</v>
      </c>
      <c r="C1626" s="81" t="s">
        <v>24320</v>
      </c>
      <c r="D1626" s="81" t="str">
        <f t="shared" si="52"/>
        <v>702106 - Library – Refunds – PA Interest</v>
      </c>
      <c r="E1626" s="120" t="s">
        <v>22299</v>
      </c>
      <c r="F1626" s="121" t="s">
        <v>22300</v>
      </c>
      <c r="G1626" s="81" t="s">
        <v>23561</v>
      </c>
      <c r="H1626" s="81" t="s">
        <v>23562</v>
      </c>
      <c r="I1626" s="120" t="s">
        <v>23307</v>
      </c>
      <c r="J1626" s="83" t="s">
        <v>23308</v>
      </c>
      <c r="K1626" s="82" t="s">
        <v>24289</v>
      </c>
      <c r="L1626" s="83" t="s">
        <v>22300</v>
      </c>
      <c r="M1626" s="82" t="s">
        <v>24290</v>
      </c>
      <c r="N1626" s="83" t="s">
        <v>24291</v>
      </c>
      <c r="O1626" s="81"/>
      <c r="P1626" s="82" t="s">
        <v>24292</v>
      </c>
      <c r="Q1626" s="83" t="s">
        <v>24293</v>
      </c>
      <c r="R1626" s="82" t="s">
        <v>24315</v>
      </c>
      <c r="S1626" s="121" t="s">
        <v>22943</v>
      </c>
    </row>
    <row r="1627" spans="1:19">
      <c r="A1627" s="126">
        <v>702107</v>
      </c>
      <c r="B1627" s="90" t="str">
        <f t="shared" si="51"/>
        <v>OC702107</v>
      </c>
      <c r="C1627" s="81" t="s">
        <v>24321</v>
      </c>
      <c r="D1627" s="81" t="str">
        <f t="shared" si="52"/>
        <v>702107 - Police &amp; Fire – Refunds – PA Interest</v>
      </c>
      <c r="E1627" s="120" t="s">
        <v>22299</v>
      </c>
      <c r="F1627" s="121" t="s">
        <v>22300</v>
      </c>
      <c r="G1627" s="81" t="s">
        <v>23561</v>
      </c>
      <c r="H1627" s="81" t="s">
        <v>23562</v>
      </c>
      <c r="I1627" s="120" t="s">
        <v>23307</v>
      </c>
      <c r="J1627" s="83" t="s">
        <v>23308</v>
      </c>
      <c r="K1627" s="82" t="s">
        <v>24289</v>
      </c>
      <c r="L1627" s="83" t="s">
        <v>22300</v>
      </c>
      <c r="M1627" s="82" t="s">
        <v>24290</v>
      </c>
      <c r="N1627" s="83" t="s">
        <v>24291</v>
      </c>
      <c r="O1627" s="81"/>
      <c r="P1627" s="82" t="s">
        <v>24292</v>
      </c>
      <c r="Q1627" s="83" t="s">
        <v>24293</v>
      </c>
      <c r="R1627" s="82" t="s">
        <v>24315</v>
      </c>
      <c r="S1627" s="121" t="s">
        <v>22943</v>
      </c>
    </row>
    <row r="1628" spans="1:19">
      <c r="A1628" s="126">
        <v>702201</v>
      </c>
      <c r="B1628" s="90" t="str">
        <f t="shared" si="51"/>
        <v>OC702201</v>
      </c>
      <c r="C1628" s="81" t="s">
        <v>24322</v>
      </c>
      <c r="D1628" s="81" t="str">
        <f t="shared" si="52"/>
        <v>702201 - General City – Refunds – As Active</v>
      </c>
      <c r="E1628" s="120" t="s">
        <v>22299</v>
      </c>
      <c r="F1628" s="121" t="s">
        <v>22300</v>
      </c>
      <c r="G1628" s="81" t="s">
        <v>23561</v>
      </c>
      <c r="H1628" s="81" t="s">
        <v>23562</v>
      </c>
      <c r="I1628" s="120" t="s">
        <v>23307</v>
      </c>
      <c r="J1628" s="83" t="s">
        <v>23308</v>
      </c>
      <c r="K1628" s="82" t="s">
        <v>24289</v>
      </c>
      <c r="L1628" s="83" t="s">
        <v>22300</v>
      </c>
      <c r="M1628" s="82" t="s">
        <v>24290</v>
      </c>
      <c r="N1628" s="83" t="s">
        <v>24291</v>
      </c>
      <c r="O1628" s="81"/>
      <c r="P1628" s="82" t="s">
        <v>24292</v>
      </c>
      <c r="Q1628" s="83" t="s">
        <v>24293</v>
      </c>
      <c r="R1628" s="82" t="s">
        <v>24315</v>
      </c>
      <c r="S1628" s="121" t="s">
        <v>22943</v>
      </c>
    </row>
    <row r="1629" spans="1:19">
      <c r="A1629" s="126">
        <v>702202</v>
      </c>
      <c r="B1629" s="90" t="str">
        <f t="shared" si="51"/>
        <v>OC702202</v>
      </c>
      <c r="C1629" s="81" t="s">
        <v>24323</v>
      </c>
      <c r="D1629" s="81" t="str">
        <f t="shared" si="52"/>
        <v>702202 - Transport – Refunds – As Active</v>
      </c>
      <c r="E1629" s="120" t="s">
        <v>22299</v>
      </c>
      <c r="F1629" s="121" t="s">
        <v>22300</v>
      </c>
      <c r="G1629" s="81" t="s">
        <v>23561</v>
      </c>
      <c r="H1629" s="81" t="s">
        <v>23562</v>
      </c>
      <c r="I1629" s="120" t="s">
        <v>23307</v>
      </c>
      <c r="J1629" s="83" t="s">
        <v>23308</v>
      </c>
      <c r="K1629" s="82" t="s">
        <v>24289</v>
      </c>
      <c r="L1629" s="83" t="s">
        <v>22300</v>
      </c>
      <c r="M1629" s="82" t="s">
        <v>24290</v>
      </c>
      <c r="N1629" s="83" t="s">
        <v>24291</v>
      </c>
      <c r="O1629" s="81"/>
      <c r="P1629" s="82" t="s">
        <v>24292</v>
      </c>
      <c r="Q1629" s="83" t="s">
        <v>24293</v>
      </c>
      <c r="R1629" s="82" t="s">
        <v>24315</v>
      </c>
      <c r="S1629" s="121" t="s">
        <v>22943</v>
      </c>
    </row>
    <row r="1630" spans="1:19">
      <c r="A1630" s="126">
        <v>702203</v>
      </c>
      <c r="B1630" s="90" t="str">
        <f t="shared" si="51"/>
        <v>OC702203</v>
      </c>
      <c r="C1630" s="81" t="s">
        <v>24324</v>
      </c>
      <c r="D1630" s="81" t="str">
        <f t="shared" si="52"/>
        <v>702203 - Water – Refunds – As Active</v>
      </c>
      <c r="E1630" s="120" t="s">
        <v>22299</v>
      </c>
      <c r="F1630" s="121" t="s">
        <v>22300</v>
      </c>
      <c r="G1630" s="81" t="s">
        <v>23561</v>
      </c>
      <c r="H1630" s="81" t="s">
        <v>23562</v>
      </c>
      <c r="I1630" s="120" t="s">
        <v>23307</v>
      </c>
      <c r="J1630" s="83" t="s">
        <v>23308</v>
      </c>
      <c r="K1630" s="82" t="s">
        <v>24289</v>
      </c>
      <c r="L1630" s="83" t="s">
        <v>22300</v>
      </c>
      <c r="M1630" s="82" t="s">
        <v>24290</v>
      </c>
      <c r="N1630" s="83" t="s">
        <v>24291</v>
      </c>
      <c r="O1630" s="81"/>
      <c r="P1630" s="82" t="s">
        <v>24292</v>
      </c>
      <c r="Q1630" s="83" t="s">
        <v>24293</v>
      </c>
      <c r="R1630" s="82" t="s">
        <v>24315</v>
      </c>
      <c r="S1630" s="121" t="s">
        <v>22943</v>
      </c>
    </row>
    <row r="1631" spans="1:19">
      <c r="A1631" s="126">
        <v>702204</v>
      </c>
      <c r="B1631" s="90" t="str">
        <f t="shared" si="51"/>
        <v>OC702204</v>
      </c>
      <c r="C1631" s="81" t="s">
        <v>24325</v>
      </c>
      <c r="D1631" s="81" t="str">
        <f t="shared" si="52"/>
        <v>702204 - Sewerage – Refunds – ASF Active</v>
      </c>
      <c r="E1631" s="120" t="s">
        <v>22299</v>
      </c>
      <c r="F1631" s="121" t="s">
        <v>22300</v>
      </c>
      <c r="G1631" s="81" t="s">
        <v>23561</v>
      </c>
      <c r="H1631" s="81" t="s">
        <v>23562</v>
      </c>
      <c r="I1631" s="120" t="s">
        <v>23307</v>
      </c>
      <c r="J1631" s="83" t="s">
        <v>23308</v>
      </c>
      <c r="K1631" s="82" t="s">
        <v>24289</v>
      </c>
      <c r="L1631" s="83" t="s">
        <v>22300</v>
      </c>
      <c r="M1631" s="82" t="s">
        <v>24290</v>
      </c>
      <c r="N1631" s="83" t="s">
        <v>24291</v>
      </c>
      <c r="O1631" s="81"/>
      <c r="P1631" s="82" t="s">
        <v>24292</v>
      </c>
      <c r="Q1631" s="83" t="s">
        <v>24293</v>
      </c>
      <c r="R1631" s="82" t="s">
        <v>24315</v>
      </c>
      <c r="S1631" s="121" t="s">
        <v>22943</v>
      </c>
    </row>
    <row r="1632" spans="1:19">
      <c r="A1632" s="126">
        <v>702205</v>
      </c>
      <c r="B1632" s="90" t="str">
        <f t="shared" si="51"/>
        <v>OC702205</v>
      </c>
      <c r="C1632" s="81" t="s">
        <v>24326</v>
      </c>
      <c r="D1632" s="81" t="str">
        <f t="shared" si="52"/>
        <v>702205 - Housing – Refunds – ASF Active</v>
      </c>
      <c r="E1632" s="120" t="s">
        <v>22299</v>
      </c>
      <c r="F1632" s="121" t="s">
        <v>22300</v>
      </c>
      <c r="G1632" s="81" t="s">
        <v>23561</v>
      </c>
      <c r="H1632" s="81" t="s">
        <v>23562</v>
      </c>
      <c r="I1632" s="120" t="s">
        <v>23307</v>
      </c>
      <c r="J1632" s="83" t="s">
        <v>23308</v>
      </c>
      <c r="K1632" s="82" t="s">
        <v>24289</v>
      </c>
      <c r="L1632" s="83" t="s">
        <v>22300</v>
      </c>
      <c r="M1632" s="82" t="s">
        <v>24290</v>
      </c>
      <c r="N1632" s="83" t="s">
        <v>24291</v>
      </c>
      <c r="O1632" s="81"/>
      <c r="P1632" s="82" t="s">
        <v>24292</v>
      </c>
      <c r="Q1632" s="83" t="s">
        <v>24293</v>
      </c>
      <c r="R1632" s="82" t="s">
        <v>24315</v>
      </c>
      <c r="S1632" s="121" t="s">
        <v>22943</v>
      </c>
    </row>
    <row r="1633" spans="1:19">
      <c r="A1633" s="126">
        <v>702206</v>
      </c>
      <c r="B1633" s="90" t="str">
        <f t="shared" si="51"/>
        <v>OC702206</v>
      </c>
      <c r="C1633" s="81" t="s">
        <v>24327</v>
      </c>
      <c r="D1633" s="81" t="str">
        <f t="shared" si="52"/>
        <v>702206 - Library – Refunds – ASF Active</v>
      </c>
      <c r="E1633" s="120" t="s">
        <v>22299</v>
      </c>
      <c r="F1633" s="121" t="s">
        <v>22300</v>
      </c>
      <c r="G1633" s="81" t="s">
        <v>23561</v>
      </c>
      <c r="H1633" s="81" t="s">
        <v>23562</v>
      </c>
      <c r="I1633" s="120" t="s">
        <v>23307</v>
      </c>
      <c r="J1633" s="83" t="s">
        <v>23308</v>
      </c>
      <c r="K1633" s="82" t="s">
        <v>24289</v>
      </c>
      <c r="L1633" s="83" t="s">
        <v>22300</v>
      </c>
      <c r="M1633" s="82" t="s">
        <v>24290</v>
      </c>
      <c r="N1633" s="83" t="s">
        <v>24291</v>
      </c>
      <c r="O1633" s="81"/>
      <c r="P1633" s="82" t="s">
        <v>24292</v>
      </c>
      <c r="Q1633" s="83" t="s">
        <v>24293</v>
      </c>
      <c r="R1633" s="82" t="s">
        <v>24315</v>
      </c>
      <c r="S1633" s="121" t="s">
        <v>22943</v>
      </c>
    </row>
    <row r="1634" spans="1:19">
      <c r="A1634" s="126">
        <v>702207</v>
      </c>
      <c r="B1634" s="90" t="str">
        <f t="shared" si="51"/>
        <v>OC702207</v>
      </c>
      <c r="C1634" s="81" t="s">
        <v>24328</v>
      </c>
      <c r="D1634" s="81" t="str">
        <f t="shared" si="52"/>
        <v>702207 - Police &amp; Fire – Refunds – ASF Active</v>
      </c>
      <c r="E1634" s="120" t="s">
        <v>22299</v>
      </c>
      <c r="F1634" s="121" t="s">
        <v>22300</v>
      </c>
      <c r="G1634" s="81" t="s">
        <v>23561</v>
      </c>
      <c r="H1634" s="81" t="s">
        <v>23562</v>
      </c>
      <c r="I1634" s="120" t="s">
        <v>23307</v>
      </c>
      <c r="J1634" s="83" t="s">
        <v>23308</v>
      </c>
      <c r="K1634" s="82" t="s">
        <v>24289</v>
      </c>
      <c r="L1634" s="83" t="s">
        <v>22300</v>
      </c>
      <c r="M1634" s="82" t="s">
        <v>24290</v>
      </c>
      <c r="N1634" s="83" t="s">
        <v>24291</v>
      </c>
      <c r="O1634" s="81"/>
      <c r="P1634" s="82" t="s">
        <v>24292</v>
      </c>
      <c r="Q1634" s="83" t="s">
        <v>24293</v>
      </c>
      <c r="R1634" s="82" t="s">
        <v>24315</v>
      </c>
      <c r="S1634" s="121" t="s">
        <v>22943</v>
      </c>
    </row>
    <row r="1635" spans="1:19">
      <c r="A1635" s="126">
        <v>702301</v>
      </c>
      <c r="B1635" s="90" t="str">
        <f t="shared" si="51"/>
        <v>OC702301</v>
      </c>
      <c r="C1635" s="81" t="s">
        <v>24329</v>
      </c>
      <c r="D1635" s="81" t="str">
        <f t="shared" si="52"/>
        <v>702301 - General City Refunds Art – Retired</v>
      </c>
      <c r="E1635" s="120" t="s">
        <v>22299</v>
      </c>
      <c r="F1635" s="121" t="s">
        <v>22300</v>
      </c>
      <c r="G1635" s="81" t="s">
        <v>23561</v>
      </c>
      <c r="H1635" s="81" t="s">
        <v>23562</v>
      </c>
      <c r="I1635" s="120" t="s">
        <v>23307</v>
      </c>
      <c r="J1635" s="83" t="s">
        <v>23308</v>
      </c>
      <c r="K1635" s="82" t="s">
        <v>24289</v>
      </c>
      <c r="L1635" s="83" t="s">
        <v>22300</v>
      </c>
      <c r="M1635" s="82" t="s">
        <v>24290</v>
      </c>
      <c r="N1635" s="83" t="s">
        <v>24291</v>
      </c>
      <c r="O1635" s="81"/>
      <c r="P1635" s="82" t="s">
        <v>24292</v>
      </c>
      <c r="Q1635" s="83" t="s">
        <v>24293</v>
      </c>
      <c r="R1635" s="82" t="s">
        <v>24315</v>
      </c>
      <c r="S1635" s="121" t="s">
        <v>22943</v>
      </c>
    </row>
    <row r="1636" spans="1:19">
      <c r="A1636" s="126">
        <v>702302</v>
      </c>
      <c r="B1636" s="90" t="str">
        <f t="shared" si="51"/>
        <v>OC702302</v>
      </c>
      <c r="C1636" s="81" t="s">
        <v>24330</v>
      </c>
      <c r="D1636" s="81" t="str">
        <f t="shared" si="52"/>
        <v>702302 - Transport Refunds Art – Retired</v>
      </c>
      <c r="E1636" s="120" t="s">
        <v>22299</v>
      </c>
      <c r="F1636" s="121" t="s">
        <v>22300</v>
      </c>
      <c r="G1636" s="81" t="s">
        <v>23561</v>
      </c>
      <c r="H1636" s="81" t="s">
        <v>23562</v>
      </c>
      <c r="I1636" s="120" t="s">
        <v>23307</v>
      </c>
      <c r="J1636" s="83" t="s">
        <v>23308</v>
      </c>
      <c r="K1636" s="82" t="s">
        <v>24289</v>
      </c>
      <c r="L1636" s="83" t="s">
        <v>22300</v>
      </c>
      <c r="M1636" s="82" t="s">
        <v>24290</v>
      </c>
      <c r="N1636" s="83" t="s">
        <v>24291</v>
      </c>
      <c r="O1636" s="81"/>
      <c r="P1636" s="82" t="s">
        <v>24292</v>
      </c>
      <c r="Q1636" s="83" t="s">
        <v>24293</v>
      </c>
      <c r="R1636" s="82" t="s">
        <v>24315</v>
      </c>
      <c r="S1636" s="121" t="s">
        <v>22943</v>
      </c>
    </row>
    <row r="1637" spans="1:19">
      <c r="A1637" s="126">
        <v>702303</v>
      </c>
      <c r="B1637" s="90" t="str">
        <f t="shared" si="51"/>
        <v>OC702303</v>
      </c>
      <c r="C1637" s="81" t="s">
        <v>24331</v>
      </c>
      <c r="D1637" s="81" t="str">
        <f t="shared" si="52"/>
        <v>702303 - Water Refunds Art – Retired</v>
      </c>
      <c r="E1637" s="120" t="s">
        <v>22299</v>
      </c>
      <c r="F1637" s="121" t="s">
        <v>22300</v>
      </c>
      <c r="G1637" s="81" t="s">
        <v>23561</v>
      </c>
      <c r="H1637" s="81" t="s">
        <v>23562</v>
      </c>
      <c r="I1637" s="120" t="s">
        <v>23307</v>
      </c>
      <c r="J1637" s="83" t="s">
        <v>23308</v>
      </c>
      <c r="K1637" s="82" t="s">
        <v>24289</v>
      </c>
      <c r="L1637" s="83" t="s">
        <v>22300</v>
      </c>
      <c r="M1637" s="82" t="s">
        <v>24290</v>
      </c>
      <c r="N1637" s="83" t="s">
        <v>24291</v>
      </c>
      <c r="O1637" s="81"/>
      <c r="P1637" s="82" t="s">
        <v>24292</v>
      </c>
      <c r="Q1637" s="83" t="s">
        <v>24293</v>
      </c>
      <c r="R1637" s="82" t="s">
        <v>24315</v>
      </c>
      <c r="S1637" s="121" t="s">
        <v>22943</v>
      </c>
    </row>
    <row r="1638" spans="1:19">
      <c r="A1638" s="126">
        <v>702304</v>
      </c>
      <c r="B1638" s="90" t="str">
        <f t="shared" si="51"/>
        <v>OC702304</v>
      </c>
      <c r="C1638" s="81" t="s">
        <v>24332</v>
      </c>
      <c r="D1638" s="81" t="str">
        <f t="shared" si="52"/>
        <v>702304 - Sewerage Refunds Art – Retired</v>
      </c>
      <c r="E1638" s="120" t="s">
        <v>22299</v>
      </c>
      <c r="F1638" s="121" t="s">
        <v>22300</v>
      </c>
      <c r="G1638" s="81" t="s">
        <v>23561</v>
      </c>
      <c r="H1638" s="81" t="s">
        <v>23562</v>
      </c>
      <c r="I1638" s="120" t="s">
        <v>23307</v>
      </c>
      <c r="J1638" s="83" t="s">
        <v>23308</v>
      </c>
      <c r="K1638" s="82" t="s">
        <v>24289</v>
      </c>
      <c r="L1638" s="83" t="s">
        <v>22300</v>
      </c>
      <c r="M1638" s="82" t="s">
        <v>24290</v>
      </c>
      <c r="N1638" s="83" t="s">
        <v>24291</v>
      </c>
      <c r="O1638" s="81"/>
      <c r="P1638" s="82" t="s">
        <v>24292</v>
      </c>
      <c r="Q1638" s="83" t="s">
        <v>24293</v>
      </c>
      <c r="R1638" s="82" t="s">
        <v>24315</v>
      </c>
      <c r="S1638" s="121" t="s">
        <v>22943</v>
      </c>
    </row>
    <row r="1639" spans="1:19">
      <c r="A1639" s="126">
        <v>702305</v>
      </c>
      <c r="B1639" s="90" t="str">
        <f t="shared" si="51"/>
        <v>OC702305</v>
      </c>
      <c r="C1639" s="81" t="s">
        <v>24333</v>
      </c>
      <c r="D1639" s="81" t="str">
        <f t="shared" si="52"/>
        <v>702305 - Housing Refunds Art – Retired</v>
      </c>
      <c r="E1639" s="120" t="s">
        <v>22299</v>
      </c>
      <c r="F1639" s="121" t="s">
        <v>22300</v>
      </c>
      <c r="G1639" s="81" t="s">
        <v>23561</v>
      </c>
      <c r="H1639" s="81" t="s">
        <v>23562</v>
      </c>
      <c r="I1639" s="120" t="s">
        <v>23307</v>
      </c>
      <c r="J1639" s="83" t="s">
        <v>23308</v>
      </c>
      <c r="K1639" s="82" t="s">
        <v>24289</v>
      </c>
      <c r="L1639" s="83" t="s">
        <v>22300</v>
      </c>
      <c r="M1639" s="82" t="s">
        <v>24290</v>
      </c>
      <c r="N1639" s="83" t="s">
        <v>24291</v>
      </c>
      <c r="O1639" s="81"/>
      <c r="P1639" s="82" t="s">
        <v>24292</v>
      </c>
      <c r="Q1639" s="83" t="s">
        <v>24293</v>
      </c>
      <c r="R1639" s="82" t="s">
        <v>24315</v>
      </c>
      <c r="S1639" s="121" t="s">
        <v>22943</v>
      </c>
    </row>
    <row r="1640" spans="1:19">
      <c r="A1640" s="126">
        <v>702306</v>
      </c>
      <c r="B1640" s="90" t="str">
        <f t="shared" si="51"/>
        <v>OC702306</v>
      </c>
      <c r="C1640" s="81" t="s">
        <v>24334</v>
      </c>
      <c r="D1640" s="81" t="str">
        <f t="shared" si="52"/>
        <v>702306 - Library Refunds Art – Retired</v>
      </c>
      <c r="E1640" s="120" t="s">
        <v>22299</v>
      </c>
      <c r="F1640" s="121" t="s">
        <v>22300</v>
      </c>
      <c r="G1640" s="81" t="s">
        <v>23561</v>
      </c>
      <c r="H1640" s="81" t="s">
        <v>23562</v>
      </c>
      <c r="I1640" s="120" t="s">
        <v>23307</v>
      </c>
      <c r="J1640" s="83" t="s">
        <v>23308</v>
      </c>
      <c r="K1640" s="82" t="s">
        <v>24289</v>
      </c>
      <c r="L1640" s="83" t="s">
        <v>22300</v>
      </c>
      <c r="M1640" s="82" t="s">
        <v>24290</v>
      </c>
      <c r="N1640" s="83" t="s">
        <v>24291</v>
      </c>
      <c r="O1640" s="81"/>
      <c r="P1640" s="82" t="s">
        <v>24292</v>
      </c>
      <c r="Q1640" s="83" t="s">
        <v>24293</v>
      </c>
      <c r="R1640" s="82" t="s">
        <v>24315</v>
      </c>
      <c r="S1640" s="121" t="s">
        <v>22943</v>
      </c>
    </row>
    <row r="1641" spans="1:19">
      <c r="A1641" s="126">
        <v>702307</v>
      </c>
      <c r="B1641" s="90" t="str">
        <f t="shared" si="51"/>
        <v>OC702307</v>
      </c>
      <c r="C1641" s="81" t="s">
        <v>24335</v>
      </c>
      <c r="D1641" s="81" t="str">
        <f t="shared" si="52"/>
        <v>702307 - Police &amp; Fire Refunds Art – Retired</v>
      </c>
      <c r="E1641" s="120" t="s">
        <v>22299</v>
      </c>
      <c r="F1641" s="121" t="s">
        <v>22300</v>
      </c>
      <c r="G1641" s="81" t="s">
        <v>23561</v>
      </c>
      <c r="H1641" s="81" t="s">
        <v>23562</v>
      </c>
      <c r="I1641" s="120" t="s">
        <v>23307</v>
      </c>
      <c r="J1641" s="83" t="s">
        <v>23308</v>
      </c>
      <c r="K1641" s="82" t="s">
        <v>24289</v>
      </c>
      <c r="L1641" s="83" t="s">
        <v>22300</v>
      </c>
      <c r="M1641" s="82" t="s">
        <v>24290</v>
      </c>
      <c r="N1641" s="83" t="s">
        <v>24291</v>
      </c>
      <c r="O1641" s="81"/>
      <c r="P1641" s="82" t="s">
        <v>24292</v>
      </c>
      <c r="Q1641" s="83" t="s">
        <v>24293</v>
      </c>
      <c r="R1641" s="82" t="s">
        <v>24315</v>
      </c>
      <c r="S1641" s="121" t="s">
        <v>22943</v>
      </c>
    </row>
    <row r="1642" spans="1:19">
      <c r="A1642" s="126">
        <v>702401</v>
      </c>
      <c r="B1642" s="90" t="str">
        <f t="shared" si="51"/>
        <v>OC702401</v>
      </c>
      <c r="C1642" s="81" t="s">
        <v>24336</v>
      </c>
      <c r="D1642" s="81" t="str">
        <f t="shared" si="52"/>
        <v>702401 - Gen City Refunds PA – Suspense</v>
      </c>
      <c r="E1642" s="120" t="s">
        <v>22299</v>
      </c>
      <c r="F1642" s="121" t="s">
        <v>22300</v>
      </c>
      <c r="G1642" s="81" t="s">
        <v>23561</v>
      </c>
      <c r="H1642" s="81" t="s">
        <v>23562</v>
      </c>
      <c r="I1642" s="120" t="s">
        <v>23307</v>
      </c>
      <c r="J1642" s="83" t="s">
        <v>23308</v>
      </c>
      <c r="K1642" s="82" t="s">
        <v>24289</v>
      </c>
      <c r="L1642" s="83" t="s">
        <v>22300</v>
      </c>
      <c r="M1642" s="82" t="s">
        <v>24290</v>
      </c>
      <c r="N1642" s="83" t="s">
        <v>24291</v>
      </c>
      <c r="O1642" s="81"/>
      <c r="P1642" s="82" t="s">
        <v>24292</v>
      </c>
      <c r="Q1642" s="83" t="s">
        <v>24293</v>
      </c>
      <c r="R1642" s="82" t="s">
        <v>24315</v>
      </c>
      <c r="S1642" s="121" t="s">
        <v>22943</v>
      </c>
    </row>
    <row r="1643" spans="1:19">
      <c r="A1643" s="126">
        <v>702402</v>
      </c>
      <c r="B1643" s="90" t="str">
        <f t="shared" si="51"/>
        <v>OC702402</v>
      </c>
      <c r="C1643" s="81" t="s">
        <v>24337</v>
      </c>
      <c r="D1643" s="81" t="str">
        <f t="shared" si="52"/>
        <v>702402 - Transport Refunds PA – Suspense</v>
      </c>
      <c r="E1643" s="120" t="s">
        <v>22299</v>
      </c>
      <c r="F1643" s="121" t="s">
        <v>22300</v>
      </c>
      <c r="G1643" s="81" t="s">
        <v>23561</v>
      </c>
      <c r="H1643" s="81" t="s">
        <v>23562</v>
      </c>
      <c r="I1643" s="120" t="s">
        <v>23307</v>
      </c>
      <c r="J1643" s="83" t="s">
        <v>23308</v>
      </c>
      <c r="K1643" s="82" t="s">
        <v>24289</v>
      </c>
      <c r="L1643" s="83" t="s">
        <v>22300</v>
      </c>
      <c r="M1643" s="82" t="s">
        <v>24290</v>
      </c>
      <c r="N1643" s="83" t="s">
        <v>24291</v>
      </c>
      <c r="O1643" s="81"/>
      <c r="P1643" s="82" t="s">
        <v>24292</v>
      </c>
      <c r="Q1643" s="83" t="s">
        <v>24293</v>
      </c>
      <c r="R1643" s="82" t="s">
        <v>24315</v>
      </c>
      <c r="S1643" s="121" t="s">
        <v>22943</v>
      </c>
    </row>
    <row r="1644" spans="1:19">
      <c r="A1644" s="126">
        <v>702403</v>
      </c>
      <c r="B1644" s="90" t="str">
        <f t="shared" si="51"/>
        <v>OC702403</v>
      </c>
      <c r="C1644" s="81" t="s">
        <v>24338</v>
      </c>
      <c r="D1644" s="81" t="str">
        <f t="shared" si="52"/>
        <v>702403 - Water Refunds PA – Suspense</v>
      </c>
      <c r="E1644" s="120" t="s">
        <v>22299</v>
      </c>
      <c r="F1644" s="121" t="s">
        <v>22300</v>
      </c>
      <c r="G1644" s="81" t="s">
        <v>23561</v>
      </c>
      <c r="H1644" s="81" t="s">
        <v>23562</v>
      </c>
      <c r="I1644" s="120" t="s">
        <v>23307</v>
      </c>
      <c r="J1644" s="83" t="s">
        <v>23308</v>
      </c>
      <c r="K1644" s="82" t="s">
        <v>24289</v>
      </c>
      <c r="L1644" s="83" t="s">
        <v>22300</v>
      </c>
      <c r="M1644" s="82" t="s">
        <v>24290</v>
      </c>
      <c r="N1644" s="83" t="s">
        <v>24291</v>
      </c>
      <c r="O1644" s="81"/>
      <c r="P1644" s="82" t="s">
        <v>24292</v>
      </c>
      <c r="Q1644" s="83" t="s">
        <v>24293</v>
      </c>
      <c r="R1644" s="82" t="s">
        <v>24315</v>
      </c>
      <c r="S1644" s="121" t="s">
        <v>22943</v>
      </c>
    </row>
    <row r="1645" spans="1:19">
      <c r="A1645" s="126">
        <v>702404</v>
      </c>
      <c r="B1645" s="90" t="str">
        <f t="shared" si="51"/>
        <v>OC702404</v>
      </c>
      <c r="C1645" s="81" t="s">
        <v>24339</v>
      </c>
      <c r="D1645" s="81" t="str">
        <f t="shared" si="52"/>
        <v>702404 - Sewerage Refunds PA – Suspense</v>
      </c>
      <c r="E1645" s="120" t="s">
        <v>22299</v>
      </c>
      <c r="F1645" s="121" t="s">
        <v>22300</v>
      </c>
      <c r="G1645" s="81" t="s">
        <v>23561</v>
      </c>
      <c r="H1645" s="81" t="s">
        <v>23562</v>
      </c>
      <c r="I1645" s="120" t="s">
        <v>23307</v>
      </c>
      <c r="J1645" s="83" t="s">
        <v>23308</v>
      </c>
      <c r="K1645" s="82" t="s">
        <v>24289</v>
      </c>
      <c r="L1645" s="83" t="s">
        <v>22300</v>
      </c>
      <c r="M1645" s="82" t="s">
        <v>24290</v>
      </c>
      <c r="N1645" s="83" t="s">
        <v>24291</v>
      </c>
      <c r="O1645" s="81"/>
      <c r="P1645" s="82" t="s">
        <v>24292</v>
      </c>
      <c r="Q1645" s="83" t="s">
        <v>24293</v>
      </c>
      <c r="R1645" s="82" t="s">
        <v>24315</v>
      </c>
      <c r="S1645" s="121" t="s">
        <v>22943</v>
      </c>
    </row>
    <row r="1646" spans="1:19">
      <c r="A1646" s="126">
        <v>702405</v>
      </c>
      <c r="B1646" s="90" t="str">
        <f t="shared" si="51"/>
        <v>OC702405</v>
      </c>
      <c r="C1646" s="81" t="s">
        <v>24340</v>
      </c>
      <c r="D1646" s="81" t="str">
        <f t="shared" si="52"/>
        <v>702405 - Housing Refunds PA – Suspense</v>
      </c>
      <c r="E1646" s="120" t="s">
        <v>22299</v>
      </c>
      <c r="F1646" s="121" t="s">
        <v>22300</v>
      </c>
      <c r="G1646" s="81" t="s">
        <v>23561</v>
      </c>
      <c r="H1646" s="81" t="s">
        <v>23562</v>
      </c>
      <c r="I1646" s="120" t="s">
        <v>23307</v>
      </c>
      <c r="J1646" s="83" t="s">
        <v>23308</v>
      </c>
      <c r="K1646" s="82" t="s">
        <v>24289</v>
      </c>
      <c r="L1646" s="83" t="s">
        <v>22300</v>
      </c>
      <c r="M1646" s="82" t="s">
        <v>24290</v>
      </c>
      <c r="N1646" s="83" t="s">
        <v>24291</v>
      </c>
      <c r="O1646" s="81"/>
      <c r="P1646" s="82" t="s">
        <v>24292</v>
      </c>
      <c r="Q1646" s="83" t="s">
        <v>24293</v>
      </c>
      <c r="R1646" s="82" t="s">
        <v>24315</v>
      </c>
      <c r="S1646" s="121" t="s">
        <v>22943</v>
      </c>
    </row>
    <row r="1647" spans="1:19">
      <c r="A1647" s="126">
        <v>702406</v>
      </c>
      <c r="B1647" s="90" t="str">
        <f t="shared" si="51"/>
        <v>OC702406</v>
      </c>
      <c r="C1647" s="81" t="s">
        <v>24341</v>
      </c>
      <c r="D1647" s="81" t="str">
        <f t="shared" si="52"/>
        <v>702406 - Library Refunds PA – Suspense</v>
      </c>
      <c r="E1647" s="120" t="s">
        <v>22299</v>
      </c>
      <c r="F1647" s="121" t="s">
        <v>22300</v>
      </c>
      <c r="G1647" s="81" t="s">
        <v>23561</v>
      </c>
      <c r="H1647" s="81" t="s">
        <v>23562</v>
      </c>
      <c r="I1647" s="120" t="s">
        <v>23307</v>
      </c>
      <c r="J1647" s="83" t="s">
        <v>23308</v>
      </c>
      <c r="K1647" s="82" t="s">
        <v>24289</v>
      </c>
      <c r="L1647" s="83" t="s">
        <v>22300</v>
      </c>
      <c r="M1647" s="82" t="s">
        <v>24290</v>
      </c>
      <c r="N1647" s="83" t="s">
        <v>24291</v>
      </c>
      <c r="O1647" s="81"/>
      <c r="P1647" s="82" t="s">
        <v>24292</v>
      </c>
      <c r="Q1647" s="83" t="s">
        <v>24293</v>
      </c>
      <c r="R1647" s="82" t="s">
        <v>24315</v>
      </c>
      <c r="S1647" s="121" t="s">
        <v>22943</v>
      </c>
    </row>
    <row r="1648" spans="1:19">
      <c r="A1648" s="126">
        <v>702407</v>
      </c>
      <c r="B1648" s="90" t="str">
        <f t="shared" si="51"/>
        <v>OC702407</v>
      </c>
      <c r="C1648" s="81" t="s">
        <v>24342</v>
      </c>
      <c r="D1648" s="81" t="str">
        <f t="shared" si="52"/>
        <v>702407 - Police &amp; Fire Refunds As – Suspense</v>
      </c>
      <c r="E1648" s="120" t="s">
        <v>22299</v>
      </c>
      <c r="F1648" s="121" t="s">
        <v>22300</v>
      </c>
      <c r="G1648" s="81" t="s">
        <v>23561</v>
      </c>
      <c r="H1648" s="81" t="s">
        <v>23562</v>
      </c>
      <c r="I1648" s="120" t="s">
        <v>23307</v>
      </c>
      <c r="J1648" s="83" t="s">
        <v>23308</v>
      </c>
      <c r="K1648" s="82" t="s">
        <v>24289</v>
      </c>
      <c r="L1648" s="83" t="s">
        <v>22300</v>
      </c>
      <c r="M1648" s="82" t="s">
        <v>24290</v>
      </c>
      <c r="N1648" s="83" t="s">
        <v>24291</v>
      </c>
      <c r="O1648" s="81"/>
      <c r="P1648" s="82" t="s">
        <v>24292</v>
      </c>
      <c r="Q1648" s="83" t="s">
        <v>24293</v>
      </c>
      <c r="R1648" s="82" t="s">
        <v>24315</v>
      </c>
      <c r="S1648" s="121" t="s">
        <v>22943</v>
      </c>
    </row>
    <row r="1649" spans="1:19">
      <c r="A1649" s="126">
        <v>702507</v>
      </c>
      <c r="B1649" s="90" t="str">
        <f t="shared" si="51"/>
        <v>OC702507</v>
      </c>
      <c r="C1649" s="81" t="s">
        <v>24343</v>
      </c>
      <c r="D1649" s="81" t="str">
        <f t="shared" si="52"/>
        <v>702507 - Police &amp; Fire Refunds As – Disability</v>
      </c>
      <c r="E1649" s="120" t="s">
        <v>22299</v>
      </c>
      <c r="F1649" s="121" t="s">
        <v>22300</v>
      </c>
      <c r="G1649" s="81" t="s">
        <v>23561</v>
      </c>
      <c r="H1649" s="81" t="s">
        <v>23562</v>
      </c>
      <c r="I1649" s="120" t="s">
        <v>23307</v>
      </c>
      <c r="J1649" s="83" t="s">
        <v>23308</v>
      </c>
      <c r="K1649" s="82" t="s">
        <v>24289</v>
      </c>
      <c r="L1649" s="83" t="s">
        <v>22300</v>
      </c>
      <c r="M1649" s="82" t="s">
        <v>24290</v>
      </c>
      <c r="N1649" s="83" t="s">
        <v>24291</v>
      </c>
      <c r="O1649" s="81"/>
      <c r="P1649" s="82" t="s">
        <v>24292</v>
      </c>
      <c r="Q1649" s="83" t="s">
        <v>24293</v>
      </c>
      <c r="R1649" s="82" t="s">
        <v>24315</v>
      </c>
      <c r="S1649" s="121" t="s">
        <v>22943</v>
      </c>
    </row>
    <row r="1650" spans="1:19">
      <c r="A1650" s="126">
        <v>702607</v>
      </c>
      <c r="B1650" s="90" t="str">
        <f t="shared" si="51"/>
        <v>OC702607</v>
      </c>
      <c r="C1650" s="81" t="s">
        <v>24344</v>
      </c>
      <c r="D1650" s="81" t="str">
        <f t="shared" si="52"/>
        <v>702607 - Police &amp; Fire Refunds As – Survivor</v>
      </c>
      <c r="E1650" s="120" t="s">
        <v>22299</v>
      </c>
      <c r="F1650" s="121" t="s">
        <v>22300</v>
      </c>
      <c r="G1650" s="81" t="s">
        <v>23561</v>
      </c>
      <c r="H1650" s="81" t="s">
        <v>23562</v>
      </c>
      <c r="I1650" s="120" t="s">
        <v>23307</v>
      </c>
      <c r="J1650" s="83" t="s">
        <v>23308</v>
      </c>
      <c r="K1650" s="82" t="s">
        <v>24289</v>
      </c>
      <c r="L1650" s="83" t="s">
        <v>22300</v>
      </c>
      <c r="M1650" s="82" t="s">
        <v>24290</v>
      </c>
      <c r="N1650" s="83" t="s">
        <v>24291</v>
      </c>
      <c r="O1650" s="81"/>
      <c r="P1650" s="82" t="s">
        <v>24292</v>
      </c>
      <c r="Q1650" s="83" t="s">
        <v>24293</v>
      </c>
      <c r="R1650" s="82" t="s">
        <v>24315</v>
      </c>
      <c r="S1650" s="121" t="s">
        <v>22943</v>
      </c>
    </row>
    <row r="1651" spans="1:19">
      <c r="A1651" s="126">
        <v>703100</v>
      </c>
      <c r="B1651" s="90" t="str">
        <f t="shared" si="51"/>
        <v>OC703100</v>
      </c>
      <c r="C1651" s="81" t="s">
        <v>24345</v>
      </c>
      <c r="D1651" s="81" t="str">
        <f t="shared" si="52"/>
        <v>703100 - Interest On Bonded Debt</v>
      </c>
      <c r="E1651" s="120" t="s">
        <v>22299</v>
      </c>
      <c r="F1651" s="121" t="s">
        <v>22300</v>
      </c>
      <c r="G1651" s="81" t="s">
        <v>23765</v>
      </c>
      <c r="H1651" s="81" t="s">
        <v>23766</v>
      </c>
      <c r="I1651" s="120" t="s">
        <v>23307</v>
      </c>
      <c r="J1651" s="83" t="s">
        <v>23308</v>
      </c>
      <c r="K1651" s="82" t="s">
        <v>24289</v>
      </c>
      <c r="L1651" s="83" t="s">
        <v>22300</v>
      </c>
      <c r="M1651" s="82" t="s">
        <v>24290</v>
      </c>
      <c r="N1651" s="83" t="s">
        <v>24291</v>
      </c>
      <c r="O1651" s="81"/>
      <c r="P1651" s="82" t="s">
        <v>24346</v>
      </c>
      <c r="Q1651" s="83" t="s">
        <v>24347</v>
      </c>
      <c r="R1651" s="82" t="s">
        <v>24348</v>
      </c>
      <c r="S1651" s="121" t="s">
        <v>24347</v>
      </c>
    </row>
    <row r="1652" spans="1:19">
      <c r="A1652" s="126">
        <v>703105</v>
      </c>
      <c r="B1652" s="90" t="str">
        <f t="shared" si="51"/>
        <v>OC703105</v>
      </c>
      <c r="C1652" s="81" t="s">
        <v>24349</v>
      </c>
      <c r="D1652" s="81" t="str">
        <f t="shared" si="52"/>
        <v>703105 - Interest On Accretion Bonds</v>
      </c>
      <c r="E1652" s="120" t="s">
        <v>22299</v>
      </c>
      <c r="F1652" s="121" t="s">
        <v>22300</v>
      </c>
      <c r="G1652" s="81" t="s">
        <v>23561</v>
      </c>
      <c r="H1652" s="81" t="s">
        <v>23562</v>
      </c>
      <c r="I1652" s="120" t="s">
        <v>23307</v>
      </c>
      <c r="J1652" s="83" t="s">
        <v>23308</v>
      </c>
      <c r="K1652" s="82" t="s">
        <v>24289</v>
      </c>
      <c r="L1652" s="83" t="s">
        <v>22300</v>
      </c>
      <c r="M1652" s="82" t="s">
        <v>24290</v>
      </c>
      <c r="N1652" s="83" t="s">
        <v>24291</v>
      </c>
      <c r="O1652" s="81"/>
      <c r="P1652" s="82" t="s">
        <v>24346</v>
      </c>
      <c r="Q1652" s="83" t="s">
        <v>24347</v>
      </c>
      <c r="R1652" s="82" t="s">
        <v>24348</v>
      </c>
      <c r="S1652" s="121" t="s">
        <v>24347</v>
      </c>
    </row>
    <row r="1653" spans="1:19">
      <c r="A1653" s="126">
        <v>703150</v>
      </c>
      <c r="B1653" s="90" t="str">
        <f t="shared" si="51"/>
        <v>OC703150</v>
      </c>
      <c r="C1653" s="81" t="s">
        <v>24350</v>
      </c>
      <c r="D1653" s="81" t="str">
        <f t="shared" si="52"/>
        <v>703150 - Capitalized Interest</v>
      </c>
      <c r="E1653" s="120" t="s">
        <v>22299</v>
      </c>
      <c r="F1653" s="121" t="s">
        <v>22300</v>
      </c>
      <c r="G1653" s="81" t="s">
        <v>23561</v>
      </c>
      <c r="H1653" s="81" t="s">
        <v>23562</v>
      </c>
      <c r="I1653" s="120" t="s">
        <v>23307</v>
      </c>
      <c r="J1653" s="83" t="s">
        <v>23308</v>
      </c>
      <c r="K1653" s="82" t="s">
        <v>24289</v>
      </c>
      <c r="L1653" s="83" t="s">
        <v>22300</v>
      </c>
      <c r="M1653" s="82" t="s">
        <v>24290</v>
      </c>
      <c r="N1653" s="83" t="s">
        <v>24291</v>
      </c>
      <c r="O1653" s="81"/>
      <c r="P1653" s="82" t="s">
        <v>24346</v>
      </c>
      <c r="Q1653" s="83" t="s">
        <v>24347</v>
      </c>
      <c r="R1653" s="82" t="s">
        <v>24348</v>
      </c>
      <c r="S1653" s="121" t="s">
        <v>24347</v>
      </c>
    </row>
    <row r="1654" spans="1:19">
      <c r="A1654" s="126">
        <v>703155</v>
      </c>
      <c r="B1654" s="90" t="str">
        <f t="shared" si="51"/>
        <v>OC703155</v>
      </c>
      <c r="C1654" s="81" t="s">
        <v>24351</v>
      </c>
      <c r="D1654" s="81" t="str">
        <f t="shared" si="52"/>
        <v>703155 - Interest Expense Drinking Water Revolving</v>
      </c>
      <c r="E1654" s="120" t="s">
        <v>22299</v>
      </c>
      <c r="F1654" s="121" t="s">
        <v>22300</v>
      </c>
      <c r="G1654" s="81" t="s">
        <v>23561</v>
      </c>
      <c r="H1654" s="81" t="s">
        <v>23562</v>
      </c>
      <c r="I1654" s="120" t="s">
        <v>23307</v>
      </c>
      <c r="J1654" s="83" t="s">
        <v>23308</v>
      </c>
      <c r="K1654" s="82" t="s">
        <v>24289</v>
      </c>
      <c r="L1654" s="83" t="s">
        <v>22300</v>
      </c>
      <c r="M1654" s="82" t="s">
        <v>24290</v>
      </c>
      <c r="N1654" s="83" t="s">
        <v>24291</v>
      </c>
      <c r="O1654" s="81"/>
      <c r="P1654" s="82" t="s">
        <v>24346</v>
      </c>
      <c r="Q1654" s="83" t="s">
        <v>24347</v>
      </c>
      <c r="R1654" s="82" t="s">
        <v>24348</v>
      </c>
      <c r="S1654" s="121" t="s">
        <v>24347</v>
      </c>
    </row>
    <row r="1655" spans="1:19">
      <c r="A1655" s="126">
        <v>703200</v>
      </c>
      <c r="B1655" s="90" t="str">
        <f t="shared" si="51"/>
        <v>OC703200</v>
      </c>
      <c r="C1655" s="81" t="s">
        <v>24352</v>
      </c>
      <c r="D1655" s="81" t="str">
        <f t="shared" si="52"/>
        <v>703200 - Interest On Other Indebtedness</v>
      </c>
      <c r="E1655" s="120" t="s">
        <v>22299</v>
      </c>
      <c r="F1655" s="121" t="s">
        <v>22300</v>
      </c>
      <c r="G1655" s="81" t="s">
        <v>23765</v>
      </c>
      <c r="H1655" s="81" t="s">
        <v>23766</v>
      </c>
      <c r="I1655" s="120" t="s">
        <v>23307</v>
      </c>
      <c r="J1655" s="83" t="s">
        <v>23308</v>
      </c>
      <c r="K1655" s="82" t="s">
        <v>24289</v>
      </c>
      <c r="L1655" s="83" t="s">
        <v>22300</v>
      </c>
      <c r="M1655" s="82" t="s">
        <v>24290</v>
      </c>
      <c r="N1655" s="83" t="s">
        <v>24291</v>
      </c>
      <c r="O1655" s="81"/>
      <c r="P1655" s="82" t="s">
        <v>24346</v>
      </c>
      <c r="Q1655" s="83" t="s">
        <v>24347</v>
      </c>
      <c r="R1655" s="82" t="s">
        <v>24348</v>
      </c>
      <c r="S1655" s="121" t="s">
        <v>24347</v>
      </c>
    </row>
    <row r="1656" spans="1:19">
      <c r="A1656" s="126">
        <v>703300</v>
      </c>
      <c r="B1656" s="90" t="str">
        <f t="shared" si="51"/>
        <v>OC703300</v>
      </c>
      <c r="C1656" s="81" t="s">
        <v>24353</v>
      </c>
      <c r="D1656" s="81" t="str">
        <f t="shared" si="52"/>
        <v>703300 - Interest To HUD</v>
      </c>
      <c r="E1656" s="120" t="s">
        <v>22299</v>
      </c>
      <c r="F1656" s="121" t="s">
        <v>22300</v>
      </c>
      <c r="G1656" s="81" t="s">
        <v>23561</v>
      </c>
      <c r="H1656" s="81" t="s">
        <v>23562</v>
      </c>
      <c r="I1656" s="120" t="s">
        <v>23307</v>
      </c>
      <c r="J1656" s="83" t="s">
        <v>23308</v>
      </c>
      <c r="K1656" s="82" t="s">
        <v>24289</v>
      </c>
      <c r="L1656" s="83" t="s">
        <v>22300</v>
      </c>
      <c r="M1656" s="82" t="s">
        <v>24290</v>
      </c>
      <c r="N1656" s="83" t="s">
        <v>24291</v>
      </c>
      <c r="O1656" s="81"/>
      <c r="P1656" s="82" t="s">
        <v>24346</v>
      </c>
      <c r="Q1656" s="83" t="s">
        <v>24347</v>
      </c>
      <c r="R1656" s="82" t="s">
        <v>24348</v>
      </c>
      <c r="S1656" s="121" t="s">
        <v>24347</v>
      </c>
    </row>
    <row r="1657" spans="1:19">
      <c r="A1657" s="126">
        <v>703390</v>
      </c>
      <c r="B1657" s="90" t="str">
        <f t="shared" si="51"/>
        <v>OC703390</v>
      </c>
      <c r="C1657" s="81" t="s">
        <v>24354</v>
      </c>
      <c r="D1657" s="81" t="str">
        <f t="shared" si="52"/>
        <v>703390 - Unallocated Interest Expense – SRF</v>
      </c>
      <c r="E1657" s="120" t="s">
        <v>22299</v>
      </c>
      <c r="F1657" s="121" t="s">
        <v>22300</v>
      </c>
      <c r="G1657" s="81" t="s">
        <v>23561</v>
      </c>
      <c r="H1657" s="81" t="s">
        <v>23562</v>
      </c>
      <c r="I1657" s="120" t="s">
        <v>23307</v>
      </c>
      <c r="J1657" s="83" t="s">
        <v>23308</v>
      </c>
      <c r="K1657" s="82" t="s">
        <v>24289</v>
      </c>
      <c r="L1657" s="83" t="s">
        <v>22300</v>
      </c>
      <c r="M1657" s="82" t="s">
        <v>24290</v>
      </c>
      <c r="N1657" s="83" t="s">
        <v>24291</v>
      </c>
      <c r="O1657" s="81"/>
      <c r="P1657" s="82" t="s">
        <v>24346</v>
      </c>
      <c r="Q1657" s="83" t="s">
        <v>24347</v>
      </c>
      <c r="R1657" s="82" t="s">
        <v>24348</v>
      </c>
      <c r="S1657" s="121" t="s">
        <v>24347</v>
      </c>
    </row>
    <row r="1658" spans="1:19">
      <c r="A1658" s="126">
        <v>703400</v>
      </c>
      <c r="B1658" s="90" t="str">
        <f t="shared" si="51"/>
        <v>OC703400</v>
      </c>
      <c r="C1658" s="81" t="s">
        <v>24355</v>
      </c>
      <c r="D1658" s="81" t="str">
        <f t="shared" si="52"/>
        <v>703400 - Interest Exp-State Rev Loans</v>
      </c>
      <c r="E1658" s="120" t="s">
        <v>22299</v>
      </c>
      <c r="F1658" s="121" t="s">
        <v>22300</v>
      </c>
      <c r="G1658" s="81" t="s">
        <v>23561</v>
      </c>
      <c r="H1658" s="81" t="s">
        <v>23562</v>
      </c>
      <c r="I1658" s="120" t="s">
        <v>23307</v>
      </c>
      <c r="J1658" s="83" t="s">
        <v>23308</v>
      </c>
      <c r="K1658" s="82" t="s">
        <v>24289</v>
      </c>
      <c r="L1658" s="83" t="s">
        <v>22300</v>
      </c>
      <c r="M1658" s="82" t="s">
        <v>24290</v>
      </c>
      <c r="N1658" s="83" t="s">
        <v>24291</v>
      </c>
      <c r="O1658" s="81"/>
      <c r="P1658" s="82" t="s">
        <v>24346</v>
      </c>
      <c r="Q1658" s="83" t="s">
        <v>24347</v>
      </c>
      <c r="R1658" s="82" t="s">
        <v>24348</v>
      </c>
      <c r="S1658" s="121" t="s">
        <v>24347</v>
      </c>
    </row>
    <row r="1659" spans="1:19">
      <c r="A1659" s="126">
        <v>703500</v>
      </c>
      <c r="B1659" s="90" t="str">
        <f t="shared" si="51"/>
        <v>OC703500</v>
      </c>
      <c r="C1659" s="81" t="s">
        <v>24356</v>
      </c>
      <c r="D1659" s="81" t="str">
        <f t="shared" si="52"/>
        <v>703500 - Interest – Prompt Payment Penalty</v>
      </c>
      <c r="E1659" s="120" t="s">
        <v>22299</v>
      </c>
      <c r="F1659" s="121" t="s">
        <v>22300</v>
      </c>
      <c r="G1659" s="81" t="s">
        <v>23561</v>
      </c>
      <c r="H1659" s="81" t="s">
        <v>23562</v>
      </c>
      <c r="I1659" s="120" t="s">
        <v>23307</v>
      </c>
      <c r="J1659" s="83" t="s">
        <v>23308</v>
      </c>
      <c r="K1659" s="82" t="s">
        <v>24289</v>
      </c>
      <c r="L1659" s="83" t="s">
        <v>22300</v>
      </c>
      <c r="M1659" s="82" t="s">
        <v>24290</v>
      </c>
      <c r="N1659" s="83" t="s">
        <v>24291</v>
      </c>
      <c r="O1659" s="81"/>
      <c r="P1659" s="82" t="s">
        <v>24346</v>
      </c>
      <c r="Q1659" s="83" t="s">
        <v>24347</v>
      </c>
      <c r="R1659" s="82" t="s">
        <v>24348</v>
      </c>
      <c r="S1659" s="121" t="s">
        <v>24347</v>
      </c>
    </row>
    <row r="1660" spans="1:19">
      <c r="A1660" s="126">
        <v>703900</v>
      </c>
      <c r="B1660" s="90" t="str">
        <f t="shared" si="51"/>
        <v>OC703900</v>
      </c>
      <c r="C1660" s="81" t="s">
        <v>24357</v>
      </c>
      <c r="D1660" s="81" t="str">
        <f t="shared" si="52"/>
        <v>703900 - Bond Refundings - Interest</v>
      </c>
      <c r="E1660" s="120" t="s">
        <v>22299</v>
      </c>
      <c r="F1660" s="121" t="s">
        <v>22300</v>
      </c>
      <c r="G1660" s="81" t="s">
        <v>23745</v>
      </c>
      <c r="H1660" s="81" t="s">
        <v>23746</v>
      </c>
      <c r="I1660" s="120" t="s">
        <v>23307</v>
      </c>
      <c r="J1660" s="83" t="s">
        <v>23308</v>
      </c>
      <c r="K1660" s="82" t="s">
        <v>24289</v>
      </c>
      <c r="L1660" s="83" t="s">
        <v>22300</v>
      </c>
      <c r="M1660" s="82" t="s">
        <v>24290</v>
      </c>
      <c r="N1660" s="83" t="s">
        <v>24291</v>
      </c>
      <c r="O1660" s="81"/>
      <c r="P1660" s="82" t="s">
        <v>24346</v>
      </c>
      <c r="Q1660" s="83" t="s">
        <v>24347</v>
      </c>
      <c r="R1660" s="82" t="s">
        <v>24348</v>
      </c>
      <c r="S1660" s="121" t="s">
        <v>24347</v>
      </c>
    </row>
    <row r="1661" spans="1:19">
      <c r="A1661" s="126">
        <v>704100</v>
      </c>
      <c r="B1661" s="90" t="str">
        <f t="shared" si="51"/>
        <v>OC704100</v>
      </c>
      <c r="C1661" s="81" t="s">
        <v>24358</v>
      </c>
      <c r="D1661" s="81" t="str">
        <f t="shared" si="52"/>
        <v>704100 - Retirement Of Debt-Principal</v>
      </c>
      <c r="E1661" s="120" t="s">
        <v>22299</v>
      </c>
      <c r="F1661" s="121" t="s">
        <v>22300</v>
      </c>
      <c r="G1661" s="81" t="s">
        <v>23765</v>
      </c>
      <c r="H1661" s="81" t="s">
        <v>23766</v>
      </c>
      <c r="I1661" s="120" t="s">
        <v>23307</v>
      </c>
      <c r="J1661" s="83" t="s">
        <v>23308</v>
      </c>
      <c r="K1661" s="82" t="s">
        <v>24289</v>
      </c>
      <c r="L1661" s="83" t="s">
        <v>22300</v>
      </c>
      <c r="M1661" s="82" t="s">
        <v>24290</v>
      </c>
      <c r="N1661" s="83" t="s">
        <v>24291</v>
      </c>
      <c r="O1661" s="81"/>
      <c r="P1661" s="82" t="s">
        <v>24359</v>
      </c>
      <c r="Q1661" s="83" t="s">
        <v>24360</v>
      </c>
      <c r="R1661" s="82" t="s">
        <v>24361</v>
      </c>
      <c r="S1661" s="121" t="s">
        <v>24360</v>
      </c>
    </row>
    <row r="1662" spans="1:19">
      <c r="A1662" s="126">
        <v>704102</v>
      </c>
      <c r="B1662" s="90" t="str">
        <f t="shared" si="51"/>
        <v>OC704102</v>
      </c>
      <c r="C1662" s="81" t="s">
        <v>24362</v>
      </c>
      <c r="D1662" s="81" t="str">
        <f t="shared" si="52"/>
        <v>704102 - Retirement of POC – Government Wide Only</v>
      </c>
      <c r="E1662" s="120" t="s">
        <v>22299</v>
      </c>
      <c r="F1662" s="121" t="s">
        <v>22300</v>
      </c>
      <c r="G1662" s="81" t="s">
        <v>23561</v>
      </c>
      <c r="H1662" s="81" t="s">
        <v>23562</v>
      </c>
      <c r="I1662" s="120" t="s">
        <v>23307</v>
      </c>
      <c r="J1662" s="83" t="s">
        <v>23308</v>
      </c>
      <c r="K1662" s="82" t="s">
        <v>24289</v>
      </c>
      <c r="L1662" s="83" t="s">
        <v>22300</v>
      </c>
      <c r="M1662" s="82" t="s">
        <v>24290</v>
      </c>
      <c r="N1662" s="83" t="s">
        <v>24291</v>
      </c>
      <c r="O1662" s="81"/>
      <c r="P1662" s="82" t="s">
        <v>24359</v>
      </c>
      <c r="Q1662" s="83" t="s">
        <v>24360</v>
      </c>
      <c r="R1662" s="82" t="s">
        <v>24361</v>
      </c>
      <c r="S1662" s="121" t="s">
        <v>24360</v>
      </c>
    </row>
    <row r="1663" spans="1:19">
      <c r="A1663" s="126">
        <v>704115</v>
      </c>
      <c r="B1663" s="90" t="str">
        <f t="shared" si="51"/>
        <v>OC704115</v>
      </c>
      <c r="C1663" s="81" t="s">
        <v>24363</v>
      </c>
      <c r="D1663" s="81" t="str">
        <f t="shared" si="52"/>
        <v>704115 - Other Financing Uses-Bankruptcy Special Item</v>
      </c>
      <c r="E1663" s="120" t="s">
        <v>22299</v>
      </c>
      <c r="F1663" s="121" t="s">
        <v>22300</v>
      </c>
      <c r="G1663" s="81" t="s">
        <v>23765</v>
      </c>
      <c r="H1663" s="81" t="s">
        <v>23766</v>
      </c>
      <c r="I1663" s="120" t="s">
        <v>23307</v>
      </c>
      <c r="J1663" s="83" t="s">
        <v>23308</v>
      </c>
      <c r="K1663" s="82" t="s">
        <v>24289</v>
      </c>
      <c r="L1663" s="83" t="s">
        <v>22300</v>
      </c>
      <c r="M1663" s="82" t="s">
        <v>24290</v>
      </c>
      <c r="N1663" s="83" t="s">
        <v>24291</v>
      </c>
      <c r="O1663" s="81"/>
      <c r="P1663" s="82" t="s">
        <v>24359</v>
      </c>
      <c r="Q1663" s="83" t="s">
        <v>24360</v>
      </c>
      <c r="R1663" s="82" t="s">
        <v>24361</v>
      </c>
      <c r="S1663" s="121" t="s">
        <v>24360</v>
      </c>
    </row>
    <row r="1664" spans="1:19">
      <c r="A1664" s="126">
        <v>704900</v>
      </c>
      <c r="B1664" s="90" t="str">
        <f t="shared" si="51"/>
        <v>OC704900</v>
      </c>
      <c r="C1664" s="81" t="s">
        <v>24364</v>
      </c>
      <c r="D1664" s="81" t="str">
        <f t="shared" si="52"/>
        <v>704900 - Bond Refundings – Principal Retirement</v>
      </c>
      <c r="E1664" s="120" t="s">
        <v>22299</v>
      </c>
      <c r="F1664" s="121" t="s">
        <v>22300</v>
      </c>
      <c r="G1664" s="81" t="s">
        <v>23745</v>
      </c>
      <c r="H1664" s="81" t="s">
        <v>23746</v>
      </c>
      <c r="I1664" s="120" t="s">
        <v>23307</v>
      </c>
      <c r="J1664" s="83" t="s">
        <v>23308</v>
      </c>
      <c r="K1664" s="82" t="s">
        <v>24289</v>
      </c>
      <c r="L1664" s="83" t="s">
        <v>22300</v>
      </c>
      <c r="M1664" s="82" t="s">
        <v>24290</v>
      </c>
      <c r="N1664" s="83" t="s">
        <v>24291</v>
      </c>
      <c r="O1664" s="81"/>
      <c r="P1664" s="82" t="s">
        <v>24359</v>
      </c>
      <c r="Q1664" s="83" t="s">
        <v>24360</v>
      </c>
      <c r="R1664" s="82" t="s">
        <v>24361</v>
      </c>
      <c r="S1664" s="121" t="s">
        <v>24360</v>
      </c>
    </row>
    <row r="1665" spans="1:19">
      <c r="A1665" s="126">
        <v>705100</v>
      </c>
      <c r="B1665" s="90" t="str">
        <f t="shared" si="51"/>
        <v>OC705100</v>
      </c>
      <c r="C1665" s="81" t="s">
        <v>24365</v>
      </c>
      <c r="D1665" s="81" t="str">
        <f t="shared" si="52"/>
        <v>705100 - Bond Sale Expense</v>
      </c>
      <c r="E1665" s="120" t="s">
        <v>22299</v>
      </c>
      <c r="F1665" s="121" t="s">
        <v>22300</v>
      </c>
      <c r="G1665" s="81" t="s">
        <v>23561</v>
      </c>
      <c r="H1665" s="81" t="s">
        <v>23562</v>
      </c>
      <c r="I1665" s="120" t="s">
        <v>23307</v>
      </c>
      <c r="J1665" s="83" t="s">
        <v>23308</v>
      </c>
      <c r="K1665" s="82" t="s">
        <v>24289</v>
      </c>
      <c r="L1665" s="83" t="s">
        <v>22300</v>
      </c>
      <c r="M1665" s="82" t="s">
        <v>24290</v>
      </c>
      <c r="N1665" s="83" t="s">
        <v>24291</v>
      </c>
      <c r="O1665" s="81"/>
      <c r="P1665" s="82" t="s">
        <v>24292</v>
      </c>
      <c r="Q1665" s="83" t="s">
        <v>24293</v>
      </c>
      <c r="R1665" s="82" t="s">
        <v>24366</v>
      </c>
      <c r="S1665" s="121" t="s">
        <v>24367</v>
      </c>
    </row>
    <row r="1666" spans="1:19">
      <c r="A1666" s="126">
        <v>705105</v>
      </c>
      <c r="B1666" s="90" t="str">
        <f t="shared" si="51"/>
        <v>OC705105</v>
      </c>
      <c r="C1666" s="81" t="s">
        <v>24368</v>
      </c>
      <c r="D1666" s="81" t="str">
        <f t="shared" si="52"/>
        <v>705105 - Amortization of Bond Discount</v>
      </c>
      <c r="E1666" s="120" t="s">
        <v>22299</v>
      </c>
      <c r="F1666" s="121" t="s">
        <v>22300</v>
      </c>
      <c r="G1666" s="81" t="s">
        <v>23561</v>
      </c>
      <c r="H1666" s="81" t="s">
        <v>23562</v>
      </c>
      <c r="I1666" s="120" t="s">
        <v>23307</v>
      </c>
      <c r="J1666" s="83" t="s">
        <v>23308</v>
      </c>
      <c r="K1666" s="82" t="s">
        <v>24289</v>
      </c>
      <c r="L1666" s="83" t="s">
        <v>22300</v>
      </c>
      <c r="M1666" s="82" t="s">
        <v>24290</v>
      </c>
      <c r="N1666" s="83" t="s">
        <v>24291</v>
      </c>
      <c r="O1666" s="81"/>
      <c r="P1666" s="82" t="s">
        <v>24292</v>
      </c>
      <c r="Q1666" s="83" t="s">
        <v>24293</v>
      </c>
      <c r="R1666" s="82" t="s">
        <v>24369</v>
      </c>
      <c r="S1666" s="121" t="s">
        <v>24370</v>
      </c>
    </row>
    <row r="1667" spans="1:19">
      <c r="A1667" s="126">
        <v>705110</v>
      </c>
      <c r="B1667" s="90" t="str">
        <f t="shared" si="51"/>
        <v>OC705110</v>
      </c>
      <c r="C1667" s="81" t="s">
        <v>24371</v>
      </c>
      <c r="D1667" s="81" t="str">
        <f t="shared" si="52"/>
        <v>705110 - Amortization of Deferred Bond</v>
      </c>
      <c r="E1667" s="120" t="s">
        <v>22299</v>
      </c>
      <c r="F1667" s="121" t="s">
        <v>22300</v>
      </c>
      <c r="G1667" s="81" t="s">
        <v>23561</v>
      </c>
      <c r="H1667" s="81" t="s">
        <v>23562</v>
      </c>
      <c r="I1667" s="120" t="s">
        <v>23307</v>
      </c>
      <c r="J1667" s="83" t="s">
        <v>23308</v>
      </c>
      <c r="K1667" s="82" t="s">
        <v>24289</v>
      </c>
      <c r="L1667" s="83" t="s">
        <v>22300</v>
      </c>
      <c r="M1667" s="82" t="s">
        <v>24290</v>
      </c>
      <c r="N1667" s="83" t="s">
        <v>24291</v>
      </c>
      <c r="O1667" s="81"/>
      <c r="P1667" s="82" t="s">
        <v>24292</v>
      </c>
      <c r="Q1667" s="83" t="s">
        <v>24293</v>
      </c>
      <c r="R1667" s="82" t="s">
        <v>24369</v>
      </c>
      <c r="S1667" s="121" t="s">
        <v>24370</v>
      </c>
    </row>
    <row r="1668" spans="1:19">
      <c r="A1668" s="126">
        <v>705115</v>
      </c>
      <c r="B1668" s="90" t="str">
        <f t="shared" ref="B1668:B1731" si="53">"OC"&amp;A1668</f>
        <v>OC705115</v>
      </c>
      <c r="C1668" s="81" t="s">
        <v>24372</v>
      </c>
      <c r="D1668" s="81" t="str">
        <f t="shared" ref="D1668:D1731" si="54">A1668&amp;" - "&amp;C1668</f>
        <v>705115 - Amortization of Premium on Bonds</v>
      </c>
      <c r="E1668" s="120" t="s">
        <v>22299</v>
      </c>
      <c r="F1668" s="121" t="s">
        <v>22300</v>
      </c>
      <c r="G1668" s="81" t="s">
        <v>23561</v>
      </c>
      <c r="H1668" s="81" t="s">
        <v>23562</v>
      </c>
      <c r="I1668" s="120" t="s">
        <v>23307</v>
      </c>
      <c r="J1668" s="83" t="s">
        <v>23308</v>
      </c>
      <c r="K1668" s="82" t="s">
        <v>24289</v>
      </c>
      <c r="L1668" s="83" t="s">
        <v>22300</v>
      </c>
      <c r="M1668" s="82" t="s">
        <v>24290</v>
      </c>
      <c r="N1668" s="83" t="s">
        <v>24291</v>
      </c>
      <c r="O1668" s="81"/>
      <c r="P1668" s="82" t="s">
        <v>24292</v>
      </c>
      <c r="Q1668" s="83" t="s">
        <v>24293</v>
      </c>
      <c r="R1668" s="82" t="s">
        <v>24369</v>
      </c>
      <c r="S1668" s="121" t="s">
        <v>24370</v>
      </c>
    </row>
    <row r="1669" spans="1:19">
      <c r="A1669" s="126">
        <v>705117</v>
      </c>
      <c r="B1669" s="90" t="str">
        <f t="shared" si="53"/>
        <v>OC705117</v>
      </c>
      <c r="C1669" s="81" t="s">
        <v>24373</v>
      </c>
      <c r="D1669" s="81" t="str">
        <f t="shared" si="54"/>
        <v>705117 - Amortization of POC Issuance Cost</v>
      </c>
      <c r="E1669" s="120" t="s">
        <v>22299</v>
      </c>
      <c r="F1669" s="121" t="s">
        <v>22300</v>
      </c>
      <c r="G1669" s="81" t="s">
        <v>23561</v>
      </c>
      <c r="H1669" s="81" t="s">
        <v>23562</v>
      </c>
      <c r="I1669" s="120" t="s">
        <v>23307</v>
      </c>
      <c r="J1669" s="83" t="s">
        <v>23308</v>
      </c>
      <c r="K1669" s="82" t="s">
        <v>24289</v>
      </c>
      <c r="L1669" s="83" t="s">
        <v>22300</v>
      </c>
      <c r="M1669" s="82" t="s">
        <v>24290</v>
      </c>
      <c r="N1669" s="83" t="s">
        <v>24291</v>
      </c>
      <c r="O1669" s="81"/>
      <c r="P1669" s="82" t="s">
        <v>24292</v>
      </c>
      <c r="Q1669" s="83" t="s">
        <v>24293</v>
      </c>
      <c r="R1669" s="82" t="s">
        <v>24369</v>
      </c>
      <c r="S1669" s="121" t="s">
        <v>24370</v>
      </c>
    </row>
    <row r="1670" spans="1:19">
      <c r="A1670" s="126">
        <v>705118</v>
      </c>
      <c r="B1670" s="90" t="str">
        <f t="shared" si="53"/>
        <v>OC705118</v>
      </c>
      <c r="C1670" s="81" t="s">
        <v>24374</v>
      </c>
      <c r="D1670" s="81" t="str">
        <f t="shared" si="54"/>
        <v>705118 - Amortization of Deferred Amount on Refunding POC 2005 Series</v>
      </c>
      <c r="E1670" s="120" t="s">
        <v>22299</v>
      </c>
      <c r="F1670" s="121" t="s">
        <v>22300</v>
      </c>
      <c r="G1670" s="81" t="s">
        <v>23561</v>
      </c>
      <c r="H1670" s="81" t="s">
        <v>23562</v>
      </c>
      <c r="I1670" s="120" t="s">
        <v>23307</v>
      </c>
      <c r="J1670" s="83" t="s">
        <v>23308</v>
      </c>
      <c r="K1670" s="82" t="s">
        <v>24289</v>
      </c>
      <c r="L1670" s="83" t="s">
        <v>22300</v>
      </c>
      <c r="M1670" s="82" t="s">
        <v>24290</v>
      </c>
      <c r="N1670" s="83" t="s">
        <v>24291</v>
      </c>
      <c r="O1670" s="81"/>
      <c r="P1670" s="82" t="s">
        <v>24292</v>
      </c>
      <c r="Q1670" s="83" t="s">
        <v>24293</v>
      </c>
      <c r="R1670" s="82" t="s">
        <v>24366</v>
      </c>
      <c r="S1670" s="121" t="s">
        <v>24367</v>
      </c>
    </row>
    <row r="1671" spans="1:19">
      <c r="A1671" s="126">
        <v>705119</v>
      </c>
      <c r="B1671" s="90" t="str">
        <f t="shared" si="53"/>
        <v>OC705119</v>
      </c>
      <c r="C1671" s="81" t="s">
        <v>24375</v>
      </c>
      <c r="D1671" s="81" t="str">
        <f t="shared" si="54"/>
        <v>705119 - Amortization of Net Pension Asset</v>
      </c>
      <c r="E1671" s="120" t="s">
        <v>22299</v>
      </c>
      <c r="F1671" s="121" t="s">
        <v>22300</v>
      </c>
      <c r="G1671" s="81" t="s">
        <v>23561</v>
      </c>
      <c r="H1671" s="81" t="s">
        <v>23562</v>
      </c>
      <c r="I1671" s="120" t="s">
        <v>23307</v>
      </c>
      <c r="J1671" s="83" t="s">
        <v>23308</v>
      </c>
      <c r="K1671" s="82" t="s">
        <v>24289</v>
      </c>
      <c r="L1671" s="83" t="s">
        <v>22300</v>
      </c>
      <c r="M1671" s="82" t="s">
        <v>24290</v>
      </c>
      <c r="N1671" s="83" t="s">
        <v>24291</v>
      </c>
      <c r="O1671" s="81"/>
      <c r="P1671" s="82" t="s">
        <v>24292</v>
      </c>
      <c r="Q1671" s="83" t="s">
        <v>24293</v>
      </c>
      <c r="R1671" s="82" t="s">
        <v>24369</v>
      </c>
      <c r="S1671" s="121" t="s">
        <v>24370</v>
      </c>
    </row>
    <row r="1672" spans="1:19">
      <c r="A1672" s="126">
        <v>705120</v>
      </c>
      <c r="B1672" s="90" t="str">
        <f t="shared" si="53"/>
        <v>OC705120</v>
      </c>
      <c r="C1672" s="81" t="s">
        <v>24376</v>
      </c>
      <c r="D1672" s="81" t="str">
        <f t="shared" si="54"/>
        <v>705120 - Amortization of Defeasement</v>
      </c>
      <c r="E1672" s="120" t="s">
        <v>22299</v>
      </c>
      <c r="F1672" s="121" t="s">
        <v>22300</v>
      </c>
      <c r="G1672" s="81" t="s">
        <v>23561</v>
      </c>
      <c r="H1672" s="81" t="s">
        <v>23562</v>
      </c>
      <c r="I1672" s="120" t="s">
        <v>23307</v>
      </c>
      <c r="J1672" s="83" t="s">
        <v>23308</v>
      </c>
      <c r="K1672" s="82" t="s">
        <v>24289</v>
      </c>
      <c r="L1672" s="83" t="s">
        <v>22300</v>
      </c>
      <c r="M1672" s="82" t="s">
        <v>24290</v>
      </c>
      <c r="N1672" s="83" t="s">
        <v>24291</v>
      </c>
      <c r="O1672" s="81"/>
      <c r="P1672" s="82" t="s">
        <v>24292</v>
      </c>
      <c r="Q1672" s="83" t="s">
        <v>24293</v>
      </c>
      <c r="R1672" s="82" t="s">
        <v>24369</v>
      </c>
      <c r="S1672" s="121" t="s">
        <v>24370</v>
      </c>
    </row>
    <row r="1673" spans="1:19">
      <c r="A1673" s="126">
        <v>705125</v>
      </c>
      <c r="B1673" s="90" t="str">
        <f t="shared" si="53"/>
        <v>OC705125</v>
      </c>
      <c r="C1673" s="81" t="s">
        <v>24377</v>
      </c>
      <c r="D1673" s="81" t="str">
        <f t="shared" si="54"/>
        <v>705125 - Cost of Issuance</v>
      </c>
      <c r="E1673" s="120" t="s">
        <v>22299</v>
      </c>
      <c r="F1673" s="121" t="s">
        <v>22300</v>
      </c>
      <c r="G1673" s="81" t="s">
        <v>23561</v>
      </c>
      <c r="H1673" s="81" t="s">
        <v>23562</v>
      </c>
      <c r="I1673" s="120" t="s">
        <v>23307</v>
      </c>
      <c r="J1673" s="83" t="s">
        <v>23308</v>
      </c>
      <c r="K1673" s="82" t="s">
        <v>24289</v>
      </c>
      <c r="L1673" s="83" t="s">
        <v>22300</v>
      </c>
      <c r="M1673" s="82" t="s">
        <v>24290</v>
      </c>
      <c r="N1673" s="83" t="s">
        <v>24291</v>
      </c>
      <c r="O1673" s="81"/>
      <c r="P1673" s="82" t="s">
        <v>24292</v>
      </c>
      <c r="Q1673" s="83" t="s">
        <v>24293</v>
      </c>
      <c r="R1673" s="82" t="s">
        <v>24366</v>
      </c>
      <c r="S1673" s="121" t="s">
        <v>24367</v>
      </c>
    </row>
    <row r="1674" spans="1:19">
      <c r="A1674" s="126">
        <v>706100</v>
      </c>
      <c r="B1674" s="90" t="str">
        <f t="shared" si="53"/>
        <v>OC706100</v>
      </c>
      <c r="C1674" s="81" t="s">
        <v>24378</v>
      </c>
      <c r="D1674" s="81" t="str">
        <f t="shared" si="54"/>
        <v>706100 - Unsold Bonds</v>
      </c>
      <c r="E1674" s="120" t="s">
        <v>22299</v>
      </c>
      <c r="F1674" s="121" t="s">
        <v>22300</v>
      </c>
      <c r="G1674" s="81" t="s">
        <v>23561</v>
      </c>
      <c r="H1674" s="81" t="s">
        <v>23562</v>
      </c>
      <c r="I1674" s="120" t="s">
        <v>23307</v>
      </c>
      <c r="J1674" s="83" t="s">
        <v>23308</v>
      </c>
      <c r="K1674" s="82" t="s">
        <v>24289</v>
      </c>
      <c r="L1674" s="83" t="s">
        <v>22300</v>
      </c>
      <c r="M1674" s="82" t="s">
        <v>24290</v>
      </c>
      <c r="N1674" s="83" t="s">
        <v>24291</v>
      </c>
      <c r="O1674" s="81"/>
      <c r="P1674" s="82" t="s">
        <v>24292</v>
      </c>
      <c r="Q1674" s="83" t="s">
        <v>24293</v>
      </c>
      <c r="R1674" s="82" t="s">
        <v>24366</v>
      </c>
      <c r="S1674" s="121" t="s">
        <v>24367</v>
      </c>
    </row>
    <row r="1675" spans="1:19">
      <c r="A1675" s="126">
        <v>707100</v>
      </c>
      <c r="B1675" s="90" t="str">
        <f t="shared" si="53"/>
        <v>OC707100</v>
      </c>
      <c r="C1675" s="81" t="s">
        <v>22284</v>
      </c>
      <c r="D1675" s="81" t="str">
        <f t="shared" si="54"/>
        <v>707100 - Property Taxes</v>
      </c>
      <c r="E1675" s="120" t="s">
        <v>22319</v>
      </c>
      <c r="F1675" s="121" t="s">
        <v>22320</v>
      </c>
      <c r="G1675" s="81" t="s">
        <v>23745</v>
      </c>
      <c r="H1675" s="81" t="s">
        <v>23746</v>
      </c>
      <c r="I1675" s="120" t="s">
        <v>23307</v>
      </c>
      <c r="J1675" s="83" t="s">
        <v>23308</v>
      </c>
      <c r="K1675" s="82" t="s">
        <v>23866</v>
      </c>
      <c r="L1675" s="83" t="s">
        <v>22320</v>
      </c>
      <c r="M1675" s="82" t="s">
        <v>23867</v>
      </c>
      <c r="N1675" s="83" t="s">
        <v>22320</v>
      </c>
      <c r="O1675" s="81"/>
      <c r="P1675" s="82" t="s">
        <v>23868</v>
      </c>
      <c r="Q1675" s="83" t="s">
        <v>23869</v>
      </c>
      <c r="R1675" s="82" t="s">
        <v>23892</v>
      </c>
      <c r="S1675" s="121" t="s">
        <v>23869</v>
      </c>
    </row>
    <row r="1676" spans="1:19">
      <c r="A1676" s="126">
        <v>707110</v>
      </c>
      <c r="B1676" s="90" t="str">
        <f t="shared" si="53"/>
        <v>OC707110</v>
      </c>
      <c r="C1676" s="81" t="s">
        <v>24379</v>
      </c>
      <c r="D1676" s="81" t="str">
        <f t="shared" si="54"/>
        <v>707110 - Payment In Lieu of Taxes</v>
      </c>
      <c r="E1676" s="120" t="s">
        <v>22319</v>
      </c>
      <c r="F1676" s="121" t="s">
        <v>22320</v>
      </c>
      <c r="G1676" s="81" t="s">
        <v>23745</v>
      </c>
      <c r="H1676" s="81" t="s">
        <v>23746</v>
      </c>
      <c r="I1676" s="120" t="s">
        <v>23307</v>
      </c>
      <c r="J1676" s="83" t="s">
        <v>23308</v>
      </c>
      <c r="K1676" s="82" t="s">
        <v>23866</v>
      </c>
      <c r="L1676" s="83" t="s">
        <v>22320</v>
      </c>
      <c r="M1676" s="82" t="s">
        <v>23867</v>
      </c>
      <c r="N1676" s="83" t="s">
        <v>22320</v>
      </c>
      <c r="O1676" s="81"/>
      <c r="P1676" s="82" t="s">
        <v>23868</v>
      </c>
      <c r="Q1676" s="83" t="s">
        <v>23869</v>
      </c>
      <c r="R1676" s="82" t="s">
        <v>23892</v>
      </c>
      <c r="S1676" s="121" t="s">
        <v>23869</v>
      </c>
    </row>
    <row r="1677" spans="1:19">
      <c r="A1677" s="126">
        <v>707120</v>
      </c>
      <c r="B1677" s="90" t="str">
        <f t="shared" si="53"/>
        <v>OC707120</v>
      </c>
      <c r="C1677" s="81" t="s">
        <v>24380</v>
      </c>
      <c r="D1677" s="81" t="str">
        <f t="shared" si="54"/>
        <v>707120 - Municipal Income Tax-Exp.</v>
      </c>
      <c r="E1677" s="120" t="s">
        <v>22319</v>
      </c>
      <c r="F1677" s="121" t="s">
        <v>22320</v>
      </c>
      <c r="G1677" s="81" t="s">
        <v>23745</v>
      </c>
      <c r="H1677" s="81" t="s">
        <v>23746</v>
      </c>
      <c r="I1677" s="120" t="s">
        <v>23307</v>
      </c>
      <c r="J1677" s="83" t="s">
        <v>23308</v>
      </c>
      <c r="K1677" s="82" t="s">
        <v>23866</v>
      </c>
      <c r="L1677" s="83" t="s">
        <v>22320</v>
      </c>
      <c r="M1677" s="82" t="s">
        <v>23867</v>
      </c>
      <c r="N1677" s="83" t="s">
        <v>22320</v>
      </c>
      <c r="O1677" s="81"/>
      <c r="P1677" s="82" t="s">
        <v>23868</v>
      </c>
      <c r="Q1677" s="83" t="s">
        <v>23869</v>
      </c>
      <c r="R1677" s="82" t="s">
        <v>23892</v>
      </c>
      <c r="S1677" s="121" t="s">
        <v>23869</v>
      </c>
    </row>
    <row r="1678" spans="1:19">
      <c r="A1678" s="126">
        <v>708100</v>
      </c>
      <c r="B1678" s="90" t="str">
        <f t="shared" si="53"/>
        <v>OC708100</v>
      </c>
      <c r="C1678" s="81" t="s">
        <v>24381</v>
      </c>
      <c r="D1678" s="81" t="str">
        <f t="shared" si="54"/>
        <v>708100 - Pollution Remediation Expense</v>
      </c>
      <c r="E1678" s="120" t="s">
        <v>22319</v>
      </c>
      <c r="F1678" s="121" t="s">
        <v>22320</v>
      </c>
      <c r="G1678" s="81" t="s">
        <v>23745</v>
      </c>
      <c r="H1678" s="81" t="s">
        <v>23746</v>
      </c>
      <c r="I1678" s="120" t="s">
        <v>23307</v>
      </c>
      <c r="J1678" s="83" t="s">
        <v>23308</v>
      </c>
      <c r="K1678" s="82" t="s">
        <v>23866</v>
      </c>
      <c r="L1678" s="83" t="s">
        <v>22320</v>
      </c>
      <c r="M1678" s="82" t="s">
        <v>23867</v>
      </c>
      <c r="N1678" s="83" t="s">
        <v>22320</v>
      </c>
      <c r="O1678" s="81"/>
      <c r="P1678" s="82" t="s">
        <v>23868</v>
      </c>
      <c r="Q1678" s="83" t="s">
        <v>23869</v>
      </c>
      <c r="R1678" s="82" t="s">
        <v>23892</v>
      </c>
      <c r="S1678" s="121" t="s">
        <v>23869</v>
      </c>
    </row>
    <row r="1679" spans="1:19">
      <c r="A1679" s="126">
        <v>710010</v>
      </c>
      <c r="B1679" s="90" t="str">
        <f t="shared" si="53"/>
        <v>OC710010</v>
      </c>
      <c r="C1679" s="81" t="s">
        <v>24382</v>
      </c>
      <c r="D1679" s="81" t="str">
        <f t="shared" si="54"/>
        <v>710010 - Prior Years Deficit</v>
      </c>
      <c r="E1679" s="120" t="s">
        <v>22319</v>
      </c>
      <c r="F1679" s="121" t="s">
        <v>22320</v>
      </c>
      <c r="G1679" s="81" t="s">
        <v>23745</v>
      </c>
      <c r="H1679" s="81" t="s">
        <v>23746</v>
      </c>
      <c r="I1679" s="120" t="s">
        <v>23307</v>
      </c>
      <c r="J1679" s="83" t="s">
        <v>23308</v>
      </c>
      <c r="K1679" s="82" t="s">
        <v>23866</v>
      </c>
      <c r="L1679" s="83" t="s">
        <v>22320</v>
      </c>
      <c r="M1679" s="82" t="s">
        <v>23867</v>
      </c>
      <c r="N1679" s="83" t="s">
        <v>22320</v>
      </c>
      <c r="O1679" s="81"/>
      <c r="P1679" s="82" t="s">
        <v>23868</v>
      </c>
      <c r="Q1679" s="83" t="s">
        <v>23869</v>
      </c>
      <c r="R1679" s="82" t="s">
        <v>23892</v>
      </c>
      <c r="S1679" s="121" t="s">
        <v>23869</v>
      </c>
    </row>
    <row r="1680" spans="1:19">
      <c r="A1680" s="126">
        <v>710020</v>
      </c>
      <c r="B1680" s="90" t="str">
        <f t="shared" si="53"/>
        <v>OC710020</v>
      </c>
      <c r="C1680" s="81" t="s">
        <v>24383</v>
      </c>
      <c r="D1680" s="81" t="str">
        <f t="shared" si="54"/>
        <v>710020 - Excess of Prior Deficit</v>
      </c>
      <c r="E1680" s="120" t="s">
        <v>22319</v>
      </c>
      <c r="F1680" s="121" t="s">
        <v>22320</v>
      </c>
      <c r="G1680" s="81" t="s">
        <v>23745</v>
      </c>
      <c r="H1680" s="81" t="s">
        <v>23746</v>
      </c>
      <c r="I1680" s="120" t="s">
        <v>23307</v>
      </c>
      <c r="J1680" s="83" t="s">
        <v>23308</v>
      </c>
      <c r="K1680" s="82" t="s">
        <v>23866</v>
      </c>
      <c r="L1680" s="83" t="s">
        <v>22320</v>
      </c>
      <c r="M1680" s="82" t="s">
        <v>23867</v>
      </c>
      <c r="N1680" s="83" t="s">
        <v>22320</v>
      </c>
      <c r="O1680" s="81"/>
      <c r="P1680" s="82" t="s">
        <v>23868</v>
      </c>
      <c r="Q1680" s="83" t="s">
        <v>23869</v>
      </c>
      <c r="R1680" s="82" t="s">
        <v>23892</v>
      </c>
      <c r="S1680" s="121" t="s">
        <v>23869</v>
      </c>
    </row>
    <row r="1681" spans="1:19">
      <c r="A1681" s="126">
        <v>710100</v>
      </c>
      <c r="B1681" s="90" t="str">
        <f t="shared" si="53"/>
        <v>OC710100</v>
      </c>
      <c r="C1681" s="81" t="s">
        <v>24384</v>
      </c>
      <c r="D1681" s="81" t="str">
        <f t="shared" si="54"/>
        <v>710100 - Current Year Surplus</v>
      </c>
      <c r="E1681" s="120" t="s">
        <v>22319</v>
      </c>
      <c r="F1681" s="121" t="s">
        <v>22320</v>
      </c>
      <c r="G1681" s="81" t="s">
        <v>23745</v>
      </c>
      <c r="H1681" s="81" t="s">
        <v>23746</v>
      </c>
      <c r="I1681" s="120" t="s">
        <v>23307</v>
      </c>
      <c r="J1681" s="83" t="s">
        <v>23308</v>
      </c>
      <c r="K1681" s="82" t="s">
        <v>23866</v>
      </c>
      <c r="L1681" s="83" t="s">
        <v>22320</v>
      </c>
      <c r="M1681" s="82" t="s">
        <v>23867</v>
      </c>
      <c r="N1681" s="83" t="s">
        <v>22320</v>
      </c>
      <c r="O1681" s="81"/>
      <c r="P1681" s="82" t="s">
        <v>23868</v>
      </c>
      <c r="Q1681" s="83" t="s">
        <v>23869</v>
      </c>
      <c r="R1681" s="82" t="s">
        <v>23892</v>
      </c>
      <c r="S1681" s="121" t="s">
        <v>23869</v>
      </c>
    </row>
    <row r="1682" spans="1:19">
      <c r="A1682" s="126">
        <v>711100</v>
      </c>
      <c r="B1682" s="90" t="str">
        <f t="shared" si="53"/>
        <v>OC711100</v>
      </c>
      <c r="C1682" s="81" t="s">
        <v>24385</v>
      </c>
      <c r="D1682" s="81" t="str">
        <f t="shared" si="54"/>
        <v>711100 - Do Not Use Depreciation</v>
      </c>
      <c r="E1682" s="120" t="s">
        <v>22319</v>
      </c>
      <c r="F1682" s="121" t="s">
        <v>22320</v>
      </c>
      <c r="G1682" s="81" t="s">
        <v>23745</v>
      </c>
      <c r="H1682" s="81" t="s">
        <v>23746</v>
      </c>
      <c r="I1682" s="120" t="s">
        <v>23307</v>
      </c>
      <c r="J1682" s="83" t="s">
        <v>23308</v>
      </c>
      <c r="K1682" s="82" t="s">
        <v>23866</v>
      </c>
      <c r="L1682" s="83" t="s">
        <v>22320</v>
      </c>
      <c r="M1682" s="82" t="s">
        <v>23867</v>
      </c>
      <c r="N1682" s="83" t="s">
        <v>22320</v>
      </c>
      <c r="O1682" s="81"/>
      <c r="P1682" s="82" t="s">
        <v>23868</v>
      </c>
      <c r="Q1682" s="83" t="s">
        <v>23869</v>
      </c>
      <c r="R1682" s="82" t="s">
        <v>24386</v>
      </c>
      <c r="S1682" s="121" t="s">
        <v>24387</v>
      </c>
    </row>
    <row r="1683" spans="1:19">
      <c r="A1683" s="126">
        <v>711105</v>
      </c>
      <c r="B1683" s="90" t="str">
        <f t="shared" si="53"/>
        <v>OC711105</v>
      </c>
      <c r="C1683" s="81" t="s">
        <v>24388</v>
      </c>
      <c r="D1683" s="81" t="str">
        <f t="shared" si="54"/>
        <v>711105 - Depreciation – Land Improvement</v>
      </c>
      <c r="E1683" s="120" t="s">
        <v>22319</v>
      </c>
      <c r="F1683" s="121" t="s">
        <v>22320</v>
      </c>
      <c r="G1683" s="81" t="s">
        <v>23745</v>
      </c>
      <c r="H1683" s="81" t="s">
        <v>23746</v>
      </c>
      <c r="I1683" s="120" t="s">
        <v>23307</v>
      </c>
      <c r="J1683" s="83" t="s">
        <v>23308</v>
      </c>
      <c r="K1683" s="82" t="s">
        <v>23866</v>
      </c>
      <c r="L1683" s="83" t="s">
        <v>22320</v>
      </c>
      <c r="M1683" s="82" t="s">
        <v>23867</v>
      </c>
      <c r="N1683" s="83" t="s">
        <v>22320</v>
      </c>
      <c r="O1683" s="81"/>
      <c r="P1683" s="82" t="s">
        <v>23868</v>
      </c>
      <c r="Q1683" s="83" t="s">
        <v>23869</v>
      </c>
      <c r="R1683" s="82" t="s">
        <v>24386</v>
      </c>
      <c r="S1683" s="121" t="s">
        <v>24387</v>
      </c>
    </row>
    <row r="1684" spans="1:19">
      <c r="A1684" s="126">
        <v>711110</v>
      </c>
      <c r="B1684" s="90" t="str">
        <f t="shared" si="53"/>
        <v>OC711110</v>
      </c>
      <c r="C1684" s="81" t="s">
        <v>24389</v>
      </c>
      <c r="D1684" s="81" t="str">
        <f t="shared" si="54"/>
        <v>711110 - Depreciation – Building</v>
      </c>
      <c r="E1684" s="120" t="s">
        <v>22319</v>
      </c>
      <c r="F1684" s="121" t="s">
        <v>22320</v>
      </c>
      <c r="G1684" s="81" t="s">
        <v>23745</v>
      </c>
      <c r="H1684" s="81" t="s">
        <v>23746</v>
      </c>
      <c r="I1684" s="120" t="s">
        <v>23307</v>
      </c>
      <c r="J1684" s="83" t="s">
        <v>23308</v>
      </c>
      <c r="K1684" s="82" t="s">
        <v>23866</v>
      </c>
      <c r="L1684" s="83" t="s">
        <v>22320</v>
      </c>
      <c r="M1684" s="82" t="s">
        <v>23867</v>
      </c>
      <c r="N1684" s="83" t="s">
        <v>22320</v>
      </c>
      <c r="O1684" s="81"/>
      <c r="P1684" s="82" t="s">
        <v>23868</v>
      </c>
      <c r="Q1684" s="83" t="s">
        <v>23869</v>
      </c>
      <c r="R1684" s="82" t="s">
        <v>24386</v>
      </c>
      <c r="S1684" s="121" t="s">
        <v>24387</v>
      </c>
    </row>
    <row r="1685" spans="1:19">
      <c r="A1685" s="126">
        <v>711120</v>
      </c>
      <c r="B1685" s="90" t="str">
        <f t="shared" si="53"/>
        <v>OC711120</v>
      </c>
      <c r="C1685" s="81" t="s">
        <v>24390</v>
      </c>
      <c r="D1685" s="81" t="str">
        <f t="shared" si="54"/>
        <v>711120 - Depreciation – Structures</v>
      </c>
      <c r="E1685" s="120" t="s">
        <v>22319</v>
      </c>
      <c r="F1685" s="121" t="s">
        <v>22320</v>
      </c>
      <c r="G1685" s="81" t="s">
        <v>23745</v>
      </c>
      <c r="H1685" s="81" t="s">
        <v>23746</v>
      </c>
      <c r="I1685" s="120" t="s">
        <v>23307</v>
      </c>
      <c r="J1685" s="83" t="s">
        <v>23308</v>
      </c>
      <c r="K1685" s="82" t="s">
        <v>23866</v>
      </c>
      <c r="L1685" s="83" t="s">
        <v>22320</v>
      </c>
      <c r="M1685" s="82" t="s">
        <v>23867</v>
      </c>
      <c r="N1685" s="83" t="s">
        <v>22320</v>
      </c>
      <c r="O1685" s="81"/>
      <c r="P1685" s="82" t="s">
        <v>23868</v>
      </c>
      <c r="Q1685" s="83" t="s">
        <v>23869</v>
      </c>
      <c r="R1685" s="82" t="s">
        <v>24386</v>
      </c>
      <c r="S1685" s="121" t="s">
        <v>24387</v>
      </c>
    </row>
    <row r="1686" spans="1:19">
      <c r="A1686" s="126">
        <v>711121</v>
      </c>
      <c r="B1686" s="90" t="str">
        <f t="shared" si="53"/>
        <v>OC711121</v>
      </c>
      <c r="C1686" s="81" t="s">
        <v>24391</v>
      </c>
      <c r="D1686" s="81" t="str">
        <f t="shared" si="54"/>
        <v>711121 - Depreciation Structures Distribution Reservoir</v>
      </c>
      <c r="E1686" s="120" t="s">
        <v>22319</v>
      </c>
      <c r="F1686" s="121" t="s">
        <v>22320</v>
      </c>
      <c r="G1686" s="81" t="s">
        <v>23745</v>
      </c>
      <c r="H1686" s="81" t="s">
        <v>23746</v>
      </c>
      <c r="I1686" s="120" t="s">
        <v>23307</v>
      </c>
      <c r="J1686" s="83" t="s">
        <v>23308</v>
      </c>
      <c r="K1686" s="82" t="s">
        <v>23866</v>
      </c>
      <c r="L1686" s="83" t="s">
        <v>22320</v>
      </c>
      <c r="M1686" s="82" t="s">
        <v>23867</v>
      </c>
      <c r="N1686" s="83" t="s">
        <v>22320</v>
      </c>
      <c r="O1686" s="81"/>
      <c r="P1686" s="82" t="s">
        <v>23868</v>
      </c>
      <c r="Q1686" s="83" t="s">
        <v>23869</v>
      </c>
      <c r="R1686" s="82" t="s">
        <v>24386</v>
      </c>
      <c r="S1686" s="121" t="s">
        <v>24387</v>
      </c>
    </row>
    <row r="1687" spans="1:19">
      <c r="A1687" s="126">
        <v>711123</v>
      </c>
      <c r="B1687" s="90" t="str">
        <f t="shared" si="53"/>
        <v>OC711123</v>
      </c>
      <c r="C1687" s="81" t="s">
        <v>24392</v>
      </c>
      <c r="D1687" s="81" t="str">
        <f t="shared" si="54"/>
        <v>711123 - Depreciation – Structures – Raw</v>
      </c>
      <c r="E1687" s="120" t="s">
        <v>22319</v>
      </c>
      <c r="F1687" s="121" t="s">
        <v>22320</v>
      </c>
      <c r="G1687" s="81" t="s">
        <v>23745</v>
      </c>
      <c r="H1687" s="81" t="s">
        <v>23746</v>
      </c>
      <c r="I1687" s="120" t="s">
        <v>23307</v>
      </c>
      <c r="J1687" s="83" t="s">
        <v>23308</v>
      </c>
      <c r="K1687" s="82" t="s">
        <v>23866</v>
      </c>
      <c r="L1687" s="83" t="s">
        <v>22320</v>
      </c>
      <c r="M1687" s="82" t="s">
        <v>23867</v>
      </c>
      <c r="N1687" s="83" t="s">
        <v>22320</v>
      </c>
      <c r="O1687" s="81"/>
      <c r="P1687" s="82" t="s">
        <v>23868</v>
      </c>
      <c r="Q1687" s="83" t="s">
        <v>23869</v>
      </c>
      <c r="R1687" s="82" t="s">
        <v>24386</v>
      </c>
      <c r="S1687" s="121" t="s">
        <v>24387</v>
      </c>
    </row>
    <row r="1688" spans="1:19">
      <c r="A1688" s="126">
        <v>711124</v>
      </c>
      <c r="B1688" s="90" t="str">
        <f t="shared" si="53"/>
        <v>OC711124</v>
      </c>
      <c r="C1688" s="81" t="s">
        <v>24393</v>
      </c>
      <c r="D1688" s="81" t="str">
        <f t="shared" si="54"/>
        <v>711124 - Depreciation – Structures – Financial</v>
      </c>
      <c r="E1688" s="120" t="s">
        <v>22319</v>
      </c>
      <c r="F1688" s="121" t="s">
        <v>22320</v>
      </c>
      <c r="G1688" s="81" t="s">
        <v>23745</v>
      </c>
      <c r="H1688" s="81" t="s">
        <v>23746</v>
      </c>
      <c r="I1688" s="120" t="s">
        <v>23307</v>
      </c>
      <c r="J1688" s="83" t="s">
        <v>23308</v>
      </c>
      <c r="K1688" s="82" t="s">
        <v>23866</v>
      </c>
      <c r="L1688" s="83" t="s">
        <v>22320</v>
      </c>
      <c r="M1688" s="82" t="s">
        <v>23867</v>
      </c>
      <c r="N1688" s="83" t="s">
        <v>22320</v>
      </c>
      <c r="O1688" s="81"/>
      <c r="P1688" s="82" t="s">
        <v>23868</v>
      </c>
      <c r="Q1688" s="83" t="s">
        <v>23869</v>
      </c>
      <c r="R1688" s="82" t="s">
        <v>24386</v>
      </c>
      <c r="S1688" s="121" t="s">
        <v>24387</v>
      </c>
    </row>
    <row r="1689" spans="1:19">
      <c r="A1689" s="126">
        <v>711125</v>
      </c>
      <c r="B1689" s="90" t="str">
        <f t="shared" si="53"/>
        <v>OC711125</v>
      </c>
      <c r="C1689" s="81" t="s">
        <v>24394</v>
      </c>
      <c r="D1689" s="81" t="str">
        <f t="shared" si="54"/>
        <v>711125 - Depreciation – Mains</v>
      </c>
      <c r="E1689" s="120" t="s">
        <v>22319</v>
      </c>
      <c r="F1689" s="121" t="s">
        <v>22320</v>
      </c>
      <c r="G1689" s="81" t="s">
        <v>23745</v>
      </c>
      <c r="H1689" s="81" t="s">
        <v>23746</v>
      </c>
      <c r="I1689" s="120" t="s">
        <v>23307</v>
      </c>
      <c r="J1689" s="83" t="s">
        <v>23308</v>
      </c>
      <c r="K1689" s="82" t="s">
        <v>23866</v>
      </c>
      <c r="L1689" s="83" t="s">
        <v>22320</v>
      </c>
      <c r="M1689" s="82" t="s">
        <v>23867</v>
      </c>
      <c r="N1689" s="83" t="s">
        <v>22320</v>
      </c>
      <c r="O1689" s="81"/>
      <c r="P1689" s="82" t="s">
        <v>23868</v>
      </c>
      <c r="Q1689" s="83" t="s">
        <v>23869</v>
      </c>
      <c r="R1689" s="82" t="s">
        <v>24386</v>
      </c>
      <c r="S1689" s="121" t="s">
        <v>24387</v>
      </c>
    </row>
    <row r="1690" spans="1:19">
      <c r="A1690" s="126">
        <v>711126</v>
      </c>
      <c r="B1690" s="90" t="str">
        <f t="shared" si="53"/>
        <v>OC711126</v>
      </c>
      <c r="C1690" s="81" t="s">
        <v>24395</v>
      </c>
      <c r="D1690" s="81" t="str">
        <f t="shared" si="54"/>
        <v>711126 - Depreciation – Distribution Main</v>
      </c>
      <c r="E1690" s="120" t="s">
        <v>22319</v>
      </c>
      <c r="F1690" s="121" t="s">
        <v>22320</v>
      </c>
      <c r="G1690" s="81" t="s">
        <v>23745</v>
      </c>
      <c r="H1690" s="81" t="s">
        <v>23746</v>
      </c>
      <c r="I1690" s="120" t="s">
        <v>23307</v>
      </c>
      <c r="J1690" s="83" t="s">
        <v>23308</v>
      </c>
      <c r="K1690" s="82" t="s">
        <v>23866</v>
      </c>
      <c r="L1690" s="83" t="s">
        <v>22320</v>
      </c>
      <c r="M1690" s="82" t="s">
        <v>23867</v>
      </c>
      <c r="N1690" s="83" t="s">
        <v>22320</v>
      </c>
      <c r="O1690" s="81"/>
      <c r="P1690" s="82" t="s">
        <v>23868</v>
      </c>
      <c r="Q1690" s="83" t="s">
        <v>23869</v>
      </c>
      <c r="R1690" s="82" t="s">
        <v>24386</v>
      </c>
      <c r="S1690" s="121" t="s">
        <v>24387</v>
      </c>
    </row>
    <row r="1691" spans="1:19">
      <c r="A1691" s="126">
        <v>711128</v>
      </c>
      <c r="B1691" s="90" t="str">
        <f t="shared" si="53"/>
        <v>OC711128</v>
      </c>
      <c r="C1691" s="81" t="s">
        <v>24396</v>
      </c>
      <c r="D1691" s="81" t="str">
        <f t="shared" si="54"/>
        <v>711128 - Depreciation Expense Flow Measuring Device</v>
      </c>
      <c r="E1691" s="120" t="s">
        <v>22319</v>
      </c>
      <c r="F1691" s="121" t="s">
        <v>22320</v>
      </c>
      <c r="G1691" s="81" t="s">
        <v>23745</v>
      </c>
      <c r="H1691" s="81" t="s">
        <v>23746</v>
      </c>
      <c r="I1691" s="120" t="s">
        <v>23307</v>
      </c>
      <c r="J1691" s="83" t="s">
        <v>23308</v>
      </c>
      <c r="K1691" s="82" t="s">
        <v>23866</v>
      </c>
      <c r="L1691" s="83" t="s">
        <v>22320</v>
      </c>
      <c r="M1691" s="82" t="s">
        <v>23867</v>
      </c>
      <c r="N1691" s="83" t="s">
        <v>22320</v>
      </c>
      <c r="O1691" s="81"/>
      <c r="P1691" s="82" t="s">
        <v>23868</v>
      </c>
      <c r="Q1691" s="83" t="s">
        <v>23869</v>
      </c>
      <c r="R1691" s="82" t="s">
        <v>24386</v>
      </c>
      <c r="S1691" s="121" t="s">
        <v>24387</v>
      </c>
    </row>
    <row r="1692" spans="1:19">
      <c r="A1692" s="126">
        <v>711130</v>
      </c>
      <c r="B1692" s="90" t="str">
        <f t="shared" si="53"/>
        <v>OC711130</v>
      </c>
      <c r="C1692" s="81" t="s">
        <v>24397</v>
      </c>
      <c r="D1692" s="81" t="str">
        <f t="shared" si="54"/>
        <v>711130 - Depreciation – Interceptors &amp; Regulators</v>
      </c>
      <c r="E1692" s="120" t="s">
        <v>22319</v>
      </c>
      <c r="F1692" s="121" t="s">
        <v>22320</v>
      </c>
      <c r="G1692" s="81" t="s">
        <v>23745</v>
      </c>
      <c r="H1692" s="81" t="s">
        <v>23746</v>
      </c>
      <c r="I1692" s="120" t="s">
        <v>23307</v>
      </c>
      <c r="J1692" s="83" t="s">
        <v>23308</v>
      </c>
      <c r="K1692" s="82" t="s">
        <v>23866</v>
      </c>
      <c r="L1692" s="83" t="s">
        <v>22320</v>
      </c>
      <c r="M1692" s="82" t="s">
        <v>23867</v>
      </c>
      <c r="N1692" s="83" t="s">
        <v>22320</v>
      </c>
      <c r="O1692" s="81"/>
      <c r="P1692" s="82" t="s">
        <v>23868</v>
      </c>
      <c r="Q1692" s="83" t="s">
        <v>23869</v>
      </c>
      <c r="R1692" s="82" t="s">
        <v>24386</v>
      </c>
      <c r="S1692" s="121" t="s">
        <v>24387</v>
      </c>
    </row>
    <row r="1693" spans="1:19">
      <c r="A1693" s="126">
        <v>711131</v>
      </c>
      <c r="B1693" s="90" t="str">
        <f t="shared" si="53"/>
        <v>OC711131</v>
      </c>
      <c r="C1693" s="81" t="s">
        <v>24398</v>
      </c>
      <c r="D1693" s="81" t="str">
        <f t="shared" si="54"/>
        <v>711131 - Depreciation – Machinery &amp; Equipment</v>
      </c>
      <c r="E1693" s="120" t="s">
        <v>22319</v>
      </c>
      <c r="F1693" s="121" t="s">
        <v>22320</v>
      </c>
      <c r="G1693" s="81" t="s">
        <v>23745</v>
      </c>
      <c r="H1693" s="81" t="s">
        <v>23746</v>
      </c>
      <c r="I1693" s="120" t="s">
        <v>23307</v>
      </c>
      <c r="J1693" s="83" t="s">
        <v>23308</v>
      </c>
      <c r="K1693" s="82" t="s">
        <v>23866</v>
      </c>
      <c r="L1693" s="83" t="s">
        <v>22320</v>
      </c>
      <c r="M1693" s="82" t="s">
        <v>23867</v>
      </c>
      <c r="N1693" s="83" t="s">
        <v>22320</v>
      </c>
      <c r="O1693" s="81"/>
      <c r="P1693" s="82" t="s">
        <v>23868</v>
      </c>
      <c r="Q1693" s="83" t="s">
        <v>23869</v>
      </c>
      <c r="R1693" s="82" t="s">
        <v>24386</v>
      </c>
      <c r="S1693" s="121" t="s">
        <v>24387</v>
      </c>
    </row>
    <row r="1694" spans="1:19">
      <c r="A1694" s="126">
        <v>711132</v>
      </c>
      <c r="B1694" s="90" t="str">
        <f t="shared" si="53"/>
        <v>OC711132</v>
      </c>
      <c r="C1694" s="81" t="s">
        <v>24398</v>
      </c>
      <c r="D1694" s="81" t="str">
        <f t="shared" si="54"/>
        <v>711132 - Depreciation – Machinery &amp; Equipment</v>
      </c>
      <c r="E1694" s="120" t="s">
        <v>22319</v>
      </c>
      <c r="F1694" s="121" t="s">
        <v>22320</v>
      </c>
      <c r="G1694" s="81" t="s">
        <v>23745</v>
      </c>
      <c r="H1694" s="81" t="s">
        <v>23746</v>
      </c>
      <c r="I1694" s="120" t="s">
        <v>23307</v>
      </c>
      <c r="J1694" s="83" t="s">
        <v>23308</v>
      </c>
      <c r="K1694" s="82" t="s">
        <v>23866</v>
      </c>
      <c r="L1694" s="83" t="s">
        <v>22320</v>
      </c>
      <c r="M1694" s="82" t="s">
        <v>23867</v>
      </c>
      <c r="N1694" s="83" t="s">
        <v>22320</v>
      </c>
      <c r="O1694" s="81"/>
      <c r="P1694" s="82" t="s">
        <v>23868</v>
      </c>
      <c r="Q1694" s="83" t="s">
        <v>23869</v>
      </c>
      <c r="R1694" s="82" t="s">
        <v>24386</v>
      </c>
      <c r="S1694" s="121" t="s">
        <v>24387</v>
      </c>
    </row>
    <row r="1695" spans="1:19">
      <c r="A1695" s="126">
        <v>711133</v>
      </c>
      <c r="B1695" s="90" t="str">
        <f t="shared" si="53"/>
        <v>OC711133</v>
      </c>
      <c r="C1695" s="81" t="s">
        <v>24398</v>
      </c>
      <c r="D1695" s="81" t="str">
        <f t="shared" si="54"/>
        <v>711133 - Depreciation – Machinery &amp; Equipment</v>
      </c>
      <c r="E1695" s="120" t="s">
        <v>22319</v>
      </c>
      <c r="F1695" s="121" t="s">
        <v>22320</v>
      </c>
      <c r="G1695" s="81" t="s">
        <v>23745</v>
      </c>
      <c r="H1695" s="81" t="s">
        <v>23746</v>
      </c>
      <c r="I1695" s="120" t="s">
        <v>23307</v>
      </c>
      <c r="J1695" s="83" t="s">
        <v>23308</v>
      </c>
      <c r="K1695" s="82" t="s">
        <v>23866</v>
      </c>
      <c r="L1695" s="83" t="s">
        <v>22320</v>
      </c>
      <c r="M1695" s="82" t="s">
        <v>23867</v>
      </c>
      <c r="N1695" s="83" t="s">
        <v>22320</v>
      </c>
      <c r="O1695" s="81"/>
      <c r="P1695" s="82" t="s">
        <v>23868</v>
      </c>
      <c r="Q1695" s="83" t="s">
        <v>23869</v>
      </c>
      <c r="R1695" s="82" t="s">
        <v>24386</v>
      </c>
      <c r="S1695" s="121" t="s">
        <v>24387</v>
      </c>
    </row>
    <row r="1696" spans="1:19">
      <c r="A1696" s="126">
        <v>711134</v>
      </c>
      <c r="B1696" s="90" t="str">
        <f t="shared" si="53"/>
        <v>OC711134</v>
      </c>
      <c r="C1696" s="81" t="s">
        <v>24398</v>
      </c>
      <c r="D1696" s="81" t="str">
        <f t="shared" si="54"/>
        <v>711134 - Depreciation – Machinery &amp; Equipment</v>
      </c>
      <c r="E1696" s="120" t="s">
        <v>22319</v>
      </c>
      <c r="F1696" s="121" t="s">
        <v>22320</v>
      </c>
      <c r="G1696" s="81" t="s">
        <v>23745</v>
      </c>
      <c r="H1696" s="81" t="s">
        <v>23746</v>
      </c>
      <c r="I1696" s="120" t="s">
        <v>23307</v>
      </c>
      <c r="J1696" s="83" t="s">
        <v>23308</v>
      </c>
      <c r="K1696" s="82" t="s">
        <v>23866</v>
      </c>
      <c r="L1696" s="83" t="s">
        <v>22320</v>
      </c>
      <c r="M1696" s="82" t="s">
        <v>23867</v>
      </c>
      <c r="N1696" s="83" t="s">
        <v>22320</v>
      </c>
      <c r="O1696" s="81"/>
      <c r="P1696" s="82" t="s">
        <v>23868</v>
      </c>
      <c r="Q1696" s="83" t="s">
        <v>23869</v>
      </c>
      <c r="R1696" s="82" t="s">
        <v>24386</v>
      </c>
      <c r="S1696" s="121" t="s">
        <v>24387</v>
      </c>
    </row>
    <row r="1697" spans="1:19">
      <c r="A1697" s="126">
        <v>711135</v>
      </c>
      <c r="B1697" s="90" t="str">
        <f t="shared" si="53"/>
        <v>OC711135</v>
      </c>
      <c r="C1697" s="81" t="s">
        <v>24399</v>
      </c>
      <c r="D1697" s="81" t="str">
        <f t="shared" si="54"/>
        <v>711135 - Depreciation – Improvements Other Than Building</v>
      </c>
      <c r="E1697" s="120" t="s">
        <v>22319</v>
      </c>
      <c r="F1697" s="121" t="s">
        <v>22320</v>
      </c>
      <c r="G1697" s="81" t="s">
        <v>23745</v>
      </c>
      <c r="H1697" s="81" t="s">
        <v>23746</v>
      </c>
      <c r="I1697" s="120" t="s">
        <v>23307</v>
      </c>
      <c r="J1697" s="83" t="s">
        <v>23308</v>
      </c>
      <c r="K1697" s="82" t="s">
        <v>23866</v>
      </c>
      <c r="L1697" s="83" t="s">
        <v>22320</v>
      </c>
      <c r="M1697" s="82" t="s">
        <v>23867</v>
      </c>
      <c r="N1697" s="83" t="s">
        <v>22320</v>
      </c>
      <c r="O1697" s="81"/>
      <c r="P1697" s="82" t="s">
        <v>23868</v>
      </c>
      <c r="Q1697" s="83" t="s">
        <v>23869</v>
      </c>
      <c r="R1697" s="82" t="s">
        <v>24386</v>
      </c>
      <c r="S1697" s="121" t="s">
        <v>24387</v>
      </c>
    </row>
    <row r="1698" spans="1:19">
      <c r="A1698" s="126">
        <v>711136</v>
      </c>
      <c r="B1698" s="90" t="str">
        <f t="shared" si="53"/>
        <v>OC711136</v>
      </c>
      <c r="C1698" s="81" t="s">
        <v>24398</v>
      </c>
      <c r="D1698" s="81" t="str">
        <f t="shared" si="54"/>
        <v>711136 - Depreciation – Machinery &amp; Equipment</v>
      </c>
      <c r="E1698" s="120" t="s">
        <v>22319</v>
      </c>
      <c r="F1698" s="121" t="s">
        <v>22320</v>
      </c>
      <c r="G1698" s="81" t="s">
        <v>23745</v>
      </c>
      <c r="H1698" s="81" t="s">
        <v>23746</v>
      </c>
      <c r="I1698" s="120" t="s">
        <v>23307</v>
      </c>
      <c r="J1698" s="83" t="s">
        <v>23308</v>
      </c>
      <c r="K1698" s="82" t="s">
        <v>23866</v>
      </c>
      <c r="L1698" s="83" t="s">
        <v>22320</v>
      </c>
      <c r="M1698" s="82" t="s">
        <v>23867</v>
      </c>
      <c r="N1698" s="83" t="s">
        <v>22320</v>
      </c>
      <c r="O1698" s="81"/>
      <c r="P1698" s="82" t="s">
        <v>23868</v>
      </c>
      <c r="Q1698" s="83" t="s">
        <v>23869</v>
      </c>
      <c r="R1698" s="82" t="s">
        <v>24386</v>
      </c>
      <c r="S1698" s="121" t="s">
        <v>24387</v>
      </c>
    </row>
    <row r="1699" spans="1:19">
      <c r="A1699" s="126">
        <v>711137</v>
      </c>
      <c r="B1699" s="90" t="str">
        <f t="shared" si="53"/>
        <v>OC711137</v>
      </c>
      <c r="C1699" s="81" t="s">
        <v>24398</v>
      </c>
      <c r="D1699" s="81" t="str">
        <f t="shared" si="54"/>
        <v>711137 - Depreciation – Machinery &amp; Equipment</v>
      </c>
      <c r="E1699" s="120" t="s">
        <v>22319</v>
      </c>
      <c r="F1699" s="121" t="s">
        <v>22320</v>
      </c>
      <c r="G1699" s="81" t="s">
        <v>23745</v>
      </c>
      <c r="H1699" s="81" t="s">
        <v>23746</v>
      </c>
      <c r="I1699" s="120" t="s">
        <v>23307</v>
      </c>
      <c r="J1699" s="83" t="s">
        <v>23308</v>
      </c>
      <c r="K1699" s="82" t="s">
        <v>23866</v>
      </c>
      <c r="L1699" s="83" t="s">
        <v>22320</v>
      </c>
      <c r="M1699" s="82" t="s">
        <v>23867</v>
      </c>
      <c r="N1699" s="83" t="s">
        <v>22320</v>
      </c>
      <c r="O1699" s="81"/>
      <c r="P1699" s="82" t="s">
        <v>23868</v>
      </c>
      <c r="Q1699" s="83" t="s">
        <v>23869</v>
      </c>
      <c r="R1699" s="82" t="s">
        <v>24386</v>
      </c>
      <c r="S1699" s="121" t="s">
        <v>24387</v>
      </c>
    </row>
    <row r="1700" spans="1:19">
      <c r="A1700" s="126">
        <v>711138</v>
      </c>
      <c r="B1700" s="90" t="str">
        <f t="shared" si="53"/>
        <v>OC711138</v>
      </c>
      <c r="C1700" s="81" t="s">
        <v>24398</v>
      </c>
      <c r="D1700" s="81" t="str">
        <f t="shared" si="54"/>
        <v>711138 - Depreciation – Machinery &amp; Equipment</v>
      </c>
      <c r="E1700" s="120" t="s">
        <v>22319</v>
      </c>
      <c r="F1700" s="121" t="s">
        <v>22320</v>
      </c>
      <c r="G1700" s="81" t="s">
        <v>23745</v>
      </c>
      <c r="H1700" s="81" t="s">
        <v>23746</v>
      </c>
      <c r="I1700" s="120" t="s">
        <v>23307</v>
      </c>
      <c r="J1700" s="83" t="s">
        <v>23308</v>
      </c>
      <c r="K1700" s="82" t="s">
        <v>23866</v>
      </c>
      <c r="L1700" s="83" t="s">
        <v>22320</v>
      </c>
      <c r="M1700" s="82" t="s">
        <v>23867</v>
      </c>
      <c r="N1700" s="83" t="s">
        <v>22320</v>
      </c>
      <c r="O1700" s="81"/>
      <c r="P1700" s="82" t="s">
        <v>23868</v>
      </c>
      <c r="Q1700" s="83" t="s">
        <v>23869</v>
      </c>
      <c r="R1700" s="82" t="s">
        <v>24386</v>
      </c>
      <c r="S1700" s="121" t="s">
        <v>24387</v>
      </c>
    </row>
    <row r="1701" spans="1:19">
      <c r="A1701" s="126">
        <v>711139</v>
      </c>
      <c r="B1701" s="90" t="str">
        <f t="shared" si="53"/>
        <v>OC711139</v>
      </c>
      <c r="C1701" s="81" t="s">
        <v>24398</v>
      </c>
      <c r="D1701" s="81" t="str">
        <f t="shared" si="54"/>
        <v>711139 - Depreciation – Machinery &amp; Equipment</v>
      </c>
      <c r="E1701" s="120" t="s">
        <v>22319</v>
      </c>
      <c r="F1701" s="121" t="s">
        <v>22320</v>
      </c>
      <c r="G1701" s="81" t="s">
        <v>23745</v>
      </c>
      <c r="H1701" s="81" t="s">
        <v>23746</v>
      </c>
      <c r="I1701" s="120" t="s">
        <v>23307</v>
      </c>
      <c r="J1701" s="83" t="s">
        <v>23308</v>
      </c>
      <c r="K1701" s="82" t="s">
        <v>23866</v>
      </c>
      <c r="L1701" s="83" t="s">
        <v>22320</v>
      </c>
      <c r="M1701" s="82" t="s">
        <v>23867</v>
      </c>
      <c r="N1701" s="83" t="s">
        <v>22320</v>
      </c>
      <c r="O1701" s="81"/>
      <c r="P1701" s="82" t="s">
        <v>23868</v>
      </c>
      <c r="Q1701" s="83" t="s">
        <v>23869</v>
      </c>
      <c r="R1701" s="82" t="s">
        <v>24386</v>
      </c>
      <c r="S1701" s="121" t="s">
        <v>24387</v>
      </c>
    </row>
    <row r="1702" spans="1:19">
      <c r="A1702" s="126">
        <v>711140</v>
      </c>
      <c r="B1702" s="90" t="str">
        <f t="shared" si="53"/>
        <v>OC711140</v>
      </c>
      <c r="C1702" s="81" t="s">
        <v>24400</v>
      </c>
      <c r="D1702" s="81" t="str">
        <f t="shared" si="54"/>
        <v>711140 - Depreciation – Equipment</v>
      </c>
      <c r="E1702" s="120" t="s">
        <v>22319</v>
      </c>
      <c r="F1702" s="121" t="s">
        <v>22320</v>
      </c>
      <c r="G1702" s="81" t="s">
        <v>23745</v>
      </c>
      <c r="H1702" s="81" t="s">
        <v>23746</v>
      </c>
      <c r="I1702" s="120" t="s">
        <v>23307</v>
      </c>
      <c r="J1702" s="83" t="s">
        <v>23308</v>
      </c>
      <c r="K1702" s="82" t="s">
        <v>23866</v>
      </c>
      <c r="L1702" s="83" t="s">
        <v>22320</v>
      </c>
      <c r="M1702" s="82" t="s">
        <v>23867</v>
      </c>
      <c r="N1702" s="83" t="s">
        <v>22320</v>
      </c>
      <c r="O1702" s="81"/>
      <c r="P1702" s="82" t="s">
        <v>23868</v>
      </c>
      <c r="Q1702" s="83" t="s">
        <v>23869</v>
      </c>
      <c r="R1702" s="82" t="s">
        <v>24386</v>
      </c>
      <c r="S1702" s="121" t="s">
        <v>24387</v>
      </c>
    </row>
    <row r="1703" spans="1:19">
      <c r="A1703" s="126">
        <v>711141</v>
      </c>
      <c r="B1703" s="90" t="str">
        <f t="shared" si="53"/>
        <v>OC711141</v>
      </c>
      <c r="C1703" s="81" t="s">
        <v>24398</v>
      </c>
      <c r="D1703" s="81" t="str">
        <f t="shared" si="54"/>
        <v>711141 - Depreciation – Machinery &amp; Equipment</v>
      </c>
      <c r="E1703" s="120" t="s">
        <v>22319</v>
      </c>
      <c r="F1703" s="121" t="s">
        <v>22320</v>
      </c>
      <c r="G1703" s="81" t="s">
        <v>23745</v>
      </c>
      <c r="H1703" s="81" t="s">
        <v>23746</v>
      </c>
      <c r="I1703" s="120" t="s">
        <v>23307</v>
      </c>
      <c r="J1703" s="83" t="s">
        <v>23308</v>
      </c>
      <c r="K1703" s="82" t="s">
        <v>23866</v>
      </c>
      <c r="L1703" s="83" t="s">
        <v>22320</v>
      </c>
      <c r="M1703" s="82" t="s">
        <v>23867</v>
      </c>
      <c r="N1703" s="83" t="s">
        <v>22320</v>
      </c>
      <c r="O1703" s="81"/>
      <c r="P1703" s="82" t="s">
        <v>23868</v>
      </c>
      <c r="Q1703" s="83" t="s">
        <v>23869</v>
      </c>
      <c r="R1703" s="82" t="s">
        <v>24386</v>
      </c>
      <c r="S1703" s="121" t="s">
        <v>24387</v>
      </c>
    </row>
    <row r="1704" spans="1:19">
      <c r="A1704" s="126">
        <v>711142</v>
      </c>
      <c r="B1704" s="90" t="str">
        <f t="shared" si="53"/>
        <v>OC711142</v>
      </c>
      <c r="C1704" s="81" t="s">
        <v>24401</v>
      </c>
      <c r="D1704" s="81" t="str">
        <f t="shared" si="54"/>
        <v>711142 - Depreciation-Library Ref Mat.</v>
      </c>
      <c r="E1704" s="120" t="s">
        <v>22319</v>
      </c>
      <c r="F1704" s="121" t="s">
        <v>22320</v>
      </c>
      <c r="G1704" s="81" t="s">
        <v>23745</v>
      </c>
      <c r="H1704" s="81" t="s">
        <v>23746</v>
      </c>
      <c r="I1704" s="120" t="s">
        <v>23307</v>
      </c>
      <c r="J1704" s="83" t="s">
        <v>23308</v>
      </c>
      <c r="K1704" s="82" t="s">
        <v>23866</v>
      </c>
      <c r="L1704" s="83" t="s">
        <v>22320</v>
      </c>
      <c r="M1704" s="82" t="s">
        <v>23867</v>
      </c>
      <c r="N1704" s="83" t="s">
        <v>22320</v>
      </c>
      <c r="O1704" s="81"/>
      <c r="P1704" s="82" t="s">
        <v>23868</v>
      </c>
      <c r="Q1704" s="83" t="s">
        <v>23869</v>
      </c>
      <c r="R1704" s="82" t="s">
        <v>24386</v>
      </c>
      <c r="S1704" s="121" t="s">
        <v>24387</v>
      </c>
    </row>
    <row r="1705" spans="1:19">
      <c r="A1705" s="126">
        <v>711143</v>
      </c>
      <c r="B1705" s="90" t="str">
        <f t="shared" si="53"/>
        <v>OC711143</v>
      </c>
      <c r="C1705" s="81" t="s">
        <v>24402</v>
      </c>
      <c r="D1705" s="81" t="str">
        <f t="shared" si="54"/>
        <v>711143 - Depreciation – Equipment – Construction</v>
      </c>
      <c r="E1705" s="120" t="s">
        <v>22319</v>
      </c>
      <c r="F1705" s="121" t="s">
        <v>22320</v>
      </c>
      <c r="G1705" s="81" t="s">
        <v>23745</v>
      </c>
      <c r="H1705" s="81" t="s">
        <v>23746</v>
      </c>
      <c r="I1705" s="120" t="s">
        <v>23307</v>
      </c>
      <c r="J1705" s="83" t="s">
        <v>23308</v>
      </c>
      <c r="K1705" s="82" t="s">
        <v>23866</v>
      </c>
      <c r="L1705" s="83" t="s">
        <v>22320</v>
      </c>
      <c r="M1705" s="82" t="s">
        <v>23867</v>
      </c>
      <c r="N1705" s="83" t="s">
        <v>22320</v>
      </c>
      <c r="O1705" s="81"/>
      <c r="P1705" s="82" t="s">
        <v>23868</v>
      </c>
      <c r="Q1705" s="83" t="s">
        <v>23869</v>
      </c>
      <c r="R1705" s="82" t="s">
        <v>24386</v>
      </c>
      <c r="S1705" s="121" t="s">
        <v>24387</v>
      </c>
    </row>
    <row r="1706" spans="1:19">
      <c r="A1706" s="126">
        <v>711144</v>
      </c>
      <c r="B1706" s="90" t="str">
        <f t="shared" si="53"/>
        <v>OC711144</v>
      </c>
      <c r="C1706" s="81" t="s">
        <v>24403</v>
      </c>
      <c r="D1706" s="81" t="str">
        <f t="shared" si="54"/>
        <v>711144 - Depreciation – Equipment – Office</v>
      </c>
      <c r="E1706" s="120" t="s">
        <v>22319</v>
      </c>
      <c r="F1706" s="121" t="s">
        <v>22320</v>
      </c>
      <c r="G1706" s="81" t="s">
        <v>23745</v>
      </c>
      <c r="H1706" s="81" t="s">
        <v>23746</v>
      </c>
      <c r="I1706" s="120" t="s">
        <v>23307</v>
      </c>
      <c r="J1706" s="83" t="s">
        <v>23308</v>
      </c>
      <c r="K1706" s="82" t="s">
        <v>23866</v>
      </c>
      <c r="L1706" s="83" t="s">
        <v>22320</v>
      </c>
      <c r="M1706" s="82" t="s">
        <v>23867</v>
      </c>
      <c r="N1706" s="83" t="s">
        <v>22320</v>
      </c>
      <c r="O1706" s="81"/>
      <c r="P1706" s="82" t="s">
        <v>23868</v>
      </c>
      <c r="Q1706" s="83" t="s">
        <v>23869</v>
      </c>
      <c r="R1706" s="82" t="s">
        <v>24386</v>
      </c>
      <c r="S1706" s="121" t="s">
        <v>24387</v>
      </c>
    </row>
    <row r="1707" spans="1:19">
      <c r="A1707" s="126">
        <v>711145</v>
      </c>
      <c r="B1707" s="90" t="str">
        <f t="shared" si="53"/>
        <v>OC711145</v>
      </c>
      <c r="C1707" s="81" t="s">
        <v>24404</v>
      </c>
      <c r="D1707" s="81" t="str">
        <f t="shared" si="54"/>
        <v>711145 - Depreciation – Meters &amp; Services</v>
      </c>
      <c r="E1707" s="120" t="s">
        <v>22319</v>
      </c>
      <c r="F1707" s="121" t="s">
        <v>22320</v>
      </c>
      <c r="G1707" s="81" t="s">
        <v>23745</v>
      </c>
      <c r="H1707" s="81" t="s">
        <v>23746</v>
      </c>
      <c r="I1707" s="120" t="s">
        <v>23307</v>
      </c>
      <c r="J1707" s="83" t="s">
        <v>23308</v>
      </c>
      <c r="K1707" s="82" t="s">
        <v>23866</v>
      </c>
      <c r="L1707" s="83" t="s">
        <v>22320</v>
      </c>
      <c r="M1707" s="82" t="s">
        <v>23867</v>
      </c>
      <c r="N1707" s="83" t="s">
        <v>22320</v>
      </c>
      <c r="O1707" s="81"/>
      <c r="P1707" s="82" t="s">
        <v>23868</v>
      </c>
      <c r="Q1707" s="83" t="s">
        <v>23869</v>
      </c>
      <c r="R1707" s="82" t="s">
        <v>24386</v>
      </c>
      <c r="S1707" s="121" t="s">
        <v>24387</v>
      </c>
    </row>
    <row r="1708" spans="1:19">
      <c r="A1708" s="126">
        <v>711146</v>
      </c>
      <c r="B1708" s="90" t="str">
        <f t="shared" si="53"/>
        <v>OC711146</v>
      </c>
      <c r="C1708" s="81" t="s">
        <v>24405</v>
      </c>
      <c r="D1708" s="81" t="str">
        <f t="shared" si="54"/>
        <v>711146 - Depreciation – Services</v>
      </c>
      <c r="E1708" s="120" t="s">
        <v>22319</v>
      </c>
      <c r="F1708" s="121" t="s">
        <v>22320</v>
      </c>
      <c r="G1708" s="81" t="s">
        <v>23745</v>
      </c>
      <c r="H1708" s="81" t="s">
        <v>23746</v>
      </c>
      <c r="I1708" s="120" t="s">
        <v>23307</v>
      </c>
      <c r="J1708" s="83" t="s">
        <v>23308</v>
      </c>
      <c r="K1708" s="82" t="s">
        <v>23866</v>
      </c>
      <c r="L1708" s="83" t="s">
        <v>22320</v>
      </c>
      <c r="M1708" s="82" t="s">
        <v>23867</v>
      </c>
      <c r="N1708" s="83" t="s">
        <v>22320</v>
      </c>
      <c r="O1708" s="81"/>
      <c r="P1708" s="82" t="s">
        <v>23868</v>
      </c>
      <c r="Q1708" s="83" t="s">
        <v>23869</v>
      </c>
      <c r="R1708" s="82" t="s">
        <v>24386</v>
      </c>
      <c r="S1708" s="121" t="s">
        <v>24387</v>
      </c>
    </row>
    <row r="1709" spans="1:19">
      <c r="A1709" s="126">
        <v>711147</v>
      </c>
      <c r="B1709" s="90" t="str">
        <f t="shared" si="53"/>
        <v>OC711147</v>
      </c>
      <c r="C1709" s="81" t="s">
        <v>24406</v>
      </c>
      <c r="D1709" s="81" t="str">
        <f t="shared" si="54"/>
        <v>711147 - Depreciation – Expense Meters Co</v>
      </c>
      <c r="E1709" s="120" t="s">
        <v>22319</v>
      </c>
      <c r="F1709" s="121" t="s">
        <v>22320</v>
      </c>
      <c r="G1709" s="81" t="s">
        <v>23745</v>
      </c>
      <c r="H1709" s="81" t="s">
        <v>23746</v>
      </c>
      <c r="I1709" s="120" t="s">
        <v>23307</v>
      </c>
      <c r="J1709" s="83" t="s">
        <v>23308</v>
      </c>
      <c r="K1709" s="82" t="s">
        <v>23866</v>
      </c>
      <c r="L1709" s="83" t="s">
        <v>22320</v>
      </c>
      <c r="M1709" s="82" t="s">
        <v>23867</v>
      </c>
      <c r="N1709" s="83" t="s">
        <v>22320</v>
      </c>
      <c r="O1709" s="81"/>
      <c r="P1709" s="82" t="s">
        <v>23868</v>
      </c>
      <c r="Q1709" s="83" t="s">
        <v>23869</v>
      </c>
      <c r="R1709" s="82" t="s">
        <v>24386</v>
      </c>
      <c r="S1709" s="121" t="s">
        <v>24387</v>
      </c>
    </row>
    <row r="1710" spans="1:19">
      <c r="A1710" s="126">
        <v>711148</v>
      </c>
      <c r="B1710" s="90" t="str">
        <f t="shared" si="53"/>
        <v>OC711148</v>
      </c>
      <c r="C1710" s="81" t="s">
        <v>24407</v>
      </c>
      <c r="D1710" s="81" t="str">
        <f t="shared" si="54"/>
        <v>711148 - Depreciation Expense Outfall Sewer Lines</v>
      </c>
      <c r="E1710" s="120" t="s">
        <v>22319</v>
      </c>
      <c r="F1710" s="121" t="s">
        <v>22320</v>
      </c>
      <c r="G1710" s="81" t="s">
        <v>23745</v>
      </c>
      <c r="H1710" s="81" t="s">
        <v>23746</v>
      </c>
      <c r="I1710" s="120" t="s">
        <v>23307</v>
      </c>
      <c r="J1710" s="83" t="s">
        <v>23308</v>
      </c>
      <c r="K1710" s="82" t="s">
        <v>23866</v>
      </c>
      <c r="L1710" s="83" t="s">
        <v>22320</v>
      </c>
      <c r="M1710" s="82" t="s">
        <v>23867</v>
      </c>
      <c r="N1710" s="83" t="s">
        <v>22320</v>
      </c>
      <c r="O1710" s="81"/>
      <c r="P1710" s="82" t="s">
        <v>23868</v>
      </c>
      <c r="Q1710" s="83" t="s">
        <v>23869</v>
      </c>
      <c r="R1710" s="82" t="s">
        <v>24386</v>
      </c>
      <c r="S1710" s="121" t="s">
        <v>24387</v>
      </c>
    </row>
    <row r="1711" spans="1:19">
      <c r="A1711" s="126">
        <v>711149</v>
      </c>
      <c r="B1711" s="90" t="str">
        <f t="shared" si="53"/>
        <v>OC711149</v>
      </c>
      <c r="C1711" s="81" t="s">
        <v>24408</v>
      </c>
      <c r="D1711" s="81" t="str">
        <f t="shared" si="54"/>
        <v>711149 - Depreciation – Outside Reading</v>
      </c>
      <c r="E1711" s="120" t="s">
        <v>22319</v>
      </c>
      <c r="F1711" s="121" t="s">
        <v>22320</v>
      </c>
      <c r="G1711" s="81" t="s">
        <v>23745</v>
      </c>
      <c r="H1711" s="81" t="s">
        <v>23746</v>
      </c>
      <c r="I1711" s="120" t="s">
        <v>23307</v>
      </c>
      <c r="J1711" s="83" t="s">
        <v>23308</v>
      </c>
      <c r="K1711" s="82" t="s">
        <v>23866</v>
      </c>
      <c r="L1711" s="83" t="s">
        <v>22320</v>
      </c>
      <c r="M1711" s="82" t="s">
        <v>23867</v>
      </c>
      <c r="N1711" s="83" t="s">
        <v>22320</v>
      </c>
      <c r="O1711" s="81"/>
      <c r="P1711" s="82" t="s">
        <v>23868</v>
      </c>
      <c r="Q1711" s="83" t="s">
        <v>23869</v>
      </c>
      <c r="R1711" s="82" t="s">
        <v>24386</v>
      </c>
      <c r="S1711" s="121" t="s">
        <v>24387</v>
      </c>
    </row>
    <row r="1712" spans="1:19">
      <c r="A1712" s="126">
        <v>711150</v>
      </c>
      <c r="B1712" s="90" t="str">
        <f t="shared" si="53"/>
        <v>OC711150</v>
      </c>
      <c r="C1712" s="81" t="s">
        <v>24409</v>
      </c>
      <c r="D1712" s="81" t="str">
        <f t="shared" si="54"/>
        <v>711150 - Depreciation – Equipment – Transportation</v>
      </c>
      <c r="E1712" s="120" t="s">
        <v>22319</v>
      </c>
      <c r="F1712" s="121" t="s">
        <v>22320</v>
      </c>
      <c r="G1712" s="81" t="s">
        <v>23745</v>
      </c>
      <c r="H1712" s="81" t="s">
        <v>23746</v>
      </c>
      <c r="I1712" s="120" t="s">
        <v>23307</v>
      </c>
      <c r="J1712" s="83" t="s">
        <v>23308</v>
      </c>
      <c r="K1712" s="82" t="s">
        <v>23866</v>
      </c>
      <c r="L1712" s="83" t="s">
        <v>22320</v>
      </c>
      <c r="M1712" s="82" t="s">
        <v>23867</v>
      </c>
      <c r="N1712" s="83" t="s">
        <v>22320</v>
      </c>
      <c r="O1712" s="81"/>
      <c r="P1712" s="82" t="s">
        <v>23868</v>
      </c>
      <c r="Q1712" s="83" t="s">
        <v>23869</v>
      </c>
      <c r="R1712" s="82" t="s">
        <v>24386</v>
      </c>
      <c r="S1712" s="121" t="s">
        <v>24387</v>
      </c>
    </row>
    <row r="1713" spans="1:19">
      <c r="A1713" s="126">
        <v>711151</v>
      </c>
      <c r="B1713" s="90" t="str">
        <f t="shared" si="53"/>
        <v>OC711151</v>
      </c>
      <c r="C1713" s="81" t="s">
        <v>24410</v>
      </c>
      <c r="D1713" s="81" t="str">
        <f t="shared" si="54"/>
        <v>711151 - Depreciation – Expense Equipment</v>
      </c>
      <c r="E1713" s="120" t="s">
        <v>22319</v>
      </c>
      <c r="F1713" s="121" t="s">
        <v>22320</v>
      </c>
      <c r="G1713" s="81" t="s">
        <v>23745</v>
      </c>
      <c r="H1713" s="81" t="s">
        <v>23746</v>
      </c>
      <c r="I1713" s="120" t="s">
        <v>23307</v>
      </c>
      <c r="J1713" s="83" t="s">
        <v>23308</v>
      </c>
      <c r="K1713" s="82" t="s">
        <v>23866</v>
      </c>
      <c r="L1713" s="83" t="s">
        <v>22320</v>
      </c>
      <c r="M1713" s="82" t="s">
        <v>23867</v>
      </c>
      <c r="N1713" s="83" t="s">
        <v>22320</v>
      </c>
      <c r="O1713" s="81"/>
      <c r="P1713" s="82" t="s">
        <v>23868</v>
      </c>
      <c r="Q1713" s="83" t="s">
        <v>23869</v>
      </c>
      <c r="R1713" s="82" t="s">
        <v>24386</v>
      </c>
      <c r="S1713" s="121" t="s">
        <v>24387</v>
      </c>
    </row>
    <row r="1714" spans="1:19">
      <c r="A1714" s="126">
        <v>711152</v>
      </c>
      <c r="B1714" s="90" t="str">
        <f t="shared" si="53"/>
        <v>OC711152</v>
      </c>
      <c r="C1714" s="81" t="s">
        <v>24411</v>
      </c>
      <c r="D1714" s="81" t="str">
        <f t="shared" si="54"/>
        <v>711152 - Depreciation Expense Final Facil</v>
      </c>
      <c r="E1714" s="120" t="s">
        <v>22319</v>
      </c>
      <c r="F1714" s="121" t="s">
        <v>22320</v>
      </c>
      <c r="G1714" s="81" t="s">
        <v>23745</v>
      </c>
      <c r="H1714" s="81" t="s">
        <v>23746</v>
      </c>
      <c r="I1714" s="120" t="s">
        <v>23307</v>
      </c>
      <c r="J1714" s="83" t="s">
        <v>23308</v>
      </c>
      <c r="K1714" s="82" t="s">
        <v>23866</v>
      </c>
      <c r="L1714" s="83" t="s">
        <v>22320</v>
      </c>
      <c r="M1714" s="82" t="s">
        <v>23867</v>
      </c>
      <c r="N1714" s="83" t="s">
        <v>22320</v>
      </c>
      <c r="O1714" s="81"/>
      <c r="P1714" s="82" t="s">
        <v>23868</v>
      </c>
      <c r="Q1714" s="83" t="s">
        <v>23869</v>
      </c>
      <c r="R1714" s="82" t="s">
        <v>24386</v>
      </c>
      <c r="S1714" s="121" t="s">
        <v>24387</v>
      </c>
    </row>
    <row r="1715" spans="1:19">
      <c r="A1715" s="126">
        <v>711155</v>
      </c>
      <c r="B1715" s="90" t="str">
        <f t="shared" si="53"/>
        <v>OC711155</v>
      </c>
      <c r="C1715" s="81" t="s">
        <v>24412</v>
      </c>
      <c r="D1715" s="81" t="str">
        <f t="shared" si="54"/>
        <v>711155 - Depreciation – Buses</v>
      </c>
      <c r="E1715" s="120" t="s">
        <v>22319</v>
      </c>
      <c r="F1715" s="121" t="s">
        <v>22320</v>
      </c>
      <c r="G1715" s="81" t="s">
        <v>23745</v>
      </c>
      <c r="H1715" s="81" t="s">
        <v>23746</v>
      </c>
      <c r="I1715" s="120" t="s">
        <v>23307</v>
      </c>
      <c r="J1715" s="83" t="s">
        <v>23308</v>
      </c>
      <c r="K1715" s="82" t="s">
        <v>23866</v>
      </c>
      <c r="L1715" s="83" t="s">
        <v>22320</v>
      </c>
      <c r="M1715" s="82" t="s">
        <v>23867</v>
      </c>
      <c r="N1715" s="83" t="s">
        <v>22320</v>
      </c>
      <c r="O1715" s="81"/>
      <c r="P1715" s="82" t="s">
        <v>23868</v>
      </c>
      <c r="Q1715" s="83" t="s">
        <v>23869</v>
      </c>
      <c r="R1715" s="82" t="s">
        <v>24386</v>
      </c>
      <c r="S1715" s="121" t="s">
        <v>24387</v>
      </c>
    </row>
    <row r="1716" spans="1:19">
      <c r="A1716" s="126">
        <v>711156</v>
      </c>
      <c r="B1716" s="90" t="str">
        <f t="shared" si="53"/>
        <v>OC711156</v>
      </c>
      <c r="C1716" s="81" t="s">
        <v>24413</v>
      </c>
      <c r="D1716" s="81" t="str">
        <f t="shared" si="54"/>
        <v>711156 - Depreciation Expense-Relief Sewers</v>
      </c>
      <c r="E1716" s="120" t="s">
        <v>22319</v>
      </c>
      <c r="F1716" s="121" t="s">
        <v>22320</v>
      </c>
      <c r="G1716" s="81" t="s">
        <v>23745</v>
      </c>
      <c r="H1716" s="81" t="s">
        <v>23746</v>
      </c>
      <c r="I1716" s="120" t="s">
        <v>23307</v>
      </c>
      <c r="J1716" s="83" t="s">
        <v>23308</v>
      </c>
      <c r="K1716" s="82" t="s">
        <v>23866</v>
      </c>
      <c r="L1716" s="83" t="s">
        <v>22320</v>
      </c>
      <c r="M1716" s="82" t="s">
        <v>23867</v>
      </c>
      <c r="N1716" s="83" t="s">
        <v>22320</v>
      </c>
      <c r="O1716" s="81"/>
      <c r="P1716" s="82" t="s">
        <v>23868</v>
      </c>
      <c r="Q1716" s="83" t="s">
        <v>23869</v>
      </c>
      <c r="R1716" s="82" t="s">
        <v>24386</v>
      </c>
      <c r="S1716" s="121" t="s">
        <v>24387</v>
      </c>
    </row>
    <row r="1717" spans="1:19">
      <c r="A1717" s="126">
        <v>711157</v>
      </c>
      <c r="B1717" s="90" t="str">
        <f t="shared" si="53"/>
        <v>OC711157</v>
      </c>
      <c r="C1717" s="81" t="s">
        <v>24414</v>
      </c>
      <c r="D1717" s="81" t="str">
        <f t="shared" si="54"/>
        <v>711157 - Depreciation Expense-Public Sewers</v>
      </c>
      <c r="E1717" s="120" t="s">
        <v>22319</v>
      </c>
      <c r="F1717" s="121" t="s">
        <v>22320</v>
      </c>
      <c r="G1717" s="81" t="s">
        <v>23745</v>
      </c>
      <c r="H1717" s="81" t="s">
        <v>23746</v>
      </c>
      <c r="I1717" s="120" t="s">
        <v>23307</v>
      </c>
      <c r="J1717" s="83" t="s">
        <v>23308</v>
      </c>
      <c r="K1717" s="82" t="s">
        <v>23866</v>
      </c>
      <c r="L1717" s="83" t="s">
        <v>22320</v>
      </c>
      <c r="M1717" s="82" t="s">
        <v>23867</v>
      </c>
      <c r="N1717" s="83" t="s">
        <v>22320</v>
      </c>
      <c r="O1717" s="81"/>
      <c r="P1717" s="82" t="s">
        <v>23868</v>
      </c>
      <c r="Q1717" s="83" t="s">
        <v>23869</v>
      </c>
      <c r="R1717" s="82" t="s">
        <v>24386</v>
      </c>
      <c r="S1717" s="121" t="s">
        <v>24387</v>
      </c>
    </row>
    <row r="1718" spans="1:19">
      <c r="A1718" s="126">
        <v>711158</v>
      </c>
      <c r="B1718" s="90" t="str">
        <f t="shared" si="53"/>
        <v>OC711158</v>
      </c>
      <c r="C1718" s="81" t="s">
        <v>24415</v>
      </c>
      <c r="D1718" s="81" t="str">
        <f t="shared" si="54"/>
        <v>711158 - Depreciation Expense-Lateral Sewers</v>
      </c>
      <c r="E1718" s="120" t="s">
        <v>22319</v>
      </c>
      <c r="F1718" s="121" t="s">
        <v>22320</v>
      </c>
      <c r="G1718" s="81" t="s">
        <v>23745</v>
      </c>
      <c r="H1718" s="81" t="s">
        <v>23746</v>
      </c>
      <c r="I1718" s="120" t="s">
        <v>23307</v>
      </c>
      <c r="J1718" s="83" t="s">
        <v>23308</v>
      </c>
      <c r="K1718" s="82" t="s">
        <v>23866</v>
      </c>
      <c r="L1718" s="83" t="s">
        <v>22320</v>
      </c>
      <c r="M1718" s="82" t="s">
        <v>23867</v>
      </c>
      <c r="N1718" s="83" t="s">
        <v>22320</v>
      </c>
      <c r="O1718" s="81"/>
      <c r="P1718" s="82" t="s">
        <v>23868</v>
      </c>
      <c r="Q1718" s="83" t="s">
        <v>23869</v>
      </c>
      <c r="R1718" s="82" t="s">
        <v>24386</v>
      </c>
      <c r="S1718" s="121" t="s">
        <v>24387</v>
      </c>
    </row>
    <row r="1719" spans="1:19">
      <c r="A1719" s="126">
        <v>711160</v>
      </c>
      <c r="B1719" s="90" t="str">
        <f t="shared" si="53"/>
        <v>OC711160</v>
      </c>
      <c r="C1719" s="81" t="s">
        <v>24416</v>
      </c>
      <c r="D1719" s="81" t="str">
        <f t="shared" si="54"/>
        <v>711160 - Depreciation – Vehicles Other Than Buses</v>
      </c>
      <c r="E1719" s="120" t="s">
        <v>22319</v>
      </c>
      <c r="F1719" s="121" t="s">
        <v>22320</v>
      </c>
      <c r="G1719" s="81" t="s">
        <v>23745</v>
      </c>
      <c r="H1719" s="81" t="s">
        <v>23746</v>
      </c>
      <c r="I1719" s="120" t="s">
        <v>23307</v>
      </c>
      <c r="J1719" s="83" t="s">
        <v>23308</v>
      </c>
      <c r="K1719" s="82" t="s">
        <v>23866</v>
      </c>
      <c r="L1719" s="83" t="s">
        <v>22320</v>
      </c>
      <c r="M1719" s="82" t="s">
        <v>23867</v>
      </c>
      <c r="N1719" s="83" t="s">
        <v>22320</v>
      </c>
      <c r="O1719" s="81"/>
      <c r="P1719" s="82" t="s">
        <v>23868</v>
      </c>
      <c r="Q1719" s="83" t="s">
        <v>23869</v>
      </c>
      <c r="R1719" s="82" t="s">
        <v>24386</v>
      </c>
      <c r="S1719" s="121" t="s">
        <v>24387</v>
      </c>
    </row>
    <row r="1720" spans="1:19">
      <c r="A1720" s="126">
        <v>711165</v>
      </c>
      <c r="B1720" s="90" t="str">
        <f t="shared" si="53"/>
        <v>OC711165</v>
      </c>
      <c r="C1720" s="81" t="s">
        <v>24417</v>
      </c>
      <c r="D1720" s="81" t="str">
        <f t="shared" si="54"/>
        <v>711165 - Depreciation – Fixed Assets – Other</v>
      </c>
      <c r="E1720" s="120" t="s">
        <v>22319</v>
      </c>
      <c r="F1720" s="121" t="s">
        <v>22320</v>
      </c>
      <c r="G1720" s="81" t="s">
        <v>23745</v>
      </c>
      <c r="H1720" s="81" t="s">
        <v>23746</v>
      </c>
      <c r="I1720" s="120" t="s">
        <v>23307</v>
      </c>
      <c r="J1720" s="83" t="s">
        <v>23308</v>
      </c>
      <c r="K1720" s="82" t="s">
        <v>23866</v>
      </c>
      <c r="L1720" s="83" t="s">
        <v>22320</v>
      </c>
      <c r="M1720" s="82" t="s">
        <v>23867</v>
      </c>
      <c r="N1720" s="83" t="s">
        <v>22320</v>
      </c>
      <c r="O1720" s="81"/>
      <c r="P1720" s="82" t="s">
        <v>23868</v>
      </c>
      <c r="Q1720" s="83" t="s">
        <v>23869</v>
      </c>
      <c r="R1720" s="82" t="s">
        <v>24386</v>
      </c>
      <c r="S1720" s="121" t="s">
        <v>24387</v>
      </c>
    </row>
    <row r="1721" spans="1:19">
      <c r="A1721" s="126">
        <v>711170</v>
      </c>
      <c r="B1721" s="90" t="str">
        <f t="shared" si="53"/>
        <v>OC711170</v>
      </c>
      <c r="C1721" s="81" t="s">
        <v>24418</v>
      </c>
      <c r="D1721" s="81" t="str">
        <f t="shared" si="54"/>
        <v>711170 - Depreciation – Expense Hydrants</v>
      </c>
      <c r="E1721" s="120" t="s">
        <v>22319</v>
      </c>
      <c r="F1721" s="121" t="s">
        <v>22320</v>
      </c>
      <c r="G1721" s="81" t="s">
        <v>23745</v>
      </c>
      <c r="H1721" s="81" t="s">
        <v>23746</v>
      </c>
      <c r="I1721" s="120" t="s">
        <v>23307</v>
      </c>
      <c r="J1721" s="83" t="s">
        <v>23308</v>
      </c>
      <c r="K1721" s="82" t="s">
        <v>23866</v>
      </c>
      <c r="L1721" s="83" t="s">
        <v>22320</v>
      </c>
      <c r="M1721" s="82" t="s">
        <v>23867</v>
      </c>
      <c r="N1721" s="83" t="s">
        <v>22320</v>
      </c>
      <c r="O1721" s="81"/>
      <c r="P1721" s="82" t="s">
        <v>23868</v>
      </c>
      <c r="Q1721" s="83" t="s">
        <v>23869</v>
      </c>
      <c r="R1721" s="82" t="s">
        <v>24386</v>
      </c>
      <c r="S1721" s="121" t="s">
        <v>24387</v>
      </c>
    </row>
    <row r="1722" spans="1:19">
      <c r="A1722" s="126">
        <v>711185</v>
      </c>
      <c r="B1722" s="90" t="str">
        <f t="shared" si="53"/>
        <v>OC711185</v>
      </c>
      <c r="C1722" s="81" t="s">
        <v>24419</v>
      </c>
      <c r="D1722" s="81" t="str">
        <f t="shared" si="54"/>
        <v>711185 - Depreciation – WIP – Construction</v>
      </c>
      <c r="E1722" s="120" t="s">
        <v>22319</v>
      </c>
      <c r="F1722" s="121" t="s">
        <v>22320</v>
      </c>
      <c r="G1722" s="81" t="s">
        <v>23745</v>
      </c>
      <c r="H1722" s="81" t="s">
        <v>23746</v>
      </c>
      <c r="I1722" s="120" t="s">
        <v>23307</v>
      </c>
      <c r="J1722" s="83" t="s">
        <v>23308</v>
      </c>
      <c r="K1722" s="82" t="s">
        <v>23866</v>
      </c>
      <c r="L1722" s="83" t="s">
        <v>22320</v>
      </c>
      <c r="M1722" s="82" t="s">
        <v>23867</v>
      </c>
      <c r="N1722" s="83" t="s">
        <v>22320</v>
      </c>
      <c r="O1722" s="81"/>
      <c r="P1722" s="82" t="s">
        <v>23868</v>
      </c>
      <c r="Q1722" s="83" t="s">
        <v>23869</v>
      </c>
      <c r="R1722" s="82" t="s">
        <v>24386</v>
      </c>
      <c r="S1722" s="121" t="s">
        <v>24387</v>
      </c>
    </row>
    <row r="1723" spans="1:19">
      <c r="A1723" s="126">
        <v>711190</v>
      </c>
      <c r="B1723" s="90" t="str">
        <f t="shared" si="53"/>
        <v>OC711190</v>
      </c>
      <c r="C1723" s="81" t="s">
        <v>24420</v>
      </c>
      <c r="D1723" s="81" t="str">
        <f t="shared" si="54"/>
        <v>711190 - Depreciation – Infrastructure</v>
      </c>
      <c r="E1723" s="120" t="s">
        <v>22319</v>
      </c>
      <c r="F1723" s="121" t="s">
        <v>22320</v>
      </c>
      <c r="G1723" s="81" t="s">
        <v>23745</v>
      </c>
      <c r="H1723" s="81" t="s">
        <v>23746</v>
      </c>
      <c r="I1723" s="120" t="s">
        <v>23307</v>
      </c>
      <c r="J1723" s="83" t="s">
        <v>23308</v>
      </c>
      <c r="K1723" s="82" t="s">
        <v>23866</v>
      </c>
      <c r="L1723" s="83" t="s">
        <v>22320</v>
      </c>
      <c r="M1723" s="82" t="s">
        <v>23867</v>
      </c>
      <c r="N1723" s="83" t="s">
        <v>22320</v>
      </c>
      <c r="O1723" s="81"/>
      <c r="P1723" s="82" t="s">
        <v>23868</v>
      </c>
      <c r="Q1723" s="83" t="s">
        <v>23869</v>
      </c>
      <c r="R1723" s="82" t="s">
        <v>24386</v>
      </c>
      <c r="S1723" s="121" t="s">
        <v>24387</v>
      </c>
    </row>
    <row r="1724" spans="1:19">
      <c r="A1724" s="126">
        <v>711195</v>
      </c>
      <c r="B1724" s="90" t="str">
        <f t="shared" si="53"/>
        <v>OC711195</v>
      </c>
      <c r="C1724" s="81" t="s">
        <v>24421</v>
      </c>
      <c r="D1724" s="81" t="str">
        <f t="shared" si="54"/>
        <v>711195 - Depreciation – Capital Leases</v>
      </c>
      <c r="E1724" s="120" t="s">
        <v>22319</v>
      </c>
      <c r="F1724" s="121" t="s">
        <v>22320</v>
      </c>
      <c r="G1724" s="81" t="s">
        <v>23745</v>
      </c>
      <c r="H1724" s="81" t="s">
        <v>23746</v>
      </c>
      <c r="I1724" s="120" t="s">
        <v>23307</v>
      </c>
      <c r="J1724" s="83" t="s">
        <v>23308</v>
      </c>
      <c r="K1724" s="82" t="s">
        <v>23866</v>
      </c>
      <c r="L1724" s="83" t="s">
        <v>22320</v>
      </c>
      <c r="M1724" s="82" t="s">
        <v>23867</v>
      </c>
      <c r="N1724" s="83" t="s">
        <v>22320</v>
      </c>
      <c r="O1724" s="81"/>
      <c r="P1724" s="82" t="s">
        <v>23868</v>
      </c>
      <c r="Q1724" s="83" t="s">
        <v>23869</v>
      </c>
      <c r="R1724" s="82" t="s">
        <v>24386</v>
      </c>
      <c r="S1724" s="121" t="s">
        <v>24387</v>
      </c>
    </row>
    <row r="1725" spans="1:19">
      <c r="A1725" s="126">
        <v>711196</v>
      </c>
      <c r="B1725" s="90" t="str">
        <f t="shared" si="53"/>
        <v>OC711196</v>
      </c>
      <c r="C1725" s="81" t="s">
        <v>24422</v>
      </c>
      <c r="D1725" s="81" t="str">
        <f t="shared" si="54"/>
        <v>711196 - Unplanned Depreciation Expense</v>
      </c>
      <c r="E1725" s="120" t="s">
        <v>22319</v>
      </c>
      <c r="F1725" s="121" t="s">
        <v>22320</v>
      </c>
      <c r="G1725" s="81" t="s">
        <v>23745</v>
      </c>
      <c r="H1725" s="81" t="s">
        <v>23746</v>
      </c>
      <c r="I1725" s="120" t="s">
        <v>23307</v>
      </c>
      <c r="J1725" s="83" t="s">
        <v>23308</v>
      </c>
      <c r="K1725" s="82" t="s">
        <v>23866</v>
      </c>
      <c r="L1725" s="83" t="s">
        <v>22320</v>
      </c>
      <c r="M1725" s="82" t="s">
        <v>23867</v>
      </c>
      <c r="N1725" s="83" t="s">
        <v>22320</v>
      </c>
      <c r="O1725" s="81"/>
      <c r="P1725" s="82" t="s">
        <v>23868</v>
      </c>
      <c r="Q1725" s="83" t="s">
        <v>23869</v>
      </c>
      <c r="R1725" s="82" t="s">
        <v>24386</v>
      </c>
      <c r="S1725" s="121" t="s">
        <v>24387</v>
      </c>
    </row>
    <row r="1726" spans="1:19">
      <c r="A1726" s="126">
        <v>711199</v>
      </c>
      <c r="B1726" s="90" t="str">
        <f t="shared" si="53"/>
        <v>OC711199</v>
      </c>
      <c r="C1726" s="81" t="s">
        <v>24423</v>
      </c>
      <c r="D1726" s="81" t="str">
        <f t="shared" si="54"/>
        <v>711199 - Deferred Depreciation Expense</v>
      </c>
      <c r="E1726" s="120" t="s">
        <v>22319</v>
      </c>
      <c r="F1726" s="121" t="s">
        <v>22320</v>
      </c>
      <c r="G1726" s="81" t="s">
        <v>23745</v>
      </c>
      <c r="H1726" s="81" t="s">
        <v>23746</v>
      </c>
      <c r="I1726" s="120" t="s">
        <v>23307</v>
      </c>
      <c r="J1726" s="83" t="s">
        <v>23308</v>
      </c>
      <c r="K1726" s="82" t="s">
        <v>23866</v>
      </c>
      <c r="L1726" s="83" t="s">
        <v>22320</v>
      </c>
      <c r="M1726" s="82" t="s">
        <v>23867</v>
      </c>
      <c r="N1726" s="83" t="s">
        <v>22320</v>
      </c>
      <c r="O1726" s="81"/>
      <c r="P1726" s="82" t="s">
        <v>23868</v>
      </c>
      <c r="Q1726" s="83" t="s">
        <v>23869</v>
      </c>
      <c r="R1726" s="82" t="s">
        <v>24386</v>
      </c>
      <c r="S1726" s="121" t="s">
        <v>24387</v>
      </c>
    </row>
    <row r="1727" spans="1:19">
      <c r="A1727" s="126">
        <v>711200</v>
      </c>
      <c r="B1727" s="90" t="str">
        <f t="shared" si="53"/>
        <v>OC711200</v>
      </c>
      <c r="C1727" s="81" t="s">
        <v>24424</v>
      </c>
      <c r="D1727" s="81" t="str">
        <f t="shared" si="54"/>
        <v>711200 - Use 711110 Depreciation Building</v>
      </c>
      <c r="E1727" s="120" t="s">
        <v>22319</v>
      </c>
      <c r="F1727" s="121" t="s">
        <v>22320</v>
      </c>
      <c r="G1727" s="81" t="s">
        <v>23745</v>
      </c>
      <c r="H1727" s="81" t="s">
        <v>23746</v>
      </c>
      <c r="I1727" s="120" t="s">
        <v>23307</v>
      </c>
      <c r="J1727" s="83" t="s">
        <v>23308</v>
      </c>
      <c r="K1727" s="82" t="s">
        <v>23866</v>
      </c>
      <c r="L1727" s="83" t="s">
        <v>22320</v>
      </c>
      <c r="M1727" s="82" t="s">
        <v>23867</v>
      </c>
      <c r="N1727" s="83" t="s">
        <v>22320</v>
      </c>
      <c r="O1727" s="81"/>
      <c r="P1727" s="82" t="s">
        <v>23868</v>
      </c>
      <c r="Q1727" s="83" t="s">
        <v>23869</v>
      </c>
      <c r="R1727" s="82" t="s">
        <v>24386</v>
      </c>
      <c r="S1727" s="121" t="s">
        <v>24387</v>
      </c>
    </row>
    <row r="1728" spans="1:19">
      <c r="A1728" s="126">
        <v>711300</v>
      </c>
      <c r="B1728" s="90" t="str">
        <f t="shared" si="53"/>
        <v>OC711300</v>
      </c>
      <c r="C1728" s="81" t="s">
        <v>24425</v>
      </c>
      <c r="D1728" s="81" t="str">
        <f t="shared" si="54"/>
        <v>711300 - Do Not Use Depreciation Building Rehabilitation</v>
      </c>
      <c r="E1728" s="120" t="s">
        <v>22319</v>
      </c>
      <c r="F1728" s="121" t="s">
        <v>22320</v>
      </c>
      <c r="G1728" s="81" t="s">
        <v>23745</v>
      </c>
      <c r="H1728" s="81" t="s">
        <v>23746</v>
      </c>
      <c r="I1728" s="120" t="s">
        <v>23307</v>
      </c>
      <c r="J1728" s="83" t="s">
        <v>23308</v>
      </c>
      <c r="K1728" s="82" t="s">
        <v>23866</v>
      </c>
      <c r="L1728" s="83" t="s">
        <v>22320</v>
      </c>
      <c r="M1728" s="82" t="s">
        <v>23867</v>
      </c>
      <c r="N1728" s="83" t="s">
        <v>22320</v>
      </c>
      <c r="O1728" s="81"/>
      <c r="P1728" s="82" t="s">
        <v>23868</v>
      </c>
      <c r="Q1728" s="83" t="s">
        <v>23869</v>
      </c>
      <c r="R1728" s="82" t="s">
        <v>24386</v>
      </c>
      <c r="S1728" s="121" t="s">
        <v>24387</v>
      </c>
    </row>
    <row r="1729" spans="1:19">
      <c r="A1729" s="126">
        <v>711400</v>
      </c>
      <c r="B1729" s="90" t="str">
        <f t="shared" si="53"/>
        <v>OC711400</v>
      </c>
      <c r="C1729" s="81" t="s">
        <v>24426</v>
      </c>
      <c r="D1729" s="81" t="str">
        <f t="shared" si="54"/>
        <v>711400 - Do Not Use Depreciation Equipment</v>
      </c>
      <c r="E1729" s="120" t="s">
        <v>22319</v>
      </c>
      <c r="F1729" s="121" t="s">
        <v>22320</v>
      </c>
      <c r="G1729" s="81" t="s">
        <v>23745</v>
      </c>
      <c r="H1729" s="81" t="s">
        <v>23746</v>
      </c>
      <c r="I1729" s="120" t="s">
        <v>23307</v>
      </c>
      <c r="J1729" s="83" t="s">
        <v>23308</v>
      </c>
      <c r="K1729" s="82" t="s">
        <v>23866</v>
      </c>
      <c r="L1729" s="83" t="s">
        <v>22320</v>
      </c>
      <c r="M1729" s="82" t="s">
        <v>23867</v>
      </c>
      <c r="N1729" s="83" t="s">
        <v>22320</v>
      </c>
      <c r="O1729" s="81"/>
      <c r="P1729" s="82" t="s">
        <v>23868</v>
      </c>
      <c r="Q1729" s="83" t="s">
        <v>23869</v>
      </c>
      <c r="R1729" s="82" t="s">
        <v>24386</v>
      </c>
      <c r="S1729" s="121" t="s">
        <v>24387</v>
      </c>
    </row>
    <row r="1730" spans="1:19">
      <c r="A1730" s="126">
        <v>711700</v>
      </c>
      <c r="B1730" s="90" t="str">
        <f t="shared" si="53"/>
        <v>OC711700</v>
      </c>
      <c r="C1730" s="81" t="s">
        <v>24427</v>
      </c>
      <c r="D1730" s="81" t="str">
        <f t="shared" si="54"/>
        <v>711700 - Bad Debts</v>
      </c>
      <c r="E1730" s="120" t="s">
        <v>22319</v>
      </c>
      <c r="F1730" s="121" t="s">
        <v>22320</v>
      </c>
      <c r="G1730" s="81" t="s">
        <v>23745</v>
      </c>
      <c r="H1730" s="81" t="s">
        <v>23746</v>
      </c>
      <c r="I1730" s="120" t="s">
        <v>23307</v>
      </c>
      <c r="J1730" s="83" t="s">
        <v>23308</v>
      </c>
      <c r="K1730" s="82" t="s">
        <v>23866</v>
      </c>
      <c r="L1730" s="83" t="s">
        <v>22320</v>
      </c>
      <c r="M1730" s="82" t="s">
        <v>23867</v>
      </c>
      <c r="N1730" s="83" t="s">
        <v>22320</v>
      </c>
      <c r="O1730" s="81"/>
      <c r="P1730" s="82" t="s">
        <v>23868</v>
      </c>
      <c r="Q1730" s="83" t="s">
        <v>23869</v>
      </c>
      <c r="R1730" s="82" t="s">
        <v>24428</v>
      </c>
      <c r="S1730" s="121" t="s">
        <v>24429</v>
      </c>
    </row>
    <row r="1731" spans="1:19">
      <c r="A1731" s="126">
        <v>711710</v>
      </c>
      <c r="B1731" s="90" t="str">
        <f t="shared" si="53"/>
        <v>OC711710</v>
      </c>
      <c r="C1731" s="81" t="s">
        <v>24430</v>
      </c>
      <c r="D1731" s="81" t="str">
        <f t="shared" si="54"/>
        <v>711710 - SUBURBAN SEWER BAD DEBT</v>
      </c>
      <c r="E1731" s="120" t="s">
        <v>22319</v>
      </c>
      <c r="F1731" s="121" t="s">
        <v>22320</v>
      </c>
      <c r="G1731" s="81" t="s">
        <v>23745</v>
      </c>
      <c r="H1731" s="81" t="s">
        <v>23746</v>
      </c>
      <c r="I1731" s="120" t="s">
        <v>23307</v>
      </c>
      <c r="J1731" s="83" t="s">
        <v>23308</v>
      </c>
      <c r="K1731" s="82" t="s">
        <v>23866</v>
      </c>
      <c r="L1731" s="83" t="s">
        <v>22320</v>
      </c>
      <c r="M1731" s="82" t="s">
        <v>23867</v>
      </c>
      <c r="N1731" s="83" t="s">
        <v>22320</v>
      </c>
      <c r="O1731" s="81"/>
      <c r="P1731" s="82" t="s">
        <v>23868</v>
      </c>
      <c r="Q1731" s="83" t="s">
        <v>23869</v>
      </c>
      <c r="R1731" s="82" t="s">
        <v>24428</v>
      </c>
      <c r="S1731" s="121" t="s">
        <v>24429</v>
      </c>
    </row>
    <row r="1732" spans="1:19">
      <c r="A1732" s="126">
        <v>711720</v>
      </c>
      <c r="B1732" s="90" t="str">
        <f t="shared" ref="B1732:B1795" si="55">"OC"&amp;A1732</f>
        <v>OC711720</v>
      </c>
      <c r="C1732" s="81" t="s">
        <v>24431</v>
      </c>
      <c r="D1732" s="81" t="str">
        <f t="shared" ref="D1732:D1795" si="56">A1732&amp;" - "&amp;C1732</f>
        <v>711720 - SURCHARGE BAD DEBT</v>
      </c>
      <c r="E1732" s="120" t="s">
        <v>22319</v>
      </c>
      <c r="F1732" s="121" t="s">
        <v>22320</v>
      </c>
      <c r="G1732" s="81" t="s">
        <v>23745</v>
      </c>
      <c r="H1732" s="81" t="s">
        <v>23746</v>
      </c>
      <c r="I1732" s="120" t="s">
        <v>23307</v>
      </c>
      <c r="J1732" s="83" t="s">
        <v>23308</v>
      </c>
      <c r="K1732" s="82" t="s">
        <v>23866</v>
      </c>
      <c r="L1732" s="83" t="s">
        <v>22320</v>
      </c>
      <c r="M1732" s="82" t="s">
        <v>23867</v>
      </c>
      <c r="N1732" s="83" t="s">
        <v>22320</v>
      </c>
      <c r="O1732" s="81"/>
      <c r="P1732" s="82" t="s">
        <v>23868</v>
      </c>
      <c r="Q1732" s="83" t="s">
        <v>23869</v>
      </c>
      <c r="R1732" s="82" t="s">
        <v>24428</v>
      </c>
      <c r="S1732" s="121" t="s">
        <v>24429</v>
      </c>
    </row>
    <row r="1733" spans="1:19">
      <c r="A1733" s="126">
        <v>711730</v>
      </c>
      <c r="B1733" s="90" t="str">
        <f t="shared" si="55"/>
        <v>OC711730</v>
      </c>
      <c r="C1733" s="81" t="s">
        <v>24432</v>
      </c>
      <c r="D1733" s="81" t="str">
        <f t="shared" si="56"/>
        <v>711730 - SEWAGE SUB. IWC. BAD DEBT</v>
      </c>
      <c r="E1733" s="120" t="s">
        <v>22319</v>
      </c>
      <c r="F1733" s="121" t="s">
        <v>22320</v>
      </c>
      <c r="G1733" s="81" t="s">
        <v>23745</v>
      </c>
      <c r="H1733" s="81" t="s">
        <v>23746</v>
      </c>
      <c r="I1733" s="120" t="s">
        <v>23307</v>
      </c>
      <c r="J1733" s="83" t="s">
        <v>23308</v>
      </c>
      <c r="K1733" s="82" t="s">
        <v>23866</v>
      </c>
      <c r="L1733" s="83" t="s">
        <v>22320</v>
      </c>
      <c r="M1733" s="82" t="s">
        <v>23867</v>
      </c>
      <c r="N1733" s="83" t="s">
        <v>22320</v>
      </c>
      <c r="O1733" s="81"/>
      <c r="P1733" s="82" t="s">
        <v>23868</v>
      </c>
      <c r="Q1733" s="83" t="s">
        <v>23869</v>
      </c>
      <c r="R1733" s="82" t="s">
        <v>24428</v>
      </c>
      <c r="S1733" s="121" t="s">
        <v>24429</v>
      </c>
    </row>
    <row r="1734" spans="1:19">
      <c r="A1734" s="126">
        <v>711740</v>
      </c>
      <c r="B1734" s="90" t="str">
        <f t="shared" si="55"/>
        <v>OC711740</v>
      </c>
      <c r="C1734" s="81" t="s">
        <v>24433</v>
      </c>
      <c r="D1734" s="81" t="str">
        <f t="shared" si="56"/>
        <v>711740 - HIGHWAY DRAINAGE BAD DEBT</v>
      </c>
      <c r="E1734" s="120" t="s">
        <v>22319</v>
      </c>
      <c r="F1734" s="121" t="s">
        <v>22320</v>
      </c>
      <c r="G1734" s="81" t="s">
        <v>23745</v>
      </c>
      <c r="H1734" s="81" t="s">
        <v>23746</v>
      </c>
      <c r="I1734" s="120" t="s">
        <v>23307</v>
      </c>
      <c r="J1734" s="83" t="s">
        <v>23308</v>
      </c>
      <c r="K1734" s="82" t="s">
        <v>23866</v>
      </c>
      <c r="L1734" s="83" t="s">
        <v>22320</v>
      </c>
      <c r="M1734" s="82" t="s">
        <v>23867</v>
      </c>
      <c r="N1734" s="83" t="s">
        <v>22320</v>
      </c>
      <c r="O1734" s="81"/>
      <c r="P1734" s="82" t="s">
        <v>23868</v>
      </c>
      <c r="Q1734" s="83" t="s">
        <v>23869</v>
      </c>
      <c r="R1734" s="82" t="s">
        <v>24428</v>
      </c>
      <c r="S1734" s="121" t="s">
        <v>24429</v>
      </c>
    </row>
    <row r="1735" spans="1:19">
      <c r="A1735" s="126">
        <v>711750</v>
      </c>
      <c r="B1735" s="90" t="str">
        <f t="shared" si="55"/>
        <v>OC711750</v>
      </c>
      <c r="C1735" s="81" t="s">
        <v>24434</v>
      </c>
      <c r="D1735" s="81" t="str">
        <f t="shared" si="56"/>
        <v>711750 - Suburban Water Bad Debt</v>
      </c>
      <c r="E1735" s="120" t="s">
        <v>22319</v>
      </c>
      <c r="F1735" s="121" t="s">
        <v>22320</v>
      </c>
      <c r="G1735" s="81" t="s">
        <v>23745</v>
      </c>
      <c r="H1735" s="81" t="s">
        <v>23746</v>
      </c>
      <c r="I1735" s="120" t="s">
        <v>23307</v>
      </c>
      <c r="J1735" s="83" t="s">
        <v>23308</v>
      </c>
      <c r="K1735" s="82" t="s">
        <v>23866</v>
      </c>
      <c r="L1735" s="83" t="s">
        <v>22320</v>
      </c>
      <c r="M1735" s="82" t="s">
        <v>23867</v>
      </c>
      <c r="N1735" s="83" t="s">
        <v>22320</v>
      </c>
      <c r="O1735" s="81"/>
      <c r="P1735" s="82" t="s">
        <v>23868</v>
      </c>
      <c r="Q1735" s="83" t="s">
        <v>23869</v>
      </c>
      <c r="R1735" s="82" t="s">
        <v>24428</v>
      </c>
      <c r="S1735" s="121" t="s">
        <v>24429</v>
      </c>
    </row>
    <row r="1736" spans="1:19">
      <c r="A1736" s="126">
        <v>711800</v>
      </c>
      <c r="B1736" s="90" t="str">
        <f t="shared" si="55"/>
        <v>OC711800</v>
      </c>
      <c r="C1736" s="81" t="s">
        <v>24435</v>
      </c>
      <c r="D1736" s="81" t="str">
        <f t="shared" si="56"/>
        <v>711800 - Loss On Disposition of Assets</v>
      </c>
      <c r="E1736" s="120" t="s">
        <v>22319</v>
      </c>
      <c r="F1736" s="121" t="s">
        <v>22320</v>
      </c>
      <c r="G1736" s="81" t="s">
        <v>23745</v>
      </c>
      <c r="H1736" s="81" t="s">
        <v>23746</v>
      </c>
      <c r="I1736" s="120" t="s">
        <v>23307</v>
      </c>
      <c r="J1736" s="83" t="s">
        <v>23308</v>
      </c>
      <c r="K1736" s="82" t="s">
        <v>23866</v>
      </c>
      <c r="L1736" s="83" t="s">
        <v>22320</v>
      </c>
      <c r="M1736" s="82" t="s">
        <v>23867</v>
      </c>
      <c r="N1736" s="83" t="s">
        <v>22320</v>
      </c>
      <c r="O1736" s="81"/>
      <c r="P1736" s="82" t="s">
        <v>23868</v>
      </c>
      <c r="Q1736" s="83" t="s">
        <v>23869</v>
      </c>
      <c r="R1736" s="82" t="s">
        <v>23892</v>
      </c>
      <c r="S1736" s="121" t="s">
        <v>23869</v>
      </c>
    </row>
    <row r="1737" spans="1:19">
      <c r="A1737" s="126">
        <v>712000</v>
      </c>
      <c r="B1737" s="90" t="str">
        <f t="shared" si="55"/>
        <v>OC712000</v>
      </c>
      <c r="C1737" s="81" t="s">
        <v>24436</v>
      </c>
      <c r="D1737" s="81" t="str">
        <f t="shared" si="56"/>
        <v>712000 - Impairment Expense</v>
      </c>
      <c r="E1737" s="120" t="s">
        <v>22319</v>
      </c>
      <c r="F1737" s="121" t="s">
        <v>22320</v>
      </c>
      <c r="G1737" s="81" t="s">
        <v>23745</v>
      </c>
      <c r="H1737" s="81" t="s">
        <v>23746</v>
      </c>
      <c r="I1737" s="120" t="s">
        <v>23307</v>
      </c>
      <c r="J1737" s="83" t="s">
        <v>23308</v>
      </c>
      <c r="K1737" s="82" t="s">
        <v>23866</v>
      </c>
      <c r="L1737" s="83" t="s">
        <v>22320</v>
      </c>
      <c r="M1737" s="82" t="s">
        <v>23867</v>
      </c>
      <c r="N1737" s="83" t="s">
        <v>22320</v>
      </c>
      <c r="O1737" s="81"/>
      <c r="P1737" s="82" t="s">
        <v>23868</v>
      </c>
      <c r="Q1737" s="83" t="s">
        <v>23869</v>
      </c>
      <c r="R1737" s="82" t="s">
        <v>23892</v>
      </c>
      <c r="S1737" s="121" t="s">
        <v>23869</v>
      </c>
    </row>
    <row r="1738" spans="1:19">
      <c r="A1738" s="126">
        <v>720100</v>
      </c>
      <c r="B1738" s="90" t="str">
        <f t="shared" si="55"/>
        <v>OC720100</v>
      </c>
      <c r="C1738" s="81" t="s">
        <v>24437</v>
      </c>
      <c r="D1738" s="81" t="str">
        <f t="shared" si="56"/>
        <v>720100 - Contribution For Operations</v>
      </c>
      <c r="E1738" s="120" t="s">
        <v>22319</v>
      </c>
      <c r="F1738" s="121" t="s">
        <v>22320</v>
      </c>
      <c r="G1738" s="81" t="s">
        <v>23745</v>
      </c>
      <c r="H1738" s="81" t="s">
        <v>23746</v>
      </c>
      <c r="I1738" s="120" t="s">
        <v>23307</v>
      </c>
      <c r="J1738" s="83" t="s">
        <v>23308</v>
      </c>
      <c r="K1738" s="82" t="s">
        <v>23866</v>
      </c>
      <c r="L1738" s="83" t="s">
        <v>22320</v>
      </c>
      <c r="M1738" s="82" t="s">
        <v>23867</v>
      </c>
      <c r="N1738" s="83" t="s">
        <v>22320</v>
      </c>
      <c r="O1738" s="81"/>
      <c r="P1738" s="82" t="s">
        <v>24438</v>
      </c>
      <c r="Q1738" s="83" t="s">
        <v>24439</v>
      </c>
      <c r="R1738" s="82" t="s">
        <v>24440</v>
      </c>
      <c r="S1738" s="121" t="s">
        <v>24439</v>
      </c>
    </row>
    <row r="1739" spans="1:19">
      <c r="A1739" s="126">
        <v>720200</v>
      </c>
      <c r="B1739" s="90" t="str">
        <f t="shared" si="55"/>
        <v>OC720200</v>
      </c>
      <c r="C1739" s="81" t="s">
        <v>18930</v>
      </c>
      <c r="D1739" s="81" t="str">
        <f t="shared" si="56"/>
        <v>720200 - Detroit Residential Water Assistance Program</v>
      </c>
      <c r="E1739" s="120" t="s">
        <v>22319</v>
      </c>
      <c r="F1739" s="121" t="s">
        <v>22320</v>
      </c>
      <c r="G1739" s="81" t="s">
        <v>23745</v>
      </c>
      <c r="H1739" s="81" t="s">
        <v>23746</v>
      </c>
      <c r="I1739" s="120" t="s">
        <v>23307</v>
      </c>
      <c r="J1739" s="83" t="s">
        <v>23308</v>
      </c>
      <c r="K1739" s="82" t="s">
        <v>23866</v>
      </c>
      <c r="L1739" s="83" t="s">
        <v>22320</v>
      </c>
      <c r="M1739" s="82" t="s">
        <v>23867</v>
      </c>
      <c r="N1739" s="83" t="s">
        <v>22320</v>
      </c>
      <c r="O1739" s="81"/>
      <c r="P1739" s="82" t="s">
        <v>24441</v>
      </c>
      <c r="Q1739" s="83" t="s">
        <v>24442</v>
      </c>
      <c r="R1739" s="82" t="s">
        <v>24443</v>
      </c>
      <c r="S1739" s="121" t="s">
        <v>24442</v>
      </c>
    </row>
    <row r="1740" spans="1:19">
      <c r="A1740" s="126">
        <v>720300</v>
      </c>
      <c r="B1740" s="90" t="str">
        <f t="shared" si="55"/>
        <v>OC720300</v>
      </c>
      <c r="C1740" s="81" t="s">
        <v>24444</v>
      </c>
      <c r="D1740" s="81" t="str">
        <f t="shared" si="56"/>
        <v>720300 - Water Retail Assistance Program</v>
      </c>
      <c r="E1740" s="120" t="s">
        <v>22319</v>
      </c>
      <c r="F1740" s="121" t="s">
        <v>22320</v>
      </c>
      <c r="G1740" s="81" t="s">
        <v>23745</v>
      </c>
      <c r="H1740" s="81" t="s">
        <v>23746</v>
      </c>
      <c r="I1740" s="120" t="s">
        <v>23307</v>
      </c>
      <c r="J1740" s="83" t="s">
        <v>23308</v>
      </c>
      <c r="K1740" s="82" t="s">
        <v>23866</v>
      </c>
      <c r="L1740" s="83" t="s">
        <v>22320</v>
      </c>
      <c r="M1740" s="82" t="s">
        <v>23867</v>
      </c>
      <c r="N1740" s="83" t="s">
        <v>22320</v>
      </c>
      <c r="O1740" s="81"/>
      <c r="P1740" s="82" t="s">
        <v>24441</v>
      </c>
      <c r="Q1740" s="83" t="s">
        <v>24442</v>
      </c>
      <c r="R1740" s="82" t="s">
        <v>24443</v>
      </c>
      <c r="S1740" s="121" t="s">
        <v>24442</v>
      </c>
    </row>
    <row r="1741" spans="1:19">
      <c r="A1741" s="126">
        <v>721100</v>
      </c>
      <c r="B1741" s="90" t="str">
        <f t="shared" si="55"/>
        <v>OC721100</v>
      </c>
      <c r="C1741" s="81" t="s">
        <v>24445</v>
      </c>
      <c r="D1741" s="81" t="str">
        <f t="shared" si="56"/>
        <v>721100 - Grant Contributions-Cash_</v>
      </c>
      <c r="E1741" s="120" t="s">
        <v>22319</v>
      </c>
      <c r="F1741" s="121" t="s">
        <v>22320</v>
      </c>
      <c r="G1741" s="81" t="s">
        <v>23745</v>
      </c>
      <c r="H1741" s="81" t="s">
        <v>23746</v>
      </c>
      <c r="I1741" s="120" t="s">
        <v>23307</v>
      </c>
      <c r="J1741" s="83" t="s">
        <v>23308</v>
      </c>
      <c r="K1741" s="82" t="s">
        <v>23866</v>
      </c>
      <c r="L1741" s="83" t="s">
        <v>22320</v>
      </c>
      <c r="M1741" s="82" t="s">
        <v>23867</v>
      </c>
      <c r="N1741" s="83" t="s">
        <v>22320</v>
      </c>
      <c r="O1741" s="81"/>
      <c r="P1741" s="82" t="s">
        <v>24441</v>
      </c>
      <c r="Q1741" s="83" t="s">
        <v>24442</v>
      </c>
      <c r="R1741" s="82" t="s">
        <v>24443</v>
      </c>
      <c r="S1741" s="121" t="s">
        <v>24442</v>
      </c>
    </row>
    <row r="1742" spans="1:19">
      <c r="A1742" s="126">
        <v>721200</v>
      </c>
      <c r="B1742" s="90" t="str">
        <f t="shared" si="55"/>
        <v>OC721200</v>
      </c>
      <c r="C1742" s="81" t="s">
        <v>24446</v>
      </c>
      <c r="D1742" s="81" t="str">
        <f t="shared" si="56"/>
        <v>721200 - Grant Contributions- In-Kind</v>
      </c>
      <c r="E1742" s="120" t="s">
        <v>22319</v>
      </c>
      <c r="F1742" s="121" t="s">
        <v>22320</v>
      </c>
      <c r="G1742" s="81" t="s">
        <v>23745</v>
      </c>
      <c r="H1742" s="81" t="s">
        <v>23746</v>
      </c>
      <c r="I1742" s="120" t="s">
        <v>23307</v>
      </c>
      <c r="J1742" s="83" t="s">
        <v>23308</v>
      </c>
      <c r="K1742" s="82" t="s">
        <v>23866</v>
      </c>
      <c r="L1742" s="83" t="s">
        <v>22320</v>
      </c>
      <c r="M1742" s="82" t="s">
        <v>23867</v>
      </c>
      <c r="N1742" s="83" t="s">
        <v>22320</v>
      </c>
      <c r="O1742" s="81"/>
      <c r="P1742" s="82" t="s">
        <v>24441</v>
      </c>
      <c r="Q1742" s="83" t="s">
        <v>24442</v>
      </c>
      <c r="R1742" s="82" t="s">
        <v>24443</v>
      </c>
      <c r="S1742" s="121" t="s">
        <v>24442</v>
      </c>
    </row>
    <row r="1743" spans="1:19">
      <c r="A1743" s="126">
        <v>721300</v>
      </c>
      <c r="B1743" s="90" t="str">
        <f t="shared" si="55"/>
        <v>OC721300</v>
      </c>
      <c r="C1743" s="81" t="s">
        <v>23231</v>
      </c>
      <c r="D1743" s="81" t="str">
        <f t="shared" si="56"/>
        <v>721300 - Grant Contributions – Non-Cash – State</v>
      </c>
      <c r="E1743" s="120" t="s">
        <v>22319</v>
      </c>
      <c r="F1743" s="121" t="s">
        <v>22320</v>
      </c>
      <c r="G1743" s="81" t="s">
        <v>23745</v>
      </c>
      <c r="H1743" s="81" t="s">
        <v>23746</v>
      </c>
      <c r="I1743" s="120" t="s">
        <v>23307</v>
      </c>
      <c r="J1743" s="83" t="s">
        <v>23308</v>
      </c>
      <c r="K1743" s="82" t="s">
        <v>23866</v>
      </c>
      <c r="L1743" s="83" t="s">
        <v>22320</v>
      </c>
      <c r="M1743" s="82" t="s">
        <v>23867</v>
      </c>
      <c r="N1743" s="83" t="s">
        <v>22320</v>
      </c>
      <c r="O1743" s="81"/>
      <c r="P1743" s="82" t="s">
        <v>24441</v>
      </c>
      <c r="Q1743" s="83" t="s">
        <v>24442</v>
      </c>
      <c r="R1743" s="82" t="s">
        <v>24443</v>
      </c>
      <c r="S1743" s="121" t="s">
        <v>24442</v>
      </c>
    </row>
    <row r="1744" spans="1:19">
      <c r="A1744" s="126">
        <v>721400</v>
      </c>
      <c r="B1744" s="90" t="str">
        <f t="shared" si="55"/>
        <v>OC721400</v>
      </c>
      <c r="C1744" s="81" t="s">
        <v>24447</v>
      </c>
      <c r="D1744" s="81" t="str">
        <f t="shared" si="56"/>
        <v>721400 - Grant Contribution - Non Cash - Federal</v>
      </c>
      <c r="E1744" s="120" t="s">
        <v>22319</v>
      </c>
      <c r="F1744" s="121" t="s">
        <v>22320</v>
      </c>
      <c r="G1744" s="81" t="s">
        <v>23745</v>
      </c>
      <c r="H1744" s="81" t="s">
        <v>23746</v>
      </c>
      <c r="I1744" s="120" t="s">
        <v>23307</v>
      </c>
      <c r="J1744" s="83" t="s">
        <v>23308</v>
      </c>
      <c r="K1744" s="82" t="s">
        <v>23866</v>
      </c>
      <c r="L1744" s="83" t="s">
        <v>22320</v>
      </c>
      <c r="M1744" s="82" t="s">
        <v>23867</v>
      </c>
      <c r="N1744" s="83" t="s">
        <v>22320</v>
      </c>
      <c r="O1744" s="81"/>
      <c r="P1744" s="82" t="s">
        <v>24441</v>
      </c>
      <c r="Q1744" s="83" t="s">
        <v>24442</v>
      </c>
      <c r="R1744" s="82" t="s">
        <v>24443</v>
      </c>
      <c r="S1744" s="121" t="s">
        <v>24442</v>
      </c>
    </row>
    <row r="1745" spans="1:19">
      <c r="A1745" s="126">
        <v>730100</v>
      </c>
      <c r="B1745" s="90" t="str">
        <f t="shared" si="55"/>
        <v>OC730100</v>
      </c>
      <c r="C1745" s="81" t="s">
        <v>24448</v>
      </c>
      <c r="D1745" s="81" t="str">
        <f t="shared" si="56"/>
        <v>730100 - Transfer to Airport</v>
      </c>
      <c r="E1745" s="120" t="s">
        <v>22319</v>
      </c>
      <c r="F1745" s="121" t="s">
        <v>22320</v>
      </c>
      <c r="G1745" s="81" t="s">
        <v>23745</v>
      </c>
      <c r="H1745" s="81" t="s">
        <v>23746</v>
      </c>
      <c r="I1745" s="120" t="s">
        <v>23307</v>
      </c>
      <c r="J1745" s="83" t="s">
        <v>23308</v>
      </c>
      <c r="K1745" s="82" t="s">
        <v>23866</v>
      </c>
      <c r="L1745" s="83" t="s">
        <v>22320</v>
      </c>
      <c r="M1745" s="82" t="s">
        <v>23867</v>
      </c>
      <c r="N1745" s="83" t="s">
        <v>22320</v>
      </c>
      <c r="O1745" s="81"/>
      <c r="P1745" s="82" t="s">
        <v>24449</v>
      </c>
      <c r="Q1745" s="83" t="s">
        <v>24450</v>
      </c>
      <c r="R1745" s="82" t="s">
        <v>24451</v>
      </c>
      <c r="S1745" s="121" t="s">
        <v>24450</v>
      </c>
    </row>
    <row r="1746" spans="1:19">
      <c r="A1746" s="126">
        <v>730101</v>
      </c>
      <c r="B1746" s="90" t="str">
        <f t="shared" si="55"/>
        <v>OC730101</v>
      </c>
      <c r="C1746" s="81" t="s">
        <v>24452</v>
      </c>
      <c r="D1746" s="81" t="str">
        <f t="shared" si="56"/>
        <v>730101 - Transfer to Arts</v>
      </c>
      <c r="E1746" s="120" t="s">
        <v>22319</v>
      </c>
      <c r="F1746" s="121" t="s">
        <v>22320</v>
      </c>
      <c r="G1746" s="81" t="s">
        <v>23745</v>
      </c>
      <c r="H1746" s="81" t="s">
        <v>23746</v>
      </c>
      <c r="I1746" s="120" t="s">
        <v>23307</v>
      </c>
      <c r="J1746" s="83" t="s">
        <v>23308</v>
      </c>
      <c r="K1746" s="82" t="s">
        <v>23866</v>
      </c>
      <c r="L1746" s="83" t="s">
        <v>22320</v>
      </c>
      <c r="M1746" s="82" t="s">
        <v>23867</v>
      </c>
      <c r="N1746" s="83" t="s">
        <v>22320</v>
      </c>
      <c r="O1746" s="81"/>
      <c r="P1746" s="82" t="s">
        <v>24449</v>
      </c>
      <c r="Q1746" s="83" t="s">
        <v>24450</v>
      </c>
      <c r="R1746" s="82" t="s">
        <v>24451</v>
      </c>
      <c r="S1746" s="121" t="s">
        <v>24450</v>
      </c>
    </row>
    <row r="1747" spans="1:19">
      <c r="A1747" s="126">
        <v>730102</v>
      </c>
      <c r="B1747" s="90" t="str">
        <f t="shared" si="55"/>
        <v>OC730102</v>
      </c>
      <c r="C1747" s="81" t="s">
        <v>24453</v>
      </c>
      <c r="D1747" s="81" t="str">
        <f t="shared" si="56"/>
        <v>730102 - Transfer to Budget</v>
      </c>
      <c r="E1747" s="120" t="s">
        <v>22319</v>
      </c>
      <c r="F1747" s="121" t="s">
        <v>22320</v>
      </c>
      <c r="G1747" s="81" t="s">
        <v>23745</v>
      </c>
      <c r="H1747" s="81" t="s">
        <v>23746</v>
      </c>
      <c r="I1747" s="120" t="s">
        <v>23307</v>
      </c>
      <c r="J1747" s="83" t="s">
        <v>23308</v>
      </c>
      <c r="K1747" s="82" t="s">
        <v>23866</v>
      </c>
      <c r="L1747" s="83" t="s">
        <v>22320</v>
      </c>
      <c r="M1747" s="82" t="s">
        <v>23867</v>
      </c>
      <c r="N1747" s="83" t="s">
        <v>22320</v>
      </c>
      <c r="O1747" s="81"/>
      <c r="P1747" s="82" t="s">
        <v>24449</v>
      </c>
      <c r="Q1747" s="83" t="s">
        <v>24450</v>
      </c>
      <c r="R1747" s="82" t="s">
        <v>24451</v>
      </c>
      <c r="S1747" s="121" t="s">
        <v>24450</v>
      </c>
    </row>
    <row r="1748" spans="1:19">
      <c r="A1748" s="126">
        <v>730103</v>
      </c>
      <c r="B1748" s="90" t="str">
        <f t="shared" si="55"/>
        <v>OC730103</v>
      </c>
      <c r="C1748" s="81" t="s">
        <v>24454</v>
      </c>
      <c r="D1748" s="81" t="str">
        <f t="shared" si="56"/>
        <v>730103 - Transfer to Building &amp; Safety</v>
      </c>
      <c r="E1748" s="120" t="s">
        <v>22319</v>
      </c>
      <c r="F1748" s="121" t="s">
        <v>22320</v>
      </c>
      <c r="G1748" s="81" t="s">
        <v>23745</v>
      </c>
      <c r="H1748" s="81" t="s">
        <v>23746</v>
      </c>
      <c r="I1748" s="120" t="s">
        <v>23307</v>
      </c>
      <c r="J1748" s="83" t="s">
        <v>23308</v>
      </c>
      <c r="K1748" s="82" t="s">
        <v>23866</v>
      </c>
      <c r="L1748" s="83" t="s">
        <v>22320</v>
      </c>
      <c r="M1748" s="82" t="s">
        <v>23867</v>
      </c>
      <c r="N1748" s="83" t="s">
        <v>22320</v>
      </c>
      <c r="O1748" s="81"/>
      <c r="P1748" s="82" t="s">
        <v>24449</v>
      </c>
      <c r="Q1748" s="83" t="s">
        <v>24450</v>
      </c>
      <c r="R1748" s="82" t="s">
        <v>24451</v>
      </c>
      <c r="S1748" s="121" t="s">
        <v>24450</v>
      </c>
    </row>
    <row r="1749" spans="1:19">
      <c r="A1749" s="126">
        <v>730104</v>
      </c>
      <c r="B1749" s="90" t="str">
        <f t="shared" si="55"/>
        <v>OC730104</v>
      </c>
      <c r="C1749" s="81" t="s">
        <v>24455</v>
      </c>
      <c r="D1749" s="81" t="str">
        <f t="shared" si="56"/>
        <v>730104 - Transfer to City Engineers</v>
      </c>
      <c r="E1749" s="120" t="s">
        <v>22319</v>
      </c>
      <c r="F1749" s="121" t="s">
        <v>22320</v>
      </c>
      <c r="G1749" s="81" t="s">
        <v>23745</v>
      </c>
      <c r="H1749" s="81" t="s">
        <v>23746</v>
      </c>
      <c r="I1749" s="120" t="s">
        <v>23307</v>
      </c>
      <c r="J1749" s="83" t="s">
        <v>23308</v>
      </c>
      <c r="K1749" s="82" t="s">
        <v>23866</v>
      </c>
      <c r="L1749" s="83" t="s">
        <v>22320</v>
      </c>
      <c r="M1749" s="82" t="s">
        <v>23867</v>
      </c>
      <c r="N1749" s="83" t="s">
        <v>22320</v>
      </c>
      <c r="O1749" s="81"/>
      <c r="P1749" s="82" t="s">
        <v>24449</v>
      </c>
      <c r="Q1749" s="83" t="s">
        <v>24450</v>
      </c>
      <c r="R1749" s="82" t="s">
        <v>24451</v>
      </c>
      <c r="S1749" s="121" t="s">
        <v>24450</v>
      </c>
    </row>
    <row r="1750" spans="1:19">
      <c r="A1750" s="126">
        <v>730105</v>
      </c>
      <c r="B1750" s="90" t="str">
        <f t="shared" si="55"/>
        <v>OC730105</v>
      </c>
      <c r="C1750" s="81" t="s">
        <v>24456</v>
      </c>
      <c r="D1750" s="81" t="str">
        <f t="shared" si="56"/>
        <v>730105 - Transfer to Civic Center</v>
      </c>
      <c r="E1750" s="120" t="s">
        <v>22319</v>
      </c>
      <c r="F1750" s="121" t="s">
        <v>22320</v>
      </c>
      <c r="G1750" s="81" t="s">
        <v>23745</v>
      </c>
      <c r="H1750" s="81" t="s">
        <v>23746</v>
      </c>
      <c r="I1750" s="120" t="s">
        <v>23307</v>
      </c>
      <c r="J1750" s="83" t="s">
        <v>23308</v>
      </c>
      <c r="K1750" s="82" t="s">
        <v>23866</v>
      </c>
      <c r="L1750" s="83" t="s">
        <v>22320</v>
      </c>
      <c r="M1750" s="82" t="s">
        <v>23867</v>
      </c>
      <c r="N1750" s="83" t="s">
        <v>22320</v>
      </c>
      <c r="O1750" s="81"/>
      <c r="P1750" s="82" t="s">
        <v>24449</v>
      </c>
      <c r="Q1750" s="83" t="s">
        <v>24450</v>
      </c>
      <c r="R1750" s="82" t="s">
        <v>24451</v>
      </c>
      <c r="S1750" s="121" t="s">
        <v>24450</v>
      </c>
    </row>
    <row r="1751" spans="1:19">
      <c r="A1751" s="126">
        <v>730106</v>
      </c>
      <c r="B1751" s="90" t="str">
        <f t="shared" si="55"/>
        <v>OC730106</v>
      </c>
      <c r="C1751" s="81" t="s">
        <v>24457</v>
      </c>
      <c r="D1751" s="81" t="str">
        <f t="shared" si="56"/>
        <v>730106 - Transfer to Cede</v>
      </c>
      <c r="E1751" s="120" t="s">
        <v>22319</v>
      </c>
      <c r="F1751" s="121" t="s">
        <v>22320</v>
      </c>
      <c r="G1751" s="81" t="s">
        <v>23745</v>
      </c>
      <c r="H1751" s="81" t="s">
        <v>23746</v>
      </c>
      <c r="I1751" s="120" t="s">
        <v>23307</v>
      </c>
      <c r="J1751" s="83" t="s">
        <v>23308</v>
      </c>
      <c r="K1751" s="82" t="s">
        <v>23866</v>
      </c>
      <c r="L1751" s="83" t="s">
        <v>22320</v>
      </c>
      <c r="M1751" s="82" t="s">
        <v>23867</v>
      </c>
      <c r="N1751" s="83" t="s">
        <v>22320</v>
      </c>
      <c r="O1751" s="81"/>
      <c r="P1751" s="82" t="s">
        <v>24449</v>
      </c>
      <c r="Q1751" s="83" t="s">
        <v>24450</v>
      </c>
      <c r="R1751" s="82" t="s">
        <v>24451</v>
      </c>
      <c r="S1751" s="121" t="s">
        <v>24450</v>
      </c>
    </row>
    <row r="1752" spans="1:19">
      <c r="A1752" s="126">
        <v>730107</v>
      </c>
      <c r="B1752" s="90" t="str">
        <f t="shared" si="55"/>
        <v>OC730107</v>
      </c>
      <c r="C1752" s="81" t="s">
        <v>24458</v>
      </c>
      <c r="D1752" s="81" t="str">
        <f t="shared" si="56"/>
        <v>730107 - Transfer to Consumer Affairs</v>
      </c>
      <c r="E1752" s="120" t="s">
        <v>22319</v>
      </c>
      <c r="F1752" s="121" t="s">
        <v>22320</v>
      </c>
      <c r="G1752" s="81" t="s">
        <v>23745</v>
      </c>
      <c r="H1752" s="81" t="s">
        <v>23746</v>
      </c>
      <c r="I1752" s="120" t="s">
        <v>23307</v>
      </c>
      <c r="J1752" s="83" t="s">
        <v>23308</v>
      </c>
      <c r="K1752" s="82" t="s">
        <v>23866</v>
      </c>
      <c r="L1752" s="83" t="s">
        <v>22320</v>
      </c>
      <c r="M1752" s="82" t="s">
        <v>23867</v>
      </c>
      <c r="N1752" s="83" t="s">
        <v>22320</v>
      </c>
      <c r="O1752" s="81"/>
      <c r="P1752" s="82" t="s">
        <v>24449</v>
      </c>
      <c r="Q1752" s="83" t="s">
        <v>24450</v>
      </c>
      <c r="R1752" s="82" t="s">
        <v>24451</v>
      </c>
      <c r="S1752" s="121" t="s">
        <v>24450</v>
      </c>
    </row>
    <row r="1753" spans="1:19">
      <c r="A1753" s="126">
        <v>730108</v>
      </c>
      <c r="B1753" s="90" t="str">
        <f t="shared" si="55"/>
        <v>OC730108</v>
      </c>
      <c r="C1753" s="81" t="s">
        <v>24459</v>
      </c>
      <c r="D1753" s="81" t="str">
        <f t="shared" si="56"/>
        <v>730108 - Transfer to Data Processing</v>
      </c>
      <c r="E1753" s="120" t="s">
        <v>22319</v>
      </c>
      <c r="F1753" s="121" t="s">
        <v>22320</v>
      </c>
      <c r="G1753" s="81" t="s">
        <v>23745</v>
      </c>
      <c r="H1753" s="81" t="s">
        <v>23746</v>
      </c>
      <c r="I1753" s="120" t="s">
        <v>23307</v>
      </c>
      <c r="J1753" s="83" t="s">
        <v>23308</v>
      </c>
      <c r="K1753" s="82" t="s">
        <v>23866</v>
      </c>
      <c r="L1753" s="83" t="s">
        <v>22320</v>
      </c>
      <c r="M1753" s="82" t="s">
        <v>23867</v>
      </c>
      <c r="N1753" s="83" t="s">
        <v>22320</v>
      </c>
      <c r="O1753" s="81"/>
      <c r="P1753" s="82" t="s">
        <v>24449</v>
      </c>
      <c r="Q1753" s="83" t="s">
        <v>24450</v>
      </c>
      <c r="R1753" s="82" t="s">
        <v>24451</v>
      </c>
      <c r="S1753" s="121" t="s">
        <v>24450</v>
      </c>
    </row>
    <row r="1754" spans="1:19">
      <c r="A1754" s="126">
        <v>730109</v>
      </c>
      <c r="B1754" s="90" t="str">
        <f t="shared" si="55"/>
        <v>OC730109</v>
      </c>
      <c r="C1754" s="81" t="s">
        <v>24460</v>
      </c>
      <c r="D1754" s="81" t="str">
        <f t="shared" si="56"/>
        <v>730109 - Transfer to Dew</v>
      </c>
      <c r="E1754" s="120" t="s">
        <v>22319</v>
      </c>
      <c r="F1754" s="121" t="s">
        <v>22320</v>
      </c>
      <c r="G1754" s="81" t="s">
        <v>23745</v>
      </c>
      <c r="H1754" s="81" t="s">
        <v>23746</v>
      </c>
      <c r="I1754" s="120" t="s">
        <v>23307</v>
      </c>
      <c r="J1754" s="83" t="s">
        <v>23308</v>
      </c>
      <c r="K1754" s="82" t="s">
        <v>23866</v>
      </c>
      <c r="L1754" s="83" t="s">
        <v>22320</v>
      </c>
      <c r="M1754" s="82" t="s">
        <v>23867</v>
      </c>
      <c r="N1754" s="83" t="s">
        <v>22320</v>
      </c>
      <c r="O1754" s="81"/>
      <c r="P1754" s="82" t="s">
        <v>24449</v>
      </c>
      <c r="Q1754" s="83" t="s">
        <v>24450</v>
      </c>
      <c r="R1754" s="82" t="s">
        <v>24451</v>
      </c>
      <c r="S1754" s="121" t="s">
        <v>24450</v>
      </c>
    </row>
    <row r="1755" spans="1:19">
      <c r="A1755" s="126">
        <v>730110</v>
      </c>
      <c r="B1755" s="90" t="str">
        <f t="shared" si="55"/>
        <v>OC730110</v>
      </c>
      <c r="C1755" s="81" t="s">
        <v>24461</v>
      </c>
      <c r="D1755" s="81" t="str">
        <f t="shared" si="56"/>
        <v>730110 - Transfer to Finance</v>
      </c>
      <c r="E1755" s="120" t="s">
        <v>22319</v>
      </c>
      <c r="F1755" s="121" t="s">
        <v>22320</v>
      </c>
      <c r="G1755" s="81" t="s">
        <v>23745</v>
      </c>
      <c r="H1755" s="81" t="s">
        <v>23746</v>
      </c>
      <c r="I1755" s="120" t="s">
        <v>23307</v>
      </c>
      <c r="J1755" s="83" t="s">
        <v>23308</v>
      </c>
      <c r="K1755" s="82" t="s">
        <v>23866</v>
      </c>
      <c r="L1755" s="83" t="s">
        <v>22320</v>
      </c>
      <c r="M1755" s="82" t="s">
        <v>23867</v>
      </c>
      <c r="N1755" s="83" t="s">
        <v>22320</v>
      </c>
      <c r="O1755" s="81"/>
      <c r="P1755" s="82" t="s">
        <v>24449</v>
      </c>
      <c r="Q1755" s="83" t="s">
        <v>24450</v>
      </c>
      <c r="R1755" s="82" t="s">
        <v>24451</v>
      </c>
      <c r="S1755" s="121" t="s">
        <v>24450</v>
      </c>
    </row>
    <row r="1756" spans="1:19">
      <c r="A1756" s="126">
        <v>730111</v>
      </c>
      <c r="B1756" s="90" t="str">
        <f t="shared" si="55"/>
        <v>OC730111</v>
      </c>
      <c r="C1756" s="81" t="s">
        <v>24462</v>
      </c>
      <c r="D1756" s="81" t="str">
        <f t="shared" si="56"/>
        <v>730111 - Transfer to Fire</v>
      </c>
      <c r="E1756" s="120" t="s">
        <v>22319</v>
      </c>
      <c r="F1756" s="121" t="s">
        <v>22320</v>
      </c>
      <c r="G1756" s="81" t="s">
        <v>23745</v>
      </c>
      <c r="H1756" s="81" t="s">
        <v>23746</v>
      </c>
      <c r="I1756" s="120" t="s">
        <v>23307</v>
      </c>
      <c r="J1756" s="83" t="s">
        <v>23308</v>
      </c>
      <c r="K1756" s="82" t="s">
        <v>23866</v>
      </c>
      <c r="L1756" s="83" t="s">
        <v>22320</v>
      </c>
      <c r="M1756" s="82" t="s">
        <v>23867</v>
      </c>
      <c r="N1756" s="83" t="s">
        <v>22320</v>
      </c>
      <c r="O1756" s="81"/>
      <c r="P1756" s="82" t="s">
        <v>24449</v>
      </c>
      <c r="Q1756" s="83" t="s">
        <v>24450</v>
      </c>
      <c r="R1756" s="82" t="s">
        <v>24451</v>
      </c>
      <c r="S1756" s="121" t="s">
        <v>24450</v>
      </c>
    </row>
    <row r="1757" spans="1:19">
      <c r="A1757" s="126">
        <v>730112</v>
      </c>
      <c r="B1757" s="90" t="str">
        <f t="shared" si="55"/>
        <v>OC730112</v>
      </c>
      <c r="C1757" s="81" t="s">
        <v>24463</v>
      </c>
      <c r="D1757" s="81" t="str">
        <f t="shared" si="56"/>
        <v>730112 - Transfer to Health</v>
      </c>
      <c r="E1757" s="120" t="s">
        <v>22319</v>
      </c>
      <c r="F1757" s="121" t="s">
        <v>22320</v>
      </c>
      <c r="G1757" s="81" t="s">
        <v>23745</v>
      </c>
      <c r="H1757" s="81" t="s">
        <v>23746</v>
      </c>
      <c r="I1757" s="120" t="s">
        <v>23307</v>
      </c>
      <c r="J1757" s="83" t="s">
        <v>23308</v>
      </c>
      <c r="K1757" s="82" t="s">
        <v>23866</v>
      </c>
      <c r="L1757" s="83" t="s">
        <v>22320</v>
      </c>
      <c r="M1757" s="82" t="s">
        <v>23867</v>
      </c>
      <c r="N1757" s="83" t="s">
        <v>22320</v>
      </c>
      <c r="O1757" s="81"/>
      <c r="P1757" s="82" t="s">
        <v>24449</v>
      </c>
      <c r="Q1757" s="83" t="s">
        <v>24450</v>
      </c>
      <c r="R1757" s="82" t="s">
        <v>24451</v>
      </c>
      <c r="S1757" s="121" t="s">
        <v>24450</v>
      </c>
    </row>
    <row r="1758" spans="1:19">
      <c r="A1758" s="126">
        <v>730113</v>
      </c>
      <c r="B1758" s="90" t="str">
        <f t="shared" si="55"/>
        <v>OC730113</v>
      </c>
      <c r="C1758" s="81" t="s">
        <v>24464</v>
      </c>
      <c r="D1758" s="81" t="str">
        <f t="shared" si="56"/>
        <v>730113 - Transfer to Historical</v>
      </c>
      <c r="E1758" s="120" t="s">
        <v>22319</v>
      </c>
      <c r="F1758" s="121" t="s">
        <v>22320</v>
      </c>
      <c r="G1758" s="81" t="s">
        <v>23745</v>
      </c>
      <c r="H1758" s="81" t="s">
        <v>23746</v>
      </c>
      <c r="I1758" s="120" t="s">
        <v>23307</v>
      </c>
      <c r="J1758" s="83" t="s">
        <v>23308</v>
      </c>
      <c r="K1758" s="82" t="s">
        <v>23866</v>
      </c>
      <c r="L1758" s="83" t="s">
        <v>22320</v>
      </c>
      <c r="M1758" s="82" t="s">
        <v>23867</v>
      </c>
      <c r="N1758" s="83" t="s">
        <v>22320</v>
      </c>
      <c r="O1758" s="81"/>
      <c r="P1758" s="82" t="s">
        <v>24449</v>
      </c>
      <c r="Q1758" s="83" t="s">
        <v>24450</v>
      </c>
      <c r="R1758" s="82" t="s">
        <v>24451</v>
      </c>
      <c r="S1758" s="121" t="s">
        <v>24450</v>
      </c>
    </row>
    <row r="1759" spans="1:19">
      <c r="A1759" s="126">
        <v>730114</v>
      </c>
      <c r="B1759" s="90" t="str">
        <f t="shared" si="55"/>
        <v>OC730114</v>
      </c>
      <c r="C1759" s="81" t="s">
        <v>24465</v>
      </c>
      <c r="D1759" s="81" t="str">
        <f t="shared" si="56"/>
        <v>730114 - Transfer to Housing</v>
      </c>
      <c r="E1759" s="120" t="s">
        <v>22319</v>
      </c>
      <c r="F1759" s="121" t="s">
        <v>22320</v>
      </c>
      <c r="G1759" s="81" t="s">
        <v>23745</v>
      </c>
      <c r="H1759" s="81" t="s">
        <v>23746</v>
      </c>
      <c r="I1759" s="120" t="s">
        <v>23307</v>
      </c>
      <c r="J1759" s="83" t="s">
        <v>23308</v>
      </c>
      <c r="K1759" s="82" t="s">
        <v>23866</v>
      </c>
      <c r="L1759" s="83" t="s">
        <v>22320</v>
      </c>
      <c r="M1759" s="82" t="s">
        <v>23867</v>
      </c>
      <c r="N1759" s="83" t="s">
        <v>22320</v>
      </c>
      <c r="O1759" s="81"/>
      <c r="P1759" s="82" t="s">
        <v>24449</v>
      </c>
      <c r="Q1759" s="83" t="s">
        <v>24450</v>
      </c>
      <c r="R1759" s="82" t="s">
        <v>24451</v>
      </c>
      <c r="S1759" s="121" t="s">
        <v>24450</v>
      </c>
    </row>
    <row r="1760" spans="1:19">
      <c r="A1760" s="126">
        <v>730115</v>
      </c>
      <c r="B1760" s="90" t="str">
        <f t="shared" si="55"/>
        <v>OC730115</v>
      </c>
      <c r="C1760" s="81" t="s">
        <v>24466</v>
      </c>
      <c r="D1760" s="81" t="str">
        <f t="shared" si="56"/>
        <v>730115 - Transfer to Human Rights</v>
      </c>
      <c r="E1760" s="120" t="s">
        <v>22319</v>
      </c>
      <c r="F1760" s="121" t="s">
        <v>22320</v>
      </c>
      <c r="G1760" s="81" t="s">
        <v>23745</v>
      </c>
      <c r="H1760" s="81" t="s">
        <v>23746</v>
      </c>
      <c r="I1760" s="120" t="s">
        <v>23307</v>
      </c>
      <c r="J1760" s="83" t="s">
        <v>23308</v>
      </c>
      <c r="K1760" s="82" t="s">
        <v>23866</v>
      </c>
      <c r="L1760" s="83" t="s">
        <v>22320</v>
      </c>
      <c r="M1760" s="82" t="s">
        <v>23867</v>
      </c>
      <c r="N1760" s="83" t="s">
        <v>22320</v>
      </c>
      <c r="O1760" s="81"/>
      <c r="P1760" s="82" t="s">
        <v>24449</v>
      </c>
      <c r="Q1760" s="83" t="s">
        <v>24450</v>
      </c>
      <c r="R1760" s="82" t="s">
        <v>24451</v>
      </c>
      <c r="S1760" s="121" t="s">
        <v>24450</v>
      </c>
    </row>
    <row r="1761" spans="1:19">
      <c r="A1761" s="126">
        <v>730116</v>
      </c>
      <c r="B1761" s="90" t="str">
        <f t="shared" si="55"/>
        <v>OC730116</v>
      </c>
      <c r="C1761" s="81" t="s">
        <v>24467</v>
      </c>
      <c r="D1761" s="81" t="str">
        <f t="shared" si="56"/>
        <v>730116 - Transfer to Law Department</v>
      </c>
      <c r="E1761" s="120" t="s">
        <v>22319</v>
      </c>
      <c r="F1761" s="121" t="s">
        <v>22320</v>
      </c>
      <c r="G1761" s="81" t="s">
        <v>23745</v>
      </c>
      <c r="H1761" s="81" t="s">
        <v>23746</v>
      </c>
      <c r="I1761" s="120" t="s">
        <v>23307</v>
      </c>
      <c r="J1761" s="83" t="s">
        <v>23308</v>
      </c>
      <c r="K1761" s="82" t="s">
        <v>23866</v>
      </c>
      <c r="L1761" s="83" t="s">
        <v>22320</v>
      </c>
      <c r="M1761" s="82" t="s">
        <v>23867</v>
      </c>
      <c r="N1761" s="83" t="s">
        <v>22320</v>
      </c>
      <c r="O1761" s="81"/>
      <c r="P1761" s="82" t="s">
        <v>24449</v>
      </c>
      <c r="Q1761" s="83" t="s">
        <v>24450</v>
      </c>
      <c r="R1761" s="82" t="s">
        <v>24451</v>
      </c>
      <c r="S1761" s="121" t="s">
        <v>24450</v>
      </c>
    </row>
    <row r="1762" spans="1:19">
      <c r="A1762" s="126">
        <v>730117</v>
      </c>
      <c r="B1762" s="90" t="str">
        <f t="shared" si="55"/>
        <v>OC730117</v>
      </c>
      <c r="C1762" s="81" t="s">
        <v>24468</v>
      </c>
      <c r="D1762" s="81" t="str">
        <f t="shared" si="56"/>
        <v>730117 - Transfer to Employee &amp; Training</v>
      </c>
      <c r="E1762" s="120" t="s">
        <v>22319</v>
      </c>
      <c r="F1762" s="121" t="s">
        <v>22320</v>
      </c>
      <c r="G1762" s="81" t="s">
        <v>23745</v>
      </c>
      <c r="H1762" s="81" t="s">
        <v>23746</v>
      </c>
      <c r="I1762" s="120" t="s">
        <v>23307</v>
      </c>
      <c r="J1762" s="83" t="s">
        <v>23308</v>
      </c>
      <c r="K1762" s="82" t="s">
        <v>23866</v>
      </c>
      <c r="L1762" s="83" t="s">
        <v>22320</v>
      </c>
      <c r="M1762" s="82" t="s">
        <v>23867</v>
      </c>
      <c r="N1762" s="83" t="s">
        <v>22320</v>
      </c>
      <c r="O1762" s="81"/>
      <c r="P1762" s="82" t="s">
        <v>24449</v>
      </c>
      <c r="Q1762" s="83" t="s">
        <v>24450</v>
      </c>
      <c r="R1762" s="82" t="s">
        <v>24451</v>
      </c>
      <c r="S1762" s="121" t="s">
        <v>24450</v>
      </c>
    </row>
    <row r="1763" spans="1:19">
      <c r="A1763" s="126">
        <v>730118</v>
      </c>
      <c r="B1763" s="90" t="str">
        <f t="shared" si="55"/>
        <v>OC730118</v>
      </c>
      <c r="C1763" s="81" t="s">
        <v>24469</v>
      </c>
      <c r="D1763" s="81" t="str">
        <f t="shared" si="56"/>
        <v>730118 - Transfer to Mayor's Office</v>
      </c>
      <c r="E1763" s="120" t="s">
        <v>22319</v>
      </c>
      <c r="F1763" s="121" t="s">
        <v>22320</v>
      </c>
      <c r="G1763" s="81" t="s">
        <v>23745</v>
      </c>
      <c r="H1763" s="81" t="s">
        <v>23746</v>
      </c>
      <c r="I1763" s="120" t="s">
        <v>23307</v>
      </c>
      <c r="J1763" s="83" t="s">
        <v>23308</v>
      </c>
      <c r="K1763" s="82" t="s">
        <v>23866</v>
      </c>
      <c r="L1763" s="83" t="s">
        <v>22320</v>
      </c>
      <c r="M1763" s="82" t="s">
        <v>23867</v>
      </c>
      <c r="N1763" s="83" t="s">
        <v>22320</v>
      </c>
      <c r="O1763" s="81"/>
      <c r="P1763" s="82" t="s">
        <v>24449</v>
      </c>
      <c r="Q1763" s="83" t="s">
        <v>24450</v>
      </c>
      <c r="R1763" s="82" t="s">
        <v>24451</v>
      </c>
      <c r="S1763" s="121" t="s">
        <v>24450</v>
      </c>
    </row>
    <row r="1764" spans="1:19">
      <c r="A1764" s="126">
        <v>730119</v>
      </c>
      <c r="B1764" s="90" t="str">
        <f t="shared" si="55"/>
        <v>OC730119</v>
      </c>
      <c r="C1764" s="81" t="s">
        <v>24470</v>
      </c>
      <c r="D1764" s="81" t="str">
        <f t="shared" si="56"/>
        <v>730119 - Transfer to Municipal Parking</v>
      </c>
      <c r="E1764" s="120" t="s">
        <v>22319</v>
      </c>
      <c r="F1764" s="121" t="s">
        <v>22320</v>
      </c>
      <c r="G1764" s="81" t="s">
        <v>23745</v>
      </c>
      <c r="H1764" s="81" t="s">
        <v>23746</v>
      </c>
      <c r="I1764" s="120" t="s">
        <v>23307</v>
      </c>
      <c r="J1764" s="83" t="s">
        <v>23308</v>
      </c>
      <c r="K1764" s="82" t="s">
        <v>23866</v>
      </c>
      <c r="L1764" s="83" t="s">
        <v>22320</v>
      </c>
      <c r="M1764" s="82" t="s">
        <v>23867</v>
      </c>
      <c r="N1764" s="83" t="s">
        <v>22320</v>
      </c>
      <c r="O1764" s="81"/>
      <c r="P1764" s="82" t="s">
        <v>24449</v>
      </c>
      <c r="Q1764" s="83" t="s">
        <v>24450</v>
      </c>
      <c r="R1764" s="82" t="s">
        <v>24451</v>
      </c>
      <c r="S1764" s="121" t="s">
        <v>24450</v>
      </c>
    </row>
    <row r="1765" spans="1:19">
      <c r="A1765" s="126">
        <v>730120</v>
      </c>
      <c r="B1765" s="90" t="str">
        <f t="shared" si="55"/>
        <v>OC730120</v>
      </c>
      <c r="C1765" s="81" t="s">
        <v>24471</v>
      </c>
      <c r="D1765" s="81" t="str">
        <f t="shared" si="56"/>
        <v>730120 - Transfer to ND</v>
      </c>
      <c r="E1765" s="120" t="s">
        <v>22319</v>
      </c>
      <c r="F1765" s="121" t="s">
        <v>22320</v>
      </c>
      <c r="G1765" s="81" t="s">
        <v>23745</v>
      </c>
      <c r="H1765" s="81" t="s">
        <v>23746</v>
      </c>
      <c r="I1765" s="120" t="s">
        <v>23307</v>
      </c>
      <c r="J1765" s="83" t="s">
        <v>23308</v>
      </c>
      <c r="K1765" s="82" t="s">
        <v>23866</v>
      </c>
      <c r="L1765" s="83" t="s">
        <v>22320</v>
      </c>
      <c r="M1765" s="82" t="s">
        <v>23867</v>
      </c>
      <c r="N1765" s="83" t="s">
        <v>22320</v>
      </c>
      <c r="O1765" s="81"/>
      <c r="P1765" s="82" t="s">
        <v>24449</v>
      </c>
      <c r="Q1765" s="83" t="s">
        <v>24450</v>
      </c>
      <c r="R1765" s="82" t="s">
        <v>24451</v>
      </c>
      <c r="S1765" s="121" t="s">
        <v>24450</v>
      </c>
    </row>
    <row r="1766" spans="1:19">
      <c r="A1766" s="126">
        <v>730121</v>
      </c>
      <c r="B1766" s="90" t="str">
        <f t="shared" si="55"/>
        <v>OC730121</v>
      </c>
      <c r="C1766" s="81" t="s">
        <v>24472</v>
      </c>
      <c r="D1766" s="81" t="str">
        <f t="shared" si="56"/>
        <v>730121 - Transfer to Personnel</v>
      </c>
      <c r="E1766" s="120" t="s">
        <v>22319</v>
      </c>
      <c r="F1766" s="121" t="s">
        <v>22320</v>
      </c>
      <c r="G1766" s="81" t="s">
        <v>23745</v>
      </c>
      <c r="H1766" s="81" t="s">
        <v>23746</v>
      </c>
      <c r="I1766" s="120" t="s">
        <v>23307</v>
      </c>
      <c r="J1766" s="83" t="s">
        <v>23308</v>
      </c>
      <c r="K1766" s="82" t="s">
        <v>23866</v>
      </c>
      <c r="L1766" s="83" t="s">
        <v>22320</v>
      </c>
      <c r="M1766" s="82" t="s">
        <v>23867</v>
      </c>
      <c r="N1766" s="83" t="s">
        <v>22320</v>
      </c>
      <c r="O1766" s="81"/>
      <c r="P1766" s="82" t="s">
        <v>24449</v>
      </c>
      <c r="Q1766" s="83" t="s">
        <v>24450</v>
      </c>
      <c r="R1766" s="82" t="s">
        <v>24451</v>
      </c>
      <c r="S1766" s="121" t="s">
        <v>24450</v>
      </c>
    </row>
    <row r="1767" spans="1:19">
      <c r="A1767" s="126">
        <v>730122</v>
      </c>
      <c r="B1767" s="90" t="str">
        <f t="shared" si="55"/>
        <v>OC730122</v>
      </c>
      <c r="C1767" s="81" t="s">
        <v>24473</v>
      </c>
      <c r="D1767" s="81" t="str">
        <f t="shared" si="56"/>
        <v>730122 - Transfer to Planning</v>
      </c>
      <c r="E1767" s="120" t="s">
        <v>22319</v>
      </c>
      <c r="F1767" s="121" t="s">
        <v>22320</v>
      </c>
      <c r="G1767" s="81" t="s">
        <v>23745</v>
      </c>
      <c r="H1767" s="81" t="s">
        <v>23746</v>
      </c>
      <c r="I1767" s="120" t="s">
        <v>23307</v>
      </c>
      <c r="J1767" s="83" t="s">
        <v>23308</v>
      </c>
      <c r="K1767" s="82" t="s">
        <v>23866</v>
      </c>
      <c r="L1767" s="83" t="s">
        <v>22320</v>
      </c>
      <c r="M1767" s="82" t="s">
        <v>23867</v>
      </c>
      <c r="N1767" s="83" t="s">
        <v>22320</v>
      </c>
      <c r="O1767" s="81"/>
      <c r="P1767" s="82" t="s">
        <v>24449</v>
      </c>
      <c r="Q1767" s="83" t="s">
        <v>24450</v>
      </c>
      <c r="R1767" s="82" t="s">
        <v>24451</v>
      </c>
      <c r="S1767" s="121" t="s">
        <v>24450</v>
      </c>
    </row>
    <row r="1768" spans="1:19">
      <c r="A1768" s="126">
        <v>730123</v>
      </c>
      <c r="B1768" s="90" t="str">
        <f t="shared" si="55"/>
        <v>OC730123</v>
      </c>
      <c r="C1768" s="81" t="s">
        <v>24474</v>
      </c>
      <c r="D1768" s="81" t="str">
        <f t="shared" si="56"/>
        <v>730123 - Transfer to Police Department</v>
      </c>
      <c r="E1768" s="120" t="s">
        <v>22319</v>
      </c>
      <c r="F1768" s="121" t="s">
        <v>22320</v>
      </c>
      <c r="G1768" s="81" t="s">
        <v>23745</v>
      </c>
      <c r="H1768" s="81" t="s">
        <v>23746</v>
      </c>
      <c r="I1768" s="120" t="s">
        <v>23307</v>
      </c>
      <c r="J1768" s="83" t="s">
        <v>23308</v>
      </c>
      <c r="K1768" s="82" t="s">
        <v>23866</v>
      </c>
      <c r="L1768" s="83" t="s">
        <v>22320</v>
      </c>
      <c r="M1768" s="82" t="s">
        <v>23867</v>
      </c>
      <c r="N1768" s="83" t="s">
        <v>22320</v>
      </c>
      <c r="O1768" s="81"/>
      <c r="P1768" s="82" t="s">
        <v>24449</v>
      </c>
      <c r="Q1768" s="83" t="s">
        <v>24450</v>
      </c>
      <c r="R1768" s="82" t="s">
        <v>24451</v>
      </c>
      <c r="S1768" s="121" t="s">
        <v>24450</v>
      </c>
    </row>
    <row r="1769" spans="1:19">
      <c r="A1769" s="126">
        <v>730124</v>
      </c>
      <c r="B1769" s="90" t="str">
        <f t="shared" si="55"/>
        <v>OC730124</v>
      </c>
      <c r="C1769" s="81" t="s">
        <v>24475</v>
      </c>
      <c r="D1769" s="81" t="str">
        <f t="shared" si="56"/>
        <v>730124 - Transfer to Public Information Department</v>
      </c>
      <c r="E1769" s="120" t="s">
        <v>22319</v>
      </c>
      <c r="F1769" s="121" t="s">
        <v>22320</v>
      </c>
      <c r="G1769" s="81" t="s">
        <v>23745</v>
      </c>
      <c r="H1769" s="81" t="s">
        <v>23746</v>
      </c>
      <c r="I1769" s="120" t="s">
        <v>23307</v>
      </c>
      <c r="J1769" s="83" t="s">
        <v>23308</v>
      </c>
      <c r="K1769" s="82" t="s">
        <v>23866</v>
      </c>
      <c r="L1769" s="83" t="s">
        <v>22320</v>
      </c>
      <c r="M1769" s="82" t="s">
        <v>23867</v>
      </c>
      <c r="N1769" s="83" t="s">
        <v>22320</v>
      </c>
      <c r="O1769" s="81"/>
      <c r="P1769" s="82" t="s">
        <v>24449</v>
      </c>
      <c r="Q1769" s="83" t="s">
        <v>24450</v>
      </c>
      <c r="R1769" s="82" t="s">
        <v>24451</v>
      </c>
      <c r="S1769" s="121" t="s">
        <v>24450</v>
      </c>
    </row>
    <row r="1770" spans="1:19">
      <c r="A1770" s="126">
        <v>730125</v>
      </c>
      <c r="B1770" s="90" t="str">
        <f t="shared" si="55"/>
        <v>OC730125</v>
      </c>
      <c r="C1770" s="81" t="s">
        <v>24476</v>
      </c>
      <c r="D1770" s="81" t="str">
        <f t="shared" si="56"/>
        <v>730125 - Transfer to Public Lighting</v>
      </c>
      <c r="E1770" s="120" t="s">
        <v>22319</v>
      </c>
      <c r="F1770" s="121" t="s">
        <v>22320</v>
      </c>
      <c r="G1770" s="81" t="s">
        <v>23745</v>
      </c>
      <c r="H1770" s="81" t="s">
        <v>23746</v>
      </c>
      <c r="I1770" s="120" t="s">
        <v>23307</v>
      </c>
      <c r="J1770" s="83" t="s">
        <v>23308</v>
      </c>
      <c r="K1770" s="82" t="s">
        <v>23866</v>
      </c>
      <c r="L1770" s="83" t="s">
        <v>22320</v>
      </c>
      <c r="M1770" s="82" t="s">
        <v>23867</v>
      </c>
      <c r="N1770" s="83" t="s">
        <v>22320</v>
      </c>
      <c r="O1770" s="81"/>
      <c r="P1770" s="82" t="s">
        <v>24449</v>
      </c>
      <c r="Q1770" s="83" t="s">
        <v>24450</v>
      </c>
      <c r="R1770" s="82" t="s">
        <v>24451</v>
      </c>
      <c r="S1770" s="121" t="s">
        <v>24450</v>
      </c>
    </row>
    <row r="1771" spans="1:19">
      <c r="A1771" s="126">
        <v>730126</v>
      </c>
      <c r="B1771" s="90" t="str">
        <f t="shared" si="55"/>
        <v>OC730126</v>
      </c>
      <c r="C1771" s="81" t="s">
        <v>24477</v>
      </c>
      <c r="D1771" s="81" t="str">
        <f t="shared" si="56"/>
        <v>730126 - Transfer to Recreation</v>
      </c>
      <c r="E1771" s="120" t="s">
        <v>22319</v>
      </c>
      <c r="F1771" s="121" t="s">
        <v>22320</v>
      </c>
      <c r="G1771" s="81" t="s">
        <v>23745</v>
      </c>
      <c r="H1771" s="81" t="s">
        <v>23746</v>
      </c>
      <c r="I1771" s="120" t="s">
        <v>23307</v>
      </c>
      <c r="J1771" s="83" t="s">
        <v>23308</v>
      </c>
      <c r="K1771" s="82" t="s">
        <v>23866</v>
      </c>
      <c r="L1771" s="83" t="s">
        <v>22320</v>
      </c>
      <c r="M1771" s="82" t="s">
        <v>23867</v>
      </c>
      <c r="N1771" s="83" t="s">
        <v>22320</v>
      </c>
      <c r="O1771" s="81"/>
      <c r="P1771" s="82" t="s">
        <v>24449</v>
      </c>
      <c r="Q1771" s="83" t="s">
        <v>24450</v>
      </c>
      <c r="R1771" s="82" t="s">
        <v>24451</v>
      </c>
      <c r="S1771" s="121" t="s">
        <v>24450</v>
      </c>
    </row>
    <row r="1772" spans="1:19">
      <c r="A1772" s="126">
        <v>730127</v>
      </c>
      <c r="B1772" s="90" t="str">
        <f t="shared" si="55"/>
        <v>OC730127</v>
      </c>
      <c r="C1772" s="81" t="s">
        <v>24478</v>
      </c>
      <c r="D1772" s="81" t="str">
        <f t="shared" si="56"/>
        <v>730127 - Transfer to Senior Citizens</v>
      </c>
      <c r="E1772" s="120" t="s">
        <v>22319</v>
      </c>
      <c r="F1772" s="121" t="s">
        <v>22320</v>
      </c>
      <c r="G1772" s="81" t="s">
        <v>23745</v>
      </c>
      <c r="H1772" s="81" t="s">
        <v>23746</v>
      </c>
      <c r="I1772" s="120" t="s">
        <v>23307</v>
      </c>
      <c r="J1772" s="83" t="s">
        <v>23308</v>
      </c>
      <c r="K1772" s="82" t="s">
        <v>23866</v>
      </c>
      <c r="L1772" s="83" t="s">
        <v>22320</v>
      </c>
      <c r="M1772" s="82" t="s">
        <v>23867</v>
      </c>
      <c r="N1772" s="83" t="s">
        <v>22320</v>
      </c>
      <c r="O1772" s="81"/>
      <c r="P1772" s="82" t="s">
        <v>24449</v>
      </c>
      <c r="Q1772" s="83" t="s">
        <v>24450</v>
      </c>
      <c r="R1772" s="82" t="s">
        <v>24451</v>
      </c>
      <c r="S1772" s="121" t="s">
        <v>24450</v>
      </c>
    </row>
    <row r="1773" spans="1:19">
      <c r="A1773" s="126">
        <v>730128</v>
      </c>
      <c r="B1773" s="90" t="str">
        <f t="shared" si="55"/>
        <v>OC730128</v>
      </c>
      <c r="C1773" s="81" t="s">
        <v>24479</v>
      </c>
      <c r="D1773" s="81" t="str">
        <f t="shared" si="56"/>
        <v>730128 - Transfer to Transportation</v>
      </c>
      <c r="E1773" s="120" t="s">
        <v>22319</v>
      </c>
      <c r="F1773" s="121" t="s">
        <v>22320</v>
      </c>
      <c r="G1773" s="81" t="s">
        <v>23745</v>
      </c>
      <c r="H1773" s="81" t="s">
        <v>23746</v>
      </c>
      <c r="I1773" s="120" t="s">
        <v>23307</v>
      </c>
      <c r="J1773" s="83" t="s">
        <v>23308</v>
      </c>
      <c r="K1773" s="82" t="s">
        <v>23866</v>
      </c>
      <c r="L1773" s="83" t="s">
        <v>22320</v>
      </c>
      <c r="M1773" s="82" t="s">
        <v>23867</v>
      </c>
      <c r="N1773" s="83" t="s">
        <v>22320</v>
      </c>
      <c r="O1773" s="81"/>
      <c r="P1773" s="82" t="s">
        <v>24449</v>
      </c>
      <c r="Q1773" s="83" t="s">
        <v>24450</v>
      </c>
      <c r="R1773" s="82" t="s">
        <v>24451</v>
      </c>
      <c r="S1773" s="121" t="s">
        <v>24450</v>
      </c>
    </row>
    <row r="1774" spans="1:19">
      <c r="A1774" s="126">
        <v>730129</v>
      </c>
      <c r="B1774" s="90" t="str">
        <f t="shared" si="55"/>
        <v>OC730129</v>
      </c>
      <c r="C1774" s="81" t="s">
        <v>24480</v>
      </c>
      <c r="D1774" s="81" t="str">
        <f t="shared" si="56"/>
        <v>730129 - Transfer to DWSD – WSS</v>
      </c>
      <c r="E1774" s="120" t="s">
        <v>22319</v>
      </c>
      <c r="F1774" s="121" t="s">
        <v>22320</v>
      </c>
      <c r="G1774" s="81" t="s">
        <v>23745</v>
      </c>
      <c r="H1774" s="81" t="s">
        <v>23746</v>
      </c>
      <c r="I1774" s="120" t="s">
        <v>23307</v>
      </c>
      <c r="J1774" s="83" t="s">
        <v>23308</v>
      </c>
      <c r="K1774" s="82" t="s">
        <v>23866</v>
      </c>
      <c r="L1774" s="83" t="s">
        <v>22320</v>
      </c>
      <c r="M1774" s="82" t="s">
        <v>23867</v>
      </c>
      <c r="N1774" s="83" t="s">
        <v>22320</v>
      </c>
      <c r="O1774" s="81"/>
      <c r="P1774" s="82" t="s">
        <v>24449</v>
      </c>
      <c r="Q1774" s="83" t="s">
        <v>24450</v>
      </c>
      <c r="R1774" s="82" t="s">
        <v>24451</v>
      </c>
      <c r="S1774" s="121" t="s">
        <v>24450</v>
      </c>
    </row>
    <row r="1775" spans="1:19">
      <c r="A1775" s="126">
        <v>730130</v>
      </c>
      <c r="B1775" s="90" t="str">
        <f t="shared" si="55"/>
        <v>OC730130</v>
      </c>
      <c r="C1775" s="81" t="s">
        <v>24481</v>
      </c>
      <c r="D1775" s="81" t="str">
        <f t="shared" si="56"/>
        <v>730130 - Transfer to DWSD – SDS</v>
      </c>
      <c r="E1775" s="120" t="s">
        <v>22319</v>
      </c>
      <c r="F1775" s="121" t="s">
        <v>22320</v>
      </c>
      <c r="G1775" s="81" t="s">
        <v>23745</v>
      </c>
      <c r="H1775" s="81" t="s">
        <v>23746</v>
      </c>
      <c r="I1775" s="120" t="s">
        <v>23307</v>
      </c>
      <c r="J1775" s="83" t="s">
        <v>23308</v>
      </c>
      <c r="K1775" s="82" t="s">
        <v>23866</v>
      </c>
      <c r="L1775" s="83" t="s">
        <v>22320</v>
      </c>
      <c r="M1775" s="82" t="s">
        <v>23867</v>
      </c>
      <c r="N1775" s="83" t="s">
        <v>22320</v>
      </c>
      <c r="O1775" s="81"/>
      <c r="P1775" s="82" t="s">
        <v>24449</v>
      </c>
      <c r="Q1775" s="83" t="s">
        <v>24450</v>
      </c>
      <c r="R1775" s="82" t="s">
        <v>24451</v>
      </c>
      <c r="S1775" s="121" t="s">
        <v>24450</v>
      </c>
    </row>
    <row r="1776" spans="1:19">
      <c r="A1776" s="126">
        <v>730131</v>
      </c>
      <c r="B1776" s="90" t="str">
        <f t="shared" si="55"/>
        <v>OC730131</v>
      </c>
      <c r="C1776" s="81" t="s">
        <v>24482</v>
      </c>
      <c r="D1776" s="81" t="str">
        <f t="shared" si="56"/>
        <v>730131 - Transfer to Youth</v>
      </c>
      <c r="E1776" s="120" t="s">
        <v>22319</v>
      </c>
      <c r="F1776" s="121" t="s">
        <v>22320</v>
      </c>
      <c r="G1776" s="81" t="s">
        <v>23745</v>
      </c>
      <c r="H1776" s="81" t="s">
        <v>23746</v>
      </c>
      <c r="I1776" s="120" t="s">
        <v>23307</v>
      </c>
      <c r="J1776" s="83" t="s">
        <v>23308</v>
      </c>
      <c r="K1776" s="82" t="s">
        <v>23866</v>
      </c>
      <c r="L1776" s="83" t="s">
        <v>22320</v>
      </c>
      <c r="M1776" s="82" t="s">
        <v>23867</v>
      </c>
      <c r="N1776" s="83" t="s">
        <v>22320</v>
      </c>
      <c r="O1776" s="81"/>
      <c r="P1776" s="82" t="s">
        <v>24449</v>
      </c>
      <c r="Q1776" s="83" t="s">
        <v>24450</v>
      </c>
      <c r="R1776" s="82" t="s">
        <v>24451</v>
      </c>
      <c r="S1776" s="121" t="s">
        <v>24450</v>
      </c>
    </row>
    <row r="1777" spans="1:19">
      <c r="A1777" s="126">
        <v>730132</v>
      </c>
      <c r="B1777" s="90" t="str">
        <f t="shared" si="55"/>
        <v>OC730132</v>
      </c>
      <c r="C1777" s="81" t="s">
        <v>24483</v>
      </c>
      <c r="D1777" s="81" t="str">
        <f t="shared" si="56"/>
        <v>730132 - Transfer to Zoological Park</v>
      </c>
      <c r="E1777" s="120" t="s">
        <v>22319</v>
      </c>
      <c r="F1777" s="121" t="s">
        <v>22320</v>
      </c>
      <c r="G1777" s="81" t="s">
        <v>23745</v>
      </c>
      <c r="H1777" s="81" t="s">
        <v>23746</v>
      </c>
      <c r="I1777" s="120" t="s">
        <v>23307</v>
      </c>
      <c r="J1777" s="83" t="s">
        <v>23308</v>
      </c>
      <c r="K1777" s="82" t="s">
        <v>23866</v>
      </c>
      <c r="L1777" s="83" t="s">
        <v>22320</v>
      </c>
      <c r="M1777" s="82" t="s">
        <v>23867</v>
      </c>
      <c r="N1777" s="83" t="s">
        <v>22320</v>
      </c>
      <c r="O1777" s="81"/>
      <c r="P1777" s="82" t="s">
        <v>24449</v>
      </c>
      <c r="Q1777" s="83" t="s">
        <v>24450</v>
      </c>
      <c r="R1777" s="82" t="s">
        <v>24451</v>
      </c>
      <c r="S1777" s="121" t="s">
        <v>24450</v>
      </c>
    </row>
    <row r="1778" spans="1:19">
      <c r="A1778" s="126">
        <v>730133</v>
      </c>
      <c r="B1778" s="90" t="str">
        <f t="shared" si="55"/>
        <v>OC730133</v>
      </c>
      <c r="C1778" s="81" t="s">
        <v>24484</v>
      </c>
      <c r="D1778" s="81" t="str">
        <f t="shared" si="56"/>
        <v>730133 - Transfer to Auditor General</v>
      </c>
      <c r="E1778" s="120" t="s">
        <v>22319</v>
      </c>
      <c r="F1778" s="121" t="s">
        <v>22320</v>
      </c>
      <c r="G1778" s="81" t="s">
        <v>23745</v>
      </c>
      <c r="H1778" s="81" t="s">
        <v>23746</v>
      </c>
      <c r="I1778" s="120" t="s">
        <v>23307</v>
      </c>
      <c r="J1778" s="83" t="s">
        <v>23308</v>
      </c>
      <c r="K1778" s="82" t="s">
        <v>23866</v>
      </c>
      <c r="L1778" s="83" t="s">
        <v>22320</v>
      </c>
      <c r="M1778" s="82" t="s">
        <v>23867</v>
      </c>
      <c r="N1778" s="83" t="s">
        <v>22320</v>
      </c>
      <c r="O1778" s="81"/>
      <c r="P1778" s="82" t="s">
        <v>24449</v>
      </c>
      <c r="Q1778" s="83" t="s">
        <v>24450</v>
      </c>
      <c r="R1778" s="82" t="s">
        <v>24451</v>
      </c>
      <c r="S1778" s="121" t="s">
        <v>24450</v>
      </c>
    </row>
    <row r="1779" spans="1:19">
      <c r="A1779" s="126">
        <v>730134</v>
      </c>
      <c r="B1779" s="90" t="str">
        <f t="shared" si="55"/>
        <v>OC730134</v>
      </c>
      <c r="C1779" s="81" t="s">
        <v>24485</v>
      </c>
      <c r="D1779" s="81" t="str">
        <f t="shared" si="56"/>
        <v>730134 - Transfer to City Clerk</v>
      </c>
      <c r="E1779" s="120" t="s">
        <v>22319</v>
      </c>
      <c r="F1779" s="121" t="s">
        <v>22320</v>
      </c>
      <c r="G1779" s="81" t="s">
        <v>23745</v>
      </c>
      <c r="H1779" s="81" t="s">
        <v>23746</v>
      </c>
      <c r="I1779" s="120" t="s">
        <v>23307</v>
      </c>
      <c r="J1779" s="83" t="s">
        <v>23308</v>
      </c>
      <c r="K1779" s="82" t="s">
        <v>23866</v>
      </c>
      <c r="L1779" s="83" t="s">
        <v>22320</v>
      </c>
      <c r="M1779" s="82" t="s">
        <v>23867</v>
      </c>
      <c r="N1779" s="83" t="s">
        <v>22320</v>
      </c>
      <c r="O1779" s="81"/>
      <c r="P1779" s="82" t="s">
        <v>24449</v>
      </c>
      <c r="Q1779" s="83" t="s">
        <v>24450</v>
      </c>
      <c r="R1779" s="82" t="s">
        <v>24451</v>
      </c>
      <c r="S1779" s="121" t="s">
        <v>24450</v>
      </c>
    </row>
    <row r="1780" spans="1:19">
      <c r="A1780" s="126">
        <v>730135</v>
      </c>
      <c r="B1780" s="90" t="str">
        <f t="shared" si="55"/>
        <v>OC730135</v>
      </c>
      <c r="C1780" s="81" t="s">
        <v>24486</v>
      </c>
      <c r="D1780" s="81" t="str">
        <f t="shared" si="56"/>
        <v>730135 - Transfer to City Council</v>
      </c>
      <c r="E1780" s="120" t="s">
        <v>22319</v>
      </c>
      <c r="F1780" s="121" t="s">
        <v>22320</v>
      </c>
      <c r="G1780" s="81" t="s">
        <v>23745</v>
      </c>
      <c r="H1780" s="81" t="s">
        <v>23746</v>
      </c>
      <c r="I1780" s="120" t="s">
        <v>23307</v>
      </c>
      <c r="J1780" s="83" t="s">
        <v>23308</v>
      </c>
      <c r="K1780" s="82" t="s">
        <v>23866</v>
      </c>
      <c r="L1780" s="83" t="s">
        <v>22320</v>
      </c>
      <c r="M1780" s="82" t="s">
        <v>23867</v>
      </c>
      <c r="N1780" s="83" t="s">
        <v>22320</v>
      </c>
      <c r="O1780" s="81"/>
      <c r="P1780" s="82" t="s">
        <v>24449</v>
      </c>
      <c r="Q1780" s="83" t="s">
        <v>24450</v>
      </c>
      <c r="R1780" s="82" t="s">
        <v>24451</v>
      </c>
      <c r="S1780" s="121" t="s">
        <v>24450</v>
      </c>
    </row>
    <row r="1781" spans="1:19">
      <c r="A1781" s="126">
        <v>730136</v>
      </c>
      <c r="B1781" s="90" t="str">
        <f t="shared" si="55"/>
        <v>OC730136</v>
      </c>
      <c r="C1781" s="81" t="s">
        <v>24487</v>
      </c>
      <c r="D1781" s="81" t="str">
        <f t="shared" si="56"/>
        <v>730136 - Transfer to Election Commission</v>
      </c>
      <c r="E1781" s="120" t="s">
        <v>22319</v>
      </c>
      <c r="F1781" s="121" t="s">
        <v>22320</v>
      </c>
      <c r="G1781" s="81" t="s">
        <v>23745</v>
      </c>
      <c r="H1781" s="81" t="s">
        <v>23746</v>
      </c>
      <c r="I1781" s="120" t="s">
        <v>23307</v>
      </c>
      <c r="J1781" s="83" t="s">
        <v>23308</v>
      </c>
      <c r="K1781" s="82" t="s">
        <v>23866</v>
      </c>
      <c r="L1781" s="83" t="s">
        <v>22320</v>
      </c>
      <c r="M1781" s="82" t="s">
        <v>23867</v>
      </c>
      <c r="N1781" s="83" t="s">
        <v>22320</v>
      </c>
      <c r="O1781" s="81"/>
      <c r="P1781" s="82" t="s">
        <v>24449</v>
      </c>
      <c r="Q1781" s="83" t="s">
        <v>24450</v>
      </c>
      <c r="R1781" s="82" t="s">
        <v>24451</v>
      </c>
      <c r="S1781" s="121" t="s">
        <v>24450</v>
      </c>
    </row>
    <row r="1782" spans="1:19">
      <c r="A1782" s="126">
        <v>730137</v>
      </c>
      <c r="B1782" s="90" t="str">
        <f t="shared" si="55"/>
        <v>OC730137</v>
      </c>
      <c r="C1782" s="81" t="s">
        <v>24488</v>
      </c>
      <c r="D1782" s="81" t="str">
        <f t="shared" si="56"/>
        <v>730137 - Transfer to Ombudsman</v>
      </c>
      <c r="E1782" s="120" t="s">
        <v>22319</v>
      </c>
      <c r="F1782" s="121" t="s">
        <v>22320</v>
      </c>
      <c r="G1782" s="81" t="s">
        <v>23745</v>
      </c>
      <c r="H1782" s="81" t="s">
        <v>23746</v>
      </c>
      <c r="I1782" s="120" t="s">
        <v>23307</v>
      </c>
      <c r="J1782" s="83" t="s">
        <v>23308</v>
      </c>
      <c r="K1782" s="82" t="s">
        <v>23866</v>
      </c>
      <c r="L1782" s="83" t="s">
        <v>22320</v>
      </c>
      <c r="M1782" s="82" t="s">
        <v>23867</v>
      </c>
      <c r="N1782" s="83" t="s">
        <v>22320</v>
      </c>
      <c r="O1782" s="81"/>
      <c r="P1782" s="82" t="s">
        <v>24449</v>
      </c>
      <c r="Q1782" s="83" t="s">
        <v>24450</v>
      </c>
      <c r="R1782" s="82" t="s">
        <v>24451</v>
      </c>
      <c r="S1782" s="121" t="s">
        <v>24450</v>
      </c>
    </row>
    <row r="1783" spans="1:19">
      <c r="A1783" s="126">
        <v>730138</v>
      </c>
      <c r="B1783" s="90" t="str">
        <f t="shared" si="55"/>
        <v>OC730138</v>
      </c>
      <c r="C1783" s="81" t="s">
        <v>24489</v>
      </c>
      <c r="D1783" s="81" t="str">
        <f t="shared" si="56"/>
        <v>730138 - Transfer to Zoning Appeals</v>
      </c>
      <c r="E1783" s="120" t="s">
        <v>22319</v>
      </c>
      <c r="F1783" s="121" t="s">
        <v>22320</v>
      </c>
      <c r="G1783" s="81" t="s">
        <v>23745</v>
      </c>
      <c r="H1783" s="81" t="s">
        <v>23746</v>
      </c>
      <c r="I1783" s="120" t="s">
        <v>23307</v>
      </c>
      <c r="J1783" s="83" t="s">
        <v>23308</v>
      </c>
      <c r="K1783" s="82" t="s">
        <v>23866</v>
      </c>
      <c r="L1783" s="83" t="s">
        <v>22320</v>
      </c>
      <c r="M1783" s="82" t="s">
        <v>23867</v>
      </c>
      <c r="N1783" s="83" t="s">
        <v>22320</v>
      </c>
      <c r="O1783" s="81"/>
      <c r="P1783" s="82" t="s">
        <v>24449</v>
      </c>
      <c r="Q1783" s="83" t="s">
        <v>24450</v>
      </c>
      <c r="R1783" s="82" t="s">
        <v>24451</v>
      </c>
      <c r="S1783" s="121" t="s">
        <v>24450</v>
      </c>
    </row>
    <row r="1784" spans="1:19">
      <c r="A1784" s="126">
        <v>730139</v>
      </c>
      <c r="B1784" s="90" t="str">
        <f t="shared" si="55"/>
        <v>OC730139</v>
      </c>
      <c r="C1784" s="81" t="s">
        <v>24490</v>
      </c>
      <c r="D1784" s="81" t="str">
        <f t="shared" si="56"/>
        <v>730139 - Transfer to 36th District Court</v>
      </c>
      <c r="E1784" s="120" t="s">
        <v>22319</v>
      </c>
      <c r="F1784" s="121" t="s">
        <v>22320</v>
      </c>
      <c r="G1784" s="81" t="s">
        <v>23745</v>
      </c>
      <c r="H1784" s="81" t="s">
        <v>23746</v>
      </c>
      <c r="I1784" s="120" t="s">
        <v>23307</v>
      </c>
      <c r="J1784" s="83" t="s">
        <v>23308</v>
      </c>
      <c r="K1784" s="82" t="s">
        <v>23866</v>
      </c>
      <c r="L1784" s="83" t="s">
        <v>22320</v>
      </c>
      <c r="M1784" s="82" t="s">
        <v>23867</v>
      </c>
      <c r="N1784" s="83" t="s">
        <v>22320</v>
      </c>
      <c r="O1784" s="81"/>
      <c r="P1784" s="82" t="s">
        <v>24449</v>
      </c>
      <c r="Q1784" s="83" t="s">
        <v>24450</v>
      </c>
      <c r="R1784" s="82" t="s">
        <v>24451</v>
      </c>
      <c r="S1784" s="121" t="s">
        <v>24450</v>
      </c>
    </row>
    <row r="1785" spans="1:19">
      <c r="A1785" s="126">
        <v>730140</v>
      </c>
      <c r="B1785" s="90" t="str">
        <f t="shared" si="55"/>
        <v>OC730140</v>
      </c>
      <c r="C1785" s="81" t="s">
        <v>24491</v>
      </c>
      <c r="D1785" s="81" t="str">
        <f t="shared" si="56"/>
        <v>730140 - Transfer to Library Department</v>
      </c>
      <c r="E1785" s="120" t="s">
        <v>22319</v>
      </c>
      <c r="F1785" s="121" t="s">
        <v>22320</v>
      </c>
      <c r="G1785" s="81" t="s">
        <v>23745</v>
      </c>
      <c r="H1785" s="81" t="s">
        <v>23746</v>
      </c>
      <c r="I1785" s="120" t="s">
        <v>23307</v>
      </c>
      <c r="J1785" s="83" t="s">
        <v>23308</v>
      </c>
      <c r="K1785" s="82" t="s">
        <v>23866</v>
      </c>
      <c r="L1785" s="83" t="s">
        <v>22320</v>
      </c>
      <c r="M1785" s="82" t="s">
        <v>23867</v>
      </c>
      <c r="N1785" s="83" t="s">
        <v>22320</v>
      </c>
      <c r="O1785" s="81"/>
      <c r="P1785" s="82" t="s">
        <v>24449</v>
      </c>
      <c r="Q1785" s="83" t="s">
        <v>24450</v>
      </c>
      <c r="R1785" s="82" t="s">
        <v>24451</v>
      </c>
      <c r="S1785" s="121" t="s">
        <v>24450</v>
      </c>
    </row>
    <row r="1786" spans="1:19">
      <c r="A1786" s="126">
        <v>730141</v>
      </c>
      <c r="B1786" s="90" t="str">
        <f t="shared" si="55"/>
        <v>OC730141</v>
      </c>
      <c r="C1786" s="81" t="s">
        <v>24492</v>
      </c>
      <c r="D1786" s="81" t="str">
        <f t="shared" si="56"/>
        <v>730141 - Transfer to Non-Departmental</v>
      </c>
      <c r="E1786" s="120" t="s">
        <v>22319</v>
      </c>
      <c r="F1786" s="121" t="s">
        <v>22320</v>
      </c>
      <c r="G1786" s="81" t="s">
        <v>23745</v>
      </c>
      <c r="H1786" s="81" t="s">
        <v>23746</v>
      </c>
      <c r="I1786" s="120" t="s">
        <v>23307</v>
      </c>
      <c r="J1786" s="83" t="s">
        <v>23308</v>
      </c>
      <c r="K1786" s="82" t="s">
        <v>23866</v>
      </c>
      <c r="L1786" s="83" t="s">
        <v>22320</v>
      </c>
      <c r="M1786" s="82" t="s">
        <v>23867</v>
      </c>
      <c r="N1786" s="83" t="s">
        <v>22320</v>
      </c>
      <c r="O1786" s="81"/>
      <c r="P1786" s="82" t="s">
        <v>24449</v>
      </c>
      <c r="Q1786" s="83" t="s">
        <v>24450</v>
      </c>
      <c r="R1786" s="82" t="s">
        <v>24451</v>
      </c>
      <c r="S1786" s="121" t="s">
        <v>24450</v>
      </c>
    </row>
    <row r="1787" spans="1:19">
      <c r="A1787" s="126">
        <v>730142</v>
      </c>
      <c r="B1787" s="90" t="str">
        <f t="shared" si="55"/>
        <v>OC730142</v>
      </c>
      <c r="C1787" s="81" t="s">
        <v>24493</v>
      </c>
      <c r="D1787" s="81" t="str">
        <f t="shared" si="56"/>
        <v>730142 - Transfer to Sinking Interest &amp; Redemption</v>
      </c>
      <c r="E1787" s="120" t="s">
        <v>22319</v>
      </c>
      <c r="F1787" s="121" t="s">
        <v>22320</v>
      </c>
      <c r="G1787" s="81" t="s">
        <v>23745</v>
      </c>
      <c r="H1787" s="81" t="s">
        <v>23746</v>
      </c>
      <c r="I1787" s="120" t="s">
        <v>23307</v>
      </c>
      <c r="J1787" s="83" t="s">
        <v>23308</v>
      </c>
      <c r="K1787" s="82" t="s">
        <v>23866</v>
      </c>
      <c r="L1787" s="83" t="s">
        <v>22320</v>
      </c>
      <c r="M1787" s="82" t="s">
        <v>23867</v>
      </c>
      <c r="N1787" s="83" t="s">
        <v>22320</v>
      </c>
      <c r="O1787" s="81"/>
      <c r="P1787" s="82" t="s">
        <v>24449</v>
      </c>
      <c r="Q1787" s="83" t="s">
        <v>24450</v>
      </c>
      <c r="R1787" s="82" t="s">
        <v>24451</v>
      </c>
      <c r="S1787" s="121" t="s">
        <v>24450</v>
      </c>
    </row>
    <row r="1788" spans="1:19">
      <c r="A1788" s="126">
        <v>730143</v>
      </c>
      <c r="B1788" s="90" t="str">
        <f t="shared" si="55"/>
        <v>OC730143</v>
      </c>
      <c r="C1788" s="81" t="s">
        <v>24494</v>
      </c>
      <c r="D1788" s="81" t="str">
        <f t="shared" si="56"/>
        <v>730143 - Transfers To Other Funds</v>
      </c>
      <c r="E1788" s="120" t="s">
        <v>22319</v>
      </c>
      <c r="F1788" s="121" t="s">
        <v>22320</v>
      </c>
      <c r="G1788" s="81" t="s">
        <v>23745</v>
      </c>
      <c r="H1788" s="81" t="s">
        <v>23746</v>
      </c>
      <c r="I1788" s="120" t="s">
        <v>23307</v>
      </c>
      <c r="J1788" s="83" t="s">
        <v>23308</v>
      </c>
      <c r="K1788" s="82" t="s">
        <v>23866</v>
      </c>
      <c r="L1788" s="83" t="s">
        <v>22320</v>
      </c>
      <c r="M1788" s="82" t="s">
        <v>23867</v>
      </c>
      <c r="N1788" s="83" t="s">
        <v>22320</v>
      </c>
      <c r="O1788" s="81"/>
      <c r="P1788" s="82" t="s">
        <v>24495</v>
      </c>
      <c r="Q1788" s="83" t="s">
        <v>24496</v>
      </c>
      <c r="R1788" s="82" t="s">
        <v>24497</v>
      </c>
      <c r="S1788" s="121" t="s">
        <v>24496</v>
      </c>
    </row>
    <row r="1789" spans="1:19">
      <c r="A1789" s="126">
        <v>730144</v>
      </c>
      <c r="B1789" s="90" t="str">
        <f t="shared" si="55"/>
        <v>OC730144</v>
      </c>
      <c r="C1789" s="81" t="s">
        <v>24498</v>
      </c>
      <c r="D1789" s="81" t="str">
        <f t="shared" si="56"/>
        <v>730144 - Transfer To Operating Fund</v>
      </c>
      <c r="E1789" s="120" t="s">
        <v>22319</v>
      </c>
      <c r="F1789" s="121" t="s">
        <v>22320</v>
      </c>
      <c r="G1789" s="81" t="s">
        <v>23745</v>
      </c>
      <c r="H1789" s="81" t="s">
        <v>23746</v>
      </c>
      <c r="I1789" s="120" t="s">
        <v>23307</v>
      </c>
      <c r="J1789" s="83" t="s">
        <v>23308</v>
      </c>
      <c r="K1789" s="82" t="s">
        <v>23866</v>
      </c>
      <c r="L1789" s="83" t="s">
        <v>22320</v>
      </c>
      <c r="M1789" s="82" t="s">
        <v>23867</v>
      </c>
      <c r="N1789" s="83" t="s">
        <v>22320</v>
      </c>
      <c r="O1789" s="81"/>
      <c r="P1789" s="82" t="s">
        <v>24449</v>
      </c>
      <c r="Q1789" s="83" t="s">
        <v>24450</v>
      </c>
      <c r="R1789" s="82" t="s">
        <v>24451</v>
      </c>
      <c r="S1789" s="121" t="s">
        <v>24450</v>
      </c>
    </row>
    <row r="1790" spans="1:19">
      <c r="A1790" s="126">
        <v>730145</v>
      </c>
      <c r="B1790" s="90" t="str">
        <f t="shared" si="55"/>
        <v>OC730145</v>
      </c>
      <c r="C1790" s="81" t="s">
        <v>24499</v>
      </c>
      <c r="D1790" s="81" t="str">
        <f t="shared" si="56"/>
        <v>730145 - Transfer to Debt Retirement – Revenue Bonds</v>
      </c>
      <c r="E1790" s="120" t="s">
        <v>22319</v>
      </c>
      <c r="F1790" s="121" t="s">
        <v>22320</v>
      </c>
      <c r="G1790" s="81" t="s">
        <v>23745</v>
      </c>
      <c r="H1790" s="81" t="s">
        <v>23746</v>
      </c>
      <c r="I1790" s="120" t="s">
        <v>23307</v>
      </c>
      <c r="J1790" s="83" t="s">
        <v>23308</v>
      </c>
      <c r="K1790" s="82" t="s">
        <v>23866</v>
      </c>
      <c r="L1790" s="83" t="s">
        <v>22320</v>
      </c>
      <c r="M1790" s="82" t="s">
        <v>23867</v>
      </c>
      <c r="N1790" s="83" t="s">
        <v>22320</v>
      </c>
      <c r="O1790" s="81"/>
      <c r="P1790" s="82" t="s">
        <v>24449</v>
      </c>
      <c r="Q1790" s="83" t="s">
        <v>24450</v>
      </c>
      <c r="R1790" s="82" t="s">
        <v>24451</v>
      </c>
      <c r="S1790" s="121" t="s">
        <v>24450</v>
      </c>
    </row>
    <row r="1791" spans="1:19">
      <c r="A1791" s="126">
        <v>730146</v>
      </c>
      <c r="B1791" s="90" t="str">
        <f t="shared" si="55"/>
        <v>OC730146</v>
      </c>
      <c r="C1791" s="81" t="s">
        <v>24500</v>
      </c>
      <c r="D1791" s="81" t="str">
        <f t="shared" si="56"/>
        <v>730146 - Transfer to Debt Retirement – GO Bonds</v>
      </c>
      <c r="E1791" s="120" t="s">
        <v>22319</v>
      </c>
      <c r="F1791" s="121" t="s">
        <v>22320</v>
      </c>
      <c r="G1791" s="81" t="s">
        <v>23745</v>
      </c>
      <c r="H1791" s="81" t="s">
        <v>23746</v>
      </c>
      <c r="I1791" s="120" t="s">
        <v>23307</v>
      </c>
      <c r="J1791" s="83" t="s">
        <v>23308</v>
      </c>
      <c r="K1791" s="82" t="s">
        <v>23866</v>
      </c>
      <c r="L1791" s="83" t="s">
        <v>22320</v>
      </c>
      <c r="M1791" s="82" t="s">
        <v>23867</v>
      </c>
      <c r="N1791" s="83" t="s">
        <v>22320</v>
      </c>
      <c r="O1791" s="81"/>
      <c r="P1791" s="82" t="s">
        <v>24449</v>
      </c>
      <c r="Q1791" s="83" t="s">
        <v>24450</v>
      </c>
      <c r="R1791" s="82" t="s">
        <v>24451</v>
      </c>
      <c r="S1791" s="121" t="s">
        <v>24450</v>
      </c>
    </row>
    <row r="1792" spans="1:19">
      <c r="A1792" s="126">
        <v>730147</v>
      </c>
      <c r="B1792" s="90" t="str">
        <f t="shared" si="55"/>
        <v>OC730147</v>
      </c>
      <c r="C1792" s="81" t="s">
        <v>24501</v>
      </c>
      <c r="D1792" s="81" t="str">
        <f t="shared" si="56"/>
        <v>730147 - Transfer to Replacement Fund</v>
      </c>
      <c r="E1792" s="120" t="s">
        <v>22319</v>
      </c>
      <c r="F1792" s="121" t="s">
        <v>22320</v>
      </c>
      <c r="G1792" s="81" t="s">
        <v>23745</v>
      </c>
      <c r="H1792" s="81" t="s">
        <v>23746</v>
      </c>
      <c r="I1792" s="120" t="s">
        <v>23307</v>
      </c>
      <c r="J1792" s="83" t="s">
        <v>23308</v>
      </c>
      <c r="K1792" s="82" t="s">
        <v>23866</v>
      </c>
      <c r="L1792" s="83" t="s">
        <v>22320</v>
      </c>
      <c r="M1792" s="82" t="s">
        <v>23867</v>
      </c>
      <c r="N1792" s="83" t="s">
        <v>22320</v>
      </c>
      <c r="O1792" s="81"/>
      <c r="P1792" s="82" t="s">
        <v>24449</v>
      </c>
      <c r="Q1792" s="83" t="s">
        <v>24450</v>
      </c>
      <c r="R1792" s="82" t="s">
        <v>24451</v>
      </c>
      <c r="S1792" s="121" t="s">
        <v>24450</v>
      </c>
    </row>
    <row r="1793" spans="1:19">
      <c r="A1793" s="126">
        <v>730148</v>
      </c>
      <c r="B1793" s="90" t="str">
        <f t="shared" si="55"/>
        <v>OC730148</v>
      </c>
      <c r="C1793" s="81" t="s">
        <v>24502</v>
      </c>
      <c r="D1793" s="81" t="str">
        <f t="shared" si="56"/>
        <v>730148 - Transfer to Improvement Fund</v>
      </c>
      <c r="E1793" s="120" t="s">
        <v>22319</v>
      </c>
      <c r="F1793" s="121" t="s">
        <v>22320</v>
      </c>
      <c r="G1793" s="81" t="s">
        <v>23745</v>
      </c>
      <c r="H1793" s="81" t="s">
        <v>23746</v>
      </c>
      <c r="I1793" s="120" t="s">
        <v>23307</v>
      </c>
      <c r="J1793" s="83" t="s">
        <v>23308</v>
      </c>
      <c r="K1793" s="82" t="s">
        <v>23866</v>
      </c>
      <c r="L1793" s="83" t="s">
        <v>22320</v>
      </c>
      <c r="M1793" s="82" t="s">
        <v>23867</v>
      </c>
      <c r="N1793" s="83" t="s">
        <v>22320</v>
      </c>
      <c r="O1793" s="81"/>
      <c r="P1793" s="82" t="s">
        <v>24449</v>
      </c>
      <c r="Q1793" s="83" t="s">
        <v>24450</v>
      </c>
      <c r="R1793" s="82" t="s">
        <v>24451</v>
      </c>
      <c r="S1793" s="121" t="s">
        <v>24450</v>
      </c>
    </row>
    <row r="1794" spans="1:19">
      <c r="A1794" s="126">
        <v>730149</v>
      </c>
      <c r="B1794" s="90" t="str">
        <f t="shared" si="55"/>
        <v>OC730149</v>
      </c>
      <c r="C1794" s="81" t="s">
        <v>24503</v>
      </c>
      <c r="D1794" s="81" t="str">
        <f t="shared" si="56"/>
        <v>730149 - Transfer to Parking Acquisition</v>
      </c>
      <c r="E1794" s="120" t="s">
        <v>22319</v>
      </c>
      <c r="F1794" s="121" t="s">
        <v>22320</v>
      </c>
      <c r="G1794" s="81" t="s">
        <v>23745</v>
      </c>
      <c r="H1794" s="81" t="s">
        <v>23746</v>
      </c>
      <c r="I1794" s="120" t="s">
        <v>23307</v>
      </c>
      <c r="J1794" s="83" t="s">
        <v>23308</v>
      </c>
      <c r="K1794" s="82" t="s">
        <v>23866</v>
      </c>
      <c r="L1794" s="83" t="s">
        <v>22320</v>
      </c>
      <c r="M1794" s="82" t="s">
        <v>23867</v>
      </c>
      <c r="N1794" s="83" t="s">
        <v>22320</v>
      </c>
      <c r="O1794" s="81"/>
      <c r="P1794" s="82" t="s">
        <v>24449</v>
      </c>
      <c r="Q1794" s="83" t="s">
        <v>24450</v>
      </c>
      <c r="R1794" s="82" t="s">
        <v>24451</v>
      </c>
      <c r="S1794" s="121" t="s">
        <v>24450</v>
      </c>
    </row>
    <row r="1795" spans="1:19">
      <c r="A1795" s="126">
        <v>730150</v>
      </c>
      <c r="B1795" s="90" t="str">
        <f t="shared" si="55"/>
        <v>OC730150</v>
      </c>
      <c r="C1795" s="81" t="s">
        <v>24504</v>
      </c>
      <c r="D1795" s="81" t="str">
        <f t="shared" si="56"/>
        <v>730150 - Transfer to Parking Cap Reserve</v>
      </c>
      <c r="E1795" s="120" t="s">
        <v>22319</v>
      </c>
      <c r="F1795" s="121" t="s">
        <v>22320</v>
      </c>
      <c r="G1795" s="81" t="s">
        <v>23745</v>
      </c>
      <c r="H1795" s="81" t="s">
        <v>23746</v>
      </c>
      <c r="I1795" s="120" t="s">
        <v>23307</v>
      </c>
      <c r="J1795" s="83" t="s">
        <v>23308</v>
      </c>
      <c r="K1795" s="82" t="s">
        <v>23866</v>
      </c>
      <c r="L1795" s="83" t="s">
        <v>22320</v>
      </c>
      <c r="M1795" s="82" t="s">
        <v>23867</v>
      </c>
      <c r="N1795" s="83" t="s">
        <v>22320</v>
      </c>
      <c r="O1795" s="81"/>
      <c r="P1795" s="82" t="s">
        <v>24449</v>
      </c>
      <c r="Q1795" s="83" t="s">
        <v>24450</v>
      </c>
      <c r="R1795" s="82" t="s">
        <v>24451</v>
      </c>
      <c r="S1795" s="121" t="s">
        <v>24450</v>
      </c>
    </row>
    <row r="1796" spans="1:19">
      <c r="A1796" s="126">
        <v>730151</v>
      </c>
      <c r="B1796" s="90" t="str">
        <f t="shared" ref="B1796:B1819" si="57">"OC"&amp;A1796</f>
        <v>OC730151</v>
      </c>
      <c r="C1796" s="81" t="s">
        <v>24505</v>
      </c>
      <c r="D1796" s="81" t="str">
        <f t="shared" ref="D1796:D1819" si="58">A1796&amp;" - "&amp;C1796</f>
        <v>730151 - Transfer to Parking System Reserve</v>
      </c>
      <c r="E1796" s="120" t="s">
        <v>22319</v>
      </c>
      <c r="F1796" s="121" t="s">
        <v>22320</v>
      </c>
      <c r="G1796" s="81" t="s">
        <v>23745</v>
      </c>
      <c r="H1796" s="81" t="s">
        <v>23746</v>
      </c>
      <c r="I1796" s="120" t="s">
        <v>23307</v>
      </c>
      <c r="J1796" s="83" t="s">
        <v>23308</v>
      </c>
      <c r="K1796" s="82" t="s">
        <v>23866</v>
      </c>
      <c r="L1796" s="83" t="s">
        <v>22320</v>
      </c>
      <c r="M1796" s="82" t="s">
        <v>23867</v>
      </c>
      <c r="N1796" s="83" t="s">
        <v>22320</v>
      </c>
      <c r="O1796" s="81"/>
      <c r="P1796" s="82" t="s">
        <v>24449</v>
      </c>
      <c r="Q1796" s="83" t="s">
        <v>24450</v>
      </c>
      <c r="R1796" s="82" t="s">
        <v>24451</v>
      </c>
      <c r="S1796" s="121" t="s">
        <v>24450</v>
      </c>
    </row>
    <row r="1797" spans="1:19">
      <c r="A1797" s="126">
        <v>730152</v>
      </c>
      <c r="B1797" s="90" t="str">
        <f t="shared" si="57"/>
        <v>OC730152</v>
      </c>
      <c r="C1797" s="81" t="s">
        <v>24506</v>
      </c>
      <c r="D1797" s="81" t="str">
        <f t="shared" si="58"/>
        <v>730152 - Transfer to Parking Debt Service</v>
      </c>
      <c r="E1797" s="120" t="s">
        <v>22319</v>
      </c>
      <c r="F1797" s="121" t="s">
        <v>22320</v>
      </c>
      <c r="G1797" s="81" t="s">
        <v>23745</v>
      </c>
      <c r="H1797" s="81" t="s">
        <v>23746</v>
      </c>
      <c r="I1797" s="120" t="s">
        <v>23307</v>
      </c>
      <c r="J1797" s="83" t="s">
        <v>23308</v>
      </c>
      <c r="K1797" s="82" t="s">
        <v>23866</v>
      </c>
      <c r="L1797" s="83" t="s">
        <v>22320</v>
      </c>
      <c r="M1797" s="82" t="s">
        <v>23867</v>
      </c>
      <c r="N1797" s="83" t="s">
        <v>22320</v>
      </c>
      <c r="O1797" s="81"/>
      <c r="P1797" s="82" t="s">
        <v>24449</v>
      </c>
      <c r="Q1797" s="83" t="s">
        <v>24450</v>
      </c>
      <c r="R1797" s="82" t="s">
        <v>24451</v>
      </c>
      <c r="S1797" s="121" t="s">
        <v>24450</v>
      </c>
    </row>
    <row r="1798" spans="1:19">
      <c r="A1798" s="126">
        <v>730153</v>
      </c>
      <c r="B1798" s="90" t="str">
        <f t="shared" si="57"/>
        <v>OC730153</v>
      </c>
      <c r="C1798" s="81" t="s">
        <v>24507</v>
      </c>
      <c r="D1798" s="81" t="str">
        <f t="shared" si="58"/>
        <v>730153 - Transfer to Parking O &amp; Cont Reserve</v>
      </c>
      <c r="E1798" s="120" t="s">
        <v>22319</v>
      </c>
      <c r="F1798" s="121" t="s">
        <v>22320</v>
      </c>
      <c r="G1798" s="81" t="s">
        <v>23745</v>
      </c>
      <c r="H1798" s="81" t="s">
        <v>23746</v>
      </c>
      <c r="I1798" s="120" t="s">
        <v>23307</v>
      </c>
      <c r="J1798" s="83" t="s">
        <v>23308</v>
      </c>
      <c r="K1798" s="82" t="s">
        <v>23866</v>
      </c>
      <c r="L1798" s="83" t="s">
        <v>22320</v>
      </c>
      <c r="M1798" s="82" t="s">
        <v>23867</v>
      </c>
      <c r="N1798" s="83" t="s">
        <v>22320</v>
      </c>
      <c r="O1798" s="81"/>
      <c r="P1798" s="82" t="s">
        <v>24449</v>
      </c>
      <c r="Q1798" s="83" t="s">
        <v>24450</v>
      </c>
      <c r="R1798" s="82" t="s">
        <v>24451</v>
      </c>
      <c r="S1798" s="121" t="s">
        <v>24450</v>
      </c>
    </row>
    <row r="1799" spans="1:19">
      <c r="A1799" s="126">
        <v>730154</v>
      </c>
      <c r="B1799" s="90" t="str">
        <f t="shared" si="57"/>
        <v>OC730154</v>
      </c>
      <c r="C1799" s="81" t="s">
        <v>24508</v>
      </c>
      <c r="D1799" s="81" t="str">
        <f t="shared" si="58"/>
        <v>730154 - Transfer to Parking Debt Service Reserve</v>
      </c>
      <c r="E1799" s="120" t="s">
        <v>22319</v>
      </c>
      <c r="F1799" s="121" t="s">
        <v>22320</v>
      </c>
      <c r="G1799" s="81" t="s">
        <v>23745</v>
      </c>
      <c r="H1799" s="81" t="s">
        <v>23746</v>
      </c>
      <c r="I1799" s="120" t="s">
        <v>23307</v>
      </c>
      <c r="J1799" s="83" t="s">
        <v>23308</v>
      </c>
      <c r="K1799" s="82" t="s">
        <v>23866</v>
      </c>
      <c r="L1799" s="83" t="s">
        <v>22320</v>
      </c>
      <c r="M1799" s="82" t="s">
        <v>23867</v>
      </c>
      <c r="N1799" s="83" t="s">
        <v>22320</v>
      </c>
      <c r="O1799" s="81"/>
      <c r="P1799" s="82" t="s">
        <v>24449</v>
      </c>
      <c r="Q1799" s="83" t="s">
        <v>24450</v>
      </c>
      <c r="R1799" s="82" t="s">
        <v>24451</v>
      </c>
      <c r="S1799" s="121" t="s">
        <v>24450</v>
      </c>
    </row>
    <row r="1800" spans="1:19">
      <c r="A1800" s="126">
        <v>730155</v>
      </c>
      <c r="B1800" s="90" t="str">
        <f t="shared" si="57"/>
        <v>OC730155</v>
      </c>
      <c r="C1800" s="81" t="s">
        <v>24509</v>
      </c>
      <c r="D1800" s="81" t="str">
        <f t="shared" si="58"/>
        <v>730155 - Transfer to Forfeiture Cost Reimbursement</v>
      </c>
      <c r="E1800" s="120" t="s">
        <v>22319</v>
      </c>
      <c r="F1800" s="121" t="s">
        <v>22320</v>
      </c>
      <c r="G1800" s="81" t="s">
        <v>23745</v>
      </c>
      <c r="H1800" s="81" t="s">
        <v>23746</v>
      </c>
      <c r="I1800" s="120" t="s">
        <v>23307</v>
      </c>
      <c r="J1800" s="83" t="s">
        <v>23308</v>
      </c>
      <c r="K1800" s="82" t="s">
        <v>23866</v>
      </c>
      <c r="L1800" s="83" t="s">
        <v>22320</v>
      </c>
      <c r="M1800" s="82" t="s">
        <v>23867</v>
      </c>
      <c r="N1800" s="83" t="s">
        <v>22320</v>
      </c>
      <c r="O1800" s="81"/>
      <c r="P1800" s="82" t="s">
        <v>24449</v>
      </c>
      <c r="Q1800" s="83" t="s">
        <v>24450</v>
      </c>
      <c r="R1800" s="82" t="s">
        <v>24451</v>
      </c>
      <c r="S1800" s="121" t="s">
        <v>24450</v>
      </c>
    </row>
    <row r="1801" spans="1:19">
      <c r="A1801" s="126">
        <v>730160</v>
      </c>
      <c r="B1801" s="90" t="str">
        <f t="shared" si="57"/>
        <v>OC730160</v>
      </c>
      <c r="C1801" s="81" t="s">
        <v>24510</v>
      </c>
      <c r="D1801" s="81" t="str">
        <f t="shared" si="58"/>
        <v>730160 - Transfer to Component Unit</v>
      </c>
      <c r="E1801" s="120" t="s">
        <v>22319</v>
      </c>
      <c r="F1801" s="121" t="s">
        <v>22320</v>
      </c>
      <c r="G1801" s="81" t="s">
        <v>23745</v>
      </c>
      <c r="H1801" s="81" t="s">
        <v>23746</v>
      </c>
      <c r="I1801" s="120" t="s">
        <v>23307</v>
      </c>
      <c r="J1801" s="83" t="s">
        <v>23308</v>
      </c>
      <c r="K1801" s="82" t="s">
        <v>23866</v>
      </c>
      <c r="L1801" s="83" t="s">
        <v>22320</v>
      </c>
      <c r="M1801" s="82" t="s">
        <v>23867</v>
      </c>
      <c r="N1801" s="83" t="s">
        <v>22320</v>
      </c>
      <c r="O1801" s="81"/>
      <c r="P1801" s="82" t="s">
        <v>24495</v>
      </c>
      <c r="Q1801" s="83" t="s">
        <v>24496</v>
      </c>
      <c r="R1801" s="82" t="s">
        <v>24497</v>
      </c>
      <c r="S1801" s="121" t="s">
        <v>24496</v>
      </c>
    </row>
    <row r="1802" spans="1:19">
      <c r="A1802" s="126">
        <v>730200</v>
      </c>
      <c r="B1802" s="90" t="str">
        <f t="shared" si="57"/>
        <v>OC730200</v>
      </c>
      <c r="C1802" s="81" t="s">
        <v>24511</v>
      </c>
      <c r="D1802" s="81" t="str">
        <f t="shared" si="58"/>
        <v>730200 - Transfer to General Fund</v>
      </c>
      <c r="E1802" s="120" t="s">
        <v>22319</v>
      </c>
      <c r="F1802" s="121" t="s">
        <v>22320</v>
      </c>
      <c r="G1802" s="81" t="s">
        <v>23745</v>
      </c>
      <c r="H1802" s="81" t="s">
        <v>23746</v>
      </c>
      <c r="I1802" s="120" t="s">
        <v>23307</v>
      </c>
      <c r="J1802" s="83" t="s">
        <v>23308</v>
      </c>
      <c r="K1802" s="82" t="s">
        <v>23866</v>
      </c>
      <c r="L1802" s="83" t="s">
        <v>22320</v>
      </c>
      <c r="M1802" s="82" t="s">
        <v>23867</v>
      </c>
      <c r="N1802" s="83" t="s">
        <v>22320</v>
      </c>
      <c r="O1802" s="81"/>
      <c r="P1802" s="82" t="s">
        <v>24449</v>
      </c>
      <c r="Q1802" s="83" t="s">
        <v>24450</v>
      </c>
      <c r="R1802" s="82" t="s">
        <v>24451</v>
      </c>
      <c r="S1802" s="121" t="s">
        <v>24450</v>
      </c>
    </row>
    <row r="1803" spans="1:19">
      <c r="A1803" s="126">
        <v>739990</v>
      </c>
      <c r="B1803" s="90" t="str">
        <f t="shared" si="57"/>
        <v>OC739990</v>
      </c>
      <c r="C1803" s="81" t="s">
        <v>24512</v>
      </c>
      <c r="D1803" s="81" t="str">
        <f t="shared" si="58"/>
        <v>739990 - Improvement Fund</v>
      </c>
      <c r="E1803" s="120" t="s">
        <v>22319</v>
      </c>
      <c r="F1803" s="121" t="s">
        <v>22320</v>
      </c>
      <c r="G1803" s="81" t="s">
        <v>23745</v>
      </c>
      <c r="H1803" s="81" t="s">
        <v>23746</v>
      </c>
      <c r="I1803" s="120" t="s">
        <v>23307</v>
      </c>
      <c r="J1803" s="83" t="s">
        <v>23308</v>
      </c>
      <c r="K1803" s="82" t="s">
        <v>23866</v>
      </c>
      <c r="L1803" s="83" t="s">
        <v>22320</v>
      </c>
      <c r="M1803" s="82" t="s">
        <v>23867</v>
      </c>
      <c r="N1803" s="83" t="s">
        <v>22320</v>
      </c>
      <c r="O1803" s="81"/>
      <c r="P1803" s="82" t="s">
        <v>24441</v>
      </c>
      <c r="Q1803" s="83" t="s">
        <v>24442</v>
      </c>
      <c r="R1803" s="82" t="s">
        <v>24443</v>
      </c>
      <c r="S1803" s="121" t="s">
        <v>24442</v>
      </c>
    </row>
    <row r="1804" spans="1:19">
      <c r="A1804" s="126">
        <v>739991</v>
      </c>
      <c r="B1804" s="90" t="str">
        <f t="shared" si="57"/>
        <v>OC739991</v>
      </c>
      <c r="C1804" s="81" t="s">
        <v>24513</v>
      </c>
      <c r="D1804" s="81" t="str">
        <f t="shared" si="58"/>
        <v>739991 - Improvement Fund – DAD</v>
      </c>
      <c r="E1804" s="120" t="s">
        <v>22319</v>
      </c>
      <c r="F1804" s="121" t="s">
        <v>22320</v>
      </c>
      <c r="G1804" s="81" t="s">
        <v>23745</v>
      </c>
      <c r="H1804" s="81" t="s">
        <v>23746</v>
      </c>
      <c r="I1804" s="120" t="s">
        <v>23307</v>
      </c>
      <c r="J1804" s="83" t="s">
        <v>23308</v>
      </c>
      <c r="K1804" s="82" t="s">
        <v>23866</v>
      </c>
      <c r="L1804" s="83" t="s">
        <v>22320</v>
      </c>
      <c r="M1804" s="82" t="s">
        <v>23867</v>
      </c>
      <c r="N1804" s="83" t="s">
        <v>22320</v>
      </c>
      <c r="O1804" s="81"/>
      <c r="P1804" s="82" t="s">
        <v>24514</v>
      </c>
      <c r="Q1804" s="83" t="s">
        <v>24515</v>
      </c>
      <c r="R1804" s="82" t="s">
        <v>24516</v>
      </c>
      <c r="S1804" s="121" t="s">
        <v>24515</v>
      </c>
    </row>
    <row r="1805" spans="1:19">
      <c r="A1805" s="126">
        <v>739992</v>
      </c>
      <c r="B1805" s="90" t="str">
        <f t="shared" si="57"/>
        <v>OC739992</v>
      </c>
      <c r="C1805" s="81" t="s">
        <v>24517</v>
      </c>
      <c r="D1805" s="81" t="str">
        <f t="shared" si="58"/>
        <v>739992 - Improvement Fund – GM TIFA</v>
      </c>
      <c r="E1805" s="120" t="s">
        <v>22319</v>
      </c>
      <c r="F1805" s="121" t="s">
        <v>22320</v>
      </c>
      <c r="G1805" s="81" t="s">
        <v>23745</v>
      </c>
      <c r="H1805" s="81" t="s">
        <v>23746</v>
      </c>
      <c r="I1805" s="120" t="s">
        <v>23307</v>
      </c>
      <c r="J1805" s="83" t="s">
        <v>23308</v>
      </c>
      <c r="K1805" s="82" t="s">
        <v>23866</v>
      </c>
      <c r="L1805" s="83" t="s">
        <v>22320</v>
      </c>
      <c r="M1805" s="82" t="s">
        <v>23867</v>
      </c>
      <c r="N1805" s="83" t="s">
        <v>22320</v>
      </c>
      <c r="O1805" s="81"/>
      <c r="P1805" s="82" t="s">
        <v>24514</v>
      </c>
      <c r="Q1805" s="83" t="s">
        <v>24515</v>
      </c>
      <c r="R1805" s="82" t="s">
        <v>24516</v>
      </c>
      <c r="S1805" s="121" t="s">
        <v>24515</v>
      </c>
    </row>
    <row r="1806" spans="1:19">
      <c r="A1806" s="126">
        <v>739993</v>
      </c>
      <c r="B1806" s="90" t="str">
        <f t="shared" si="57"/>
        <v>OC739993</v>
      </c>
      <c r="C1806" s="81" t="s">
        <v>24518</v>
      </c>
      <c r="D1806" s="81" t="str">
        <f t="shared" si="58"/>
        <v>739993 - Improvement Fund – Street Regular TIFA</v>
      </c>
      <c r="E1806" s="120" t="s">
        <v>22319</v>
      </c>
      <c r="F1806" s="121" t="s">
        <v>22320</v>
      </c>
      <c r="G1806" s="81" t="s">
        <v>23745</v>
      </c>
      <c r="H1806" s="81" t="s">
        <v>23746</v>
      </c>
      <c r="I1806" s="120" t="s">
        <v>23307</v>
      </c>
      <c r="J1806" s="83" t="s">
        <v>23308</v>
      </c>
      <c r="K1806" s="82" t="s">
        <v>23866</v>
      </c>
      <c r="L1806" s="83" t="s">
        <v>22320</v>
      </c>
      <c r="M1806" s="82" t="s">
        <v>23867</v>
      </c>
      <c r="N1806" s="83" t="s">
        <v>22320</v>
      </c>
      <c r="O1806" s="81"/>
      <c r="P1806" s="82" t="s">
        <v>24514</v>
      </c>
      <c r="Q1806" s="83" t="s">
        <v>24515</v>
      </c>
      <c r="R1806" s="82" t="s">
        <v>24516</v>
      </c>
      <c r="S1806" s="121" t="s">
        <v>24515</v>
      </c>
    </row>
    <row r="1807" spans="1:19">
      <c r="A1807" s="126">
        <v>739994</v>
      </c>
      <c r="B1807" s="90" t="str">
        <f t="shared" si="57"/>
        <v>OC739994</v>
      </c>
      <c r="C1807" s="81" t="s">
        <v>24519</v>
      </c>
      <c r="D1807" s="81" t="str">
        <f t="shared" si="58"/>
        <v>739994 - Improvement Fund – Chrys LDFA</v>
      </c>
      <c r="E1807" s="120" t="s">
        <v>22319</v>
      </c>
      <c r="F1807" s="121" t="s">
        <v>22320</v>
      </c>
      <c r="G1807" s="81" t="s">
        <v>23745</v>
      </c>
      <c r="H1807" s="81" t="s">
        <v>23746</v>
      </c>
      <c r="I1807" s="120" t="s">
        <v>23307</v>
      </c>
      <c r="J1807" s="83" t="s">
        <v>23308</v>
      </c>
      <c r="K1807" s="82" t="s">
        <v>23866</v>
      </c>
      <c r="L1807" s="83" t="s">
        <v>22320</v>
      </c>
      <c r="M1807" s="82" t="s">
        <v>23867</v>
      </c>
      <c r="N1807" s="83" t="s">
        <v>22320</v>
      </c>
      <c r="O1807" s="81"/>
      <c r="P1807" s="82" t="s">
        <v>24514</v>
      </c>
      <c r="Q1807" s="83" t="s">
        <v>24515</v>
      </c>
      <c r="R1807" s="82" t="s">
        <v>24516</v>
      </c>
      <c r="S1807" s="121" t="s">
        <v>24515</v>
      </c>
    </row>
    <row r="1808" spans="1:19">
      <c r="A1808" s="126">
        <v>740100</v>
      </c>
      <c r="B1808" s="90" t="str">
        <f t="shared" si="57"/>
        <v>OC740100</v>
      </c>
      <c r="C1808" s="81" t="s">
        <v>24520</v>
      </c>
      <c r="D1808" s="81" t="str">
        <f t="shared" si="58"/>
        <v>740100 - EMB Concessions</v>
      </c>
      <c r="E1808" s="120" t="s">
        <v>22319</v>
      </c>
      <c r="F1808" s="121" t="s">
        <v>22320</v>
      </c>
      <c r="G1808" s="81" t="s">
        <v>23745</v>
      </c>
      <c r="H1808" s="81" t="s">
        <v>23746</v>
      </c>
      <c r="I1808" s="120" t="s">
        <v>23307</v>
      </c>
      <c r="J1808" s="83" t="s">
        <v>23308</v>
      </c>
      <c r="K1808" s="82" t="s">
        <v>23866</v>
      </c>
      <c r="L1808" s="83" t="s">
        <v>22320</v>
      </c>
      <c r="M1808" s="82" t="s">
        <v>23867</v>
      </c>
      <c r="N1808" s="83" t="s">
        <v>22320</v>
      </c>
      <c r="O1808" s="81"/>
      <c r="P1808" s="82" t="s">
        <v>23868</v>
      </c>
      <c r="Q1808" s="83" t="s">
        <v>23869</v>
      </c>
      <c r="R1808" s="82" t="s">
        <v>23892</v>
      </c>
      <c r="S1808" s="121" t="s">
        <v>23869</v>
      </c>
    </row>
    <row r="1809" spans="1:19">
      <c r="A1809" s="126">
        <v>740500</v>
      </c>
      <c r="B1809" s="90" t="str">
        <f t="shared" si="57"/>
        <v>OC740500</v>
      </c>
      <c r="C1809" s="81" t="s">
        <v>24521</v>
      </c>
      <c r="D1809" s="81" t="str">
        <f t="shared" si="58"/>
        <v>740500 - Special/Extraordinary – POC</v>
      </c>
      <c r="E1809" s="120" t="s">
        <v>22319</v>
      </c>
      <c r="F1809" s="121" t="s">
        <v>22320</v>
      </c>
      <c r="G1809" s="81" t="s">
        <v>23745</v>
      </c>
      <c r="H1809" s="81" t="s">
        <v>23746</v>
      </c>
      <c r="I1809" s="120" t="s">
        <v>23307</v>
      </c>
      <c r="J1809" s="83" t="s">
        <v>23308</v>
      </c>
      <c r="K1809" s="82" t="s">
        <v>23866</v>
      </c>
      <c r="L1809" s="83" t="s">
        <v>22320</v>
      </c>
      <c r="M1809" s="82" t="s">
        <v>23867</v>
      </c>
      <c r="N1809" s="83" t="s">
        <v>22320</v>
      </c>
      <c r="O1809" s="81"/>
      <c r="P1809" s="82" t="s">
        <v>23868</v>
      </c>
      <c r="Q1809" s="83" t="s">
        <v>23869</v>
      </c>
      <c r="R1809" s="82" t="s">
        <v>23892</v>
      </c>
      <c r="S1809" s="121" t="s">
        <v>23869</v>
      </c>
    </row>
    <row r="1810" spans="1:19">
      <c r="A1810" s="126">
        <v>741000</v>
      </c>
      <c r="B1810" s="90" t="str">
        <f t="shared" si="57"/>
        <v>OC741000</v>
      </c>
      <c r="C1810" s="81" t="s">
        <v>24522</v>
      </c>
      <c r="D1810" s="81" t="str">
        <f t="shared" si="58"/>
        <v>741000 - Interest Earning Transfer Holding</v>
      </c>
      <c r="E1810" s="120" t="s">
        <v>22319</v>
      </c>
      <c r="F1810" s="121" t="s">
        <v>22320</v>
      </c>
      <c r="G1810" s="81" t="s">
        <v>23745</v>
      </c>
      <c r="H1810" s="81" t="s">
        <v>23746</v>
      </c>
      <c r="I1810" s="120" t="s">
        <v>23307</v>
      </c>
      <c r="J1810" s="83" t="s">
        <v>23308</v>
      </c>
      <c r="K1810" s="82" t="s">
        <v>23866</v>
      </c>
      <c r="L1810" s="83" t="s">
        <v>22320</v>
      </c>
      <c r="M1810" s="82" t="s">
        <v>23867</v>
      </c>
      <c r="N1810" s="83" t="s">
        <v>22320</v>
      </c>
      <c r="O1810" s="81"/>
      <c r="P1810" s="82" t="s">
        <v>23868</v>
      </c>
      <c r="Q1810" s="83" t="s">
        <v>23869</v>
      </c>
      <c r="R1810" s="82" t="s">
        <v>23892</v>
      </c>
      <c r="S1810" s="121" t="s">
        <v>23869</v>
      </c>
    </row>
    <row r="1811" spans="1:19">
      <c r="A1811" s="126">
        <v>741100</v>
      </c>
      <c r="B1811" s="90" t="str">
        <f t="shared" si="57"/>
        <v>OC741100</v>
      </c>
      <c r="C1811" s="81" t="s">
        <v>24523</v>
      </c>
      <c r="D1811" s="81" t="str">
        <f t="shared" si="58"/>
        <v>741100 - Expense-Clearing Trf Account</v>
      </c>
      <c r="E1811" s="120" t="s">
        <v>22319</v>
      </c>
      <c r="F1811" s="121" t="s">
        <v>22320</v>
      </c>
      <c r="G1811" s="81" t="s">
        <v>23745</v>
      </c>
      <c r="H1811" s="81" t="s">
        <v>23746</v>
      </c>
      <c r="I1811" s="120" t="s">
        <v>23307</v>
      </c>
      <c r="J1811" s="83" t="s">
        <v>23308</v>
      </c>
      <c r="K1811" s="82" t="s">
        <v>23866</v>
      </c>
      <c r="L1811" s="83" t="s">
        <v>22320</v>
      </c>
      <c r="M1811" s="82" t="s">
        <v>23867</v>
      </c>
      <c r="N1811" s="83" t="s">
        <v>22320</v>
      </c>
      <c r="O1811" s="81"/>
      <c r="P1811" s="82" t="s">
        <v>23868</v>
      </c>
      <c r="Q1811" s="83" t="s">
        <v>23869</v>
      </c>
      <c r="R1811" s="82" t="s">
        <v>23892</v>
      </c>
      <c r="S1811" s="121" t="s">
        <v>23869</v>
      </c>
    </row>
    <row r="1812" spans="1:19">
      <c r="A1812" s="126">
        <v>741200</v>
      </c>
      <c r="B1812" s="90" t="str">
        <f t="shared" si="57"/>
        <v>OC741200</v>
      </c>
      <c r="C1812" s="81" t="s">
        <v>24524</v>
      </c>
      <c r="D1812" s="81" t="str">
        <f t="shared" si="58"/>
        <v>741200 - Overhead Transfer</v>
      </c>
      <c r="E1812" s="120" t="s">
        <v>22319</v>
      </c>
      <c r="F1812" s="121" t="s">
        <v>22320</v>
      </c>
      <c r="G1812" s="81" t="s">
        <v>23745</v>
      </c>
      <c r="H1812" s="81" t="s">
        <v>23746</v>
      </c>
      <c r="I1812" s="120" t="s">
        <v>23307</v>
      </c>
      <c r="J1812" s="83" t="s">
        <v>23308</v>
      </c>
      <c r="K1812" s="82" t="s">
        <v>23866</v>
      </c>
      <c r="L1812" s="83" t="s">
        <v>22320</v>
      </c>
      <c r="M1812" s="82" t="s">
        <v>23867</v>
      </c>
      <c r="N1812" s="83" t="s">
        <v>22320</v>
      </c>
      <c r="O1812" s="81"/>
      <c r="P1812" s="82" t="s">
        <v>23868</v>
      </c>
      <c r="Q1812" s="83" t="s">
        <v>23869</v>
      </c>
      <c r="R1812" s="82" t="s">
        <v>23892</v>
      </c>
      <c r="S1812" s="121" t="s">
        <v>23869</v>
      </c>
    </row>
    <row r="1813" spans="1:19">
      <c r="A1813" s="126">
        <v>741300</v>
      </c>
      <c r="B1813" s="90" t="str">
        <f t="shared" si="57"/>
        <v>OC741300</v>
      </c>
      <c r="C1813" s="81" t="s">
        <v>24525</v>
      </c>
      <c r="D1813" s="81" t="str">
        <f t="shared" si="58"/>
        <v>741300 - Indirect Cost Transfer</v>
      </c>
      <c r="E1813" s="120" t="s">
        <v>22319</v>
      </c>
      <c r="F1813" s="121" t="s">
        <v>22320</v>
      </c>
      <c r="G1813" s="81" t="s">
        <v>23745</v>
      </c>
      <c r="H1813" s="81" t="s">
        <v>23746</v>
      </c>
      <c r="I1813" s="120" t="s">
        <v>23307</v>
      </c>
      <c r="J1813" s="83" t="s">
        <v>23308</v>
      </c>
      <c r="K1813" s="82" t="s">
        <v>23866</v>
      </c>
      <c r="L1813" s="83" t="s">
        <v>22320</v>
      </c>
      <c r="M1813" s="82" t="s">
        <v>23867</v>
      </c>
      <c r="N1813" s="83" t="s">
        <v>22320</v>
      </c>
      <c r="O1813" s="81"/>
      <c r="P1813" s="82" t="s">
        <v>23868</v>
      </c>
      <c r="Q1813" s="83" t="s">
        <v>23869</v>
      </c>
      <c r="R1813" s="82" t="s">
        <v>23892</v>
      </c>
      <c r="S1813" s="121" t="s">
        <v>23869</v>
      </c>
    </row>
    <row r="1814" spans="1:19">
      <c r="A1814" s="126">
        <v>741500</v>
      </c>
      <c r="B1814" s="90" t="str">
        <f t="shared" si="57"/>
        <v>OC741500</v>
      </c>
      <c r="C1814" s="81" t="s">
        <v>24526</v>
      </c>
      <c r="D1814" s="81" t="str">
        <f t="shared" si="58"/>
        <v>741500 - FICS Conversion</v>
      </c>
      <c r="E1814" s="120" t="s">
        <v>22319</v>
      </c>
      <c r="F1814" s="121" t="s">
        <v>22320</v>
      </c>
      <c r="G1814" s="81" t="s">
        <v>23745</v>
      </c>
      <c r="H1814" s="81" t="s">
        <v>23746</v>
      </c>
      <c r="I1814" s="120" t="s">
        <v>23307</v>
      </c>
      <c r="J1814" s="83" t="s">
        <v>23308</v>
      </c>
      <c r="K1814" s="82" t="s">
        <v>23866</v>
      </c>
      <c r="L1814" s="83" t="s">
        <v>22320</v>
      </c>
      <c r="M1814" s="82" t="s">
        <v>23867</v>
      </c>
      <c r="N1814" s="83" t="s">
        <v>22320</v>
      </c>
      <c r="O1814" s="81"/>
      <c r="P1814" s="82" t="s">
        <v>23868</v>
      </c>
      <c r="Q1814" s="83" t="s">
        <v>23869</v>
      </c>
      <c r="R1814" s="82" t="s">
        <v>23892</v>
      </c>
      <c r="S1814" s="121" t="s">
        <v>23869</v>
      </c>
    </row>
    <row r="1815" spans="1:19">
      <c r="A1815" s="126">
        <v>741610</v>
      </c>
      <c r="B1815" s="90" t="str">
        <f t="shared" si="57"/>
        <v>OC741610</v>
      </c>
      <c r="C1815" s="81" t="s">
        <v>24527</v>
      </c>
      <c r="D1815" s="81" t="str">
        <f t="shared" si="58"/>
        <v>741610 - CIP Capitalized Interest Balance</v>
      </c>
      <c r="E1815" s="120" t="s">
        <v>22319</v>
      </c>
      <c r="F1815" s="121" t="s">
        <v>22320</v>
      </c>
      <c r="G1815" s="81" t="s">
        <v>23745</v>
      </c>
      <c r="H1815" s="81" t="s">
        <v>23746</v>
      </c>
      <c r="I1815" s="120" t="s">
        <v>23307</v>
      </c>
      <c r="J1815" s="83" t="s">
        <v>23308</v>
      </c>
      <c r="K1815" s="82" t="s">
        <v>23866</v>
      </c>
      <c r="L1815" s="83" t="s">
        <v>22320</v>
      </c>
      <c r="M1815" s="82" t="s">
        <v>23867</v>
      </c>
      <c r="N1815" s="83" t="s">
        <v>22320</v>
      </c>
      <c r="O1815" s="81"/>
      <c r="P1815" s="82" t="s">
        <v>23868</v>
      </c>
      <c r="Q1815" s="83" t="s">
        <v>23869</v>
      </c>
      <c r="R1815" s="82" t="s">
        <v>24528</v>
      </c>
      <c r="S1815" s="121" t="s">
        <v>24529</v>
      </c>
    </row>
    <row r="1816" spans="1:19">
      <c r="A1816" s="126">
        <v>741620</v>
      </c>
      <c r="B1816" s="90" t="str">
        <f t="shared" si="57"/>
        <v>OC741620</v>
      </c>
      <c r="C1816" s="81" t="s">
        <v>24530</v>
      </c>
      <c r="D1816" s="81" t="str">
        <f t="shared" si="58"/>
        <v>741620 - CIP Other Expenditure Balance</v>
      </c>
      <c r="E1816" s="120" t="s">
        <v>22319</v>
      </c>
      <c r="F1816" s="121" t="s">
        <v>22320</v>
      </c>
      <c r="G1816" s="81" t="s">
        <v>23745</v>
      </c>
      <c r="H1816" s="81" t="s">
        <v>23746</v>
      </c>
      <c r="I1816" s="120" t="s">
        <v>23307</v>
      </c>
      <c r="J1816" s="83" t="s">
        <v>23308</v>
      </c>
      <c r="K1816" s="82" t="s">
        <v>23866</v>
      </c>
      <c r="L1816" s="83" t="s">
        <v>22320</v>
      </c>
      <c r="M1816" s="82" t="s">
        <v>23867</v>
      </c>
      <c r="N1816" s="83" t="s">
        <v>22320</v>
      </c>
      <c r="O1816" s="81"/>
      <c r="P1816" s="82" t="s">
        <v>23868</v>
      </c>
      <c r="Q1816" s="83" t="s">
        <v>23869</v>
      </c>
      <c r="R1816" s="82" t="s">
        <v>24528</v>
      </c>
      <c r="S1816" s="121" t="s">
        <v>24529</v>
      </c>
    </row>
    <row r="1817" spans="1:19">
      <c r="A1817" s="126">
        <v>741640</v>
      </c>
      <c r="B1817" s="90" t="str">
        <f t="shared" si="57"/>
        <v>OC741640</v>
      </c>
      <c r="C1817" s="81" t="s">
        <v>24531</v>
      </c>
      <c r="D1817" s="81" t="str">
        <f t="shared" si="58"/>
        <v>741640 - CIP Other Expenditures Balance</v>
      </c>
      <c r="E1817" s="120" t="s">
        <v>22319</v>
      </c>
      <c r="F1817" s="121" t="s">
        <v>22320</v>
      </c>
      <c r="G1817" s="81" t="s">
        <v>23745</v>
      </c>
      <c r="H1817" s="81" t="s">
        <v>23746</v>
      </c>
      <c r="I1817" s="120" t="s">
        <v>23307</v>
      </c>
      <c r="J1817" s="83" t="s">
        <v>23308</v>
      </c>
      <c r="K1817" s="82" t="s">
        <v>23866</v>
      </c>
      <c r="L1817" s="83" t="s">
        <v>22320</v>
      </c>
      <c r="M1817" s="82" t="s">
        <v>23867</v>
      </c>
      <c r="N1817" s="83" t="s">
        <v>22320</v>
      </c>
      <c r="O1817" s="81"/>
      <c r="P1817" s="82" t="s">
        <v>23868</v>
      </c>
      <c r="Q1817" s="83" t="s">
        <v>23869</v>
      </c>
      <c r="R1817" s="82" t="s">
        <v>24528</v>
      </c>
      <c r="S1817" s="121" t="s">
        <v>24529</v>
      </c>
    </row>
    <row r="1818" spans="1:19">
      <c r="A1818" s="126">
        <v>741660</v>
      </c>
      <c r="B1818" s="90" t="str">
        <f t="shared" si="57"/>
        <v>OC741660</v>
      </c>
      <c r="C1818" s="81" t="s">
        <v>24532</v>
      </c>
      <c r="D1818" s="81" t="str">
        <f t="shared" si="58"/>
        <v>741660 - CIP Suppliers Balance</v>
      </c>
      <c r="E1818" s="120" t="s">
        <v>22319</v>
      </c>
      <c r="F1818" s="121" t="s">
        <v>22320</v>
      </c>
      <c r="G1818" s="81" t="s">
        <v>23745</v>
      </c>
      <c r="H1818" s="81" t="s">
        <v>23746</v>
      </c>
      <c r="I1818" s="120" t="s">
        <v>23307</v>
      </c>
      <c r="J1818" s="83" t="s">
        <v>23308</v>
      </c>
      <c r="K1818" s="82" t="s">
        <v>23866</v>
      </c>
      <c r="L1818" s="83" t="s">
        <v>22320</v>
      </c>
      <c r="M1818" s="82" t="s">
        <v>23867</v>
      </c>
      <c r="N1818" s="83" t="s">
        <v>22320</v>
      </c>
      <c r="O1818" s="81"/>
      <c r="P1818" s="82" t="s">
        <v>23868</v>
      </c>
      <c r="Q1818" s="83" t="s">
        <v>23869</v>
      </c>
      <c r="R1818" s="82" t="s">
        <v>24528</v>
      </c>
      <c r="S1818" s="121" t="s">
        <v>24529</v>
      </c>
    </row>
    <row r="1819" spans="1:19">
      <c r="A1819" s="126">
        <v>780380</v>
      </c>
      <c r="B1819" s="90" t="str">
        <f t="shared" si="57"/>
        <v>OC780380</v>
      </c>
      <c r="C1819" s="81" t="s">
        <v>23965</v>
      </c>
      <c r="D1819" s="81" t="str">
        <f t="shared" si="58"/>
        <v>780380 - Capital Outlay Equipment Treatment</v>
      </c>
      <c r="E1819" s="120" t="s">
        <v>22319</v>
      </c>
      <c r="F1819" s="121" t="s">
        <v>22320</v>
      </c>
      <c r="G1819" s="81" t="s">
        <v>23745</v>
      </c>
      <c r="H1819" s="81" t="s">
        <v>23746</v>
      </c>
      <c r="I1819" s="120" t="s">
        <v>23307</v>
      </c>
      <c r="J1819" s="83" t="s">
        <v>23308</v>
      </c>
      <c r="K1819" s="82" t="s">
        <v>23919</v>
      </c>
      <c r="L1819" s="83" t="s">
        <v>23920</v>
      </c>
      <c r="M1819" s="82" t="s">
        <v>23921</v>
      </c>
      <c r="N1819" s="83" t="s">
        <v>23920</v>
      </c>
      <c r="O1819" s="81"/>
      <c r="P1819" s="82" t="s">
        <v>23922</v>
      </c>
      <c r="Q1819" s="83" t="s">
        <v>23923</v>
      </c>
      <c r="R1819" s="82" t="s">
        <v>23924</v>
      </c>
      <c r="S1819" s="121" t="s">
        <v>23923</v>
      </c>
    </row>
    <row r="1820" spans="1:19">
      <c r="A1820" s="12"/>
      <c r="B1820" s="2"/>
      <c r="C1820" s="2"/>
      <c r="D1820" s="2"/>
      <c r="E1820" s="12"/>
      <c r="F1820" s="2"/>
      <c r="G1820" s="2"/>
      <c r="H1820" s="2"/>
      <c r="I1820" s="2"/>
      <c r="J1820" s="2"/>
      <c r="K1820" s="2"/>
      <c r="L1820" s="2"/>
      <c r="M1820" s="2"/>
      <c r="N1820" s="2"/>
      <c r="O1820" s="2"/>
      <c r="P1820" s="2"/>
      <c r="Q1820" s="2"/>
      <c r="R1820" s="2"/>
      <c r="S1820" s="2"/>
    </row>
    <row r="11723" spans="21:22">
      <c r="U11723" t="s">
        <v>22319</v>
      </c>
      <c r="V11723" t="s">
        <v>22320</v>
      </c>
    </row>
    <row r="11724" spans="21:22">
      <c r="U11724" t="s">
        <v>22319</v>
      </c>
      <c r="V11724" t="s">
        <v>22320</v>
      </c>
    </row>
    <row r="11725" spans="21:22">
      <c r="U11725" t="s">
        <v>22319</v>
      </c>
      <c r="V11725" t="s">
        <v>22320</v>
      </c>
    </row>
    <row r="11726" spans="21:22">
      <c r="U11726" t="s">
        <v>22313</v>
      </c>
      <c r="V11726" t="s">
        <v>22314</v>
      </c>
    </row>
    <row r="11727" spans="21:22">
      <c r="U11727" t="s">
        <v>22291</v>
      </c>
      <c r="V11727" t="s">
        <v>22292</v>
      </c>
    </row>
    <row r="11728" spans="21:22">
      <c r="U11728" t="s">
        <v>22291</v>
      </c>
      <c r="V11728" t="s">
        <v>22292</v>
      </c>
    </row>
    <row r="11729" spans="21:22">
      <c r="U11729" t="s">
        <v>22288</v>
      </c>
      <c r="V11729" t="s">
        <v>23920</v>
      </c>
    </row>
    <row r="11730" spans="21:22">
      <c r="U11730" t="s">
        <v>22288</v>
      </c>
      <c r="V11730" t="s">
        <v>23920</v>
      </c>
    </row>
    <row r="11731" spans="21:22">
      <c r="U11731" t="s">
        <v>22288</v>
      </c>
      <c r="V11731" t="s">
        <v>23920</v>
      </c>
    </row>
    <row r="11732" spans="21:22">
      <c r="U11732" t="s">
        <v>22319</v>
      </c>
      <c r="V11732" t="s">
        <v>22320</v>
      </c>
    </row>
    <row r="11733" spans="21:22">
      <c r="U11733" t="s">
        <v>22291</v>
      </c>
      <c r="V11733" t="s">
        <v>22292</v>
      </c>
    </row>
    <row r="11734" spans="21:22">
      <c r="U11734" t="s">
        <v>22291</v>
      </c>
      <c r="V11734" t="s">
        <v>22292</v>
      </c>
    </row>
    <row r="11735" spans="21:22">
      <c r="U11735" t="s">
        <v>22319</v>
      </c>
      <c r="V11735" t="s">
        <v>22320</v>
      </c>
    </row>
    <row r="11736" spans="21:22">
      <c r="U11736" t="s">
        <v>22319</v>
      </c>
      <c r="V11736" t="s">
        <v>22320</v>
      </c>
    </row>
    <row r="11737" spans="21:22">
      <c r="U11737" t="s">
        <v>22319</v>
      </c>
      <c r="V11737" t="s">
        <v>22320</v>
      </c>
    </row>
    <row r="11738" spans="21:22">
      <c r="U11738" t="s">
        <v>22319</v>
      </c>
      <c r="V11738" t="s">
        <v>22320</v>
      </c>
    </row>
    <row r="11739" spans="21:22">
      <c r="U11739" t="s">
        <v>22319</v>
      </c>
      <c r="V11739" t="s">
        <v>22320</v>
      </c>
    </row>
    <row r="11740" spans="21:22">
      <c r="U11740" t="s">
        <v>22322</v>
      </c>
      <c r="V11740" t="s">
        <v>22323</v>
      </c>
    </row>
    <row r="11741" spans="21:22">
      <c r="U11741" t="s">
        <v>22316</v>
      </c>
      <c r="V11741" t="s">
        <v>22317</v>
      </c>
    </row>
    <row r="11742" spans="21:22">
      <c r="U11742" t="s">
        <v>22291</v>
      </c>
      <c r="V11742" t="s">
        <v>22292</v>
      </c>
    </row>
    <row r="11743" spans="21:22">
      <c r="U11743" t="s">
        <v>22288</v>
      </c>
      <c r="V11743" t="s">
        <v>23920</v>
      </c>
    </row>
    <row r="11744" spans="21:22">
      <c r="U11744" t="s">
        <v>22291</v>
      </c>
      <c r="V11744" t="s">
        <v>22292</v>
      </c>
    </row>
    <row r="11745" spans="21:22">
      <c r="U11745" t="s">
        <v>22291</v>
      </c>
      <c r="V11745" t="s">
        <v>22292</v>
      </c>
    </row>
    <row r="11746" spans="21:22">
      <c r="U11746" t="s">
        <v>22291</v>
      </c>
      <c r="V11746" t="s">
        <v>22292</v>
      </c>
    </row>
    <row r="11747" spans="21:22">
      <c r="U11747" t="s">
        <v>22319</v>
      </c>
      <c r="V11747" t="s">
        <v>22320</v>
      </c>
    </row>
    <row r="11748" spans="21:22">
      <c r="U11748" t="s">
        <v>22291</v>
      </c>
      <c r="V11748" t="s">
        <v>22292</v>
      </c>
    </row>
    <row r="11749" spans="21:22">
      <c r="U11749" t="s">
        <v>22319</v>
      </c>
      <c r="V11749" t="s">
        <v>22320</v>
      </c>
    </row>
    <row r="11750" spans="21:22">
      <c r="U11750" t="s">
        <v>22291</v>
      </c>
      <c r="V11750" t="s">
        <v>22292</v>
      </c>
    </row>
    <row r="11751" spans="21:22">
      <c r="U11751" t="s">
        <v>22291</v>
      </c>
      <c r="V11751" t="s">
        <v>22292</v>
      </c>
    </row>
    <row r="11752" spans="21:22">
      <c r="U11752" t="s">
        <v>22288</v>
      </c>
      <c r="V11752" t="s">
        <v>23920</v>
      </c>
    </row>
    <row r="11753" spans="21:22">
      <c r="U11753" t="s">
        <v>22319</v>
      </c>
      <c r="V11753" t="s">
        <v>22320</v>
      </c>
    </row>
    <row r="11754" spans="21:22">
      <c r="U11754" t="s">
        <v>22291</v>
      </c>
      <c r="V11754" t="s">
        <v>22292</v>
      </c>
    </row>
    <row r="11755" spans="21:22">
      <c r="U11755" t="s">
        <v>22329</v>
      </c>
      <c r="V11755" t="s">
        <v>22330</v>
      </c>
    </row>
    <row r="11756" spans="21:22">
      <c r="U11756" t="s">
        <v>22329</v>
      </c>
      <c r="V11756" t="s">
        <v>22330</v>
      </c>
    </row>
    <row r="11757" spans="21:22">
      <c r="U11757" t="s">
        <v>22329</v>
      </c>
      <c r="V11757" t="s">
        <v>22330</v>
      </c>
    </row>
    <row r="11758" spans="21:22">
      <c r="U11758" t="s">
        <v>22296</v>
      </c>
      <c r="V11758" t="s">
        <v>22297</v>
      </c>
    </row>
    <row r="11759" spans="21:22">
      <c r="U11759" t="s">
        <v>22296</v>
      </c>
      <c r="V11759" t="s">
        <v>22297</v>
      </c>
    </row>
    <row r="11760" spans="21:22">
      <c r="U11760" t="s">
        <v>22296</v>
      </c>
      <c r="V11760" t="s">
        <v>22297</v>
      </c>
    </row>
    <row r="11761" spans="21:22">
      <c r="U11761" t="s">
        <v>22296</v>
      </c>
      <c r="V11761" t="s">
        <v>22297</v>
      </c>
    </row>
    <row r="11762" spans="21:22">
      <c r="U11762" t="s">
        <v>22296</v>
      </c>
      <c r="V11762" t="s">
        <v>22297</v>
      </c>
    </row>
    <row r="11763" spans="21:22">
      <c r="U11763" t="s">
        <v>22296</v>
      </c>
      <c r="V11763" t="s">
        <v>22297</v>
      </c>
    </row>
    <row r="11764" spans="21:22">
      <c r="U11764" t="s">
        <v>22296</v>
      </c>
      <c r="V11764" t="s">
        <v>22297</v>
      </c>
    </row>
    <row r="11765" spans="21:22">
      <c r="U11765" t="s">
        <v>22296</v>
      </c>
      <c r="V11765" t="s">
        <v>22297</v>
      </c>
    </row>
    <row r="11766" spans="21:22">
      <c r="U11766" t="s">
        <v>22296</v>
      </c>
      <c r="V11766" t="s">
        <v>22297</v>
      </c>
    </row>
    <row r="11767" spans="21:22">
      <c r="U11767" t="s">
        <v>22296</v>
      </c>
      <c r="V11767" t="s">
        <v>22297</v>
      </c>
    </row>
    <row r="11768" spans="21:22">
      <c r="U11768" t="s">
        <v>22296</v>
      </c>
      <c r="V11768" t="s">
        <v>22297</v>
      </c>
    </row>
    <row r="11769" spans="21:22">
      <c r="U11769" t="s">
        <v>22296</v>
      </c>
      <c r="V11769" t="s">
        <v>22297</v>
      </c>
    </row>
    <row r="11770" spans="21:22">
      <c r="U11770" t="s">
        <v>22296</v>
      </c>
      <c r="V11770" t="s">
        <v>22297</v>
      </c>
    </row>
    <row r="11771" spans="21:22">
      <c r="U11771" t="s">
        <v>22296</v>
      </c>
      <c r="V11771" t="s">
        <v>22297</v>
      </c>
    </row>
    <row r="11772" spans="21:22">
      <c r="U11772" t="s">
        <v>22322</v>
      </c>
      <c r="V11772" t="s">
        <v>22323</v>
      </c>
    </row>
    <row r="11773" spans="21:22">
      <c r="U11773" t="s">
        <v>22316</v>
      </c>
      <c r="V11773" t="s">
        <v>22317</v>
      </c>
    </row>
    <row r="11774" spans="21:22">
      <c r="U11774" t="s">
        <v>22316</v>
      </c>
      <c r="V11774" t="s">
        <v>22317</v>
      </c>
    </row>
    <row r="11775" spans="21:22">
      <c r="U11775" t="s">
        <v>22319</v>
      </c>
      <c r="V11775" t="s">
        <v>22320</v>
      </c>
    </row>
    <row r="11776" spans="21:22">
      <c r="U11776" t="s">
        <v>22319</v>
      </c>
      <c r="V11776" t="s">
        <v>22320</v>
      </c>
    </row>
    <row r="11777" spans="21:22">
      <c r="U11777" t="s">
        <v>22319</v>
      </c>
      <c r="V11777" t="s">
        <v>22320</v>
      </c>
    </row>
    <row r="11778" spans="21:22">
      <c r="U11778" t="s">
        <v>22319</v>
      </c>
      <c r="V11778" t="s">
        <v>22320</v>
      </c>
    </row>
    <row r="11779" spans="21:22">
      <c r="U11779" t="s">
        <v>22319</v>
      </c>
      <c r="V11779" t="s">
        <v>22320</v>
      </c>
    </row>
    <row r="11780" spans="21:22">
      <c r="U11780" t="s">
        <v>22319</v>
      </c>
      <c r="V11780" t="s">
        <v>22320</v>
      </c>
    </row>
    <row r="11781" spans="21:22">
      <c r="U11781" t="s">
        <v>22319</v>
      </c>
      <c r="V11781" t="s">
        <v>22320</v>
      </c>
    </row>
    <row r="11782" spans="21:22">
      <c r="U11782" t="s">
        <v>22319</v>
      </c>
      <c r="V11782" t="s">
        <v>22320</v>
      </c>
    </row>
    <row r="11783" spans="21:22">
      <c r="U11783" t="s">
        <v>22319</v>
      </c>
      <c r="V11783" t="s">
        <v>22320</v>
      </c>
    </row>
    <row r="11784" spans="21:22">
      <c r="U11784" t="s">
        <v>22319</v>
      </c>
      <c r="V11784" t="s">
        <v>22320</v>
      </c>
    </row>
    <row r="11785" spans="21:22">
      <c r="U11785" t="s">
        <v>22329</v>
      </c>
      <c r="V11785" t="s">
        <v>22330</v>
      </c>
    </row>
    <row r="11786" spans="21:22">
      <c r="U11786" t="s">
        <v>22296</v>
      </c>
      <c r="V11786" t="s">
        <v>22297</v>
      </c>
    </row>
    <row r="11787" spans="21:22">
      <c r="U11787" t="s">
        <v>22296</v>
      </c>
      <c r="V11787" t="s">
        <v>22297</v>
      </c>
    </row>
    <row r="11788" spans="21:22">
      <c r="U11788" t="s">
        <v>22296</v>
      </c>
      <c r="V11788" t="s">
        <v>22297</v>
      </c>
    </row>
    <row r="11789" spans="21:22">
      <c r="U11789" t="s">
        <v>22296</v>
      </c>
      <c r="V11789" t="s">
        <v>22297</v>
      </c>
    </row>
    <row r="11790" spans="21:22">
      <c r="U11790" t="s">
        <v>22296</v>
      </c>
      <c r="V11790" t="s">
        <v>22297</v>
      </c>
    </row>
    <row r="11791" spans="21:22">
      <c r="U11791" t="s">
        <v>22296</v>
      </c>
      <c r="V11791" t="s">
        <v>22297</v>
      </c>
    </row>
    <row r="11792" spans="21:22">
      <c r="U11792" t="s">
        <v>22296</v>
      </c>
      <c r="V11792" t="s">
        <v>22297</v>
      </c>
    </row>
    <row r="11793" spans="21:22">
      <c r="U11793" t="s">
        <v>22296</v>
      </c>
      <c r="V11793" t="s">
        <v>22297</v>
      </c>
    </row>
    <row r="11794" spans="21:22">
      <c r="U11794" t="s">
        <v>22296</v>
      </c>
      <c r="V11794" t="s">
        <v>22297</v>
      </c>
    </row>
    <row r="11795" spans="21:22">
      <c r="U11795" t="s">
        <v>22296</v>
      </c>
      <c r="V11795" t="s">
        <v>22297</v>
      </c>
    </row>
    <row r="11796" spans="21:22">
      <c r="U11796" t="s">
        <v>22296</v>
      </c>
      <c r="V11796" t="s">
        <v>22297</v>
      </c>
    </row>
    <row r="11797" spans="21:22">
      <c r="U11797" t="s">
        <v>22296</v>
      </c>
      <c r="V11797" t="s">
        <v>22297</v>
      </c>
    </row>
    <row r="11798" spans="21:22">
      <c r="U11798" t="s">
        <v>22296</v>
      </c>
      <c r="V11798" t="s">
        <v>22297</v>
      </c>
    </row>
    <row r="11799" spans="21:22">
      <c r="U11799" t="s">
        <v>22296</v>
      </c>
      <c r="V11799" t="s">
        <v>22297</v>
      </c>
    </row>
    <row r="11800" spans="21:22">
      <c r="U11800" t="s">
        <v>22296</v>
      </c>
      <c r="V11800" t="s">
        <v>22297</v>
      </c>
    </row>
    <row r="11801" spans="21:22">
      <c r="U11801" t="s">
        <v>22296</v>
      </c>
      <c r="V11801" t="s">
        <v>22297</v>
      </c>
    </row>
    <row r="11802" spans="21:22">
      <c r="U11802" t="s">
        <v>22322</v>
      </c>
      <c r="V11802" t="s">
        <v>22323</v>
      </c>
    </row>
    <row r="11803" spans="21:22">
      <c r="U11803" t="s">
        <v>22322</v>
      </c>
      <c r="V11803" t="s">
        <v>22323</v>
      </c>
    </row>
    <row r="11804" spans="21:22">
      <c r="U11804" t="s">
        <v>22322</v>
      </c>
      <c r="V11804" t="s">
        <v>22323</v>
      </c>
    </row>
    <row r="11805" spans="21:22">
      <c r="U11805" t="s">
        <v>22322</v>
      </c>
      <c r="V11805" t="s">
        <v>22323</v>
      </c>
    </row>
    <row r="11806" spans="21:22">
      <c r="U11806" t="s">
        <v>22322</v>
      </c>
      <c r="V11806" t="s">
        <v>22323</v>
      </c>
    </row>
    <row r="11807" spans="21:22">
      <c r="U11807" t="s">
        <v>22322</v>
      </c>
      <c r="V11807" t="s">
        <v>22323</v>
      </c>
    </row>
    <row r="11808" spans="21:22">
      <c r="U11808" t="s">
        <v>22322</v>
      </c>
      <c r="V11808" t="s">
        <v>22323</v>
      </c>
    </row>
    <row r="11809" spans="21:22">
      <c r="U11809" t="s">
        <v>22322</v>
      </c>
      <c r="V11809" t="s">
        <v>22323</v>
      </c>
    </row>
    <row r="11810" spans="21:22">
      <c r="U11810" t="s">
        <v>22313</v>
      </c>
      <c r="V11810" t="s">
        <v>22314</v>
      </c>
    </row>
    <row r="11811" spans="21:22">
      <c r="U11811" t="s">
        <v>22313</v>
      </c>
      <c r="V11811" t="s">
        <v>22314</v>
      </c>
    </row>
    <row r="11812" spans="21:22">
      <c r="U11812" t="s">
        <v>22313</v>
      </c>
      <c r="V11812" t="s">
        <v>22314</v>
      </c>
    </row>
    <row r="11813" spans="21:22">
      <c r="U11813" t="s">
        <v>22313</v>
      </c>
      <c r="V11813" t="s">
        <v>22314</v>
      </c>
    </row>
    <row r="11814" spans="21:22">
      <c r="U11814" t="s">
        <v>22313</v>
      </c>
      <c r="V11814" t="s">
        <v>22314</v>
      </c>
    </row>
    <row r="11815" spans="21:22">
      <c r="U11815" t="s">
        <v>22313</v>
      </c>
      <c r="V11815" t="s">
        <v>22314</v>
      </c>
    </row>
    <row r="11816" spans="21:22">
      <c r="U11816" t="s">
        <v>22313</v>
      </c>
      <c r="V11816" t="s">
        <v>22314</v>
      </c>
    </row>
    <row r="11817" spans="21:22">
      <c r="U11817" t="s">
        <v>22313</v>
      </c>
      <c r="V11817" t="s">
        <v>22314</v>
      </c>
    </row>
    <row r="11818" spans="21:22">
      <c r="U11818" t="s">
        <v>22313</v>
      </c>
      <c r="V11818" t="s">
        <v>22314</v>
      </c>
    </row>
    <row r="11819" spans="21:22">
      <c r="U11819" t="s">
        <v>22313</v>
      </c>
      <c r="V11819" t="s">
        <v>22314</v>
      </c>
    </row>
    <row r="11820" spans="21:22">
      <c r="U11820" t="s">
        <v>22313</v>
      </c>
      <c r="V11820" t="s">
        <v>22314</v>
      </c>
    </row>
    <row r="11821" spans="21:22">
      <c r="U11821" t="s">
        <v>22313</v>
      </c>
      <c r="V11821" t="s">
        <v>22314</v>
      </c>
    </row>
    <row r="11822" spans="21:22">
      <c r="U11822" t="s">
        <v>22313</v>
      </c>
      <c r="V11822" t="s">
        <v>22314</v>
      </c>
    </row>
    <row r="11823" spans="21:22">
      <c r="U11823" t="s">
        <v>22313</v>
      </c>
      <c r="V11823" t="s">
        <v>22314</v>
      </c>
    </row>
    <row r="11824" spans="21:22">
      <c r="U11824" t="s">
        <v>22313</v>
      </c>
      <c r="V11824" t="s">
        <v>22314</v>
      </c>
    </row>
    <row r="11825" spans="21:22">
      <c r="U11825" t="s">
        <v>22313</v>
      </c>
      <c r="V11825" t="s">
        <v>22314</v>
      </c>
    </row>
    <row r="11826" spans="21:22">
      <c r="U11826" t="s">
        <v>22313</v>
      </c>
      <c r="V11826" t="s">
        <v>22314</v>
      </c>
    </row>
    <row r="11827" spans="21:22">
      <c r="U11827" t="s">
        <v>22316</v>
      </c>
      <c r="V11827" t="s">
        <v>22317</v>
      </c>
    </row>
    <row r="11828" spans="21:22">
      <c r="U11828" t="s">
        <v>22316</v>
      </c>
      <c r="V11828" t="s">
        <v>22317</v>
      </c>
    </row>
    <row r="11829" spans="21:22">
      <c r="U11829" t="s">
        <v>22316</v>
      </c>
      <c r="V11829" t="s">
        <v>22317</v>
      </c>
    </row>
    <row r="11830" spans="21:22">
      <c r="U11830" t="s">
        <v>22316</v>
      </c>
      <c r="V11830" t="s">
        <v>22317</v>
      </c>
    </row>
    <row r="11831" spans="21:22">
      <c r="U11831" t="s">
        <v>22316</v>
      </c>
      <c r="V11831" t="s">
        <v>22317</v>
      </c>
    </row>
    <row r="11832" spans="21:22">
      <c r="U11832" t="s">
        <v>22316</v>
      </c>
      <c r="V11832" t="s">
        <v>22317</v>
      </c>
    </row>
    <row r="11833" spans="21:22">
      <c r="U11833" t="s">
        <v>22316</v>
      </c>
      <c r="V11833" t="s">
        <v>22317</v>
      </c>
    </row>
    <row r="11834" spans="21:22">
      <c r="U11834" t="s">
        <v>22316</v>
      </c>
      <c r="V11834" t="s">
        <v>22317</v>
      </c>
    </row>
    <row r="11835" spans="21:22">
      <c r="U11835" t="s">
        <v>22316</v>
      </c>
      <c r="V11835" t="s">
        <v>22317</v>
      </c>
    </row>
    <row r="11836" spans="21:22">
      <c r="U11836" t="s">
        <v>22316</v>
      </c>
      <c r="V11836" t="s">
        <v>22317</v>
      </c>
    </row>
    <row r="11837" spans="21:22">
      <c r="U11837" t="s">
        <v>22316</v>
      </c>
      <c r="V11837" t="s">
        <v>22317</v>
      </c>
    </row>
    <row r="11838" spans="21:22">
      <c r="U11838" t="s">
        <v>22316</v>
      </c>
      <c r="V11838" t="s">
        <v>22317</v>
      </c>
    </row>
    <row r="11839" spans="21:22">
      <c r="U11839" t="s">
        <v>22316</v>
      </c>
      <c r="V11839" t="s">
        <v>22317</v>
      </c>
    </row>
    <row r="11840" spans="21:22">
      <c r="U11840" t="s">
        <v>22316</v>
      </c>
      <c r="V11840" t="s">
        <v>22317</v>
      </c>
    </row>
    <row r="11841" spans="21:22">
      <c r="U11841" t="s">
        <v>22316</v>
      </c>
      <c r="V11841" t="s">
        <v>22317</v>
      </c>
    </row>
    <row r="11842" spans="21:22">
      <c r="U11842" t="s">
        <v>22316</v>
      </c>
      <c r="V11842" t="s">
        <v>22317</v>
      </c>
    </row>
    <row r="11843" spans="21:22">
      <c r="U11843" t="s">
        <v>22316</v>
      </c>
      <c r="V11843" t="s">
        <v>22317</v>
      </c>
    </row>
    <row r="11844" spans="21:22">
      <c r="U11844" t="s">
        <v>22316</v>
      </c>
      <c r="V11844" t="s">
        <v>22317</v>
      </c>
    </row>
    <row r="11845" spans="21:22">
      <c r="U11845" t="s">
        <v>22316</v>
      </c>
      <c r="V11845" t="s">
        <v>22317</v>
      </c>
    </row>
    <row r="11846" spans="21:22">
      <c r="U11846" t="s">
        <v>22319</v>
      </c>
      <c r="V11846" t="s">
        <v>22320</v>
      </c>
    </row>
    <row r="11847" spans="21:22">
      <c r="U11847" t="s">
        <v>22319</v>
      </c>
      <c r="V11847" t="s">
        <v>22320</v>
      </c>
    </row>
    <row r="11848" spans="21:22">
      <c r="U11848" t="s">
        <v>22319</v>
      </c>
      <c r="V11848" t="s">
        <v>22320</v>
      </c>
    </row>
    <row r="11849" spans="21:22">
      <c r="U11849" t="s">
        <v>22291</v>
      </c>
      <c r="V11849" t="s">
        <v>22292</v>
      </c>
    </row>
    <row r="11850" spans="21:22">
      <c r="U11850" t="s">
        <v>22288</v>
      </c>
      <c r="V11850" t="s">
        <v>23920</v>
      </c>
    </row>
    <row r="11851" spans="21:22">
      <c r="U11851" t="s">
        <v>22288</v>
      </c>
      <c r="V11851" t="s">
        <v>23920</v>
      </c>
    </row>
    <row r="11852" spans="21:22">
      <c r="U11852" t="s">
        <v>22319</v>
      </c>
      <c r="V11852" t="s">
        <v>22320</v>
      </c>
    </row>
    <row r="11853" spans="21:22">
      <c r="U11853" t="s">
        <v>22299</v>
      </c>
      <c r="V11853" t="s">
        <v>22300</v>
      </c>
    </row>
    <row r="11854" spans="21:22">
      <c r="U11854" t="s">
        <v>22313</v>
      </c>
      <c r="V11854" t="s">
        <v>22314</v>
      </c>
    </row>
    <row r="11855" spans="21:22">
      <c r="U11855" t="s">
        <v>22319</v>
      </c>
      <c r="V11855" t="s">
        <v>22320</v>
      </c>
    </row>
    <row r="11856" spans="21:22">
      <c r="U11856" t="s">
        <v>22319</v>
      </c>
      <c r="V11856" t="s">
        <v>22320</v>
      </c>
    </row>
    <row r="11857" spans="21:22">
      <c r="U11857" t="s">
        <v>22319</v>
      </c>
      <c r="V11857" t="s">
        <v>22320</v>
      </c>
    </row>
    <row r="11858" spans="21:22">
      <c r="U11858" t="s">
        <v>22322</v>
      </c>
      <c r="V11858" t="s">
        <v>22323</v>
      </c>
    </row>
    <row r="11859" spans="21:22">
      <c r="U11859" t="s">
        <v>22319</v>
      </c>
      <c r="V11859" t="s">
        <v>22320</v>
      </c>
    </row>
    <row r="11860" spans="21:22">
      <c r="U11860" t="s">
        <v>22319</v>
      </c>
      <c r="V11860" t="s">
        <v>22320</v>
      </c>
    </row>
    <row r="11861" spans="21:22">
      <c r="U11861" t="s">
        <v>22299</v>
      </c>
      <c r="V11861" t="s">
        <v>22300</v>
      </c>
    </row>
    <row r="11862" spans="21:22">
      <c r="U11862" t="s">
        <v>22299</v>
      </c>
      <c r="V11862" t="s">
        <v>22300</v>
      </c>
    </row>
    <row r="11863" spans="21:22">
      <c r="U11863" t="s">
        <v>22319</v>
      </c>
      <c r="V11863" t="s">
        <v>22320</v>
      </c>
    </row>
    <row r="11864" spans="21:22">
      <c r="U11864" t="s">
        <v>22319</v>
      </c>
      <c r="V11864" t="s">
        <v>22320</v>
      </c>
    </row>
    <row r="11865" spans="21:22">
      <c r="U11865" t="s">
        <v>22329</v>
      </c>
      <c r="V11865" t="s">
        <v>22330</v>
      </c>
    </row>
    <row r="11866" spans="21:22">
      <c r="U11866" t="s">
        <v>22329</v>
      </c>
      <c r="V11866" t="s">
        <v>22330</v>
      </c>
    </row>
    <row r="11867" spans="21:22">
      <c r="U11867" t="s">
        <v>22329</v>
      </c>
      <c r="V11867" t="s">
        <v>22330</v>
      </c>
    </row>
    <row r="11868" spans="21:22">
      <c r="U11868" t="s">
        <v>22329</v>
      </c>
      <c r="V11868" t="s">
        <v>22330</v>
      </c>
    </row>
    <row r="11869" spans="21:22">
      <c r="U11869" t="s">
        <v>22329</v>
      </c>
      <c r="V11869" t="s">
        <v>22330</v>
      </c>
    </row>
    <row r="11870" spans="21:22">
      <c r="U11870" t="s">
        <v>22329</v>
      </c>
      <c r="V11870" t="s">
        <v>22330</v>
      </c>
    </row>
    <row r="11871" spans="21:22">
      <c r="U11871" t="s">
        <v>22329</v>
      </c>
      <c r="V11871" t="s">
        <v>22330</v>
      </c>
    </row>
    <row r="11872" spans="21:22">
      <c r="U11872" t="s">
        <v>22329</v>
      </c>
      <c r="V11872" t="s">
        <v>22330</v>
      </c>
    </row>
    <row r="11873" spans="21:22">
      <c r="U11873" t="s">
        <v>22329</v>
      </c>
      <c r="V11873" t="s">
        <v>22330</v>
      </c>
    </row>
    <row r="11874" spans="21:22">
      <c r="U11874" t="s">
        <v>22329</v>
      </c>
      <c r="V11874" t="s">
        <v>22330</v>
      </c>
    </row>
    <row r="11875" spans="21:22">
      <c r="U11875" t="s">
        <v>22329</v>
      </c>
      <c r="V11875" t="s">
        <v>22330</v>
      </c>
    </row>
    <row r="11876" spans="21:22">
      <c r="U11876" t="s">
        <v>22329</v>
      </c>
      <c r="V11876" t="s">
        <v>22330</v>
      </c>
    </row>
    <row r="11877" spans="21:22">
      <c r="U11877" t="s">
        <v>22296</v>
      </c>
      <c r="V11877" t="s">
        <v>22297</v>
      </c>
    </row>
    <row r="11878" spans="21:22">
      <c r="U11878" t="s">
        <v>22296</v>
      </c>
      <c r="V11878" t="s">
        <v>22297</v>
      </c>
    </row>
    <row r="11879" spans="21:22">
      <c r="U11879" t="s">
        <v>22296</v>
      </c>
      <c r="V11879" t="s">
        <v>22297</v>
      </c>
    </row>
    <row r="11880" spans="21:22">
      <c r="U11880" t="s">
        <v>22296</v>
      </c>
      <c r="V11880" t="s">
        <v>22297</v>
      </c>
    </row>
    <row r="11881" spans="21:22">
      <c r="U11881" t="s">
        <v>22296</v>
      </c>
      <c r="V11881" t="s">
        <v>22297</v>
      </c>
    </row>
    <row r="11882" spans="21:22">
      <c r="U11882" t="s">
        <v>22296</v>
      </c>
      <c r="V11882" t="s">
        <v>22297</v>
      </c>
    </row>
    <row r="11883" spans="21:22">
      <c r="U11883" t="s">
        <v>22296</v>
      </c>
      <c r="V11883" t="s">
        <v>22297</v>
      </c>
    </row>
    <row r="11884" spans="21:22">
      <c r="U11884" t="s">
        <v>22296</v>
      </c>
      <c r="V11884" t="s">
        <v>22297</v>
      </c>
    </row>
    <row r="11885" spans="21:22">
      <c r="U11885" t="s">
        <v>22296</v>
      </c>
      <c r="V11885" t="s">
        <v>22297</v>
      </c>
    </row>
    <row r="11886" spans="21:22">
      <c r="U11886" t="s">
        <v>22296</v>
      </c>
      <c r="V11886" t="s">
        <v>22297</v>
      </c>
    </row>
    <row r="11887" spans="21:22">
      <c r="U11887" t="s">
        <v>22296</v>
      </c>
      <c r="V11887" t="s">
        <v>22297</v>
      </c>
    </row>
    <row r="11888" spans="21:22">
      <c r="U11888" t="s">
        <v>22296</v>
      </c>
      <c r="V11888" t="s">
        <v>22297</v>
      </c>
    </row>
    <row r="11889" spans="21:22">
      <c r="U11889" t="s">
        <v>22296</v>
      </c>
      <c r="V11889" t="s">
        <v>22297</v>
      </c>
    </row>
    <row r="11890" spans="21:22">
      <c r="U11890" t="s">
        <v>22296</v>
      </c>
      <c r="V11890" t="s">
        <v>22297</v>
      </c>
    </row>
    <row r="11891" spans="21:22">
      <c r="U11891" t="s">
        <v>22296</v>
      </c>
      <c r="V11891" t="s">
        <v>22297</v>
      </c>
    </row>
    <row r="11892" spans="21:22">
      <c r="U11892" t="s">
        <v>22296</v>
      </c>
      <c r="V11892" t="s">
        <v>22297</v>
      </c>
    </row>
    <row r="11893" spans="21:22">
      <c r="U11893" t="s">
        <v>22296</v>
      </c>
      <c r="V11893" t="s">
        <v>22297</v>
      </c>
    </row>
    <row r="11894" spans="21:22">
      <c r="U11894" t="s">
        <v>22296</v>
      </c>
      <c r="V11894" t="s">
        <v>22297</v>
      </c>
    </row>
    <row r="11895" spans="21:22">
      <c r="U11895" t="s">
        <v>22296</v>
      </c>
      <c r="V11895" t="s">
        <v>22297</v>
      </c>
    </row>
    <row r="11896" spans="21:22">
      <c r="U11896" t="s">
        <v>22296</v>
      </c>
      <c r="V11896" t="s">
        <v>22297</v>
      </c>
    </row>
    <row r="11897" spans="21:22">
      <c r="U11897" t="s">
        <v>22296</v>
      </c>
      <c r="V11897" t="s">
        <v>22297</v>
      </c>
    </row>
    <row r="11898" spans="21:22">
      <c r="U11898" t="s">
        <v>22296</v>
      </c>
      <c r="V11898" t="s">
        <v>22297</v>
      </c>
    </row>
    <row r="11899" spans="21:22">
      <c r="U11899" t="s">
        <v>22296</v>
      </c>
      <c r="V11899" t="s">
        <v>22297</v>
      </c>
    </row>
    <row r="11900" spans="21:22">
      <c r="U11900" t="s">
        <v>22296</v>
      </c>
      <c r="V11900" t="s">
        <v>22297</v>
      </c>
    </row>
    <row r="11901" spans="21:22">
      <c r="U11901" t="s">
        <v>22296</v>
      </c>
      <c r="V11901" t="s">
        <v>22297</v>
      </c>
    </row>
    <row r="11902" spans="21:22">
      <c r="U11902" t="s">
        <v>22296</v>
      </c>
      <c r="V11902" t="s">
        <v>22297</v>
      </c>
    </row>
    <row r="11903" spans="21:22">
      <c r="U11903" t="s">
        <v>22296</v>
      </c>
      <c r="V11903" t="s">
        <v>22297</v>
      </c>
    </row>
    <row r="11904" spans="21:22">
      <c r="U11904" t="s">
        <v>22296</v>
      </c>
      <c r="V11904" t="s">
        <v>22297</v>
      </c>
    </row>
    <row r="11905" spans="21:22">
      <c r="U11905" t="s">
        <v>22296</v>
      </c>
      <c r="V11905" t="s">
        <v>22297</v>
      </c>
    </row>
    <row r="11906" spans="21:22">
      <c r="U11906" t="s">
        <v>22296</v>
      </c>
      <c r="V11906" t="s">
        <v>22297</v>
      </c>
    </row>
    <row r="11907" spans="21:22">
      <c r="U11907" t="s">
        <v>22296</v>
      </c>
      <c r="V11907" t="s">
        <v>22297</v>
      </c>
    </row>
    <row r="11908" spans="21:22">
      <c r="U11908" t="s">
        <v>22296</v>
      </c>
      <c r="V11908" t="s">
        <v>22297</v>
      </c>
    </row>
    <row r="11909" spans="21:22">
      <c r="U11909" t="s">
        <v>22296</v>
      </c>
      <c r="V11909" t="s">
        <v>22297</v>
      </c>
    </row>
    <row r="11910" spans="21:22">
      <c r="U11910" t="s">
        <v>22296</v>
      </c>
      <c r="V11910" t="s">
        <v>22297</v>
      </c>
    </row>
    <row r="11911" spans="21:22">
      <c r="U11911" t="s">
        <v>22296</v>
      </c>
      <c r="V11911" t="s">
        <v>22297</v>
      </c>
    </row>
    <row r="11912" spans="21:22">
      <c r="U11912" t="s">
        <v>22296</v>
      </c>
      <c r="V11912" t="s">
        <v>22297</v>
      </c>
    </row>
    <row r="11913" spans="21:22">
      <c r="U11913" t="s">
        <v>22296</v>
      </c>
      <c r="V11913" t="s">
        <v>22297</v>
      </c>
    </row>
    <row r="11914" spans="21:22">
      <c r="U11914" t="s">
        <v>22296</v>
      </c>
      <c r="V11914" t="s">
        <v>22297</v>
      </c>
    </row>
    <row r="11915" spans="21:22">
      <c r="U11915" t="s">
        <v>22296</v>
      </c>
      <c r="V11915" t="s">
        <v>22297</v>
      </c>
    </row>
    <row r="11916" spans="21:22">
      <c r="U11916" t="s">
        <v>22296</v>
      </c>
      <c r="V11916" t="s">
        <v>22297</v>
      </c>
    </row>
    <row r="11917" spans="21:22">
      <c r="U11917" t="s">
        <v>22296</v>
      </c>
      <c r="V11917" t="s">
        <v>22297</v>
      </c>
    </row>
    <row r="11918" spans="21:22">
      <c r="U11918" t="s">
        <v>22296</v>
      </c>
      <c r="V11918" t="s">
        <v>22297</v>
      </c>
    </row>
    <row r="11919" spans="21:22">
      <c r="U11919" t="s">
        <v>22296</v>
      </c>
      <c r="V11919" t="s">
        <v>22297</v>
      </c>
    </row>
    <row r="11920" spans="21:22">
      <c r="U11920" t="s">
        <v>22296</v>
      </c>
      <c r="V11920" t="s">
        <v>22297</v>
      </c>
    </row>
    <row r="11921" spans="21:22">
      <c r="U11921" t="s">
        <v>22296</v>
      </c>
      <c r="V11921" t="s">
        <v>22297</v>
      </c>
    </row>
    <row r="11922" spans="21:22">
      <c r="U11922" t="s">
        <v>22296</v>
      </c>
      <c r="V11922" t="s">
        <v>22297</v>
      </c>
    </row>
    <row r="11923" spans="21:22">
      <c r="U11923" t="s">
        <v>22296</v>
      </c>
      <c r="V11923" t="s">
        <v>22297</v>
      </c>
    </row>
    <row r="11924" spans="21:22">
      <c r="U11924" t="s">
        <v>22296</v>
      </c>
      <c r="V11924" t="s">
        <v>22297</v>
      </c>
    </row>
    <row r="11925" spans="21:22">
      <c r="U11925" t="s">
        <v>22296</v>
      </c>
      <c r="V11925" t="s">
        <v>22297</v>
      </c>
    </row>
    <row r="11926" spans="21:22">
      <c r="U11926" t="s">
        <v>22296</v>
      </c>
      <c r="V11926" t="s">
        <v>22297</v>
      </c>
    </row>
    <row r="11927" spans="21:22">
      <c r="U11927" t="s">
        <v>22296</v>
      </c>
      <c r="V11927" t="s">
        <v>22297</v>
      </c>
    </row>
    <row r="11928" spans="21:22">
      <c r="U11928" t="s">
        <v>22296</v>
      </c>
      <c r="V11928" t="s">
        <v>22297</v>
      </c>
    </row>
    <row r="11929" spans="21:22">
      <c r="U11929" t="s">
        <v>22296</v>
      </c>
      <c r="V11929" t="s">
        <v>22297</v>
      </c>
    </row>
    <row r="11930" spans="21:22">
      <c r="U11930" t="s">
        <v>22296</v>
      </c>
      <c r="V11930" t="s">
        <v>22297</v>
      </c>
    </row>
    <row r="11931" spans="21:22">
      <c r="U11931" t="s">
        <v>22296</v>
      </c>
      <c r="V11931" t="s">
        <v>22297</v>
      </c>
    </row>
    <row r="11932" spans="21:22">
      <c r="U11932" t="s">
        <v>22296</v>
      </c>
      <c r="V11932" t="s">
        <v>22297</v>
      </c>
    </row>
    <row r="11933" spans="21:22">
      <c r="U11933" t="s">
        <v>22296</v>
      </c>
      <c r="V11933" t="s">
        <v>22297</v>
      </c>
    </row>
    <row r="11934" spans="21:22">
      <c r="U11934" t="s">
        <v>22296</v>
      </c>
      <c r="V11934" t="s">
        <v>22297</v>
      </c>
    </row>
    <row r="11935" spans="21:22">
      <c r="U11935" t="s">
        <v>22296</v>
      </c>
      <c r="V11935" t="s">
        <v>22297</v>
      </c>
    </row>
    <row r="11936" spans="21:22">
      <c r="U11936" t="s">
        <v>22296</v>
      </c>
      <c r="V11936" t="s">
        <v>22297</v>
      </c>
    </row>
    <row r="11937" spans="21:22">
      <c r="U11937" t="s">
        <v>22322</v>
      </c>
      <c r="V11937" t="s">
        <v>22323</v>
      </c>
    </row>
    <row r="11938" spans="21:22">
      <c r="U11938" t="s">
        <v>22322</v>
      </c>
      <c r="V11938" t="s">
        <v>22323</v>
      </c>
    </row>
    <row r="11939" spans="21:22">
      <c r="U11939" t="s">
        <v>22322</v>
      </c>
      <c r="V11939" t="s">
        <v>22323</v>
      </c>
    </row>
    <row r="11940" spans="21:22">
      <c r="U11940" t="s">
        <v>22322</v>
      </c>
      <c r="V11940" t="s">
        <v>22323</v>
      </c>
    </row>
    <row r="11941" spans="21:22">
      <c r="U11941" t="s">
        <v>22322</v>
      </c>
      <c r="V11941" t="s">
        <v>22323</v>
      </c>
    </row>
    <row r="11942" spans="21:22">
      <c r="U11942" t="s">
        <v>22322</v>
      </c>
      <c r="V11942" t="s">
        <v>22323</v>
      </c>
    </row>
    <row r="11943" spans="21:22">
      <c r="U11943" t="s">
        <v>22322</v>
      </c>
      <c r="V11943" t="s">
        <v>22323</v>
      </c>
    </row>
    <row r="11944" spans="21:22">
      <c r="U11944" t="s">
        <v>22322</v>
      </c>
      <c r="V11944" t="s">
        <v>22323</v>
      </c>
    </row>
    <row r="11945" spans="21:22">
      <c r="U11945" t="s">
        <v>22322</v>
      </c>
      <c r="V11945" t="s">
        <v>22323</v>
      </c>
    </row>
    <row r="11946" spans="21:22">
      <c r="U11946" t="s">
        <v>22322</v>
      </c>
      <c r="V11946" t="s">
        <v>22323</v>
      </c>
    </row>
    <row r="11947" spans="21:22">
      <c r="U11947" t="s">
        <v>22322</v>
      </c>
      <c r="V11947" t="s">
        <v>22323</v>
      </c>
    </row>
    <row r="11948" spans="21:22">
      <c r="U11948" t="s">
        <v>22322</v>
      </c>
      <c r="V11948" t="s">
        <v>22323</v>
      </c>
    </row>
    <row r="11949" spans="21:22">
      <c r="U11949" t="s">
        <v>22322</v>
      </c>
      <c r="V11949" t="s">
        <v>22323</v>
      </c>
    </row>
    <row r="11950" spans="21:22">
      <c r="U11950" t="s">
        <v>22322</v>
      </c>
      <c r="V11950" t="s">
        <v>22323</v>
      </c>
    </row>
    <row r="11951" spans="21:22">
      <c r="U11951" t="s">
        <v>22322</v>
      </c>
      <c r="V11951" t="s">
        <v>22323</v>
      </c>
    </row>
    <row r="11952" spans="21:22">
      <c r="U11952" t="s">
        <v>22322</v>
      </c>
      <c r="V11952" t="s">
        <v>22323</v>
      </c>
    </row>
    <row r="11953" spans="21:22">
      <c r="U11953" t="s">
        <v>22313</v>
      </c>
      <c r="V11953" t="s">
        <v>22314</v>
      </c>
    </row>
    <row r="11954" spans="21:22">
      <c r="U11954" t="s">
        <v>22313</v>
      </c>
      <c r="V11954" t="s">
        <v>22314</v>
      </c>
    </row>
    <row r="11955" spans="21:22">
      <c r="U11955" t="s">
        <v>22313</v>
      </c>
      <c r="V11955" t="s">
        <v>22314</v>
      </c>
    </row>
    <row r="11956" spans="21:22">
      <c r="U11956" t="s">
        <v>22313</v>
      </c>
      <c r="V11956" t="s">
        <v>22314</v>
      </c>
    </row>
    <row r="11957" spans="21:22">
      <c r="U11957" t="s">
        <v>22313</v>
      </c>
      <c r="V11957" t="s">
        <v>22314</v>
      </c>
    </row>
    <row r="11958" spans="21:22">
      <c r="U11958" t="s">
        <v>22313</v>
      </c>
      <c r="V11958" t="s">
        <v>22314</v>
      </c>
    </row>
    <row r="11959" spans="21:22">
      <c r="U11959" t="s">
        <v>22313</v>
      </c>
      <c r="V11959" t="s">
        <v>22314</v>
      </c>
    </row>
    <row r="11960" spans="21:22">
      <c r="U11960" t="s">
        <v>22313</v>
      </c>
      <c r="V11960" t="s">
        <v>22314</v>
      </c>
    </row>
    <row r="11961" spans="21:22">
      <c r="U11961" t="s">
        <v>22313</v>
      </c>
      <c r="V11961" t="s">
        <v>22314</v>
      </c>
    </row>
    <row r="11962" spans="21:22">
      <c r="U11962" t="s">
        <v>22313</v>
      </c>
      <c r="V11962" t="s">
        <v>22314</v>
      </c>
    </row>
    <row r="11963" spans="21:22">
      <c r="U11963" t="s">
        <v>22313</v>
      </c>
      <c r="V11963" t="s">
        <v>22314</v>
      </c>
    </row>
    <row r="11964" spans="21:22">
      <c r="U11964" t="s">
        <v>22313</v>
      </c>
      <c r="V11964" t="s">
        <v>22314</v>
      </c>
    </row>
    <row r="11965" spans="21:22">
      <c r="U11965" t="s">
        <v>22313</v>
      </c>
      <c r="V11965" t="s">
        <v>22314</v>
      </c>
    </row>
    <row r="11966" spans="21:22">
      <c r="U11966" t="s">
        <v>22313</v>
      </c>
      <c r="V11966" t="s">
        <v>22314</v>
      </c>
    </row>
    <row r="11967" spans="21:22">
      <c r="U11967" t="s">
        <v>22313</v>
      </c>
      <c r="V11967" t="s">
        <v>22314</v>
      </c>
    </row>
    <row r="11968" spans="21:22">
      <c r="U11968" t="s">
        <v>22313</v>
      </c>
      <c r="V11968" t="s">
        <v>22314</v>
      </c>
    </row>
    <row r="11969" spans="21:22">
      <c r="U11969" t="s">
        <v>22313</v>
      </c>
      <c r="V11969" t="s">
        <v>22314</v>
      </c>
    </row>
    <row r="11970" spans="21:22">
      <c r="U11970" t="s">
        <v>22313</v>
      </c>
      <c r="V11970" t="s">
        <v>22314</v>
      </c>
    </row>
    <row r="11971" spans="21:22">
      <c r="U11971" t="s">
        <v>22313</v>
      </c>
      <c r="V11971" t="s">
        <v>22314</v>
      </c>
    </row>
    <row r="11972" spans="21:22">
      <c r="U11972" t="s">
        <v>22313</v>
      </c>
      <c r="V11972" t="s">
        <v>22314</v>
      </c>
    </row>
    <row r="11973" spans="21:22">
      <c r="U11973" t="s">
        <v>22313</v>
      </c>
      <c r="V11973" t="s">
        <v>22314</v>
      </c>
    </row>
    <row r="11974" spans="21:22">
      <c r="U11974" t="s">
        <v>22313</v>
      </c>
      <c r="V11974" t="s">
        <v>22314</v>
      </c>
    </row>
    <row r="11975" spans="21:22">
      <c r="U11975" t="s">
        <v>22313</v>
      </c>
      <c r="V11975" t="s">
        <v>22314</v>
      </c>
    </row>
    <row r="11976" spans="21:22">
      <c r="U11976" t="s">
        <v>22316</v>
      </c>
      <c r="V11976" t="s">
        <v>22317</v>
      </c>
    </row>
    <row r="11977" spans="21:22">
      <c r="U11977" t="s">
        <v>22316</v>
      </c>
      <c r="V11977" t="s">
        <v>22317</v>
      </c>
    </row>
    <row r="11978" spans="21:22">
      <c r="U11978" t="s">
        <v>22316</v>
      </c>
      <c r="V11978" t="s">
        <v>22317</v>
      </c>
    </row>
    <row r="11979" spans="21:22">
      <c r="U11979" t="s">
        <v>22316</v>
      </c>
      <c r="V11979" t="s">
        <v>22317</v>
      </c>
    </row>
    <row r="11980" spans="21:22">
      <c r="U11980" t="s">
        <v>22316</v>
      </c>
      <c r="V11980" t="s">
        <v>22317</v>
      </c>
    </row>
    <row r="11981" spans="21:22">
      <c r="U11981" t="s">
        <v>22316</v>
      </c>
      <c r="V11981" t="s">
        <v>22317</v>
      </c>
    </row>
    <row r="11982" spans="21:22">
      <c r="U11982" t="s">
        <v>22316</v>
      </c>
      <c r="V11982" t="s">
        <v>22317</v>
      </c>
    </row>
    <row r="11983" spans="21:22">
      <c r="U11983" t="s">
        <v>22316</v>
      </c>
      <c r="V11983" t="s">
        <v>22317</v>
      </c>
    </row>
    <row r="11984" spans="21:22">
      <c r="U11984" t="s">
        <v>22316</v>
      </c>
      <c r="V11984" t="s">
        <v>22317</v>
      </c>
    </row>
    <row r="11985" spans="21:22">
      <c r="U11985" t="s">
        <v>22316</v>
      </c>
      <c r="V11985" t="s">
        <v>22317</v>
      </c>
    </row>
    <row r="11986" spans="21:22">
      <c r="U11986" t="s">
        <v>22316</v>
      </c>
      <c r="V11986" t="s">
        <v>22317</v>
      </c>
    </row>
    <row r="11987" spans="21:22">
      <c r="U11987" t="s">
        <v>22316</v>
      </c>
      <c r="V11987" t="s">
        <v>22317</v>
      </c>
    </row>
    <row r="11988" spans="21:22">
      <c r="U11988" t="s">
        <v>22316</v>
      </c>
      <c r="V11988" t="s">
        <v>22317</v>
      </c>
    </row>
    <row r="11989" spans="21:22">
      <c r="U11989" t="s">
        <v>22316</v>
      </c>
      <c r="V11989" t="s">
        <v>22317</v>
      </c>
    </row>
    <row r="11990" spans="21:22">
      <c r="U11990" t="s">
        <v>22316</v>
      </c>
      <c r="V11990" t="s">
        <v>22317</v>
      </c>
    </row>
    <row r="11991" spans="21:22">
      <c r="U11991" t="s">
        <v>22316</v>
      </c>
      <c r="V11991" t="s">
        <v>22317</v>
      </c>
    </row>
    <row r="11992" spans="21:22">
      <c r="U11992" t="s">
        <v>22316</v>
      </c>
      <c r="V11992" t="s">
        <v>22317</v>
      </c>
    </row>
    <row r="11993" spans="21:22">
      <c r="U11993" t="s">
        <v>22316</v>
      </c>
      <c r="V11993" t="s">
        <v>22317</v>
      </c>
    </row>
    <row r="11994" spans="21:22">
      <c r="U11994" t="s">
        <v>22316</v>
      </c>
      <c r="V11994" t="s">
        <v>22317</v>
      </c>
    </row>
    <row r="11995" spans="21:22">
      <c r="U11995" t="s">
        <v>22316</v>
      </c>
      <c r="V11995" t="s">
        <v>22317</v>
      </c>
    </row>
    <row r="11996" spans="21:22">
      <c r="U11996" t="s">
        <v>22316</v>
      </c>
      <c r="V11996" t="s">
        <v>22317</v>
      </c>
    </row>
    <row r="11997" spans="21:22">
      <c r="U11997" t="s">
        <v>22316</v>
      </c>
      <c r="V11997" t="s">
        <v>22317</v>
      </c>
    </row>
    <row r="11998" spans="21:22">
      <c r="U11998" t="s">
        <v>22316</v>
      </c>
      <c r="V11998" t="s">
        <v>22317</v>
      </c>
    </row>
    <row r="11999" spans="21:22">
      <c r="U11999" t="s">
        <v>22316</v>
      </c>
      <c r="V11999" t="s">
        <v>22317</v>
      </c>
    </row>
    <row r="12000" spans="21:22">
      <c r="U12000" t="s">
        <v>22316</v>
      </c>
      <c r="V12000" t="s">
        <v>22317</v>
      </c>
    </row>
    <row r="12001" spans="21:22">
      <c r="U12001" t="s">
        <v>22316</v>
      </c>
      <c r="V12001" t="s">
        <v>22317</v>
      </c>
    </row>
    <row r="12002" spans="21:22">
      <c r="U12002" t="s">
        <v>22316</v>
      </c>
      <c r="V12002" t="s">
        <v>22317</v>
      </c>
    </row>
    <row r="12003" spans="21:22">
      <c r="U12003" t="s">
        <v>22316</v>
      </c>
      <c r="V12003" t="s">
        <v>22317</v>
      </c>
    </row>
    <row r="12004" spans="21:22">
      <c r="U12004" t="s">
        <v>22316</v>
      </c>
      <c r="V12004" t="s">
        <v>22317</v>
      </c>
    </row>
    <row r="12005" spans="21:22">
      <c r="U12005" t="s">
        <v>22316</v>
      </c>
      <c r="V12005" t="s">
        <v>22317</v>
      </c>
    </row>
    <row r="12006" spans="21:22">
      <c r="U12006" t="s">
        <v>22316</v>
      </c>
      <c r="V12006" t="s">
        <v>22317</v>
      </c>
    </row>
    <row r="12007" spans="21:22">
      <c r="U12007" t="s">
        <v>22316</v>
      </c>
      <c r="V12007" t="s">
        <v>22317</v>
      </c>
    </row>
    <row r="12008" spans="21:22">
      <c r="U12008" t="s">
        <v>22319</v>
      </c>
      <c r="V12008" t="s">
        <v>22320</v>
      </c>
    </row>
    <row r="12009" spans="21:22">
      <c r="U12009" t="s">
        <v>22319</v>
      </c>
      <c r="V12009" t="s">
        <v>22320</v>
      </c>
    </row>
    <row r="12010" spans="21:22">
      <c r="U12010" t="s">
        <v>22319</v>
      </c>
      <c r="V12010" t="s">
        <v>22320</v>
      </c>
    </row>
    <row r="12011" spans="21:22">
      <c r="U12011" t="s">
        <v>22319</v>
      </c>
      <c r="V12011" t="s">
        <v>22320</v>
      </c>
    </row>
    <row r="12012" spans="21:22">
      <c r="U12012" t="s">
        <v>22319</v>
      </c>
      <c r="V12012" t="s">
        <v>22320</v>
      </c>
    </row>
    <row r="12013" spans="21:22">
      <c r="U12013" t="s">
        <v>22288</v>
      </c>
      <c r="V12013" t="s">
        <v>23920</v>
      </c>
    </row>
    <row r="12014" spans="21:22">
      <c r="U12014" t="s">
        <v>22288</v>
      </c>
      <c r="V12014" t="s">
        <v>23920</v>
      </c>
    </row>
    <row r="12015" spans="21:22">
      <c r="U12015" t="s">
        <v>22288</v>
      </c>
      <c r="V12015" t="s">
        <v>23920</v>
      </c>
    </row>
    <row r="12016" spans="21:22">
      <c r="U12016" t="s">
        <v>22319</v>
      </c>
      <c r="V12016" t="s">
        <v>22320</v>
      </c>
    </row>
    <row r="12017" spans="21:22">
      <c r="U12017" t="s">
        <v>22299</v>
      </c>
      <c r="V12017" t="s">
        <v>22300</v>
      </c>
    </row>
    <row r="12018" spans="21:22">
      <c r="U12018" t="s">
        <v>22316</v>
      </c>
      <c r="V12018" t="s">
        <v>22317</v>
      </c>
    </row>
    <row r="12019" spans="21:22">
      <c r="U12019" t="s">
        <v>22329</v>
      </c>
      <c r="V12019" t="s">
        <v>22330</v>
      </c>
    </row>
    <row r="12020" spans="21:22">
      <c r="U12020" t="s">
        <v>22329</v>
      </c>
      <c r="V12020" t="s">
        <v>22330</v>
      </c>
    </row>
    <row r="12021" spans="21:22">
      <c r="U12021" t="s">
        <v>22329</v>
      </c>
      <c r="V12021" t="s">
        <v>22330</v>
      </c>
    </row>
    <row r="12022" spans="21:22">
      <c r="U12022" t="s">
        <v>22329</v>
      </c>
      <c r="V12022" t="s">
        <v>22330</v>
      </c>
    </row>
    <row r="12023" spans="21:22">
      <c r="U12023" t="s">
        <v>22329</v>
      </c>
      <c r="V12023" t="s">
        <v>22330</v>
      </c>
    </row>
    <row r="12024" spans="21:22">
      <c r="U12024" t="s">
        <v>22329</v>
      </c>
      <c r="V12024" t="s">
        <v>22330</v>
      </c>
    </row>
    <row r="12025" spans="21:22">
      <c r="U12025" t="s">
        <v>22329</v>
      </c>
      <c r="V12025" t="s">
        <v>22330</v>
      </c>
    </row>
    <row r="12026" spans="21:22">
      <c r="U12026" t="s">
        <v>22329</v>
      </c>
      <c r="V12026" t="s">
        <v>22330</v>
      </c>
    </row>
    <row r="12027" spans="21:22">
      <c r="U12027" t="s">
        <v>22329</v>
      </c>
      <c r="V12027" t="s">
        <v>22330</v>
      </c>
    </row>
    <row r="12028" spans="21:22">
      <c r="U12028" t="s">
        <v>22329</v>
      </c>
      <c r="V12028" t="s">
        <v>22330</v>
      </c>
    </row>
    <row r="12029" spans="21:22">
      <c r="U12029" t="s">
        <v>22329</v>
      </c>
      <c r="V12029" t="s">
        <v>22330</v>
      </c>
    </row>
    <row r="12030" spans="21:22">
      <c r="U12030" t="s">
        <v>22329</v>
      </c>
      <c r="V12030" t="s">
        <v>22330</v>
      </c>
    </row>
    <row r="12031" spans="21:22">
      <c r="U12031" t="s">
        <v>22329</v>
      </c>
      <c r="V12031" t="s">
        <v>22330</v>
      </c>
    </row>
    <row r="12032" spans="21:22">
      <c r="U12032" t="s">
        <v>22329</v>
      </c>
      <c r="V12032" t="s">
        <v>22330</v>
      </c>
    </row>
    <row r="12033" spans="21:22">
      <c r="U12033" t="s">
        <v>22329</v>
      </c>
      <c r="V12033" t="s">
        <v>22330</v>
      </c>
    </row>
    <row r="12034" spans="21:22">
      <c r="U12034" t="s">
        <v>22329</v>
      </c>
      <c r="V12034" t="s">
        <v>22330</v>
      </c>
    </row>
    <row r="12035" spans="21:22">
      <c r="U12035" t="s">
        <v>22329</v>
      </c>
      <c r="V12035" t="s">
        <v>22330</v>
      </c>
    </row>
    <row r="12036" spans="21:22">
      <c r="U12036" t="s">
        <v>22329</v>
      </c>
      <c r="V12036" t="s">
        <v>22330</v>
      </c>
    </row>
    <row r="12037" spans="21:22">
      <c r="U12037" t="s">
        <v>22329</v>
      </c>
      <c r="V12037" t="s">
        <v>22330</v>
      </c>
    </row>
    <row r="12038" spans="21:22">
      <c r="U12038" t="s">
        <v>22329</v>
      </c>
      <c r="V12038" t="s">
        <v>22330</v>
      </c>
    </row>
    <row r="12039" spans="21:22">
      <c r="U12039" t="s">
        <v>22329</v>
      </c>
      <c r="V12039" t="s">
        <v>22330</v>
      </c>
    </row>
    <row r="12040" spans="21:22">
      <c r="U12040" t="s">
        <v>22329</v>
      </c>
      <c r="V12040" t="s">
        <v>22330</v>
      </c>
    </row>
    <row r="12041" spans="21:22">
      <c r="U12041" t="s">
        <v>22329</v>
      </c>
      <c r="V12041" t="s">
        <v>22330</v>
      </c>
    </row>
    <row r="12042" spans="21:22">
      <c r="U12042" t="s">
        <v>22329</v>
      </c>
      <c r="V12042" t="s">
        <v>22330</v>
      </c>
    </row>
    <row r="12043" spans="21:22">
      <c r="U12043" t="s">
        <v>22329</v>
      </c>
      <c r="V12043" t="s">
        <v>22330</v>
      </c>
    </row>
    <row r="12044" spans="21:22">
      <c r="U12044" t="s">
        <v>22329</v>
      </c>
      <c r="V12044" t="s">
        <v>22330</v>
      </c>
    </row>
    <row r="12045" spans="21:22">
      <c r="U12045" t="s">
        <v>22329</v>
      </c>
      <c r="V12045" t="s">
        <v>22330</v>
      </c>
    </row>
    <row r="12046" spans="21:22">
      <c r="U12046" t="s">
        <v>22329</v>
      </c>
      <c r="V12046" t="s">
        <v>22330</v>
      </c>
    </row>
    <row r="12047" spans="21:22">
      <c r="U12047" t="s">
        <v>22329</v>
      </c>
      <c r="V12047" t="s">
        <v>22330</v>
      </c>
    </row>
    <row r="12048" spans="21:22">
      <c r="U12048" t="s">
        <v>22329</v>
      </c>
      <c r="V12048" t="s">
        <v>22330</v>
      </c>
    </row>
    <row r="12049" spans="21:22">
      <c r="U12049" t="s">
        <v>22329</v>
      </c>
      <c r="V12049" t="s">
        <v>22330</v>
      </c>
    </row>
    <row r="12050" spans="21:22">
      <c r="U12050" t="s">
        <v>22329</v>
      </c>
      <c r="V12050" t="s">
        <v>22330</v>
      </c>
    </row>
    <row r="12051" spans="21:22">
      <c r="U12051" t="s">
        <v>22329</v>
      </c>
      <c r="V12051" t="s">
        <v>22330</v>
      </c>
    </row>
    <row r="12052" spans="21:22">
      <c r="U12052" t="s">
        <v>22329</v>
      </c>
      <c r="V12052" t="s">
        <v>22330</v>
      </c>
    </row>
    <row r="12053" spans="21:22">
      <c r="U12053" t="s">
        <v>22329</v>
      </c>
      <c r="V12053" t="s">
        <v>22330</v>
      </c>
    </row>
    <row r="12054" spans="21:22">
      <c r="U12054" t="s">
        <v>22329</v>
      </c>
      <c r="V12054" t="s">
        <v>22330</v>
      </c>
    </row>
    <row r="12055" spans="21:22">
      <c r="U12055" t="s">
        <v>22329</v>
      </c>
      <c r="V12055" t="s">
        <v>22330</v>
      </c>
    </row>
    <row r="12056" spans="21:22">
      <c r="U12056" t="s">
        <v>22329</v>
      </c>
      <c r="V12056" t="s">
        <v>22330</v>
      </c>
    </row>
    <row r="12057" spans="21:22">
      <c r="U12057" t="s">
        <v>22329</v>
      </c>
      <c r="V12057" t="s">
        <v>22330</v>
      </c>
    </row>
    <row r="12058" spans="21:22">
      <c r="U12058" t="s">
        <v>22329</v>
      </c>
      <c r="V12058" t="s">
        <v>22330</v>
      </c>
    </row>
    <row r="12059" spans="21:22">
      <c r="U12059" t="s">
        <v>22329</v>
      </c>
      <c r="V12059" t="s">
        <v>22330</v>
      </c>
    </row>
    <row r="12060" spans="21:22">
      <c r="U12060" t="s">
        <v>22329</v>
      </c>
      <c r="V12060" t="s">
        <v>22330</v>
      </c>
    </row>
    <row r="12061" spans="21:22">
      <c r="U12061" t="s">
        <v>22329</v>
      </c>
      <c r="V12061" t="s">
        <v>22330</v>
      </c>
    </row>
    <row r="12062" spans="21:22">
      <c r="U12062" t="s">
        <v>22329</v>
      </c>
      <c r="V12062" t="s">
        <v>22330</v>
      </c>
    </row>
    <row r="12063" spans="21:22">
      <c r="U12063" t="s">
        <v>22329</v>
      </c>
      <c r="V12063" t="s">
        <v>22330</v>
      </c>
    </row>
    <row r="12064" spans="21:22">
      <c r="U12064" t="s">
        <v>22329</v>
      </c>
      <c r="V12064" t="s">
        <v>22330</v>
      </c>
    </row>
    <row r="12065" spans="21:22">
      <c r="U12065" t="s">
        <v>22329</v>
      </c>
      <c r="V12065" t="s">
        <v>22330</v>
      </c>
    </row>
    <row r="12066" spans="21:22">
      <c r="U12066" t="s">
        <v>22329</v>
      </c>
      <c r="V12066" t="s">
        <v>22330</v>
      </c>
    </row>
    <row r="12067" spans="21:22">
      <c r="U12067" t="s">
        <v>22329</v>
      </c>
      <c r="V12067" t="s">
        <v>22330</v>
      </c>
    </row>
    <row r="12068" spans="21:22">
      <c r="U12068" t="s">
        <v>22329</v>
      </c>
      <c r="V12068" t="s">
        <v>22330</v>
      </c>
    </row>
    <row r="12069" spans="21:22">
      <c r="U12069" t="s">
        <v>22329</v>
      </c>
      <c r="V12069" t="s">
        <v>22330</v>
      </c>
    </row>
    <row r="12070" spans="21:22">
      <c r="U12070" t="s">
        <v>22329</v>
      </c>
      <c r="V12070" t="s">
        <v>22330</v>
      </c>
    </row>
    <row r="12071" spans="21:22">
      <c r="U12071" t="s">
        <v>22329</v>
      </c>
      <c r="V12071" t="s">
        <v>22330</v>
      </c>
    </row>
    <row r="12072" spans="21:22">
      <c r="U12072" t="s">
        <v>22329</v>
      </c>
      <c r="V12072" t="s">
        <v>22330</v>
      </c>
    </row>
    <row r="12073" spans="21:22">
      <c r="U12073" t="s">
        <v>22329</v>
      </c>
      <c r="V12073" t="s">
        <v>22330</v>
      </c>
    </row>
    <row r="12074" spans="21:22">
      <c r="U12074" t="s">
        <v>22329</v>
      </c>
      <c r="V12074" t="s">
        <v>22330</v>
      </c>
    </row>
    <row r="12075" spans="21:22">
      <c r="U12075" t="s">
        <v>22329</v>
      </c>
      <c r="V12075" t="s">
        <v>22330</v>
      </c>
    </row>
    <row r="12076" spans="21:22">
      <c r="U12076" t="s">
        <v>22329</v>
      </c>
      <c r="V12076" t="s">
        <v>22330</v>
      </c>
    </row>
    <row r="12077" spans="21:22">
      <c r="U12077" t="s">
        <v>22329</v>
      </c>
      <c r="V12077" t="s">
        <v>22330</v>
      </c>
    </row>
    <row r="12078" spans="21:22">
      <c r="U12078" t="s">
        <v>22329</v>
      </c>
      <c r="V12078" t="s">
        <v>22330</v>
      </c>
    </row>
    <row r="12079" spans="21:22">
      <c r="U12079" t="s">
        <v>22329</v>
      </c>
      <c r="V12079" t="s">
        <v>22330</v>
      </c>
    </row>
    <row r="12080" spans="21:22">
      <c r="U12080" t="s">
        <v>22329</v>
      </c>
      <c r="V12080" t="s">
        <v>22330</v>
      </c>
    </row>
    <row r="12081" spans="21:22">
      <c r="U12081" t="s">
        <v>22329</v>
      </c>
      <c r="V12081" t="s">
        <v>22330</v>
      </c>
    </row>
    <row r="12082" spans="21:22">
      <c r="U12082" t="s">
        <v>22329</v>
      </c>
      <c r="V12082" t="s">
        <v>22330</v>
      </c>
    </row>
    <row r="12083" spans="21:22">
      <c r="U12083" t="s">
        <v>22329</v>
      </c>
      <c r="V12083" t="s">
        <v>22330</v>
      </c>
    </row>
    <row r="12084" spans="21:22">
      <c r="U12084" t="s">
        <v>22329</v>
      </c>
      <c r="V12084" t="s">
        <v>22330</v>
      </c>
    </row>
    <row r="12085" spans="21:22">
      <c r="U12085" t="s">
        <v>22329</v>
      </c>
      <c r="V12085" t="s">
        <v>22330</v>
      </c>
    </row>
    <row r="12086" spans="21:22">
      <c r="U12086" t="s">
        <v>22329</v>
      </c>
      <c r="V12086" t="s">
        <v>22330</v>
      </c>
    </row>
    <row r="12087" spans="21:22">
      <c r="U12087" t="s">
        <v>22329</v>
      </c>
      <c r="V12087" t="s">
        <v>22330</v>
      </c>
    </row>
    <row r="12088" spans="21:22">
      <c r="U12088" t="s">
        <v>22329</v>
      </c>
      <c r="V12088" t="s">
        <v>22330</v>
      </c>
    </row>
    <row r="12089" spans="21:22">
      <c r="U12089" t="s">
        <v>22329</v>
      </c>
      <c r="V12089" t="s">
        <v>22330</v>
      </c>
    </row>
    <row r="12090" spans="21:22">
      <c r="U12090" t="s">
        <v>22329</v>
      </c>
      <c r="V12090" t="s">
        <v>22330</v>
      </c>
    </row>
    <row r="12091" spans="21:22">
      <c r="U12091" t="s">
        <v>22329</v>
      </c>
      <c r="V12091" t="s">
        <v>22330</v>
      </c>
    </row>
    <row r="12092" spans="21:22">
      <c r="U12092" t="s">
        <v>22329</v>
      </c>
      <c r="V12092" t="s">
        <v>22330</v>
      </c>
    </row>
    <row r="12093" spans="21:22">
      <c r="U12093" t="s">
        <v>22329</v>
      </c>
      <c r="V12093" t="s">
        <v>22330</v>
      </c>
    </row>
    <row r="12094" spans="21:22">
      <c r="U12094" t="s">
        <v>22329</v>
      </c>
      <c r="V12094" t="s">
        <v>22330</v>
      </c>
    </row>
    <row r="12095" spans="21:22">
      <c r="U12095" t="s">
        <v>22329</v>
      </c>
      <c r="V12095" t="s">
        <v>22330</v>
      </c>
    </row>
    <row r="12096" spans="21:22">
      <c r="U12096" t="s">
        <v>22329</v>
      </c>
      <c r="V12096" t="s">
        <v>22330</v>
      </c>
    </row>
    <row r="12097" spans="21:22">
      <c r="U12097" t="s">
        <v>22329</v>
      </c>
      <c r="V12097" t="s">
        <v>22330</v>
      </c>
    </row>
    <row r="12098" spans="21:22">
      <c r="U12098" t="s">
        <v>22329</v>
      </c>
      <c r="V12098" t="s">
        <v>22330</v>
      </c>
    </row>
    <row r="12099" spans="21:22">
      <c r="U12099" t="s">
        <v>22329</v>
      </c>
      <c r="V12099" t="s">
        <v>22330</v>
      </c>
    </row>
    <row r="12100" spans="21:22">
      <c r="U12100" t="s">
        <v>22329</v>
      </c>
      <c r="V12100" t="s">
        <v>22330</v>
      </c>
    </row>
    <row r="12101" spans="21:22">
      <c r="U12101" t="s">
        <v>22329</v>
      </c>
      <c r="V12101" t="s">
        <v>22330</v>
      </c>
    </row>
    <row r="12102" spans="21:22">
      <c r="U12102" t="s">
        <v>22329</v>
      </c>
      <c r="V12102" t="s">
        <v>22330</v>
      </c>
    </row>
    <row r="12103" spans="21:22">
      <c r="U12103" t="s">
        <v>22329</v>
      </c>
      <c r="V12103" t="s">
        <v>22330</v>
      </c>
    </row>
    <row r="12104" spans="21:22">
      <c r="U12104" t="s">
        <v>22329</v>
      </c>
      <c r="V12104" t="s">
        <v>22330</v>
      </c>
    </row>
    <row r="12105" spans="21:22">
      <c r="U12105" t="s">
        <v>22329</v>
      </c>
      <c r="V12105" t="s">
        <v>22330</v>
      </c>
    </row>
    <row r="12106" spans="21:22">
      <c r="U12106" t="s">
        <v>22329</v>
      </c>
      <c r="V12106" t="s">
        <v>22330</v>
      </c>
    </row>
    <row r="12107" spans="21:22">
      <c r="U12107" t="s">
        <v>22329</v>
      </c>
      <c r="V12107" t="s">
        <v>22330</v>
      </c>
    </row>
    <row r="12108" spans="21:22">
      <c r="U12108" t="s">
        <v>22329</v>
      </c>
      <c r="V12108" t="s">
        <v>22330</v>
      </c>
    </row>
    <row r="12109" spans="21:22">
      <c r="U12109" t="s">
        <v>22296</v>
      </c>
      <c r="V12109" t="s">
        <v>22297</v>
      </c>
    </row>
    <row r="12110" spans="21:22">
      <c r="U12110" t="s">
        <v>22296</v>
      </c>
      <c r="V12110" t="s">
        <v>22297</v>
      </c>
    </row>
    <row r="12111" spans="21:22">
      <c r="U12111" t="s">
        <v>22296</v>
      </c>
      <c r="V12111" t="s">
        <v>22297</v>
      </c>
    </row>
    <row r="12112" spans="21:22">
      <c r="U12112" t="s">
        <v>22296</v>
      </c>
      <c r="V12112" t="s">
        <v>22297</v>
      </c>
    </row>
    <row r="12113" spans="21:22">
      <c r="U12113" t="s">
        <v>22296</v>
      </c>
      <c r="V12113" t="s">
        <v>22297</v>
      </c>
    </row>
    <row r="12114" spans="21:22">
      <c r="U12114" t="s">
        <v>22296</v>
      </c>
      <c r="V12114" t="s">
        <v>22297</v>
      </c>
    </row>
    <row r="12115" spans="21:22">
      <c r="U12115" t="s">
        <v>22296</v>
      </c>
      <c r="V12115" t="s">
        <v>22297</v>
      </c>
    </row>
    <row r="12116" spans="21:22">
      <c r="U12116" t="s">
        <v>22296</v>
      </c>
      <c r="V12116" t="s">
        <v>22297</v>
      </c>
    </row>
    <row r="12117" spans="21:22">
      <c r="U12117" t="s">
        <v>22296</v>
      </c>
      <c r="V12117" t="s">
        <v>22297</v>
      </c>
    </row>
    <row r="12118" spans="21:22">
      <c r="U12118" t="s">
        <v>22296</v>
      </c>
      <c r="V12118" t="s">
        <v>22297</v>
      </c>
    </row>
    <row r="12119" spans="21:22">
      <c r="U12119" t="s">
        <v>22296</v>
      </c>
      <c r="V12119" t="s">
        <v>22297</v>
      </c>
    </row>
    <row r="12120" spans="21:22">
      <c r="U12120" t="s">
        <v>22296</v>
      </c>
      <c r="V12120" t="s">
        <v>22297</v>
      </c>
    </row>
    <row r="12121" spans="21:22">
      <c r="U12121" t="s">
        <v>22296</v>
      </c>
      <c r="V12121" t="s">
        <v>22297</v>
      </c>
    </row>
    <row r="12122" spans="21:22">
      <c r="U12122" t="s">
        <v>22296</v>
      </c>
      <c r="V12122" t="s">
        <v>22297</v>
      </c>
    </row>
    <row r="12123" spans="21:22">
      <c r="U12123" t="s">
        <v>22296</v>
      </c>
      <c r="V12123" t="s">
        <v>22297</v>
      </c>
    </row>
    <row r="12124" spans="21:22">
      <c r="U12124" t="s">
        <v>22296</v>
      </c>
      <c r="V12124" t="s">
        <v>22297</v>
      </c>
    </row>
    <row r="12125" spans="21:22">
      <c r="U12125" t="s">
        <v>22296</v>
      </c>
      <c r="V12125" t="s">
        <v>22297</v>
      </c>
    </row>
    <row r="12126" spans="21:22">
      <c r="U12126" t="s">
        <v>22296</v>
      </c>
      <c r="V12126" t="s">
        <v>22297</v>
      </c>
    </row>
    <row r="12127" spans="21:22">
      <c r="U12127" t="s">
        <v>22296</v>
      </c>
      <c r="V12127" t="s">
        <v>22297</v>
      </c>
    </row>
    <row r="12128" spans="21:22">
      <c r="U12128" t="s">
        <v>22296</v>
      </c>
      <c r="V12128" t="s">
        <v>22297</v>
      </c>
    </row>
    <row r="12129" spans="21:22">
      <c r="U12129" t="s">
        <v>22296</v>
      </c>
      <c r="V12129" t="s">
        <v>22297</v>
      </c>
    </row>
    <row r="12130" spans="21:22">
      <c r="U12130" t="s">
        <v>22296</v>
      </c>
      <c r="V12130" t="s">
        <v>22297</v>
      </c>
    </row>
    <row r="12131" spans="21:22">
      <c r="U12131" t="s">
        <v>22296</v>
      </c>
      <c r="V12131" t="s">
        <v>22297</v>
      </c>
    </row>
    <row r="12132" spans="21:22">
      <c r="U12132" t="s">
        <v>22296</v>
      </c>
      <c r="V12132" t="s">
        <v>22297</v>
      </c>
    </row>
    <row r="12133" spans="21:22">
      <c r="U12133" t="s">
        <v>22296</v>
      </c>
      <c r="V12133" t="s">
        <v>22297</v>
      </c>
    </row>
    <row r="12134" spans="21:22">
      <c r="U12134" t="s">
        <v>22296</v>
      </c>
      <c r="V12134" t="s">
        <v>22297</v>
      </c>
    </row>
    <row r="12135" spans="21:22">
      <c r="U12135" t="s">
        <v>22296</v>
      </c>
      <c r="V12135" t="s">
        <v>22297</v>
      </c>
    </row>
    <row r="12136" spans="21:22">
      <c r="U12136" t="s">
        <v>22296</v>
      </c>
      <c r="V12136" t="s">
        <v>22297</v>
      </c>
    </row>
    <row r="12137" spans="21:22">
      <c r="U12137" t="s">
        <v>22296</v>
      </c>
      <c r="V12137" t="s">
        <v>22297</v>
      </c>
    </row>
    <row r="12138" spans="21:22">
      <c r="U12138" t="s">
        <v>22296</v>
      </c>
      <c r="V12138" t="s">
        <v>22297</v>
      </c>
    </row>
    <row r="12139" spans="21:22">
      <c r="U12139" t="s">
        <v>22296</v>
      </c>
      <c r="V12139" t="s">
        <v>22297</v>
      </c>
    </row>
    <row r="12140" spans="21:22">
      <c r="U12140" t="s">
        <v>22296</v>
      </c>
      <c r="V12140" t="s">
        <v>22297</v>
      </c>
    </row>
    <row r="12141" spans="21:22">
      <c r="U12141" t="s">
        <v>22296</v>
      </c>
      <c r="V12141" t="s">
        <v>22297</v>
      </c>
    </row>
    <row r="12142" spans="21:22">
      <c r="U12142" t="s">
        <v>22296</v>
      </c>
      <c r="V12142" t="s">
        <v>22297</v>
      </c>
    </row>
    <row r="12143" spans="21:22">
      <c r="U12143" t="s">
        <v>22296</v>
      </c>
      <c r="V12143" t="s">
        <v>22297</v>
      </c>
    </row>
    <row r="12144" spans="21:22">
      <c r="U12144" t="s">
        <v>22296</v>
      </c>
      <c r="V12144" t="s">
        <v>22297</v>
      </c>
    </row>
    <row r="12145" spans="21:22">
      <c r="U12145" t="s">
        <v>22296</v>
      </c>
      <c r="V12145" t="s">
        <v>22297</v>
      </c>
    </row>
    <row r="12146" spans="21:22">
      <c r="U12146" t="s">
        <v>22296</v>
      </c>
      <c r="V12146" t="s">
        <v>22297</v>
      </c>
    </row>
    <row r="12147" spans="21:22">
      <c r="U12147" t="s">
        <v>22296</v>
      </c>
      <c r="V12147" t="s">
        <v>22297</v>
      </c>
    </row>
    <row r="12148" spans="21:22">
      <c r="U12148" t="s">
        <v>22296</v>
      </c>
      <c r="V12148" t="s">
        <v>22297</v>
      </c>
    </row>
    <row r="12149" spans="21:22">
      <c r="U12149" t="s">
        <v>22296</v>
      </c>
      <c r="V12149" t="s">
        <v>22297</v>
      </c>
    </row>
    <row r="12150" spans="21:22">
      <c r="U12150" t="s">
        <v>22296</v>
      </c>
      <c r="V12150" t="s">
        <v>22297</v>
      </c>
    </row>
    <row r="12151" spans="21:22">
      <c r="U12151" t="s">
        <v>22296</v>
      </c>
      <c r="V12151" t="s">
        <v>22297</v>
      </c>
    </row>
    <row r="12152" spans="21:22">
      <c r="U12152" t="s">
        <v>22296</v>
      </c>
      <c r="V12152" t="s">
        <v>22297</v>
      </c>
    </row>
    <row r="12153" spans="21:22">
      <c r="U12153" t="s">
        <v>22296</v>
      </c>
      <c r="V12153" t="s">
        <v>22297</v>
      </c>
    </row>
    <row r="12154" spans="21:22">
      <c r="U12154" t="s">
        <v>22296</v>
      </c>
      <c r="V12154" t="s">
        <v>22297</v>
      </c>
    </row>
    <row r="12155" spans="21:22">
      <c r="U12155" t="s">
        <v>22296</v>
      </c>
      <c r="V12155" t="s">
        <v>22297</v>
      </c>
    </row>
    <row r="12156" spans="21:22">
      <c r="U12156" t="s">
        <v>22296</v>
      </c>
      <c r="V12156" t="s">
        <v>22297</v>
      </c>
    </row>
    <row r="12157" spans="21:22">
      <c r="U12157" t="s">
        <v>22296</v>
      </c>
      <c r="V12157" t="s">
        <v>22297</v>
      </c>
    </row>
    <row r="12158" spans="21:22">
      <c r="U12158" t="s">
        <v>22296</v>
      </c>
      <c r="V12158" t="s">
        <v>22297</v>
      </c>
    </row>
    <row r="12159" spans="21:22">
      <c r="U12159" t="s">
        <v>22296</v>
      </c>
      <c r="V12159" t="s">
        <v>22297</v>
      </c>
    </row>
    <row r="12160" spans="21:22">
      <c r="U12160" t="s">
        <v>22296</v>
      </c>
      <c r="V12160" t="s">
        <v>22297</v>
      </c>
    </row>
    <row r="12161" spans="21:22">
      <c r="U12161" t="s">
        <v>22296</v>
      </c>
      <c r="V12161" t="s">
        <v>22297</v>
      </c>
    </row>
    <row r="12162" spans="21:22">
      <c r="U12162" t="s">
        <v>22296</v>
      </c>
      <c r="V12162" t="s">
        <v>22297</v>
      </c>
    </row>
    <row r="12163" spans="21:22">
      <c r="U12163" t="s">
        <v>22296</v>
      </c>
      <c r="V12163" t="s">
        <v>22297</v>
      </c>
    </row>
    <row r="12164" spans="21:22">
      <c r="U12164" t="s">
        <v>22296</v>
      </c>
      <c r="V12164" t="s">
        <v>22297</v>
      </c>
    </row>
    <row r="12165" spans="21:22">
      <c r="U12165" t="s">
        <v>22296</v>
      </c>
      <c r="V12165" t="s">
        <v>22297</v>
      </c>
    </row>
    <row r="12166" spans="21:22">
      <c r="U12166" t="s">
        <v>22296</v>
      </c>
      <c r="V12166" t="s">
        <v>22297</v>
      </c>
    </row>
    <row r="12167" spans="21:22">
      <c r="U12167" t="s">
        <v>22296</v>
      </c>
      <c r="V12167" t="s">
        <v>22297</v>
      </c>
    </row>
    <row r="12168" spans="21:22">
      <c r="U12168" t="s">
        <v>22296</v>
      </c>
      <c r="V12168" t="s">
        <v>22297</v>
      </c>
    </row>
    <row r="12169" spans="21:22">
      <c r="U12169" t="s">
        <v>22296</v>
      </c>
      <c r="V12169" t="s">
        <v>22297</v>
      </c>
    </row>
    <row r="12170" spans="21:22">
      <c r="U12170" t="s">
        <v>22296</v>
      </c>
      <c r="V12170" t="s">
        <v>22297</v>
      </c>
    </row>
    <row r="12171" spans="21:22">
      <c r="U12171" t="s">
        <v>22296</v>
      </c>
      <c r="V12171" t="s">
        <v>22297</v>
      </c>
    </row>
    <row r="12172" spans="21:22">
      <c r="U12172" t="s">
        <v>22296</v>
      </c>
      <c r="V12172" t="s">
        <v>22297</v>
      </c>
    </row>
    <row r="12173" spans="21:22">
      <c r="U12173" t="s">
        <v>22296</v>
      </c>
      <c r="V12173" t="s">
        <v>22297</v>
      </c>
    </row>
    <row r="12174" spans="21:22">
      <c r="U12174" t="s">
        <v>22296</v>
      </c>
      <c r="V12174" t="s">
        <v>22297</v>
      </c>
    </row>
    <row r="12175" spans="21:22">
      <c r="U12175" t="s">
        <v>22296</v>
      </c>
      <c r="V12175" t="s">
        <v>22297</v>
      </c>
    </row>
    <row r="12176" spans="21:22">
      <c r="U12176" t="s">
        <v>22296</v>
      </c>
      <c r="V12176" t="s">
        <v>22297</v>
      </c>
    </row>
    <row r="12177" spans="21:22">
      <c r="U12177" t="s">
        <v>22296</v>
      </c>
      <c r="V12177" t="s">
        <v>22297</v>
      </c>
    </row>
    <row r="12178" spans="21:22">
      <c r="U12178" t="s">
        <v>22296</v>
      </c>
      <c r="V12178" t="s">
        <v>22297</v>
      </c>
    </row>
    <row r="12179" spans="21:22">
      <c r="U12179" t="s">
        <v>22296</v>
      </c>
      <c r="V12179" t="s">
        <v>22297</v>
      </c>
    </row>
    <row r="12180" spans="21:22">
      <c r="U12180" t="s">
        <v>22296</v>
      </c>
      <c r="V12180" t="s">
        <v>22297</v>
      </c>
    </row>
    <row r="12181" spans="21:22">
      <c r="U12181" t="s">
        <v>22296</v>
      </c>
      <c r="V12181" t="s">
        <v>22297</v>
      </c>
    </row>
    <row r="12182" spans="21:22">
      <c r="U12182" t="s">
        <v>22296</v>
      </c>
      <c r="V12182" t="s">
        <v>22297</v>
      </c>
    </row>
    <row r="12183" spans="21:22">
      <c r="U12183" t="s">
        <v>22296</v>
      </c>
      <c r="V12183" t="s">
        <v>22297</v>
      </c>
    </row>
    <row r="12184" spans="21:22">
      <c r="U12184" t="s">
        <v>22296</v>
      </c>
      <c r="V12184" t="s">
        <v>22297</v>
      </c>
    </row>
    <row r="12185" spans="21:22">
      <c r="U12185" t="s">
        <v>22296</v>
      </c>
      <c r="V12185" t="s">
        <v>22297</v>
      </c>
    </row>
    <row r="12186" spans="21:22">
      <c r="U12186" t="s">
        <v>22296</v>
      </c>
      <c r="V12186" t="s">
        <v>22297</v>
      </c>
    </row>
    <row r="12187" spans="21:22">
      <c r="U12187" t="s">
        <v>22296</v>
      </c>
      <c r="V12187" t="s">
        <v>22297</v>
      </c>
    </row>
    <row r="12188" spans="21:22">
      <c r="U12188" t="s">
        <v>22296</v>
      </c>
      <c r="V12188" t="s">
        <v>22297</v>
      </c>
    </row>
    <row r="12189" spans="21:22">
      <c r="U12189" t="s">
        <v>22296</v>
      </c>
      <c r="V12189" t="s">
        <v>22297</v>
      </c>
    </row>
    <row r="12190" spans="21:22">
      <c r="U12190" t="s">
        <v>22296</v>
      </c>
      <c r="V12190" t="s">
        <v>22297</v>
      </c>
    </row>
    <row r="12191" spans="21:22">
      <c r="U12191" t="s">
        <v>22296</v>
      </c>
      <c r="V12191" t="s">
        <v>22297</v>
      </c>
    </row>
    <row r="12192" spans="21:22">
      <c r="U12192" t="s">
        <v>22296</v>
      </c>
      <c r="V12192" t="s">
        <v>22297</v>
      </c>
    </row>
    <row r="12193" spans="21:22">
      <c r="U12193" t="s">
        <v>22296</v>
      </c>
      <c r="V12193" t="s">
        <v>22297</v>
      </c>
    </row>
    <row r="12194" spans="21:22">
      <c r="U12194" t="s">
        <v>22296</v>
      </c>
      <c r="V12194" t="s">
        <v>22297</v>
      </c>
    </row>
    <row r="12195" spans="21:22">
      <c r="U12195" t="s">
        <v>22296</v>
      </c>
      <c r="V12195" t="s">
        <v>22297</v>
      </c>
    </row>
    <row r="12196" spans="21:22">
      <c r="U12196" t="s">
        <v>22296</v>
      </c>
      <c r="V12196" t="s">
        <v>22297</v>
      </c>
    </row>
    <row r="12197" spans="21:22">
      <c r="U12197" t="s">
        <v>22296</v>
      </c>
      <c r="V12197" t="s">
        <v>22297</v>
      </c>
    </row>
    <row r="12198" spans="21:22">
      <c r="U12198" t="s">
        <v>22296</v>
      </c>
      <c r="V12198" t="s">
        <v>22297</v>
      </c>
    </row>
    <row r="12199" spans="21:22">
      <c r="U12199" t="s">
        <v>22296</v>
      </c>
      <c r="V12199" t="s">
        <v>22297</v>
      </c>
    </row>
    <row r="12200" spans="21:22">
      <c r="U12200" t="s">
        <v>22296</v>
      </c>
      <c r="V12200" t="s">
        <v>22297</v>
      </c>
    </row>
    <row r="12201" spans="21:22">
      <c r="U12201" t="s">
        <v>22296</v>
      </c>
      <c r="V12201" t="s">
        <v>22297</v>
      </c>
    </row>
    <row r="12202" spans="21:22">
      <c r="U12202" t="s">
        <v>22296</v>
      </c>
      <c r="V12202" t="s">
        <v>22297</v>
      </c>
    </row>
    <row r="12203" spans="21:22">
      <c r="U12203" t="s">
        <v>22296</v>
      </c>
      <c r="V12203" t="s">
        <v>22297</v>
      </c>
    </row>
    <row r="12204" spans="21:22">
      <c r="U12204" t="s">
        <v>22296</v>
      </c>
      <c r="V12204" t="s">
        <v>22297</v>
      </c>
    </row>
    <row r="12205" spans="21:22">
      <c r="U12205" t="s">
        <v>22296</v>
      </c>
      <c r="V12205" t="s">
        <v>22297</v>
      </c>
    </row>
    <row r="12206" spans="21:22">
      <c r="U12206" t="s">
        <v>22296</v>
      </c>
      <c r="V12206" t="s">
        <v>22297</v>
      </c>
    </row>
    <row r="12207" spans="21:22">
      <c r="U12207" t="s">
        <v>22296</v>
      </c>
      <c r="V12207" t="s">
        <v>22297</v>
      </c>
    </row>
    <row r="12208" spans="21:22">
      <c r="U12208" t="s">
        <v>22296</v>
      </c>
      <c r="V12208" t="s">
        <v>22297</v>
      </c>
    </row>
    <row r="12209" spans="21:22">
      <c r="U12209" t="s">
        <v>22296</v>
      </c>
      <c r="V12209" t="s">
        <v>22297</v>
      </c>
    </row>
    <row r="12210" spans="21:22">
      <c r="U12210" t="s">
        <v>22296</v>
      </c>
      <c r="V12210" t="s">
        <v>22297</v>
      </c>
    </row>
    <row r="12211" spans="21:22">
      <c r="U12211" t="s">
        <v>22296</v>
      </c>
      <c r="V12211" t="s">
        <v>22297</v>
      </c>
    </row>
    <row r="12212" spans="21:22">
      <c r="U12212" t="s">
        <v>22296</v>
      </c>
      <c r="V12212" t="s">
        <v>22297</v>
      </c>
    </row>
    <row r="12213" spans="21:22">
      <c r="U12213" t="s">
        <v>22296</v>
      </c>
      <c r="V12213" t="s">
        <v>22297</v>
      </c>
    </row>
    <row r="12214" spans="21:22">
      <c r="U12214" t="s">
        <v>22296</v>
      </c>
      <c r="V12214" t="s">
        <v>22297</v>
      </c>
    </row>
    <row r="12215" spans="21:22">
      <c r="U12215" t="s">
        <v>22296</v>
      </c>
      <c r="V12215" t="s">
        <v>22297</v>
      </c>
    </row>
    <row r="12216" spans="21:22">
      <c r="U12216" t="s">
        <v>22296</v>
      </c>
      <c r="V12216" t="s">
        <v>22297</v>
      </c>
    </row>
    <row r="12217" spans="21:22">
      <c r="U12217" t="s">
        <v>22296</v>
      </c>
      <c r="V12217" t="s">
        <v>22297</v>
      </c>
    </row>
    <row r="12218" spans="21:22">
      <c r="U12218" t="s">
        <v>22296</v>
      </c>
      <c r="V12218" t="s">
        <v>22297</v>
      </c>
    </row>
    <row r="12219" spans="21:22">
      <c r="U12219" t="s">
        <v>22296</v>
      </c>
      <c r="V12219" t="s">
        <v>22297</v>
      </c>
    </row>
    <row r="12220" spans="21:22">
      <c r="U12220" t="s">
        <v>22296</v>
      </c>
      <c r="V12220" t="s">
        <v>22297</v>
      </c>
    </row>
    <row r="12221" spans="21:22">
      <c r="U12221" t="s">
        <v>22296</v>
      </c>
      <c r="V12221" t="s">
        <v>22297</v>
      </c>
    </row>
    <row r="12222" spans="21:22">
      <c r="U12222" t="s">
        <v>22296</v>
      </c>
      <c r="V12222" t="s">
        <v>22297</v>
      </c>
    </row>
    <row r="12223" spans="21:22">
      <c r="U12223" t="s">
        <v>22296</v>
      </c>
      <c r="V12223" t="s">
        <v>22297</v>
      </c>
    </row>
    <row r="12224" spans="21:22">
      <c r="U12224" t="s">
        <v>22296</v>
      </c>
      <c r="V12224" t="s">
        <v>22297</v>
      </c>
    </row>
    <row r="12225" spans="21:22">
      <c r="U12225" t="s">
        <v>22296</v>
      </c>
      <c r="V12225" t="s">
        <v>22297</v>
      </c>
    </row>
    <row r="12226" spans="21:22">
      <c r="U12226" t="s">
        <v>22296</v>
      </c>
      <c r="V12226" t="s">
        <v>22297</v>
      </c>
    </row>
    <row r="12227" spans="21:22">
      <c r="U12227" t="s">
        <v>22296</v>
      </c>
      <c r="V12227" t="s">
        <v>22297</v>
      </c>
    </row>
    <row r="12228" spans="21:22">
      <c r="U12228" t="s">
        <v>22296</v>
      </c>
      <c r="V12228" t="s">
        <v>22297</v>
      </c>
    </row>
    <row r="12229" spans="21:22">
      <c r="U12229" t="s">
        <v>22296</v>
      </c>
      <c r="V12229" t="s">
        <v>22297</v>
      </c>
    </row>
    <row r="12230" spans="21:22">
      <c r="U12230" t="s">
        <v>22296</v>
      </c>
      <c r="V12230" t="s">
        <v>22297</v>
      </c>
    </row>
    <row r="12231" spans="21:22">
      <c r="U12231" t="s">
        <v>22296</v>
      </c>
      <c r="V12231" t="s">
        <v>22297</v>
      </c>
    </row>
    <row r="12232" spans="21:22">
      <c r="U12232" t="s">
        <v>22296</v>
      </c>
      <c r="V12232" t="s">
        <v>22297</v>
      </c>
    </row>
    <row r="12233" spans="21:22">
      <c r="U12233" t="s">
        <v>22296</v>
      </c>
      <c r="V12233" t="s">
        <v>22297</v>
      </c>
    </row>
    <row r="12234" spans="21:22">
      <c r="U12234" t="s">
        <v>22296</v>
      </c>
      <c r="V12234" t="s">
        <v>22297</v>
      </c>
    </row>
    <row r="12235" spans="21:22">
      <c r="U12235" t="s">
        <v>22296</v>
      </c>
      <c r="V12235" t="s">
        <v>22297</v>
      </c>
    </row>
    <row r="12236" spans="21:22">
      <c r="U12236" t="s">
        <v>22296</v>
      </c>
      <c r="V12236" t="s">
        <v>22297</v>
      </c>
    </row>
    <row r="12237" spans="21:22">
      <c r="U12237" t="s">
        <v>22296</v>
      </c>
      <c r="V12237" t="s">
        <v>22297</v>
      </c>
    </row>
    <row r="12238" spans="21:22">
      <c r="U12238" t="s">
        <v>22296</v>
      </c>
      <c r="V12238" t="s">
        <v>22297</v>
      </c>
    </row>
    <row r="12239" spans="21:22">
      <c r="U12239" t="s">
        <v>22296</v>
      </c>
      <c r="V12239" t="s">
        <v>22297</v>
      </c>
    </row>
    <row r="12240" spans="21:22">
      <c r="U12240" t="s">
        <v>22296</v>
      </c>
      <c r="V12240" t="s">
        <v>22297</v>
      </c>
    </row>
    <row r="12241" spans="21:22">
      <c r="U12241" t="s">
        <v>22296</v>
      </c>
      <c r="V12241" t="s">
        <v>22297</v>
      </c>
    </row>
    <row r="12242" spans="21:22">
      <c r="U12242" t="s">
        <v>22296</v>
      </c>
      <c r="V12242" t="s">
        <v>22297</v>
      </c>
    </row>
    <row r="12243" spans="21:22">
      <c r="U12243" t="s">
        <v>22296</v>
      </c>
      <c r="V12243" t="s">
        <v>22297</v>
      </c>
    </row>
    <row r="12244" spans="21:22">
      <c r="U12244" t="s">
        <v>22296</v>
      </c>
      <c r="V12244" t="s">
        <v>22297</v>
      </c>
    </row>
    <row r="12245" spans="21:22">
      <c r="U12245" t="s">
        <v>22296</v>
      </c>
      <c r="V12245" t="s">
        <v>22297</v>
      </c>
    </row>
    <row r="12246" spans="21:22">
      <c r="U12246" t="s">
        <v>22296</v>
      </c>
      <c r="V12246" t="s">
        <v>22297</v>
      </c>
    </row>
    <row r="12247" spans="21:22">
      <c r="U12247" t="s">
        <v>22296</v>
      </c>
      <c r="V12247" t="s">
        <v>22297</v>
      </c>
    </row>
    <row r="12248" spans="21:22">
      <c r="U12248" t="s">
        <v>22296</v>
      </c>
      <c r="V12248" t="s">
        <v>22297</v>
      </c>
    </row>
    <row r="12249" spans="21:22">
      <c r="U12249" t="s">
        <v>22296</v>
      </c>
      <c r="V12249" t="s">
        <v>22297</v>
      </c>
    </row>
    <row r="12250" spans="21:22">
      <c r="U12250" t="s">
        <v>22296</v>
      </c>
      <c r="V12250" t="s">
        <v>22297</v>
      </c>
    </row>
    <row r="12251" spans="21:22">
      <c r="U12251" t="s">
        <v>22296</v>
      </c>
      <c r="V12251" t="s">
        <v>22297</v>
      </c>
    </row>
    <row r="12252" spans="21:22">
      <c r="U12252" t="s">
        <v>22296</v>
      </c>
      <c r="V12252" t="s">
        <v>22297</v>
      </c>
    </row>
    <row r="12253" spans="21:22">
      <c r="U12253" t="s">
        <v>22296</v>
      </c>
      <c r="V12253" t="s">
        <v>22297</v>
      </c>
    </row>
    <row r="12254" spans="21:22">
      <c r="U12254" t="s">
        <v>22296</v>
      </c>
      <c r="V12254" t="s">
        <v>22297</v>
      </c>
    </row>
    <row r="12255" spans="21:22">
      <c r="U12255" t="s">
        <v>22296</v>
      </c>
      <c r="V12255" t="s">
        <v>22297</v>
      </c>
    </row>
    <row r="12256" spans="21:22">
      <c r="U12256" t="s">
        <v>22296</v>
      </c>
      <c r="V12256" t="s">
        <v>22297</v>
      </c>
    </row>
    <row r="12257" spans="21:22">
      <c r="U12257" t="s">
        <v>22296</v>
      </c>
      <c r="V12257" t="s">
        <v>22297</v>
      </c>
    </row>
    <row r="12258" spans="21:22">
      <c r="U12258" t="s">
        <v>22296</v>
      </c>
      <c r="V12258" t="s">
        <v>22297</v>
      </c>
    </row>
    <row r="12259" spans="21:22">
      <c r="U12259" t="s">
        <v>22296</v>
      </c>
      <c r="V12259" t="s">
        <v>22297</v>
      </c>
    </row>
    <row r="12260" spans="21:22">
      <c r="U12260" t="s">
        <v>22296</v>
      </c>
      <c r="V12260" t="s">
        <v>22297</v>
      </c>
    </row>
    <row r="12261" spans="21:22">
      <c r="U12261" t="s">
        <v>22296</v>
      </c>
      <c r="V12261" t="s">
        <v>22297</v>
      </c>
    </row>
    <row r="12262" spans="21:22">
      <c r="U12262" t="s">
        <v>22296</v>
      </c>
      <c r="V12262" t="s">
        <v>22297</v>
      </c>
    </row>
    <row r="12263" spans="21:22">
      <c r="U12263" t="s">
        <v>22296</v>
      </c>
      <c r="V12263" t="s">
        <v>22297</v>
      </c>
    </row>
    <row r="12264" spans="21:22">
      <c r="U12264" t="s">
        <v>22322</v>
      </c>
      <c r="V12264" t="s">
        <v>22323</v>
      </c>
    </row>
    <row r="12265" spans="21:22">
      <c r="U12265" t="s">
        <v>22322</v>
      </c>
      <c r="V12265" t="s">
        <v>22323</v>
      </c>
    </row>
    <row r="12266" spans="21:22">
      <c r="U12266" t="s">
        <v>22322</v>
      </c>
      <c r="V12266" t="s">
        <v>22323</v>
      </c>
    </row>
    <row r="12267" spans="21:22">
      <c r="U12267" t="s">
        <v>22322</v>
      </c>
      <c r="V12267" t="s">
        <v>22323</v>
      </c>
    </row>
    <row r="12268" spans="21:22">
      <c r="U12268" t="s">
        <v>22322</v>
      </c>
      <c r="V12268" t="s">
        <v>22323</v>
      </c>
    </row>
    <row r="12269" spans="21:22">
      <c r="U12269" t="s">
        <v>22322</v>
      </c>
      <c r="V12269" t="s">
        <v>22323</v>
      </c>
    </row>
    <row r="12270" spans="21:22">
      <c r="U12270" t="s">
        <v>22322</v>
      </c>
      <c r="V12270" t="s">
        <v>22323</v>
      </c>
    </row>
    <row r="12271" spans="21:22">
      <c r="U12271" t="s">
        <v>22322</v>
      </c>
      <c r="V12271" t="s">
        <v>22323</v>
      </c>
    </row>
    <row r="12272" spans="21:22">
      <c r="U12272" t="s">
        <v>22322</v>
      </c>
      <c r="V12272" t="s">
        <v>22323</v>
      </c>
    </row>
    <row r="12273" spans="21:22">
      <c r="U12273" t="s">
        <v>22322</v>
      </c>
      <c r="V12273" t="s">
        <v>22323</v>
      </c>
    </row>
    <row r="12274" spans="21:22">
      <c r="U12274" t="s">
        <v>22322</v>
      </c>
      <c r="V12274" t="s">
        <v>22323</v>
      </c>
    </row>
    <row r="12275" spans="21:22">
      <c r="U12275" t="s">
        <v>22322</v>
      </c>
      <c r="V12275" t="s">
        <v>22323</v>
      </c>
    </row>
    <row r="12276" spans="21:22">
      <c r="U12276" t="s">
        <v>22322</v>
      </c>
      <c r="V12276" t="s">
        <v>22323</v>
      </c>
    </row>
    <row r="12277" spans="21:22">
      <c r="U12277" t="s">
        <v>22322</v>
      </c>
      <c r="V12277" t="s">
        <v>22323</v>
      </c>
    </row>
    <row r="12278" spans="21:22">
      <c r="U12278" t="s">
        <v>22322</v>
      </c>
      <c r="V12278" t="s">
        <v>22323</v>
      </c>
    </row>
    <row r="12279" spans="21:22">
      <c r="U12279" t="s">
        <v>22322</v>
      </c>
      <c r="V12279" t="s">
        <v>22323</v>
      </c>
    </row>
    <row r="12280" spans="21:22">
      <c r="U12280" t="s">
        <v>22322</v>
      </c>
      <c r="V12280" t="s">
        <v>22323</v>
      </c>
    </row>
    <row r="12281" spans="21:22">
      <c r="U12281" t="s">
        <v>22322</v>
      </c>
      <c r="V12281" t="s">
        <v>22323</v>
      </c>
    </row>
    <row r="12282" spans="21:22">
      <c r="U12282" t="s">
        <v>22322</v>
      </c>
      <c r="V12282" t="s">
        <v>22323</v>
      </c>
    </row>
    <row r="12283" spans="21:22">
      <c r="U12283" t="s">
        <v>22322</v>
      </c>
      <c r="V12283" t="s">
        <v>22323</v>
      </c>
    </row>
    <row r="12284" spans="21:22">
      <c r="U12284" t="s">
        <v>22313</v>
      </c>
      <c r="V12284" t="s">
        <v>22314</v>
      </c>
    </row>
    <row r="12285" spans="21:22">
      <c r="U12285" t="s">
        <v>22313</v>
      </c>
      <c r="V12285" t="s">
        <v>22314</v>
      </c>
    </row>
    <row r="12286" spans="21:22">
      <c r="U12286" t="s">
        <v>22313</v>
      </c>
      <c r="V12286" t="s">
        <v>22314</v>
      </c>
    </row>
    <row r="12287" spans="21:22">
      <c r="U12287" t="s">
        <v>22313</v>
      </c>
      <c r="V12287" t="s">
        <v>22314</v>
      </c>
    </row>
    <row r="12288" spans="21:22">
      <c r="U12288" t="s">
        <v>22313</v>
      </c>
      <c r="V12288" t="s">
        <v>22314</v>
      </c>
    </row>
    <row r="12289" spans="21:22">
      <c r="U12289" t="s">
        <v>22313</v>
      </c>
      <c r="V12289" t="s">
        <v>22314</v>
      </c>
    </row>
    <row r="12290" spans="21:22">
      <c r="U12290" t="s">
        <v>22313</v>
      </c>
      <c r="V12290" t="s">
        <v>22314</v>
      </c>
    </row>
    <row r="12291" spans="21:22">
      <c r="U12291" t="s">
        <v>22313</v>
      </c>
      <c r="V12291" t="s">
        <v>22314</v>
      </c>
    </row>
    <row r="12292" spans="21:22">
      <c r="U12292" t="s">
        <v>22313</v>
      </c>
      <c r="V12292" t="s">
        <v>22314</v>
      </c>
    </row>
    <row r="12293" spans="21:22">
      <c r="U12293" t="s">
        <v>22313</v>
      </c>
      <c r="V12293" t="s">
        <v>22314</v>
      </c>
    </row>
    <row r="12294" spans="21:22">
      <c r="U12294" t="s">
        <v>22313</v>
      </c>
      <c r="V12294" t="s">
        <v>22314</v>
      </c>
    </row>
    <row r="12295" spans="21:22">
      <c r="U12295" t="s">
        <v>22313</v>
      </c>
      <c r="V12295" t="s">
        <v>22314</v>
      </c>
    </row>
    <row r="12296" spans="21:22">
      <c r="U12296" t="s">
        <v>22313</v>
      </c>
      <c r="V12296" t="s">
        <v>22314</v>
      </c>
    </row>
    <row r="12297" spans="21:22">
      <c r="U12297" t="s">
        <v>22313</v>
      </c>
      <c r="V12297" t="s">
        <v>22314</v>
      </c>
    </row>
    <row r="12298" spans="21:22">
      <c r="U12298" t="s">
        <v>22313</v>
      </c>
      <c r="V12298" t="s">
        <v>22314</v>
      </c>
    </row>
    <row r="12299" spans="21:22">
      <c r="U12299" t="s">
        <v>22313</v>
      </c>
      <c r="V12299" t="s">
        <v>22314</v>
      </c>
    </row>
    <row r="12300" spans="21:22">
      <c r="U12300" t="s">
        <v>22313</v>
      </c>
      <c r="V12300" t="s">
        <v>22314</v>
      </c>
    </row>
    <row r="12301" spans="21:22">
      <c r="U12301" t="s">
        <v>22313</v>
      </c>
      <c r="V12301" t="s">
        <v>22314</v>
      </c>
    </row>
    <row r="12302" spans="21:22">
      <c r="U12302" t="s">
        <v>22313</v>
      </c>
      <c r="V12302" t="s">
        <v>22314</v>
      </c>
    </row>
    <row r="12303" spans="21:22">
      <c r="U12303" t="s">
        <v>22313</v>
      </c>
      <c r="V12303" t="s">
        <v>22314</v>
      </c>
    </row>
    <row r="12304" spans="21:22">
      <c r="U12304" t="s">
        <v>22313</v>
      </c>
      <c r="V12304" t="s">
        <v>22314</v>
      </c>
    </row>
    <row r="12305" spans="21:22">
      <c r="U12305" t="s">
        <v>22313</v>
      </c>
      <c r="V12305" t="s">
        <v>22314</v>
      </c>
    </row>
    <row r="12306" spans="21:22">
      <c r="U12306" t="s">
        <v>22313</v>
      </c>
      <c r="V12306" t="s">
        <v>22314</v>
      </c>
    </row>
    <row r="12307" spans="21:22">
      <c r="U12307" t="s">
        <v>22313</v>
      </c>
      <c r="V12307" t="s">
        <v>22314</v>
      </c>
    </row>
    <row r="12308" spans="21:22">
      <c r="U12308" t="s">
        <v>22313</v>
      </c>
      <c r="V12308" t="s">
        <v>22314</v>
      </c>
    </row>
    <row r="12309" spans="21:22">
      <c r="U12309" t="s">
        <v>22313</v>
      </c>
      <c r="V12309" t="s">
        <v>22314</v>
      </c>
    </row>
    <row r="12310" spans="21:22">
      <c r="U12310" t="s">
        <v>22313</v>
      </c>
      <c r="V12310" t="s">
        <v>22314</v>
      </c>
    </row>
    <row r="12311" spans="21:22">
      <c r="U12311" t="s">
        <v>22313</v>
      </c>
      <c r="V12311" t="s">
        <v>22314</v>
      </c>
    </row>
    <row r="12312" spans="21:22">
      <c r="U12312" t="s">
        <v>22313</v>
      </c>
      <c r="V12312" t="s">
        <v>22314</v>
      </c>
    </row>
    <row r="12313" spans="21:22">
      <c r="U12313" t="s">
        <v>22313</v>
      </c>
      <c r="V12313" t="s">
        <v>22314</v>
      </c>
    </row>
    <row r="12314" spans="21:22">
      <c r="U12314" t="s">
        <v>22313</v>
      </c>
      <c r="V12314" t="s">
        <v>22314</v>
      </c>
    </row>
    <row r="12315" spans="21:22">
      <c r="U12315" t="s">
        <v>22313</v>
      </c>
      <c r="V12315" t="s">
        <v>22314</v>
      </c>
    </row>
    <row r="12316" spans="21:22">
      <c r="U12316" t="s">
        <v>22313</v>
      </c>
      <c r="V12316" t="s">
        <v>22314</v>
      </c>
    </row>
    <row r="12317" spans="21:22">
      <c r="U12317" t="s">
        <v>22313</v>
      </c>
      <c r="V12317" t="s">
        <v>22314</v>
      </c>
    </row>
    <row r="12318" spans="21:22">
      <c r="U12318" t="s">
        <v>22313</v>
      </c>
      <c r="V12318" t="s">
        <v>22314</v>
      </c>
    </row>
    <row r="12319" spans="21:22">
      <c r="U12319" t="s">
        <v>22313</v>
      </c>
      <c r="V12319" t="s">
        <v>22314</v>
      </c>
    </row>
    <row r="12320" spans="21:22">
      <c r="U12320" t="s">
        <v>22313</v>
      </c>
      <c r="V12320" t="s">
        <v>22314</v>
      </c>
    </row>
    <row r="12321" spans="21:22">
      <c r="U12321" t="s">
        <v>22313</v>
      </c>
      <c r="V12321" t="s">
        <v>22314</v>
      </c>
    </row>
    <row r="12322" spans="21:22">
      <c r="U12322" t="s">
        <v>22313</v>
      </c>
      <c r="V12322" t="s">
        <v>22314</v>
      </c>
    </row>
    <row r="12323" spans="21:22">
      <c r="U12323" t="s">
        <v>22313</v>
      </c>
      <c r="V12323" t="s">
        <v>22314</v>
      </c>
    </row>
    <row r="12324" spans="21:22">
      <c r="U12324" t="s">
        <v>22313</v>
      </c>
      <c r="V12324" t="s">
        <v>22314</v>
      </c>
    </row>
    <row r="12325" spans="21:22">
      <c r="U12325" t="s">
        <v>22316</v>
      </c>
      <c r="V12325" t="s">
        <v>22317</v>
      </c>
    </row>
    <row r="12326" spans="21:22">
      <c r="U12326" t="s">
        <v>22316</v>
      </c>
      <c r="V12326" t="s">
        <v>22317</v>
      </c>
    </row>
    <row r="12327" spans="21:22">
      <c r="U12327" t="s">
        <v>22316</v>
      </c>
      <c r="V12327" t="s">
        <v>22317</v>
      </c>
    </row>
    <row r="12328" spans="21:22">
      <c r="U12328" t="s">
        <v>22316</v>
      </c>
      <c r="V12328" t="s">
        <v>22317</v>
      </c>
    </row>
    <row r="12329" spans="21:22">
      <c r="U12329" t="s">
        <v>22316</v>
      </c>
      <c r="V12329" t="s">
        <v>22317</v>
      </c>
    </row>
    <row r="12330" spans="21:22">
      <c r="U12330" t="s">
        <v>22316</v>
      </c>
      <c r="V12330" t="s">
        <v>22317</v>
      </c>
    </row>
    <row r="12331" spans="21:22">
      <c r="U12331" t="s">
        <v>22316</v>
      </c>
      <c r="V12331" t="s">
        <v>22317</v>
      </c>
    </row>
    <row r="12332" spans="21:22">
      <c r="U12332" t="s">
        <v>22316</v>
      </c>
      <c r="V12332" t="s">
        <v>22317</v>
      </c>
    </row>
    <row r="12333" spans="21:22">
      <c r="U12333" t="s">
        <v>22316</v>
      </c>
      <c r="V12333" t="s">
        <v>22317</v>
      </c>
    </row>
    <row r="12334" spans="21:22">
      <c r="U12334" t="s">
        <v>22316</v>
      </c>
      <c r="V12334" t="s">
        <v>22317</v>
      </c>
    </row>
    <row r="12335" spans="21:22">
      <c r="U12335" t="s">
        <v>22316</v>
      </c>
      <c r="V12335" t="s">
        <v>22317</v>
      </c>
    </row>
    <row r="12336" spans="21:22">
      <c r="U12336" t="s">
        <v>22316</v>
      </c>
      <c r="V12336" t="s">
        <v>22317</v>
      </c>
    </row>
    <row r="12337" spans="21:22">
      <c r="U12337" t="s">
        <v>22316</v>
      </c>
      <c r="V12337" t="s">
        <v>22317</v>
      </c>
    </row>
    <row r="12338" spans="21:22">
      <c r="U12338" t="s">
        <v>22316</v>
      </c>
      <c r="V12338" t="s">
        <v>22317</v>
      </c>
    </row>
    <row r="12339" spans="21:22">
      <c r="U12339" t="s">
        <v>22316</v>
      </c>
      <c r="V12339" t="s">
        <v>22317</v>
      </c>
    </row>
    <row r="12340" spans="21:22">
      <c r="U12340" t="s">
        <v>22316</v>
      </c>
      <c r="V12340" t="s">
        <v>22317</v>
      </c>
    </row>
    <row r="12341" spans="21:22">
      <c r="U12341" t="s">
        <v>22316</v>
      </c>
      <c r="V12341" t="s">
        <v>22317</v>
      </c>
    </row>
    <row r="12342" spans="21:22">
      <c r="U12342" t="s">
        <v>22316</v>
      </c>
      <c r="V12342" t="s">
        <v>22317</v>
      </c>
    </row>
    <row r="12343" spans="21:22">
      <c r="U12343" t="s">
        <v>22316</v>
      </c>
      <c r="V12343" t="s">
        <v>22317</v>
      </c>
    </row>
    <row r="12344" spans="21:22">
      <c r="U12344" t="s">
        <v>22316</v>
      </c>
      <c r="V12344" t="s">
        <v>22317</v>
      </c>
    </row>
    <row r="12345" spans="21:22">
      <c r="U12345" t="s">
        <v>22316</v>
      </c>
      <c r="V12345" t="s">
        <v>22317</v>
      </c>
    </row>
    <row r="12346" spans="21:22">
      <c r="U12346" t="s">
        <v>22316</v>
      </c>
      <c r="V12346" t="s">
        <v>22317</v>
      </c>
    </row>
    <row r="12347" spans="21:22">
      <c r="U12347" t="s">
        <v>22316</v>
      </c>
      <c r="V12347" t="s">
        <v>22317</v>
      </c>
    </row>
    <row r="12348" spans="21:22">
      <c r="U12348" t="s">
        <v>22316</v>
      </c>
      <c r="V12348" t="s">
        <v>22317</v>
      </c>
    </row>
    <row r="12349" spans="21:22">
      <c r="U12349" t="s">
        <v>22316</v>
      </c>
      <c r="V12349" t="s">
        <v>22317</v>
      </c>
    </row>
    <row r="12350" spans="21:22">
      <c r="U12350" t="s">
        <v>22316</v>
      </c>
      <c r="V12350" t="s">
        <v>22317</v>
      </c>
    </row>
    <row r="12351" spans="21:22">
      <c r="U12351" t="s">
        <v>22316</v>
      </c>
      <c r="V12351" t="s">
        <v>22317</v>
      </c>
    </row>
    <row r="12352" spans="21:22">
      <c r="U12352" t="s">
        <v>22316</v>
      </c>
      <c r="V12352" t="s">
        <v>22317</v>
      </c>
    </row>
    <row r="12353" spans="21:22">
      <c r="U12353" t="s">
        <v>22316</v>
      </c>
      <c r="V12353" t="s">
        <v>22317</v>
      </c>
    </row>
    <row r="12354" spans="21:22">
      <c r="U12354" t="s">
        <v>22316</v>
      </c>
      <c r="V12354" t="s">
        <v>22317</v>
      </c>
    </row>
    <row r="12355" spans="21:22">
      <c r="U12355" t="s">
        <v>22316</v>
      </c>
      <c r="V12355" t="s">
        <v>22317</v>
      </c>
    </row>
    <row r="12356" spans="21:22">
      <c r="U12356" t="s">
        <v>22316</v>
      </c>
      <c r="V12356" t="s">
        <v>22317</v>
      </c>
    </row>
    <row r="12357" spans="21:22">
      <c r="U12357" t="s">
        <v>22319</v>
      </c>
      <c r="V12357" t="s">
        <v>22320</v>
      </c>
    </row>
    <row r="12358" spans="21:22">
      <c r="U12358" t="s">
        <v>22319</v>
      </c>
      <c r="V12358" t="s">
        <v>22320</v>
      </c>
    </row>
    <row r="12359" spans="21:22">
      <c r="U12359" t="s">
        <v>22319</v>
      </c>
      <c r="V12359" t="s">
        <v>22320</v>
      </c>
    </row>
    <row r="12360" spans="21:22">
      <c r="U12360" t="s">
        <v>22319</v>
      </c>
      <c r="V12360" t="s">
        <v>22320</v>
      </c>
    </row>
    <row r="12361" spans="21:22">
      <c r="U12361" t="s">
        <v>22319</v>
      </c>
      <c r="V12361" t="s">
        <v>22320</v>
      </c>
    </row>
    <row r="12362" spans="21:22">
      <c r="U12362" t="s">
        <v>22319</v>
      </c>
      <c r="V12362" t="s">
        <v>22320</v>
      </c>
    </row>
    <row r="12363" spans="21:22">
      <c r="U12363" t="s">
        <v>22319</v>
      </c>
      <c r="V12363" t="s">
        <v>22320</v>
      </c>
    </row>
    <row r="12364" spans="21:22">
      <c r="U12364" t="s">
        <v>22319</v>
      </c>
      <c r="V12364" t="s">
        <v>22320</v>
      </c>
    </row>
    <row r="12365" spans="21:22">
      <c r="U12365" t="s">
        <v>22319</v>
      </c>
      <c r="V12365" t="s">
        <v>22320</v>
      </c>
    </row>
    <row r="12366" spans="21:22">
      <c r="U12366" t="s">
        <v>22319</v>
      </c>
      <c r="V12366" t="s">
        <v>22320</v>
      </c>
    </row>
    <row r="12367" spans="21:22">
      <c r="U12367" t="s">
        <v>22319</v>
      </c>
      <c r="V12367" t="s">
        <v>22320</v>
      </c>
    </row>
    <row r="12368" spans="21:22">
      <c r="U12368" t="s">
        <v>22291</v>
      </c>
      <c r="V12368" t="s">
        <v>22292</v>
      </c>
    </row>
    <row r="12369" spans="21:22">
      <c r="U12369" t="s">
        <v>22291</v>
      </c>
      <c r="V12369" t="s">
        <v>22292</v>
      </c>
    </row>
    <row r="12370" spans="21:22">
      <c r="U12370" t="s">
        <v>22288</v>
      </c>
      <c r="V12370" t="s">
        <v>23920</v>
      </c>
    </row>
    <row r="12371" spans="21:22">
      <c r="U12371" t="s">
        <v>22288</v>
      </c>
      <c r="V12371" t="s">
        <v>23920</v>
      </c>
    </row>
    <row r="12372" spans="21:22">
      <c r="U12372" t="s">
        <v>22288</v>
      </c>
      <c r="V12372" t="s">
        <v>23920</v>
      </c>
    </row>
    <row r="12373" spans="21:22">
      <c r="U12373" t="s">
        <v>22299</v>
      </c>
      <c r="V12373" t="s">
        <v>22300</v>
      </c>
    </row>
    <row r="12374" spans="21:22">
      <c r="U12374" t="s">
        <v>22299</v>
      </c>
      <c r="V12374" t="s">
        <v>22300</v>
      </c>
    </row>
    <row r="12375" spans="21:22">
      <c r="U12375" t="s">
        <v>22299</v>
      </c>
      <c r="V12375" t="s">
        <v>22300</v>
      </c>
    </row>
    <row r="12376" spans="21:22">
      <c r="U12376" t="s">
        <v>22319</v>
      </c>
      <c r="V12376" t="s">
        <v>22320</v>
      </c>
    </row>
    <row r="12377" spans="21:22">
      <c r="U12377" t="s">
        <v>22319</v>
      </c>
      <c r="V12377" t="s">
        <v>22320</v>
      </c>
    </row>
    <row r="12378" spans="21:22">
      <c r="U12378" t="s">
        <v>22329</v>
      </c>
      <c r="V12378" t="s">
        <v>22330</v>
      </c>
    </row>
    <row r="12379" spans="21:22">
      <c r="U12379" t="s">
        <v>22329</v>
      </c>
      <c r="V12379" t="s">
        <v>22330</v>
      </c>
    </row>
    <row r="12380" spans="21:22">
      <c r="U12380" t="s">
        <v>22296</v>
      </c>
      <c r="V12380" t="s">
        <v>22297</v>
      </c>
    </row>
    <row r="12381" spans="21:22">
      <c r="U12381" t="s">
        <v>22322</v>
      </c>
      <c r="V12381" t="s">
        <v>22323</v>
      </c>
    </row>
    <row r="12382" spans="21:22">
      <c r="U12382" t="s">
        <v>22322</v>
      </c>
      <c r="V12382" t="s">
        <v>22323</v>
      </c>
    </row>
    <row r="12383" spans="21:22">
      <c r="U12383" t="s">
        <v>22322</v>
      </c>
      <c r="V12383" t="s">
        <v>22323</v>
      </c>
    </row>
    <row r="12384" spans="21:22">
      <c r="U12384" t="s">
        <v>22322</v>
      </c>
      <c r="V12384" t="s">
        <v>22323</v>
      </c>
    </row>
    <row r="12385" spans="21:22">
      <c r="U12385" t="s">
        <v>22322</v>
      </c>
      <c r="V12385" t="s">
        <v>22323</v>
      </c>
    </row>
    <row r="12386" spans="21:22">
      <c r="U12386" t="s">
        <v>22322</v>
      </c>
      <c r="V12386" t="s">
        <v>22323</v>
      </c>
    </row>
    <row r="12387" spans="21:22">
      <c r="U12387" t="s">
        <v>22322</v>
      </c>
      <c r="V12387" t="s">
        <v>22323</v>
      </c>
    </row>
    <row r="12388" spans="21:22">
      <c r="U12388" t="s">
        <v>22322</v>
      </c>
      <c r="V12388" t="s">
        <v>22323</v>
      </c>
    </row>
    <row r="12389" spans="21:22">
      <c r="U12389" t="s">
        <v>22322</v>
      </c>
      <c r="V12389" t="s">
        <v>22323</v>
      </c>
    </row>
    <row r="12390" spans="21:22">
      <c r="U12390" t="s">
        <v>22322</v>
      </c>
      <c r="V12390" t="s">
        <v>22323</v>
      </c>
    </row>
    <row r="12391" spans="21:22">
      <c r="U12391" t="s">
        <v>22322</v>
      </c>
      <c r="V12391" t="s">
        <v>22323</v>
      </c>
    </row>
    <row r="12392" spans="21:22">
      <c r="U12392" t="s">
        <v>22322</v>
      </c>
      <c r="V12392" t="s">
        <v>22323</v>
      </c>
    </row>
    <row r="12393" spans="21:22">
      <c r="U12393" t="s">
        <v>22322</v>
      </c>
      <c r="V12393" t="s">
        <v>22323</v>
      </c>
    </row>
    <row r="12394" spans="21:22">
      <c r="U12394" t="s">
        <v>22322</v>
      </c>
      <c r="V12394" t="s">
        <v>22323</v>
      </c>
    </row>
    <row r="12395" spans="21:22">
      <c r="U12395" t="s">
        <v>22322</v>
      </c>
      <c r="V12395" t="s">
        <v>22323</v>
      </c>
    </row>
    <row r="12396" spans="21:22">
      <c r="U12396" t="s">
        <v>22322</v>
      </c>
      <c r="V12396" t="s">
        <v>22323</v>
      </c>
    </row>
    <row r="12397" spans="21:22">
      <c r="U12397" t="s">
        <v>22322</v>
      </c>
      <c r="V12397" t="s">
        <v>22323</v>
      </c>
    </row>
    <row r="12398" spans="21:22">
      <c r="U12398" t="s">
        <v>22322</v>
      </c>
      <c r="V12398" t="s">
        <v>22323</v>
      </c>
    </row>
    <row r="12399" spans="21:22">
      <c r="U12399" t="s">
        <v>22322</v>
      </c>
      <c r="V12399" t="s">
        <v>22323</v>
      </c>
    </row>
    <row r="12400" spans="21:22">
      <c r="U12400" t="s">
        <v>22322</v>
      </c>
      <c r="V12400" t="s">
        <v>22323</v>
      </c>
    </row>
    <row r="12401" spans="21:22">
      <c r="U12401" t="s">
        <v>22322</v>
      </c>
      <c r="V12401" t="s">
        <v>22323</v>
      </c>
    </row>
    <row r="12402" spans="21:22">
      <c r="U12402" t="s">
        <v>22322</v>
      </c>
      <c r="V12402" t="s">
        <v>22323</v>
      </c>
    </row>
    <row r="12403" spans="21:22">
      <c r="U12403" t="s">
        <v>22322</v>
      </c>
      <c r="V12403" t="s">
        <v>22323</v>
      </c>
    </row>
    <row r="12404" spans="21:22">
      <c r="U12404" t="s">
        <v>22313</v>
      </c>
      <c r="V12404" t="s">
        <v>22314</v>
      </c>
    </row>
    <row r="12405" spans="21:22">
      <c r="U12405" t="s">
        <v>22313</v>
      </c>
      <c r="V12405" t="s">
        <v>22314</v>
      </c>
    </row>
    <row r="12406" spans="21:22">
      <c r="U12406" t="s">
        <v>22313</v>
      </c>
      <c r="V12406" t="s">
        <v>22314</v>
      </c>
    </row>
    <row r="12407" spans="21:22">
      <c r="U12407" t="s">
        <v>22313</v>
      </c>
      <c r="V12407" t="s">
        <v>22314</v>
      </c>
    </row>
    <row r="12408" spans="21:22">
      <c r="U12408" t="s">
        <v>22313</v>
      </c>
      <c r="V12408" t="s">
        <v>22314</v>
      </c>
    </row>
    <row r="12409" spans="21:22">
      <c r="U12409" t="s">
        <v>22291</v>
      </c>
      <c r="V12409" t="s">
        <v>22292</v>
      </c>
    </row>
    <row r="12410" spans="21:22">
      <c r="U12410" t="s">
        <v>22288</v>
      </c>
      <c r="V12410" t="s">
        <v>23920</v>
      </c>
    </row>
    <row r="12411" spans="21:22">
      <c r="U12411" t="s">
        <v>22288</v>
      </c>
      <c r="V12411" t="s">
        <v>23920</v>
      </c>
    </row>
    <row r="12412" spans="21:22">
      <c r="U12412" t="s">
        <v>22288</v>
      </c>
      <c r="V12412" t="s">
        <v>23920</v>
      </c>
    </row>
    <row r="12413" spans="21:22">
      <c r="U12413" t="s">
        <v>22288</v>
      </c>
      <c r="V12413" t="s">
        <v>23920</v>
      </c>
    </row>
    <row r="12414" spans="21:22">
      <c r="U12414" t="s">
        <v>22288</v>
      </c>
      <c r="V12414" t="s">
        <v>23920</v>
      </c>
    </row>
    <row r="12415" spans="21:22">
      <c r="U12415" t="s">
        <v>22288</v>
      </c>
      <c r="V12415" t="s">
        <v>23920</v>
      </c>
    </row>
    <row r="12416" spans="21:22">
      <c r="U12416" t="s">
        <v>22288</v>
      </c>
      <c r="V12416" t="s">
        <v>23920</v>
      </c>
    </row>
    <row r="12417" spans="21:22">
      <c r="U12417" t="s">
        <v>22288</v>
      </c>
      <c r="V12417" t="s">
        <v>23920</v>
      </c>
    </row>
    <row r="12418" spans="21:22">
      <c r="U12418" t="s">
        <v>22288</v>
      </c>
      <c r="V12418" t="s">
        <v>23920</v>
      </c>
    </row>
    <row r="12419" spans="21:22">
      <c r="U12419" t="s">
        <v>22288</v>
      </c>
      <c r="V12419" t="s">
        <v>23920</v>
      </c>
    </row>
    <row r="12420" spans="21:22">
      <c r="U12420" t="s">
        <v>22319</v>
      </c>
      <c r="V12420" t="s">
        <v>22320</v>
      </c>
    </row>
    <row r="12421" spans="21:22">
      <c r="U12421" t="s">
        <v>22329</v>
      </c>
      <c r="V12421" t="s">
        <v>22330</v>
      </c>
    </row>
    <row r="12422" spans="21:22">
      <c r="U12422" t="s">
        <v>22329</v>
      </c>
      <c r="V12422" t="s">
        <v>22330</v>
      </c>
    </row>
    <row r="12423" spans="21:22">
      <c r="U12423" t="s">
        <v>22329</v>
      </c>
      <c r="V12423" t="s">
        <v>22330</v>
      </c>
    </row>
    <row r="12424" spans="21:22">
      <c r="U12424" t="s">
        <v>22329</v>
      </c>
      <c r="V12424" t="s">
        <v>22330</v>
      </c>
    </row>
    <row r="12425" spans="21:22">
      <c r="U12425" t="s">
        <v>22329</v>
      </c>
      <c r="V12425" t="s">
        <v>22330</v>
      </c>
    </row>
    <row r="12426" spans="21:22">
      <c r="U12426" t="s">
        <v>22329</v>
      </c>
      <c r="V12426" t="s">
        <v>22330</v>
      </c>
    </row>
    <row r="12427" spans="21:22">
      <c r="U12427" t="s">
        <v>22329</v>
      </c>
      <c r="V12427" t="s">
        <v>22330</v>
      </c>
    </row>
    <row r="12428" spans="21:22">
      <c r="U12428" t="s">
        <v>22329</v>
      </c>
      <c r="V12428" t="s">
        <v>22330</v>
      </c>
    </row>
    <row r="12429" spans="21:22">
      <c r="U12429" t="s">
        <v>22329</v>
      </c>
      <c r="V12429" t="s">
        <v>22330</v>
      </c>
    </row>
    <row r="12430" spans="21:22">
      <c r="U12430" t="s">
        <v>22329</v>
      </c>
      <c r="V12430" t="s">
        <v>22330</v>
      </c>
    </row>
    <row r="12431" spans="21:22">
      <c r="U12431" t="s">
        <v>22329</v>
      </c>
      <c r="V12431" t="s">
        <v>22330</v>
      </c>
    </row>
    <row r="12432" spans="21:22">
      <c r="U12432" t="s">
        <v>22329</v>
      </c>
      <c r="V12432" t="s">
        <v>22330</v>
      </c>
    </row>
    <row r="12433" spans="21:22">
      <c r="U12433" t="s">
        <v>22329</v>
      </c>
      <c r="V12433" t="s">
        <v>22330</v>
      </c>
    </row>
    <row r="12434" spans="21:22">
      <c r="U12434" t="s">
        <v>22329</v>
      </c>
      <c r="V12434" t="s">
        <v>22330</v>
      </c>
    </row>
    <row r="12435" spans="21:22">
      <c r="U12435" t="s">
        <v>22329</v>
      </c>
      <c r="V12435" t="s">
        <v>22330</v>
      </c>
    </row>
    <row r="12436" spans="21:22">
      <c r="U12436" t="s">
        <v>22329</v>
      </c>
      <c r="V12436" t="s">
        <v>22330</v>
      </c>
    </row>
    <row r="12437" spans="21:22">
      <c r="U12437" t="s">
        <v>22329</v>
      </c>
      <c r="V12437" t="s">
        <v>22330</v>
      </c>
    </row>
    <row r="12438" spans="21:22">
      <c r="U12438" t="s">
        <v>22329</v>
      </c>
      <c r="V12438" t="s">
        <v>22330</v>
      </c>
    </row>
    <row r="12439" spans="21:22">
      <c r="U12439" t="s">
        <v>22329</v>
      </c>
      <c r="V12439" t="s">
        <v>22330</v>
      </c>
    </row>
    <row r="12440" spans="21:22">
      <c r="U12440" t="s">
        <v>22329</v>
      </c>
      <c r="V12440" t="s">
        <v>22330</v>
      </c>
    </row>
    <row r="12441" spans="21:22">
      <c r="U12441" t="s">
        <v>22329</v>
      </c>
      <c r="V12441" t="s">
        <v>22330</v>
      </c>
    </row>
    <row r="12442" spans="21:22">
      <c r="U12442" t="s">
        <v>22329</v>
      </c>
      <c r="V12442" t="s">
        <v>22330</v>
      </c>
    </row>
    <row r="12443" spans="21:22">
      <c r="U12443" t="s">
        <v>22329</v>
      </c>
      <c r="V12443" t="s">
        <v>22330</v>
      </c>
    </row>
    <row r="12444" spans="21:22">
      <c r="U12444" t="s">
        <v>22329</v>
      </c>
      <c r="V12444" t="s">
        <v>22330</v>
      </c>
    </row>
    <row r="12445" spans="21:22">
      <c r="U12445" t="s">
        <v>22329</v>
      </c>
      <c r="V12445" t="s">
        <v>22330</v>
      </c>
    </row>
    <row r="12446" spans="21:22">
      <c r="U12446" t="s">
        <v>22329</v>
      </c>
      <c r="V12446" t="s">
        <v>22330</v>
      </c>
    </row>
    <row r="12447" spans="21:22">
      <c r="U12447" t="s">
        <v>22329</v>
      </c>
      <c r="V12447" t="s">
        <v>22330</v>
      </c>
    </row>
    <row r="12448" spans="21:22">
      <c r="U12448" t="s">
        <v>22329</v>
      </c>
      <c r="V12448" t="s">
        <v>22330</v>
      </c>
    </row>
    <row r="12449" spans="21:22">
      <c r="U12449" t="s">
        <v>22329</v>
      </c>
      <c r="V12449" t="s">
        <v>22330</v>
      </c>
    </row>
    <row r="12450" spans="21:22">
      <c r="U12450" t="s">
        <v>22329</v>
      </c>
      <c r="V12450" t="s">
        <v>22330</v>
      </c>
    </row>
    <row r="12451" spans="21:22">
      <c r="U12451" t="s">
        <v>22329</v>
      </c>
      <c r="V12451" t="s">
        <v>22330</v>
      </c>
    </row>
    <row r="12452" spans="21:22">
      <c r="U12452" t="s">
        <v>22329</v>
      </c>
      <c r="V12452" t="s">
        <v>22330</v>
      </c>
    </row>
    <row r="12453" spans="21:22">
      <c r="U12453" t="s">
        <v>22329</v>
      </c>
      <c r="V12453" t="s">
        <v>22330</v>
      </c>
    </row>
    <row r="12454" spans="21:22">
      <c r="U12454" t="s">
        <v>22329</v>
      </c>
      <c r="V12454" t="s">
        <v>22330</v>
      </c>
    </row>
    <row r="12455" spans="21:22">
      <c r="U12455" t="s">
        <v>22329</v>
      </c>
      <c r="V12455" t="s">
        <v>22330</v>
      </c>
    </row>
    <row r="12456" spans="21:22">
      <c r="U12456" t="s">
        <v>22329</v>
      </c>
      <c r="V12456" t="s">
        <v>22330</v>
      </c>
    </row>
    <row r="12457" spans="21:22">
      <c r="U12457" t="s">
        <v>22329</v>
      </c>
      <c r="V12457" t="s">
        <v>22330</v>
      </c>
    </row>
    <row r="12458" spans="21:22">
      <c r="U12458" t="s">
        <v>22329</v>
      </c>
      <c r="V12458" t="s">
        <v>22330</v>
      </c>
    </row>
    <row r="12459" spans="21:22">
      <c r="U12459" t="s">
        <v>22329</v>
      </c>
      <c r="V12459" t="s">
        <v>22330</v>
      </c>
    </row>
    <row r="12460" spans="21:22">
      <c r="U12460" t="s">
        <v>22329</v>
      </c>
      <c r="V12460" t="s">
        <v>22330</v>
      </c>
    </row>
    <row r="12461" spans="21:22">
      <c r="U12461" t="s">
        <v>22329</v>
      </c>
      <c r="V12461" t="s">
        <v>22330</v>
      </c>
    </row>
    <row r="12462" spans="21:22">
      <c r="U12462" t="s">
        <v>22329</v>
      </c>
      <c r="V12462" t="s">
        <v>22330</v>
      </c>
    </row>
    <row r="12463" spans="21:22">
      <c r="U12463" t="s">
        <v>22329</v>
      </c>
      <c r="V12463" t="s">
        <v>22330</v>
      </c>
    </row>
    <row r="12464" spans="21:22">
      <c r="U12464" t="s">
        <v>22329</v>
      </c>
      <c r="V12464" t="s">
        <v>22330</v>
      </c>
    </row>
    <row r="12465" spans="21:22">
      <c r="U12465" t="s">
        <v>22329</v>
      </c>
      <c r="V12465" t="s">
        <v>22330</v>
      </c>
    </row>
    <row r="12466" spans="21:22">
      <c r="U12466" t="s">
        <v>22329</v>
      </c>
      <c r="V12466" t="s">
        <v>22330</v>
      </c>
    </row>
    <row r="12467" spans="21:22">
      <c r="U12467" t="s">
        <v>22329</v>
      </c>
      <c r="V12467" t="s">
        <v>22330</v>
      </c>
    </row>
    <row r="12468" spans="21:22">
      <c r="U12468" t="s">
        <v>22329</v>
      </c>
      <c r="V12468" t="s">
        <v>22330</v>
      </c>
    </row>
    <row r="12469" spans="21:22">
      <c r="U12469" t="s">
        <v>22329</v>
      </c>
      <c r="V12469" t="s">
        <v>22330</v>
      </c>
    </row>
    <row r="12470" spans="21:22">
      <c r="U12470" t="s">
        <v>22329</v>
      </c>
      <c r="V12470" t="s">
        <v>22330</v>
      </c>
    </row>
    <row r="12471" spans="21:22">
      <c r="U12471" t="s">
        <v>22329</v>
      </c>
      <c r="V12471" t="s">
        <v>22330</v>
      </c>
    </row>
    <row r="12472" spans="21:22">
      <c r="U12472" t="s">
        <v>22329</v>
      </c>
      <c r="V12472" t="s">
        <v>22330</v>
      </c>
    </row>
    <row r="12473" spans="21:22">
      <c r="U12473" t="s">
        <v>22329</v>
      </c>
      <c r="V12473" t="s">
        <v>22330</v>
      </c>
    </row>
    <row r="12474" spans="21:22">
      <c r="U12474" t="s">
        <v>22329</v>
      </c>
      <c r="V12474" t="s">
        <v>22330</v>
      </c>
    </row>
    <row r="12475" spans="21:22">
      <c r="U12475" t="s">
        <v>22329</v>
      </c>
      <c r="V12475" t="s">
        <v>22330</v>
      </c>
    </row>
    <row r="12476" spans="21:22">
      <c r="U12476" t="s">
        <v>22329</v>
      </c>
      <c r="V12476" t="s">
        <v>22330</v>
      </c>
    </row>
    <row r="12477" spans="21:22">
      <c r="U12477" t="s">
        <v>22329</v>
      </c>
      <c r="V12477" t="s">
        <v>22330</v>
      </c>
    </row>
    <row r="12478" spans="21:22">
      <c r="U12478" t="s">
        <v>22329</v>
      </c>
      <c r="V12478" t="s">
        <v>22330</v>
      </c>
    </row>
    <row r="12479" spans="21:22">
      <c r="U12479" t="s">
        <v>22329</v>
      </c>
      <c r="V12479" t="s">
        <v>22330</v>
      </c>
    </row>
    <row r="12480" spans="21:22">
      <c r="U12480" t="s">
        <v>22329</v>
      </c>
      <c r="V12480" t="s">
        <v>22330</v>
      </c>
    </row>
    <row r="12481" spans="21:22">
      <c r="U12481" t="s">
        <v>22329</v>
      </c>
      <c r="V12481" t="s">
        <v>22330</v>
      </c>
    </row>
    <row r="12482" spans="21:22">
      <c r="U12482" t="s">
        <v>22296</v>
      </c>
      <c r="V12482" t="s">
        <v>22297</v>
      </c>
    </row>
    <row r="12483" spans="21:22">
      <c r="U12483" t="s">
        <v>22296</v>
      </c>
      <c r="V12483" t="s">
        <v>22297</v>
      </c>
    </row>
    <row r="12484" spans="21:22">
      <c r="U12484" t="s">
        <v>22296</v>
      </c>
      <c r="V12484" t="s">
        <v>22297</v>
      </c>
    </row>
    <row r="12485" spans="21:22">
      <c r="U12485" t="s">
        <v>22296</v>
      </c>
      <c r="V12485" t="s">
        <v>22297</v>
      </c>
    </row>
    <row r="12486" spans="21:22">
      <c r="U12486" t="s">
        <v>22296</v>
      </c>
      <c r="V12486" t="s">
        <v>22297</v>
      </c>
    </row>
    <row r="12487" spans="21:22">
      <c r="U12487" t="s">
        <v>22296</v>
      </c>
      <c r="V12487" t="s">
        <v>22297</v>
      </c>
    </row>
    <row r="12488" spans="21:22">
      <c r="U12488" t="s">
        <v>22296</v>
      </c>
      <c r="V12488" t="s">
        <v>22297</v>
      </c>
    </row>
    <row r="12489" spans="21:22">
      <c r="U12489" t="s">
        <v>22296</v>
      </c>
      <c r="V12489" t="s">
        <v>22297</v>
      </c>
    </row>
    <row r="12490" spans="21:22">
      <c r="U12490" t="s">
        <v>22296</v>
      </c>
      <c r="V12490" t="s">
        <v>22297</v>
      </c>
    </row>
    <row r="12491" spans="21:22">
      <c r="U12491" t="s">
        <v>22296</v>
      </c>
      <c r="V12491" t="s">
        <v>22297</v>
      </c>
    </row>
    <row r="12492" spans="21:22">
      <c r="U12492" t="s">
        <v>22296</v>
      </c>
      <c r="V12492" t="s">
        <v>22297</v>
      </c>
    </row>
    <row r="12493" spans="21:22">
      <c r="U12493" t="s">
        <v>22296</v>
      </c>
      <c r="V12493" t="s">
        <v>22297</v>
      </c>
    </row>
    <row r="12494" spans="21:22">
      <c r="U12494" t="s">
        <v>22296</v>
      </c>
      <c r="V12494" t="s">
        <v>22297</v>
      </c>
    </row>
    <row r="12495" spans="21:22">
      <c r="U12495" t="s">
        <v>22296</v>
      </c>
      <c r="V12495" t="s">
        <v>22297</v>
      </c>
    </row>
    <row r="12496" spans="21:22">
      <c r="U12496" t="s">
        <v>22296</v>
      </c>
      <c r="V12496" t="s">
        <v>22297</v>
      </c>
    </row>
    <row r="12497" spans="21:22">
      <c r="U12497" t="s">
        <v>22296</v>
      </c>
      <c r="V12497" t="s">
        <v>22297</v>
      </c>
    </row>
    <row r="12498" spans="21:22">
      <c r="U12498" t="s">
        <v>22296</v>
      </c>
      <c r="V12498" t="s">
        <v>22297</v>
      </c>
    </row>
    <row r="12499" spans="21:22">
      <c r="U12499" t="s">
        <v>22296</v>
      </c>
      <c r="V12499" t="s">
        <v>22297</v>
      </c>
    </row>
    <row r="12500" spans="21:22">
      <c r="U12500" t="s">
        <v>22296</v>
      </c>
      <c r="V12500" t="s">
        <v>22297</v>
      </c>
    </row>
    <row r="12501" spans="21:22">
      <c r="U12501" t="s">
        <v>22296</v>
      </c>
      <c r="V12501" t="s">
        <v>22297</v>
      </c>
    </row>
    <row r="12502" spans="21:22">
      <c r="U12502" t="s">
        <v>22296</v>
      </c>
      <c r="V12502" t="s">
        <v>22297</v>
      </c>
    </row>
    <row r="12503" spans="21:22">
      <c r="U12503" t="s">
        <v>22296</v>
      </c>
      <c r="V12503" t="s">
        <v>22297</v>
      </c>
    </row>
    <row r="12504" spans="21:22">
      <c r="U12504" t="s">
        <v>22296</v>
      </c>
      <c r="V12504" t="s">
        <v>22297</v>
      </c>
    </row>
    <row r="12505" spans="21:22">
      <c r="U12505" t="s">
        <v>22296</v>
      </c>
      <c r="V12505" t="s">
        <v>22297</v>
      </c>
    </row>
    <row r="12506" spans="21:22">
      <c r="U12506" t="s">
        <v>22296</v>
      </c>
      <c r="V12506" t="s">
        <v>22297</v>
      </c>
    </row>
    <row r="12507" spans="21:22">
      <c r="U12507" t="s">
        <v>22296</v>
      </c>
      <c r="V12507" t="s">
        <v>22297</v>
      </c>
    </row>
    <row r="12508" spans="21:22">
      <c r="U12508" t="s">
        <v>22296</v>
      </c>
      <c r="V12508" t="s">
        <v>22297</v>
      </c>
    </row>
    <row r="12509" spans="21:22">
      <c r="U12509" t="s">
        <v>22296</v>
      </c>
      <c r="V12509" t="s">
        <v>22297</v>
      </c>
    </row>
    <row r="12510" spans="21:22">
      <c r="U12510" t="s">
        <v>22296</v>
      </c>
      <c r="V12510" t="s">
        <v>22297</v>
      </c>
    </row>
    <row r="12511" spans="21:22">
      <c r="U12511" t="s">
        <v>22296</v>
      </c>
      <c r="V12511" t="s">
        <v>22297</v>
      </c>
    </row>
    <row r="12512" spans="21:22">
      <c r="U12512" t="s">
        <v>22296</v>
      </c>
      <c r="V12512" t="s">
        <v>22297</v>
      </c>
    </row>
    <row r="12513" spans="21:22">
      <c r="U12513" t="s">
        <v>22296</v>
      </c>
      <c r="V12513" t="s">
        <v>22297</v>
      </c>
    </row>
    <row r="12514" spans="21:22">
      <c r="U12514" t="s">
        <v>22296</v>
      </c>
      <c r="V12514" t="s">
        <v>22297</v>
      </c>
    </row>
    <row r="12515" spans="21:22">
      <c r="U12515" t="s">
        <v>22296</v>
      </c>
      <c r="V12515" t="s">
        <v>22297</v>
      </c>
    </row>
    <row r="12516" spans="21:22">
      <c r="U12516" t="s">
        <v>22296</v>
      </c>
      <c r="V12516" t="s">
        <v>22297</v>
      </c>
    </row>
    <row r="12517" spans="21:22">
      <c r="U12517" t="s">
        <v>22296</v>
      </c>
      <c r="V12517" t="s">
        <v>22297</v>
      </c>
    </row>
    <row r="12518" spans="21:22">
      <c r="U12518" t="s">
        <v>22296</v>
      </c>
      <c r="V12518" t="s">
        <v>22297</v>
      </c>
    </row>
    <row r="12519" spans="21:22">
      <c r="U12519" t="s">
        <v>22296</v>
      </c>
      <c r="V12519" t="s">
        <v>22297</v>
      </c>
    </row>
    <row r="12520" spans="21:22">
      <c r="U12520" t="s">
        <v>22296</v>
      </c>
      <c r="V12520" t="s">
        <v>22297</v>
      </c>
    </row>
    <row r="12521" spans="21:22">
      <c r="U12521" t="s">
        <v>22296</v>
      </c>
      <c r="V12521" t="s">
        <v>22297</v>
      </c>
    </row>
    <row r="12522" spans="21:22">
      <c r="U12522" t="s">
        <v>22296</v>
      </c>
      <c r="V12522" t="s">
        <v>22297</v>
      </c>
    </row>
    <row r="12523" spans="21:22">
      <c r="U12523" t="s">
        <v>22296</v>
      </c>
      <c r="V12523" t="s">
        <v>22297</v>
      </c>
    </row>
    <row r="12524" spans="21:22">
      <c r="U12524" t="s">
        <v>22296</v>
      </c>
      <c r="V12524" t="s">
        <v>22297</v>
      </c>
    </row>
    <row r="12525" spans="21:22">
      <c r="U12525" t="s">
        <v>22296</v>
      </c>
      <c r="V12525" t="s">
        <v>22297</v>
      </c>
    </row>
    <row r="12526" spans="21:22">
      <c r="U12526" t="s">
        <v>22296</v>
      </c>
      <c r="V12526" t="s">
        <v>22297</v>
      </c>
    </row>
    <row r="12527" spans="21:22">
      <c r="U12527" t="s">
        <v>22296</v>
      </c>
      <c r="V12527" t="s">
        <v>22297</v>
      </c>
    </row>
    <row r="12528" spans="21:22">
      <c r="U12528" t="s">
        <v>22296</v>
      </c>
      <c r="V12528" t="s">
        <v>22297</v>
      </c>
    </row>
    <row r="12529" spans="21:22">
      <c r="U12529" t="s">
        <v>22296</v>
      </c>
      <c r="V12529" t="s">
        <v>22297</v>
      </c>
    </row>
    <row r="12530" spans="21:22">
      <c r="U12530" t="s">
        <v>22296</v>
      </c>
      <c r="V12530" t="s">
        <v>22297</v>
      </c>
    </row>
    <row r="12531" spans="21:22">
      <c r="U12531" t="s">
        <v>22296</v>
      </c>
      <c r="V12531" t="s">
        <v>22297</v>
      </c>
    </row>
    <row r="12532" spans="21:22">
      <c r="U12532" t="s">
        <v>22296</v>
      </c>
      <c r="V12532" t="s">
        <v>22297</v>
      </c>
    </row>
    <row r="12533" spans="21:22">
      <c r="U12533" t="s">
        <v>22296</v>
      </c>
      <c r="V12533" t="s">
        <v>22297</v>
      </c>
    </row>
    <row r="12534" spans="21:22">
      <c r="U12534" t="s">
        <v>22296</v>
      </c>
      <c r="V12534" t="s">
        <v>22297</v>
      </c>
    </row>
    <row r="12535" spans="21:22">
      <c r="U12535" t="s">
        <v>22296</v>
      </c>
      <c r="V12535" t="s">
        <v>22297</v>
      </c>
    </row>
    <row r="12536" spans="21:22">
      <c r="U12536" t="s">
        <v>22296</v>
      </c>
      <c r="V12536" t="s">
        <v>22297</v>
      </c>
    </row>
    <row r="12537" spans="21:22">
      <c r="U12537" t="s">
        <v>22322</v>
      </c>
      <c r="V12537" t="s">
        <v>22323</v>
      </c>
    </row>
    <row r="12538" spans="21:22">
      <c r="U12538" t="s">
        <v>22322</v>
      </c>
      <c r="V12538" t="s">
        <v>22323</v>
      </c>
    </row>
    <row r="12539" spans="21:22">
      <c r="U12539" t="s">
        <v>22322</v>
      </c>
      <c r="V12539" t="s">
        <v>22323</v>
      </c>
    </row>
    <row r="12540" spans="21:22">
      <c r="U12540" t="s">
        <v>22322</v>
      </c>
      <c r="V12540" t="s">
        <v>22323</v>
      </c>
    </row>
    <row r="12541" spans="21:22">
      <c r="U12541" t="s">
        <v>22322</v>
      </c>
      <c r="V12541" t="s">
        <v>22323</v>
      </c>
    </row>
    <row r="12542" spans="21:22">
      <c r="U12542" t="s">
        <v>22322</v>
      </c>
      <c r="V12542" t="s">
        <v>22323</v>
      </c>
    </row>
    <row r="12543" spans="21:22">
      <c r="U12543" t="s">
        <v>22322</v>
      </c>
      <c r="V12543" t="s">
        <v>22323</v>
      </c>
    </row>
    <row r="12544" spans="21:22">
      <c r="U12544" t="s">
        <v>22322</v>
      </c>
      <c r="V12544" t="s">
        <v>22323</v>
      </c>
    </row>
    <row r="12545" spans="21:22">
      <c r="U12545" t="s">
        <v>22322</v>
      </c>
      <c r="V12545" t="s">
        <v>22323</v>
      </c>
    </row>
    <row r="12546" spans="21:22">
      <c r="U12546" t="s">
        <v>22322</v>
      </c>
      <c r="V12546" t="s">
        <v>22323</v>
      </c>
    </row>
    <row r="12547" spans="21:22">
      <c r="U12547" t="s">
        <v>22322</v>
      </c>
      <c r="V12547" t="s">
        <v>22323</v>
      </c>
    </row>
    <row r="12548" spans="21:22">
      <c r="U12548" t="s">
        <v>22322</v>
      </c>
      <c r="V12548" t="s">
        <v>22323</v>
      </c>
    </row>
    <row r="12549" spans="21:22">
      <c r="U12549" t="s">
        <v>22322</v>
      </c>
      <c r="V12549" t="s">
        <v>22323</v>
      </c>
    </row>
    <row r="12550" spans="21:22">
      <c r="U12550" t="s">
        <v>22322</v>
      </c>
      <c r="V12550" t="s">
        <v>22323</v>
      </c>
    </row>
    <row r="12551" spans="21:22">
      <c r="U12551" t="s">
        <v>22322</v>
      </c>
      <c r="V12551" t="s">
        <v>22323</v>
      </c>
    </row>
    <row r="12552" spans="21:22">
      <c r="U12552" t="s">
        <v>22322</v>
      </c>
      <c r="V12552" t="s">
        <v>22323</v>
      </c>
    </row>
    <row r="12553" spans="21:22">
      <c r="U12553" t="s">
        <v>22322</v>
      </c>
      <c r="V12553" t="s">
        <v>22323</v>
      </c>
    </row>
    <row r="12554" spans="21:22">
      <c r="U12554" t="s">
        <v>22322</v>
      </c>
      <c r="V12554" t="s">
        <v>22323</v>
      </c>
    </row>
    <row r="12555" spans="21:22">
      <c r="U12555" t="s">
        <v>22322</v>
      </c>
      <c r="V12555" t="s">
        <v>22323</v>
      </c>
    </row>
    <row r="12556" spans="21:22">
      <c r="U12556" t="s">
        <v>22322</v>
      </c>
      <c r="V12556" t="s">
        <v>22323</v>
      </c>
    </row>
    <row r="12557" spans="21:22">
      <c r="U12557" t="s">
        <v>22322</v>
      </c>
      <c r="V12557" t="s">
        <v>22323</v>
      </c>
    </row>
    <row r="12558" spans="21:22">
      <c r="U12558" t="s">
        <v>22322</v>
      </c>
      <c r="V12558" t="s">
        <v>22323</v>
      </c>
    </row>
    <row r="12559" spans="21:22">
      <c r="U12559" t="s">
        <v>22322</v>
      </c>
      <c r="V12559" t="s">
        <v>22323</v>
      </c>
    </row>
    <row r="12560" spans="21:22">
      <c r="U12560" t="s">
        <v>22322</v>
      </c>
      <c r="V12560" t="s">
        <v>22323</v>
      </c>
    </row>
    <row r="12561" spans="21:22">
      <c r="U12561" t="s">
        <v>22322</v>
      </c>
      <c r="V12561" t="s">
        <v>22323</v>
      </c>
    </row>
    <row r="12562" spans="21:22">
      <c r="U12562" t="s">
        <v>22322</v>
      </c>
      <c r="V12562" t="s">
        <v>22323</v>
      </c>
    </row>
    <row r="12563" spans="21:22">
      <c r="U12563" t="s">
        <v>22322</v>
      </c>
      <c r="V12563" t="s">
        <v>22323</v>
      </c>
    </row>
    <row r="12564" spans="21:22">
      <c r="U12564" t="s">
        <v>22322</v>
      </c>
      <c r="V12564" t="s">
        <v>22323</v>
      </c>
    </row>
    <row r="12565" spans="21:22">
      <c r="U12565" t="s">
        <v>22322</v>
      </c>
      <c r="V12565" t="s">
        <v>22323</v>
      </c>
    </row>
    <row r="12566" spans="21:22">
      <c r="U12566" t="s">
        <v>22322</v>
      </c>
      <c r="V12566" t="s">
        <v>22323</v>
      </c>
    </row>
    <row r="12567" spans="21:22">
      <c r="U12567" t="s">
        <v>22322</v>
      </c>
      <c r="V12567" t="s">
        <v>22323</v>
      </c>
    </row>
    <row r="12568" spans="21:22">
      <c r="U12568" t="s">
        <v>22322</v>
      </c>
      <c r="V12568" t="s">
        <v>22323</v>
      </c>
    </row>
    <row r="12569" spans="21:22">
      <c r="U12569" t="s">
        <v>22322</v>
      </c>
      <c r="V12569" t="s">
        <v>22323</v>
      </c>
    </row>
    <row r="12570" spans="21:22">
      <c r="U12570" t="s">
        <v>22322</v>
      </c>
      <c r="V12570" t="s">
        <v>22323</v>
      </c>
    </row>
    <row r="12571" spans="21:22">
      <c r="U12571" t="s">
        <v>22322</v>
      </c>
      <c r="V12571" t="s">
        <v>22323</v>
      </c>
    </row>
    <row r="12572" spans="21:22">
      <c r="U12572" t="s">
        <v>22322</v>
      </c>
      <c r="V12572" t="s">
        <v>22323</v>
      </c>
    </row>
    <row r="12573" spans="21:22">
      <c r="U12573" t="s">
        <v>22322</v>
      </c>
      <c r="V12573" t="s">
        <v>22323</v>
      </c>
    </row>
    <row r="12574" spans="21:22">
      <c r="U12574" t="s">
        <v>22322</v>
      </c>
      <c r="V12574" t="s">
        <v>22323</v>
      </c>
    </row>
    <row r="12575" spans="21:22">
      <c r="U12575" t="s">
        <v>22322</v>
      </c>
      <c r="V12575" t="s">
        <v>22323</v>
      </c>
    </row>
    <row r="12576" spans="21:22">
      <c r="U12576" t="s">
        <v>22322</v>
      </c>
      <c r="V12576" t="s">
        <v>22323</v>
      </c>
    </row>
    <row r="12577" spans="21:22">
      <c r="U12577" t="s">
        <v>22322</v>
      </c>
      <c r="V12577" t="s">
        <v>22323</v>
      </c>
    </row>
    <row r="12578" spans="21:22">
      <c r="U12578" t="s">
        <v>22322</v>
      </c>
      <c r="V12578" t="s">
        <v>22323</v>
      </c>
    </row>
    <row r="12579" spans="21:22">
      <c r="U12579" t="s">
        <v>22322</v>
      </c>
      <c r="V12579" t="s">
        <v>22323</v>
      </c>
    </row>
    <row r="12580" spans="21:22">
      <c r="U12580" t="s">
        <v>22322</v>
      </c>
      <c r="V12580" t="s">
        <v>22323</v>
      </c>
    </row>
    <row r="12581" spans="21:22">
      <c r="U12581" t="s">
        <v>22322</v>
      </c>
      <c r="V12581" t="s">
        <v>22323</v>
      </c>
    </row>
    <row r="12582" spans="21:22">
      <c r="U12582" t="s">
        <v>22322</v>
      </c>
      <c r="V12582" t="s">
        <v>22323</v>
      </c>
    </row>
    <row r="12583" spans="21:22">
      <c r="U12583" t="s">
        <v>22322</v>
      </c>
      <c r="V12583" t="s">
        <v>22323</v>
      </c>
    </row>
    <row r="12584" spans="21:22">
      <c r="U12584" t="s">
        <v>22322</v>
      </c>
      <c r="V12584" t="s">
        <v>22323</v>
      </c>
    </row>
    <row r="12585" spans="21:22">
      <c r="U12585" t="s">
        <v>22322</v>
      </c>
      <c r="V12585" t="s">
        <v>22323</v>
      </c>
    </row>
    <row r="12586" spans="21:22">
      <c r="U12586" t="s">
        <v>22322</v>
      </c>
      <c r="V12586" t="s">
        <v>22323</v>
      </c>
    </row>
    <row r="12587" spans="21:22">
      <c r="U12587" t="s">
        <v>22322</v>
      </c>
      <c r="V12587" t="s">
        <v>22323</v>
      </c>
    </row>
    <row r="12588" spans="21:22">
      <c r="U12588" t="s">
        <v>22322</v>
      </c>
      <c r="V12588" t="s">
        <v>22323</v>
      </c>
    </row>
    <row r="12589" spans="21:22">
      <c r="U12589" t="s">
        <v>22322</v>
      </c>
      <c r="V12589" t="s">
        <v>22323</v>
      </c>
    </row>
    <row r="12590" spans="21:22">
      <c r="U12590" t="s">
        <v>22322</v>
      </c>
      <c r="V12590" t="s">
        <v>22323</v>
      </c>
    </row>
    <row r="12591" spans="21:22">
      <c r="U12591" t="s">
        <v>22322</v>
      </c>
      <c r="V12591" t="s">
        <v>22323</v>
      </c>
    </row>
    <row r="12592" spans="21:22">
      <c r="U12592" t="s">
        <v>22322</v>
      </c>
      <c r="V12592" t="s">
        <v>22323</v>
      </c>
    </row>
    <row r="12593" spans="21:22">
      <c r="U12593" t="s">
        <v>22322</v>
      </c>
      <c r="V12593" t="s">
        <v>22323</v>
      </c>
    </row>
    <row r="12594" spans="21:22">
      <c r="U12594" t="s">
        <v>22322</v>
      </c>
      <c r="V12594" t="s">
        <v>22323</v>
      </c>
    </row>
    <row r="12595" spans="21:22">
      <c r="U12595" t="s">
        <v>22322</v>
      </c>
      <c r="V12595" t="s">
        <v>22323</v>
      </c>
    </row>
    <row r="12596" spans="21:22">
      <c r="U12596" t="s">
        <v>22322</v>
      </c>
      <c r="V12596" t="s">
        <v>22323</v>
      </c>
    </row>
    <row r="12597" spans="21:22">
      <c r="U12597" t="s">
        <v>22322</v>
      </c>
      <c r="V12597" t="s">
        <v>22323</v>
      </c>
    </row>
    <row r="12598" spans="21:22">
      <c r="U12598" t="s">
        <v>22322</v>
      </c>
      <c r="V12598" t="s">
        <v>22323</v>
      </c>
    </row>
    <row r="12599" spans="21:22">
      <c r="U12599" t="s">
        <v>22322</v>
      </c>
      <c r="V12599" t="s">
        <v>22323</v>
      </c>
    </row>
    <row r="12600" spans="21:22">
      <c r="U12600" t="s">
        <v>22322</v>
      </c>
      <c r="V12600" t="s">
        <v>22323</v>
      </c>
    </row>
    <row r="12601" spans="21:22">
      <c r="U12601" t="s">
        <v>22322</v>
      </c>
      <c r="V12601" t="s">
        <v>22323</v>
      </c>
    </row>
    <row r="12602" spans="21:22">
      <c r="U12602" t="s">
        <v>22322</v>
      </c>
      <c r="V12602" t="s">
        <v>22323</v>
      </c>
    </row>
    <row r="12603" spans="21:22">
      <c r="U12603" t="s">
        <v>22322</v>
      </c>
      <c r="V12603" t="s">
        <v>22323</v>
      </c>
    </row>
    <row r="12604" spans="21:22">
      <c r="U12604" t="s">
        <v>22322</v>
      </c>
      <c r="V12604" t="s">
        <v>22323</v>
      </c>
    </row>
    <row r="12605" spans="21:22">
      <c r="U12605" t="s">
        <v>22322</v>
      </c>
      <c r="V12605" t="s">
        <v>22323</v>
      </c>
    </row>
    <row r="12606" spans="21:22">
      <c r="U12606" t="s">
        <v>22313</v>
      </c>
      <c r="V12606" t="s">
        <v>22314</v>
      </c>
    </row>
    <row r="12607" spans="21:22">
      <c r="U12607" t="s">
        <v>22313</v>
      </c>
      <c r="V12607" t="s">
        <v>22314</v>
      </c>
    </row>
    <row r="12608" spans="21:22">
      <c r="U12608" t="s">
        <v>22313</v>
      </c>
      <c r="V12608" t="s">
        <v>22314</v>
      </c>
    </row>
    <row r="12609" spans="21:22">
      <c r="U12609" t="s">
        <v>22313</v>
      </c>
      <c r="V12609" t="s">
        <v>22314</v>
      </c>
    </row>
    <row r="12610" spans="21:22">
      <c r="U12610" t="s">
        <v>22313</v>
      </c>
      <c r="V12610" t="s">
        <v>22314</v>
      </c>
    </row>
    <row r="12611" spans="21:22">
      <c r="U12611" t="s">
        <v>22313</v>
      </c>
      <c r="V12611" t="s">
        <v>22314</v>
      </c>
    </row>
    <row r="12612" spans="21:22">
      <c r="U12612" t="s">
        <v>22313</v>
      </c>
      <c r="V12612" t="s">
        <v>22314</v>
      </c>
    </row>
    <row r="12613" spans="21:22">
      <c r="U12613" t="s">
        <v>22313</v>
      </c>
      <c r="V12613" t="s">
        <v>22314</v>
      </c>
    </row>
    <row r="12614" spans="21:22">
      <c r="U12614" t="s">
        <v>22313</v>
      </c>
      <c r="V12614" t="s">
        <v>22314</v>
      </c>
    </row>
    <row r="12615" spans="21:22">
      <c r="U12615" t="s">
        <v>22313</v>
      </c>
      <c r="V12615" t="s">
        <v>22314</v>
      </c>
    </row>
    <row r="12616" spans="21:22">
      <c r="U12616" t="s">
        <v>22313</v>
      </c>
      <c r="V12616" t="s">
        <v>22314</v>
      </c>
    </row>
    <row r="12617" spans="21:22">
      <c r="U12617" t="s">
        <v>22313</v>
      </c>
      <c r="V12617" t="s">
        <v>22314</v>
      </c>
    </row>
    <row r="12618" spans="21:22">
      <c r="U12618" t="s">
        <v>22313</v>
      </c>
      <c r="V12618" t="s">
        <v>22314</v>
      </c>
    </row>
    <row r="12619" spans="21:22">
      <c r="U12619" t="s">
        <v>22313</v>
      </c>
      <c r="V12619" t="s">
        <v>22314</v>
      </c>
    </row>
    <row r="12620" spans="21:22">
      <c r="U12620" t="s">
        <v>22313</v>
      </c>
      <c r="V12620" t="s">
        <v>22314</v>
      </c>
    </row>
    <row r="12621" spans="21:22">
      <c r="U12621" t="s">
        <v>22313</v>
      </c>
      <c r="V12621" t="s">
        <v>22314</v>
      </c>
    </row>
    <row r="12622" spans="21:22">
      <c r="U12622" t="s">
        <v>22313</v>
      </c>
      <c r="V12622" t="s">
        <v>22314</v>
      </c>
    </row>
    <row r="12623" spans="21:22">
      <c r="U12623" t="s">
        <v>22313</v>
      </c>
      <c r="V12623" t="s">
        <v>22314</v>
      </c>
    </row>
    <row r="12624" spans="21:22">
      <c r="U12624" t="s">
        <v>22313</v>
      </c>
      <c r="V12624" t="s">
        <v>22314</v>
      </c>
    </row>
    <row r="12625" spans="21:22">
      <c r="U12625" t="s">
        <v>22313</v>
      </c>
      <c r="V12625" t="s">
        <v>22314</v>
      </c>
    </row>
    <row r="12626" spans="21:22">
      <c r="U12626" t="s">
        <v>22313</v>
      </c>
      <c r="V12626" t="s">
        <v>22314</v>
      </c>
    </row>
    <row r="12627" spans="21:22">
      <c r="U12627" t="s">
        <v>22313</v>
      </c>
      <c r="V12627" t="s">
        <v>22314</v>
      </c>
    </row>
    <row r="12628" spans="21:22">
      <c r="U12628" t="s">
        <v>22313</v>
      </c>
      <c r="V12628" t="s">
        <v>22314</v>
      </c>
    </row>
    <row r="12629" spans="21:22">
      <c r="U12629" t="s">
        <v>22313</v>
      </c>
      <c r="V12629" t="s">
        <v>22314</v>
      </c>
    </row>
    <row r="12630" spans="21:22">
      <c r="U12630" t="s">
        <v>22313</v>
      </c>
      <c r="V12630" t="s">
        <v>22314</v>
      </c>
    </row>
    <row r="12631" spans="21:22">
      <c r="U12631" t="s">
        <v>22313</v>
      </c>
      <c r="V12631" t="s">
        <v>22314</v>
      </c>
    </row>
    <row r="12632" spans="21:22">
      <c r="U12632" t="s">
        <v>22313</v>
      </c>
      <c r="V12632" t="s">
        <v>22314</v>
      </c>
    </row>
    <row r="12633" spans="21:22">
      <c r="U12633" t="s">
        <v>22313</v>
      </c>
      <c r="V12633" t="s">
        <v>22314</v>
      </c>
    </row>
    <row r="12634" spans="21:22">
      <c r="U12634" t="s">
        <v>22313</v>
      </c>
      <c r="V12634" t="s">
        <v>22314</v>
      </c>
    </row>
    <row r="12635" spans="21:22">
      <c r="U12635" t="s">
        <v>22313</v>
      </c>
      <c r="V12635" t="s">
        <v>22314</v>
      </c>
    </row>
    <row r="12636" spans="21:22">
      <c r="U12636" t="s">
        <v>22313</v>
      </c>
      <c r="V12636" t="s">
        <v>22314</v>
      </c>
    </row>
    <row r="12637" spans="21:22">
      <c r="U12637" t="s">
        <v>22313</v>
      </c>
      <c r="V12637" t="s">
        <v>22314</v>
      </c>
    </row>
    <row r="12638" spans="21:22">
      <c r="U12638" t="s">
        <v>22313</v>
      </c>
      <c r="V12638" t="s">
        <v>22314</v>
      </c>
    </row>
    <row r="12639" spans="21:22">
      <c r="U12639" t="s">
        <v>22313</v>
      </c>
      <c r="V12639" t="s">
        <v>22314</v>
      </c>
    </row>
    <row r="12640" spans="21:22">
      <c r="U12640" t="s">
        <v>22313</v>
      </c>
      <c r="V12640" t="s">
        <v>22314</v>
      </c>
    </row>
    <row r="12641" spans="21:22">
      <c r="U12641" t="s">
        <v>22313</v>
      </c>
      <c r="V12641" t="s">
        <v>22314</v>
      </c>
    </row>
    <row r="12642" spans="21:22">
      <c r="U12642" t="s">
        <v>22313</v>
      </c>
      <c r="V12642" t="s">
        <v>22314</v>
      </c>
    </row>
    <row r="12643" spans="21:22">
      <c r="U12643" t="s">
        <v>22313</v>
      </c>
      <c r="V12643" t="s">
        <v>22314</v>
      </c>
    </row>
    <row r="12644" spans="21:22">
      <c r="U12644" t="s">
        <v>22313</v>
      </c>
      <c r="V12644" t="s">
        <v>22314</v>
      </c>
    </row>
    <row r="12645" spans="21:22">
      <c r="U12645" t="s">
        <v>22313</v>
      </c>
      <c r="V12645" t="s">
        <v>22314</v>
      </c>
    </row>
    <row r="12646" spans="21:22">
      <c r="U12646" t="s">
        <v>22313</v>
      </c>
      <c r="V12646" t="s">
        <v>22314</v>
      </c>
    </row>
    <row r="12647" spans="21:22">
      <c r="U12647" t="s">
        <v>22313</v>
      </c>
      <c r="V12647" t="s">
        <v>22314</v>
      </c>
    </row>
    <row r="12648" spans="21:22">
      <c r="U12648" t="s">
        <v>22313</v>
      </c>
      <c r="V12648" t="s">
        <v>22314</v>
      </c>
    </row>
    <row r="12649" spans="21:22">
      <c r="U12649" t="s">
        <v>22313</v>
      </c>
      <c r="V12649" t="s">
        <v>22314</v>
      </c>
    </row>
    <row r="12650" spans="21:22">
      <c r="U12650" t="s">
        <v>22313</v>
      </c>
      <c r="V12650" t="s">
        <v>22314</v>
      </c>
    </row>
    <row r="12651" spans="21:22">
      <c r="U12651" t="s">
        <v>22313</v>
      </c>
      <c r="V12651" t="s">
        <v>22314</v>
      </c>
    </row>
    <row r="12652" spans="21:22">
      <c r="U12652" t="s">
        <v>22313</v>
      </c>
      <c r="V12652" t="s">
        <v>22314</v>
      </c>
    </row>
    <row r="12653" spans="21:22">
      <c r="U12653" t="s">
        <v>22313</v>
      </c>
      <c r="V12653" t="s">
        <v>22314</v>
      </c>
    </row>
    <row r="12654" spans="21:22">
      <c r="U12654" t="s">
        <v>22313</v>
      </c>
      <c r="V12654" t="s">
        <v>22314</v>
      </c>
    </row>
    <row r="12655" spans="21:22">
      <c r="U12655" t="s">
        <v>22313</v>
      </c>
      <c r="V12655" t="s">
        <v>22314</v>
      </c>
    </row>
    <row r="12656" spans="21:22">
      <c r="U12656" t="s">
        <v>22313</v>
      </c>
      <c r="V12656" t="s">
        <v>22314</v>
      </c>
    </row>
    <row r="12657" spans="21:22">
      <c r="U12657" t="s">
        <v>22313</v>
      </c>
      <c r="V12657" t="s">
        <v>22314</v>
      </c>
    </row>
    <row r="12658" spans="21:22">
      <c r="U12658" t="s">
        <v>22313</v>
      </c>
      <c r="V12658" t="s">
        <v>22314</v>
      </c>
    </row>
    <row r="12659" spans="21:22">
      <c r="U12659" t="s">
        <v>22313</v>
      </c>
      <c r="V12659" t="s">
        <v>22314</v>
      </c>
    </row>
    <row r="12660" spans="21:22">
      <c r="U12660" t="s">
        <v>22313</v>
      </c>
      <c r="V12660" t="s">
        <v>22314</v>
      </c>
    </row>
    <row r="12661" spans="21:22">
      <c r="U12661" t="s">
        <v>22313</v>
      </c>
      <c r="V12661" t="s">
        <v>22314</v>
      </c>
    </row>
    <row r="12662" spans="21:22">
      <c r="U12662" t="s">
        <v>22313</v>
      </c>
      <c r="V12662" t="s">
        <v>22314</v>
      </c>
    </row>
    <row r="12663" spans="21:22">
      <c r="U12663" t="s">
        <v>22313</v>
      </c>
      <c r="V12663" t="s">
        <v>22314</v>
      </c>
    </row>
    <row r="12664" spans="21:22">
      <c r="U12664" t="s">
        <v>22313</v>
      </c>
      <c r="V12664" t="s">
        <v>22314</v>
      </c>
    </row>
    <row r="12665" spans="21:22">
      <c r="U12665" t="s">
        <v>22313</v>
      </c>
      <c r="V12665" t="s">
        <v>22314</v>
      </c>
    </row>
    <row r="12666" spans="21:22">
      <c r="U12666" t="s">
        <v>22313</v>
      </c>
      <c r="V12666" t="s">
        <v>22314</v>
      </c>
    </row>
    <row r="12667" spans="21:22">
      <c r="U12667" t="s">
        <v>22313</v>
      </c>
      <c r="V12667" t="s">
        <v>22314</v>
      </c>
    </row>
    <row r="12668" spans="21:22">
      <c r="U12668" t="s">
        <v>22313</v>
      </c>
      <c r="V12668" t="s">
        <v>22314</v>
      </c>
    </row>
    <row r="12669" spans="21:22">
      <c r="U12669" t="s">
        <v>22313</v>
      </c>
      <c r="V12669" t="s">
        <v>22314</v>
      </c>
    </row>
    <row r="12670" spans="21:22">
      <c r="U12670" t="s">
        <v>22313</v>
      </c>
      <c r="V12670" t="s">
        <v>22314</v>
      </c>
    </row>
    <row r="12671" spans="21:22">
      <c r="U12671" t="s">
        <v>22313</v>
      </c>
      <c r="V12671" t="s">
        <v>22314</v>
      </c>
    </row>
    <row r="12672" spans="21:22">
      <c r="U12672" t="s">
        <v>22313</v>
      </c>
      <c r="V12672" t="s">
        <v>22314</v>
      </c>
    </row>
    <row r="12673" spans="21:22">
      <c r="U12673" t="s">
        <v>22313</v>
      </c>
      <c r="V12673" t="s">
        <v>22314</v>
      </c>
    </row>
    <row r="12674" spans="21:22">
      <c r="U12674" t="s">
        <v>22313</v>
      </c>
      <c r="V12674" t="s">
        <v>22314</v>
      </c>
    </row>
    <row r="12675" spans="21:22">
      <c r="U12675" t="s">
        <v>22313</v>
      </c>
      <c r="V12675" t="s">
        <v>22314</v>
      </c>
    </row>
    <row r="12676" spans="21:22">
      <c r="U12676" t="s">
        <v>22313</v>
      </c>
      <c r="V12676" t="s">
        <v>22314</v>
      </c>
    </row>
    <row r="12677" spans="21:22">
      <c r="U12677" t="s">
        <v>22313</v>
      </c>
      <c r="V12677" t="s">
        <v>22314</v>
      </c>
    </row>
    <row r="12678" spans="21:22">
      <c r="U12678" t="s">
        <v>22313</v>
      </c>
      <c r="V12678" t="s">
        <v>22314</v>
      </c>
    </row>
    <row r="12679" spans="21:22">
      <c r="U12679" t="s">
        <v>22313</v>
      </c>
      <c r="V12679" t="s">
        <v>22314</v>
      </c>
    </row>
    <row r="12680" spans="21:22">
      <c r="U12680" t="s">
        <v>22313</v>
      </c>
      <c r="V12680" t="s">
        <v>22314</v>
      </c>
    </row>
    <row r="12681" spans="21:22">
      <c r="U12681" t="s">
        <v>22313</v>
      </c>
      <c r="V12681" t="s">
        <v>22314</v>
      </c>
    </row>
    <row r="12682" spans="21:22">
      <c r="U12682" t="s">
        <v>22313</v>
      </c>
      <c r="V12682" t="s">
        <v>22314</v>
      </c>
    </row>
    <row r="12683" spans="21:22">
      <c r="U12683" t="s">
        <v>22313</v>
      </c>
      <c r="V12683" t="s">
        <v>22314</v>
      </c>
    </row>
    <row r="12684" spans="21:22">
      <c r="U12684" t="s">
        <v>22313</v>
      </c>
      <c r="V12684" t="s">
        <v>22314</v>
      </c>
    </row>
    <row r="12685" spans="21:22">
      <c r="U12685" t="s">
        <v>22313</v>
      </c>
      <c r="V12685" t="s">
        <v>22314</v>
      </c>
    </row>
    <row r="12686" spans="21:22">
      <c r="U12686" t="s">
        <v>22313</v>
      </c>
      <c r="V12686" t="s">
        <v>22314</v>
      </c>
    </row>
    <row r="12687" spans="21:22">
      <c r="U12687" t="s">
        <v>22313</v>
      </c>
      <c r="V12687" t="s">
        <v>22314</v>
      </c>
    </row>
    <row r="12688" spans="21:22">
      <c r="U12688" t="s">
        <v>22313</v>
      </c>
      <c r="V12688" t="s">
        <v>22314</v>
      </c>
    </row>
    <row r="12689" spans="21:22">
      <c r="U12689" t="s">
        <v>22313</v>
      </c>
      <c r="V12689" t="s">
        <v>22314</v>
      </c>
    </row>
    <row r="12690" spans="21:22">
      <c r="U12690" t="s">
        <v>22313</v>
      </c>
      <c r="V12690" t="s">
        <v>22314</v>
      </c>
    </row>
    <row r="12691" spans="21:22">
      <c r="U12691" t="s">
        <v>22313</v>
      </c>
      <c r="V12691" t="s">
        <v>22314</v>
      </c>
    </row>
    <row r="12692" spans="21:22">
      <c r="U12692" t="s">
        <v>22313</v>
      </c>
      <c r="V12692" t="s">
        <v>22314</v>
      </c>
    </row>
    <row r="12693" spans="21:22">
      <c r="U12693" t="s">
        <v>22313</v>
      </c>
      <c r="V12693" t="s">
        <v>22314</v>
      </c>
    </row>
    <row r="12694" spans="21:22">
      <c r="U12694" t="s">
        <v>22313</v>
      </c>
      <c r="V12694" t="s">
        <v>22314</v>
      </c>
    </row>
    <row r="12695" spans="21:22">
      <c r="U12695" t="s">
        <v>22313</v>
      </c>
      <c r="V12695" t="s">
        <v>22314</v>
      </c>
    </row>
    <row r="12696" spans="21:22">
      <c r="U12696" t="s">
        <v>22313</v>
      </c>
      <c r="V12696" t="s">
        <v>22314</v>
      </c>
    </row>
    <row r="12697" spans="21:22">
      <c r="U12697" t="s">
        <v>22313</v>
      </c>
      <c r="V12697" t="s">
        <v>22314</v>
      </c>
    </row>
    <row r="12698" spans="21:22">
      <c r="U12698" t="s">
        <v>22313</v>
      </c>
      <c r="V12698" t="s">
        <v>22314</v>
      </c>
    </row>
    <row r="12699" spans="21:22">
      <c r="U12699" t="s">
        <v>22313</v>
      </c>
      <c r="V12699" t="s">
        <v>22314</v>
      </c>
    </row>
    <row r="12700" spans="21:22">
      <c r="U12700" t="s">
        <v>22313</v>
      </c>
      <c r="V12700" t="s">
        <v>22314</v>
      </c>
    </row>
    <row r="12701" spans="21:22">
      <c r="U12701" t="s">
        <v>22313</v>
      </c>
      <c r="V12701" t="s">
        <v>22314</v>
      </c>
    </row>
    <row r="12702" spans="21:22">
      <c r="U12702" t="s">
        <v>22313</v>
      </c>
      <c r="V12702" t="s">
        <v>22314</v>
      </c>
    </row>
    <row r="12703" spans="21:22">
      <c r="U12703" t="s">
        <v>22313</v>
      </c>
      <c r="V12703" t="s">
        <v>22314</v>
      </c>
    </row>
    <row r="12704" spans="21:22">
      <c r="U12704" t="s">
        <v>22313</v>
      </c>
      <c r="V12704" t="s">
        <v>22314</v>
      </c>
    </row>
    <row r="12705" spans="21:22">
      <c r="U12705" t="s">
        <v>22313</v>
      </c>
      <c r="V12705" t="s">
        <v>22314</v>
      </c>
    </row>
    <row r="12706" spans="21:22">
      <c r="U12706" t="s">
        <v>22313</v>
      </c>
      <c r="V12706" t="s">
        <v>22314</v>
      </c>
    </row>
    <row r="12707" spans="21:22">
      <c r="U12707" t="s">
        <v>22313</v>
      </c>
      <c r="V12707" t="s">
        <v>22314</v>
      </c>
    </row>
    <row r="12708" spans="21:22">
      <c r="U12708" t="s">
        <v>22313</v>
      </c>
      <c r="V12708" t="s">
        <v>22314</v>
      </c>
    </row>
    <row r="12709" spans="21:22">
      <c r="U12709" t="s">
        <v>22313</v>
      </c>
      <c r="V12709" t="s">
        <v>22314</v>
      </c>
    </row>
    <row r="12710" spans="21:22">
      <c r="U12710" t="s">
        <v>22313</v>
      </c>
      <c r="V12710" t="s">
        <v>22314</v>
      </c>
    </row>
    <row r="12711" spans="21:22">
      <c r="U12711" t="s">
        <v>22313</v>
      </c>
      <c r="V12711" t="s">
        <v>22314</v>
      </c>
    </row>
    <row r="12712" spans="21:22">
      <c r="U12712" t="s">
        <v>22313</v>
      </c>
      <c r="V12712" t="s">
        <v>22314</v>
      </c>
    </row>
    <row r="12713" spans="21:22">
      <c r="U12713" t="s">
        <v>22313</v>
      </c>
      <c r="V12713" t="s">
        <v>22314</v>
      </c>
    </row>
    <row r="12714" spans="21:22">
      <c r="U12714" t="s">
        <v>22313</v>
      </c>
      <c r="V12714" t="s">
        <v>22314</v>
      </c>
    </row>
    <row r="12715" spans="21:22">
      <c r="U12715" t="s">
        <v>22313</v>
      </c>
      <c r="V12715" t="s">
        <v>22314</v>
      </c>
    </row>
    <row r="12716" spans="21:22">
      <c r="U12716" t="s">
        <v>22313</v>
      </c>
      <c r="V12716" t="s">
        <v>22314</v>
      </c>
    </row>
    <row r="12717" spans="21:22">
      <c r="U12717" t="s">
        <v>22313</v>
      </c>
      <c r="V12717" t="s">
        <v>22314</v>
      </c>
    </row>
    <row r="12718" spans="21:22">
      <c r="U12718" t="s">
        <v>22313</v>
      </c>
      <c r="V12718" t="s">
        <v>22314</v>
      </c>
    </row>
    <row r="12719" spans="21:22">
      <c r="U12719" t="s">
        <v>22313</v>
      </c>
      <c r="V12719" t="s">
        <v>22314</v>
      </c>
    </row>
    <row r="12720" spans="21:22">
      <c r="U12720" t="s">
        <v>22313</v>
      </c>
      <c r="V12720" t="s">
        <v>22314</v>
      </c>
    </row>
    <row r="12721" spans="21:22">
      <c r="U12721" t="s">
        <v>22313</v>
      </c>
      <c r="V12721" t="s">
        <v>22314</v>
      </c>
    </row>
    <row r="12722" spans="21:22">
      <c r="U12722" t="s">
        <v>22313</v>
      </c>
      <c r="V12722" t="s">
        <v>22314</v>
      </c>
    </row>
    <row r="12723" spans="21:22">
      <c r="U12723" t="s">
        <v>22313</v>
      </c>
      <c r="V12723" t="s">
        <v>22314</v>
      </c>
    </row>
    <row r="12724" spans="21:22">
      <c r="U12724" t="s">
        <v>22313</v>
      </c>
      <c r="V12724" t="s">
        <v>22314</v>
      </c>
    </row>
    <row r="12725" spans="21:22">
      <c r="U12725" t="s">
        <v>22313</v>
      </c>
      <c r="V12725" t="s">
        <v>22314</v>
      </c>
    </row>
    <row r="12726" spans="21:22">
      <c r="U12726" t="s">
        <v>22313</v>
      </c>
      <c r="V12726" t="s">
        <v>22314</v>
      </c>
    </row>
    <row r="12727" spans="21:22">
      <c r="U12727" t="s">
        <v>22313</v>
      </c>
      <c r="V12727" t="s">
        <v>22314</v>
      </c>
    </row>
    <row r="12728" spans="21:22">
      <c r="U12728" t="s">
        <v>22313</v>
      </c>
      <c r="V12728" t="s">
        <v>22314</v>
      </c>
    </row>
    <row r="12729" spans="21:22">
      <c r="U12729" t="s">
        <v>22313</v>
      </c>
      <c r="V12729" t="s">
        <v>22314</v>
      </c>
    </row>
    <row r="12730" spans="21:22">
      <c r="U12730" t="s">
        <v>22313</v>
      </c>
      <c r="V12730" t="s">
        <v>22314</v>
      </c>
    </row>
    <row r="12731" spans="21:22">
      <c r="U12731" t="s">
        <v>22313</v>
      </c>
      <c r="V12731" t="s">
        <v>22314</v>
      </c>
    </row>
    <row r="12732" spans="21:22">
      <c r="U12732" t="s">
        <v>22313</v>
      </c>
      <c r="V12732" t="s">
        <v>22314</v>
      </c>
    </row>
    <row r="12733" spans="21:22">
      <c r="U12733" t="s">
        <v>22313</v>
      </c>
      <c r="V12733" t="s">
        <v>22314</v>
      </c>
    </row>
    <row r="12734" spans="21:22">
      <c r="U12734" t="s">
        <v>22313</v>
      </c>
      <c r="V12734" t="s">
        <v>22314</v>
      </c>
    </row>
    <row r="12735" spans="21:22">
      <c r="U12735" t="s">
        <v>22316</v>
      </c>
      <c r="V12735" t="s">
        <v>22317</v>
      </c>
    </row>
    <row r="12736" spans="21:22">
      <c r="U12736" t="s">
        <v>22316</v>
      </c>
      <c r="V12736" t="s">
        <v>22317</v>
      </c>
    </row>
    <row r="12737" spans="21:22">
      <c r="U12737" t="s">
        <v>22316</v>
      </c>
      <c r="V12737" t="s">
        <v>22317</v>
      </c>
    </row>
    <row r="12738" spans="21:22">
      <c r="U12738" t="s">
        <v>22316</v>
      </c>
      <c r="V12738" t="s">
        <v>22317</v>
      </c>
    </row>
    <row r="12739" spans="21:22">
      <c r="U12739" t="s">
        <v>22316</v>
      </c>
      <c r="V12739" t="s">
        <v>22317</v>
      </c>
    </row>
    <row r="12740" spans="21:22">
      <c r="U12740" t="s">
        <v>22316</v>
      </c>
      <c r="V12740" t="s">
        <v>22317</v>
      </c>
    </row>
    <row r="12741" spans="21:22">
      <c r="U12741" t="s">
        <v>22316</v>
      </c>
      <c r="V12741" t="s">
        <v>22317</v>
      </c>
    </row>
    <row r="12742" spans="21:22">
      <c r="U12742" t="s">
        <v>22316</v>
      </c>
      <c r="V12742" t="s">
        <v>22317</v>
      </c>
    </row>
    <row r="12743" spans="21:22">
      <c r="U12743" t="s">
        <v>22316</v>
      </c>
      <c r="V12743" t="s">
        <v>22317</v>
      </c>
    </row>
    <row r="12744" spans="21:22">
      <c r="U12744" t="s">
        <v>22316</v>
      </c>
      <c r="V12744" t="s">
        <v>22317</v>
      </c>
    </row>
    <row r="12745" spans="21:22">
      <c r="U12745" t="s">
        <v>22316</v>
      </c>
      <c r="V12745" t="s">
        <v>22317</v>
      </c>
    </row>
    <row r="12746" spans="21:22">
      <c r="U12746" t="s">
        <v>22316</v>
      </c>
      <c r="V12746" t="s">
        <v>22317</v>
      </c>
    </row>
    <row r="12747" spans="21:22">
      <c r="U12747" t="s">
        <v>22316</v>
      </c>
      <c r="V12747" t="s">
        <v>22317</v>
      </c>
    </row>
    <row r="12748" spans="21:22">
      <c r="U12748" t="s">
        <v>22316</v>
      </c>
      <c r="V12748" t="s">
        <v>22317</v>
      </c>
    </row>
    <row r="12749" spans="21:22">
      <c r="U12749" t="s">
        <v>22316</v>
      </c>
      <c r="V12749" t="s">
        <v>22317</v>
      </c>
    </row>
    <row r="12750" spans="21:22">
      <c r="U12750" t="s">
        <v>22316</v>
      </c>
      <c r="V12750" t="s">
        <v>22317</v>
      </c>
    </row>
    <row r="12751" spans="21:22">
      <c r="U12751" t="s">
        <v>22316</v>
      </c>
      <c r="V12751" t="s">
        <v>22317</v>
      </c>
    </row>
    <row r="12752" spans="21:22">
      <c r="U12752" t="s">
        <v>22316</v>
      </c>
      <c r="V12752" t="s">
        <v>22317</v>
      </c>
    </row>
    <row r="12753" spans="21:22">
      <c r="U12753" t="s">
        <v>22316</v>
      </c>
      <c r="V12753" t="s">
        <v>22317</v>
      </c>
    </row>
    <row r="12754" spans="21:22">
      <c r="U12754" t="s">
        <v>22316</v>
      </c>
      <c r="V12754" t="s">
        <v>22317</v>
      </c>
    </row>
    <row r="12755" spans="21:22">
      <c r="U12755" t="s">
        <v>22316</v>
      </c>
      <c r="V12755" t="s">
        <v>22317</v>
      </c>
    </row>
    <row r="12756" spans="21:22">
      <c r="U12756" t="s">
        <v>22316</v>
      </c>
      <c r="V12756" t="s">
        <v>22317</v>
      </c>
    </row>
    <row r="12757" spans="21:22">
      <c r="U12757" t="s">
        <v>22316</v>
      </c>
      <c r="V12757" t="s">
        <v>22317</v>
      </c>
    </row>
    <row r="12758" spans="21:22">
      <c r="U12758" t="s">
        <v>22316</v>
      </c>
      <c r="V12758" t="s">
        <v>22317</v>
      </c>
    </row>
    <row r="12759" spans="21:22">
      <c r="U12759" t="s">
        <v>22316</v>
      </c>
      <c r="V12759" t="s">
        <v>22317</v>
      </c>
    </row>
    <row r="12760" spans="21:22">
      <c r="U12760" t="s">
        <v>22316</v>
      </c>
      <c r="V12760" t="s">
        <v>22317</v>
      </c>
    </row>
    <row r="12761" spans="21:22">
      <c r="U12761" t="s">
        <v>22316</v>
      </c>
      <c r="V12761" t="s">
        <v>22317</v>
      </c>
    </row>
    <row r="12762" spans="21:22">
      <c r="U12762" t="s">
        <v>22316</v>
      </c>
      <c r="V12762" t="s">
        <v>22317</v>
      </c>
    </row>
    <row r="12763" spans="21:22">
      <c r="U12763" t="s">
        <v>22316</v>
      </c>
      <c r="V12763" t="s">
        <v>22317</v>
      </c>
    </row>
    <row r="12764" spans="21:22">
      <c r="U12764" t="s">
        <v>22316</v>
      </c>
      <c r="V12764" t="s">
        <v>22317</v>
      </c>
    </row>
    <row r="12765" spans="21:22">
      <c r="U12765" t="s">
        <v>22316</v>
      </c>
      <c r="V12765" t="s">
        <v>22317</v>
      </c>
    </row>
    <row r="12766" spans="21:22">
      <c r="U12766" t="s">
        <v>22316</v>
      </c>
      <c r="V12766" t="s">
        <v>22317</v>
      </c>
    </row>
    <row r="12767" spans="21:22">
      <c r="U12767" t="s">
        <v>22316</v>
      </c>
      <c r="V12767" t="s">
        <v>22317</v>
      </c>
    </row>
    <row r="12768" spans="21:22">
      <c r="U12768" t="s">
        <v>22316</v>
      </c>
      <c r="V12768" t="s">
        <v>22317</v>
      </c>
    </row>
    <row r="12769" spans="21:22">
      <c r="U12769" t="s">
        <v>22316</v>
      </c>
      <c r="V12769" t="s">
        <v>22317</v>
      </c>
    </row>
    <row r="12770" spans="21:22">
      <c r="U12770" t="s">
        <v>22316</v>
      </c>
      <c r="V12770" t="s">
        <v>22317</v>
      </c>
    </row>
    <row r="12771" spans="21:22">
      <c r="U12771" t="s">
        <v>22316</v>
      </c>
      <c r="V12771" t="s">
        <v>22317</v>
      </c>
    </row>
    <row r="12772" spans="21:22">
      <c r="U12772" t="s">
        <v>22316</v>
      </c>
      <c r="V12772" t="s">
        <v>22317</v>
      </c>
    </row>
    <row r="12773" spans="21:22">
      <c r="U12773" t="s">
        <v>22316</v>
      </c>
      <c r="V12773" t="s">
        <v>22317</v>
      </c>
    </row>
    <row r="12774" spans="21:22">
      <c r="U12774" t="s">
        <v>22316</v>
      </c>
      <c r="V12774" t="s">
        <v>22317</v>
      </c>
    </row>
    <row r="12775" spans="21:22">
      <c r="U12775" t="s">
        <v>22316</v>
      </c>
      <c r="V12775" t="s">
        <v>22317</v>
      </c>
    </row>
    <row r="12776" spans="21:22">
      <c r="U12776" t="s">
        <v>22316</v>
      </c>
      <c r="V12776" t="s">
        <v>22317</v>
      </c>
    </row>
    <row r="12777" spans="21:22">
      <c r="U12777" t="s">
        <v>22316</v>
      </c>
      <c r="V12777" t="s">
        <v>22317</v>
      </c>
    </row>
    <row r="12778" spans="21:22">
      <c r="U12778" t="s">
        <v>22316</v>
      </c>
      <c r="V12778" t="s">
        <v>22317</v>
      </c>
    </row>
    <row r="12779" spans="21:22">
      <c r="U12779" t="s">
        <v>22316</v>
      </c>
      <c r="V12779" t="s">
        <v>22317</v>
      </c>
    </row>
    <row r="12780" spans="21:22">
      <c r="U12780" t="s">
        <v>22316</v>
      </c>
      <c r="V12780" t="s">
        <v>22317</v>
      </c>
    </row>
    <row r="12781" spans="21:22">
      <c r="U12781" t="s">
        <v>22316</v>
      </c>
      <c r="V12781" t="s">
        <v>22317</v>
      </c>
    </row>
    <row r="12782" spans="21:22">
      <c r="U12782" t="s">
        <v>22316</v>
      </c>
      <c r="V12782" t="s">
        <v>22317</v>
      </c>
    </row>
    <row r="12783" spans="21:22">
      <c r="U12783" t="s">
        <v>22316</v>
      </c>
      <c r="V12783" t="s">
        <v>22317</v>
      </c>
    </row>
    <row r="12784" spans="21:22">
      <c r="U12784" t="s">
        <v>22316</v>
      </c>
      <c r="V12784" t="s">
        <v>22317</v>
      </c>
    </row>
    <row r="12785" spans="21:22">
      <c r="U12785" t="s">
        <v>22316</v>
      </c>
      <c r="V12785" t="s">
        <v>22317</v>
      </c>
    </row>
    <row r="12786" spans="21:22">
      <c r="U12786" t="s">
        <v>22316</v>
      </c>
      <c r="V12786" t="s">
        <v>22317</v>
      </c>
    </row>
    <row r="12787" spans="21:22">
      <c r="U12787" t="s">
        <v>22316</v>
      </c>
      <c r="V12787" t="s">
        <v>22317</v>
      </c>
    </row>
    <row r="12788" spans="21:22">
      <c r="U12788" t="s">
        <v>22316</v>
      </c>
      <c r="V12788" t="s">
        <v>22317</v>
      </c>
    </row>
    <row r="12789" spans="21:22">
      <c r="U12789" t="s">
        <v>22316</v>
      </c>
      <c r="V12789" t="s">
        <v>22317</v>
      </c>
    </row>
    <row r="12790" spans="21:22">
      <c r="U12790" t="s">
        <v>22316</v>
      </c>
      <c r="V12790" t="s">
        <v>22317</v>
      </c>
    </row>
    <row r="12791" spans="21:22">
      <c r="U12791" t="s">
        <v>22316</v>
      </c>
      <c r="V12791" t="s">
        <v>22317</v>
      </c>
    </row>
    <row r="12792" spans="21:22">
      <c r="U12792" t="s">
        <v>22316</v>
      </c>
      <c r="V12792" t="s">
        <v>22317</v>
      </c>
    </row>
    <row r="12793" spans="21:22">
      <c r="U12793" t="s">
        <v>22316</v>
      </c>
      <c r="V12793" t="s">
        <v>22317</v>
      </c>
    </row>
    <row r="12794" spans="21:22">
      <c r="U12794" t="s">
        <v>22316</v>
      </c>
      <c r="V12794" t="s">
        <v>22317</v>
      </c>
    </row>
    <row r="12795" spans="21:22">
      <c r="U12795" t="s">
        <v>22316</v>
      </c>
      <c r="V12795" t="s">
        <v>22317</v>
      </c>
    </row>
    <row r="12796" spans="21:22">
      <c r="U12796" t="s">
        <v>22316</v>
      </c>
      <c r="V12796" t="s">
        <v>22317</v>
      </c>
    </row>
    <row r="12797" spans="21:22">
      <c r="U12797" t="s">
        <v>22316</v>
      </c>
      <c r="V12797" t="s">
        <v>22317</v>
      </c>
    </row>
    <row r="12798" spans="21:22">
      <c r="U12798" t="s">
        <v>22316</v>
      </c>
      <c r="V12798" t="s">
        <v>22317</v>
      </c>
    </row>
    <row r="12799" spans="21:22">
      <c r="U12799" t="s">
        <v>22316</v>
      </c>
      <c r="V12799" t="s">
        <v>22317</v>
      </c>
    </row>
    <row r="12800" spans="21:22">
      <c r="U12800" t="s">
        <v>22316</v>
      </c>
      <c r="V12800" t="s">
        <v>22317</v>
      </c>
    </row>
    <row r="12801" spans="21:22">
      <c r="U12801" t="s">
        <v>22316</v>
      </c>
      <c r="V12801" t="s">
        <v>22317</v>
      </c>
    </row>
    <row r="12802" spans="21:22">
      <c r="U12802" t="s">
        <v>22316</v>
      </c>
      <c r="V12802" t="s">
        <v>22317</v>
      </c>
    </row>
    <row r="12803" spans="21:22">
      <c r="U12803" t="s">
        <v>22316</v>
      </c>
      <c r="V12803" t="s">
        <v>22317</v>
      </c>
    </row>
    <row r="12804" spans="21:22">
      <c r="U12804" t="s">
        <v>22316</v>
      </c>
      <c r="V12804" t="s">
        <v>22317</v>
      </c>
    </row>
    <row r="12805" spans="21:22">
      <c r="U12805" t="s">
        <v>22316</v>
      </c>
      <c r="V12805" t="s">
        <v>22317</v>
      </c>
    </row>
    <row r="12806" spans="21:22">
      <c r="U12806" t="s">
        <v>22316</v>
      </c>
      <c r="V12806" t="s">
        <v>22317</v>
      </c>
    </row>
    <row r="12807" spans="21:22">
      <c r="U12807" t="s">
        <v>22316</v>
      </c>
      <c r="V12807" t="s">
        <v>22317</v>
      </c>
    </row>
    <row r="12808" spans="21:22">
      <c r="U12808" t="s">
        <v>22316</v>
      </c>
      <c r="V12808" t="s">
        <v>22317</v>
      </c>
    </row>
    <row r="12809" spans="21:22">
      <c r="U12809" t="s">
        <v>22316</v>
      </c>
      <c r="V12809" t="s">
        <v>22317</v>
      </c>
    </row>
    <row r="12810" spans="21:22">
      <c r="U12810" t="s">
        <v>22316</v>
      </c>
      <c r="V12810" t="s">
        <v>22317</v>
      </c>
    </row>
    <row r="12811" spans="21:22">
      <c r="U12811" t="s">
        <v>22316</v>
      </c>
      <c r="V12811" t="s">
        <v>22317</v>
      </c>
    </row>
    <row r="12812" spans="21:22">
      <c r="U12812" t="s">
        <v>22316</v>
      </c>
      <c r="V12812" t="s">
        <v>22317</v>
      </c>
    </row>
    <row r="12813" spans="21:22">
      <c r="U12813" t="s">
        <v>22316</v>
      </c>
      <c r="V12813" t="s">
        <v>22317</v>
      </c>
    </row>
    <row r="12814" spans="21:22">
      <c r="U12814" t="s">
        <v>22316</v>
      </c>
      <c r="V12814" t="s">
        <v>22317</v>
      </c>
    </row>
    <row r="12815" spans="21:22">
      <c r="U12815" t="s">
        <v>22316</v>
      </c>
      <c r="V12815" t="s">
        <v>22317</v>
      </c>
    </row>
    <row r="12816" spans="21:22">
      <c r="U12816" t="s">
        <v>22316</v>
      </c>
      <c r="V12816" t="s">
        <v>22317</v>
      </c>
    </row>
    <row r="12817" spans="21:22">
      <c r="U12817" t="s">
        <v>22316</v>
      </c>
      <c r="V12817" t="s">
        <v>22317</v>
      </c>
    </row>
    <row r="12818" spans="21:22">
      <c r="U12818" t="s">
        <v>22316</v>
      </c>
      <c r="V12818" t="s">
        <v>22317</v>
      </c>
    </row>
    <row r="12819" spans="21:22">
      <c r="U12819" t="s">
        <v>22316</v>
      </c>
      <c r="V12819" t="s">
        <v>22317</v>
      </c>
    </row>
    <row r="12820" spans="21:22">
      <c r="U12820" t="s">
        <v>22316</v>
      </c>
      <c r="V12820" t="s">
        <v>22317</v>
      </c>
    </row>
    <row r="12821" spans="21:22">
      <c r="U12821" t="s">
        <v>22316</v>
      </c>
      <c r="V12821" t="s">
        <v>22317</v>
      </c>
    </row>
    <row r="12822" spans="21:22">
      <c r="U12822" t="s">
        <v>22316</v>
      </c>
      <c r="V12822" t="s">
        <v>22317</v>
      </c>
    </row>
    <row r="12823" spans="21:22">
      <c r="U12823" t="s">
        <v>22316</v>
      </c>
      <c r="V12823" t="s">
        <v>22317</v>
      </c>
    </row>
    <row r="12824" spans="21:22">
      <c r="U12824" t="s">
        <v>22316</v>
      </c>
      <c r="V12824" t="s">
        <v>22317</v>
      </c>
    </row>
    <row r="12825" spans="21:22">
      <c r="U12825" t="s">
        <v>22316</v>
      </c>
      <c r="V12825" t="s">
        <v>22317</v>
      </c>
    </row>
    <row r="12826" spans="21:22">
      <c r="U12826" t="s">
        <v>22316</v>
      </c>
      <c r="V12826" t="s">
        <v>22317</v>
      </c>
    </row>
    <row r="12827" spans="21:22">
      <c r="U12827" t="s">
        <v>22316</v>
      </c>
      <c r="V12827" t="s">
        <v>22317</v>
      </c>
    </row>
    <row r="12828" spans="21:22">
      <c r="U12828" t="s">
        <v>22316</v>
      </c>
      <c r="V12828" t="s">
        <v>22317</v>
      </c>
    </row>
    <row r="12829" spans="21:22">
      <c r="U12829" t="s">
        <v>22316</v>
      </c>
      <c r="V12829" t="s">
        <v>22317</v>
      </c>
    </row>
    <row r="12830" spans="21:22">
      <c r="U12830" t="s">
        <v>22316</v>
      </c>
      <c r="V12830" t="s">
        <v>22317</v>
      </c>
    </row>
    <row r="12831" spans="21:22">
      <c r="U12831" t="s">
        <v>22316</v>
      </c>
      <c r="V12831" t="s">
        <v>22317</v>
      </c>
    </row>
    <row r="12832" spans="21:22">
      <c r="U12832" t="s">
        <v>22316</v>
      </c>
      <c r="V12832" t="s">
        <v>22317</v>
      </c>
    </row>
    <row r="12833" spans="21:22">
      <c r="U12833" t="s">
        <v>22316</v>
      </c>
      <c r="V12833" t="s">
        <v>22317</v>
      </c>
    </row>
    <row r="12834" spans="21:22">
      <c r="U12834" t="s">
        <v>22316</v>
      </c>
      <c r="V12834" t="s">
        <v>22317</v>
      </c>
    </row>
    <row r="12835" spans="21:22">
      <c r="U12835" t="s">
        <v>22316</v>
      </c>
      <c r="V12835" t="s">
        <v>22317</v>
      </c>
    </row>
    <row r="12836" spans="21:22">
      <c r="U12836" t="s">
        <v>22316</v>
      </c>
      <c r="V12836" t="s">
        <v>22317</v>
      </c>
    </row>
    <row r="12837" spans="21:22">
      <c r="U12837" t="s">
        <v>22316</v>
      </c>
      <c r="V12837" t="s">
        <v>22317</v>
      </c>
    </row>
    <row r="12838" spans="21:22">
      <c r="U12838" t="s">
        <v>22316</v>
      </c>
      <c r="V12838" t="s">
        <v>22317</v>
      </c>
    </row>
    <row r="12839" spans="21:22">
      <c r="U12839" t="s">
        <v>22316</v>
      </c>
      <c r="V12839" t="s">
        <v>22317</v>
      </c>
    </row>
    <row r="12840" spans="21:22">
      <c r="U12840" t="s">
        <v>22316</v>
      </c>
      <c r="V12840" t="s">
        <v>22317</v>
      </c>
    </row>
    <row r="12841" spans="21:22">
      <c r="U12841" t="s">
        <v>22316</v>
      </c>
      <c r="V12841" t="s">
        <v>22317</v>
      </c>
    </row>
    <row r="12842" spans="21:22">
      <c r="U12842" t="s">
        <v>22316</v>
      </c>
      <c r="V12842" t="s">
        <v>22317</v>
      </c>
    </row>
    <row r="12843" spans="21:22">
      <c r="U12843" t="s">
        <v>22316</v>
      </c>
      <c r="V12843" t="s">
        <v>22317</v>
      </c>
    </row>
    <row r="12844" spans="21:22">
      <c r="U12844" t="s">
        <v>22316</v>
      </c>
      <c r="V12844" t="s">
        <v>22317</v>
      </c>
    </row>
    <row r="12845" spans="21:22">
      <c r="U12845" t="s">
        <v>22316</v>
      </c>
      <c r="V12845" t="s">
        <v>22317</v>
      </c>
    </row>
    <row r="12846" spans="21:22">
      <c r="U12846" t="s">
        <v>22316</v>
      </c>
      <c r="V12846" t="s">
        <v>22317</v>
      </c>
    </row>
    <row r="12847" spans="21:22">
      <c r="U12847" t="s">
        <v>22316</v>
      </c>
      <c r="V12847" t="s">
        <v>22317</v>
      </c>
    </row>
    <row r="12848" spans="21:22">
      <c r="U12848" t="s">
        <v>22316</v>
      </c>
      <c r="V12848" t="s">
        <v>22317</v>
      </c>
    </row>
    <row r="12849" spans="21:22">
      <c r="U12849" t="s">
        <v>22316</v>
      </c>
      <c r="V12849" t="s">
        <v>22317</v>
      </c>
    </row>
    <row r="12850" spans="21:22">
      <c r="U12850" t="s">
        <v>22319</v>
      </c>
      <c r="V12850" t="s">
        <v>22320</v>
      </c>
    </row>
    <row r="12851" spans="21:22">
      <c r="U12851" t="s">
        <v>22319</v>
      </c>
      <c r="V12851" t="s">
        <v>22320</v>
      </c>
    </row>
    <row r="12852" spans="21:22">
      <c r="U12852" t="s">
        <v>22319</v>
      </c>
      <c r="V12852" t="s">
        <v>22320</v>
      </c>
    </row>
    <row r="12853" spans="21:22">
      <c r="U12853" t="s">
        <v>22319</v>
      </c>
      <c r="V12853" t="s">
        <v>22320</v>
      </c>
    </row>
    <row r="12854" spans="21:22">
      <c r="U12854" t="s">
        <v>22319</v>
      </c>
      <c r="V12854" t="s">
        <v>22320</v>
      </c>
    </row>
    <row r="12855" spans="21:22">
      <c r="U12855" t="s">
        <v>22319</v>
      </c>
      <c r="V12855" t="s">
        <v>22320</v>
      </c>
    </row>
    <row r="12856" spans="21:22">
      <c r="U12856" t="s">
        <v>22319</v>
      </c>
      <c r="V12856" t="s">
        <v>22320</v>
      </c>
    </row>
    <row r="12857" spans="21:22">
      <c r="U12857" t="s">
        <v>22319</v>
      </c>
      <c r="V12857" t="s">
        <v>22320</v>
      </c>
    </row>
    <row r="12858" spans="21:22">
      <c r="U12858" t="s">
        <v>22319</v>
      </c>
      <c r="V12858" t="s">
        <v>22320</v>
      </c>
    </row>
    <row r="12859" spans="21:22">
      <c r="U12859" t="s">
        <v>22319</v>
      </c>
      <c r="V12859" t="s">
        <v>22320</v>
      </c>
    </row>
    <row r="12860" spans="21:22">
      <c r="U12860" t="s">
        <v>22319</v>
      </c>
      <c r="V12860" t="s">
        <v>22320</v>
      </c>
    </row>
    <row r="12861" spans="21:22">
      <c r="U12861" t="s">
        <v>22319</v>
      </c>
      <c r="V12861" t="s">
        <v>22320</v>
      </c>
    </row>
    <row r="12862" spans="21:22">
      <c r="U12862" t="s">
        <v>22319</v>
      </c>
      <c r="V12862" t="s">
        <v>22320</v>
      </c>
    </row>
    <row r="12863" spans="21:22">
      <c r="U12863" t="s">
        <v>22319</v>
      </c>
      <c r="V12863" t="s">
        <v>22320</v>
      </c>
    </row>
    <row r="12864" spans="21:22">
      <c r="U12864" t="s">
        <v>22291</v>
      </c>
      <c r="V12864" t="s">
        <v>22292</v>
      </c>
    </row>
    <row r="12865" spans="21:22">
      <c r="U12865" t="s">
        <v>22319</v>
      </c>
      <c r="V12865" t="s">
        <v>22320</v>
      </c>
    </row>
    <row r="12866" spans="21:22">
      <c r="U12866" t="s">
        <v>22319</v>
      </c>
      <c r="V12866" t="s">
        <v>22320</v>
      </c>
    </row>
    <row r="12867" spans="21:22">
      <c r="U12867" t="s">
        <v>22299</v>
      </c>
      <c r="V12867" t="s">
        <v>22300</v>
      </c>
    </row>
    <row r="12868" spans="21:22">
      <c r="U12868" t="s">
        <v>22322</v>
      </c>
      <c r="V12868" t="s">
        <v>22323</v>
      </c>
    </row>
    <row r="12869" spans="21:22">
      <c r="U12869" t="s">
        <v>22288</v>
      </c>
      <c r="V12869" t="s">
        <v>23920</v>
      </c>
    </row>
    <row r="12870" spans="21:22">
      <c r="U12870" t="s">
        <v>22288</v>
      </c>
      <c r="V12870" t="s">
        <v>23920</v>
      </c>
    </row>
    <row r="12871" spans="21:22">
      <c r="U12871" t="s">
        <v>22288</v>
      </c>
      <c r="V12871" t="s">
        <v>23920</v>
      </c>
    </row>
    <row r="12872" spans="21:22">
      <c r="U12872" t="s">
        <v>22322</v>
      </c>
      <c r="V12872" t="s">
        <v>22323</v>
      </c>
    </row>
    <row r="12873" spans="21:22">
      <c r="U12873" t="s">
        <v>22299</v>
      </c>
      <c r="V12873" t="s">
        <v>22300</v>
      </c>
    </row>
    <row r="12874" spans="21:22">
      <c r="U12874" t="s">
        <v>22322</v>
      </c>
      <c r="V12874" t="s">
        <v>22323</v>
      </c>
    </row>
    <row r="12875" spans="21:22">
      <c r="U12875" t="s">
        <v>22322</v>
      </c>
      <c r="V12875" t="s">
        <v>22323</v>
      </c>
    </row>
    <row r="12876" spans="21:22">
      <c r="U12876" t="s">
        <v>22322</v>
      </c>
      <c r="V12876" t="s">
        <v>22323</v>
      </c>
    </row>
    <row r="12877" spans="21:22">
      <c r="U12877" t="s">
        <v>22322</v>
      </c>
      <c r="V12877" t="s">
        <v>22323</v>
      </c>
    </row>
    <row r="12878" spans="21:22">
      <c r="U12878" t="s">
        <v>22319</v>
      </c>
      <c r="V12878" t="s">
        <v>22320</v>
      </c>
    </row>
    <row r="12879" spans="21:22">
      <c r="U12879" t="s">
        <v>22329</v>
      </c>
      <c r="V12879" t="s">
        <v>22330</v>
      </c>
    </row>
    <row r="12880" spans="21:22">
      <c r="U12880" t="s">
        <v>22329</v>
      </c>
      <c r="V12880" t="s">
        <v>22330</v>
      </c>
    </row>
    <row r="12881" spans="21:22">
      <c r="U12881" t="s">
        <v>22329</v>
      </c>
      <c r="V12881" t="s">
        <v>22330</v>
      </c>
    </row>
    <row r="12882" spans="21:22">
      <c r="U12882" t="s">
        <v>22329</v>
      </c>
      <c r="V12882" t="s">
        <v>22330</v>
      </c>
    </row>
    <row r="12883" spans="21:22">
      <c r="U12883" t="s">
        <v>22329</v>
      </c>
      <c r="V12883" t="s">
        <v>22330</v>
      </c>
    </row>
    <row r="12884" spans="21:22">
      <c r="U12884" t="s">
        <v>22329</v>
      </c>
      <c r="V12884" t="s">
        <v>22330</v>
      </c>
    </row>
    <row r="12885" spans="21:22">
      <c r="U12885" t="s">
        <v>22329</v>
      </c>
      <c r="V12885" t="s">
        <v>22330</v>
      </c>
    </row>
    <row r="12886" spans="21:22">
      <c r="U12886" t="s">
        <v>22329</v>
      </c>
      <c r="V12886" t="s">
        <v>22330</v>
      </c>
    </row>
    <row r="12887" spans="21:22">
      <c r="U12887" t="s">
        <v>22329</v>
      </c>
      <c r="V12887" t="s">
        <v>22330</v>
      </c>
    </row>
    <row r="12888" spans="21:22">
      <c r="U12888" t="s">
        <v>22329</v>
      </c>
      <c r="V12888" t="s">
        <v>22330</v>
      </c>
    </row>
    <row r="12889" spans="21:22">
      <c r="U12889" t="s">
        <v>22329</v>
      </c>
      <c r="V12889" t="s">
        <v>22330</v>
      </c>
    </row>
    <row r="12890" spans="21:22">
      <c r="U12890" t="s">
        <v>22329</v>
      </c>
      <c r="V12890" t="s">
        <v>22330</v>
      </c>
    </row>
    <row r="12891" spans="21:22">
      <c r="U12891" t="s">
        <v>22329</v>
      </c>
      <c r="V12891" t="s">
        <v>22330</v>
      </c>
    </row>
    <row r="12892" spans="21:22">
      <c r="U12892" t="s">
        <v>22329</v>
      </c>
      <c r="V12892" t="s">
        <v>22330</v>
      </c>
    </row>
    <row r="12893" spans="21:22">
      <c r="U12893" t="s">
        <v>22329</v>
      </c>
      <c r="V12893" t="s">
        <v>22330</v>
      </c>
    </row>
    <row r="12894" spans="21:22">
      <c r="U12894" t="s">
        <v>22329</v>
      </c>
      <c r="V12894" t="s">
        <v>22330</v>
      </c>
    </row>
    <row r="12895" spans="21:22">
      <c r="U12895" t="s">
        <v>22329</v>
      </c>
      <c r="V12895" t="s">
        <v>22330</v>
      </c>
    </row>
    <row r="12896" spans="21:22">
      <c r="U12896" t="s">
        <v>22329</v>
      </c>
      <c r="V12896" t="s">
        <v>22330</v>
      </c>
    </row>
    <row r="12897" spans="21:22">
      <c r="U12897" t="s">
        <v>22329</v>
      </c>
      <c r="V12897" t="s">
        <v>22330</v>
      </c>
    </row>
    <row r="12898" spans="21:22">
      <c r="U12898" t="s">
        <v>22329</v>
      </c>
      <c r="V12898" t="s">
        <v>22330</v>
      </c>
    </row>
    <row r="12899" spans="21:22">
      <c r="U12899" t="s">
        <v>22329</v>
      </c>
      <c r="V12899" t="s">
        <v>22330</v>
      </c>
    </row>
    <row r="12900" spans="21:22">
      <c r="U12900" t="s">
        <v>22329</v>
      </c>
      <c r="V12900" t="s">
        <v>22330</v>
      </c>
    </row>
    <row r="12901" spans="21:22">
      <c r="U12901" t="s">
        <v>22329</v>
      </c>
      <c r="V12901" t="s">
        <v>22330</v>
      </c>
    </row>
    <row r="12902" spans="21:22">
      <c r="U12902" t="s">
        <v>22329</v>
      </c>
      <c r="V12902" t="s">
        <v>22330</v>
      </c>
    </row>
    <row r="12903" spans="21:22">
      <c r="U12903" t="s">
        <v>22329</v>
      </c>
      <c r="V12903" t="s">
        <v>22330</v>
      </c>
    </row>
    <row r="12904" spans="21:22">
      <c r="U12904" t="s">
        <v>22329</v>
      </c>
      <c r="V12904" t="s">
        <v>22330</v>
      </c>
    </row>
    <row r="12905" spans="21:22">
      <c r="U12905" t="s">
        <v>22329</v>
      </c>
      <c r="V12905" t="s">
        <v>22330</v>
      </c>
    </row>
    <row r="12906" spans="21:22">
      <c r="U12906" t="s">
        <v>22329</v>
      </c>
      <c r="V12906" t="s">
        <v>22330</v>
      </c>
    </row>
    <row r="12907" spans="21:22">
      <c r="U12907" t="s">
        <v>22329</v>
      </c>
      <c r="V12907" t="s">
        <v>22330</v>
      </c>
    </row>
    <row r="12908" spans="21:22">
      <c r="U12908" t="s">
        <v>22329</v>
      </c>
      <c r="V12908" t="s">
        <v>22330</v>
      </c>
    </row>
    <row r="12909" spans="21:22">
      <c r="U12909" t="s">
        <v>22329</v>
      </c>
      <c r="V12909" t="s">
        <v>22330</v>
      </c>
    </row>
    <row r="12910" spans="21:22">
      <c r="U12910" t="s">
        <v>22329</v>
      </c>
      <c r="V12910" t="s">
        <v>22330</v>
      </c>
    </row>
    <row r="12911" spans="21:22">
      <c r="U12911" t="s">
        <v>22329</v>
      </c>
      <c r="V12911" t="s">
        <v>22330</v>
      </c>
    </row>
    <row r="12912" spans="21:22">
      <c r="U12912" t="s">
        <v>22329</v>
      </c>
      <c r="V12912" t="s">
        <v>22330</v>
      </c>
    </row>
    <row r="12913" spans="21:22">
      <c r="U12913" t="s">
        <v>22329</v>
      </c>
      <c r="V12913" t="s">
        <v>22330</v>
      </c>
    </row>
    <row r="12914" spans="21:22">
      <c r="U12914" t="s">
        <v>22329</v>
      </c>
      <c r="V12914" t="s">
        <v>22330</v>
      </c>
    </row>
    <row r="12915" spans="21:22">
      <c r="U12915" t="s">
        <v>22329</v>
      </c>
      <c r="V12915" t="s">
        <v>22330</v>
      </c>
    </row>
    <row r="12916" spans="21:22">
      <c r="U12916" t="s">
        <v>22329</v>
      </c>
      <c r="V12916" t="s">
        <v>22330</v>
      </c>
    </row>
    <row r="12917" spans="21:22">
      <c r="U12917" t="s">
        <v>22329</v>
      </c>
      <c r="V12917" t="s">
        <v>22330</v>
      </c>
    </row>
    <row r="12918" spans="21:22">
      <c r="U12918" t="s">
        <v>22329</v>
      </c>
      <c r="V12918" t="s">
        <v>22330</v>
      </c>
    </row>
    <row r="12919" spans="21:22">
      <c r="U12919" t="s">
        <v>22329</v>
      </c>
      <c r="V12919" t="s">
        <v>22330</v>
      </c>
    </row>
    <row r="12920" spans="21:22">
      <c r="U12920" t="s">
        <v>22329</v>
      </c>
      <c r="V12920" t="s">
        <v>22330</v>
      </c>
    </row>
    <row r="12921" spans="21:22">
      <c r="U12921" t="s">
        <v>22329</v>
      </c>
      <c r="V12921" t="s">
        <v>22330</v>
      </c>
    </row>
    <row r="12922" spans="21:22">
      <c r="U12922" t="s">
        <v>22329</v>
      </c>
      <c r="V12922" t="s">
        <v>22330</v>
      </c>
    </row>
    <row r="12923" spans="21:22">
      <c r="U12923" t="s">
        <v>22329</v>
      </c>
      <c r="V12923" t="s">
        <v>22330</v>
      </c>
    </row>
    <row r="12924" spans="21:22">
      <c r="U12924" t="s">
        <v>22329</v>
      </c>
      <c r="V12924" t="s">
        <v>22330</v>
      </c>
    </row>
    <row r="12925" spans="21:22">
      <c r="U12925" t="s">
        <v>22329</v>
      </c>
      <c r="V12925" t="s">
        <v>22330</v>
      </c>
    </row>
    <row r="12926" spans="21:22">
      <c r="U12926" t="s">
        <v>22329</v>
      </c>
      <c r="V12926" t="s">
        <v>22330</v>
      </c>
    </row>
    <row r="12927" spans="21:22">
      <c r="U12927" t="s">
        <v>22329</v>
      </c>
      <c r="V12927" t="s">
        <v>22330</v>
      </c>
    </row>
    <row r="12928" spans="21:22">
      <c r="U12928" t="s">
        <v>22329</v>
      </c>
      <c r="V12928" t="s">
        <v>22330</v>
      </c>
    </row>
    <row r="12929" spans="21:22">
      <c r="U12929" t="s">
        <v>22329</v>
      </c>
      <c r="V12929" t="s">
        <v>22330</v>
      </c>
    </row>
    <row r="12930" spans="21:22">
      <c r="U12930" t="s">
        <v>22329</v>
      </c>
      <c r="V12930" t="s">
        <v>22330</v>
      </c>
    </row>
    <row r="12931" spans="21:22">
      <c r="U12931" t="s">
        <v>22329</v>
      </c>
      <c r="V12931" t="s">
        <v>22330</v>
      </c>
    </row>
    <row r="12932" spans="21:22">
      <c r="U12932" t="s">
        <v>22329</v>
      </c>
      <c r="V12932" t="s">
        <v>22330</v>
      </c>
    </row>
    <row r="12933" spans="21:22">
      <c r="U12933" t="s">
        <v>22329</v>
      </c>
      <c r="V12933" t="s">
        <v>22330</v>
      </c>
    </row>
    <row r="12934" spans="21:22">
      <c r="U12934" t="s">
        <v>22329</v>
      </c>
      <c r="V12934" t="s">
        <v>22330</v>
      </c>
    </row>
    <row r="12935" spans="21:22">
      <c r="U12935" t="s">
        <v>22329</v>
      </c>
      <c r="V12935" t="s">
        <v>22330</v>
      </c>
    </row>
    <row r="12936" spans="21:22">
      <c r="U12936" t="s">
        <v>22329</v>
      </c>
      <c r="V12936" t="s">
        <v>22330</v>
      </c>
    </row>
    <row r="12937" spans="21:22">
      <c r="U12937" t="s">
        <v>22329</v>
      </c>
      <c r="V12937" t="s">
        <v>22330</v>
      </c>
    </row>
    <row r="12938" spans="21:22">
      <c r="U12938" t="s">
        <v>22329</v>
      </c>
      <c r="V12938" t="s">
        <v>22330</v>
      </c>
    </row>
    <row r="12939" spans="21:22">
      <c r="U12939" t="s">
        <v>22329</v>
      </c>
      <c r="V12939" t="s">
        <v>22330</v>
      </c>
    </row>
    <row r="12940" spans="21:22">
      <c r="U12940" t="s">
        <v>22329</v>
      </c>
      <c r="V12940" t="s">
        <v>22330</v>
      </c>
    </row>
    <row r="12941" spans="21:22">
      <c r="U12941" t="s">
        <v>22329</v>
      </c>
      <c r="V12941" t="s">
        <v>22330</v>
      </c>
    </row>
    <row r="12942" spans="21:22">
      <c r="U12942" t="s">
        <v>22329</v>
      </c>
      <c r="V12942" t="s">
        <v>22330</v>
      </c>
    </row>
    <row r="12943" spans="21:22">
      <c r="U12943" t="s">
        <v>22329</v>
      </c>
      <c r="V12943" t="s">
        <v>22330</v>
      </c>
    </row>
    <row r="12944" spans="21:22">
      <c r="U12944" t="s">
        <v>22329</v>
      </c>
      <c r="V12944" t="s">
        <v>22330</v>
      </c>
    </row>
    <row r="12945" spans="21:22">
      <c r="U12945" t="s">
        <v>22329</v>
      </c>
      <c r="V12945" t="s">
        <v>22330</v>
      </c>
    </row>
    <row r="12946" spans="21:22">
      <c r="U12946" t="s">
        <v>22329</v>
      </c>
      <c r="V12946" t="s">
        <v>22330</v>
      </c>
    </row>
    <row r="12947" spans="21:22">
      <c r="U12947" t="s">
        <v>22329</v>
      </c>
      <c r="V12947" t="s">
        <v>22330</v>
      </c>
    </row>
    <row r="12948" spans="21:22">
      <c r="U12948" t="s">
        <v>22329</v>
      </c>
      <c r="V12948" t="s">
        <v>22330</v>
      </c>
    </row>
    <row r="12949" spans="21:22">
      <c r="U12949" t="s">
        <v>22329</v>
      </c>
      <c r="V12949" t="s">
        <v>22330</v>
      </c>
    </row>
    <row r="12950" spans="21:22">
      <c r="U12950" t="s">
        <v>22329</v>
      </c>
      <c r="V12950" t="s">
        <v>22330</v>
      </c>
    </row>
    <row r="12951" spans="21:22">
      <c r="U12951" t="s">
        <v>22329</v>
      </c>
      <c r="V12951" t="s">
        <v>22330</v>
      </c>
    </row>
    <row r="12952" spans="21:22">
      <c r="U12952" t="s">
        <v>22329</v>
      </c>
      <c r="V12952" t="s">
        <v>22330</v>
      </c>
    </row>
    <row r="12953" spans="21:22">
      <c r="U12953" t="s">
        <v>22329</v>
      </c>
      <c r="V12953" t="s">
        <v>22330</v>
      </c>
    </row>
    <row r="12954" spans="21:22">
      <c r="U12954" t="s">
        <v>22329</v>
      </c>
      <c r="V12954" t="s">
        <v>22330</v>
      </c>
    </row>
    <row r="12955" spans="21:22">
      <c r="U12955" t="s">
        <v>22329</v>
      </c>
      <c r="V12955" t="s">
        <v>22330</v>
      </c>
    </row>
    <row r="12956" spans="21:22">
      <c r="U12956" t="s">
        <v>22329</v>
      </c>
      <c r="V12956" t="s">
        <v>22330</v>
      </c>
    </row>
    <row r="12957" spans="21:22">
      <c r="U12957" t="s">
        <v>22329</v>
      </c>
      <c r="V12957" t="s">
        <v>22330</v>
      </c>
    </row>
    <row r="12958" spans="21:22">
      <c r="U12958" t="s">
        <v>22329</v>
      </c>
      <c r="V12958" t="s">
        <v>22330</v>
      </c>
    </row>
    <row r="12959" spans="21:22">
      <c r="U12959" t="s">
        <v>22329</v>
      </c>
      <c r="V12959" t="s">
        <v>22330</v>
      </c>
    </row>
    <row r="12960" spans="21:22">
      <c r="U12960" t="s">
        <v>22329</v>
      </c>
      <c r="V12960" t="s">
        <v>22330</v>
      </c>
    </row>
    <row r="12961" spans="21:22">
      <c r="U12961" t="s">
        <v>22329</v>
      </c>
      <c r="V12961" t="s">
        <v>22330</v>
      </c>
    </row>
    <row r="12962" spans="21:22">
      <c r="U12962" t="s">
        <v>22329</v>
      </c>
      <c r="V12962" t="s">
        <v>22330</v>
      </c>
    </row>
    <row r="12963" spans="21:22">
      <c r="U12963" t="s">
        <v>22329</v>
      </c>
      <c r="V12963" t="s">
        <v>22330</v>
      </c>
    </row>
    <row r="12964" spans="21:22">
      <c r="U12964" t="s">
        <v>22329</v>
      </c>
      <c r="V12964" t="s">
        <v>22330</v>
      </c>
    </row>
    <row r="12965" spans="21:22">
      <c r="U12965" t="s">
        <v>22329</v>
      </c>
      <c r="V12965" t="s">
        <v>22330</v>
      </c>
    </row>
    <row r="12966" spans="21:22">
      <c r="U12966" t="s">
        <v>22329</v>
      </c>
      <c r="V12966" t="s">
        <v>22330</v>
      </c>
    </row>
    <row r="12967" spans="21:22">
      <c r="U12967" t="s">
        <v>22329</v>
      </c>
      <c r="V12967" t="s">
        <v>22330</v>
      </c>
    </row>
    <row r="12968" spans="21:22">
      <c r="U12968" t="s">
        <v>22329</v>
      </c>
      <c r="V12968" t="s">
        <v>22330</v>
      </c>
    </row>
    <row r="12969" spans="21:22">
      <c r="U12969" t="s">
        <v>22329</v>
      </c>
      <c r="V12969" t="s">
        <v>22330</v>
      </c>
    </row>
    <row r="12970" spans="21:22">
      <c r="U12970" t="s">
        <v>22329</v>
      </c>
      <c r="V12970" t="s">
        <v>22330</v>
      </c>
    </row>
    <row r="12971" spans="21:22">
      <c r="U12971" t="s">
        <v>22329</v>
      </c>
      <c r="V12971" t="s">
        <v>22330</v>
      </c>
    </row>
    <row r="12972" spans="21:22">
      <c r="U12972" t="s">
        <v>22329</v>
      </c>
      <c r="V12972" t="s">
        <v>22330</v>
      </c>
    </row>
    <row r="12973" spans="21:22">
      <c r="U12973" t="s">
        <v>22329</v>
      </c>
      <c r="V12973" t="s">
        <v>22330</v>
      </c>
    </row>
    <row r="12974" spans="21:22">
      <c r="U12974" t="s">
        <v>22329</v>
      </c>
      <c r="V12974" t="s">
        <v>22330</v>
      </c>
    </row>
    <row r="12975" spans="21:22">
      <c r="U12975" t="s">
        <v>22329</v>
      </c>
      <c r="V12975" t="s">
        <v>22330</v>
      </c>
    </row>
    <row r="12976" spans="21:22">
      <c r="U12976" t="s">
        <v>22329</v>
      </c>
      <c r="V12976" t="s">
        <v>22330</v>
      </c>
    </row>
    <row r="12977" spans="21:22">
      <c r="U12977" t="s">
        <v>22329</v>
      </c>
      <c r="V12977" t="s">
        <v>22330</v>
      </c>
    </row>
    <row r="12978" spans="21:22">
      <c r="U12978" t="s">
        <v>22329</v>
      </c>
      <c r="V12978" t="s">
        <v>22330</v>
      </c>
    </row>
    <row r="12979" spans="21:22">
      <c r="U12979" t="s">
        <v>22329</v>
      </c>
      <c r="V12979" t="s">
        <v>22330</v>
      </c>
    </row>
    <row r="12980" spans="21:22">
      <c r="U12980" t="s">
        <v>22329</v>
      </c>
      <c r="V12980" t="s">
        <v>22330</v>
      </c>
    </row>
    <row r="12981" spans="21:22">
      <c r="U12981" t="s">
        <v>22329</v>
      </c>
      <c r="V12981" t="s">
        <v>22330</v>
      </c>
    </row>
    <row r="12982" spans="21:22">
      <c r="U12982" t="s">
        <v>22329</v>
      </c>
      <c r="V12982" t="s">
        <v>22330</v>
      </c>
    </row>
    <row r="12983" spans="21:22">
      <c r="U12983" t="s">
        <v>22329</v>
      </c>
      <c r="V12983" t="s">
        <v>22330</v>
      </c>
    </row>
    <row r="12984" spans="21:22">
      <c r="U12984" t="s">
        <v>22329</v>
      </c>
      <c r="V12984" t="s">
        <v>22330</v>
      </c>
    </row>
    <row r="12985" spans="21:22">
      <c r="U12985" t="s">
        <v>22329</v>
      </c>
      <c r="V12985" t="s">
        <v>22330</v>
      </c>
    </row>
    <row r="12986" spans="21:22">
      <c r="U12986" t="s">
        <v>22329</v>
      </c>
      <c r="V12986" t="s">
        <v>22330</v>
      </c>
    </row>
    <row r="12987" spans="21:22">
      <c r="U12987" t="s">
        <v>22329</v>
      </c>
      <c r="V12987" t="s">
        <v>22330</v>
      </c>
    </row>
    <row r="12988" spans="21:22">
      <c r="U12988" t="s">
        <v>22329</v>
      </c>
      <c r="V12988" t="s">
        <v>22330</v>
      </c>
    </row>
    <row r="12989" spans="21:22">
      <c r="U12989" t="s">
        <v>22329</v>
      </c>
      <c r="V12989" t="s">
        <v>22330</v>
      </c>
    </row>
    <row r="12990" spans="21:22">
      <c r="U12990" t="s">
        <v>22329</v>
      </c>
      <c r="V12990" t="s">
        <v>22330</v>
      </c>
    </row>
    <row r="12991" spans="21:22">
      <c r="U12991" t="s">
        <v>22329</v>
      </c>
      <c r="V12991" t="s">
        <v>22330</v>
      </c>
    </row>
    <row r="12992" spans="21:22">
      <c r="U12992" t="s">
        <v>22329</v>
      </c>
      <c r="V12992" t="s">
        <v>22330</v>
      </c>
    </row>
    <row r="12993" spans="21:22">
      <c r="U12993" t="s">
        <v>22329</v>
      </c>
      <c r="V12993" t="s">
        <v>22330</v>
      </c>
    </row>
    <row r="12994" spans="21:22">
      <c r="U12994" t="s">
        <v>22329</v>
      </c>
      <c r="V12994" t="s">
        <v>22330</v>
      </c>
    </row>
    <row r="12995" spans="21:22">
      <c r="U12995" t="s">
        <v>22329</v>
      </c>
      <c r="V12995" t="s">
        <v>22330</v>
      </c>
    </row>
    <row r="12996" spans="21:22">
      <c r="U12996" t="s">
        <v>22329</v>
      </c>
      <c r="V12996" t="s">
        <v>22330</v>
      </c>
    </row>
    <row r="12997" spans="21:22">
      <c r="U12997" t="s">
        <v>22329</v>
      </c>
      <c r="V12997" t="s">
        <v>22330</v>
      </c>
    </row>
    <row r="12998" spans="21:22">
      <c r="U12998" t="s">
        <v>22329</v>
      </c>
      <c r="V12998" t="s">
        <v>22330</v>
      </c>
    </row>
    <row r="12999" spans="21:22">
      <c r="U12999" t="s">
        <v>22329</v>
      </c>
      <c r="V12999" t="s">
        <v>22330</v>
      </c>
    </row>
    <row r="13000" spans="21:22">
      <c r="U13000" t="s">
        <v>22329</v>
      </c>
      <c r="V13000" t="s">
        <v>22330</v>
      </c>
    </row>
    <row r="13001" spans="21:22">
      <c r="U13001" t="s">
        <v>22329</v>
      </c>
      <c r="V13001" t="s">
        <v>22330</v>
      </c>
    </row>
    <row r="13002" spans="21:22">
      <c r="U13002" t="s">
        <v>22329</v>
      </c>
      <c r="V13002" t="s">
        <v>22330</v>
      </c>
    </row>
    <row r="13003" spans="21:22">
      <c r="U13003" t="s">
        <v>22329</v>
      </c>
      <c r="V13003" t="s">
        <v>22330</v>
      </c>
    </row>
    <row r="13004" spans="21:22">
      <c r="U13004" t="s">
        <v>22329</v>
      </c>
      <c r="V13004" t="s">
        <v>22330</v>
      </c>
    </row>
    <row r="13005" spans="21:22">
      <c r="U13005" t="s">
        <v>22329</v>
      </c>
      <c r="V13005" t="s">
        <v>22330</v>
      </c>
    </row>
    <row r="13006" spans="21:22">
      <c r="U13006" t="s">
        <v>22329</v>
      </c>
      <c r="V13006" t="s">
        <v>22330</v>
      </c>
    </row>
    <row r="13007" spans="21:22">
      <c r="U13007" t="s">
        <v>22329</v>
      </c>
      <c r="V13007" t="s">
        <v>22330</v>
      </c>
    </row>
    <row r="13008" spans="21:22">
      <c r="U13008" t="s">
        <v>22329</v>
      </c>
      <c r="V13008" t="s">
        <v>22330</v>
      </c>
    </row>
    <row r="13009" spans="21:22">
      <c r="U13009" t="s">
        <v>22329</v>
      </c>
      <c r="V13009" t="s">
        <v>22330</v>
      </c>
    </row>
    <row r="13010" spans="21:22">
      <c r="U13010" t="s">
        <v>22329</v>
      </c>
      <c r="V13010" t="s">
        <v>22330</v>
      </c>
    </row>
    <row r="13011" spans="21:22">
      <c r="U13011" t="s">
        <v>22329</v>
      </c>
      <c r="V13011" t="s">
        <v>22330</v>
      </c>
    </row>
    <row r="13012" spans="21:22">
      <c r="U13012" t="s">
        <v>22329</v>
      </c>
      <c r="V13012" t="s">
        <v>22330</v>
      </c>
    </row>
    <row r="13013" spans="21:22">
      <c r="U13013" t="s">
        <v>22329</v>
      </c>
      <c r="V13013" t="s">
        <v>22330</v>
      </c>
    </row>
    <row r="13014" spans="21:22">
      <c r="U13014" t="s">
        <v>22329</v>
      </c>
      <c r="V13014" t="s">
        <v>22330</v>
      </c>
    </row>
    <row r="13015" spans="21:22">
      <c r="U13015" t="s">
        <v>22329</v>
      </c>
      <c r="V13015" t="s">
        <v>22330</v>
      </c>
    </row>
    <row r="13016" spans="21:22">
      <c r="U13016" t="s">
        <v>22329</v>
      </c>
      <c r="V13016" t="s">
        <v>22330</v>
      </c>
    </row>
    <row r="13017" spans="21:22">
      <c r="U13017" t="s">
        <v>22329</v>
      </c>
      <c r="V13017" t="s">
        <v>22330</v>
      </c>
    </row>
    <row r="13018" spans="21:22">
      <c r="U13018" t="s">
        <v>22329</v>
      </c>
      <c r="V13018" t="s">
        <v>22330</v>
      </c>
    </row>
    <row r="13019" spans="21:22">
      <c r="U13019" t="s">
        <v>22329</v>
      </c>
      <c r="V13019" t="s">
        <v>22330</v>
      </c>
    </row>
    <row r="13020" spans="21:22">
      <c r="U13020" t="s">
        <v>22329</v>
      </c>
      <c r="V13020" t="s">
        <v>22330</v>
      </c>
    </row>
    <row r="13021" spans="21:22">
      <c r="U13021" t="s">
        <v>22329</v>
      </c>
      <c r="V13021" t="s">
        <v>22330</v>
      </c>
    </row>
    <row r="13022" spans="21:22">
      <c r="U13022" t="s">
        <v>22329</v>
      </c>
      <c r="V13022" t="s">
        <v>22330</v>
      </c>
    </row>
    <row r="13023" spans="21:22">
      <c r="U13023" t="s">
        <v>22329</v>
      </c>
      <c r="V13023" t="s">
        <v>22330</v>
      </c>
    </row>
    <row r="13024" spans="21:22">
      <c r="U13024" t="s">
        <v>22329</v>
      </c>
      <c r="V13024" t="s">
        <v>22330</v>
      </c>
    </row>
    <row r="13025" spans="21:22">
      <c r="U13025" t="s">
        <v>22329</v>
      </c>
      <c r="V13025" t="s">
        <v>22330</v>
      </c>
    </row>
    <row r="13026" spans="21:22">
      <c r="U13026" t="s">
        <v>22329</v>
      </c>
      <c r="V13026" t="s">
        <v>22330</v>
      </c>
    </row>
    <row r="13027" spans="21:22">
      <c r="U13027" t="s">
        <v>22329</v>
      </c>
      <c r="V13027" t="s">
        <v>22330</v>
      </c>
    </row>
    <row r="13028" spans="21:22">
      <c r="U13028" t="s">
        <v>22329</v>
      </c>
      <c r="V13028" t="s">
        <v>22330</v>
      </c>
    </row>
    <row r="13029" spans="21:22">
      <c r="U13029" t="s">
        <v>22329</v>
      </c>
      <c r="V13029" t="s">
        <v>22330</v>
      </c>
    </row>
    <row r="13030" spans="21:22">
      <c r="U13030" t="s">
        <v>22329</v>
      </c>
      <c r="V13030" t="s">
        <v>22330</v>
      </c>
    </row>
    <row r="13031" spans="21:22">
      <c r="U13031" t="s">
        <v>22329</v>
      </c>
      <c r="V13031" t="s">
        <v>22330</v>
      </c>
    </row>
    <row r="13032" spans="21:22">
      <c r="U13032" t="s">
        <v>22329</v>
      </c>
      <c r="V13032" t="s">
        <v>22330</v>
      </c>
    </row>
    <row r="13033" spans="21:22">
      <c r="U13033" t="s">
        <v>22329</v>
      </c>
      <c r="V13033" t="s">
        <v>22330</v>
      </c>
    </row>
    <row r="13034" spans="21:22">
      <c r="U13034" t="s">
        <v>22329</v>
      </c>
      <c r="V13034" t="s">
        <v>22330</v>
      </c>
    </row>
    <row r="13035" spans="21:22">
      <c r="U13035" t="s">
        <v>22329</v>
      </c>
      <c r="V13035" t="s">
        <v>22330</v>
      </c>
    </row>
    <row r="13036" spans="21:22">
      <c r="U13036" t="s">
        <v>22329</v>
      </c>
      <c r="V13036" t="s">
        <v>22330</v>
      </c>
    </row>
    <row r="13037" spans="21:22">
      <c r="U13037" t="s">
        <v>22329</v>
      </c>
      <c r="V13037" t="s">
        <v>22330</v>
      </c>
    </row>
    <row r="13038" spans="21:22">
      <c r="U13038" t="s">
        <v>22329</v>
      </c>
      <c r="V13038" t="s">
        <v>22330</v>
      </c>
    </row>
    <row r="13039" spans="21:22">
      <c r="U13039" t="s">
        <v>22329</v>
      </c>
      <c r="V13039" t="s">
        <v>22330</v>
      </c>
    </row>
    <row r="13040" spans="21:22">
      <c r="U13040" t="s">
        <v>22329</v>
      </c>
      <c r="V13040" t="s">
        <v>22330</v>
      </c>
    </row>
    <row r="13041" spans="21:22">
      <c r="U13041" t="s">
        <v>22329</v>
      </c>
      <c r="V13041" t="s">
        <v>22330</v>
      </c>
    </row>
    <row r="13042" spans="21:22">
      <c r="U13042" t="s">
        <v>22329</v>
      </c>
      <c r="V13042" t="s">
        <v>22330</v>
      </c>
    </row>
    <row r="13043" spans="21:22">
      <c r="U13043" t="s">
        <v>22329</v>
      </c>
      <c r="V13043" t="s">
        <v>22330</v>
      </c>
    </row>
    <row r="13044" spans="21:22">
      <c r="U13044" t="s">
        <v>22329</v>
      </c>
      <c r="V13044" t="s">
        <v>22330</v>
      </c>
    </row>
    <row r="13045" spans="21:22">
      <c r="U13045" t="s">
        <v>22329</v>
      </c>
      <c r="V13045" t="s">
        <v>22330</v>
      </c>
    </row>
    <row r="13046" spans="21:22">
      <c r="U13046" t="s">
        <v>22329</v>
      </c>
      <c r="V13046" t="s">
        <v>22330</v>
      </c>
    </row>
    <row r="13047" spans="21:22">
      <c r="U13047" t="s">
        <v>22329</v>
      </c>
      <c r="V13047" t="s">
        <v>22330</v>
      </c>
    </row>
    <row r="13048" spans="21:22">
      <c r="U13048" t="s">
        <v>22329</v>
      </c>
      <c r="V13048" t="s">
        <v>22330</v>
      </c>
    </row>
    <row r="13049" spans="21:22">
      <c r="U13049" t="s">
        <v>22329</v>
      </c>
      <c r="V13049" t="s">
        <v>22330</v>
      </c>
    </row>
    <row r="13050" spans="21:22">
      <c r="U13050" t="s">
        <v>22329</v>
      </c>
      <c r="V13050" t="s">
        <v>22330</v>
      </c>
    </row>
    <row r="13051" spans="21:22">
      <c r="U13051" t="s">
        <v>22329</v>
      </c>
      <c r="V13051" t="s">
        <v>22330</v>
      </c>
    </row>
    <row r="13052" spans="21:22">
      <c r="U13052" t="s">
        <v>22329</v>
      </c>
      <c r="V13052" t="s">
        <v>22330</v>
      </c>
    </row>
    <row r="13053" spans="21:22">
      <c r="U13053" t="s">
        <v>22329</v>
      </c>
      <c r="V13053" t="s">
        <v>22330</v>
      </c>
    </row>
    <row r="13054" spans="21:22">
      <c r="U13054" t="s">
        <v>22329</v>
      </c>
      <c r="V13054" t="s">
        <v>22330</v>
      </c>
    </row>
    <row r="13055" spans="21:22">
      <c r="U13055" t="s">
        <v>22329</v>
      </c>
      <c r="V13055" t="s">
        <v>22330</v>
      </c>
    </row>
    <row r="13056" spans="21:22">
      <c r="U13056" t="s">
        <v>22329</v>
      </c>
      <c r="V13056" t="s">
        <v>22330</v>
      </c>
    </row>
    <row r="13057" spans="21:22">
      <c r="U13057" t="s">
        <v>22329</v>
      </c>
      <c r="V13057" t="s">
        <v>22330</v>
      </c>
    </row>
    <row r="13058" spans="21:22">
      <c r="U13058" t="s">
        <v>22329</v>
      </c>
      <c r="V13058" t="s">
        <v>22330</v>
      </c>
    </row>
    <row r="13059" spans="21:22">
      <c r="U13059" t="s">
        <v>22329</v>
      </c>
      <c r="V13059" t="s">
        <v>22330</v>
      </c>
    </row>
    <row r="13060" spans="21:22">
      <c r="U13060" t="s">
        <v>22329</v>
      </c>
      <c r="V13060" t="s">
        <v>22330</v>
      </c>
    </row>
    <row r="13061" spans="21:22">
      <c r="U13061" t="s">
        <v>22329</v>
      </c>
      <c r="V13061" t="s">
        <v>22330</v>
      </c>
    </row>
    <row r="13062" spans="21:22">
      <c r="U13062" t="s">
        <v>22329</v>
      </c>
      <c r="V13062" t="s">
        <v>22330</v>
      </c>
    </row>
    <row r="13063" spans="21:22">
      <c r="U13063" t="s">
        <v>22329</v>
      </c>
      <c r="V13063" t="s">
        <v>22330</v>
      </c>
    </row>
    <row r="13064" spans="21:22">
      <c r="U13064" t="s">
        <v>22329</v>
      </c>
      <c r="V13064" t="s">
        <v>22330</v>
      </c>
    </row>
    <row r="13065" spans="21:22">
      <c r="U13065" t="s">
        <v>22329</v>
      </c>
      <c r="V13065" t="s">
        <v>22330</v>
      </c>
    </row>
    <row r="13066" spans="21:22">
      <c r="U13066" t="s">
        <v>22329</v>
      </c>
      <c r="V13066" t="s">
        <v>22330</v>
      </c>
    </row>
    <row r="13067" spans="21:22">
      <c r="U13067" t="s">
        <v>22329</v>
      </c>
      <c r="V13067" t="s">
        <v>22330</v>
      </c>
    </row>
    <row r="13068" spans="21:22">
      <c r="U13068" t="s">
        <v>22329</v>
      </c>
      <c r="V13068" t="s">
        <v>22330</v>
      </c>
    </row>
    <row r="13069" spans="21:22">
      <c r="U13069" t="s">
        <v>22329</v>
      </c>
      <c r="V13069" t="s">
        <v>22330</v>
      </c>
    </row>
    <row r="13070" spans="21:22">
      <c r="U13070" t="s">
        <v>22329</v>
      </c>
      <c r="V13070" t="s">
        <v>22330</v>
      </c>
    </row>
    <row r="13071" spans="21:22">
      <c r="U13071" t="s">
        <v>22329</v>
      </c>
      <c r="V13071" t="s">
        <v>22330</v>
      </c>
    </row>
    <row r="13072" spans="21:22">
      <c r="U13072" t="s">
        <v>22329</v>
      </c>
      <c r="V13072" t="s">
        <v>22330</v>
      </c>
    </row>
    <row r="13073" spans="21:22">
      <c r="U13073" t="s">
        <v>22329</v>
      </c>
      <c r="V13073" t="s">
        <v>22330</v>
      </c>
    </row>
    <row r="13074" spans="21:22">
      <c r="U13074" t="s">
        <v>22329</v>
      </c>
      <c r="V13074" t="s">
        <v>22330</v>
      </c>
    </row>
    <row r="13075" spans="21:22">
      <c r="U13075" t="s">
        <v>22329</v>
      </c>
      <c r="V13075" t="s">
        <v>22330</v>
      </c>
    </row>
    <row r="13076" spans="21:22">
      <c r="U13076" t="s">
        <v>22329</v>
      </c>
      <c r="V13076" t="s">
        <v>22330</v>
      </c>
    </row>
    <row r="13077" spans="21:22">
      <c r="U13077" t="s">
        <v>22329</v>
      </c>
      <c r="V13077" t="s">
        <v>22330</v>
      </c>
    </row>
    <row r="13078" spans="21:22">
      <c r="U13078" t="s">
        <v>22329</v>
      </c>
      <c r="V13078" t="s">
        <v>22330</v>
      </c>
    </row>
    <row r="13079" spans="21:22">
      <c r="U13079" t="s">
        <v>22329</v>
      </c>
      <c r="V13079" t="s">
        <v>22330</v>
      </c>
    </row>
    <row r="13080" spans="21:22">
      <c r="U13080" t="s">
        <v>22329</v>
      </c>
      <c r="V13080" t="s">
        <v>22330</v>
      </c>
    </row>
    <row r="13081" spans="21:22">
      <c r="U13081" t="s">
        <v>22329</v>
      </c>
      <c r="V13081" t="s">
        <v>22330</v>
      </c>
    </row>
    <row r="13082" spans="21:22">
      <c r="U13082" t="s">
        <v>22329</v>
      </c>
      <c r="V13082" t="s">
        <v>22330</v>
      </c>
    </row>
    <row r="13083" spans="21:22">
      <c r="U13083" t="s">
        <v>22329</v>
      </c>
      <c r="V13083" t="s">
        <v>22330</v>
      </c>
    </row>
    <row r="13084" spans="21:22">
      <c r="U13084" t="s">
        <v>22329</v>
      </c>
      <c r="V13084" t="s">
        <v>22330</v>
      </c>
    </row>
    <row r="13085" spans="21:22">
      <c r="U13085" t="s">
        <v>22329</v>
      </c>
      <c r="V13085" t="s">
        <v>22330</v>
      </c>
    </row>
    <row r="13086" spans="21:22">
      <c r="U13086" t="s">
        <v>22329</v>
      </c>
      <c r="V13086" t="s">
        <v>22330</v>
      </c>
    </row>
    <row r="13087" spans="21:22">
      <c r="U13087" t="s">
        <v>22296</v>
      </c>
      <c r="V13087" t="s">
        <v>22297</v>
      </c>
    </row>
    <row r="13088" spans="21:22">
      <c r="U13088" t="s">
        <v>22296</v>
      </c>
      <c r="V13088" t="s">
        <v>22297</v>
      </c>
    </row>
    <row r="13089" spans="21:22">
      <c r="U13089" t="s">
        <v>22296</v>
      </c>
      <c r="V13089" t="s">
        <v>22297</v>
      </c>
    </row>
    <row r="13090" spans="21:22">
      <c r="U13090" t="s">
        <v>22296</v>
      </c>
      <c r="V13090" t="s">
        <v>22297</v>
      </c>
    </row>
    <row r="13091" spans="21:22">
      <c r="U13091" t="s">
        <v>22296</v>
      </c>
      <c r="V13091" t="s">
        <v>22297</v>
      </c>
    </row>
    <row r="13092" spans="21:22">
      <c r="U13092" t="s">
        <v>22296</v>
      </c>
      <c r="V13092" t="s">
        <v>22297</v>
      </c>
    </row>
    <row r="13093" spans="21:22">
      <c r="U13093" t="s">
        <v>22296</v>
      </c>
      <c r="V13093" t="s">
        <v>22297</v>
      </c>
    </row>
    <row r="13094" spans="21:22">
      <c r="U13094" t="s">
        <v>22296</v>
      </c>
      <c r="V13094" t="s">
        <v>22297</v>
      </c>
    </row>
    <row r="13095" spans="21:22">
      <c r="U13095" t="s">
        <v>22296</v>
      </c>
      <c r="V13095" t="s">
        <v>22297</v>
      </c>
    </row>
    <row r="13096" spans="21:22">
      <c r="U13096" t="s">
        <v>22296</v>
      </c>
      <c r="V13096" t="s">
        <v>22297</v>
      </c>
    </row>
    <row r="13097" spans="21:22">
      <c r="U13097" t="s">
        <v>22296</v>
      </c>
      <c r="V13097" t="s">
        <v>22297</v>
      </c>
    </row>
    <row r="13098" spans="21:22">
      <c r="U13098" t="s">
        <v>22296</v>
      </c>
      <c r="V13098" t="s">
        <v>22297</v>
      </c>
    </row>
    <row r="13099" spans="21:22">
      <c r="U13099" t="s">
        <v>22296</v>
      </c>
      <c r="V13099" t="s">
        <v>22297</v>
      </c>
    </row>
    <row r="13100" spans="21:22">
      <c r="U13100" t="s">
        <v>22296</v>
      </c>
      <c r="V13100" t="s">
        <v>22297</v>
      </c>
    </row>
    <row r="13101" spans="21:22">
      <c r="U13101" t="s">
        <v>22296</v>
      </c>
      <c r="V13101" t="s">
        <v>22297</v>
      </c>
    </row>
    <row r="13102" spans="21:22">
      <c r="U13102" t="s">
        <v>22296</v>
      </c>
      <c r="V13102" t="s">
        <v>22297</v>
      </c>
    </row>
    <row r="13103" spans="21:22">
      <c r="U13103" t="s">
        <v>22296</v>
      </c>
      <c r="V13103" t="s">
        <v>22297</v>
      </c>
    </row>
    <row r="13104" spans="21:22">
      <c r="U13104" t="s">
        <v>22296</v>
      </c>
      <c r="V13104" t="s">
        <v>22297</v>
      </c>
    </row>
    <row r="13105" spans="21:22">
      <c r="U13105" t="s">
        <v>22296</v>
      </c>
      <c r="V13105" t="s">
        <v>22297</v>
      </c>
    </row>
    <row r="13106" spans="21:22">
      <c r="U13106" t="s">
        <v>22296</v>
      </c>
      <c r="V13106" t="s">
        <v>22297</v>
      </c>
    </row>
    <row r="13107" spans="21:22">
      <c r="U13107" t="s">
        <v>22296</v>
      </c>
      <c r="V13107" t="s">
        <v>22297</v>
      </c>
    </row>
    <row r="13108" spans="21:22">
      <c r="U13108" t="s">
        <v>22296</v>
      </c>
      <c r="V13108" t="s">
        <v>22297</v>
      </c>
    </row>
    <row r="13109" spans="21:22">
      <c r="U13109" t="s">
        <v>22296</v>
      </c>
      <c r="V13109" t="s">
        <v>22297</v>
      </c>
    </row>
    <row r="13110" spans="21:22">
      <c r="U13110" t="s">
        <v>22296</v>
      </c>
      <c r="V13110" t="s">
        <v>22297</v>
      </c>
    </row>
    <row r="13111" spans="21:22">
      <c r="U13111" t="s">
        <v>22296</v>
      </c>
      <c r="V13111" t="s">
        <v>22297</v>
      </c>
    </row>
    <row r="13112" spans="21:22">
      <c r="U13112" t="s">
        <v>22296</v>
      </c>
      <c r="V13112" t="s">
        <v>22297</v>
      </c>
    </row>
    <row r="13113" spans="21:22">
      <c r="U13113" t="s">
        <v>22296</v>
      </c>
      <c r="V13113" t="s">
        <v>22297</v>
      </c>
    </row>
    <row r="13114" spans="21:22">
      <c r="U13114" t="s">
        <v>22296</v>
      </c>
      <c r="V13114" t="s">
        <v>22297</v>
      </c>
    </row>
    <row r="13115" spans="21:22">
      <c r="U13115" t="s">
        <v>22296</v>
      </c>
      <c r="V13115" t="s">
        <v>22297</v>
      </c>
    </row>
    <row r="13116" spans="21:22">
      <c r="U13116" t="s">
        <v>22296</v>
      </c>
      <c r="V13116" t="s">
        <v>22297</v>
      </c>
    </row>
    <row r="13117" spans="21:22">
      <c r="U13117" t="s">
        <v>22296</v>
      </c>
      <c r="V13117" t="s">
        <v>22297</v>
      </c>
    </row>
    <row r="13118" spans="21:22">
      <c r="U13118" t="s">
        <v>22296</v>
      </c>
      <c r="V13118" t="s">
        <v>22297</v>
      </c>
    </row>
    <row r="13119" spans="21:22">
      <c r="U13119" t="s">
        <v>22296</v>
      </c>
      <c r="V13119" t="s">
        <v>22297</v>
      </c>
    </row>
    <row r="13120" spans="21:22">
      <c r="U13120" t="s">
        <v>22296</v>
      </c>
      <c r="V13120" t="s">
        <v>22297</v>
      </c>
    </row>
    <row r="13121" spans="21:22">
      <c r="U13121" t="s">
        <v>22296</v>
      </c>
      <c r="V13121" t="s">
        <v>22297</v>
      </c>
    </row>
    <row r="13122" spans="21:22">
      <c r="U13122" t="s">
        <v>22296</v>
      </c>
      <c r="V13122" t="s">
        <v>22297</v>
      </c>
    </row>
    <row r="13123" spans="21:22">
      <c r="U13123" t="s">
        <v>22296</v>
      </c>
      <c r="V13123" t="s">
        <v>22297</v>
      </c>
    </row>
    <row r="13124" spans="21:22">
      <c r="U13124" t="s">
        <v>22296</v>
      </c>
      <c r="V13124" t="s">
        <v>22297</v>
      </c>
    </row>
    <row r="13125" spans="21:22">
      <c r="U13125" t="s">
        <v>22296</v>
      </c>
      <c r="V13125" t="s">
        <v>22297</v>
      </c>
    </row>
    <row r="13126" spans="21:22">
      <c r="U13126" t="s">
        <v>22296</v>
      </c>
      <c r="V13126" t="s">
        <v>22297</v>
      </c>
    </row>
    <row r="13127" spans="21:22">
      <c r="U13127" t="s">
        <v>22296</v>
      </c>
      <c r="V13127" t="s">
        <v>22297</v>
      </c>
    </row>
    <row r="13128" spans="21:22">
      <c r="U13128" t="s">
        <v>22296</v>
      </c>
      <c r="V13128" t="s">
        <v>22297</v>
      </c>
    </row>
    <row r="13129" spans="21:22">
      <c r="U13129" t="s">
        <v>22296</v>
      </c>
      <c r="V13129" t="s">
        <v>22297</v>
      </c>
    </row>
    <row r="13130" spans="21:22">
      <c r="U13130" t="s">
        <v>22296</v>
      </c>
      <c r="V13130" t="s">
        <v>22297</v>
      </c>
    </row>
    <row r="13131" spans="21:22">
      <c r="U13131" t="s">
        <v>22296</v>
      </c>
      <c r="V13131" t="s">
        <v>22297</v>
      </c>
    </row>
    <row r="13132" spans="21:22">
      <c r="U13132" t="s">
        <v>22296</v>
      </c>
      <c r="V13132" t="s">
        <v>22297</v>
      </c>
    </row>
    <row r="13133" spans="21:22">
      <c r="U13133" t="s">
        <v>22296</v>
      </c>
      <c r="V13133" t="s">
        <v>22297</v>
      </c>
    </row>
    <row r="13134" spans="21:22">
      <c r="U13134" t="s">
        <v>22296</v>
      </c>
      <c r="V13134" t="s">
        <v>22297</v>
      </c>
    </row>
    <row r="13135" spans="21:22">
      <c r="U13135" t="s">
        <v>22296</v>
      </c>
      <c r="V13135" t="s">
        <v>22297</v>
      </c>
    </row>
    <row r="13136" spans="21:22">
      <c r="U13136" t="s">
        <v>22296</v>
      </c>
      <c r="V13136" t="s">
        <v>22297</v>
      </c>
    </row>
    <row r="13137" spans="21:22">
      <c r="U13137" t="s">
        <v>22296</v>
      </c>
      <c r="V13137" t="s">
        <v>22297</v>
      </c>
    </row>
    <row r="13138" spans="21:22">
      <c r="U13138" t="s">
        <v>22296</v>
      </c>
      <c r="V13138" t="s">
        <v>22297</v>
      </c>
    </row>
    <row r="13139" spans="21:22">
      <c r="U13139" t="s">
        <v>22296</v>
      </c>
      <c r="V13139" t="s">
        <v>22297</v>
      </c>
    </row>
    <row r="13140" spans="21:22">
      <c r="U13140" t="s">
        <v>22296</v>
      </c>
      <c r="V13140" t="s">
        <v>22297</v>
      </c>
    </row>
    <row r="13141" spans="21:22">
      <c r="U13141" t="s">
        <v>22296</v>
      </c>
      <c r="V13141" t="s">
        <v>22297</v>
      </c>
    </row>
    <row r="13142" spans="21:22">
      <c r="U13142" t="s">
        <v>22296</v>
      </c>
      <c r="V13142" t="s">
        <v>22297</v>
      </c>
    </row>
    <row r="13143" spans="21:22">
      <c r="U13143" t="s">
        <v>22296</v>
      </c>
      <c r="V13143" t="s">
        <v>22297</v>
      </c>
    </row>
    <row r="13144" spans="21:22">
      <c r="U13144" t="s">
        <v>22296</v>
      </c>
      <c r="V13144" t="s">
        <v>22297</v>
      </c>
    </row>
    <row r="13145" spans="21:22">
      <c r="U13145" t="s">
        <v>22296</v>
      </c>
      <c r="V13145" t="s">
        <v>22297</v>
      </c>
    </row>
    <row r="13146" spans="21:22">
      <c r="U13146" t="s">
        <v>22296</v>
      </c>
      <c r="V13146" t="s">
        <v>22297</v>
      </c>
    </row>
    <row r="13147" spans="21:22">
      <c r="U13147" t="s">
        <v>22296</v>
      </c>
      <c r="V13147" t="s">
        <v>22297</v>
      </c>
    </row>
    <row r="13148" spans="21:22">
      <c r="U13148" t="s">
        <v>22296</v>
      </c>
      <c r="V13148" t="s">
        <v>22297</v>
      </c>
    </row>
    <row r="13149" spans="21:22">
      <c r="U13149" t="s">
        <v>22296</v>
      </c>
      <c r="V13149" t="s">
        <v>22297</v>
      </c>
    </row>
    <row r="13150" spans="21:22">
      <c r="U13150" t="s">
        <v>22296</v>
      </c>
      <c r="V13150" t="s">
        <v>22297</v>
      </c>
    </row>
    <row r="13151" spans="21:22">
      <c r="U13151" t="s">
        <v>22296</v>
      </c>
      <c r="V13151" t="s">
        <v>22297</v>
      </c>
    </row>
    <row r="13152" spans="21:22">
      <c r="U13152" t="s">
        <v>22296</v>
      </c>
      <c r="V13152" t="s">
        <v>22297</v>
      </c>
    </row>
    <row r="13153" spans="21:22">
      <c r="U13153" t="s">
        <v>22296</v>
      </c>
      <c r="V13153" t="s">
        <v>22297</v>
      </c>
    </row>
    <row r="13154" spans="21:22">
      <c r="U13154" t="s">
        <v>22296</v>
      </c>
      <c r="V13154" t="s">
        <v>22297</v>
      </c>
    </row>
    <row r="13155" spans="21:22">
      <c r="U13155" t="s">
        <v>22296</v>
      </c>
      <c r="V13155" t="s">
        <v>22297</v>
      </c>
    </row>
    <row r="13156" spans="21:22">
      <c r="U13156" t="s">
        <v>22296</v>
      </c>
      <c r="V13156" t="s">
        <v>22297</v>
      </c>
    </row>
    <row r="13157" spans="21:22">
      <c r="U13157" t="s">
        <v>22296</v>
      </c>
      <c r="V13157" t="s">
        <v>22297</v>
      </c>
    </row>
    <row r="13158" spans="21:22">
      <c r="U13158" t="s">
        <v>22296</v>
      </c>
      <c r="V13158" t="s">
        <v>22297</v>
      </c>
    </row>
    <row r="13159" spans="21:22">
      <c r="U13159" t="s">
        <v>22296</v>
      </c>
      <c r="V13159" t="s">
        <v>22297</v>
      </c>
    </row>
    <row r="13160" spans="21:22">
      <c r="U13160" t="s">
        <v>22296</v>
      </c>
      <c r="V13160" t="s">
        <v>22297</v>
      </c>
    </row>
    <row r="13161" spans="21:22">
      <c r="U13161" t="s">
        <v>22296</v>
      </c>
      <c r="V13161" t="s">
        <v>22297</v>
      </c>
    </row>
    <row r="13162" spans="21:22">
      <c r="U13162" t="s">
        <v>22296</v>
      </c>
      <c r="V13162" t="s">
        <v>22297</v>
      </c>
    </row>
    <row r="13163" spans="21:22">
      <c r="U13163" t="s">
        <v>22296</v>
      </c>
      <c r="V13163" t="s">
        <v>22297</v>
      </c>
    </row>
    <row r="13164" spans="21:22">
      <c r="U13164" t="s">
        <v>22296</v>
      </c>
      <c r="V13164" t="s">
        <v>22297</v>
      </c>
    </row>
    <row r="13165" spans="21:22">
      <c r="U13165" t="s">
        <v>22296</v>
      </c>
      <c r="V13165" t="s">
        <v>22297</v>
      </c>
    </row>
    <row r="13166" spans="21:22">
      <c r="U13166" t="s">
        <v>22296</v>
      </c>
      <c r="V13166" t="s">
        <v>22297</v>
      </c>
    </row>
    <row r="13167" spans="21:22">
      <c r="U13167" t="s">
        <v>22296</v>
      </c>
      <c r="V13167" t="s">
        <v>22297</v>
      </c>
    </row>
    <row r="13168" spans="21:22">
      <c r="U13168" t="s">
        <v>22296</v>
      </c>
      <c r="V13168" t="s">
        <v>22297</v>
      </c>
    </row>
    <row r="13169" spans="21:22">
      <c r="U13169" t="s">
        <v>22296</v>
      </c>
      <c r="V13169" t="s">
        <v>22297</v>
      </c>
    </row>
    <row r="13170" spans="21:22">
      <c r="U13170" t="s">
        <v>22296</v>
      </c>
      <c r="V13170" t="s">
        <v>22297</v>
      </c>
    </row>
    <row r="13171" spans="21:22">
      <c r="U13171" t="s">
        <v>22296</v>
      </c>
      <c r="V13171" t="s">
        <v>22297</v>
      </c>
    </row>
    <row r="13172" spans="21:22">
      <c r="U13172" t="s">
        <v>22296</v>
      </c>
      <c r="V13172" t="s">
        <v>22297</v>
      </c>
    </row>
    <row r="13173" spans="21:22">
      <c r="U13173" t="s">
        <v>22296</v>
      </c>
      <c r="V13173" t="s">
        <v>22297</v>
      </c>
    </row>
    <row r="13174" spans="21:22">
      <c r="U13174" t="s">
        <v>22296</v>
      </c>
      <c r="V13174" t="s">
        <v>22297</v>
      </c>
    </row>
    <row r="13175" spans="21:22">
      <c r="U13175" t="s">
        <v>22296</v>
      </c>
      <c r="V13175" t="s">
        <v>22297</v>
      </c>
    </row>
    <row r="13176" spans="21:22">
      <c r="U13176" t="s">
        <v>22296</v>
      </c>
      <c r="V13176" t="s">
        <v>22297</v>
      </c>
    </row>
    <row r="13177" spans="21:22">
      <c r="U13177" t="s">
        <v>22296</v>
      </c>
      <c r="V13177" t="s">
        <v>22297</v>
      </c>
    </row>
    <row r="13178" spans="21:22">
      <c r="U13178" t="s">
        <v>22296</v>
      </c>
      <c r="V13178" t="s">
        <v>22297</v>
      </c>
    </row>
    <row r="13179" spans="21:22">
      <c r="U13179" t="s">
        <v>22296</v>
      </c>
      <c r="V13179" t="s">
        <v>22297</v>
      </c>
    </row>
    <row r="13180" spans="21:22">
      <c r="U13180" t="s">
        <v>22296</v>
      </c>
      <c r="V13180" t="s">
        <v>22297</v>
      </c>
    </row>
    <row r="13181" spans="21:22">
      <c r="U13181" t="s">
        <v>22296</v>
      </c>
      <c r="V13181" t="s">
        <v>22297</v>
      </c>
    </row>
    <row r="13182" spans="21:22">
      <c r="U13182" t="s">
        <v>22296</v>
      </c>
      <c r="V13182" t="s">
        <v>22297</v>
      </c>
    </row>
    <row r="13183" spans="21:22">
      <c r="U13183" t="s">
        <v>22296</v>
      </c>
      <c r="V13183" t="s">
        <v>22297</v>
      </c>
    </row>
    <row r="13184" spans="21:22">
      <c r="U13184" t="s">
        <v>22296</v>
      </c>
      <c r="V13184" t="s">
        <v>22297</v>
      </c>
    </row>
    <row r="13185" spans="21:22">
      <c r="U13185" t="s">
        <v>22296</v>
      </c>
      <c r="V13185" t="s">
        <v>22297</v>
      </c>
    </row>
    <row r="13186" spans="21:22">
      <c r="U13186" t="s">
        <v>22296</v>
      </c>
      <c r="V13186" t="s">
        <v>22297</v>
      </c>
    </row>
    <row r="13187" spans="21:22">
      <c r="U13187" t="s">
        <v>22296</v>
      </c>
      <c r="V13187" t="s">
        <v>22297</v>
      </c>
    </row>
    <row r="13188" spans="21:22">
      <c r="U13188" t="s">
        <v>22296</v>
      </c>
      <c r="V13188" t="s">
        <v>22297</v>
      </c>
    </row>
    <row r="13189" spans="21:22">
      <c r="U13189" t="s">
        <v>22296</v>
      </c>
      <c r="V13189" t="s">
        <v>22297</v>
      </c>
    </row>
    <row r="13190" spans="21:22">
      <c r="U13190" t="s">
        <v>22296</v>
      </c>
      <c r="V13190" t="s">
        <v>22297</v>
      </c>
    </row>
    <row r="13191" spans="21:22">
      <c r="U13191" t="s">
        <v>22296</v>
      </c>
      <c r="V13191" t="s">
        <v>22297</v>
      </c>
    </row>
    <row r="13192" spans="21:22">
      <c r="U13192" t="s">
        <v>22296</v>
      </c>
      <c r="V13192" t="s">
        <v>22297</v>
      </c>
    </row>
    <row r="13193" spans="21:22">
      <c r="U13193" t="s">
        <v>22296</v>
      </c>
      <c r="V13193" t="s">
        <v>22297</v>
      </c>
    </row>
    <row r="13194" spans="21:22">
      <c r="U13194" t="s">
        <v>22296</v>
      </c>
      <c r="V13194" t="s">
        <v>22297</v>
      </c>
    </row>
    <row r="13195" spans="21:22">
      <c r="U13195" t="s">
        <v>22296</v>
      </c>
      <c r="V13195" t="s">
        <v>22297</v>
      </c>
    </row>
    <row r="13196" spans="21:22">
      <c r="U13196" t="s">
        <v>22296</v>
      </c>
      <c r="V13196" t="s">
        <v>22297</v>
      </c>
    </row>
    <row r="13197" spans="21:22">
      <c r="U13197" t="s">
        <v>22296</v>
      </c>
      <c r="V13197" t="s">
        <v>22297</v>
      </c>
    </row>
    <row r="13198" spans="21:22">
      <c r="U13198" t="s">
        <v>22296</v>
      </c>
      <c r="V13198" t="s">
        <v>22297</v>
      </c>
    </row>
    <row r="13199" spans="21:22">
      <c r="U13199" t="s">
        <v>22296</v>
      </c>
      <c r="V13199" t="s">
        <v>22297</v>
      </c>
    </row>
    <row r="13200" spans="21:22">
      <c r="U13200" t="s">
        <v>22296</v>
      </c>
      <c r="V13200" t="s">
        <v>22297</v>
      </c>
    </row>
    <row r="13201" spans="21:22">
      <c r="U13201" t="s">
        <v>22296</v>
      </c>
      <c r="V13201" t="s">
        <v>22297</v>
      </c>
    </row>
    <row r="13202" spans="21:22">
      <c r="U13202" t="s">
        <v>22296</v>
      </c>
      <c r="V13202" t="s">
        <v>22297</v>
      </c>
    </row>
    <row r="13203" spans="21:22">
      <c r="U13203" t="s">
        <v>22296</v>
      </c>
      <c r="V13203" t="s">
        <v>22297</v>
      </c>
    </row>
    <row r="13204" spans="21:22">
      <c r="U13204" t="s">
        <v>22296</v>
      </c>
      <c r="V13204" t="s">
        <v>22297</v>
      </c>
    </row>
    <row r="13205" spans="21:22">
      <c r="U13205" t="s">
        <v>22296</v>
      </c>
      <c r="V13205" t="s">
        <v>22297</v>
      </c>
    </row>
    <row r="13206" spans="21:22">
      <c r="U13206" t="s">
        <v>22296</v>
      </c>
      <c r="V13206" t="s">
        <v>22297</v>
      </c>
    </row>
    <row r="13207" spans="21:22">
      <c r="U13207" t="s">
        <v>22296</v>
      </c>
      <c r="V13207" t="s">
        <v>22297</v>
      </c>
    </row>
    <row r="13208" spans="21:22">
      <c r="U13208" t="s">
        <v>22296</v>
      </c>
      <c r="V13208" t="s">
        <v>22297</v>
      </c>
    </row>
    <row r="13209" spans="21:22">
      <c r="U13209" t="s">
        <v>22296</v>
      </c>
      <c r="V13209" t="s">
        <v>22297</v>
      </c>
    </row>
    <row r="13210" spans="21:22">
      <c r="U13210" t="s">
        <v>22296</v>
      </c>
      <c r="V13210" t="s">
        <v>22297</v>
      </c>
    </row>
    <row r="13211" spans="21:22">
      <c r="U13211" t="s">
        <v>22296</v>
      </c>
      <c r="V13211" t="s">
        <v>22297</v>
      </c>
    </row>
    <row r="13212" spans="21:22">
      <c r="U13212" t="s">
        <v>22296</v>
      </c>
      <c r="V13212" t="s">
        <v>22297</v>
      </c>
    </row>
    <row r="13213" spans="21:22">
      <c r="U13213" t="s">
        <v>22296</v>
      </c>
      <c r="V13213" t="s">
        <v>22297</v>
      </c>
    </row>
    <row r="13214" spans="21:22">
      <c r="U13214" t="s">
        <v>22296</v>
      </c>
      <c r="V13214" t="s">
        <v>22297</v>
      </c>
    </row>
    <row r="13215" spans="21:22">
      <c r="U13215" t="s">
        <v>22296</v>
      </c>
      <c r="V13215" t="s">
        <v>22297</v>
      </c>
    </row>
    <row r="13216" spans="21:22">
      <c r="U13216" t="s">
        <v>22296</v>
      </c>
      <c r="V13216" t="s">
        <v>22297</v>
      </c>
    </row>
    <row r="13217" spans="21:22">
      <c r="U13217" t="s">
        <v>22296</v>
      </c>
      <c r="V13217" t="s">
        <v>22297</v>
      </c>
    </row>
    <row r="13218" spans="21:22">
      <c r="U13218" t="s">
        <v>22296</v>
      </c>
      <c r="V13218" t="s">
        <v>22297</v>
      </c>
    </row>
    <row r="13219" spans="21:22">
      <c r="U13219" t="s">
        <v>22296</v>
      </c>
      <c r="V13219" t="s">
        <v>22297</v>
      </c>
    </row>
    <row r="13220" spans="21:22">
      <c r="U13220" t="s">
        <v>22296</v>
      </c>
      <c r="V13220" t="s">
        <v>22297</v>
      </c>
    </row>
    <row r="13221" spans="21:22">
      <c r="U13221" t="s">
        <v>22296</v>
      </c>
      <c r="V13221" t="s">
        <v>22297</v>
      </c>
    </row>
    <row r="13222" spans="21:22">
      <c r="U13222" t="s">
        <v>22296</v>
      </c>
      <c r="V13222" t="s">
        <v>22297</v>
      </c>
    </row>
    <row r="13223" spans="21:22">
      <c r="U13223" t="s">
        <v>22296</v>
      </c>
      <c r="V13223" t="s">
        <v>22297</v>
      </c>
    </row>
    <row r="13224" spans="21:22">
      <c r="U13224" t="s">
        <v>22296</v>
      </c>
      <c r="V13224" t="s">
        <v>22297</v>
      </c>
    </row>
    <row r="13225" spans="21:22">
      <c r="U13225" t="s">
        <v>22296</v>
      </c>
      <c r="V13225" t="s">
        <v>22297</v>
      </c>
    </row>
    <row r="13226" spans="21:22">
      <c r="U13226" t="s">
        <v>22296</v>
      </c>
      <c r="V13226" t="s">
        <v>22297</v>
      </c>
    </row>
    <row r="13227" spans="21:22">
      <c r="U13227" t="s">
        <v>22296</v>
      </c>
      <c r="V13227" t="s">
        <v>22297</v>
      </c>
    </row>
    <row r="13228" spans="21:22">
      <c r="U13228" t="s">
        <v>22296</v>
      </c>
      <c r="V13228" t="s">
        <v>22297</v>
      </c>
    </row>
    <row r="13229" spans="21:22">
      <c r="U13229" t="s">
        <v>22296</v>
      </c>
      <c r="V13229" t="s">
        <v>22297</v>
      </c>
    </row>
    <row r="13230" spans="21:22">
      <c r="U13230" t="s">
        <v>22296</v>
      </c>
      <c r="V13230" t="s">
        <v>22297</v>
      </c>
    </row>
    <row r="13231" spans="21:22">
      <c r="U13231" t="s">
        <v>22296</v>
      </c>
      <c r="V13231" t="s">
        <v>22297</v>
      </c>
    </row>
    <row r="13232" spans="21:22">
      <c r="U13232" t="s">
        <v>22296</v>
      </c>
      <c r="V13232" t="s">
        <v>22297</v>
      </c>
    </row>
    <row r="13233" spans="21:22">
      <c r="U13233" t="s">
        <v>22296</v>
      </c>
      <c r="V13233" t="s">
        <v>22297</v>
      </c>
    </row>
    <row r="13234" spans="21:22">
      <c r="U13234" t="s">
        <v>22296</v>
      </c>
      <c r="V13234" t="s">
        <v>22297</v>
      </c>
    </row>
    <row r="13235" spans="21:22">
      <c r="U13235" t="s">
        <v>22296</v>
      </c>
      <c r="V13235" t="s">
        <v>22297</v>
      </c>
    </row>
    <row r="13236" spans="21:22">
      <c r="U13236" t="s">
        <v>22296</v>
      </c>
      <c r="V13236" t="s">
        <v>22297</v>
      </c>
    </row>
    <row r="13237" spans="21:22">
      <c r="U13237" t="s">
        <v>22296</v>
      </c>
      <c r="V13237" t="s">
        <v>22297</v>
      </c>
    </row>
    <row r="13238" spans="21:22">
      <c r="U13238" t="s">
        <v>22296</v>
      </c>
      <c r="V13238" t="s">
        <v>22297</v>
      </c>
    </row>
    <row r="13239" spans="21:22">
      <c r="U13239" t="s">
        <v>22296</v>
      </c>
      <c r="V13239" t="s">
        <v>22297</v>
      </c>
    </row>
    <row r="13240" spans="21:22">
      <c r="U13240" t="s">
        <v>22296</v>
      </c>
      <c r="V13240" t="s">
        <v>22297</v>
      </c>
    </row>
    <row r="13241" spans="21:22">
      <c r="U13241" t="s">
        <v>22296</v>
      </c>
      <c r="V13241" t="s">
        <v>22297</v>
      </c>
    </row>
    <row r="13242" spans="21:22">
      <c r="U13242" t="s">
        <v>22296</v>
      </c>
      <c r="V13242" t="s">
        <v>22297</v>
      </c>
    </row>
    <row r="13243" spans="21:22">
      <c r="U13243" t="s">
        <v>22296</v>
      </c>
      <c r="V13243" t="s">
        <v>22297</v>
      </c>
    </row>
    <row r="13244" spans="21:22">
      <c r="U13244" t="s">
        <v>22296</v>
      </c>
      <c r="V13244" t="s">
        <v>22297</v>
      </c>
    </row>
    <row r="13245" spans="21:22">
      <c r="U13245" t="s">
        <v>22296</v>
      </c>
      <c r="V13245" t="s">
        <v>22297</v>
      </c>
    </row>
    <row r="13246" spans="21:22">
      <c r="U13246" t="s">
        <v>22296</v>
      </c>
      <c r="V13246" t="s">
        <v>22297</v>
      </c>
    </row>
    <row r="13247" spans="21:22">
      <c r="U13247" t="s">
        <v>22296</v>
      </c>
      <c r="V13247" t="s">
        <v>22297</v>
      </c>
    </row>
    <row r="13248" spans="21:22">
      <c r="U13248" t="s">
        <v>22296</v>
      </c>
      <c r="V13248" t="s">
        <v>22297</v>
      </c>
    </row>
    <row r="13249" spans="21:22">
      <c r="U13249" t="s">
        <v>22296</v>
      </c>
      <c r="V13249" t="s">
        <v>22297</v>
      </c>
    </row>
    <row r="13250" spans="21:22">
      <c r="U13250" t="s">
        <v>22296</v>
      </c>
      <c r="V13250" t="s">
        <v>22297</v>
      </c>
    </row>
    <row r="13251" spans="21:22">
      <c r="U13251" t="s">
        <v>22296</v>
      </c>
      <c r="V13251" t="s">
        <v>22297</v>
      </c>
    </row>
    <row r="13252" spans="21:22">
      <c r="U13252" t="s">
        <v>22296</v>
      </c>
      <c r="V13252" t="s">
        <v>22297</v>
      </c>
    </row>
    <row r="13253" spans="21:22">
      <c r="U13253" t="s">
        <v>22296</v>
      </c>
      <c r="V13253" t="s">
        <v>22297</v>
      </c>
    </row>
    <row r="13254" spans="21:22">
      <c r="U13254" t="s">
        <v>22296</v>
      </c>
      <c r="V13254" t="s">
        <v>22297</v>
      </c>
    </row>
    <row r="13255" spans="21:22">
      <c r="U13255" t="s">
        <v>22296</v>
      </c>
      <c r="V13255" t="s">
        <v>22297</v>
      </c>
    </row>
    <row r="13256" spans="21:22">
      <c r="U13256" t="s">
        <v>22296</v>
      </c>
      <c r="V13256" t="s">
        <v>22297</v>
      </c>
    </row>
    <row r="13257" spans="21:22">
      <c r="U13257" t="s">
        <v>22296</v>
      </c>
      <c r="V13257" t="s">
        <v>22297</v>
      </c>
    </row>
    <row r="13258" spans="21:22">
      <c r="U13258" t="s">
        <v>22296</v>
      </c>
      <c r="V13258" t="s">
        <v>22297</v>
      </c>
    </row>
    <row r="13259" spans="21:22">
      <c r="U13259" t="s">
        <v>22296</v>
      </c>
      <c r="V13259" t="s">
        <v>22297</v>
      </c>
    </row>
    <row r="13260" spans="21:22">
      <c r="U13260" t="s">
        <v>22296</v>
      </c>
      <c r="V13260" t="s">
        <v>22297</v>
      </c>
    </row>
    <row r="13261" spans="21:22">
      <c r="U13261" t="s">
        <v>22296</v>
      </c>
      <c r="V13261" t="s">
        <v>22297</v>
      </c>
    </row>
    <row r="13262" spans="21:22">
      <c r="U13262" t="s">
        <v>22296</v>
      </c>
      <c r="V13262" t="s">
        <v>22297</v>
      </c>
    </row>
    <row r="13263" spans="21:22">
      <c r="U13263" t="s">
        <v>22296</v>
      </c>
      <c r="V13263" t="s">
        <v>22297</v>
      </c>
    </row>
    <row r="13264" spans="21:22">
      <c r="U13264" t="s">
        <v>22296</v>
      </c>
      <c r="V13264" t="s">
        <v>22297</v>
      </c>
    </row>
    <row r="13265" spans="21:22">
      <c r="U13265" t="s">
        <v>22296</v>
      </c>
      <c r="V13265" t="s">
        <v>22297</v>
      </c>
    </row>
    <row r="13266" spans="21:22">
      <c r="U13266" t="s">
        <v>22296</v>
      </c>
      <c r="V13266" t="s">
        <v>22297</v>
      </c>
    </row>
    <row r="13267" spans="21:22">
      <c r="U13267" t="s">
        <v>22296</v>
      </c>
      <c r="V13267" t="s">
        <v>22297</v>
      </c>
    </row>
    <row r="13268" spans="21:22">
      <c r="U13268" t="s">
        <v>22296</v>
      </c>
      <c r="V13268" t="s">
        <v>22297</v>
      </c>
    </row>
    <row r="13269" spans="21:22">
      <c r="U13269" t="s">
        <v>22296</v>
      </c>
      <c r="V13269" t="s">
        <v>22297</v>
      </c>
    </row>
    <row r="13270" spans="21:22">
      <c r="U13270" t="s">
        <v>22296</v>
      </c>
      <c r="V13270" t="s">
        <v>22297</v>
      </c>
    </row>
    <row r="13271" spans="21:22">
      <c r="U13271" t="s">
        <v>22296</v>
      </c>
      <c r="V13271" t="s">
        <v>22297</v>
      </c>
    </row>
    <row r="13272" spans="21:22">
      <c r="U13272" t="s">
        <v>22296</v>
      </c>
      <c r="V13272" t="s">
        <v>22297</v>
      </c>
    </row>
    <row r="13273" spans="21:22">
      <c r="U13273" t="s">
        <v>22296</v>
      </c>
      <c r="V13273" t="s">
        <v>22297</v>
      </c>
    </row>
    <row r="13274" spans="21:22">
      <c r="U13274" t="s">
        <v>22296</v>
      </c>
      <c r="V13274" t="s">
        <v>22297</v>
      </c>
    </row>
    <row r="13275" spans="21:22">
      <c r="U13275" t="s">
        <v>22296</v>
      </c>
      <c r="V13275" t="s">
        <v>22297</v>
      </c>
    </row>
    <row r="13276" spans="21:22">
      <c r="U13276" t="s">
        <v>22296</v>
      </c>
      <c r="V13276" t="s">
        <v>22297</v>
      </c>
    </row>
    <row r="13277" spans="21:22">
      <c r="U13277" t="s">
        <v>22296</v>
      </c>
      <c r="V13277" t="s">
        <v>22297</v>
      </c>
    </row>
    <row r="13278" spans="21:22">
      <c r="U13278" t="s">
        <v>22296</v>
      </c>
      <c r="V13278" t="s">
        <v>22297</v>
      </c>
    </row>
    <row r="13279" spans="21:22">
      <c r="U13279" t="s">
        <v>22296</v>
      </c>
      <c r="V13279" t="s">
        <v>22297</v>
      </c>
    </row>
    <row r="13280" spans="21:22">
      <c r="U13280" t="s">
        <v>22296</v>
      </c>
      <c r="V13280" t="s">
        <v>22297</v>
      </c>
    </row>
    <row r="13281" spans="21:22">
      <c r="U13281" t="s">
        <v>22296</v>
      </c>
      <c r="V13281" t="s">
        <v>22297</v>
      </c>
    </row>
    <row r="13282" spans="21:22">
      <c r="U13282" t="s">
        <v>22296</v>
      </c>
      <c r="V13282" t="s">
        <v>22297</v>
      </c>
    </row>
    <row r="13283" spans="21:22">
      <c r="U13283" t="s">
        <v>22296</v>
      </c>
      <c r="V13283" t="s">
        <v>22297</v>
      </c>
    </row>
    <row r="13284" spans="21:22">
      <c r="U13284" t="s">
        <v>22296</v>
      </c>
      <c r="V13284" t="s">
        <v>22297</v>
      </c>
    </row>
    <row r="13285" spans="21:22">
      <c r="U13285" t="s">
        <v>22296</v>
      </c>
      <c r="V13285" t="s">
        <v>22297</v>
      </c>
    </row>
    <row r="13286" spans="21:22">
      <c r="U13286" t="s">
        <v>22296</v>
      </c>
      <c r="V13286" t="s">
        <v>22297</v>
      </c>
    </row>
    <row r="13287" spans="21:22">
      <c r="U13287" t="s">
        <v>22296</v>
      </c>
      <c r="V13287" t="s">
        <v>22297</v>
      </c>
    </row>
    <row r="13288" spans="21:22">
      <c r="U13288" t="s">
        <v>22296</v>
      </c>
      <c r="V13288" t="s">
        <v>22297</v>
      </c>
    </row>
    <row r="13289" spans="21:22">
      <c r="U13289" t="s">
        <v>22296</v>
      </c>
      <c r="V13289" t="s">
        <v>22297</v>
      </c>
    </row>
    <row r="13290" spans="21:22">
      <c r="U13290" t="s">
        <v>22296</v>
      </c>
      <c r="V13290" t="s">
        <v>22297</v>
      </c>
    </row>
    <row r="13291" spans="21:22">
      <c r="U13291" t="s">
        <v>22296</v>
      </c>
      <c r="V13291" t="s">
        <v>22297</v>
      </c>
    </row>
    <row r="13292" spans="21:22">
      <c r="U13292" t="s">
        <v>22296</v>
      </c>
      <c r="V13292" t="s">
        <v>22297</v>
      </c>
    </row>
    <row r="13293" spans="21:22">
      <c r="U13293" t="s">
        <v>22296</v>
      </c>
      <c r="V13293" t="s">
        <v>22297</v>
      </c>
    </row>
    <row r="13294" spans="21:22">
      <c r="U13294" t="s">
        <v>22296</v>
      </c>
      <c r="V13294" t="s">
        <v>22297</v>
      </c>
    </row>
    <row r="13295" spans="21:22">
      <c r="U13295" t="s">
        <v>22296</v>
      </c>
      <c r="V13295" t="s">
        <v>22297</v>
      </c>
    </row>
    <row r="13296" spans="21:22">
      <c r="U13296" t="s">
        <v>22296</v>
      </c>
      <c r="V13296" t="s">
        <v>22297</v>
      </c>
    </row>
    <row r="13297" spans="21:22">
      <c r="U13297" t="s">
        <v>22296</v>
      </c>
      <c r="V13297" t="s">
        <v>22297</v>
      </c>
    </row>
    <row r="13298" spans="21:22">
      <c r="U13298" t="s">
        <v>22296</v>
      </c>
      <c r="V13298" t="s">
        <v>22297</v>
      </c>
    </row>
    <row r="13299" spans="21:22">
      <c r="U13299" t="s">
        <v>22296</v>
      </c>
      <c r="V13299" t="s">
        <v>22297</v>
      </c>
    </row>
    <row r="13300" spans="21:22">
      <c r="U13300" t="s">
        <v>22296</v>
      </c>
      <c r="V13300" t="s">
        <v>22297</v>
      </c>
    </row>
    <row r="13301" spans="21:22">
      <c r="U13301" t="s">
        <v>22296</v>
      </c>
      <c r="V13301" t="s">
        <v>22297</v>
      </c>
    </row>
    <row r="13302" spans="21:22">
      <c r="U13302" t="s">
        <v>22296</v>
      </c>
      <c r="V13302" t="s">
        <v>22297</v>
      </c>
    </row>
    <row r="13303" spans="21:22">
      <c r="U13303" t="s">
        <v>22296</v>
      </c>
      <c r="V13303" t="s">
        <v>22297</v>
      </c>
    </row>
    <row r="13304" spans="21:22">
      <c r="U13304" t="s">
        <v>22296</v>
      </c>
      <c r="V13304" t="s">
        <v>22297</v>
      </c>
    </row>
    <row r="13305" spans="21:22">
      <c r="U13305" t="s">
        <v>22296</v>
      </c>
      <c r="V13305" t="s">
        <v>22297</v>
      </c>
    </row>
    <row r="13306" spans="21:22">
      <c r="U13306" t="s">
        <v>22296</v>
      </c>
      <c r="V13306" t="s">
        <v>22297</v>
      </c>
    </row>
    <row r="13307" spans="21:22">
      <c r="U13307" t="s">
        <v>22296</v>
      </c>
      <c r="V13307" t="s">
        <v>22297</v>
      </c>
    </row>
    <row r="13308" spans="21:22">
      <c r="U13308" t="s">
        <v>22296</v>
      </c>
      <c r="V13308" t="s">
        <v>22297</v>
      </c>
    </row>
    <row r="13309" spans="21:22">
      <c r="U13309" t="s">
        <v>22296</v>
      </c>
      <c r="V13309" t="s">
        <v>22297</v>
      </c>
    </row>
    <row r="13310" spans="21:22">
      <c r="U13310" t="s">
        <v>22296</v>
      </c>
      <c r="V13310" t="s">
        <v>22297</v>
      </c>
    </row>
    <row r="13311" spans="21:22">
      <c r="U13311" t="s">
        <v>22296</v>
      </c>
      <c r="V13311" t="s">
        <v>22297</v>
      </c>
    </row>
    <row r="13312" spans="21:22">
      <c r="U13312" t="s">
        <v>22296</v>
      </c>
      <c r="V13312" t="s">
        <v>22297</v>
      </c>
    </row>
    <row r="13313" spans="21:22">
      <c r="U13313" t="s">
        <v>22296</v>
      </c>
      <c r="V13313" t="s">
        <v>22297</v>
      </c>
    </row>
    <row r="13314" spans="21:22">
      <c r="U13314" t="s">
        <v>22296</v>
      </c>
      <c r="V13314" t="s">
        <v>22297</v>
      </c>
    </row>
    <row r="13315" spans="21:22">
      <c r="U13315" t="s">
        <v>22296</v>
      </c>
      <c r="V13315" t="s">
        <v>22297</v>
      </c>
    </row>
    <row r="13316" spans="21:22">
      <c r="U13316" t="s">
        <v>22296</v>
      </c>
      <c r="V13316" t="s">
        <v>22297</v>
      </c>
    </row>
    <row r="13317" spans="21:22">
      <c r="U13317" t="s">
        <v>22296</v>
      </c>
      <c r="V13317" t="s">
        <v>22297</v>
      </c>
    </row>
    <row r="13318" spans="21:22">
      <c r="U13318" t="s">
        <v>22296</v>
      </c>
      <c r="V13318" t="s">
        <v>22297</v>
      </c>
    </row>
    <row r="13319" spans="21:22">
      <c r="U13319" t="s">
        <v>22296</v>
      </c>
      <c r="V13319" t="s">
        <v>22297</v>
      </c>
    </row>
    <row r="13320" spans="21:22">
      <c r="U13320" t="s">
        <v>22296</v>
      </c>
      <c r="V13320" t="s">
        <v>22297</v>
      </c>
    </row>
    <row r="13321" spans="21:22">
      <c r="U13321" t="s">
        <v>22296</v>
      </c>
      <c r="V13321" t="s">
        <v>22297</v>
      </c>
    </row>
    <row r="13322" spans="21:22">
      <c r="U13322" t="s">
        <v>22296</v>
      </c>
      <c r="V13322" t="s">
        <v>22297</v>
      </c>
    </row>
    <row r="13323" spans="21:22">
      <c r="U13323" t="s">
        <v>22296</v>
      </c>
      <c r="V13323" t="s">
        <v>22297</v>
      </c>
    </row>
    <row r="13324" spans="21:22">
      <c r="U13324" t="s">
        <v>22296</v>
      </c>
      <c r="V13324" t="s">
        <v>22297</v>
      </c>
    </row>
    <row r="13325" spans="21:22">
      <c r="U13325" t="s">
        <v>22296</v>
      </c>
      <c r="V13325" t="s">
        <v>22297</v>
      </c>
    </row>
    <row r="13326" spans="21:22">
      <c r="U13326" t="s">
        <v>22296</v>
      </c>
      <c r="V13326" t="s">
        <v>22297</v>
      </c>
    </row>
    <row r="13327" spans="21:22">
      <c r="U13327" t="s">
        <v>22296</v>
      </c>
      <c r="V13327" t="s">
        <v>22297</v>
      </c>
    </row>
    <row r="13328" spans="21:22">
      <c r="U13328" t="s">
        <v>22296</v>
      </c>
      <c r="V13328" t="s">
        <v>22297</v>
      </c>
    </row>
    <row r="13329" spans="21:22">
      <c r="U13329" t="s">
        <v>22296</v>
      </c>
      <c r="V13329" t="s">
        <v>22297</v>
      </c>
    </row>
    <row r="13330" spans="21:22">
      <c r="U13330" t="s">
        <v>22296</v>
      </c>
      <c r="V13330" t="s">
        <v>22297</v>
      </c>
    </row>
    <row r="13331" spans="21:22">
      <c r="U13331" t="s">
        <v>22296</v>
      </c>
      <c r="V13331" t="s">
        <v>22297</v>
      </c>
    </row>
    <row r="13332" spans="21:22">
      <c r="U13332" t="s">
        <v>22296</v>
      </c>
      <c r="V13332" t="s">
        <v>22297</v>
      </c>
    </row>
    <row r="13333" spans="21:22">
      <c r="U13333" t="s">
        <v>22296</v>
      </c>
      <c r="V13333" t="s">
        <v>22297</v>
      </c>
    </row>
    <row r="13334" spans="21:22">
      <c r="U13334" t="s">
        <v>22296</v>
      </c>
      <c r="V13334" t="s">
        <v>22297</v>
      </c>
    </row>
    <row r="13335" spans="21:22">
      <c r="U13335" t="s">
        <v>22296</v>
      </c>
      <c r="V13335" t="s">
        <v>22297</v>
      </c>
    </row>
    <row r="13336" spans="21:22">
      <c r="U13336" t="s">
        <v>22296</v>
      </c>
      <c r="V13336" t="s">
        <v>22297</v>
      </c>
    </row>
    <row r="13337" spans="21:22">
      <c r="U13337" t="s">
        <v>22296</v>
      </c>
      <c r="V13337" t="s">
        <v>22297</v>
      </c>
    </row>
    <row r="13338" spans="21:22">
      <c r="U13338" t="s">
        <v>22296</v>
      </c>
      <c r="V13338" t="s">
        <v>22297</v>
      </c>
    </row>
    <row r="13339" spans="21:22">
      <c r="U13339" t="s">
        <v>22296</v>
      </c>
      <c r="V13339" t="s">
        <v>22297</v>
      </c>
    </row>
    <row r="13340" spans="21:22">
      <c r="U13340" t="s">
        <v>22296</v>
      </c>
      <c r="V13340" t="s">
        <v>22297</v>
      </c>
    </row>
    <row r="13341" spans="21:22">
      <c r="U13341" t="s">
        <v>22296</v>
      </c>
      <c r="V13341" t="s">
        <v>22297</v>
      </c>
    </row>
    <row r="13342" spans="21:22">
      <c r="U13342" t="s">
        <v>22296</v>
      </c>
      <c r="V13342" t="s">
        <v>22297</v>
      </c>
    </row>
    <row r="13343" spans="21:22">
      <c r="U13343" t="s">
        <v>22296</v>
      </c>
      <c r="V13343" t="s">
        <v>22297</v>
      </c>
    </row>
    <row r="13344" spans="21:22">
      <c r="U13344" t="s">
        <v>22296</v>
      </c>
      <c r="V13344" t="s">
        <v>22297</v>
      </c>
    </row>
    <row r="13345" spans="21:22">
      <c r="U13345" t="s">
        <v>22296</v>
      </c>
      <c r="V13345" t="s">
        <v>22297</v>
      </c>
    </row>
    <row r="13346" spans="21:22">
      <c r="U13346" t="s">
        <v>22296</v>
      </c>
      <c r="V13346" t="s">
        <v>22297</v>
      </c>
    </row>
    <row r="13347" spans="21:22">
      <c r="U13347" t="s">
        <v>22296</v>
      </c>
      <c r="V13347" t="s">
        <v>22297</v>
      </c>
    </row>
    <row r="13348" spans="21:22">
      <c r="U13348" t="s">
        <v>22296</v>
      </c>
      <c r="V13348" t="s">
        <v>22297</v>
      </c>
    </row>
    <row r="13349" spans="21:22">
      <c r="U13349" t="s">
        <v>22296</v>
      </c>
      <c r="V13349" t="s">
        <v>22297</v>
      </c>
    </row>
    <row r="13350" spans="21:22">
      <c r="U13350" t="s">
        <v>22296</v>
      </c>
      <c r="V13350" t="s">
        <v>22297</v>
      </c>
    </row>
    <row r="13351" spans="21:22">
      <c r="U13351" t="s">
        <v>22296</v>
      </c>
      <c r="V13351" t="s">
        <v>22297</v>
      </c>
    </row>
    <row r="13352" spans="21:22">
      <c r="U13352" t="s">
        <v>22296</v>
      </c>
      <c r="V13352" t="s">
        <v>22297</v>
      </c>
    </row>
    <row r="13353" spans="21:22">
      <c r="U13353" t="s">
        <v>22296</v>
      </c>
      <c r="V13353" t="s">
        <v>22297</v>
      </c>
    </row>
    <row r="13354" spans="21:22">
      <c r="U13354" t="s">
        <v>22296</v>
      </c>
      <c r="V13354" t="s">
        <v>22297</v>
      </c>
    </row>
    <row r="13355" spans="21:22">
      <c r="U13355" t="s">
        <v>22296</v>
      </c>
      <c r="V13355" t="s">
        <v>22297</v>
      </c>
    </row>
    <row r="13356" spans="21:22">
      <c r="U13356" t="s">
        <v>22322</v>
      </c>
      <c r="V13356" t="s">
        <v>22323</v>
      </c>
    </row>
    <row r="13357" spans="21:22">
      <c r="U13357" t="s">
        <v>22322</v>
      </c>
      <c r="V13357" t="s">
        <v>22323</v>
      </c>
    </row>
    <row r="13358" spans="21:22">
      <c r="U13358" t="s">
        <v>22322</v>
      </c>
      <c r="V13358" t="s">
        <v>22323</v>
      </c>
    </row>
    <row r="13359" spans="21:22">
      <c r="U13359" t="s">
        <v>22322</v>
      </c>
      <c r="V13359" t="s">
        <v>22323</v>
      </c>
    </row>
    <row r="13360" spans="21:22">
      <c r="U13360" t="s">
        <v>22322</v>
      </c>
      <c r="V13360" t="s">
        <v>22323</v>
      </c>
    </row>
    <row r="13361" spans="21:22">
      <c r="U13361" t="s">
        <v>22322</v>
      </c>
      <c r="V13361" t="s">
        <v>22323</v>
      </c>
    </row>
    <row r="13362" spans="21:22">
      <c r="U13362" t="s">
        <v>22322</v>
      </c>
      <c r="V13362" t="s">
        <v>22323</v>
      </c>
    </row>
    <row r="13363" spans="21:22">
      <c r="U13363" t="s">
        <v>22322</v>
      </c>
      <c r="V13363" t="s">
        <v>22323</v>
      </c>
    </row>
    <row r="13364" spans="21:22">
      <c r="U13364" t="s">
        <v>22322</v>
      </c>
      <c r="V13364" t="s">
        <v>22323</v>
      </c>
    </row>
    <row r="13365" spans="21:22">
      <c r="U13365" t="s">
        <v>22322</v>
      </c>
      <c r="V13365" t="s">
        <v>22323</v>
      </c>
    </row>
    <row r="13366" spans="21:22">
      <c r="U13366" t="s">
        <v>22322</v>
      </c>
      <c r="V13366" t="s">
        <v>22323</v>
      </c>
    </row>
    <row r="13367" spans="21:22">
      <c r="U13367" t="s">
        <v>22322</v>
      </c>
      <c r="V13367" t="s">
        <v>22323</v>
      </c>
    </row>
    <row r="13368" spans="21:22">
      <c r="U13368" t="s">
        <v>22322</v>
      </c>
      <c r="V13368" t="s">
        <v>22323</v>
      </c>
    </row>
    <row r="13369" spans="21:22">
      <c r="U13369" t="s">
        <v>22322</v>
      </c>
      <c r="V13369" t="s">
        <v>22323</v>
      </c>
    </row>
    <row r="13370" spans="21:22">
      <c r="U13370" t="s">
        <v>22322</v>
      </c>
      <c r="V13370" t="s">
        <v>22323</v>
      </c>
    </row>
    <row r="13371" spans="21:22">
      <c r="U13371" t="s">
        <v>22322</v>
      </c>
      <c r="V13371" t="s">
        <v>22323</v>
      </c>
    </row>
    <row r="13372" spans="21:22">
      <c r="U13372" t="s">
        <v>22322</v>
      </c>
      <c r="V13372" t="s">
        <v>22323</v>
      </c>
    </row>
    <row r="13373" spans="21:22">
      <c r="U13373" t="s">
        <v>22322</v>
      </c>
      <c r="V13373" t="s">
        <v>22323</v>
      </c>
    </row>
    <row r="13374" spans="21:22">
      <c r="U13374" t="s">
        <v>22322</v>
      </c>
      <c r="V13374" t="s">
        <v>22323</v>
      </c>
    </row>
    <row r="13375" spans="21:22">
      <c r="U13375" t="s">
        <v>22322</v>
      </c>
      <c r="V13375" t="s">
        <v>22323</v>
      </c>
    </row>
    <row r="13376" spans="21:22">
      <c r="U13376" t="s">
        <v>22322</v>
      </c>
      <c r="V13376" t="s">
        <v>22323</v>
      </c>
    </row>
    <row r="13377" spans="21:22">
      <c r="U13377" t="s">
        <v>22322</v>
      </c>
      <c r="V13377" t="s">
        <v>22323</v>
      </c>
    </row>
    <row r="13378" spans="21:22">
      <c r="U13378" t="s">
        <v>22322</v>
      </c>
      <c r="V13378" t="s">
        <v>22323</v>
      </c>
    </row>
    <row r="13379" spans="21:22">
      <c r="U13379" t="s">
        <v>22322</v>
      </c>
      <c r="V13379" t="s">
        <v>22323</v>
      </c>
    </row>
    <row r="13380" spans="21:22">
      <c r="U13380" t="s">
        <v>22322</v>
      </c>
      <c r="V13380" t="s">
        <v>22323</v>
      </c>
    </row>
    <row r="13381" spans="21:22">
      <c r="U13381" t="s">
        <v>22322</v>
      </c>
      <c r="V13381" t="s">
        <v>22323</v>
      </c>
    </row>
    <row r="13382" spans="21:22">
      <c r="U13382" t="s">
        <v>22322</v>
      </c>
      <c r="V13382" t="s">
        <v>22323</v>
      </c>
    </row>
    <row r="13383" spans="21:22">
      <c r="U13383" t="s">
        <v>22322</v>
      </c>
      <c r="V13383" t="s">
        <v>22323</v>
      </c>
    </row>
    <row r="13384" spans="21:22">
      <c r="U13384" t="s">
        <v>22322</v>
      </c>
      <c r="V13384" t="s">
        <v>22323</v>
      </c>
    </row>
    <row r="13385" spans="21:22">
      <c r="U13385" t="s">
        <v>22322</v>
      </c>
      <c r="V13385" t="s">
        <v>22323</v>
      </c>
    </row>
    <row r="13386" spans="21:22">
      <c r="U13386" t="s">
        <v>22322</v>
      </c>
      <c r="V13386" t="s">
        <v>22323</v>
      </c>
    </row>
    <row r="13387" spans="21:22">
      <c r="U13387" t="s">
        <v>22322</v>
      </c>
      <c r="V13387" t="s">
        <v>22323</v>
      </c>
    </row>
    <row r="13388" spans="21:22">
      <c r="U13388" t="s">
        <v>22322</v>
      </c>
      <c r="V13388" t="s">
        <v>22323</v>
      </c>
    </row>
    <row r="13389" spans="21:22">
      <c r="U13389" t="s">
        <v>22322</v>
      </c>
      <c r="V13389" t="s">
        <v>22323</v>
      </c>
    </row>
    <row r="13390" spans="21:22">
      <c r="U13390" t="s">
        <v>22322</v>
      </c>
      <c r="V13390" t="s">
        <v>22323</v>
      </c>
    </row>
    <row r="13391" spans="21:22">
      <c r="U13391" t="s">
        <v>22322</v>
      </c>
      <c r="V13391" t="s">
        <v>22323</v>
      </c>
    </row>
    <row r="13392" spans="21:22">
      <c r="U13392" t="s">
        <v>22322</v>
      </c>
      <c r="V13392" t="s">
        <v>22323</v>
      </c>
    </row>
    <row r="13393" spans="21:22">
      <c r="U13393" t="s">
        <v>22322</v>
      </c>
      <c r="V13393" t="s">
        <v>22323</v>
      </c>
    </row>
    <row r="13394" spans="21:22">
      <c r="U13394" t="s">
        <v>22322</v>
      </c>
      <c r="V13394" t="s">
        <v>22323</v>
      </c>
    </row>
    <row r="13395" spans="21:22">
      <c r="U13395" t="s">
        <v>22322</v>
      </c>
      <c r="V13395" t="s">
        <v>22323</v>
      </c>
    </row>
    <row r="13396" spans="21:22">
      <c r="U13396" t="s">
        <v>22322</v>
      </c>
      <c r="V13396" t="s">
        <v>22323</v>
      </c>
    </row>
    <row r="13397" spans="21:22">
      <c r="U13397" t="s">
        <v>22322</v>
      </c>
      <c r="V13397" t="s">
        <v>22323</v>
      </c>
    </row>
    <row r="13398" spans="21:22">
      <c r="U13398" t="s">
        <v>22322</v>
      </c>
      <c r="V13398" t="s">
        <v>22323</v>
      </c>
    </row>
    <row r="13399" spans="21:22">
      <c r="U13399" t="s">
        <v>22322</v>
      </c>
      <c r="V13399" t="s">
        <v>22323</v>
      </c>
    </row>
    <row r="13400" spans="21:22">
      <c r="U13400" t="s">
        <v>22322</v>
      </c>
      <c r="V13400" t="s">
        <v>22323</v>
      </c>
    </row>
    <row r="13401" spans="21:22">
      <c r="U13401" t="s">
        <v>22322</v>
      </c>
      <c r="V13401" t="s">
        <v>22323</v>
      </c>
    </row>
    <row r="13402" spans="21:22">
      <c r="U13402" t="s">
        <v>22322</v>
      </c>
      <c r="V13402" t="s">
        <v>22323</v>
      </c>
    </row>
    <row r="13403" spans="21:22">
      <c r="U13403" t="s">
        <v>22322</v>
      </c>
      <c r="V13403" t="s">
        <v>22323</v>
      </c>
    </row>
    <row r="13404" spans="21:22">
      <c r="U13404" t="s">
        <v>22322</v>
      </c>
      <c r="V13404" t="s">
        <v>22323</v>
      </c>
    </row>
    <row r="13405" spans="21:22">
      <c r="U13405" t="s">
        <v>22322</v>
      </c>
      <c r="V13405" t="s">
        <v>22323</v>
      </c>
    </row>
    <row r="13406" spans="21:22">
      <c r="U13406" t="s">
        <v>22322</v>
      </c>
      <c r="V13406" t="s">
        <v>22323</v>
      </c>
    </row>
    <row r="13407" spans="21:22">
      <c r="U13407" t="s">
        <v>22322</v>
      </c>
      <c r="V13407" t="s">
        <v>22323</v>
      </c>
    </row>
    <row r="13408" spans="21:22">
      <c r="U13408" t="s">
        <v>22322</v>
      </c>
      <c r="V13408" t="s">
        <v>22323</v>
      </c>
    </row>
    <row r="13409" spans="21:22">
      <c r="U13409" t="s">
        <v>22322</v>
      </c>
      <c r="V13409" t="s">
        <v>22323</v>
      </c>
    </row>
    <row r="13410" spans="21:22">
      <c r="U13410" t="s">
        <v>22322</v>
      </c>
      <c r="V13410" t="s">
        <v>22323</v>
      </c>
    </row>
    <row r="13411" spans="21:22">
      <c r="U13411" t="s">
        <v>22322</v>
      </c>
      <c r="V13411" t="s">
        <v>22323</v>
      </c>
    </row>
    <row r="13412" spans="21:22">
      <c r="U13412" t="s">
        <v>22322</v>
      </c>
      <c r="V13412" t="s">
        <v>22323</v>
      </c>
    </row>
    <row r="13413" spans="21:22">
      <c r="U13413" t="s">
        <v>22322</v>
      </c>
      <c r="V13413" t="s">
        <v>22323</v>
      </c>
    </row>
    <row r="13414" spans="21:22">
      <c r="U13414" t="s">
        <v>22322</v>
      </c>
      <c r="V13414" t="s">
        <v>22323</v>
      </c>
    </row>
    <row r="13415" spans="21:22">
      <c r="U13415" t="s">
        <v>22322</v>
      </c>
      <c r="V13415" t="s">
        <v>22323</v>
      </c>
    </row>
    <row r="13416" spans="21:22">
      <c r="U13416" t="s">
        <v>22322</v>
      </c>
      <c r="V13416" t="s">
        <v>22323</v>
      </c>
    </row>
    <row r="13417" spans="21:22">
      <c r="U13417" t="s">
        <v>22322</v>
      </c>
      <c r="V13417" t="s">
        <v>22323</v>
      </c>
    </row>
    <row r="13418" spans="21:22">
      <c r="U13418" t="s">
        <v>22322</v>
      </c>
      <c r="V13418" t="s">
        <v>22323</v>
      </c>
    </row>
    <row r="13419" spans="21:22">
      <c r="U13419" t="s">
        <v>22322</v>
      </c>
      <c r="V13419" t="s">
        <v>22323</v>
      </c>
    </row>
    <row r="13420" spans="21:22">
      <c r="U13420" t="s">
        <v>22322</v>
      </c>
      <c r="V13420" t="s">
        <v>22323</v>
      </c>
    </row>
    <row r="13421" spans="21:22">
      <c r="U13421" t="s">
        <v>22322</v>
      </c>
      <c r="V13421" t="s">
        <v>22323</v>
      </c>
    </row>
    <row r="13422" spans="21:22">
      <c r="U13422" t="s">
        <v>22322</v>
      </c>
      <c r="V13422" t="s">
        <v>22323</v>
      </c>
    </row>
    <row r="13423" spans="21:22">
      <c r="U13423" t="s">
        <v>22322</v>
      </c>
      <c r="V13423" t="s">
        <v>22323</v>
      </c>
    </row>
    <row r="13424" spans="21:22">
      <c r="U13424" t="s">
        <v>22322</v>
      </c>
      <c r="V13424" t="s">
        <v>22323</v>
      </c>
    </row>
    <row r="13425" spans="21:22">
      <c r="U13425" t="s">
        <v>22322</v>
      </c>
      <c r="V13425" t="s">
        <v>22323</v>
      </c>
    </row>
    <row r="13426" spans="21:22">
      <c r="U13426" t="s">
        <v>22322</v>
      </c>
      <c r="V13426" t="s">
        <v>22323</v>
      </c>
    </row>
    <row r="13427" spans="21:22">
      <c r="U13427" t="s">
        <v>22322</v>
      </c>
      <c r="V13427" t="s">
        <v>22323</v>
      </c>
    </row>
    <row r="13428" spans="21:22">
      <c r="U13428" t="s">
        <v>22322</v>
      </c>
      <c r="V13428" t="s">
        <v>22323</v>
      </c>
    </row>
    <row r="13429" spans="21:22">
      <c r="U13429" t="s">
        <v>22322</v>
      </c>
      <c r="V13429" t="s">
        <v>22323</v>
      </c>
    </row>
    <row r="13430" spans="21:22">
      <c r="U13430" t="s">
        <v>22322</v>
      </c>
      <c r="V13430" t="s">
        <v>22323</v>
      </c>
    </row>
    <row r="13431" spans="21:22">
      <c r="U13431" t="s">
        <v>22322</v>
      </c>
      <c r="V13431" t="s">
        <v>22323</v>
      </c>
    </row>
    <row r="13432" spans="21:22">
      <c r="U13432" t="s">
        <v>22322</v>
      </c>
      <c r="V13432" t="s">
        <v>22323</v>
      </c>
    </row>
    <row r="13433" spans="21:22">
      <c r="U13433" t="s">
        <v>22322</v>
      </c>
      <c r="V13433" t="s">
        <v>22323</v>
      </c>
    </row>
    <row r="13434" spans="21:22">
      <c r="U13434" t="s">
        <v>22322</v>
      </c>
      <c r="V13434" t="s">
        <v>22323</v>
      </c>
    </row>
    <row r="13435" spans="21:22">
      <c r="U13435" t="s">
        <v>22322</v>
      </c>
      <c r="V13435" t="s">
        <v>22323</v>
      </c>
    </row>
    <row r="13436" spans="21:22">
      <c r="U13436" t="s">
        <v>22322</v>
      </c>
      <c r="V13436" t="s">
        <v>22323</v>
      </c>
    </row>
    <row r="13437" spans="21:22">
      <c r="U13437" t="s">
        <v>22322</v>
      </c>
      <c r="V13437" t="s">
        <v>22323</v>
      </c>
    </row>
    <row r="13438" spans="21:22">
      <c r="U13438" t="s">
        <v>22322</v>
      </c>
      <c r="V13438" t="s">
        <v>22323</v>
      </c>
    </row>
    <row r="13439" spans="21:22">
      <c r="U13439" t="s">
        <v>22322</v>
      </c>
      <c r="V13439" t="s">
        <v>22323</v>
      </c>
    </row>
    <row r="13440" spans="21:22">
      <c r="U13440" t="s">
        <v>22322</v>
      </c>
      <c r="V13440" t="s">
        <v>22323</v>
      </c>
    </row>
    <row r="13441" spans="21:22">
      <c r="U13441" t="s">
        <v>22322</v>
      </c>
      <c r="V13441" t="s">
        <v>22323</v>
      </c>
    </row>
    <row r="13442" spans="21:22">
      <c r="U13442" t="s">
        <v>22313</v>
      </c>
      <c r="V13442" t="s">
        <v>22314</v>
      </c>
    </row>
    <row r="13443" spans="21:22">
      <c r="U13443" t="s">
        <v>22313</v>
      </c>
      <c r="V13443" t="s">
        <v>22314</v>
      </c>
    </row>
    <row r="13444" spans="21:22">
      <c r="U13444" t="s">
        <v>22313</v>
      </c>
      <c r="V13444" t="s">
        <v>22314</v>
      </c>
    </row>
    <row r="13445" spans="21:22">
      <c r="U13445" t="s">
        <v>22313</v>
      </c>
      <c r="V13445" t="s">
        <v>22314</v>
      </c>
    </row>
    <row r="13446" spans="21:22">
      <c r="U13446" t="s">
        <v>22313</v>
      </c>
      <c r="V13446" t="s">
        <v>22314</v>
      </c>
    </row>
    <row r="13447" spans="21:22">
      <c r="U13447" t="s">
        <v>22313</v>
      </c>
      <c r="V13447" t="s">
        <v>22314</v>
      </c>
    </row>
    <row r="13448" spans="21:22">
      <c r="U13448" t="s">
        <v>22313</v>
      </c>
      <c r="V13448" t="s">
        <v>22314</v>
      </c>
    </row>
    <row r="13449" spans="21:22">
      <c r="U13449" t="s">
        <v>22313</v>
      </c>
      <c r="V13449" t="s">
        <v>22314</v>
      </c>
    </row>
    <row r="13450" spans="21:22">
      <c r="U13450" t="s">
        <v>22313</v>
      </c>
      <c r="V13450" t="s">
        <v>22314</v>
      </c>
    </row>
    <row r="13451" spans="21:22">
      <c r="U13451" t="s">
        <v>22313</v>
      </c>
      <c r="V13451" t="s">
        <v>22314</v>
      </c>
    </row>
    <row r="13452" spans="21:22">
      <c r="U13452" t="s">
        <v>22313</v>
      </c>
      <c r="V13452" t="s">
        <v>22314</v>
      </c>
    </row>
    <row r="13453" spans="21:22">
      <c r="U13453" t="s">
        <v>22313</v>
      </c>
      <c r="V13453" t="s">
        <v>22314</v>
      </c>
    </row>
    <row r="13454" spans="21:22">
      <c r="U13454" t="s">
        <v>22313</v>
      </c>
      <c r="V13454" t="s">
        <v>22314</v>
      </c>
    </row>
    <row r="13455" spans="21:22">
      <c r="U13455" t="s">
        <v>22313</v>
      </c>
      <c r="V13455" t="s">
        <v>22314</v>
      </c>
    </row>
    <row r="13456" spans="21:22">
      <c r="U13456" t="s">
        <v>22313</v>
      </c>
      <c r="V13456" t="s">
        <v>22314</v>
      </c>
    </row>
    <row r="13457" spans="21:22">
      <c r="U13457" t="s">
        <v>22313</v>
      </c>
      <c r="V13457" t="s">
        <v>22314</v>
      </c>
    </row>
    <row r="13458" spans="21:22">
      <c r="U13458" t="s">
        <v>22313</v>
      </c>
      <c r="V13458" t="s">
        <v>22314</v>
      </c>
    </row>
    <row r="13459" spans="21:22">
      <c r="U13459" t="s">
        <v>22313</v>
      </c>
      <c r="V13459" t="s">
        <v>22314</v>
      </c>
    </row>
    <row r="13460" spans="21:22">
      <c r="U13460" t="s">
        <v>22313</v>
      </c>
      <c r="V13460" t="s">
        <v>22314</v>
      </c>
    </row>
    <row r="13461" spans="21:22">
      <c r="U13461" t="s">
        <v>22313</v>
      </c>
      <c r="V13461" t="s">
        <v>22314</v>
      </c>
    </row>
    <row r="13462" spans="21:22">
      <c r="U13462" t="s">
        <v>22313</v>
      </c>
      <c r="V13462" t="s">
        <v>22314</v>
      </c>
    </row>
    <row r="13463" spans="21:22">
      <c r="U13463" t="s">
        <v>22313</v>
      </c>
      <c r="V13463" t="s">
        <v>22314</v>
      </c>
    </row>
    <row r="13464" spans="21:22">
      <c r="U13464" t="s">
        <v>22313</v>
      </c>
      <c r="V13464" t="s">
        <v>22314</v>
      </c>
    </row>
    <row r="13465" spans="21:22">
      <c r="U13465" t="s">
        <v>22313</v>
      </c>
      <c r="V13465" t="s">
        <v>22314</v>
      </c>
    </row>
    <row r="13466" spans="21:22">
      <c r="U13466" t="s">
        <v>22313</v>
      </c>
      <c r="V13466" t="s">
        <v>22314</v>
      </c>
    </row>
    <row r="13467" spans="21:22">
      <c r="U13467" t="s">
        <v>22313</v>
      </c>
      <c r="V13467" t="s">
        <v>22314</v>
      </c>
    </row>
    <row r="13468" spans="21:22">
      <c r="U13468" t="s">
        <v>22313</v>
      </c>
      <c r="V13468" t="s">
        <v>22314</v>
      </c>
    </row>
    <row r="13469" spans="21:22">
      <c r="U13469" t="s">
        <v>22313</v>
      </c>
      <c r="V13469" t="s">
        <v>22314</v>
      </c>
    </row>
    <row r="13470" spans="21:22">
      <c r="U13470" t="s">
        <v>22313</v>
      </c>
      <c r="V13470" t="s">
        <v>22314</v>
      </c>
    </row>
    <row r="13471" spans="21:22">
      <c r="U13471" t="s">
        <v>22313</v>
      </c>
      <c r="V13471" t="s">
        <v>22314</v>
      </c>
    </row>
    <row r="13472" spans="21:22">
      <c r="U13472" t="s">
        <v>22313</v>
      </c>
      <c r="V13472" t="s">
        <v>22314</v>
      </c>
    </row>
    <row r="13473" spans="21:22">
      <c r="U13473" t="s">
        <v>22313</v>
      </c>
      <c r="V13473" t="s">
        <v>22314</v>
      </c>
    </row>
    <row r="13474" spans="21:22">
      <c r="U13474" t="s">
        <v>22313</v>
      </c>
      <c r="V13474" t="s">
        <v>22314</v>
      </c>
    </row>
    <row r="13475" spans="21:22">
      <c r="U13475" t="s">
        <v>22313</v>
      </c>
      <c r="V13475" t="s">
        <v>22314</v>
      </c>
    </row>
    <row r="13476" spans="21:22">
      <c r="U13476" t="s">
        <v>22313</v>
      </c>
      <c r="V13476" t="s">
        <v>22314</v>
      </c>
    </row>
    <row r="13477" spans="21:22">
      <c r="U13477" t="s">
        <v>22313</v>
      </c>
      <c r="V13477" t="s">
        <v>22314</v>
      </c>
    </row>
    <row r="13478" spans="21:22">
      <c r="U13478" t="s">
        <v>22313</v>
      </c>
      <c r="V13478" t="s">
        <v>22314</v>
      </c>
    </row>
    <row r="13479" spans="21:22">
      <c r="U13479" t="s">
        <v>22313</v>
      </c>
      <c r="V13479" t="s">
        <v>22314</v>
      </c>
    </row>
    <row r="13480" spans="21:22">
      <c r="U13480" t="s">
        <v>22313</v>
      </c>
      <c r="V13480" t="s">
        <v>22314</v>
      </c>
    </row>
    <row r="13481" spans="21:22">
      <c r="U13481" t="s">
        <v>22313</v>
      </c>
      <c r="V13481" t="s">
        <v>22314</v>
      </c>
    </row>
    <row r="13482" spans="21:22">
      <c r="U13482" t="s">
        <v>22313</v>
      </c>
      <c r="V13482" t="s">
        <v>22314</v>
      </c>
    </row>
    <row r="13483" spans="21:22">
      <c r="U13483" t="s">
        <v>22313</v>
      </c>
      <c r="V13483" t="s">
        <v>22314</v>
      </c>
    </row>
    <row r="13484" spans="21:22">
      <c r="U13484" t="s">
        <v>22313</v>
      </c>
      <c r="V13484" t="s">
        <v>22314</v>
      </c>
    </row>
    <row r="13485" spans="21:22">
      <c r="U13485" t="s">
        <v>22313</v>
      </c>
      <c r="V13485" t="s">
        <v>22314</v>
      </c>
    </row>
    <row r="13486" spans="21:22">
      <c r="U13486" t="s">
        <v>22313</v>
      </c>
      <c r="V13486" t="s">
        <v>22314</v>
      </c>
    </row>
    <row r="13487" spans="21:22">
      <c r="U13487" t="s">
        <v>22313</v>
      </c>
      <c r="V13487" t="s">
        <v>22314</v>
      </c>
    </row>
    <row r="13488" spans="21:22">
      <c r="U13488" t="s">
        <v>22313</v>
      </c>
      <c r="V13488" t="s">
        <v>22314</v>
      </c>
    </row>
    <row r="13489" spans="21:22">
      <c r="U13489" t="s">
        <v>22313</v>
      </c>
      <c r="V13489" t="s">
        <v>22314</v>
      </c>
    </row>
    <row r="13490" spans="21:22">
      <c r="U13490" t="s">
        <v>22313</v>
      </c>
      <c r="V13490" t="s">
        <v>22314</v>
      </c>
    </row>
    <row r="13491" spans="21:22">
      <c r="U13491" t="s">
        <v>22313</v>
      </c>
      <c r="V13491" t="s">
        <v>22314</v>
      </c>
    </row>
    <row r="13492" spans="21:22">
      <c r="U13492" t="s">
        <v>22313</v>
      </c>
      <c r="V13492" t="s">
        <v>22314</v>
      </c>
    </row>
    <row r="13493" spans="21:22">
      <c r="U13493" t="s">
        <v>22313</v>
      </c>
      <c r="V13493" t="s">
        <v>22314</v>
      </c>
    </row>
    <row r="13494" spans="21:22">
      <c r="U13494" t="s">
        <v>22313</v>
      </c>
      <c r="V13494" t="s">
        <v>22314</v>
      </c>
    </row>
    <row r="13495" spans="21:22">
      <c r="U13495" t="s">
        <v>22313</v>
      </c>
      <c r="V13495" t="s">
        <v>22314</v>
      </c>
    </row>
    <row r="13496" spans="21:22">
      <c r="U13496" t="s">
        <v>22313</v>
      </c>
      <c r="V13496" t="s">
        <v>22314</v>
      </c>
    </row>
    <row r="13497" spans="21:22">
      <c r="U13497" t="s">
        <v>22313</v>
      </c>
      <c r="V13497" t="s">
        <v>22314</v>
      </c>
    </row>
    <row r="13498" spans="21:22">
      <c r="U13498" t="s">
        <v>22313</v>
      </c>
      <c r="V13498" t="s">
        <v>22314</v>
      </c>
    </row>
    <row r="13499" spans="21:22">
      <c r="U13499" t="s">
        <v>22313</v>
      </c>
      <c r="V13499" t="s">
        <v>22314</v>
      </c>
    </row>
    <row r="13500" spans="21:22">
      <c r="U13500" t="s">
        <v>22313</v>
      </c>
      <c r="V13500" t="s">
        <v>22314</v>
      </c>
    </row>
    <row r="13501" spans="21:22">
      <c r="U13501" t="s">
        <v>22313</v>
      </c>
      <c r="V13501" t="s">
        <v>22314</v>
      </c>
    </row>
    <row r="13502" spans="21:22">
      <c r="U13502" t="s">
        <v>22313</v>
      </c>
      <c r="V13502" t="s">
        <v>22314</v>
      </c>
    </row>
    <row r="13503" spans="21:22">
      <c r="U13503" t="s">
        <v>22313</v>
      </c>
      <c r="V13503" t="s">
        <v>22314</v>
      </c>
    </row>
    <row r="13504" spans="21:22">
      <c r="U13504" t="s">
        <v>22313</v>
      </c>
      <c r="V13504" t="s">
        <v>22314</v>
      </c>
    </row>
    <row r="13505" spans="21:22">
      <c r="U13505" t="s">
        <v>22313</v>
      </c>
      <c r="V13505" t="s">
        <v>22314</v>
      </c>
    </row>
    <row r="13506" spans="21:22">
      <c r="U13506" t="s">
        <v>22313</v>
      </c>
      <c r="V13506" t="s">
        <v>22314</v>
      </c>
    </row>
    <row r="13507" spans="21:22">
      <c r="U13507" t="s">
        <v>22313</v>
      </c>
      <c r="V13507" t="s">
        <v>22314</v>
      </c>
    </row>
    <row r="13508" spans="21:22">
      <c r="U13508" t="s">
        <v>22313</v>
      </c>
      <c r="V13508" t="s">
        <v>22314</v>
      </c>
    </row>
    <row r="13509" spans="21:22">
      <c r="U13509" t="s">
        <v>22313</v>
      </c>
      <c r="V13509" t="s">
        <v>22314</v>
      </c>
    </row>
    <row r="13510" spans="21:22">
      <c r="U13510" t="s">
        <v>22313</v>
      </c>
      <c r="V13510" t="s">
        <v>22314</v>
      </c>
    </row>
    <row r="13511" spans="21:22">
      <c r="U13511" t="s">
        <v>22313</v>
      </c>
      <c r="V13511" t="s">
        <v>22314</v>
      </c>
    </row>
    <row r="13512" spans="21:22">
      <c r="U13512" t="s">
        <v>22313</v>
      </c>
      <c r="V13512" t="s">
        <v>22314</v>
      </c>
    </row>
    <row r="13513" spans="21:22">
      <c r="U13513" t="s">
        <v>22313</v>
      </c>
      <c r="V13513" t="s">
        <v>22314</v>
      </c>
    </row>
    <row r="13514" spans="21:22">
      <c r="U13514" t="s">
        <v>22313</v>
      </c>
      <c r="V13514" t="s">
        <v>22314</v>
      </c>
    </row>
    <row r="13515" spans="21:22">
      <c r="U13515" t="s">
        <v>22313</v>
      </c>
      <c r="V13515" t="s">
        <v>22314</v>
      </c>
    </row>
    <row r="13516" spans="21:22">
      <c r="U13516" t="s">
        <v>22313</v>
      </c>
      <c r="V13516" t="s">
        <v>22314</v>
      </c>
    </row>
    <row r="13517" spans="21:22">
      <c r="U13517" t="s">
        <v>22313</v>
      </c>
      <c r="V13517" t="s">
        <v>22314</v>
      </c>
    </row>
    <row r="13518" spans="21:22">
      <c r="U13518" t="s">
        <v>22313</v>
      </c>
      <c r="V13518" t="s">
        <v>22314</v>
      </c>
    </row>
    <row r="13519" spans="21:22">
      <c r="U13519" t="s">
        <v>22313</v>
      </c>
      <c r="V13519" t="s">
        <v>22314</v>
      </c>
    </row>
    <row r="13520" spans="21:22">
      <c r="U13520" t="s">
        <v>22313</v>
      </c>
      <c r="V13520" t="s">
        <v>22314</v>
      </c>
    </row>
    <row r="13521" spans="21:22">
      <c r="U13521" t="s">
        <v>22313</v>
      </c>
      <c r="V13521" t="s">
        <v>22314</v>
      </c>
    </row>
    <row r="13522" spans="21:22">
      <c r="U13522" t="s">
        <v>22313</v>
      </c>
      <c r="V13522" t="s">
        <v>22314</v>
      </c>
    </row>
    <row r="13523" spans="21:22">
      <c r="U13523" t="s">
        <v>22313</v>
      </c>
      <c r="V13523" t="s">
        <v>22314</v>
      </c>
    </row>
    <row r="13524" spans="21:22">
      <c r="U13524" t="s">
        <v>22313</v>
      </c>
      <c r="V13524" t="s">
        <v>22314</v>
      </c>
    </row>
    <row r="13525" spans="21:22">
      <c r="U13525" t="s">
        <v>22313</v>
      </c>
      <c r="V13525" t="s">
        <v>22314</v>
      </c>
    </row>
    <row r="13526" spans="21:22">
      <c r="U13526" t="s">
        <v>22313</v>
      </c>
      <c r="V13526" t="s">
        <v>22314</v>
      </c>
    </row>
    <row r="13527" spans="21:22">
      <c r="U13527" t="s">
        <v>22313</v>
      </c>
      <c r="V13527" t="s">
        <v>22314</v>
      </c>
    </row>
    <row r="13528" spans="21:22">
      <c r="U13528" t="s">
        <v>22313</v>
      </c>
      <c r="V13528" t="s">
        <v>22314</v>
      </c>
    </row>
    <row r="13529" spans="21:22">
      <c r="U13529" t="s">
        <v>22313</v>
      </c>
      <c r="V13529" t="s">
        <v>22314</v>
      </c>
    </row>
    <row r="13530" spans="21:22">
      <c r="U13530" t="s">
        <v>22313</v>
      </c>
      <c r="V13530" t="s">
        <v>22314</v>
      </c>
    </row>
    <row r="13531" spans="21:22">
      <c r="U13531" t="s">
        <v>22313</v>
      </c>
      <c r="V13531" t="s">
        <v>22314</v>
      </c>
    </row>
    <row r="13532" spans="21:22">
      <c r="U13532" t="s">
        <v>22313</v>
      </c>
      <c r="V13532" t="s">
        <v>22314</v>
      </c>
    </row>
    <row r="13533" spans="21:22">
      <c r="U13533" t="s">
        <v>22313</v>
      </c>
      <c r="V13533" t="s">
        <v>22314</v>
      </c>
    </row>
    <row r="13534" spans="21:22">
      <c r="U13534" t="s">
        <v>22313</v>
      </c>
      <c r="V13534" t="s">
        <v>22314</v>
      </c>
    </row>
    <row r="13535" spans="21:22">
      <c r="U13535" t="s">
        <v>22313</v>
      </c>
      <c r="V13535" t="s">
        <v>22314</v>
      </c>
    </row>
    <row r="13536" spans="21:22">
      <c r="U13536" t="s">
        <v>22313</v>
      </c>
      <c r="V13536" t="s">
        <v>22314</v>
      </c>
    </row>
    <row r="13537" spans="21:22">
      <c r="U13537" t="s">
        <v>22313</v>
      </c>
      <c r="V13537" t="s">
        <v>22314</v>
      </c>
    </row>
    <row r="13538" spans="21:22">
      <c r="U13538" t="s">
        <v>22313</v>
      </c>
      <c r="V13538" t="s">
        <v>22314</v>
      </c>
    </row>
    <row r="13539" spans="21:22">
      <c r="U13539" t="s">
        <v>22313</v>
      </c>
      <c r="V13539" t="s">
        <v>22314</v>
      </c>
    </row>
    <row r="13540" spans="21:22">
      <c r="U13540" t="s">
        <v>22313</v>
      </c>
      <c r="V13540" t="s">
        <v>22314</v>
      </c>
    </row>
    <row r="13541" spans="21:22">
      <c r="U13541" t="s">
        <v>22313</v>
      </c>
      <c r="V13541" t="s">
        <v>22314</v>
      </c>
    </row>
    <row r="13542" spans="21:22">
      <c r="U13542" t="s">
        <v>22313</v>
      </c>
      <c r="V13542" t="s">
        <v>22314</v>
      </c>
    </row>
    <row r="13543" spans="21:22">
      <c r="U13543" t="s">
        <v>22313</v>
      </c>
      <c r="V13543" t="s">
        <v>22314</v>
      </c>
    </row>
    <row r="13544" spans="21:22">
      <c r="U13544" t="s">
        <v>22313</v>
      </c>
      <c r="V13544" t="s">
        <v>22314</v>
      </c>
    </row>
    <row r="13545" spans="21:22">
      <c r="U13545" t="s">
        <v>22313</v>
      </c>
      <c r="V13545" t="s">
        <v>22314</v>
      </c>
    </row>
    <row r="13546" spans="21:22">
      <c r="U13546" t="s">
        <v>22313</v>
      </c>
      <c r="V13546" t="s">
        <v>22314</v>
      </c>
    </row>
    <row r="13547" spans="21:22">
      <c r="U13547" t="s">
        <v>22313</v>
      </c>
      <c r="V13547" t="s">
        <v>22314</v>
      </c>
    </row>
    <row r="13548" spans="21:22">
      <c r="U13548" t="s">
        <v>22313</v>
      </c>
      <c r="V13548" t="s">
        <v>22314</v>
      </c>
    </row>
    <row r="13549" spans="21:22">
      <c r="U13549" t="s">
        <v>22313</v>
      </c>
      <c r="V13549" t="s">
        <v>22314</v>
      </c>
    </row>
    <row r="13550" spans="21:22">
      <c r="U13550" t="s">
        <v>22313</v>
      </c>
      <c r="V13550" t="s">
        <v>22314</v>
      </c>
    </row>
    <row r="13551" spans="21:22">
      <c r="U13551" t="s">
        <v>22313</v>
      </c>
      <c r="V13551" t="s">
        <v>22314</v>
      </c>
    </row>
    <row r="13552" spans="21:22">
      <c r="U13552" t="s">
        <v>22313</v>
      </c>
      <c r="V13552" t="s">
        <v>22314</v>
      </c>
    </row>
    <row r="13553" spans="21:22">
      <c r="U13553" t="s">
        <v>22313</v>
      </c>
      <c r="V13553" t="s">
        <v>22314</v>
      </c>
    </row>
    <row r="13554" spans="21:22">
      <c r="U13554" t="s">
        <v>22313</v>
      </c>
      <c r="V13554" t="s">
        <v>22314</v>
      </c>
    </row>
    <row r="13555" spans="21:22">
      <c r="U13555" t="s">
        <v>22313</v>
      </c>
      <c r="V13555" t="s">
        <v>22314</v>
      </c>
    </row>
    <row r="13556" spans="21:22">
      <c r="U13556" t="s">
        <v>22313</v>
      </c>
      <c r="V13556" t="s">
        <v>22314</v>
      </c>
    </row>
    <row r="13557" spans="21:22">
      <c r="U13557" t="s">
        <v>22313</v>
      </c>
      <c r="V13557" t="s">
        <v>22314</v>
      </c>
    </row>
    <row r="13558" spans="21:22">
      <c r="U13558" t="s">
        <v>22313</v>
      </c>
      <c r="V13558" t="s">
        <v>22314</v>
      </c>
    </row>
    <row r="13559" spans="21:22">
      <c r="U13559" t="s">
        <v>22313</v>
      </c>
      <c r="V13559" t="s">
        <v>22314</v>
      </c>
    </row>
    <row r="13560" spans="21:22">
      <c r="U13560" t="s">
        <v>22313</v>
      </c>
      <c r="V13560" t="s">
        <v>22314</v>
      </c>
    </row>
    <row r="13561" spans="21:22">
      <c r="U13561" t="s">
        <v>22313</v>
      </c>
      <c r="V13561" t="s">
        <v>22314</v>
      </c>
    </row>
    <row r="13562" spans="21:22">
      <c r="U13562" t="s">
        <v>22313</v>
      </c>
      <c r="V13562" t="s">
        <v>22314</v>
      </c>
    </row>
    <row r="13563" spans="21:22">
      <c r="U13563" t="s">
        <v>22313</v>
      </c>
      <c r="V13563" t="s">
        <v>22314</v>
      </c>
    </row>
    <row r="13564" spans="21:22">
      <c r="U13564" t="s">
        <v>22313</v>
      </c>
      <c r="V13564" t="s">
        <v>22314</v>
      </c>
    </row>
    <row r="13565" spans="21:22">
      <c r="U13565" t="s">
        <v>22313</v>
      </c>
      <c r="V13565" t="s">
        <v>22314</v>
      </c>
    </row>
    <row r="13566" spans="21:22">
      <c r="U13566" t="s">
        <v>22313</v>
      </c>
      <c r="V13566" t="s">
        <v>22314</v>
      </c>
    </row>
    <row r="13567" spans="21:22">
      <c r="U13567" t="s">
        <v>22313</v>
      </c>
      <c r="V13567" t="s">
        <v>22314</v>
      </c>
    </row>
    <row r="13568" spans="21:22">
      <c r="U13568" t="s">
        <v>22313</v>
      </c>
      <c r="V13568" t="s">
        <v>22314</v>
      </c>
    </row>
    <row r="13569" spans="21:22">
      <c r="U13569" t="s">
        <v>22313</v>
      </c>
      <c r="V13569" t="s">
        <v>22314</v>
      </c>
    </row>
    <row r="13570" spans="21:22">
      <c r="U13570" t="s">
        <v>22313</v>
      </c>
      <c r="V13570" t="s">
        <v>22314</v>
      </c>
    </row>
    <row r="13571" spans="21:22">
      <c r="U13571" t="s">
        <v>22313</v>
      </c>
      <c r="V13571" t="s">
        <v>22314</v>
      </c>
    </row>
    <row r="13572" spans="21:22">
      <c r="U13572" t="s">
        <v>22313</v>
      </c>
      <c r="V13572" t="s">
        <v>22314</v>
      </c>
    </row>
    <row r="13573" spans="21:22">
      <c r="U13573" t="s">
        <v>22313</v>
      </c>
      <c r="V13573" t="s">
        <v>22314</v>
      </c>
    </row>
    <row r="13574" spans="21:22">
      <c r="U13574" t="s">
        <v>22313</v>
      </c>
      <c r="V13574" t="s">
        <v>22314</v>
      </c>
    </row>
    <row r="13575" spans="21:22">
      <c r="U13575" t="s">
        <v>22313</v>
      </c>
      <c r="V13575" t="s">
        <v>22314</v>
      </c>
    </row>
    <row r="13576" spans="21:22">
      <c r="U13576" t="s">
        <v>22313</v>
      </c>
      <c r="V13576" t="s">
        <v>22314</v>
      </c>
    </row>
    <row r="13577" spans="21:22">
      <c r="U13577" t="s">
        <v>22313</v>
      </c>
      <c r="V13577" t="s">
        <v>22314</v>
      </c>
    </row>
    <row r="13578" spans="21:22">
      <c r="U13578" t="s">
        <v>22313</v>
      </c>
      <c r="V13578" t="s">
        <v>22314</v>
      </c>
    </row>
    <row r="13579" spans="21:22">
      <c r="U13579" t="s">
        <v>22313</v>
      </c>
      <c r="V13579" t="s">
        <v>22314</v>
      </c>
    </row>
    <row r="13580" spans="21:22">
      <c r="U13580" t="s">
        <v>22313</v>
      </c>
      <c r="V13580" t="s">
        <v>22314</v>
      </c>
    </row>
    <row r="13581" spans="21:22">
      <c r="U13581" t="s">
        <v>22313</v>
      </c>
      <c r="V13581" t="s">
        <v>22314</v>
      </c>
    </row>
    <row r="13582" spans="21:22">
      <c r="U13582" t="s">
        <v>22313</v>
      </c>
      <c r="V13582" t="s">
        <v>22314</v>
      </c>
    </row>
    <row r="13583" spans="21:22">
      <c r="U13583" t="s">
        <v>22313</v>
      </c>
      <c r="V13583" t="s">
        <v>22314</v>
      </c>
    </row>
    <row r="13584" spans="21:22">
      <c r="U13584" t="s">
        <v>22313</v>
      </c>
      <c r="V13584" t="s">
        <v>22314</v>
      </c>
    </row>
    <row r="13585" spans="21:22">
      <c r="U13585" t="s">
        <v>22313</v>
      </c>
      <c r="V13585" t="s">
        <v>22314</v>
      </c>
    </row>
    <row r="13586" spans="21:22">
      <c r="U13586" t="s">
        <v>22313</v>
      </c>
      <c r="V13586" t="s">
        <v>22314</v>
      </c>
    </row>
    <row r="13587" spans="21:22">
      <c r="U13587" t="s">
        <v>22313</v>
      </c>
      <c r="V13587" t="s">
        <v>22314</v>
      </c>
    </row>
    <row r="13588" spans="21:22">
      <c r="U13588" t="s">
        <v>22313</v>
      </c>
      <c r="V13588" t="s">
        <v>22314</v>
      </c>
    </row>
    <row r="13589" spans="21:22">
      <c r="U13589" t="s">
        <v>22313</v>
      </c>
      <c r="V13589" t="s">
        <v>22314</v>
      </c>
    </row>
    <row r="13590" spans="21:22">
      <c r="U13590" t="s">
        <v>22313</v>
      </c>
      <c r="V13590" t="s">
        <v>22314</v>
      </c>
    </row>
    <row r="13591" spans="21:22">
      <c r="U13591" t="s">
        <v>22313</v>
      </c>
      <c r="V13591" t="s">
        <v>22314</v>
      </c>
    </row>
    <row r="13592" spans="21:22">
      <c r="U13592" t="s">
        <v>22313</v>
      </c>
      <c r="V13592" t="s">
        <v>22314</v>
      </c>
    </row>
    <row r="13593" spans="21:22">
      <c r="U13593" t="s">
        <v>22313</v>
      </c>
      <c r="V13593" t="s">
        <v>22314</v>
      </c>
    </row>
    <row r="13594" spans="21:22">
      <c r="U13594" t="s">
        <v>22313</v>
      </c>
      <c r="V13594" t="s">
        <v>22314</v>
      </c>
    </row>
    <row r="13595" spans="21:22">
      <c r="U13595" t="s">
        <v>22313</v>
      </c>
      <c r="V13595" t="s">
        <v>22314</v>
      </c>
    </row>
    <row r="13596" spans="21:22">
      <c r="U13596" t="s">
        <v>22313</v>
      </c>
      <c r="V13596" t="s">
        <v>22314</v>
      </c>
    </row>
    <row r="13597" spans="21:22">
      <c r="U13597" t="s">
        <v>22313</v>
      </c>
      <c r="V13597" t="s">
        <v>22314</v>
      </c>
    </row>
    <row r="13598" spans="21:22">
      <c r="U13598" t="s">
        <v>22313</v>
      </c>
      <c r="V13598" t="s">
        <v>22314</v>
      </c>
    </row>
    <row r="13599" spans="21:22">
      <c r="U13599" t="s">
        <v>22313</v>
      </c>
      <c r="V13599" t="s">
        <v>22314</v>
      </c>
    </row>
    <row r="13600" spans="21:22">
      <c r="U13600" t="s">
        <v>22313</v>
      </c>
      <c r="V13600" t="s">
        <v>22314</v>
      </c>
    </row>
    <row r="13601" spans="21:22">
      <c r="U13601" t="s">
        <v>22313</v>
      </c>
      <c r="V13601" t="s">
        <v>22314</v>
      </c>
    </row>
    <row r="13602" spans="21:22">
      <c r="U13602" t="s">
        <v>22313</v>
      </c>
      <c r="V13602" t="s">
        <v>22314</v>
      </c>
    </row>
    <row r="13603" spans="21:22">
      <c r="U13603" t="s">
        <v>22313</v>
      </c>
      <c r="V13603" t="s">
        <v>22314</v>
      </c>
    </row>
    <row r="13604" spans="21:22">
      <c r="U13604" t="s">
        <v>22313</v>
      </c>
      <c r="V13604" t="s">
        <v>22314</v>
      </c>
    </row>
    <row r="13605" spans="21:22">
      <c r="U13605" t="s">
        <v>22313</v>
      </c>
      <c r="V13605" t="s">
        <v>22314</v>
      </c>
    </row>
    <row r="13606" spans="21:22">
      <c r="U13606" t="s">
        <v>22313</v>
      </c>
      <c r="V13606" t="s">
        <v>22314</v>
      </c>
    </row>
    <row r="13607" spans="21:22">
      <c r="U13607" t="s">
        <v>22313</v>
      </c>
      <c r="V13607" t="s">
        <v>22314</v>
      </c>
    </row>
    <row r="13608" spans="21:22">
      <c r="U13608" t="s">
        <v>22313</v>
      </c>
      <c r="V13608" t="s">
        <v>22314</v>
      </c>
    </row>
    <row r="13609" spans="21:22">
      <c r="U13609" t="s">
        <v>22313</v>
      </c>
      <c r="V13609" t="s">
        <v>22314</v>
      </c>
    </row>
    <row r="13610" spans="21:22">
      <c r="U13610" t="s">
        <v>22313</v>
      </c>
      <c r="V13610" t="s">
        <v>22314</v>
      </c>
    </row>
    <row r="13611" spans="21:22">
      <c r="U13611" t="s">
        <v>22313</v>
      </c>
      <c r="V13611" t="s">
        <v>22314</v>
      </c>
    </row>
    <row r="13612" spans="21:22">
      <c r="U13612" t="s">
        <v>22313</v>
      </c>
      <c r="V13612" t="s">
        <v>22314</v>
      </c>
    </row>
    <row r="13613" spans="21:22">
      <c r="U13613" t="s">
        <v>22313</v>
      </c>
      <c r="V13613" t="s">
        <v>22314</v>
      </c>
    </row>
    <row r="13614" spans="21:22">
      <c r="U13614" t="s">
        <v>22313</v>
      </c>
      <c r="V13614" t="s">
        <v>22314</v>
      </c>
    </row>
    <row r="13615" spans="21:22">
      <c r="U13615" t="s">
        <v>22313</v>
      </c>
      <c r="V13615" t="s">
        <v>22314</v>
      </c>
    </row>
    <row r="13616" spans="21:22">
      <c r="U13616" t="s">
        <v>22313</v>
      </c>
      <c r="V13616" t="s">
        <v>22314</v>
      </c>
    </row>
    <row r="13617" spans="21:22">
      <c r="U13617" t="s">
        <v>22313</v>
      </c>
      <c r="V13617" t="s">
        <v>22314</v>
      </c>
    </row>
    <row r="13618" spans="21:22">
      <c r="U13618" t="s">
        <v>22313</v>
      </c>
      <c r="V13618" t="s">
        <v>22314</v>
      </c>
    </row>
    <row r="13619" spans="21:22">
      <c r="U13619" t="s">
        <v>22313</v>
      </c>
      <c r="V13619" t="s">
        <v>22314</v>
      </c>
    </row>
    <row r="13620" spans="21:22">
      <c r="U13620" t="s">
        <v>22313</v>
      </c>
      <c r="V13620" t="s">
        <v>22314</v>
      </c>
    </row>
    <row r="13621" spans="21:22">
      <c r="U13621" t="s">
        <v>22313</v>
      </c>
      <c r="V13621" t="s">
        <v>22314</v>
      </c>
    </row>
    <row r="13622" spans="21:22">
      <c r="U13622" t="s">
        <v>22313</v>
      </c>
      <c r="V13622" t="s">
        <v>22314</v>
      </c>
    </row>
    <row r="13623" spans="21:22">
      <c r="U13623" t="s">
        <v>22313</v>
      </c>
      <c r="V13623" t="s">
        <v>22314</v>
      </c>
    </row>
    <row r="13624" spans="21:22">
      <c r="U13624" t="s">
        <v>22313</v>
      </c>
      <c r="V13624" t="s">
        <v>22314</v>
      </c>
    </row>
    <row r="13625" spans="21:22">
      <c r="U13625" t="s">
        <v>22313</v>
      </c>
      <c r="V13625" t="s">
        <v>22314</v>
      </c>
    </row>
    <row r="13626" spans="21:22">
      <c r="U13626" t="s">
        <v>22313</v>
      </c>
      <c r="V13626" t="s">
        <v>22314</v>
      </c>
    </row>
    <row r="13627" spans="21:22">
      <c r="U13627" t="s">
        <v>22313</v>
      </c>
      <c r="V13627" t="s">
        <v>22314</v>
      </c>
    </row>
    <row r="13628" spans="21:22">
      <c r="U13628" t="s">
        <v>22313</v>
      </c>
      <c r="V13628" t="s">
        <v>22314</v>
      </c>
    </row>
    <row r="13629" spans="21:22">
      <c r="U13629" t="s">
        <v>22313</v>
      </c>
      <c r="V13629" t="s">
        <v>22314</v>
      </c>
    </row>
    <row r="13630" spans="21:22">
      <c r="U13630" t="s">
        <v>22313</v>
      </c>
      <c r="V13630" t="s">
        <v>22314</v>
      </c>
    </row>
    <row r="13631" spans="21:22">
      <c r="U13631" t="s">
        <v>22313</v>
      </c>
      <c r="V13631" t="s">
        <v>22314</v>
      </c>
    </row>
    <row r="13632" spans="21:22">
      <c r="U13632" t="s">
        <v>22313</v>
      </c>
      <c r="V13632" t="s">
        <v>22314</v>
      </c>
    </row>
    <row r="13633" spans="21:22">
      <c r="U13633" t="s">
        <v>22313</v>
      </c>
      <c r="V13633" t="s">
        <v>22314</v>
      </c>
    </row>
    <row r="13634" spans="21:22">
      <c r="U13634" t="s">
        <v>22313</v>
      </c>
      <c r="V13634" t="s">
        <v>22314</v>
      </c>
    </row>
    <row r="13635" spans="21:22">
      <c r="U13635" t="s">
        <v>22313</v>
      </c>
      <c r="V13635" t="s">
        <v>22314</v>
      </c>
    </row>
    <row r="13636" spans="21:22">
      <c r="U13636" t="s">
        <v>22313</v>
      </c>
      <c r="V13636" t="s">
        <v>22314</v>
      </c>
    </row>
    <row r="13637" spans="21:22">
      <c r="U13637" t="s">
        <v>22313</v>
      </c>
      <c r="V13637" t="s">
        <v>22314</v>
      </c>
    </row>
    <row r="13638" spans="21:22">
      <c r="U13638" t="s">
        <v>22313</v>
      </c>
      <c r="V13638" t="s">
        <v>22314</v>
      </c>
    </row>
    <row r="13639" spans="21:22">
      <c r="U13639" t="s">
        <v>22313</v>
      </c>
      <c r="V13639" t="s">
        <v>22314</v>
      </c>
    </row>
    <row r="13640" spans="21:22">
      <c r="U13640" t="s">
        <v>22313</v>
      </c>
      <c r="V13640" t="s">
        <v>22314</v>
      </c>
    </row>
    <row r="13641" spans="21:22">
      <c r="U13641" t="s">
        <v>22313</v>
      </c>
      <c r="V13641" t="s">
        <v>22314</v>
      </c>
    </row>
    <row r="13642" spans="21:22">
      <c r="U13642" t="s">
        <v>22313</v>
      </c>
      <c r="V13642" t="s">
        <v>22314</v>
      </c>
    </row>
    <row r="13643" spans="21:22">
      <c r="U13643" t="s">
        <v>22313</v>
      </c>
      <c r="V13643" t="s">
        <v>22314</v>
      </c>
    </row>
    <row r="13644" spans="21:22">
      <c r="U13644" t="s">
        <v>22313</v>
      </c>
      <c r="V13644" t="s">
        <v>22314</v>
      </c>
    </row>
    <row r="13645" spans="21:22">
      <c r="U13645" t="s">
        <v>22313</v>
      </c>
      <c r="V13645" t="s">
        <v>22314</v>
      </c>
    </row>
    <row r="13646" spans="21:22">
      <c r="U13646" t="s">
        <v>22313</v>
      </c>
      <c r="V13646" t="s">
        <v>22314</v>
      </c>
    </row>
    <row r="13647" spans="21:22">
      <c r="U13647" t="s">
        <v>22313</v>
      </c>
      <c r="V13647" t="s">
        <v>22314</v>
      </c>
    </row>
    <row r="13648" spans="21:22">
      <c r="U13648" t="s">
        <v>22313</v>
      </c>
      <c r="V13648" t="s">
        <v>22314</v>
      </c>
    </row>
    <row r="13649" spans="21:22">
      <c r="U13649" t="s">
        <v>22313</v>
      </c>
      <c r="V13649" t="s">
        <v>22314</v>
      </c>
    </row>
    <row r="13650" spans="21:22">
      <c r="U13650" t="s">
        <v>22313</v>
      </c>
      <c r="V13650" t="s">
        <v>22314</v>
      </c>
    </row>
    <row r="13651" spans="21:22">
      <c r="U13651" t="s">
        <v>22313</v>
      </c>
      <c r="V13651" t="s">
        <v>22314</v>
      </c>
    </row>
    <row r="13652" spans="21:22">
      <c r="U13652" t="s">
        <v>22313</v>
      </c>
      <c r="V13652" t="s">
        <v>22314</v>
      </c>
    </row>
    <row r="13653" spans="21:22">
      <c r="U13653" t="s">
        <v>22313</v>
      </c>
      <c r="V13653" t="s">
        <v>22314</v>
      </c>
    </row>
    <row r="13654" spans="21:22">
      <c r="U13654" t="s">
        <v>22313</v>
      </c>
      <c r="V13654" t="s">
        <v>22314</v>
      </c>
    </row>
    <row r="13655" spans="21:22">
      <c r="U13655" t="s">
        <v>22313</v>
      </c>
      <c r="V13655" t="s">
        <v>22314</v>
      </c>
    </row>
    <row r="13656" spans="21:22">
      <c r="U13656" t="s">
        <v>22313</v>
      </c>
      <c r="V13656" t="s">
        <v>22314</v>
      </c>
    </row>
    <row r="13657" spans="21:22">
      <c r="U13657" t="s">
        <v>22313</v>
      </c>
      <c r="V13657" t="s">
        <v>22314</v>
      </c>
    </row>
    <row r="13658" spans="21:22">
      <c r="U13658" t="s">
        <v>22313</v>
      </c>
      <c r="V13658" t="s">
        <v>22314</v>
      </c>
    </row>
    <row r="13659" spans="21:22">
      <c r="U13659" t="s">
        <v>22313</v>
      </c>
      <c r="V13659" t="s">
        <v>22314</v>
      </c>
    </row>
    <row r="13660" spans="21:22">
      <c r="U13660" t="s">
        <v>22313</v>
      </c>
      <c r="V13660" t="s">
        <v>22314</v>
      </c>
    </row>
    <row r="13661" spans="21:22">
      <c r="U13661" t="s">
        <v>22313</v>
      </c>
      <c r="V13661" t="s">
        <v>22314</v>
      </c>
    </row>
    <row r="13662" spans="21:22">
      <c r="U13662" t="s">
        <v>22313</v>
      </c>
      <c r="V13662" t="s">
        <v>22314</v>
      </c>
    </row>
    <row r="13663" spans="21:22">
      <c r="U13663" t="s">
        <v>22313</v>
      </c>
      <c r="V13663" t="s">
        <v>22314</v>
      </c>
    </row>
    <row r="13664" spans="21:22">
      <c r="U13664" t="s">
        <v>22313</v>
      </c>
      <c r="V13664" t="s">
        <v>22314</v>
      </c>
    </row>
    <row r="13665" spans="21:22">
      <c r="U13665" t="s">
        <v>22313</v>
      </c>
      <c r="V13665" t="s">
        <v>22314</v>
      </c>
    </row>
    <row r="13666" spans="21:22">
      <c r="U13666" t="s">
        <v>22313</v>
      </c>
      <c r="V13666" t="s">
        <v>22314</v>
      </c>
    </row>
    <row r="13667" spans="21:22">
      <c r="U13667" t="s">
        <v>22313</v>
      </c>
      <c r="V13667" t="s">
        <v>22314</v>
      </c>
    </row>
    <row r="13668" spans="21:22">
      <c r="U13668" t="s">
        <v>22316</v>
      </c>
      <c r="V13668" t="s">
        <v>22317</v>
      </c>
    </row>
    <row r="13669" spans="21:22">
      <c r="U13669" t="s">
        <v>22316</v>
      </c>
      <c r="V13669" t="s">
        <v>22317</v>
      </c>
    </row>
    <row r="13670" spans="21:22">
      <c r="U13670" t="s">
        <v>22316</v>
      </c>
      <c r="V13670" t="s">
        <v>22317</v>
      </c>
    </row>
    <row r="13671" spans="21:22">
      <c r="U13671" t="s">
        <v>22316</v>
      </c>
      <c r="V13671" t="s">
        <v>22317</v>
      </c>
    </row>
    <row r="13672" spans="21:22">
      <c r="U13672" t="s">
        <v>22316</v>
      </c>
      <c r="V13672" t="s">
        <v>22317</v>
      </c>
    </row>
    <row r="13673" spans="21:22">
      <c r="U13673" t="s">
        <v>22316</v>
      </c>
      <c r="V13673" t="s">
        <v>22317</v>
      </c>
    </row>
    <row r="13674" spans="21:22">
      <c r="U13674" t="s">
        <v>22316</v>
      </c>
      <c r="V13674" t="s">
        <v>22317</v>
      </c>
    </row>
    <row r="13675" spans="21:22">
      <c r="U13675" t="s">
        <v>22316</v>
      </c>
      <c r="V13675" t="s">
        <v>22317</v>
      </c>
    </row>
    <row r="13676" spans="21:22">
      <c r="U13676" t="s">
        <v>22316</v>
      </c>
      <c r="V13676" t="s">
        <v>22317</v>
      </c>
    </row>
    <row r="13677" spans="21:22">
      <c r="U13677" t="s">
        <v>22316</v>
      </c>
      <c r="V13677" t="s">
        <v>22317</v>
      </c>
    </row>
    <row r="13678" spans="21:22">
      <c r="U13678" t="s">
        <v>22316</v>
      </c>
      <c r="V13678" t="s">
        <v>22317</v>
      </c>
    </row>
    <row r="13679" spans="21:22">
      <c r="U13679" t="s">
        <v>22316</v>
      </c>
      <c r="V13679" t="s">
        <v>22317</v>
      </c>
    </row>
    <row r="13680" spans="21:22">
      <c r="U13680" t="s">
        <v>22316</v>
      </c>
      <c r="V13680" t="s">
        <v>22317</v>
      </c>
    </row>
    <row r="13681" spans="21:22">
      <c r="U13681" t="s">
        <v>22316</v>
      </c>
      <c r="V13681" t="s">
        <v>22317</v>
      </c>
    </row>
    <row r="13682" spans="21:22">
      <c r="U13682" t="s">
        <v>22316</v>
      </c>
      <c r="V13682" t="s">
        <v>22317</v>
      </c>
    </row>
    <row r="13683" spans="21:22">
      <c r="U13683" t="s">
        <v>22316</v>
      </c>
      <c r="V13683" t="s">
        <v>22317</v>
      </c>
    </row>
    <row r="13684" spans="21:22">
      <c r="U13684" t="s">
        <v>22316</v>
      </c>
      <c r="V13684" t="s">
        <v>22317</v>
      </c>
    </row>
    <row r="13685" spans="21:22">
      <c r="U13685" t="s">
        <v>22316</v>
      </c>
      <c r="V13685" t="s">
        <v>22317</v>
      </c>
    </row>
    <row r="13686" spans="21:22">
      <c r="U13686" t="s">
        <v>22316</v>
      </c>
      <c r="V13686" t="s">
        <v>22317</v>
      </c>
    </row>
    <row r="13687" spans="21:22">
      <c r="U13687" t="s">
        <v>22316</v>
      </c>
      <c r="V13687" t="s">
        <v>22317</v>
      </c>
    </row>
    <row r="13688" spans="21:22">
      <c r="U13688" t="s">
        <v>22316</v>
      </c>
      <c r="V13688" t="s">
        <v>22317</v>
      </c>
    </row>
    <row r="13689" spans="21:22">
      <c r="U13689" t="s">
        <v>22316</v>
      </c>
      <c r="V13689" t="s">
        <v>22317</v>
      </c>
    </row>
    <row r="13690" spans="21:22">
      <c r="U13690" t="s">
        <v>22316</v>
      </c>
      <c r="V13690" t="s">
        <v>22317</v>
      </c>
    </row>
    <row r="13691" spans="21:22">
      <c r="U13691" t="s">
        <v>22316</v>
      </c>
      <c r="V13691" t="s">
        <v>22317</v>
      </c>
    </row>
    <row r="13692" spans="21:22">
      <c r="U13692" t="s">
        <v>22316</v>
      </c>
      <c r="V13692" t="s">
        <v>22317</v>
      </c>
    </row>
    <row r="13693" spans="21:22">
      <c r="U13693" t="s">
        <v>22316</v>
      </c>
      <c r="V13693" t="s">
        <v>22317</v>
      </c>
    </row>
    <row r="13694" spans="21:22">
      <c r="U13694" t="s">
        <v>22316</v>
      </c>
      <c r="V13694" t="s">
        <v>22317</v>
      </c>
    </row>
    <row r="13695" spans="21:22">
      <c r="U13695" t="s">
        <v>22316</v>
      </c>
      <c r="V13695" t="s">
        <v>22317</v>
      </c>
    </row>
    <row r="13696" spans="21:22">
      <c r="U13696" t="s">
        <v>22316</v>
      </c>
      <c r="V13696" t="s">
        <v>22317</v>
      </c>
    </row>
    <row r="13697" spans="21:22">
      <c r="U13697" t="s">
        <v>22316</v>
      </c>
      <c r="V13697" t="s">
        <v>22317</v>
      </c>
    </row>
    <row r="13698" spans="21:22">
      <c r="U13698" t="s">
        <v>22316</v>
      </c>
      <c r="V13698" t="s">
        <v>22317</v>
      </c>
    </row>
    <row r="13699" spans="21:22">
      <c r="U13699" t="s">
        <v>22316</v>
      </c>
      <c r="V13699" t="s">
        <v>22317</v>
      </c>
    </row>
    <row r="13700" spans="21:22">
      <c r="U13700" t="s">
        <v>22316</v>
      </c>
      <c r="V13700" t="s">
        <v>22317</v>
      </c>
    </row>
    <row r="13701" spans="21:22">
      <c r="U13701" t="s">
        <v>22316</v>
      </c>
      <c r="V13701" t="s">
        <v>22317</v>
      </c>
    </row>
    <row r="13702" spans="21:22">
      <c r="U13702" t="s">
        <v>22316</v>
      </c>
      <c r="V13702" t="s">
        <v>22317</v>
      </c>
    </row>
    <row r="13703" spans="21:22">
      <c r="U13703" t="s">
        <v>22316</v>
      </c>
      <c r="V13703" t="s">
        <v>22317</v>
      </c>
    </row>
    <row r="13704" spans="21:22">
      <c r="U13704" t="s">
        <v>22316</v>
      </c>
      <c r="V13704" t="s">
        <v>22317</v>
      </c>
    </row>
    <row r="13705" spans="21:22">
      <c r="U13705" t="s">
        <v>22316</v>
      </c>
      <c r="V13705" t="s">
        <v>22317</v>
      </c>
    </row>
    <row r="13706" spans="21:22">
      <c r="U13706" t="s">
        <v>22316</v>
      </c>
      <c r="V13706" t="s">
        <v>22317</v>
      </c>
    </row>
    <row r="13707" spans="21:22">
      <c r="U13707" t="s">
        <v>22316</v>
      </c>
      <c r="V13707" t="s">
        <v>22317</v>
      </c>
    </row>
    <row r="13708" spans="21:22">
      <c r="U13708" t="s">
        <v>22316</v>
      </c>
      <c r="V13708" t="s">
        <v>22317</v>
      </c>
    </row>
    <row r="13709" spans="21:22">
      <c r="U13709" t="s">
        <v>22316</v>
      </c>
      <c r="V13709" t="s">
        <v>22317</v>
      </c>
    </row>
    <row r="13710" spans="21:22">
      <c r="U13710" t="s">
        <v>22316</v>
      </c>
      <c r="V13710" t="s">
        <v>22317</v>
      </c>
    </row>
    <row r="13711" spans="21:22">
      <c r="U13711" t="s">
        <v>22316</v>
      </c>
      <c r="V13711" t="s">
        <v>22317</v>
      </c>
    </row>
    <row r="13712" spans="21:22">
      <c r="U13712" t="s">
        <v>22316</v>
      </c>
      <c r="V13712" t="s">
        <v>22317</v>
      </c>
    </row>
    <row r="13713" spans="21:22">
      <c r="U13713" t="s">
        <v>22316</v>
      </c>
      <c r="V13713" t="s">
        <v>22317</v>
      </c>
    </row>
    <row r="13714" spans="21:22">
      <c r="U13714" t="s">
        <v>22316</v>
      </c>
      <c r="V13714" t="s">
        <v>22317</v>
      </c>
    </row>
    <row r="13715" spans="21:22">
      <c r="U13715" t="s">
        <v>22316</v>
      </c>
      <c r="V13715" t="s">
        <v>22317</v>
      </c>
    </row>
    <row r="13716" spans="21:22">
      <c r="U13716" t="s">
        <v>22316</v>
      </c>
      <c r="V13716" t="s">
        <v>22317</v>
      </c>
    </row>
    <row r="13717" spans="21:22">
      <c r="U13717" t="s">
        <v>22316</v>
      </c>
      <c r="V13717" t="s">
        <v>22317</v>
      </c>
    </row>
    <row r="13718" spans="21:22">
      <c r="U13718" t="s">
        <v>22316</v>
      </c>
      <c r="V13718" t="s">
        <v>22317</v>
      </c>
    </row>
    <row r="13719" spans="21:22">
      <c r="U13719" t="s">
        <v>22316</v>
      </c>
      <c r="V13719" t="s">
        <v>22317</v>
      </c>
    </row>
    <row r="13720" spans="21:22">
      <c r="U13720" t="s">
        <v>22316</v>
      </c>
      <c r="V13720" t="s">
        <v>22317</v>
      </c>
    </row>
    <row r="13721" spans="21:22">
      <c r="U13721" t="s">
        <v>22316</v>
      </c>
      <c r="V13721" t="s">
        <v>22317</v>
      </c>
    </row>
    <row r="13722" spans="21:22">
      <c r="U13722" t="s">
        <v>22316</v>
      </c>
      <c r="V13722" t="s">
        <v>22317</v>
      </c>
    </row>
    <row r="13723" spans="21:22">
      <c r="U13723" t="s">
        <v>22316</v>
      </c>
      <c r="V13723" t="s">
        <v>22317</v>
      </c>
    </row>
    <row r="13724" spans="21:22">
      <c r="U13724" t="s">
        <v>22316</v>
      </c>
      <c r="V13724" t="s">
        <v>22317</v>
      </c>
    </row>
    <row r="13725" spans="21:22">
      <c r="U13725" t="s">
        <v>22316</v>
      </c>
      <c r="V13725" t="s">
        <v>22317</v>
      </c>
    </row>
    <row r="13726" spans="21:22">
      <c r="U13726" t="s">
        <v>22316</v>
      </c>
      <c r="V13726" t="s">
        <v>22317</v>
      </c>
    </row>
    <row r="13727" spans="21:22">
      <c r="U13727" t="s">
        <v>22316</v>
      </c>
      <c r="V13727" t="s">
        <v>22317</v>
      </c>
    </row>
    <row r="13728" spans="21:22">
      <c r="U13728" t="s">
        <v>22316</v>
      </c>
      <c r="V13728" t="s">
        <v>22317</v>
      </c>
    </row>
    <row r="13729" spans="21:22">
      <c r="U13729" t="s">
        <v>22316</v>
      </c>
      <c r="V13729" t="s">
        <v>22317</v>
      </c>
    </row>
    <row r="13730" spans="21:22">
      <c r="U13730" t="s">
        <v>22316</v>
      </c>
      <c r="V13730" t="s">
        <v>22317</v>
      </c>
    </row>
    <row r="13731" spans="21:22">
      <c r="U13731" t="s">
        <v>22316</v>
      </c>
      <c r="V13731" t="s">
        <v>22317</v>
      </c>
    </row>
    <row r="13732" spans="21:22">
      <c r="U13732" t="s">
        <v>22316</v>
      </c>
      <c r="V13732" t="s">
        <v>22317</v>
      </c>
    </row>
    <row r="13733" spans="21:22">
      <c r="U13733" t="s">
        <v>22316</v>
      </c>
      <c r="V13733" t="s">
        <v>22317</v>
      </c>
    </row>
    <row r="13734" spans="21:22">
      <c r="U13734" t="s">
        <v>22316</v>
      </c>
      <c r="V13734" t="s">
        <v>22317</v>
      </c>
    </row>
    <row r="13735" spans="21:22">
      <c r="U13735" t="s">
        <v>22316</v>
      </c>
      <c r="V13735" t="s">
        <v>22317</v>
      </c>
    </row>
    <row r="13736" spans="21:22">
      <c r="U13736" t="s">
        <v>22316</v>
      </c>
      <c r="V13736" t="s">
        <v>22317</v>
      </c>
    </row>
    <row r="13737" spans="21:22">
      <c r="U13737" t="s">
        <v>22316</v>
      </c>
      <c r="V13737" t="s">
        <v>22317</v>
      </c>
    </row>
    <row r="13738" spans="21:22">
      <c r="U13738" t="s">
        <v>22316</v>
      </c>
      <c r="V13738" t="s">
        <v>22317</v>
      </c>
    </row>
    <row r="13739" spans="21:22">
      <c r="U13739" t="s">
        <v>22316</v>
      </c>
      <c r="V13739" t="s">
        <v>22317</v>
      </c>
    </row>
    <row r="13740" spans="21:22">
      <c r="U13740" t="s">
        <v>22316</v>
      </c>
      <c r="V13740" t="s">
        <v>22317</v>
      </c>
    </row>
    <row r="13741" spans="21:22">
      <c r="U13741" t="s">
        <v>22316</v>
      </c>
      <c r="V13741" t="s">
        <v>22317</v>
      </c>
    </row>
    <row r="13742" spans="21:22">
      <c r="U13742" t="s">
        <v>22316</v>
      </c>
      <c r="V13742" t="s">
        <v>22317</v>
      </c>
    </row>
    <row r="13743" spans="21:22">
      <c r="U13743" t="s">
        <v>22316</v>
      </c>
      <c r="V13743" t="s">
        <v>22317</v>
      </c>
    </row>
    <row r="13744" spans="21:22">
      <c r="U13744" t="s">
        <v>22316</v>
      </c>
      <c r="V13744" t="s">
        <v>22317</v>
      </c>
    </row>
    <row r="13745" spans="21:22">
      <c r="U13745" t="s">
        <v>22316</v>
      </c>
      <c r="V13745" t="s">
        <v>22317</v>
      </c>
    </row>
    <row r="13746" spans="21:22">
      <c r="U13746" t="s">
        <v>22316</v>
      </c>
      <c r="V13746" t="s">
        <v>22317</v>
      </c>
    </row>
    <row r="13747" spans="21:22">
      <c r="U13747" t="s">
        <v>22316</v>
      </c>
      <c r="V13747" t="s">
        <v>22317</v>
      </c>
    </row>
    <row r="13748" spans="21:22">
      <c r="U13748" t="s">
        <v>22316</v>
      </c>
      <c r="V13748" t="s">
        <v>22317</v>
      </c>
    </row>
    <row r="13749" spans="21:22">
      <c r="U13749" t="s">
        <v>22316</v>
      </c>
      <c r="V13749" t="s">
        <v>22317</v>
      </c>
    </row>
    <row r="13750" spans="21:22">
      <c r="U13750" t="s">
        <v>22316</v>
      </c>
      <c r="V13750" t="s">
        <v>22317</v>
      </c>
    </row>
    <row r="13751" spans="21:22">
      <c r="U13751" t="s">
        <v>22316</v>
      </c>
      <c r="V13751" t="s">
        <v>22317</v>
      </c>
    </row>
    <row r="13752" spans="21:22">
      <c r="U13752" t="s">
        <v>22316</v>
      </c>
      <c r="V13752" t="s">
        <v>22317</v>
      </c>
    </row>
    <row r="13753" spans="21:22">
      <c r="U13753" t="s">
        <v>22316</v>
      </c>
      <c r="V13753" t="s">
        <v>22317</v>
      </c>
    </row>
    <row r="13754" spans="21:22">
      <c r="U13754" t="s">
        <v>22316</v>
      </c>
      <c r="V13754" t="s">
        <v>22317</v>
      </c>
    </row>
    <row r="13755" spans="21:22">
      <c r="U13755" t="s">
        <v>22316</v>
      </c>
      <c r="V13755" t="s">
        <v>22317</v>
      </c>
    </row>
    <row r="13756" spans="21:22">
      <c r="U13756" t="s">
        <v>22316</v>
      </c>
      <c r="V13756" t="s">
        <v>22317</v>
      </c>
    </row>
    <row r="13757" spans="21:22">
      <c r="U13757" t="s">
        <v>22316</v>
      </c>
      <c r="V13757" t="s">
        <v>22317</v>
      </c>
    </row>
    <row r="13758" spans="21:22">
      <c r="U13758" t="s">
        <v>22316</v>
      </c>
      <c r="V13758" t="s">
        <v>22317</v>
      </c>
    </row>
    <row r="13759" spans="21:22">
      <c r="U13759" t="s">
        <v>22316</v>
      </c>
      <c r="V13759" t="s">
        <v>22317</v>
      </c>
    </row>
    <row r="13760" spans="21:22">
      <c r="U13760" t="s">
        <v>22316</v>
      </c>
      <c r="V13760" t="s">
        <v>22317</v>
      </c>
    </row>
    <row r="13761" spans="21:22">
      <c r="U13761" t="s">
        <v>22316</v>
      </c>
      <c r="V13761" t="s">
        <v>22317</v>
      </c>
    </row>
    <row r="13762" spans="21:22">
      <c r="U13762" t="s">
        <v>22316</v>
      </c>
      <c r="V13762" t="s">
        <v>22317</v>
      </c>
    </row>
    <row r="13763" spans="21:22">
      <c r="U13763" t="s">
        <v>22316</v>
      </c>
      <c r="V13763" t="s">
        <v>22317</v>
      </c>
    </row>
    <row r="13764" spans="21:22">
      <c r="U13764" t="s">
        <v>22316</v>
      </c>
      <c r="V13764" t="s">
        <v>22317</v>
      </c>
    </row>
    <row r="13765" spans="21:22">
      <c r="U13765" t="s">
        <v>22316</v>
      </c>
      <c r="V13765" t="s">
        <v>22317</v>
      </c>
    </row>
    <row r="13766" spans="21:22">
      <c r="U13766" t="s">
        <v>22316</v>
      </c>
      <c r="V13766" t="s">
        <v>22317</v>
      </c>
    </row>
    <row r="13767" spans="21:22">
      <c r="U13767" t="s">
        <v>22316</v>
      </c>
      <c r="V13767" t="s">
        <v>22317</v>
      </c>
    </row>
    <row r="13768" spans="21:22">
      <c r="U13768" t="s">
        <v>22316</v>
      </c>
      <c r="V13768" t="s">
        <v>22317</v>
      </c>
    </row>
    <row r="13769" spans="21:22">
      <c r="U13769" t="s">
        <v>22316</v>
      </c>
      <c r="V13769" t="s">
        <v>22317</v>
      </c>
    </row>
    <row r="13770" spans="21:22">
      <c r="U13770" t="s">
        <v>22316</v>
      </c>
      <c r="V13770" t="s">
        <v>22317</v>
      </c>
    </row>
    <row r="13771" spans="21:22">
      <c r="U13771" t="s">
        <v>22316</v>
      </c>
      <c r="V13771" t="s">
        <v>22317</v>
      </c>
    </row>
    <row r="13772" spans="21:22">
      <c r="U13772" t="s">
        <v>22316</v>
      </c>
      <c r="V13772" t="s">
        <v>22317</v>
      </c>
    </row>
    <row r="13773" spans="21:22">
      <c r="U13773" t="s">
        <v>22316</v>
      </c>
      <c r="V13773" t="s">
        <v>22317</v>
      </c>
    </row>
    <row r="13774" spans="21:22">
      <c r="U13774" t="s">
        <v>22316</v>
      </c>
      <c r="V13774" t="s">
        <v>22317</v>
      </c>
    </row>
    <row r="13775" spans="21:22">
      <c r="U13775" t="s">
        <v>22316</v>
      </c>
      <c r="V13775" t="s">
        <v>22317</v>
      </c>
    </row>
    <row r="13776" spans="21:22">
      <c r="U13776" t="s">
        <v>22316</v>
      </c>
      <c r="V13776" t="s">
        <v>22317</v>
      </c>
    </row>
    <row r="13777" spans="21:22">
      <c r="U13777" t="s">
        <v>22316</v>
      </c>
      <c r="V13777" t="s">
        <v>22317</v>
      </c>
    </row>
    <row r="13778" spans="21:22">
      <c r="U13778" t="s">
        <v>22316</v>
      </c>
      <c r="V13778" t="s">
        <v>22317</v>
      </c>
    </row>
    <row r="13779" spans="21:22">
      <c r="U13779" t="s">
        <v>22316</v>
      </c>
      <c r="V13779" t="s">
        <v>22317</v>
      </c>
    </row>
    <row r="13780" spans="21:22">
      <c r="U13780" t="s">
        <v>22316</v>
      </c>
      <c r="V13780" t="s">
        <v>22317</v>
      </c>
    </row>
    <row r="13781" spans="21:22">
      <c r="U13781" t="s">
        <v>22316</v>
      </c>
      <c r="V13781" t="s">
        <v>22317</v>
      </c>
    </row>
    <row r="13782" spans="21:22">
      <c r="U13782" t="s">
        <v>22316</v>
      </c>
      <c r="V13782" t="s">
        <v>22317</v>
      </c>
    </row>
    <row r="13783" spans="21:22">
      <c r="U13783" t="s">
        <v>22316</v>
      </c>
      <c r="V13783" t="s">
        <v>22317</v>
      </c>
    </row>
    <row r="13784" spans="21:22">
      <c r="U13784" t="s">
        <v>22316</v>
      </c>
      <c r="V13784" t="s">
        <v>22317</v>
      </c>
    </row>
    <row r="13785" spans="21:22">
      <c r="U13785" t="s">
        <v>22316</v>
      </c>
      <c r="V13785" t="s">
        <v>22317</v>
      </c>
    </row>
    <row r="13786" spans="21:22">
      <c r="U13786" t="s">
        <v>22316</v>
      </c>
      <c r="V13786" t="s">
        <v>22317</v>
      </c>
    </row>
    <row r="13787" spans="21:22">
      <c r="U13787" t="s">
        <v>22316</v>
      </c>
      <c r="V13787" t="s">
        <v>22317</v>
      </c>
    </row>
    <row r="13788" spans="21:22">
      <c r="U13788" t="s">
        <v>22316</v>
      </c>
      <c r="V13788" t="s">
        <v>22317</v>
      </c>
    </row>
    <row r="13789" spans="21:22">
      <c r="U13789" t="s">
        <v>22316</v>
      </c>
      <c r="V13789" t="s">
        <v>22317</v>
      </c>
    </row>
    <row r="13790" spans="21:22">
      <c r="U13790" t="s">
        <v>22316</v>
      </c>
      <c r="V13790" t="s">
        <v>22317</v>
      </c>
    </row>
    <row r="13791" spans="21:22">
      <c r="U13791" t="s">
        <v>22316</v>
      </c>
      <c r="V13791" t="s">
        <v>22317</v>
      </c>
    </row>
    <row r="13792" spans="21:22">
      <c r="U13792" t="s">
        <v>22316</v>
      </c>
      <c r="V13792" t="s">
        <v>22317</v>
      </c>
    </row>
    <row r="13793" spans="21:22">
      <c r="U13793" t="s">
        <v>22316</v>
      </c>
      <c r="V13793" t="s">
        <v>22317</v>
      </c>
    </row>
    <row r="13794" spans="21:22">
      <c r="U13794" t="s">
        <v>22316</v>
      </c>
      <c r="V13794" t="s">
        <v>22317</v>
      </c>
    </row>
    <row r="13795" spans="21:22">
      <c r="U13795" t="s">
        <v>22316</v>
      </c>
      <c r="V13795" t="s">
        <v>22317</v>
      </c>
    </row>
    <row r="13796" spans="21:22">
      <c r="U13796" t="s">
        <v>22316</v>
      </c>
      <c r="V13796" t="s">
        <v>22317</v>
      </c>
    </row>
    <row r="13797" spans="21:22">
      <c r="U13797" t="s">
        <v>22316</v>
      </c>
      <c r="V13797" t="s">
        <v>22317</v>
      </c>
    </row>
    <row r="13798" spans="21:22">
      <c r="U13798" t="s">
        <v>22316</v>
      </c>
      <c r="V13798" t="s">
        <v>22317</v>
      </c>
    </row>
    <row r="13799" spans="21:22">
      <c r="U13799" t="s">
        <v>22316</v>
      </c>
      <c r="V13799" t="s">
        <v>22317</v>
      </c>
    </row>
    <row r="13800" spans="21:22">
      <c r="U13800" t="s">
        <v>22316</v>
      </c>
      <c r="V13800" t="s">
        <v>22317</v>
      </c>
    </row>
    <row r="13801" spans="21:22">
      <c r="U13801" t="s">
        <v>22316</v>
      </c>
      <c r="V13801" t="s">
        <v>22317</v>
      </c>
    </row>
    <row r="13802" spans="21:22">
      <c r="U13802" t="s">
        <v>22316</v>
      </c>
      <c r="V13802" t="s">
        <v>22317</v>
      </c>
    </row>
    <row r="13803" spans="21:22">
      <c r="U13803" t="s">
        <v>22316</v>
      </c>
      <c r="V13803" t="s">
        <v>22317</v>
      </c>
    </row>
    <row r="13804" spans="21:22">
      <c r="U13804" t="s">
        <v>22316</v>
      </c>
      <c r="V13804" t="s">
        <v>22317</v>
      </c>
    </row>
    <row r="13805" spans="21:22">
      <c r="U13805" t="s">
        <v>22316</v>
      </c>
      <c r="V13805" t="s">
        <v>22317</v>
      </c>
    </row>
    <row r="13806" spans="21:22">
      <c r="U13806" t="s">
        <v>22316</v>
      </c>
      <c r="V13806" t="s">
        <v>22317</v>
      </c>
    </row>
    <row r="13807" spans="21:22">
      <c r="U13807" t="s">
        <v>22319</v>
      </c>
      <c r="V13807" t="s">
        <v>22320</v>
      </c>
    </row>
    <row r="13808" spans="21:22">
      <c r="U13808" t="s">
        <v>22319</v>
      </c>
      <c r="V13808" t="s">
        <v>22320</v>
      </c>
    </row>
    <row r="13809" spans="21:22">
      <c r="U13809" t="s">
        <v>22319</v>
      </c>
      <c r="V13809" t="s">
        <v>22320</v>
      </c>
    </row>
    <row r="13810" spans="21:22">
      <c r="U13810" t="s">
        <v>22319</v>
      </c>
      <c r="V13810" t="s">
        <v>22320</v>
      </c>
    </row>
    <row r="13811" spans="21:22">
      <c r="U13811" t="s">
        <v>22319</v>
      </c>
      <c r="V13811" t="s">
        <v>22320</v>
      </c>
    </row>
    <row r="13812" spans="21:22">
      <c r="U13812" t="s">
        <v>22319</v>
      </c>
      <c r="V13812" t="s">
        <v>22320</v>
      </c>
    </row>
    <row r="13813" spans="21:22">
      <c r="U13813" t="s">
        <v>22319</v>
      </c>
      <c r="V13813" t="s">
        <v>22320</v>
      </c>
    </row>
    <row r="13814" spans="21:22">
      <c r="U13814" t="s">
        <v>22319</v>
      </c>
      <c r="V13814" t="s">
        <v>22320</v>
      </c>
    </row>
    <row r="13815" spans="21:22">
      <c r="U13815" t="s">
        <v>22319</v>
      </c>
      <c r="V13815" t="s">
        <v>22320</v>
      </c>
    </row>
    <row r="13816" spans="21:22">
      <c r="U13816" t="s">
        <v>22319</v>
      </c>
      <c r="V13816" t="s">
        <v>22320</v>
      </c>
    </row>
    <row r="13817" spans="21:22">
      <c r="U13817" t="s">
        <v>22319</v>
      </c>
      <c r="V13817" t="s">
        <v>22320</v>
      </c>
    </row>
    <row r="13818" spans="21:22">
      <c r="U13818" t="s">
        <v>22319</v>
      </c>
      <c r="V13818" t="s">
        <v>22320</v>
      </c>
    </row>
    <row r="13819" spans="21:22">
      <c r="U13819" t="s">
        <v>22319</v>
      </c>
      <c r="V13819" t="s">
        <v>22320</v>
      </c>
    </row>
    <row r="13820" spans="21:22">
      <c r="U13820" t="s">
        <v>22319</v>
      </c>
      <c r="V13820" t="s">
        <v>22320</v>
      </c>
    </row>
    <row r="13821" spans="21:22">
      <c r="U13821" t="s">
        <v>22319</v>
      </c>
      <c r="V13821" t="s">
        <v>22320</v>
      </c>
    </row>
    <row r="13822" spans="21:22">
      <c r="U13822" t="s">
        <v>22319</v>
      </c>
      <c r="V13822" t="s">
        <v>22320</v>
      </c>
    </row>
    <row r="13823" spans="21:22">
      <c r="U13823" t="s">
        <v>22319</v>
      </c>
      <c r="V13823" t="s">
        <v>22320</v>
      </c>
    </row>
    <row r="13824" spans="21:22">
      <c r="U13824" t="s">
        <v>22319</v>
      </c>
      <c r="V13824" t="s">
        <v>22320</v>
      </c>
    </row>
    <row r="13825" spans="21:22">
      <c r="U13825" t="s">
        <v>22319</v>
      </c>
      <c r="V13825" t="s">
        <v>22320</v>
      </c>
    </row>
    <row r="13826" spans="21:22">
      <c r="U13826" t="s">
        <v>22319</v>
      </c>
      <c r="V13826" t="s">
        <v>22320</v>
      </c>
    </row>
    <row r="13827" spans="21:22">
      <c r="U13827" t="s">
        <v>22319</v>
      </c>
      <c r="V13827" t="s">
        <v>22320</v>
      </c>
    </row>
    <row r="13828" spans="21:22">
      <c r="U13828" t="s">
        <v>22319</v>
      </c>
      <c r="V13828" t="s">
        <v>22320</v>
      </c>
    </row>
    <row r="13829" spans="21:22">
      <c r="U13829" t="s">
        <v>22319</v>
      </c>
      <c r="V13829" t="s">
        <v>22320</v>
      </c>
    </row>
    <row r="13830" spans="21:22">
      <c r="U13830" t="s">
        <v>22319</v>
      </c>
      <c r="V13830" t="s">
        <v>22320</v>
      </c>
    </row>
    <row r="13831" spans="21:22">
      <c r="U13831" t="s">
        <v>22319</v>
      </c>
      <c r="V13831" t="s">
        <v>22320</v>
      </c>
    </row>
    <row r="13832" spans="21:22">
      <c r="U13832" t="s">
        <v>22319</v>
      </c>
      <c r="V13832" t="s">
        <v>22320</v>
      </c>
    </row>
    <row r="13833" spans="21:22">
      <c r="U13833" t="s">
        <v>22319</v>
      </c>
      <c r="V13833" t="s">
        <v>22320</v>
      </c>
    </row>
    <row r="13834" spans="21:22">
      <c r="U13834" t="s">
        <v>22319</v>
      </c>
      <c r="V13834" t="s">
        <v>22320</v>
      </c>
    </row>
    <row r="13835" spans="21:22">
      <c r="U13835" t="s">
        <v>22319</v>
      </c>
      <c r="V13835" t="s">
        <v>22320</v>
      </c>
    </row>
    <row r="13836" spans="21:22">
      <c r="U13836" t="s">
        <v>22319</v>
      </c>
      <c r="V13836" t="s">
        <v>22320</v>
      </c>
    </row>
    <row r="13837" spans="21:22">
      <c r="U13837" t="s">
        <v>22319</v>
      </c>
      <c r="V13837" t="s">
        <v>22320</v>
      </c>
    </row>
    <row r="13838" spans="21:22">
      <c r="U13838" t="s">
        <v>22319</v>
      </c>
      <c r="V13838" t="s">
        <v>22320</v>
      </c>
    </row>
    <row r="13839" spans="21:22">
      <c r="U13839" t="s">
        <v>22319</v>
      </c>
      <c r="V13839" t="s">
        <v>22320</v>
      </c>
    </row>
    <row r="13840" spans="21:22">
      <c r="U13840" t="s">
        <v>22319</v>
      </c>
      <c r="V13840" t="s">
        <v>22320</v>
      </c>
    </row>
    <row r="13841" spans="21:22">
      <c r="U13841" t="s">
        <v>22319</v>
      </c>
      <c r="V13841" t="s">
        <v>22320</v>
      </c>
    </row>
    <row r="13842" spans="21:22">
      <c r="U13842" t="s">
        <v>22291</v>
      </c>
      <c r="V13842" t="s">
        <v>22292</v>
      </c>
    </row>
    <row r="13843" spans="21:22">
      <c r="U13843" t="s">
        <v>22291</v>
      </c>
      <c r="V13843" t="s">
        <v>22292</v>
      </c>
    </row>
    <row r="13844" spans="21:22">
      <c r="U13844" t="s">
        <v>22291</v>
      </c>
      <c r="V13844" t="s">
        <v>22292</v>
      </c>
    </row>
    <row r="13845" spans="21:22">
      <c r="U13845" t="s">
        <v>22319</v>
      </c>
      <c r="V13845" t="s">
        <v>22320</v>
      </c>
    </row>
    <row r="13846" spans="21:22">
      <c r="U13846" t="s">
        <v>22319</v>
      </c>
      <c r="V13846" t="s">
        <v>22320</v>
      </c>
    </row>
    <row r="13847" spans="21:22">
      <c r="U13847" t="s">
        <v>22319</v>
      </c>
      <c r="V13847" t="s">
        <v>22320</v>
      </c>
    </row>
    <row r="13848" spans="21:22">
      <c r="U13848" t="s">
        <v>22319</v>
      </c>
      <c r="V13848" t="s">
        <v>22320</v>
      </c>
    </row>
    <row r="13849" spans="21:22">
      <c r="U13849" t="s">
        <v>22319</v>
      </c>
      <c r="V13849" t="s">
        <v>22320</v>
      </c>
    </row>
    <row r="13850" spans="21:22">
      <c r="U13850" t="s">
        <v>22319</v>
      </c>
      <c r="V13850" t="s">
        <v>22320</v>
      </c>
    </row>
    <row r="13851" spans="21:22">
      <c r="U13851" t="s">
        <v>22319</v>
      </c>
      <c r="V13851" t="s">
        <v>22320</v>
      </c>
    </row>
    <row r="13852" spans="21:22">
      <c r="U13852" t="s">
        <v>22319</v>
      </c>
      <c r="V13852" t="s">
        <v>22320</v>
      </c>
    </row>
    <row r="13853" spans="21:22">
      <c r="U13853" t="s">
        <v>22319</v>
      </c>
      <c r="V13853" t="s">
        <v>22320</v>
      </c>
    </row>
    <row r="13854" spans="21:22">
      <c r="U13854" t="s">
        <v>22319</v>
      </c>
      <c r="V13854" t="s">
        <v>22320</v>
      </c>
    </row>
    <row r="13855" spans="21:22">
      <c r="U13855" t="s">
        <v>22319</v>
      </c>
      <c r="V13855" t="s">
        <v>22320</v>
      </c>
    </row>
    <row r="13856" spans="21:22">
      <c r="U13856" t="s">
        <v>22319</v>
      </c>
      <c r="V13856" t="s">
        <v>22320</v>
      </c>
    </row>
    <row r="13857" spans="21:22">
      <c r="U13857" t="s">
        <v>22319</v>
      </c>
      <c r="V13857" t="s">
        <v>22320</v>
      </c>
    </row>
    <row r="13858" spans="21:22">
      <c r="U13858" t="s">
        <v>22319</v>
      </c>
      <c r="V13858" t="s">
        <v>22320</v>
      </c>
    </row>
    <row r="13859" spans="21:22">
      <c r="U13859" t="s">
        <v>22319</v>
      </c>
      <c r="V13859" t="s">
        <v>22320</v>
      </c>
    </row>
    <row r="13860" spans="21:22">
      <c r="U13860" t="s">
        <v>22319</v>
      </c>
      <c r="V13860" t="s">
        <v>22320</v>
      </c>
    </row>
    <row r="13861" spans="21:22">
      <c r="U13861" t="s">
        <v>22319</v>
      </c>
      <c r="V13861" t="s">
        <v>22320</v>
      </c>
    </row>
    <row r="13862" spans="21:22">
      <c r="U13862" t="s">
        <v>22319</v>
      </c>
      <c r="V13862" t="s">
        <v>22320</v>
      </c>
    </row>
    <row r="13863" spans="21:22">
      <c r="U13863" t="s">
        <v>22319</v>
      </c>
      <c r="V13863" t="s">
        <v>22320</v>
      </c>
    </row>
    <row r="13864" spans="21:22">
      <c r="U13864" t="s">
        <v>22319</v>
      </c>
      <c r="V13864" t="s">
        <v>22320</v>
      </c>
    </row>
    <row r="13865" spans="21:22">
      <c r="U13865" t="s">
        <v>22319</v>
      </c>
      <c r="V13865" t="s">
        <v>22320</v>
      </c>
    </row>
    <row r="13866" spans="21:22">
      <c r="U13866" t="s">
        <v>22319</v>
      </c>
      <c r="V13866" t="s">
        <v>22320</v>
      </c>
    </row>
    <row r="13867" spans="21:22">
      <c r="U13867" t="s">
        <v>22319</v>
      </c>
      <c r="V13867" t="s">
        <v>22320</v>
      </c>
    </row>
    <row r="13868" spans="21:22">
      <c r="U13868" t="s">
        <v>22319</v>
      </c>
      <c r="V13868" t="s">
        <v>22320</v>
      </c>
    </row>
    <row r="13869" spans="21:22">
      <c r="U13869" t="s">
        <v>22319</v>
      </c>
      <c r="V13869" t="s">
        <v>22320</v>
      </c>
    </row>
    <row r="13870" spans="21:22">
      <c r="U13870" t="s">
        <v>22319</v>
      </c>
      <c r="V13870" t="s">
        <v>22320</v>
      </c>
    </row>
    <row r="13871" spans="21:22">
      <c r="U13871" t="s">
        <v>22319</v>
      </c>
      <c r="V13871" t="s">
        <v>22320</v>
      </c>
    </row>
    <row r="13872" spans="21:22">
      <c r="U13872" t="s">
        <v>22322</v>
      </c>
      <c r="V13872" t="s">
        <v>22323</v>
      </c>
    </row>
    <row r="13873" spans="21:22">
      <c r="U13873" t="s">
        <v>22288</v>
      </c>
      <c r="V13873" t="s">
        <v>23920</v>
      </c>
    </row>
    <row r="13874" spans="21:22">
      <c r="U13874" t="s">
        <v>22288</v>
      </c>
      <c r="V13874" t="s">
        <v>23920</v>
      </c>
    </row>
    <row r="13875" spans="21:22">
      <c r="U13875" t="s">
        <v>22288</v>
      </c>
      <c r="V13875" t="s">
        <v>23920</v>
      </c>
    </row>
    <row r="13876" spans="21:22">
      <c r="U13876" t="s">
        <v>22288</v>
      </c>
      <c r="V13876" t="s">
        <v>23920</v>
      </c>
    </row>
    <row r="13877" spans="21:22">
      <c r="U13877" t="s">
        <v>22288</v>
      </c>
      <c r="V13877" t="s">
        <v>23920</v>
      </c>
    </row>
    <row r="13878" spans="21:22">
      <c r="U13878" t="s">
        <v>22288</v>
      </c>
      <c r="V13878" t="s">
        <v>23920</v>
      </c>
    </row>
    <row r="13879" spans="21:22">
      <c r="U13879" t="s">
        <v>22288</v>
      </c>
      <c r="V13879" t="s">
        <v>23920</v>
      </c>
    </row>
    <row r="13880" spans="21:22">
      <c r="U13880" t="s">
        <v>22288</v>
      </c>
      <c r="V13880" t="s">
        <v>23920</v>
      </c>
    </row>
    <row r="13881" spans="21:22">
      <c r="U13881" t="s">
        <v>22322</v>
      </c>
      <c r="V13881" t="s">
        <v>22323</v>
      </c>
    </row>
    <row r="13882" spans="21:22">
      <c r="U13882" t="s">
        <v>22322</v>
      </c>
      <c r="V13882" t="s">
        <v>22323</v>
      </c>
    </row>
    <row r="13883" spans="21:22">
      <c r="U13883" t="s">
        <v>22329</v>
      </c>
      <c r="V13883" t="s">
        <v>22330</v>
      </c>
    </row>
    <row r="13884" spans="21:22">
      <c r="U13884" t="s">
        <v>22329</v>
      </c>
      <c r="V13884" t="s">
        <v>22330</v>
      </c>
    </row>
    <row r="13885" spans="21:22">
      <c r="U13885" t="s">
        <v>22296</v>
      </c>
      <c r="V13885" t="s">
        <v>22297</v>
      </c>
    </row>
    <row r="13886" spans="21:22">
      <c r="U13886" t="s">
        <v>22322</v>
      </c>
      <c r="V13886" t="s">
        <v>22323</v>
      </c>
    </row>
    <row r="13887" spans="21:22">
      <c r="U13887" t="s">
        <v>22313</v>
      </c>
      <c r="V13887" t="s">
        <v>22314</v>
      </c>
    </row>
    <row r="13888" spans="21:22">
      <c r="U13888" t="s">
        <v>22319</v>
      </c>
      <c r="V13888" t="s">
        <v>22320</v>
      </c>
    </row>
    <row r="13889" spans="21:22">
      <c r="U13889" t="s">
        <v>22299</v>
      </c>
      <c r="V13889" t="s">
        <v>22300</v>
      </c>
    </row>
    <row r="13890" spans="21:22">
      <c r="U13890" t="s">
        <v>22329</v>
      </c>
      <c r="V13890" t="s">
        <v>22330</v>
      </c>
    </row>
    <row r="13891" spans="21:22">
      <c r="U13891" t="s">
        <v>22329</v>
      </c>
      <c r="V13891" t="s">
        <v>22330</v>
      </c>
    </row>
    <row r="13892" spans="21:22">
      <c r="U13892" t="s">
        <v>22329</v>
      </c>
      <c r="V13892" t="s">
        <v>22330</v>
      </c>
    </row>
    <row r="13893" spans="21:22">
      <c r="U13893" t="s">
        <v>22329</v>
      </c>
      <c r="V13893" t="s">
        <v>22330</v>
      </c>
    </row>
    <row r="13894" spans="21:22">
      <c r="U13894" t="s">
        <v>22329</v>
      </c>
      <c r="V13894" t="s">
        <v>22330</v>
      </c>
    </row>
    <row r="13895" spans="21:22">
      <c r="U13895" t="s">
        <v>22329</v>
      </c>
      <c r="V13895" t="s">
        <v>22330</v>
      </c>
    </row>
    <row r="13896" spans="21:22">
      <c r="U13896" t="s">
        <v>22329</v>
      </c>
      <c r="V13896" t="s">
        <v>22330</v>
      </c>
    </row>
    <row r="13897" spans="21:22">
      <c r="U13897" t="s">
        <v>22329</v>
      </c>
      <c r="V13897" t="s">
        <v>22330</v>
      </c>
    </row>
    <row r="13898" spans="21:22">
      <c r="U13898" t="s">
        <v>22329</v>
      </c>
      <c r="V13898" t="s">
        <v>22330</v>
      </c>
    </row>
    <row r="13899" spans="21:22">
      <c r="U13899" t="s">
        <v>22329</v>
      </c>
      <c r="V13899" t="s">
        <v>22330</v>
      </c>
    </row>
    <row r="13900" spans="21:22">
      <c r="U13900" t="s">
        <v>22329</v>
      </c>
      <c r="V13900" t="s">
        <v>22330</v>
      </c>
    </row>
    <row r="13901" spans="21:22">
      <c r="U13901" t="s">
        <v>22329</v>
      </c>
      <c r="V13901" t="s">
        <v>22330</v>
      </c>
    </row>
    <row r="13902" spans="21:22">
      <c r="U13902" t="s">
        <v>22329</v>
      </c>
      <c r="V13902" t="s">
        <v>22330</v>
      </c>
    </row>
    <row r="13903" spans="21:22">
      <c r="U13903" t="s">
        <v>22329</v>
      </c>
      <c r="V13903" t="s">
        <v>22330</v>
      </c>
    </row>
    <row r="13904" spans="21:22">
      <c r="U13904" t="s">
        <v>22329</v>
      </c>
      <c r="V13904" t="s">
        <v>22330</v>
      </c>
    </row>
    <row r="13905" spans="21:22">
      <c r="U13905" t="s">
        <v>22329</v>
      </c>
      <c r="V13905" t="s">
        <v>22330</v>
      </c>
    </row>
    <row r="13906" spans="21:22">
      <c r="U13906" t="s">
        <v>22329</v>
      </c>
      <c r="V13906" t="s">
        <v>22330</v>
      </c>
    </row>
    <row r="13907" spans="21:22">
      <c r="U13907" t="s">
        <v>22329</v>
      </c>
      <c r="V13907" t="s">
        <v>22330</v>
      </c>
    </row>
    <row r="13908" spans="21:22">
      <c r="U13908" t="s">
        <v>22329</v>
      </c>
      <c r="V13908" t="s">
        <v>22330</v>
      </c>
    </row>
    <row r="13909" spans="21:22">
      <c r="U13909" t="s">
        <v>22329</v>
      </c>
      <c r="V13909" t="s">
        <v>22330</v>
      </c>
    </row>
    <row r="13910" spans="21:22">
      <c r="U13910" t="s">
        <v>22329</v>
      </c>
      <c r="V13910" t="s">
        <v>22330</v>
      </c>
    </row>
    <row r="13911" spans="21:22">
      <c r="U13911" t="s">
        <v>22329</v>
      </c>
      <c r="V13911" t="s">
        <v>22330</v>
      </c>
    </row>
    <row r="13912" spans="21:22">
      <c r="U13912" t="s">
        <v>22329</v>
      </c>
      <c r="V13912" t="s">
        <v>22330</v>
      </c>
    </row>
    <row r="13913" spans="21:22">
      <c r="U13913" t="s">
        <v>22329</v>
      </c>
      <c r="V13913" t="s">
        <v>22330</v>
      </c>
    </row>
    <row r="13914" spans="21:22">
      <c r="U13914" t="s">
        <v>22329</v>
      </c>
      <c r="V13914" t="s">
        <v>22330</v>
      </c>
    </row>
    <row r="13915" spans="21:22">
      <c r="U13915" t="s">
        <v>22329</v>
      </c>
      <c r="V13915" t="s">
        <v>22330</v>
      </c>
    </row>
    <row r="13916" spans="21:22">
      <c r="U13916" t="s">
        <v>22329</v>
      </c>
      <c r="V13916" t="s">
        <v>22330</v>
      </c>
    </row>
    <row r="13917" spans="21:22">
      <c r="U13917" t="s">
        <v>22329</v>
      </c>
      <c r="V13917" t="s">
        <v>22330</v>
      </c>
    </row>
    <row r="13918" spans="21:22">
      <c r="U13918" t="s">
        <v>22329</v>
      </c>
      <c r="V13918" t="s">
        <v>22330</v>
      </c>
    </row>
    <row r="13919" spans="21:22">
      <c r="U13919" t="s">
        <v>22329</v>
      </c>
      <c r="V13919" t="s">
        <v>22330</v>
      </c>
    </row>
    <row r="13920" spans="21:22">
      <c r="U13920" t="s">
        <v>22329</v>
      </c>
      <c r="V13920" t="s">
        <v>22330</v>
      </c>
    </row>
    <row r="13921" spans="21:22">
      <c r="U13921" t="s">
        <v>22329</v>
      </c>
      <c r="V13921" t="s">
        <v>22330</v>
      </c>
    </row>
    <row r="13922" spans="21:22">
      <c r="U13922" t="s">
        <v>22329</v>
      </c>
      <c r="V13922" t="s">
        <v>22330</v>
      </c>
    </row>
    <row r="13923" spans="21:22">
      <c r="U13923" t="s">
        <v>22329</v>
      </c>
      <c r="V13923" t="s">
        <v>22330</v>
      </c>
    </row>
    <row r="13924" spans="21:22">
      <c r="U13924" t="s">
        <v>22329</v>
      </c>
      <c r="V13924" t="s">
        <v>22330</v>
      </c>
    </row>
    <row r="13925" spans="21:22">
      <c r="U13925" t="s">
        <v>22329</v>
      </c>
      <c r="V13925" t="s">
        <v>22330</v>
      </c>
    </row>
    <row r="13926" spans="21:22">
      <c r="U13926" t="s">
        <v>22329</v>
      </c>
      <c r="V13926" t="s">
        <v>22330</v>
      </c>
    </row>
    <row r="13927" spans="21:22">
      <c r="U13927" t="s">
        <v>22329</v>
      </c>
      <c r="V13927" t="s">
        <v>22330</v>
      </c>
    </row>
    <row r="13928" spans="21:22">
      <c r="U13928" t="s">
        <v>22329</v>
      </c>
      <c r="V13928" t="s">
        <v>22330</v>
      </c>
    </row>
    <row r="13929" spans="21:22">
      <c r="U13929" t="s">
        <v>22329</v>
      </c>
      <c r="V13929" t="s">
        <v>22330</v>
      </c>
    </row>
    <row r="13930" spans="21:22">
      <c r="U13930" t="s">
        <v>22329</v>
      </c>
      <c r="V13930" t="s">
        <v>22330</v>
      </c>
    </row>
    <row r="13931" spans="21:22">
      <c r="U13931" t="s">
        <v>22329</v>
      </c>
      <c r="V13931" t="s">
        <v>22330</v>
      </c>
    </row>
    <row r="13932" spans="21:22">
      <c r="U13932" t="s">
        <v>22329</v>
      </c>
      <c r="V13932" t="s">
        <v>22330</v>
      </c>
    </row>
    <row r="13933" spans="21:22">
      <c r="U13933" t="s">
        <v>22329</v>
      </c>
      <c r="V13933" t="s">
        <v>22330</v>
      </c>
    </row>
    <row r="13934" spans="21:22">
      <c r="U13934" t="s">
        <v>22329</v>
      </c>
      <c r="V13934" t="s">
        <v>22330</v>
      </c>
    </row>
    <row r="13935" spans="21:22">
      <c r="U13935" t="s">
        <v>22329</v>
      </c>
      <c r="V13935" t="s">
        <v>22330</v>
      </c>
    </row>
    <row r="13936" spans="21:22">
      <c r="U13936" t="s">
        <v>22329</v>
      </c>
      <c r="V13936" t="s">
        <v>22330</v>
      </c>
    </row>
    <row r="13937" spans="21:22">
      <c r="U13937" t="s">
        <v>22329</v>
      </c>
      <c r="V13937" t="s">
        <v>22330</v>
      </c>
    </row>
    <row r="13938" spans="21:22">
      <c r="U13938" t="s">
        <v>22329</v>
      </c>
      <c r="V13938" t="s">
        <v>22330</v>
      </c>
    </row>
    <row r="13939" spans="21:22">
      <c r="U13939" t="s">
        <v>22329</v>
      </c>
      <c r="V13939" t="s">
        <v>22330</v>
      </c>
    </row>
    <row r="13940" spans="21:22">
      <c r="U13940" t="s">
        <v>22329</v>
      </c>
      <c r="V13940" t="s">
        <v>22330</v>
      </c>
    </row>
    <row r="13941" spans="21:22">
      <c r="U13941" t="s">
        <v>22329</v>
      </c>
      <c r="V13941" t="s">
        <v>22330</v>
      </c>
    </row>
    <row r="13942" spans="21:22">
      <c r="U13942" t="s">
        <v>22329</v>
      </c>
      <c r="V13942" t="s">
        <v>22330</v>
      </c>
    </row>
    <row r="13943" spans="21:22">
      <c r="U13943" t="s">
        <v>22329</v>
      </c>
      <c r="V13943" t="s">
        <v>22330</v>
      </c>
    </row>
    <row r="13944" spans="21:22">
      <c r="U13944" t="s">
        <v>22329</v>
      </c>
      <c r="V13944" t="s">
        <v>22330</v>
      </c>
    </row>
    <row r="13945" spans="21:22">
      <c r="U13945" t="s">
        <v>22329</v>
      </c>
      <c r="V13945" t="s">
        <v>22330</v>
      </c>
    </row>
    <row r="13946" spans="21:22">
      <c r="U13946" t="s">
        <v>22329</v>
      </c>
      <c r="V13946" t="s">
        <v>22330</v>
      </c>
    </row>
    <row r="13947" spans="21:22">
      <c r="U13947" t="s">
        <v>22329</v>
      </c>
      <c r="V13947" t="s">
        <v>22330</v>
      </c>
    </row>
    <row r="13948" spans="21:22">
      <c r="U13948" t="s">
        <v>22329</v>
      </c>
      <c r="V13948" t="s">
        <v>22330</v>
      </c>
    </row>
    <row r="13949" spans="21:22">
      <c r="U13949" t="s">
        <v>22329</v>
      </c>
      <c r="V13949" t="s">
        <v>22330</v>
      </c>
    </row>
    <row r="13950" spans="21:22">
      <c r="U13950" t="s">
        <v>22329</v>
      </c>
      <c r="V13950" t="s">
        <v>22330</v>
      </c>
    </row>
    <row r="13951" spans="21:22">
      <c r="U13951" t="s">
        <v>22329</v>
      </c>
      <c r="V13951" t="s">
        <v>22330</v>
      </c>
    </row>
    <row r="13952" spans="21:22">
      <c r="U13952" t="s">
        <v>22329</v>
      </c>
      <c r="V13952" t="s">
        <v>22330</v>
      </c>
    </row>
    <row r="13953" spans="21:22">
      <c r="U13953" t="s">
        <v>22329</v>
      </c>
      <c r="V13953" t="s">
        <v>22330</v>
      </c>
    </row>
    <row r="13954" spans="21:22">
      <c r="U13954" t="s">
        <v>22329</v>
      </c>
      <c r="V13954" t="s">
        <v>22330</v>
      </c>
    </row>
    <row r="13955" spans="21:22">
      <c r="U13955" t="s">
        <v>22329</v>
      </c>
      <c r="V13955" t="s">
        <v>22330</v>
      </c>
    </row>
    <row r="13956" spans="21:22">
      <c r="U13956" t="s">
        <v>22329</v>
      </c>
      <c r="V13956" t="s">
        <v>22330</v>
      </c>
    </row>
    <row r="13957" spans="21:22">
      <c r="U13957" t="s">
        <v>22329</v>
      </c>
      <c r="V13957" t="s">
        <v>22330</v>
      </c>
    </row>
    <row r="13958" spans="21:22">
      <c r="U13958" t="s">
        <v>22329</v>
      </c>
      <c r="V13958" t="s">
        <v>22330</v>
      </c>
    </row>
    <row r="13959" spans="21:22">
      <c r="U13959" t="s">
        <v>22329</v>
      </c>
      <c r="V13959" t="s">
        <v>22330</v>
      </c>
    </row>
    <row r="13960" spans="21:22">
      <c r="U13960" t="s">
        <v>22329</v>
      </c>
      <c r="V13960" t="s">
        <v>22330</v>
      </c>
    </row>
    <row r="13961" spans="21:22">
      <c r="U13961" t="s">
        <v>22329</v>
      </c>
      <c r="V13961" t="s">
        <v>22330</v>
      </c>
    </row>
    <row r="13962" spans="21:22">
      <c r="U13962" t="s">
        <v>22329</v>
      </c>
      <c r="V13962" t="s">
        <v>22330</v>
      </c>
    </row>
    <row r="13963" spans="21:22">
      <c r="U13963" t="s">
        <v>22329</v>
      </c>
      <c r="V13963" t="s">
        <v>22330</v>
      </c>
    </row>
    <row r="13964" spans="21:22">
      <c r="U13964" t="s">
        <v>22329</v>
      </c>
      <c r="V13964" t="s">
        <v>22330</v>
      </c>
    </row>
    <row r="13965" spans="21:22">
      <c r="U13965" t="s">
        <v>22329</v>
      </c>
      <c r="V13965" t="s">
        <v>22330</v>
      </c>
    </row>
    <row r="13966" spans="21:22">
      <c r="U13966" t="s">
        <v>22329</v>
      </c>
      <c r="V13966" t="s">
        <v>22330</v>
      </c>
    </row>
    <row r="13967" spans="21:22">
      <c r="U13967" t="s">
        <v>22329</v>
      </c>
      <c r="V13967" t="s">
        <v>22330</v>
      </c>
    </row>
    <row r="13968" spans="21:22">
      <c r="U13968" t="s">
        <v>22329</v>
      </c>
      <c r="V13968" t="s">
        <v>22330</v>
      </c>
    </row>
    <row r="13969" spans="21:22">
      <c r="U13969" t="s">
        <v>22329</v>
      </c>
      <c r="V13969" t="s">
        <v>22330</v>
      </c>
    </row>
    <row r="13970" spans="21:22">
      <c r="U13970" t="s">
        <v>22329</v>
      </c>
      <c r="V13970" t="s">
        <v>22330</v>
      </c>
    </row>
    <row r="13971" spans="21:22">
      <c r="U13971" t="s">
        <v>22329</v>
      </c>
      <c r="V13971" t="s">
        <v>22330</v>
      </c>
    </row>
    <row r="13972" spans="21:22">
      <c r="U13972" t="s">
        <v>22329</v>
      </c>
      <c r="V13972" t="s">
        <v>22330</v>
      </c>
    </row>
    <row r="13973" spans="21:22">
      <c r="U13973" t="s">
        <v>22329</v>
      </c>
      <c r="V13973" t="s">
        <v>22330</v>
      </c>
    </row>
    <row r="13974" spans="21:22">
      <c r="U13974" t="s">
        <v>22329</v>
      </c>
      <c r="V13974" t="s">
        <v>22330</v>
      </c>
    </row>
    <row r="13975" spans="21:22">
      <c r="U13975" t="s">
        <v>22329</v>
      </c>
      <c r="V13975" t="s">
        <v>22330</v>
      </c>
    </row>
    <row r="13976" spans="21:22">
      <c r="U13976" t="s">
        <v>22329</v>
      </c>
      <c r="V13976" t="s">
        <v>22330</v>
      </c>
    </row>
    <row r="13977" spans="21:22">
      <c r="U13977" t="s">
        <v>22329</v>
      </c>
      <c r="V13977" t="s">
        <v>22330</v>
      </c>
    </row>
    <row r="13978" spans="21:22">
      <c r="U13978" t="s">
        <v>22329</v>
      </c>
      <c r="V13978" t="s">
        <v>22330</v>
      </c>
    </row>
    <row r="13979" spans="21:22">
      <c r="U13979" t="s">
        <v>22329</v>
      </c>
      <c r="V13979" t="s">
        <v>22330</v>
      </c>
    </row>
    <row r="13980" spans="21:22">
      <c r="U13980" t="s">
        <v>22329</v>
      </c>
      <c r="V13980" t="s">
        <v>22330</v>
      </c>
    </row>
    <row r="13981" spans="21:22">
      <c r="U13981" t="s">
        <v>22329</v>
      </c>
      <c r="V13981" t="s">
        <v>22330</v>
      </c>
    </row>
    <row r="13982" spans="21:22">
      <c r="U13982" t="s">
        <v>22329</v>
      </c>
      <c r="V13982" t="s">
        <v>22330</v>
      </c>
    </row>
    <row r="13983" spans="21:22">
      <c r="U13983" t="s">
        <v>22329</v>
      </c>
      <c r="V13983" t="s">
        <v>22330</v>
      </c>
    </row>
    <row r="13984" spans="21:22">
      <c r="U13984" t="s">
        <v>22329</v>
      </c>
      <c r="V13984" t="s">
        <v>22330</v>
      </c>
    </row>
    <row r="13985" spans="21:22">
      <c r="U13985" t="s">
        <v>22329</v>
      </c>
      <c r="V13985" t="s">
        <v>22330</v>
      </c>
    </row>
    <row r="13986" spans="21:22">
      <c r="U13986" t="s">
        <v>22329</v>
      </c>
      <c r="V13986" t="s">
        <v>22330</v>
      </c>
    </row>
    <row r="13987" spans="21:22">
      <c r="U13987" t="s">
        <v>22329</v>
      </c>
      <c r="V13987" t="s">
        <v>22330</v>
      </c>
    </row>
    <row r="13988" spans="21:22">
      <c r="U13988" t="s">
        <v>22329</v>
      </c>
      <c r="V13988" t="s">
        <v>22330</v>
      </c>
    </row>
    <row r="13989" spans="21:22">
      <c r="U13989" t="s">
        <v>22329</v>
      </c>
      <c r="V13989" t="s">
        <v>22330</v>
      </c>
    </row>
    <row r="13990" spans="21:22">
      <c r="U13990" t="s">
        <v>22329</v>
      </c>
      <c r="V13990" t="s">
        <v>22330</v>
      </c>
    </row>
    <row r="13991" spans="21:22">
      <c r="U13991" t="s">
        <v>22329</v>
      </c>
      <c r="V13991" t="s">
        <v>22330</v>
      </c>
    </row>
    <row r="13992" spans="21:22">
      <c r="U13992" t="s">
        <v>22329</v>
      </c>
      <c r="V13992" t="s">
        <v>22330</v>
      </c>
    </row>
    <row r="13993" spans="21:22">
      <c r="U13993" t="s">
        <v>22329</v>
      </c>
      <c r="V13993" t="s">
        <v>22330</v>
      </c>
    </row>
    <row r="13994" spans="21:22">
      <c r="U13994" t="s">
        <v>22329</v>
      </c>
      <c r="V13994" t="s">
        <v>22330</v>
      </c>
    </row>
    <row r="13995" spans="21:22">
      <c r="U13995" t="s">
        <v>22329</v>
      </c>
      <c r="V13995" t="s">
        <v>22330</v>
      </c>
    </row>
    <row r="13996" spans="21:22">
      <c r="U13996" t="s">
        <v>22329</v>
      </c>
      <c r="V13996" t="s">
        <v>22330</v>
      </c>
    </row>
    <row r="13997" spans="21:22">
      <c r="U13997" t="s">
        <v>22329</v>
      </c>
      <c r="V13997" t="s">
        <v>22330</v>
      </c>
    </row>
    <row r="13998" spans="21:22">
      <c r="U13998" t="s">
        <v>22329</v>
      </c>
      <c r="V13998" t="s">
        <v>22330</v>
      </c>
    </row>
    <row r="13999" spans="21:22">
      <c r="U13999" t="s">
        <v>22329</v>
      </c>
      <c r="V13999" t="s">
        <v>22330</v>
      </c>
    </row>
    <row r="14000" spans="21:22">
      <c r="U14000" t="s">
        <v>22329</v>
      </c>
      <c r="V14000" t="s">
        <v>22330</v>
      </c>
    </row>
    <row r="14001" spans="21:22">
      <c r="U14001" t="s">
        <v>22329</v>
      </c>
      <c r="V14001" t="s">
        <v>22330</v>
      </c>
    </row>
    <row r="14002" spans="21:22">
      <c r="U14002" t="s">
        <v>22329</v>
      </c>
      <c r="V14002" t="s">
        <v>22330</v>
      </c>
    </row>
    <row r="14003" spans="21:22">
      <c r="U14003" t="s">
        <v>22329</v>
      </c>
      <c r="V14003" t="s">
        <v>22330</v>
      </c>
    </row>
    <row r="14004" spans="21:22">
      <c r="U14004" t="s">
        <v>22329</v>
      </c>
      <c r="V14004" t="s">
        <v>22330</v>
      </c>
    </row>
    <row r="14005" spans="21:22">
      <c r="U14005" t="s">
        <v>22329</v>
      </c>
      <c r="V14005" t="s">
        <v>22330</v>
      </c>
    </row>
    <row r="14006" spans="21:22">
      <c r="U14006" t="s">
        <v>22329</v>
      </c>
      <c r="V14006" t="s">
        <v>22330</v>
      </c>
    </row>
    <row r="14007" spans="21:22">
      <c r="U14007" t="s">
        <v>22329</v>
      </c>
      <c r="V14007" t="s">
        <v>22330</v>
      </c>
    </row>
    <row r="14008" spans="21:22">
      <c r="U14008" t="s">
        <v>22329</v>
      </c>
      <c r="V14008" t="s">
        <v>22330</v>
      </c>
    </row>
    <row r="14009" spans="21:22">
      <c r="U14009" t="s">
        <v>22329</v>
      </c>
      <c r="V14009" t="s">
        <v>22330</v>
      </c>
    </row>
    <row r="14010" spans="21:22">
      <c r="U14010" t="s">
        <v>22329</v>
      </c>
      <c r="V14010" t="s">
        <v>22330</v>
      </c>
    </row>
    <row r="14011" spans="21:22">
      <c r="U14011" t="s">
        <v>22329</v>
      </c>
      <c r="V14011" t="s">
        <v>22330</v>
      </c>
    </row>
    <row r="14012" spans="21:22">
      <c r="U14012" t="s">
        <v>22329</v>
      </c>
      <c r="V14012" t="s">
        <v>22330</v>
      </c>
    </row>
    <row r="14013" spans="21:22">
      <c r="U14013" t="s">
        <v>22329</v>
      </c>
      <c r="V14013" t="s">
        <v>22330</v>
      </c>
    </row>
    <row r="14014" spans="21:22">
      <c r="U14014" t="s">
        <v>22329</v>
      </c>
      <c r="V14014" t="s">
        <v>22330</v>
      </c>
    </row>
    <row r="14015" spans="21:22">
      <c r="U14015" t="s">
        <v>22329</v>
      </c>
      <c r="V14015" t="s">
        <v>22330</v>
      </c>
    </row>
    <row r="14016" spans="21:22">
      <c r="U14016" t="s">
        <v>22329</v>
      </c>
      <c r="V14016" t="s">
        <v>22330</v>
      </c>
    </row>
    <row r="14017" spans="21:22">
      <c r="U14017" t="s">
        <v>22329</v>
      </c>
      <c r="V14017" t="s">
        <v>22330</v>
      </c>
    </row>
    <row r="14018" spans="21:22">
      <c r="U14018" t="s">
        <v>22329</v>
      </c>
      <c r="V14018" t="s">
        <v>22330</v>
      </c>
    </row>
    <row r="14019" spans="21:22">
      <c r="U14019" t="s">
        <v>22329</v>
      </c>
      <c r="V14019" t="s">
        <v>22330</v>
      </c>
    </row>
    <row r="14020" spans="21:22">
      <c r="U14020" t="s">
        <v>22329</v>
      </c>
      <c r="V14020" t="s">
        <v>22330</v>
      </c>
    </row>
    <row r="14021" spans="21:22">
      <c r="U14021" t="s">
        <v>22329</v>
      </c>
      <c r="V14021" t="s">
        <v>22330</v>
      </c>
    </row>
    <row r="14022" spans="21:22">
      <c r="U14022" t="s">
        <v>22329</v>
      </c>
      <c r="V14022" t="s">
        <v>22330</v>
      </c>
    </row>
    <row r="14023" spans="21:22">
      <c r="U14023" t="s">
        <v>22329</v>
      </c>
      <c r="V14023" t="s">
        <v>22330</v>
      </c>
    </row>
    <row r="14024" spans="21:22">
      <c r="U14024" t="s">
        <v>22329</v>
      </c>
      <c r="V14024" t="s">
        <v>22330</v>
      </c>
    </row>
    <row r="14025" spans="21:22">
      <c r="U14025" t="s">
        <v>22296</v>
      </c>
      <c r="V14025" t="s">
        <v>22297</v>
      </c>
    </row>
    <row r="14026" spans="21:22">
      <c r="U14026" t="s">
        <v>22296</v>
      </c>
      <c r="V14026" t="s">
        <v>22297</v>
      </c>
    </row>
    <row r="14027" spans="21:22">
      <c r="U14027" t="s">
        <v>22296</v>
      </c>
      <c r="V14027" t="s">
        <v>22297</v>
      </c>
    </row>
    <row r="14028" spans="21:22">
      <c r="U14028" t="s">
        <v>22296</v>
      </c>
      <c r="V14028" t="s">
        <v>22297</v>
      </c>
    </row>
    <row r="14029" spans="21:22">
      <c r="U14029" t="s">
        <v>22296</v>
      </c>
      <c r="V14029" t="s">
        <v>22297</v>
      </c>
    </row>
    <row r="14030" spans="21:22">
      <c r="U14030" t="s">
        <v>22296</v>
      </c>
      <c r="V14030" t="s">
        <v>22297</v>
      </c>
    </row>
    <row r="14031" spans="21:22">
      <c r="U14031" t="s">
        <v>22296</v>
      </c>
      <c r="V14031" t="s">
        <v>22297</v>
      </c>
    </row>
    <row r="14032" spans="21:22">
      <c r="U14032" t="s">
        <v>22296</v>
      </c>
      <c r="V14032" t="s">
        <v>22297</v>
      </c>
    </row>
    <row r="14033" spans="21:22">
      <c r="U14033" t="s">
        <v>22296</v>
      </c>
      <c r="V14033" t="s">
        <v>22297</v>
      </c>
    </row>
    <row r="14034" spans="21:22">
      <c r="U14034" t="s">
        <v>22296</v>
      </c>
      <c r="V14034" t="s">
        <v>22297</v>
      </c>
    </row>
    <row r="14035" spans="21:22">
      <c r="U14035" t="s">
        <v>22296</v>
      </c>
      <c r="V14035" t="s">
        <v>22297</v>
      </c>
    </row>
    <row r="14036" spans="21:22">
      <c r="U14036" t="s">
        <v>22296</v>
      </c>
      <c r="V14036" t="s">
        <v>22297</v>
      </c>
    </row>
    <row r="14037" spans="21:22">
      <c r="U14037" t="s">
        <v>22296</v>
      </c>
      <c r="V14037" t="s">
        <v>22297</v>
      </c>
    </row>
    <row r="14038" spans="21:22">
      <c r="U14038" t="s">
        <v>22296</v>
      </c>
      <c r="V14038" t="s">
        <v>22297</v>
      </c>
    </row>
    <row r="14039" spans="21:22">
      <c r="U14039" t="s">
        <v>22296</v>
      </c>
      <c r="V14039" t="s">
        <v>22297</v>
      </c>
    </row>
    <row r="14040" spans="21:22">
      <c r="U14040" t="s">
        <v>22296</v>
      </c>
      <c r="V14040" t="s">
        <v>22297</v>
      </c>
    </row>
    <row r="14041" spans="21:22">
      <c r="U14041" t="s">
        <v>22296</v>
      </c>
      <c r="V14041" t="s">
        <v>22297</v>
      </c>
    </row>
    <row r="14042" spans="21:22">
      <c r="U14042" t="s">
        <v>22296</v>
      </c>
      <c r="V14042" t="s">
        <v>22297</v>
      </c>
    </row>
    <row r="14043" spans="21:22">
      <c r="U14043" t="s">
        <v>22296</v>
      </c>
      <c r="V14043" t="s">
        <v>22297</v>
      </c>
    </row>
    <row r="14044" spans="21:22">
      <c r="U14044" t="s">
        <v>22296</v>
      </c>
      <c r="V14044" t="s">
        <v>22297</v>
      </c>
    </row>
    <row r="14045" spans="21:22">
      <c r="U14045" t="s">
        <v>22296</v>
      </c>
      <c r="V14045" t="s">
        <v>22297</v>
      </c>
    </row>
    <row r="14046" spans="21:22">
      <c r="U14046" t="s">
        <v>22296</v>
      </c>
      <c r="V14046" t="s">
        <v>22297</v>
      </c>
    </row>
    <row r="14047" spans="21:22">
      <c r="U14047" t="s">
        <v>22296</v>
      </c>
      <c r="V14047" t="s">
        <v>22297</v>
      </c>
    </row>
    <row r="14048" spans="21:22">
      <c r="U14048" t="s">
        <v>22296</v>
      </c>
      <c r="V14048" t="s">
        <v>22297</v>
      </c>
    </row>
    <row r="14049" spans="21:22">
      <c r="U14049" t="s">
        <v>22296</v>
      </c>
      <c r="V14049" t="s">
        <v>22297</v>
      </c>
    </row>
    <row r="14050" spans="21:22">
      <c r="U14050" t="s">
        <v>22296</v>
      </c>
      <c r="V14050" t="s">
        <v>22297</v>
      </c>
    </row>
    <row r="14051" spans="21:22">
      <c r="U14051" t="s">
        <v>22296</v>
      </c>
      <c r="V14051" t="s">
        <v>22297</v>
      </c>
    </row>
    <row r="14052" spans="21:22">
      <c r="U14052" t="s">
        <v>22296</v>
      </c>
      <c r="V14052" t="s">
        <v>22297</v>
      </c>
    </row>
    <row r="14053" spans="21:22">
      <c r="U14053" t="s">
        <v>22296</v>
      </c>
      <c r="V14053" t="s">
        <v>22297</v>
      </c>
    </row>
    <row r="14054" spans="21:22">
      <c r="U14054" t="s">
        <v>22296</v>
      </c>
      <c r="V14054" t="s">
        <v>22297</v>
      </c>
    </row>
    <row r="14055" spans="21:22">
      <c r="U14055" t="s">
        <v>22296</v>
      </c>
      <c r="V14055" t="s">
        <v>22297</v>
      </c>
    </row>
    <row r="14056" spans="21:22">
      <c r="U14056" t="s">
        <v>22296</v>
      </c>
      <c r="V14056" t="s">
        <v>22297</v>
      </c>
    </row>
    <row r="14057" spans="21:22">
      <c r="U14057" t="s">
        <v>22296</v>
      </c>
      <c r="V14057" t="s">
        <v>22297</v>
      </c>
    </row>
    <row r="14058" spans="21:22">
      <c r="U14058" t="s">
        <v>22296</v>
      </c>
      <c r="V14058" t="s">
        <v>22297</v>
      </c>
    </row>
    <row r="14059" spans="21:22">
      <c r="U14059" t="s">
        <v>22296</v>
      </c>
      <c r="V14059" t="s">
        <v>22297</v>
      </c>
    </row>
    <row r="14060" spans="21:22">
      <c r="U14060" t="s">
        <v>22296</v>
      </c>
      <c r="V14060" t="s">
        <v>22297</v>
      </c>
    </row>
    <row r="14061" spans="21:22">
      <c r="U14061" t="s">
        <v>22296</v>
      </c>
      <c r="V14061" t="s">
        <v>22297</v>
      </c>
    </row>
    <row r="14062" spans="21:22">
      <c r="U14062" t="s">
        <v>22296</v>
      </c>
      <c r="V14062" t="s">
        <v>22297</v>
      </c>
    </row>
    <row r="14063" spans="21:22">
      <c r="U14063" t="s">
        <v>22296</v>
      </c>
      <c r="V14063" t="s">
        <v>22297</v>
      </c>
    </row>
    <row r="14064" spans="21:22">
      <c r="U14064" t="s">
        <v>22296</v>
      </c>
      <c r="V14064" t="s">
        <v>22297</v>
      </c>
    </row>
    <row r="14065" spans="21:22">
      <c r="U14065" t="s">
        <v>22296</v>
      </c>
      <c r="V14065" t="s">
        <v>22297</v>
      </c>
    </row>
    <row r="14066" spans="21:22">
      <c r="U14066" t="s">
        <v>22296</v>
      </c>
      <c r="V14066" t="s">
        <v>22297</v>
      </c>
    </row>
    <row r="14067" spans="21:22">
      <c r="U14067" t="s">
        <v>22296</v>
      </c>
      <c r="V14067" t="s">
        <v>22297</v>
      </c>
    </row>
    <row r="14068" spans="21:22">
      <c r="U14068" t="s">
        <v>22296</v>
      </c>
      <c r="V14068" t="s">
        <v>22297</v>
      </c>
    </row>
    <row r="14069" spans="21:22">
      <c r="U14069" t="s">
        <v>22296</v>
      </c>
      <c r="V14069" t="s">
        <v>22297</v>
      </c>
    </row>
    <row r="14070" spans="21:22">
      <c r="U14070" t="s">
        <v>22296</v>
      </c>
      <c r="V14070" t="s">
        <v>22297</v>
      </c>
    </row>
    <row r="14071" spans="21:22">
      <c r="U14071" t="s">
        <v>22296</v>
      </c>
      <c r="V14071" t="s">
        <v>22297</v>
      </c>
    </row>
    <row r="14072" spans="21:22">
      <c r="U14072" t="s">
        <v>22296</v>
      </c>
      <c r="V14072" t="s">
        <v>22297</v>
      </c>
    </row>
    <row r="14073" spans="21:22">
      <c r="U14073" t="s">
        <v>22296</v>
      </c>
      <c r="V14073" t="s">
        <v>22297</v>
      </c>
    </row>
    <row r="14074" spans="21:22">
      <c r="U14074" t="s">
        <v>22296</v>
      </c>
      <c r="V14074" t="s">
        <v>22297</v>
      </c>
    </row>
    <row r="14075" spans="21:22">
      <c r="U14075" t="s">
        <v>22296</v>
      </c>
      <c r="V14075" t="s">
        <v>22297</v>
      </c>
    </row>
    <row r="14076" spans="21:22">
      <c r="U14076" t="s">
        <v>22296</v>
      </c>
      <c r="V14076" t="s">
        <v>22297</v>
      </c>
    </row>
    <row r="14077" spans="21:22">
      <c r="U14077" t="s">
        <v>22296</v>
      </c>
      <c r="V14077" t="s">
        <v>22297</v>
      </c>
    </row>
    <row r="14078" spans="21:22">
      <c r="U14078" t="s">
        <v>22296</v>
      </c>
      <c r="V14078" t="s">
        <v>22297</v>
      </c>
    </row>
    <row r="14079" spans="21:22">
      <c r="U14079" t="s">
        <v>22296</v>
      </c>
      <c r="V14079" t="s">
        <v>22297</v>
      </c>
    </row>
    <row r="14080" spans="21:22">
      <c r="U14080" t="s">
        <v>22296</v>
      </c>
      <c r="V14080" t="s">
        <v>22297</v>
      </c>
    </row>
    <row r="14081" spans="21:22">
      <c r="U14081" t="s">
        <v>22296</v>
      </c>
      <c r="V14081" t="s">
        <v>22297</v>
      </c>
    </row>
    <row r="14082" spans="21:22">
      <c r="U14082" t="s">
        <v>22296</v>
      </c>
      <c r="V14082" t="s">
        <v>22297</v>
      </c>
    </row>
    <row r="14083" spans="21:22">
      <c r="U14083" t="s">
        <v>22296</v>
      </c>
      <c r="V14083" t="s">
        <v>22297</v>
      </c>
    </row>
    <row r="14084" spans="21:22">
      <c r="U14084" t="s">
        <v>22296</v>
      </c>
      <c r="V14084" t="s">
        <v>22297</v>
      </c>
    </row>
    <row r="14085" spans="21:22">
      <c r="U14085" t="s">
        <v>22296</v>
      </c>
      <c r="V14085" t="s">
        <v>22297</v>
      </c>
    </row>
    <row r="14086" spans="21:22">
      <c r="U14086" t="s">
        <v>22296</v>
      </c>
      <c r="V14086" t="s">
        <v>22297</v>
      </c>
    </row>
    <row r="14087" spans="21:22">
      <c r="U14087" t="s">
        <v>22296</v>
      </c>
      <c r="V14087" t="s">
        <v>22297</v>
      </c>
    </row>
    <row r="14088" spans="21:22">
      <c r="U14088" t="s">
        <v>22296</v>
      </c>
      <c r="V14088" t="s">
        <v>22297</v>
      </c>
    </row>
    <row r="14089" spans="21:22">
      <c r="U14089" t="s">
        <v>22296</v>
      </c>
      <c r="V14089" t="s">
        <v>22297</v>
      </c>
    </row>
    <row r="14090" spans="21:22">
      <c r="U14090" t="s">
        <v>22296</v>
      </c>
      <c r="V14090" t="s">
        <v>22297</v>
      </c>
    </row>
    <row r="14091" spans="21:22">
      <c r="U14091" t="s">
        <v>22296</v>
      </c>
      <c r="V14091" t="s">
        <v>22297</v>
      </c>
    </row>
    <row r="14092" spans="21:22">
      <c r="U14092" t="s">
        <v>22296</v>
      </c>
      <c r="V14092" t="s">
        <v>22297</v>
      </c>
    </row>
    <row r="14093" spans="21:22">
      <c r="U14093" t="s">
        <v>22296</v>
      </c>
      <c r="V14093" t="s">
        <v>22297</v>
      </c>
    </row>
    <row r="14094" spans="21:22">
      <c r="U14094" t="s">
        <v>22296</v>
      </c>
      <c r="V14094" t="s">
        <v>22297</v>
      </c>
    </row>
    <row r="14095" spans="21:22">
      <c r="U14095" t="s">
        <v>22296</v>
      </c>
      <c r="V14095" t="s">
        <v>22297</v>
      </c>
    </row>
    <row r="14096" spans="21:22">
      <c r="U14096" t="s">
        <v>22296</v>
      </c>
      <c r="V14096" t="s">
        <v>22297</v>
      </c>
    </row>
    <row r="14097" spans="21:22">
      <c r="U14097" t="s">
        <v>22296</v>
      </c>
      <c r="V14097" t="s">
        <v>22297</v>
      </c>
    </row>
    <row r="14098" spans="21:22">
      <c r="U14098" t="s">
        <v>22296</v>
      </c>
      <c r="V14098" t="s">
        <v>22297</v>
      </c>
    </row>
    <row r="14099" spans="21:22">
      <c r="U14099" t="s">
        <v>22296</v>
      </c>
      <c r="V14099" t="s">
        <v>22297</v>
      </c>
    </row>
    <row r="14100" spans="21:22">
      <c r="U14100" t="s">
        <v>22296</v>
      </c>
      <c r="V14100" t="s">
        <v>22297</v>
      </c>
    </row>
    <row r="14101" spans="21:22">
      <c r="U14101" t="s">
        <v>22296</v>
      </c>
      <c r="V14101" t="s">
        <v>22297</v>
      </c>
    </row>
    <row r="14102" spans="21:22">
      <c r="U14102" t="s">
        <v>22296</v>
      </c>
      <c r="V14102" t="s">
        <v>22297</v>
      </c>
    </row>
    <row r="14103" spans="21:22">
      <c r="U14103" t="s">
        <v>22296</v>
      </c>
      <c r="V14103" t="s">
        <v>22297</v>
      </c>
    </row>
    <row r="14104" spans="21:22">
      <c r="U14104" t="s">
        <v>22296</v>
      </c>
      <c r="V14104" t="s">
        <v>22297</v>
      </c>
    </row>
    <row r="14105" spans="21:22">
      <c r="U14105" t="s">
        <v>22296</v>
      </c>
      <c r="V14105" t="s">
        <v>22297</v>
      </c>
    </row>
    <row r="14106" spans="21:22">
      <c r="U14106" t="s">
        <v>22296</v>
      </c>
      <c r="V14106" t="s">
        <v>22297</v>
      </c>
    </row>
    <row r="14107" spans="21:22">
      <c r="U14107" t="s">
        <v>22296</v>
      </c>
      <c r="V14107" t="s">
        <v>22297</v>
      </c>
    </row>
    <row r="14108" spans="21:22">
      <c r="U14108" t="s">
        <v>22296</v>
      </c>
      <c r="V14108" t="s">
        <v>22297</v>
      </c>
    </row>
    <row r="14109" spans="21:22">
      <c r="U14109" t="s">
        <v>22296</v>
      </c>
      <c r="V14109" t="s">
        <v>22297</v>
      </c>
    </row>
    <row r="14110" spans="21:22">
      <c r="U14110" t="s">
        <v>22296</v>
      </c>
      <c r="V14110" t="s">
        <v>22297</v>
      </c>
    </row>
    <row r="14111" spans="21:22">
      <c r="U14111" t="s">
        <v>22296</v>
      </c>
      <c r="V14111" t="s">
        <v>22297</v>
      </c>
    </row>
    <row r="14112" spans="21:22">
      <c r="U14112" t="s">
        <v>22296</v>
      </c>
      <c r="V14112" t="s">
        <v>22297</v>
      </c>
    </row>
    <row r="14113" spans="21:22">
      <c r="U14113" t="s">
        <v>22296</v>
      </c>
      <c r="V14113" t="s">
        <v>22297</v>
      </c>
    </row>
    <row r="14114" spans="21:22">
      <c r="U14114" t="s">
        <v>22296</v>
      </c>
      <c r="V14114" t="s">
        <v>22297</v>
      </c>
    </row>
    <row r="14115" spans="21:22">
      <c r="U14115" t="s">
        <v>22296</v>
      </c>
      <c r="V14115" t="s">
        <v>22297</v>
      </c>
    </row>
    <row r="14116" spans="21:22">
      <c r="U14116" t="s">
        <v>22296</v>
      </c>
      <c r="V14116" t="s">
        <v>22297</v>
      </c>
    </row>
    <row r="14117" spans="21:22">
      <c r="U14117" t="s">
        <v>22296</v>
      </c>
      <c r="V14117" t="s">
        <v>22297</v>
      </c>
    </row>
    <row r="14118" spans="21:22">
      <c r="U14118" t="s">
        <v>22296</v>
      </c>
      <c r="V14118" t="s">
        <v>22297</v>
      </c>
    </row>
    <row r="14119" spans="21:22">
      <c r="U14119" t="s">
        <v>22296</v>
      </c>
      <c r="V14119" t="s">
        <v>22297</v>
      </c>
    </row>
    <row r="14120" spans="21:22">
      <c r="U14120" t="s">
        <v>22296</v>
      </c>
      <c r="V14120" t="s">
        <v>22297</v>
      </c>
    </row>
    <row r="14121" spans="21:22">
      <c r="U14121" t="s">
        <v>22296</v>
      </c>
      <c r="V14121" t="s">
        <v>22297</v>
      </c>
    </row>
    <row r="14122" spans="21:22">
      <c r="U14122" t="s">
        <v>22296</v>
      </c>
      <c r="V14122" t="s">
        <v>22297</v>
      </c>
    </row>
    <row r="14123" spans="21:22">
      <c r="U14123" t="s">
        <v>22296</v>
      </c>
      <c r="V14123" t="s">
        <v>22297</v>
      </c>
    </row>
    <row r="14124" spans="21:22">
      <c r="U14124" t="s">
        <v>22296</v>
      </c>
      <c r="V14124" t="s">
        <v>22297</v>
      </c>
    </row>
    <row r="14125" spans="21:22">
      <c r="U14125" t="s">
        <v>22296</v>
      </c>
      <c r="V14125" t="s">
        <v>22297</v>
      </c>
    </row>
    <row r="14126" spans="21:22">
      <c r="U14126" t="s">
        <v>22296</v>
      </c>
      <c r="V14126" t="s">
        <v>22297</v>
      </c>
    </row>
    <row r="14127" spans="21:22">
      <c r="U14127" t="s">
        <v>22296</v>
      </c>
      <c r="V14127" t="s">
        <v>22297</v>
      </c>
    </row>
    <row r="14128" spans="21:22">
      <c r="U14128" t="s">
        <v>22296</v>
      </c>
      <c r="V14128" t="s">
        <v>22297</v>
      </c>
    </row>
    <row r="14129" spans="21:22">
      <c r="U14129" t="s">
        <v>22296</v>
      </c>
      <c r="V14129" t="s">
        <v>22297</v>
      </c>
    </row>
    <row r="14130" spans="21:22">
      <c r="U14130" t="s">
        <v>22296</v>
      </c>
      <c r="V14130" t="s">
        <v>22297</v>
      </c>
    </row>
    <row r="14131" spans="21:22">
      <c r="U14131" t="s">
        <v>22296</v>
      </c>
      <c r="V14131" t="s">
        <v>22297</v>
      </c>
    </row>
    <row r="14132" spans="21:22">
      <c r="U14132" t="s">
        <v>22296</v>
      </c>
      <c r="V14132" t="s">
        <v>22297</v>
      </c>
    </row>
    <row r="14133" spans="21:22">
      <c r="U14133" t="s">
        <v>22296</v>
      </c>
      <c r="V14133" t="s">
        <v>22297</v>
      </c>
    </row>
    <row r="14134" spans="21:22">
      <c r="U14134" t="s">
        <v>22296</v>
      </c>
      <c r="V14134" t="s">
        <v>22297</v>
      </c>
    </row>
    <row r="14135" spans="21:22">
      <c r="U14135" t="s">
        <v>22296</v>
      </c>
      <c r="V14135" t="s">
        <v>22297</v>
      </c>
    </row>
    <row r="14136" spans="21:22">
      <c r="U14136" t="s">
        <v>22296</v>
      </c>
      <c r="V14136" t="s">
        <v>22297</v>
      </c>
    </row>
    <row r="14137" spans="21:22">
      <c r="U14137" t="s">
        <v>22296</v>
      </c>
      <c r="V14137" t="s">
        <v>22297</v>
      </c>
    </row>
    <row r="14138" spans="21:22">
      <c r="U14138" t="s">
        <v>22296</v>
      </c>
      <c r="V14138" t="s">
        <v>22297</v>
      </c>
    </row>
    <row r="14139" spans="21:22">
      <c r="U14139" t="s">
        <v>22296</v>
      </c>
      <c r="V14139" t="s">
        <v>22297</v>
      </c>
    </row>
    <row r="14140" spans="21:22">
      <c r="U14140" t="s">
        <v>22296</v>
      </c>
      <c r="V14140" t="s">
        <v>22297</v>
      </c>
    </row>
    <row r="14141" spans="21:22">
      <c r="U14141" t="s">
        <v>22296</v>
      </c>
      <c r="V14141" t="s">
        <v>22297</v>
      </c>
    </row>
    <row r="14142" spans="21:22">
      <c r="U14142" t="s">
        <v>22296</v>
      </c>
      <c r="V14142" t="s">
        <v>22297</v>
      </c>
    </row>
    <row r="14143" spans="21:22">
      <c r="U14143" t="s">
        <v>22296</v>
      </c>
      <c r="V14143" t="s">
        <v>22297</v>
      </c>
    </row>
    <row r="14144" spans="21:22">
      <c r="U14144" t="s">
        <v>22296</v>
      </c>
      <c r="V14144" t="s">
        <v>22297</v>
      </c>
    </row>
    <row r="14145" spans="21:22">
      <c r="U14145" t="s">
        <v>22296</v>
      </c>
      <c r="V14145" t="s">
        <v>22297</v>
      </c>
    </row>
    <row r="14146" spans="21:22">
      <c r="U14146" t="s">
        <v>22296</v>
      </c>
      <c r="V14146" t="s">
        <v>22297</v>
      </c>
    </row>
    <row r="14147" spans="21:22">
      <c r="U14147" t="s">
        <v>22296</v>
      </c>
      <c r="V14147" t="s">
        <v>22297</v>
      </c>
    </row>
    <row r="14148" spans="21:22">
      <c r="U14148" t="s">
        <v>22296</v>
      </c>
      <c r="V14148" t="s">
        <v>22297</v>
      </c>
    </row>
    <row r="14149" spans="21:22">
      <c r="U14149" t="s">
        <v>22296</v>
      </c>
      <c r="V14149" t="s">
        <v>22297</v>
      </c>
    </row>
    <row r="14150" spans="21:22">
      <c r="U14150" t="s">
        <v>22296</v>
      </c>
      <c r="V14150" t="s">
        <v>22297</v>
      </c>
    </row>
    <row r="14151" spans="21:22">
      <c r="U14151" t="s">
        <v>22296</v>
      </c>
      <c r="V14151" t="s">
        <v>22297</v>
      </c>
    </row>
    <row r="14152" spans="21:22">
      <c r="U14152" t="s">
        <v>22296</v>
      </c>
      <c r="V14152" t="s">
        <v>22297</v>
      </c>
    </row>
    <row r="14153" spans="21:22">
      <c r="U14153" t="s">
        <v>22296</v>
      </c>
      <c r="V14153" t="s">
        <v>22297</v>
      </c>
    </row>
    <row r="14154" spans="21:22">
      <c r="U14154" t="s">
        <v>22296</v>
      </c>
      <c r="V14154" t="s">
        <v>22297</v>
      </c>
    </row>
    <row r="14155" spans="21:22">
      <c r="U14155" t="s">
        <v>22296</v>
      </c>
      <c r="V14155" t="s">
        <v>22297</v>
      </c>
    </row>
    <row r="14156" spans="21:22">
      <c r="U14156" t="s">
        <v>22296</v>
      </c>
      <c r="V14156" t="s">
        <v>22297</v>
      </c>
    </row>
    <row r="14157" spans="21:22">
      <c r="U14157" t="s">
        <v>22296</v>
      </c>
      <c r="V14157" t="s">
        <v>22297</v>
      </c>
    </row>
    <row r="14158" spans="21:22">
      <c r="U14158" t="s">
        <v>22296</v>
      </c>
      <c r="V14158" t="s">
        <v>22297</v>
      </c>
    </row>
    <row r="14159" spans="21:22">
      <c r="U14159" t="s">
        <v>22296</v>
      </c>
      <c r="V14159" t="s">
        <v>22297</v>
      </c>
    </row>
    <row r="14160" spans="21:22">
      <c r="U14160" t="s">
        <v>22296</v>
      </c>
      <c r="V14160" t="s">
        <v>22297</v>
      </c>
    </row>
    <row r="14161" spans="21:22">
      <c r="U14161" t="s">
        <v>22296</v>
      </c>
      <c r="V14161" t="s">
        <v>22297</v>
      </c>
    </row>
    <row r="14162" spans="21:22">
      <c r="U14162" t="s">
        <v>22296</v>
      </c>
      <c r="V14162" t="s">
        <v>22297</v>
      </c>
    </row>
    <row r="14163" spans="21:22">
      <c r="U14163" t="s">
        <v>22296</v>
      </c>
      <c r="V14163" t="s">
        <v>22297</v>
      </c>
    </row>
    <row r="14164" spans="21:22">
      <c r="U14164" t="s">
        <v>22296</v>
      </c>
      <c r="V14164" t="s">
        <v>22297</v>
      </c>
    </row>
    <row r="14165" spans="21:22">
      <c r="U14165" t="s">
        <v>22296</v>
      </c>
      <c r="V14165" t="s">
        <v>22297</v>
      </c>
    </row>
    <row r="14166" spans="21:22">
      <c r="U14166" t="s">
        <v>22296</v>
      </c>
      <c r="V14166" t="s">
        <v>22297</v>
      </c>
    </row>
    <row r="14167" spans="21:22">
      <c r="U14167" t="s">
        <v>22296</v>
      </c>
      <c r="V14167" t="s">
        <v>22297</v>
      </c>
    </row>
    <row r="14168" spans="21:22">
      <c r="U14168" t="s">
        <v>22296</v>
      </c>
      <c r="V14168" t="s">
        <v>22297</v>
      </c>
    </row>
    <row r="14169" spans="21:22">
      <c r="U14169" t="s">
        <v>22296</v>
      </c>
      <c r="V14169" t="s">
        <v>22297</v>
      </c>
    </row>
    <row r="14170" spans="21:22">
      <c r="U14170" t="s">
        <v>22296</v>
      </c>
      <c r="V14170" t="s">
        <v>22297</v>
      </c>
    </row>
    <row r="14171" spans="21:22">
      <c r="U14171" t="s">
        <v>22296</v>
      </c>
      <c r="V14171" t="s">
        <v>22297</v>
      </c>
    </row>
    <row r="14172" spans="21:22">
      <c r="U14172" t="s">
        <v>22296</v>
      </c>
      <c r="V14172" t="s">
        <v>22297</v>
      </c>
    </row>
    <row r="14173" spans="21:22">
      <c r="U14173" t="s">
        <v>22296</v>
      </c>
      <c r="V14173" t="s">
        <v>22297</v>
      </c>
    </row>
    <row r="14174" spans="21:22">
      <c r="U14174" t="s">
        <v>22296</v>
      </c>
      <c r="V14174" t="s">
        <v>22297</v>
      </c>
    </row>
    <row r="14175" spans="21:22">
      <c r="U14175" t="s">
        <v>22296</v>
      </c>
      <c r="V14175" t="s">
        <v>22297</v>
      </c>
    </row>
    <row r="14176" spans="21:22">
      <c r="U14176" t="s">
        <v>22296</v>
      </c>
      <c r="V14176" t="s">
        <v>22297</v>
      </c>
    </row>
    <row r="14177" spans="21:22">
      <c r="U14177" t="s">
        <v>22296</v>
      </c>
      <c r="V14177" t="s">
        <v>22297</v>
      </c>
    </row>
    <row r="14178" spans="21:22">
      <c r="U14178" t="s">
        <v>22296</v>
      </c>
      <c r="V14178" t="s">
        <v>22297</v>
      </c>
    </row>
    <row r="14179" spans="21:22">
      <c r="U14179" t="s">
        <v>22296</v>
      </c>
      <c r="V14179" t="s">
        <v>22297</v>
      </c>
    </row>
    <row r="14180" spans="21:22">
      <c r="U14180" t="s">
        <v>22296</v>
      </c>
      <c r="V14180" t="s">
        <v>22297</v>
      </c>
    </row>
    <row r="14181" spans="21:22">
      <c r="U14181" t="s">
        <v>22296</v>
      </c>
      <c r="V14181" t="s">
        <v>22297</v>
      </c>
    </row>
    <row r="14182" spans="21:22">
      <c r="U14182" t="s">
        <v>22296</v>
      </c>
      <c r="V14182" t="s">
        <v>22297</v>
      </c>
    </row>
    <row r="14183" spans="21:22">
      <c r="U14183" t="s">
        <v>22296</v>
      </c>
      <c r="V14183" t="s">
        <v>22297</v>
      </c>
    </row>
    <row r="14184" spans="21:22">
      <c r="U14184" t="s">
        <v>22296</v>
      </c>
      <c r="V14184" t="s">
        <v>22297</v>
      </c>
    </row>
    <row r="14185" spans="21:22">
      <c r="U14185" t="s">
        <v>22296</v>
      </c>
      <c r="V14185" t="s">
        <v>22297</v>
      </c>
    </row>
    <row r="14186" spans="21:22">
      <c r="U14186" t="s">
        <v>22296</v>
      </c>
      <c r="V14186" t="s">
        <v>22297</v>
      </c>
    </row>
    <row r="14187" spans="21:22">
      <c r="U14187" t="s">
        <v>22296</v>
      </c>
      <c r="V14187" t="s">
        <v>22297</v>
      </c>
    </row>
    <row r="14188" spans="21:22">
      <c r="U14188" t="s">
        <v>22296</v>
      </c>
      <c r="V14188" t="s">
        <v>22297</v>
      </c>
    </row>
    <row r="14189" spans="21:22">
      <c r="U14189" t="s">
        <v>22296</v>
      </c>
      <c r="V14189" t="s">
        <v>22297</v>
      </c>
    </row>
    <row r="14190" spans="21:22">
      <c r="U14190" t="s">
        <v>22296</v>
      </c>
      <c r="V14190" t="s">
        <v>22297</v>
      </c>
    </row>
    <row r="14191" spans="21:22">
      <c r="U14191" t="s">
        <v>22296</v>
      </c>
      <c r="V14191" t="s">
        <v>22297</v>
      </c>
    </row>
    <row r="14192" spans="21:22">
      <c r="U14192" t="s">
        <v>22296</v>
      </c>
      <c r="V14192" t="s">
        <v>22297</v>
      </c>
    </row>
    <row r="14193" spans="21:22">
      <c r="U14193" t="s">
        <v>22296</v>
      </c>
      <c r="V14193" t="s">
        <v>22297</v>
      </c>
    </row>
    <row r="14194" spans="21:22">
      <c r="U14194" t="s">
        <v>22296</v>
      </c>
      <c r="V14194" t="s">
        <v>22297</v>
      </c>
    </row>
    <row r="14195" spans="21:22">
      <c r="U14195" t="s">
        <v>22296</v>
      </c>
      <c r="V14195" t="s">
        <v>22297</v>
      </c>
    </row>
    <row r="14196" spans="21:22">
      <c r="U14196" t="s">
        <v>22296</v>
      </c>
      <c r="V14196" t="s">
        <v>22297</v>
      </c>
    </row>
    <row r="14197" spans="21:22">
      <c r="U14197" t="s">
        <v>22296</v>
      </c>
      <c r="V14197" t="s">
        <v>22297</v>
      </c>
    </row>
    <row r="14198" spans="21:22">
      <c r="U14198" t="s">
        <v>22296</v>
      </c>
      <c r="V14198" t="s">
        <v>22297</v>
      </c>
    </row>
    <row r="14199" spans="21:22">
      <c r="U14199" t="s">
        <v>22296</v>
      </c>
      <c r="V14199" t="s">
        <v>22297</v>
      </c>
    </row>
    <row r="14200" spans="21:22">
      <c r="U14200" t="s">
        <v>22296</v>
      </c>
      <c r="V14200" t="s">
        <v>22297</v>
      </c>
    </row>
    <row r="14201" spans="21:22">
      <c r="U14201" t="s">
        <v>22296</v>
      </c>
      <c r="V14201" t="s">
        <v>22297</v>
      </c>
    </row>
    <row r="14202" spans="21:22">
      <c r="U14202" t="s">
        <v>22296</v>
      </c>
      <c r="V14202" t="s">
        <v>22297</v>
      </c>
    </row>
    <row r="14203" spans="21:22">
      <c r="U14203" t="s">
        <v>22296</v>
      </c>
      <c r="V14203" t="s">
        <v>22297</v>
      </c>
    </row>
    <row r="14204" spans="21:22">
      <c r="U14204" t="s">
        <v>22296</v>
      </c>
      <c r="V14204" t="s">
        <v>22297</v>
      </c>
    </row>
    <row r="14205" spans="21:22">
      <c r="U14205" t="s">
        <v>22296</v>
      </c>
      <c r="V14205" t="s">
        <v>22297</v>
      </c>
    </row>
    <row r="14206" spans="21:22">
      <c r="U14206" t="s">
        <v>22296</v>
      </c>
      <c r="V14206" t="s">
        <v>22297</v>
      </c>
    </row>
    <row r="14207" spans="21:22">
      <c r="U14207" t="s">
        <v>22296</v>
      </c>
      <c r="V14207" t="s">
        <v>22297</v>
      </c>
    </row>
    <row r="14208" spans="21:22">
      <c r="U14208" t="s">
        <v>22296</v>
      </c>
      <c r="V14208" t="s">
        <v>22297</v>
      </c>
    </row>
    <row r="14209" spans="21:22">
      <c r="U14209" t="s">
        <v>22296</v>
      </c>
      <c r="V14209" t="s">
        <v>22297</v>
      </c>
    </row>
    <row r="14210" spans="21:22">
      <c r="U14210" t="s">
        <v>22296</v>
      </c>
      <c r="V14210" t="s">
        <v>22297</v>
      </c>
    </row>
    <row r="14211" spans="21:22">
      <c r="U14211" t="s">
        <v>22296</v>
      </c>
      <c r="V14211" t="s">
        <v>22297</v>
      </c>
    </row>
    <row r="14212" spans="21:22">
      <c r="U14212" t="s">
        <v>22296</v>
      </c>
      <c r="V14212" t="s">
        <v>22297</v>
      </c>
    </row>
    <row r="14213" spans="21:22">
      <c r="U14213" t="s">
        <v>22296</v>
      </c>
      <c r="V14213" t="s">
        <v>22297</v>
      </c>
    </row>
    <row r="14214" spans="21:22">
      <c r="U14214" t="s">
        <v>22296</v>
      </c>
      <c r="V14214" t="s">
        <v>22297</v>
      </c>
    </row>
    <row r="14215" spans="21:22">
      <c r="U14215" t="s">
        <v>22296</v>
      </c>
      <c r="V14215" t="s">
        <v>22297</v>
      </c>
    </row>
    <row r="14216" spans="21:22">
      <c r="U14216" t="s">
        <v>22296</v>
      </c>
      <c r="V14216" t="s">
        <v>22297</v>
      </c>
    </row>
    <row r="14217" spans="21:22">
      <c r="U14217" t="s">
        <v>22296</v>
      </c>
      <c r="V14217" t="s">
        <v>22297</v>
      </c>
    </row>
    <row r="14218" spans="21:22">
      <c r="U14218" t="s">
        <v>22296</v>
      </c>
      <c r="V14218" t="s">
        <v>22297</v>
      </c>
    </row>
    <row r="14219" spans="21:22">
      <c r="U14219" t="s">
        <v>22296</v>
      </c>
      <c r="V14219" t="s">
        <v>22297</v>
      </c>
    </row>
    <row r="14220" spans="21:22">
      <c r="U14220" t="s">
        <v>22296</v>
      </c>
      <c r="V14220" t="s">
        <v>22297</v>
      </c>
    </row>
    <row r="14221" spans="21:22">
      <c r="U14221" t="s">
        <v>22296</v>
      </c>
      <c r="V14221" t="s">
        <v>22297</v>
      </c>
    </row>
    <row r="14222" spans="21:22">
      <c r="U14222" t="s">
        <v>22296</v>
      </c>
      <c r="V14222" t="s">
        <v>22297</v>
      </c>
    </row>
    <row r="14223" spans="21:22">
      <c r="U14223" t="s">
        <v>22296</v>
      </c>
      <c r="V14223" t="s">
        <v>22297</v>
      </c>
    </row>
    <row r="14224" spans="21:22">
      <c r="U14224" t="s">
        <v>22296</v>
      </c>
      <c r="V14224" t="s">
        <v>22297</v>
      </c>
    </row>
    <row r="14225" spans="21:22">
      <c r="U14225" t="s">
        <v>22296</v>
      </c>
      <c r="V14225" t="s">
        <v>22297</v>
      </c>
    </row>
    <row r="14226" spans="21:22">
      <c r="U14226" t="s">
        <v>22296</v>
      </c>
      <c r="V14226" t="s">
        <v>22297</v>
      </c>
    </row>
    <row r="14227" spans="21:22">
      <c r="U14227" t="s">
        <v>22296</v>
      </c>
      <c r="V14227" t="s">
        <v>22297</v>
      </c>
    </row>
    <row r="14228" spans="21:22">
      <c r="U14228" t="s">
        <v>22296</v>
      </c>
      <c r="V14228" t="s">
        <v>22297</v>
      </c>
    </row>
    <row r="14229" spans="21:22">
      <c r="U14229" t="s">
        <v>22296</v>
      </c>
      <c r="V14229" t="s">
        <v>22297</v>
      </c>
    </row>
    <row r="14230" spans="21:22">
      <c r="U14230" t="s">
        <v>22296</v>
      </c>
      <c r="V14230" t="s">
        <v>22297</v>
      </c>
    </row>
    <row r="14231" spans="21:22">
      <c r="U14231" t="s">
        <v>22296</v>
      </c>
      <c r="V14231" t="s">
        <v>22297</v>
      </c>
    </row>
    <row r="14232" spans="21:22">
      <c r="U14232" t="s">
        <v>22296</v>
      </c>
      <c r="V14232" t="s">
        <v>22297</v>
      </c>
    </row>
    <row r="14233" spans="21:22">
      <c r="U14233" t="s">
        <v>22296</v>
      </c>
      <c r="V14233" t="s">
        <v>22297</v>
      </c>
    </row>
    <row r="14234" spans="21:22">
      <c r="U14234" t="s">
        <v>22296</v>
      </c>
      <c r="V14234" t="s">
        <v>22297</v>
      </c>
    </row>
    <row r="14235" spans="21:22">
      <c r="U14235" t="s">
        <v>22296</v>
      </c>
      <c r="V14235" t="s">
        <v>22297</v>
      </c>
    </row>
    <row r="14236" spans="21:22">
      <c r="U14236" t="s">
        <v>22296</v>
      </c>
      <c r="V14236" t="s">
        <v>22297</v>
      </c>
    </row>
    <row r="14237" spans="21:22">
      <c r="U14237" t="s">
        <v>22296</v>
      </c>
      <c r="V14237" t="s">
        <v>22297</v>
      </c>
    </row>
    <row r="14238" spans="21:22">
      <c r="U14238" t="s">
        <v>22296</v>
      </c>
      <c r="V14238" t="s">
        <v>22297</v>
      </c>
    </row>
    <row r="14239" spans="21:22">
      <c r="U14239" t="s">
        <v>22296</v>
      </c>
      <c r="V14239" t="s">
        <v>22297</v>
      </c>
    </row>
    <row r="14240" spans="21:22">
      <c r="U14240" t="s">
        <v>22296</v>
      </c>
      <c r="V14240" t="s">
        <v>22297</v>
      </c>
    </row>
    <row r="14241" spans="21:22">
      <c r="U14241" t="s">
        <v>22296</v>
      </c>
      <c r="V14241" t="s">
        <v>22297</v>
      </c>
    </row>
    <row r="14242" spans="21:22">
      <c r="U14242" t="s">
        <v>22296</v>
      </c>
      <c r="V14242" t="s">
        <v>22297</v>
      </c>
    </row>
    <row r="14243" spans="21:22">
      <c r="U14243" t="s">
        <v>22296</v>
      </c>
      <c r="V14243" t="s">
        <v>22297</v>
      </c>
    </row>
    <row r="14244" spans="21:22">
      <c r="U14244" t="s">
        <v>22296</v>
      </c>
      <c r="V14244" t="s">
        <v>22297</v>
      </c>
    </row>
    <row r="14245" spans="21:22">
      <c r="U14245" t="s">
        <v>22296</v>
      </c>
      <c r="V14245" t="s">
        <v>22297</v>
      </c>
    </row>
    <row r="14246" spans="21:22">
      <c r="U14246" t="s">
        <v>22296</v>
      </c>
      <c r="V14246" t="s">
        <v>22297</v>
      </c>
    </row>
    <row r="14247" spans="21:22">
      <c r="U14247" t="s">
        <v>22296</v>
      </c>
      <c r="V14247" t="s">
        <v>22297</v>
      </c>
    </row>
    <row r="14248" spans="21:22">
      <c r="U14248" t="s">
        <v>22296</v>
      </c>
      <c r="V14248" t="s">
        <v>22297</v>
      </c>
    </row>
    <row r="14249" spans="21:22">
      <c r="U14249" t="s">
        <v>22296</v>
      </c>
      <c r="V14249" t="s">
        <v>22297</v>
      </c>
    </row>
    <row r="14250" spans="21:22">
      <c r="U14250" t="s">
        <v>22296</v>
      </c>
      <c r="V14250" t="s">
        <v>22297</v>
      </c>
    </row>
    <row r="14251" spans="21:22">
      <c r="U14251" t="s">
        <v>22296</v>
      </c>
      <c r="V14251" t="s">
        <v>22297</v>
      </c>
    </row>
    <row r="14252" spans="21:22">
      <c r="U14252" t="s">
        <v>22296</v>
      </c>
      <c r="V14252" t="s">
        <v>22297</v>
      </c>
    </row>
    <row r="14253" spans="21:22">
      <c r="U14253" t="s">
        <v>22296</v>
      </c>
      <c r="V14253" t="s">
        <v>22297</v>
      </c>
    </row>
    <row r="14254" spans="21:22">
      <c r="U14254" t="s">
        <v>22296</v>
      </c>
      <c r="V14254" t="s">
        <v>22297</v>
      </c>
    </row>
    <row r="14255" spans="21:22">
      <c r="U14255" t="s">
        <v>22296</v>
      </c>
      <c r="V14255" t="s">
        <v>22297</v>
      </c>
    </row>
    <row r="14256" spans="21:22">
      <c r="U14256" t="s">
        <v>22296</v>
      </c>
      <c r="V14256" t="s">
        <v>22297</v>
      </c>
    </row>
    <row r="14257" spans="21:22">
      <c r="U14257" t="s">
        <v>22296</v>
      </c>
      <c r="V14257" t="s">
        <v>22297</v>
      </c>
    </row>
    <row r="14258" spans="21:22">
      <c r="U14258" t="s">
        <v>22296</v>
      </c>
      <c r="V14258" t="s">
        <v>22297</v>
      </c>
    </row>
    <row r="14259" spans="21:22">
      <c r="U14259" t="s">
        <v>22296</v>
      </c>
      <c r="V14259" t="s">
        <v>22297</v>
      </c>
    </row>
    <row r="14260" spans="21:22">
      <c r="U14260" t="s">
        <v>22296</v>
      </c>
      <c r="V14260" t="s">
        <v>22297</v>
      </c>
    </row>
    <row r="14261" spans="21:22">
      <c r="U14261" t="s">
        <v>22296</v>
      </c>
      <c r="V14261" t="s">
        <v>22297</v>
      </c>
    </row>
    <row r="14262" spans="21:22">
      <c r="U14262" t="s">
        <v>22296</v>
      </c>
      <c r="V14262" t="s">
        <v>22297</v>
      </c>
    </row>
    <row r="14263" spans="21:22">
      <c r="U14263" t="s">
        <v>22296</v>
      </c>
      <c r="V14263" t="s">
        <v>22297</v>
      </c>
    </row>
    <row r="14264" spans="21:22">
      <c r="U14264" t="s">
        <v>22296</v>
      </c>
      <c r="V14264" t="s">
        <v>22297</v>
      </c>
    </row>
    <row r="14265" spans="21:22">
      <c r="U14265" t="s">
        <v>22296</v>
      </c>
      <c r="V14265" t="s">
        <v>22297</v>
      </c>
    </row>
    <row r="14266" spans="21:22">
      <c r="U14266" t="s">
        <v>22296</v>
      </c>
      <c r="V14266" t="s">
        <v>22297</v>
      </c>
    </row>
    <row r="14267" spans="21:22">
      <c r="U14267" t="s">
        <v>22296</v>
      </c>
      <c r="V14267" t="s">
        <v>22297</v>
      </c>
    </row>
    <row r="14268" spans="21:22">
      <c r="U14268" t="s">
        <v>22296</v>
      </c>
      <c r="V14268" t="s">
        <v>22297</v>
      </c>
    </row>
    <row r="14269" spans="21:22">
      <c r="U14269" t="s">
        <v>22296</v>
      </c>
      <c r="V14269" t="s">
        <v>22297</v>
      </c>
    </row>
    <row r="14270" spans="21:22">
      <c r="U14270" t="s">
        <v>22296</v>
      </c>
      <c r="V14270" t="s">
        <v>22297</v>
      </c>
    </row>
    <row r="14271" spans="21:22">
      <c r="U14271" t="s">
        <v>22296</v>
      </c>
      <c r="V14271" t="s">
        <v>22297</v>
      </c>
    </row>
    <row r="14272" spans="21:22">
      <c r="U14272" t="s">
        <v>22296</v>
      </c>
      <c r="V14272" t="s">
        <v>22297</v>
      </c>
    </row>
    <row r="14273" spans="21:22">
      <c r="U14273" t="s">
        <v>22296</v>
      </c>
      <c r="V14273" t="s">
        <v>22297</v>
      </c>
    </row>
    <row r="14274" spans="21:22">
      <c r="U14274" t="s">
        <v>22296</v>
      </c>
      <c r="V14274" t="s">
        <v>22297</v>
      </c>
    </row>
    <row r="14275" spans="21:22">
      <c r="U14275" t="s">
        <v>22296</v>
      </c>
      <c r="V14275" t="s">
        <v>22297</v>
      </c>
    </row>
    <row r="14276" spans="21:22">
      <c r="U14276" t="s">
        <v>22296</v>
      </c>
      <c r="V14276" t="s">
        <v>22297</v>
      </c>
    </row>
    <row r="14277" spans="21:22">
      <c r="U14277" t="s">
        <v>22296</v>
      </c>
      <c r="V14277" t="s">
        <v>22297</v>
      </c>
    </row>
    <row r="14278" spans="21:22">
      <c r="U14278" t="s">
        <v>22296</v>
      </c>
      <c r="V14278" t="s">
        <v>22297</v>
      </c>
    </row>
    <row r="14279" spans="21:22">
      <c r="U14279" t="s">
        <v>22296</v>
      </c>
      <c r="V14279" t="s">
        <v>22297</v>
      </c>
    </row>
    <row r="14280" spans="21:22">
      <c r="U14280" t="s">
        <v>22296</v>
      </c>
      <c r="V14280" t="s">
        <v>22297</v>
      </c>
    </row>
    <row r="14281" spans="21:22">
      <c r="U14281" t="s">
        <v>22296</v>
      </c>
      <c r="V14281" t="s">
        <v>22297</v>
      </c>
    </row>
    <row r="14282" spans="21:22">
      <c r="U14282" t="s">
        <v>22296</v>
      </c>
      <c r="V14282" t="s">
        <v>22297</v>
      </c>
    </row>
    <row r="14283" spans="21:22">
      <c r="U14283" t="s">
        <v>22296</v>
      </c>
      <c r="V14283" t="s">
        <v>22297</v>
      </c>
    </row>
    <row r="14284" spans="21:22">
      <c r="U14284" t="s">
        <v>22296</v>
      </c>
      <c r="V14284" t="s">
        <v>22297</v>
      </c>
    </row>
    <row r="14285" spans="21:22">
      <c r="U14285" t="s">
        <v>22296</v>
      </c>
      <c r="V14285" t="s">
        <v>22297</v>
      </c>
    </row>
    <row r="14286" spans="21:22">
      <c r="U14286" t="s">
        <v>22296</v>
      </c>
      <c r="V14286" t="s">
        <v>22297</v>
      </c>
    </row>
    <row r="14287" spans="21:22">
      <c r="U14287" t="s">
        <v>22296</v>
      </c>
      <c r="V14287" t="s">
        <v>22297</v>
      </c>
    </row>
    <row r="14288" spans="21:22">
      <c r="U14288" t="s">
        <v>22296</v>
      </c>
      <c r="V14288" t="s">
        <v>22297</v>
      </c>
    </row>
    <row r="14289" spans="21:22">
      <c r="U14289" t="s">
        <v>22296</v>
      </c>
      <c r="V14289" t="s">
        <v>22297</v>
      </c>
    </row>
    <row r="14290" spans="21:22">
      <c r="U14290" t="s">
        <v>22296</v>
      </c>
      <c r="V14290" t="s">
        <v>22297</v>
      </c>
    </row>
    <row r="14291" spans="21:22">
      <c r="U14291" t="s">
        <v>22296</v>
      </c>
      <c r="V14291" t="s">
        <v>22297</v>
      </c>
    </row>
    <row r="14292" spans="21:22">
      <c r="U14292" t="s">
        <v>22296</v>
      </c>
      <c r="V14292" t="s">
        <v>22297</v>
      </c>
    </row>
    <row r="14293" spans="21:22">
      <c r="U14293" t="s">
        <v>22296</v>
      </c>
      <c r="V14293" t="s">
        <v>22297</v>
      </c>
    </row>
    <row r="14294" spans="21:22">
      <c r="U14294" t="s">
        <v>22296</v>
      </c>
      <c r="V14294" t="s">
        <v>22297</v>
      </c>
    </row>
    <row r="14295" spans="21:22">
      <c r="U14295" t="s">
        <v>22296</v>
      </c>
      <c r="V14295" t="s">
        <v>22297</v>
      </c>
    </row>
    <row r="14296" spans="21:22">
      <c r="U14296" t="s">
        <v>22296</v>
      </c>
      <c r="V14296" t="s">
        <v>22297</v>
      </c>
    </row>
    <row r="14297" spans="21:22">
      <c r="U14297" t="s">
        <v>22296</v>
      </c>
      <c r="V14297" t="s">
        <v>22297</v>
      </c>
    </row>
    <row r="14298" spans="21:22">
      <c r="U14298" t="s">
        <v>22296</v>
      </c>
      <c r="V14298" t="s">
        <v>22297</v>
      </c>
    </row>
    <row r="14299" spans="21:22">
      <c r="U14299" t="s">
        <v>22296</v>
      </c>
      <c r="V14299" t="s">
        <v>22297</v>
      </c>
    </row>
    <row r="14300" spans="21:22">
      <c r="U14300" t="s">
        <v>22296</v>
      </c>
      <c r="V14300" t="s">
        <v>22297</v>
      </c>
    </row>
    <row r="14301" spans="21:22">
      <c r="U14301" t="s">
        <v>22296</v>
      </c>
      <c r="V14301" t="s">
        <v>22297</v>
      </c>
    </row>
    <row r="14302" spans="21:22">
      <c r="U14302" t="s">
        <v>22296</v>
      </c>
      <c r="V14302" t="s">
        <v>22297</v>
      </c>
    </row>
    <row r="14303" spans="21:22">
      <c r="U14303" t="s">
        <v>22296</v>
      </c>
      <c r="V14303" t="s">
        <v>22297</v>
      </c>
    </row>
    <row r="14304" spans="21:22">
      <c r="U14304" t="s">
        <v>22296</v>
      </c>
      <c r="V14304" t="s">
        <v>22297</v>
      </c>
    </row>
    <row r="14305" spans="21:22">
      <c r="U14305" t="s">
        <v>22296</v>
      </c>
      <c r="V14305" t="s">
        <v>22297</v>
      </c>
    </row>
    <row r="14306" spans="21:22">
      <c r="U14306" t="s">
        <v>22296</v>
      </c>
      <c r="V14306" t="s">
        <v>22297</v>
      </c>
    </row>
    <row r="14307" spans="21:22">
      <c r="U14307" t="s">
        <v>22296</v>
      </c>
      <c r="V14307" t="s">
        <v>22297</v>
      </c>
    </row>
    <row r="14308" spans="21:22">
      <c r="U14308" t="s">
        <v>22296</v>
      </c>
      <c r="V14308" t="s">
        <v>22297</v>
      </c>
    </row>
    <row r="14309" spans="21:22">
      <c r="U14309" t="s">
        <v>22296</v>
      </c>
      <c r="V14309" t="s">
        <v>22297</v>
      </c>
    </row>
    <row r="14310" spans="21:22">
      <c r="U14310" t="s">
        <v>22296</v>
      </c>
      <c r="V14310" t="s">
        <v>22297</v>
      </c>
    </row>
    <row r="14311" spans="21:22">
      <c r="U14311" t="s">
        <v>22296</v>
      </c>
      <c r="V14311" t="s">
        <v>22297</v>
      </c>
    </row>
    <row r="14312" spans="21:22">
      <c r="U14312" t="s">
        <v>22296</v>
      </c>
      <c r="V14312" t="s">
        <v>22297</v>
      </c>
    </row>
    <row r="14313" spans="21:22">
      <c r="U14313" t="s">
        <v>22296</v>
      </c>
      <c r="V14313" t="s">
        <v>22297</v>
      </c>
    </row>
    <row r="14314" spans="21:22">
      <c r="U14314" t="s">
        <v>22296</v>
      </c>
      <c r="V14314" t="s">
        <v>22297</v>
      </c>
    </row>
    <row r="14315" spans="21:22">
      <c r="U14315" t="s">
        <v>22296</v>
      </c>
      <c r="V14315" t="s">
        <v>22297</v>
      </c>
    </row>
    <row r="14316" spans="21:22">
      <c r="U14316" t="s">
        <v>22296</v>
      </c>
      <c r="V14316" t="s">
        <v>22297</v>
      </c>
    </row>
    <row r="14317" spans="21:22">
      <c r="U14317" t="s">
        <v>22296</v>
      </c>
      <c r="V14317" t="s">
        <v>22297</v>
      </c>
    </row>
    <row r="14318" spans="21:22">
      <c r="U14318" t="s">
        <v>22296</v>
      </c>
      <c r="V14318" t="s">
        <v>22297</v>
      </c>
    </row>
    <row r="14319" spans="21:22">
      <c r="U14319" t="s">
        <v>22296</v>
      </c>
      <c r="V14319" t="s">
        <v>22297</v>
      </c>
    </row>
    <row r="14320" spans="21:22">
      <c r="U14320" t="s">
        <v>22296</v>
      </c>
      <c r="V14320" t="s">
        <v>22297</v>
      </c>
    </row>
    <row r="14321" spans="21:22">
      <c r="U14321" t="s">
        <v>22296</v>
      </c>
      <c r="V14321" t="s">
        <v>22297</v>
      </c>
    </row>
    <row r="14322" spans="21:22">
      <c r="U14322" t="s">
        <v>22296</v>
      </c>
      <c r="V14322" t="s">
        <v>22297</v>
      </c>
    </row>
    <row r="14323" spans="21:22">
      <c r="U14323" t="s">
        <v>22296</v>
      </c>
      <c r="V14323" t="s">
        <v>22297</v>
      </c>
    </row>
    <row r="14324" spans="21:22">
      <c r="U14324" t="s">
        <v>22296</v>
      </c>
      <c r="V14324" t="s">
        <v>22297</v>
      </c>
    </row>
    <row r="14325" spans="21:22">
      <c r="U14325" t="s">
        <v>22296</v>
      </c>
      <c r="V14325" t="s">
        <v>22297</v>
      </c>
    </row>
    <row r="14326" spans="21:22">
      <c r="U14326" t="s">
        <v>22296</v>
      </c>
      <c r="V14326" t="s">
        <v>22297</v>
      </c>
    </row>
    <row r="14327" spans="21:22">
      <c r="U14327" t="s">
        <v>22296</v>
      </c>
      <c r="V14327" t="s">
        <v>22297</v>
      </c>
    </row>
    <row r="14328" spans="21:22">
      <c r="U14328" t="s">
        <v>22296</v>
      </c>
      <c r="V14328" t="s">
        <v>22297</v>
      </c>
    </row>
    <row r="14329" spans="21:22">
      <c r="U14329" t="s">
        <v>22296</v>
      </c>
      <c r="V14329" t="s">
        <v>22297</v>
      </c>
    </row>
    <row r="14330" spans="21:22">
      <c r="U14330" t="s">
        <v>22296</v>
      </c>
      <c r="V14330" t="s">
        <v>22297</v>
      </c>
    </row>
    <row r="14331" spans="21:22">
      <c r="U14331" t="s">
        <v>22296</v>
      </c>
      <c r="V14331" t="s">
        <v>22297</v>
      </c>
    </row>
    <row r="14332" spans="21:22">
      <c r="U14332" t="s">
        <v>22296</v>
      </c>
      <c r="V14332" t="s">
        <v>22297</v>
      </c>
    </row>
    <row r="14333" spans="21:22">
      <c r="U14333" t="s">
        <v>22296</v>
      </c>
      <c r="V14333" t="s">
        <v>22297</v>
      </c>
    </row>
    <row r="14334" spans="21:22">
      <c r="U14334" t="s">
        <v>22296</v>
      </c>
      <c r="V14334" t="s">
        <v>22297</v>
      </c>
    </row>
    <row r="14335" spans="21:22">
      <c r="U14335" t="s">
        <v>22296</v>
      </c>
      <c r="V14335" t="s">
        <v>22297</v>
      </c>
    </row>
    <row r="14336" spans="21:22">
      <c r="U14336" t="s">
        <v>22296</v>
      </c>
      <c r="V14336" t="s">
        <v>22297</v>
      </c>
    </row>
    <row r="14337" spans="21:22">
      <c r="U14337" t="s">
        <v>22296</v>
      </c>
      <c r="V14337" t="s">
        <v>22297</v>
      </c>
    </row>
    <row r="14338" spans="21:22">
      <c r="U14338" t="s">
        <v>22296</v>
      </c>
      <c r="V14338" t="s">
        <v>22297</v>
      </c>
    </row>
    <row r="14339" spans="21:22">
      <c r="U14339" t="s">
        <v>22296</v>
      </c>
      <c r="V14339" t="s">
        <v>22297</v>
      </c>
    </row>
    <row r="14340" spans="21:22">
      <c r="U14340" t="s">
        <v>22296</v>
      </c>
      <c r="V14340" t="s">
        <v>22297</v>
      </c>
    </row>
    <row r="14341" spans="21:22">
      <c r="U14341" t="s">
        <v>22296</v>
      </c>
      <c r="V14341" t="s">
        <v>22297</v>
      </c>
    </row>
    <row r="14342" spans="21:22">
      <c r="U14342" t="s">
        <v>22296</v>
      </c>
      <c r="V14342" t="s">
        <v>22297</v>
      </c>
    </row>
    <row r="14343" spans="21:22">
      <c r="U14343" t="s">
        <v>22296</v>
      </c>
      <c r="V14343" t="s">
        <v>22297</v>
      </c>
    </row>
    <row r="14344" spans="21:22">
      <c r="U14344" t="s">
        <v>22296</v>
      </c>
      <c r="V14344" t="s">
        <v>22297</v>
      </c>
    </row>
    <row r="14345" spans="21:22">
      <c r="U14345" t="s">
        <v>22296</v>
      </c>
      <c r="V14345" t="s">
        <v>22297</v>
      </c>
    </row>
    <row r="14346" spans="21:22">
      <c r="U14346" t="s">
        <v>22296</v>
      </c>
      <c r="V14346" t="s">
        <v>22297</v>
      </c>
    </row>
    <row r="14347" spans="21:22">
      <c r="U14347" t="s">
        <v>22296</v>
      </c>
      <c r="V14347" t="s">
        <v>22297</v>
      </c>
    </row>
    <row r="14348" spans="21:22">
      <c r="U14348" t="s">
        <v>22296</v>
      </c>
      <c r="V14348" t="s">
        <v>22297</v>
      </c>
    </row>
    <row r="14349" spans="21:22">
      <c r="U14349" t="s">
        <v>22296</v>
      </c>
      <c r="V14349" t="s">
        <v>22297</v>
      </c>
    </row>
    <row r="14350" spans="21:22">
      <c r="U14350" t="s">
        <v>22296</v>
      </c>
      <c r="V14350" t="s">
        <v>22297</v>
      </c>
    </row>
    <row r="14351" spans="21:22">
      <c r="U14351" t="s">
        <v>22296</v>
      </c>
      <c r="V14351" t="s">
        <v>22297</v>
      </c>
    </row>
    <row r="14352" spans="21:22">
      <c r="U14352" t="s">
        <v>22296</v>
      </c>
      <c r="V14352" t="s">
        <v>22297</v>
      </c>
    </row>
    <row r="14353" spans="21:22">
      <c r="U14353" t="s">
        <v>22296</v>
      </c>
      <c r="V14353" t="s">
        <v>22297</v>
      </c>
    </row>
    <row r="14354" spans="21:22">
      <c r="U14354" t="s">
        <v>22296</v>
      </c>
      <c r="V14354" t="s">
        <v>22297</v>
      </c>
    </row>
    <row r="14355" spans="21:22">
      <c r="U14355" t="s">
        <v>22296</v>
      </c>
      <c r="V14355" t="s">
        <v>22297</v>
      </c>
    </row>
    <row r="14356" spans="21:22">
      <c r="U14356" t="s">
        <v>22296</v>
      </c>
      <c r="V14356" t="s">
        <v>22297</v>
      </c>
    </row>
    <row r="14357" spans="21:22">
      <c r="U14357" t="s">
        <v>22322</v>
      </c>
      <c r="V14357" t="s">
        <v>22323</v>
      </c>
    </row>
    <row r="14358" spans="21:22">
      <c r="U14358" t="s">
        <v>22322</v>
      </c>
      <c r="V14358" t="s">
        <v>22323</v>
      </c>
    </row>
    <row r="14359" spans="21:22">
      <c r="U14359" t="s">
        <v>22322</v>
      </c>
      <c r="V14359" t="s">
        <v>22323</v>
      </c>
    </row>
    <row r="14360" spans="21:22">
      <c r="U14360" t="s">
        <v>22322</v>
      </c>
      <c r="V14360" t="s">
        <v>22323</v>
      </c>
    </row>
    <row r="14361" spans="21:22">
      <c r="U14361" t="s">
        <v>22322</v>
      </c>
      <c r="V14361" t="s">
        <v>22323</v>
      </c>
    </row>
    <row r="14362" spans="21:22">
      <c r="U14362" t="s">
        <v>22322</v>
      </c>
      <c r="V14362" t="s">
        <v>22323</v>
      </c>
    </row>
    <row r="14363" spans="21:22">
      <c r="U14363" t="s">
        <v>22322</v>
      </c>
      <c r="V14363" t="s">
        <v>22323</v>
      </c>
    </row>
    <row r="14364" spans="21:22">
      <c r="U14364" t="s">
        <v>22322</v>
      </c>
      <c r="V14364" t="s">
        <v>22323</v>
      </c>
    </row>
    <row r="14365" spans="21:22">
      <c r="U14365" t="s">
        <v>22322</v>
      </c>
      <c r="V14365" t="s">
        <v>22323</v>
      </c>
    </row>
    <row r="14366" spans="21:22">
      <c r="U14366" t="s">
        <v>22322</v>
      </c>
      <c r="V14366" t="s">
        <v>22323</v>
      </c>
    </row>
    <row r="14367" spans="21:22">
      <c r="U14367" t="s">
        <v>22322</v>
      </c>
      <c r="V14367" t="s">
        <v>22323</v>
      </c>
    </row>
    <row r="14368" spans="21:22">
      <c r="U14368" t="s">
        <v>22322</v>
      </c>
      <c r="V14368" t="s">
        <v>22323</v>
      </c>
    </row>
    <row r="14369" spans="21:22">
      <c r="U14369" t="s">
        <v>22322</v>
      </c>
      <c r="V14369" t="s">
        <v>22323</v>
      </c>
    </row>
    <row r="14370" spans="21:22">
      <c r="U14370" t="s">
        <v>22322</v>
      </c>
      <c r="V14370" t="s">
        <v>22323</v>
      </c>
    </row>
    <row r="14371" spans="21:22">
      <c r="U14371" t="s">
        <v>22322</v>
      </c>
      <c r="V14371" t="s">
        <v>22323</v>
      </c>
    </row>
    <row r="14372" spans="21:22">
      <c r="U14372" t="s">
        <v>22322</v>
      </c>
      <c r="V14372" t="s">
        <v>22323</v>
      </c>
    </row>
    <row r="14373" spans="21:22">
      <c r="U14373" t="s">
        <v>22322</v>
      </c>
      <c r="V14373" t="s">
        <v>22323</v>
      </c>
    </row>
    <row r="14374" spans="21:22">
      <c r="U14374" t="s">
        <v>22322</v>
      </c>
      <c r="V14374" t="s">
        <v>22323</v>
      </c>
    </row>
    <row r="14375" spans="21:22">
      <c r="U14375" t="s">
        <v>22322</v>
      </c>
      <c r="V14375" t="s">
        <v>22323</v>
      </c>
    </row>
    <row r="14376" spans="21:22">
      <c r="U14376" t="s">
        <v>22322</v>
      </c>
      <c r="V14376" t="s">
        <v>22323</v>
      </c>
    </row>
    <row r="14377" spans="21:22">
      <c r="U14377" t="s">
        <v>22322</v>
      </c>
      <c r="V14377" t="s">
        <v>22323</v>
      </c>
    </row>
    <row r="14378" spans="21:22">
      <c r="U14378" t="s">
        <v>22322</v>
      </c>
      <c r="V14378" t="s">
        <v>22323</v>
      </c>
    </row>
    <row r="14379" spans="21:22">
      <c r="U14379" t="s">
        <v>22322</v>
      </c>
      <c r="V14379" t="s">
        <v>22323</v>
      </c>
    </row>
    <row r="14380" spans="21:22">
      <c r="U14380" t="s">
        <v>22322</v>
      </c>
      <c r="V14380" t="s">
        <v>22323</v>
      </c>
    </row>
    <row r="14381" spans="21:22">
      <c r="U14381" t="s">
        <v>22322</v>
      </c>
      <c r="V14381" t="s">
        <v>22323</v>
      </c>
    </row>
    <row r="14382" spans="21:22">
      <c r="U14382" t="s">
        <v>22322</v>
      </c>
      <c r="V14382" t="s">
        <v>22323</v>
      </c>
    </row>
    <row r="14383" spans="21:22">
      <c r="U14383" t="s">
        <v>22322</v>
      </c>
      <c r="V14383" t="s">
        <v>22323</v>
      </c>
    </row>
    <row r="14384" spans="21:22">
      <c r="U14384" t="s">
        <v>22322</v>
      </c>
      <c r="V14384" t="s">
        <v>22323</v>
      </c>
    </row>
    <row r="14385" spans="21:22">
      <c r="U14385" t="s">
        <v>22322</v>
      </c>
      <c r="V14385" t="s">
        <v>22323</v>
      </c>
    </row>
    <row r="14386" spans="21:22">
      <c r="U14386" t="s">
        <v>22322</v>
      </c>
      <c r="V14386" t="s">
        <v>22323</v>
      </c>
    </row>
    <row r="14387" spans="21:22">
      <c r="U14387" t="s">
        <v>22322</v>
      </c>
      <c r="V14387" t="s">
        <v>22323</v>
      </c>
    </row>
    <row r="14388" spans="21:22">
      <c r="U14388" t="s">
        <v>22322</v>
      </c>
      <c r="V14388" t="s">
        <v>22323</v>
      </c>
    </row>
    <row r="14389" spans="21:22">
      <c r="U14389" t="s">
        <v>22322</v>
      </c>
      <c r="V14389" t="s">
        <v>22323</v>
      </c>
    </row>
    <row r="14390" spans="21:22">
      <c r="U14390" t="s">
        <v>22322</v>
      </c>
      <c r="V14390" t="s">
        <v>22323</v>
      </c>
    </row>
    <row r="14391" spans="21:22">
      <c r="U14391" t="s">
        <v>22322</v>
      </c>
      <c r="V14391" t="s">
        <v>22323</v>
      </c>
    </row>
    <row r="14392" spans="21:22">
      <c r="U14392" t="s">
        <v>22313</v>
      </c>
      <c r="V14392" t="s">
        <v>22314</v>
      </c>
    </row>
    <row r="14393" spans="21:22">
      <c r="U14393" t="s">
        <v>22313</v>
      </c>
      <c r="V14393" t="s">
        <v>22314</v>
      </c>
    </row>
    <row r="14394" spans="21:22">
      <c r="U14394" t="s">
        <v>22313</v>
      </c>
      <c r="V14394" t="s">
        <v>22314</v>
      </c>
    </row>
    <row r="14395" spans="21:22">
      <c r="U14395" t="s">
        <v>22313</v>
      </c>
      <c r="V14395" t="s">
        <v>22314</v>
      </c>
    </row>
    <row r="14396" spans="21:22">
      <c r="U14396" t="s">
        <v>22313</v>
      </c>
      <c r="V14396" t="s">
        <v>22314</v>
      </c>
    </row>
    <row r="14397" spans="21:22">
      <c r="U14397" t="s">
        <v>22313</v>
      </c>
      <c r="V14397" t="s">
        <v>22314</v>
      </c>
    </row>
    <row r="14398" spans="21:22">
      <c r="U14398" t="s">
        <v>22313</v>
      </c>
      <c r="V14398" t="s">
        <v>22314</v>
      </c>
    </row>
    <row r="14399" spans="21:22">
      <c r="U14399" t="s">
        <v>22313</v>
      </c>
      <c r="V14399" t="s">
        <v>22314</v>
      </c>
    </row>
    <row r="14400" spans="21:22">
      <c r="U14400" t="s">
        <v>22313</v>
      </c>
      <c r="V14400" t="s">
        <v>22314</v>
      </c>
    </row>
    <row r="14401" spans="21:22">
      <c r="U14401" t="s">
        <v>22313</v>
      </c>
      <c r="V14401" t="s">
        <v>22314</v>
      </c>
    </row>
    <row r="14402" spans="21:22">
      <c r="U14402" t="s">
        <v>22313</v>
      </c>
      <c r="V14402" t="s">
        <v>22314</v>
      </c>
    </row>
    <row r="14403" spans="21:22">
      <c r="U14403" t="s">
        <v>22313</v>
      </c>
      <c r="V14403" t="s">
        <v>22314</v>
      </c>
    </row>
    <row r="14404" spans="21:22">
      <c r="U14404" t="s">
        <v>22313</v>
      </c>
      <c r="V14404" t="s">
        <v>22314</v>
      </c>
    </row>
    <row r="14405" spans="21:22">
      <c r="U14405" t="s">
        <v>22313</v>
      </c>
      <c r="V14405" t="s">
        <v>22314</v>
      </c>
    </row>
    <row r="14406" spans="21:22">
      <c r="U14406" t="s">
        <v>22313</v>
      </c>
      <c r="V14406" t="s">
        <v>22314</v>
      </c>
    </row>
    <row r="14407" spans="21:22">
      <c r="U14407" t="s">
        <v>22313</v>
      </c>
      <c r="V14407" t="s">
        <v>22314</v>
      </c>
    </row>
    <row r="14408" spans="21:22">
      <c r="U14408" t="s">
        <v>22313</v>
      </c>
      <c r="V14408" t="s">
        <v>22314</v>
      </c>
    </row>
    <row r="14409" spans="21:22">
      <c r="U14409" t="s">
        <v>22313</v>
      </c>
      <c r="V14409" t="s">
        <v>22314</v>
      </c>
    </row>
    <row r="14410" spans="21:22">
      <c r="U14410" t="s">
        <v>22313</v>
      </c>
      <c r="V14410" t="s">
        <v>22314</v>
      </c>
    </row>
    <row r="14411" spans="21:22">
      <c r="U14411" t="s">
        <v>22313</v>
      </c>
      <c r="V14411" t="s">
        <v>22314</v>
      </c>
    </row>
    <row r="14412" spans="21:22">
      <c r="U14412" t="s">
        <v>22313</v>
      </c>
      <c r="V14412" t="s">
        <v>22314</v>
      </c>
    </row>
    <row r="14413" spans="21:22">
      <c r="U14413" t="s">
        <v>22313</v>
      </c>
      <c r="V14413" t="s">
        <v>22314</v>
      </c>
    </row>
    <row r="14414" spans="21:22">
      <c r="U14414" t="s">
        <v>22313</v>
      </c>
      <c r="V14414" t="s">
        <v>22314</v>
      </c>
    </row>
    <row r="14415" spans="21:22">
      <c r="U14415" t="s">
        <v>22313</v>
      </c>
      <c r="V14415" t="s">
        <v>22314</v>
      </c>
    </row>
    <row r="14416" spans="21:22">
      <c r="U14416" t="s">
        <v>22313</v>
      </c>
      <c r="V14416" t="s">
        <v>22314</v>
      </c>
    </row>
    <row r="14417" spans="21:22">
      <c r="U14417" t="s">
        <v>22313</v>
      </c>
      <c r="V14417" t="s">
        <v>22314</v>
      </c>
    </row>
    <row r="14418" spans="21:22">
      <c r="U14418" t="s">
        <v>22313</v>
      </c>
      <c r="V14418" t="s">
        <v>22314</v>
      </c>
    </row>
    <row r="14419" spans="21:22">
      <c r="U14419" t="s">
        <v>22313</v>
      </c>
      <c r="V14419" t="s">
        <v>22314</v>
      </c>
    </row>
    <row r="14420" spans="21:22">
      <c r="U14420" t="s">
        <v>22313</v>
      </c>
      <c r="V14420" t="s">
        <v>22314</v>
      </c>
    </row>
    <row r="14421" spans="21:22">
      <c r="U14421" t="s">
        <v>22313</v>
      </c>
      <c r="V14421" t="s">
        <v>22314</v>
      </c>
    </row>
    <row r="14422" spans="21:22">
      <c r="U14422" t="s">
        <v>22313</v>
      </c>
      <c r="V14422" t="s">
        <v>22314</v>
      </c>
    </row>
    <row r="14423" spans="21:22">
      <c r="U14423" t="s">
        <v>22313</v>
      </c>
      <c r="V14423" t="s">
        <v>22314</v>
      </c>
    </row>
    <row r="14424" spans="21:22">
      <c r="U14424" t="s">
        <v>22313</v>
      </c>
      <c r="V14424" t="s">
        <v>22314</v>
      </c>
    </row>
    <row r="14425" spans="21:22">
      <c r="U14425" t="s">
        <v>22313</v>
      </c>
      <c r="V14425" t="s">
        <v>22314</v>
      </c>
    </row>
    <row r="14426" spans="21:22">
      <c r="U14426" t="s">
        <v>22313</v>
      </c>
      <c r="V14426" t="s">
        <v>22314</v>
      </c>
    </row>
    <row r="14427" spans="21:22">
      <c r="U14427" t="s">
        <v>22313</v>
      </c>
      <c r="V14427" t="s">
        <v>22314</v>
      </c>
    </row>
    <row r="14428" spans="21:22">
      <c r="U14428" t="s">
        <v>22313</v>
      </c>
      <c r="V14428" t="s">
        <v>22314</v>
      </c>
    </row>
    <row r="14429" spans="21:22">
      <c r="U14429" t="s">
        <v>22313</v>
      </c>
      <c r="V14429" t="s">
        <v>22314</v>
      </c>
    </row>
    <row r="14430" spans="21:22">
      <c r="U14430" t="s">
        <v>22313</v>
      </c>
      <c r="V14430" t="s">
        <v>22314</v>
      </c>
    </row>
    <row r="14431" spans="21:22">
      <c r="U14431" t="s">
        <v>22313</v>
      </c>
      <c r="V14431" t="s">
        <v>22314</v>
      </c>
    </row>
    <row r="14432" spans="21:22">
      <c r="U14432" t="s">
        <v>22313</v>
      </c>
      <c r="V14432" t="s">
        <v>22314</v>
      </c>
    </row>
    <row r="14433" spans="21:22">
      <c r="U14433" t="s">
        <v>22313</v>
      </c>
      <c r="V14433" t="s">
        <v>22314</v>
      </c>
    </row>
    <row r="14434" spans="21:22">
      <c r="U14434" t="s">
        <v>22313</v>
      </c>
      <c r="V14434" t="s">
        <v>22314</v>
      </c>
    </row>
    <row r="14435" spans="21:22">
      <c r="U14435" t="s">
        <v>22313</v>
      </c>
      <c r="V14435" t="s">
        <v>22314</v>
      </c>
    </row>
    <row r="14436" spans="21:22">
      <c r="U14436" t="s">
        <v>22313</v>
      </c>
      <c r="V14436" t="s">
        <v>22314</v>
      </c>
    </row>
    <row r="14437" spans="21:22">
      <c r="U14437" t="s">
        <v>22313</v>
      </c>
      <c r="V14437" t="s">
        <v>22314</v>
      </c>
    </row>
    <row r="14438" spans="21:22">
      <c r="U14438" t="s">
        <v>22313</v>
      </c>
      <c r="V14438" t="s">
        <v>22314</v>
      </c>
    </row>
    <row r="14439" spans="21:22">
      <c r="U14439" t="s">
        <v>22313</v>
      </c>
      <c r="V14439" t="s">
        <v>22314</v>
      </c>
    </row>
    <row r="14440" spans="21:22">
      <c r="U14440" t="s">
        <v>22313</v>
      </c>
      <c r="V14440" t="s">
        <v>22314</v>
      </c>
    </row>
    <row r="14441" spans="21:22">
      <c r="U14441" t="s">
        <v>22313</v>
      </c>
      <c r="V14441" t="s">
        <v>22314</v>
      </c>
    </row>
    <row r="14442" spans="21:22">
      <c r="U14442" t="s">
        <v>22313</v>
      </c>
      <c r="V14442" t="s">
        <v>22314</v>
      </c>
    </row>
    <row r="14443" spans="21:22">
      <c r="U14443" t="s">
        <v>22313</v>
      </c>
      <c r="V14443" t="s">
        <v>22314</v>
      </c>
    </row>
    <row r="14444" spans="21:22">
      <c r="U14444" t="s">
        <v>22313</v>
      </c>
      <c r="V14444" t="s">
        <v>22314</v>
      </c>
    </row>
    <row r="14445" spans="21:22">
      <c r="U14445" t="s">
        <v>22313</v>
      </c>
      <c r="V14445" t="s">
        <v>22314</v>
      </c>
    </row>
    <row r="14446" spans="21:22">
      <c r="U14446" t="s">
        <v>22313</v>
      </c>
      <c r="V14446" t="s">
        <v>22314</v>
      </c>
    </row>
    <row r="14447" spans="21:22">
      <c r="U14447" t="s">
        <v>22313</v>
      </c>
      <c r="V14447" t="s">
        <v>22314</v>
      </c>
    </row>
    <row r="14448" spans="21:22">
      <c r="U14448" t="s">
        <v>22313</v>
      </c>
      <c r="V14448" t="s">
        <v>22314</v>
      </c>
    </row>
    <row r="14449" spans="21:22">
      <c r="U14449" t="s">
        <v>22313</v>
      </c>
      <c r="V14449" t="s">
        <v>22314</v>
      </c>
    </row>
    <row r="14450" spans="21:22">
      <c r="U14450" t="s">
        <v>22313</v>
      </c>
      <c r="V14450" t="s">
        <v>22314</v>
      </c>
    </row>
    <row r="14451" spans="21:22">
      <c r="U14451" t="s">
        <v>22313</v>
      </c>
      <c r="V14451" t="s">
        <v>22314</v>
      </c>
    </row>
    <row r="14452" spans="21:22">
      <c r="U14452" t="s">
        <v>22313</v>
      </c>
      <c r="V14452" t="s">
        <v>22314</v>
      </c>
    </row>
    <row r="14453" spans="21:22">
      <c r="U14453" t="s">
        <v>22313</v>
      </c>
      <c r="V14453" t="s">
        <v>22314</v>
      </c>
    </row>
    <row r="14454" spans="21:22">
      <c r="U14454" t="s">
        <v>22313</v>
      </c>
      <c r="V14454" t="s">
        <v>22314</v>
      </c>
    </row>
    <row r="14455" spans="21:22">
      <c r="U14455" t="s">
        <v>22313</v>
      </c>
      <c r="V14455" t="s">
        <v>22314</v>
      </c>
    </row>
    <row r="14456" spans="21:22">
      <c r="U14456" t="s">
        <v>22313</v>
      </c>
      <c r="V14456" t="s">
        <v>22314</v>
      </c>
    </row>
    <row r="14457" spans="21:22">
      <c r="U14457" t="s">
        <v>22313</v>
      </c>
      <c r="V14457" t="s">
        <v>22314</v>
      </c>
    </row>
    <row r="14458" spans="21:22">
      <c r="U14458" t="s">
        <v>22313</v>
      </c>
      <c r="V14458" t="s">
        <v>22314</v>
      </c>
    </row>
    <row r="14459" spans="21:22">
      <c r="U14459" t="s">
        <v>22313</v>
      </c>
      <c r="V14459" t="s">
        <v>22314</v>
      </c>
    </row>
    <row r="14460" spans="21:22">
      <c r="U14460" t="s">
        <v>22313</v>
      </c>
      <c r="V14460" t="s">
        <v>22314</v>
      </c>
    </row>
    <row r="14461" spans="21:22">
      <c r="U14461" t="s">
        <v>22313</v>
      </c>
      <c r="V14461" t="s">
        <v>22314</v>
      </c>
    </row>
    <row r="14462" spans="21:22">
      <c r="U14462" t="s">
        <v>22313</v>
      </c>
      <c r="V14462" t="s">
        <v>22314</v>
      </c>
    </row>
    <row r="14463" spans="21:22">
      <c r="U14463" t="s">
        <v>22313</v>
      </c>
      <c r="V14463" t="s">
        <v>22314</v>
      </c>
    </row>
    <row r="14464" spans="21:22">
      <c r="U14464" t="s">
        <v>22313</v>
      </c>
      <c r="V14464" t="s">
        <v>22314</v>
      </c>
    </row>
    <row r="14465" spans="21:22">
      <c r="U14465" t="s">
        <v>22316</v>
      </c>
      <c r="V14465" t="s">
        <v>22317</v>
      </c>
    </row>
    <row r="14466" spans="21:22">
      <c r="U14466" t="s">
        <v>22316</v>
      </c>
      <c r="V14466" t="s">
        <v>22317</v>
      </c>
    </row>
    <row r="14467" spans="21:22">
      <c r="U14467" t="s">
        <v>22316</v>
      </c>
      <c r="V14467" t="s">
        <v>22317</v>
      </c>
    </row>
    <row r="14468" spans="21:22">
      <c r="U14468" t="s">
        <v>22316</v>
      </c>
      <c r="V14468" t="s">
        <v>22317</v>
      </c>
    </row>
    <row r="14469" spans="21:22">
      <c r="U14469" t="s">
        <v>22316</v>
      </c>
      <c r="V14469" t="s">
        <v>22317</v>
      </c>
    </row>
    <row r="14470" spans="21:22">
      <c r="U14470" t="s">
        <v>22316</v>
      </c>
      <c r="V14470" t="s">
        <v>22317</v>
      </c>
    </row>
    <row r="14471" spans="21:22">
      <c r="U14471" t="s">
        <v>22316</v>
      </c>
      <c r="V14471" t="s">
        <v>22317</v>
      </c>
    </row>
    <row r="14472" spans="21:22">
      <c r="U14472" t="s">
        <v>22316</v>
      </c>
      <c r="V14472" t="s">
        <v>22317</v>
      </c>
    </row>
    <row r="14473" spans="21:22">
      <c r="U14473" t="s">
        <v>22316</v>
      </c>
      <c r="V14473" t="s">
        <v>22317</v>
      </c>
    </row>
    <row r="14474" spans="21:22">
      <c r="U14474" t="s">
        <v>22316</v>
      </c>
      <c r="V14474" t="s">
        <v>22317</v>
      </c>
    </row>
    <row r="14475" spans="21:22">
      <c r="U14475" t="s">
        <v>22316</v>
      </c>
      <c r="V14475" t="s">
        <v>22317</v>
      </c>
    </row>
    <row r="14476" spans="21:22">
      <c r="U14476" t="s">
        <v>22316</v>
      </c>
      <c r="V14476" t="s">
        <v>22317</v>
      </c>
    </row>
    <row r="14477" spans="21:22">
      <c r="U14477" t="s">
        <v>22316</v>
      </c>
      <c r="V14477" t="s">
        <v>22317</v>
      </c>
    </row>
    <row r="14478" spans="21:22">
      <c r="U14478" t="s">
        <v>22316</v>
      </c>
      <c r="V14478" t="s">
        <v>22317</v>
      </c>
    </row>
    <row r="14479" spans="21:22">
      <c r="U14479" t="s">
        <v>22316</v>
      </c>
      <c r="V14479" t="s">
        <v>22317</v>
      </c>
    </row>
    <row r="14480" spans="21:22">
      <c r="U14480" t="s">
        <v>22316</v>
      </c>
      <c r="V14480" t="s">
        <v>22317</v>
      </c>
    </row>
    <row r="14481" spans="21:22">
      <c r="U14481" t="s">
        <v>22316</v>
      </c>
      <c r="V14481" t="s">
        <v>22317</v>
      </c>
    </row>
    <row r="14482" spans="21:22">
      <c r="U14482" t="s">
        <v>22316</v>
      </c>
      <c r="V14482" t="s">
        <v>22317</v>
      </c>
    </row>
    <row r="14483" spans="21:22">
      <c r="U14483" t="s">
        <v>22316</v>
      </c>
      <c r="V14483" t="s">
        <v>22317</v>
      </c>
    </row>
    <row r="14484" spans="21:22">
      <c r="U14484" t="s">
        <v>22316</v>
      </c>
      <c r="V14484" t="s">
        <v>22317</v>
      </c>
    </row>
    <row r="14485" spans="21:22">
      <c r="U14485" t="s">
        <v>22316</v>
      </c>
      <c r="V14485" t="s">
        <v>22317</v>
      </c>
    </row>
    <row r="14486" spans="21:22">
      <c r="U14486" t="s">
        <v>22316</v>
      </c>
      <c r="V14486" t="s">
        <v>22317</v>
      </c>
    </row>
    <row r="14487" spans="21:22">
      <c r="U14487" t="s">
        <v>22316</v>
      </c>
      <c r="V14487" t="s">
        <v>22317</v>
      </c>
    </row>
    <row r="14488" spans="21:22">
      <c r="U14488" t="s">
        <v>22316</v>
      </c>
      <c r="V14488" t="s">
        <v>22317</v>
      </c>
    </row>
    <row r="14489" spans="21:22">
      <c r="U14489" t="s">
        <v>22316</v>
      </c>
      <c r="V14489" t="s">
        <v>22317</v>
      </c>
    </row>
    <row r="14490" spans="21:22">
      <c r="U14490" t="s">
        <v>22316</v>
      </c>
      <c r="V14490" t="s">
        <v>22317</v>
      </c>
    </row>
    <row r="14491" spans="21:22">
      <c r="U14491" t="s">
        <v>22316</v>
      </c>
      <c r="V14491" t="s">
        <v>22317</v>
      </c>
    </row>
    <row r="14492" spans="21:22">
      <c r="U14492" t="s">
        <v>22316</v>
      </c>
      <c r="V14492" t="s">
        <v>22317</v>
      </c>
    </row>
    <row r="14493" spans="21:22">
      <c r="U14493" t="s">
        <v>22316</v>
      </c>
      <c r="V14493" t="s">
        <v>22317</v>
      </c>
    </row>
    <row r="14494" spans="21:22">
      <c r="U14494" t="s">
        <v>22316</v>
      </c>
      <c r="V14494" t="s">
        <v>22317</v>
      </c>
    </row>
    <row r="14495" spans="21:22">
      <c r="U14495" t="s">
        <v>22316</v>
      </c>
      <c r="V14495" t="s">
        <v>22317</v>
      </c>
    </row>
    <row r="14496" spans="21:22">
      <c r="U14496" t="s">
        <v>22316</v>
      </c>
      <c r="V14496" t="s">
        <v>22317</v>
      </c>
    </row>
    <row r="14497" spans="21:22">
      <c r="U14497" t="s">
        <v>22316</v>
      </c>
      <c r="V14497" t="s">
        <v>22317</v>
      </c>
    </row>
    <row r="14498" spans="21:22">
      <c r="U14498" t="s">
        <v>22316</v>
      </c>
      <c r="V14498" t="s">
        <v>22317</v>
      </c>
    </row>
    <row r="14499" spans="21:22">
      <c r="U14499" t="s">
        <v>22316</v>
      </c>
      <c r="V14499" t="s">
        <v>22317</v>
      </c>
    </row>
    <row r="14500" spans="21:22">
      <c r="U14500" t="s">
        <v>22316</v>
      </c>
      <c r="V14500" t="s">
        <v>22317</v>
      </c>
    </row>
    <row r="14501" spans="21:22">
      <c r="U14501" t="s">
        <v>22316</v>
      </c>
      <c r="V14501" t="s">
        <v>22317</v>
      </c>
    </row>
    <row r="14502" spans="21:22">
      <c r="U14502" t="s">
        <v>22316</v>
      </c>
      <c r="V14502" t="s">
        <v>22317</v>
      </c>
    </row>
    <row r="14503" spans="21:22">
      <c r="U14503" t="s">
        <v>22316</v>
      </c>
      <c r="V14503" t="s">
        <v>22317</v>
      </c>
    </row>
    <row r="14504" spans="21:22">
      <c r="U14504" t="s">
        <v>22316</v>
      </c>
      <c r="V14504" t="s">
        <v>22317</v>
      </c>
    </row>
    <row r="14505" spans="21:22">
      <c r="U14505" t="s">
        <v>22316</v>
      </c>
      <c r="V14505" t="s">
        <v>22317</v>
      </c>
    </row>
    <row r="14506" spans="21:22">
      <c r="U14506" t="s">
        <v>22316</v>
      </c>
      <c r="V14506" t="s">
        <v>22317</v>
      </c>
    </row>
    <row r="14507" spans="21:22">
      <c r="U14507" t="s">
        <v>22316</v>
      </c>
      <c r="V14507" t="s">
        <v>22317</v>
      </c>
    </row>
    <row r="14508" spans="21:22">
      <c r="U14508" t="s">
        <v>22316</v>
      </c>
      <c r="V14508" t="s">
        <v>22317</v>
      </c>
    </row>
    <row r="14509" spans="21:22">
      <c r="U14509" t="s">
        <v>22316</v>
      </c>
      <c r="V14509" t="s">
        <v>22317</v>
      </c>
    </row>
    <row r="14510" spans="21:22">
      <c r="U14510" t="s">
        <v>22316</v>
      </c>
      <c r="V14510" t="s">
        <v>22317</v>
      </c>
    </row>
    <row r="14511" spans="21:22">
      <c r="U14511" t="s">
        <v>22316</v>
      </c>
      <c r="V14511" t="s">
        <v>22317</v>
      </c>
    </row>
    <row r="14512" spans="21:22">
      <c r="U14512" t="s">
        <v>22316</v>
      </c>
      <c r="V14512" t="s">
        <v>22317</v>
      </c>
    </row>
    <row r="14513" spans="21:22">
      <c r="U14513" t="s">
        <v>22316</v>
      </c>
      <c r="V14513" t="s">
        <v>22317</v>
      </c>
    </row>
    <row r="14514" spans="21:22">
      <c r="U14514" t="s">
        <v>22316</v>
      </c>
      <c r="V14514" t="s">
        <v>22317</v>
      </c>
    </row>
    <row r="14515" spans="21:22">
      <c r="U14515" t="s">
        <v>22316</v>
      </c>
      <c r="V14515" t="s">
        <v>22317</v>
      </c>
    </row>
    <row r="14516" spans="21:22">
      <c r="U14516" t="s">
        <v>22316</v>
      </c>
      <c r="V14516" t="s">
        <v>22317</v>
      </c>
    </row>
    <row r="14517" spans="21:22">
      <c r="U14517" t="s">
        <v>22316</v>
      </c>
      <c r="V14517" t="s">
        <v>22317</v>
      </c>
    </row>
    <row r="14518" spans="21:22">
      <c r="U14518" t="s">
        <v>22316</v>
      </c>
      <c r="V14518" t="s">
        <v>22317</v>
      </c>
    </row>
    <row r="14519" spans="21:22">
      <c r="U14519" t="s">
        <v>22316</v>
      </c>
      <c r="V14519" t="s">
        <v>22317</v>
      </c>
    </row>
    <row r="14520" spans="21:22">
      <c r="U14520" t="s">
        <v>22316</v>
      </c>
      <c r="V14520" t="s">
        <v>22317</v>
      </c>
    </row>
    <row r="14521" spans="21:22">
      <c r="U14521" t="s">
        <v>22316</v>
      </c>
      <c r="V14521" t="s">
        <v>22317</v>
      </c>
    </row>
    <row r="14522" spans="21:22">
      <c r="U14522" t="s">
        <v>22316</v>
      </c>
      <c r="V14522" t="s">
        <v>22317</v>
      </c>
    </row>
    <row r="14523" spans="21:22">
      <c r="U14523" t="s">
        <v>22316</v>
      </c>
      <c r="V14523" t="s">
        <v>22317</v>
      </c>
    </row>
    <row r="14524" spans="21:22">
      <c r="U14524" t="s">
        <v>22316</v>
      </c>
      <c r="V14524" t="s">
        <v>22317</v>
      </c>
    </row>
    <row r="14525" spans="21:22">
      <c r="U14525" t="s">
        <v>22316</v>
      </c>
      <c r="V14525" t="s">
        <v>22317</v>
      </c>
    </row>
    <row r="14526" spans="21:22">
      <c r="U14526" t="s">
        <v>22319</v>
      </c>
      <c r="V14526" t="s">
        <v>22320</v>
      </c>
    </row>
    <row r="14527" spans="21:22">
      <c r="U14527" t="s">
        <v>22319</v>
      </c>
      <c r="V14527" t="s">
        <v>22320</v>
      </c>
    </row>
    <row r="14528" spans="21:22">
      <c r="U14528" t="s">
        <v>22319</v>
      </c>
      <c r="V14528" t="s">
        <v>22320</v>
      </c>
    </row>
    <row r="14529" spans="21:22">
      <c r="U14529" t="s">
        <v>22319</v>
      </c>
      <c r="V14529" t="s">
        <v>22320</v>
      </c>
    </row>
    <row r="14530" spans="21:22">
      <c r="U14530" t="s">
        <v>22319</v>
      </c>
      <c r="V14530" t="s">
        <v>22320</v>
      </c>
    </row>
    <row r="14531" spans="21:22">
      <c r="U14531" t="s">
        <v>22319</v>
      </c>
      <c r="V14531" t="s">
        <v>22320</v>
      </c>
    </row>
    <row r="14532" spans="21:22">
      <c r="U14532" t="s">
        <v>22319</v>
      </c>
      <c r="V14532" t="s">
        <v>22320</v>
      </c>
    </row>
    <row r="14533" spans="21:22">
      <c r="U14533" t="s">
        <v>22319</v>
      </c>
      <c r="V14533" t="s">
        <v>22320</v>
      </c>
    </row>
    <row r="14534" spans="21:22">
      <c r="U14534" t="s">
        <v>22319</v>
      </c>
      <c r="V14534" t="s">
        <v>22320</v>
      </c>
    </row>
    <row r="14535" spans="21:22">
      <c r="U14535" t="s">
        <v>22319</v>
      </c>
      <c r="V14535" t="s">
        <v>22320</v>
      </c>
    </row>
    <row r="14536" spans="21:22">
      <c r="U14536" t="s">
        <v>22319</v>
      </c>
      <c r="V14536" t="s">
        <v>22320</v>
      </c>
    </row>
    <row r="14537" spans="21:22">
      <c r="U14537" t="s">
        <v>22319</v>
      </c>
      <c r="V14537" t="s">
        <v>22320</v>
      </c>
    </row>
    <row r="14538" spans="21:22">
      <c r="U14538" t="s">
        <v>22319</v>
      </c>
      <c r="V14538" t="s">
        <v>22320</v>
      </c>
    </row>
    <row r="14539" spans="21:22">
      <c r="U14539" t="s">
        <v>22319</v>
      </c>
      <c r="V14539" t="s">
        <v>22320</v>
      </c>
    </row>
    <row r="14540" spans="21:22">
      <c r="U14540" t="s">
        <v>22319</v>
      </c>
      <c r="V14540" t="s">
        <v>22320</v>
      </c>
    </row>
    <row r="14541" spans="21:22">
      <c r="U14541" t="s">
        <v>22319</v>
      </c>
      <c r="V14541" t="s">
        <v>22320</v>
      </c>
    </row>
    <row r="14542" spans="21:22">
      <c r="U14542" t="s">
        <v>22319</v>
      </c>
      <c r="V14542" t="s">
        <v>22320</v>
      </c>
    </row>
    <row r="14543" spans="21:22">
      <c r="U14543" t="s">
        <v>22319</v>
      </c>
      <c r="V14543" t="s">
        <v>22320</v>
      </c>
    </row>
    <row r="14544" spans="21:22">
      <c r="U14544" t="s">
        <v>22319</v>
      </c>
      <c r="V14544" t="s">
        <v>22320</v>
      </c>
    </row>
    <row r="14545" spans="21:22">
      <c r="U14545" t="s">
        <v>22319</v>
      </c>
      <c r="V14545" t="s">
        <v>22320</v>
      </c>
    </row>
    <row r="14546" spans="21:22">
      <c r="U14546" t="s">
        <v>22319</v>
      </c>
      <c r="V14546" t="s">
        <v>22320</v>
      </c>
    </row>
    <row r="14547" spans="21:22">
      <c r="U14547" t="s">
        <v>22319</v>
      </c>
      <c r="V14547" t="s">
        <v>22320</v>
      </c>
    </row>
    <row r="14548" spans="21:22">
      <c r="U14548" t="s">
        <v>22319</v>
      </c>
      <c r="V14548" t="s">
        <v>22320</v>
      </c>
    </row>
    <row r="14549" spans="21:22">
      <c r="U14549" t="s">
        <v>22319</v>
      </c>
      <c r="V14549" t="s">
        <v>22320</v>
      </c>
    </row>
    <row r="14550" spans="21:22">
      <c r="U14550" t="s">
        <v>22319</v>
      </c>
      <c r="V14550" t="s">
        <v>22320</v>
      </c>
    </row>
    <row r="14551" spans="21:22">
      <c r="U14551" t="s">
        <v>22319</v>
      </c>
      <c r="V14551" t="s">
        <v>22320</v>
      </c>
    </row>
    <row r="14552" spans="21:22">
      <c r="U14552" t="s">
        <v>22319</v>
      </c>
      <c r="V14552" t="s">
        <v>22320</v>
      </c>
    </row>
    <row r="14553" spans="21:22">
      <c r="U14553" t="s">
        <v>22319</v>
      </c>
      <c r="V14553" t="s">
        <v>22320</v>
      </c>
    </row>
    <row r="14554" spans="21:22">
      <c r="U14554" t="s">
        <v>22319</v>
      </c>
      <c r="V14554" t="s">
        <v>22320</v>
      </c>
    </row>
    <row r="14555" spans="21:22">
      <c r="U14555" t="s">
        <v>22319</v>
      </c>
      <c r="V14555" t="s">
        <v>22320</v>
      </c>
    </row>
    <row r="14556" spans="21:22">
      <c r="U14556" t="s">
        <v>22319</v>
      </c>
      <c r="V14556" t="s">
        <v>22320</v>
      </c>
    </row>
    <row r="14557" spans="21:22">
      <c r="U14557" t="s">
        <v>22319</v>
      </c>
      <c r="V14557" t="s">
        <v>22320</v>
      </c>
    </row>
    <row r="14558" spans="21:22">
      <c r="U14558" t="s">
        <v>22319</v>
      </c>
      <c r="V14558" t="s">
        <v>22320</v>
      </c>
    </row>
    <row r="14559" spans="21:22">
      <c r="U14559" t="s">
        <v>22319</v>
      </c>
      <c r="V14559" t="s">
        <v>22320</v>
      </c>
    </row>
    <row r="14560" spans="21:22">
      <c r="U14560" t="s">
        <v>22319</v>
      </c>
      <c r="V14560" t="s">
        <v>22320</v>
      </c>
    </row>
    <row r="14561" spans="21:22">
      <c r="U14561" t="s">
        <v>22319</v>
      </c>
      <c r="V14561" t="s">
        <v>22320</v>
      </c>
    </row>
    <row r="14562" spans="21:22">
      <c r="U14562" t="s">
        <v>22319</v>
      </c>
      <c r="V14562" t="s">
        <v>22320</v>
      </c>
    </row>
    <row r="14563" spans="21:22">
      <c r="U14563" t="s">
        <v>22291</v>
      </c>
      <c r="V14563" t="s">
        <v>22292</v>
      </c>
    </row>
    <row r="14564" spans="21:22">
      <c r="U14564" t="s">
        <v>22291</v>
      </c>
      <c r="V14564" t="s">
        <v>22292</v>
      </c>
    </row>
    <row r="14565" spans="21:22">
      <c r="U14565" t="s">
        <v>22288</v>
      </c>
      <c r="V14565" t="s">
        <v>23920</v>
      </c>
    </row>
    <row r="14566" spans="21:22">
      <c r="U14566" t="s">
        <v>22319</v>
      </c>
      <c r="V14566" t="s">
        <v>22320</v>
      </c>
    </row>
    <row r="14567" spans="21:22">
      <c r="U14567" t="s">
        <v>22319</v>
      </c>
      <c r="V14567" t="s">
        <v>22320</v>
      </c>
    </row>
    <row r="14568" spans="21:22">
      <c r="U14568" t="s">
        <v>22299</v>
      </c>
      <c r="V14568" t="s">
        <v>22300</v>
      </c>
    </row>
    <row r="14569" spans="21:22">
      <c r="U14569" t="s">
        <v>22299</v>
      </c>
      <c r="V14569" t="s">
        <v>22300</v>
      </c>
    </row>
    <row r="14570" spans="21:22">
      <c r="U14570" t="s">
        <v>22319</v>
      </c>
      <c r="V14570" t="s">
        <v>22320</v>
      </c>
    </row>
    <row r="14571" spans="21:22">
      <c r="U14571" t="s">
        <v>22319</v>
      </c>
      <c r="V14571" t="s">
        <v>22320</v>
      </c>
    </row>
    <row r="14572" spans="21:22">
      <c r="U14572" t="s">
        <v>22322</v>
      </c>
      <c r="V14572" t="s">
        <v>22323</v>
      </c>
    </row>
    <row r="14573" spans="21:22">
      <c r="U14573" t="s">
        <v>22288</v>
      </c>
      <c r="V14573" t="s">
        <v>23920</v>
      </c>
    </row>
    <row r="14574" spans="21:22">
      <c r="U14574" t="s">
        <v>22288</v>
      </c>
      <c r="V14574" t="s">
        <v>23920</v>
      </c>
    </row>
    <row r="14575" spans="21:22">
      <c r="U14575" t="s">
        <v>22288</v>
      </c>
      <c r="V14575" t="s">
        <v>23920</v>
      </c>
    </row>
    <row r="14576" spans="21:22">
      <c r="U14576" t="s">
        <v>22329</v>
      </c>
      <c r="V14576" t="s">
        <v>22330</v>
      </c>
    </row>
    <row r="14577" spans="21:22">
      <c r="U14577" t="s">
        <v>22322</v>
      </c>
      <c r="V14577" t="s">
        <v>22323</v>
      </c>
    </row>
    <row r="14578" spans="21:22">
      <c r="U14578" t="s">
        <v>22313</v>
      </c>
      <c r="V14578" t="s">
        <v>22314</v>
      </c>
    </row>
    <row r="14579" spans="21:22">
      <c r="U14579" t="s">
        <v>22329</v>
      </c>
      <c r="V14579" t="s">
        <v>22330</v>
      </c>
    </row>
    <row r="14580" spans="21:22">
      <c r="U14580" t="s">
        <v>22329</v>
      </c>
      <c r="V14580" t="s">
        <v>22330</v>
      </c>
    </row>
    <row r="14581" spans="21:22">
      <c r="U14581" t="s">
        <v>22329</v>
      </c>
      <c r="V14581" t="s">
        <v>22330</v>
      </c>
    </row>
    <row r="14582" spans="21:22">
      <c r="U14582" t="s">
        <v>22329</v>
      </c>
      <c r="V14582" t="s">
        <v>22330</v>
      </c>
    </row>
    <row r="14583" spans="21:22">
      <c r="U14583" t="s">
        <v>22329</v>
      </c>
      <c r="V14583" t="s">
        <v>22330</v>
      </c>
    </row>
    <row r="14584" spans="21:22">
      <c r="U14584" t="s">
        <v>22329</v>
      </c>
      <c r="V14584" t="s">
        <v>22330</v>
      </c>
    </row>
    <row r="14585" spans="21:22">
      <c r="U14585" t="s">
        <v>22329</v>
      </c>
      <c r="V14585" t="s">
        <v>22330</v>
      </c>
    </row>
    <row r="14586" spans="21:22">
      <c r="U14586" t="s">
        <v>22329</v>
      </c>
      <c r="V14586" t="s">
        <v>22330</v>
      </c>
    </row>
    <row r="14587" spans="21:22">
      <c r="U14587" t="s">
        <v>22329</v>
      </c>
      <c r="V14587" t="s">
        <v>22330</v>
      </c>
    </row>
    <row r="14588" spans="21:22">
      <c r="U14588" t="s">
        <v>22329</v>
      </c>
      <c r="V14588" t="s">
        <v>22330</v>
      </c>
    </row>
    <row r="14589" spans="21:22">
      <c r="U14589" t="s">
        <v>22329</v>
      </c>
      <c r="V14589" t="s">
        <v>22330</v>
      </c>
    </row>
    <row r="14590" spans="21:22">
      <c r="U14590" t="s">
        <v>22329</v>
      </c>
      <c r="V14590" t="s">
        <v>22330</v>
      </c>
    </row>
    <row r="14591" spans="21:22">
      <c r="U14591" t="s">
        <v>22329</v>
      </c>
      <c r="V14591" t="s">
        <v>22330</v>
      </c>
    </row>
    <row r="14592" spans="21:22">
      <c r="U14592" t="s">
        <v>22329</v>
      </c>
      <c r="V14592" t="s">
        <v>22330</v>
      </c>
    </row>
    <row r="14593" spans="21:22">
      <c r="U14593" t="s">
        <v>22329</v>
      </c>
      <c r="V14593" t="s">
        <v>22330</v>
      </c>
    </row>
    <row r="14594" spans="21:22">
      <c r="U14594" t="s">
        <v>22329</v>
      </c>
      <c r="V14594" t="s">
        <v>22330</v>
      </c>
    </row>
    <row r="14595" spans="21:22">
      <c r="U14595" t="s">
        <v>22329</v>
      </c>
      <c r="V14595" t="s">
        <v>22330</v>
      </c>
    </row>
    <row r="14596" spans="21:22">
      <c r="U14596" t="s">
        <v>22329</v>
      </c>
      <c r="V14596" t="s">
        <v>22330</v>
      </c>
    </row>
    <row r="14597" spans="21:22">
      <c r="U14597" t="s">
        <v>22329</v>
      </c>
      <c r="V14597" t="s">
        <v>22330</v>
      </c>
    </row>
    <row r="14598" spans="21:22">
      <c r="U14598" t="s">
        <v>22329</v>
      </c>
      <c r="V14598" t="s">
        <v>22330</v>
      </c>
    </row>
    <row r="14599" spans="21:22">
      <c r="U14599" t="s">
        <v>22329</v>
      </c>
      <c r="V14599" t="s">
        <v>22330</v>
      </c>
    </row>
    <row r="14600" spans="21:22">
      <c r="U14600" t="s">
        <v>22329</v>
      </c>
      <c r="V14600" t="s">
        <v>22330</v>
      </c>
    </row>
    <row r="14601" spans="21:22">
      <c r="U14601" t="s">
        <v>22329</v>
      </c>
      <c r="V14601" t="s">
        <v>22330</v>
      </c>
    </row>
    <row r="14602" spans="21:22">
      <c r="U14602" t="s">
        <v>22329</v>
      </c>
      <c r="V14602" t="s">
        <v>22330</v>
      </c>
    </row>
    <row r="14603" spans="21:22">
      <c r="U14603" t="s">
        <v>22329</v>
      </c>
      <c r="V14603" t="s">
        <v>22330</v>
      </c>
    </row>
    <row r="14604" spans="21:22">
      <c r="U14604" t="s">
        <v>22329</v>
      </c>
      <c r="V14604" t="s">
        <v>22330</v>
      </c>
    </row>
    <row r="14605" spans="21:22">
      <c r="U14605" t="s">
        <v>22329</v>
      </c>
      <c r="V14605" t="s">
        <v>22330</v>
      </c>
    </row>
    <row r="14606" spans="21:22">
      <c r="U14606" t="s">
        <v>22329</v>
      </c>
      <c r="V14606" t="s">
        <v>22330</v>
      </c>
    </row>
    <row r="14607" spans="21:22">
      <c r="U14607" t="s">
        <v>22329</v>
      </c>
      <c r="V14607" t="s">
        <v>22330</v>
      </c>
    </row>
    <row r="14608" spans="21:22">
      <c r="U14608" t="s">
        <v>22329</v>
      </c>
      <c r="V14608" t="s">
        <v>22330</v>
      </c>
    </row>
    <row r="14609" spans="21:22">
      <c r="U14609" t="s">
        <v>22329</v>
      </c>
      <c r="V14609" t="s">
        <v>22330</v>
      </c>
    </row>
    <row r="14610" spans="21:22">
      <c r="U14610" t="s">
        <v>22329</v>
      </c>
      <c r="V14610" t="s">
        <v>22330</v>
      </c>
    </row>
    <row r="14611" spans="21:22">
      <c r="U14611" t="s">
        <v>22329</v>
      </c>
      <c r="V14611" t="s">
        <v>22330</v>
      </c>
    </row>
    <row r="14612" spans="21:22">
      <c r="U14612" t="s">
        <v>22329</v>
      </c>
      <c r="V14612" t="s">
        <v>22330</v>
      </c>
    </row>
    <row r="14613" spans="21:22">
      <c r="U14613" t="s">
        <v>22329</v>
      </c>
      <c r="V14613" t="s">
        <v>22330</v>
      </c>
    </row>
    <row r="14614" spans="21:22">
      <c r="U14614" t="s">
        <v>22329</v>
      </c>
      <c r="V14614" t="s">
        <v>22330</v>
      </c>
    </row>
    <row r="14615" spans="21:22">
      <c r="U14615" t="s">
        <v>22329</v>
      </c>
      <c r="V14615" t="s">
        <v>22330</v>
      </c>
    </row>
    <row r="14616" spans="21:22">
      <c r="U14616" t="s">
        <v>22329</v>
      </c>
      <c r="V14616" t="s">
        <v>22330</v>
      </c>
    </row>
    <row r="14617" spans="21:22">
      <c r="U14617" t="s">
        <v>22329</v>
      </c>
      <c r="V14617" t="s">
        <v>22330</v>
      </c>
    </row>
    <row r="14618" spans="21:22">
      <c r="U14618" t="s">
        <v>22329</v>
      </c>
      <c r="V14618" t="s">
        <v>22330</v>
      </c>
    </row>
    <row r="14619" spans="21:22">
      <c r="U14619" t="s">
        <v>22329</v>
      </c>
      <c r="V14619" t="s">
        <v>22330</v>
      </c>
    </row>
    <row r="14620" spans="21:22">
      <c r="U14620" t="s">
        <v>22329</v>
      </c>
      <c r="V14620" t="s">
        <v>22330</v>
      </c>
    </row>
    <row r="14621" spans="21:22">
      <c r="U14621" t="s">
        <v>22329</v>
      </c>
      <c r="V14621" t="s">
        <v>22330</v>
      </c>
    </row>
    <row r="14622" spans="21:22">
      <c r="U14622" t="s">
        <v>22329</v>
      </c>
      <c r="V14622" t="s">
        <v>22330</v>
      </c>
    </row>
    <row r="14623" spans="21:22">
      <c r="U14623" t="s">
        <v>22329</v>
      </c>
      <c r="V14623" t="s">
        <v>22330</v>
      </c>
    </row>
    <row r="14624" spans="21:22">
      <c r="U14624" t="s">
        <v>22329</v>
      </c>
      <c r="V14624" t="s">
        <v>22330</v>
      </c>
    </row>
    <row r="14625" spans="21:22">
      <c r="U14625" t="s">
        <v>22329</v>
      </c>
      <c r="V14625" t="s">
        <v>22330</v>
      </c>
    </row>
    <row r="14626" spans="21:22">
      <c r="U14626" t="s">
        <v>22329</v>
      </c>
      <c r="V14626" t="s">
        <v>22330</v>
      </c>
    </row>
    <row r="14627" spans="21:22">
      <c r="U14627" t="s">
        <v>22329</v>
      </c>
      <c r="V14627" t="s">
        <v>22330</v>
      </c>
    </row>
    <row r="14628" spans="21:22">
      <c r="U14628" t="s">
        <v>22329</v>
      </c>
      <c r="V14628" t="s">
        <v>22330</v>
      </c>
    </row>
    <row r="14629" spans="21:22">
      <c r="U14629" t="s">
        <v>22329</v>
      </c>
      <c r="V14629" t="s">
        <v>22330</v>
      </c>
    </row>
    <row r="14630" spans="21:22">
      <c r="U14630" t="s">
        <v>22329</v>
      </c>
      <c r="V14630" t="s">
        <v>22330</v>
      </c>
    </row>
    <row r="14631" spans="21:22">
      <c r="U14631" t="s">
        <v>22329</v>
      </c>
      <c r="V14631" t="s">
        <v>22330</v>
      </c>
    </row>
    <row r="14632" spans="21:22">
      <c r="U14632" t="s">
        <v>22329</v>
      </c>
      <c r="V14632" t="s">
        <v>22330</v>
      </c>
    </row>
    <row r="14633" spans="21:22">
      <c r="U14633" t="s">
        <v>22329</v>
      </c>
      <c r="V14633" t="s">
        <v>22330</v>
      </c>
    </row>
    <row r="14634" spans="21:22">
      <c r="U14634" t="s">
        <v>22329</v>
      </c>
      <c r="V14634" t="s">
        <v>22330</v>
      </c>
    </row>
    <row r="14635" spans="21:22">
      <c r="U14635" t="s">
        <v>22329</v>
      </c>
      <c r="V14635" t="s">
        <v>22330</v>
      </c>
    </row>
    <row r="14636" spans="21:22">
      <c r="U14636" t="s">
        <v>22329</v>
      </c>
      <c r="V14636" t="s">
        <v>22330</v>
      </c>
    </row>
    <row r="14637" spans="21:22">
      <c r="U14637" t="s">
        <v>22329</v>
      </c>
      <c r="V14637" t="s">
        <v>22330</v>
      </c>
    </row>
    <row r="14638" spans="21:22">
      <c r="U14638" t="s">
        <v>22329</v>
      </c>
      <c r="V14638" t="s">
        <v>22330</v>
      </c>
    </row>
    <row r="14639" spans="21:22">
      <c r="U14639" t="s">
        <v>22329</v>
      </c>
      <c r="V14639" t="s">
        <v>22330</v>
      </c>
    </row>
    <row r="14640" spans="21:22">
      <c r="U14640" t="s">
        <v>22329</v>
      </c>
      <c r="V14640" t="s">
        <v>22330</v>
      </c>
    </row>
    <row r="14641" spans="21:22">
      <c r="U14641" t="s">
        <v>22329</v>
      </c>
      <c r="V14641" t="s">
        <v>22330</v>
      </c>
    </row>
    <row r="14642" spans="21:22">
      <c r="U14642" t="s">
        <v>22329</v>
      </c>
      <c r="V14642" t="s">
        <v>22330</v>
      </c>
    </row>
    <row r="14643" spans="21:22">
      <c r="U14643" t="s">
        <v>22329</v>
      </c>
      <c r="V14643" t="s">
        <v>22330</v>
      </c>
    </row>
    <row r="14644" spans="21:22">
      <c r="U14644" t="s">
        <v>22329</v>
      </c>
      <c r="V14644" t="s">
        <v>22330</v>
      </c>
    </row>
    <row r="14645" spans="21:22">
      <c r="U14645" t="s">
        <v>22329</v>
      </c>
      <c r="V14645" t="s">
        <v>22330</v>
      </c>
    </row>
    <row r="14646" spans="21:22">
      <c r="U14646" t="s">
        <v>22329</v>
      </c>
      <c r="V14646" t="s">
        <v>22330</v>
      </c>
    </row>
    <row r="14647" spans="21:22">
      <c r="U14647" t="s">
        <v>22329</v>
      </c>
      <c r="V14647" t="s">
        <v>22330</v>
      </c>
    </row>
    <row r="14648" spans="21:22">
      <c r="U14648" t="s">
        <v>22329</v>
      </c>
      <c r="V14648" t="s">
        <v>22330</v>
      </c>
    </row>
    <row r="14649" spans="21:22">
      <c r="U14649" t="s">
        <v>22329</v>
      </c>
      <c r="V14649" t="s">
        <v>22330</v>
      </c>
    </row>
    <row r="14650" spans="21:22">
      <c r="U14650" t="s">
        <v>22329</v>
      </c>
      <c r="V14650" t="s">
        <v>22330</v>
      </c>
    </row>
    <row r="14651" spans="21:22">
      <c r="U14651" t="s">
        <v>22296</v>
      </c>
      <c r="V14651" t="s">
        <v>22297</v>
      </c>
    </row>
    <row r="14652" spans="21:22">
      <c r="U14652" t="s">
        <v>22296</v>
      </c>
      <c r="V14652" t="s">
        <v>22297</v>
      </c>
    </row>
    <row r="14653" spans="21:22">
      <c r="U14653" t="s">
        <v>22296</v>
      </c>
      <c r="V14653" t="s">
        <v>22297</v>
      </c>
    </row>
    <row r="14654" spans="21:22">
      <c r="U14654" t="s">
        <v>22296</v>
      </c>
      <c r="V14654" t="s">
        <v>22297</v>
      </c>
    </row>
    <row r="14655" spans="21:22">
      <c r="U14655" t="s">
        <v>22296</v>
      </c>
      <c r="V14655" t="s">
        <v>22297</v>
      </c>
    </row>
    <row r="14656" spans="21:22">
      <c r="U14656" t="s">
        <v>22296</v>
      </c>
      <c r="V14656" t="s">
        <v>22297</v>
      </c>
    </row>
    <row r="14657" spans="21:22">
      <c r="U14657" t="s">
        <v>22296</v>
      </c>
      <c r="V14657" t="s">
        <v>22297</v>
      </c>
    </row>
    <row r="14658" spans="21:22">
      <c r="U14658" t="s">
        <v>22296</v>
      </c>
      <c r="V14658" t="s">
        <v>22297</v>
      </c>
    </row>
    <row r="14659" spans="21:22">
      <c r="U14659" t="s">
        <v>22296</v>
      </c>
      <c r="V14659" t="s">
        <v>22297</v>
      </c>
    </row>
    <row r="14660" spans="21:22">
      <c r="U14660" t="s">
        <v>22296</v>
      </c>
      <c r="V14660" t="s">
        <v>22297</v>
      </c>
    </row>
    <row r="14661" spans="21:22">
      <c r="U14661" t="s">
        <v>22296</v>
      </c>
      <c r="V14661" t="s">
        <v>22297</v>
      </c>
    </row>
    <row r="14662" spans="21:22">
      <c r="U14662" t="s">
        <v>22296</v>
      </c>
      <c r="V14662" t="s">
        <v>22297</v>
      </c>
    </row>
    <row r="14663" spans="21:22">
      <c r="U14663" t="s">
        <v>22296</v>
      </c>
      <c r="V14663" t="s">
        <v>22297</v>
      </c>
    </row>
    <row r="14664" spans="21:22">
      <c r="U14664" t="s">
        <v>22296</v>
      </c>
      <c r="V14664" t="s">
        <v>22297</v>
      </c>
    </row>
    <row r="14665" spans="21:22">
      <c r="U14665" t="s">
        <v>22296</v>
      </c>
      <c r="V14665" t="s">
        <v>22297</v>
      </c>
    </row>
    <row r="14666" spans="21:22">
      <c r="U14666" t="s">
        <v>22296</v>
      </c>
      <c r="V14666" t="s">
        <v>22297</v>
      </c>
    </row>
    <row r="14667" spans="21:22">
      <c r="U14667" t="s">
        <v>22296</v>
      </c>
      <c r="V14667" t="s">
        <v>22297</v>
      </c>
    </row>
    <row r="14668" spans="21:22">
      <c r="U14668" t="s">
        <v>22296</v>
      </c>
      <c r="V14668" t="s">
        <v>22297</v>
      </c>
    </row>
    <row r="14669" spans="21:22">
      <c r="U14669" t="s">
        <v>22296</v>
      </c>
      <c r="V14669" t="s">
        <v>22297</v>
      </c>
    </row>
    <row r="14670" spans="21:22">
      <c r="U14670" t="s">
        <v>22296</v>
      </c>
      <c r="V14670" t="s">
        <v>22297</v>
      </c>
    </row>
    <row r="14671" spans="21:22">
      <c r="U14671" t="s">
        <v>22296</v>
      </c>
      <c r="V14671" t="s">
        <v>22297</v>
      </c>
    </row>
    <row r="14672" spans="21:22">
      <c r="U14672" t="s">
        <v>22296</v>
      </c>
      <c r="V14672" t="s">
        <v>22297</v>
      </c>
    </row>
    <row r="14673" spans="21:22">
      <c r="U14673" t="s">
        <v>22296</v>
      </c>
      <c r="V14673" t="s">
        <v>22297</v>
      </c>
    </row>
    <row r="14674" spans="21:22">
      <c r="U14674" t="s">
        <v>22296</v>
      </c>
      <c r="V14674" t="s">
        <v>22297</v>
      </c>
    </row>
    <row r="14675" spans="21:22">
      <c r="U14675" t="s">
        <v>22296</v>
      </c>
      <c r="V14675" t="s">
        <v>22297</v>
      </c>
    </row>
    <row r="14676" spans="21:22">
      <c r="U14676" t="s">
        <v>22296</v>
      </c>
      <c r="V14676" t="s">
        <v>22297</v>
      </c>
    </row>
    <row r="14677" spans="21:22">
      <c r="U14677" t="s">
        <v>22296</v>
      </c>
      <c r="V14677" t="s">
        <v>22297</v>
      </c>
    </row>
    <row r="14678" spans="21:22">
      <c r="U14678" t="s">
        <v>22296</v>
      </c>
      <c r="V14678" t="s">
        <v>22297</v>
      </c>
    </row>
    <row r="14679" spans="21:22">
      <c r="U14679" t="s">
        <v>22296</v>
      </c>
      <c r="V14679" t="s">
        <v>22297</v>
      </c>
    </row>
    <row r="14680" spans="21:22">
      <c r="U14680" t="s">
        <v>22296</v>
      </c>
      <c r="V14680" t="s">
        <v>22297</v>
      </c>
    </row>
    <row r="14681" spans="21:22">
      <c r="U14681" t="s">
        <v>22296</v>
      </c>
      <c r="V14681" t="s">
        <v>22297</v>
      </c>
    </row>
    <row r="14682" spans="21:22">
      <c r="U14682" t="s">
        <v>22296</v>
      </c>
      <c r="V14682" t="s">
        <v>22297</v>
      </c>
    </row>
    <row r="14683" spans="21:22">
      <c r="U14683" t="s">
        <v>22296</v>
      </c>
      <c r="V14683" t="s">
        <v>22297</v>
      </c>
    </row>
    <row r="14684" spans="21:22">
      <c r="U14684" t="s">
        <v>22296</v>
      </c>
      <c r="V14684" t="s">
        <v>22297</v>
      </c>
    </row>
    <row r="14685" spans="21:22">
      <c r="U14685" t="s">
        <v>22296</v>
      </c>
      <c r="V14685" t="s">
        <v>22297</v>
      </c>
    </row>
    <row r="14686" spans="21:22">
      <c r="U14686" t="s">
        <v>22296</v>
      </c>
      <c r="V14686" t="s">
        <v>22297</v>
      </c>
    </row>
    <row r="14687" spans="21:22">
      <c r="U14687" t="s">
        <v>22296</v>
      </c>
      <c r="V14687" t="s">
        <v>22297</v>
      </c>
    </row>
    <row r="14688" spans="21:22">
      <c r="U14688" t="s">
        <v>22296</v>
      </c>
      <c r="V14688" t="s">
        <v>22297</v>
      </c>
    </row>
    <row r="14689" spans="21:22">
      <c r="U14689" t="s">
        <v>22296</v>
      </c>
      <c r="V14689" t="s">
        <v>22297</v>
      </c>
    </row>
    <row r="14690" spans="21:22">
      <c r="U14690" t="s">
        <v>22296</v>
      </c>
      <c r="V14690" t="s">
        <v>22297</v>
      </c>
    </row>
    <row r="14691" spans="21:22">
      <c r="U14691" t="s">
        <v>22296</v>
      </c>
      <c r="V14691" t="s">
        <v>22297</v>
      </c>
    </row>
    <row r="14692" spans="21:22">
      <c r="U14692" t="s">
        <v>22296</v>
      </c>
      <c r="V14692" t="s">
        <v>22297</v>
      </c>
    </row>
    <row r="14693" spans="21:22">
      <c r="U14693" t="s">
        <v>22296</v>
      </c>
      <c r="V14693" t="s">
        <v>22297</v>
      </c>
    </row>
    <row r="14694" spans="21:22">
      <c r="U14694" t="s">
        <v>22296</v>
      </c>
      <c r="V14694" t="s">
        <v>22297</v>
      </c>
    </row>
    <row r="14695" spans="21:22">
      <c r="U14695" t="s">
        <v>22296</v>
      </c>
      <c r="V14695" t="s">
        <v>22297</v>
      </c>
    </row>
    <row r="14696" spans="21:22">
      <c r="U14696" t="s">
        <v>22296</v>
      </c>
      <c r="V14696" t="s">
        <v>22297</v>
      </c>
    </row>
    <row r="14697" spans="21:22">
      <c r="U14697" t="s">
        <v>22296</v>
      </c>
      <c r="V14697" t="s">
        <v>22297</v>
      </c>
    </row>
    <row r="14698" spans="21:22">
      <c r="U14698" t="s">
        <v>22296</v>
      </c>
      <c r="V14698" t="s">
        <v>22297</v>
      </c>
    </row>
    <row r="14699" spans="21:22">
      <c r="U14699" t="s">
        <v>22296</v>
      </c>
      <c r="V14699" t="s">
        <v>22297</v>
      </c>
    </row>
    <row r="14700" spans="21:22">
      <c r="U14700" t="s">
        <v>22296</v>
      </c>
      <c r="V14700" t="s">
        <v>22297</v>
      </c>
    </row>
    <row r="14701" spans="21:22">
      <c r="U14701" t="s">
        <v>22296</v>
      </c>
      <c r="V14701" t="s">
        <v>22297</v>
      </c>
    </row>
    <row r="14702" spans="21:22">
      <c r="U14702" t="s">
        <v>22296</v>
      </c>
      <c r="V14702" t="s">
        <v>22297</v>
      </c>
    </row>
    <row r="14703" spans="21:22">
      <c r="U14703" t="s">
        <v>22296</v>
      </c>
      <c r="V14703" t="s">
        <v>22297</v>
      </c>
    </row>
    <row r="14704" spans="21:22">
      <c r="U14704" t="s">
        <v>22296</v>
      </c>
      <c r="V14704" t="s">
        <v>22297</v>
      </c>
    </row>
    <row r="14705" spans="21:22">
      <c r="U14705" t="s">
        <v>22296</v>
      </c>
      <c r="V14705" t="s">
        <v>22297</v>
      </c>
    </row>
    <row r="14706" spans="21:22">
      <c r="U14706" t="s">
        <v>22296</v>
      </c>
      <c r="V14706" t="s">
        <v>22297</v>
      </c>
    </row>
    <row r="14707" spans="21:22">
      <c r="U14707" t="s">
        <v>22296</v>
      </c>
      <c r="V14707" t="s">
        <v>22297</v>
      </c>
    </row>
    <row r="14708" spans="21:22">
      <c r="U14708" t="s">
        <v>22296</v>
      </c>
      <c r="V14708" t="s">
        <v>22297</v>
      </c>
    </row>
    <row r="14709" spans="21:22">
      <c r="U14709" t="s">
        <v>22296</v>
      </c>
      <c r="V14709" t="s">
        <v>22297</v>
      </c>
    </row>
    <row r="14710" spans="21:22">
      <c r="U14710" t="s">
        <v>22296</v>
      </c>
      <c r="V14710" t="s">
        <v>22297</v>
      </c>
    </row>
    <row r="14711" spans="21:22">
      <c r="U14711" t="s">
        <v>22296</v>
      </c>
      <c r="V14711" t="s">
        <v>22297</v>
      </c>
    </row>
    <row r="14712" spans="21:22">
      <c r="U14712" t="s">
        <v>22296</v>
      </c>
      <c r="V14712" t="s">
        <v>22297</v>
      </c>
    </row>
    <row r="14713" spans="21:22">
      <c r="U14713" t="s">
        <v>22296</v>
      </c>
      <c r="V14713" t="s">
        <v>22297</v>
      </c>
    </row>
    <row r="14714" spans="21:22">
      <c r="U14714" t="s">
        <v>22296</v>
      </c>
      <c r="V14714" t="s">
        <v>22297</v>
      </c>
    </row>
    <row r="14715" spans="21:22">
      <c r="U14715" t="s">
        <v>22296</v>
      </c>
      <c r="V14715" t="s">
        <v>22297</v>
      </c>
    </row>
    <row r="14716" spans="21:22">
      <c r="U14716" t="s">
        <v>22296</v>
      </c>
      <c r="V14716" t="s">
        <v>22297</v>
      </c>
    </row>
    <row r="14717" spans="21:22">
      <c r="U14717" t="s">
        <v>22296</v>
      </c>
      <c r="V14717" t="s">
        <v>22297</v>
      </c>
    </row>
    <row r="14718" spans="21:22">
      <c r="U14718" t="s">
        <v>22296</v>
      </c>
      <c r="V14718" t="s">
        <v>22297</v>
      </c>
    </row>
    <row r="14719" spans="21:22">
      <c r="U14719" t="s">
        <v>22296</v>
      </c>
      <c r="V14719" t="s">
        <v>22297</v>
      </c>
    </row>
    <row r="14720" spans="21:22">
      <c r="U14720" t="s">
        <v>22296</v>
      </c>
      <c r="V14720" t="s">
        <v>22297</v>
      </c>
    </row>
    <row r="14721" spans="21:22">
      <c r="U14721" t="s">
        <v>22296</v>
      </c>
      <c r="V14721" t="s">
        <v>22297</v>
      </c>
    </row>
    <row r="14722" spans="21:22">
      <c r="U14722" t="s">
        <v>22296</v>
      </c>
      <c r="V14722" t="s">
        <v>22297</v>
      </c>
    </row>
    <row r="14723" spans="21:22">
      <c r="U14723" t="s">
        <v>22296</v>
      </c>
      <c r="V14723" t="s">
        <v>22297</v>
      </c>
    </row>
    <row r="14724" spans="21:22">
      <c r="U14724" t="s">
        <v>22296</v>
      </c>
      <c r="V14724" t="s">
        <v>22297</v>
      </c>
    </row>
    <row r="14725" spans="21:22">
      <c r="U14725" t="s">
        <v>22296</v>
      </c>
      <c r="V14725" t="s">
        <v>22297</v>
      </c>
    </row>
    <row r="14726" spans="21:22">
      <c r="U14726" t="s">
        <v>22296</v>
      </c>
      <c r="V14726" t="s">
        <v>22297</v>
      </c>
    </row>
    <row r="14727" spans="21:22">
      <c r="U14727" t="s">
        <v>22296</v>
      </c>
      <c r="V14727" t="s">
        <v>22297</v>
      </c>
    </row>
    <row r="14728" spans="21:22">
      <c r="U14728" t="s">
        <v>22296</v>
      </c>
      <c r="V14728" t="s">
        <v>22297</v>
      </c>
    </row>
    <row r="14729" spans="21:22">
      <c r="U14729" t="s">
        <v>22296</v>
      </c>
      <c r="V14729" t="s">
        <v>22297</v>
      </c>
    </row>
    <row r="14730" spans="21:22">
      <c r="U14730" t="s">
        <v>22296</v>
      </c>
      <c r="V14730" t="s">
        <v>22297</v>
      </c>
    </row>
    <row r="14731" spans="21:22">
      <c r="U14731" t="s">
        <v>22296</v>
      </c>
      <c r="V14731" t="s">
        <v>22297</v>
      </c>
    </row>
    <row r="14732" spans="21:22">
      <c r="U14732" t="s">
        <v>22296</v>
      </c>
      <c r="V14732" t="s">
        <v>22297</v>
      </c>
    </row>
    <row r="14733" spans="21:22">
      <c r="U14733" t="s">
        <v>22296</v>
      </c>
      <c r="V14733" t="s">
        <v>22297</v>
      </c>
    </row>
    <row r="14734" spans="21:22">
      <c r="U14734" t="s">
        <v>22296</v>
      </c>
      <c r="V14734" t="s">
        <v>22297</v>
      </c>
    </row>
    <row r="14735" spans="21:22">
      <c r="U14735" t="s">
        <v>22296</v>
      </c>
      <c r="V14735" t="s">
        <v>22297</v>
      </c>
    </row>
    <row r="14736" spans="21:22">
      <c r="U14736" t="s">
        <v>22296</v>
      </c>
      <c r="V14736" t="s">
        <v>22297</v>
      </c>
    </row>
    <row r="14737" spans="21:22">
      <c r="U14737" t="s">
        <v>22296</v>
      </c>
      <c r="V14737" t="s">
        <v>22297</v>
      </c>
    </row>
    <row r="14738" spans="21:22">
      <c r="U14738" t="s">
        <v>22296</v>
      </c>
      <c r="V14738" t="s">
        <v>22297</v>
      </c>
    </row>
    <row r="14739" spans="21:22">
      <c r="U14739" t="s">
        <v>22296</v>
      </c>
      <c r="V14739" t="s">
        <v>22297</v>
      </c>
    </row>
    <row r="14740" spans="21:22">
      <c r="U14740" t="s">
        <v>22296</v>
      </c>
      <c r="V14740" t="s">
        <v>22297</v>
      </c>
    </row>
    <row r="14741" spans="21:22">
      <c r="U14741" t="s">
        <v>22296</v>
      </c>
      <c r="V14741" t="s">
        <v>22297</v>
      </c>
    </row>
    <row r="14742" spans="21:22">
      <c r="U14742" t="s">
        <v>22296</v>
      </c>
      <c r="V14742" t="s">
        <v>22297</v>
      </c>
    </row>
    <row r="14743" spans="21:22">
      <c r="U14743" t="s">
        <v>22296</v>
      </c>
      <c r="V14743" t="s">
        <v>22297</v>
      </c>
    </row>
    <row r="14744" spans="21:22">
      <c r="U14744" t="s">
        <v>22296</v>
      </c>
      <c r="V14744" t="s">
        <v>22297</v>
      </c>
    </row>
    <row r="14745" spans="21:22">
      <c r="U14745" t="s">
        <v>22296</v>
      </c>
      <c r="V14745" t="s">
        <v>22297</v>
      </c>
    </row>
    <row r="14746" spans="21:22">
      <c r="U14746" t="s">
        <v>22296</v>
      </c>
      <c r="V14746" t="s">
        <v>22297</v>
      </c>
    </row>
    <row r="14747" spans="21:22">
      <c r="U14747" t="s">
        <v>22296</v>
      </c>
      <c r="V14747" t="s">
        <v>22297</v>
      </c>
    </row>
    <row r="14748" spans="21:22">
      <c r="U14748" t="s">
        <v>22296</v>
      </c>
      <c r="V14748" t="s">
        <v>22297</v>
      </c>
    </row>
    <row r="14749" spans="21:22">
      <c r="U14749" t="s">
        <v>22296</v>
      </c>
      <c r="V14749" t="s">
        <v>22297</v>
      </c>
    </row>
    <row r="14750" spans="21:22">
      <c r="U14750" t="s">
        <v>22296</v>
      </c>
      <c r="V14750" t="s">
        <v>22297</v>
      </c>
    </row>
    <row r="14751" spans="21:22">
      <c r="U14751" t="s">
        <v>22296</v>
      </c>
      <c r="V14751" t="s">
        <v>22297</v>
      </c>
    </row>
    <row r="14752" spans="21:22">
      <c r="U14752" t="s">
        <v>22296</v>
      </c>
      <c r="V14752" t="s">
        <v>22297</v>
      </c>
    </row>
    <row r="14753" spans="21:22">
      <c r="U14753" t="s">
        <v>22296</v>
      </c>
      <c r="V14753" t="s">
        <v>22297</v>
      </c>
    </row>
    <row r="14754" spans="21:22">
      <c r="U14754" t="s">
        <v>22296</v>
      </c>
      <c r="V14754" t="s">
        <v>22297</v>
      </c>
    </row>
    <row r="14755" spans="21:22">
      <c r="U14755" t="s">
        <v>22296</v>
      </c>
      <c r="V14755" t="s">
        <v>22297</v>
      </c>
    </row>
    <row r="14756" spans="21:22">
      <c r="U14756" t="s">
        <v>22296</v>
      </c>
      <c r="V14756" t="s">
        <v>22297</v>
      </c>
    </row>
    <row r="14757" spans="21:22">
      <c r="U14757" t="s">
        <v>22296</v>
      </c>
      <c r="V14757" t="s">
        <v>22297</v>
      </c>
    </row>
    <row r="14758" spans="21:22">
      <c r="U14758" t="s">
        <v>22296</v>
      </c>
      <c r="V14758" t="s">
        <v>22297</v>
      </c>
    </row>
    <row r="14759" spans="21:22">
      <c r="U14759" t="s">
        <v>22296</v>
      </c>
      <c r="V14759" t="s">
        <v>22297</v>
      </c>
    </row>
    <row r="14760" spans="21:22">
      <c r="U14760" t="s">
        <v>22296</v>
      </c>
      <c r="V14760" t="s">
        <v>22297</v>
      </c>
    </row>
    <row r="14761" spans="21:22">
      <c r="U14761" t="s">
        <v>22296</v>
      </c>
      <c r="V14761" t="s">
        <v>22297</v>
      </c>
    </row>
    <row r="14762" spans="21:22">
      <c r="U14762" t="s">
        <v>22296</v>
      </c>
      <c r="V14762" t="s">
        <v>22297</v>
      </c>
    </row>
    <row r="14763" spans="21:22">
      <c r="U14763" t="s">
        <v>22296</v>
      </c>
      <c r="V14763" t="s">
        <v>22297</v>
      </c>
    </row>
    <row r="14764" spans="21:22">
      <c r="U14764" t="s">
        <v>22296</v>
      </c>
      <c r="V14764" t="s">
        <v>22297</v>
      </c>
    </row>
    <row r="14765" spans="21:22">
      <c r="U14765" t="s">
        <v>22296</v>
      </c>
      <c r="V14765" t="s">
        <v>22297</v>
      </c>
    </row>
    <row r="14766" spans="21:22">
      <c r="U14766" t="s">
        <v>22296</v>
      </c>
      <c r="V14766" t="s">
        <v>22297</v>
      </c>
    </row>
    <row r="14767" spans="21:22">
      <c r="U14767" t="s">
        <v>22296</v>
      </c>
      <c r="V14767" t="s">
        <v>22297</v>
      </c>
    </row>
    <row r="14768" spans="21:22">
      <c r="U14768" t="s">
        <v>22296</v>
      </c>
      <c r="V14768" t="s">
        <v>22297</v>
      </c>
    </row>
    <row r="14769" spans="21:22">
      <c r="U14769" t="s">
        <v>22296</v>
      </c>
      <c r="V14769" t="s">
        <v>22297</v>
      </c>
    </row>
    <row r="14770" spans="21:22">
      <c r="U14770" t="s">
        <v>22296</v>
      </c>
      <c r="V14770" t="s">
        <v>22297</v>
      </c>
    </row>
    <row r="14771" spans="21:22">
      <c r="U14771" t="s">
        <v>22296</v>
      </c>
      <c r="V14771" t="s">
        <v>22297</v>
      </c>
    </row>
    <row r="14772" spans="21:22">
      <c r="U14772" t="s">
        <v>22296</v>
      </c>
      <c r="V14772" t="s">
        <v>22297</v>
      </c>
    </row>
    <row r="14773" spans="21:22">
      <c r="U14773" t="s">
        <v>22296</v>
      </c>
      <c r="V14773" t="s">
        <v>22297</v>
      </c>
    </row>
    <row r="14774" spans="21:22">
      <c r="U14774" t="s">
        <v>22296</v>
      </c>
      <c r="V14774" t="s">
        <v>22297</v>
      </c>
    </row>
    <row r="14775" spans="21:22">
      <c r="U14775" t="s">
        <v>22296</v>
      </c>
      <c r="V14775" t="s">
        <v>22297</v>
      </c>
    </row>
    <row r="14776" spans="21:22">
      <c r="U14776" t="s">
        <v>22296</v>
      </c>
      <c r="V14776" t="s">
        <v>22297</v>
      </c>
    </row>
    <row r="14777" spans="21:22">
      <c r="U14777" t="s">
        <v>22296</v>
      </c>
      <c r="V14777" t="s">
        <v>22297</v>
      </c>
    </row>
    <row r="14778" spans="21:22">
      <c r="U14778" t="s">
        <v>22296</v>
      </c>
      <c r="V14778" t="s">
        <v>22297</v>
      </c>
    </row>
    <row r="14779" spans="21:22">
      <c r="U14779" t="s">
        <v>22296</v>
      </c>
      <c r="V14779" t="s">
        <v>22297</v>
      </c>
    </row>
    <row r="14780" spans="21:22">
      <c r="U14780" t="s">
        <v>22296</v>
      </c>
      <c r="V14780" t="s">
        <v>22297</v>
      </c>
    </row>
    <row r="14781" spans="21:22">
      <c r="U14781" t="s">
        <v>22296</v>
      </c>
      <c r="V14781" t="s">
        <v>22297</v>
      </c>
    </row>
    <row r="14782" spans="21:22">
      <c r="U14782" t="s">
        <v>22296</v>
      </c>
      <c r="V14782" t="s">
        <v>22297</v>
      </c>
    </row>
    <row r="14783" spans="21:22">
      <c r="U14783" t="s">
        <v>22296</v>
      </c>
      <c r="V14783" t="s">
        <v>22297</v>
      </c>
    </row>
    <row r="14784" spans="21:22">
      <c r="U14784" t="s">
        <v>22296</v>
      </c>
      <c r="V14784" t="s">
        <v>22297</v>
      </c>
    </row>
    <row r="14785" spans="21:22">
      <c r="U14785" t="s">
        <v>22296</v>
      </c>
      <c r="V14785" t="s">
        <v>22297</v>
      </c>
    </row>
    <row r="14786" spans="21:22">
      <c r="U14786" t="s">
        <v>22296</v>
      </c>
      <c r="V14786" t="s">
        <v>22297</v>
      </c>
    </row>
    <row r="14787" spans="21:22">
      <c r="U14787" t="s">
        <v>22296</v>
      </c>
      <c r="V14787" t="s">
        <v>22297</v>
      </c>
    </row>
    <row r="14788" spans="21:22">
      <c r="U14788" t="s">
        <v>22296</v>
      </c>
      <c r="V14788" t="s">
        <v>22297</v>
      </c>
    </row>
    <row r="14789" spans="21:22">
      <c r="U14789" t="s">
        <v>22296</v>
      </c>
      <c r="V14789" t="s">
        <v>22297</v>
      </c>
    </row>
    <row r="14790" spans="21:22">
      <c r="U14790" t="s">
        <v>22296</v>
      </c>
      <c r="V14790" t="s">
        <v>22297</v>
      </c>
    </row>
    <row r="14791" spans="21:22">
      <c r="U14791" t="s">
        <v>22296</v>
      </c>
      <c r="V14791" t="s">
        <v>22297</v>
      </c>
    </row>
    <row r="14792" spans="21:22">
      <c r="U14792" t="s">
        <v>22296</v>
      </c>
      <c r="V14792" t="s">
        <v>22297</v>
      </c>
    </row>
    <row r="14793" spans="21:22">
      <c r="U14793" t="s">
        <v>22296</v>
      </c>
      <c r="V14793" t="s">
        <v>22297</v>
      </c>
    </row>
    <row r="14794" spans="21:22">
      <c r="U14794" t="s">
        <v>22296</v>
      </c>
      <c r="V14794" t="s">
        <v>22297</v>
      </c>
    </row>
    <row r="14795" spans="21:22">
      <c r="U14795" t="s">
        <v>22296</v>
      </c>
      <c r="V14795" t="s">
        <v>22297</v>
      </c>
    </row>
    <row r="14796" spans="21:22">
      <c r="U14796" t="s">
        <v>22296</v>
      </c>
      <c r="V14796" t="s">
        <v>22297</v>
      </c>
    </row>
    <row r="14797" spans="21:22">
      <c r="U14797" t="s">
        <v>22296</v>
      </c>
      <c r="V14797" t="s">
        <v>22297</v>
      </c>
    </row>
    <row r="14798" spans="21:22">
      <c r="U14798" t="s">
        <v>22296</v>
      </c>
      <c r="V14798" t="s">
        <v>22297</v>
      </c>
    </row>
    <row r="14799" spans="21:22">
      <c r="U14799" t="s">
        <v>22296</v>
      </c>
      <c r="V14799" t="s">
        <v>22297</v>
      </c>
    </row>
    <row r="14800" spans="21:22">
      <c r="U14800" t="s">
        <v>22296</v>
      </c>
      <c r="V14800" t="s">
        <v>22297</v>
      </c>
    </row>
    <row r="14801" spans="21:22">
      <c r="U14801" t="s">
        <v>22296</v>
      </c>
      <c r="V14801" t="s">
        <v>22297</v>
      </c>
    </row>
    <row r="14802" spans="21:22">
      <c r="U14802" t="s">
        <v>22296</v>
      </c>
      <c r="V14802" t="s">
        <v>22297</v>
      </c>
    </row>
    <row r="14803" spans="21:22">
      <c r="U14803" t="s">
        <v>22296</v>
      </c>
      <c r="V14803" t="s">
        <v>22297</v>
      </c>
    </row>
    <row r="14804" spans="21:22">
      <c r="U14804" t="s">
        <v>22296</v>
      </c>
      <c r="V14804" t="s">
        <v>22297</v>
      </c>
    </row>
    <row r="14805" spans="21:22">
      <c r="U14805" t="s">
        <v>22296</v>
      </c>
      <c r="V14805" t="s">
        <v>22297</v>
      </c>
    </row>
    <row r="14806" spans="21:22">
      <c r="U14806" t="s">
        <v>22296</v>
      </c>
      <c r="V14806" t="s">
        <v>22297</v>
      </c>
    </row>
    <row r="14807" spans="21:22">
      <c r="U14807" t="s">
        <v>22296</v>
      </c>
      <c r="V14807" t="s">
        <v>22297</v>
      </c>
    </row>
    <row r="14808" spans="21:22">
      <c r="U14808" t="s">
        <v>22296</v>
      </c>
      <c r="V14808" t="s">
        <v>22297</v>
      </c>
    </row>
    <row r="14809" spans="21:22">
      <c r="U14809" t="s">
        <v>22296</v>
      </c>
      <c r="V14809" t="s">
        <v>22297</v>
      </c>
    </row>
    <row r="14810" spans="21:22">
      <c r="U14810" t="s">
        <v>22296</v>
      </c>
      <c r="V14810" t="s">
        <v>22297</v>
      </c>
    </row>
    <row r="14811" spans="21:22">
      <c r="U14811" t="s">
        <v>22296</v>
      </c>
      <c r="V14811" t="s">
        <v>22297</v>
      </c>
    </row>
    <row r="14812" spans="21:22">
      <c r="U14812" t="s">
        <v>22296</v>
      </c>
      <c r="V14812" t="s">
        <v>22297</v>
      </c>
    </row>
    <row r="14813" spans="21:22">
      <c r="U14813" t="s">
        <v>22296</v>
      </c>
      <c r="V14813" t="s">
        <v>22297</v>
      </c>
    </row>
    <row r="14814" spans="21:22">
      <c r="U14814" t="s">
        <v>22296</v>
      </c>
      <c r="V14814" t="s">
        <v>22297</v>
      </c>
    </row>
    <row r="14815" spans="21:22">
      <c r="U14815" t="s">
        <v>22296</v>
      </c>
      <c r="V14815" t="s">
        <v>22297</v>
      </c>
    </row>
    <row r="14816" spans="21:22">
      <c r="U14816" t="s">
        <v>22296</v>
      </c>
      <c r="V14816" t="s">
        <v>22297</v>
      </c>
    </row>
    <row r="14817" spans="21:22">
      <c r="U14817" t="s">
        <v>22296</v>
      </c>
      <c r="V14817" t="s">
        <v>22297</v>
      </c>
    </row>
    <row r="14818" spans="21:22">
      <c r="U14818" t="s">
        <v>22296</v>
      </c>
      <c r="V14818" t="s">
        <v>22297</v>
      </c>
    </row>
    <row r="14819" spans="21:22">
      <c r="U14819" t="s">
        <v>22296</v>
      </c>
      <c r="V14819" t="s">
        <v>22297</v>
      </c>
    </row>
    <row r="14820" spans="21:22">
      <c r="U14820" t="s">
        <v>22296</v>
      </c>
      <c r="V14820" t="s">
        <v>22297</v>
      </c>
    </row>
    <row r="14821" spans="21:22">
      <c r="U14821" t="s">
        <v>22296</v>
      </c>
      <c r="V14821" t="s">
        <v>22297</v>
      </c>
    </row>
    <row r="14822" spans="21:22">
      <c r="U14822" t="s">
        <v>22296</v>
      </c>
      <c r="V14822" t="s">
        <v>22297</v>
      </c>
    </row>
    <row r="14823" spans="21:22">
      <c r="U14823" t="s">
        <v>22296</v>
      </c>
      <c r="V14823" t="s">
        <v>22297</v>
      </c>
    </row>
    <row r="14824" spans="21:22">
      <c r="U14824" t="s">
        <v>22296</v>
      </c>
      <c r="V14824" t="s">
        <v>22297</v>
      </c>
    </row>
    <row r="14825" spans="21:22">
      <c r="U14825" t="s">
        <v>22296</v>
      </c>
      <c r="V14825" t="s">
        <v>22297</v>
      </c>
    </row>
    <row r="14826" spans="21:22">
      <c r="U14826" t="s">
        <v>22296</v>
      </c>
      <c r="V14826" t="s">
        <v>22297</v>
      </c>
    </row>
    <row r="14827" spans="21:22">
      <c r="U14827" t="s">
        <v>22296</v>
      </c>
      <c r="V14827" t="s">
        <v>22297</v>
      </c>
    </row>
    <row r="14828" spans="21:22">
      <c r="U14828" t="s">
        <v>22296</v>
      </c>
      <c r="V14828" t="s">
        <v>22297</v>
      </c>
    </row>
    <row r="14829" spans="21:22">
      <c r="U14829" t="s">
        <v>22296</v>
      </c>
      <c r="V14829" t="s">
        <v>22297</v>
      </c>
    </row>
    <row r="14830" spans="21:22">
      <c r="U14830" t="s">
        <v>22296</v>
      </c>
      <c r="V14830" t="s">
        <v>22297</v>
      </c>
    </row>
    <row r="14831" spans="21:22">
      <c r="U14831" t="s">
        <v>22296</v>
      </c>
      <c r="V14831" t="s">
        <v>22297</v>
      </c>
    </row>
    <row r="14832" spans="21:22">
      <c r="U14832" t="s">
        <v>22296</v>
      </c>
      <c r="V14832" t="s">
        <v>22297</v>
      </c>
    </row>
    <row r="14833" spans="21:22">
      <c r="U14833" t="s">
        <v>22296</v>
      </c>
      <c r="V14833" t="s">
        <v>22297</v>
      </c>
    </row>
    <row r="14834" spans="21:22">
      <c r="U14834" t="s">
        <v>22296</v>
      </c>
      <c r="V14834" t="s">
        <v>22297</v>
      </c>
    </row>
    <row r="14835" spans="21:22">
      <c r="U14835" t="s">
        <v>22296</v>
      </c>
      <c r="V14835" t="s">
        <v>22297</v>
      </c>
    </row>
    <row r="14836" spans="21:22">
      <c r="U14836" t="s">
        <v>22296</v>
      </c>
      <c r="V14836" t="s">
        <v>22297</v>
      </c>
    </row>
    <row r="14837" spans="21:22">
      <c r="U14837" t="s">
        <v>22296</v>
      </c>
      <c r="V14837" t="s">
        <v>22297</v>
      </c>
    </row>
    <row r="14838" spans="21:22">
      <c r="U14838" t="s">
        <v>22296</v>
      </c>
      <c r="V14838" t="s">
        <v>22297</v>
      </c>
    </row>
    <row r="14839" spans="21:22">
      <c r="U14839" t="s">
        <v>22296</v>
      </c>
      <c r="V14839" t="s">
        <v>22297</v>
      </c>
    </row>
    <row r="14840" spans="21:22">
      <c r="U14840" t="s">
        <v>22296</v>
      </c>
      <c r="V14840" t="s">
        <v>22297</v>
      </c>
    </row>
    <row r="14841" spans="21:22">
      <c r="U14841" t="s">
        <v>22296</v>
      </c>
      <c r="V14841" t="s">
        <v>22297</v>
      </c>
    </row>
    <row r="14842" spans="21:22">
      <c r="U14842" t="s">
        <v>22296</v>
      </c>
      <c r="V14842" t="s">
        <v>22297</v>
      </c>
    </row>
    <row r="14843" spans="21:22">
      <c r="U14843" t="s">
        <v>22296</v>
      </c>
      <c r="V14843" t="s">
        <v>22297</v>
      </c>
    </row>
    <row r="14844" spans="21:22">
      <c r="U14844" t="s">
        <v>22296</v>
      </c>
      <c r="V14844" t="s">
        <v>22297</v>
      </c>
    </row>
    <row r="14845" spans="21:22">
      <c r="U14845" t="s">
        <v>22296</v>
      </c>
      <c r="V14845" t="s">
        <v>22297</v>
      </c>
    </row>
    <row r="14846" spans="21:22">
      <c r="U14846" t="s">
        <v>22296</v>
      </c>
      <c r="V14846" t="s">
        <v>22297</v>
      </c>
    </row>
    <row r="14847" spans="21:22">
      <c r="U14847" t="s">
        <v>22296</v>
      </c>
      <c r="V14847" t="s">
        <v>22297</v>
      </c>
    </row>
    <row r="14848" spans="21:22">
      <c r="U14848" t="s">
        <v>22296</v>
      </c>
      <c r="V14848" t="s">
        <v>22297</v>
      </c>
    </row>
    <row r="14849" spans="21:22">
      <c r="U14849" t="s">
        <v>22296</v>
      </c>
      <c r="V14849" t="s">
        <v>22297</v>
      </c>
    </row>
    <row r="14850" spans="21:22">
      <c r="U14850" t="s">
        <v>22296</v>
      </c>
      <c r="V14850" t="s">
        <v>22297</v>
      </c>
    </row>
    <row r="14851" spans="21:22">
      <c r="U14851" t="s">
        <v>22296</v>
      </c>
      <c r="V14851" t="s">
        <v>22297</v>
      </c>
    </row>
    <row r="14852" spans="21:22">
      <c r="U14852" t="s">
        <v>22296</v>
      </c>
      <c r="V14852" t="s">
        <v>22297</v>
      </c>
    </row>
    <row r="14853" spans="21:22">
      <c r="U14853" t="s">
        <v>22296</v>
      </c>
      <c r="V14853" t="s">
        <v>22297</v>
      </c>
    </row>
    <row r="14854" spans="21:22">
      <c r="U14854" t="s">
        <v>22296</v>
      </c>
      <c r="V14854" t="s">
        <v>22297</v>
      </c>
    </row>
    <row r="14855" spans="21:22">
      <c r="U14855" t="s">
        <v>22296</v>
      </c>
      <c r="V14855" t="s">
        <v>22297</v>
      </c>
    </row>
    <row r="14856" spans="21:22">
      <c r="U14856" t="s">
        <v>22296</v>
      </c>
      <c r="V14856" t="s">
        <v>22297</v>
      </c>
    </row>
    <row r="14857" spans="21:22">
      <c r="U14857" t="s">
        <v>22296</v>
      </c>
      <c r="V14857" t="s">
        <v>22297</v>
      </c>
    </row>
    <row r="14858" spans="21:22">
      <c r="U14858" t="s">
        <v>22296</v>
      </c>
      <c r="V14858" t="s">
        <v>22297</v>
      </c>
    </row>
    <row r="14859" spans="21:22">
      <c r="U14859" t="s">
        <v>22296</v>
      </c>
      <c r="V14859" t="s">
        <v>22297</v>
      </c>
    </row>
    <row r="14860" spans="21:22">
      <c r="U14860" t="s">
        <v>22296</v>
      </c>
      <c r="V14860" t="s">
        <v>22297</v>
      </c>
    </row>
    <row r="14861" spans="21:22">
      <c r="U14861" t="s">
        <v>22296</v>
      </c>
      <c r="V14861" t="s">
        <v>22297</v>
      </c>
    </row>
    <row r="14862" spans="21:22">
      <c r="U14862" t="s">
        <v>22296</v>
      </c>
      <c r="V14862" t="s">
        <v>22297</v>
      </c>
    </row>
    <row r="14863" spans="21:22">
      <c r="U14863" t="s">
        <v>22296</v>
      </c>
      <c r="V14863" t="s">
        <v>22297</v>
      </c>
    </row>
    <row r="14864" spans="21:22">
      <c r="U14864" t="s">
        <v>22296</v>
      </c>
      <c r="V14864" t="s">
        <v>22297</v>
      </c>
    </row>
    <row r="14865" spans="21:22">
      <c r="U14865" t="s">
        <v>22296</v>
      </c>
      <c r="V14865" t="s">
        <v>22297</v>
      </c>
    </row>
    <row r="14866" spans="21:22">
      <c r="U14866" t="s">
        <v>22296</v>
      </c>
      <c r="V14866" t="s">
        <v>22297</v>
      </c>
    </row>
    <row r="14867" spans="21:22">
      <c r="U14867" t="s">
        <v>22296</v>
      </c>
      <c r="V14867" t="s">
        <v>22297</v>
      </c>
    </row>
    <row r="14868" spans="21:22">
      <c r="U14868" t="s">
        <v>22296</v>
      </c>
      <c r="V14868" t="s">
        <v>22297</v>
      </c>
    </row>
    <row r="14869" spans="21:22">
      <c r="U14869" t="s">
        <v>22296</v>
      </c>
      <c r="V14869" t="s">
        <v>22297</v>
      </c>
    </row>
    <row r="14870" spans="21:22">
      <c r="U14870" t="s">
        <v>22296</v>
      </c>
      <c r="V14870" t="s">
        <v>22297</v>
      </c>
    </row>
    <row r="14871" spans="21:22">
      <c r="U14871" t="s">
        <v>22296</v>
      </c>
      <c r="V14871" t="s">
        <v>22297</v>
      </c>
    </row>
    <row r="14872" spans="21:22">
      <c r="U14872" t="s">
        <v>22296</v>
      </c>
      <c r="V14872" t="s">
        <v>22297</v>
      </c>
    </row>
    <row r="14873" spans="21:22">
      <c r="U14873" t="s">
        <v>22296</v>
      </c>
      <c r="V14873" t="s">
        <v>22297</v>
      </c>
    </row>
    <row r="14874" spans="21:22">
      <c r="U14874" t="s">
        <v>22296</v>
      </c>
      <c r="V14874" t="s">
        <v>22297</v>
      </c>
    </row>
    <row r="14875" spans="21:22">
      <c r="U14875" t="s">
        <v>22296</v>
      </c>
      <c r="V14875" t="s">
        <v>22297</v>
      </c>
    </row>
    <row r="14876" spans="21:22">
      <c r="U14876" t="s">
        <v>22296</v>
      </c>
      <c r="V14876" t="s">
        <v>22297</v>
      </c>
    </row>
    <row r="14877" spans="21:22">
      <c r="U14877" t="s">
        <v>22296</v>
      </c>
      <c r="V14877" t="s">
        <v>22297</v>
      </c>
    </row>
    <row r="14878" spans="21:22">
      <c r="U14878" t="s">
        <v>22296</v>
      </c>
      <c r="V14878" t="s">
        <v>22297</v>
      </c>
    </row>
    <row r="14879" spans="21:22">
      <c r="U14879" t="s">
        <v>22296</v>
      </c>
      <c r="V14879" t="s">
        <v>22297</v>
      </c>
    </row>
    <row r="14880" spans="21:22">
      <c r="U14880" t="s">
        <v>22296</v>
      </c>
      <c r="V14880" t="s">
        <v>22297</v>
      </c>
    </row>
    <row r="14881" spans="21:22">
      <c r="U14881" t="s">
        <v>22296</v>
      </c>
      <c r="V14881" t="s">
        <v>22297</v>
      </c>
    </row>
    <row r="14882" spans="21:22">
      <c r="U14882" t="s">
        <v>22296</v>
      </c>
      <c r="V14882" t="s">
        <v>22297</v>
      </c>
    </row>
    <row r="14883" spans="21:22">
      <c r="U14883" t="s">
        <v>22296</v>
      </c>
      <c r="V14883" t="s">
        <v>22297</v>
      </c>
    </row>
    <row r="14884" spans="21:22">
      <c r="U14884" t="s">
        <v>22322</v>
      </c>
      <c r="V14884" t="s">
        <v>22323</v>
      </c>
    </row>
    <row r="14885" spans="21:22">
      <c r="U14885" t="s">
        <v>22322</v>
      </c>
      <c r="V14885" t="s">
        <v>22323</v>
      </c>
    </row>
    <row r="14886" spans="21:22">
      <c r="U14886" t="s">
        <v>22322</v>
      </c>
      <c r="V14886" t="s">
        <v>22323</v>
      </c>
    </row>
    <row r="14887" spans="21:22">
      <c r="U14887" t="s">
        <v>22322</v>
      </c>
      <c r="V14887" t="s">
        <v>22323</v>
      </c>
    </row>
    <row r="14888" spans="21:22">
      <c r="U14888" t="s">
        <v>22322</v>
      </c>
      <c r="V14888" t="s">
        <v>22323</v>
      </c>
    </row>
    <row r="14889" spans="21:22">
      <c r="U14889" t="s">
        <v>22322</v>
      </c>
      <c r="V14889" t="s">
        <v>22323</v>
      </c>
    </row>
    <row r="14890" spans="21:22">
      <c r="U14890" t="s">
        <v>22322</v>
      </c>
      <c r="V14890" t="s">
        <v>22323</v>
      </c>
    </row>
    <row r="14891" spans="21:22">
      <c r="U14891" t="s">
        <v>22322</v>
      </c>
      <c r="V14891" t="s">
        <v>22323</v>
      </c>
    </row>
    <row r="14892" spans="21:22">
      <c r="U14892" t="s">
        <v>22322</v>
      </c>
      <c r="V14892" t="s">
        <v>22323</v>
      </c>
    </row>
    <row r="14893" spans="21:22">
      <c r="U14893" t="s">
        <v>22322</v>
      </c>
      <c r="V14893" t="s">
        <v>22323</v>
      </c>
    </row>
    <row r="14894" spans="21:22">
      <c r="U14894" t="s">
        <v>22322</v>
      </c>
      <c r="V14894" t="s">
        <v>22323</v>
      </c>
    </row>
    <row r="14895" spans="21:22">
      <c r="U14895" t="s">
        <v>22322</v>
      </c>
      <c r="V14895" t="s">
        <v>22323</v>
      </c>
    </row>
    <row r="14896" spans="21:22">
      <c r="U14896" t="s">
        <v>22322</v>
      </c>
      <c r="V14896" t="s">
        <v>22323</v>
      </c>
    </row>
    <row r="14897" spans="21:22">
      <c r="U14897" t="s">
        <v>22322</v>
      </c>
      <c r="V14897" t="s">
        <v>22323</v>
      </c>
    </row>
    <row r="14898" spans="21:22">
      <c r="U14898" t="s">
        <v>22322</v>
      </c>
      <c r="V14898" t="s">
        <v>22323</v>
      </c>
    </row>
    <row r="14899" spans="21:22">
      <c r="U14899" t="s">
        <v>22322</v>
      </c>
      <c r="V14899" t="s">
        <v>22323</v>
      </c>
    </row>
    <row r="14900" spans="21:22">
      <c r="U14900" t="s">
        <v>22322</v>
      </c>
      <c r="V14900" t="s">
        <v>22323</v>
      </c>
    </row>
    <row r="14901" spans="21:22">
      <c r="U14901" t="s">
        <v>22322</v>
      </c>
      <c r="V14901" t="s">
        <v>22323</v>
      </c>
    </row>
    <row r="14902" spans="21:22">
      <c r="U14902" t="s">
        <v>22322</v>
      </c>
      <c r="V14902" t="s">
        <v>22323</v>
      </c>
    </row>
    <row r="14903" spans="21:22">
      <c r="U14903" t="s">
        <v>22322</v>
      </c>
      <c r="V14903" t="s">
        <v>22323</v>
      </c>
    </row>
    <row r="14904" spans="21:22">
      <c r="U14904" t="s">
        <v>22322</v>
      </c>
      <c r="V14904" t="s">
        <v>22323</v>
      </c>
    </row>
    <row r="14905" spans="21:22">
      <c r="U14905" t="s">
        <v>22322</v>
      </c>
      <c r="V14905" t="s">
        <v>22323</v>
      </c>
    </row>
    <row r="14906" spans="21:22">
      <c r="U14906" t="s">
        <v>22322</v>
      </c>
      <c r="V14906" t="s">
        <v>22323</v>
      </c>
    </row>
    <row r="14907" spans="21:22">
      <c r="U14907" t="s">
        <v>22322</v>
      </c>
      <c r="V14907" t="s">
        <v>22323</v>
      </c>
    </row>
    <row r="14908" spans="21:22">
      <c r="U14908" t="s">
        <v>22322</v>
      </c>
      <c r="V14908" t="s">
        <v>22323</v>
      </c>
    </row>
    <row r="14909" spans="21:22">
      <c r="U14909" t="s">
        <v>22322</v>
      </c>
      <c r="V14909" t="s">
        <v>22323</v>
      </c>
    </row>
    <row r="14910" spans="21:22">
      <c r="U14910" t="s">
        <v>22322</v>
      </c>
      <c r="V14910" t="s">
        <v>22323</v>
      </c>
    </row>
    <row r="14911" spans="21:22">
      <c r="U14911" t="s">
        <v>22322</v>
      </c>
      <c r="V14911" t="s">
        <v>22323</v>
      </c>
    </row>
    <row r="14912" spans="21:22">
      <c r="U14912" t="s">
        <v>22322</v>
      </c>
      <c r="V14912" t="s">
        <v>22323</v>
      </c>
    </row>
    <row r="14913" spans="21:22">
      <c r="U14913" t="s">
        <v>22322</v>
      </c>
      <c r="V14913" t="s">
        <v>22323</v>
      </c>
    </row>
    <row r="14914" spans="21:22">
      <c r="U14914" t="s">
        <v>22322</v>
      </c>
      <c r="V14914" t="s">
        <v>22323</v>
      </c>
    </row>
    <row r="14915" spans="21:22">
      <c r="U14915" t="s">
        <v>22322</v>
      </c>
      <c r="V14915" t="s">
        <v>22323</v>
      </c>
    </row>
    <row r="14916" spans="21:22">
      <c r="U14916" t="s">
        <v>22313</v>
      </c>
      <c r="V14916" t="s">
        <v>22314</v>
      </c>
    </row>
    <row r="14917" spans="21:22">
      <c r="U14917" t="s">
        <v>22313</v>
      </c>
      <c r="V14917" t="s">
        <v>22314</v>
      </c>
    </row>
    <row r="14918" spans="21:22">
      <c r="U14918" t="s">
        <v>22313</v>
      </c>
      <c r="V14918" t="s">
        <v>22314</v>
      </c>
    </row>
    <row r="14919" spans="21:22">
      <c r="U14919" t="s">
        <v>22313</v>
      </c>
      <c r="V14919" t="s">
        <v>22314</v>
      </c>
    </row>
    <row r="14920" spans="21:22">
      <c r="U14920" t="s">
        <v>22313</v>
      </c>
      <c r="V14920" t="s">
        <v>22314</v>
      </c>
    </row>
    <row r="14921" spans="21:22">
      <c r="U14921" t="s">
        <v>22313</v>
      </c>
      <c r="V14921" t="s">
        <v>22314</v>
      </c>
    </row>
    <row r="14922" spans="21:22">
      <c r="U14922" t="s">
        <v>22313</v>
      </c>
      <c r="V14922" t="s">
        <v>22314</v>
      </c>
    </row>
    <row r="14923" spans="21:22">
      <c r="U14923" t="s">
        <v>22313</v>
      </c>
      <c r="V14923" t="s">
        <v>22314</v>
      </c>
    </row>
    <row r="14924" spans="21:22">
      <c r="U14924" t="s">
        <v>22313</v>
      </c>
      <c r="V14924" t="s">
        <v>22314</v>
      </c>
    </row>
    <row r="14925" spans="21:22">
      <c r="U14925" t="s">
        <v>22313</v>
      </c>
      <c r="V14925" t="s">
        <v>22314</v>
      </c>
    </row>
    <row r="14926" spans="21:22">
      <c r="U14926" t="s">
        <v>22313</v>
      </c>
      <c r="V14926" t="s">
        <v>22314</v>
      </c>
    </row>
    <row r="14927" spans="21:22">
      <c r="U14927" t="s">
        <v>22313</v>
      </c>
      <c r="V14927" t="s">
        <v>22314</v>
      </c>
    </row>
    <row r="14928" spans="21:22">
      <c r="U14928" t="s">
        <v>22313</v>
      </c>
      <c r="V14928" t="s">
        <v>22314</v>
      </c>
    </row>
    <row r="14929" spans="21:22">
      <c r="U14929" t="s">
        <v>22313</v>
      </c>
      <c r="V14929" t="s">
        <v>22314</v>
      </c>
    </row>
    <row r="14930" spans="21:22">
      <c r="U14930" t="s">
        <v>22313</v>
      </c>
      <c r="V14930" t="s">
        <v>22314</v>
      </c>
    </row>
    <row r="14931" spans="21:22">
      <c r="U14931" t="s">
        <v>22313</v>
      </c>
      <c r="V14931" t="s">
        <v>22314</v>
      </c>
    </row>
    <row r="14932" spans="21:22">
      <c r="U14932" t="s">
        <v>22313</v>
      </c>
      <c r="V14932" t="s">
        <v>22314</v>
      </c>
    </row>
    <row r="14933" spans="21:22">
      <c r="U14933" t="s">
        <v>22313</v>
      </c>
      <c r="V14933" t="s">
        <v>22314</v>
      </c>
    </row>
    <row r="14934" spans="21:22">
      <c r="U14934" t="s">
        <v>22313</v>
      </c>
      <c r="V14934" t="s">
        <v>22314</v>
      </c>
    </row>
    <row r="14935" spans="21:22">
      <c r="U14935" t="s">
        <v>22313</v>
      </c>
      <c r="V14935" t="s">
        <v>22314</v>
      </c>
    </row>
    <row r="14936" spans="21:22">
      <c r="U14936" t="s">
        <v>22313</v>
      </c>
      <c r="V14936" t="s">
        <v>22314</v>
      </c>
    </row>
    <row r="14937" spans="21:22">
      <c r="U14937" t="s">
        <v>22313</v>
      </c>
      <c r="V14937" t="s">
        <v>22314</v>
      </c>
    </row>
    <row r="14938" spans="21:22">
      <c r="U14938" t="s">
        <v>22313</v>
      </c>
      <c r="V14938" t="s">
        <v>22314</v>
      </c>
    </row>
    <row r="14939" spans="21:22">
      <c r="U14939" t="s">
        <v>22313</v>
      </c>
      <c r="V14939" t="s">
        <v>22314</v>
      </c>
    </row>
    <row r="14940" spans="21:22">
      <c r="U14940" t="s">
        <v>22313</v>
      </c>
      <c r="V14940" t="s">
        <v>22314</v>
      </c>
    </row>
    <row r="14941" spans="21:22">
      <c r="U14941" t="s">
        <v>22313</v>
      </c>
      <c r="V14941" t="s">
        <v>22314</v>
      </c>
    </row>
    <row r="14942" spans="21:22">
      <c r="U14942" t="s">
        <v>22313</v>
      </c>
      <c r="V14942" t="s">
        <v>22314</v>
      </c>
    </row>
    <row r="14943" spans="21:22">
      <c r="U14943" t="s">
        <v>22313</v>
      </c>
      <c r="V14943" t="s">
        <v>22314</v>
      </c>
    </row>
    <row r="14944" spans="21:22">
      <c r="U14944" t="s">
        <v>22313</v>
      </c>
      <c r="V14944" t="s">
        <v>22314</v>
      </c>
    </row>
    <row r="14945" spans="21:22">
      <c r="U14945" t="s">
        <v>22313</v>
      </c>
      <c r="V14945" t="s">
        <v>22314</v>
      </c>
    </row>
    <row r="14946" spans="21:22">
      <c r="U14946" t="s">
        <v>22313</v>
      </c>
      <c r="V14946" t="s">
        <v>22314</v>
      </c>
    </row>
    <row r="14947" spans="21:22">
      <c r="U14947" t="s">
        <v>22313</v>
      </c>
      <c r="V14947" t="s">
        <v>22314</v>
      </c>
    </row>
    <row r="14948" spans="21:22">
      <c r="U14948" t="s">
        <v>22313</v>
      </c>
      <c r="V14948" t="s">
        <v>22314</v>
      </c>
    </row>
    <row r="14949" spans="21:22">
      <c r="U14949" t="s">
        <v>22313</v>
      </c>
      <c r="V14949" t="s">
        <v>22314</v>
      </c>
    </row>
    <row r="14950" spans="21:22">
      <c r="U14950" t="s">
        <v>22313</v>
      </c>
      <c r="V14950" t="s">
        <v>22314</v>
      </c>
    </row>
    <row r="14951" spans="21:22">
      <c r="U14951" t="s">
        <v>22313</v>
      </c>
      <c r="V14951" t="s">
        <v>22314</v>
      </c>
    </row>
    <row r="14952" spans="21:22">
      <c r="U14952" t="s">
        <v>22313</v>
      </c>
      <c r="V14952" t="s">
        <v>22314</v>
      </c>
    </row>
    <row r="14953" spans="21:22">
      <c r="U14953" t="s">
        <v>22313</v>
      </c>
      <c r="V14953" t="s">
        <v>22314</v>
      </c>
    </row>
    <row r="14954" spans="21:22">
      <c r="U14954" t="s">
        <v>22313</v>
      </c>
      <c r="V14954" t="s">
        <v>22314</v>
      </c>
    </row>
    <row r="14955" spans="21:22">
      <c r="U14955" t="s">
        <v>22313</v>
      </c>
      <c r="V14955" t="s">
        <v>22314</v>
      </c>
    </row>
    <row r="14956" spans="21:22">
      <c r="U14956" t="s">
        <v>22313</v>
      </c>
      <c r="V14956" t="s">
        <v>22314</v>
      </c>
    </row>
    <row r="14957" spans="21:22">
      <c r="U14957" t="s">
        <v>22313</v>
      </c>
      <c r="V14957" t="s">
        <v>22314</v>
      </c>
    </row>
    <row r="14958" spans="21:22">
      <c r="U14958" t="s">
        <v>22313</v>
      </c>
      <c r="V14958" t="s">
        <v>22314</v>
      </c>
    </row>
    <row r="14959" spans="21:22">
      <c r="U14959" t="s">
        <v>22313</v>
      </c>
      <c r="V14959" t="s">
        <v>22314</v>
      </c>
    </row>
    <row r="14960" spans="21:22">
      <c r="U14960" t="s">
        <v>22313</v>
      </c>
      <c r="V14960" t="s">
        <v>22314</v>
      </c>
    </row>
    <row r="14961" spans="21:22">
      <c r="U14961" t="s">
        <v>22313</v>
      </c>
      <c r="V14961" t="s">
        <v>22314</v>
      </c>
    </row>
    <row r="14962" spans="21:22">
      <c r="U14962" t="s">
        <v>22316</v>
      </c>
      <c r="V14962" t="s">
        <v>22317</v>
      </c>
    </row>
    <row r="14963" spans="21:22">
      <c r="U14963" t="s">
        <v>22316</v>
      </c>
      <c r="V14963" t="s">
        <v>22317</v>
      </c>
    </row>
    <row r="14964" spans="21:22">
      <c r="U14964" t="s">
        <v>22316</v>
      </c>
      <c r="V14964" t="s">
        <v>22317</v>
      </c>
    </row>
    <row r="14965" spans="21:22">
      <c r="U14965" t="s">
        <v>22316</v>
      </c>
      <c r="V14965" t="s">
        <v>22317</v>
      </c>
    </row>
    <row r="14966" spans="21:22">
      <c r="U14966" t="s">
        <v>22316</v>
      </c>
      <c r="V14966" t="s">
        <v>22317</v>
      </c>
    </row>
    <row r="14967" spans="21:22">
      <c r="U14967" t="s">
        <v>22316</v>
      </c>
      <c r="V14967" t="s">
        <v>22317</v>
      </c>
    </row>
    <row r="14968" spans="21:22">
      <c r="U14968" t="s">
        <v>22316</v>
      </c>
      <c r="V14968" t="s">
        <v>22317</v>
      </c>
    </row>
    <row r="14969" spans="21:22">
      <c r="U14969" t="s">
        <v>22316</v>
      </c>
      <c r="V14969" t="s">
        <v>22317</v>
      </c>
    </row>
    <row r="14970" spans="21:22">
      <c r="U14970" t="s">
        <v>22316</v>
      </c>
      <c r="V14970" t="s">
        <v>22317</v>
      </c>
    </row>
    <row r="14971" spans="21:22">
      <c r="U14971" t="s">
        <v>22316</v>
      </c>
      <c r="V14971" t="s">
        <v>22317</v>
      </c>
    </row>
    <row r="14972" spans="21:22">
      <c r="U14972" t="s">
        <v>22316</v>
      </c>
      <c r="V14972" t="s">
        <v>22317</v>
      </c>
    </row>
    <row r="14973" spans="21:22">
      <c r="U14973" t="s">
        <v>22316</v>
      </c>
      <c r="V14973" t="s">
        <v>22317</v>
      </c>
    </row>
    <row r="14974" spans="21:22">
      <c r="U14974" t="s">
        <v>22316</v>
      </c>
      <c r="V14974" t="s">
        <v>22317</v>
      </c>
    </row>
    <row r="14975" spans="21:22">
      <c r="U14975" t="s">
        <v>22316</v>
      </c>
      <c r="V14975" t="s">
        <v>22317</v>
      </c>
    </row>
    <row r="14976" spans="21:22">
      <c r="U14976" t="s">
        <v>22316</v>
      </c>
      <c r="V14976" t="s">
        <v>22317</v>
      </c>
    </row>
    <row r="14977" spans="21:22">
      <c r="U14977" t="s">
        <v>22316</v>
      </c>
      <c r="V14977" t="s">
        <v>22317</v>
      </c>
    </row>
    <row r="14978" spans="21:22">
      <c r="U14978" t="s">
        <v>22316</v>
      </c>
      <c r="V14978" t="s">
        <v>22317</v>
      </c>
    </row>
    <row r="14979" spans="21:22">
      <c r="U14979" t="s">
        <v>22316</v>
      </c>
      <c r="V14979" t="s">
        <v>22317</v>
      </c>
    </row>
    <row r="14980" spans="21:22">
      <c r="U14980" t="s">
        <v>22316</v>
      </c>
      <c r="V14980" t="s">
        <v>22317</v>
      </c>
    </row>
    <row r="14981" spans="21:22">
      <c r="U14981" t="s">
        <v>22316</v>
      </c>
      <c r="V14981" t="s">
        <v>22317</v>
      </c>
    </row>
    <row r="14982" spans="21:22">
      <c r="U14982" t="s">
        <v>22316</v>
      </c>
      <c r="V14982" t="s">
        <v>22317</v>
      </c>
    </row>
    <row r="14983" spans="21:22">
      <c r="U14983" t="s">
        <v>22316</v>
      </c>
      <c r="V14983" t="s">
        <v>22317</v>
      </c>
    </row>
    <row r="14984" spans="21:22">
      <c r="U14984" t="s">
        <v>22316</v>
      </c>
      <c r="V14984" t="s">
        <v>22317</v>
      </c>
    </row>
    <row r="14985" spans="21:22">
      <c r="U14985" t="s">
        <v>22316</v>
      </c>
      <c r="V14985" t="s">
        <v>22317</v>
      </c>
    </row>
    <row r="14986" spans="21:22">
      <c r="U14986" t="s">
        <v>22316</v>
      </c>
      <c r="V14986" t="s">
        <v>22317</v>
      </c>
    </row>
    <row r="14987" spans="21:22">
      <c r="U14987" t="s">
        <v>22316</v>
      </c>
      <c r="V14987" t="s">
        <v>22317</v>
      </c>
    </row>
    <row r="14988" spans="21:22">
      <c r="U14988" t="s">
        <v>22316</v>
      </c>
      <c r="V14988" t="s">
        <v>22317</v>
      </c>
    </row>
    <row r="14989" spans="21:22">
      <c r="U14989" t="s">
        <v>22316</v>
      </c>
      <c r="V14989" t="s">
        <v>22317</v>
      </c>
    </row>
    <row r="14990" spans="21:22">
      <c r="U14990" t="s">
        <v>22316</v>
      </c>
      <c r="V14990" t="s">
        <v>22317</v>
      </c>
    </row>
    <row r="14991" spans="21:22">
      <c r="U14991" t="s">
        <v>22316</v>
      </c>
      <c r="V14991" t="s">
        <v>22317</v>
      </c>
    </row>
    <row r="14992" spans="21:22">
      <c r="U14992" t="s">
        <v>22316</v>
      </c>
      <c r="V14992" t="s">
        <v>22317</v>
      </c>
    </row>
    <row r="14993" spans="21:22">
      <c r="U14993" t="s">
        <v>22316</v>
      </c>
      <c r="V14993" t="s">
        <v>22317</v>
      </c>
    </row>
    <row r="14994" spans="21:22">
      <c r="U14994" t="s">
        <v>22316</v>
      </c>
      <c r="V14994" t="s">
        <v>22317</v>
      </c>
    </row>
    <row r="14995" spans="21:22">
      <c r="U14995" t="s">
        <v>22316</v>
      </c>
      <c r="V14995" t="s">
        <v>22317</v>
      </c>
    </row>
    <row r="14996" spans="21:22">
      <c r="U14996" t="s">
        <v>22316</v>
      </c>
      <c r="V14996" t="s">
        <v>22317</v>
      </c>
    </row>
    <row r="14997" spans="21:22">
      <c r="U14997" t="s">
        <v>22316</v>
      </c>
      <c r="V14997" t="s">
        <v>22317</v>
      </c>
    </row>
    <row r="14998" spans="21:22">
      <c r="U14998" t="s">
        <v>22316</v>
      </c>
      <c r="V14998" t="s">
        <v>22317</v>
      </c>
    </row>
    <row r="14999" spans="21:22">
      <c r="U14999" t="s">
        <v>22316</v>
      </c>
      <c r="V14999" t="s">
        <v>22317</v>
      </c>
    </row>
    <row r="15000" spans="21:22">
      <c r="U15000" t="s">
        <v>22316</v>
      </c>
      <c r="V15000" t="s">
        <v>22317</v>
      </c>
    </row>
    <row r="15001" spans="21:22">
      <c r="U15001" t="s">
        <v>22316</v>
      </c>
      <c r="V15001" t="s">
        <v>22317</v>
      </c>
    </row>
    <row r="15002" spans="21:22">
      <c r="U15002" t="s">
        <v>22316</v>
      </c>
      <c r="V15002" t="s">
        <v>22317</v>
      </c>
    </row>
    <row r="15003" spans="21:22">
      <c r="U15003" t="s">
        <v>22316</v>
      </c>
      <c r="V15003" t="s">
        <v>22317</v>
      </c>
    </row>
    <row r="15004" spans="21:22">
      <c r="U15004" t="s">
        <v>22316</v>
      </c>
      <c r="V15004" t="s">
        <v>22317</v>
      </c>
    </row>
    <row r="15005" spans="21:22">
      <c r="U15005" t="s">
        <v>22316</v>
      </c>
      <c r="V15005" t="s">
        <v>22317</v>
      </c>
    </row>
    <row r="15006" spans="21:22">
      <c r="U15006" t="s">
        <v>22316</v>
      </c>
      <c r="V15006" t="s">
        <v>22317</v>
      </c>
    </row>
    <row r="15007" spans="21:22">
      <c r="U15007" t="s">
        <v>22316</v>
      </c>
      <c r="V15007" t="s">
        <v>22317</v>
      </c>
    </row>
    <row r="15008" spans="21:22">
      <c r="U15008" t="s">
        <v>22316</v>
      </c>
      <c r="V15008" t="s">
        <v>22317</v>
      </c>
    </row>
    <row r="15009" spans="21:22">
      <c r="U15009" t="s">
        <v>22316</v>
      </c>
      <c r="V15009" t="s">
        <v>22317</v>
      </c>
    </row>
    <row r="15010" spans="21:22">
      <c r="U15010" t="s">
        <v>22316</v>
      </c>
      <c r="V15010" t="s">
        <v>22317</v>
      </c>
    </row>
    <row r="15011" spans="21:22">
      <c r="U15011" t="s">
        <v>22316</v>
      </c>
      <c r="V15011" t="s">
        <v>22317</v>
      </c>
    </row>
    <row r="15012" spans="21:22">
      <c r="U15012" t="s">
        <v>22316</v>
      </c>
      <c r="V15012" t="s">
        <v>22317</v>
      </c>
    </row>
    <row r="15013" spans="21:22">
      <c r="U15013" t="s">
        <v>22316</v>
      </c>
      <c r="V15013" t="s">
        <v>22317</v>
      </c>
    </row>
    <row r="15014" spans="21:22">
      <c r="U15014" t="s">
        <v>22316</v>
      </c>
      <c r="V15014" t="s">
        <v>22317</v>
      </c>
    </row>
    <row r="15015" spans="21:22">
      <c r="U15015" t="s">
        <v>22316</v>
      </c>
      <c r="V15015" t="s">
        <v>22317</v>
      </c>
    </row>
    <row r="15016" spans="21:22">
      <c r="U15016" t="s">
        <v>22319</v>
      </c>
      <c r="V15016" t="s">
        <v>22320</v>
      </c>
    </row>
    <row r="15017" spans="21:22">
      <c r="U15017" t="s">
        <v>22319</v>
      </c>
      <c r="V15017" t="s">
        <v>22320</v>
      </c>
    </row>
    <row r="15018" spans="21:22">
      <c r="U15018" t="s">
        <v>22319</v>
      </c>
      <c r="V15018" t="s">
        <v>22320</v>
      </c>
    </row>
    <row r="15019" spans="21:22">
      <c r="U15019" t="s">
        <v>22319</v>
      </c>
      <c r="V15019" t="s">
        <v>22320</v>
      </c>
    </row>
    <row r="15020" spans="21:22">
      <c r="U15020" t="s">
        <v>22319</v>
      </c>
      <c r="V15020" t="s">
        <v>22320</v>
      </c>
    </row>
    <row r="15021" spans="21:22">
      <c r="U15021" t="s">
        <v>22319</v>
      </c>
      <c r="V15021" t="s">
        <v>22320</v>
      </c>
    </row>
    <row r="15022" spans="21:22">
      <c r="U15022" t="s">
        <v>22319</v>
      </c>
      <c r="V15022" t="s">
        <v>22320</v>
      </c>
    </row>
    <row r="15023" spans="21:22">
      <c r="U15023" t="s">
        <v>22319</v>
      </c>
      <c r="V15023" t="s">
        <v>22320</v>
      </c>
    </row>
    <row r="15024" spans="21:22">
      <c r="U15024" t="s">
        <v>22319</v>
      </c>
      <c r="V15024" t="s">
        <v>22320</v>
      </c>
    </row>
    <row r="15025" spans="21:22">
      <c r="U15025" t="s">
        <v>22319</v>
      </c>
      <c r="V15025" t="s">
        <v>22320</v>
      </c>
    </row>
    <row r="15026" spans="21:22">
      <c r="U15026" t="s">
        <v>22319</v>
      </c>
      <c r="V15026" t="s">
        <v>22320</v>
      </c>
    </row>
    <row r="15027" spans="21:22">
      <c r="U15027" t="s">
        <v>22319</v>
      </c>
      <c r="V15027" t="s">
        <v>22320</v>
      </c>
    </row>
    <row r="15028" spans="21:22">
      <c r="U15028" t="s">
        <v>22319</v>
      </c>
      <c r="V15028" t="s">
        <v>22320</v>
      </c>
    </row>
    <row r="15029" spans="21:22">
      <c r="U15029" t="s">
        <v>22319</v>
      </c>
      <c r="V15029" t="s">
        <v>22320</v>
      </c>
    </row>
    <row r="15030" spans="21:22">
      <c r="U15030" t="s">
        <v>22319</v>
      </c>
      <c r="V15030" t="s">
        <v>22320</v>
      </c>
    </row>
    <row r="15031" spans="21:22">
      <c r="U15031" t="s">
        <v>22319</v>
      </c>
      <c r="V15031" t="s">
        <v>22320</v>
      </c>
    </row>
    <row r="15032" spans="21:22">
      <c r="U15032" t="s">
        <v>22319</v>
      </c>
      <c r="V15032" t="s">
        <v>22320</v>
      </c>
    </row>
    <row r="15033" spans="21:22">
      <c r="U15033" t="s">
        <v>22319</v>
      </c>
      <c r="V15033" t="s">
        <v>22320</v>
      </c>
    </row>
    <row r="15034" spans="21:22">
      <c r="U15034" t="s">
        <v>22319</v>
      </c>
      <c r="V15034" t="s">
        <v>22320</v>
      </c>
    </row>
    <row r="15035" spans="21:22">
      <c r="U15035" t="s">
        <v>22319</v>
      </c>
      <c r="V15035" t="s">
        <v>22320</v>
      </c>
    </row>
    <row r="15036" spans="21:22">
      <c r="U15036" t="s">
        <v>22319</v>
      </c>
      <c r="V15036" t="s">
        <v>22320</v>
      </c>
    </row>
    <row r="15037" spans="21:22">
      <c r="U15037" t="s">
        <v>22319</v>
      </c>
      <c r="V15037" t="s">
        <v>22320</v>
      </c>
    </row>
    <row r="15038" spans="21:22">
      <c r="U15038" t="s">
        <v>22319</v>
      </c>
      <c r="V15038" t="s">
        <v>22320</v>
      </c>
    </row>
    <row r="15039" spans="21:22">
      <c r="U15039" t="s">
        <v>22319</v>
      </c>
      <c r="V15039" t="s">
        <v>22320</v>
      </c>
    </row>
    <row r="15040" spans="21:22">
      <c r="U15040" t="s">
        <v>22319</v>
      </c>
      <c r="V15040" t="s">
        <v>22320</v>
      </c>
    </row>
    <row r="15041" spans="21:22">
      <c r="U15041" t="s">
        <v>22319</v>
      </c>
      <c r="V15041" t="s">
        <v>22320</v>
      </c>
    </row>
    <row r="15042" spans="21:22">
      <c r="U15042" t="s">
        <v>22319</v>
      </c>
      <c r="V15042" t="s">
        <v>22320</v>
      </c>
    </row>
    <row r="15043" spans="21:22">
      <c r="U15043" t="s">
        <v>22319</v>
      </c>
      <c r="V15043" t="s">
        <v>22320</v>
      </c>
    </row>
    <row r="15044" spans="21:22">
      <c r="U15044" t="s">
        <v>22319</v>
      </c>
      <c r="V15044" t="s">
        <v>22320</v>
      </c>
    </row>
    <row r="15045" spans="21:22">
      <c r="U15045" t="s">
        <v>22319</v>
      </c>
      <c r="V15045" t="s">
        <v>22320</v>
      </c>
    </row>
    <row r="15046" spans="21:22">
      <c r="U15046" t="s">
        <v>22319</v>
      </c>
      <c r="V15046" t="s">
        <v>22320</v>
      </c>
    </row>
    <row r="15047" spans="21:22">
      <c r="U15047" t="s">
        <v>22319</v>
      </c>
      <c r="V15047" t="s">
        <v>22320</v>
      </c>
    </row>
    <row r="15048" spans="21:22">
      <c r="U15048" t="s">
        <v>22319</v>
      </c>
      <c r="V15048" t="s">
        <v>22320</v>
      </c>
    </row>
    <row r="15049" spans="21:22">
      <c r="U15049" t="s">
        <v>22319</v>
      </c>
      <c r="V15049" t="s">
        <v>22320</v>
      </c>
    </row>
    <row r="15050" spans="21:22">
      <c r="U15050" t="s">
        <v>22299</v>
      </c>
      <c r="V15050" t="s">
        <v>22300</v>
      </c>
    </row>
    <row r="15051" spans="21:22">
      <c r="U15051" t="s">
        <v>22299</v>
      </c>
      <c r="V15051" t="s">
        <v>22300</v>
      </c>
    </row>
    <row r="15052" spans="21:22">
      <c r="U15052" t="s">
        <v>22319</v>
      </c>
      <c r="V15052" t="s">
        <v>22320</v>
      </c>
    </row>
    <row r="15053" spans="21:22">
      <c r="U15053" t="s">
        <v>22319</v>
      </c>
      <c r="V15053" t="s">
        <v>22320</v>
      </c>
    </row>
    <row r="15054" spans="21:22">
      <c r="U15054" t="s">
        <v>22322</v>
      </c>
      <c r="V15054" t="s">
        <v>22323</v>
      </c>
    </row>
    <row r="15055" spans="21:22">
      <c r="U15055" t="s">
        <v>22329</v>
      </c>
      <c r="V15055" t="s">
        <v>22330</v>
      </c>
    </row>
    <row r="15056" spans="21:22">
      <c r="U15056" t="s">
        <v>22322</v>
      </c>
      <c r="V15056" t="s">
        <v>22323</v>
      </c>
    </row>
    <row r="15057" spans="21:22">
      <c r="U15057" t="s">
        <v>22319</v>
      </c>
      <c r="V15057" t="s">
        <v>22320</v>
      </c>
    </row>
    <row r="15058" spans="21:22">
      <c r="U15058" t="s">
        <v>22319</v>
      </c>
      <c r="V15058" t="s">
        <v>22320</v>
      </c>
    </row>
    <row r="15059" spans="21:22">
      <c r="U15059" t="s">
        <v>22296</v>
      </c>
      <c r="V15059" t="s">
        <v>22297</v>
      </c>
    </row>
    <row r="15060" spans="21:22">
      <c r="U15060" t="s">
        <v>22296</v>
      </c>
      <c r="V15060" t="s">
        <v>22297</v>
      </c>
    </row>
    <row r="15061" spans="21:22">
      <c r="U15061" t="s">
        <v>22296</v>
      </c>
      <c r="V15061" t="s">
        <v>22297</v>
      </c>
    </row>
    <row r="15062" spans="21:22">
      <c r="U15062" t="s">
        <v>22296</v>
      </c>
      <c r="V15062" t="s">
        <v>22297</v>
      </c>
    </row>
    <row r="15063" spans="21:22">
      <c r="U15063" t="s">
        <v>22296</v>
      </c>
      <c r="V15063" t="s">
        <v>22297</v>
      </c>
    </row>
    <row r="15064" spans="21:22">
      <c r="U15064" t="s">
        <v>22296</v>
      </c>
      <c r="V15064" t="s">
        <v>22297</v>
      </c>
    </row>
    <row r="15065" spans="21:22">
      <c r="U15065" t="s">
        <v>22296</v>
      </c>
      <c r="V15065" t="s">
        <v>22297</v>
      </c>
    </row>
    <row r="15066" spans="21:22">
      <c r="U15066" t="s">
        <v>22296</v>
      </c>
      <c r="V15066" t="s">
        <v>22297</v>
      </c>
    </row>
    <row r="15067" spans="21:22">
      <c r="U15067" t="s">
        <v>22296</v>
      </c>
      <c r="V15067" t="s">
        <v>22297</v>
      </c>
    </row>
    <row r="15068" spans="21:22">
      <c r="U15068" t="s">
        <v>22296</v>
      </c>
      <c r="V15068" t="s">
        <v>22297</v>
      </c>
    </row>
    <row r="15069" spans="21:22">
      <c r="U15069" t="s">
        <v>22296</v>
      </c>
      <c r="V15069" t="s">
        <v>22297</v>
      </c>
    </row>
    <row r="15070" spans="21:22">
      <c r="U15070" t="s">
        <v>22296</v>
      </c>
      <c r="V15070" t="s">
        <v>22297</v>
      </c>
    </row>
    <row r="15071" spans="21:22">
      <c r="U15071" t="s">
        <v>22296</v>
      </c>
      <c r="V15071" t="s">
        <v>22297</v>
      </c>
    </row>
    <row r="15072" spans="21:22">
      <c r="U15072" t="s">
        <v>22296</v>
      </c>
      <c r="V15072" t="s">
        <v>22297</v>
      </c>
    </row>
    <row r="15073" spans="21:22">
      <c r="U15073" t="s">
        <v>22296</v>
      </c>
      <c r="V15073" t="s">
        <v>22297</v>
      </c>
    </row>
    <row r="15074" spans="21:22">
      <c r="U15074" t="s">
        <v>22296</v>
      </c>
      <c r="V15074" t="s">
        <v>22297</v>
      </c>
    </row>
    <row r="15075" spans="21:22">
      <c r="U15075" t="s">
        <v>22296</v>
      </c>
      <c r="V15075" t="s">
        <v>22297</v>
      </c>
    </row>
    <row r="15076" spans="21:22">
      <c r="U15076" t="s">
        <v>22296</v>
      </c>
      <c r="V15076" t="s">
        <v>22297</v>
      </c>
    </row>
    <row r="15077" spans="21:22">
      <c r="U15077" t="s">
        <v>22296</v>
      </c>
      <c r="V15077" t="s">
        <v>22297</v>
      </c>
    </row>
    <row r="15078" spans="21:22">
      <c r="U15078" t="s">
        <v>22296</v>
      </c>
      <c r="V15078" t="s">
        <v>22297</v>
      </c>
    </row>
    <row r="15079" spans="21:22">
      <c r="U15079" t="s">
        <v>22296</v>
      </c>
      <c r="V15079" t="s">
        <v>22297</v>
      </c>
    </row>
    <row r="15080" spans="21:22">
      <c r="U15080" t="s">
        <v>22322</v>
      </c>
      <c r="V15080" t="s">
        <v>22323</v>
      </c>
    </row>
    <row r="15081" spans="21:22">
      <c r="U15081" t="s">
        <v>22296</v>
      </c>
      <c r="V15081" t="s">
        <v>22297</v>
      </c>
    </row>
    <row r="15082" spans="21:22">
      <c r="U15082" t="s">
        <v>22296</v>
      </c>
      <c r="V15082" t="s">
        <v>22297</v>
      </c>
    </row>
    <row r="15083" spans="21:22">
      <c r="U15083" t="s">
        <v>22296</v>
      </c>
      <c r="V15083" t="s">
        <v>22297</v>
      </c>
    </row>
    <row r="15084" spans="21:22">
      <c r="U15084" t="s">
        <v>22296</v>
      </c>
      <c r="V15084" t="s">
        <v>22297</v>
      </c>
    </row>
    <row r="15085" spans="21:22">
      <c r="U15085" t="s">
        <v>22296</v>
      </c>
      <c r="V15085" t="s">
        <v>22297</v>
      </c>
    </row>
    <row r="15086" spans="21:22">
      <c r="U15086" t="s">
        <v>22296</v>
      </c>
      <c r="V15086" t="s">
        <v>22297</v>
      </c>
    </row>
    <row r="15087" spans="21:22">
      <c r="U15087" t="s">
        <v>22322</v>
      </c>
      <c r="V15087" t="s">
        <v>22323</v>
      </c>
    </row>
    <row r="15088" spans="21:22">
      <c r="U15088" t="s">
        <v>22322</v>
      </c>
      <c r="V15088" t="s">
        <v>22323</v>
      </c>
    </row>
    <row r="15089" spans="21:22">
      <c r="U15089" t="s">
        <v>22322</v>
      </c>
      <c r="V15089" t="s">
        <v>22323</v>
      </c>
    </row>
    <row r="15090" spans="21:22">
      <c r="U15090" t="s">
        <v>22319</v>
      </c>
      <c r="V15090" t="s">
        <v>22320</v>
      </c>
    </row>
    <row r="15091" spans="21:22">
      <c r="U15091" t="s">
        <v>22319</v>
      </c>
      <c r="V15091" t="s">
        <v>22320</v>
      </c>
    </row>
    <row r="15092" spans="21:22">
      <c r="U15092" t="s">
        <v>22329</v>
      </c>
      <c r="V15092" t="s">
        <v>22330</v>
      </c>
    </row>
    <row r="15093" spans="21:22">
      <c r="U15093" t="s">
        <v>22296</v>
      </c>
      <c r="V15093" t="s">
        <v>22297</v>
      </c>
    </row>
    <row r="15094" spans="21:22">
      <c r="U15094" t="s">
        <v>22319</v>
      </c>
      <c r="V15094" t="s">
        <v>22320</v>
      </c>
    </row>
    <row r="15095" spans="21:22">
      <c r="U15095" t="s">
        <v>22319</v>
      </c>
      <c r="V15095" t="s">
        <v>22320</v>
      </c>
    </row>
    <row r="15096" spans="21:22">
      <c r="U15096" t="s">
        <v>22288</v>
      </c>
      <c r="V15096" t="s">
        <v>23920</v>
      </c>
    </row>
    <row r="15097" spans="21:22">
      <c r="U15097" t="s">
        <v>22319</v>
      </c>
      <c r="V15097" t="s">
        <v>22320</v>
      </c>
    </row>
    <row r="15098" spans="21:22">
      <c r="U15098" t="s">
        <v>22319</v>
      </c>
      <c r="V15098" t="s">
        <v>22320</v>
      </c>
    </row>
    <row r="15099" spans="21:22">
      <c r="U15099" t="s">
        <v>22319</v>
      </c>
      <c r="V15099" t="s">
        <v>22320</v>
      </c>
    </row>
    <row r="15100" spans="21:22">
      <c r="U15100" t="s">
        <v>22322</v>
      </c>
      <c r="V15100" t="s">
        <v>22323</v>
      </c>
    </row>
    <row r="15101" spans="21:22">
      <c r="U15101" t="s">
        <v>22313</v>
      </c>
      <c r="V15101" t="s">
        <v>22314</v>
      </c>
    </row>
    <row r="15102" spans="21:22">
      <c r="U15102" t="s">
        <v>22313</v>
      </c>
      <c r="V15102" t="s">
        <v>22314</v>
      </c>
    </row>
    <row r="15103" spans="21:22">
      <c r="U15103" t="s">
        <v>22313</v>
      </c>
      <c r="V15103" t="s">
        <v>22314</v>
      </c>
    </row>
    <row r="15104" spans="21:22">
      <c r="U15104" t="s">
        <v>22316</v>
      </c>
      <c r="V15104" t="s">
        <v>22317</v>
      </c>
    </row>
    <row r="15105" spans="21:22">
      <c r="U15105" t="s">
        <v>22316</v>
      </c>
      <c r="V15105" t="s">
        <v>22317</v>
      </c>
    </row>
    <row r="15106" spans="21:22">
      <c r="U15106" t="s">
        <v>22288</v>
      </c>
      <c r="V15106" t="s">
        <v>23920</v>
      </c>
    </row>
    <row r="15107" spans="21:22">
      <c r="U15107" t="s">
        <v>22319</v>
      </c>
      <c r="V15107" t="s">
        <v>22320</v>
      </c>
    </row>
    <row r="15108" spans="21:22">
      <c r="U15108" t="s">
        <v>22319</v>
      </c>
      <c r="V15108" t="s">
        <v>22320</v>
      </c>
    </row>
    <row r="15109" spans="21:22">
      <c r="U15109" t="s">
        <v>22319</v>
      </c>
      <c r="V15109" t="s">
        <v>22320</v>
      </c>
    </row>
    <row r="15110" spans="21:22">
      <c r="U15110" t="s">
        <v>22319</v>
      </c>
      <c r="V15110" t="s">
        <v>22320</v>
      </c>
    </row>
    <row r="15111" spans="21:22">
      <c r="U15111" t="s">
        <v>22319</v>
      </c>
      <c r="V15111" t="s">
        <v>22320</v>
      </c>
    </row>
    <row r="15112" spans="21:22">
      <c r="U15112" t="s">
        <v>22319</v>
      </c>
      <c r="V15112" t="s">
        <v>22320</v>
      </c>
    </row>
    <row r="15113" spans="21:22">
      <c r="U15113" t="s">
        <v>22319</v>
      </c>
      <c r="V15113" t="s">
        <v>22320</v>
      </c>
    </row>
    <row r="15114" spans="21:22">
      <c r="U15114" t="s">
        <v>22319</v>
      </c>
      <c r="V15114" t="s">
        <v>22320</v>
      </c>
    </row>
    <row r="15115" spans="21:22">
      <c r="U15115" t="s">
        <v>22319</v>
      </c>
      <c r="V15115" t="s">
        <v>22320</v>
      </c>
    </row>
    <row r="15116" spans="21:22">
      <c r="U15116" t="s">
        <v>22319</v>
      </c>
      <c r="V15116" t="s">
        <v>22320</v>
      </c>
    </row>
    <row r="15117" spans="21:22">
      <c r="U15117" t="s">
        <v>22319</v>
      </c>
      <c r="V15117" t="s">
        <v>22320</v>
      </c>
    </row>
    <row r="15118" spans="21:22">
      <c r="U15118" t="s">
        <v>22319</v>
      </c>
      <c r="V15118" t="s">
        <v>22320</v>
      </c>
    </row>
    <row r="15119" spans="21:22">
      <c r="U15119" t="s">
        <v>22319</v>
      </c>
      <c r="V15119" t="s">
        <v>22320</v>
      </c>
    </row>
    <row r="15120" spans="21:22">
      <c r="U15120" t="s">
        <v>22319</v>
      </c>
      <c r="V15120" t="s">
        <v>22320</v>
      </c>
    </row>
    <row r="15121" spans="21:22">
      <c r="U15121" t="s">
        <v>22319</v>
      </c>
      <c r="V15121" t="s">
        <v>22320</v>
      </c>
    </row>
    <row r="15122" spans="21:22">
      <c r="U15122" t="s">
        <v>22316</v>
      </c>
      <c r="V15122" t="s">
        <v>22317</v>
      </c>
    </row>
    <row r="15123" spans="21:22">
      <c r="U15123" t="s">
        <v>22319</v>
      </c>
      <c r="V15123" t="s">
        <v>22320</v>
      </c>
    </row>
    <row r="15124" spans="21:22">
      <c r="U15124" t="s">
        <v>22296</v>
      </c>
      <c r="V15124" t="s">
        <v>22297</v>
      </c>
    </row>
    <row r="15125" spans="21:22">
      <c r="U15125" t="s">
        <v>22329</v>
      </c>
      <c r="V15125" t="s">
        <v>22330</v>
      </c>
    </row>
    <row r="15126" spans="21:22">
      <c r="U15126" t="s">
        <v>22296</v>
      </c>
      <c r="V15126" t="s">
        <v>22297</v>
      </c>
    </row>
    <row r="15127" spans="21:22">
      <c r="U15127" t="s">
        <v>22296</v>
      </c>
      <c r="V15127" t="s">
        <v>22297</v>
      </c>
    </row>
    <row r="15128" spans="21:22">
      <c r="U15128" t="s">
        <v>22296</v>
      </c>
      <c r="V15128" t="s">
        <v>22297</v>
      </c>
    </row>
    <row r="15129" spans="21:22">
      <c r="U15129" t="s">
        <v>22296</v>
      </c>
      <c r="V15129" t="s">
        <v>22297</v>
      </c>
    </row>
    <row r="15130" spans="21:22">
      <c r="U15130" t="s">
        <v>22296</v>
      </c>
      <c r="V15130" t="s">
        <v>22297</v>
      </c>
    </row>
    <row r="15131" spans="21:22">
      <c r="U15131" t="s">
        <v>22296</v>
      </c>
      <c r="V15131" t="s">
        <v>22297</v>
      </c>
    </row>
    <row r="15132" spans="21:22">
      <c r="U15132" t="s">
        <v>22296</v>
      </c>
      <c r="V15132" t="s">
        <v>22297</v>
      </c>
    </row>
    <row r="15133" spans="21:22">
      <c r="U15133" t="s">
        <v>22296</v>
      </c>
      <c r="V15133" t="s">
        <v>22297</v>
      </c>
    </row>
    <row r="15134" spans="21:22">
      <c r="U15134" t="s">
        <v>22296</v>
      </c>
      <c r="V15134" t="s">
        <v>22297</v>
      </c>
    </row>
    <row r="15135" spans="21:22">
      <c r="U15135" t="s">
        <v>22296</v>
      </c>
      <c r="V15135" t="s">
        <v>22297</v>
      </c>
    </row>
    <row r="15136" spans="21:22">
      <c r="U15136" t="s">
        <v>22296</v>
      </c>
      <c r="V15136" t="s">
        <v>22297</v>
      </c>
    </row>
    <row r="15137" spans="21:22">
      <c r="U15137" t="s">
        <v>22296</v>
      </c>
      <c r="V15137" t="s">
        <v>22297</v>
      </c>
    </row>
    <row r="15138" spans="21:22">
      <c r="U15138" t="s">
        <v>22316</v>
      </c>
      <c r="V15138" t="s">
        <v>22317</v>
      </c>
    </row>
    <row r="15139" spans="21:22">
      <c r="U15139" t="s">
        <v>22319</v>
      </c>
      <c r="V15139" t="s">
        <v>22320</v>
      </c>
    </row>
    <row r="15140" spans="21:22">
      <c r="U15140" t="s">
        <v>22319</v>
      </c>
      <c r="V15140" t="s">
        <v>22320</v>
      </c>
    </row>
    <row r="15141" spans="21:22">
      <c r="U15141" t="s">
        <v>22316</v>
      </c>
      <c r="V15141" t="s">
        <v>22317</v>
      </c>
    </row>
    <row r="15142" spans="21:22">
      <c r="U15142" t="s">
        <v>22319</v>
      </c>
      <c r="V15142" t="s">
        <v>22320</v>
      </c>
    </row>
    <row r="15143" spans="21:22">
      <c r="U15143" t="s">
        <v>22319</v>
      </c>
      <c r="V15143" t="s">
        <v>22320</v>
      </c>
    </row>
    <row r="15144" spans="21:22">
      <c r="U15144" t="s">
        <v>22322</v>
      </c>
      <c r="V15144" t="s">
        <v>22323</v>
      </c>
    </row>
    <row r="15145" spans="21:22">
      <c r="U15145" t="s">
        <v>22316</v>
      </c>
      <c r="V15145" t="s">
        <v>22317</v>
      </c>
    </row>
    <row r="15146" spans="21:22">
      <c r="U15146" t="s">
        <v>22319</v>
      </c>
      <c r="V15146" t="s">
        <v>22320</v>
      </c>
    </row>
    <row r="15147" spans="21:22">
      <c r="U15147" t="s">
        <v>22316</v>
      </c>
      <c r="V15147" t="s">
        <v>22317</v>
      </c>
    </row>
    <row r="15148" spans="21:22">
      <c r="U15148" t="s">
        <v>22319</v>
      </c>
      <c r="V15148" t="s">
        <v>22320</v>
      </c>
    </row>
    <row r="15149" spans="21:22">
      <c r="U15149" t="s">
        <v>22319</v>
      </c>
      <c r="V15149" t="s">
        <v>22320</v>
      </c>
    </row>
    <row r="15150" spans="21:22">
      <c r="U15150" t="s">
        <v>22329</v>
      </c>
      <c r="V15150" t="s">
        <v>22330</v>
      </c>
    </row>
    <row r="15151" spans="21:22">
      <c r="U15151" t="s">
        <v>22296</v>
      </c>
      <c r="V15151" t="s">
        <v>22297</v>
      </c>
    </row>
    <row r="15152" spans="21:22">
      <c r="U15152" t="s">
        <v>22296</v>
      </c>
      <c r="V15152" t="s">
        <v>22297</v>
      </c>
    </row>
    <row r="15153" spans="21:22">
      <c r="U15153" t="s">
        <v>22296</v>
      </c>
      <c r="V15153" t="s">
        <v>22297</v>
      </c>
    </row>
    <row r="15154" spans="21:22">
      <c r="U15154" t="s">
        <v>22296</v>
      </c>
      <c r="V15154" t="s">
        <v>22297</v>
      </c>
    </row>
    <row r="15155" spans="21:22">
      <c r="U15155" t="s">
        <v>22296</v>
      </c>
      <c r="V15155" t="s">
        <v>22297</v>
      </c>
    </row>
    <row r="15156" spans="21:22">
      <c r="U15156" t="s">
        <v>22296</v>
      </c>
      <c r="V15156" t="s">
        <v>22297</v>
      </c>
    </row>
    <row r="15157" spans="21:22">
      <c r="U15157" t="s">
        <v>22296</v>
      </c>
      <c r="V15157" t="s">
        <v>22297</v>
      </c>
    </row>
    <row r="15158" spans="21:22">
      <c r="U15158" t="s">
        <v>22319</v>
      </c>
      <c r="V15158" t="s">
        <v>22320</v>
      </c>
    </row>
    <row r="15159" spans="21:22">
      <c r="U15159" t="s">
        <v>22316</v>
      </c>
      <c r="V15159" t="s">
        <v>22317</v>
      </c>
    </row>
    <row r="15160" spans="21:22">
      <c r="U15160" t="s">
        <v>22316</v>
      </c>
      <c r="V15160" t="s">
        <v>22317</v>
      </c>
    </row>
    <row r="15161" spans="21:22">
      <c r="U15161" t="s">
        <v>22316</v>
      </c>
      <c r="V15161" t="s">
        <v>22317</v>
      </c>
    </row>
    <row r="15162" spans="21:22">
      <c r="U15162" t="s">
        <v>22319</v>
      </c>
      <c r="V15162" t="s">
        <v>22320</v>
      </c>
    </row>
    <row r="15163" spans="21:22">
      <c r="U15163" t="s">
        <v>22319</v>
      </c>
      <c r="V15163" t="s">
        <v>22320</v>
      </c>
    </row>
    <row r="15164" spans="21:22">
      <c r="U15164" t="s">
        <v>22316</v>
      </c>
      <c r="V15164" t="s">
        <v>22317</v>
      </c>
    </row>
    <row r="15165" spans="21:22">
      <c r="U15165" t="s">
        <v>22316</v>
      </c>
      <c r="V15165" t="s">
        <v>22317</v>
      </c>
    </row>
    <row r="15166" spans="21:22">
      <c r="U15166" t="s">
        <v>22329</v>
      </c>
      <c r="V15166" t="s">
        <v>22330</v>
      </c>
    </row>
    <row r="15167" spans="21:22">
      <c r="U15167" t="s">
        <v>22329</v>
      </c>
      <c r="V15167" t="s">
        <v>22330</v>
      </c>
    </row>
    <row r="15168" spans="21:22">
      <c r="U15168" t="s">
        <v>22329</v>
      </c>
      <c r="V15168" t="s">
        <v>22330</v>
      </c>
    </row>
    <row r="15169" spans="21:22">
      <c r="U15169" t="s">
        <v>22296</v>
      </c>
      <c r="V15169" t="s">
        <v>22297</v>
      </c>
    </row>
    <row r="15170" spans="21:22">
      <c r="U15170" t="s">
        <v>22296</v>
      </c>
      <c r="V15170" t="s">
        <v>22297</v>
      </c>
    </row>
    <row r="15171" spans="21:22">
      <c r="U15171" t="s">
        <v>22296</v>
      </c>
      <c r="V15171" t="s">
        <v>22297</v>
      </c>
    </row>
    <row r="15172" spans="21:22">
      <c r="U15172" t="s">
        <v>22296</v>
      </c>
      <c r="V15172" t="s">
        <v>22297</v>
      </c>
    </row>
    <row r="15173" spans="21:22">
      <c r="U15173" t="s">
        <v>22296</v>
      </c>
      <c r="V15173" t="s">
        <v>22297</v>
      </c>
    </row>
    <row r="15174" spans="21:22">
      <c r="U15174" t="s">
        <v>22296</v>
      </c>
      <c r="V15174" t="s">
        <v>22297</v>
      </c>
    </row>
    <row r="15175" spans="21:22">
      <c r="U15175" t="s">
        <v>22296</v>
      </c>
      <c r="V15175" t="s">
        <v>22297</v>
      </c>
    </row>
    <row r="15176" spans="21:22">
      <c r="U15176" t="s">
        <v>22296</v>
      </c>
      <c r="V15176" t="s">
        <v>22297</v>
      </c>
    </row>
    <row r="15177" spans="21:22">
      <c r="U15177" t="s">
        <v>22296</v>
      </c>
      <c r="V15177" t="s">
        <v>22297</v>
      </c>
    </row>
    <row r="15178" spans="21:22">
      <c r="U15178" t="s">
        <v>22313</v>
      </c>
      <c r="V15178" t="s">
        <v>22314</v>
      </c>
    </row>
    <row r="15179" spans="21:22">
      <c r="U15179" t="s">
        <v>22319</v>
      </c>
      <c r="V15179" t="s">
        <v>22320</v>
      </c>
    </row>
    <row r="15180" spans="21:22">
      <c r="U15180" t="s">
        <v>22319</v>
      </c>
      <c r="V15180" t="s">
        <v>22320</v>
      </c>
    </row>
  </sheetData>
  <autoFilter ref="A3:S1819" xr:uid="{00000000-0009-0000-0000-00001B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2BA1E-3394-4B0C-81A6-700BC5C27BB4}">
  <sheetPr codeName="Sheet24">
    <tabColor rgb="FFFFFF00"/>
  </sheetPr>
  <dimension ref="A1:F302"/>
  <sheetViews>
    <sheetView workbookViewId="0"/>
  </sheetViews>
  <sheetFormatPr defaultRowHeight="14.4"/>
  <cols>
    <col min="1" max="1" width="23.44140625" bestFit="1" customWidth="1"/>
    <col min="2" max="2" width="49.5546875" customWidth="1"/>
    <col min="3" max="3" width="105.44140625" bestFit="1" customWidth="1"/>
    <col min="4" max="4" width="108.44140625" bestFit="1" customWidth="1"/>
    <col min="5" max="5" width="13.5546875" bestFit="1" customWidth="1"/>
    <col min="6" max="6" width="50.5546875" bestFit="1" customWidth="1"/>
  </cols>
  <sheetData>
    <row r="1" spans="1:6" ht="15" thickBot="1">
      <c r="A1" s="8">
        <v>1</v>
      </c>
      <c r="B1" s="8">
        <f>A1+1</f>
        <v>2</v>
      </c>
      <c r="C1" s="8">
        <f>B1+1</f>
        <v>3</v>
      </c>
      <c r="D1" s="8">
        <f t="shared" ref="D1:F1" si="0">C1+1</f>
        <v>4</v>
      </c>
      <c r="E1" s="8">
        <f t="shared" si="0"/>
        <v>5</v>
      </c>
      <c r="F1" s="8">
        <f t="shared" si="0"/>
        <v>6</v>
      </c>
    </row>
    <row r="2" spans="1:6" ht="21.6" thickBot="1">
      <c r="A2" s="122" t="s">
        <v>24533</v>
      </c>
      <c r="B2" s="6"/>
      <c r="C2" s="6"/>
      <c r="D2" s="6"/>
      <c r="E2" s="6"/>
      <c r="F2" s="123"/>
    </row>
    <row r="3" spans="1:6" ht="15" thickBot="1">
      <c r="A3" s="182" t="s">
        <v>24534</v>
      </c>
      <c r="B3" s="31" t="s">
        <v>24535</v>
      </c>
      <c r="C3" s="31" t="s">
        <v>24536</v>
      </c>
      <c r="D3" s="207" t="s">
        <v>24537</v>
      </c>
      <c r="E3" s="51" t="s">
        <v>22259</v>
      </c>
      <c r="F3" s="16" t="s">
        <v>22261</v>
      </c>
    </row>
    <row r="4" spans="1:6" ht="15" thickTop="1">
      <c r="A4" s="518" t="s">
        <v>384</v>
      </c>
      <c r="B4" s="60" t="s">
        <v>384</v>
      </c>
      <c r="C4" s="60" t="s">
        <v>24538</v>
      </c>
      <c r="D4" s="520" t="s">
        <v>24539</v>
      </c>
      <c r="E4" s="59" t="s">
        <v>384</v>
      </c>
      <c r="F4" s="521" t="s">
        <v>384</v>
      </c>
    </row>
    <row r="5" spans="1:6">
      <c r="A5" s="518" t="s">
        <v>24540</v>
      </c>
      <c r="B5" s="60" t="s">
        <v>24541</v>
      </c>
      <c r="C5" s="60" t="s">
        <v>24542</v>
      </c>
      <c r="D5" s="520" t="str">
        <f t="shared" ref="D5:D68" si="1">_xlfn.TEXTJOIN(" ",TRUE,A5,C5)</f>
        <v>A.1 A.1 Animal Carcass Removal Services</v>
      </c>
      <c r="E5" s="59">
        <v>617900</v>
      </c>
      <c r="F5" s="521" t="str">
        <f t="shared" ref="F5:F68" si="2">VLOOKUP(E5,Object.Metadata,4,FALSE)</f>
        <v>617900 - Contract Svcs-Other-Misc</v>
      </c>
    </row>
    <row r="6" spans="1:6">
      <c r="A6" s="519" t="s">
        <v>24543</v>
      </c>
      <c r="B6" s="35" t="s">
        <v>24541</v>
      </c>
      <c r="C6" s="35" t="s">
        <v>24544</v>
      </c>
      <c r="D6" s="520" t="str">
        <f t="shared" si="1"/>
        <v>A.2 A.2 Animal Care Services</v>
      </c>
      <c r="E6" s="58">
        <v>617900</v>
      </c>
      <c r="F6" s="521" t="str">
        <f t="shared" si="2"/>
        <v>617900 - Contract Svcs-Other-Misc</v>
      </c>
    </row>
    <row r="7" spans="1:6">
      <c r="A7" s="519" t="s">
        <v>24545</v>
      </c>
      <c r="B7" s="35" t="s">
        <v>24541</v>
      </c>
      <c r="C7" s="35" t="s">
        <v>24546</v>
      </c>
      <c r="D7" s="520" t="str">
        <f t="shared" si="1"/>
        <v>A.3 A.3 Animals (including Marine Animals) &amp; Related Equipment &amp; Supplies</v>
      </c>
      <c r="E7" s="58">
        <v>621900</v>
      </c>
      <c r="F7" s="521" t="str">
        <f t="shared" si="2"/>
        <v>621900 - Oper Supplies-Miscellaneous</v>
      </c>
    </row>
    <row r="8" spans="1:6">
      <c r="A8" s="519" t="s">
        <v>24547</v>
      </c>
      <c r="B8" s="35" t="s">
        <v>24541</v>
      </c>
      <c r="C8" s="35" t="s">
        <v>24548</v>
      </c>
      <c r="D8" s="520" t="str">
        <f t="shared" si="1"/>
        <v>A.4 A.4 Pest Control</v>
      </c>
      <c r="E8" s="58">
        <v>617900</v>
      </c>
      <c r="F8" s="521" t="str">
        <f t="shared" si="2"/>
        <v>617900 - Contract Svcs-Other-Misc</v>
      </c>
    </row>
    <row r="9" spans="1:6">
      <c r="A9" s="519" t="s">
        <v>24549</v>
      </c>
      <c r="B9" s="35" t="s">
        <v>24541</v>
      </c>
      <c r="C9" s="35" t="s">
        <v>24550</v>
      </c>
      <c r="D9" s="520" t="str">
        <f t="shared" si="1"/>
        <v>A.5 A.5 Veterinary Equipment &amp; Supplies</v>
      </c>
      <c r="E9" s="58">
        <v>621900</v>
      </c>
      <c r="F9" s="521" t="str">
        <f t="shared" si="2"/>
        <v>621900 - Oper Supplies-Miscellaneous</v>
      </c>
    </row>
    <row r="10" spans="1:6">
      <c r="A10" s="519" t="s">
        <v>24551</v>
      </c>
      <c r="B10" s="35" t="s">
        <v>24541</v>
      </c>
      <c r="C10" s="35" t="s">
        <v>24552</v>
      </c>
      <c r="D10" s="520" t="str">
        <f t="shared" si="1"/>
        <v>A.6 A.6 Veterinary Services</v>
      </c>
      <c r="E10" s="58">
        <v>617900</v>
      </c>
      <c r="F10" s="521" t="str">
        <f t="shared" si="2"/>
        <v>617900 - Contract Svcs-Other-Misc</v>
      </c>
    </row>
    <row r="11" spans="1:6">
      <c r="A11" s="519" t="s">
        <v>24553</v>
      </c>
      <c r="B11" s="35" t="s">
        <v>24554</v>
      </c>
      <c r="C11" s="35" t="s">
        <v>24555</v>
      </c>
      <c r="D11" s="520" t="str">
        <f t="shared" si="1"/>
        <v>AA.1 AA.1 Airport Facilities &amp; Equipment</v>
      </c>
      <c r="E11" s="58">
        <v>617900</v>
      </c>
      <c r="F11" s="521" t="str">
        <f t="shared" si="2"/>
        <v>617900 - Contract Svcs-Other-Misc</v>
      </c>
    </row>
    <row r="12" spans="1:6">
      <c r="A12" s="519" t="s">
        <v>24556</v>
      </c>
      <c r="B12" s="35" t="s">
        <v>24554</v>
      </c>
      <c r="C12" s="35" t="s">
        <v>24557</v>
      </c>
      <c r="D12" s="520" t="str">
        <f t="shared" si="1"/>
        <v>AA.2 AA.2 Building &amp; Facility Repair &amp; Maintenance Services</v>
      </c>
      <c r="E12" s="58">
        <v>617900</v>
      </c>
      <c r="F12" s="521" t="str">
        <f t="shared" si="2"/>
        <v>617900 - Contract Svcs-Other-Misc</v>
      </c>
    </row>
    <row r="13" spans="1:6">
      <c r="A13" s="519" t="s">
        <v>24558</v>
      </c>
      <c r="B13" s="35" t="s">
        <v>24554</v>
      </c>
      <c r="C13" s="35" t="s">
        <v>24559</v>
      </c>
      <c r="D13" s="520" t="str">
        <f t="shared" si="1"/>
        <v>AA.3 AA.3 Carpentry Installation, Repair, &amp; Maintenance Services</v>
      </c>
      <c r="E13" s="58">
        <v>617900</v>
      </c>
      <c r="F13" s="521" t="str">
        <f t="shared" si="2"/>
        <v>617900 - Contract Svcs-Other-Misc</v>
      </c>
    </row>
    <row r="14" spans="1:6">
      <c r="A14" s="519" t="s">
        <v>24560</v>
      </c>
      <c r="B14" s="35" t="s">
        <v>24554</v>
      </c>
      <c r="C14" s="35" t="s">
        <v>24561</v>
      </c>
      <c r="D14" s="520" t="str">
        <f t="shared" si="1"/>
        <v>AA.4 AA.4 Doors &amp; Door Installation, Repair, &amp; Maintenance Services</v>
      </c>
      <c r="E14" s="58">
        <v>617900</v>
      </c>
      <c r="F14" s="521" t="str">
        <f t="shared" si="2"/>
        <v>617900 - Contract Svcs-Other-Misc</v>
      </c>
    </row>
    <row r="15" spans="1:6">
      <c r="A15" s="519" t="s">
        <v>24562</v>
      </c>
      <c r="B15" s="35" t="s">
        <v>24554</v>
      </c>
      <c r="C15" s="35" t="s">
        <v>24563</v>
      </c>
      <c r="D15" s="520" t="str">
        <f t="shared" si="1"/>
        <v>AA.5 AA.5 Electrical Installation, Repair, &amp; Maintenance Services</v>
      </c>
      <c r="E15" s="58">
        <v>617900</v>
      </c>
      <c r="F15" s="521" t="str">
        <f t="shared" si="2"/>
        <v>617900 - Contract Svcs-Other-Misc</v>
      </c>
    </row>
    <row r="16" spans="1:6">
      <c r="A16" s="519" t="s">
        <v>24564</v>
      </c>
      <c r="B16" s="35" t="s">
        <v>24554</v>
      </c>
      <c r="C16" s="35" t="s">
        <v>24565</v>
      </c>
      <c r="D16" s="520" t="str">
        <f t="shared" si="1"/>
        <v>AA.6 AA.6 Elevator &amp; Escalator &amp; Moving Walkway Installation, Repair, &amp; Maintenance Services</v>
      </c>
      <c r="E16" s="58">
        <v>617900</v>
      </c>
      <c r="F16" s="521" t="str">
        <f t="shared" si="2"/>
        <v>617900 - Contract Svcs-Other-Misc</v>
      </c>
    </row>
    <row r="17" spans="1:6">
      <c r="A17" s="519" t="s">
        <v>24566</v>
      </c>
      <c r="B17" s="35" t="s">
        <v>24554</v>
      </c>
      <c r="C17" s="35" t="s">
        <v>24567</v>
      </c>
      <c r="D17" s="520" t="str">
        <f t="shared" si="1"/>
        <v>AA.7 AA.7 Facilities Management Services</v>
      </c>
      <c r="E17" s="58">
        <v>617900</v>
      </c>
      <c r="F17" s="521" t="str">
        <f t="shared" si="2"/>
        <v>617900 - Contract Svcs-Other-Misc</v>
      </c>
    </row>
    <row r="18" spans="1:6">
      <c r="A18" s="519" t="s">
        <v>24568</v>
      </c>
      <c r="B18" s="35" t="s">
        <v>24554</v>
      </c>
      <c r="C18" s="35" t="s">
        <v>24569</v>
      </c>
      <c r="D18" s="520" t="str">
        <f t="shared" si="1"/>
        <v>AA.8 AA.8 Fence Installation &amp; Repair</v>
      </c>
      <c r="E18" s="58">
        <v>617900</v>
      </c>
      <c r="F18" s="521" t="str">
        <f t="shared" si="2"/>
        <v>617900 - Contract Svcs-Other-Misc</v>
      </c>
    </row>
    <row r="19" spans="1:6">
      <c r="A19" s="519" t="s">
        <v>24570</v>
      </c>
      <c r="B19" s="35" t="s">
        <v>24554</v>
      </c>
      <c r="C19" s="35" t="s">
        <v>24571</v>
      </c>
      <c r="D19" s="520" t="str">
        <f t="shared" si="1"/>
        <v>AA.9 AA.9 Floor Installation, Repair, &amp; Maintenance Services</v>
      </c>
      <c r="E19" s="58">
        <v>617900</v>
      </c>
      <c r="F19" s="521" t="str">
        <f t="shared" si="2"/>
        <v>617900 - Contract Svcs-Other-Misc</v>
      </c>
    </row>
    <row r="20" spans="1:6">
      <c r="A20" s="519" t="s">
        <v>24572</v>
      </c>
      <c r="B20" s="35" t="s">
        <v>24554</v>
      </c>
      <c r="C20" s="35" t="s">
        <v>24573</v>
      </c>
      <c r="D20" s="520" t="str">
        <f t="shared" si="1"/>
        <v>AA.10 AA.10 Glass Installation, Repair, &amp; Maintenance Services</v>
      </c>
      <c r="E20" s="58">
        <v>617900</v>
      </c>
      <c r="F20" s="521" t="str">
        <f t="shared" si="2"/>
        <v>617900 - Contract Svcs-Other-Misc</v>
      </c>
    </row>
    <row r="21" spans="1:6">
      <c r="A21" s="519" t="s">
        <v>24574</v>
      </c>
      <c r="B21" s="35" t="s">
        <v>24554</v>
      </c>
      <c r="C21" s="35" t="s">
        <v>24575</v>
      </c>
      <c r="D21" s="520" t="str">
        <f t="shared" si="1"/>
        <v>AA.11 AA.11 HVAC Installation, Repair, &amp; Maintenance Services</v>
      </c>
      <c r="E21" s="58">
        <v>617900</v>
      </c>
      <c r="F21" s="521" t="str">
        <f t="shared" si="2"/>
        <v>617900 - Contract Svcs-Other-Misc</v>
      </c>
    </row>
    <row r="22" spans="1:6">
      <c r="A22" s="519" t="s">
        <v>24576</v>
      </c>
      <c r="B22" s="35" t="s">
        <v>24554</v>
      </c>
      <c r="C22" s="35" t="s">
        <v>24577</v>
      </c>
      <c r="D22" s="520" t="str">
        <f t="shared" si="1"/>
        <v>AA.12 AA.12 Installation, Repair, &amp; Maintenance Services, Other</v>
      </c>
      <c r="E22" s="58">
        <v>617900</v>
      </c>
      <c r="F22" s="521" t="str">
        <f t="shared" si="2"/>
        <v>617900 - Contract Svcs-Other-Misc</v>
      </c>
    </row>
    <row r="23" spans="1:6">
      <c r="A23" s="519" t="s">
        <v>24578</v>
      </c>
      <c r="B23" s="35" t="s">
        <v>24554</v>
      </c>
      <c r="C23" s="35" t="s">
        <v>24579</v>
      </c>
      <c r="D23" s="520" t="str">
        <f t="shared" si="1"/>
        <v>AA.13 AA.13 Janitorial &amp; Custodial Services</v>
      </c>
      <c r="E23" s="58">
        <v>617900</v>
      </c>
      <c r="F23" s="521" t="str">
        <f t="shared" si="2"/>
        <v>617900 - Contract Svcs-Other-Misc</v>
      </c>
    </row>
    <row r="24" spans="1:6">
      <c r="A24" s="519" t="s">
        <v>24580</v>
      </c>
      <c r="B24" s="35" t="s">
        <v>24554</v>
      </c>
      <c r="C24" s="35" t="s">
        <v>24581</v>
      </c>
      <c r="D24" s="520" t="str">
        <f t="shared" si="1"/>
        <v>AA.14 AA.14 Locksmithing Services</v>
      </c>
      <c r="E24" s="58">
        <v>617900</v>
      </c>
      <c r="F24" s="521" t="str">
        <f t="shared" si="2"/>
        <v>617900 - Contract Svcs-Other-Misc</v>
      </c>
    </row>
    <row r="25" spans="1:6">
      <c r="A25" s="519" t="s">
        <v>24582</v>
      </c>
      <c r="B25" s="35" t="s">
        <v>24554</v>
      </c>
      <c r="C25" s="35" t="s">
        <v>24583</v>
      </c>
      <c r="D25" s="520" t="str">
        <f t="shared" si="1"/>
        <v xml:space="preserve">AA.15 AA.15 Masonry Installation, Repair, &amp; Maintenance Services </v>
      </c>
      <c r="E25" s="58">
        <v>617900</v>
      </c>
      <c r="F25" s="521" t="str">
        <f t="shared" si="2"/>
        <v>617900 - Contract Svcs-Other-Misc</v>
      </c>
    </row>
    <row r="26" spans="1:6">
      <c r="A26" s="519" t="s">
        <v>24584</v>
      </c>
      <c r="B26" s="35" t="s">
        <v>24554</v>
      </c>
      <c r="C26" s="35" t="s">
        <v>24585</v>
      </c>
      <c r="D26" s="520" t="str">
        <f t="shared" si="1"/>
        <v>AA.16 AA.16 Painting Services</v>
      </c>
      <c r="E26" s="58">
        <v>617900</v>
      </c>
      <c r="F26" s="521" t="str">
        <f t="shared" si="2"/>
        <v>617900 - Contract Svcs-Other-Misc</v>
      </c>
    </row>
    <row r="27" spans="1:6">
      <c r="A27" s="519" t="s">
        <v>24586</v>
      </c>
      <c r="B27" s="35" t="s">
        <v>24554</v>
      </c>
      <c r="C27" s="35" t="s">
        <v>24587</v>
      </c>
      <c r="D27" s="520" t="str">
        <f t="shared" si="1"/>
        <v>AA.17 AA.17 Plumbing Installation, Repair, &amp; Maintenance Services</v>
      </c>
      <c r="E27" s="58">
        <v>617900</v>
      </c>
      <c r="F27" s="521" t="str">
        <f t="shared" si="2"/>
        <v>617900 - Contract Svcs-Other-Misc</v>
      </c>
    </row>
    <row r="28" spans="1:6">
      <c r="A28" s="519" t="s">
        <v>24588</v>
      </c>
      <c r="B28" s="35" t="s">
        <v>24554</v>
      </c>
      <c r="C28" s="35" t="s">
        <v>24589</v>
      </c>
      <c r="D28" s="520" t="str">
        <f t="shared" si="1"/>
        <v>AA.18 AA.18 Property Inspection Services</v>
      </c>
      <c r="E28" s="58">
        <v>617900</v>
      </c>
      <c r="F28" s="521" t="str">
        <f t="shared" si="2"/>
        <v>617900 - Contract Svcs-Other-Misc</v>
      </c>
    </row>
    <row r="29" spans="1:6">
      <c r="A29" s="519" t="s">
        <v>24590</v>
      </c>
      <c r="B29" s="35" t="s">
        <v>24554</v>
      </c>
      <c r="C29" s="35" t="s">
        <v>24591</v>
      </c>
      <c r="D29" s="520" t="str">
        <f t="shared" si="1"/>
        <v>AA.19 AA.19 Property Management Services</v>
      </c>
      <c r="E29" s="58">
        <v>617900</v>
      </c>
      <c r="F29" s="521" t="str">
        <f t="shared" si="2"/>
        <v>617900 - Contract Svcs-Other-Misc</v>
      </c>
    </row>
    <row r="30" spans="1:6">
      <c r="A30" s="519" t="s">
        <v>24592</v>
      </c>
      <c r="B30" s="35" t="s">
        <v>24554</v>
      </c>
      <c r="C30" s="35" t="s">
        <v>24593</v>
      </c>
      <c r="D30" s="520" t="str">
        <f t="shared" si="1"/>
        <v>AA.20 AA.20 Public Transit Facility Repair &amp; Maintenance</v>
      </c>
      <c r="E30" s="58">
        <v>617900</v>
      </c>
      <c r="F30" s="521" t="str">
        <f t="shared" si="2"/>
        <v>617900 - Contract Svcs-Other-Misc</v>
      </c>
    </row>
    <row r="31" spans="1:6">
      <c r="A31" s="519" t="s">
        <v>24594</v>
      </c>
      <c r="B31" s="35" t="s">
        <v>24554</v>
      </c>
      <c r="C31" s="35" t="s">
        <v>24595</v>
      </c>
      <c r="D31" s="520" t="str">
        <f t="shared" si="1"/>
        <v>AA.21 AA.21 Refrigerator &amp; Freezer (Commercial) Installation, Repair, &amp; Maintenance Services</v>
      </c>
      <c r="E31" s="58">
        <v>617900</v>
      </c>
      <c r="F31" s="521" t="str">
        <f t="shared" si="2"/>
        <v>617900 - Contract Svcs-Other-Misc</v>
      </c>
    </row>
    <row r="32" spans="1:6">
      <c r="A32" s="519" t="s">
        <v>24596</v>
      </c>
      <c r="B32" s="35" t="s">
        <v>24554</v>
      </c>
      <c r="C32" s="35" t="s">
        <v>24597</v>
      </c>
      <c r="D32" s="520" t="str">
        <f t="shared" si="1"/>
        <v>AA.22 AA.22 Roofing Installation, Repair, &amp; Maintenance Services</v>
      </c>
      <c r="E32" s="58">
        <v>617900</v>
      </c>
      <c r="F32" s="521" t="str">
        <f t="shared" si="2"/>
        <v>617900 - Contract Svcs-Other-Misc</v>
      </c>
    </row>
    <row r="33" spans="1:6">
      <c r="A33" s="519" t="s">
        <v>24598</v>
      </c>
      <c r="B33" s="35" t="s">
        <v>24554</v>
      </c>
      <c r="C33" s="35" t="s">
        <v>24599</v>
      </c>
      <c r="D33" s="520" t="str">
        <f t="shared" si="1"/>
        <v>AA.23 AA.23 Skilled Trade Services, Other (e.g., welding, masonry)</v>
      </c>
      <c r="E33" s="58">
        <v>617900</v>
      </c>
      <c r="F33" s="521" t="str">
        <f t="shared" si="2"/>
        <v>617900 - Contract Svcs-Other-Misc</v>
      </c>
    </row>
    <row r="34" spans="1:6">
      <c r="A34" s="519" t="s">
        <v>24600</v>
      </c>
      <c r="B34" s="35" t="s">
        <v>24601</v>
      </c>
      <c r="C34" s="35" t="s">
        <v>24602</v>
      </c>
      <c r="D34" s="520" t="str">
        <f t="shared" si="1"/>
        <v>B.1 B.1 Conference Fees</v>
      </c>
      <c r="E34" s="58">
        <v>621900</v>
      </c>
      <c r="F34" s="521" t="str">
        <f t="shared" si="2"/>
        <v>621900 - Oper Supplies-Miscellaneous</v>
      </c>
    </row>
    <row r="35" spans="1:6">
      <c r="A35" s="519" t="s">
        <v>24603</v>
      </c>
      <c r="B35" s="35" t="s">
        <v>24601</v>
      </c>
      <c r="C35" s="35" t="s">
        <v>24604</v>
      </c>
      <c r="D35" s="520" t="str">
        <f t="shared" si="1"/>
        <v>B.2 B.2 Luggage, Briefcases, &amp; Purses</v>
      </c>
      <c r="E35" s="58">
        <v>621900</v>
      </c>
      <c r="F35" s="521" t="str">
        <f t="shared" si="2"/>
        <v>621900 - Oper Supplies-Miscellaneous</v>
      </c>
    </row>
    <row r="36" spans="1:6">
      <c r="A36" s="519" t="s">
        <v>24605</v>
      </c>
      <c r="B36" s="35" t="s">
        <v>24601</v>
      </c>
      <c r="C36" s="35" t="s">
        <v>24606</v>
      </c>
      <c r="D36" s="520" t="str">
        <f t="shared" si="1"/>
        <v>B.3 B.3 Subscriptions, Memberships, &amp; Associations</v>
      </c>
      <c r="E36" s="58">
        <v>617900</v>
      </c>
      <c r="F36" s="521" t="str">
        <f t="shared" si="2"/>
        <v>617900 - Contract Svcs-Other-Misc</v>
      </c>
    </row>
    <row r="37" spans="1:6">
      <c r="A37" s="519" t="s">
        <v>24607</v>
      </c>
      <c r="B37" s="35" t="s">
        <v>24601</v>
      </c>
      <c r="C37" s="35" t="s">
        <v>24608</v>
      </c>
      <c r="D37" s="520" t="str">
        <f t="shared" si="1"/>
        <v>B.4 B.4 Travel Services</v>
      </c>
      <c r="E37" s="58">
        <v>628100</v>
      </c>
      <c r="F37" s="521" t="str">
        <f t="shared" si="2"/>
        <v>628100 - Travel</v>
      </c>
    </row>
    <row r="38" spans="1:6">
      <c r="A38" s="519" t="s">
        <v>24609</v>
      </c>
      <c r="B38" s="35" t="s">
        <v>24610</v>
      </c>
      <c r="C38" s="35" t="s">
        <v>24611</v>
      </c>
      <c r="D38" s="520" t="str">
        <f t="shared" si="1"/>
        <v>BB.1 BB.1 Emergency Preparedness &amp; Disaster Relief Services</v>
      </c>
      <c r="E38" s="58">
        <v>617900</v>
      </c>
      <c r="F38" s="521" t="str">
        <f t="shared" si="2"/>
        <v>617900 - Contract Svcs-Other-Misc</v>
      </c>
    </row>
    <row r="39" spans="1:6">
      <c r="A39" s="519" t="s">
        <v>24612</v>
      </c>
      <c r="B39" s="35" t="s">
        <v>24610</v>
      </c>
      <c r="C39" s="35" t="s">
        <v>24613</v>
      </c>
      <c r="D39" s="520" t="str">
        <f t="shared" si="1"/>
        <v>BB.2 BB.2 First Aid &amp; Safety Equipment &amp; Supplies</v>
      </c>
      <c r="E39" s="58">
        <v>621900</v>
      </c>
      <c r="F39" s="521" t="str">
        <f t="shared" si="2"/>
        <v>621900 - Oper Supplies-Miscellaneous</v>
      </c>
    </row>
    <row r="40" spans="1:6">
      <c r="A40" s="519" t="s">
        <v>24614</v>
      </c>
      <c r="B40" s="35" t="s">
        <v>24610</v>
      </c>
      <c r="C40" s="35" t="s">
        <v>24615</v>
      </c>
      <c r="D40" s="520" t="str">
        <f t="shared" si="1"/>
        <v>BB.3 BB.3 Identification Equipment &amp; Services (fingerprinting, background checks, etc.)</v>
      </c>
      <c r="E40" s="58">
        <v>617900</v>
      </c>
      <c r="F40" s="521" t="str">
        <f t="shared" si="2"/>
        <v>617900 - Contract Svcs-Other-Misc</v>
      </c>
    </row>
    <row r="41" spans="1:6">
      <c r="A41" s="519" t="s">
        <v>24616</v>
      </c>
      <c r="B41" s="35" t="s">
        <v>24610</v>
      </c>
      <c r="C41" s="35" t="s">
        <v>24617</v>
      </c>
      <c r="D41" s="520" t="str">
        <f t="shared" si="1"/>
        <v>BB.4 BB.4 Safety Inspection &amp; Testing Services</v>
      </c>
      <c r="E41" s="58">
        <v>617900</v>
      </c>
      <c r="F41" s="521" t="str">
        <f t="shared" si="2"/>
        <v>617900 - Contract Svcs-Other-Misc</v>
      </c>
    </row>
    <row r="42" spans="1:6">
      <c r="A42" s="519" t="s">
        <v>24618</v>
      </c>
      <c r="B42" s="35" t="s">
        <v>24610</v>
      </c>
      <c r="C42" s="35" t="s">
        <v>24619</v>
      </c>
      <c r="D42" s="520" t="str">
        <f t="shared" si="1"/>
        <v>BB.5 BB.5 Security &amp; Safety Consulting Services</v>
      </c>
      <c r="E42" s="58">
        <v>617900</v>
      </c>
      <c r="F42" s="521" t="str">
        <f t="shared" si="2"/>
        <v>617900 - Contract Svcs-Other-Misc</v>
      </c>
    </row>
    <row r="43" spans="1:6">
      <c r="A43" s="519" t="s">
        <v>24620</v>
      </c>
      <c r="B43" s="35" t="s">
        <v>24610</v>
      </c>
      <c r="C43" s="35" t="s">
        <v>24621</v>
      </c>
      <c r="D43" s="520" t="str">
        <f t="shared" si="1"/>
        <v>BB.6 BB.6 Security Guard Services (armed, unarmed, vehicle, etc.)</v>
      </c>
      <c r="E43" s="58">
        <v>617900</v>
      </c>
      <c r="F43" s="521" t="str">
        <f t="shared" si="2"/>
        <v>617900 - Contract Svcs-Other-Misc</v>
      </c>
    </row>
    <row r="44" spans="1:6">
      <c r="A44" s="519" t="s">
        <v>24622</v>
      </c>
      <c r="B44" s="35" t="s">
        <v>24610</v>
      </c>
      <c r="C44" s="35" t="s">
        <v>24623</v>
      </c>
      <c r="D44" s="520" t="str">
        <f t="shared" si="1"/>
        <v>BB.7 BB.7 Security Systems Equipment &amp; Services (alarm, access control, etc.)</v>
      </c>
      <c r="E44" s="58">
        <v>617900</v>
      </c>
      <c r="F44" s="521" t="str">
        <f t="shared" si="2"/>
        <v>617900 - Contract Svcs-Other-Misc</v>
      </c>
    </row>
    <row r="45" spans="1:6">
      <c r="A45" s="519" t="s">
        <v>24624</v>
      </c>
      <c r="B45" s="35" t="s">
        <v>24625</v>
      </c>
      <c r="C45" s="35" t="s">
        <v>24626</v>
      </c>
      <c r="D45" s="520" t="str">
        <f t="shared" si="1"/>
        <v>C.1 C.1 Bricks, Clay, Tiles, &amp; Associated Materials</v>
      </c>
      <c r="E45" s="58">
        <v>621900</v>
      </c>
      <c r="F45" s="521" t="str">
        <f t="shared" si="2"/>
        <v>621900 - Oper Supplies-Miscellaneous</v>
      </c>
    </row>
    <row r="46" spans="1:6">
      <c r="A46" s="519" t="s">
        <v>24627</v>
      </c>
      <c r="B46" s="35" t="s">
        <v>24625</v>
      </c>
      <c r="C46" s="35" t="s">
        <v>24628</v>
      </c>
      <c r="D46" s="520" t="str">
        <f t="shared" si="1"/>
        <v>C.2 C.2 Bridges &amp; Tunnels</v>
      </c>
      <c r="E46" s="58">
        <v>617900</v>
      </c>
      <c r="F46" s="521" t="str">
        <f t="shared" si="2"/>
        <v>617900 - Contract Svcs-Other-Misc</v>
      </c>
    </row>
    <row r="47" spans="1:6">
      <c r="A47" s="519" t="s">
        <v>24629</v>
      </c>
      <c r="B47" s="35" t="s">
        <v>24625</v>
      </c>
      <c r="C47" s="35" t="s">
        <v>24630</v>
      </c>
      <c r="D47" s="520" t="str">
        <f t="shared" si="1"/>
        <v>C.3 C.3 Cement, Concrete, &amp; Asphalt Equipment &amp; Supplies</v>
      </c>
      <c r="E47" s="58">
        <v>621900</v>
      </c>
      <c r="F47" s="521" t="str">
        <f t="shared" si="2"/>
        <v>621900 - Oper Supplies-Miscellaneous</v>
      </c>
    </row>
    <row r="48" spans="1:6">
      <c r="A48" s="519" t="s">
        <v>24631</v>
      </c>
      <c r="B48" s="35" t="s">
        <v>24625</v>
      </c>
      <c r="C48" s="35" t="s">
        <v>24632</v>
      </c>
      <c r="D48" s="520" t="str">
        <f t="shared" si="1"/>
        <v>C.4 C.4 Cement, Concrete, &amp; Asphalt Installation, Repair, &amp; Maintenance Services</v>
      </c>
      <c r="E48" s="58">
        <v>617900</v>
      </c>
      <c r="F48" s="521" t="str">
        <f t="shared" si="2"/>
        <v>617900 - Contract Svcs-Other-Misc</v>
      </c>
    </row>
    <row r="49" spans="1:6">
      <c r="A49" s="519" t="s">
        <v>24633</v>
      </c>
      <c r="B49" s="35" t="s">
        <v>24625</v>
      </c>
      <c r="C49" s="35" t="s">
        <v>24634</v>
      </c>
      <c r="D49" s="520" t="str">
        <f t="shared" si="1"/>
        <v>C.5 C.5 Construction Management Services</v>
      </c>
      <c r="E49" s="58">
        <v>617900</v>
      </c>
      <c r="F49" s="521" t="str">
        <f t="shared" si="2"/>
        <v>617900 - Contract Svcs-Other-Misc</v>
      </c>
    </row>
    <row r="50" spans="1:6">
      <c r="A50" s="519" t="s">
        <v>24635</v>
      </c>
      <c r="B50" s="35" t="s">
        <v>24625</v>
      </c>
      <c r="C50" s="35" t="s">
        <v>24636</v>
      </c>
      <c r="D50" s="520" t="str">
        <f t="shared" si="1"/>
        <v>C.6 C.6 Construction Services, Commercial &amp; Institutional</v>
      </c>
      <c r="E50" s="58">
        <v>617900</v>
      </c>
      <c r="F50" s="521" t="str">
        <f t="shared" si="2"/>
        <v>617900 - Contract Svcs-Other-Misc</v>
      </c>
    </row>
    <row r="51" spans="1:6">
      <c r="A51" s="519" t="s">
        <v>24637</v>
      </c>
      <c r="B51" s="35" t="s">
        <v>24625</v>
      </c>
      <c r="C51" s="35" t="s">
        <v>24638</v>
      </c>
      <c r="D51" s="520" t="str">
        <f t="shared" si="1"/>
        <v>C.7 C.7 Construction Services, Infrastructure</v>
      </c>
      <c r="E51" s="58">
        <v>617900</v>
      </c>
      <c r="F51" s="521" t="str">
        <f t="shared" si="2"/>
        <v>617900 - Contract Svcs-Other-Misc</v>
      </c>
    </row>
    <row r="52" spans="1:6">
      <c r="A52" s="519" t="s">
        <v>24639</v>
      </c>
      <c r="B52" s="35" t="s">
        <v>24625</v>
      </c>
      <c r="C52" s="35" t="s">
        <v>24640</v>
      </c>
      <c r="D52" s="520" t="str">
        <f t="shared" si="1"/>
        <v>C.8 C.8 Construction Services, Marine</v>
      </c>
      <c r="E52" s="58">
        <v>617900</v>
      </c>
      <c r="F52" s="521" t="str">
        <f t="shared" si="2"/>
        <v>617900 - Contract Svcs-Other-Misc</v>
      </c>
    </row>
    <row r="53" spans="1:6">
      <c r="A53" s="519" t="s">
        <v>24641</v>
      </c>
      <c r="B53" s="35" t="s">
        <v>24625</v>
      </c>
      <c r="C53" s="35" t="s">
        <v>24642</v>
      </c>
      <c r="D53" s="520" t="str">
        <f t="shared" si="1"/>
        <v>C.9 C.9 Construction Services, Other</v>
      </c>
      <c r="E53" s="58">
        <v>617900</v>
      </c>
      <c r="F53" s="521" t="str">
        <f t="shared" si="2"/>
        <v>617900 - Contract Svcs-Other-Misc</v>
      </c>
    </row>
    <row r="54" spans="1:6">
      <c r="A54" s="519" t="s">
        <v>24643</v>
      </c>
      <c r="B54" s="35" t="s">
        <v>24625</v>
      </c>
      <c r="C54" s="35" t="s">
        <v>24644</v>
      </c>
      <c r="D54" s="520" t="str">
        <f t="shared" si="1"/>
        <v>C.10 C.10 Construction Services, Public Works</v>
      </c>
      <c r="E54" s="58">
        <v>617900</v>
      </c>
      <c r="F54" s="521" t="str">
        <f t="shared" si="2"/>
        <v>617900 - Contract Svcs-Other-Misc</v>
      </c>
    </row>
    <row r="55" spans="1:6">
      <c r="A55" s="519" t="s">
        <v>24645</v>
      </c>
      <c r="B55" s="35" t="s">
        <v>24625</v>
      </c>
      <c r="C55" s="35" t="s">
        <v>24646</v>
      </c>
      <c r="D55" s="520" t="str">
        <f t="shared" si="1"/>
        <v>C.11 C.11 Construction Services, Residential</v>
      </c>
      <c r="E55" s="58">
        <v>617900</v>
      </c>
      <c r="F55" s="521" t="str">
        <f t="shared" si="2"/>
        <v>617900 - Contract Svcs-Other-Misc</v>
      </c>
    </row>
    <row r="56" spans="1:6">
      <c r="A56" s="519" t="s">
        <v>24647</v>
      </c>
      <c r="B56" s="35" t="s">
        <v>24625</v>
      </c>
      <c r="C56" s="35" t="s">
        <v>24648</v>
      </c>
      <c r="D56" s="520" t="str">
        <f t="shared" si="1"/>
        <v>C.12 C.12 Construction Site Work</v>
      </c>
      <c r="E56" s="58">
        <v>617900</v>
      </c>
      <c r="F56" s="521" t="str">
        <f t="shared" si="2"/>
        <v>617900 - Contract Svcs-Other-Misc</v>
      </c>
    </row>
    <row r="57" spans="1:6">
      <c r="A57" s="519" t="s">
        <v>24649</v>
      </c>
      <c r="B57" s="35" t="s">
        <v>24625</v>
      </c>
      <c r="C57" s="35" t="s">
        <v>24650</v>
      </c>
      <c r="D57" s="520" t="str">
        <f t="shared" si="1"/>
        <v>C.13 C.13 Culverts, Pilings, Drains, &amp; Septic Tanks</v>
      </c>
      <c r="E57" s="58">
        <v>621900</v>
      </c>
      <c r="F57" s="521" t="str">
        <f t="shared" si="2"/>
        <v>621900 - Oper Supplies-Miscellaneous</v>
      </c>
    </row>
    <row r="58" spans="1:6">
      <c r="A58" s="519" t="s">
        <v>24651</v>
      </c>
      <c r="B58" s="35" t="s">
        <v>24625</v>
      </c>
      <c r="C58" s="35" t="s">
        <v>24652</v>
      </c>
      <c r="D58" s="520" t="str">
        <f t="shared" si="1"/>
        <v>C.14 C.14 Flood Control Services</v>
      </c>
      <c r="E58" s="58">
        <v>617900</v>
      </c>
      <c r="F58" s="521" t="str">
        <f t="shared" si="2"/>
        <v>617900 - Contract Svcs-Other-Misc</v>
      </c>
    </row>
    <row r="59" spans="1:6">
      <c r="A59" s="519" t="s">
        <v>24653</v>
      </c>
      <c r="B59" s="35" t="s">
        <v>24625</v>
      </c>
      <c r="C59" s="35" t="s">
        <v>24654</v>
      </c>
      <c r="D59" s="520" t="str">
        <f t="shared" si="1"/>
        <v>C.15 C.15 General Contracting Services</v>
      </c>
      <c r="E59" s="58">
        <v>617900</v>
      </c>
      <c r="F59" s="521" t="str">
        <f t="shared" si="2"/>
        <v>617900 - Contract Svcs-Other-Misc</v>
      </c>
    </row>
    <row r="60" spans="1:6">
      <c r="A60" s="519" t="s">
        <v>24655</v>
      </c>
      <c r="B60" s="35" t="s">
        <v>24625</v>
      </c>
      <c r="C60" s="35" t="s">
        <v>24656</v>
      </c>
      <c r="D60" s="520" t="str">
        <f t="shared" si="1"/>
        <v>C.16 C.16 Prefabricated Buildings &amp; Structures</v>
      </c>
      <c r="E60" s="58">
        <v>617900</v>
      </c>
      <c r="F60" s="521" t="str">
        <f t="shared" si="2"/>
        <v>617900 - Contract Svcs-Other-Misc</v>
      </c>
    </row>
    <row r="61" spans="1:6">
      <c r="A61" s="519" t="s">
        <v>24657</v>
      </c>
      <c r="B61" s="35" t="s">
        <v>24625</v>
      </c>
      <c r="C61" s="35" t="s">
        <v>24658</v>
      </c>
      <c r="D61" s="520" t="str">
        <f t="shared" si="1"/>
        <v>C.17 C.17 Road, Street, Highway, and Right-of-Way Construction Services</v>
      </c>
      <c r="E61" s="58">
        <v>617900</v>
      </c>
      <c r="F61" s="521" t="str">
        <f t="shared" si="2"/>
        <v>617900 - Contract Svcs-Other-Misc</v>
      </c>
    </row>
    <row r="62" spans="1:6">
      <c r="A62" s="519" t="s">
        <v>24659</v>
      </c>
      <c r="B62" s="35" t="s">
        <v>24625</v>
      </c>
      <c r="C62" s="35" t="s">
        <v>24660</v>
      </c>
      <c r="D62" s="520" t="str">
        <f t="shared" si="1"/>
        <v>C.18 C.18 Road, Street, Highway, and Right-of-Way Materials &amp; Equipment</v>
      </c>
      <c r="E62" s="58">
        <v>621900</v>
      </c>
      <c r="F62" s="521" t="str">
        <f t="shared" si="2"/>
        <v>621900 - Oper Supplies-Miscellaneous</v>
      </c>
    </row>
    <row r="63" spans="1:6">
      <c r="A63" s="519" t="s">
        <v>24661</v>
      </c>
      <c r="B63" s="35" t="s">
        <v>24625</v>
      </c>
      <c r="C63" s="35" t="s">
        <v>24662</v>
      </c>
      <c r="D63" s="520" t="str">
        <f t="shared" si="1"/>
        <v>C.19 C.19 Road, Street, Highway, and Right-of-Way Repair &amp; Maintenance Services</v>
      </c>
      <c r="E63" s="58">
        <v>617900</v>
      </c>
      <c r="F63" s="521" t="str">
        <f t="shared" si="2"/>
        <v>617900 - Contract Svcs-Other-Misc</v>
      </c>
    </row>
    <row r="64" spans="1:6">
      <c r="A64" s="519" t="s">
        <v>24663</v>
      </c>
      <c r="B64" s="35" t="s">
        <v>24664</v>
      </c>
      <c r="C64" s="35" t="s">
        <v>24665</v>
      </c>
      <c r="D64" s="520" t="str">
        <f t="shared" si="1"/>
        <v>CC.1 CC.1 Education &amp; Training Services</v>
      </c>
      <c r="E64" s="58">
        <v>617900</v>
      </c>
      <c r="F64" s="521" t="str">
        <f t="shared" si="2"/>
        <v>617900 - Contract Svcs-Other-Misc</v>
      </c>
    </row>
    <row r="65" spans="1:6">
      <c r="A65" s="519" t="s">
        <v>24666</v>
      </c>
      <c r="B65" s="35" t="s">
        <v>24664</v>
      </c>
      <c r="C65" s="35" t="s">
        <v>24667</v>
      </c>
      <c r="D65" s="520" t="str">
        <f t="shared" si="1"/>
        <v>CC.2 CC.2 Human Services</v>
      </c>
      <c r="E65" s="58">
        <v>617900</v>
      </c>
      <c r="F65" s="521" t="str">
        <f t="shared" si="2"/>
        <v>617900 - Contract Svcs-Other-Misc</v>
      </c>
    </row>
    <row r="66" spans="1:6">
      <c r="A66" s="519" t="s">
        <v>24668</v>
      </c>
      <c r="B66" s="35" t="s">
        <v>24664</v>
      </c>
      <c r="C66" s="35" t="s">
        <v>24669</v>
      </c>
      <c r="D66" s="520" t="str">
        <f t="shared" si="1"/>
        <v>CC.3 CC.3 Transitional Housing</v>
      </c>
      <c r="E66" s="58">
        <v>617900</v>
      </c>
      <c r="F66" s="521" t="str">
        <f t="shared" si="2"/>
        <v>617900 - Contract Svcs-Other-Misc</v>
      </c>
    </row>
    <row r="67" spans="1:6">
      <c r="A67" s="519" t="s">
        <v>24670</v>
      </c>
      <c r="B67" s="35" t="s">
        <v>24671</v>
      </c>
      <c r="C67" s="35" t="s">
        <v>24672</v>
      </c>
      <c r="D67" s="520" t="str">
        <f t="shared" si="1"/>
        <v>D.1 D.1 Demolition, Emergency Commercial</v>
      </c>
      <c r="E67" s="58">
        <v>621900</v>
      </c>
      <c r="F67" s="521" t="str">
        <f t="shared" si="2"/>
        <v>621900 - Oper Supplies-Miscellaneous</v>
      </c>
    </row>
    <row r="68" spans="1:6">
      <c r="A68" s="519" t="s">
        <v>24673</v>
      </c>
      <c r="B68" s="35" t="s">
        <v>24671</v>
      </c>
      <c r="C68" s="35" t="s">
        <v>24674</v>
      </c>
      <c r="D68" s="520" t="str">
        <f t="shared" si="1"/>
        <v>D.2 D.2 Demolition, Emergency Residential</v>
      </c>
      <c r="E68" s="58">
        <v>621900</v>
      </c>
      <c r="F68" s="521" t="str">
        <f t="shared" si="2"/>
        <v>621900 - Oper Supplies-Miscellaneous</v>
      </c>
    </row>
    <row r="69" spans="1:6">
      <c r="A69" s="519" t="s">
        <v>24675</v>
      </c>
      <c r="B69" s="35" t="s">
        <v>24671</v>
      </c>
      <c r="C69" s="35" t="s">
        <v>24676</v>
      </c>
      <c r="D69" s="520" t="str">
        <f t="shared" ref="D69:D132" si="3">_xlfn.TEXTJOIN(" ",TRUE,A69,C69)</f>
        <v>D.3 D.3 Demolition, Planned Commercial</v>
      </c>
      <c r="E69" s="58">
        <v>621900</v>
      </c>
      <c r="F69" s="521" t="str">
        <f t="shared" ref="F69:F132" si="4">VLOOKUP(E69,Object.Metadata,4,FALSE)</f>
        <v>621900 - Oper Supplies-Miscellaneous</v>
      </c>
    </row>
    <row r="70" spans="1:6">
      <c r="A70" s="519" t="s">
        <v>24677</v>
      </c>
      <c r="B70" s="35" t="s">
        <v>24671</v>
      </c>
      <c r="C70" s="35" t="s">
        <v>24678</v>
      </c>
      <c r="D70" s="520" t="str">
        <f t="shared" si="3"/>
        <v>D.4 D.4 Demolition, Planned Residential</v>
      </c>
      <c r="E70" s="58">
        <v>621900</v>
      </c>
      <c r="F70" s="521" t="str">
        <f t="shared" si="4"/>
        <v>621900 - Oper Supplies-Miscellaneous</v>
      </c>
    </row>
    <row r="71" spans="1:6">
      <c r="A71" s="519" t="s">
        <v>24679</v>
      </c>
      <c r="B71" s="35" t="s">
        <v>24671</v>
      </c>
      <c r="C71" s="35" t="s">
        <v>24680</v>
      </c>
      <c r="D71" s="520" t="str">
        <f t="shared" si="3"/>
        <v>D.5 D.5 Trashout</v>
      </c>
      <c r="E71" s="58">
        <v>621900</v>
      </c>
      <c r="F71" s="521" t="str">
        <f t="shared" si="4"/>
        <v>621900 - Oper Supplies-Miscellaneous</v>
      </c>
    </row>
    <row r="72" spans="1:6">
      <c r="A72" s="519" t="s">
        <v>24681</v>
      </c>
      <c r="B72" s="35" t="s">
        <v>24682</v>
      </c>
      <c r="C72" s="35" t="s">
        <v>24683</v>
      </c>
      <c r="D72" s="520" t="str">
        <f t="shared" si="3"/>
        <v>DD.1 DD.1 Dental Equipment &amp; Supplies</v>
      </c>
      <c r="E72" s="58">
        <v>621900</v>
      </c>
      <c r="F72" s="521" t="str">
        <f t="shared" si="4"/>
        <v>621900 - Oper Supplies-Miscellaneous</v>
      </c>
    </row>
    <row r="73" spans="1:6">
      <c r="A73" s="519" t="s">
        <v>24684</v>
      </c>
      <c r="B73" s="35" t="s">
        <v>24682</v>
      </c>
      <c r="C73" s="35" t="s">
        <v>24685</v>
      </c>
      <c r="D73" s="520" t="str">
        <f t="shared" si="3"/>
        <v>DD.2 DD.2 Drugs &amp; Pharmaceuticals</v>
      </c>
      <c r="E73" s="58">
        <v>621900</v>
      </c>
      <c r="F73" s="521" t="str">
        <f t="shared" si="4"/>
        <v>621900 - Oper Supplies-Miscellaneous</v>
      </c>
    </row>
    <row r="74" spans="1:6">
      <c r="A74" s="519" t="s">
        <v>24686</v>
      </c>
      <c r="B74" s="35" t="s">
        <v>24682</v>
      </c>
      <c r="C74" s="35" t="s">
        <v>24687</v>
      </c>
      <c r="D74" s="520" t="str">
        <f t="shared" si="3"/>
        <v>DD.3 DD.3 Health Inspection &amp; Testing Services</v>
      </c>
      <c r="E74" s="58">
        <v>617900</v>
      </c>
      <c r="F74" s="521" t="str">
        <f t="shared" si="4"/>
        <v>617900 - Contract Svcs-Other-Misc</v>
      </c>
    </row>
    <row r="75" spans="1:6">
      <c r="A75" s="519" t="s">
        <v>24688</v>
      </c>
      <c r="B75" s="35" t="s">
        <v>24682</v>
      </c>
      <c r="C75" s="35" t="s">
        <v>24689</v>
      </c>
      <c r="D75" s="520" t="str">
        <f t="shared" si="3"/>
        <v>DD.4 DD.4 Healthcare Consulting Services</v>
      </c>
      <c r="E75" s="58">
        <v>617900</v>
      </c>
      <c r="F75" s="521" t="str">
        <f t="shared" si="4"/>
        <v>617900 - Contract Svcs-Other-Misc</v>
      </c>
    </row>
    <row r="76" spans="1:6">
      <c r="A76" s="519" t="s">
        <v>24690</v>
      </c>
      <c r="B76" s="35" t="s">
        <v>24682</v>
      </c>
      <c r="C76" s="35" t="s">
        <v>24691</v>
      </c>
      <c r="D76" s="520" t="str">
        <f t="shared" si="3"/>
        <v>DD.5 DD.5 Healthcare Equipment Installation, Repair, &amp; Maintenance Services</v>
      </c>
      <c r="E76" s="58">
        <v>617900</v>
      </c>
      <c r="F76" s="521" t="str">
        <f t="shared" si="4"/>
        <v>617900 - Contract Svcs-Other-Misc</v>
      </c>
    </row>
    <row r="77" spans="1:6">
      <c r="A77" s="519" t="s">
        <v>24692</v>
      </c>
      <c r="B77" s="35" t="s">
        <v>24682</v>
      </c>
      <c r="C77" s="35" t="s">
        <v>24693</v>
      </c>
      <c r="D77" s="520" t="str">
        <f t="shared" si="3"/>
        <v>DD.6 DD.6 Healthcare Equipment, Instruments, &amp; Supplies</v>
      </c>
      <c r="E77" s="58">
        <v>621100</v>
      </c>
      <c r="F77" s="521" t="str">
        <f t="shared" si="4"/>
        <v>621100 - Oper Supplies-Medical</v>
      </c>
    </row>
    <row r="78" spans="1:6">
      <c r="A78" s="519" t="s">
        <v>24694</v>
      </c>
      <c r="B78" s="35" t="s">
        <v>24682</v>
      </c>
      <c r="C78" s="35" t="s">
        <v>24695</v>
      </c>
      <c r="D78" s="520" t="str">
        <f t="shared" si="3"/>
        <v>DD.7 DD.7 Healthcare Management Services</v>
      </c>
      <c r="E78" s="58">
        <v>617900</v>
      </c>
      <c r="F78" s="521" t="str">
        <f t="shared" si="4"/>
        <v>617900 - Contract Svcs-Other-Misc</v>
      </c>
    </row>
    <row r="79" spans="1:6">
      <c r="A79" s="519" t="s">
        <v>24696</v>
      </c>
      <c r="B79" s="35" t="s">
        <v>24682</v>
      </c>
      <c r="C79" s="35" t="s">
        <v>24697</v>
      </c>
      <c r="D79" s="520" t="str">
        <f t="shared" si="3"/>
        <v>DD.8 DD.8 Healthcare Services</v>
      </c>
      <c r="E79" s="58">
        <v>617900</v>
      </c>
      <c r="F79" s="521" t="str">
        <f t="shared" si="4"/>
        <v>617900 - Contract Svcs-Other-Misc</v>
      </c>
    </row>
    <row r="80" spans="1:6">
      <c r="A80" s="519" t="s">
        <v>24698</v>
      </c>
      <c r="B80" s="35" t="s">
        <v>24682</v>
      </c>
      <c r="C80" s="35" t="s">
        <v>24699</v>
      </c>
      <c r="D80" s="520" t="str">
        <f t="shared" si="3"/>
        <v>DD.9 DD.9 Laboratory Equipment &amp; Supplies</v>
      </c>
      <c r="E80" s="58">
        <v>621900</v>
      </c>
      <c r="F80" s="521" t="str">
        <f t="shared" si="4"/>
        <v>621900 - Oper Supplies-Miscellaneous</v>
      </c>
    </row>
    <row r="81" spans="1:6">
      <c r="A81" s="519" t="s">
        <v>24700</v>
      </c>
      <c r="B81" s="35" t="s">
        <v>24682</v>
      </c>
      <c r="C81" s="35" t="s">
        <v>24701</v>
      </c>
      <c r="D81" s="520" t="str">
        <f t="shared" si="3"/>
        <v>DD.10 DD.10 Optical Equipment &amp; Accessories</v>
      </c>
      <c r="E81" s="58">
        <v>621900</v>
      </c>
      <c r="F81" s="521" t="str">
        <f t="shared" si="4"/>
        <v>621900 - Oper Supplies-Miscellaneous</v>
      </c>
    </row>
    <row r="82" spans="1:6">
      <c r="A82" s="519" t="s">
        <v>24702</v>
      </c>
      <c r="B82" s="35" t="s">
        <v>24682</v>
      </c>
      <c r="C82" s="35" t="s">
        <v>24703</v>
      </c>
      <c r="D82" s="520" t="str">
        <f t="shared" si="3"/>
        <v>DD.11 DD.11 Personal Hygiene &amp; Grooming</v>
      </c>
      <c r="E82" s="58">
        <v>621900</v>
      </c>
      <c r="F82" s="521" t="str">
        <f t="shared" si="4"/>
        <v>621900 - Oper Supplies-Miscellaneous</v>
      </c>
    </row>
    <row r="83" spans="1:6">
      <c r="A83" s="519" t="s">
        <v>24704</v>
      </c>
      <c r="B83" s="35" t="s">
        <v>24682</v>
      </c>
      <c r="C83" s="35" t="s">
        <v>24705</v>
      </c>
      <c r="D83" s="520" t="str">
        <f t="shared" si="3"/>
        <v>DD.12 DD.12 Prosthetics, Hearing Aids, &amp; Auditory Testing</v>
      </c>
      <c r="E83" s="58">
        <v>621900</v>
      </c>
      <c r="F83" s="521" t="str">
        <f t="shared" si="4"/>
        <v>621900 - Oper Supplies-Miscellaneous</v>
      </c>
    </row>
    <row r="84" spans="1:6">
      <c r="A84" s="519" t="s">
        <v>24706</v>
      </c>
      <c r="B84" s="35" t="s">
        <v>24682</v>
      </c>
      <c r="C84" s="35" t="s">
        <v>24707</v>
      </c>
      <c r="D84" s="520" t="str">
        <f t="shared" si="3"/>
        <v>DD.13 DD.13 Radiology Equipment &amp; Supplies</v>
      </c>
      <c r="E84" s="58">
        <v>621900</v>
      </c>
      <c r="F84" s="521" t="str">
        <f t="shared" si="4"/>
        <v>621900 - Oper Supplies-Miscellaneous</v>
      </c>
    </row>
    <row r="85" spans="1:6">
      <c r="A85" s="519" t="s">
        <v>24708</v>
      </c>
      <c r="B85" s="35" t="s">
        <v>24682</v>
      </c>
      <c r="C85" s="35" t="s">
        <v>24709</v>
      </c>
      <c r="D85" s="520" t="str">
        <f t="shared" si="3"/>
        <v>DD.14 DD.14 Testing Instruments &amp; Equipment</v>
      </c>
      <c r="E85" s="58">
        <v>621900</v>
      </c>
      <c r="F85" s="521" t="str">
        <f t="shared" si="4"/>
        <v>621900 - Oper Supplies-Miscellaneous</v>
      </c>
    </row>
    <row r="86" spans="1:6">
      <c r="A86" s="519" t="s">
        <v>24710</v>
      </c>
      <c r="B86" s="35" t="s">
        <v>5705</v>
      </c>
      <c r="C86" s="35" t="s">
        <v>24711</v>
      </c>
      <c r="D86" s="520" t="str">
        <f t="shared" si="3"/>
        <v>E.1 E.1 Environmental &amp; Ecological Services</v>
      </c>
      <c r="E86" s="58">
        <v>617900</v>
      </c>
      <c r="F86" s="521" t="str">
        <f t="shared" si="4"/>
        <v>617900 - Contract Svcs-Other-Misc</v>
      </c>
    </row>
    <row r="87" spans="1:6">
      <c r="A87" s="519" t="s">
        <v>24712</v>
      </c>
      <c r="B87" s="35" t="s">
        <v>5705</v>
      </c>
      <c r="C87" s="35" t="s">
        <v>24713</v>
      </c>
      <c r="D87" s="520" t="str">
        <f t="shared" si="3"/>
        <v>E.2 E.2 Environmental Inspection &amp; Testing Services</v>
      </c>
      <c r="E87" s="58">
        <v>617900</v>
      </c>
      <c r="F87" s="521" t="str">
        <f t="shared" si="4"/>
        <v>617900 - Contract Svcs-Other-Misc</v>
      </c>
    </row>
    <row r="88" spans="1:6">
      <c r="A88" s="519" t="s">
        <v>24714</v>
      </c>
      <c r="B88" s="35" t="s">
        <v>5705</v>
      </c>
      <c r="C88" s="35" t="s">
        <v>24715</v>
      </c>
      <c r="D88" s="520" t="str">
        <f t="shared" si="3"/>
        <v>E.3 E.3 Hazards &amp; Abatement</v>
      </c>
      <c r="E88" s="58">
        <v>621900</v>
      </c>
      <c r="F88" s="521" t="str">
        <f t="shared" si="4"/>
        <v>621900 - Oper Supplies-Miscellaneous</v>
      </c>
    </row>
    <row r="89" spans="1:6">
      <c r="A89" s="519" t="s">
        <v>24716</v>
      </c>
      <c r="B89" s="35" t="s">
        <v>24717</v>
      </c>
      <c r="C89" s="35" t="s">
        <v>24718</v>
      </c>
      <c r="D89" s="520" t="str">
        <f t="shared" si="3"/>
        <v>EE.1 EE.1 Trash &amp; Recycling Pick-up Services</v>
      </c>
      <c r="E89" s="58">
        <v>617900</v>
      </c>
      <c r="F89" s="521" t="str">
        <f t="shared" si="4"/>
        <v>617900 - Contract Svcs-Other-Misc</v>
      </c>
    </row>
    <row r="90" spans="1:6">
      <c r="A90" s="519" t="s">
        <v>24719</v>
      </c>
      <c r="B90" s="35" t="s">
        <v>24717</v>
      </c>
      <c r="C90" s="35" t="s">
        <v>24720</v>
      </c>
      <c r="D90" s="520" t="str">
        <f t="shared" si="3"/>
        <v>EE.2 EE.2 Waste Disposal Services</v>
      </c>
      <c r="E90" s="58">
        <v>617900</v>
      </c>
      <c r="F90" s="521" t="str">
        <f t="shared" si="4"/>
        <v>617900 - Contract Svcs-Other-Misc</v>
      </c>
    </row>
    <row r="91" spans="1:6">
      <c r="A91" s="519" t="s">
        <v>24721</v>
      </c>
      <c r="B91" s="35" t="s">
        <v>24722</v>
      </c>
      <c r="C91" s="35" t="s">
        <v>24723</v>
      </c>
      <c r="D91" s="520" t="str">
        <f t="shared" si="3"/>
        <v>F.1 F.1 Catering</v>
      </c>
      <c r="E91" s="58">
        <v>617900</v>
      </c>
      <c r="F91" s="521" t="str">
        <f t="shared" si="4"/>
        <v>617900 - Contract Svcs-Other-Misc</v>
      </c>
    </row>
    <row r="92" spans="1:6">
      <c r="A92" s="519" t="s">
        <v>24724</v>
      </c>
      <c r="B92" s="35" t="s">
        <v>24722</v>
      </c>
      <c r="C92" s="35" t="s">
        <v>24725</v>
      </c>
      <c r="D92" s="520" t="str">
        <f t="shared" si="3"/>
        <v>F.2 F.2 Food &amp; Food-Related Services (EXCLUDING Catering)</v>
      </c>
      <c r="E92" s="58">
        <v>617900</v>
      </c>
      <c r="F92" s="521" t="str">
        <f t="shared" si="4"/>
        <v>617900 - Contract Svcs-Other-Misc</v>
      </c>
    </row>
    <row r="93" spans="1:6">
      <c r="A93" s="519" t="s">
        <v>24726</v>
      </c>
      <c r="B93" s="35" t="s">
        <v>24722</v>
      </c>
      <c r="C93" s="35" t="s">
        <v>24727</v>
      </c>
      <c r="D93" s="520" t="str">
        <f t="shared" si="3"/>
        <v>F.3 F.3 Kitchen Supplies</v>
      </c>
      <c r="E93" s="58">
        <v>621900</v>
      </c>
      <c r="F93" s="521" t="str">
        <f t="shared" si="4"/>
        <v>621900 - Oper Supplies-Miscellaneous</v>
      </c>
    </row>
    <row r="94" spans="1:6">
      <c r="A94" s="519" t="s">
        <v>24728</v>
      </c>
      <c r="B94" s="35" t="s">
        <v>24729</v>
      </c>
      <c r="C94" s="35" t="s">
        <v>24730</v>
      </c>
      <c r="D94" s="520" t="str">
        <f t="shared" si="3"/>
        <v>G.1 G.1 Chemicals, Gases, &amp; Associated Research, Equipment, &amp; Supplies</v>
      </c>
      <c r="E94" s="58">
        <v>621900</v>
      </c>
      <c r="F94" s="521" t="str">
        <f t="shared" si="4"/>
        <v>621900 - Oper Supplies-Miscellaneous</v>
      </c>
    </row>
    <row r="95" spans="1:6">
      <c r="A95" s="519" t="s">
        <v>24731</v>
      </c>
      <c r="B95" s="35" t="s">
        <v>21224</v>
      </c>
      <c r="C95" s="35" t="s">
        <v>24732</v>
      </c>
      <c r="D95" s="520" t="str">
        <f t="shared" si="3"/>
        <v>H.1 H.1 Audiovisual Equipment &amp; Supplies</v>
      </c>
      <c r="E95" s="58">
        <v>621900</v>
      </c>
      <c r="F95" s="521" t="str">
        <f t="shared" si="4"/>
        <v>621900 - Oper Supplies-Miscellaneous</v>
      </c>
    </row>
    <row r="96" spans="1:6">
      <c r="A96" s="519" t="s">
        <v>24733</v>
      </c>
      <c r="B96" s="35" t="s">
        <v>21224</v>
      </c>
      <c r="C96" s="35" t="s">
        <v>24734</v>
      </c>
      <c r="D96" s="520" t="str">
        <f t="shared" si="3"/>
        <v>H.2 H.2 Elections Equipment (EXCLUDING ballots &amp; other Printing &amp; Copying Services)</v>
      </c>
      <c r="E96" s="58">
        <v>617900</v>
      </c>
      <c r="F96" s="521" t="str">
        <f t="shared" si="4"/>
        <v>617900 - Contract Svcs-Other-Misc</v>
      </c>
    </row>
    <row r="97" spans="1:6">
      <c r="A97" s="519" t="s">
        <v>24735</v>
      </c>
      <c r="B97" s="35" t="s">
        <v>21224</v>
      </c>
      <c r="C97" s="35" t="s">
        <v>24736</v>
      </c>
      <c r="D97" s="520" t="str">
        <f t="shared" si="3"/>
        <v>H.3 H.3 Information Technology Consulting Services</v>
      </c>
      <c r="E97" s="58">
        <v>617900</v>
      </c>
      <c r="F97" s="521" t="str">
        <f t="shared" si="4"/>
        <v>617900 - Contract Svcs-Other-Misc</v>
      </c>
    </row>
    <row r="98" spans="1:6">
      <c r="A98" s="519" t="s">
        <v>24737</v>
      </c>
      <c r="B98" s="35" t="s">
        <v>21224</v>
      </c>
      <c r="C98" s="35" t="s">
        <v>136</v>
      </c>
      <c r="D98" s="520" t="str">
        <f t="shared" si="3"/>
        <v>H.4 H.4 Information Technology Hardware, Accessories, &amp; Supplies</v>
      </c>
      <c r="E98" s="58">
        <v>622301</v>
      </c>
      <c r="F98" s="521" t="str">
        <f t="shared" si="4"/>
        <v>622301 - Hardware Maintenance</v>
      </c>
    </row>
    <row r="99" spans="1:6">
      <c r="A99" s="519" t="s">
        <v>24738</v>
      </c>
      <c r="B99" s="35" t="s">
        <v>21224</v>
      </c>
      <c r="C99" s="35" t="s">
        <v>24739</v>
      </c>
      <c r="D99" s="520" t="str">
        <f t="shared" si="3"/>
        <v>H.5 H.5 Information Technology Managed &amp; Professional Services</v>
      </c>
      <c r="E99" s="58">
        <v>617900</v>
      </c>
      <c r="F99" s="521" t="str">
        <f t="shared" si="4"/>
        <v>617900 - Contract Svcs-Other-Misc</v>
      </c>
    </row>
    <row r="100" spans="1:6">
      <c r="A100" s="519" t="s">
        <v>24740</v>
      </c>
      <c r="B100" s="35" t="s">
        <v>21224</v>
      </c>
      <c r="C100" s="35" t="s">
        <v>142</v>
      </c>
      <c r="D100" s="520" t="str">
        <f t="shared" si="3"/>
        <v>H.6 H.6 Information Technology Software - Services</v>
      </c>
      <c r="E100" s="58">
        <v>617900</v>
      </c>
      <c r="F100" s="521" t="str">
        <f t="shared" si="4"/>
        <v>617900 - Contract Svcs-Other-Misc</v>
      </c>
    </row>
    <row r="101" spans="1:6">
      <c r="A101" s="519" t="s">
        <v>24741</v>
      </c>
      <c r="B101" s="35" t="s">
        <v>21224</v>
      </c>
      <c r="C101" s="35" t="s">
        <v>139</v>
      </c>
      <c r="D101" s="520" t="str">
        <f t="shared" si="3"/>
        <v>H.7 H.7 Information Technology Software - Programs &amp; Supplies</v>
      </c>
      <c r="E101" s="58">
        <v>622302</v>
      </c>
      <c r="F101" s="521" t="str">
        <f t="shared" si="4"/>
        <v>622302 - Software Maintenance</v>
      </c>
    </row>
    <row r="102" spans="1:6">
      <c r="A102" s="519" t="s">
        <v>24742</v>
      </c>
      <c r="B102" s="35" t="s">
        <v>21224</v>
      </c>
      <c r="C102" s="35" t="s">
        <v>24743</v>
      </c>
      <c r="D102" s="520" t="str">
        <f t="shared" si="3"/>
        <v>H.8 H.8 Information Technology Supplemental Staffing Services</v>
      </c>
      <c r="E102" s="58">
        <v>627140</v>
      </c>
      <c r="F102" s="521" t="str">
        <f t="shared" si="4"/>
        <v>627140 - Pur Svcs-Staff Services</v>
      </c>
    </row>
    <row r="103" spans="1:6">
      <c r="A103" s="519" t="s">
        <v>24744</v>
      </c>
      <c r="B103" s="35" t="s">
        <v>21224</v>
      </c>
      <c r="C103" s="35" t="s">
        <v>24745</v>
      </c>
      <c r="D103" s="520" t="str">
        <f t="shared" si="3"/>
        <v>H.9 H.9 Internet, Cell Phones, &amp; Cellular Services</v>
      </c>
      <c r="E103" s="58">
        <v>626700</v>
      </c>
      <c r="F103" s="521" t="str">
        <f t="shared" si="4"/>
        <v>626700 - Telecommunications</v>
      </c>
    </row>
    <row r="104" spans="1:6">
      <c r="A104" s="519" t="s">
        <v>24746</v>
      </c>
      <c r="B104" s="35" t="s">
        <v>21224</v>
      </c>
      <c r="C104" s="35" t="s">
        <v>24747</v>
      </c>
      <c r="D104" s="520" t="str">
        <f t="shared" si="3"/>
        <v>H.10 H.10 VOIP Phones</v>
      </c>
      <c r="E104" s="58">
        <v>621900</v>
      </c>
      <c r="F104" s="521" t="str">
        <f t="shared" si="4"/>
        <v>621900 - Oper Supplies-Miscellaneous</v>
      </c>
    </row>
    <row r="105" spans="1:6">
      <c r="A105" s="519" t="s">
        <v>24748</v>
      </c>
      <c r="B105" s="35" t="s">
        <v>21224</v>
      </c>
      <c r="C105" s="35" t="s">
        <v>24749</v>
      </c>
      <c r="D105" s="520" t="str">
        <f t="shared" si="3"/>
        <v>H.11 H.11 Telecommunications &amp; Radio - Services</v>
      </c>
      <c r="E105" s="58">
        <v>626700</v>
      </c>
      <c r="F105" s="521" t="str">
        <f t="shared" si="4"/>
        <v>626700 - Telecommunications</v>
      </c>
    </row>
    <row r="106" spans="1:6">
      <c r="A106" s="519" t="s">
        <v>24750</v>
      </c>
      <c r="B106" s="35" t="s">
        <v>21224</v>
      </c>
      <c r="C106" s="35" t="s">
        <v>24751</v>
      </c>
      <c r="D106" s="520" t="str">
        <f t="shared" si="3"/>
        <v>H.12 H.12 Telecommunications &amp; Radio - Supplies</v>
      </c>
      <c r="E106" s="58">
        <v>621900</v>
      </c>
      <c r="F106" s="521" t="str">
        <f t="shared" si="4"/>
        <v>621900 - Oper Supplies-Miscellaneous</v>
      </c>
    </row>
    <row r="107" spans="1:6">
      <c r="A107" s="519" t="s">
        <v>24752</v>
      </c>
      <c r="B107" s="35" t="s">
        <v>24753</v>
      </c>
      <c r="C107" s="35" t="s">
        <v>24754</v>
      </c>
      <c r="D107" s="520" t="str">
        <f t="shared" si="3"/>
        <v>I.1 I.1 Industrial Machinery</v>
      </c>
      <c r="E107" s="58">
        <v>621900</v>
      </c>
      <c r="F107" s="521" t="str">
        <f t="shared" si="4"/>
        <v>621900 - Oper Supplies-Miscellaneous</v>
      </c>
    </row>
    <row r="108" spans="1:6">
      <c r="A108" s="519" t="s">
        <v>24755</v>
      </c>
      <c r="B108" s="35" t="s">
        <v>24753</v>
      </c>
      <c r="C108" s="35" t="s">
        <v>24756</v>
      </c>
      <c r="D108" s="520" t="str">
        <f t="shared" si="3"/>
        <v>I.2 I.2 Large Industry (inc. Power Plants &amp; Refineries) Repair &amp; Maintenance Services</v>
      </c>
      <c r="E108" s="58">
        <v>617900</v>
      </c>
      <c r="F108" s="521" t="str">
        <f t="shared" si="4"/>
        <v>617900 - Contract Svcs-Other-Misc</v>
      </c>
    </row>
    <row r="109" spans="1:6">
      <c r="A109" s="519" t="s">
        <v>24757</v>
      </c>
      <c r="B109" s="35" t="s">
        <v>24753</v>
      </c>
      <c r="C109" s="35" t="s">
        <v>24758</v>
      </c>
      <c r="D109" s="520" t="str">
        <f t="shared" si="3"/>
        <v>I.3 I.3 Power Generators, Power Transmission, &amp; Associated Equipment &amp; Supplies</v>
      </c>
      <c r="E109" s="58">
        <v>621900</v>
      </c>
      <c r="F109" s="521" t="str">
        <f t="shared" si="4"/>
        <v>621900 - Oper Supplies-Miscellaneous</v>
      </c>
    </row>
    <row r="110" spans="1:6">
      <c r="A110" s="519" t="s">
        <v>24759</v>
      </c>
      <c r="B110" s="35" t="s">
        <v>24753</v>
      </c>
      <c r="C110" s="35" t="s">
        <v>24760</v>
      </c>
      <c r="D110" s="520" t="str">
        <f t="shared" si="3"/>
        <v>I.4 I.4 Power Plant Equipment &amp; Supplies</v>
      </c>
      <c r="E110" s="58">
        <v>621900</v>
      </c>
      <c r="F110" s="521" t="str">
        <f t="shared" si="4"/>
        <v>621900 - Oper Supplies-Miscellaneous</v>
      </c>
    </row>
    <row r="111" spans="1:6">
      <c r="A111" s="519" t="s">
        <v>24761</v>
      </c>
      <c r="B111" s="35" t="s">
        <v>24762</v>
      </c>
      <c r="C111" s="35" t="s">
        <v>24763</v>
      </c>
      <c r="D111" s="520" t="str">
        <f t="shared" si="3"/>
        <v>J.1 J.1 Arts &amp; Culture Goods &amp; Services (eg. custom artwork, storytelling, etc.)</v>
      </c>
      <c r="E111" s="58">
        <v>617900</v>
      </c>
      <c r="F111" s="521" t="str">
        <f t="shared" si="4"/>
        <v>617900 - Contract Svcs-Other-Misc</v>
      </c>
    </row>
    <row r="112" spans="1:6">
      <c r="A112" s="519" t="s">
        <v>24764</v>
      </c>
      <c r="B112" s="35" t="s">
        <v>24762</v>
      </c>
      <c r="C112" s="35" t="s">
        <v>24765</v>
      </c>
      <c r="D112" s="520" t="str">
        <f t="shared" si="3"/>
        <v>J.2 J.2 Badges, Emblems, Tags, &amp; Jewelry</v>
      </c>
      <c r="E112" s="58">
        <v>621900</v>
      </c>
      <c r="F112" s="521" t="str">
        <f t="shared" si="4"/>
        <v>621900 - Oper Supplies-Miscellaneous</v>
      </c>
    </row>
    <row r="113" spans="1:6">
      <c r="A113" s="519" t="s">
        <v>24766</v>
      </c>
      <c r="B113" s="35" t="s">
        <v>24762</v>
      </c>
      <c r="C113" s="35" t="s">
        <v>24767</v>
      </c>
      <c r="D113" s="520" t="str">
        <f t="shared" si="3"/>
        <v>J.3 J.3 Crafts &amp; Decorations</v>
      </c>
      <c r="E113" s="58">
        <v>621900</v>
      </c>
      <c r="F113" s="521" t="str">
        <f t="shared" si="4"/>
        <v>621900 - Oper Supplies-Miscellaneous</v>
      </c>
    </row>
    <row r="114" spans="1:6">
      <c r="A114" s="519" t="s">
        <v>24768</v>
      </c>
      <c r="B114" s="35" t="s">
        <v>24762</v>
      </c>
      <c r="C114" s="35" t="s">
        <v>24769</v>
      </c>
      <c r="D114" s="520" t="str">
        <f t="shared" si="3"/>
        <v>J.4 J.4 Entertainment</v>
      </c>
      <c r="E114" s="58">
        <v>617900</v>
      </c>
      <c r="F114" s="521" t="str">
        <f t="shared" si="4"/>
        <v>617900 - Contract Svcs-Other-Misc</v>
      </c>
    </row>
    <row r="115" spans="1:6">
      <c r="A115" s="519" t="s">
        <v>24770</v>
      </c>
      <c r="B115" s="35" t="s">
        <v>24762</v>
      </c>
      <c r="C115" s="35" t="s">
        <v>24771</v>
      </c>
      <c r="D115" s="520" t="str">
        <f t="shared" si="3"/>
        <v>J.5 J.5 Event Management Services &amp; Equipment Rentals &amp; Leases (Tents, Chairs, Sound Stages, etc.)</v>
      </c>
      <c r="E115" s="58">
        <v>617900</v>
      </c>
      <c r="F115" s="521" t="str">
        <f t="shared" si="4"/>
        <v>617900 - Contract Svcs-Other-Misc</v>
      </c>
    </row>
    <row r="116" spans="1:6">
      <c r="A116" s="519" t="s">
        <v>24772</v>
      </c>
      <c r="B116" s="35" t="s">
        <v>24762</v>
      </c>
      <c r="C116" s="35" t="s">
        <v>24773</v>
      </c>
      <c r="D116" s="520" t="str">
        <f t="shared" si="3"/>
        <v>J.6 J.6 Musical Instruments &amp; Accessories</v>
      </c>
      <c r="E116" s="58">
        <v>621900</v>
      </c>
      <c r="F116" s="521" t="str">
        <f t="shared" si="4"/>
        <v>621900 - Oper Supplies-Miscellaneous</v>
      </c>
    </row>
    <row r="117" spans="1:6">
      <c r="A117" s="519" t="s">
        <v>24774</v>
      </c>
      <c r="B117" s="35" t="s">
        <v>24762</v>
      </c>
      <c r="C117" s="35" t="s">
        <v>24775</v>
      </c>
      <c r="D117" s="520" t="str">
        <f t="shared" si="3"/>
        <v>J.7 J.7 Promotional Items &amp; Awards</v>
      </c>
      <c r="E117" s="58">
        <v>621900</v>
      </c>
      <c r="F117" s="521" t="str">
        <f t="shared" si="4"/>
        <v>621900 - Oper Supplies-Miscellaneous</v>
      </c>
    </row>
    <row r="118" spans="1:6">
      <c r="A118" s="519" t="s">
        <v>24776</v>
      </c>
      <c r="B118" s="35" t="s">
        <v>24762</v>
      </c>
      <c r="C118" s="35" t="s">
        <v>24777</v>
      </c>
      <c r="D118" s="520" t="str">
        <f t="shared" si="3"/>
        <v>J.8 J.8 Theater Equipment &amp; Supplies</v>
      </c>
      <c r="E118" s="58">
        <v>621900</v>
      </c>
      <c r="F118" s="521" t="str">
        <f t="shared" si="4"/>
        <v>621900 - Oper Supplies-Miscellaneous</v>
      </c>
    </row>
    <row r="119" spans="1:6">
      <c r="A119" s="519" t="s">
        <v>24778</v>
      </c>
      <c r="B119" s="35" t="s">
        <v>24779</v>
      </c>
      <c r="C119" s="35" t="s">
        <v>24780</v>
      </c>
      <c r="D119" s="520" t="str">
        <f t="shared" si="3"/>
        <v>K.1 K.1 Real Estate, Appraisal, &amp; Zoning Services</v>
      </c>
      <c r="E119" s="58">
        <v>617900</v>
      </c>
      <c r="F119" s="521" t="str">
        <f t="shared" si="4"/>
        <v>617900 - Contract Svcs-Other-Misc</v>
      </c>
    </row>
    <row r="120" spans="1:6">
      <c r="A120" s="519" t="s">
        <v>24781</v>
      </c>
      <c r="B120" s="35" t="s">
        <v>24779</v>
      </c>
      <c r="C120" s="35" t="s">
        <v>24782</v>
      </c>
      <c r="D120" s="520" t="str">
        <f t="shared" si="3"/>
        <v>K.2 K.2 Urban Planning &amp; Community Development Consulting Services</v>
      </c>
      <c r="E120" s="58">
        <v>617900</v>
      </c>
      <c r="F120" s="521" t="str">
        <f t="shared" si="4"/>
        <v>617900 - Contract Svcs-Other-Misc</v>
      </c>
    </row>
    <row r="121" spans="1:6">
      <c r="A121" s="519" t="s">
        <v>24783</v>
      </c>
      <c r="B121" s="35" t="s">
        <v>24784</v>
      </c>
      <c r="C121" s="35" t="s">
        <v>24785</v>
      </c>
      <c r="D121" s="520" t="str">
        <f t="shared" si="3"/>
        <v>L.1 L.1 Building &amp; Property Rentals &amp; Leases</v>
      </c>
      <c r="E121" s="58">
        <v>626400</v>
      </c>
      <c r="F121" s="521" t="str">
        <f t="shared" si="4"/>
        <v>626400 - Rentals- Buildings</v>
      </c>
    </row>
    <row r="122" spans="1:6">
      <c r="A122" s="519" t="s">
        <v>24786</v>
      </c>
      <c r="B122" s="35" t="s">
        <v>24784</v>
      </c>
      <c r="C122" s="35" t="s">
        <v>24787</v>
      </c>
      <c r="D122" s="520" t="str">
        <f t="shared" si="3"/>
        <v>L.2 L.2 Equipment Rentals &amp; Leases</v>
      </c>
      <c r="E122" s="58">
        <v>626435</v>
      </c>
      <c r="F122" s="521" t="str">
        <f t="shared" si="4"/>
        <v>626435 - Rentals - Lease of Equipment</v>
      </c>
    </row>
    <row r="123" spans="1:6">
      <c r="A123" s="519" t="s">
        <v>24788</v>
      </c>
      <c r="B123" s="35" t="s">
        <v>24784</v>
      </c>
      <c r="C123" s="35" t="s">
        <v>24789</v>
      </c>
      <c r="D123" s="520" t="str">
        <f t="shared" si="3"/>
        <v>L.3 L.3 Portable Toilet Rentals &amp; Leases</v>
      </c>
      <c r="E123" s="58">
        <v>621900</v>
      </c>
      <c r="F123" s="521" t="str">
        <f t="shared" si="4"/>
        <v>621900 - Oper Supplies-Miscellaneous</v>
      </c>
    </row>
    <row r="124" spans="1:6">
      <c r="A124" s="519" t="s">
        <v>24790</v>
      </c>
      <c r="B124" s="35" t="s">
        <v>24784</v>
      </c>
      <c r="C124" s="35" t="s">
        <v>24791</v>
      </c>
      <c r="D124" s="520" t="str">
        <f t="shared" si="3"/>
        <v>L.4 L.4 Rentals &amp; Leases, Other - Services</v>
      </c>
      <c r="E124" s="58">
        <v>617900</v>
      </c>
      <c r="F124" s="521" t="str">
        <f t="shared" si="4"/>
        <v>617900 - Contract Svcs-Other-Misc</v>
      </c>
    </row>
    <row r="125" spans="1:6">
      <c r="A125" s="519" t="s">
        <v>24792</v>
      </c>
      <c r="B125" s="35" t="s">
        <v>24784</v>
      </c>
      <c r="C125" s="35" t="s">
        <v>24793</v>
      </c>
      <c r="D125" s="520" t="str">
        <f t="shared" si="3"/>
        <v>L.5 L.5 Rentals &amp; Leases, Other - Supplies</v>
      </c>
      <c r="E125" s="58">
        <v>626435</v>
      </c>
      <c r="F125" s="521" t="str">
        <f t="shared" si="4"/>
        <v>626435 - Rentals - Lease of Equipment</v>
      </c>
    </row>
    <row r="126" spans="1:6">
      <c r="A126" s="519" t="s">
        <v>24794</v>
      </c>
      <c r="B126" s="35" t="s">
        <v>24784</v>
      </c>
      <c r="C126" s="35" t="s">
        <v>24795</v>
      </c>
      <c r="D126" s="520" t="str">
        <f t="shared" si="3"/>
        <v>L.6 L.6 Sign &amp; Message Board Rentals &amp; Leases</v>
      </c>
      <c r="E126" s="58">
        <v>626435</v>
      </c>
      <c r="F126" s="521" t="str">
        <f t="shared" si="4"/>
        <v>626435 - Rentals - Lease of Equipment</v>
      </c>
    </row>
    <row r="127" spans="1:6">
      <c r="A127" s="519" t="s">
        <v>24796</v>
      </c>
      <c r="B127" s="35" t="s">
        <v>24797</v>
      </c>
      <c r="C127" s="35" t="s">
        <v>24798</v>
      </c>
      <c r="D127" s="520" t="str">
        <f t="shared" si="3"/>
        <v>M.1 M.1 Advertising &amp; Marketing - Services</v>
      </c>
      <c r="E127" s="58">
        <v>626010</v>
      </c>
      <c r="F127" s="521" t="str">
        <f t="shared" si="4"/>
        <v>626010 - Advertising</v>
      </c>
    </row>
    <row r="128" spans="1:6">
      <c r="A128" s="519" t="s">
        <v>24799</v>
      </c>
      <c r="B128" s="35" t="s">
        <v>24797</v>
      </c>
      <c r="C128" s="35" t="s">
        <v>24800</v>
      </c>
      <c r="D128" s="520" t="str">
        <f t="shared" si="3"/>
        <v>M.2 M.2 Advertising &amp; Marketing - Supplies</v>
      </c>
      <c r="E128" s="58">
        <v>621900</v>
      </c>
      <c r="F128" s="521" t="str">
        <f t="shared" si="4"/>
        <v>621900 - Oper Supplies-Miscellaneous</v>
      </c>
    </row>
    <row r="129" spans="1:6">
      <c r="A129" s="519" t="s">
        <v>24801</v>
      </c>
      <c r="B129" s="35" t="s">
        <v>24797</v>
      </c>
      <c r="C129" s="35" t="s">
        <v>24802</v>
      </c>
      <c r="D129" s="520" t="str">
        <f t="shared" si="3"/>
        <v>M.3 M.3 Book Binding &amp; Repairing Supplies &amp; Services</v>
      </c>
      <c r="E129" s="58">
        <v>617900</v>
      </c>
      <c r="F129" s="521" t="str">
        <f t="shared" si="4"/>
        <v>617900 - Contract Svcs-Other-Misc</v>
      </c>
    </row>
    <row r="130" spans="1:6">
      <c r="A130" s="519" t="s">
        <v>24803</v>
      </c>
      <c r="B130" s="35" t="s">
        <v>24797</v>
      </c>
      <c r="C130" s="35" t="s">
        <v>24804</v>
      </c>
      <c r="D130" s="520" t="str">
        <f t="shared" si="3"/>
        <v>M.4 M.4 Communications &amp; Media Services</v>
      </c>
      <c r="E130" s="58">
        <v>626010</v>
      </c>
      <c r="F130" s="521" t="str">
        <f t="shared" si="4"/>
        <v>626010 - Advertising</v>
      </c>
    </row>
    <row r="131" spans="1:6">
      <c r="A131" s="519" t="s">
        <v>24805</v>
      </c>
      <c r="B131" s="35" t="s">
        <v>24797</v>
      </c>
      <c r="C131" s="35" t="s">
        <v>24806</v>
      </c>
      <c r="D131" s="520" t="str">
        <f t="shared" si="3"/>
        <v>M.5 M.5 Etchings &amp; Photoengraving - Services</v>
      </c>
      <c r="E131" s="58">
        <v>617900</v>
      </c>
      <c r="F131" s="521" t="str">
        <f t="shared" si="4"/>
        <v>617900 - Contract Svcs-Other-Misc</v>
      </c>
    </row>
    <row r="132" spans="1:6">
      <c r="A132" s="519" t="s">
        <v>24807</v>
      </c>
      <c r="B132" s="35" t="s">
        <v>24797</v>
      </c>
      <c r="C132" s="35" t="s">
        <v>24808</v>
      </c>
      <c r="D132" s="520" t="str">
        <f t="shared" si="3"/>
        <v>M.6 M.6 Etchings &amp; Photoengraving - Supplies</v>
      </c>
      <c r="E132" s="58">
        <v>621900</v>
      </c>
      <c r="F132" s="521" t="str">
        <f t="shared" si="4"/>
        <v>621900 - Oper Supplies-Miscellaneous</v>
      </c>
    </row>
    <row r="133" spans="1:6">
      <c r="A133" s="519" t="s">
        <v>24809</v>
      </c>
      <c r="B133" s="35" t="s">
        <v>24797</v>
      </c>
      <c r="C133" s="35" t="s">
        <v>24810</v>
      </c>
      <c r="D133" s="520" t="str">
        <f t="shared" ref="D133:D196" si="5">_xlfn.TEXTJOIN(" ",TRUE,A133,C133)</f>
        <v>M.7 M.7 Library &amp; Archive Equipment &amp; Supplies</v>
      </c>
      <c r="E133" s="58">
        <v>621900</v>
      </c>
      <c r="F133" s="521" t="str">
        <f t="shared" ref="F133:F196" si="6">VLOOKUP(E133,Object.Metadata,4,FALSE)</f>
        <v>621900 - Oper Supplies-Miscellaneous</v>
      </c>
    </row>
    <row r="134" spans="1:6">
      <c r="A134" s="519" t="s">
        <v>24811</v>
      </c>
      <c r="B134" s="35" t="s">
        <v>24797</v>
      </c>
      <c r="C134" s="35" t="s">
        <v>24812</v>
      </c>
      <c r="D134" s="520" t="str">
        <f t="shared" si="5"/>
        <v>M.8 M.8 Library &amp; Archive Services</v>
      </c>
      <c r="E134" s="58">
        <v>617900</v>
      </c>
      <c r="F134" s="521" t="str">
        <f t="shared" si="6"/>
        <v>617900 - Contract Svcs-Other-Misc</v>
      </c>
    </row>
    <row r="135" spans="1:6">
      <c r="A135" s="519" t="s">
        <v>24813</v>
      </c>
      <c r="B135" s="35" t="s">
        <v>24797</v>
      </c>
      <c r="C135" s="35" t="s">
        <v>24814</v>
      </c>
      <c r="D135" s="520" t="str">
        <f t="shared" si="5"/>
        <v>M.9 M.9 Photography Supplies &amp; Services</v>
      </c>
      <c r="E135" s="58">
        <v>617900</v>
      </c>
      <c r="F135" s="521" t="str">
        <f t="shared" si="6"/>
        <v>617900 - Contract Svcs-Other-Misc</v>
      </c>
    </row>
    <row r="136" spans="1:6">
      <c r="A136" s="519" t="s">
        <v>24815</v>
      </c>
      <c r="B136" s="35" t="s">
        <v>24797</v>
      </c>
      <c r="C136" s="35" t="s">
        <v>24816</v>
      </c>
      <c r="D136" s="520" t="str">
        <f t="shared" si="5"/>
        <v>M.10 M.10 Publications &amp; Audiovisual Materials</v>
      </c>
      <c r="E136" s="58">
        <v>626010</v>
      </c>
      <c r="F136" s="521" t="str">
        <f t="shared" si="6"/>
        <v>626010 - Advertising</v>
      </c>
    </row>
    <row r="137" spans="1:6">
      <c r="A137" s="519" t="s">
        <v>24817</v>
      </c>
      <c r="B137" s="35" t="s">
        <v>24797</v>
      </c>
      <c r="C137" s="35" t="s">
        <v>24818</v>
      </c>
      <c r="D137" s="520" t="str">
        <f t="shared" si="5"/>
        <v>M.11 M.11 Transcription Services</v>
      </c>
      <c r="E137" s="58">
        <v>617900</v>
      </c>
      <c r="F137" s="521" t="str">
        <f t="shared" si="6"/>
        <v>617900 - Contract Svcs-Other-Misc</v>
      </c>
    </row>
    <row r="138" spans="1:6">
      <c r="A138" s="519" t="s">
        <v>24819</v>
      </c>
      <c r="B138" s="35" t="s">
        <v>24797</v>
      </c>
      <c r="C138" s="35" t="s">
        <v>126</v>
      </c>
      <c r="D138" s="520" t="str">
        <f t="shared" si="5"/>
        <v>M.12 M.12 Translation, Interpretation, Writing, &amp; Other Language Services</v>
      </c>
      <c r="E138" s="58">
        <v>617900</v>
      </c>
      <c r="F138" s="521" t="str">
        <f t="shared" si="6"/>
        <v>617900 - Contract Svcs-Other-Misc</v>
      </c>
    </row>
    <row r="139" spans="1:6">
      <c r="A139" s="519" t="s">
        <v>24820</v>
      </c>
      <c r="B139" s="35" t="s">
        <v>24797</v>
      </c>
      <c r="C139" s="35" t="s">
        <v>24821</v>
      </c>
      <c r="D139" s="520" t="str">
        <f t="shared" si="5"/>
        <v>M.13 M.13 Videography &amp; Audio Recording Services</v>
      </c>
      <c r="E139" s="58">
        <v>617900</v>
      </c>
      <c r="F139" s="521" t="str">
        <f t="shared" si="6"/>
        <v>617900 - Contract Svcs-Other-Misc</v>
      </c>
    </row>
    <row r="140" spans="1:6">
      <c r="A140" s="519" t="s">
        <v>24822</v>
      </c>
      <c r="B140" s="35" t="s">
        <v>24823</v>
      </c>
      <c r="C140" s="35" t="s">
        <v>24824</v>
      </c>
      <c r="D140" s="520" t="str">
        <f t="shared" si="5"/>
        <v>N.1 N.1 Energy &amp; Sustainability Consulting Services</v>
      </c>
      <c r="E140" s="58">
        <v>617900</v>
      </c>
      <c r="F140" s="521" t="str">
        <f t="shared" si="6"/>
        <v>617900 - Contract Svcs-Other-Misc</v>
      </c>
    </row>
    <row r="141" spans="1:6">
      <c r="A141" s="519" t="s">
        <v>24825</v>
      </c>
      <c r="B141" s="35" t="s">
        <v>24823</v>
      </c>
      <c r="C141" s="35" t="s">
        <v>24826</v>
      </c>
      <c r="D141" s="520" t="str">
        <f t="shared" si="5"/>
        <v>N.2 N.2 Renewable Energy Equipment</v>
      </c>
      <c r="E141" s="58">
        <v>621900</v>
      </c>
      <c r="F141" s="521" t="str">
        <f t="shared" si="6"/>
        <v>621900 - Oper Supplies-Miscellaneous</v>
      </c>
    </row>
    <row r="142" spans="1:6">
      <c r="A142" s="519" t="s">
        <v>24827</v>
      </c>
      <c r="B142" s="35" t="s">
        <v>24828</v>
      </c>
      <c r="C142" s="35" t="s">
        <v>24829</v>
      </c>
      <c r="D142" s="520" t="str">
        <f t="shared" si="5"/>
        <v>O.1 O.1 Clocks, Timers, Watches, &amp; Associated Equipment</v>
      </c>
      <c r="E142" s="58">
        <v>621900</v>
      </c>
      <c r="F142" s="521" t="str">
        <f t="shared" si="6"/>
        <v>621900 - Oper Supplies-Miscellaneous</v>
      </c>
    </row>
    <row r="143" spans="1:6">
      <c r="A143" s="519" t="s">
        <v>24830</v>
      </c>
      <c r="B143" s="35" t="s">
        <v>24828</v>
      </c>
      <c r="C143" s="35" t="s">
        <v>24831</v>
      </c>
      <c r="D143" s="520" t="str">
        <f t="shared" si="5"/>
        <v>O.2 O.2 Cutlery, Dishes, &amp; Glassware</v>
      </c>
      <c r="E143" s="58">
        <v>621900</v>
      </c>
      <c r="F143" s="521" t="str">
        <f t="shared" si="6"/>
        <v>621900 - Oper Supplies-Miscellaneous</v>
      </c>
    </row>
    <row r="144" spans="1:6">
      <c r="A144" s="519" t="s">
        <v>24832</v>
      </c>
      <c r="B144" s="35" t="s">
        <v>24828</v>
      </c>
      <c r="C144" s="35" t="s">
        <v>24833</v>
      </c>
      <c r="D144" s="520" t="str">
        <f t="shared" si="5"/>
        <v>O.3 O.3 Disposable Paper &amp; Plastic Products</v>
      </c>
      <c r="E144" s="58">
        <v>621900</v>
      </c>
      <c r="F144" s="521" t="str">
        <f t="shared" si="6"/>
        <v>621900 - Oper Supplies-Miscellaneous</v>
      </c>
    </row>
    <row r="145" spans="1:6">
      <c r="A145" s="519" t="s">
        <v>24834</v>
      </c>
      <c r="B145" s="35" t="s">
        <v>24828</v>
      </c>
      <c r="C145" s="35" t="s">
        <v>24835</v>
      </c>
      <c r="D145" s="520" t="str">
        <f t="shared" si="5"/>
        <v>O.4 O.4 Drinking Water Coolers</v>
      </c>
      <c r="E145" s="58">
        <v>621900</v>
      </c>
      <c r="F145" s="521" t="str">
        <f t="shared" si="6"/>
        <v>621900 - Oper Supplies-Miscellaneous</v>
      </c>
    </row>
    <row r="146" spans="1:6">
      <c r="A146" s="519" t="s">
        <v>24836</v>
      </c>
      <c r="B146" s="35" t="s">
        <v>24828</v>
      </c>
      <c r="C146" s="35" t="s">
        <v>24837</v>
      </c>
      <c r="D146" s="520" t="str">
        <f t="shared" si="5"/>
        <v>O.5 O.5 Furniture &amp; Furniture Installation, Repair, &amp; Maintenance Services</v>
      </c>
      <c r="E146" s="58">
        <v>617900</v>
      </c>
      <c r="F146" s="521" t="str">
        <f t="shared" si="6"/>
        <v>617900 - Contract Svcs-Other-Misc</v>
      </c>
    </row>
    <row r="147" spans="1:6">
      <c r="A147" s="519" t="s">
        <v>24838</v>
      </c>
      <c r="B147" s="35" t="s">
        <v>24828</v>
      </c>
      <c r="C147" s="35" t="s">
        <v>24839</v>
      </c>
      <c r="D147" s="520" t="str">
        <f t="shared" si="5"/>
        <v>O.6 O.6 Identification Cards</v>
      </c>
      <c r="E147" s="58">
        <v>621900</v>
      </c>
      <c r="F147" s="521" t="str">
        <f t="shared" si="6"/>
        <v>621900 - Oper Supplies-Miscellaneous</v>
      </c>
    </row>
    <row r="148" spans="1:6">
      <c r="A148" s="519" t="s">
        <v>24840</v>
      </c>
      <c r="B148" s="35" t="s">
        <v>24828</v>
      </c>
      <c r="C148" s="35" t="s">
        <v>24841</v>
      </c>
      <c r="D148" s="520" t="str">
        <f t="shared" si="5"/>
        <v>O.7 O.7 Office Decals &amp; Stamps</v>
      </c>
      <c r="E148" s="58">
        <v>621900</v>
      </c>
      <c r="F148" s="521" t="str">
        <f t="shared" si="6"/>
        <v>621900 - Oper Supplies-Miscellaneous</v>
      </c>
    </row>
    <row r="149" spans="1:6">
      <c r="A149" s="519" t="s">
        <v>24842</v>
      </c>
      <c r="B149" s="35" t="s">
        <v>24828</v>
      </c>
      <c r="C149" s="35" t="s">
        <v>24843</v>
      </c>
      <c r="D149" s="520" t="str">
        <f t="shared" si="5"/>
        <v>O.8 O.8 Office Equipment Installation, Repair, &amp; Maintenance Services</v>
      </c>
      <c r="E149" s="58">
        <v>617900</v>
      </c>
      <c r="F149" s="521" t="str">
        <f t="shared" si="6"/>
        <v>617900 - Contract Svcs-Other-Misc</v>
      </c>
    </row>
    <row r="150" spans="1:6">
      <c r="A150" s="519" t="s">
        <v>24844</v>
      </c>
      <c r="B150" s="35" t="s">
        <v>24828</v>
      </c>
      <c r="C150" s="35" t="s">
        <v>24845</v>
      </c>
      <c r="D150" s="520" t="str">
        <f t="shared" si="5"/>
        <v>O.9 O.9 Office Machines (EXCLUDING Printers &amp; Multifuctional Printing Devices)</v>
      </c>
      <c r="E150" s="58">
        <v>621900</v>
      </c>
      <c r="F150" s="521" t="str">
        <f t="shared" si="6"/>
        <v>621900 - Oper Supplies-Miscellaneous</v>
      </c>
    </row>
    <row r="151" spans="1:6">
      <c r="A151" s="519" t="s">
        <v>24846</v>
      </c>
      <c r="B151" s="35" t="s">
        <v>24828</v>
      </c>
      <c r="C151" s="35" t="s">
        <v>24847</v>
      </c>
      <c r="D151" s="520" t="str">
        <f t="shared" si="5"/>
        <v>O.10 O.10 Office Supplies (e.g., pens, pads, blank envelopes, staplers, etc.)</v>
      </c>
      <c r="E151" s="58">
        <v>621900</v>
      </c>
      <c r="F151" s="521" t="str">
        <f t="shared" si="6"/>
        <v>621900 - Oper Supplies-Miscellaneous</v>
      </c>
    </row>
    <row r="152" spans="1:6">
      <c r="A152" s="519" t="s">
        <v>24848</v>
      </c>
      <c r="B152" s="35" t="s">
        <v>24828</v>
      </c>
      <c r="C152" s="35" t="s">
        <v>24849</v>
      </c>
      <c r="D152" s="520" t="str">
        <f t="shared" si="5"/>
        <v>O.11 O.11 Paper, Ink, &amp; Related Printing &amp; Copying Supplies</v>
      </c>
      <c r="E152" s="58">
        <v>621900</v>
      </c>
      <c r="F152" s="521" t="str">
        <f t="shared" si="6"/>
        <v>621900 - Oper Supplies-Miscellaneous</v>
      </c>
    </row>
    <row r="153" spans="1:6">
      <c r="A153" s="519" t="s">
        <v>24850</v>
      </c>
      <c r="B153" s="35" t="s">
        <v>24828</v>
      </c>
      <c r="C153" s="35" t="s">
        <v>24851</v>
      </c>
      <c r="D153" s="520" t="str">
        <f t="shared" si="5"/>
        <v>O.12 O.12 School Equipment &amp; Supplies</v>
      </c>
      <c r="E153" s="58">
        <v>621900</v>
      </c>
      <c r="F153" s="521" t="str">
        <f t="shared" si="6"/>
        <v>621900 - Oper Supplies-Miscellaneous</v>
      </c>
    </row>
    <row r="154" spans="1:6">
      <c r="A154" s="519" t="s">
        <v>24852</v>
      </c>
      <c r="B154" s="35" t="s">
        <v>24828</v>
      </c>
      <c r="C154" s="35" t="s">
        <v>24853</v>
      </c>
      <c r="D154" s="520" t="str">
        <f t="shared" si="5"/>
        <v>O.13 O.13 Stamps, Postage, &amp; Mailing Equipment &amp; Supplies (EXCLUDES Mailing Services - see code P.3)</v>
      </c>
      <c r="E154" s="58">
        <v>621900</v>
      </c>
      <c r="F154" s="521" t="str">
        <f t="shared" si="6"/>
        <v>621900 - Oper Supplies-Miscellaneous</v>
      </c>
    </row>
    <row r="155" spans="1:6">
      <c r="A155" s="519" t="s">
        <v>24854</v>
      </c>
      <c r="B155" s="35" t="s">
        <v>24828</v>
      </c>
      <c r="C155" s="35" t="s">
        <v>24855</v>
      </c>
      <c r="D155" s="520" t="str">
        <f t="shared" si="5"/>
        <v>O.14 O.14 Test Answer Sheets, Scoring Keys, &amp; Data Processing Cards</v>
      </c>
      <c r="E155" s="58">
        <v>621900</v>
      </c>
      <c r="F155" s="521" t="str">
        <f t="shared" si="6"/>
        <v>621900 - Oper Supplies-Miscellaneous</v>
      </c>
    </row>
    <row r="156" spans="1:6">
      <c r="A156" s="519" t="s">
        <v>24856</v>
      </c>
      <c r="B156" s="35" t="s">
        <v>24828</v>
      </c>
      <c r="C156" s="35" t="s">
        <v>24857</v>
      </c>
      <c r="D156" s="520" t="str">
        <f t="shared" si="5"/>
        <v>O.15 O.15 Tickets &amp; Coupons</v>
      </c>
      <c r="E156" s="58">
        <v>621900</v>
      </c>
      <c r="F156" s="521" t="str">
        <f t="shared" si="6"/>
        <v>621900 - Oper Supplies-Miscellaneous</v>
      </c>
    </row>
    <row r="157" spans="1:6">
      <c r="A157" s="519" t="s">
        <v>24858</v>
      </c>
      <c r="B157" s="35" t="s">
        <v>24828</v>
      </c>
      <c r="C157" s="35" t="s">
        <v>24859</v>
      </c>
      <c r="D157" s="520" t="str">
        <f t="shared" si="5"/>
        <v>O.16 O.16 Upholstery</v>
      </c>
      <c r="E157" s="58">
        <v>621900</v>
      </c>
      <c r="F157" s="521" t="str">
        <f t="shared" si="6"/>
        <v>621900 - Oper Supplies-Miscellaneous</v>
      </c>
    </row>
    <row r="158" spans="1:6">
      <c r="A158" s="519" t="s">
        <v>24860</v>
      </c>
      <c r="B158" s="35" t="s">
        <v>23763</v>
      </c>
      <c r="C158" s="35" t="s">
        <v>24861</v>
      </c>
      <c r="D158" s="520" t="str">
        <f t="shared" si="5"/>
        <v>P.1 P.1 Printed Signage &amp; Banners</v>
      </c>
      <c r="E158" s="58">
        <v>626100</v>
      </c>
      <c r="F158" s="521" t="str">
        <f t="shared" si="6"/>
        <v>626100 - Printing</v>
      </c>
    </row>
    <row r="159" spans="1:6">
      <c r="A159" s="519" t="s">
        <v>24862</v>
      </c>
      <c r="B159" s="35" t="s">
        <v>23763</v>
      </c>
      <c r="C159" s="35" t="s">
        <v>24863</v>
      </c>
      <c r="D159" s="520" t="str">
        <f t="shared" si="5"/>
        <v>P.2 P.2 Printer &amp; Multifunctional Printing Devices (e.g., printers, copiers, &amp; scanners) Purchases, Rentals, &amp; Leases</v>
      </c>
      <c r="E159" s="58">
        <v>626435</v>
      </c>
      <c r="F159" s="521" t="str">
        <f t="shared" si="6"/>
        <v>626435 - Rentals - Lease of Equipment</v>
      </c>
    </row>
    <row r="160" spans="1:6">
      <c r="A160" s="519" t="s">
        <v>24864</v>
      </c>
      <c r="B160" s="35" t="s">
        <v>23763</v>
      </c>
      <c r="C160" s="35" t="s">
        <v>146</v>
      </c>
      <c r="D160" s="520" t="str">
        <f t="shared" si="5"/>
        <v>P.3 P.3 Printing, Copying, &amp; Mailing Services (including mailers, printed envelopes, etc.)</v>
      </c>
      <c r="E160" s="58">
        <v>626100</v>
      </c>
      <c r="F160" s="521" t="str">
        <f t="shared" si="6"/>
        <v>626100 - Printing</v>
      </c>
    </row>
    <row r="161" spans="1:6">
      <c r="A161" s="519" t="s">
        <v>24865</v>
      </c>
      <c r="B161" s="35" t="s">
        <v>24866</v>
      </c>
      <c r="C161" s="35" t="s">
        <v>24867</v>
      </c>
      <c r="D161" s="520" t="str">
        <f t="shared" si="5"/>
        <v>Q.1 Q.1 Ambulance &amp; Rescue Services (EXCLUDING Vehicle purchase)</v>
      </c>
      <c r="E161" s="58">
        <v>617900</v>
      </c>
      <c r="F161" s="521" t="str">
        <f t="shared" si="6"/>
        <v>617900 - Contract Svcs-Other-Misc</v>
      </c>
    </row>
    <row r="162" spans="1:6">
      <c r="A162" s="519" t="s">
        <v>24868</v>
      </c>
      <c r="B162" s="35" t="s">
        <v>24866</v>
      </c>
      <c r="C162" s="35" t="s">
        <v>24869</v>
      </c>
      <c r="D162" s="520" t="str">
        <f t="shared" si="5"/>
        <v>Q.2 Q.2 Ambulance &amp; Rescue Equipment &amp; Supplies (EXCLUDING Vehicles)</v>
      </c>
      <c r="E162" s="58">
        <v>621900</v>
      </c>
      <c r="F162" s="521" t="str">
        <f t="shared" si="6"/>
        <v>621900 - Oper Supplies-Miscellaneous</v>
      </c>
    </row>
    <row r="163" spans="1:6">
      <c r="A163" s="519" t="s">
        <v>24870</v>
      </c>
      <c r="B163" s="35" t="s">
        <v>24866</v>
      </c>
      <c r="C163" s="35" t="s">
        <v>24871</v>
      </c>
      <c r="D163" s="520" t="str">
        <f t="shared" si="5"/>
        <v>Q.3 Q.3 Firefighting &amp; Fire Protection Equipment &amp; Supplies (EXCLUDING Vehicles)</v>
      </c>
      <c r="E163" s="58">
        <v>621900</v>
      </c>
      <c r="F163" s="521" t="str">
        <f t="shared" si="6"/>
        <v>621900 - Oper Supplies-Miscellaneous</v>
      </c>
    </row>
    <row r="164" spans="1:6">
      <c r="A164" s="519" t="s">
        <v>24872</v>
      </c>
      <c r="B164" s="35" t="s">
        <v>24866</v>
      </c>
      <c r="C164" s="35" t="s">
        <v>24873</v>
      </c>
      <c r="D164" s="520" t="str">
        <f t="shared" si="5"/>
        <v>Q.4 Q.4 Firefighting &amp; Fire Protection Installation, Repair, &amp; Maintenance Services (EXCLUDING Vehicles)</v>
      </c>
      <c r="E164" s="58">
        <v>617900</v>
      </c>
      <c r="F164" s="521" t="str">
        <f t="shared" si="6"/>
        <v>617900 - Contract Svcs-Other-Misc</v>
      </c>
    </row>
    <row r="165" spans="1:6">
      <c r="A165" s="519" t="s">
        <v>24874</v>
      </c>
      <c r="B165" s="35" t="s">
        <v>24866</v>
      </c>
      <c r="C165" s="35" t="s">
        <v>24875</v>
      </c>
      <c r="D165" s="520" t="str">
        <f t="shared" si="5"/>
        <v>Q.5 Q.5 Police Equipment &amp; Supplies (EXCLUDING Vehicles)</v>
      </c>
      <c r="E165" s="58">
        <v>621900</v>
      </c>
      <c r="F165" s="521" t="str">
        <f t="shared" si="6"/>
        <v>621900 - Oper Supplies-Miscellaneous</v>
      </c>
    </row>
    <row r="166" spans="1:6">
      <c r="A166" s="519" t="s">
        <v>24876</v>
      </c>
      <c r="B166" s="35" t="s">
        <v>24866</v>
      </c>
      <c r="C166" s="35" t="s">
        <v>24877</v>
      </c>
      <c r="D166" s="520" t="str">
        <f t="shared" si="5"/>
        <v>Q.6 Q.6 Police Equipment Installation, Repair, &amp; Maintenance Services (EXCLUDING Vehicles)</v>
      </c>
      <c r="E166" s="58">
        <v>617900</v>
      </c>
      <c r="F166" s="521" t="str">
        <f t="shared" si="6"/>
        <v>617900 - Contract Svcs-Other-Misc</v>
      </c>
    </row>
    <row r="167" spans="1:6">
      <c r="A167" s="519" t="s">
        <v>24878</v>
      </c>
      <c r="B167" s="35" t="s">
        <v>24879</v>
      </c>
      <c r="C167" s="35" t="s">
        <v>24880</v>
      </c>
      <c r="D167" s="520" t="str">
        <f t="shared" si="5"/>
        <v>R.1 R.1 Agricultural Crops (seeds, plants, etc.)</v>
      </c>
      <c r="E167" s="58">
        <v>621900</v>
      </c>
      <c r="F167" s="521" t="str">
        <f t="shared" si="6"/>
        <v>621900 - Oper Supplies-Miscellaneous</v>
      </c>
    </row>
    <row r="168" spans="1:6">
      <c r="A168" s="519" t="s">
        <v>24881</v>
      </c>
      <c r="B168" s="35" t="s">
        <v>24879</v>
      </c>
      <c r="C168" s="35" t="s">
        <v>24882</v>
      </c>
      <c r="D168" s="520" t="str">
        <f t="shared" si="5"/>
        <v>R.2 R.2 Cemetery &amp; Funeral Supplies &amp; Services</v>
      </c>
      <c r="E168" s="58">
        <v>617900</v>
      </c>
      <c r="F168" s="521" t="str">
        <f t="shared" si="6"/>
        <v>617900 - Contract Svcs-Other-Misc</v>
      </c>
    </row>
    <row r="169" spans="1:6">
      <c r="A169" s="519" t="s">
        <v>24883</v>
      </c>
      <c r="B169" s="35" t="s">
        <v>24879</v>
      </c>
      <c r="C169" s="35" t="s">
        <v>24884</v>
      </c>
      <c r="D169" s="520" t="str">
        <f t="shared" si="5"/>
        <v>R.3 R.3 Erosion Control Services</v>
      </c>
      <c r="E169" s="58">
        <v>617900</v>
      </c>
      <c r="F169" s="521" t="str">
        <f t="shared" si="6"/>
        <v>617900 - Contract Svcs-Other-Misc</v>
      </c>
    </row>
    <row r="170" spans="1:6">
      <c r="A170" s="519" t="s">
        <v>24885</v>
      </c>
      <c r="B170" s="35" t="s">
        <v>24879</v>
      </c>
      <c r="C170" s="35" t="s">
        <v>24886</v>
      </c>
      <c r="D170" s="520" t="str">
        <f t="shared" si="5"/>
        <v>R.4 R.4 Fishing, Hunting, &amp; Trapping</v>
      </c>
      <c r="E170" s="58">
        <v>621900</v>
      </c>
      <c r="F170" s="521" t="str">
        <f t="shared" si="6"/>
        <v>621900 - Oper Supplies-Miscellaneous</v>
      </c>
    </row>
    <row r="171" spans="1:6">
      <c r="A171" s="519" t="s">
        <v>24887</v>
      </c>
      <c r="B171" s="35" t="s">
        <v>24879</v>
      </c>
      <c r="C171" s="35" t="s">
        <v>24888</v>
      </c>
      <c r="D171" s="520" t="str">
        <f t="shared" si="5"/>
        <v>R.5 R.5 Flags &amp; Flagpoles</v>
      </c>
      <c r="E171" s="58">
        <v>621900</v>
      </c>
      <c r="F171" s="521" t="str">
        <f t="shared" si="6"/>
        <v>621900 - Oper Supplies-Miscellaneous</v>
      </c>
    </row>
    <row r="172" spans="1:6">
      <c r="A172" s="519" t="s">
        <v>24889</v>
      </c>
      <c r="B172" s="35" t="s">
        <v>24879</v>
      </c>
      <c r="C172" s="35" t="s">
        <v>24890</v>
      </c>
      <c r="D172" s="520" t="str">
        <f t="shared" si="5"/>
        <v>R.6 R.6 Golf Course Services</v>
      </c>
      <c r="E172" s="58">
        <v>617900</v>
      </c>
      <c r="F172" s="521" t="str">
        <f t="shared" si="6"/>
        <v>617900 - Contract Svcs-Other-Misc</v>
      </c>
    </row>
    <row r="173" spans="1:6">
      <c r="A173" s="519" t="s">
        <v>24891</v>
      </c>
      <c r="B173" s="35" t="s">
        <v>24879</v>
      </c>
      <c r="C173" s="35" t="s">
        <v>24892</v>
      </c>
      <c r="D173" s="520" t="str">
        <f t="shared" si="5"/>
        <v>R.7 R.7 Graffiti Removal Services</v>
      </c>
      <c r="E173" s="58">
        <v>617900</v>
      </c>
      <c r="F173" s="521" t="str">
        <f t="shared" si="6"/>
        <v>617900 - Contract Svcs-Other-Misc</v>
      </c>
    </row>
    <row r="174" spans="1:6">
      <c r="A174" s="519" t="s">
        <v>24893</v>
      </c>
      <c r="B174" s="35" t="s">
        <v>24879</v>
      </c>
      <c r="C174" s="35" t="s">
        <v>24894</v>
      </c>
      <c r="D174" s="520" t="str">
        <f t="shared" si="5"/>
        <v>R.8 R.8 Groundskeeping, Mowing, Landscaping, &amp; Related Services</v>
      </c>
      <c r="E174" s="58">
        <v>617900</v>
      </c>
      <c r="F174" s="521" t="str">
        <f t="shared" si="6"/>
        <v>617900 - Contract Svcs-Other-Misc</v>
      </c>
    </row>
    <row r="175" spans="1:6">
      <c r="A175" s="519" t="s">
        <v>24895</v>
      </c>
      <c r="B175" s="35" t="s">
        <v>24879</v>
      </c>
      <c r="C175" s="35" t="s">
        <v>24896</v>
      </c>
      <c r="D175" s="520" t="str">
        <f t="shared" si="5"/>
        <v>R.9 R.9 Irrigation Systems</v>
      </c>
      <c r="E175" s="58">
        <v>617900</v>
      </c>
      <c r="F175" s="521" t="str">
        <f t="shared" si="6"/>
        <v>617900 - Contract Svcs-Other-Misc</v>
      </c>
    </row>
    <row r="176" spans="1:6">
      <c r="A176" s="519" t="s">
        <v>24897</v>
      </c>
      <c r="B176" s="35" t="s">
        <v>24879</v>
      </c>
      <c r="C176" s="35" t="s">
        <v>24898</v>
      </c>
      <c r="D176" s="520" t="str">
        <f t="shared" si="5"/>
        <v>R.10 R.10 Lawn &amp; Agricultural Equipment &amp; Supplies (EXCLUDING Vehicles)</v>
      </c>
      <c r="E176" s="58">
        <v>621900</v>
      </c>
      <c r="F176" s="521" t="str">
        <f t="shared" si="6"/>
        <v>621900 - Oper Supplies-Miscellaneous</v>
      </c>
    </row>
    <row r="177" spans="1:6">
      <c r="A177" s="519" t="s">
        <v>24899</v>
      </c>
      <c r="B177" s="35" t="s">
        <v>24879</v>
      </c>
      <c r="C177" s="35" t="s">
        <v>24900</v>
      </c>
      <c r="D177" s="520" t="str">
        <f t="shared" si="5"/>
        <v>R.11 R.11 Marine &amp; Marina Equipment &amp; Supplies</v>
      </c>
      <c r="E177" s="58">
        <v>621900</v>
      </c>
      <c r="F177" s="521" t="str">
        <f t="shared" si="6"/>
        <v>621900 - Oper Supplies-Miscellaneous</v>
      </c>
    </row>
    <row r="178" spans="1:6">
      <c r="A178" s="519" t="s">
        <v>24901</v>
      </c>
      <c r="B178" s="35" t="s">
        <v>24879</v>
      </c>
      <c r="C178" s="35" t="s">
        <v>24902</v>
      </c>
      <c r="D178" s="520" t="str">
        <f t="shared" si="5"/>
        <v>R.12 R.12 Marine &amp; Marina Services</v>
      </c>
      <c r="E178" s="58">
        <v>617900</v>
      </c>
      <c r="F178" s="521" t="str">
        <f t="shared" si="6"/>
        <v>617900 - Contract Svcs-Other-Misc</v>
      </c>
    </row>
    <row r="179" spans="1:6">
      <c r="A179" s="519" t="s">
        <v>24903</v>
      </c>
      <c r="B179" s="35" t="s">
        <v>24879</v>
      </c>
      <c r="C179" s="35" t="s">
        <v>24904</v>
      </c>
      <c r="D179" s="520" t="str">
        <f t="shared" si="5"/>
        <v>R.13 R.13 Park &amp; Playground Construction &amp; Amenities</v>
      </c>
      <c r="E179" s="58">
        <v>621900</v>
      </c>
      <c r="F179" s="521" t="str">
        <f t="shared" si="6"/>
        <v>621900 - Oper Supplies-Miscellaneous</v>
      </c>
    </row>
    <row r="180" spans="1:6">
      <c r="A180" s="519" t="s">
        <v>24905</v>
      </c>
      <c r="B180" s="35" t="s">
        <v>24879</v>
      </c>
      <c r="C180" s="35" t="s">
        <v>24906</v>
      </c>
      <c r="D180" s="520" t="str">
        <f t="shared" si="5"/>
        <v>R.14 R.14 Park, Rink, Golf Course, &amp; Athletic Field Maintenance</v>
      </c>
      <c r="E180" s="58">
        <v>621900</v>
      </c>
      <c r="F180" s="521" t="str">
        <f t="shared" si="6"/>
        <v>621900 - Oper Supplies-Miscellaneous</v>
      </c>
    </row>
    <row r="181" spans="1:6">
      <c r="A181" s="519" t="s">
        <v>24907</v>
      </c>
      <c r="B181" s="35" t="s">
        <v>24879</v>
      </c>
      <c r="C181" s="35" t="s">
        <v>24908</v>
      </c>
      <c r="D181" s="520" t="str">
        <f t="shared" si="5"/>
        <v>R.15 R.15 Recreation &amp; Athletic Equipment &amp; Supplies (balls, bats, goals, nets, etc.)</v>
      </c>
      <c r="E181" s="58">
        <v>621900</v>
      </c>
      <c r="F181" s="521" t="str">
        <f t="shared" si="6"/>
        <v>621900 - Oper Supplies-Miscellaneous</v>
      </c>
    </row>
    <row r="182" spans="1:6">
      <c r="A182" s="519" t="s">
        <v>24909</v>
      </c>
      <c r="B182" s="35" t="s">
        <v>24879</v>
      </c>
      <c r="C182" s="35" t="s">
        <v>24910</v>
      </c>
      <c r="D182" s="520" t="str">
        <f t="shared" si="5"/>
        <v>R.16 R.16 Recreation Center Services &amp; Programming</v>
      </c>
      <c r="E182" s="58">
        <v>617900</v>
      </c>
      <c r="F182" s="521" t="str">
        <f t="shared" si="6"/>
        <v>617900 - Contract Svcs-Other-Misc</v>
      </c>
    </row>
    <row r="183" spans="1:6">
      <c r="A183" s="519" t="s">
        <v>24911</v>
      </c>
      <c r="B183" s="35" t="s">
        <v>24879</v>
      </c>
      <c r="C183" s="35" t="s">
        <v>24912</v>
      </c>
      <c r="D183" s="520" t="str">
        <f t="shared" si="5"/>
        <v>R.17 R.17 Snow &amp; Ice Removal Services</v>
      </c>
      <c r="E183" s="58">
        <v>617900</v>
      </c>
      <c r="F183" s="521" t="str">
        <f t="shared" si="6"/>
        <v>617900 - Contract Svcs-Other-Misc</v>
      </c>
    </row>
    <row r="184" spans="1:6">
      <c r="A184" s="519" t="s">
        <v>24913</v>
      </c>
      <c r="B184" s="35" t="s">
        <v>24879</v>
      </c>
      <c r="C184" s="35" t="s">
        <v>24914</v>
      </c>
      <c r="D184" s="520" t="str">
        <f t="shared" si="5"/>
        <v>R.18 R.18 Tree Planting Services</v>
      </c>
      <c r="E184" s="58">
        <v>617900</v>
      </c>
      <c r="F184" s="521" t="str">
        <f t="shared" si="6"/>
        <v>617900 - Contract Svcs-Other-Misc</v>
      </c>
    </row>
    <row r="185" spans="1:6">
      <c r="A185" s="519" t="s">
        <v>24915</v>
      </c>
      <c r="B185" s="35" t="s">
        <v>24879</v>
      </c>
      <c r="C185" s="35" t="s">
        <v>24916</v>
      </c>
      <c r="D185" s="520" t="str">
        <f t="shared" si="5"/>
        <v>R.19 R.19 Tree Removal Services</v>
      </c>
      <c r="E185" s="58">
        <v>617900</v>
      </c>
      <c r="F185" s="521" t="str">
        <f t="shared" si="6"/>
        <v>617900 - Contract Svcs-Other-Misc</v>
      </c>
    </row>
    <row r="186" spans="1:6">
      <c r="A186" s="519" t="s">
        <v>24917</v>
      </c>
      <c r="B186" s="35" t="s">
        <v>24918</v>
      </c>
      <c r="C186" s="35" t="s">
        <v>24919</v>
      </c>
      <c r="D186" s="520" t="str">
        <f t="shared" si="5"/>
        <v>S.1 S.1 Auditing &amp; Compliance Services</v>
      </c>
      <c r="E186" s="58">
        <v>617900</v>
      </c>
      <c r="F186" s="521" t="str">
        <f t="shared" si="6"/>
        <v>617900 - Contract Svcs-Other-Misc</v>
      </c>
    </row>
    <row r="187" spans="1:6">
      <c r="A187" s="519" t="s">
        <v>24920</v>
      </c>
      <c r="B187" s="35" t="s">
        <v>24918</v>
      </c>
      <c r="C187" s="35" t="s">
        <v>24921</v>
      </c>
      <c r="D187" s="520" t="str">
        <f t="shared" si="5"/>
        <v>S.2 S.2 Financial Services (including financial consulting)</v>
      </c>
      <c r="E187" s="58">
        <v>617900</v>
      </c>
      <c r="F187" s="521" t="str">
        <f t="shared" si="6"/>
        <v>617900 - Contract Svcs-Other-Misc</v>
      </c>
    </row>
    <row r="188" spans="1:6">
      <c r="A188" s="519" t="s">
        <v>24922</v>
      </c>
      <c r="B188" s="35" t="s">
        <v>24918</v>
      </c>
      <c r="C188" s="35" t="s">
        <v>24923</v>
      </c>
      <c r="D188" s="520" t="str">
        <f t="shared" si="5"/>
        <v>S.3 S.3 Insurance</v>
      </c>
      <c r="E188" s="58">
        <v>626300</v>
      </c>
      <c r="F188" s="521" t="str">
        <f t="shared" si="6"/>
        <v>626300 - Insurance Premium</v>
      </c>
    </row>
    <row r="189" spans="1:6">
      <c r="A189" s="519" t="s">
        <v>24924</v>
      </c>
      <c r="B189" s="35" t="s">
        <v>24918</v>
      </c>
      <c r="C189" s="35" t="s">
        <v>24925</v>
      </c>
      <c r="D189" s="520" t="str">
        <f t="shared" si="5"/>
        <v>S.4 S.4 Insurance Management Services</v>
      </c>
      <c r="E189" s="58">
        <v>617900</v>
      </c>
      <c r="F189" s="521" t="str">
        <f t="shared" si="6"/>
        <v>617900 - Contract Svcs-Other-Misc</v>
      </c>
    </row>
    <row r="190" spans="1:6">
      <c r="A190" s="519" t="s">
        <v>24926</v>
      </c>
      <c r="B190" s="35" t="s">
        <v>24927</v>
      </c>
      <c r="C190" s="35" t="s">
        <v>24928</v>
      </c>
      <c r="D190" s="520" t="str">
        <f t="shared" si="5"/>
        <v>T.1 T.1 Abrasive Tools &amp; Supplies (sandpaper, etc.)</v>
      </c>
      <c r="E190" s="58">
        <v>621900</v>
      </c>
      <c r="F190" s="521" t="str">
        <f t="shared" si="6"/>
        <v>621900 - Oper Supplies-Miscellaneous</v>
      </c>
    </row>
    <row r="191" spans="1:6">
      <c r="A191" s="519" t="s">
        <v>24929</v>
      </c>
      <c r="B191" s="35" t="s">
        <v>24927</v>
      </c>
      <c r="C191" s="35" t="s">
        <v>24930</v>
      </c>
      <c r="D191" s="520" t="str">
        <f t="shared" si="5"/>
        <v>T.2 T.2 Air Compressor Parts, Equipment, &amp; Supplies</v>
      </c>
      <c r="E191" s="58">
        <v>621900</v>
      </c>
      <c r="F191" s="521" t="str">
        <f t="shared" si="6"/>
        <v>621900 - Oper Supplies-Miscellaneous</v>
      </c>
    </row>
    <row r="192" spans="1:6">
      <c r="A192" s="519" t="s">
        <v>24931</v>
      </c>
      <c r="B192" s="35" t="s">
        <v>24927</v>
      </c>
      <c r="C192" s="35" t="s">
        <v>24932</v>
      </c>
      <c r="D192" s="520" t="str">
        <f t="shared" si="5"/>
        <v>T.3 T.3 Appliances &amp; Equipment, Household</v>
      </c>
      <c r="E192" s="58">
        <v>621900</v>
      </c>
      <c r="F192" s="521" t="str">
        <f t="shared" si="6"/>
        <v>621900 - Oper Supplies-Miscellaneous</v>
      </c>
    </row>
    <row r="193" spans="1:6">
      <c r="A193" s="519" t="s">
        <v>24933</v>
      </c>
      <c r="B193" s="35" t="s">
        <v>24927</v>
      </c>
      <c r="C193" s="35" t="s">
        <v>24934</v>
      </c>
      <c r="D193" s="520" t="str">
        <f t="shared" si="5"/>
        <v>T.4 T.4 Bags, Ties, &amp; Erosion Control Sheeting</v>
      </c>
      <c r="E193" s="58">
        <v>621900</v>
      </c>
      <c r="F193" s="521" t="str">
        <f t="shared" si="6"/>
        <v>621900 - Oper Supplies-Miscellaneous</v>
      </c>
    </row>
    <row r="194" spans="1:6">
      <c r="A194" s="519" t="s">
        <v>24935</v>
      </c>
      <c r="B194" s="35" t="s">
        <v>24927</v>
      </c>
      <c r="C194" s="35" t="s">
        <v>24936</v>
      </c>
      <c r="D194" s="520" t="str">
        <f t="shared" si="5"/>
        <v>T.5 T.5 Boxes, Bags, &amp; Other Containers (EXCLUDING Trash &amp; Recycling Receptacles)</v>
      </c>
      <c r="E194" s="58">
        <v>621900</v>
      </c>
      <c r="F194" s="521" t="str">
        <f t="shared" si="6"/>
        <v>621900 - Oper Supplies-Miscellaneous</v>
      </c>
    </row>
    <row r="195" spans="1:6">
      <c r="A195" s="519" t="s">
        <v>24937</v>
      </c>
      <c r="B195" s="35" t="s">
        <v>24927</v>
      </c>
      <c r="C195" s="35" t="s">
        <v>24938</v>
      </c>
      <c r="D195" s="520" t="str">
        <f t="shared" si="5"/>
        <v>T.6 T.6 Brooms, Brushes, Mops, &amp; Associated Machinery</v>
      </c>
      <c r="E195" s="58">
        <v>621900</v>
      </c>
      <c r="F195" s="521" t="str">
        <f t="shared" si="6"/>
        <v>621900 - Oper Supplies-Miscellaneous</v>
      </c>
    </row>
    <row r="196" spans="1:6">
      <c r="A196" s="519" t="s">
        <v>24939</v>
      </c>
      <c r="B196" s="35" t="s">
        <v>24927</v>
      </c>
      <c r="C196" s="35" t="s">
        <v>24940</v>
      </c>
      <c r="D196" s="520" t="str">
        <f t="shared" si="5"/>
        <v>T.7 T.7 Building Supplies &amp; Materials</v>
      </c>
      <c r="E196" s="58">
        <v>621900</v>
      </c>
      <c r="F196" s="521" t="str">
        <f t="shared" si="6"/>
        <v>621900 - Oper Supplies-Miscellaneous</v>
      </c>
    </row>
    <row r="197" spans="1:6">
      <c r="A197" s="519" t="s">
        <v>24941</v>
      </c>
      <c r="B197" s="35" t="s">
        <v>24927</v>
      </c>
      <c r="C197" s="35" t="s">
        <v>24942</v>
      </c>
      <c r="D197" s="520" t="str">
        <f t="shared" ref="D197:D260" si="7">_xlfn.TEXTJOIN(" ",TRUE,A197,C197)</f>
        <v>T.8 T.8 Cleaning Solvents &amp; Detergents</v>
      </c>
      <c r="E197" s="58">
        <v>621900</v>
      </c>
      <c r="F197" s="521" t="str">
        <f t="shared" ref="F197:F260" si="8">VLOOKUP(E197,Object.Metadata,4,FALSE)</f>
        <v>621900 - Oper Supplies-Miscellaneous</v>
      </c>
    </row>
    <row r="198" spans="1:6">
      <c r="A198" s="519" t="s">
        <v>24943</v>
      </c>
      <c r="B198" s="35" t="s">
        <v>24927</v>
      </c>
      <c r="C198" s="35" t="s">
        <v>24944</v>
      </c>
      <c r="D198" s="520" t="str">
        <f t="shared" si="7"/>
        <v>T.9 T.9 Conveyor Belts, Elevator Belts, &amp; Other Power Belts</v>
      </c>
      <c r="E198" s="58">
        <v>621900</v>
      </c>
      <c r="F198" s="521" t="str">
        <f t="shared" si="8"/>
        <v>621900 - Oper Supplies-Miscellaneous</v>
      </c>
    </row>
    <row r="199" spans="1:6">
      <c r="A199" s="519" t="s">
        <v>24945</v>
      </c>
      <c r="B199" s="35" t="s">
        <v>24927</v>
      </c>
      <c r="C199" s="35" t="s">
        <v>24946</v>
      </c>
      <c r="D199" s="520" t="str">
        <f t="shared" si="7"/>
        <v>T.10 T.10 Conveyors, Hand Trucks, &amp; Other Handling &amp; Storage Equipment</v>
      </c>
      <c r="E199" s="58">
        <v>621900</v>
      </c>
      <c r="F199" s="521" t="str">
        <f t="shared" si="8"/>
        <v>621900 - Oper Supplies-Miscellaneous</v>
      </c>
    </row>
    <row r="200" spans="1:6">
      <c r="A200" s="519" t="s">
        <v>24947</v>
      </c>
      <c r="B200" s="35" t="s">
        <v>24927</v>
      </c>
      <c r="C200" s="35" t="s">
        <v>24948</v>
      </c>
      <c r="D200" s="520" t="str">
        <f t="shared" si="7"/>
        <v>T.11 T.11 Electrical Parts, Equipment, &amp; Supplies</v>
      </c>
      <c r="E200" s="58">
        <v>621900</v>
      </c>
      <c r="F200" s="521" t="str">
        <f t="shared" si="8"/>
        <v>621900 - Oper Supplies-Miscellaneous</v>
      </c>
    </row>
    <row r="201" spans="1:6">
      <c r="A201" s="519" t="s">
        <v>24949</v>
      </c>
      <c r="B201" s="35" t="s">
        <v>24927</v>
      </c>
      <c r="C201" s="35" t="s">
        <v>24950</v>
      </c>
      <c r="D201" s="520" t="str">
        <f t="shared" si="7"/>
        <v>T.12 T.12 Elevator &amp; Escalator Parts, Equipment, &amp; Supplies</v>
      </c>
      <c r="E201" s="58">
        <v>621900</v>
      </c>
      <c r="F201" s="521" t="str">
        <f t="shared" si="8"/>
        <v>621900 - Oper Supplies-Miscellaneous</v>
      </c>
    </row>
    <row r="202" spans="1:6">
      <c r="A202" s="519" t="s">
        <v>24951</v>
      </c>
      <c r="B202" s="35" t="s">
        <v>24927</v>
      </c>
      <c r="C202" s="35" t="s">
        <v>24952</v>
      </c>
      <c r="D202" s="520" t="str">
        <f t="shared" si="7"/>
        <v>T.13 T.13 Epoxy Adhesives &amp; Coatings</v>
      </c>
      <c r="E202" s="58">
        <v>621900</v>
      </c>
      <c r="F202" s="521" t="str">
        <f t="shared" si="8"/>
        <v>621900 - Oper Supplies-Miscellaneous</v>
      </c>
    </row>
    <row r="203" spans="1:6">
      <c r="A203" s="519" t="s">
        <v>24953</v>
      </c>
      <c r="B203" s="35" t="s">
        <v>24927</v>
      </c>
      <c r="C203" s="35" t="s">
        <v>24954</v>
      </c>
      <c r="D203" s="520" t="str">
        <f t="shared" si="7"/>
        <v>T.14 T.14 Fastening, Strapping, &amp; Tying</v>
      </c>
      <c r="E203" s="58">
        <v>621900</v>
      </c>
      <c r="F203" s="521" t="str">
        <f t="shared" si="8"/>
        <v>621900 - Oper Supplies-Miscellaneous</v>
      </c>
    </row>
    <row r="204" spans="1:6">
      <c r="A204" s="519" t="s">
        <v>24955</v>
      </c>
      <c r="B204" s="35" t="s">
        <v>24927</v>
      </c>
      <c r="C204" s="35" t="s">
        <v>24956</v>
      </c>
      <c r="D204" s="520" t="str">
        <f t="shared" si="7"/>
        <v>T.15 T.15 Fencing</v>
      </c>
      <c r="E204" s="58">
        <v>621900</v>
      </c>
      <c r="F204" s="521" t="str">
        <f t="shared" si="8"/>
        <v>621900 - Oper Supplies-Miscellaneous</v>
      </c>
    </row>
    <row r="205" spans="1:6">
      <c r="A205" s="519" t="s">
        <v>24957</v>
      </c>
      <c r="B205" s="35" t="s">
        <v>24927</v>
      </c>
      <c r="C205" s="35" t="s">
        <v>24958</v>
      </c>
      <c r="D205" s="520" t="str">
        <f t="shared" si="7"/>
        <v>T.16 T.16 Floor Maintenance Machines &amp; Accessories</v>
      </c>
      <c r="E205" s="58">
        <v>621900</v>
      </c>
      <c r="F205" s="521" t="str">
        <f t="shared" si="8"/>
        <v>621900 - Oper Supplies-Miscellaneous</v>
      </c>
    </row>
    <row r="206" spans="1:6">
      <c r="A206" s="519" t="s">
        <v>24959</v>
      </c>
      <c r="B206" s="35" t="s">
        <v>24927</v>
      </c>
      <c r="C206" s="35" t="s">
        <v>24960</v>
      </c>
      <c r="D206" s="520" t="str">
        <f t="shared" si="7"/>
        <v>T.17 T.17 Flooring &amp; Floor Covering Equipment &amp; Supplies</v>
      </c>
      <c r="E206" s="58">
        <v>621900</v>
      </c>
      <c r="F206" s="521" t="str">
        <f t="shared" si="8"/>
        <v>621900 - Oper Supplies-Miscellaneous</v>
      </c>
    </row>
    <row r="207" spans="1:6">
      <c r="A207" s="519" t="s">
        <v>24961</v>
      </c>
      <c r="B207" s="35" t="s">
        <v>24927</v>
      </c>
      <c r="C207" s="35" t="s">
        <v>24962</v>
      </c>
      <c r="D207" s="520" t="str">
        <f t="shared" si="7"/>
        <v>T.18 T.18 Gauges, Indicators, &amp; Controls</v>
      </c>
      <c r="E207" s="58">
        <v>621900</v>
      </c>
      <c r="F207" s="521" t="str">
        <f t="shared" si="8"/>
        <v>621900 - Oper Supplies-Miscellaneous</v>
      </c>
    </row>
    <row r="208" spans="1:6">
      <c r="A208" s="519" t="s">
        <v>24963</v>
      </c>
      <c r="B208" s="35" t="s">
        <v>24927</v>
      </c>
      <c r="C208" s="35" t="s">
        <v>24964</v>
      </c>
      <c r="D208" s="520" t="str">
        <f t="shared" si="7"/>
        <v>T.19 T.19 Glass &amp; Glazing Equipment &amp; Supplies</v>
      </c>
      <c r="E208" s="58">
        <v>621900</v>
      </c>
      <c r="F208" s="521" t="str">
        <f t="shared" si="8"/>
        <v>621900 - Oper Supplies-Miscellaneous</v>
      </c>
    </row>
    <row r="209" spans="1:6">
      <c r="A209" s="519" t="s">
        <v>24965</v>
      </c>
      <c r="B209" s="35" t="s">
        <v>24927</v>
      </c>
      <c r="C209" s="35" t="s">
        <v>24966</v>
      </c>
      <c r="D209" s="520" t="str">
        <f t="shared" si="7"/>
        <v>T.20 T.20 Hand Tools &amp; Accessories</v>
      </c>
      <c r="E209" s="58">
        <v>621900</v>
      </c>
      <c r="F209" s="521" t="str">
        <f t="shared" si="8"/>
        <v>621900 - Oper Supplies-Miscellaneous</v>
      </c>
    </row>
    <row r="210" spans="1:6">
      <c r="A210" s="519" t="s">
        <v>24967</v>
      </c>
      <c r="B210" s="35" t="s">
        <v>24927</v>
      </c>
      <c r="C210" s="35" t="s">
        <v>24968</v>
      </c>
      <c r="D210" s="520" t="str">
        <f t="shared" si="7"/>
        <v>T.21 T.21 Hardware &amp; Related Items</v>
      </c>
      <c r="E210" s="58">
        <v>621900</v>
      </c>
      <c r="F210" s="521" t="str">
        <f t="shared" si="8"/>
        <v>621900 - Oper Supplies-Miscellaneous</v>
      </c>
    </row>
    <row r="211" spans="1:6">
      <c r="A211" s="519" t="s">
        <v>24969</v>
      </c>
      <c r="B211" s="35" t="s">
        <v>24927</v>
      </c>
      <c r="C211" s="35" t="s">
        <v>24970</v>
      </c>
      <c r="D211" s="520" t="str">
        <f t="shared" si="7"/>
        <v>T.22 T.22 Herbicides, Pesticides, Fumigants, &amp; Other Poisons</v>
      </c>
      <c r="E211" s="58">
        <v>621900</v>
      </c>
      <c r="F211" s="521" t="str">
        <f t="shared" si="8"/>
        <v>621900 - Oper Supplies-Miscellaneous</v>
      </c>
    </row>
    <row r="212" spans="1:6">
      <c r="A212" s="519" t="s">
        <v>24971</v>
      </c>
      <c r="B212" s="35" t="s">
        <v>24927</v>
      </c>
      <c r="C212" s="35" t="s">
        <v>24972</v>
      </c>
      <c r="D212" s="520" t="str">
        <f t="shared" si="7"/>
        <v xml:space="preserve">T.23 T.23 Hoses &amp; Hose Accessories </v>
      </c>
      <c r="E212" s="58">
        <v>621900</v>
      </c>
      <c r="F212" s="521" t="str">
        <f t="shared" si="8"/>
        <v>621900 - Oper Supplies-Miscellaneous</v>
      </c>
    </row>
    <row r="213" spans="1:6">
      <c r="A213" s="519" t="s">
        <v>24973</v>
      </c>
      <c r="B213" s="35" t="s">
        <v>24927</v>
      </c>
      <c r="C213" s="35" t="s">
        <v>24974</v>
      </c>
      <c r="D213" s="520" t="str">
        <f t="shared" si="7"/>
        <v>T.24 T.24 HVAC Parts, Equipment, &amp; Supplies</v>
      </c>
      <c r="E213" s="58">
        <v>621900</v>
      </c>
      <c r="F213" s="521" t="str">
        <f t="shared" si="8"/>
        <v>621900 - Oper Supplies-Miscellaneous</v>
      </c>
    </row>
    <row r="214" spans="1:6">
      <c r="A214" s="519" t="s">
        <v>24975</v>
      </c>
      <c r="B214" s="35" t="s">
        <v>24927</v>
      </c>
      <c r="C214" s="35" t="s">
        <v>24976</v>
      </c>
      <c r="D214" s="520" t="str">
        <f t="shared" si="7"/>
        <v>T.25 T.25 Insulation</v>
      </c>
      <c r="E214" s="58">
        <v>621900</v>
      </c>
      <c r="F214" s="521" t="str">
        <f t="shared" si="8"/>
        <v>621900 - Oper Supplies-Miscellaneous</v>
      </c>
    </row>
    <row r="215" spans="1:6">
      <c r="A215" s="519" t="s">
        <v>24977</v>
      </c>
      <c r="B215" s="35" t="s">
        <v>24927</v>
      </c>
      <c r="C215" s="35" t="s">
        <v>24978</v>
      </c>
      <c r="D215" s="520" t="str">
        <f t="shared" si="7"/>
        <v>T.26 T.26 Janitorial &amp; Custodial Equipment &amp; Supplies</v>
      </c>
      <c r="E215" s="58">
        <v>621900</v>
      </c>
      <c r="F215" s="521" t="str">
        <f t="shared" si="8"/>
        <v>621900 - Oper Supplies-Miscellaneous</v>
      </c>
    </row>
    <row r="216" spans="1:6">
      <c r="A216" s="519" t="s">
        <v>24979</v>
      </c>
      <c r="B216" s="35" t="s">
        <v>24927</v>
      </c>
      <c r="C216" s="35" t="s">
        <v>24980</v>
      </c>
      <c r="D216" s="520" t="str">
        <f t="shared" si="7"/>
        <v>T.27 T.27 Laundry &amp; Dry Cleaning Equipment &amp; Supplies</v>
      </c>
      <c r="E216" s="58">
        <v>621900</v>
      </c>
      <c r="F216" s="521" t="str">
        <f t="shared" si="8"/>
        <v>621900 - Oper Supplies-Miscellaneous</v>
      </c>
    </row>
    <row r="217" spans="1:6">
      <c r="A217" s="519" t="s">
        <v>24981</v>
      </c>
      <c r="B217" s="35" t="s">
        <v>24927</v>
      </c>
      <c r="C217" s="35" t="s">
        <v>24982</v>
      </c>
      <c r="D217" s="520" t="str">
        <f t="shared" si="7"/>
        <v>T.28 T.28 Leather &amp; Related Equipment &amp; Accessories</v>
      </c>
      <c r="E217" s="58">
        <v>621900</v>
      </c>
      <c r="F217" s="521" t="str">
        <f t="shared" si="8"/>
        <v>621900 - Oper Supplies-Miscellaneous</v>
      </c>
    </row>
    <row r="218" spans="1:6">
      <c r="A218" s="519" t="s">
        <v>24983</v>
      </c>
      <c r="B218" s="35" t="s">
        <v>24927</v>
      </c>
      <c r="C218" s="35" t="s">
        <v>24984</v>
      </c>
      <c r="D218" s="520" t="str">
        <f t="shared" si="7"/>
        <v>T.29 T.29 Locks, Keys, &amp; Locksmithing Parts, Equipment, &amp; Supplies</v>
      </c>
      <c r="E218" s="58">
        <v>621900</v>
      </c>
      <c r="F218" s="521" t="str">
        <f t="shared" si="8"/>
        <v>621900 - Oper Supplies-Miscellaneous</v>
      </c>
    </row>
    <row r="219" spans="1:6">
      <c r="A219" s="519" t="s">
        <v>24985</v>
      </c>
      <c r="B219" s="35" t="s">
        <v>24927</v>
      </c>
      <c r="C219" s="35" t="s">
        <v>24986</v>
      </c>
      <c r="D219" s="520" t="str">
        <f t="shared" si="7"/>
        <v>T.30 T.30 Lumber &amp; Related Products</v>
      </c>
      <c r="E219" s="58">
        <v>621900</v>
      </c>
      <c r="F219" s="521" t="str">
        <f t="shared" si="8"/>
        <v>621900 - Oper Supplies-Miscellaneous</v>
      </c>
    </row>
    <row r="220" spans="1:6">
      <c r="A220" s="519" t="s">
        <v>24987</v>
      </c>
      <c r="B220" s="35" t="s">
        <v>24927</v>
      </c>
      <c r="C220" s="35" t="s">
        <v>24988</v>
      </c>
      <c r="D220" s="520" t="str">
        <f t="shared" si="7"/>
        <v>T.31 T.31 Masonry Equipment &amp; Supplies</v>
      </c>
      <c r="E220" s="58">
        <v>621900</v>
      </c>
      <c r="F220" s="521" t="str">
        <f t="shared" si="8"/>
        <v>621900 - Oper Supplies-Miscellaneous</v>
      </c>
    </row>
    <row r="221" spans="1:6">
      <c r="A221" s="519" t="s">
        <v>24989</v>
      </c>
      <c r="B221" s="35" t="s">
        <v>24927</v>
      </c>
      <c r="C221" s="35" t="s">
        <v>24990</v>
      </c>
      <c r="D221" s="520" t="str">
        <f t="shared" si="7"/>
        <v>T.32 T.32 Metals</v>
      </c>
      <c r="E221" s="58">
        <v>621900</v>
      </c>
      <c r="F221" s="521" t="str">
        <f t="shared" si="8"/>
        <v>621900 - Oper Supplies-Miscellaneous</v>
      </c>
    </row>
    <row r="222" spans="1:6">
      <c r="A222" s="519" t="s">
        <v>24991</v>
      </c>
      <c r="B222" s="35" t="s">
        <v>24927</v>
      </c>
      <c r="C222" s="35" t="s">
        <v>24992</v>
      </c>
      <c r="D222" s="520" t="str">
        <f t="shared" si="7"/>
        <v>T.33 T.33 Moldings</v>
      </c>
      <c r="E222" s="58">
        <v>621900</v>
      </c>
      <c r="F222" s="521" t="str">
        <f t="shared" si="8"/>
        <v>621900 - Oper Supplies-Miscellaneous</v>
      </c>
    </row>
    <row r="223" spans="1:6">
      <c r="A223" s="519" t="s">
        <v>24993</v>
      </c>
      <c r="B223" s="35" t="s">
        <v>24927</v>
      </c>
      <c r="C223" s="35" t="s">
        <v>24994</v>
      </c>
      <c r="D223" s="520" t="str">
        <f t="shared" si="7"/>
        <v>T.34 T.34 Paints, Stains, &amp; Supplies</v>
      </c>
      <c r="E223" s="58">
        <v>621900</v>
      </c>
      <c r="F223" s="521" t="str">
        <f t="shared" si="8"/>
        <v>621900 - Oper Supplies-Miscellaneous</v>
      </c>
    </row>
    <row r="224" spans="1:6">
      <c r="A224" s="519" t="s">
        <v>24995</v>
      </c>
      <c r="B224" s="35" t="s">
        <v>24927</v>
      </c>
      <c r="C224" s="35" t="s">
        <v>24996</v>
      </c>
      <c r="D224" s="520" t="str">
        <f t="shared" si="7"/>
        <v>T.35 T.35 Partitions</v>
      </c>
      <c r="E224" s="58">
        <v>621900</v>
      </c>
      <c r="F224" s="521" t="str">
        <f t="shared" si="8"/>
        <v>621900 - Oper Supplies-Miscellaneous</v>
      </c>
    </row>
    <row r="225" spans="1:6">
      <c r="A225" s="519" t="s">
        <v>24997</v>
      </c>
      <c r="B225" s="35" t="s">
        <v>24927</v>
      </c>
      <c r="C225" s="35" t="s">
        <v>24998</v>
      </c>
      <c r="D225" s="520" t="str">
        <f t="shared" si="7"/>
        <v>T.36 T.36 Piping, Tubing, &amp; Accessories</v>
      </c>
      <c r="E225" s="58">
        <v>621900</v>
      </c>
      <c r="F225" s="521" t="str">
        <f t="shared" si="8"/>
        <v>621900 - Oper Supplies-Miscellaneous</v>
      </c>
    </row>
    <row r="226" spans="1:6">
      <c r="A226" s="519" t="s">
        <v>24999</v>
      </c>
      <c r="B226" s="35" t="s">
        <v>24927</v>
      </c>
      <c r="C226" s="35" t="s">
        <v>25000</v>
      </c>
      <c r="D226" s="520" t="str">
        <f t="shared" si="7"/>
        <v>T.37 T.37 Plastics, Resins, &amp; Fiberglass</v>
      </c>
      <c r="E226" s="58">
        <v>621900</v>
      </c>
      <c r="F226" s="521" t="str">
        <f t="shared" si="8"/>
        <v>621900 - Oper Supplies-Miscellaneous</v>
      </c>
    </row>
    <row r="227" spans="1:6">
      <c r="A227" s="519" t="s">
        <v>25001</v>
      </c>
      <c r="B227" s="35" t="s">
        <v>24927</v>
      </c>
      <c r="C227" s="35" t="s">
        <v>25002</v>
      </c>
      <c r="D227" s="520" t="str">
        <f t="shared" si="7"/>
        <v>T.38 T.38 Plumbing Parts, Equipment, &amp; Supplies</v>
      </c>
      <c r="E227" s="58">
        <v>621900</v>
      </c>
      <c r="F227" s="521" t="str">
        <f t="shared" si="8"/>
        <v>621900 - Oper Supplies-Miscellaneous</v>
      </c>
    </row>
    <row r="228" spans="1:6">
      <c r="A228" s="519" t="s">
        <v>25003</v>
      </c>
      <c r="B228" s="35" t="s">
        <v>24927</v>
      </c>
      <c r="C228" s="35" t="s">
        <v>25004</v>
      </c>
      <c r="D228" s="520" t="str">
        <f t="shared" si="7"/>
        <v>T.39 T.39 Pumping Parts, Equipment, &amp; Accessories</v>
      </c>
      <c r="E228" s="58">
        <v>621900</v>
      </c>
      <c r="F228" s="521" t="str">
        <f t="shared" si="8"/>
        <v>621900 - Oper Supplies-Miscellaneous</v>
      </c>
    </row>
    <row r="229" spans="1:6">
      <c r="A229" s="519" t="s">
        <v>25005</v>
      </c>
      <c r="B229" s="35" t="s">
        <v>24927</v>
      </c>
      <c r="C229" s="35" t="s">
        <v>25006</v>
      </c>
      <c r="D229" s="520" t="str">
        <f t="shared" si="7"/>
        <v>T.40 T.40 Rags, Towels, &amp; Cloths</v>
      </c>
      <c r="E229" s="58">
        <v>621900</v>
      </c>
      <c r="F229" s="521" t="str">
        <f t="shared" si="8"/>
        <v>621900 - Oper Supplies-Miscellaneous</v>
      </c>
    </row>
    <row r="230" spans="1:6">
      <c r="A230" s="519" t="s">
        <v>25007</v>
      </c>
      <c r="B230" s="35" t="s">
        <v>24927</v>
      </c>
      <c r="C230" s="35" t="s">
        <v>25008</v>
      </c>
      <c r="D230" s="520" t="str">
        <f t="shared" si="7"/>
        <v>T.41 T.41 Refrigeration Equipment &amp; Accessories</v>
      </c>
      <c r="E230" s="58">
        <v>621900</v>
      </c>
      <c r="F230" s="521" t="str">
        <f t="shared" si="8"/>
        <v>621900 - Oper Supplies-Miscellaneous</v>
      </c>
    </row>
    <row r="231" spans="1:6">
      <c r="A231" s="519" t="s">
        <v>25009</v>
      </c>
      <c r="B231" s="35" t="s">
        <v>24927</v>
      </c>
      <c r="C231" s="35" t="s">
        <v>25010</v>
      </c>
      <c r="D231" s="520" t="str">
        <f t="shared" si="7"/>
        <v>T.42 T.42 Refrigerators &amp; Freezers</v>
      </c>
      <c r="E231" s="58">
        <v>621900</v>
      </c>
      <c r="F231" s="521" t="str">
        <f t="shared" si="8"/>
        <v>621900 - Oper Supplies-Miscellaneous</v>
      </c>
    </row>
    <row r="232" spans="1:6">
      <c r="A232" s="519" t="s">
        <v>25011</v>
      </c>
      <c r="B232" s="35" t="s">
        <v>24927</v>
      </c>
      <c r="C232" s="35" t="s">
        <v>25012</v>
      </c>
      <c r="D232" s="520" t="str">
        <f t="shared" si="7"/>
        <v>T.43 T.43 Salt</v>
      </c>
      <c r="E232" s="58">
        <v>621900</v>
      </c>
      <c r="F232" s="521" t="str">
        <f t="shared" si="8"/>
        <v>621900 - Oper Supplies-Miscellaneous</v>
      </c>
    </row>
    <row r="233" spans="1:6">
      <c r="A233" s="519" t="s">
        <v>25013</v>
      </c>
      <c r="B233" s="35" t="s">
        <v>24927</v>
      </c>
      <c r="C233" s="35" t="s">
        <v>25014</v>
      </c>
      <c r="D233" s="520" t="str">
        <f t="shared" si="7"/>
        <v>T.44 T.44 Scales &amp; Weighing Equipment</v>
      </c>
      <c r="E233" s="58">
        <v>621900</v>
      </c>
      <c r="F233" s="521" t="str">
        <f t="shared" si="8"/>
        <v>621900 - Oper Supplies-Miscellaneous</v>
      </c>
    </row>
    <row r="234" spans="1:6">
      <c r="A234" s="519" t="s">
        <v>25015</v>
      </c>
      <c r="B234" s="35" t="s">
        <v>24927</v>
      </c>
      <c r="C234" s="35" t="s">
        <v>25016</v>
      </c>
      <c r="D234" s="520" t="str">
        <f t="shared" si="7"/>
        <v>T.45 T.45 Signs &amp; Sign-Making Tools &amp; Supplies (including marking &amp; stenciling equipment)</v>
      </c>
      <c r="E234" s="58">
        <v>621900</v>
      </c>
      <c r="F234" s="521" t="str">
        <f t="shared" si="8"/>
        <v>621900 - Oper Supplies-Miscellaneous</v>
      </c>
    </row>
    <row r="235" spans="1:6">
      <c r="A235" s="519" t="s">
        <v>25017</v>
      </c>
      <c r="B235" s="35" t="s">
        <v>24927</v>
      </c>
      <c r="C235" s="35" t="s">
        <v>25018</v>
      </c>
      <c r="D235" s="520" t="str">
        <f t="shared" si="7"/>
        <v>T.46 T.46 Spraying Equipment &amp; Accessories</v>
      </c>
      <c r="E235" s="58">
        <v>621900</v>
      </c>
      <c r="F235" s="521" t="str">
        <f t="shared" si="8"/>
        <v>621900 - Oper Supplies-Miscellaneous</v>
      </c>
    </row>
    <row r="236" spans="1:6">
      <c r="A236" s="519" t="s">
        <v>25019</v>
      </c>
      <c r="B236" s="35" t="s">
        <v>24927</v>
      </c>
      <c r="C236" s="35" t="s">
        <v>25020</v>
      </c>
      <c r="D236" s="520" t="str">
        <f t="shared" si="7"/>
        <v>T.47 T.47 Tanks</v>
      </c>
      <c r="E236" s="58">
        <v>621900</v>
      </c>
      <c r="F236" s="521" t="str">
        <f t="shared" si="8"/>
        <v>621900 - Oper Supplies-Miscellaneous</v>
      </c>
    </row>
    <row r="237" spans="1:6">
      <c r="A237" s="519" t="s">
        <v>25021</v>
      </c>
      <c r="B237" s="35" t="s">
        <v>24927</v>
      </c>
      <c r="C237" s="35" t="s">
        <v>25022</v>
      </c>
      <c r="D237" s="520" t="str">
        <f t="shared" si="7"/>
        <v>T.48 T.48 Tape (all types except Office Supplies tape)</v>
      </c>
      <c r="E237" s="58">
        <v>621900</v>
      </c>
      <c r="F237" s="521" t="str">
        <f t="shared" si="8"/>
        <v>621900 - Oper Supplies-Miscellaneous</v>
      </c>
    </row>
    <row r="238" spans="1:6">
      <c r="A238" s="519" t="s">
        <v>25023</v>
      </c>
      <c r="B238" s="35" t="s">
        <v>24927</v>
      </c>
      <c r="C238" s="35" t="s">
        <v>25024</v>
      </c>
      <c r="D238" s="520" t="str">
        <f t="shared" si="7"/>
        <v>T.49 T.49 Traffic Control Devices, Markers, &amp; Equipment</v>
      </c>
      <c r="E238" s="58">
        <v>621900</v>
      </c>
      <c r="F238" s="521" t="str">
        <f t="shared" si="8"/>
        <v>621900 - Oper Supplies-Miscellaneous</v>
      </c>
    </row>
    <row r="239" spans="1:6">
      <c r="A239" s="519" t="s">
        <v>25025</v>
      </c>
      <c r="B239" s="35" t="s">
        <v>24927</v>
      </c>
      <c r="C239" s="35" t="s">
        <v>25026</v>
      </c>
      <c r="D239" s="520" t="str">
        <f t="shared" si="7"/>
        <v>T.50 T.50 Trash &amp; Recycling Receptacles</v>
      </c>
      <c r="E239" s="58">
        <v>621900</v>
      </c>
      <c r="F239" s="521" t="str">
        <f t="shared" si="8"/>
        <v>621900 - Oper Supplies-Miscellaneous</v>
      </c>
    </row>
    <row r="240" spans="1:6">
      <c r="A240" s="519" t="s">
        <v>25027</v>
      </c>
      <c r="B240" s="35" t="s">
        <v>24927</v>
      </c>
      <c r="C240" s="35" t="s">
        <v>25028</v>
      </c>
      <c r="D240" s="520" t="str">
        <f t="shared" si="7"/>
        <v>T.51 T.51 Vending Machines</v>
      </c>
      <c r="E240" s="58">
        <v>621900</v>
      </c>
      <c r="F240" s="521" t="str">
        <f t="shared" si="8"/>
        <v>621900 - Oper Supplies-Miscellaneous</v>
      </c>
    </row>
    <row r="241" spans="1:6">
      <c r="A241" s="519" t="s">
        <v>25029</v>
      </c>
      <c r="B241" s="35" t="s">
        <v>24927</v>
      </c>
      <c r="C241" s="35" t="s">
        <v>25030</v>
      </c>
      <c r="D241" s="520" t="str">
        <f t="shared" si="7"/>
        <v>T.52 T.52 Water Heaters &amp; Coolers (EXCLUDING Drinking Water Coolers)</v>
      </c>
      <c r="E241" s="58">
        <v>621900</v>
      </c>
      <c r="F241" s="521" t="str">
        <f t="shared" si="8"/>
        <v>621900 - Oper Supplies-Miscellaneous</v>
      </c>
    </row>
    <row r="242" spans="1:6">
      <c r="A242" s="519" t="s">
        <v>25031</v>
      </c>
      <c r="B242" s="35" t="s">
        <v>24927</v>
      </c>
      <c r="C242" s="35" t="s">
        <v>25032</v>
      </c>
      <c r="D242" s="520" t="str">
        <f t="shared" si="7"/>
        <v>T.53 T.53 Welding &amp; Foundry Equipment &amp; Supplies</v>
      </c>
      <c r="E242" s="58">
        <v>621900</v>
      </c>
      <c r="F242" s="521" t="str">
        <f t="shared" si="8"/>
        <v>621900 - Oper Supplies-Miscellaneous</v>
      </c>
    </row>
    <row r="243" spans="1:6">
      <c r="A243" s="519" t="s">
        <v>25033</v>
      </c>
      <c r="B243" s="35" t="s">
        <v>24927</v>
      </c>
      <c r="C243" s="35" t="s">
        <v>25034</v>
      </c>
      <c r="D243" s="520" t="str">
        <f t="shared" si="7"/>
        <v>T.54 T.54 Window Coverings &amp; Treatments</v>
      </c>
      <c r="E243" s="58">
        <v>621900</v>
      </c>
      <c r="F243" s="521" t="str">
        <f t="shared" si="8"/>
        <v>621900 - Oper Supplies-Miscellaneous</v>
      </c>
    </row>
    <row r="244" spans="1:6">
      <c r="A244" s="519" t="s">
        <v>25035</v>
      </c>
      <c r="B244" s="35" t="s">
        <v>24927</v>
      </c>
      <c r="C244" s="35" t="s">
        <v>25036</v>
      </c>
      <c r="D244" s="520" t="str">
        <f t="shared" si="7"/>
        <v>T.55 T.55 Windows</v>
      </c>
      <c r="E244" s="58">
        <v>621900</v>
      </c>
      <c r="F244" s="521" t="str">
        <f t="shared" si="8"/>
        <v>621900 - Oper Supplies-Miscellaneous</v>
      </c>
    </row>
    <row r="245" spans="1:6">
      <c r="A245" s="519" t="s">
        <v>25037</v>
      </c>
      <c r="B245" s="35" t="s">
        <v>25038</v>
      </c>
      <c r="C245" s="35" t="s">
        <v>25039</v>
      </c>
      <c r="D245" s="520" t="str">
        <f t="shared" si="7"/>
        <v>U.1 U.1 Clothing, Uniforms, &amp; Accessories</v>
      </c>
      <c r="E245" s="58">
        <v>621900</v>
      </c>
      <c r="F245" s="521" t="str">
        <f t="shared" si="8"/>
        <v>621900 - Oper Supplies-Miscellaneous</v>
      </c>
    </row>
    <row r="246" spans="1:6">
      <c r="A246" s="519" t="s">
        <v>25040</v>
      </c>
      <c r="B246" s="35" t="s">
        <v>25038</v>
      </c>
      <c r="C246" s="35" t="s">
        <v>25041</v>
      </c>
      <c r="D246" s="520" t="str">
        <f t="shared" si="7"/>
        <v>U.2 U.2 Fabric, Textiles, Clothing Fasteners, &amp; Sewing Equipment &amp; Supplies</v>
      </c>
      <c r="E246" s="58">
        <v>621900</v>
      </c>
      <c r="F246" s="521" t="str">
        <f t="shared" si="8"/>
        <v>621900 - Oper Supplies-Miscellaneous</v>
      </c>
    </row>
    <row r="247" spans="1:6">
      <c r="A247" s="519" t="s">
        <v>25042</v>
      </c>
      <c r="B247" s="35" t="s">
        <v>25038</v>
      </c>
      <c r="C247" s="35" t="s">
        <v>25043</v>
      </c>
      <c r="D247" s="520" t="str">
        <f t="shared" si="7"/>
        <v>U.3 U.3 Laundry &amp; Dry Cleaning Services</v>
      </c>
      <c r="E247" s="58">
        <v>617900</v>
      </c>
      <c r="F247" s="521" t="str">
        <f t="shared" si="8"/>
        <v>617900 - Contract Svcs-Other-Misc</v>
      </c>
    </row>
    <row r="248" spans="1:6">
      <c r="A248" s="519" t="s">
        <v>25044</v>
      </c>
      <c r="B248" s="35" t="s">
        <v>25038</v>
      </c>
      <c r="C248" s="35" t="s">
        <v>25045</v>
      </c>
      <c r="D248" s="520" t="str">
        <f t="shared" si="7"/>
        <v>U.4 U.4 Shoes, Boots, &amp; Footwear</v>
      </c>
      <c r="E248" s="58">
        <v>621900</v>
      </c>
      <c r="F248" s="521" t="str">
        <f t="shared" si="8"/>
        <v>621900 - Oper Supplies-Miscellaneous</v>
      </c>
    </row>
    <row r="249" spans="1:6">
      <c r="A249" s="519" t="s">
        <v>25046</v>
      </c>
      <c r="B249" s="35" t="s">
        <v>25047</v>
      </c>
      <c r="C249" s="35" t="s">
        <v>25048</v>
      </c>
      <c r="D249" s="520" t="str">
        <f t="shared" si="7"/>
        <v>V.1 V.1 Aircraft Equipment, Parts, &amp; Supplies</v>
      </c>
      <c r="E249" s="58">
        <v>621900</v>
      </c>
      <c r="F249" s="521" t="str">
        <f t="shared" si="8"/>
        <v>621900 - Oper Supplies-Miscellaneous</v>
      </c>
    </row>
    <row r="250" spans="1:6">
      <c r="A250" s="519" t="s">
        <v>25049</v>
      </c>
      <c r="B250" s="35" t="s">
        <v>25047</v>
      </c>
      <c r="C250" s="35" t="s">
        <v>25050</v>
      </c>
      <c r="D250" s="520" t="str">
        <f t="shared" si="7"/>
        <v>V.2 V.2 Aircraft Operation Services</v>
      </c>
      <c r="E250" s="58">
        <v>617900</v>
      </c>
      <c r="F250" s="521" t="str">
        <f t="shared" si="8"/>
        <v>617900 - Contract Svcs-Other-Misc</v>
      </c>
    </row>
    <row r="251" spans="1:6">
      <c r="A251" s="519" t="s">
        <v>25051</v>
      </c>
      <c r="B251" s="35" t="s">
        <v>25047</v>
      </c>
      <c r="C251" s="35" t="s">
        <v>25052</v>
      </c>
      <c r="D251" s="520" t="str">
        <f t="shared" si="7"/>
        <v>V.3 V.3 Automotive Bodies</v>
      </c>
      <c r="E251" s="58">
        <v>617900</v>
      </c>
      <c r="F251" s="521" t="str">
        <f t="shared" si="8"/>
        <v>617900 - Contract Svcs-Other-Misc</v>
      </c>
    </row>
    <row r="252" spans="1:6">
      <c r="A252" s="519" t="s">
        <v>25053</v>
      </c>
      <c r="B252" s="35" t="s">
        <v>25047</v>
      </c>
      <c r="C252" s="35" t="s">
        <v>25054</v>
      </c>
      <c r="D252" s="520" t="str">
        <f t="shared" si="7"/>
        <v>V.4 V.4 Automotive Decals, Wraps, &amp; Magnets</v>
      </c>
      <c r="E252" s="58">
        <v>621900</v>
      </c>
      <c r="F252" s="521" t="str">
        <f t="shared" si="8"/>
        <v>621900 - Oper Supplies-Miscellaneous</v>
      </c>
    </row>
    <row r="253" spans="1:6">
      <c r="A253" s="519" t="s">
        <v>25055</v>
      </c>
      <c r="B253" s="35" t="s">
        <v>25047</v>
      </c>
      <c r="C253" s="35" t="s">
        <v>25056</v>
      </c>
      <c r="D253" s="520" t="str">
        <f t="shared" si="7"/>
        <v>V.5 V.5 Automotive Parts, Supplies, &amp; Accessories (EXCLUDING Tires &amp; Tire Tubing)</v>
      </c>
      <c r="E253" s="58">
        <v>621900</v>
      </c>
      <c r="F253" s="521" t="str">
        <f t="shared" si="8"/>
        <v>621900 - Oper Supplies-Miscellaneous</v>
      </c>
    </row>
    <row r="254" spans="1:6">
      <c r="A254" s="519" t="s">
        <v>25057</v>
      </c>
      <c r="B254" s="35" t="s">
        <v>25047</v>
      </c>
      <c r="C254" s="35" t="s">
        <v>25058</v>
      </c>
      <c r="D254" s="520" t="str">
        <f t="shared" si="7"/>
        <v>V.6 V.6 Boat &amp; Marine Vehicle Equipment &amp; Supplies</v>
      </c>
      <c r="E254" s="58">
        <v>621900</v>
      </c>
      <c r="F254" s="521" t="str">
        <f t="shared" si="8"/>
        <v>621900 - Oper Supplies-Miscellaneous</v>
      </c>
    </row>
    <row r="255" spans="1:6">
      <c r="A255" s="519" t="s">
        <v>25059</v>
      </c>
      <c r="B255" s="35" t="s">
        <v>25047</v>
      </c>
      <c r="C255" s="35" t="s">
        <v>25060</v>
      </c>
      <c r="D255" s="520" t="str">
        <f t="shared" si="7"/>
        <v>V.7 V.7 Charter Bus Rental &amp; Transportation Services</v>
      </c>
      <c r="E255" s="58">
        <v>617900</v>
      </c>
      <c r="F255" s="521" t="str">
        <f t="shared" si="8"/>
        <v>617900 - Contract Svcs-Other-Misc</v>
      </c>
    </row>
    <row r="256" spans="1:6">
      <c r="A256" s="519" t="s">
        <v>25061</v>
      </c>
      <c r="B256" s="35" t="s">
        <v>25047</v>
      </c>
      <c r="C256" s="35" t="s">
        <v>25062</v>
      </c>
      <c r="D256" s="520" t="str">
        <f t="shared" si="7"/>
        <v>V.8 V.8 Construction Equipment Purchases, Rentals, &amp; Leases</v>
      </c>
      <c r="E256" s="58">
        <v>644600</v>
      </c>
      <c r="F256" s="521" t="str">
        <f t="shared" si="8"/>
        <v>644600 - Acquisitions - Vehicle</v>
      </c>
    </row>
    <row r="257" spans="1:6">
      <c r="A257" s="519" t="s">
        <v>25063</v>
      </c>
      <c r="B257" s="35" t="s">
        <v>25047</v>
      </c>
      <c r="C257" s="35" t="s">
        <v>25064</v>
      </c>
      <c r="D257" s="520" t="str">
        <f t="shared" si="7"/>
        <v>V.9 V.9 Construction Equipment Repair &amp; Maintenance Services</v>
      </c>
      <c r="E257" s="58">
        <v>617900</v>
      </c>
      <c r="F257" s="521" t="str">
        <f t="shared" si="8"/>
        <v>617900 - Contract Svcs-Other-Misc</v>
      </c>
    </row>
    <row r="258" spans="1:6">
      <c r="A258" s="519" t="s">
        <v>25065</v>
      </c>
      <c r="B258" s="35" t="s">
        <v>25047</v>
      </c>
      <c r="C258" s="35" t="s">
        <v>25066</v>
      </c>
      <c r="D258" s="520" t="str">
        <f t="shared" si="7"/>
        <v>V.10 V.10 Fleet Management Services</v>
      </c>
      <c r="E258" s="58">
        <v>617900</v>
      </c>
      <c r="F258" s="521" t="str">
        <f t="shared" si="8"/>
        <v>617900 - Contract Svcs-Other-Misc</v>
      </c>
    </row>
    <row r="259" spans="1:6">
      <c r="A259" s="519" t="s">
        <v>25067</v>
      </c>
      <c r="B259" s="35" t="s">
        <v>25047</v>
      </c>
      <c r="C259" s="35" t="s">
        <v>25068</v>
      </c>
      <c r="D259" s="520" t="str">
        <f t="shared" si="7"/>
        <v>V.11 V.11 Fuel System Installation, Repair, &amp; Maintenance Services</v>
      </c>
      <c r="E259" s="58">
        <v>617900</v>
      </c>
      <c r="F259" s="521" t="str">
        <f t="shared" si="8"/>
        <v>617900 - Contract Svcs-Other-Misc</v>
      </c>
    </row>
    <row r="260" spans="1:6">
      <c r="A260" s="519" t="s">
        <v>25069</v>
      </c>
      <c r="B260" s="35" t="s">
        <v>25047</v>
      </c>
      <c r="C260" s="35" t="s">
        <v>25070</v>
      </c>
      <c r="D260" s="520" t="str">
        <f t="shared" si="7"/>
        <v>V.12 V.12 Fuel, Oil, Grease, &amp; Lubricants</v>
      </c>
      <c r="E260" s="58">
        <v>621500</v>
      </c>
      <c r="F260" s="521" t="str">
        <f t="shared" si="8"/>
        <v>621500 - Oper Supplies-Fuel</v>
      </c>
    </row>
    <row r="261" spans="1:6">
      <c r="A261" s="519" t="s">
        <v>25071</v>
      </c>
      <c r="B261" s="35" t="s">
        <v>25047</v>
      </c>
      <c r="C261" s="35" t="s">
        <v>25072</v>
      </c>
      <c r="D261" s="520" t="str">
        <f t="shared" ref="D261:D302" si="9">_xlfn.TEXTJOIN(" ",TRUE,A261,C261)</f>
        <v>V.13 V.13 Parking Services</v>
      </c>
      <c r="E261" s="58">
        <v>617900</v>
      </c>
      <c r="F261" s="521" t="str">
        <f t="shared" ref="F261:F301" si="10">VLOOKUP(E261,Object.Metadata,4,FALSE)</f>
        <v>617900 - Contract Svcs-Other-Misc</v>
      </c>
    </row>
    <row r="262" spans="1:6">
      <c r="A262" s="519" t="s">
        <v>25073</v>
      </c>
      <c r="B262" s="35" t="s">
        <v>25047</v>
      </c>
      <c r="C262" s="35" t="s">
        <v>25074</v>
      </c>
      <c r="D262" s="520" t="str">
        <f t="shared" si="9"/>
        <v>V.14 V.14 Parking Sites &amp; Structures</v>
      </c>
      <c r="E262" s="58">
        <v>617900</v>
      </c>
      <c r="F262" s="521" t="str">
        <f t="shared" si="10"/>
        <v>617900 - Contract Svcs-Other-Misc</v>
      </c>
    </row>
    <row r="263" spans="1:6">
      <c r="A263" s="519" t="s">
        <v>25075</v>
      </c>
      <c r="B263" s="35" t="s">
        <v>25047</v>
      </c>
      <c r="C263" s="35" t="s">
        <v>25076</v>
      </c>
      <c r="D263" s="520" t="str">
        <f t="shared" si="9"/>
        <v>V.15 V.15 Public Transit Equipment &amp; Accessories (including fare collection equipment)</v>
      </c>
      <c r="E263" s="58">
        <v>621900</v>
      </c>
      <c r="F263" s="521" t="str">
        <f t="shared" si="10"/>
        <v>621900 - Oper Supplies-Miscellaneous</v>
      </c>
    </row>
    <row r="264" spans="1:6">
      <c r="A264" s="519" t="s">
        <v>25077</v>
      </c>
      <c r="B264" s="35" t="s">
        <v>25047</v>
      </c>
      <c r="C264" s="35" t="s">
        <v>25078</v>
      </c>
      <c r="D264" s="520" t="str">
        <f t="shared" si="9"/>
        <v>V.16 V.16 Tires &amp; Tire Tubing</v>
      </c>
      <c r="E264" s="58">
        <v>621900</v>
      </c>
      <c r="F264" s="521" t="str">
        <f t="shared" si="10"/>
        <v>621900 - Oper Supplies-Miscellaneous</v>
      </c>
    </row>
    <row r="265" spans="1:6">
      <c r="A265" s="519" t="s">
        <v>25079</v>
      </c>
      <c r="B265" s="35" t="s">
        <v>25047</v>
      </c>
      <c r="C265" s="35" t="s">
        <v>25080</v>
      </c>
      <c r="D265" s="520" t="str">
        <f t="shared" si="9"/>
        <v>V.17 V.17 Transportation Management Services</v>
      </c>
      <c r="E265" s="58">
        <v>617900</v>
      </c>
      <c r="F265" s="521" t="str">
        <f t="shared" si="10"/>
        <v>617900 - Contract Svcs-Other-Misc</v>
      </c>
    </row>
    <row r="266" spans="1:6">
      <c r="A266" s="519" t="s">
        <v>25081</v>
      </c>
      <c r="B266" s="35" t="s">
        <v>25047</v>
      </c>
      <c r="C266" s="35" t="s">
        <v>25082</v>
      </c>
      <c r="D266" s="520" t="str">
        <f t="shared" si="9"/>
        <v>V.18 V.18 Vehicle (Aircraft) Purchases, Rentals, &amp; Leases</v>
      </c>
      <c r="E266" s="58">
        <v>644600</v>
      </c>
      <c r="F266" s="521" t="str">
        <f t="shared" si="10"/>
        <v>644600 - Acquisitions - Vehicle</v>
      </c>
    </row>
    <row r="267" spans="1:6">
      <c r="A267" s="519" t="s">
        <v>25083</v>
      </c>
      <c r="B267" s="35" t="s">
        <v>25047</v>
      </c>
      <c r="C267" s="35" t="s">
        <v>25084</v>
      </c>
      <c r="D267" s="520" t="str">
        <f t="shared" si="9"/>
        <v>V.19 V.19 Vehicle (Aircraft) Repair &amp; Maintenance</v>
      </c>
      <c r="E267" s="58">
        <v>617900</v>
      </c>
      <c r="F267" s="521" t="str">
        <f t="shared" si="10"/>
        <v>617900 - Contract Svcs-Other-Misc</v>
      </c>
    </row>
    <row r="268" spans="1:6">
      <c r="A268" s="519" t="s">
        <v>25085</v>
      </c>
      <c r="B268" s="35" t="s">
        <v>25047</v>
      </c>
      <c r="C268" s="35" t="s">
        <v>25086</v>
      </c>
      <c r="D268" s="520" t="str">
        <f t="shared" si="9"/>
        <v>V.20 V.20 Vehicle (Boat &amp; Marine) Purchases, Rentals, &amp; Leases</v>
      </c>
      <c r="E268" s="58">
        <v>644600</v>
      </c>
      <c r="F268" s="521" t="str">
        <f t="shared" si="10"/>
        <v>644600 - Acquisitions - Vehicle</v>
      </c>
    </row>
    <row r="269" spans="1:6">
      <c r="A269" s="519" t="s">
        <v>25087</v>
      </c>
      <c r="B269" s="35" t="s">
        <v>25047</v>
      </c>
      <c r="C269" s="35" t="s">
        <v>25088</v>
      </c>
      <c r="D269" s="520" t="str">
        <f t="shared" si="9"/>
        <v>V.21 V.21 Vehicle (Boat &amp; Marine) Repair &amp; Maintenance Services</v>
      </c>
      <c r="E269" s="58">
        <v>617900</v>
      </c>
      <c r="F269" s="521" t="str">
        <f t="shared" si="10"/>
        <v>617900 - Contract Svcs-Other-Misc</v>
      </c>
    </row>
    <row r="270" spans="1:6">
      <c r="A270" s="519" t="s">
        <v>25089</v>
      </c>
      <c r="B270" s="35" t="s">
        <v>25047</v>
      </c>
      <c r="C270" s="35" t="s">
        <v>25090</v>
      </c>
      <c r="D270" s="520" t="str">
        <f t="shared" si="9"/>
        <v>V.22 V.22 Vehicle (Fire &amp; Rescue Apparatus) Purchases, Rentals, &amp; Leases</v>
      </c>
      <c r="E270" s="58">
        <v>644600</v>
      </c>
      <c r="F270" s="521" t="str">
        <f t="shared" si="10"/>
        <v>644600 - Acquisitions - Vehicle</v>
      </c>
    </row>
    <row r="271" spans="1:6">
      <c r="A271" s="519" t="s">
        <v>25091</v>
      </c>
      <c r="B271" s="35" t="s">
        <v>25047</v>
      </c>
      <c r="C271" s="35" t="s">
        <v>25092</v>
      </c>
      <c r="D271" s="520" t="str">
        <f t="shared" si="9"/>
        <v>V.23 V.23 Vehicle (Fire &amp; Rescue Apparatus) Repair &amp; Maintenance Services</v>
      </c>
      <c r="E271" s="58">
        <v>617900</v>
      </c>
      <c r="F271" s="521" t="str">
        <f t="shared" si="10"/>
        <v>617900 - Contract Svcs-Other-Misc</v>
      </c>
    </row>
    <row r="272" spans="1:6">
      <c r="A272" s="519" t="s">
        <v>25093</v>
      </c>
      <c r="B272" s="35" t="s">
        <v>25047</v>
      </c>
      <c r="C272" s="35" t="s">
        <v>25094</v>
      </c>
      <c r="D272" s="520" t="str">
        <f t="shared" si="9"/>
        <v>V.24 V.24 Vehicle (Heavy Duty) Purchases, Rentals, &amp; Leases</v>
      </c>
      <c r="E272" s="58">
        <v>644600</v>
      </c>
      <c r="F272" s="521" t="str">
        <f t="shared" si="10"/>
        <v>644600 - Acquisitions - Vehicle</v>
      </c>
    </row>
    <row r="273" spans="1:6">
      <c r="A273" s="519" t="s">
        <v>25095</v>
      </c>
      <c r="B273" s="35" t="s">
        <v>25047</v>
      </c>
      <c r="C273" s="35" t="s">
        <v>25096</v>
      </c>
      <c r="D273" s="520" t="str">
        <f t="shared" si="9"/>
        <v>V.25 V.25 Vehicle (Heavy Duty) Repair &amp; Maintenance Services</v>
      </c>
      <c r="E273" s="58">
        <v>617900</v>
      </c>
      <c r="F273" s="521" t="str">
        <f t="shared" si="10"/>
        <v>617900 - Contract Svcs-Other-Misc</v>
      </c>
    </row>
    <row r="274" spans="1:6">
      <c r="A274" s="519" t="s">
        <v>25097</v>
      </c>
      <c r="B274" s="35" t="s">
        <v>25047</v>
      </c>
      <c r="C274" s="35" t="s">
        <v>25098</v>
      </c>
      <c r="D274" s="520" t="str">
        <f t="shared" si="9"/>
        <v>V.26 V.26 Vehicle (Landscape) Purchases, Rentals, &amp; Leases</v>
      </c>
      <c r="E274" s="58">
        <v>644600</v>
      </c>
      <c r="F274" s="521" t="str">
        <f t="shared" si="10"/>
        <v>644600 - Acquisitions - Vehicle</v>
      </c>
    </row>
    <row r="275" spans="1:6">
      <c r="A275" s="519" t="s">
        <v>25099</v>
      </c>
      <c r="B275" s="35" t="s">
        <v>25047</v>
      </c>
      <c r="C275" s="35" t="s">
        <v>25100</v>
      </c>
      <c r="D275" s="520" t="str">
        <f t="shared" si="9"/>
        <v>V.27 V.27 Vehicle (Landscape) Repair &amp; Maintenance Services</v>
      </c>
      <c r="E275" s="58">
        <v>617900</v>
      </c>
      <c r="F275" s="521" t="str">
        <f t="shared" si="10"/>
        <v>617900 - Contract Svcs-Other-Misc</v>
      </c>
    </row>
    <row r="276" spans="1:6">
      <c r="A276" s="519" t="s">
        <v>25101</v>
      </c>
      <c r="B276" s="35" t="s">
        <v>25047</v>
      </c>
      <c r="C276" s="35" t="s">
        <v>25102</v>
      </c>
      <c r="D276" s="520" t="str">
        <f t="shared" si="9"/>
        <v>V.28 V.28 Vehicle (Light Duty) Purchases, Rentals, &amp; Leases</v>
      </c>
      <c r="E276" s="58">
        <v>644600</v>
      </c>
      <c r="F276" s="521" t="str">
        <f t="shared" si="10"/>
        <v>644600 - Acquisitions - Vehicle</v>
      </c>
    </row>
    <row r="277" spans="1:6">
      <c r="A277" s="519" t="s">
        <v>25103</v>
      </c>
      <c r="B277" s="35" t="s">
        <v>25047</v>
      </c>
      <c r="C277" s="35" t="s">
        <v>25104</v>
      </c>
      <c r="D277" s="520" t="str">
        <f t="shared" si="9"/>
        <v>V.29 V.29 Vehicle (Light Duty) Repair &amp; Maintenance Services</v>
      </c>
      <c r="E277" s="58">
        <v>617900</v>
      </c>
      <c r="F277" s="521" t="str">
        <f t="shared" si="10"/>
        <v>617900 - Contract Svcs-Other-Misc</v>
      </c>
    </row>
    <row r="278" spans="1:6">
      <c r="A278" s="519" t="s">
        <v>25105</v>
      </c>
      <c r="B278" s="35" t="s">
        <v>25047</v>
      </c>
      <c r="C278" s="35" t="s">
        <v>25106</v>
      </c>
      <c r="D278" s="520" t="str">
        <f t="shared" si="9"/>
        <v>V.30 V.30 Vehicle (Public Transit) Purchases, Rentals, &amp; Leases</v>
      </c>
      <c r="E278" s="58">
        <v>644600</v>
      </c>
      <c r="F278" s="521" t="str">
        <f t="shared" si="10"/>
        <v>644600 - Acquisitions - Vehicle</v>
      </c>
    </row>
    <row r="279" spans="1:6">
      <c r="A279" s="519" t="s">
        <v>25107</v>
      </c>
      <c r="B279" s="35" t="s">
        <v>25047</v>
      </c>
      <c r="C279" s="35" t="s">
        <v>25108</v>
      </c>
      <c r="D279" s="520" t="str">
        <f t="shared" si="9"/>
        <v>V.31 V.31 Vehicle (Public Transit) Repair &amp; Maintenance Services</v>
      </c>
      <c r="E279" s="58">
        <v>617900</v>
      </c>
      <c r="F279" s="521" t="str">
        <f t="shared" si="10"/>
        <v>617900 - Contract Svcs-Other-Misc</v>
      </c>
    </row>
    <row r="280" spans="1:6">
      <c r="A280" s="519" t="s">
        <v>25109</v>
      </c>
      <c r="B280" s="35" t="s">
        <v>25047</v>
      </c>
      <c r="C280" s="35" t="s">
        <v>25110</v>
      </c>
      <c r="D280" s="520" t="str">
        <f t="shared" si="9"/>
        <v>V.32 V.32 Vehicle (Trailers &amp; Forklifts) Purchases, Rentals, &amp; Leases</v>
      </c>
      <c r="E280" s="58">
        <v>644600</v>
      </c>
      <c r="F280" s="521" t="str">
        <f t="shared" si="10"/>
        <v>644600 - Acquisitions - Vehicle</v>
      </c>
    </row>
    <row r="281" spans="1:6">
      <c r="A281" s="519" t="s">
        <v>25111</v>
      </c>
      <c r="B281" s="35" t="s">
        <v>25047</v>
      </c>
      <c r="C281" s="35" t="s">
        <v>25112</v>
      </c>
      <c r="D281" s="520" t="str">
        <f t="shared" si="9"/>
        <v>V.33 V.33 Vehicle (Trailers &amp; Forklifts) Repair &amp; Maintenance Services</v>
      </c>
      <c r="E281" s="58">
        <v>617900</v>
      </c>
      <c r="F281" s="521" t="str">
        <f t="shared" si="10"/>
        <v>617900 - Contract Svcs-Other-Misc</v>
      </c>
    </row>
    <row r="282" spans="1:6">
      <c r="A282" s="519" t="s">
        <v>25113</v>
      </c>
      <c r="B282" s="35" t="s">
        <v>25047</v>
      </c>
      <c r="C282" s="35" t="s">
        <v>25114</v>
      </c>
      <c r="D282" s="520" t="str">
        <f t="shared" si="9"/>
        <v>V.34 V.34 Vehicle Repair &amp; Maintenance Services, Other</v>
      </c>
      <c r="E282" s="58">
        <v>617900</v>
      </c>
      <c r="F282" s="521" t="str">
        <f t="shared" si="10"/>
        <v>617900 - Contract Svcs-Other-Misc</v>
      </c>
    </row>
    <row r="283" spans="1:6">
      <c r="A283" s="519" t="s">
        <v>25115</v>
      </c>
      <c r="B283" s="35" t="s">
        <v>25047</v>
      </c>
      <c r="C283" s="35" t="s">
        <v>25116</v>
      </c>
      <c r="D283" s="520" t="str">
        <f t="shared" si="9"/>
        <v>V.35 V.35 Vehicle Towing &amp; Storage Services</v>
      </c>
      <c r="E283" s="58">
        <v>617900</v>
      </c>
      <c r="F283" s="521" t="str">
        <f t="shared" si="10"/>
        <v>617900 - Contract Svcs-Other-Misc</v>
      </c>
    </row>
    <row r="284" spans="1:6">
      <c r="A284" s="519" t="s">
        <v>25117</v>
      </c>
      <c r="B284" s="35" t="s">
        <v>25118</v>
      </c>
      <c r="C284" s="35" t="s">
        <v>25119</v>
      </c>
      <c r="D284" s="520" t="str">
        <f t="shared" si="9"/>
        <v>W.1 W.1 Water &amp; Sewer Equipment &amp; Supplies</v>
      </c>
      <c r="E284" s="58">
        <v>621900</v>
      </c>
      <c r="F284" s="521" t="str">
        <f t="shared" si="10"/>
        <v>621900 - Oper Supplies-Miscellaneous</v>
      </c>
    </row>
    <row r="285" spans="1:6">
      <c r="A285" s="519" t="s">
        <v>25120</v>
      </c>
      <c r="B285" s="35" t="s">
        <v>25118</v>
      </c>
      <c r="C285" s="35" t="s">
        <v>25121</v>
      </c>
      <c r="D285" s="520" t="str">
        <f t="shared" si="9"/>
        <v>W.2 W.2 Water Inspection &amp; Testing Services</v>
      </c>
      <c r="E285" s="58">
        <v>617900</v>
      </c>
      <c r="F285" s="521" t="str">
        <f t="shared" si="10"/>
        <v>617900 - Contract Svcs-Other-Misc</v>
      </c>
    </row>
    <row r="286" spans="1:6">
      <c r="A286" s="519" t="s">
        <v>25122</v>
      </c>
      <c r="B286" s="35" t="s">
        <v>25118</v>
      </c>
      <c r="C286" s="35" t="s">
        <v>25123</v>
      </c>
      <c r="D286" s="520" t="str">
        <f t="shared" si="9"/>
        <v>W.3 W.3 Water Supply, Wastewater, Groundwater, &amp; Sewage Services</v>
      </c>
      <c r="E286" s="58">
        <v>617900</v>
      </c>
      <c r="F286" s="521" t="str">
        <f t="shared" si="10"/>
        <v>617900 - Contract Svcs-Other-Misc</v>
      </c>
    </row>
    <row r="287" spans="1:6">
      <c r="A287" s="519" t="s">
        <v>25124</v>
      </c>
      <c r="B287" s="35" t="s">
        <v>5646</v>
      </c>
      <c r="C287" s="35" t="s">
        <v>25125</v>
      </c>
      <c r="D287" s="520" t="str">
        <f t="shared" si="9"/>
        <v>X.1 X.1 Education &amp; Training Materials</v>
      </c>
      <c r="E287" s="58">
        <v>621900</v>
      </c>
      <c r="F287" s="521" t="str">
        <f t="shared" si="10"/>
        <v>621900 - Oper Supplies-Miscellaneous</v>
      </c>
    </row>
    <row r="288" spans="1:6">
      <c r="A288" s="519" t="s">
        <v>25126</v>
      </c>
      <c r="B288" s="35" t="s">
        <v>5646</v>
      </c>
      <c r="C288" s="35" t="s">
        <v>25127</v>
      </c>
      <c r="D288" s="520" t="str">
        <f t="shared" si="9"/>
        <v>X.2 X.2 Employee Assistance Services</v>
      </c>
      <c r="E288" s="58">
        <v>617900</v>
      </c>
      <c r="F288" s="521" t="str">
        <f t="shared" si="10"/>
        <v>617900 - Contract Svcs-Other-Misc</v>
      </c>
    </row>
    <row r="289" spans="1:6">
      <c r="A289" s="519" t="s">
        <v>25128</v>
      </c>
      <c r="B289" s="35" t="s">
        <v>5646</v>
      </c>
      <c r="C289" s="35" t="s">
        <v>25129</v>
      </c>
      <c r="D289" s="520" t="str">
        <f t="shared" si="9"/>
        <v>X.3 X.3 Human Resources</v>
      </c>
      <c r="E289" s="58">
        <v>617900</v>
      </c>
      <c r="F289" s="521" t="str">
        <f t="shared" si="10"/>
        <v>617900 - Contract Svcs-Other-Misc</v>
      </c>
    </row>
    <row r="290" spans="1:6">
      <c r="A290" s="519" t="s">
        <v>25130</v>
      </c>
      <c r="B290" s="35" t="s">
        <v>5646</v>
      </c>
      <c r="C290" s="35" t="s">
        <v>25131</v>
      </c>
      <c r="D290" s="520" t="str">
        <f t="shared" si="9"/>
        <v>X.4 X.4 Recruitment Services</v>
      </c>
      <c r="E290" s="58">
        <v>617900</v>
      </c>
      <c r="F290" s="521" t="str">
        <f t="shared" si="10"/>
        <v>617900 - Contract Svcs-Other-Misc</v>
      </c>
    </row>
    <row r="291" spans="1:6">
      <c r="A291" s="519" t="s">
        <v>25132</v>
      </c>
      <c r="B291" s="35" t="s">
        <v>5646</v>
      </c>
      <c r="C291" s="35" t="s">
        <v>25133</v>
      </c>
      <c r="D291" s="520" t="str">
        <f t="shared" si="9"/>
        <v>X.5 X.5 Temporary Personnel</v>
      </c>
      <c r="E291" s="58">
        <v>617903</v>
      </c>
      <c r="F291" s="521" t="str">
        <f t="shared" si="10"/>
        <v>617903 - Contract Svcs-Pers Servs Contract-Pd On P/R</v>
      </c>
    </row>
    <row r="292" spans="1:6">
      <c r="A292" s="519" t="s">
        <v>25134</v>
      </c>
      <c r="B292" s="35" t="s">
        <v>25135</v>
      </c>
      <c r="C292" s="35" t="s">
        <v>25136</v>
      </c>
      <c r="D292" s="520" t="str">
        <f t="shared" si="9"/>
        <v xml:space="preserve">Y.1 Y.1 Architecture &amp; Engineering Services </v>
      </c>
      <c r="E292" s="58">
        <v>617900</v>
      </c>
      <c r="F292" s="521" t="str">
        <f t="shared" si="10"/>
        <v>617900 - Contract Svcs-Other-Misc</v>
      </c>
    </row>
    <row r="293" spans="1:6">
      <c r="A293" s="519" t="s">
        <v>25137</v>
      </c>
      <c r="B293" s="35" t="s">
        <v>25135</v>
      </c>
      <c r="C293" s="35" t="s">
        <v>109</v>
      </c>
      <c r="D293" s="520" t="str">
        <f t="shared" si="9"/>
        <v>Y.2 Y.2 Consulting Services, Other</v>
      </c>
      <c r="E293" s="58">
        <v>617900</v>
      </c>
      <c r="F293" s="521" t="str">
        <f t="shared" si="10"/>
        <v>617900 - Contract Svcs-Other-Misc</v>
      </c>
    </row>
    <row r="294" spans="1:6">
      <c r="A294" s="519" t="s">
        <v>25138</v>
      </c>
      <c r="B294" s="35" t="s">
        <v>25135</v>
      </c>
      <c r="C294" s="35" t="s">
        <v>25139</v>
      </c>
      <c r="D294" s="520" t="str">
        <f t="shared" si="9"/>
        <v>Y.3 Y.3 Engineering &amp; Surveying Equipment &amp; Supplies</v>
      </c>
      <c r="E294" s="58">
        <v>621900</v>
      </c>
      <c r="F294" s="521" t="str">
        <f t="shared" si="10"/>
        <v>621900 - Oper Supplies-Miscellaneous</v>
      </c>
    </row>
    <row r="295" spans="1:6">
      <c r="A295" s="519" t="s">
        <v>25140</v>
      </c>
      <c r="B295" s="35" t="s">
        <v>25135</v>
      </c>
      <c r="C295" s="35" t="s">
        <v>25141</v>
      </c>
      <c r="D295" s="520" t="str">
        <f t="shared" si="9"/>
        <v>Y.4 Y.4 Legal Services</v>
      </c>
      <c r="E295" s="58">
        <v>613100</v>
      </c>
      <c r="F295" s="521" t="str">
        <f t="shared" si="10"/>
        <v>613100 - Legal</v>
      </c>
    </row>
    <row r="296" spans="1:6">
      <c r="A296" s="519" t="s">
        <v>25142</v>
      </c>
      <c r="B296" s="35" t="s">
        <v>25135</v>
      </c>
      <c r="C296" s="35" t="s">
        <v>25143</v>
      </c>
      <c r="D296" s="520" t="str">
        <f t="shared" si="9"/>
        <v>Y.5 Y.5 Management Consulting Services (EXCLUDING architecture, engineering, or financial consulting)</v>
      </c>
      <c r="E296" s="58">
        <v>617900</v>
      </c>
      <c r="F296" s="521" t="str">
        <f t="shared" si="10"/>
        <v>617900 - Contract Svcs-Other-Misc</v>
      </c>
    </row>
    <row r="297" spans="1:6">
      <c r="A297" s="519" t="s">
        <v>25144</v>
      </c>
      <c r="B297" s="35" t="s">
        <v>25135</v>
      </c>
      <c r="C297" s="35" t="s">
        <v>25145</v>
      </c>
      <c r="D297" s="520" t="str">
        <f t="shared" si="9"/>
        <v>Y.6 Y.6 Management Services, Other</v>
      </c>
      <c r="E297" s="58">
        <v>617900</v>
      </c>
      <c r="F297" s="521" t="str">
        <f t="shared" si="10"/>
        <v>617900 - Contract Svcs-Other-Misc</v>
      </c>
    </row>
    <row r="298" spans="1:6">
      <c r="A298" s="519" t="s">
        <v>25146</v>
      </c>
      <c r="B298" s="35" t="s">
        <v>25147</v>
      </c>
      <c r="C298" s="35" t="s">
        <v>25148</v>
      </c>
      <c r="D298" s="520" t="str">
        <f t="shared" si="9"/>
        <v>Z.1 Z.1 Auction Services</v>
      </c>
      <c r="E298" s="58">
        <v>617900</v>
      </c>
      <c r="F298" s="521" t="str">
        <f t="shared" si="10"/>
        <v>617900 - Contract Svcs-Other-Misc</v>
      </c>
    </row>
    <row r="299" spans="1:6">
      <c r="A299" s="519" t="s">
        <v>25149</v>
      </c>
      <c r="B299" s="35" t="s">
        <v>25147</v>
      </c>
      <c r="C299" s="35" t="s">
        <v>25150</v>
      </c>
      <c r="D299" s="520" t="str">
        <f t="shared" si="9"/>
        <v>Z.2 Z.2 Miscellaneous Goods</v>
      </c>
      <c r="E299" s="58">
        <v>621900</v>
      </c>
      <c r="F299" s="521" t="str">
        <f t="shared" si="10"/>
        <v>621900 - Oper Supplies-Miscellaneous</v>
      </c>
    </row>
    <row r="300" spans="1:6">
      <c r="A300" s="519" t="s">
        <v>25151</v>
      </c>
      <c r="B300" s="35" t="s">
        <v>25147</v>
      </c>
      <c r="C300" s="35" t="s">
        <v>25152</v>
      </c>
      <c r="D300" s="520" t="str">
        <f t="shared" si="9"/>
        <v>Z.3 Z.3 Miscellaneous Services</v>
      </c>
      <c r="E300" s="58">
        <v>617900</v>
      </c>
      <c r="F300" s="521" t="str">
        <f t="shared" si="10"/>
        <v>617900 - Contract Svcs-Other-Misc</v>
      </c>
    </row>
    <row r="301" spans="1:6">
      <c r="A301" s="519" t="s">
        <v>25153</v>
      </c>
      <c r="B301" s="35" t="s">
        <v>25147</v>
      </c>
      <c r="C301" s="35" t="s">
        <v>25154</v>
      </c>
      <c r="D301" s="520" t="str">
        <f t="shared" si="9"/>
        <v>Z.4 Z.4 Public Works &amp; Related Services, Other</v>
      </c>
      <c r="E301" s="58">
        <v>617900</v>
      </c>
      <c r="F301" s="521" t="str">
        <f t="shared" si="10"/>
        <v>617900 - Contract Svcs-Other-Misc</v>
      </c>
    </row>
    <row r="302" spans="1:6">
      <c r="A302" s="519" t="s">
        <v>25155</v>
      </c>
      <c r="B302" s="35" t="s">
        <v>25147</v>
      </c>
      <c r="C302" s="35" t="s">
        <v>118</v>
      </c>
      <c r="D302" s="520" t="str">
        <f t="shared" si="9"/>
        <v>Z.5 Z.5 Sale of Surplus &amp; Obsolete Items</v>
      </c>
      <c r="E302" s="58" t="s">
        <v>25156</v>
      </c>
      <c r="F302" s="521" t="s">
        <v>384</v>
      </c>
    </row>
  </sheetData>
  <autoFilter ref="A3:F302" xr:uid="{A622BA1E-3394-4B0C-81A6-700BC5C27BB4}"/>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A5504-11DF-42CC-91A8-A176C44BAE09}">
  <sheetPr codeName="Sheet25">
    <tabColor rgb="FFFFFF00"/>
  </sheetPr>
  <dimension ref="A1:S26"/>
  <sheetViews>
    <sheetView topLeftCell="E1" workbookViewId="0">
      <selection activeCell="S24" sqref="S24"/>
    </sheetView>
  </sheetViews>
  <sheetFormatPr defaultRowHeight="14.4"/>
  <cols>
    <col min="1" max="1" width="24.44140625" bestFit="1" customWidth="1"/>
    <col min="2" max="2" width="2.44140625" customWidth="1"/>
    <col min="3" max="3" width="21.44140625" bestFit="1" customWidth="1"/>
    <col min="4" max="4" width="2.44140625" customWidth="1"/>
    <col min="5" max="5" width="15" bestFit="1" customWidth="1"/>
    <col min="6" max="6" width="2.44140625" customWidth="1"/>
    <col min="7" max="7" width="20.44140625" bestFit="1" customWidth="1"/>
    <col min="8" max="8" width="2.44140625" customWidth="1"/>
    <col min="9" max="9" width="9.5546875" bestFit="1" customWidth="1"/>
    <col min="10" max="10" width="2.44140625" customWidth="1"/>
    <col min="11" max="11" width="9.44140625" bestFit="1" customWidth="1"/>
    <col min="12" max="12" width="2.44140625" customWidth="1"/>
    <col min="13" max="13" width="19.44140625" bestFit="1" customWidth="1"/>
    <col min="14" max="14" width="2.44140625" customWidth="1"/>
    <col min="15" max="15" width="18.44140625" bestFit="1" customWidth="1"/>
    <col min="16" max="16" width="2.44140625" customWidth="1"/>
    <col min="17" max="17" width="17.44140625" bestFit="1" customWidth="1"/>
    <col min="18" max="18" width="2.44140625" customWidth="1"/>
    <col min="19" max="19" width="73.44140625" bestFit="1" customWidth="1"/>
  </cols>
  <sheetData>
    <row r="1" spans="1:19" ht="15" thickBot="1">
      <c r="A1" s="398" t="s">
        <v>25157</v>
      </c>
      <c r="B1" s="9"/>
      <c r="C1" s="398" t="s">
        <v>25158</v>
      </c>
      <c r="D1" s="9"/>
      <c r="E1" s="398" t="s">
        <v>25159</v>
      </c>
      <c r="F1" s="9"/>
      <c r="G1" s="398" t="s">
        <v>25160</v>
      </c>
      <c r="H1" s="9"/>
      <c r="I1" s="398" t="s">
        <v>25161</v>
      </c>
      <c r="J1" s="9"/>
      <c r="K1" s="398" t="s">
        <v>25162</v>
      </c>
      <c r="L1" s="9"/>
      <c r="M1" s="398" t="s">
        <v>34</v>
      </c>
      <c r="N1" s="9"/>
      <c r="O1" s="398" t="s">
        <v>36</v>
      </c>
      <c r="P1" s="9"/>
      <c r="Q1" s="398" t="s">
        <v>25163</v>
      </c>
      <c r="R1" s="9"/>
      <c r="S1" s="398" t="s">
        <v>25184</v>
      </c>
    </row>
    <row r="2" spans="1:19">
      <c r="A2" s="9" t="s">
        <v>50</v>
      </c>
      <c r="B2" s="9"/>
      <c r="C2" s="9" t="s">
        <v>51</v>
      </c>
      <c r="D2" s="9"/>
      <c r="E2" s="9" t="s">
        <v>25164</v>
      </c>
      <c r="F2" s="9"/>
      <c r="G2" s="9" t="s">
        <v>25165</v>
      </c>
      <c r="H2" s="9"/>
      <c r="I2" s="9" t="s">
        <v>25166</v>
      </c>
      <c r="J2" s="9"/>
      <c r="K2" s="9" t="s">
        <v>25167</v>
      </c>
      <c r="L2" s="9"/>
      <c r="M2" s="9" t="s">
        <v>53</v>
      </c>
      <c r="N2" s="9"/>
      <c r="O2" s="9" t="s">
        <v>25168</v>
      </c>
      <c r="P2" s="9"/>
      <c r="Q2" s="9" t="s">
        <v>25165</v>
      </c>
      <c r="R2" s="9"/>
      <c r="S2" s="9" t="s">
        <v>67</v>
      </c>
    </row>
    <row r="3" spans="1:19">
      <c r="A3" s="9" t="s">
        <v>175</v>
      </c>
      <c r="B3" s="9"/>
      <c r="C3" s="9" t="s">
        <v>61</v>
      </c>
      <c r="D3" s="9"/>
      <c r="E3" s="9" t="s">
        <v>25169</v>
      </c>
      <c r="F3" s="9"/>
      <c r="G3" s="9" t="s">
        <v>25170</v>
      </c>
      <c r="H3" s="9"/>
      <c r="I3" s="9" t="s">
        <v>25171</v>
      </c>
      <c r="J3" s="9"/>
      <c r="K3" s="9" t="s">
        <v>25172</v>
      </c>
      <c r="L3" s="9"/>
      <c r="M3" s="9" t="s">
        <v>63</v>
      </c>
      <c r="N3" s="9"/>
      <c r="O3" s="9" t="s">
        <v>340</v>
      </c>
      <c r="P3" s="9"/>
      <c r="Q3" s="9" t="s">
        <v>25173</v>
      </c>
      <c r="R3" s="9"/>
      <c r="S3" s="9" t="s">
        <v>25185</v>
      </c>
    </row>
    <row r="4" spans="1:19">
      <c r="A4" s="9" t="s">
        <v>81</v>
      </c>
      <c r="B4" s="9"/>
      <c r="C4" s="9"/>
      <c r="D4" s="9"/>
      <c r="E4" s="9" t="s">
        <v>25174</v>
      </c>
      <c r="F4" s="9"/>
      <c r="G4" s="9" t="s">
        <v>25175</v>
      </c>
      <c r="H4" s="9"/>
      <c r="I4" s="9"/>
      <c r="J4" s="9"/>
      <c r="K4" s="9"/>
      <c r="L4" s="9"/>
      <c r="M4" s="9" t="s">
        <v>25176</v>
      </c>
      <c r="N4" s="9"/>
      <c r="O4" s="9" t="s">
        <v>341</v>
      </c>
      <c r="P4" s="9"/>
      <c r="Q4" s="9" t="s">
        <v>25177</v>
      </c>
      <c r="R4" s="9"/>
      <c r="S4" s="9" t="s">
        <v>79</v>
      </c>
    </row>
    <row r="5" spans="1:19">
      <c r="A5" s="9" t="s">
        <v>177</v>
      </c>
      <c r="B5" s="9"/>
      <c r="C5" s="9"/>
      <c r="D5" s="9"/>
      <c r="E5" s="9"/>
      <c r="F5" s="9"/>
      <c r="G5" s="9"/>
      <c r="H5" s="9"/>
      <c r="I5" s="9"/>
      <c r="J5" s="9"/>
      <c r="K5" s="9"/>
      <c r="L5" s="9"/>
      <c r="M5" s="9" t="s">
        <v>379</v>
      </c>
      <c r="N5" s="9"/>
      <c r="O5" s="9" t="s">
        <v>342</v>
      </c>
      <c r="P5" s="9"/>
      <c r="Q5" s="9"/>
      <c r="R5" s="9"/>
      <c r="S5" s="9" t="s">
        <v>25186</v>
      </c>
    </row>
    <row r="6" spans="1:19">
      <c r="A6" s="9"/>
      <c r="B6" s="9"/>
      <c r="C6" s="9"/>
      <c r="D6" s="9"/>
      <c r="E6" s="9"/>
      <c r="F6" s="9"/>
      <c r="G6" s="9"/>
      <c r="H6" s="9"/>
      <c r="I6" s="9"/>
      <c r="J6" s="9"/>
      <c r="K6" s="9"/>
      <c r="L6" s="9"/>
      <c r="M6" s="9" t="s">
        <v>376</v>
      </c>
      <c r="N6" s="9"/>
      <c r="O6" s="9" t="s">
        <v>376</v>
      </c>
      <c r="P6" s="9"/>
      <c r="Q6" s="9"/>
      <c r="R6" s="9"/>
      <c r="S6" s="9" t="s">
        <v>25187</v>
      </c>
    </row>
    <row r="7" spans="1:19">
      <c r="A7" s="9" t="s">
        <v>50</v>
      </c>
      <c r="B7" s="9"/>
      <c r="C7" s="9"/>
      <c r="D7" s="9"/>
      <c r="E7" s="9"/>
      <c r="F7" s="9"/>
      <c r="G7" s="9"/>
      <c r="H7" s="9"/>
      <c r="I7" s="9"/>
      <c r="J7" s="9"/>
      <c r="K7" s="9"/>
      <c r="L7" s="9"/>
      <c r="M7" s="9" t="s">
        <v>60</v>
      </c>
      <c r="N7" s="9"/>
      <c r="O7" s="9" t="s">
        <v>379</v>
      </c>
      <c r="P7" s="9"/>
      <c r="Q7" s="9"/>
      <c r="R7" s="9"/>
      <c r="S7" s="9" t="s">
        <v>55</v>
      </c>
    </row>
    <row r="8" spans="1:19">
      <c r="A8" s="9" t="s">
        <v>81</v>
      </c>
      <c r="B8" s="9"/>
      <c r="C8" s="9"/>
      <c r="D8" s="9"/>
      <c r="E8" s="9"/>
      <c r="F8" s="9"/>
      <c r="G8" s="9"/>
      <c r="H8" s="9"/>
      <c r="I8" s="9"/>
      <c r="J8" s="9"/>
      <c r="K8" s="9"/>
      <c r="L8" s="9"/>
      <c r="M8" s="9" t="s">
        <v>25178</v>
      </c>
      <c r="N8" s="9"/>
      <c r="O8" s="9" t="s">
        <v>345</v>
      </c>
      <c r="P8" s="9"/>
      <c r="Q8" s="9"/>
      <c r="R8" s="9"/>
      <c r="S8" s="9" t="s">
        <v>71</v>
      </c>
    </row>
    <row r="9" spans="1:19">
      <c r="A9" s="9"/>
      <c r="B9" s="9"/>
      <c r="C9" s="9"/>
      <c r="D9" s="9"/>
      <c r="E9" s="9"/>
      <c r="F9" s="9"/>
      <c r="G9" s="9"/>
      <c r="H9" s="9"/>
      <c r="I9" s="9"/>
      <c r="J9" s="9"/>
      <c r="K9" s="9"/>
      <c r="L9" s="9"/>
      <c r="M9" s="9" t="s">
        <v>23523</v>
      </c>
      <c r="N9" s="9"/>
      <c r="O9" s="9" t="s">
        <v>346</v>
      </c>
      <c r="P9" s="9"/>
      <c r="Q9" s="9"/>
      <c r="R9" s="9"/>
      <c r="S9" s="9" t="s">
        <v>25188</v>
      </c>
    </row>
    <row r="10" spans="1:19">
      <c r="B10" s="9"/>
      <c r="C10" s="9"/>
      <c r="D10" s="9"/>
      <c r="E10" s="9"/>
      <c r="F10" s="9"/>
      <c r="G10" s="9"/>
      <c r="H10" s="9"/>
      <c r="I10" s="9"/>
      <c r="J10" s="9"/>
      <c r="K10" s="9"/>
      <c r="L10" s="9"/>
      <c r="M10" s="9"/>
      <c r="N10" s="9"/>
      <c r="O10" s="9" t="s">
        <v>347</v>
      </c>
      <c r="P10" s="9"/>
      <c r="Q10" s="9"/>
      <c r="R10" s="9"/>
      <c r="S10" s="9"/>
    </row>
    <row r="11" spans="1:19">
      <c r="A11" s="9"/>
      <c r="B11" s="9"/>
      <c r="C11" s="9"/>
      <c r="D11" s="9"/>
      <c r="E11" s="9"/>
      <c r="F11" s="9"/>
      <c r="G11" s="9"/>
      <c r="H11" s="9"/>
      <c r="I11" s="9"/>
      <c r="J11" s="9"/>
      <c r="K11" s="9"/>
      <c r="L11" s="9"/>
      <c r="M11" s="9"/>
      <c r="N11" s="9"/>
      <c r="O11" s="9" t="s">
        <v>348</v>
      </c>
      <c r="P11" s="9"/>
      <c r="Q11" s="9"/>
      <c r="R11" s="9"/>
      <c r="S11" s="9"/>
    </row>
    <row r="12" spans="1:19">
      <c r="A12" s="9"/>
      <c r="B12" s="9"/>
      <c r="C12" s="9"/>
      <c r="D12" s="9"/>
      <c r="E12" s="9"/>
      <c r="F12" s="9"/>
      <c r="G12" s="9"/>
      <c r="H12" s="9"/>
      <c r="I12" s="9"/>
      <c r="J12" s="9"/>
      <c r="K12" s="9"/>
      <c r="L12" s="9"/>
      <c r="M12" s="9"/>
      <c r="N12" s="9"/>
      <c r="O12" s="9"/>
      <c r="P12" s="9"/>
      <c r="Q12" s="9"/>
      <c r="R12" s="9"/>
      <c r="S12" s="9"/>
    </row>
    <row r="13" spans="1:19">
      <c r="A13" s="9"/>
      <c r="B13" s="9"/>
      <c r="C13" s="9"/>
      <c r="D13" s="9"/>
      <c r="E13" s="9"/>
      <c r="F13" s="9"/>
      <c r="G13" s="9"/>
      <c r="H13" s="9"/>
      <c r="I13" s="9"/>
      <c r="J13" s="9"/>
      <c r="K13" s="9"/>
      <c r="L13" s="9"/>
      <c r="M13" s="9"/>
      <c r="N13" s="9"/>
      <c r="O13" s="9"/>
      <c r="P13" s="9"/>
      <c r="Q13" s="9"/>
      <c r="R13" s="9"/>
      <c r="S13" s="9"/>
    </row>
    <row r="14" spans="1:19">
      <c r="A14" s="9"/>
      <c r="B14" s="9"/>
      <c r="C14" s="9"/>
      <c r="D14" s="9"/>
      <c r="E14" s="9"/>
      <c r="F14" s="9"/>
      <c r="G14" s="9"/>
      <c r="H14" s="9"/>
      <c r="I14" s="9"/>
      <c r="J14" s="9"/>
      <c r="K14" s="9"/>
      <c r="L14" s="9"/>
      <c r="M14" s="9"/>
      <c r="N14" s="9"/>
      <c r="O14" s="9"/>
      <c r="P14" s="9"/>
      <c r="Q14" s="9"/>
      <c r="R14" s="9"/>
      <c r="S14" s="9"/>
    </row>
    <row r="15" spans="1:19">
      <c r="A15" s="9"/>
      <c r="B15" s="9"/>
      <c r="C15" s="9"/>
      <c r="D15" s="9"/>
      <c r="E15" s="9"/>
      <c r="F15" s="9"/>
      <c r="G15" s="9"/>
      <c r="H15" s="9"/>
      <c r="I15" s="9"/>
      <c r="J15" s="9"/>
      <c r="K15" s="9"/>
      <c r="L15" s="9"/>
      <c r="M15" s="9"/>
      <c r="N15" s="9"/>
      <c r="O15" s="9"/>
      <c r="P15" s="9"/>
      <c r="Q15" s="9"/>
      <c r="R15" s="9"/>
      <c r="S15" s="9"/>
    </row>
    <row r="16" spans="1:19">
      <c r="A16" s="9"/>
      <c r="B16" s="9"/>
      <c r="C16" s="9"/>
      <c r="D16" s="9"/>
      <c r="E16" s="9"/>
      <c r="F16" s="9"/>
      <c r="G16" s="9"/>
      <c r="H16" s="9"/>
      <c r="I16" s="9"/>
      <c r="J16" s="9"/>
      <c r="K16" s="9"/>
      <c r="L16" s="9"/>
      <c r="M16" s="9"/>
      <c r="N16" s="9"/>
      <c r="O16" s="9"/>
      <c r="P16" s="9"/>
      <c r="Q16" s="9"/>
      <c r="R16" s="9"/>
      <c r="S16" s="9"/>
    </row>
    <row r="17" spans="1:19">
      <c r="A17" s="9"/>
      <c r="B17" s="9"/>
      <c r="C17" s="9"/>
      <c r="D17" s="9"/>
      <c r="E17" s="9"/>
      <c r="F17" s="9"/>
      <c r="G17" s="9"/>
      <c r="H17" s="9"/>
      <c r="I17" s="9"/>
      <c r="J17" s="9"/>
      <c r="K17" s="9"/>
      <c r="L17" s="9"/>
      <c r="M17" s="9"/>
      <c r="N17" s="9"/>
      <c r="O17" s="9"/>
      <c r="P17" s="9"/>
      <c r="Q17" s="9"/>
      <c r="R17" s="9"/>
      <c r="S17" s="9"/>
    </row>
    <row r="18" spans="1:19">
      <c r="A18" s="9"/>
      <c r="B18" s="9"/>
      <c r="C18" s="9"/>
      <c r="D18" s="9"/>
      <c r="E18" s="9"/>
      <c r="F18" s="9"/>
      <c r="G18" s="9"/>
      <c r="H18" s="9"/>
      <c r="I18" s="9"/>
      <c r="J18" s="9"/>
      <c r="K18" s="9"/>
      <c r="L18" s="9"/>
      <c r="M18" s="9"/>
      <c r="N18" s="9"/>
      <c r="O18" s="9"/>
      <c r="P18" s="9"/>
      <c r="Q18" s="9"/>
      <c r="R18" s="9"/>
      <c r="S18" s="9"/>
    </row>
    <row r="19" spans="1:19">
      <c r="A19" s="9"/>
      <c r="B19" s="9"/>
      <c r="C19" s="9"/>
      <c r="D19" s="9"/>
      <c r="E19" s="9"/>
      <c r="F19" s="9"/>
      <c r="G19" s="9"/>
      <c r="H19" s="9"/>
      <c r="I19" s="9"/>
      <c r="J19" s="9"/>
      <c r="K19" s="9"/>
      <c r="L19" s="9"/>
      <c r="M19" s="9"/>
      <c r="N19" s="9"/>
      <c r="O19" s="9"/>
      <c r="P19" s="9"/>
      <c r="Q19" s="9"/>
      <c r="R19" s="9"/>
      <c r="S19" s="9"/>
    </row>
    <row r="20" spans="1:19">
      <c r="A20" s="9"/>
      <c r="B20" s="9"/>
      <c r="C20" s="9"/>
      <c r="D20" s="9"/>
      <c r="E20" s="9"/>
      <c r="F20" s="9"/>
      <c r="G20" s="9"/>
      <c r="H20" s="9"/>
      <c r="I20" s="9"/>
      <c r="J20" s="9"/>
      <c r="K20" s="9"/>
      <c r="L20" s="9"/>
      <c r="M20" s="9"/>
      <c r="N20" s="9"/>
      <c r="O20" s="9"/>
      <c r="P20" s="9"/>
      <c r="Q20" s="9"/>
      <c r="R20" s="9"/>
      <c r="S20" s="9"/>
    </row>
    <row r="21" spans="1:19">
      <c r="A21" s="9"/>
      <c r="B21" s="9"/>
      <c r="C21" s="9"/>
      <c r="D21" s="9"/>
      <c r="E21" s="9"/>
      <c r="F21" s="9"/>
      <c r="G21" s="9"/>
      <c r="H21" s="9"/>
      <c r="I21" s="9"/>
      <c r="J21" s="9"/>
      <c r="K21" s="9"/>
      <c r="L21" s="9"/>
      <c r="M21" s="9"/>
      <c r="N21" s="9"/>
      <c r="O21" s="9"/>
      <c r="P21" s="9"/>
      <c r="Q21" s="9"/>
      <c r="R21" s="9"/>
      <c r="S21" s="9"/>
    </row>
    <row r="22" spans="1:19">
      <c r="A22" s="9"/>
      <c r="B22" s="9"/>
      <c r="C22" s="9"/>
      <c r="D22" s="9"/>
      <c r="E22" s="9"/>
      <c r="F22" s="9"/>
      <c r="G22" s="9"/>
      <c r="H22" s="9"/>
      <c r="I22" s="9"/>
      <c r="J22" s="9"/>
      <c r="K22" s="9"/>
      <c r="L22" s="9"/>
      <c r="M22" s="9"/>
      <c r="N22" s="9"/>
      <c r="O22" s="9"/>
      <c r="P22" s="9"/>
      <c r="Q22" s="9"/>
      <c r="R22" s="9"/>
      <c r="S22" s="9"/>
    </row>
    <row r="23" spans="1:19">
      <c r="A23" s="9"/>
      <c r="B23" s="9"/>
      <c r="C23" s="9"/>
      <c r="D23" s="9"/>
      <c r="E23" s="9"/>
      <c r="F23" s="9"/>
      <c r="G23" s="9"/>
      <c r="H23" s="9"/>
      <c r="I23" s="9"/>
      <c r="J23" s="9"/>
      <c r="K23" s="9"/>
      <c r="L23" s="9"/>
      <c r="M23" s="9"/>
      <c r="N23" s="9"/>
      <c r="O23" s="9"/>
      <c r="P23" s="9"/>
      <c r="Q23" s="9"/>
      <c r="R23" s="9"/>
      <c r="S23" s="9"/>
    </row>
    <row r="24" spans="1:19">
      <c r="A24" s="9"/>
      <c r="B24" s="9"/>
      <c r="C24" s="9"/>
      <c r="D24" s="9"/>
      <c r="E24" s="9"/>
      <c r="F24" s="9"/>
      <c r="G24" s="9"/>
      <c r="H24" s="9"/>
      <c r="I24" s="9"/>
      <c r="J24" s="9"/>
      <c r="K24" s="9"/>
      <c r="L24" s="9"/>
      <c r="M24" s="9"/>
      <c r="N24" s="9"/>
      <c r="O24" s="9"/>
      <c r="P24" s="9"/>
      <c r="Q24" s="9"/>
      <c r="R24" s="9"/>
      <c r="S24" s="9"/>
    </row>
    <row r="25" spans="1:19">
      <c r="A25" s="9"/>
      <c r="B25" s="9"/>
      <c r="C25" s="9"/>
      <c r="D25" s="9"/>
      <c r="E25" s="9"/>
      <c r="F25" s="9"/>
      <c r="G25" s="9"/>
      <c r="H25" s="9"/>
      <c r="I25" s="9"/>
      <c r="J25" s="9"/>
      <c r="K25" s="9"/>
      <c r="L25" s="9"/>
      <c r="M25" s="9"/>
      <c r="N25" s="9"/>
      <c r="O25" s="9"/>
      <c r="P25" s="9"/>
      <c r="Q25" s="9"/>
      <c r="R25" s="9"/>
      <c r="S25" s="9"/>
    </row>
    <row r="26" spans="1:19">
      <c r="A26" s="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D290F6736248245894F82FC8EB35582" ma:contentTypeVersion="17" ma:contentTypeDescription="Create a new document." ma:contentTypeScope="" ma:versionID="7dea5ba51a1005cf9790032dd614fdcb">
  <xsd:schema xmlns:xsd="http://www.w3.org/2001/XMLSchema" xmlns:xs="http://www.w3.org/2001/XMLSchema" xmlns:p="http://schemas.microsoft.com/office/2006/metadata/properties" xmlns:ns1="http://schemas.microsoft.com/sharepoint/v3" xmlns:ns2="7a1f9b62-da12-4d6d-92a9-143a0764599d" xmlns:ns3="5cb366bd-df37-4c8c-b3c6-84acdfb2a770" targetNamespace="http://schemas.microsoft.com/office/2006/metadata/properties" ma:root="true" ma:fieldsID="1aedfc3cbbcf936614dac5cf1fb68ae0" ns1:_="" ns2:_="" ns3:_="">
    <xsd:import namespace="http://schemas.microsoft.com/sharepoint/v3"/>
    <xsd:import namespace="7a1f9b62-da12-4d6d-92a9-143a0764599d"/>
    <xsd:import namespace="5cb366bd-df37-4c8c-b3c6-84acdfb2a770"/>
    <xsd:element name="properties">
      <xsd:complexType>
        <xsd:sequence>
          <xsd:element name="documentManagement">
            <xsd:complexType>
              <xsd:all>
                <xsd:element ref="ns1:_ip_UnifiedCompliancePolicyProperties" minOccurs="0"/>
                <xsd:element ref="ns1:_ip_UnifiedCompliancePolicyUIAction"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8" nillable="true" ma:displayName="Unified Compliance Policy Properties" ma:hidden="true" ma:internalName="_ip_UnifiedCompliancePolicyProperties">
      <xsd:simpleType>
        <xsd:restriction base="dms:Note"/>
      </xsd:simpleType>
    </xsd:element>
    <xsd:element name="_ip_UnifiedCompliancePolicyUIAction" ma:index="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a1f9b62-da12-4d6d-92a9-143a0764599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7042f1e1-721c-4f15-8265-f5fffa71f74a"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ternalName="MediaServiceDateTake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indexed="true" ma:internalName="MediaServiceLocation"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b366bd-df37-4c8c-b3c6-84acdfb2a77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3347b65-1ae5-4879-957d-2aa01b50c6b0}" ma:internalName="TaxCatchAll" ma:showField="CatchAllData" ma:web="5cb366bd-df37-4c8c-b3c6-84acdfb2a77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SharedWithUsers xmlns="5cb366bd-df37-4c8c-b3c6-84acdfb2a770">
      <UserInfo>
        <DisplayName/>
        <AccountId xsi:nil="true"/>
        <AccountType/>
      </UserInfo>
    </SharedWithUsers>
    <lcf76f155ced4ddcb4097134ff3c332f xmlns="7a1f9b62-da12-4d6d-92a9-143a0764599d">
      <Terms xmlns="http://schemas.microsoft.com/office/infopath/2007/PartnerControls"/>
    </lcf76f155ced4ddcb4097134ff3c332f>
    <TaxCatchAll xmlns="5cb366bd-df37-4c8c-b3c6-84acdfb2a770" xsi:nil="true"/>
    <MediaLengthInSeconds xmlns="7a1f9b62-da12-4d6d-92a9-143a0764599d" xsi:nil="true"/>
  </documentManagement>
</p:properties>
</file>

<file path=customXml/itemProps1.xml><?xml version="1.0" encoding="utf-8"?>
<ds:datastoreItem xmlns:ds="http://schemas.openxmlformats.org/officeDocument/2006/customXml" ds:itemID="{46E3A590-52A2-4F87-9215-7ACE46AACA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a1f9b62-da12-4d6d-92a9-143a0764599d"/>
    <ds:schemaRef ds:uri="5cb366bd-df37-4c8c-b3c6-84acdfb2a7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334228-91A0-4877-9B80-791503E7899F}">
  <ds:schemaRefs>
    <ds:schemaRef ds:uri="http://schemas.microsoft.com/sharepoint/v3/contenttype/forms"/>
  </ds:schemaRefs>
</ds:datastoreItem>
</file>

<file path=customXml/itemProps3.xml><?xml version="1.0" encoding="utf-8"?>
<ds:datastoreItem xmlns:ds="http://schemas.openxmlformats.org/officeDocument/2006/customXml" ds:itemID="{28BCD231-8A96-4986-9C14-D447AA513A11}">
  <ds:schemaRefs>
    <ds:schemaRef ds:uri="http://schemas.microsoft.com/office/2006/metadata/properties"/>
    <ds:schemaRef ds:uri="http://schemas.microsoft.com/office/infopath/2007/PartnerControls"/>
    <ds:schemaRef ds:uri="http://schemas.microsoft.com/sharepoint/v3"/>
    <ds:schemaRef ds:uri="5cb366bd-df37-4c8c-b3c6-84acdfb2a770"/>
    <ds:schemaRef ds:uri="7a1f9b62-da12-4d6d-92a9-143a0764599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24</vt:i4>
      </vt:variant>
    </vt:vector>
  </HeadingPairs>
  <TitlesOfParts>
    <vt:vector size="49" baseType="lpstr">
      <vt:lpstr>FTE, Salary-Wage, &amp; Benefits</vt:lpstr>
      <vt:lpstr>Overtime &amp; Other Personnel</vt:lpstr>
      <vt:lpstr>Non-Personnel Operating</vt:lpstr>
      <vt:lpstr>Revenue</vt:lpstr>
      <vt:lpstr>Dept Summary</vt:lpstr>
      <vt:lpstr>Initiatives Summary</vt:lpstr>
      <vt:lpstr>BDH Tables</vt:lpstr>
      <vt:lpstr>Reductions Justification</vt:lpstr>
      <vt:lpstr>Supplemental Justification</vt:lpstr>
      <vt:lpstr>BDH Baseline Target</vt:lpstr>
      <vt:lpstr>BDH Reductions</vt:lpstr>
      <vt:lpstr>BDH Budget by Service</vt:lpstr>
      <vt:lpstr>BDH Supplemental Initiatives</vt:lpstr>
      <vt:lpstr>BDH Capital</vt:lpstr>
      <vt:lpstr>BDH Revenue</vt:lpstr>
      <vt:lpstr>FY25 Fringe Rates</vt:lpstr>
      <vt:lpstr>FY25 Gold Book</vt:lpstr>
      <vt:lpstr>Dept.Meta</vt:lpstr>
      <vt:lpstr>Div.Meta</vt:lpstr>
      <vt:lpstr>Fund.Meta</vt:lpstr>
      <vt:lpstr>Appr.Meta</vt:lpstr>
      <vt:lpstr>CC.Meta</vt:lpstr>
      <vt:lpstr>Obj.Meta</vt:lpstr>
      <vt:lpstr>Commodity.Codes</vt:lpstr>
      <vt:lpstr>Drop-Downs</vt:lpstr>
      <vt:lpstr>Appropriation.Metadata</vt:lpstr>
      <vt:lpstr>Category.Metadata</vt:lpstr>
      <vt:lpstr>Commodity.Codes</vt:lpstr>
      <vt:lpstr>CostCenter.Metadata</vt:lpstr>
      <vt:lpstr>Department.Metadata</vt:lpstr>
      <vt:lpstr>Division.Metadata</vt:lpstr>
      <vt:lpstr>FICA.Fire</vt:lpstr>
      <vt:lpstr>FICA.Judges</vt:lpstr>
      <vt:lpstr>FICA.Police</vt:lpstr>
      <vt:lpstr>FICA.Standard</vt:lpstr>
      <vt:lpstr>Fringe.36D</vt:lpstr>
      <vt:lpstr>Fringe.BSEED</vt:lpstr>
      <vt:lpstr>Fringe.DDoT</vt:lpstr>
      <vt:lpstr>Fringe.DWSD</vt:lpstr>
      <vt:lpstr>Fringe.FICA</vt:lpstr>
      <vt:lpstr>Fringe.Fire</vt:lpstr>
      <vt:lpstr>Fringe.General.City</vt:lpstr>
      <vt:lpstr>Fringe.Judges</vt:lpstr>
      <vt:lpstr>Fringe.Library</vt:lpstr>
      <vt:lpstr>Fringe.Police</vt:lpstr>
      <vt:lpstr>Fringe.Rates</vt:lpstr>
      <vt:lpstr>Fund.Metadata</vt:lpstr>
      <vt:lpstr>Gold.Book.Metadata</vt:lpstr>
      <vt:lpstr>Object.Metadata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Noah Brandon</dc:creator>
  <cp:keywords/>
  <dc:description/>
  <cp:lastModifiedBy>Katrina Wheelan</cp:lastModifiedBy>
  <cp:revision/>
  <dcterms:created xsi:type="dcterms:W3CDTF">2021-10-19T19:08:45Z</dcterms:created>
  <dcterms:modified xsi:type="dcterms:W3CDTF">2024-07-17T17:46:50Z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0x0101009D290F6736248245894F82FC8EB35582</vt:lpwstr>
  </property>
  <property fmtid="{D5CDD505-2E9C-101B-9397-08002B2CF9AE}" pid="5" name="Order">
    <vt:r8>2500</vt:r8>
  </property>
  <property fmtid="{D5CDD505-2E9C-101B-9397-08002B2CF9AE}" pid="6" name="TriggerFlowInfo">
    <vt:lpwstr/>
  </property>
  <property fmtid="{D5CDD505-2E9C-101B-9397-08002B2CF9AE}" pid="7" name="ComplianceAssetId">
    <vt:lpwstr/>
  </property>
  <property fmtid="{D5CDD505-2E9C-101B-9397-08002B2CF9AE}" pid="8" name="_ExtendedDescription">
    <vt:lpwstr/>
  </property>
  <property fmtid="{D5CDD505-2E9C-101B-9397-08002B2CF9AE}" pid="9" name="MediaServiceImageTags">
    <vt:lpwstr/>
  </property>
</Properties>
</file>